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worksheets/sheet12.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3.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tables/table9.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8.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mc:AlternateContent xmlns:mc="http://schemas.openxmlformats.org/markup-compatibility/2006">
    <mc:Choice Requires="x15">
      <x15ac:absPath xmlns:x15ac="http://schemas.microsoft.com/office/spreadsheetml/2010/11/ac" url="C:\Users\kate.liou\Desktop\ISO 14064-1\2023\2-TW\"/>
    </mc:Choice>
  </mc:AlternateContent>
  <xr:revisionPtr revIDLastSave="0" documentId="8_{5F924E97-7399-4726-AA50-3D47A7114BF5}" xr6:coauthVersionLast="36" xr6:coauthVersionMax="36" xr10:uidLastSave="{00000000-0000-0000-0000-000000000000}"/>
  <workbookProtection workbookAlgorithmName="SHA-512" workbookHashValue="Bk5KHEGVY0aEbtBv+KlXy0wk65Ee9q2cidqWUfgIFa/Sc8vXC07PTlLvyhHFw3X/jt2kWarCXOPKnBf0z1NziQ==" workbookSaltValue="JY8qdIm1iPLeHR+lCD7J2A==" workbookSpinCount="100000" lockStructure="1"/>
  <bookViews>
    <workbookView xWindow="0" yWindow="0" windowWidth="19200" windowHeight="6880" tabRatio="800" firstSheet="4" activeTab="4" xr2:uid="{00000000-000D-0000-FFFF-FFFF00000000}"/>
  </bookViews>
  <sheets>
    <sheet name="CSR_DB" sheetId="67" state="hidden" r:id="rId1"/>
    <sheet name="Org mapping" sheetId="70" state="hidden" r:id="rId2"/>
    <sheet name="Unit converter list" sheetId="71" state="hidden" r:id="rId3"/>
    <sheet name="清單list" sheetId="72" state="hidden" r:id="rId4"/>
    <sheet name="Data Request" sheetId="68" r:id="rId5"/>
    <sheet name="1.GHG Inventory Form" sheetId="50" r:id="rId6"/>
    <sheet name="2.Emission Inventory Results" sheetId="21" r:id="rId7"/>
    <sheet name="3.Summary" sheetId="62" r:id="rId8"/>
    <sheet name="重大性判定原則" sheetId="28" state="hidden" r:id="rId9"/>
    <sheet name="4.Default Emission Factor" sheetId="52" r:id="rId10"/>
    <sheet name="5.Electricity factor" sheetId="53" r:id="rId11"/>
    <sheet name="6.GWP" sheetId="54" r:id="rId12"/>
    <sheet name="7.Simapro9.4.0.2" sheetId="74" r:id="rId13"/>
    <sheet name="Other Emission Factor" sheetId="58" r:id="rId14"/>
  </sheets>
  <definedNames>
    <definedName name="Africa" localSheetId="7">表格8[[#All],[Africa]]</definedName>
    <definedName name="Africa">表格8[[#All],[Africa]]</definedName>
    <definedName name="America">'Org mapping'!$O$2:$O$30</definedName>
    <definedName name="Americas" localSheetId="7">表格5[[#All],[Americas]]</definedName>
    <definedName name="Americas">表格5[[#All],[Americas]]</definedName>
    <definedName name="Asia" localSheetId="7">表格1[[#All],[Asia]]</definedName>
    <definedName name="Asia">表格1[[#All],[Asia]]</definedName>
    <definedName name="CHINA">'Org mapping'!$J$2:$J$61</definedName>
    <definedName name="CO2係數" localSheetId="7">表格2[[#Headers],[CO2係數]]</definedName>
    <definedName name="CO2係數">表格2[[#Headers],[CO2係數]]</definedName>
    <definedName name="EMEA">'Org mapping'!$N$2:$N$39</definedName>
    <definedName name="Europe" localSheetId="7">表格9[[#All],[Europe]]</definedName>
    <definedName name="Europe">表格9[[#All],[Europe]]</definedName>
    <definedName name="India">'Org mapping'!$M$2:$M$9</definedName>
    <definedName name="NEA">'Org mapping'!$L$2:$L$3</definedName>
    <definedName name="Oceania" localSheetId="7">表格10[[#All],[Oceania]]</definedName>
    <definedName name="Oceania">表格10[[#All],[Oceania]]</definedName>
    <definedName name="region">'Other Emission Factor'!$M$3:$Q$3</definedName>
    <definedName name="SEA">'Org mapping'!$K$2:$K$25</definedName>
    <definedName name="TAIWAN">'Org mapping'!$I$2:$I$37</definedName>
    <definedName name="title">'Other Emission Factor'!$B$4:$C$4</definedName>
    <definedName name="title2">'Other Emission Factor'!$B$10:$C$10</definedName>
    <definedName name="Z_8E1E2E74_3766_4E93_8B04_737153DFD9D2_.wvu.PrintTitles" localSheetId="6" hidden="1">'2.Emission Inventory Results'!#REF!</definedName>
    <definedName name="國家" localSheetId="7">表格13[[#All],[國家/市場]]</definedName>
    <definedName name="國家">表格13[[#All],[國家/市場]]</definedName>
    <definedName name="國家電網" localSheetId="7">表格13[[#All],[國家&amp;電網]]</definedName>
    <definedName name="國家電網">表格13[[#All],[國家&amp;電網]]</definedName>
    <definedName name="溫室氣體種類" localSheetId="7">'6.GWP'!$B$1:$B$173</definedName>
    <definedName name="溫室氣體種類">'6.GWP'!$B$1:$B$173</definedName>
    <definedName name="電力係數" localSheetId="7">表格13[[#All],[電力係數]]</definedName>
    <definedName name="電力係數">表格13[[#All],[電力係數]]</definedName>
    <definedName name="電力係數年度" localSheetId="7">表格13[[#All],[電力係數年度]]</definedName>
    <definedName name="電力係數年度">表格13[[#All],[電力係數年度]]</definedName>
    <definedName name="電力係數來源" localSheetId="7">表格13[[#All],[電力係數來源]]</definedName>
    <definedName name="電力係數來源">表格13[[#All],[電力係數來源]]</definedName>
    <definedName name="電網" localSheetId="7">表格13[[#All],[電網]]</definedName>
    <definedName name="電網">表格13[[#All],[電網]]</definedName>
    <definedName name="預設值Default">'4.Default Emission Factor'!$D:$D</definedName>
    <definedName name="預設逸散率" localSheetId="7">表格12[[#All],[冷媒設備Factor in Equation]]</definedName>
    <definedName name="預設逸散率Default">表格12[[#All],[冷媒設備Factor in Equation]]</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C2" i="70" l="1"/>
  <c r="C3" i="70"/>
  <c r="C4" i="70"/>
  <c r="C5" i="70"/>
  <c r="C6" i="70"/>
  <c r="C7" i="70"/>
  <c r="C8" i="70"/>
  <c r="C9" i="70"/>
  <c r="C10" i="70"/>
  <c r="C11" i="70"/>
  <c r="C12" i="70"/>
  <c r="C13" i="70"/>
  <c r="C14" i="70"/>
  <c r="C15" i="70"/>
  <c r="C16" i="70"/>
  <c r="C17" i="70"/>
  <c r="C18" i="70"/>
  <c r="C19" i="70"/>
  <c r="C20" i="70"/>
  <c r="C21" i="70"/>
  <c r="C22" i="70"/>
  <c r="C23" i="70"/>
  <c r="C24" i="70"/>
  <c r="C25" i="70"/>
  <c r="C26" i="70"/>
  <c r="C27" i="70"/>
  <c r="C28" i="70"/>
  <c r="C29" i="70"/>
  <c r="C30" i="70"/>
  <c r="C31" i="70"/>
  <c r="C32" i="70"/>
  <c r="C33" i="70"/>
  <c r="C34" i="70"/>
  <c r="C35" i="70"/>
  <c r="C36" i="70"/>
  <c r="C37" i="70"/>
  <c r="C38" i="70"/>
  <c r="C39" i="70"/>
  <c r="C40" i="70"/>
  <c r="C41" i="70"/>
  <c r="C42" i="70"/>
  <c r="C43" i="70"/>
  <c r="C44" i="70"/>
  <c r="C45" i="70"/>
  <c r="C46" i="70"/>
  <c r="C47" i="70"/>
  <c r="C48" i="70"/>
  <c r="C49" i="70"/>
  <c r="C50" i="70"/>
  <c r="C51" i="70"/>
  <c r="C52" i="70"/>
  <c r="C53" i="70"/>
  <c r="C54" i="70"/>
  <c r="C55" i="70"/>
  <c r="C56" i="70"/>
  <c r="C57" i="70"/>
  <c r="C58" i="70"/>
  <c r="C59" i="70"/>
  <c r="C60" i="70"/>
  <c r="C61" i="70"/>
  <c r="C62" i="70"/>
  <c r="C63" i="70"/>
  <c r="C64" i="70"/>
  <c r="C65" i="70"/>
  <c r="C66" i="70"/>
  <c r="C67" i="70"/>
  <c r="C68" i="70"/>
  <c r="C69" i="70"/>
  <c r="C70" i="70"/>
  <c r="C71" i="70"/>
  <c r="C72" i="70"/>
  <c r="C73" i="70"/>
  <c r="C74" i="70"/>
  <c r="C75" i="70"/>
  <c r="C76" i="70"/>
  <c r="C77" i="70"/>
  <c r="C78" i="70"/>
  <c r="C79" i="70"/>
  <c r="C80" i="70"/>
  <c r="C81" i="70"/>
  <c r="C82" i="70"/>
  <c r="C83" i="70"/>
  <c r="C84" i="70"/>
  <c r="C85" i="70"/>
  <c r="C86" i="70"/>
  <c r="C87" i="70"/>
  <c r="C88" i="70"/>
  <c r="C89" i="70"/>
  <c r="C90" i="70"/>
  <c r="C91" i="70"/>
  <c r="C92" i="70"/>
  <c r="C93" i="70"/>
  <c r="C94" i="70"/>
  <c r="C95" i="70"/>
  <c r="C96" i="70"/>
  <c r="C97" i="70"/>
  <c r="C98" i="70"/>
  <c r="C99" i="70"/>
  <c r="C100" i="70"/>
  <c r="C101" i="70"/>
  <c r="C102" i="70"/>
  <c r="C103" i="70"/>
  <c r="C104" i="70"/>
  <c r="C105" i="70"/>
  <c r="C106" i="70"/>
  <c r="C107" i="70"/>
  <c r="C108" i="70"/>
  <c r="C109" i="70"/>
  <c r="C110" i="70"/>
  <c r="C111" i="70"/>
  <c r="C112" i="70"/>
  <c r="C113" i="70"/>
  <c r="C114" i="70"/>
  <c r="C115" i="70"/>
  <c r="C116" i="70"/>
  <c r="C117" i="70"/>
  <c r="C118" i="70"/>
  <c r="C119" i="70"/>
  <c r="C120" i="70"/>
  <c r="C121" i="70"/>
  <c r="C122" i="70"/>
  <c r="C123" i="70"/>
  <c r="C124" i="70"/>
  <c r="C125" i="70"/>
  <c r="C126" i="70"/>
  <c r="C127" i="70"/>
  <c r="C128" i="70"/>
  <c r="C129" i="70"/>
  <c r="C130" i="70"/>
  <c r="C131" i="70"/>
  <c r="C132" i="70"/>
  <c r="C133" i="70"/>
  <c r="C134" i="70"/>
  <c r="C135" i="70"/>
  <c r="C136" i="70"/>
  <c r="C137" i="70"/>
  <c r="C138" i="70"/>
  <c r="C139" i="70"/>
  <c r="C140" i="70"/>
  <c r="C141" i="70"/>
  <c r="C142" i="70"/>
  <c r="C143" i="70"/>
  <c r="C144" i="70"/>
  <c r="C145" i="70"/>
  <c r="C146" i="70"/>
  <c r="C147" i="70"/>
  <c r="C148" i="70"/>
  <c r="C149" i="70"/>
  <c r="C150" i="70"/>
  <c r="C151" i="70"/>
  <c r="C152" i="70"/>
  <c r="C153" i="70"/>
  <c r="C154" i="70"/>
  <c r="C155" i="70"/>
  <c r="C156" i="70"/>
  <c r="C157" i="70"/>
  <c r="C158" i="70"/>
  <c r="C159" i="70"/>
  <c r="C160" i="70"/>
  <c r="C161" i="70"/>
  <c r="C162" i="70"/>
  <c r="C163" i="70"/>
  <c r="C164" i="70"/>
  <c r="C165" i="70"/>
  <c r="C166" i="70"/>
  <c r="C167" i="70"/>
  <c r="C168" i="70"/>
  <c r="C169" i="70"/>
  <c r="C170" i="70"/>
  <c r="C171" i="70"/>
  <c r="C172" i="70"/>
  <c r="C173" i="70"/>
  <c r="C174" i="70"/>
  <c r="C175" i="70"/>
  <c r="C176" i="70"/>
  <c r="C177" i="70"/>
  <c r="C178" i="70"/>
  <c r="C179" i="70"/>
  <c r="C180" i="70"/>
  <c r="C181" i="70"/>
  <c r="C182" i="70"/>
  <c r="C183" i="70"/>
  <c r="C184" i="70"/>
  <c r="C185" i="70"/>
  <c r="C186" i="70"/>
  <c r="C187" i="70"/>
  <c r="C188" i="70"/>
  <c r="C189" i="70"/>
  <c r="C190" i="70"/>
  <c r="C191" i="70"/>
  <c r="C192" i="70"/>
  <c r="C193" i="70"/>
  <c r="C194" i="70"/>
  <c r="C195" i="70"/>
  <c r="C196" i="70"/>
  <c r="C197" i="70"/>
  <c r="C198" i="70"/>
  <c r="C199" i="70"/>
  <c r="C200" i="70"/>
  <c r="C201" i="70"/>
  <c r="C202" i="70"/>
  <c r="C203" i="70"/>
  <c r="C204" i="70"/>
  <c r="C205" i="70"/>
  <c r="C206" i="70"/>
  <c r="C207" i="70"/>
  <c r="C208" i="70"/>
  <c r="C209" i="70"/>
  <c r="C210" i="70"/>
  <c r="C211" i="70"/>
  <c r="C212" i="70"/>
  <c r="C213" i="70"/>
  <c r="C214" i="70"/>
  <c r="C215" i="70"/>
  <c r="C216" i="70"/>
  <c r="C217" i="70"/>
  <c r="C218" i="70"/>
  <c r="C219" i="70"/>
  <c r="C220" i="70"/>
  <c r="C221" i="70"/>
  <c r="C222" i="70"/>
  <c r="C223" i="70"/>
  <c r="C224" i="70"/>
  <c r="C225" i="70"/>
  <c r="C226" i="70"/>
  <c r="C227" i="70"/>
  <c r="C228" i="70"/>
  <c r="C229" i="70"/>
  <c r="C230" i="70"/>
  <c r="C231" i="70"/>
  <c r="C232" i="70"/>
  <c r="C233" i="70"/>
  <c r="C234" i="70"/>
  <c r="C235" i="70"/>
  <c r="C236" i="70"/>
  <c r="C237" i="70"/>
  <c r="C238" i="70"/>
  <c r="C239" i="70"/>
  <c r="C240" i="70"/>
  <c r="C241" i="70"/>
  <c r="C242" i="70"/>
  <c r="C243" i="70"/>
  <c r="C244" i="70"/>
  <c r="C245" i="70"/>
  <c r="C246" i="70"/>
  <c r="C247" i="70"/>
  <c r="C248" i="70"/>
  <c r="C249" i="70"/>
  <c r="C250" i="70"/>
  <c r="C251" i="70"/>
  <c r="C252" i="70"/>
  <c r="C253" i="70"/>
  <c r="C254" i="70"/>
  <c r="C255" i="70"/>
  <c r="C256" i="70"/>
  <c r="C257" i="70"/>
  <c r="C258" i="70"/>
  <c r="C259" i="70"/>
  <c r="C260" i="70"/>
  <c r="C261" i="70"/>
  <c r="C262" i="70"/>
  <c r="C263" i="70"/>
  <c r="C264" i="70"/>
  <c r="C265" i="70"/>
  <c r="C266" i="70"/>
  <c r="C267" i="70"/>
  <c r="C268" i="70"/>
  <c r="C269" i="70"/>
  <c r="C270" i="70"/>
  <c r="C271" i="70"/>
  <c r="C272" i="70"/>
  <c r="C273" i="70"/>
  <c r="C274" i="70"/>
  <c r="C275" i="70"/>
  <c r="C276" i="70"/>
  <c r="C277" i="70"/>
  <c r="C278" i="70"/>
  <c r="C279" i="70"/>
  <c r="C280" i="70"/>
  <c r="C281" i="70"/>
  <c r="C282" i="70"/>
  <c r="C283" i="70"/>
  <c r="C284" i="70"/>
  <c r="C285" i="70"/>
  <c r="C286" i="70"/>
  <c r="C287" i="70"/>
  <c r="D6" i="71"/>
  <c r="D11" i="71"/>
  <c r="D12" i="71"/>
  <c r="D14" i="71"/>
  <c r="D18" i="71"/>
  <c r="D19" i="71"/>
  <c r="D20" i="71"/>
  <c r="D23" i="71"/>
  <c r="D24" i="71"/>
  <c r="D25" i="71"/>
  <c r="D26" i="71"/>
  <c r="D29" i="71"/>
  <c r="D30" i="71"/>
  <c r="D31" i="71"/>
  <c r="D32" i="71"/>
  <c r="D35" i="71"/>
  <c r="D36" i="71"/>
  <c r="D37" i="71"/>
  <c r="D38" i="71"/>
  <c r="D41" i="71"/>
  <c r="D42" i="71"/>
  <c r="D43" i="71"/>
  <c r="D44" i="71"/>
  <c r="D51" i="71"/>
  <c r="G4" i="68"/>
  <c r="G5" i="68"/>
  <c r="I17" i="68" s="1"/>
  <c r="G6" i="68"/>
  <c r="G8" i="68"/>
  <c r="G9" i="68"/>
  <c r="C7" i="50" s="1"/>
  <c r="G10" i="68"/>
  <c r="J15" i="68"/>
  <c r="I16" i="68"/>
  <c r="J16" i="68"/>
  <c r="K16" i="68" s="1"/>
  <c r="O16" i="68"/>
  <c r="J17" i="68"/>
  <c r="K17" i="68" s="1"/>
  <c r="O17" i="68"/>
  <c r="I18" i="68"/>
  <c r="J18" i="68"/>
  <c r="K18" i="68" s="1"/>
  <c r="L18" i="68"/>
  <c r="O18" i="68"/>
  <c r="I19" i="68"/>
  <c r="J19" i="68"/>
  <c r="M19" i="68" s="1"/>
  <c r="D29" i="62" s="1"/>
  <c r="O19" i="68"/>
  <c r="I20" i="68"/>
  <c r="J20" i="68"/>
  <c r="K20" i="68" s="1"/>
  <c r="O20" i="68"/>
  <c r="J21" i="68"/>
  <c r="K21" i="68" s="1"/>
  <c r="I22" i="68"/>
  <c r="M22" i="68" s="1"/>
  <c r="J22" i="68"/>
  <c r="K22" i="68" s="1"/>
  <c r="L22" i="68"/>
  <c r="I24" i="68"/>
  <c r="J24" i="68"/>
  <c r="K24" i="68" s="1"/>
  <c r="L24" i="68"/>
  <c r="M24" i="68"/>
  <c r="I25" i="68"/>
  <c r="J25" i="68"/>
  <c r="K25" i="68" s="1"/>
  <c r="I26" i="68"/>
  <c r="J26" i="68"/>
  <c r="L26" i="68" s="1"/>
  <c r="I27" i="68"/>
  <c r="J27" i="68"/>
  <c r="K27" i="68" s="1"/>
  <c r="I28" i="68"/>
  <c r="J28" i="68"/>
  <c r="K28" i="68"/>
  <c r="L28" i="68"/>
  <c r="M28" i="68"/>
  <c r="I29" i="68"/>
  <c r="J29" i="68"/>
  <c r="M29" i="68" s="1"/>
  <c r="I31" i="68"/>
  <c r="J31" i="68"/>
  <c r="K31" i="68" s="1"/>
  <c r="I32" i="68"/>
  <c r="J32" i="68"/>
  <c r="K32" i="68" s="1"/>
  <c r="I33" i="68"/>
  <c r="J33" i="68"/>
  <c r="L33" i="68" s="1"/>
  <c r="K33" i="68"/>
  <c r="I34" i="68"/>
  <c r="J34" i="68"/>
  <c r="I35" i="68"/>
  <c r="J35" i="68"/>
  <c r="L35" i="68" s="1"/>
  <c r="I36" i="68"/>
  <c r="J36" i="68"/>
  <c r="K36" i="68" s="1"/>
  <c r="I37" i="68"/>
  <c r="J37" i="68"/>
  <c r="M37" i="68" s="1"/>
  <c r="I38" i="68"/>
  <c r="J38" i="68"/>
  <c r="I39" i="68"/>
  <c r="J39" i="68"/>
  <c r="M39" i="68"/>
  <c r="I40" i="68"/>
  <c r="J40" i="68"/>
  <c r="K40" i="68" s="1"/>
  <c r="M40" i="68"/>
  <c r="H145" i="50" s="1"/>
  <c r="I41" i="68"/>
  <c r="J41" i="68"/>
  <c r="L41" i="68" s="1"/>
  <c r="K41" i="68"/>
  <c r="M41" i="68"/>
  <c r="H146" i="50" s="1"/>
  <c r="I42" i="68"/>
  <c r="J42" i="68"/>
  <c r="I43" i="68"/>
  <c r="J43" i="68"/>
  <c r="L43" i="68" s="1"/>
  <c r="K43" i="68"/>
  <c r="I44" i="68"/>
  <c r="J44" i="68"/>
  <c r="M44" i="68" s="1"/>
  <c r="I45" i="68"/>
  <c r="J45" i="68"/>
  <c r="K45" i="68"/>
  <c r="L45" i="68"/>
  <c r="M45" i="68"/>
  <c r="I46" i="68"/>
  <c r="J46" i="68"/>
  <c r="M46" i="68" s="1"/>
  <c r="I47" i="68"/>
  <c r="J47" i="68"/>
  <c r="I48" i="68"/>
  <c r="J48" i="68"/>
  <c r="K48" i="68" s="1"/>
  <c r="M48" i="68"/>
  <c r="R50" i="68" a="1"/>
  <c r="R50" i="68" s="1"/>
  <c r="V50" i="68" s="1"/>
  <c r="R51" i="68" a="1"/>
  <c r="R51" i="68" s="1"/>
  <c r="U51" i="68" s="1"/>
  <c r="X51" i="68"/>
  <c r="R52" i="68" a="1"/>
  <c r="R52" i="68" s="1"/>
  <c r="V52" i="68" s="1"/>
  <c r="R53" i="68" a="1"/>
  <c r="R53" i="68" s="1"/>
  <c r="W53" i="68"/>
  <c r="R54" i="68" a="1"/>
  <c r="R54" i="68" s="1"/>
  <c r="W54" i="68"/>
  <c r="X54" i="68"/>
  <c r="R55" i="68" a="1"/>
  <c r="R55" i="68" s="1"/>
  <c r="U55" i="68" s="1"/>
  <c r="V55" i="68"/>
  <c r="W55" i="68"/>
  <c r="R56" i="68" a="1"/>
  <c r="R56" i="68" s="1"/>
  <c r="V56" i="68" s="1"/>
  <c r="R57" i="68" a="1"/>
  <c r="R57" i="68" s="1"/>
  <c r="T57" i="68" s="1"/>
  <c r="R58" i="68" a="1"/>
  <c r="R58" i="68" s="1"/>
  <c r="X58" i="68" s="1"/>
  <c r="T58" i="68"/>
  <c r="W58" i="68"/>
  <c r="R59" i="68" a="1"/>
  <c r="R59" i="68" s="1"/>
  <c r="V59" i="68" s="1"/>
  <c r="T59" i="68"/>
  <c r="S59" i="68" s="1"/>
  <c r="U59" i="68"/>
  <c r="W59" i="68"/>
  <c r="X59" i="68"/>
  <c r="R60" i="68" a="1"/>
  <c r="R60" i="68" s="1"/>
  <c r="T60" i="68" s="1"/>
  <c r="S60" i="68" s="1"/>
  <c r="U60" i="68"/>
  <c r="V60" i="68"/>
  <c r="R61" i="68" a="1"/>
  <c r="R61" i="68" s="1"/>
  <c r="U61" i="68"/>
  <c r="V61" i="68"/>
  <c r="W61" i="68"/>
  <c r="R62" i="68" a="1"/>
  <c r="R62" i="68" s="1"/>
  <c r="R63" i="68" a="1"/>
  <c r="R63" i="68" s="1"/>
  <c r="T63" i="68"/>
  <c r="U63" i="68"/>
  <c r="V63" i="68"/>
  <c r="W63" i="68"/>
  <c r="X63" i="68"/>
  <c r="R64" i="68" a="1"/>
  <c r="R64" i="68" s="1"/>
  <c r="U64" i="68" s="1"/>
  <c r="R65" i="68" a="1"/>
  <c r="R65" i="68" s="1"/>
  <c r="R66" i="68" a="1"/>
  <c r="R66" i="68" s="1"/>
  <c r="U66" i="68" s="1"/>
  <c r="T66" i="68"/>
  <c r="S66" i="68" s="1"/>
  <c r="V66" i="68"/>
  <c r="W66" i="68"/>
  <c r="X66" i="68"/>
  <c r="Y66" i="68"/>
  <c r="R67" i="68" a="1"/>
  <c r="R67" i="68" s="1"/>
  <c r="V67" i="68" s="1"/>
  <c r="U67" i="68"/>
  <c r="W67" i="68"/>
  <c r="R68" i="68" a="1"/>
  <c r="R68" i="68" s="1"/>
  <c r="X68" i="68" s="1"/>
  <c r="T68" i="68"/>
  <c r="S68" i="68" s="1"/>
  <c r="V68" i="68"/>
  <c r="R69" i="68" a="1"/>
  <c r="R69" i="68" s="1"/>
  <c r="T69" i="68" s="1"/>
  <c r="S69" i="68" s="1"/>
  <c r="U69" i="68"/>
  <c r="R70" i="68" a="1"/>
  <c r="R70" i="68" s="1"/>
  <c r="V70" i="68" s="1"/>
  <c r="R71" i="68" a="1"/>
  <c r="R71" i="68" s="1"/>
  <c r="U71" i="68" s="1"/>
  <c r="R72" i="68" a="1"/>
  <c r="R72" i="68" s="1"/>
  <c r="V72" i="68" s="1"/>
  <c r="S72" i="68"/>
  <c r="T72" i="68"/>
  <c r="W72" i="68"/>
  <c r="X72" i="68"/>
  <c r="R73" i="68" a="1"/>
  <c r="R73" i="68" s="1"/>
  <c r="X73" i="68" s="1"/>
  <c r="Z73" i="68" s="1"/>
  <c r="AA73" i="68" s="1"/>
  <c r="T73" i="68"/>
  <c r="S73" i="68" s="1"/>
  <c r="U73" i="68"/>
  <c r="Y73" i="68" s="1"/>
  <c r="V73" i="68"/>
  <c r="R74" i="68" a="1"/>
  <c r="R74" i="68" s="1"/>
  <c r="V74" i="68" s="1"/>
  <c r="R75" i="68" a="1"/>
  <c r="R75" i="68" s="1"/>
  <c r="V75" i="68" s="1"/>
  <c r="R76" i="68" a="1"/>
  <c r="R76" i="68" s="1"/>
  <c r="W76" i="68" s="1"/>
  <c r="T76" i="68"/>
  <c r="S76" i="68" s="1"/>
  <c r="U76" i="68"/>
  <c r="X76" i="68"/>
  <c r="R77" i="68" a="1"/>
  <c r="R77" i="68" s="1"/>
  <c r="T77" i="68" s="1"/>
  <c r="S77" i="68" s="1"/>
  <c r="V77" i="68"/>
  <c r="R78" i="68" a="1"/>
  <c r="R78" i="68" s="1"/>
  <c r="W78" i="68" s="1"/>
  <c r="R79" i="68" a="1"/>
  <c r="R79" i="68" s="1"/>
  <c r="X79" i="68" s="1"/>
  <c r="R80" i="68" a="1"/>
  <c r="R80" i="68" s="1"/>
  <c r="R81" i="68" a="1"/>
  <c r="R81" i="68" s="1"/>
  <c r="T81" i="68" s="1"/>
  <c r="S81" i="68" s="1"/>
  <c r="R82" i="68" a="1"/>
  <c r="R82" i="68" s="1"/>
  <c r="R83" i="68" a="1"/>
  <c r="R83" i="68" s="1"/>
  <c r="W83" i="68"/>
  <c r="R84" i="68" a="1"/>
  <c r="R84" i="68" s="1"/>
  <c r="W84" i="68" s="1"/>
  <c r="T84" i="68"/>
  <c r="S84" i="68" s="1"/>
  <c r="U84" i="68"/>
  <c r="X84" i="68"/>
  <c r="R85" i="68" a="1"/>
  <c r="R85" i="68" s="1"/>
  <c r="U85" i="68" s="1"/>
  <c r="X85" i="68"/>
  <c r="R86" i="68" a="1"/>
  <c r="R86" i="68" s="1"/>
  <c r="T86" i="68" s="1"/>
  <c r="S86" i="68" s="1"/>
  <c r="W86" i="68"/>
  <c r="X86" i="68"/>
  <c r="R87" i="68" a="1"/>
  <c r="R87" i="68" s="1"/>
  <c r="U87" i="68" s="1"/>
  <c r="T87" i="68"/>
  <c r="S87" i="68" s="1"/>
  <c r="V87" i="68"/>
  <c r="R88" i="68" a="1"/>
  <c r="R88" i="68" s="1"/>
  <c r="U88" i="68"/>
  <c r="R89" i="68" a="1"/>
  <c r="R89" i="68" s="1"/>
  <c r="V89" i="68"/>
  <c r="X89" i="68"/>
  <c r="R90" i="68" a="1"/>
  <c r="R90" i="68" s="1"/>
  <c r="R91" i="68" a="1"/>
  <c r="R91" i="68" s="1"/>
  <c r="X91" i="68" s="1"/>
  <c r="T91" i="68"/>
  <c r="S91" i="68" s="1"/>
  <c r="W91" i="68"/>
  <c r="R92" i="68" a="1"/>
  <c r="R92" i="68" s="1"/>
  <c r="W92" i="68" s="1"/>
  <c r="T92" i="68"/>
  <c r="S92" i="68" s="1"/>
  <c r="U92" i="68"/>
  <c r="X92" i="68"/>
  <c r="R93" i="68" a="1"/>
  <c r="R93" i="68" s="1"/>
  <c r="R94" i="68" a="1"/>
  <c r="R94" i="68" s="1"/>
  <c r="R95" i="68" a="1"/>
  <c r="R95" i="68" s="1"/>
  <c r="W95" i="68" s="1"/>
  <c r="X95" i="68"/>
  <c r="R96" i="68" a="1"/>
  <c r="R96" i="68" s="1"/>
  <c r="R97" i="68" a="1"/>
  <c r="R97" i="68" s="1"/>
  <c r="X97" i="68" s="1"/>
  <c r="V97" i="68"/>
  <c r="R98" i="68" a="1"/>
  <c r="R98" i="68" s="1"/>
  <c r="T98" i="68" s="1"/>
  <c r="S98" i="68" s="1"/>
  <c r="V98" i="68"/>
  <c r="R99" i="68" a="1"/>
  <c r="R99" i="68" s="1"/>
  <c r="R100" i="68" a="1"/>
  <c r="R100" i="68" s="1"/>
  <c r="T100" i="68" s="1"/>
  <c r="S100" i="68" s="1"/>
  <c r="R101" i="68" a="1"/>
  <c r="R101" i="68" s="1"/>
  <c r="R102" i="68" a="1"/>
  <c r="R102" i="68" s="1"/>
  <c r="R103" i="68" a="1"/>
  <c r="R103" i="68" s="1"/>
  <c r="U103" i="68" s="1"/>
  <c r="R104" i="68" a="1"/>
  <c r="R104" i="68" s="1"/>
  <c r="T104" i="68" s="1"/>
  <c r="S104" i="68" s="1"/>
  <c r="R105" i="68" a="1"/>
  <c r="R105" i="68" s="1"/>
  <c r="T105" i="68" s="1"/>
  <c r="S105" i="68" s="1"/>
  <c r="C5" i="50"/>
  <c r="E5" i="50"/>
  <c r="E6" i="50"/>
  <c r="C8" i="50"/>
  <c r="C9" i="50"/>
  <c r="C10" i="50"/>
  <c r="G49" i="50"/>
  <c r="M49" i="50"/>
  <c r="Z49" i="50"/>
  <c r="AO49" i="50" s="1"/>
  <c r="AA49" i="50"/>
  <c r="AB49" i="50"/>
  <c r="AQ49" i="50" s="1"/>
  <c r="AD49" i="50"/>
  <c r="AS49" i="50" s="1"/>
  <c r="AE49" i="50"/>
  <c r="AF49" i="50"/>
  <c r="AG49" i="50"/>
  <c r="AH49" i="50"/>
  <c r="AI49" i="50"/>
  <c r="AJ49" i="50"/>
  <c r="AC49" i="50" s="1"/>
  <c r="AR49" i="50" s="1"/>
  <c r="AK49" i="50"/>
  <c r="AL49" i="50"/>
  <c r="AM49" i="50"/>
  <c r="AP49" i="50"/>
  <c r="AW49" i="50" s="1"/>
  <c r="AT49" i="50"/>
  <c r="AV49" i="50"/>
  <c r="AY49" i="50"/>
  <c r="AZ49" i="50"/>
  <c r="BI49" i="50"/>
  <c r="BJ49" i="50"/>
  <c r="BK49" i="50"/>
  <c r="AU57" i="50"/>
  <c r="AV57" i="50"/>
  <c r="AW57" i="50"/>
  <c r="AX57" i="50"/>
  <c r="AY57" i="50"/>
  <c r="AZ57" i="50"/>
  <c r="BA57" i="50"/>
  <c r="BK57" i="50"/>
  <c r="AU58" i="50"/>
  <c r="AV58" i="50"/>
  <c r="AW58" i="50"/>
  <c r="AX58" i="50"/>
  <c r="AY58" i="50"/>
  <c r="AZ58" i="50"/>
  <c r="BA58" i="50"/>
  <c r="BK58" i="50"/>
  <c r="Y59" i="50"/>
  <c r="Z59" i="50"/>
  <c r="AO59" i="50" s="1"/>
  <c r="AA59" i="50"/>
  <c r="AC59" i="50"/>
  <c r="AD59" i="50"/>
  <c r="AE59" i="50"/>
  <c r="AN59" i="50"/>
  <c r="AP59" i="50"/>
  <c r="AR59" i="50"/>
  <c r="BJ59" i="50"/>
  <c r="Y60" i="50"/>
  <c r="Z60" i="50"/>
  <c r="AA60" i="50"/>
  <c r="AP60" i="50" s="1"/>
  <c r="AC60" i="50"/>
  <c r="AR60" i="50" s="1"/>
  <c r="AD60" i="50"/>
  <c r="AS60" i="50" s="1"/>
  <c r="AE60" i="50"/>
  <c r="AN60" i="50"/>
  <c r="AO60" i="50"/>
  <c r="AT60" i="50"/>
  <c r="BJ60" i="50"/>
  <c r="Y61" i="50"/>
  <c r="Z61" i="50"/>
  <c r="AA61" i="50"/>
  <c r="AC61" i="50"/>
  <c r="AD61" i="50"/>
  <c r="AE61" i="50"/>
  <c r="AN61" i="50"/>
  <c r="AO61" i="50"/>
  <c r="AP61" i="50"/>
  <c r="AR61" i="50"/>
  <c r="AS61" i="50"/>
  <c r="AT61" i="50"/>
  <c r="BJ61" i="50"/>
  <c r="Y62" i="50"/>
  <c r="AN62" i="50" s="1"/>
  <c r="Z62" i="50"/>
  <c r="AA62" i="50"/>
  <c r="AC62" i="50"/>
  <c r="AR62" i="50" s="1"/>
  <c r="AD62" i="50"/>
  <c r="AE62" i="50"/>
  <c r="AO62" i="50"/>
  <c r="AP62" i="50"/>
  <c r="AS62" i="50"/>
  <c r="AT62" i="50"/>
  <c r="BJ62" i="50"/>
  <c r="Y63" i="50"/>
  <c r="Z63" i="50"/>
  <c r="AO63" i="50" s="1"/>
  <c r="AA63" i="50"/>
  <c r="AC63" i="50"/>
  <c r="AD63" i="50"/>
  <c r="AS63" i="50" s="1"/>
  <c r="AE63" i="50"/>
  <c r="AN63" i="50"/>
  <c r="AP63" i="50"/>
  <c r="AR63" i="50"/>
  <c r="AT63" i="50"/>
  <c r="BJ63" i="50"/>
  <c r="Y64" i="50"/>
  <c r="Z64" i="50"/>
  <c r="AA64" i="50"/>
  <c r="AP64" i="50" s="1"/>
  <c r="AC64" i="50"/>
  <c r="AD64" i="50"/>
  <c r="AE64" i="50"/>
  <c r="AN64" i="50"/>
  <c r="AO64" i="50"/>
  <c r="AR64" i="50"/>
  <c r="AS64" i="50"/>
  <c r="AT64" i="50"/>
  <c r="BJ64" i="50"/>
  <c r="Y65" i="50"/>
  <c r="Z65" i="50"/>
  <c r="AA65" i="50"/>
  <c r="AC65" i="50"/>
  <c r="AD65" i="50"/>
  <c r="AS65" i="50" s="1"/>
  <c r="AE65" i="50"/>
  <c r="AN65" i="50"/>
  <c r="AO65" i="50"/>
  <c r="AP65" i="50"/>
  <c r="AR65" i="50"/>
  <c r="AT65" i="50"/>
  <c r="BJ65" i="50"/>
  <c r="Y66" i="50"/>
  <c r="AN66" i="50" s="1"/>
  <c r="Z66" i="50"/>
  <c r="AA66" i="50"/>
  <c r="AC66" i="50"/>
  <c r="AR66" i="50" s="1"/>
  <c r="AD66" i="50"/>
  <c r="AE66" i="50"/>
  <c r="AO66" i="50"/>
  <c r="AP66" i="50"/>
  <c r="AS66" i="50"/>
  <c r="AT66" i="50"/>
  <c r="BJ66" i="50"/>
  <c r="Y67" i="50"/>
  <c r="Z67" i="50"/>
  <c r="AO67" i="50" s="1"/>
  <c r="AA67" i="50"/>
  <c r="AC67" i="50"/>
  <c r="AD67" i="50"/>
  <c r="AS67" i="50" s="1"/>
  <c r="AE67" i="50"/>
  <c r="AN67" i="50"/>
  <c r="AP67" i="50"/>
  <c r="AR67" i="50"/>
  <c r="AT67" i="50"/>
  <c r="BJ67" i="50"/>
  <c r="Y68" i="50"/>
  <c r="Z68" i="50"/>
  <c r="AA68" i="50"/>
  <c r="AP68" i="50" s="1"/>
  <c r="AC68" i="50"/>
  <c r="AR68" i="50" s="1"/>
  <c r="AD68" i="50"/>
  <c r="AS68" i="50" s="1"/>
  <c r="AE68" i="50"/>
  <c r="AN68" i="50"/>
  <c r="AO68" i="50"/>
  <c r="AT68" i="50"/>
  <c r="BJ68" i="50"/>
  <c r="Y69" i="50"/>
  <c r="Z69" i="50"/>
  <c r="AA69" i="50"/>
  <c r="AC69" i="50"/>
  <c r="AD69" i="50"/>
  <c r="AE69" i="50"/>
  <c r="AN69" i="50"/>
  <c r="AO69" i="50"/>
  <c r="AP69" i="50"/>
  <c r="AR69" i="50"/>
  <c r="AS69" i="50"/>
  <c r="AT69" i="50"/>
  <c r="BJ69" i="50"/>
  <c r="Y70" i="50"/>
  <c r="AN70" i="50" s="1"/>
  <c r="Z70" i="50"/>
  <c r="AA70" i="50"/>
  <c r="AC70" i="50"/>
  <c r="AR70" i="50" s="1"/>
  <c r="AD70" i="50"/>
  <c r="AE70" i="50"/>
  <c r="AO70" i="50"/>
  <c r="AP70" i="50"/>
  <c r="AS70" i="50"/>
  <c r="AT70" i="50"/>
  <c r="BJ70" i="50"/>
  <c r="Y71" i="50"/>
  <c r="Z71" i="50"/>
  <c r="AO71" i="50" s="1"/>
  <c r="AA71" i="50"/>
  <c r="AC71" i="50"/>
  <c r="AR71" i="50" s="1"/>
  <c r="AD71" i="50"/>
  <c r="AS71" i="50" s="1"/>
  <c r="AE71" i="50"/>
  <c r="AN71" i="50"/>
  <c r="AP71" i="50"/>
  <c r="AT71" i="50"/>
  <c r="BJ71" i="50"/>
  <c r="Y72" i="50"/>
  <c r="Z72" i="50"/>
  <c r="AA72" i="50"/>
  <c r="AP72" i="50" s="1"/>
  <c r="AC72" i="50"/>
  <c r="AD72" i="50"/>
  <c r="AE72" i="50"/>
  <c r="AN72" i="50"/>
  <c r="AO72" i="50"/>
  <c r="AR72" i="50"/>
  <c r="AS72" i="50"/>
  <c r="AT72" i="50"/>
  <c r="BJ72" i="50"/>
  <c r="Y73" i="50"/>
  <c r="Z73" i="50"/>
  <c r="AA73" i="50"/>
  <c r="AC73" i="50"/>
  <c r="AD73" i="50"/>
  <c r="AE73" i="50"/>
  <c r="AN73" i="50"/>
  <c r="AO73" i="50"/>
  <c r="AP73" i="50"/>
  <c r="AR73" i="50"/>
  <c r="AS73" i="50"/>
  <c r="AT73" i="50"/>
  <c r="BJ73" i="50"/>
  <c r="Y74" i="50"/>
  <c r="AN74" i="50" s="1"/>
  <c r="Z74" i="50"/>
  <c r="AA74" i="50"/>
  <c r="AC74" i="50"/>
  <c r="AR74" i="50" s="1"/>
  <c r="AD74" i="50"/>
  <c r="AE74" i="50"/>
  <c r="AO74" i="50"/>
  <c r="AP74" i="50"/>
  <c r="AS74" i="50"/>
  <c r="AT74" i="50"/>
  <c r="BJ74" i="50"/>
  <c r="Y75" i="50"/>
  <c r="Z75" i="50"/>
  <c r="AO75" i="50" s="1"/>
  <c r="AA75" i="50"/>
  <c r="AC75" i="50"/>
  <c r="AD75" i="50"/>
  <c r="AS75" i="50" s="1"/>
  <c r="AE75" i="50"/>
  <c r="AN75" i="50"/>
  <c r="AP75" i="50"/>
  <c r="AR75" i="50"/>
  <c r="AT75" i="50"/>
  <c r="BJ75" i="50"/>
  <c r="Y76" i="50"/>
  <c r="Z76" i="50"/>
  <c r="AA76" i="50"/>
  <c r="AP76" i="50" s="1"/>
  <c r="AC76" i="50"/>
  <c r="AR76" i="50" s="1"/>
  <c r="AD76" i="50"/>
  <c r="AS76" i="50" s="1"/>
  <c r="AE76" i="50"/>
  <c r="AN76" i="50"/>
  <c r="AO76" i="50"/>
  <c r="AT76" i="50"/>
  <c r="BJ76" i="50"/>
  <c r="Y77" i="50"/>
  <c r="Z77" i="50"/>
  <c r="AA77" i="50"/>
  <c r="AP77" i="50" s="1"/>
  <c r="AC77" i="50"/>
  <c r="AD77" i="50"/>
  <c r="AS77" i="50" s="1"/>
  <c r="AE77" i="50"/>
  <c r="AN77" i="50"/>
  <c r="AO77" i="50"/>
  <c r="AR77" i="50"/>
  <c r="AT77" i="50"/>
  <c r="BJ77" i="50"/>
  <c r="Y78" i="50"/>
  <c r="AN78" i="50" s="1"/>
  <c r="Z78" i="50"/>
  <c r="AA78" i="50"/>
  <c r="AC78" i="50"/>
  <c r="AR78" i="50" s="1"/>
  <c r="AD78" i="50"/>
  <c r="AE78" i="50"/>
  <c r="AO78" i="50"/>
  <c r="AP78" i="50"/>
  <c r="AS78" i="50"/>
  <c r="AT78" i="50"/>
  <c r="BJ78" i="50"/>
  <c r="Y79" i="50"/>
  <c r="AN79" i="50" s="1"/>
  <c r="Z79" i="50"/>
  <c r="AO79" i="50" s="1"/>
  <c r="AA79" i="50"/>
  <c r="AC79" i="50"/>
  <c r="AD79" i="50"/>
  <c r="AS79" i="50" s="1"/>
  <c r="AE79" i="50"/>
  <c r="AP79" i="50"/>
  <c r="AR79" i="50"/>
  <c r="AT79" i="50"/>
  <c r="BJ79" i="50"/>
  <c r="Y80" i="50"/>
  <c r="Z80" i="50"/>
  <c r="AO80" i="50" s="1"/>
  <c r="AA80" i="50"/>
  <c r="AP80" i="50" s="1"/>
  <c r="AC80" i="50"/>
  <c r="AD80" i="50"/>
  <c r="AE80" i="50"/>
  <c r="AN80" i="50"/>
  <c r="AR80" i="50"/>
  <c r="AS80" i="50"/>
  <c r="AT80" i="50"/>
  <c r="BJ80" i="50"/>
  <c r="Y81" i="50"/>
  <c r="Z81" i="50"/>
  <c r="AO81" i="50" s="1"/>
  <c r="AA81" i="50"/>
  <c r="AC81" i="50"/>
  <c r="AD81" i="50"/>
  <c r="AS81" i="50" s="1"/>
  <c r="AE81" i="50"/>
  <c r="AN81" i="50"/>
  <c r="AP81" i="50"/>
  <c r="AR81" i="50"/>
  <c r="AT81" i="50"/>
  <c r="BJ81" i="50"/>
  <c r="Y82" i="50"/>
  <c r="AN82" i="50" s="1"/>
  <c r="Z82" i="50"/>
  <c r="AA82" i="50"/>
  <c r="AC82" i="50"/>
  <c r="AR82" i="50" s="1"/>
  <c r="AD82" i="50"/>
  <c r="AE82" i="50"/>
  <c r="AO82" i="50"/>
  <c r="AP82" i="50"/>
  <c r="AS82" i="50"/>
  <c r="AT82" i="50"/>
  <c r="BJ82" i="50"/>
  <c r="Y83" i="50"/>
  <c r="Z83" i="50"/>
  <c r="AO83" i="50" s="1"/>
  <c r="AA83" i="50"/>
  <c r="AC83" i="50"/>
  <c r="AD83" i="50"/>
  <c r="AS83" i="50" s="1"/>
  <c r="AE83" i="50"/>
  <c r="AN83" i="50"/>
  <c r="AP83" i="50"/>
  <c r="AR83" i="50"/>
  <c r="AT83" i="50"/>
  <c r="BJ83" i="50"/>
  <c r="Y84" i="50"/>
  <c r="AN84" i="50" s="1"/>
  <c r="Z84" i="50"/>
  <c r="AO84" i="50" s="1"/>
  <c r="AA84" i="50"/>
  <c r="AP84" i="50" s="1"/>
  <c r="AC84" i="50"/>
  <c r="AD84" i="50"/>
  <c r="AE84" i="50"/>
  <c r="AR84" i="50"/>
  <c r="AS84" i="50"/>
  <c r="AT84" i="50"/>
  <c r="BJ84" i="50"/>
  <c r="Y85" i="50"/>
  <c r="AN85" i="50" s="1"/>
  <c r="Z85" i="50"/>
  <c r="AA85" i="50"/>
  <c r="AC85" i="50"/>
  <c r="AD85" i="50"/>
  <c r="AE85" i="50"/>
  <c r="AO85" i="50"/>
  <c r="AP85" i="50"/>
  <c r="AR85" i="50"/>
  <c r="AS85" i="50"/>
  <c r="AT85" i="50"/>
  <c r="BJ85" i="50"/>
  <c r="Y86" i="50"/>
  <c r="AN86" i="50" s="1"/>
  <c r="Z86" i="50"/>
  <c r="AA86" i="50"/>
  <c r="AC86" i="50"/>
  <c r="AD86" i="50"/>
  <c r="AE86" i="50"/>
  <c r="AO86" i="50"/>
  <c r="AP86" i="50"/>
  <c r="AR86" i="50"/>
  <c r="AS86" i="50"/>
  <c r="AT86" i="50"/>
  <c r="BJ86" i="50"/>
  <c r="Y87" i="50"/>
  <c r="AN87" i="50" s="1"/>
  <c r="Z87" i="50"/>
  <c r="AA87" i="50"/>
  <c r="AC87" i="50"/>
  <c r="AR87" i="50" s="1"/>
  <c r="AD87" i="50"/>
  <c r="AE87" i="50"/>
  <c r="AO87" i="50"/>
  <c r="AP87" i="50"/>
  <c r="AS87" i="50"/>
  <c r="AT87" i="50"/>
  <c r="BJ87" i="50"/>
  <c r="I90" i="50"/>
  <c r="K90" i="50"/>
  <c r="O15" i="68" s="1"/>
  <c r="Z90" i="50"/>
  <c r="AA90" i="50"/>
  <c r="AT90" i="50" s="1"/>
  <c r="AB90" i="50"/>
  <c r="AC90" i="50"/>
  <c r="AD90" i="50"/>
  <c r="AE90" i="50"/>
  <c r="AF90" i="50"/>
  <c r="Y90" i="50" s="1"/>
  <c r="AN90" i="50" s="1"/>
  <c r="AO90" i="50"/>
  <c r="BI90" i="50"/>
  <c r="BJ90" i="50"/>
  <c r="BK90" i="50"/>
  <c r="F91" i="50"/>
  <c r="BK91" i="50" s="1"/>
  <c r="Z91" i="50"/>
  <c r="AO91" i="50" s="1"/>
  <c r="AA91" i="50"/>
  <c r="AB91" i="50"/>
  <c r="AC91" i="50"/>
  <c r="AD91" i="50"/>
  <c r="AE91" i="50"/>
  <c r="AP91" i="50"/>
  <c r="AS91" i="50"/>
  <c r="AT91" i="50"/>
  <c r="BJ91" i="50"/>
  <c r="F92" i="50"/>
  <c r="BI92" i="50" s="1"/>
  <c r="H92" i="50"/>
  <c r="Z92" i="50"/>
  <c r="AA92" i="50"/>
  <c r="AS92" i="50" s="1"/>
  <c r="AB92" i="50"/>
  <c r="AC92" i="50"/>
  <c r="AD92" i="50"/>
  <c r="AE92" i="50"/>
  <c r="AO92" i="50"/>
  <c r="AP92" i="50"/>
  <c r="AT92" i="50"/>
  <c r="F93" i="50"/>
  <c r="H93" i="50"/>
  <c r="BA93" i="50" s="1"/>
  <c r="Z93" i="50"/>
  <c r="AO93" i="50" s="1"/>
  <c r="AA93" i="50"/>
  <c r="AB93" i="50"/>
  <c r="AC93" i="50"/>
  <c r="AD93" i="50"/>
  <c r="AE93" i="50"/>
  <c r="AM93" i="50"/>
  <c r="AP93" i="50"/>
  <c r="AW93" i="50" s="1"/>
  <c r="AS93" i="50"/>
  <c r="AT93" i="50"/>
  <c r="AX93" i="50"/>
  <c r="AY93" i="50"/>
  <c r="H94" i="50"/>
  <c r="H125" i="50" s="1"/>
  <c r="Z94" i="50"/>
  <c r="AA94" i="50"/>
  <c r="AB94" i="50"/>
  <c r="AC94" i="50"/>
  <c r="AD94" i="50"/>
  <c r="AE94" i="50"/>
  <c r="AO94" i="50"/>
  <c r="AT94" i="50"/>
  <c r="H95" i="50"/>
  <c r="AY95" i="50" s="1"/>
  <c r="Z95" i="50"/>
  <c r="AO95" i="50" s="1"/>
  <c r="AA95" i="50"/>
  <c r="AB95" i="50"/>
  <c r="AC95" i="50"/>
  <c r="AD95" i="50"/>
  <c r="AE95" i="50"/>
  <c r="AP95" i="50"/>
  <c r="AS95" i="50"/>
  <c r="AT95" i="50"/>
  <c r="AV95" i="50"/>
  <c r="F96" i="50"/>
  <c r="H96" i="50"/>
  <c r="BA96" i="50" s="1"/>
  <c r="K96" i="50"/>
  <c r="O21" i="68" s="1"/>
  <c r="Z96" i="50"/>
  <c r="AA96" i="50"/>
  <c r="AP96" i="50" s="1"/>
  <c r="AB96" i="50"/>
  <c r="AC96" i="50"/>
  <c r="AD96" i="50"/>
  <c r="AE96" i="50"/>
  <c r="AM96" i="50"/>
  <c r="AO96" i="50"/>
  <c r="AS96" i="50"/>
  <c r="AT96" i="50"/>
  <c r="AV96" i="50"/>
  <c r="AW96" i="50"/>
  <c r="AY96" i="50"/>
  <c r="BI96" i="50"/>
  <c r="BJ96" i="50"/>
  <c r="BK96" i="50"/>
  <c r="F97" i="50"/>
  <c r="AM97" i="50"/>
  <c r="AN97" i="50"/>
  <c r="AO97" i="50"/>
  <c r="AV97" i="50" s="1"/>
  <c r="AP97" i="50"/>
  <c r="AW97" i="50" s="1"/>
  <c r="AS97" i="50"/>
  <c r="AT97" i="50"/>
  <c r="AX97" i="50"/>
  <c r="AY97" i="50"/>
  <c r="AZ97" i="50"/>
  <c r="BA97" i="50"/>
  <c r="BI97" i="50"/>
  <c r="BJ97" i="50"/>
  <c r="BK97" i="50"/>
  <c r="F98" i="50"/>
  <c r="BK98" i="50" s="1"/>
  <c r="AM98" i="50"/>
  <c r="AN98" i="50"/>
  <c r="AO98" i="50"/>
  <c r="AV98" i="50" s="1"/>
  <c r="AP98" i="50"/>
  <c r="AS98" i="50"/>
  <c r="AT98" i="50"/>
  <c r="AW98" i="50"/>
  <c r="AX98" i="50"/>
  <c r="AY98" i="50"/>
  <c r="AZ98" i="50"/>
  <c r="BA98" i="50"/>
  <c r="BI98" i="50"/>
  <c r="BJ98" i="50"/>
  <c r="Y99" i="50"/>
  <c r="AA99" i="50"/>
  <c r="AP99" i="50" s="1"/>
  <c r="AC99" i="50"/>
  <c r="AD99" i="50"/>
  <c r="AG99" i="50"/>
  <c r="Z99" i="50" s="1"/>
  <c r="AO99" i="50" s="1"/>
  <c r="AH99" i="50"/>
  <c r="AI99" i="50"/>
  <c r="AB99" i="50" s="1"/>
  <c r="AJ99" i="50"/>
  <c r="AK99" i="50"/>
  <c r="AL99" i="50"/>
  <c r="AE99" i="50" s="1"/>
  <c r="AN99" i="50"/>
  <c r="AS99" i="50"/>
  <c r="AT99" i="50"/>
  <c r="BJ100" i="50"/>
  <c r="Y102" i="50"/>
  <c r="AN102" i="50" s="1"/>
  <c r="AU102" i="50" s="1"/>
  <c r="AB102" i="50"/>
  <c r="AQ102" i="50" s="1"/>
  <c r="AX102" i="50" s="1"/>
  <c r="AF102" i="50"/>
  <c r="AG102" i="50"/>
  <c r="AH102" i="50"/>
  <c r="AA102" i="50" s="1"/>
  <c r="AP102" i="50" s="1"/>
  <c r="AI102" i="50"/>
  <c r="AJ102" i="50"/>
  <c r="AC102" i="50" s="1"/>
  <c r="AR102" i="50" s="1"/>
  <c r="AK102" i="50"/>
  <c r="AD102" i="50" s="1"/>
  <c r="AS102" i="50" s="1"/>
  <c r="AZ102" i="50" s="1"/>
  <c r="AL102" i="50"/>
  <c r="AE102" i="50" s="1"/>
  <c r="AT102" i="50" s="1"/>
  <c r="AM102" i="50"/>
  <c r="BI102" i="50"/>
  <c r="BJ102" i="50"/>
  <c r="BK102" i="50"/>
  <c r="AE103" i="50"/>
  <c r="AT103" i="50" s="1"/>
  <c r="BA103" i="50" s="1"/>
  <c r="AF103" i="50"/>
  <c r="Y103" i="50" s="1"/>
  <c r="AN103" i="50" s="1"/>
  <c r="AG103" i="50"/>
  <c r="AH103" i="50"/>
  <c r="AA103" i="50" s="1"/>
  <c r="AP103" i="50" s="1"/>
  <c r="AI103" i="50"/>
  <c r="AB103" i="50" s="1"/>
  <c r="AQ103" i="50" s="1"/>
  <c r="AX103" i="50" s="1"/>
  <c r="AJ103" i="50"/>
  <c r="AK103" i="50"/>
  <c r="AD103" i="50" s="1"/>
  <c r="AS103" i="50" s="1"/>
  <c r="AL103" i="50"/>
  <c r="AM103" i="50"/>
  <c r="BI103" i="50"/>
  <c r="BJ103" i="50"/>
  <c r="BK103" i="50"/>
  <c r="AC104" i="50"/>
  <c r="AR104" i="50" s="1"/>
  <c r="AY104" i="50" s="1"/>
  <c r="AF104" i="50"/>
  <c r="AG104" i="50"/>
  <c r="Z104" i="50" s="1"/>
  <c r="AO104" i="50" s="1"/>
  <c r="AH104" i="50"/>
  <c r="AA104" i="50" s="1"/>
  <c r="AP104" i="50" s="1"/>
  <c r="AI104" i="50"/>
  <c r="AB104" i="50" s="1"/>
  <c r="AQ104" i="50" s="1"/>
  <c r="AX104" i="50" s="1"/>
  <c r="AJ104" i="50"/>
  <c r="AK104" i="50"/>
  <c r="AD104" i="50" s="1"/>
  <c r="AS104" i="50" s="1"/>
  <c r="AL104" i="50"/>
  <c r="AE104" i="50" s="1"/>
  <c r="AT104" i="50" s="1"/>
  <c r="BA104" i="50" s="1"/>
  <c r="AM104" i="50"/>
  <c r="BI104" i="50"/>
  <c r="BJ104" i="50"/>
  <c r="I15" i="21" s="1"/>
  <c r="BK104" i="50"/>
  <c r="AA105" i="50"/>
  <c r="AP105" i="50" s="1"/>
  <c r="AW105" i="50" s="1"/>
  <c r="AF105" i="50"/>
  <c r="Y105" i="50" s="1"/>
  <c r="AN105" i="50" s="1"/>
  <c r="AU105" i="50" s="1"/>
  <c r="AG105" i="50"/>
  <c r="Z105" i="50" s="1"/>
  <c r="AO105" i="50" s="1"/>
  <c r="AH105" i="50"/>
  <c r="AI105" i="50"/>
  <c r="AB105" i="50" s="1"/>
  <c r="AQ105" i="50" s="1"/>
  <c r="AJ105" i="50"/>
  <c r="AC105" i="50" s="1"/>
  <c r="AR105" i="50" s="1"/>
  <c r="AK105" i="50"/>
  <c r="AD105" i="50" s="1"/>
  <c r="AS105" i="50" s="1"/>
  <c r="AL105" i="50"/>
  <c r="AM105" i="50"/>
  <c r="BI105" i="50"/>
  <c r="BJ105" i="50"/>
  <c r="BK105" i="50"/>
  <c r="J15" i="21" s="1"/>
  <c r="Y106" i="50"/>
  <c r="AN106" i="50" s="1"/>
  <c r="AU106" i="50" s="1"/>
  <c r="AF106" i="50"/>
  <c r="AG106" i="50"/>
  <c r="Z106" i="50" s="1"/>
  <c r="AO106" i="50" s="1"/>
  <c r="AH106" i="50"/>
  <c r="AA106" i="50" s="1"/>
  <c r="AP106" i="50" s="1"/>
  <c r="AI106" i="50"/>
  <c r="AB106" i="50" s="1"/>
  <c r="AQ106" i="50" s="1"/>
  <c r="AX106" i="50" s="1"/>
  <c r="AJ106" i="50"/>
  <c r="AC106" i="50" s="1"/>
  <c r="AR106" i="50" s="1"/>
  <c r="AK106" i="50"/>
  <c r="AD106" i="50" s="1"/>
  <c r="AS106" i="50" s="1"/>
  <c r="AZ106" i="50" s="1"/>
  <c r="AL106" i="50"/>
  <c r="AE106" i="50" s="1"/>
  <c r="AT106" i="50" s="1"/>
  <c r="BA106" i="50" s="1"/>
  <c r="AM106" i="50"/>
  <c r="BI106" i="50"/>
  <c r="BJ106" i="50"/>
  <c r="BK106" i="50"/>
  <c r="J16" i="21" s="1"/>
  <c r="AA107" i="50"/>
  <c r="AP107" i="50" s="1"/>
  <c r="AF107" i="50"/>
  <c r="Y107" i="50" s="1"/>
  <c r="AN107" i="50" s="1"/>
  <c r="AG107" i="50"/>
  <c r="Z107" i="50" s="1"/>
  <c r="AO107" i="50" s="1"/>
  <c r="AV107" i="50" s="1"/>
  <c r="AH107" i="50"/>
  <c r="AI107" i="50"/>
  <c r="AJ107" i="50"/>
  <c r="AC107" i="50" s="1"/>
  <c r="AR107" i="50" s="1"/>
  <c r="AK107" i="50"/>
  <c r="AD107" i="50" s="1"/>
  <c r="AS107" i="50" s="1"/>
  <c r="AL107" i="50"/>
  <c r="AE107" i="50" s="1"/>
  <c r="AT107" i="50" s="1"/>
  <c r="BA107" i="50" s="1"/>
  <c r="AM107" i="50"/>
  <c r="BI107" i="50"/>
  <c r="BJ107" i="50"/>
  <c r="BK107" i="50"/>
  <c r="AC108" i="50"/>
  <c r="AR108" i="50" s="1"/>
  <c r="AY108" i="50" s="1"/>
  <c r="AF108" i="50"/>
  <c r="AG108" i="50"/>
  <c r="Z108" i="50" s="1"/>
  <c r="AO108" i="50" s="1"/>
  <c r="AH108" i="50"/>
  <c r="AA108" i="50" s="1"/>
  <c r="AP108" i="50" s="1"/>
  <c r="AW108" i="50" s="1"/>
  <c r="AI108" i="50"/>
  <c r="AB108" i="50" s="1"/>
  <c r="AQ108" i="50" s="1"/>
  <c r="AJ108" i="50"/>
  <c r="AK108" i="50"/>
  <c r="AD108" i="50" s="1"/>
  <c r="AS108" i="50" s="1"/>
  <c r="AL108" i="50"/>
  <c r="AE108" i="50" s="1"/>
  <c r="AT108" i="50" s="1"/>
  <c r="BA108" i="50" s="1"/>
  <c r="AM108" i="50"/>
  <c r="BI108" i="50"/>
  <c r="BJ108" i="50"/>
  <c r="I17" i="21" s="1"/>
  <c r="BK108" i="50"/>
  <c r="Y109" i="50"/>
  <c r="AN109" i="50" s="1"/>
  <c r="AF109" i="50"/>
  <c r="AG109" i="50"/>
  <c r="Z109" i="50" s="1"/>
  <c r="AO109" i="50" s="1"/>
  <c r="AH109" i="50"/>
  <c r="AA109" i="50" s="1"/>
  <c r="AP109" i="50" s="1"/>
  <c r="AW109" i="50" s="1"/>
  <c r="AI109" i="50"/>
  <c r="AB109" i="50" s="1"/>
  <c r="AQ109" i="50" s="1"/>
  <c r="AJ109" i="50"/>
  <c r="AC109" i="50" s="1"/>
  <c r="AR109" i="50" s="1"/>
  <c r="AK109" i="50"/>
  <c r="AD109" i="50" s="1"/>
  <c r="AS109" i="50" s="1"/>
  <c r="AZ109" i="50" s="1"/>
  <c r="AL109" i="50"/>
  <c r="AE109" i="50" s="1"/>
  <c r="AT109" i="50" s="1"/>
  <c r="AM109" i="50"/>
  <c r="BI109" i="50"/>
  <c r="BJ109" i="50"/>
  <c r="BK109" i="50"/>
  <c r="AC110" i="50"/>
  <c r="AR110" i="50" s="1"/>
  <c r="AE110" i="50"/>
  <c r="AT110" i="50" s="1"/>
  <c r="AF110" i="50"/>
  <c r="Y110" i="50" s="1"/>
  <c r="AN110" i="50" s="1"/>
  <c r="AU110" i="50" s="1"/>
  <c r="AG110" i="50"/>
  <c r="Z110" i="50" s="1"/>
  <c r="AO110" i="50" s="1"/>
  <c r="AH110" i="50"/>
  <c r="AA110" i="50" s="1"/>
  <c r="AP110" i="50" s="1"/>
  <c r="AI110" i="50"/>
  <c r="AJ110" i="50"/>
  <c r="AK110" i="50"/>
  <c r="AD110" i="50" s="1"/>
  <c r="AS110" i="50" s="1"/>
  <c r="AZ110" i="50" s="1"/>
  <c r="AL110" i="50"/>
  <c r="AM110" i="50"/>
  <c r="BI110" i="50"/>
  <c r="BJ110" i="50"/>
  <c r="BK110" i="50"/>
  <c r="AE111" i="50"/>
  <c r="AT111" i="50" s="1"/>
  <c r="BA111" i="50" s="1"/>
  <c r="AF111" i="50"/>
  <c r="Y111" i="50" s="1"/>
  <c r="AN111" i="50" s="1"/>
  <c r="AG111" i="50"/>
  <c r="Z111" i="50" s="1"/>
  <c r="AO111" i="50" s="1"/>
  <c r="AV111" i="50" s="1"/>
  <c r="AH111" i="50"/>
  <c r="AA111" i="50" s="1"/>
  <c r="AP111" i="50" s="1"/>
  <c r="AI111" i="50"/>
  <c r="AB111" i="50" s="1"/>
  <c r="AQ111" i="50" s="1"/>
  <c r="AJ111" i="50"/>
  <c r="AC111" i="50" s="1"/>
  <c r="AR111" i="50" s="1"/>
  <c r="AK111" i="50"/>
  <c r="AD111" i="50" s="1"/>
  <c r="AS111" i="50" s="1"/>
  <c r="AL111" i="50"/>
  <c r="AM111" i="50"/>
  <c r="BI111" i="50"/>
  <c r="BJ111" i="50"/>
  <c r="BK111" i="50"/>
  <c r="Y112" i="50"/>
  <c r="AN112" i="50" s="1"/>
  <c r="AC112" i="50"/>
  <c r="AR112" i="50" s="1"/>
  <c r="AY112" i="50" s="1"/>
  <c r="AF112" i="50"/>
  <c r="AG112" i="50"/>
  <c r="Z112" i="50" s="1"/>
  <c r="AO112" i="50" s="1"/>
  <c r="AV112" i="50" s="1"/>
  <c r="AH112" i="50"/>
  <c r="AA112" i="50" s="1"/>
  <c r="AP112" i="50" s="1"/>
  <c r="AW112" i="50" s="1"/>
  <c r="AI112" i="50"/>
  <c r="AB112" i="50" s="1"/>
  <c r="AQ112" i="50" s="1"/>
  <c r="AJ112" i="50"/>
  <c r="AK112" i="50"/>
  <c r="AD112" i="50" s="1"/>
  <c r="AS112" i="50" s="1"/>
  <c r="AL112" i="50"/>
  <c r="AE112" i="50" s="1"/>
  <c r="AT112" i="50" s="1"/>
  <c r="BA112" i="50" s="1"/>
  <c r="AM112" i="50"/>
  <c r="BI112" i="50"/>
  <c r="BJ112" i="50"/>
  <c r="BK112" i="50"/>
  <c r="AF113" i="50"/>
  <c r="Y113" i="50" s="1"/>
  <c r="AN113" i="50" s="1"/>
  <c r="AU113" i="50" s="1"/>
  <c r="AG113" i="50"/>
  <c r="Z113" i="50" s="1"/>
  <c r="AO113" i="50" s="1"/>
  <c r="AV113" i="50" s="1"/>
  <c r="AH113" i="50"/>
  <c r="AA113" i="50" s="1"/>
  <c r="AP113" i="50" s="1"/>
  <c r="AW113" i="50" s="1"/>
  <c r="AI113" i="50"/>
  <c r="AJ113" i="50"/>
  <c r="AC113" i="50" s="1"/>
  <c r="AR113" i="50" s="1"/>
  <c r="AK113" i="50"/>
  <c r="AD113" i="50" s="1"/>
  <c r="AS113" i="50" s="1"/>
  <c r="AZ113" i="50" s="1"/>
  <c r="AL113" i="50"/>
  <c r="AE113" i="50" s="1"/>
  <c r="AT113" i="50" s="1"/>
  <c r="AM113" i="50"/>
  <c r="BI113" i="50"/>
  <c r="BJ113" i="50"/>
  <c r="BK113" i="50"/>
  <c r="AF114" i="50"/>
  <c r="AG114" i="50"/>
  <c r="Z114" i="50" s="1"/>
  <c r="AO114" i="50" s="1"/>
  <c r="AH114" i="50"/>
  <c r="AA114" i="50" s="1"/>
  <c r="AI114" i="50"/>
  <c r="AB114" i="50" s="1"/>
  <c r="AQ114" i="50" s="1"/>
  <c r="AX114" i="50" s="1"/>
  <c r="AJ114" i="50"/>
  <c r="AC114" i="50" s="1"/>
  <c r="AR114" i="50" s="1"/>
  <c r="AK114" i="50"/>
  <c r="AD114" i="50" s="1"/>
  <c r="AS114" i="50" s="1"/>
  <c r="AL114" i="50"/>
  <c r="AM114" i="50"/>
  <c r="AP114" i="50"/>
  <c r="AW114" i="50" s="1"/>
  <c r="BI114" i="50"/>
  <c r="G18" i="21" s="1"/>
  <c r="BJ114" i="50"/>
  <c r="I18" i="21" s="1"/>
  <c r="BK114" i="50"/>
  <c r="AB115" i="50"/>
  <c r="AF115" i="50"/>
  <c r="Y115" i="50" s="1"/>
  <c r="AN115" i="50" s="1"/>
  <c r="AG115" i="50"/>
  <c r="AH115" i="50"/>
  <c r="AI115" i="50"/>
  <c r="AJ115" i="50"/>
  <c r="AC115" i="50" s="1"/>
  <c r="AR115" i="50" s="1"/>
  <c r="AK115" i="50"/>
  <c r="AD115" i="50" s="1"/>
  <c r="AS115" i="50" s="1"/>
  <c r="AL115" i="50"/>
  <c r="AM115" i="50"/>
  <c r="AQ115" i="50"/>
  <c r="BI115" i="50"/>
  <c r="BJ115" i="50"/>
  <c r="BK115" i="50"/>
  <c r="AA116" i="50"/>
  <c r="AP116" i="50" s="1"/>
  <c r="AF116" i="50"/>
  <c r="Y116" i="50" s="1"/>
  <c r="AN116" i="50" s="1"/>
  <c r="AG116" i="50"/>
  <c r="Z116" i="50" s="1"/>
  <c r="AO116" i="50" s="1"/>
  <c r="AV116" i="50" s="1"/>
  <c r="AH116" i="50"/>
  <c r="AI116" i="50"/>
  <c r="AB116" i="50" s="1"/>
  <c r="AQ116" i="50" s="1"/>
  <c r="AJ116" i="50"/>
  <c r="AC116" i="50" s="1"/>
  <c r="AR116" i="50" s="1"/>
  <c r="AY116" i="50" s="1"/>
  <c r="AK116" i="50"/>
  <c r="AD116" i="50" s="1"/>
  <c r="AS116" i="50" s="1"/>
  <c r="AL116" i="50"/>
  <c r="AE116" i="50" s="1"/>
  <c r="AT116" i="50" s="1"/>
  <c r="AM116" i="50"/>
  <c r="BI116" i="50"/>
  <c r="BJ116" i="50"/>
  <c r="BK116" i="50"/>
  <c r="Y117" i="50"/>
  <c r="AN117" i="50" s="1"/>
  <c r="AU117" i="50" s="1"/>
  <c r="AA117" i="50"/>
  <c r="AP117" i="50" s="1"/>
  <c r="AW117" i="50" s="1"/>
  <c r="AF117" i="50"/>
  <c r="AG117" i="50"/>
  <c r="Z117" i="50" s="1"/>
  <c r="AO117" i="50" s="1"/>
  <c r="AH117" i="50"/>
  <c r="AI117" i="50"/>
  <c r="AB117" i="50" s="1"/>
  <c r="AQ117" i="50" s="1"/>
  <c r="AJ117" i="50"/>
  <c r="AC117" i="50" s="1"/>
  <c r="AR117" i="50" s="1"/>
  <c r="AK117" i="50"/>
  <c r="AD117" i="50" s="1"/>
  <c r="AS117" i="50" s="1"/>
  <c r="AL117" i="50"/>
  <c r="AE117" i="50" s="1"/>
  <c r="AT117" i="50" s="1"/>
  <c r="AM117" i="50"/>
  <c r="BI117" i="50"/>
  <c r="BJ117" i="50"/>
  <c r="BK117" i="50"/>
  <c r="AF118" i="50"/>
  <c r="Y118" i="50" s="1"/>
  <c r="AN118" i="50" s="1"/>
  <c r="AU118" i="50" s="1"/>
  <c r="AG118" i="50"/>
  <c r="Z118" i="50" s="1"/>
  <c r="AO118" i="50" s="1"/>
  <c r="AH118" i="50"/>
  <c r="AA118" i="50" s="1"/>
  <c r="AP118" i="50" s="1"/>
  <c r="AW118" i="50" s="1"/>
  <c r="AI118" i="50"/>
  <c r="AB118" i="50" s="1"/>
  <c r="AQ118" i="50" s="1"/>
  <c r="AX118" i="50" s="1"/>
  <c r="AJ118" i="50"/>
  <c r="AC118" i="50" s="1"/>
  <c r="AR118" i="50" s="1"/>
  <c r="AK118" i="50"/>
  <c r="AL118" i="50"/>
  <c r="AE118" i="50" s="1"/>
  <c r="AT118" i="50" s="1"/>
  <c r="BA118" i="50" s="1"/>
  <c r="AM118" i="50"/>
  <c r="BI118" i="50"/>
  <c r="BJ118" i="50"/>
  <c r="BK118" i="50"/>
  <c r="Z119" i="50"/>
  <c r="AO119" i="50" s="1"/>
  <c r="AV119" i="50" s="1"/>
  <c r="AF119" i="50"/>
  <c r="Y119" i="50" s="1"/>
  <c r="AN119" i="50" s="1"/>
  <c r="AU119" i="50" s="1"/>
  <c r="AG119" i="50"/>
  <c r="AH119" i="50"/>
  <c r="AA119" i="50" s="1"/>
  <c r="AP119" i="50" s="1"/>
  <c r="AI119" i="50"/>
  <c r="AB119" i="50" s="1"/>
  <c r="AQ119" i="50" s="1"/>
  <c r="AJ119" i="50"/>
  <c r="AC119" i="50" s="1"/>
  <c r="AR119" i="50" s="1"/>
  <c r="AK119" i="50"/>
  <c r="AD119" i="50" s="1"/>
  <c r="AS119" i="50" s="1"/>
  <c r="AL119" i="50"/>
  <c r="AE119" i="50" s="1"/>
  <c r="AT119" i="50" s="1"/>
  <c r="BA119" i="50" s="1"/>
  <c r="AM119" i="50"/>
  <c r="BI119" i="50"/>
  <c r="BJ119" i="50"/>
  <c r="BK119" i="50"/>
  <c r="AF120" i="50"/>
  <c r="Y120" i="50" s="1"/>
  <c r="AN120" i="50" s="1"/>
  <c r="AG120" i="50"/>
  <c r="Z120" i="50" s="1"/>
  <c r="AO120" i="50" s="1"/>
  <c r="AH120" i="50"/>
  <c r="AA120" i="50" s="1"/>
  <c r="AP120" i="50" s="1"/>
  <c r="AW120" i="50" s="1"/>
  <c r="AI120" i="50"/>
  <c r="AB120" i="50" s="1"/>
  <c r="AQ120" i="50" s="1"/>
  <c r="AJ120" i="50"/>
  <c r="AC120" i="50" s="1"/>
  <c r="AR120" i="50" s="1"/>
  <c r="AY120" i="50" s="1"/>
  <c r="AK120" i="50"/>
  <c r="AL120" i="50"/>
  <c r="AE120" i="50" s="1"/>
  <c r="AM120" i="50"/>
  <c r="AT120" i="50"/>
  <c r="BI120" i="50"/>
  <c r="BJ120" i="50"/>
  <c r="BK120" i="50"/>
  <c r="AB121" i="50"/>
  <c r="AQ121" i="50" s="1"/>
  <c r="AF121" i="50"/>
  <c r="Y121" i="50" s="1"/>
  <c r="AN121" i="50" s="1"/>
  <c r="AU121" i="50" s="1"/>
  <c r="AG121" i="50"/>
  <c r="Z121" i="50" s="1"/>
  <c r="AO121" i="50" s="1"/>
  <c r="AH121" i="50"/>
  <c r="AA121" i="50" s="1"/>
  <c r="AP121" i="50" s="1"/>
  <c r="AW121" i="50" s="1"/>
  <c r="AI121" i="50"/>
  <c r="AJ121" i="50"/>
  <c r="AC121" i="50" s="1"/>
  <c r="AR121" i="50" s="1"/>
  <c r="AK121" i="50"/>
  <c r="AD121" i="50" s="1"/>
  <c r="AS121" i="50" s="1"/>
  <c r="AL121" i="50"/>
  <c r="AE121" i="50" s="1"/>
  <c r="AT121" i="50" s="1"/>
  <c r="AM121" i="50"/>
  <c r="BI121" i="50"/>
  <c r="BJ121" i="50"/>
  <c r="BK121" i="50"/>
  <c r="AB122" i="50"/>
  <c r="AQ122" i="50" s="1"/>
  <c r="AX122" i="50" s="1"/>
  <c r="AF122" i="50"/>
  <c r="AG122" i="50"/>
  <c r="Z122" i="50" s="1"/>
  <c r="AO122" i="50" s="1"/>
  <c r="AH122" i="50"/>
  <c r="AA122" i="50" s="1"/>
  <c r="AI122" i="50"/>
  <c r="AJ122" i="50"/>
  <c r="AC122" i="50" s="1"/>
  <c r="AR122" i="50" s="1"/>
  <c r="AK122" i="50"/>
  <c r="AD122" i="50" s="1"/>
  <c r="AS122" i="50" s="1"/>
  <c r="AZ122" i="50" s="1"/>
  <c r="AL122" i="50"/>
  <c r="AE122" i="50" s="1"/>
  <c r="AT122" i="50" s="1"/>
  <c r="AM122" i="50"/>
  <c r="AP122" i="50"/>
  <c r="AW122" i="50" s="1"/>
  <c r="BI122" i="50"/>
  <c r="BJ122" i="50"/>
  <c r="BK122" i="50"/>
  <c r="AF123" i="50"/>
  <c r="Y123" i="50" s="1"/>
  <c r="AG123" i="50"/>
  <c r="Z123" i="50" s="1"/>
  <c r="AO123" i="50" s="1"/>
  <c r="AV123" i="50" s="1"/>
  <c r="AH123" i="50"/>
  <c r="AA123" i="50" s="1"/>
  <c r="AP123" i="50" s="1"/>
  <c r="AI123" i="50"/>
  <c r="AB123" i="50" s="1"/>
  <c r="AQ123" i="50" s="1"/>
  <c r="AJ123" i="50"/>
  <c r="AC123" i="50" s="1"/>
  <c r="AR123" i="50" s="1"/>
  <c r="AY123" i="50" s="1"/>
  <c r="AK123" i="50"/>
  <c r="AD123" i="50" s="1"/>
  <c r="AS123" i="50" s="1"/>
  <c r="AZ123" i="50" s="1"/>
  <c r="AL123" i="50"/>
  <c r="AE123" i="50" s="1"/>
  <c r="AT123" i="50" s="1"/>
  <c r="BA123" i="50" s="1"/>
  <c r="AM123" i="50"/>
  <c r="AN123" i="50"/>
  <c r="BI123" i="50"/>
  <c r="BJ123" i="50"/>
  <c r="BK123" i="50"/>
  <c r="L124" i="50"/>
  <c r="AF124" i="50"/>
  <c r="Y124" i="50" s="1"/>
  <c r="AN124" i="50" s="1"/>
  <c r="AG124" i="50"/>
  <c r="Z124" i="50" s="1"/>
  <c r="AO124" i="50" s="1"/>
  <c r="AH124" i="50"/>
  <c r="AA124" i="50" s="1"/>
  <c r="AP124" i="50" s="1"/>
  <c r="AI124" i="50"/>
  <c r="AB124" i="50" s="1"/>
  <c r="AQ124" i="50" s="1"/>
  <c r="AJ124" i="50"/>
  <c r="AC124" i="50" s="1"/>
  <c r="AR124" i="50" s="1"/>
  <c r="AK124" i="50"/>
  <c r="AD124" i="50" s="1"/>
  <c r="AS124" i="50" s="1"/>
  <c r="AL124" i="50"/>
  <c r="AE124" i="50" s="1"/>
  <c r="AT124" i="50" s="1"/>
  <c r="AM124" i="50"/>
  <c r="BI124" i="50"/>
  <c r="BJ124" i="50"/>
  <c r="BK124" i="50"/>
  <c r="L125" i="50"/>
  <c r="AF125" i="50"/>
  <c r="Y125" i="50" s="1"/>
  <c r="AG125" i="50"/>
  <c r="Z125" i="50" s="1"/>
  <c r="AO125" i="50" s="1"/>
  <c r="AH125" i="50"/>
  <c r="AA125" i="50" s="1"/>
  <c r="AP125" i="50" s="1"/>
  <c r="AI125" i="50"/>
  <c r="AB125" i="50" s="1"/>
  <c r="AQ125" i="50" s="1"/>
  <c r="AJ125" i="50"/>
  <c r="AC125" i="50" s="1"/>
  <c r="AR125" i="50" s="1"/>
  <c r="AK125" i="50"/>
  <c r="AD125" i="50" s="1"/>
  <c r="AL125" i="50"/>
  <c r="AE125" i="50" s="1"/>
  <c r="AT125" i="50" s="1"/>
  <c r="AM125" i="50"/>
  <c r="AN125" i="50"/>
  <c r="AS125" i="50"/>
  <c r="BI125" i="50"/>
  <c r="BJ125" i="50"/>
  <c r="BK125" i="50"/>
  <c r="AF126" i="50"/>
  <c r="Y126" i="50" s="1"/>
  <c r="AN126" i="50" s="1"/>
  <c r="AG126" i="50"/>
  <c r="Z126" i="50" s="1"/>
  <c r="AO126" i="50" s="1"/>
  <c r="AH126" i="50"/>
  <c r="AA126" i="50" s="1"/>
  <c r="AP126" i="50" s="1"/>
  <c r="AI126" i="50"/>
  <c r="AB126" i="50" s="1"/>
  <c r="AQ126" i="50" s="1"/>
  <c r="AJ126" i="50"/>
  <c r="AC126" i="50" s="1"/>
  <c r="AR126" i="50" s="1"/>
  <c r="AK126" i="50"/>
  <c r="AD126" i="50" s="1"/>
  <c r="AS126" i="50" s="1"/>
  <c r="AL126" i="50"/>
  <c r="AE126" i="50" s="1"/>
  <c r="AT126" i="50" s="1"/>
  <c r="AM126" i="50"/>
  <c r="BI126" i="50"/>
  <c r="BJ126" i="50"/>
  <c r="BK126" i="50"/>
  <c r="AB127" i="50"/>
  <c r="AQ127" i="50" s="1"/>
  <c r="AC127" i="50"/>
  <c r="AF127" i="50"/>
  <c r="Y127" i="50" s="1"/>
  <c r="AN127" i="50" s="1"/>
  <c r="AG127" i="50"/>
  <c r="Z127" i="50" s="1"/>
  <c r="AO127" i="50" s="1"/>
  <c r="AH127" i="50"/>
  <c r="AA127" i="50" s="1"/>
  <c r="AP127" i="50" s="1"/>
  <c r="AI127" i="50"/>
  <c r="AJ127" i="50"/>
  <c r="AK127" i="50"/>
  <c r="AD127" i="50" s="1"/>
  <c r="AS127" i="50" s="1"/>
  <c r="AL127" i="50"/>
  <c r="AE127" i="50" s="1"/>
  <c r="AT127" i="50" s="1"/>
  <c r="AM127" i="50"/>
  <c r="AR127" i="50"/>
  <c r="BI127" i="50"/>
  <c r="BJ127" i="50"/>
  <c r="BK127" i="50"/>
  <c r="AF128" i="50"/>
  <c r="Y128" i="50" s="1"/>
  <c r="AN128" i="50" s="1"/>
  <c r="AG128" i="50"/>
  <c r="Z128" i="50" s="1"/>
  <c r="AO128" i="50" s="1"/>
  <c r="AH128" i="50"/>
  <c r="AA128" i="50" s="1"/>
  <c r="AP128" i="50" s="1"/>
  <c r="AI128" i="50"/>
  <c r="AB128" i="50" s="1"/>
  <c r="AQ128" i="50" s="1"/>
  <c r="AJ128" i="50"/>
  <c r="AC128" i="50" s="1"/>
  <c r="AR128" i="50" s="1"/>
  <c r="AK128" i="50"/>
  <c r="AD128" i="50" s="1"/>
  <c r="AS128" i="50" s="1"/>
  <c r="AL128" i="50"/>
  <c r="AE128" i="50" s="1"/>
  <c r="AT128" i="50" s="1"/>
  <c r="AM128" i="50"/>
  <c r="BI128" i="50"/>
  <c r="BJ128" i="50"/>
  <c r="BK128" i="50"/>
  <c r="AD129" i="50"/>
  <c r="AS129" i="50" s="1"/>
  <c r="AF129" i="50"/>
  <c r="Y129" i="50" s="1"/>
  <c r="AN129" i="50" s="1"/>
  <c r="AG129" i="50"/>
  <c r="Z129" i="50" s="1"/>
  <c r="AO129" i="50" s="1"/>
  <c r="AH129" i="50"/>
  <c r="AA129" i="50" s="1"/>
  <c r="AP129" i="50" s="1"/>
  <c r="AI129" i="50"/>
  <c r="AB129" i="50" s="1"/>
  <c r="AQ129" i="50" s="1"/>
  <c r="AJ129" i="50"/>
  <c r="AC129" i="50" s="1"/>
  <c r="AR129" i="50" s="1"/>
  <c r="AK129" i="50"/>
  <c r="AL129" i="50"/>
  <c r="AE129" i="50" s="1"/>
  <c r="AT129" i="50" s="1"/>
  <c r="AM129" i="50"/>
  <c r="BI129" i="50"/>
  <c r="BJ129" i="50"/>
  <c r="BK129" i="50"/>
  <c r="AA130" i="50"/>
  <c r="AP130" i="50" s="1"/>
  <c r="AF130" i="50"/>
  <c r="Y130" i="50" s="1"/>
  <c r="AN130" i="50" s="1"/>
  <c r="AG130" i="50"/>
  <c r="Z130" i="50" s="1"/>
  <c r="AH130" i="50"/>
  <c r="AI130" i="50"/>
  <c r="AB130" i="50" s="1"/>
  <c r="AQ130" i="50" s="1"/>
  <c r="AJ130" i="50"/>
  <c r="AC130" i="50" s="1"/>
  <c r="AR130" i="50" s="1"/>
  <c r="AK130" i="50"/>
  <c r="AD130" i="50" s="1"/>
  <c r="AS130" i="50" s="1"/>
  <c r="AL130" i="50"/>
  <c r="AE130" i="50" s="1"/>
  <c r="AT130" i="50" s="1"/>
  <c r="AM130" i="50"/>
  <c r="AO130" i="50"/>
  <c r="BI130" i="50"/>
  <c r="BJ130" i="50"/>
  <c r="BK130" i="50"/>
  <c r="AC131" i="50"/>
  <c r="AR131" i="50" s="1"/>
  <c r="AF131" i="50"/>
  <c r="Y131" i="50" s="1"/>
  <c r="AN131" i="50" s="1"/>
  <c r="AG131" i="50"/>
  <c r="Z131" i="50" s="1"/>
  <c r="AO131" i="50" s="1"/>
  <c r="AH131" i="50"/>
  <c r="AA131" i="50" s="1"/>
  <c r="AP131" i="50" s="1"/>
  <c r="AI131" i="50"/>
  <c r="AB131" i="50" s="1"/>
  <c r="AQ131" i="50" s="1"/>
  <c r="AJ131" i="50"/>
  <c r="AK131" i="50"/>
  <c r="AD131" i="50" s="1"/>
  <c r="AS131" i="50" s="1"/>
  <c r="AL131" i="50"/>
  <c r="AE131" i="50" s="1"/>
  <c r="AT131" i="50" s="1"/>
  <c r="AM131" i="50"/>
  <c r="BI131" i="50"/>
  <c r="BJ131" i="50"/>
  <c r="BK131" i="50"/>
  <c r="BK132" i="50"/>
  <c r="I132" i="50"/>
  <c r="AA132" i="50"/>
  <c r="AP132" i="50" s="1"/>
  <c r="AD132" i="50"/>
  <c r="AS132" i="50" s="1"/>
  <c r="AF132" i="50"/>
  <c r="Y132" i="50" s="1"/>
  <c r="AN132" i="50" s="1"/>
  <c r="AG132" i="50"/>
  <c r="Z132" i="50" s="1"/>
  <c r="AH132" i="50"/>
  <c r="AI132" i="50"/>
  <c r="AB132" i="50" s="1"/>
  <c r="AQ132" i="50" s="1"/>
  <c r="AJ132" i="50"/>
  <c r="AC132" i="50" s="1"/>
  <c r="AR132" i="50" s="1"/>
  <c r="AY132" i="50" s="1"/>
  <c r="AK132" i="50"/>
  <c r="AL132" i="50"/>
  <c r="AE132" i="50" s="1"/>
  <c r="AT132" i="50" s="1"/>
  <c r="BA132" i="50" s="1"/>
  <c r="AM132" i="50"/>
  <c r="AO132" i="50"/>
  <c r="AV132" i="50" s="1"/>
  <c r="Y133" i="50"/>
  <c r="AN133" i="50" s="1"/>
  <c r="AU133" i="50" s="1"/>
  <c r="Z133" i="50"/>
  <c r="AO133" i="50" s="1"/>
  <c r="AD133" i="50"/>
  <c r="AS133" i="50" s="1"/>
  <c r="AZ133" i="50" s="1"/>
  <c r="AE133" i="50"/>
  <c r="AT133" i="50" s="1"/>
  <c r="AF133" i="50"/>
  <c r="AG133" i="50"/>
  <c r="AH133" i="50"/>
  <c r="AA133" i="50" s="1"/>
  <c r="AP133" i="50" s="1"/>
  <c r="AW133" i="50" s="1"/>
  <c r="AI133" i="50"/>
  <c r="AB133" i="50" s="1"/>
  <c r="AQ133" i="50" s="1"/>
  <c r="AJ133" i="50"/>
  <c r="AC133" i="50" s="1"/>
  <c r="AK133" i="50"/>
  <c r="AL133" i="50"/>
  <c r="AM133" i="50"/>
  <c r="AR133" i="50"/>
  <c r="BI133" i="50"/>
  <c r="BJ133" i="50"/>
  <c r="BK133" i="50"/>
  <c r="J21" i="21" s="1"/>
  <c r="Y134" i="50"/>
  <c r="AN134" i="50" s="1"/>
  <c r="AB134" i="50"/>
  <c r="AQ134" i="50" s="1"/>
  <c r="AC134" i="50"/>
  <c r="AE134" i="50"/>
  <c r="AT134" i="50" s="1"/>
  <c r="BA134" i="50" s="1"/>
  <c r="AF134" i="50"/>
  <c r="AU134" i="50" s="1"/>
  <c r="AG134" i="50"/>
  <c r="Z134" i="50" s="1"/>
  <c r="AO134" i="50" s="1"/>
  <c r="AV134" i="50" s="1"/>
  <c r="AH134" i="50"/>
  <c r="AA134" i="50" s="1"/>
  <c r="AP134" i="50" s="1"/>
  <c r="AW134" i="50" s="1"/>
  <c r="AI134" i="50"/>
  <c r="AJ134" i="50"/>
  <c r="AK134" i="50"/>
  <c r="AD134" i="50" s="1"/>
  <c r="AL134" i="50"/>
  <c r="AM134" i="50"/>
  <c r="AR134" i="50"/>
  <c r="AS134" i="50"/>
  <c r="AX134" i="50"/>
  <c r="AZ134" i="50"/>
  <c r="BI134" i="50"/>
  <c r="BJ134" i="50"/>
  <c r="BK134" i="50"/>
  <c r="Z135" i="50"/>
  <c r="AO135" i="50" s="1"/>
  <c r="AV135" i="50" s="1"/>
  <c r="AC135" i="50"/>
  <c r="AR135" i="50" s="1"/>
  <c r="AY135" i="50" s="1"/>
  <c r="AD135" i="50"/>
  <c r="AE135" i="50"/>
  <c r="AT135" i="50" s="1"/>
  <c r="AF135" i="50"/>
  <c r="Y135" i="50" s="1"/>
  <c r="AG135" i="50"/>
  <c r="AH135" i="50"/>
  <c r="AA135" i="50" s="1"/>
  <c r="AP135" i="50" s="1"/>
  <c r="AI135" i="50"/>
  <c r="AB135" i="50" s="1"/>
  <c r="AQ135" i="50" s="1"/>
  <c r="AJ135" i="50"/>
  <c r="AK135" i="50"/>
  <c r="AL135" i="50"/>
  <c r="AM135" i="50"/>
  <c r="AN135" i="50"/>
  <c r="AS135" i="50"/>
  <c r="AU135" i="50"/>
  <c r="BI135" i="50"/>
  <c r="BJ135" i="50"/>
  <c r="BK135" i="50"/>
  <c r="Y136" i="50"/>
  <c r="AN136" i="50" s="1"/>
  <c r="AA136" i="50"/>
  <c r="AP136" i="50" s="1"/>
  <c r="AC136" i="50"/>
  <c r="AD136" i="50"/>
  <c r="AS136" i="50" s="1"/>
  <c r="AZ136" i="50" s="1"/>
  <c r="AF136" i="50"/>
  <c r="AG136" i="50"/>
  <c r="Z136" i="50" s="1"/>
  <c r="AH136" i="50"/>
  <c r="AI136" i="50"/>
  <c r="AB136" i="50" s="1"/>
  <c r="AQ136" i="50" s="1"/>
  <c r="AJ136" i="50"/>
  <c r="AK136" i="50"/>
  <c r="AL136" i="50"/>
  <c r="AE136" i="50" s="1"/>
  <c r="AT136" i="50" s="1"/>
  <c r="BA136" i="50" s="1"/>
  <c r="AM136" i="50"/>
  <c r="AO136" i="50"/>
  <c r="AR136" i="50"/>
  <c r="AY136" i="50" s="1"/>
  <c r="AV136" i="50"/>
  <c r="AW136" i="50"/>
  <c r="BI136" i="50"/>
  <c r="BJ136" i="50"/>
  <c r="BK136" i="50"/>
  <c r="Y137" i="50"/>
  <c r="AN137" i="50" s="1"/>
  <c r="AU137" i="50" s="1"/>
  <c r="AB137" i="50"/>
  <c r="AD137" i="50"/>
  <c r="AS137" i="50" s="1"/>
  <c r="AZ137" i="50" s="1"/>
  <c r="AF137" i="50"/>
  <c r="AG137" i="50"/>
  <c r="Z137" i="50" s="1"/>
  <c r="AO137" i="50" s="1"/>
  <c r="AH137" i="50"/>
  <c r="AA137" i="50" s="1"/>
  <c r="AP137" i="50" s="1"/>
  <c r="AI137" i="50"/>
  <c r="AX137" i="50" s="1"/>
  <c r="AJ137" i="50"/>
  <c r="AC137" i="50" s="1"/>
  <c r="AK137" i="50"/>
  <c r="AL137" i="50"/>
  <c r="AE137" i="50" s="1"/>
  <c r="AT137" i="50" s="1"/>
  <c r="AM137" i="50"/>
  <c r="AQ137" i="50"/>
  <c r="AR137" i="50"/>
  <c r="BI137" i="50"/>
  <c r="BJ137" i="50"/>
  <c r="I21" i="21" s="1"/>
  <c r="BK137" i="50"/>
  <c r="AB138" i="50"/>
  <c r="AQ138" i="50" s="1"/>
  <c r="AX138" i="50" s="1"/>
  <c r="AC138" i="50"/>
  <c r="AR138" i="50" s="1"/>
  <c r="AE138" i="50"/>
  <c r="AT138" i="50" s="1"/>
  <c r="AF138" i="50"/>
  <c r="Y138" i="50" s="1"/>
  <c r="AN138" i="50" s="1"/>
  <c r="AU138" i="50" s="1"/>
  <c r="AG138" i="50"/>
  <c r="Z138" i="50" s="1"/>
  <c r="AO138" i="50" s="1"/>
  <c r="AV138" i="50" s="1"/>
  <c r="AH138" i="50"/>
  <c r="AA138" i="50" s="1"/>
  <c r="AI138" i="50"/>
  <c r="AJ138" i="50"/>
  <c r="AK138" i="50"/>
  <c r="AD138" i="50" s="1"/>
  <c r="AS138" i="50" s="1"/>
  <c r="AZ138" i="50" s="1"/>
  <c r="AL138" i="50"/>
  <c r="AM138" i="50"/>
  <c r="AP138" i="50"/>
  <c r="BA138" i="50"/>
  <c r="BI138" i="50"/>
  <c r="BJ138" i="50"/>
  <c r="BK138" i="50"/>
  <c r="Z139" i="50"/>
  <c r="AO139" i="50" s="1"/>
  <c r="AC139" i="50"/>
  <c r="AR139" i="50" s="1"/>
  <c r="AY139" i="50" s="1"/>
  <c r="AD139" i="50"/>
  <c r="AS139" i="50" s="1"/>
  <c r="AF139" i="50"/>
  <c r="Y139" i="50" s="1"/>
  <c r="AG139" i="50"/>
  <c r="AH139" i="50"/>
  <c r="AI139" i="50"/>
  <c r="AB139" i="50" s="1"/>
  <c r="AJ139" i="50"/>
  <c r="AK139" i="50"/>
  <c r="AL139" i="50"/>
  <c r="AE139" i="50" s="1"/>
  <c r="AT139" i="50" s="1"/>
  <c r="AM139" i="50"/>
  <c r="AN139" i="50"/>
  <c r="AQ139" i="50"/>
  <c r="AU139" i="50"/>
  <c r="AV139" i="50"/>
  <c r="BI139" i="50"/>
  <c r="BJ139" i="50"/>
  <c r="BK139" i="50"/>
  <c r="AA140" i="50"/>
  <c r="AP140" i="50" s="1"/>
  <c r="AB140" i="50"/>
  <c r="AC140" i="50"/>
  <c r="AR140" i="50" s="1"/>
  <c r="AY140" i="50" s="1"/>
  <c r="AF140" i="50"/>
  <c r="Y140" i="50" s="1"/>
  <c r="AN140" i="50" s="1"/>
  <c r="AG140" i="50"/>
  <c r="Z140" i="50" s="1"/>
  <c r="AH140" i="50"/>
  <c r="AI140" i="50"/>
  <c r="AJ140" i="50"/>
  <c r="AK140" i="50"/>
  <c r="AD140" i="50" s="1"/>
  <c r="AS140" i="50" s="1"/>
  <c r="AZ140" i="50" s="1"/>
  <c r="AL140" i="50"/>
  <c r="AE140" i="50" s="1"/>
  <c r="AT140" i="50" s="1"/>
  <c r="AM140" i="50"/>
  <c r="AO140" i="50"/>
  <c r="AQ140" i="50"/>
  <c r="AV140" i="50"/>
  <c r="AW140" i="50"/>
  <c r="BI140" i="50"/>
  <c r="BJ140" i="50"/>
  <c r="BK140" i="50"/>
  <c r="I141" i="50"/>
  <c r="Y141" i="50"/>
  <c r="AN141" i="50" s="1"/>
  <c r="AA141" i="50"/>
  <c r="AP141" i="50" s="1"/>
  <c r="AD141" i="50"/>
  <c r="AS141" i="50" s="1"/>
  <c r="AE141" i="50"/>
  <c r="AT141" i="50" s="1"/>
  <c r="AF141" i="50"/>
  <c r="AG141" i="50"/>
  <c r="Z141" i="50" s="1"/>
  <c r="AH141" i="50"/>
  <c r="AI141" i="50"/>
  <c r="AB141" i="50" s="1"/>
  <c r="AQ141" i="50" s="1"/>
  <c r="AJ141" i="50"/>
  <c r="AC141" i="50" s="1"/>
  <c r="AK141" i="50"/>
  <c r="AL141" i="50"/>
  <c r="AM141" i="50"/>
  <c r="AO141" i="50"/>
  <c r="AR141" i="50"/>
  <c r="I142" i="50"/>
  <c r="Y142" i="50"/>
  <c r="AN142" i="50" s="1"/>
  <c r="Z142" i="50"/>
  <c r="AA142" i="50"/>
  <c r="AP142" i="50" s="1"/>
  <c r="AD142" i="50"/>
  <c r="AS142" i="50" s="1"/>
  <c r="AE142" i="50"/>
  <c r="AF142" i="50"/>
  <c r="AG142" i="50"/>
  <c r="AH142" i="50"/>
  <c r="AI142" i="50"/>
  <c r="AB142" i="50" s="1"/>
  <c r="AQ142" i="50" s="1"/>
  <c r="AJ142" i="50"/>
  <c r="AC142" i="50" s="1"/>
  <c r="AR142" i="50" s="1"/>
  <c r="AK142" i="50"/>
  <c r="AL142" i="50"/>
  <c r="AM142" i="50"/>
  <c r="AO142" i="50"/>
  <c r="AT142" i="50"/>
  <c r="I143" i="50"/>
  <c r="Y143" i="50"/>
  <c r="AN143" i="50" s="1"/>
  <c r="AB143" i="50"/>
  <c r="AQ143" i="50" s="1"/>
  <c r="AC143" i="50"/>
  <c r="AR143" i="50" s="1"/>
  <c r="AE143" i="50"/>
  <c r="AF143" i="50"/>
  <c r="AG143" i="50"/>
  <c r="Z143" i="50" s="1"/>
  <c r="AO143" i="50" s="1"/>
  <c r="AH143" i="50"/>
  <c r="AA143" i="50" s="1"/>
  <c r="AI143" i="50"/>
  <c r="AJ143" i="50"/>
  <c r="AK143" i="50"/>
  <c r="AD143" i="50" s="1"/>
  <c r="AS143" i="50" s="1"/>
  <c r="AL143" i="50"/>
  <c r="AM143" i="50"/>
  <c r="AP143" i="50"/>
  <c r="AT143" i="50"/>
  <c r="I144" i="50"/>
  <c r="Z144" i="50"/>
  <c r="AO144" i="50" s="1"/>
  <c r="AB144" i="50"/>
  <c r="AQ144" i="50" s="1"/>
  <c r="AE144" i="50"/>
  <c r="AT144" i="50" s="1"/>
  <c r="AF144" i="50"/>
  <c r="Y144" i="50" s="1"/>
  <c r="AN144" i="50" s="1"/>
  <c r="AG144" i="50"/>
  <c r="AH144" i="50"/>
  <c r="AA144" i="50" s="1"/>
  <c r="AI144" i="50"/>
  <c r="AJ144" i="50"/>
  <c r="AC144" i="50" s="1"/>
  <c r="AR144" i="50" s="1"/>
  <c r="AK144" i="50"/>
  <c r="AD144" i="50" s="1"/>
  <c r="AL144" i="50"/>
  <c r="AM144" i="50"/>
  <c r="AP144" i="50"/>
  <c r="AS144" i="50"/>
  <c r="I145" i="50"/>
  <c r="Z145" i="50"/>
  <c r="AO145" i="50" s="1"/>
  <c r="AB145" i="50"/>
  <c r="AC145" i="50"/>
  <c r="AR145" i="50" s="1"/>
  <c r="AE145" i="50"/>
  <c r="AT145" i="50" s="1"/>
  <c r="AF145" i="50"/>
  <c r="Y145" i="50" s="1"/>
  <c r="AG145" i="50"/>
  <c r="AH145" i="50"/>
  <c r="AA145" i="50" s="1"/>
  <c r="AP145" i="50" s="1"/>
  <c r="AI145" i="50"/>
  <c r="AJ145" i="50"/>
  <c r="AK145" i="50"/>
  <c r="AD145" i="50" s="1"/>
  <c r="AS145" i="50" s="1"/>
  <c r="AL145" i="50"/>
  <c r="AM145" i="50"/>
  <c r="AN145" i="50"/>
  <c r="AQ145" i="50"/>
  <c r="I146" i="50"/>
  <c r="Z146" i="50"/>
  <c r="AO146" i="50" s="1"/>
  <c r="AA146" i="50"/>
  <c r="AP146" i="50" s="1"/>
  <c r="AC146" i="50"/>
  <c r="AR146" i="50" s="1"/>
  <c r="AD146" i="50"/>
  <c r="AE146" i="50"/>
  <c r="AF146" i="50"/>
  <c r="Y146" i="50" s="1"/>
  <c r="AN146" i="50" s="1"/>
  <c r="AG146" i="50"/>
  <c r="AH146" i="50"/>
  <c r="AI146" i="50"/>
  <c r="AB146" i="50" s="1"/>
  <c r="AQ146" i="50" s="1"/>
  <c r="AJ146" i="50"/>
  <c r="AK146" i="50"/>
  <c r="AL146" i="50"/>
  <c r="AM146" i="50"/>
  <c r="AS146" i="50"/>
  <c r="AT146" i="50"/>
  <c r="I147" i="50"/>
  <c r="Y147" i="50"/>
  <c r="AN147" i="50" s="1"/>
  <c r="Z147" i="50"/>
  <c r="AO147" i="50" s="1"/>
  <c r="AC147" i="50"/>
  <c r="AR147" i="50" s="1"/>
  <c r="AD147" i="50"/>
  <c r="AS147" i="50" s="1"/>
  <c r="AF147" i="50"/>
  <c r="AG147" i="50"/>
  <c r="AH147" i="50"/>
  <c r="AA147" i="50" s="1"/>
  <c r="AP147" i="50" s="1"/>
  <c r="AI147" i="50"/>
  <c r="AB147" i="50" s="1"/>
  <c r="AJ147" i="50"/>
  <c r="AK147" i="50"/>
  <c r="AL147" i="50"/>
  <c r="AE147" i="50" s="1"/>
  <c r="AT147" i="50" s="1"/>
  <c r="AM147" i="50"/>
  <c r="AQ147" i="50"/>
  <c r="I148" i="50"/>
  <c r="AA148" i="50"/>
  <c r="AP148" i="50" s="1"/>
  <c r="AB148" i="50"/>
  <c r="AQ148" i="50" s="1"/>
  <c r="AF148" i="50"/>
  <c r="Y148" i="50" s="1"/>
  <c r="AN148" i="50" s="1"/>
  <c r="AG148" i="50"/>
  <c r="Z148" i="50" s="1"/>
  <c r="AO148" i="50" s="1"/>
  <c r="AH148" i="50"/>
  <c r="AI148" i="50"/>
  <c r="AJ148" i="50"/>
  <c r="AC148" i="50" s="1"/>
  <c r="AR148" i="50" s="1"/>
  <c r="AK148" i="50"/>
  <c r="AD148" i="50" s="1"/>
  <c r="AS148" i="50" s="1"/>
  <c r="AL148" i="50"/>
  <c r="AE148" i="50" s="1"/>
  <c r="AM148" i="50"/>
  <c r="AT148" i="50"/>
  <c r="H149" i="50"/>
  <c r="AU149" i="50" s="1"/>
  <c r="I149" i="50"/>
  <c r="Y149" i="50"/>
  <c r="AN149" i="50" s="1"/>
  <c r="AA149" i="50"/>
  <c r="AP149" i="50" s="1"/>
  <c r="AD149" i="50"/>
  <c r="AS149" i="50" s="1"/>
  <c r="AZ149" i="50" s="1"/>
  <c r="AE149" i="50"/>
  <c r="AT149" i="50" s="1"/>
  <c r="AF149" i="50"/>
  <c r="AG149" i="50"/>
  <c r="Z149" i="50" s="1"/>
  <c r="AH149" i="50"/>
  <c r="AI149" i="50"/>
  <c r="AB149" i="50" s="1"/>
  <c r="AQ149" i="50" s="1"/>
  <c r="AJ149" i="50"/>
  <c r="AC149" i="50" s="1"/>
  <c r="AK149" i="50"/>
  <c r="AL149" i="50"/>
  <c r="AM149" i="50"/>
  <c r="AO149" i="50"/>
  <c r="AR149" i="50"/>
  <c r="AV149" i="50"/>
  <c r="AW149" i="50"/>
  <c r="AZ150" i="50"/>
  <c r="I150" i="50"/>
  <c r="Y150" i="50"/>
  <c r="AN150" i="50" s="1"/>
  <c r="Z150" i="50"/>
  <c r="AA150" i="50"/>
  <c r="AP150" i="50" s="1"/>
  <c r="AD150" i="50"/>
  <c r="AS150" i="50" s="1"/>
  <c r="AE150" i="50"/>
  <c r="AF150" i="50"/>
  <c r="AG150" i="50"/>
  <c r="AH150" i="50"/>
  <c r="AI150" i="50"/>
  <c r="AB150" i="50" s="1"/>
  <c r="AQ150" i="50" s="1"/>
  <c r="AJ150" i="50"/>
  <c r="AC150" i="50" s="1"/>
  <c r="AR150" i="50" s="1"/>
  <c r="AK150" i="50"/>
  <c r="AL150" i="50"/>
  <c r="AM150" i="50"/>
  <c r="AO150" i="50"/>
  <c r="AT150" i="50"/>
  <c r="AB151" i="50"/>
  <c r="AQ151" i="50" s="1"/>
  <c r="AX151" i="50" s="1"/>
  <c r="AE151" i="50"/>
  <c r="AT151" i="50" s="1"/>
  <c r="BA151" i="50" s="1"/>
  <c r="AF151" i="50"/>
  <c r="Y151" i="50" s="1"/>
  <c r="AN151" i="50" s="1"/>
  <c r="AU151" i="50" s="1"/>
  <c r="AG151" i="50"/>
  <c r="Z151" i="50" s="1"/>
  <c r="AO151" i="50" s="1"/>
  <c r="AH151" i="50"/>
  <c r="AA151" i="50" s="1"/>
  <c r="AI151" i="50"/>
  <c r="AJ151" i="50"/>
  <c r="AC151" i="50" s="1"/>
  <c r="AR151" i="50" s="1"/>
  <c r="AK151" i="50"/>
  <c r="AD151" i="50" s="1"/>
  <c r="AS151" i="50" s="1"/>
  <c r="AZ151" i="50" s="1"/>
  <c r="AL151" i="50"/>
  <c r="AM151" i="50"/>
  <c r="AP151" i="50"/>
  <c r="AW151" i="50"/>
  <c r="BI151" i="50"/>
  <c r="BJ151" i="50"/>
  <c r="BK151" i="50"/>
  <c r="Z152" i="50"/>
  <c r="AA152" i="50"/>
  <c r="AP152" i="50" s="1"/>
  <c r="AW152" i="50" s="1"/>
  <c r="AC152" i="50"/>
  <c r="AR152" i="50" s="1"/>
  <c r="AY152" i="50" s="1"/>
  <c r="AF152" i="50"/>
  <c r="Y152" i="50" s="1"/>
  <c r="AG152" i="50"/>
  <c r="AH152" i="50"/>
  <c r="AI152" i="50"/>
  <c r="AB152" i="50" s="1"/>
  <c r="AJ152" i="50"/>
  <c r="AK152" i="50"/>
  <c r="AL152" i="50"/>
  <c r="AE152" i="50" s="1"/>
  <c r="AT152" i="50" s="1"/>
  <c r="BA152" i="50" s="1"/>
  <c r="AM152" i="50"/>
  <c r="AN152" i="50"/>
  <c r="AO152" i="50"/>
  <c r="AV152" i="50" s="1"/>
  <c r="AQ152" i="50"/>
  <c r="AX152" i="50"/>
  <c r="BI152" i="50"/>
  <c r="BJ152" i="50"/>
  <c r="BK152" i="50"/>
  <c r="Y153" i="50"/>
  <c r="AN153" i="50" s="1"/>
  <c r="AU153" i="50" s="1"/>
  <c r="AA153" i="50"/>
  <c r="AP153" i="50" s="1"/>
  <c r="AW153" i="50" s="1"/>
  <c r="AC153" i="50"/>
  <c r="AR153" i="50" s="1"/>
  <c r="AY153" i="50" s="1"/>
  <c r="AD153" i="50"/>
  <c r="AS153" i="50" s="1"/>
  <c r="AZ153" i="50" s="1"/>
  <c r="AF153" i="50"/>
  <c r="AG153" i="50"/>
  <c r="Z153" i="50" s="1"/>
  <c r="AH153" i="50"/>
  <c r="AI153" i="50"/>
  <c r="AJ153" i="50"/>
  <c r="AK153" i="50"/>
  <c r="AL153" i="50"/>
  <c r="AE153" i="50" s="1"/>
  <c r="AT153" i="50" s="1"/>
  <c r="AM153" i="50"/>
  <c r="AO153" i="50"/>
  <c r="BI153" i="50"/>
  <c r="G23" i="21" s="1"/>
  <c r="BJ153" i="50"/>
  <c r="BK153" i="50"/>
  <c r="Y154" i="50"/>
  <c r="AN154" i="50" s="1"/>
  <c r="Z154" i="50"/>
  <c r="AO154" i="50" s="1"/>
  <c r="AC154" i="50"/>
  <c r="AR154" i="50" s="1"/>
  <c r="AY154" i="50" s="1"/>
  <c r="AD154" i="50"/>
  <c r="AS154" i="50" s="1"/>
  <c r="AZ154" i="50" s="1"/>
  <c r="AF154" i="50"/>
  <c r="AG154" i="50"/>
  <c r="AH154" i="50"/>
  <c r="AI154" i="50"/>
  <c r="AB154" i="50" s="1"/>
  <c r="AQ154" i="50" s="1"/>
  <c r="AJ154" i="50"/>
  <c r="AK154" i="50"/>
  <c r="AL154" i="50"/>
  <c r="AE154" i="50" s="1"/>
  <c r="AT154" i="50" s="1"/>
  <c r="AM154" i="50"/>
  <c r="AU154" i="50"/>
  <c r="BI154" i="50"/>
  <c r="BJ154" i="50"/>
  <c r="BK154" i="50"/>
  <c r="Y155" i="50"/>
  <c r="AN155" i="50" s="1"/>
  <c r="AU155" i="50" s="1"/>
  <c r="Z155" i="50"/>
  <c r="AO155" i="50" s="1"/>
  <c r="AV155" i="50" s="1"/>
  <c r="AC155" i="50"/>
  <c r="AR155" i="50" s="1"/>
  <c r="AY155" i="50" s="1"/>
  <c r="AE155" i="50"/>
  <c r="AT155" i="50" s="1"/>
  <c r="BA155" i="50" s="1"/>
  <c r="AF155" i="50"/>
  <c r="AG155" i="50"/>
  <c r="AH155" i="50"/>
  <c r="AI155" i="50"/>
  <c r="AB155" i="50" s="1"/>
  <c r="AQ155" i="50" s="1"/>
  <c r="AJ155" i="50"/>
  <c r="AK155" i="50"/>
  <c r="AD155" i="50" s="1"/>
  <c r="AL155" i="50"/>
  <c r="AM155" i="50"/>
  <c r="AS155" i="50"/>
  <c r="AZ155" i="50"/>
  <c r="BI155" i="50"/>
  <c r="G24" i="21" s="1"/>
  <c r="BJ155" i="50"/>
  <c r="BK155" i="50"/>
  <c r="Z156" i="50"/>
  <c r="AO156" i="50" s="1"/>
  <c r="AV156" i="50" s="1"/>
  <c r="AA156" i="50"/>
  <c r="AP156" i="50" s="1"/>
  <c r="AW156" i="50" s="1"/>
  <c r="AC156" i="50"/>
  <c r="AR156" i="50" s="1"/>
  <c r="AY156" i="50" s="1"/>
  <c r="AE156" i="50"/>
  <c r="AT156" i="50" s="1"/>
  <c r="BA156" i="50" s="1"/>
  <c r="AF156" i="50"/>
  <c r="AG156" i="50"/>
  <c r="AH156" i="50"/>
  <c r="AI156" i="50"/>
  <c r="AB156" i="50" s="1"/>
  <c r="AQ156" i="50" s="1"/>
  <c r="AJ156" i="50"/>
  <c r="AK156" i="50"/>
  <c r="AL156" i="50"/>
  <c r="AM156" i="50"/>
  <c r="BI156" i="50"/>
  <c r="BJ156" i="50"/>
  <c r="BK156" i="50"/>
  <c r="J24" i="21" s="1"/>
  <c r="AA157" i="50"/>
  <c r="AP157" i="50" s="1"/>
  <c r="AB157" i="50"/>
  <c r="AQ157" i="50" s="1"/>
  <c r="AC157" i="50"/>
  <c r="AR157" i="50" s="1"/>
  <c r="AY157" i="50" s="1"/>
  <c r="AF157" i="50"/>
  <c r="Y157" i="50" s="1"/>
  <c r="AN157" i="50" s="1"/>
  <c r="AG157" i="50"/>
  <c r="Z157" i="50" s="1"/>
  <c r="AO157" i="50" s="1"/>
  <c r="AH157" i="50"/>
  <c r="AI157" i="50"/>
  <c r="AJ157" i="50"/>
  <c r="AK157" i="50"/>
  <c r="AL157" i="50"/>
  <c r="AE157" i="50" s="1"/>
  <c r="AT157" i="50" s="1"/>
  <c r="AM157" i="50"/>
  <c r="AW157" i="50"/>
  <c r="BI157" i="50"/>
  <c r="BJ157" i="50"/>
  <c r="BK157" i="50"/>
  <c r="Y158" i="50"/>
  <c r="AN158" i="50" s="1"/>
  <c r="AU158" i="50" s="1"/>
  <c r="AB158" i="50"/>
  <c r="AQ158" i="50" s="1"/>
  <c r="AX158" i="50" s="1"/>
  <c r="AC158" i="50"/>
  <c r="AR158" i="50" s="1"/>
  <c r="AY158" i="50" s="1"/>
  <c r="AF158" i="50"/>
  <c r="AG158" i="50"/>
  <c r="AH158" i="50"/>
  <c r="AA158" i="50" s="1"/>
  <c r="AP158" i="50" s="1"/>
  <c r="AW158" i="50" s="1"/>
  <c r="AI158" i="50"/>
  <c r="AJ158" i="50"/>
  <c r="AK158" i="50"/>
  <c r="AL158" i="50"/>
  <c r="AE158" i="50" s="1"/>
  <c r="AT158" i="50" s="1"/>
  <c r="AM158" i="50"/>
  <c r="BI158" i="50"/>
  <c r="BJ158" i="50"/>
  <c r="BK158" i="50"/>
  <c r="J25" i="21" s="1"/>
  <c r="Y159" i="50"/>
  <c r="AN159" i="50" s="1"/>
  <c r="AU159" i="50" s="1"/>
  <c r="AB159" i="50"/>
  <c r="AQ159" i="50" s="1"/>
  <c r="AX159" i="50" s="1"/>
  <c r="AC159" i="50"/>
  <c r="AR159" i="50" s="1"/>
  <c r="AY159" i="50" s="1"/>
  <c r="AE159" i="50"/>
  <c r="AT159" i="50" s="1"/>
  <c r="BA159" i="50" s="1"/>
  <c r="AF159" i="50"/>
  <c r="AG159" i="50"/>
  <c r="Z159" i="50" s="1"/>
  <c r="AO159" i="50" s="1"/>
  <c r="AH159" i="50"/>
  <c r="AI159" i="50"/>
  <c r="AJ159" i="50"/>
  <c r="AK159" i="50"/>
  <c r="AD159" i="50" s="1"/>
  <c r="AL159" i="50"/>
  <c r="AM159" i="50"/>
  <c r="AS159" i="50"/>
  <c r="BI159" i="50"/>
  <c r="G26" i="21" s="1"/>
  <c r="BJ159" i="50"/>
  <c r="BK159" i="50"/>
  <c r="Y160" i="50"/>
  <c r="AN160" i="50" s="1"/>
  <c r="AU160" i="50" s="1"/>
  <c r="Z160" i="50"/>
  <c r="AO160" i="50" s="1"/>
  <c r="AV160" i="50" s="1"/>
  <c r="AC160" i="50"/>
  <c r="AR160" i="50" s="1"/>
  <c r="AD160" i="50"/>
  <c r="AS160" i="50" s="1"/>
  <c r="AE160" i="50"/>
  <c r="AT160" i="50" s="1"/>
  <c r="BA160" i="50" s="1"/>
  <c r="AF160" i="50"/>
  <c r="AG160" i="50"/>
  <c r="AH160" i="50"/>
  <c r="AA160" i="50" s="1"/>
  <c r="AP160" i="50" s="1"/>
  <c r="AI160" i="50"/>
  <c r="AB160" i="50" s="1"/>
  <c r="AQ160" i="50" s="1"/>
  <c r="AJ160" i="50"/>
  <c r="AK160" i="50"/>
  <c r="AL160" i="50"/>
  <c r="AM160" i="50"/>
  <c r="AY160" i="50"/>
  <c r="BI160" i="50"/>
  <c r="G27" i="21" s="1"/>
  <c r="BJ160" i="50"/>
  <c r="I27" i="21" s="1"/>
  <c r="BK160" i="50"/>
  <c r="AA161" i="50"/>
  <c r="AP161" i="50" s="1"/>
  <c r="AW161" i="50" s="1"/>
  <c r="AB161" i="50"/>
  <c r="AQ161" i="50" s="1"/>
  <c r="AD161" i="50"/>
  <c r="AS161" i="50" s="1"/>
  <c r="AZ161" i="50" s="1"/>
  <c r="AE161" i="50"/>
  <c r="AT161" i="50" s="1"/>
  <c r="AF161" i="50"/>
  <c r="Y161" i="50" s="1"/>
  <c r="AN161" i="50" s="1"/>
  <c r="AG161" i="50"/>
  <c r="Z161" i="50" s="1"/>
  <c r="AH161" i="50"/>
  <c r="AI161" i="50"/>
  <c r="AX161" i="50" s="1"/>
  <c r="AJ161" i="50"/>
  <c r="AK161" i="50"/>
  <c r="AL161" i="50"/>
  <c r="AM161" i="50"/>
  <c r="AO161" i="50"/>
  <c r="AV161" i="50"/>
  <c r="BI161" i="50"/>
  <c r="BJ161" i="50"/>
  <c r="BK161" i="50"/>
  <c r="Y162" i="50"/>
  <c r="AN162" i="50" s="1"/>
  <c r="AU162" i="50" s="1"/>
  <c r="Z162" i="50"/>
  <c r="AO162" i="50" s="1"/>
  <c r="AB162" i="50"/>
  <c r="AQ162" i="50" s="1"/>
  <c r="AX162" i="50" s="1"/>
  <c r="AC162" i="50"/>
  <c r="AR162" i="50" s="1"/>
  <c r="AD162" i="50"/>
  <c r="AS162" i="50" s="1"/>
  <c r="AF162" i="50"/>
  <c r="AG162" i="50"/>
  <c r="AV162" i="50" s="1"/>
  <c r="AH162" i="50"/>
  <c r="AI162" i="50"/>
  <c r="AJ162" i="50"/>
  <c r="AY162" i="50" s="1"/>
  <c r="AK162" i="50"/>
  <c r="AZ162" i="50" s="1"/>
  <c r="AL162" i="50"/>
  <c r="AM162" i="50"/>
  <c r="BI162" i="50"/>
  <c r="BJ162" i="50"/>
  <c r="BK162" i="50"/>
  <c r="J27" i="21" s="1"/>
  <c r="AA163" i="50"/>
  <c r="AP163" i="50" s="1"/>
  <c r="AW163" i="50" s="1"/>
  <c r="AB163" i="50"/>
  <c r="AQ163" i="50" s="1"/>
  <c r="AE163" i="50"/>
  <c r="AT163" i="50" s="1"/>
  <c r="BA163" i="50" s="1"/>
  <c r="AF163" i="50"/>
  <c r="AG163" i="50"/>
  <c r="Z163" i="50" s="1"/>
  <c r="AO163" i="50" s="1"/>
  <c r="AV163" i="50" s="1"/>
  <c r="AH163" i="50"/>
  <c r="AI163" i="50"/>
  <c r="AX163" i="50" s="1"/>
  <c r="AJ163" i="50"/>
  <c r="AK163" i="50"/>
  <c r="AD163" i="50" s="1"/>
  <c r="AS163" i="50" s="1"/>
  <c r="AZ163" i="50" s="1"/>
  <c r="AL163" i="50"/>
  <c r="AM163" i="50"/>
  <c r="BI163" i="50"/>
  <c r="BJ163" i="50"/>
  <c r="BK163" i="50"/>
  <c r="Y164" i="50"/>
  <c r="AN164" i="50" s="1"/>
  <c r="AU164" i="50" s="1"/>
  <c r="Z164" i="50"/>
  <c r="AO164" i="50" s="1"/>
  <c r="AC164" i="50"/>
  <c r="AR164" i="50" s="1"/>
  <c r="AY164" i="50" s="1"/>
  <c r="AD164" i="50"/>
  <c r="AS164" i="50" s="1"/>
  <c r="AF164" i="50"/>
  <c r="AG164" i="50"/>
  <c r="AH164" i="50"/>
  <c r="AI164" i="50"/>
  <c r="AB164" i="50" s="1"/>
  <c r="AQ164" i="50" s="1"/>
  <c r="AX164" i="50" s="1"/>
  <c r="AJ164" i="50"/>
  <c r="AK164" i="50"/>
  <c r="AL164" i="50"/>
  <c r="AM164" i="50"/>
  <c r="BI164" i="50"/>
  <c r="BJ164" i="50"/>
  <c r="BK164" i="50"/>
  <c r="AA165" i="50"/>
  <c r="AP165" i="50" s="1"/>
  <c r="AW165" i="50" s="1"/>
  <c r="AB165" i="50"/>
  <c r="AQ165" i="50" s="1"/>
  <c r="AE165" i="50"/>
  <c r="AT165" i="50" s="1"/>
  <c r="BA165" i="50" s="1"/>
  <c r="AF165" i="50"/>
  <c r="AG165" i="50"/>
  <c r="Z165" i="50" s="1"/>
  <c r="AO165" i="50" s="1"/>
  <c r="AV165" i="50" s="1"/>
  <c r="AH165" i="50"/>
  <c r="AI165" i="50"/>
  <c r="AJ165" i="50"/>
  <c r="AK165" i="50"/>
  <c r="AD165" i="50" s="1"/>
  <c r="AS165" i="50" s="1"/>
  <c r="AZ165" i="50" s="1"/>
  <c r="AL165" i="50"/>
  <c r="AM165" i="50"/>
  <c r="BI165" i="50"/>
  <c r="G28" i="21" s="1"/>
  <c r="BJ165" i="50"/>
  <c r="BK165" i="50"/>
  <c r="Y166" i="50"/>
  <c r="AN166" i="50" s="1"/>
  <c r="AU166" i="50" s="1"/>
  <c r="Z166" i="50"/>
  <c r="AO166" i="50" s="1"/>
  <c r="AC166" i="50"/>
  <c r="AR166" i="50" s="1"/>
  <c r="AD166" i="50"/>
  <c r="AS166" i="50" s="1"/>
  <c r="AF166" i="50"/>
  <c r="AG166" i="50"/>
  <c r="AV166" i="50" s="1"/>
  <c r="AH166" i="50"/>
  <c r="AI166" i="50"/>
  <c r="AB166" i="50" s="1"/>
  <c r="AQ166" i="50" s="1"/>
  <c r="AX166" i="50" s="1"/>
  <c r="AJ166" i="50"/>
  <c r="AK166" i="50"/>
  <c r="AL166" i="50"/>
  <c r="AM166" i="50"/>
  <c r="BI166" i="50"/>
  <c r="BJ166" i="50"/>
  <c r="I29" i="21" s="1"/>
  <c r="BK166" i="50"/>
  <c r="J29" i="21" s="1"/>
  <c r="AA167" i="50"/>
  <c r="AP167" i="50" s="1"/>
  <c r="AW167" i="50" s="1"/>
  <c r="AB167" i="50"/>
  <c r="AQ167" i="50" s="1"/>
  <c r="AE167" i="50"/>
  <c r="AT167" i="50" s="1"/>
  <c r="BA167" i="50" s="1"/>
  <c r="AF167" i="50"/>
  <c r="AG167" i="50"/>
  <c r="Z167" i="50" s="1"/>
  <c r="AO167" i="50" s="1"/>
  <c r="AV167" i="50" s="1"/>
  <c r="AH167" i="50"/>
  <c r="AI167" i="50"/>
  <c r="AX167" i="50" s="1"/>
  <c r="AJ167" i="50"/>
  <c r="AK167" i="50"/>
  <c r="AD167" i="50" s="1"/>
  <c r="AS167" i="50" s="1"/>
  <c r="AZ167" i="50" s="1"/>
  <c r="AL167" i="50"/>
  <c r="AM167" i="50"/>
  <c r="BI167" i="50"/>
  <c r="G30" i="21" s="1"/>
  <c r="BJ167" i="50"/>
  <c r="BK167" i="50"/>
  <c r="D6" i="21"/>
  <c r="K7" i="21"/>
  <c r="K8" i="21"/>
  <c r="K9" i="21"/>
  <c r="K10" i="21"/>
  <c r="G11" i="21"/>
  <c r="K13" i="21"/>
  <c r="K14" i="21"/>
  <c r="K15" i="21"/>
  <c r="G16" i="21"/>
  <c r="I16" i="21"/>
  <c r="K16" i="21"/>
  <c r="K17" i="21"/>
  <c r="J18" i="21"/>
  <c r="K18" i="21"/>
  <c r="J19" i="21"/>
  <c r="K19" i="21"/>
  <c r="K20" i="21"/>
  <c r="G21" i="21"/>
  <c r="K21" i="21"/>
  <c r="K22" i="21"/>
  <c r="I23" i="21"/>
  <c r="J23" i="21"/>
  <c r="K23" i="21"/>
  <c r="I24" i="21"/>
  <c r="K24" i="21"/>
  <c r="G25" i="21"/>
  <c r="I25" i="21"/>
  <c r="K25" i="21"/>
  <c r="I26" i="21"/>
  <c r="J26" i="21"/>
  <c r="K26" i="21"/>
  <c r="K27" i="21"/>
  <c r="I28" i="21"/>
  <c r="J28" i="21"/>
  <c r="K28" i="21"/>
  <c r="G29" i="21"/>
  <c r="K29" i="21"/>
  <c r="I30" i="21"/>
  <c r="J30" i="21"/>
  <c r="K30" i="21"/>
  <c r="B2" i="62"/>
  <c r="D2" i="62"/>
  <c r="B3" i="62"/>
  <c r="D3" i="62"/>
  <c r="B4" i="62"/>
  <c r="D37" i="62"/>
  <c r="C15" i="28"/>
  <c r="H3" i="53"/>
  <c r="I98" i="50" s="1"/>
  <c r="I3" i="53"/>
  <c r="J3" i="53"/>
  <c r="K3" i="53"/>
  <c r="H4" i="53"/>
  <c r="I4" i="53"/>
  <c r="J4" i="53"/>
  <c r="K4" i="53"/>
  <c r="H5" i="53"/>
  <c r="I5" i="53"/>
  <c r="J5" i="53"/>
  <c r="K5" i="53"/>
  <c r="H6" i="53"/>
  <c r="I6" i="53"/>
  <c r="J6" i="53"/>
  <c r="K6" i="53"/>
  <c r="H7" i="53"/>
  <c r="I7" i="53"/>
  <c r="J7" i="53"/>
  <c r="K7" i="53"/>
  <c r="H8" i="53"/>
  <c r="I8" i="53"/>
  <c r="J8" i="53"/>
  <c r="K8" i="53"/>
  <c r="H9" i="53"/>
  <c r="I9" i="53"/>
  <c r="J9" i="53"/>
  <c r="K9" i="53"/>
  <c r="H10" i="53"/>
  <c r="I10" i="53"/>
  <c r="J10" i="53"/>
  <c r="K10" i="53"/>
  <c r="H11" i="53"/>
  <c r="I11" i="53"/>
  <c r="J11" i="53"/>
  <c r="K11" i="53"/>
  <c r="H12" i="53"/>
  <c r="I12" i="53"/>
  <c r="J12" i="53"/>
  <c r="K12" i="53"/>
  <c r="H13" i="53"/>
  <c r="I13" i="53"/>
  <c r="J13" i="53"/>
  <c r="K13" i="53"/>
  <c r="H14" i="53"/>
  <c r="I14" i="53"/>
  <c r="J14" i="53"/>
  <c r="K14" i="53"/>
  <c r="H15" i="53"/>
  <c r="I15" i="53"/>
  <c r="J15" i="53"/>
  <c r="K15" i="53"/>
  <c r="H16" i="53"/>
  <c r="I16" i="53"/>
  <c r="J16" i="53"/>
  <c r="K16" i="53"/>
  <c r="H17" i="53"/>
  <c r="I17" i="53"/>
  <c r="J17" i="53"/>
  <c r="K17" i="53"/>
  <c r="H18" i="53"/>
  <c r="I18" i="53"/>
  <c r="J18" i="53"/>
  <c r="K18" i="53"/>
  <c r="H19" i="53"/>
  <c r="I19" i="53"/>
  <c r="J19" i="53"/>
  <c r="K19" i="53"/>
  <c r="D20" i="53"/>
  <c r="I20" i="53" s="1"/>
  <c r="H20" i="53"/>
  <c r="J20" i="53"/>
  <c r="K20" i="53"/>
  <c r="H21" i="53"/>
  <c r="I21" i="53"/>
  <c r="J21" i="53"/>
  <c r="K21" i="53"/>
  <c r="H22" i="53"/>
  <c r="I22" i="53"/>
  <c r="J22" i="53"/>
  <c r="K22" i="53"/>
  <c r="H23" i="53"/>
  <c r="I23" i="53"/>
  <c r="J23" i="53"/>
  <c r="K23" i="53"/>
  <c r="H24" i="53"/>
  <c r="I24" i="53"/>
  <c r="J24" i="53"/>
  <c r="K24" i="53"/>
  <c r="H25" i="53"/>
  <c r="I25" i="53"/>
  <c r="J25" i="53"/>
  <c r="K25" i="53"/>
  <c r="H26" i="53"/>
  <c r="I26" i="53"/>
  <c r="J26" i="53"/>
  <c r="K26" i="53"/>
  <c r="H27" i="53"/>
  <c r="I27" i="53"/>
  <c r="J27" i="53"/>
  <c r="K27" i="53"/>
  <c r="H28" i="53"/>
  <c r="I28" i="53"/>
  <c r="J28" i="53"/>
  <c r="K28" i="53"/>
  <c r="H29" i="53"/>
  <c r="I29" i="53"/>
  <c r="J29" i="53"/>
  <c r="K29" i="53"/>
  <c r="H30" i="53"/>
  <c r="I30" i="53"/>
  <c r="J30" i="53"/>
  <c r="K30" i="53"/>
  <c r="H31" i="53"/>
  <c r="I31" i="53"/>
  <c r="J31" i="53"/>
  <c r="K31" i="53"/>
  <c r="H32" i="53"/>
  <c r="I32" i="53"/>
  <c r="J32" i="53"/>
  <c r="K32" i="53"/>
  <c r="H33" i="53"/>
  <c r="I33" i="53"/>
  <c r="J33" i="53"/>
  <c r="K33" i="53"/>
  <c r="H34" i="53"/>
  <c r="I34" i="53"/>
  <c r="J34" i="53"/>
  <c r="K34" i="53"/>
  <c r="H35" i="53"/>
  <c r="I35" i="53"/>
  <c r="J35" i="53"/>
  <c r="K35" i="53"/>
  <c r="H36" i="53"/>
  <c r="I36" i="53"/>
  <c r="J36" i="53"/>
  <c r="K36" i="53"/>
  <c r="H37" i="53"/>
  <c r="I37" i="53"/>
  <c r="J37" i="53"/>
  <c r="K37" i="53"/>
  <c r="H38" i="53"/>
  <c r="I38" i="53"/>
  <c r="J38" i="53"/>
  <c r="K38" i="53"/>
  <c r="H39" i="53"/>
  <c r="I39" i="53"/>
  <c r="J39" i="53"/>
  <c r="K39" i="53"/>
  <c r="H40" i="53"/>
  <c r="I40" i="53"/>
  <c r="J40" i="53"/>
  <c r="K40" i="53"/>
  <c r="H41" i="53"/>
  <c r="I41" i="53"/>
  <c r="J41" i="53"/>
  <c r="K41" i="53"/>
  <c r="H42" i="53"/>
  <c r="I42" i="53"/>
  <c r="J42" i="53"/>
  <c r="K42" i="53"/>
  <c r="H43" i="53"/>
  <c r="I43" i="53"/>
  <c r="J43" i="53"/>
  <c r="K43" i="53"/>
  <c r="H44" i="53"/>
  <c r="I44" i="53"/>
  <c r="J44" i="53"/>
  <c r="K44" i="53"/>
  <c r="H45" i="53"/>
  <c r="I45" i="53"/>
  <c r="J45" i="53"/>
  <c r="K45" i="53"/>
  <c r="H46" i="53"/>
  <c r="I46" i="53"/>
  <c r="J46" i="53"/>
  <c r="K46" i="53"/>
  <c r="H47" i="53"/>
  <c r="I47" i="53"/>
  <c r="J47" i="53"/>
  <c r="K47" i="53"/>
  <c r="H48" i="53"/>
  <c r="I48" i="53"/>
  <c r="J48" i="53"/>
  <c r="K48" i="53"/>
  <c r="H49" i="53"/>
  <c r="I49" i="53"/>
  <c r="J49" i="53"/>
  <c r="K49" i="53"/>
  <c r="H50" i="53"/>
  <c r="I50" i="53"/>
  <c r="J50" i="53"/>
  <c r="K50" i="53"/>
  <c r="H51" i="53"/>
  <c r="I51" i="53"/>
  <c r="J51" i="53"/>
  <c r="K51" i="53"/>
  <c r="H52" i="53"/>
  <c r="I52" i="53"/>
  <c r="J52" i="53"/>
  <c r="K52" i="53"/>
  <c r="H53" i="53"/>
  <c r="I53" i="53"/>
  <c r="J53" i="53"/>
  <c r="K53" i="53"/>
  <c r="H54" i="53"/>
  <c r="I54" i="53"/>
  <c r="J54" i="53"/>
  <c r="K54" i="53"/>
  <c r="H55" i="53"/>
  <c r="I55" i="53"/>
  <c r="J55" i="53"/>
  <c r="K55" i="53"/>
  <c r="H56" i="53"/>
  <c r="I56" i="53"/>
  <c r="J56" i="53"/>
  <c r="K56" i="53"/>
  <c r="H57" i="53"/>
  <c r="I57" i="53"/>
  <c r="J57" i="53"/>
  <c r="K57" i="53"/>
  <c r="H58" i="53"/>
  <c r="I58" i="53"/>
  <c r="J58" i="53"/>
  <c r="K58" i="53"/>
  <c r="H59" i="53"/>
  <c r="I59" i="53"/>
  <c r="J59" i="53"/>
  <c r="K59" i="53"/>
  <c r="H60" i="53"/>
  <c r="I60" i="53"/>
  <c r="J60" i="53"/>
  <c r="K60" i="53"/>
  <c r="H61" i="53"/>
  <c r="I61" i="53"/>
  <c r="J61" i="53"/>
  <c r="K61" i="53"/>
  <c r="H62" i="53"/>
  <c r="I62" i="53"/>
  <c r="J62" i="53"/>
  <c r="K62" i="53"/>
  <c r="H63" i="53"/>
  <c r="I63" i="53"/>
  <c r="J63" i="53"/>
  <c r="K63" i="53"/>
  <c r="H64" i="53"/>
  <c r="I64" i="53"/>
  <c r="J64" i="53"/>
  <c r="K64" i="53"/>
  <c r="H65" i="53"/>
  <c r="I65" i="53"/>
  <c r="J65" i="53"/>
  <c r="K65" i="53"/>
  <c r="H66" i="53"/>
  <c r="I66" i="53"/>
  <c r="J66" i="53"/>
  <c r="K66" i="53"/>
  <c r="H67" i="53"/>
  <c r="I67" i="53"/>
  <c r="J67" i="53"/>
  <c r="K67" i="53"/>
  <c r="H68" i="53"/>
  <c r="I68" i="53"/>
  <c r="J68" i="53"/>
  <c r="K68" i="53"/>
  <c r="H69" i="53"/>
  <c r="I69" i="53"/>
  <c r="J69" i="53"/>
  <c r="K69" i="53"/>
  <c r="H70" i="53"/>
  <c r="I70" i="53"/>
  <c r="J70" i="53"/>
  <c r="K70" i="53"/>
  <c r="H71" i="53"/>
  <c r="I71" i="53"/>
  <c r="J71" i="53"/>
  <c r="K71" i="53"/>
  <c r="H72" i="53"/>
  <c r="I72" i="53"/>
  <c r="J72" i="53"/>
  <c r="K72" i="53"/>
  <c r="H73" i="53"/>
  <c r="I73" i="53"/>
  <c r="J73" i="53"/>
  <c r="K73" i="53"/>
  <c r="H74" i="53"/>
  <c r="I74" i="53"/>
  <c r="J74" i="53"/>
  <c r="K74" i="53"/>
  <c r="H75" i="53"/>
  <c r="I75" i="53"/>
  <c r="J75" i="53"/>
  <c r="K75" i="53"/>
  <c r="H76" i="53"/>
  <c r="I76" i="53"/>
  <c r="J76" i="53"/>
  <c r="K76" i="53"/>
  <c r="H77" i="53"/>
  <c r="I77" i="53"/>
  <c r="J77" i="53"/>
  <c r="K77" i="53"/>
  <c r="H78" i="53"/>
  <c r="I78" i="53"/>
  <c r="J78" i="53"/>
  <c r="K78" i="53"/>
  <c r="H79" i="53"/>
  <c r="I79" i="53"/>
  <c r="J79" i="53"/>
  <c r="K79" i="53"/>
  <c r="H80" i="53"/>
  <c r="I80" i="53"/>
  <c r="J80" i="53"/>
  <c r="K80" i="53"/>
  <c r="H81" i="53"/>
  <c r="I81" i="53"/>
  <c r="J81" i="53"/>
  <c r="K81" i="53"/>
  <c r="H82" i="53"/>
  <c r="I82" i="53"/>
  <c r="J82" i="53"/>
  <c r="K82" i="53"/>
  <c r="H83" i="53"/>
  <c r="I83" i="53"/>
  <c r="J83" i="53"/>
  <c r="K83" i="53"/>
  <c r="H84" i="53"/>
  <c r="I84" i="53"/>
  <c r="J84" i="53"/>
  <c r="K84" i="53"/>
  <c r="H85" i="53"/>
  <c r="I85" i="53"/>
  <c r="J85" i="53"/>
  <c r="K85" i="53"/>
  <c r="H86" i="53"/>
  <c r="I86" i="53"/>
  <c r="J86" i="53"/>
  <c r="K86" i="53"/>
  <c r="H87" i="53"/>
  <c r="I87" i="53"/>
  <c r="J87" i="53"/>
  <c r="K87" i="53"/>
  <c r="H88" i="53"/>
  <c r="I88" i="53"/>
  <c r="J88" i="53"/>
  <c r="K88" i="53"/>
  <c r="H89" i="53"/>
  <c r="I89" i="53"/>
  <c r="J89" i="53"/>
  <c r="K89" i="53"/>
  <c r="H90" i="53"/>
  <c r="I90" i="53"/>
  <c r="J90" i="53"/>
  <c r="K90" i="53"/>
  <c r="H91" i="53"/>
  <c r="I91" i="53"/>
  <c r="J91" i="53"/>
  <c r="K91" i="53"/>
  <c r="H92" i="53"/>
  <c r="I92" i="53"/>
  <c r="J92" i="53"/>
  <c r="K92" i="53"/>
  <c r="H93" i="53"/>
  <c r="I93" i="53"/>
  <c r="J93" i="53"/>
  <c r="K93" i="53"/>
  <c r="H94" i="53"/>
  <c r="I94" i="53"/>
  <c r="J94" i="53"/>
  <c r="K94" i="53"/>
  <c r="H95" i="53"/>
  <c r="I95" i="53"/>
  <c r="J95" i="53"/>
  <c r="K95" i="53"/>
  <c r="H96" i="53"/>
  <c r="I96" i="53"/>
  <c r="J96" i="53"/>
  <c r="K96" i="53"/>
  <c r="H97" i="53"/>
  <c r="I97" i="53"/>
  <c r="J97" i="53"/>
  <c r="K97" i="53"/>
  <c r="H98" i="53"/>
  <c r="I98" i="53"/>
  <c r="J98" i="53"/>
  <c r="K98" i="53"/>
  <c r="H99" i="53"/>
  <c r="I99" i="53"/>
  <c r="J99" i="53"/>
  <c r="K99" i="53"/>
  <c r="H100" i="53"/>
  <c r="I100" i="53"/>
  <c r="J100" i="53"/>
  <c r="K100" i="53"/>
  <c r="H101" i="53"/>
  <c r="I101" i="53"/>
  <c r="J101" i="53"/>
  <c r="K101" i="53"/>
  <c r="H102" i="53"/>
  <c r="I102" i="53"/>
  <c r="J102" i="53"/>
  <c r="K102" i="53"/>
  <c r="H103" i="53"/>
  <c r="I103" i="53"/>
  <c r="J103" i="53"/>
  <c r="K103" i="53"/>
  <c r="H104" i="53"/>
  <c r="I104" i="53"/>
  <c r="J104" i="53"/>
  <c r="K104" i="53"/>
  <c r="H105" i="53"/>
  <c r="I105" i="53"/>
  <c r="J105" i="53"/>
  <c r="K105" i="53"/>
  <c r="H106" i="53"/>
  <c r="I106" i="53"/>
  <c r="J106" i="53"/>
  <c r="K106" i="53"/>
  <c r="H107" i="53"/>
  <c r="I107" i="53"/>
  <c r="J107" i="53"/>
  <c r="K107" i="53"/>
  <c r="H108" i="53"/>
  <c r="I108" i="53"/>
  <c r="J108" i="53"/>
  <c r="K108" i="53"/>
  <c r="H109" i="53"/>
  <c r="I109" i="53"/>
  <c r="J109" i="53"/>
  <c r="K109" i="53"/>
  <c r="H110" i="53"/>
  <c r="I110" i="53"/>
  <c r="J110" i="53"/>
  <c r="K110" i="53"/>
  <c r="H111" i="53"/>
  <c r="I111" i="53"/>
  <c r="J111" i="53"/>
  <c r="K111" i="53"/>
  <c r="H112" i="53"/>
  <c r="I112" i="53"/>
  <c r="J112" i="53"/>
  <c r="K112" i="53"/>
  <c r="H113" i="53"/>
  <c r="I113" i="53"/>
  <c r="J113" i="53"/>
  <c r="K113" i="53"/>
  <c r="H114" i="53"/>
  <c r="I114" i="53"/>
  <c r="J114" i="53"/>
  <c r="K114" i="53"/>
  <c r="H115" i="53"/>
  <c r="I115" i="53"/>
  <c r="J115" i="53"/>
  <c r="K115" i="53"/>
  <c r="H116" i="53"/>
  <c r="I116" i="53"/>
  <c r="J116" i="53"/>
  <c r="K116" i="53"/>
  <c r="H117" i="53"/>
  <c r="I117" i="53"/>
  <c r="J117" i="53"/>
  <c r="K117" i="53"/>
  <c r="H118" i="53"/>
  <c r="I118" i="53"/>
  <c r="J118" i="53"/>
  <c r="K118" i="53"/>
  <c r="H119" i="53"/>
  <c r="I119" i="53"/>
  <c r="J119" i="53"/>
  <c r="K119" i="53"/>
  <c r="H120" i="53"/>
  <c r="I120" i="53"/>
  <c r="J120" i="53"/>
  <c r="K120" i="53"/>
  <c r="H121" i="53"/>
  <c r="I121" i="53"/>
  <c r="J121" i="53"/>
  <c r="K121" i="53"/>
  <c r="H122" i="53"/>
  <c r="I122" i="53"/>
  <c r="J122" i="53"/>
  <c r="K122" i="53"/>
  <c r="H123" i="53"/>
  <c r="I123" i="53"/>
  <c r="J123" i="53"/>
  <c r="K123" i="53"/>
  <c r="H124" i="53"/>
  <c r="I124" i="53"/>
  <c r="J124" i="53"/>
  <c r="K124" i="53"/>
  <c r="H125" i="53"/>
  <c r="I125" i="53"/>
  <c r="J125" i="53"/>
  <c r="K125" i="53"/>
  <c r="H126" i="53"/>
  <c r="I126" i="53"/>
  <c r="J126" i="53"/>
  <c r="K126" i="53"/>
  <c r="H127" i="53"/>
  <c r="I127" i="53"/>
  <c r="J127" i="53"/>
  <c r="K127" i="53"/>
  <c r="H128" i="53"/>
  <c r="I128" i="53"/>
  <c r="J128" i="53"/>
  <c r="K128" i="53"/>
  <c r="H129" i="53"/>
  <c r="I129" i="53"/>
  <c r="J129" i="53"/>
  <c r="K129" i="53"/>
  <c r="H130" i="53"/>
  <c r="I130" i="53"/>
  <c r="J130" i="53"/>
  <c r="K130" i="53"/>
  <c r="H131" i="53"/>
  <c r="I131" i="53"/>
  <c r="J131" i="53"/>
  <c r="K131" i="53"/>
  <c r="H132" i="53"/>
  <c r="I132" i="53"/>
  <c r="J132" i="53"/>
  <c r="K132" i="53"/>
  <c r="H133" i="53"/>
  <c r="I133" i="53"/>
  <c r="J133" i="53"/>
  <c r="K133" i="53"/>
  <c r="H134" i="53"/>
  <c r="I134" i="53"/>
  <c r="J134" i="53"/>
  <c r="K134" i="53"/>
  <c r="H135" i="53"/>
  <c r="I135" i="53"/>
  <c r="J135" i="53"/>
  <c r="K135" i="53"/>
  <c r="H136" i="53"/>
  <c r="I136" i="53"/>
  <c r="J136" i="53"/>
  <c r="K136" i="53"/>
  <c r="H137" i="53"/>
  <c r="I137" i="53"/>
  <c r="J137" i="53"/>
  <c r="K137" i="53"/>
  <c r="H138" i="53"/>
  <c r="I138" i="53"/>
  <c r="J138" i="53"/>
  <c r="K138" i="53"/>
  <c r="H139" i="53"/>
  <c r="I139" i="53"/>
  <c r="J139" i="53"/>
  <c r="K139" i="53"/>
  <c r="H140" i="53"/>
  <c r="I140" i="53"/>
  <c r="J140" i="53"/>
  <c r="K140" i="53"/>
  <c r="H141" i="53"/>
  <c r="I141" i="53"/>
  <c r="J141" i="53"/>
  <c r="K141" i="53"/>
  <c r="H142" i="53"/>
  <c r="I142" i="53"/>
  <c r="J142" i="53"/>
  <c r="K142" i="53"/>
  <c r="H143" i="53"/>
  <c r="I143" i="53"/>
  <c r="J143" i="53"/>
  <c r="K143" i="53"/>
  <c r="H144" i="53"/>
  <c r="I144" i="53"/>
  <c r="J144" i="53"/>
  <c r="K144" i="53"/>
  <c r="H145" i="53"/>
  <c r="I145" i="53"/>
  <c r="J145" i="53"/>
  <c r="K145" i="53"/>
  <c r="H146" i="53"/>
  <c r="I146" i="53"/>
  <c r="J146" i="53"/>
  <c r="K146" i="53"/>
  <c r="H147" i="53"/>
  <c r="I147" i="53"/>
  <c r="J147" i="53"/>
  <c r="K147" i="53"/>
  <c r="H148" i="53"/>
  <c r="I148" i="53"/>
  <c r="J148" i="53"/>
  <c r="K148" i="53"/>
  <c r="H149" i="53"/>
  <c r="I149" i="53"/>
  <c r="J149" i="53"/>
  <c r="K149" i="53"/>
  <c r="H150" i="53"/>
  <c r="I150" i="53"/>
  <c r="J150" i="53"/>
  <c r="K150" i="53"/>
  <c r="H151" i="53"/>
  <c r="I151" i="53"/>
  <c r="J151" i="53"/>
  <c r="K151" i="53"/>
  <c r="H152" i="53"/>
  <c r="I152" i="53"/>
  <c r="J152" i="53"/>
  <c r="K152" i="53"/>
  <c r="H153" i="53"/>
  <c r="I153" i="53"/>
  <c r="J153" i="53"/>
  <c r="K153" i="53"/>
  <c r="H154" i="53"/>
  <c r="I154" i="53"/>
  <c r="J154" i="53"/>
  <c r="K154" i="53"/>
  <c r="H155" i="53"/>
  <c r="I155" i="53"/>
  <c r="J155" i="53"/>
  <c r="K155" i="53"/>
  <c r="H156" i="53"/>
  <c r="I156" i="53"/>
  <c r="J156" i="53"/>
  <c r="K156" i="53"/>
  <c r="H157" i="53"/>
  <c r="I157" i="53"/>
  <c r="J157" i="53"/>
  <c r="K157" i="53"/>
  <c r="H158" i="53"/>
  <c r="I158" i="53"/>
  <c r="J158" i="53"/>
  <c r="K158" i="53"/>
  <c r="H159" i="53"/>
  <c r="I159" i="53"/>
  <c r="J159" i="53"/>
  <c r="K159" i="53"/>
  <c r="H160" i="53"/>
  <c r="I160" i="53"/>
  <c r="J160" i="53"/>
  <c r="K160" i="53"/>
  <c r="H161" i="53"/>
  <c r="I161" i="53"/>
  <c r="J161" i="53"/>
  <c r="K161" i="53"/>
  <c r="H162" i="53"/>
  <c r="I162" i="53"/>
  <c r="J162" i="53"/>
  <c r="K162" i="53"/>
  <c r="H163" i="53"/>
  <c r="I163" i="53"/>
  <c r="J163" i="53"/>
  <c r="K163" i="53"/>
  <c r="Y114" i="50" l="1"/>
  <c r="AN114" i="50" s="1"/>
  <c r="AU114" i="50" s="1"/>
  <c r="AB110" i="50"/>
  <c r="AQ110" i="50" s="1"/>
  <c r="AX110" i="50" s="1"/>
  <c r="AZ121" i="50"/>
  <c r="G17" i="21"/>
  <c r="G19" i="21"/>
  <c r="I19" i="21"/>
  <c r="AZ105" i="50"/>
  <c r="AU103" i="50"/>
  <c r="AX120" i="50"/>
  <c r="AE115" i="50"/>
  <c r="AT115" i="50" s="1"/>
  <c r="BA115" i="50" s="1"/>
  <c r="AV109" i="50"/>
  <c r="BA102" i="50"/>
  <c r="AZ119" i="50"/>
  <c r="AY111" i="50"/>
  <c r="J17" i="21"/>
  <c r="Y122" i="50"/>
  <c r="AN122" i="50" s="1"/>
  <c r="AU122" i="50" s="1"/>
  <c r="AZ117" i="50"/>
  <c r="AW116" i="50"/>
  <c r="AY115" i="50"/>
  <c r="Z115" i="50"/>
  <c r="AO115" i="50" s="1"/>
  <c r="AV115" i="50" s="1"/>
  <c r="AX108" i="50"/>
  <c r="BA122" i="50"/>
  <c r="AW132" i="50"/>
  <c r="AX116" i="50"/>
  <c r="AX115" i="50"/>
  <c r="AU111" i="50"/>
  <c r="Z103" i="50"/>
  <c r="AO103" i="50" s="1"/>
  <c r="AV103" i="50" s="1"/>
  <c r="AU115" i="50"/>
  <c r="G15" i="21"/>
  <c r="AW104" i="50"/>
  <c r="AU145" i="50"/>
  <c r="AV145" i="50"/>
  <c r="D43" i="62"/>
  <c r="BA145" i="50"/>
  <c r="S57" i="68"/>
  <c r="Z57" i="68" s="1"/>
  <c r="AY146" i="50"/>
  <c r="D44" i="62"/>
  <c r="F146" i="50"/>
  <c r="J20" i="21"/>
  <c r="AX95" i="50"/>
  <c r="AZ93" i="50"/>
  <c r="AV93" i="50"/>
  <c r="V92" i="68"/>
  <c r="W87" i="68"/>
  <c r="V84" i="68"/>
  <c r="Y84" i="68" s="1"/>
  <c r="U81" i="68"/>
  <c r="X77" i="68"/>
  <c r="V76" i="68"/>
  <c r="Y76" i="68" s="1"/>
  <c r="U75" i="68"/>
  <c r="Z75" i="68" s="1"/>
  <c r="AA75" i="68" s="1"/>
  <c r="W73" i="68"/>
  <c r="U72" i="68"/>
  <c r="T71" i="68"/>
  <c r="S71" i="68" s="1"/>
  <c r="U57" i="68"/>
  <c r="T55" i="68"/>
  <c r="S55" i="68" s="1"/>
  <c r="Z55" i="68" s="1"/>
  <c r="U52" i="68"/>
  <c r="T50" i="68"/>
  <c r="L46" i="68"/>
  <c r="L37" i="68"/>
  <c r="M32" i="68"/>
  <c r="H142" i="50" s="1"/>
  <c r="M26" i="68"/>
  <c r="M18" i="68"/>
  <c r="D28" i="62" s="1"/>
  <c r="L16" i="68"/>
  <c r="X75" i="68"/>
  <c r="W71" i="68"/>
  <c r="X57" i="68"/>
  <c r="AM95" i="50"/>
  <c r="F95" i="50"/>
  <c r="W75" i="68"/>
  <c r="V71" i="68"/>
  <c r="S63" i="68"/>
  <c r="Y63" i="68" s="1"/>
  <c r="W57" i="68"/>
  <c r="W50" i="68"/>
  <c r="AW95" i="50"/>
  <c r="AY94" i="50"/>
  <c r="W77" i="68"/>
  <c r="T75" i="68"/>
  <c r="S75" i="68" s="1"/>
  <c r="K46" i="68"/>
  <c r="K37" i="68"/>
  <c r="L32" i="68"/>
  <c r="L20" i="68"/>
  <c r="Y72" i="68"/>
  <c r="AF96" i="50"/>
  <c r="Y96" i="50" s="1"/>
  <c r="AN96" i="50" s="1"/>
  <c r="F94" i="50"/>
  <c r="V85" i="68"/>
  <c r="Z85" i="68" s="1"/>
  <c r="AA85" i="68" s="1"/>
  <c r="W70" i="68"/>
  <c r="Z66" i="68"/>
  <c r="AA66" i="68" s="1"/>
  <c r="W51" i="68"/>
  <c r="U98" i="68"/>
  <c r="Z98" i="68" s="1"/>
  <c r="AA98" i="68" s="1"/>
  <c r="U77" i="68"/>
  <c r="W74" i="68"/>
  <c r="BA146" i="50"/>
  <c r="AZ132" i="50"/>
  <c r="AX96" i="50"/>
  <c r="AZ95" i="50"/>
  <c r="T85" i="68"/>
  <c r="S85" i="68" s="1"/>
  <c r="Y85" i="68" s="1"/>
  <c r="U78" i="68"/>
  <c r="X71" i="68"/>
  <c r="X67" i="68"/>
  <c r="Z67" i="68" s="1"/>
  <c r="AA67" i="68" s="1"/>
  <c r="X55" i="68"/>
  <c r="M43" i="68"/>
  <c r="L36" i="68"/>
  <c r="M33" i="68"/>
  <c r="H143" i="50" s="1"/>
  <c r="M31" i="68"/>
  <c r="H141" i="50" s="1"/>
  <c r="AZ141" i="50" s="1"/>
  <c r="AY149" i="50"/>
  <c r="F149" i="50"/>
  <c r="BK149" i="50" s="1"/>
  <c r="BA95" i="50"/>
  <c r="BI91" i="50"/>
  <c r="H91" i="50"/>
  <c r="U97" i="68"/>
  <c r="X87" i="68"/>
  <c r="U86" i="68"/>
  <c r="T67" i="68"/>
  <c r="S67" i="68" s="1"/>
  <c r="V57" i="68"/>
  <c r="L40" i="68"/>
  <c r="M35" i="68"/>
  <c r="I21" i="68"/>
  <c r="M16" i="68"/>
  <c r="D26" i="62" s="1"/>
  <c r="U105" i="68"/>
  <c r="V104" i="68"/>
  <c r="X100" i="68"/>
  <c r="V100" i="68"/>
  <c r="W100" i="68"/>
  <c r="V103" i="68"/>
  <c r="U100" i="68"/>
  <c r="AW166" i="50"/>
  <c r="BB166" i="50" s="1"/>
  <c r="AZ164" i="50"/>
  <c r="BB138" i="50"/>
  <c r="AZ114" i="50"/>
  <c r="AZ166" i="50"/>
  <c r="AY165" i="50"/>
  <c r="AX119" i="50"/>
  <c r="BA110" i="50"/>
  <c r="BA166" i="50"/>
  <c r="AY166" i="50"/>
  <c r="AX165" i="50"/>
  <c r="AV164" i="50"/>
  <c r="BB164" i="50" s="1"/>
  <c r="BA162" i="50"/>
  <c r="AU109" i="50"/>
  <c r="AY167" i="50"/>
  <c r="BA135" i="50"/>
  <c r="AV108" i="50"/>
  <c r="AW125" i="50"/>
  <c r="AV125" i="50"/>
  <c r="AX125" i="50"/>
  <c r="AY125" i="50"/>
  <c r="AZ125" i="50"/>
  <c r="BA125" i="50"/>
  <c r="AU125" i="50"/>
  <c r="BA161" i="50"/>
  <c r="AZ157" i="50"/>
  <c r="AU165" i="50"/>
  <c r="AZ158" i="50"/>
  <c r="AZ152" i="50"/>
  <c r="AC167" i="50"/>
  <c r="AR167" i="50" s="1"/>
  <c r="AE166" i="50"/>
  <c r="AT166" i="50" s="1"/>
  <c r="Y165" i="50"/>
  <c r="AN165" i="50" s="1"/>
  <c r="AA164" i="50"/>
  <c r="AP164" i="50" s="1"/>
  <c r="AW164" i="50" s="1"/>
  <c r="AC163" i="50"/>
  <c r="AR163" i="50" s="1"/>
  <c r="AY163" i="50" s="1"/>
  <c r="AE162" i="50"/>
  <c r="AT162" i="50" s="1"/>
  <c r="AW160" i="50"/>
  <c r="BB160" i="50" s="1"/>
  <c r="AV159" i="50"/>
  <c r="AD158" i="50"/>
  <c r="AS158" i="50" s="1"/>
  <c r="AU157" i="50"/>
  <c r="AD157" i="50"/>
  <c r="AS157" i="50" s="1"/>
  <c r="AA155" i="50"/>
  <c r="AP155" i="50" s="1"/>
  <c r="AW155" i="50" s="1"/>
  <c r="BB155" i="50" s="1"/>
  <c r="BA154" i="50"/>
  <c r="AA154" i="50"/>
  <c r="AP154" i="50" s="1"/>
  <c r="AW154" i="50" s="1"/>
  <c r="BA153" i="50"/>
  <c r="AV151" i="50"/>
  <c r="BB151" i="50" s="1"/>
  <c r="AW146" i="50"/>
  <c r="AZ146" i="50"/>
  <c r="AX145" i="50"/>
  <c r="AW138" i="50"/>
  <c r="AU136" i="50"/>
  <c r="AU132" i="50"/>
  <c r="AV120" i="50"/>
  <c r="AW119" i="50"/>
  <c r="AD118" i="50"/>
  <c r="AS118" i="50" s="1"/>
  <c r="AZ118" i="50" s="1"/>
  <c r="AX117" i="50"/>
  <c r="AE114" i="50"/>
  <c r="AT114" i="50" s="1"/>
  <c r="BA114" i="50" s="1"/>
  <c r="AX112" i="50"/>
  <c r="AU112" i="50"/>
  <c r="AU107" i="50"/>
  <c r="AB107" i="50"/>
  <c r="AQ107" i="50" s="1"/>
  <c r="AX107" i="50" s="1"/>
  <c r="AV106" i="50"/>
  <c r="AV105" i="50"/>
  <c r="AC103" i="50"/>
  <c r="AR103" i="50" s="1"/>
  <c r="AY103" i="50" s="1"/>
  <c r="AV94" i="50"/>
  <c r="BJ92" i="50"/>
  <c r="AF91" i="50"/>
  <c r="I91" i="50"/>
  <c r="BA150" i="50"/>
  <c r="AV150" i="50"/>
  <c r="BA142" i="50"/>
  <c r="AV142" i="50"/>
  <c r="AY122" i="50"/>
  <c r="BA92" i="50"/>
  <c r="AV92" i="50"/>
  <c r="AM92" i="50"/>
  <c r="AW92" i="50"/>
  <c r="AW135" i="50"/>
  <c r="AY119" i="50"/>
  <c r="AW111" i="50"/>
  <c r="AX109" i="50"/>
  <c r="AP94" i="50"/>
  <c r="AS94" i="50"/>
  <c r="AZ94" i="50" s="1"/>
  <c r="AF98" i="50"/>
  <c r="AU98" i="50" s="1"/>
  <c r="BB98" i="50" s="1"/>
  <c r="I92" i="50"/>
  <c r="AF92" i="50"/>
  <c r="Y92" i="50" s="1"/>
  <c r="AN92" i="50" s="1"/>
  <c r="AY142" i="50"/>
  <c r="AW139" i="50"/>
  <c r="AU161" i="50"/>
  <c r="AV154" i="50"/>
  <c r="AY151" i="50"/>
  <c r="AX150" i="50"/>
  <c r="AX146" i="50"/>
  <c r="AZ143" i="50"/>
  <c r="AV143" i="50"/>
  <c r="AY143" i="50"/>
  <c r="AX142" i="50"/>
  <c r="F142" i="50"/>
  <c r="BA139" i="50"/>
  <c r="AV137" i="50"/>
  <c r="BB137" i="50" s="1"/>
  <c r="AX123" i="50"/>
  <c r="AY121" i="50"/>
  <c r="AY118" i="50"/>
  <c r="AZ116" i="50"/>
  <c r="AZ115" i="50"/>
  <c r="AW110" i="50"/>
  <c r="D38" i="62"/>
  <c r="AZ160" i="50"/>
  <c r="AA159" i="50"/>
  <c r="AP159" i="50" s="1"/>
  <c r="AW159" i="50" s="1"/>
  <c r="BA158" i="50"/>
  <c r="BA157" i="50"/>
  <c r="AX157" i="50"/>
  <c r="Y156" i="50"/>
  <c r="AN156" i="50" s="1"/>
  <c r="AU156" i="50" s="1"/>
  <c r="BB156" i="50" s="1"/>
  <c r="AX155" i="50"/>
  <c r="AX154" i="50"/>
  <c r="AW150" i="50"/>
  <c r="BJ149" i="50"/>
  <c r="AV146" i="50"/>
  <c r="AX143" i="50"/>
  <c r="F143" i="50"/>
  <c r="AW142" i="50"/>
  <c r="AY138" i="50"/>
  <c r="AY137" i="50"/>
  <c r="AV133" i="50"/>
  <c r="BJ132" i="50"/>
  <c r="I20" i="21" s="1"/>
  <c r="AY117" i="50"/>
  <c r="AY114" i="50"/>
  <c r="AZ112" i="50"/>
  <c r="AZ111" i="50"/>
  <c r="AW107" i="50"/>
  <c r="AW106" i="50"/>
  <c r="AX105" i="50"/>
  <c r="AZ92" i="50"/>
  <c r="AY150" i="50"/>
  <c r="Y167" i="50"/>
  <c r="AN167" i="50" s="1"/>
  <c r="AU167" i="50" s="1"/>
  <c r="BB167" i="50" s="1"/>
  <c r="AA166" i="50"/>
  <c r="AP166" i="50" s="1"/>
  <c r="AC165" i="50"/>
  <c r="AR165" i="50" s="1"/>
  <c r="AE164" i="50"/>
  <c r="AT164" i="50" s="1"/>
  <c r="BA164" i="50" s="1"/>
  <c r="Y163" i="50"/>
  <c r="AN163" i="50" s="1"/>
  <c r="AU163" i="50" s="1"/>
  <c r="BB163" i="50" s="1"/>
  <c r="AA162" i="50"/>
  <c r="AP162" i="50" s="1"/>
  <c r="AW162" i="50" s="1"/>
  <c r="BB162" i="50" s="1"/>
  <c r="AC161" i="50"/>
  <c r="AR161" i="50" s="1"/>
  <c r="AY161" i="50" s="1"/>
  <c r="AZ159" i="50"/>
  <c r="Z158" i="50"/>
  <c r="AO158" i="50" s="1"/>
  <c r="AV158" i="50" s="1"/>
  <c r="BB158" i="50" s="1"/>
  <c r="AX156" i="50"/>
  <c r="AV153" i="50"/>
  <c r="AU152" i="50"/>
  <c r="AD152" i="50"/>
  <c r="AS152" i="50" s="1"/>
  <c r="AU150" i="50"/>
  <c r="BK146" i="50"/>
  <c r="AU146" i="50"/>
  <c r="AW143" i="50"/>
  <c r="AU142" i="50"/>
  <c r="AX140" i="50"/>
  <c r="AX139" i="50"/>
  <c r="AY134" i="50"/>
  <c r="BB134" i="50" s="1"/>
  <c r="AY133" i="50"/>
  <c r="BI132" i="50"/>
  <c r="G20" i="21" s="1"/>
  <c r="AU123" i="50"/>
  <c r="AV122" i="50"/>
  <c r="AV121" i="50"/>
  <c r="BA121" i="50"/>
  <c r="BA120" i="50"/>
  <c r="AY113" i="50"/>
  <c r="AY110" i="50"/>
  <c r="AZ108" i="50"/>
  <c r="AZ107" i="50"/>
  <c r="AV104" i="50"/>
  <c r="AW103" i="50"/>
  <c r="AW102" i="50"/>
  <c r="AF97" i="50"/>
  <c r="AU97" i="50" s="1"/>
  <c r="BB97" i="50" s="1"/>
  <c r="I94" i="50"/>
  <c r="AF93" i="50"/>
  <c r="I93" i="50"/>
  <c r="AY92" i="50"/>
  <c r="BA140" i="50"/>
  <c r="AW137" i="50"/>
  <c r="BA137" i="50"/>
  <c r="AX136" i="50"/>
  <c r="AX135" i="50"/>
  <c r="BB135" i="50" s="1"/>
  <c r="AX133" i="50"/>
  <c r="AV118" i="50"/>
  <c r="AV117" i="50"/>
  <c r="BA117" i="50"/>
  <c r="BA116" i="50"/>
  <c r="AX111" i="50"/>
  <c r="AY109" i="50"/>
  <c r="AY107" i="50"/>
  <c r="AY106" i="50"/>
  <c r="AZ104" i="50"/>
  <c r="AZ103" i="50"/>
  <c r="I99" i="50"/>
  <c r="I97" i="50"/>
  <c r="AF94" i="50"/>
  <c r="AM94" i="50"/>
  <c r="AW94" i="50"/>
  <c r="BA94" i="50"/>
  <c r="AX92" i="50"/>
  <c r="F145" i="50"/>
  <c r="AW145" i="50"/>
  <c r="BB145" i="50" s="1"/>
  <c r="AV114" i="50"/>
  <c r="BA113" i="50"/>
  <c r="Y108" i="50"/>
  <c r="AN108" i="50" s="1"/>
  <c r="AU108" i="50" s="1"/>
  <c r="AY105" i="50"/>
  <c r="AY102" i="50"/>
  <c r="AF95" i="50"/>
  <c r="I95" i="50"/>
  <c r="BJ93" i="50"/>
  <c r="BK93" i="50"/>
  <c r="AP90" i="50"/>
  <c r="AS90" i="50"/>
  <c r="AZ145" i="50"/>
  <c r="AZ139" i="50"/>
  <c r="BA133" i="50"/>
  <c r="AU120" i="50"/>
  <c r="AX160" i="50"/>
  <c r="AV157" i="50"/>
  <c r="AD156" i="50"/>
  <c r="AS156" i="50" s="1"/>
  <c r="AZ156" i="50" s="1"/>
  <c r="AB153" i="50"/>
  <c r="AQ153" i="50" s="1"/>
  <c r="AX153" i="50" s="1"/>
  <c r="BB153" i="50" s="1"/>
  <c r="AX149" i="50"/>
  <c r="BA149" i="50"/>
  <c r="AY145" i="50"/>
  <c r="AX141" i="50"/>
  <c r="BA141" i="50"/>
  <c r="AU140" i="50"/>
  <c r="BB140" i="50" s="1"/>
  <c r="AA139" i="50"/>
  <c r="AP139" i="50" s="1"/>
  <c r="AZ135" i="50"/>
  <c r="AX132" i="50"/>
  <c r="AW123" i="50"/>
  <c r="AX121" i="50"/>
  <c r="AD120" i="50"/>
  <c r="AS120" i="50" s="1"/>
  <c r="AZ120" i="50" s="1"/>
  <c r="AU116" i="50"/>
  <c r="AA115" i="50"/>
  <c r="AP115" i="50" s="1"/>
  <c r="AW115" i="50" s="1"/>
  <c r="AB113" i="50"/>
  <c r="AQ113" i="50" s="1"/>
  <c r="AX113" i="50" s="1"/>
  <c r="AV110" i="50"/>
  <c r="BA109" i="50"/>
  <c r="AE105" i="50"/>
  <c r="AT105" i="50" s="1"/>
  <c r="BA105" i="50" s="1"/>
  <c r="Y104" i="50"/>
  <c r="AN104" i="50" s="1"/>
  <c r="AU104" i="50" s="1"/>
  <c r="BB104" i="50" s="1"/>
  <c r="Z102" i="50"/>
  <c r="AO102" i="50" s="1"/>
  <c r="AV102" i="50" s="1"/>
  <c r="AZ96" i="50"/>
  <c r="AU96" i="50"/>
  <c r="AX94" i="50"/>
  <c r="BI93" i="50"/>
  <c r="BK92" i="50"/>
  <c r="V102" i="68"/>
  <c r="T102" i="68"/>
  <c r="S102" i="68" s="1"/>
  <c r="W102" i="68"/>
  <c r="X102" i="68"/>
  <c r="U102" i="68"/>
  <c r="W101" i="68"/>
  <c r="V101" i="68"/>
  <c r="X101" i="68"/>
  <c r="T101" i="68"/>
  <c r="S101" i="68" s="1"/>
  <c r="U101" i="68"/>
  <c r="I96" i="50"/>
  <c r="Y49" i="50"/>
  <c r="AN49" i="50" s="1"/>
  <c r="AU49" i="50" s="1"/>
  <c r="BB49" i="50" s="1"/>
  <c r="BA49" i="50"/>
  <c r="X90" i="68"/>
  <c r="U90" i="68"/>
  <c r="W90" i="68"/>
  <c r="V90" i="68"/>
  <c r="T90" i="68"/>
  <c r="S90" i="68" s="1"/>
  <c r="AX49" i="50"/>
  <c r="V99" i="68"/>
  <c r="X99" i="68"/>
  <c r="U99" i="68"/>
  <c r="W99" i="68"/>
  <c r="T99" i="68"/>
  <c r="S99" i="68" s="1"/>
  <c r="T94" i="68"/>
  <c r="S94" i="68" s="1"/>
  <c r="U94" i="68"/>
  <c r="W94" i="68"/>
  <c r="V94" i="68"/>
  <c r="X94" i="68"/>
  <c r="V96" i="68"/>
  <c r="U96" i="68"/>
  <c r="T96" i="68"/>
  <c r="S96" i="68" s="1"/>
  <c r="W96" i="68"/>
  <c r="X96" i="68"/>
  <c r="U104" i="68"/>
  <c r="X104" i="68"/>
  <c r="W104" i="68"/>
  <c r="V105" i="68"/>
  <c r="X105" i="68"/>
  <c r="W105" i="68"/>
  <c r="T83" i="68"/>
  <c r="S83" i="68" s="1"/>
  <c r="X83" i="68"/>
  <c r="U83" i="68"/>
  <c r="V83" i="68"/>
  <c r="X82" i="68"/>
  <c r="W82" i="68"/>
  <c r="T82" i="68"/>
  <c r="S82" i="68" s="1"/>
  <c r="V82" i="68"/>
  <c r="U82" i="68"/>
  <c r="Y69" i="68"/>
  <c r="Z92" i="68"/>
  <c r="AA92" i="68" s="1"/>
  <c r="Y92" i="68"/>
  <c r="W93" i="68"/>
  <c r="T93" i="68"/>
  <c r="S93" i="68" s="1"/>
  <c r="V93" i="68"/>
  <c r="X93" i="68"/>
  <c r="U93" i="68"/>
  <c r="V80" i="68"/>
  <c r="W80" i="68"/>
  <c r="U80" i="68"/>
  <c r="T80" i="68"/>
  <c r="S80" i="68" s="1"/>
  <c r="X80" i="68"/>
  <c r="Y87" i="68"/>
  <c r="Z87" i="68"/>
  <c r="AA87" i="68" s="1"/>
  <c r="T103" i="68"/>
  <c r="S103" i="68" s="1"/>
  <c r="W103" i="68"/>
  <c r="X98" i="68"/>
  <c r="W98" i="68"/>
  <c r="Z86" i="68"/>
  <c r="AA86" i="68" s="1"/>
  <c r="Y86" i="68"/>
  <c r="X62" i="68"/>
  <c r="V62" i="68"/>
  <c r="U62" i="68"/>
  <c r="T62" i="68"/>
  <c r="W62" i="68"/>
  <c r="U95" i="68"/>
  <c r="T95" i="68"/>
  <c r="S95" i="68" s="1"/>
  <c r="V95" i="68"/>
  <c r="W81" i="68"/>
  <c r="V81" i="68"/>
  <c r="Z81" i="68" s="1"/>
  <c r="AA81" i="68" s="1"/>
  <c r="X81" i="68"/>
  <c r="U79" i="68"/>
  <c r="T79" i="68"/>
  <c r="S79" i="68" s="1"/>
  <c r="W79" i="68"/>
  <c r="V79" i="68"/>
  <c r="X103" i="68"/>
  <c r="V88" i="68"/>
  <c r="X88" i="68"/>
  <c r="T88" i="68"/>
  <c r="S88" i="68" s="1"/>
  <c r="Y55" i="68"/>
  <c r="W69" i="68"/>
  <c r="X69" i="68"/>
  <c r="V69" i="68"/>
  <c r="Z69" i="68" s="1"/>
  <c r="AA69" i="68" s="1"/>
  <c r="T54" i="68"/>
  <c r="V54" i="68"/>
  <c r="U54" i="68"/>
  <c r="T78" i="68"/>
  <c r="S78" i="68" s="1"/>
  <c r="X78" i="68"/>
  <c r="V78" i="68"/>
  <c r="Y75" i="68"/>
  <c r="T65" i="68"/>
  <c r="S65" i="68" s="1"/>
  <c r="W65" i="68"/>
  <c r="X65" i="68"/>
  <c r="U65" i="68"/>
  <c r="V65" i="68"/>
  <c r="Y59" i="68"/>
  <c r="Z59" i="68"/>
  <c r="W97" i="68"/>
  <c r="T97" i="68"/>
  <c r="S97" i="68" s="1"/>
  <c r="Y97" i="68" s="1"/>
  <c r="V91" i="68"/>
  <c r="U91" i="68"/>
  <c r="W89" i="68"/>
  <c r="T89" i="68"/>
  <c r="S89" i="68" s="1"/>
  <c r="U89" i="68"/>
  <c r="W88" i="68"/>
  <c r="Y71" i="68"/>
  <c r="Z71" i="68"/>
  <c r="AA71" i="68" s="1"/>
  <c r="W64" i="68"/>
  <c r="W56" i="68"/>
  <c r="X70" i="68"/>
  <c r="U70" i="68"/>
  <c r="T70" i="68"/>
  <c r="S70" i="68" s="1"/>
  <c r="Y67" i="68"/>
  <c r="Z84" i="68"/>
  <c r="AA84" i="68" s="1"/>
  <c r="Z76" i="68"/>
  <c r="AA76" i="68" s="1"/>
  <c r="T64" i="68"/>
  <c r="S64" i="68" s="1"/>
  <c r="X64" i="68"/>
  <c r="V64" i="68"/>
  <c r="T56" i="68"/>
  <c r="S56" i="68" s="1"/>
  <c r="U56" i="68"/>
  <c r="X56" i="68"/>
  <c r="L47" i="68"/>
  <c r="K47" i="68"/>
  <c r="M47" i="68"/>
  <c r="Y60" i="68"/>
  <c r="X53" i="68"/>
  <c r="V53" i="68"/>
  <c r="U53" i="68"/>
  <c r="W52" i="68"/>
  <c r="X52" i="68"/>
  <c r="L48" i="68"/>
  <c r="V86" i="68"/>
  <c r="W85" i="68"/>
  <c r="T74" i="68"/>
  <c r="S74" i="68" s="1"/>
  <c r="X74" i="68"/>
  <c r="U74" i="68"/>
  <c r="T53" i="68"/>
  <c r="T52" i="68"/>
  <c r="S52" i="68" s="1"/>
  <c r="Z52" i="68" s="1"/>
  <c r="AA52" i="68" s="1"/>
  <c r="M42" i="68"/>
  <c r="H147" i="50" s="1"/>
  <c r="K42" i="68"/>
  <c r="K44" i="68"/>
  <c r="H148" i="50" s="1"/>
  <c r="L44" i="68"/>
  <c r="L34" i="68"/>
  <c r="M34" i="68"/>
  <c r="K34" i="68"/>
  <c r="M38" i="68"/>
  <c r="K38" i="68"/>
  <c r="L38" i="68"/>
  <c r="Z72" i="68"/>
  <c r="AA72" i="68" s="1"/>
  <c r="L42" i="68"/>
  <c r="L39" i="68"/>
  <c r="K39" i="68"/>
  <c r="Y57" i="68"/>
  <c r="W68" i="68"/>
  <c r="U68" i="68"/>
  <c r="X61" i="68"/>
  <c r="T61" i="68"/>
  <c r="S61" i="68" s="1"/>
  <c r="W60" i="68"/>
  <c r="X60" i="68"/>
  <c r="Z60" i="68" s="1"/>
  <c r="U58" i="68"/>
  <c r="S58" i="68" s="1"/>
  <c r="V58" i="68"/>
  <c r="V51" i="68"/>
  <c r="T51" i="68"/>
  <c r="S51" i="68" s="1"/>
  <c r="U50" i="68"/>
  <c r="X50" i="68"/>
  <c r="Z63" i="68"/>
  <c r="K35" i="68"/>
  <c r="L29" i="68"/>
  <c r="K26" i="68"/>
  <c r="L19" i="68"/>
  <c r="L15" i="68"/>
  <c r="M36" i="68"/>
  <c r="K29" i="68"/>
  <c r="M27" i="68"/>
  <c r="M20" i="68"/>
  <c r="D30" i="62" s="1"/>
  <c r="K19" i="68"/>
  <c r="K15" i="68"/>
  <c r="L27" i="68"/>
  <c r="L31" i="68"/>
  <c r="M25" i="68"/>
  <c r="D36" i="62" s="1"/>
  <c r="M21" i="68"/>
  <c r="D31" i="62" s="1"/>
  <c r="M17" i="68"/>
  <c r="D27" i="62" s="1"/>
  <c r="M15" i="68"/>
  <c r="L25" i="68"/>
  <c r="L21" i="68"/>
  <c r="L17" i="68"/>
  <c r="Y105" i="68" l="1"/>
  <c r="Z100" i="68"/>
  <c r="AA100" i="68" s="1"/>
  <c r="BB114" i="50"/>
  <c r="BB117" i="50"/>
  <c r="BB116" i="50"/>
  <c r="BB122" i="50"/>
  <c r="BB119" i="50"/>
  <c r="BB103" i="50"/>
  <c r="BB102" i="50"/>
  <c r="BB105" i="50"/>
  <c r="BB106" i="50"/>
  <c r="BB121" i="50"/>
  <c r="BB133" i="50"/>
  <c r="BB110" i="50"/>
  <c r="BB108" i="50"/>
  <c r="BB112" i="50"/>
  <c r="BB115" i="50"/>
  <c r="BB113" i="50"/>
  <c r="BB111" i="50"/>
  <c r="H90" i="50"/>
  <c r="D25" i="62"/>
  <c r="AY91" i="50"/>
  <c r="AV91" i="50"/>
  <c r="AW91" i="50"/>
  <c r="AX91" i="50"/>
  <c r="AZ91" i="50"/>
  <c r="AM91" i="50"/>
  <c r="BA91" i="50"/>
  <c r="AZ142" i="50"/>
  <c r="D40" i="62"/>
  <c r="S62" i="68"/>
  <c r="Z62" i="68" s="1"/>
  <c r="Y81" i="68"/>
  <c r="BI94" i="50"/>
  <c r="BK94" i="50"/>
  <c r="BJ94" i="50"/>
  <c r="S50" i="68"/>
  <c r="Y50" i="68" s="1"/>
  <c r="Y64" i="68"/>
  <c r="Z88" i="68"/>
  <c r="AA88" i="68" s="1"/>
  <c r="BB149" i="50"/>
  <c r="Y77" i="68"/>
  <c r="Z77" i="68"/>
  <c r="AA77" i="68" s="1"/>
  <c r="AZ90" i="50"/>
  <c r="BB146" i="50"/>
  <c r="BB132" i="50"/>
  <c r="AU141" i="50"/>
  <c r="BB141" i="50" s="1"/>
  <c r="F141" i="50"/>
  <c r="AV141" i="50"/>
  <c r="AW141" i="50"/>
  <c r="D39" i="62"/>
  <c r="AY141" i="50"/>
  <c r="S54" i="68"/>
  <c r="Y54" i="68" s="1"/>
  <c r="Y98" i="68"/>
  <c r="AW90" i="50"/>
  <c r="D41" i="62"/>
  <c r="AU143" i="50"/>
  <c r="BB143" i="50" s="1"/>
  <c r="BA143" i="50"/>
  <c r="BK95" i="50"/>
  <c r="J13" i="21" s="1"/>
  <c r="BI95" i="50"/>
  <c r="G13" i="21" s="1"/>
  <c r="BJ95" i="50"/>
  <c r="I13" i="21" s="1"/>
  <c r="BJ146" i="50"/>
  <c r="BI146" i="50"/>
  <c r="H144" i="50"/>
  <c r="D42" i="62" s="1"/>
  <c r="S53" i="68"/>
  <c r="Y53" i="68" s="1"/>
  <c r="AU92" i="50"/>
  <c r="BB92" i="50" s="1"/>
  <c r="BI149" i="50"/>
  <c r="Y103" i="68"/>
  <c r="Y100" i="68"/>
  <c r="D30" i="21"/>
  <c r="D11" i="21"/>
  <c r="D18" i="21"/>
  <c r="BB118" i="50"/>
  <c r="D16" i="21"/>
  <c r="BB159" i="50"/>
  <c r="D23" i="21"/>
  <c r="BB154" i="50"/>
  <c r="D25" i="21"/>
  <c r="D29" i="21"/>
  <c r="Y83" i="68"/>
  <c r="Z83" i="68"/>
  <c r="AA83" i="68" s="1"/>
  <c r="BB150" i="50"/>
  <c r="BB139" i="50"/>
  <c r="BB165" i="50"/>
  <c r="Y58" i="68"/>
  <c r="Z58" i="68"/>
  <c r="Z64" i="68"/>
  <c r="AA64" i="68" s="1"/>
  <c r="Y82" i="68"/>
  <c r="Z82" i="68"/>
  <c r="AA82" i="68" s="1"/>
  <c r="Z104" i="68"/>
  <c r="AA104" i="68" s="1"/>
  <c r="Y104" i="68"/>
  <c r="Z105" i="68"/>
  <c r="AA105" i="68" s="1"/>
  <c r="D32" i="62"/>
  <c r="Z56" i="68"/>
  <c r="AA56" i="68" s="1"/>
  <c r="Y56" i="68"/>
  <c r="Z94" i="68"/>
  <c r="AA94" i="68" s="1"/>
  <c r="Y94" i="68"/>
  <c r="Y95" i="50"/>
  <c r="AN95" i="50" s="1"/>
  <c r="AU95" i="50" s="1"/>
  <c r="BB95" i="50" s="1"/>
  <c r="BJ145" i="50"/>
  <c r="BI145" i="50"/>
  <c r="BK145" i="50"/>
  <c r="BB109" i="50"/>
  <c r="AU148" i="50"/>
  <c r="AX148" i="50"/>
  <c r="AW148" i="50"/>
  <c r="AY148" i="50"/>
  <c r="F148" i="50"/>
  <c r="AZ148" i="50"/>
  <c r="BA148" i="50"/>
  <c r="D46" i="62"/>
  <c r="AV148" i="50"/>
  <c r="Z89" i="68"/>
  <c r="AA89" i="68" s="1"/>
  <c r="Y89" i="68"/>
  <c r="Z80" i="68"/>
  <c r="AA80" i="68" s="1"/>
  <c r="Y80" i="68"/>
  <c r="BB152" i="50"/>
  <c r="Y70" i="68"/>
  <c r="Z70" i="68"/>
  <c r="AA70" i="68" s="1"/>
  <c r="Z97" i="68"/>
  <c r="AA97" i="68" s="1"/>
  <c r="BB123" i="50"/>
  <c r="BB142" i="50"/>
  <c r="BB157" i="50"/>
  <c r="Z61" i="68"/>
  <c r="AA61" i="68" s="1"/>
  <c r="Y61" i="68"/>
  <c r="Z51" i="68"/>
  <c r="Y51" i="68"/>
  <c r="Y68" i="68"/>
  <c r="Z68" i="68"/>
  <c r="AA68" i="68" s="1"/>
  <c r="Y65" i="68"/>
  <c r="Z65" i="68"/>
  <c r="AA65" i="68" s="1"/>
  <c r="Z78" i="68"/>
  <c r="AA78" i="68" s="1"/>
  <c r="Y78" i="68"/>
  <c r="Z103" i="68"/>
  <c r="AA103" i="68" s="1"/>
  <c r="Y96" i="68"/>
  <c r="Z96" i="68"/>
  <c r="AA96" i="68" s="1"/>
  <c r="Z102" i="68"/>
  <c r="AA102" i="68" s="1"/>
  <c r="Y102" i="68"/>
  <c r="BB96" i="50"/>
  <c r="BI150" i="50"/>
  <c r="BJ150" i="50"/>
  <c r="BK150" i="50"/>
  <c r="AZ147" i="50"/>
  <c r="AU147" i="50"/>
  <c r="AV147" i="50"/>
  <c r="AW147" i="50"/>
  <c r="AX147" i="50"/>
  <c r="D45" i="62"/>
  <c r="F147" i="50"/>
  <c r="AY147" i="50"/>
  <c r="BA147" i="50"/>
  <c r="Y91" i="68"/>
  <c r="Z91" i="68"/>
  <c r="AA91" i="68" s="1"/>
  <c r="Y95" i="68"/>
  <c r="Z95" i="68"/>
  <c r="AA95" i="68" s="1"/>
  <c r="Y93" i="68"/>
  <c r="Z93" i="68"/>
  <c r="AA93" i="68" s="1"/>
  <c r="AU93" i="50"/>
  <c r="BB93" i="50" s="1"/>
  <c r="Y93" i="50"/>
  <c r="AN93" i="50" s="1"/>
  <c r="Y91" i="50"/>
  <c r="AN91" i="50" s="1"/>
  <c r="AU91" i="50" s="1"/>
  <c r="BB107" i="50"/>
  <c r="AY144" i="50"/>
  <c r="F144" i="50"/>
  <c r="AW144" i="50"/>
  <c r="BA144" i="50"/>
  <c r="AU144" i="50"/>
  <c r="Y52" i="68"/>
  <c r="Z90" i="68"/>
  <c r="AA90" i="68" s="1"/>
  <c r="Y90" i="68"/>
  <c r="BI143" i="50"/>
  <c r="BJ143" i="50"/>
  <c r="BK143" i="50"/>
  <c r="BI142" i="50"/>
  <c r="BJ142" i="50"/>
  <c r="BK142" i="50"/>
  <c r="BB136" i="50"/>
  <c r="Z74" i="68"/>
  <c r="AA74" i="68" s="1"/>
  <c r="Y74" i="68"/>
  <c r="Z79" i="68"/>
  <c r="AA79" i="68" s="1"/>
  <c r="Y79" i="68"/>
  <c r="Y88" i="68"/>
  <c r="Y99" i="68"/>
  <c r="Z99" i="68"/>
  <c r="AA99" i="68" s="1"/>
  <c r="Z101" i="68"/>
  <c r="AA101" i="68" s="1"/>
  <c r="Y101" i="68"/>
  <c r="BB120" i="50"/>
  <c r="Y94" i="50"/>
  <c r="AN94" i="50" s="1"/>
  <c r="AU94" i="50"/>
  <c r="BB94" i="50" s="1"/>
  <c r="BB161" i="50"/>
  <c r="BB125" i="50"/>
  <c r="D19" i="21" l="1"/>
  <c r="D15" i="21"/>
  <c r="AA62" i="68"/>
  <c r="AV144" i="50"/>
  <c r="AA51" i="68"/>
  <c r="Y62" i="68"/>
  <c r="Z54" i="68"/>
  <c r="AA54" i="68" s="1"/>
  <c r="AZ144" i="50"/>
  <c r="AA58" i="68"/>
  <c r="Z50" i="68"/>
  <c r="BK141" i="50"/>
  <c r="BJ141" i="50"/>
  <c r="BI141" i="50"/>
  <c r="Z53" i="68"/>
  <c r="AA53" i="68" s="1"/>
  <c r="BB91" i="50"/>
  <c r="AX144" i="50"/>
  <c r="BB144" i="50" s="1"/>
  <c r="D22" i="21" s="1"/>
  <c r="D35" i="62" s="1"/>
  <c r="AM90" i="50"/>
  <c r="AY90" i="50"/>
  <c r="H124" i="50"/>
  <c r="AX90" i="50"/>
  <c r="AV90" i="50"/>
  <c r="BA90" i="50"/>
  <c r="AU90" i="50"/>
  <c r="E13" i="21"/>
  <c r="BB148" i="50"/>
  <c r="D21" i="21"/>
  <c r="D17" i="21"/>
  <c r="BB147" i="50"/>
  <c r="BJ147" i="50"/>
  <c r="BK147" i="50"/>
  <c r="BI147" i="50"/>
  <c r="BK148" i="50"/>
  <c r="BI148" i="50"/>
  <c r="BJ148" i="50"/>
  <c r="D27" i="21"/>
  <c r="BK144" i="50"/>
  <c r="BI144" i="50"/>
  <c r="BJ144" i="50"/>
  <c r="I22" i="21" s="1"/>
  <c r="D28" i="21"/>
  <c r="D24" i="21"/>
  <c r="D26" i="21"/>
  <c r="AA50" i="68" l="1"/>
  <c r="AA55" i="68"/>
  <c r="AA63" i="68"/>
  <c r="AA59" i="68"/>
  <c r="AA57" i="68"/>
  <c r="AA60" i="68"/>
  <c r="BB90" i="50"/>
  <c r="D13" i="21" s="1"/>
  <c r="G22" i="21"/>
  <c r="J22" i="21"/>
  <c r="AV124" i="50"/>
  <c r="AZ124" i="50"/>
  <c r="AY124" i="50"/>
  <c r="AW124" i="50"/>
  <c r="AX124" i="50"/>
  <c r="BA124" i="50"/>
  <c r="AU124" i="50"/>
  <c r="BB124" i="50" l="1"/>
  <c r="AD56" i="68" a="1"/>
  <c r="AD56" i="68" s="1"/>
  <c r="AD57" i="68" a="1"/>
  <c r="AD57" i="68" s="1"/>
  <c r="AD58" i="68" a="1"/>
  <c r="AD58" i="68" s="1"/>
  <c r="AD78" i="68" a="1"/>
  <c r="AD78" i="68" s="1"/>
  <c r="AD63" i="68" a="1"/>
  <c r="AD63" i="68" s="1"/>
  <c r="AD75" i="68" a="1"/>
  <c r="AD75" i="68" s="1"/>
  <c r="AD89" i="68" a="1"/>
  <c r="AD89" i="68" s="1"/>
  <c r="AD82" i="68" a="1"/>
  <c r="AD82" i="68" s="1"/>
  <c r="AD96" i="68" a="1"/>
  <c r="AD96" i="68" s="1"/>
  <c r="AD103" i="68" a="1"/>
  <c r="AD103" i="68" s="1"/>
  <c r="AD105" i="68" a="1"/>
  <c r="AD105" i="68" s="1"/>
  <c r="AD65" i="68" a="1"/>
  <c r="AD65" i="68" s="1"/>
  <c r="AD59" i="68" a="1"/>
  <c r="AD59" i="68" s="1"/>
  <c r="AD86" i="68" a="1"/>
  <c r="AD86" i="68" s="1"/>
  <c r="AD69" i="68" a="1"/>
  <c r="AD69" i="68" s="1"/>
  <c r="AD91" i="68" a="1"/>
  <c r="AD91" i="68" s="1"/>
  <c r="AD92" i="68" a="1"/>
  <c r="AD92" i="68" s="1"/>
  <c r="AD67" i="68" a="1"/>
  <c r="AD67" i="68" s="1"/>
  <c r="AD95" i="68" a="1"/>
  <c r="AD95" i="68" s="1"/>
  <c r="AD54" i="68" a="1"/>
  <c r="AD54" i="68" s="1"/>
  <c r="AD60" i="68" a="1"/>
  <c r="AD60" i="68" s="1"/>
  <c r="AD94" i="68" a="1"/>
  <c r="AD94" i="68" s="1"/>
  <c r="AD72" i="68" a="1"/>
  <c r="AD72" i="68" s="1"/>
  <c r="AD97" i="68" a="1"/>
  <c r="AD97" i="68" s="1"/>
  <c r="AD80" i="68" a="1"/>
  <c r="AD80" i="68" s="1"/>
  <c r="AD71" i="68" a="1"/>
  <c r="AD71" i="68" s="1"/>
  <c r="AD76" i="68" a="1"/>
  <c r="AD76" i="68" s="1"/>
  <c r="AD51" i="68" a="1"/>
  <c r="AD51" i="68" s="1"/>
  <c r="AD104" i="68" a="1"/>
  <c r="AD104" i="68" s="1"/>
  <c r="AD66" i="68" a="1"/>
  <c r="AD66" i="68" s="1"/>
  <c r="AD61" i="68" a="1"/>
  <c r="AD61" i="68" s="1"/>
  <c r="AD53" i="68" a="1"/>
  <c r="AD53" i="68" s="1"/>
  <c r="AD74" i="68" a="1"/>
  <c r="AD74" i="68" s="1"/>
  <c r="AD100" i="68" a="1"/>
  <c r="AD100" i="68" s="1"/>
  <c r="AD93" i="68" a="1"/>
  <c r="AD93" i="68" s="1"/>
  <c r="AD99" i="68" a="1"/>
  <c r="AD99" i="68" s="1"/>
  <c r="AD88" i="68" a="1"/>
  <c r="AD88" i="68" s="1"/>
  <c r="AD84" i="68" a="1"/>
  <c r="AD84" i="68" s="1"/>
  <c r="AD70" i="68" a="1"/>
  <c r="AD70" i="68" s="1"/>
  <c r="AD87" i="68" a="1"/>
  <c r="AD87" i="68" s="1"/>
  <c r="AD50" i="68" a="1"/>
  <c r="AD50" i="68" s="1"/>
  <c r="AD64" i="68" a="1"/>
  <c r="AD64" i="68" s="1"/>
  <c r="AD77" i="68" a="1"/>
  <c r="AD77" i="68" s="1"/>
  <c r="AD101" i="68" a="1"/>
  <c r="AD101" i="68" s="1"/>
  <c r="AD55" i="68" a="1"/>
  <c r="AD55" i="68" s="1"/>
  <c r="AD68" i="68" a="1"/>
  <c r="AD68" i="68" s="1"/>
  <c r="AD62" i="68" a="1"/>
  <c r="AD62" i="68" s="1"/>
  <c r="AD83" i="68" a="1"/>
  <c r="AD83" i="68" s="1"/>
  <c r="AD52" i="68" a="1"/>
  <c r="AD52" i="68" s="1"/>
  <c r="AD90" i="68" a="1"/>
  <c r="AD90" i="68" s="1"/>
  <c r="AD102" i="68" a="1"/>
  <c r="AD102" i="68" s="1"/>
  <c r="AD73" i="68" a="1"/>
  <c r="AD73" i="68" s="1"/>
  <c r="AD79" i="68" a="1"/>
  <c r="AD79" i="68" s="1"/>
  <c r="AD85" i="68" a="1"/>
  <c r="AD85" i="68" s="1"/>
  <c r="AD81" i="68" a="1"/>
  <c r="AD81" i="68" s="1"/>
  <c r="AD98" i="68" a="1"/>
  <c r="AD98" i="68" s="1"/>
  <c r="AJ85" i="68" l="1"/>
  <c r="AF85" i="68"/>
  <c r="AE85" i="68"/>
  <c r="C85" i="68"/>
  <c r="A85" i="68" a="1"/>
  <c r="A85" i="68" s="1"/>
  <c r="AH85" i="68"/>
  <c r="B85" i="68"/>
  <c r="AJ75" i="68"/>
  <c r="A75" i="68" a="1"/>
  <c r="A75" i="68" s="1"/>
  <c r="C75" i="68"/>
  <c r="AH75" i="68"/>
  <c r="AF75" i="68"/>
  <c r="B75" i="68"/>
  <c r="AE75" i="68"/>
  <c r="AF88" i="68"/>
  <c r="B88" i="68"/>
  <c r="AE88" i="68"/>
  <c r="A88" i="68" a="1"/>
  <c r="A88" i="68" s="1"/>
  <c r="AH88" i="68"/>
  <c r="AJ88" i="68"/>
  <c r="C88" i="68"/>
  <c r="B81" i="68"/>
  <c r="C81" i="68"/>
  <c r="AF81" i="68"/>
  <c r="A81" i="68" a="1"/>
  <c r="A81" i="68" s="1"/>
  <c r="AH81" i="68"/>
  <c r="AJ81" i="68"/>
  <c r="AE81" i="68"/>
  <c r="AF62" i="68"/>
  <c r="AH62" i="68"/>
  <c r="AE62" i="68"/>
  <c r="B62" i="68"/>
  <c r="A62" i="68" a="1"/>
  <c r="A62" i="68" s="1"/>
  <c r="AJ62" i="68"/>
  <c r="C62" i="68"/>
  <c r="B70" i="68"/>
  <c r="AF70" i="68"/>
  <c r="AJ70" i="68"/>
  <c r="AE70" i="68"/>
  <c r="C70" i="68"/>
  <c r="AH70" i="68"/>
  <c r="A70" i="68" a="1"/>
  <c r="A70" i="68" s="1"/>
  <c r="A61" i="68" a="1"/>
  <c r="A61" i="68" s="1"/>
  <c r="B61" i="68"/>
  <c r="C61" i="68"/>
  <c r="AJ61" i="68"/>
  <c r="AH61" i="68"/>
  <c r="AF61" i="68"/>
  <c r="AE61" i="68"/>
  <c r="A72" i="68" a="1"/>
  <c r="A72" i="68" s="1"/>
  <c r="C72" i="68"/>
  <c r="AJ72" i="68"/>
  <c r="B72" i="68"/>
  <c r="AH72" i="68"/>
  <c r="AF72" i="68"/>
  <c r="AE72" i="68"/>
  <c r="C69" i="68"/>
  <c r="AJ69" i="68"/>
  <c r="A69" i="68" a="1"/>
  <c r="A69" i="68" s="1"/>
  <c r="B69" i="68"/>
  <c r="AH69" i="68"/>
  <c r="AE69" i="68"/>
  <c r="AF69" i="68"/>
  <c r="B89" i="68"/>
  <c r="AF89" i="68"/>
  <c r="C89" i="68"/>
  <c r="A89" i="68" a="1"/>
  <c r="A89" i="68" s="1"/>
  <c r="AJ89" i="68"/>
  <c r="AE89" i="68"/>
  <c r="AH89" i="68"/>
  <c r="AF66" i="68"/>
  <c r="AE66" i="68"/>
  <c r="AH66" i="68"/>
  <c r="AJ66" i="68"/>
  <c r="C66" i="68"/>
  <c r="B66" i="68"/>
  <c r="A66" i="68" a="1"/>
  <c r="A66" i="68" s="1"/>
  <c r="B63" i="68"/>
  <c r="AF63" i="68"/>
  <c r="AE63" i="68"/>
  <c r="AH63" i="68"/>
  <c r="AJ63" i="68"/>
  <c r="A63" i="68" a="1"/>
  <c r="A63" i="68" s="1"/>
  <c r="C63" i="68"/>
  <c r="AF73" i="68"/>
  <c r="A73" i="68" a="1"/>
  <c r="A73" i="68" s="1"/>
  <c r="AE73" i="68"/>
  <c r="AH73" i="68"/>
  <c r="AJ73" i="68"/>
  <c r="B73" i="68"/>
  <c r="C73" i="68"/>
  <c r="B101" i="68"/>
  <c r="AJ101" i="68"/>
  <c r="AH101" i="68"/>
  <c r="AE101" i="68"/>
  <c r="AF101" i="68"/>
  <c r="A101" i="68" a="1"/>
  <c r="A101" i="68" s="1"/>
  <c r="C101" i="68"/>
  <c r="C99" i="68"/>
  <c r="AJ99" i="68"/>
  <c r="B99" i="68"/>
  <c r="A99" i="68" a="1"/>
  <c r="A99" i="68" s="1"/>
  <c r="AE99" i="68"/>
  <c r="AF99" i="68"/>
  <c r="AH99" i="68"/>
  <c r="AH51" i="68"/>
  <c r="AJ51" i="68"/>
  <c r="AF51" i="68"/>
  <c r="AE51" i="68"/>
  <c r="AF54" i="68"/>
  <c r="AJ54" i="68"/>
  <c r="A54" i="68" a="1"/>
  <c r="A54" i="68" s="1"/>
  <c r="AH54" i="68"/>
  <c r="B54" i="68"/>
  <c r="AE54" i="68"/>
  <c r="C54" i="68"/>
  <c r="AE65" i="68"/>
  <c r="AJ65" i="68"/>
  <c r="AF65" i="68"/>
  <c r="A65" i="68" a="1"/>
  <c r="A65" i="68" s="1"/>
  <c r="B65" i="68"/>
  <c r="AH65" i="68"/>
  <c r="C65" i="68"/>
  <c r="AF78" i="68"/>
  <c r="AJ78" i="68"/>
  <c r="A78" i="68" a="1"/>
  <c r="A78" i="68" s="1"/>
  <c r="B78" i="68"/>
  <c r="C78" i="68"/>
  <c r="AH78" i="68"/>
  <c r="AE78" i="68"/>
  <c r="C86" i="68"/>
  <c r="AH86" i="68"/>
  <c r="AJ86" i="68"/>
  <c r="B86" i="68"/>
  <c r="AF86" i="68"/>
  <c r="A86" i="68" a="1"/>
  <c r="A86" i="68" s="1"/>
  <c r="AE86" i="68"/>
  <c r="AE59" i="68"/>
  <c r="AH59" i="68"/>
  <c r="B59" i="68"/>
  <c r="A59" i="68" a="1"/>
  <c r="A59" i="68" s="1"/>
  <c r="C59" i="68"/>
  <c r="AF59" i="68"/>
  <c r="AJ59" i="68"/>
  <c r="AF102" i="68"/>
  <c r="A102" i="68" a="1"/>
  <c r="A102" i="68" s="1"/>
  <c r="AE102" i="68"/>
  <c r="C102" i="68"/>
  <c r="AH102" i="68"/>
  <c r="AJ102" i="68"/>
  <c r="B102" i="68"/>
  <c r="B77" i="68"/>
  <c r="AH77" i="68"/>
  <c r="AE77" i="68"/>
  <c r="C77" i="68"/>
  <c r="AF77" i="68"/>
  <c r="AJ77" i="68"/>
  <c r="A77" i="68" a="1"/>
  <c r="A77" i="68" s="1"/>
  <c r="A93" i="68" a="1"/>
  <c r="A93" i="68" s="1"/>
  <c r="B93" i="68"/>
  <c r="C93" i="68"/>
  <c r="AH93" i="68"/>
  <c r="AF93" i="68"/>
  <c r="AJ93" i="68"/>
  <c r="AE93" i="68"/>
  <c r="C76" i="68"/>
  <c r="AJ76" i="68"/>
  <c r="B76" i="68"/>
  <c r="A76" i="68" a="1"/>
  <c r="A76" i="68" s="1"/>
  <c r="AE76" i="68"/>
  <c r="AH76" i="68"/>
  <c r="AF76" i="68"/>
  <c r="B95" i="68"/>
  <c r="AE95" i="68"/>
  <c r="AF95" i="68"/>
  <c r="AJ95" i="68"/>
  <c r="AH95" i="68"/>
  <c r="C95" i="68"/>
  <c r="A95" i="68" a="1"/>
  <c r="A95" i="68" s="1"/>
  <c r="B105" i="68"/>
  <c r="AF105" i="68"/>
  <c r="AE105" i="68"/>
  <c r="AH105" i="68"/>
  <c r="A105" i="68" a="1"/>
  <c r="A105" i="68" s="1"/>
  <c r="C105" i="68"/>
  <c r="AJ105" i="68"/>
  <c r="AF58" i="68"/>
  <c r="B58" i="68"/>
  <c r="AE58" i="68"/>
  <c r="C58" i="68"/>
  <c r="AH58" i="68"/>
  <c r="AJ58" i="68"/>
  <c r="A58" i="68" a="1"/>
  <c r="A58" i="68" s="1"/>
  <c r="AE68" i="68"/>
  <c r="A68" i="68" a="1"/>
  <c r="A68" i="68" s="1"/>
  <c r="AF68" i="68"/>
  <c r="AJ68" i="68"/>
  <c r="C68" i="68"/>
  <c r="B68" i="68"/>
  <c r="AH68" i="68"/>
  <c r="B79" i="68"/>
  <c r="AH79" i="68"/>
  <c r="AE79" i="68"/>
  <c r="AF79" i="68"/>
  <c r="AJ79" i="68"/>
  <c r="C79" i="68"/>
  <c r="A79" i="68" a="1"/>
  <c r="A79" i="68" s="1"/>
  <c r="AJ55" i="68"/>
  <c r="C55" i="68"/>
  <c r="AH55" i="68"/>
  <c r="B55" i="68"/>
  <c r="AF55" i="68"/>
  <c r="A55" i="68" a="1"/>
  <c r="A55" i="68" s="1"/>
  <c r="AE55" i="68"/>
  <c r="AF90" i="68"/>
  <c r="AH90" i="68"/>
  <c r="AJ90" i="68"/>
  <c r="A90" i="68" a="1"/>
  <c r="A90" i="68" s="1"/>
  <c r="B90" i="68"/>
  <c r="AE90" i="68"/>
  <c r="C90" i="68"/>
  <c r="AE64" i="68"/>
  <c r="A64" i="68" a="1"/>
  <c r="A64" i="68" s="1"/>
  <c r="AJ64" i="68"/>
  <c r="AF64" i="68"/>
  <c r="C64" i="68"/>
  <c r="B64" i="68"/>
  <c r="AH64" i="68"/>
  <c r="C100" i="68"/>
  <c r="AJ100" i="68"/>
  <c r="A100" i="68" a="1"/>
  <c r="A100" i="68" s="1"/>
  <c r="AH100" i="68"/>
  <c r="B100" i="68"/>
  <c r="AF100" i="68"/>
  <c r="AE100" i="68"/>
  <c r="AJ71" i="68"/>
  <c r="AF71" i="68"/>
  <c r="B71" i="68"/>
  <c r="AH71" i="68"/>
  <c r="C71" i="68"/>
  <c r="AE71" i="68"/>
  <c r="A71" i="68" a="1"/>
  <c r="A71" i="68" s="1"/>
  <c r="A67" i="68" a="1"/>
  <c r="A67" i="68" s="1"/>
  <c r="B67" i="68"/>
  <c r="AE67" i="68"/>
  <c r="C67" i="68"/>
  <c r="AF67" i="68"/>
  <c r="AJ67" i="68"/>
  <c r="AH67" i="68"/>
  <c r="AH103" i="68"/>
  <c r="AJ103" i="68"/>
  <c r="C103" i="68"/>
  <c r="A103" i="68" a="1"/>
  <c r="A103" i="68" s="1"/>
  <c r="AE103" i="68"/>
  <c r="AF103" i="68"/>
  <c r="B103" i="68"/>
  <c r="A57" i="68" a="1"/>
  <c r="A57" i="68" s="1"/>
  <c r="AJ57" i="68"/>
  <c r="AF57" i="68"/>
  <c r="AE57" i="68"/>
  <c r="AH57" i="68"/>
  <c r="C57" i="68"/>
  <c r="B57" i="68"/>
  <c r="AF84" i="68"/>
  <c r="B84" i="68"/>
  <c r="AJ84" i="68"/>
  <c r="A84" i="68" a="1"/>
  <c r="A84" i="68" s="1"/>
  <c r="AH84" i="68"/>
  <c r="AE84" i="68"/>
  <c r="C84" i="68"/>
  <c r="AE104" i="68"/>
  <c r="AJ104" i="68"/>
  <c r="C104" i="68"/>
  <c r="A104" i="68" a="1"/>
  <c r="A104" i="68" s="1"/>
  <c r="AF104" i="68"/>
  <c r="AH104" i="68"/>
  <c r="B104" i="68"/>
  <c r="AF52" i="68"/>
  <c r="AH52" i="68"/>
  <c r="AE52" i="68"/>
  <c r="AJ52" i="68"/>
  <c r="AJ50" i="68"/>
  <c r="AF50" i="68"/>
  <c r="AH50" i="68"/>
  <c r="AE50" i="68"/>
  <c r="A74" i="68" a="1"/>
  <c r="A74" i="68" s="1"/>
  <c r="C74" i="68"/>
  <c r="AH74" i="68"/>
  <c r="AF74" i="68"/>
  <c r="B74" i="68"/>
  <c r="AE74" i="68"/>
  <c r="AJ74" i="68"/>
  <c r="A80" i="68" a="1"/>
  <c r="A80" i="68" s="1"/>
  <c r="B80" i="68"/>
  <c r="AH80" i="68"/>
  <c r="AJ80" i="68"/>
  <c r="C80" i="68"/>
  <c r="AF80" i="68"/>
  <c r="AE80" i="68"/>
  <c r="AE92" i="68"/>
  <c r="B92" i="68"/>
  <c r="A92" i="68" a="1"/>
  <c r="A92" i="68" s="1"/>
  <c r="C92" i="68"/>
  <c r="AH92" i="68"/>
  <c r="AJ92" i="68"/>
  <c r="AF92" i="68"/>
  <c r="AF96" i="68"/>
  <c r="AH96" i="68"/>
  <c r="A96" i="68" a="1"/>
  <c r="A96" i="68" s="1"/>
  <c r="AE96" i="68"/>
  <c r="B96" i="68"/>
  <c r="AJ96" i="68"/>
  <c r="C96" i="68"/>
  <c r="B56" i="68"/>
  <c r="AF56" i="68"/>
  <c r="C56" i="68"/>
  <c r="AH56" i="68"/>
  <c r="AJ56" i="68"/>
  <c r="A56" i="68" a="1"/>
  <c r="A56" i="68" s="1"/>
  <c r="AE56" i="68"/>
  <c r="AH94" i="68"/>
  <c r="C94" i="68"/>
  <c r="A94" i="68" a="1"/>
  <c r="A94" i="68" s="1"/>
  <c r="AE94" i="68"/>
  <c r="B94" i="68"/>
  <c r="AJ94" i="68"/>
  <c r="AF94" i="68"/>
  <c r="AH60" i="68"/>
  <c r="B60" i="68"/>
  <c r="C60" i="68"/>
  <c r="AE60" i="68"/>
  <c r="AJ60" i="68"/>
  <c r="AF60" i="68"/>
  <c r="A60" i="68" a="1"/>
  <c r="A60" i="68" s="1"/>
  <c r="AF98" i="68"/>
  <c r="A98" i="68" a="1"/>
  <c r="A98" i="68" s="1"/>
  <c r="B98" i="68"/>
  <c r="AH98" i="68"/>
  <c r="C98" i="68"/>
  <c r="AE98" i="68"/>
  <c r="AJ98" i="68"/>
  <c r="B83" i="68"/>
  <c r="AJ83" i="68"/>
  <c r="C83" i="68"/>
  <c r="AF83" i="68"/>
  <c r="AE83" i="68"/>
  <c r="A83" i="68" a="1"/>
  <c r="A83" i="68" s="1"/>
  <c r="AH83" i="68"/>
  <c r="B87" i="68"/>
  <c r="AE87" i="68"/>
  <c r="A87" i="68" a="1"/>
  <c r="A87" i="68" s="1"/>
  <c r="C87" i="68"/>
  <c r="AH87" i="68"/>
  <c r="AF87" i="68"/>
  <c r="AJ87" i="68"/>
  <c r="AE53" i="68"/>
  <c r="AF53" i="68"/>
  <c r="AJ53" i="68"/>
  <c r="AH53" i="68"/>
  <c r="AE97" i="68"/>
  <c r="B97" i="68"/>
  <c r="C97" i="68"/>
  <c r="AJ97" i="68"/>
  <c r="AF97" i="68"/>
  <c r="AH97" i="68"/>
  <c r="A97" i="68" a="1"/>
  <c r="A97" i="68" s="1"/>
  <c r="B91" i="68"/>
  <c r="C91" i="68"/>
  <c r="AE91" i="68"/>
  <c r="AJ91" i="68"/>
  <c r="AF91" i="68"/>
  <c r="AH91" i="68"/>
  <c r="A91" i="68" a="1"/>
  <c r="A91" i="68" s="1"/>
  <c r="AF82" i="68"/>
  <c r="AE82" i="68"/>
  <c r="A82" i="68" a="1"/>
  <c r="A82" i="68" s="1"/>
  <c r="B82" i="68"/>
  <c r="AJ82" i="68"/>
  <c r="C82" i="68"/>
  <c r="AH82" i="68"/>
  <c r="D13" i="62" a="1"/>
  <c r="A53" i="68" l="1" a="1"/>
  <c r="A53" i="68" s="1"/>
  <c r="AI57" i="68"/>
  <c r="AG57" i="68"/>
  <c r="AG84" i="68"/>
  <c r="AI84" i="68"/>
  <c r="AI67" i="68"/>
  <c r="AG67" i="68"/>
  <c r="AG58" i="68"/>
  <c r="AI58" i="68"/>
  <c r="AI93" i="68"/>
  <c r="AG93" i="68"/>
  <c r="AG65" i="68"/>
  <c r="AI65" i="68"/>
  <c r="AI63" i="68"/>
  <c r="AG63" i="68"/>
  <c r="AG66" i="68"/>
  <c r="AI66" i="68"/>
  <c r="AG72" i="68"/>
  <c r="AI72" i="68"/>
  <c r="AI99" i="68"/>
  <c r="AG99" i="68"/>
  <c r="AG101" i="68"/>
  <c r="AI101" i="68"/>
  <c r="AI62" i="68"/>
  <c r="AG62" i="68"/>
  <c r="AG96" i="68"/>
  <c r="AI96" i="68"/>
  <c r="AI73" i="68"/>
  <c r="AG73" i="68"/>
  <c r="AI54" i="68"/>
  <c r="AG54" i="68"/>
  <c r="AI75" i="68"/>
  <c r="AG75" i="68"/>
  <c r="AI91" i="68"/>
  <c r="AG91" i="68"/>
  <c r="AG98" i="68"/>
  <c r="AI98" i="68"/>
  <c r="AG94" i="68"/>
  <c r="AI94" i="68"/>
  <c r="AG92" i="68"/>
  <c r="AI92" i="68"/>
  <c r="AG50" i="68"/>
  <c r="AG52" i="68"/>
  <c r="AI52" i="68"/>
  <c r="AG68" i="68"/>
  <c r="AI68" i="68"/>
  <c r="AG76" i="68"/>
  <c r="AI76" i="68"/>
  <c r="AG77" i="68"/>
  <c r="AI77" i="68"/>
  <c r="AG59" i="68"/>
  <c r="AI59" i="68"/>
  <c r="AI78" i="68"/>
  <c r="AG78" i="68"/>
  <c r="AG89" i="68"/>
  <c r="AI89" i="68"/>
  <c r="AG87" i="68"/>
  <c r="AI87" i="68"/>
  <c r="AG100" i="68"/>
  <c r="AI100" i="68"/>
  <c r="AG102" i="68"/>
  <c r="AI102" i="68"/>
  <c r="AG97" i="68"/>
  <c r="AI97" i="68"/>
  <c r="AG60" i="68"/>
  <c r="AI60" i="68"/>
  <c r="AI80" i="68"/>
  <c r="AG80" i="68"/>
  <c r="AG74" i="68"/>
  <c r="AI74" i="68"/>
  <c r="AI71" i="68"/>
  <c r="AG71" i="68"/>
  <c r="AI86" i="68"/>
  <c r="AG86" i="68"/>
  <c r="AG81" i="68"/>
  <c r="AI81" i="68"/>
  <c r="AG90" i="68"/>
  <c r="AI90" i="68"/>
  <c r="AG51" i="68"/>
  <c r="AI51" i="68" s="1"/>
  <c r="AI70" i="68"/>
  <c r="AG70" i="68"/>
  <c r="AI53" i="68"/>
  <c r="AG53" i="68"/>
  <c r="AG82" i="68"/>
  <c r="AI82" i="68"/>
  <c r="AI83" i="68"/>
  <c r="AG83" i="68"/>
  <c r="AG85" i="68"/>
  <c r="AI85" i="68"/>
  <c r="A50" i="68" a="1"/>
  <c r="A50" i="68" s="1"/>
  <c r="AI69" i="68"/>
  <c r="AG69" i="68"/>
  <c r="AI104" i="68"/>
  <c r="AG104" i="68"/>
  <c r="A51" i="68" a="1"/>
  <c r="A51" i="68" s="1"/>
  <c r="A52" i="68" a="1"/>
  <c r="A52" i="68" s="1"/>
  <c r="AI79" i="68"/>
  <c r="AG79" i="68"/>
  <c r="AI56" i="68"/>
  <c r="AG56" i="68"/>
  <c r="AI103" i="68"/>
  <c r="AG103" i="68"/>
  <c r="AG64" i="68"/>
  <c r="AI64" i="68"/>
  <c r="AG55" i="68"/>
  <c r="AI55" i="68"/>
  <c r="AG105" i="68"/>
  <c r="AI105" i="68"/>
  <c r="AG95" i="68"/>
  <c r="AI95" i="68"/>
  <c r="AI61" i="68"/>
  <c r="AG61" i="68"/>
  <c r="AI88" i="68"/>
  <c r="AG88" i="68"/>
  <c r="I95" i="68" l="1" a="1"/>
  <c r="I95" i="68" s="1"/>
  <c r="I81" i="68" a="1"/>
  <c r="I81" i="68" s="1"/>
  <c r="C50" i="68"/>
  <c r="G80" i="68" s="1" a="1"/>
  <c r="G80" i="68" s="1"/>
  <c r="C53" i="68"/>
  <c r="I100" i="68" s="1" a="1"/>
  <c r="I100" i="68" s="1"/>
  <c r="C52" i="68"/>
  <c r="G52" i="68" s="1" a="1"/>
  <c r="G52" i="68" s="1"/>
  <c r="C51" i="68"/>
  <c r="AI50" i="68"/>
  <c r="I50" i="68" s="1" a="1"/>
  <c r="I50" i="68" s="1"/>
  <c r="G67" i="68" a="1"/>
  <c r="G67" i="68" s="1"/>
  <c r="I54" i="68" l="1" a="1"/>
  <c r="I54" i="68" s="1"/>
  <c r="I88" i="68" a="1"/>
  <c r="I88" i="68" s="1"/>
  <c r="G104" i="68" a="1"/>
  <c r="G104" i="68" s="1"/>
  <c r="H53" i="68" a="1"/>
  <c r="H53" i="68" s="1"/>
  <c r="E53" i="68" a="1"/>
  <c r="E53" i="68" s="1"/>
  <c r="F53" i="68" a="1"/>
  <c r="F53" i="68" s="1"/>
  <c r="J53" i="68" a="1"/>
  <c r="J53" i="68" s="1"/>
  <c r="G95" i="68" a="1"/>
  <c r="G95" i="68" s="1"/>
  <c r="I103" i="68" a="1"/>
  <c r="I103" i="68" s="1"/>
  <c r="G101" i="68" a="1"/>
  <c r="G101" i="68" s="1"/>
  <c r="G72" i="68" a="1"/>
  <c r="G72" i="68" s="1"/>
  <c r="G102" i="68" a="1"/>
  <c r="G102" i="68" s="1"/>
  <c r="G54" i="68" a="1"/>
  <c r="G54" i="68" s="1"/>
  <c r="G77" i="68" a="1"/>
  <c r="G77" i="68" s="1"/>
  <c r="G75" i="68" a="1"/>
  <c r="G75" i="68" s="1"/>
  <c r="G66" i="68" a="1"/>
  <c r="G66" i="68" s="1"/>
  <c r="I53" i="68" a="1"/>
  <c r="I53" i="68" s="1"/>
  <c r="G89" i="68" a="1"/>
  <c r="G89" i="68" s="1"/>
  <c r="G78" i="68" a="1"/>
  <c r="G78" i="68" s="1"/>
  <c r="I67" i="68" a="1"/>
  <c r="I67" i="68" s="1"/>
  <c r="F50" i="68" a="1"/>
  <c r="F50" i="68" s="1"/>
  <c r="E50" i="68" a="1"/>
  <c r="E50" i="68" s="1"/>
  <c r="H50" i="68" a="1"/>
  <c r="H50" i="68" s="1"/>
  <c r="J50" i="68" a="1"/>
  <c r="J50" i="68" s="1"/>
  <c r="F82" i="68" a="1"/>
  <c r="F82" i="68" s="1"/>
  <c r="H54" i="68" a="1"/>
  <c r="H54" i="68" s="1"/>
  <c r="I74" i="68" a="1"/>
  <c r="I74" i="68" s="1"/>
  <c r="F90" i="68" a="1"/>
  <c r="F90" i="68" s="1"/>
  <c r="H70" i="68" a="1"/>
  <c r="H70" i="68" s="1"/>
  <c r="H102" i="68" a="1"/>
  <c r="H102" i="68" s="1"/>
  <c r="J103" i="68" a="1"/>
  <c r="J103" i="68" s="1"/>
  <c r="E64" i="68" a="1"/>
  <c r="E64" i="68" s="1"/>
  <c r="F88" i="68" a="1"/>
  <c r="F88" i="68" s="1"/>
  <c r="H97" i="68" a="1"/>
  <c r="H97" i="68" s="1"/>
  <c r="J65" i="68" a="1"/>
  <c r="J65" i="68" s="1"/>
  <c r="I91" i="68" a="1"/>
  <c r="I91" i="68" s="1"/>
  <c r="J98" i="68" a="1"/>
  <c r="J98" i="68" s="1"/>
  <c r="J55" i="68" a="1"/>
  <c r="J55" i="68" s="1"/>
  <c r="G105" i="68" a="1"/>
  <c r="G105" i="68" s="1"/>
  <c r="F93" i="68" a="1"/>
  <c r="F93" i="68" s="1"/>
  <c r="E63" i="68" a="1"/>
  <c r="E63" i="68" s="1"/>
  <c r="F77" i="68" a="1"/>
  <c r="F77" i="68" s="1"/>
  <c r="J94" i="68" a="1"/>
  <c r="J94" i="68" s="1"/>
  <c r="J71" i="68" a="1"/>
  <c r="J71" i="68" s="1"/>
  <c r="H99" i="68" a="1"/>
  <c r="H99" i="68" s="1"/>
  <c r="F73" i="68" a="1"/>
  <c r="F73" i="68" s="1"/>
  <c r="J72" i="68" a="1"/>
  <c r="J72" i="68" s="1"/>
  <c r="G96" i="68" a="1"/>
  <c r="G96" i="68" s="1"/>
  <c r="E101" i="68" a="1"/>
  <c r="E101" i="68" s="1"/>
  <c r="H75" i="68" a="1"/>
  <c r="H75" i="68" s="1"/>
  <c r="E87" i="68" a="1"/>
  <c r="E87" i="68" s="1"/>
  <c r="E83" i="68" a="1"/>
  <c r="E83" i="68" s="1"/>
  <c r="G57" i="68" a="1"/>
  <c r="G57" i="68" s="1"/>
  <c r="H67" i="68" a="1"/>
  <c r="H67" i="68" s="1"/>
  <c r="I79" i="68" a="1"/>
  <c r="I79" i="68" s="1"/>
  <c r="E68" i="68" a="1"/>
  <c r="E68" i="68" s="1"/>
  <c r="F59" i="68" a="1"/>
  <c r="F59" i="68" s="1"/>
  <c r="J69" i="68" a="1"/>
  <c r="J69" i="68" s="1"/>
  <c r="J82" i="68" a="1"/>
  <c r="J82" i="68" s="1"/>
  <c r="F54" i="68" a="1"/>
  <c r="F54" i="68" s="1"/>
  <c r="F74" i="68" a="1"/>
  <c r="F74" i="68" s="1"/>
  <c r="H90" i="68" a="1"/>
  <c r="H90" i="68" s="1"/>
  <c r="F70" i="68" a="1"/>
  <c r="F70" i="68" s="1"/>
  <c r="E102" i="68" a="1"/>
  <c r="E102" i="68" s="1"/>
  <c r="F103" i="68" a="1"/>
  <c r="F103" i="68" s="1"/>
  <c r="F56" i="68" a="1"/>
  <c r="F56" i="68" s="1"/>
  <c r="F61" i="68" a="1"/>
  <c r="F61" i="68" s="1"/>
  <c r="F97" i="68" a="1"/>
  <c r="F97" i="68" s="1"/>
  <c r="E65" i="68" a="1"/>
  <c r="E65" i="68" s="1"/>
  <c r="H91" i="68" a="1"/>
  <c r="H91" i="68" s="1"/>
  <c r="F98" i="68" a="1"/>
  <c r="F98" i="68" s="1"/>
  <c r="H104" i="68" a="1"/>
  <c r="H104" i="68" s="1"/>
  <c r="E55" i="68" a="1"/>
  <c r="E55" i="68" s="1"/>
  <c r="E105" i="68" a="1"/>
  <c r="E105" i="68" s="1"/>
  <c r="J77" i="68" a="1"/>
  <c r="J77" i="68" s="1"/>
  <c r="H94" i="68" a="1"/>
  <c r="H94" i="68" s="1"/>
  <c r="F71" i="68" a="1"/>
  <c r="F71" i="68" s="1"/>
  <c r="F99" i="68" a="1"/>
  <c r="F99" i="68" s="1"/>
  <c r="F66" i="68" a="1"/>
  <c r="F66" i="68" s="1"/>
  <c r="G62" i="68" a="1"/>
  <c r="G62" i="68" s="1"/>
  <c r="E80" i="68" a="1"/>
  <c r="E80" i="68" s="1"/>
  <c r="J101" i="68" a="1"/>
  <c r="J101" i="68" s="1"/>
  <c r="F75" i="68" a="1"/>
  <c r="F75" i="68" s="1"/>
  <c r="J87" i="68" a="1"/>
  <c r="J87" i="68" s="1"/>
  <c r="G83" i="68" a="1"/>
  <c r="G83" i="68" s="1"/>
  <c r="E57" i="68" a="1"/>
  <c r="E57" i="68" s="1"/>
  <c r="J67" i="68" a="1"/>
  <c r="J67" i="68" s="1"/>
  <c r="J79" i="68" a="1"/>
  <c r="J79" i="68" s="1"/>
  <c r="J68" i="68" a="1"/>
  <c r="J68" i="68" s="1"/>
  <c r="E59" i="68" a="1"/>
  <c r="E59" i="68" s="1"/>
  <c r="F69" i="68" a="1"/>
  <c r="F69" i="68" s="1"/>
  <c r="H82" i="68" a="1"/>
  <c r="H82" i="68" s="1"/>
  <c r="E54" i="68" a="1"/>
  <c r="E54" i="68" s="1"/>
  <c r="O54" i="68" s="1"/>
  <c r="N54" i="68" s="1"/>
  <c r="K54" i="68" s="1"/>
  <c r="J74" i="68" a="1"/>
  <c r="J74" i="68" s="1"/>
  <c r="H100" i="68" a="1"/>
  <c r="H100" i="68" s="1"/>
  <c r="G90" i="68" a="1"/>
  <c r="G90" i="68" s="1"/>
  <c r="J70" i="68" a="1"/>
  <c r="J70" i="68" s="1"/>
  <c r="G103" i="68" a="1"/>
  <c r="G103" i="68" s="1"/>
  <c r="H56" i="68" a="1"/>
  <c r="H56" i="68" s="1"/>
  <c r="E61" i="68" a="1"/>
  <c r="E61" i="68" s="1"/>
  <c r="J97" i="68" a="1"/>
  <c r="J97" i="68" s="1"/>
  <c r="I65" i="68" a="1"/>
  <c r="I65" i="68" s="1"/>
  <c r="J91" i="68" a="1"/>
  <c r="J91" i="68" s="1"/>
  <c r="E98" i="68" a="1"/>
  <c r="E98" i="68" s="1"/>
  <c r="E104" i="68" a="1"/>
  <c r="E104" i="68" s="1"/>
  <c r="H55" i="68" a="1"/>
  <c r="H55" i="68" s="1"/>
  <c r="I105" i="68" a="1"/>
  <c r="I105" i="68" s="1"/>
  <c r="H77" i="68" a="1"/>
  <c r="H77" i="68" s="1"/>
  <c r="G94" i="68" a="1"/>
  <c r="G94" i="68" s="1"/>
  <c r="J78" i="68" a="1"/>
  <c r="J78" i="68" s="1"/>
  <c r="E99" i="68" a="1"/>
  <c r="E99" i="68" s="1"/>
  <c r="J66" i="68" a="1"/>
  <c r="J66" i="68" s="1"/>
  <c r="E62" i="68" a="1"/>
  <c r="E62" i="68" s="1"/>
  <c r="O62" i="68" s="1"/>
  <c r="N62" i="68" s="1"/>
  <c r="J80" i="68" a="1"/>
  <c r="J80" i="68" s="1"/>
  <c r="F101" i="68" a="1"/>
  <c r="F101" i="68" s="1"/>
  <c r="J75" i="68" a="1"/>
  <c r="J75" i="68" s="1"/>
  <c r="H87" i="68" a="1"/>
  <c r="H87" i="68" s="1"/>
  <c r="H57" i="68" a="1"/>
  <c r="H57" i="68" s="1"/>
  <c r="E67" i="68" a="1"/>
  <c r="E67" i="68" s="1"/>
  <c r="O67" i="68" s="1"/>
  <c r="N67" i="68" s="1"/>
  <c r="K67" i="68" s="1"/>
  <c r="G79" i="68" a="1"/>
  <c r="G79" i="68" s="1"/>
  <c r="F68" i="68" a="1"/>
  <c r="F68" i="68" s="1"/>
  <c r="J59" i="68" a="1"/>
  <c r="J59" i="68" s="1"/>
  <c r="E82" i="68" a="1"/>
  <c r="E82" i="68" s="1"/>
  <c r="J54" i="68" a="1"/>
  <c r="J54" i="68" s="1"/>
  <c r="G74" i="68" a="1"/>
  <c r="G74" i="68" s="1"/>
  <c r="J100" i="68" a="1"/>
  <c r="J100" i="68" s="1"/>
  <c r="E90" i="68" a="1"/>
  <c r="E90" i="68" s="1"/>
  <c r="O90" i="68" s="1"/>
  <c r="N90" i="68" s="1"/>
  <c r="K90" i="68" s="1"/>
  <c r="E70" i="68" a="1"/>
  <c r="E70" i="68" s="1"/>
  <c r="H103" i="68" a="1"/>
  <c r="H103" i="68" s="1"/>
  <c r="E56" i="68" a="1"/>
  <c r="E56" i="68" s="1"/>
  <c r="F95" i="68" a="1"/>
  <c r="F95" i="68" s="1"/>
  <c r="H61" i="68" a="1"/>
  <c r="H61" i="68" s="1"/>
  <c r="F81" i="68" a="1"/>
  <c r="F81" i="68" s="1"/>
  <c r="E97" i="68" a="1"/>
  <c r="E97" i="68" s="1"/>
  <c r="F65" i="68" a="1"/>
  <c r="F65" i="68" s="1"/>
  <c r="F104" i="68" a="1"/>
  <c r="F104" i="68" s="1"/>
  <c r="F55" i="68" a="1"/>
  <c r="F55" i="68" s="1"/>
  <c r="E93" i="68" a="1"/>
  <c r="E93" i="68" s="1"/>
  <c r="I63" i="68" a="1"/>
  <c r="I63" i="68" s="1"/>
  <c r="E85" i="68" a="1"/>
  <c r="E85" i="68" s="1"/>
  <c r="J86" i="68" a="1"/>
  <c r="J86" i="68" s="1"/>
  <c r="E60" i="68" a="1"/>
  <c r="E60" i="68" s="1"/>
  <c r="O60" i="68" s="1"/>
  <c r="N60" i="68" s="1"/>
  <c r="I94" i="68" a="1"/>
  <c r="I94" i="68" s="1"/>
  <c r="H78" i="68" a="1"/>
  <c r="H78" i="68" s="1"/>
  <c r="I99" i="68" a="1"/>
  <c r="I99" i="68" s="1"/>
  <c r="H66" i="68" a="1"/>
  <c r="H66" i="68" s="1"/>
  <c r="F62" i="68" a="1"/>
  <c r="F62" i="68" s="1"/>
  <c r="H80" i="68" a="1"/>
  <c r="H80" i="68" s="1"/>
  <c r="H101" i="68" a="1"/>
  <c r="H101" i="68" s="1"/>
  <c r="E75" i="68" a="1"/>
  <c r="E75" i="68" s="1"/>
  <c r="F87" i="68" a="1"/>
  <c r="F87" i="68" s="1"/>
  <c r="F57" i="68" a="1"/>
  <c r="F57" i="68" s="1"/>
  <c r="F67" i="68" a="1"/>
  <c r="F67" i="68" s="1"/>
  <c r="H79" i="68" a="1"/>
  <c r="H79" i="68" s="1"/>
  <c r="I68" i="68" a="1"/>
  <c r="I68" i="68" s="1"/>
  <c r="H59" i="68" a="1"/>
  <c r="H59" i="68" s="1"/>
  <c r="G82" i="68" a="1"/>
  <c r="G82" i="68" s="1"/>
  <c r="J92" i="68" a="1"/>
  <c r="J92" i="68" s="1"/>
  <c r="E74" i="68" a="1"/>
  <c r="E74" i="68" s="1"/>
  <c r="O74" i="68" s="1"/>
  <c r="N74" i="68" s="1"/>
  <c r="K74" i="68" s="1"/>
  <c r="F100" i="68" a="1"/>
  <c r="F100" i="68" s="1"/>
  <c r="E103" i="68" a="1"/>
  <c r="E103" i="68" s="1"/>
  <c r="O103" i="68" s="1"/>
  <c r="N103" i="68" s="1"/>
  <c r="K103" i="68" s="1"/>
  <c r="J56" i="68" a="1"/>
  <c r="J56" i="68" s="1"/>
  <c r="E95" i="68" a="1"/>
  <c r="E95" i="68" s="1"/>
  <c r="I82" i="68" a="1"/>
  <c r="I82" i="68" s="1"/>
  <c r="F92" i="68" a="1"/>
  <c r="F92" i="68" s="1"/>
  <c r="H74" i="68" a="1"/>
  <c r="H74" i="68" s="1"/>
  <c r="E100" i="68" a="1"/>
  <c r="E100" i="68" s="1"/>
  <c r="O100" i="68" s="1"/>
  <c r="N100" i="68" s="1"/>
  <c r="K100" i="68" s="1"/>
  <c r="I56" i="68" a="1"/>
  <c r="I56" i="68" s="1"/>
  <c r="J64" i="68" a="1"/>
  <c r="J64" i="68" s="1"/>
  <c r="J95" i="68" a="1"/>
  <c r="J95" i="68" s="1"/>
  <c r="E88" i="68" a="1"/>
  <c r="E88" i="68" s="1"/>
  <c r="G81" i="68" a="1"/>
  <c r="G81" i="68" s="1"/>
  <c r="E91" i="68" a="1"/>
  <c r="E91" i="68" s="1"/>
  <c r="G98" i="68" a="1"/>
  <c r="G98" i="68" s="1"/>
  <c r="J105" i="68" a="1"/>
  <c r="J105" i="68" s="1"/>
  <c r="G93" i="68" a="1"/>
  <c r="G93" i="68" s="1"/>
  <c r="F63" i="68" a="1"/>
  <c r="F63" i="68" s="1"/>
  <c r="H85" i="68" a="1"/>
  <c r="H85" i="68" s="1"/>
  <c r="H86" i="68" a="1"/>
  <c r="H86" i="68" s="1"/>
  <c r="F60" i="68" a="1"/>
  <c r="F60" i="68" s="1"/>
  <c r="F94" i="68" a="1"/>
  <c r="F94" i="68" s="1"/>
  <c r="E78" i="68" a="1"/>
  <c r="E78" i="68" s="1"/>
  <c r="E73" i="68" a="1"/>
  <c r="E73" i="68" s="1"/>
  <c r="O73" i="68" s="1"/>
  <c r="N73" i="68" s="1"/>
  <c r="K73" i="68" s="1"/>
  <c r="H72" i="68" a="1"/>
  <c r="H72" i="68" s="1"/>
  <c r="I62" i="68" a="1"/>
  <c r="I62" i="68" s="1"/>
  <c r="E96" i="68" a="1"/>
  <c r="E96" i="68" s="1"/>
  <c r="E89" i="68" a="1"/>
  <c r="E89" i="68" s="1"/>
  <c r="I83" i="68" a="1"/>
  <c r="I83" i="68" s="1"/>
  <c r="J84" i="68" a="1"/>
  <c r="J84" i="68" s="1"/>
  <c r="J57" i="68" a="1"/>
  <c r="J57" i="68" s="1"/>
  <c r="H92" i="68" a="1"/>
  <c r="H92" i="68" s="1"/>
  <c r="J90" i="68" a="1"/>
  <c r="J90" i="68" s="1"/>
  <c r="J102" i="68" a="1"/>
  <c r="J102" i="68" s="1"/>
  <c r="H64" i="68" a="1"/>
  <c r="H64" i="68" s="1"/>
  <c r="H88" i="68" a="1"/>
  <c r="H88" i="68" s="1"/>
  <c r="J81" i="68" a="1"/>
  <c r="J81" i="68" s="1"/>
  <c r="G91" i="68" a="1"/>
  <c r="G91" i="68" s="1"/>
  <c r="H98" i="68" a="1"/>
  <c r="H98" i="68" s="1"/>
  <c r="I55" i="68" a="1"/>
  <c r="I55" i="68" s="1"/>
  <c r="H105" i="68" a="1"/>
  <c r="H105" i="68" s="1"/>
  <c r="J93" i="68" a="1"/>
  <c r="J93" i="68" s="1"/>
  <c r="G63" i="68" a="1"/>
  <c r="G63" i="68" s="1"/>
  <c r="E77" i="68" a="1"/>
  <c r="E77" i="68" s="1"/>
  <c r="O77" i="68" s="1"/>
  <c r="N77" i="68" s="1"/>
  <c r="K77" i="68" s="1"/>
  <c r="H60" i="68" a="1"/>
  <c r="H60" i="68" s="1"/>
  <c r="H71" i="68" a="1"/>
  <c r="H71" i="68" s="1"/>
  <c r="G99" i="68" a="1"/>
  <c r="G99" i="68" s="1"/>
  <c r="H73" i="68" a="1"/>
  <c r="H73" i="68" s="1"/>
  <c r="E72" i="68" a="1"/>
  <c r="E72" i="68" s="1"/>
  <c r="H96" i="68" a="1"/>
  <c r="H96" i="68" s="1"/>
  <c r="F89" i="68" a="1"/>
  <c r="F89" i="68" s="1"/>
  <c r="F91" i="68" a="1"/>
  <c r="F91" i="68" s="1"/>
  <c r="I93" i="68" a="1"/>
  <c r="I93" i="68" s="1"/>
  <c r="J85" i="68" a="1"/>
  <c r="J85" i="68" s="1"/>
  <c r="I60" i="68" a="1"/>
  <c r="I60" i="68" s="1"/>
  <c r="F72" i="68" a="1"/>
  <c r="F72" i="68" s="1"/>
  <c r="F96" i="68" a="1"/>
  <c r="F96" i="68" s="1"/>
  <c r="E84" i="68" a="1"/>
  <c r="E84" i="68" s="1"/>
  <c r="H58" i="68" a="1"/>
  <c r="H58" i="68" s="1"/>
  <c r="E76" i="68" a="1"/>
  <c r="E76" i="68" s="1"/>
  <c r="G56" i="68" a="1"/>
  <c r="G56" i="68" s="1"/>
  <c r="H81" i="68" a="1"/>
  <c r="H81" i="68" s="1"/>
  <c r="F86" i="68" a="1"/>
  <c r="F86" i="68" s="1"/>
  <c r="E94" i="68" a="1"/>
  <c r="E94" i="68" s="1"/>
  <c r="O94" i="68" s="1"/>
  <c r="N94" i="68" s="1"/>
  <c r="K94" i="68" s="1"/>
  <c r="H62" i="68" a="1"/>
  <c r="H62" i="68" s="1"/>
  <c r="J96" i="68" a="1"/>
  <c r="J96" i="68" s="1"/>
  <c r="F84" i="68" a="1"/>
  <c r="F84" i="68" s="1"/>
  <c r="J58" i="68" a="1"/>
  <c r="J58" i="68" s="1"/>
  <c r="H76" i="68" a="1"/>
  <c r="H76" i="68" s="1"/>
  <c r="E92" i="68" a="1"/>
  <c r="E92" i="68" s="1"/>
  <c r="H95" i="68" a="1"/>
  <c r="H95" i="68" s="1"/>
  <c r="E81" i="68" a="1"/>
  <c r="E81" i="68" s="1"/>
  <c r="O81" i="68" s="1"/>
  <c r="N81" i="68" s="1"/>
  <c r="K81" i="68" s="1"/>
  <c r="J104" i="68" a="1"/>
  <c r="J104" i="68" s="1"/>
  <c r="E86" i="68" a="1"/>
  <c r="E86" i="68" s="1"/>
  <c r="E71" i="68" a="1"/>
  <c r="E71" i="68" s="1"/>
  <c r="O71" i="68" s="1"/>
  <c r="N71" i="68" s="1"/>
  <c r="K71" i="68" s="1"/>
  <c r="J62" i="68" a="1"/>
  <c r="J62" i="68" s="1"/>
  <c r="I98" i="68" a="1"/>
  <c r="I98" i="68" s="1"/>
  <c r="H63" i="68" a="1"/>
  <c r="H63" i="68" s="1"/>
  <c r="F78" i="68" a="1"/>
  <c r="F78" i="68" s="1"/>
  <c r="J83" i="68" a="1"/>
  <c r="J83" i="68" s="1"/>
  <c r="I57" i="68" a="1"/>
  <c r="I57" i="68" s="1"/>
  <c r="F79" i="68" a="1"/>
  <c r="F79" i="68" s="1"/>
  <c r="I69" i="68" a="1"/>
  <c r="I69" i="68" s="1"/>
  <c r="J63" i="68" a="1"/>
  <c r="J63" i="68" s="1"/>
  <c r="J99" i="68" a="1"/>
  <c r="J99" i="68" s="1"/>
  <c r="H83" i="68" a="1"/>
  <c r="H83" i="68" s="1"/>
  <c r="H68" i="68" a="1"/>
  <c r="H68" i="68" s="1"/>
  <c r="H69" i="68" a="1"/>
  <c r="H69" i="68" s="1"/>
  <c r="E58" i="68" a="1"/>
  <c r="E58" i="68" s="1"/>
  <c r="G69" i="68" a="1"/>
  <c r="G69" i="68" s="1"/>
  <c r="J60" i="68" a="1"/>
  <c r="J60" i="68" s="1"/>
  <c r="J61" i="68" a="1"/>
  <c r="J61" i="68" s="1"/>
  <c r="H65" i="68" a="1"/>
  <c r="H65" i="68" s="1"/>
  <c r="G73" i="68" a="1"/>
  <c r="G73" i="68" s="1"/>
  <c r="F80" i="68" a="1"/>
  <c r="F80" i="68" s="1"/>
  <c r="J88" i="68" a="1"/>
  <c r="J88" i="68" s="1"/>
  <c r="J73" i="68" a="1"/>
  <c r="J73" i="68" s="1"/>
  <c r="F83" i="68" a="1"/>
  <c r="F83" i="68" s="1"/>
  <c r="F85" i="68" a="1"/>
  <c r="F85" i="68" s="1"/>
  <c r="E66" i="68" a="1"/>
  <c r="E66" i="68" s="1"/>
  <c r="O66" i="68" s="1"/>
  <c r="N66" i="68" s="1"/>
  <c r="K66" i="68" s="1"/>
  <c r="H93" i="68" a="1"/>
  <c r="H93" i="68" s="1"/>
  <c r="J89" i="68" a="1"/>
  <c r="J89" i="68" s="1"/>
  <c r="F58" i="68" a="1"/>
  <c r="F58" i="68" s="1"/>
  <c r="E69" i="68" a="1"/>
  <c r="E69" i="68" s="1"/>
  <c r="O69" i="68" s="1"/>
  <c r="N69" i="68" s="1"/>
  <c r="K69" i="68" s="1"/>
  <c r="J76" i="68" a="1"/>
  <c r="J76" i="68" s="1"/>
  <c r="E79" i="68" a="1"/>
  <c r="E79" i="68" s="1"/>
  <c r="O79" i="68" s="1"/>
  <c r="N79" i="68" s="1"/>
  <c r="K79" i="68" s="1"/>
  <c r="G55" i="68" a="1"/>
  <c r="G55" i="68" s="1"/>
  <c r="H84" i="68" a="1"/>
  <c r="H84" i="68" s="1"/>
  <c r="G68" i="68" a="1"/>
  <c r="G68" i="68" s="1"/>
  <c r="I90" i="68" a="1"/>
  <c r="I90" i="68" s="1"/>
  <c r="F105" i="68" a="1"/>
  <c r="F105" i="68" s="1"/>
  <c r="F102" i="68" a="1"/>
  <c r="F102" i="68" s="1"/>
  <c r="F76" i="68" a="1"/>
  <c r="F76" i="68" s="1"/>
  <c r="H89" i="68" a="1"/>
  <c r="H89" i="68" s="1"/>
  <c r="F64" i="68" a="1"/>
  <c r="F64" i="68" s="1"/>
  <c r="G92" i="68" a="1"/>
  <c r="G92" i="68" s="1"/>
  <c r="I101" i="68" a="1"/>
  <c r="I101" i="68" s="1"/>
  <c r="I92" i="68" a="1"/>
  <c r="I92" i="68" s="1"/>
  <c r="G87" i="68" a="1"/>
  <c r="G87" i="68" s="1"/>
  <c r="G50" i="68" a="1"/>
  <c r="G50" i="68" s="1"/>
  <c r="G59" i="68" a="1"/>
  <c r="G59" i="68" s="1"/>
  <c r="I58" i="68" a="1"/>
  <c r="I58" i="68" s="1"/>
  <c r="I104" i="68" a="1"/>
  <c r="I104" i="68" s="1"/>
  <c r="I102" i="68" a="1"/>
  <c r="I102" i="68" s="1"/>
  <c r="I97" i="68" a="1"/>
  <c r="I97" i="68" s="1"/>
  <c r="G64" i="68" a="1"/>
  <c r="G64" i="68" s="1"/>
  <c r="I71" i="68" a="1"/>
  <c r="I71" i="68" s="1"/>
  <c r="I76" i="68" a="1"/>
  <c r="I76" i="68" s="1"/>
  <c r="I86" i="68" a="1"/>
  <c r="I86" i="68" s="1"/>
  <c r="I77" i="68" a="1"/>
  <c r="I77" i="68" s="1"/>
  <c r="G97" i="68" a="1"/>
  <c r="G97" i="68" s="1"/>
  <c r="I66" i="68" a="1"/>
  <c r="I66" i="68" s="1"/>
  <c r="I84" i="68" a="1"/>
  <c r="I84" i="68" s="1"/>
  <c r="G85" i="68" a="1"/>
  <c r="G85" i="68" s="1"/>
  <c r="G84" i="68" a="1"/>
  <c r="G84" i="68" s="1"/>
  <c r="I61" i="68" a="1"/>
  <c r="I61" i="68" s="1"/>
  <c r="I75" i="68" a="1"/>
  <c r="I75" i="68" s="1"/>
  <c r="I80" i="68" a="1"/>
  <c r="I80" i="68" s="1"/>
  <c r="G65" i="68" a="1"/>
  <c r="G65" i="68" s="1"/>
  <c r="G76" i="68" a="1"/>
  <c r="G76" i="68" s="1"/>
  <c r="I89" i="68" a="1"/>
  <c r="I89" i="68" s="1"/>
  <c r="E51" i="68" a="1"/>
  <c r="E51" i="68" s="1"/>
  <c r="H51" i="68" a="1"/>
  <c r="H51" i="68" s="1"/>
  <c r="F51" i="68" a="1"/>
  <c r="F51" i="68" s="1"/>
  <c r="I51" i="68" a="1"/>
  <c r="I51" i="68" s="1"/>
  <c r="G51" i="68" a="1"/>
  <c r="G51" i="68" s="1"/>
  <c r="J51" i="68" a="1"/>
  <c r="J51" i="68" s="1"/>
  <c r="I87" i="68" a="1"/>
  <c r="I87" i="68" s="1"/>
  <c r="G60" i="68" a="1"/>
  <c r="G60" i="68" s="1"/>
  <c r="I73" i="68" a="1"/>
  <c r="I73" i="68" s="1"/>
  <c r="I72" i="68" a="1"/>
  <c r="I72" i="68" s="1"/>
  <c r="I59" i="68" a="1"/>
  <c r="I59" i="68" s="1"/>
  <c r="G100" i="68" a="1"/>
  <c r="G100" i="68" s="1"/>
  <c r="G70" i="68" a="1"/>
  <c r="G70" i="68" s="1"/>
  <c r="G61" i="68" a="1"/>
  <c r="G61" i="68" s="1"/>
  <c r="G88" i="68" a="1"/>
  <c r="G88" i="68" s="1"/>
  <c r="G58" i="68" a="1"/>
  <c r="G58" i="68" s="1"/>
  <c r="I85" i="68" a="1"/>
  <c r="I85" i="68" s="1"/>
  <c r="J52" i="68" a="1"/>
  <c r="J52" i="68" s="1"/>
  <c r="H52" i="68" a="1"/>
  <c r="H52" i="68" s="1"/>
  <c r="I52" i="68" a="1"/>
  <c r="I52" i="68" s="1"/>
  <c r="E52" i="68" a="1"/>
  <c r="E52" i="68" s="1"/>
  <c r="F52" i="68" a="1"/>
  <c r="F52" i="68" s="1"/>
  <c r="G86" i="68" a="1"/>
  <c r="G86" i="68" s="1"/>
  <c r="I70" i="68" a="1"/>
  <c r="I70" i="68" s="1"/>
  <c r="I78" i="68" a="1"/>
  <c r="I78" i="68" s="1"/>
  <c r="I96" i="68" a="1"/>
  <c r="I96" i="68" s="1"/>
  <c r="G53" i="68" a="1"/>
  <c r="G53" i="68" s="1"/>
  <c r="G71" i="68" a="1"/>
  <c r="G71" i="68" s="1"/>
  <c r="I64" i="68" a="1"/>
  <c r="I64" i="68" s="1"/>
  <c r="O99" i="68" l="1"/>
  <c r="N99" i="68" s="1"/>
  <c r="K99" i="68" s="1"/>
  <c r="L88" i="68"/>
  <c r="M88" i="68"/>
  <c r="L83" i="68"/>
  <c r="M83" i="68"/>
  <c r="L76" i="68"/>
  <c r="M76" i="68"/>
  <c r="L73" i="68"/>
  <c r="M73" i="68"/>
  <c r="O58" i="68"/>
  <c r="N58" i="68" s="1"/>
  <c r="K58" i="68" s="1"/>
  <c r="L104" i="68"/>
  <c r="M104" i="68"/>
  <c r="O72" i="68"/>
  <c r="N72" i="68" s="1"/>
  <c r="K72" i="68" s="1"/>
  <c r="L90" i="68"/>
  <c r="M90" i="68"/>
  <c r="O70" i="68"/>
  <c r="N70" i="68" s="1"/>
  <c r="K70" i="68" s="1"/>
  <c r="M66" i="68"/>
  <c r="L66" i="68"/>
  <c r="O98" i="68"/>
  <c r="N98" i="68" s="1"/>
  <c r="K98" i="68" s="1"/>
  <c r="M79" i="68"/>
  <c r="L79" i="68"/>
  <c r="O102" i="68"/>
  <c r="N102" i="68" s="1"/>
  <c r="K102" i="68" s="1"/>
  <c r="O68" i="68"/>
  <c r="N68" i="68" s="1"/>
  <c r="K68" i="68" s="1"/>
  <c r="O64" i="68"/>
  <c r="N64" i="68" s="1"/>
  <c r="K64" i="68" s="1"/>
  <c r="L105" i="68"/>
  <c r="M105" i="68"/>
  <c r="K60" i="68"/>
  <c r="O97" i="68"/>
  <c r="N97" i="68" s="1"/>
  <c r="K97" i="68" s="1"/>
  <c r="L100" i="68"/>
  <c r="M100" i="68"/>
  <c r="M78" i="68"/>
  <c r="L78" i="68"/>
  <c r="L74" i="68"/>
  <c r="M74" i="68"/>
  <c r="O57" i="68"/>
  <c r="N57" i="68" s="1"/>
  <c r="K57" i="68" s="1"/>
  <c r="L55" i="68"/>
  <c r="M55" i="68"/>
  <c r="B50" i="68"/>
  <c r="O50" i="68"/>
  <c r="N50" i="68" s="1"/>
  <c r="K50" i="68" s="1"/>
  <c r="M50" i="68" s="1"/>
  <c r="L91" i="68"/>
  <c r="M91" i="68"/>
  <c r="L67" i="68"/>
  <c r="M67" i="68"/>
  <c r="L103" i="68"/>
  <c r="M103" i="68"/>
  <c r="O75" i="68"/>
  <c r="N75" i="68" s="1"/>
  <c r="K75" i="68" s="1"/>
  <c r="O51" i="68"/>
  <c r="N51" i="68" s="1"/>
  <c r="K51" i="68" s="1"/>
  <c r="B51" i="68"/>
  <c r="M89" i="68"/>
  <c r="L89" i="68"/>
  <c r="L85" i="68"/>
  <c r="M85" i="68"/>
  <c r="O65" i="68"/>
  <c r="N65" i="68" s="1"/>
  <c r="K65" i="68" s="1"/>
  <c r="L98" i="68"/>
  <c r="M98" i="68"/>
  <c r="B53" i="68"/>
  <c r="O53" i="68"/>
  <c r="N53" i="68" s="1"/>
  <c r="K53" i="68" s="1"/>
  <c r="M53" i="68" s="1"/>
  <c r="L72" i="68"/>
  <c r="M72" i="68"/>
  <c r="M57" i="68"/>
  <c r="L57" i="68"/>
  <c r="O78" i="68"/>
  <c r="N78" i="68" s="1"/>
  <c r="K78" i="68" s="1"/>
  <c r="M92" i="68"/>
  <c r="L92" i="68"/>
  <c r="O92" i="68"/>
  <c r="N92" i="68" s="1"/>
  <c r="K92" i="68" s="1"/>
  <c r="L84" i="68"/>
  <c r="M84" i="68"/>
  <c r="O91" i="68"/>
  <c r="N91" i="68" s="1"/>
  <c r="K91" i="68" s="1"/>
  <c r="L86" i="68"/>
  <c r="M86" i="68"/>
  <c r="M97" i="68"/>
  <c r="L97" i="68"/>
  <c r="L99" i="68"/>
  <c r="M99" i="68"/>
  <c r="M81" i="68"/>
  <c r="L81" i="68"/>
  <c r="O85" i="68"/>
  <c r="N85" i="68" s="1"/>
  <c r="K85" i="68" s="1"/>
  <c r="L54" i="68"/>
  <c r="M54" i="68"/>
  <c r="M75" i="68"/>
  <c r="L75" i="68"/>
  <c r="O61" i="68"/>
  <c r="N61" i="68" s="1"/>
  <c r="K61" i="68" s="1"/>
  <c r="M87" i="68"/>
  <c r="L87" i="68"/>
  <c r="O83" i="68"/>
  <c r="N83" i="68" s="1"/>
  <c r="K83" i="68" s="1"/>
  <c r="M71" i="68"/>
  <c r="L71" i="68"/>
  <c r="O76" i="68"/>
  <c r="N76" i="68" s="1"/>
  <c r="K76" i="68" s="1"/>
  <c r="O89" i="68"/>
  <c r="N89" i="68" s="1"/>
  <c r="K89" i="68" s="1"/>
  <c r="O88" i="68"/>
  <c r="N88" i="68" s="1"/>
  <c r="K88" i="68" s="1"/>
  <c r="O95" i="68"/>
  <c r="N95" i="68" s="1"/>
  <c r="K95" i="68" s="1"/>
  <c r="O82" i="68"/>
  <c r="N82" i="68" s="1"/>
  <c r="K82" i="68" s="1"/>
  <c r="M77" i="68"/>
  <c r="L77" i="68"/>
  <c r="M82" i="68"/>
  <c r="L82" i="68"/>
  <c r="O87" i="68"/>
  <c r="N87" i="68" s="1"/>
  <c r="K87" i="68" s="1"/>
  <c r="M94" i="68"/>
  <c r="L94" i="68"/>
  <c r="L65" i="68"/>
  <c r="M65" i="68"/>
  <c r="M61" i="68"/>
  <c r="L61" i="68"/>
  <c r="L62" i="68"/>
  <c r="M62" i="68"/>
  <c r="M60" i="68"/>
  <c r="L60" i="68"/>
  <c r="O96" i="68"/>
  <c r="N96" i="68" s="1"/>
  <c r="K96" i="68" s="1"/>
  <c r="L95" i="68"/>
  <c r="M95" i="68"/>
  <c r="M56" i="68"/>
  <c r="L56" i="68"/>
  <c r="O93" i="68"/>
  <c r="N93" i="68" s="1"/>
  <c r="K93" i="68" s="1"/>
  <c r="O56" i="68"/>
  <c r="N56" i="68" s="1"/>
  <c r="K56" i="68" s="1"/>
  <c r="M59" i="68"/>
  <c r="L59" i="68"/>
  <c r="M80" i="68"/>
  <c r="L80" i="68"/>
  <c r="O59" i="68"/>
  <c r="N59" i="68" s="1"/>
  <c r="K59" i="68" s="1"/>
  <c r="L101" i="68"/>
  <c r="M101" i="68"/>
  <c r="O105" i="68"/>
  <c r="N105" i="68" s="1"/>
  <c r="K105" i="68" s="1"/>
  <c r="L69" i="68"/>
  <c r="M69" i="68"/>
  <c r="D21" i="62"/>
  <c r="D20" i="62" s="1"/>
  <c r="H127" i="50" s="1"/>
  <c r="D15" i="62"/>
  <c r="D17" i="62"/>
  <c r="H130" i="50" s="1"/>
  <c r="D19" i="62"/>
  <c r="H131" i="50" s="1"/>
  <c r="D13" i="62"/>
  <c r="D14" i="62" s="1"/>
  <c r="H126" i="50" s="1"/>
  <c r="M63" i="68"/>
  <c r="L63" i="68"/>
  <c r="M58" i="68"/>
  <c r="L58" i="68"/>
  <c r="M51" i="68"/>
  <c r="L51" i="68"/>
  <c r="B52" i="68"/>
  <c r="H26" i="50" s="1"/>
  <c r="O52" i="68"/>
  <c r="N52" i="68" s="1"/>
  <c r="K52" i="68" s="1"/>
  <c r="M52" i="68" s="1"/>
  <c r="O86" i="68"/>
  <c r="N86" i="68" s="1"/>
  <c r="K86" i="68" s="1"/>
  <c r="L96" i="68"/>
  <c r="M96" i="68"/>
  <c r="O84" i="68"/>
  <c r="N84" i="68" s="1"/>
  <c r="K84" i="68" s="1"/>
  <c r="L93" i="68"/>
  <c r="M93" i="68"/>
  <c r="M102" i="68"/>
  <c r="L102" i="68"/>
  <c r="M64" i="68"/>
  <c r="L64" i="68"/>
  <c r="K62" i="68"/>
  <c r="O104" i="68"/>
  <c r="N104" i="68" s="1"/>
  <c r="K104" i="68" s="1"/>
  <c r="L70" i="68"/>
  <c r="M70" i="68"/>
  <c r="M68" i="68"/>
  <c r="L68" i="68"/>
  <c r="O80" i="68"/>
  <c r="N80" i="68" s="1"/>
  <c r="K80" i="68" s="1"/>
  <c r="O55" i="68"/>
  <c r="N55" i="68" s="1"/>
  <c r="K55" i="68" s="1"/>
  <c r="O101" i="68"/>
  <c r="N101" i="68" s="1"/>
  <c r="K101" i="68" s="1"/>
  <c r="O63" i="68"/>
  <c r="N63" i="68" s="1"/>
  <c r="K63" i="68" s="1"/>
  <c r="L40" i="50" l="1"/>
  <c r="H19" i="50"/>
  <c r="I77" i="50"/>
  <c r="H77" i="50" s="1"/>
  <c r="I68" i="50"/>
  <c r="H68" i="50" s="1"/>
  <c r="L24" i="50"/>
  <c r="K75" i="50"/>
  <c r="J40" i="50"/>
  <c r="L26" i="50"/>
  <c r="H21" i="50"/>
  <c r="J60" i="50"/>
  <c r="H18" i="50"/>
  <c r="J26" i="50"/>
  <c r="K67" i="50"/>
  <c r="I87" i="50"/>
  <c r="H87" i="50" s="1"/>
  <c r="K77" i="50"/>
  <c r="J75" i="50"/>
  <c r="L53" i="68"/>
  <c r="K60" i="50"/>
  <c r="L65" i="50"/>
  <c r="J46" i="50"/>
  <c r="K65" i="50"/>
  <c r="J82" i="50"/>
  <c r="J24" i="50"/>
  <c r="L74" i="50"/>
  <c r="I71" i="50"/>
  <c r="H71" i="50" s="1"/>
  <c r="J52" i="50"/>
  <c r="H20" i="50"/>
  <c r="J41" i="50"/>
  <c r="J39" i="50"/>
  <c r="H56" i="50"/>
  <c r="L77" i="50"/>
  <c r="BI26" i="50"/>
  <c r="BJ26" i="50"/>
  <c r="BK26" i="50"/>
  <c r="AW130" i="50"/>
  <c r="AY130" i="50"/>
  <c r="AX130" i="50"/>
  <c r="BA130" i="50"/>
  <c r="AZ130" i="50"/>
  <c r="AU130" i="50"/>
  <c r="AV130" i="50"/>
  <c r="BA131" i="50"/>
  <c r="AV131" i="50"/>
  <c r="AU131" i="50"/>
  <c r="AX131" i="50"/>
  <c r="AW131" i="50"/>
  <c r="AY131" i="50"/>
  <c r="AZ131" i="50"/>
  <c r="I73" i="50"/>
  <c r="H73" i="50" s="1"/>
  <c r="H24" i="50"/>
  <c r="J51" i="50"/>
  <c r="J66" i="50"/>
  <c r="L22" i="50"/>
  <c r="J17" i="50"/>
  <c r="J25" i="50"/>
  <c r="L44" i="50"/>
  <c r="J23" i="50"/>
  <c r="J50" i="50"/>
  <c r="J53" i="50"/>
  <c r="L34" i="50"/>
  <c r="J55" i="50"/>
  <c r="L29" i="50"/>
  <c r="L16" i="50"/>
  <c r="H48" i="50"/>
  <c r="H32" i="50"/>
  <c r="L48" i="50"/>
  <c r="J27" i="50"/>
  <c r="I62" i="50"/>
  <c r="H62" i="50" s="1"/>
  <c r="L56" i="50"/>
  <c r="J31" i="50"/>
  <c r="K84" i="50"/>
  <c r="I79" i="50"/>
  <c r="H79" i="50" s="1"/>
  <c r="H44" i="50"/>
  <c r="H23" i="50"/>
  <c r="K73" i="50"/>
  <c r="I84" i="50"/>
  <c r="H84" i="50" s="1"/>
  <c r="L63" i="50"/>
  <c r="H51" i="50"/>
  <c r="L50" i="68"/>
  <c r="BA127" i="50"/>
  <c r="AZ127" i="50"/>
  <c r="AV127" i="50"/>
  <c r="AW127" i="50"/>
  <c r="AY127" i="50"/>
  <c r="AX127" i="50"/>
  <c r="AU127" i="50"/>
  <c r="D16" i="62"/>
  <c r="H128" i="50" s="1"/>
  <c r="L70" i="50"/>
  <c r="J54" i="50"/>
  <c r="J29" i="50"/>
  <c r="K85" i="50"/>
  <c r="K63" i="50"/>
  <c r="L35" i="50"/>
  <c r="J20" i="50"/>
  <c r="K74" i="50"/>
  <c r="I83" i="50"/>
  <c r="H83" i="50" s="1"/>
  <c r="L73" i="50"/>
  <c r="L85" i="50"/>
  <c r="L87" i="50"/>
  <c r="H22" i="50"/>
  <c r="K72" i="50"/>
  <c r="J68" i="50"/>
  <c r="I82" i="50"/>
  <c r="H82" i="50" s="1"/>
  <c r="J85" i="50"/>
  <c r="H33" i="50"/>
  <c r="J62" i="50"/>
  <c r="J70" i="50"/>
  <c r="H16" i="50"/>
  <c r="I75" i="50"/>
  <c r="H75" i="50" s="1"/>
  <c r="J45" i="50"/>
  <c r="L62" i="50"/>
  <c r="J78" i="50"/>
  <c r="I80" i="50"/>
  <c r="H80" i="50" s="1"/>
  <c r="L27" i="50"/>
  <c r="J71" i="50"/>
  <c r="L37" i="50"/>
  <c r="J28" i="50"/>
  <c r="G40" i="50"/>
  <c r="BI21" i="50"/>
  <c r="BK21" i="50"/>
  <c r="BJ21" i="50"/>
  <c r="AU65" i="50"/>
  <c r="AV65" i="50"/>
  <c r="AY65" i="50"/>
  <c r="BA65" i="50"/>
  <c r="AZ65" i="50"/>
  <c r="AW65" i="50"/>
  <c r="AJ52" i="50"/>
  <c r="AC52" i="50" s="1"/>
  <c r="AR52" i="50" s="1"/>
  <c r="AM52" i="50"/>
  <c r="M52" i="50"/>
  <c r="AH52" i="50"/>
  <c r="AA52" i="50" s="1"/>
  <c r="AP52" i="50" s="1"/>
  <c r="AI52" i="50"/>
  <c r="AB52" i="50" s="1"/>
  <c r="AQ52" i="50" s="1"/>
  <c r="AK52" i="50"/>
  <c r="AD52" i="50" s="1"/>
  <c r="AS52" i="50" s="1"/>
  <c r="AF52" i="50"/>
  <c r="Y52" i="50" s="1"/>
  <c r="AN52" i="50" s="1"/>
  <c r="AL52" i="50"/>
  <c r="AE52" i="50" s="1"/>
  <c r="AT52" i="50" s="1"/>
  <c r="AG52" i="50"/>
  <c r="Z52" i="50" s="1"/>
  <c r="AO52" i="50" s="1"/>
  <c r="D18" i="62"/>
  <c r="H129" i="50" s="1"/>
  <c r="L31" i="50"/>
  <c r="H99" i="50"/>
  <c r="K69" i="50"/>
  <c r="J65" i="50"/>
  <c r="G99" i="50"/>
  <c r="J64" i="50"/>
  <c r="L78" i="50"/>
  <c r="L69" i="50"/>
  <c r="J19" i="50"/>
  <c r="I86" i="50"/>
  <c r="H86" i="50" s="1"/>
  <c r="J47" i="50"/>
  <c r="K87" i="50"/>
  <c r="BI87" i="50" s="1"/>
  <c r="L55" i="50"/>
  <c r="L60" i="50"/>
  <c r="J48" i="50"/>
  <c r="I78" i="50"/>
  <c r="H78" i="50" s="1"/>
  <c r="I61" i="50"/>
  <c r="H61" i="50" s="1"/>
  <c r="L50" i="50"/>
  <c r="H45" i="50"/>
  <c r="I69" i="50"/>
  <c r="H69" i="50" s="1"/>
  <c r="J77" i="50"/>
  <c r="L21" i="50"/>
  <c r="H31" i="50"/>
  <c r="J63" i="50"/>
  <c r="J86" i="50"/>
  <c r="L51" i="50"/>
  <c r="L71" i="50"/>
  <c r="H55" i="50"/>
  <c r="L86" i="50"/>
  <c r="I85" i="50"/>
  <c r="H85" i="50" s="1"/>
  <c r="H43" i="50"/>
  <c r="J69" i="50"/>
  <c r="H54" i="50"/>
  <c r="I66" i="50"/>
  <c r="H66" i="50" s="1"/>
  <c r="K80" i="50"/>
  <c r="L68" i="50"/>
  <c r="I59" i="50"/>
  <c r="H37" i="50"/>
  <c r="L81" i="50"/>
  <c r="H35" i="50"/>
  <c r="I64" i="50"/>
  <c r="H64" i="50" s="1"/>
  <c r="H52" i="50"/>
  <c r="J76" i="50"/>
  <c r="H40" i="50"/>
  <c r="H17" i="50"/>
  <c r="AZ126" i="50"/>
  <c r="BA126" i="50"/>
  <c r="AX126" i="50"/>
  <c r="AU126" i="50"/>
  <c r="AV126" i="50"/>
  <c r="AY126" i="50"/>
  <c r="AW126" i="50"/>
  <c r="P71" i="50"/>
  <c r="AI71" i="50"/>
  <c r="AB71" i="50" s="1"/>
  <c r="AQ71" i="50" s="1"/>
  <c r="AM71" i="50"/>
  <c r="BK71" i="50" s="1"/>
  <c r="AG39" i="50"/>
  <c r="Z39" i="50" s="1"/>
  <c r="AO39" i="50" s="1"/>
  <c r="AI39" i="50"/>
  <c r="AB39" i="50" s="1"/>
  <c r="AQ39" i="50" s="1"/>
  <c r="AJ39" i="50"/>
  <c r="AC39" i="50" s="1"/>
  <c r="AR39" i="50" s="1"/>
  <c r="AL39" i="50"/>
  <c r="AE39" i="50" s="1"/>
  <c r="AT39" i="50" s="1"/>
  <c r="AM39" i="50"/>
  <c r="AH39" i="50"/>
  <c r="AA39" i="50" s="1"/>
  <c r="AP39" i="50" s="1"/>
  <c r="AF39" i="50"/>
  <c r="Y39" i="50" s="1"/>
  <c r="AN39" i="50" s="1"/>
  <c r="AK39" i="50"/>
  <c r="AD39" i="50" s="1"/>
  <c r="AS39" i="50" s="1"/>
  <c r="M39" i="50"/>
  <c r="G24" i="50"/>
  <c r="AZ24" i="50"/>
  <c r="M87" i="50"/>
  <c r="AI87" i="50"/>
  <c r="AB87" i="50" s="1"/>
  <c r="AQ87" i="50" s="1"/>
  <c r="AM87" i="50"/>
  <c r="BK87" i="50" s="1"/>
  <c r="P87" i="50"/>
  <c r="AG24" i="50"/>
  <c r="Z24" i="50" s="1"/>
  <c r="AO24" i="50" s="1"/>
  <c r="AI24" i="50"/>
  <c r="AB24" i="50" s="1"/>
  <c r="AQ24" i="50" s="1"/>
  <c r="AK24" i="50"/>
  <c r="AD24" i="50" s="1"/>
  <c r="AS24" i="50" s="1"/>
  <c r="AH24" i="50"/>
  <c r="AA24" i="50" s="1"/>
  <c r="AP24" i="50" s="1"/>
  <c r="M24" i="50"/>
  <c r="AF24" i="50"/>
  <c r="Y24" i="50" s="1"/>
  <c r="AN24" i="50" s="1"/>
  <c r="AM24" i="50"/>
  <c r="AL24" i="50"/>
  <c r="AE24" i="50" s="1"/>
  <c r="AT24" i="50" s="1"/>
  <c r="AJ24" i="50"/>
  <c r="AC24" i="50" s="1"/>
  <c r="AR24" i="50" s="1"/>
  <c r="BK19" i="50"/>
  <c r="BI19" i="50"/>
  <c r="BJ19" i="50"/>
  <c r="AJ46" i="50"/>
  <c r="AC46" i="50" s="1"/>
  <c r="AR46" i="50" s="1"/>
  <c r="AF46" i="50"/>
  <c r="Y46" i="50" s="1"/>
  <c r="AN46" i="50" s="1"/>
  <c r="AL46" i="50"/>
  <c r="AE46" i="50" s="1"/>
  <c r="AT46" i="50" s="1"/>
  <c r="M46" i="50"/>
  <c r="AH46" i="50"/>
  <c r="AA46" i="50" s="1"/>
  <c r="AP46" i="50" s="1"/>
  <c r="AM46" i="50"/>
  <c r="AI46" i="50"/>
  <c r="AB46" i="50" s="1"/>
  <c r="AQ46" i="50" s="1"/>
  <c r="AK46" i="50"/>
  <c r="AD46" i="50" s="1"/>
  <c r="AS46" i="50" s="1"/>
  <c r="AG46" i="50"/>
  <c r="Z46" i="50" s="1"/>
  <c r="AO46" i="50" s="1"/>
  <c r="BJ20" i="50"/>
  <c r="BI20" i="50"/>
  <c r="BK20" i="50"/>
  <c r="BI56" i="50"/>
  <c r="BK56" i="50"/>
  <c r="BJ56" i="50"/>
  <c r="BI77" i="50"/>
  <c r="P77" i="50"/>
  <c r="AI77" i="50"/>
  <c r="AB77" i="50" s="1"/>
  <c r="AQ77" i="50" s="1"/>
  <c r="AM77" i="50"/>
  <c r="BK77" i="50" s="1"/>
  <c r="AF40" i="50"/>
  <c r="Y40" i="50" s="1"/>
  <c r="AN40" i="50" s="1"/>
  <c r="M40" i="50"/>
  <c r="AK40" i="50"/>
  <c r="AD40" i="50" s="1"/>
  <c r="AS40" i="50" s="1"/>
  <c r="AM40" i="50"/>
  <c r="AL40" i="50"/>
  <c r="AE40" i="50" s="1"/>
  <c r="AT40" i="50" s="1"/>
  <c r="AI40" i="50"/>
  <c r="AB40" i="50" s="1"/>
  <c r="AQ40" i="50" s="1"/>
  <c r="AH40" i="50"/>
  <c r="AA40" i="50" s="1"/>
  <c r="AP40" i="50" s="1"/>
  <c r="AJ40" i="50"/>
  <c r="AC40" i="50" s="1"/>
  <c r="AR40" i="50" s="1"/>
  <c r="AG40" i="50"/>
  <c r="Z40" i="50" s="1"/>
  <c r="AO40" i="50" s="1"/>
  <c r="BI18" i="50"/>
  <c r="BK18" i="50"/>
  <c r="BJ18" i="50"/>
  <c r="AZ74" i="50"/>
  <c r="AV74" i="50"/>
  <c r="AU74" i="50"/>
  <c r="AW74" i="50"/>
  <c r="BA74" i="50"/>
  <c r="AY74" i="50"/>
  <c r="AG41" i="50"/>
  <c r="Z41" i="50" s="1"/>
  <c r="AO41" i="50" s="1"/>
  <c r="M41" i="50"/>
  <c r="AI41" i="50"/>
  <c r="AB41" i="50" s="1"/>
  <c r="AQ41" i="50" s="1"/>
  <c r="AF41" i="50"/>
  <c r="Y41" i="50" s="1"/>
  <c r="AN41" i="50" s="1"/>
  <c r="AM41" i="50"/>
  <c r="AK41" i="50"/>
  <c r="AD41" i="50" s="1"/>
  <c r="AS41" i="50" s="1"/>
  <c r="AJ41" i="50"/>
  <c r="AC41" i="50" s="1"/>
  <c r="AR41" i="50" s="1"/>
  <c r="AH41" i="50"/>
  <c r="AA41" i="50" s="1"/>
  <c r="AP41" i="50" s="1"/>
  <c r="AL41" i="50"/>
  <c r="AE41" i="50" s="1"/>
  <c r="AT41" i="50" s="1"/>
  <c r="AV77" i="50"/>
  <c r="AW77" i="50"/>
  <c r="AX77" i="50"/>
  <c r="AZ77" i="50"/>
  <c r="AY77" i="50"/>
  <c r="AU77" i="50"/>
  <c r="BA77" i="50"/>
  <c r="P68" i="50"/>
  <c r="AM68" i="50"/>
  <c r="BK68" i="50" s="1"/>
  <c r="AI68" i="50"/>
  <c r="AB68" i="50" s="1"/>
  <c r="AQ68" i="50" s="1"/>
  <c r="G26" i="50"/>
  <c r="AY26" i="50"/>
  <c r="AV26" i="50"/>
  <c r="M26" i="50"/>
  <c r="AL26" i="50"/>
  <c r="AE26" i="50" s="1"/>
  <c r="AT26" i="50" s="1"/>
  <c r="BA26" i="50" s="1"/>
  <c r="AG26" i="50"/>
  <c r="Z26" i="50" s="1"/>
  <c r="AO26" i="50" s="1"/>
  <c r="AH26" i="50"/>
  <c r="AA26" i="50" s="1"/>
  <c r="AP26" i="50" s="1"/>
  <c r="AJ26" i="50"/>
  <c r="AC26" i="50" s="1"/>
  <c r="AR26" i="50" s="1"/>
  <c r="AK26" i="50"/>
  <c r="AD26" i="50" s="1"/>
  <c r="AS26" i="50" s="1"/>
  <c r="AI26" i="50"/>
  <c r="AB26" i="50" s="1"/>
  <c r="AQ26" i="50" s="1"/>
  <c r="AF26" i="50"/>
  <c r="Y26" i="50" s="1"/>
  <c r="AN26" i="50" s="1"/>
  <c r="AM26" i="50"/>
  <c r="J87" i="50"/>
  <c r="K78" i="50"/>
  <c r="K59" i="50"/>
  <c r="J34" i="50"/>
  <c r="I74" i="50"/>
  <c r="H74" i="50" s="1"/>
  <c r="L25" i="50"/>
  <c r="L20" i="50"/>
  <c r="L82" i="50"/>
  <c r="K61" i="50"/>
  <c r="J84" i="50"/>
  <c r="L84" i="50"/>
  <c r="H28" i="50"/>
  <c r="I65" i="50"/>
  <c r="H65" i="50" s="1"/>
  <c r="H34" i="50"/>
  <c r="J42" i="50"/>
  <c r="J59" i="50"/>
  <c r="J38" i="50"/>
  <c r="L19" i="50"/>
  <c r="L72" i="50"/>
  <c r="L83" i="50"/>
  <c r="J61" i="50"/>
  <c r="H50" i="50"/>
  <c r="L32" i="50"/>
  <c r="J44" i="50"/>
  <c r="J33" i="50"/>
  <c r="I76" i="50"/>
  <c r="H76" i="50" s="1"/>
  <c r="L45" i="50"/>
  <c r="H27" i="50"/>
  <c r="L54" i="50"/>
  <c r="H29" i="50"/>
  <c r="L75" i="50"/>
  <c r="J43" i="50"/>
  <c r="J22" i="50"/>
  <c r="K62" i="50"/>
  <c r="I63" i="50"/>
  <c r="H63" i="50" s="1"/>
  <c r="J80" i="50"/>
  <c r="K82" i="50"/>
  <c r="J30" i="50"/>
  <c r="K79" i="50"/>
  <c r="K70" i="50"/>
  <c r="L28" i="50"/>
  <c r="J16" i="50"/>
  <c r="L64" i="50"/>
  <c r="J72" i="50"/>
  <c r="J37" i="50"/>
  <c r="L80" i="50"/>
  <c r="L38" i="50"/>
  <c r="J18" i="50"/>
  <c r="L76" i="50"/>
  <c r="L67" i="50"/>
  <c r="L52" i="50"/>
  <c r="L23" i="50"/>
  <c r="K68" i="50"/>
  <c r="BI68" i="50" s="1"/>
  <c r="L18" i="50"/>
  <c r="K71" i="50"/>
  <c r="BI71" i="50" s="1"/>
  <c r="I60" i="50"/>
  <c r="H60" i="50" s="1"/>
  <c r="L42" i="50"/>
  <c r="I72" i="50"/>
  <c r="H72" i="50" s="1"/>
  <c r="J67" i="50"/>
  <c r="L59" i="50"/>
  <c r="H36" i="50"/>
  <c r="L66" i="50"/>
  <c r="K83" i="50"/>
  <c r="H38" i="50"/>
  <c r="K66" i="50"/>
  <c r="H53" i="50"/>
  <c r="L61" i="50"/>
  <c r="L53" i="50"/>
  <c r="H47" i="50"/>
  <c r="J83" i="50"/>
  <c r="K64" i="50"/>
  <c r="L43" i="50"/>
  <c r="L30" i="50"/>
  <c r="L52" i="68"/>
  <c r="L33" i="50"/>
  <c r="J32" i="50"/>
  <c r="I70" i="50"/>
  <c r="H70" i="50" s="1"/>
  <c r="L36" i="50"/>
  <c r="L47" i="50"/>
  <c r="H39" i="50"/>
  <c r="J81" i="50"/>
  <c r="I67" i="50"/>
  <c r="H67" i="50" s="1"/>
  <c r="J36" i="50"/>
  <c r="I81" i="50"/>
  <c r="H81" i="50" s="1"/>
  <c r="H42" i="50"/>
  <c r="H25" i="50"/>
  <c r="H46" i="50"/>
  <c r="H41" i="50"/>
  <c r="J79" i="50"/>
  <c r="L41" i="50"/>
  <c r="J21" i="50"/>
  <c r="J56" i="50"/>
  <c r="L46" i="50"/>
  <c r="K81" i="50"/>
  <c r="J73" i="50"/>
  <c r="J35" i="50"/>
  <c r="L17" i="50"/>
  <c r="K76" i="50"/>
  <c r="L39" i="50"/>
  <c r="H30" i="50"/>
  <c r="K86" i="50"/>
  <c r="J74" i="50"/>
  <c r="L79" i="50"/>
  <c r="AV40" i="50" l="1"/>
  <c r="AV24" i="50"/>
  <c r="BA24" i="50"/>
  <c r="BB127" i="50"/>
  <c r="BK41" i="50"/>
  <c r="BI41" i="50"/>
  <c r="BJ41" i="50"/>
  <c r="G55" i="50"/>
  <c r="M17" i="50"/>
  <c r="AM17" i="50"/>
  <c r="AF17" i="50"/>
  <c r="Y17" i="50" s="1"/>
  <c r="AN17" i="50" s="1"/>
  <c r="AH17" i="50"/>
  <c r="AA17" i="50" s="1"/>
  <c r="AP17" i="50" s="1"/>
  <c r="AI17" i="50"/>
  <c r="AB17" i="50" s="1"/>
  <c r="AQ17" i="50" s="1"/>
  <c r="AK17" i="50"/>
  <c r="AD17" i="50" s="1"/>
  <c r="AS17" i="50" s="1"/>
  <c r="AG17" i="50"/>
  <c r="Z17" i="50" s="1"/>
  <c r="AO17" i="50" s="1"/>
  <c r="AJ17" i="50"/>
  <c r="AC17" i="50" s="1"/>
  <c r="AR17" i="50" s="1"/>
  <c r="AL17" i="50"/>
  <c r="AE17" i="50" s="1"/>
  <c r="AT17" i="50" s="1"/>
  <c r="G47" i="50"/>
  <c r="G32" i="50"/>
  <c r="BK40" i="50"/>
  <c r="BI40" i="50"/>
  <c r="BJ40" i="50"/>
  <c r="AI75" i="50"/>
  <c r="AB75" i="50" s="1"/>
  <c r="AQ75" i="50" s="1"/>
  <c r="AM75" i="50"/>
  <c r="BK75" i="50" s="1"/>
  <c r="P75" i="50"/>
  <c r="BI75" i="50"/>
  <c r="G17" i="50"/>
  <c r="AW17" i="50"/>
  <c r="AY17" i="50"/>
  <c r="AV17" i="50"/>
  <c r="G30" i="50"/>
  <c r="G42" i="50"/>
  <c r="AZ76" i="50"/>
  <c r="BA76" i="50"/>
  <c r="AW76" i="50"/>
  <c r="AV76" i="50"/>
  <c r="AU76" i="50"/>
  <c r="AY76" i="50"/>
  <c r="G28" i="50"/>
  <c r="AF22" i="50"/>
  <c r="Y22" i="50" s="1"/>
  <c r="AN22" i="50" s="1"/>
  <c r="M22" i="50"/>
  <c r="AJ22" i="50"/>
  <c r="AC22" i="50" s="1"/>
  <c r="AR22" i="50" s="1"/>
  <c r="AI22" i="50"/>
  <c r="AB22" i="50" s="1"/>
  <c r="AQ22" i="50" s="1"/>
  <c r="AK22" i="50"/>
  <c r="AD22" i="50" s="1"/>
  <c r="AS22" i="50" s="1"/>
  <c r="AH22" i="50"/>
  <c r="AA22" i="50" s="1"/>
  <c r="AP22" i="50" s="1"/>
  <c r="AG22" i="50"/>
  <c r="Z22" i="50" s="1"/>
  <c r="AO22" i="50" s="1"/>
  <c r="AM22" i="50"/>
  <c r="AL22" i="50"/>
  <c r="AE22" i="50" s="1"/>
  <c r="AT22" i="50" s="1"/>
  <c r="AH33" i="50"/>
  <c r="AA33" i="50" s="1"/>
  <c r="AP33" i="50" s="1"/>
  <c r="AM33" i="50"/>
  <c r="M33" i="50"/>
  <c r="AJ33" i="50"/>
  <c r="AC33" i="50" s="1"/>
  <c r="AR33" i="50" s="1"/>
  <c r="AL33" i="50"/>
  <c r="AE33" i="50" s="1"/>
  <c r="AT33" i="50" s="1"/>
  <c r="AF33" i="50"/>
  <c r="Y33" i="50" s="1"/>
  <c r="AN33" i="50" s="1"/>
  <c r="AK33" i="50"/>
  <c r="AD33" i="50" s="1"/>
  <c r="AS33" i="50" s="1"/>
  <c r="AG33" i="50"/>
  <c r="Z33" i="50" s="1"/>
  <c r="AO33" i="50" s="1"/>
  <c r="AI33" i="50"/>
  <c r="AB33" i="50" s="1"/>
  <c r="AQ33" i="50" s="1"/>
  <c r="AF38" i="50"/>
  <c r="Y38" i="50" s="1"/>
  <c r="AN38" i="50" s="1"/>
  <c r="AH38" i="50"/>
  <c r="AA38" i="50" s="1"/>
  <c r="AP38" i="50" s="1"/>
  <c r="AM38" i="50"/>
  <c r="M38" i="50"/>
  <c r="AJ38" i="50"/>
  <c r="AC38" i="50" s="1"/>
  <c r="AR38" i="50" s="1"/>
  <c r="AK38" i="50"/>
  <c r="AD38" i="50" s="1"/>
  <c r="AS38" i="50" s="1"/>
  <c r="AG38" i="50"/>
  <c r="Z38" i="50" s="1"/>
  <c r="AO38" i="50" s="1"/>
  <c r="AL38" i="50"/>
  <c r="AE38" i="50" s="1"/>
  <c r="AT38" i="50" s="1"/>
  <c r="AI38" i="50"/>
  <c r="AB38" i="50" s="1"/>
  <c r="AQ38" i="50" s="1"/>
  <c r="BK37" i="50"/>
  <c r="BJ37" i="50"/>
  <c r="BI37" i="50"/>
  <c r="AM85" i="50"/>
  <c r="BK85" i="50" s="1"/>
  <c r="BI85" i="50"/>
  <c r="AI85" i="50"/>
  <c r="AB85" i="50" s="1"/>
  <c r="AQ85" i="50" s="1"/>
  <c r="P85" i="50"/>
  <c r="G21" i="50"/>
  <c r="AW60" i="50"/>
  <c r="AY60" i="50"/>
  <c r="BA60" i="50"/>
  <c r="AZ60" i="50"/>
  <c r="AU60" i="50"/>
  <c r="AV60" i="50"/>
  <c r="AY40" i="50"/>
  <c r="AW62" i="50"/>
  <c r="AU62" i="50"/>
  <c r="AZ62" i="50"/>
  <c r="AV62" i="50"/>
  <c r="AY62" i="50"/>
  <c r="BA62" i="50"/>
  <c r="P82" i="50"/>
  <c r="AI82" i="50"/>
  <c r="AB82" i="50" s="1"/>
  <c r="AQ82" i="50" s="1"/>
  <c r="BI82" i="50"/>
  <c r="AM82" i="50"/>
  <c r="BK82" i="50" s="1"/>
  <c r="AY128" i="50"/>
  <c r="AZ128" i="50"/>
  <c r="AU128" i="50"/>
  <c r="BA128" i="50"/>
  <c r="AV128" i="50"/>
  <c r="AW128" i="50"/>
  <c r="AX128" i="50"/>
  <c r="G16" i="50"/>
  <c r="AI25" i="50"/>
  <c r="AB25" i="50" s="1"/>
  <c r="AQ25" i="50" s="1"/>
  <c r="AL25" i="50"/>
  <c r="AE25" i="50" s="1"/>
  <c r="AT25" i="50" s="1"/>
  <c r="AH25" i="50"/>
  <c r="AA25" i="50" s="1"/>
  <c r="AP25" i="50" s="1"/>
  <c r="AK25" i="50"/>
  <c r="AD25" i="50" s="1"/>
  <c r="AS25" i="50" s="1"/>
  <c r="M25" i="50"/>
  <c r="AF25" i="50"/>
  <c r="Y25" i="50" s="1"/>
  <c r="AN25" i="50" s="1"/>
  <c r="AM25" i="50"/>
  <c r="AG25" i="50"/>
  <c r="Z25" i="50" s="1"/>
  <c r="AO25" i="50" s="1"/>
  <c r="AJ25" i="50"/>
  <c r="AC25" i="50" s="1"/>
  <c r="AR25" i="50" s="1"/>
  <c r="G43" i="50"/>
  <c r="AK31" i="50"/>
  <c r="AD31" i="50" s="1"/>
  <c r="AS31" i="50" s="1"/>
  <c r="AG31" i="50"/>
  <c r="Z31" i="50" s="1"/>
  <c r="AO31" i="50" s="1"/>
  <c r="AM31" i="50"/>
  <c r="AL31" i="50"/>
  <c r="AE31" i="50" s="1"/>
  <c r="AT31" i="50" s="1"/>
  <c r="AI31" i="50"/>
  <c r="AB31" i="50" s="1"/>
  <c r="AQ31" i="50" s="1"/>
  <c r="AJ31" i="50"/>
  <c r="AC31" i="50" s="1"/>
  <c r="AR31" i="50" s="1"/>
  <c r="AF31" i="50"/>
  <c r="Y31" i="50" s="1"/>
  <c r="AN31" i="50" s="1"/>
  <c r="AH31" i="50"/>
  <c r="AA31" i="50" s="1"/>
  <c r="AP31" i="50" s="1"/>
  <c r="M31" i="50"/>
  <c r="G20" i="50"/>
  <c r="AM69" i="50"/>
  <c r="BK69" i="50" s="1"/>
  <c r="BI69" i="50"/>
  <c r="P69" i="50"/>
  <c r="AI69" i="50"/>
  <c r="AB69" i="50" s="1"/>
  <c r="AQ69" i="50" s="1"/>
  <c r="G56" i="50"/>
  <c r="G36" i="50"/>
  <c r="BA66" i="50"/>
  <c r="AV66" i="50"/>
  <c r="AW66" i="50"/>
  <c r="AZ66" i="50"/>
  <c r="AU66" i="50"/>
  <c r="AY66" i="50"/>
  <c r="G18" i="50"/>
  <c r="AU80" i="50"/>
  <c r="AZ80" i="50"/>
  <c r="AW80" i="50"/>
  <c r="AY80" i="50"/>
  <c r="AV80" i="50"/>
  <c r="BA80" i="50"/>
  <c r="AM30" i="50"/>
  <c r="AG30" i="50"/>
  <c r="Z30" i="50" s="1"/>
  <c r="AO30" i="50" s="1"/>
  <c r="AK30" i="50"/>
  <c r="AD30" i="50" s="1"/>
  <c r="AS30" i="50" s="1"/>
  <c r="AI30" i="50"/>
  <c r="AB30" i="50" s="1"/>
  <c r="AQ30" i="50" s="1"/>
  <c r="AL30" i="50"/>
  <c r="AE30" i="50" s="1"/>
  <c r="AT30" i="50" s="1"/>
  <c r="AJ30" i="50"/>
  <c r="AC30" i="50" s="1"/>
  <c r="AR30" i="50" s="1"/>
  <c r="AH30" i="50"/>
  <c r="AA30" i="50" s="1"/>
  <c r="AP30" i="50" s="1"/>
  <c r="AF30" i="50"/>
  <c r="Y30" i="50" s="1"/>
  <c r="AN30" i="50" s="1"/>
  <c r="M30" i="50"/>
  <c r="BI29" i="50"/>
  <c r="BK29" i="50"/>
  <c r="BJ29" i="50"/>
  <c r="BJ50" i="50"/>
  <c r="BI50" i="50"/>
  <c r="BI34" i="50"/>
  <c r="BJ34" i="50"/>
  <c r="BK34" i="50"/>
  <c r="AV25" i="50"/>
  <c r="AY25" i="50"/>
  <c r="BA25" i="50"/>
  <c r="G25" i="50"/>
  <c r="AX25" i="50"/>
  <c r="AX26" i="50"/>
  <c r="BA71" i="50"/>
  <c r="AW71" i="50"/>
  <c r="AV71" i="50"/>
  <c r="AX71" i="50"/>
  <c r="AY71" i="50"/>
  <c r="AU71" i="50"/>
  <c r="AZ71" i="50"/>
  <c r="BK45" i="50"/>
  <c r="BI45" i="50"/>
  <c r="BJ45" i="50"/>
  <c r="AM47" i="50"/>
  <c r="M47" i="50"/>
  <c r="AF47" i="50"/>
  <c r="Y47" i="50" s="1"/>
  <c r="AN47" i="50" s="1"/>
  <c r="AJ47" i="50"/>
  <c r="AC47" i="50" s="1"/>
  <c r="AR47" i="50" s="1"/>
  <c r="AG47" i="50"/>
  <c r="Z47" i="50" s="1"/>
  <c r="AO47" i="50" s="1"/>
  <c r="AL47" i="50"/>
  <c r="AE47" i="50" s="1"/>
  <c r="AT47" i="50" s="1"/>
  <c r="AH47" i="50"/>
  <c r="AA47" i="50" s="1"/>
  <c r="AP47" i="50" s="1"/>
  <c r="AI47" i="50"/>
  <c r="AB47" i="50" s="1"/>
  <c r="AQ47" i="50" s="1"/>
  <c r="AK47" i="50"/>
  <c r="AD47" i="50" s="1"/>
  <c r="AS47" i="50" s="1"/>
  <c r="AZ40" i="50"/>
  <c r="G37" i="50"/>
  <c r="BK16" i="50"/>
  <c r="BI16" i="50"/>
  <c r="BJ16" i="50"/>
  <c r="BK22" i="50"/>
  <c r="BI22" i="50"/>
  <c r="BJ22" i="50"/>
  <c r="P84" i="50"/>
  <c r="AI84" i="50"/>
  <c r="AB84" i="50" s="1"/>
  <c r="AQ84" i="50" s="1"/>
  <c r="AM84" i="50"/>
  <c r="BK84" i="50" s="1"/>
  <c r="BI84" i="50"/>
  <c r="BI62" i="50"/>
  <c r="AI62" i="50"/>
  <c r="AB62" i="50" s="1"/>
  <c r="AQ62" i="50" s="1"/>
  <c r="AM62" i="50"/>
  <c r="BK62" i="50" s="1"/>
  <c r="P62" i="50"/>
  <c r="G34" i="50"/>
  <c r="BB131" i="50"/>
  <c r="AL35" i="50"/>
  <c r="AE35" i="50" s="1"/>
  <c r="AT35" i="50" s="1"/>
  <c r="AF35" i="50"/>
  <c r="Y35" i="50" s="1"/>
  <c r="AN35" i="50" s="1"/>
  <c r="AI35" i="50"/>
  <c r="AB35" i="50" s="1"/>
  <c r="AQ35" i="50" s="1"/>
  <c r="AM35" i="50"/>
  <c r="AH35" i="50"/>
  <c r="AA35" i="50" s="1"/>
  <c r="AP35" i="50" s="1"/>
  <c r="M35" i="50"/>
  <c r="AJ35" i="50"/>
  <c r="AC35" i="50" s="1"/>
  <c r="AR35" i="50" s="1"/>
  <c r="AK35" i="50"/>
  <c r="AD35" i="50" s="1"/>
  <c r="AS35" i="50" s="1"/>
  <c r="AG35" i="50"/>
  <c r="Z35" i="50" s="1"/>
  <c r="AO35" i="50" s="1"/>
  <c r="AH18" i="50"/>
  <c r="AA18" i="50" s="1"/>
  <c r="AP18" i="50" s="1"/>
  <c r="AK18" i="50"/>
  <c r="AD18" i="50" s="1"/>
  <c r="AS18" i="50" s="1"/>
  <c r="AM18" i="50"/>
  <c r="M18" i="50"/>
  <c r="AF18" i="50"/>
  <c r="Y18" i="50" s="1"/>
  <c r="AN18" i="50" s="1"/>
  <c r="AJ18" i="50"/>
  <c r="AC18" i="50" s="1"/>
  <c r="AR18" i="50" s="1"/>
  <c r="AI18" i="50"/>
  <c r="AB18" i="50" s="1"/>
  <c r="AQ18" i="50" s="1"/>
  <c r="AG18" i="50"/>
  <c r="Z18" i="50" s="1"/>
  <c r="AO18" i="50" s="1"/>
  <c r="AL18" i="50"/>
  <c r="AE18" i="50" s="1"/>
  <c r="AT18" i="50" s="1"/>
  <c r="AJ20" i="50"/>
  <c r="AC20" i="50" s="1"/>
  <c r="AR20" i="50" s="1"/>
  <c r="AK20" i="50"/>
  <c r="AD20" i="50" s="1"/>
  <c r="AS20" i="50" s="1"/>
  <c r="M20" i="50"/>
  <c r="AL20" i="50"/>
  <c r="AE20" i="50" s="1"/>
  <c r="AT20" i="50" s="1"/>
  <c r="AM20" i="50"/>
  <c r="AI20" i="50"/>
  <c r="AB20" i="50" s="1"/>
  <c r="AQ20" i="50" s="1"/>
  <c r="AF20" i="50"/>
  <c r="Y20" i="50" s="1"/>
  <c r="AN20" i="50" s="1"/>
  <c r="AH20" i="50"/>
  <c r="AA20" i="50" s="1"/>
  <c r="AP20" i="50" s="1"/>
  <c r="AG20" i="50"/>
  <c r="Z20" i="50" s="1"/>
  <c r="AO20" i="50" s="1"/>
  <c r="G38" i="50"/>
  <c r="AY38" i="50"/>
  <c r="AW38" i="50"/>
  <c r="AU26" i="50"/>
  <c r="BK55" i="50"/>
  <c r="BI55" i="50"/>
  <c r="BJ55" i="50"/>
  <c r="G35" i="50"/>
  <c r="AV35" i="50"/>
  <c r="AU35" i="50"/>
  <c r="AY35" i="50"/>
  <c r="BA35" i="50"/>
  <c r="AJ55" i="50"/>
  <c r="AC55" i="50" s="1"/>
  <c r="AR55" i="50" s="1"/>
  <c r="AF55" i="50"/>
  <c r="Y55" i="50" s="1"/>
  <c r="AN55" i="50" s="1"/>
  <c r="AI55" i="50"/>
  <c r="AB55" i="50" s="1"/>
  <c r="AQ55" i="50" s="1"/>
  <c r="AH55" i="50"/>
  <c r="AA55" i="50" s="1"/>
  <c r="AP55" i="50" s="1"/>
  <c r="AG55" i="50"/>
  <c r="Z55" i="50" s="1"/>
  <c r="AO55" i="50" s="1"/>
  <c r="AK55" i="50"/>
  <c r="AD55" i="50" s="1"/>
  <c r="AS55" i="50" s="1"/>
  <c r="AL55" i="50"/>
  <c r="AE55" i="50" s="1"/>
  <c r="AT55" i="50" s="1"/>
  <c r="AM55" i="50"/>
  <c r="M55" i="50"/>
  <c r="AI70" i="50"/>
  <c r="AB70" i="50" s="1"/>
  <c r="AQ70" i="50" s="1"/>
  <c r="AM70" i="50"/>
  <c r="BK70" i="50" s="1"/>
  <c r="P70" i="50"/>
  <c r="BI70" i="50"/>
  <c r="BJ36" i="50"/>
  <c r="BK36" i="50"/>
  <c r="BI36" i="50"/>
  <c r="AF37" i="50"/>
  <c r="Y37" i="50" s="1"/>
  <c r="AN37" i="50" s="1"/>
  <c r="AG37" i="50"/>
  <c r="Z37" i="50" s="1"/>
  <c r="AO37" i="50" s="1"/>
  <c r="AL37" i="50"/>
  <c r="AE37" i="50" s="1"/>
  <c r="AT37" i="50" s="1"/>
  <c r="AJ37" i="50"/>
  <c r="AC37" i="50" s="1"/>
  <c r="AR37" i="50" s="1"/>
  <c r="AI37" i="50"/>
  <c r="AB37" i="50" s="1"/>
  <c r="AQ37" i="50" s="1"/>
  <c r="AH37" i="50"/>
  <c r="AA37" i="50" s="1"/>
  <c r="AP37" i="50" s="1"/>
  <c r="AK37" i="50"/>
  <c r="AD37" i="50" s="1"/>
  <c r="AS37" i="50" s="1"/>
  <c r="AM37" i="50"/>
  <c r="M37" i="50"/>
  <c r="G54" i="50"/>
  <c r="AI65" i="50"/>
  <c r="P65" i="50"/>
  <c r="AM65" i="50"/>
  <c r="BK65" i="50" s="1"/>
  <c r="BI65" i="50"/>
  <c r="BI74" i="50"/>
  <c r="AI74" i="50"/>
  <c r="AM74" i="50"/>
  <c r="BK74" i="50" s="1"/>
  <c r="P74" i="50"/>
  <c r="BK52" i="50"/>
  <c r="BI52" i="50"/>
  <c r="BJ52" i="50"/>
  <c r="P66" i="50"/>
  <c r="AI66" i="50"/>
  <c r="AB66" i="50" s="1"/>
  <c r="AQ66" i="50" s="1"/>
  <c r="BI66" i="50"/>
  <c r="AM66" i="50"/>
  <c r="BK66" i="50" s="1"/>
  <c r="G51" i="50"/>
  <c r="G50" i="50"/>
  <c r="P86" i="50"/>
  <c r="AI86" i="50"/>
  <c r="AB86" i="50" s="1"/>
  <c r="AQ86" i="50" s="1"/>
  <c r="AM86" i="50"/>
  <c r="BK86" i="50" s="1"/>
  <c r="BI86" i="50"/>
  <c r="AZ99" i="50"/>
  <c r="AY99" i="50"/>
  <c r="AU99" i="50"/>
  <c r="AV99" i="50"/>
  <c r="BA99" i="50"/>
  <c r="AX99" i="50"/>
  <c r="F99" i="50"/>
  <c r="AW99" i="50"/>
  <c r="AM99" i="50"/>
  <c r="BA40" i="50"/>
  <c r="AU87" i="50"/>
  <c r="AZ87" i="50"/>
  <c r="AW87" i="50"/>
  <c r="AV87" i="50"/>
  <c r="AY87" i="50"/>
  <c r="BA87" i="50"/>
  <c r="AX87" i="50"/>
  <c r="AM27" i="50"/>
  <c r="AH27" i="50"/>
  <c r="AA27" i="50" s="1"/>
  <c r="AP27" i="50" s="1"/>
  <c r="AI27" i="50"/>
  <c r="AB27" i="50" s="1"/>
  <c r="AQ27" i="50" s="1"/>
  <c r="AF27" i="50"/>
  <c r="Y27" i="50" s="1"/>
  <c r="AN27" i="50" s="1"/>
  <c r="AG27" i="50"/>
  <c r="Z27" i="50" s="1"/>
  <c r="AO27" i="50" s="1"/>
  <c r="AK27" i="50"/>
  <c r="AD27" i="50" s="1"/>
  <c r="AS27" i="50" s="1"/>
  <c r="AJ27" i="50"/>
  <c r="AC27" i="50" s="1"/>
  <c r="AR27" i="50" s="1"/>
  <c r="M27" i="50"/>
  <c r="AL27" i="50"/>
  <c r="AE27" i="50" s="1"/>
  <c r="AT27" i="50" s="1"/>
  <c r="AJ53" i="50"/>
  <c r="AC53" i="50" s="1"/>
  <c r="AR53" i="50" s="1"/>
  <c r="M53" i="50"/>
  <c r="AM53" i="50"/>
  <c r="AK53" i="50"/>
  <c r="AD53" i="50" s="1"/>
  <c r="AS53" i="50" s="1"/>
  <c r="AL53" i="50"/>
  <c r="AE53" i="50" s="1"/>
  <c r="AT53" i="50" s="1"/>
  <c r="AG53" i="50"/>
  <c r="Z53" i="50" s="1"/>
  <c r="AO53" i="50" s="1"/>
  <c r="AV53" i="50" s="1"/>
  <c r="AH53" i="50"/>
  <c r="AA53" i="50" s="1"/>
  <c r="AP53" i="50" s="1"/>
  <c r="AF53" i="50"/>
  <c r="Y53" i="50" s="1"/>
  <c r="AN53" i="50" s="1"/>
  <c r="AI53" i="50"/>
  <c r="AB53" i="50" s="1"/>
  <c r="AQ53" i="50" s="1"/>
  <c r="AI51" i="50"/>
  <c r="AB51" i="50" s="1"/>
  <c r="AQ51" i="50" s="1"/>
  <c r="AJ51" i="50"/>
  <c r="AC51" i="50" s="1"/>
  <c r="AR51" i="50" s="1"/>
  <c r="AF51" i="50"/>
  <c r="Y51" i="50" s="1"/>
  <c r="AN51" i="50" s="1"/>
  <c r="AK51" i="50"/>
  <c r="AD51" i="50" s="1"/>
  <c r="AS51" i="50" s="1"/>
  <c r="AZ51" i="50" s="1"/>
  <c r="M51" i="50"/>
  <c r="AM51" i="50"/>
  <c r="BK51" i="50" s="1"/>
  <c r="AG51" i="50"/>
  <c r="Z51" i="50" s="1"/>
  <c r="AO51" i="50" s="1"/>
  <c r="AL51" i="50"/>
  <c r="AE51" i="50" s="1"/>
  <c r="AT51" i="50" s="1"/>
  <c r="AH51" i="50"/>
  <c r="AA51" i="50" s="1"/>
  <c r="AP51" i="50" s="1"/>
  <c r="P60" i="50"/>
  <c r="AI60" i="50"/>
  <c r="AB60" i="50" s="1"/>
  <c r="AQ60" i="50" s="1"/>
  <c r="AM60" i="50"/>
  <c r="BK60" i="50" s="1"/>
  <c r="BI60" i="50"/>
  <c r="BA82" i="50"/>
  <c r="AZ82" i="50"/>
  <c r="AV82" i="50"/>
  <c r="AW82" i="50"/>
  <c r="AU82" i="50"/>
  <c r="AY82" i="50"/>
  <c r="AY86" i="50"/>
  <c r="AZ86" i="50"/>
  <c r="AV86" i="50"/>
  <c r="BA86" i="50"/>
  <c r="AU86" i="50"/>
  <c r="AW86" i="50"/>
  <c r="AX86" i="50"/>
  <c r="BA79" i="50"/>
  <c r="AU79" i="50"/>
  <c r="AW79" i="50"/>
  <c r="AY79" i="50"/>
  <c r="AV79" i="50"/>
  <c r="AZ79" i="50"/>
  <c r="AW75" i="50"/>
  <c r="BA75" i="50"/>
  <c r="AY75" i="50"/>
  <c r="AZ75" i="50"/>
  <c r="AU75" i="50"/>
  <c r="AV75" i="50"/>
  <c r="AX75" i="50"/>
  <c r="AG28" i="50"/>
  <c r="Z28" i="50" s="1"/>
  <c r="AO28" i="50" s="1"/>
  <c r="AH28" i="50"/>
  <c r="AA28" i="50" s="1"/>
  <c r="AP28" i="50" s="1"/>
  <c r="M28" i="50"/>
  <c r="AL28" i="50"/>
  <c r="AE28" i="50" s="1"/>
  <c r="AT28" i="50" s="1"/>
  <c r="AJ28" i="50"/>
  <c r="AC28" i="50" s="1"/>
  <c r="AR28" i="50" s="1"/>
  <c r="AI28" i="50"/>
  <c r="AB28" i="50" s="1"/>
  <c r="AQ28" i="50" s="1"/>
  <c r="AK28" i="50"/>
  <c r="AD28" i="50" s="1"/>
  <c r="AS28" i="50" s="1"/>
  <c r="AM28" i="50"/>
  <c r="AF28" i="50"/>
  <c r="Y28" i="50" s="1"/>
  <c r="AN28" i="50" s="1"/>
  <c r="AV63" i="50"/>
  <c r="AZ63" i="50"/>
  <c r="AW63" i="50"/>
  <c r="BA63" i="50"/>
  <c r="AY63" i="50"/>
  <c r="AU63" i="50"/>
  <c r="G22" i="50"/>
  <c r="AX22" i="50"/>
  <c r="AW22" i="50"/>
  <c r="AZ22" i="50"/>
  <c r="AY22" i="50"/>
  <c r="AV22" i="50"/>
  <c r="BA22" i="50"/>
  <c r="AU22" i="50"/>
  <c r="BK25" i="50"/>
  <c r="BJ25" i="50"/>
  <c r="BI25" i="50"/>
  <c r="G46" i="50"/>
  <c r="AY46" i="50"/>
  <c r="BA46" i="50"/>
  <c r="AZ46" i="50"/>
  <c r="AV46" i="50"/>
  <c r="AW46" i="50"/>
  <c r="AX46" i="50"/>
  <c r="AU46" i="50"/>
  <c r="BJ42" i="50"/>
  <c r="BK42" i="50"/>
  <c r="BI42" i="50"/>
  <c r="BI47" i="50"/>
  <c r="BJ47" i="50"/>
  <c r="BK47" i="50"/>
  <c r="BJ30" i="50"/>
  <c r="BK30" i="50"/>
  <c r="BI30" i="50"/>
  <c r="M56" i="50"/>
  <c r="AI56" i="50"/>
  <c r="AB56" i="50" s="1"/>
  <c r="AQ56" i="50" s="1"/>
  <c r="AG56" i="50"/>
  <c r="Z56" i="50" s="1"/>
  <c r="AO56" i="50" s="1"/>
  <c r="AK56" i="50"/>
  <c r="AD56" i="50" s="1"/>
  <c r="AS56" i="50" s="1"/>
  <c r="AF56" i="50"/>
  <c r="Y56" i="50" s="1"/>
  <c r="AN56" i="50" s="1"/>
  <c r="AH56" i="50"/>
  <c r="AA56" i="50" s="1"/>
  <c r="AP56" i="50" s="1"/>
  <c r="AJ56" i="50"/>
  <c r="AC56" i="50" s="1"/>
  <c r="AR56" i="50" s="1"/>
  <c r="AM56" i="50"/>
  <c r="AL56" i="50"/>
  <c r="AE56" i="50" s="1"/>
  <c r="AT56" i="50" s="1"/>
  <c r="BI81" i="50"/>
  <c r="P81" i="50"/>
  <c r="AI81" i="50"/>
  <c r="AB81" i="50" s="1"/>
  <c r="AQ81" i="50" s="1"/>
  <c r="AM81" i="50"/>
  <c r="BK81" i="50" s="1"/>
  <c r="AH32" i="50"/>
  <c r="AA32" i="50" s="1"/>
  <c r="AP32" i="50" s="1"/>
  <c r="AI32" i="50"/>
  <c r="AB32" i="50" s="1"/>
  <c r="AQ32" i="50" s="1"/>
  <c r="AL32" i="50"/>
  <c r="AE32" i="50" s="1"/>
  <c r="AT32" i="50" s="1"/>
  <c r="AG32" i="50"/>
  <c r="Z32" i="50" s="1"/>
  <c r="AO32" i="50" s="1"/>
  <c r="AM32" i="50"/>
  <c r="AJ32" i="50"/>
  <c r="AC32" i="50" s="1"/>
  <c r="AR32" i="50" s="1"/>
  <c r="M32" i="50"/>
  <c r="AK32" i="50"/>
  <c r="AD32" i="50" s="1"/>
  <c r="AS32" i="50" s="1"/>
  <c r="AF32" i="50"/>
  <c r="Y32" i="50" s="1"/>
  <c r="AN32" i="50" s="1"/>
  <c r="G53" i="50"/>
  <c r="AY53" i="50"/>
  <c r="AZ53" i="50"/>
  <c r="BA53" i="50"/>
  <c r="AU59" i="50"/>
  <c r="AV59" i="50"/>
  <c r="AY59" i="50"/>
  <c r="AW59" i="50"/>
  <c r="G23" i="50"/>
  <c r="BJ27" i="50"/>
  <c r="BI27" i="50"/>
  <c r="BK27" i="50"/>
  <c r="AY83" i="50"/>
  <c r="AZ83" i="50"/>
  <c r="AW83" i="50"/>
  <c r="AU83" i="50"/>
  <c r="AV83" i="50"/>
  <c r="BA83" i="50"/>
  <c r="BI28" i="50"/>
  <c r="BJ28" i="50"/>
  <c r="BK28" i="50"/>
  <c r="AL34" i="50"/>
  <c r="AE34" i="50" s="1"/>
  <c r="AT34" i="50" s="1"/>
  <c r="AM34" i="50"/>
  <c r="M34" i="50"/>
  <c r="AI34" i="50"/>
  <c r="AB34" i="50" s="1"/>
  <c r="AQ34" i="50" s="1"/>
  <c r="AJ34" i="50"/>
  <c r="AC34" i="50" s="1"/>
  <c r="AR34" i="50" s="1"/>
  <c r="AF34" i="50"/>
  <c r="Y34" i="50" s="1"/>
  <c r="AN34" i="50" s="1"/>
  <c r="AK34" i="50"/>
  <c r="AD34" i="50" s="1"/>
  <c r="AS34" i="50" s="1"/>
  <c r="AH34" i="50"/>
  <c r="AA34" i="50" s="1"/>
  <c r="AP34" i="50" s="1"/>
  <c r="AG34" i="50"/>
  <c r="Z34" i="50" s="1"/>
  <c r="AO34" i="50" s="1"/>
  <c r="AZ26" i="50"/>
  <c r="AY24" i="50"/>
  <c r="BB126" i="50"/>
  <c r="BI64" i="50"/>
  <c r="P64" i="50"/>
  <c r="AI64" i="50"/>
  <c r="AB64" i="50" s="1"/>
  <c r="AQ64" i="50" s="1"/>
  <c r="AM64" i="50"/>
  <c r="BK64" i="50" s="1"/>
  <c r="BK54" i="50"/>
  <c r="BI54" i="50"/>
  <c r="BJ54" i="50"/>
  <c r="BI61" i="50"/>
  <c r="P61" i="50"/>
  <c r="AM61" i="50"/>
  <c r="BK61" i="50" s="1"/>
  <c r="AI61" i="50"/>
  <c r="AB61" i="50" s="1"/>
  <c r="AQ61" i="50" s="1"/>
  <c r="M19" i="50"/>
  <c r="AM19" i="50"/>
  <c r="AI19" i="50"/>
  <c r="AB19" i="50" s="1"/>
  <c r="AQ19" i="50" s="1"/>
  <c r="AJ19" i="50"/>
  <c r="AC19" i="50" s="1"/>
  <c r="AR19" i="50" s="1"/>
  <c r="AF19" i="50"/>
  <c r="Y19" i="50" s="1"/>
  <c r="AN19" i="50" s="1"/>
  <c r="AK19" i="50"/>
  <c r="AD19" i="50" s="1"/>
  <c r="AS19" i="50" s="1"/>
  <c r="AH19" i="50"/>
  <c r="AA19" i="50" s="1"/>
  <c r="AP19" i="50" s="1"/>
  <c r="AL19" i="50"/>
  <c r="AE19" i="50" s="1"/>
  <c r="AT19" i="50" s="1"/>
  <c r="AG19" i="50"/>
  <c r="Z19" i="50" s="1"/>
  <c r="AO19" i="50" s="1"/>
  <c r="G31" i="50"/>
  <c r="AW31" i="50"/>
  <c r="AU31" i="50"/>
  <c r="BA31" i="50"/>
  <c r="AZ31" i="50"/>
  <c r="AV31" i="50"/>
  <c r="AX31" i="50"/>
  <c r="AX40" i="50"/>
  <c r="AX27" i="50"/>
  <c r="G27" i="50"/>
  <c r="AU27" i="50"/>
  <c r="AV27" i="50"/>
  <c r="BA27" i="50"/>
  <c r="AZ27" i="50"/>
  <c r="BA85" i="50"/>
  <c r="AY85" i="50"/>
  <c r="AW85" i="50"/>
  <c r="AU85" i="50"/>
  <c r="AV85" i="50"/>
  <c r="AZ85" i="50"/>
  <c r="AX85" i="50"/>
  <c r="AF29" i="50"/>
  <c r="Y29" i="50" s="1"/>
  <c r="AN29" i="50" s="1"/>
  <c r="AM29" i="50"/>
  <c r="M29" i="50"/>
  <c r="AG29" i="50"/>
  <c r="Z29" i="50" s="1"/>
  <c r="AO29" i="50" s="1"/>
  <c r="AJ29" i="50"/>
  <c r="AC29" i="50" s="1"/>
  <c r="AR29" i="50" s="1"/>
  <c r="AK29" i="50"/>
  <c r="AD29" i="50" s="1"/>
  <c r="AS29" i="50" s="1"/>
  <c r="AL29" i="50"/>
  <c r="AE29" i="50" s="1"/>
  <c r="AT29" i="50" s="1"/>
  <c r="AI29" i="50"/>
  <c r="AB29" i="50" s="1"/>
  <c r="AQ29" i="50" s="1"/>
  <c r="AH29" i="50"/>
  <c r="AA29" i="50" s="1"/>
  <c r="AP29" i="50" s="1"/>
  <c r="BJ23" i="50"/>
  <c r="BI23" i="50"/>
  <c r="BK23" i="50"/>
  <c r="G48" i="50"/>
  <c r="AM50" i="50"/>
  <c r="BK50" i="50" s="1"/>
  <c r="AI50" i="50"/>
  <c r="AB50" i="50" s="1"/>
  <c r="AQ50" i="50" s="1"/>
  <c r="AL50" i="50"/>
  <c r="AE50" i="50" s="1"/>
  <c r="AT50" i="50" s="1"/>
  <c r="AJ50" i="50"/>
  <c r="AC50" i="50" s="1"/>
  <c r="AR50" i="50" s="1"/>
  <c r="M50" i="50"/>
  <c r="AH50" i="50"/>
  <c r="AA50" i="50" s="1"/>
  <c r="AP50" i="50" s="1"/>
  <c r="AF50" i="50"/>
  <c r="Y50" i="50" s="1"/>
  <c r="AN50" i="50" s="1"/>
  <c r="AK50" i="50"/>
  <c r="AD50" i="50" s="1"/>
  <c r="AS50" i="50" s="1"/>
  <c r="AG50" i="50"/>
  <c r="Z50" i="50" s="1"/>
  <c r="AO50" i="50" s="1"/>
  <c r="BJ24" i="50"/>
  <c r="BK24" i="50"/>
  <c r="BI24" i="50"/>
  <c r="BJ38" i="50"/>
  <c r="BI38" i="50"/>
  <c r="BK38" i="50"/>
  <c r="AJ44" i="50"/>
  <c r="AC44" i="50" s="1"/>
  <c r="AR44" i="50" s="1"/>
  <c r="AI44" i="50"/>
  <c r="AB44" i="50" s="1"/>
  <c r="AQ44" i="50" s="1"/>
  <c r="M44" i="50"/>
  <c r="AF44" i="50"/>
  <c r="Y44" i="50" s="1"/>
  <c r="AN44" i="50" s="1"/>
  <c r="AH44" i="50"/>
  <c r="AA44" i="50" s="1"/>
  <c r="AP44" i="50" s="1"/>
  <c r="AM44" i="50"/>
  <c r="AK44" i="50"/>
  <c r="AD44" i="50" s="1"/>
  <c r="AS44" i="50" s="1"/>
  <c r="AL44" i="50"/>
  <c r="AE44" i="50" s="1"/>
  <c r="AT44" i="50" s="1"/>
  <c r="AG44" i="50"/>
  <c r="Z44" i="50" s="1"/>
  <c r="AO44" i="50" s="1"/>
  <c r="BI17" i="50"/>
  <c r="BK17" i="50"/>
  <c r="BJ17" i="50"/>
  <c r="M45" i="50"/>
  <c r="AL45" i="50"/>
  <c r="AE45" i="50" s="1"/>
  <c r="AT45" i="50" s="1"/>
  <c r="AH45" i="50"/>
  <c r="AA45" i="50" s="1"/>
  <c r="AP45" i="50" s="1"/>
  <c r="AF45" i="50"/>
  <c r="Y45" i="50" s="1"/>
  <c r="AN45" i="50" s="1"/>
  <c r="AK45" i="50"/>
  <c r="AD45" i="50" s="1"/>
  <c r="AS45" i="50" s="1"/>
  <c r="AI45" i="50"/>
  <c r="AB45" i="50" s="1"/>
  <c r="AQ45" i="50" s="1"/>
  <c r="AJ45" i="50"/>
  <c r="AC45" i="50" s="1"/>
  <c r="AR45" i="50" s="1"/>
  <c r="AG45" i="50"/>
  <c r="Z45" i="50" s="1"/>
  <c r="AO45" i="50" s="1"/>
  <c r="AM45" i="50"/>
  <c r="G29" i="50"/>
  <c r="AV29" i="50"/>
  <c r="AX29" i="50"/>
  <c r="AZ29" i="50"/>
  <c r="BA29" i="50"/>
  <c r="M42" i="50"/>
  <c r="AM42" i="50"/>
  <c r="AH42" i="50"/>
  <c r="AA42" i="50" s="1"/>
  <c r="AP42" i="50" s="1"/>
  <c r="AI42" i="50"/>
  <c r="AB42" i="50" s="1"/>
  <c r="AQ42" i="50" s="1"/>
  <c r="AG42" i="50"/>
  <c r="Z42" i="50" s="1"/>
  <c r="AO42" i="50" s="1"/>
  <c r="AF42" i="50"/>
  <c r="Y42" i="50" s="1"/>
  <c r="AN42" i="50" s="1"/>
  <c r="AL42" i="50"/>
  <c r="AE42" i="50" s="1"/>
  <c r="AT42" i="50" s="1"/>
  <c r="AJ42" i="50"/>
  <c r="AC42" i="50" s="1"/>
  <c r="AR42" i="50" s="1"/>
  <c r="AK42" i="50"/>
  <c r="AD42" i="50" s="1"/>
  <c r="AS42" i="50" s="1"/>
  <c r="AZ68" i="50"/>
  <c r="AV68" i="50"/>
  <c r="BA68" i="50"/>
  <c r="AY68" i="50"/>
  <c r="AU68" i="50"/>
  <c r="AX68" i="50"/>
  <c r="AW68" i="50"/>
  <c r="AK21" i="50"/>
  <c r="AD21" i="50" s="1"/>
  <c r="AS21" i="50" s="1"/>
  <c r="M21" i="50"/>
  <c r="AF21" i="50"/>
  <c r="Y21" i="50" s="1"/>
  <c r="AN21" i="50" s="1"/>
  <c r="AM21" i="50"/>
  <c r="AH21" i="50"/>
  <c r="AA21" i="50" s="1"/>
  <c r="AP21" i="50" s="1"/>
  <c r="AI21" i="50"/>
  <c r="AB21" i="50" s="1"/>
  <c r="AQ21" i="50" s="1"/>
  <c r="AJ21" i="50"/>
  <c r="AC21" i="50" s="1"/>
  <c r="AR21" i="50" s="1"/>
  <c r="AG21" i="50"/>
  <c r="Z21" i="50" s="1"/>
  <c r="AO21" i="50" s="1"/>
  <c r="AL21" i="50"/>
  <c r="AE21" i="50" s="1"/>
  <c r="AT21" i="50" s="1"/>
  <c r="AL36" i="50"/>
  <c r="AE36" i="50" s="1"/>
  <c r="AT36" i="50" s="1"/>
  <c r="M36" i="50"/>
  <c r="AJ36" i="50"/>
  <c r="AC36" i="50" s="1"/>
  <c r="AR36" i="50" s="1"/>
  <c r="AH36" i="50"/>
  <c r="AA36" i="50" s="1"/>
  <c r="AP36" i="50" s="1"/>
  <c r="AI36" i="50"/>
  <c r="AB36" i="50" s="1"/>
  <c r="AQ36" i="50" s="1"/>
  <c r="AF36" i="50"/>
  <c r="Y36" i="50" s="1"/>
  <c r="AN36" i="50" s="1"/>
  <c r="AG36" i="50"/>
  <c r="Z36" i="50" s="1"/>
  <c r="AO36" i="50" s="1"/>
  <c r="AK36" i="50"/>
  <c r="AD36" i="50" s="1"/>
  <c r="AS36" i="50" s="1"/>
  <c r="AM36" i="50"/>
  <c r="G33" i="50"/>
  <c r="AV33" i="50"/>
  <c r="AZ33" i="50"/>
  <c r="AX33" i="50"/>
  <c r="AU33" i="50"/>
  <c r="BA33" i="50"/>
  <c r="AW33" i="50"/>
  <c r="AY33" i="50"/>
  <c r="AZ61" i="50"/>
  <c r="AU61" i="50"/>
  <c r="AV61" i="50"/>
  <c r="AY61" i="50"/>
  <c r="AW61" i="50"/>
  <c r="BA61" i="50"/>
  <c r="G52" i="50"/>
  <c r="AX52" i="50"/>
  <c r="AZ52" i="50"/>
  <c r="BA52" i="50"/>
  <c r="AV52" i="50"/>
  <c r="AY52" i="50"/>
  <c r="AW52" i="50"/>
  <c r="AU52" i="50"/>
  <c r="AV64" i="50"/>
  <c r="AY64" i="50"/>
  <c r="BA64" i="50"/>
  <c r="AU64" i="50"/>
  <c r="AZ64" i="50"/>
  <c r="AW64" i="50"/>
  <c r="P63" i="50"/>
  <c r="AI63" i="50"/>
  <c r="AB63" i="50" s="1"/>
  <c r="AQ63" i="50" s="1"/>
  <c r="AM63" i="50"/>
  <c r="BK63" i="50" s="1"/>
  <c r="BI63" i="50"/>
  <c r="G45" i="50"/>
  <c r="AY45" i="50"/>
  <c r="AZ45" i="50"/>
  <c r="AX45" i="50"/>
  <c r="AV45" i="50"/>
  <c r="AU72" i="50"/>
  <c r="AV72" i="50"/>
  <c r="AZ72" i="50"/>
  <c r="BA72" i="50"/>
  <c r="AY72" i="50"/>
  <c r="AW72" i="50"/>
  <c r="AW84" i="50"/>
  <c r="AU84" i="50"/>
  <c r="AV84" i="50"/>
  <c r="BA84" i="50"/>
  <c r="AZ84" i="50"/>
  <c r="AY84" i="50"/>
  <c r="AX84" i="50"/>
  <c r="AX24" i="50"/>
  <c r="BI35" i="50"/>
  <c r="BK35" i="50"/>
  <c r="BJ35" i="50"/>
  <c r="AM78" i="50"/>
  <c r="BK78" i="50" s="1"/>
  <c r="AI78" i="50"/>
  <c r="AB78" i="50" s="1"/>
  <c r="AQ78" i="50" s="1"/>
  <c r="P78" i="50"/>
  <c r="BI78" i="50"/>
  <c r="AV69" i="50"/>
  <c r="AX69" i="50"/>
  <c r="BA69" i="50"/>
  <c r="AW69" i="50"/>
  <c r="AU69" i="50"/>
  <c r="AZ69" i="50"/>
  <c r="AY69" i="50"/>
  <c r="BA129" i="50"/>
  <c r="AU129" i="50"/>
  <c r="AW129" i="50"/>
  <c r="AZ129" i="50"/>
  <c r="AV129" i="50"/>
  <c r="AX129" i="50"/>
  <c r="AY129" i="50"/>
  <c r="AW40" i="50"/>
  <c r="P80" i="50"/>
  <c r="AI80" i="50"/>
  <c r="AB80" i="50" s="1"/>
  <c r="AQ80" i="50" s="1"/>
  <c r="AM80" i="50"/>
  <c r="BK80" i="50" s="1"/>
  <c r="BI80" i="50"/>
  <c r="BI33" i="50"/>
  <c r="BJ33" i="50"/>
  <c r="BK33" i="50"/>
  <c r="AZ73" i="50"/>
  <c r="AU73" i="50"/>
  <c r="AV73" i="50"/>
  <c r="AY73" i="50"/>
  <c r="AW73" i="50"/>
  <c r="BA73" i="50"/>
  <c r="AH54" i="50"/>
  <c r="AA54" i="50" s="1"/>
  <c r="AP54" i="50" s="1"/>
  <c r="AI54" i="50"/>
  <c r="AB54" i="50" s="1"/>
  <c r="AQ54" i="50" s="1"/>
  <c r="AL54" i="50"/>
  <c r="AE54" i="50" s="1"/>
  <c r="AT54" i="50" s="1"/>
  <c r="AJ54" i="50"/>
  <c r="AC54" i="50" s="1"/>
  <c r="AR54" i="50" s="1"/>
  <c r="AM54" i="50"/>
  <c r="AG54" i="50"/>
  <c r="Z54" i="50" s="1"/>
  <c r="AO54" i="50" s="1"/>
  <c r="AF54" i="50"/>
  <c r="Y54" i="50" s="1"/>
  <c r="AN54" i="50" s="1"/>
  <c r="M54" i="50"/>
  <c r="AK54" i="50"/>
  <c r="AD54" i="50" s="1"/>
  <c r="AS54" i="50" s="1"/>
  <c r="BI44" i="50"/>
  <c r="BK44" i="50"/>
  <c r="BJ44" i="50"/>
  <c r="BK32" i="50"/>
  <c r="BJ32" i="50"/>
  <c r="BI32" i="50"/>
  <c r="AK23" i="50"/>
  <c r="AD23" i="50" s="1"/>
  <c r="AS23" i="50" s="1"/>
  <c r="AL23" i="50"/>
  <c r="AE23" i="50" s="1"/>
  <c r="AT23" i="50" s="1"/>
  <c r="AJ23" i="50"/>
  <c r="AC23" i="50" s="1"/>
  <c r="AR23" i="50" s="1"/>
  <c r="AG23" i="50"/>
  <c r="Z23" i="50" s="1"/>
  <c r="AO23" i="50" s="1"/>
  <c r="AH23" i="50"/>
  <c r="AA23" i="50" s="1"/>
  <c r="AP23" i="50" s="1"/>
  <c r="AM23" i="50"/>
  <c r="M23" i="50"/>
  <c r="AF23" i="50"/>
  <c r="Y23" i="50" s="1"/>
  <c r="AN23" i="50" s="1"/>
  <c r="AI23" i="50"/>
  <c r="AB23" i="50" s="1"/>
  <c r="AQ23" i="50" s="1"/>
  <c r="BI73" i="50"/>
  <c r="AM73" i="50"/>
  <c r="BK73" i="50" s="1"/>
  <c r="P73" i="50"/>
  <c r="AI73" i="50"/>
  <c r="AB73" i="50" s="1"/>
  <c r="AQ73" i="50" s="1"/>
  <c r="BJ39" i="50"/>
  <c r="BI39" i="50"/>
  <c r="BK39" i="50"/>
  <c r="AJ43" i="50"/>
  <c r="AC43" i="50" s="1"/>
  <c r="AR43" i="50" s="1"/>
  <c r="AM43" i="50"/>
  <c r="AF43" i="50"/>
  <c r="Y43" i="50" s="1"/>
  <c r="AN43" i="50" s="1"/>
  <c r="AK43" i="50"/>
  <c r="AD43" i="50" s="1"/>
  <c r="AS43" i="50" s="1"/>
  <c r="M43" i="50"/>
  <c r="AG43" i="50"/>
  <c r="Z43" i="50" s="1"/>
  <c r="AO43" i="50" s="1"/>
  <c r="AL43" i="50"/>
  <c r="AE43" i="50" s="1"/>
  <c r="AT43" i="50" s="1"/>
  <c r="AH43" i="50"/>
  <c r="AA43" i="50" s="1"/>
  <c r="AP43" i="50" s="1"/>
  <c r="AI43" i="50"/>
  <c r="AB43" i="50" s="1"/>
  <c r="AQ43" i="50" s="1"/>
  <c r="H59" i="50"/>
  <c r="AS59" i="50"/>
  <c r="AZ59" i="50" s="1"/>
  <c r="AT59" i="50"/>
  <c r="BA59" i="50" s="1"/>
  <c r="BI51" i="50"/>
  <c r="BJ51" i="50"/>
  <c r="BJ46" i="50"/>
  <c r="BK46" i="50"/>
  <c r="BI46" i="50"/>
  <c r="AU24" i="50"/>
  <c r="BB24" i="50" s="1"/>
  <c r="AZ39" i="50"/>
  <c r="AV39" i="50"/>
  <c r="BA39" i="50"/>
  <c r="G39" i="50"/>
  <c r="AX39" i="50"/>
  <c r="AY39" i="50"/>
  <c r="AU39" i="50"/>
  <c r="AW39" i="50"/>
  <c r="G41" i="50"/>
  <c r="AW41" i="50"/>
  <c r="AX41" i="50"/>
  <c r="AZ41" i="50"/>
  <c r="AY41" i="50"/>
  <c r="AV41" i="50"/>
  <c r="BA41" i="50"/>
  <c r="AU41" i="50"/>
  <c r="AI67" i="50"/>
  <c r="AB67" i="50" s="1"/>
  <c r="AQ67" i="50" s="1"/>
  <c r="BI67" i="50"/>
  <c r="AM67" i="50"/>
  <c r="BK67" i="50" s="1"/>
  <c r="P67" i="50"/>
  <c r="BK53" i="50"/>
  <c r="BI53" i="50"/>
  <c r="BJ53" i="50"/>
  <c r="AM72" i="50"/>
  <c r="BK72" i="50" s="1"/>
  <c r="BI72" i="50"/>
  <c r="P72" i="50"/>
  <c r="AI72" i="50"/>
  <c r="AB72" i="50" s="1"/>
  <c r="AQ72" i="50" s="1"/>
  <c r="BA67" i="50"/>
  <c r="AY67" i="50"/>
  <c r="AZ67" i="50"/>
  <c r="AU67" i="50"/>
  <c r="AV67" i="50"/>
  <c r="AW67" i="50"/>
  <c r="AJ16" i="50"/>
  <c r="AC16" i="50" s="1"/>
  <c r="AR16" i="50" s="1"/>
  <c r="AF16" i="50"/>
  <c r="Y16" i="50" s="1"/>
  <c r="AN16" i="50" s="1"/>
  <c r="M16" i="50"/>
  <c r="AK16" i="50"/>
  <c r="AD16" i="50" s="1"/>
  <c r="AS16" i="50" s="1"/>
  <c r="AM16" i="50"/>
  <c r="AH16" i="50"/>
  <c r="AA16" i="50" s="1"/>
  <c r="AP16" i="50" s="1"/>
  <c r="AL16" i="50"/>
  <c r="AE16" i="50" s="1"/>
  <c r="AT16" i="50" s="1"/>
  <c r="AG16" i="50"/>
  <c r="Z16" i="50" s="1"/>
  <c r="AO16" i="50" s="1"/>
  <c r="AI16" i="50"/>
  <c r="AB16" i="50" s="1"/>
  <c r="AQ16" i="50" s="1"/>
  <c r="BI76" i="50"/>
  <c r="AM76" i="50"/>
  <c r="BK76" i="50" s="1"/>
  <c r="P76" i="50"/>
  <c r="AI76" i="50"/>
  <c r="AB76" i="50" s="1"/>
  <c r="AQ76" i="50" s="1"/>
  <c r="G19" i="50"/>
  <c r="AY19" i="50"/>
  <c r="AW19" i="50"/>
  <c r="AU19" i="50"/>
  <c r="AZ19" i="50"/>
  <c r="BA19" i="50"/>
  <c r="AW26" i="50"/>
  <c r="BB77" i="50"/>
  <c r="AW24" i="50"/>
  <c r="AU81" i="50"/>
  <c r="AY81" i="50"/>
  <c r="AV81" i="50"/>
  <c r="BA81" i="50"/>
  <c r="AX81" i="50"/>
  <c r="AZ81" i="50"/>
  <c r="AW81" i="50"/>
  <c r="BI43" i="50"/>
  <c r="BK43" i="50"/>
  <c r="BJ43" i="50"/>
  <c r="BK31" i="50"/>
  <c r="BI31" i="50"/>
  <c r="BJ31" i="50"/>
  <c r="AH48" i="50"/>
  <c r="AA48" i="50" s="1"/>
  <c r="AP48" i="50" s="1"/>
  <c r="AL48" i="50"/>
  <c r="AE48" i="50" s="1"/>
  <c r="AT48" i="50" s="1"/>
  <c r="AG48" i="50"/>
  <c r="Z48" i="50" s="1"/>
  <c r="AO48" i="50" s="1"/>
  <c r="AM48" i="50"/>
  <c r="AF48" i="50"/>
  <c r="Y48" i="50" s="1"/>
  <c r="AN48" i="50" s="1"/>
  <c r="M48" i="50"/>
  <c r="AJ48" i="50"/>
  <c r="AC48" i="50" s="1"/>
  <c r="AR48" i="50" s="1"/>
  <c r="AI48" i="50"/>
  <c r="AB48" i="50" s="1"/>
  <c r="AQ48" i="50" s="1"/>
  <c r="AK48" i="50"/>
  <c r="AD48" i="50" s="1"/>
  <c r="AS48" i="50" s="1"/>
  <c r="AX78" i="50"/>
  <c r="AU78" i="50"/>
  <c r="AV78" i="50"/>
  <c r="AZ78" i="50"/>
  <c r="AY78" i="50"/>
  <c r="BA78" i="50"/>
  <c r="AW78" i="50"/>
  <c r="AU40" i="50"/>
  <c r="BB40" i="50" s="1"/>
  <c r="AI83" i="50"/>
  <c r="AB83" i="50" s="1"/>
  <c r="AQ83" i="50" s="1"/>
  <c r="AM83" i="50"/>
  <c r="BK83" i="50" s="1"/>
  <c r="P83" i="50"/>
  <c r="BI83" i="50"/>
  <c r="AZ70" i="50"/>
  <c r="AU70" i="50"/>
  <c r="BA70" i="50"/>
  <c r="AV70" i="50"/>
  <c r="AW70" i="50"/>
  <c r="AY70" i="50"/>
  <c r="AX70" i="50"/>
  <c r="AI79" i="50"/>
  <c r="AB79" i="50" s="1"/>
  <c r="AQ79" i="50" s="1"/>
  <c r="AM79" i="50"/>
  <c r="BK79" i="50" s="1"/>
  <c r="P79" i="50"/>
  <c r="BI79" i="50"/>
  <c r="BJ48" i="50"/>
  <c r="BK48" i="50"/>
  <c r="BI48" i="50"/>
  <c r="G44" i="50"/>
  <c r="AV44" i="50"/>
  <c r="BA44" i="50"/>
  <c r="AU44" i="50"/>
  <c r="AX44" i="50"/>
  <c r="AY44" i="50"/>
  <c r="BB130" i="50"/>
  <c r="AU29" i="50" l="1"/>
  <c r="AU53" i="50"/>
  <c r="AY50" i="50"/>
  <c r="AX35" i="50"/>
  <c r="AZ25" i="50"/>
  <c r="BA18" i="50"/>
  <c r="AV20" i="50"/>
  <c r="AV56" i="50"/>
  <c r="BB52" i="50"/>
  <c r="AW34" i="50"/>
  <c r="AU37" i="50"/>
  <c r="BA43" i="50"/>
  <c r="AZ28" i="50"/>
  <c r="AZ42" i="50"/>
  <c r="AU45" i="50"/>
  <c r="AX64" i="50"/>
  <c r="AX61" i="50"/>
  <c r="AW27" i="50"/>
  <c r="AV51" i="50"/>
  <c r="AZ38" i="50"/>
  <c r="BA37" i="50"/>
  <c r="AW44" i="50"/>
  <c r="AV19" i="50"/>
  <c r="AX67" i="50"/>
  <c r="AX53" i="50"/>
  <c r="AU51" i="50"/>
  <c r="AZ54" i="50"/>
  <c r="AV38" i="50"/>
  <c r="AW25" i="50"/>
  <c r="BA30" i="50"/>
  <c r="AZ47" i="50"/>
  <c r="AY48" i="50"/>
  <c r="AX23" i="50"/>
  <c r="AY16" i="50"/>
  <c r="BB41" i="50"/>
  <c r="AZ17" i="50"/>
  <c r="AX17" i="50"/>
  <c r="AX55" i="50"/>
  <c r="BA32" i="50"/>
  <c r="BI59" i="50"/>
  <c r="AI59" i="50"/>
  <c r="AB59" i="50" s="1"/>
  <c r="AQ59" i="50" s="1"/>
  <c r="AX59" i="50" s="1"/>
  <c r="BB59" i="50" s="1"/>
  <c r="AM59" i="50"/>
  <c r="BK59" i="50" s="1"/>
  <c r="J10" i="21" s="1"/>
  <c r="P59" i="50"/>
  <c r="AZ44" i="50"/>
  <c r="AX72" i="50"/>
  <c r="BA48" i="50"/>
  <c r="AU23" i="50"/>
  <c r="BB75" i="50"/>
  <c r="AX50" i="50"/>
  <c r="AW54" i="50"/>
  <c r="BA38" i="50"/>
  <c r="AU34" i="50"/>
  <c r="AZ37" i="50"/>
  <c r="AU25" i="50"/>
  <c r="BB25" i="50" s="1"/>
  <c r="AY18" i="50"/>
  <c r="AV36" i="50"/>
  <c r="BA56" i="50"/>
  <c r="BA20" i="50"/>
  <c r="AZ43" i="50"/>
  <c r="BA16" i="50"/>
  <c r="AY21" i="50"/>
  <c r="AU28" i="50"/>
  <c r="AV42" i="50"/>
  <c r="AY30" i="50"/>
  <c r="AW32" i="50"/>
  <c r="AV47" i="50"/>
  <c r="AY55" i="50"/>
  <c r="AW50" i="50"/>
  <c r="AX19" i="50"/>
  <c r="BB19" i="50" s="1"/>
  <c r="BA23" i="50"/>
  <c r="AV54" i="50"/>
  <c r="BB26" i="50"/>
  <c r="AV34" i="50"/>
  <c r="I7" i="21"/>
  <c r="BA36" i="50"/>
  <c r="AU43" i="50"/>
  <c r="AW16" i="50"/>
  <c r="AW21" i="50"/>
  <c r="AY32" i="50"/>
  <c r="BB44" i="50"/>
  <c r="AU17" i="50"/>
  <c r="BB67" i="50"/>
  <c r="BB39" i="50"/>
  <c r="AW48" i="50"/>
  <c r="BB69" i="50"/>
  <c r="AW45" i="50"/>
  <c r="BB64" i="50"/>
  <c r="AU48" i="50"/>
  <c r="BB85" i="50"/>
  <c r="AY27" i="50"/>
  <c r="J8" i="21"/>
  <c r="AY23" i="50"/>
  <c r="BB46" i="50"/>
  <c r="AX63" i="50"/>
  <c r="BB63" i="50" s="1"/>
  <c r="AX82" i="50"/>
  <c r="BB82" i="50" s="1"/>
  <c r="BI99" i="50"/>
  <c r="G14" i="21" s="1"/>
  <c r="BJ99" i="50"/>
  <c r="BK99" i="50"/>
  <c r="J14" i="21" s="1"/>
  <c r="BA50" i="50"/>
  <c r="BA51" i="50"/>
  <c r="AX38" i="50"/>
  <c r="AX34" i="50"/>
  <c r="G7" i="21"/>
  <c r="AX37" i="50"/>
  <c r="BB71" i="50"/>
  <c r="AX18" i="50"/>
  <c r="AY36" i="50"/>
  <c r="AW56" i="50"/>
  <c r="AW20" i="50"/>
  <c r="AV43" i="50"/>
  <c r="AU16" i="50"/>
  <c r="AX62" i="50"/>
  <c r="BB62" i="50" s="1"/>
  <c r="AX60" i="50"/>
  <c r="AU21" i="50"/>
  <c r="AY28" i="50"/>
  <c r="BA42" i="50"/>
  <c r="AU30" i="50"/>
  <c r="AV32" i="50"/>
  <c r="AY47" i="50"/>
  <c r="BA55" i="50"/>
  <c r="BB33" i="50"/>
  <c r="AY29" i="50"/>
  <c r="AV48" i="50"/>
  <c r="I8" i="21"/>
  <c r="AV23" i="50"/>
  <c r="BB86" i="50"/>
  <c r="AZ50" i="50"/>
  <c r="AX51" i="50"/>
  <c r="AB65" i="50"/>
  <c r="AQ65" i="50" s="1"/>
  <c r="AX65" i="50"/>
  <c r="BB65" i="50" s="1"/>
  <c r="AU54" i="50"/>
  <c r="AZ35" i="50"/>
  <c r="AU38" i="50"/>
  <c r="BA34" i="50"/>
  <c r="J7" i="21"/>
  <c r="AX80" i="50"/>
  <c r="BB80" i="50" s="1"/>
  <c r="AZ18" i="50"/>
  <c r="AX66" i="50"/>
  <c r="AZ36" i="50"/>
  <c r="AZ56" i="50"/>
  <c r="AX20" i="50"/>
  <c r="AX16" i="50"/>
  <c r="BB128" i="50"/>
  <c r="BA21" i="50"/>
  <c r="AX28" i="50"/>
  <c r="AX76" i="50"/>
  <c r="BB76" i="50" s="1"/>
  <c r="AY42" i="50"/>
  <c r="AZ30" i="50"/>
  <c r="AX47" i="50"/>
  <c r="AV55" i="50"/>
  <c r="BB70" i="50"/>
  <c r="AX73" i="50"/>
  <c r="BB73" i="50" s="1"/>
  <c r="I9" i="21"/>
  <c r="BB68" i="50"/>
  <c r="AX48" i="50"/>
  <c r="G8" i="21"/>
  <c r="AW23" i="50"/>
  <c r="AX79" i="50"/>
  <c r="BB79" i="50" s="1"/>
  <c r="AW51" i="50"/>
  <c r="AY54" i="50"/>
  <c r="AV37" i="50"/>
  <c r="G10" i="21"/>
  <c r="AU18" i="50"/>
  <c r="BB66" i="50"/>
  <c r="AU36" i="50"/>
  <c r="AY56" i="50"/>
  <c r="AZ20" i="50"/>
  <c r="AX43" i="50"/>
  <c r="AZ16" i="50"/>
  <c r="BB60" i="50"/>
  <c r="AZ21" i="50"/>
  <c r="AW28" i="50"/>
  <c r="AW42" i="50"/>
  <c r="AX30" i="50"/>
  <c r="AX32" i="50"/>
  <c r="AU47" i="50"/>
  <c r="AZ55" i="50"/>
  <c r="BB81" i="50"/>
  <c r="BB84" i="50"/>
  <c r="BB72" i="50"/>
  <c r="AY31" i="50"/>
  <c r="BB31" i="50" s="1"/>
  <c r="AX83" i="50"/>
  <c r="BB83" i="50" s="1"/>
  <c r="AW53" i="50"/>
  <c r="BB53" i="50" s="1"/>
  <c r="BB22" i="50"/>
  <c r="AV50" i="50"/>
  <c r="BA54" i="50"/>
  <c r="AZ34" i="50"/>
  <c r="AW37" i="50"/>
  <c r="AW18" i="50"/>
  <c r="AX36" i="50"/>
  <c r="AX56" i="50"/>
  <c r="AY20" i="50"/>
  <c r="AW43" i="50"/>
  <c r="AV16" i="50"/>
  <c r="AX21" i="50"/>
  <c r="BA28" i="50"/>
  <c r="AU42" i="50"/>
  <c r="AV30" i="50"/>
  <c r="BA17" i="50"/>
  <c r="AU32" i="50"/>
  <c r="BA47" i="50"/>
  <c r="AW55" i="50"/>
  <c r="BB78" i="50"/>
  <c r="BB129" i="50"/>
  <c r="G9" i="21"/>
  <c r="H9" i="21" s="1"/>
  <c r="BA45" i="50"/>
  <c r="BB45" i="50" s="1"/>
  <c r="BB61" i="50"/>
  <c r="AW29" i="50"/>
  <c r="AZ48" i="50"/>
  <c r="BB27" i="50"/>
  <c r="AZ23" i="50"/>
  <c r="BB87" i="50"/>
  <c r="BB99" i="50"/>
  <c r="AU50" i="50"/>
  <c r="BB50" i="50" s="1"/>
  <c r="AY51" i="50"/>
  <c r="AB74" i="50"/>
  <c r="AQ74" i="50" s="1"/>
  <c r="AX74" i="50"/>
  <c r="BB74" i="50" s="1"/>
  <c r="AX54" i="50"/>
  <c r="AW35" i="50"/>
  <c r="BB35" i="50" s="1"/>
  <c r="AY34" i="50"/>
  <c r="AY37" i="50"/>
  <c r="I10" i="21"/>
  <c r="AV18" i="50"/>
  <c r="AW36" i="50"/>
  <c r="AU56" i="50"/>
  <c r="AU20" i="50"/>
  <c r="AY43" i="50"/>
  <c r="AV21" i="50"/>
  <c r="AV28" i="50"/>
  <c r="AX42" i="50"/>
  <c r="AW30" i="50"/>
  <c r="AZ32" i="50"/>
  <c r="AW47" i="50"/>
  <c r="AU55" i="50"/>
  <c r="BB38" i="50" l="1"/>
  <c r="F36" i="21"/>
  <c r="BB51" i="50"/>
  <c r="BB55" i="50"/>
  <c r="BB56" i="50"/>
  <c r="BB29" i="50"/>
  <c r="F34" i="21"/>
  <c r="BB17" i="50"/>
  <c r="BB16" i="50"/>
  <c r="D47" i="62"/>
  <c r="B34" i="21"/>
  <c r="B36" i="21"/>
  <c r="BB37" i="50"/>
  <c r="D14" i="21"/>
  <c r="D24" i="62"/>
  <c r="BB42" i="50"/>
  <c r="D52" i="62"/>
  <c r="BB18" i="50"/>
  <c r="E34" i="21"/>
  <c r="D51" i="62"/>
  <c r="E36" i="21"/>
  <c r="BB23" i="50"/>
  <c r="D53" i="62"/>
  <c r="G34" i="21"/>
  <c r="G36" i="21"/>
  <c r="BB48" i="50"/>
  <c r="H36" i="21"/>
  <c r="D54" i="62"/>
  <c r="H34" i="21"/>
  <c r="BB34" i="50"/>
  <c r="BB47" i="50"/>
  <c r="BB54" i="50"/>
  <c r="D20" i="21"/>
  <c r="BB32" i="50"/>
  <c r="BB28" i="50"/>
  <c r="BB20" i="50"/>
  <c r="D49" i="62"/>
  <c r="C36" i="21"/>
  <c r="C34" i="21"/>
  <c r="BB30" i="50"/>
  <c r="BB36" i="50"/>
  <c r="BB21" i="50"/>
  <c r="D50" i="62"/>
  <c r="D36" i="21"/>
  <c r="D34" i="21"/>
  <c r="BB43" i="50"/>
  <c r="D12" i="62" l="1"/>
  <c r="BC73" i="50"/>
  <c r="BC78" i="50"/>
  <c r="D33" i="62"/>
  <c r="D34" i="62"/>
  <c r="BC21" i="50"/>
  <c r="BC30" i="50"/>
  <c r="BC69" i="50"/>
  <c r="BC56" i="50"/>
  <c r="BC84" i="50"/>
  <c r="BC26" i="50"/>
  <c r="BC25" i="50"/>
  <c r="BC85" i="50"/>
  <c r="BC37" i="50"/>
  <c r="BC87" i="50"/>
  <c r="BC23" i="50"/>
  <c r="BC74" i="50"/>
  <c r="BC46" i="50"/>
  <c r="BC47" i="50"/>
  <c r="BC44" i="50"/>
  <c r="BC17" i="50"/>
  <c r="I34" i="21"/>
  <c r="BC19" i="50"/>
  <c r="BC70" i="50"/>
  <c r="BC27" i="50"/>
  <c r="BC34" i="50"/>
  <c r="BC67" i="50"/>
  <c r="BC42" i="50"/>
  <c r="BC79" i="50"/>
  <c r="BC54" i="50"/>
  <c r="BC39" i="50"/>
  <c r="BC68" i="50"/>
  <c r="BC65" i="50"/>
  <c r="BC64" i="50"/>
  <c r="BC53" i="50"/>
  <c r="D9" i="62"/>
  <c r="BC95" i="50"/>
  <c r="BC96" i="50"/>
  <c r="D7" i="21"/>
  <c r="BC98" i="50"/>
  <c r="BC16" i="50"/>
  <c r="BB169" i="50"/>
  <c r="BD43" i="50" s="1"/>
  <c r="BC92" i="50"/>
  <c r="BC49" i="50"/>
  <c r="BC93" i="50"/>
  <c r="BC90" i="50"/>
  <c r="BC91" i="50"/>
  <c r="BC94" i="50"/>
  <c r="BC97" i="50"/>
  <c r="BC40" i="50"/>
  <c r="BC24" i="50"/>
  <c r="BC77" i="50"/>
  <c r="BC41" i="50"/>
  <c r="BC52" i="50"/>
  <c r="BC63" i="50"/>
  <c r="BC51" i="50"/>
  <c r="BC36" i="50"/>
  <c r="BC81" i="50"/>
  <c r="BC55" i="50"/>
  <c r="BC86" i="50"/>
  <c r="BC99" i="50"/>
  <c r="BC45" i="50"/>
  <c r="BC35" i="50"/>
  <c r="BC33" i="50"/>
  <c r="BC75" i="50"/>
  <c r="BC43" i="50"/>
  <c r="BC83" i="50"/>
  <c r="D10" i="21"/>
  <c r="BC32" i="50"/>
  <c r="BC72" i="50"/>
  <c r="BC38" i="50"/>
  <c r="I36" i="21"/>
  <c r="BC60" i="50"/>
  <c r="BC29" i="50"/>
  <c r="D9" i="21"/>
  <c r="D10" i="62"/>
  <c r="D8" i="21"/>
  <c r="BC28" i="50"/>
  <c r="BC82" i="50"/>
  <c r="BC18" i="50"/>
  <c r="BC66" i="50"/>
  <c r="BC22" i="50"/>
  <c r="BC80" i="50"/>
  <c r="BC20" i="50"/>
  <c r="BC76" i="50"/>
  <c r="BC71" i="50"/>
  <c r="BC50" i="50"/>
  <c r="BC61" i="50"/>
  <c r="BC31" i="50"/>
  <c r="BC48" i="50"/>
  <c r="D23" i="62"/>
  <c r="D48" i="62" s="1"/>
  <c r="D22" i="62"/>
  <c r="BC59" i="50"/>
  <c r="BC62" i="50"/>
  <c r="D11" i="62"/>
  <c r="BD16" i="50" l="1"/>
  <c r="BD20" i="50"/>
  <c r="BD28" i="50"/>
  <c r="BD36" i="50"/>
  <c r="BD42" i="50"/>
  <c r="BD32" i="50"/>
  <c r="BD37" i="50"/>
  <c r="BD30" i="50"/>
  <c r="BD48" i="50"/>
  <c r="BD34" i="50"/>
  <c r="BD47" i="50"/>
  <c r="D32" i="21"/>
  <c r="D8" i="62"/>
  <c r="E32" i="21"/>
  <c r="BD21" i="50"/>
  <c r="BD18" i="50"/>
  <c r="BD54" i="50"/>
  <c r="BD97" i="50"/>
  <c r="BD140" i="50"/>
  <c r="BD147" i="50"/>
  <c r="BD116" i="50"/>
  <c r="BD110" i="50"/>
  <c r="BD160" i="50"/>
  <c r="BD49" i="50"/>
  <c r="BD90" i="50"/>
  <c r="BD154" i="50"/>
  <c r="BD77" i="50"/>
  <c r="BD146" i="50"/>
  <c r="BD145" i="50"/>
  <c r="BD148" i="50"/>
  <c r="BD105" i="50"/>
  <c r="BD143" i="50"/>
  <c r="BD155" i="50"/>
  <c r="BD91" i="50"/>
  <c r="BD150" i="50"/>
  <c r="BD114" i="50"/>
  <c r="BD117" i="50"/>
  <c r="BD137" i="50"/>
  <c r="BD106" i="50"/>
  <c r="BD104" i="50"/>
  <c r="BD95" i="50"/>
  <c r="BD123" i="50"/>
  <c r="BD157" i="50"/>
  <c r="BD126" i="50"/>
  <c r="BD130" i="50"/>
  <c r="BD141" i="50"/>
  <c r="BD151" i="50"/>
  <c r="BD152" i="50"/>
  <c r="BD131" i="50"/>
  <c r="BD149" i="50"/>
  <c r="BD167" i="50"/>
  <c r="BD94" i="50"/>
  <c r="BD127" i="50"/>
  <c r="BD134" i="50"/>
  <c r="BD163" i="50"/>
  <c r="BD107" i="50"/>
  <c r="BD93" i="50"/>
  <c r="BD164" i="50"/>
  <c r="BD102" i="50"/>
  <c r="BD112" i="50"/>
  <c r="BD103" i="50"/>
  <c r="BD159" i="50"/>
  <c r="BD142" i="50"/>
  <c r="BD158" i="50"/>
  <c r="BD165" i="50"/>
  <c r="BD119" i="50"/>
  <c r="BD121" i="50"/>
  <c r="BD124" i="50"/>
  <c r="BD113" i="50"/>
  <c r="BD161" i="50"/>
  <c r="BD92" i="50"/>
  <c r="BD118" i="50"/>
  <c r="BD108" i="50"/>
  <c r="BD135" i="50"/>
  <c r="BD133" i="50"/>
  <c r="BD41" i="50"/>
  <c r="BD111" i="50"/>
  <c r="BD138" i="50"/>
  <c r="BD162" i="50"/>
  <c r="BD153" i="50"/>
  <c r="BD156" i="50"/>
  <c r="BD132" i="50"/>
  <c r="BD139" i="50"/>
  <c r="BD109" i="50"/>
  <c r="BD144" i="50"/>
  <c r="BD98" i="50"/>
  <c r="BD122" i="50"/>
  <c r="BD166" i="50"/>
  <c r="BD136" i="50"/>
  <c r="BD125" i="50"/>
  <c r="BD120" i="50"/>
  <c r="BD96" i="50"/>
  <c r="BD115" i="50"/>
  <c r="BD40" i="50"/>
  <c r="BD52" i="50"/>
  <c r="BD24" i="50"/>
  <c r="BD87" i="50"/>
  <c r="BD85" i="50"/>
  <c r="BD25" i="50"/>
  <c r="BD26" i="50"/>
  <c r="BD84" i="50"/>
  <c r="BD56" i="50"/>
  <c r="BD69" i="50"/>
  <c r="BD80" i="50"/>
  <c r="BD22" i="50"/>
  <c r="BD70" i="50"/>
  <c r="BD44" i="50"/>
  <c r="BD66" i="50"/>
  <c r="BD62" i="50"/>
  <c r="BD31" i="50"/>
  <c r="BD61" i="50"/>
  <c r="BD71" i="50"/>
  <c r="BD50" i="50"/>
  <c r="BD39" i="50"/>
  <c r="BD83" i="50"/>
  <c r="BD75" i="50"/>
  <c r="BD29" i="50"/>
  <c r="BD60" i="50"/>
  <c r="BD78" i="50"/>
  <c r="BD38" i="50"/>
  <c r="BD72" i="50"/>
  <c r="BD76" i="50"/>
  <c r="BD17" i="50"/>
  <c r="BD74" i="50"/>
  <c r="BD35" i="50"/>
  <c r="BD45" i="50"/>
  <c r="BD99" i="50"/>
  <c r="BD86" i="50"/>
  <c r="BD55" i="50"/>
  <c r="BD81" i="50"/>
  <c r="BD68" i="50"/>
  <c r="BD63" i="50"/>
  <c r="BD53" i="50"/>
  <c r="BD64" i="50"/>
  <c r="BD65" i="50"/>
  <c r="BD73" i="50"/>
  <c r="BD79" i="50"/>
  <c r="BD67" i="50"/>
  <c r="BD27" i="50"/>
  <c r="BD19" i="50"/>
  <c r="BD46" i="50"/>
  <c r="BD33" i="50"/>
  <c r="BD51" i="50"/>
  <c r="BD59" i="50"/>
  <c r="BD82" i="50"/>
  <c r="BD129" i="50"/>
  <c r="BD128" i="50"/>
  <c r="BD23" i="50"/>
</calcChain>
</file>

<file path=xl/sharedStrings.xml><?xml version="1.0" encoding="utf-8"?>
<sst xmlns="http://schemas.openxmlformats.org/spreadsheetml/2006/main" count="260922" uniqueCount="3980">
  <si>
    <t>purviewID</t>
  </si>
  <si>
    <t>purviewFC</t>
  </si>
  <si>
    <t>purview</t>
  </si>
  <si>
    <t>T3_mainClass</t>
  </si>
  <si>
    <t>T3_region</t>
  </si>
  <si>
    <t>T3_site</t>
  </si>
  <si>
    <t>T3_factory</t>
  </si>
  <si>
    <t>T3_target_date</t>
  </si>
  <si>
    <t>T3_repid</t>
  </si>
  <si>
    <t>T3_orgid</t>
  </si>
  <si>
    <t>T3_value_Cust</t>
  </si>
  <si>
    <t>T3_unitname</t>
  </si>
  <si>
    <t>Total Costs (USD)</t>
  </si>
  <si>
    <t>Electricities Information</t>
  </si>
  <si>
    <t>Self-generated RE sold (kWh)</t>
  </si>
  <si>
    <t>Technology type</t>
  </si>
  <si>
    <t>Tracking instrument</t>
  </si>
  <si>
    <t>Location and Grid</t>
  </si>
  <si>
    <t>Service Provider2</t>
  </si>
  <si>
    <t>Generator Name</t>
  </si>
  <si>
    <t>Vintage(s) of electricity production (YYYY)</t>
  </si>
  <si>
    <t>Generator Location</t>
  </si>
  <si>
    <t>T3_repfid</t>
  </si>
  <si>
    <t>Waste Code or Item</t>
  </si>
  <si>
    <t>Waste or Project Name</t>
  </si>
  <si>
    <t>Waste by Type</t>
  </si>
  <si>
    <t>Waste Treatment Method</t>
  </si>
  <si>
    <t>Equipment that uses or consumes fuel</t>
  </si>
  <si>
    <t>Fuel type</t>
  </si>
  <si>
    <t>Fuel density</t>
  </si>
  <si>
    <t>Fuel density Unit</t>
  </si>
  <si>
    <t>Fuel Lower Heating Value</t>
  </si>
  <si>
    <t>Fuel Lower Heating Value Unit</t>
  </si>
  <si>
    <t>Refrigerant equipment type</t>
  </si>
  <si>
    <t xml:space="preserve">Concentration of gas </t>
  </si>
  <si>
    <t>Annual fugitive rate</t>
  </si>
  <si>
    <t>Name of other equipment</t>
  </si>
  <si>
    <t>Emission coefficient</t>
  </si>
  <si>
    <t>Emission coefficient Unit</t>
  </si>
  <si>
    <t>Water fee</t>
  </si>
  <si>
    <t>Water withdrawal</t>
  </si>
  <si>
    <t xml:space="preserve">Meter ID Number </t>
  </si>
  <si>
    <t>Water Volume to Exclude</t>
  </si>
  <si>
    <t>mainClass</t>
  </si>
  <si>
    <t>region</t>
  </si>
  <si>
    <t>site</t>
  </si>
  <si>
    <t>factory</t>
  </si>
  <si>
    <t>subclassId</t>
  </si>
  <si>
    <t>subName</t>
  </si>
  <si>
    <t>indicatorId</t>
  </si>
  <si>
    <t>inName</t>
  </si>
  <si>
    <t>inNameNo</t>
  </si>
  <si>
    <t>targetDate</t>
  </si>
  <si>
    <t>valueT</t>
  </si>
  <si>
    <t>unitName</t>
  </si>
  <si>
    <t>exportValue</t>
  </si>
  <si>
    <t>unitName2</t>
  </si>
  <si>
    <t>valueS</t>
  </si>
  <si>
    <t>differenceDesc</t>
  </si>
  <si>
    <t>mark</t>
  </si>
  <si>
    <t>YEAR</t>
  </si>
  <si>
    <t>frequency</t>
  </si>
  <si>
    <t>TAIWAN</t>
  </si>
  <si>
    <t>台灣區</t>
  </si>
  <si>
    <t>廠區</t>
  </si>
  <si>
    <t>桃一</t>
  </si>
  <si>
    <t>kWh(度)</t>
  </si>
  <si>
    <t>Specified Renewable Electricity Purchase through Power Procurement Agreement (PPA) 再生電力直購(如PPA)</t>
  </si>
  <si>
    <t>Hydro (&lt;25 MW) 小水力</t>
  </si>
  <si>
    <t>T-REC (Taiwan)</t>
  </si>
  <si>
    <t>Off-site 廠外 &amp; On-Grid 連網</t>
  </si>
  <si>
    <t>花蓮綠能股份有限公司</t>
  </si>
  <si>
    <t>名間電力股份有限公司</t>
  </si>
  <si>
    <t>2023</t>
  </si>
  <si>
    <t>南投縣名間鄉濁水村</t>
  </si>
  <si>
    <t>中國區</t>
  </si>
  <si>
    <t>Delta Electronics (H.K.) Ltd.</t>
  </si>
  <si>
    <t>kg(公斤)</t>
  </si>
  <si>
    <t>乾粉滅火器(KBC、BC) Dry powder fire extinguisher (KBC, BC)</t>
  </si>
  <si>
    <t>吳江</t>
  </si>
  <si>
    <t>m3(立方公尺)</t>
  </si>
  <si>
    <t>第三方的水Third-party water</t>
  </si>
  <si>
    <t>12032727104</t>
  </si>
  <si>
    <t>建築物</t>
  </si>
  <si>
    <t>台北</t>
  </si>
  <si>
    <t>瑞光</t>
  </si>
  <si>
    <t>4.1</t>
  </si>
  <si>
    <t>自來水取水(水費單)</t>
  </si>
  <si>
    <t>4.1.1</t>
  </si>
  <si>
    <t>用水度數 (自來水)</t>
  </si>
  <si>
    <t>Tonne (公噸)</t>
  </si>
  <si>
    <t>TW-1</t>
  </si>
  <si>
    <t>Onshore wind 陸域風力</t>
  </si>
  <si>
    <t>富威電力股份有限公司</t>
  </si>
  <si>
    <t>北苑/彰苑風力發電股份有限公司</t>
  </si>
  <si>
    <t>彰化縣芳苑鄉漢寶園段</t>
  </si>
  <si>
    <t>g (公克)</t>
  </si>
  <si>
    <t>冰箱 refrigerator</t>
  </si>
  <si>
    <t>R-600a</t>
  </si>
  <si>
    <t>家用冷凍、冷藏裝備 Household freezing and refrigeration equipment</t>
  </si>
  <si>
    <t>12032828041</t>
  </si>
  <si>
    <t>4.1.2</t>
  </si>
  <si>
    <t>市政供水(自來水)金額(依水費單)</t>
  </si>
  <si>
    <t>TWD</t>
  </si>
  <si>
    <t>USD</t>
  </si>
  <si>
    <t>TW-2</t>
  </si>
  <si>
    <t>陽光</t>
  </si>
  <si>
    <t>Self-generated and consumed Non-RE自發灰電</t>
  </si>
  <si>
    <t>Not applicable(不適用)</t>
  </si>
  <si>
    <t>12032828042</t>
  </si>
  <si>
    <t>4.2</t>
  </si>
  <si>
    <t>地下水取水(水費單或合約)</t>
  </si>
  <si>
    <t>4.2.1</t>
  </si>
  <si>
    <t>用水度數(地下水)</t>
  </si>
  <si>
    <t>TW-3</t>
  </si>
  <si>
    <t>Purchased Non-RE外購灰電</t>
  </si>
  <si>
    <t>12032727572</t>
  </si>
  <si>
    <t>4.2.2</t>
  </si>
  <si>
    <t>地下水費用</t>
  </si>
  <si>
    <t>TW-5</t>
  </si>
  <si>
    <t>桃二</t>
  </si>
  <si>
    <t>其他回用方式 Other Reuse/Reutilization Method (Explain in comment box)</t>
  </si>
  <si>
    <t>0</t>
  </si>
  <si>
    <t>非有害廢棄物Non-Hazardous Waste</t>
  </si>
  <si>
    <t>回用/再使用Reuse/Reutilization</t>
  </si>
  <si>
    <t>12032727101</t>
  </si>
  <si>
    <t>4.3</t>
  </si>
  <si>
    <t>其他用水(依水費單或合約)</t>
  </si>
  <si>
    <t>4.3.1</t>
  </si>
  <si>
    <t>其他用水量</t>
  </si>
  <si>
    <t>TYN02-1</t>
  </si>
  <si>
    <t>桃二-台達</t>
  </si>
  <si>
    <t>12032727575</t>
  </si>
  <si>
    <t>4.3.2</t>
  </si>
  <si>
    <t>其他用水費用</t>
  </si>
  <si>
    <t>TYN02-2</t>
  </si>
  <si>
    <t>桃二-達創</t>
  </si>
  <si>
    <t>12032828014</t>
  </si>
  <si>
    <t>4.4</t>
  </si>
  <si>
    <t>製程用水</t>
  </si>
  <si>
    <t>4.4.2</t>
  </si>
  <si>
    <t>生產廢水量</t>
  </si>
  <si>
    <t>TYN02-3</t>
  </si>
  <si>
    <t>桃二-達爾</t>
  </si>
  <si>
    <t>上海市-綜合樓</t>
  </si>
  <si>
    <t>車輛 vehicle</t>
  </si>
  <si>
    <t>柴油 Diesel Oil</t>
  </si>
  <si>
    <t>kg/kL</t>
  </si>
  <si>
    <t>32600</t>
  </si>
  <si>
    <t>kcal/kg</t>
  </si>
  <si>
    <t>12032525309</t>
  </si>
  <si>
    <t>4.5</t>
  </si>
  <si>
    <t>非生產用水</t>
  </si>
  <si>
    <t>4.5.1</t>
  </si>
  <si>
    <t>非生產用水量</t>
  </si>
  <si>
    <t>同市水</t>
  </si>
  <si>
    <t>TW-4</t>
  </si>
  <si>
    <t>桃三廠</t>
  </si>
  <si>
    <t>汽油 Gasoline</t>
  </si>
  <si>
    <t>46000</t>
  </si>
  <si>
    <t>12032727559</t>
  </si>
  <si>
    <t>4.5.2</t>
  </si>
  <si>
    <t>非生產廢水量</t>
  </si>
  <si>
    <t>以市水8成計算</t>
  </si>
  <si>
    <t>TW-6</t>
  </si>
  <si>
    <t>桃五廠</t>
  </si>
  <si>
    <t>12032828040</t>
  </si>
  <si>
    <t>4.6</t>
  </si>
  <si>
    <t>回收及再利用的水</t>
  </si>
  <si>
    <t>4.6.1</t>
  </si>
  <si>
    <t>冷凝水利用水量</t>
  </si>
  <si>
    <t>CL</t>
  </si>
  <si>
    <t>中壢</t>
  </si>
  <si>
    <t>蕪湖</t>
  </si>
  <si>
    <t>L (公升)</t>
  </si>
  <si>
    <t>割草機/噴藥機 Lawn mower/sprayer</t>
  </si>
  <si>
    <t>kg/m3</t>
  </si>
  <si>
    <t>10300</t>
  </si>
  <si>
    <t>12032727103</t>
  </si>
  <si>
    <t>4.1.3</t>
  </si>
  <si>
    <t>資料時間區間 - 起始日期 (YYYY/MM/DD)</t>
  </si>
  <si>
    <t>None(無)</t>
  </si>
  <si>
    <t>2023/03/31</t>
  </si>
  <si>
    <t>TW-7</t>
  </si>
  <si>
    <t>中壢一廠</t>
  </si>
  <si>
    <t>鍋爐-熱水 Boiler-hot water</t>
  </si>
  <si>
    <t>天然氣 Natural Gas</t>
  </si>
  <si>
    <t>8000</t>
  </si>
  <si>
    <t>kcal/m3</t>
  </si>
  <si>
    <t>12032727102</t>
  </si>
  <si>
    <t>4.4.1</t>
  </si>
  <si>
    <t>生產用水量</t>
  </si>
  <si>
    <t>CL01-1</t>
  </si>
  <si>
    <t>中壢-儲運</t>
  </si>
  <si>
    <t>美洲區</t>
  </si>
  <si>
    <t>加拿大</t>
  </si>
  <si>
    <t>Surrey, BC,DCI</t>
  </si>
  <si>
    <t>09511</t>
  </si>
  <si>
    <t>廢PCB多層板邊-非保稅</t>
  </si>
  <si>
    <t xml:space="preserve">有害(危險)廢棄物Hazardous Waste </t>
  </si>
  <si>
    <t>回收Recycle</t>
  </si>
  <si>
    <t>Man-hour(人時數)</t>
  </si>
  <si>
    <t>化糞池 Septic tank</t>
  </si>
  <si>
    <t>甲烷(CH4)</t>
  </si>
  <si>
    <t>4</t>
  </si>
  <si>
    <t>水資源類別</t>
  </si>
  <si>
    <t>4.9</t>
  </si>
  <si>
    <t>取水來源</t>
  </si>
  <si>
    <t>同上單位匯出</t>
  </si>
  <si>
    <t>112</t>
  </si>
  <si>
    <t>TW-9</t>
  </si>
  <si>
    <t>中壢RD大樓</t>
  </si>
  <si>
    <t>09512</t>
  </si>
  <si>
    <t>廢有機樹脂粉末-非保稅</t>
  </si>
  <si>
    <t>廢棄物能源回收Waste to Energy Recovery</t>
  </si>
  <si>
    <t>飲水機 drinking fountain</t>
  </si>
  <si>
    <t>R-134a</t>
  </si>
  <si>
    <t>4.1.5</t>
  </si>
  <si>
    <t>水表編號</t>
  </si>
  <si>
    <t>F240894466、F240894475、 F240894475、 F240894484、 F240894493、 F240894500、 F240894519、 F240894528、  F240894546</t>
  </si>
  <si>
    <t>TW-11</t>
  </si>
  <si>
    <t>平鎮廠</t>
  </si>
  <si>
    <t>09601</t>
  </si>
  <si>
    <t>廢電子零件</t>
  </si>
  <si>
    <t>獨立商用冷凍、冷藏裝備Independent commercial freezing and refrigeration equipment</t>
  </si>
  <si>
    <t>4.1.6</t>
  </si>
  <si>
    <t>需排除的用水量</t>
  </si>
  <si>
    <t>TN</t>
  </si>
  <si>
    <t>台南</t>
  </si>
  <si>
    <t>09901</t>
  </si>
  <si>
    <t>廢活性碳</t>
  </si>
  <si>
    <t>東莞</t>
  </si>
  <si>
    <t>1001190002</t>
  </si>
  <si>
    <t>4.1.4</t>
  </si>
  <si>
    <t>資料時間區間 - 結束日期 (YYYY/MM/DD)</t>
  </si>
  <si>
    <t>2023/06/01</t>
  </si>
  <si>
    <t>TW-13</t>
  </si>
  <si>
    <t>台南一廠</t>
  </si>
  <si>
    <t>09902</t>
  </si>
  <si>
    <t>廢含油/含溶劑抹布/海綿</t>
  </si>
  <si>
    <t>冰水機 Chiller</t>
  </si>
  <si>
    <t>1001190003</t>
  </si>
  <si>
    <t>2023/06/30</t>
  </si>
  <si>
    <t>TW-14</t>
  </si>
  <si>
    <t>台南二廠</t>
  </si>
  <si>
    <t>09905</t>
  </si>
  <si>
    <t>廢水處理污泥</t>
  </si>
  <si>
    <t>立式冷氣 vertical air conditioner</t>
  </si>
  <si>
    <t>R-22</t>
  </si>
  <si>
    <t>住宅及商業建築冷氣機 Residential and commercial building air conditioners</t>
  </si>
  <si>
    <t>1001190004</t>
  </si>
  <si>
    <t>HCC</t>
  </si>
  <si>
    <t>乾坤台灣</t>
  </si>
  <si>
    <t>09906</t>
  </si>
  <si>
    <t>廢稱重紙</t>
  </si>
  <si>
    <t>1001050340</t>
  </si>
  <si>
    <t>CYNTEC-2</t>
  </si>
  <si>
    <t>乾坤新竹</t>
  </si>
  <si>
    <t>09908</t>
  </si>
  <si>
    <t>廢過濾網</t>
  </si>
  <si>
    <t>工業冷凍、冷藏裝備，包括食品加工及冷藏</t>
  </si>
  <si>
    <t>1001050714</t>
  </si>
  <si>
    <t>CHINA</t>
  </si>
  <si>
    <t>09909</t>
  </si>
  <si>
    <t>濾渣</t>
  </si>
  <si>
    <t>1001050643</t>
  </si>
  <si>
    <t>CHINA-57</t>
  </si>
  <si>
    <t>09912</t>
  </si>
  <si>
    <t>物化污泥</t>
  </si>
  <si>
    <t>分離式冷氣 Separate air conditioner</t>
  </si>
  <si>
    <t>1001050265</t>
  </si>
  <si>
    <t>2023/09/26</t>
  </si>
  <si>
    <t xml:space="preserve">DG02 </t>
  </si>
  <si>
    <t>東莞二廠</t>
  </si>
  <si>
    <t>09913</t>
  </si>
  <si>
    <t>廢膜</t>
  </si>
  <si>
    <t>窗型冷氣 window air conditioner</t>
  </si>
  <si>
    <t>1001050339</t>
  </si>
  <si>
    <t>2023/10/30</t>
  </si>
  <si>
    <t xml:space="preserve">DG03 </t>
  </si>
  <si>
    <t>東莞三廠</t>
  </si>
  <si>
    <t>09914</t>
  </si>
  <si>
    <t>廢濾芯</t>
  </si>
  <si>
    <t xml:space="preserve">DG04 </t>
  </si>
  <si>
    <t>東莞四廠</t>
  </si>
  <si>
    <t>09424</t>
  </si>
  <si>
    <t>廢油漆</t>
  </si>
  <si>
    <t>歐非中東</t>
  </si>
  <si>
    <t>奧地利</t>
  </si>
  <si>
    <t>Wildenhag, AT00</t>
  </si>
  <si>
    <t>R-410A</t>
  </si>
  <si>
    <t>DG05</t>
  </si>
  <si>
    <t>東莞五廠</t>
  </si>
  <si>
    <t>09422</t>
  </si>
  <si>
    <t>清洗廢液</t>
  </si>
  <si>
    <t>其他 others</t>
  </si>
  <si>
    <t>外購能源-熱能 Purchased energy-heat</t>
  </si>
  <si>
    <t>kgCO2/kWh</t>
  </si>
  <si>
    <t>DG06</t>
  </si>
  <si>
    <t>東莞七廠</t>
  </si>
  <si>
    <t>09415</t>
  </si>
  <si>
    <t>蒸發濃液</t>
  </si>
  <si>
    <t>DGRD</t>
  </si>
  <si>
    <t>東莞科研中心</t>
  </si>
  <si>
    <t>09418</t>
  </si>
  <si>
    <t>廢液壓油</t>
  </si>
  <si>
    <t>2023/10/01</t>
  </si>
  <si>
    <t>CHINA-6</t>
  </si>
  <si>
    <t>郴州</t>
  </si>
  <si>
    <t>祕魯</t>
  </si>
  <si>
    <t>Lima, Perú,PEE</t>
  </si>
  <si>
    <t>09420</t>
  </si>
  <si>
    <t>廢絕緣油</t>
  </si>
  <si>
    <t>4.6.3</t>
  </si>
  <si>
    <t>冷卻水塔排放水利用量</t>
  </si>
  <si>
    <t>CZ01</t>
  </si>
  <si>
    <t>郴州一廠</t>
  </si>
  <si>
    <t>09501</t>
  </si>
  <si>
    <t>廢PCB板(帶零件)-非保稅</t>
  </si>
  <si>
    <t>4.6.4</t>
  </si>
  <si>
    <t>其他設施(設備)排水利用量</t>
  </si>
  <si>
    <t>CZ-2</t>
  </si>
  <si>
    <t>郴州二廠</t>
  </si>
  <si>
    <t>09502</t>
  </si>
  <si>
    <t>廢PCB板(不帶零件)-非保稅</t>
  </si>
  <si>
    <t>斯洛伐克</t>
  </si>
  <si>
    <t>Bratislava, SK03</t>
  </si>
  <si>
    <t>930</t>
  </si>
  <si>
    <t>BTU/ft3</t>
  </si>
  <si>
    <t>944122542</t>
  </si>
  <si>
    <t>CZ-3</t>
  </si>
  <si>
    <t>郴州-生活區(含主管樓)</t>
  </si>
  <si>
    <t>09509</t>
  </si>
  <si>
    <t>PCB板邊(微含銅)-非保稅</t>
  </si>
  <si>
    <t>10.875</t>
  </si>
  <si>
    <t>944122543</t>
  </si>
  <si>
    <t>F050971293、F050971300、 F050971319、  F050971328、 F050971337、 F050971346 、F050971355 、F050971364</t>
  </si>
  <si>
    <t>CHINA-7</t>
  </si>
  <si>
    <t>郴州-科技公司</t>
  </si>
  <si>
    <t>09510</t>
  </si>
  <si>
    <t>廢PCB單層板邊-非保稅</t>
  </si>
  <si>
    <t>10.946</t>
  </si>
  <si>
    <t>944122539</t>
  </si>
  <si>
    <t>CHINA-3</t>
  </si>
  <si>
    <t>CO2滅火器 CO2 fire extinguisher</t>
  </si>
  <si>
    <t>2023/02/01</t>
  </si>
  <si>
    <t>WJ01</t>
  </si>
  <si>
    <t>吳江一廠</t>
  </si>
  <si>
    <t>WJ01-1</t>
  </si>
  <si>
    <t>吳江-運輸組</t>
  </si>
  <si>
    <t>WJ02</t>
  </si>
  <si>
    <t>吳江二廠</t>
  </si>
  <si>
    <t>8276.2061</t>
  </si>
  <si>
    <t>4.6.2</t>
  </si>
  <si>
    <t>雨水利用量</t>
  </si>
  <si>
    <t>WJ02-1</t>
  </si>
  <si>
    <t>吳江-儲運中心</t>
  </si>
  <si>
    <t>台達企管/中達電通</t>
  </si>
  <si>
    <t>中達電通福建福州</t>
  </si>
  <si>
    <t>WJ03</t>
  </si>
  <si>
    <t>吳江三廠</t>
  </si>
  <si>
    <t>中達電通雲南昆明</t>
  </si>
  <si>
    <t>WJ04</t>
  </si>
  <si>
    <t>吳江四廠</t>
  </si>
  <si>
    <t>中達電通黑龍江哈爾濱</t>
  </si>
  <si>
    <t>WJ05</t>
  </si>
  <si>
    <t>吳江五廠</t>
  </si>
  <si>
    <t>WJRD</t>
  </si>
  <si>
    <t>吳江科研中心</t>
  </si>
  <si>
    <t>台達企管遼寧大連B</t>
  </si>
  <si>
    <t>CHINA-4</t>
  </si>
  <si>
    <t>04206</t>
  </si>
  <si>
    <t>廢鋁(含雜質)</t>
  </si>
  <si>
    <t>台達平潭子公司</t>
  </si>
  <si>
    <t>WH01</t>
  </si>
  <si>
    <t>蕪湖廠</t>
  </si>
  <si>
    <t>04903</t>
  </si>
  <si>
    <t>廢端子線/信號線</t>
  </si>
  <si>
    <t>達而泰（天津）實業有限公司</t>
  </si>
  <si>
    <t>WH-2</t>
  </si>
  <si>
    <t>蕪湖-生活區</t>
  </si>
  <si>
    <t>05201</t>
  </si>
  <si>
    <t>廢馬達成品</t>
  </si>
  <si>
    <t>CHINA-8</t>
  </si>
  <si>
    <t>上海科研</t>
  </si>
  <si>
    <t>美國</t>
  </si>
  <si>
    <t>Durham, NC,DAR</t>
  </si>
  <si>
    <t>06001</t>
  </si>
  <si>
    <t>報廢儀器設備</t>
  </si>
  <si>
    <t>31134011023</t>
  </si>
  <si>
    <t>CYNTEC-1</t>
  </si>
  <si>
    <t>華豐電子(吳江、華豐、華騰)</t>
  </si>
  <si>
    <t>07004</t>
  </si>
  <si>
    <t>廢木棧板/廢木箱/廢木屑</t>
  </si>
  <si>
    <t>31134011002</t>
  </si>
  <si>
    <t>WJC01</t>
  </si>
  <si>
    <t>乾坤華騰</t>
  </si>
  <si>
    <t>09001</t>
  </si>
  <si>
    <t>報廢電腦主機</t>
  </si>
  <si>
    <t>WJC02</t>
  </si>
  <si>
    <t>乾坤華豐</t>
  </si>
  <si>
    <t>09002</t>
  </si>
  <si>
    <t>報廢顯示器</t>
  </si>
  <si>
    <t>SEA</t>
  </si>
  <si>
    <t>東南亞</t>
  </si>
  <si>
    <t>09102</t>
  </si>
  <si>
    <t>廢紅銅屑(含油)</t>
  </si>
  <si>
    <t>TH</t>
  </si>
  <si>
    <t>泰國</t>
  </si>
  <si>
    <t>09110</t>
  </si>
  <si>
    <t>廢帶銅線矽鋼片含雜質</t>
  </si>
  <si>
    <t>同市水水</t>
  </si>
  <si>
    <t>SEA-1</t>
  </si>
  <si>
    <t>泰達一廠</t>
  </si>
  <si>
    <t>09309</t>
  </si>
  <si>
    <t>廢棄包裝桶</t>
  </si>
  <si>
    <t>餐飲/廚房設備 Catering/Kitchen Equipment</t>
  </si>
  <si>
    <t>市水8成計算</t>
  </si>
  <si>
    <t>SEA-2</t>
  </si>
  <si>
    <t>泰達三廠</t>
  </si>
  <si>
    <t>09408</t>
  </si>
  <si>
    <t>廢溶劑</t>
  </si>
  <si>
    <t>SEA-3</t>
  </si>
  <si>
    <t>泰達五廠</t>
  </si>
  <si>
    <t>09513</t>
  </si>
  <si>
    <t>廢PCB板邊（雙面含銅、無零件）</t>
  </si>
  <si>
    <t>SEA-4</t>
  </si>
  <si>
    <t>泰達六廠</t>
  </si>
  <si>
    <t>09514</t>
  </si>
  <si>
    <t>廢PCB板邊（單面含銅）-非保稅</t>
  </si>
  <si>
    <t>IN</t>
  </si>
  <si>
    <t>印度</t>
  </si>
  <si>
    <t>09517</t>
  </si>
  <si>
    <t>廢PCB板邊（不含銅）</t>
  </si>
  <si>
    <t>INE01</t>
  </si>
  <si>
    <t>Eltek-India</t>
  </si>
  <si>
    <t>Bangalore-BLR</t>
  </si>
  <si>
    <t>力林廠</t>
  </si>
  <si>
    <t>IN012</t>
  </si>
  <si>
    <t>DET_ India(Hosur)</t>
  </si>
  <si>
    <t>09602</t>
  </si>
  <si>
    <t>DNI報廢成品/半成品（雙面）</t>
  </si>
  <si>
    <t>平鎮廠-乾坤租賃</t>
  </si>
  <si>
    <t>SA-1</t>
  </si>
  <si>
    <t>Gurgaon-GGN</t>
  </si>
  <si>
    <t>DET3</t>
  </si>
  <si>
    <t>SA-2</t>
  </si>
  <si>
    <t>Rudrapur-RDP</t>
  </si>
  <si>
    <t>DET5</t>
  </si>
  <si>
    <t>AMERICAS</t>
  </si>
  <si>
    <t>Orlando, FL,TINC</t>
  </si>
  <si>
    <t>外售能源-出售電力 Sold Energy-electricity</t>
  </si>
  <si>
    <t>FC</t>
  </si>
  <si>
    <t>Eltek-US</t>
  </si>
  <si>
    <t>KG-DTA</t>
  </si>
  <si>
    <t>EMEA</t>
  </si>
  <si>
    <t>新加坡</t>
  </si>
  <si>
    <t>Biopolis-SG05</t>
  </si>
  <si>
    <t>SLOVAKIA</t>
  </si>
  <si>
    <t>Pewaukee, WI,DAW</t>
  </si>
  <si>
    <t>04011</t>
  </si>
  <si>
    <t>廢無鉛錫渣(不含銀)-非保税</t>
  </si>
  <si>
    <t>EMEA-20</t>
  </si>
  <si>
    <t>Dubnica nad Váhom, SK03</t>
  </si>
  <si>
    <t>04013</t>
  </si>
  <si>
    <t>廢無鉛錫渣(含銀)-非保税</t>
  </si>
  <si>
    <t>德國</t>
  </si>
  <si>
    <t>Teningen, DE00</t>
  </si>
  <si>
    <t>EMEA-21</t>
  </si>
  <si>
    <t>Liptovský Hrádok, SKE1</t>
  </si>
  <si>
    <t>04018</t>
  </si>
  <si>
    <t>廢錫膏--非保稅</t>
  </si>
  <si>
    <t>NEA</t>
  </si>
  <si>
    <t>東北亞</t>
  </si>
  <si>
    <t>04102</t>
  </si>
  <si>
    <t>廢紅銅柱/廢紅銅塊</t>
  </si>
  <si>
    <t>WJC-3</t>
  </si>
  <si>
    <t>中達M2廠</t>
  </si>
  <si>
    <t>04104</t>
  </si>
  <si>
    <t>廢銅線-非保税</t>
  </si>
  <si>
    <t>WJC-4</t>
  </si>
  <si>
    <t>華豐蕪湖</t>
  </si>
  <si>
    <t>04107</t>
  </si>
  <si>
    <t>廢黃銅棒尾料</t>
  </si>
  <si>
    <t>挪威</t>
  </si>
  <si>
    <t>Drammen, NOE1</t>
  </si>
  <si>
    <t>TW-10</t>
  </si>
  <si>
    <t>中壢五廠</t>
  </si>
  <si>
    <t>04201</t>
  </si>
  <si>
    <t>廢鋁</t>
  </si>
  <si>
    <t>JP</t>
  </si>
  <si>
    <t>日本</t>
  </si>
  <si>
    <t>03030</t>
  </si>
  <si>
    <t>廢膠塊/廢黑膠 -非保稅-非保稅</t>
  </si>
  <si>
    <t>NEA-1</t>
  </si>
  <si>
    <t>Tokyo-DEJ</t>
  </si>
  <si>
    <t>04101</t>
  </si>
  <si>
    <t>廢銅板/片</t>
  </si>
  <si>
    <t>DET6</t>
  </si>
  <si>
    <t>108G000031</t>
  </si>
  <si>
    <t>TW-12</t>
  </si>
  <si>
    <t>台中一廠</t>
  </si>
  <si>
    <t>04125</t>
  </si>
  <si>
    <t>廢漆包線/卡拉線-非保稅</t>
  </si>
  <si>
    <t>Vivotek</t>
  </si>
  <si>
    <t>Vivotek1-自有</t>
  </si>
  <si>
    <t>大樓分攤</t>
  </si>
  <si>
    <t>TW01</t>
  </si>
  <si>
    <t>06005</t>
  </si>
  <si>
    <t>車間廢電感/變壓器</t>
  </si>
  <si>
    <t>Vivotek2-租賃</t>
  </si>
  <si>
    <t>2023/06/21</t>
  </si>
  <si>
    <t>CYNTEC-4</t>
  </si>
  <si>
    <t>R-407C</t>
  </si>
  <si>
    <t>CYNTEC-5</t>
  </si>
  <si>
    <t>乾坤南科廠</t>
  </si>
  <si>
    <t>CYNTEC-3</t>
  </si>
  <si>
    <t>乾坤蕪湖</t>
  </si>
  <si>
    <t>英國</t>
  </si>
  <si>
    <t>Hemel Hempstead-GBE1</t>
  </si>
  <si>
    <t>CYNTEC-7</t>
  </si>
  <si>
    <t>09109</t>
  </si>
  <si>
    <t>廢蓄電池</t>
  </si>
  <si>
    <t>SEA-5</t>
  </si>
  <si>
    <t>泰達七廠</t>
  </si>
  <si>
    <t>BR</t>
  </si>
  <si>
    <t>巴西</t>
  </si>
  <si>
    <t>Americas-13</t>
  </si>
  <si>
    <t>São José dos Campos, SP,DEB</t>
  </si>
  <si>
    <t>lease</t>
  </si>
  <si>
    <t>外租</t>
  </si>
  <si>
    <t>2023/11/22</t>
  </si>
  <si>
    <t>TW-15</t>
  </si>
  <si>
    <t>新竹縣-台元科學園區</t>
  </si>
  <si>
    <t>09401</t>
  </si>
  <si>
    <t>廢機油(含桶)</t>
  </si>
  <si>
    <t>Manchester-GB04</t>
  </si>
  <si>
    <t>TW-16</t>
  </si>
  <si>
    <t>桃園市-杉信庫房</t>
  </si>
  <si>
    <t>Vivotek3-桃二廠</t>
  </si>
  <si>
    <t>105G000467</t>
  </si>
  <si>
    <t>22 58966300 9</t>
  </si>
  <si>
    <t>TW-17</t>
  </si>
  <si>
    <t>台北市-台灣大學學新館</t>
  </si>
  <si>
    <t>TW-18</t>
  </si>
  <si>
    <t xml:space="preserve">桃園市-中央大學國鼎光電大樓 </t>
  </si>
  <si>
    <t xml:space="preserve">2023/10/24 </t>
  </si>
  <si>
    <t>TW-19</t>
  </si>
  <si>
    <t>台南市-成大台達大樓(7月租約到期搬回TN2)</t>
  </si>
  <si>
    <t>TW-20</t>
  </si>
  <si>
    <t>台南市-成大奇美大樓</t>
  </si>
  <si>
    <t>TW-21</t>
  </si>
  <si>
    <t>台北市-普合大樓</t>
  </si>
  <si>
    <t>10200</t>
  </si>
  <si>
    <t>TW-22</t>
  </si>
  <si>
    <t>03013</t>
  </si>
  <si>
    <t>廢膠殼</t>
  </si>
  <si>
    <t>8505</t>
  </si>
  <si>
    <t>TW-23-1</t>
  </si>
  <si>
    <t>03015</t>
  </si>
  <si>
    <t>廢膠棧板</t>
  </si>
  <si>
    <t>扣除晶睿用水量71噸</t>
  </si>
  <si>
    <t>TW-23-2</t>
  </si>
  <si>
    <t>03031</t>
  </si>
  <si>
    <t>PP塑膠粒邊角料</t>
  </si>
  <si>
    <t>2023/02/17</t>
  </si>
  <si>
    <t>TW-24</t>
  </si>
  <si>
    <t>Vivotek4-桃五廠</t>
  </si>
  <si>
    <t>03011</t>
  </si>
  <si>
    <t>廢膠片</t>
  </si>
  <si>
    <t>空氣清淨機 air purifier</t>
  </si>
  <si>
    <t>R-404A</t>
  </si>
  <si>
    <t>移動式空氣清淨機 Mobile air purifier</t>
  </si>
  <si>
    <t>63432310757</t>
  </si>
  <si>
    <t>2023/03/17</t>
  </si>
  <si>
    <t>CHINA-1</t>
  </si>
  <si>
    <t>東莞2~5廠</t>
  </si>
  <si>
    <t>03033</t>
  </si>
  <si>
    <t>PBT塑膠邊角料</t>
  </si>
  <si>
    <t>R-23</t>
  </si>
  <si>
    <t>扣除晶睿79噸</t>
  </si>
  <si>
    <t>CHINA-2</t>
  </si>
  <si>
    <t>東莞6~7廠</t>
  </si>
  <si>
    <t>03034</t>
  </si>
  <si>
    <t>ABS塑膠邊角料</t>
  </si>
  <si>
    <t>CHINA-5</t>
  </si>
  <si>
    <t>蕪湖三廠</t>
  </si>
  <si>
    <t>03035</t>
  </si>
  <si>
    <t>PC塑膠邊角料</t>
  </si>
  <si>
    <t>25679634303</t>
  </si>
  <si>
    <t>DGC</t>
  </si>
  <si>
    <t>牛埔東路廠房-乾坤租賃</t>
  </si>
  <si>
    <t>03036</t>
  </si>
  <si>
    <t>PPO塑膠邊角料</t>
  </si>
  <si>
    <t>CHINA-9</t>
  </si>
  <si>
    <t>杭州分公司</t>
  </si>
  <si>
    <t>緬甸</t>
  </si>
  <si>
    <t>Yangon, Myanmar-DEISG</t>
  </si>
  <si>
    <t>03037</t>
  </si>
  <si>
    <t>尼龍塑膠邊角料</t>
  </si>
  <si>
    <t>R-123</t>
  </si>
  <si>
    <t>CHINA-10</t>
  </si>
  <si>
    <t>南京分公司</t>
  </si>
  <si>
    <t>03039</t>
  </si>
  <si>
    <t>改性PPS塑膠邊角料</t>
  </si>
  <si>
    <t>CHINA-11</t>
  </si>
  <si>
    <t>西安分公司</t>
  </si>
  <si>
    <t>R-32</t>
  </si>
  <si>
    <t>CHINA-12</t>
  </si>
  <si>
    <t>成都分公司</t>
  </si>
  <si>
    <t>CHINA-13</t>
  </si>
  <si>
    <t>北京分公司</t>
  </si>
  <si>
    <t>CHINA-14</t>
  </si>
  <si>
    <t>武漢分公司</t>
  </si>
  <si>
    <t>扣除晶睿102噸</t>
  </si>
  <si>
    <t>CHINA-15</t>
  </si>
  <si>
    <t>上海浦西</t>
  </si>
  <si>
    <t>2023/06/20</t>
  </si>
  <si>
    <t>CHINA-16</t>
  </si>
  <si>
    <t>中達電通廣州分公司</t>
  </si>
  <si>
    <t>箱型車 Van</t>
  </si>
  <si>
    <t>交通用冷凍、冷藏裝備freezing and refrigeration equipment for transportation</t>
  </si>
  <si>
    <t>2023/07/20</t>
  </si>
  <si>
    <t>CHINA-17</t>
  </si>
  <si>
    <t>中達電通江蘇無錫</t>
  </si>
  <si>
    <t>製程改善 Process Improvement</t>
  </si>
  <si>
    <t>沖壓邊角料等減量</t>
  </si>
  <si>
    <t>減量Reduce</t>
  </si>
  <si>
    <t>CHINA-18</t>
  </si>
  <si>
    <t>中達電通合肥分公司</t>
  </si>
  <si>
    <t>滾噴膠等化學品多次使用報廢減量</t>
  </si>
  <si>
    <t>CHINA-19</t>
  </si>
  <si>
    <t>中達電通浙江寧波</t>
  </si>
  <si>
    <t>CHINA-20</t>
  </si>
  <si>
    <t>廣東深圳</t>
  </si>
  <si>
    <t>CHINA-21</t>
  </si>
  <si>
    <t>友廠包材回用 Recycling of Packaging Materials</t>
  </si>
  <si>
    <t>紙箱等回用</t>
  </si>
  <si>
    <t>CHINA-22</t>
  </si>
  <si>
    <t>活性炭等回用</t>
  </si>
  <si>
    <t>CHINA-23</t>
  </si>
  <si>
    <t>台達企管廈門分公司</t>
  </si>
  <si>
    <t>餐廳廚餘</t>
  </si>
  <si>
    <t>CHINA-24</t>
  </si>
  <si>
    <t>中達電通廈門分公司</t>
  </si>
  <si>
    <t>工業垃圾等</t>
  </si>
  <si>
    <t>2023/09/20</t>
  </si>
  <si>
    <t>CHINA-25</t>
  </si>
  <si>
    <t>中達電通廣西南寧</t>
  </si>
  <si>
    <t>廢有機溶劑等</t>
  </si>
  <si>
    <t>CHINA-26</t>
  </si>
  <si>
    <t>中達電通重慶</t>
  </si>
  <si>
    <t>廢濾芯等</t>
  </si>
  <si>
    <t>8400</t>
  </si>
  <si>
    <t>CHINA-27</t>
  </si>
  <si>
    <t>中達電通新疆烏魯木齊</t>
  </si>
  <si>
    <t>哥倫比亞</t>
  </si>
  <si>
    <t>Los Lagartos, Colombia,Columbia</t>
  </si>
  <si>
    <t>生活垃圾</t>
  </si>
  <si>
    <t>CHINA-28</t>
  </si>
  <si>
    <t>中達電通貴州貴陽</t>
  </si>
  <si>
    <t>CHINA-29</t>
  </si>
  <si>
    <t>有機溶劑重複使用減量</t>
  </si>
  <si>
    <t>2023/10/23</t>
  </si>
  <si>
    <t>CHINA-30</t>
  </si>
  <si>
    <t>中達電通甘肅蘭州</t>
  </si>
  <si>
    <t>CHINA-31</t>
  </si>
  <si>
    <t>中達電通鄭州分公司</t>
  </si>
  <si>
    <t>扣除晶睿87噸</t>
  </si>
  <si>
    <t>CHINA-32</t>
  </si>
  <si>
    <t>中達電通河北石家莊</t>
  </si>
  <si>
    <t>活性炭回用</t>
  </si>
  <si>
    <t>CHINA-33</t>
  </si>
  <si>
    <t>中達電通濟南分公司</t>
  </si>
  <si>
    <t>CHINA-34</t>
  </si>
  <si>
    <t>山東青島</t>
  </si>
  <si>
    <t>有機溶劑等</t>
  </si>
  <si>
    <t>CHINA-35</t>
  </si>
  <si>
    <t>中達電通太原分公司</t>
  </si>
  <si>
    <t>CHINA-36</t>
  </si>
  <si>
    <t>中達電通天津</t>
  </si>
  <si>
    <t>CHINA-37</t>
  </si>
  <si>
    <t>中達電通湖南長沙</t>
  </si>
  <si>
    <t>Atlanta, GA,March - US</t>
  </si>
  <si>
    <t>台紙減量</t>
  </si>
  <si>
    <t>CHINA-38</t>
  </si>
  <si>
    <t>中達電通江西南昌</t>
  </si>
  <si>
    <t>2023/01/17</t>
  </si>
  <si>
    <t>CHINA-39</t>
  </si>
  <si>
    <t>中達電通瀋陽分公司</t>
  </si>
  <si>
    <t>CHINA-40</t>
  </si>
  <si>
    <t>中達電通遼寧大連A</t>
  </si>
  <si>
    <t>22-58971852-9</t>
  </si>
  <si>
    <t>CHINA-41</t>
  </si>
  <si>
    <t>01002</t>
  </si>
  <si>
    <t>废铁/废铁片</t>
  </si>
  <si>
    <t>CHINA-42</t>
  </si>
  <si>
    <t>木栈板</t>
  </si>
  <si>
    <t>CHINA-43</t>
  </si>
  <si>
    <t>中達電通吉林長春</t>
  </si>
  <si>
    <t>变压器包材</t>
  </si>
  <si>
    <t>CHINA-44</t>
  </si>
  <si>
    <t>中達電通內蒙古呼和浩特</t>
  </si>
  <si>
    <t>膠框(塑料盤)回用 Plastic Frame (Plastic Tray) Reuse </t>
  </si>
  <si>
    <t>胶框</t>
  </si>
  <si>
    <t>SEA-6</t>
  </si>
  <si>
    <t>WHC1</t>
  </si>
  <si>
    <t>折叠胶框</t>
  </si>
  <si>
    <t>SEA-7</t>
  </si>
  <si>
    <t>WHC2</t>
  </si>
  <si>
    <t>原物料回用減量 Raw Material Reuse</t>
  </si>
  <si>
    <t>废溶剂塑胶桶</t>
  </si>
  <si>
    <t>SEA-8</t>
  </si>
  <si>
    <t>WHC3</t>
  </si>
  <si>
    <t>/</t>
  </si>
  <si>
    <t>餐厅厨余</t>
  </si>
  <si>
    <t>堆肥Compost</t>
  </si>
  <si>
    <t>Myanmar</t>
  </si>
  <si>
    <t>02102</t>
  </si>
  <si>
    <t>废印刷钢板</t>
  </si>
  <si>
    <t>SEA-11</t>
  </si>
  <si>
    <t>Yangon, Myanmar-DEMM</t>
  </si>
  <si>
    <t>02901</t>
  </si>
  <si>
    <t>废纸铜铁针</t>
  </si>
  <si>
    <t>Vietnam</t>
  </si>
  <si>
    <t>越南</t>
  </si>
  <si>
    <t>03010</t>
  </si>
  <si>
    <t>废工管</t>
  </si>
  <si>
    <t>SEA-12</t>
  </si>
  <si>
    <t>Delta Electronics (Vietnam) Company Limited-DEVN</t>
  </si>
  <si>
    <t>废胶片</t>
  </si>
  <si>
    <t>SG</t>
  </si>
  <si>
    <t>03012</t>
  </si>
  <si>
    <t>废胶盘</t>
  </si>
  <si>
    <t>2023/05/22</t>
  </si>
  <si>
    <t>SEA-13</t>
  </si>
  <si>
    <t>Kaki Bukit-SG05</t>
  </si>
  <si>
    <t>Eastvale, CA,DALA</t>
  </si>
  <si>
    <t>09007</t>
  </si>
  <si>
    <t>报废仪器设备</t>
  </si>
  <si>
    <t>SEA-14</t>
  </si>
  <si>
    <t>Huntington Beach, CA-DPUS - PSW</t>
  </si>
  <si>
    <t>废溶剂空桶</t>
  </si>
  <si>
    <t>SEA-15</t>
  </si>
  <si>
    <t>Teban Garden-SG18</t>
  </si>
  <si>
    <t>废PCB板边（双面含铜、无零件）</t>
  </si>
  <si>
    <t>SA-3</t>
  </si>
  <si>
    <t>04204</t>
  </si>
  <si>
    <t>废铝（含塑胶））</t>
  </si>
  <si>
    <t>SA-4</t>
  </si>
  <si>
    <t>KG-SEZ</t>
  </si>
  <si>
    <t>03009</t>
  </si>
  <si>
    <t>废线轴（塑胶）</t>
  </si>
  <si>
    <t>SA-5</t>
  </si>
  <si>
    <t>09606</t>
  </si>
  <si>
    <t>AP报废半成品</t>
  </si>
  <si>
    <t>SA-6</t>
  </si>
  <si>
    <t>Mumbai-MUM</t>
  </si>
  <si>
    <t>09610</t>
  </si>
  <si>
    <t>LT报废半成品</t>
  </si>
  <si>
    <t>US</t>
  </si>
  <si>
    <t>Americas-1</t>
  </si>
  <si>
    <t>Oakland, NJ,Amerlux</t>
  </si>
  <si>
    <t>Americas-2</t>
  </si>
  <si>
    <t>Fremont, CA,DAF</t>
  </si>
  <si>
    <t>Americas-3</t>
  </si>
  <si>
    <t>Austin, TX,DAA</t>
  </si>
  <si>
    <t>菲律賓</t>
  </si>
  <si>
    <t>Eltek Philippines-PHE1</t>
  </si>
  <si>
    <t>Americas-4</t>
  </si>
  <si>
    <t>Boston, MA,DAB</t>
  </si>
  <si>
    <t>Americas-5</t>
  </si>
  <si>
    <t>Detroit, MI,DAD</t>
  </si>
  <si>
    <t>Americas-6</t>
  </si>
  <si>
    <t>Americas-7</t>
  </si>
  <si>
    <t>2023/09/19</t>
  </si>
  <si>
    <t>Americas-8</t>
  </si>
  <si>
    <t>Bellevue, WA,DAS</t>
  </si>
  <si>
    <t>00000</t>
  </si>
  <si>
    <t>桃園五廠-乾坤租賃</t>
  </si>
  <si>
    <t>Americas-9</t>
  </si>
  <si>
    <t>00003</t>
  </si>
  <si>
    <t>工业垃圾</t>
  </si>
  <si>
    <t>24-86975051-0</t>
  </si>
  <si>
    <t>Americas-10</t>
  </si>
  <si>
    <t>San Jose, CA,Vivotek</t>
  </si>
  <si>
    <t>01001</t>
  </si>
  <si>
    <t>废纸皮/纸箱</t>
  </si>
  <si>
    <t>107F000112</t>
  </si>
  <si>
    <t>Americas-11</t>
  </si>
  <si>
    <t>Plano, CA,DEUS</t>
  </si>
  <si>
    <t>AR</t>
  </si>
  <si>
    <t>阿根廷</t>
  </si>
  <si>
    <t>Americas-12</t>
  </si>
  <si>
    <t>Córdoba, Argentina,Argentina</t>
  </si>
  <si>
    <t>R-1301</t>
  </si>
  <si>
    <t>資收廢鐵</t>
  </si>
  <si>
    <t>CO</t>
  </si>
  <si>
    <t>R-0701</t>
  </si>
  <si>
    <t>廢木材棧板</t>
  </si>
  <si>
    <t>Americas-14</t>
  </si>
  <si>
    <t>其他減量方式 Other Reduce Method</t>
  </si>
  <si>
    <t>全廠汙泥乾燥機，整體含水率40%</t>
  </si>
  <si>
    <t>MX</t>
  </si>
  <si>
    <t>墨西哥</t>
  </si>
  <si>
    <t>廢木棧板再利用(廠內/廠內再利用)</t>
  </si>
  <si>
    <t>Americas-15</t>
  </si>
  <si>
    <t>Tlalnepantla, Mexico,DMX</t>
  </si>
  <si>
    <t>乾膜卷軸回用</t>
  </si>
  <si>
    <t>扣除晶睿16445</t>
  </si>
  <si>
    <t>PE</t>
  </si>
  <si>
    <t>廢紙類</t>
  </si>
  <si>
    <t>Americas-16</t>
  </si>
  <si>
    <t>走塑及減廢政策推行</t>
  </si>
  <si>
    <t>CA</t>
  </si>
  <si>
    <t>R-2408</t>
  </si>
  <si>
    <t>Americas-17</t>
  </si>
  <si>
    <t>Americas-18</t>
  </si>
  <si>
    <t>Bedford, NS,TEL</t>
  </si>
  <si>
    <t>C-0301</t>
  </si>
  <si>
    <t>廢有機溶劑</t>
  </si>
  <si>
    <t>扣除晶睿15857</t>
  </si>
  <si>
    <t>HR</t>
  </si>
  <si>
    <t>克羅埃西亞</t>
  </si>
  <si>
    <t>A-8801</t>
  </si>
  <si>
    <t>電鍍污泥</t>
  </si>
  <si>
    <t>EMEA-1</t>
  </si>
  <si>
    <t>Zagreb, NL06</t>
  </si>
  <si>
    <t>C-0399</t>
  </si>
  <si>
    <t>擦拭布、手套</t>
  </si>
  <si>
    <t>荷蘭</t>
  </si>
  <si>
    <t>Helmond, NL06</t>
  </si>
  <si>
    <t>FI</t>
  </si>
  <si>
    <t>芬蘭</t>
  </si>
  <si>
    <t>台汽電綠能股份有限公司</t>
  </si>
  <si>
    <t>星寶電力股份有限公司</t>
  </si>
  <si>
    <t>彰化縣芳苑鄉新漢寶段</t>
  </si>
  <si>
    <t>E-0217</t>
  </si>
  <si>
    <t>報廢品、下腳料</t>
  </si>
  <si>
    <t>EMEA-3</t>
  </si>
  <si>
    <t>Vantaa, FI00</t>
  </si>
  <si>
    <t>廢塑膠空桶</t>
  </si>
  <si>
    <t>Heat Pump</t>
  </si>
  <si>
    <t>R-452B</t>
  </si>
  <si>
    <t>其他 Others</t>
  </si>
  <si>
    <t>FR</t>
  </si>
  <si>
    <t>法國</t>
  </si>
  <si>
    <t>EMEA-4</t>
  </si>
  <si>
    <t>TARBES, FRE1</t>
  </si>
  <si>
    <t>DE</t>
  </si>
  <si>
    <t>EMEA-5</t>
  </si>
  <si>
    <t>Bruchsal, NL06</t>
  </si>
  <si>
    <t>EMEA-6</t>
  </si>
  <si>
    <t>Soest, DE00</t>
  </si>
  <si>
    <t>EMEA-7</t>
  </si>
  <si>
    <t>廢玻璃空桶</t>
  </si>
  <si>
    <t>Hoofddorp, NL06</t>
  </si>
  <si>
    <t>180800660</t>
  </si>
  <si>
    <t>EMEA-8</t>
  </si>
  <si>
    <t>Frankfurt, DEE1 DEE2</t>
  </si>
  <si>
    <t>C-0173</t>
  </si>
  <si>
    <t>廢汞燈</t>
  </si>
  <si>
    <t>馬來西亞</t>
  </si>
  <si>
    <t>Subang Jaya-MYE1</t>
  </si>
  <si>
    <t>地下水Groundwater</t>
  </si>
  <si>
    <t>IT</t>
  </si>
  <si>
    <t>義大利</t>
  </si>
  <si>
    <t>C-0299</t>
  </si>
  <si>
    <t>廢濾心</t>
  </si>
  <si>
    <t>5/17~6/3汙水錶外校</t>
  </si>
  <si>
    <t>EMEA-9</t>
  </si>
  <si>
    <t>Rome, IT00</t>
  </si>
  <si>
    <t>C-0201</t>
  </si>
  <si>
    <t>酸性廢空桶</t>
  </si>
  <si>
    <t>EMEA-10</t>
  </si>
  <si>
    <t>Novedrate, IT00</t>
  </si>
  <si>
    <t>C-0202</t>
  </si>
  <si>
    <t>鹼性廢空桶</t>
  </si>
  <si>
    <t>NL</t>
  </si>
  <si>
    <t>D-0299</t>
  </si>
  <si>
    <t>廢塑膠混合物</t>
  </si>
  <si>
    <t>EMEA-11</t>
  </si>
  <si>
    <t>D-1801</t>
  </si>
  <si>
    <t>EMEA-12</t>
  </si>
  <si>
    <t>R-0201</t>
  </si>
  <si>
    <t>資收廢塑膠</t>
  </si>
  <si>
    <t>NO</t>
  </si>
  <si>
    <t>R-0601</t>
  </si>
  <si>
    <t>資收廢紙</t>
  </si>
  <si>
    <t>EMEA-13</t>
  </si>
  <si>
    <t>扣除晶睿24435</t>
  </si>
  <si>
    <t>PL</t>
  </si>
  <si>
    <t>波蘭</t>
  </si>
  <si>
    <t>廢塑膠混合物　</t>
  </si>
  <si>
    <t>EMEA-14</t>
  </si>
  <si>
    <t>Warsaw-PL00</t>
  </si>
  <si>
    <t>EMEA-15</t>
  </si>
  <si>
    <t>Szczecin-PL00</t>
  </si>
  <si>
    <t xml:space="preserve">C-0299 </t>
  </si>
  <si>
    <t>廢塑膠或其混合物</t>
  </si>
  <si>
    <t>RO</t>
  </si>
  <si>
    <t>羅馬尼亞</t>
  </si>
  <si>
    <t>EMEA-16</t>
  </si>
  <si>
    <t>Bucharest, RO00</t>
  </si>
  <si>
    <t xml:space="preserve">電鍍製程污泥 </t>
  </si>
  <si>
    <t>102E001452</t>
  </si>
  <si>
    <t>扣除晶睿28919</t>
  </si>
  <si>
    <t>RU</t>
  </si>
  <si>
    <t>俄羅斯聯邦</t>
  </si>
  <si>
    <t>Kennesaw, GA-DPUS</t>
  </si>
  <si>
    <t xml:space="preserve">C-0301 </t>
  </si>
  <si>
    <t xml:space="preserve">廢塑膠或其混合物 </t>
  </si>
  <si>
    <t>ES</t>
  </si>
  <si>
    <t>西班牙</t>
  </si>
  <si>
    <t>不含鹵有機廢液(溶劑)</t>
  </si>
  <si>
    <t>鍋爐-蒸氣 Boiler-Steam</t>
  </si>
  <si>
    <t>8900</t>
  </si>
  <si>
    <t>EMEA-22</t>
  </si>
  <si>
    <t>Madrid-ES00</t>
  </si>
  <si>
    <t>EMEA-23</t>
  </si>
  <si>
    <t>Barcelona-ES00</t>
  </si>
  <si>
    <t>EMEA-24</t>
  </si>
  <si>
    <t>Vitoria-ES00</t>
  </si>
  <si>
    <t xml:space="preserve">C-0399 </t>
  </si>
  <si>
    <t xml:space="preserve">廢紡織製品或其下腳料 </t>
  </si>
  <si>
    <t>SE</t>
  </si>
  <si>
    <t>瑞典</t>
  </si>
  <si>
    <t>EMEA-25</t>
  </si>
  <si>
    <t>Sollentuna-SEE1</t>
  </si>
  <si>
    <t>資源類-紙類</t>
  </si>
  <si>
    <t>EMEA-26</t>
  </si>
  <si>
    <t>Växjö-SEE2</t>
  </si>
  <si>
    <t>資源類-塑膠</t>
  </si>
  <si>
    <t>Kallang Junction-SG17KJ</t>
  </si>
  <si>
    <t>2023/08/22</t>
  </si>
  <si>
    <t>CH</t>
  </si>
  <si>
    <t>瑞士</t>
  </si>
  <si>
    <t>6343230823K</t>
  </si>
  <si>
    <t>EMEA-27</t>
  </si>
  <si>
    <t>Bern-CH02</t>
  </si>
  <si>
    <t>資收紙類</t>
  </si>
  <si>
    <t>TR</t>
  </si>
  <si>
    <t>土耳其</t>
  </si>
  <si>
    <t>資收塑膠</t>
  </si>
  <si>
    <t>EMEA-28</t>
  </si>
  <si>
    <t>Istanbul, TR00</t>
  </si>
  <si>
    <t>資收-廢鐵</t>
  </si>
  <si>
    <t>AE</t>
  </si>
  <si>
    <t>阿拉伯聯合大公國</t>
  </si>
  <si>
    <t>R-0401</t>
  </si>
  <si>
    <t>資收廢玻璃</t>
  </si>
  <si>
    <t>EMEA-29</t>
  </si>
  <si>
    <t>Dubai-AEE1</t>
  </si>
  <si>
    <t>廢木材</t>
  </si>
  <si>
    <t>UK</t>
  </si>
  <si>
    <t>銅片材增加沖壓片數，減少下腳料重量</t>
  </si>
  <si>
    <t>Samut Prakan-Frasers</t>
  </si>
  <si>
    <t>EMEA-30</t>
  </si>
  <si>
    <t>East Kilbride, GBE1</t>
  </si>
  <si>
    <t>廚餘回收</t>
  </si>
  <si>
    <t>EMEA-31</t>
  </si>
  <si>
    <t>全廠汙泥乾燥機，整體含水率35%</t>
  </si>
  <si>
    <t>KR</t>
  </si>
  <si>
    <t>韓國</t>
  </si>
  <si>
    <t>Green Electricity Products (e.g. green tariffs) 綠色電力產品</t>
  </si>
  <si>
    <t>US-REC</t>
  </si>
  <si>
    <t>GEXA</t>
  </si>
  <si>
    <t>HARALD</t>
  </si>
  <si>
    <t>Glasscock County Texas</t>
  </si>
  <si>
    <t>手套合理使用控管</t>
  </si>
  <si>
    <t>緊急發電機 emergency generator</t>
  </si>
  <si>
    <t>NEA-2</t>
  </si>
  <si>
    <t>Seoul-DEK</t>
  </si>
  <si>
    <t>乾膜卷軸</t>
  </si>
  <si>
    <t>扣除晶睿31381</t>
  </si>
  <si>
    <t>OCEANIA</t>
  </si>
  <si>
    <t>大洋洲</t>
  </si>
  <si>
    <t>電鍍滾鍍改掛鍍</t>
  </si>
  <si>
    <t>AU</t>
  </si>
  <si>
    <t>澳洲</t>
  </si>
  <si>
    <t>廢空桶回用</t>
  </si>
  <si>
    <t>SEA-9</t>
  </si>
  <si>
    <t>Melbourne-Mel</t>
  </si>
  <si>
    <t>R-1307</t>
  </si>
  <si>
    <t>廢鋁箔</t>
  </si>
  <si>
    <t>SEA-10</t>
  </si>
  <si>
    <t>Sydney-Syd</t>
  </si>
  <si>
    <t>SEA-4&amp;5</t>
  </si>
  <si>
    <t>Wellgrow</t>
  </si>
  <si>
    <t>R-1908</t>
  </si>
  <si>
    <t>廢鋁/鋁殼</t>
  </si>
  <si>
    <t>扣除晶睿28794</t>
  </si>
  <si>
    <t>Americas-19</t>
  </si>
  <si>
    <t>木箱/棧板</t>
  </si>
  <si>
    <t>Americas-21</t>
  </si>
  <si>
    <t>E-0222</t>
  </si>
  <si>
    <t>線圈</t>
  </si>
  <si>
    <t>Americas-23</t>
  </si>
  <si>
    <t>E-0221</t>
  </si>
  <si>
    <t>pcb板</t>
  </si>
  <si>
    <t>Americas-24</t>
  </si>
  <si>
    <t>GEC (China)</t>
  </si>
  <si>
    <t>國網江蘇省電力有限公司蘇州市吳江區供電分公司</t>
  </si>
  <si>
    <t>亞洲新能源（寶應）風力發電有限公司</t>
  </si>
  <si>
    <t>江蘇省寶應縣</t>
  </si>
  <si>
    <t>R-2405</t>
  </si>
  <si>
    <t>日光燈</t>
  </si>
  <si>
    <t>2023/01/16</t>
  </si>
  <si>
    <t>Americas-22</t>
  </si>
  <si>
    <t>Cuajimalpa, Mexico,March - MEX</t>
  </si>
  <si>
    <t>Self-generated Renewable Electricity 自發再生電力</t>
  </si>
  <si>
    <t>Solar PV 太陽能模組</t>
  </si>
  <si>
    <t>I-REC</t>
  </si>
  <si>
    <t>On-site 廠內 &amp; On-Grid 連網</t>
  </si>
  <si>
    <t>國網江蘇電力有限公司蘇州供電分公司</t>
  </si>
  <si>
    <t>R-1305</t>
  </si>
  <si>
    <t>無鉛錫膏</t>
  </si>
  <si>
    <t>Americas-20</t>
  </si>
  <si>
    <t>Ottawa, ON,March - CAN</t>
  </si>
  <si>
    <t>錫銅渣</t>
  </si>
  <si>
    <t>EMEA-32</t>
  </si>
  <si>
    <t>鐵粉芯</t>
  </si>
  <si>
    <t>23 76962250 7</t>
  </si>
  <si>
    <t>EG</t>
  </si>
  <si>
    <t>埃及</t>
  </si>
  <si>
    <t>國網江蘇電力有限公司蘇州市吳江區供電分公司</t>
  </si>
  <si>
    <t>R-0603</t>
  </si>
  <si>
    <t>紙容器(混泡棉)</t>
  </si>
  <si>
    <t>EMEA-2</t>
  </si>
  <si>
    <t>Cairo, EGE1</t>
  </si>
  <si>
    <t>R-0407</t>
  </si>
  <si>
    <t>玻璃(晶元)</t>
  </si>
  <si>
    <t>2022/12/21</t>
  </si>
  <si>
    <t>CR</t>
  </si>
  <si>
    <t>捷克</t>
  </si>
  <si>
    <t>陶瓷基板</t>
  </si>
  <si>
    <t>EMEA-33</t>
  </si>
  <si>
    <t>Prague, CZ00</t>
  </si>
  <si>
    <t>灌膠</t>
  </si>
  <si>
    <t>TW-27</t>
  </si>
  <si>
    <t>新竹縣-工研院中興院區</t>
  </si>
  <si>
    <t>博曜電力股份有限公司</t>
  </si>
  <si>
    <t>心忠電業股份有限公司</t>
  </si>
  <si>
    <t>台南市學甲區宅子港段&amp;學甲寮段</t>
  </si>
  <si>
    <t>R-2601</t>
  </si>
  <si>
    <t>廢線材</t>
  </si>
  <si>
    <t>TW-28</t>
  </si>
  <si>
    <t>新竹市-工研院光復院區</t>
  </si>
  <si>
    <t>R-1306</t>
  </si>
  <si>
    <t>廢鐵罐</t>
  </si>
  <si>
    <t>CYNTEC-6</t>
  </si>
  <si>
    <t>寶特瓶罐</t>
  </si>
  <si>
    <t>CYNTEC-8</t>
  </si>
  <si>
    <t>報廢設備</t>
  </si>
  <si>
    <t>CHINA-45</t>
  </si>
  <si>
    <t>杭州分公司(4幢6樓)</t>
  </si>
  <si>
    <t>銅線</t>
  </si>
  <si>
    <t>AT</t>
  </si>
  <si>
    <t>雜塑膠</t>
  </si>
  <si>
    <t>EMEA-34</t>
  </si>
  <si>
    <t>Vienna(37), AT00</t>
  </si>
  <si>
    <t>EMEA-35</t>
  </si>
  <si>
    <t>Vienna(35), AT00</t>
  </si>
  <si>
    <t>EMEA-36</t>
  </si>
  <si>
    <t>EMEA-38</t>
  </si>
  <si>
    <t>Desio (MB), ITM1</t>
  </si>
  <si>
    <t>EMEA-39</t>
  </si>
  <si>
    <t>Gliwice, PLM1</t>
  </si>
  <si>
    <t>24255201</t>
  </si>
  <si>
    <t>EMEA-37</t>
  </si>
  <si>
    <t>Aberdeen, GB17</t>
  </si>
  <si>
    <t>24465101</t>
  </si>
  <si>
    <t>CHINA-47</t>
  </si>
  <si>
    <t>gallon(UK)(英制加侖)</t>
  </si>
  <si>
    <t>lb/gallon(UK)</t>
  </si>
  <si>
    <t>14873605</t>
  </si>
  <si>
    <t>2023/03/22</t>
  </si>
  <si>
    <t>CHINA-46</t>
  </si>
  <si>
    <t>14873602</t>
  </si>
  <si>
    <t>SEA-18</t>
  </si>
  <si>
    <t>SEA-20</t>
  </si>
  <si>
    <t>Bangkok-DGIT</t>
  </si>
  <si>
    <t>SA-7</t>
  </si>
  <si>
    <t>Ahmedabad-AMD</t>
  </si>
  <si>
    <t>SA-8</t>
  </si>
  <si>
    <t>Chennai-CHN</t>
  </si>
  <si>
    <t>2023/04/20</t>
  </si>
  <si>
    <t>SEA-16</t>
  </si>
  <si>
    <t>PH</t>
  </si>
  <si>
    <t>SEA-17</t>
  </si>
  <si>
    <t>MY</t>
  </si>
  <si>
    <t>電腦主機</t>
  </si>
  <si>
    <t>SEA-19</t>
  </si>
  <si>
    <t>保麗龍</t>
  </si>
  <si>
    <t>SEA-22</t>
  </si>
  <si>
    <t>R-0106</t>
  </si>
  <si>
    <t>廚餘</t>
  </si>
  <si>
    <t>Americas-29</t>
  </si>
  <si>
    <t>Plano, TX-DEUS-Data</t>
  </si>
  <si>
    <t>Americas-30</t>
  </si>
  <si>
    <t>Plano, TX-DEUS-Lotus</t>
  </si>
  <si>
    <t xml:space="preserve">一般垃圾 </t>
  </si>
  <si>
    <t>SEA-21</t>
  </si>
  <si>
    <t>NSW,Australia-MNC</t>
  </si>
  <si>
    <t>EMEA-40</t>
  </si>
  <si>
    <t>D-1504</t>
  </si>
  <si>
    <t>非有害有機廢液或廢溶劑</t>
  </si>
  <si>
    <t>2022/11/29</t>
  </si>
  <si>
    <t>SEA-1~8</t>
  </si>
  <si>
    <t>泰達</t>
  </si>
  <si>
    <t>E0221/E0217/E0222</t>
  </si>
  <si>
    <t>電路板相關</t>
  </si>
  <si>
    <t>TW-29</t>
  </si>
  <si>
    <t>桃園市-錦鋐</t>
  </si>
  <si>
    <t>廢錫</t>
  </si>
  <si>
    <t>TW-30</t>
  </si>
  <si>
    <t>桃園市-楊梅廠</t>
  </si>
  <si>
    <t>Americas-25</t>
  </si>
  <si>
    <t>Conklin, NY, UIC - Conklin</t>
  </si>
  <si>
    <t>事業活動產生之一般性垃圾</t>
  </si>
  <si>
    <t>22589663009</t>
  </si>
  <si>
    <t>2023/02/04</t>
  </si>
  <si>
    <t>Americas-26</t>
  </si>
  <si>
    <t>Rochester, NY, UIC - Rochester</t>
  </si>
  <si>
    <t>資收</t>
  </si>
  <si>
    <t>2258966309</t>
  </si>
  <si>
    <t>2023/02/28</t>
  </si>
  <si>
    <t>Americas-27</t>
  </si>
  <si>
    <t>Jalisco, Mexico, UIC - Mexico</t>
  </si>
  <si>
    <t>網版清洗廢液</t>
  </si>
  <si>
    <t>Americas-28</t>
  </si>
  <si>
    <t>Charlotte, NC, UIC - Charlotte</t>
  </si>
  <si>
    <t>44.4</t>
  </si>
  <si>
    <t>TW-31</t>
  </si>
  <si>
    <t>中壢六廠</t>
  </si>
  <si>
    <t>紙箱/棧板/木箱/保麗龍棧板/</t>
  </si>
  <si>
    <t>UIC-TW</t>
  </si>
  <si>
    <t>環球儀器(TW)</t>
  </si>
  <si>
    <t>TW-32</t>
  </si>
  <si>
    <t>UIC-Taoyuan</t>
  </si>
  <si>
    <t>Atrust</t>
  </si>
  <si>
    <t>冠信電腦</t>
  </si>
  <si>
    <t>TW-33</t>
  </si>
  <si>
    <t>Atrust-Taoyuan Office</t>
  </si>
  <si>
    <t>WAVE170422010</t>
  </si>
  <si>
    <t>TW-34</t>
  </si>
  <si>
    <t>Atrust-Taoyuan Plant</t>
  </si>
  <si>
    <t>WAVE170422719/02162423492</t>
  </si>
  <si>
    <t>CHINA-48</t>
  </si>
  <si>
    <t xml:space="preserve"> - </t>
  </si>
  <si>
    <t>CHINA-54</t>
  </si>
  <si>
    <t>台達電子（重慶）有限公司</t>
  </si>
  <si>
    <t>冷凍櫃 freezer</t>
  </si>
  <si>
    <t>1911893549</t>
  </si>
  <si>
    <t>CHINA-55</t>
  </si>
  <si>
    <t>廣州埃墨勒施照明器具有限公司</t>
  </si>
  <si>
    <t>9844689</t>
  </si>
  <si>
    <t>UIC-CN</t>
  </si>
  <si>
    <t>環球儀器(CN)</t>
  </si>
  <si>
    <t>R-0202</t>
  </si>
  <si>
    <t>寶特瓶</t>
  </si>
  <si>
    <t>CHINA-49</t>
  </si>
  <si>
    <t>UIC-Shenzhen Office</t>
  </si>
  <si>
    <t>紙餐盒</t>
  </si>
  <si>
    <t>CHINA-50</t>
  </si>
  <si>
    <t>UIC-Training</t>
  </si>
  <si>
    <t>Tray盤(高溫)</t>
  </si>
  <si>
    <t>CHINA-51</t>
  </si>
  <si>
    <t>UIC-Shanghai Office</t>
  </si>
  <si>
    <t>Tray盤(低溫)</t>
  </si>
  <si>
    <t>CHINA-52</t>
  </si>
  <si>
    <t>UIC-Shanghai Warehouse</t>
  </si>
  <si>
    <t>複合料塑膠</t>
  </si>
  <si>
    <t>9844989</t>
  </si>
  <si>
    <t>CHINA-53</t>
  </si>
  <si>
    <t>UIC-Zhengzhou Storage</t>
  </si>
  <si>
    <t>木棧板</t>
  </si>
  <si>
    <t>SEA-23</t>
  </si>
  <si>
    <t>UIC-Penang</t>
  </si>
  <si>
    <t>RDF再利用塑膠</t>
  </si>
  <si>
    <t>EMEA-41</t>
  </si>
  <si>
    <t>Bratislava, UI Slovakia</t>
  </si>
  <si>
    <t>CHINA-56</t>
  </si>
  <si>
    <t>武漢研發新大樓</t>
  </si>
  <si>
    <t>一般生活垃圾</t>
  </si>
  <si>
    <t>無能源回收的焚燒Incineration(Without Energy Recovery)</t>
  </si>
  <si>
    <t>SEA-24</t>
  </si>
  <si>
    <t>泰達八廠</t>
  </si>
  <si>
    <t>Self-generated renewable electricity is not applicable to apply for EACs屬自發再生電力，當地法規無法申請憑證</t>
  </si>
  <si>
    <t>N/A</t>
  </si>
  <si>
    <t>H-1002</t>
  </si>
  <si>
    <t>R-123a</t>
  </si>
  <si>
    <t>SEA-25</t>
  </si>
  <si>
    <t>泰達九廠</t>
  </si>
  <si>
    <t>廢紙</t>
  </si>
  <si>
    <t>廢塑膠</t>
  </si>
  <si>
    <t>9310</t>
  </si>
  <si>
    <t>廢五金</t>
  </si>
  <si>
    <t>資源回收</t>
  </si>
  <si>
    <t>風扇</t>
  </si>
  <si>
    <t>廢鋁罐</t>
  </si>
  <si>
    <t>23 76962450 4</t>
  </si>
  <si>
    <t>Certificate No.(MWh)</t>
  </si>
  <si>
    <t>Unbundled Energy Attribute Certificates 非搭售型再生電力憑證</t>
  </si>
  <si>
    <t>Others (Concentrated solar power, Hydro (&gt;25 MW), tidal energy, etc.) 其他再生電力(聚光式太陽能板、大水力、潮汐能)</t>
  </si>
  <si>
    <t>INNOPOWER Company Limited</t>
  </si>
  <si>
    <t>EGAT</t>
  </si>
  <si>
    <t>Bhumibol Hydropower plant</t>
  </si>
  <si>
    <t>銅箔(未塗料)</t>
  </si>
  <si>
    <t>銅箔(已塗料)</t>
  </si>
  <si>
    <t>銅箔(雙面塗料)</t>
  </si>
  <si>
    <t>廢鋁箔塗料</t>
  </si>
  <si>
    <t>Pounds (lb)(磅)</t>
  </si>
  <si>
    <t>GHG-HP</t>
  </si>
  <si>
    <t>unknown</t>
  </si>
  <si>
    <t>面積分攤</t>
  </si>
  <si>
    <t>日光燈管</t>
  </si>
  <si>
    <t>00-00000000-0</t>
  </si>
  <si>
    <t>D-0803</t>
  </si>
  <si>
    <t>廢布</t>
  </si>
  <si>
    <t>按人頭計</t>
  </si>
  <si>
    <t>D-1703</t>
  </si>
  <si>
    <t>廢潤滑油</t>
  </si>
  <si>
    <t>B-0399</t>
  </si>
  <si>
    <t>毒性化學物質混合物或廢棄容器</t>
  </si>
  <si>
    <t>有機廢溶液</t>
  </si>
  <si>
    <t>廢電子零組件、下腳品及不良品</t>
  </si>
  <si>
    <t>D-2527</t>
  </si>
  <si>
    <t>其他以物理處理法處理之混合五金廢料</t>
  </si>
  <si>
    <t>9844589</t>
  </si>
  <si>
    <t>D-0902</t>
  </si>
  <si>
    <t>無機性污泥</t>
  </si>
  <si>
    <t>5865186</t>
  </si>
  <si>
    <t>D-1599</t>
  </si>
  <si>
    <t>非有害性混合廢液</t>
  </si>
  <si>
    <t>有機溶劑空桶(塑膠桶)</t>
  </si>
  <si>
    <t>有機溶劑空桶(鐵桶)</t>
  </si>
  <si>
    <t>廢鐵/混合五金</t>
  </si>
  <si>
    <t>電池</t>
  </si>
  <si>
    <t>H-0001</t>
  </si>
  <si>
    <t>水肥</t>
  </si>
  <si>
    <t>Waste Dust Solder</t>
  </si>
  <si>
    <t>Waste Wire</t>
  </si>
  <si>
    <t>Food Waste</t>
  </si>
  <si>
    <t>General Waste</t>
  </si>
  <si>
    <t>填埋Landfill</t>
  </si>
  <si>
    <t>Waste Plastic</t>
  </si>
  <si>
    <t xml:space="preserve">Damage Tank </t>
  </si>
  <si>
    <t>kL(公秉)</t>
  </si>
  <si>
    <t>Waste Wire Axis</t>
  </si>
  <si>
    <t>Waste Cartons</t>
  </si>
  <si>
    <t>Plastic Pallet</t>
  </si>
  <si>
    <t>Waste Paper</t>
  </si>
  <si>
    <t>地表水Surface water</t>
  </si>
  <si>
    <t xml:space="preserve">COPPER PAPER </t>
  </si>
  <si>
    <t>MKP10264994</t>
  </si>
  <si>
    <t>962371613</t>
  </si>
  <si>
    <t>Paper</t>
  </si>
  <si>
    <t>944122542/43/39</t>
  </si>
  <si>
    <t>Cans</t>
  </si>
  <si>
    <t>需扣除晶睿79噸</t>
  </si>
  <si>
    <t>"Kwae Noi Bumrung Dan Hydropower Plant"</t>
  </si>
  <si>
    <t>WASTE WIRE PLASTIC</t>
  </si>
  <si>
    <t>流量計委外校正(07/03~07/20無屬據)</t>
  </si>
  <si>
    <t>copper needle</t>
  </si>
  <si>
    <t>R-142b</t>
  </si>
  <si>
    <t>2023/10/24</t>
  </si>
  <si>
    <t>2023/03/21</t>
  </si>
  <si>
    <t>01</t>
  </si>
  <si>
    <t>2023/02/18</t>
  </si>
  <si>
    <t>07 02 13</t>
  </si>
  <si>
    <t xml:space="preserve">Plastic waste </t>
  </si>
  <si>
    <t>08 01 11</t>
  </si>
  <si>
    <t>Waste paints and varnishes containing organic solvents or other hazardous substances</t>
  </si>
  <si>
    <t>15 01 01</t>
  </si>
  <si>
    <t>Paper and paperboard packaging</t>
  </si>
  <si>
    <t>15 01 02</t>
  </si>
  <si>
    <t>Plastic Packaging (PE, PS, PVC, PET)</t>
  </si>
  <si>
    <t>19 02 05</t>
  </si>
  <si>
    <t>Sludges from physico- chemical treatment containing dangerous substances</t>
  </si>
  <si>
    <t>20 01 36</t>
  </si>
  <si>
    <t>Discarded electrical and electronic equipment  other than those mentioned in 20 01 21, 20 01 23 and 20 01 35</t>
  </si>
  <si>
    <t xml:space="preserve">20 01 39 </t>
  </si>
  <si>
    <t>Plastics</t>
  </si>
  <si>
    <t>10.2531</t>
  </si>
  <si>
    <t xml:space="preserve">20 03 01 </t>
  </si>
  <si>
    <t>Mixed municipal waste</t>
  </si>
  <si>
    <t>Plastic waste</t>
  </si>
  <si>
    <t>08 03 18</t>
  </si>
  <si>
    <t>Waste printer toner other than those mentioned in 08 03 17</t>
  </si>
  <si>
    <t>150106</t>
  </si>
  <si>
    <t>Imballaggi misti</t>
  </si>
  <si>
    <t>R-227ea</t>
  </si>
  <si>
    <t>"Naresuan Hydropower Plant and Mae Klong Hydropower Plant "</t>
  </si>
  <si>
    <t>R0601</t>
  </si>
  <si>
    <t>R1301</t>
  </si>
  <si>
    <t>廢金屬</t>
  </si>
  <si>
    <t>R0201</t>
  </si>
  <si>
    <t>台達</t>
  </si>
  <si>
    <t>桃園市龜山區山鶯路252號</t>
  </si>
  <si>
    <t>0223</t>
  </si>
  <si>
    <t>BTU/lb</t>
  </si>
  <si>
    <t>棧板、膠膜、角板</t>
  </si>
  <si>
    <t>廢PCB</t>
  </si>
  <si>
    <t>D-2601</t>
  </si>
  <si>
    <t>廢電線</t>
  </si>
  <si>
    <t>D-1799</t>
  </si>
  <si>
    <t>廢油混合物</t>
  </si>
  <si>
    <t>TemEvent T/600/40/3</t>
  </si>
  <si>
    <t>R-449A</t>
  </si>
  <si>
    <t>2023/06/02</t>
  </si>
  <si>
    <t>廢鍚</t>
  </si>
  <si>
    <t>廢電池</t>
  </si>
  <si>
    <t>廢紙銅/銅牌</t>
  </si>
  <si>
    <t>10.277</t>
  </si>
  <si>
    <t>9.787</t>
  </si>
  <si>
    <t>12032828066</t>
  </si>
  <si>
    <t>12032727636</t>
  </si>
  <si>
    <t>廢設備/模具/其他</t>
  </si>
  <si>
    <t>工程/會計師報廢</t>
  </si>
  <si>
    <t>2023/10/31</t>
  </si>
  <si>
    <t>附零組件之廢印刷電路板</t>
  </si>
  <si>
    <t xml:space="preserve"> 112/01/16</t>
  </si>
  <si>
    <t>廢板邊</t>
  </si>
  <si>
    <t>廢漆包線(裸銅)</t>
  </si>
  <si>
    <t>廢酸鹼液</t>
  </si>
  <si>
    <t>廢擦拭布</t>
  </si>
  <si>
    <t>廢紙容器</t>
  </si>
  <si>
    <t>廢鐵容器</t>
  </si>
  <si>
    <t>廢鋁容器</t>
  </si>
  <si>
    <t>廢液閃火點小於60℃（不包含乙醇體積濃度小於24%之酒類廢棄物）</t>
  </si>
  <si>
    <t>112E002604</t>
  </si>
  <si>
    <t>102E002604</t>
  </si>
  <si>
    <t>H-0002</t>
  </si>
  <si>
    <t>事業員工生活垃圾</t>
  </si>
  <si>
    <t>R-601a</t>
  </si>
  <si>
    <t>Off-site 廠外 &amp; Off-Grid 離網</t>
  </si>
  <si>
    <t>國家電投(蕪湖）售電公司</t>
  </si>
  <si>
    <t>池州中安绿能香隅风力发电有限公司</t>
  </si>
  <si>
    <t>安徽省池州市</t>
  </si>
  <si>
    <t>R-507</t>
  </si>
  <si>
    <t>2023/07/21</t>
  </si>
  <si>
    <t>On-site 廠內 &amp; Off-Grid 離網</t>
  </si>
  <si>
    <t>蕪湖供電公司</t>
  </si>
  <si>
    <t>無</t>
  </si>
  <si>
    <t>中達廠內</t>
  </si>
  <si>
    <t>國家電投（蕪湖）有限公司</t>
  </si>
  <si>
    <t>華電安徽新能源有限公司</t>
  </si>
  <si>
    <t xml:space="preserve">廢紙 </t>
  </si>
  <si>
    <t xml:space="preserve">廢塑膠 </t>
  </si>
  <si>
    <t>蕪湖電力公司</t>
  </si>
  <si>
    <t>廢發泡塑膠</t>
  </si>
  <si>
    <t>國家電投（蕪湖）售電有限公司</t>
  </si>
  <si>
    <t>华电安徽新能源有限公司</t>
  </si>
  <si>
    <t>廢鐵</t>
  </si>
  <si>
    <t>R-1302</t>
  </si>
  <si>
    <t>廢銅</t>
  </si>
  <si>
    <t>210379786A</t>
  </si>
  <si>
    <t>R-1304</t>
  </si>
  <si>
    <t>224007246</t>
  </si>
  <si>
    <t>028118-1</t>
  </si>
  <si>
    <t>962371360</t>
  </si>
  <si>
    <t>需扣除晶睿79噸用水</t>
  </si>
  <si>
    <t>962371361</t>
  </si>
  <si>
    <t>廢電線電纜（以物理處理法處理者）</t>
  </si>
  <si>
    <t>C-0599</t>
  </si>
  <si>
    <t>感染性廢棄物混合物</t>
  </si>
  <si>
    <t>23769618506</t>
  </si>
  <si>
    <t>需扣除晶睿94噸用水</t>
  </si>
  <si>
    <t>D-2101</t>
  </si>
  <si>
    <t>滅菌後之非感染性事業廢棄物</t>
  </si>
  <si>
    <t>19875012</t>
  </si>
  <si>
    <t>376 038</t>
  </si>
  <si>
    <t>several different</t>
  </si>
  <si>
    <t>水費單度數</t>
  </si>
  <si>
    <t>n/a</t>
  </si>
  <si>
    <t>尚須扣除晶睿用水</t>
  </si>
  <si>
    <t>23096</t>
  </si>
  <si>
    <t>Million BTU (百萬英熱單位)</t>
  </si>
  <si>
    <t>C16SD009568</t>
  </si>
  <si>
    <t>Free Zone</t>
  </si>
  <si>
    <t>C13SD000219</t>
  </si>
  <si>
    <t>150102</t>
  </si>
  <si>
    <t>foils</t>
  </si>
  <si>
    <t>41969910556</t>
  </si>
  <si>
    <t>general waste</t>
  </si>
  <si>
    <t>170201</t>
  </si>
  <si>
    <t>wood</t>
  </si>
  <si>
    <t>R-407A</t>
  </si>
  <si>
    <t>170405</t>
  </si>
  <si>
    <t>mixed metal scrap</t>
  </si>
  <si>
    <t>200101</t>
  </si>
  <si>
    <t>paper</t>
  </si>
  <si>
    <t>200136</t>
  </si>
  <si>
    <t>electronic scrap</t>
  </si>
  <si>
    <t>10875</t>
  </si>
  <si>
    <t>Themal chamber</t>
  </si>
  <si>
    <t>Thermal chamber</t>
  </si>
  <si>
    <t>16T076738</t>
  </si>
  <si>
    <t>AC300281</t>
  </si>
  <si>
    <t>C18LU082754</t>
  </si>
  <si>
    <t>2366074</t>
  </si>
  <si>
    <t>11103879</t>
  </si>
  <si>
    <t>R-508A</t>
  </si>
  <si>
    <t>289356353</t>
  </si>
  <si>
    <t>DET7</t>
  </si>
  <si>
    <t>晶睿用水量</t>
  </si>
  <si>
    <t>Carbon Solutions Group</t>
  </si>
  <si>
    <t>Osage Wind LLC</t>
  </si>
  <si>
    <t>Oklahoma, US</t>
  </si>
  <si>
    <t>8400000</t>
  </si>
  <si>
    <t>R-290</t>
  </si>
  <si>
    <t>廢棧板</t>
  </si>
  <si>
    <t>2154/2185</t>
  </si>
  <si>
    <t>2023/05/23</t>
  </si>
  <si>
    <t>廢空桶</t>
  </si>
  <si>
    <t>廢溶劑空桶</t>
  </si>
  <si>
    <t>GJ</t>
  </si>
  <si>
    <t>廢塑膠容器(PET)</t>
  </si>
  <si>
    <t>2023/04/21</t>
  </si>
  <si>
    <t>Biomass including biogas, etc. 生質能</t>
  </si>
  <si>
    <t>UTE Costa Pinto</t>
  </si>
  <si>
    <t>São Paulo, Brazil</t>
  </si>
  <si>
    <t>其他資訊產品廢棄物(主機板、硬式磁碟機、電源器、機殼、鍵盤等)</t>
  </si>
  <si>
    <t>8500</t>
  </si>
  <si>
    <t>9800</t>
  </si>
  <si>
    <t>11592</t>
  </si>
  <si>
    <t>會計師報廢</t>
  </si>
  <si>
    <t>R-507A</t>
  </si>
  <si>
    <t>R-43</t>
  </si>
  <si>
    <t>液化石油氣 LPG</t>
  </si>
  <si>
    <t>6635000</t>
  </si>
  <si>
    <t>氣體斷路器 Gas circuit breaker</t>
  </si>
  <si>
    <t>SF6填充量</t>
  </si>
  <si>
    <t>无</t>
  </si>
  <si>
    <t>R-514A</t>
  </si>
  <si>
    <t>R-448A</t>
  </si>
  <si>
    <t>R-508B</t>
  </si>
  <si>
    <t>外售能源-出售熱能 Sold Energy-heat</t>
  </si>
  <si>
    <t>2023/11/23</t>
  </si>
  <si>
    <t>雨水</t>
  </si>
  <si>
    <t>生活廢水</t>
  </si>
  <si>
    <t>民生用水</t>
  </si>
  <si>
    <t>冷凝水</t>
  </si>
  <si>
    <t>R3</t>
  </si>
  <si>
    <t>Recyclable waste</t>
  </si>
  <si>
    <t>D1</t>
  </si>
  <si>
    <t>General waste</t>
  </si>
  <si>
    <t>計算方式： 廚房製冰機冷卻水回收 + (15%RO濃縮水 * 冰機用電分攤比例)</t>
  </si>
  <si>
    <t>EX180931</t>
  </si>
  <si>
    <t>040318664857</t>
  </si>
  <si>
    <t>台達產線積量</t>
  </si>
  <si>
    <t>DET1</t>
  </si>
  <si>
    <t>台水公司自來水</t>
  </si>
  <si>
    <t>房客用水</t>
  </si>
  <si>
    <t>電鍍汙泥</t>
  </si>
  <si>
    <t>0706410971</t>
  </si>
  <si>
    <t>擦拭布</t>
  </si>
  <si>
    <t>下腳料</t>
  </si>
  <si>
    <t>台灣自來水公司112年10月帳單通知(水公司HTML格式無法上傳，改圖檔提供)</t>
  </si>
  <si>
    <t>台灣自來水公司112年11月帳單通知(水公司HTML格式無法上傳，改圖檔提供)</t>
  </si>
  <si>
    <t>200</t>
  </si>
  <si>
    <t>台灣自來水公司</t>
  </si>
  <si>
    <t>房客(華信與聚積)用水</t>
  </si>
  <si>
    <t>12032828033</t>
  </si>
  <si>
    <t>2023/12/20</t>
  </si>
  <si>
    <t xml:space="preserve"> 廢油混合物</t>
  </si>
  <si>
    <t>R-12</t>
  </si>
  <si>
    <t>Ambient Chamber</t>
  </si>
  <si>
    <t>onside inventory</t>
  </si>
  <si>
    <t>R-513A</t>
  </si>
  <si>
    <t>ambient chamber</t>
  </si>
  <si>
    <t>R-452A</t>
  </si>
  <si>
    <t>彰化縣芳宛鄉新漢寶段</t>
  </si>
  <si>
    <t>43230823</t>
  </si>
  <si>
    <t>PCB版邊</t>
  </si>
  <si>
    <t>錫渣</t>
  </si>
  <si>
    <t>日光燈管(LED)</t>
  </si>
  <si>
    <t>空桶(有害)</t>
  </si>
  <si>
    <t>有機溶劑</t>
  </si>
  <si>
    <t>Lab Test Chamber</t>
  </si>
  <si>
    <t>1365192/1365267</t>
  </si>
  <si>
    <t>051002259</t>
  </si>
  <si>
    <t>4483</t>
  </si>
  <si>
    <t>1304</t>
  </si>
  <si>
    <t>桃園市桃園區興隆路18號</t>
  </si>
  <si>
    <t>15G5017487</t>
  </si>
  <si>
    <t>2023/08/21</t>
  </si>
  <si>
    <t>2023/01/20</t>
  </si>
  <si>
    <t>一般廢棄物</t>
  </si>
  <si>
    <t>危險廢物</t>
  </si>
  <si>
    <t>"Mae Klong Hydropower Plant and Naresuan Hydropower Plant"</t>
  </si>
  <si>
    <t>工業垃圾</t>
  </si>
  <si>
    <t xml:space="preserve">"Mae Klong Hydropower Plant and Naresuan Hydropower Plant (Innopower)"		</t>
  </si>
  <si>
    <t xml:space="preserve">"Mae Klong Hydropower Plant and Naresuan Hydropower Plant"		</t>
  </si>
  <si>
    <t>RMB</t>
  </si>
  <si>
    <t>GO (Europe)</t>
  </si>
  <si>
    <t>Stadtwerke Bruchsal</t>
  </si>
  <si>
    <t>09112</t>
  </si>
  <si>
    <t>廢鋰電池-非保稅</t>
  </si>
  <si>
    <t>09412</t>
  </si>
  <si>
    <t>廢表調液</t>
  </si>
  <si>
    <t>WJ1 附件包裝PE袋變更--PVI</t>
  </si>
  <si>
    <t>"WJ1 電容來料取消螺絲--MWP"</t>
  </si>
  <si>
    <t>"WJ1 三相20K/30K/50K系列來料免加工"</t>
  </si>
  <si>
    <t>"WJ2 來料免加工減少線腳報廢"</t>
  </si>
  <si>
    <t>"WJ3 ASM廠A膠殘留改善"</t>
  </si>
  <si>
    <t>上海京耀新能源科技有限公司</t>
  </si>
  <si>
    <t>民雨路182号</t>
  </si>
  <si>
    <t>"WJ3 線材半成品外包生產"</t>
  </si>
  <si>
    <t>WJ4  MS 电抗器线减少AB胶废胶产生量</t>
  </si>
  <si>
    <t>魚池</t>
  </si>
  <si>
    <t>WJ4  MS 灌胶线AB胶废胶再利用</t>
  </si>
  <si>
    <t>"WJ4  X1 單邊緩衝，禾芯纸代替缓冲盒"</t>
  </si>
  <si>
    <t>"WJ4 镜头镜片免擦拭"</t>
  </si>
  <si>
    <t>"WJ4 粗磨采用離心機降低切削液報廢"</t>
  </si>
  <si>
    <t>Other Certificate recognized by RE100 (Explain in comment box) 其他RE100認可之憑證，請於欄位中補充</t>
  </si>
  <si>
    <t>湖南达隆新能源开发有限公司</t>
  </si>
  <si>
    <t>中国湖南省郴州市苏仙区综合保税区内</t>
  </si>
  <si>
    <t xml:space="preserve">Copper needle </t>
  </si>
  <si>
    <t>2023/10/20</t>
  </si>
  <si>
    <t>ACT Commodities BV</t>
  </si>
  <si>
    <t>'Generator ID: 406296800000034570/ 'Generator ID: 406296800000034600/ 'Generator ID: 406296800000024397</t>
  </si>
  <si>
    <t>Unknown</t>
  </si>
  <si>
    <t>Germany</t>
  </si>
  <si>
    <t>Delta</t>
  </si>
  <si>
    <t>Soest</t>
  </si>
  <si>
    <t>Stadtwerke Soest</t>
  </si>
  <si>
    <t>09603</t>
  </si>
  <si>
    <t>POWER報廢成品/半成品（雙面）</t>
  </si>
  <si>
    <t>09605</t>
  </si>
  <si>
    <t>POWER報廢成品/半成品（單面）</t>
  </si>
  <si>
    <t>廢紙皮/紙箱</t>
  </si>
  <si>
    <t>Badenova</t>
  </si>
  <si>
    <t>to be confirmed later</t>
  </si>
  <si>
    <t>to be confirmed</t>
  </si>
  <si>
    <t>09108</t>
  </si>
  <si>
    <t>廢帶膠銅套</t>
  </si>
  <si>
    <t>Glitre</t>
  </si>
  <si>
    <t>Askerudfoss</t>
  </si>
  <si>
    <t>Norway</t>
  </si>
  <si>
    <t>2023/01/31</t>
  </si>
  <si>
    <t>'Generator ID: 406296800000024366</t>
  </si>
  <si>
    <t>04902</t>
  </si>
  <si>
    <t>2023/04/30</t>
  </si>
  <si>
    <t>05101</t>
  </si>
  <si>
    <t>變壓器報廢半成品</t>
  </si>
  <si>
    <t>03050</t>
  </si>
  <si>
    <t>PBT聚合物边角料</t>
  </si>
  <si>
    <t>廢印刷鋼板(SMT)</t>
  </si>
  <si>
    <t>02915</t>
  </si>
  <si>
    <t>鍍鋅鋼(鐵)片邊角料</t>
  </si>
  <si>
    <t>02916</t>
  </si>
  <si>
    <t>鍍鋅非合金鋼(鐵)片邊角料</t>
  </si>
  <si>
    <t>Enerprice AG</t>
  </si>
  <si>
    <t>02201</t>
  </si>
  <si>
    <t>廢鐵銅針</t>
  </si>
  <si>
    <t>02904</t>
  </si>
  <si>
    <t>廢寬帶紙鐵針</t>
  </si>
  <si>
    <t>02922</t>
  </si>
  <si>
    <t>廢銅鋁散熱器</t>
  </si>
  <si>
    <t>Schneider Electric</t>
  </si>
  <si>
    <t>TBD</t>
  </si>
  <si>
    <t>15 01 03</t>
  </si>
  <si>
    <t>Wood packaging</t>
  </si>
  <si>
    <t>15 01 06</t>
  </si>
  <si>
    <t>Mixed packaging</t>
  </si>
  <si>
    <t>15 01 10</t>
  </si>
  <si>
    <t>Containers of hazardous substances</t>
  </si>
  <si>
    <t>15 02 02</t>
  </si>
  <si>
    <t>Absorbents of hazardous substances</t>
  </si>
  <si>
    <t>16 02 16</t>
  </si>
  <si>
    <t>Parts removed from discarded equipment other than those mentioned in 16 02 15</t>
  </si>
  <si>
    <t>17 04 01</t>
  </si>
  <si>
    <t>Copper, bronze, brass</t>
  </si>
  <si>
    <t>17 04 02</t>
  </si>
  <si>
    <t>Aluminium</t>
  </si>
  <si>
    <t>17 04 05</t>
  </si>
  <si>
    <t>Iron and steel</t>
  </si>
  <si>
    <t>17 04 07</t>
  </si>
  <si>
    <t>Mixed metals</t>
  </si>
  <si>
    <t>2023/07/01</t>
  </si>
  <si>
    <t>17 04 11</t>
  </si>
  <si>
    <t>Cables other than those mentioned in 17 04 10</t>
  </si>
  <si>
    <t>20 03 01</t>
  </si>
  <si>
    <t>2023/08/31</t>
  </si>
  <si>
    <t>20 01 21</t>
  </si>
  <si>
    <t>Fluorescent lamps and other mercury- containing waste</t>
  </si>
  <si>
    <t>废PCB板边（单面含铜）</t>
  </si>
  <si>
    <t>Generator ID: 406296800000024366</t>
  </si>
  <si>
    <t>废铁铜针</t>
  </si>
  <si>
    <t>废铝</t>
  </si>
  <si>
    <t>09404</t>
  </si>
  <si>
    <t>废胶</t>
  </si>
  <si>
    <t>废活性炭</t>
  </si>
  <si>
    <t>2023/11/01</t>
  </si>
  <si>
    <t>"Mohammed bin Rashid Al Maktoum Solar Park Phase 3"</t>
  </si>
  <si>
    <t>United Arab Emirates</t>
  </si>
  <si>
    <t>TBC (To be confirmed in March 2024)</t>
  </si>
  <si>
    <t>废弃灯管</t>
  </si>
  <si>
    <t>Generator ID: 643002406656020169</t>
  </si>
  <si>
    <t>Iceland</t>
  </si>
  <si>
    <t>2023/12/31</t>
  </si>
  <si>
    <t>廢膠罐</t>
  </si>
  <si>
    <t>2023/03/01</t>
  </si>
  <si>
    <t>華電福新東至縣泥溪風電場項目</t>
  </si>
  <si>
    <t>安徽省</t>
  </si>
  <si>
    <t>資源類-鐵</t>
  </si>
  <si>
    <t>資源類-玻璃</t>
  </si>
  <si>
    <t>中达电子（江苏）有限公司</t>
  </si>
  <si>
    <t>江兴东路1688号</t>
  </si>
  <si>
    <t>Contracts and supplemental contracts (no certificates) 合約與補充協議(尚無憑證)</t>
  </si>
  <si>
    <t>苏州市台京光伏电力有限公司</t>
  </si>
  <si>
    <t>大唐江苏售电有限公司</t>
  </si>
  <si>
    <t>宝应海装安博新能源开发有限公司</t>
  </si>
  <si>
    <t>江苏省宝应县</t>
  </si>
  <si>
    <t>石门山</t>
  </si>
  <si>
    <t>Niangyong Hydro Power Station</t>
  </si>
  <si>
    <t>Mase village, Nisi Township, Xiangcheng County, Sichuan Province</t>
  </si>
  <si>
    <t>廢紙類回用</t>
  </si>
  <si>
    <t xml:space="preserve">D-0299 </t>
  </si>
  <si>
    <t xml:space="preserve">廢塑膠或 其混合物 </t>
  </si>
  <si>
    <t>"WJ4 過製程改善減少噴瀝青用量降低報廢"</t>
  </si>
  <si>
    <t>"WJ5 熱流道模具開發"</t>
  </si>
  <si>
    <t>"WJ6 鍍鋅板等套牌優化減少邊料"</t>
  </si>
  <si>
    <t>"WJ6 助焊劑清洗劑容器"</t>
  </si>
  <si>
    <t>"WJ6 打磨片使用量改善，減少廢打磨片"</t>
  </si>
  <si>
    <t>"WJ7 減少銅線報廢"</t>
  </si>
  <si>
    <t>"WJ7 扎帶改為束線器"</t>
  </si>
  <si>
    <t>"WJ8POTTING膠殘留改善項目-APS"</t>
  </si>
  <si>
    <t>電感及變壓器包材的循環利用</t>
  </si>
  <si>
    <t>APS車間將木棧板改爲可循環使用的膠棧板</t>
  </si>
  <si>
    <t>一廠出貨DS廠,黑色膠框回收在利用</t>
  </si>
  <si>
    <t>WJ4  MS出售友厂成品包材回收使用</t>
  </si>
  <si>
    <t>WJ5由紙箱改為膠框</t>
  </si>
  <si>
    <t>01003</t>
  </si>
  <si>
    <t>一般廢紙</t>
  </si>
  <si>
    <t>02002</t>
  </si>
  <si>
    <t>廢鐵/廢鐵片</t>
  </si>
  <si>
    <t>02101</t>
  </si>
  <si>
    <t>廢不銹鋼-非保稅</t>
  </si>
  <si>
    <t>廢紙銅鐵針</t>
  </si>
  <si>
    <t>02907</t>
  </si>
  <si>
    <t>廢磁帶</t>
  </si>
  <si>
    <t>02910</t>
  </si>
  <si>
    <t>廢冷軋鋼(鐵)板、片</t>
  </si>
  <si>
    <t>02913</t>
  </si>
  <si>
    <t>廢矽鋼片</t>
  </si>
  <si>
    <t>03001</t>
  </si>
  <si>
    <t>廢保利龍</t>
  </si>
  <si>
    <t>03005</t>
  </si>
  <si>
    <t>廢二次塑膠(含扇框/扇葉/cover/塑膠框)</t>
  </si>
  <si>
    <t>03008</t>
  </si>
  <si>
    <t>廢扇葉含磁泥鐵殼</t>
  </si>
  <si>
    <t>廢線軸(塑膠)</t>
  </si>
  <si>
    <t>廢工管</t>
  </si>
  <si>
    <t>廢膠盤</t>
  </si>
  <si>
    <t>2023/11/31</t>
  </si>
  <si>
    <t>03038</t>
  </si>
  <si>
    <t>PC/ABS混合膠邊角料</t>
  </si>
  <si>
    <t>03048</t>
  </si>
  <si>
    <t>熱塑性LCP液晶聚酯塑膠邊角料</t>
  </si>
  <si>
    <t>03007</t>
  </si>
  <si>
    <t>廢雜膠</t>
  </si>
  <si>
    <t>中達分攤</t>
  </si>
  <si>
    <t>CLIMATE BRIDGE (SHANGHAI) LTD</t>
  </si>
  <si>
    <t>Xianshuihe Hydropower Project in Sichuan Province</t>
  </si>
  <si>
    <t>Sichuan Province</t>
  </si>
  <si>
    <t>Sichuan Heishui Zhawo No.1 (Zhuba) Hydropower Project</t>
  </si>
  <si>
    <t>Sichuan Heishui</t>
  </si>
  <si>
    <t>Yunnan Tengchong Yongxing River First Level Hydropower Station</t>
  </si>
  <si>
    <t>Yunnan Tengchong</t>
  </si>
  <si>
    <t>Zhengyuan Hydropower Station in Sichuan Province</t>
  </si>
  <si>
    <t>廢膠塊/廢黑膠 -非保稅</t>
  </si>
  <si>
    <t>池州中安綠能香隅風力發電有限公司</t>
  </si>
  <si>
    <t>安徽</t>
  </si>
  <si>
    <t>09006</t>
  </si>
  <si>
    <t>廢列印機</t>
  </si>
  <si>
    <t>Mersey Bioenergy Widnes Biomass CHP - FULL</t>
  </si>
  <si>
    <t>England, UK</t>
  </si>
  <si>
    <t>Helmond</t>
  </si>
  <si>
    <t>2021</t>
  </si>
  <si>
    <t>NA</t>
  </si>
  <si>
    <t>On-Site</t>
  </si>
  <si>
    <t>TBC</t>
  </si>
  <si>
    <t>D-2407</t>
  </si>
  <si>
    <t>噴砂廢棄物</t>
  </si>
  <si>
    <t>其他廢照 明光源 （燈管、 燈泡）</t>
  </si>
  <si>
    <t xml:space="preserve">E-0217 </t>
  </si>
  <si>
    <t>廢電子零組件、 下腳品及不良品</t>
  </si>
  <si>
    <t xml:space="preserve">A-8801 </t>
  </si>
  <si>
    <t>電鍍製程 污泥</t>
  </si>
  <si>
    <t xml:space="preserve">R-2408 </t>
  </si>
  <si>
    <t xml:space="preserve">廢活性碳 </t>
  </si>
  <si>
    <t>郴州市科亚电力开发有限公司</t>
  </si>
  <si>
    <t>湖南联昇新能源有限公司</t>
  </si>
  <si>
    <t>2023/09/27</t>
  </si>
  <si>
    <t>2023/11/28</t>
  </si>
  <si>
    <t>2023/02/05</t>
  </si>
  <si>
    <t>2023/03/30</t>
  </si>
  <si>
    <t>'Generator ID: 406296800000039926</t>
  </si>
  <si>
    <t>2023/07/28</t>
  </si>
  <si>
    <t>2023/08/01</t>
  </si>
  <si>
    <t>共计12个水表</t>
  </si>
  <si>
    <t>歷史資料-台達產線積量</t>
  </si>
  <si>
    <t>2022/12/20</t>
  </si>
  <si>
    <t>台灣自來水公司112年04月帳單通知</t>
  </si>
  <si>
    <t>台灣自來水公司112年05月帳單通知</t>
  </si>
  <si>
    <t>扣除晶睿用水量73噸</t>
  </si>
  <si>
    <t>Coper Paper</t>
  </si>
  <si>
    <t>Waste Papar</t>
  </si>
  <si>
    <t>扣除晶睿79噸用水</t>
  </si>
  <si>
    <t>2023/04/24</t>
  </si>
  <si>
    <t>扣除晶睿用水量93噸</t>
  </si>
  <si>
    <t>台達產線積量(台達6/22~6/29旅遊周用量減少)</t>
  </si>
  <si>
    <t>200301</t>
  </si>
  <si>
    <t>雨水(颱風帶來雨水)</t>
  </si>
  <si>
    <t>12 01 02</t>
  </si>
  <si>
    <t>Ferrous metal dusts and fragments</t>
  </si>
  <si>
    <t>13 01 11</t>
  </si>
  <si>
    <t>Synthetic hydraulic oils</t>
  </si>
  <si>
    <t>20 01 39</t>
  </si>
  <si>
    <t>扣除晶睿94噸用水</t>
  </si>
  <si>
    <t xml:space="preserve">07 02 13 </t>
  </si>
  <si>
    <t>13 03 07</t>
  </si>
  <si>
    <t>Non-chlorinated mineral insulating and heat transfer oils</t>
  </si>
  <si>
    <t>2023/03/20</t>
  </si>
  <si>
    <t>NEW ETERNITY TRADING CO LTD</t>
  </si>
  <si>
    <t>Zhongmin Xinneng Yanchi 200 MW photovoltaic composite power generation projects</t>
  </si>
  <si>
    <t>168 Jishi East Road, Wujiang Economic and Technological Development Zone, Suzhou City, JiangsuProvince,P,R China China</t>
  </si>
  <si>
    <t>冷凝水(累計到10/20，10/21後水錶故障)</t>
  </si>
  <si>
    <t>AXPO</t>
  </si>
  <si>
    <t>2023/8/231</t>
  </si>
  <si>
    <t>2023/12/01</t>
  </si>
  <si>
    <t>2023/04/01</t>
  </si>
  <si>
    <t>9912</t>
  </si>
  <si>
    <t>Residual</t>
  </si>
  <si>
    <t>1111</t>
  </si>
  <si>
    <t>Food</t>
  </si>
  <si>
    <t>生物燃料Biofuel</t>
  </si>
  <si>
    <t>1141/114901</t>
  </si>
  <si>
    <t>Wood</t>
  </si>
  <si>
    <t>1221</t>
  </si>
  <si>
    <t>Cardboard paper</t>
  </si>
  <si>
    <t>1251</t>
  </si>
  <si>
    <t>1711</t>
  </si>
  <si>
    <t>Plastic</t>
  </si>
  <si>
    <t>7092</t>
  </si>
  <si>
    <t>Lead accumulator</t>
  </si>
  <si>
    <t>7093</t>
  </si>
  <si>
    <t>Small batteries</t>
  </si>
  <si>
    <t>7055, 7042, 7133</t>
  </si>
  <si>
    <t>Chemicals</t>
  </si>
  <si>
    <t>WEEE</t>
  </si>
  <si>
    <t>1447</t>
  </si>
  <si>
    <t>Pure magnetic metal</t>
  </si>
  <si>
    <t>1451</t>
  </si>
  <si>
    <t>Pure non-magnetic metal</t>
  </si>
  <si>
    <t>1499</t>
  </si>
  <si>
    <t>Metal with materials</t>
  </si>
  <si>
    <t>扣除晶睿用水111噸</t>
  </si>
  <si>
    <t>錫膏</t>
  </si>
  <si>
    <t>扣除晶睿用水</t>
  </si>
  <si>
    <t>LED燈管</t>
  </si>
  <si>
    <t>Generator ID: 406296800000039926</t>
  </si>
  <si>
    <t>扣除晶睿18505</t>
  </si>
  <si>
    <t>Gernal waste</t>
  </si>
  <si>
    <t>Journal waste</t>
  </si>
  <si>
    <t>扣除晶睿19444</t>
  </si>
  <si>
    <t>Journal Waste</t>
  </si>
  <si>
    <t>扣除晶睿29294</t>
  </si>
  <si>
    <t>扣除晶睿36138</t>
  </si>
  <si>
    <t>扣除晶睿19387</t>
  </si>
  <si>
    <t>'Generator ID: 406296800000020306</t>
  </si>
  <si>
    <t>Hazardous waste</t>
  </si>
  <si>
    <t>Non-Hazardous waste</t>
  </si>
  <si>
    <t>15 02 03</t>
  </si>
  <si>
    <t>Absorbents, filter materials, cleaning rags and protective clothing other than those mentioned in 15 02 02</t>
  </si>
  <si>
    <t xml:space="preserve">16 02 16 </t>
  </si>
  <si>
    <t>Sludges from physico-chemical treatment containing dangerous substances</t>
  </si>
  <si>
    <t>Dubnica na Vahom, Slovakia</t>
  </si>
  <si>
    <t>Slovenské Elektrárne, a.s.</t>
  </si>
  <si>
    <t>Vodná elektráreň Madunice</t>
  </si>
  <si>
    <t>2022</t>
  </si>
  <si>
    <t>Madunice, Slovakia</t>
  </si>
  <si>
    <t>-</t>
  </si>
  <si>
    <t>"Naresuan Hydropower Plant"</t>
  </si>
  <si>
    <t>"Naresuan Hydropower Plant , Chao Phraya Hydropower Plant"</t>
  </si>
  <si>
    <t>製冰機 0 + RO濃縮水 186.6</t>
  </si>
  <si>
    <t xml:space="preserve">15 01 10 </t>
  </si>
  <si>
    <t>16 02 11</t>
  </si>
  <si>
    <t>Discarded equipment containing chlorofluorocar bons, HCFCs, HFCs</t>
  </si>
  <si>
    <t>16 06 01</t>
  </si>
  <si>
    <t>Lead acid batteries</t>
  </si>
  <si>
    <t>16 06 02</t>
  </si>
  <si>
    <t>Nickel- cadmium batteries</t>
  </si>
  <si>
    <t xml:space="preserve">16 10 01 </t>
  </si>
  <si>
    <t>Aqueous liquid wastes containing hazardous substances</t>
  </si>
  <si>
    <t>製冰機 0 + RO濃縮水 77.1</t>
  </si>
  <si>
    <t>台灣自來水公司112年08月帳單通知(水公司HTML格式無法上傳，改截圖提供)</t>
  </si>
  <si>
    <t>台灣自來水公司112年09月帳單通知(水公司HTML格式無法上傳，改截圖提供)</t>
  </si>
  <si>
    <t>按公司政策</t>
  </si>
  <si>
    <t>餐廚垃圾</t>
  </si>
  <si>
    <t>廢塑膠容器、平板包材(PET)</t>
  </si>
  <si>
    <t>广东粤电电力销售公司</t>
  </si>
  <si>
    <t>国家可再生能源信息管理中心</t>
  </si>
  <si>
    <t>广东省惠州市博罗县</t>
  </si>
  <si>
    <t>广东省阳江市阳西县</t>
  </si>
  <si>
    <t>东莞精锐新能源开发有限公司</t>
  </si>
  <si>
    <t>厂房楼顶</t>
  </si>
  <si>
    <t>广东省惠州市惠城区</t>
  </si>
  <si>
    <t>广东省揭阳市惠来县</t>
  </si>
  <si>
    <t>广东省惠州惠城汝湖镇</t>
  </si>
  <si>
    <t>2023/05/20</t>
  </si>
  <si>
    <t>长园综合能源（深圳）有限公司</t>
  </si>
  <si>
    <t>厂房屋顶</t>
  </si>
  <si>
    <t>廣東省佛山三水南山鎮</t>
  </si>
  <si>
    <t>D-2399</t>
  </si>
  <si>
    <t>一般廢化學物質混合物</t>
  </si>
  <si>
    <t>2023/08/20</t>
  </si>
  <si>
    <t>MSBU 變壓器紙箱收集整理循環利用</t>
  </si>
  <si>
    <t>WJ7 來料為單pcs氣泡袋包裝，使用後會將氣泡袋丟棄，現改為托盤，可回收使用</t>
  </si>
  <si>
    <t>2023/11/20</t>
  </si>
  <si>
    <t>WJ1---PVI膠框</t>
  </si>
  <si>
    <t>WJ1---PVI料管</t>
  </si>
  <si>
    <t>WJ1---MCIS膠框</t>
  </si>
  <si>
    <t>WJ2棧板</t>
  </si>
  <si>
    <t>WJ2膠框</t>
  </si>
  <si>
    <t>APS車間所有底座，上蓋，HSK托盤改善</t>
  </si>
  <si>
    <t>WJ4 華奎膠框</t>
  </si>
  <si>
    <t>WJ4 群凱利膠框</t>
  </si>
  <si>
    <t>WJ4---MS采购线轴</t>
  </si>
  <si>
    <t>WJ4---MS采购PET箱</t>
  </si>
  <si>
    <t>WJ4---MS采购塑料盒</t>
  </si>
  <si>
    <t>2023/01/01</t>
  </si>
  <si>
    <t>湖南盛实能源有限公司</t>
  </si>
  <si>
    <t>郴州市苏仙区白露塘镇郴州有色金属产业园区坪田标准厂房11-12栋</t>
  </si>
  <si>
    <t>2023/05/31</t>
  </si>
  <si>
    <t>有害廢液</t>
  </si>
  <si>
    <t>非有害廢液</t>
  </si>
  <si>
    <t>桃園市中壢區東園路16號</t>
  </si>
  <si>
    <t>台中市西屯區科園一路8號</t>
  </si>
  <si>
    <t>2023/09/30</t>
  </si>
  <si>
    <t>台北市內湖區瑞光路186號</t>
  </si>
  <si>
    <t>WJ5膠盤</t>
  </si>
  <si>
    <t>WJ3棧板</t>
  </si>
  <si>
    <t>WJ3膠箱</t>
  </si>
  <si>
    <t>WJ6CIS回收膠框</t>
  </si>
  <si>
    <t>WJ6EVCS回收膠框</t>
  </si>
  <si>
    <t>WJ7 要求供应商回收使用线轴</t>
  </si>
  <si>
    <t>WJ5纸箱回收</t>
  </si>
  <si>
    <t>WJ5減少廢銅屑</t>
  </si>
  <si>
    <t>WJ3/M1廢矽鋼片</t>
  </si>
  <si>
    <t>WJ3/M1廢鐵屑</t>
  </si>
  <si>
    <t>WJ3锡渣更换焊料</t>
  </si>
  <si>
    <t>WJ4/MS废铜线边角料</t>
  </si>
  <si>
    <t>WJ2 廢助焊劑桶</t>
  </si>
  <si>
    <t>台灣汽電共生股份有限公司</t>
  </si>
  <si>
    <t>彰化縣芳苑鄉新漢寶段 387、388、389地號</t>
  </si>
  <si>
    <t>台南市善化區環東路二段39號</t>
  </si>
  <si>
    <t>台達電子工業股份有限公司</t>
  </si>
  <si>
    <t>台南市善化區環東路二段30號</t>
  </si>
  <si>
    <t>星寶風力發電廠</t>
  </si>
  <si>
    <t>Generator ID: 406296800000024397 Generator ID: 406296800000024366</t>
  </si>
  <si>
    <t>廠商收購</t>
  </si>
  <si>
    <t>2023/05/01</t>
  </si>
  <si>
    <t>廢紡織製 品或其下 腳料</t>
  </si>
  <si>
    <t>2023/09/01</t>
  </si>
  <si>
    <t>廢有機溶劑空桶</t>
  </si>
  <si>
    <t>PCB廢板邊料</t>
  </si>
  <si>
    <t>報廢機台</t>
  </si>
  <si>
    <t>General Waste generated during part unpacking at stores and shop floor</t>
  </si>
  <si>
    <t>13 08 02</t>
  </si>
  <si>
    <t>Other emulsions</t>
  </si>
  <si>
    <t>16 01 07</t>
  </si>
  <si>
    <t>Oil filters</t>
  </si>
  <si>
    <t>R-2407</t>
  </si>
  <si>
    <t>廢鉛蓄電池</t>
  </si>
  <si>
    <t>棧板</t>
  </si>
  <si>
    <t>混合塑膠</t>
  </si>
  <si>
    <t>紙板</t>
  </si>
  <si>
    <t>paper and plastic packaging materials</t>
  </si>
  <si>
    <t>Waste basket</t>
  </si>
  <si>
    <t>1504</t>
  </si>
  <si>
    <t>Cables and wires</t>
  </si>
  <si>
    <t>1599</t>
  </si>
  <si>
    <t>Mixed WEEE</t>
  </si>
  <si>
    <t>Lithium batteries</t>
  </si>
  <si>
    <t>Grondstof</t>
  </si>
  <si>
    <t>Green Energy</t>
  </si>
  <si>
    <t>Grey Energy</t>
  </si>
  <si>
    <t>其他資訊產品廢棄物</t>
  </si>
  <si>
    <t>廢照明光源</t>
  </si>
  <si>
    <t>線材</t>
  </si>
  <si>
    <t>170401</t>
  </si>
  <si>
    <t>SCRAP</t>
  </si>
  <si>
    <t>13725</t>
  </si>
  <si>
    <t>ELECTRONIC COMPONENTS</t>
  </si>
  <si>
    <t>160601</t>
  </si>
  <si>
    <t>BATTERIES</t>
  </si>
  <si>
    <t>170411</t>
  </si>
  <si>
    <t>ELECTRIC WIRE</t>
  </si>
  <si>
    <t>total</t>
  </si>
  <si>
    <t>鉛蓄電池</t>
  </si>
  <si>
    <t>漆包線</t>
  </si>
  <si>
    <t>產線混合塑膠</t>
  </si>
  <si>
    <t>廢化學品</t>
  </si>
  <si>
    <t>化學廢液</t>
  </si>
  <si>
    <t>廢溶劑桶</t>
  </si>
  <si>
    <t>中華紙漿股份有限公司</t>
  </si>
  <si>
    <t>中華紙漿股份有限公司花蓮廠</t>
  </si>
  <si>
    <t>台灣花蓮縣吉安鄉光華街100號</t>
  </si>
  <si>
    <t>E-Waste</t>
  </si>
  <si>
    <t>E-waste</t>
  </si>
  <si>
    <t>2023/07/31</t>
  </si>
  <si>
    <t>20230228</t>
  </si>
  <si>
    <t>廣東省惠州市惠城區汝湖镇</t>
  </si>
  <si>
    <t>惠州博罗公庄镇</t>
  </si>
  <si>
    <t>900-041-49</t>
  </si>
  <si>
    <t>廢含油抹布</t>
  </si>
  <si>
    <t>900-045-49</t>
  </si>
  <si>
    <t>廢線路板板邊</t>
  </si>
  <si>
    <t>2023/02/20</t>
  </si>
  <si>
    <t>2023/01/28</t>
  </si>
  <si>
    <t>0003</t>
  </si>
  <si>
    <t>02003</t>
  </si>
  <si>
    <t>廢鐵屑</t>
  </si>
  <si>
    <t>02005</t>
  </si>
  <si>
    <t>廢鐵粉</t>
  </si>
  <si>
    <t>02006</t>
  </si>
  <si>
    <t>廢鐵芯(不含銅)-非保稅</t>
  </si>
  <si>
    <t>02108</t>
  </si>
  <si>
    <t>廢鉻鉬鋼</t>
  </si>
  <si>
    <t>02908</t>
  </si>
  <si>
    <t>廢鋁屑(含鐵)</t>
  </si>
  <si>
    <t>厨余</t>
  </si>
  <si>
    <t>03003</t>
  </si>
  <si>
    <t>廢紅白色泡沫</t>
  </si>
  <si>
    <t>03004</t>
  </si>
  <si>
    <t>廢絕緣皮</t>
  </si>
  <si>
    <t>03006</t>
  </si>
  <si>
    <t>廢膠塊/廢黑膠</t>
  </si>
  <si>
    <t>03014</t>
  </si>
  <si>
    <t>廢膠紙</t>
  </si>
  <si>
    <t>广东省惠州博罗县公庄镇</t>
  </si>
  <si>
    <t>03016</t>
  </si>
  <si>
    <t>廢SMT料帶</t>
  </si>
  <si>
    <t>03017</t>
  </si>
  <si>
    <t>PA塑膠粒廢碎料-無鹵</t>
  </si>
  <si>
    <t>03020</t>
  </si>
  <si>
    <t>PBT塑膠粒廢碎料-有鹵</t>
  </si>
  <si>
    <t>广东省佛山三水南山镇</t>
  </si>
  <si>
    <t>广东省惠州博罗县观音阁镇</t>
  </si>
  <si>
    <t>3</t>
  </si>
  <si>
    <t>900-249-08</t>
  </si>
  <si>
    <t>廢機油</t>
  </si>
  <si>
    <t>廢線路板</t>
  </si>
  <si>
    <t>廢包含抹布</t>
  </si>
  <si>
    <t>鋼板廠商回收再利用</t>
  </si>
  <si>
    <t xml:space="preserve">噴砂廢棄物 </t>
  </si>
  <si>
    <t xml:space="preserve">R-0701 </t>
  </si>
  <si>
    <t>廢木材或 其混合物</t>
  </si>
  <si>
    <t>台灣自來水公司113年01月帳單通知</t>
  </si>
  <si>
    <t>塑膠混合物</t>
  </si>
  <si>
    <t xml:space="preserve">Paper </t>
  </si>
  <si>
    <t>环保桥</t>
  </si>
  <si>
    <t>On the left side of the Hongba River downstream of the Wawa trench, Hongba Village, Jiulong County, Ganzi Tibetan Autonomous Prefecture, Sichuan Province, 616200 Google Plus Code added from device coordinates 63Q5+595 Shimian County, Yaan, Sichuan, China</t>
  </si>
  <si>
    <t>Waste Peper</t>
  </si>
  <si>
    <t>Discarded equipment containing chlorofluorocarbons, HCFCs, HFCs</t>
  </si>
  <si>
    <t>Handan Feixiang Jiehong Luobao Phase I 100MW wind power project</t>
  </si>
  <si>
    <t>GRJ7+5JP Feixiang District, Handan, Hebei, China Nanxi Luobao Village, Feixiang District, Handan City, Hebei Province, P.R.China</t>
  </si>
  <si>
    <t>12 01 09</t>
  </si>
  <si>
    <t>Cutting emulsions and halogen- free solutions</t>
  </si>
  <si>
    <t>foil</t>
  </si>
  <si>
    <t>Styropor</t>
  </si>
  <si>
    <t>electronics</t>
  </si>
  <si>
    <t>metal</t>
  </si>
  <si>
    <t>batteries</t>
  </si>
  <si>
    <t>PET Bottle-150106</t>
  </si>
  <si>
    <t>plastic bottles</t>
  </si>
  <si>
    <t>glasses- 150107</t>
  </si>
  <si>
    <t>glass</t>
  </si>
  <si>
    <t>mixed waste-200301</t>
  </si>
  <si>
    <t>mixed waste</t>
  </si>
  <si>
    <t>150110-160213-160602-160604-200121</t>
  </si>
  <si>
    <t>fluorescent lamps-Batteries NiCd-Equipment with hazardous components-Container with hazardous waste-</t>
  </si>
  <si>
    <t>废电路板边角料</t>
  </si>
  <si>
    <t>900-402-06</t>
  </si>
  <si>
    <t>废有机溶剂</t>
  </si>
  <si>
    <t>废机油</t>
  </si>
  <si>
    <t>製冰機 0 + RO濃縮水 69.2</t>
  </si>
  <si>
    <t>废溶剂桶</t>
  </si>
  <si>
    <t>废含油抹布</t>
  </si>
  <si>
    <t>Indian REC</t>
  </si>
  <si>
    <t>廚房製冰機回收0 + RO濃縮水回收65.6</t>
  </si>
  <si>
    <t>MANIKARAN POWER LIMITED</t>
  </si>
  <si>
    <t>M.A.G. Renewable Energy Private Limited_2MW</t>
  </si>
  <si>
    <t>India</t>
  </si>
  <si>
    <t>台灣自來水公司112年06月帳單通知</t>
  </si>
  <si>
    <t>台灣自來水公司112年07月帳單通知</t>
  </si>
  <si>
    <t>台灣自來水公司112年03月帳單通知</t>
  </si>
  <si>
    <t>"Chao Phraya Hydropower Plant and Naresuan Hydropower Plant"</t>
  </si>
  <si>
    <t>Srinagarind Hydropower Plant and Bhumibol Hydropower plant</t>
  </si>
  <si>
    <t>需扣除晶睿用水量93噸</t>
  </si>
  <si>
    <t>需扣除晶睿102噸</t>
  </si>
  <si>
    <t>Nickel-cadmium batteries</t>
  </si>
  <si>
    <t>20 01 01</t>
  </si>
  <si>
    <t>Paper and cardboard</t>
  </si>
  <si>
    <t>Plastic Waste</t>
  </si>
  <si>
    <t>16 06 05</t>
  </si>
  <si>
    <t>Other batteries and accumulators</t>
  </si>
  <si>
    <t>扣除晶睿91噸</t>
  </si>
  <si>
    <t>Srinagarind Hydropower Plant</t>
  </si>
  <si>
    <t>Generator ID: 406296800000033054</t>
  </si>
  <si>
    <t>D-0701</t>
  </si>
  <si>
    <t>Slovenské Elektrárne</t>
  </si>
  <si>
    <t>Vodná elektráreň Sučany</t>
  </si>
  <si>
    <t>1958</t>
  </si>
  <si>
    <t xml:space="preserve">D-2407 </t>
  </si>
  <si>
    <t>Slovakia</t>
  </si>
  <si>
    <t>Vodná elektráreň Horná Streda, prevádz. Nové Mesto nad Váhom</t>
  </si>
  <si>
    <t>Vodná elektráreň Horná streda, prevadz. Nové Mesto nad Váhom</t>
  </si>
  <si>
    <t>Vodná elektráreň Horná Streda, Nové mesto nad Váhom</t>
  </si>
  <si>
    <t>1954</t>
  </si>
  <si>
    <t>na</t>
  </si>
  <si>
    <t>Landfill</t>
  </si>
  <si>
    <t>landfill</t>
  </si>
  <si>
    <t>2023/01/18</t>
  </si>
  <si>
    <t>桃園市龜山區山鶯路268號</t>
  </si>
  <si>
    <t>葉菜</t>
  </si>
  <si>
    <t>Offshore wind 離岸風力</t>
  </si>
  <si>
    <t>設備報廢</t>
  </si>
  <si>
    <t>扣除晶睿16247</t>
  </si>
  <si>
    <t>03022</t>
  </si>
  <si>
    <t>PBT塑膠粒廢碎料-無鹵</t>
  </si>
  <si>
    <t>03024</t>
  </si>
  <si>
    <t>PPE塑膠粒廢碎料-無鹵</t>
  </si>
  <si>
    <t>03029</t>
  </si>
  <si>
    <t>廢料帶膜</t>
  </si>
  <si>
    <t>03032</t>
  </si>
  <si>
    <t>LCP塑膠粒廢碎料-無鹵</t>
  </si>
  <si>
    <t>03040</t>
  </si>
  <si>
    <t>03047</t>
  </si>
  <si>
    <t>廢電導線邊角料</t>
  </si>
  <si>
    <t>04012</t>
  </si>
  <si>
    <t>廢無鉛錫渣(微含銀)-非保税</t>
  </si>
  <si>
    <t>04014</t>
  </si>
  <si>
    <t>廢錫灰(含銀)-非保税</t>
  </si>
  <si>
    <t>04015</t>
  </si>
  <si>
    <t>廢錫灰(不含銀)-非保稅</t>
  </si>
  <si>
    <t>04017</t>
  </si>
  <si>
    <t>廢鍍錫銅線-非保稅</t>
  </si>
  <si>
    <t>04103</t>
  </si>
  <si>
    <t>廢銅箔</t>
  </si>
  <si>
    <t>2023/07/29</t>
  </si>
  <si>
    <t>NFC - Renewable (Japan)</t>
  </si>
  <si>
    <t>株式会社HAYAMASA</t>
  </si>
  <si>
    <t>鴨島町山路太陽光発電所</t>
  </si>
  <si>
    <t>日本徳島県野川市鴨島町山路字東野1997-9</t>
  </si>
  <si>
    <t>04909</t>
  </si>
  <si>
    <t xml:space="preserve">"Naresuan Hydropower Plant" </t>
  </si>
  <si>
    <t>富威</t>
  </si>
  <si>
    <t>乾坤</t>
  </si>
  <si>
    <t>新竹科學工業園區研發二路二號</t>
  </si>
  <si>
    <t>自家屋頂</t>
  </si>
  <si>
    <t>自家辦公室屋頂</t>
  </si>
  <si>
    <t>DELTA</t>
  </si>
  <si>
    <t>日本兵庫県赤穂市西有年字北山３０００－８３</t>
  </si>
  <si>
    <t>需扣除晶睿用水量73噸</t>
  </si>
  <si>
    <t>需扣除晶睿用水量71噸</t>
  </si>
  <si>
    <t>Waste Color Paper</t>
  </si>
  <si>
    <t>Copper needle</t>
  </si>
  <si>
    <t>04111</t>
  </si>
  <si>
    <t>廢黃銅屑</t>
  </si>
  <si>
    <t>04113</t>
  </si>
  <si>
    <t>廢紫銅屑-非保稅</t>
  </si>
  <si>
    <t>04114</t>
  </si>
  <si>
    <t>廢鍍錫銅線</t>
  </si>
  <si>
    <t>04115</t>
  </si>
  <si>
    <t>廢漆包線</t>
  </si>
  <si>
    <t>04117</t>
  </si>
  <si>
    <t>廢銅箔(含雜質)</t>
  </si>
  <si>
    <t>04121</t>
  </si>
  <si>
    <t>廢銅帶</t>
  </si>
  <si>
    <t>04122</t>
  </si>
  <si>
    <t>廢紅銅邊角料</t>
  </si>
  <si>
    <t>04123</t>
  </si>
  <si>
    <t>廢卡拉線-非保稅</t>
  </si>
  <si>
    <t>04128</t>
  </si>
  <si>
    <t>廢銅線粉末</t>
  </si>
  <si>
    <t>Sučany</t>
  </si>
  <si>
    <t>04203</t>
  </si>
  <si>
    <t>廢鋁屑</t>
  </si>
  <si>
    <t>04007</t>
  </si>
  <si>
    <t>錫絲錫棒邊角料(錫95.7%，銀1.7%)</t>
  </si>
  <si>
    <t>04006</t>
  </si>
  <si>
    <t>錫絲錫棒邊角料(錫98.8%，銅0.6%)</t>
  </si>
  <si>
    <t>04008</t>
  </si>
  <si>
    <t>錫膏邊角料(錫96.5%，銀3%)</t>
  </si>
  <si>
    <t>06004</t>
  </si>
  <si>
    <t>廢電風扇</t>
  </si>
  <si>
    <t>Generator ID: 406296800000024397</t>
  </si>
  <si>
    <t>紙箱回用</t>
  </si>
  <si>
    <t>滾噴膠有機溶劑減量</t>
  </si>
  <si>
    <t>"KINIK BES"</t>
  </si>
  <si>
    <t>Turkey</t>
  </si>
  <si>
    <t>"Solar PV Park near Benban Village"</t>
  </si>
  <si>
    <t>Egypt</t>
  </si>
  <si>
    <t>電鍍滾鍍改掛鍍減少鋼珠用量</t>
  </si>
  <si>
    <t>IC報廢回收</t>
  </si>
  <si>
    <t>Generator ID: 406296800000020306 Generator ID: 406296800000020306</t>
  </si>
  <si>
    <t>廢線圈</t>
  </si>
  <si>
    <t>N/a</t>
  </si>
  <si>
    <t>當地業者</t>
  </si>
  <si>
    <t>Korea Energy Agency</t>
  </si>
  <si>
    <t>Korea</t>
  </si>
  <si>
    <t>12 01 01</t>
  </si>
  <si>
    <t>Sawdust and chips of ferrous metals</t>
  </si>
  <si>
    <t xml:space="preserve">15 01 01 </t>
  </si>
  <si>
    <t xml:space="preserve">15 01 02 </t>
  </si>
  <si>
    <t>Mae Klong Hydropower Plant and Naresuan Hydropower Plant (Innopower)</t>
  </si>
  <si>
    <t>2023/11/30</t>
  </si>
  <si>
    <t xml:space="preserve"> 廢電線電纜（以物理處理法處理者）</t>
  </si>
  <si>
    <t>20 03 04</t>
  </si>
  <si>
    <t>General Waist</t>
  </si>
  <si>
    <t>17 02 01</t>
  </si>
  <si>
    <t>160214</t>
  </si>
  <si>
    <t>electronic waste</t>
  </si>
  <si>
    <t>160213</t>
  </si>
  <si>
    <t>display</t>
  </si>
  <si>
    <t>metall</t>
  </si>
  <si>
    <t>cable</t>
  </si>
  <si>
    <t>None</t>
  </si>
  <si>
    <t>080312</t>
  </si>
  <si>
    <t>Toner</t>
  </si>
  <si>
    <t>080409</t>
  </si>
  <si>
    <t>Glue residuals</t>
  </si>
  <si>
    <t>160114</t>
  </si>
  <si>
    <t>Coolant</t>
  </si>
  <si>
    <t>led battery</t>
  </si>
  <si>
    <t>160604</t>
  </si>
  <si>
    <t>battery</t>
  </si>
  <si>
    <t>200121</t>
  </si>
  <si>
    <t>flourecent tube</t>
  </si>
  <si>
    <t>Fluorescent lamps and other mercury-containing waste</t>
  </si>
  <si>
    <t>廢電線電纜</t>
  </si>
  <si>
    <t>華豐分攤廠區用水量全部計算在944122542戶號中</t>
  </si>
  <si>
    <t>華豐分攤社區用水量</t>
  </si>
  <si>
    <t>華豐分攤廠區全部用水量</t>
  </si>
  <si>
    <t>排污水量是按中達用水量的80%計算所得</t>
  </si>
  <si>
    <t>Sale of unneeded, obsolete e-waste</t>
  </si>
  <si>
    <t>Sale of unneeded, obsolete circuit boards</t>
  </si>
  <si>
    <t>扣除分攤給華豐的用水量</t>
  </si>
  <si>
    <t>總水費</t>
  </si>
  <si>
    <t>總用水量</t>
  </si>
  <si>
    <t xml:space="preserve">17 04 07 </t>
  </si>
  <si>
    <t xml:space="preserve"> </t>
  </si>
  <si>
    <t>華豐分攤用社區水量</t>
  </si>
  <si>
    <t>20 01 02</t>
  </si>
  <si>
    <t>Glass</t>
  </si>
  <si>
    <t>中達總用水量（扣除華豐用水量）</t>
  </si>
  <si>
    <t xml:space="preserve">15 01 06 </t>
  </si>
  <si>
    <t>16 10 01</t>
  </si>
  <si>
    <t>華豐分攤廠區用水量</t>
  </si>
  <si>
    <t>Kwae Noi Bumrung Dan Hydropower Plant</t>
  </si>
  <si>
    <t>蘇州鴻景新能源科技能源有限公司</t>
  </si>
  <si>
    <t>Office waste</t>
  </si>
  <si>
    <t>空調冷凝水回收量</t>
  </si>
  <si>
    <t>C-0310</t>
  </si>
  <si>
    <t>其他腐蝕性事業廢棄物混合物</t>
  </si>
  <si>
    <t>桃園市平鎮區中興路458號</t>
  </si>
  <si>
    <t xml:space="preserve"> 總用水量（包含華豐用水量）</t>
  </si>
  <si>
    <t>中達用水量</t>
  </si>
  <si>
    <t>總用水量（包含華豐用水量）</t>
  </si>
  <si>
    <t>中達水費</t>
  </si>
  <si>
    <t>總水費（包含華豐水費）</t>
  </si>
  <si>
    <t>中達總用水量</t>
  </si>
  <si>
    <t>apparecchiature fuori uso</t>
  </si>
  <si>
    <t>apparecchiature fuori uso pericolose</t>
  </si>
  <si>
    <t>20021</t>
  </si>
  <si>
    <t>Tubi al Neon</t>
  </si>
  <si>
    <t>排污水費是按總用水量的80%計算所得</t>
  </si>
  <si>
    <t>170203</t>
  </si>
  <si>
    <t>Plastica</t>
  </si>
  <si>
    <t>華豐社區用水量</t>
  </si>
  <si>
    <t>華豐廠區用水量</t>
  </si>
  <si>
    <t>2023/01/26</t>
  </si>
  <si>
    <t>2022/12/26</t>
  </si>
  <si>
    <t>Chao Phraya Hydropower Plant and Mae Klong Hydropower Plant and Naresuan Hydropower Plant</t>
  </si>
  <si>
    <t>2024/01/26</t>
  </si>
  <si>
    <t>2024/02/23</t>
  </si>
  <si>
    <t>Huangjinping Hydro Power Station</t>
  </si>
  <si>
    <t>Guza Town, Kangding County, Ganzi Prefecture, Sichuan Province 45MG+82R Shijixiang, Kangding, Garzê Tibetan Autonomous Prefecture, Sichuan, China</t>
  </si>
  <si>
    <t>2023/02/23</t>
  </si>
  <si>
    <t>蘇州鴻景新能源有限公司</t>
  </si>
  <si>
    <t>2023/03/23</t>
  </si>
  <si>
    <t>2024/03/23</t>
  </si>
  <si>
    <t>2023/02/24</t>
  </si>
  <si>
    <t>2024/02/24</t>
  </si>
  <si>
    <t>04904</t>
  </si>
  <si>
    <t>廢混合五金</t>
  </si>
  <si>
    <t>04905</t>
  </si>
  <si>
    <t>廢LD導線</t>
  </si>
  <si>
    <t>04906</t>
  </si>
  <si>
    <t>廢鉬絲</t>
  </si>
  <si>
    <t>04907</t>
  </si>
  <si>
    <t>廢信號線邊角料</t>
  </si>
  <si>
    <t>05202</t>
  </si>
  <si>
    <t>報廢adapter成品</t>
  </si>
  <si>
    <t>06002</t>
  </si>
  <si>
    <t>廢電機</t>
  </si>
  <si>
    <t>06003</t>
  </si>
  <si>
    <t>廢電力用變壓器</t>
  </si>
  <si>
    <t>06006</t>
  </si>
  <si>
    <t>報廢汽車電機</t>
  </si>
  <si>
    <t>07001</t>
  </si>
  <si>
    <t>廢玻璃</t>
  </si>
  <si>
    <t>07003</t>
  </si>
  <si>
    <t>廢自行車/電動車</t>
  </si>
  <si>
    <t>07005</t>
  </si>
  <si>
    <t>廢玻璃邊角料</t>
  </si>
  <si>
    <t>09003</t>
  </si>
  <si>
    <t>廢墨水匣/硒鼓</t>
  </si>
  <si>
    <t>2024/03/24</t>
  </si>
  <si>
    <t>國網湖南省電力有限公司郴州市蘇仙區供電分公司</t>
  </si>
  <si>
    <t>沅江光盛新能有限公司</t>
  </si>
  <si>
    <t>湖南省沅江大榨栏湖</t>
  </si>
  <si>
    <t>2023/03/24</t>
  </si>
  <si>
    <t>2024/04/25</t>
  </si>
  <si>
    <t>2023/04/25</t>
  </si>
  <si>
    <t xml:space="preserve"> 國網湖南省電力有限公司郴州市蘇仙區供電分公司 </t>
  </si>
  <si>
    <t>沅江光盛新能源有限公司</t>
  </si>
  <si>
    <t>2023/01/05</t>
  </si>
  <si>
    <t>2023/03/05</t>
  </si>
  <si>
    <t>2023/04/05</t>
  </si>
  <si>
    <t>2023/03/06</t>
  </si>
  <si>
    <t>Generator ID: 406296800000033054 Generator ID: 406296800000020306</t>
  </si>
  <si>
    <t>2023/05/05</t>
  </si>
  <si>
    <t>2023/06/04</t>
  </si>
  <si>
    <t>國家（電投）售電有限公司</t>
  </si>
  <si>
    <t>國家電投（蕪湖）售電公司</t>
  </si>
  <si>
    <t>華電安徽能源有限公司</t>
  </si>
  <si>
    <t>國家（電投）售電公司</t>
  </si>
  <si>
    <t>2023/06/05</t>
  </si>
  <si>
    <t>2023/07/04</t>
  </si>
  <si>
    <t>沖壓邊角料改善</t>
  </si>
  <si>
    <t>2023/08/03</t>
  </si>
  <si>
    <t>2023/09/04</t>
  </si>
  <si>
    <t>2023/10/08</t>
  </si>
  <si>
    <t>2023/11/04</t>
  </si>
  <si>
    <t>2023/12/04</t>
  </si>
  <si>
    <t>2023/12/05</t>
  </si>
  <si>
    <t>2024/01/02</t>
  </si>
  <si>
    <t>09311</t>
  </si>
  <si>
    <t>廢油桶</t>
  </si>
  <si>
    <t>廢紅白膠殘餘物</t>
  </si>
  <si>
    <t>09409</t>
  </si>
  <si>
    <t>廢酸</t>
  </si>
  <si>
    <t>09410</t>
  </si>
  <si>
    <t>廢切削液</t>
  </si>
  <si>
    <t>09411</t>
  </si>
  <si>
    <t>廢脫脂液</t>
  </si>
  <si>
    <t>09414</t>
  </si>
  <si>
    <t>廢清洗劑</t>
  </si>
  <si>
    <t xml:space="preserve">國網湖南省電力有限公司郴州市蘇仙區供電分公司 </t>
  </si>
  <si>
    <t>湖南盛沅江大榨栏湖</t>
  </si>
  <si>
    <t>2023/01/30</t>
  </si>
  <si>
    <t>2022/12/29</t>
  </si>
  <si>
    <t>THB</t>
  </si>
  <si>
    <t>2023/04/28</t>
  </si>
  <si>
    <t xml:space="preserve">  國網湖南省電力有限公司郴州市蘇仙區供電分公司   </t>
  </si>
  <si>
    <t>大唐华银醴陵新能源有限公司</t>
  </si>
  <si>
    <t>醴陵泗汾镇鸭塘</t>
  </si>
  <si>
    <t>湖南省醴陵明月风电场</t>
  </si>
  <si>
    <t>2023/12/29</t>
  </si>
  <si>
    <t>Schneider Electric &amp; Carbon Solutions Group</t>
  </si>
  <si>
    <t>80% of Tap water</t>
  </si>
  <si>
    <t>80% of tap water</t>
  </si>
  <si>
    <t>80% of Tap wate</t>
  </si>
  <si>
    <t>2023/09/29</t>
  </si>
  <si>
    <t>Re-layout building</t>
  </si>
  <si>
    <t>2023/12/28</t>
  </si>
  <si>
    <t>Water consumed in Daily uses recycle through STP and used for gardening purpose</t>
  </si>
  <si>
    <t>113</t>
  </si>
  <si>
    <t>INR</t>
  </si>
  <si>
    <t>No charges paid</t>
  </si>
  <si>
    <t>551</t>
  </si>
  <si>
    <t>553.17</t>
  </si>
  <si>
    <t>532.37</t>
  </si>
  <si>
    <t>489</t>
  </si>
  <si>
    <t>463</t>
  </si>
  <si>
    <t>367</t>
  </si>
  <si>
    <t>372</t>
  </si>
  <si>
    <t>Ground water Report attached</t>
  </si>
  <si>
    <t>for two years fees</t>
  </si>
  <si>
    <t>STP treated water recycled and reused.</t>
  </si>
  <si>
    <t>no colling tower</t>
  </si>
  <si>
    <t>ground water</t>
  </si>
  <si>
    <t>EUR</t>
  </si>
  <si>
    <t>excl.sewage</t>
  </si>
  <si>
    <t>2023/09/23</t>
  </si>
  <si>
    <t>與台達台南二廠分攤後</t>
  </si>
  <si>
    <t>與台達台南二廠分攤</t>
  </si>
  <si>
    <t>與台達二廠分配</t>
  </si>
  <si>
    <t>與台達台南二廠分配</t>
  </si>
  <si>
    <t>純水RO濃水及生飲水濃水回用</t>
  </si>
  <si>
    <t>純水RO濃水及生飲水濃水回收</t>
  </si>
  <si>
    <t>2024/12/01</t>
  </si>
  <si>
    <t>2024/12/31</t>
  </si>
  <si>
    <t>80% of Tapwater</t>
  </si>
  <si>
    <t>無水費單據</t>
  </si>
  <si>
    <t>不適用</t>
  </si>
  <si>
    <t>水源是自來水(廁所是地下水) for 一般生活用水, 但學校未收取水費無實際用水數值可登錄</t>
  </si>
  <si>
    <t>2022/11/01</t>
  </si>
  <si>
    <t>排放量无收费数据</t>
  </si>
  <si>
    <t>2323/12/31</t>
  </si>
  <si>
    <t>2022/12/25</t>
  </si>
  <si>
    <t>2023/12/24</t>
  </si>
  <si>
    <t>VND</t>
  </si>
  <si>
    <t>114</t>
  </si>
  <si>
    <t>2023/12/30</t>
  </si>
  <si>
    <t>SGD</t>
  </si>
  <si>
    <t>Including to the rent</t>
  </si>
  <si>
    <t>H2 2023 we will receive it on Q1 2024</t>
  </si>
  <si>
    <t>2023/07/03</t>
  </si>
  <si>
    <t>not applicable, R&amp;D site</t>
  </si>
  <si>
    <t>not applicable</t>
  </si>
  <si>
    <t>costs for 2022, we will receive 2023 beginning 2025</t>
  </si>
  <si>
    <t>not applicable, we only receive invoice calculated by invoice pro rata</t>
  </si>
  <si>
    <t>Bill not available for 2023 so far</t>
  </si>
  <si>
    <t>6093,66m² equals 4010,96 from Period 1 +2082,7 from Period 2)</t>
  </si>
  <si>
    <t>Invoice Line 3:  4992.22 EUR - Our Share: 20860,16 m² / 6093,66m² / 2.18 EUR avg. price per qbm= 668 qbm</t>
  </si>
  <si>
    <t>Invoice Line 3+4+5:  12236.42 EUR - Our Share : 20860,16 m² / 6093,66 m² = 3574,50 EUR</t>
  </si>
  <si>
    <t>Frisch+Abwasser</t>
  </si>
  <si>
    <t>2022/10/01</t>
  </si>
  <si>
    <t>Water consumption is included in the office rental fee (coworking office)</t>
  </si>
  <si>
    <t>The cost is yearly amount for 2023</t>
  </si>
  <si>
    <t>The amount is estimated by provider</t>
  </si>
  <si>
    <t>2023/10/16</t>
  </si>
  <si>
    <t>2023/10/12</t>
  </si>
  <si>
    <t>NOK</t>
  </si>
  <si>
    <t>PLN</t>
  </si>
  <si>
    <t>included in rental fee</t>
  </si>
  <si>
    <t>2023/01/04</t>
  </si>
  <si>
    <t>2024/01/04</t>
  </si>
  <si>
    <t>Not applicable</t>
  </si>
  <si>
    <t>No information available</t>
  </si>
  <si>
    <t>Paid by landlord</t>
  </si>
  <si>
    <t>water included in office's rental bill, no details about it</t>
  </si>
  <si>
    <t>self calculation</t>
  </si>
  <si>
    <t>Included in the rent.</t>
  </si>
  <si>
    <t>SEK</t>
  </si>
  <si>
    <t>Not metered</t>
  </si>
  <si>
    <t>included in building rental</t>
  </si>
  <si>
    <t>CHF</t>
  </si>
  <si>
    <t>TRY</t>
  </si>
  <si>
    <t>excl tax</t>
  </si>
  <si>
    <t>Water is provided by The Istanbul Metropolitan Municipality</t>
  </si>
  <si>
    <t>2022/12/16</t>
  </si>
  <si>
    <t>The Istanbul Metropolitan Municipality</t>
  </si>
  <si>
    <t xml:space="preserve">Meter Number seen in DEWA Bill </t>
  </si>
  <si>
    <t>DEWA supplies our water</t>
  </si>
  <si>
    <t>AED</t>
  </si>
  <si>
    <t xml:space="preserve">Total Bills for 2023 ( tokok from DEWA Bill) </t>
  </si>
  <si>
    <t>GBP</t>
  </si>
  <si>
    <t>monthly invoices collated in quarters.  March 2023 file corrupt, but detail seen/calculable in following invoice.</t>
  </si>
  <si>
    <t>n.a.</t>
  </si>
  <si>
    <t>monthly invoice collated in quarters.  March 2023 file corrupt  but detail seen/calculable in following invoice.</t>
  </si>
  <si>
    <t>no direct water bill for EG,water bill is part of office rent.</t>
  </si>
  <si>
    <t>0/0/0</t>
  </si>
  <si>
    <t>EGP</t>
  </si>
  <si>
    <t>CZK</t>
  </si>
  <si>
    <t>No separate bill for water, included in rent</t>
  </si>
  <si>
    <t>Data from January to May are up-to-date. The rest of the year is acceptance of the old invoice and will be updated again.</t>
  </si>
  <si>
    <t>from January to April 2023</t>
  </si>
  <si>
    <t>Invoice May 2022 to April 2023 recorded as assumption for annual consumption according to the audit. After receipt of the invoice it will be changed again.</t>
  </si>
  <si>
    <t>2024/04/30</t>
  </si>
  <si>
    <t>No number available - does not belong to Delta - belongs to our landlord</t>
  </si>
  <si>
    <t>2024/02/02</t>
  </si>
  <si>
    <t>2023/02/13</t>
  </si>
  <si>
    <t>No separate bill for water, included in rent.</t>
  </si>
  <si>
    <t>2022/12/30</t>
  </si>
  <si>
    <t>总用量的90%</t>
  </si>
  <si>
    <t>2023/11/16</t>
  </si>
  <si>
    <t>2022/11/14</t>
  </si>
  <si>
    <t>HKD</t>
  </si>
  <si>
    <t>2023/11/18</t>
  </si>
  <si>
    <t>2023/12/17</t>
  </si>
  <si>
    <t>water supply by government</t>
  </si>
  <si>
    <t>2022/12/01</t>
  </si>
  <si>
    <t>MMK</t>
  </si>
  <si>
    <t>MYR</t>
  </si>
  <si>
    <t>Incl. Rain water</t>
  </si>
  <si>
    <t>2022/12/13</t>
  </si>
  <si>
    <t>2024/01/12</t>
  </si>
  <si>
    <t>未稅</t>
  </si>
  <si>
    <t>房東未提出費用分攤表，還未繳費。。</t>
  </si>
  <si>
    <t>(1)房東未提供資料；(2)未扣除下游公司用水量；(3)為自行記錄量。</t>
  </si>
  <si>
    <t>(1)未設置水錶；(2)未扣除下游公司用水量；(3)理論與總用水量相同。</t>
  </si>
  <si>
    <t>(1)房東未提供資料；(2)為自行記錄量。</t>
  </si>
  <si>
    <t>房東未提供資料。</t>
  </si>
  <si>
    <t>市水8成計</t>
  </si>
  <si>
    <r>
      <rPr>
        <sz val="12"/>
        <color theme="1"/>
        <rFont val="新細明體"/>
        <family val="2"/>
      </rPr>
      <t>purviewFC</t>
    </r>
    <phoneticPr fontId="0" type="noConversion"/>
  </si>
  <si>
    <r>
      <rPr>
        <b/>
        <sz val="12"/>
        <color theme="0"/>
        <rFont val="微軟正黑體"/>
        <family val="2"/>
      </rPr>
      <t>國家/市場</t>
    </r>
    <phoneticPr fontId="0" type="noConversion"/>
  </si>
  <si>
    <t>地址Site Address</t>
  </si>
  <si>
    <t>管理人員Data Management Personnel Name</t>
  </si>
  <si>
    <t>聯絡郵箱Data Management Personnel Contact Email</t>
  </si>
  <si>
    <r>
      <rPr>
        <sz val="12"/>
        <color rgb="FF000000"/>
        <rFont val="新細明體"/>
        <family val="1"/>
      </rPr>
      <t>NEA</t>
    </r>
    <phoneticPr fontId="0" type="noConversion"/>
  </si>
  <si>
    <r>
      <rPr>
        <sz val="12"/>
        <color rgb="FF000000"/>
        <rFont val="新細明體"/>
        <family val="1"/>
      </rPr>
      <t>India</t>
    </r>
    <phoneticPr fontId="0" type="noConversion"/>
  </si>
  <si>
    <r>
      <rPr>
        <sz val="12"/>
        <color rgb="FF000000"/>
        <rFont val="新細明體"/>
        <family val="1"/>
      </rPr>
      <t>America</t>
    </r>
    <phoneticPr fontId="0" type="noConversion"/>
  </si>
  <si>
    <t>Taiwan</t>
  </si>
  <si>
    <t>CHINA-1&amp;2</t>
  </si>
  <si>
    <t>31-1, Xingbang Road, Guishan District, Taoyuan City 333613, Taiwan</t>
  </si>
  <si>
    <t>李志祥</t>
  </si>
  <si>
    <t>JEFF.LI@deltaww.com</t>
  </si>
  <si>
    <t>252, Shangying Road, Guishan District, Taoyuan City 333425, Taiwan</t>
  </si>
  <si>
    <t>黃榮康</t>
  </si>
  <si>
    <t>CM.HUANG@deltaww.com</t>
  </si>
  <si>
    <t>18, Xinglong Road, Taoyuan District, Taoyuan City 330477, Taiwan</t>
  </si>
  <si>
    <t>石政忠</t>
  </si>
  <si>
    <t>JAFFREY.SHIH@deltaww.com</t>
  </si>
  <si>
    <t>268, Shangying Road, Guishan District, Taoyuan City, 333425,Taiwan</t>
  </si>
  <si>
    <t>許銘傑</t>
  </si>
  <si>
    <t>jerry.hsu@deltaww.com</t>
  </si>
  <si>
    <t>3, Tungyuan Road, Chungli District, Taoyuan City 320023, Taiwan</t>
  </si>
  <si>
    <r>
      <rPr>
        <sz val="12"/>
        <color rgb="FF000000"/>
        <rFont val="新細明體"/>
        <family val="1"/>
      </rPr>
      <t>朱正宇</t>
    </r>
    <phoneticPr fontId="0" type="noConversion"/>
  </si>
  <si>
    <r>
      <rPr>
        <u/>
        <sz val="12"/>
        <color theme="10"/>
        <rFont val="新細明體"/>
        <family val="1"/>
      </rPr>
      <t>DEVEN.CHU@deltaww.com</t>
    </r>
    <phoneticPr fontId="0" type="noConversion"/>
  </si>
  <si>
    <t>5, Tungyuan Rd., Chungli Industrial Zone, Taoyuan City 320023, Taiwan</t>
  </si>
  <si>
    <r>
      <rPr>
        <sz val="12"/>
        <color rgb="FF000000"/>
        <rFont val="新細明體"/>
        <family val="1"/>
      </rPr>
      <t>朱正宇</t>
    </r>
    <phoneticPr fontId="0" type="noConversion"/>
  </si>
  <si>
    <r>
      <rPr>
        <u/>
        <sz val="12"/>
        <color theme="10"/>
        <rFont val="新細明體"/>
        <family val="1"/>
      </rPr>
      <t>DEVEN.CHU@deltaww.com</t>
    </r>
    <phoneticPr fontId="0" type="noConversion"/>
  </si>
  <si>
    <t>16, Tungyuan Rd., Chungli Industrial Zone, Taoyuan City 320023, Taiwan</t>
  </si>
  <si>
    <r>
      <rPr>
        <sz val="12"/>
        <color rgb="FF000000"/>
        <rFont val="新細明體"/>
        <family val="1"/>
      </rPr>
      <t>朱正宇</t>
    </r>
    <phoneticPr fontId="0" type="noConversion"/>
  </si>
  <si>
    <r>
      <rPr>
        <u/>
        <sz val="12"/>
        <color theme="10"/>
        <rFont val="新細明體"/>
        <family val="1"/>
      </rPr>
      <t>DEVEN.CHU@deltaww.com</t>
    </r>
    <phoneticPr fontId="0" type="noConversion"/>
  </si>
  <si>
    <r>
      <rPr>
        <sz val="12"/>
        <color rgb="FF000000"/>
        <rFont val="新細明體"/>
        <family val="1"/>
      </rPr>
      <t>TW-31</t>
    </r>
    <phoneticPr fontId="0" type="noConversion"/>
  </si>
  <si>
    <t>No. 5, Ziqiang 1st Rd., Zhongli Dist., Taoyuan City 320023 , Taiwan (R.O.C.)</t>
  </si>
  <si>
    <r>
      <rPr>
        <sz val="12"/>
        <color rgb="FF000000"/>
        <rFont val="新細明體"/>
        <family val="1"/>
      </rPr>
      <t>朱正宇</t>
    </r>
    <phoneticPr fontId="0" type="noConversion"/>
  </si>
  <si>
    <r>
      <rPr>
        <u/>
        <sz val="12"/>
        <color theme="10"/>
        <rFont val="新細明體"/>
        <family val="1"/>
      </rPr>
      <t>DEVEN.CHU@deltaww.com</t>
    </r>
    <phoneticPr fontId="0" type="noConversion"/>
  </si>
  <si>
    <t>458, Pingjhen Section, jhongsing Road, Pingjhen District, Taoyuan City 324020, Taiwan</t>
  </si>
  <si>
    <t>黃偉昌</t>
  </si>
  <si>
    <t xml:space="preserve">WEICHANG.HUANG@deltaww.com </t>
  </si>
  <si>
    <t>39, Section 2, Huandong Road, Shanhua District, Tainan City 741014, Taiwan</t>
  </si>
  <si>
    <t>楊健廷</t>
  </si>
  <si>
    <t>CTING.YANG@deltaww.com</t>
  </si>
  <si>
    <t>30, Section 2, Huandong Road, Shanhua District, Tainan City 741014, Taiwan</t>
  </si>
  <si>
    <t>方豪生</t>
  </si>
  <si>
    <t>MARVIN.HS.FANG@deltaww.com</t>
  </si>
  <si>
    <t>2 R&amp;D 2nd road, Science-Based Industrial park, Hsinchu 30076,Taiwan</t>
  </si>
  <si>
    <t>李貞瑩</t>
  </si>
  <si>
    <t>ZY.LI@cyntec.com</t>
  </si>
  <si>
    <t>3F., No. 18, Taiyuan St., Zhubei City, Hsinchu County 302082, Taiwan</t>
  </si>
  <si>
    <t>林亭君</t>
  </si>
  <si>
    <t>TC.TC.LIN@cyntec.com</t>
  </si>
  <si>
    <t>No. 30, Sec.2, Huandong Rd., Shanhua Dist.,Tainan City 741014 , Taiwan</t>
  </si>
  <si>
    <t>王譽</t>
  </si>
  <si>
    <t>EMILY.YU.WANG@cyntec.com</t>
  </si>
  <si>
    <t>8, Keyuan 1st Road, Situn District, Taichung City 407751, Taiwan</t>
  </si>
  <si>
    <t>江國生</t>
  </si>
  <si>
    <t>JOHNSON.KS.CHIANG@deltaww.com</t>
  </si>
  <si>
    <t>186, Ruey Kuang Road, Neihu District, Taipei 114501, Taiwan</t>
  </si>
  <si>
    <t>賴科仁</t>
  </si>
  <si>
    <t>KOJEN.LAI@deltaww.com</t>
  </si>
  <si>
    <t>256, Yangguang Road, Neihu District,Taipei 114067, Taiwan</t>
  </si>
  <si>
    <t>趙冠瑜</t>
  </si>
  <si>
    <t>GUANYU.ZHAO@deltaww.com</t>
  </si>
  <si>
    <t>3F., No. 18, Taiyuan St., Zhubei City, Hsinchu County 302082 , Taiwan</t>
  </si>
  <si>
    <t>傅佳芸</t>
  </si>
  <si>
    <t>SHARON.FU@deltaww.com</t>
  </si>
  <si>
    <t>3, Xinghua Rd., Taoyuan Dist., Taoyuan City 330467, Taiwan</t>
  </si>
  <si>
    <t>No. 14, Ln. 10, Zhoushan Rd., Da’an Dist., Taipei City 106032 , Taiwan</t>
  </si>
  <si>
    <t>陳家玉</t>
  </si>
  <si>
    <t>TRACY.CY.CHEN@DELTAWW.COM</t>
  </si>
  <si>
    <t>300, Zhongda Rd., Zhongli Dist., Taoyuan City 320317, Taiwan</t>
  </si>
  <si>
    <t>李雅琇</t>
  </si>
  <si>
    <t>JOYCE.YS.LEE@ANCORA-SEMI.COM</t>
  </si>
  <si>
    <t>1, Daxue Rd., East Dist., Tainan City 701401, Taiwan</t>
  </si>
  <si>
    <t xml:space="preserve">CTING.YANG 楊健廷 </t>
  </si>
  <si>
    <t>3F., No. 99, Ruihu St., Neihu Dist., Taipei City 郵遞區號 , Taiwan</t>
  </si>
  <si>
    <t>SHALIER.LIEN 連雪岑</t>
  </si>
  <si>
    <t>SHALIER.LIEN@deltaww.com</t>
  </si>
  <si>
    <t>No. 195, Sec. 4, Zhongxing Rd., Zhudong Township, Hsinchu County 310401, Taiwan</t>
  </si>
  <si>
    <t>陳莘樺</t>
  </si>
  <si>
    <t>BALE.HH.CHEN@deltaww.com</t>
  </si>
  <si>
    <t>No. 321, Sec. 2, Guangfu Rd., East Dist., Hsinchu City 300044, Taiwan</t>
  </si>
  <si>
    <t>蘇睛微</t>
  </si>
  <si>
    <t>WENDY.SU@deltaww.com</t>
  </si>
  <si>
    <r>
      <rPr>
        <sz val="12"/>
        <color rgb="FF000000"/>
        <rFont val="新細明體"/>
        <family val="1"/>
      </rPr>
      <t>TW-29</t>
    </r>
    <phoneticPr fontId="0" type="noConversion"/>
  </si>
  <si>
    <t>No. 66, Sec. 3, Gaotiezhanqian W. Rd., Dayuan Dist., Taoyuan City 337014 , Taiwan</t>
  </si>
  <si>
    <r>
      <rPr>
        <sz val="12"/>
        <color rgb="FF000000"/>
        <rFont val="新細明體"/>
        <family val="1"/>
      </rPr>
      <t>朱正宇</t>
    </r>
    <phoneticPr fontId="0" type="noConversion"/>
  </si>
  <si>
    <r>
      <rPr>
        <u/>
        <sz val="12"/>
        <color theme="10"/>
        <rFont val="新細明體"/>
        <family val="1"/>
      </rPr>
      <t>DEVEN.CHU@deltaww.com</t>
    </r>
    <phoneticPr fontId="0" type="noConversion"/>
  </si>
  <si>
    <r>
      <rPr>
        <sz val="12"/>
        <color rgb="FF000000"/>
        <rFont val="新細明體"/>
        <family val="1"/>
      </rPr>
      <t>TW-30</t>
    </r>
    <phoneticPr fontId="0" type="noConversion"/>
  </si>
  <si>
    <t>No. 156, Gaoshi Rd., Yangmei Dist., Taoyuan City, Taiwan</t>
  </si>
  <si>
    <t>WEICHANG.HUANG@deltaww.com</t>
  </si>
  <si>
    <t>6F, No.192, Lien-Cheng Rd., Chung-Ho, New Taipei City 23553, Taiwan</t>
  </si>
  <si>
    <t>陳孟鴻</t>
  </si>
  <si>
    <t>michael.chen@vivotek.com</t>
  </si>
  <si>
    <t xml:space="preserve">No.168, Lien-Cheng Rd., Chung-Ho, New Taipei City 23553, Taiwan
2F., No. 66, Sec. 3, Gaotiezhanqian W. Rd., Dayuan Dist., Taoyuan City 337014 , Taiwan 
7F., No. 130, Siwei Rd., North Dist., Hsinchu City 300192, Taiwan
18F., No. 425, Zhonghua Rd., Yongkang Dist., Tainan City 710039, Taiwan
4F., No. 875, Sec. 4, Wenxin Rd., Beitun Dist., Taichung City 406505 , Taiwan
No. 3, Ln. 106, Wugong 3rd Rd., Wugu Dist., New Taipei City 248019 , Taiwan 
</t>
  </si>
  <si>
    <r>
      <rPr>
        <sz val="12"/>
        <color rgb="FF000000"/>
        <rFont val="新細明體"/>
        <family val="1"/>
      </rPr>
      <t>UIC-TW</t>
    </r>
    <phoneticPr fontId="0" type="noConversion"/>
  </si>
  <si>
    <t xml:space="preserve">7th Floor -2, No. 9, Ching Kuo Road
Taoyuan, Taiwan, R.O.C.330 </t>
  </si>
  <si>
    <t>Bonnie Lundy</t>
  </si>
  <si>
    <t>lundy@uic.com</t>
  </si>
  <si>
    <r>
      <rPr>
        <sz val="12"/>
        <color rgb="FF000000"/>
        <rFont val="新細明體"/>
        <family val="1"/>
      </rPr>
      <t>Atrust</t>
    </r>
    <phoneticPr fontId="0" type="noConversion"/>
  </si>
  <si>
    <t>3F No. 361 Fusing Rd. Gueishan Dis. Taoyuan City 333 Taiwan</t>
  </si>
  <si>
    <t>周宜紘</t>
  </si>
  <si>
    <t>sunny.chou@atrustcorp.com</t>
  </si>
  <si>
    <t>No. 25, Jianguo E. Rd., Taoyuan City, Taoyuan County 330, Taiwan</t>
  </si>
  <si>
    <t>China</t>
  </si>
  <si>
    <t>南方</t>
  </si>
  <si>
    <t>No. 73, Pantao Road, Shijie Town, Dongguan, Guangdong, P. R. C</t>
  </si>
  <si>
    <t>王繼民</t>
  </si>
  <si>
    <t>JIMIN.WANG@deltaww.com</t>
  </si>
  <si>
    <t>華中</t>
  </si>
  <si>
    <t>West of Bailutang Linyi, Suxian District, Chenzhou City, Hunan Province (Chenzhou Comprehensive Bonded Zone), P.R.C.</t>
  </si>
  <si>
    <t>　葛先华</t>
  </si>
  <si>
    <t>　Xianhua.ge@deltaww.com</t>
  </si>
  <si>
    <t>Bailutang Town Industrial Park, Chenzhou City, Hunan Province, P.R.C.</t>
  </si>
  <si>
    <t>華東</t>
  </si>
  <si>
    <t>No.1688, Jiangxing East Rd., Wujiang Economic and Technological Development Zone, Suzhou City, Jiangsu Province, P.R.C.</t>
  </si>
  <si>
    <t>程正軍</t>
  </si>
  <si>
    <t>ELPO.CHENG@deltaww.com</t>
  </si>
  <si>
    <t>138 Jiuhua North Road, Wuhu District, China (Anhui) Pilot Free Trade Zone, P.R.C.</t>
  </si>
  <si>
    <t>韋超群</t>
  </si>
  <si>
    <t>CHAOQUN.WEI@deltaww.com</t>
  </si>
  <si>
    <t>No, 1675, Huadong Road, Pudong New Area, Shanghai City, P.R.C.</t>
  </si>
  <si>
    <t>吴坚</t>
  </si>
  <si>
    <t>JIAN.WU@DELTAWW.COM</t>
  </si>
  <si>
    <t>21F, Prosperity Center, 25 Chong Yip Street, Kwun tong, Kowloon, Hong Kong</t>
  </si>
  <si>
    <t>鄭莉莉</t>
  </si>
  <si>
    <t>vivien.cheng@deltaww.com</t>
  </si>
  <si>
    <t>No. 688 Xiuhu West Road Wujiang Yundong Economic Development Zone , Songling Town ,Wujiang City ,Jiangsu Province, P.R.C
No. 168 Jishi East Road, Wujiang Economic Development Zone, Wujiang City, JiangSu Province, P.R.C</t>
  </si>
  <si>
    <t>呂俠</t>
  </si>
  <si>
    <t>XIA.LV@cyntec.com</t>
  </si>
  <si>
    <t>No. 138 Jiuhuabei Road, Longshan Street, Wuhu Area, China (Anhui) Pilot Free Trade Zone</t>
  </si>
  <si>
    <t>張偉</t>
  </si>
  <si>
    <t>ZV.ZHANG@cyntec.com</t>
  </si>
  <si>
    <t>6th F, unit 2, Building 3,Wangxin Shuangcheng Tower, No.1785, Jianghan Road, Changhe Street, Binjiang District, Hangzhou, Zhejiang Province, P.R.C.</t>
  </si>
  <si>
    <t>Tongjin Building, No. 198, Hexi Street, Jianye District, Nanjing, Jiangsu Province, P.R.C.</t>
  </si>
  <si>
    <t>西北</t>
  </si>
  <si>
    <t>Building 3, Digital Science and Technology Park, No. 20, Zhangbasi Road, Yanta District, Xi'an City, Shaanxi Province, P.R.C.</t>
  </si>
  <si>
    <t>10th floor, Building 1, TEDA Times Center, No. 1288, North Tianfu Avenue, Chengdu High-tech Zone, Chengdu, Sichuan Province, P.R.C.</t>
  </si>
  <si>
    <t>華北</t>
  </si>
  <si>
    <t>No. 7 building, 6th courtyard, Beichen East Rd., Chaoyang Dist., Beijing, P.R.C.</t>
  </si>
  <si>
    <t>3th floor,B22 Block, Optics Valley Financial Harbour, No.77 Guanggu Avenue, East Lake High-tech Development Zone, Wuhan, Hubei province, P.R.C.</t>
  </si>
  <si>
    <t>7F, Block A.Green Valley, No.618 Shenchang Rd.Minhang District, Shanghai City, P.R.C.</t>
  </si>
  <si>
    <t>21st floor, self-organized floor of Yuedian Plaza, No. 2, 4 and 6 Tianhe East Road, Tianhe District, Guangzhou, Guangdong Province, P.R.C.</t>
  </si>
  <si>
    <t>Room 51-808, Liangxi Road, Binhu District, Wuxi City, Jiangsu Province, P.R.C.</t>
  </si>
  <si>
    <t>Room 1615-1619, Block A, Greenland Center, Intersection of Xingsu Song Road, South Second Ring Road, Baohe District, Hefei, Anhui Province, P.R.C.</t>
  </si>
  <si>
    <t>No. 598, Jiangnan Road, Jiangdong District, Ningbo, Zhejiang Province, P.R.C.</t>
  </si>
  <si>
    <t>Room 802, Rujun Building, Ban Xuegang Avenue, Bantian Street, Longgang District, Shenzhen, Guangdong Province, P.R.C.</t>
  </si>
  <si>
    <t>8th floor, Building 6, Area C, Taiwan Business Park, Pingtan Comprehensive Experimental Zone, Fujian Province, P.R.C.</t>
  </si>
  <si>
    <t>C1 &amp; C2 District, 15A, Oriental Building, No. 96 and 98 East Street, Gulou District, Fuzhou City, Fujian Province, P.R.C.</t>
  </si>
  <si>
    <t>Room 403, No. 39, Wanghai Road, Software Park Xiamen No.2, Siming District, Xiamen, Fujian Province, P.R.C.</t>
  </si>
  <si>
    <t>Room 804, Building A, Sea Wing Building, No. 666 Xiahe Road, Siming District, Xiamen, Fujian Province, P.R.C.</t>
  </si>
  <si>
    <t>Room A, 3rd Floor, Block B, Junhao Building, No. 10 Dongbao Road, Qingxiu District, Nanning, Guangxi Province, P.R.C.</t>
  </si>
  <si>
    <t>No. 5-12-8, No. 1 Olympic Sports Road, Jiulongpo District, Chongqing City, P.R.C.</t>
  </si>
  <si>
    <t>No. 10, 9th Floor, Building 201 (Zhihai), Greenland Center, No. 2888, Hongguangshan Road, Shuimogou District, Urumqi, Xinjiang Uyghur Autonomous Region, P.R.C.</t>
  </si>
  <si>
    <t>No. 1, 22nd Floor, Unit 2, Jia Yuan Fudi, No. 1-7 Youyi Road, Yunyan District, Guiyang, Guizhou Province, P.R.C.</t>
  </si>
  <si>
    <t>Room 723 and 724, 7 / F, Unit 1, Building 17, Yinhai Field Small District, Guandu District, Kunming, Yunnan Province, P.R.C.</t>
  </si>
  <si>
    <t>Rm.007, 23F, No.222，North Tianshui Rd., Yanbei Street, cheng guan Dist., Lanzhou, Gansu Province, P.R.C.</t>
  </si>
  <si>
    <t>Rm.2108, 21F, Yonghe International, No.9, Wenhua Rd., Zhengzhou, Henan Province, P.R.C.</t>
  </si>
  <si>
    <t>Rm.1704, Chengming Tower, No.26, East Huai'an St., Qiaodong Dist., Shijiazhuang, Hebei Province, P.R.C.</t>
  </si>
  <si>
    <t>No. 28, Shungeng Road, Shizhong District, Jinan, Shandong Province, P.R.C.</t>
  </si>
  <si>
    <t>Rm.1304, Buingding 1, Tianbao International Tower, No.61, Haier Rd., Laoshan Dist., Qingdao, Shandong Province, P.R.C.</t>
  </si>
  <si>
    <t>Rm.801, Xiaoshan Tower, No.173, Wuyi Rd., Taiyuan, Shanxi Province, P.R.C.</t>
  </si>
  <si>
    <t>Area A, 6th floor, Jindong Building, No. 99 Liuwei Road, Hedong District, Tianjin City, P.R.C.</t>
  </si>
  <si>
    <t>No1~3, 23F, Xinrong Internation Tower, No.489, Furong Middle Rd., Tianxin Dist., Changsha, Hunan Province, P.R.C.</t>
  </si>
  <si>
    <t>Rm. 15A14 &amp; 15A16, Nanbin International Financial Tower, No.2, Bayi Av., Nanchang, Jiangxi Province, P.R.C.</t>
  </si>
  <si>
    <t>東北</t>
  </si>
  <si>
    <t>Rm.3-1806, Building 2, City Plaza, No.206, Nanjing North St., Heping Dist., Shenyang, Liaoning Province, P.R.C.</t>
  </si>
  <si>
    <t>Room B509, Excellent Building, No. 9-2, Huanghai West Road/Street, Economic and Technological Development Zone, Dalian City, Liaoning Province, P.R.C.</t>
  </si>
  <si>
    <t>Unit 4, 20th Floor, Deep Blue International, No. 5, Xinghe Two Street, Shahekou District, Dalian City, Liaoning Province, P.R.C.</t>
  </si>
  <si>
    <t>C, 28F, Aowesi Building, 15 Hongjun Street, Nangang District, Harbin City, Heilongjiang Province, P.R.C.</t>
  </si>
  <si>
    <t>Room 1409, Floor 14, Middle East Fortune Center, No. 1655, Nanhuancheng Road, Nanguan District, Changchun City, Jilin Province, P.R.C.</t>
  </si>
  <si>
    <t>Rm.19042-19043, Huishang Plaza, No.175, Zhaowuda Rd., Saihan Dist., Huhhot, P.R.C.</t>
  </si>
  <si>
    <t>6th floor, Building 4, New Shuangcheng Building, No. 1785 Jianghan Road, Changhe Street, Binjiang District, Hangzhou, Zhejiang Province, P.R.C.</t>
  </si>
  <si>
    <t>No. 168, Hanbei Fifteenth Road, Tianjin Port Free-Trade Zone, Tianjin City, P.R.C.</t>
  </si>
  <si>
    <t>牛加涛</t>
  </si>
  <si>
    <t>hunter.niu@deltaww.com</t>
  </si>
  <si>
    <r>
      <rPr>
        <sz val="12"/>
        <color rgb="FF000000"/>
        <rFont val="新細明體"/>
        <family val="1"/>
      </rPr>
      <t>CHINA-54</t>
    </r>
    <phoneticPr fontId="0" type="noConversion"/>
  </si>
  <si>
    <t xml:space="preserve">3rd &amp; 4th Floor, Plant 2. Mengxun Technology Park. No.6 Jidianyizhi Road, Chayuan, Nan’an District, Chongqing City </t>
  </si>
  <si>
    <t>胡建鋒</t>
  </si>
  <si>
    <t>jianfeng@deltaww.com</t>
  </si>
  <si>
    <t>Oxidated Carpark, the whole 2nd floor, No.124 Donghuan Road, Donghuan Jie, PanyuGuangzhou, P.R.C.</t>
  </si>
  <si>
    <t>杨素华</t>
  </si>
  <si>
    <t>byang@amerlux.com</t>
  </si>
  <si>
    <r>
      <rPr>
        <sz val="12"/>
        <color rgb="FF000000"/>
        <rFont val="新細明體"/>
        <family val="1"/>
      </rPr>
      <t>UIC-CN</t>
    </r>
    <phoneticPr fontId="0" type="noConversion"/>
  </si>
  <si>
    <t>2/F, Building 7, Shenzhen Animation Park, No. 5, Yuehai Road, Nanshan District, Shenzhen City</t>
  </si>
  <si>
    <t>308-309, Block 4, (Shenzhen Cartoon &amp; Animation) Yuehai Industrial Village, Nanshan District, Shenzhen</t>
  </si>
  <si>
    <t>Room 709-713, Building A, No. 2163 Wan Yuan Road
Minhang District, Shanghai,  201103</t>
  </si>
  <si>
    <t>No. 439 Jinglian Road, Shanghai</t>
  </si>
  <si>
    <t>Room 202, Unit 2,Building 30, North to Zhenggang 6 Road and East to Zhenggang 1 Street, Hangkonggang Area, Zhengzhou</t>
  </si>
  <si>
    <r>
      <rPr>
        <sz val="12"/>
        <color rgb="FF000000"/>
        <rFont val="新細明體"/>
        <family val="1"/>
      </rPr>
      <t>CHINA-56</t>
    </r>
    <phoneticPr fontId="0" type="noConversion"/>
  </si>
  <si>
    <r>
      <rPr>
        <sz val="12"/>
        <color rgb="FF000000"/>
        <rFont val="新細明體"/>
        <family val="1"/>
      </rPr>
      <t>SEA</t>
    </r>
    <phoneticPr fontId="0" type="noConversion"/>
  </si>
  <si>
    <r>
      <rPr>
        <sz val="12"/>
        <color rgb="FF000000"/>
        <rFont val="新細明體"/>
        <family val="1"/>
      </rPr>
      <t>SEA</t>
    </r>
    <phoneticPr fontId="0" type="noConversion"/>
  </si>
  <si>
    <t>Thailand</t>
  </si>
  <si>
    <t>173/13  Moo 9 , Bangpla Sub-District, Bang Phli District, Samutprakarn Province 10540 Thailand</t>
  </si>
  <si>
    <t>Thanneewan Apichatsopit</t>
  </si>
  <si>
    <t>thaapich@deltaww.com</t>
  </si>
  <si>
    <t>714 Prakasa, Muang-
samutprakarn, Samutprakarn Province 10280 Thailand.</t>
  </si>
  <si>
    <t>Natthawut Foithong
86278035</t>
  </si>
  <si>
    <t>NATFOITH@DELTAWW.COM</t>
  </si>
  <si>
    <t>699 Prakasa, Muang-
samutprakarn, Samutprakarn Province 10280 Thailand.</t>
  </si>
  <si>
    <t>909 Prakasa, Muang-
samutprakarn, Samutprakarn Province 10280 Thailand.</t>
  </si>
  <si>
    <t>111 Bangwua, Bangpakong,
Chachoengsao 24180 Thailand.</t>
  </si>
  <si>
    <t>111/6 Bangwua, Bangpakong,
Chachoengsao 24180 Thailand.</t>
  </si>
  <si>
    <t>712 Prakasa, Muang-
samutprakarn, Samutprakarn Province 10280 Thailand.</t>
  </si>
  <si>
    <t>651 Prakasa, Muang-
samutprakarn, Samutprakarn Province 10280 Thailand.</t>
  </si>
  <si>
    <t>709,711 Prakasa, Muang-
samutprakarn, Samutprakarn Province 10280 Thailand.</t>
  </si>
  <si>
    <t>1601-1603, 66 Tower Building, 16th Floor, Room No. 2556, Sukhumvit Road, Bang Na Nuea Sub-district, Bang Na District, Bangkok 10260</t>
  </si>
  <si>
    <r>
      <rPr>
        <sz val="12"/>
        <color rgb="FF000000"/>
        <rFont val="新細明體"/>
        <family val="1"/>
      </rPr>
      <t>SEA-24</t>
    </r>
    <phoneticPr fontId="0" type="noConversion"/>
  </si>
  <si>
    <r>
      <rPr>
        <sz val="12"/>
        <color rgb="FF000000"/>
        <rFont val="新細明體"/>
        <family val="1"/>
      </rPr>
      <t>SEA-25</t>
    </r>
    <phoneticPr fontId="0" type="noConversion"/>
  </si>
  <si>
    <r>
      <rPr>
        <sz val="12"/>
        <color rgb="FF000000"/>
        <rFont val="新細明體"/>
        <family val="1"/>
      </rPr>
      <t>India</t>
    </r>
    <phoneticPr fontId="0" type="noConversion"/>
  </si>
  <si>
    <r>
      <rPr>
        <sz val="12"/>
        <color rgb="FF000000"/>
        <rFont val="新細明體"/>
        <family val="1"/>
      </rPr>
      <t>India</t>
    </r>
    <phoneticPr fontId="0" type="noConversion"/>
  </si>
  <si>
    <r>
      <rPr>
        <sz val="12"/>
        <color rgb="FF000000"/>
        <rFont val="新細明體"/>
        <family val="1"/>
      </rPr>
      <t>India</t>
    </r>
    <phoneticPr fontId="0" type="noConversion"/>
  </si>
  <si>
    <t>Plot No. 42-43, Sector-35, HSIIDC, Gurgaon - 122001, Haryana, India</t>
  </si>
  <si>
    <t>Raghav Dubey</t>
  </si>
  <si>
    <t>Raghav.dubey@deltaww.com</t>
  </si>
  <si>
    <t>Plot No. 11B,12,13,37,38A Sector-5, IIE Pantnagar, US Nagar 263153, Uttarakhand, India.</t>
  </si>
  <si>
    <t>Surendra Singh</t>
  </si>
  <si>
    <t>Surendra.Singh@deltaww.com</t>
  </si>
  <si>
    <t>Plot No 69 A,B,C,D, Bommasandra Industrial Area, Bommasandra, Karnataka 560099, India</t>
  </si>
  <si>
    <t>Surendra Bisht</t>
  </si>
  <si>
    <t>Surendra.Bisht@deltaww.com</t>
  </si>
  <si>
    <t>SF No.16, 1B2B Part 16, Plot No 1 Industrial Part, Kurubarappally Village, Krishnagiri, Tamil Nadu, India (SEZ)</t>
  </si>
  <si>
    <t>SF No.16, 1B2B Part 16, Plot No 1 Industrial Part, Kurubarappally Village, Krishnagiri, Tamil Nadu, India (DTA)</t>
  </si>
  <si>
    <t>1619A, Rupa Solitaire, Millenium Business Park, MIDC Industrial Area, Sector 1, Kopar Khairane, Navi Mumbai, Maharashtra 400710, India</t>
  </si>
  <si>
    <t>#508, 509, 510 5th F, B-Block Westgate, Nr YMCA Club, SG Rd Ahmedabad - 380015</t>
  </si>
  <si>
    <t>1st Floor, ASV Chameirs Square, Chamiers Road, Raja Annamalaipuram, Chennai- 600028</t>
  </si>
  <si>
    <t>Plot No.91 and 92, Myay Taing Quarter No.25, Shwe Lin Ban Industrial Zone, Hlaing Thar Yar Township, Yangon, Myanmar,11051</t>
  </si>
  <si>
    <t>Khaing Wai Naing</t>
  </si>
  <si>
    <t>khaing.wain@deltaww.com</t>
  </si>
  <si>
    <t>No. 3/16, KantKawMyaing 1 Street, 8 Ward, Yankin Township, Yangon Myanmar</t>
  </si>
  <si>
    <t>Seinn Seinn Htet</t>
  </si>
  <si>
    <t>seinnseinn.htet@deltaww.com</t>
  </si>
  <si>
    <t>3rd Floor, Vietnam 3D Creative Center Building, No. 3 Duy Tan Street, Dich Vong Hau Ward, Cau Giay District, Hanoi City, Vietnam</t>
  </si>
  <si>
    <t>Do Thi Phuong</t>
  </si>
  <si>
    <t>Phuong.do@deltaww.com</t>
  </si>
  <si>
    <t>Philippines</t>
  </si>
  <si>
    <t>0302 3rd Floor, Orient Square Building,Emerald Avenue,Ortigas Pasig City, Philippines</t>
  </si>
  <si>
    <t>Angela Nicci Jocson</t>
  </si>
  <si>
    <t>angela.jocson@deltaww.com</t>
  </si>
  <si>
    <t>Malaysia</t>
  </si>
  <si>
    <t>Suite C-05-08, Level 5, Block C, Sky Park @ One City, Jalan USJ 25/1, 47650 Subang Jaya, Selangor Darul Ehsan, Malaysia</t>
  </si>
  <si>
    <t>Siti Norlihaina Mohd Razali</t>
  </si>
  <si>
    <t>Siti.Norlihaina@deltaww.com</t>
  </si>
  <si>
    <r>
      <rPr>
        <sz val="12"/>
        <color rgb="FF000000"/>
        <rFont val="新細明體"/>
        <family val="1"/>
      </rPr>
      <t>SEA-23</t>
    </r>
    <phoneticPr fontId="0" type="noConversion"/>
  </si>
  <si>
    <t>2-1-33,2-2-33,2-3-33, Tingkat Mahsuri, The One
Bayan Lepas, 11950 Penang, Malaysia</t>
  </si>
  <si>
    <t>Singapore</t>
  </si>
  <si>
    <t>4 Kaki Bukit Ave 1 #05-04, Singapore 417939</t>
  </si>
  <si>
    <t>karim.khan</t>
  </si>
  <si>
    <t>karim.khan@deltaww.com</t>
  </si>
  <si>
    <t>21 Biopolis Road Nucleos North Tower, #05-03/05, Singapore 138567</t>
  </si>
  <si>
    <t>3 Teban Gardens Crescent, Singapore 608920</t>
  </si>
  <si>
    <t>17 Kallang Junction, #01-01, Trion, Singapore 339274</t>
  </si>
  <si>
    <t>Brazil</t>
  </si>
  <si>
    <t>Estr. Velha Rio São Paulo no. 5300 - Eugenio de Melo, São José dos Campos - SP - Brazil, ZIP code 12247-001</t>
  </si>
  <si>
    <t>Marco Chiari</t>
  </si>
  <si>
    <t>marco.chiari@deltaww.com</t>
  </si>
  <si>
    <t>United States of America</t>
  </si>
  <si>
    <t>178 Bauer Drive, Oakland, NJ 07436, U.S.A.</t>
  </si>
  <si>
    <t>Andrew Valerio</t>
  </si>
  <si>
    <t>avalerio@amerlux.com</t>
  </si>
  <si>
    <t>46101 Fremont Blvd, Fremont, CA 94538, U.S.A.</t>
  </si>
  <si>
    <t>Travin Horton</t>
  </si>
  <si>
    <t xml:space="preserve">Travin.Horton@deltaww.com </t>
  </si>
  <si>
    <t>575 Round Rock West Drive, Bldg. K, Suite #440, Round Rock, TX 78681, U.S.A.</t>
  </si>
  <si>
    <t>Kathryn Wangsadirdja</t>
  </si>
  <si>
    <t>kathryn.w@deltaww.com</t>
  </si>
  <si>
    <t>175 Cabot Street, Suite #306, Lowell, MA 01854, U.S.A.</t>
  </si>
  <si>
    <t>39209 Six Mile Road, Suite #105, Livonia, MI 48152, U.S.A</t>
  </si>
  <si>
    <t>Agata Klesyk</t>
  </si>
  <si>
    <t>agata.klesyk@deltaww.com</t>
  </si>
  <si>
    <t>14910 Summit Dr. Eastvale, CA 92880, U.S.A.</t>
  </si>
  <si>
    <t>Jasmine Valencia</t>
  </si>
  <si>
    <t>jasmine.valencia@deltaww.com</t>
  </si>
  <si>
    <t>P.O. Box 12173, 5101 Davis Drive, Durham, NC 27709, U.S.A.</t>
  </si>
  <si>
    <t>Lezley Kennison</t>
  </si>
  <si>
    <t>lezley.kennison@deltaww.com</t>
  </si>
  <si>
    <t>3055 112th Ave., Suite 225, Bellevue, WA 98004, U.S.A.</t>
  </si>
  <si>
    <t>N27 W23957 Paul Road, Ste 103, Pewaukee, WI 53072, U.S.A</t>
  </si>
  <si>
    <t>2050 Ringwood Avenue, San Jose, CA 95131, U.S.A</t>
  </si>
  <si>
    <t>Alice Liao (V-AM10-R)</t>
  </si>
  <si>
    <t>aliceliao@vivotek.com</t>
  </si>
  <si>
    <t>2925 E. Plano Parkway, Plano, TX 75074, U.S.A.</t>
  </si>
  <si>
    <t>John Murray</t>
  </si>
  <si>
    <t>John.Murray@deltaww.com</t>
  </si>
  <si>
    <t>Millenia Lakes One, 4700 Millenia Blvd, Suite 260, Orlando, Florida, USA 32839-6014</t>
  </si>
  <si>
    <t>Ted Hicks (V-AM18-19-R)</t>
  </si>
  <si>
    <t>ted.hicks@trihedral.com</t>
  </si>
  <si>
    <t>3455 Peach Tree Road NE,  Office 532, Atlanta GA 30326</t>
  </si>
  <si>
    <t>Sarah Keir</t>
  </si>
  <si>
    <t>skeir@marchnetworks.com</t>
  </si>
  <si>
    <t>55 Chastain Road, NW, Suite 115, Kennesaw, GA 30144</t>
  </si>
  <si>
    <t>Nev Skowron</t>
  </si>
  <si>
    <t>nskowron@digitalprojection.com</t>
  </si>
  <si>
    <t>17882 Sampson Lane Ste A huntington Beach, CA 92647</t>
  </si>
  <si>
    <r>
      <rPr>
        <sz val="12"/>
        <color rgb="FF000000"/>
        <rFont val="新細明體"/>
        <family val="1"/>
      </rPr>
      <t>Americas-29</t>
    </r>
    <phoneticPr fontId="0" type="noConversion"/>
  </si>
  <si>
    <t>601 Data Data Dr, Plano, TX</t>
  </si>
  <si>
    <t xml:space="preserve">John.Murray@deltaww.com </t>
  </si>
  <si>
    <r>
      <rPr>
        <sz val="12"/>
        <color rgb="FF000000"/>
        <rFont val="新細明體"/>
        <family val="1"/>
      </rPr>
      <t>Americas-30</t>
    </r>
    <phoneticPr fontId="0" type="noConversion"/>
  </si>
  <si>
    <t>3400 Lotus Dr, Plano, TX</t>
  </si>
  <si>
    <t>33 Broome Corporate Parkway, Conklin, NY 13748</t>
  </si>
  <si>
    <t>100 Paragon Drive, Rochester, NY 14624</t>
  </si>
  <si>
    <t>Mexico</t>
  </si>
  <si>
    <t>Independencia 1018 Edif III Of 206, Parque tecnologico ITESO, Col. Parques del Bosque, Tlaquepaque, Jal, CP 45609, Mexico</t>
  </si>
  <si>
    <t>10130 Mallard Creek Road, Suite 120, Charlotte, NC 28262</t>
  </si>
  <si>
    <t>Argentina</t>
  </si>
  <si>
    <t>Jose Roque Funes 1761 PB E, X5009LFS, Córdoba, Argentina</t>
  </si>
  <si>
    <t>Luis Garino</t>
  </si>
  <si>
    <t>luis.garino@deltaww.com</t>
  </si>
  <si>
    <t>Colombia</t>
  </si>
  <si>
    <t>Carrera 72 # 95-51 Bodega 7, Parque Industrial Los Lagartos, Colombia</t>
  </si>
  <si>
    <t>Sonia Chinchilla</t>
  </si>
  <si>
    <t>Sonia.Chinchilla@deltaww.com</t>
  </si>
  <si>
    <t>Av. Gustavo Baz 309 Edificio E Planta Baja, Col. La Loma, Tlalnepantla, Estado de México, C.P. 54030</t>
  </si>
  <si>
    <t>Lorena Becerra</t>
  </si>
  <si>
    <t>Lorena.becerra@deltaww.com</t>
  </si>
  <si>
    <t>Paseo de los Laureles, No. 458-203, Basques de las Lomus, Cuajimalpa, CDMX Mexico C.P. 05120</t>
  </si>
  <si>
    <t>Loyda Duque (V-AM22-R)</t>
  </si>
  <si>
    <t xml:space="preserve">lduque@marchnetworks.com </t>
  </si>
  <si>
    <t>Peru</t>
  </si>
  <si>
    <t>Av. Pardo y Aliaga 699 Of. 601 San Isidro, Lima, Perú</t>
  </si>
  <si>
    <t>Susana Chang</t>
  </si>
  <si>
    <t>susana.chang@deltaww.com</t>
  </si>
  <si>
    <t>Canada</t>
  </si>
  <si>
    <t>17850 - 56th Avenue, Surrey, British Columbia, Canada V3S 1C7</t>
  </si>
  <si>
    <t>Angela Cole (V-AM17-R)</t>
  </si>
  <si>
    <t>acole@deltacontrols.com</t>
  </si>
  <si>
    <t>Suite 400, 1160 Bedford Highway Bedford, NS, Canada B4A 1C1</t>
  </si>
  <si>
    <t>303 Terry Fox Drive, Ottawa, ON K2K 3J1</t>
  </si>
  <si>
    <t>Priemyselná ulica 4600/1, SK - 018 41 Dubnica nad Vahom, Slovakia</t>
  </si>
  <si>
    <t xml:space="preserve">Monika Marecková </t>
  </si>
  <si>
    <t>Monika.Mareckova@deltaww.com</t>
  </si>
  <si>
    <t xml:space="preserve">Pálenica 53/79, Liptovský Hrádok  033 17, Slovakia </t>
  </si>
  <si>
    <t>Michal Muran</t>
  </si>
  <si>
    <t>michal.muran@eltek.com</t>
  </si>
  <si>
    <t>DELTA BA, Botanická 25/A, 841 04 Bratislava - Karlova Ves</t>
  </si>
  <si>
    <t>Jaroslav Emeljanov</t>
  </si>
  <si>
    <t>jaroslav.Emeljanov@deltaww.com</t>
  </si>
  <si>
    <r>
      <rPr>
        <sz val="12"/>
        <color rgb="FF000000"/>
        <rFont val="新細明體"/>
        <family val="1"/>
      </rPr>
      <t>EMEA-41</t>
    </r>
    <phoneticPr fontId="0" type="noConversion"/>
  </si>
  <si>
    <t>Stará Vajnorská 27, 83104 Bratislava, Slovakia</t>
  </si>
  <si>
    <t>Croatia</t>
  </si>
  <si>
    <t>Gradišćanska ul. 34 10110, Zagreb Croatia</t>
  </si>
  <si>
    <t>Zeljko Gjuranic
72125468</t>
  </si>
  <si>
    <t>zgjuranic@deltaww.com</t>
  </si>
  <si>
    <t>Finland</t>
  </si>
  <si>
    <t>Rajatorpantie 8, FI-01600 Vantaa, Finland</t>
  </si>
  <si>
    <t>Toivo Siibe</t>
  </si>
  <si>
    <t>toivo.siibe@deltaww.com</t>
  </si>
  <si>
    <t>France</t>
  </si>
  <si>
    <t>ZONE INDUSTRIELLE BASTILLAC
65000 TARBES France</t>
  </si>
  <si>
    <t>Kenny Bolder</t>
  </si>
  <si>
    <t>Kenny.Bolder@eltek.com</t>
  </si>
  <si>
    <t>Werner-von-Siemens-Straße 2-6/Gebäude 5161, 76646 Bruchsal, Germany</t>
  </si>
  <si>
    <t>Britta Rasmussen-Frank</t>
  </si>
  <si>
    <t>Britta.Rasmussen-Frank@deltaww.com</t>
  </si>
  <si>
    <t>Coesterweg 45,  D-59494 Soest, Germany</t>
  </si>
  <si>
    <t>Jan Birkenfeld</t>
  </si>
  <si>
    <t>Jan.birkenfeld@deltaww.com</t>
  </si>
  <si>
    <t>Tscheulinstrasse 21 D-79331 Teningen, Germany</t>
  </si>
  <si>
    <t>Joachim Ebel</t>
  </si>
  <si>
    <t>joachim.ebel@deltaww.com</t>
  </si>
  <si>
    <t>Ferdinand - Porsche - Straße 45
60386 Frankfurt</t>
  </si>
  <si>
    <t>Carsten Theis</t>
  </si>
  <si>
    <t>carsten.theis@deltaww.com</t>
  </si>
  <si>
    <t>Italy</t>
  </si>
  <si>
    <t>Via Bissolati; 54
00187 Rome
Italy</t>
  </si>
  <si>
    <t>Alessandro Trinca</t>
  </si>
  <si>
    <t>Alessandro.Trinca@eltek.com</t>
  </si>
  <si>
    <t>Via per Meda 2 - Novedrate(CO)</t>
  </si>
  <si>
    <t xml:space="preserve">Luca Cavagnari </t>
  </si>
  <si>
    <t>lcavagnari@deltaww.com</t>
  </si>
  <si>
    <t>Via Lavoratori Autobianchi 1 - Desio (MB)</t>
  </si>
  <si>
    <t>Alberto Frigerio</t>
  </si>
  <si>
    <t>afrigerio@marchnetworks.com</t>
  </si>
  <si>
    <t>Netherlands</t>
  </si>
  <si>
    <t>Zandsteen 15, 2132 MZ Hoofddorp, the Netherlands</t>
  </si>
  <si>
    <t>Andy Joseph</t>
  </si>
  <si>
    <t>AJoseph@deltaww.com</t>
  </si>
  <si>
    <t>Automotive Campus 260, 5708 JZ Helmond</t>
  </si>
  <si>
    <t>Graaterudveien 8, 3036 Drammen, Norway</t>
  </si>
  <si>
    <t xml:space="preserve">Anniken Myhr </t>
  </si>
  <si>
    <t>anniken.myhr@eltek.com</t>
  </si>
  <si>
    <t>Poland</t>
  </si>
  <si>
    <t>23 Poleczki Str., 02-822 Warsaw, Poland</t>
  </si>
  <si>
    <t>Angelika Zawadzka</t>
  </si>
  <si>
    <t>angelika.zawadzka@deltaww.com</t>
  </si>
  <si>
    <t>Gorlicka 2, Szczecin 71-042, Poland</t>
  </si>
  <si>
    <t>Alicja Piasecka</t>
  </si>
  <si>
    <t>Alicja.Piasecka@eltek.com</t>
  </si>
  <si>
    <t>ul. Daszyńskiego 154, 44-100 Gliwice</t>
  </si>
  <si>
    <t>Celina Fugowska</t>
  </si>
  <si>
    <t>cfugowska@marchnetworks.com</t>
  </si>
  <si>
    <t>Romania</t>
  </si>
  <si>
    <t>Intrarea Nestorei No. 1, Building B, 9th Floor, District 4, 040037, Bucharest</t>
  </si>
  <si>
    <t>Raluca Laban</t>
  </si>
  <si>
    <t>raluca.laban@deltaww.com</t>
  </si>
  <si>
    <t>Spain</t>
  </si>
  <si>
    <t>Ctra de Villaverde a Vallecas 265, 28031 Madrid</t>
  </si>
  <si>
    <t>Anabel Palencia</t>
  </si>
  <si>
    <t>Anabel.palencia@deltaww.com</t>
  </si>
  <si>
    <t>Calle Llacuna 166, Planta Primera, Módulo C. 028018 Barcelona</t>
  </si>
  <si>
    <t xml:space="preserve">Pere Roura </t>
  </si>
  <si>
    <t>proura@deltaww.com</t>
  </si>
  <si>
    <t>Calle Sierra de Andia Nº2 oficina 23 . 01010 Vitoria (Alava)</t>
  </si>
  <si>
    <t xml:space="preserve"> Alexandre Oliver </t>
  </si>
  <si>
    <t xml:space="preserve">Alexandre.Oliver@deltaww.com </t>
  </si>
  <si>
    <t>Sweden</t>
  </si>
  <si>
    <t>Hammarbacken 4A 191 49 Sollentuna SWEDEN</t>
  </si>
  <si>
    <t xml:space="preserve">Åsa Rudahl </t>
  </si>
  <si>
    <t>asa.rudahl@eltek.com</t>
  </si>
  <si>
    <t>Annavägen 3 352 46 Växjö SWEDEN</t>
  </si>
  <si>
    <t>Switzerland</t>
  </si>
  <si>
    <t>Freiburgstrasse 251, CH-3018 Bern, Switzerland</t>
  </si>
  <si>
    <t xml:space="preserve">Mario Trachsel </t>
  </si>
  <si>
    <t>Mario.Trachsel@deltaww.com</t>
  </si>
  <si>
    <t>Serifali Mevki Kule Sok No 16A/2, 34775 Umraniye-Istanbu</t>
  </si>
  <si>
    <t>Esiym Kilic</t>
  </si>
  <si>
    <t>Esiym.Kilic@deltaww.com</t>
  </si>
  <si>
    <t>JLT Cluster E Saba 1, Office 2504, Dubai, UAE</t>
  </si>
  <si>
    <t>Winnie Cayabyab</t>
  </si>
  <si>
    <t>Winnie.cayabyab@eltek.com</t>
  </si>
  <si>
    <t>United Kingdom</t>
  </si>
  <si>
    <t>1 Redwood Court, Peel Park Campus, East Kilbride, Glasgow G74 5PF, UK</t>
  </si>
  <si>
    <t>Gordon Walker</t>
  </si>
  <si>
    <t>gwalker@deltaww.com</t>
  </si>
  <si>
    <t>Eltek House, Cleveland Road, Hemel Hempstead, Hertfordshire HP2 7EY, UK</t>
  </si>
  <si>
    <t>Mark Clark</t>
  </si>
  <si>
    <t>Mark.clark@eltek.com</t>
  </si>
  <si>
    <t>Greenside Way, Middleton, Manchester, M24 1XX, UK</t>
  </si>
  <si>
    <t>Steve Chapman</t>
  </si>
  <si>
    <t>stevec@deltaww.com</t>
  </si>
  <si>
    <t>Glover Pavilion, Campus 3 Aberdeen Innovation Park, Balgownie Drive, Aberdeen, UK  AB228GW</t>
  </si>
  <si>
    <t>Ted Hicks</t>
  </si>
  <si>
    <t>15 salah salem street, Obour building</t>
  </si>
  <si>
    <t>Marwa Abd El Alhaliem</t>
  </si>
  <si>
    <t>Marwa.Abdelhalim@eltek.com</t>
  </si>
  <si>
    <t>Czech Republic</t>
  </si>
  <si>
    <t>Průmyslová 1306 / 7, 102 00 Praha 10, Czech Republic</t>
  </si>
  <si>
    <t>Eva Neumannova</t>
  </si>
  <si>
    <t>eva.neumannova@deltaww.com</t>
  </si>
  <si>
    <t>Austria</t>
  </si>
  <si>
    <t>Blumengasse 37,1170 Vienna</t>
  </si>
  <si>
    <t>Edith Reiter</t>
  </si>
  <si>
    <t>edith.reiter@loytec.com</t>
  </si>
  <si>
    <t>Blumengasse 35,1170 Vienna</t>
  </si>
  <si>
    <t>Wildenhag 11, 4881 Wildenhag</t>
  </si>
  <si>
    <t>Japan</t>
  </si>
  <si>
    <t>2-1-14 Shibadaimon, Minato-ku, Tokyo, 105-0012, Japan
2-17-18 Nishimagome, Ota-ku, Tokyo, Japan
Delta Osaka Building 5-9-6 Fukushima, Fukushima-ku, Osaka, 553-0003, Japan
B･C room, 6F, A-PLACE Kanayama, 1-14-18 Kanayama, Naka-ku, Aichi, Nagoya-shi, 460-0022, Japan</t>
  </si>
  <si>
    <t>South Korea</t>
  </si>
  <si>
    <t>1511, 219, Gasan Digital 1-Ro., Geumcheon-gu, Seoul, 08501 South Korea</t>
  </si>
  <si>
    <t>Iris Chu</t>
  </si>
  <si>
    <t>iris chu &lt;iris.chu@deltaww.com&gt;</t>
  </si>
  <si>
    <r>
      <rPr>
        <sz val="12"/>
        <color rgb="FF000000"/>
        <rFont val="新細明體"/>
        <family val="1"/>
      </rPr>
      <t>OCEANIA</t>
    </r>
    <phoneticPr fontId="0" type="noConversion"/>
  </si>
  <si>
    <t>Australia</t>
  </si>
  <si>
    <t>Unit 20-21 , 45 Normanby Road, Notting Hill VIC 3168, Australia</t>
  </si>
  <si>
    <t xml:space="preserve">Joji Vargheese </t>
  </si>
  <si>
    <t>Joji.Vargheese@deltaww.com</t>
  </si>
  <si>
    <t>18/39 Herbert Street, St.Leonards NSW 2065</t>
  </si>
  <si>
    <t>Unit 7, 65 Doody Street, Sydney Corporate Park, Alexandria NSW 2015, Australia</t>
  </si>
  <si>
    <t>Sarah Manty</t>
  </si>
  <si>
    <t>smanty@marchnetworks.com</t>
  </si>
  <si>
    <r>
      <rPr>
        <sz val="12"/>
        <color theme="1"/>
        <rFont val="微軟正黑體"/>
        <family val="2"/>
      </rPr>
      <t>燃料</t>
    </r>
    <phoneticPr fontId="0" type="noConversion"/>
  </si>
  <si>
    <r>
      <rPr>
        <sz val="12"/>
        <color theme="1"/>
        <rFont val="微軟正黑體"/>
        <family val="2"/>
      </rPr>
      <t>單位名稱 (A)</t>
    </r>
    <phoneticPr fontId="0" type="noConversion"/>
  </si>
  <si>
    <r>
      <rPr>
        <sz val="12"/>
        <color theme="1"/>
        <rFont val="微軟正黑體"/>
        <family val="2"/>
      </rPr>
      <t>公告係數單位 (B)</t>
    </r>
    <phoneticPr fontId="0" type="noConversion"/>
  </si>
  <si>
    <r>
      <rPr>
        <sz val="12"/>
        <color theme="1"/>
        <rFont val="微軟正黑體"/>
        <family val="2"/>
      </rPr>
      <t>轉換數值 (C )</t>
    </r>
    <phoneticPr fontId="0" type="noConversion"/>
  </si>
  <si>
    <r>
      <rPr>
        <sz val="12"/>
        <color theme="1"/>
        <rFont val="微軟正黑體"/>
        <family val="2"/>
      </rPr>
      <t>公/英制</t>
    </r>
    <phoneticPr fontId="0" type="noConversion"/>
  </si>
  <si>
    <r>
      <rPr>
        <sz val="12"/>
        <color theme="1"/>
        <rFont val="微軟正黑體"/>
        <family val="2"/>
      </rPr>
      <t>順序</t>
    </r>
    <phoneticPr fontId="0" type="noConversion"/>
  </si>
  <si>
    <r>
      <rPr>
        <sz val="12"/>
        <color theme="1"/>
        <rFont val="微軟正黑體"/>
        <family val="2"/>
      </rPr>
      <t>台達ESG平台下拉清單</t>
    </r>
    <phoneticPr fontId="0" type="noConversion"/>
  </si>
  <si>
    <t>ton</t>
  </si>
  <si>
    <t>m3</t>
  </si>
  <si>
    <t>MWh</t>
  </si>
  <si>
    <t>hrs</t>
  </si>
  <si>
    <r>
      <rPr>
        <sz val="12"/>
        <color rgb="FF000000"/>
        <rFont val="微軟正黑體"/>
        <family val="2"/>
      </rPr>
      <t>1/密度</t>
    </r>
    <phoneticPr fontId="0" type="noConversion"/>
  </si>
  <si>
    <t>https://ws.cpc.com.tw/Download.ashx?u=LzAwMS9VcGxvYWQvMS9yZWxmaWxlLzAvMzk1NS85ZTc0MWQ5Ny0zMjM2LTQzMzItODg5Zi1iOTZkMGEwZjRlMTIucGRm&amp;n=U0RT5re35ZCI5LiZ5LiB54O3KOeUqOWNsOeJiCkucGRm</t>
  </si>
  <si>
    <r>
      <rPr>
        <sz val="12"/>
        <color rgb="FF000000"/>
        <rFont val="Microsoft JhengHei Light"/>
        <family val="2"/>
      </rPr>
      <t>液化石油氣</t>
    </r>
    <r>
      <rPr>
        <sz val="12"/>
        <color rgb="FF000000"/>
        <rFont val="Arial"/>
        <family val="2"/>
      </rPr>
      <t xml:space="preserve"> LPG</t>
    </r>
  </si>
  <si>
    <r>
      <rPr>
        <sz val="12"/>
        <color rgb="FF000000"/>
        <rFont val="Arial"/>
        <family val="2"/>
      </rPr>
      <t>kL(</t>
    </r>
    <r>
      <rPr>
        <sz val="12"/>
        <color rgb="FF000000"/>
        <rFont val="Microsoft JhengHei Light"/>
        <family val="2"/>
      </rPr>
      <t>公秉</t>
    </r>
    <r>
      <rPr>
        <sz val="12"/>
        <color rgb="FF000000"/>
        <rFont val="Arial"/>
        <family val="2"/>
      </rPr>
      <t>)</t>
    </r>
  </si>
  <si>
    <t>KL</t>
  </si>
  <si>
    <r>
      <rPr>
        <sz val="12"/>
        <color rgb="FF000000"/>
        <rFont val="Microsoft JhengHei Light"/>
        <family val="2"/>
      </rPr>
      <t>液化石油氣</t>
    </r>
    <r>
      <rPr>
        <sz val="12"/>
        <color rgb="FF000000"/>
        <rFont val="Arial"/>
        <family val="2"/>
      </rPr>
      <t xml:space="preserve"> LPG</t>
    </r>
  </si>
  <si>
    <r>
      <rPr>
        <sz val="12"/>
        <color rgb="FF000000"/>
        <rFont val="Arial"/>
        <family val="2"/>
      </rPr>
      <t>L (</t>
    </r>
    <r>
      <rPr>
        <sz val="12"/>
        <color rgb="FF000000"/>
        <rFont val="Microsoft JhengHei Light"/>
        <family val="2"/>
      </rPr>
      <t>公升</t>
    </r>
    <r>
      <rPr>
        <sz val="12"/>
        <color rgb="FF000000"/>
        <rFont val="Arial"/>
        <family val="2"/>
      </rPr>
      <t>)</t>
    </r>
  </si>
  <si>
    <r>
      <rPr>
        <sz val="12"/>
        <color rgb="FF000000"/>
        <rFont val="Microsoft JhengHei Light"/>
        <family val="2"/>
      </rPr>
      <t>液化石油氣</t>
    </r>
    <r>
      <rPr>
        <sz val="12"/>
        <color rgb="FF000000"/>
        <rFont val="Arial"/>
        <family val="2"/>
      </rPr>
      <t xml:space="preserve"> LPG</t>
    </r>
  </si>
  <si>
    <r>
      <rPr>
        <sz val="12"/>
        <color rgb="FF000000"/>
        <rFont val="Arial"/>
        <family val="2"/>
      </rPr>
      <t>Tonne (</t>
    </r>
    <r>
      <rPr>
        <sz val="12"/>
        <color rgb="FF000000"/>
        <rFont val="Microsoft JhengHei Light"/>
        <family val="2"/>
      </rPr>
      <t>公噸</t>
    </r>
    <r>
      <rPr>
        <sz val="12"/>
        <color rgb="FF000000"/>
        <rFont val="Arial"/>
        <family val="2"/>
      </rPr>
      <t>)</t>
    </r>
  </si>
  <si>
    <r>
      <rPr>
        <sz val="12"/>
        <color rgb="FF000000"/>
        <rFont val="Microsoft JhengHei Light"/>
        <family val="2"/>
      </rPr>
      <t>液化石油氣</t>
    </r>
    <r>
      <rPr>
        <sz val="12"/>
        <color rgb="FF000000"/>
        <rFont val="Arial"/>
        <family val="2"/>
      </rPr>
      <t xml:space="preserve"> LPG</t>
    </r>
  </si>
  <si>
    <r>
      <rPr>
        <sz val="12"/>
        <color rgb="FF000000"/>
        <rFont val="Arial"/>
        <family val="2"/>
      </rPr>
      <t>kg(</t>
    </r>
    <r>
      <rPr>
        <sz val="12"/>
        <color rgb="FF000000"/>
        <rFont val="Microsoft JhengHei Light"/>
        <family val="2"/>
      </rPr>
      <t>公斤</t>
    </r>
    <r>
      <rPr>
        <sz val="12"/>
        <color rgb="FF000000"/>
        <rFont val="Arial"/>
        <family val="2"/>
      </rPr>
      <t>)</t>
    </r>
  </si>
  <si>
    <r>
      <rPr>
        <sz val="12"/>
        <color rgb="FF000000"/>
        <rFont val="Microsoft JhengHei Light"/>
        <family val="2"/>
      </rPr>
      <t>天然氣</t>
    </r>
    <r>
      <rPr>
        <sz val="12"/>
        <color rgb="FF000000"/>
        <rFont val="Arial"/>
        <family val="2"/>
      </rPr>
      <t xml:space="preserve"> Natural Gas</t>
    </r>
  </si>
  <si>
    <r>
      <rPr>
        <sz val="12"/>
        <color rgb="FF000000"/>
        <rFont val="Arial"/>
        <family val="2"/>
      </rPr>
      <t>m3(</t>
    </r>
    <r>
      <rPr>
        <sz val="12"/>
        <color rgb="FF000000"/>
        <rFont val="Microsoft JhengHei Light"/>
        <family val="2"/>
      </rPr>
      <t>立方公尺</t>
    </r>
    <r>
      <rPr>
        <sz val="12"/>
        <color rgb="FF000000"/>
        <rFont val="Arial"/>
        <family val="2"/>
      </rPr>
      <t>)</t>
    </r>
  </si>
  <si>
    <t>KM3</t>
  </si>
  <si>
    <r>
      <rPr>
        <sz val="12"/>
        <color rgb="FF000000"/>
        <rFont val="Microsoft JhengHei Light"/>
        <family val="2"/>
      </rPr>
      <t>天然氣</t>
    </r>
    <r>
      <rPr>
        <sz val="12"/>
        <color rgb="FF000000"/>
        <rFont val="Arial"/>
        <family val="2"/>
      </rPr>
      <t xml:space="preserve"> Natural Gas</t>
    </r>
  </si>
  <si>
    <r>
      <rPr>
        <sz val="12"/>
        <color rgb="FF000000"/>
        <rFont val="Microsoft JhengHei Light"/>
        <family val="2"/>
      </rPr>
      <t>天然氣</t>
    </r>
    <r>
      <rPr>
        <sz val="12"/>
        <color rgb="FF000000"/>
        <rFont val="Arial"/>
        <family val="2"/>
      </rPr>
      <t xml:space="preserve"> Natural Gas</t>
    </r>
  </si>
  <si>
    <r>
      <rPr>
        <sz val="12"/>
        <color rgb="FF000000"/>
        <rFont val="Arial"/>
        <family val="2"/>
      </rPr>
      <t>Cubic feet (ft3)(</t>
    </r>
    <r>
      <rPr>
        <sz val="12"/>
        <color rgb="FF000000"/>
        <rFont val="Microsoft JhengHei Light"/>
        <family val="2"/>
      </rPr>
      <t>立方英尺</t>
    </r>
    <r>
      <rPr>
        <sz val="12"/>
        <color rgb="FF000000"/>
        <rFont val="Arial"/>
        <family val="2"/>
      </rPr>
      <t>)</t>
    </r>
  </si>
  <si>
    <r>
      <rPr>
        <sz val="12"/>
        <color rgb="FF000000"/>
        <rFont val="微軟正黑體"/>
        <family val="2"/>
      </rPr>
      <t>1/密度</t>
    </r>
    <phoneticPr fontId="0" type="noConversion"/>
  </si>
  <si>
    <t>https://ws.cpc.com.tw/Download.ashx?u=LzAwMS9VcGxvYWQvMS9yZWxmaWxlLzAvMzYxOS8xNWU0NDM1My0wMzRmLTRjNjMtODEwNC03MjMyYjVlMWEzZmQucGRm&amp;n=KOayuemKtynotoXntJrmn7TmsrlTRFMucGRm&amp;icon=.pdf</t>
  </si>
  <si>
    <r>
      <rPr>
        <sz val="12"/>
        <color rgb="FF000000"/>
        <rFont val="Microsoft JhengHei Light"/>
        <family val="2"/>
      </rPr>
      <t>柴油</t>
    </r>
    <r>
      <rPr>
        <sz val="12"/>
        <color rgb="FF000000"/>
        <rFont val="Arial"/>
        <family val="2"/>
      </rPr>
      <t xml:space="preserve"> Diesel Oil</t>
    </r>
  </si>
  <si>
    <r>
      <rPr>
        <sz val="12"/>
        <color rgb="FF000000"/>
        <rFont val="Arial"/>
        <family val="2"/>
      </rPr>
      <t>kL(</t>
    </r>
    <r>
      <rPr>
        <sz val="12"/>
        <color rgb="FF000000"/>
        <rFont val="Microsoft JhengHei Light"/>
        <family val="2"/>
      </rPr>
      <t>公秉</t>
    </r>
    <r>
      <rPr>
        <sz val="12"/>
        <color rgb="FF000000"/>
        <rFont val="Arial"/>
        <family val="2"/>
      </rPr>
      <t>)</t>
    </r>
  </si>
  <si>
    <r>
      <rPr>
        <sz val="12"/>
        <color rgb="FF000000"/>
        <rFont val="Microsoft JhengHei Light"/>
        <family val="2"/>
      </rPr>
      <t>柴油</t>
    </r>
    <r>
      <rPr>
        <sz val="12"/>
        <color rgb="FF000000"/>
        <rFont val="Arial"/>
        <family val="2"/>
      </rPr>
      <t xml:space="preserve"> Diesel Oil</t>
    </r>
  </si>
  <si>
    <r>
      <rPr>
        <sz val="12"/>
        <color rgb="FF000000"/>
        <rFont val="Arial"/>
        <family val="2"/>
      </rPr>
      <t>L (</t>
    </r>
    <r>
      <rPr>
        <sz val="12"/>
        <color rgb="FF000000"/>
        <rFont val="Microsoft JhengHei Light"/>
        <family val="2"/>
      </rPr>
      <t>公升</t>
    </r>
    <r>
      <rPr>
        <sz val="12"/>
        <color rgb="FF000000"/>
        <rFont val="Arial"/>
        <family val="2"/>
      </rPr>
      <t>)</t>
    </r>
  </si>
  <si>
    <r>
      <rPr>
        <sz val="12"/>
        <color rgb="FF000000"/>
        <rFont val="Microsoft JhengHei Light"/>
        <family val="2"/>
      </rPr>
      <t>柴油</t>
    </r>
    <r>
      <rPr>
        <sz val="12"/>
        <color rgb="FF000000"/>
        <rFont val="Arial"/>
        <family val="2"/>
      </rPr>
      <t xml:space="preserve"> Diesel Oil</t>
    </r>
  </si>
  <si>
    <r>
      <rPr>
        <sz val="12"/>
        <color rgb="FF000000"/>
        <rFont val="Arial"/>
        <family val="2"/>
      </rPr>
      <t>Tonne (</t>
    </r>
    <r>
      <rPr>
        <sz val="12"/>
        <color rgb="FF000000"/>
        <rFont val="Microsoft JhengHei Light"/>
        <family val="2"/>
      </rPr>
      <t>公噸</t>
    </r>
    <r>
      <rPr>
        <sz val="12"/>
        <color rgb="FF000000"/>
        <rFont val="Arial"/>
        <family val="2"/>
      </rPr>
      <t>)</t>
    </r>
  </si>
  <si>
    <r>
      <rPr>
        <sz val="12"/>
        <color rgb="FF000000"/>
        <rFont val="Microsoft JhengHei Light"/>
        <family val="2"/>
      </rPr>
      <t>柴油</t>
    </r>
    <r>
      <rPr>
        <sz val="12"/>
        <color rgb="FF000000"/>
        <rFont val="Arial"/>
        <family val="2"/>
      </rPr>
      <t xml:space="preserve"> Diesel Oil</t>
    </r>
  </si>
  <si>
    <r>
      <rPr>
        <sz val="12"/>
        <color rgb="FF000000"/>
        <rFont val="Arial"/>
        <family val="2"/>
      </rPr>
      <t>kg(</t>
    </r>
    <r>
      <rPr>
        <sz val="12"/>
        <color rgb="FF000000"/>
        <rFont val="Microsoft JhengHei Light"/>
        <family val="2"/>
      </rPr>
      <t>公斤</t>
    </r>
    <r>
      <rPr>
        <sz val="12"/>
        <color rgb="FF000000"/>
        <rFont val="Arial"/>
        <family val="2"/>
      </rPr>
      <t>)</t>
    </r>
  </si>
  <si>
    <r>
      <rPr>
        <sz val="12"/>
        <color rgb="FF000000"/>
        <rFont val="Microsoft JhengHei Light"/>
        <family val="2"/>
      </rPr>
      <t>柴油</t>
    </r>
    <r>
      <rPr>
        <sz val="12"/>
        <color rgb="FF000000"/>
        <rFont val="Arial"/>
        <family val="2"/>
      </rPr>
      <t xml:space="preserve"> Diesel Oil</t>
    </r>
  </si>
  <si>
    <r>
      <rPr>
        <sz val="12"/>
        <color rgb="FF000000"/>
        <rFont val="Arial"/>
        <family val="2"/>
      </rPr>
      <t>gallon(UK)(</t>
    </r>
    <r>
      <rPr>
        <sz val="12"/>
        <color rgb="FF000000"/>
        <rFont val="Microsoft JhengHei Light"/>
        <family val="2"/>
      </rPr>
      <t>英制加侖</t>
    </r>
    <r>
      <rPr>
        <sz val="12"/>
        <color rgb="FF000000"/>
        <rFont val="Arial"/>
        <family val="2"/>
      </rPr>
      <t>)</t>
    </r>
  </si>
  <si>
    <r>
      <rPr>
        <sz val="12"/>
        <color rgb="FF000000"/>
        <rFont val="Microsoft JhengHei Light"/>
        <family val="2"/>
      </rPr>
      <t>柴油</t>
    </r>
    <r>
      <rPr>
        <sz val="12"/>
        <color rgb="FF000000"/>
        <rFont val="Arial"/>
        <family val="2"/>
      </rPr>
      <t xml:space="preserve"> Diesel Oil</t>
    </r>
  </si>
  <si>
    <r>
      <rPr>
        <sz val="12"/>
        <color rgb="FF000000"/>
        <rFont val="Arial"/>
        <family val="2"/>
      </rPr>
      <t>gallon(USliq.)(</t>
    </r>
    <r>
      <rPr>
        <sz val="12"/>
        <color rgb="FF000000"/>
        <rFont val="Microsoft JhengHei Light"/>
        <family val="2"/>
      </rPr>
      <t>美制加侖</t>
    </r>
    <r>
      <rPr>
        <sz val="12"/>
        <color rgb="FF000000"/>
        <rFont val="Arial"/>
        <family val="2"/>
      </rPr>
      <t>)</t>
    </r>
  </si>
  <si>
    <r>
      <rPr>
        <sz val="12"/>
        <color rgb="FF000000"/>
        <rFont val="微軟正黑體"/>
        <family val="2"/>
      </rPr>
      <t>1/密度</t>
    </r>
    <phoneticPr fontId="0" type="noConversion"/>
  </si>
  <si>
    <t>https://ws.cpc.com.tw/Download.ashx?u=LzAwMS9VcGxvYWQvMS9yZWxmaWxlLzAvMzA4MC82YzQ2OGEwYS1hOGIzLTRjNTAtODQyYS05ZWJhYjAyODNiOWYucGRm&amp;n=KOayuemKtyk5NeeEoemJm%2baxveayuVNEUy5wZGY%3d&amp;icon=.pdf</t>
  </si>
  <si>
    <r>
      <rPr>
        <sz val="12"/>
        <color rgb="FF000000"/>
        <rFont val="Arial"/>
        <family val="2"/>
      </rPr>
      <t>kL(</t>
    </r>
    <r>
      <rPr>
        <sz val="12"/>
        <color rgb="FF000000"/>
        <rFont val="Microsoft JhengHei Light"/>
        <family val="2"/>
      </rPr>
      <t>公秉</t>
    </r>
    <r>
      <rPr>
        <sz val="12"/>
        <color rgb="FF000000"/>
        <rFont val="Arial"/>
        <family val="2"/>
      </rPr>
      <t>)</t>
    </r>
  </si>
  <si>
    <r>
      <rPr>
        <sz val="12"/>
        <color rgb="FF000000"/>
        <rFont val="Arial"/>
        <family val="2"/>
      </rPr>
      <t>L (</t>
    </r>
    <r>
      <rPr>
        <sz val="12"/>
        <color rgb="FF000000"/>
        <rFont val="Microsoft JhengHei Light"/>
        <family val="2"/>
      </rPr>
      <t>公升</t>
    </r>
    <r>
      <rPr>
        <sz val="12"/>
        <color rgb="FF000000"/>
        <rFont val="Arial"/>
        <family val="2"/>
      </rPr>
      <t>)</t>
    </r>
  </si>
  <si>
    <r>
      <rPr>
        <sz val="12"/>
        <color rgb="FF000000"/>
        <rFont val="Arial"/>
        <family val="2"/>
      </rPr>
      <t>Tonne (</t>
    </r>
    <r>
      <rPr>
        <sz val="12"/>
        <color rgb="FF000000"/>
        <rFont val="Microsoft JhengHei Light"/>
        <family val="2"/>
      </rPr>
      <t>公噸</t>
    </r>
    <r>
      <rPr>
        <sz val="12"/>
        <color rgb="FF000000"/>
        <rFont val="Arial"/>
        <family val="2"/>
      </rPr>
      <t>)</t>
    </r>
  </si>
  <si>
    <r>
      <rPr>
        <sz val="12"/>
        <color rgb="FF000000"/>
        <rFont val="Arial"/>
        <family val="2"/>
      </rPr>
      <t>kg(</t>
    </r>
    <r>
      <rPr>
        <sz val="12"/>
        <color rgb="FF000000"/>
        <rFont val="Microsoft JhengHei Light"/>
        <family val="2"/>
      </rPr>
      <t>公斤</t>
    </r>
    <r>
      <rPr>
        <sz val="12"/>
        <color rgb="FF000000"/>
        <rFont val="Arial"/>
        <family val="2"/>
      </rPr>
      <t>)</t>
    </r>
  </si>
  <si>
    <r>
      <rPr>
        <sz val="12"/>
        <color rgb="FF000000"/>
        <rFont val="Arial"/>
        <family val="2"/>
      </rPr>
      <t>gallon(UK)(</t>
    </r>
    <r>
      <rPr>
        <sz val="12"/>
        <color rgb="FF000000"/>
        <rFont val="Microsoft JhengHei Light"/>
        <family val="2"/>
      </rPr>
      <t>英制加侖</t>
    </r>
    <r>
      <rPr>
        <sz val="12"/>
        <color rgb="FF000000"/>
        <rFont val="Arial"/>
        <family val="2"/>
      </rPr>
      <t>)</t>
    </r>
  </si>
  <si>
    <r>
      <rPr>
        <sz val="12"/>
        <color rgb="FF000000"/>
        <rFont val="Arial"/>
        <family val="2"/>
      </rPr>
      <t>gallon(USliq.)(</t>
    </r>
    <r>
      <rPr>
        <sz val="12"/>
        <color rgb="FF000000"/>
        <rFont val="Microsoft JhengHei Light"/>
        <family val="2"/>
      </rPr>
      <t>美制加侖</t>
    </r>
    <r>
      <rPr>
        <sz val="12"/>
        <color rgb="FF000000"/>
        <rFont val="Arial"/>
        <family val="2"/>
      </rPr>
      <t>)</t>
    </r>
  </si>
  <si>
    <r>
      <rPr>
        <sz val="12"/>
        <color rgb="FF000000"/>
        <rFont val="微軟正黑體"/>
        <family val="2"/>
      </rPr>
      <t>1/密度</t>
    </r>
    <phoneticPr fontId="0" type="noConversion"/>
  </si>
  <si>
    <r>
      <rPr>
        <sz val="12"/>
        <color rgb="FF000000"/>
        <rFont val="Arial"/>
        <family val="2"/>
      </rPr>
      <t>kL(</t>
    </r>
    <r>
      <rPr>
        <sz val="12"/>
        <color rgb="FF000000"/>
        <rFont val="Microsoft JhengHei Light"/>
        <family val="2"/>
      </rPr>
      <t>公秉</t>
    </r>
    <r>
      <rPr>
        <sz val="12"/>
        <color rgb="FF000000"/>
        <rFont val="Arial"/>
        <family val="2"/>
      </rPr>
      <t>)</t>
    </r>
  </si>
  <si>
    <r>
      <rPr>
        <sz val="12"/>
        <color rgb="FF000000"/>
        <rFont val="微軟正黑體"/>
        <family val="2"/>
      </rPr>
      <t>須注意密度的單位，再決定是否需單位換算</t>
    </r>
    <phoneticPr fontId="0" type="noConversion"/>
  </si>
  <si>
    <r>
      <rPr>
        <sz val="12"/>
        <color rgb="FF000000"/>
        <rFont val="Arial"/>
        <family val="2"/>
      </rPr>
      <t>L (</t>
    </r>
    <r>
      <rPr>
        <sz val="12"/>
        <color rgb="FF000000"/>
        <rFont val="Microsoft JhengHei Light"/>
        <family val="2"/>
      </rPr>
      <t>公升</t>
    </r>
    <r>
      <rPr>
        <sz val="12"/>
        <color rgb="FF000000"/>
        <rFont val="Arial"/>
        <family val="2"/>
      </rPr>
      <t>)</t>
    </r>
  </si>
  <si>
    <r>
      <rPr>
        <sz val="12"/>
        <color rgb="FF000000"/>
        <rFont val="Arial"/>
        <family val="2"/>
      </rPr>
      <t>Tonne (</t>
    </r>
    <r>
      <rPr>
        <sz val="12"/>
        <color rgb="FF000000"/>
        <rFont val="Microsoft JhengHei Light"/>
        <family val="2"/>
      </rPr>
      <t>公噸</t>
    </r>
    <r>
      <rPr>
        <sz val="12"/>
        <color rgb="FF000000"/>
        <rFont val="Arial"/>
        <family val="2"/>
      </rPr>
      <t>)</t>
    </r>
  </si>
  <si>
    <r>
      <rPr>
        <sz val="12"/>
        <color rgb="FF000000"/>
        <rFont val="Arial"/>
        <family val="2"/>
      </rPr>
      <t>kg(</t>
    </r>
    <r>
      <rPr>
        <sz val="12"/>
        <color rgb="FF000000"/>
        <rFont val="Microsoft JhengHei Light"/>
        <family val="2"/>
      </rPr>
      <t>公斤</t>
    </r>
    <r>
      <rPr>
        <sz val="12"/>
        <color rgb="FF000000"/>
        <rFont val="Arial"/>
        <family val="2"/>
      </rPr>
      <t>)</t>
    </r>
  </si>
  <si>
    <r>
      <rPr>
        <sz val="12"/>
        <color rgb="FF000000"/>
        <rFont val="Arial"/>
        <family val="2"/>
      </rPr>
      <t>gallon(UK)(</t>
    </r>
    <r>
      <rPr>
        <sz val="12"/>
        <color rgb="FF000000"/>
        <rFont val="Microsoft JhengHei Light"/>
        <family val="2"/>
      </rPr>
      <t>英制加侖</t>
    </r>
    <r>
      <rPr>
        <sz val="12"/>
        <color rgb="FF000000"/>
        <rFont val="Arial"/>
        <family val="2"/>
      </rPr>
      <t>)</t>
    </r>
  </si>
  <si>
    <r>
      <rPr>
        <sz val="12"/>
        <color rgb="FF000000"/>
        <rFont val="Arial"/>
        <family val="2"/>
      </rPr>
      <t>gallon(USliq.)(</t>
    </r>
    <r>
      <rPr>
        <sz val="12"/>
        <color rgb="FF000000"/>
        <rFont val="Microsoft JhengHei Light"/>
        <family val="2"/>
      </rPr>
      <t>美制加侖</t>
    </r>
    <r>
      <rPr>
        <sz val="12"/>
        <color rgb="FF000000"/>
        <rFont val="Arial"/>
        <family val="2"/>
      </rPr>
      <t>)</t>
    </r>
  </si>
  <si>
    <r>
      <rPr>
        <sz val="12"/>
        <color rgb="FF000000"/>
        <rFont val="微軟正黑體"/>
        <family val="2"/>
      </rPr>
      <t>1/密度</t>
    </r>
    <phoneticPr fontId="0" type="noConversion"/>
  </si>
  <si>
    <t>生質柴油 Biodiesel</t>
  </si>
  <si>
    <r>
      <rPr>
        <sz val="12"/>
        <color rgb="FF000000"/>
        <rFont val="Arial"/>
        <family val="2"/>
      </rPr>
      <t>kL(</t>
    </r>
    <r>
      <rPr>
        <sz val="12"/>
        <color rgb="FF000000"/>
        <rFont val="Microsoft JhengHei Light"/>
        <family val="2"/>
      </rPr>
      <t>公秉</t>
    </r>
    <r>
      <rPr>
        <sz val="12"/>
        <color rgb="FF000000"/>
        <rFont val="Arial"/>
        <family val="2"/>
      </rPr>
      <t>)</t>
    </r>
  </si>
  <si>
    <r>
      <rPr>
        <sz val="12"/>
        <color rgb="FF000000"/>
        <rFont val="微軟正黑體"/>
        <family val="2"/>
      </rPr>
      <t>須注意密度的單位，再決定是否需單位換算</t>
    </r>
    <phoneticPr fontId="0" type="noConversion"/>
  </si>
  <si>
    <r>
      <rPr>
        <sz val="12"/>
        <color rgb="FF000000"/>
        <rFont val="Arial"/>
        <family val="2"/>
      </rPr>
      <t>L (</t>
    </r>
    <r>
      <rPr>
        <sz val="12"/>
        <color rgb="FF000000"/>
        <rFont val="Microsoft JhengHei Light"/>
        <family val="2"/>
      </rPr>
      <t>公升</t>
    </r>
    <r>
      <rPr>
        <sz val="12"/>
        <color rgb="FF000000"/>
        <rFont val="Arial"/>
        <family val="2"/>
      </rPr>
      <t>)</t>
    </r>
  </si>
  <si>
    <r>
      <rPr>
        <sz val="12"/>
        <color rgb="FF000000"/>
        <rFont val="Arial"/>
        <family val="2"/>
      </rPr>
      <t>Tonne (</t>
    </r>
    <r>
      <rPr>
        <sz val="12"/>
        <color rgb="FF000000"/>
        <rFont val="Microsoft JhengHei Light"/>
        <family val="2"/>
      </rPr>
      <t>公噸</t>
    </r>
    <r>
      <rPr>
        <sz val="12"/>
        <color rgb="FF000000"/>
        <rFont val="Arial"/>
        <family val="2"/>
      </rPr>
      <t>)</t>
    </r>
  </si>
  <si>
    <r>
      <rPr>
        <sz val="12"/>
        <color rgb="FF000000"/>
        <rFont val="Arial"/>
        <family val="2"/>
      </rPr>
      <t>kg(</t>
    </r>
    <r>
      <rPr>
        <sz val="12"/>
        <color rgb="FF000000"/>
        <rFont val="Microsoft JhengHei Light"/>
        <family val="2"/>
      </rPr>
      <t>公斤</t>
    </r>
    <r>
      <rPr>
        <sz val="12"/>
        <color rgb="FF000000"/>
        <rFont val="Arial"/>
        <family val="2"/>
      </rPr>
      <t>)</t>
    </r>
  </si>
  <si>
    <r>
      <rPr>
        <sz val="12"/>
        <color rgb="FF000000"/>
        <rFont val="Arial"/>
        <family val="2"/>
      </rPr>
      <t>gallon(UK)(</t>
    </r>
    <r>
      <rPr>
        <sz val="12"/>
        <color rgb="FF000000"/>
        <rFont val="Microsoft JhengHei Light"/>
        <family val="2"/>
      </rPr>
      <t>英制加侖</t>
    </r>
    <r>
      <rPr>
        <sz val="12"/>
        <color rgb="FF000000"/>
        <rFont val="Arial"/>
        <family val="2"/>
      </rPr>
      <t>)</t>
    </r>
  </si>
  <si>
    <r>
      <rPr>
        <sz val="12"/>
        <color rgb="FF000000"/>
        <rFont val="Arial"/>
        <family val="2"/>
      </rPr>
      <t>gallon(USliq.)(</t>
    </r>
    <r>
      <rPr>
        <sz val="12"/>
        <color rgb="FF000000"/>
        <rFont val="Microsoft JhengHei Light"/>
        <family val="2"/>
      </rPr>
      <t>美制加侖</t>
    </r>
    <r>
      <rPr>
        <sz val="12"/>
        <color rgb="FF000000"/>
        <rFont val="Arial"/>
        <family val="2"/>
      </rPr>
      <t>)</t>
    </r>
  </si>
  <si>
    <r>
      <rPr>
        <sz val="12"/>
        <color rgb="FF000000"/>
        <rFont val="微軟正黑體"/>
        <family val="2"/>
      </rPr>
      <t>1/密度</t>
    </r>
    <phoneticPr fontId="0" type="noConversion"/>
  </si>
  <si>
    <t>生質酒精汽油 Biomass alcohol fuels</t>
  </si>
  <si>
    <r>
      <rPr>
        <sz val="12"/>
        <color rgb="FF000000"/>
        <rFont val="Arial"/>
        <family val="2"/>
      </rPr>
      <t>kL(</t>
    </r>
    <r>
      <rPr>
        <sz val="12"/>
        <color rgb="FF000000"/>
        <rFont val="Microsoft JhengHei Light"/>
        <family val="2"/>
      </rPr>
      <t>公秉</t>
    </r>
    <r>
      <rPr>
        <sz val="12"/>
        <color rgb="FF000000"/>
        <rFont val="Arial"/>
        <family val="2"/>
      </rPr>
      <t>)</t>
    </r>
  </si>
  <si>
    <r>
      <rPr>
        <sz val="12"/>
        <color rgb="FF000000"/>
        <rFont val="微軟正黑體"/>
        <family val="2"/>
      </rPr>
      <t>須注意密度的單位，再決定是否需單位換算</t>
    </r>
    <phoneticPr fontId="0" type="noConversion"/>
  </si>
  <si>
    <r>
      <rPr>
        <sz val="12"/>
        <color rgb="FF000000"/>
        <rFont val="Arial"/>
        <family val="2"/>
      </rPr>
      <t>L (</t>
    </r>
    <r>
      <rPr>
        <sz val="12"/>
        <color rgb="FF000000"/>
        <rFont val="Microsoft JhengHei Light"/>
        <family val="2"/>
      </rPr>
      <t>公升</t>
    </r>
    <r>
      <rPr>
        <sz val="12"/>
        <color rgb="FF000000"/>
        <rFont val="Arial"/>
        <family val="2"/>
      </rPr>
      <t>)</t>
    </r>
  </si>
  <si>
    <r>
      <rPr>
        <sz val="12"/>
        <color rgb="FF000000"/>
        <rFont val="Arial"/>
        <family val="2"/>
      </rPr>
      <t>Tonne (</t>
    </r>
    <r>
      <rPr>
        <sz val="12"/>
        <color rgb="FF000000"/>
        <rFont val="Microsoft JhengHei Light"/>
        <family val="2"/>
      </rPr>
      <t>公噸</t>
    </r>
    <r>
      <rPr>
        <sz val="12"/>
        <color rgb="FF000000"/>
        <rFont val="Arial"/>
        <family val="2"/>
      </rPr>
      <t>)</t>
    </r>
  </si>
  <si>
    <r>
      <rPr>
        <sz val="12"/>
        <color rgb="FF000000"/>
        <rFont val="Arial"/>
        <family val="2"/>
      </rPr>
      <t>kg(</t>
    </r>
    <r>
      <rPr>
        <sz val="12"/>
        <color rgb="FF000000"/>
        <rFont val="Microsoft JhengHei Light"/>
        <family val="2"/>
      </rPr>
      <t>公斤</t>
    </r>
    <r>
      <rPr>
        <sz val="12"/>
        <color rgb="FF000000"/>
        <rFont val="Arial"/>
        <family val="2"/>
      </rPr>
      <t>)</t>
    </r>
  </si>
  <si>
    <r>
      <rPr>
        <sz val="12"/>
        <color rgb="FF000000"/>
        <rFont val="Arial"/>
        <family val="2"/>
      </rPr>
      <t>gallon(UK)(</t>
    </r>
    <r>
      <rPr>
        <sz val="12"/>
        <color rgb="FF000000"/>
        <rFont val="Microsoft JhengHei Light"/>
        <family val="2"/>
      </rPr>
      <t>英制加侖</t>
    </r>
    <r>
      <rPr>
        <sz val="12"/>
        <color rgb="FF000000"/>
        <rFont val="Arial"/>
        <family val="2"/>
      </rPr>
      <t>)</t>
    </r>
  </si>
  <si>
    <r>
      <rPr>
        <sz val="12"/>
        <color rgb="FF000000"/>
        <rFont val="微軟正黑體"/>
        <family val="2"/>
      </rPr>
      <t>*密度</t>
    </r>
    <phoneticPr fontId="0" type="noConversion"/>
  </si>
  <si>
    <r>
      <rPr>
        <sz val="12"/>
        <color rgb="FF000000"/>
        <rFont val="Arial"/>
        <family val="2"/>
      </rPr>
      <t>gallon(USliq.)(</t>
    </r>
    <r>
      <rPr>
        <sz val="12"/>
        <color rgb="FF000000"/>
        <rFont val="Microsoft JhengHei Light"/>
        <family val="2"/>
      </rPr>
      <t>美制加侖</t>
    </r>
    <r>
      <rPr>
        <sz val="12"/>
        <color rgb="FF000000"/>
        <rFont val="Arial"/>
        <family val="2"/>
      </rPr>
      <t>)</t>
    </r>
  </si>
  <si>
    <t>乙炔 Acetylene</t>
  </si>
  <si>
    <r>
      <rPr>
        <sz val="12"/>
        <color rgb="FF000000"/>
        <rFont val="Arial"/>
        <family val="2"/>
      </rPr>
      <t>Tonne (</t>
    </r>
    <r>
      <rPr>
        <sz val="12"/>
        <color rgb="FF000000"/>
        <rFont val="Microsoft JhengHei Light"/>
        <family val="2"/>
      </rPr>
      <t>公噸</t>
    </r>
    <r>
      <rPr>
        <sz val="12"/>
        <color rgb="FF000000"/>
        <rFont val="Arial"/>
        <family val="2"/>
      </rPr>
      <t>)</t>
    </r>
  </si>
  <si>
    <r>
      <rPr>
        <sz val="12"/>
        <color rgb="FF000000"/>
        <rFont val="微軟正黑體"/>
        <family val="2"/>
      </rPr>
      <t>*密度</t>
    </r>
    <phoneticPr fontId="0" type="noConversion"/>
  </si>
  <si>
    <r>
      <rPr>
        <sz val="12"/>
        <color rgb="FF000000"/>
        <rFont val="Arial"/>
        <family val="2"/>
      </rPr>
      <t>L (</t>
    </r>
    <r>
      <rPr>
        <sz val="12"/>
        <color rgb="FF000000"/>
        <rFont val="Microsoft JhengHei Light"/>
        <family val="2"/>
      </rPr>
      <t>公升</t>
    </r>
    <r>
      <rPr>
        <sz val="12"/>
        <color rgb="FF000000"/>
        <rFont val="Arial"/>
        <family val="2"/>
      </rPr>
      <t>)</t>
    </r>
  </si>
  <si>
    <t>二氧化碳鋼瓶 Carbon Dioxide cylinder</t>
  </si>
  <si>
    <r>
      <rPr>
        <sz val="12"/>
        <color rgb="FF000000"/>
        <rFont val="Arial"/>
        <family val="2"/>
      </rPr>
      <t>Tonne (</t>
    </r>
    <r>
      <rPr>
        <sz val="12"/>
        <color rgb="FF000000"/>
        <rFont val="Microsoft JhengHei Light"/>
        <family val="2"/>
      </rPr>
      <t>公噸</t>
    </r>
    <r>
      <rPr>
        <sz val="12"/>
        <color rgb="FF000000"/>
        <rFont val="Arial"/>
        <family val="2"/>
      </rPr>
      <t>)</t>
    </r>
  </si>
  <si>
    <r>
      <rPr>
        <sz val="12"/>
        <color rgb="FF000000"/>
        <rFont val="Arial"/>
        <family val="2"/>
      </rPr>
      <t>L (</t>
    </r>
    <r>
      <rPr>
        <sz val="12"/>
        <color rgb="FF000000"/>
        <rFont val="Microsoft JhengHei Light"/>
        <family val="2"/>
      </rPr>
      <t>公升</t>
    </r>
    <r>
      <rPr>
        <sz val="12"/>
        <color rgb="FF000000"/>
        <rFont val="Arial"/>
        <family val="2"/>
      </rPr>
      <t>)</t>
    </r>
  </si>
  <si>
    <r>
      <rPr>
        <b/>
        <sz val="12"/>
        <color rgb="FF000000"/>
        <rFont val="微軟正黑體"/>
        <family val="2"/>
      </rPr>
      <t>子類別
Sub-Category</t>
    </r>
    <phoneticPr fontId="0" type="noConversion"/>
  </si>
  <si>
    <r>
      <rPr>
        <b/>
        <sz val="12"/>
        <color rgb="FF000000"/>
        <rFont val="微軟正黑體"/>
        <family val="2"/>
      </rPr>
      <t>設備/活動
Emission Source (Operation or Process)</t>
    </r>
    <phoneticPr fontId="0" type="noConversion"/>
  </si>
  <si>
    <r>
      <rPr>
        <b/>
        <sz val="12"/>
        <color rgb="FF000000"/>
        <rFont val="微軟正黑體"/>
        <family val="2"/>
      </rPr>
      <t>燃料
Fuel Type</t>
    </r>
    <phoneticPr fontId="0" type="noConversion"/>
  </si>
  <si>
    <r>
      <rPr>
        <sz val="12"/>
        <color rgb="FF000000"/>
        <rFont val="新細明體"/>
        <family val="1"/>
      </rPr>
      <t>排放源名稱Emission Source</t>
    </r>
    <phoneticPr fontId="0" type="noConversion"/>
  </si>
  <si>
    <t>液化石油氣(體積)Liquefied Petroleum Gases (LPG)(Volume)</t>
  </si>
  <si>
    <r>
      <rPr>
        <sz val="12"/>
        <color theme="1"/>
        <rFont val="新細明體"/>
        <family val="2"/>
      </rPr>
      <t>天然氣 Natural Gas</t>
    </r>
    <phoneticPr fontId="0" type="noConversion"/>
  </si>
  <si>
    <t>天然氣Natural Gas</t>
  </si>
  <si>
    <t>柴油Diesel Oil</t>
  </si>
  <si>
    <t>車用汽油Motor Gasoline</t>
  </si>
  <si>
    <t>鍋爐-發電機 Boiler-Generator</t>
  </si>
  <si>
    <r>
      <rPr>
        <sz val="12"/>
        <color theme="1"/>
        <rFont val="新細明體"/>
        <family val="2"/>
      </rPr>
      <t>天然氣 Natural Gas</t>
    </r>
    <phoneticPr fontId="0" type="noConversion"/>
  </si>
  <si>
    <r>
      <rPr>
        <sz val="12"/>
        <color theme="1"/>
        <rFont val="新細明體"/>
        <family val="2"/>
      </rPr>
      <t>天然氣 Natural Gas</t>
    </r>
    <phoneticPr fontId="0" type="noConversion"/>
  </si>
  <si>
    <r>
      <rPr>
        <sz val="12"/>
        <color theme="1"/>
        <rFont val="新細明體"/>
        <family val="2"/>
      </rPr>
      <t>天然氣 Natural Gas</t>
    </r>
    <phoneticPr fontId="0" type="noConversion"/>
  </si>
  <si>
    <t>消防緊急排煙機 Fire emergency smoke-ventilating machine</t>
  </si>
  <si>
    <t>其他園藝設備 Other gardening equipment</t>
  </si>
  <si>
    <t>其他工業製程 Other Industrial process</t>
  </si>
  <si>
    <t>其他製程燃料/原物料</t>
  </si>
  <si>
    <t>工業製程-銲接 Industrial process-welding</t>
  </si>
  <si>
    <t>工業製程-實驗室 Industrial process-laboratory</t>
  </si>
  <si>
    <t>柴油(移動源)Diesel Oil(Mobile combustion emissions)</t>
  </si>
  <si>
    <t>車用汽油(移動源)Motor Gasoline(Mobile combustion emissions)</t>
  </si>
  <si>
    <t>化糞池-CH4Septic tank-CH4</t>
  </si>
  <si>
    <t>CO2滅火器-CO2 fire extinguishers</t>
  </si>
  <si>
    <t>FM200滅火器 FM200 fire extinguisher</t>
  </si>
  <si>
    <t>氣體絕緣斷器-SF6Gas insulated switchgear-SF6</t>
  </si>
  <si>
    <t>PFC14</t>
  </si>
  <si>
    <t>家用冷凍、冷藏裝備(如冰箱、飲水機、冷凍櫃)Domestic Refrigeration</t>
  </si>
  <si>
    <t>PFC116</t>
  </si>
  <si>
    <t>PFC218</t>
  </si>
  <si>
    <t>PFC318</t>
  </si>
  <si>
    <t>C4F10</t>
  </si>
  <si>
    <t>C5F8</t>
  </si>
  <si>
    <t>C5F12</t>
  </si>
  <si>
    <t>C6F14</t>
  </si>
  <si>
    <t>R-10</t>
  </si>
  <si>
    <t>R-11</t>
  </si>
  <si>
    <t>R-13</t>
  </si>
  <si>
    <t>R-14</t>
  </si>
  <si>
    <t>R-21</t>
  </si>
  <si>
    <t>R-30</t>
  </si>
  <si>
    <t>R-40</t>
  </si>
  <si>
    <t>R-41</t>
  </si>
  <si>
    <t>R-50</t>
  </si>
  <si>
    <t>R-51-14</t>
  </si>
  <si>
    <t>R-113</t>
  </si>
  <si>
    <t>R-114</t>
  </si>
  <si>
    <t>R-115</t>
  </si>
  <si>
    <t>R-116</t>
  </si>
  <si>
    <t>R-122</t>
  </si>
  <si>
    <t>R-122a</t>
  </si>
  <si>
    <t>R-124</t>
  </si>
  <si>
    <t>R-125</t>
  </si>
  <si>
    <t>R-12B1</t>
  </si>
  <si>
    <t>R-12B2</t>
  </si>
  <si>
    <t>R-132c</t>
  </si>
  <si>
    <t>R-134</t>
  </si>
  <si>
    <t>R-141b</t>
  </si>
  <si>
    <t>R-143</t>
  </si>
  <si>
    <t>R-143a</t>
  </si>
  <si>
    <t>R-152</t>
  </si>
  <si>
    <t>R-152a</t>
  </si>
  <si>
    <t>R-161</t>
  </si>
  <si>
    <t>R-218</t>
  </si>
  <si>
    <t>R-225ca</t>
  </si>
  <si>
    <t>R-225cb</t>
  </si>
  <si>
    <t>R-227ca</t>
  </si>
  <si>
    <t>R-22B1</t>
  </si>
  <si>
    <t>R-236cb</t>
  </si>
  <si>
    <t>R-236ea</t>
  </si>
  <si>
    <t>R-236fa</t>
  </si>
  <si>
    <t>R-245ca</t>
  </si>
  <si>
    <t>R-245cb</t>
  </si>
  <si>
    <t>R-245ea</t>
  </si>
  <si>
    <t>R-245eb</t>
  </si>
  <si>
    <t>R-245fa</t>
  </si>
  <si>
    <t>R-263fb</t>
  </si>
  <si>
    <t>R-272ca</t>
  </si>
  <si>
    <t>R-329p</t>
  </si>
  <si>
    <t>R-365mfc</t>
  </si>
  <si>
    <t>R-3110</t>
  </si>
  <si>
    <t>R-401A</t>
  </si>
  <si>
    <t>R-401B</t>
  </si>
  <si>
    <t>R-401C</t>
  </si>
  <si>
    <t>R-402A</t>
  </si>
  <si>
    <t>R-402B</t>
  </si>
  <si>
    <t>R-403A</t>
  </si>
  <si>
    <t>R-403B</t>
  </si>
  <si>
    <t>R-405A</t>
  </si>
  <si>
    <t>R-406A</t>
  </si>
  <si>
    <t>R-407B</t>
  </si>
  <si>
    <t>R-407D</t>
  </si>
  <si>
    <t>R-407E</t>
  </si>
  <si>
    <t>R-408A</t>
  </si>
  <si>
    <t>R-409A</t>
  </si>
  <si>
    <t>R-409B</t>
  </si>
  <si>
    <t>R-410B</t>
  </si>
  <si>
    <t>R-411A</t>
  </si>
  <si>
    <t>R-411B</t>
  </si>
  <si>
    <t>R-411C</t>
  </si>
  <si>
    <t>R-412A</t>
  </si>
  <si>
    <t>R-413A</t>
  </si>
  <si>
    <t>R-414A</t>
  </si>
  <si>
    <t>R-414B</t>
  </si>
  <si>
    <t>R-415A</t>
  </si>
  <si>
    <t>R-415B</t>
  </si>
  <si>
    <t>R-416A</t>
  </si>
  <si>
    <t>R-417A</t>
  </si>
  <si>
    <t>R-418A</t>
  </si>
  <si>
    <t>R-419A</t>
  </si>
  <si>
    <t>R-420A</t>
  </si>
  <si>
    <t>R-421A</t>
  </si>
  <si>
    <t>R-421B</t>
  </si>
  <si>
    <t>R-422A</t>
  </si>
  <si>
    <t>R-422B</t>
  </si>
  <si>
    <t>R-422C</t>
  </si>
  <si>
    <t>R-422D</t>
  </si>
  <si>
    <t>R-423A</t>
  </si>
  <si>
    <t>R-424A</t>
  </si>
  <si>
    <t>R-426A</t>
  </si>
  <si>
    <t>R-427A</t>
  </si>
  <si>
    <t>R-428A</t>
  </si>
  <si>
    <t>R-434A</t>
  </si>
  <si>
    <t>R-437A</t>
  </si>
  <si>
    <t>R-438A</t>
  </si>
  <si>
    <t>R-442A</t>
  </si>
  <si>
    <t>R-450A</t>
  </si>
  <si>
    <t>R-453A</t>
  </si>
  <si>
    <t>R-454B</t>
  </si>
  <si>
    <t>R-458A</t>
  </si>
  <si>
    <t>R-466A</t>
  </si>
  <si>
    <t>R-4310mee</t>
  </si>
  <si>
    <t>R-500</t>
  </si>
  <si>
    <t>R-501</t>
  </si>
  <si>
    <t>R-502</t>
  </si>
  <si>
    <t>R-503</t>
  </si>
  <si>
    <t>R-504</t>
  </si>
  <si>
    <t>R-505</t>
  </si>
  <si>
    <t>R-506</t>
  </si>
  <si>
    <t>R-509A</t>
  </si>
  <si>
    <t>R-600</t>
  </si>
  <si>
    <t>R-601</t>
  </si>
  <si>
    <t>R-717</t>
  </si>
  <si>
    <t>R-744</t>
  </si>
  <si>
    <t>R-744A</t>
  </si>
  <si>
    <t>R-C318</t>
  </si>
  <si>
    <t>R-E 347mcc1</t>
  </si>
  <si>
    <t>Freeze 12</t>
  </si>
  <si>
    <t>G2018C</t>
  </si>
  <si>
    <t>GHG-X5</t>
  </si>
  <si>
    <t>Isceon MO89</t>
  </si>
  <si>
    <t>NARM-502</t>
  </si>
  <si>
    <t>恆溫箱 constant temperature cabinet</t>
  </si>
  <si>
    <t>自動販賣機 vending machine</t>
  </si>
  <si>
    <t>除濕機 dehumidifier</t>
  </si>
  <si>
    <t>轎車 car</t>
  </si>
  <si>
    <t>交通用冷凍、冷藏裝備(如公司車冷媒)Transport Refrigeration</t>
  </si>
  <si>
    <t>冰水機(冷水主機)Chillers</t>
  </si>
  <si>
    <t>住宅及商業建築冷氣機(分離式、窗型、立式)Residential and Commercial A/C, including Heat Pumps</t>
  </si>
  <si>
    <t>移動式空氣清靜機 Mobile air purifier</t>
  </si>
  <si>
    <t>移動式空調 Mobile air conditioner</t>
  </si>
  <si>
    <t>移動式空氣清靜機(空氣清淨機)Mobile A/C</t>
  </si>
  <si>
    <t>獨立商用冷凍、冷藏裝備Stand-alone Commercial Applications</t>
  </si>
  <si>
    <t>中、大型冷凍、冷藏裝備Medium and large freezing and refrigeration equipment</t>
  </si>
  <si>
    <t>中、大型冷凍、冷藏裝備Medium &amp; Large Commercial Refrigeration</t>
  </si>
  <si>
    <t>工業冷凍、冷藏裝備，包括食品加工及冷藏Industrial Refrigeration including Food Processing and Cold Storage</t>
  </si>
  <si>
    <r>
      <rPr>
        <sz val="9"/>
        <color theme="1"/>
        <rFont val="Arial"/>
        <family val="2"/>
      </rPr>
      <t>Region</t>
    </r>
    <phoneticPr fontId="0" type="noConversion"/>
  </si>
  <si>
    <r>
      <rPr>
        <sz val="9"/>
        <color theme="1"/>
        <rFont val="Arial"/>
        <family val="2"/>
      </rPr>
      <t>Site Information</t>
    </r>
    <phoneticPr fontId="0" type="noConversion"/>
  </si>
  <si>
    <r>
      <rPr>
        <sz val="9"/>
        <color theme="1"/>
        <rFont val="Arial"/>
        <family val="2"/>
      </rPr>
      <t>Market of consumption</t>
    </r>
    <phoneticPr fontId="0" type="noConversion"/>
  </si>
  <si>
    <r>
      <rPr>
        <sz val="9"/>
        <color theme="1"/>
        <rFont val="Arial"/>
        <family val="2"/>
      </rPr>
      <t>Site Name</t>
    </r>
    <phoneticPr fontId="0" type="noConversion"/>
  </si>
  <si>
    <r>
      <rPr>
        <sz val="9"/>
        <color theme="1"/>
        <rFont val="微軟正黑體"/>
        <family val="2"/>
      </rPr>
      <t>盤查年份（西元）：</t>
    </r>
    <r>
      <rPr>
        <sz val="9"/>
        <color theme="1"/>
        <rFont val="Arial"/>
        <family val="2"/>
      </rPr>
      <t>Inventory Year</t>
    </r>
    <phoneticPr fontId="0" type="noConversion"/>
  </si>
  <si>
    <r>
      <rPr>
        <sz val="9"/>
        <color theme="1"/>
        <rFont val="Arial"/>
        <family val="2"/>
      </rPr>
      <t>IPCC</t>
    </r>
    <r>
      <rPr>
        <sz val="9"/>
        <color theme="1"/>
        <rFont val="微軟正黑體"/>
        <family val="2"/>
      </rPr>
      <t>選擇年度</t>
    </r>
    <r>
      <rPr>
        <sz val="9"/>
        <color theme="1"/>
        <rFont val="Arial"/>
        <family val="2"/>
      </rPr>
      <t>IPCC Report Year</t>
    </r>
    <phoneticPr fontId="0" type="noConversion"/>
  </si>
  <si>
    <t>IPCC AR6 Report(2021)</t>
  </si>
  <si>
    <r>
      <rPr>
        <sz val="9"/>
        <color theme="1"/>
        <rFont val="微軟正黑體"/>
        <family val="2"/>
      </rPr>
      <t>地址</t>
    </r>
    <r>
      <rPr>
        <sz val="9"/>
        <color theme="1"/>
        <rFont val="Arial"/>
        <family val="2"/>
      </rPr>
      <t>Site Address</t>
    </r>
    <phoneticPr fontId="0" type="noConversion"/>
  </si>
  <si>
    <r>
      <rPr>
        <sz val="9"/>
        <color theme="1"/>
        <rFont val="微軟正黑體"/>
        <family val="2"/>
      </rPr>
      <t>管理人員</t>
    </r>
    <r>
      <rPr>
        <sz val="9"/>
        <color theme="1"/>
        <rFont val="Arial"/>
        <family val="2"/>
      </rPr>
      <t>Data Management Personnel Name</t>
    </r>
    <phoneticPr fontId="0" type="noConversion"/>
  </si>
  <si>
    <r>
      <rPr>
        <sz val="9"/>
        <color theme="1"/>
        <rFont val="微軟正黑體"/>
        <family val="2"/>
      </rPr>
      <t>聯絡郵箱</t>
    </r>
    <r>
      <rPr>
        <sz val="9"/>
        <color theme="1"/>
        <rFont val="Arial"/>
        <family val="2"/>
      </rPr>
      <t>Data Management Personnel Contact Email</t>
    </r>
    <phoneticPr fontId="0" type="noConversion"/>
  </si>
  <si>
    <r>
      <rPr>
        <sz val="9"/>
        <color theme="1"/>
        <rFont val="微軟正黑體"/>
        <family val="2"/>
      </rPr>
      <t>連絡電話</t>
    </r>
    <r>
      <rPr>
        <sz val="9"/>
        <color theme="1"/>
        <rFont val="Arial"/>
        <family val="2"/>
      </rPr>
      <t>Data Management Personnel Contact Phone</t>
    </r>
    <phoneticPr fontId="0" type="noConversion"/>
  </si>
  <si>
    <t/>
  </si>
  <si>
    <r>
      <rPr>
        <sz val="9"/>
        <color theme="1"/>
        <rFont val="微軟正黑體"/>
        <family val="2"/>
      </rPr>
      <t>廠區內排除</t>
    </r>
    <r>
      <rPr>
        <sz val="9"/>
        <color theme="1"/>
        <rFont val="Arial"/>
        <family val="2"/>
      </rPr>
      <t xml:space="preserve"> Excluded Areas</t>
    </r>
    <phoneticPr fontId="0" type="noConversion"/>
  </si>
  <si>
    <r>
      <rPr>
        <b/>
        <sz val="12"/>
        <color rgb="FF000000"/>
        <rFont val="微軟正黑體"/>
        <family val="2"/>
      </rPr>
      <t>子類別
Sub-Category</t>
    </r>
    <phoneticPr fontId="0" type="noConversion"/>
  </si>
  <si>
    <r>
      <rPr>
        <b/>
        <sz val="12"/>
        <color rgb="FF000000"/>
        <rFont val="微軟正黑體"/>
        <family val="2"/>
      </rPr>
      <t>設備/活動
Emission Source (Operation or Process)</t>
    </r>
    <phoneticPr fontId="0" type="noConversion"/>
  </si>
  <si>
    <r>
      <rPr>
        <b/>
        <sz val="12"/>
        <color rgb="FF000000"/>
        <rFont val="微軟正黑體"/>
        <family val="2"/>
      </rPr>
      <t>燃料
Fuel Type</t>
    </r>
    <phoneticPr fontId="0" type="noConversion"/>
  </si>
  <si>
    <r>
      <rPr>
        <b/>
        <sz val="12"/>
        <color rgb="FF000000"/>
        <rFont val="微軟正黑體"/>
        <family val="2"/>
      </rPr>
      <t>活動數據(使用量/填充量)
Usage or Consumption</t>
    </r>
    <phoneticPr fontId="0" type="noConversion"/>
  </si>
  <si>
    <r>
      <rPr>
        <b/>
        <sz val="12"/>
        <color rgb="FF000000"/>
        <rFont val="微軟正黑體"/>
        <family val="2"/>
      </rPr>
      <t>單位
Use Units</t>
    </r>
    <phoneticPr fontId="0" type="noConversion"/>
  </si>
  <si>
    <r>
      <rPr>
        <sz val="10"/>
        <color rgb="FF000000"/>
        <rFont val="新細明體"/>
        <family val="2"/>
      </rPr>
      <t>單位轉換係數Unit Converter Factor
(B)</t>
    </r>
    <phoneticPr fontId="0" type="noConversion"/>
  </si>
  <si>
    <r>
      <rPr>
        <sz val="10"/>
        <color rgb="FF000000"/>
        <rFont val="新細明體"/>
        <family val="2"/>
      </rPr>
      <t>單位轉換Unit converter</t>
    </r>
    <phoneticPr fontId="0" type="noConversion"/>
  </si>
  <si>
    <r>
      <rPr>
        <b/>
        <sz val="12"/>
        <color rgb="FF000000"/>
        <rFont val="微軟正黑體"/>
        <family val="2"/>
      </rPr>
      <t>Amount in Standard Units (A)*(B)</t>
    </r>
    <phoneticPr fontId="0" type="noConversion"/>
  </si>
  <si>
    <r>
      <rPr>
        <sz val="10"/>
        <color rgb="FF000000"/>
        <rFont val="新細明體"/>
        <family val="2"/>
      </rPr>
      <t>標準單位Standard Unit</t>
    </r>
    <phoneticPr fontId="0" type="noConversion"/>
  </si>
  <si>
    <r>
      <rPr>
        <sz val="10"/>
        <color rgb="FF000000"/>
        <rFont val="新細明體"/>
        <family val="2"/>
      </rPr>
      <t>排放源名稱Emission Source</t>
    </r>
    <phoneticPr fontId="0" type="noConversion"/>
  </si>
  <si>
    <r>
      <rPr>
        <b/>
        <sz val="12"/>
        <color rgb="FF000000"/>
        <rFont val="微軟正黑體"/>
        <family val="2"/>
      </rPr>
      <t>子類別
Sub-Category</t>
    </r>
    <phoneticPr fontId="0" type="noConversion"/>
  </si>
  <si>
    <r>
      <rPr>
        <b/>
        <sz val="12"/>
        <color rgb="FF000000"/>
        <rFont val="微軟正黑體"/>
        <family val="2"/>
      </rPr>
      <t>設備/活動
Emission Source (Operation or Process)</t>
    </r>
    <phoneticPr fontId="0" type="noConversion"/>
  </si>
  <si>
    <r>
      <rPr>
        <b/>
        <sz val="12"/>
        <color rgb="FF000000"/>
        <rFont val="微軟正黑體"/>
        <family val="2"/>
      </rPr>
      <t>燃料
Fuel Type</t>
    </r>
    <phoneticPr fontId="0" type="noConversion"/>
  </si>
  <si>
    <r>
      <rPr>
        <b/>
        <sz val="12"/>
        <color rgb="FF000000"/>
        <rFont val="微軟正黑體"/>
        <family val="2"/>
      </rPr>
      <t>活動數據(使用量/填充量)
Usage or Consumption</t>
    </r>
    <phoneticPr fontId="0" type="noConversion"/>
  </si>
  <si>
    <r>
      <rPr>
        <b/>
        <sz val="12"/>
        <color rgb="FF000000"/>
        <rFont val="微軟正黑體"/>
        <family val="2"/>
      </rPr>
      <t>單位
Use Units</t>
    </r>
    <phoneticPr fontId="0" type="noConversion"/>
  </si>
  <si>
    <r>
      <rPr>
        <b/>
        <sz val="12"/>
        <color rgb="FF000000"/>
        <rFont val="微軟正黑體"/>
        <family val="2"/>
      </rPr>
      <t>子類別
Sub-Category</t>
    </r>
    <phoneticPr fontId="0" type="noConversion"/>
  </si>
  <si>
    <r>
      <rPr>
        <b/>
        <sz val="12"/>
        <color rgb="FF000000"/>
        <rFont val="微軟正黑體"/>
        <family val="2"/>
      </rPr>
      <t>設備/活動
Emission Source (Operation or Process)</t>
    </r>
    <phoneticPr fontId="0" type="noConversion"/>
  </si>
  <si>
    <r>
      <rPr>
        <b/>
        <sz val="12"/>
        <color rgb="FF000000"/>
        <rFont val="微軟正黑體"/>
        <family val="2"/>
      </rPr>
      <t>燃料
Fuel Type</t>
    </r>
    <phoneticPr fontId="0" type="noConversion"/>
  </si>
  <si>
    <r>
      <rPr>
        <b/>
        <sz val="12"/>
        <color rgb="FF000000"/>
        <rFont val="微軟正黑體"/>
        <family val="2"/>
      </rPr>
      <t>活動數據(使用量/填充量)
Usage or Consumption</t>
    </r>
    <phoneticPr fontId="0" type="noConversion"/>
  </si>
  <si>
    <r>
      <rPr>
        <b/>
        <sz val="12"/>
        <color rgb="FF000000"/>
        <rFont val="微軟正黑體"/>
        <family val="2"/>
      </rPr>
      <t>單位
Use Units</t>
    </r>
    <phoneticPr fontId="0" type="noConversion"/>
  </si>
  <si>
    <t>外購電力(灰電)
Unspecified non-renewable electricity purchase from grid</t>
  </si>
  <si>
    <r>
      <rPr>
        <sz val="12"/>
        <color rgb="FF000000"/>
        <rFont val="新細明體"/>
        <family val="1"/>
      </rPr>
      <t>自發自用-再生能源電力
Self-generated and consumed Renewable electricity</t>
    </r>
    <phoneticPr fontId="0" type="noConversion"/>
  </si>
  <si>
    <r>
      <rPr>
        <sz val="12"/>
        <color rgb="FF000000"/>
        <rFont val="新細明體"/>
        <family val="1"/>
      </rPr>
      <t>自發再生電力並售出
Self generated but sold renewable electricity</t>
    </r>
    <phoneticPr fontId="0" type="noConversion"/>
  </si>
  <si>
    <r>
      <rPr>
        <sz val="12"/>
        <color rgb="FF000000"/>
        <rFont val="新細明體"/>
        <family val="1"/>
      </rPr>
      <t>轉供-再生能源電力
Specified renewable electricity purchase through power procurement agreement (PPA) from grid</t>
    </r>
    <phoneticPr fontId="0" type="noConversion"/>
  </si>
  <si>
    <r>
      <rPr>
        <sz val="12"/>
        <color rgb="FF000000"/>
        <rFont val="新細明體"/>
        <family val="1"/>
      </rPr>
      <t>轉供-綠色電力產品
Green Electricity Products</t>
    </r>
    <phoneticPr fontId="0" type="noConversion"/>
  </si>
  <si>
    <t>直供-再生能源電力
Specified renewable electricity purchase through direct access from generator</t>
  </si>
  <si>
    <t>購買之REC or I-REC(非自發自用申請之憑證)
Unbundled EAC purchase (REC or I-REC)</t>
  </si>
  <si>
    <r>
      <rPr>
        <sz val="12"/>
        <color rgb="FF000000"/>
        <rFont val="新細明體"/>
        <family val="1"/>
      </rPr>
      <t>源自採購商品的排放
Emissions from purchased goods</t>
    </r>
    <phoneticPr fontId="0" type="noConversion"/>
  </si>
  <si>
    <r>
      <rPr>
        <sz val="12"/>
        <color theme="1"/>
        <rFont val="新細明體"/>
        <family val="2"/>
      </rPr>
      <t>第三方的水Third-party water</t>
    </r>
    <phoneticPr fontId="0" type="noConversion"/>
  </si>
  <si>
    <r>
      <rPr>
        <sz val="12"/>
        <color rgb="FF000000"/>
        <rFont val="新細明體"/>
        <family val="1"/>
      </rPr>
      <t>源自採購商品的排放
Emissions from purchased goods</t>
    </r>
    <phoneticPr fontId="0" type="noConversion"/>
  </si>
  <si>
    <r>
      <rPr>
        <sz val="12"/>
        <color theme="1"/>
        <rFont val="新細明體"/>
        <family val="2"/>
      </rPr>
      <t>地下水Groundwater</t>
    </r>
    <phoneticPr fontId="0" type="noConversion"/>
  </si>
  <si>
    <r>
      <rPr>
        <sz val="12"/>
        <color rgb="FF000000"/>
        <rFont val="新細明體"/>
        <family val="1"/>
      </rPr>
      <t>源自採購商品的排放
Emissions from purchased goods</t>
    </r>
    <phoneticPr fontId="0" type="noConversion"/>
  </si>
  <si>
    <r>
      <rPr>
        <sz val="12"/>
        <color theme="1"/>
        <rFont val="新細明體"/>
        <family val="2"/>
      </rPr>
      <t>地表水Surface water</t>
    </r>
    <phoneticPr fontId="0" type="noConversion"/>
  </si>
  <si>
    <r>
      <rPr>
        <sz val="12"/>
        <color rgb="FF000000"/>
        <rFont val="新細明體"/>
        <family val="1"/>
      </rPr>
      <t>源自採購商品的排放
Emissions from purchased goods</t>
    </r>
    <phoneticPr fontId="0" type="noConversion"/>
  </si>
  <si>
    <r>
      <rPr>
        <sz val="12"/>
        <color theme="1"/>
        <rFont val="新細明體"/>
        <family val="2"/>
      </rPr>
      <t>海水Seawater</t>
    </r>
    <phoneticPr fontId="0" type="noConversion"/>
  </si>
  <si>
    <r>
      <rPr>
        <sz val="12"/>
        <color rgb="FF000000"/>
        <rFont val="新細明體"/>
        <family val="1"/>
      </rPr>
      <t>4.4.2</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</si>
  <si>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</si>
  <si>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工業廢水處理
Emissions from the disposal of solid and liquid waste -from Industrial Wastewater</t>
    </r>
    <phoneticPr fontId="0" type="noConversion"/>
  </si>
  <si>
    <r>
      <rPr>
        <sz val="12"/>
        <color rgb="FF000000"/>
        <rFont val="新細明體"/>
        <family val="1"/>
      </rPr>
      <t>4.5.2</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</si>
  <si>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</si>
  <si>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生活污水廢理
Emissions from the disposal of solid and liquid waste -from sewage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</si>
  <si>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</si>
  <si>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非有害廢棄物Non-Hazardous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</si>
  <si>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</si>
  <si>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非有害廢棄物Non-Hazardous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</si>
  <si>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</si>
  <si>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非有害廢棄物Non-Hazardous Waste</t>
    </r>
    <phoneticPr fontId="0" type="noConversion"/>
  </si>
  <si>
    <t>掩埋Landfill</t>
  </si>
  <si>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</si>
  <si>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非有害廢棄物Non-Hazardous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</si>
  <si>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</si>
  <si>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非有害廢棄物Non-Hazardous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</si>
  <si>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</si>
  <si>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非有害廢棄物Non-Hazardous Waste</t>
    </r>
    <phoneticPr fontId="0" type="noConversion"/>
  </si>
  <si>
    <r>
      <rPr>
        <sz val="11"/>
        <color theme="1"/>
        <rFont val="Microsoft JhengHei Light"/>
        <family val="2"/>
      </rPr>
      <t>回用</t>
    </r>
    <r>
      <rPr>
        <sz val="11"/>
        <color theme="1"/>
        <rFont val="Arial"/>
        <family val="2"/>
      </rPr>
      <t>/</t>
    </r>
    <r>
      <rPr>
        <sz val="11"/>
        <color theme="1"/>
        <rFont val="Microsoft JhengHei Light"/>
        <family val="2"/>
      </rPr>
      <t>再使用</t>
    </r>
    <r>
      <rPr>
        <sz val="11"/>
        <color theme="1"/>
        <rFont val="Arial"/>
        <family val="2"/>
      </rPr>
      <t>Reuse/reutilization</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</si>
  <si>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</si>
  <si>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非有害廢棄物Non-Hazardous Waste</t>
    </r>
    <phoneticPr fontId="0" type="noConversion"/>
  </si>
  <si>
    <t>厭氧消化Anaerobic Digestion</t>
  </si>
  <si>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</si>
  <si>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非有害廢棄物Non-Hazardous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</si>
  <si>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</si>
  <si>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非有害廢棄物Non-Hazardous Waste</t>
    </r>
    <phoneticPr fontId="0" type="noConversion"/>
  </si>
  <si>
    <r>
      <rPr>
        <sz val="11"/>
        <color theme="1"/>
        <rFont val="Microsoft JhengHei Light"/>
        <family val="2"/>
      </rPr>
      <t>減量</t>
    </r>
    <r>
      <rPr>
        <sz val="11"/>
        <color theme="1"/>
        <rFont val="Arial"/>
        <family val="2"/>
      </rPr>
      <t>Reduce</t>
    </r>
    <phoneticPr fontId="0" type="noConversion"/>
  </si>
  <si>
    <r>
      <rPr>
        <sz val="12"/>
        <color rgb="FF000000"/>
        <rFont val="新細明體"/>
        <family val="1"/>
      </rPr>
      <t>固體和液體廢棄物處理產生的排放
Emissions from the disposal of solid and liquid waste</t>
    </r>
    <phoneticPr fontId="0" type="noConversion"/>
  </si>
  <si>
    <t>有害(危險)廢棄物Hazardous Waste</t>
  </si>
  <si>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</si>
  <si>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</si>
  <si>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</si>
  <si>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</si>
  <si>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</si>
  <si>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1"/>
        <color theme="1"/>
        <rFont val="Microsoft JhengHei Light"/>
        <family val="2"/>
      </rPr>
      <t>回用</t>
    </r>
    <r>
      <rPr>
        <sz val="11"/>
        <color theme="1"/>
        <rFont val="Arial"/>
        <family val="2"/>
      </rPr>
      <t>/</t>
    </r>
    <r>
      <rPr>
        <sz val="11"/>
        <color theme="1"/>
        <rFont val="Microsoft JhengHei Light"/>
        <family val="2"/>
      </rPr>
      <t>再使用</t>
    </r>
    <r>
      <rPr>
        <sz val="11"/>
        <color theme="1"/>
        <rFont val="Arial"/>
        <family val="2"/>
      </rPr>
      <t>Reuse/reutilization</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</si>
  <si>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</si>
  <si>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</si>
  <si>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2"/>
        <color rgb="FF000000"/>
        <rFont val="新細明體"/>
        <family val="1"/>
      </rPr>
      <t>固體和液體廢棄物處理產生的排放
Emissions from the disposal of solid and liquid waste</t>
    </r>
    <phoneticPr fontId="0" type="noConversion"/>
  </si>
  <si>
    <r>
      <rPr>
        <sz val="11"/>
        <color theme="1"/>
        <rFont val="Microsoft JhengHei Light"/>
        <family val="2"/>
      </rPr>
      <t>減量</t>
    </r>
    <r>
      <rPr>
        <sz val="11"/>
        <color theme="1"/>
        <rFont val="Arial"/>
        <family val="2"/>
      </rPr>
      <t>Reduce</t>
    </r>
    <phoneticPr fontId="0" type="noConversion"/>
  </si>
  <si>
    <r>
      <rPr>
        <b/>
        <sz val="18"/>
        <color theme="1"/>
        <rFont val="微軟正黑體"/>
        <family val="2"/>
      </rPr>
      <t>組織及盤查概況Organization  Overview</t>
    </r>
    <phoneticPr fontId="0" type="noConversion"/>
  </si>
  <si>
    <r>
      <rPr>
        <b/>
        <sz val="12"/>
        <color rgb="FF000000"/>
        <rFont val="微軟正黑體"/>
        <family val="2"/>
      </rPr>
      <t>填表日期
Date of Form</t>
    </r>
    <phoneticPr fontId="0" type="noConversion"/>
  </si>
  <si>
    <r>
      <rPr>
        <b/>
        <sz val="12"/>
        <color rgb="FF000000"/>
        <rFont val="微軟正黑體"/>
        <family val="2"/>
      </rPr>
      <t>區域
Region</t>
    </r>
    <phoneticPr fontId="0" type="noConversion"/>
  </si>
  <si>
    <r>
      <rPr>
        <b/>
        <sz val="12"/>
        <color rgb="FF000000"/>
        <rFont val="微軟正黑體"/>
        <family val="2"/>
      </rPr>
      <t>公司名稱：
Company Name</t>
    </r>
    <phoneticPr fontId="0" type="noConversion"/>
  </si>
  <si>
    <r>
      <rPr>
        <b/>
        <sz val="12"/>
        <color rgb="FF000000"/>
        <rFont val="微軟正黑體"/>
        <family val="2"/>
      </rPr>
      <t>國家/市場：
Country or Market</t>
    </r>
    <phoneticPr fontId="0" type="noConversion"/>
  </si>
  <si>
    <r>
      <rPr>
        <b/>
        <sz val="12"/>
        <color rgb="FF000000"/>
        <rFont val="微軟正黑體"/>
        <family val="2"/>
      </rPr>
      <t>廠區名稱：
Site Name</t>
    </r>
    <phoneticPr fontId="0" type="noConversion"/>
  </si>
  <si>
    <t>盤查年份（西元）：
Inventory Year</t>
  </si>
  <si>
    <r>
      <rPr>
        <b/>
        <sz val="12"/>
        <color rgb="FF000000"/>
        <rFont val="微軟正黑體"/>
        <family val="2"/>
      </rPr>
      <t>盤查單位：
Inventory Dept.</t>
    </r>
    <phoneticPr fontId="0" type="noConversion"/>
  </si>
  <si>
    <t>IPCC選擇年度
IPCC Report Year</t>
  </si>
  <si>
    <t>填表人：
Form Filler</t>
  </si>
  <si>
    <t>電話：
Phone Number</t>
  </si>
  <si>
    <r>
      <rPr>
        <sz val="12"/>
        <color indexed="12"/>
        <rFont val="微軟正黑體"/>
        <family val="2"/>
      </rPr>
      <t>='Data Request'!D9</t>
    </r>
    <phoneticPr fontId="0" type="noConversion"/>
  </si>
  <si>
    <r>
      <rPr>
        <b/>
        <sz val="12"/>
        <color rgb="FF000000"/>
        <rFont val="微軟正黑體"/>
        <family val="2"/>
      </rPr>
      <t>郵箱：
Email</t>
    </r>
    <phoneticPr fontId="0" type="noConversion"/>
  </si>
  <si>
    <r>
      <rPr>
        <b/>
        <sz val="12"/>
        <color indexed="8"/>
        <rFont val="微軟正黑體"/>
        <family val="2"/>
      </rPr>
      <t>填表人地址 / 盤查地址
Filler/site Address</t>
    </r>
    <phoneticPr fontId="0" type="noConversion"/>
  </si>
  <si>
    <r>
      <rPr>
        <b/>
        <sz val="12"/>
        <color indexed="8"/>
        <rFont val="微軟正黑體"/>
        <family val="2"/>
      </rPr>
      <t>廠區內排除：
Excluded Areas</t>
    </r>
    <phoneticPr fontId="0" type="noConversion"/>
  </si>
  <si>
    <r>
      <rPr>
        <b/>
        <sz val="18"/>
        <color theme="1"/>
        <rFont val="微軟正黑體"/>
        <family val="2"/>
      </rPr>
      <t>報告邊界 Reporting boundaries</t>
    </r>
    <phoneticPr fontId="0" type="noConversion"/>
  </si>
  <si>
    <r>
      <rPr>
        <b/>
        <sz val="14"/>
        <color theme="1"/>
        <rFont val="微軟正黑體"/>
        <family val="2"/>
      </rPr>
      <t>類別 1: 直接溫室氣體排放和移除 Category1: Direct GHG emissions and removals</t>
    </r>
    <phoneticPr fontId="0" type="noConversion"/>
  </si>
  <si>
    <r>
      <rPr>
        <b/>
        <sz val="12"/>
        <color rgb="FF000000"/>
        <rFont val="微軟正黑體"/>
        <family val="2"/>
      </rPr>
      <t>主類別
Category</t>
    </r>
    <phoneticPr fontId="0" type="noConversion"/>
  </si>
  <si>
    <r>
      <rPr>
        <b/>
        <sz val="12"/>
        <color rgb="FF000000"/>
        <rFont val="微軟正黑體"/>
        <family val="2"/>
      </rPr>
      <t>子類別
Sub-Category</t>
    </r>
    <phoneticPr fontId="0" type="noConversion"/>
  </si>
  <si>
    <t>項目名稱
 Emission Source Type</t>
  </si>
  <si>
    <r>
      <rPr>
        <b/>
        <sz val="12"/>
        <color rgb="FF000000"/>
        <rFont val="微軟正黑體"/>
        <family val="2"/>
      </rPr>
      <t>活動數據Activity Data</t>
    </r>
    <phoneticPr fontId="0" type="noConversion"/>
  </si>
  <si>
    <t>自訂溫室氣體排放係數 Custom GHG Emission Factors</t>
  </si>
  <si>
    <t>可能產生之溫室氣體種類 (GHG Species)</t>
  </si>
  <si>
    <t>排放係數 Default Emission Factors</t>
  </si>
  <si>
    <t>Global Warming Potentials (GWP)</t>
  </si>
  <si>
    <r>
      <rPr>
        <b/>
        <sz val="12"/>
        <color rgb="FF000000"/>
        <rFont val="微軟正黑體"/>
        <family val="2"/>
      </rPr>
      <t>溫室氣體排放量 (Individual GHG Emissions)</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</si>
  <si>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</si>
  <si>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</si>
  <si>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</si>
  <si>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t>是否有此排放源
Applicability (Yes/No)</t>
  </si>
  <si>
    <r>
      <rPr>
        <b/>
        <sz val="12"/>
        <color rgb="FF000000"/>
        <rFont val="微軟正黑體"/>
        <family val="2"/>
      </rPr>
      <t>設備
Emission Source (Operation or Process)</t>
    </r>
    <phoneticPr fontId="0" type="noConversion"/>
  </si>
  <si>
    <r>
      <rPr>
        <b/>
        <sz val="12"/>
        <color rgb="FF000000"/>
        <rFont val="微軟正黑體"/>
        <family val="2"/>
      </rPr>
      <t>自訂/預設係數
Custom/Default Emission Factor</t>
    </r>
    <phoneticPr fontId="0" type="noConversion"/>
  </si>
  <si>
    <t>預設排放源名稱
Default Fuel (Combustion Emissions), or
Greenhouse Gas (Process Direct Emissions or Fugitive Emissions)</t>
  </si>
  <si>
    <t>自訂排放源名稱
Custom Fuel (Combustion Emissions), or
Greenhouse Gas (Process Direct Emissions or Fugitive Emissions)</t>
  </si>
  <si>
    <t>活動數據(使用量/填充量)
Usage or Consumption</t>
  </si>
  <si>
    <t>活動數據單位
Unit</t>
  </si>
  <si>
    <t>自訂活動數據單位
Custom Unit (if different from default)</t>
  </si>
  <si>
    <t>活動數據佐證
Data Evidence / Reference</t>
  </si>
  <si>
    <t>CO2</t>
  </si>
  <si>
    <t>CH4</t>
  </si>
  <si>
    <t>N2O</t>
  </si>
  <si>
    <t>HFCs</t>
  </si>
  <si>
    <t>PFCs</t>
  </si>
  <si>
    <t>SF6</t>
  </si>
  <si>
    <t>NF3</t>
  </si>
  <si>
    <r>
      <rPr>
        <b/>
        <sz val="12"/>
        <color rgb="FF000000"/>
        <rFont val="微軟正黑體"/>
        <family val="2"/>
      </rPr>
      <t>係數單位
Emission Factor Unit</t>
    </r>
    <phoneticPr fontId="0" type="noConversion"/>
  </si>
  <si>
    <r>
      <rPr>
        <b/>
        <sz val="12"/>
        <color rgb="FF000000"/>
        <rFont val="微軟正黑體"/>
        <family val="2"/>
      </rPr>
      <t>係數來源
Emission Factor Reference</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</si>
  <si>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</si>
  <si>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</si>
  <si>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</si>
  <si>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</si>
  <si>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</si>
  <si>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</si>
  <si>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</si>
  <si>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</si>
  <si>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</si>
  <si>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</si>
  <si>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</si>
  <si>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</si>
  <si>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</si>
  <si>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</si>
  <si>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t>排放係數來源
Emission Factor Reference</t>
  </si>
  <si>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</si>
  <si>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</si>
  <si>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</si>
  <si>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</si>
  <si>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</si>
  <si>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</si>
  <si>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</si>
  <si>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CO</t>
    </r>
    <r>
      <rPr>
        <b/>
        <vertAlign val="subscript"/>
        <sz val="12"/>
        <color rgb="FF000000"/>
        <rFont val="微軟正黑體"/>
        <family val="2"/>
      </rPr>
      <t>2</t>
    </r>
    <phoneticPr fontId="0" type="noConversion"/>
  </si>
  <si>
    <r>
      <rPr>
        <b/>
        <sz val="12"/>
        <color rgb="FF000000"/>
        <rFont val="微軟正黑體"/>
        <family val="2"/>
      </rPr>
      <t>CH</t>
    </r>
    <r>
      <rPr>
        <b/>
        <vertAlign val="subscript"/>
        <sz val="12"/>
        <color rgb="FF000000"/>
        <rFont val="微軟正黑體"/>
        <family val="2"/>
      </rPr>
      <t>4</t>
    </r>
    <phoneticPr fontId="0" type="noConversion"/>
  </si>
  <si>
    <r>
      <rPr>
        <b/>
        <sz val="12"/>
        <color rgb="FF000000"/>
        <rFont val="微軟正黑體"/>
        <family val="2"/>
      </rPr>
      <t>N</t>
    </r>
    <r>
      <rPr>
        <b/>
        <vertAlign val="subscript"/>
        <sz val="12"/>
        <color rgb="FF000000"/>
        <rFont val="微軟正黑體"/>
        <family val="2"/>
      </rPr>
      <t>2</t>
    </r>
    <r>
      <rPr>
        <b/>
        <sz val="12"/>
        <color rgb="FF000000"/>
        <rFont val="微軟正黑體"/>
        <family val="2"/>
      </rPr>
      <t>O</t>
    </r>
    <phoneticPr fontId="0" type="noConversion"/>
  </si>
  <si>
    <r>
      <rPr>
        <b/>
        <sz val="12"/>
        <color rgb="FF000000"/>
        <rFont val="微軟正黑體"/>
        <family val="2"/>
      </rPr>
      <t>HFCs</t>
    </r>
    <phoneticPr fontId="0" type="noConversion"/>
  </si>
  <si>
    <r>
      <rPr>
        <b/>
        <sz val="12"/>
        <color rgb="FF000000"/>
        <rFont val="微軟正黑體"/>
        <family val="2"/>
      </rPr>
      <t>PFCs</t>
    </r>
    <phoneticPr fontId="0" type="noConversion"/>
  </si>
  <si>
    <r>
      <rPr>
        <b/>
        <sz val="12"/>
        <color rgb="FF000000"/>
        <rFont val="微軟正黑體"/>
        <family val="2"/>
      </rPr>
      <t>SF</t>
    </r>
    <r>
      <rPr>
        <b/>
        <vertAlign val="subscript"/>
        <sz val="12"/>
        <color rgb="FF000000"/>
        <rFont val="微軟正黑體"/>
        <family val="2"/>
      </rPr>
      <t>6</t>
    </r>
    <phoneticPr fontId="0" type="noConversion"/>
  </si>
  <si>
    <r>
      <rPr>
        <b/>
        <sz val="12"/>
        <color rgb="FF000000"/>
        <rFont val="微軟正黑體"/>
        <family val="2"/>
      </rPr>
      <t>NF</t>
    </r>
    <r>
      <rPr>
        <b/>
        <vertAlign val="subscript"/>
        <sz val="12"/>
        <color rgb="FF000000"/>
        <rFont val="微軟正黑體"/>
        <family val="2"/>
      </rPr>
      <t>3</t>
    </r>
    <phoneticPr fontId="0" type="noConversion"/>
  </si>
  <si>
    <r>
      <rPr>
        <b/>
        <sz val="12"/>
        <color rgb="FF000000"/>
        <rFont val="微軟正黑體"/>
        <family val="2"/>
      </rPr>
      <t>排放源名稱</t>
    </r>
    <phoneticPr fontId="0" type="noConversion"/>
  </si>
  <si>
    <r>
      <rPr>
        <b/>
        <sz val="12"/>
        <color rgb="FF000000"/>
        <rFont val="微軟正黑體"/>
        <family val="2"/>
      </rPr>
      <t>活動數據來源</t>
    </r>
    <phoneticPr fontId="0" type="noConversion"/>
  </si>
  <si>
    <r>
      <rPr>
        <b/>
        <sz val="12"/>
        <color rgb="FF000000"/>
        <rFont val="微軟正黑體"/>
        <family val="2"/>
      </rPr>
      <t>排放係數來源</t>
    </r>
    <phoneticPr fontId="0" type="noConversion"/>
  </si>
  <si>
    <r>
      <rPr>
        <sz val="12"/>
        <color rgb="FF000000"/>
        <rFont val="微軟正黑體"/>
        <family val="2"/>
      </rPr>
      <t>類別1
Category 1</t>
    </r>
    <phoneticPr fontId="0" type="noConversion"/>
  </si>
  <si>
    <r>
      <rPr>
        <sz val="12"/>
        <color rgb="FF000000"/>
        <rFont val="微軟正黑體"/>
        <family val="2"/>
      </rPr>
      <t>固定燃燒直接排放
Stationary Combustion</t>
    </r>
    <phoneticPr fontId="0" type="noConversion"/>
  </si>
  <si>
    <r>
      <rPr>
        <sz val="12"/>
        <color theme="1"/>
        <rFont val="微軟正黑體"/>
        <family val="2"/>
      </rPr>
      <t>預設值Default</t>
    </r>
    <phoneticPr fontId="0" type="noConversion"/>
  </si>
  <si>
    <t>預設值Default</t>
  </si>
  <si>
    <r>
      <rPr>
        <sz val="12"/>
        <color rgb="FF000000"/>
        <rFont val="微軟正黑體"/>
        <family val="2"/>
      </rPr>
      <t>移動燃燒直接排放
Mobile Combustion</t>
    </r>
    <phoneticPr fontId="0" type="noConversion"/>
  </si>
  <si>
    <r>
      <rPr>
        <sz val="12"/>
        <color rgb="FF000000"/>
        <rFont val="微軟正黑體"/>
        <family val="2"/>
      </rPr>
      <t>工業製程之直接製程排放及移除
Industrial Processes</t>
    </r>
    <phoneticPr fontId="0" type="noConversion"/>
  </si>
  <si>
    <r>
      <rPr>
        <sz val="12"/>
        <color rgb="FF000000"/>
        <rFont val="微軟正黑體"/>
        <family val="2"/>
      </rPr>
      <t>土地利用變更和森林 (LULUCF) 的直接排放和移除
Land use, Land use change and forestry (LULUCF)</t>
    </r>
    <phoneticPr fontId="0" type="noConversion"/>
  </si>
  <si>
    <t>其它，請說明Other, please explain</t>
  </si>
  <si>
    <r>
      <rPr>
        <sz val="12"/>
        <color rgb="FF000000"/>
        <rFont val="微軟正黑體"/>
        <family val="2"/>
      </rPr>
      <t>人為系統中溫室氣體釋放產生的直接逸散排放
Fugitive emissions from anthropogenic systems</t>
    </r>
    <phoneticPr fontId="0" type="noConversion"/>
  </si>
  <si>
    <r>
      <rPr>
        <sz val="12"/>
        <color rgb="FF000000"/>
        <rFont val="微軟正黑體"/>
        <family val="2"/>
      </rPr>
      <t>其它逸散源
Other Fugitive Sources</t>
    </r>
    <phoneticPr fontId="0" type="noConversion"/>
  </si>
  <si>
    <r>
      <rPr>
        <sz val="12"/>
        <color rgb="FF000000"/>
        <rFont val="微軟正黑體"/>
        <family val="2"/>
      </rPr>
      <t>冷媒設備 Equipment that use Refrigerant</t>
    </r>
    <phoneticPr fontId="0" type="noConversion"/>
  </si>
  <si>
    <r>
      <rPr>
        <b/>
        <sz val="12"/>
        <color theme="1"/>
        <rFont val="微軟正黑體"/>
        <family val="2"/>
      </rPr>
      <t>計算方法
Calculation Method</t>
    </r>
    <phoneticPr fontId="0" type="noConversion"/>
  </si>
  <si>
    <r>
      <rPr>
        <b/>
        <sz val="12"/>
        <color rgb="FF000000"/>
        <rFont val="微軟正黑體"/>
        <family val="2"/>
      </rPr>
      <t>預設/自訂逸散率值
Custom/Default Manufacturer Supplied Loss Factor</t>
    </r>
    <phoneticPr fontId="0" type="noConversion"/>
  </si>
  <si>
    <t>預設設備名稱
Equipment / Process</t>
  </si>
  <si>
    <t>自訂排放源名稱
Custom Refrigerant Name</t>
  </si>
  <si>
    <t>冷媒種類
Default Refrigerant Name</t>
  </si>
  <si>
    <t>活動數據
(維修填充量/原始填充量)
Charge or Recharge Quantity</t>
  </si>
  <si>
    <t>自訂冷媒逸散率
Custom Refrigerant Loss Factor</t>
  </si>
  <si>
    <t>自訂冷媒逸散率來源
Loss Factor Reference</t>
  </si>
  <si>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</si>
  <si>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</si>
  <si>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</si>
  <si>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theme="1"/>
        <rFont val="微軟正黑體"/>
        <family val="2"/>
      </rPr>
      <t>排放係數來源</t>
    </r>
    <phoneticPr fontId="0" type="noConversion"/>
  </si>
  <si>
    <t>逸散率推估 Manufacturer Supplied Loss Factor</t>
  </si>
  <si>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</si>
  <si>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</si>
  <si>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</si>
  <si>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</si>
  <si>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</si>
  <si>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</si>
  <si>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</si>
  <si>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</si>
  <si>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</si>
  <si>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</si>
  <si>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</si>
  <si>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</si>
  <si>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</si>
  <si>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</si>
  <si>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</si>
  <si>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</si>
  <si>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</si>
  <si>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</si>
  <si>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</si>
  <si>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</si>
  <si>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</si>
  <si>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</si>
  <si>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</si>
  <si>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</si>
  <si>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</si>
  <si>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</si>
  <si>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</si>
  <si>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sz val="12"/>
        <color theme="1"/>
        <rFont val="微軟正黑體"/>
        <family val="2"/>
      </rPr>
      <t>ton</t>
    </r>
    <phoneticPr fontId="0" type="noConversion"/>
  </si>
  <si>
    <r>
      <rPr>
        <b/>
        <sz val="14"/>
        <color theme="1"/>
        <rFont val="微軟正黑體"/>
        <family val="2"/>
      </rPr>
      <t>類別2~6：間接溫室氣體排放 Category2-6: Indirect GHG emissions</t>
    </r>
    <phoneticPr fontId="0" type="noConversion"/>
  </si>
  <si>
    <r>
      <rPr>
        <b/>
        <sz val="12"/>
        <color rgb="FF000000"/>
        <rFont val="微軟正黑體"/>
        <family val="2"/>
      </rPr>
      <t>主類別
Category</t>
    </r>
    <phoneticPr fontId="0" type="noConversion"/>
  </si>
  <si>
    <t>子類別
Sub-Category</t>
  </si>
  <si>
    <t>項目名稱
Emission Source type</t>
  </si>
  <si>
    <t>電力來源
Origin of Electricity</t>
  </si>
  <si>
    <r>
      <rPr>
        <b/>
        <sz val="12"/>
        <color rgb="FF000000"/>
        <rFont val="微軟正黑體"/>
        <family val="2"/>
      </rPr>
      <t>活動數據
Usage or Consumption</t>
    </r>
    <phoneticPr fontId="0" type="noConversion"/>
  </si>
  <si>
    <t>電力所在區域及年度
Electricity Grid Location and Data Year</t>
  </si>
  <si>
    <r>
      <rPr>
        <b/>
        <sz val="12"/>
        <color rgb="FF000000"/>
        <rFont val="微軟正黑體"/>
        <family val="2"/>
      </rPr>
      <t>排放係數來源</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</si>
  <si>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</si>
  <si>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</si>
  <si>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</si>
  <si>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rgb="FF000000"/>
        <rFont val="微軟正黑體"/>
        <family val="2"/>
      </rPr>
      <t>類別2
Category 2</t>
    </r>
    <phoneticPr fontId="0" type="noConversion"/>
  </si>
  <si>
    <r>
      <rPr>
        <sz val="12"/>
        <color theme="1"/>
        <rFont val="微軟正黑體"/>
        <family val="2"/>
      </rPr>
      <t>輸入電力的間接排放
Imported Electricity</t>
    </r>
    <phoneticPr fontId="0" type="noConversion"/>
  </si>
  <si>
    <t>Y</t>
  </si>
  <si>
    <r>
      <rPr>
        <sz val="12"/>
        <color rgb="FF000000"/>
        <rFont val="微軟正黑體"/>
        <family val="2"/>
      </rPr>
      <t>自發自用-再生能源電力
Self-generated and consumed Renewable electricity</t>
    </r>
    <phoneticPr fontId="0" type="noConversion"/>
  </si>
  <si>
    <t>Renewable electricity2022</t>
  </si>
  <si>
    <r>
      <rPr>
        <sz val="12"/>
        <color rgb="FF000000"/>
        <rFont val="微軟正黑體"/>
        <family val="2"/>
      </rPr>
      <t>自發再生電力並售出
Self generated but sold renewable electricity</t>
    </r>
    <phoneticPr fontId="0" type="noConversion"/>
  </si>
  <si>
    <r>
      <rPr>
        <sz val="12"/>
        <color rgb="FF000000"/>
        <rFont val="微軟正黑體"/>
        <family val="2"/>
      </rPr>
      <t>轉供-再生能源電力
Specified renewable electricity purchase through power procurement agreement (PPA) from grid</t>
    </r>
    <phoneticPr fontId="0" type="noConversion"/>
  </si>
  <si>
    <r>
      <rPr>
        <sz val="12"/>
        <color rgb="FF000000"/>
        <rFont val="微軟正黑體"/>
        <family val="2"/>
      </rPr>
      <t>轉供-綠色電力產品
Green Electricity Products</t>
    </r>
    <phoneticPr fontId="0" type="noConversion"/>
  </si>
  <si>
    <t>Renewable electricity2021</t>
  </si>
  <si>
    <r>
      <rPr>
        <sz val="12"/>
        <color theme="1"/>
        <rFont val="微軟正黑體"/>
        <family val="2"/>
      </rPr>
      <t>輸入能源的間接排放
Imported Energy</t>
    </r>
    <phoneticPr fontId="0" type="noConversion"/>
  </si>
  <si>
    <t>Heat, central or small-scale, natural gas {GLO}| market group for | APOS, U</t>
  </si>
  <si>
    <r>
      <rPr>
        <b/>
        <sz val="12"/>
        <color rgb="FF000000"/>
        <rFont val="微軟正黑體"/>
        <family val="2"/>
      </rPr>
      <t>主類別
Category</t>
    </r>
    <phoneticPr fontId="0" type="noConversion"/>
  </si>
  <si>
    <t>來源
GHG Sources</t>
  </si>
  <si>
    <t>活動數據
Usage or Consumption</t>
  </si>
  <si>
    <r>
      <rPr>
        <b/>
        <sz val="12"/>
        <color rgb="FF000000"/>
        <rFont val="微軟正黑體"/>
        <family val="2"/>
      </rPr>
      <t>自訂/預設係數
Custom/Default Emission Factor</t>
    </r>
    <phoneticPr fontId="0" type="noConversion"/>
  </si>
  <si>
    <r>
      <rPr>
        <b/>
        <sz val="12"/>
        <color rgb="FF000000"/>
        <rFont val="微軟正黑體"/>
        <family val="2"/>
      </rPr>
      <t>預設排放係數
Default Emission Factor</t>
    </r>
    <phoneticPr fontId="0" type="noConversion"/>
  </si>
  <si>
    <r>
      <rPr>
        <b/>
        <sz val="12"/>
        <color rgb="FF000000"/>
        <rFont val="微軟正黑體"/>
        <family val="2"/>
      </rPr>
      <t>預設排放係數單位
Default Emission Factor Unit</t>
    </r>
    <phoneticPr fontId="0" type="noConversion"/>
  </si>
  <si>
    <r>
      <rPr>
        <b/>
        <sz val="12"/>
        <color rgb="FF000000"/>
        <rFont val="微軟正黑體"/>
        <family val="2"/>
      </rPr>
      <t>預設排放係數來源
Default Emission Factor Reference</t>
    </r>
    <phoneticPr fontId="0" type="noConversion"/>
  </si>
  <si>
    <r>
      <rPr>
        <b/>
        <sz val="12"/>
        <color rgb="FF000000"/>
        <rFont val="微軟正黑體"/>
        <family val="2"/>
      </rPr>
      <t>自訂排放係數
Custom Emission Factor</t>
    </r>
    <phoneticPr fontId="0" type="noConversion"/>
  </si>
  <si>
    <r>
      <rPr>
        <b/>
        <sz val="12"/>
        <color rgb="FF000000"/>
        <rFont val="微軟正黑體"/>
        <family val="2"/>
      </rPr>
      <t>自訂排放係數單位
Custom Emission Factor Unit</t>
    </r>
    <phoneticPr fontId="0" type="noConversion"/>
  </si>
  <si>
    <r>
      <rPr>
        <b/>
        <sz val="12"/>
        <color rgb="FF000000"/>
        <rFont val="微軟正黑體"/>
        <family val="2"/>
      </rPr>
      <t>自訂排放係數來源
Custom Emission Factor Reference</t>
    </r>
    <phoneticPr fontId="0" type="noConversion"/>
  </si>
  <si>
    <r>
      <rPr>
        <b/>
        <sz val="12"/>
        <color rgb="FF000000"/>
        <rFont val="微軟正黑體"/>
        <family val="2"/>
      </rPr>
      <t>合計Sum
(t-CO2e)</t>
    </r>
    <phoneticPr fontId="0" type="noConversion"/>
  </si>
  <si>
    <r>
      <rPr>
        <b/>
        <sz val="12"/>
        <color rgb="FF000000"/>
        <rFont val="微軟正黑體"/>
        <family val="2"/>
      </rPr>
      <t>類別1、2佔比
Percentage of Category 1, 2</t>
    </r>
    <phoneticPr fontId="0" type="noConversion"/>
  </si>
  <si>
    <r>
      <rPr>
        <b/>
        <sz val="12"/>
        <color rgb="FF000000"/>
        <rFont val="微軟正黑體"/>
        <family val="2"/>
      </rPr>
      <t>總碳排放量佔比
Percentage of Total Emissions</t>
    </r>
    <phoneticPr fontId="0" type="noConversion"/>
  </si>
  <si>
    <r>
      <rPr>
        <sz val="12"/>
        <color rgb="FF000000"/>
        <rFont val="微軟正黑體"/>
        <family val="2"/>
      </rPr>
      <t>類別3
Category 3</t>
    </r>
    <phoneticPr fontId="0" type="noConversion"/>
  </si>
  <si>
    <r>
      <rPr>
        <sz val="12"/>
        <color theme="1"/>
        <rFont val="微軟正黑體"/>
        <family val="2"/>
      </rPr>
      <t>上游運輸和貨物配送產生的排放
Emissions from upstream transport and distribution for goods</t>
    </r>
    <phoneticPr fontId="0" type="noConversion"/>
  </si>
  <si>
    <t>直接材料運輸</t>
  </si>
  <si>
    <t>輔助材料運輸</t>
  </si>
  <si>
    <t>資材運輸</t>
  </si>
  <si>
    <t>包材運輸</t>
  </si>
  <si>
    <r>
      <rPr>
        <sz val="12"/>
        <color theme="1"/>
        <rFont val="微軟正黑體"/>
        <family val="2"/>
      </rPr>
      <t>下游運輸和貨物配送產生的排放
Emissions from downstream transport and distribution for goods are emissions from freight services</t>
    </r>
    <phoneticPr fontId="0" type="noConversion"/>
  </si>
  <si>
    <t>產品配送運輸</t>
  </si>
  <si>
    <r>
      <rPr>
        <sz val="12"/>
        <color theme="1"/>
        <rFont val="微軟正黑體"/>
        <family val="2"/>
      </rPr>
      <t>員工通勤產生的排放
Emissions from employee commuting</t>
    </r>
    <phoneticPr fontId="0" type="noConversion"/>
  </si>
  <si>
    <t>捷運</t>
  </si>
  <si>
    <t>高鐵</t>
  </si>
  <si>
    <t>台鐵</t>
  </si>
  <si>
    <t>客運</t>
  </si>
  <si>
    <t>公車</t>
  </si>
  <si>
    <t>汽車</t>
  </si>
  <si>
    <t>機車</t>
  </si>
  <si>
    <r>
      <rPr>
        <sz val="12"/>
        <color theme="1"/>
        <rFont val="微軟正黑體"/>
        <family val="2"/>
      </rPr>
      <t>客戶和訪客運輸產生的排放
Emissions from client and visitor transport</t>
    </r>
    <phoneticPr fontId="0" type="noConversion"/>
  </si>
  <si>
    <t>客戶服務訪客交通</t>
  </si>
  <si>
    <r>
      <rPr>
        <sz val="12"/>
        <color theme="1"/>
        <rFont val="微軟正黑體"/>
        <family val="2"/>
      </rPr>
      <t>商務旅行產生的排放
Emissions from business travel</t>
    </r>
    <phoneticPr fontId="0" type="noConversion"/>
  </si>
  <si>
    <t>國際航空差旅運輸</t>
  </si>
  <si>
    <t>高鐵差旅運輸</t>
  </si>
  <si>
    <t>客運差旅運輸</t>
  </si>
  <si>
    <t>台鐵差旅運輸</t>
  </si>
  <si>
    <t>汽車差旅運輸</t>
  </si>
  <si>
    <t>住宿服務</t>
  </si>
  <si>
    <r>
      <rPr>
        <sz val="12"/>
        <color rgb="FF000000"/>
        <rFont val="微軟正黑體"/>
        <family val="2"/>
      </rPr>
      <t>類別4
Category 4</t>
    </r>
    <phoneticPr fontId="0" type="noConversion"/>
  </si>
  <si>
    <r>
      <rPr>
        <sz val="12"/>
        <color theme="1"/>
        <rFont val="微軟正黑體"/>
        <family val="2"/>
      </rPr>
      <t>源自採購商品的排放
Emissions from purchased goods</t>
    </r>
    <phoneticPr fontId="0" type="noConversion"/>
  </si>
  <si>
    <t>直接材料上游排放</t>
  </si>
  <si>
    <t>輔助材料上游排放</t>
  </si>
  <si>
    <t>包材上游排放</t>
  </si>
  <si>
    <r>
      <rPr>
        <sz val="12"/>
        <color rgb="FF000000"/>
        <rFont val="微軟正黑體"/>
        <family val="2"/>
      </rPr>
      <t>外購電力上游排放(含運輸)
Upstream emissions of purchased electricity (including transportation)</t>
    </r>
    <phoneticPr fontId="0" type="noConversion"/>
  </si>
  <si>
    <r>
      <rPr>
        <sz val="12"/>
        <color rgb="FF000000"/>
        <rFont val="微軟正黑體"/>
        <family val="2"/>
      </rPr>
      <t>MWh</t>
    </r>
    <phoneticPr fontId="0" type="noConversion"/>
  </si>
  <si>
    <r>
      <rPr>
        <sz val="12"/>
        <color theme="1"/>
        <rFont val="微軟正黑體"/>
        <family val="2"/>
      </rPr>
      <t>tonCO2e /MWh</t>
    </r>
    <phoneticPr fontId="0" type="noConversion"/>
  </si>
  <si>
    <r>
      <rPr>
        <sz val="12"/>
        <color rgb="FFFF0000"/>
        <rFont val="微軟正黑體"/>
        <family val="2"/>
      </rPr>
      <t>台灣環保署-Indirect electricity carbon footprint (2021)</t>
    </r>
    <phoneticPr fontId="0" type="noConversion"/>
  </si>
  <si>
    <r>
      <rPr>
        <sz val="12"/>
        <color rgb="FF000000"/>
        <rFont val="微軟正黑體"/>
        <family val="2"/>
      </rPr>
      <t>綠電電力上游排放(含運輸)
Upstream emissions of purchased renewable electricity (including transportation)</t>
    </r>
    <phoneticPr fontId="0" type="noConversion"/>
  </si>
  <si>
    <r>
      <rPr>
        <sz val="12"/>
        <color rgb="FF000000"/>
        <rFont val="微軟正黑體"/>
        <family val="2"/>
      </rPr>
      <t>MWh</t>
    </r>
    <phoneticPr fontId="0" type="noConversion"/>
  </si>
  <si>
    <r>
      <rPr>
        <sz val="12"/>
        <color theme="1"/>
        <rFont val="微軟正黑體"/>
        <family val="2"/>
      </rPr>
      <t>tonCO2e /MWh</t>
    </r>
    <phoneticPr fontId="0" type="noConversion"/>
  </si>
  <si>
    <r>
      <rPr>
        <sz val="12"/>
        <color rgb="FFFF0000"/>
        <rFont val="微軟正黑體"/>
        <family val="2"/>
      </rPr>
      <t>台灣環保署-Indirect electricity carbon footprint (2021)</t>
    </r>
    <phoneticPr fontId="0" type="noConversion"/>
  </si>
  <si>
    <r>
      <rPr>
        <sz val="12"/>
        <color rgb="FF000000"/>
        <rFont val="微軟正黑體"/>
        <family val="2"/>
      </rPr>
      <t>固定源天然氣上游排放(包含運輸)
Stationary natural gas upstream emissions (including transportation)</t>
    </r>
    <phoneticPr fontId="0" type="noConversion"/>
  </si>
  <si>
    <r>
      <rPr>
        <sz val="12"/>
        <color rgb="FF000000"/>
        <rFont val="微軟正黑體"/>
        <family val="2"/>
      </rPr>
      <t>km3</t>
    </r>
    <phoneticPr fontId="0" type="noConversion"/>
  </si>
  <si>
    <r>
      <rPr>
        <sz val="12"/>
        <color theme="1"/>
        <rFont val="微軟正黑體"/>
        <family val="2"/>
      </rPr>
      <t>tonCO2e /km3</t>
    </r>
    <phoneticPr fontId="0" type="noConversion"/>
  </si>
  <si>
    <r>
      <rPr>
        <u/>
        <sz val="12"/>
        <color theme="10"/>
        <rFont val="新細明體"/>
        <family val="1"/>
      </rPr>
      <t>Natural gas, high pressure {GLO}| market group for | APOS, U</t>
    </r>
    <phoneticPr fontId="0" type="noConversion"/>
  </si>
  <si>
    <r>
      <rPr>
        <sz val="12"/>
        <color rgb="FF000000"/>
        <rFont val="微軟正黑體"/>
        <family val="2"/>
      </rPr>
      <t>固定源源液化石油氣上游排放(包含運輸)
Stationary LPG upstream emissions (including transport)</t>
    </r>
    <phoneticPr fontId="0" type="noConversion"/>
  </si>
  <si>
    <r>
      <rPr>
        <sz val="12"/>
        <color rgb="FF000000"/>
        <rFont val="微軟正黑體"/>
        <family val="2"/>
      </rPr>
      <t>ton</t>
    </r>
    <phoneticPr fontId="0" type="noConversion"/>
  </si>
  <si>
    <r>
      <rPr>
        <sz val="12"/>
        <color theme="1"/>
        <rFont val="微軟正黑體"/>
        <family val="2"/>
      </rPr>
      <t>tonCO2e /ton</t>
    </r>
    <phoneticPr fontId="0" type="noConversion"/>
  </si>
  <si>
    <r>
      <rPr>
        <u/>
        <sz val="12"/>
        <color theme="10"/>
        <rFont val="新細明體"/>
        <family val="1"/>
      </rPr>
      <t>Simapro9.4.0.2-Liquefied petroleum gas {GLO}| market group for liquefied petroleum gas | Cut-off, U</t>
    </r>
    <phoneticPr fontId="0" type="noConversion"/>
  </si>
  <si>
    <r>
      <rPr>
        <sz val="12"/>
        <color rgb="FF000000"/>
        <rFont val="微軟正黑體"/>
        <family val="2"/>
      </rPr>
      <t>固定源柴油上游排放(包含運輸)
Stationary diesel upstream emissions (including transport)</t>
    </r>
    <phoneticPr fontId="0" type="noConversion"/>
  </si>
  <si>
    <r>
      <rPr>
        <sz val="12"/>
        <color rgb="FF000000"/>
        <rFont val="微軟正黑體"/>
        <family val="2"/>
      </rPr>
      <t>ton</t>
    </r>
    <phoneticPr fontId="0" type="noConversion"/>
  </si>
  <si>
    <r>
      <rPr>
        <sz val="12"/>
        <color theme="1"/>
        <rFont val="微軟正黑體"/>
        <family val="2"/>
      </rPr>
      <t>tonCO2e /ton</t>
    </r>
    <phoneticPr fontId="0" type="noConversion"/>
  </si>
  <si>
    <t>Diesel  {GLO}| market group for | APOS, U</t>
  </si>
  <si>
    <r>
      <rPr>
        <sz val="12"/>
        <color rgb="FF000000"/>
        <rFont val="微軟正黑體"/>
        <family val="2"/>
      </rPr>
      <t>固定源汽油上游排放(包含運輸)
Stationary gasoline upstream emissions (including transport)</t>
    </r>
    <phoneticPr fontId="0" type="noConversion"/>
  </si>
  <si>
    <r>
      <rPr>
        <sz val="12"/>
        <color rgb="FF000000"/>
        <rFont val="微軟正黑體"/>
        <family val="2"/>
      </rPr>
      <t>ton</t>
    </r>
    <phoneticPr fontId="0" type="noConversion"/>
  </si>
  <si>
    <r>
      <rPr>
        <sz val="12"/>
        <color theme="1"/>
        <rFont val="微軟正黑體"/>
        <family val="2"/>
      </rPr>
      <t>tonCO2e /ton</t>
    </r>
    <phoneticPr fontId="0" type="noConversion"/>
  </si>
  <si>
    <t>Petrol, unleaded {RoW}| market for | APOS, U</t>
  </si>
  <si>
    <r>
      <rPr>
        <sz val="12"/>
        <color rgb="FF000000"/>
        <rFont val="微軟正黑體"/>
        <family val="2"/>
      </rPr>
      <t>移動源柴油上游排放(包含運輸)
Mobile diesel upstream emissions (including transport)</t>
    </r>
    <phoneticPr fontId="0" type="noConversion"/>
  </si>
  <si>
    <r>
      <rPr>
        <sz val="12"/>
        <color rgb="FF000000"/>
        <rFont val="微軟正黑體"/>
        <family val="2"/>
      </rPr>
      <t>ton</t>
    </r>
    <phoneticPr fontId="0" type="noConversion"/>
  </si>
  <si>
    <r>
      <rPr>
        <sz val="12"/>
        <color theme="1"/>
        <rFont val="微軟正黑體"/>
        <family val="2"/>
      </rPr>
      <t>tonCO2e /ton</t>
    </r>
    <phoneticPr fontId="0" type="noConversion"/>
  </si>
  <si>
    <r>
      <rPr>
        <sz val="12"/>
        <color rgb="FF000000"/>
        <rFont val="微軟正黑體"/>
        <family val="2"/>
      </rPr>
      <t>移動源汽油上游排放(包含運輸)
Gasoline upstream emissions from mobile equipment (including transport)</t>
    </r>
    <phoneticPr fontId="0" type="noConversion"/>
  </si>
  <si>
    <r>
      <rPr>
        <sz val="12"/>
        <color rgb="FF000000"/>
        <rFont val="微軟正黑體"/>
        <family val="2"/>
      </rPr>
      <t>ton</t>
    </r>
    <phoneticPr fontId="0" type="noConversion"/>
  </si>
  <si>
    <r>
      <rPr>
        <sz val="12"/>
        <color theme="1"/>
        <rFont val="微軟正黑體"/>
        <family val="2"/>
      </rPr>
      <t>tonCO2e /ton</t>
    </r>
    <phoneticPr fontId="0" type="noConversion"/>
  </si>
  <si>
    <r>
      <rPr>
        <sz val="12"/>
        <color theme="1"/>
        <rFont val="微軟正黑體"/>
        <family val="2"/>
      </rPr>
      <t>自來水
tap water</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</si>
  <si>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</si>
  <si>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Simapro9.4.0.2-Tap water {GLO}| market group for | Cut-off, U</t>
    </r>
    <phoneticPr fontId="0" type="noConversion"/>
  </si>
  <si>
    <r>
      <rPr>
        <sz val="12"/>
        <color theme="1"/>
        <rFont val="微軟正黑體"/>
        <family val="2"/>
      </rPr>
      <t>資本商品的排放
Emissions from capital goods</t>
    </r>
    <phoneticPr fontId="0" type="noConversion"/>
  </si>
  <si>
    <t>辦公家具</t>
  </si>
  <si>
    <t>生產設備</t>
  </si>
  <si>
    <t>資訊電腦相關設備</t>
  </si>
  <si>
    <t>事務機</t>
  </si>
  <si>
    <t>空調冷藏設備</t>
  </si>
  <si>
    <t>燈具</t>
  </si>
  <si>
    <t>滅火器</t>
  </si>
  <si>
    <t>建物</t>
  </si>
  <si>
    <r>
      <rPr>
        <sz val="12"/>
        <color theme="1"/>
        <rFont val="微軟正黑體"/>
        <family val="2"/>
      </rPr>
      <t>固體和液體廢棄物處理產生的排放
Emissions from the disposal of solid and liquid waste</t>
    </r>
    <phoneticPr fontId="0" type="noConversion"/>
  </si>
  <si>
    <r>
      <rPr>
        <sz val="12"/>
        <color theme="1"/>
        <rFont val="微軟正黑體"/>
        <family val="2"/>
      </rPr>
      <t>一般事業廢棄物-焚化發電
Emissions from the disposal of solid and liquid waste - electricity from incinerator (General Waste)</t>
    </r>
    <phoneticPr fontId="0" type="noConversion"/>
  </si>
  <si>
    <r>
      <rPr>
        <sz val="12"/>
        <color rgb="FF000000"/>
        <rFont val="微軟正黑體"/>
        <family val="2"/>
      </rPr>
      <t>tonCO</t>
    </r>
    <r>
      <rPr>
        <vertAlign val="subscript"/>
        <sz val="12"/>
        <color rgb="FF000000"/>
        <rFont val="微軟正黑體"/>
        <family val="2"/>
      </rPr>
      <t>2</t>
    </r>
    <r>
      <rPr>
        <sz val="12"/>
        <color rgb="FF000000"/>
        <rFont val="微軟正黑體"/>
        <family val="2"/>
      </rPr>
      <t>e/ton</t>
    </r>
    <phoneticPr fontId="0" type="noConversion"/>
  </si>
  <si>
    <r>
      <rPr>
        <u/>
        <sz val="12"/>
        <color theme="10"/>
        <rFont val="新細明體"/>
        <family val="1"/>
      </rPr>
      <t>Simapro 9.4.0.2-Municipal solid waste {RoW}| treatment of, incineration</t>
    </r>
    <phoneticPr fontId="0" type="noConversion"/>
  </si>
  <si>
    <r>
      <rPr>
        <sz val="12"/>
        <color theme="1"/>
        <rFont val="微軟正黑體"/>
        <family val="2"/>
      </rPr>
      <t>一般事業廢棄物-焚化
Emissions from the disposal of solid and liquid waste - from the incinerator  (General Waste)</t>
    </r>
    <phoneticPr fontId="0" type="noConversion"/>
  </si>
  <si>
    <r>
      <rPr>
        <sz val="12"/>
        <color rgb="FF000000"/>
        <rFont val="微軟正黑體"/>
        <family val="2"/>
      </rPr>
      <t>tonCO</t>
    </r>
    <r>
      <rPr>
        <vertAlign val="subscript"/>
        <sz val="12"/>
        <color rgb="FF000000"/>
        <rFont val="微軟正黑體"/>
        <family val="2"/>
      </rPr>
      <t>2</t>
    </r>
    <r>
      <rPr>
        <sz val="12"/>
        <color rgb="FF000000"/>
        <rFont val="微軟正黑體"/>
        <family val="2"/>
      </rPr>
      <t>e/ton</t>
    </r>
    <phoneticPr fontId="0" type="noConversion"/>
  </si>
  <si>
    <r>
      <rPr>
        <u/>
        <sz val="12"/>
        <color theme="10"/>
        <rFont val="新細明體"/>
        <family val="1"/>
      </rPr>
      <t>Simapro 9.4.0.2-Municipal solid waste {RoW}| treatment of, incineration</t>
    </r>
    <phoneticPr fontId="0" type="noConversion"/>
  </si>
  <si>
    <r>
      <rPr>
        <sz val="12"/>
        <color theme="1"/>
        <rFont val="微軟正黑體"/>
        <family val="2"/>
      </rPr>
      <t>一般事業廢棄物-掩埋
Emissions from the disposal of solid and liquid waste - from the Landfill  (General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</si>
  <si>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</si>
  <si>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 9.4.0.2-Municipal solid waste {RoW}| treatment of, sanitary landfill | Cut-off, U</t>
    </r>
    <phoneticPr fontId="0" type="noConversion"/>
  </si>
  <si>
    <r>
      <rPr>
        <sz val="12"/>
        <color theme="1"/>
        <rFont val="微軟正黑體"/>
        <family val="2"/>
      </rPr>
      <t>一般事業廢棄物-再利用
Emissions from the disposal of solid and liquid waste - from the Reuse (General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</si>
  <si>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</si>
  <si>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sz val="12"/>
        <color theme="1"/>
        <rFont val="微軟正黑體"/>
        <family val="2"/>
      </rPr>
      <t>有害事業廢棄物-焚化發電
Emissions from the disposal of solid and liquid waste - electricity from incinerator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</si>
  <si>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</si>
  <si>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 xml:space="preserve">Simapro 9.4.0.2-Hazardous waste, for incineration {Europe without Switzerland}| market for hazardous waste, for incineration </t>
    </r>
    <phoneticPr fontId="0" type="noConversion"/>
  </si>
  <si>
    <r>
      <rPr>
        <sz val="12"/>
        <color theme="1"/>
        <rFont val="微軟正黑體"/>
        <family val="2"/>
      </rPr>
      <t>有害事業廢棄物-焚化
Emissions from the disposal of solid and liquid waste - from the incinerator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</si>
  <si>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</si>
  <si>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 xml:space="preserve">Simapro 9.4.0.2-Hazardous waste, for incineration {Europe without Switzerland}| market for hazardous waste, for incineration </t>
    </r>
    <phoneticPr fontId="0" type="noConversion"/>
  </si>
  <si>
    <r>
      <rPr>
        <sz val="12"/>
        <color theme="1"/>
        <rFont val="微軟正黑體"/>
        <family val="2"/>
      </rPr>
      <t>有害事業廢棄物-掩埋
Emissions from the disposal of solid and liquid waste - from the Landfill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</si>
  <si>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</si>
  <si>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u/>
        <sz val="12"/>
        <color theme="10"/>
        <rFont val="新細明體"/>
        <family val="1"/>
      </rPr>
      <t>Simapro 9.4.0.2-Municipal solid waste {RoW}| treatment of, sanitary landfill | Cut-off, U</t>
    </r>
    <phoneticPr fontId="0" type="noConversion"/>
  </si>
  <si>
    <r>
      <rPr>
        <sz val="12"/>
        <color theme="1"/>
        <rFont val="微軟正黑體"/>
        <family val="2"/>
      </rPr>
      <t>有害事業廢棄物-再利用
Emissions from the disposal of solid and liquid waste - from the Reuse (Hazardous waste)</t>
    </r>
    <phoneticPr fontId="0" type="noConversion"/>
  </si>
  <si>
    <r>
      <rPr>
        <sz val="12"/>
        <color theme="1"/>
        <rFont val="微軟正黑體"/>
        <family val="2"/>
      </rPr>
      <t>tonCO</t>
    </r>
    <r>
      <rPr>
        <vertAlign val="subscript"/>
        <sz val="12"/>
        <color theme="1"/>
        <rFont val="微軟正黑體"/>
        <family val="2"/>
      </rPr>
      <t>2</t>
    </r>
    <r>
      <rPr>
        <sz val="12"/>
        <color theme="1"/>
        <rFont val="微軟正黑體"/>
        <family val="2"/>
      </rPr>
      <t>e/ton</t>
    </r>
    <phoneticPr fontId="0" type="noConversion"/>
  </si>
  <si>
    <r>
      <rPr>
        <sz val="12"/>
        <color theme="1"/>
        <rFont val="微軟正黑體"/>
        <family val="2"/>
      </rPr>
      <t>工業廢水處理
Emissions from the disposal of solid and liquid waste -from Industrial Wastewater</t>
    </r>
    <phoneticPr fontId="0" type="noConversion"/>
  </si>
  <si>
    <r>
      <rPr>
        <sz val="12"/>
        <color theme="1"/>
        <rFont val="微軟正黑體"/>
        <family val="2"/>
      </rPr>
      <t>tonCO</t>
    </r>
    <r>
      <rPr>
        <sz val="12"/>
        <color theme="1"/>
        <rFont val="Times New Roman"/>
        <family val="1"/>
      </rPr>
      <t>₂</t>
    </r>
    <r>
      <rPr>
        <sz val="12"/>
        <color theme="1"/>
        <rFont val="微軟正黑體"/>
        <family val="2"/>
      </rPr>
      <t>e/m3</t>
    </r>
    <phoneticPr fontId="0" type="noConversion"/>
  </si>
  <si>
    <r>
      <rPr>
        <u/>
        <sz val="12"/>
        <color theme="10"/>
        <rFont val="新細明體"/>
        <family val="1"/>
      </rPr>
      <t>Simapro-Wastewater, average {RoW} market for wastewater, average</t>
    </r>
    <phoneticPr fontId="0" type="noConversion"/>
  </si>
  <si>
    <r>
      <rPr>
        <sz val="12"/>
        <color theme="1"/>
        <rFont val="微軟正黑體"/>
        <family val="2"/>
      </rPr>
      <t>生活污水廢理
Emissions from the disposal of solid and liquid waste -from sewage</t>
    </r>
    <phoneticPr fontId="0" type="noConversion"/>
  </si>
  <si>
    <r>
      <rPr>
        <sz val="12"/>
        <color rgb="FF000000"/>
        <rFont val="微軟正黑體"/>
        <family val="2"/>
      </rPr>
      <t>tonCO</t>
    </r>
    <r>
      <rPr>
        <sz val="12"/>
        <color rgb="FF000000"/>
        <rFont val="Times New Roman"/>
        <family val="1"/>
      </rPr>
      <t>₂</t>
    </r>
    <r>
      <rPr>
        <sz val="12"/>
        <color rgb="FF000000"/>
        <rFont val="微軟正黑體"/>
        <family val="2"/>
      </rPr>
      <t>e/m3</t>
    </r>
    <phoneticPr fontId="0" type="noConversion"/>
  </si>
  <si>
    <r>
      <rPr>
        <u/>
        <sz val="12"/>
        <color theme="10"/>
        <rFont val="新細明體"/>
        <family val="1"/>
      </rPr>
      <t>Simapro9.4.02-Wastewater, unpolluted, from residence {GLO}</t>
    </r>
    <phoneticPr fontId="0" type="noConversion"/>
  </si>
  <si>
    <t>廢棄物-清除運輸</t>
  </si>
  <si>
    <t>回收物運輸</t>
  </si>
  <si>
    <r>
      <rPr>
        <sz val="12"/>
        <color theme="1"/>
        <rFont val="微軟正黑體"/>
        <family val="2"/>
      </rPr>
      <t>租賃設備資產使用造成之排放
Emissions from the use of assets are generated through equipment leased by the reporting organization in the reporting year.</t>
    </r>
    <phoneticPr fontId="0" type="noConversion"/>
  </si>
  <si>
    <t>建物租賃相關排放(組織為承租人-房客)</t>
  </si>
  <si>
    <r>
      <rPr>
        <sz val="12"/>
        <color theme="1"/>
        <rFont val="微軟正黑體"/>
        <family val="2"/>
      </rPr>
      <t>上述子類別中未描述使用服務而產生的排放
Emissions from the use of services that are not described in the above subcategories</t>
    </r>
    <phoneticPr fontId="0" type="noConversion"/>
  </si>
  <si>
    <t>顧問諮詢(運輸)</t>
  </si>
  <si>
    <t>清潔服務</t>
  </si>
  <si>
    <t>機電設備維修服務</t>
  </si>
  <si>
    <t>室內裝修</t>
  </si>
  <si>
    <r>
      <rPr>
        <sz val="12"/>
        <color rgb="FF000000"/>
        <rFont val="微軟正黑體"/>
        <family val="2"/>
      </rPr>
      <t>類別5
Category 5</t>
    </r>
    <phoneticPr fontId="0" type="noConversion"/>
  </si>
  <si>
    <r>
      <rPr>
        <sz val="12"/>
        <color theme="1"/>
        <rFont val="微軟正黑體"/>
        <family val="2"/>
      </rPr>
      <t>產品使用階段的排放或移除
Emissions or removals from the use stage of the product</t>
    </r>
    <phoneticPr fontId="0" type="noConversion"/>
  </si>
  <si>
    <t>產品使用電力耗用</t>
  </si>
  <si>
    <r>
      <rPr>
        <sz val="12"/>
        <color theme="1"/>
        <rFont val="微軟正黑體"/>
        <family val="2"/>
      </rPr>
      <t>下游租賃資產的排放
Emissions from downstream leased assets</t>
    </r>
    <phoneticPr fontId="0" type="noConversion"/>
  </si>
  <si>
    <t>建物租賃相關排放(組織為出租人-房東)</t>
  </si>
  <si>
    <r>
      <rPr>
        <sz val="12"/>
        <color theme="1"/>
        <rFont val="微軟正黑體"/>
        <family val="2"/>
      </rPr>
      <t>產品生命終期階段的排放
Emissions from end of life stage of the product</t>
    </r>
    <phoneticPr fontId="0" type="noConversion"/>
  </si>
  <si>
    <t>產品最終處置(焚化)</t>
  </si>
  <si>
    <t>產品最終處置(掩埋)</t>
  </si>
  <si>
    <t>產品最終處置(物化處理)</t>
  </si>
  <si>
    <t>耗材最終處置</t>
  </si>
  <si>
    <t>資材最終處置</t>
  </si>
  <si>
    <r>
      <rPr>
        <sz val="12"/>
        <color theme="1"/>
        <rFont val="微軟正黑體"/>
        <family val="2"/>
      </rPr>
      <t>投資產生的排放
Emissions from investments</t>
    </r>
    <phoneticPr fontId="0" type="noConversion"/>
  </si>
  <si>
    <t>股權債務/投資債務/專案融資相關排放</t>
  </si>
  <si>
    <r>
      <rPr>
        <sz val="12"/>
        <color rgb="FF000000"/>
        <rFont val="微軟正黑體"/>
        <family val="2"/>
      </rPr>
      <t>類別6
Category 6</t>
    </r>
    <phoneticPr fontId="0" type="noConversion"/>
  </si>
  <si>
    <r>
      <rPr>
        <sz val="12"/>
        <color theme="1"/>
        <rFont val="微軟正黑體"/>
        <family val="2"/>
      </rPr>
      <t>售出產品之加工
Processing of sold products</t>
    </r>
    <phoneticPr fontId="0" type="noConversion"/>
  </si>
  <si>
    <r>
      <rPr>
        <sz val="12"/>
        <color theme="1"/>
        <rFont val="微軟正黑體"/>
        <family val="2"/>
      </rPr>
      <t>售出中間產品的加工</t>
    </r>
    <phoneticPr fontId="0" type="noConversion"/>
  </si>
  <si>
    <r>
      <rPr>
        <sz val="12"/>
        <color theme="1"/>
        <rFont val="微軟正黑體"/>
        <family val="2"/>
      </rPr>
      <t>連鎖/特許 經銷
Franchises</t>
    </r>
    <phoneticPr fontId="0" type="noConversion"/>
  </si>
  <si>
    <r>
      <rPr>
        <sz val="12"/>
        <color theme="1"/>
        <rFont val="微軟正黑體"/>
        <family val="2"/>
      </rPr>
      <t>加盟/特許經營</t>
    </r>
    <phoneticPr fontId="0" type="noConversion"/>
  </si>
  <si>
    <r>
      <rPr>
        <sz val="12"/>
        <color theme="1"/>
        <rFont val="微軟正黑體"/>
        <family val="2"/>
      </rPr>
      <t>排放量合計</t>
    </r>
    <phoneticPr fontId="0" type="noConversion"/>
  </si>
  <si>
    <r>
      <rPr>
        <b/>
        <sz val="18"/>
        <color rgb="FF000000"/>
        <rFont val="Microsoft JhengHei Light"/>
        <family val="2"/>
      </rPr>
      <t>盤查結果 Results</t>
    </r>
    <phoneticPr fontId="0" type="noConversion"/>
  </si>
  <si>
    <r>
      <rPr>
        <b/>
        <sz val="10"/>
        <color indexed="8"/>
        <rFont val="Microsoft JhengHei Light"/>
        <family val="2"/>
      </rPr>
      <t>盤查與驗證概況
Overview of Quantification and Verification by Emissions</t>
    </r>
    <phoneticPr fontId="0" type="noConversion"/>
  </si>
  <si>
    <r>
      <rPr>
        <b/>
        <sz val="10"/>
        <color indexed="8"/>
        <rFont val="Microsoft JhengHei Light"/>
        <family val="2"/>
      </rPr>
      <t>盤查與驗證概況
Overview of Quantification and Verification by Emissions</t>
    </r>
    <phoneticPr fontId="0" type="noConversion"/>
  </si>
  <si>
    <r>
      <rPr>
        <b/>
        <sz val="10"/>
        <color rgb="FF000000"/>
        <rFont val="Microsoft JhengHei Light"/>
        <family val="2"/>
      </rPr>
      <t xml:space="preserve">盤查內容說明
General Information of Quantification </t>
    </r>
    <phoneticPr fontId="0" type="noConversion"/>
  </si>
  <si>
    <t>定義</t>
  </si>
  <si>
    <r>
      <rPr>
        <b/>
        <sz val="10"/>
        <color rgb="FF000000"/>
        <rFont val="Microsoft JhengHei Light"/>
        <family val="2"/>
      </rPr>
      <t>排放源
GHG Sources</t>
    </r>
    <phoneticPr fontId="0" type="noConversion"/>
  </si>
  <si>
    <r>
      <rPr>
        <b/>
        <sz val="10"/>
        <color rgb="FF000000"/>
        <rFont val="Microsoft JhengHei Light"/>
        <family val="2"/>
      </rPr>
      <t>計算方法
Calculation method</t>
    </r>
    <phoneticPr fontId="0" type="noConversion"/>
  </si>
  <si>
    <r>
      <rPr>
        <b/>
        <sz val="10"/>
        <color rgb="FF000000"/>
        <rFont val="Microsoft JhengHei Light"/>
        <family val="2"/>
      </rPr>
      <t>活動數據來源
Activity Data Reference</t>
    </r>
    <phoneticPr fontId="0" type="noConversion"/>
  </si>
  <si>
    <r>
      <rPr>
        <b/>
        <sz val="10"/>
        <color rgb="FF000000"/>
        <rFont val="Microsoft JhengHei Light"/>
        <family val="2"/>
      </rPr>
      <t>排放係數來源
Emission Factor Reference</t>
    </r>
    <phoneticPr fontId="0" type="noConversion"/>
  </si>
  <si>
    <r>
      <rPr>
        <b/>
        <sz val="10"/>
        <color rgb="FF000000"/>
        <rFont val="Microsoft JhengHei Light"/>
        <family val="2"/>
      </rPr>
      <t>數據保管單位
Data source Department</t>
    </r>
    <phoneticPr fontId="0" type="noConversion"/>
  </si>
  <si>
    <r>
      <rPr>
        <sz val="10"/>
        <color rgb="FF000000"/>
        <rFont val="Microsoft JhengHei Light"/>
        <family val="2"/>
      </rPr>
      <t>類別1：直接GHG排放與移除
Category 1：Direct GHG emissions and removals</t>
    </r>
    <phoneticPr fontId="0" type="noConversion"/>
  </si>
  <si>
    <r>
      <rPr>
        <sz val="10"/>
        <color rgb="FF000000"/>
        <rFont val="Microsoft JhengHei Light"/>
        <family val="2"/>
      </rPr>
      <t>固定燃燒直接排放
Stationary combustion emissions</t>
    </r>
    <phoneticPr fontId="0" type="noConversion"/>
  </si>
  <si>
    <r>
      <rPr>
        <sz val="10"/>
        <color rgb="FF000000"/>
        <rFont val="Microsoft JhengHei Light"/>
        <family val="2"/>
      </rPr>
      <t xml:space="preserve">係任何類型燃料(化石燃料或生質燃料)在固 定式設備(例:加熱器、燃氣渦輪、鍋爐)中燃燒之結果，可藉以產生熱、機 械功及蒸汽。Emissions resulting from combustion of fuels at a facility to generate electricity, heat, or steam (e.g., boilers, turbines, furnaces, incinerators, etc.). </t>
    </r>
    <phoneticPr fontId="0" type="noConversion"/>
  </si>
  <si>
    <r>
      <rPr>
        <sz val="10"/>
        <color rgb="FF000000"/>
        <rFont val="Microsoft JhengHei Light"/>
        <family val="2"/>
      </rPr>
      <t>活動數據用量Activity Data × 排放係數Emission Factor × GWP</t>
    </r>
    <phoneticPr fontId="0" type="noConversion"/>
  </si>
  <si>
    <r>
      <rPr>
        <sz val="10"/>
        <color rgb="FF000000"/>
        <rFont val="Microsoft JhengHei Light"/>
        <family val="2"/>
      </rPr>
      <t>移動燃燒直接排放
Mobile combustion emissions</t>
    </r>
    <phoneticPr fontId="0" type="noConversion"/>
  </si>
  <si>
    <r>
      <rPr>
        <sz val="10"/>
        <color rgb="FF000000"/>
        <rFont val="Microsoft JhengHei Light"/>
        <family val="2"/>
      </rPr>
      <t xml:space="preserve">係燃料在運輸設備(例:機動車輛、貨車、 船舶、飛機、機動堆高機)內燃燒之結果Emissions resulting from combustion of fuels in company-owned or controlled mobile sources (e.g., trucks, ships, cars, airplanes, mobile machinery, etc.). </t>
    </r>
    <phoneticPr fontId="0" type="noConversion"/>
  </si>
  <si>
    <r>
      <rPr>
        <sz val="10"/>
        <color rgb="FF000000"/>
        <rFont val="Microsoft JhengHei Light"/>
        <family val="2"/>
      </rPr>
      <t>活動數據用量Activity Data × 排放係數Emission Factor × GWP</t>
    </r>
    <phoneticPr fontId="0" type="noConversion"/>
  </si>
  <si>
    <r>
      <rPr>
        <sz val="10"/>
        <color rgb="FF000000"/>
        <rFont val="Microsoft JhengHei Light"/>
        <family val="2"/>
      </rPr>
      <t>工業製程之直接製程排放及移除
Indutrial processes emissions</t>
    </r>
    <phoneticPr fontId="0" type="noConversion"/>
  </si>
  <si>
    <r>
      <rPr>
        <sz val="10"/>
        <color rgb="FF000000"/>
        <rFont val="Microsoft JhengHei Light"/>
        <family val="2"/>
      </rPr>
      <t>產業過程之直接過程排放與移除。Emissions that are released during the manufacture or processing of materials or chemicals.</t>
    </r>
    <phoneticPr fontId="0" type="noConversion"/>
  </si>
  <si>
    <r>
      <rPr>
        <sz val="10"/>
        <color rgb="FF000000"/>
        <rFont val="Microsoft JhengHei Light"/>
        <family val="2"/>
      </rPr>
      <t>人為系統中溫室氣體釋放產生的直接逸散排放
Fugitive emissions from the release of GHGs in anthropogenic systems</t>
    </r>
    <phoneticPr fontId="0" type="noConversion"/>
  </si>
  <si>
    <r>
      <rPr>
        <sz val="10"/>
        <color rgb="FF000000"/>
        <rFont val="Microsoft JhengHei Light"/>
        <family val="2"/>
      </rPr>
      <t>由人為系統所釋放的溫室氣體產生的直接逸散性排放。Intentional or unintentional GHG releases over the lifetime of equipment operation.</t>
    </r>
    <phoneticPr fontId="0" type="noConversion"/>
  </si>
  <si>
    <r>
      <rPr>
        <sz val="10"/>
        <color rgb="FF000000"/>
        <rFont val="Microsoft JhengHei Light"/>
        <family val="2"/>
      </rPr>
      <t>活動數據用量Activity Data × 排放係數Emission Factor × GWP
設備原始填充量Filling volume×設備逸散率(Emission Factor) × GWP</t>
    </r>
    <phoneticPr fontId="0" type="noConversion"/>
  </si>
  <si>
    <r>
      <rPr>
        <sz val="10"/>
        <color rgb="FF000000"/>
        <rFont val="Microsoft JhengHei Light"/>
        <family val="2"/>
      </rPr>
      <t>土地利用變更和森林 (LULUCF) 的直接排放和移除
Land use, Land use change and forestry(LULUCF) emissions</t>
    </r>
    <phoneticPr fontId="0" type="noConversion"/>
  </si>
  <si>
    <r>
      <rPr>
        <sz val="10"/>
        <color rgb="FF000000"/>
        <rFont val="Microsoft JhengHei Light"/>
        <family val="2"/>
      </rPr>
      <t>涵蓋由 活生質體至土壤內有機物質之所有溫室氣體。依據IPCC，可依據 6 個主要的土地使用類別(林地、農地、牧草地、濕地、居留地、其他土地)，及數個碳儲存庫(地上活生質、地下活生質、 枯木、落葉、土壤有機物質)評估其排放量。Direct emissions and removals from Land use, Land use change and forestry(LULUCF), which covers all GHGs, from living biomass to organic matter in soils. According to IPCC guidelines, emissions can be assessed in six main land-use categories( forest land, cropland, grassland, wetland, settlement, other land) and several carbon reservoirs( living above-ground biomass, living underground biomass, deadwood, leaf litter, soil organic matter).</t>
    </r>
    <phoneticPr fontId="0" type="noConversion"/>
  </si>
  <si>
    <r>
      <rPr>
        <sz val="10"/>
        <color rgb="FF000000"/>
        <rFont val="Microsoft JhengHei Light"/>
        <family val="2"/>
      </rPr>
      <t>類別2：輸入能源之間接GHG排放
Category 2：Indirect GHG emissions from imported energy</t>
    </r>
    <phoneticPr fontId="0" type="noConversion"/>
  </si>
  <si>
    <r>
      <rPr>
        <sz val="10"/>
        <color rgb="FF000000"/>
        <rFont val="Microsoft JhengHei Light"/>
        <family val="2"/>
      </rPr>
      <t>輸入電力的間接排放
Imported Electricity</t>
    </r>
    <phoneticPr fontId="0" type="noConversion"/>
  </si>
  <si>
    <r>
      <rPr>
        <sz val="10"/>
        <color rgb="FF000000"/>
        <rFont val="Microsoft JhengHei Light"/>
        <family val="2"/>
      </rPr>
      <t>所在地基準 Location-based</t>
    </r>
    <phoneticPr fontId="0" type="noConversion"/>
  </si>
  <si>
    <r>
      <rPr>
        <sz val="10"/>
        <color rgb="FF000000"/>
        <rFont val="Microsoft JhengHei Light"/>
        <family val="2"/>
      </rPr>
      <t>市場基準 Market-based</t>
    </r>
    <phoneticPr fontId="0" type="noConversion"/>
  </si>
  <si>
    <r>
      <rPr>
        <sz val="10"/>
        <color rgb="FF000000"/>
        <rFont val="Microsoft JhengHei Light"/>
        <family val="2"/>
      </rPr>
      <t>包含有關組織生產與消耗輸入電力之溫室氣體排放。 Indirect emissions from imported electricity, including GHG emissions related to the production and consumption of electricity imported by the organization.</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</si>
  <si>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</si>
  <si>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輸入能源的間接排放
Imported Energy</t>
    </r>
    <phoneticPr fontId="0" type="noConversion"/>
  </si>
  <si>
    <r>
      <rPr>
        <sz val="10"/>
        <color rgb="FF000000"/>
        <rFont val="Microsoft JhengHei Light"/>
        <family val="2"/>
      </rPr>
      <t>包含有關組織透過實體聯網生產所消耗能源(蒸汽、熱能、冷卻及壓縮空氣)之溫室氣體排放，電力之排放除外。 Indirect emissions from imported energy, including GHG emissions related to the production of energy consumed by the organization through a physical network (steam, heating, cooling and compressed air), excluding electricity.
organization.</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</si>
  <si>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</si>
  <si>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類別3：運輸造成之間接排放
Category 3：indirect GHG emissions from transportation</t>
    </r>
    <phoneticPr fontId="0" type="noConversion"/>
  </si>
  <si>
    <r>
      <rPr>
        <sz val="10"/>
        <color rgb="FF000000"/>
        <rFont val="Microsoft JhengHei Light"/>
        <family val="2"/>
      </rPr>
      <t>上游運輸和貨物配送產生的排放
Emissions from upstream transport and distribution for goods</t>
    </r>
    <phoneticPr fontId="0" type="noConversion"/>
  </si>
  <si>
    <t>1階供應商至營運據點的產品運輸及配送</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</si>
  <si>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</si>
  <si>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下游運輸和貨物配送產生的排放
Emissions from downstream transport and distribution for goods are emissions from freight services</t>
    </r>
    <phoneticPr fontId="0" type="noConversion"/>
  </si>
  <si>
    <t>銷售產品從公司到終端消費者的運輸及配送</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</si>
  <si>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</si>
  <si>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員工通勤產生的排放
Emissions from employee commuting</t>
    </r>
    <phoneticPr fontId="0" type="noConversion"/>
  </si>
  <si>
    <t>員工從居住點到工作點的運輸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</si>
  <si>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</si>
  <si>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客戶和訪客運輸產生的排放
Emissions from client and visitor transport</t>
    </r>
    <phoneticPr fontId="0" type="noConversion"/>
  </si>
  <si>
    <r>
      <rPr>
        <sz val="10"/>
        <color rgb="FF000000"/>
        <rFont val="Microsoft JhengHei Light"/>
        <family val="2"/>
      </rPr>
      <t>包括客戶與訪客前往報告公司的工廠，與旅 行相關連的排放。</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</si>
  <si>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</si>
  <si>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商務旅行產生的排放
Emissions from business travel</t>
    </r>
    <phoneticPr fontId="0" type="noConversion"/>
  </si>
  <si>
    <t>員工商務相關的運輸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</si>
  <si>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</si>
  <si>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類別4：組織使用產品造成之間接排放
Category 4：indirect GHG emissions from products used by organization</t>
    </r>
    <phoneticPr fontId="0" type="noConversion"/>
  </si>
  <si>
    <r>
      <rPr>
        <sz val="10"/>
        <color rgb="FF000000"/>
        <rFont val="Microsoft JhengHei Light"/>
        <family val="2"/>
      </rPr>
      <t>源自採購商品的排放
Emissions from purchased goods</t>
    </r>
    <phoneticPr fontId="0" type="noConversion"/>
  </si>
  <si>
    <r>
      <rPr>
        <sz val="10"/>
        <color rgb="FF000000"/>
        <rFont val="Microsoft JhengHei Light"/>
        <family val="2"/>
      </rPr>
      <t>產品和服務的開採、生產及運輸。 Emissions associated with the fabrication of the products.</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</si>
  <si>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</si>
  <si>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資本商品的排放
Emissions from capital goods</t>
    </r>
    <phoneticPr fontId="0" type="noConversion"/>
  </si>
  <si>
    <t>資本貨物的開採、生產及運輸</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</si>
  <si>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</si>
  <si>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固體和液體廢棄物處理產生的排放
Emissions from the disposal of solid and liquid waste</t>
    </r>
    <phoneticPr fontId="0" type="noConversion"/>
  </si>
  <si>
    <r>
      <rPr>
        <sz val="10"/>
        <color rgb="FF000000"/>
        <rFont val="Microsoft JhengHei Light"/>
        <family val="2"/>
      </rPr>
      <t>非公司擁有的設施廢棄物處置與處理。 Emissions from the disposal of solid and liquid waste.</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</si>
  <si>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</si>
  <si>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租賃設備資產使用造成之排放
Emissions from the use of assets are generated through equipment leased by the reporting organization in the reporting year.</t>
    </r>
    <phoneticPr fontId="0" type="noConversion"/>
  </si>
  <si>
    <t>租賃資產(不屬於scope1及scope2)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</si>
  <si>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</si>
  <si>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上述子類別中未描述使用服務而產生的排放
Emissions from the use of services that are not described in the above subcategories</t>
    </r>
    <phoneticPr fontId="0" type="noConversion"/>
  </si>
  <si>
    <r>
      <rPr>
        <sz val="10"/>
        <color rgb="FF000000"/>
        <rFont val="Microsoft JhengHei Light"/>
        <family val="2"/>
      </rPr>
      <t>如顧問諮詢、清潔服務…等</t>
    </r>
    <phoneticPr fontId="0" type="noConversion"/>
  </si>
  <si>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</si>
  <si>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類別5：使用來自組織之產品造成的間接排放
Category 5：indirect GHG emissions associated with the use of products from the organization</t>
    </r>
    <phoneticPr fontId="0" type="noConversion"/>
  </si>
  <si>
    <r>
      <rPr>
        <sz val="10"/>
        <color rgb="FF000000"/>
        <rFont val="Microsoft JhengHei Light"/>
        <family val="2"/>
      </rPr>
      <t>產品使用階段的排放或移除
Emissions or removals from the use stage of the product</t>
    </r>
    <phoneticPr fontId="0" type="noConversion"/>
  </si>
  <si>
    <t>賣出產品的使用</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</si>
  <si>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</si>
  <si>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下游租賃資產的排放
Emissions from downstream leased assets</t>
    </r>
    <phoneticPr fontId="0" type="noConversion"/>
  </si>
  <si>
    <t>公司擁有的資產租賃(不屬於scope1及scope2)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</si>
  <si>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</si>
  <si>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產品生命終期階段的排放
Emissions from end of life stage of the product</t>
    </r>
    <phoneticPr fontId="0" type="noConversion"/>
  </si>
  <si>
    <t>賣出產品的廢棄物處置與處理</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</si>
  <si>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</si>
  <si>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投資產生的排放
Emissions from investments</t>
    </r>
    <phoneticPr fontId="0" type="noConversion"/>
  </si>
  <si>
    <t>投資(不屬於scope1及scope2)</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</si>
  <si>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</si>
  <si>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類別6：其他
Category 6：indirect GHG emissions from other sources</t>
    </r>
    <phoneticPr fontId="0" type="noConversion"/>
  </si>
  <si>
    <r>
      <rPr>
        <sz val="10"/>
        <color rgb="FF000000"/>
        <rFont val="Microsoft JhengHei Light"/>
        <family val="2"/>
      </rPr>
      <t>售出產品之加工
Processing of sold products</t>
    </r>
    <phoneticPr fontId="0" type="noConversion"/>
  </si>
  <si>
    <t>中間產品的製程</t>
  </si>
  <si>
    <r>
      <rPr>
        <sz val="10"/>
        <color rgb="FF000000"/>
        <rFont val="Microsoft JhengHei Light"/>
        <family val="2"/>
      </rPr>
      <t>活動數據用量Activity Data × 排放係數Emission Factor</t>
    </r>
    <phoneticPr fontId="0" type="noConversion"/>
  </si>
  <si>
    <r>
      <rPr>
        <sz val="10"/>
        <color rgb="FF000000"/>
        <rFont val="Microsoft JhengHei Light"/>
        <family val="2"/>
      </rPr>
      <t>連鎖/特許 經銷
Franchises</t>
    </r>
    <phoneticPr fontId="0" type="noConversion"/>
  </si>
  <si>
    <t>特許經銷商(不屬於scope1及scope2)</t>
  </si>
  <si>
    <r>
      <rPr>
        <sz val="10"/>
        <color rgb="FF000000"/>
        <rFont val="Microsoft JhengHei Light"/>
        <family val="2"/>
      </rPr>
      <t>活動數據用量Activity Data × 排放係數Emission Factor</t>
    </r>
    <phoneticPr fontId="0" type="noConversion"/>
  </si>
  <si>
    <r>
      <rPr>
        <b/>
        <sz val="10"/>
        <color rgb="FF000000"/>
        <rFont val="Microsoft JhengHei Light"/>
        <family val="2"/>
      </rPr>
      <t>合計排放量 Total Emissions (tCO2e)</t>
    </r>
    <phoneticPr fontId="0" type="noConversion"/>
  </si>
  <si>
    <r>
      <rPr>
        <b/>
        <sz val="10"/>
        <color rgb="FF000000"/>
        <rFont val="Microsoft JhengHei Light"/>
        <family val="2"/>
      </rPr>
      <t>所在地基準 Location-based</t>
    </r>
    <phoneticPr fontId="0" type="noConversion"/>
  </si>
  <si>
    <r>
      <rPr>
        <b/>
        <sz val="10"/>
        <color rgb="FF000000"/>
        <rFont val="Microsoft JhengHei Light"/>
        <family val="2"/>
      </rPr>
      <t>市場基準 Market-based</t>
    </r>
    <phoneticPr fontId="0" type="noConversion"/>
  </si>
  <si>
    <r>
      <rPr>
        <b/>
        <sz val="10"/>
        <color rgb="FF000000"/>
        <rFont val="Microsoft JhengHei Light"/>
        <family val="2"/>
      </rPr>
      <t>tCO2e</t>
    </r>
    <phoneticPr fontId="0" type="noConversion"/>
  </si>
  <si>
    <r>
      <rPr>
        <b/>
        <sz val="10"/>
        <color rgb="FF000000"/>
        <rFont val="Microsoft JhengHei Light"/>
        <family val="2"/>
      </rPr>
      <t>七大溫室氣體
Individual Greenhouse Gas Emissions (tCO2e)
Market-based</t>
    </r>
    <phoneticPr fontId="0" type="noConversion"/>
  </si>
  <si>
    <r>
      <rPr>
        <b/>
        <sz val="10"/>
        <color rgb="FF000000"/>
        <rFont val="Microsoft JhengHei Light"/>
        <family val="2"/>
      </rPr>
      <t>CO2</t>
    </r>
    <phoneticPr fontId="0" type="noConversion"/>
  </si>
  <si>
    <r>
      <rPr>
        <b/>
        <sz val="10"/>
        <color rgb="FF000000"/>
        <rFont val="Microsoft JhengHei Light"/>
        <family val="2"/>
      </rPr>
      <t>CH4</t>
    </r>
    <phoneticPr fontId="0" type="noConversion"/>
  </si>
  <si>
    <r>
      <rPr>
        <b/>
        <sz val="10"/>
        <color rgb="FF000000"/>
        <rFont val="Microsoft JhengHei Light"/>
        <family val="2"/>
      </rPr>
      <t>N2O</t>
    </r>
    <phoneticPr fontId="0" type="noConversion"/>
  </si>
  <si>
    <r>
      <rPr>
        <b/>
        <sz val="10"/>
        <color rgb="FF000000"/>
        <rFont val="Microsoft JhengHei Light"/>
        <family val="2"/>
      </rPr>
      <t>合計Sum(t-CO2e)</t>
    </r>
    <phoneticPr fontId="0" type="noConversion"/>
  </si>
  <si>
    <r>
      <rPr>
        <b/>
        <sz val="10"/>
        <color rgb="FF000000"/>
        <rFont val="Microsoft JhengHei Light"/>
        <family val="2"/>
      </rPr>
      <t>類別1七大溫室氣體
Category 1  Greenhouse Gas Emissions (tCO2e)</t>
    </r>
    <phoneticPr fontId="0" type="noConversion"/>
  </si>
  <si>
    <r>
      <rPr>
        <b/>
        <sz val="10"/>
        <color rgb="FF000000"/>
        <rFont val="Microsoft JhengHei Light"/>
        <family val="2"/>
      </rPr>
      <t>CO2</t>
    </r>
    <phoneticPr fontId="0" type="noConversion"/>
  </si>
  <si>
    <r>
      <rPr>
        <b/>
        <sz val="10"/>
        <color rgb="FF000000"/>
        <rFont val="Microsoft JhengHei Light"/>
        <family val="2"/>
      </rPr>
      <t>CH4</t>
    </r>
    <phoneticPr fontId="0" type="noConversion"/>
  </si>
  <si>
    <r>
      <rPr>
        <b/>
        <sz val="10"/>
        <color rgb="FF000000"/>
        <rFont val="Microsoft JhengHei Light"/>
        <family val="2"/>
      </rPr>
      <t>N2O</t>
    </r>
    <phoneticPr fontId="0" type="noConversion"/>
  </si>
  <si>
    <r>
      <rPr>
        <b/>
        <sz val="10"/>
        <color rgb="FF000000"/>
        <rFont val="Microsoft JhengHei Light"/>
        <family val="2"/>
      </rPr>
      <t>合計Sum(t-CO2e)</t>
    </r>
    <phoneticPr fontId="0" type="noConversion"/>
  </si>
  <si>
    <r>
      <rPr>
        <sz val="10"/>
        <color rgb="FF000000"/>
        <rFont val="Microsoft JhengHei Light"/>
        <family val="2"/>
      </rPr>
      <t>陸運距離參考：Land Transportation
  (1)Google map：https://www.google.com.tw/maps/
  (2)百度地圖：https://map.baidu.com/
海運距離參考：Sea Transportation
  (1)http://ports.com/sea-route/
空運距離參考：Air Transportation
  (1)https://www.icao.int/environmental-protection/Carbonoffset/Pages/default.aspx</t>
    </r>
    <phoneticPr fontId="0" type="noConversion"/>
  </si>
  <si>
    <r>
      <rPr>
        <b/>
        <sz val="16"/>
        <color theme="1"/>
        <rFont val="Microsoft JhengHei Light"/>
        <family val="2"/>
      </rPr>
      <t>Summary</t>
    </r>
    <phoneticPr fontId="0" type="noConversion"/>
  </si>
  <si>
    <r>
      <rPr>
        <b/>
        <sz val="10"/>
        <color rgb="FF000000"/>
        <rFont val="Microsoft JhengHei Light"/>
        <family val="2"/>
      </rPr>
      <t>盤查年份（西元）：
Inventory Year</t>
    </r>
    <phoneticPr fontId="0" type="noConversion"/>
  </si>
  <si>
    <r>
      <rPr>
        <b/>
        <sz val="10"/>
        <color rgb="FF000000"/>
        <rFont val="Microsoft JhengHei Light"/>
        <family val="2"/>
      </rPr>
      <t>郵箱：
Email</t>
    </r>
    <phoneticPr fontId="0" type="noConversion"/>
  </si>
  <si>
    <r>
      <rPr>
        <b/>
        <sz val="10"/>
        <color theme="1"/>
        <rFont val="Microsoft JhengHei Light"/>
        <family val="2"/>
      </rPr>
      <t>項目名稱  Emission Sources Type</t>
    </r>
    <phoneticPr fontId="0" type="noConversion"/>
  </si>
  <si>
    <r>
      <rPr>
        <b/>
        <sz val="10"/>
        <color theme="1"/>
        <rFont val="Microsoft JhengHei Light"/>
        <family val="2"/>
      </rPr>
      <t>單位 Unit</t>
    </r>
    <phoneticPr fontId="0" type="noConversion"/>
  </si>
  <si>
    <r>
      <rPr>
        <b/>
        <sz val="10"/>
        <color theme="1"/>
        <rFont val="Microsoft JhengHei Light"/>
        <family val="2"/>
      </rPr>
      <t>From GHG Inventory Form</t>
    </r>
    <phoneticPr fontId="0" type="noConversion"/>
  </si>
  <si>
    <r>
      <rPr>
        <b/>
        <sz val="10"/>
        <color indexed="8"/>
        <rFont val="Microsoft JhengHei Light"/>
        <family val="2"/>
      </rPr>
      <t xml:space="preserve">類別1 Category 1 </t>
    </r>
    <phoneticPr fontId="0" type="noConversion"/>
  </si>
  <si>
    <r>
      <rPr>
        <b/>
        <sz val="10"/>
        <color indexed="8"/>
        <rFont val="Microsoft JhengHei Light"/>
        <family val="2"/>
      </rPr>
      <t>tons CO2e</t>
    </r>
    <phoneticPr fontId="0" type="noConversion"/>
  </si>
  <si>
    <r>
      <rPr>
        <b/>
        <sz val="10"/>
        <color indexed="8"/>
        <rFont val="Microsoft JhengHei Light"/>
        <family val="2"/>
      </rPr>
      <t>固定燃燒直接排放
Stationary Combustion</t>
    </r>
    <phoneticPr fontId="0" type="noConversion"/>
  </si>
  <si>
    <t>tons CO2e</t>
  </si>
  <si>
    <r>
      <rPr>
        <b/>
        <sz val="10"/>
        <color indexed="8"/>
        <rFont val="Microsoft JhengHei Light"/>
        <family val="2"/>
      </rPr>
      <t>移動燃燒直接排放
Mobile Combustion</t>
    </r>
    <phoneticPr fontId="0" type="noConversion"/>
  </si>
  <si>
    <r>
      <rPr>
        <b/>
        <sz val="10"/>
        <color indexed="8"/>
        <rFont val="Microsoft JhengHei Light"/>
        <family val="2"/>
      </rPr>
      <t>工業製程之直接製程排放及移除
Industrial Processes</t>
    </r>
    <phoneticPr fontId="0" type="noConversion"/>
  </si>
  <si>
    <r>
      <rPr>
        <b/>
        <sz val="10"/>
        <color indexed="8"/>
        <rFont val="Microsoft JhengHei Light"/>
        <family val="2"/>
      </rPr>
      <t>逸散排放
Fugitive emission</t>
    </r>
    <phoneticPr fontId="0" type="noConversion"/>
  </si>
  <si>
    <r>
      <rPr>
        <b/>
        <sz val="10"/>
        <color theme="1"/>
        <rFont val="Microsoft JhengHei Light"/>
        <family val="2"/>
      </rPr>
      <t>活動數據
Activity Data</t>
    </r>
    <phoneticPr fontId="0" type="noConversion"/>
  </si>
  <si>
    <r>
      <rPr>
        <b/>
        <sz val="10"/>
        <color rgb="FF000000"/>
        <rFont val="Microsoft JhengHei Light"/>
        <family val="2"/>
      </rPr>
      <t>用於發電的天然氣使用量</t>
    </r>
    <r>
      <rPr>
        <b/>
        <sz val="10"/>
        <color indexed="8"/>
        <rFont val="Microsoft JhengHei Light"/>
        <family val="2"/>
      </rPr>
      <t xml:space="preserve">
</t>
    </r>
    <r>
      <rPr>
        <b/>
        <sz val="10"/>
        <color rgb="FF000000"/>
        <rFont val="Microsoft JhengHei Light"/>
        <family val="2"/>
      </rPr>
      <t>Natural gas-Stationary (Generator)</t>
    </r>
    <phoneticPr fontId="0" type="noConversion"/>
  </si>
  <si>
    <r>
      <rPr>
        <b/>
        <sz val="10"/>
        <color rgb="FF000000"/>
        <rFont val="Microsoft JhengHei Light"/>
        <family val="2"/>
      </rPr>
      <t>用於供熱的天然氣使用量</t>
    </r>
    <r>
      <rPr>
        <b/>
        <sz val="10"/>
        <color indexed="8"/>
        <rFont val="Microsoft JhengHei Light"/>
        <family val="2"/>
      </rPr>
      <t xml:space="preserve">
</t>
    </r>
    <r>
      <rPr>
        <b/>
        <sz val="10"/>
        <color rgb="FF000000"/>
        <rFont val="Microsoft JhengHei Light"/>
        <family val="2"/>
      </rPr>
      <t>Natural gas-Stationary (Heating)</t>
    </r>
    <phoneticPr fontId="0" type="noConversion"/>
  </si>
  <si>
    <r>
      <rPr>
        <b/>
        <sz val="10"/>
        <color rgb="FF000000"/>
        <rFont val="Microsoft JhengHei Light"/>
        <family val="2"/>
      </rPr>
      <t>用於交通工具的天然氣使用量</t>
    </r>
    <r>
      <rPr>
        <b/>
        <sz val="10"/>
        <color indexed="8"/>
        <rFont val="Microsoft JhengHei Light"/>
        <family val="2"/>
      </rPr>
      <t xml:space="preserve">
</t>
    </r>
    <r>
      <rPr>
        <b/>
        <sz val="10"/>
        <color rgb="FF000000"/>
        <rFont val="Microsoft JhengHei Light"/>
        <family val="2"/>
      </rPr>
      <t>Natural gas (Mobile)</t>
    </r>
    <phoneticPr fontId="0" type="noConversion"/>
  </si>
  <si>
    <r>
      <rPr>
        <b/>
        <sz val="10"/>
        <color rgb="FF000000"/>
        <rFont val="Microsoft JhengHei Light"/>
        <family val="2"/>
      </rPr>
      <t>柴油</t>
    </r>
    <r>
      <rPr>
        <b/>
        <sz val="10"/>
        <color indexed="8"/>
        <rFont val="Microsoft JhengHei Light"/>
        <family val="2"/>
      </rPr>
      <t>-</t>
    </r>
    <r>
      <rPr>
        <b/>
        <sz val="10"/>
        <color rgb="FF000000"/>
        <rFont val="Microsoft JhengHei Light"/>
        <family val="2"/>
      </rPr>
      <t xml:space="preserve">固定
</t>
    </r>
    <r>
      <rPr>
        <b/>
        <sz val="10"/>
        <color indexed="8"/>
        <rFont val="Microsoft JhengHei Light"/>
        <family val="2"/>
      </rPr>
      <t>Diesel Stationary</t>
    </r>
    <phoneticPr fontId="0" type="noConversion"/>
  </si>
  <si>
    <r>
      <rPr>
        <b/>
        <sz val="10"/>
        <color indexed="8"/>
        <rFont val="Microsoft JhengHei Light"/>
        <family val="2"/>
      </rPr>
      <t>kL</t>
    </r>
    <phoneticPr fontId="0" type="noConversion"/>
  </si>
  <si>
    <r>
      <rPr>
        <b/>
        <sz val="10"/>
        <color indexed="8"/>
        <rFont val="Microsoft JhengHei Light"/>
        <family val="2"/>
      </rPr>
      <t xml:space="preserve">柴油-移動
</t>
    </r>
    <r>
      <rPr>
        <b/>
        <sz val="10"/>
        <color rgb="FF000000"/>
        <rFont val="Microsoft JhengHei Light"/>
        <family val="2"/>
      </rPr>
      <t>Diesel Mobile</t>
    </r>
    <phoneticPr fontId="0" type="noConversion"/>
  </si>
  <si>
    <r>
      <rPr>
        <b/>
        <sz val="10"/>
        <color indexed="8"/>
        <rFont val="Microsoft JhengHei Light"/>
        <family val="2"/>
      </rPr>
      <t>kL</t>
    </r>
    <phoneticPr fontId="0" type="noConversion"/>
  </si>
  <si>
    <r>
      <rPr>
        <b/>
        <sz val="10"/>
        <color indexed="8"/>
        <rFont val="Microsoft JhengHei Light"/>
        <family val="2"/>
      </rPr>
      <t xml:space="preserve">汽油-固定
</t>
    </r>
    <r>
      <rPr>
        <b/>
        <sz val="10"/>
        <color rgb="FF000000"/>
        <rFont val="Microsoft JhengHei Light"/>
        <family val="2"/>
      </rPr>
      <t>Gasoline</t>
    </r>
    <r>
      <rPr>
        <b/>
        <sz val="10"/>
        <color indexed="8"/>
        <rFont val="Microsoft JhengHei Light"/>
        <family val="2"/>
      </rPr>
      <t xml:space="preserve"> Stationary</t>
    </r>
    <phoneticPr fontId="0" type="noConversion"/>
  </si>
  <si>
    <r>
      <rPr>
        <b/>
        <sz val="10"/>
        <color indexed="8"/>
        <rFont val="Microsoft JhengHei Light"/>
        <family val="2"/>
      </rPr>
      <t>kL</t>
    </r>
    <phoneticPr fontId="0" type="noConversion"/>
  </si>
  <si>
    <r>
      <rPr>
        <b/>
        <sz val="10"/>
        <color indexed="8"/>
        <rFont val="Microsoft JhengHei Light"/>
        <family val="2"/>
      </rPr>
      <t xml:space="preserve">汽油-移動
</t>
    </r>
    <r>
      <rPr>
        <b/>
        <sz val="10"/>
        <color rgb="FF000000"/>
        <rFont val="Microsoft JhengHei Light"/>
        <family val="2"/>
      </rPr>
      <t>Gasoline Mobile</t>
    </r>
    <phoneticPr fontId="0" type="noConversion"/>
  </si>
  <si>
    <r>
      <rPr>
        <b/>
        <sz val="10"/>
        <color indexed="8"/>
        <rFont val="Microsoft JhengHei Light"/>
        <family val="2"/>
      </rPr>
      <t>kL</t>
    </r>
    <phoneticPr fontId="0" type="noConversion"/>
  </si>
  <si>
    <r>
      <rPr>
        <b/>
        <sz val="10"/>
        <color indexed="8"/>
        <rFont val="Microsoft JhengHei Light"/>
        <family val="2"/>
      </rPr>
      <t xml:space="preserve"> 液化石油-供熱
</t>
    </r>
    <r>
      <rPr>
        <b/>
        <sz val="10"/>
        <color rgb="FF000000"/>
        <rFont val="Microsoft JhengHei Light"/>
        <family val="2"/>
      </rPr>
      <t>Liquid Petroleum Gas(Heating)</t>
    </r>
    <phoneticPr fontId="0" type="noConversion"/>
  </si>
  <si>
    <r>
      <rPr>
        <b/>
        <sz val="10"/>
        <color indexed="8"/>
        <rFont val="Microsoft JhengHei Light"/>
        <family val="2"/>
      </rPr>
      <t>kL</t>
    </r>
    <phoneticPr fontId="0" type="noConversion"/>
  </si>
  <si>
    <r>
      <rPr>
        <b/>
        <sz val="10"/>
        <color indexed="8"/>
        <rFont val="Microsoft JhengHei Light"/>
        <family val="2"/>
      </rPr>
      <t xml:space="preserve">液化石油-移動
</t>
    </r>
    <r>
      <rPr>
        <b/>
        <sz val="10"/>
        <color rgb="FF000000"/>
        <rFont val="Microsoft JhengHei Light"/>
        <family val="2"/>
      </rPr>
      <t>Liquid Petroleum Gas (Mobile)</t>
    </r>
    <phoneticPr fontId="0" type="noConversion"/>
  </si>
  <si>
    <r>
      <rPr>
        <b/>
        <sz val="10"/>
        <color indexed="8"/>
        <rFont val="Microsoft JhengHei Light"/>
        <family val="2"/>
      </rPr>
      <t>kL</t>
    </r>
    <phoneticPr fontId="0" type="noConversion"/>
  </si>
  <si>
    <r>
      <rPr>
        <b/>
        <sz val="10"/>
        <color indexed="8"/>
        <rFont val="Microsoft JhengHei Light"/>
        <family val="2"/>
      </rPr>
      <t>類別2 Category 2 (Location-based)</t>
    </r>
    <phoneticPr fontId="0" type="noConversion"/>
  </si>
  <si>
    <r>
      <rPr>
        <b/>
        <sz val="10"/>
        <color indexed="8"/>
        <rFont val="Microsoft JhengHei Light"/>
        <family val="2"/>
      </rPr>
      <t>tons CO2e</t>
    </r>
    <phoneticPr fontId="0" type="noConversion"/>
  </si>
  <si>
    <r>
      <rPr>
        <b/>
        <sz val="10"/>
        <color indexed="8"/>
        <rFont val="Microsoft JhengHei Light"/>
        <family val="2"/>
      </rPr>
      <t>類別2 Category 2 (Market-based)</t>
    </r>
    <phoneticPr fontId="0" type="noConversion"/>
  </si>
  <si>
    <r>
      <rPr>
        <b/>
        <sz val="10"/>
        <color indexed="8"/>
        <rFont val="Microsoft JhengHei Light"/>
        <family val="2"/>
      </rPr>
      <t>tons CO2e</t>
    </r>
    <phoneticPr fontId="0" type="noConversion"/>
  </si>
  <si>
    <r>
      <rPr>
        <b/>
        <sz val="10"/>
        <color theme="1"/>
        <rFont val="Microsoft JhengHei Light"/>
        <family val="2"/>
      </rPr>
      <t>輸入能源的間接排放
Imported Energy</t>
    </r>
    <phoneticPr fontId="0" type="noConversion"/>
  </si>
  <si>
    <r>
      <rPr>
        <b/>
        <sz val="10"/>
        <color indexed="8"/>
        <rFont val="Microsoft JhengHei Light"/>
        <family val="2"/>
      </rPr>
      <t>tons CO2e</t>
    </r>
    <phoneticPr fontId="0" type="noConversion"/>
  </si>
  <si>
    <r>
      <rPr>
        <b/>
        <sz val="12"/>
        <color theme="1"/>
        <rFont val="Microsoft JhengHei Light"/>
        <family val="2"/>
      </rPr>
      <t>活動數據
Activity Data</t>
    </r>
    <phoneticPr fontId="0" type="noConversion"/>
  </si>
  <si>
    <r>
      <rPr>
        <b/>
        <sz val="10"/>
        <color rgb="FF000000"/>
        <rFont val="Microsoft JhengHei Light"/>
        <family val="2"/>
      </rPr>
      <t>外購電力(灰電)
Unspecified purchase from grid</t>
    </r>
    <phoneticPr fontId="0" type="noConversion"/>
  </si>
  <si>
    <r>
      <rPr>
        <b/>
        <sz val="10"/>
        <color indexed="8"/>
        <rFont val="Microsoft JhengHei Light"/>
        <family val="2"/>
      </rPr>
      <t>MWh</t>
    </r>
    <phoneticPr fontId="0" type="noConversion"/>
  </si>
  <si>
    <r>
      <rPr>
        <b/>
        <sz val="10"/>
        <color indexed="8"/>
        <rFont val="Microsoft JhengHei Light"/>
        <family val="2"/>
      </rPr>
      <t>自發自用</t>
    </r>
    <r>
      <rPr>
        <b/>
        <sz val="10"/>
        <color rgb="FF000000"/>
        <rFont val="Microsoft JhengHei Light"/>
        <family val="2"/>
      </rPr>
      <t>-</t>
    </r>
    <r>
      <rPr>
        <b/>
        <sz val="10"/>
        <color indexed="8"/>
        <rFont val="Microsoft JhengHei Light"/>
        <family val="2"/>
      </rPr>
      <t>再生能源電力</t>
    </r>
    <r>
      <rPr>
        <b/>
        <sz val="10"/>
        <color rgb="FF000000"/>
        <rFont val="Microsoft JhengHei Light"/>
        <family val="2"/>
      </rPr>
      <t xml:space="preserve">
Self-generated and consumed Renewable electricity </t>
    </r>
    <phoneticPr fontId="0" type="noConversion"/>
  </si>
  <si>
    <r>
      <rPr>
        <b/>
        <sz val="10"/>
        <color indexed="8"/>
        <rFont val="Microsoft JhengHei Light"/>
        <family val="2"/>
      </rPr>
      <t>MWh</t>
    </r>
    <phoneticPr fontId="0" type="noConversion"/>
  </si>
  <si>
    <r>
      <rPr>
        <b/>
        <sz val="10"/>
        <color indexed="8"/>
        <rFont val="Microsoft JhengHei Light"/>
        <family val="2"/>
      </rPr>
      <t>自發他用</t>
    </r>
    <r>
      <rPr>
        <b/>
        <sz val="10"/>
        <color rgb="FF000000"/>
        <rFont val="Microsoft JhengHei Light"/>
        <family val="2"/>
      </rPr>
      <t>-</t>
    </r>
    <r>
      <rPr>
        <b/>
        <sz val="10"/>
        <color indexed="8"/>
        <rFont val="Microsoft JhengHei Light"/>
        <family val="2"/>
      </rPr>
      <t>自發再生電力並售出</t>
    </r>
    <r>
      <rPr>
        <b/>
        <sz val="10"/>
        <color rgb="FF000000"/>
        <rFont val="Microsoft JhengHei Light"/>
        <family val="2"/>
      </rPr>
      <t xml:space="preserve">
Self generated but sold renewable electricity</t>
    </r>
    <phoneticPr fontId="0" type="noConversion"/>
  </si>
  <si>
    <r>
      <rPr>
        <b/>
        <sz val="10"/>
        <color rgb="FF000000"/>
        <rFont val="Microsoft JhengHei Light"/>
        <family val="2"/>
      </rPr>
      <t>MWh</t>
    </r>
    <phoneticPr fontId="0" type="noConversion"/>
  </si>
  <si>
    <r>
      <rPr>
        <b/>
        <sz val="10"/>
        <color indexed="8"/>
        <rFont val="Microsoft JhengHei Light"/>
        <family val="2"/>
      </rPr>
      <t>轉供</t>
    </r>
    <r>
      <rPr>
        <b/>
        <sz val="10"/>
        <color rgb="FF000000"/>
        <rFont val="Microsoft JhengHei Light"/>
        <family val="2"/>
      </rPr>
      <t>-</t>
    </r>
    <r>
      <rPr>
        <b/>
        <sz val="10"/>
        <color indexed="8"/>
        <rFont val="Microsoft JhengHei Light"/>
        <family val="2"/>
      </rPr>
      <t>再生能源電力</t>
    </r>
    <r>
      <rPr>
        <b/>
        <sz val="10"/>
        <color rgb="FF000000"/>
        <rFont val="Microsoft JhengHei Light"/>
        <family val="2"/>
      </rPr>
      <t xml:space="preserve">
Specified renewable electricity purchase through power procurement agreement (PPA) from grid</t>
    </r>
    <phoneticPr fontId="0" type="noConversion"/>
  </si>
  <si>
    <r>
      <rPr>
        <b/>
        <sz val="10"/>
        <color rgb="FF000000"/>
        <rFont val="Microsoft JhengHei Light"/>
        <family val="2"/>
      </rPr>
      <t>MWh</t>
    </r>
    <phoneticPr fontId="0" type="noConversion"/>
  </si>
  <si>
    <r>
      <rPr>
        <b/>
        <sz val="10"/>
        <color indexed="8"/>
        <rFont val="Microsoft JhengHei Light"/>
        <family val="2"/>
      </rPr>
      <t>轉供</t>
    </r>
    <r>
      <rPr>
        <b/>
        <sz val="10"/>
        <color rgb="FF000000"/>
        <rFont val="Microsoft JhengHei Light"/>
        <family val="2"/>
      </rPr>
      <t>-</t>
    </r>
    <r>
      <rPr>
        <b/>
        <sz val="10"/>
        <color indexed="8"/>
        <rFont val="Microsoft JhengHei Light"/>
        <family val="2"/>
      </rPr>
      <t>綠色電力產品</t>
    </r>
    <r>
      <rPr>
        <b/>
        <sz val="10"/>
        <color rgb="FF000000"/>
        <rFont val="Microsoft JhengHei Light"/>
        <family val="2"/>
      </rPr>
      <t xml:space="preserve">
Green Electricity Products</t>
    </r>
    <phoneticPr fontId="0" type="noConversion"/>
  </si>
  <si>
    <r>
      <rPr>
        <b/>
        <sz val="10"/>
        <color rgb="FF000000"/>
        <rFont val="Microsoft JhengHei Light"/>
        <family val="2"/>
      </rPr>
      <t>MWh</t>
    </r>
    <phoneticPr fontId="0" type="noConversion"/>
  </si>
  <si>
    <r>
      <rPr>
        <b/>
        <sz val="10"/>
        <color rgb="FF000000"/>
        <rFont val="Microsoft JhengHei Light"/>
        <family val="2"/>
      </rPr>
      <t>直供</t>
    </r>
    <r>
      <rPr>
        <b/>
        <sz val="10"/>
        <color indexed="8"/>
        <rFont val="Microsoft JhengHei Light"/>
        <family val="2"/>
      </rPr>
      <t>-</t>
    </r>
    <r>
      <rPr>
        <b/>
        <sz val="10"/>
        <color rgb="FF000000"/>
        <rFont val="Microsoft JhengHei Light"/>
        <family val="2"/>
      </rPr>
      <t>再生能源電力</t>
    </r>
    <r>
      <rPr>
        <b/>
        <sz val="10"/>
        <color indexed="8"/>
        <rFont val="Microsoft JhengHei Light"/>
        <family val="2"/>
      </rPr>
      <t xml:space="preserve">
Specified renewable electricity purchase through direct access from generator</t>
    </r>
    <phoneticPr fontId="0" type="noConversion"/>
  </si>
  <si>
    <r>
      <rPr>
        <b/>
        <sz val="10"/>
        <color rgb="FF000000"/>
        <rFont val="Microsoft JhengHei Light"/>
        <family val="2"/>
      </rPr>
      <t>MWh</t>
    </r>
    <phoneticPr fontId="0" type="noConversion"/>
  </si>
  <si>
    <r>
      <rPr>
        <b/>
        <sz val="10"/>
        <color indexed="8"/>
        <rFont val="Microsoft JhengHei Light"/>
        <family val="2"/>
      </rPr>
      <t>購買之REC or I-REC(非自發自用申請之憑證)
Unbundled EAC purchase (REC or I-REC)</t>
    </r>
    <phoneticPr fontId="0" type="noConversion"/>
  </si>
  <si>
    <r>
      <rPr>
        <b/>
        <sz val="10"/>
        <color rgb="FF000000"/>
        <rFont val="Microsoft JhengHei Light"/>
        <family val="2"/>
      </rPr>
      <t>MWh</t>
    </r>
    <phoneticPr fontId="0" type="noConversion"/>
  </si>
  <si>
    <r>
      <rPr>
        <b/>
        <sz val="10"/>
        <color indexed="8"/>
        <rFont val="Microsoft JhengHei Light"/>
        <family val="2"/>
      </rPr>
      <t>總用電量
Total consumption electricity</t>
    </r>
    <phoneticPr fontId="0" type="noConversion"/>
  </si>
  <si>
    <r>
      <rPr>
        <b/>
        <sz val="10"/>
        <color indexed="8"/>
        <rFont val="Microsoft JhengHei Light"/>
        <family val="2"/>
      </rPr>
      <t>MWh</t>
    </r>
    <phoneticPr fontId="0" type="noConversion"/>
  </si>
  <si>
    <r>
      <rPr>
        <b/>
        <sz val="10"/>
        <color indexed="8"/>
        <rFont val="Microsoft JhengHei Light"/>
        <family val="2"/>
      </rPr>
      <t>類別4 Category 4</t>
    </r>
    <phoneticPr fontId="0" type="noConversion"/>
  </si>
  <si>
    <r>
      <rPr>
        <b/>
        <sz val="10"/>
        <color indexed="8"/>
        <rFont val="Microsoft JhengHei Light"/>
        <family val="2"/>
      </rPr>
      <t>tons CO2e</t>
    </r>
    <phoneticPr fontId="0" type="noConversion"/>
  </si>
  <si>
    <r>
      <rPr>
        <b/>
        <sz val="10"/>
        <color theme="1"/>
        <rFont val="微軟正黑體"/>
        <family val="2"/>
      </rPr>
      <t>源自採購商品的排放</t>
    </r>
    <r>
      <rPr>
        <b/>
        <sz val="10"/>
        <color theme="1"/>
        <rFont val="Arial"/>
        <family val="2"/>
      </rPr>
      <t xml:space="preserve">
Emissions from purchased goods</t>
    </r>
    <phoneticPr fontId="0" type="noConversion"/>
  </si>
  <si>
    <r>
      <rPr>
        <b/>
        <sz val="10"/>
        <color indexed="8"/>
        <rFont val="Microsoft JhengHei Light"/>
        <family val="2"/>
      </rPr>
      <t>tons CO2e</t>
    </r>
    <phoneticPr fontId="0" type="noConversion"/>
  </si>
  <si>
    <r>
      <rPr>
        <b/>
        <sz val="10"/>
        <color theme="1"/>
        <rFont val="Microsoft JhengHei Light"/>
        <family val="2"/>
      </rPr>
      <t>固體和液體廢棄物處理產生的排放
Emissions from the disposal of solid and liquid waste</t>
    </r>
    <phoneticPr fontId="0" type="noConversion"/>
  </si>
  <si>
    <r>
      <rPr>
        <b/>
        <sz val="10"/>
        <color indexed="8"/>
        <rFont val="Microsoft JhengHei Light"/>
        <family val="2"/>
      </rPr>
      <t>tons CO2e</t>
    </r>
    <phoneticPr fontId="0" type="noConversion"/>
  </si>
  <si>
    <r>
      <rPr>
        <b/>
        <sz val="10"/>
        <color theme="1"/>
        <rFont val="Microsoft JhengHei Light"/>
        <family val="2"/>
      </rPr>
      <t>活動數據
Activity Data</t>
    </r>
    <phoneticPr fontId="0" type="noConversion"/>
  </si>
  <si>
    <r>
      <rPr>
        <b/>
        <sz val="10"/>
        <color theme="1"/>
        <rFont val="Microsoft JhengHei Light"/>
        <family val="2"/>
      </rPr>
      <t>取水量
Tap water</t>
    </r>
    <phoneticPr fontId="0" type="noConversion"/>
  </si>
  <si>
    <r>
      <rPr>
        <b/>
        <sz val="10"/>
        <color theme="1"/>
        <rFont val="Microsoft JhengHei Light"/>
        <family val="2"/>
      </rPr>
      <t>工業廢水處理
Emissions from the disposal of solid and liquid waste -from Industrial Wastewater</t>
    </r>
    <phoneticPr fontId="0" type="noConversion"/>
  </si>
  <si>
    <r>
      <rPr>
        <b/>
        <sz val="10"/>
        <color theme="1"/>
        <rFont val="Microsoft JhengHei Light"/>
        <family val="2"/>
      </rPr>
      <t>生活污水廢理
Emissions from the disposal of solid and liquid waste -from sewage</t>
    </r>
    <phoneticPr fontId="0" type="noConversion"/>
  </si>
  <si>
    <r>
      <rPr>
        <b/>
        <sz val="10"/>
        <color theme="1"/>
        <rFont val="Microsoft JhengHei Light"/>
        <family val="2"/>
      </rPr>
      <t>一般事業廢棄物-焚化發電
Emissions from the disposal of solid and liquid waste - electricity from incinerator (General Waste)</t>
    </r>
    <phoneticPr fontId="0" type="noConversion"/>
  </si>
  <si>
    <r>
      <rPr>
        <b/>
        <sz val="10"/>
        <color theme="1"/>
        <rFont val="Microsoft JhengHei Light"/>
        <family val="2"/>
      </rPr>
      <t>一般事業廢棄物-焚化
Emissions from the disposal of solid and liquid waste - from the incinerator  (General Waste)</t>
    </r>
    <phoneticPr fontId="0" type="noConversion"/>
  </si>
  <si>
    <r>
      <rPr>
        <b/>
        <sz val="10"/>
        <color theme="1"/>
        <rFont val="Microsoft JhengHei Light"/>
        <family val="2"/>
      </rPr>
      <t>一般事業廢棄物-掩埋
Emissions from the disposal of solid and liquid waste - from the Landfill  (General Waste)</t>
    </r>
    <phoneticPr fontId="0" type="noConversion"/>
  </si>
  <si>
    <r>
      <rPr>
        <b/>
        <sz val="10"/>
        <color theme="1"/>
        <rFont val="Microsoft JhengHei Light"/>
        <family val="2"/>
      </rPr>
      <t>一般事業廢棄物-再利用
Emissions from the disposal of solid and liquid waste - from the Reuse (General Waste)</t>
    </r>
    <phoneticPr fontId="0" type="noConversion"/>
  </si>
  <si>
    <r>
      <rPr>
        <b/>
        <sz val="10"/>
        <color theme="1"/>
        <rFont val="Microsoft JhengHei Light"/>
        <family val="2"/>
      </rPr>
      <t>有害事業廢棄物-焚化發電
Emissions from the disposal of solid and liquid waste - electricity from incinerator (Hazardous waste)</t>
    </r>
    <phoneticPr fontId="0" type="noConversion"/>
  </si>
  <si>
    <r>
      <rPr>
        <b/>
        <sz val="10"/>
        <color theme="1"/>
        <rFont val="Microsoft JhengHei Light"/>
        <family val="2"/>
      </rPr>
      <t>有害事業廢棄物-焚化
Emissions from the disposal of solid and liquid waste - from the incinerator  (Hazardous waste)</t>
    </r>
    <phoneticPr fontId="0" type="noConversion"/>
  </si>
  <si>
    <r>
      <rPr>
        <b/>
        <sz val="10"/>
        <color theme="1"/>
        <rFont val="Microsoft JhengHei Light"/>
        <family val="2"/>
      </rPr>
      <t>有害事業廢棄物-掩埋
Emissions from the disposal of solid and liquid waste - from the Landfill  (Hazardous waste)</t>
    </r>
    <phoneticPr fontId="0" type="noConversion"/>
  </si>
  <si>
    <r>
      <rPr>
        <b/>
        <sz val="10"/>
        <color theme="1"/>
        <rFont val="Microsoft JhengHei Light"/>
        <family val="2"/>
      </rPr>
      <t>有害事業廢棄物-再利用
Emissions from the disposal of solid and liquid waste - from the Reuse (Hazardous waste)</t>
    </r>
    <phoneticPr fontId="0" type="noConversion"/>
  </si>
  <si>
    <r>
      <rPr>
        <b/>
        <sz val="10"/>
        <color theme="1"/>
        <rFont val="Microsoft JhengHei Light"/>
        <family val="2"/>
      </rPr>
      <t>溫室氣體排放量 
Individual GHG Emissions</t>
    </r>
    <phoneticPr fontId="0" type="noConversion"/>
  </si>
  <si>
    <r>
      <rPr>
        <b/>
        <sz val="10"/>
        <color indexed="8"/>
        <rFont val="Microsoft JhengHei Light"/>
        <family val="2"/>
      </rPr>
      <t>CO2-scope1</t>
    </r>
    <phoneticPr fontId="0" type="noConversion"/>
  </si>
  <si>
    <r>
      <rPr>
        <b/>
        <sz val="10"/>
        <color indexed="8"/>
        <rFont val="Microsoft JhengHei Light"/>
        <family val="2"/>
      </rPr>
      <t>CO2-scope2 market-based</t>
    </r>
    <phoneticPr fontId="0" type="noConversion"/>
  </si>
  <si>
    <r>
      <rPr>
        <b/>
        <sz val="10"/>
        <color indexed="8"/>
        <rFont val="Microsoft JhengHei Light"/>
        <family val="2"/>
      </rPr>
      <t>CH4-scope1</t>
    </r>
    <phoneticPr fontId="0" type="noConversion"/>
  </si>
  <si>
    <r>
      <rPr>
        <b/>
        <sz val="10"/>
        <color indexed="8"/>
        <rFont val="Microsoft JhengHei Light"/>
        <family val="2"/>
      </rPr>
      <t>N2O-scope1</t>
    </r>
    <phoneticPr fontId="0" type="noConversion"/>
  </si>
  <si>
    <r>
      <rPr>
        <b/>
        <sz val="10"/>
        <color indexed="8"/>
        <rFont val="Microsoft JhengHei Light"/>
        <family val="2"/>
      </rPr>
      <t>HFCs-scope1</t>
    </r>
    <phoneticPr fontId="0" type="noConversion"/>
  </si>
  <si>
    <r>
      <rPr>
        <b/>
        <sz val="10"/>
        <color indexed="8"/>
        <rFont val="Microsoft JhengHei Light"/>
        <family val="2"/>
      </rPr>
      <t>PFCs-scope1</t>
    </r>
    <phoneticPr fontId="0" type="noConversion"/>
  </si>
  <si>
    <r>
      <rPr>
        <b/>
        <sz val="10"/>
        <color indexed="8"/>
        <rFont val="Microsoft JhengHei Light"/>
        <family val="2"/>
      </rPr>
      <t>SF6-scope1</t>
    </r>
    <phoneticPr fontId="0" type="noConversion"/>
  </si>
  <si>
    <r>
      <rPr>
        <b/>
        <sz val="10"/>
        <color indexed="8"/>
        <rFont val="Microsoft JhengHei Light"/>
        <family val="2"/>
      </rPr>
      <t>NF3-scope1</t>
    </r>
    <phoneticPr fontId="0" type="noConversion"/>
  </si>
  <si>
    <t>參數1</t>
  </si>
  <si>
    <t>參數2</t>
  </si>
  <si>
    <t>參數3</t>
  </si>
  <si>
    <t>參數4</t>
  </si>
  <si>
    <t>分數</t>
  </si>
  <si>
    <t>資訊取得難易度</t>
  </si>
  <si>
    <t>活動數據準確性</t>
  </si>
  <si>
    <t>數據收集及準備時間</t>
  </si>
  <si>
    <t>是否為預期使用者需求必要要求</t>
  </si>
  <si>
    <t>可於組織內直接取得</t>
  </si>
  <si>
    <t>自動連續量測</t>
  </si>
  <si>
    <t>6個月以內</t>
  </si>
  <si>
    <r>
      <rPr>
        <sz val="12"/>
        <color rgb="FF000000"/>
        <rFont val="新細明體"/>
        <family val="1"/>
      </rPr>
      <t>Y</t>
    </r>
    <phoneticPr fontId="0" type="noConversion"/>
  </si>
  <si>
    <t>須由外部組織取得</t>
  </si>
  <si>
    <t>間歇量測</t>
  </si>
  <si>
    <t>6個月至1年</t>
  </si>
  <si>
    <t>無相關紀綠資料/無法評估</t>
  </si>
  <si>
    <t>自行推估</t>
  </si>
  <si>
    <t>1年以上</t>
  </si>
  <si>
    <r>
      <rPr>
        <sz val="12"/>
        <color rgb="FF000000"/>
        <rFont val="新細明體"/>
        <family val="1"/>
      </rPr>
      <t>N</t>
    </r>
    <phoneticPr fontId="0" type="noConversion"/>
  </si>
  <si>
    <r>
      <rPr>
        <sz val="12"/>
        <color rgb="FF000000"/>
        <rFont val="新細明體"/>
        <family val="1"/>
      </rPr>
      <t>佔比</t>
    </r>
    <phoneticPr fontId="0" type="noConversion"/>
  </si>
  <si>
    <r>
      <rPr>
        <sz val="12"/>
        <color rgb="FF000000"/>
        <rFont val="新細明體"/>
        <family val="1"/>
      </rPr>
      <t>計算公式</t>
    </r>
    <phoneticPr fontId="0" type="noConversion"/>
  </si>
  <si>
    <r>
      <rPr>
        <sz val="12"/>
        <color rgb="FF000000"/>
        <rFont val="新細明體"/>
        <family val="1"/>
      </rPr>
      <t>= (A*30%+B*20%+C*50%)+D</t>
    </r>
    <phoneticPr fontId="0" type="noConversion"/>
  </si>
  <si>
    <r>
      <rPr>
        <sz val="12"/>
        <color rgb="FF000000"/>
        <rFont val="新細明體"/>
        <family val="1"/>
      </rPr>
      <t>重大性</t>
    </r>
    <phoneticPr fontId="0" type="noConversion"/>
  </si>
  <si>
    <t>&gt;3.5分,即為報告年度重大性排放之盤查項目。</t>
  </si>
  <si>
    <r>
      <rPr>
        <sz val="10"/>
        <color rgb="FF000000"/>
        <rFont val="Microsoft JhengHei Light"/>
        <family val="2"/>
      </rPr>
      <t>區域Region</t>
    </r>
    <phoneticPr fontId="0" type="noConversion"/>
  </si>
  <si>
    <r>
      <rPr>
        <sz val="10"/>
        <color rgb="FF000000"/>
        <rFont val="Microsoft JhengHei Light"/>
        <family val="2"/>
      </rPr>
      <t>國家別Country</t>
    </r>
    <phoneticPr fontId="0" type="noConversion"/>
  </si>
  <si>
    <r>
      <rPr>
        <sz val="10"/>
        <color rgb="FF000000"/>
        <rFont val="Microsoft JhengHei Light"/>
        <family val="2"/>
      </rPr>
      <t>排放源名稱Emission Source</t>
    </r>
    <phoneticPr fontId="0" type="noConversion"/>
  </si>
  <si>
    <r>
      <rPr>
        <sz val="10"/>
        <color rgb="FF000000"/>
        <rFont val="Microsoft JhengHei Light"/>
        <family val="2"/>
      </rPr>
      <t>CO2係數</t>
    </r>
    <phoneticPr fontId="0" type="noConversion"/>
  </si>
  <si>
    <r>
      <rPr>
        <sz val="10"/>
        <color rgb="FF000000"/>
        <rFont val="Microsoft JhengHei Light"/>
        <family val="2"/>
      </rPr>
      <t>CO2係數單位</t>
    </r>
    <phoneticPr fontId="0" type="noConversion"/>
  </si>
  <si>
    <r>
      <rPr>
        <sz val="10"/>
        <color rgb="FF000000"/>
        <rFont val="Microsoft JhengHei Light"/>
        <family val="2"/>
      </rPr>
      <t>CH4係數</t>
    </r>
    <phoneticPr fontId="0" type="noConversion"/>
  </si>
  <si>
    <r>
      <rPr>
        <sz val="10"/>
        <color rgb="FF000000"/>
        <rFont val="Microsoft JhengHei Light"/>
        <family val="2"/>
      </rPr>
      <t>CH4係數單位</t>
    </r>
    <phoneticPr fontId="0" type="noConversion"/>
  </si>
  <si>
    <r>
      <rPr>
        <sz val="10"/>
        <color rgb="FF000000"/>
        <rFont val="Microsoft JhengHei Light"/>
        <family val="2"/>
      </rPr>
      <t>N2O係數</t>
    </r>
    <phoneticPr fontId="0" type="noConversion"/>
  </si>
  <si>
    <r>
      <rPr>
        <sz val="10"/>
        <color rgb="FF000000"/>
        <rFont val="Microsoft JhengHei Light"/>
        <family val="2"/>
      </rPr>
      <t>N2O係數單位</t>
    </r>
    <phoneticPr fontId="0" type="noConversion"/>
  </si>
  <si>
    <r>
      <rPr>
        <sz val="10"/>
        <color rgb="FF000000"/>
        <rFont val="Microsoft JhengHei Light"/>
        <family val="2"/>
      </rPr>
      <t>HFCs係數</t>
    </r>
    <phoneticPr fontId="0" type="noConversion"/>
  </si>
  <si>
    <r>
      <rPr>
        <sz val="10"/>
        <color rgb="FF000000"/>
        <rFont val="Microsoft JhengHei Light"/>
        <family val="2"/>
      </rPr>
      <t>HFCs係數單位</t>
    </r>
    <phoneticPr fontId="0" type="noConversion"/>
  </si>
  <si>
    <r>
      <rPr>
        <sz val="10"/>
        <color rgb="FF000000"/>
        <rFont val="Microsoft JhengHei Light"/>
        <family val="2"/>
      </rPr>
      <t>PFCs係數</t>
    </r>
    <phoneticPr fontId="0" type="noConversion"/>
  </si>
  <si>
    <r>
      <rPr>
        <sz val="10"/>
        <color rgb="FF000000"/>
        <rFont val="Microsoft JhengHei Light"/>
        <family val="2"/>
      </rPr>
      <t>PFCs係數單位</t>
    </r>
    <phoneticPr fontId="0" type="noConversion"/>
  </si>
  <si>
    <r>
      <rPr>
        <sz val="10"/>
        <color rgb="FF000000"/>
        <rFont val="Microsoft JhengHei Light"/>
        <family val="2"/>
      </rPr>
      <t>SF6係數</t>
    </r>
    <phoneticPr fontId="0" type="noConversion"/>
  </si>
  <si>
    <r>
      <rPr>
        <sz val="10"/>
        <color rgb="FF000000"/>
        <rFont val="Microsoft JhengHei Light"/>
        <family val="2"/>
      </rPr>
      <t>SF6係數單位Factor Unit</t>
    </r>
    <phoneticPr fontId="0" type="noConversion"/>
  </si>
  <si>
    <r>
      <rPr>
        <sz val="10"/>
        <color rgb="FF000000"/>
        <rFont val="Microsoft JhengHei Light"/>
        <family val="2"/>
      </rPr>
      <t>NF3係數Factor Unit</t>
    </r>
    <phoneticPr fontId="0" type="noConversion"/>
  </si>
  <si>
    <r>
      <rPr>
        <sz val="10"/>
        <color rgb="FF000000"/>
        <rFont val="Microsoft JhengHei Light"/>
        <family val="2"/>
      </rPr>
      <t>NF3係數單位</t>
    </r>
    <phoneticPr fontId="0" type="noConversion"/>
  </si>
  <si>
    <r>
      <rPr>
        <sz val="10"/>
        <color rgb="FF000000"/>
        <rFont val="Microsoft JhengHei Light"/>
        <family val="2"/>
      </rPr>
      <t>預設活數數據單位</t>
    </r>
    <phoneticPr fontId="0" type="noConversion"/>
  </si>
  <si>
    <r>
      <rPr>
        <sz val="10"/>
        <color rgb="FF000000"/>
        <rFont val="Microsoft JhengHei Light"/>
        <family val="2"/>
      </rPr>
      <t>係數來源Reference</t>
    </r>
    <phoneticPr fontId="0" type="noConversion"/>
  </si>
  <si>
    <r>
      <rPr>
        <sz val="10"/>
        <color rgb="FF000000"/>
        <rFont val="Microsoft JhengHei Light"/>
        <family val="2"/>
      </rPr>
      <t>係數年份Year</t>
    </r>
    <phoneticPr fontId="0" type="noConversion"/>
  </si>
  <si>
    <r>
      <rPr>
        <sz val="10"/>
        <color rgb="FF000000"/>
        <rFont val="Microsoft JhengHei Light"/>
        <family val="2"/>
      </rPr>
      <t>熱值Caloric Value</t>
    </r>
    <phoneticPr fontId="0" type="noConversion"/>
  </si>
  <si>
    <t>Asia</t>
  </si>
  <si>
    <r>
      <rPr>
        <sz val="12"/>
        <color rgb="FF000000"/>
        <rFont val="Microsoft JhengHei Light"/>
        <family val="2"/>
      </rPr>
      <t>柴油Diesel Oil</t>
    </r>
    <phoneticPr fontId="0" type="noConversion"/>
  </si>
  <si>
    <t>KgCO2/L</t>
  </si>
  <si>
    <t>KgCH4/L</t>
  </si>
  <si>
    <t>KgN2O/L</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</si>
  <si>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</si>
  <si>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</si>
  <si>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t>蒸餘油 (燃料油)Residual Fuel Oil</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</si>
  <si>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</si>
  <si>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</si>
  <si>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t>液化石油氣(重量)Liquefied Petroleum Gases (LPG)(Weight)</t>
  </si>
  <si>
    <t>KgCO2/Kg</t>
  </si>
  <si>
    <t>KgCH4/kg</t>
  </si>
  <si>
    <t>KgN2O/kg</t>
  </si>
  <si>
    <t>Ton</t>
  </si>
  <si>
    <r>
      <rPr>
        <sz val="12"/>
        <color rgb="FF000000"/>
        <rFont val="Microsoft JhengHei Light"/>
        <family val="2"/>
      </rPr>
      <t>環保署排放係管理表6.0.4+密度換算Taiwan EPA GHG coefficient table 6.0.4&amp;Density conversion</t>
    </r>
    <phoneticPr fontId="0" type="noConversion"/>
  </si>
  <si>
    <t>乙烷Ethane</t>
  </si>
  <si>
    <r>
      <rPr>
        <sz val="12"/>
        <color rgb="FF000000"/>
        <rFont val="Microsoft JhengHei Light"/>
        <family val="2"/>
      </rPr>
      <t>環保署排放係管理表6.0.4Taiwan EPA GHG coefficient table 6.0.4</t>
    </r>
    <phoneticPr fontId="0" type="noConversion"/>
  </si>
  <si>
    <t>KgCO2/M3</t>
  </si>
  <si>
    <t>KgCH4/M3</t>
  </si>
  <si>
    <t>KgN2O/M3</t>
  </si>
  <si>
    <r>
      <rPr>
        <sz val="12"/>
        <color rgb="FF000000"/>
        <rFont val="Microsoft JhengHei Light"/>
        <family val="2"/>
      </rPr>
      <t>環保署排放係管理表6.0.4Taiwan EPA GHG coefficient table 6.0.4</t>
    </r>
    <phoneticPr fontId="0" type="noConversion"/>
  </si>
  <si>
    <t>航空汽油(移動源)Aviation Gasoline (Jet Gasoline)(Mobile combustion emissions)</t>
  </si>
  <si>
    <r>
      <rPr>
        <sz val="12"/>
        <color rgb="FF000000"/>
        <rFont val="Microsoft JhengHei Light"/>
        <family val="2"/>
      </rPr>
      <t>環保署排放係管理表6.0.4Taiwan EPA GHG coefficient table 6.0.4</t>
    </r>
    <phoneticPr fontId="0" type="noConversion"/>
  </si>
  <si>
    <t>航空燃油(移動源)Jet Kerosene(Mobile combustion emissions)</t>
  </si>
  <si>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</si>
  <si>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環保署排放係管理表6.0.4Taiwan EPA GHG coefficient table 6.0.4</t>
    </r>
    <phoneticPr fontId="0" type="noConversion"/>
  </si>
  <si>
    <r>
      <rPr>
        <sz val="12"/>
        <color rgb="FF000000"/>
        <rFont val="Microsoft JhengHei Light"/>
        <family val="2"/>
      </rPr>
      <t>柴油(移動源)Diesel Oil(Mobile combustion emissions)</t>
    </r>
    <phoneticPr fontId="0" type="noConversion"/>
  </si>
  <si>
    <r>
      <rPr>
        <sz val="12"/>
        <color rgb="FF000000"/>
        <rFont val="Microsoft JhengHei Light"/>
        <family val="2"/>
      </rPr>
      <t>環保署排放係管理表6.0.4Taiwan EPA GHG coefficient table 6.0.4</t>
    </r>
    <phoneticPr fontId="0" type="noConversion"/>
  </si>
  <si>
    <t>煤油(移動源)Kerosene(Mobile combustion emissions)</t>
  </si>
  <si>
    <r>
      <rPr>
        <sz val="12"/>
        <color rgb="FF000000"/>
        <rFont val="Microsoft JhengHei Light"/>
        <family val="2"/>
      </rPr>
      <t>環保署排放係管理表6.0.4Taiwan EPA GHG coefficient table 6.0.4</t>
    </r>
    <phoneticPr fontId="0" type="noConversion"/>
  </si>
  <si>
    <t>潤滑油(移動源)Lubricants(Mobile combustion emissions)</t>
  </si>
  <si>
    <r>
      <rPr>
        <sz val="12"/>
        <color rgb="FF000000"/>
        <rFont val="Microsoft JhengHei Light"/>
        <family val="2"/>
      </rPr>
      <t>環保署排放係管理表6.0.4Taiwan EPA GHG coefficient table 6.0.4</t>
    </r>
    <phoneticPr fontId="0" type="noConversion"/>
  </si>
  <si>
    <t>液化石油氣(移動源)Liquefied Petroleum Gases (LPG)(Mobile combustion emissions)</t>
  </si>
  <si>
    <r>
      <rPr>
        <sz val="12"/>
        <color rgb="FF000000"/>
        <rFont val="Microsoft JhengHei Light"/>
        <family val="2"/>
      </rPr>
      <t>環保署排放係管理表6.0.4Taiwan EPA GHG coefficient table 6.0.4</t>
    </r>
    <phoneticPr fontId="0" type="noConversion"/>
  </si>
  <si>
    <t>液化天然氣(移動源)Liquefied Natural Gas (LNG)(Mobile combustion emissions)</t>
  </si>
  <si>
    <r>
      <rPr>
        <sz val="12"/>
        <color rgb="FF000000"/>
        <rFont val="Microsoft JhengHei Light"/>
        <family val="2"/>
      </rPr>
      <t>環保署排放係管理表6.0.4Taiwan EPA GHG coefficient table 6.0.4</t>
    </r>
    <phoneticPr fontId="0" type="noConversion"/>
  </si>
  <si>
    <t>自產煤Other Bituminous Coal</t>
  </si>
  <si>
    <t>KgCH4/Kg</t>
  </si>
  <si>
    <t>KgN2O/Kg</t>
  </si>
  <si>
    <r>
      <rPr>
        <sz val="12"/>
        <color rgb="FF000000"/>
        <rFont val="Microsoft JhengHei Light"/>
        <family val="2"/>
      </rPr>
      <t>環保署排放係管理表6.0.4Taiwan EPA GHG coefficient table 6.0.4</t>
    </r>
    <phoneticPr fontId="0" type="noConversion"/>
  </si>
  <si>
    <t>原料煤Other Bituminous Coal</t>
  </si>
  <si>
    <r>
      <rPr>
        <sz val="12"/>
        <color rgb="FF000000"/>
        <rFont val="Microsoft JhengHei Light"/>
        <family val="2"/>
      </rPr>
      <t>環保署排放係管理表6.0.4Taiwan EPA GHG coefficient table 6.0.4</t>
    </r>
    <phoneticPr fontId="0" type="noConversion"/>
  </si>
  <si>
    <t>燃料煤Other Bituminous Coal</t>
  </si>
  <si>
    <r>
      <rPr>
        <sz val="12"/>
        <color rgb="FF000000"/>
        <rFont val="Microsoft JhengHei Light"/>
        <family val="2"/>
      </rPr>
      <t>環保署排放係管理表6.0.4Taiwan EPA GHG coefficient table 6.0.4</t>
    </r>
    <phoneticPr fontId="0" type="noConversion"/>
  </si>
  <si>
    <t>無煙煤Anthracite</t>
  </si>
  <si>
    <r>
      <rPr>
        <sz val="12"/>
        <color rgb="FF000000"/>
        <rFont val="Microsoft JhengHei Light"/>
        <family val="2"/>
      </rPr>
      <t>環保署排放係管理表6.0.4Taiwan EPA GHG coefficient table 6.0.4</t>
    </r>
    <phoneticPr fontId="0" type="noConversion"/>
  </si>
  <si>
    <t>焦煤Coking Coal</t>
  </si>
  <si>
    <r>
      <rPr>
        <sz val="12"/>
        <color rgb="FF000000"/>
        <rFont val="Microsoft JhengHei Light"/>
        <family val="2"/>
      </rPr>
      <t>環保署排放係管理表6.0.4Taiwan EPA GHG coefficient table 6.0.4</t>
    </r>
    <phoneticPr fontId="0" type="noConversion"/>
  </si>
  <si>
    <t>煙煤Other Bituminous Coal</t>
  </si>
  <si>
    <r>
      <rPr>
        <sz val="12"/>
        <color rgb="FF000000"/>
        <rFont val="Microsoft JhengHei Light"/>
        <family val="2"/>
      </rPr>
      <t>環保署排放係管理表6.0.4Taiwan EPA GHG coefficient table 6.0.4</t>
    </r>
    <phoneticPr fontId="0" type="noConversion"/>
  </si>
  <si>
    <t>亞煙煤(發電)Sub-Bituminous Coal</t>
  </si>
  <si>
    <r>
      <rPr>
        <sz val="12"/>
        <color rgb="FF000000"/>
        <rFont val="Microsoft JhengHei Light"/>
        <family val="2"/>
      </rPr>
      <t>環保署排放係管理表6.0.4Taiwan EPA GHG coefficient table 6.0.4</t>
    </r>
    <phoneticPr fontId="0" type="noConversion"/>
  </si>
  <si>
    <t>亞煙煤(其他)Sub-Bituminous Coal</t>
  </si>
  <si>
    <r>
      <rPr>
        <sz val="12"/>
        <color rgb="FF000000"/>
        <rFont val="Microsoft JhengHei Light"/>
        <family val="2"/>
      </rPr>
      <t>環保署排放係管理表6.0.4Taiwan EPA GHG coefficient table 6.0.4</t>
    </r>
    <phoneticPr fontId="0" type="noConversion"/>
  </si>
  <si>
    <t>褐煤Lignite</t>
  </si>
  <si>
    <r>
      <rPr>
        <sz val="12"/>
        <color rgb="FF000000"/>
        <rFont val="Microsoft JhengHei Light"/>
        <family val="2"/>
      </rPr>
      <t>環保署排放係管理表6.0.4Taiwan EPA GHG coefficient table 6.0.4</t>
    </r>
    <phoneticPr fontId="0" type="noConversion"/>
  </si>
  <si>
    <t>油頁岩Oil Shale and Tar Sands</t>
  </si>
  <si>
    <r>
      <rPr>
        <sz val="12"/>
        <color rgb="FF000000"/>
        <rFont val="Microsoft JhengHei Light"/>
        <family val="2"/>
      </rPr>
      <t>環保署排放係管理表6.0.4Taiwan EPA GHG coefficient table 6.0.4</t>
    </r>
    <phoneticPr fontId="0" type="noConversion"/>
  </si>
  <si>
    <t>泥煤Peat</t>
  </si>
  <si>
    <r>
      <rPr>
        <sz val="12"/>
        <color rgb="FF000000"/>
        <rFont val="Microsoft JhengHei Light"/>
        <family val="2"/>
      </rPr>
      <t>環保署排放係管理表6.0.4Taiwan EPA GHG coefficient table 6.0.4</t>
    </r>
    <phoneticPr fontId="0" type="noConversion"/>
  </si>
  <si>
    <t>煤球Patent Fuel</t>
  </si>
  <si>
    <r>
      <rPr>
        <sz val="12"/>
        <color rgb="FF000000"/>
        <rFont val="Microsoft JhengHei Light"/>
        <family val="2"/>
      </rPr>
      <t>環保署排放係管理表6.0.4Taiwan EPA GHG coefficient table 6.0.4</t>
    </r>
    <phoneticPr fontId="0" type="noConversion"/>
  </si>
  <si>
    <t>焦炭Coke Oven Coke and Lignite Coke</t>
  </si>
  <si>
    <r>
      <rPr>
        <sz val="12"/>
        <color rgb="FF000000"/>
        <rFont val="Microsoft JhengHei Light"/>
        <family val="2"/>
      </rPr>
      <t>環保署排放係管理表6.0.4Taiwan EPA GHG coefficient table 6.0.4</t>
    </r>
    <phoneticPr fontId="0" type="noConversion"/>
  </si>
  <si>
    <t>石油焦Petroleum Coke</t>
  </si>
  <si>
    <r>
      <rPr>
        <sz val="12"/>
        <color rgb="FF000000"/>
        <rFont val="Microsoft JhengHei Light"/>
        <family val="2"/>
      </rPr>
      <t>環保署排放係管理表6.0.4Taiwan EPA GHG coefficient table 6.0.4</t>
    </r>
    <phoneticPr fontId="0" type="noConversion"/>
  </si>
  <si>
    <t>航空汽油Aviation Gasoline
(Jet Gasoline)</t>
  </si>
  <si>
    <r>
      <rPr>
        <sz val="12"/>
        <color rgb="FF000000"/>
        <rFont val="Microsoft JhengHei Light"/>
        <family val="2"/>
      </rPr>
      <t>環保署排放係管理表6.0.4Taiwan EPA GHG coefficient table 6.0.4</t>
    </r>
    <phoneticPr fontId="0" type="noConversion"/>
  </si>
  <si>
    <t>航空燃油Jet Kerosene</t>
  </si>
  <si>
    <r>
      <rPr>
        <sz val="12"/>
        <color rgb="FF000000"/>
        <rFont val="Microsoft JhengHei Light"/>
        <family val="2"/>
      </rPr>
      <t>環保署排放係管理表6.0.4Taiwan EPA GHG coefficient table 6.0.4</t>
    </r>
    <phoneticPr fontId="0" type="noConversion"/>
  </si>
  <si>
    <t>原油Crude Oil</t>
  </si>
  <si>
    <r>
      <rPr>
        <sz val="12"/>
        <color rgb="FF000000"/>
        <rFont val="Microsoft JhengHei Light"/>
        <family val="2"/>
      </rPr>
      <t>環保署排放係管理表6.0.4Taiwan EPA GHG coefficient table 6.0.4</t>
    </r>
    <phoneticPr fontId="0" type="noConversion"/>
  </si>
  <si>
    <t>奧里油Orimulsion</t>
  </si>
  <si>
    <r>
      <rPr>
        <sz val="12"/>
        <color rgb="FF000000"/>
        <rFont val="Microsoft JhengHei Light"/>
        <family val="2"/>
      </rPr>
      <t>環保署排放係管理表6.0.4Taiwan EPA GHG coefficient table 6.0.4</t>
    </r>
    <phoneticPr fontId="0" type="noConversion"/>
  </si>
  <si>
    <t>天然氣凝結油Natural Gas Liquids (NGLs)</t>
  </si>
  <si>
    <r>
      <rPr>
        <sz val="12"/>
        <color rgb="FF000000"/>
        <rFont val="Microsoft JhengHei Light"/>
        <family val="2"/>
      </rPr>
      <t>環保署排放係管理表6.0.4Taiwan EPA GHG coefficient table 6.0.4</t>
    </r>
    <phoneticPr fontId="0" type="noConversion"/>
  </si>
  <si>
    <t>煤油Other Kerosene</t>
  </si>
  <si>
    <r>
      <rPr>
        <sz val="12"/>
        <color rgb="FF000000"/>
        <rFont val="Microsoft JhengHei Light"/>
        <family val="2"/>
      </rPr>
      <t>環保署排放係管理表6.0.4Taiwan EPA GHG coefficient table 6.0.4</t>
    </r>
    <phoneticPr fontId="0" type="noConversion"/>
  </si>
  <si>
    <t>頁岩油Shale Oil</t>
  </si>
  <si>
    <r>
      <rPr>
        <sz val="12"/>
        <color rgb="FF000000"/>
        <rFont val="Microsoft JhengHei Light"/>
        <family val="2"/>
      </rPr>
      <t>環保署排放係管理表6.0.4Taiwan EPA GHG coefficient table 6.0.4</t>
    </r>
    <phoneticPr fontId="0" type="noConversion"/>
  </si>
  <si>
    <t>石油腦Naphtha</t>
  </si>
  <si>
    <r>
      <rPr>
        <sz val="12"/>
        <color rgb="FF000000"/>
        <rFont val="Microsoft JhengHei Light"/>
        <family val="2"/>
      </rPr>
      <t>環保署排放係管理表6.0.4Taiwan EPA GHG coefficient table 6.0.4</t>
    </r>
    <phoneticPr fontId="0" type="noConversion"/>
  </si>
  <si>
    <t>柏油Bitumen</t>
  </si>
  <si>
    <r>
      <rPr>
        <sz val="12"/>
        <color rgb="FF000000"/>
        <rFont val="Microsoft JhengHei Light"/>
        <family val="2"/>
      </rPr>
      <t>環保署排放係管理表6.0.4Taiwan EPA GHG coefficient table 6.0.4</t>
    </r>
    <phoneticPr fontId="0" type="noConversion"/>
  </si>
  <si>
    <t>潤滑油Lubricants</t>
  </si>
  <si>
    <r>
      <rPr>
        <sz val="12"/>
        <color rgb="FF000000"/>
        <rFont val="Microsoft JhengHei Light"/>
        <family val="2"/>
      </rPr>
      <t>環保署排放係管理表6.0.4Taiwan EPA GHG coefficient table 6.0.4</t>
    </r>
    <phoneticPr fontId="0" type="noConversion"/>
  </si>
  <si>
    <t>其他油品Other Petroleum Products</t>
  </si>
  <si>
    <r>
      <rPr>
        <sz val="12"/>
        <color rgb="FF000000"/>
        <rFont val="Microsoft JhengHei Light"/>
        <family val="2"/>
      </rPr>
      <t>環保署排放係管理表6.0.4Taiwan EPA GHG coefficient table 6.0.4</t>
    </r>
    <phoneticPr fontId="0" type="noConversion"/>
  </si>
  <si>
    <t>煉油氣Refinery Gas</t>
  </si>
  <si>
    <r>
      <rPr>
        <sz val="12"/>
        <color rgb="FF000000"/>
        <rFont val="Microsoft JhengHei Light"/>
        <family val="2"/>
      </rPr>
      <t>環保署排放係管理表6.0.4Taiwan EPA GHG coefficient table 6.0.4</t>
    </r>
    <phoneticPr fontId="0" type="noConversion"/>
  </si>
  <si>
    <t>焦爐氣Coke Oven Gas</t>
  </si>
  <si>
    <r>
      <rPr>
        <sz val="12"/>
        <color rgb="FF000000"/>
        <rFont val="Microsoft JhengHei Light"/>
        <family val="2"/>
      </rPr>
      <t>環保署排放係管理表6.0.4Taiwan EPA GHG coefficient table 6.0.4</t>
    </r>
    <phoneticPr fontId="0" type="noConversion"/>
  </si>
  <si>
    <t>高爐氣Blast Furnace Gas</t>
  </si>
  <si>
    <r>
      <rPr>
        <sz val="12"/>
        <color rgb="FF000000"/>
        <rFont val="Microsoft JhengHei Light"/>
        <family val="2"/>
      </rPr>
      <t>環保署排放係管理表6.0.4Taiwan EPA GHG coefficient table 6.0.4</t>
    </r>
    <phoneticPr fontId="0" type="noConversion"/>
  </si>
  <si>
    <t>一般廢棄物Municipal Wastes</t>
  </si>
  <si>
    <r>
      <rPr>
        <sz val="12"/>
        <color rgb="FF000000"/>
        <rFont val="Microsoft JhengHei Light"/>
        <family val="2"/>
      </rPr>
      <t>環保署排放係管理表6.0.4Taiwan EPA GHG coefficient table 6.0.4</t>
    </r>
    <phoneticPr fontId="0" type="noConversion"/>
  </si>
  <si>
    <t>木頭－固態Wood/Wood Waste</t>
  </si>
  <si>
    <r>
      <rPr>
        <sz val="12"/>
        <color rgb="FF000000"/>
        <rFont val="Microsoft JhengHei Light"/>
        <family val="2"/>
      </rPr>
      <t>環保署排放係管理表6.0.4Taiwan EPA GHG coefficient table 6.0.4</t>
    </r>
    <phoneticPr fontId="0" type="noConversion"/>
  </si>
  <si>
    <t>黑液Sulphite lyes (Black liquor)</t>
  </si>
  <si>
    <r>
      <rPr>
        <sz val="12"/>
        <color rgb="FF000000"/>
        <rFont val="Microsoft JhengHei Light"/>
        <family val="2"/>
      </rPr>
      <t>環保署排放係管理表6.0.4Taiwan EPA GHG coefficient table 6.0.4</t>
    </r>
    <phoneticPr fontId="0" type="noConversion"/>
  </si>
  <si>
    <t>木炭Charcoal</t>
  </si>
  <si>
    <r>
      <rPr>
        <sz val="12"/>
        <color rgb="FF000000"/>
        <rFont val="Microsoft JhengHei Light"/>
        <family val="2"/>
      </rPr>
      <t>環保署排放係管理表6.0.4Taiwan EPA GHG coefficient table 6.0.4</t>
    </r>
    <phoneticPr fontId="0" type="noConversion"/>
  </si>
  <si>
    <t>掩埋場沼氣Landfill Gas</t>
  </si>
  <si>
    <r>
      <rPr>
        <sz val="12"/>
        <color rgb="FF000000"/>
        <rFont val="Microsoft JhengHei Light"/>
        <family val="2"/>
      </rPr>
      <t>環保署排放係管理表6.0.4Taiwan EPA GHG coefficient table 6.0.4</t>
    </r>
    <phoneticPr fontId="0" type="noConversion"/>
  </si>
  <si>
    <t>污泥沼氣Sludge Gas</t>
  </si>
  <si>
    <r>
      <rPr>
        <sz val="12"/>
        <color rgb="FF000000"/>
        <rFont val="Microsoft JhengHei Light"/>
        <family val="2"/>
      </rPr>
      <t>環保署排放係管理表6.0.4Taiwan EPA GHG coefficient table 6.0.4</t>
    </r>
    <phoneticPr fontId="0" type="noConversion"/>
  </si>
  <si>
    <t>其他氣態生質燃料Other Biogas</t>
  </si>
  <si>
    <r>
      <rPr>
        <sz val="12"/>
        <color rgb="FF000000"/>
        <rFont val="Microsoft JhengHei Light"/>
        <family val="2"/>
      </rPr>
      <t>環保署排放係管理表6.0.4Taiwan EPA GHG coefficient table 6.0.4</t>
    </r>
    <phoneticPr fontId="0" type="noConversion"/>
  </si>
  <si>
    <t>TonCH4/hr</t>
  </si>
  <si>
    <r>
      <rPr>
        <sz val="12"/>
        <color rgb="FF000000"/>
        <rFont val="Microsoft JhengHei Light"/>
        <family val="2"/>
      </rPr>
      <t>hrs</t>
    </r>
    <phoneticPr fontId="0" type="noConversion"/>
  </si>
  <si>
    <r>
      <rPr>
        <sz val="12"/>
        <color rgb="FF000000"/>
        <rFont val="Microsoft JhengHei Light"/>
        <family val="2"/>
      </rPr>
      <t>環保署排放係管理表6.0.4Taiwan EPA GHG coefficient table 6.0.4</t>
    </r>
    <phoneticPr fontId="0" type="noConversion"/>
  </si>
  <si>
    <r>
      <rPr>
        <sz val="12"/>
        <color rgb="FFFF0000"/>
        <rFont val="Microsoft JhengHei Light"/>
        <family val="2"/>
      </rPr>
      <t>KgSF6/Kg</t>
    </r>
    <phoneticPr fontId="0" type="noConversion"/>
  </si>
  <si>
    <r>
      <rPr>
        <sz val="12"/>
        <color rgb="FF000000"/>
        <rFont val="Microsoft JhengHei Light"/>
        <family val="2"/>
      </rPr>
      <t>ton</t>
    </r>
    <phoneticPr fontId="0" type="noConversion"/>
  </si>
  <si>
    <r>
      <rPr>
        <sz val="12"/>
        <color rgb="FF000000"/>
        <rFont val="Microsoft JhengHei Light"/>
        <family val="2"/>
      </rPr>
      <t>質量平衡mass balance</t>
    </r>
    <phoneticPr fontId="0" type="noConversion"/>
  </si>
  <si>
    <r>
      <rPr>
        <sz val="12"/>
        <color rgb="FF000000"/>
        <rFont val="Microsoft JhengHei Light"/>
        <family val="2"/>
      </rPr>
      <t>CO2滅火器-CO2 fire extinguishers</t>
    </r>
    <phoneticPr fontId="0" type="noConversion"/>
  </si>
  <si>
    <r>
      <rPr>
        <sz val="12"/>
        <color rgb="FF000000"/>
        <rFont val="Microsoft JhengHei Light"/>
        <family val="2"/>
      </rPr>
      <t>質量平衡mass balance</t>
    </r>
    <phoneticPr fontId="0" type="noConversion"/>
  </si>
  <si>
    <r>
      <rPr>
        <sz val="12"/>
        <color rgb="FF000000"/>
        <rFont val="Microsoft JhengHei Light"/>
        <family val="2"/>
      </rPr>
      <t>質量平衡mass balance</t>
    </r>
    <phoneticPr fontId="0" type="noConversion"/>
  </si>
  <si>
    <r>
      <rPr>
        <sz val="12"/>
        <color rgb="FFFF0000"/>
        <rFont val="Microsoft JhengHei Light"/>
        <family val="2"/>
      </rPr>
      <t>KgHFC-227ea/Kg</t>
    </r>
    <phoneticPr fontId="0" type="noConversion"/>
  </si>
  <si>
    <r>
      <rPr>
        <sz val="12"/>
        <color rgb="FF000000"/>
        <rFont val="Microsoft JhengHei Light"/>
        <family val="2"/>
      </rPr>
      <t>ton</t>
    </r>
    <phoneticPr fontId="0" type="noConversion"/>
  </si>
  <si>
    <r>
      <rPr>
        <sz val="12"/>
        <color rgb="FF000000"/>
        <rFont val="Microsoft JhengHei Light"/>
        <family val="2"/>
      </rPr>
      <t>質量平衡mass balance</t>
    </r>
    <phoneticPr fontId="0" type="noConversion"/>
  </si>
  <si>
    <t>KgHFCs/Kg</t>
  </si>
  <si>
    <r>
      <rPr>
        <b/>
        <sz val="10"/>
        <color theme="0"/>
        <rFont val="微軟正黑體"/>
        <family val="2"/>
      </rPr>
      <t>Region</t>
    </r>
    <phoneticPr fontId="0" type="noConversion"/>
  </si>
  <si>
    <r>
      <rPr>
        <b/>
        <sz val="10"/>
        <color theme="0"/>
        <rFont val="微軟正黑體"/>
        <family val="2"/>
      </rPr>
      <t>Country/Market of consumption</t>
    </r>
    <phoneticPr fontId="0" type="noConversion"/>
  </si>
  <si>
    <r>
      <rPr>
        <b/>
        <sz val="10"/>
        <color theme="0"/>
        <rFont val="微軟正黑體"/>
        <family val="2"/>
      </rPr>
      <t>Grid</t>
    </r>
    <phoneticPr fontId="0" type="noConversion"/>
  </si>
  <si>
    <r>
      <rPr>
        <b/>
        <sz val="10"/>
        <color theme="0"/>
        <rFont val="微軟正黑體"/>
        <family val="2"/>
      </rPr>
      <t>Electricity emission factor</t>
    </r>
    <phoneticPr fontId="0" type="noConversion"/>
  </si>
  <si>
    <r>
      <rPr>
        <b/>
        <sz val="10"/>
        <color theme="0"/>
        <rFont val="微軟正黑體"/>
        <family val="2"/>
      </rPr>
      <t>Emission factor unit</t>
    </r>
    <phoneticPr fontId="0" type="noConversion"/>
  </si>
  <si>
    <r>
      <rPr>
        <b/>
        <sz val="10"/>
        <color theme="0"/>
        <rFont val="微軟正黑體"/>
        <family val="2"/>
      </rPr>
      <t>Year</t>
    </r>
    <phoneticPr fontId="0" type="noConversion"/>
  </si>
  <si>
    <r>
      <rPr>
        <b/>
        <sz val="10"/>
        <color theme="0"/>
        <rFont val="微軟正黑體"/>
        <family val="2"/>
      </rPr>
      <t>Emission factor reference</t>
    </r>
    <phoneticPr fontId="0" type="noConversion"/>
  </si>
  <si>
    <r>
      <rPr>
        <b/>
        <sz val="12"/>
        <color rgb="FF000000"/>
        <rFont val="微軟正黑體"/>
        <family val="2"/>
      </rPr>
      <t>Country/Market &amp; Year</t>
    </r>
    <phoneticPr fontId="0" type="noConversion"/>
  </si>
  <si>
    <t>區域</t>
  </si>
  <si>
    <r>
      <rPr>
        <sz val="12"/>
        <color rgb="FF000000"/>
        <rFont val="微軟正黑體"/>
        <family val="2"/>
      </rPr>
      <t>國家/市場</t>
    </r>
    <phoneticPr fontId="0" type="noConversion"/>
  </si>
  <si>
    <t>電網</t>
  </si>
  <si>
    <r>
      <rPr>
        <sz val="12"/>
        <color rgb="FF000000"/>
        <rFont val="微軟正黑體"/>
        <family val="2"/>
      </rPr>
      <t>電力係數</t>
    </r>
    <phoneticPr fontId="0" type="noConversion"/>
  </si>
  <si>
    <r>
      <rPr>
        <sz val="12"/>
        <color rgb="FF000000"/>
        <rFont val="微軟正黑體"/>
        <family val="2"/>
      </rPr>
      <t>係數單位</t>
    </r>
    <phoneticPr fontId="0" type="noConversion"/>
  </si>
  <si>
    <r>
      <rPr>
        <sz val="12"/>
        <color rgb="FF000000"/>
        <rFont val="微軟正黑體"/>
        <family val="2"/>
      </rPr>
      <t>電力係數年度</t>
    </r>
    <phoneticPr fontId="0" type="noConversion"/>
  </si>
  <si>
    <r>
      <rPr>
        <sz val="12"/>
        <color rgb="FF000000"/>
        <rFont val="微軟正黑體"/>
        <family val="2"/>
      </rPr>
      <t>電力係數來源</t>
    </r>
    <phoneticPr fontId="0" type="noConversion"/>
  </si>
  <si>
    <r>
      <rPr>
        <sz val="12"/>
        <color rgb="FF000000"/>
        <rFont val="微軟正黑體"/>
        <family val="2"/>
      </rPr>
      <t>國家&amp;電網</t>
    </r>
    <phoneticPr fontId="0" type="noConversion"/>
  </si>
  <si>
    <r>
      <rPr>
        <sz val="12"/>
        <color rgb="FF000000"/>
        <rFont val="微軟正黑體"/>
        <family val="2"/>
      </rPr>
      <t>電力係數2</t>
    </r>
    <phoneticPr fontId="0" type="noConversion"/>
  </si>
  <si>
    <t>電力係數來源2</t>
  </si>
  <si>
    <r>
      <rPr>
        <sz val="12"/>
        <color rgb="FF000000"/>
        <rFont val="微軟正黑體"/>
        <family val="2"/>
      </rPr>
      <t>電力係數單位</t>
    </r>
    <phoneticPr fontId="0" type="noConversion"/>
  </si>
  <si>
    <t>欄1</t>
  </si>
  <si>
    <t>Global</t>
  </si>
  <si>
    <t>Renewable electricity</t>
  </si>
  <si>
    <t>TonCO2e/MWh</t>
  </si>
  <si>
    <t>推估值</t>
  </si>
  <si>
    <t>能源局公告</t>
  </si>
  <si>
    <t>Market-based</t>
  </si>
  <si>
    <r>
      <rPr>
        <sz val="12"/>
        <color rgb="FF000000"/>
        <rFont val="微軟正黑體"/>
        <family val="2"/>
      </rPr>
      <t>OCEANIA</t>
    </r>
    <phoneticPr fontId="0" type="noConversion"/>
  </si>
  <si>
    <r>
      <rPr>
        <sz val="12"/>
        <color rgb="FF000000"/>
        <rFont val="微軟正黑體"/>
        <family val="2"/>
      </rPr>
      <t>Australia</t>
    </r>
    <phoneticPr fontId="0" type="noConversion"/>
  </si>
  <si>
    <r>
      <rPr>
        <u/>
        <sz val="12"/>
        <color theme="10"/>
        <rFont val="新細明體"/>
        <family val="1"/>
      </rPr>
      <t xml:space="preserve">https://www.dcceew.gov.au/sites/default/files/documents/national-greenhouse-account-factors-2023.docx </t>
    </r>
    <phoneticPr fontId="0" type="noConversion"/>
  </si>
  <si>
    <r>
      <rPr>
        <sz val="12"/>
        <color rgb="FF000000"/>
        <rFont val="微軟正黑體"/>
        <family val="2"/>
      </rPr>
      <t>OCEANIA</t>
    </r>
    <phoneticPr fontId="0" type="noConversion"/>
  </si>
  <si>
    <r>
      <rPr>
        <sz val="12"/>
        <color rgb="FF000000"/>
        <rFont val="微軟正黑體"/>
        <family val="2"/>
      </rPr>
      <t>Australia</t>
    </r>
    <phoneticPr fontId="0" type="noConversion"/>
  </si>
  <si>
    <r>
      <rPr>
        <u/>
        <sz val="12"/>
        <color theme="10"/>
        <rFont val="新細明體"/>
        <family val="1"/>
      </rPr>
      <t xml:space="preserve">https://www.dcceew.gov.au/sites/default/files/documents/national-greenhouse-account-factors-2023.docx </t>
    </r>
    <phoneticPr fontId="0" type="noConversion"/>
  </si>
  <si>
    <r>
      <rPr>
        <u/>
        <sz val="12"/>
        <color theme="10"/>
        <rFont val="新細明體"/>
        <family val="1"/>
      </rPr>
      <t>https://www.ema.gov.sg/resources/singapore-energy-statistics/chapter2</t>
    </r>
    <phoneticPr fontId="0" type="noConversion"/>
  </si>
  <si>
    <r>
      <rPr>
        <u/>
        <sz val="12"/>
        <color theme="10"/>
        <rFont val="新細明體"/>
        <family val="1"/>
      </rPr>
      <t>https://www.ema.gov.sg/resources/singapore-energy-statistics/chapter2</t>
    </r>
    <phoneticPr fontId="0" type="noConversion"/>
  </si>
  <si>
    <t>COUNTRY SPECIFIC ELECTRICITY GRID GREENHOUSE GAS EMISSION FACTORS</t>
  </si>
  <si>
    <t>Indonesia</t>
  </si>
  <si>
    <t>Climate Transparency (2022 Report)</t>
  </si>
  <si>
    <r>
      <rPr>
        <u/>
        <sz val="12"/>
        <color theme="10"/>
        <rFont val="新細明體"/>
        <family val="1"/>
      </rPr>
      <t>https://www.tepco.co.jp/en/corpinfo/illustrated/environment/emissions-co2-e.html</t>
    </r>
    <phoneticPr fontId="0" type="noConversion"/>
  </si>
  <si>
    <r>
      <rPr>
        <u/>
        <sz val="12"/>
        <color theme="10"/>
        <rFont val="新細明體"/>
        <family val="1"/>
      </rPr>
      <t>https://www.tepco.co.jp/en/corpinfo/illustrated/environment/emissions-co2-e.html</t>
    </r>
    <phoneticPr fontId="0" type="noConversion"/>
  </si>
  <si>
    <t>Republic of Korea</t>
  </si>
  <si>
    <t>Thailand Greenhouse Gas Management Organization (TGO) in 2020</t>
  </si>
  <si>
    <t>2019 年度减排项目中国区域电网基准线排放因子</t>
  </si>
  <si>
    <t>https://cea.nic.in/wp-content/uploads/baseline/2023/01/Approved_report_emission__2021_22.pdf</t>
  </si>
  <si>
    <t>Africa</t>
  </si>
  <si>
    <t>South Africa</t>
  </si>
  <si>
    <t>Understand low-carbon energy in Egypt through Data | Low-Carbon Power (lowcarbonpower.org)</t>
  </si>
  <si>
    <t>Ember-GER-2022</t>
  </si>
  <si>
    <t>Middle East</t>
  </si>
  <si>
    <t>Saudi Arabia</t>
  </si>
  <si>
    <r>
      <rPr>
        <sz val="12"/>
        <color rgb="FF000000"/>
        <rFont val="微軟正黑體"/>
        <family val="2"/>
      </rPr>
      <t>United Arab Emirates</t>
    </r>
    <phoneticPr fontId="0" type="noConversion"/>
  </si>
  <si>
    <t>Understand low-carbon energy in United Arab Emirates through Data | Low-Carbon Power (lowcarbonpower.org)</t>
  </si>
  <si>
    <r>
      <rPr>
        <sz val="12"/>
        <color rgb="FF000000"/>
        <rFont val="微軟正黑體"/>
        <family val="2"/>
      </rPr>
      <t>United Arab Emirates</t>
    </r>
    <phoneticPr fontId="0" type="noConversion"/>
  </si>
  <si>
    <r>
      <rPr>
        <sz val="12"/>
        <color rgb="FF000000"/>
        <rFont val="微軟正黑體"/>
        <family val="2"/>
      </rPr>
      <t>Dubai Electricity &amp; Water Authority (sustainability report 2021)</t>
    </r>
    <phoneticPr fontId="0" type="noConversion"/>
  </si>
  <si>
    <t>Electricity Maps | Live 24/7 CO₂ emissions of electricity consumption</t>
  </si>
  <si>
    <r>
      <rPr>
        <sz val="12"/>
        <color rgb="FF000000"/>
        <rFont val="微軟正黑體"/>
        <family val="2"/>
      </rPr>
      <t>Turkey</t>
    </r>
    <phoneticPr fontId="0" type="noConversion"/>
  </si>
  <si>
    <t>Americas</t>
  </si>
  <si>
    <t>US Env Protection Agency (EPA) eGrid</t>
  </si>
  <si>
    <t>Europe</t>
  </si>
  <si>
    <r>
      <rPr>
        <sz val="12"/>
        <color rgb="FF000000"/>
        <rFont val="微軟正黑體"/>
        <family val="2"/>
      </rPr>
      <t>Austria</t>
    </r>
    <phoneticPr fontId="0" type="noConversion"/>
  </si>
  <si>
    <t>European Environment Agency (EEA) 2023</t>
  </si>
  <si>
    <r>
      <rPr>
        <sz val="12"/>
        <color rgb="FF000000"/>
        <rFont val="微軟正黑體"/>
        <family val="2"/>
      </rPr>
      <t>Austria</t>
    </r>
    <phoneticPr fontId="0" type="noConversion"/>
  </si>
  <si>
    <t>Association of Issuing Bodies (AIB) 2023</t>
  </si>
  <si>
    <t>Belgium</t>
  </si>
  <si>
    <t>Bosnia &amp; Herzgovina</t>
  </si>
  <si>
    <t>Bulgaria</t>
  </si>
  <si>
    <t>Cyprus</t>
  </si>
  <si>
    <r>
      <rPr>
        <sz val="12"/>
        <color rgb="FF000000"/>
        <rFont val="微軟正黑體"/>
        <family val="2"/>
      </rPr>
      <t>Czech Republic</t>
    </r>
    <phoneticPr fontId="0" type="noConversion"/>
  </si>
  <si>
    <t>Denmark</t>
  </si>
  <si>
    <t>Estonia</t>
  </si>
  <si>
    <t>Greece</t>
  </si>
  <si>
    <t>Hungary</t>
  </si>
  <si>
    <t>Ireland</t>
  </si>
  <si>
    <t>Latvia</t>
  </si>
  <si>
    <t>Lithuania</t>
  </si>
  <si>
    <t>Luxembourg</t>
  </si>
  <si>
    <t>Malta</t>
  </si>
  <si>
    <t>https://app.electricitymaps.com/zone/NO-NO1</t>
  </si>
  <si>
    <t>Home (entsoe.eu)</t>
  </si>
  <si>
    <t>Portugal</t>
  </si>
  <si>
    <t>Serbia</t>
  </si>
  <si>
    <t>Slovenia</t>
  </si>
  <si>
    <r>
      <rPr>
        <sz val="10"/>
        <color theme="1"/>
        <rFont val="Arial"/>
        <family val="2"/>
      </rPr>
      <t>2023 Government greenhouse gas conversion factors for company reporting: Methodology paper (page 36)</t>
    </r>
    <phoneticPr fontId="0" type="noConversion"/>
  </si>
  <si>
    <t>https://cea.nic.in/wp-content/uploads/baseline/2020/07/user_guide_ver14.pdf</t>
  </si>
  <si>
    <t>Singapore Energy Market Authority (EMA)</t>
  </si>
  <si>
    <t>Association of Issuing Bodies (AIB) 2022</t>
  </si>
  <si>
    <r>
      <rPr>
        <b/>
        <sz val="12"/>
        <color rgb="FF000000"/>
        <rFont val="微軟正黑體"/>
        <family val="2"/>
      </rPr>
      <t>溫室氣體種類Types of greenhouse gases</t>
    </r>
    <phoneticPr fontId="0" type="noConversion"/>
  </si>
  <si>
    <r>
      <rPr>
        <b/>
        <sz val="12"/>
        <color rgb="FF000000"/>
        <rFont val="微軟正黑體"/>
        <family val="2"/>
      </rPr>
      <t>IPCC AR2 Report(1995)</t>
    </r>
    <phoneticPr fontId="0" type="noConversion"/>
  </si>
  <si>
    <r>
      <rPr>
        <b/>
        <sz val="12"/>
        <color rgb="FF000000"/>
        <rFont val="微軟正黑體"/>
        <family val="2"/>
      </rPr>
      <t>IPCC AR3 Report(2001)</t>
    </r>
    <phoneticPr fontId="0" type="noConversion"/>
  </si>
  <si>
    <r>
      <rPr>
        <b/>
        <sz val="12"/>
        <color rgb="FF000000"/>
        <rFont val="微軟正黑體"/>
        <family val="2"/>
      </rPr>
      <t>IPCC AR4 Report(2007)</t>
    </r>
    <phoneticPr fontId="0" type="noConversion"/>
  </si>
  <si>
    <r>
      <rPr>
        <b/>
        <sz val="12"/>
        <color rgb="FF000000"/>
        <rFont val="微軟正黑體"/>
        <family val="2"/>
      </rPr>
      <t>IPCC AR5 Report(2013)</t>
    </r>
    <phoneticPr fontId="0" type="noConversion"/>
  </si>
  <si>
    <r>
      <rPr>
        <b/>
        <sz val="12"/>
        <color rgb="FF000000"/>
        <rFont val="微軟正黑體"/>
        <family val="2"/>
      </rPr>
      <t>IPCC AR6 Report(2021)</t>
    </r>
    <phoneticPr fontId="0" type="noConversion"/>
  </si>
  <si>
    <t>R-1234yf</t>
  </si>
  <si>
    <r>
      <rPr>
        <u/>
        <sz val="12"/>
        <color theme="10"/>
        <rFont val="新細明體"/>
        <family val="1"/>
      </rPr>
      <t>Return 1.GHG Inventory Form</t>
    </r>
    <phoneticPr fontId="0" type="noConversion"/>
  </si>
  <si>
    <r>
      <rPr>
        <sz val="12"/>
        <color rgb="FF000000"/>
        <rFont val="新細明體"/>
        <family val="1"/>
      </rPr>
      <t>Simapro9.4.0.2-Tap water {GLO}| market group for | Cut-off, U</t>
    </r>
    <phoneticPr fontId="0" type="noConversion"/>
  </si>
  <si>
    <t>Simapro 9.4.0.2-Municipal solid waste {RoW}| treatment of, incineration</t>
  </si>
  <si>
    <r>
      <rPr>
        <sz val="12"/>
        <color rgb="FF000000"/>
        <rFont val="新細明體"/>
        <family val="1"/>
      </rPr>
      <t>Simapro 9.4.0.2-Municipal solid waste {RoW}| treatment of, sanitary landfill | Cut-off, U</t>
    </r>
    <phoneticPr fontId="0" type="noConversion"/>
  </si>
  <si>
    <t xml:space="preserve">Simapro 9.4.0.2-Hazardous waste, for incineration {Europe without Switzerland}| market for hazardous waste, for incineration </t>
  </si>
  <si>
    <t>Simapro 9.4.0.2-Municipal solid waste {RoW}| treatment of, sanitary landfill | Cut-off, U</t>
  </si>
  <si>
    <t>Simapro-Wastewater, average {RoW} market for wastewater, average</t>
  </si>
  <si>
    <t>Simapro9.4.02-Wastewater, unpolluted, from residence {GLO}</t>
  </si>
  <si>
    <r>
      <rPr>
        <sz val="12"/>
        <color rgb="FF000000"/>
        <rFont val="新細明體"/>
        <family val="1"/>
      </rPr>
      <t>Heat, central or small-scale, natural gas {GLO}| market group for | APOS, U</t>
    </r>
    <phoneticPr fontId="0" type="noConversion"/>
  </si>
  <si>
    <r>
      <rPr>
        <sz val="12"/>
        <color rgb="FF000000"/>
        <rFont val="新細明體"/>
        <family val="1"/>
      </rPr>
      <t>Natural gas, high pressure {GLO}| market group for | APOS, U</t>
    </r>
    <phoneticPr fontId="0" type="noConversion"/>
  </si>
  <si>
    <r>
      <rPr>
        <sz val="12"/>
        <color rgb="FF000000"/>
        <rFont val="新細明體"/>
        <family val="1"/>
      </rPr>
      <t>Liquefied petroleum gas {GLO}| market group for liquefied petroleum gas | APOSf, U</t>
    </r>
    <phoneticPr fontId="0" type="noConversion"/>
  </si>
  <si>
    <r>
      <rPr>
        <sz val="12"/>
        <color rgb="FF000000"/>
        <rFont val="新細明體"/>
        <family val="1"/>
      </rPr>
      <t>Diesel  {GLO}| market group for | APOS, U</t>
    </r>
    <phoneticPr fontId="0" type="noConversion"/>
  </si>
  <si>
    <r>
      <rPr>
        <sz val="12"/>
        <color rgb="FF000000"/>
        <rFont val="新細明體"/>
        <family val="1"/>
      </rPr>
      <t>冷媒設備Factor in Equation</t>
    </r>
    <phoneticPr fontId="0" type="noConversion"/>
  </si>
  <si>
    <r>
      <rPr>
        <sz val="12"/>
        <color rgb="FF000000"/>
        <rFont val="新細明體"/>
        <family val="1"/>
      </rPr>
      <t>逸散率Emission Factor</t>
    </r>
    <phoneticPr fontId="0" type="noConversion"/>
  </si>
  <si>
    <r>
      <rPr>
        <sz val="12"/>
        <color rgb="FF000000"/>
        <rFont val="新細明體"/>
        <family val="1"/>
      </rPr>
      <t>單位Unit</t>
    </r>
    <phoneticPr fontId="0" type="noConversion"/>
  </si>
  <si>
    <r>
      <rPr>
        <sz val="12"/>
        <color rgb="FF000000"/>
        <rFont val="新細明體"/>
        <family val="1"/>
      </rPr>
      <t>逸散率來源References</t>
    </r>
    <phoneticPr fontId="0" type="noConversion"/>
  </si>
  <si>
    <r>
      <rPr>
        <sz val="12"/>
        <color rgb="FF000000"/>
        <rFont val="新細明體"/>
        <family val="1"/>
      </rPr>
      <t>Asia</t>
    </r>
    <phoneticPr fontId="0" type="noConversion"/>
  </si>
  <si>
    <t>Oceania</t>
  </si>
  <si>
    <r>
      <rPr>
        <sz val="12"/>
        <color rgb="FF000000"/>
        <rFont val="新細明體"/>
        <family val="1"/>
      </rPr>
      <t>預設值Default</t>
    </r>
    <phoneticPr fontId="0" type="noConversion"/>
  </si>
  <si>
    <r>
      <rPr>
        <sz val="12"/>
        <color rgb="FF000000"/>
        <rFont val="新細明體"/>
        <family val="1"/>
      </rPr>
      <t>自訂值Custom Value</t>
    </r>
    <phoneticPr fontId="0" type="noConversion"/>
  </si>
  <si>
    <r>
      <rPr>
        <sz val="10"/>
        <color rgb="FF000000"/>
        <rFont val="PMingLiU"/>
        <family val="1"/>
      </rPr>
      <t>家用冷凍、冷藏裝備</t>
    </r>
    <r>
      <rPr>
        <sz val="10"/>
        <color rgb="FF000000"/>
        <rFont val="Times New Roman"/>
        <family val="1"/>
      </rPr>
      <t>(</t>
    </r>
    <r>
      <rPr>
        <sz val="10"/>
        <color rgb="FF000000"/>
        <rFont val="PMingLiU"/>
        <family val="1"/>
      </rPr>
      <t>如冰箱、飲水機、冷凍櫃</t>
    </r>
    <r>
      <rPr>
        <sz val="10"/>
        <color rgb="FF000000"/>
        <rFont val="Times New Roman"/>
        <family val="1"/>
      </rPr>
      <t>)</t>
    </r>
    <r>
      <rPr>
        <sz val="10"/>
        <color rgb="FF000000"/>
        <rFont val="Times New Roman"/>
        <family val="1"/>
      </rPr>
      <t>Domestic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</si>
  <si>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</si>
  <si>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</si>
  <si>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交通用冷凍、冷藏裝備</t>
    </r>
    <r>
      <rPr>
        <sz val="10"/>
        <color rgb="FF000000"/>
        <rFont val="Times New Roman"/>
        <family val="1"/>
      </rPr>
      <t>(</t>
    </r>
    <r>
      <rPr>
        <sz val="10"/>
        <color rgb="FF000000"/>
        <rFont val="PMingLiU"/>
        <family val="1"/>
      </rPr>
      <t>如公司車冷媒</t>
    </r>
    <r>
      <rPr>
        <sz val="10"/>
        <color rgb="FF000000"/>
        <rFont val="Times New Roman"/>
        <family val="1"/>
      </rPr>
      <t>)</t>
    </r>
    <r>
      <rPr>
        <sz val="10"/>
        <color rgb="FF000000"/>
        <rFont val="Times New Roman"/>
        <family val="1"/>
      </rPr>
      <t>Transport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</si>
  <si>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</si>
  <si>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</si>
  <si>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工業冷凍、冷藏裝備，包括食品加工及冷藏</t>
    </r>
    <r>
      <rPr>
        <sz val="10"/>
        <color rgb="FF000000"/>
        <rFont val="Times New Roman"/>
        <family val="1"/>
      </rPr>
      <t>Industrial Refrigeration including Food Processing and Cold Storage</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</si>
  <si>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</si>
  <si>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</si>
  <si>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冰水機</t>
    </r>
    <r>
      <rPr>
        <sz val="10"/>
        <color rgb="FF000000"/>
        <rFont val="Times New Roman"/>
        <family val="1"/>
      </rPr>
      <t>(</t>
    </r>
    <r>
      <rPr>
        <sz val="10"/>
        <color rgb="FF000000"/>
        <rFont val="PMingLiU"/>
        <family val="1"/>
      </rPr>
      <t>冷水主機</t>
    </r>
    <r>
      <rPr>
        <sz val="10"/>
        <color rgb="FF000000"/>
        <rFont val="Times New Roman"/>
        <family val="1"/>
      </rPr>
      <t>)</t>
    </r>
    <r>
      <rPr>
        <sz val="10"/>
        <color rgb="FF000000"/>
        <rFont val="Times New Roman"/>
        <family val="1"/>
      </rPr>
      <t>Chillers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</si>
  <si>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</si>
  <si>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</si>
  <si>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住宅及商業建築冷氣機</t>
    </r>
    <r>
      <rPr>
        <sz val="10"/>
        <color rgb="FF000000"/>
        <rFont val="Times New Roman"/>
        <family val="1"/>
      </rPr>
      <t>(</t>
    </r>
    <r>
      <rPr>
        <sz val="10"/>
        <color rgb="FF000000"/>
        <rFont val="PMingLiU"/>
        <family val="1"/>
      </rPr>
      <t>分離式、窗型、立式</t>
    </r>
    <r>
      <rPr>
        <sz val="10"/>
        <color rgb="FF000000"/>
        <rFont val="Times New Roman"/>
        <family val="1"/>
      </rPr>
      <t>)</t>
    </r>
    <r>
      <rPr>
        <sz val="10"/>
        <color rgb="FF000000"/>
        <rFont val="Times New Roman"/>
        <family val="1"/>
      </rPr>
      <t>Residential and Commercial A/C, including Heat Pumps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</si>
  <si>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</si>
  <si>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</si>
  <si>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移動式空氣清靜機</t>
    </r>
    <r>
      <rPr>
        <sz val="10"/>
        <color rgb="FF000000"/>
        <rFont val="Times New Roman"/>
        <family val="1"/>
      </rPr>
      <t>(</t>
    </r>
    <r>
      <rPr>
        <sz val="10"/>
        <color rgb="FF000000"/>
        <rFont val="PMingLiU"/>
        <family val="1"/>
      </rPr>
      <t>空氣清淨機</t>
    </r>
    <r>
      <rPr>
        <sz val="10"/>
        <color rgb="FF000000"/>
        <rFont val="Times New Roman"/>
        <family val="1"/>
      </rPr>
      <t>)</t>
    </r>
    <r>
      <rPr>
        <sz val="10"/>
        <color rgb="FF000000"/>
        <rFont val="Times New Roman"/>
        <family val="1"/>
      </rPr>
      <t>Mobile A/C</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</si>
  <si>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</si>
  <si>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</si>
  <si>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t>預設逸散率Default</t>
  </si>
  <si>
    <r>
      <rPr>
        <sz val="12"/>
        <color rgb="FF000000"/>
        <rFont val="新細明體"/>
        <family val="1"/>
      </rPr>
      <t>自訂值 Custom Value</t>
    </r>
    <phoneticPr fontId="0" type="noConversion"/>
  </si>
  <si>
    <r>
      <rPr>
        <sz val="10"/>
        <color rgb="FF000000"/>
        <rFont val="PMingLiU"/>
        <family val="1"/>
      </rPr>
      <t>獨立商用冷凍、冷藏裝備Stand-alone Commercial Applications</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</si>
  <si>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</si>
  <si>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</si>
  <si>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0"/>
        <color rgb="FF000000"/>
        <rFont val="PMingLiU"/>
        <family val="1"/>
      </rPr>
      <t>中、大型冷凍、冷藏裝備</t>
    </r>
    <r>
      <rPr>
        <sz val="10"/>
        <color rgb="FF000000"/>
        <rFont val="Times New Roman"/>
        <family val="1"/>
      </rPr>
      <t>Medium &amp; Large Commercial Refrigeration</t>
    </r>
    <phoneticPr fontId="0" type="noConversion"/>
  </si>
  <si>
    <r>
      <rPr>
        <sz val="10"/>
        <color rgb="FF000000"/>
        <rFont val="Times New Roman"/>
        <family val="1"/>
      </rPr>
      <t>KgHFCs/Kg</t>
    </r>
    <phoneticPr fontId="0" type="noConversion"/>
  </si>
  <si>
    <r>
      <rPr>
        <sz val="10"/>
        <color rgb="FF000000"/>
        <rFont val="PMingLiU"/>
        <family val="1"/>
      </rPr>
      <t>環保署排放係管理表</t>
    </r>
    <r>
      <rPr>
        <sz val="10"/>
        <color rgb="FF000000"/>
        <rFont val="Times New Roman"/>
        <family val="1"/>
      </rPr>
      <t>6.0.4Taiwan EPA GHG coefficient table 6.0.4</t>
    </r>
    <phoneticPr fontId="0" type="noConversion"/>
  </si>
  <si>
    <r>
      <rPr>
        <sz val="12"/>
        <color rgb="FF000000"/>
        <rFont val="PMingLiU"/>
        <family val="1"/>
      </rPr>
      <t>資料來源：</t>
    </r>
    <r>
      <rPr>
        <sz val="12"/>
        <color rgb="FF000000"/>
        <rFont val="Times New Roman"/>
        <family val="1"/>
      </rPr>
      <t>2006 IPCC Guidelines for National Greenhouse Gas Inventories, volume 3, chapter7, table 7.9</t>
    </r>
    <phoneticPr fontId="0" type="noConversion"/>
  </si>
  <si>
    <r>
      <rPr>
        <sz val="12"/>
        <color rgb="FF000000"/>
        <rFont val="Times New Roman"/>
        <family val="1"/>
      </rPr>
      <t xml:space="preserve">* </t>
    </r>
    <r>
      <rPr>
        <sz val="12"/>
        <color rgb="FF000000"/>
        <rFont val="標楷體"/>
        <family val="1"/>
      </rPr>
      <t>已開發國家</t>
    </r>
    <r>
      <rPr>
        <sz val="12"/>
        <color rgb="FF000000"/>
        <rFont val="Times New Roman"/>
        <family val="1"/>
      </rPr>
      <t>(developed countries)</t>
    </r>
    <r>
      <rPr>
        <sz val="12"/>
        <color rgb="FF000000"/>
        <rFont val="標楷體"/>
        <family val="1"/>
      </rPr>
      <t>使用低值；開發中國家</t>
    </r>
    <r>
      <rPr>
        <sz val="12"/>
        <color rgb="FF000000"/>
        <rFont val="Times New Roman"/>
        <family val="1"/>
      </rPr>
      <t>(developing countries)</t>
    </r>
    <r>
      <rPr>
        <sz val="12"/>
        <color rgb="FF000000"/>
        <rFont val="標楷體"/>
        <family val="1"/>
      </rPr>
      <t>使用高值</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</si>
</sst>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 #,##0.00_-;_-* &quot;-&quot;??_-;_-@_-"/>
    <numFmt numFmtId="176" formatCode="_(* #,##0.00_);_(* \(#,##0.00\);_(* &quot;-&quot;??_);_(@_)"/>
    <numFmt numFmtId="177" formatCode="_-* #,##0.0_-;\-* #,##0.0_-;_-* &quot;-&quot;??_-;_-@_-"/>
    <numFmt numFmtId="178" formatCode="yyyy/m/d;@"/>
    <numFmt numFmtId="179" formatCode="0.0000;[Red]0.0000"/>
    <numFmt numFmtId="180" formatCode="0.0000000000;[Red]0.0000000000"/>
    <numFmt numFmtId="181" formatCode="0.0000000000"/>
    <numFmt numFmtId="182" formatCode="0.0000_ "/>
    <numFmt numFmtId="183" formatCode="0.0000000000_ "/>
    <numFmt numFmtId="184" formatCode="0.0000"/>
    <numFmt numFmtId="185" formatCode="0.000"/>
    <numFmt numFmtId="186" formatCode="0.00000"/>
    <numFmt numFmtId="187" formatCode="0.0"/>
    <numFmt numFmtId="188" formatCode="0.00_);[Red]\(0.00\)"/>
  </numFmts>
  <fonts count="113">
    <font>
      <sz val="12"/>
      <name val="新細明體"/>
      <family val="1"/>
      <charset val="136"/>
    </font>
    <font>
      <sz val="10"/>
      <color theme="1"/>
      <name val="Arial"/>
      <family val="2"/>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10"/>
      <name val="Arial"/>
      <family val="2"/>
    </font>
    <font>
      <sz val="9"/>
      <name val="新細明體"/>
      <family val="1"/>
      <charset val="136"/>
    </font>
    <font>
      <sz val="10"/>
      <name val="微軟正黑體"/>
      <family val="2"/>
      <charset val="136"/>
    </font>
    <font>
      <sz val="10"/>
      <color indexed="12"/>
      <name val="微軟正黑體"/>
      <family val="2"/>
      <charset val="136"/>
    </font>
    <font>
      <sz val="12"/>
      <color rgb="FF000000"/>
      <name val="新細明體"/>
      <family val="1"/>
      <charset val="136"/>
    </font>
    <font>
      <sz val="10"/>
      <color rgb="FF000000"/>
      <name val="Times New Roman"/>
      <family val="1"/>
    </font>
    <font>
      <sz val="10"/>
      <color rgb="FF000000"/>
      <name val="PMingLiU"/>
      <family val="1"/>
      <charset val="136"/>
    </font>
    <font>
      <sz val="12"/>
      <color rgb="FF000000"/>
      <name val="Times New Roman"/>
      <family val="1"/>
    </font>
    <font>
      <sz val="12"/>
      <color rgb="FF000000"/>
      <name val="PMingLiU"/>
      <family val="1"/>
      <charset val="136"/>
    </font>
    <font>
      <sz val="12"/>
      <color rgb="FFFF0000"/>
      <name val="微軟正黑體"/>
      <family val="2"/>
      <charset val="136"/>
    </font>
    <font>
      <u/>
      <sz val="12"/>
      <color indexed="12"/>
      <name val="新細明體"/>
      <family val="1"/>
      <charset val="136"/>
    </font>
    <font>
      <b/>
      <sz val="18"/>
      <color theme="1"/>
      <name val="微軟正黑體"/>
      <family val="2"/>
      <charset val="136"/>
    </font>
    <font>
      <sz val="12"/>
      <color theme="1"/>
      <name val="微軟正黑體"/>
      <family val="2"/>
      <charset val="136"/>
    </font>
    <font>
      <b/>
      <sz val="12"/>
      <color theme="1"/>
      <name val="微軟正黑體"/>
      <family val="2"/>
      <charset val="136"/>
    </font>
    <font>
      <u/>
      <sz val="12"/>
      <color theme="10"/>
      <name val="新細明體"/>
      <family val="2"/>
      <charset val="136"/>
      <scheme val="minor"/>
    </font>
    <font>
      <sz val="12"/>
      <color theme="1"/>
      <name val="新細明體"/>
      <family val="2"/>
      <charset val="134"/>
      <scheme val="minor"/>
    </font>
    <font>
      <b/>
      <sz val="16"/>
      <color theme="1"/>
      <name val="微軟正黑體"/>
      <family val="2"/>
      <charset val="136"/>
    </font>
    <font>
      <b/>
      <sz val="16"/>
      <color rgb="FF0000FF"/>
      <name val="微軟正黑體"/>
      <family val="2"/>
      <charset val="136"/>
    </font>
    <font>
      <sz val="12"/>
      <color theme="1"/>
      <name val="新細明體"/>
      <family val="1"/>
      <charset val="136"/>
      <scheme val="minor"/>
    </font>
    <font>
      <sz val="10"/>
      <color indexed="8"/>
      <name val="MS Sans Serif"/>
      <family val="2"/>
    </font>
    <font>
      <sz val="11"/>
      <color theme="1"/>
      <name val="新細明體"/>
      <family val="1"/>
      <charset val="136"/>
      <scheme val="minor"/>
    </font>
    <font>
      <sz val="11"/>
      <color theme="1"/>
      <name val="新細明體"/>
      <family val="2"/>
      <scheme val="minor"/>
    </font>
    <font>
      <u/>
      <sz val="11"/>
      <color theme="10"/>
      <name val="新細明體"/>
      <family val="1"/>
      <charset val="136"/>
      <scheme val="minor"/>
    </font>
    <font>
      <sz val="12"/>
      <color rgb="FFFF0000"/>
      <name val="新細明體"/>
      <family val="1"/>
      <charset val="136"/>
    </font>
    <font>
      <u/>
      <sz val="12"/>
      <color theme="10"/>
      <name val="新細明體"/>
      <family val="1"/>
      <charset val="136"/>
    </font>
    <font>
      <sz val="12"/>
      <color theme="1"/>
      <name val="Microsoft JhengHei Light"/>
      <family val="2"/>
      <charset val="136"/>
    </font>
    <font>
      <sz val="10"/>
      <color theme="1"/>
      <name val="Microsoft JhengHei Light"/>
      <family val="2"/>
      <charset val="136"/>
    </font>
    <font>
      <b/>
      <sz val="12"/>
      <color theme="1"/>
      <name val="Microsoft JhengHei Light"/>
      <family val="2"/>
      <charset val="136"/>
    </font>
    <font>
      <b/>
      <sz val="10"/>
      <name val="Microsoft JhengHei Light"/>
      <family val="2"/>
      <charset val="136"/>
    </font>
    <font>
      <sz val="12"/>
      <color indexed="8"/>
      <name val="Calibri"/>
      <family val="2"/>
    </font>
    <font>
      <b/>
      <sz val="10"/>
      <color indexed="8"/>
      <name val="Microsoft JhengHei Light"/>
      <family val="2"/>
      <charset val="136"/>
    </font>
    <font>
      <sz val="10"/>
      <name val="Microsoft JhengHei Light"/>
      <family val="2"/>
      <charset val="136"/>
    </font>
    <font>
      <sz val="12"/>
      <color theme="1"/>
      <name val="Times New Roman"/>
      <family val="1"/>
    </font>
    <font>
      <sz val="12"/>
      <name val="微軟正黑體"/>
      <family val="2"/>
      <charset val="136"/>
    </font>
    <font>
      <u/>
      <sz val="12"/>
      <color theme="10"/>
      <name val="微軟正黑體"/>
      <family val="2"/>
      <charset val="136"/>
    </font>
    <font>
      <b/>
      <sz val="10"/>
      <color rgb="FF0000FF"/>
      <name val="Microsoft JhengHei Light"/>
      <family val="2"/>
      <charset val="136"/>
    </font>
    <font>
      <b/>
      <sz val="10"/>
      <color theme="1"/>
      <name val="微軟正黑體"/>
      <family val="2"/>
      <charset val="136"/>
    </font>
    <font>
      <sz val="12"/>
      <color indexed="12"/>
      <name val="微軟正黑體"/>
      <family val="2"/>
      <charset val="136"/>
    </font>
    <font>
      <sz val="12"/>
      <color rgb="FF0000D4"/>
      <name val="微軟正黑體"/>
      <family val="2"/>
      <charset val="136"/>
    </font>
    <font>
      <sz val="10"/>
      <color rgb="FF0000D4"/>
      <name val="微軟正黑體"/>
      <family val="2"/>
      <charset val="136"/>
    </font>
    <font>
      <b/>
      <sz val="12"/>
      <name val="微軟正黑體"/>
      <family val="2"/>
      <charset val="136"/>
    </font>
    <font>
      <b/>
      <sz val="12"/>
      <color indexed="8"/>
      <name val="微軟正黑體"/>
      <family val="2"/>
      <charset val="136"/>
    </font>
    <font>
      <b/>
      <sz val="14"/>
      <color theme="1"/>
      <name val="微軟正黑體"/>
      <family val="2"/>
      <charset val="136"/>
    </font>
    <font>
      <sz val="12"/>
      <color rgb="FF000000"/>
      <name val="Microsoft JhengHei Light"/>
      <family val="2"/>
      <charset val="136"/>
    </font>
    <font>
      <sz val="10"/>
      <color indexed="12"/>
      <name val="Microsoft JhengHei Light"/>
      <family val="2"/>
      <charset val="136"/>
    </font>
    <font>
      <sz val="10"/>
      <color rgb="FF0000D4"/>
      <name val="Microsoft JhengHei Light"/>
      <family val="2"/>
      <charset val="136"/>
    </font>
    <font>
      <b/>
      <sz val="10"/>
      <color theme="1"/>
      <name val="Arial"/>
      <family val="2"/>
    </font>
    <font>
      <b/>
      <sz val="16"/>
      <color theme="1"/>
      <name val="Microsoft JhengHei Light"/>
      <family val="2"/>
      <charset val="136"/>
    </font>
    <font>
      <b/>
      <sz val="18"/>
      <name val="Microsoft JhengHei Light"/>
      <family val="2"/>
      <charset val="136"/>
    </font>
    <font>
      <b/>
      <sz val="10"/>
      <color theme="1"/>
      <name val="Microsoft JhengHei Light"/>
      <family val="2"/>
      <charset val="136"/>
    </font>
    <font>
      <sz val="12"/>
      <color rgb="FF0000FF"/>
      <name val="微軟正黑體"/>
      <family val="2"/>
      <charset val="136"/>
    </font>
    <font>
      <b/>
      <sz val="10"/>
      <color theme="0"/>
      <name val="微軟正黑體"/>
      <family val="2"/>
      <charset val="136"/>
    </font>
    <font>
      <sz val="9"/>
      <color rgb="FF2D333D"/>
      <name val="Source Sans Pro"/>
      <family val="2"/>
    </font>
    <font>
      <sz val="9"/>
      <color theme="1"/>
      <name val="Arial"/>
      <family val="2"/>
    </font>
    <font>
      <u/>
      <sz val="11"/>
      <color theme="10"/>
      <name val="新細明體"/>
      <family val="2"/>
      <scheme val="minor"/>
    </font>
    <font>
      <sz val="10"/>
      <name val="新細明體"/>
      <family val="2"/>
      <scheme val="minor"/>
    </font>
    <font>
      <sz val="12"/>
      <color rgb="FF777777"/>
      <name val="新細明體"/>
      <family val="1"/>
      <charset val="136"/>
    </font>
    <font>
      <sz val="12"/>
      <color rgb="FF777777"/>
      <name val="微軟正黑體"/>
      <family val="2"/>
      <charset val="136"/>
    </font>
    <font>
      <b/>
      <sz val="12"/>
      <color theme="0"/>
      <name val="新細明體"/>
      <family val="2"/>
      <charset val="136"/>
      <scheme val="minor"/>
    </font>
    <font>
      <b/>
      <sz val="12"/>
      <color theme="0"/>
      <name val="微軟正黑體"/>
      <family val="2"/>
      <charset val="136"/>
    </font>
    <font>
      <sz val="12"/>
      <name val="Arial"/>
      <family val="2"/>
    </font>
    <font>
      <sz val="11"/>
      <color theme="1"/>
      <name val="Arial"/>
      <family val="2"/>
    </font>
    <font>
      <sz val="11"/>
      <color theme="1"/>
      <name val="Microsoft JhengHei Light"/>
      <family val="2"/>
    </font>
    <font>
      <sz val="12"/>
      <color rgb="FFFF0000"/>
      <name val="Microsoft JhengHei Light"/>
      <family val="2"/>
      <charset val="136"/>
    </font>
    <font>
      <b/>
      <sz val="12"/>
      <color rgb="FF000000"/>
      <name val="微軟正黑體"/>
      <family val="2"/>
    </font>
    <font>
      <sz val="12"/>
      <color rgb="FF000000"/>
      <name val="微軟正黑體"/>
      <family val="2"/>
    </font>
    <font>
      <sz val="12"/>
      <color theme="1"/>
      <name val="新細明體"/>
      <family val="2"/>
    </font>
    <font>
      <b/>
      <sz val="12"/>
      <color theme="0"/>
      <name val="微軟正黑體"/>
      <family val="2"/>
    </font>
    <font>
      <sz val="12"/>
      <color rgb="FF000000"/>
      <name val="新細明體"/>
      <family val="1"/>
    </font>
    <font>
      <sz val="12"/>
      <color theme="1"/>
      <name val="微軟正黑體"/>
      <family val="2"/>
    </font>
    <font>
      <sz val="12"/>
      <color rgb="FF000000"/>
      <name val="Microsoft JhengHei Light"/>
      <family val="2"/>
    </font>
    <font>
      <sz val="12"/>
      <color rgb="FF000000"/>
      <name val="Arial"/>
      <family val="2"/>
    </font>
    <font>
      <b/>
      <sz val="12"/>
      <color theme="1"/>
      <name val="微軟正黑體"/>
      <family val="2"/>
    </font>
    <font>
      <sz val="9"/>
      <color theme="1"/>
      <name val="微軟正黑體"/>
      <family val="2"/>
    </font>
    <font>
      <sz val="10"/>
      <color rgb="FF000000"/>
      <name val="新細明體"/>
      <family val="2"/>
    </font>
    <font>
      <b/>
      <sz val="18"/>
      <color theme="1"/>
      <name val="微軟正黑體"/>
      <family val="2"/>
    </font>
    <font>
      <b/>
      <sz val="12"/>
      <color indexed="8"/>
      <name val="微軟正黑體"/>
      <family val="2"/>
    </font>
    <font>
      <b/>
      <sz val="14"/>
      <color theme="1"/>
      <name val="微軟正黑體"/>
      <family val="2"/>
    </font>
    <font>
      <b/>
      <vertAlign val="subscript"/>
      <sz val="12"/>
      <color rgb="FF000000"/>
      <name val="微軟正黑體"/>
      <family val="2"/>
    </font>
    <font>
      <sz val="12"/>
      <color rgb="FFFF0000"/>
      <name val="微軟正黑體"/>
      <family val="2"/>
    </font>
    <font>
      <vertAlign val="subscript"/>
      <sz val="12"/>
      <color theme="1"/>
      <name val="微軟正黑體"/>
      <family val="2"/>
    </font>
    <font>
      <vertAlign val="subscript"/>
      <sz val="12"/>
      <color rgb="FF000000"/>
      <name val="微軟正黑體"/>
      <family val="2"/>
    </font>
    <font>
      <b/>
      <sz val="18"/>
      <color rgb="FF000000"/>
      <name val="Microsoft JhengHei Light"/>
      <family val="2"/>
    </font>
    <font>
      <b/>
      <sz val="10"/>
      <color indexed="8"/>
      <name val="Microsoft JhengHei Light"/>
      <family val="2"/>
    </font>
    <font>
      <b/>
      <sz val="10"/>
      <color rgb="FF000000"/>
      <name val="Microsoft JhengHei Light"/>
      <family val="2"/>
    </font>
    <font>
      <sz val="10"/>
      <color rgb="FF000000"/>
      <name val="Microsoft JhengHei Light"/>
      <family val="2"/>
    </font>
    <font>
      <b/>
      <sz val="16"/>
      <color theme="1"/>
      <name val="Microsoft JhengHei Light"/>
      <family val="2"/>
    </font>
    <font>
      <b/>
      <sz val="10"/>
      <color theme="1"/>
      <name val="Microsoft JhengHei Light"/>
      <family val="2"/>
    </font>
    <font>
      <b/>
      <sz val="12"/>
      <color theme="1"/>
      <name val="Microsoft JhengHei Light"/>
      <family val="2"/>
    </font>
    <font>
      <b/>
      <sz val="10"/>
      <color theme="1"/>
      <name val="微軟正黑體"/>
      <family val="2"/>
    </font>
    <font>
      <sz val="12"/>
      <color rgb="FFFF0000"/>
      <name val="Microsoft JhengHei Light"/>
      <family val="2"/>
    </font>
    <font>
      <sz val="10"/>
      <color rgb="FF000000"/>
      <name val="PMingLiU"/>
      <family val="1"/>
    </font>
    <font>
      <sz val="12"/>
      <color rgb="FF000000"/>
      <name val="PMingLiU"/>
      <family val="1"/>
    </font>
    <font>
      <sz val="12"/>
      <color rgb="FF000000"/>
      <name val="標楷體"/>
      <family val="1"/>
    </font>
    <font>
      <b/>
      <sz val="10"/>
      <color theme="0"/>
      <name val="微軟正黑體"/>
      <family val="2"/>
    </font>
    <font>
      <sz val="12"/>
      <color indexed="12"/>
      <name val="微軟正黑體"/>
      <family val="2"/>
    </font>
    <font>
      <b/>
      <sz val="12"/>
      <color theme="1"/>
      <name val="新細明體"/>
      <family val="1"/>
      <charset val="136"/>
    </font>
    <font>
      <u/>
      <sz val="12"/>
      <color theme="10"/>
      <name val="新細明體"/>
      <family val="1"/>
    </font>
    <font>
      <sz val="12"/>
      <color theme="0"/>
      <name val="Microsoft JhengHei Light"/>
      <family val="2"/>
      <charset val="136"/>
    </font>
    <font>
      <sz val="12"/>
      <color theme="0"/>
      <name val="新細明體"/>
      <family val="1"/>
      <charset val="136"/>
    </font>
    <font>
      <sz val="12"/>
      <color rgb="FF58595B"/>
      <name val="Times New Roman"/>
      <family val="1"/>
    </font>
  </fonts>
  <fills count="26">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CCFF66"/>
        <bgColor rgb="FFCCFF66"/>
      </patternFill>
    </fill>
    <fill>
      <patternFill patternType="solid">
        <fgColor rgb="FFFFFF00"/>
        <bgColor indexed="64"/>
      </patternFill>
    </fill>
    <fill>
      <patternFill patternType="solid">
        <fgColor theme="0"/>
        <bgColor indexed="64"/>
      </patternFill>
    </fill>
    <fill>
      <patternFill patternType="solid">
        <fgColor rgb="FFFFFFCC"/>
      </patternFill>
    </fill>
    <fill>
      <patternFill patternType="solid">
        <fgColor theme="6"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rgb="FFE7E6E6"/>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bgColor theme="4"/>
      </patternFill>
    </fill>
    <fill>
      <patternFill patternType="solid">
        <fgColor theme="7"/>
        <bgColor indexed="64"/>
      </patternFill>
    </fill>
    <fill>
      <patternFill patternType="solid">
        <fgColor theme="9"/>
        <bgColor indexed="64"/>
      </patternFill>
    </fill>
    <fill>
      <patternFill patternType="solid">
        <fgColor rgb="FFEBF1DE"/>
        <bgColor indexed="64"/>
      </patternFill>
    </fill>
    <fill>
      <patternFill patternType="solid">
        <fgColor theme="4" tint="0.79998168889431442"/>
        <bgColor indexed="65"/>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000"/>
        <bgColor indexed="64"/>
      </patternFill>
    </fill>
  </fills>
  <borders count="91">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thin">
        <color auto="1"/>
      </bottom>
      <diagonal/>
    </border>
    <border>
      <left/>
      <right style="thin">
        <color auto="1"/>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top style="medium">
        <color indexed="64"/>
      </top>
      <bottom style="thin">
        <color auto="1"/>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medium">
        <color indexed="64"/>
      </top>
      <bottom style="thin">
        <color auto="1"/>
      </bottom>
      <diagonal/>
    </border>
    <border>
      <left/>
      <right/>
      <top style="thin">
        <color auto="1"/>
      </top>
      <bottom style="medium">
        <color indexed="64"/>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indexed="64"/>
      </right>
      <top/>
      <bottom/>
      <diagonal/>
    </border>
    <border>
      <left style="thin">
        <color auto="1"/>
      </left>
      <right style="medium">
        <color indexed="64"/>
      </right>
      <top/>
      <bottom/>
      <diagonal/>
    </border>
    <border>
      <left style="thin">
        <color auto="1"/>
      </left>
      <right style="thin">
        <color auto="1"/>
      </right>
      <top/>
      <bottom style="medium">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style="thin">
        <color auto="1"/>
      </right>
      <top style="medium">
        <color indexed="64"/>
      </top>
      <bottom/>
      <diagonal/>
    </border>
    <border>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auto="1"/>
      </left>
      <right style="thin">
        <color auto="1"/>
      </right>
      <top/>
      <bottom style="medium">
        <color auto="1"/>
      </bottom>
      <diagonal/>
    </border>
    <border>
      <left style="thin">
        <color auto="1"/>
      </left>
      <right style="medium">
        <color auto="1"/>
      </right>
      <top style="medium">
        <color auto="1"/>
      </top>
      <bottom/>
      <diagonal/>
    </border>
    <border>
      <left style="medium">
        <color auto="1"/>
      </left>
      <right/>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diagonal/>
    </border>
    <border>
      <left style="thin">
        <color auto="1"/>
      </left>
      <right style="medium">
        <color indexed="64"/>
      </right>
      <top/>
      <bottom style="medium">
        <color indexed="64"/>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right style="thin">
        <color theme="0"/>
      </right>
      <top/>
      <bottom style="thick">
        <color theme="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bottom style="thick">
        <color theme="0"/>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theme="0"/>
      </left>
      <right style="thin">
        <color theme="0"/>
      </right>
      <top style="thin">
        <color theme="0"/>
      </top>
      <bottom/>
      <diagonal/>
    </border>
    <border>
      <left/>
      <right/>
      <top/>
      <bottom style="thin">
        <color theme="4" tint="0.39997558519241921"/>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medium">
        <color indexed="64"/>
      </left>
      <right/>
      <top style="thin">
        <color auto="1"/>
      </top>
      <bottom/>
      <diagonal/>
    </border>
    <border>
      <left/>
      <right style="medium">
        <color indexed="64"/>
      </right>
      <top/>
      <bottom style="thin">
        <color auto="1"/>
      </bottom>
      <diagonal/>
    </border>
  </borders>
  <cellStyleXfs count="39">
    <xf numFmtId="0" fontId="0" fillId="0" borderId="0">
      <alignment vertical="center"/>
    </xf>
    <xf numFmtId="0" fontId="11" fillId="0" borderId="0"/>
    <xf numFmtId="0" fontId="12" fillId="2" borderId="1"/>
    <xf numFmtId="0" fontId="11" fillId="0" borderId="0"/>
    <xf numFmtId="0" fontId="11" fillId="0" borderId="0"/>
    <xf numFmtId="0" fontId="16" fillId="0" borderId="0"/>
    <xf numFmtId="0" fontId="22" fillId="0" borderId="0" applyNumberFormat="0" applyFill="0" applyBorder="0" applyAlignment="0" applyProtection="0">
      <alignment vertical="top"/>
      <protection locked="0"/>
    </xf>
    <xf numFmtId="0" fontId="10" fillId="0" borderId="0">
      <alignment vertical="center"/>
    </xf>
    <xf numFmtId="43" fontId="10" fillId="0" borderId="0" applyFont="0" applyFill="0" applyBorder="0" applyAlignment="0" applyProtection="0">
      <alignment vertical="center"/>
    </xf>
    <xf numFmtId="0" fontId="26" fillId="0" borderId="0" applyNumberFormat="0" applyFill="0" applyBorder="0" applyAlignment="0" applyProtection="0">
      <alignment vertical="center"/>
    </xf>
    <xf numFmtId="9" fontId="10" fillId="0" borderId="0" applyFont="0" applyFill="0" applyBorder="0" applyAlignment="0" applyProtection="0">
      <alignment vertical="center"/>
    </xf>
    <xf numFmtId="0" fontId="10" fillId="9" borderId="23" applyNumberFormat="0" applyFont="0" applyAlignment="0" applyProtection="0">
      <alignment vertical="center"/>
    </xf>
    <xf numFmtId="0" fontId="27" fillId="0" borderId="0">
      <alignment vertical="center"/>
    </xf>
    <xf numFmtId="0" fontId="31" fillId="0" borderId="0"/>
    <xf numFmtId="0" fontId="32" fillId="0" borderId="0"/>
    <xf numFmtId="0" fontId="31" fillId="0" borderId="0"/>
    <xf numFmtId="0" fontId="31" fillId="0" borderId="0" applyNumberFormat="0" applyFont="0" applyFill="0" applyBorder="0" applyProtection="0">
      <alignment vertical="center"/>
    </xf>
    <xf numFmtId="0" fontId="33" fillId="0" borderId="0"/>
    <xf numFmtId="0" fontId="34" fillId="0" borderId="0" applyNumberFormat="0" applyFill="0" applyBorder="0" applyAlignment="0" applyProtection="0"/>
    <xf numFmtId="0" fontId="11" fillId="0" borderId="0">
      <alignment vertical="center"/>
    </xf>
    <xf numFmtId="0" fontId="11" fillId="0" borderId="0">
      <alignment vertical="center"/>
    </xf>
    <xf numFmtId="0" fontId="30" fillId="0" borderId="0">
      <alignment vertical="center"/>
    </xf>
    <xf numFmtId="0" fontId="9" fillId="0" borderId="0">
      <alignment vertical="center"/>
    </xf>
    <xf numFmtId="43" fontId="20" fillId="0" borderId="0" applyFont="0" applyFill="0" applyBorder="0" applyAlignment="0" applyProtection="0">
      <alignment vertical="center"/>
    </xf>
    <xf numFmtId="0" fontId="36" fillId="0" borderId="0" applyNumberFormat="0" applyFill="0" applyBorder="0" applyAlignment="0" applyProtection="0">
      <alignment vertical="center"/>
    </xf>
    <xf numFmtId="0" fontId="11" fillId="0" borderId="0">
      <alignment vertical="center"/>
    </xf>
    <xf numFmtId="0" fontId="8" fillId="0" borderId="0">
      <alignment vertical="center"/>
    </xf>
    <xf numFmtId="0" fontId="30" fillId="0" borderId="0">
      <alignment vertical="center"/>
    </xf>
    <xf numFmtId="0" fontId="7" fillId="0" borderId="0">
      <alignment vertical="center"/>
    </xf>
    <xf numFmtId="0" fontId="6" fillId="0" borderId="0">
      <alignment vertical="center"/>
    </xf>
    <xf numFmtId="43" fontId="6" fillId="0" borderId="0" applyFont="0" applyFill="0" applyBorder="0" applyAlignment="0" applyProtection="0">
      <alignment vertical="center"/>
    </xf>
    <xf numFmtId="0" fontId="5" fillId="0" borderId="0">
      <alignment vertical="center"/>
    </xf>
    <xf numFmtId="176" fontId="41" fillId="0" borderId="0" applyFont="0" applyFill="0" applyBorder="0" applyAlignment="0" applyProtection="0"/>
    <xf numFmtId="0" fontId="11" fillId="0" borderId="0"/>
    <xf numFmtId="0" fontId="4" fillId="0" borderId="0">
      <alignment vertical="center"/>
    </xf>
    <xf numFmtId="0" fontId="3" fillId="0" borderId="0">
      <alignment vertical="center"/>
    </xf>
    <xf numFmtId="0" fontId="12" fillId="0" borderId="0"/>
    <xf numFmtId="0" fontId="66" fillId="0" borderId="0" applyNumberFormat="0" applyFill="0" applyBorder="0" applyAlignment="0" applyProtection="0"/>
    <xf numFmtId="0" fontId="12" fillId="0" borderId="0"/>
  </cellStyleXfs>
  <cellXfs count="938">
    <xf numFmtId="0" fontId="0" fillId="0" borderId="0" xfId="0">
      <alignment vertical="center"/>
    </xf>
    <xf numFmtId="186" fontId="37" fillId="0" borderId="17" xfId="31" applyNumberFormat="1" applyFont="1" applyBorder="1" applyProtection="1">
      <alignment vertical="center"/>
      <protection hidden="1"/>
    </xf>
    <xf numFmtId="186" fontId="37" fillId="0" borderId="20" xfId="31" applyNumberFormat="1" applyFont="1" applyBorder="1" applyProtection="1">
      <alignment vertical="center"/>
      <protection hidden="1"/>
    </xf>
    <xf numFmtId="0" fontId="61" fillId="0" borderId="1" xfId="0" applyFont="1" applyBorder="1" applyAlignment="1" applyProtection="1">
      <alignment horizontal="center" vertical="center"/>
      <protection hidden="1"/>
    </xf>
    <xf numFmtId="0" fontId="43" fillId="0" borderId="0" xfId="0" applyFont="1" applyAlignment="1" applyProtection="1">
      <alignment horizontal="left" vertical="center"/>
      <protection hidden="1"/>
    </xf>
    <xf numFmtId="0" fontId="36" fillId="0" borderId="0" xfId="24">
      <alignment vertical="center"/>
    </xf>
    <xf numFmtId="187" fontId="0" fillId="0" borderId="0" xfId="0" applyNumberFormat="1">
      <alignment vertical="center"/>
    </xf>
    <xf numFmtId="0" fontId="108" fillId="0" borderId="0" xfId="0" applyFont="1">
      <alignment vertical="center"/>
    </xf>
    <xf numFmtId="0" fontId="108" fillId="0" borderId="83" xfId="0" applyFont="1" applyBorder="1">
      <alignment vertical="center"/>
    </xf>
    <xf numFmtId="0" fontId="19" fillId="0" borderId="0" xfId="0" applyFont="1">
      <alignment vertical="center"/>
    </xf>
    <xf numFmtId="0" fontId="0" fillId="0" borderId="0" xfId="0" applyProtection="1">
      <alignment vertical="center"/>
      <protection hidden="1"/>
    </xf>
    <xf numFmtId="0" fontId="0" fillId="0" borderId="0" xfId="0" quotePrefix="1" applyProtection="1">
      <alignment vertical="center"/>
      <protection hidden="1"/>
    </xf>
    <xf numFmtId="0" fontId="0" fillId="0" borderId="2" xfId="0" applyBorder="1" applyAlignment="1" applyProtection="1">
      <alignment horizontal="center" vertical="center"/>
      <protection hidden="1"/>
    </xf>
    <xf numFmtId="9" fontId="0" fillId="0" borderId="2" xfId="0" applyNumberFormat="1" applyBorder="1" applyAlignment="1" applyProtection="1">
      <alignment horizontal="center" vertical="center"/>
      <protection hidden="1"/>
    </xf>
    <xf numFmtId="0" fontId="0" fillId="0" borderId="0" xfId="0" applyAlignment="1" applyProtection="1">
      <alignment horizontal="center" vertical="center"/>
      <protection hidden="1"/>
    </xf>
    <xf numFmtId="9" fontId="0" fillId="0" borderId="0" xfId="0" applyNumberFormat="1" applyAlignment="1" applyProtection="1">
      <alignment horizontal="center" vertical="center"/>
      <protection hidden="1"/>
    </xf>
    <xf numFmtId="0" fontId="21" fillId="0" borderId="0" xfId="4" applyFont="1" applyAlignment="1" applyProtection="1">
      <alignment vertical="center"/>
      <protection hidden="1"/>
    </xf>
    <xf numFmtId="181" fontId="24" fillId="0" borderId="0" xfId="4" applyNumberFormat="1" applyFont="1" applyAlignment="1" applyProtection="1">
      <alignment horizontal="center" vertical="center"/>
      <protection hidden="1"/>
    </xf>
    <xf numFmtId="0" fontId="24" fillId="0" borderId="0" xfId="4" applyFont="1" applyAlignment="1" applyProtection="1">
      <alignment horizontal="center" vertical="center"/>
      <protection hidden="1"/>
    </xf>
    <xf numFmtId="181" fontId="24" fillId="0" borderId="44" xfId="4" applyNumberFormat="1" applyFont="1" applyBorder="1" applyAlignment="1" applyProtection="1">
      <alignment horizontal="center" vertical="center"/>
      <protection hidden="1"/>
    </xf>
    <xf numFmtId="181" fontId="24" fillId="0" borderId="48" xfId="4" applyNumberFormat="1" applyFont="1" applyBorder="1" applyAlignment="1" applyProtection="1">
      <alignment horizontal="center" vertical="center"/>
      <protection hidden="1"/>
    </xf>
    <xf numFmtId="181" fontId="24" fillId="0" borderId="13" xfId="4" applyNumberFormat="1" applyFont="1" applyBorder="1" applyAlignment="1" applyProtection="1">
      <alignment horizontal="center" vertical="center"/>
      <protection hidden="1"/>
    </xf>
    <xf numFmtId="0" fontId="24" fillId="0" borderId="13" xfId="4" applyFont="1" applyBorder="1" applyAlignment="1" applyProtection="1">
      <alignment horizontal="center" vertical="center"/>
      <protection hidden="1"/>
    </xf>
    <xf numFmtId="0" fontId="25" fillId="0" borderId="0" xfId="4" applyFont="1" applyAlignment="1" applyProtection="1">
      <alignment horizontal="center" vertical="center"/>
      <protection hidden="1"/>
    </xf>
    <xf numFmtId="0" fontId="21" fillId="0" borderId="0" xfId="4" applyFont="1" applyAlignment="1" applyProtection="1">
      <alignment horizontal="center" vertical="center"/>
      <protection hidden="1"/>
    </xf>
    <xf numFmtId="0" fontId="15" fillId="0" borderId="0" xfId="0" applyFont="1" applyAlignment="1" applyProtection="1">
      <alignment vertical="center" wrapText="1"/>
      <protection hidden="1"/>
    </xf>
    <xf numFmtId="0" fontId="23" fillId="0" borderId="0" xfId="4" applyFont="1" applyAlignment="1" applyProtection="1">
      <alignment horizontal="left" vertical="center"/>
      <protection hidden="1"/>
    </xf>
    <xf numFmtId="0" fontId="28" fillId="0" borderId="0" xfId="4" applyFont="1" applyAlignment="1" applyProtection="1">
      <alignment horizontal="center" vertical="center"/>
      <protection hidden="1"/>
    </xf>
    <xf numFmtId="0" fontId="29" fillId="0" borderId="0" xfId="4" applyFont="1" applyAlignment="1" applyProtection="1">
      <alignment horizontal="center" vertical="center"/>
      <protection hidden="1"/>
    </xf>
    <xf numFmtId="0" fontId="24" fillId="0" borderId="0" xfId="4" applyFont="1" applyAlignment="1" applyProtection="1">
      <alignment vertical="center"/>
      <protection hidden="1"/>
    </xf>
    <xf numFmtId="0" fontId="25" fillId="0" borderId="0" xfId="4" applyFont="1" applyAlignment="1" applyProtection="1">
      <alignment horizontal="left" vertical="center"/>
      <protection hidden="1"/>
    </xf>
    <xf numFmtId="0" fontId="24" fillId="0" borderId="7" xfId="4" applyFont="1" applyBorder="1" applyAlignment="1" applyProtection="1">
      <alignment horizontal="center" vertical="center"/>
      <protection locked="0" hidden="1"/>
    </xf>
    <xf numFmtId="183" fontId="24" fillId="0" borderId="3" xfId="4" applyNumberFormat="1" applyFont="1" applyBorder="1" applyAlignment="1" applyProtection="1">
      <alignment horizontal="center" vertical="center"/>
      <protection locked="0" hidden="1"/>
    </xf>
    <xf numFmtId="183" fontId="24" fillId="0" borderId="2" xfId="4" applyNumberFormat="1" applyFont="1" applyBorder="1" applyAlignment="1" applyProtection="1">
      <alignment horizontal="center" vertical="center"/>
      <protection locked="0" hidden="1"/>
    </xf>
    <xf numFmtId="183" fontId="24" fillId="0" borderId="19" xfId="4" applyNumberFormat="1" applyFont="1" applyBorder="1" applyAlignment="1" applyProtection="1">
      <alignment horizontal="center" vertical="center"/>
      <protection locked="0" hidden="1"/>
    </xf>
    <xf numFmtId="183" fontId="24" fillId="0" borderId="15" xfId="4" applyNumberFormat="1" applyFont="1" applyBorder="1" applyAlignment="1" applyProtection="1">
      <alignment horizontal="center" vertical="center"/>
      <protection locked="0" hidden="1"/>
    </xf>
    <xf numFmtId="0" fontId="24" fillId="0" borderId="20" xfId="4" applyFont="1" applyBorder="1" applyAlignment="1" applyProtection="1">
      <alignment horizontal="center" vertical="center"/>
      <protection locked="0" hidden="1"/>
    </xf>
    <xf numFmtId="0" fontId="24" fillId="0" borderId="17" xfId="4" applyFont="1" applyBorder="1" applyAlignment="1" applyProtection="1">
      <alignment horizontal="center" vertical="center"/>
      <protection locked="0" hidden="1"/>
    </xf>
    <xf numFmtId="0" fontId="24" fillId="0" borderId="6" xfId="4" applyFont="1" applyBorder="1" applyAlignment="1" applyProtection="1">
      <alignment vertical="center"/>
      <protection locked="0" hidden="1"/>
    </xf>
    <xf numFmtId="0" fontId="21" fillId="0" borderId="19" xfId="4" applyFont="1" applyBorder="1" applyAlignment="1" applyProtection="1">
      <alignment vertical="center"/>
      <protection locked="0" hidden="1"/>
    </xf>
    <xf numFmtId="0" fontId="21" fillId="0" borderId="3" xfId="4" applyFont="1" applyBorder="1" applyAlignment="1" applyProtection="1">
      <alignment vertical="center"/>
      <protection locked="0" hidden="1"/>
    </xf>
    <xf numFmtId="0" fontId="21" fillId="0" borderId="2" xfId="4" applyFont="1" applyBorder="1" applyAlignment="1" applyProtection="1">
      <alignment vertical="center"/>
      <protection locked="0" hidden="1"/>
    </xf>
    <xf numFmtId="0" fontId="24" fillId="0" borderId="17" xfId="4" applyFont="1" applyBorder="1" applyAlignment="1" applyProtection="1">
      <alignment horizontal="center" vertical="center" wrapText="1" shrinkToFit="1"/>
      <protection locked="0" hidden="1"/>
    </xf>
    <xf numFmtId="0" fontId="24" fillId="0" borderId="34" xfId="4" applyFont="1" applyBorder="1" applyAlignment="1" applyProtection="1">
      <alignment horizontal="center" vertical="center" wrapText="1" shrinkToFit="1"/>
      <protection locked="0" hidden="1"/>
    </xf>
    <xf numFmtId="0" fontId="24" fillId="0" borderId="34" xfId="4" applyFont="1" applyBorder="1" applyAlignment="1" applyProtection="1">
      <alignment horizontal="center" vertical="center"/>
      <protection locked="0" hidden="1"/>
    </xf>
    <xf numFmtId="0" fontId="21" fillId="0" borderId="13" xfId="4" applyFont="1" applyBorder="1" applyAlignment="1" applyProtection="1">
      <alignment vertical="center"/>
      <protection locked="0" hidden="1"/>
    </xf>
    <xf numFmtId="0" fontId="24" fillId="0" borderId="50" xfId="4" applyFont="1" applyBorder="1" applyAlignment="1" applyProtection="1">
      <alignment horizontal="center" vertical="center" wrapText="1" shrinkToFit="1"/>
      <protection locked="0" hidden="1"/>
    </xf>
    <xf numFmtId="0" fontId="24" fillId="0" borderId="50" xfId="4" applyFont="1" applyBorder="1" applyAlignment="1" applyProtection="1">
      <alignment horizontal="center" vertical="center"/>
      <protection locked="0" hidden="1"/>
    </xf>
    <xf numFmtId="0" fontId="21" fillId="0" borderId="15" xfId="4" applyFont="1" applyBorder="1" applyAlignment="1" applyProtection="1">
      <alignment vertical="center"/>
      <protection locked="0" hidden="1"/>
    </xf>
    <xf numFmtId="0" fontId="24" fillId="0" borderId="16" xfId="4" applyFont="1" applyBorder="1" applyAlignment="1" applyProtection="1">
      <alignment horizontal="center" vertical="center" wrapText="1" shrinkToFit="1"/>
      <protection locked="0" hidden="1"/>
    </xf>
    <xf numFmtId="0" fontId="24" fillId="0" borderId="16" xfId="4" applyFont="1" applyBorder="1" applyAlignment="1" applyProtection="1">
      <alignment horizontal="center" vertical="center"/>
      <protection locked="0" hidden="1"/>
    </xf>
    <xf numFmtId="0" fontId="24" fillId="0" borderId="15" xfId="4" applyFont="1" applyBorder="1" applyAlignment="1" applyProtection="1">
      <alignment vertical="center"/>
      <protection locked="0" hidden="1"/>
    </xf>
    <xf numFmtId="0" fontId="24" fillId="0" borderId="2" xfId="4" applyFont="1" applyBorder="1" applyAlignment="1" applyProtection="1">
      <alignment vertical="center"/>
      <protection locked="0" hidden="1"/>
    </xf>
    <xf numFmtId="0" fontId="24" fillId="0" borderId="19" xfId="4" applyFont="1" applyBorder="1" applyAlignment="1" applyProtection="1">
      <alignment vertical="center"/>
      <protection locked="0" hidden="1"/>
    </xf>
    <xf numFmtId="0" fontId="24" fillId="0" borderId="13" xfId="4" applyFont="1" applyBorder="1" applyAlignment="1" applyProtection="1">
      <alignment vertical="center"/>
      <protection locked="0" hidden="1"/>
    </xf>
    <xf numFmtId="0" fontId="24" fillId="0" borderId="15" xfId="4" applyFont="1" applyBorder="1" applyAlignment="1" applyProtection="1">
      <alignment vertical="center" wrapText="1"/>
      <protection locked="0" hidden="1"/>
    </xf>
    <xf numFmtId="0" fontId="24" fillId="0" borderId="2" xfId="4" applyFont="1" applyBorder="1" applyAlignment="1" applyProtection="1">
      <alignment vertical="center" wrapText="1"/>
      <protection locked="0" hidden="1"/>
    </xf>
    <xf numFmtId="0" fontId="24" fillId="0" borderId="19" xfId="4" applyFont="1" applyBorder="1" applyAlignment="1" applyProtection="1">
      <alignment vertical="center" wrapText="1"/>
      <protection locked="0" hidden="1"/>
    </xf>
    <xf numFmtId="0" fontId="24" fillId="0" borderId="36" xfId="4" applyFont="1" applyBorder="1" applyAlignment="1" applyProtection="1">
      <alignment vertical="center"/>
      <protection locked="0" hidden="1"/>
    </xf>
    <xf numFmtId="0" fontId="21" fillId="0" borderId="36" xfId="4" applyFont="1" applyBorder="1" applyAlignment="1" applyProtection="1">
      <alignment vertical="center"/>
      <protection locked="0" hidden="1"/>
    </xf>
    <xf numFmtId="0" fontId="24" fillId="0" borderId="39" xfId="4" applyFont="1" applyBorder="1" applyAlignment="1" applyProtection="1">
      <alignment horizontal="center" vertical="center" wrapText="1" shrinkToFit="1"/>
      <protection locked="0" hidden="1"/>
    </xf>
    <xf numFmtId="0" fontId="24" fillId="0" borderId="39" xfId="4" applyFont="1" applyBorder="1" applyAlignment="1" applyProtection="1">
      <alignment horizontal="center" vertical="center"/>
      <protection locked="0" hidden="1"/>
    </xf>
    <xf numFmtId="0" fontId="37" fillId="0" borderId="0" xfId="31" applyFont="1" applyAlignment="1" applyProtection="1">
      <alignment horizontal="right" vertical="center"/>
      <protection hidden="1"/>
    </xf>
    <xf numFmtId="49" fontId="38" fillId="0" borderId="0" xfId="31" applyNumberFormat="1" applyFont="1" applyProtection="1">
      <alignment vertical="center"/>
      <protection hidden="1"/>
    </xf>
    <xf numFmtId="49" fontId="38" fillId="0" borderId="0" xfId="31" applyNumberFormat="1" applyFont="1" applyAlignment="1" applyProtection="1">
      <alignment horizontal="right" vertical="center"/>
      <protection hidden="1"/>
    </xf>
    <xf numFmtId="0" fontId="37" fillId="0" borderId="0" xfId="31" applyFont="1" applyAlignment="1" applyProtection="1">
      <alignment horizontal="center" vertical="center"/>
      <protection hidden="1"/>
    </xf>
    <xf numFmtId="0" fontId="37" fillId="0" borderId="0" xfId="31" applyFont="1" applyProtection="1">
      <alignment vertical="center"/>
      <protection hidden="1"/>
    </xf>
    <xf numFmtId="0" fontId="0" fillId="0" borderId="0" xfId="0" applyAlignment="1">
      <alignment vertical="center" shrinkToFit="1"/>
    </xf>
    <xf numFmtId="0" fontId="24" fillId="0" borderId="7" xfId="4" applyFont="1" applyBorder="1" applyAlignment="1" applyProtection="1">
      <alignment horizontal="center" vertical="center" wrapText="1"/>
      <protection locked="0" hidden="1"/>
    </xf>
    <xf numFmtId="0" fontId="21" fillId="0" borderId="6" xfId="4" applyFont="1" applyBorder="1" applyAlignment="1" applyProtection="1">
      <alignment vertical="center"/>
      <protection locked="0" hidden="1"/>
    </xf>
    <xf numFmtId="0" fontId="24" fillId="0" borderId="68" xfId="4" applyFont="1" applyBorder="1" applyAlignment="1" applyProtection="1">
      <alignment horizontal="center" vertical="center"/>
      <protection locked="0" hidden="1"/>
    </xf>
    <xf numFmtId="0" fontId="24" fillId="0" borderId="51" xfId="4" applyFont="1" applyBorder="1" applyAlignment="1" applyProtection="1">
      <alignment vertical="center"/>
      <protection locked="0" hidden="1"/>
    </xf>
    <xf numFmtId="0" fontId="21" fillId="0" borderId="51" xfId="4" applyFont="1" applyBorder="1" applyAlignment="1" applyProtection="1">
      <alignment vertical="center"/>
      <protection locked="0" hidden="1"/>
    </xf>
    <xf numFmtId="0" fontId="24" fillId="0" borderId="69" xfId="4" applyFont="1" applyBorder="1" applyAlignment="1" applyProtection="1">
      <alignment horizontal="center" vertical="center" wrapText="1" shrinkToFit="1"/>
      <protection locked="0" hidden="1"/>
    </xf>
    <xf numFmtId="0" fontId="24" fillId="0" borderId="69" xfId="4" applyFont="1" applyBorder="1" applyAlignment="1" applyProtection="1">
      <alignment horizontal="center" vertical="center"/>
      <protection locked="0" hidden="1"/>
    </xf>
    <xf numFmtId="0" fontId="24" fillId="0" borderId="4" xfId="4" applyFont="1" applyBorder="1" applyAlignment="1" applyProtection="1">
      <alignment horizontal="center" vertical="center" wrapText="1" shrinkToFit="1"/>
      <protection locked="0" hidden="1"/>
    </xf>
    <xf numFmtId="0" fontId="24" fillId="0" borderId="26" xfId="4" applyFont="1" applyBorder="1" applyAlignment="1" applyProtection="1">
      <alignment horizontal="center" vertical="center" wrapText="1" shrinkToFit="1"/>
      <protection locked="0" hidden="1"/>
    </xf>
    <xf numFmtId="0" fontId="21" fillId="0" borderId="1" xfId="4" applyFont="1" applyBorder="1" applyAlignment="1" applyProtection="1">
      <alignment vertical="center"/>
      <protection locked="0" hidden="1"/>
    </xf>
    <xf numFmtId="0" fontId="21" fillId="0" borderId="18" xfId="4" applyFont="1" applyBorder="1" applyAlignment="1" applyProtection="1">
      <alignment vertical="center"/>
      <protection locked="0" hidden="1"/>
    </xf>
    <xf numFmtId="0" fontId="24" fillId="0" borderId="3" xfId="4" applyFont="1" applyBorder="1" applyAlignment="1" applyProtection="1">
      <alignment vertical="center"/>
      <protection locked="0" hidden="1"/>
    </xf>
    <xf numFmtId="0" fontId="45" fillId="0" borderId="0" xfId="0" applyFont="1">
      <alignment vertical="center"/>
    </xf>
    <xf numFmtId="0" fontId="45" fillId="0" borderId="0" xfId="0" applyFont="1" applyAlignment="1">
      <alignment horizontal="center" vertical="center"/>
    </xf>
    <xf numFmtId="0" fontId="43" fillId="0" borderId="0" xfId="0" applyFont="1" applyAlignment="1" applyProtection="1">
      <alignment horizontal="center" vertical="center"/>
      <protection hidden="1"/>
    </xf>
    <xf numFmtId="49" fontId="43" fillId="0" borderId="0" xfId="0" applyNumberFormat="1" applyFont="1" applyAlignment="1" applyProtection="1">
      <alignment horizontal="center" vertical="center"/>
      <protection hidden="1"/>
    </xf>
    <xf numFmtId="49" fontId="43" fillId="0" borderId="0" xfId="0" applyNumberFormat="1" applyFont="1" applyProtection="1">
      <alignment vertical="center"/>
      <protection hidden="1"/>
    </xf>
    <xf numFmtId="0" fontId="43" fillId="0" borderId="0" xfId="0" applyFont="1" applyProtection="1">
      <alignment vertical="center"/>
      <protection hidden="1"/>
    </xf>
    <xf numFmtId="0" fontId="43" fillId="0" borderId="9" xfId="0" applyFont="1" applyBorder="1" applyProtection="1">
      <alignment vertical="center"/>
      <protection hidden="1"/>
    </xf>
    <xf numFmtId="0" fontId="43" fillId="0" borderId="9" xfId="0" applyFont="1" applyBorder="1" applyAlignment="1" applyProtection="1">
      <alignment vertical="center" wrapText="1"/>
      <protection hidden="1"/>
    </xf>
    <xf numFmtId="0" fontId="14" fillId="0" borderId="0" xfId="0" applyFont="1" applyAlignment="1" applyProtection="1">
      <alignment horizontal="center" vertical="center"/>
      <protection hidden="1"/>
    </xf>
    <xf numFmtId="0" fontId="48" fillId="0" borderId="0" xfId="0" applyFont="1" applyAlignment="1" applyProtection="1">
      <alignment horizontal="center" vertical="center" shrinkToFit="1"/>
      <protection hidden="1"/>
    </xf>
    <xf numFmtId="0" fontId="51" fillId="0" borderId="0" xfId="0" applyFont="1" applyAlignment="1" applyProtection="1">
      <alignment vertical="center" wrapText="1"/>
      <protection hidden="1"/>
    </xf>
    <xf numFmtId="0" fontId="45" fillId="0" borderId="0" xfId="4" applyFont="1" applyAlignment="1" applyProtection="1">
      <alignment horizontal="center" vertical="center" wrapText="1"/>
      <protection hidden="1"/>
    </xf>
    <xf numFmtId="4" fontId="45" fillId="0" borderId="2" xfId="4" applyNumberFormat="1" applyFont="1" applyBorder="1" applyAlignment="1" applyProtection="1">
      <alignment vertical="center"/>
      <protection locked="0" hidden="1"/>
    </xf>
    <xf numFmtId="0" fontId="45" fillId="0" borderId="2" xfId="4" applyFont="1" applyBorder="1" applyAlignment="1" applyProtection="1">
      <alignment horizontal="center" vertical="center"/>
      <protection locked="0" hidden="1"/>
    </xf>
    <xf numFmtId="0" fontId="45" fillId="0" borderId="4" xfId="4" applyFont="1" applyBorder="1" applyAlignment="1" applyProtection="1">
      <alignment horizontal="center" vertical="center"/>
      <protection locked="0" hidden="1"/>
    </xf>
    <xf numFmtId="0" fontId="45" fillId="0" borderId="0" xfId="4" applyFont="1" applyAlignment="1" applyProtection="1">
      <alignment vertical="center"/>
      <protection hidden="1"/>
    </xf>
    <xf numFmtId="0" fontId="45" fillId="0" borderId="0" xfId="0" applyFont="1" applyAlignment="1">
      <alignment vertical="center" wrapText="1"/>
    </xf>
    <xf numFmtId="49" fontId="14" fillId="0" borderId="0" xfId="0" applyNumberFormat="1" applyFont="1" applyProtection="1">
      <alignment vertical="center"/>
      <protection hidden="1"/>
    </xf>
    <xf numFmtId="0" fontId="15" fillId="0" borderId="0" xfId="0" applyFont="1" applyProtection="1">
      <alignment vertical="center"/>
      <protection hidden="1"/>
    </xf>
    <xf numFmtId="178" fontId="15" fillId="0" borderId="0" xfId="0" applyNumberFormat="1" applyFont="1" applyProtection="1">
      <alignment vertical="center"/>
      <protection hidden="1"/>
    </xf>
    <xf numFmtId="0" fontId="45" fillId="0" borderId="7" xfId="4" applyFont="1" applyBorder="1" applyAlignment="1" applyProtection="1">
      <alignment vertical="center"/>
      <protection locked="0" hidden="1"/>
    </xf>
    <xf numFmtId="183" fontId="45" fillId="0" borderId="2" xfId="4" applyNumberFormat="1" applyFont="1" applyBorder="1" applyAlignment="1" applyProtection="1">
      <alignment vertical="center"/>
      <protection locked="0" hidden="1"/>
    </xf>
    <xf numFmtId="183" fontId="45" fillId="0" borderId="4" xfId="4" applyNumberFormat="1" applyFont="1" applyBorder="1" applyAlignment="1" applyProtection="1">
      <alignment vertical="center"/>
      <protection locked="0" hidden="1"/>
    </xf>
    <xf numFmtId="0" fontId="45" fillId="0" borderId="4" xfId="4" applyFont="1" applyBorder="1" applyAlignment="1" applyProtection="1">
      <alignment vertical="center"/>
      <protection locked="0" hidden="1"/>
    </xf>
    <xf numFmtId="183" fontId="45" fillId="0" borderId="19" xfId="4" applyNumberFormat="1" applyFont="1" applyBorder="1" applyAlignment="1" applyProtection="1">
      <alignment vertical="center"/>
      <protection locked="0" hidden="1"/>
    </xf>
    <xf numFmtId="183" fontId="45" fillId="0" borderId="26" xfId="4" applyNumberFormat="1" applyFont="1" applyBorder="1" applyAlignment="1" applyProtection="1">
      <alignment vertical="center"/>
      <protection locked="0" hidden="1"/>
    </xf>
    <xf numFmtId="0" fontId="45" fillId="0" borderId="26" xfId="4" applyFont="1" applyBorder="1" applyAlignment="1" applyProtection="1">
      <alignment vertical="center"/>
      <protection locked="0" hidden="1"/>
    </xf>
    <xf numFmtId="183" fontId="45" fillId="0" borderId="15" xfId="4" applyNumberFormat="1" applyFont="1" applyBorder="1" applyAlignment="1" applyProtection="1">
      <alignment vertical="center"/>
      <protection locked="0" hidden="1"/>
    </xf>
    <xf numFmtId="183" fontId="45" fillId="0" borderId="30" xfId="4" applyNumberFormat="1" applyFont="1" applyBorder="1" applyAlignment="1" applyProtection="1">
      <alignment vertical="center"/>
      <protection locked="0" hidden="1"/>
    </xf>
    <xf numFmtId="0" fontId="45" fillId="0" borderId="30" xfId="4" applyFont="1" applyBorder="1" applyAlignment="1" applyProtection="1">
      <alignment vertical="center"/>
      <protection locked="0" hidden="1"/>
    </xf>
    <xf numFmtId="0" fontId="45" fillId="0" borderId="2" xfId="4" applyFont="1" applyBorder="1" applyAlignment="1" applyProtection="1">
      <alignment vertical="center"/>
      <protection locked="0" hidden="1"/>
    </xf>
    <xf numFmtId="0" fontId="45" fillId="0" borderId="19" xfId="4" applyFont="1" applyBorder="1" applyAlignment="1" applyProtection="1">
      <alignment vertical="center"/>
      <protection locked="0" hidden="1"/>
    </xf>
    <xf numFmtId="2" fontId="45" fillId="0" borderId="0" xfId="4" applyNumberFormat="1" applyFont="1" applyAlignment="1" applyProtection="1">
      <alignment vertical="center"/>
      <protection hidden="1"/>
    </xf>
    <xf numFmtId="0" fontId="45" fillId="0" borderId="49" xfId="4" applyFont="1" applyBorder="1" applyAlignment="1" applyProtection="1">
      <alignment vertical="center"/>
      <protection hidden="1"/>
    </xf>
    <xf numFmtId="2" fontId="45" fillId="0" borderId="13" xfId="4" applyNumberFormat="1" applyFont="1" applyBorder="1" applyAlignment="1" applyProtection="1">
      <alignment vertical="center"/>
      <protection hidden="1"/>
    </xf>
    <xf numFmtId="0" fontId="45" fillId="0" borderId="13" xfId="4" applyFont="1" applyBorder="1" applyAlignment="1" applyProtection="1">
      <alignment vertical="center"/>
      <protection hidden="1"/>
    </xf>
    <xf numFmtId="0" fontId="45" fillId="0" borderId="22" xfId="4" applyFont="1" applyBorder="1" applyAlignment="1" applyProtection="1">
      <alignment vertical="center"/>
      <protection hidden="1"/>
    </xf>
    <xf numFmtId="4" fontId="45" fillId="0" borderId="8" xfId="4" applyNumberFormat="1" applyFont="1" applyBorder="1" applyAlignment="1" applyProtection="1">
      <alignment vertical="center"/>
      <protection locked="0" hidden="1"/>
    </xf>
    <xf numFmtId="0" fontId="45" fillId="0" borderId="3" xfId="4" applyFont="1" applyBorder="1" applyAlignment="1" applyProtection="1">
      <alignment horizontal="center" vertical="center"/>
      <protection locked="0" hidden="1"/>
    </xf>
    <xf numFmtId="4" fontId="45" fillId="0" borderId="10" xfId="4" applyNumberFormat="1" applyFont="1" applyBorder="1" applyAlignment="1" applyProtection="1">
      <alignment vertical="center"/>
      <protection locked="0" hidden="1"/>
    </xf>
    <xf numFmtId="4" fontId="45" fillId="0" borderId="12" xfId="4" applyNumberFormat="1" applyFont="1" applyBorder="1" applyAlignment="1" applyProtection="1">
      <alignment vertical="center"/>
      <protection locked="0" hidden="1"/>
    </xf>
    <xf numFmtId="0" fontId="45" fillId="0" borderId="11" xfId="4" applyFont="1" applyBorder="1" applyAlignment="1" applyProtection="1">
      <alignment horizontal="center" vertical="center"/>
      <protection locked="0" hidden="1"/>
    </xf>
    <xf numFmtId="4" fontId="45" fillId="0" borderId="37" xfId="4" applyNumberFormat="1" applyFont="1" applyBorder="1" applyAlignment="1" applyProtection="1">
      <alignment vertical="center"/>
      <protection locked="0" hidden="1"/>
    </xf>
    <xf numFmtId="0" fontId="45" fillId="0" borderId="36" xfId="4" applyFont="1" applyBorder="1" applyAlignment="1" applyProtection="1">
      <alignment horizontal="center" vertical="center"/>
      <protection locked="0" hidden="1"/>
    </xf>
    <xf numFmtId="0" fontId="45" fillId="0" borderId="38" xfId="4" applyFont="1" applyBorder="1" applyAlignment="1" applyProtection="1">
      <alignment horizontal="center" vertical="center"/>
      <protection locked="0" hidden="1"/>
    </xf>
    <xf numFmtId="0" fontId="45" fillId="0" borderId="7" xfId="4" applyFont="1" applyBorder="1" applyAlignment="1" applyProtection="1">
      <alignment horizontal="center" vertical="center"/>
      <protection locked="0" hidden="1"/>
    </xf>
    <xf numFmtId="4" fontId="45" fillId="0" borderId="15" xfId="4" applyNumberFormat="1" applyFont="1" applyBorder="1" applyAlignment="1" applyProtection="1">
      <alignment vertical="center"/>
      <protection locked="0" hidden="1"/>
    </xf>
    <xf numFmtId="0" fontId="45" fillId="0" borderId="15" xfId="4" applyFont="1" applyBorder="1" applyAlignment="1" applyProtection="1">
      <alignment horizontal="center" vertical="center"/>
      <protection locked="0" hidden="1"/>
    </xf>
    <xf numFmtId="0" fontId="45" fillId="0" borderId="30" xfId="4" applyFont="1" applyBorder="1" applyAlignment="1" applyProtection="1">
      <alignment horizontal="center" vertical="center"/>
      <protection locked="0" hidden="1"/>
    </xf>
    <xf numFmtId="4" fontId="45" fillId="0" borderId="19" xfId="4" applyNumberFormat="1" applyFont="1" applyBorder="1" applyAlignment="1" applyProtection="1">
      <alignment vertical="center"/>
      <protection locked="0" hidden="1"/>
    </xf>
    <xf numFmtId="0" fontId="45" fillId="0" borderId="19" xfId="4" applyFont="1" applyBorder="1" applyAlignment="1" applyProtection="1">
      <alignment horizontal="center" vertical="center"/>
      <protection locked="0" hidden="1"/>
    </xf>
    <xf numFmtId="0" fontId="45" fillId="0" borderId="26" xfId="4" applyFont="1" applyBorder="1" applyAlignment="1" applyProtection="1">
      <alignment horizontal="center" vertical="center"/>
      <protection locked="0" hidden="1"/>
    </xf>
    <xf numFmtId="4" fontId="45" fillId="0" borderId="36" xfId="4" applyNumberFormat="1" applyFont="1" applyBorder="1" applyAlignment="1" applyProtection="1">
      <alignment vertical="center"/>
      <protection locked="0" hidden="1"/>
    </xf>
    <xf numFmtId="4" fontId="45" fillId="0" borderId="13" xfId="4" applyNumberFormat="1" applyFont="1" applyBorder="1" applyAlignment="1" applyProtection="1">
      <alignment vertical="center"/>
      <protection locked="0" hidden="1"/>
    </xf>
    <xf numFmtId="0" fontId="45" fillId="0" borderId="13" xfId="4" applyFont="1" applyBorder="1" applyAlignment="1" applyProtection="1">
      <alignment horizontal="center" vertical="center"/>
      <protection locked="0" hidden="1"/>
    </xf>
    <xf numFmtId="0" fontId="45" fillId="0" borderId="22" xfId="4" applyFont="1" applyBorder="1" applyAlignment="1" applyProtection="1">
      <alignment horizontal="center" vertical="center"/>
      <protection locked="0" hidden="1"/>
    </xf>
    <xf numFmtId="4" fontId="45" fillId="0" borderId="51" xfId="4" applyNumberFormat="1" applyFont="1" applyBorder="1" applyAlignment="1" applyProtection="1">
      <alignment vertical="center"/>
      <protection locked="0" hidden="1"/>
    </xf>
    <xf numFmtId="0" fontId="45" fillId="0" borderId="51" xfId="4" applyFont="1" applyBorder="1" applyAlignment="1" applyProtection="1">
      <alignment horizontal="center" vertical="center"/>
      <protection locked="0" hidden="1"/>
    </xf>
    <xf numFmtId="0" fontId="45" fillId="0" borderId="31" xfId="4" applyFont="1" applyBorder="1" applyAlignment="1" applyProtection="1">
      <alignment horizontal="center" vertical="center"/>
      <protection locked="0" hidden="1"/>
    </xf>
    <xf numFmtId="0" fontId="24" fillId="0" borderId="0" xfId="4" applyFont="1" applyAlignment="1" applyProtection="1">
      <alignment horizontal="left" vertical="center"/>
      <protection hidden="1"/>
    </xf>
    <xf numFmtId="0" fontId="45" fillId="0" borderId="0" xfId="0" applyFont="1" applyProtection="1">
      <alignment vertical="center"/>
      <protection locked="0"/>
    </xf>
    <xf numFmtId="0" fontId="40" fillId="0" borderId="0" xfId="0" applyFont="1" applyProtection="1">
      <alignment vertical="center"/>
      <protection hidden="1"/>
    </xf>
    <xf numFmtId="0" fontId="52" fillId="0" borderId="0" xfId="4" applyFont="1" applyAlignment="1" applyProtection="1">
      <alignment vertical="center"/>
      <protection hidden="1"/>
    </xf>
    <xf numFmtId="0" fontId="54" fillId="0" borderId="0" xfId="4" applyFont="1" applyAlignment="1" applyProtection="1">
      <alignment horizontal="left" vertical="center"/>
      <protection hidden="1"/>
    </xf>
    <xf numFmtId="0" fontId="52" fillId="0" borderId="0" xfId="0" applyFont="1">
      <alignment vertical="center"/>
    </xf>
    <xf numFmtId="0" fontId="55" fillId="0" borderId="0" xfId="5" applyFont="1" applyAlignment="1">
      <alignment vertical="center"/>
    </xf>
    <xf numFmtId="181" fontId="55" fillId="0" borderId="0" xfId="5" applyNumberFormat="1" applyFont="1" applyAlignment="1">
      <alignment vertical="center"/>
    </xf>
    <xf numFmtId="11" fontId="55" fillId="0" borderId="0" xfId="5" applyNumberFormat="1" applyFont="1" applyAlignment="1">
      <alignment vertical="center"/>
    </xf>
    <xf numFmtId="0" fontId="55" fillId="0" borderId="0" xfId="5" applyFont="1" applyAlignment="1">
      <alignment horizontal="center" vertical="center"/>
    </xf>
    <xf numFmtId="179" fontId="55" fillId="0" borderId="0" xfId="5" applyNumberFormat="1" applyFont="1" applyAlignment="1">
      <alignment vertical="center"/>
    </xf>
    <xf numFmtId="0" fontId="45" fillId="0" borderId="13" xfId="0" applyFont="1" applyBorder="1" applyAlignment="1">
      <alignment horizontal="center" vertical="center"/>
    </xf>
    <xf numFmtId="0" fontId="45" fillId="0" borderId="0" xfId="0" applyFont="1" applyAlignment="1">
      <alignment horizontal="left"/>
    </xf>
    <xf numFmtId="0" fontId="24" fillId="0" borderId="0" xfId="33" applyFont="1" applyAlignment="1">
      <alignment horizontal="left" vertical="center"/>
    </xf>
    <xf numFmtId="177" fontId="45" fillId="0" borderId="0" xfId="0" applyNumberFormat="1" applyFont="1" applyAlignment="1">
      <alignment horizontal="left"/>
    </xf>
    <xf numFmtId="0" fontId="21" fillId="0" borderId="0" xfId="34" applyFont="1" applyAlignment="1">
      <alignment horizontal="left" vertical="center"/>
    </xf>
    <xf numFmtId="0" fontId="45" fillId="0" borderId="0" xfId="0" applyFont="1" applyAlignment="1">
      <alignment horizontal="left" vertical="center"/>
    </xf>
    <xf numFmtId="0" fontId="24" fillId="0" borderId="0" xfId="0" applyFont="1" applyAlignment="1">
      <alignment horizontal="left" vertical="center" wrapText="1"/>
    </xf>
    <xf numFmtId="0" fontId="45" fillId="0" borderId="13" xfId="0" applyFont="1" applyBorder="1">
      <alignment vertical="center"/>
    </xf>
    <xf numFmtId="183" fontId="24" fillId="0" borderId="6" xfId="4" applyNumberFormat="1" applyFont="1" applyBorder="1" applyAlignment="1" applyProtection="1">
      <alignment horizontal="center" vertical="center"/>
      <protection locked="0" hidden="1"/>
    </xf>
    <xf numFmtId="183" fontId="45" fillId="0" borderId="6" xfId="4" applyNumberFormat="1" applyFont="1" applyBorder="1" applyAlignment="1" applyProtection="1">
      <alignment vertical="center"/>
      <protection locked="0" hidden="1"/>
    </xf>
    <xf numFmtId="183" fontId="24" fillId="0" borderId="13" xfId="4" applyNumberFormat="1" applyFont="1" applyBorder="1" applyAlignment="1" applyProtection="1">
      <alignment horizontal="center" vertical="center"/>
      <protection locked="0" hidden="1"/>
    </xf>
    <xf numFmtId="183" fontId="45" fillId="0" borderId="13" xfId="4" applyNumberFormat="1" applyFont="1" applyBorder="1" applyAlignment="1" applyProtection="1">
      <alignment vertical="center"/>
      <protection locked="0" hidden="1"/>
    </xf>
    <xf numFmtId="183" fontId="45" fillId="0" borderId="22" xfId="4" applyNumberFormat="1" applyFont="1" applyBorder="1" applyAlignment="1" applyProtection="1">
      <alignment vertical="center"/>
      <protection locked="0" hidden="1"/>
    </xf>
    <xf numFmtId="0" fontId="45" fillId="0" borderId="22" xfId="4" applyFont="1" applyBorder="1" applyAlignment="1" applyProtection="1">
      <alignment vertical="center"/>
      <protection locked="0" hidden="1"/>
    </xf>
    <xf numFmtId="0" fontId="24" fillId="0" borderId="30" xfId="4" applyFont="1" applyBorder="1" applyAlignment="1" applyProtection="1">
      <alignment horizontal="center" vertical="center" wrapText="1"/>
      <protection locked="0" hidden="1"/>
    </xf>
    <xf numFmtId="2" fontId="45" fillId="0" borderId="49" xfId="4" applyNumberFormat="1" applyFont="1" applyBorder="1" applyAlignment="1" applyProtection="1">
      <alignment vertical="center"/>
      <protection hidden="1"/>
    </xf>
    <xf numFmtId="184" fontId="37" fillId="0" borderId="2" xfId="31" applyNumberFormat="1" applyFont="1" applyBorder="1" applyProtection="1">
      <alignment vertical="center"/>
      <protection hidden="1"/>
    </xf>
    <xf numFmtId="184" fontId="37" fillId="0" borderId="16" xfId="31" applyNumberFormat="1" applyFont="1" applyBorder="1" applyProtection="1">
      <alignment vertical="center"/>
      <protection hidden="1"/>
    </xf>
    <xf numFmtId="184" fontId="37" fillId="0" borderId="17" xfId="31" applyNumberFormat="1" applyFont="1" applyBorder="1" applyProtection="1">
      <alignment vertical="center"/>
      <protection hidden="1"/>
    </xf>
    <xf numFmtId="184" fontId="37" fillId="0" borderId="34" xfId="31" applyNumberFormat="1" applyFont="1" applyBorder="1" applyProtection="1">
      <alignment vertical="center"/>
      <protection hidden="1"/>
    </xf>
    <xf numFmtId="2" fontId="37" fillId="0" borderId="17" xfId="31" applyNumberFormat="1" applyFont="1" applyBorder="1" applyProtection="1">
      <alignment vertical="center"/>
      <protection hidden="1"/>
    </xf>
    <xf numFmtId="2" fontId="37" fillId="0" borderId="34" xfId="31" applyNumberFormat="1" applyFont="1" applyBorder="1" applyProtection="1">
      <alignment vertical="center"/>
      <protection hidden="1"/>
    </xf>
    <xf numFmtId="0" fontId="45" fillId="0" borderId="2" xfId="0" applyFont="1" applyBorder="1" applyAlignment="1" applyProtection="1">
      <alignment horizontal="center" vertical="center" wrapText="1"/>
      <protection locked="0"/>
    </xf>
    <xf numFmtId="0" fontId="59" fillId="0" borderId="0" xfId="31" applyFont="1" applyAlignment="1" applyProtection="1">
      <alignment horizontal="left" vertical="center"/>
      <protection hidden="1"/>
    </xf>
    <xf numFmtId="0" fontId="60" fillId="0" borderId="0" xfId="0" applyFont="1" applyProtection="1">
      <alignment vertical="center"/>
      <protection hidden="1"/>
    </xf>
    <xf numFmtId="0" fontId="45" fillId="0" borderId="0" xfId="0" applyFont="1" applyAlignment="1" applyProtection="1">
      <alignment horizontal="left"/>
      <protection locked="0"/>
    </xf>
    <xf numFmtId="177" fontId="45" fillId="0" borderId="0" xfId="0" applyNumberFormat="1" applyFont="1" applyAlignment="1" applyProtection="1">
      <alignment horizontal="left"/>
      <protection locked="0"/>
    </xf>
    <xf numFmtId="0" fontId="24" fillId="0" borderId="0" xfId="33" applyFont="1" applyAlignment="1" applyProtection="1">
      <alignment horizontal="left" vertical="center"/>
      <protection locked="0"/>
    </xf>
    <xf numFmtId="0" fontId="55" fillId="0" borderId="0" xfId="5" applyFont="1" applyAlignment="1" applyProtection="1">
      <alignment vertical="center"/>
      <protection locked="0"/>
    </xf>
    <xf numFmtId="11" fontId="55" fillId="0" borderId="0" xfId="5" applyNumberFormat="1" applyFont="1" applyAlignment="1" applyProtection="1">
      <alignment vertical="center"/>
      <protection locked="0"/>
    </xf>
    <xf numFmtId="0" fontId="55" fillId="0" borderId="0" xfId="5" applyFont="1" applyAlignment="1" applyProtection="1">
      <alignment horizontal="center" vertical="center"/>
      <protection locked="0"/>
    </xf>
    <xf numFmtId="179" fontId="55" fillId="0" borderId="0" xfId="5" applyNumberFormat="1" applyFont="1" applyAlignment="1" applyProtection="1">
      <alignment vertical="center"/>
      <protection locked="0"/>
    </xf>
    <xf numFmtId="0" fontId="45" fillId="0" borderId="0" xfId="0" applyFont="1" applyAlignment="1" applyProtection="1">
      <alignment horizontal="left" shrinkToFit="1"/>
      <protection locked="0"/>
    </xf>
    <xf numFmtId="0" fontId="45" fillId="0" borderId="3" xfId="4" applyFont="1" applyBorder="1" applyAlignment="1" applyProtection="1">
      <alignment horizontal="center" vertical="center"/>
      <protection hidden="1"/>
    </xf>
    <xf numFmtId="0" fontId="45" fillId="0" borderId="2" xfId="4" applyFont="1" applyBorder="1" applyAlignment="1" applyProtection="1">
      <alignment horizontal="center" vertical="center"/>
      <protection hidden="1"/>
    </xf>
    <xf numFmtId="0" fontId="45" fillId="0" borderId="6" xfId="4" applyFont="1" applyBorder="1" applyAlignment="1" applyProtection="1">
      <alignment horizontal="center" vertical="center"/>
      <protection hidden="1"/>
    </xf>
    <xf numFmtId="0" fontId="45" fillId="0" borderId="36" xfId="4" applyFont="1" applyBorder="1" applyAlignment="1" applyProtection="1">
      <alignment horizontal="center" vertical="center"/>
      <protection hidden="1"/>
    </xf>
    <xf numFmtId="0" fontId="45" fillId="0" borderId="15" xfId="4" applyFont="1" applyBorder="1" applyAlignment="1" applyProtection="1">
      <alignment horizontal="center" vertical="center"/>
      <protection hidden="1"/>
    </xf>
    <xf numFmtId="0" fontId="45" fillId="0" borderId="34" xfId="4" applyFont="1" applyBorder="1" applyAlignment="1" applyProtection="1">
      <alignment horizontal="center" vertical="center"/>
      <protection locked="0" hidden="1"/>
    </xf>
    <xf numFmtId="0" fontId="45" fillId="0" borderId="3" xfId="4" applyFont="1" applyBorder="1" applyAlignment="1" applyProtection="1">
      <alignment vertical="center"/>
      <protection locked="0" hidden="1"/>
    </xf>
    <xf numFmtId="0" fontId="45" fillId="0" borderId="20" xfId="4" applyFont="1" applyBorder="1" applyAlignment="1" applyProtection="1">
      <alignment horizontal="center" vertical="center"/>
      <protection locked="0" hidden="1"/>
    </xf>
    <xf numFmtId="0" fontId="45" fillId="0" borderId="17" xfId="4" applyFont="1" applyBorder="1" applyAlignment="1" applyProtection="1">
      <alignment horizontal="center" vertical="center"/>
      <protection locked="0" hidden="1"/>
    </xf>
    <xf numFmtId="0" fontId="45" fillId="0" borderId="6" xfId="4" applyFont="1" applyBorder="1" applyAlignment="1" applyProtection="1">
      <alignment vertical="center"/>
      <protection locked="0" hidden="1"/>
    </xf>
    <xf numFmtId="0" fontId="45" fillId="0" borderId="68" xfId="4" applyFont="1" applyBorder="1" applyAlignment="1" applyProtection="1">
      <alignment horizontal="center" vertical="center"/>
      <protection locked="0" hidden="1"/>
    </xf>
    <xf numFmtId="0" fontId="45" fillId="0" borderId="16" xfId="4" applyFont="1" applyBorder="1" applyAlignment="1" applyProtection="1">
      <alignment horizontal="center" vertical="center"/>
      <protection locked="0" hidden="1"/>
    </xf>
    <xf numFmtId="0" fontId="45" fillId="0" borderId="1" xfId="4" applyFont="1" applyBorder="1" applyAlignment="1" applyProtection="1">
      <alignment vertical="center"/>
      <protection locked="0" hidden="1"/>
    </xf>
    <xf numFmtId="0" fontId="24" fillId="0" borderId="4" xfId="4" applyFont="1" applyBorder="1" applyAlignment="1" applyProtection="1">
      <alignment horizontal="center" vertical="center" wrapText="1"/>
      <protection locked="0" hidden="1"/>
    </xf>
    <xf numFmtId="0" fontId="24" fillId="0" borderId="9" xfId="4" applyFont="1" applyBorder="1" applyAlignment="1" applyProtection="1">
      <alignment horizontal="center" vertical="center" wrapText="1"/>
      <protection locked="0" hidden="1"/>
    </xf>
    <xf numFmtId="0" fontId="24" fillId="0" borderId="46" xfId="4" applyFont="1" applyBorder="1" applyAlignment="1" applyProtection="1">
      <alignment horizontal="center" vertical="center" wrapText="1"/>
      <protection locked="0" hidden="1"/>
    </xf>
    <xf numFmtId="0" fontId="24" fillId="0" borderId="26" xfId="4" applyFont="1" applyBorder="1" applyAlignment="1" applyProtection="1">
      <alignment horizontal="center" vertical="center" wrapText="1"/>
      <protection locked="0" hidden="1"/>
    </xf>
    <xf numFmtId="0" fontId="24" fillId="0" borderId="45" xfId="4" applyFont="1" applyBorder="1" applyAlignment="1" applyProtection="1">
      <alignment horizontal="center" vertical="center" wrapText="1"/>
      <protection locked="0" hidden="1"/>
    </xf>
    <xf numFmtId="0" fontId="24" fillId="0" borderId="0" xfId="4" applyFont="1" applyAlignment="1" applyProtection="1">
      <alignment horizontal="center" vertical="center" wrapText="1"/>
      <protection locked="0" hidden="1"/>
    </xf>
    <xf numFmtId="0" fontId="24" fillId="0" borderId="22" xfId="4" applyFont="1" applyBorder="1" applyAlignment="1" applyProtection="1">
      <alignment horizontal="center" vertical="center" wrapText="1"/>
      <protection locked="0" hidden="1"/>
    </xf>
    <xf numFmtId="0" fontId="45" fillId="0" borderId="2" xfId="4" applyFont="1" applyBorder="1" applyAlignment="1" applyProtection="1">
      <alignment vertical="center" wrapText="1"/>
      <protection locked="0" hidden="1"/>
    </xf>
    <xf numFmtId="0" fontId="61" fillId="0" borderId="1" xfId="0" applyFont="1" applyBorder="1" applyAlignment="1" applyProtection="1">
      <alignment horizontal="center" vertical="center" wrapText="1"/>
      <protection hidden="1"/>
    </xf>
    <xf numFmtId="0" fontId="61" fillId="0" borderId="2" xfId="0" applyFont="1" applyBorder="1" applyAlignment="1" applyProtection="1">
      <alignment horizontal="right" vertical="center" wrapText="1"/>
      <protection hidden="1"/>
    </xf>
    <xf numFmtId="49" fontId="42" fillId="0" borderId="17" xfId="32" applyNumberFormat="1" applyFont="1" applyFill="1" applyBorder="1" applyAlignment="1" applyProtection="1">
      <alignment horizontal="right" vertical="center" wrapText="1"/>
      <protection hidden="1"/>
    </xf>
    <xf numFmtId="183" fontId="24" fillId="0" borderId="7" xfId="4" applyNumberFormat="1" applyFont="1" applyBorder="1" applyAlignment="1" applyProtection="1">
      <alignment horizontal="center" vertical="center"/>
      <protection locked="0" hidden="1"/>
    </xf>
    <xf numFmtId="0" fontId="21" fillId="0" borderId="3" xfId="4" applyFont="1" applyBorder="1" applyAlignment="1" applyProtection="1">
      <alignment vertical="center"/>
      <protection hidden="1"/>
    </xf>
    <xf numFmtId="0" fontId="24" fillId="0" borderId="20" xfId="4" applyFont="1" applyBorder="1" applyAlignment="1" applyProtection="1">
      <alignment horizontal="center" vertical="center" wrapText="1" shrinkToFit="1"/>
      <protection hidden="1"/>
    </xf>
    <xf numFmtId="0" fontId="21" fillId="0" borderId="2" xfId="4" applyFont="1" applyBorder="1" applyAlignment="1" applyProtection="1">
      <alignment vertical="center"/>
      <protection hidden="1"/>
    </xf>
    <xf numFmtId="0" fontId="24" fillId="0" borderId="17" xfId="4" applyFont="1" applyBorder="1" applyAlignment="1" applyProtection="1">
      <alignment horizontal="center" vertical="center" wrapText="1" shrinkToFit="1"/>
      <protection hidden="1"/>
    </xf>
    <xf numFmtId="0" fontId="21" fillId="0" borderId="6" xfId="4" applyFont="1" applyBorder="1" applyAlignment="1" applyProtection="1">
      <alignment vertical="center"/>
      <protection hidden="1"/>
    </xf>
    <xf numFmtId="0" fontId="24" fillId="0" borderId="68" xfId="4" applyFont="1" applyBorder="1" applyAlignment="1" applyProtection="1">
      <alignment horizontal="center" vertical="center" wrapText="1" shrinkToFit="1"/>
      <protection hidden="1"/>
    </xf>
    <xf numFmtId="0" fontId="21" fillId="0" borderId="36" xfId="4" applyFont="1" applyBorder="1" applyAlignment="1" applyProtection="1">
      <alignment vertical="center"/>
      <protection hidden="1"/>
    </xf>
    <xf numFmtId="0" fontId="24" fillId="0" borderId="39" xfId="4" applyFont="1" applyBorder="1" applyAlignment="1" applyProtection="1">
      <alignment horizontal="center" vertical="center" wrapText="1" shrinkToFit="1"/>
      <protection hidden="1"/>
    </xf>
    <xf numFmtId="0" fontId="21" fillId="0" borderId="15" xfId="4" applyFont="1" applyBorder="1" applyAlignment="1" applyProtection="1">
      <alignment vertical="center"/>
      <protection hidden="1"/>
    </xf>
    <xf numFmtId="0" fontId="24" fillId="0" borderId="16" xfId="4" applyFont="1" applyBorder="1" applyAlignment="1" applyProtection="1">
      <alignment horizontal="center" vertical="center" wrapText="1" shrinkToFit="1"/>
      <protection hidden="1"/>
    </xf>
    <xf numFmtId="0" fontId="24" fillId="0" borderId="3" xfId="4" applyFont="1" applyBorder="1" applyAlignment="1" applyProtection="1">
      <alignment vertical="center"/>
      <protection hidden="1"/>
    </xf>
    <xf numFmtId="0" fontId="24" fillId="0" borderId="2" xfId="4" applyFont="1" applyBorder="1" applyAlignment="1" applyProtection="1">
      <alignment vertical="center"/>
      <protection hidden="1"/>
    </xf>
    <xf numFmtId="0" fontId="24" fillId="0" borderId="6" xfId="4" applyFont="1" applyBorder="1" applyAlignment="1" applyProtection="1">
      <alignment vertical="center"/>
      <protection hidden="1"/>
    </xf>
    <xf numFmtId="0" fontId="45" fillId="0" borderId="40" xfId="4" applyFont="1" applyBorder="1" applyAlignment="1" applyProtection="1">
      <alignment vertical="center"/>
      <protection locked="0" hidden="1"/>
    </xf>
    <xf numFmtId="0" fontId="45" fillId="0" borderId="10" xfId="4" applyFont="1" applyBorder="1" applyAlignment="1" applyProtection="1">
      <alignment vertical="center"/>
      <protection locked="0" hidden="1"/>
    </xf>
    <xf numFmtId="0" fontId="43" fillId="0" borderId="45" xfId="0" applyFont="1" applyBorder="1" applyProtection="1">
      <alignment vertical="center"/>
      <protection hidden="1"/>
    </xf>
    <xf numFmtId="0" fontId="43" fillId="0" borderId="16" xfId="0" applyFont="1" applyBorder="1" applyProtection="1">
      <alignment vertical="center"/>
      <protection hidden="1"/>
    </xf>
    <xf numFmtId="0" fontId="43" fillId="0" borderId="17" xfId="0" applyFont="1" applyBorder="1" applyProtection="1">
      <alignment vertical="center"/>
      <protection hidden="1"/>
    </xf>
    <xf numFmtId="0" fontId="43" fillId="0" borderId="46" xfId="0" applyFont="1" applyBorder="1" applyProtection="1">
      <alignment vertical="center"/>
      <protection hidden="1"/>
    </xf>
    <xf numFmtId="0" fontId="43" fillId="0" borderId="34" xfId="0" applyFont="1" applyBorder="1" applyProtection="1">
      <alignment vertical="center"/>
      <protection hidden="1"/>
    </xf>
    <xf numFmtId="0" fontId="43" fillId="0" borderId="45" xfId="0" applyFont="1" applyBorder="1" applyAlignment="1" applyProtection="1">
      <alignment vertical="center" wrapText="1"/>
      <protection hidden="1"/>
    </xf>
    <xf numFmtId="0" fontId="43" fillId="0" borderId="16" xfId="0" applyFont="1" applyBorder="1" applyAlignment="1" applyProtection="1">
      <alignment vertical="center" wrapText="1"/>
      <protection hidden="1"/>
    </xf>
    <xf numFmtId="0" fontId="43" fillId="0" borderId="17" xfId="0" applyFont="1" applyBorder="1" applyAlignment="1" applyProtection="1">
      <alignment vertical="center" wrapText="1"/>
      <protection hidden="1"/>
    </xf>
    <xf numFmtId="0" fontId="43" fillId="0" borderId="46" xfId="0" applyFont="1" applyBorder="1" applyAlignment="1" applyProtection="1">
      <alignment vertical="center" wrapText="1"/>
      <protection hidden="1"/>
    </xf>
    <xf numFmtId="0" fontId="43" fillId="0" borderId="34" xfId="0" applyFont="1" applyBorder="1" applyAlignment="1" applyProtection="1">
      <alignment vertical="center" wrapText="1"/>
      <protection hidden="1"/>
    </xf>
    <xf numFmtId="0" fontId="45" fillId="0" borderId="17" xfId="4" applyFont="1" applyBorder="1" applyAlignment="1" applyProtection="1">
      <alignment horizontal="center" vertical="center" wrapText="1"/>
      <protection locked="0" hidden="1"/>
    </xf>
    <xf numFmtId="0" fontId="37" fillId="0" borderId="0" xfId="31" applyFont="1" applyAlignment="1" applyProtection="1">
      <alignment horizontal="center" vertical="center"/>
      <protection locked="0" hidden="1"/>
    </xf>
    <xf numFmtId="0" fontId="37" fillId="0" borderId="0" xfId="31" applyFont="1" applyProtection="1">
      <alignment vertical="center"/>
      <protection locked="0" hidden="1"/>
    </xf>
    <xf numFmtId="0" fontId="55" fillId="0" borderId="0" xfId="5" applyFont="1" applyAlignment="1">
      <alignment vertical="center" wrapText="1"/>
    </xf>
    <xf numFmtId="0" fontId="55" fillId="0" borderId="0" xfId="5" applyFont="1" applyAlignment="1" applyProtection="1">
      <alignment vertical="center" wrapText="1"/>
      <protection locked="0"/>
    </xf>
    <xf numFmtId="14" fontId="45" fillId="0" borderId="15" xfId="4" applyNumberFormat="1" applyFont="1" applyBorder="1" applyAlignment="1" applyProtection="1">
      <alignment vertical="center" wrapText="1"/>
      <protection locked="0"/>
    </xf>
    <xf numFmtId="0" fontId="45" fillId="0" borderId="3" xfId="4" applyFont="1" applyBorder="1" applyAlignment="1" applyProtection="1">
      <alignment horizontal="right" vertical="center" wrapText="1"/>
      <protection locked="0"/>
    </xf>
    <xf numFmtId="0" fontId="49" fillId="0" borderId="2" xfId="0" applyFont="1" applyBorder="1" applyAlignment="1" applyProtection="1">
      <alignment horizontal="right" vertical="center" wrapText="1"/>
      <protection locked="0"/>
    </xf>
    <xf numFmtId="0" fontId="50" fillId="0" borderId="2" xfId="0" applyFont="1" applyBorder="1" applyAlignment="1" applyProtection="1">
      <alignment horizontal="right" vertical="center" wrapText="1"/>
      <protection locked="0"/>
    </xf>
    <xf numFmtId="49" fontId="49" fillId="0" borderId="17" xfId="0" applyNumberFormat="1" applyFont="1" applyBorder="1" applyAlignment="1" applyProtection="1">
      <alignment vertical="center" wrapText="1"/>
      <protection locked="0"/>
    </xf>
    <xf numFmtId="0" fontId="62" fillId="0" borderId="2" xfId="4" applyFont="1" applyBorder="1" applyAlignment="1" applyProtection="1">
      <alignment horizontal="center" vertical="center" wrapText="1"/>
      <protection locked="0"/>
    </xf>
    <xf numFmtId="0" fontId="24" fillId="0" borderId="7" xfId="4" applyFont="1" applyBorder="1" applyAlignment="1" applyProtection="1">
      <alignment horizontal="center" vertical="center" wrapText="1"/>
      <protection locked="0"/>
    </xf>
    <xf numFmtId="0" fontId="24" fillId="0" borderId="4" xfId="4" applyFont="1" applyBorder="1" applyAlignment="1" applyProtection="1">
      <alignment horizontal="center" vertical="center" wrapText="1"/>
      <protection locked="0"/>
    </xf>
    <xf numFmtId="0" fontId="62" fillId="0" borderId="19" xfId="4" applyFont="1" applyBorder="1" applyAlignment="1" applyProtection="1">
      <alignment horizontal="center" vertical="center" wrapText="1"/>
      <protection locked="0"/>
    </xf>
    <xf numFmtId="0" fontId="62" fillId="0" borderId="6" xfId="4" applyFont="1" applyBorder="1" applyAlignment="1" applyProtection="1">
      <alignment horizontal="center" vertical="center" wrapText="1"/>
      <protection locked="0"/>
    </xf>
    <xf numFmtId="0" fontId="62" fillId="0" borderId="15" xfId="4" applyFont="1" applyBorder="1" applyAlignment="1" applyProtection="1">
      <alignment horizontal="center" vertical="center" wrapText="1"/>
      <protection locked="0"/>
    </xf>
    <xf numFmtId="0" fontId="62" fillId="0" borderId="13" xfId="4" applyFont="1" applyBorder="1" applyAlignment="1" applyProtection="1">
      <alignment horizontal="center" vertical="center" wrapText="1"/>
      <protection locked="0"/>
    </xf>
    <xf numFmtId="4" fontId="62" fillId="0" borderId="15" xfId="4" applyNumberFormat="1" applyFont="1" applyBorder="1" applyAlignment="1" applyProtection="1">
      <alignment horizontal="center" vertical="center" wrapText="1"/>
      <protection locked="0"/>
    </xf>
    <xf numFmtId="0" fontId="24" fillId="0" borderId="26" xfId="4" applyFont="1" applyBorder="1" applyAlignment="1" applyProtection="1">
      <alignment horizontal="center" vertical="center" wrapText="1"/>
      <protection locked="0"/>
    </xf>
    <xf numFmtId="0" fontId="24" fillId="0" borderId="30" xfId="4" applyFont="1" applyBorder="1" applyAlignment="1" applyProtection="1">
      <alignment horizontal="center" vertical="center" wrapText="1"/>
      <protection locked="0"/>
    </xf>
    <xf numFmtId="0" fontId="24" fillId="0" borderId="22" xfId="4" applyFont="1" applyBorder="1" applyAlignment="1" applyProtection="1">
      <alignment horizontal="center" vertical="center" wrapText="1"/>
      <protection locked="0"/>
    </xf>
    <xf numFmtId="0" fontId="24" fillId="0" borderId="2" xfId="4" applyFont="1" applyBorder="1" applyAlignment="1" applyProtection="1">
      <alignment horizontal="center" vertical="center" wrapText="1"/>
      <protection locked="0"/>
    </xf>
    <xf numFmtId="0" fontId="24" fillId="0" borderId="19" xfId="4" applyFont="1" applyBorder="1" applyAlignment="1" applyProtection="1">
      <alignment horizontal="center" vertical="center" wrapText="1"/>
      <protection locked="0"/>
    </xf>
    <xf numFmtId="0" fontId="62" fillId="0" borderId="2" xfId="4" applyFont="1" applyBorder="1" applyAlignment="1" applyProtection="1">
      <alignment horizontal="center" vertical="center"/>
      <protection locked="0"/>
    </xf>
    <xf numFmtId="0" fontId="45" fillId="0" borderId="2" xfId="4" applyFont="1" applyBorder="1" applyAlignment="1" applyProtection="1">
      <alignment horizontal="center" vertical="center"/>
      <protection locked="0"/>
    </xf>
    <xf numFmtId="0" fontId="24" fillId="0" borderId="2" xfId="4" applyFont="1" applyBorder="1" applyAlignment="1" applyProtection="1">
      <alignment horizontal="center" vertical="center"/>
      <protection locked="0"/>
    </xf>
    <xf numFmtId="0" fontId="62" fillId="0" borderId="19" xfId="4" applyFont="1" applyBorder="1" applyAlignment="1" applyProtection="1">
      <alignment horizontal="center" vertical="center"/>
      <protection locked="0"/>
    </xf>
    <xf numFmtId="0" fontId="45" fillId="0" borderId="19" xfId="4" applyFont="1" applyBorder="1" applyAlignment="1" applyProtection="1">
      <alignment vertical="center"/>
      <protection locked="0"/>
    </xf>
    <xf numFmtId="4" fontId="62" fillId="0" borderId="19" xfId="4" applyNumberFormat="1" applyFont="1" applyBorder="1" applyAlignment="1" applyProtection="1">
      <alignment horizontal="center" vertical="center"/>
      <protection locked="0"/>
    </xf>
    <xf numFmtId="4" fontId="62" fillId="0" borderId="3" xfId="4" applyNumberFormat="1" applyFont="1" applyBorder="1" applyAlignment="1" applyProtection="1">
      <alignment horizontal="center" vertical="center"/>
      <protection locked="0"/>
    </xf>
    <xf numFmtId="4" fontId="62" fillId="0" borderId="2" xfId="4" applyNumberFormat="1" applyFont="1" applyBorder="1" applyAlignment="1" applyProtection="1">
      <alignment horizontal="center" vertical="center"/>
      <protection locked="0"/>
    </xf>
    <xf numFmtId="4" fontId="62" fillId="0" borderId="6" xfId="4" applyNumberFormat="1" applyFont="1" applyBorder="1" applyAlignment="1" applyProtection="1">
      <alignment horizontal="center" vertical="center"/>
      <protection locked="0"/>
    </xf>
    <xf numFmtId="4" fontId="62" fillId="0" borderId="15" xfId="4" applyNumberFormat="1" applyFont="1" applyBorder="1" applyAlignment="1" applyProtection="1">
      <alignment horizontal="center" vertical="center"/>
      <protection locked="0"/>
    </xf>
    <xf numFmtId="0" fontId="45" fillId="0" borderId="26" xfId="4" applyFont="1" applyBorder="1" applyAlignment="1" applyProtection="1">
      <alignment horizontal="center" vertical="center"/>
      <protection locked="0"/>
    </xf>
    <xf numFmtId="0" fontId="45" fillId="0" borderId="7" xfId="4" applyFont="1" applyBorder="1" applyAlignment="1" applyProtection="1">
      <alignment horizontal="center" vertical="center"/>
      <protection locked="0"/>
    </xf>
    <xf numFmtId="0" fontId="45" fillId="0" borderId="4" xfId="4" applyFont="1" applyBorder="1" applyAlignment="1" applyProtection="1">
      <alignment horizontal="center" vertical="center"/>
      <protection locked="0"/>
    </xf>
    <xf numFmtId="0" fontId="45" fillId="0" borderId="11" xfId="4" applyFont="1" applyBorder="1" applyAlignment="1" applyProtection="1">
      <alignment horizontal="center" vertical="center"/>
      <protection locked="0"/>
    </xf>
    <xf numFmtId="0" fontId="45" fillId="0" borderId="30" xfId="4" applyFont="1" applyBorder="1" applyAlignment="1" applyProtection="1">
      <alignment horizontal="center" vertical="center"/>
      <protection locked="0"/>
    </xf>
    <xf numFmtId="0" fontId="45" fillId="0" borderId="0" xfId="0" applyFont="1" applyAlignment="1">
      <alignment horizontal="left" shrinkToFit="1"/>
    </xf>
    <xf numFmtId="186" fontId="45" fillId="0" borderId="0" xfId="0" applyNumberFormat="1" applyFont="1">
      <alignment vertical="center"/>
    </xf>
    <xf numFmtId="0" fontId="0" fillId="0" borderId="0" xfId="0" applyAlignment="1"/>
    <xf numFmtId="14" fontId="0" fillId="0" borderId="0" xfId="0" applyNumberFormat="1" applyAlignment="1"/>
    <xf numFmtId="0" fontId="24" fillId="0" borderId="0" xfId="0" applyFont="1">
      <alignment vertical="center"/>
    </xf>
    <xf numFmtId="0" fontId="68" fillId="0" borderId="2" xfId="0" applyFont="1" applyBorder="1">
      <alignment vertical="center"/>
    </xf>
    <xf numFmtId="14" fontId="0" fillId="0" borderId="79" xfId="0" applyNumberFormat="1" applyBorder="1" applyAlignment="1"/>
    <xf numFmtId="185" fontId="62" fillId="0" borderId="3" xfId="4" applyNumberFormat="1" applyFont="1" applyBorder="1" applyAlignment="1" applyProtection="1">
      <alignment horizontal="center" vertical="center" wrapText="1"/>
      <protection locked="0"/>
    </xf>
    <xf numFmtId="0" fontId="0" fillId="0" borderId="80" xfId="0" applyBorder="1" applyAlignment="1"/>
    <xf numFmtId="0" fontId="0" fillId="0" borderId="79" xfId="0" applyBorder="1" applyAlignment="1"/>
    <xf numFmtId="49" fontId="0" fillId="0" borderId="79" xfId="0" applyNumberFormat="1" applyBorder="1" applyAlignment="1"/>
    <xf numFmtId="49" fontId="0" fillId="0" borderId="0" xfId="0" applyNumberFormat="1" applyAlignment="1"/>
    <xf numFmtId="16" fontId="0" fillId="0" borderId="0" xfId="0" applyNumberFormat="1" applyAlignment="1"/>
    <xf numFmtId="17" fontId="0" fillId="0" borderId="0" xfId="0" applyNumberFormat="1" applyAlignment="1"/>
    <xf numFmtId="11" fontId="75" fillId="0" borderId="0" xfId="5" applyNumberFormat="1" applyFont="1" applyAlignment="1">
      <alignment vertical="center"/>
    </xf>
    <xf numFmtId="0" fontId="75" fillId="0" borderId="0" xfId="5" applyFont="1" applyAlignment="1" applyProtection="1">
      <alignment vertical="center" wrapText="1"/>
      <protection locked="0"/>
    </xf>
    <xf numFmtId="181" fontId="75" fillId="0" borderId="0" xfId="5" applyNumberFormat="1" applyFont="1" applyAlignment="1" applyProtection="1">
      <alignment vertical="center"/>
      <protection locked="0"/>
    </xf>
    <xf numFmtId="11" fontId="75" fillId="0" borderId="82" xfId="5" applyNumberFormat="1" applyFont="1" applyBorder="1" applyAlignment="1" applyProtection="1">
      <alignment vertical="center"/>
      <protection locked="0"/>
    </xf>
    <xf numFmtId="181" fontId="55" fillId="0" borderId="0" xfId="5" applyNumberFormat="1" applyFont="1" applyAlignment="1" applyProtection="1">
      <alignment vertical="center"/>
      <protection locked="0"/>
    </xf>
    <xf numFmtId="0" fontId="75" fillId="0" borderId="0" xfId="5" applyFont="1" applyAlignment="1" applyProtection="1">
      <alignment vertical="center"/>
      <protection locked="0"/>
    </xf>
    <xf numFmtId="11" fontId="75" fillId="0" borderId="0" xfId="5" applyNumberFormat="1" applyFont="1" applyAlignment="1" applyProtection="1">
      <alignment vertical="center"/>
      <protection locked="0"/>
    </xf>
    <xf numFmtId="0" fontId="68" fillId="0" borderId="0" xfId="0" applyFont="1">
      <alignment vertical="center"/>
    </xf>
    <xf numFmtId="10" fontId="45" fillId="0" borderId="0" xfId="0" applyNumberFormat="1" applyFont="1" applyProtection="1">
      <alignment vertical="center"/>
      <protection hidden="1"/>
    </xf>
    <xf numFmtId="0" fontId="43" fillId="0" borderId="0" xfId="0" applyFont="1" applyAlignment="1">
      <alignment vertical="center" wrapText="1"/>
    </xf>
    <xf numFmtId="0" fontId="43" fillId="0" borderId="0" xfId="0" applyFont="1" applyAlignment="1">
      <alignment horizontal="center" vertical="center" wrapText="1"/>
    </xf>
    <xf numFmtId="11" fontId="43" fillId="0" borderId="0" xfId="0" applyNumberFormat="1" applyFont="1" applyAlignment="1">
      <alignment vertical="center" wrapText="1"/>
    </xf>
    <xf numFmtId="0" fontId="19" fillId="0" borderId="0" xfId="0" applyFont="1" applyAlignment="1">
      <alignment horizontal="left" vertical="center"/>
    </xf>
    <xf numFmtId="185" fontId="62" fillId="0" borderId="13" xfId="4" applyNumberFormat="1" applyFont="1" applyBorder="1" applyAlignment="1" applyProtection="1">
      <alignment horizontal="center" vertical="center" wrapText="1"/>
      <protection locked="0"/>
    </xf>
    <xf numFmtId="183" fontId="24" fillId="0" borderId="22" xfId="4" applyNumberFormat="1" applyFont="1" applyBorder="1" applyAlignment="1" applyProtection="1">
      <alignment horizontal="center" vertical="center"/>
      <protection locked="0" hidden="1"/>
    </xf>
    <xf numFmtId="0" fontId="24" fillId="0" borderId="2" xfId="4" applyFont="1" applyBorder="1" applyAlignment="1" applyProtection="1">
      <alignment horizontal="center" vertical="center" wrapText="1"/>
      <protection locked="0" hidden="1"/>
    </xf>
    <xf numFmtId="43" fontId="62" fillId="0" borderId="2" xfId="4" applyNumberFormat="1" applyFont="1" applyBorder="1" applyAlignment="1" applyProtection="1">
      <alignment horizontal="center" vertical="center" wrapText="1"/>
      <protection locked="0"/>
    </xf>
    <xf numFmtId="0" fontId="24" fillId="0" borderId="15" xfId="4" applyFont="1" applyBorder="1" applyAlignment="1" applyProtection="1">
      <alignment horizontal="center" vertical="center" wrapText="1"/>
      <protection locked="0" hidden="1"/>
    </xf>
    <xf numFmtId="185" fontId="62" fillId="0" borderId="15" xfId="4" applyNumberFormat="1" applyFont="1" applyBorder="1" applyAlignment="1" applyProtection="1">
      <alignment horizontal="center" vertical="center" wrapText="1"/>
      <protection locked="0"/>
    </xf>
    <xf numFmtId="0" fontId="24" fillId="0" borderId="15" xfId="4" applyFont="1" applyBorder="1" applyAlignment="1" applyProtection="1">
      <alignment horizontal="center" vertical="center" wrapText="1"/>
      <protection locked="0"/>
    </xf>
    <xf numFmtId="0" fontId="45" fillId="0" borderId="15" xfId="4" applyFont="1" applyBorder="1" applyAlignment="1" applyProtection="1">
      <alignment vertical="center"/>
      <protection locked="0" hidden="1"/>
    </xf>
    <xf numFmtId="0" fontId="24" fillId="0" borderId="19" xfId="4" applyFont="1" applyBorder="1" applyAlignment="1" applyProtection="1">
      <alignment horizontal="center" vertical="center" wrapText="1"/>
      <protection locked="0" hidden="1"/>
    </xf>
    <xf numFmtId="0" fontId="68" fillId="0" borderId="15" xfId="0" applyFont="1" applyBorder="1">
      <alignment vertical="center"/>
    </xf>
    <xf numFmtId="4" fontId="62" fillId="0" borderId="2" xfId="4" applyNumberFormat="1" applyFont="1" applyBorder="1" applyAlignment="1" applyProtection="1">
      <alignment horizontal="center" vertical="center" wrapText="1"/>
      <protection locked="0"/>
    </xf>
    <xf numFmtId="0" fontId="24" fillId="0" borderId="6" xfId="4" applyFont="1" applyBorder="1" applyAlignment="1" applyProtection="1">
      <alignment horizontal="center" vertical="center" wrapText="1"/>
      <protection locked="0" hidden="1"/>
    </xf>
    <xf numFmtId="0" fontId="24" fillId="0" borderId="6" xfId="4" applyFont="1" applyBorder="1" applyAlignment="1" applyProtection="1">
      <alignment horizontal="center" vertical="center" wrapText="1"/>
      <protection locked="0"/>
    </xf>
    <xf numFmtId="49" fontId="2" fillId="0" borderId="0" xfId="0" applyNumberFormat="1" applyFont="1">
      <alignment vertical="center"/>
    </xf>
    <xf numFmtId="0" fontId="0" fillId="0" borderId="16" xfId="0" applyBorder="1">
      <alignment vertical="center"/>
    </xf>
    <xf numFmtId="0" fontId="0" fillId="0" borderId="17" xfId="0" applyBorder="1">
      <alignment vertical="center"/>
    </xf>
    <xf numFmtId="0" fontId="68" fillId="0" borderId="19" xfId="0" applyFont="1" applyBorder="1">
      <alignment vertical="center"/>
    </xf>
    <xf numFmtId="0" fontId="0" fillId="0" borderId="34" xfId="0" applyBorder="1">
      <alignment vertical="center"/>
    </xf>
    <xf numFmtId="0" fontId="0" fillId="0" borderId="13" xfId="0" applyBorder="1">
      <alignment vertical="center"/>
    </xf>
    <xf numFmtId="0" fontId="35" fillId="0" borderId="0" xfId="0" applyFont="1">
      <alignment vertical="center"/>
    </xf>
    <xf numFmtId="0" fontId="0" fillId="0" borderId="0" xfId="0" quotePrefix="1">
      <alignment vertical="center"/>
    </xf>
    <xf numFmtId="0" fontId="46" fillId="0" borderId="0" xfId="24" applyFont="1">
      <alignment vertical="center"/>
    </xf>
    <xf numFmtId="0" fontId="110" fillId="0" borderId="0" xfId="31" applyFont="1" applyProtection="1">
      <alignment vertical="center"/>
      <protection locked="0" hidden="1"/>
    </xf>
    <xf numFmtId="0" fontId="111" fillId="0" borderId="0" xfId="0" applyFont="1">
      <alignment vertical="center"/>
    </xf>
    <xf numFmtId="0" fontId="36" fillId="0" borderId="0" xfId="24" applyAlignment="1" applyProtection="1">
      <alignment horizontal="left"/>
      <protection locked="0"/>
    </xf>
    <xf numFmtId="0" fontId="112" fillId="0" borderId="0" xfId="0" applyFont="1">
      <alignment vertical="center"/>
    </xf>
    <xf numFmtId="0" fontId="36" fillId="0" borderId="0" xfId="24" applyAlignment="1">
      <alignment horizontal="left"/>
    </xf>
    <xf numFmtId="0" fontId="36" fillId="0" borderId="0" xfId="24" applyAlignment="1">
      <alignment vertical="center" wrapText="1"/>
    </xf>
    <xf numFmtId="0" fontId="110" fillId="0" borderId="0" xfId="31" applyFont="1" applyProtection="1">
      <alignment vertical="center"/>
      <protection hidden="1"/>
    </xf>
    <xf numFmtId="0" fontId="1" fillId="0" borderId="0" xfId="0" applyNumberFormat="1" applyFont="1" applyFill="1" applyAlignment="1" applyProtection="1">
      <alignment vertical="center"/>
    </xf>
    <xf numFmtId="0" fontId="1" fillId="0" borderId="0" xfId="0" applyNumberFormat="1" applyFont="1" applyFill="1" applyAlignment="1" applyProtection="1">
      <alignment vertical="center"/>
      <protection locked="0"/>
    </xf>
    <xf numFmtId="49" fontId="2" fillId="17" borderId="0" xfId="0" applyNumberFormat="1" applyFont="1" applyFill="1" applyAlignment="1" applyProtection="1">
      <alignment vertical="center"/>
    </xf>
    <xf numFmtId="49" fontId="2" fillId="7" borderId="0" xfId="0" applyNumberFormat="1" applyFont="1" applyFill="1" applyAlignment="1" applyProtection="1">
      <alignment vertical="center"/>
    </xf>
    <xf numFmtId="49" fontId="2" fillId="18" borderId="0" xfId="0" applyNumberFormat="1" applyFont="1" applyFill="1" applyAlignment="1" applyProtection="1">
      <alignment vertical="center"/>
    </xf>
    <xf numFmtId="49" fontId="2" fillId="16" borderId="0" xfId="0" applyNumberFormat="1" applyFont="1" applyFill="1" applyAlignment="1" applyProtection="1">
      <alignment vertical="center"/>
    </xf>
    <xf numFmtId="0" fontId="70" fillId="16" borderId="80" xfId="0" applyNumberFormat="1" applyFont="1" applyFill="1" applyBorder="1" applyAlignment="1" applyProtection="1"/>
    <xf numFmtId="0" fontId="70" fillId="16" borderId="81" xfId="0" applyNumberFormat="1" applyFont="1" applyFill="1" applyBorder="1" applyAlignment="1" applyProtection="1"/>
    <xf numFmtId="14" fontId="0" fillId="20" borderId="79" xfId="0" applyNumberFormat="1" applyFill="1" applyBorder="1" applyAlignment="1" applyProtection="1"/>
    <xf numFmtId="0" fontId="0" fillId="20" borderId="80" xfId="0" applyNumberFormat="1" applyFill="1" applyBorder="1" applyAlignment="1" applyProtection="1"/>
    <xf numFmtId="0" fontId="0" fillId="20" borderId="79" xfId="0" applyNumberFormat="1" applyFill="1" applyBorder="1" applyAlignment="1" applyProtection="1"/>
    <xf numFmtId="49" fontId="0" fillId="20" borderId="79" xfId="0" applyNumberFormat="1" applyFill="1" applyBorder="1" applyAlignment="1" applyProtection="1"/>
    <xf numFmtId="0" fontId="0" fillId="20" borderId="75" xfId="0" applyNumberFormat="1" applyFill="1" applyBorder="1" applyAlignment="1" applyProtection="1"/>
    <xf numFmtId="0" fontId="0" fillId="20" borderId="76" xfId="0" applyNumberFormat="1" applyFill="1" applyBorder="1" applyAlignment="1" applyProtection="1"/>
    <xf numFmtId="49" fontId="0" fillId="20" borderId="76" xfId="0" applyNumberFormat="1" applyFill="1" applyBorder="1" applyAlignment="1" applyProtection="1"/>
    <xf numFmtId="14" fontId="0" fillId="20" borderId="76" xfId="0" applyNumberFormat="1" applyFill="1" applyBorder="1" applyAlignment="1" applyProtection="1"/>
    <xf numFmtId="0" fontId="71" fillId="16" borderId="78" xfId="0" applyNumberFormat="1" applyFont="1" applyFill="1" applyBorder="1" applyAlignment="1" applyProtection="1">
      <alignment vertical="center"/>
    </xf>
    <xf numFmtId="0" fontId="0" fillId="21" borderId="0" xfId="0" applyNumberFormat="1" applyFill="1" applyAlignment="1" applyProtection="1">
      <alignment vertical="center"/>
    </xf>
    <xf numFmtId="0" fontId="24" fillId="15" borderId="77" xfId="0" applyNumberFormat="1" applyFont="1" applyFill="1" applyBorder="1" applyAlignment="1" applyProtection="1">
      <alignment vertical="center"/>
    </xf>
    <xf numFmtId="0" fontId="0" fillId="15" borderId="0" xfId="0" applyNumberFormat="1" applyFill="1" applyAlignment="1" applyProtection="1">
      <alignment vertical="center"/>
    </xf>
    <xf numFmtId="0" fontId="0" fillId="15" borderId="0" xfId="0" applyNumberFormat="1" applyFill="1" applyAlignment="1" applyProtection="1">
      <alignment vertical="center" wrapText="1"/>
    </xf>
    <xf numFmtId="0" fontId="0" fillId="20" borderId="0" xfId="0" applyNumberFormat="1" applyFill="1" applyAlignment="1" applyProtection="1">
      <alignment vertical="center"/>
    </xf>
    <xf numFmtId="0" fontId="0" fillId="7" borderId="0" xfId="0" applyNumberFormat="1" applyFill="1" applyAlignment="1" applyProtection="1">
      <alignment vertical="center"/>
    </xf>
    <xf numFmtId="0" fontId="72" fillId="19" borderId="2" xfId="0" applyNumberFormat="1" applyFont="1" applyFill="1" applyBorder="1" applyAlignment="1" applyProtection="1"/>
    <xf numFmtId="0" fontId="0" fillId="19" borderId="2" xfId="0" applyNumberFormat="1" applyFill="1" applyBorder="1" applyAlignment="1" applyProtection="1"/>
    <xf numFmtId="0" fontId="0" fillId="19" borderId="2" xfId="0" applyNumberFormat="1" applyFill="1" applyBorder="1" applyAlignment="1" applyProtection="1">
      <alignment vertical="center"/>
    </xf>
    <xf numFmtId="0" fontId="45" fillId="19" borderId="0" xfId="0" applyNumberFormat="1" applyFont="1" applyFill="1" applyAlignment="1" applyProtection="1">
      <alignment vertical="center"/>
    </xf>
    <xf numFmtId="184" fontId="72" fillId="19" borderId="2" xfId="0" applyNumberFormat="1" applyFont="1" applyFill="1" applyBorder="1" applyAlignment="1" applyProtection="1"/>
    <xf numFmtId="0" fontId="52" fillId="4" borderId="52" xfId="0" applyNumberFormat="1" applyFont="1" applyFill="1" applyBorder="1" applyAlignment="1" applyProtection="1">
      <alignment vertical="center" wrapText="1"/>
      <protection hidden="1"/>
    </xf>
    <xf numFmtId="0" fontId="52" fillId="4" borderId="2" xfId="0" applyNumberFormat="1" applyFont="1" applyFill="1" applyBorder="1" applyAlignment="1" applyProtection="1">
      <alignment vertical="center" wrapText="1"/>
      <protection hidden="1"/>
    </xf>
    <xf numFmtId="49" fontId="2" fillId="19" borderId="2" xfId="0" applyNumberFormat="1" applyFont="1" applyFill="1" applyBorder="1" applyAlignment="1" applyProtection="1">
      <alignment vertical="center"/>
    </xf>
    <xf numFmtId="0" fontId="52" fillId="4" borderId="6" xfId="0" applyNumberFormat="1" applyFont="1" applyFill="1" applyBorder="1" applyAlignment="1" applyProtection="1">
      <alignment vertical="center" wrapText="1"/>
      <protection hidden="1"/>
    </xf>
    <xf numFmtId="0" fontId="67" fillId="8" borderId="6" xfId="0" applyNumberFormat="1" applyFont="1" applyFill="1" applyBorder="1" applyAlignment="1" applyProtection="1">
      <alignment horizontal="center" vertical="center" wrapText="1"/>
    </xf>
    <xf numFmtId="0" fontId="0" fillId="24" borderId="14" xfId="0" applyNumberFormat="1" applyFill="1" applyBorder="1" applyAlignment="1" applyProtection="1">
      <alignment vertical="center"/>
    </xf>
    <xf numFmtId="0" fontId="0" fillId="24" borderId="15" xfId="0" applyNumberFormat="1" applyFill="1" applyBorder="1" applyAlignment="1" applyProtection="1">
      <alignment vertical="center" wrapText="1"/>
    </xf>
    <xf numFmtId="0" fontId="0" fillId="24" borderId="15" xfId="0" applyNumberFormat="1" applyFill="1" applyBorder="1" applyAlignment="1" applyProtection="1">
      <alignment wrapText="1"/>
    </xf>
    <xf numFmtId="0" fontId="0" fillId="24" borderId="15" xfId="0" applyNumberFormat="1" applyFill="1" applyBorder="1" applyAlignment="1" applyProtection="1"/>
    <xf numFmtId="185" fontId="68" fillId="24" borderId="15" xfId="0" applyNumberFormat="1" applyFont="1" applyFill="1" applyBorder="1" applyAlignment="1" applyProtection="1">
      <alignment vertical="center"/>
    </xf>
    <xf numFmtId="43" fontId="68" fillId="24" borderId="2" xfId="0" applyNumberFormat="1" applyFont="1" applyFill="1" applyBorder="1" applyAlignment="1" applyProtection="1">
      <alignment vertical="center"/>
    </xf>
    <xf numFmtId="0" fontId="69" fillId="7" borderId="15" xfId="0" applyNumberFormat="1" applyFont="1" applyFill="1" applyBorder="1" applyAlignment="1" applyProtection="1">
      <alignment horizontal="center" vertical="center" wrapText="1"/>
      <protection locked="0" hidden="1"/>
    </xf>
    <xf numFmtId="0" fontId="0" fillId="24" borderId="1" xfId="0" applyNumberFormat="1" applyFill="1" applyBorder="1" applyAlignment="1" applyProtection="1">
      <alignment vertical="center"/>
    </xf>
    <xf numFmtId="0" fontId="0" fillId="24" borderId="2" xfId="0" applyNumberFormat="1" applyFill="1" applyBorder="1" applyAlignment="1" applyProtection="1">
      <alignment vertical="center" wrapText="1"/>
    </xf>
    <xf numFmtId="0" fontId="0" fillId="24" borderId="2" xfId="0" applyNumberFormat="1" applyFill="1" applyBorder="1" applyAlignment="1" applyProtection="1">
      <alignment wrapText="1"/>
    </xf>
    <xf numFmtId="0" fontId="0" fillId="24" borderId="2" xfId="0" applyNumberFormat="1" applyFill="1" applyBorder="1" applyAlignment="1" applyProtection="1"/>
    <xf numFmtId="185" fontId="68" fillId="24" borderId="2" xfId="0" applyNumberFormat="1" applyFont="1" applyFill="1" applyBorder="1" applyAlignment="1" applyProtection="1">
      <alignment vertical="center"/>
    </xf>
    <xf numFmtId="0" fontId="69" fillId="7" borderId="2" xfId="0" applyNumberFormat="1" applyFont="1" applyFill="1" applyBorder="1" applyAlignment="1" applyProtection="1">
      <alignment horizontal="center" vertical="center" wrapText="1"/>
      <protection locked="0" hidden="1"/>
    </xf>
    <xf numFmtId="0" fontId="0" fillId="24" borderId="18" xfId="0" applyNumberFormat="1" applyFill="1" applyBorder="1" applyAlignment="1" applyProtection="1">
      <alignment vertical="center"/>
    </xf>
    <xf numFmtId="0" fontId="0" fillId="24" borderId="19" xfId="0" applyNumberFormat="1" applyFill="1" applyBorder="1" applyAlignment="1" applyProtection="1">
      <alignment vertical="center"/>
    </xf>
    <xf numFmtId="0" fontId="0" fillId="24" borderId="19" xfId="0" applyNumberFormat="1" applyFill="1" applyBorder="1" applyAlignment="1" applyProtection="1">
      <alignment wrapText="1"/>
    </xf>
    <xf numFmtId="0" fontId="0" fillId="24" borderId="19" xfId="0" applyNumberFormat="1" applyFill="1" applyBorder="1" applyAlignment="1" applyProtection="1"/>
    <xf numFmtId="185" fontId="68" fillId="24" borderId="19" xfId="0" applyNumberFormat="1" applyFont="1" applyFill="1" applyBorder="1" applyAlignment="1" applyProtection="1">
      <alignment vertical="center"/>
    </xf>
    <xf numFmtId="43" fontId="68" fillId="24" borderId="19" xfId="0" applyNumberFormat="1" applyFont="1" applyFill="1" applyBorder="1" applyAlignment="1" applyProtection="1">
      <alignment vertical="center"/>
    </xf>
    <xf numFmtId="0" fontId="69" fillId="7" borderId="19" xfId="0" applyNumberFormat="1" applyFont="1" applyFill="1" applyBorder="1" applyAlignment="1" applyProtection="1">
      <alignment horizontal="center" vertical="center" wrapText="1"/>
      <protection locked="0" hidden="1"/>
    </xf>
    <xf numFmtId="0" fontId="0" fillId="19" borderId="14" xfId="0" applyNumberFormat="1" applyFill="1" applyBorder="1" applyAlignment="1" applyProtection="1">
      <alignment vertical="center"/>
    </xf>
    <xf numFmtId="0" fontId="0" fillId="19" borderId="15" xfId="0" applyNumberFormat="1" applyFill="1" applyBorder="1" applyAlignment="1" applyProtection="1">
      <alignment vertical="center" wrapText="1"/>
    </xf>
    <xf numFmtId="0" fontId="0" fillId="19" borderId="15" xfId="0" applyNumberFormat="1" applyFill="1" applyBorder="1" applyAlignment="1" applyProtection="1">
      <alignment wrapText="1"/>
    </xf>
    <xf numFmtId="49" fontId="2" fillId="19" borderId="15" xfId="0" applyNumberFormat="1" applyFont="1" applyFill="1" applyBorder="1" applyAlignment="1" applyProtection="1">
      <alignment vertical="center"/>
    </xf>
    <xf numFmtId="185" fontId="68" fillId="19" borderId="15" xfId="0" applyNumberFormat="1" applyFont="1" applyFill="1" applyBorder="1" applyAlignment="1" applyProtection="1">
      <alignment vertical="center"/>
    </xf>
    <xf numFmtId="43" fontId="68" fillId="19" borderId="2" xfId="0" applyNumberFormat="1" applyFont="1" applyFill="1" applyBorder="1" applyAlignment="1" applyProtection="1">
      <alignment vertical="center"/>
    </xf>
    <xf numFmtId="0" fontId="0" fillId="19" borderId="1" xfId="0" applyNumberFormat="1" applyFill="1" applyBorder="1" applyAlignment="1" applyProtection="1">
      <alignment vertical="center"/>
    </xf>
    <xf numFmtId="0" fontId="0" fillId="19" borderId="2" xfId="0" applyNumberFormat="1" applyFill="1" applyBorder="1" applyAlignment="1" applyProtection="1">
      <alignment vertical="center" wrapText="1"/>
    </xf>
    <xf numFmtId="0" fontId="0" fillId="19" borderId="2" xfId="0" applyNumberFormat="1" applyFill="1" applyBorder="1" applyAlignment="1" applyProtection="1">
      <alignment wrapText="1"/>
    </xf>
    <xf numFmtId="185" fontId="68" fillId="19" borderId="2" xfId="0" applyNumberFormat="1" applyFont="1" applyFill="1" applyBorder="1" applyAlignment="1" applyProtection="1">
      <alignment vertical="center"/>
    </xf>
    <xf numFmtId="0" fontId="0" fillId="19" borderId="18" xfId="0" applyNumberFormat="1" applyFill="1" applyBorder="1" applyAlignment="1" applyProtection="1">
      <alignment vertical="center"/>
    </xf>
    <xf numFmtId="0" fontId="0" fillId="19" borderId="19" xfId="0" applyNumberFormat="1" applyFill="1" applyBorder="1" applyAlignment="1" applyProtection="1">
      <alignment vertical="center" wrapText="1"/>
    </xf>
    <xf numFmtId="0" fontId="0" fillId="19" borderId="19" xfId="0" applyNumberFormat="1" applyFill="1" applyBorder="1" applyAlignment="1" applyProtection="1">
      <alignment wrapText="1"/>
    </xf>
    <xf numFmtId="185" fontId="68" fillId="19" borderId="19" xfId="0" applyNumberFormat="1" applyFont="1" applyFill="1" applyBorder="1" applyAlignment="1" applyProtection="1">
      <alignment vertical="center"/>
    </xf>
    <xf numFmtId="43" fontId="68" fillId="19" borderId="19" xfId="0" applyNumberFormat="1" applyFont="1" applyFill="1" applyBorder="1" applyAlignment="1" applyProtection="1">
      <alignment vertical="center"/>
    </xf>
    <xf numFmtId="43" fontId="68" fillId="19" borderId="15" xfId="0" applyNumberFormat="1" applyFont="1" applyFill="1" applyBorder="1" applyAlignment="1" applyProtection="1">
      <alignment vertical="center"/>
    </xf>
    <xf numFmtId="0" fontId="0" fillId="19" borderId="15" xfId="0" applyNumberFormat="1" applyFill="1" applyBorder="1" applyAlignment="1" applyProtection="1">
      <alignment vertical="center"/>
    </xf>
    <xf numFmtId="0" fontId="0" fillId="22" borderId="0" xfId="0" applyNumberFormat="1" applyFill="1" applyAlignment="1" applyProtection="1">
      <alignment vertical="center"/>
    </xf>
    <xf numFmtId="2" fontId="0" fillId="22" borderId="0" xfId="0" applyNumberFormat="1" applyFill="1" applyAlignment="1" applyProtection="1">
      <alignment vertical="center"/>
    </xf>
    <xf numFmtId="0" fontId="0" fillId="23" borderId="0" xfId="0" applyNumberFormat="1" applyFill="1" applyAlignment="1" applyProtection="1">
      <alignment vertical="center"/>
    </xf>
    <xf numFmtId="188" fontId="0" fillId="23" borderId="0" xfId="0" applyNumberFormat="1" applyFill="1" applyAlignment="1" applyProtection="1">
      <alignment vertical="center"/>
    </xf>
    <xf numFmtId="0" fontId="0" fillId="19" borderId="0" xfId="0" applyNumberFormat="1" applyFill="1" applyAlignment="1" applyProtection="1">
      <alignment vertical="center"/>
    </xf>
    <xf numFmtId="0" fontId="0" fillId="19" borderId="0" xfId="0" applyNumberFormat="1" applyFill="1" applyAlignment="1" applyProtection="1">
      <alignment vertical="center" wrapText="1"/>
    </xf>
    <xf numFmtId="0" fontId="0" fillId="19" borderId="0" xfId="0" applyNumberFormat="1" applyFill="1" applyAlignment="1" applyProtection="1">
      <alignment wrapText="1"/>
    </xf>
    <xf numFmtId="185" fontId="68" fillId="19" borderId="0" xfId="0" applyNumberFormat="1" applyFont="1" applyFill="1" applyAlignment="1" applyProtection="1">
      <alignment vertical="center"/>
    </xf>
    <xf numFmtId="43" fontId="68" fillId="19" borderId="0" xfId="0" applyNumberFormat="1" applyFont="1" applyFill="1" applyAlignment="1" applyProtection="1">
      <alignment vertical="center"/>
    </xf>
    <xf numFmtId="0" fontId="69" fillId="7" borderId="0" xfId="0" applyNumberFormat="1" applyFont="1" applyFill="1" applyAlignment="1" applyProtection="1">
      <alignment horizontal="center" vertical="center" wrapText="1"/>
      <protection locked="0" hidden="1"/>
    </xf>
    <xf numFmtId="0" fontId="52" fillId="4" borderId="14" xfId="0" applyNumberFormat="1" applyFont="1" applyFill="1" applyBorder="1" applyAlignment="1" applyProtection="1">
      <alignment vertical="center" wrapText="1"/>
      <protection hidden="1"/>
    </xf>
    <xf numFmtId="0" fontId="52" fillId="4" borderId="15" xfId="0" applyNumberFormat="1" applyFont="1" applyFill="1" applyBorder="1" applyAlignment="1" applyProtection="1">
      <alignment vertical="center" wrapText="1"/>
      <protection hidden="1"/>
    </xf>
    <xf numFmtId="0" fontId="49" fillId="5" borderId="16" xfId="0" applyNumberFormat="1" applyFont="1" applyFill="1" applyBorder="1" applyAlignment="1" applyProtection="1">
      <alignment horizontal="center" vertical="center" wrapText="1"/>
      <protection locked="0" hidden="1"/>
    </xf>
    <xf numFmtId="0" fontId="52" fillId="4" borderId="1" xfId="0" applyNumberFormat="1" applyFont="1" applyFill="1" applyBorder="1" applyAlignment="1" applyProtection="1">
      <alignment vertical="center" wrapText="1"/>
      <protection hidden="1"/>
    </xf>
    <xf numFmtId="0" fontId="49" fillId="5" borderId="17" xfId="0" applyNumberFormat="1" applyFont="1" applyFill="1" applyBorder="1" applyAlignment="1" applyProtection="1">
      <alignment horizontal="center" vertical="center" wrapText="1"/>
      <protection locked="0" hidden="1"/>
    </xf>
    <xf numFmtId="0" fontId="50" fillId="5" borderId="17" xfId="0" applyNumberFormat="1" applyFont="1" applyFill="1" applyBorder="1" applyAlignment="1" applyProtection="1">
      <alignment horizontal="center" vertical="center" wrapText="1"/>
      <protection locked="0" hidden="1"/>
    </xf>
    <xf numFmtId="0" fontId="53" fillId="4" borderId="1" xfId="0" applyNumberFormat="1" applyFont="1" applyFill="1" applyBorder="1" applyAlignment="1" applyProtection="1">
      <alignment vertical="center" wrapText="1"/>
      <protection hidden="1"/>
    </xf>
    <xf numFmtId="0" fontId="53" fillId="4" borderId="18" xfId="0" applyNumberFormat="1" applyFont="1" applyFill="1" applyBorder="1" applyAlignment="1" applyProtection="1">
      <alignment vertical="center" wrapText="1"/>
      <protection hidden="1"/>
    </xf>
    <xf numFmtId="0" fontId="52" fillId="4" borderId="52" xfId="0" applyNumberFormat="1" applyFont="1" applyFill="1" applyBorder="1" applyAlignment="1" applyProtection="1">
      <alignment horizontal="center" vertical="center" wrapText="1"/>
      <protection hidden="1"/>
    </xf>
    <xf numFmtId="0" fontId="52" fillId="4" borderId="15" xfId="0" applyNumberFormat="1" applyFont="1" applyFill="1" applyBorder="1" applyAlignment="1" applyProtection="1">
      <alignment horizontal="center" vertical="center" wrapText="1"/>
      <protection hidden="1"/>
    </xf>
    <xf numFmtId="0" fontId="52" fillId="4" borderId="16" xfId="0" applyNumberFormat="1" applyFont="1" applyFill="1" applyBorder="1" applyAlignment="1" applyProtection="1">
      <alignment horizontal="center" vertical="center" wrapText="1"/>
      <protection hidden="1"/>
    </xf>
    <xf numFmtId="0" fontId="52" fillId="4" borderId="40" xfId="0" applyNumberFormat="1" applyFont="1" applyFill="1" applyBorder="1" applyAlignment="1" applyProtection="1">
      <alignment horizontal="center" vertical="center" wrapText="1"/>
      <protection hidden="1"/>
    </xf>
    <xf numFmtId="0" fontId="52" fillId="4" borderId="15" xfId="0" applyNumberFormat="1" applyFont="1" applyFill="1" applyBorder="1" applyAlignment="1" applyProtection="1">
      <alignment vertical="center"/>
      <protection hidden="1"/>
    </xf>
    <xf numFmtId="0" fontId="52" fillId="4" borderId="19" xfId="0" applyNumberFormat="1" applyFont="1" applyFill="1" applyBorder="1" applyAlignment="1" applyProtection="1">
      <alignment horizontal="center" vertical="center" wrapText="1"/>
      <protection hidden="1"/>
    </xf>
    <xf numFmtId="0" fontId="52" fillId="4" borderId="25" xfId="0" applyNumberFormat="1" applyFont="1" applyFill="1" applyBorder="1" applyAlignment="1" applyProtection="1">
      <alignment horizontal="center" vertical="center" wrapText="1"/>
      <protection hidden="1"/>
    </xf>
    <xf numFmtId="0" fontId="52" fillId="4" borderId="19" xfId="0" applyNumberFormat="1" applyFont="1" applyFill="1" applyBorder="1" applyAlignment="1" applyProtection="1">
      <alignment vertical="center" wrapText="1"/>
      <protection hidden="1"/>
    </xf>
    <xf numFmtId="0" fontId="52" fillId="4" borderId="19" xfId="0" applyNumberFormat="1" applyFont="1" applyFill="1" applyBorder="1" applyAlignment="1" applyProtection="1">
      <alignment horizontal="center" vertical="center"/>
      <protection hidden="1"/>
    </xf>
    <xf numFmtId="0" fontId="52" fillId="4" borderId="19" xfId="0" applyNumberFormat="1" applyFont="1" applyFill="1" applyBorder="1" applyAlignment="1" applyProtection="1">
      <alignment vertical="center"/>
      <protection hidden="1"/>
    </xf>
    <xf numFmtId="0" fontId="52" fillId="4" borderId="26" xfId="0" applyNumberFormat="1" applyFont="1" applyFill="1" applyBorder="1" applyAlignment="1" applyProtection="1">
      <alignment horizontal="center" vertical="center"/>
      <protection hidden="1"/>
    </xf>
    <xf numFmtId="0" fontId="24" fillId="5" borderId="41" xfId="0" applyNumberFormat="1" applyFont="1" applyFill="1" applyBorder="1" applyAlignment="1" applyProtection="1">
      <alignment horizontal="center" vertical="center" wrapText="1"/>
      <protection locked="0"/>
    </xf>
    <xf numFmtId="0" fontId="24" fillId="4" borderId="5" xfId="0" applyNumberFormat="1" applyFont="1" applyFill="1" applyBorder="1" applyAlignment="1" applyProtection="1">
      <alignment horizontal="center" vertical="center" wrapText="1"/>
      <protection hidden="1"/>
    </xf>
    <xf numFmtId="0" fontId="24" fillId="5" borderId="3" xfId="0" applyNumberFormat="1" applyFont="1" applyFill="1" applyBorder="1" applyAlignment="1" applyProtection="1">
      <alignment vertical="center" wrapText="1"/>
      <protection locked="0" hidden="1"/>
    </xf>
    <xf numFmtId="0" fontId="24" fillId="5" borderId="5" xfId="0" applyNumberFormat="1" applyFont="1" applyFill="1" applyBorder="1" applyAlignment="1" applyProtection="1">
      <alignment vertical="center" wrapText="1"/>
      <protection locked="0" hidden="1"/>
    </xf>
    <xf numFmtId="0" fontId="24" fillId="4" borderId="3" xfId="0" applyNumberFormat="1" applyFont="1" applyFill="1" applyBorder="1" applyAlignment="1" applyProtection="1">
      <alignment horizontal="center" vertical="center" wrapText="1"/>
      <protection hidden="1"/>
    </xf>
    <xf numFmtId="181" fontId="24" fillId="4" borderId="41" xfId="0" applyNumberFormat="1" applyFont="1" applyFill="1" applyBorder="1" applyAlignment="1" applyProtection="1">
      <alignment horizontal="center" vertical="center"/>
      <protection hidden="1"/>
    </xf>
    <xf numFmtId="181" fontId="24" fillId="4" borderId="3" xfId="0" applyNumberFormat="1" applyFont="1" applyFill="1" applyBorder="1" applyAlignment="1" applyProtection="1">
      <alignment horizontal="center" vertical="center"/>
      <protection hidden="1"/>
    </xf>
    <xf numFmtId="181" fontId="24" fillId="4" borderId="20" xfId="0" applyNumberFormat="1" applyFont="1" applyFill="1" applyBorder="1" applyAlignment="1" applyProtection="1">
      <alignment horizontal="center" vertical="center"/>
      <protection hidden="1"/>
    </xf>
    <xf numFmtId="0" fontId="24" fillId="4" borderId="20" xfId="0" applyNumberFormat="1" applyFont="1" applyFill="1" applyBorder="1" applyAlignment="1" applyProtection="1">
      <alignment horizontal="center" vertical="center"/>
      <protection hidden="1"/>
    </xf>
    <xf numFmtId="2" fontId="45" fillId="4" borderId="41" xfId="0" applyNumberFormat="1" applyFont="1" applyFill="1" applyBorder="1" applyAlignment="1" applyProtection="1">
      <alignment vertical="center"/>
      <protection hidden="1"/>
    </xf>
    <xf numFmtId="2" fontId="45" fillId="4" borderId="3" xfId="0" applyNumberFormat="1" applyFont="1" applyFill="1" applyBorder="1" applyAlignment="1" applyProtection="1">
      <alignment vertical="center"/>
      <protection hidden="1"/>
    </xf>
    <xf numFmtId="2" fontId="45" fillId="4" borderId="20" xfId="0" applyNumberFormat="1" applyFont="1" applyFill="1" applyBorder="1" applyAlignment="1" applyProtection="1">
      <alignment vertical="center"/>
      <protection hidden="1"/>
    </xf>
    <xf numFmtId="0" fontId="45" fillId="4" borderId="41" xfId="0" applyNumberFormat="1" applyFont="1" applyFill="1" applyBorder="1" applyAlignment="1" applyProtection="1">
      <alignment vertical="center"/>
      <protection hidden="1"/>
    </xf>
    <xf numFmtId="10" fontId="45" fillId="4" borderId="3" xfId="0" applyNumberFormat="1" applyFont="1" applyFill="1" applyBorder="1" applyAlignment="1" applyProtection="1">
      <alignment vertical="center"/>
      <protection hidden="1"/>
    </xf>
    <xf numFmtId="10" fontId="45" fillId="4" borderId="20" xfId="0" applyNumberFormat="1" applyFont="1" applyFill="1" applyBorder="1" applyAlignment="1" applyProtection="1">
      <alignment vertical="center"/>
      <protection hidden="1"/>
    </xf>
    <xf numFmtId="0" fontId="24" fillId="5" borderId="48" xfId="0" applyNumberFormat="1" applyFont="1" applyFill="1" applyBorder="1" applyAlignment="1" applyProtection="1">
      <alignment horizontal="center" vertical="center" wrapText="1"/>
      <protection locked="0"/>
    </xf>
    <xf numFmtId="0" fontId="24" fillId="4" borderId="0" xfId="0" applyNumberFormat="1" applyFont="1" applyFill="1" applyAlignment="1" applyProtection="1">
      <alignment horizontal="center" vertical="center" wrapText="1"/>
      <protection hidden="1"/>
    </xf>
    <xf numFmtId="0" fontId="24" fillId="5" borderId="13" xfId="0" applyNumberFormat="1" applyFont="1" applyFill="1" applyBorder="1" applyAlignment="1" applyProtection="1">
      <alignment vertical="center" wrapText="1"/>
      <protection locked="0" hidden="1"/>
    </xf>
    <xf numFmtId="0" fontId="24" fillId="5" borderId="0" xfId="0" applyNumberFormat="1" applyFont="1" applyFill="1" applyAlignment="1" applyProtection="1">
      <alignment vertical="center" wrapText="1"/>
      <protection locked="0" hidden="1"/>
    </xf>
    <xf numFmtId="0" fontId="24" fillId="4" borderId="13" xfId="0" applyNumberFormat="1" applyFont="1" applyFill="1" applyBorder="1" applyAlignment="1" applyProtection="1">
      <alignment horizontal="center" vertical="center" wrapText="1"/>
      <protection hidden="1"/>
    </xf>
    <xf numFmtId="181" fontId="24" fillId="4" borderId="48" xfId="0" applyNumberFormat="1" applyFont="1" applyFill="1" applyBorder="1" applyAlignment="1" applyProtection="1">
      <alignment horizontal="center" vertical="center"/>
      <protection hidden="1"/>
    </xf>
    <xf numFmtId="181" fontId="24" fillId="4" borderId="13" xfId="0" applyNumberFormat="1" applyFont="1" applyFill="1" applyBorder="1" applyAlignment="1" applyProtection="1">
      <alignment horizontal="center" vertical="center"/>
      <protection hidden="1"/>
    </xf>
    <xf numFmtId="181" fontId="24" fillId="4" borderId="50" xfId="0" applyNumberFormat="1" applyFont="1" applyFill="1" applyBorder="1" applyAlignment="1" applyProtection="1">
      <alignment horizontal="center" vertical="center"/>
      <protection hidden="1"/>
    </xf>
    <xf numFmtId="0" fontId="24" fillId="4" borderId="50" xfId="0" applyNumberFormat="1" applyFont="1" applyFill="1" applyBorder="1" applyAlignment="1" applyProtection="1">
      <alignment horizontal="center" vertical="center"/>
      <protection hidden="1"/>
    </xf>
    <xf numFmtId="2" fontId="45" fillId="4" borderId="48" xfId="0" applyNumberFormat="1" applyFont="1" applyFill="1" applyBorder="1" applyAlignment="1" applyProtection="1">
      <alignment vertical="center"/>
      <protection hidden="1"/>
    </xf>
    <xf numFmtId="2" fontId="45" fillId="4" borderId="13" xfId="0" applyNumberFormat="1" applyFont="1" applyFill="1" applyBorder="1" applyAlignment="1" applyProtection="1">
      <alignment vertical="center"/>
      <protection hidden="1"/>
    </xf>
    <xf numFmtId="2" fontId="45" fillId="4" borderId="50" xfId="0" applyNumberFormat="1" applyFont="1" applyFill="1" applyBorder="1" applyAlignment="1" applyProtection="1">
      <alignment vertical="center"/>
      <protection hidden="1"/>
    </xf>
    <xf numFmtId="0" fontId="45" fillId="4" borderId="48" xfId="0" applyNumberFormat="1" applyFont="1" applyFill="1" applyBorder="1" applyAlignment="1" applyProtection="1">
      <alignment vertical="center"/>
      <protection hidden="1"/>
    </xf>
    <xf numFmtId="10" fontId="45" fillId="4" borderId="13" xfId="0" applyNumberFormat="1" applyFont="1" applyFill="1" applyBorder="1" applyAlignment="1" applyProtection="1">
      <alignment vertical="center"/>
      <protection hidden="1"/>
    </xf>
    <xf numFmtId="10" fontId="45" fillId="4" borderId="50" xfId="0" applyNumberFormat="1" applyFont="1" applyFill="1" applyBorder="1" applyAlignment="1" applyProtection="1">
      <alignment vertical="center"/>
      <protection hidden="1"/>
    </xf>
    <xf numFmtId="0" fontId="24" fillId="5" borderId="15" xfId="0" applyNumberFormat="1" applyFont="1" applyFill="1" applyBorder="1" applyAlignment="1" applyProtection="1">
      <alignment horizontal="center" vertical="center" wrapText="1"/>
      <protection locked="0"/>
    </xf>
    <xf numFmtId="0" fontId="24" fillId="4" borderId="15" xfId="0" applyNumberFormat="1" applyFont="1" applyFill="1" applyBorder="1" applyAlignment="1" applyProtection="1">
      <alignment horizontal="center" vertical="center" wrapText="1"/>
      <protection hidden="1"/>
    </xf>
    <xf numFmtId="0" fontId="24" fillId="5" borderId="15" xfId="0" applyNumberFormat="1" applyFont="1" applyFill="1" applyBorder="1" applyAlignment="1" applyProtection="1">
      <alignment vertical="center" wrapText="1"/>
      <protection locked="0" hidden="1"/>
    </xf>
    <xf numFmtId="181" fontId="24" fillId="4" borderId="15" xfId="0" applyNumberFormat="1" applyFont="1" applyFill="1" applyBorder="1" applyAlignment="1" applyProtection="1">
      <alignment horizontal="center" vertical="center"/>
      <protection hidden="1"/>
    </xf>
    <xf numFmtId="0" fontId="24" fillId="4" borderId="15" xfId="0" applyNumberFormat="1" applyFont="1" applyFill="1" applyBorder="1" applyAlignment="1" applyProtection="1">
      <alignment horizontal="center" vertical="center"/>
      <protection hidden="1"/>
    </xf>
    <xf numFmtId="2" fontId="45" fillId="4" borderId="15" xfId="0" applyNumberFormat="1" applyFont="1" applyFill="1" applyBorder="1" applyAlignment="1" applyProtection="1">
      <alignment vertical="center"/>
      <protection hidden="1"/>
    </xf>
    <xf numFmtId="0" fontId="45" fillId="4" borderId="15" xfId="0" applyNumberFormat="1" applyFont="1" applyFill="1" applyBorder="1" applyAlignment="1" applyProtection="1">
      <alignment vertical="center"/>
      <protection hidden="1"/>
    </xf>
    <xf numFmtId="10" fontId="45" fillId="4" borderId="15" xfId="0" applyNumberFormat="1" applyFont="1" applyFill="1" applyBorder="1" applyAlignment="1" applyProtection="1">
      <alignment vertical="center"/>
      <protection hidden="1"/>
    </xf>
    <xf numFmtId="10" fontId="45" fillId="4" borderId="16" xfId="0" applyNumberFormat="1" applyFont="1" applyFill="1" applyBorder="1" applyAlignment="1" applyProtection="1">
      <alignment vertical="center"/>
      <protection hidden="1"/>
    </xf>
    <xf numFmtId="0" fontId="24" fillId="5" borderId="2" xfId="0" applyNumberFormat="1" applyFont="1" applyFill="1" applyBorder="1" applyAlignment="1" applyProtection="1">
      <alignment horizontal="center" vertical="center" wrapText="1"/>
      <protection locked="0"/>
    </xf>
    <xf numFmtId="0" fontId="24" fillId="4" borderId="2" xfId="0" applyNumberFormat="1" applyFont="1" applyFill="1" applyBorder="1" applyAlignment="1" applyProtection="1">
      <alignment horizontal="center" vertical="center" wrapText="1"/>
      <protection hidden="1"/>
    </xf>
    <xf numFmtId="0" fontId="24" fillId="5" borderId="2" xfId="0" applyNumberFormat="1" applyFont="1" applyFill="1" applyBorder="1" applyAlignment="1" applyProtection="1">
      <alignment vertical="center" wrapText="1"/>
      <protection locked="0" hidden="1"/>
    </xf>
    <xf numFmtId="181" fontId="24" fillId="4" borderId="2" xfId="0" applyNumberFormat="1" applyFont="1" applyFill="1" applyBorder="1" applyAlignment="1" applyProtection="1">
      <alignment horizontal="center" vertical="center"/>
      <protection hidden="1"/>
    </xf>
    <xf numFmtId="0" fontId="24" fillId="4" borderId="2" xfId="0" applyNumberFormat="1" applyFont="1" applyFill="1" applyBorder="1" applyAlignment="1" applyProtection="1">
      <alignment horizontal="center" vertical="center"/>
      <protection hidden="1"/>
    </xf>
    <xf numFmtId="2" fontId="45" fillId="4" borderId="2" xfId="0" applyNumberFormat="1" applyFont="1" applyFill="1" applyBorder="1" applyAlignment="1" applyProtection="1">
      <alignment vertical="center"/>
      <protection hidden="1"/>
    </xf>
    <xf numFmtId="0" fontId="45" fillId="4" borderId="2" xfId="0" applyNumberFormat="1" applyFont="1" applyFill="1" applyBorder="1" applyAlignment="1" applyProtection="1">
      <alignment vertical="center"/>
      <protection hidden="1"/>
    </xf>
    <xf numFmtId="10" fontId="45" fillId="4" borderId="2" xfId="0" applyNumberFormat="1" applyFont="1" applyFill="1" applyBorder="1" applyAlignment="1" applyProtection="1">
      <alignment vertical="center"/>
      <protection hidden="1"/>
    </xf>
    <xf numFmtId="10" fontId="45" fillId="4" borderId="17" xfId="0" applyNumberFormat="1" applyFont="1" applyFill="1" applyBorder="1" applyAlignment="1" applyProtection="1">
      <alignment vertical="center"/>
      <protection hidden="1"/>
    </xf>
    <xf numFmtId="0" fontId="24" fillId="5" borderId="6" xfId="0" applyNumberFormat="1" applyFont="1" applyFill="1" applyBorder="1" applyAlignment="1" applyProtection="1">
      <alignment horizontal="center" vertical="center" wrapText="1"/>
      <protection locked="0"/>
    </xf>
    <xf numFmtId="0" fontId="24" fillId="4" borderId="6" xfId="0" applyNumberFormat="1" applyFont="1" applyFill="1" applyBorder="1" applyAlignment="1" applyProtection="1">
      <alignment horizontal="center" vertical="center" wrapText="1"/>
      <protection hidden="1"/>
    </xf>
    <xf numFmtId="0" fontId="24" fillId="5" borderId="6" xfId="0" applyNumberFormat="1" applyFont="1" applyFill="1" applyBorder="1" applyAlignment="1" applyProtection="1">
      <alignment vertical="center" wrapText="1"/>
      <protection locked="0" hidden="1"/>
    </xf>
    <xf numFmtId="181" fontId="24" fillId="4" borderId="6" xfId="0" applyNumberFormat="1" applyFont="1" applyFill="1" applyBorder="1" applyAlignment="1" applyProtection="1">
      <alignment horizontal="center" vertical="center"/>
      <protection hidden="1"/>
    </xf>
    <xf numFmtId="0" fontId="24" fillId="4" borderId="6" xfId="0" applyNumberFormat="1" applyFont="1" applyFill="1" applyBorder="1" applyAlignment="1" applyProtection="1">
      <alignment horizontal="center" vertical="center"/>
      <protection hidden="1"/>
    </xf>
    <xf numFmtId="2" fontId="45" fillId="4" borderId="6" xfId="0" applyNumberFormat="1" applyFont="1" applyFill="1" applyBorder="1" applyAlignment="1" applyProtection="1">
      <alignment vertical="center"/>
      <protection hidden="1"/>
    </xf>
    <xf numFmtId="0" fontId="45" fillId="4" borderId="6" xfId="0" applyNumberFormat="1" applyFont="1" applyFill="1" applyBorder="1" applyAlignment="1" applyProtection="1">
      <alignment vertical="center"/>
      <protection hidden="1"/>
    </xf>
    <xf numFmtId="10" fontId="45" fillId="4" borderId="6" xfId="0" applyNumberFormat="1" applyFont="1" applyFill="1" applyBorder="1" applyAlignment="1" applyProtection="1">
      <alignment vertical="center"/>
      <protection hidden="1"/>
    </xf>
    <xf numFmtId="10" fontId="45" fillId="4" borderId="68" xfId="0" applyNumberFormat="1" applyFont="1" applyFill="1" applyBorder="1" applyAlignment="1" applyProtection="1">
      <alignment vertical="center"/>
      <protection hidden="1"/>
    </xf>
    <xf numFmtId="0" fontId="24" fillId="5" borderId="14" xfId="0" applyNumberFormat="1" applyFont="1" applyFill="1" applyBorder="1" applyAlignment="1" applyProtection="1">
      <alignment horizontal="center" vertical="center" wrapText="1"/>
      <protection locked="0" hidden="1"/>
    </xf>
    <xf numFmtId="0" fontId="24" fillId="5" borderId="45" xfId="0" applyNumberFormat="1" applyFont="1" applyFill="1" applyBorder="1" applyAlignment="1" applyProtection="1">
      <alignment vertical="center" wrapText="1"/>
      <protection locked="0" hidden="1"/>
    </xf>
    <xf numFmtId="181" fontId="24" fillId="4" borderId="14" xfId="0" applyNumberFormat="1" applyFont="1" applyFill="1" applyBorder="1" applyAlignment="1" applyProtection="1">
      <alignment horizontal="center" vertical="center"/>
      <protection hidden="1"/>
    </xf>
    <xf numFmtId="181" fontId="24" fillId="4" borderId="16" xfId="0" applyNumberFormat="1" applyFont="1" applyFill="1" applyBorder="1" applyAlignment="1" applyProtection="1">
      <alignment horizontal="center" vertical="center"/>
      <protection hidden="1"/>
    </xf>
    <xf numFmtId="0" fontId="24" fillId="4" borderId="16" xfId="0" applyNumberFormat="1" applyFont="1" applyFill="1" applyBorder="1" applyAlignment="1" applyProtection="1">
      <alignment horizontal="center" vertical="center"/>
      <protection hidden="1"/>
    </xf>
    <xf numFmtId="2" fontId="45" fillId="4" borderId="14" xfId="0" applyNumberFormat="1" applyFont="1" applyFill="1" applyBorder="1" applyAlignment="1" applyProtection="1">
      <alignment vertical="center"/>
      <protection hidden="1"/>
    </xf>
    <xf numFmtId="2" fontId="45" fillId="4" borderId="16" xfId="0" applyNumberFormat="1" applyFont="1" applyFill="1" applyBorder="1" applyAlignment="1" applyProtection="1">
      <alignment vertical="center"/>
      <protection hidden="1"/>
    </xf>
    <xf numFmtId="0" fontId="45" fillId="4" borderId="14" xfId="0" applyNumberFormat="1" applyFont="1" applyFill="1" applyBorder="1" applyAlignment="1" applyProtection="1">
      <alignment vertical="center"/>
      <protection hidden="1"/>
    </xf>
    <xf numFmtId="0" fontId="24" fillId="5" borderId="41" xfId="0" applyNumberFormat="1" applyFont="1" applyFill="1" applyBorder="1" applyAlignment="1" applyProtection="1">
      <alignment horizontal="center" vertical="center" wrapText="1"/>
      <protection locked="0" hidden="1"/>
    </xf>
    <xf numFmtId="0" fontId="24" fillId="5" borderId="9" xfId="0" applyNumberFormat="1" applyFont="1" applyFill="1" applyBorder="1" applyAlignment="1" applyProtection="1">
      <alignment vertical="center" wrapText="1"/>
      <protection locked="0" hidden="1"/>
    </xf>
    <xf numFmtId="181" fontId="24" fillId="4" borderId="1" xfId="0" applyNumberFormat="1" applyFont="1" applyFill="1" applyBorder="1" applyAlignment="1" applyProtection="1">
      <alignment horizontal="center" vertical="center"/>
      <protection hidden="1"/>
    </xf>
    <xf numFmtId="181" fontId="24" fillId="4" borderId="17" xfId="0" applyNumberFormat="1" applyFont="1" applyFill="1" applyBorder="1" applyAlignment="1" applyProtection="1">
      <alignment horizontal="center" vertical="center"/>
      <protection hidden="1"/>
    </xf>
    <xf numFmtId="2" fontId="45" fillId="4" borderId="1" xfId="0" applyNumberFormat="1" applyFont="1" applyFill="1" applyBorder="1" applyAlignment="1" applyProtection="1">
      <alignment vertical="center"/>
      <protection hidden="1"/>
    </xf>
    <xf numFmtId="2" fontId="45" fillId="4" borderId="17" xfId="0" applyNumberFormat="1" applyFont="1" applyFill="1" applyBorder="1" applyAlignment="1" applyProtection="1">
      <alignment vertical="center"/>
      <protection hidden="1"/>
    </xf>
    <xf numFmtId="0" fontId="45" fillId="4" borderId="1" xfId="0" applyNumberFormat="1" applyFont="1" applyFill="1" applyBorder="1" applyAlignment="1" applyProtection="1">
      <alignment vertical="center"/>
      <protection hidden="1"/>
    </xf>
    <xf numFmtId="0" fontId="45" fillId="4" borderId="60" xfId="0" applyNumberFormat="1" applyFont="1" applyFill="1" applyBorder="1" applyAlignment="1" applyProtection="1">
      <alignment horizontal="center" vertical="center" wrapText="1"/>
      <protection hidden="1"/>
    </xf>
    <xf numFmtId="0" fontId="24" fillId="5" borderId="64" xfId="0" applyNumberFormat="1" applyFont="1" applyFill="1" applyBorder="1" applyAlignment="1" applyProtection="1">
      <alignment horizontal="center" vertical="center" wrapText="1"/>
      <protection locked="0" hidden="1"/>
    </xf>
    <xf numFmtId="0" fontId="24" fillId="5" borderId="19" xfId="0" applyNumberFormat="1" applyFont="1" applyFill="1" applyBorder="1" applyAlignment="1" applyProtection="1">
      <alignment vertical="center" wrapText="1"/>
      <protection locked="0" hidden="1"/>
    </xf>
    <xf numFmtId="0" fontId="24" fillId="5" borderId="46" xfId="0" applyNumberFormat="1" applyFont="1" applyFill="1" applyBorder="1" applyAlignment="1" applyProtection="1">
      <alignment vertical="center" wrapText="1"/>
      <protection locked="0" hidden="1"/>
    </xf>
    <xf numFmtId="0" fontId="24" fillId="4" borderId="51" xfId="0" applyNumberFormat="1" applyFont="1" applyFill="1" applyBorder="1" applyAlignment="1" applyProtection="1">
      <alignment horizontal="center" vertical="center" wrapText="1"/>
      <protection hidden="1"/>
    </xf>
    <xf numFmtId="181" fontId="24" fillId="4" borderId="18" xfId="0" applyNumberFormat="1" applyFont="1" applyFill="1" applyBorder="1" applyAlignment="1" applyProtection="1">
      <alignment horizontal="center" vertical="center"/>
      <protection hidden="1"/>
    </xf>
    <xf numFmtId="181" fontId="24" fillId="4" borderId="19" xfId="0" applyNumberFormat="1" applyFont="1" applyFill="1" applyBorder="1" applyAlignment="1" applyProtection="1">
      <alignment horizontal="center" vertical="center"/>
      <protection hidden="1"/>
    </xf>
    <xf numFmtId="181" fontId="24" fillId="4" borderId="34" xfId="0" applyNumberFormat="1" applyFont="1" applyFill="1" applyBorder="1" applyAlignment="1" applyProtection="1">
      <alignment horizontal="center" vertical="center"/>
      <protection hidden="1"/>
    </xf>
    <xf numFmtId="181" fontId="24" fillId="4" borderId="64" xfId="0" applyNumberFormat="1" applyFont="1" applyFill="1" applyBorder="1" applyAlignment="1" applyProtection="1">
      <alignment horizontal="center" vertical="center"/>
      <protection hidden="1"/>
    </xf>
    <xf numFmtId="181" fontId="24" fillId="4" borderId="51" xfId="0" applyNumberFormat="1" applyFont="1" applyFill="1" applyBorder="1" applyAlignment="1" applyProtection="1">
      <alignment horizontal="center" vertical="center"/>
      <protection hidden="1"/>
    </xf>
    <xf numFmtId="0" fontId="24" fillId="4" borderId="69" xfId="0" applyNumberFormat="1" applyFont="1" applyFill="1" applyBorder="1" applyAlignment="1" applyProtection="1">
      <alignment horizontal="center" vertical="center"/>
      <protection hidden="1"/>
    </xf>
    <xf numFmtId="2" fontId="45" fillId="4" borderId="18" xfId="0" applyNumberFormat="1" applyFont="1" applyFill="1" applyBorder="1" applyAlignment="1" applyProtection="1">
      <alignment vertical="center"/>
      <protection hidden="1"/>
    </xf>
    <xf numFmtId="2" fontId="45" fillId="4" borderId="19" xfId="0" applyNumberFormat="1" applyFont="1" applyFill="1" applyBorder="1" applyAlignment="1" applyProtection="1">
      <alignment vertical="center"/>
      <protection hidden="1"/>
    </xf>
    <xf numFmtId="2" fontId="45" fillId="4" borderId="34" xfId="0" applyNumberFormat="1" applyFont="1" applyFill="1" applyBorder="1" applyAlignment="1" applyProtection="1">
      <alignment vertical="center"/>
      <protection hidden="1"/>
    </xf>
    <xf numFmtId="0" fontId="45" fillId="4" borderId="64" xfId="0" applyNumberFormat="1" applyFont="1" applyFill="1" applyBorder="1" applyAlignment="1" applyProtection="1">
      <alignment vertical="center"/>
      <protection hidden="1"/>
    </xf>
    <xf numFmtId="0" fontId="45" fillId="4" borderId="18" xfId="0" applyNumberFormat="1" applyFont="1" applyFill="1" applyBorder="1" applyAlignment="1" applyProtection="1">
      <alignment vertical="center"/>
      <protection hidden="1"/>
    </xf>
    <xf numFmtId="10" fontId="45" fillId="4" borderId="19" xfId="0" applyNumberFormat="1" applyFont="1" applyFill="1" applyBorder="1" applyAlignment="1" applyProtection="1">
      <alignment vertical="center"/>
      <protection hidden="1"/>
    </xf>
    <xf numFmtId="10" fontId="45" fillId="4" borderId="34" xfId="0" applyNumberFormat="1" applyFont="1" applyFill="1" applyBorder="1" applyAlignment="1" applyProtection="1">
      <alignment vertical="center"/>
      <protection hidden="1"/>
    </xf>
    <xf numFmtId="0" fontId="24" fillId="4" borderId="59" xfId="0" applyNumberFormat="1" applyFont="1" applyFill="1" applyBorder="1" applyAlignment="1" applyProtection="1">
      <alignment horizontal="center" vertical="center" wrapText="1"/>
      <protection hidden="1"/>
    </xf>
    <xf numFmtId="0" fontId="24" fillId="5" borderId="21" xfId="0" applyNumberFormat="1" applyFont="1" applyFill="1" applyBorder="1" applyAlignment="1" applyProtection="1">
      <alignment horizontal="center" vertical="center" wrapText="1"/>
      <protection locked="0" hidden="1"/>
    </xf>
    <xf numFmtId="0" fontId="24" fillId="5" borderId="15" xfId="0" applyNumberFormat="1" applyFont="1" applyFill="1" applyBorder="1" applyAlignment="1" applyProtection="1">
      <alignment horizontal="center" vertical="center" wrapText="1"/>
      <protection locked="0" hidden="1"/>
    </xf>
    <xf numFmtId="0" fontId="24" fillId="5" borderId="2" xfId="0" applyNumberFormat="1" applyFont="1" applyFill="1" applyBorder="1" applyAlignment="1" applyProtection="1">
      <alignment horizontal="center" vertical="center" wrapText="1"/>
      <protection locked="0" hidden="1"/>
    </xf>
    <xf numFmtId="0" fontId="24" fillId="5" borderId="19" xfId="0" applyNumberFormat="1" applyFont="1" applyFill="1" applyBorder="1" applyAlignment="1" applyProtection="1">
      <alignment horizontal="center" vertical="center" wrapText="1"/>
      <protection locked="0" hidden="1"/>
    </xf>
    <xf numFmtId="0" fontId="24" fillId="4" borderId="19" xfId="0" applyNumberFormat="1" applyFont="1" applyFill="1" applyBorder="1" applyAlignment="1" applyProtection="1">
      <alignment horizontal="center" vertical="center" wrapText="1"/>
      <protection hidden="1"/>
    </xf>
    <xf numFmtId="0" fontId="24" fillId="4" borderId="19" xfId="0" applyNumberFormat="1" applyFont="1" applyFill="1" applyBorder="1" applyAlignment="1" applyProtection="1">
      <alignment horizontal="center" vertical="center"/>
      <protection hidden="1"/>
    </xf>
    <xf numFmtId="0" fontId="45" fillId="4" borderId="19" xfId="0" applyNumberFormat="1" applyFont="1" applyFill="1" applyBorder="1" applyAlignment="1" applyProtection="1">
      <alignment vertical="center"/>
      <protection hidden="1"/>
    </xf>
    <xf numFmtId="0" fontId="24" fillId="4" borderId="0" xfId="0" applyNumberFormat="1" applyFont="1" applyFill="1" applyAlignment="1" applyProtection="1">
      <alignment vertical="center"/>
      <protection hidden="1"/>
    </xf>
    <xf numFmtId="0" fontId="45" fillId="4" borderId="0" xfId="0" applyNumberFormat="1" applyFont="1" applyFill="1" applyAlignment="1" applyProtection="1">
      <alignment vertical="center"/>
      <protection hidden="1"/>
    </xf>
    <xf numFmtId="0" fontId="45" fillId="4" borderId="0" xfId="0" applyNumberFormat="1" applyFont="1" applyFill="1" applyAlignment="1" applyProtection="1">
      <alignment horizontal="center" vertical="center"/>
      <protection hidden="1"/>
    </xf>
    <xf numFmtId="181" fontId="24" fillId="4" borderId="4" xfId="0" applyNumberFormat="1" applyFont="1" applyFill="1" applyBorder="1" applyAlignment="1" applyProtection="1">
      <alignment horizontal="center" vertical="center"/>
      <protection hidden="1"/>
    </xf>
    <xf numFmtId="2" fontId="45" fillId="4" borderId="8" xfId="0" applyNumberFormat="1" applyFont="1" applyFill="1" applyBorder="1" applyAlignment="1" applyProtection="1">
      <alignment vertical="center"/>
      <protection hidden="1"/>
    </xf>
    <xf numFmtId="0" fontId="24" fillId="5" borderId="53" xfId="0" applyNumberFormat="1" applyFont="1" applyFill="1" applyBorder="1" applyAlignment="1" applyProtection="1">
      <alignment horizontal="center" vertical="center" wrapText="1"/>
      <protection locked="0" hidden="1"/>
    </xf>
    <xf numFmtId="0" fontId="24" fillId="5" borderId="10" xfId="0" applyNumberFormat="1" applyFont="1" applyFill="1" applyBorder="1" applyAlignment="1" applyProtection="1">
      <alignment horizontal="center" vertical="center" wrapText="1" shrinkToFit="1"/>
      <protection locked="0" hidden="1"/>
    </xf>
    <xf numFmtId="0" fontId="24" fillId="7" borderId="19" xfId="0" applyNumberFormat="1" applyFont="1" applyFill="1" applyBorder="1" applyAlignment="1" applyProtection="1">
      <alignment horizontal="center" vertical="center"/>
      <protection locked="0" hidden="1"/>
    </xf>
    <xf numFmtId="0" fontId="45" fillId="7" borderId="17" xfId="0" applyNumberFormat="1" applyFont="1" applyFill="1" applyBorder="1" applyAlignment="1" applyProtection="1">
      <alignment vertical="center"/>
      <protection locked="0" hidden="1"/>
    </xf>
    <xf numFmtId="0" fontId="24" fillId="4" borderId="0" xfId="0" applyNumberFormat="1" applyFont="1" applyFill="1" applyAlignment="1" applyProtection="1">
      <alignment horizontal="center" vertical="center"/>
      <protection hidden="1"/>
    </xf>
    <xf numFmtId="0" fontId="24" fillId="4" borderId="17" xfId="0" applyNumberFormat="1" applyFont="1" applyFill="1" applyBorder="1" applyAlignment="1" applyProtection="1">
      <alignment horizontal="center" vertical="center"/>
      <protection hidden="1"/>
    </xf>
    <xf numFmtId="2" fontId="45" fillId="4" borderId="10" xfId="0" applyNumberFormat="1" applyFont="1" applyFill="1" applyBorder="1" applyAlignment="1" applyProtection="1">
      <alignment vertical="center"/>
      <protection hidden="1"/>
    </xf>
    <xf numFmtId="0" fontId="24" fillId="5" borderId="25" xfId="0" applyNumberFormat="1" applyFont="1" applyFill="1" applyBorder="1" applyAlignment="1" applyProtection="1">
      <alignment horizontal="center" vertical="center" wrapText="1" shrinkToFit="1"/>
      <protection locked="0" hidden="1"/>
    </xf>
    <xf numFmtId="0" fontId="45" fillId="7" borderId="34" xfId="0" applyNumberFormat="1" applyFont="1" applyFill="1" applyBorder="1" applyAlignment="1" applyProtection="1">
      <alignment vertical="center"/>
      <protection locked="0" hidden="1"/>
    </xf>
    <xf numFmtId="181" fontId="24" fillId="4" borderId="26" xfId="0" applyNumberFormat="1" applyFont="1" applyFill="1" applyBorder="1" applyAlignment="1" applyProtection="1">
      <alignment horizontal="center" vertical="center"/>
      <protection hidden="1"/>
    </xf>
    <xf numFmtId="0" fontId="24" fillId="4" borderId="34" xfId="0" applyNumberFormat="1" applyFont="1" applyFill="1" applyBorder="1" applyAlignment="1" applyProtection="1">
      <alignment horizontal="center" vertical="center"/>
      <protection hidden="1"/>
    </xf>
    <xf numFmtId="2" fontId="45" fillId="4" borderId="25" xfId="0" applyNumberFormat="1" applyFont="1" applyFill="1" applyBorder="1" applyAlignment="1" applyProtection="1">
      <alignment vertical="center"/>
      <protection hidden="1"/>
    </xf>
    <xf numFmtId="0" fontId="21" fillId="4" borderId="0" xfId="0" applyNumberFormat="1" applyFont="1" applyFill="1" applyAlignment="1" applyProtection="1">
      <alignment vertical="center"/>
      <protection hidden="1"/>
    </xf>
    <xf numFmtId="181" fontId="24" fillId="4" borderId="0" xfId="0" applyNumberFormat="1" applyFont="1" applyFill="1" applyAlignment="1" applyProtection="1">
      <alignment horizontal="center" vertical="center"/>
      <protection hidden="1"/>
    </xf>
    <xf numFmtId="0" fontId="52" fillId="4" borderId="55" xfId="0" applyNumberFormat="1" applyFont="1" applyFill="1" applyBorder="1" applyAlignment="1" applyProtection="1">
      <alignment horizontal="center" vertical="center" wrapText="1"/>
      <protection hidden="1"/>
    </xf>
    <xf numFmtId="0" fontId="52" fillId="4" borderId="16" xfId="0" applyNumberFormat="1" applyFont="1" applyFill="1" applyBorder="1" applyAlignment="1" applyProtection="1">
      <alignment horizontal="center" vertical="center"/>
      <protection hidden="1"/>
    </xf>
    <xf numFmtId="0" fontId="52" fillId="4" borderId="0" xfId="0" applyNumberFormat="1" applyFont="1" applyFill="1" applyAlignment="1" applyProtection="1">
      <alignment vertical="center"/>
      <protection hidden="1"/>
    </xf>
    <xf numFmtId="0" fontId="52" fillId="4" borderId="0" xfId="0" applyNumberFormat="1" applyFont="1" applyFill="1" applyAlignment="1" applyProtection="1">
      <alignment horizontal="center" vertical="center"/>
      <protection hidden="1"/>
    </xf>
    <xf numFmtId="181" fontId="52" fillId="4" borderId="14" xfId="0" applyNumberFormat="1" applyFont="1" applyFill="1" applyBorder="1" applyAlignment="1" applyProtection="1">
      <alignment horizontal="center" vertical="center"/>
      <protection hidden="1"/>
    </xf>
    <xf numFmtId="181" fontId="52" fillId="4" borderId="15" xfId="0" applyNumberFormat="1" applyFont="1" applyFill="1" applyBorder="1" applyAlignment="1" applyProtection="1">
      <alignment horizontal="center" vertical="center"/>
      <protection hidden="1"/>
    </xf>
    <xf numFmtId="181" fontId="52" fillId="4" borderId="16" xfId="0" applyNumberFormat="1" applyFont="1" applyFill="1" applyBorder="1" applyAlignment="1" applyProtection="1">
      <alignment horizontal="center" vertical="center"/>
      <protection hidden="1"/>
    </xf>
    <xf numFmtId="2" fontId="52" fillId="4" borderId="40" xfId="0" applyNumberFormat="1" applyFont="1" applyFill="1" applyBorder="1" applyAlignment="1" applyProtection="1">
      <alignment vertical="center"/>
      <protection hidden="1"/>
    </xf>
    <xf numFmtId="2" fontId="52" fillId="4" borderId="15" xfId="0" applyNumberFormat="1" applyFont="1" applyFill="1" applyBorder="1" applyAlignment="1" applyProtection="1">
      <alignment vertical="center"/>
      <protection hidden="1"/>
    </xf>
    <xf numFmtId="2" fontId="52" fillId="4" borderId="16" xfId="0" applyNumberFormat="1" applyFont="1" applyFill="1" applyBorder="1" applyAlignment="1" applyProtection="1">
      <alignment vertical="center"/>
      <protection hidden="1"/>
    </xf>
    <xf numFmtId="0" fontId="52" fillId="4" borderId="14" xfId="0" applyNumberFormat="1" applyFont="1" applyFill="1" applyBorder="1" applyAlignment="1" applyProtection="1">
      <alignment vertical="center"/>
      <protection hidden="1"/>
    </xf>
    <xf numFmtId="0" fontId="52" fillId="4" borderId="16" xfId="0" applyNumberFormat="1" applyFont="1" applyFill="1" applyBorder="1" applyAlignment="1" applyProtection="1">
      <alignment vertical="center"/>
      <protection hidden="1"/>
    </xf>
    <xf numFmtId="10" fontId="52" fillId="4" borderId="15" xfId="0" applyNumberFormat="1" applyFont="1" applyFill="1" applyBorder="1" applyAlignment="1" applyProtection="1">
      <alignment vertical="center" wrapText="1"/>
      <protection hidden="1"/>
    </xf>
    <xf numFmtId="10" fontId="52" fillId="4" borderId="16" xfId="0" applyNumberFormat="1" applyFont="1" applyFill="1" applyBorder="1" applyAlignment="1" applyProtection="1">
      <alignment vertical="center" wrapText="1"/>
      <protection hidden="1"/>
    </xf>
    <xf numFmtId="0" fontId="24" fillId="5" borderId="10" xfId="0" applyNumberFormat="1" applyFont="1" applyFill="1" applyBorder="1" applyAlignment="1" applyProtection="1">
      <alignment horizontal="center" vertical="center"/>
      <protection locked="0" hidden="1"/>
    </xf>
    <xf numFmtId="0" fontId="45" fillId="4" borderId="2" xfId="0" applyNumberFormat="1" applyFont="1" applyFill="1" applyBorder="1" applyAlignment="1" applyProtection="1">
      <alignment vertical="center" wrapText="1"/>
      <protection hidden="1"/>
    </xf>
    <xf numFmtId="0" fontId="45" fillId="4" borderId="2" xfId="0" applyNumberFormat="1" applyFont="1" applyFill="1" applyBorder="1" applyAlignment="1" applyProtection="1">
      <alignment horizontal="center" vertical="center"/>
      <protection hidden="1"/>
    </xf>
    <xf numFmtId="0" fontId="45" fillId="5" borderId="17" xfId="0" applyNumberFormat="1" applyFont="1" applyFill="1" applyBorder="1" applyAlignment="1" applyProtection="1">
      <alignment vertical="center"/>
      <protection locked="0" hidden="1"/>
    </xf>
    <xf numFmtId="186" fontId="45" fillId="4" borderId="41" xfId="0" applyNumberFormat="1" applyFont="1" applyFill="1" applyBorder="1" applyAlignment="1" applyProtection="1">
      <alignment vertical="center"/>
      <protection hidden="1"/>
    </xf>
    <xf numFmtId="186" fontId="45" fillId="4" borderId="1" xfId="0" applyNumberFormat="1" applyFont="1" applyFill="1" applyBorder="1" applyAlignment="1" applyProtection="1">
      <alignment vertical="center"/>
      <protection hidden="1"/>
    </xf>
    <xf numFmtId="181" fontId="24" fillId="4" borderId="68" xfId="0" applyNumberFormat="1" applyFont="1" applyFill="1" applyBorder="1" applyAlignment="1" applyProtection="1">
      <alignment horizontal="center" vertical="center"/>
      <protection hidden="1"/>
    </xf>
    <xf numFmtId="0" fontId="24" fillId="4" borderId="54" xfId="0" applyNumberFormat="1" applyFont="1" applyFill="1" applyBorder="1" applyAlignment="1" applyProtection="1">
      <alignment horizontal="center" vertical="center"/>
      <protection hidden="1"/>
    </xf>
    <xf numFmtId="0" fontId="36" fillId="5" borderId="17" xfId="0" applyNumberFormat="1" applyFont="1" applyFill="1" applyBorder="1" applyAlignment="1" applyProtection="1">
      <alignment vertical="center"/>
      <protection locked="0" hidden="1"/>
    </xf>
    <xf numFmtId="0" fontId="52" fillId="4" borderId="35" xfId="0" applyNumberFormat="1" applyFont="1" applyFill="1" applyBorder="1" applyAlignment="1" applyProtection="1">
      <alignment horizontal="center" vertical="center" wrapText="1"/>
      <protection hidden="1"/>
    </xf>
    <xf numFmtId="0" fontId="52" fillId="4" borderId="36" xfId="0" applyNumberFormat="1" applyFont="1" applyFill="1" applyBorder="1" applyAlignment="1" applyProtection="1">
      <alignment horizontal="center" vertical="center" wrapText="1"/>
      <protection hidden="1"/>
    </xf>
    <xf numFmtId="0" fontId="52" fillId="4" borderId="39" xfId="0" applyNumberFormat="1" applyFont="1" applyFill="1" applyBorder="1" applyAlignment="1" applyProtection="1">
      <alignment horizontal="center" vertical="center" wrapText="1"/>
      <protection hidden="1"/>
    </xf>
    <xf numFmtId="181" fontId="52" fillId="4" borderId="40" xfId="0" applyNumberFormat="1" applyFont="1" applyFill="1" applyBorder="1" applyAlignment="1" applyProtection="1">
      <alignment horizontal="center" vertical="center"/>
      <protection hidden="1"/>
    </xf>
    <xf numFmtId="2" fontId="52" fillId="4" borderId="61" xfId="0" applyNumberFormat="1" applyFont="1" applyFill="1" applyBorder="1" applyAlignment="1" applyProtection="1">
      <alignment vertical="center"/>
      <protection hidden="1"/>
    </xf>
    <xf numFmtId="2" fontId="52" fillId="4" borderId="24" xfId="0" applyNumberFormat="1" applyFont="1" applyFill="1" applyBorder="1" applyAlignment="1" applyProtection="1">
      <alignment vertical="center"/>
      <protection hidden="1"/>
    </xf>
    <xf numFmtId="2" fontId="52" fillId="4" borderId="65" xfId="0" applyNumberFormat="1" applyFont="1" applyFill="1" applyBorder="1" applyAlignment="1" applyProtection="1">
      <alignment vertical="center"/>
      <protection hidden="1"/>
    </xf>
    <xf numFmtId="0" fontId="52" fillId="4" borderId="29" xfId="0" applyNumberFormat="1" applyFont="1" applyFill="1" applyBorder="1" applyAlignment="1" applyProtection="1">
      <alignment vertical="center"/>
      <protection hidden="1"/>
    </xf>
    <xf numFmtId="0" fontId="52" fillId="4" borderId="24" xfId="0" applyNumberFormat="1" applyFont="1" applyFill="1" applyBorder="1" applyAlignment="1" applyProtection="1">
      <alignment vertical="center"/>
      <protection hidden="1"/>
    </xf>
    <xf numFmtId="0" fontId="52" fillId="4" borderId="65" xfId="0" applyNumberFormat="1" applyFont="1" applyFill="1" applyBorder="1" applyAlignment="1" applyProtection="1">
      <alignment vertical="center"/>
      <protection hidden="1"/>
    </xf>
    <xf numFmtId="0" fontId="24" fillId="5" borderId="3" xfId="0" applyNumberFormat="1" applyFont="1" applyFill="1" applyBorder="1" applyAlignment="1" applyProtection="1">
      <alignment horizontal="center" vertical="center"/>
      <protection locked="0" hidden="1"/>
    </xf>
    <xf numFmtId="181" fontId="24" fillId="4" borderId="10" xfId="0" applyNumberFormat="1" applyFont="1" applyFill="1" applyBorder="1" applyAlignment="1" applyProtection="1">
      <alignment horizontal="center" vertical="center"/>
      <protection hidden="1"/>
    </xf>
    <xf numFmtId="0" fontId="45" fillId="4" borderId="40" xfId="0" applyNumberFormat="1" applyFont="1" applyFill="1" applyBorder="1" applyAlignment="1" applyProtection="1">
      <alignment vertical="center"/>
      <protection hidden="1"/>
    </xf>
    <xf numFmtId="0" fontId="45" fillId="4" borderId="16" xfId="0" applyNumberFormat="1" applyFont="1" applyFill="1" applyBorder="1" applyAlignment="1" applyProtection="1">
      <alignment vertical="center"/>
      <protection hidden="1"/>
    </xf>
    <xf numFmtId="0" fontId="24" fillId="4" borderId="48" xfId="0" applyNumberFormat="1" applyFont="1" applyFill="1" applyBorder="1" applyAlignment="1" applyProtection="1">
      <alignment horizontal="center" vertical="center"/>
      <protection hidden="1"/>
    </xf>
    <xf numFmtId="0" fontId="24" fillId="5" borderId="2" xfId="0" applyNumberFormat="1" applyFont="1" applyFill="1" applyBorder="1" applyAlignment="1" applyProtection="1">
      <alignment horizontal="center" vertical="center"/>
      <protection locked="0" hidden="1"/>
    </xf>
    <xf numFmtId="0" fontId="45" fillId="4" borderId="10" xfId="0" applyNumberFormat="1" applyFont="1" applyFill="1" applyBorder="1" applyAlignment="1" applyProtection="1">
      <alignment vertical="center"/>
      <protection hidden="1"/>
    </xf>
    <xf numFmtId="0" fontId="45" fillId="4" borderId="17" xfId="0" applyNumberFormat="1" applyFont="1" applyFill="1" applyBorder="1" applyAlignment="1" applyProtection="1">
      <alignment vertical="center"/>
      <protection hidden="1"/>
    </xf>
    <xf numFmtId="0" fontId="24" fillId="4" borderId="64" xfId="0" applyNumberFormat="1" applyFont="1" applyFill="1" applyBorder="1" applyAlignment="1" applyProtection="1">
      <alignment horizontal="center" vertical="center"/>
      <protection hidden="1"/>
    </xf>
    <xf numFmtId="0" fontId="24" fillId="5" borderId="6" xfId="0" applyNumberFormat="1" applyFont="1" applyFill="1" applyBorder="1" applyAlignment="1" applyProtection="1">
      <alignment horizontal="center" vertical="center"/>
      <protection locked="0" hidden="1"/>
    </xf>
    <xf numFmtId="0" fontId="45" fillId="4" borderId="25" xfId="0" applyNumberFormat="1" applyFont="1" applyFill="1" applyBorder="1" applyAlignment="1" applyProtection="1">
      <alignment vertical="center"/>
      <protection hidden="1"/>
    </xf>
    <xf numFmtId="0" fontId="45" fillId="4" borderId="34" xfId="0" applyNumberFormat="1" applyFont="1" applyFill="1" applyBorder="1" applyAlignment="1" applyProtection="1">
      <alignment vertical="center"/>
      <protection hidden="1"/>
    </xf>
    <xf numFmtId="0" fontId="24" fillId="4" borderId="35" xfId="0" applyNumberFormat="1" applyFont="1" applyFill="1" applyBorder="1" applyAlignment="1" applyProtection="1">
      <alignment horizontal="center" vertical="center"/>
      <protection hidden="1"/>
    </xf>
    <xf numFmtId="0" fontId="24" fillId="5" borderId="36" xfId="0" applyNumberFormat="1" applyFont="1" applyFill="1" applyBorder="1" applyAlignment="1" applyProtection="1">
      <alignment horizontal="center" vertical="center"/>
      <protection locked="0" hidden="1"/>
    </xf>
    <xf numFmtId="0" fontId="45" fillId="4" borderId="21" xfId="0" applyNumberFormat="1" applyFont="1" applyFill="1" applyBorder="1" applyAlignment="1" applyProtection="1">
      <alignment vertical="center"/>
      <protection hidden="1"/>
    </xf>
    <xf numFmtId="0" fontId="45" fillId="4" borderId="13" xfId="0" applyNumberFormat="1" applyFont="1" applyFill="1" applyBorder="1" applyAlignment="1" applyProtection="1">
      <alignment vertical="center"/>
      <protection hidden="1"/>
    </xf>
    <xf numFmtId="0" fontId="45" fillId="4" borderId="50" xfId="0" applyNumberFormat="1" applyFont="1" applyFill="1" applyBorder="1" applyAlignment="1" applyProtection="1">
      <alignment vertical="center"/>
      <protection hidden="1"/>
    </xf>
    <xf numFmtId="0" fontId="24" fillId="5" borderId="40" xfId="0" applyNumberFormat="1" applyFont="1" applyFill="1" applyBorder="1" applyAlignment="1" applyProtection="1">
      <alignment horizontal="center" vertical="center"/>
      <protection locked="0" hidden="1"/>
    </xf>
    <xf numFmtId="0" fontId="24" fillId="5" borderId="15" xfId="0" applyNumberFormat="1" applyFont="1" applyFill="1" applyBorder="1" applyAlignment="1" applyProtection="1">
      <alignment horizontal="center" vertical="center"/>
      <protection locked="0" hidden="1"/>
    </xf>
    <xf numFmtId="0" fontId="24" fillId="4" borderId="2" xfId="0" applyNumberFormat="1" applyFont="1" applyFill="1" applyBorder="1" applyAlignment="1" applyProtection="1">
      <alignment vertical="center"/>
      <protection hidden="1"/>
    </xf>
    <xf numFmtId="0" fontId="21" fillId="4" borderId="17" xfId="0" applyNumberFormat="1" applyFont="1" applyFill="1" applyBorder="1" applyAlignment="1" applyProtection="1">
      <alignment horizontal="center" vertical="center" wrapText="1" shrinkToFit="1"/>
      <protection hidden="1"/>
    </xf>
    <xf numFmtId="0" fontId="36" fillId="4" borderId="17" xfId="0" applyNumberFormat="1" applyFont="1" applyFill="1" applyBorder="1" applyAlignment="1" applyProtection="1">
      <alignment horizontal="center" vertical="center" wrapText="1" shrinkToFit="1"/>
      <protection hidden="1"/>
    </xf>
    <xf numFmtId="0" fontId="24" fillId="5" borderId="25" xfId="0" applyNumberFormat="1" applyFont="1" applyFill="1" applyBorder="1" applyAlignment="1" applyProtection="1">
      <alignment horizontal="center" vertical="center"/>
      <protection locked="0" hidden="1"/>
    </xf>
    <xf numFmtId="0" fontId="24" fillId="4" borderId="19" xfId="0" applyNumberFormat="1" applyFont="1" applyFill="1" applyBorder="1" applyAlignment="1" applyProtection="1">
      <alignment vertical="center" wrapText="1"/>
      <protection hidden="1"/>
    </xf>
    <xf numFmtId="0" fontId="45" fillId="4" borderId="19" xfId="0" applyNumberFormat="1" applyFont="1" applyFill="1" applyBorder="1" applyAlignment="1" applyProtection="1">
      <alignment horizontal="center" vertical="center"/>
      <protection hidden="1"/>
    </xf>
    <xf numFmtId="0" fontId="24" fillId="5" borderId="19" xfId="0" applyNumberFormat="1" applyFont="1" applyFill="1" applyBorder="1" applyAlignment="1" applyProtection="1">
      <alignment horizontal="center" vertical="center" wrapText="1"/>
      <protection locked="0"/>
    </xf>
    <xf numFmtId="0" fontId="24" fillId="4" borderId="19" xfId="0" applyNumberFormat="1" applyFont="1" applyFill="1" applyBorder="1" applyAlignment="1" applyProtection="1">
      <alignment vertical="center"/>
      <protection hidden="1"/>
    </xf>
    <xf numFmtId="0" fontId="36" fillId="4" borderId="34" xfId="0" applyNumberFormat="1" applyFont="1" applyFill="1" applyBorder="1" applyAlignment="1" applyProtection="1">
      <alignment horizontal="center" vertical="center" wrapText="1" shrinkToFit="1"/>
      <protection hidden="1"/>
    </xf>
    <xf numFmtId="0" fontId="24" fillId="4" borderId="3" xfId="0" applyNumberFormat="1" applyFont="1" applyFill="1" applyBorder="1" applyAlignment="1" applyProtection="1">
      <alignment vertical="center"/>
      <protection hidden="1"/>
    </xf>
    <xf numFmtId="0" fontId="45" fillId="4" borderId="3" xfId="0" applyNumberFormat="1" applyFont="1" applyFill="1" applyBorder="1" applyAlignment="1" applyProtection="1">
      <alignment horizontal="center" vertical="center"/>
      <protection hidden="1"/>
    </xf>
    <xf numFmtId="0" fontId="24" fillId="5" borderId="3" xfId="0" applyNumberFormat="1" applyFont="1" applyFill="1" applyBorder="1" applyAlignment="1" applyProtection="1">
      <alignment horizontal="center" vertical="center" wrapText="1"/>
      <protection locked="0"/>
    </xf>
    <xf numFmtId="0" fontId="24" fillId="4" borderId="6" xfId="0" applyNumberFormat="1" applyFont="1" applyFill="1" applyBorder="1" applyAlignment="1" applyProtection="1">
      <alignment vertical="center"/>
      <protection hidden="1"/>
    </xf>
    <xf numFmtId="181" fontId="24" fillId="4" borderId="12" xfId="0" applyNumberFormat="1" applyFont="1" applyFill="1" applyBorder="1" applyAlignment="1" applyProtection="1">
      <alignment horizontal="center" vertical="center"/>
      <protection hidden="1"/>
    </xf>
    <xf numFmtId="0" fontId="24" fillId="4" borderId="15" xfId="0" applyNumberFormat="1" applyFont="1" applyFill="1" applyBorder="1" applyAlignment="1" applyProtection="1">
      <alignment vertical="center" wrapText="1"/>
      <protection hidden="1"/>
    </xf>
    <xf numFmtId="0" fontId="36" fillId="4" borderId="2" xfId="0" applyNumberFormat="1" applyFont="1" applyFill="1" applyBorder="1" applyAlignment="1" applyProtection="1">
      <alignment horizontal="center" vertical="center" wrapText="1" shrinkToFit="1"/>
      <protection hidden="1"/>
    </xf>
    <xf numFmtId="0" fontId="24" fillId="4" borderId="2" xfId="0" applyNumberFormat="1" applyFont="1" applyFill="1" applyBorder="1" applyAlignment="1" applyProtection="1">
      <alignment vertical="center" wrapText="1"/>
      <protection hidden="1"/>
    </xf>
    <xf numFmtId="0" fontId="24" fillId="4" borderId="2" xfId="0" applyNumberFormat="1" applyFont="1" applyFill="1" applyBorder="1" applyAlignment="1" applyProtection="1">
      <alignment horizontal="center" vertical="center" wrapText="1" shrinkToFit="1"/>
      <protection hidden="1"/>
    </xf>
    <xf numFmtId="0" fontId="36" fillId="4" borderId="4" xfId="0" applyNumberFormat="1" applyFont="1" applyFill="1" applyBorder="1" applyAlignment="1" applyProtection="1">
      <alignment horizontal="center" vertical="center" wrapText="1" shrinkToFit="1"/>
      <protection hidden="1"/>
    </xf>
    <xf numFmtId="0" fontId="24" fillId="5" borderId="19" xfId="0" applyNumberFormat="1" applyFont="1" applyFill="1" applyBorder="1" applyAlignment="1" applyProtection="1">
      <alignment horizontal="center" vertical="center"/>
      <protection locked="0" hidden="1"/>
    </xf>
    <xf numFmtId="2" fontId="45" fillId="4" borderId="12" xfId="0" applyNumberFormat="1" applyFont="1" applyFill="1" applyBorder="1" applyAlignment="1" applyProtection="1">
      <alignment vertical="center"/>
      <protection hidden="1"/>
    </xf>
    <xf numFmtId="2" fontId="45" fillId="4" borderId="68" xfId="0" applyNumberFormat="1" applyFont="1" applyFill="1" applyBorder="1" applyAlignment="1" applyProtection="1">
      <alignment vertical="center"/>
      <protection hidden="1"/>
    </xf>
    <xf numFmtId="181" fontId="24" fillId="4" borderId="21" xfId="0" applyNumberFormat="1" applyFont="1" applyFill="1" applyBorder="1" applyAlignment="1" applyProtection="1">
      <alignment horizontal="center" vertical="center"/>
      <protection hidden="1"/>
    </xf>
    <xf numFmtId="2" fontId="45" fillId="4" borderId="35" xfId="0" applyNumberFormat="1" applyFont="1" applyFill="1" applyBorder="1" applyAlignment="1" applyProtection="1">
      <alignment vertical="center"/>
      <protection hidden="1"/>
    </xf>
    <xf numFmtId="2" fontId="45" fillId="4" borderId="36" xfId="0" applyNumberFormat="1" applyFont="1" applyFill="1" applyBorder="1" applyAlignment="1" applyProtection="1">
      <alignment vertical="center"/>
      <protection hidden="1"/>
    </xf>
    <xf numFmtId="2" fontId="45" fillId="4" borderId="39" xfId="0" applyNumberFormat="1" applyFont="1" applyFill="1" applyBorder="1" applyAlignment="1" applyProtection="1">
      <alignment vertical="center"/>
      <protection hidden="1"/>
    </xf>
    <xf numFmtId="0" fontId="45" fillId="4" borderId="37" xfId="0" applyNumberFormat="1" applyFont="1" applyFill="1" applyBorder="1" applyAlignment="1" applyProtection="1">
      <alignment vertical="center"/>
      <protection hidden="1"/>
    </xf>
    <xf numFmtId="0" fontId="45" fillId="4" borderId="36" xfId="0" applyNumberFormat="1" applyFont="1" applyFill="1" applyBorder="1" applyAlignment="1" applyProtection="1">
      <alignment vertical="center"/>
      <protection hidden="1"/>
    </xf>
    <xf numFmtId="0" fontId="45" fillId="4" borderId="39" xfId="0" applyNumberFormat="1" applyFont="1" applyFill="1" applyBorder="1" applyAlignment="1" applyProtection="1">
      <alignment vertical="center"/>
      <protection hidden="1"/>
    </xf>
    <xf numFmtId="0" fontId="45" fillId="4" borderId="35" xfId="0" applyNumberFormat="1" applyFont="1" applyFill="1" applyBorder="1" applyAlignment="1" applyProtection="1">
      <alignment vertical="center"/>
      <protection hidden="1"/>
    </xf>
    <xf numFmtId="10" fontId="45" fillId="4" borderId="39" xfId="0" applyNumberFormat="1" applyFont="1" applyFill="1" applyBorder="1" applyAlignment="1" applyProtection="1">
      <alignment vertical="center"/>
      <protection hidden="1"/>
    </xf>
    <xf numFmtId="0" fontId="24" fillId="5" borderId="13" xfId="0" applyNumberFormat="1" applyFont="1" applyFill="1" applyBorder="1" applyAlignment="1" applyProtection="1">
      <alignment horizontal="center" vertical="center"/>
      <protection locked="0" hidden="1"/>
    </xf>
    <xf numFmtId="181" fontId="24" fillId="4" borderId="35" xfId="0" applyNumberFormat="1" applyFont="1" applyFill="1" applyBorder="1" applyAlignment="1" applyProtection="1">
      <alignment horizontal="center" vertical="center"/>
      <protection hidden="1"/>
    </xf>
    <xf numFmtId="181" fontId="24" fillId="4" borderId="36" xfId="0" applyNumberFormat="1" applyFont="1" applyFill="1" applyBorder="1" applyAlignment="1" applyProtection="1">
      <alignment horizontal="center" vertical="center"/>
      <protection hidden="1"/>
    </xf>
    <xf numFmtId="181" fontId="24" fillId="4" borderId="39" xfId="0" applyNumberFormat="1" applyFont="1" applyFill="1" applyBorder="1" applyAlignment="1" applyProtection="1">
      <alignment horizontal="center" vertical="center"/>
      <protection hidden="1"/>
    </xf>
    <xf numFmtId="2" fontId="45" fillId="4" borderId="21" xfId="0" applyNumberFormat="1" applyFont="1" applyFill="1" applyBorder="1" applyAlignment="1" applyProtection="1">
      <alignment vertical="center"/>
      <protection hidden="1"/>
    </xf>
    <xf numFmtId="0" fontId="45" fillId="4" borderId="29" xfId="0" applyNumberFormat="1" applyFont="1" applyFill="1" applyBorder="1" applyAlignment="1" applyProtection="1">
      <alignment vertical="center"/>
      <protection hidden="1"/>
    </xf>
    <xf numFmtId="0" fontId="45" fillId="4" borderId="24" xfId="0" applyNumberFormat="1" applyFont="1" applyFill="1" applyBorder="1" applyAlignment="1" applyProtection="1">
      <alignment vertical="center"/>
      <protection hidden="1"/>
    </xf>
    <xf numFmtId="0" fontId="45" fillId="4" borderId="65" xfId="0" applyNumberFormat="1" applyFont="1" applyFill="1" applyBorder="1" applyAlignment="1" applyProtection="1">
      <alignment vertical="center"/>
      <protection hidden="1"/>
    </xf>
    <xf numFmtId="0" fontId="45" fillId="4" borderId="61" xfId="0" applyNumberFormat="1" applyFont="1" applyFill="1" applyBorder="1" applyAlignment="1" applyProtection="1">
      <alignment vertical="center"/>
      <protection hidden="1"/>
    </xf>
    <xf numFmtId="10" fontId="45" fillId="4" borderId="65" xfId="0" applyNumberFormat="1" applyFont="1" applyFill="1" applyBorder="1" applyAlignment="1" applyProtection="1">
      <alignment vertical="center"/>
      <protection hidden="1"/>
    </xf>
    <xf numFmtId="0" fontId="24" fillId="5" borderId="51" xfId="0" applyNumberFormat="1" applyFont="1" applyFill="1" applyBorder="1" applyAlignment="1" applyProtection="1">
      <alignment horizontal="center" vertical="center"/>
      <protection locked="0" hidden="1"/>
    </xf>
    <xf numFmtId="181" fontId="24" fillId="4" borderId="33" xfId="0" applyNumberFormat="1" applyFont="1" applyFill="1" applyBorder="1" applyAlignment="1" applyProtection="1">
      <alignment horizontal="center" vertical="center"/>
      <protection hidden="1"/>
    </xf>
    <xf numFmtId="181" fontId="24" fillId="4" borderId="69" xfId="0" applyNumberFormat="1" applyFont="1" applyFill="1" applyBorder="1" applyAlignment="1" applyProtection="1">
      <alignment horizontal="center" vertical="center"/>
      <protection hidden="1"/>
    </xf>
    <xf numFmtId="2" fontId="45" fillId="4" borderId="33" xfId="0" applyNumberFormat="1" applyFont="1" applyFill="1" applyBorder="1" applyAlignment="1" applyProtection="1">
      <alignment vertical="center"/>
      <protection hidden="1"/>
    </xf>
    <xf numFmtId="2" fontId="45" fillId="4" borderId="51" xfId="0" applyNumberFormat="1" applyFont="1" applyFill="1" applyBorder="1" applyAlignment="1" applyProtection="1">
      <alignment vertical="center"/>
      <protection hidden="1"/>
    </xf>
    <xf numFmtId="2" fontId="45" fillId="4" borderId="69" xfId="0" applyNumberFormat="1" applyFont="1" applyFill="1" applyBorder="1" applyAlignment="1" applyProtection="1">
      <alignment vertical="center"/>
      <protection hidden="1"/>
    </xf>
    <xf numFmtId="49" fontId="40" fillId="4" borderId="51" xfId="0" applyNumberFormat="1" applyFont="1" applyFill="1" applyBorder="1" applyAlignment="1" applyProtection="1">
      <alignment horizontal="center" vertical="center" wrapText="1"/>
      <protection hidden="1"/>
    </xf>
    <xf numFmtId="49" fontId="40" fillId="4" borderId="51" xfId="0" applyNumberFormat="1" applyFont="1" applyFill="1" applyBorder="1" applyAlignment="1" applyProtection="1">
      <alignment vertical="center" wrapText="1"/>
      <protection hidden="1"/>
    </xf>
    <xf numFmtId="49" fontId="40" fillId="4" borderId="19" xfId="0" applyNumberFormat="1" applyFont="1" applyFill="1" applyBorder="1" applyAlignment="1" applyProtection="1">
      <alignment vertical="center" wrapText="1"/>
      <protection hidden="1"/>
    </xf>
    <xf numFmtId="49" fontId="40" fillId="4" borderId="32" xfId="0" applyNumberFormat="1" applyFont="1" applyFill="1" applyBorder="1" applyAlignment="1" applyProtection="1">
      <alignment vertical="center" wrapText="1"/>
      <protection hidden="1"/>
    </xf>
    <xf numFmtId="49" fontId="40" fillId="4" borderId="34" xfId="0" applyNumberFormat="1" applyFont="1" applyFill="1" applyBorder="1" applyAlignment="1" applyProtection="1">
      <alignment vertical="center" wrapText="1"/>
      <protection hidden="1"/>
    </xf>
    <xf numFmtId="0" fontId="40" fillId="4" borderId="30" xfId="0" applyNumberFormat="1" applyFont="1" applyFill="1" applyBorder="1" applyAlignment="1" applyProtection="1">
      <alignment horizontal="center" vertical="center"/>
      <protection hidden="1"/>
    </xf>
    <xf numFmtId="0" fontId="43" fillId="4" borderId="15" xfId="0" applyNumberFormat="1" applyFont="1" applyFill="1" applyBorder="1" applyAlignment="1" applyProtection="1">
      <alignment vertical="top" wrapText="1"/>
      <protection hidden="1"/>
    </xf>
    <xf numFmtId="0" fontId="43" fillId="4" borderId="15" xfId="0" applyNumberFormat="1" applyFont="1" applyFill="1" applyBorder="1" applyAlignment="1" applyProtection="1">
      <alignment vertical="top"/>
      <protection hidden="1"/>
    </xf>
    <xf numFmtId="0" fontId="43" fillId="4" borderId="2" xfId="0" applyNumberFormat="1" applyFont="1" applyFill="1" applyBorder="1" applyAlignment="1" applyProtection="1">
      <alignment vertical="center" wrapText="1"/>
      <protection hidden="1"/>
    </xf>
    <xf numFmtId="0" fontId="43" fillId="4" borderId="2" xfId="0" applyNumberFormat="1" applyFont="1" applyFill="1" applyBorder="1" applyAlignment="1" applyProtection="1">
      <alignment vertical="center"/>
      <protection hidden="1"/>
    </xf>
    <xf numFmtId="0" fontId="43" fillId="4" borderId="19" xfId="0" applyNumberFormat="1" applyFont="1" applyFill="1" applyBorder="1" applyAlignment="1" applyProtection="1">
      <alignment vertical="center" wrapText="1"/>
      <protection hidden="1"/>
    </xf>
    <xf numFmtId="0" fontId="43" fillId="4" borderId="19" xfId="0" applyNumberFormat="1" applyFont="1" applyFill="1" applyBorder="1" applyAlignment="1" applyProtection="1">
      <alignment vertical="center"/>
      <protection hidden="1"/>
    </xf>
    <xf numFmtId="0" fontId="43" fillId="4" borderId="30" xfId="0" applyNumberFormat="1" applyFont="1" applyFill="1" applyBorder="1" applyAlignment="1" applyProtection="1">
      <alignment horizontal="center" vertical="center"/>
      <protection hidden="1"/>
    </xf>
    <xf numFmtId="0" fontId="43" fillId="4" borderId="15" xfId="0" applyNumberFormat="1" applyFont="1" applyFill="1" applyBorder="1" applyAlignment="1" applyProtection="1">
      <alignment horizontal="center" vertical="center"/>
      <protection hidden="1"/>
    </xf>
    <xf numFmtId="0" fontId="43" fillId="4" borderId="15" xfId="0" applyNumberFormat="1" applyFont="1" applyFill="1" applyBorder="1" applyAlignment="1" applyProtection="1">
      <alignment vertical="center" wrapText="1"/>
      <protection hidden="1"/>
    </xf>
    <xf numFmtId="0" fontId="43" fillId="4" borderId="15" xfId="0" applyNumberFormat="1" applyFont="1" applyFill="1" applyBorder="1" applyAlignment="1" applyProtection="1">
      <alignment vertical="center"/>
      <protection hidden="1"/>
    </xf>
    <xf numFmtId="0" fontId="43" fillId="4" borderId="45" xfId="0" applyNumberFormat="1" applyFont="1" applyFill="1" applyBorder="1" applyAlignment="1" applyProtection="1">
      <alignment vertical="center"/>
      <protection hidden="1"/>
    </xf>
    <xf numFmtId="0" fontId="43" fillId="4" borderId="16" xfId="0" applyNumberFormat="1" applyFont="1" applyFill="1" applyBorder="1" applyAlignment="1" applyProtection="1">
      <alignment vertical="center"/>
      <protection hidden="1"/>
    </xf>
    <xf numFmtId="0" fontId="40" fillId="4" borderId="4" xfId="0" applyNumberFormat="1" applyFont="1" applyFill="1" applyBorder="1" applyAlignment="1" applyProtection="1">
      <alignment vertical="center"/>
      <protection hidden="1"/>
    </xf>
    <xf numFmtId="0" fontId="40" fillId="4" borderId="2" xfId="0" applyNumberFormat="1" applyFont="1" applyFill="1" applyBorder="1" applyAlignment="1" applyProtection="1">
      <alignment vertical="center"/>
      <protection hidden="1"/>
    </xf>
    <xf numFmtId="0" fontId="40" fillId="4" borderId="15" xfId="0" applyNumberFormat="1" applyFont="1" applyFill="1" applyBorder="1" applyAlignment="1" applyProtection="1">
      <alignment horizontal="center" vertical="center"/>
      <protection hidden="1"/>
    </xf>
    <xf numFmtId="0" fontId="47" fillId="4" borderId="19" xfId="0" applyNumberFormat="1" applyFont="1" applyFill="1" applyBorder="1" applyAlignment="1" applyProtection="1">
      <alignment horizontal="center" vertical="center"/>
      <protection hidden="1"/>
    </xf>
    <xf numFmtId="0" fontId="40" fillId="4" borderId="15" xfId="0" applyNumberFormat="1" applyFont="1" applyFill="1" applyBorder="1" applyAlignment="1" applyProtection="1">
      <alignment horizontal="center" vertical="center" wrapText="1"/>
      <protection hidden="1"/>
    </xf>
    <xf numFmtId="0" fontId="47" fillId="4" borderId="19" xfId="0" applyNumberFormat="1" applyFont="1" applyFill="1" applyBorder="1" applyAlignment="1" applyProtection="1">
      <alignment horizontal="center" vertical="center" wrapText="1"/>
      <protection hidden="1"/>
    </xf>
    <xf numFmtId="0" fontId="40" fillId="4" borderId="14" xfId="0" applyNumberFormat="1" applyFont="1" applyFill="1" applyBorder="1" applyAlignment="1" applyProtection="1">
      <alignment vertical="center" wrapText="1"/>
      <protection hidden="1"/>
    </xf>
    <xf numFmtId="0" fontId="57" fillId="5" borderId="15" xfId="0" applyNumberFormat="1" applyFont="1" applyFill="1" applyBorder="1" applyAlignment="1" applyProtection="1">
      <alignment vertical="center" wrapText="1"/>
      <protection locked="0" hidden="1"/>
    </xf>
    <xf numFmtId="0" fontId="40" fillId="4" borderId="15" xfId="0" applyNumberFormat="1" applyFont="1" applyFill="1" applyBorder="1" applyAlignment="1" applyProtection="1">
      <alignment vertical="center" wrapText="1"/>
      <protection hidden="1"/>
    </xf>
    <xf numFmtId="0" fontId="56" fillId="5" borderId="15" xfId="0" applyNumberFormat="1" applyFont="1" applyFill="1" applyBorder="1" applyAlignment="1" applyProtection="1">
      <alignment horizontal="center" vertical="center"/>
      <protection locked="0" hidden="1"/>
    </xf>
    <xf numFmtId="0" fontId="40" fillId="4" borderId="1" xfId="0" applyNumberFormat="1" applyFont="1" applyFill="1" applyBorder="1" applyAlignment="1" applyProtection="1">
      <alignment horizontal="left" vertical="center" wrapText="1"/>
      <protection hidden="1"/>
    </xf>
    <xf numFmtId="0" fontId="40" fillId="4" borderId="2" xfId="0" applyNumberFormat="1" applyFont="1" applyFill="1" applyBorder="1" applyAlignment="1" applyProtection="1">
      <alignment vertical="center" wrapText="1"/>
      <protection hidden="1"/>
    </xf>
    <xf numFmtId="0" fontId="40" fillId="4" borderId="18" xfId="0" applyNumberFormat="1" applyFont="1" applyFill="1" applyBorder="1" applyAlignment="1" applyProtection="1">
      <alignment horizontal="left" vertical="center" wrapText="1"/>
      <protection hidden="1"/>
    </xf>
    <xf numFmtId="49" fontId="61" fillId="12" borderId="39" xfId="0" applyNumberFormat="1" applyFont="1" applyFill="1" applyBorder="1" applyAlignment="1" applyProtection="1">
      <alignment horizontal="center" vertical="center"/>
      <protection hidden="1"/>
    </xf>
    <xf numFmtId="49" fontId="61" fillId="12" borderId="39" xfId="0" applyNumberFormat="1" applyFont="1" applyFill="1" applyBorder="1" applyAlignment="1" applyProtection="1">
      <alignment horizontal="center" vertical="center" wrapText="1"/>
      <protection hidden="1"/>
    </xf>
    <xf numFmtId="49" fontId="42" fillId="4" borderId="16" xfId="0" applyNumberFormat="1" applyFont="1" applyFill="1" applyBorder="1" applyAlignment="1" applyProtection="1">
      <alignment horizontal="right" vertical="center" wrapText="1"/>
      <protection hidden="1"/>
    </xf>
    <xf numFmtId="184" fontId="37" fillId="4" borderId="16" xfId="0" applyNumberFormat="1" applyFont="1" applyFill="1" applyBorder="1" applyAlignment="1" applyProtection="1">
      <alignment vertical="center"/>
      <protection hidden="1"/>
    </xf>
    <xf numFmtId="49" fontId="42" fillId="3" borderId="2" xfId="0" applyNumberFormat="1" applyFont="1" applyFill="1" applyBorder="1" applyAlignment="1" applyProtection="1">
      <alignment horizontal="right" vertical="center" wrapText="1"/>
      <protection hidden="1"/>
    </xf>
    <xf numFmtId="49" fontId="42" fillId="3" borderId="17" xfId="0" applyNumberFormat="1" applyFont="1" applyFill="1" applyBorder="1" applyAlignment="1" applyProtection="1">
      <alignment horizontal="right" vertical="center" wrapText="1"/>
      <protection hidden="1"/>
    </xf>
    <xf numFmtId="49" fontId="42" fillId="8" borderId="2" xfId="0" applyNumberFormat="1" applyFont="1" applyFill="1" applyBorder="1" applyAlignment="1" applyProtection="1">
      <alignment horizontal="right" vertical="center" wrapText="1"/>
      <protection hidden="1"/>
    </xf>
    <xf numFmtId="49" fontId="42" fillId="8" borderId="17" xfId="0" applyNumberFormat="1" applyFont="1" applyFill="1" applyBorder="1" applyAlignment="1" applyProtection="1">
      <alignment horizontal="right" vertical="center" wrapText="1"/>
      <protection hidden="1"/>
    </xf>
    <xf numFmtId="49" fontId="42" fillId="8" borderId="19" xfId="0" applyNumberFormat="1" applyFont="1" applyFill="1" applyBorder="1" applyAlignment="1" applyProtection="1">
      <alignment horizontal="right" vertical="center" wrapText="1"/>
      <protection hidden="1"/>
    </xf>
    <xf numFmtId="49" fontId="42" fillId="8" borderId="34" xfId="0" applyNumberFormat="1" applyFont="1" applyFill="1" applyBorder="1" applyAlignment="1" applyProtection="1">
      <alignment horizontal="right" vertical="center" wrapText="1"/>
      <protection hidden="1"/>
    </xf>
    <xf numFmtId="49" fontId="42" fillId="4" borderId="17" xfId="0" applyNumberFormat="1" applyFont="1" applyFill="1" applyBorder="1" applyAlignment="1" applyProtection="1">
      <alignment horizontal="right" vertical="center" wrapText="1"/>
      <protection hidden="1"/>
    </xf>
    <xf numFmtId="184" fontId="37" fillId="4" borderId="17" xfId="0" applyNumberFormat="1" applyFont="1" applyFill="1" applyBorder="1" applyAlignment="1" applyProtection="1">
      <alignment vertical="center"/>
      <protection hidden="1"/>
    </xf>
    <xf numFmtId="49" fontId="40" fillId="3" borderId="2" xfId="0" applyNumberFormat="1" applyFont="1" applyFill="1" applyBorder="1" applyAlignment="1" applyProtection="1">
      <alignment horizontal="right" vertical="center" wrapText="1"/>
      <protection hidden="1"/>
    </xf>
    <xf numFmtId="49" fontId="40" fillId="3" borderId="17" xfId="0" applyNumberFormat="1" applyFont="1" applyFill="1" applyBorder="1" applyAlignment="1" applyProtection="1">
      <alignment horizontal="right" vertical="center" wrapText="1"/>
      <protection hidden="1"/>
    </xf>
    <xf numFmtId="49" fontId="42" fillId="3" borderId="25" xfId="0" applyNumberFormat="1" applyFont="1" applyFill="1" applyBorder="1" applyAlignment="1" applyProtection="1">
      <alignment horizontal="right" vertical="center" wrapText="1"/>
      <protection hidden="1"/>
    </xf>
    <xf numFmtId="49" fontId="42" fillId="3" borderId="34" xfId="0" applyNumberFormat="1" applyFont="1" applyFill="1" applyBorder="1" applyAlignment="1" applyProtection="1">
      <alignment horizontal="right" vertical="center" wrapText="1"/>
      <protection hidden="1"/>
    </xf>
    <xf numFmtId="49" fontId="42" fillId="4" borderId="65" xfId="0" applyNumberFormat="1" applyFont="1" applyFill="1" applyBorder="1" applyAlignment="1" applyProtection="1">
      <alignment horizontal="right" vertical="center" wrapText="1"/>
      <protection hidden="1"/>
    </xf>
    <xf numFmtId="186" fontId="37" fillId="4" borderId="16" xfId="0" applyNumberFormat="1" applyFont="1" applyFill="1" applyBorder="1" applyAlignment="1" applyProtection="1">
      <alignment vertical="center"/>
      <protection hidden="1"/>
    </xf>
    <xf numFmtId="49" fontId="42" fillId="8" borderId="68" xfId="0" applyNumberFormat="1" applyFont="1" applyFill="1" applyBorder="1" applyAlignment="1" applyProtection="1">
      <alignment horizontal="right" vertical="center" wrapText="1"/>
      <protection hidden="1"/>
    </xf>
    <xf numFmtId="49" fontId="42" fillId="14" borderId="70" xfId="0" applyNumberFormat="1" applyFont="1" applyFill="1" applyBorder="1" applyAlignment="1" applyProtection="1">
      <alignment horizontal="right" vertical="center" wrapText="1"/>
      <protection hidden="1"/>
    </xf>
    <xf numFmtId="0" fontId="61" fillId="8" borderId="2" xfId="0" applyNumberFormat="1" applyFont="1" applyFill="1" applyBorder="1" applyAlignment="1" applyProtection="1">
      <alignment horizontal="right" vertical="center" wrapText="1"/>
      <protection hidden="1"/>
    </xf>
    <xf numFmtId="0" fontId="61" fillId="8" borderId="19" xfId="0" applyNumberFormat="1" applyFont="1" applyFill="1" applyBorder="1" applyAlignment="1" applyProtection="1">
      <alignment horizontal="right" vertical="center" wrapText="1"/>
      <protection hidden="1"/>
    </xf>
    <xf numFmtId="49" fontId="42" fillId="14" borderId="71" xfId="0" applyNumberFormat="1" applyFont="1" applyFill="1" applyBorder="1" applyAlignment="1" applyProtection="1">
      <alignment horizontal="right" vertical="center" wrapText="1"/>
      <protection hidden="1"/>
    </xf>
    <xf numFmtId="49" fontId="42" fillId="3" borderId="40" xfId="0" applyNumberFormat="1" applyFont="1" applyFill="1" applyBorder="1" applyAlignment="1" applyProtection="1">
      <alignment horizontal="right" vertical="center" wrapText="1"/>
      <protection hidden="1"/>
    </xf>
    <xf numFmtId="49" fontId="42" fillId="3" borderId="16" xfId="0" applyNumberFormat="1" applyFont="1" applyFill="1" applyBorder="1" applyAlignment="1" applyProtection="1">
      <alignment horizontal="right" vertical="center" wrapText="1"/>
      <protection hidden="1"/>
    </xf>
    <xf numFmtId="49" fontId="42" fillId="3" borderId="8" xfId="0" applyNumberFormat="1" applyFont="1" applyFill="1" applyBorder="1" applyAlignment="1" applyProtection="1">
      <alignment horizontal="right" vertical="center" wrapText="1"/>
      <protection hidden="1"/>
    </xf>
    <xf numFmtId="49" fontId="42" fillId="3" borderId="20" xfId="0" applyNumberFormat="1" applyFont="1" applyFill="1" applyBorder="1" applyAlignment="1" applyProtection="1">
      <alignment horizontal="right" vertical="center" wrapText="1"/>
      <protection hidden="1"/>
    </xf>
    <xf numFmtId="49" fontId="42" fillId="3" borderId="10" xfId="0" applyNumberFormat="1" applyFont="1" applyFill="1" applyBorder="1" applyAlignment="1" applyProtection="1">
      <alignment horizontal="right" vertical="center" wrapText="1"/>
      <protection hidden="1"/>
    </xf>
    <xf numFmtId="0" fontId="35" fillId="7" borderId="0" xfId="0" applyNumberFormat="1" applyFont="1" applyFill="1" applyAlignment="1" applyProtection="1">
      <alignment vertical="center"/>
      <protection hidden="1"/>
    </xf>
    <xf numFmtId="0" fontId="55" fillId="11" borderId="0" xfId="0" applyNumberFormat="1" applyFont="1" applyFill="1" applyAlignment="1" applyProtection="1">
      <alignment vertical="center"/>
    </xf>
    <xf numFmtId="0" fontId="55" fillId="15" borderId="82" xfId="0" applyNumberFormat="1" applyFont="1" applyFill="1" applyBorder="1" applyAlignment="1" applyProtection="1">
      <alignment vertical="center"/>
      <protection locked="0"/>
    </xf>
    <xf numFmtId="0" fontId="63" fillId="16" borderId="74" xfId="0" applyNumberFormat="1" applyFont="1" applyFill="1" applyBorder="1" applyAlignment="1" applyProtection="1">
      <alignment horizontal="center" vertical="center"/>
    </xf>
    <xf numFmtId="0" fontId="45" fillId="25" borderId="0" xfId="0" applyNumberFormat="1" applyFont="1" applyFill="1" applyAlignment="1" applyProtection="1">
      <alignment vertical="center"/>
    </xf>
    <xf numFmtId="186" fontId="45" fillId="7" borderId="0" xfId="0" applyNumberFormat="1" applyFont="1" applyFill="1" applyAlignment="1" applyProtection="1">
      <alignment vertical="center"/>
    </xf>
    <xf numFmtId="0" fontId="36" fillId="7" borderId="0" xfId="0" applyNumberFormat="1" applyFont="1" applyFill="1" applyAlignment="1" applyProtection="1">
      <alignment vertical="center"/>
    </xf>
    <xf numFmtId="186" fontId="45" fillId="25" borderId="0" xfId="0" applyNumberFormat="1" applyFont="1" applyFill="1" applyAlignment="1" applyProtection="1">
      <alignment vertical="center"/>
    </xf>
    <xf numFmtId="0" fontId="45" fillId="25" borderId="0" xfId="0" applyNumberFormat="1" applyFont="1" applyFill="1" applyAlignment="1" applyProtection="1">
      <alignment horizontal="left" shrinkToFit="1"/>
    </xf>
    <xf numFmtId="0" fontId="1" fillId="25" borderId="0" xfId="0" applyNumberFormat="1" applyFont="1" applyFill="1" applyAlignment="1" applyProtection="1">
      <alignment vertical="center"/>
    </xf>
    <xf numFmtId="182" fontId="45" fillId="3" borderId="0" xfId="0" applyNumberFormat="1" applyFont="1" applyFill="1" applyAlignment="1" applyProtection="1">
      <alignment horizontal="left" vertical="center" wrapText="1"/>
    </xf>
    <xf numFmtId="0" fontId="71" fillId="16" borderId="0" xfId="0" applyNumberFormat="1" applyFont="1" applyFill="1" applyAlignment="1" applyProtection="1">
      <alignment vertical="center" wrapText="1"/>
    </xf>
    <xf numFmtId="0" fontId="71" fillId="16" borderId="85" xfId="0" applyNumberFormat="1" applyFont="1" applyFill="1" applyBorder="1" applyAlignment="1" applyProtection="1">
      <alignment vertical="center" wrapText="1"/>
    </xf>
    <xf numFmtId="0" fontId="24" fillId="15" borderId="86" xfId="0" applyNumberFormat="1" applyFont="1" applyFill="1" applyBorder="1" applyAlignment="1" applyProtection="1">
      <alignment vertical="center"/>
    </xf>
    <xf numFmtId="0" fontId="24" fillId="15" borderId="87" xfId="0" applyNumberFormat="1" applyFont="1" applyFill="1" applyBorder="1" applyAlignment="1" applyProtection="1">
      <alignment vertical="center"/>
    </xf>
    <xf numFmtId="0" fontId="24" fillId="20" borderId="88" xfId="0" applyNumberFormat="1" applyFont="1" applyFill="1" applyBorder="1" applyAlignment="1" applyProtection="1">
      <alignment vertical="center"/>
    </xf>
    <xf numFmtId="0" fontId="24" fillId="20" borderId="84" xfId="0" applyNumberFormat="1" applyFont="1" applyFill="1" applyBorder="1" applyAlignment="1" applyProtection="1">
      <alignment vertical="center"/>
    </xf>
    <xf numFmtId="0" fontId="24" fillId="15" borderId="88" xfId="0" applyNumberFormat="1" applyFont="1" applyFill="1" applyBorder="1" applyAlignment="1" applyProtection="1">
      <alignment vertical="center"/>
    </xf>
    <xf numFmtId="0" fontId="24" fillId="15" borderId="84" xfId="0" applyNumberFormat="1" applyFont="1" applyFill="1" applyBorder="1" applyAlignment="1" applyProtection="1">
      <alignment vertical="center"/>
    </xf>
    <xf numFmtId="0" fontId="30" fillId="20" borderId="84" xfId="0" applyNumberFormat="1" applyFont="1" applyFill="1" applyBorder="1" applyAlignment="1" applyProtection="1">
      <alignment vertical="center"/>
    </xf>
    <xf numFmtId="4" fontId="64" fillId="15" borderId="84" xfId="0" applyNumberFormat="1" applyFont="1" applyFill="1" applyBorder="1" applyAlignment="1" applyProtection="1">
      <alignment vertical="center"/>
    </xf>
    <xf numFmtId="177" fontId="24" fillId="15" borderId="84" xfId="0" applyNumberFormat="1" applyFont="1" applyFill="1" applyBorder="1" applyAlignment="1" applyProtection="1">
      <alignment vertical="center"/>
    </xf>
    <xf numFmtId="177" fontId="24" fillId="20" borderId="84" xfId="0" applyNumberFormat="1" applyFont="1" applyFill="1" applyBorder="1" applyAlignment="1" applyProtection="1">
      <alignment vertical="center"/>
    </xf>
    <xf numFmtId="0" fontId="17" fillId="10" borderId="2" xfId="0" applyNumberFormat="1" applyFont="1" applyFill="1" applyBorder="1" applyAlignment="1" applyProtection="1">
      <alignment horizontal="center" vertical="center" wrapText="1"/>
    </xf>
    <xf numFmtId="180" fontId="17" fillId="6" borderId="2" xfId="0" applyNumberFormat="1" applyFont="1" applyFill="1" applyBorder="1" applyAlignment="1" applyProtection="1">
      <alignment horizontal="center" vertical="center" wrapText="1"/>
    </xf>
    <xf numFmtId="0" fontId="17" fillId="6" borderId="2" xfId="0" applyNumberFormat="1" applyFont="1" applyFill="1" applyBorder="1" applyAlignment="1" applyProtection="1">
      <alignment horizontal="center" vertical="center"/>
    </xf>
    <xf numFmtId="0" fontId="18" fillId="10" borderId="2" xfId="0" applyNumberFormat="1" applyFont="1" applyFill="1" applyBorder="1" applyAlignment="1" applyProtection="1">
      <alignment horizontal="center" vertical="center" wrapText="1"/>
    </xf>
    <xf numFmtId="0" fontId="17" fillId="10" borderId="6" xfId="0" applyNumberFormat="1" applyFont="1" applyFill="1" applyBorder="1" applyAlignment="1" applyProtection="1">
      <alignment horizontal="center" vertical="center" wrapText="1"/>
    </xf>
    <xf numFmtId="180" fontId="17" fillId="6" borderId="6" xfId="0" applyNumberFormat="1" applyFont="1" applyFill="1" applyBorder="1" applyAlignment="1" applyProtection="1">
      <alignment horizontal="center" vertical="center" wrapText="1"/>
    </xf>
    <xf numFmtId="0" fontId="17" fillId="6" borderId="6" xfId="0" applyNumberFormat="1" applyFont="1" applyFill="1" applyBorder="1" applyAlignment="1" applyProtection="1">
      <alignment horizontal="center" vertical="center"/>
    </xf>
    <xf numFmtId="0" fontId="52" fillId="4" borderId="2" xfId="0" applyNumberFormat="1" applyFont="1" applyFill="1" applyBorder="1" applyAlignment="1" applyProtection="1">
      <alignment horizontal="center" vertical="center" wrapText="1"/>
      <protection hidden="1"/>
    </xf>
    <xf numFmtId="0" fontId="65" fillId="12" borderId="1" xfId="0" applyNumberFormat="1" applyFont="1" applyFill="1" applyBorder="1" applyAlignment="1" applyProtection="1">
      <alignment horizontal="center" vertical="center"/>
    </xf>
    <xf numFmtId="0" fontId="65" fillId="12" borderId="2" xfId="0" applyNumberFormat="1" applyFont="1" applyFill="1" applyBorder="1" applyAlignment="1" applyProtection="1">
      <alignment horizontal="center" vertical="center"/>
    </xf>
    <xf numFmtId="0" fontId="65" fillId="0" borderId="2" xfId="0" applyNumberFormat="1" applyFont="1" applyFill="1" applyBorder="1" applyAlignment="1" applyProtection="1">
      <alignment horizontal="center" vertical="center" wrapText="1"/>
    </xf>
    <xf numFmtId="0" fontId="65" fillId="0" borderId="17" xfId="0" applyNumberFormat="1" applyFont="1" applyFill="1" applyBorder="1" applyAlignment="1" applyProtection="1">
      <alignment horizontal="center" vertical="center" wrapText="1"/>
    </xf>
    <xf numFmtId="0" fontId="65" fillId="12" borderId="18" xfId="0" applyNumberFormat="1" applyFont="1" applyFill="1" applyBorder="1" applyAlignment="1" applyProtection="1">
      <alignment horizontal="center" vertical="center"/>
    </xf>
    <xf numFmtId="0" fontId="65" fillId="12" borderId="19" xfId="0" applyNumberFormat="1" applyFont="1" applyFill="1" applyBorder="1" applyAlignment="1" applyProtection="1">
      <alignment horizontal="center" vertical="center"/>
    </xf>
    <xf numFmtId="0" fontId="65" fillId="0" borderId="19" xfId="0" applyNumberFormat="1" applyFont="1" applyFill="1" applyBorder="1" applyAlignment="1" applyProtection="1">
      <alignment horizontal="center" vertical="center" wrapText="1"/>
    </xf>
    <xf numFmtId="0" fontId="65" fillId="0" borderId="34" xfId="0" applyNumberFormat="1" applyFont="1" applyFill="1" applyBorder="1" applyAlignment="1" applyProtection="1">
      <alignment horizontal="center" vertical="center" wrapText="1"/>
    </xf>
    <xf numFmtId="0" fontId="52" fillId="4" borderId="6" xfId="0" applyNumberFormat="1" applyFont="1" applyFill="1" applyBorder="1" applyAlignment="1" applyProtection="1">
      <alignment horizontal="center" vertical="center" wrapText="1"/>
      <protection hidden="1"/>
    </xf>
    <xf numFmtId="0" fontId="65" fillId="12" borderId="2" xfId="0" applyNumberFormat="1" applyFont="1" applyFill="1" applyBorder="1" applyAlignment="1" applyProtection="1">
      <alignment horizontal="center" vertical="center" wrapText="1"/>
    </xf>
    <xf numFmtId="0" fontId="65" fillId="12" borderId="17" xfId="0" applyNumberFormat="1" applyFont="1" applyFill="1" applyBorder="1" applyAlignment="1" applyProtection="1">
      <alignment horizontal="center" vertical="center" wrapText="1"/>
    </xf>
    <xf numFmtId="0" fontId="65" fillId="12" borderId="14" xfId="0" applyNumberFormat="1" applyFont="1" applyFill="1" applyBorder="1" applyAlignment="1" applyProtection="1">
      <alignment horizontal="center" vertical="center"/>
    </xf>
    <xf numFmtId="0" fontId="65" fillId="12" borderId="15" xfId="0" applyNumberFormat="1" applyFont="1" applyFill="1" applyBorder="1" applyAlignment="1" applyProtection="1">
      <alignment horizontal="center" vertical="center"/>
    </xf>
    <xf numFmtId="0" fontId="65" fillId="7" borderId="15" xfId="0" applyNumberFormat="1" applyFont="1" applyFill="1" applyBorder="1" applyAlignment="1" applyProtection="1">
      <alignment horizontal="center" vertical="center" wrapText="1"/>
    </xf>
    <xf numFmtId="0" fontId="65" fillId="7" borderId="16" xfId="0" applyNumberFormat="1" applyFont="1" applyFill="1" applyBorder="1" applyAlignment="1" applyProtection="1">
      <alignment horizontal="center" vertical="center" wrapText="1"/>
    </xf>
    <xf numFmtId="0" fontId="65" fillId="7" borderId="2" xfId="0" applyNumberFormat="1" applyFont="1" applyFill="1" applyBorder="1" applyAlignment="1" applyProtection="1">
      <alignment horizontal="center" vertical="center" wrapText="1"/>
    </xf>
    <xf numFmtId="0" fontId="65" fillId="7" borderId="17" xfId="0" applyNumberFormat="1" applyFont="1" applyFill="1" applyBorder="1" applyAlignment="1" applyProtection="1">
      <alignment horizontal="center" vertical="center" wrapText="1"/>
    </xf>
    <xf numFmtId="0" fontId="45" fillId="4" borderId="56" xfId="0" applyNumberFormat="1" applyFont="1" applyFill="1" applyBorder="1" applyAlignment="1" applyProtection="1">
      <alignment horizontal="center" vertical="center" wrapText="1"/>
      <protection hidden="1"/>
    </xf>
    <xf numFmtId="0" fontId="45" fillId="4" borderId="58" xfId="0" applyNumberFormat="1" applyFont="1" applyFill="1" applyBorder="1" applyAlignment="1" applyProtection="1">
      <alignment horizontal="center" vertical="center" wrapText="1"/>
      <protection hidden="1"/>
    </xf>
    <xf numFmtId="0" fontId="24" fillId="4" borderId="38" xfId="0" applyNumberFormat="1" applyFont="1" applyFill="1" applyBorder="1" applyAlignment="1" applyProtection="1">
      <alignment horizontal="center" vertical="center" wrapText="1"/>
      <protection hidden="1"/>
    </xf>
    <xf numFmtId="0" fontId="24" fillId="4" borderId="37" xfId="0" applyNumberFormat="1" applyFont="1" applyFill="1" applyBorder="1" applyAlignment="1" applyProtection="1">
      <alignment horizontal="center" vertical="center" wrapText="1"/>
      <protection hidden="1"/>
    </xf>
    <xf numFmtId="0" fontId="45" fillId="4" borderId="57" xfId="0" applyNumberFormat="1" applyFont="1" applyFill="1" applyBorder="1" applyAlignment="1" applyProtection="1">
      <alignment horizontal="center" vertical="center" wrapText="1"/>
      <protection hidden="1"/>
    </xf>
    <xf numFmtId="0" fontId="24" fillId="4" borderId="61" xfId="0" applyNumberFormat="1" applyFont="1" applyFill="1" applyBorder="1" applyAlignment="1" applyProtection="1">
      <alignment horizontal="center" vertical="center"/>
      <protection hidden="1"/>
    </xf>
    <xf numFmtId="0" fontId="24" fillId="4" borderId="48" xfId="0" applyNumberFormat="1" applyFont="1" applyFill="1" applyBorder="1" applyAlignment="1" applyProtection="1">
      <alignment horizontal="center" vertical="center"/>
      <protection hidden="1"/>
    </xf>
    <xf numFmtId="0" fontId="24" fillId="4" borderId="64" xfId="0" applyNumberFormat="1" applyFont="1" applyFill="1" applyBorder="1" applyAlignment="1" applyProtection="1">
      <alignment horizontal="center" vertical="center"/>
      <protection hidden="1"/>
    </xf>
    <xf numFmtId="0" fontId="24" fillId="4" borderId="27" xfId="0" applyNumberFormat="1" applyFont="1" applyFill="1" applyBorder="1" applyAlignment="1" applyProtection="1">
      <alignment horizontal="center" vertical="center" wrapText="1"/>
      <protection hidden="1"/>
    </xf>
    <xf numFmtId="0" fontId="24" fillId="4" borderId="29" xfId="0" applyNumberFormat="1" applyFont="1" applyFill="1" applyBorder="1" applyAlignment="1" applyProtection="1">
      <alignment horizontal="center" vertical="center" wrapText="1"/>
      <protection hidden="1"/>
    </xf>
    <xf numFmtId="0" fontId="24" fillId="4" borderId="22" xfId="0" applyNumberFormat="1" applyFont="1" applyFill="1" applyBorder="1" applyAlignment="1" applyProtection="1">
      <alignment horizontal="center" vertical="center" wrapText="1"/>
      <protection hidden="1"/>
    </xf>
    <xf numFmtId="0" fontId="24" fillId="4" borderId="21" xfId="0" applyNumberFormat="1" applyFont="1" applyFill="1" applyBorder="1" applyAlignment="1" applyProtection="1">
      <alignment horizontal="center" vertical="center" wrapText="1"/>
      <protection hidden="1"/>
    </xf>
    <xf numFmtId="0" fontId="24" fillId="4" borderId="31" xfId="0" applyNumberFormat="1" applyFont="1" applyFill="1" applyBorder="1" applyAlignment="1" applyProtection="1">
      <alignment horizontal="center" vertical="center" wrapText="1"/>
      <protection hidden="1"/>
    </xf>
    <xf numFmtId="0" fontId="24" fillId="4" borderId="33" xfId="0" applyNumberFormat="1" applyFont="1" applyFill="1" applyBorder="1" applyAlignment="1" applyProtection="1">
      <alignment horizontal="center" vertical="center" wrapText="1"/>
      <protection hidden="1"/>
    </xf>
    <xf numFmtId="0" fontId="45" fillId="4" borderId="57" xfId="0" applyNumberFormat="1" applyFont="1" applyFill="1" applyBorder="1" applyAlignment="1" applyProtection="1">
      <alignment horizontal="center" vertical="center"/>
      <protection hidden="1"/>
    </xf>
    <xf numFmtId="0" fontId="45" fillId="4" borderId="58" xfId="0" applyNumberFormat="1" applyFont="1" applyFill="1" applyBorder="1" applyAlignment="1" applyProtection="1">
      <alignment horizontal="center" vertical="center"/>
      <protection hidden="1"/>
    </xf>
    <xf numFmtId="0" fontId="24" fillId="4" borderId="15" xfId="0" applyNumberFormat="1" applyFont="1" applyFill="1" applyBorder="1" applyAlignment="1" applyProtection="1">
      <alignment horizontal="center" vertical="center" wrapText="1"/>
      <protection hidden="1"/>
    </xf>
    <xf numFmtId="0" fontId="24" fillId="4" borderId="16" xfId="0" applyNumberFormat="1" applyFont="1" applyFill="1" applyBorder="1" applyAlignment="1" applyProtection="1">
      <alignment horizontal="center" vertical="center"/>
      <protection hidden="1"/>
    </xf>
    <xf numFmtId="0" fontId="24" fillId="4" borderId="2" xfId="0" applyNumberFormat="1" applyFont="1" applyFill="1" applyBorder="1" applyAlignment="1" applyProtection="1">
      <alignment horizontal="center" vertical="center"/>
      <protection hidden="1"/>
    </xf>
    <xf numFmtId="0" fontId="24" fillId="4" borderId="17" xfId="0" applyNumberFormat="1" applyFont="1" applyFill="1" applyBorder="1" applyAlignment="1" applyProtection="1">
      <alignment horizontal="center" vertical="center"/>
      <protection hidden="1"/>
    </xf>
    <xf numFmtId="0" fontId="24" fillId="4" borderId="19" xfId="0" applyNumberFormat="1" applyFont="1" applyFill="1" applyBorder="1" applyAlignment="1" applyProtection="1">
      <alignment horizontal="center" vertical="center"/>
      <protection hidden="1"/>
    </xf>
    <xf numFmtId="0" fontId="24" fillId="4" borderId="34" xfId="0" applyNumberFormat="1" applyFont="1" applyFill="1" applyBorder="1" applyAlignment="1" applyProtection="1">
      <alignment horizontal="center" vertical="center"/>
      <protection hidden="1"/>
    </xf>
    <xf numFmtId="0" fontId="45" fillId="4" borderId="14" xfId="0" applyNumberFormat="1" applyFont="1" applyFill="1" applyBorder="1" applyAlignment="1" applyProtection="1">
      <alignment horizontal="center" vertical="center"/>
      <protection hidden="1"/>
    </xf>
    <xf numFmtId="0" fontId="45" fillId="4" borderId="1" xfId="0" applyNumberFormat="1" applyFont="1" applyFill="1" applyBorder="1" applyAlignment="1" applyProtection="1">
      <alignment horizontal="center" vertical="center"/>
      <protection hidden="1"/>
    </xf>
    <xf numFmtId="0" fontId="45" fillId="4" borderId="18" xfId="0" applyNumberFormat="1" applyFont="1" applyFill="1" applyBorder="1" applyAlignment="1" applyProtection="1">
      <alignment horizontal="center" vertical="center"/>
      <protection hidden="1"/>
    </xf>
    <xf numFmtId="0" fontId="24" fillId="4" borderId="28" xfId="0" applyNumberFormat="1" applyFont="1" applyFill="1" applyBorder="1" applyAlignment="1" applyProtection="1">
      <alignment horizontal="center" vertical="center"/>
      <protection hidden="1"/>
    </xf>
    <xf numFmtId="0" fontId="24" fillId="4" borderId="22" xfId="0" applyNumberFormat="1" applyFont="1" applyFill="1" applyBorder="1" applyAlignment="1" applyProtection="1">
      <alignment horizontal="center" vertical="center"/>
      <protection hidden="1"/>
    </xf>
    <xf numFmtId="0" fontId="24" fillId="4" borderId="0" xfId="0" applyNumberFormat="1" applyFont="1" applyFill="1" applyAlignment="1" applyProtection="1">
      <alignment horizontal="center" vertical="center"/>
      <protection hidden="1"/>
    </xf>
    <xf numFmtId="0" fontId="24" fillId="4" borderId="31" xfId="0" applyNumberFormat="1" applyFont="1" applyFill="1" applyBorder="1" applyAlignment="1" applyProtection="1">
      <alignment horizontal="center" vertical="center"/>
      <protection hidden="1"/>
    </xf>
    <xf numFmtId="0" fontId="24" fillId="4" borderId="32" xfId="0" applyNumberFormat="1" applyFont="1" applyFill="1" applyBorder="1" applyAlignment="1" applyProtection="1">
      <alignment horizontal="center" vertical="center"/>
      <protection hidden="1"/>
    </xf>
    <xf numFmtId="0" fontId="52" fillId="4" borderId="14" xfId="0" applyNumberFormat="1" applyFont="1" applyFill="1" applyBorder="1" applyAlignment="1" applyProtection="1">
      <alignment horizontal="center" vertical="center" wrapText="1"/>
      <protection hidden="1"/>
    </xf>
    <xf numFmtId="0" fontId="52" fillId="4" borderId="16" xfId="0" applyNumberFormat="1" applyFont="1" applyFill="1" applyBorder="1" applyAlignment="1" applyProtection="1">
      <alignment horizontal="center" vertical="center"/>
      <protection hidden="1"/>
    </xf>
    <xf numFmtId="0" fontId="24" fillId="4" borderId="47" xfId="0" applyNumberFormat="1" applyFont="1" applyFill="1" applyBorder="1" applyAlignment="1" applyProtection="1">
      <alignment horizontal="center" vertical="center"/>
      <protection hidden="1"/>
    </xf>
    <xf numFmtId="0" fontId="24" fillId="4" borderId="11" xfId="0" applyNumberFormat="1" applyFont="1" applyFill="1" applyBorder="1" applyAlignment="1" applyProtection="1">
      <alignment horizontal="center" vertical="center" wrapText="1"/>
      <protection hidden="1"/>
    </xf>
    <xf numFmtId="0" fontId="52" fillId="4" borderId="13" xfId="0" applyNumberFormat="1" applyFont="1" applyFill="1" applyBorder="1" applyAlignment="1" applyProtection="1">
      <alignment horizontal="center" vertical="center" wrapText="1"/>
      <protection hidden="1"/>
    </xf>
    <xf numFmtId="0" fontId="52" fillId="4" borderId="51" xfId="0" applyNumberFormat="1" applyFont="1" applyFill="1" applyBorder="1" applyAlignment="1" applyProtection="1">
      <alignment horizontal="center" vertical="center" wrapText="1"/>
      <protection hidden="1"/>
    </xf>
    <xf numFmtId="0" fontId="52" fillId="4" borderId="50" xfId="0" applyNumberFormat="1" applyFont="1" applyFill="1" applyBorder="1" applyAlignment="1" applyProtection="1">
      <alignment horizontal="center" vertical="center" wrapText="1"/>
      <protection hidden="1"/>
    </xf>
    <xf numFmtId="0" fontId="52" fillId="4" borderId="69" xfId="0" applyNumberFormat="1" applyFont="1" applyFill="1" applyBorder="1" applyAlignment="1" applyProtection="1">
      <alignment horizontal="center" vertical="center" wrapText="1"/>
      <protection hidden="1"/>
    </xf>
    <xf numFmtId="0" fontId="45" fillId="4" borderId="44" xfId="0" applyNumberFormat="1" applyFont="1" applyFill="1" applyBorder="1" applyAlignment="1" applyProtection="1">
      <alignment horizontal="center" vertical="center" wrapText="1"/>
      <protection hidden="1"/>
    </xf>
    <xf numFmtId="0" fontId="45" fillId="4" borderId="59" xfId="0" applyNumberFormat="1" applyFont="1" applyFill="1" applyBorder="1" applyAlignment="1" applyProtection="1">
      <alignment horizontal="center" vertical="center" wrapText="1"/>
      <protection hidden="1"/>
    </xf>
    <xf numFmtId="0" fontId="24" fillId="4" borderId="53" xfId="0" applyNumberFormat="1" applyFont="1" applyFill="1" applyBorder="1" applyAlignment="1" applyProtection="1">
      <alignment horizontal="center" vertical="center"/>
      <protection hidden="1"/>
    </xf>
    <xf numFmtId="0" fontId="24" fillId="4" borderId="1" xfId="0" applyNumberFormat="1" applyFont="1" applyFill="1" applyBorder="1" applyAlignment="1" applyProtection="1">
      <alignment horizontal="center" vertical="center" wrapText="1"/>
      <protection hidden="1"/>
    </xf>
    <xf numFmtId="0" fontId="24" fillId="4" borderId="1" xfId="0" applyNumberFormat="1" applyFont="1" applyFill="1" applyBorder="1" applyAlignment="1" applyProtection="1">
      <alignment horizontal="center" vertical="center"/>
      <protection hidden="1"/>
    </xf>
    <xf numFmtId="0" fontId="24" fillId="4" borderId="18" xfId="0" applyNumberFormat="1" applyFont="1" applyFill="1" applyBorder="1" applyAlignment="1" applyProtection="1">
      <alignment horizontal="center" vertical="center" wrapText="1"/>
      <protection hidden="1"/>
    </xf>
    <xf numFmtId="0" fontId="52" fillId="4" borderId="20" xfId="0" applyNumberFormat="1" applyFont="1" applyFill="1" applyBorder="1" applyAlignment="1" applyProtection="1">
      <alignment horizontal="center" vertical="center" wrapText="1"/>
      <protection hidden="1"/>
    </xf>
    <xf numFmtId="0" fontId="52" fillId="4" borderId="17" xfId="0" applyNumberFormat="1" applyFont="1" applyFill="1" applyBorder="1" applyAlignment="1" applyProtection="1">
      <alignment horizontal="center" vertical="center"/>
      <protection hidden="1"/>
    </xf>
    <xf numFmtId="0" fontId="45" fillId="4" borderId="66" xfId="0" applyNumberFormat="1" applyFont="1" applyFill="1" applyBorder="1" applyAlignment="1" applyProtection="1">
      <alignment horizontal="center" vertical="center"/>
      <protection hidden="1"/>
    </xf>
    <xf numFmtId="0" fontId="45" fillId="4" borderId="5" xfId="0" applyNumberFormat="1" applyFont="1" applyFill="1" applyBorder="1" applyAlignment="1" applyProtection="1">
      <alignment horizontal="center" vertical="center"/>
      <protection hidden="1"/>
    </xf>
    <xf numFmtId="0" fontId="45" fillId="4" borderId="90" xfId="0" applyNumberFormat="1" applyFont="1" applyFill="1" applyBorder="1" applyAlignment="1" applyProtection="1">
      <alignment horizontal="center" vertical="center"/>
      <protection hidden="1"/>
    </xf>
    <xf numFmtId="0" fontId="45" fillId="4" borderId="59" xfId="0" applyNumberFormat="1" applyFont="1" applyFill="1" applyBorder="1" applyAlignment="1" applyProtection="1">
      <alignment horizontal="center" vertical="center"/>
      <protection hidden="1"/>
    </xf>
    <xf numFmtId="0" fontId="45" fillId="4" borderId="32" xfId="0" applyNumberFormat="1" applyFont="1" applyFill="1" applyBorder="1" applyAlignment="1" applyProtection="1">
      <alignment horizontal="center" vertical="center"/>
      <protection hidden="1"/>
    </xf>
    <xf numFmtId="0" fontId="45" fillId="4" borderId="60" xfId="0" applyNumberFormat="1" applyFont="1" applyFill="1" applyBorder="1" applyAlignment="1" applyProtection="1">
      <alignment horizontal="center" vertical="center"/>
      <protection hidden="1"/>
    </xf>
    <xf numFmtId="0" fontId="52" fillId="4" borderId="44" xfId="0" applyNumberFormat="1" applyFont="1" applyFill="1" applyBorder="1" applyAlignment="1" applyProtection="1">
      <alignment horizontal="center" vertical="center" wrapText="1"/>
      <protection hidden="1"/>
    </xf>
    <xf numFmtId="0" fontId="52" fillId="4" borderId="66" xfId="0" applyNumberFormat="1" applyFont="1" applyFill="1" applyBorder="1" applyAlignment="1" applyProtection="1">
      <alignment horizontal="center" vertical="center" wrapText="1"/>
      <protection hidden="1"/>
    </xf>
    <xf numFmtId="0" fontId="52" fillId="4" borderId="3" xfId="0" applyNumberFormat="1" applyFont="1" applyFill="1" applyBorder="1" applyAlignment="1" applyProtection="1">
      <alignment horizontal="center" vertical="center" wrapText="1"/>
      <protection hidden="1"/>
    </xf>
    <xf numFmtId="0" fontId="52" fillId="4" borderId="2" xfId="0" applyNumberFormat="1" applyFont="1" applyFill="1" applyBorder="1" applyAlignment="1" applyProtection="1">
      <alignment horizontal="center" vertical="center"/>
      <protection hidden="1"/>
    </xf>
    <xf numFmtId="0" fontId="25" fillId="4" borderId="66" xfId="0" applyNumberFormat="1" applyFont="1" applyFill="1" applyBorder="1" applyAlignment="1" applyProtection="1">
      <alignment horizontal="center" vertical="center" wrapText="1"/>
      <protection hidden="1"/>
    </xf>
    <xf numFmtId="0" fontId="25" fillId="4" borderId="53" xfId="0" applyNumberFormat="1" applyFont="1" applyFill="1" applyBorder="1" applyAlignment="1" applyProtection="1">
      <alignment horizontal="center" vertical="center" wrapText="1"/>
      <protection hidden="1"/>
    </xf>
    <xf numFmtId="0" fontId="52" fillId="4" borderId="8" xfId="0" applyNumberFormat="1" applyFont="1" applyFill="1" applyBorder="1" applyAlignment="1" applyProtection="1">
      <alignment horizontal="center" vertical="center" wrapText="1"/>
      <protection hidden="1"/>
    </xf>
    <xf numFmtId="0" fontId="52" fillId="4" borderId="10" xfId="0" applyNumberFormat="1" applyFont="1" applyFill="1" applyBorder="1" applyAlignment="1" applyProtection="1">
      <alignment horizontal="center" vertical="center" wrapText="1"/>
      <protection hidden="1"/>
    </xf>
    <xf numFmtId="0" fontId="52" fillId="4" borderId="15" xfId="0" applyNumberFormat="1" applyFont="1" applyFill="1" applyBorder="1" applyAlignment="1" applyProtection="1">
      <alignment horizontal="center" vertical="center"/>
      <protection hidden="1"/>
    </xf>
    <xf numFmtId="0" fontId="52" fillId="4" borderId="30" xfId="0" applyNumberFormat="1" applyFont="1" applyFill="1" applyBorder="1" applyAlignment="1" applyProtection="1">
      <alignment horizontal="center" vertical="center"/>
      <protection hidden="1"/>
    </xf>
    <xf numFmtId="0" fontId="52" fillId="4" borderId="61" xfId="0" applyNumberFormat="1" applyFont="1" applyFill="1" applyBorder="1" applyAlignment="1" applyProtection="1">
      <alignment horizontal="center" vertical="center" wrapText="1"/>
      <protection hidden="1"/>
    </xf>
    <xf numFmtId="0" fontId="52" fillId="4" borderId="64" xfId="0" applyNumberFormat="1" applyFont="1" applyFill="1" applyBorder="1" applyAlignment="1" applyProtection="1">
      <alignment horizontal="center" vertical="center" wrapText="1"/>
      <protection hidden="1"/>
    </xf>
    <xf numFmtId="0" fontId="52" fillId="4" borderId="24" xfId="0" applyNumberFormat="1" applyFont="1" applyFill="1" applyBorder="1" applyAlignment="1" applyProtection="1">
      <alignment horizontal="center" vertical="center" wrapText="1"/>
      <protection hidden="1"/>
    </xf>
    <xf numFmtId="0" fontId="52" fillId="4" borderId="65" xfId="0" applyNumberFormat="1" applyFont="1" applyFill="1" applyBorder="1" applyAlignment="1" applyProtection="1">
      <alignment horizontal="center" vertical="center" wrapText="1"/>
      <protection hidden="1"/>
    </xf>
    <xf numFmtId="0" fontId="24" fillId="4" borderId="66" xfId="0" applyNumberFormat="1" applyFont="1" applyFill="1" applyBorder="1" applyAlignment="1" applyProtection="1">
      <alignment horizontal="center" vertical="center" wrapText="1"/>
      <protection hidden="1"/>
    </xf>
    <xf numFmtId="0" fontId="24" fillId="4" borderId="53" xfId="0" applyNumberFormat="1" applyFont="1" applyFill="1" applyBorder="1" applyAlignment="1" applyProtection="1">
      <alignment horizontal="center" vertical="center" wrapText="1"/>
      <protection hidden="1"/>
    </xf>
    <xf numFmtId="0" fontId="24" fillId="4" borderId="89" xfId="0" applyNumberFormat="1" applyFont="1" applyFill="1" applyBorder="1" applyAlignment="1" applyProtection="1">
      <alignment horizontal="center" vertical="center" wrapText="1"/>
      <protection hidden="1"/>
    </xf>
    <xf numFmtId="0" fontId="45" fillId="4" borderId="0" xfId="0" applyNumberFormat="1" applyFont="1" applyFill="1" applyAlignment="1" applyProtection="1">
      <alignment horizontal="center" vertical="center" wrapText="1"/>
      <protection hidden="1"/>
    </xf>
    <xf numFmtId="0" fontId="45" fillId="4" borderId="49" xfId="0" applyNumberFormat="1" applyFont="1" applyFill="1" applyBorder="1" applyAlignment="1" applyProtection="1">
      <alignment horizontal="center" vertical="center" wrapText="1"/>
      <protection hidden="1"/>
    </xf>
    <xf numFmtId="0" fontId="24" fillId="4" borderId="14" xfId="0" applyNumberFormat="1" applyFont="1" applyFill="1" applyBorder="1" applyAlignment="1" applyProtection="1">
      <alignment horizontal="center" vertical="center" wrapText="1"/>
      <protection hidden="1"/>
    </xf>
    <xf numFmtId="0" fontId="24" fillId="4" borderId="47" xfId="0" applyNumberFormat="1" applyFont="1" applyFill="1" applyBorder="1" applyAlignment="1" applyProtection="1">
      <alignment horizontal="center" vertical="center" wrapText="1"/>
      <protection hidden="1"/>
    </xf>
    <xf numFmtId="0" fontId="45" fillId="4" borderId="15" xfId="0" applyNumberFormat="1" applyFont="1" applyFill="1" applyBorder="1" applyAlignment="1" applyProtection="1">
      <alignment horizontal="center" vertical="center" wrapText="1"/>
      <protection hidden="1"/>
    </xf>
    <xf numFmtId="0" fontId="45" fillId="4" borderId="2" xfId="0" applyNumberFormat="1" applyFont="1" applyFill="1" applyBorder="1" applyAlignment="1" applyProtection="1">
      <alignment horizontal="center" vertical="center" wrapText="1"/>
      <protection hidden="1"/>
    </xf>
    <xf numFmtId="0" fontId="45" fillId="4" borderId="6" xfId="0" applyNumberFormat="1" applyFont="1" applyFill="1" applyBorder="1" applyAlignment="1" applyProtection="1">
      <alignment horizontal="center" vertical="center" wrapText="1"/>
      <protection hidden="1"/>
    </xf>
    <xf numFmtId="0" fontId="24" fillId="4" borderId="52" xfId="0" applyNumberFormat="1" applyFont="1" applyFill="1" applyBorder="1" applyAlignment="1" applyProtection="1">
      <alignment horizontal="center" vertical="center" wrapText="1"/>
      <protection hidden="1"/>
    </xf>
    <xf numFmtId="0" fontId="24" fillId="4" borderId="54" xfId="0" applyNumberFormat="1" applyFont="1" applyFill="1" applyBorder="1" applyAlignment="1" applyProtection="1">
      <alignment horizontal="center" vertical="center" wrapText="1"/>
      <protection hidden="1"/>
    </xf>
    <xf numFmtId="0" fontId="45" fillId="4" borderId="42" xfId="0" applyNumberFormat="1" applyFont="1" applyFill="1" applyBorder="1" applyAlignment="1" applyProtection="1">
      <alignment horizontal="center" vertical="center" wrapText="1"/>
      <protection hidden="1"/>
    </xf>
    <xf numFmtId="0" fontId="45" fillId="4" borderId="28" xfId="0" applyNumberFormat="1" applyFont="1" applyFill="1" applyBorder="1" applyAlignment="1" applyProtection="1">
      <alignment horizontal="center" vertical="center" wrapText="1"/>
      <protection hidden="1"/>
    </xf>
    <xf numFmtId="0" fontId="45" fillId="4" borderId="43" xfId="0" applyNumberFormat="1" applyFont="1" applyFill="1" applyBorder="1" applyAlignment="1" applyProtection="1">
      <alignment horizontal="center" vertical="center" wrapText="1"/>
      <protection hidden="1"/>
    </xf>
    <xf numFmtId="0" fontId="45" fillId="4" borderId="32" xfId="0" applyNumberFormat="1" applyFont="1" applyFill="1" applyBorder="1" applyAlignment="1" applyProtection="1">
      <alignment horizontal="center" vertical="center" wrapText="1"/>
      <protection hidden="1"/>
    </xf>
    <xf numFmtId="0" fontId="45" fillId="4" borderId="60" xfId="0" applyNumberFormat="1" applyFont="1" applyFill="1" applyBorder="1" applyAlignment="1" applyProtection="1">
      <alignment horizontal="center" vertical="center" wrapText="1"/>
      <protection hidden="1"/>
    </xf>
    <xf numFmtId="0" fontId="24" fillId="4" borderId="56" xfId="0" applyNumberFormat="1" applyFont="1" applyFill="1" applyBorder="1" applyAlignment="1" applyProtection="1">
      <alignment horizontal="center" vertical="center" wrapText="1"/>
      <protection hidden="1"/>
    </xf>
    <xf numFmtId="0" fontId="24" fillId="4" borderId="57" xfId="0" applyNumberFormat="1" applyFont="1" applyFill="1" applyBorder="1" applyAlignment="1" applyProtection="1">
      <alignment horizontal="center" vertical="center" wrapText="1"/>
      <protection hidden="1"/>
    </xf>
    <xf numFmtId="0" fontId="24" fillId="4" borderId="58" xfId="0" applyNumberFormat="1" applyFont="1" applyFill="1" applyBorder="1" applyAlignment="1" applyProtection="1">
      <alignment horizontal="center" vertical="center" wrapText="1"/>
      <protection hidden="1"/>
    </xf>
    <xf numFmtId="0" fontId="45" fillId="4" borderId="14" xfId="0" applyNumberFormat="1" applyFont="1" applyFill="1" applyBorder="1" applyAlignment="1" applyProtection="1">
      <alignment horizontal="center" vertical="center" wrapText="1"/>
      <protection hidden="1"/>
    </xf>
    <xf numFmtId="0" fontId="45" fillId="4" borderId="1" xfId="0" applyNumberFormat="1" applyFont="1" applyFill="1" applyBorder="1" applyAlignment="1" applyProtection="1">
      <alignment horizontal="center" vertical="center" wrapText="1"/>
      <protection hidden="1"/>
    </xf>
    <xf numFmtId="0" fontId="45" fillId="4" borderId="18" xfId="0" applyNumberFormat="1" applyFont="1" applyFill="1" applyBorder="1" applyAlignment="1" applyProtection="1">
      <alignment horizontal="center" vertical="center" wrapText="1"/>
      <protection hidden="1"/>
    </xf>
    <xf numFmtId="0" fontId="52" fillId="4" borderId="40" xfId="0" applyNumberFormat="1" applyFont="1" applyFill="1" applyBorder="1" applyAlignment="1" applyProtection="1">
      <alignment horizontal="center" vertical="center" wrapText="1"/>
      <protection hidden="1"/>
    </xf>
    <xf numFmtId="0" fontId="52" fillId="4" borderId="15" xfId="0" applyNumberFormat="1" applyFont="1" applyFill="1" applyBorder="1" applyAlignment="1" applyProtection="1">
      <alignment horizontal="center" vertical="center" wrapText="1"/>
      <protection hidden="1"/>
    </xf>
    <xf numFmtId="0" fontId="46" fillId="0" borderId="4" xfId="24" applyFont="1" applyBorder="1" applyAlignment="1" applyProtection="1">
      <alignment horizontal="left" vertical="center" wrapText="1"/>
      <protection locked="0"/>
    </xf>
    <xf numFmtId="0" fontId="50" fillId="0" borderId="9" xfId="0" applyFont="1" applyBorder="1" applyAlignment="1" applyProtection="1">
      <alignment horizontal="left" vertical="center" wrapText="1"/>
      <protection locked="0"/>
    </xf>
    <xf numFmtId="0" fontId="50" fillId="0" borderId="62" xfId="0" applyFont="1" applyBorder="1" applyAlignment="1" applyProtection="1">
      <alignment horizontal="left" vertical="center" wrapText="1"/>
      <protection locked="0"/>
    </xf>
    <xf numFmtId="0" fontId="50" fillId="0" borderId="4" xfId="0" applyFont="1" applyBorder="1" applyAlignment="1" applyProtection="1">
      <alignment horizontal="left" vertical="center" wrapText="1"/>
      <protection locked="0"/>
    </xf>
    <xf numFmtId="0" fontId="50" fillId="0" borderId="26" xfId="0" applyFont="1" applyBorder="1" applyAlignment="1" applyProtection="1">
      <alignment horizontal="left" vertical="center" wrapText="1"/>
      <protection locked="0"/>
    </xf>
    <xf numFmtId="0" fontId="50" fillId="0" borderId="46" xfId="0" applyFont="1" applyBorder="1" applyAlignment="1" applyProtection="1">
      <alignment horizontal="left" vertical="center" wrapText="1"/>
      <protection locked="0"/>
    </xf>
    <xf numFmtId="0" fontId="50" fillId="0" borderId="63" xfId="0" applyFont="1" applyBorder="1" applyAlignment="1" applyProtection="1">
      <alignment horizontal="left" vertical="center" wrapText="1"/>
      <protection locked="0"/>
    </xf>
    <xf numFmtId="0" fontId="52" fillId="4" borderId="52" xfId="0" applyNumberFormat="1" applyFont="1" applyFill="1" applyBorder="1" applyAlignment="1" applyProtection="1">
      <alignment horizontal="center" vertical="center" wrapText="1"/>
      <protection hidden="1"/>
    </xf>
    <xf numFmtId="0" fontId="52" fillId="4" borderId="54" xfId="0" applyNumberFormat="1" applyFont="1" applyFill="1" applyBorder="1" applyAlignment="1" applyProtection="1">
      <alignment horizontal="center" vertical="center" wrapText="1"/>
      <protection hidden="1"/>
    </xf>
    <xf numFmtId="0" fontId="52" fillId="4" borderId="72" xfId="0" applyNumberFormat="1" applyFont="1" applyFill="1" applyBorder="1" applyAlignment="1" applyProtection="1">
      <alignment horizontal="center" vertical="center" wrapText="1"/>
      <protection hidden="1"/>
    </xf>
    <xf numFmtId="0" fontId="52" fillId="4" borderId="73" xfId="0" applyNumberFormat="1" applyFont="1" applyFill="1" applyBorder="1" applyAlignment="1" applyProtection="1">
      <alignment horizontal="center" vertical="center" wrapText="1"/>
      <protection hidden="1"/>
    </xf>
    <xf numFmtId="0" fontId="52" fillId="4" borderId="16" xfId="0" applyNumberFormat="1" applyFont="1" applyFill="1" applyBorder="1" applyAlignment="1" applyProtection="1">
      <alignment horizontal="center" vertical="center" wrapText="1"/>
      <protection hidden="1"/>
    </xf>
    <xf numFmtId="0" fontId="52" fillId="4" borderId="18" xfId="0" applyNumberFormat="1" applyFont="1" applyFill="1" applyBorder="1" applyAlignment="1" applyProtection="1">
      <alignment horizontal="center" vertical="center" wrapText="1"/>
      <protection hidden="1"/>
    </xf>
    <xf numFmtId="0" fontId="52" fillId="4" borderId="19" xfId="0" applyNumberFormat="1" applyFont="1" applyFill="1" applyBorder="1" applyAlignment="1" applyProtection="1">
      <alignment horizontal="center" vertical="center" wrapText="1"/>
      <protection hidden="1"/>
    </xf>
    <xf numFmtId="0" fontId="52" fillId="4" borderId="34" xfId="0" applyNumberFormat="1" applyFont="1" applyFill="1" applyBorder="1" applyAlignment="1" applyProtection="1">
      <alignment horizontal="center" vertical="center" wrapText="1"/>
      <protection hidden="1"/>
    </xf>
    <xf numFmtId="0" fontId="40" fillId="4" borderId="61" xfId="0" applyNumberFormat="1" applyFont="1" applyFill="1" applyBorder="1" applyAlignment="1" applyProtection="1">
      <alignment horizontal="center" vertical="center" wrapText="1"/>
      <protection hidden="1"/>
    </xf>
    <xf numFmtId="0" fontId="40" fillId="4" borderId="64" xfId="0" applyNumberFormat="1" applyFont="1" applyFill="1" applyBorder="1" applyAlignment="1" applyProtection="1">
      <alignment horizontal="center" vertical="center" wrapText="1"/>
      <protection hidden="1"/>
    </xf>
    <xf numFmtId="0" fontId="40" fillId="4" borderId="30" xfId="0" applyNumberFormat="1" applyFont="1" applyFill="1" applyBorder="1" applyAlignment="1" applyProtection="1">
      <alignment horizontal="center" vertical="center"/>
      <protection hidden="1"/>
    </xf>
    <xf numFmtId="0" fontId="40" fillId="4" borderId="45" xfId="0" applyNumberFormat="1" applyFont="1" applyFill="1" applyBorder="1" applyAlignment="1" applyProtection="1">
      <alignment horizontal="center" vertical="center"/>
      <protection hidden="1"/>
    </xf>
    <xf numFmtId="0" fontId="40" fillId="4" borderId="67" xfId="0" applyNumberFormat="1" applyFont="1" applyFill="1" applyBorder="1" applyAlignment="1" applyProtection="1">
      <alignment horizontal="center" vertical="center"/>
      <protection hidden="1"/>
    </xf>
    <xf numFmtId="0" fontId="47" fillId="4" borderId="26" xfId="0" applyNumberFormat="1" applyFont="1" applyFill="1" applyBorder="1" applyAlignment="1" applyProtection="1">
      <alignment horizontal="center" vertical="center"/>
      <protection hidden="1"/>
    </xf>
    <xf numFmtId="0" fontId="47" fillId="4" borderId="46" xfId="0" applyNumberFormat="1" applyFont="1" applyFill="1" applyBorder="1" applyAlignment="1" applyProtection="1">
      <alignment horizontal="center" vertical="center"/>
      <protection hidden="1"/>
    </xf>
    <xf numFmtId="0" fontId="47" fillId="4" borderId="63" xfId="0" applyNumberFormat="1" applyFont="1" applyFill="1" applyBorder="1" applyAlignment="1" applyProtection="1">
      <alignment horizontal="center" vertical="center"/>
      <protection hidden="1"/>
    </xf>
    <xf numFmtId="0" fontId="43" fillId="4" borderId="3" xfId="0" applyNumberFormat="1" applyFont="1" applyFill="1" applyBorder="1" applyAlignment="1" applyProtection="1">
      <alignment horizontal="left" vertical="top" wrapText="1"/>
      <protection hidden="1"/>
    </xf>
    <xf numFmtId="0" fontId="43" fillId="0" borderId="0" xfId="0" applyFont="1" applyAlignment="1" applyProtection="1">
      <alignment horizontal="left" vertical="center"/>
      <protection hidden="1"/>
    </xf>
    <xf numFmtId="0" fontId="40" fillId="4" borderId="42" xfId="0" applyNumberFormat="1" applyFont="1" applyFill="1" applyBorder="1" applyAlignment="1" applyProtection="1">
      <alignment horizontal="center" vertical="center" wrapText="1"/>
      <protection hidden="1"/>
    </xf>
    <xf numFmtId="0" fontId="40" fillId="4" borderId="28" xfId="0" applyNumberFormat="1" applyFont="1" applyFill="1" applyBorder="1" applyAlignment="1" applyProtection="1">
      <alignment horizontal="center" vertical="center" wrapText="1"/>
      <protection hidden="1"/>
    </xf>
    <xf numFmtId="0" fontId="40" fillId="4" borderId="29" xfId="0" applyNumberFormat="1" applyFont="1" applyFill="1" applyBorder="1" applyAlignment="1" applyProtection="1">
      <alignment horizontal="center" vertical="center" wrapText="1"/>
      <protection hidden="1"/>
    </xf>
    <xf numFmtId="0" fontId="40" fillId="4" borderId="59" xfId="0" applyNumberFormat="1" applyFont="1" applyFill="1" applyBorder="1" applyAlignment="1" applyProtection="1">
      <alignment horizontal="center" vertical="center" wrapText="1"/>
      <protection hidden="1"/>
    </xf>
    <xf numFmtId="0" fontId="40" fillId="4" borderId="32" xfId="0" applyNumberFormat="1" applyFont="1" applyFill="1" applyBorder="1" applyAlignment="1" applyProtection="1">
      <alignment horizontal="center" vertical="center" wrapText="1"/>
      <protection hidden="1"/>
    </xf>
    <xf numFmtId="0" fontId="40" fillId="4" borderId="33" xfId="0" applyNumberFormat="1" applyFont="1" applyFill="1" applyBorder="1" applyAlignment="1" applyProtection="1">
      <alignment horizontal="center" vertical="center" wrapText="1"/>
      <protection hidden="1"/>
    </xf>
    <xf numFmtId="0" fontId="40" fillId="4" borderId="30" xfId="0" applyNumberFormat="1" applyFont="1" applyFill="1" applyBorder="1" applyAlignment="1" applyProtection="1">
      <alignment horizontal="left" vertical="center"/>
      <protection hidden="1"/>
    </xf>
    <xf numFmtId="0" fontId="40" fillId="4" borderId="45" xfId="0" applyNumberFormat="1" applyFont="1" applyFill="1" applyBorder="1" applyAlignment="1" applyProtection="1">
      <alignment horizontal="left" vertical="center"/>
      <protection hidden="1"/>
    </xf>
    <xf numFmtId="0" fontId="40" fillId="4" borderId="67" xfId="0" applyNumberFormat="1" applyFont="1" applyFill="1" applyBorder="1" applyAlignment="1" applyProtection="1">
      <alignment horizontal="left" vertical="center"/>
      <protection hidden="1"/>
    </xf>
    <xf numFmtId="0" fontId="40" fillId="4" borderId="26" xfId="0" applyNumberFormat="1" applyFont="1" applyFill="1" applyBorder="1" applyAlignment="1" applyProtection="1">
      <alignment horizontal="left" vertical="center"/>
      <protection hidden="1"/>
    </xf>
    <xf numFmtId="0" fontId="40" fillId="4" borderId="46" xfId="0" applyNumberFormat="1" applyFont="1" applyFill="1" applyBorder="1" applyAlignment="1" applyProtection="1">
      <alignment horizontal="left" vertical="center"/>
      <protection hidden="1"/>
    </xf>
    <xf numFmtId="0" fontId="40" fillId="4" borderId="63" xfId="0" applyNumberFormat="1" applyFont="1" applyFill="1" applyBorder="1" applyAlignment="1" applyProtection="1">
      <alignment horizontal="left" vertical="center"/>
      <protection hidden="1"/>
    </xf>
    <xf numFmtId="185" fontId="47" fillId="4" borderId="26" xfId="0" applyNumberFormat="1" applyFont="1" applyFill="1" applyBorder="1" applyAlignment="1" applyProtection="1">
      <alignment horizontal="center" vertical="center"/>
      <protection hidden="1"/>
    </xf>
    <xf numFmtId="185" fontId="47" fillId="4" borderId="46" xfId="0" applyNumberFormat="1" applyFont="1" applyFill="1" applyBorder="1" applyAlignment="1" applyProtection="1">
      <alignment horizontal="center" vertical="center"/>
      <protection hidden="1"/>
    </xf>
    <xf numFmtId="185" fontId="47" fillId="4" borderId="63" xfId="0" applyNumberFormat="1" applyFont="1" applyFill="1" applyBorder="1" applyAlignment="1" applyProtection="1">
      <alignment horizontal="center" vertical="center"/>
      <protection hidden="1"/>
    </xf>
    <xf numFmtId="0" fontId="43" fillId="4" borderId="14" xfId="0" applyNumberFormat="1" applyFont="1" applyFill="1" applyBorder="1" applyAlignment="1" applyProtection="1">
      <alignment horizontal="left" vertical="center" wrapText="1"/>
      <protection hidden="1"/>
    </xf>
    <xf numFmtId="0" fontId="43" fillId="4" borderId="18" xfId="0" applyNumberFormat="1" applyFont="1" applyFill="1" applyBorder="1" applyAlignment="1" applyProtection="1">
      <alignment horizontal="left" vertical="center" wrapText="1"/>
      <protection hidden="1"/>
    </xf>
    <xf numFmtId="0" fontId="43" fillId="4" borderId="30" xfId="0" applyNumberFormat="1" applyFont="1" applyFill="1" applyBorder="1" applyAlignment="1" applyProtection="1">
      <alignment horizontal="left" vertical="center" wrapText="1"/>
      <protection hidden="1"/>
    </xf>
    <xf numFmtId="0" fontId="43" fillId="4" borderId="40" xfId="0" applyNumberFormat="1" applyFont="1" applyFill="1" applyBorder="1" applyAlignment="1" applyProtection="1">
      <alignment horizontal="left" vertical="center" wrapText="1"/>
      <protection hidden="1"/>
    </xf>
    <xf numFmtId="0" fontId="40" fillId="4" borderId="40" xfId="0" applyNumberFormat="1" applyFont="1" applyFill="1" applyBorder="1" applyAlignment="1" applyProtection="1">
      <alignment horizontal="center" vertical="center"/>
      <protection hidden="1"/>
    </xf>
    <xf numFmtId="0" fontId="43" fillId="4" borderId="26" xfId="0" applyNumberFormat="1" applyFont="1" applyFill="1" applyBorder="1" applyAlignment="1" applyProtection="1">
      <alignment horizontal="left" vertical="center" wrapText="1"/>
      <protection hidden="1"/>
    </xf>
    <xf numFmtId="0" fontId="43" fillId="4" borderId="25" xfId="0" applyNumberFormat="1" applyFont="1" applyFill="1" applyBorder="1" applyAlignment="1" applyProtection="1">
      <alignment horizontal="left" vertical="center" wrapText="1"/>
      <protection hidden="1"/>
    </xf>
    <xf numFmtId="0" fontId="40" fillId="4" borderId="26" xfId="0" applyNumberFormat="1" applyFont="1" applyFill="1" applyBorder="1" applyAlignment="1" applyProtection="1">
      <alignment horizontal="center" vertical="center"/>
      <protection hidden="1"/>
    </xf>
    <xf numFmtId="0" fontId="40" fillId="4" borderId="25" xfId="0" applyNumberFormat="1" applyFont="1" applyFill="1" applyBorder="1" applyAlignment="1" applyProtection="1">
      <alignment horizontal="center" vertical="center"/>
      <protection hidden="1"/>
    </xf>
    <xf numFmtId="0" fontId="43" fillId="4" borderId="61" xfId="0" applyNumberFormat="1" applyFont="1" applyFill="1" applyBorder="1" applyAlignment="1" applyProtection="1">
      <alignment horizontal="left" vertical="center" wrapText="1"/>
      <protection hidden="1"/>
    </xf>
    <xf numFmtId="0" fontId="43" fillId="4" borderId="48" xfId="0" applyNumberFormat="1" applyFont="1" applyFill="1" applyBorder="1" applyAlignment="1" applyProtection="1">
      <alignment horizontal="left" vertical="center" wrapText="1"/>
      <protection hidden="1"/>
    </xf>
    <xf numFmtId="0" fontId="43" fillId="4" borderId="64" xfId="0" applyNumberFormat="1" applyFont="1" applyFill="1" applyBorder="1" applyAlignment="1" applyProtection="1">
      <alignment horizontal="left" vertical="center" wrapText="1"/>
      <protection hidden="1"/>
    </xf>
    <xf numFmtId="0" fontId="43" fillId="4" borderId="40" xfId="0" applyNumberFormat="1" applyFont="1" applyFill="1" applyBorder="1" applyAlignment="1" applyProtection="1">
      <alignment horizontal="left" vertical="center"/>
      <protection hidden="1"/>
    </xf>
    <xf numFmtId="0" fontId="43" fillId="4" borderId="4" xfId="0" applyNumberFormat="1" applyFont="1" applyFill="1" applyBorder="1" applyAlignment="1" applyProtection="1">
      <alignment horizontal="left" vertical="center" wrapText="1"/>
      <protection hidden="1"/>
    </xf>
    <xf numFmtId="0" fontId="43" fillId="4" borderId="10" xfId="0" applyNumberFormat="1" applyFont="1" applyFill="1" applyBorder="1" applyAlignment="1" applyProtection="1">
      <alignment horizontal="left" vertical="center"/>
      <protection hidden="1"/>
    </xf>
    <xf numFmtId="0" fontId="40" fillId="4" borderId="4" xfId="0" applyNumberFormat="1" applyFont="1" applyFill="1" applyBorder="1" applyAlignment="1" applyProtection="1">
      <alignment horizontal="center" vertical="center"/>
      <protection hidden="1"/>
    </xf>
    <xf numFmtId="0" fontId="40" fillId="4" borderId="10" xfId="0" applyNumberFormat="1" applyFont="1" applyFill="1" applyBorder="1" applyAlignment="1" applyProtection="1">
      <alignment horizontal="center" vertical="center"/>
      <protection hidden="1"/>
    </xf>
    <xf numFmtId="0" fontId="43" fillId="4" borderId="25" xfId="0" applyNumberFormat="1" applyFont="1" applyFill="1" applyBorder="1" applyAlignment="1" applyProtection="1">
      <alignment horizontal="left" vertical="center"/>
      <protection hidden="1"/>
    </xf>
    <xf numFmtId="0" fontId="43" fillId="4" borderId="61" xfId="0" applyNumberFormat="1" applyFont="1" applyFill="1" applyBorder="1" applyAlignment="1" applyProtection="1">
      <alignment horizontal="center" vertical="center" wrapText="1"/>
      <protection hidden="1"/>
    </xf>
    <xf numFmtId="0" fontId="43" fillId="4" borderId="48" xfId="0" applyNumberFormat="1" applyFont="1" applyFill="1" applyBorder="1" applyAlignment="1" applyProtection="1">
      <alignment horizontal="center" vertical="center" wrapText="1"/>
      <protection hidden="1"/>
    </xf>
    <xf numFmtId="0" fontId="43" fillId="4" borderId="64" xfId="0" applyNumberFormat="1" applyFont="1" applyFill="1" applyBorder="1" applyAlignment="1" applyProtection="1">
      <alignment horizontal="center" vertical="center" wrapText="1"/>
      <protection hidden="1"/>
    </xf>
    <xf numFmtId="0" fontId="43" fillId="4" borderId="27" xfId="0" applyNumberFormat="1" applyFont="1" applyFill="1" applyBorder="1" applyAlignment="1" applyProtection="1">
      <alignment horizontal="left" vertical="center" wrapText="1"/>
      <protection hidden="1"/>
    </xf>
    <xf numFmtId="0" fontId="43" fillId="4" borderId="29" xfId="0" applyNumberFormat="1" applyFont="1" applyFill="1" applyBorder="1" applyAlignment="1" applyProtection="1">
      <alignment horizontal="left" vertical="center" wrapText="1"/>
      <protection hidden="1"/>
    </xf>
    <xf numFmtId="0" fontId="43" fillId="4" borderId="7" xfId="0" applyNumberFormat="1" applyFont="1" applyFill="1" applyBorder="1" applyAlignment="1" applyProtection="1">
      <alignment horizontal="left" vertical="center" wrapText="1"/>
      <protection hidden="1"/>
    </xf>
    <xf numFmtId="0" fontId="43" fillId="4" borderId="8" xfId="0" applyNumberFormat="1" applyFont="1" applyFill="1" applyBorder="1" applyAlignment="1" applyProtection="1">
      <alignment horizontal="left" vertical="center" wrapText="1"/>
      <protection hidden="1"/>
    </xf>
    <xf numFmtId="0" fontId="42" fillId="4" borderId="42" xfId="0" applyNumberFormat="1" applyFont="1" applyFill="1" applyBorder="1" applyAlignment="1" applyProtection="1">
      <alignment horizontal="center" vertical="center" wrapText="1"/>
      <protection hidden="1"/>
    </xf>
    <xf numFmtId="0" fontId="42" fillId="4" borderId="28" xfId="0" applyNumberFormat="1" applyFont="1" applyFill="1" applyBorder="1" applyAlignment="1" applyProtection="1">
      <alignment horizontal="center" vertical="center" wrapText="1"/>
      <protection hidden="1"/>
    </xf>
    <xf numFmtId="0" fontId="42" fillId="4" borderId="29" xfId="0" applyNumberFormat="1" applyFont="1" applyFill="1" applyBorder="1" applyAlignment="1" applyProtection="1">
      <alignment horizontal="center" vertical="center" wrapText="1"/>
      <protection hidden="1"/>
    </xf>
    <xf numFmtId="0" fontId="42" fillId="4" borderId="59" xfId="0" applyNumberFormat="1" applyFont="1" applyFill="1" applyBorder="1" applyAlignment="1" applyProtection="1">
      <alignment horizontal="center" vertical="center" wrapText="1"/>
      <protection hidden="1"/>
    </xf>
    <xf numFmtId="0" fontId="42" fillId="4" borderId="32" xfId="0" applyNumberFormat="1" applyFont="1" applyFill="1" applyBorder="1" applyAlignment="1" applyProtection="1">
      <alignment horizontal="center" vertical="center" wrapText="1"/>
      <protection hidden="1"/>
    </xf>
    <xf numFmtId="0" fontId="42" fillId="4" borderId="33" xfId="0" applyNumberFormat="1" applyFont="1" applyFill="1" applyBorder="1" applyAlignment="1" applyProtection="1">
      <alignment horizontal="center" vertical="center" wrapText="1"/>
      <protection hidden="1"/>
    </xf>
    <xf numFmtId="0" fontId="42" fillId="4" borderId="30" xfId="0" applyNumberFormat="1" applyFont="1" applyFill="1" applyBorder="1" applyAlignment="1" applyProtection="1">
      <alignment horizontal="center" vertical="center" wrapText="1"/>
      <protection hidden="1"/>
    </xf>
    <xf numFmtId="0" fontId="42" fillId="4" borderId="40" xfId="0" applyNumberFormat="1" applyFont="1" applyFill="1" applyBorder="1" applyAlignment="1" applyProtection="1">
      <alignment horizontal="center" vertical="center" wrapText="1"/>
      <protection hidden="1"/>
    </xf>
    <xf numFmtId="49" fontId="40" fillId="4" borderId="15" xfId="0" applyNumberFormat="1" applyFont="1" applyFill="1" applyBorder="1" applyAlignment="1" applyProtection="1">
      <alignment horizontal="center" vertical="center" wrapText="1"/>
      <protection hidden="1"/>
    </xf>
    <xf numFmtId="49" fontId="40" fillId="4" borderId="16" xfId="0" applyNumberFormat="1" applyFont="1" applyFill="1" applyBorder="1" applyAlignment="1" applyProtection="1">
      <alignment horizontal="center" vertical="center" wrapText="1"/>
      <protection hidden="1"/>
    </xf>
    <xf numFmtId="0" fontId="40" fillId="4" borderId="26" xfId="0" applyNumberFormat="1" applyFont="1" applyFill="1" applyBorder="1" applyAlignment="1" applyProtection="1">
      <alignment horizontal="center" vertical="center" wrapText="1"/>
      <protection hidden="1"/>
    </xf>
    <xf numFmtId="0" fontId="40" fillId="4" borderId="25" xfId="0" applyNumberFormat="1" applyFont="1" applyFill="1" applyBorder="1" applyAlignment="1" applyProtection="1">
      <alignment horizontal="center" vertical="center" wrapText="1"/>
      <protection hidden="1"/>
    </xf>
    <xf numFmtId="0" fontId="43" fillId="4" borderId="10" xfId="0" applyNumberFormat="1" applyFont="1" applyFill="1" applyBorder="1" applyAlignment="1" applyProtection="1">
      <alignment horizontal="left" vertical="center" wrapText="1"/>
      <protection hidden="1"/>
    </xf>
    <xf numFmtId="49" fontId="42" fillId="4" borderId="1" xfId="0" applyNumberFormat="1" applyFont="1" applyFill="1" applyBorder="1" applyAlignment="1" applyProtection="1">
      <alignment horizontal="center" vertical="center" wrapText="1"/>
      <protection hidden="1"/>
    </xf>
    <xf numFmtId="49" fontId="42" fillId="4" borderId="2" xfId="0" applyNumberFormat="1" applyFont="1" applyFill="1" applyBorder="1" applyAlignment="1" applyProtection="1">
      <alignment horizontal="center" vertical="center" wrapText="1"/>
      <protection hidden="1"/>
    </xf>
    <xf numFmtId="0" fontId="39" fillId="0" borderId="47" xfId="31" applyFont="1" applyBorder="1" applyAlignment="1" applyProtection="1">
      <alignment horizontal="center" vertical="center" wrapText="1"/>
      <protection hidden="1"/>
    </xf>
    <xf numFmtId="0" fontId="39" fillId="0" borderId="48" xfId="31" applyFont="1" applyBorder="1" applyAlignment="1" applyProtection="1">
      <alignment horizontal="center" vertical="center"/>
      <protection hidden="1"/>
    </xf>
    <xf numFmtId="0" fontId="39" fillId="0" borderId="64" xfId="31" applyFont="1" applyBorder="1" applyAlignment="1" applyProtection="1">
      <alignment horizontal="center" vertical="center"/>
      <protection hidden="1"/>
    </xf>
    <xf numFmtId="49" fontId="42" fillId="13" borderId="42" xfId="0" applyNumberFormat="1" applyFont="1" applyFill="1" applyBorder="1" applyAlignment="1" applyProtection="1">
      <alignment horizontal="center" vertical="center" wrapText="1"/>
      <protection hidden="1"/>
    </xf>
    <xf numFmtId="49" fontId="42" fillId="13" borderId="29" xfId="0" applyNumberFormat="1" applyFont="1" applyFill="1" applyBorder="1" applyAlignment="1" applyProtection="1">
      <alignment horizontal="center" vertical="center" wrapText="1"/>
      <protection hidden="1"/>
    </xf>
    <xf numFmtId="0" fontId="61" fillId="0" borderId="47" xfId="0" applyFont="1" applyBorder="1" applyAlignment="1" applyProtection="1">
      <alignment horizontal="center" vertical="center" wrapText="1"/>
      <protection hidden="1"/>
    </xf>
    <xf numFmtId="0" fontId="61" fillId="0" borderId="48" xfId="0" applyFont="1" applyBorder="1" applyAlignment="1" applyProtection="1">
      <alignment horizontal="center" vertical="center" wrapText="1"/>
      <protection hidden="1"/>
    </xf>
    <xf numFmtId="0" fontId="61" fillId="0" borderId="64" xfId="0" applyFont="1" applyBorder="1" applyAlignment="1" applyProtection="1">
      <alignment horizontal="center" vertical="center" wrapText="1"/>
      <protection hidden="1"/>
    </xf>
    <xf numFmtId="0" fontId="61" fillId="0" borderId="14" xfId="0" applyFont="1" applyBorder="1" applyAlignment="1" applyProtection="1">
      <alignment horizontal="center" vertical="center" wrapText="1"/>
      <protection hidden="1"/>
    </xf>
    <xf numFmtId="0" fontId="61" fillId="0" borderId="1" xfId="0" applyFont="1" applyBorder="1" applyAlignment="1" applyProtection="1">
      <alignment horizontal="center" vertical="center"/>
      <protection hidden="1"/>
    </xf>
    <xf numFmtId="0" fontId="61" fillId="0" borderId="18" xfId="0" applyFont="1" applyBorder="1" applyAlignment="1" applyProtection="1">
      <alignment horizontal="center" vertical="center"/>
      <protection hidden="1"/>
    </xf>
    <xf numFmtId="0" fontId="57" fillId="5" borderId="30" xfId="0" applyNumberFormat="1" applyFont="1" applyFill="1" applyBorder="1" applyAlignment="1" applyProtection="1">
      <alignment horizontal="center" vertical="center" wrapText="1"/>
      <protection locked="0" hidden="1"/>
    </xf>
    <xf numFmtId="0" fontId="57" fillId="5" borderId="45" xfId="0" applyNumberFormat="1" applyFont="1" applyFill="1" applyBorder="1" applyAlignment="1" applyProtection="1">
      <alignment horizontal="center" vertical="center" wrapText="1"/>
      <protection locked="0" hidden="1"/>
    </xf>
    <xf numFmtId="0" fontId="57" fillId="5" borderId="40" xfId="0" applyNumberFormat="1" applyFont="1" applyFill="1" applyBorder="1" applyAlignment="1" applyProtection="1">
      <alignment horizontal="center" vertical="center" wrapText="1"/>
      <protection locked="0" hidden="1"/>
    </xf>
    <xf numFmtId="49" fontId="61" fillId="12" borderId="35" xfId="0" applyNumberFormat="1" applyFont="1" applyFill="1" applyBorder="1" applyAlignment="1" applyProtection="1">
      <alignment horizontal="center" vertical="center" wrapText="1"/>
      <protection hidden="1"/>
    </xf>
    <xf numFmtId="49" fontId="61" fillId="12" borderId="36" xfId="0" applyNumberFormat="1" applyFont="1" applyFill="1" applyBorder="1" applyAlignment="1" applyProtection="1">
      <alignment horizontal="center" vertical="center" wrapText="1"/>
      <protection hidden="1"/>
    </xf>
    <xf numFmtId="49" fontId="42" fillId="4" borderId="14" xfId="0" applyNumberFormat="1" applyFont="1" applyFill="1" applyBorder="1" applyAlignment="1" applyProtection="1">
      <alignment horizontal="center" vertical="center" wrapText="1"/>
      <protection hidden="1"/>
    </xf>
    <xf numFmtId="49" fontId="42" fillId="4" borderId="15" xfId="0" applyNumberFormat="1" applyFont="1" applyFill="1" applyBorder="1" applyAlignment="1" applyProtection="1">
      <alignment horizontal="center" vertical="center" wrapText="1"/>
      <protection hidden="1"/>
    </xf>
  </cellXfs>
  <cellStyles count="39">
    <cellStyle name="0,0_x000a__x000a_NA_x000a__x000a_" xfId="1" xr:uid="{00000000-0005-0000-0000-000000000000}"/>
    <cellStyle name="Articles" xfId="2" xr:uid="{00000000-0005-0000-0000-000001000000}"/>
    <cellStyle name="Comma 5" xfId="32" xr:uid="{4882F035-FC73-B145-A32E-11E3295F39E6}"/>
    <cellStyle name="Hyperlink 4" xfId="37" xr:uid="{7FFE3747-7CD3-460E-B0DD-A96CDA1DC8E8}"/>
    <cellStyle name="Normal 3" xfId="36" xr:uid="{4A8E2004-B9B1-46AC-BEF1-31DF71CC1FA5}"/>
    <cellStyle name="s]_x000a__x000a_;run=c:\smartctr\SmartCtr_x000a__x000a_Beep=yes_x000a__x000a_NullPort=None_x000a__x000a_BorderWidth=1_x000a__x000a_CursorBlinkRate=590_x000a__x000a_DoubleClickSpeed=452_x000a__x000a_Progr" xfId="3" xr:uid="{00000000-0005-0000-0000-000002000000}"/>
    <cellStyle name="一般" xfId="0" builtinId="0"/>
    <cellStyle name="一般 10" xfId="38" xr:uid="{75936D8D-6774-48D9-AA44-FE1D34E68A8C}"/>
    <cellStyle name="一般 12" xfId="34" xr:uid="{2FCCADA1-9660-6D4A-8861-7F1E1FBEE1AC}"/>
    <cellStyle name="一般 2" xfId="4" xr:uid="{00000000-0005-0000-0000-000004000000}"/>
    <cellStyle name="一般 2 2" xfId="12" xr:uid="{00000000-0005-0000-0000-000005000000}"/>
    <cellStyle name="一般 2 2 2" xfId="15" xr:uid="{00000000-0005-0000-0000-000006000000}"/>
    <cellStyle name="一般 2 3" xfId="14" xr:uid="{00000000-0005-0000-0000-000007000000}"/>
    <cellStyle name="一般 2 4" xfId="20" xr:uid="{00000000-0005-0000-0000-000008000000}"/>
    <cellStyle name="一般 3" xfId="5" xr:uid="{00000000-0005-0000-0000-000009000000}"/>
    <cellStyle name="一般 3 2" xfId="13" xr:uid="{00000000-0005-0000-0000-00000A000000}"/>
    <cellStyle name="一般 30" xfId="19" xr:uid="{00000000-0005-0000-0000-00000B000000}"/>
    <cellStyle name="一般 4" xfId="7" xr:uid="{00000000-0005-0000-0000-00000C000000}"/>
    <cellStyle name="一般 4 2" xfId="27" xr:uid="{00000000-0005-0000-0000-00000D000000}"/>
    <cellStyle name="一般 5" xfId="17" xr:uid="{00000000-0005-0000-0000-00000E000000}"/>
    <cellStyle name="一般 5 2" xfId="21" xr:uid="{00000000-0005-0000-0000-00000F000000}"/>
    <cellStyle name="一般 5 4" xfId="25" xr:uid="{00000000-0005-0000-0000-000010000000}"/>
    <cellStyle name="一般 6" xfId="28" xr:uid="{00000000-0005-0000-0000-000011000000}"/>
    <cellStyle name="一般 6 2 3" xfId="22" xr:uid="{00000000-0005-0000-0000-000012000000}"/>
    <cellStyle name="一般 6 2 4" xfId="26" xr:uid="{00000000-0005-0000-0000-000013000000}"/>
    <cellStyle name="一般 7" xfId="29" xr:uid="{00000000-0005-0000-0000-000014000000}"/>
    <cellStyle name="一般 8" xfId="31" xr:uid="{711CCBFE-3BAD-B849-B062-E7ECA1D77E0A}"/>
    <cellStyle name="一般 8 3" xfId="33" xr:uid="{483B6BDB-7738-6544-B5F8-786B79C407A0}"/>
    <cellStyle name="一般 9" xfId="35" xr:uid="{71286C14-2DBE-4644-B1EA-4687E251AAA3}"/>
    <cellStyle name="千分位 2" xfId="8" xr:uid="{00000000-0005-0000-0000-000016000000}"/>
    <cellStyle name="千分位 2 2" xfId="16" xr:uid="{00000000-0005-0000-0000-000017000000}"/>
    <cellStyle name="千分位 3" xfId="30" xr:uid="{00000000-0005-0000-0000-000018000000}"/>
    <cellStyle name="千分位 4" xfId="23" xr:uid="{00000000-0005-0000-0000-000019000000}"/>
    <cellStyle name="百分比 2" xfId="10" xr:uid="{00000000-0005-0000-0000-00001B000000}"/>
    <cellStyle name="備註 2" xfId="11" xr:uid="{00000000-0005-0000-0000-00001C000000}"/>
    <cellStyle name="超連結" xfId="24" builtinId="8"/>
    <cellStyle name="超連結 2" xfId="6" xr:uid="{00000000-0005-0000-0000-00001E000000}"/>
    <cellStyle name="超連結 3" xfId="9" xr:uid="{00000000-0005-0000-0000-00001F000000}"/>
    <cellStyle name="超連結 4" xfId="18" xr:uid="{00000000-0005-0000-0000-000020000000}"/>
  </cellStyles>
  <dxfs count="47">
    <dxf>
      <font>
        <sz val="12"/>
        <name val="新細明體"/>
        <family val="1"/>
      </font>
    </dxf>
    <dxf>
      <font>
        <sz val="12"/>
        <name val="新細明體"/>
        <family val="1"/>
      </font>
    </dxf>
    <dxf>
      <font>
        <sz val="12"/>
        <name val="新細明體"/>
        <family val="1"/>
      </font>
    </dxf>
    <dxf>
      <font>
        <sz val="12"/>
        <name val="新細明體"/>
        <family val="1"/>
      </font>
    </dxf>
    <dxf>
      <font>
        <sz val="12"/>
        <name val="新細明體"/>
        <family val="1"/>
      </font>
    </dxf>
    <dxf>
      <font>
        <sz val="10"/>
        <name val="Times New Roman"/>
        <family val="1"/>
      </font>
      <fill>
        <patternFill patternType="solid">
          <fgColor auto="1"/>
          <bgColor rgb="FFCCFF66"/>
        </patternFill>
      </fill>
      <border>
        <left style="thin">
          <color rgb="FF000000"/>
        </left>
        <right style="thin">
          <color rgb="FF000000"/>
        </right>
        <top style="thin">
          <color rgb="FF000000"/>
        </top>
        <bottom style="thin">
          <color rgb="FF000000"/>
        </bottom>
      </border>
    </dxf>
    <dxf>
      <font>
        <sz val="12"/>
        <name val="微軟正黑體"/>
      </font>
    </dxf>
    <dxf>
      <font>
        <sz val="12"/>
        <name val="微軟正黑體"/>
      </font>
    </dxf>
    <dxf>
      <font>
        <sz val="12"/>
        <name val="微軟正黑體"/>
      </font>
    </dxf>
    <dxf>
      <font>
        <sz val="12"/>
        <name val="Microsoft JhengHei Light"/>
      </font>
      <fill>
        <patternFill patternType="solid">
          <fgColor auto="1"/>
          <bgColor rgb="FF92D050"/>
        </patternFill>
      </fill>
    </dxf>
    <dxf>
      <font>
        <sz val="12"/>
        <name val="Microsoft JhengHei Light"/>
      </font>
      <fill>
        <patternFill patternType="solid">
          <fgColor auto="1"/>
          <bgColor rgb="FF92D050"/>
        </patternFill>
      </fill>
    </dxf>
    <dxf>
      <font>
        <sz val="12"/>
        <name val="新細明體"/>
        <family val="1"/>
      </font>
    </dxf>
    <dxf>
      <font>
        <sz val="12"/>
        <name val="新細明體"/>
        <family val="1"/>
      </font>
    </dxf>
    <dxf>
      <font>
        <sz val="12"/>
        <name val="新細明體"/>
        <family val="1"/>
      </font>
    </dxf>
    <dxf>
      <font>
        <sz val="12"/>
        <name val="新細明體"/>
        <family val="1"/>
      </font>
    </dxf>
    <dxf>
      <font>
        <sz val="12"/>
        <name val="新細明體"/>
        <family val="1"/>
      </font>
    </dxf>
    <dxf>
      <fill>
        <patternFill patternType="solid">
          <fgColor auto="1"/>
          <bgColor theme="0" tint="-0.1499679555650502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solid">
          <fgColor auto="1"/>
          <bgColor theme="1"/>
        </patternFill>
      </fill>
    </dxf>
    <dxf>
      <fill>
        <patternFill patternType="mediumGray">
          <fgColor indexed="64"/>
          <bgColor theme="0"/>
        </patternFill>
      </fill>
    </dxf>
    <dxf>
      <fill>
        <patternFill patternType="mediumGray">
          <fgColor indexed="64"/>
          <bgColor theme="0"/>
        </patternFill>
      </fill>
    </dxf>
    <dxf>
      <fill>
        <patternFill patternType="solid">
          <fgColor auto="1"/>
          <bgColor rgb="FFFFFF00"/>
        </patternFill>
      </fill>
    </dxf>
    <dxf>
      <fill>
        <patternFill patternType="solid">
          <fgColor auto="1"/>
          <bgColor theme="0" tint="-0.34998626667073579"/>
        </patternFill>
      </fill>
    </dxf>
    <dxf>
      <fill>
        <patternFill patternType="mediumGray">
          <fgColor indexed="64"/>
          <bgColor theme="0"/>
        </patternFill>
      </fill>
    </dxf>
    <dxf>
      <fill>
        <patternFill patternType="solid">
          <fgColor auto="1"/>
          <bgColor rgb="FFFFFF00"/>
        </patternFill>
      </fill>
    </dxf>
    <dxf>
      <fill>
        <patternFill patternType="solid">
          <fgColor auto="1"/>
          <bgColor theme="0" tint="-0.34998626667073579"/>
        </patternFill>
      </fill>
    </dxf>
  </dxfs>
  <tableStyles count="1" defaultTableStyle="TableStyleMedium9" defaultPivotStyle="PivotStyleLight16">
    <tableStyle name="Invisible" pivot="0" table="0" count="0" xr9:uid="{CD7D2D95-61B9-4F9B-AD9B-88DCD872E002}"/>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77777"/>
      <color rgb="FFEBF1D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xdr:col>
      <xdr:colOff>28575</xdr:colOff>
      <xdr:row>2</xdr:row>
      <xdr:rowOff>161925</xdr:rowOff>
    </xdr:from>
    <xdr:ext cx="3848100" cy="1628775"/>
    <xdr:pic>
      <xdr:nvPicPr>
        <xdr:cNvPr id="2" name="圖片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0" y="0"/>
          <a:ext cx="3848100" cy="1628775"/>
        </a:xfrm>
        <a:prstGeom prst="rect">
          <a:avLst/>
        </a:prstGeom>
      </xdr:spPr>
    </xdr:pic>
    <xdr:clientData/>
  </xdr:oneCellAnchor>
  <xdr:oneCellAnchor>
    <xdr:from>
      <xdr:col>1</xdr:col>
      <xdr:colOff>19050</xdr:colOff>
      <xdr:row>13</xdr:row>
      <xdr:rowOff>38100</xdr:rowOff>
    </xdr:from>
    <xdr:ext cx="3971925" cy="2028825"/>
    <xdr:pic>
      <xdr:nvPicPr>
        <xdr:cNvPr id="3" name="圖片 3">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print"/>
        <a:stretch>
          <a:fillRect/>
        </a:stretch>
      </xdr:blipFill>
      <xdr:spPr>
        <a:xfrm>
          <a:off x="0" y="0"/>
          <a:ext cx="3971925" cy="2028825"/>
        </a:xfrm>
        <a:prstGeom prst="rect">
          <a:avLst/>
        </a:prstGeom>
      </xdr:spPr>
    </xdr:pic>
    <xdr:clientData/>
  </xdr:oneCellAnchor>
  <xdr:oneCellAnchor>
    <xdr:from>
      <xdr:col>1</xdr:col>
      <xdr:colOff>133350</xdr:colOff>
      <xdr:row>25</xdr:row>
      <xdr:rowOff>190500</xdr:rowOff>
    </xdr:from>
    <xdr:ext cx="5867400" cy="2362200"/>
    <xdr:pic>
      <xdr:nvPicPr>
        <xdr:cNvPr id="4" name="圖片 4">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cstate="print"/>
        <a:stretch>
          <a:fillRect/>
        </a:stretch>
      </xdr:blipFill>
      <xdr:spPr>
        <a:xfrm>
          <a:off x="0" y="0"/>
          <a:ext cx="5867400" cy="2362200"/>
        </a:xfrm>
        <a:prstGeom prst="rect">
          <a:avLst/>
        </a:prstGeom>
      </xdr:spPr>
    </xdr:pic>
    <xdr:clientData/>
  </xdr:oneCellAnchor>
  <xdr:oneCellAnchor>
    <xdr:from>
      <xdr:col>0</xdr:col>
      <xdr:colOff>600075</xdr:colOff>
      <xdr:row>39</xdr:row>
      <xdr:rowOff>142875</xdr:rowOff>
    </xdr:from>
    <xdr:ext cx="5981700" cy="2171700"/>
    <xdr:pic>
      <xdr:nvPicPr>
        <xdr:cNvPr id="5" name="圖片 7">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4" cstate="print"/>
        <a:stretch>
          <a:fillRect/>
        </a:stretch>
      </xdr:blipFill>
      <xdr:spPr>
        <a:xfrm>
          <a:off x="0" y="0"/>
          <a:ext cx="5981700" cy="2171700"/>
        </a:xfrm>
        <a:prstGeom prst="rect">
          <a:avLst/>
        </a:prstGeom>
      </xdr:spPr>
    </xdr:pic>
    <xdr:clientData/>
  </xdr:oneCellAnchor>
  <xdr:oneCellAnchor>
    <xdr:from>
      <xdr:col>1</xdr:col>
      <xdr:colOff>95250</xdr:colOff>
      <xdr:row>52</xdr:row>
      <xdr:rowOff>114300</xdr:rowOff>
    </xdr:from>
    <xdr:ext cx="5905500" cy="2200275"/>
    <xdr:pic>
      <xdr:nvPicPr>
        <xdr:cNvPr id="6" name="圖片 8">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cstate="print"/>
        <a:stretch>
          <a:fillRect/>
        </a:stretch>
      </xdr:blipFill>
      <xdr:spPr>
        <a:xfrm>
          <a:off x="0" y="0"/>
          <a:ext cx="5905500" cy="2200275"/>
        </a:xfrm>
        <a:prstGeom prst="rect">
          <a:avLst/>
        </a:prstGeom>
      </xdr:spPr>
    </xdr:pic>
    <xdr:clientData/>
  </xdr:oneCellAnchor>
  <xdr:oneCellAnchor>
    <xdr:from>
      <xdr:col>1</xdr:col>
      <xdr:colOff>47625</xdr:colOff>
      <xdr:row>65</xdr:row>
      <xdr:rowOff>123825</xdr:rowOff>
    </xdr:from>
    <xdr:ext cx="5705475" cy="2247900"/>
    <xdr:pic>
      <xdr:nvPicPr>
        <xdr:cNvPr id="7" name="圖片 9">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6" cstate="print"/>
        <a:stretch>
          <a:fillRect/>
        </a:stretch>
      </xdr:blipFill>
      <xdr:spPr>
        <a:xfrm>
          <a:off x="0" y="0"/>
          <a:ext cx="5705475" cy="2247900"/>
        </a:xfrm>
        <a:prstGeom prst="rect">
          <a:avLst/>
        </a:prstGeom>
      </xdr:spPr>
    </xdr:pic>
    <xdr:clientData/>
  </xdr:oneCellAnchor>
  <xdr:oneCellAnchor>
    <xdr:from>
      <xdr:col>0</xdr:col>
      <xdr:colOff>600075</xdr:colOff>
      <xdr:row>77</xdr:row>
      <xdr:rowOff>209550</xdr:rowOff>
    </xdr:from>
    <xdr:ext cx="6505575" cy="2876550"/>
    <xdr:pic>
      <xdr:nvPicPr>
        <xdr:cNvPr id="8" name="圖片 10">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7" cstate="print"/>
        <a:stretch>
          <a:fillRect/>
        </a:stretch>
      </xdr:blipFill>
      <xdr:spPr>
        <a:xfrm>
          <a:off x="0" y="0"/>
          <a:ext cx="6505575" cy="2876550"/>
        </a:xfrm>
        <a:prstGeom prst="rect">
          <a:avLst/>
        </a:prstGeom>
      </xdr:spPr>
    </xdr:pic>
    <xdr:clientData/>
  </xdr:oneCellAnchor>
  <xdr:oneCellAnchor>
    <xdr:from>
      <xdr:col>0</xdr:col>
      <xdr:colOff>609600</xdr:colOff>
      <xdr:row>94</xdr:row>
      <xdr:rowOff>114300</xdr:rowOff>
    </xdr:from>
    <xdr:ext cx="6315075" cy="3924300"/>
    <xdr:pic>
      <xdr:nvPicPr>
        <xdr:cNvPr id="9" name="圖片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8" cstate="print"/>
        <a:stretch>
          <a:fillRect/>
        </a:stretch>
      </xdr:blipFill>
      <xdr:spPr>
        <a:xfrm>
          <a:off x="0" y="0"/>
          <a:ext cx="6315075" cy="3924300"/>
        </a:xfrm>
        <a:prstGeom prst="rect">
          <a:avLst/>
        </a:prstGeom>
      </xdr:spPr>
    </xdr:pic>
    <xdr:clientData/>
  </xdr:oneCellAnchor>
  <xdr:oneCellAnchor>
    <xdr:from>
      <xdr:col>0</xdr:col>
      <xdr:colOff>609600</xdr:colOff>
      <xdr:row>114</xdr:row>
      <xdr:rowOff>66675</xdr:rowOff>
    </xdr:from>
    <xdr:ext cx="6496050" cy="2857500"/>
    <xdr:pic>
      <xdr:nvPicPr>
        <xdr:cNvPr id="10" name="圖片 10">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9" cstate="print"/>
        <a:stretch>
          <a:fillRect/>
        </a:stretch>
      </xdr:blipFill>
      <xdr:spPr>
        <a:xfrm>
          <a:off x="0" y="0"/>
          <a:ext cx="6496050" cy="2857500"/>
        </a:xfrm>
        <a:prstGeom prst="rect">
          <a:avLst/>
        </a:prstGeom>
      </xdr:spPr>
    </xdr:pic>
    <xdr:clientData/>
  </xdr:oneCellAnchor>
  <xdr:oneCellAnchor>
    <xdr:from>
      <xdr:col>1</xdr:col>
      <xdr:colOff>66675</xdr:colOff>
      <xdr:row>129</xdr:row>
      <xdr:rowOff>114300</xdr:rowOff>
    </xdr:from>
    <xdr:ext cx="5724525" cy="3324225"/>
    <xdr:pic>
      <xdr:nvPicPr>
        <xdr:cNvPr id="11" name="圖片 11">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10" cstate="print"/>
        <a:stretch>
          <a:fillRect/>
        </a:stretch>
      </xdr:blipFill>
      <xdr:spPr>
        <a:xfrm>
          <a:off x="0" y="0"/>
          <a:ext cx="5724525" cy="3324225"/>
        </a:xfrm>
        <a:prstGeom prst="rect">
          <a:avLst/>
        </a:prstGeom>
      </xdr:spPr>
    </xdr:pic>
    <xdr:clientData/>
  </xdr:oneCellAnchor>
  <xdr:oneCellAnchor>
    <xdr:from>
      <xdr:col>0</xdr:col>
      <xdr:colOff>619125</xdr:colOff>
      <xdr:row>146</xdr:row>
      <xdr:rowOff>38100</xdr:rowOff>
    </xdr:from>
    <xdr:ext cx="6581775" cy="3009900"/>
    <xdr:pic>
      <xdr:nvPicPr>
        <xdr:cNvPr id="12" name="圖片 12">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11" cstate="print"/>
        <a:stretch>
          <a:fillRect/>
        </a:stretch>
      </xdr:blipFill>
      <xdr:spPr>
        <a:xfrm>
          <a:off x="0" y="0"/>
          <a:ext cx="6581775" cy="3009900"/>
        </a:xfrm>
        <a:prstGeom prst="rect">
          <a:avLst/>
        </a:prstGeom>
      </xdr:spPr>
    </xdr:pic>
    <xdr:clientData/>
  </xdr:oneCellAnchor>
  <xdr:oneCellAnchor>
    <xdr:from>
      <xdr:col>1</xdr:col>
      <xdr:colOff>76200</xdr:colOff>
      <xdr:row>161</xdr:row>
      <xdr:rowOff>19050</xdr:rowOff>
    </xdr:from>
    <xdr:ext cx="5915025" cy="3429000"/>
    <xdr:pic>
      <xdr:nvPicPr>
        <xdr:cNvPr id="13" name="圖片 13">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2" cstate="print"/>
        <a:stretch>
          <a:fillRect/>
        </a:stretch>
      </xdr:blipFill>
      <xdr:spPr>
        <a:xfrm>
          <a:off x="0" y="0"/>
          <a:ext cx="5915025" cy="342900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17" displayName="表格17" ref="A2:E5" totalsRowShown="0">
  <autoFilter ref="A2:E5" xr:uid="{00000000-0009-0000-0100-000001000000}"/>
  <tableColumns count="5">
    <tableColumn id="1" xr3:uid="{00000000-0010-0000-0000-000001000000}" name="分數" dataDxfId="15"/>
    <tableColumn id="2" xr3:uid="{00000000-0010-0000-0000-000002000000}" name="資訊取得難易度" dataDxfId="14"/>
    <tableColumn id="3" xr3:uid="{00000000-0010-0000-0000-000003000000}" name="活動數據準確性" dataDxfId="13"/>
    <tableColumn id="4" xr3:uid="{00000000-0010-0000-0000-000004000000}" name="數據收集及準備時間" dataDxfId="12"/>
    <tableColumn id="5" xr3:uid="{00000000-0010-0000-0000-000005000000}" name="是否為預期使用者需求必要要求" dataDxfId="1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2" displayName="表格2" ref="B1:V67" totalsRowShown="0">
  <tableColumns count="21">
    <tableColumn id="1" xr3:uid="{00000000-0010-0000-0100-000001000000}" name="區域Region" dataDxfId="10"/>
    <tableColumn id="2" xr3:uid="{00000000-0010-0000-0100-000002000000}" name="國家別Country" dataDxfId="9"/>
    <tableColumn id="3" xr3:uid="{00000000-0010-0000-0100-000003000000}" name="排放源名稱Emission Source"/>
    <tableColumn id="4" xr3:uid="{00000000-0010-0000-0100-000004000000}" name="CO2係數"/>
    <tableColumn id="5" xr3:uid="{00000000-0010-0000-0100-000005000000}" name="CO2係數單位"/>
    <tableColumn id="6" xr3:uid="{00000000-0010-0000-0100-000006000000}" name="CH4係數"/>
    <tableColumn id="7" xr3:uid="{00000000-0010-0000-0100-000007000000}" name="CH4係數單位"/>
    <tableColumn id="8" xr3:uid="{00000000-0010-0000-0100-000008000000}" name="N2O係數"/>
    <tableColumn id="9" xr3:uid="{00000000-0010-0000-0100-000009000000}" name="N2O係數單位"/>
    <tableColumn id="10" xr3:uid="{00000000-0010-0000-0100-00000A000000}" name="HFCs係數"/>
    <tableColumn id="11" xr3:uid="{00000000-0010-0000-0100-00000B000000}" name="HFCs係數單位"/>
    <tableColumn id="12" xr3:uid="{00000000-0010-0000-0100-00000C000000}" name="PFCs係數"/>
    <tableColumn id="13" xr3:uid="{00000000-0010-0000-0100-00000D000000}" name="PFCs係數單位"/>
    <tableColumn id="14" xr3:uid="{00000000-0010-0000-0100-00000E000000}" name="SF6係數"/>
    <tableColumn id="15" xr3:uid="{00000000-0010-0000-0100-00000F000000}" name="SF6係數單位Factor Unit"/>
    <tableColumn id="16" xr3:uid="{00000000-0010-0000-0100-000010000000}" name="NF3係數Factor Unit"/>
    <tableColumn id="17" xr3:uid="{00000000-0010-0000-0100-000011000000}" name="NF3係數單位"/>
    <tableColumn id="18" xr3:uid="{00000000-0010-0000-0100-000012000000}" name="預設活數數據單位"/>
    <tableColumn id="19" xr3:uid="{00000000-0010-0000-0100-000013000000}" name="係數來源Reference"/>
    <tableColumn id="20" xr3:uid="{00000000-0010-0000-0100-000014000000}" name="係數年份Year"/>
    <tableColumn id="21" xr3:uid="{00000000-0010-0000-0100-000015000000}" name="熱值Caloric Valu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表格13" displayName="表格13" ref="A2:L163" totalsRowShown="0">
  <tableColumns count="12">
    <tableColumn id="1" xr3:uid="{00000000-0010-0000-0200-000001000000}" name="區域"/>
    <tableColumn id="2" xr3:uid="{00000000-0010-0000-0200-000002000000}" name="國家/市場"/>
    <tableColumn id="3" xr3:uid="{00000000-0010-0000-0200-000003000000}" name="電網"/>
    <tableColumn id="4" xr3:uid="{00000000-0010-0000-0200-000004000000}" name="電力係數"/>
    <tableColumn id="5" xr3:uid="{00000000-0010-0000-0200-000005000000}" name="係數單位"/>
    <tableColumn id="6" xr3:uid="{00000000-0010-0000-0200-000006000000}" name="電力係數年度"/>
    <tableColumn id="7" xr3:uid="{00000000-0010-0000-0200-000007000000}" name="電力係數來源"/>
    <tableColumn id="8" xr3:uid="{00000000-0010-0000-0200-000008000000}" name="國家&amp;電網" dataDxfId="8">
      <calculatedColumnFormula>表格13[[#This Row],[國家/市場]]&amp;表格13[[#This Row],[電網]]&amp;表格13[[#This Row],[電力係數年度]]</calculatedColumnFormula>
    </tableColumn>
    <tableColumn id="9" xr3:uid="{00000000-0010-0000-0200-000009000000}" name="電力係數2" dataDxfId="7">
      <calculatedColumnFormula>表格13[[#This Row],[電力係數]]</calculatedColumnFormula>
    </tableColumn>
    <tableColumn id="10" xr3:uid="{00000000-0010-0000-0200-00000A000000}" name="電力係數來源2">
      <calculatedColumnFormula>表格13[[#This Row],[電力係數來源]]</calculatedColumnFormula>
    </tableColumn>
    <tableColumn id="11" xr3:uid="{00000000-0010-0000-0200-00000B000000}" name="電力係數單位" dataDxfId="6">
      <calculatedColumnFormula>MID(表格13[[#This Row],[係數單位]],FIND("/",表格13[[#This Row],[係數單位]])+1,4)</calculatedColumnFormula>
    </tableColumn>
    <tableColumn id="12" xr3:uid="{00000000-0010-0000-0200-00000C000000}" name="欄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表格12" displayName="表格12" ref="F3:I11" totalsRowShown="0">
  <autoFilter ref="F3:I11" xr:uid="{00000000-0009-0000-0100-000006000000}"/>
  <tableColumns count="4">
    <tableColumn id="1" xr3:uid="{00000000-0010-0000-0300-000001000000}" name="冷媒設備Factor in Equation"/>
    <tableColumn id="2" xr3:uid="{00000000-0010-0000-0300-000002000000}" name="逸散率Emission Factor"/>
    <tableColumn id="3" xr3:uid="{00000000-0010-0000-0300-000003000000}" name="單位Unit"/>
    <tableColumn id="4" xr3:uid="{00000000-0010-0000-0300-000004000000}" name="逸散率來源References" dataDxfId="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表格1" displayName="表格1" ref="M3:M13" totalsRowShown="0">
  <autoFilter ref="M3:M13" xr:uid="{00000000-0009-0000-0100-000005000000}"/>
  <tableColumns count="1">
    <tableColumn id="1" xr3:uid="{00000000-0010-0000-0400-000001000000}" name="Asia" dataDxfId="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表格5" displayName="表格5" ref="N3:N10" totalsRowShown="0">
  <autoFilter ref="N3:N10" xr:uid="{00000000-0009-0000-0100-000004000000}"/>
  <tableColumns count="1">
    <tableColumn id="1" xr3:uid="{00000000-0010-0000-0500-000001000000}" name="Americas" dataDxfId="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表格8" displayName="表格8" ref="O3:O4" totalsRowShown="0">
  <autoFilter ref="O3:O4" xr:uid="{00000000-0009-0000-0100-000009000000}"/>
  <tableColumns count="1">
    <tableColumn id="1" xr3:uid="{00000000-0010-0000-0600-000001000000}" name="Africa" dataDxfId="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表格9" displayName="表格9" ref="P3:P19" totalsRowShown="0">
  <autoFilter ref="P3:P19" xr:uid="{00000000-0009-0000-0100-000008000000}"/>
  <tableColumns count="1">
    <tableColumn id="1" xr3:uid="{00000000-0010-0000-0700-000001000000}" name="Europe" dataDxfId="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表格10" displayName="表格10" ref="Q3:Q4" totalsRowShown="0">
  <autoFilter ref="Q3:Q4" xr:uid="{00000000-0009-0000-0100-000007000000}"/>
  <tableColumns count="1">
    <tableColumn id="1" xr3:uid="{00000000-0010-0000-0800-000001000000}" name="Oceania" dataDxfId="0"/>
  </tableColumns>
  <tableStyleInfo name="TableStyleMedium9"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DEVEN.CHU@deltaww.com" TargetMode="External"/><Relationship Id="rId2" Type="http://schemas.openxmlformats.org/officeDocument/2006/relationships/hyperlink" Target="mailto:DEVEN.CHU@deltaww.com" TargetMode="External"/><Relationship Id="rId1" Type="http://schemas.openxmlformats.org/officeDocument/2006/relationships/hyperlink" Target="mailto:DEVEN.CHU@deltaww.com" TargetMode="External"/><Relationship Id="rId5" Type="http://schemas.openxmlformats.org/officeDocument/2006/relationships/hyperlink" Target="mailto:DEVEN.CHU@deltaww.com" TargetMode="External"/><Relationship Id="rId4" Type="http://schemas.openxmlformats.org/officeDocument/2006/relationships/hyperlink" Target="mailto:DEVEN.CHU@deltaww.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tepco.co.jp/en/corpinfo/illustrated/environment/emissions-co2-e.html" TargetMode="External"/><Relationship Id="rId13" Type="http://schemas.openxmlformats.org/officeDocument/2006/relationships/printerSettings" Target="../printerSettings/printerSettings9.bin"/><Relationship Id="rId3" Type="http://schemas.openxmlformats.org/officeDocument/2006/relationships/hyperlink" Target="https://lowcarbonpower.org/region/United_Arab_Emirates" TargetMode="External"/><Relationship Id="rId7" Type="http://schemas.openxmlformats.org/officeDocument/2006/relationships/hyperlink" Target="https://www.tepco.co.jp/en/corpinfo/illustrated/environment/emissions-co2-e.html" TargetMode="External"/><Relationship Id="rId12" Type="http://schemas.openxmlformats.org/officeDocument/2006/relationships/hyperlink" Target="https://www.dcceew.gov.au/sites/default/files/documents/national-greenhouse-account-factors-2023.docx" TargetMode="External"/><Relationship Id="rId2" Type="http://schemas.openxmlformats.org/officeDocument/2006/relationships/hyperlink" Target="https://lowcarbonpower.org/region/Egypt" TargetMode="External"/><Relationship Id="rId1" Type="http://schemas.openxmlformats.org/officeDocument/2006/relationships/hyperlink" Target="https://app.electricitymaps.com/zone/CH" TargetMode="External"/><Relationship Id="rId6" Type="http://schemas.openxmlformats.org/officeDocument/2006/relationships/hyperlink" Target="https://app.electricitymaps.com/zone/CH" TargetMode="External"/><Relationship Id="rId11" Type="http://schemas.openxmlformats.org/officeDocument/2006/relationships/hyperlink" Target="https://www.dcceew.gov.au/sites/default/files/documents/national-greenhouse-account-factors-2023.docx" TargetMode="External"/><Relationship Id="rId5" Type="http://schemas.openxmlformats.org/officeDocument/2006/relationships/hyperlink" Target="https://www.entsoe.eu/" TargetMode="External"/><Relationship Id="rId10" Type="http://schemas.openxmlformats.org/officeDocument/2006/relationships/hyperlink" Target="https://www.ema.gov.sg/resources/singapore-energy-statistics/chapter2" TargetMode="External"/><Relationship Id="rId4" Type="http://schemas.openxmlformats.org/officeDocument/2006/relationships/hyperlink" Target="https://app.electricitymaps.com/zone/NO-NO1" TargetMode="External"/><Relationship Id="rId9" Type="http://schemas.openxmlformats.org/officeDocument/2006/relationships/hyperlink" Target="https://www.ema.gov.sg/resources/singapore-energy-statistics/chapter2" TargetMode="External"/><Relationship Id="rId14"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DF4C7-9E29-4EB2-84AD-E1E0500F973B}">
  <sheetPr codeName="工作表1"/>
  <dimension ref="A1:CO12103"/>
  <sheetViews>
    <sheetView topLeftCell="AO1" zoomScale="70" zoomScaleNormal="70" workbookViewId="0">
      <selection activeCell="AQ8" sqref="AQ8"/>
    </sheetView>
  </sheetViews>
  <sheetFormatPr defaultColWidth="8.90625" defaultRowHeight="17"/>
  <cols>
    <col min="1" max="73" width="12.08984375" style="273" customWidth="1"/>
    <col min="74" max="74" width="10.90625" style="273" customWidth="1"/>
    <col min="75" max="75" width="12.08984375" style="273" customWidth="1"/>
    <col min="76" max="76" width="11" style="273" customWidth="1"/>
    <col min="77" max="78" width="12.08984375" style="273" customWidth="1"/>
    <col min="79" max="79" width="12.453125" style="273" customWidth="1"/>
    <col min="80" max="80" width="11.54296875" style="273" customWidth="1"/>
    <col min="81" max="81" width="21.08984375" style="273" customWidth="1"/>
    <col min="82" max="82" width="13.08984375" style="282" customWidth="1"/>
    <col min="83" max="83" width="9.90625" style="273" customWidth="1"/>
    <col min="84" max="84" width="19.81640625" style="273" customWidth="1"/>
    <col min="85" max="85" width="9.08984375" style="273" customWidth="1"/>
    <col min="86" max="86" width="10.81640625" style="273" customWidth="1"/>
    <col min="87" max="87" width="13" style="273" customWidth="1"/>
    <col min="88" max="88" width="12" style="273" customWidth="1"/>
    <col min="89" max="89" width="9.08984375" style="273" customWidth="1"/>
    <col min="90" max="90" width="15.1796875" style="273" customWidth="1"/>
    <col min="91" max="92" width="9.08984375" style="273" customWidth="1"/>
    <col min="93" max="93" width="8.90625" style="311" customWidth="1"/>
    <col min="94" max="16384" width="8.90625" style="311"/>
  </cols>
  <sheetData>
    <row r="1" spans="1:92" customFormat="1">
      <c r="A1" s="329" t="s">
        <v>0</v>
      </c>
      <c r="B1" s="329" t="s">
        <v>1</v>
      </c>
      <c r="C1" s="329" t="s">
        <v>2</v>
      </c>
      <c r="D1" s="330" t="s">
        <v>3</v>
      </c>
      <c r="E1" s="330" t="s">
        <v>4</v>
      </c>
      <c r="F1" s="330" t="s">
        <v>5</v>
      </c>
      <c r="G1" s="330" t="s">
        <v>6</v>
      </c>
      <c r="H1" s="330" t="s">
        <v>7</v>
      </c>
      <c r="I1" s="330" t="s">
        <v>8</v>
      </c>
      <c r="J1" s="330" t="s">
        <v>9</v>
      </c>
      <c r="K1" s="330" t="s">
        <v>10</v>
      </c>
      <c r="L1" s="330" t="s">
        <v>11</v>
      </c>
      <c r="M1" s="330" t="s">
        <v>12</v>
      </c>
      <c r="N1" s="330" t="s">
        <v>13</v>
      </c>
      <c r="O1" s="330" t="s">
        <v>14</v>
      </c>
      <c r="P1" s="330" t="s">
        <v>15</v>
      </c>
      <c r="Q1" s="330" t="s">
        <v>16</v>
      </c>
      <c r="R1" s="330" t="s">
        <v>17</v>
      </c>
      <c r="S1" s="330" t="s">
        <v>18</v>
      </c>
      <c r="T1" s="330" t="s">
        <v>19</v>
      </c>
      <c r="U1" s="330" t="s">
        <v>20</v>
      </c>
      <c r="V1" s="330" t="s">
        <v>21</v>
      </c>
      <c r="W1" s="330" t="s">
        <v>22</v>
      </c>
      <c r="X1" s="331" t="s">
        <v>3</v>
      </c>
      <c r="Y1" s="331" t="s">
        <v>4</v>
      </c>
      <c r="Z1" s="331" t="s">
        <v>5</v>
      </c>
      <c r="AA1" s="331" t="s">
        <v>6</v>
      </c>
      <c r="AB1" s="331" t="s">
        <v>7</v>
      </c>
      <c r="AC1" s="331" t="s">
        <v>8</v>
      </c>
      <c r="AD1" s="331" t="s">
        <v>9</v>
      </c>
      <c r="AE1" s="331" t="s">
        <v>10</v>
      </c>
      <c r="AF1" s="331" t="s">
        <v>11</v>
      </c>
      <c r="AG1" s="331" t="s">
        <v>23</v>
      </c>
      <c r="AH1" s="331" t="s">
        <v>24</v>
      </c>
      <c r="AI1" s="331" t="s">
        <v>25</v>
      </c>
      <c r="AJ1" s="331" t="s">
        <v>26</v>
      </c>
      <c r="AK1" s="331" t="s">
        <v>22</v>
      </c>
      <c r="AL1" s="332" t="s">
        <v>3</v>
      </c>
      <c r="AM1" s="332" t="s">
        <v>4</v>
      </c>
      <c r="AN1" s="332" t="s">
        <v>5</v>
      </c>
      <c r="AO1" s="332" t="s">
        <v>6</v>
      </c>
      <c r="AP1" s="332" t="s">
        <v>7</v>
      </c>
      <c r="AQ1" s="332" t="s">
        <v>8</v>
      </c>
      <c r="AR1" s="332" t="s">
        <v>9</v>
      </c>
      <c r="AS1" s="332" t="s">
        <v>10</v>
      </c>
      <c r="AT1" s="332" t="s">
        <v>11</v>
      </c>
      <c r="AU1" s="332" t="s">
        <v>27</v>
      </c>
      <c r="AV1" s="332" t="s">
        <v>28</v>
      </c>
      <c r="AW1" s="332" t="s">
        <v>29</v>
      </c>
      <c r="AX1" s="332" t="s">
        <v>30</v>
      </c>
      <c r="AY1" s="332" t="s">
        <v>31</v>
      </c>
      <c r="AZ1" s="332" t="s">
        <v>32</v>
      </c>
      <c r="BA1" s="332" t="s">
        <v>33</v>
      </c>
      <c r="BB1" s="332" t="s">
        <v>34</v>
      </c>
      <c r="BC1" s="332" t="s">
        <v>35</v>
      </c>
      <c r="BD1" s="332" t="s">
        <v>36</v>
      </c>
      <c r="BE1" s="332" t="s">
        <v>37</v>
      </c>
      <c r="BF1" s="332" t="s">
        <v>38</v>
      </c>
      <c r="BG1" s="332" t="s">
        <v>22</v>
      </c>
      <c r="BH1" s="329" t="s">
        <v>3</v>
      </c>
      <c r="BI1" s="329" t="s">
        <v>4</v>
      </c>
      <c r="BJ1" s="329" t="s">
        <v>5</v>
      </c>
      <c r="BK1" s="329" t="s">
        <v>6</v>
      </c>
      <c r="BL1" s="329" t="s">
        <v>7</v>
      </c>
      <c r="BM1" s="329" t="s">
        <v>8</v>
      </c>
      <c r="BN1" s="329" t="s">
        <v>9</v>
      </c>
      <c r="BO1" s="329" t="s">
        <v>10</v>
      </c>
      <c r="BP1" s="329" t="s">
        <v>11</v>
      </c>
      <c r="BQ1" s="329" t="s">
        <v>39</v>
      </c>
      <c r="BR1" s="329" t="s">
        <v>40</v>
      </c>
      <c r="BS1" s="329" t="s">
        <v>41</v>
      </c>
      <c r="BT1" s="329" t="s">
        <v>42</v>
      </c>
      <c r="BU1" s="329" t="s">
        <v>22</v>
      </c>
      <c r="BV1" s="333" t="s">
        <v>43</v>
      </c>
      <c r="BW1" s="333" t="s">
        <v>44</v>
      </c>
      <c r="BX1" s="333" t="s">
        <v>45</v>
      </c>
      <c r="BY1" s="333" t="s">
        <v>46</v>
      </c>
      <c r="BZ1" s="333" t="s">
        <v>47</v>
      </c>
      <c r="CA1" s="333" t="s">
        <v>48</v>
      </c>
      <c r="CB1" s="333" t="s">
        <v>49</v>
      </c>
      <c r="CC1" s="333" t="s">
        <v>50</v>
      </c>
      <c r="CD1" s="333" t="s">
        <v>51</v>
      </c>
      <c r="CE1" s="333" t="s">
        <v>52</v>
      </c>
      <c r="CF1" s="333" t="s">
        <v>53</v>
      </c>
      <c r="CG1" s="333" t="s">
        <v>54</v>
      </c>
      <c r="CH1" s="333" t="s">
        <v>55</v>
      </c>
      <c r="CI1" s="333" t="s">
        <v>56</v>
      </c>
      <c r="CJ1" s="333" t="s">
        <v>57</v>
      </c>
      <c r="CK1" s="333" t="s">
        <v>58</v>
      </c>
      <c r="CL1" s="333" t="s">
        <v>59</v>
      </c>
      <c r="CM1" s="333" t="s">
        <v>60</v>
      </c>
      <c r="CN1" s="334" t="s">
        <v>61</v>
      </c>
    </row>
    <row r="2" spans="1:92">
      <c r="A2" s="273">
        <v>2</v>
      </c>
      <c r="B2" s="273" t="s">
        <v>62</v>
      </c>
      <c r="C2" s="273" t="s">
        <v>63</v>
      </c>
      <c r="D2" s="273" t="s">
        <v>64</v>
      </c>
      <c r="E2" s="273" t="s">
        <v>63</v>
      </c>
      <c r="F2" s="273" t="s">
        <v>65</v>
      </c>
      <c r="G2" s="273" t="s">
        <v>65</v>
      </c>
      <c r="H2" s="335">
        <v>45078</v>
      </c>
      <c r="I2" s="273">
        <v>12411</v>
      </c>
      <c r="J2" s="273">
        <v>5</v>
      </c>
      <c r="K2" s="273">
        <v>265691</v>
      </c>
      <c r="L2" s="273" t="s">
        <v>66</v>
      </c>
      <c r="M2" s="273">
        <v>37423.790008000004</v>
      </c>
      <c r="N2" s="273" t="s">
        <v>67</v>
      </c>
      <c r="P2" s="273" t="s">
        <v>68</v>
      </c>
      <c r="Q2" s="273" t="s">
        <v>69</v>
      </c>
      <c r="R2" s="273" t="s">
        <v>70</v>
      </c>
      <c r="S2" s="273" t="s">
        <v>71</v>
      </c>
      <c r="T2" s="273" t="s">
        <v>72</v>
      </c>
      <c r="U2" s="273" t="s">
        <v>73</v>
      </c>
      <c r="V2" s="273" t="s">
        <v>74</v>
      </c>
      <c r="W2" s="273">
        <v>245791</v>
      </c>
      <c r="X2" s="273" t="s">
        <v>64</v>
      </c>
      <c r="Y2" s="273" t="s">
        <v>75</v>
      </c>
      <c r="Z2" s="273" t="s">
        <v>76</v>
      </c>
      <c r="AA2" s="273" t="s">
        <v>76</v>
      </c>
      <c r="AB2" s="274">
        <v>44927</v>
      </c>
      <c r="AC2" s="273">
        <v>14827</v>
      </c>
      <c r="AD2" s="273">
        <v>864</v>
      </c>
      <c r="AK2" s="273">
        <v>278067</v>
      </c>
      <c r="AL2" s="273" t="s">
        <v>64</v>
      </c>
      <c r="AM2" s="273" t="s">
        <v>75</v>
      </c>
      <c r="AN2" s="273" t="s">
        <v>76</v>
      </c>
      <c r="AO2" s="273" t="s">
        <v>76</v>
      </c>
      <c r="AP2" s="274">
        <v>44927</v>
      </c>
      <c r="AQ2" s="273">
        <v>14827</v>
      </c>
      <c r="AR2" s="273">
        <v>864</v>
      </c>
      <c r="AS2" s="273">
        <v>8.9999999999999993E-3</v>
      </c>
      <c r="AT2" s="273" t="s">
        <v>77</v>
      </c>
      <c r="AU2" s="273" t="s">
        <v>78</v>
      </c>
      <c r="BG2" s="273">
        <v>278067</v>
      </c>
      <c r="BH2" s="273" t="s">
        <v>64</v>
      </c>
      <c r="BI2" s="273" t="s">
        <v>75</v>
      </c>
      <c r="BJ2" s="273" t="s">
        <v>79</v>
      </c>
      <c r="BK2" s="273" t="s">
        <v>79</v>
      </c>
      <c r="BL2" s="274">
        <v>45047</v>
      </c>
      <c r="BM2" s="273">
        <v>12185</v>
      </c>
      <c r="BN2" s="273">
        <v>36</v>
      </c>
      <c r="BO2" s="273">
        <v>11882</v>
      </c>
      <c r="BP2" s="273" t="s">
        <v>80</v>
      </c>
      <c r="BQ2" s="273">
        <v>7020.03125</v>
      </c>
      <c r="BR2" s="273" t="s">
        <v>81</v>
      </c>
      <c r="BS2" s="273" t="s">
        <v>82</v>
      </c>
      <c r="BT2" s="273">
        <v>0</v>
      </c>
      <c r="BU2" s="273">
        <v>295244</v>
      </c>
      <c r="BV2" s="336" t="s">
        <v>83</v>
      </c>
      <c r="BW2" s="337" t="s">
        <v>63</v>
      </c>
      <c r="BX2" s="337" t="s">
        <v>84</v>
      </c>
      <c r="BY2" s="337" t="s">
        <v>85</v>
      </c>
      <c r="BZ2" s="337" t="s">
        <v>86</v>
      </c>
      <c r="CA2" s="337" t="s">
        <v>87</v>
      </c>
      <c r="CB2" s="337" t="s">
        <v>88</v>
      </c>
      <c r="CC2" s="337" t="s">
        <v>89</v>
      </c>
      <c r="CD2" s="338">
        <v>3</v>
      </c>
      <c r="CE2" s="335">
        <v>44927</v>
      </c>
      <c r="CF2" s="337">
        <v>2832</v>
      </c>
      <c r="CG2" s="337" t="s">
        <v>90</v>
      </c>
      <c r="CH2" s="337">
        <v>2832</v>
      </c>
      <c r="CI2" s="337" t="s">
        <v>80</v>
      </c>
      <c r="CJ2" s="337"/>
      <c r="CK2" s="337"/>
      <c r="CL2" s="337"/>
      <c r="CM2" s="337" t="s">
        <v>73</v>
      </c>
      <c r="CN2" s="337">
        <v>3</v>
      </c>
    </row>
    <row r="3" spans="1:92">
      <c r="A3" s="273">
        <v>3</v>
      </c>
      <c r="B3" s="273" t="s">
        <v>91</v>
      </c>
      <c r="C3" s="273" t="s">
        <v>85</v>
      </c>
      <c r="D3" s="273" t="s">
        <v>64</v>
      </c>
      <c r="E3" s="273" t="s">
        <v>63</v>
      </c>
      <c r="F3" s="273" t="s">
        <v>65</v>
      </c>
      <c r="G3" s="273" t="s">
        <v>65</v>
      </c>
      <c r="H3" s="277">
        <v>45078</v>
      </c>
      <c r="I3" s="273">
        <v>12411</v>
      </c>
      <c r="J3" s="273">
        <v>5</v>
      </c>
      <c r="K3" s="273">
        <v>6539</v>
      </c>
      <c r="L3" s="273" t="s">
        <v>66</v>
      </c>
      <c r="M3" s="273">
        <v>770.36959999999999</v>
      </c>
      <c r="N3" s="273" t="s">
        <v>67</v>
      </c>
      <c r="P3" s="273" t="s">
        <v>92</v>
      </c>
      <c r="Q3" s="273" t="s">
        <v>69</v>
      </c>
      <c r="R3" s="273" t="s">
        <v>70</v>
      </c>
      <c r="S3" s="273" t="s">
        <v>93</v>
      </c>
      <c r="T3" s="273" t="s">
        <v>94</v>
      </c>
      <c r="U3" s="273" t="s">
        <v>73</v>
      </c>
      <c r="V3" s="273" t="s">
        <v>95</v>
      </c>
      <c r="W3" s="273">
        <v>245808</v>
      </c>
      <c r="X3" s="273" t="s">
        <v>64</v>
      </c>
      <c r="Y3" s="273" t="s">
        <v>75</v>
      </c>
      <c r="Z3" s="273" t="s">
        <v>76</v>
      </c>
      <c r="AA3" s="273" t="s">
        <v>76</v>
      </c>
      <c r="AB3" s="274">
        <v>44927</v>
      </c>
      <c r="AC3" s="273">
        <v>15411</v>
      </c>
      <c r="AD3" s="273">
        <v>864</v>
      </c>
      <c r="AK3" s="273">
        <v>284221</v>
      </c>
      <c r="AL3" s="273" t="s">
        <v>64</v>
      </c>
      <c r="AM3" s="273" t="s">
        <v>75</v>
      </c>
      <c r="AN3" s="273" t="s">
        <v>76</v>
      </c>
      <c r="AO3" s="273" t="s">
        <v>76</v>
      </c>
      <c r="AP3" s="274">
        <v>44927</v>
      </c>
      <c r="AQ3" s="273">
        <v>15411</v>
      </c>
      <c r="AR3" s="273">
        <v>864</v>
      </c>
      <c r="AS3" s="273">
        <v>65</v>
      </c>
      <c r="AT3" s="273" t="s">
        <v>96</v>
      </c>
      <c r="AU3" s="273" t="s">
        <v>97</v>
      </c>
      <c r="AV3" s="273" t="s">
        <v>98</v>
      </c>
      <c r="BA3" s="273" t="s">
        <v>99</v>
      </c>
      <c r="BG3" s="273">
        <v>284221</v>
      </c>
      <c r="BH3" s="273" t="s">
        <v>64</v>
      </c>
      <c r="BI3" s="273" t="s">
        <v>75</v>
      </c>
      <c r="BJ3" s="273" t="s">
        <v>79</v>
      </c>
      <c r="BK3" s="273" t="s">
        <v>79</v>
      </c>
      <c r="BL3" s="274">
        <v>45047</v>
      </c>
      <c r="BM3" s="273">
        <v>12185</v>
      </c>
      <c r="BN3" s="273">
        <v>36</v>
      </c>
      <c r="BO3" s="273">
        <v>17449</v>
      </c>
      <c r="BP3" s="273" t="s">
        <v>80</v>
      </c>
      <c r="BQ3" s="273">
        <v>10309.03125</v>
      </c>
      <c r="BR3" s="273" t="s">
        <v>81</v>
      </c>
      <c r="BS3" s="273" t="s">
        <v>100</v>
      </c>
      <c r="BT3" s="273">
        <v>0</v>
      </c>
      <c r="BU3" s="273">
        <v>295251</v>
      </c>
      <c r="BV3" s="279" t="s">
        <v>83</v>
      </c>
      <c r="BW3" s="280" t="s">
        <v>63</v>
      </c>
      <c r="BX3" s="280" t="s">
        <v>84</v>
      </c>
      <c r="BY3" s="280" t="s">
        <v>85</v>
      </c>
      <c r="BZ3" s="280" t="s">
        <v>86</v>
      </c>
      <c r="CA3" s="280" t="s">
        <v>87</v>
      </c>
      <c r="CB3" s="280" t="s">
        <v>101</v>
      </c>
      <c r="CC3" s="280" t="s">
        <v>102</v>
      </c>
      <c r="CD3" s="281">
        <v>4</v>
      </c>
      <c r="CE3" s="277">
        <v>44927</v>
      </c>
      <c r="CF3" s="280">
        <v>50477</v>
      </c>
      <c r="CG3" s="280" t="s">
        <v>103</v>
      </c>
      <c r="CH3" s="280">
        <v>1643.5311200000001</v>
      </c>
      <c r="CI3" s="280" t="s">
        <v>104</v>
      </c>
      <c r="CJ3" s="280"/>
      <c r="CK3" s="280"/>
      <c r="CL3" s="280"/>
      <c r="CM3" s="280" t="s">
        <v>73</v>
      </c>
      <c r="CN3" s="280">
        <v>3</v>
      </c>
    </row>
    <row r="4" spans="1:92">
      <c r="A4" s="273">
        <v>4</v>
      </c>
      <c r="B4" s="273" t="s">
        <v>105</v>
      </c>
      <c r="C4" s="273" t="s">
        <v>106</v>
      </c>
      <c r="D4" s="273" t="s">
        <v>64</v>
      </c>
      <c r="E4" s="273" t="s">
        <v>63</v>
      </c>
      <c r="F4" s="273" t="s">
        <v>65</v>
      </c>
      <c r="G4" s="273" t="s">
        <v>65</v>
      </c>
      <c r="H4" s="335">
        <v>45078</v>
      </c>
      <c r="I4" s="273">
        <v>12411</v>
      </c>
      <c r="J4" s="273">
        <v>5</v>
      </c>
      <c r="K4" s="273">
        <v>0</v>
      </c>
      <c r="L4" s="273" t="s">
        <v>66</v>
      </c>
      <c r="N4" s="273" t="s">
        <v>107</v>
      </c>
      <c r="W4" s="273">
        <v>245757</v>
      </c>
      <c r="X4" s="273" t="s">
        <v>64</v>
      </c>
      <c r="Y4" s="273" t="s">
        <v>75</v>
      </c>
      <c r="Z4" s="273" t="s">
        <v>76</v>
      </c>
      <c r="AA4" s="273" t="s">
        <v>76</v>
      </c>
      <c r="AB4" s="274">
        <v>44927</v>
      </c>
      <c r="AC4" s="273">
        <v>15561</v>
      </c>
      <c r="AD4" s="273">
        <v>864</v>
      </c>
      <c r="AK4" s="273">
        <v>284896</v>
      </c>
      <c r="AL4" s="273" t="s">
        <v>64</v>
      </c>
      <c r="AM4" s="273" t="s">
        <v>75</v>
      </c>
      <c r="AN4" s="273" t="s">
        <v>76</v>
      </c>
      <c r="AO4" s="273" t="s">
        <v>76</v>
      </c>
      <c r="AP4" s="274">
        <v>44927</v>
      </c>
      <c r="AQ4" s="273">
        <v>15561</v>
      </c>
      <c r="AR4" s="273">
        <v>864</v>
      </c>
      <c r="AU4" s="273" t="s">
        <v>108</v>
      </c>
      <c r="BG4" s="273">
        <v>284896</v>
      </c>
      <c r="BH4" s="273" t="s">
        <v>64</v>
      </c>
      <c r="BI4" s="273" t="s">
        <v>75</v>
      </c>
      <c r="BJ4" s="273" t="s">
        <v>79</v>
      </c>
      <c r="BK4" s="273" t="s">
        <v>79</v>
      </c>
      <c r="BL4" s="274">
        <v>45047</v>
      </c>
      <c r="BM4" s="273">
        <v>12185</v>
      </c>
      <c r="BN4" s="273">
        <v>36</v>
      </c>
      <c r="BO4" s="273">
        <v>10732</v>
      </c>
      <c r="BP4" s="273" t="s">
        <v>80</v>
      </c>
      <c r="BQ4" s="273">
        <v>6340.6687499999998</v>
      </c>
      <c r="BR4" s="273" t="s">
        <v>81</v>
      </c>
      <c r="BS4" s="273" t="s">
        <v>109</v>
      </c>
      <c r="BT4" s="273">
        <v>0</v>
      </c>
      <c r="BU4" s="273">
        <v>295258</v>
      </c>
      <c r="BV4" s="336" t="s">
        <v>83</v>
      </c>
      <c r="BW4" s="337" t="s">
        <v>63</v>
      </c>
      <c r="BX4" s="337" t="s">
        <v>84</v>
      </c>
      <c r="BY4" s="337" t="s">
        <v>85</v>
      </c>
      <c r="BZ4" s="337" t="s">
        <v>110</v>
      </c>
      <c r="CA4" s="337" t="s">
        <v>111</v>
      </c>
      <c r="CB4" s="337" t="s">
        <v>112</v>
      </c>
      <c r="CC4" s="337" t="s">
        <v>113</v>
      </c>
      <c r="CD4" s="338">
        <v>4</v>
      </c>
      <c r="CE4" s="335">
        <v>44927</v>
      </c>
      <c r="CF4" s="337"/>
      <c r="CG4" s="337"/>
      <c r="CH4" s="337"/>
      <c r="CI4" s="337" t="s">
        <v>80</v>
      </c>
      <c r="CJ4" s="337"/>
      <c r="CK4" s="337"/>
      <c r="CL4" s="337"/>
      <c r="CM4" s="337" t="s">
        <v>73</v>
      </c>
      <c r="CN4" s="337">
        <v>3</v>
      </c>
    </row>
    <row r="5" spans="1:92">
      <c r="A5" s="273">
        <v>5</v>
      </c>
      <c r="B5" s="273" t="s">
        <v>114</v>
      </c>
      <c r="C5" s="273" t="s">
        <v>65</v>
      </c>
      <c r="D5" s="273" t="s">
        <v>64</v>
      </c>
      <c r="E5" s="273" t="s">
        <v>63</v>
      </c>
      <c r="F5" s="273" t="s">
        <v>65</v>
      </c>
      <c r="G5" s="273" t="s">
        <v>65</v>
      </c>
      <c r="H5" s="277">
        <v>45078</v>
      </c>
      <c r="I5" s="273">
        <v>12411</v>
      </c>
      <c r="J5" s="273">
        <v>5</v>
      </c>
      <c r="K5" s="273">
        <v>69682</v>
      </c>
      <c r="L5" s="273" t="s">
        <v>66</v>
      </c>
      <c r="M5" s="273">
        <v>16546.8292</v>
      </c>
      <c r="N5" s="273" t="s">
        <v>115</v>
      </c>
      <c r="W5" s="273">
        <v>245756</v>
      </c>
      <c r="X5" s="273" t="s">
        <v>64</v>
      </c>
      <c r="Y5" s="273" t="s">
        <v>75</v>
      </c>
      <c r="Z5" s="273" t="s">
        <v>76</v>
      </c>
      <c r="AA5" s="273" t="s">
        <v>76</v>
      </c>
      <c r="AB5" s="274">
        <v>44927</v>
      </c>
      <c r="AC5" s="273">
        <v>16715</v>
      </c>
      <c r="AD5" s="273">
        <v>864</v>
      </c>
      <c r="AK5" s="273">
        <v>308311</v>
      </c>
      <c r="AL5" s="273" t="s">
        <v>64</v>
      </c>
      <c r="AM5" s="273" t="s">
        <v>75</v>
      </c>
      <c r="AN5" s="273" t="s">
        <v>76</v>
      </c>
      <c r="AO5" s="273" t="s">
        <v>76</v>
      </c>
      <c r="AP5" s="274">
        <v>45017</v>
      </c>
      <c r="AQ5" s="273">
        <v>14973</v>
      </c>
      <c r="AR5" s="273">
        <v>864</v>
      </c>
      <c r="AU5" s="273" t="s">
        <v>108</v>
      </c>
      <c r="BG5" s="273">
        <v>279665</v>
      </c>
      <c r="BH5" s="273" t="s">
        <v>64</v>
      </c>
      <c r="BI5" s="273" t="s">
        <v>75</v>
      </c>
      <c r="BJ5" s="273" t="s">
        <v>79</v>
      </c>
      <c r="BK5" s="273" t="s">
        <v>79</v>
      </c>
      <c r="BL5" s="274">
        <v>45047</v>
      </c>
      <c r="BM5" s="273">
        <v>12185</v>
      </c>
      <c r="BN5" s="273">
        <v>36</v>
      </c>
      <c r="BO5" s="273">
        <v>21550</v>
      </c>
      <c r="BP5" s="273" t="s">
        <v>80</v>
      </c>
      <c r="BQ5" s="273">
        <v>12732.081249999999</v>
      </c>
      <c r="BR5" s="273" t="s">
        <v>81</v>
      </c>
      <c r="BS5" s="273" t="s">
        <v>116</v>
      </c>
      <c r="BT5" s="273">
        <v>130</v>
      </c>
      <c r="BU5" s="273">
        <v>295265</v>
      </c>
      <c r="BV5" s="279" t="s">
        <v>83</v>
      </c>
      <c r="BW5" s="280" t="s">
        <v>63</v>
      </c>
      <c r="BX5" s="280" t="s">
        <v>84</v>
      </c>
      <c r="BY5" s="280" t="s">
        <v>85</v>
      </c>
      <c r="BZ5" s="280" t="s">
        <v>110</v>
      </c>
      <c r="CA5" s="280" t="s">
        <v>111</v>
      </c>
      <c r="CB5" s="280" t="s">
        <v>117</v>
      </c>
      <c r="CC5" s="280" t="s">
        <v>118</v>
      </c>
      <c r="CD5" s="281">
        <v>5</v>
      </c>
      <c r="CE5" s="277">
        <v>44927</v>
      </c>
      <c r="CF5" s="280"/>
      <c r="CG5" s="280"/>
      <c r="CH5" s="280"/>
      <c r="CI5" s="280" t="s">
        <v>104</v>
      </c>
      <c r="CJ5" s="280"/>
      <c r="CK5" s="280"/>
      <c r="CL5" s="280"/>
      <c r="CM5" s="280" t="s">
        <v>73</v>
      </c>
      <c r="CN5" s="280">
        <v>3</v>
      </c>
    </row>
    <row r="6" spans="1:92">
      <c r="A6" s="273">
        <v>6</v>
      </c>
      <c r="B6" s="273" t="s">
        <v>119</v>
      </c>
      <c r="C6" s="273" t="s">
        <v>120</v>
      </c>
      <c r="D6" s="273" t="s">
        <v>64</v>
      </c>
      <c r="E6" s="273" t="s">
        <v>75</v>
      </c>
      <c r="F6" s="273" t="s">
        <v>76</v>
      </c>
      <c r="G6" s="273" t="s">
        <v>76</v>
      </c>
      <c r="H6" s="335">
        <v>44927</v>
      </c>
      <c r="I6" s="273">
        <v>11278</v>
      </c>
      <c r="J6" s="273">
        <v>864</v>
      </c>
      <c r="W6" s="273">
        <v>140949</v>
      </c>
      <c r="X6" s="273" t="s">
        <v>64</v>
      </c>
      <c r="Y6" s="273" t="s">
        <v>75</v>
      </c>
      <c r="Z6" s="273" t="s">
        <v>76</v>
      </c>
      <c r="AA6" s="273" t="s">
        <v>76</v>
      </c>
      <c r="AB6" s="274">
        <v>44927</v>
      </c>
      <c r="AC6" s="273">
        <v>16716</v>
      </c>
      <c r="AD6" s="273">
        <v>864</v>
      </c>
      <c r="AE6" s="273">
        <v>0</v>
      </c>
      <c r="AF6" s="273" t="s">
        <v>90</v>
      </c>
      <c r="AG6" s="273" t="s">
        <v>121</v>
      </c>
      <c r="AH6" s="273" t="s">
        <v>122</v>
      </c>
      <c r="AI6" s="273" t="s">
        <v>123</v>
      </c>
      <c r="AJ6" s="273" t="s">
        <v>124</v>
      </c>
      <c r="AK6" s="273">
        <v>308327</v>
      </c>
      <c r="AL6" s="273" t="s">
        <v>64</v>
      </c>
      <c r="AM6" s="273" t="s">
        <v>75</v>
      </c>
      <c r="AN6" s="273" t="s">
        <v>76</v>
      </c>
      <c r="AO6" s="273" t="s">
        <v>76</v>
      </c>
      <c r="AP6" s="274">
        <v>45108</v>
      </c>
      <c r="AQ6" s="273">
        <v>15119</v>
      </c>
      <c r="AR6" s="273">
        <v>864</v>
      </c>
      <c r="AU6" s="273" t="s">
        <v>108</v>
      </c>
      <c r="BG6" s="273">
        <v>281271</v>
      </c>
      <c r="BH6" s="273" t="s">
        <v>64</v>
      </c>
      <c r="BI6" s="273" t="s">
        <v>75</v>
      </c>
      <c r="BJ6" s="273" t="s">
        <v>79</v>
      </c>
      <c r="BK6" s="273" t="s">
        <v>79</v>
      </c>
      <c r="BL6" s="274">
        <v>45047</v>
      </c>
      <c r="BM6" s="273">
        <v>12185</v>
      </c>
      <c r="BN6" s="273">
        <v>36</v>
      </c>
      <c r="BO6" s="273">
        <v>1741</v>
      </c>
      <c r="BP6" s="273" t="s">
        <v>80</v>
      </c>
      <c r="BQ6" s="273">
        <v>1028.675</v>
      </c>
      <c r="BR6" s="273" t="s">
        <v>81</v>
      </c>
      <c r="BS6" s="273" t="s">
        <v>125</v>
      </c>
      <c r="BT6" s="273">
        <v>0</v>
      </c>
      <c r="BU6" s="273">
        <v>295272</v>
      </c>
      <c r="BV6" s="336" t="s">
        <v>83</v>
      </c>
      <c r="BW6" s="337" t="s">
        <v>63</v>
      </c>
      <c r="BX6" s="337" t="s">
        <v>84</v>
      </c>
      <c r="BY6" s="337" t="s">
        <v>85</v>
      </c>
      <c r="BZ6" s="337" t="s">
        <v>126</v>
      </c>
      <c r="CA6" s="337" t="s">
        <v>127</v>
      </c>
      <c r="CB6" s="337" t="s">
        <v>128</v>
      </c>
      <c r="CC6" s="337" t="s">
        <v>129</v>
      </c>
      <c r="CD6" s="338">
        <v>6</v>
      </c>
      <c r="CE6" s="335">
        <v>44927</v>
      </c>
      <c r="CF6" s="337"/>
      <c r="CG6" s="337"/>
      <c r="CH6" s="337"/>
      <c r="CI6" s="337" t="s">
        <v>80</v>
      </c>
      <c r="CJ6" s="337"/>
      <c r="CK6" s="337"/>
      <c r="CL6" s="337"/>
      <c r="CM6" s="337" t="s">
        <v>73</v>
      </c>
      <c r="CN6" s="337">
        <v>3</v>
      </c>
    </row>
    <row r="7" spans="1:92">
      <c r="A7" s="273">
        <v>7</v>
      </c>
      <c r="B7" s="273" t="s">
        <v>130</v>
      </c>
      <c r="C7" s="273" t="s">
        <v>131</v>
      </c>
      <c r="D7" s="273" t="s">
        <v>64</v>
      </c>
      <c r="E7" s="273" t="s">
        <v>75</v>
      </c>
      <c r="F7" s="273" t="s">
        <v>76</v>
      </c>
      <c r="G7" s="273" t="s">
        <v>76</v>
      </c>
      <c r="H7" s="277">
        <v>44927</v>
      </c>
      <c r="I7" s="273">
        <v>11278</v>
      </c>
      <c r="J7" s="273">
        <v>864</v>
      </c>
      <c r="K7" s="273">
        <v>4752</v>
      </c>
      <c r="L7" s="273" t="s">
        <v>66</v>
      </c>
      <c r="M7" s="273">
        <v>979.29250999999999</v>
      </c>
      <c r="N7" s="273" t="s">
        <v>115</v>
      </c>
      <c r="W7" s="273">
        <v>140973</v>
      </c>
      <c r="X7" s="273" t="s">
        <v>64</v>
      </c>
      <c r="Y7" s="273" t="s">
        <v>75</v>
      </c>
      <c r="Z7" s="273" t="s">
        <v>76</v>
      </c>
      <c r="AA7" s="273" t="s">
        <v>76</v>
      </c>
      <c r="AB7" s="274">
        <v>45017</v>
      </c>
      <c r="AC7" s="273">
        <v>14973</v>
      </c>
      <c r="AD7" s="273">
        <v>864</v>
      </c>
      <c r="AK7" s="273">
        <v>279665</v>
      </c>
      <c r="AL7" s="273" t="s">
        <v>64</v>
      </c>
      <c r="AM7" s="273" t="s">
        <v>75</v>
      </c>
      <c r="AN7" s="273" t="s">
        <v>76</v>
      </c>
      <c r="AO7" s="273" t="s">
        <v>76</v>
      </c>
      <c r="AP7" s="274">
        <v>45108</v>
      </c>
      <c r="AQ7" s="273">
        <v>15710</v>
      </c>
      <c r="AR7" s="273">
        <v>864</v>
      </c>
      <c r="AU7" s="273" t="s">
        <v>108</v>
      </c>
      <c r="BG7" s="273">
        <v>285492</v>
      </c>
      <c r="BH7" s="273" t="s">
        <v>64</v>
      </c>
      <c r="BI7" s="273" t="s">
        <v>75</v>
      </c>
      <c r="BJ7" s="273" t="s">
        <v>79</v>
      </c>
      <c r="BK7" s="273" t="s">
        <v>79</v>
      </c>
      <c r="BL7" s="274">
        <v>45047</v>
      </c>
      <c r="BM7" s="273">
        <v>12185</v>
      </c>
      <c r="BN7" s="273">
        <v>36</v>
      </c>
      <c r="BO7" s="273">
        <v>1425</v>
      </c>
      <c r="BP7" s="273" t="s">
        <v>80</v>
      </c>
      <c r="BQ7" s="273">
        <v>841.94375000000002</v>
      </c>
      <c r="BR7" s="273" t="s">
        <v>81</v>
      </c>
      <c r="BS7" s="273" t="s">
        <v>132</v>
      </c>
      <c r="BT7" s="273">
        <v>0</v>
      </c>
      <c r="BU7" s="273">
        <v>295279</v>
      </c>
      <c r="BV7" s="279" t="s">
        <v>83</v>
      </c>
      <c r="BW7" s="280" t="s">
        <v>63</v>
      </c>
      <c r="BX7" s="280" t="s">
        <v>84</v>
      </c>
      <c r="BY7" s="280" t="s">
        <v>85</v>
      </c>
      <c r="BZ7" s="280" t="s">
        <v>126</v>
      </c>
      <c r="CA7" s="280" t="s">
        <v>127</v>
      </c>
      <c r="CB7" s="280" t="s">
        <v>133</v>
      </c>
      <c r="CC7" s="280" t="s">
        <v>134</v>
      </c>
      <c r="CD7" s="281">
        <v>7</v>
      </c>
      <c r="CE7" s="277">
        <v>44927</v>
      </c>
      <c r="CF7" s="280"/>
      <c r="CG7" s="280"/>
      <c r="CH7" s="280"/>
      <c r="CI7" s="280" t="s">
        <v>104</v>
      </c>
      <c r="CJ7" s="280"/>
      <c r="CK7" s="280"/>
      <c r="CL7" s="280"/>
      <c r="CM7" s="280" t="s">
        <v>73</v>
      </c>
      <c r="CN7" s="280">
        <v>3</v>
      </c>
    </row>
    <row r="8" spans="1:92" customFormat="1">
      <c r="A8">
        <v>8</v>
      </c>
      <c r="B8" t="s">
        <v>135</v>
      </c>
      <c r="C8" t="s">
        <v>136</v>
      </c>
      <c r="D8" t="s">
        <v>64</v>
      </c>
      <c r="E8" t="s">
        <v>75</v>
      </c>
      <c r="F8" t="s">
        <v>76</v>
      </c>
      <c r="G8" t="s">
        <v>76</v>
      </c>
      <c r="H8" s="335">
        <v>44927</v>
      </c>
      <c r="I8">
        <v>11278</v>
      </c>
      <c r="J8">
        <v>864</v>
      </c>
      <c r="K8">
        <v>0</v>
      </c>
      <c r="L8" t="s">
        <v>66</v>
      </c>
      <c r="N8" t="s">
        <v>107</v>
      </c>
      <c r="W8">
        <v>140974</v>
      </c>
      <c r="X8" t="s">
        <v>64</v>
      </c>
      <c r="Y8" t="s">
        <v>75</v>
      </c>
      <c r="Z8" t="s">
        <v>76</v>
      </c>
      <c r="AA8" t="s">
        <v>76</v>
      </c>
      <c r="AB8" s="274">
        <v>45108</v>
      </c>
      <c r="AC8">
        <v>15119</v>
      </c>
      <c r="AD8">
        <v>864</v>
      </c>
      <c r="AK8">
        <v>281271</v>
      </c>
      <c r="AL8" t="s">
        <v>64</v>
      </c>
      <c r="AM8" t="s">
        <v>75</v>
      </c>
      <c r="AN8" t="s">
        <v>76</v>
      </c>
      <c r="AO8" t="s">
        <v>76</v>
      </c>
      <c r="AP8" s="274">
        <v>45200</v>
      </c>
      <c r="AQ8">
        <v>15265</v>
      </c>
      <c r="AR8">
        <v>864</v>
      </c>
      <c r="AU8" t="s">
        <v>108</v>
      </c>
      <c r="BG8">
        <v>282877</v>
      </c>
      <c r="BH8" t="s">
        <v>64</v>
      </c>
      <c r="BI8" t="s">
        <v>75</v>
      </c>
      <c r="BJ8" t="s">
        <v>79</v>
      </c>
      <c r="BK8" t="s">
        <v>79</v>
      </c>
      <c r="BL8" s="274">
        <v>45047</v>
      </c>
      <c r="BM8">
        <v>12185</v>
      </c>
      <c r="BN8">
        <v>36</v>
      </c>
      <c r="BO8">
        <v>851</v>
      </c>
      <c r="BP8" t="s">
        <v>80</v>
      </c>
      <c r="BQ8">
        <v>502.83749999999998</v>
      </c>
      <c r="BR8" t="s">
        <v>81</v>
      </c>
      <c r="BS8" t="s">
        <v>137</v>
      </c>
      <c r="BT8">
        <v>0</v>
      </c>
      <c r="BU8">
        <v>295286</v>
      </c>
      <c r="BV8" s="336" t="s">
        <v>83</v>
      </c>
      <c r="BW8" s="337" t="s">
        <v>63</v>
      </c>
      <c r="BX8" s="337" t="s">
        <v>84</v>
      </c>
      <c r="BY8" s="337" t="s">
        <v>85</v>
      </c>
      <c r="BZ8" s="337" t="s">
        <v>138</v>
      </c>
      <c r="CA8" s="337" t="s">
        <v>139</v>
      </c>
      <c r="CB8" s="337" t="s">
        <v>140</v>
      </c>
      <c r="CC8" s="337" t="s">
        <v>141</v>
      </c>
      <c r="CD8" s="338">
        <v>9</v>
      </c>
      <c r="CE8" s="335">
        <v>44927</v>
      </c>
      <c r="CF8" s="337">
        <v>0</v>
      </c>
      <c r="CG8" s="337" t="s">
        <v>90</v>
      </c>
      <c r="CH8" s="337">
        <v>0</v>
      </c>
      <c r="CI8" s="337" t="s">
        <v>80</v>
      </c>
      <c r="CJ8" s="337"/>
      <c r="CK8" s="337"/>
      <c r="CL8" s="337"/>
      <c r="CM8" s="337" t="s">
        <v>73</v>
      </c>
      <c r="CN8" s="337">
        <v>3</v>
      </c>
    </row>
    <row r="9" spans="1:92">
      <c r="A9" s="273">
        <v>9</v>
      </c>
      <c r="B9" s="273" t="s">
        <v>142</v>
      </c>
      <c r="C9" s="273" t="s">
        <v>143</v>
      </c>
      <c r="D9" s="273" t="s">
        <v>64</v>
      </c>
      <c r="E9" s="273" t="s">
        <v>75</v>
      </c>
      <c r="F9" s="273" t="s">
        <v>76</v>
      </c>
      <c r="G9" s="273" t="s">
        <v>76</v>
      </c>
      <c r="H9" s="277">
        <v>44958</v>
      </c>
      <c r="I9" s="273">
        <v>11440</v>
      </c>
      <c r="J9" s="273">
        <v>864</v>
      </c>
      <c r="W9" s="273">
        <v>145647</v>
      </c>
      <c r="X9" s="273" t="s">
        <v>64</v>
      </c>
      <c r="Y9" s="273" t="s">
        <v>75</v>
      </c>
      <c r="Z9" s="273" t="s">
        <v>76</v>
      </c>
      <c r="AA9" s="273" t="s">
        <v>76</v>
      </c>
      <c r="AB9" s="274">
        <v>45108</v>
      </c>
      <c r="AC9" s="273">
        <v>15710</v>
      </c>
      <c r="AD9" s="273">
        <v>864</v>
      </c>
      <c r="AK9" s="273">
        <v>285492</v>
      </c>
      <c r="AL9" s="273" t="s">
        <v>64</v>
      </c>
      <c r="AM9" s="273" t="s">
        <v>75</v>
      </c>
      <c r="AN9" s="273" t="s">
        <v>144</v>
      </c>
      <c r="AO9" s="273" t="s">
        <v>144</v>
      </c>
      <c r="AP9" s="274">
        <v>44927</v>
      </c>
      <c r="AQ9" s="273">
        <v>14826</v>
      </c>
      <c r="AR9" s="273">
        <v>863</v>
      </c>
      <c r="AS9" s="273">
        <v>1429.48</v>
      </c>
      <c r="AT9" s="273" t="s">
        <v>77</v>
      </c>
      <c r="AU9" s="273" t="s">
        <v>145</v>
      </c>
      <c r="AV9" s="273" t="s">
        <v>146</v>
      </c>
      <c r="AW9" s="273">
        <v>8.3500000000000002E-4</v>
      </c>
      <c r="AX9" s="273" t="s">
        <v>147</v>
      </c>
      <c r="AY9" s="273" t="s">
        <v>148</v>
      </c>
      <c r="AZ9" s="273" t="s">
        <v>149</v>
      </c>
      <c r="BG9" s="273">
        <v>278052</v>
      </c>
      <c r="BH9" s="273" t="s">
        <v>64</v>
      </c>
      <c r="BI9" s="273" t="s">
        <v>75</v>
      </c>
      <c r="BJ9" s="273" t="s">
        <v>79</v>
      </c>
      <c r="BK9" s="273" t="s">
        <v>79</v>
      </c>
      <c r="BL9" s="274">
        <v>45047</v>
      </c>
      <c r="BM9" s="273">
        <v>12185</v>
      </c>
      <c r="BN9" s="273">
        <v>36</v>
      </c>
      <c r="BO9" s="273">
        <v>284</v>
      </c>
      <c r="BP9" s="273" t="s">
        <v>80</v>
      </c>
      <c r="BQ9" s="273">
        <v>167.75624999999999</v>
      </c>
      <c r="BR9" s="273" t="s">
        <v>81</v>
      </c>
      <c r="BS9" s="273" t="s">
        <v>150</v>
      </c>
      <c r="BT9" s="273">
        <v>0</v>
      </c>
      <c r="BU9" s="273">
        <v>295293</v>
      </c>
      <c r="BV9" s="279" t="s">
        <v>83</v>
      </c>
      <c r="BW9" s="280" t="s">
        <v>63</v>
      </c>
      <c r="BX9" s="280" t="s">
        <v>84</v>
      </c>
      <c r="BY9" s="280" t="s">
        <v>85</v>
      </c>
      <c r="BZ9" s="280" t="s">
        <v>151</v>
      </c>
      <c r="CA9" s="280" t="s">
        <v>152</v>
      </c>
      <c r="CB9" s="280" t="s">
        <v>153</v>
      </c>
      <c r="CC9" s="280" t="s">
        <v>154</v>
      </c>
      <c r="CD9" s="281">
        <v>10</v>
      </c>
      <c r="CE9" s="277">
        <v>44927</v>
      </c>
      <c r="CF9" s="280">
        <v>2832</v>
      </c>
      <c r="CG9" s="280" t="s">
        <v>90</v>
      </c>
      <c r="CH9" s="280">
        <v>2832</v>
      </c>
      <c r="CI9" s="280" t="s">
        <v>80</v>
      </c>
      <c r="CJ9" s="280"/>
      <c r="CK9" s="280"/>
      <c r="CL9" s="280" t="s">
        <v>155</v>
      </c>
      <c r="CM9" s="280" t="s">
        <v>73</v>
      </c>
      <c r="CN9" s="280">
        <v>3</v>
      </c>
    </row>
    <row r="10" spans="1:92">
      <c r="A10" s="273">
        <v>10</v>
      </c>
      <c r="B10" s="273" t="s">
        <v>156</v>
      </c>
      <c r="C10" s="273" t="s">
        <v>157</v>
      </c>
      <c r="D10" s="273" t="s">
        <v>64</v>
      </c>
      <c r="E10" s="273" t="s">
        <v>75</v>
      </c>
      <c r="F10" s="273" t="s">
        <v>76</v>
      </c>
      <c r="G10" s="273" t="s">
        <v>76</v>
      </c>
      <c r="H10" s="335">
        <v>44958</v>
      </c>
      <c r="I10" s="273">
        <v>11440</v>
      </c>
      <c r="J10" s="273">
        <v>864</v>
      </c>
      <c r="K10" s="273">
        <v>4346</v>
      </c>
      <c r="L10" s="273" t="s">
        <v>66</v>
      </c>
      <c r="M10" s="273">
        <v>912.74113999999997</v>
      </c>
      <c r="N10" s="273" t="s">
        <v>115</v>
      </c>
      <c r="W10" s="273">
        <v>145671</v>
      </c>
      <c r="X10" s="273" t="s">
        <v>64</v>
      </c>
      <c r="Y10" s="273" t="s">
        <v>75</v>
      </c>
      <c r="Z10" s="273" t="s">
        <v>76</v>
      </c>
      <c r="AA10" s="273" t="s">
        <v>76</v>
      </c>
      <c r="AB10" s="274">
        <v>45200</v>
      </c>
      <c r="AC10" s="273">
        <v>15265</v>
      </c>
      <c r="AD10" s="273">
        <v>864</v>
      </c>
      <c r="AK10" s="273">
        <v>282877</v>
      </c>
      <c r="AL10" s="273" t="s">
        <v>64</v>
      </c>
      <c r="AM10" s="273" t="s">
        <v>75</v>
      </c>
      <c r="AN10" s="273" t="s">
        <v>144</v>
      </c>
      <c r="AO10" s="273" t="s">
        <v>144</v>
      </c>
      <c r="AP10" s="274">
        <v>44927</v>
      </c>
      <c r="AQ10" s="273">
        <v>14826</v>
      </c>
      <c r="AR10" s="273">
        <v>863</v>
      </c>
      <c r="AS10" s="273">
        <v>3097.57</v>
      </c>
      <c r="AT10" s="273" t="s">
        <v>77</v>
      </c>
      <c r="AU10" s="273" t="s">
        <v>145</v>
      </c>
      <c r="AV10" s="273" t="s">
        <v>158</v>
      </c>
      <c r="AW10" s="273">
        <v>7.2499999999999995E-4</v>
      </c>
      <c r="AX10" s="273" t="s">
        <v>147</v>
      </c>
      <c r="AY10" s="273" t="s">
        <v>159</v>
      </c>
      <c r="AZ10" s="273" t="s">
        <v>149</v>
      </c>
      <c r="BG10" s="273">
        <v>337658</v>
      </c>
      <c r="BH10" s="273" t="s">
        <v>64</v>
      </c>
      <c r="BI10" s="273" t="s">
        <v>75</v>
      </c>
      <c r="BJ10" s="273" t="s">
        <v>79</v>
      </c>
      <c r="BK10" s="273" t="s">
        <v>79</v>
      </c>
      <c r="BL10" s="274">
        <v>45047</v>
      </c>
      <c r="BM10" s="273">
        <v>12185</v>
      </c>
      <c r="BN10" s="273">
        <v>36</v>
      </c>
      <c r="BO10" s="273">
        <v>353</v>
      </c>
      <c r="BP10" s="273" t="s">
        <v>80</v>
      </c>
      <c r="BQ10" s="273">
        <v>208.58125000000001</v>
      </c>
      <c r="BR10" s="273" t="s">
        <v>81</v>
      </c>
      <c r="BS10" s="273" t="s">
        <v>160</v>
      </c>
      <c r="BT10" s="273">
        <v>0</v>
      </c>
      <c r="BU10" s="273">
        <v>295300</v>
      </c>
      <c r="BV10" s="336" t="s">
        <v>83</v>
      </c>
      <c r="BW10" s="337" t="s">
        <v>63</v>
      </c>
      <c r="BX10" s="337" t="s">
        <v>84</v>
      </c>
      <c r="BY10" s="337" t="s">
        <v>85</v>
      </c>
      <c r="BZ10" s="337" t="s">
        <v>151</v>
      </c>
      <c r="CA10" s="337" t="s">
        <v>152</v>
      </c>
      <c r="CB10" s="337" t="s">
        <v>161</v>
      </c>
      <c r="CC10" s="337" t="s">
        <v>162</v>
      </c>
      <c r="CD10" s="338">
        <v>11</v>
      </c>
      <c r="CE10" s="335">
        <v>44927</v>
      </c>
      <c r="CF10" s="337">
        <v>2266</v>
      </c>
      <c r="CG10" s="337" t="s">
        <v>90</v>
      </c>
      <c r="CH10" s="337">
        <v>2266</v>
      </c>
      <c r="CI10" s="337" t="s">
        <v>80</v>
      </c>
      <c r="CJ10" s="337"/>
      <c r="CK10" s="337"/>
      <c r="CL10" s="337" t="s">
        <v>163</v>
      </c>
      <c r="CM10" s="337" t="s">
        <v>73</v>
      </c>
      <c r="CN10" s="337">
        <v>3</v>
      </c>
    </row>
    <row r="11" spans="1:92">
      <c r="A11" s="273">
        <v>11</v>
      </c>
      <c r="B11" s="273" t="s">
        <v>164</v>
      </c>
      <c r="C11" s="273" t="s">
        <v>165</v>
      </c>
      <c r="D11" s="273" t="s">
        <v>64</v>
      </c>
      <c r="E11" s="273" t="s">
        <v>75</v>
      </c>
      <c r="F11" s="273" t="s">
        <v>76</v>
      </c>
      <c r="G11" s="273" t="s">
        <v>76</v>
      </c>
      <c r="H11" s="277">
        <v>44958</v>
      </c>
      <c r="I11" s="273">
        <v>11440</v>
      </c>
      <c r="J11" s="273">
        <v>864</v>
      </c>
      <c r="K11" s="273">
        <v>0</v>
      </c>
      <c r="L11" s="273" t="s">
        <v>66</v>
      </c>
      <c r="N11" s="273" t="s">
        <v>107</v>
      </c>
      <c r="W11" s="273">
        <v>145672</v>
      </c>
      <c r="X11" s="273" t="s">
        <v>64</v>
      </c>
      <c r="Y11" s="273" t="s">
        <v>75</v>
      </c>
      <c r="Z11" s="273" t="s">
        <v>144</v>
      </c>
      <c r="AA11" s="273" t="s">
        <v>144</v>
      </c>
      <c r="AB11" s="274">
        <v>44927</v>
      </c>
      <c r="AC11" s="273">
        <v>14826</v>
      </c>
      <c r="AD11" s="273">
        <v>863</v>
      </c>
      <c r="AK11" s="273">
        <v>278052</v>
      </c>
      <c r="AL11" s="273" t="s">
        <v>64</v>
      </c>
      <c r="AM11" s="273" t="s">
        <v>75</v>
      </c>
      <c r="AN11" s="273" t="s">
        <v>144</v>
      </c>
      <c r="AO11" s="273" t="s">
        <v>144</v>
      </c>
      <c r="AP11" s="274">
        <v>44927</v>
      </c>
      <c r="AQ11" s="273">
        <v>15560</v>
      </c>
      <c r="AR11" s="273">
        <v>863</v>
      </c>
      <c r="AU11" s="273" t="s">
        <v>108</v>
      </c>
      <c r="BG11" s="273">
        <v>284892</v>
      </c>
      <c r="BH11" s="273" t="s">
        <v>64</v>
      </c>
      <c r="BI11" s="273" t="s">
        <v>75</v>
      </c>
      <c r="BJ11" s="273" t="s">
        <v>79</v>
      </c>
      <c r="BK11" s="273" t="s">
        <v>79</v>
      </c>
      <c r="BL11" s="274">
        <v>45047</v>
      </c>
      <c r="BM11" s="273">
        <v>12185</v>
      </c>
      <c r="BN11" s="273">
        <v>36</v>
      </c>
      <c r="BO11" s="273">
        <v>0</v>
      </c>
      <c r="BP11" s="273" t="s">
        <v>80</v>
      </c>
      <c r="BQ11" s="273">
        <v>0</v>
      </c>
      <c r="BR11" s="273" t="s">
        <v>81</v>
      </c>
      <c r="BS11" s="273" t="s">
        <v>166</v>
      </c>
      <c r="BT11" s="273">
        <v>0</v>
      </c>
      <c r="BU11" s="273">
        <v>295307</v>
      </c>
      <c r="BV11" s="279" t="s">
        <v>83</v>
      </c>
      <c r="BW11" s="280" t="s">
        <v>63</v>
      </c>
      <c r="BX11" s="280" t="s">
        <v>84</v>
      </c>
      <c r="BY11" s="280" t="s">
        <v>85</v>
      </c>
      <c r="BZ11" s="280" t="s">
        <v>167</v>
      </c>
      <c r="CA11" s="280" t="s">
        <v>168</v>
      </c>
      <c r="CB11" s="280" t="s">
        <v>169</v>
      </c>
      <c r="CC11" s="280" t="s">
        <v>170</v>
      </c>
      <c r="CD11" s="281">
        <v>12</v>
      </c>
      <c r="CE11" s="277">
        <v>44927</v>
      </c>
      <c r="CF11" s="280">
        <v>0</v>
      </c>
      <c r="CG11" s="280" t="s">
        <v>90</v>
      </c>
      <c r="CH11" s="280">
        <v>0</v>
      </c>
      <c r="CI11" s="280" t="s">
        <v>80</v>
      </c>
      <c r="CJ11" s="280"/>
      <c r="CK11" s="280"/>
      <c r="CL11" s="280"/>
      <c r="CM11" s="280" t="s">
        <v>73</v>
      </c>
      <c r="CN11" s="280">
        <v>3</v>
      </c>
    </row>
    <row r="12" spans="1:92">
      <c r="A12" s="273">
        <v>12</v>
      </c>
      <c r="B12" s="273" t="s">
        <v>171</v>
      </c>
      <c r="C12" s="273" t="s">
        <v>172</v>
      </c>
      <c r="D12" s="273" t="s">
        <v>64</v>
      </c>
      <c r="E12" s="273" t="s">
        <v>75</v>
      </c>
      <c r="F12" s="273" t="s">
        <v>76</v>
      </c>
      <c r="G12" s="273" t="s">
        <v>76</v>
      </c>
      <c r="H12" s="335">
        <v>44986</v>
      </c>
      <c r="I12" s="273">
        <v>11602</v>
      </c>
      <c r="J12" s="273">
        <v>864</v>
      </c>
      <c r="W12" s="273">
        <v>150345</v>
      </c>
      <c r="X12" s="273" t="s">
        <v>64</v>
      </c>
      <c r="Y12" s="273" t="s">
        <v>75</v>
      </c>
      <c r="Z12" s="273" t="s">
        <v>144</v>
      </c>
      <c r="AA12" s="273" t="s">
        <v>144</v>
      </c>
      <c r="AB12" s="274">
        <v>44927</v>
      </c>
      <c r="AC12" s="273">
        <v>14826</v>
      </c>
      <c r="AD12" s="273">
        <v>863</v>
      </c>
      <c r="AK12" s="273">
        <v>337658</v>
      </c>
      <c r="AL12" s="273" t="s">
        <v>64</v>
      </c>
      <c r="AM12" s="273" t="s">
        <v>75</v>
      </c>
      <c r="AN12" s="273" t="s">
        <v>173</v>
      </c>
      <c r="AO12" s="273" t="s">
        <v>173</v>
      </c>
      <c r="AP12" s="274">
        <v>44927</v>
      </c>
      <c r="AQ12" s="273">
        <v>14709</v>
      </c>
      <c r="AR12" s="273">
        <v>45</v>
      </c>
      <c r="AS12" s="273">
        <v>60</v>
      </c>
      <c r="AT12" s="273" t="s">
        <v>174</v>
      </c>
      <c r="AU12" s="273" t="s">
        <v>175</v>
      </c>
      <c r="AV12" s="273" t="s">
        <v>158</v>
      </c>
      <c r="AW12" s="273">
        <v>747.5</v>
      </c>
      <c r="AX12" s="273" t="s">
        <v>176</v>
      </c>
      <c r="AY12" s="273" t="s">
        <v>177</v>
      </c>
      <c r="AZ12" s="273" t="s">
        <v>149</v>
      </c>
      <c r="BG12" s="273">
        <v>276765</v>
      </c>
      <c r="BH12" s="273" t="s">
        <v>64</v>
      </c>
      <c r="BI12" s="273" t="s">
        <v>75</v>
      </c>
      <c r="BJ12" s="273" t="s">
        <v>79</v>
      </c>
      <c r="BK12" s="273" t="s">
        <v>79</v>
      </c>
      <c r="BL12" s="274">
        <v>45078</v>
      </c>
      <c r="BM12" s="273">
        <v>12454</v>
      </c>
      <c r="BN12" s="273">
        <v>36</v>
      </c>
      <c r="BO12" s="273">
        <v>13865</v>
      </c>
      <c r="BP12" s="273" t="s">
        <v>80</v>
      </c>
      <c r="BQ12" s="273">
        <v>8191.59375</v>
      </c>
      <c r="BR12" s="273" t="s">
        <v>81</v>
      </c>
      <c r="BS12" s="273" t="s">
        <v>178</v>
      </c>
      <c r="BT12" s="273">
        <v>0</v>
      </c>
      <c r="BU12" s="273">
        <v>295421</v>
      </c>
      <c r="BV12" s="336" t="s">
        <v>83</v>
      </c>
      <c r="BW12" s="337" t="s">
        <v>63</v>
      </c>
      <c r="BX12" s="337" t="s">
        <v>84</v>
      </c>
      <c r="BY12" s="337" t="s">
        <v>85</v>
      </c>
      <c r="BZ12" s="337" t="s">
        <v>86</v>
      </c>
      <c r="CA12" s="337" t="s">
        <v>87</v>
      </c>
      <c r="CB12" s="337" t="s">
        <v>179</v>
      </c>
      <c r="CC12" s="337" t="s">
        <v>180</v>
      </c>
      <c r="CD12" s="338">
        <v>1</v>
      </c>
      <c r="CE12" s="335">
        <v>45047</v>
      </c>
      <c r="CF12" s="337"/>
      <c r="CG12" s="337" t="s">
        <v>181</v>
      </c>
      <c r="CH12" s="337"/>
      <c r="CI12" s="337" t="s">
        <v>181</v>
      </c>
      <c r="CJ12" s="337" t="s">
        <v>182</v>
      </c>
      <c r="CK12" s="337"/>
      <c r="CL12" s="337"/>
      <c r="CM12" s="337" t="s">
        <v>73</v>
      </c>
      <c r="CN12" s="337">
        <v>3</v>
      </c>
    </row>
    <row r="13" spans="1:92">
      <c r="A13" s="273">
        <v>13</v>
      </c>
      <c r="B13" s="273" t="s">
        <v>183</v>
      </c>
      <c r="C13" s="273" t="s">
        <v>184</v>
      </c>
      <c r="D13" s="273" t="s">
        <v>64</v>
      </c>
      <c r="E13" s="273" t="s">
        <v>75</v>
      </c>
      <c r="F13" s="273" t="s">
        <v>76</v>
      </c>
      <c r="G13" s="273" t="s">
        <v>76</v>
      </c>
      <c r="H13" s="277">
        <v>44986</v>
      </c>
      <c r="I13" s="273">
        <v>11602</v>
      </c>
      <c r="J13" s="273">
        <v>864</v>
      </c>
      <c r="K13" s="273">
        <v>4500</v>
      </c>
      <c r="L13" s="273" t="s">
        <v>66</v>
      </c>
      <c r="M13" s="273">
        <v>948.00438999999994</v>
      </c>
      <c r="N13" s="273" t="s">
        <v>115</v>
      </c>
      <c r="W13" s="273">
        <v>150369</v>
      </c>
      <c r="X13" s="273" t="s">
        <v>64</v>
      </c>
      <c r="Y13" s="273" t="s">
        <v>75</v>
      </c>
      <c r="Z13" s="273" t="s">
        <v>144</v>
      </c>
      <c r="AA13" s="273" t="s">
        <v>144</v>
      </c>
      <c r="AB13" s="274">
        <v>44927</v>
      </c>
      <c r="AC13" s="273">
        <v>15560</v>
      </c>
      <c r="AD13" s="273">
        <v>863</v>
      </c>
      <c r="AK13" s="273">
        <v>284892</v>
      </c>
      <c r="AL13" s="273" t="s">
        <v>64</v>
      </c>
      <c r="AM13" s="273" t="s">
        <v>63</v>
      </c>
      <c r="AN13" s="273" t="s">
        <v>65</v>
      </c>
      <c r="AO13" s="273" t="s">
        <v>65</v>
      </c>
      <c r="AP13" s="274">
        <v>44927</v>
      </c>
      <c r="AQ13" s="273">
        <v>14696</v>
      </c>
      <c r="AR13" s="273">
        <v>5</v>
      </c>
      <c r="AS13" s="273">
        <v>5311</v>
      </c>
      <c r="AT13" s="273" t="s">
        <v>80</v>
      </c>
      <c r="AU13" s="273" t="s">
        <v>185</v>
      </c>
      <c r="AV13" s="273" t="s">
        <v>186</v>
      </c>
      <c r="AW13" s="273">
        <v>0.71699999999999997</v>
      </c>
      <c r="AX13" s="273" t="s">
        <v>176</v>
      </c>
      <c r="AY13" s="273" t="s">
        <v>187</v>
      </c>
      <c r="AZ13" s="273" t="s">
        <v>188</v>
      </c>
      <c r="BG13" s="273">
        <v>276622</v>
      </c>
      <c r="BH13" s="273" t="s">
        <v>64</v>
      </c>
      <c r="BI13" s="273" t="s">
        <v>75</v>
      </c>
      <c r="BJ13" s="273" t="s">
        <v>79</v>
      </c>
      <c r="BK13" s="273" t="s">
        <v>79</v>
      </c>
      <c r="BL13" s="274">
        <v>45078</v>
      </c>
      <c r="BM13" s="273">
        <v>12454</v>
      </c>
      <c r="BN13" s="273">
        <v>36</v>
      </c>
      <c r="BO13" s="273">
        <v>14780</v>
      </c>
      <c r="BP13" s="273" t="s">
        <v>80</v>
      </c>
      <c r="BQ13" s="273">
        <v>8732.2374999999993</v>
      </c>
      <c r="BR13" s="273" t="s">
        <v>81</v>
      </c>
      <c r="BS13" s="273" t="s">
        <v>189</v>
      </c>
      <c r="BT13" s="273">
        <v>0</v>
      </c>
      <c r="BU13" s="273">
        <v>295429</v>
      </c>
      <c r="BV13" s="279" t="s">
        <v>83</v>
      </c>
      <c r="BW13" s="280" t="s">
        <v>63</v>
      </c>
      <c r="BX13" s="280" t="s">
        <v>84</v>
      </c>
      <c r="BY13" s="280" t="s">
        <v>85</v>
      </c>
      <c r="BZ13" s="280" t="s">
        <v>138</v>
      </c>
      <c r="CA13" s="280" t="s">
        <v>139</v>
      </c>
      <c r="CB13" s="280" t="s">
        <v>190</v>
      </c>
      <c r="CC13" s="280" t="s">
        <v>191</v>
      </c>
      <c r="CD13" s="281">
        <v>8</v>
      </c>
      <c r="CE13" s="277">
        <v>45047</v>
      </c>
      <c r="CF13" s="280">
        <v>0</v>
      </c>
      <c r="CG13" s="280" t="s">
        <v>90</v>
      </c>
      <c r="CH13" s="280">
        <v>0</v>
      </c>
      <c r="CI13" s="280" t="s">
        <v>80</v>
      </c>
      <c r="CJ13" s="280"/>
      <c r="CK13" s="280"/>
      <c r="CL13" s="280"/>
      <c r="CM13" s="280" t="s">
        <v>73</v>
      </c>
      <c r="CN13" s="280">
        <v>3</v>
      </c>
    </row>
    <row r="14" spans="1:92">
      <c r="A14" s="273">
        <v>14</v>
      </c>
      <c r="B14" s="273" t="s">
        <v>192</v>
      </c>
      <c r="C14" s="273" t="s">
        <v>193</v>
      </c>
      <c r="D14" s="273" t="s">
        <v>83</v>
      </c>
      <c r="E14" s="273" t="s">
        <v>194</v>
      </c>
      <c r="F14" s="273" t="s">
        <v>195</v>
      </c>
      <c r="G14" s="273" t="s">
        <v>196</v>
      </c>
      <c r="H14" s="335">
        <v>44986</v>
      </c>
      <c r="I14" s="273">
        <v>11551</v>
      </c>
      <c r="J14" s="273">
        <v>787</v>
      </c>
      <c r="K14" s="273">
        <v>136360</v>
      </c>
      <c r="L14" s="273" t="s">
        <v>66</v>
      </c>
      <c r="M14" s="273">
        <v>9055.1524460000001</v>
      </c>
      <c r="N14" s="273" t="s">
        <v>115</v>
      </c>
      <c r="W14" s="273">
        <v>148890</v>
      </c>
      <c r="X14" s="273" t="s">
        <v>64</v>
      </c>
      <c r="Y14" s="273" t="s">
        <v>75</v>
      </c>
      <c r="Z14" s="273" t="s">
        <v>79</v>
      </c>
      <c r="AA14" s="273" t="s">
        <v>79</v>
      </c>
      <c r="AB14" s="274">
        <v>44927</v>
      </c>
      <c r="AC14" s="273">
        <v>11953</v>
      </c>
      <c r="AD14" s="273">
        <v>36</v>
      </c>
      <c r="AE14" s="273">
        <v>10.034000000000001</v>
      </c>
      <c r="AF14" s="273" t="s">
        <v>90</v>
      </c>
      <c r="AG14" s="273" t="s">
        <v>197</v>
      </c>
      <c r="AH14" s="273" t="s">
        <v>198</v>
      </c>
      <c r="AI14" s="273" t="s">
        <v>199</v>
      </c>
      <c r="AJ14" s="273" t="s">
        <v>200</v>
      </c>
      <c r="AK14" s="273">
        <v>172644</v>
      </c>
      <c r="AL14" s="273" t="s">
        <v>64</v>
      </c>
      <c r="AM14" s="273" t="s">
        <v>63</v>
      </c>
      <c r="AN14" s="273" t="s">
        <v>65</v>
      </c>
      <c r="AO14" s="273" t="s">
        <v>65</v>
      </c>
      <c r="AP14" s="274">
        <v>44927</v>
      </c>
      <c r="AQ14" s="273">
        <v>14696</v>
      </c>
      <c r="AR14" s="273">
        <v>5</v>
      </c>
      <c r="AS14" s="273">
        <v>16744</v>
      </c>
      <c r="AT14" s="273" t="s">
        <v>201</v>
      </c>
      <c r="AU14" s="273" t="s">
        <v>202</v>
      </c>
      <c r="AV14" s="273" t="s">
        <v>203</v>
      </c>
      <c r="BG14" s="273">
        <v>293287</v>
      </c>
      <c r="BH14" s="273" t="s">
        <v>64</v>
      </c>
      <c r="BI14" s="273" t="s">
        <v>75</v>
      </c>
      <c r="BJ14" s="273" t="s">
        <v>79</v>
      </c>
      <c r="BK14" s="273" t="s">
        <v>79</v>
      </c>
      <c r="BL14" s="274">
        <v>45078</v>
      </c>
      <c r="BM14" s="273">
        <v>12454</v>
      </c>
      <c r="BN14" s="273">
        <v>36</v>
      </c>
      <c r="BO14" s="273">
        <v>13106</v>
      </c>
      <c r="BP14" s="273" t="s">
        <v>80</v>
      </c>
      <c r="BQ14" s="273">
        <v>7743.2375000000002</v>
      </c>
      <c r="BR14" s="273" t="s">
        <v>81</v>
      </c>
      <c r="BS14" s="273" t="s">
        <v>82</v>
      </c>
      <c r="BT14" s="273">
        <v>0</v>
      </c>
      <c r="BU14" s="273">
        <v>295436</v>
      </c>
      <c r="BV14" s="336" t="s">
        <v>83</v>
      </c>
      <c r="BW14" s="337" t="s">
        <v>63</v>
      </c>
      <c r="BX14" s="337" t="s">
        <v>84</v>
      </c>
      <c r="BY14" s="337" t="s">
        <v>85</v>
      </c>
      <c r="BZ14" s="337" t="s">
        <v>204</v>
      </c>
      <c r="CA14" s="337" t="s">
        <v>205</v>
      </c>
      <c r="CB14" s="337" t="s">
        <v>206</v>
      </c>
      <c r="CC14" s="337" t="s">
        <v>207</v>
      </c>
      <c r="CD14" s="338">
        <v>0</v>
      </c>
      <c r="CE14" s="335">
        <v>45047</v>
      </c>
      <c r="CF14" s="337"/>
      <c r="CG14" s="337" t="s">
        <v>181</v>
      </c>
      <c r="CH14" s="337"/>
      <c r="CI14" s="337" t="s">
        <v>208</v>
      </c>
      <c r="CJ14" s="337" t="s">
        <v>209</v>
      </c>
      <c r="CK14" s="337"/>
      <c r="CL14" s="337"/>
      <c r="CM14" s="337" t="s">
        <v>73</v>
      </c>
      <c r="CN14" s="337">
        <v>3</v>
      </c>
    </row>
    <row r="15" spans="1:92">
      <c r="A15" s="273">
        <v>16</v>
      </c>
      <c r="B15" s="273" t="s">
        <v>210</v>
      </c>
      <c r="C15" s="273" t="s">
        <v>211</v>
      </c>
      <c r="D15" s="273" t="s">
        <v>83</v>
      </c>
      <c r="E15" s="273" t="s">
        <v>194</v>
      </c>
      <c r="F15" s="273" t="s">
        <v>195</v>
      </c>
      <c r="G15" s="273" t="s">
        <v>196</v>
      </c>
      <c r="H15" s="277">
        <v>44986</v>
      </c>
      <c r="I15" s="273">
        <v>11551</v>
      </c>
      <c r="J15" s="273">
        <v>787</v>
      </c>
      <c r="K15" s="273">
        <v>0</v>
      </c>
      <c r="L15" s="273" t="s">
        <v>66</v>
      </c>
      <c r="N15" s="273" t="s">
        <v>107</v>
      </c>
      <c r="W15" s="273">
        <v>148891</v>
      </c>
      <c r="X15" s="273" t="s">
        <v>64</v>
      </c>
      <c r="Y15" s="273" t="s">
        <v>75</v>
      </c>
      <c r="Z15" s="273" t="s">
        <v>79</v>
      </c>
      <c r="AA15" s="273" t="s">
        <v>79</v>
      </c>
      <c r="AB15" s="274">
        <v>44927</v>
      </c>
      <c r="AC15" s="273">
        <v>11953</v>
      </c>
      <c r="AD15" s="273">
        <v>36</v>
      </c>
      <c r="AE15" s="273">
        <v>0.26900000000000002</v>
      </c>
      <c r="AF15" s="273" t="s">
        <v>90</v>
      </c>
      <c r="AG15" s="273" t="s">
        <v>212</v>
      </c>
      <c r="AH15" s="273" t="s">
        <v>213</v>
      </c>
      <c r="AI15" s="273" t="s">
        <v>199</v>
      </c>
      <c r="AJ15" s="273" t="s">
        <v>214</v>
      </c>
      <c r="AK15" s="273">
        <v>172650</v>
      </c>
      <c r="AL15" s="273" t="s">
        <v>64</v>
      </c>
      <c r="AM15" s="273" t="s">
        <v>63</v>
      </c>
      <c r="AN15" s="273" t="s">
        <v>65</v>
      </c>
      <c r="AO15" s="273" t="s">
        <v>65</v>
      </c>
      <c r="AP15" s="274">
        <v>44927</v>
      </c>
      <c r="AQ15" s="273">
        <v>15280</v>
      </c>
      <c r="AR15" s="273">
        <v>5</v>
      </c>
      <c r="AS15" s="273">
        <v>2.6280000000000001</v>
      </c>
      <c r="AT15" s="273" t="s">
        <v>77</v>
      </c>
      <c r="AU15" s="273" t="s">
        <v>215</v>
      </c>
      <c r="AV15" s="273" t="s">
        <v>216</v>
      </c>
      <c r="BA15" s="273" t="s">
        <v>99</v>
      </c>
      <c r="BG15" s="273">
        <v>283042</v>
      </c>
      <c r="BH15" s="273" t="s">
        <v>64</v>
      </c>
      <c r="BI15" s="273" t="s">
        <v>75</v>
      </c>
      <c r="BJ15" s="273" t="s">
        <v>79</v>
      </c>
      <c r="BK15" s="273" t="s">
        <v>79</v>
      </c>
      <c r="BL15" s="274">
        <v>45078</v>
      </c>
      <c r="BM15" s="273">
        <v>12454</v>
      </c>
      <c r="BN15" s="273">
        <v>36</v>
      </c>
      <c r="BO15" s="273">
        <v>18400</v>
      </c>
      <c r="BP15" s="273" t="s">
        <v>80</v>
      </c>
      <c r="BQ15" s="273">
        <v>10870.95</v>
      </c>
      <c r="BR15" s="273" t="s">
        <v>81</v>
      </c>
      <c r="BS15" s="273" t="s">
        <v>100</v>
      </c>
      <c r="BT15" s="273">
        <v>0</v>
      </c>
      <c r="BU15" s="273">
        <v>295443</v>
      </c>
      <c r="BV15" s="279" t="s">
        <v>83</v>
      </c>
      <c r="BW15" s="280" t="s">
        <v>63</v>
      </c>
      <c r="BX15" s="280" t="s">
        <v>84</v>
      </c>
      <c r="BY15" s="280" t="s">
        <v>85</v>
      </c>
      <c r="BZ15" s="280" t="s">
        <v>86</v>
      </c>
      <c r="CA15" s="280" t="s">
        <v>87</v>
      </c>
      <c r="CB15" s="280" t="s">
        <v>217</v>
      </c>
      <c r="CC15" s="280" t="s">
        <v>218</v>
      </c>
      <c r="CD15" s="281">
        <v>2</v>
      </c>
      <c r="CE15" s="277">
        <v>45047</v>
      </c>
      <c r="CF15" s="280"/>
      <c r="CG15" s="280" t="s">
        <v>181</v>
      </c>
      <c r="CH15" s="280"/>
      <c r="CI15" s="280" t="s">
        <v>181</v>
      </c>
      <c r="CJ15" s="280" t="s">
        <v>219</v>
      </c>
      <c r="CK15" s="280"/>
      <c r="CL15" s="280"/>
      <c r="CM15" s="280" t="s">
        <v>73</v>
      </c>
      <c r="CN15" s="280">
        <v>3</v>
      </c>
    </row>
    <row r="16" spans="1:92">
      <c r="A16" s="273">
        <v>17</v>
      </c>
      <c r="B16" s="273" t="s">
        <v>220</v>
      </c>
      <c r="C16" s="273" t="s">
        <v>221</v>
      </c>
      <c r="D16" s="273" t="s">
        <v>83</v>
      </c>
      <c r="E16" s="273" t="s">
        <v>194</v>
      </c>
      <c r="F16" s="273" t="s">
        <v>195</v>
      </c>
      <c r="G16" s="273" t="s">
        <v>196</v>
      </c>
      <c r="H16" s="335">
        <v>45017</v>
      </c>
      <c r="I16" s="273">
        <v>11713</v>
      </c>
      <c r="J16" s="273">
        <v>787</v>
      </c>
      <c r="W16" s="273">
        <v>153564</v>
      </c>
      <c r="X16" s="273" t="s">
        <v>64</v>
      </c>
      <c r="Y16" s="273" t="s">
        <v>75</v>
      </c>
      <c r="Z16" s="273" t="s">
        <v>79</v>
      </c>
      <c r="AA16" s="273" t="s">
        <v>79</v>
      </c>
      <c r="AB16" s="274">
        <v>44927</v>
      </c>
      <c r="AC16" s="273">
        <v>11953</v>
      </c>
      <c r="AD16" s="273">
        <v>36</v>
      </c>
      <c r="AE16" s="273">
        <v>0</v>
      </c>
      <c r="AF16" s="273" t="s">
        <v>90</v>
      </c>
      <c r="AG16" s="273" t="s">
        <v>222</v>
      </c>
      <c r="AH16" s="273" t="s">
        <v>223</v>
      </c>
      <c r="AI16" s="273" t="s">
        <v>199</v>
      </c>
      <c r="AJ16" s="273" t="s">
        <v>200</v>
      </c>
      <c r="AK16" s="273">
        <v>172656</v>
      </c>
      <c r="AL16" s="273" t="s">
        <v>64</v>
      </c>
      <c r="AM16" s="273" t="s">
        <v>63</v>
      </c>
      <c r="AN16" s="273" t="s">
        <v>65</v>
      </c>
      <c r="AO16" s="273" t="s">
        <v>65</v>
      </c>
      <c r="AP16" s="274">
        <v>44927</v>
      </c>
      <c r="AQ16" s="273">
        <v>15280</v>
      </c>
      <c r="AR16" s="273">
        <v>5</v>
      </c>
      <c r="AS16" s="273">
        <v>9.5000000000000001E-2</v>
      </c>
      <c r="AT16" s="273" t="s">
        <v>77</v>
      </c>
      <c r="AU16" s="273" t="s">
        <v>224</v>
      </c>
      <c r="AV16" s="273" t="s">
        <v>216</v>
      </c>
      <c r="BA16" s="273" t="s">
        <v>224</v>
      </c>
      <c r="BG16" s="273">
        <v>320588</v>
      </c>
      <c r="BH16" s="273" t="s">
        <v>64</v>
      </c>
      <c r="BI16" s="273" t="s">
        <v>75</v>
      </c>
      <c r="BJ16" s="273" t="s">
        <v>79</v>
      </c>
      <c r="BK16" s="273" t="s">
        <v>79</v>
      </c>
      <c r="BL16" s="274">
        <v>45078</v>
      </c>
      <c r="BM16" s="273">
        <v>12454</v>
      </c>
      <c r="BN16" s="273">
        <v>36</v>
      </c>
      <c r="BO16" s="273">
        <v>12347</v>
      </c>
      <c r="BP16" s="273" t="s">
        <v>80</v>
      </c>
      <c r="BQ16" s="273">
        <v>7294.7375000000002</v>
      </c>
      <c r="BR16" s="273" t="s">
        <v>81</v>
      </c>
      <c r="BS16" s="273" t="s">
        <v>109</v>
      </c>
      <c r="BT16" s="273">
        <v>0</v>
      </c>
      <c r="BU16" s="273">
        <v>295450</v>
      </c>
      <c r="BV16" s="336" t="s">
        <v>83</v>
      </c>
      <c r="BW16" s="337" t="s">
        <v>63</v>
      </c>
      <c r="BX16" s="337" t="s">
        <v>84</v>
      </c>
      <c r="BY16" s="337" t="s">
        <v>85</v>
      </c>
      <c r="BZ16" s="337" t="s">
        <v>86</v>
      </c>
      <c r="CA16" s="337" t="s">
        <v>87</v>
      </c>
      <c r="CB16" s="337" t="s">
        <v>225</v>
      </c>
      <c r="CC16" s="337" t="s">
        <v>226</v>
      </c>
      <c r="CD16" s="338">
        <v>5</v>
      </c>
      <c r="CE16" s="335">
        <v>45047</v>
      </c>
      <c r="CF16" s="337">
        <v>0</v>
      </c>
      <c r="CG16" s="337" t="s">
        <v>90</v>
      </c>
      <c r="CH16" s="337">
        <v>0</v>
      </c>
      <c r="CI16" s="337" t="s">
        <v>80</v>
      </c>
      <c r="CJ16" s="337"/>
      <c r="CK16" s="337"/>
      <c r="CL16" s="337"/>
      <c r="CM16" s="337" t="s">
        <v>73</v>
      </c>
      <c r="CN16" s="337">
        <v>3</v>
      </c>
    </row>
    <row r="17" spans="1:93">
      <c r="A17" s="273">
        <v>18</v>
      </c>
      <c r="B17" s="273" t="s">
        <v>227</v>
      </c>
      <c r="C17" s="273" t="s">
        <v>228</v>
      </c>
      <c r="D17" s="273" t="s">
        <v>83</v>
      </c>
      <c r="E17" s="273" t="s">
        <v>194</v>
      </c>
      <c r="F17" s="273" t="s">
        <v>195</v>
      </c>
      <c r="G17" s="273" t="s">
        <v>196</v>
      </c>
      <c r="H17" s="277">
        <v>45017</v>
      </c>
      <c r="I17" s="273">
        <v>11713</v>
      </c>
      <c r="J17" s="273">
        <v>787</v>
      </c>
      <c r="K17" s="273">
        <v>122840</v>
      </c>
      <c r="L17" s="273" t="s">
        <v>66</v>
      </c>
      <c r="M17" s="273">
        <v>8494.3788160000004</v>
      </c>
      <c r="N17" s="273" t="s">
        <v>115</v>
      </c>
      <c r="W17" s="273">
        <v>153588</v>
      </c>
      <c r="X17" s="273" t="s">
        <v>64</v>
      </c>
      <c r="Y17" s="273" t="s">
        <v>75</v>
      </c>
      <c r="Z17" s="273" t="s">
        <v>79</v>
      </c>
      <c r="AA17" s="273" t="s">
        <v>79</v>
      </c>
      <c r="AB17" s="274">
        <v>44927</v>
      </c>
      <c r="AC17" s="273">
        <v>11953</v>
      </c>
      <c r="AD17" s="273">
        <v>36</v>
      </c>
      <c r="AE17" s="273">
        <v>0</v>
      </c>
      <c r="AF17" s="273" t="s">
        <v>90</v>
      </c>
      <c r="AG17" s="273" t="s">
        <v>229</v>
      </c>
      <c r="AH17" s="273" t="s">
        <v>230</v>
      </c>
      <c r="AI17" s="273" t="s">
        <v>199</v>
      </c>
      <c r="AJ17" s="273" t="s">
        <v>200</v>
      </c>
      <c r="AK17" s="273">
        <v>172662</v>
      </c>
      <c r="AL17" s="273" t="s">
        <v>64</v>
      </c>
      <c r="AM17" s="273" t="s">
        <v>63</v>
      </c>
      <c r="AN17" s="273" t="s">
        <v>65</v>
      </c>
      <c r="AO17" s="273" t="s">
        <v>65</v>
      </c>
      <c r="AP17" s="274">
        <v>44927</v>
      </c>
      <c r="AQ17" s="273">
        <v>15280</v>
      </c>
      <c r="AR17" s="273">
        <v>5</v>
      </c>
      <c r="AS17" s="273">
        <v>2.06</v>
      </c>
      <c r="AT17" s="273" t="s">
        <v>77</v>
      </c>
      <c r="AU17" s="273" t="s">
        <v>97</v>
      </c>
      <c r="AV17" s="273" t="s">
        <v>216</v>
      </c>
      <c r="BA17" s="273" t="s">
        <v>99</v>
      </c>
      <c r="BG17" s="273">
        <v>320592</v>
      </c>
      <c r="BH17" s="273" t="s">
        <v>64</v>
      </c>
      <c r="BI17" s="273" t="s">
        <v>75</v>
      </c>
      <c r="BJ17" s="273" t="s">
        <v>231</v>
      </c>
      <c r="BK17" s="273" t="s">
        <v>231</v>
      </c>
      <c r="BL17" s="274">
        <v>45078</v>
      </c>
      <c r="BM17" s="273">
        <v>12445</v>
      </c>
      <c r="BN17" s="273">
        <v>24</v>
      </c>
      <c r="BO17" s="273">
        <v>12538</v>
      </c>
      <c r="BP17" s="273" t="s">
        <v>80</v>
      </c>
      <c r="BQ17" s="273">
        <v>6272.1345000000001</v>
      </c>
      <c r="BR17" s="273" t="s">
        <v>81</v>
      </c>
      <c r="BS17" s="273" t="s">
        <v>232</v>
      </c>
      <c r="BT17" s="273">
        <v>0</v>
      </c>
      <c r="BU17" s="273">
        <v>292163</v>
      </c>
      <c r="BV17" s="279" t="s">
        <v>83</v>
      </c>
      <c r="BW17" s="280" t="s">
        <v>63</v>
      </c>
      <c r="BX17" s="280" t="s">
        <v>84</v>
      </c>
      <c r="BY17" s="280" t="s">
        <v>85</v>
      </c>
      <c r="BZ17" s="280" t="s">
        <v>86</v>
      </c>
      <c r="CA17" s="280" t="s">
        <v>87</v>
      </c>
      <c r="CB17" s="280" t="s">
        <v>233</v>
      </c>
      <c r="CC17" s="280" t="s">
        <v>234</v>
      </c>
      <c r="CD17" s="281">
        <v>1</v>
      </c>
      <c r="CE17" s="277">
        <v>45047</v>
      </c>
      <c r="CF17" s="280"/>
      <c r="CG17" s="280" t="s">
        <v>181</v>
      </c>
      <c r="CH17" s="280"/>
      <c r="CI17" s="280" t="s">
        <v>181</v>
      </c>
      <c r="CJ17" s="280" t="s">
        <v>235</v>
      </c>
      <c r="CK17" s="280"/>
      <c r="CL17" s="280"/>
      <c r="CM17" s="280" t="s">
        <v>73</v>
      </c>
      <c r="CN17" s="280">
        <v>3</v>
      </c>
    </row>
    <row r="18" spans="1:93">
      <c r="A18" s="273">
        <v>19</v>
      </c>
      <c r="B18" s="273" t="s">
        <v>236</v>
      </c>
      <c r="C18" s="273" t="s">
        <v>237</v>
      </c>
      <c r="D18" s="273" t="s">
        <v>83</v>
      </c>
      <c r="E18" s="273" t="s">
        <v>194</v>
      </c>
      <c r="F18" s="273" t="s">
        <v>195</v>
      </c>
      <c r="G18" s="273" t="s">
        <v>196</v>
      </c>
      <c r="H18" s="335">
        <v>45017</v>
      </c>
      <c r="I18" s="273">
        <v>11713</v>
      </c>
      <c r="J18" s="273">
        <v>787</v>
      </c>
      <c r="K18" s="273">
        <v>0</v>
      </c>
      <c r="L18" s="273" t="s">
        <v>66</v>
      </c>
      <c r="N18" s="273" t="s">
        <v>107</v>
      </c>
      <c r="W18" s="273">
        <v>153589</v>
      </c>
      <c r="X18" s="273" t="s">
        <v>64</v>
      </c>
      <c r="Y18" s="273" t="s">
        <v>75</v>
      </c>
      <c r="Z18" s="273" t="s">
        <v>79</v>
      </c>
      <c r="AA18" s="273" t="s">
        <v>79</v>
      </c>
      <c r="AB18" s="274">
        <v>44927</v>
      </c>
      <c r="AC18" s="273">
        <v>11953</v>
      </c>
      <c r="AD18" s="273">
        <v>36</v>
      </c>
      <c r="AE18" s="273">
        <v>4.1950000000000003</v>
      </c>
      <c r="AF18" s="273" t="s">
        <v>90</v>
      </c>
      <c r="AG18" s="273" t="s">
        <v>238</v>
      </c>
      <c r="AH18" s="273" t="s">
        <v>239</v>
      </c>
      <c r="AI18" s="273" t="s">
        <v>199</v>
      </c>
      <c r="AJ18" s="273" t="s">
        <v>214</v>
      </c>
      <c r="AK18" s="273">
        <v>172668</v>
      </c>
      <c r="AL18" s="273" t="s">
        <v>64</v>
      </c>
      <c r="AM18" s="273" t="s">
        <v>63</v>
      </c>
      <c r="AN18" s="273" t="s">
        <v>65</v>
      </c>
      <c r="AO18" s="273" t="s">
        <v>65</v>
      </c>
      <c r="AP18" s="274">
        <v>44927</v>
      </c>
      <c r="AQ18" s="273">
        <v>15280</v>
      </c>
      <c r="AR18" s="273">
        <v>5</v>
      </c>
      <c r="AS18" s="273">
        <v>238</v>
      </c>
      <c r="AT18" s="273" t="s">
        <v>77</v>
      </c>
      <c r="AU18" s="273" t="s">
        <v>240</v>
      </c>
      <c r="AV18" s="273" t="s">
        <v>216</v>
      </c>
      <c r="BA18" s="273" t="s">
        <v>240</v>
      </c>
      <c r="BG18" s="273">
        <v>320600</v>
      </c>
      <c r="BH18" s="273" t="s">
        <v>64</v>
      </c>
      <c r="BI18" s="273" t="s">
        <v>75</v>
      </c>
      <c r="BJ18" s="273" t="s">
        <v>231</v>
      </c>
      <c r="BK18" s="273" t="s">
        <v>231</v>
      </c>
      <c r="BL18" s="274">
        <v>45078</v>
      </c>
      <c r="BM18" s="273">
        <v>12445</v>
      </c>
      <c r="BN18" s="273">
        <v>24</v>
      </c>
      <c r="BO18" s="273">
        <v>17136</v>
      </c>
      <c r="BP18" s="273" t="s">
        <v>80</v>
      </c>
      <c r="BQ18" s="273">
        <v>9052.2652500000004</v>
      </c>
      <c r="BR18" s="273" t="s">
        <v>81</v>
      </c>
      <c r="BS18" s="273" t="s">
        <v>241</v>
      </c>
      <c r="BT18" s="273">
        <v>0</v>
      </c>
      <c r="BU18" s="273">
        <v>292170</v>
      </c>
      <c r="BV18" s="336" t="s">
        <v>83</v>
      </c>
      <c r="BW18" s="337" t="s">
        <v>63</v>
      </c>
      <c r="BX18" s="337" t="s">
        <v>84</v>
      </c>
      <c r="BY18" s="337" t="s">
        <v>85</v>
      </c>
      <c r="BZ18" s="337" t="s">
        <v>86</v>
      </c>
      <c r="CA18" s="337" t="s">
        <v>87</v>
      </c>
      <c r="CB18" s="337" t="s">
        <v>233</v>
      </c>
      <c r="CC18" s="337" t="s">
        <v>234</v>
      </c>
      <c r="CD18" s="338">
        <v>1</v>
      </c>
      <c r="CE18" s="335">
        <v>45078</v>
      </c>
      <c r="CF18" s="337"/>
      <c r="CG18" s="337" t="s">
        <v>181</v>
      </c>
      <c r="CH18" s="337"/>
      <c r="CI18" s="337" t="s">
        <v>181</v>
      </c>
      <c r="CJ18" s="337" t="s">
        <v>242</v>
      </c>
      <c r="CK18" s="337"/>
      <c r="CL18" s="337"/>
      <c r="CM18" s="337" t="s">
        <v>73</v>
      </c>
      <c r="CN18" s="337">
        <v>3</v>
      </c>
    </row>
    <row r="19" spans="1:93">
      <c r="A19" s="273">
        <v>20</v>
      </c>
      <c r="B19" s="273" t="s">
        <v>243</v>
      </c>
      <c r="C19" s="273" t="s">
        <v>244</v>
      </c>
      <c r="D19" s="273" t="s">
        <v>83</v>
      </c>
      <c r="E19" s="273" t="s">
        <v>194</v>
      </c>
      <c r="F19" s="273" t="s">
        <v>195</v>
      </c>
      <c r="G19" s="273" t="s">
        <v>196</v>
      </c>
      <c r="H19" s="274">
        <v>45047</v>
      </c>
      <c r="I19" s="273">
        <v>12332</v>
      </c>
      <c r="J19" s="273">
        <v>787</v>
      </c>
      <c r="W19" s="273">
        <v>179143</v>
      </c>
      <c r="X19" s="273" t="s">
        <v>64</v>
      </c>
      <c r="Y19" s="273" t="s">
        <v>75</v>
      </c>
      <c r="Z19" s="273" t="s">
        <v>79</v>
      </c>
      <c r="AA19" s="273" t="s">
        <v>79</v>
      </c>
      <c r="AB19" s="274">
        <v>44927</v>
      </c>
      <c r="AC19" s="273">
        <v>11953</v>
      </c>
      <c r="AD19" s="273">
        <v>36</v>
      </c>
      <c r="AE19" s="273">
        <v>0.52</v>
      </c>
      <c r="AF19" s="273" t="s">
        <v>90</v>
      </c>
      <c r="AG19" s="273" t="s">
        <v>245</v>
      </c>
      <c r="AH19" s="273" t="s">
        <v>246</v>
      </c>
      <c r="AI19" s="273" t="s">
        <v>199</v>
      </c>
      <c r="AJ19" s="273" t="s">
        <v>214</v>
      </c>
      <c r="AK19" s="273">
        <v>172674</v>
      </c>
      <c r="AL19" s="273" t="s">
        <v>64</v>
      </c>
      <c r="AM19" s="273" t="s">
        <v>63</v>
      </c>
      <c r="AN19" s="273" t="s">
        <v>65</v>
      </c>
      <c r="AO19" s="273" t="s">
        <v>65</v>
      </c>
      <c r="AP19" s="274">
        <v>44927</v>
      </c>
      <c r="AQ19" s="273">
        <v>15280</v>
      </c>
      <c r="AR19" s="273">
        <v>5</v>
      </c>
      <c r="AS19" s="273">
        <v>47.8</v>
      </c>
      <c r="AT19" s="273" t="s">
        <v>77</v>
      </c>
      <c r="AU19" s="273" t="s">
        <v>247</v>
      </c>
      <c r="AV19" s="273" t="s">
        <v>248</v>
      </c>
      <c r="BA19" s="273" t="s">
        <v>249</v>
      </c>
      <c r="BG19" s="273">
        <v>320604</v>
      </c>
      <c r="BH19" s="273" t="s">
        <v>64</v>
      </c>
      <c r="BI19" s="273" t="s">
        <v>75</v>
      </c>
      <c r="BJ19" s="273" t="s">
        <v>231</v>
      </c>
      <c r="BK19" s="273" t="s">
        <v>231</v>
      </c>
      <c r="BL19" s="274">
        <v>45078</v>
      </c>
      <c r="BM19" s="273">
        <v>12445</v>
      </c>
      <c r="BN19" s="273">
        <v>24</v>
      </c>
      <c r="BO19" s="273">
        <v>5113</v>
      </c>
      <c r="BP19" s="273" t="s">
        <v>80</v>
      </c>
      <c r="BQ19" s="273">
        <v>2557.7782499999998</v>
      </c>
      <c r="BR19" s="273" t="s">
        <v>81</v>
      </c>
      <c r="BS19" s="273" t="s">
        <v>250</v>
      </c>
      <c r="BT19" s="273">
        <v>0</v>
      </c>
      <c r="BU19" s="273">
        <v>292177</v>
      </c>
      <c r="BV19" s="279" t="s">
        <v>83</v>
      </c>
      <c r="BW19" s="280" t="s">
        <v>63</v>
      </c>
      <c r="BX19" s="280" t="s">
        <v>84</v>
      </c>
      <c r="BY19" s="280" t="s">
        <v>85</v>
      </c>
      <c r="BZ19" s="280" t="s">
        <v>86</v>
      </c>
      <c r="CA19" s="280" t="s">
        <v>87</v>
      </c>
      <c r="CB19" s="280" t="s">
        <v>225</v>
      </c>
      <c r="CC19" s="280" t="s">
        <v>226</v>
      </c>
      <c r="CD19" s="281">
        <v>5</v>
      </c>
      <c r="CE19" s="277">
        <v>45078</v>
      </c>
      <c r="CF19" s="280">
        <v>0</v>
      </c>
      <c r="CG19" s="280" t="s">
        <v>90</v>
      </c>
      <c r="CH19" s="280">
        <v>0</v>
      </c>
      <c r="CI19" s="280" t="s">
        <v>80</v>
      </c>
      <c r="CJ19" s="280"/>
      <c r="CK19" s="280"/>
      <c r="CL19" s="280"/>
      <c r="CM19" s="280" t="s">
        <v>73</v>
      </c>
      <c r="CN19" s="280">
        <v>3</v>
      </c>
    </row>
    <row r="20" spans="1:93">
      <c r="A20">
        <v>21</v>
      </c>
      <c r="B20" t="s">
        <v>251</v>
      </c>
      <c r="C20" t="s">
        <v>252</v>
      </c>
      <c r="D20" t="s">
        <v>83</v>
      </c>
      <c r="E20" t="s">
        <v>194</v>
      </c>
      <c r="F20" t="s">
        <v>195</v>
      </c>
      <c r="G20" t="s">
        <v>196</v>
      </c>
      <c r="H20" s="274">
        <v>45047</v>
      </c>
      <c r="I20">
        <v>12332</v>
      </c>
      <c r="J20">
        <v>787</v>
      </c>
      <c r="K20">
        <v>117640</v>
      </c>
      <c r="L20" t="s">
        <v>66</v>
      </c>
      <c r="M20">
        <v>8634.0979299999999</v>
      </c>
      <c r="N20" t="s">
        <v>115</v>
      </c>
      <c r="O20"/>
      <c r="P20"/>
      <c r="Q20"/>
      <c r="R20"/>
      <c r="S20"/>
      <c r="T20"/>
      <c r="U20"/>
      <c r="V20"/>
      <c r="W20">
        <v>179167</v>
      </c>
      <c r="X20" t="s">
        <v>64</v>
      </c>
      <c r="Y20" t="s">
        <v>75</v>
      </c>
      <c r="Z20" t="s">
        <v>79</v>
      </c>
      <c r="AA20" t="s">
        <v>79</v>
      </c>
      <c r="AB20" s="274">
        <v>44927</v>
      </c>
      <c r="AC20">
        <v>11953</v>
      </c>
      <c r="AD20">
        <v>36</v>
      </c>
      <c r="AE20">
        <v>0</v>
      </c>
      <c r="AF20" t="s">
        <v>90</v>
      </c>
      <c r="AG20" t="s">
        <v>253</v>
      </c>
      <c r="AH20" t="s">
        <v>254</v>
      </c>
      <c r="AI20" t="s">
        <v>199</v>
      </c>
      <c r="AJ20" t="s">
        <v>214</v>
      </c>
      <c r="AK20">
        <v>172680</v>
      </c>
      <c r="AL20" t="s">
        <v>64</v>
      </c>
      <c r="AM20" t="s">
        <v>63</v>
      </c>
      <c r="AN20" t="s">
        <v>65</v>
      </c>
      <c r="AO20" t="s">
        <v>65</v>
      </c>
      <c r="AP20" s="274">
        <v>44927</v>
      </c>
      <c r="AQ20">
        <v>15280</v>
      </c>
      <c r="AR20">
        <v>5</v>
      </c>
      <c r="AS20">
        <v>349.3</v>
      </c>
      <c r="AT20" t="s">
        <v>77</v>
      </c>
      <c r="AU20" t="s">
        <v>240</v>
      </c>
      <c r="AV20" t="s">
        <v>248</v>
      </c>
      <c r="AW20"/>
      <c r="AX20"/>
      <c r="AY20"/>
      <c r="AZ20"/>
      <c r="BA20" t="s">
        <v>240</v>
      </c>
      <c r="BB20"/>
      <c r="BC20"/>
      <c r="BD20"/>
      <c r="BE20"/>
      <c r="BF20"/>
      <c r="BG20">
        <v>320607</v>
      </c>
      <c r="BH20" t="s">
        <v>64</v>
      </c>
      <c r="BI20" t="s">
        <v>75</v>
      </c>
      <c r="BJ20" t="s">
        <v>231</v>
      </c>
      <c r="BK20" t="s">
        <v>231</v>
      </c>
      <c r="BL20" s="274">
        <v>45078</v>
      </c>
      <c r="BM20">
        <v>12445</v>
      </c>
      <c r="BN20">
        <v>24</v>
      </c>
      <c r="BO20">
        <v>9356</v>
      </c>
      <c r="BP20" t="s">
        <v>80</v>
      </c>
      <c r="BQ20">
        <v>4879.5765000000001</v>
      </c>
      <c r="BR20" t="s">
        <v>81</v>
      </c>
      <c r="BS20" t="s">
        <v>255</v>
      </c>
      <c r="BT20">
        <v>0</v>
      </c>
      <c r="BU20">
        <v>292184</v>
      </c>
      <c r="BV20" s="336" t="s">
        <v>83</v>
      </c>
      <c r="BW20" s="337" t="s">
        <v>63</v>
      </c>
      <c r="BX20" s="337" t="s">
        <v>84</v>
      </c>
      <c r="BY20" s="337" t="s">
        <v>85</v>
      </c>
      <c r="BZ20" s="337" t="s">
        <v>86</v>
      </c>
      <c r="CA20" s="337" t="s">
        <v>87</v>
      </c>
      <c r="CB20" s="337" t="s">
        <v>217</v>
      </c>
      <c r="CC20" s="337" t="s">
        <v>218</v>
      </c>
      <c r="CD20" s="338">
        <v>2</v>
      </c>
      <c r="CE20" s="335">
        <v>45078</v>
      </c>
      <c r="CF20" s="337"/>
      <c r="CG20" s="337" t="s">
        <v>181</v>
      </c>
      <c r="CH20" s="337"/>
      <c r="CI20" s="337" t="s">
        <v>181</v>
      </c>
      <c r="CJ20" s="337" t="s">
        <v>219</v>
      </c>
      <c r="CK20" s="337"/>
      <c r="CL20" s="337"/>
      <c r="CM20" s="337" t="s">
        <v>73</v>
      </c>
      <c r="CN20" s="337">
        <v>3</v>
      </c>
      <c r="CO20"/>
    </row>
    <row r="21" spans="1:93">
      <c r="A21" s="273">
        <v>22</v>
      </c>
      <c r="B21" s="273" t="s">
        <v>256</v>
      </c>
      <c r="C21" s="273" t="s">
        <v>257</v>
      </c>
      <c r="D21" s="273" t="s">
        <v>83</v>
      </c>
      <c r="E21" s="273" t="s">
        <v>194</v>
      </c>
      <c r="F21" s="273" t="s">
        <v>195</v>
      </c>
      <c r="G21" s="273" t="s">
        <v>196</v>
      </c>
      <c r="H21" s="274">
        <v>45047</v>
      </c>
      <c r="I21" s="273">
        <v>12332</v>
      </c>
      <c r="J21" s="273">
        <v>787</v>
      </c>
      <c r="K21" s="273">
        <v>0</v>
      </c>
      <c r="L21" s="273" t="s">
        <v>66</v>
      </c>
      <c r="N21" s="273" t="s">
        <v>107</v>
      </c>
      <c r="W21" s="273">
        <v>179168</v>
      </c>
      <c r="X21" s="273" t="s">
        <v>64</v>
      </c>
      <c r="Y21" s="273" t="s">
        <v>75</v>
      </c>
      <c r="Z21" s="273" t="s">
        <v>79</v>
      </c>
      <c r="AA21" s="273" t="s">
        <v>79</v>
      </c>
      <c r="AB21" s="274">
        <v>44927</v>
      </c>
      <c r="AC21" s="273">
        <v>11953</v>
      </c>
      <c r="AD21" s="273">
        <v>36</v>
      </c>
      <c r="AE21" s="273">
        <v>0</v>
      </c>
      <c r="AF21" s="273" t="s">
        <v>90</v>
      </c>
      <c r="AG21" s="273" t="s">
        <v>258</v>
      </c>
      <c r="AH21" s="273" t="s">
        <v>259</v>
      </c>
      <c r="AI21" s="273" t="s">
        <v>199</v>
      </c>
      <c r="AJ21" s="273" t="s">
        <v>214</v>
      </c>
      <c r="AK21" s="273">
        <v>172686</v>
      </c>
      <c r="AL21" s="273" t="s">
        <v>64</v>
      </c>
      <c r="AM21" s="273" t="s">
        <v>63</v>
      </c>
      <c r="AN21" s="273" t="s">
        <v>65</v>
      </c>
      <c r="AO21" s="273" t="s">
        <v>65</v>
      </c>
      <c r="AP21" s="274">
        <v>44927</v>
      </c>
      <c r="AQ21" s="273">
        <v>15280</v>
      </c>
      <c r="AR21" s="273">
        <v>5</v>
      </c>
      <c r="AS21" s="273">
        <v>6</v>
      </c>
      <c r="AT21" s="273" t="s">
        <v>77</v>
      </c>
      <c r="AU21" s="273" t="s">
        <v>260</v>
      </c>
      <c r="AV21" s="273" t="s">
        <v>216</v>
      </c>
      <c r="BA21" s="273" t="s">
        <v>260</v>
      </c>
      <c r="BG21" s="273">
        <v>320618</v>
      </c>
      <c r="BH21" s="273" t="s">
        <v>64</v>
      </c>
      <c r="BI21" s="273" t="s">
        <v>75</v>
      </c>
      <c r="BJ21" s="273" t="s">
        <v>231</v>
      </c>
      <c r="BK21" s="273" t="s">
        <v>231</v>
      </c>
      <c r="BL21" s="274">
        <v>45078</v>
      </c>
      <c r="BM21" s="273">
        <v>12445</v>
      </c>
      <c r="BN21" s="273">
        <v>24</v>
      </c>
      <c r="BO21" s="273">
        <v>3565</v>
      </c>
      <c r="BP21" s="273" t="s">
        <v>80</v>
      </c>
      <c r="BQ21" s="273">
        <v>2039.9849999999999</v>
      </c>
      <c r="BR21" s="273" t="s">
        <v>81</v>
      </c>
      <c r="BS21" s="273" t="s">
        <v>261</v>
      </c>
      <c r="BT21" s="273">
        <v>0</v>
      </c>
      <c r="BU21" s="273">
        <v>292191</v>
      </c>
      <c r="BV21" s="279" t="s">
        <v>83</v>
      </c>
      <c r="BW21" s="280" t="s">
        <v>63</v>
      </c>
      <c r="BX21" s="280" t="s">
        <v>84</v>
      </c>
      <c r="BY21" s="280" t="s">
        <v>85</v>
      </c>
      <c r="BZ21" s="280" t="s">
        <v>204</v>
      </c>
      <c r="CA21" s="280" t="s">
        <v>205</v>
      </c>
      <c r="CB21" s="280" t="s">
        <v>206</v>
      </c>
      <c r="CC21" s="280" t="s">
        <v>207</v>
      </c>
      <c r="CD21" s="281">
        <v>0</v>
      </c>
      <c r="CE21" s="277">
        <v>45078</v>
      </c>
      <c r="CF21" s="280"/>
      <c r="CG21" s="280" t="s">
        <v>181</v>
      </c>
      <c r="CH21" s="280"/>
      <c r="CI21" s="280" t="s">
        <v>208</v>
      </c>
      <c r="CJ21" s="280" t="s">
        <v>209</v>
      </c>
      <c r="CK21" s="280"/>
      <c r="CL21" s="280"/>
      <c r="CM21" s="280" t="s">
        <v>73</v>
      </c>
      <c r="CN21" s="280">
        <v>3</v>
      </c>
    </row>
    <row r="22" spans="1:93">
      <c r="A22" s="273">
        <v>23</v>
      </c>
      <c r="B22" s="273" t="s">
        <v>262</v>
      </c>
      <c r="C22" s="273" t="s">
        <v>75</v>
      </c>
      <c r="D22" s="273" t="s">
        <v>83</v>
      </c>
      <c r="E22" s="273" t="s">
        <v>194</v>
      </c>
      <c r="F22" s="273" t="s">
        <v>195</v>
      </c>
      <c r="G22" s="273" t="s">
        <v>196</v>
      </c>
      <c r="H22" s="274">
        <v>45078</v>
      </c>
      <c r="I22" s="273">
        <v>12601</v>
      </c>
      <c r="J22" s="273">
        <v>787</v>
      </c>
      <c r="W22" s="273">
        <v>190979</v>
      </c>
      <c r="X22" s="273" t="s">
        <v>64</v>
      </c>
      <c r="Y22" s="273" t="s">
        <v>75</v>
      </c>
      <c r="Z22" s="273" t="s">
        <v>79</v>
      </c>
      <c r="AA22" s="273" t="s">
        <v>79</v>
      </c>
      <c r="AB22" s="274">
        <v>44927</v>
      </c>
      <c r="AC22" s="273">
        <v>11953</v>
      </c>
      <c r="AD22" s="273">
        <v>36</v>
      </c>
      <c r="AE22" s="273">
        <v>2.6970000000000001</v>
      </c>
      <c r="AF22" s="273" t="s">
        <v>90</v>
      </c>
      <c r="AG22" s="273" t="s">
        <v>263</v>
      </c>
      <c r="AH22" s="273" t="s">
        <v>264</v>
      </c>
      <c r="AI22" s="273" t="s">
        <v>199</v>
      </c>
      <c r="AJ22" s="273" t="s">
        <v>214</v>
      </c>
      <c r="AK22" s="273">
        <v>172692</v>
      </c>
      <c r="AL22" s="273" t="s">
        <v>64</v>
      </c>
      <c r="AM22" s="273" t="s">
        <v>63</v>
      </c>
      <c r="AN22" s="273" t="s">
        <v>65</v>
      </c>
      <c r="AO22" s="273" t="s">
        <v>65</v>
      </c>
      <c r="AP22" s="274">
        <v>44927</v>
      </c>
      <c r="AQ22" s="273">
        <v>15280</v>
      </c>
      <c r="AR22" s="273">
        <v>5</v>
      </c>
      <c r="AS22" s="273">
        <v>6.4</v>
      </c>
      <c r="AT22" s="273" t="s">
        <v>77</v>
      </c>
      <c r="AU22" s="273" t="s">
        <v>240</v>
      </c>
      <c r="AV22" s="273" t="s">
        <v>248</v>
      </c>
      <c r="BA22" s="273" t="s">
        <v>240</v>
      </c>
      <c r="BG22" s="273">
        <v>320621</v>
      </c>
      <c r="BH22" s="273" t="s">
        <v>64</v>
      </c>
      <c r="BI22" s="273" t="s">
        <v>75</v>
      </c>
      <c r="BJ22" s="273" t="s">
        <v>231</v>
      </c>
      <c r="BK22" s="273" t="s">
        <v>231</v>
      </c>
      <c r="BL22" s="274">
        <v>45078</v>
      </c>
      <c r="BM22" s="273">
        <v>12445</v>
      </c>
      <c r="BN22" s="273">
        <v>24</v>
      </c>
      <c r="BO22" s="273">
        <v>2201</v>
      </c>
      <c r="BP22" s="273" t="s">
        <v>80</v>
      </c>
      <c r="BQ22" s="273">
        <v>1303.54225</v>
      </c>
      <c r="BR22" s="273" t="s">
        <v>81</v>
      </c>
      <c r="BS22" s="273" t="s">
        <v>265</v>
      </c>
      <c r="BT22" s="273">
        <v>0</v>
      </c>
      <c r="BU22" s="273">
        <v>292198</v>
      </c>
      <c r="BV22" s="336" t="s">
        <v>83</v>
      </c>
      <c r="BW22" s="337" t="s">
        <v>63</v>
      </c>
      <c r="BX22" s="337" t="s">
        <v>84</v>
      </c>
      <c r="BY22" s="337" t="s">
        <v>85</v>
      </c>
      <c r="BZ22" s="337" t="s">
        <v>86</v>
      </c>
      <c r="CA22" s="337" t="s">
        <v>87</v>
      </c>
      <c r="CB22" s="337" t="s">
        <v>225</v>
      </c>
      <c r="CC22" s="337" t="s">
        <v>226</v>
      </c>
      <c r="CD22" s="338">
        <v>5</v>
      </c>
      <c r="CE22" s="335">
        <v>45170</v>
      </c>
      <c r="CF22" s="337">
        <v>0</v>
      </c>
      <c r="CG22" s="337" t="s">
        <v>90</v>
      </c>
      <c r="CH22" s="337">
        <v>0</v>
      </c>
      <c r="CI22" s="337" t="s">
        <v>80</v>
      </c>
      <c r="CJ22" s="337"/>
      <c r="CK22" s="337"/>
      <c r="CL22" s="337"/>
      <c r="CM22" s="337" t="s">
        <v>73</v>
      </c>
      <c r="CN22" s="337">
        <v>3</v>
      </c>
    </row>
    <row r="23" spans="1:93">
      <c r="A23" s="273">
        <v>24</v>
      </c>
      <c r="B23" s="273" t="s">
        <v>266</v>
      </c>
      <c r="C23" s="273" t="s">
        <v>231</v>
      </c>
      <c r="D23" s="273" t="s">
        <v>83</v>
      </c>
      <c r="E23" s="273" t="s">
        <v>194</v>
      </c>
      <c r="F23" s="273" t="s">
        <v>195</v>
      </c>
      <c r="G23" s="273" t="s">
        <v>196</v>
      </c>
      <c r="H23" s="274">
        <v>45078</v>
      </c>
      <c r="I23" s="273">
        <v>12601</v>
      </c>
      <c r="J23" s="273">
        <v>787</v>
      </c>
      <c r="K23" s="273">
        <v>132880</v>
      </c>
      <c r="L23" s="273" t="s">
        <v>66</v>
      </c>
      <c r="M23" s="273">
        <v>9341.4780800000008</v>
      </c>
      <c r="N23" s="273" t="s">
        <v>115</v>
      </c>
      <c r="W23" s="273">
        <v>191003</v>
      </c>
      <c r="X23" s="273" t="s">
        <v>64</v>
      </c>
      <c r="Y23" s="273" t="s">
        <v>75</v>
      </c>
      <c r="Z23" s="273" t="s">
        <v>79</v>
      </c>
      <c r="AA23" s="273" t="s">
        <v>79</v>
      </c>
      <c r="AB23" s="274">
        <v>44927</v>
      </c>
      <c r="AC23" s="273">
        <v>11953</v>
      </c>
      <c r="AD23" s="273">
        <v>36</v>
      </c>
      <c r="AE23" s="273">
        <v>0</v>
      </c>
      <c r="AF23" s="273" t="s">
        <v>90</v>
      </c>
      <c r="AG23" s="273" t="s">
        <v>267</v>
      </c>
      <c r="AH23" s="273" t="s">
        <v>268</v>
      </c>
      <c r="AI23" s="273" t="s">
        <v>199</v>
      </c>
      <c r="AJ23" s="273" t="s">
        <v>214</v>
      </c>
      <c r="AK23" s="273">
        <v>172698</v>
      </c>
      <c r="AL23" s="273" t="s">
        <v>64</v>
      </c>
      <c r="AM23" s="273" t="s">
        <v>63</v>
      </c>
      <c r="AN23" s="273" t="s">
        <v>65</v>
      </c>
      <c r="AO23" s="273" t="s">
        <v>65</v>
      </c>
      <c r="AP23" s="274">
        <v>44927</v>
      </c>
      <c r="AQ23" s="273">
        <v>15280</v>
      </c>
      <c r="AR23" s="273">
        <v>5</v>
      </c>
      <c r="AS23" s="273">
        <v>0.56999999999999995</v>
      </c>
      <c r="AT23" s="273" t="s">
        <v>77</v>
      </c>
      <c r="AU23" s="273" t="s">
        <v>269</v>
      </c>
      <c r="AV23" s="273" t="s">
        <v>248</v>
      </c>
      <c r="BA23" s="273" t="s">
        <v>249</v>
      </c>
      <c r="BG23" s="273">
        <v>320625</v>
      </c>
      <c r="BH23" s="273" t="s">
        <v>64</v>
      </c>
      <c r="BI23" s="273" t="s">
        <v>75</v>
      </c>
      <c r="BJ23" s="273" t="s">
        <v>231</v>
      </c>
      <c r="BK23" s="273" t="s">
        <v>231</v>
      </c>
      <c r="BL23" s="274">
        <v>45078</v>
      </c>
      <c r="BM23" s="273">
        <v>12445</v>
      </c>
      <c r="BN23" s="273">
        <v>24</v>
      </c>
      <c r="BO23" s="273">
        <v>13459</v>
      </c>
      <c r="BP23" s="273" t="s">
        <v>80</v>
      </c>
      <c r="BQ23" s="273">
        <v>6732.8647499999997</v>
      </c>
      <c r="BR23" s="273" t="s">
        <v>81</v>
      </c>
      <c r="BS23" s="273" t="s">
        <v>270</v>
      </c>
      <c r="BT23" s="273">
        <v>0</v>
      </c>
      <c r="BU23" s="273">
        <v>292205</v>
      </c>
      <c r="BV23" s="279" t="s">
        <v>83</v>
      </c>
      <c r="BW23" s="280" t="s">
        <v>63</v>
      </c>
      <c r="BX23" s="280" t="s">
        <v>84</v>
      </c>
      <c r="BY23" s="280" t="s">
        <v>85</v>
      </c>
      <c r="BZ23" s="280" t="s">
        <v>86</v>
      </c>
      <c r="CA23" s="280" t="s">
        <v>87</v>
      </c>
      <c r="CB23" s="280" t="s">
        <v>233</v>
      </c>
      <c r="CC23" s="280" t="s">
        <v>234</v>
      </c>
      <c r="CD23" s="281">
        <v>1</v>
      </c>
      <c r="CE23" s="277">
        <v>45170</v>
      </c>
      <c r="CF23" s="280"/>
      <c r="CG23" s="280" t="s">
        <v>181</v>
      </c>
      <c r="CH23" s="280"/>
      <c r="CI23" s="280" t="s">
        <v>181</v>
      </c>
      <c r="CJ23" s="280" t="s">
        <v>271</v>
      </c>
      <c r="CK23" s="280"/>
      <c r="CL23" s="280"/>
      <c r="CM23" s="280" t="s">
        <v>73</v>
      </c>
      <c r="CN23" s="280">
        <v>3</v>
      </c>
    </row>
    <row r="24" spans="1:93">
      <c r="A24" s="273">
        <v>25</v>
      </c>
      <c r="B24" s="273" t="s">
        <v>272</v>
      </c>
      <c r="C24" s="273" t="s">
        <v>273</v>
      </c>
      <c r="D24" s="273" t="s">
        <v>83</v>
      </c>
      <c r="E24" s="273" t="s">
        <v>194</v>
      </c>
      <c r="F24" s="273" t="s">
        <v>195</v>
      </c>
      <c r="G24" s="273" t="s">
        <v>196</v>
      </c>
      <c r="H24" s="274">
        <v>45078</v>
      </c>
      <c r="I24" s="273">
        <v>12601</v>
      </c>
      <c r="J24" s="273">
        <v>787</v>
      </c>
      <c r="K24" s="273">
        <v>0</v>
      </c>
      <c r="L24" s="273" t="s">
        <v>66</v>
      </c>
      <c r="N24" s="273" t="s">
        <v>107</v>
      </c>
      <c r="W24" s="273">
        <v>191004</v>
      </c>
      <c r="X24" s="273" t="s">
        <v>64</v>
      </c>
      <c r="Y24" s="273" t="s">
        <v>75</v>
      </c>
      <c r="Z24" s="273" t="s">
        <v>79</v>
      </c>
      <c r="AA24" s="273" t="s">
        <v>79</v>
      </c>
      <c r="AB24" s="274">
        <v>44927</v>
      </c>
      <c r="AC24" s="273">
        <v>11953</v>
      </c>
      <c r="AD24" s="273">
        <v>36</v>
      </c>
      <c r="AE24" s="273">
        <v>0</v>
      </c>
      <c r="AF24" s="273" t="s">
        <v>90</v>
      </c>
      <c r="AG24" s="273" t="s">
        <v>274</v>
      </c>
      <c r="AH24" s="273" t="s">
        <v>275</v>
      </c>
      <c r="AI24" s="273" t="s">
        <v>199</v>
      </c>
      <c r="AJ24" s="273" t="s">
        <v>214</v>
      </c>
      <c r="AK24" s="273">
        <v>172704</v>
      </c>
      <c r="AL24" s="273" t="s">
        <v>64</v>
      </c>
      <c r="AM24" s="273" t="s">
        <v>63</v>
      </c>
      <c r="AN24" s="273" t="s">
        <v>65</v>
      </c>
      <c r="AO24" s="273" t="s">
        <v>65</v>
      </c>
      <c r="AP24" s="274">
        <v>44927</v>
      </c>
      <c r="AQ24" s="273">
        <v>15280</v>
      </c>
      <c r="AR24" s="273">
        <v>5</v>
      </c>
      <c r="AS24" s="273">
        <v>1.18</v>
      </c>
      <c r="AT24" s="273" t="s">
        <v>77</v>
      </c>
      <c r="AU24" s="273" t="s">
        <v>276</v>
      </c>
      <c r="AV24" s="273" t="s">
        <v>248</v>
      </c>
      <c r="BA24" s="273" t="s">
        <v>249</v>
      </c>
      <c r="BG24" s="273">
        <v>320629</v>
      </c>
      <c r="BH24" s="273" t="s">
        <v>64</v>
      </c>
      <c r="BI24" s="273" t="s">
        <v>75</v>
      </c>
      <c r="BJ24" s="273" t="s">
        <v>231</v>
      </c>
      <c r="BK24" s="273" t="s">
        <v>231</v>
      </c>
      <c r="BL24" s="274">
        <v>45108</v>
      </c>
      <c r="BM24" s="273">
        <v>12714</v>
      </c>
      <c r="BN24" s="273">
        <v>24</v>
      </c>
      <c r="BO24" s="273">
        <v>5120</v>
      </c>
      <c r="BP24" s="273" t="s">
        <v>80</v>
      </c>
      <c r="BQ24" s="273">
        <v>2742.4050000000002</v>
      </c>
      <c r="BR24" s="273" t="s">
        <v>81</v>
      </c>
      <c r="BS24" s="273" t="s">
        <v>277</v>
      </c>
      <c r="BT24" s="273">
        <v>0</v>
      </c>
      <c r="BU24" s="273">
        <v>292223</v>
      </c>
      <c r="BV24" s="336" t="s">
        <v>83</v>
      </c>
      <c r="BW24" s="337" t="s">
        <v>63</v>
      </c>
      <c r="BX24" s="337" t="s">
        <v>84</v>
      </c>
      <c r="BY24" s="337" t="s">
        <v>85</v>
      </c>
      <c r="BZ24" s="337" t="s">
        <v>86</v>
      </c>
      <c r="CA24" s="337" t="s">
        <v>87</v>
      </c>
      <c r="CB24" s="337" t="s">
        <v>233</v>
      </c>
      <c r="CC24" s="337" t="s">
        <v>234</v>
      </c>
      <c r="CD24" s="338">
        <v>1</v>
      </c>
      <c r="CE24" s="335">
        <v>45200</v>
      </c>
      <c r="CF24" s="337"/>
      <c r="CG24" s="337" t="s">
        <v>181</v>
      </c>
      <c r="CH24" s="337"/>
      <c r="CI24" s="337" t="s">
        <v>181</v>
      </c>
      <c r="CJ24" s="337" t="s">
        <v>278</v>
      </c>
      <c r="CK24" s="337"/>
      <c r="CL24" s="337"/>
      <c r="CM24" s="337" t="s">
        <v>73</v>
      </c>
      <c r="CN24" s="337">
        <v>3</v>
      </c>
    </row>
    <row r="25" spans="1:93">
      <c r="A25" s="273">
        <v>26</v>
      </c>
      <c r="B25" s="273" t="s">
        <v>279</v>
      </c>
      <c r="C25" s="273" t="s">
        <v>280</v>
      </c>
      <c r="D25" s="273" t="s">
        <v>83</v>
      </c>
      <c r="E25" s="273" t="s">
        <v>194</v>
      </c>
      <c r="F25" s="273" t="s">
        <v>195</v>
      </c>
      <c r="G25" s="273" t="s">
        <v>196</v>
      </c>
      <c r="H25" s="274">
        <v>45108</v>
      </c>
      <c r="I25" s="273">
        <v>12870</v>
      </c>
      <c r="J25" s="273">
        <v>787</v>
      </c>
      <c r="W25" s="273">
        <v>204463</v>
      </c>
      <c r="X25" s="273" t="s">
        <v>64</v>
      </c>
      <c r="Y25" s="273" t="s">
        <v>75</v>
      </c>
      <c r="Z25" s="273" t="s">
        <v>79</v>
      </c>
      <c r="AA25" s="273" t="s">
        <v>79</v>
      </c>
      <c r="AB25" s="274">
        <v>44927</v>
      </c>
      <c r="AC25" s="273">
        <v>11953</v>
      </c>
      <c r="AD25" s="273">
        <v>36</v>
      </c>
      <c r="AE25" s="273">
        <v>1.7999999999999999E-2</v>
      </c>
      <c r="AF25" s="273" t="s">
        <v>90</v>
      </c>
      <c r="AG25" s="273" t="s">
        <v>281</v>
      </c>
      <c r="AH25" s="273" t="s">
        <v>282</v>
      </c>
      <c r="AI25" s="273" t="s">
        <v>199</v>
      </c>
      <c r="AJ25" s="273" t="s">
        <v>214</v>
      </c>
      <c r="AK25" s="273">
        <v>172710</v>
      </c>
      <c r="AL25" s="273" t="s">
        <v>64</v>
      </c>
      <c r="AM25" s="273" t="s">
        <v>63</v>
      </c>
      <c r="AN25" s="273" t="s">
        <v>65</v>
      </c>
      <c r="AO25" s="273" t="s">
        <v>65</v>
      </c>
      <c r="AP25" s="274">
        <v>44927</v>
      </c>
      <c r="AQ25" s="273">
        <v>15280</v>
      </c>
      <c r="AR25" s="273">
        <v>5</v>
      </c>
      <c r="AS25" s="273">
        <v>2.2000000000000002</v>
      </c>
      <c r="AT25" s="273" t="s">
        <v>77</v>
      </c>
      <c r="AU25" s="273" t="s">
        <v>247</v>
      </c>
      <c r="AV25" s="273" t="s">
        <v>248</v>
      </c>
      <c r="BA25" s="273" t="s">
        <v>249</v>
      </c>
      <c r="BG25" s="273">
        <v>320634</v>
      </c>
      <c r="BH25" s="273" t="s">
        <v>64</v>
      </c>
      <c r="BI25" s="273" t="s">
        <v>75</v>
      </c>
      <c r="BJ25" s="273" t="s">
        <v>231</v>
      </c>
      <c r="BK25" s="273" t="s">
        <v>231</v>
      </c>
      <c r="BL25" s="274">
        <v>45108</v>
      </c>
      <c r="BM25" s="273">
        <v>12714</v>
      </c>
      <c r="BN25" s="273">
        <v>24</v>
      </c>
      <c r="BO25" s="273">
        <v>12574</v>
      </c>
      <c r="BP25" s="273" t="s">
        <v>80</v>
      </c>
      <c r="BQ25" s="273">
        <v>6290.1435000000001</v>
      </c>
      <c r="BR25" s="273" t="s">
        <v>81</v>
      </c>
      <c r="BS25" s="273" t="s">
        <v>232</v>
      </c>
      <c r="BT25" s="273">
        <v>0</v>
      </c>
      <c r="BU25" s="273">
        <v>292231</v>
      </c>
      <c r="BV25" s="279" t="s">
        <v>83</v>
      </c>
      <c r="BW25" s="280" t="s">
        <v>63</v>
      </c>
      <c r="BX25" s="280" t="s">
        <v>84</v>
      </c>
      <c r="BY25" s="280" t="s">
        <v>85</v>
      </c>
      <c r="BZ25" s="280" t="s">
        <v>86</v>
      </c>
      <c r="CA25" s="280" t="s">
        <v>87</v>
      </c>
      <c r="CB25" s="280" t="s">
        <v>225</v>
      </c>
      <c r="CC25" s="280" t="s">
        <v>226</v>
      </c>
      <c r="CD25" s="281">
        <v>5</v>
      </c>
      <c r="CE25" s="277">
        <v>45200</v>
      </c>
      <c r="CF25" s="280">
        <v>0</v>
      </c>
      <c r="CG25" s="280" t="s">
        <v>90</v>
      </c>
      <c r="CH25" s="280">
        <v>0</v>
      </c>
      <c r="CI25" s="280" t="s">
        <v>80</v>
      </c>
      <c r="CJ25" s="280"/>
      <c r="CK25" s="280"/>
      <c r="CL25" s="280"/>
      <c r="CM25" s="280" t="s">
        <v>73</v>
      </c>
      <c r="CN25" s="280">
        <v>3</v>
      </c>
    </row>
    <row r="26" spans="1:93">
      <c r="A26" s="273">
        <v>27</v>
      </c>
      <c r="B26" s="273" t="s">
        <v>283</v>
      </c>
      <c r="C26" s="273" t="s">
        <v>284</v>
      </c>
      <c r="D26" s="273" t="s">
        <v>83</v>
      </c>
      <c r="E26" s="273" t="s">
        <v>194</v>
      </c>
      <c r="F26" s="273" t="s">
        <v>195</v>
      </c>
      <c r="G26" s="273" t="s">
        <v>196</v>
      </c>
      <c r="H26" s="274">
        <v>45108</v>
      </c>
      <c r="I26" s="273">
        <v>12870</v>
      </c>
      <c r="J26" s="273">
        <v>787</v>
      </c>
      <c r="K26" s="273">
        <v>145360</v>
      </c>
      <c r="L26" s="273" t="s">
        <v>66</v>
      </c>
      <c r="M26" s="273">
        <v>10080.534392</v>
      </c>
      <c r="N26" s="273" t="s">
        <v>115</v>
      </c>
      <c r="W26" s="273">
        <v>204487</v>
      </c>
      <c r="X26" s="273" t="s">
        <v>64</v>
      </c>
      <c r="Y26" s="273" t="s">
        <v>75</v>
      </c>
      <c r="Z26" s="273" t="s">
        <v>79</v>
      </c>
      <c r="AA26" s="273" t="s">
        <v>79</v>
      </c>
      <c r="AB26" s="274">
        <v>44927</v>
      </c>
      <c r="AC26" s="273">
        <v>11953</v>
      </c>
      <c r="AD26" s="273">
        <v>36</v>
      </c>
      <c r="AE26" s="273">
        <v>2.7E-2</v>
      </c>
      <c r="AF26" s="273" t="s">
        <v>90</v>
      </c>
      <c r="AG26" s="273" t="s">
        <v>285</v>
      </c>
      <c r="AH26" s="273" t="s">
        <v>286</v>
      </c>
      <c r="AI26" s="273" t="s">
        <v>199</v>
      </c>
      <c r="AJ26" s="273" t="s">
        <v>214</v>
      </c>
      <c r="AK26" s="273">
        <v>172716</v>
      </c>
      <c r="AL26" s="273" t="s">
        <v>64</v>
      </c>
      <c r="AM26" s="273" t="s">
        <v>287</v>
      </c>
      <c r="AN26" s="273" t="s">
        <v>288</v>
      </c>
      <c r="AO26" s="273" t="s">
        <v>289</v>
      </c>
      <c r="AP26" s="274">
        <v>44927</v>
      </c>
      <c r="AQ26" s="273">
        <v>15406</v>
      </c>
      <c r="AR26" s="273">
        <v>859</v>
      </c>
      <c r="AS26" s="273">
        <v>2.5</v>
      </c>
      <c r="AT26" s="273" t="s">
        <v>77</v>
      </c>
      <c r="AU26" s="273" t="s">
        <v>269</v>
      </c>
      <c r="AV26" s="273" t="s">
        <v>290</v>
      </c>
      <c r="BA26" s="273" t="s">
        <v>249</v>
      </c>
      <c r="BG26" s="273">
        <v>334520</v>
      </c>
      <c r="BH26" s="273" t="s">
        <v>64</v>
      </c>
      <c r="BI26" s="273" t="s">
        <v>75</v>
      </c>
      <c r="BJ26" s="273" t="s">
        <v>231</v>
      </c>
      <c r="BK26" s="273" t="s">
        <v>231</v>
      </c>
      <c r="BL26" s="274">
        <v>45108</v>
      </c>
      <c r="BM26" s="273">
        <v>12714</v>
      </c>
      <c r="BN26" s="273">
        <v>24</v>
      </c>
      <c r="BO26" s="273">
        <v>17234</v>
      </c>
      <c r="BP26" s="273" t="s">
        <v>80</v>
      </c>
      <c r="BQ26" s="273">
        <v>9101.2897499999999</v>
      </c>
      <c r="BR26" s="273" t="s">
        <v>81</v>
      </c>
      <c r="BS26" s="273" t="s">
        <v>241</v>
      </c>
      <c r="BT26" s="273">
        <v>0</v>
      </c>
      <c r="BU26" s="273">
        <v>292238</v>
      </c>
      <c r="BV26" s="336" t="s">
        <v>83</v>
      </c>
      <c r="BW26" s="337" t="s">
        <v>63</v>
      </c>
      <c r="BX26" s="337" t="s">
        <v>84</v>
      </c>
      <c r="BY26" s="337" t="s">
        <v>85</v>
      </c>
      <c r="BZ26" s="337" t="s">
        <v>86</v>
      </c>
      <c r="CA26" s="337" t="s">
        <v>87</v>
      </c>
      <c r="CB26" s="337" t="s">
        <v>217</v>
      </c>
      <c r="CC26" s="337" t="s">
        <v>218</v>
      </c>
      <c r="CD26" s="338">
        <v>2</v>
      </c>
      <c r="CE26" s="335">
        <v>45200</v>
      </c>
      <c r="CF26" s="337"/>
      <c r="CG26" s="337" t="s">
        <v>181</v>
      </c>
      <c r="CH26" s="337"/>
      <c r="CI26" s="337" t="s">
        <v>181</v>
      </c>
      <c r="CJ26" s="337" t="s">
        <v>219</v>
      </c>
      <c r="CK26" s="337"/>
      <c r="CL26" s="337"/>
      <c r="CM26" s="337" t="s">
        <v>73</v>
      </c>
      <c r="CN26" s="337">
        <v>3</v>
      </c>
    </row>
    <row r="27" spans="1:93">
      <c r="A27" s="273">
        <v>28</v>
      </c>
      <c r="B27" s="273" t="s">
        <v>291</v>
      </c>
      <c r="C27" s="273" t="s">
        <v>292</v>
      </c>
      <c r="D27" s="273" t="s">
        <v>83</v>
      </c>
      <c r="E27" s="273" t="s">
        <v>194</v>
      </c>
      <c r="F27" s="273" t="s">
        <v>195</v>
      </c>
      <c r="G27" s="273" t="s">
        <v>196</v>
      </c>
      <c r="H27" s="274">
        <v>45108</v>
      </c>
      <c r="I27" s="273">
        <v>12870</v>
      </c>
      <c r="J27" s="273">
        <v>787</v>
      </c>
      <c r="K27" s="273">
        <v>0</v>
      </c>
      <c r="L27" s="273" t="s">
        <v>66</v>
      </c>
      <c r="N27" s="273" t="s">
        <v>107</v>
      </c>
      <c r="W27" s="273">
        <v>204488</v>
      </c>
      <c r="X27" s="273" t="s">
        <v>64</v>
      </c>
      <c r="Y27" s="273" t="s">
        <v>75</v>
      </c>
      <c r="Z27" s="273" t="s">
        <v>79</v>
      </c>
      <c r="AA27" s="273" t="s">
        <v>79</v>
      </c>
      <c r="AB27" s="274">
        <v>44927</v>
      </c>
      <c r="AC27" s="273">
        <v>11953</v>
      </c>
      <c r="AD27" s="273">
        <v>36</v>
      </c>
      <c r="AE27" s="273">
        <v>4.2460000000000004</v>
      </c>
      <c r="AF27" s="273" t="s">
        <v>90</v>
      </c>
      <c r="AG27" s="273" t="s">
        <v>293</v>
      </c>
      <c r="AH27" s="273" t="s">
        <v>294</v>
      </c>
      <c r="AI27" s="273" t="s">
        <v>199</v>
      </c>
      <c r="AJ27" s="273" t="s">
        <v>214</v>
      </c>
      <c r="AK27" s="273">
        <v>172722</v>
      </c>
      <c r="AL27" s="273" t="s">
        <v>64</v>
      </c>
      <c r="AM27" s="273" t="s">
        <v>287</v>
      </c>
      <c r="AN27" s="273" t="s">
        <v>288</v>
      </c>
      <c r="AO27" s="273" t="s">
        <v>289</v>
      </c>
      <c r="AP27" s="274">
        <v>44927</v>
      </c>
      <c r="AQ27" s="273">
        <v>15556</v>
      </c>
      <c r="AR27" s="273">
        <v>859</v>
      </c>
      <c r="AS27" s="273">
        <v>16294</v>
      </c>
      <c r="AT27" s="273" t="s">
        <v>66</v>
      </c>
      <c r="AU27" s="273" t="s">
        <v>295</v>
      </c>
      <c r="AV27" s="273" t="s">
        <v>296</v>
      </c>
      <c r="BE27" s="273">
        <v>0.34399999999999997</v>
      </c>
      <c r="BF27" s="273" t="s">
        <v>297</v>
      </c>
      <c r="BG27" s="273">
        <v>284878</v>
      </c>
      <c r="BH27" s="273" t="s">
        <v>64</v>
      </c>
      <c r="BI27" s="273" t="s">
        <v>75</v>
      </c>
      <c r="BJ27" s="273" t="s">
        <v>231</v>
      </c>
      <c r="BK27" s="273" t="s">
        <v>231</v>
      </c>
      <c r="BL27" s="274">
        <v>45108</v>
      </c>
      <c r="BM27" s="273">
        <v>12714</v>
      </c>
      <c r="BN27" s="273">
        <v>24</v>
      </c>
      <c r="BO27" s="273">
        <v>5881</v>
      </c>
      <c r="BP27" s="273" t="s">
        <v>80</v>
      </c>
      <c r="BQ27" s="273">
        <v>2941.9702499999999</v>
      </c>
      <c r="BR27" s="273" t="s">
        <v>81</v>
      </c>
      <c r="BS27" s="273" t="s">
        <v>250</v>
      </c>
      <c r="BT27" s="273">
        <v>0</v>
      </c>
      <c r="BU27" s="273">
        <v>292245</v>
      </c>
      <c r="BV27" s="279" t="s">
        <v>83</v>
      </c>
      <c r="BW27" s="280" t="s">
        <v>63</v>
      </c>
      <c r="BX27" s="280" t="s">
        <v>84</v>
      </c>
      <c r="BY27" s="280" t="s">
        <v>85</v>
      </c>
      <c r="BZ27" s="280" t="s">
        <v>204</v>
      </c>
      <c r="CA27" s="280" t="s">
        <v>205</v>
      </c>
      <c r="CB27" s="280" t="s">
        <v>206</v>
      </c>
      <c r="CC27" s="280" t="s">
        <v>207</v>
      </c>
      <c r="CD27" s="281">
        <v>0</v>
      </c>
      <c r="CE27" s="277">
        <v>45200</v>
      </c>
      <c r="CF27" s="280"/>
      <c r="CG27" s="280" t="s">
        <v>181</v>
      </c>
      <c r="CH27" s="280"/>
      <c r="CI27" s="280" t="s">
        <v>208</v>
      </c>
      <c r="CJ27" s="280" t="s">
        <v>209</v>
      </c>
      <c r="CK27" s="280"/>
      <c r="CL27" s="280"/>
      <c r="CM27" s="280" t="s">
        <v>73</v>
      </c>
      <c r="CN27" s="280">
        <v>3</v>
      </c>
    </row>
    <row r="28" spans="1:93">
      <c r="A28" s="273">
        <v>29</v>
      </c>
      <c r="B28" s="273" t="s">
        <v>298</v>
      </c>
      <c r="C28" s="273" t="s">
        <v>299</v>
      </c>
      <c r="D28" s="273" t="s">
        <v>83</v>
      </c>
      <c r="E28" s="273" t="s">
        <v>194</v>
      </c>
      <c r="F28" s="273" t="s">
        <v>195</v>
      </c>
      <c r="G28" s="273" t="s">
        <v>196</v>
      </c>
      <c r="H28" s="274">
        <v>45139</v>
      </c>
      <c r="I28" s="273">
        <v>13547</v>
      </c>
      <c r="J28" s="273">
        <v>787</v>
      </c>
      <c r="W28" s="273">
        <v>222532</v>
      </c>
      <c r="X28" s="273" t="s">
        <v>64</v>
      </c>
      <c r="Y28" s="273" t="s">
        <v>75</v>
      </c>
      <c r="Z28" s="273" t="s">
        <v>79</v>
      </c>
      <c r="AA28" s="273" t="s">
        <v>79</v>
      </c>
      <c r="AB28" s="274">
        <v>44927</v>
      </c>
      <c r="AC28" s="273">
        <v>11953</v>
      </c>
      <c r="AD28" s="273">
        <v>36</v>
      </c>
      <c r="AE28" s="273">
        <v>6.2E-2</v>
      </c>
      <c r="AF28" s="273" t="s">
        <v>90</v>
      </c>
      <c r="AG28" s="273" t="s">
        <v>300</v>
      </c>
      <c r="AH28" s="273" t="s">
        <v>301</v>
      </c>
      <c r="AI28" s="273" t="s">
        <v>199</v>
      </c>
      <c r="AJ28" s="273" t="s">
        <v>214</v>
      </c>
      <c r="AK28" s="273">
        <v>172728</v>
      </c>
      <c r="AL28" s="273" t="s">
        <v>64</v>
      </c>
      <c r="AM28" s="273" t="s">
        <v>287</v>
      </c>
      <c r="AN28" s="273" t="s">
        <v>288</v>
      </c>
      <c r="AO28" s="273" t="s">
        <v>289</v>
      </c>
      <c r="AP28" s="274">
        <v>45017</v>
      </c>
      <c r="AQ28" s="273">
        <v>14968</v>
      </c>
      <c r="AR28" s="273">
        <v>859</v>
      </c>
      <c r="AU28" s="273" t="s">
        <v>108</v>
      </c>
      <c r="BG28" s="273">
        <v>318482</v>
      </c>
      <c r="BH28" s="273" t="s">
        <v>64</v>
      </c>
      <c r="BI28" s="273" t="s">
        <v>75</v>
      </c>
      <c r="BJ28" s="273" t="s">
        <v>231</v>
      </c>
      <c r="BK28" s="273" t="s">
        <v>231</v>
      </c>
      <c r="BL28" s="274">
        <v>45108</v>
      </c>
      <c r="BM28" s="273">
        <v>12714</v>
      </c>
      <c r="BN28" s="273">
        <v>24</v>
      </c>
      <c r="BO28" s="273">
        <v>9821</v>
      </c>
      <c r="BP28" s="273" t="s">
        <v>80</v>
      </c>
      <c r="BQ28" s="273">
        <v>5112.1927500000002</v>
      </c>
      <c r="BR28" s="273" t="s">
        <v>81</v>
      </c>
      <c r="BS28" s="273" t="s">
        <v>255</v>
      </c>
      <c r="BT28" s="273">
        <v>0</v>
      </c>
      <c r="BU28" s="273">
        <v>292252</v>
      </c>
      <c r="BV28" s="336" t="s">
        <v>83</v>
      </c>
      <c r="BW28" s="337" t="s">
        <v>63</v>
      </c>
      <c r="BX28" s="337" t="s">
        <v>84</v>
      </c>
      <c r="BY28" s="337" t="s">
        <v>85</v>
      </c>
      <c r="BZ28" s="337" t="s">
        <v>138</v>
      </c>
      <c r="CA28" s="337" t="s">
        <v>139</v>
      </c>
      <c r="CB28" s="337" t="s">
        <v>190</v>
      </c>
      <c r="CC28" s="337" t="s">
        <v>191</v>
      </c>
      <c r="CD28" s="338">
        <v>8</v>
      </c>
      <c r="CE28" s="335">
        <v>45200</v>
      </c>
      <c r="CF28" s="337">
        <v>0</v>
      </c>
      <c r="CG28" s="337" t="s">
        <v>90</v>
      </c>
      <c r="CH28" s="337">
        <v>0</v>
      </c>
      <c r="CI28" s="337" t="s">
        <v>80</v>
      </c>
      <c r="CJ28" s="337"/>
      <c r="CK28" s="337"/>
      <c r="CL28" s="337"/>
      <c r="CM28" s="337" t="s">
        <v>73</v>
      </c>
      <c r="CN28" s="337">
        <v>3</v>
      </c>
    </row>
    <row r="29" spans="1:93">
      <c r="A29" s="273">
        <v>30</v>
      </c>
      <c r="B29" s="273" t="s">
        <v>302</v>
      </c>
      <c r="C29" s="273" t="s">
        <v>303</v>
      </c>
      <c r="D29" s="273" t="s">
        <v>83</v>
      </c>
      <c r="E29" s="273" t="s">
        <v>194</v>
      </c>
      <c r="F29" s="273" t="s">
        <v>195</v>
      </c>
      <c r="G29" s="273" t="s">
        <v>196</v>
      </c>
      <c r="H29" s="274">
        <v>45139</v>
      </c>
      <c r="I29" s="273">
        <v>13547</v>
      </c>
      <c r="J29" s="273">
        <v>787</v>
      </c>
      <c r="K29" s="273">
        <v>141880</v>
      </c>
      <c r="L29" s="273" t="s">
        <v>66</v>
      </c>
      <c r="M29" s="273">
        <v>10213.122493999999</v>
      </c>
      <c r="N29" s="273" t="s">
        <v>115</v>
      </c>
      <c r="W29" s="273">
        <v>222556</v>
      </c>
      <c r="X29" s="273" t="s">
        <v>64</v>
      </c>
      <c r="Y29" s="273" t="s">
        <v>75</v>
      </c>
      <c r="Z29" s="273" t="s">
        <v>79</v>
      </c>
      <c r="AA29" s="273" t="s">
        <v>79</v>
      </c>
      <c r="AB29" s="274">
        <v>44958</v>
      </c>
      <c r="AC29" s="273">
        <v>11986</v>
      </c>
      <c r="AD29" s="273">
        <v>36</v>
      </c>
      <c r="AE29" s="273">
        <v>0</v>
      </c>
      <c r="AF29" s="273" t="s">
        <v>90</v>
      </c>
      <c r="AG29" s="273" t="s">
        <v>304</v>
      </c>
      <c r="AH29" s="273" t="s">
        <v>305</v>
      </c>
      <c r="AI29" s="273" t="s">
        <v>199</v>
      </c>
      <c r="AJ29" s="273" t="s">
        <v>214</v>
      </c>
      <c r="AK29" s="273">
        <v>212410</v>
      </c>
      <c r="AL29" s="273" t="s">
        <v>64</v>
      </c>
      <c r="AM29" s="273" t="s">
        <v>287</v>
      </c>
      <c r="AN29" s="273" t="s">
        <v>288</v>
      </c>
      <c r="AO29" s="273" t="s">
        <v>289</v>
      </c>
      <c r="AP29" s="274">
        <v>45108</v>
      </c>
      <c r="AQ29" s="273">
        <v>15114</v>
      </c>
      <c r="AR29" s="273">
        <v>859</v>
      </c>
      <c r="AU29" s="273" t="s">
        <v>108</v>
      </c>
      <c r="BG29" s="273">
        <v>318832</v>
      </c>
      <c r="BH29" s="273" t="s">
        <v>64</v>
      </c>
      <c r="BI29" s="273" t="s">
        <v>75</v>
      </c>
      <c r="BJ29" s="273" t="s">
        <v>231</v>
      </c>
      <c r="BK29" s="273" t="s">
        <v>231</v>
      </c>
      <c r="BL29" s="274">
        <v>45108</v>
      </c>
      <c r="BM29" s="273">
        <v>12714</v>
      </c>
      <c r="BN29" s="273">
        <v>24</v>
      </c>
      <c r="BO29" s="273">
        <v>2884</v>
      </c>
      <c r="BP29" s="273" t="s">
        <v>80</v>
      </c>
      <c r="BQ29" s="273">
        <v>1699.31475</v>
      </c>
      <c r="BR29" s="273" t="s">
        <v>81</v>
      </c>
      <c r="BS29" s="273" t="s">
        <v>261</v>
      </c>
      <c r="BT29" s="273">
        <v>0</v>
      </c>
      <c r="BU29" s="273">
        <v>292259</v>
      </c>
      <c r="BV29" s="279" t="s">
        <v>83</v>
      </c>
      <c r="BW29" s="280" t="s">
        <v>63</v>
      </c>
      <c r="BX29" s="280" t="s">
        <v>84</v>
      </c>
      <c r="BY29" s="280" t="s">
        <v>85</v>
      </c>
      <c r="BZ29" s="280" t="s">
        <v>86</v>
      </c>
      <c r="CA29" s="280" t="s">
        <v>87</v>
      </c>
      <c r="CB29" s="280" t="s">
        <v>179</v>
      </c>
      <c r="CC29" s="280" t="s">
        <v>180</v>
      </c>
      <c r="CD29" s="281">
        <v>1</v>
      </c>
      <c r="CE29" s="277">
        <v>45200</v>
      </c>
      <c r="CF29" s="280"/>
      <c r="CG29" s="280" t="s">
        <v>181</v>
      </c>
      <c r="CH29" s="280"/>
      <c r="CI29" s="280" t="s">
        <v>181</v>
      </c>
      <c r="CJ29" s="280" t="s">
        <v>306</v>
      </c>
      <c r="CK29" s="280"/>
      <c r="CL29" s="280"/>
      <c r="CM29" s="280" t="s">
        <v>73</v>
      </c>
      <c r="CN29" s="280">
        <v>3</v>
      </c>
    </row>
    <row r="30" spans="1:93">
      <c r="A30" s="273">
        <v>31</v>
      </c>
      <c r="B30" s="273" t="s">
        <v>307</v>
      </c>
      <c r="C30" s="273" t="s">
        <v>308</v>
      </c>
      <c r="D30" s="273" t="s">
        <v>83</v>
      </c>
      <c r="E30" s="273" t="s">
        <v>194</v>
      </c>
      <c r="F30" s="273" t="s">
        <v>309</v>
      </c>
      <c r="G30" s="273" t="s">
        <v>310</v>
      </c>
      <c r="H30" s="274">
        <v>45047</v>
      </c>
      <c r="I30" s="273">
        <v>12331</v>
      </c>
      <c r="J30" s="273">
        <v>785</v>
      </c>
      <c r="W30" s="273">
        <v>179114</v>
      </c>
      <c r="X30" s="273" t="s">
        <v>64</v>
      </c>
      <c r="Y30" s="273" t="s">
        <v>75</v>
      </c>
      <c r="Z30" s="273" t="s">
        <v>79</v>
      </c>
      <c r="AA30" s="273" t="s">
        <v>79</v>
      </c>
      <c r="AB30" s="274">
        <v>44958</v>
      </c>
      <c r="AC30" s="273">
        <v>11986</v>
      </c>
      <c r="AD30" s="273">
        <v>36</v>
      </c>
      <c r="AE30" s="273">
        <v>0.3</v>
      </c>
      <c r="AF30" s="273" t="s">
        <v>90</v>
      </c>
      <c r="AG30" s="273" t="s">
        <v>311</v>
      </c>
      <c r="AH30" s="273" t="s">
        <v>312</v>
      </c>
      <c r="AI30" s="273" t="s">
        <v>199</v>
      </c>
      <c r="AJ30" s="273" t="s">
        <v>214</v>
      </c>
      <c r="AK30" s="273">
        <v>212416</v>
      </c>
      <c r="AL30" s="273" t="s">
        <v>64</v>
      </c>
      <c r="AM30" s="273" t="s">
        <v>287</v>
      </c>
      <c r="AN30" s="273" t="s">
        <v>288</v>
      </c>
      <c r="AO30" s="273" t="s">
        <v>289</v>
      </c>
      <c r="AP30" s="274">
        <v>45108</v>
      </c>
      <c r="AQ30" s="273">
        <v>15705</v>
      </c>
      <c r="AR30" s="273">
        <v>859</v>
      </c>
      <c r="AS30" s="273">
        <v>16294</v>
      </c>
      <c r="AT30" s="273" t="s">
        <v>66</v>
      </c>
      <c r="AU30" s="273" t="s">
        <v>295</v>
      </c>
      <c r="AV30" s="273" t="s">
        <v>296</v>
      </c>
      <c r="BE30" s="273">
        <v>0.34399999999999997</v>
      </c>
      <c r="BF30" s="273" t="s">
        <v>297</v>
      </c>
      <c r="BG30" s="273">
        <v>344281</v>
      </c>
      <c r="BH30" s="273" t="s">
        <v>64</v>
      </c>
      <c r="BI30" s="273" t="s">
        <v>75</v>
      </c>
      <c r="BJ30" s="273" t="s">
        <v>231</v>
      </c>
      <c r="BK30" s="273" t="s">
        <v>231</v>
      </c>
      <c r="BL30" s="274">
        <v>45108</v>
      </c>
      <c r="BM30" s="273">
        <v>12714</v>
      </c>
      <c r="BN30" s="273">
        <v>24</v>
      </c>
      <c r="BO30" s="273">
        <v>2338</v>
      </c>
      <c r="BP30" s="273" t="s">
        <v>80</v>
      </c>
      <c r="BQ30" s="273">
        <v>1384.6804999999999</v>
      </c>
      <c r="BR30" s="273" t="s">
        <v>81</v>
      </c>
      <c r="BS30" s="273" t="s">
        <v>265</v>
      </c>
      <c r="BT30" s="273">
        <v>0</v>
      </c>
      <c r="BU30" s="273">
        <v>292266</v>
      </c>
      <c r="BV30" s="336" t="s">
        <v>83</v>
      </c>
      <c r="BW30" s="337" t="s">
        <v>63</v>
      </c>
      <c r="BX30" s="337" t="s">
        <v>84</v>
      </c>
      <c r="BY30" s="337" t="s">
        <v>85</v>
      </c>
      <c r="BZ30" s="337" t="s">
        <v>167</v>
      </c>
      <c r="CA30" s="337" t="s">
        <v>168</v>
      </c>
      <c r="CB30" s="337" t="s">
        <v>313</v>
      </c>
      <c r="CC30" s="337" t="s">
        <v>314</v>
      </c>
      <c r="CD30" s="338">
        <v>14</v>
      </c>
      <c r="CE30" s="335">
        <v>45200</v>
      </c>
      <c r="CF30" s="337">
        <v>0</v>
      </c>
      <c r="CG30" s="337" t="s">
        <v>90</v>
      </c>
      <c r="CH30" s="337">
        <v>0</v>
      </c>
      <c r="CI30" s="337" t="s">
        <v>80</v>
      </c>
      <c r="CJ30" s="337"/>
      <c r="CK30" s="337"/>
      <c r="CL30" s="337"/>
      <c r="CM30" s="337" t="s">
        <v>73</v>
      </c>
      <c r="CN30" s="337">
        <v>3</v>
      </c>
    </row>
    <row r="31" spans="1:93">
      <c r="A31" s="273">
        <v>32</v>
      </c>
      <c r="B31" s="273" t="s">
        <v>315</v>
      </c>
      <c r="C31" s="273" t="s">
        <v>316</v>
      </c>
      <c r="D31" s="273" t="s">
        <v>83</v>
      </c>
      <c r="E31" s="273" t="s">
        <v>194</v>
      </c>
      <c r="F31" s="273" t="s">
        <v>309</v>
      </c>
      <c r="G31" s="273" t="s">
        <v>310</v>
      </c>
      <c r="H31" s="274">
        <v>45047</v>
      </c>
      <c r="I31" s="273">
        <v>12331</v>
      </c>
      <c r="J31" s="273">
        <v>785</v>
      </c>
      <c r="K31" s="273">
        <v>1468</v>
      </c>
      <c r="L31" s="273" t="s">
        <v>66</v>
      </c>
      <c r="M31" s="273">
        <v>332.378694</v>
      </c>
      <c r="N31" s="273" t="s">
        <v>115</v>
      </c>
      <c r="W31" s="273">
        <v>179138</v>
      </c>
      <c r="X31" s="273" t="s">
        <v>64</v>
      </c>
      <c r="Y31" s="273" t="s">
        <v>75</v>
      </c>
      <c r="Z31" s="273" t="s">
        <v>79</v>
      </c>
      <c r="AA31" s="273" t="s">
        <v>79</v>
      </c>
      <c r="AB31" s="274">
        <v>44958</v>
      </c>
      <c r="AC31" s="273">
        <v>11986</v>
      </c>
      <c r="AD31" s="273">
        <v>36</v>
      </c>
      <c r="AE31" s="273">
        <v>0</v>
      </c>
      <c r="AF31" s="273" t="s">
        <v>90</v>
      </c>
      <c r="AG31" s="273" t="s">
        <v>317</v>
      </c>
      <c r="AH31" s="273" t="s">
        <v>318</v>
      </c>
      <c r="AI31" s="273" t="s">
        <v>199</v>
      </c>
      <c r="AJ31" s="273" t="s">
        <v>200</v>
      </c>
      <c r="AK31" s="273">
        <v>212422</v>
      </c>
      <c r="AL31" s="273" t="s">
        <v>64</v>
      </c>
      <c r="AM31" s="273" t="s">
        <v>287</v>
      </c>
      <c r="AN31" s="273" t="s">
        <v>288</v>
      </c>
      <c r="AO31" s="273" t="s">
        <v>289</v>
      </c>
      <c r="AP31" s="274">
        <v>45200</v>
      </c>
      <c r="AQ31" s="273">
        <v>15260</v>
      </c>
      <c r="AR31" s="273">
        <v>859</v>
      </c>
      <c r="AU31" s="273" t="s">
        <v>108</v>
      </c>
      <c r="BG31" s="273">
        <v>321910</v>
      </c>
      <c r="BH31" s="273" t="s">
        <v>64</v>
      </c>
      <c r="BI31" s="273" t="s">
        <v>75</v>
      </c>
      <c r="BJ31" s="273" t="s">
        <v>231</v>
      </c>
      <c r="BK31" s="273" t="s">
        <v>231</v>
      </c>
      <c r="BL31" s="274">
        <v>45108</v>
      </c>
      <c r="BM31" s="273">
        <v>12714</v>
      </c>
      <c r="BN31" s="273">
        <v>24</v>
      </c>
      <c r="BO31" s="273">
        <v>13094</v>
      </c>
      <c r="BP31" s="273" t="s">
        <v>80</v>
      </c>
      <c r="BQ31" s="273">
        <v>6550.2735000000002</v>
      </c>
      <c r="BR31" s="273" t="s">
        <v>81</v>
      </c>
      <c r="BS31" s="273" t="s">
        <v>270</v>
      </c>
      <c r="BT31" s="273">
        <v>0</v>
      </c>
      <c r="BU31" s="273">
        <v>292273</v>
      </c>
      <c r="BV31" s="279" t="s">
        <v>83</v>
      </c>
      <c r="BW31" s="280" t="s">
        <v>63</v>
      </c>
      <c r="BX31" s="280" t="s">
        <v>84</v>
      </c>
      <c r="BY31" s="280" t="s">
        <v>85</v>
      </c>
      <c r="BZ31" s="280" t="s">
        <v>167</v>
      </c>
      <c r="CA31" s="280" t="s">
        <v>168</v>
      </c>
      <c r="CB31" s="280" t="s">
        <v>319</v>
      </c>
      <c r="CC31" s="280" t="s">
        <v>320</v>
      </c>
      <c r="CD31" s="281">
        <v>15</v>
      </c>
      <c r="CE31" s="277">
        <v>45200</v>
      </c>
      <c r="CF31" s="280">
        <v>0</v>
      </c>
      <c r="CG31" s="280" t="s">
        <v>90</v>
      </c>
      <c r="CH31" s="280">
        <v>0</v>
      </c>
      <c r="CI31" s="280" t="s">
        <v>80</v>
      </c>
      <c r="CJ31" s="280"/>
      <c r="CK31" s="280"/>
      <c r="CL31" s="280"/>
      <c r="CM31" s="280" t="s">
        <v>73</v>
      </c>
      <c r="CN31" s="280">
        <v>3</v>
      </c>
    </row>
    <row r="32" spans="1:93">
      <c r="A32" s="273">
        <v>33</v>
      </c>
      <c r="B32" s="273" t="s">
        <v>321</v>
      </c>
      <c r="C32" s="273" t="s">
        <v>322</v>
      </c>
      <c r="D32" s="273" t="s">
        <v>83</v>
      </c>
      <c r="E32" s="273" t="s">
        <v>194</v>
      </c>
      <c r="F32" s="273" t="s">
        <v>309</v>
      </c>
      <c r="G32" s="273" t="s">
        <v>310</v>
      </c>
      <c r="H32" s="274">
        <v>45047</v>
      </c>
      <c r="I32" s="273">
        <v>12331</v>
      </c>
      <c r="J32" s="273">
        <v>785</v>
      </c>
      <c r="K32" s="273">
        <v>0</v>
      </c>
      <c r="L32" s="273" t="s">
        <v>66</v>
      </c>
      <c r="N32" s="273" t="s">
        <v>107</v>
      </c>
      <c r="W32" s="273">
        <v>179139</v>
      </c>
      <c r="X32" s="273" t="s">
        <v>64</v>
      </c>
      <c r="Y32" s="273" t="s">
        <v>75</v>
      </c>
      <c r="Z32" s="273" t="s">
        <v>79</v>
      </c>
      <c r="AA32" s="273" t="s">
        <v>79</v>
      </c>
      <c r="AB32" s="274">
        <v>44958</v>
      </c>
      <c r="AC32" s="273">
        <v>11986</v>
      </c>
      <c r="AD32" s="273">
        <v>36</v>
      </c>
      <c r="AE32" s="273">
        <v>0</v>
      </c>
      <c r="AF32" s="273" t="s">
        <v>90</v>
      </c>
      <c r="AG32" s="273" t="s">
        <v>323</v>
      </c>
      <c r="AH32" s="273" t="s">
        <v>324</v>
      </c>
      <c r="AI32" s="273" t="s">
        <v>199</v>
      </c>
      <c r="AJ32" s="273" t="s">
        <v>200</v>
      </c>
      <c r="AK32" s="273">
        <v>212428</v>
      </c>
      <c r="AL32" s="273" t="s">
        <v>64</v>
      </c>
      <c r="AM32" s="273" t="s">
        <v>287</v>
      </c>
      <c r="AN32" s="273" t="s">
        <v>325</v>
      </c>
      <c r="AO32" s="273" t="s">
        <v>326</v>
      </c>
      <c r="AP32" s="274">
        <v>44927</v>
      </c>
      <c r="AQ32" s="273">
        <v>14837</v>
      </c>
      <c r="AR32" s="273">
        <v>878</v>
      </c>
      <c r="AS32" s="273">
        <v>14118</v>
      </c>
      <c r="AT32" s="273" t="s">
        <v>66</v>
      </c>
      <c r="AU32" s="273" t="s">
        <v>185</v>
      </c>
      <c r="AV32" s="273" t="s">
        <v>186</v>
      </c>
      <c r="AW32" s="273">
        <v>0.65</v>
      </c>
      <c r="AX32" s="273" t="s">
        <v>176</v>
      </c>
      <c r="AY32" s="273" t="s">
        <v>327</v>
      </c>
      <c r="AZ32" s="273" t="s">
        <v>328</v>
      </c>
      <c r="BG32" s="273">
        <v>278173</v>
      </c>
      <c r="BH32" s="273" t="s">
        <v>64</v>
      </c>
      <c r="BI32" s="273" t="s">
        <v>75</v>
      </c>
      <c r="BJ32" s="273" t="s">
        <v>173</v>
      </c>
      <c r="BK32" s="273" t="s">
        <v>173</v>
      </c>
      <c r="BL32" s="274">
        <v>44958</v>
      </c>
      <c r="BM32" s="273">
        <v>12086</v>
      </c>
      <c r="BN32" s="273">
        <v>45</v>
      </c>
      <c r="BO32" s="273">
        <v>12009</v>
      </c>
      <c r="BP32" s="273" t="s">
        <v>80</v>
      </c>
      <c r="BQ32" s="273">
        <v>5800.3469999999998</v>
      </c>
      <c r="BR32" s="273" t="s">
        <v>81</v>
      </c>
      <c r="BS32" s="273" t="s">
        <v>329</v>
      </c>
      <c r="BT32" s="273">
        <v>9434</v>
      </c>
      <c r="BU32" s="273">
        <v>169919</v>
      </c>
      <c r="BV32" s="336" t="s">
        <v>83</v>
      </c>
      <c r="BW32" s="337" t="s">
        <v>63</v>
      </c>
      <c r="BX32" s="337" t="s">
        <v>84</v>
      </c>
      <c r="BY32" s="337" t="s">
        <v>106</v>
      </c>
      <c r="BZ32" s="337" t="s">
        <v>204</v>
      </c>
      <c r="CA32" s="337" t="s">
        <v>205</v>
      </c>
      <c r="CB32" s="337" t="s">
        <v>206</v>
      </c>
      <c r="CC32" s="337" t="s">
        <v>207</v>
      </c>
      <c r="CD32" s="338">
        <v>0</v>
      </c>
      <c r="CE32" s="335">
        <v>44958</v>
      </c>
      <c r="CF32" s="337"/>
      <c r="CG32" s="337" t="s">
        <v>181</v>
      </c>
      <c r="CH32" s="337"/>
      <c r="CI32" s="337" t="s">
        <v>208</v>
      </c>
      <c r="CJ32" s="337" t="s">
        <v>209</v>
      </c>
      <c r="CK32" s="337"/>
      <c r="CL32" s="337"/>
      <c r="CM32" s="337" t="s">
        <v>73</v>
      </c>
      <c r="CN32" s="337">
        <v>3</v>
      </c>
    </row>
    <row r="33" spans="1:92">
      <c r="A33" s="273">
        <v>34</v>
      </c>
      <c r="B33" s="273" t="s">
        <v>330</v>
      </c>
      <c r="C33" s="273" t="s">
        <v>331</v>
      </c>
      <c r="D33" s="273" t="s">
        <v>83</v>
      </c>
      <c r="E33" s="273" t="s">
        <v>194</v>
      </c>
      <c r="F33" s="273" t="s">
        <v>309</v>
      </c>
      <c r="G33" s="273" t="s">
        <v>310</v>
      </c>
      <c r="H33" s="274">
        <v>45078</v>
      </c>
      <c r="I33" s="273">
        <v>12600</v>
      </c>
      <c r="J33" s="273">
        <v>785</v>
      </c>
      <c r="W33" s="273">
        <v>190950</v>
      </c>
      <c r="X33" s="273" t="s">
        <v>64</v>
      </c>
      <c r="Y33" s="273" t="s">
        <v>75</v>
      </c>
      <c r="Z33" s="273" t="s">
        <v>79</v>
      </c>
      <c r="AA33" s="273" t="s">
        <v>79</v>
      </c>
      <c r="AB33" s="274">
        <v>44958</v>
      </c>
      <c r="AC33" s="273">
        <v>11986</v>
      </c>
      <c r="AD33" s="273">
        <v>36</v>
      </c>
      <c r="AE33" s="273">
        <v>0.46700000000000003</v>
      </c>
      <c r="AF33" s="273" t="s">
        <v>90</v>
      </c>
      <c r="AG33" s="273" t="s">
        <v>332</v>
      </c>
      <c r="AH33" s="273" t="s">
        <v>333</v>
      </c>
      <c r="AI33" s="273" t="s">
        <v>199</v>
      </c>
      <c r="AJ33" s="273" t="s">
        <v>200</v>
      </c>
      <c r="AK33" s="273">
        <v>212434</v>
      </c>
      <c r="AL33" s="273" t="s">
        <v>64</v>
      </c>
      <c r="AM33" s="273" t="s">
        <v>287</v>
      </c>
      <c r="AN33" s="273" t="s">
        <v>325</v>
      </c>
      <c r="AO33" s="273" t="s">
        <v>326</v>
      </c>
      <c r="AP33" s="274">
        <v>44927</v>
      </c>
      <c r="AQ33" s="273">
        <v>14837</v>
      </c>
      <c r="AR33" s="273">
        <v>878</v>
      </c>
      <c r="AS33" s="273">
        <v>235.9</v>
      </c>
      <c r="AT33" s="273" t="s">
        <v>174</v>
      </c>
      <c r="AU33" s="273" t="s">
        <v>145</v>
      </c>
      <c r="AV33" s="273" t="s">
        <v>146</v>
      </c>
      <c r="AW33" s="273">
        <v>830</v>
      </c>
      <c r="AX33" s="273" t="s">
        <v>176</v>
      </c>
      <c r="AY33" s="273" t="s">
        <v>334</v>
      </c>
      <c r="AZ33" s="273" t="s">
        <v>149</v>
      </c>
      <c r="BG33" s="273">
        <v>320448</v>
      </c>
      <c r="BH33" s="273" t="s">
        <v>64</v>
      </c>
      <c r="BI33" s="273" t="s">
        <v>75</v>
      </c>
      <c r="BJ33" s="273" t="s">
        <v>173</v>
      </c>
      <c r="BK33" s="273" t="s">
        <v>173</v>
      </c>
      <c r="BL33" s="274">
        <v>44986</v>
      </c>
      <c r="BM33" s="273">
        <v>12091</v>
      </c>
      <c r="BN33" s="273">
        <v>45</v>
      </c>
      <c r="BO33" s="273">
        <v>1172</v>
      </c>
      <c r="BP33" s="273" t="s">
        <v>80</v>
      </c>
      <c r="BQ33" s="273">
        <v>566.07600000000002</v>
      </c>
      <c r="BR33" s="273" t="s">
        <v>81</v>
      </c>
      <c r="BS33" s="273" t="s">
        <v>335</v>
      </c>
      <c r="BT33" s="273">
        <v>0</v>
      </c>
      <c r="BU33" s="273">
        <v>167259</v>
      </c>
      <c r="BV33" s="279" t="s">
        <v>83</v>
      </c>
      <c r="BW33" s="280" t="s">
        <v>63</v>
      </c>
      <c r="BX33" s="280" t="s">
        <v>84</v>
      </c>
      <c r="BY33" s="280" t="s">
        <v>106</v>
      </c>
      <c r="BZ33" s="280" t="s">
        <v>86</v>
      </c>
      <c r="CA33" s="280" t="s">
        <v>87</v>
      </c>
      <c r="CB33" s="280" t="s">
        <v>217</v>
      </c>
      <c r="CC33" s="280" t="s">
        <v>218</v>
      </c>
      <c r="CD33" s="281">
        <v>2</v>
      </c>
      <c r="CE33" s="277">
        <v>44958</v>
      </c>
      <c r="CF33" s="280"/>
      <c r="CG33" s="280" t="s">
        <v>181</v>
      </c>
      <c r="CH33" s="280"/>
      <c r="CI33" s="280" t="s">
        <v>181</v>
      </c>
      <c r="CJ33" s="280" t="s">
        <v>336</v>
      </c>
      <c r="CK33" s="280"/>
      <c r="CL33" s="280"/>
      <c r="CM33" s="280" t="s">
        <v>73</v>
      </c>
      <c r="CN33" s="280">
        <v>3</v>
      </c>
    </row>
    <row r="34" spans="1:92">
      <c r="A34" s="273">
        <v>35</v>
      </c>
      <c r="B34" s="273" t="s">
        <v>337</v>
      </c>
      <c r="C34" s="273" t="s">
        <v>338</v>
      </c>
      <c r="D34" s="273" t="s">
        <v>83</v>
      </c>
      <c r="E34" s="273" t="s">
        <v>194</v>
      </c>
      <c r="F34" s="273" t="s">
        <v>309</v>
      </c>
      <c r="G34" s="273" t="s">
        <v>310</v>
      </c>
      <c r="H34" s="274">
        <v>45078</v>
      </c>
      <c r="I34" s="273">
        <v>12600</v>
      </c>
      <c r="J34" s="273">
        <v>785</v>
      </c>
      <c r="K34" s="273">
        <v>1457.8</v>
      </c>
      <c r="L34" s="273" t="s">
        <v>66</v>
      </c>
      <c r="M34" s="273">
        <v>330.68800599999997</v>
      </c>
      <c r="N34" s="273" t="s">
        <v>115</v>
      </c>
      <c r="W34" s="273">
        <v>190974</v>
      </c>
      <c r="X34" s="273" t="s">
        <v>64</v>
      </c>
      <c r="Y34" s="273" t="s">
        <v>75</v>
      </c>
      <c r="Z34" s="273" t="s">
        <v>79</v>
      </c>
      <c r="AA34" s="273" t="s">
        <v>79</v>
      </c>
      <c r="AB34" s="274">
        <v>44958</v>
      </c>
      <c r="AC34" s="273">
        <v>11986</v>
      </c>
      <c r="AD34" s="273">
        <v>36</v>
      </c>
      <c r="AE34" s="273">
        <v>57.503999999999998</v>
      </c>
      <c r="AF34" s="273" t="s">
        <v>90</v>
      </c>
      <c r="AG34" s="273" t="s">
        <v>339</v>
      </c>
      <c r="AH34" s="273" t="s">
        <v>340</v>
      </c>
      <c r="AI34" s="273" t="s">
        <v>199</v>
      </c>
      <c r="AJ34" s="273" t="s">
        <v>200</v>
      </c>
      <c r="AK34" s="273">
        <v>212440</v>
      </c>
      <c r="AL34" s="273" t="s">
        <v>64</v>
      </c>
      <c r="AM34" s="273" t="s">
        <v>287</v>
      </c>
      <c r="AN34" s="273" t="s">
        <v>325</v>
      </c>
      <c r="AO34" s="273" t="s">
        <v>326</v>
      </c>
      <c r="AP34" s="274">
        <v>44927</v>
      </c>
      <c r="AQ34" s="273">
        <v>14837</v>
      </c>
      <c r="AR34" s="273">
        <v>878</v>
      </c>
      <c r="AS34" s="273">
        <v>581.29999999999995</v>
      </c>
      <c r="AT34" s="273" t="s">
        <v>174</v>
      </c>
      <c r="AU34" s="273" t="s">
        <v>145</v>
      </c>
      <c r="AV34" s="273" t="s">
        <v>158</v>
      </c>
      <c r="AW34" s="273">
        <v>743</v>
      </c>
      <c r="AX34" s="273" t="s">
        <v>176</v>
      </c>
      <c r="AY34" s="273" t="s">
        <v>341</v>
      </c>
      <c r="AZ34" s="273" t="s">
        <v>149</v>
      </c>
      <c r="BG34" s="273">
        <v>320458</v>
      </c>
      <c r="BH34" s="273" t="s">
        <v>64</v>
      </c>
      <c r="BI34" s="273" t="s">
        <v>75</v>
      </c>
      <c r="BJ34" s="273" t="s">
        <v>173</v>
      </c>
      <c r="BK34" s="273" t="s">
        <v>173</v>
      </c>
      <c r="BL34" s="274">
        <v>44986</v>
      </c>
      <c r="BM34" s="273">
        <v>12091</v>
      </c>
      <c r="BN34" s="273">
        <v>45</v>
      </c>
      <c r="BO34" s="273">
        <v>4575</v>
      </c>
      <c r="BP34" s="273" t="s">
        <v>80</v>
      </c>
      <c r="BQ34" s="273">
        <v>1749.3656249999999</v>
      </c>
      <c r="BR34" s="273" t="s">
        <v>81</v>
      </c>
      <c r="BS34" s="273" t="s">
        <v>342</v>
      </c>
      <c r="BT34" s="273">
        <v>2372</v>
      </c>
      <c r="BU34" s="273">
        <v>169946</v>
      </c>
      <c r="BV34" s="336" t="s">
        <v>83</v>
      </c>
      <c r="BW34" s="337" t="s">
        <v>63</v>
      </c>
      <c r="BX34" s="337" t="s">
        <v>84</v>
      </c>
      <c r="BY34" s="337" t="s">
        <v>106</v>
      </c>
      <c r="BZ34" s="337" t="s">
        <v>138</v>
      </c>
      <c r="CA34" s="337" t="s">
        <v>139</v>
      </c>
      <c r="CB34" s="337" t="s">
        <v>190</v>
      </c>
      <c r="CC34" s="337" t="s">
        <v>191</v>
      </c>
      <c r="CD34" s="338">
        <v>8</v>
      </c>
      <c r="CE34" s="335">
        <v>44958</v>
      </c>
      <c r="CF34" s="337">
        <v>0</v>
      </c>
      <c r="CG34" s="337" t="s">
        <v>90</v>
      </c>
      <c r="CH34" s="337">
        <v>0</v>
      </c>
      <c r="CI34" s="337" t="s">
        <v>80</v>
      </c>
      <c r="CJ34" s="337"/>
      <c r="CK34" s="337"/>
      <c r="CL34" s="337"/>
      <c r="CM34" s="337" t="s">
        <v>73</v>
      </c>
      <c r="CN34" s="337">
        <v>3</v>
      </c>
    </row>
    <row r="35" spans="1:92">
      <c r="A35" s="273">
        <v>36</v>
      </c>
      <c r="B35" s="273" t="s">
        <v>343</v>
      </c>
      <c r="C35" s="273" t="s">
        <v>79</v>
      </c>
      <c r="D35" s="273" t="s">
        <v>83</v>
      </c>
      <c r="E35" s="273" t="s">
        <v>194</v>
      </c>
      <c r="F35" s="273" t="s">
        <v>309</v>
      </c>
      <c r="G35" s="273" t="s">
        <v>310</v>
      </c>
      <c r="H35" s="274">
        <v>45078</v>
      </c>
      <c r="I35" s="273">
        <v>12600</v>
      </c>
      <c r="J35" s="273">
        <v>785</v>
      </c>
      <c r="K35" s="273">
        <v>0</v>
      </c>
      <c r="L35" s="273" t="s">
        <v>66</v>
      </c>
      <c r="N35" s="273" t="s">
        <v>107</v>
      </c>
      <c r="W35" s="273">
        <v>190975</v>
      </c>
      <c r="X35" s="273" t="s">
        <v>64</v>
      </c>
      <c r="Y35" s="273" t="s">
        <v>75</v>
      </c>
      <c r="Z35" s="273" t="s">
        <v>79</v>
      </c>
      <c r="AA35" s="273" t="s">
        <v>79</v>
      </c>
      <c r="AB35" s="274">
        <v>44958</v>
      </c>
      <c r="AC35" s="273">
        <v>11986</v>
      </c>
      <c r="AD35" s="273">
        <v>36</v>
      </c>
      <c r="AE35" s="273">
        <v>18.103999999999999</v>
      </c>
      <c r="AF35" s="273" t="s">
        <v>90</v>
      </c>
      <c r="AG35" s="273" t="s">
        <v>197</v>
      </c>
      <c r="AH35" s="273" t="s">
        <v>198</v>
      </c>
      <c r="AI35" s="273" t="s">
        <v>199</v>
      </c>
      <c r="AJ35" s="273" t="s">
        <v>200</v>
      </c>
      <c r="AK35" s="273">
        <v>212446</v>
      </c>
      <c r="AL35" s="273" t="s">
        <v>64</v>
      </c>
      <c r="AM35" s="273" t="s">
        <v>287</v>
      </c>
      <c r="AN35" s="273" t="s">
        <v>325</v>
      </c>
      <c r="AO35" s="273" t="s">
        <v>326</v>
      </c>
      <c r="AP35" s="274">
        <v>44927</v>
      </c>
      <c r="AQ35" s="273">
        <v>14837</v>
      </c>
      <c r="AR35" s="273">
        <v>878</v>
      </c>
      <c r="AS35" s="273">
        <v>0</v>
      </c>
      <c r="AT35" s="273" t="s">
        <v>77</v>
      </c>
      <c r="AU35" s="273" t="s">
        <v>344</v>
      </c>
      <c r="BG35" s="273">
        <v>320549</v>
      </c>
      <c r="BH35" s="273" t="s">
        <v>64</v>
      </c>
      <c r="BI35" s="273" t="s">
        <v>75</v>
      </c>
      <c r="BJ35" s="273" t="s">
        <v>173</v>
      </c>
      <c r="BK35" s="273" t="s">
        <v>173</v>
      </c>
      <c r="BL35" s="274">
        <v>44986</v>
      </c>
      <c r="BM35" s="273">
        <v>12091</v>
      </c>
      <c r="BN35" s="273">
        <v>45</v>
      </c>
      <c r="BO35" s="273">
        <v>15666</v>
      </c>
      <c r="BP35" s="273" t="s">
        <v>80</v>
      </c>
      <c r="BQ35" s="273">
        <v>7566.6779999999999</v>
      </c>
      <c r="BR35" s="273" t="s">
        <v>81</v>
      </c>
      <c r="BS35" s="273" t="s">
        <v>329</v>
      </c>
      <c r="BT35" s="273">
        <v>11429</v>
      </c>
      <c r="BU35" s="273">
        <v>169953</v>
      </c>
      <c r="BV35" s="279" t="s">
        <v>83</v>
      </c>
      <c r="BW35" s="280" t="s">
        <v>63</v>
      </c>
      <c r="BX35" s="280" t="s">
        <v>84</v>
      </c>
      <c r="BY35" s="280" t="s">
        <v>106</v>
      </c>
      <c r="BZ35" s="280" t="s">
        <v>86</v>
      </c>
      <c r="CA35" s="280" t="s">
        <v>87</v>
      </c>
      <c r="CB35" s="280" t="s">
        <v>179</v>
      </c>
      <c r="CC35" s="280" t="s">
        <v>180</v>
      </c>
      <c r="CD35" s="281">
        <v>1</v>
      </c>
      <c r="CE35" s="277">
        <v>44958</v>
      </c>
      <c r="CF35" s="280"/>
      <c r="CG35" s="280" t="s">
        <v>181</v>
      </c>
      <c r="CH35" s="280"/>
      <c r="CI35" s="280" t="s">
        <v>181</v>
      </c>
      <c r="CJ35" s="280" t="s">
        <v>345</v>
      </c>
      <c r="CK35" s="280"/>
      <c r="CL35" s="280"/>
      <c r="CM35" s="280" t="s">
        <v>73</v>
      </c>
      <c r="CN35" s="280">
        <v>3</v>
      </c>
    </row>
    <row r="36" spans="1:92">
      <c r="A36" s="273">
        <v>37</v>
      </c>
      <c r="B36" s="273" t="s">
        <v>346</v>
      </c>
      <c r="C36" s="273" t="s">
        <v>347</v>
      </c>
      <c r="D36" s="273" t="s">
        <v>83</v>
      </c>
      <c r="E36" s="273" t="s">
        <v>194</v>
      </c>
      <c r="F36" s="273" t="s">
        <v>309</v>
      </c>
      <c r="G36" s="273" t="s">
        <v>310</v>
      </c>
      <c r="H36" s="274">
        <v>45108</v>
      </c>
      <c r="I36" s="273">
        <v>12869</v>
      </c>
      <c r="J36" s="273">
        <v>785</v>
      </c>
      <c r="W36" s="273">
        <v>204434</v>
      </c>
      <c r="X36" s="273" t="s">
        <v>64</v>
      </c>
      <c r="Y36" s="273" t="s">
        <v>75</v>
      </c>
      <c r="Z36" s="273" t="s">
        <v>79</v>
      </c>
      <c r="AA36" s="273" t="s">
        <v>79</v>
      </c>
      <c r="AB36" s="274">
        <v>44958</v>
      </c>
      <c r="AC36" s="273">
        <v>11986</v>
      </c>
      <c r="AD36" s="273">
        <v>36</v>
      </c>
      <c r="AE36" s="273">
        <v>0</v>
      </c>
      <c r="AF36" s="273" t="s">
        <v>90</v>
      </c>
      <c r="AG36" s="273" t="s">
        <v>212</v>
      </c>
      <c r="AH36" s="273" t="s">
        <v>213</v>
      </c>
      <c r="AI36" s="273" t="s">
        <v>199</v>
      </c>
      <c r="AJ36" s="273" t="s">
        <v>214</v>
      </c>
      <c r="AK36" s="273">
        <v>212452</v>
      </c>
      <c r="AL36" s="273" t="s">
        <v>64</v>
      </c>
      <c r="AM36" s="273" t="s">
        <v>287</v>
      </c>
      <c r="AN36" s="273" t="s">
        <v>325</v>
      </c>
      <c r="AO36" s="273" t="s">
        <v>326</v>
      </c>
      <c r="AP36" s="274">
        <v>44927</v>
      </c>
      <c r="AQ36" s="273">
        <v>15422</v>
      </c>
      <c r="AR36" s="273">
        <v>878</v>
      </c>
      <c r="AU36" s="273" t="s">
        <v>108</v>
      </c>
      <c r="BG36" s="273">
        <v>284314</v>
      </c>
      <c r="BH36" s="273" t="s">
        <v>64</v>
      </c>
      <c r="BI36" s="273" t="s">
        <v>75</v>
      </c>
      <c r="BJ36" s="273" t="s">
        <v>173</v>
      </c>
      <c r="BK36" s="273" t="s">
        <v>173</v>
      </c>
      <c r="BL36" s="274">
        <v>45017</v>
      </c>
      <c r="BM36" s="273">
        <v>12096</v>
      </c>
      <c r="BN36" s="273">
        <v>45</v>
      </c>
      <c r="BO36" s="273">
        <v>3766</v>
      </c>
      <c r="BP36" s="273" t="s">
        <v>80</v>
      </c>
      <c r="BQ36" s="273">
        <v>1440.0242499999999</v>
      </c>
      <c r="BR36" s="273" t="s">
        <v>81</v>
      </c>
      <c r="BS36" s="273" t="s">
        <v>342</v>
      </c>
      <c r="BT36" s="273">
        <v>2083</v>
      </c>
      <c r="BU36" s="273">
        <v>167354</v>
      </c>
      <c r="BV36" s="336" t="s">
        <v>83</v>
      </c>
      <c r="BW36" s="337" t="s">
        <v>63</v>
      </c>
      <c r="BX36" s="337" t="s">
        <v>84</v>
      </c>
      <c r="BY36" s="337" t="s">
        <v>106</v>
      </c>
      <c r="BZ36" s="337" t="s">
        <v>167</v>
      </c>
      <c r="CA36" s="337" t="s">
        <v>168</v>
      </c>
      <c r="CB36" s="337" t="s">
        <v>319</v>
      </c>
      <c r="CC36" s="337" t="s">
        <v>320</v>
      </c>
      <c r="CD36" s="338">
        <v>15</v>
      </c>
      <c r="CE36" s="335">
        <v>44958</v>
      </c>
      <c r="CF36" s="337">
        <v>0</v>
      </c>
      <c r="CG36" s="337" t="s">
        <v>90</v>
      </c>
      <c r="CH36" s="337">
        <v>0</v>
      </c>
      <c r="CI36" s="337" t="s">
        <v>80</v>
      </c>
      <c r="CJ36" s="337"/>
      <c r="CK36" s="337"/>
      <c r="CL36" s="337"/>
      <c r="CM36" s="337" t="s">
        <v>73</v>
      </c>
      <c r="CN36" s="337">
        <v>3</v>
      </c>
    </row>
    <row r="37" spans="1:92">
      <c r="A37" s="273">
        <v>38</v>
      </c>
      <c r="B37" s="273" t="s">
        <v>348</v>
      </c>
      <c r="C37" s="273" t="s">
        <v>349</v>
      </c>
      <c r="D37" s="273" t="s">
        <v>83</v>
      </c>
      <c r="E37" s="273" t="s">
        <v>194</v>
      </c>
      <c r="F37" s="273" t="s">
        <v>309</v>
      </c>
      <c r="G37" s="273" t="s">
        <v>310</v>
      </c>
      <c r="H37" s="274">
        <v>45108</v>
      </c>
      <c r="I37" s="273">
        <v>12869</v>
      </c>
      <c r="J37" s="273">
        <v>785</v>
      </c>
      <c r="K37" s="273">
        <v>1417.3</v>
      </c>
      <c r="L37" s="273" t="s">
        <v>66</v>
      </c>
      <c r="M37" s="273">
        <v>321.75905999999998</v>
      </c>
      <c r="N37" s="273" t="s">
        <v>115</v>
      </c>
      <c r="W37" s="273">
        <v>204458</v>
      </c>
      <c r="X37" s="273" t="s">
        <v>64</v>
      </c>
      <c r="Y37" s="273" t="s">
        <v>75</v>
      </c>
      <c r="Z37" s="273" t="s">
        <v>79</v>
      </c>
      <c r="AA37" s="273" t="s">
        <v>79</v>
      </c>
      <c r="AB37" s="274">
        <v>44958</v>
      </c>
      <c r="AC37" s="273">
        <v>11986</v>
      </c>
      <c r="AD37" s="273">
        <v>36</v>
      </c>
      <c r="AE37" s="273">
        <v>0</v>
      </c>
      <c r="AF37" s="273" t="s">
        <v>90</v>
      </c>
      <c r="AG37" s="273" t="s">
        <v>222</v>
      </c>
      <c r="AH37" s="273" t="s">
        <v>223</v>
      </c>
      <c r="AI37" s="273" t="s">
        <v>199</v>
      </c>
      <c r="AJ37" s="273" t="s">
        <v>200</v>
      </c>
      <c r="AK37" s="273">
        <v>212458</v>
      </c>
      <c r="AL37" s="273" t="s">
        <v>64</v>
      </c>
      <c r="AM37" s="273" t="s">
        <v>287</v>
      </c>
      <c r="AN37" s="273" t="s">
        <v>325</v>
      </c>
      <c r="AO37" s="273" t="s">
        <v>326</v>
      </c>
      <c r="AP37" s="274">
        <v>44927</v>
      </c>
      <c r="AQ37" s="273">
        <v>15571</v>
      </c>
      <c r="AR37" s="273">
        <v>878</v>
      </c>
      <c r="AU37" s="273" t="s">
        <v>108</v>
      </c>
      <c r="BG37" s="273">
        <v>284936</v>
      </c>
      <c r="BH37" s="273" t="s">
        <v>64</v>
      </c>
      <c r="BI37" s="273" t="s">
        <v>75</v>
      </c>
      <c r="BJ37" s="273" t="s">
        <v>173</v>
      </c>
      <c r="BK37" s="273" t="s">
        <v>173</v>
      </c>
      <c r="BL37" s="274">
        <v>45017</v>
      </c>
      <c r="BM37" s="273">
        <v>12096</v>
      </c>
      <c r="BN37" s="273">
        <v>45</v>
      </c>
      <c r="BO37" s="273">
        <v>14725</v>
      </c>
      <c r="BP37" s="273" t="s">
        <v>80</v>
      </c>
      <c r="BQ37" s="273">
        <v>7112.1750000000002</v>
      </c>
      <c r="BR37" s="273" t="s">
        <v>81</v>
      </c>
      <c r="BS37" s="273" t="s">
        <v>329</v>
      </c>
      <c r="BT37" s="273">
        <v>10315</v>
      </c>
      <c r="BU37" s="273">
        <v>173848</v>
      </c>
      <c r="BV37" s="279" t="s">
        <v>83</v>
      </c>
      <c r="BW37" s="280" t="s">
        <v>63</v>
      </c>
      <c r="BX37" s="280" t="s">
        <v>84</v>
      </c>
      <c r="BY37" s="280" t="s">
        <v>106</v>
      </c>
      <c r="BZ37" s="280" t="s">
        <v>167</v>
      </c>
      <c r="CA37" s="280" t="s">
        <v>168</v>
      </c>
      <c r="CB37" s="280" t="s">
        <v>313</v>
      </c>
      <c r="CC37" s="280" t="s">
        <v>314</v>
      </c>
      <c r="CD37" s="281">
        <v>14</v>
      </c>
      <c r="CE37" s="277">
        <v>44958</v>
      </c>
      <c r="CF37" s="280">
        <v>0</v>
      </c>
      <c r="CG37" s="280" t="s">
        <v>90</v>
      </c>
      <c r="CH37" s="280">
        <v>0</v>
      </c>
      <c r="CI37" s="280" t="s">
        <v>80</v>
      </c>
      <c r="CJ37" s="280"/>
      <c r="CK37" s="280"/>
      <c r="CL37" s="280"/>
      <c r="CM37" s="280" t="s">
        <v>73</v>
      </c>
      <c r="CN37" s="280">
        <v>3</v>
      </c>
    </row>
    <row r="38" spans="1:92">
      <c r="A38" s="273">
        <v>39</v>
      </c>
      <c r="B38" s="273" t="s">
        <v>350</v>
      </c>
      <c r="C38" s="273" t="s">
        <v>351</v>
      </c>
      <c r="D38" s="273" t="s">
        <v>83</v>
      </c>
      <c r="E38" s="273" t="s">
        <v>194</v>
      </c>
      <c r="F38" s="273" t="s">
        <v>309</v>
      </c>
      <c r="G38" s="273" t="s">
        <v>310</v>
      </c>
      <c r="H38" s="274">
        <v>45108</v>
      </c>
      <c r="I38" s="273">
        <v>12869</v>
      </c>
      <c r="J38" s="273">
        <v>785</v>
      </c>
      <c r="K38" s="273">
        <v>0</v>
      </c>
      <c r="L38" s="273" t="s">
        <v>66</v>
      </c>
      <c r="N38" s="273" t="s">
        <v>107</v>
      </c>
      <c r="W38" s="273">
        <v>204459</v>
      </c>
      <c r="X38" s="273" t="s">
        <v>64</v>
      </c>
      <c r="Y38" s="273" t="s">
        <v>75</v>
      </c>
      <c r="Z38" s="273" t="s">
        <v>79</v>
      </c>
      <c r="AA38" s="273" t="s">
        <v>79</v>
      </c>
      <c r="AB38" s="274">
        <v>44958</v>
      </c>
      <c r="AC38" s="273">
        <v>11986</v>
      </c>
      <c r="AD38" s="273">
        <v>36</v>
      </c>
      <c r="AE38" s="273">
        <v>9.2469999999999999</v>
      </c>
      <c r="AF38" s="273" t="s">
        <v>90</v>
      </c>
      <c r="AG38" s="273" t="s">
        <v>229</v>
      </c>
      <c r="AH38" s="273" t="s">
        <v>230</v>
      </c>
      <c r="AI38" s="273" t="s">
        <v>199</v>
      </c>
      <c r="AJ38" s="273" t="s">
        <v>200</v>
      </c>
      <c r="AK38" s="273">
        <v>212464</v>
      </c>
      <c r="AL38" s="273" t="s">
        <v>64</v>
      </c>
      <c r="AM38" s="273" t="s">
        <v>287</v>
      </c>
      <c r="AN38" s="273" t="s">
        <v>325</v>
      </c>
      <c r="AO38" s="273" t="s">
        <v>326</v>
      </c>
      <c r="AP38" s="274">
        <v>45017</v>
      </c>
      <c r="AQ38" s="273">
        <v>14983</v>
      </c>
      <c r="AR38" s="273">
        <v>878</v>
      </c>
      <c r="AS38" s="273">
        <v>14118</v>
      </c>
      <c r="AT38" s="273" t="s">
        <v>66</v>
      </c>
      <c r="AU38" s="273" t="s">
        <v>185</v>
      </c>
      <c r="AV38" s="273" t="s">
        <v>186</v>
      </c>
      <c r="AW38" s="273">
        <v>0.65</v>
      </c>
      <c r="AX38" s="273" t="s">
        <v>176</v>
      </c>
      <c r="AY38" s="273" t="s">
        <v>352</v>
      </c>
      <c r="AZ38" s="273" t="s">
        <v>188</v>
      </c>
      <c r="BG38" s="273">
        <v>279779</v>
      </c>
      <c r="BH38" s="273" t="s">
        <v>64</v>
      </c>
      <c r="BI38" s="273" t="s">
        <v>75</v>
      </c>
      <c r="BJ38" s="273" t="s">
        <v>173</v>
      </c>
      <c r="BK38" s="273" t="s">
        <v>173</v>
      </c>
      <c r="BL38" s="274">
        <v>45017</v>
      </c>
      <c r="BM38" s="273">
        <v>12096</v>
      </c>
      <c r="BN38" s="273">
        <v>45</v>
      </c>
      <c r="BO38" s="273">
        <v>1006</v>
      </c>
      <c r="BP38" s="273" t="s">
        <v>80</v>
      </c>
      <c r="BQ38" s="273">
        <v>485.89800000000002</v>
      </c>
      <c r="BR38" s="273" t="s">
        <v>81</v>
      </c>
      <c r="BS38" s="273" t="s">
        <v>335</v>
      </c>
      <c r="BT38" s="273">
        <v>0</v>
      </c>
      <c r="BU38" s="273">
        <v>173855</v>
      </c>
      <c r="BV38" s="336" t="s">
        <v>83</v>
      </c>
      <c r="BW38" s="337" t="s">
        <v>63</v>
      </c>
      <c r="BX38" s="337" t="s">
        <v>84</v>
      </c>
      <c r="BY38" s="337" t="s">
        <v>106</v>
      </c>
      <c r="BZ38" s="337" t="s">
        <v>167</v>
      </c>
      <c r="CA38" s="337" t="s">
        <v>168</v>
      </c>
      <c r="CB38" s="337" t="s">
        <v>353</v>
      </c>
      <c r="CC38" s="337" t="s">
        <v>354</v>
      </c>
      <c r="CD38" s="338">
        <v>13</v>
      </c>
      <c r="CE38" s="335">
        <v>44958</v>
      </c>
      <c r="CF38" s="337">
        <v>0</v>
      </c>
      <c r="CG38" s="337" t="s">
        <v>90</v>
      </c>
      <c r="CH38" s="337">
        <v>0</v>
      </c>
      <c r="CI38" s="337" t="s">
        <v>80</v>
      </c>
      <c r="CJ38" s="337"/>
      <c r="CK38" s="337"/>
      <c r="CL38" s="337"/>
      <c r="CM38" s="337" t="s">
        <v>73</v>
      </c>
      <c r="CN38" s="337">
        <v>3</v>
      </c>
    </row>
    <row r="39" spans="1:92">
      <c r="A39" s="273">
        <v>40</v>
      </c>
      <c r="B39" s="273" t="s">
        <v>355</v>
      </c>
      <c r="C39" s="273" t="s">
        <v>356</v>
      </c>
      <c r="D39" s="273" t="s">
        <v>83</v>
      </c>
      <c r="E39" s="273" t="s">
        <v>194</v>
      </c>
      <c r="F39" s="273" t="s">
        <v>309</v>
      </c>
      <c r="G39" s="273" t="s">
        <v>310</v>
      </c>
      <c r="H39" s="274">
        <v>45139</v>
      </c>
      <c r="I39" s="273">
        <v>13546</v>
      </c>
      <c r="J39" s="273">
        <v>785</v>
      </c>
      <c r="W39" s="273">
        <v>222503</v>
      </c>
      <c r="X39" s="273" t="s">
        <v>64</v>
      </c>
      <c r="Y39" s="273" t="s">
        <v>75</v>
      </c>
      <c r="Z39" s="273" t="s">
        <v>79</v>
      </c>
      <c r="AA39" s="273" t="s">
        <v>79</v>
      </c>
      <c r="AB39" s="274">
        <v>44958</v>
      </c>
      <c r="AC39" s="273">
        <v>11986</v>
      </c>
      <c r="AD39" s="273">
        <v>36</v>
      </c>
      <c r="AE39" s="273">
        <v>2.14</v>
      </c>
      <c r="AF39" s="273" t="s">
        <v>90</v>
      </c>
      <c r="AG39" s="273" t="s">
        <v>238</v>
      </c>
      <c r="AH39" s="273" t="s">
        <v>239</v>
      </c>
      <c r="AI39" s="273" t="s">
        <v>199</v>
      </c>
      <c r="AJ39" s="273" t="s">
        <v>214</v>
      </c>
      <c r="AK39" s="273">
        <v>212470</v>
      </c>
      <c r="AL39" s="273" t="s">
        <v>83</v>
      </c>
      <c r="AM39" s="273" t="s">
        <v>75</v>
      </c>
      <c r="AN39" s="273" t="s">
        <v>357</v>
      </c>
      <c r="AO39" s="273" t="s">
        <v>358</v>
      </c>
      <c r="AP39" s="274">
        <v>44927</v>
      </c>
      <c r="AQ39" s="273">
        <v>15334</v>
      </c>
      <c r="AR39" s="273">
        <v>707</v>
      </c>
      <c r="AU39" s="273" t="s">
        <v>108</v>
      </c>
      <c r="BG39" s="273">
        <v>283522</v>
      </c>
      <c r="BH39" s="273" t="s">
        <v>64</v>
      </c>
      <c r="BI39" s="273" t="s">
        <v>75</v>
      </c>
      <c r="BJ39" s="273" t="s">
        <v>173</v>
      </c>
      <c r="BK39" s="273" t="s">
        <v>173</v>
      </c>
      <c r="BL39" s="274">
        <v>45047</v>
      </c>
      <c r="BM39" s="273">
        <v>12192</v>
      </c>
      <c r="BN39" s="273">
        <v>45</v>
      </c>
      <c r="BO39" s="273">
        <v>4608</v>
      </c>
      <c r="BP39" s="273" t="s">
        <v>80</v>
      </c>
      <c r="BQ39" s="273">
        <v>1761.9839999999999</v>
      </c>
      <c r="BR39" s="273" t="s">
        <v>81</v>
      </c>
      <c r="BS39" s="273" t="s">
        <v>342</v>
      </c>
      <c r="BT39" s="273">
        <v>2830</v>
      </c>
      <c r="BU39" s="273">
        <v>175617</v>
      </c>
      <c r="BV39" s="279" t="s">
        <v>83</v>
      </c>
      <c r="BW39" s="280" t="s">
        <v>63</v>
      </c>
      <c r="BX39" s="280" t="s">
        <v>84</v>
      </c>
      <c r="BY39" s="280" t="s">
        <v>106</v>
      </c>
      <c r="BZ39" s="280" t="s">
        <v>167</v>
      </c>
      <c r="CA39" s="280" t="s">
        <v>168</v>
      </c>
      <c r="CB39" s="280" t="s">
        <v>169</v>
      </c>
      <c r="CC39" s="280" t="s">
        <v>170</v>
      </c>
      <c r="CD39" s="281">
        <v>12</v>
      </c>
      <c r="CE39" s="277">
        <v>44958</v>
      </c>
      <c r="CF39" s="280">
        <v>0</v>
      </c>
      <c r="CG39" s="280" t="s">
        <v>90</v>
      </c>
      <c r="CH39" s="280">
        <v>0</v>
      </c>
      <c r="CI39" s="280" t="s">
        <v>80</v>
      </c>
      <c r="CJ39" s="280"/>
      <c r="CK39" s="280"/>
      <c r="CL39" s="280"/>
      <c r="CM39" s="280" t="s">
        <v>73</v>
      </c>
      <c r="CN39" s="280">
        <v>3</v>
      </c>
    </row>
    <row r="40" spans="1:92">
      <c r="A40" s="273">
        <v>41</v>
      </c>
      <c r="B40" s="273" t="s">
        <v>359</v>
      </c>
      <c r="C40" s="273" t="s">
        <v>360</v>
      </c>
      <c r="D40" s="273" t="s">
        <v>83</v>
      </c>
      <c r="E40" s="273" t="s">
        <v>194</v>
      </c>
      <c r="F40" s="273" t="s">
        <v>309</v>
      </c>
      <c r="G40" s="273" t="s">
        <v>310</v>
      </c>
      <c r="H40" s="274">
        <v>45139</v>
      </c>
      <c r="I40" s="273">
        <v>13546</v>
      </c>
      <c r="J40" s="273">
        <v>785</v>
      </c>
      <c r="K40" s="273">
        <v>1450.3</v>
      </c>
      <c r="L40" s="273" t="s">
        <v>66</v>
      </c>
      <c r="M40" s="273">
        <v>319.75136800000001</v>
      </c>
      <c r="N40" s="273" t="s">
        <v>115</v>
      </c>
      <c r="W40" s="273">
        <v>222527</v>
      </c>
      <c r="X40" s="273" t="s">
        <v>64</v>
      </c>
      <c r="Y40" s="273" t="s">
        <v>75</v>
      </c>
      <c r="Z40" s="273" t="s">
        <v>79</v>
      </c>
      <c r="AA40" s="273" t="s">
        <v>79</v>
      </c>
      <c r="AB40" s="274">
        <v>44958</v>
      </c>
      <c r="AC40" s="273">
        <v>11986</v>
      </c>
      <c r="AD40" s="273">
        <v>36</v>
      </c>
      <c r="AE40" s="273">
        <v>0</v>
      </c>
      <c r="AF40" s="273" t="s">
        <v>90</v>
      </c>
      <c r="AG40" s="273" t="s">
        <v>245</v>
      </c>
      <c r="AH40" s="273" t="s">
        <v>246</v>
      </c>
      <c r="AI40" s="273" t="s">
        <v>199</v>
      </c>
      <c r="AJ40" s="273" t="s">
        <v>214</v>
      </c>
      <c r="AK40" s="273">
        <v>212476</v>
      </c>
      <c r="AL40" s="273" t="s">
        <v>83</v>
      </c>
      <c r="AM40" s="273" t="s">
        <v>75</v>
      </c>
      <c r="AN40" s="273" t="s">
        <v>357</v>
      </c>
      <c r="AO40" s="273" t="s">
        <v>361</v>
      </c>
      <c r="AP40" s="274">
        <v>44927</v>
      </c>
      <c r="AQ40" s="273">
        <v>15491</v>
      </c>
      <c r="AR40" s="273">
        <v>714</v>
      </c>
      <c r="AU40" s="273" t="s">
        <v>108</v>
      </c>
      <c r="BG40" s="273">
        <v>284616</v>
      </c>
      <c r="BH40" s="273" t="s">
        <v>64</v>
      </c>
      <c r="BI40" s="273" t="s">
        <v>75</v>
      </c>
      <c r="BJ40" s="273" t="s">
        <v>173</v>
      </c>
      <c r="BK40" s="273" t="s">
        <v>173</v>
      </c>
      <c r="BL40" s="274">
        <v>45047</v>
      </c>
      <c r="BM40" s="273">
        <v>12192</v>
      </c>
      <c r="BN40" s="273">
        <v>45</v>
      </c>
      <c r="BO40" s="273">
        <v>16302</v>
      </c>
      <c r="BP40" s="273" t="s">
        <v>80</v>
      </c>
      <c r="BQ40" s="273">
        <v>7873.866</v>
      </c>
      <c r="BR40" s="273" t="s">
        <v>81</v>
      </c>
      <c r="BS40" s="273" t="s">
        <v>329</v>
      </c>
      <c r="BT40" s="273">
        <v>11449</v>
      </c>
      <c r="BU40" s="273">
        <v>184583</v>
      </c>
      <c r="BV40" s="336" t="s">
        <v>83</v>
      </c>
      <c r="BW40" s="337" t="s">
        <v>63</v>
      </c>
      <c r="BX40" s="337" t="s">
        <v>84</v>
      </c>
      <c r="BY40" s="337" t="s">
        <v>106</v>
      </c>
      <c r="BZ40" s="337" t="s">
        <v>151</v>
      </c>
      <c r="CA40" s="337" t="s">
        <v>152</v>
      </c>
      <c r="CB40" s="337" t="s">
        <v>161</v>
      </c>
      <c r="CC40" s="337" t="s">
        <v>162</v>
      </c>
      <c r="CD40" s="338">
        <v>11</v>
      </c>
      <c r="CE40" s="335">
        <v>44958</v>
      </c>
      <c r="CF40" s="337">
        <v>0</v>
      </c>
      <c r="CG40" s="337" t="s">
        <v>90</v>
      </c>
      <c r="CH40" s="337">
        <v>0</v>
      </c>
      <c r="CI40" s="337" t="s">
        <v>80</v>
      </c>
      <c r="CJ40" s="337"/>
      <c r="CK40" s="337"/>
      <c r="CL40" s="337"/>
      <c r="CM40" s="337" t="s">
        <v>73</v>
      </c>
      <c r="CN40" s="337">
        <v>3</v>
      </c>
    </row>
    <row r="41" spans="1:92">
      <c r="A41" s="273">
        <v>42</v>
      </c>
      <c r="B41" s="273" t="s">
        <v>362</v>
      </c>
      <c r="C41" s="273" t="s">
        <v>363</v>
      </c>
      <c r="D41" s="273" t="s">
        <v>83</v>
      </c>
      <c r="E41" s="273" t="s">
        <v>194</v>
      </c>
      <c r="F41" s="273" t="s">
        <v>309</v>
      </c>
      <c r="G41" s="273" t="s">
        <v>310</v>
      </c>
      <c r="H41" s="274">
        <v>45139</v>
      </c>
      <c r="I41" s="273">
        <v>13546</v>
      </c>
      <c r="J41" s="273">
        <v>785</v>
      </c>
      <c r="K41" s="273">
        <v>0</v>
      </c>
      <c r="L41" s="273" t="s">
        <v>66</v>
      </c>
      <c r="N41" s="273" t="s">
        <v>107</v>
      </c>
      <c r="W41" s="273">
        <v>222528</v>
      </c>
      <c r="X41" s="273" t="s">
        <v>64</v>
      </c>
      <c r="Y41" s="273" t="s">
        <v>75</v>
      </c>
      <c r="Z41" s="273" t="s">
        <v>79</v>
      </c>
      <c r="AA41" s="273" t="s">
        <v>79</v>
      </c>
      <c r="AB41" s="274">
        <v>44958</v>
      </c>
      <c r="AC41" s="273">
        <v>11986</v>
      </c>
      <c r="AD41" s="273">
        <v>36</v>
      </c>
      <c r="AE41" s="273">
        <v>0</v>
      </c>
      <c r="AF41" s="273" t="s">
        <v>90</v>
      </c>
      <c r="AG41" s="273" t="s">
        <v>253</v>
      </c>
      <c r="AH41" s="273" t="s">
        <v>254</v>
      </c>
      <c r="AI41" s="273" t="s">
        <v>199</v>
      </c>
      <c r="AJ41" s="273" t="s">
        <v>214</v>
      </c>
      <c r="AK41" s="273">
        <v>212482</v>
      </c>
      <c r="AL41" s="273" t="s">
        <v>83</v>
      </c>
      <c r="AM41" s="273" t="s">
        <v>75</v>
      </c>
      <c r="AN41" s="273" t="s">
        <v>357</v>
      </c>
      <c r="AO41" s="273" t="s">
        <v>364</v>
      </c>
      <c r="AP41" s="274">
        <v>44927</v>
      </c>
      <c r="AQ41" s="273">
        <v>14770</v>
      </c>
      <c r="AR41" s="273">
        <v>727</v>
      </c>
      <c r="AU41" s="273" t="s">
        <v>108</v>
      </c>
      <c r="BG41" s="273">
        <v>277432</v>
      </c>
      <c r="BH41" s="273" t="s">
        <v>64</v>
      </c>
      <c r="BI41" s="273" t="s">
        <v>75</v>
      </c>
      <c r="BJ41" s="273" t="s">
        <v>173</v>
      </c>
      <c r="BK41" s="273" t="s">
        <v>173</v>
      </c>
      <c r="BL41" s="274">
        <v>45047</v>
      </c>
      <c r="BM41" s="273">
        <v>12192</v>
      </c>
      <c r="BN41" s="273">
        <v>45</v>
      </c>
      <c r="BO41" s="273">
        <v>1119</v>
      </c>
      <c r="BP41" s="273" t="s">
        <v>80</v>
      </c>
      <c r="BQ41" s="273">
        <v>540.04575</v>
      </c>
      <c r="BR41" s="273" t="s">
        <v>81</v>
      </c>
      <c r="BS41" s="273" t="s">
        <v>335</v>
      </c>
      <c r="BT41" s="273">
        <v>0</v>
      </c>
      <c r="BU41" s="273">
        <v>184590</v>
      </c>
      <c r="BV41" s="279" t="s">
        <v>83</v>
      </c>
      <c r="BW41" s="280" t="s">
        <v>63</v>
      </c>
      <c r="BX41" s="280" t="s">
        <v>84</v>
      </c>
      <c r="BY41" s="280" t="s">
        <v>106</v>
      </c>
      <c r="BZ41" s="280" t="s">
        <v>151</v>
      </c>
      <c r="CA41" s="280" t="s">
        <v>152</v>
      </c>
      <c r="CB41" s="280" t="s">
        <v>153</v>
      </c>
      <c r="CC41" s="280" t="s">
        <v>154</v>
      </c>
      <c r="CD41" s="281">
        <v>10</v>
      </c>
      <c r="CE41" s="277">
        <v>44958</v>
      </c>
      <c r="CF41" s="280">
        <v>0</v>
      </c>
      <c r="CG41" s="280" t="s">
        <v>90</v>
      </c>
      <c r="CH41" s="280">
        <v>0</v>
      </c>
      <c r="CI41" s="280" t="s">
        <v>80</v>
      </c>
      <c r="CJ41" s="280"/>
      <c r="CK41" s="280"/>
      <c r="CL41" s="280"/>
      <c r="CM41" s="280" t="s">
        <v>73</v>
      </c>
      <c r="CN41" s="280">
        <v>3</v>
      </c>
    </row>
    <row r="42" spans="1:92">
      <c r="A42" s="273">
        <v>43</v>
      </c>
      <c r="B42" s="273" t="s">
        <v>365</v>
      </c>
      <c r="C42" s="273" t="s">
        <v>366</v>
      </c>
      <c r="D42" s="273" t="s">
        <v>83</v>
      </c>
      <c r="E42" s="273" t="s">
        <v>194</v>
      </c>
      <c r="F42" s="273" t="s">
        <v>309</v>
      </c>
      <c r="G42" s="273" t="s">
        <v>310</v>
      </c>
      <c r="H42" s="274">
        <v>45170</v>
      </c>
      <c r="I42" s="273">
        <v>13873</v>
      </c>
      <c r="J42" s="273">
        <v>785</v>
      </c>
      <c r="W42" s="273">
        <v>235454</v>
      </c>
      <c r="X42" s="273" t="s">
        <v>64</v>
      </c>
      <c r="Y42" s="273" t="s">
        <v>75</v>
      </c>
      <c r="Z42" s="273" t="s">
        <v>79</v>
      </c>
      <c r="AA42" s="273" t="s">
        <v>79</v>
      </c>
      <c r="AB42" s="274">
        <v>44958</v>
      </c>
      <c r="AC42" s="273">
        <v>11986</v>
      </c>
      <c r="AD42" s="273">
        <v>36</v>
      </c>
      <c r="AE42" s="273">
        <v>0</v>
      </c>
      <c r="AF42" s="273" t="s">
        <v>90</v>
      </c>
      <c r="AG42" s="273" t="s">
        <v>258</v>
      </c>
      <c r="AH42" s="273" t="s">
        <v>259</v>
      </c>
      <c r="AI42" s="273" t="s">
        <v>199</v>
      </c>
      <c r="AJ42" s="273" t="s">
        <v>214</v>
      </c>
      <c r="AK42" s="273">
        <v>212488</v>
      </c>
      <c r="AL42" s="273" t="s">
        <v>83</v>
      </c>
      <c r="AM42" s="273" t="s">
        <v>75</v>
      </c>
      <c r="AN42" s="273" t="s">
        <v>357</v>
      </c>
      <c r="AO42" s="273" t="s">
        <v>364</v>
      </c>
      <c r="AP42" s="274">
        <v>44927</v>
      </c>
      <c r="AQ42" s="273">
        <v>15354</v>
      </c>
      <c r="AR42" s="273">
        <v>727</v>
      </c>
      <c r="AU42" s="273" t="s">
        <v>108</v>
      </c>
      <c r="BG42" s="273">
        <v>283702</v>
      </c>
      <c r="BH42" s="273" t="s">
        <v>64</v>
      </c>
      <c r="BI42" s="273" t="s">
        <v>75</v>
      </c>
      <c r="BJ42" s="273" t="s">
        <v>173</v>
      </c>
      <c r="BK42" s="273" t="s">
        <v>173</v>
      </c>
      <c r="BL42" s="274">
        <v>45078</v>
      </c>
      <c r="BM42" s="273">
        <v>12461</v>
      </c>
      <c r="BN42" s="273">
        <v>45</v>
      </c>
      <c r="BO42" s="273">
        <v>5018</v>
      </c>
      <c r="BP42" s="273" t="s">
        <v>80</v>
      </c>
      <c r="BQ42" s="273">
        <v>1918.75775</v>
      </c>
      <c r="BR42" s="273" t="s">
        <v>81</v>
      </c>
      <c r="BS42" s="273" t="s">
        <v>342</v>
      </c>
      <c r="BT42" s="273">
        <v>2977</v>
      </c>
      <c r="BU42" s="273">
        <v>187453</v>
      </c>
      <c r="BV42" s="336" t="s">
        <v>83</v>
      </c>
      <c r="BW42" s="337" t="s">
        <v>63</v>
      </c>
      <c r="BX42" s="337" t="s">
        <v>84</v>
      </c>
      <c r="BY42" s="337" t="s">
        <v>106</v>
      </c>
      <c r="BZ42" s="337" t="s">
        <v>167</v>
      </c>
      <c r="CA42" s="337" t="s">
        <v>168</v>
      </c>
      <c r="CB42" s="337" t="s">
        <v>319</v>
      </c>
      <c r="CC42" s="337" t="s">
        <v>320</v>
      </c>
      <c r="CD42" s="338">
        <v>15</v>
      </c>
      <c r="CE42" s="335">
        <v>45078</v>
      </c>
      <c r="CF42" s="337">
        <v>0</v>
      </c>
      <c r="CG42" s="337" t="s">
        <v>90</v>
      </c>
      <c r="CH42" s="337">
        <v>0</v>
      </c>
      <c r="CI42" s="337" t="s">
        <v>80</v>
      </c>
      <c r="CJ42" s="337"/>
      <c r="CK42" s="337"/>
      <c r="CL42" s="337"/>
      <c r="CM42" s="337" t="s">
        <v>73</v>
      </c>
      <c r="CN42" s="337">
        <v>3</v>
      </c>
    </row>
    <row r="43" spans="1:92">
      <c r="A43" s="273">
        <v>44</v>
      </c>
      <c r="B43" s="273" t="s">
        <v>367</v>
      </c>
      <c r="C43" s="273" t="s">
        <v>368</v>
      </c>
      <c r="D43" s="273" t="s">
        <v>83</v>
      </c>
      <c r="E43" s="273" t="s">
        <v>194</v>
      </c>
      <c r="F43" s="273" t="s">
        <v>309</v>
      </c>
      <c r="G43" s="273" t="s">
        <v>310</v>
      </c>
      <c r="H43" s="274">
        <v>45170</v>
      </c>
      <c r="I43" s="273">
        <v>13873</v>
      </c>
      <c r="J43" s="273">
        <v>785</v>
      </c>
      <c r="K43" s="273">
        <v>1352.3</v>
      </c>
      <c r="L43" s="273" t="s">
        <v>66</v>
      </c>
      <c r="M43" s="273">
        <v>294.25896299999999</v>
      </c>
      <c r="N43" s="273" t="s">
        <v>115</v>
      </c>
      <c r="W43" s="273">
        <v>235478</v>
      </c>
      <c r="X43" s="273" t="s">
        <v>64</v>
      </c>
      <c r="Y43" s="273" t="s">
        <v>75</v>
      </c>
      <c r="Z43" s="273" t="s">
        <v>79</v>
      </c>
      <c r="AA43" s="273" t="s">
        <v>79</v>
      </c>
      <c r="AB43" s="274">
        <v>44958</v>
      </c>
      <c r="AC43" s="273">
        <v>11986</v>
      </c>
      <c r="AD43" s="273">
        <v>36</v>
      </c>
      <c r="AE43" s="273">
        <v>0</v>
      </c>
      <c r="AF43" s="273" t="s">
        <v>90</v>
      </c>
      <c r="AG43" s="273" t="s">
        <v>263</v>
      </c>
      <c r="AH43" s="273" t="s">
        <v>264</v>
      </c>
      <c r="AI43" s="273" t="s">
        <v>199</v>
      </c>
      <c r="AJ43" s="273" t="s">
        <v>214</v>
      </c>
      <c r="AK43" s="273">
        <v>212494</v>
      </c>
      <c r="AL43" s="273" t="s">
        <v>83</v>
      </c>
      <c r="AM43" s="273" t="s">
        <v>75</v>
      </c>
      <c r="AN43" s="273" t="s">
        <v>357</v>
      </c>
      <c r="AO43" s="273" t="s">
        <v>369</v>
      </c>
      <c r="AP43" s="274">
        <v>44927</v>
      </c>
      <c r="AQ43" s="273">
        <v>15503</v>
      </c>
      <c r="AR43" s="273">
        <v>726</v>
      </c>
      <c r="AU43" s="273" t="s">
        <v>108</v>
      </c>
      <c r="BG43" s="273">
        <v>284664</v>
      </c>
      <c r="BH43" s="273" t="s">
        <v>64</v>
      </c>
      <c r="BI43" s="273" t="s">
        <v>75</v>
      </c>
      <c r="BJ43" s="273" t="s">
        <v>173</v>
      </c>
      <c r="BK43" s="273" t="s">
        <v>173</v>
      </c>
      <c r="BL43" s="274">
        <v>45078</v>
      </c>
      <c r="BM43" s="273">
        <v>12461</v>
      </c>
      <c r="BN43" s="273">
        <v>45</v>
      </c>
      <c r="BO43" s="273">
        <v>17708</v>
      </c>
      <c r="BP43" s="273" t="s">
        <v>80</v>
      </c>
      <c r="BQ43" s="273">
        <v>8552.9639999999999</v>
      </c>
      <c r="BR43" s="273" t="s">
        <v>81</v>
      </c>
      <c r="BS43" s="273" t="s">
        <v>329</v>
      </c>
      <c r="BT43" s="273">
        <v>13420</v>
      </c>
      <c r="BU43" s="273">
        <v>199489</v>
      </c>
      <c r="BV43" s="279" t="s">
        <v>83</v>
      </c>
      <c r="BW43" s="280" t="s">
        <v>63</v>
      </c>
      <c r="BX43" s="280" t="s">
        <v>84</v>
      </c>
      <c r="BY43" s="280" t="s">
        <v>106</v>
      </c>
      <c r="BZ43" s="280" t="s">
        <v>167</v>
      </c>
      <c r="CA43" s="280" t="s">
        <v>168</v>
      </c>
      <c r="CB43" s="280" t="s">
        <v>313</v>
      </c>
      <c r="CC43" s="280" t="s">
        <v>314</v>
      </c>
      <c r="CD43" s="281">
        <v>14</v>
      </c>
      <c r="CE43" s="277">
        <v>45078</v>
      </c>
      <c r="CF43" s="280">
        <v>0</v>
      </c>
      <c r="CG43" s="280" t="s">
        <v>90</v>
      </c>
      <c r="CH43" s="280">
        <v>0</v>
      </c>
      <c r="CI43" s="280" t="s">
        <v>80</v>
      </c>
      <c r="CJ43" s="280"/>
      <c r="CK43" s="280"/>
      <c r="CL43" s="280"/>
      <c r="CM43" s="280" t="s">
        <v>73</v>
      </c>
      <c r="CN43" s="280">
        <v>3</v>
      </c>
    </row>
    <row r="44" spans="1:92">
      <c r="A44" s="273">
        <v>45</v>
      </c>
      <c r="B44" s="273" t="s">
        <v>370</v>
      </c>
      <c r="C44" s="273" t="s">
        <v>173</v>
      </c>
      <c r="D44" s="273" t="s">
        <v>83</v>
      </c>
      <c r="E44" s="273" t="s">
        <v>194</v>
      </c>
      <c r="F44" s="273" t="s">
        <v>309</v>
      </c>
      <c r="G44" s="273" t="s">
        <v>310</v>
      </c>
      <c r="H44" s="274">
        <v>45170</v>
      </c>
      <c r="I44" s="273">
        <v>13873</v>
      </c>
      <c r="J44" s="273">
        <v>785</v>
      </c>
      <c r="K44" s="273">
        <v>0</v>
      </c>
      <c r="L44" s="273" t="s">
        <v>66</v>
      </c>
      <c r="N44" s="273" t="s">
        <v>107</v>
      </c>
      <c r="W44" s="273">
        <v>235479</v>
      </c>
      <c r="X44" s="273" t="s">
        <v>64</v>
      </c>
      <c r="Y44" s="273" t="s">
        <v>75</v>
      </c>
      <c r="Z44" s="273" t="s">
        <v>231</v>
      </c>
      <c r="AA44" s="273" t="s">
        <v>231</v>
      </c>
      <c r="AB44" s="274">
        <v>44958</v>
      </c>
      <c r="AC44" s="273">
        <v>11984</v>
      </c>
      <c r="AD44" s="273">
        <v>24</v>
      </c>
      <c r="AE44" s="273">
        <v>2.67</v>
      </c>
      <c r="AF44" s="273" t="s">
        <v>90</v>
      </c>
      <c r="AG44" s="273" t="s">
        <v>371</v>
      </c>
      <c r="AH44" s="273" t="s">
        <v>372</v>
      </c>
      <c r="AI44" s="273" t="s">
        <v>123</v>
      </c>
      <c r="AJ44" s="273" t="s">
        <v>200</v>
      </c>
      <c r="AK44" s="273">
        <v>286979</v>
      </c>
      <c r="AL44" s="273" t="s">
        <v>83</v>
      </c>
      <c r="AM44" s="273" t="s">
        <v>75</v>
      </c>
      <c r="AN44" s="273" t="s">
        <v>357</v>
      </c>
      <c r="AO44" s="273" t="s">
        <v>373</v>
      </c>
      <c r="AP44" s="274">
        <v>44927</v>
      </c>
      <c r="AQ44" s="273">
        <v>15483</v>
      </c>
      <c r="AR44" s="273">
        <v>706</v>
      </c>
      <c r="AU44" s="273" t="s">
        <v>108</v>
      </c>
      <c r="BG44" s="273">
        <v>284584</v>
      </c>
      <c r="BH44" s="273" t="s">
        <v>64</v>
      </c>
      <c r="BI44" s="273" t="s">
        <v>75</v>
      </c>
      <c r="BJ44" s="273" t="s">
        <v>173</v>
      </c>
      <c r="BK44" s="273" t="s">
        <v>173</v>
      </c>
      <c r="BL44" s="274">
        <v>45078</v>
      </c>
      <c r="BM44" s="273">
        <v>12461</v>
      </c>
      <c r="BN44" s="273">
        <v>45</v>
      </c>
      <c r="BO44" s="273">
        <v>1256</v>
      </c>
      <c r="BP44" s="273" t="s">
        <v>80</v>
      </c>
      <c r="BQ44" s="273">
        <v>606.64800000000002</v>
      </c>
      <c r="BR44" s="273" t="s">
        <v>81</v>
      </c>
      <c r="BS44" s="273" t="s">
        <v>335</v>
      </c>
      <c r="BT44" s="273">
        <v>0</v>
      </c>
      <c r="BU44" s="273">
        <v>199496</v>
      </c>
      <c r="BV44" s="336" t="s">
        <v>83</v>
      </c>
      <c r="BW44" s="337" t="s">
        <v>63</v>
      </c>
      <c r="BX44" s="337" t="s">
        <v>84</v>
      </c>
      <c r="BY44" s="337" t="s">
        <v>106</v>
      </c>
      <c r="BZ44" s="337" t="s">
        <v>167</v>
      </c>
      <c r="CA44" s="337" t="s">
        <v>168</v>
      </c>
      <c r="CB44" s="337" t="s">
        <v>169</v>
      </c>
      <c r="CC44" s="337" t="s">
        <v>170</v>
      </c>
      <c r="CD44" s="338">
        <v>12</v>
      </c>
      <c r="CE44" s="335">
        <v>45078</v>
      </c>
      <c r="CF44" s="337">
        <v>0</v>
      </c>
      <c r="CG44" s="337" t="s">
        <v>90</v>
      </c>
      <c r="CH44" s="337">
        <v>0</v>
      </c>
      <c r="CI44" s="337" t="s">
        <v>80</v>
      </c>
      <c r="CJ44" s="337"/>
      <c r="CK44" s="337"/>
      <c r="CL44" s="337"/>
      <c r="CM44" s="337" t="s">
        <v>73</v>
      </c>
      <c r="CN44" s="337">
        <v>3</v>
      </c>
    </row>
    <row r="45" spans="1:92">
      <c r="A45" s="273">
        <v>46</v>
      </c>
      <c r="B45" s="273" t="s">
        <v>374</v>
      </c>
      <c r="C45" s="273" t="s">
        <v>375</v>
      </c>
      <c r="D45" s="273" t="s">
        <v>83</v>
      </c>
      <c r="E45" s="273" t="s">
        <v>194</v>
      </c>
      <c r="F45" s="273" t="s">
        <v>309</v>
      </c>
      <c r="G45" s="273" t="s">
        <v>310</v>
      </c>
      <c r="H45" s="274">
        <v>45200</v>
      </c>
      <c r="I45" s="273">
        <v>14208</v>
      </c>
      <c r="J45" s="273">
        <v>785</v>
      </c>
      <c r="W45" s="273">
        <v>253471</v>
      </c>
      <c r="X45" s="273" t="s">
        <v>64</v>
      </c>
      <c r="Y45" s="273" t="s">
        <v>75</v>
      </c>
      <c r="Z45" s="273" t="s">
        <v>231</v>
      </c>
      <c r="AA45" s="273" t="s">
        <v>231</v>
      </c>
      <c r="AB45" s="274">
        <v>44958</v>
      </c>
      <c r="AC45" s="273">
        <v>11984</v>
      </c>
      <c r="AD45" s="273">
        <v>24</v>
      </c>
      <c r="AE45" s="273">
        <v>4.9000000000000004</v>
      </c>
      <c r="AF45" s="273" t="s">
        <v>90</v>
      </c>
      <c r="AG45" s="273" t="s">
        <v>376</v>
      </c>
      <c r="AH45" s="273" t="s">
        <v>377</v>
      </c>
      <c r="AI45" s="273" t="s">
        <v>123</v>
      </c>
      <c r="AJ45" s="273" t="s">
        <v>200</v>
      </c>
      <c r="AK45" s="273">
        <v>286984</v>
      </c>
      <c r="AL45" s="273" t="s">
        <v>83</v>
      </c>
      <c r="AM45" s="273" t="s">
        <v>75</v>
      </c>
      <c r="AN45" s="273" t="s">
        <v>378</v>
      </c>
      <c r="AO45" s="273" t="s">
        <v>378</v>
      </c>
      <c r="AP45" s="274">
        <v>44927</v>
      </c>
      <c r="AQ45" s="273">
        <v>14838</v>
      </c>
      <c r="AR45" s="273">
        <v>892</v>
      </c>
      <c r="AU45" s="273" t="s">
        <v>108</v>
      </c>
      <c r="BG45" s="273">
        <v>278180</v>
      </c>
      <c r="BH45" s="273" t="s">
        <v>64</v>
      </c>
      <c r="BI45" s="273" t="s">
        <v>75</v>
      </c>
      <c r="BJ45" s="273" t="s">
        <v>173</v>
      </c>
      <c r="BK45" s="273" t="s">
        <v>173</v>
      </c>
      <c r="BL45" s="274">
        <v>45108</v>
      </c>
      <c r="BM45" s="273">
        <v>12730</v>
      </c>
      <c r="BN45" s="273">
        <v>45</v>
      </c>
      <c r="BO45" s="273">
        <v>6154</v>
      </c>
      <c r="BP45" s="273" t="s">
        <v>80</v>
      </c>
      <c r="BQ45" s="273">
        <v>2353.1357499999999</v>
      </c>
      <c r="BR45" s="273" t="s">
        <v>81</v>
      </c>
      <c r="BS45" s="273" t="s">
        <v>342</v>
      </c>
      <c r="BT45" s="273">
        <v>3584</v>
      </c>
      <c r="BU45" s="273">
        <v>200937</v>
      </c>
      <c r="BV45" s="279" t="s">
        <v>83</v>
      </c>
      <c r="BW45" s="280" t="s">
        <v>63</v>
      </c>
      <c r="BX45" s="280" t="s">
        <v>84</v>
      </c>
      <c r="BY45" s="280" t="s">
        <v>106</v>
      </c>
      <c r="BZ45" s="280" t="s">
        <v>167</v>
      </c>
      <c r="CA45" s="280" t="s">
        <v>168</v>
      </c>
      <c r="CB45" s="280" t="s">
        <v>353</v>
      </c>
      <c r="CC45" s="280" t="s">
        <v>354</v>
      </c>
      <c r="CD45" s="281">
        <v>13</v>
      </c>
      <c r="CE45" s="277">
        <v>45078</v>
      </c>
      <c r="CF45" s="280">
        <v>0</v>
      </c>
      <c r="CG45" s="280" t="s">
        <v>90</v>
      </c>
      <c r="CH45" s="280">
        <v>0</v>
      </c>
      <c r="CI45" s="280" t="s">
        <v>80</v>
      </c>
      <c r="CJ45" s="280"/>
      <c r="CK45" s="280"/>
      <c r="CL45" s="280"/>
      <c r="CM45" s="280" t="s">
        <v>73</v>
      </c>
      <c r="CN45" s="280">
        <v>3</v>
      </c>
    </row>
    <row r="46" spans="1:92">
      <c r="A46" s="273">
        <v>47</v>
      </c>
      <c r="B46" s="273" t="s">
        <v>379</v>
      </c>
      <c r="C46" s="273" t="s">
        <v>380</v>
      </c>
      <c r="D46" s="273" t="s">
        <v>83</v>
      </c>
      <c r="E46" s="273" t="s">
        <v>194</v>
      </c>
      <c r="F46" s="273" t="s">
        <v>309</v>
      </c>
      <c r="G46" s="273" t="s">
        <v>310</v>
      </c>
      <c r="H46" s="274">
        <v>45200</v>
      </c>
      <c r="I46" s="273">
        <v>14208</v>
      </c>
      <c r="J46" s="273">
        <v>785</v>
      </c>
      <c r="K46" s="273">
        <v>1318.1</v>
      </c>
      <c r="L46" s="273" t="s">
        <v>66</v>
      </c>
      <c r="M46" s="273">
        <v>285.83193999999997</v>
      </c>
      <c r="N46" s="273" t="s">
        <v>115</v>
      </c>
      <c r="W46" s="273">
        <v>253495</v>
      </c>
      <c r="X46" s="273" t="s">
        <v>64</v>
      </c>
      <c r="Y46" s="273" t="s">
        <v>75</v>
      </c>
      <c r="Z46" s="273" t="s">
        <v>231</v>
      </c>
      <c r="AA46" s="273" t="s">
        <v>231</v>
      </c>
      <c r="AB46" s="274">
        <v>44958</v>
      </c>
      <c r="AC46" s="273">
        <v>11984</v>
      </c>
      <c r="AD46" s="273">
        <v>24</v>
      </c>
      <c r="AE46" s="273">
        <v>1.21</v>
      </c>
      <c r="AF46" s="273" t="s">
        <v>90</v>
      </c>
      <c r="AG46" s="273" t="s">
        <v>381</v>
      </c>
      <c r="AH46" s="273" t="s">
        <v>382</v>
      </c>
      <c r="AI46" s="273" t="s">
        <v>123</v>
      </c>
      <c r="AJ46" s="273" t="s">
        <v>200</v>
      </c>
      <c r="AK46" s="273">
        <v>286989</v>
      </c>
      <c r="AL46" s="273" t="s">
        <v>83</v>
      </c>
      <c r="AM46" s="273" t="s">
        <v>75</v>
      </c>
      <c r="AN46" s="273" t="s">
        <v>378</v>
      </c>
      <c r="AO46" s="273" t="s">
        <v>378</v>
      </c>
      <c r="AP46" s="274">
        <v>44927</v>
      </c>
      <c r="AQ46" s="273">
        <v>15425</v>
      </c>
      <c r="AR46" s="273">
        <v>892</v>
      </c>
      <c r="AS46" s="273">
        <v>9.6</v>
      </c>
      <c r="AT46" s="273" t="s">
        <v>77</v>
      </c>
      <c r="AU46" s="273" t="s">
        <v>269</v>
      </c>
      <c r="AV46" s="273" t="s">
        <v>248</v>
      </c>
      <c r="BA46" s="273" t="s">
        <v>249</v>
      </c>
      <c r="BG46" s="273">
        <v>284347</v>
      </c>
      <c r="BH46" s="273" t="s">
        <v>64</v>
      </c>
      <c r="BI46" s="273" t="s">
        <v>75</v>
      </c>
      <c r="BJ46" s="273" t="s">
        <v>173</v>
      </c>
      <c r="BK46" s="273" t="s">
        <v>173</v>
      </c>
      <c r="BL46" s="274">
        <v>45108</v>
      </c>
      <c r="BM46" s="273">
        <v>12730</v>
      </c>
      <c r="BN46" s="273">
        <v>45</v>
      </c>
      <c r="BO46" s="273">
        <v>19841</v>
      </c>
      <c r="BP46" s="273" t="s">
        <v>80</v>
      </c>
      <c r="BQ46" s="273">
        <v>9583.2029999999995</v>
      </c>
      <c r="BR46" s="273" t="s">
        <v>81</v>
      </c>
      <c r="BS46" s="273" t="s">
        <v>329</v>
      </c>
      <c r="BT46" s="273">
        <v>14298</v>
      </c>
      <c r="BU46" s="273">
        <v>210245</v>
      </c>
      <c r="BV46" s="336" t="s">
        <v>83</v>
      </c>
      <c r="BW46" s="337" t="s">
        <v>63</v>
      </c>
      <c r="BX46" s="337" t="s">
        <v>84</v>
      </c>
      <c r="BY46" s="337" t="s">
        <v>106</v>
      </c>
      <c r="BZ46" s="337" t="s">
        <v>151</v>
      </c>
      <c r="CA46" s="337" t="s">
        <v>152</v>
      </c>
      <c r="CB46" s="337" t="s">
        <v>161</v>
      </c>
      <c r="CC46" s="337" t="s">
        <v>162</v>
      </c>
      <c r="CD46" s="338">
        <v>11</v>
      </c>
      <c r="CE46" s="335">
        <v>45078</v>
      </c>
      <c r="CF46" s="337">
        <v>0</v>
      </c>
      <c r="CG46" s="337" t="s">
        <v>90</v>
      </c>
      <c r="CH46" s="337">
        <v>0</v>
      </c>
      <c r="CI46" s="337" t="s">
        <v>80</v>
      </c>
      <c r="CJ46" s="337"/>
      <c r="CK46" s="337"/>
      <c r="CL46" s="337"/>
      <c r="CM46" s="337" t="s">
        <v>73</v>
      </c>
      <c r="CN46" s="337">
        <v>3</v>
      </c>
    </row>
    <row r="47" spans="1:92">
      <c r="A47" s="273">
        <v>48</v>
      </c>
      <c r="B47" s="273" t="s">
        <v>383</v>
      </c>
      <c r="C47" s="273" t="s">
        <v>384</v>
      </c>
      <c r="D47" s="273" t="s">
        <v>83</v>
      </c>
      <c r="E47" s="273" t="s">
        <v>194</v>
      </c>
      <c r="F47" s="273" t="s">
        <v>385</v>
      </c>
      <c r="G47" s="273" t="s">
        <v>386</v>
      </c>
      <c r="H47" s="274">
        <v>45047</v>
      </c>
      <c r="I47" s="273">
        <v>12320</v>
      </c>
      <c r="J47" s="273">
        <v>773</v>
      </c>
      <c r="K47" s="273">
        <v>0</v>
      </c>
      <c r="L47" s="273" t="s">
        <v>66</v>
      </c>
      <c r="N47" s="273" t="s">
        <v>107</v>
      </c>
      <c r="W47" s="273">
        <v>229628</v>
      </c>
      <c r="X47" s="273" t="s">
        <v>64</v>
      </c>
      <c r="Y47" s="273" t="s">
        <v>75</v>
      </c>
      <c r="Z47" s="273" t="s">
        <v>231</v>
      </c>
      <c r="AA47" s="273" t="s">
        <v>231</v>
      </c>
      <c r="AB47" s="274">
        <v>44958</v>
      </c>
      <c r="AC47" s="273">
        <v>11984</v>
      </c>
      <c r="AD47" s="273">
        <v>24</v>
      </c>
      <c r="AE47" s="273">
        <v>3.12</v>
      </c>
      <c r="AF47" s="273" t="s">
        <v>90</v>
      </c>
      <c r="AG47" s="273" t="s">
        <v>387</v>
      </c>
      <c r="AH47" s="273" t="s">
        <v>388</v>
      </c>
      <c r="AI47" s="273" t="s">
        <v>123</v>
      </c>
      <c r="AJ47" s="273" t="s">
        <v>200</v>
      </c>
      <c r="AK47" s="273">
        <v>286994</v>
      </c>
      <c r="AL47" s="273" t="s">
        <v>83</v>
      </c>
      <c r="AM47" s="273" t="s">
        <v>75</v>
      </c>
      <c r="AN47" s="273" t="s">
        <v>378</v>
      </c>
      <c r="AO47" s="273" t="s">
        <v>378</v>
      </c>
      <c r="AP47" s="274">
        <v>44927</v>
      </c>
      <c r="AQ47" s="273">
        <v>15574</v>
      </c>
      <c r="AR47" s="273">
        <v>892</v>
      </c>
      <c r="AU47" s="273" t="s">
        <v>108</v>
      </c>
      <c r="BG47" s="273">
        <v>284948</v>
      </c>
      <c r="BH47" s="273" t="s">
        <v>64</v>
      </c>
      <c r="BI47" s="273" t="s">
        <v>63</v>
      </c>
      <c r="BJ47" s="273" t="s">
        <v>252</v>
      </c>
      <c r="BK47" s="273" t="s">
        <v>257</v>
      </c>
      <c r="BL47" s="274">
        <v>45108</v>
      </c>
      <c r="BM47" s="273">
        <v>12710</v>
      </c>
      <c r="BN47" s="273">
        <v>22</v>
      </c>
      <c r="BO47" s="273">
        <v>3976</v>
      </c>
      <c r="BP47" s="273" t="s">
        <v>80</v>
      </c>
      <c r="BQ47" s="273">
        <v>1696.08296</v>
      </c>
      <c r="BR47" s="273" t="s">
        <v>81</v>
      </c>
      <c r="BS47" s="273" t="s">
        <v>389</v>
      </c>
      <c r="BT47" s="273">
        <v>0</v>
      </c>
      <c r="BU47" s="273">
        <v>207781</v>
      </c>
      <c r="BV47" s="279" t="s">
        <v>83</v>
      </c>
      <c r="BW47" s="280" t="s">
        <v>63</v>
      </c>
      <c r="BX47" s="280" t="s">
        <v>84</v>
      </c>
      <c r="BY47" s="280" t="s">
        <v>106</v>
      </c>
      <c r="BZ47" s="280" t="s">
        <v>151</v>
      </c>
      <c r="CA47" s="280" t="s">
        <v>152</v>
      </c>
      <c r="CB47" s="280" t="s">
        <v>153</v>
      </c>
      <c r="CC47" s="280" t="s">
        <v>154</v>
      </c>
      <c r="CD47" s="281">
        <v>10</v>
      </c>
      <c r="CE47" s="277">
        <v>45078</v>
      </c>
      <c r="CF47" s="280">
        <v>0</v>
      </c>
      <c r="CG47" s="280" t="s">
        <v>90</v>
      </c>
      <c r="CH47" s="280">
        <v>0</v>
      </c>
      <c r="CI47" s="280" t="s">
        <v>80</v>
      </c>
      <c r="CJ47" s="280"/>
      <c r="CK47" s="280"/>
      <c r="CL47" s="280"/>
      <c r="CM47" s="280" t="s">
        <v>73</v>
      </c>
      <c r="CN47" s="280">
        <v>3</v>
      </c>
    </row>
    <row r="48" spans="1:92">
      <c r="A48" s="273">
        <v>49</v>
      </c>
      <c r="B48" s="273" t="s">
        <v>390</v>
      </c>
      <c r="C48" s="273" t="s">
        <v>391</v>
      </c>
      <c r="D48" s="273" t="s">
        <v>83</v>
      </c>
      <c r="E48" s="273" t="s">
        <v>194</v>
      </c>
      <c r="F48" s="273" t="s">
        <v>385</v>
      </c>
      <c r="G48" s="273" t="s">
        <v>386</v>
      </c>
      <c r="H48" s="274">
        <v>45047</v>
      </c>
      <c r="I48" s="273">
        <v>12320</v>
      </c>
      <c r="J48" s="273">
        <v>773</v>
      </c>
      <c r="K48" s="273">
        <v>43735</v>
      </c>
      <c r="L48" s="273" t="s">
        <v>66</v>
      </c>
      <c r="M48" s="273">
        <v>3970.76</v>
      </c>
      <c r="N48" s="273" t="s">
        <v>115</v>
      </c>
      <c r="W48" s="273">
        <v>229627</v>
      </c>
      <c r="X48" s="273" t="s">
        <v>64</v>
      </c>
      <c r="Y48" s="273" t="s">
        <v>75</v>
      </c>
      <c r="Z48" s="273" t="s">
        <v>231</v>
      </c>
      <c r="AA48" s="273" t="s">
        <v>231</v>
      </c>
      <c r="AB48" s="274">
        <v>44958</v>
      </c>
      <c r="AC48" s="273">
        <v>11984</v>
      </c>
      <c r="AD48" s="273">
        <v>24</v>
      </c>
      <c r="AE48" s="273">
        <v>69.88</v>
      </c>
      <c r="AF48" s="273" t="s">
        <v>90</v>
      </c>
      <c r="AG48" s="273" t="s">
        <v>392</v>
      </c>
      <c r="AH48" s="273" t="s">
        <v>393</v>
      </c>
      <c r="AI48" s="273" t="s">
        <v>123</v>
      </c>
      <c r="AJ48" s="273" t="s">
        <v>200</v>
      </c>
      <c r="AK48" s="273">
        <v>286999</v>
      </c>
      <c r="AL48" s="273" t="s">
        <v>83</v>
      </c>
      <c r="AM48" s="273" t="s">
        <v>75</v>
      </c>
      <c r="AN48" s="273" t="s">
        <v>378</v>
      </c>
      <c r="AO48" s="273" t="s">
        <v>378</v>
      </c>
      <c r="AP48" s="274">
        <v>45017</v>
      </c>
      <c r="AQ48" s="273">
        <v>14984</v>
      </c>
      <c r="AR48" s="273">
        <v>892</v>
      </c>
      <c r="AU48" s="273" t="s">
        <v>108</v>
      </c>
      <c r="BG48" s="273">
        <v>279786</v>
      </c>
      <c r="BH48" s="273" t="s">
        <v>64</v>
      </c>
      <c r="BI48" s="273" t="s">
        <v>63</v>
      </c>
      <c r="BJ48" s="273" t="s">
        <v>252</v>
      </c>
      <c r="BK48" s="273" t="s">
        <v>257</v>
      </c>
      <c r="BL48" s="274">
        <v>45139</v>
      </c>
      <c r="BM48" s="273">
        <v>13385</v>
      </c>
      <c r="BN48" s="273">
        <v>22</v>
      </c>
      <c r="BO48" s="273">
        <v>12091</v>
      </c>
      <c r="BP48" s="273" t="s">
        <v>80</v>
      </c>
      <c r="BQ48" s="273">
        <v>5007.7280000000001</v>
      </c>
      <c r="BR48" s="273" t="s">
        <v>81</v>
      </c>
      <c r="BS48" s="273" t="s">
        <v>394</v>
      </c>
      <c r="BT48" s="273">
        <v>0</v>
      </c>
      <c r="BU48" s="273">
        <v>226005</v>
      </c>
      <c r="BV48" s="336" t="s">
        <v>83</v>
      </c>
      <c r="BW48" s="337" t="s">
        <v>63</v>
      </c>
      <c r="BX48" s="337" t="s">
        <v>84</v>
      </c>
      <c r="BY48" s="337" t="s">
        <v>106</v>
      </c>
      <c r="BZ48" s="337" t="s">
        <v>138</v>
      </c>
      <c r="CA48" s="337" t="s">
        <v>139</v>
      </c>
      <c r="CB48" s="337" t="s">
        <v>140</v>
      </c>
      <c r="CC48" s="337" t="s">
        <v>141</v>
      </c>
      <c r="CD48" s="338">
        <v>9</v>
      </c>
      <c r="CE48" s="335">
        <v>45078</v>
      </c>
      <c r="CF48" s="337">
        <v>0</v>
      </c>
      <c r="CG48" s="337" t="s">
        <v>90</v>
      </c>
      <c r="CH48" s="337">
        <v>0</v>
      </c>
      <c r="CI48" s="337" t="s">
        <v>80</v>
      </c>
      <c r="CJ48" s="337"/>
      <c r="CK48" s="337"/>
      <c r="CL48" s="337"/>
      <c r="CM48" s="337" t="s">
        <v>73</v>
      </c>
      <c r="CN48" s="337">
        <v>3</v>
      </c>
    </row>
    <row r="49" spans="1:92">
      <c r="A49" s="273">
        <v>50</v>
      </c>
      <c r="B49" s="273" t="s">
        <v>395</v>
      </c>
      <c r="C49" s="273" t="s">
        <v>396</v>
      </c>
      <c r="D49" s="273" t="s">
        <v>83</v>
      </c>
      <c r="E49" s="273" t="s">
        <v>194</v>
      </c>
      <c r="F49" s="273" t="s">
        <v>385</v>
      </c>
      <c r="G49" s="273" t="s">
        <v>386</v>
      </c>
      <c r="H49" s="274">
        <v>45078</v>
      </c>
      <c r="I49" s="273">
        <v>12589</v>
      </c>
      <c r="J49" s="273">
        <v>773</v>
      </c>
      <c r="W49" s="273">
        <v>229632</v>
      </c>
      <c r="X49" s="273" t="s">
        <v>64</v>
      </c>
      <c r="Y49" s="273" t="s">
        <v>75</v>
      </c>
      <c r="Z49" s="273" t="s">
        <v>231</v>
      </c>
      <c r="AA49" s="273" t="s">
        <v>231</v>
      </c>
      <c r="AB49" s="274">
        <v>44958</v>
      </c>
      <c r="AC49" s="273">
        <v>11984</v>
      </c>
      <c r="AD49" s="273">
        <v>24</v>
      </c>
      <c r="AE49" s="273">
        <v>0.21</v>
      </c>
      <c r="AF49" s="273" t="s">
        <v>90</v>
      </c>
      <c r="AG49" s="273" t="s">
        <v>397</v>
      </c>
      <c r="AH49" s="273" t="s">
        <v>398</v>
      </c>
      <c r="AI49" s="273" t="s">
        <v>123</v>
      </c>
      <c r="AJ49" s="273" t="s">
        <v>200</v>
      </c>
      <c r="AK49" s="273">
        <v>287008</v>
      </c>
      <c r="AL49" s="273" t="s">
        <v>83</v>
      </c>
      <c r="AM49" s="273" t="s">
        <v>75</v>
      </c>
      <c r="AN49" s="273" t="s">
        <v>378</v>
      </c>
      <c r="AO49" s="273" t="s">
        <v>378</v>
      </c>
      <c r="AP49" s="274">
        <v>45108</v>
      </c>
      <c r="AQ49" s="273">
        <v>15130</v>
      </c>
      <c r="AR49" s="273">
        <v>892</v>
      </c>
      <c r="AU49" s="273" t="s">
        <v>108</v>
      </c>
      <c r="BG49" s="273">
        <v>281392</v>
      </c>
      <c r="BH49" s="273" t="s">
        <v>64</v>
      </c>
      <c r="BI49" s="273" t="s">
        <v>63</v>
      </c>
      <c r="BJ49" s="273" t="s">
        <v>252</v>
      </c>
      <c r="BK49" s="273" t="s">
        <v>257</v>
      </c>
      <c r="BL49" s="274">
        <v>45139</v>
      </c>
      <c r="BM49" s="273">
        <v>13385</v>
      </c>
      <c r="BN49" s="273">
        <v>22</v>
      </c>
      <c r="BO49" s="273">
        <v>4555</v>
      </c>
      <c r="BP49" s="273" t="s">
        <v>80</v>
      </c>
      <c r="BQ49" s="273">
        <v>1934.5849599999999</v>
      </c>
      <c r="BR49" s="273" t="s">
        <v>81</v>
      </c>
      <c r="BS49" s="273" t="s">
        <v>389</v>
      </c>
      <c r="BT49" s="273">
        <v>0</v>
      </c>
      <c r="BU49" s="273">
        <v>226013</v>
      </c>
      <c r="BV49" s="279" t="s">
        <v>83</v>
      </c>
      <c r="BW49" s="280" t="s">
        <v>63</v>
      </c>
      <c r="BX49" s="280" t="s">
        <v>84</v>
      </c>
      <c r="BY49" s="280" t="s">
        <v>106</v>
      </c>
      <c r="BZ49" s="280" t="s">
        <v>126</v>
      </c>
      <c r="CA49" s="280" t="s">
        <v>127</v>
      </c>
      <c r="CB49" s="280" t="s">
        <v>133</v>
      </c>
      <c r="CC49" s="280" t="s">
        <v>134</v>
      </c>
      <c r="CD49" s="281">
        <v>7</v>
      </c>
      <c r="CE49" s="277">
        <v>45078</v>
      </c>
      <c r="CF49" s="280"/>
      <c r="CG49" s="280"/>
      <c r="CH49" s="280"/>
      <c r="CI49" s="280" t="s">
        <v>104</v>
      </c>
      <c r="CJ49" s="280"/>
      <c r="CK49" s="280"/>
      <c r="CL49" s="280"/>
      <c r="CM49" s="280" t="s">
        <v>73</v>
      </c>
      <c r="CN49" s="280">
        <v>3</v>
      </c>
    </row>
    <row r="50" spans="1:92">
      <c r="A50" s="273">
        <v>51</v>
      </c>
      <c r="B50" s="273" t="s">
        <v>399</v>
      </c>
      <c r="C50" s="273" t="s">
        <v>400</v>
      </c>
      <c r="D50" s="273" t="s">
        <v>83</v>
      </c>
      <c r="E50" s="273" t="s">
        <v>194</v>
      </c>
      <c r="F50" s="273" t="s">
        <v>385</v>
      </c>
      <c r="G50" s="273" t="s">
        <v>386</v>
      </c>
      <c r="H50" s="274">
        <v>45078</v>
      </c>
      <c r="I50" s="273">
        <v>12589</v>
      </c>
      <c r="J50" s="273">
        <v>773</v>
      </c>
      <c r="K50" s="273">
        <v>0</v>
      </c>
      <c r="L50" s="273" t="s">
        <v>66</v>
      </c>
      <c r="N50" s="273" t="s">
        <v>107</v>
      </c>
      <c r="W50" s="273">
        <v>229657</v>
      </c>
      <c r="X50" s="273" t="s">
        <v>64</v>
      </c>
      <c r="Y50" s="273" t="s">
        <v>75</v>
      </c>
      <c r="Z50" s="273" t="s">
        <v>231</v>
      </c>
      <c r="AA50" s="273" t="s">
        <v>231</v>
      </c>
      <c r="AB50" s="274">
        <v>44958</v>
      </c>
      <c r="AC50" s="273">
        <v>11984</v>
      </c>
      <c r="AD50" s="273">
        <v>24</v>
      </c>
      <c r="AE50" s="273">
        <v>0.54</v>
      </c>
      <c r="AF50" s="273" t="s">
        <v>90</v>
      </c>
      <c r="AG50" s="273" t="s">
        <v>401</v>
      </c>
      <c r="AH50" s="273" t="s">
        <v>402</v>
      </c>
      <c r="AI50" s="273" t="s">
        <v>123</v>
      </c>
      <c r="AJ50" s="273" t="s">
        <v>200</v>
      </c>
      <c r="AK50" s="273">
        <v>287013</v>
      </c>
      <c r="AL50" s="273" t="s">
        <v>83</v>
      </c>
      <c r="AM50" s="273" t="s">
        <v>75</v>
      </c>
      <c r="AN50" s="273" t="s">
        <v>378</v>
      </c>
      <c r="AO50" s="273" t="s">
        <v>378</v>
      </c>
      <c r="AP50" s="274">
        <v>45108</v>
      </c>
      <c r="AQ50" s="273">
        <v>15723</v>
      </c>
      <c r="AR50" s="273">
        <v>892</v>
      </c>
      <c r="AU50" s="273" t="s">
        <v>108</v>
      </c>
      <c r="BG50" s="273">
        <v>285544</v>
      </c>
      <c r="BH50" s="273" t="s">
        <v>64</v>
      </c>
      <c r="BI50" s="273" t="s">
        <v>63</v>
      </c>
      <c r="BJ50" s="273" t="s">
        <v>252</v>
      </c>
      <c r="BK50" s="273" t="s">
        <v>257</v>
      </c>
      <c r="BL50" s="274">
        <v>45170</v>
      </c>
      <c r="BM50" s="273">
        <v>13712</v>
      </c>
      <c r="BN50" s="273">
        <v>22</v>
      </c>
      <c r="BO50" s="273">
        <v>11689</v>
      </c>
      <c r="BP50" s="273" t="s">
        <v>80</v>
      </c>
      <c r="BQ50" s="273">
        <v>4842.1603999999998</v>
      </c>
      <c r="BR50" s="273" t="s">
        <v>81</v>
      </c>
      <c r="BS50" s="273" t="s">
        <v>394</v>
      </c>
      <c r="BT50" s="273">
        <v>0</v>
      </c>
      <c r="BU50" s="273">
        <v>238101</v>
      </c>
      <c r="BV50" s="336" t="s">
        <v>83</v>
      </c>
      <c r="BW50" s="337" t="s">
        <v>63</v>
      </c>
      <c r="BX50" s="337" t="s">
        <v>84</v>
      </c>
      <c r="BY50" s="337" t="s">
        <v>106</v>
      </c>
      <c r="BZ50" s="337" t="s">
        <v>126</v>
      </c>
      <c r="CA50" s="337" t="s">
        <v>127</v>
      </c>
      <c r="CB50" s="337" t="s">
        <v>128</v>
      </c>
      <c r="CC50" s="337" t="s">
        <v>129</v>
      </c>
      <c r="CD50" s="338">
        <v>6</v>
      </c>
      <c r="CE50" s="335">
        <v>45078</v>
      </c>
      <c r="CF50" s="337"/>
      <c r="CG50" s="337"/>
      <c r="CH50" s="337"/>
      <c r="CI50" s="337" t="s">
        <v>80</v>
      </c>
      <c r="CJ50" s="337"/>
      <c r="CK50" s="337"/>
      <c r="CL50" s="337"/>
      <c r="CM50" s="337" t="s">
        <v>73</v>
      </c>
      <c r="CN50" s="337">
        <v>3</v>
      </c>
    </row>
    <row r="51" spans="1:92">
      <c r="A51" s="273">
        <v>52</v>
      </c>
      <c r="B51" s="273" t="s">
        <v>403</v>
      </c>
      <c r="C51" s="273" t="s">
        <v>404</v>
      </c>
      <c r="D51" s="273" t="s">
        <v>83</v>
      </c>
      <c r="E51" s="273" t="s">
        <v>194</v>
      </c>
      <c r="F51" s="273" t="s">
        <v>385</v>
      </c>
      <c r="G51" s="273" t="s">
        <v>386</v>
      </c>
      <c r="H51" s="274">
        <v>45078</v>
      </c>
      <c r="I51" s="273">
        <v>12589</v>
      </c>
      <c r="J51" s="273">
        <v>773</v>
      </c>
      <c r="K51" s="273">
        <v>51155.199999999997</v>
      </c>
      <c r="L51" s="273" t="s">
        <v>66</v>
      </c>
      <c r="M51" s="273">
        <v>4686.7</v>
      </c>
      <c r="N51" s="273" t="s">
        <v>115</v>
      </c>
      <c r="W51" s="273">
        <v>229656</v>
      </c>
      <c r="X51" s="273" t="s">
        <v>64</v>
      </c>
      <c r="Y51" s="273" t="s">
        <v>75</v>
      </c>
      <c r="Z51" s="273" t="s">
        <v>231</v>
      </c>
      <c r="AA51" s="273" t="s">
        <v>231</v>
      </c>
      <c r="AB51" s="274">
        <v>44958</v>
      </c>
      <c r="AC51" s="273">
        <v>11984</v>
      </c>
      <c r="AD51" s="273">
        <v>24</v>
      </c>
      <c r="AE51" s="273">
        <v>0.56000000000000005</v>
      </c>
      <c r="AF51" s="273" t="s">
        <v>90</v>
      </c>
      <c r="AG51" s="273" t="s">
        <v>405</v>
      </c>
      <c r="AH51" s="273" t="s">
        <v>406</v>
      </c>
      <c r="AI51" s="273" t="s">
        <v>123</v>
      </c>
      <c r="AJ51" s="273" t="s">
        <v>200</v>
      </c>
      <c r="AK51" s="273">
        <v>287018</v>
      </c>
      <c r="AL51" s="273" t="s">
        <v>83</v>
      </c>
      <c r="AM51" s="273" t="s">
        <v>63</v>
      </c>
      <c r="AN51" s="273" t="s">
        <v>157</v>
      </c>
      <c r="AO51" s="273" t="s">
        <v>157</v>
      </c>
      <c r="AP51" s="274">
        <v>45017</v>
      </c>
      <c r="AQ51" s="273">
        <v>14844</v>
      </c>
      <c r="AR51" s="273">
        <v>10</v>
      </c>
      <c r="AS51" s="273">
        <v>415332</v>
      </c>
      <c r="AT51" s="273" t="s">
        <v>201</v>
      </c>
      <c r="AU51" s="273" t="s">
        <v>202</v>
      </c>
      <c r="AV51" s="273" t="s">
        <v>203</v>
      </c>
      <c r="BG51" s="273">
        <v>326971</v>
      </c>
      <c r="BH51" s="273" t="s">
        <v>64</v>
      </c>
      <c r="BI51" s="273" t="s">
        <v>63</v>
      </c>
      <c r="BJ51" s="273" t="s">
        <v>252</v>
      </c>
      <c r="BK51" s="273" t="s">
        <v>257</v>
      </c>
      <c r="BL51" s="274">
        <v>45170</v>
      </c>
      <c r="BM51" s="273">
        <v>13712</v>
      </c>
      <c r="BN51" s="273">
        <v>22</v>
      </c>
      <c r="BO51" s="273">
        <v>4075</v>
      </c>
      <c r="BP51" s="273" t="s">
        <v>80</v>
      </c>
      <c r="BQ51" s="273">
        <v>1736.8806400000001</v>
      </c>
      <c r="BR51" s="273" t="s">
        <v>81</v>
      </c>
      <c r="BS51" s="273" t="s">
        <v>389</v>
      </c>
      <c r="BT51" s="273">
        <v>0</v>
      </c>
      <c r="BU51" s="273">
        <v>238109</v>
      </c>
      <c r="BV51" s="279" t="s">
        <v>83</v>
      </c>
      <c r="BW51" s="280" t="s">
        <v>63</v>
      </c>
      <c r="BX51" s="280" t="s">
        <v>84</v>
      </c>
      <c r="BY51" s="280" t="s">
        <v>106</v>
      </c>
      <c r="BZ51" s="280" t="s">
        <v>110</v>
      </c>
      <c r="CA51" s="280" t="s">
        <v>111</v>
      </c>
      <c r="CB51" s="280" t="s">
        <v>117</v>
      </c>
      <c r="CC51" s="280" t="s">
        <v>118</v>
      </c>
      <c r="CD51" s="281">
        <v>5</v>
      </c>
      <c r="CE51" s="277">
        <v>45078</v>
      </c>
      <c r="CF51" s="280"/>
      <c r="CG51" s="280"/>
      <c r="CH51" s="280"/>
      <c r="CI51" s="280" t="s">
        <v>104</v>
      </c>
      <c r="CJ51" s="280"/>
      <c r="CK51" s="280"/>
      <c r="CL51" s="280"/>
      <c r="CM51" s="280" t="s">
        <v>73</v>
      </c>
      <c r="CN51" s="280">
        <v>3</v>
      </c>
    </row>
    <row r="52" spans="1:92">
      <c r="A52" s="273">
        <v>53</v>
      </c>
      <c r="B52" s="273" t="s">
        <v>407</v>
      </c>
      <c r="C52" s="273" t="s">
        <v>408</v>
      </c>
      <c r="D52" s="273" t="s">
        <v>83</v>
      </c>
      <c r="E52" s="273" t="s">
        <v>194</v>
      </c>
      <c r="F52" s="273" t="s">
        <v>385</v>
      </c>
      <c r="G52" s="273" t="s">
        <v>386</v>
      </c>
      <c r="H52" s="274">
        <v>45108</v>
      </c>
      <c r="I52" s="273">
        <v>12858</v>
      </c>
      <c r="J52" s="273">
        <v>773</v>
      </c>
      <c r="W52" s="273">
        <v>229661</v>
      </c>
      <c r="X52" s="273" t="s">
        <v>64</v>
      </c>
      <c r="Y52" s="273" t="s">
        <v>75</v>
      </c>
      <c r="Z52" s="273" t="s">
        <v>231</v>
      </c>
      <c r="AA52" s="273" t="s">
        <v>231</v>
      </c>
      <c r="AB52" s="274">
        <v>44958</v>
      </c>
      <c r="AC52" s="273">
        <v>11984</v>
      </c>
      <c r="AD52" s="273">
        <v>24</v>
      </c>
      <c r="AE52" s="273">
        <v>2.98</v>
      </c>
      <c r="AF52" s="273" t="s">
        <v>90</v>
      </c>
      <c r="AG52" s="273" t="s">
        <v>409</v>
      </c>
      <c r="AH52" s="273" t="s">
        <v>410</v>
      </c>
      <c r="AI52" s="273" t="s">
        <v>123</v>
      </c>
      <c r="AJ52" s="273" t="s">
        <v>200</v>
      </c>
      <c r="AK52" s="273">
        <v>287023</v>
      </c>
      <c r="AL52" s="273" t="s">
        <v>83</v>
      </c>
      <c r="AM52" s="273" t="s">
        <v>63</v>
      </c>
      <c r="AN52" s="273" t="s">
        <v>157</v>
      </c>
      <c r="AO52" s="273" t="s">
        <v>157</v>
      </c>
      <c r="AP52" s="274">
        <v>45017</v>
      </c>
      <c r="AQ52" s="273">
        <v>14844</v>
      </c>
      <c r="AR52" s="273">
        <v>10</v>
      </c>
      <c r="AS52" s="273">
        <v>1.35E-2</v>
      </c>
      <c r="AT52" s="273" t="s">
        <v>77</v>
      </c>
      <c r="AU52" s="273" t="s">
        <v>344</v>
      </c>
      <c r="BG52" s="273">
        <v>326974</v>
      </c>
      <c r="BH52" s="273" t="s">
        <v>64</v>
      </c>
      <c r="BI52" s="273" t="s">
        <v>63</v>
      </c>
      <c r="BJ52" s="273" t="s">
        <v>252</v>
      </c>
      <c r="BK52" s="273" t="s">
        <v>257</v>
      </c>
      <c r="BL52" s="274">
        <v>45200</v>
      </c>
      <c r="BM52" s="273">
        <v>14047</v>
      </c>
      <c r="BN52" s="273">
        <v>22</v>
      </c>
      <c r="BO52" s="273">
        <v>12254</v>
      </c>
      <c r="BP52" s="273" t="s">
        <v>80</v>
      </c>
      <c r="BQ52" s="273">
        <v>5074.86672</v>
      </c>
      <c r="BR52" s="273" t="s">
        <v>81</v>
      </c>
      <c r="BS52" s="273" t="s">
        <v>394</v>
      </c>
      <c r="BT52" s="273">
        <v>0</v>
      </c>
      <c r="BU52" s="273">
        <v>256544</v>
      </c>
      <c r="BV52" s="336" t="s">
        <v>83</v>
      </c>
      <c r="BW52" s="337" t="s">
        <v>63</v>
      </c>
      <c r="BX52" s="337" t="s">
        <v>84</v>
      </c>
      <c r="BY52" s="337" t="s">
        <v>106</v>
      </c>
      <c r="BZ52" s="337" t="s">
        <v>151</v>
      </c>
      <c r="CA52" s="337" t="s">
        <v>152</v>
      </c>
      <c r="CB52" s="337" t="s">
        <v>161</v>
      </c>
      <c r="CC52" s="337" t="s">
        <v>162</v>
      </c>
      <c r="CD52" s="338">
        <v>11</v>
      </c>
      <c r="CE52" s="335">
        <v>45200</v>
      </c>
      <c r="CF52" s="337">
        <v>0</v>
      </c>
      <c r="CG52" s="337" t="s">
        <v>90</v>
      </c>
      <c r="CH52" s="337">
        <v>0</v>
      </c>
      <c r="CI52" s="337" t="s">
        <v>80</v>
      </c>
      <c r="CJ52" s="337"/>
      <c r="CK52" s="337"/>
      <c r="CL52" s="337" t="s">
        <v>411</v>
      </c>
      <c r="CM52" s="337" t="s">
        <v>73</v>
      </c>
      <c r="CN52" s="337">
        <v>3</v>
      </c>
    </row>
    <row r="53" spans="1:92">
      <c r="A53" s="273">
        <v>54</v>
      </c>
      <c r="B53" s="273" t="s">
        <v>412</v>
      </c>
      <c r="C53" s="273" t="s">
        <v>413</v>
      </c>
      <c r="D53" s="273" t="s">
        <v>83</v>
      </c>
      <c r="E53" s="273" t="s">
        <v>194</v>
      </c>
      <c r="F53" s="273" t="s">
        <v>385</v>
      </c>
      <c r="G53" s="273" t="s">
        <v>386</v>
      </c>
      <c r="H53" s="274">
        <v>45108</v>
      </c>
      <c r="I53" s="273">
        <v>12858</v>
      </c>
      <c r="J53" s="273">
        <v>773</v>
      </c>
      <c r="K53" s="273">
        <v>0</v>
      </c>
      <c r="L53" s="273" t="s">
        <v>66</v>
      </c>
      <c r="N53" s="273" t="s">
        <v>107</v>
      </c>
      <c r="W53" s="273">
        <v>229686</v>
      </c>
      <c r="X53" s="273" t="s">
        <v>64</v>
      </c>
      <c r="Y53" s="273" t="s">
        <v>75</v>
      </c>
      <c r="Z53" s="273" t="s">
        <v>231</v>
      </c>
      <c r="AA53" s="273" t="s">
        <v>231</v>
      </c>
      <c r="AB53" s="274">
        <v>44958</v>
      </c>
      <c r="AC53" s="273">
        <v>11984</v>
      </c>
      <c r="AD53" s="273">
        <v>24</v>
      </c>
      <c r="AE53" s="273">
        <v>4.0049999999999999</v>
      </c>
      <c r="AF53" s="273" t="s">
        <v>90</v>
      </c>
      <c r="AG53" s="273" t="s">
        <v>414</v>
      </c>
      <c r="AH53" s="273" t="s">
        <v>415</v>
      </c>
      <c r="AI53" s="273" t="s">
        <v>199</v>
      </c>
      <c r="AJ53" s="273" t="s">
        <v>200</v>
      </c>
      <c r="AK53" s="273">
        <v>287029</v>
      </c>
      <c r="AL53" s="273" t="s">
        <v>83</v>
      </c>
      <c r="AM53" s="273" t="s">
        <v>63</v>
      </c>
      <c r="AN53" s="273" t="s">
        <v>157</v>
      </c>
      <c r="AO53" s="273" t="s">
        <v>157</v>
      </c>
      <c r="AP53" s="274">
        <v>45108</v>
      </c>
      <c r="AQ53" s="273">
        <v>14990</v>
      </c>
      <c r="AR53" s="273">
        <v>10</v>
      </c>
      <c r="AS53" s="273">
        <v>2328</v>
      </c>
      <c r="AT53" s="273" t="s">
        <v>80</v>
      </c>
      <c r="AU53" s="273" t="s">
        <v>416</v>
      </c>
      <c r="AV53" s="273" t="s">
        <v>186</v>
      </c>
      <c r="AW53" s="273">
        <v>0.71699999999999997</v>
      </c>
      <c r="AX53" s="273" t="s">
        <v>176</v>
      </c>
      <c r="AY53" s="273" t="s">
        <v>187</v>
      </c>
      <c r="AZ53" s="273" t="s">
        <v>188</v>
      </c>
      <c r="BG53" s="273">
        <v>279856</v>
      </c>
      <c r="BH53" s="273" t="s">
        <v>64</v>
      </c>
      <c r="BI53" s="273" t="s">
        <v>63</v>
      </c>
      <c r="BJ53" s="273" t="s">
        <v>252</v>
      </c>
      <c r="BK53" s="273" t="s">
        <v>257</v>
      </c>
      <c r="BL53" s="274">
        <v>45200</v>
      </c>
      <c r="BM53" s="273">
        <v>14047</v>
      </c>
      <c r="BN53" s="273">
        <v>22</v>
      </c>
      <c r="BO53" s="273">
        <v>2957</v>
      </c>
      <c r="BP53" s="273" t="s">
        <v>80</v>
      </c>
      <c r="BQ53" s="273">
        <v>1276.38456</v>
      </c>
      <c r="BR53" s="273" t="s">
        <v>81</v>
      </c>
      <c r="BS53" s="273" t="s">
        <v>389</v>
      </c>
      <c r="BT53" s="273">
        <v>0</v>
      </c>
      <c r="BU53" s="273">
        <v>256552</v>
      </c>
      <c r="BV53" s="279" t="s">
        <v>83</v>
      </c>
      <c r="BW53" s="280" t="s">
        <v>63</v>
      </c>
      <c r="BX53" s="280" t="s">
        <v>84</v>
      </c>
      <c r="BY53" s="280" t="s">
        <v>106</v>
      </c>
      <c r="BZ53" s="280" t="s">
        <v>151</v>
      </c>
      <c r="CA53" s="280" t="s">
        <v>152</v>
      </c>
      <c r="CB53" s="280" t="s">
        <v>153</v>
      </c>
      <c r="CC53" s="280" t="s">
        <v>154</v>
      </c>
      <c r="CD53" s="281">
        <v>10</v>
      </c>
      <c r="CE53" s="277">
        <v>45200</v>
      </c>
      <c r="CF53" s="280">
        <v>0</v>
      </c>
      <c r="CG53" s="280" t="s">
        <v>90</v>
      </c>
      <c r="CH53" s="280">
        <v>0</v>
      </c>
      <c r="CI53" s="280" t="s">
        <v>80</v>
      </c>
      <c r="CJ53" s="280"/>
      <c r="CK53" s="280"/>
      <c r="CL53" s="280" t="s">
        <v>417</v>
      </c>
      <c r="CM53" s="280" t="s">
        <v>73</v>
      </c>
      <c r="CN53" s="280">
        <v>3</v>
      </c>
    </row>
    <row r="54" spans="1:92">
      <c r="A54" s="273">
        <v>55</v>
      </c>
      <c r="B54" s="273" t="s">
        <v>418</v>
      </c>
      <c r="C54" s="273" t="s">
        <v>419</v>
      </c>
      <c r="D54" s="273" t="s">
        <v>83</v>
      </c>
      <c r="E54" s="273" t="s">
        <v>194</v>
      </c>
      <c r="F54" s="273" t="s">
        <v>385</v>
      </c>
      <c r="G54" s="273" t="s">
        <v>386</v>
      </c>
      <c r="H54" s="274">
        <v>45108</v>
      </c>
      <c r="I54" s="273">
        <v>12858</v>
      </c>
      <c r="J54" s="273">
        <v>773</v>
      </c>
      <c r="K54" s="273">
        <v>53062</v>
      </c>
      <c r="L54" s="273" t="s">
        <v>66</v>
      </c>
      <c r="M54" s="273">
        <v>4873.42</v>
      </c>
      <c r="N54" s="273" t="s">
        <v>115</v>
      </c>
      <c r="W54" s="273">
        <v>229685</v>
      </c>
      <c r="X54" s="273" t="s">
        <v>64</v>
      </c>
      <c r="Y54" s="273" t="s">
        <v>75</v>
      </c>
      <c r="Z54" s="273" t="s">
        <v>231</v>
      </c>
      <c r="AA54" s="273" t="s">
        <v>231</v>
      </c>
      <c r="AB54" s="274">
        <v>44958</v>
      </c>
      <c r="AC54" s="273">
        <v>11984</v>
      </c>
      <c r="AD54" s="273">
        <v>24</v>
      </c>
      <c r="AE54" s="273">
        <v>2.65</v>
      </c>
      <c r="AF54" s="273" t="s">
        <v>90</v>
      </c>
      <c r="AG54" s="273" t="s">
        <v>420</v>
      </c>
      <c r="AH54" s="273" t="s">
        <v>421</v>
      </c>
      <c r="AI54" s="273" t="s">
        <v>199</v>
      </c>
      <c r="AJ54" s="273" t="s">
        <v>200</v>
      </c>
      <c r="AK54" s="273">
        <v>287042</v>
      </c>
      <c r="AL54" s="273" t="s">
        <v>83</v>
      </c>
      <c r="AM54" s="273" t="s">
        <v>63</v>
      </c>
      <c r="AN54" s="273" t="s">
        <v>157</v>
      </c>
      <c r="AO54" s="273" t="s">
        <v>157</v>
      </c>
      <c r="AP54" s="274">
        <v>45108</v>
      </c>
      <c r="AQ54" s="273">
        <v>14990</v>
      </c>
      <c r="AR54" s="273">
        <v>10</v>
      </c>
      <c r="AS54" s="273">
        <v>482199</v>
      </c>
      <c r="AT54" s="273" t="s">
        <v>201</v>
      </c>
      <c r="AU54" s="273" t="s">
        <v>202</v>
      </c>
      <c r="AV54" s="273" t="s">
        <v>203</v>
      </c>
      <c r="BG54" s="273">
        <v>326976</v>
      </c>
      <c r="BH54" s="273" t="s">
        <v>64</v>
      </c>
      <c r="BI54" s="273" t="s">
        <v>63</v>
      </c>
      <c r="BJ54" s="273" t="s">
        <v>252</v>
      </c>
      <c r="BK54" s="273" t="s">
        <v>257</v>
      </c>
      <c r="BL54" s="274">
        <v>45231</v>
      </c>
      <c r="BM54" s="273">
        <v>14415</v>
      </c>
      <c r="BN54" s="273">
        <v>22</v>
      </c>
      <c r="BO54" s="273">
        <v>9960</v>
      </c>
      <c r="BP54" s="273" t="s">
        <v>80</v>
      </c>
      <c r="BQ54" s="273">
        <v>418.16807999999997</v>
      </c>
      <c r="BR54" s="273" t="s">
        <v>81</v>
      </c>
      <c r="BS54" s="273" t="s">
        <v>394</v>
      </c>
      <c r="BT54" s="273">
        <v>0</v>
      </c>
      <c r="BU54" s="273">
        <v>275057</v>
      </c>
      <c r="BV54" s="336" t="s">
        <v>83</v>
      </c>
      <c r="BW54" s="337" t="s">
        <v>63</v>
      </c>
      <c r="BX54" s="337" t="s">
        <v>84</v>
      </c>
      <c r="BY54" s="337" t="s">
        <v>106</v>
      </c>
      <c r="BZ54" s="337" t="s">
        <v>138</v>
      </c>
      <c r="CA54" s="337" t="s">
        <v>139</v>
      </c>
      <c r="CB54" s="337" t="s">
        <v>140</v>
      </c>
      <c r="CC54" s="337" t="s">
        <v>141</v>
      </c>
      <c r="CD54" s="338">
        <v>9</v>
      </c>
      <c r="CE54" s="335">
        <v>45200</v>
      </c>
      <c r="CF54" s="337">
        <v>0</v>
      </c>
      <c r="CG54" s="337" t="s">
        <v>90</v>
      </c>
      <c r="CH54" s="337">
        <v>0</v>
      </c>
      <c r="CI54" s="337" t="s">
        <v>80</v>
      </c>
      <c r="CJ54" s="337"/>
      <c r="CK54" s="337"/>
      <c r="CL54" s="337"/>
      <c r="CM54" s="337" t="s">
        <v>73</v>
      </c>
      <c r="CN54" s="337">
        <v>3</v>
      </c>
    </row>
    <row r="55" spans="1:92">
      <c r="A55" s="273">
        <v>56</v>
      </c>
      <c r="B55" s="273" t="s">
        <v>422</v>
      </c>
      <c r="C55" s="273" t="s">
        <v>423</v>
      </c>
      <c r="D55" s="273" t="s">
        <v>83</v>
      </c>
      <c r="E55" s="273" t="s">
        <v>194</v>
      </c>
      <c r="F55" s="273" t="s">
        <v>385</v>
      </c>
      <c r="G55" s="273" t="s">
        <v>386</v>
      </c>
      <c r="H55" s="274">
        <v>45139</v>
      </c>
      <c r="I55" s="273">
        <v>13535</v>
      </c>
      <c r="J55" s="273">
        <v>773</v>
      </c>
      <c r="W55" s="273">
        <v>229690</v>
      </c>
      <c r="X55" s="273" t="s">
        <v>64</v>
      </c>
      <c r="Y55" s="273" t="s">
        <v>75</v>
      </c>
      <c r="Z55" s="273" t="s">
        <v>231</v>
      </c>
      <c r="AA55" s="273" t="s">
        <v>231</v>
      </c>
      <c r="AB55" s="274">
        <v>44958</v>
      </c>
      <c r="AC55" s="273">
        <v>11984</v>
      </c>
      <c r="AD55" s="273">
        <v>24</v>
      </c>
      <c r="AE55" s="273">
        <v>22.696000000000002</v>
      </c>
      <c r="AF55" s="273" t="s">
        <v>90</v>
      </c>
      <c r="AG55" s="273" t="s">
        <v>424</v>
      </c>
      <c r="AH55" s="273" t="s">
        <v>425</v>
      </c>
      <c r="AI55" s="273" t="s">
        <v>199</v>
      </c>
      <c r="AJ55" s="273" t="s">
        <v>200</v>
      </c>
      <c r="AK55" s="273">
        <v>287047</v>
      </c>
      <c r="AL55" s="273" t="s">
        <v>83</v>
      </c>
      <c r="AM55" s="273" t="s">
        <v>63</v>
      </c>
      <c r="AN55" s="273" t="s">
        <v>157</v>
      </c>
      <c r="AO55" s="273" t="s">
        <v>157</v>
      </c>
      <c r="AP55" s="274">
        <v>45108</v>
      </c>
      <c r="AQ55" s="273">
        <v>15581</v>
      </c>
      <c r="AR55" s="273">
        <v>10</v>
      </c>
      <c r="AU55" s="273" t="s">
        <v>108</v>
      </c>
      <c r="BG55" s="273">
        <v>284976</v>
      </c>
      <c r="BH55" s="273" t="s">
        <v>64</v>
      </c>
      <c r="BI55" s="273" t="s">
        <v>63</v>
      </c>
      <c r="BJ55" s="273" t="s">
        <v>252</v>
      </c>
      <c r="BK55" s="273" t="s">
        <v>257</v>
      </c>
      <c r="BL55" s="274">
        <v>45231</v>
      </c>
      <c r="BM55" s="273">
        <v>14415</v>
      </c>
      <c r="BN55" s="273">
        <v>22</v>
      </c>
      <c r="BO55" s="273">
        <v>2604</v>
      </c>
      <c r="BP55" s="273" t="s">
        <v>80</v>
      </c>
      <c r="BQ55" s="273">
        <v>1130.9716000000001</v>
      </c>
      <c r="BR55" s="273" t="s">
        <v>81</v>
      </c>
      <c r="BS55" s="273" t="s">
        <v>389</v>
      </c>
      <c r="BT55" s="273">
        <v>0</v>
      </c>
      <c r="BU55" s="273">
        <v>275065</v>
      </c>
      <c r="BV55" s="279" t="s">
        <v>83</v>
      </c>
      <c r="BW55" s="280" t="s">
        <v>63</v>
      </c>
      <c r="BX55" s="280" t="s">
        <v>84</v>
      </c>
      <c r="BY55" s="280" t="s">
        <v>106</v>
      </c>
      <c r="BZ55" s="280" t="s">
        <v>126</v>
      </c>
      <c r="CA55" s="280" t="s">
        <v>127</v>
      </c>
      <c r="CB55" s="280" t="s">
        <v>133</v>
      </c>
      <c r="CC55" s="280" t="s">
        <v>134</v>
      </c>
      <c r="CD55" s="281">
        <v>7</v>
      </c>
      <c r="CE55" s="277">
        <v>45200</v>
      </c>
      <c r="CF55" s="280"/>
      <c r="CG55" s="280"/>
      <c r="CH55" s="280"/>
      <c r="CI55" s="280" t="s">
        <v>104</v>
      </c>
      <c r="CJ55" s="280"/>
      <c r="CK55" s="280"/>
      <c r="CL55" s="280"/>
      <c r="CM55" s="280" t="s">
        <v>73</v>
      </c>
      <c r="CN55" s="280">
        <v>3</v>
      </c>
    </row>
    <row r="56" spans="1:92">
      <c r="A56" s="273">
        <v>57</v>
      </c>
      <c r="B56" s="273" t="s">
        <v>426</v>
      </c>
      <c r="C56" s="273" t="s">
        <v>427</v>
      </c>
      <c r="D56" s="273" t="s">
        <v>83</v>
      </c>
      <c r="E56" s="273" t="s">
        <v>194</v>
      </c>
      <c r="F56" s="273" t="s">
        <v>385</v>
      </c>
      <c r="G56" s="273" t="s">
        <v>386</v>
      </c>
      <c r="H56" s="274">
        <v>45139</v>
      </c>
      <c r="I56" s="273">
        <v>13535</v>
      </c>
      <c r="J56" s="273">
        <v>773</v>
      </c>
      <c r="K56" s="273">
        <v>0</v>
      </c>
      <c r="L56" s="273" t="s">
        <v>66</v>
      </c>
      <c r="N56" s="273" t="s">
        <v>107</v>
      </c>
      <c r="W56" s="273">
        <v>229715</v>
      </c>
      <c r="X56" s="273" t="s">
        <v>64</v>
      </c>
      <c r="Y56" s="273" t="s">
        <v>75</v>
      </c>
      <c r="Z56" s="273" t="s">
        <v>231</v>
      </c>
      <c r="AA56" s="273" t="s">
        <v>231</v>
      </c>
      <c r="AB56" s="274">
        <v>44958</v>
      </c>
      <c r="AC56" s="273">
        <v>11984</v>
      </c>
      <c r="AD56" s="273">
        <v>24</v>
      </c>
      <c r="AE56" s="273">
        <v>12.15</v>
      </c>
      <c r="AF56" s="273" t="s">
        <v>90</v>
      </c>
      <c r="AG56" s="273" t="s">
        <v>428</v>
      </c>
      <c r="AH56" s="273" t="s">
        <v>429</v>
      </c>
      <c r="AI56" s="273" t="s">
        <v>199</v>
      </c>
      <c r="AJ56" s="273" t="s">
        <v>200</v>
      </c>
      <c r="AK56" s="273">
        <v>287052</v>
      </c>
      <c r="AL56" s="273" t="s">
        <v>83</v>
      </c>
      <c r="AM56" s="273" t="s">
        <v>63</v>
      </c>
      <c r="AN56" s="273" t="s">
        <v>157</v>
      </c>
      <c r="AO56" s="273" t="s">
        <v>157</v>
      </c>
      <c r="AP56" s="274">
        <v>45200</v>
      </c>
      <c r="AQ56" s="273">
        <v>15136</v>
      </c>
      <c r="AR56" s="273">
        <v>10</v>
      </c>
      <c r="AS56" s="273">
        <v>2945</v>
      </c>
      <c r="AT56" s="273" t="s">
        <v>80</v>
      </c>
      <c r="AU56" s="273" t="s">
        <v>416</v>
      </c>
      <c r="AV56" s="273" t="s">
        <v>186</v>
      </c>
      <c r="AW56" s="273">
        <v>0.71699999999999997</v>
      </c>
      <c r="AX56" s="273" t="s">
        <v>176</v>
      </c>
      <c r="AY56" s="273" t="s">
        <v>187</v>
      </c>
      <c r="AZ56" s="273" t="s">
        <v>188</v>
      </c>
      <c r="BG56" s="273">
        <v>281462</v>
      </c>
      <c r="BH56" s="273" t="s">
        <v>64</v>
      </c>
      <c r="BI56" s="273" t="s">
        <v>63</v>
      </c>
      <c r="BJ56" s="273" t="s">
        <v>252</v>
      </c>
      <c r="BK56" s="273" t="s">
        <v>257</v>
      </c>
      <c r="BL56" s="274">
        <v>45261</v>
      </c>
      <c r="BM56" s="273">
        <v>16897</v>
      </c>
      <c r="BN56" s="273">
        <v>22</v>
      </c>
      <c r="BO56" s="273">
        <v>8962</v>
      </c>
      <c r="BP56" s="273" t="s">
        <v>80</v>
      </c>
      <c r="BQ56" s="273">
        <v>3718.9380799999999</v>
      </c>
      <c r="BR56" s="273" t="s">
        <v>81</v>
      </c>
      <c r="BS56" s="273" t="s">
        <v>394</v>
      </c>
      <c r="BT56" s="273">
        <v>0</v>
      </c>
      <c r="BU56" s="273">
        <v>317767</v>
      </c>
      <c r="BV56" s="336" t="s">
        <v>83</v>
      </c>
      <c r="BW56" s="337" t="s">
        <v>63</v>
      </c>
      <c r="BX56" s="337" t="s">
        <v>84</v>
      </c>
      <c r="BY56" s="337" t="s">
        <v>106</v>
      </c>
      <c r="BZ56" s="337" t="s">
        <v>126</v>
      </c>
      <c r="CA56" s="337" t="s">
        <v>127</v>
      </c>
      <c r="CB56" s="337" t="s">
        <v>128</v>
      </c>
      <c r="CC56" s="337" t="s">
        <v>129</v>
      </c>
      <c r="CD56" s="338">
        <v>6</v>
      </c>
      <c r="CE56" s="335">
        <v>45200</v>
      </c>
      <c r="CF56" s="337"/>
      <c r="CG56" s="337"/>
      <c r="CH56" s="337"/>
      <c r="CI56" s="337" t="s">
        <v>80</v>
      </c>
      <c r="CJ56" s="337"/>
      <c r="CK56" s="337"/>
      <c r="CL56" s="337"/>
      <c r="CM56" s="337" t="s">
        <v>73</v>
      </c>
      <c r="CN56" s="337">
        <v>3</v>
      </c>
    </row>
    <row r="57" spans="1:92">
      <c r="A57" s="273">
        <v>58</v>
      </c>
      <c r="B57" s="273" t="s">
        <v>430</v>
      </c>
      <c r="C57" s="273" t="s">
        <v>431</v>
      </c>
      <c r="D57" s="273" t="s">
        <v>83</v>
      </c>
      <c r="E57" s="273" t="s">
        <v>194</v>
      </c>
      <c r="F57" s="273" t="s">
        <v>385</v>
      </c>
      <c r="G57" s="273" t="s">
        <v>386</v>
      </c>
      <c r="H57" s="274">
        <v>45139</v>
      </c>
      <c r="I57" s="273">
        <v>13535</v>
      </c>
      <c r="J57" s="273">
        <v>773</v>
      </c>
      <c r="K57" s="273">
        <v>55159.3</v>
      </c>
      <c r="L57" s="273" t="s">
        <v>66</v>
      </c>
      <c r="M57" s="273">
        <v>5198.8</v>
      </c>
      <c r="N57" s="273" t="s">
        <v>115</v>
      </c>
      <c r="W57" s="273">
        <v>229714</v>
      </c>
      <c r="X57" s="273" t="s">
        <v>64</v>
      </c>
      <c r="Y57" s="273" t="s">
        <v>75</v>
      </c>
      <c r="Z57" s="273" t="s">
        <v>231</v>
      </c>
      <c r="AA57" s="273" t="s">
        <v>231</v>
      </c>
      <c r="AB57" s="274">
        <v>44958</v>
      </c>
      <c r="AC57" s="273">
        <v>11984</v>
      </c>
      <c r="AD57" s="273">
        <v>24</v>
      </c>
      <c r="AE57" s="273">
        <v>0.59499999999999997</v>
      </c>
      <c r="AF57" s="273" t="s">
        <v>90</v>
      </c>
      <c r="AG57" s="273" t="s">
        <v>432</v>
      </c>
      <c r="AH57" s="273" t="s">
        <v>433</v>
      </c>
      <c r="AI57" s="273" t="s">
        <v>199</v>
      </c>
      <c r="AJ57" s="273" t="s">
        <v>200</v>
      </c>
      <c r="AK57" s="273">
        <v>287057</v>
      </c>
      <c r="AL57" s="273" t="s">
        <v>83</v>
      </c>
      <c r="AM57" s="273" t="s">
        <v>63</v>
      </c>
      <c r="AN57" s="273" t="s">
        <v>157</v>
      </c>
      <c r="AO57" s="273" t="s">
        <v>157</v>
      </c>
      <c r="AP57" s="274">
        <v>45200</v>
      </c>
      <c r="AQ57" s="273">
        <v>15136</v>
      </c>
      <c r="AR57" s="273">
        <v>10</v>
      </c>
      <c r="AS57" s="273">
        <v>475653</v>
      </c>
      <c r="AT57" s="273" t="s">
        <v>201</v>
      </c>
      <c r="AU57" s="273" t="s">
        <v>202</v>
      </c>
      <c r="AV57" s="273" t="s">
        <v>203</v>
      </c>
      <c r="BG57" s="273">
        <v>326978</v>
      </c>
      <c r="BH57" s="273" t="s">
        <v>64</v>
      </c>
      <c r="BI57" s="273" t="s">
        <v>63</v>
      </c>
      <c r="BJ57" s="273" t="s">
        <v>252</v>
      </c>
      <c r="BK57" s="273" t="s">
        <v>257</v>
      </c>
      <c r="BL57" s="274">
        <v>45261</v>
      </c>
      <c r="BM57" s="273">
        <v>16897</v>
      </c>
      <c r="BN57" s="273">
        <v>22</v>
      </c>
      <c r="BO57" s="273">
        <v>1586</v>
      </c>
      <c r="BP57" s="273" t="s">
        <v>80</v>
      </c>
      <c r="BQ57" s="273">
        <v>711.69647999999995</v>
      </c>
      <c r="BR57" s="273" t="s">
        <v>81</v>
      </c>
      <c r="BS57" s="273" t="s">
        <v>389</v>
      </c>
      <c r="BT57" s="273">
        <v>0</v>
      </c>
      <c r="BU57" s="273">
        <v>317775</v>
      </c>
      <c r="BV57" s="279" t="s">
        <v>83</v>
      </c>
      <c r="BW57" s="280" t="s">
        <v>63</v>
      </c>
      <c r="BX57" s="280" t="s">
        <v>84</v>
      </c>
      <c r="BY57" s="280" t="s">
        <v>106</v>
      </c>
      <c r="BZ57" s="280" t="s">
        <v>110</v>
      </c>
      <c r="CA57" s="280" t="s">
        <v>111</v>
      </c>
      <c r="CB57" s="280" t="s">
        <v>117</v>
      </c>
      <c r="CC57" s="280" t="s">
        <v>118</v>
      </c>
      <c r="CD57" s="281">
        <v>5</v>
      </c>
      <c r="CE57" s="277">
        <v>45200</v>
      </c>
      <c r="CF57" s="280"/>
      <c r="CG57" s="280"/>
      <c r="CH57" s="280"/>
      <c r="CI57" s="280" t="s">
        <v>104</v>
      </c>
      <c r="CJ57" s="280"/>
      <c r="CK57" s="280"/>
      <c r="CL57" s="280"/>
      <c r="CM57" s="280" t="s">
        <v>73</v>
      </c>
      <c r="CN57" s="280">
        <v>3</v>
      </c>
    </row>
    <row r="58" spans="1:92">
      <c r="A58" s="273">
        <v>59</v>
      </c>
      <c r="B58" s="273" t="s">
        <v>434</v>
      </c>
      <c r="C58" s="273" t="s">
        <v>435</v>
      </c>
      <c r="D58" s="273" t="s">
        <v>83</v>
      </c>
      <c r="E58" s="273" t="s">
        <v>194</v>
      </c>
      <c r="F58" s="273" t="s">
        <v>385</v>
      </c>
      <c r="G58" s="273" t="s">
        <v>386</v>
      </c>
      <c r="H58" s="274">
        <v>45170</v>
      </c>
      <c r="I58" s="273">
        <v>13862</v>
      </c>
      <c r="J58" s="273">
        <v>773</v>
      </c>
      <c r="W58" s="273">
        <v>240626</v>
      </c>
      <c r="X58" s="273" t="s">
        <v>64</v>
      </c>
      <c r="Y58" s="273" t="s">
        <v>75</v>
      </c>
      <c r="Z58" s="273" t="s">
        <v>231</v>
      </c>
      <c r="AA58" s="273" t="s">
        <v>231</v>
      </c>
      <c r="AB58" s="274">
        <v>44958</v>
      </c>
      <c r="AC58" s="273">
        <v>11984</v>
      </c>
      <c r="AD58" s="273">
        <v>24</v>
      </c>
      <c r="AE58" s="273">
        <v>3.29</v>
      </c>
      <c r="AF58" s="273" t="s">
        <v>90</v>
      </c>
      <c r="AG58" s="273" t="s">
        <v>222</v>
      </c>
      <c r="AH58" s="273" t="s">
        <v>223</v>
      </c>
      <c r="AI58" s="273" t="s">
        <v>199</v>
      </c>
      <c r="AJ58" s="273" t="s">
        <v>200</v>
      </c>
      <c r="AK58" s="273">
        <v>287062</v>
      </c>
      <c r="AL58" s="273" t="s">
        <v>83</v>
      </c>
      <c r="AM58" s="273" t="s">
        <v>404</v>
      </c>
      <c r="AN58" s="273" t="s">
        <v>431</v>
      </c>
      <c r="AO58" s="273" t="s">
        <v>436</v>
      </c>
      <c r="AP58" s="274">
        <v>44927</v>
      </c>
      <c r="AQ58" s="273">
        <v>14781</v>
      </c>
      <c r="AR58" s="273">
        <v>762</v>
      </c>
      <c r="AU58" s="273" t="s">
        <v>108</v>
      </c>
      <c r="BG58" s="273">
        <v>277553</v>
      </c>
      <c r="BH58" s="273" t="s">
        <v>64</v>
      </c>
      <c r="BI58" s="273" t="s">
        <v>63</v>
      </c>
      <c r="BJ58" s="273" t="s">
        <v>252</v>
      </c>
      <c r="BK58" s="273" t="s">
        <v>437</v>
      </c>
      <c r="BL58" s="274">
        <v>44927</v>
      </c>
      <c r="BM58" s="273">
        <v>16026</v>
      </c>
      <c r="BN58" s="273">
        <v>668</v>
      </c>
      <c r="BO58" s="273">
        <v>1419.31</v>
      </c>
      <c r="BP58" s="273" t="s">
        <v>80</v>
      </c>
      <c r="BQ58" s="273">
        <v>559.44592</v>
      </c>
      <c r="BR58" s="273" t="s">
        <v>81</v>
      </c>
      <c r="BS58" s="273" t="s">
        <v>122</v>
      </c>
      <c r="BT58" s="273">
        <v>0</v>
      </c>
      <c r="BU58" s="273">
        <v>300254</v>
      </c>
      <c r="BV58" s="336" t="s">
        <v>83</v>
      </c>
      <c r="BW58" s="337" t="s">
        <v>63</v>
      </c>
      <c r="BX58" s="337" t="s">
        <v>84</v>
      </c>
      <c r="BY58" s="337" t="s">
        <v>106</v>
      </c>
      <c r="BZ58" s="337" t="s">
        <v>86</v>
      </c>
      <c r="CA58" s="337" t="s">
        <v>87</v>
      </c>
      <c r="CB58" s="337" t="s">
        <v>101</v>
      </c>
      <c r="CC58" s="337" t="s">
        <v>102</v>
      </c>
      <c r="CD58" s="338">
        <v>4</v>
      </c>
      <c r="CE58" s="335">
        <v>45200</v>
      </c>
      <c r="CF58" s="337">
        <v>0</v>
      </c>
      <c r="CG58" s="337" t="s">
        <v>103</v>
      </c>
      <c r="CH58" s="337">
        <v>0</v>
      </c>
      <c r="CI58" s="337" t="s">
        <v>104</v>
      </c>
      <c r="CJ58" s="337"/>
      <c r="CK58" s="337"/>
      <c r="CL58" s="337"/>
      <c r="CM58" s="337" t="s">
        <v>73</v>
      </c>
      <c r="CN58" s="337">
        <v>3</v>
      </c>
    </row>
    <row r="59" spans="1:92">
      <c r="A59" s="273">
        <v>60</v>
      </c>
      <c r="B59" s="273" t="s">
        <v>438</v>
      </c>
      <c r="C59" s="273" t="s">
        <v>439</v>
      </c>
      <c r="D59" s="273" t="s">
        <v>83</v>
      </c>
      <c r="E59" s="273" t="s">
        <v>194</v>
      </c>
      <c r="F59" s="273" t="s">
        <v>385</v>
      </c>
      <c r="G59" s="273" t="s">
        <v>386</v>
      </c>
      <c r="H59" s="274">
        <v>45170</v>
      </c>
      <c r="I59" s="273">
        <v>13862</v>
      </c>
      <c r="J59" s="273">
        <v>773</v>
      </c>
      <c r="K59" s="273">
        <v>0</v>
      </c>
      <c r="L59" s="273" t="s">
        <v>66</v>
      </c>
      <c r="N59" s="273" t="s">
        <v>107</v>
      </c>
      <c r="W59" s="273">
        <v>240651</v>
      </c>
      <c r="X59" s="273" t="s">
        <v>64</v>
      </c>
      <c r="Y59" s="273" t="s">
        <v>75</v>
      </c>
      <c r="Z59" s="273" t="s">
        <v>231</v>
      </c>
      <c r="AA59" s="273" t="s">
        <v>231</v>
      </c>
      <c r="AB59" s="274">
        <v>44958</v>
      </c>
      <c r="AC59" s="273">
        <v>11984</v>
      </c>
      <c r="AD59" s="273">
        <v>24</v>
      </c>
      <c r="AE59" s="273">
        <v>1.61</v>
      </c>
      <c r="AF59" s="273" t="s">
        <v>90</v>
      </c>
      <c r="AG59" s="273" t="s">
        <v>440</v>
      </c>
      <c r="AH59" s="273" t="s">
        <v>441</v>
      </c>
      <c r="AI59" s="273" t="s">
        <v>199</v>
      </c>
      <c r="AJ59" s="273" t="s">
        <v>200</v>
      </c>
      <c r="AK59" s="273">
        <v>287067</v>
      </c>
      <c r="AL59" s="273" t="s">
        <v>83</v>
      </c>
      <c r="AM59" s="273" t="s">
        <v>404</v>
      </c>
      <c r="AN59" s="273" t="s">
        <v>431</v>
      </c>
      <c r="AO59" s="273" t="s">
        <v>436</v>
      </c>
      <c r="AP59" s="274">
        <v>44927</v>
      </c>
      <c r="AQ59" s="273">
        <v>14781</v>
      </c>
      <c r="AR59" s="273">
        <v>762</v>
      </c>
      <c r="AU59" s="273" t="s">
        <v>108</v>
      </c>
      <c r="BG59" s="273">
        <v>288943</v>
      </c>
      <c r="BH59" s="273" t="s">
        <v>64</v>
      </c>
      <c r="BI59" s="273" t="s">
        <v>63</v>
      </c>
      <c r="BJ59" s="273" t="s">
        <v>252</v>
      </c>
      <c r="BK59" s="273" t="s">
        <v>442</v>
      </c>
      <c r="BL59" s="274">
        <v>44927</v>
      </c>
      <c r="BM59" s="273">
        <v>16034</v>
      </c>
      <c r="BN59" s="273">
        <v>671</v>
      </c>
      <c r="BO59" s="273">
        <v>4350.8999999999996</v>
      </c>
      <c r="BP59" s="273" t="s">
        <v>80</v>
      </c>
      <c r="BQ59" s="273">
        <v>1756.6771200000001</v>
      </c>
      <c r="BR59" s="273" t="s">
        <v>81</v>
      </c>
      <c r="BS59" s="273" t="s">
        <v>122</v>
      </c>
      <c r="BT59" s="273">
        <v>0</v>
      </c>
      <c r="BU59" s="273">
        <v>300341</v>
      </c>
      <c r="BV59" s="279" t="s">
        <v>83</v>
      </c>
      <c r="BW59" s="280" t="s">
        <v>63</v>
      </c>
      <c r="BX59" s="280" t="s">
        <v>84</v>
      </c>
      <c r="BY59" s="280" t="s">
        <v>106</v>
      </c>
      <c r="BZ59" s="280" t="s">
        <v>110</v>
      </c>
      <c r="CA59" s="280" t="s">
        <v>111</v>
      </c>
      <c r="CB59" s="280" t="s">
        <v>112</v>
      </c>
      <c r="CC59" s="280" t="s">
        <v>113</v>
      </c>
      <c r="CD59" s="281">
        <v>4</v>
      </c>
      <c r="CE59" s="277">
        <v>45200</v>
      </c>
      <c r="CF59" s="280"/>
      <c r="CG59" s="280"/>
      <c r="CH59" s="280"/>
      <c r="CI59" s="280" t="s">
        <v>80</v>
      </c>
      <c r="CJ59" s="280"/>
      <c r="CK59" s="280"/>
      <c r="CL59" s="280"/>
      <c r="CM59" s="280" t="s">
        <v>73</v>
      </c>
      <c r="CN59" s="280">
        <v>3</v>
      </c>
    </row>
    <row r="60" spans="1:92">
      <c r="A60" s="273">
        <v>61</v>
      </c>
      <c r="B60" s="273" t="s">
        <v>443</v>
      </c>
      <c r="C60" s="273" t="s">
        <v>444</v>
      </c>
      <c r="D60" s="273" t="s">
        <v>83</v>
      </c>
      <c r="E60" s="273" t="s">
        <v>194</v>
      </c>
      <c r="F60" s="273" t="s">
        <v>385</v>
      </c>
      <c r="G60" s="273" t="s">
        <v>386</v>
      </c>
      <c r="H60" s="274">
        <v>45170</v>
      </c>
      <c r="I60" s="273">
        <v>13862</v>
      </c>
      <c r="J60" s="273">
        <v>773</v>
      </c>
      <c r="K60" s="273">
        <v>40555.93</v>
      </c>
      <c r="L60" s="273" t="s">
        <v>66</v>
      </c>
      <c r="M60" s="273">
        <v>4350.53</v>
      </c>
      <c r="N60" s="273" t="s">
        <v>115</v>
      </c>
      <c r="W60" s="273">
        <v>240650</v>
      </c>
      <c r="X60" s="273" t="s">
        <v>64</v>
      </c>
      <c r="Y60" s="273" t="s">
        <v>75</v>
      </c>
      <c r="Z60" s="273" t="s">
        <v>231</v>
      </c>
      <c r="AA60" s="273" t="s">
        <v>231</v>
      </c>
      <c r="AB60" s="274">
        <v>45047</v>
      </c>
      <c r="AC60" s="273">
        <v>12177</v>
      </c>
      <c r="AD60" s="273">
        <v>24</v>
      </c>
      <c r="AE60" s="273">
        <v>2.23</v>
      </c>
      <c r="AF60" s="273" t="s">
        <v>90</v>
      </c>
      <c r="AG60" s="273" t="s">
        <v>371</v>
      </c>
      <c r="AH60" s="273" t="s">
        <v>372</v>
      </c>
      <c r="AI60" s="273" t="s">
        <v>123</v>
      </c>
      <c r="AJ60" s="273" t="s">
        <v>200</v>
      </c>
      <c r="AK60" s="273">
        <v>288338</v>
      </c>
      <c r="AL60" s="273" t="s">
        <v>83</v>
      </c>
      <c r="AM60" s="273" t="s">
        <v>404</v>
      </c>
      <c r="AN60" s="273" t="s">
        <v>431</v>
      </c>
      <c r="AO60" s="273" t="s">
        <v>436</v>
      </c>
      <c r="AP60" s="274">
        <v>44927</v>
      </c>
      <c r="AQ60" s="273">
        <v>15515</v>
      </c>
      <c r="AR60" s="273">
        <v>762</v>
      </c>
      <c r="AU60" s="273" t="s">
        <v>108</v>
      </c>
      <c r="BG60" s="273">
        <v>284712</v>
      </c>
      <c r="BH60" s="273" t="s">
        <v>64</v>
      </c>
      <c r="BI60" s="273" t="s">
        <v>404</v>
      </c>
      <c r="BJ60" s="273" t="s">
        <v>408</v>
      </c>
      <c r="BK60" s="273" t="s">
        <v>419</v>
      </c>
      <c r="BL60" s="274">
        <v>45261</v>
      </c>
      <c r="BM60" s="273">
        <v>16925</v>
      </c>
      <c r="BN60" s="273">
        <v>55</v>
      </c>
      <c r="BO60" s="273">
        <v>4192</v>
      </c>
      <c r="BP60" s="273" t="s">
        <v>80</v>
      </c>
      <c r="BQ60" s="273">
        <v>3835.2835451000001</v>
      </c>
      <c r="BR60" s="273" t="s">
        <v>81</v>
      </c>
      <c r="BS60" s="273" t="s">
        <v>445</v>
      </c>
      <c r="BT60" s="273">
        <v>0</v>
      </c>
      <c r="BU60" s="273">
        <v>311466</v>
      </c>
      <c r="BV60" s="336" t="s">
        <v>83</v>
      </c>
      <c r="BW60" s="337" t="s">
        <v>63</v>
      </c>
      <c r="BX60" s="337" t="s">
        <v>84</v>
      </c>
      <c r="BY60" s="337" t="s">
        <v>106</v>
      </c>
      <c r="BZ60" s="337" t="s">
        <v>86</v>
      </c>
      <c r="CA60" s="337" t="s">
        <v>87</v>
      </c>
      <c r="CB60" s="337" t="s">
        <v>88</v>
      </c>
      <c r="CC60" s="337" t="s">
        <v>89</v>
      </c>
      <c r="CD60" s="338">
        <v>3</v>
      </c>
      <c r="CE60" s="335">
        <v>45200</v>
      </c>
      <c r="CF60" s="337">
        <v>0</v>
      </c>
      <c r="CG60" s="337" t="s">
        <v>90</v>
      </c>
      <c r="CH60" s="337">
        <v>0</v>
      </c>
      <c r="CI60" s="337" t="s">
        <v>80</v>
      </c>
      <c r="CJ60" s="337"/>
      <c r="CK60" s="337"/>
      <c r="CL60" s="337"/>
      <c r="CM60" s="337" t="s">
        <v>73</v>
      </c>
      <c r="CN60" s="337">
        <v>3</v>
      </c>
    </row>
    <row r="61" spans="1:92">
      <c r="A61" s="273">
        <v>62</v>
      </c>
      <c r="B61" s="273" t="s">
        <v>446</v>
      </c>
      <c r="C61" s="273" t="s">
        <v>447</v>
      </c>
      <c r="D61" s="273" t="s">
        <v>83</v>
      </c>
      <c r="E61" s="273" t="s">
        <v>194</v>
      </c>
      <c r="F61" s="273" t="s">
        <v>385</v>
      </c>
      <c r="G61" s="273" t="s">
        <v>386</v>
      </c>
      <c r="H61" s="274">
        <v>45200</v>
      </c>
      <c r="I61" s="273">
        <v>14197</v>
      </c>
      <c r="J61" s="273">
        <v>773</v>
      </c>
      <c r="W61" s="273">
        <v>253179</v>
      </c>
      <c r="X61" s="273" t="s">
        <v>64</v>
      </c>
      <c r="Y61" s="273" t="s">
        <v>75</v>
      </c>
      <c r="Z61" s="273" t="s">
        <v>231</v>
      </c>
      <c r="AA61" s="273" t="s">
        <v>231</v>
      </c>
      <c r="AB61" s="274">
        <v>45047</v>
      </c>
      <c r="AC61" s="273">
        <v>12177</v>
      </c>
      <c r="AD61" s="273">
        <v>24</v>
      </c>
      <c r="AE61" s="273">
        <v>2.56</v>
      </c>
      <c r="AF61" s="273" t="s">
        <v>90</v>
      </c>
      <c r="AG61" s="273" t="s">
        <v>376</v>
      </c>
      <c r="AH61" s="273" t="s">
        <v>377</v>
      </c>
      <c r="AI61" s="273" t="s">
        <v>123</v>
      </c>
      <c r="AJ61" s="273" t="s">
        <v>200</v>
      </c>
      <c r="AK61" s="273">
        <v>288343</v>
      </c>
      <c r="AL61" s="273" t="s">
        <v>83</v>
      </c>
      <c r="AM61" s="273" t="s">
        <v>404</v>
      </c>
      <c r="AN61" s="273" t="s">
        <v>431</v>
      </c>
      <c r="AO61" s="273" t="s">
        <v>436</v>
      </c>
      <c r="AP61" s="274">
        <v>45017</v>
      </c>
      <c r="AQ61" s="273">
        <v>14927</v>
      </c>
      <c r="AR61" s="273">
        <v>762</v>
      </c>
      <c r="AU61" s="273" t="s">
        <v>108</v>
      </c>
      <c r="BG61" s="273">
        <v>279159</v>
      </c>
      <c r="BH61" s="273" t="s">
        <v>64</v>
      </c>
      <c r="BI61" s="273" t="s">
        <v>404</v>
      </c>
      <c r="BJ61" s="273" t="s">
        <v>408</v>
      </c>
      <c r="BK61" s="273" t="s">
        <v>423</v>
      </c>
      <c r="BL61" s="274">
        <v>44927</v>
      </c>
      <c r="BM61" s="273">
        <v>11810</v>
      </c>
      <c r="BN61" s="273">
        <v>56</v>
      </c>
      <c r="BO61" s="273">
        <v>13623</v>
      </c>
      <c r="BP61" s="273" t="s">
        <v>80</v>
      </c>
      <c r="BQ61" s="273">
        <v>12431.856619100001</v>
      </c>
      <c r="BR61" s="273" t="s">
        <v>81</v>
      </c>
      <c r="BS61" s="273" t="s">
        <v>448</v>
      </c>
      <c r="BT61" s="273">
        <v>0</v>
      </c>
      <c r="BU61" s="273">
        <v>156820</v>
      </c>
      <c r="BV61" s="279" t="s">
        <v>83</v>
      </c>
      <c r="BW61" s="280" t="s">
        <v>63</v>
      </c>
      <c r="BX61" s="280" t="s">
        <v>84</v>
      </c>
      <c r="BY61" s="280" t="s">
        <v>106</v>
      </c>
      <c r="BZ61" s="280" t="s">
        <v>86</v>
      </c>
      <c r="CA61" s="280" t="s">
        <v>87</v>
      </c>
      <c r="CB61" s="280" t="s">
        <v>88</v>
      </c>
      <c r="CC61" s="280" t="s">
        <v>89</v>
      </c>
      <c r="CD61" s="281">
        <v>3</v>
      </c>
      <c r="CE61" s="277">
        <v>45231</v>
      </c>
      <c r="CF61" s="280">
        <v>0</v>
      </c>
      <c r="CG61" s="280" t="s">
        <v>90</v>
      </c>
      <c r="CH61" s="280">
        <v>0</v>
      </c>
      <c r="CI61" s="280" t="s">
        <v>80</v>
      </c>
      <c r="CJ61" s="280"/>
      <c r="CK61" s="280"/>
      <c r="CL61" s="280"/>
      <c r="CM61" s="280" t="s">
        <v>73</v>
      </c>
      <c r="CN61" s="280">
        <v>3</v>
      </c>
    </row>
    <row r="62" spans="1:92">
      <c r="A62" s="273">
        <v>63</v>
      </c>
      <c r="B62" s="273" t="s">
        <v>449</v>
      </c>
      <c r="C62" s="273" t="s">
        <v>194</v>
      </c>
      <c r="D62" s="273" t="s">
        <v>83</v>
      </c>
      <c r="E62" s="273" t="s">
        <v>194</v>
      </c>
      <c r="F62" s="273" t="s">
        <v>385</v>
      </c>
      <c r="G62" s="273" t="s">
        <v>450</v>
      </c>
      <c r="H62" s="274">
        <v>45261</v>
      </c>
      <c r="I62" s="273">
        <v>17066</v>
      </c>
      <c r="J62" s="273">
        <v>840</v>
      </c>
      <c r="W62" s="273">
        <v>315178</v>
      </c>
      <c r="X62" s="273" t="s">
        <v>64</v>
      </c>
      <c r="Y62" s="273" t="s">
        <v>75</v>
      </c>
      <c r="Z62" s="273" t="s">
        <v>231</v>
      </c>
      <c r="AA62" s="273" t="s">
        <v>231</v>
      </c>
      <c r="AB62" s="274">
        <v>45047</v>
      </c>
      <c r="AC62" s="273">
        <v>12177</v>
      </c>
      <c r="AD62" s="273">
        <v>24</v>
      </c>
      <c r="AE62" s="273">
        <v>0.64</v>
      </c>
      <c r="AF62" s="273" t="s">
        <v>90</v>
      </c>
      <c r="AG62" s="273" t="s">
        <v>381</v>
      </c>
      <c r="AH62" s="273" t="s">
        <v>382</v>
      </c>
      <c r="AI62" s="273" t="s">
        <v>123</v>
      </c>
      <c r="AJ62" s="273" t="s">
        <v>200</v>
      </c>
      <c r="AK62" s="273">
        <v>288348</v>
      </c>
      <c r="AL62" s="273" t="s">
        <v>83</v>
      </c>
      <c r="AM62" s="273" t="s">
        <v>404</v>
      </c>
      <c r="AN62" s="273" t="s">
        <v>431</v>
      </c>
      <c r="AO62" s="273" t="s">
        <v>436</v>
      </c>
      <c r="AP62" s="274">
        <v>45108</v>
      </c>
      <c r="AQ62" s="273">
        <v>15664</v>
      </c>
      <c r="AR62" s="273">
        <v>762</v>
      </c>
      <c r="AS62" s="273">
        <v>31640</v>
      </c>
      <c r="AT62" s="273" t="s">
        <v>66</v>
      </c>
      <c r="AU62" s="273" t="s">
        <v>451</v>
      </c>
      <c r="AV62" s="273" t="s">
        <v>451</v>
      </c>
      <c r="BG62" s="273">
        <v>285310</v>
      </c>
      <c r="BH62" s="273" t="s">
        <v>64</v>
      </c>
      <c r="BI62" s="273" t="s">
        <v>404</v>
      </c>
      <c r="BJ62" s="273" t="s">
        <v>408</v>
      </c>
      <c r="BK62" s="273" t="s">
        <v>423</v>
      </c>
      <c r="BL62" s="274">
        <v>44958</v>
      </c>
      <c r="BM62" s="273">
        <v>11848</v>
      </c>
      <c r="BN62" s="273">
        <v>56</v>
      </c>
      <c r="BO62" s="273">
        <v>14359</v>
      </c>
      <c r="BP62" s="273" t="s">
        <v>80</v>
      </c>
      <c r="BQ62" s="273">
        <v>12985.8597998</v>
      </c>
      <c r="BR62" s="273" t="s">
        <v>81</v>
      </c>
      <c r="BS62" s="273" t="s">
        <v>448</v>
      </c>
      <c r="BT62" s="273">
        <v>0</v>
      </c>
      <c r="BU62" s="273">
        <v>157542</v>
      </c>
      <c r="BV62" s="336" t="s">
        <v>64</v>
      </c>
      <c r="BW62" s="337" t="s">
        <v>63</v>
      </c>
      <c r="BX62" s="337" t="s">
        <v>65</v>
      </c>
      <c r="BY62" s="337" t="s">
        <v>65</v>
      </c>
      <c r="BZ62" s="337" t="s">
        <v>167</v>
      </c>
      <c r="CA62" s="337" t="s">
        <v>168</v>
      </c>
      <c r="CB62" s="337" t="s">
        <v>319</v>
      </c>
      <c r="CC62" s="337" t="s">
        <v>320</v>
      </c>
      <c r="CD62" s="338">
        <v>15</v>
      </c>
      <c r="CE62" s="335">
        <v>44986</v>
      </c>
      <c r="CF62" s="337">
        <v>0</v>
      </c>
      <c r="CG62" s="337" t="s">
        <v>90</v>
      </c>
      <c r="CH62" s="337">
        <v>0</v>
      </c>
      <c r="CI62" s="337" t="s">
        <v>80</v>
      </c>
      <c r="CJ62" s="337"/>
      <c r="CK62" s="337"/>
      <c r="CL62" s="337"/>
      <c r="CM62" s="337" t="s">
        <v>73</v>
      </c>
      <c r="CN62" s="337">
        <v>3</v>
      </c>
    </row>
    <row r="63" spans="1:92">
      <c r="A63" s="273">
        <v>64</v>
      </c>
      <c r="B63" s="273" t="s">
        <v>452</v>
      </c>
      <c r="C63" s="273" t="s">
        <v>453</v>
      </c>
      <c r="D63" s="273" t="s">
        <v>83</v>
      </c>
      <c r="E63" s="273" t="s">
        <v>194</v>
      </c>
      <c r="F63" s="273" t="s">
        <v>385</v>
      </c>
      <c r="G63" s="273" t="s">
        <v>450</v>
      </c>
      <c r="H63" s="274">
        <v>45261</v>
      </c>
      <c r="I63" s="273">
        <v>17066</v>
      </c>
      <c r="J63" s="273">
        <v>840</v>
      </c>
      <c r="K63" s="273">
        <v>3059.43</v>
      </c>
      <c r="L63" s="273" t="s">
        <v>66</v>
      </c>
      <c r="M63" s="273">
        <v>295.54000000000002</v>
      </c>
      <c r="N63" s="273" t="s">
        <v>115</v>
      </c>
      <c r="W63" s="273">
        <v>315202</v>
      </c>
      <c r="X63" s="273" t="s">
        <v>64</v>
      </c>
      <c r="Y63" s="273" t="s">
        <v>75</v>
      </c>
      <c r="Z63" s="273" t="s">
        <v>231</v>
      </c>
      <c r="AA63" s="273" t="s">
        <v>231</v>
      </c>
      <c r="AB63" s="274">
        <v>45047</v>
      </c>
      <c r="AC63" s="273">
        <v>12177</v>
      </c>
      <c r="AD63" s="273">
        <v>24</v>
      </c>
      <c r="AE63" s="273">
        <v>0.48</v>
      </c>
      <c r="AF63" s="273" t="s">
        <v>90</v>
      </c>
      <c r="AG63" s="273" t="s">
        <v>387</v>
      </c>
      <c r="AH63" s="273" t="s">
        <v>388</v>
      </c>
      <c r="AI63" s="273" t="s">
        <v>123</v>
      </c>
      <c r="AJ63" s="273" t="s">
        <v>200</v>
      </c>
      <c r="AK63" s="273">
        <v>288353</v>
      </c>
      <c r="AL63" s="273" t="s">
        <v>83</v>
      </c>
      <c r="AM63" s="273" t="s">
        <v>404</v>
      </c>
      <c r="AN63" s="273" t="s">
        <v>431</v>
      </c>
      <c r="AO63" s="273" t="s">
        <v>454</v>
      </c>
      <c r="AP63" s="274">
        <v>44927</v>
      </c>
      <c r="AQ63" s="273">
        <v>14783</v>
      </c>
      <c r="AR63" s="273">
        <v>764</v>
      </c>
      <c r="AU63" s="273" t="s">
        <v>108</v>
      </c>
      <c r="BG63" s="273">
        <v>277575</v>
      </c>
      <c r="BH63" s="273" t="s">
        <v>64</v>
      </c>
      <c r="BI63" s="273" t="s">
        <v>404</v>
      </c>
      <c r="BJ63" s="273" t="s">
        <v>408</v>
      </c>
      <c r="BK63" s="273" t="s">
        <v>423</v>
      </c>
      <c r="BL63" s="274">
        <v>44986</v>
      </c>
      <c r="BM63" s="273">
        <v>11886</v>
      </c>
      <c r="BN63" s="273">
        <v>56</v>
      </c>
      <c r="BO63" s="273">
        <v>16663</v>
      </c>
      <c r="BP63" s="273" t="s">
        <v>80</v>
      </c>
      <c r="BQ63" s="273">
        <v>15250.4376089</v>
      </c>
      <c r="BR63" s="273" t="s">
        <v>81</v>
      </c>
      <c r="BS63" s="273" t="s">
        <v>448</v>
      </c>
      <c r="BT63" s="273">
        <v>0</v>
      </c>
      <c r="BU63" s="273">
        <v>158264</v>
      </c>
      <c r="BV63" s="279" t="s">
        <v>64</v>
      </c>
      <c r="BW63" s="280" t="s">
        <v>63</v>
      </c>
      <c r="BX63" s="280" t="s">
        <v>65</v>
      </c>
      <c r="BY63" s="280" t="s">
        <v>65</v>
      </c>
      <c r="BZ63" s="280" t="s">
        <v>167</v>
      </c>
      <c r="CA63" s="280" t="s">
        <v>168</v>
      </c>
      <c r="CB63" s="280" t="s">
        <v>169</v>
      </c>
      <c r="CC63" s="280" t="s">
        <v>170</v>
      </c>
      <c r="CD63" s="281">
        <v>12</v>
      </c>
      <c r="CE63" s="277">
        <v>44986</v>
      </c>
      <c r="CF63" s="280">
        <v>2.6</v>
      </c>
      <c r="CG63" s="280" t="s">
        <v>90</v>
      </c>
      <c r="CH63" s="280">
        <v>2.6</v>
      </c>
      <c r="CI63" s="280" t="s">
        <v>80</v>
      </c>
      <c r="CJ63" s="280"/>
      <c r="CK63" s="280"/>
      <c r="CL63" s="280"/>
      <c r="CM63" s="280" t="s">
        <v>73</v>
      </c>
      <c r="CN63" s="280">
        <v>3</v>
      </c>
    </row>
    <row r="64" spans="1:92">
      <c r="A64" s="273">
        <v>65</v>
      </c>
      <c r="B64" s="273" t="s">
        <v>455</v>
      </c>
      <c r="C64" s="273" t="s">
        <v>287</v>
      </c>
      <c r="D64" s="273" t="s">
        <v>83</v>
      </c>
      <c r="E64" s="273" t="s">
        <v>194</v>
      </c>
      <c r="F64" s="273" t="s">
        <v>385</v>
      </c>
      <c r="G64" s="273" t="s">
        <v>450</v>
      </c>
      <c r="H64" s="274">
        <v>45261</v>
      </c>
      <c r="I64" s="273">
        <v>17066</v>
      </c>
      <c r="J64" s="273">
        <v>840</v>
      </c>
      <c r="K64" s="273">
        <v>0</v>
      </c>
      <c r="L64" s="273" t="s">
        <v>66</v>
      </c>
      <c r="N64" s="273" t="s">
        <v>107</v>
      </c>
      <c r="W64" s="273">
        <v>315203</v>
      </c>
      <c r="X64" s="273" t="s">
        <v>64</v>
      </c>
      <c r="Y64" s="273" t="s">
        <v>75</v>
      </c>
      <c r="Z64" s="273" t="s">
        <v>231</v>
      </c>
      <c r="AA64" s="273" t="s">
        <v>231</v>
      </c>
      <c r="AB64" s="274">
        <v>45047</v>
      </c>
      <c r="AC64" s="273">
        <v>12177</v>
      </c>
      <c r="AD64" s="273">
        <v>24</v>
      </c>
      <c r="AE64" s="273">
        <v>66.28</v>
      </c>
      <c r="AF64" s="273" t="s">
        <v>90</v>
      </c>
      <c r="AG64" s="273" t="s">
        <v>392</v>
      </c>
      <c r="AH64" s="273" t="s">
        <v>393</v>
      </c>
      <c r="AI64" s="273" t="s">
        <v>123</v>
      </c>
      <c r="AJ64" s="273" t="s">
        <v>200</v>
      </c>
      <c r="AK64" s="273">
        <v>288358</v>
      </c>
      <c r="AL64" s="273" t="s">
        <v>83</v>
      </c>
      <c r="AM64" s="273" t="s">
        <v>404</v>
      </c>
      <c r="AN64" s="273" t="s">
        <v>456</v>
      </c>
      <c r="AO64" s="273" t="s">
        <v>457</v>
      </c>
      <c r="AP64" s="274">
        <v>44927</v>
      </c>
      <c r="AQ64" s="273">
        <v>14779</v>
      </c>
      <c r="AR64" s="273">
        <v>739</v>
      </c>
      <c r="AU64" s="273" t="s">
        <v>108</v>
      </c>
      <c r="BG64" s="273">
        <v>277531</v>
      </c>
      <c r="BH64" s="273" t="s">
        <v>64</v>
      </c>
      <c r="BI64" s="273" t="s">
        <v>404</v>
      </c>
      <c r="BJ64" s="273" t="s">
        <v>408</v>
      </c>
      <c r="BK64" s="273" t="s">
        <v>423</v>
      </c>
      <c r="BL64" s="274">
        <v>45017</v>
      </c>
      <c r="BM64" s="273">
        <v>11924</v>
      </c>
      <c r="BN64" s="273">
        <v>56</v>
      </c>
      <c r="BO64" s="273">
        <v>15054</v>
      </c>
      <c r="BP64" s="273" t="s">
        <v>80</v>
      </c>
      <c r="BQ64" s="273">
        <v>13765.1339176</v>
      </c>
      <c r="BR64" s="273" t="s">
        <v>81</v>
      </c>
      <c r="BS64" s="273" t="s">
        <v>448</v>
      </c>
      <c r="BT64" s="273">
        <v>0</v>
      </c>
      <c r="BU64" s="273">
        <v>158986</v>
      </c>
      <c r="BV64" s="336" t="s">
        <v>64</v>
      </c>
      <c r="BW64" s="337" t="s">
        <v>63</v>
      </c>
      <c r="BX64" s="337" t="s">
        <v>65</v>
      </c>
      <c r="BY64" s="337" t="s">
        <v>65</v>
      </c>
      <c r="BZ64" s="337" t="s">
        <v>167</v>
      </c>
      <c r="CA64" s="337" t="s">
        <v>168</v>
      </c>
      <c r="CB64" s="337" t="s">
        <v>353</v>
      </c>
      <c r="CC64" s="337" t="s">
        <v>354</v>
      </c>
      <c r="CD64" s="338">
        <v>13</v>
      </c>
      <c r="CE64" s="335">
        <v>44986</v>
      </c>
      <c r="CF64" s="337">
        <v>0</v>
      </c>
      <c r="CG64" s="337" t="s">
        <v>90</v>
      </c>
      <c r="CH64" s="337">
        <v>0</v>
      </c>
      <c r="CI64" s="337" t="s">
        <v>80</v>
      </c>
      <c r="CJ64" s="337"/>
      <c r="CK64" s="337"/>
      <c r="CL64" s="337"/>
      <c r="CM64" s="337" t="s">
        <v>73</v>
      </c>
      <c r="CN64" s="337">
        <v>3</v>
      </c>
    </row>
    <row r="65" spans="1:92">
      <c r="A65" s="273">
        <v>66</v>
      </c>
      <c r="B65" s="273" t="s">
        <v>458</v>
      </c>
      <c r="C65" s="273" t="s">
        <v>325</v>
      </c>
      <c r="D65" s="273" t="s">
        <v>83</v>
      </c>
      <c r="E65" s="273" t="s">
        <v>194</v>
      </c>
      <c r="F65" s="273" t="s">
        <v>385</v>
      </c>
      <c r="G65" s="273" t="s">
        <v>459</v>
      </c>
      <c r="H65" s="274">
        <v>44927</v>
      </c>
      <c r="I65" s="273">
        <v>11220</v>
      </c>
      <c r="J65" s="273">
        <v>775</v>
      </c>
      <c r="W65" s="273">
        <v>139267</v>
      </c>
      <c r="X65" s="273" t="s">
        <v>64</v>
      </c>
      <c r="Y65" s="273" t="s">
        <v>75</v>
      </c>
      <c r="Z65" s="273" t="s">
        <v>231</v>
      </c>
      <c r="AA65" s="273" t="s">
        <v>231</v>
      </c>
      <c r="AB65" s="274">
        <v>45047</v>
      </c>
      <c r="AC65" s="273">
        <v>12177</v>
      </c>
      <c r="AD65" s="273">
        <v>24</v>
      </c>
      <c r="AE65" s="273">
        <v>2.7275999999999998</v>
      </c>
      <c r="AF65" s="273" t="s">
        <v>90</v>
      </c>
      <c r="AG65" s="273" t="s">
        <v>460</v>
      </c>
      <c r="AH65" s="273" t="s">
        <v>461</v>
      </c>
      <c r="AI65" s="273" t="s">
        <v>123</v>
      </c>
      <c r="AJ65" s="273" t="s">
        <v>200</v>
      </c>
      <c r="AK65" s="273">
        <v>288367</v>
      </c>
      <c r="AL65" s="273" t="s">
        <v>83</v>
      </c>
      <c r="AM65" s="273" t="s">
        <v>404</v>
      </c>
      <c r="AN65" s="273" t="s">
        <v>456</v>
      </c>
      <c r="AO65" s="273" t="s">
        <v>457</v>
      </c>
      <c r="AP65" s="274">
        <v>44927</v>
      </c>
      <c r="AQ65" s="273">
        <v>15363</v>
      </c>
      <c r="AR65" s="273">
        <v>739</v>
      </c>
      <c r="AU65" s="273" t="s">
        <v>108</v>
      </c>
      <c r="BG65" s="273">
        <v>283783</v>
      </c>
      <c r="BH65" s="273" t="s">
        <v>64</v>
      </c>
      <c r="BI65" s="273" t="s">
        <v>404</v>
      </c>
      <c r="BJ65" s="273" t="s">
        <v>408</v>
      </c>
      <c r="BK65" s="273" t="s">
        <v>423</v>
      </c>
      <c r="BL65" s="274">
        <v>45047</v>
      </c>
      <c r="BM65" s="273">
        <v>12212</v>
      </c>
      <c r="BN65" s="273">
        <v>56</v>
      </c>
      <c r="BO65" s="273">
        <v>19970</v>
      </c>
      <c r="BP65" s="273" t="s">
        <v>80</v>
      </c>
      <c r="BQ65" s="273">
        <v>18115.716569600001</v>
      </c>
      <c r="BR65" s="273" t="s">
        <v>81</v>
      </c>
      <c r="BS65" s="273" t="s">
        <v>448</v>
      </c>
      <c r="BT65" s="273">
        <v>0</v>
      </c>
      <c r="BU65" s="273">
        <v>176052</v>
      </c>
      <c r="BV65" s="279" t="s">
        <v>64</v>
      </c>
      <c r="BW65" s="280" t="s">
        <v>63</v>
      </c>
      <c r="BX65" s="280" t="s">
        <v>65</v>
      </c>
      <c r="BY65" s="280" t="s">
        <v>65</v>
      </c>
      <c r="BZ65" s="280" t="s">
        <v>151</v>
      </c>
      <c r="CA65" s="280" t="s">
        <v>152</v>
      </c>
      <c r="CB65" s="280" t="s">
        <v>161</v>
      </c>
      <c r="CC65" s="280" t="s">
        <v>162</v>
      </c>
      <c r="CD65" s="281">
        <v>11</v>
      </c>
      <c r="CE65" s="277">
        <v>44986</v>
      </c>
      <c r="CF65" s="280">
        <v>772</v>
      </c>
      <c r="CG65" s="280" t="s">
        <v>90</v>
      </c>
      <c r="CH65" s="280">
        <v>772</v>
      </c>
      <c r="CI65" s="280" t="s">
        <v>80</v>
      </c>
      <c r="CJ65" s="280"/>
      <c r="CK65" s="280"/>
      <c r="CL65" s="280"/>
      <c r="CM65" s="280" t="s">
        <v>73</v>
      </c>
      <c r="CN65" s="280">
        <v>3</v>
      </c>
    </row>
    <row r="66" spans="1:92">
      <c r="A66" s="273">
        <v>67</v>
      </c>
      <c r="B66" s="273" t="s">
        <v>462</v>
      </c>
      <c r="C66" s="273" t="s">
        <v>463</v>
      </c>
      <c r="D66" s="273" t="s">
        <v>83</v>
      </c>
      <c r="E66" s="273" t="s">
        <v>194</v>
      </c>
      <c r="F66" s="273" t="s">
        <v>385</v>
      </c>
      <c r="G66" s="273" t="s">
        <v>459</v>
      </c>
      <c r="H66" s="274">
        <v>44927</v>
      </c>
      <c r="I66" s="273">
        <v>11220</v>
      </c>
      <c r="J66" s="273">
        <v>775</v>
      </c>
      <c r="K66" s="273">
        <v>0</v>
      </c>
      <c r="L66" s="273" t="s">
        <v>66</v>
      </c>
      <c r="N66" s="273" t="s">
        <v>107</v>
      </c>
      <c r="W66" s="273">
        <v>139292</v>
      </c>
      <c r="X66" s="273" t="s">
        <v>64</v>
      </c>
      <c r="Y66" s="273" t="s">
        <v>75</v>
      </c>
      <c r="Z66" s="273" t="s">
        <v>231</v>
      </c>
      <c r="AA66" s="273" t="s">
        <v>231</v>
      </c>
      <c r="AB66" s="274">
        <v>45047</v>
      </c>
      <c r="AC66" s="273">
        <v>12177</v>
      </c>
      <c r="AD66" s="273">
        <v>24</v>
      </c>
      <c r="AE66" s="273">
        <v>8.7436000000000007</v>
      </c>
      <c r="AF66" s="273" t="s">
        <v>90</v>
      </c>
      <c r="AG66" s="273" t="s">
        <v>464</v>
      </c>
      <c r="AH66" s="273" t="s">
        <v>465</v>
      </c>
      <c r="AI66" s="273" t="s">
        <v>123</v>
      </c>
      <c r="AJ66" s="273" t="s">
        <v>200</v>
      </c>
      <c r="AK66" s="273">
        <v>288372</v>
      </c>
      <c r="AL66" s="273" t="s">
        <v>83</v>
      </c>
      <c r="AM66" s="273" t="s">
        <v>287</v>
      </c>
      <c r="AN66" s="273" t="s">
        <v>466</v>
      </c>
      <c r="AO66" s="273" t="s">
        <v>467</v>
      </c>
      <c r="AP66" s="274">
        <v>45108</v>
      </c>
      <c r="AQ66" s="273">
        <v>15082</v>
      </c>
      <c r="AR66" s="273">
        <v>798</v>
      </c>
      <c r="AU66" s="273" t="s">
        <v>108</v>
      </c>
      <c r="BG66" s="273">
        <v>280864</v>
      </c>
      <c r="BH66" s="273" t="s">
        <v>64</v>
      </c>
      <c r="BI66" s="273" t="s">
        <v>404</v>
      </c>
      <c r="BJ66" s="273" t="s">
        <v>408</v>
      </c>
      <c r="BK66" s="273" t="s">
        <v>423</v>
      </c>
      <c r="BL66" s="274">
        <v>45078</v>
      </c>
      <c r="BM66" s="273">
        <v>12481</v>
      </c>
      <c r="BN66" s="273">
        <v>56</v>
      </c>
      <c r="BO66" s="273">
        <v>18464</v>
      </c>
      <c r="BP66" s="273" t="s">
        <v>80</v>
      </c>
      <c r="BQ66" s="273">
        <v>17049.678095200001</v>
      </c>
      <c r="BR66" s="273" t="s">
        <v>81</v>
      </c>
      <c r="BS66" s="273" t="s">
        <v>448</v>
      </c>
      <c r="BT66" s="273">
        <v>0</v>
      </c>
      <c r="BU66" s="273">
        <v>187888</v>
      </c>
      <c r="BV66" s="336" t="s">
        <v>64</v>
      </c>
      <c r="BW66" s="337" t="s">
        <v>63</v>
      </c>
      <c r="BX66" s="337" t="s">
        <v>65</v>
      </c>
      <c r="BY66" s="337" t="s">
        <v>65</v>
      </c>
      <c r="BZ66" s="337" t="s">
        <v>151</v>
      </c>
      <c r="CA66" s="337" t="s">
        <v>152</v>
      </c>
      <c r="CB66" s="337" t="s">
        <v>153</v>
      </c>
      <c r="CC66" s="337" t="s">
        <v>154</v>
      </c>
      <c r="CD66" s="338">
        <v>10</v>
      </c>
      <c r="CE66" s="335">
        <v>44986</v>
      </c>
      <c r="CF66" s="337">
        <v>1478</v>
      </c>
      <c r="CG66" s="337" t="s">
        <v>90</v>
      </c>
      <c r="CH66" s="337">
        <v>1478</v>
      </c>
      <c r="CI66" s="337" t="s">
        <v>80</v>
      </c>
      <c r="CJ66" s="337"/>
      <c r="CK66" s="337"/>
      <c r="CL66" s="337"/>
      <c r="CM66" s="337" t="s">
        <v>73</v>
      </c>
      <c r="CN66" s="337">
        <v>3</v>
      </c>
    </row>
    <row r="67" spans="1:92">
      <c r="A67" s="273">
        <v>68</v>
      </c>
      <c r="B67" s="273" t="s">
        <v>468</v>
      </c>
      <c r="C67" s="273" t="s">
        <v>469</v>
      </c>
      <c r="D67" s="273" t="s">
        <v>83</v>
      </c>
      <c r="E67" s="273" t="s">
        <v>194</v>
      </c>
      <c r="F67" s="273" t="s">
        <v>385</v>
      </c>
      <c r="G67" s="273" t="s">
        <v>459</v>
      </c>
      <c r="H67" s="274">
        <v>44927</v>
      </c>
      <c r="I67" s="273">
        <v>11220</v>
      </c>
      <c r="J67" s="273">
        <v>775</v>
      </c>
      <c r="K67" s="273">
        <v>2786.48</v>
      </c>
      <c r="L67" s="273" t="s">
        <v>66</v>
      </c>
      <c r="M67" s="273">
        <v>292.86</v>
      </c>
      <c r="N67" s="273" t="s">
        <v>115</v>
      </c>
      <c r="W67" s="273">
        <v>139291</v>
      </c>
      <c r="X67" s="273" t="s">
        <v>64</v>
      </c>
      <c r="Y67" s="273" t="s">
        <v>75</v>
      </c>
      <c r="Z67" s="273" t="s">
        <v>231</v>
      </c>
      <c r="AA67" s="273" t="s">
        <v>231</v>
      </c>
      <c r="AB67" s="274">
        <v>45047</v>
      </c>
      <c r="AC67" s="273">
        <v>12177</v>
      </c>
      <c r="AD67" s="273">
        <v>24</v>
      </c>
      <c r="AE67" s="273">
        <v>0.05</v>
      </c>
      <c r="AF67" s="273" t="s">
        <v>90</v>
      </c>
      <c r="AG67" s="273" t="s">
        <v>470</v>
      </c>
      <c r="AH67" s="273" t="s">
        <v>471</v>
      </c>
      <c r="AI67" s="273" t="s">
        <v>123</v>
      </c>
      <c r="AJ67" s="273" t="s">
        <v>200</v>
      </c>
      <c r="AK67" s="273">
        <v>288377</v>
      </c>
      <c r="AL67" s="273" t="s">
        <v>83</v>
      </c>
      <c r="AM67" s="273" t="s">
        <v>287</v>
      </c>
      <c r="AN67" s="273" t="s">
        <v>466</v>
      </c>
      <c r="AO67" s="273" t="s">
        <v>467</v>
      </c>
      <c r="AP67" s="274">
        <v>45108</v>
      </c>
      <c r="AQ67" s="273">
        <v>15673</v>
      </c>
      <c r="AR67" s="273">
        <v>798</v>
      </c>
      <c r="AS67" s="273">
        <v>47642.2</v>
      </c>
      <c r="AT67" s="273" t="s">
        <v>66</v>
      </c>
      <c r="AU67" s="273" t="s">
        <v>451</v>
      </c>
      <c r="AV67" s="273" t="s">
        <v>451</v>
      </c>
      <c r="BG67" s="273">
        <v>285346</v>
      </c>
      <c r="BH67" s="273" t="s">
        <v>64</v>
      </c>
      <c r="BI67" s="273" t="s">
        <v>404</v>
      </c>
      <c r="BJ67" s="273" t="s">
        <v>408</v>
      </c>
      <c r="BK67" s="273" t="s">
        <v>423</v>
      </c>
      <c r="BL67" s="274">
        <v>45108</v>
      </c>
      <c r="BM67" s="273">
        <v>12750</v>
      </c>
      <c r="BN67" s="273">
        <v>56</v>
      </c>
      <c r="BO67" s="273">
        <v>18909</v>
      </c>
      <c r="BP67" s="273" t="s">
        <v>80</v>
      </c>
      <c r="BQ67" s="273">
        <v>17563.896056699999</v>
      </c>
      <c r="BR67" s="273" t="s">
        <v>81</v>
      </c>
      <c r="BS67" s="273" t="s">
        <v>448</v>
      </c>
      <c r="BT67" s="273">
        <v>0</v>
      </c>
      <c r="BU67" s="273">
        <v>201372</v>
      </c>
      <c r="BV67" s="279" t="s">
        <v>64</v>
      </c>
      <c r="BW67" s="280" t="s">
        <v>63</v>
      </c>
      <c r="BX67" s="280" t="s">
        <v>65</v>
      </c>
      <c r="BY67" s="280" t="s">
        <v>65</v>
      </c>
      <c r="BZ67" s="280" t="s">
        <v>138</v>
      </c>
      <c r="CA67" s="280" t="s">
        <v>139</v>
      </c>
      <c r="CB67" s="280" t="s">
        <v>140</v>
      </c>
      <c r="CC67" s="280" t="s">
        <v>141</v>
      </c>
      <c r="CD67" s="281">
        <v>9</v>
      </c>
      <c r="CE67" s="277">
        <v>44986</v>
      </c>
      <c r="CF67" s="280">
        <v>0</v>
      </c>
      <c r="CG67" s="280" t="s">
        <v>90</v>
      </c>
      <c r="CH67" s="280">
        <v>0</v>
      </c>
      <c r="CI67" s="280" t="s">
        <v>80</v>
      </c>
      <c r="CJ67" s="280"/>
      <c r="CK67" s="280"/>
      <c r="CL67" s="280"/>
      <c r="CM67" s="280" t="s">
        <v>73</v>
      </c>
      <c r="CN67" s="280">
        <v>3</v>
      </c>
    </row>
    <row r="68" spans="1:92">
      <c r="A68" s="273">
        <v>69</v>
      </c>
      <c r="B68" s="273" t="s">
        <v>472</v>
      </c>
      <c r="C68" s="273" t="s">
        <v>473</v>
      </c>
      <c r="D68" s="273" t="s">
        <v>83</v>
      </c>
      <c r="E68" s="273" t="s">
        <v>194</v>
      </c>
      <c r="F68" s="273" t="s">
        <v>385</v>
      </c>
      <c r="G68" s="273" t="s">
        <v>459</v>
      </c>
      <c r="H68" s="274">
        <v>44958</v>
      </c>
      <c r="I68" s="273">
        <v>11382</v>
      </c>
      <c r="J68" s="273">
        <v>775</v>
      </c>
      <c r="W68" s="273">
        <v>143965</v>
      </c>
      <c r="X68" s="273" t="s">
        <v>64</v>
      </c>
      <c r="Y68" s="273" t="s">
        <v>75</v>
      </c>
      <c r="Z68" s="273" t="s">
        <v>231</v>
      </c>
      <c r="AA68" s="273" t="s">
        <v>231</v>
      </c>
      <c r="AB68" s="274">
        <v>45047</v>
      </c>
      <c r="AC68" s="273">
        <v>12177</v>
      </c>
      <c r="AD68" s="273">
        <v>24</v>
      </c>
      <c r="AE68" s="273">
        <v>5.72</v>
      </c>
      <c r="AF68" s="273" t="s">
        <v>90</v>
      </c>
      <c r="AG68" s="273" t="s">
        <v>474</v>
      </c>
      <c r="AH68" s="273" t="s">
        <v>475</v>
      </c>
      <c r="AI68" s="273" t="s">
        <v>123</v>
      </c>
      <c r="AJ68" s="273" t="s">
        <v>200</v>
      </c>
      <c r="AK68" s="273">
        <v>288382</v>
      </c>
      <c r="AL68" s="273" t="s">
        <v>83</v>
      </c>
      <c r="AM68" s="273" t="s">
        <v>287</v>
      </c>
      <c r="AN68" s="273" t="s">
        <v>466</v>
      </c>
      <c r="AO68" s="273" t="s">
        <v>467</v>
      </c>
      <c r="AP68" s="274">
        <v>45108</v>
      </c>
      <c r="AQ68" s="273">
        <v>15673</v>
      </c>
      <c r="AR68" s="273">
        <v>798</v>
      </c>
      <c r="AS68" s="273">
        <v>540604</v>
      </c>
      <c r="AT68" s="273" t="s">
        <v>66</v>
      </c>
      <c r="AU68" s="273" t="s">
        <v>295</v>
      </c>
      <c r="AV68" s="273" t="s">
        <v>296</v>
      </c>
      <c r="BE68" s="273">
        <v>0</v>
      </c>
      <c r="BF68" s="273" t="s">
        <v>297</v>
      </c>
      <c r="BG68" s="273">
        <v>324084</v>
      </c>
      <c r="BH68" s="273" t="s">
        <v>64</v>
      </c>
      <c r="BI68" s="273" t="s">
        <v>404</v>
      </c>
      <c r="BJ68" s="273" t="s">
        <v>408</v>
      </c>
      <c r="BK68" s="273" t="s">
        <v>423</v>
      </c>
      <c r="BL68" s="274">
        <v>45139</v>
      </c>
      <c r="BM68" s="273">
        <v>13425</v>
      </c>
      <c r="BN68" s="273">
        <v>56</v>
      </c>
      <c r="BO68" s="273">
        <v>18602</v>
      </c>
      <c r="BP68" s="273" t="s">
        <v>80</v>
      </c>
      <c r="BQ68" s="273">
        <v>17085.615845699998</v>
      </c>
      <c r="BR68" s="273" t="s">
        <v>81</v>
      </c>
      <c r="BS68" s="273" t="s">
        <v>448</v>
      </c>
      <c r="BT68" s="273">
        <v>0</v>
      </c>
      <c r="BU68" s="273">
        <v>219386</v>
      </c>
      <c r="BV68" s="336" t="s">
        <v>64</v>
      </c>
      <c r="BW68" s="337" t="s">
        <v>63</v>
      </c>
      <c r="BX68" s="337" t="s">
        <v>65</v>
      </c>
      <c r="BY68" s="337" t="s">
        <v>65</v>
      </c>
      <c r="BZ68" s="337" t="s">
        <v>126</v>
      </c>
      <c r="CA68" s="337" t="s">
        <v>127</v>
      </c>
      <c r="CB68" s="337" t="s">
        <v>133</v>
      </c>
      <c r="CC68" s="337" t="s">
        <v>134</v>
      </c>
      <c r="CD68" s="338">
        <v>7</v>
      </c>
      <c r="CE68" s="335">
        <v>44986</v>
      </c>
      <c r="CF68" s="337"/>
      <c r="CG68" s="337"/>
      <c r="CH68" s="337"/>
      <c r="CI68" s="337" t="s">
        <v>104</v>
      </c>
      <c r="CJ68" s="337"/>
      <c r="CK68" s="337"/>
      <c r="CL68" s="337"/>
      <c r="CM68" s="337" t="s">
        <v>73</v>
      </c>
      <c r="CN68" s="337">
        <v>3</v>
      </c>
    </row>
    <row r="69" spans="1:92">
      <c r="A69" s="273">
        <v>72</v>
      </c>
      <c r="B69" s="273" t="s">
        <v>476</v>
      </c>
      <c r="C69" s="273" t="s">
        <v>477</v>
      </c>
      <c r="D69" s="273" t="s">
        <v>83</v>
      </c>
      <c r="E69" s="273" t="s">
        <v>194</v>
      </c>
      <c r="F69" s="273" t="s">
        <v>385</v>
      </c>
      <c r="G69" s="273" t="s">
        <v>459</v>
      </c>
      <c r="H69" s="274">
        <v>44958</v>
      </c>
      <c r="I69" s="273">
        <v>11382</v>
      </c>
      <c r="J69" s="273">
        <v>775</v>
      </c>
      <c r="K69" s="273">
        <v>0</v>
      </c>
      <c r="L69" s="273" t="s">
        <v>66</v>
      </c>
      <c r="N69" s="273" t="s">
        <v>107</v>
      </c>
      <c r="W69" s="273">
        <v>143990</v>
      </c>
      <c r="X69" s="273" t="s">
        <v>64</v>
      </c>
      <c r="Y69" s="273" t="s">
        <v>75</v>
      </c>
      <c r="Z69" s="273" t="s">
        <v>231</v>
      </c>
      <c r="AA69" s="273" t="s">
        <v>231</v>
      </c>
      <c r="AB69" s="274">
        <v>45047</v>
      </c>
      <c r="AC69" s="273">
        <v>12177</v>
      </c>
      <c r="AD69" s="273">
        <v>24</v>
      </c>
      <c r="AE69" s="273">
        <v>3.13</v>
      </c>
      <c r="AF69" s="273" t="s">
        <v>90</v>
      </c>
      <c r="AG69" s="273" t="s">
        <v>478</v>
      </c>
      <c r="AH69" s="273" t="s">
        <v>479</v>
      </c>
      <c r="AI69" s="273" t="s">
        <v>123</v>
      </c>
      <c r="AJ69" s="273" t="s">
        <v>200</v>
      </c>
      <c r="AK69" s="273">
        <v>288388</v>
      </c>
      <c r="AL69" s="273" t="s">
        <v>83</v>
      </c>
      <c r="AM69" s="273" t="s">
        <v>287</v>
      </c>
      <c r="AN69" s="273" t="s">
        <v>466</v>
      </c>
      <c r="AO69" s="273" t="s">
        <v>467</v>
      </c>
      <c r="AP69" s="274">
        <v>45200</v>
      </c>
      <c r="AQ69" s="273">
        <v>15228</v>
      </c>
      <c r="AR69" s="273">
        <v>798</v>
      </c>
      <c r="AU69" s="273" t="s">
        <v>108</v>
      </c>
      <c r="BG69" s="273">
        <v>282470</v>
      </c>
      <c r="BH69" s="273" t="s">
        <v>64</v>
      </c>
      <c r="BI69" s="273" t="s">
        <v>404</v>
      </c>
      <c r="BJ69" s="273" t="s">
        <v>408</v>
      </c>
      <c r="BK69" s="273" t="s">
        <v>423</v>
      </c>
      <c r="BL69" s="274">
        <v>45170</v>
      </c>
      <c r="BM69" s="273">
        <v>13752</v>
      </c>
      <c r="BN69" s="273">
        <v>56</v>
      </c>
      <c r="BO69" s="273">
        <v>17613</v>
      </c>
      <c r="BP69" s="273" t="s">
        <v>80</v>
      </c>
      <c r="BQ69" s="273">
        <v>16140.337004200001</v>
      </c>
      <c r="BR69" s="273" t="s">
        <v>81</v>
      </c>
      <c r="BS69" s="273" t="s">
        <v>448</v>
      </c>
      <c r="BT69" s="273">
        <v>0</v>
      </c>
      <c r="BU69" s="273">
        <v>232337</v>
      </c>
      <c r="BV69" s="279" t="s">
        <v>64</v>
      </c>
      <c r="BW69" s="280" t="s">
        <v>63</v>
      </c>
      <c r="BX69" s="280" t="s">
        <v>65</v>
      </c>
      <c r="BY69" s="280" t="s">
        <v>65</v>
      </c>
      <c r="BZ69" s="280" t="s">
        <v>126</v>
      </c>
      <c r="CA69" s="280" t="s">
        <v>127</v>
      </c>
      <c r="CB69" s="280" t="s">
        <v>128</v>
      </c>
      <c r="CC69" s="280" t="s">
        <v>129</v>
      </c>
      <c r="CD69" s="281">
        <v>6</v>
      </c>
      <c r="CE69" s="277">
        <v>44986</v>
      </c>
      <c r="CF69" s="280"/>
      <c r="CG69" s="280"/>
      <c r="CH69" s="280"/>
      <c r="CI69" s="280" t="s">
        <v>80</v>
      </c>
      <c r="CJ69" s="280"/>
      <c r="CK69" s="280"/>
      <c r="CL69" s="280"/>
      <c r="CM69" s="280" t="s">
        <v>73</v>
      </c>
      <c r="CN69" s="280">
        <v>3</v>
      </c>
    </row>
    <row r="70" spans="1:92">
      <c r="A70" s="273">
        <v>73</v>
      </c>
      <c r="B70" s="273" t="s">
        <v>480</v>
      </c>
      <c r="C70" s="273" t="s">
        <v>481</v>
      </c>
      <c r="D70" s="273" t="s">
        <v>83</v>
      </c>
      <c r="E70" s="273" t="s">
        <v>194</v>
      </c>
      <c r="F70" s="273" t="s">
        <v>385</v>
      </c>
      <c r="G70" s="273" t="s">
        <v>459</v>
      </c>
      <c r="H70" s="274">
        <v>44958</v>
      </c>
      <c r="I70" s="273">
        <v>11382</v>
      </c>
      <c r="J70" s="273">
        <v>775</v>
      </c>
      <c r="K70" s="273">
        <v>2786.48</v>
      </c>
      <c r="L70" s="273" t="s">
        <v>66</v>
      </c>
      <c r="M70" s="273">
        <v>292.86</v>
      </c>
      <c r="N70" s="273" t="s">
        <v>115</v>
      </c>
      <c r="W70" s="273">
        <v>143989</v>
      </c>
      <c r="X70" s="273" t="s">
        <v>64</v>
      </c>
      <c r="Y70" s="273" t="s">
        <v>75</v>
      </c>
      <c r="Z70" s="273" t="s">
        <v>231</v>
      </c>
      <c r="AA70" s="273" t="s">
        <v>231</v>
      </c>
      <c r="AB70" s="274">
        <v>45047</v>
      </c>
      <c r="AC70" s="273">
        <v>12177</v>
      </c>
      <c r="AD70" s="273">
        <v>24</v>
      </c>
      <c r="AE70" s="273">
        <v>0.15</v>
      </c>
      <c r="AF70" s="273" t="s">
        <v>90</v>
      </c>
      <c r="AG70" s="273" t="s">
        <v>482</v>
      </c>
      <c r="AH70" s="273" t="s">
        <v>483</v>
      </c>
      <c r="AI70" s="273" t="s">
        <v>123</v>
      </c>
      <c r="AJ70" s="273" t="s">
        <v>200</v>
      </c>
      <c r="AK70" s="273">
        <v>288396</v>
      </c>
      <c r="AL70" s="273" t="s">
        <v>83</v>
      </c>
      <c r="AM70" s="273" t="s">
        <v>287</v>
      </c>
      <c r="AN70" s="273" t="s">
        <v>484</v>
      </c>
      <c r="AO70" s="273" t="s">
        <v>485</v>
      </c>
      <c r="AP70" s="274">
        <v>44927</v>
      </c>
      <c r="AQ70" s="273">
        <v>14796</v>
      </c>
      <c r="AR70" s="273">
        <v>807</v>
      </c>
      <c r="AU70" s="273" t="s">
        <v>108</v>
      </c>
      <c r="BG70" s="273">
        <v>277718</v>
      </c>
      <c r="BH70" s="273" t="s">
        <v>64</v>
      </c>
      <c r="BI70" s="273" t="s">
        <v>404</v>
      </c>
      <c r="BJ70" s="273" t="s">
        <v>408</v>
      </c>
      <c r="BK70" s="273" t="s">
        <v>423</v>
      </c>
      <c r="BL70" s="274">
        <v>45200</v>
      </c>
      <c r="BM70" s="273">
        <v>14087</v>
      </c>
      <c r="BN70" s="273">
        <v>56</v>
      </c>
      <c r="BO70" s="273">
        <v>17314</v>
      </c>
      <c r="BP70" s="273" t="s">
        <v>80</v>
      </c>
      <c r="BQ70" s="273">
        <v>15907.859886599999</v>
      </c>
      <c r="BR70" s="273" t="s">
        <v>81</v>
      </c>
      <c r="BS70" s="273" t="s">
        <v>448</v>
      </c>
      <c r="BT70" s="273">
        <v>0</v>
      </c>
      <c r="BU70" s="273">
        <v>250354</v>
      </c>
      <c r="BV70" s="336" t="s">
        <v>64</v>
      </c>
      <c r="BW70" s="337" t="s">
        <v>63</v>
      </c>
      <c r="BX70" s="337" t="s">
        <v>65</v>
      </c>
      <c r="BY70" s="337" t="s">
        <v>65</v>
      </c>
      <c r="BZ70" s="337" t="s">
        <v>110</v>
      </c>
      <c r="CA70" s="337" t="s">
        <v>111</v>
      </c>
      <c r="CB70" s="337" t="s">
        <v>117</v>
      </c>
      <c r="CC70" s="337" t="s">
        <v>118</v>
      </c>
      <c r="CD70" s="338">
        <v>5</v>
      </c>
      <c r="CE70" s="335">
        <v>44986</v>
      </c>
      <c r="CF70" s="337"/>
      <c r="CG70" s="337"/>
      <c r="CH70" s="337"/>
      <c r="CI70" s="337" t="s">
        <v>104</v>
      </c>
      <c r="CJ70" s="337"/>
      <c r="CK70" s="337"/>
      <c r="CL70" s="337"/>
      <c r="CM70" s="337" t="s">
        <v>73</v>
      </c>
      <c r="CN70" s="337">
        <v>3</v>
      </c>
    </row>
    <row r="71" spans="1:92">
      <c r="A71" s="273">
        <v>74</v>
      </c>
      <c r="B71" s="273" t="s">
        <v>486</v>
      </c>
      <c r="C71" s="273" t="s">
        <v>487</v>
      </c>
      <c r="D71" s="273" t="s">
        <v>83</v>
      </c>
      <c r="E71" s="273" t="s">
        <v>194</v>
      </c>
      <c r="F71" s="273" t="s">
        <v>385</v>
      </c>
      <c r="G71" s="273" t="s">
        <v>459</v>
      </c>
      <c r="H71" s="274">
        <v>44986</v>
      </c>
      <c r="I71" s="273">
        <v>11544</v>
      </c>
      <c r="J71" s="273">
        <v>775</v>
      </c>
      <c r="W71" s="273">
        <v>148663</v>
      </c>
      <c r="X71" s="273" t="s">
        <v>64</v>
      </c>
      <c r="Y71" s="273" t="s">
        <v>75</v>
      </c>
      <c r="Z71" s="273" t="s">
        <v>231</v>
      </c>
      <c r="AA71" s="273" t="s">
        <v>231</v>
      </c>
      <c r="AB71" s="274">
        <v>45047</v>
      </c>
      <c r="AC71" s="273">
        <v>12177</v>
      </c>
      <c r="AD71" s="273">
        <v>24</v>
      </c>
      <c r="AE71" s="273">
        <v>5.35</v>
      </c>
      <c r="AF71" s="273" t="s">
        <v>90</v>
      </c>
      <c r="AG71" s="273" t="s">
        <v>488</v>
      </c>
      <c r="AH71" s="273" t="s">
        <v>489</v>
      </c>
      <c r="AI71" s="273" t="s">
        <v>123</v>
      </c>
      <c r="AJ71" s="273" t="s">
        <v>200</v>
      </c>
      <c r="AK71" s="273">
        <v>288401</v>
      </c>
      <c r="AL71" s="273" t="s">
        <v>83</v>
      </c>
      <c r="AM71" s="273" t="s">
        <v>287</v>
      </c>
      <c r="AN71" s="273" t="s">
        <v>484</v>
      </c>
      <c r="AO71" s="273" t="s">
        <v>485</v>
      </c>
      <c r="AP71" s="274">
        <v>44927</v>
      </c>
      <c r="AQ71" s="273">
        <v>15380</v>
      </c>
      <c r="AR71" s="273">
        <v>807</v>
      </c>
      <c r="AS71" s="273">
        <v>2.4E-2</v>
      </c>
      <c r="AT71" s="273" t="s">
        <v>77</v>
      </c>
      <c r="AU71" s="273" t="s">
        <v>97</v>
      </c>
      <c r="AV71" s="273" t="s">
        <v>98</v>
      </c>
      <c r="BA71" s="273" t="s">
        <v>99</v>
      </c>
      <c r="BG71" s="273">
        <v>283942</v>
      </c>
      <c r="BH71" s="273" t="s">
        <v>64</v>
      </c>
      <c r="BI71" s="273" t="s">
        <v>404</v>
      </c>
      <c r="BJ71" s="273" t="s">
        <v>408</v>
      </c>
      <c r="BK71" s="273" t="s">
        <v>423</v>
      </c>
      <c r="BL71" s="274">
        <v>45231</v>
      </c>
      <c r="BM71" s="273">
        <v>14455</v>
      </c>
      <c r="BN71" s="273">
        <v>56</v>
      </c>
      <c r="BO71" s="273">
        <v>15620</v>
      </c>
      <c r="BP71" s="273" t="s">
        <v>80</v>
      </c>
      <c r="BQ71" s="273">
        <v>14195.258328899999</v>
      </c>
      <c r="BR71" s="273" t="s">
        <v>81</v>
      </c>
      <c r="BS71" s="273" t="s">
        <v>448</v>
      </c>
      <c r="BT71" s="273">
        <v>0</v>
      </c>
      <c r="BU71" s="273">
        <v>269238</v>
      </c>
      <c r="BV71" s="279" t="s">
        <v>64</v>
      </c>
      <c r="BW71" s="280" t="s">
        <v>63</v>
      </c>
      <c r="BX71" s="280" t="s">
        <v>65</v>
      </c>
      <c r="BY71" s="280" t="s">
        <v>65</v>
      </c>
      <c r="BZ71" s="280" t="s">
        <v>110</v>
      </c>
      <c r="CA71" s="280" t="s">
        <v>111</v>
      </c>
      <c r="CB71" s="280" t="s">
        <v>112</v>
      </c>
      <c r="CC71" s="280" t="s">
        <v>113</v>
      </c>
      <c r="CD71" s="281">
        <v>4</v>
      </c>
      <c r="CE71" s="277">
        <v>44986</v>
      </c>
      <c r="CF71" s="280"/>
      <c r="CG71" s="280"/>
      <c r="CH71" s="280"/>
      <c r="CI71" s="280" t="s">
        <v>80</v>
      </c>
      <c r="CJ71" s="280"/>
      <c r="CK71" s="280"/>
      <c r="CL71" s="280"/>
      <c r="CM71" s="280" t="s">
        <v>73</v>
      </c>
      <c r="CN71" s="280">
        <v>3</v>
      </c>
    </row>
    <row r="72" spans="1:92">
      <c r="A72" s="273">
        <v>75</v>
      </c>
      <c r="B72" s="273" t="s">
        <v>490</v>
      </c>
      <c r="C72" s="273" t="s">
        <v>491</v>
      </c>
      <c r="D72" s="273" t="s">
        <v>83</v>
      </c>
      <c r="E72" s="273" t="s">
        <v>194</v>
      </c>
      <c r="F72" s="273" t="s">
        <v>385</v>
      </c>
      <c r="G72" s="273" t="s">
        <v>459</v>
      </c>
      <c r="H72" s="274">
        <v>44986</v>
      </c>
      <c r="I72" s="273">
        <v>11544</v>
      </c>
      <c r="J72" s="273">
        <v>775</v>
      </c>
      <c r="K72" s="273">
        <v>0</v>
      </c>
      <c r="L72" s="273" t="s">
        <v>66</v>
      </c>
      <c r="N72" s="273" t="s">
        <v>107</v>
      </c>
      <c r="W72" s="273">
        <v>148688</v>
      </c>
      <c r="X72" s="273" t="s">
        <v>64</v>
      </c>
      <c r="Y72" s="273" t="s">
        <v>75</v>
      </c>
      <c r="Z72" s="273" t="s">
        <v>231</v>
      </c>
      <c r="AA72" s="273" t="s">
        <v>231</v>
      </c>
      <c r="AB72" s="274">
        <v>45047</v>
      </c>
      <c r="AC72" s="273">
        <v>12177</v>
      </c>
      <c r="AD72" s="273">
        <v>24</v>
      </c>
      <c r="AE72" s="273">
        <v>16.8</v>
      </c>
      <c r="AF72" s="273" t="s">
        <v>90</v>
      </c>
      <c r="AG72" s="273" t="s">
        <v>492</v>
      </c>
      <c r="AH72" s="273" t="s">
        <v>493</v>
      </c>
      <c r="AI72" s="273" t="s">
        <v>123</v>
      </c>
      <c r="AJ72" s="273" t="s">
        <v>200</v>
      </c>
      <c r="AK72" s="273">
        <v>288406</v>
      </c>
      <c r="AL72" s="273" t="s">
        <v>83</v>
      </c>
      <c r="AM72" s="273" t="s">
        <v>287</v>
      </c>
      <c r="AN72" s="273" t="s">
        <v>484</v>
      </c>
      <c r="AO72" s="273" t="s">
        <v>485</v>
      </c>
      <c r="AP72" s="274">
        <v>44927</v>
      </c>
      <c r="AQ72" s="273">
        <v>15380</v>
      </c>
      <c r="AR72" s="273">
        <v>807</v>
      </c>
      <c r="AS72" s="273">
        <v>0.29499999999999998</v>
      </c>
      <c r="AT72" s="273" t="s">
        <v>77</v>
      </c>
      <c r="AU72" s="273" t="s">
        <v>97</v>
      </c>
      <c r="AV72" s="273" t="s">
        <v>216</v>
      </c>
      <c r="BA72" s="273" t="s">
        <v>99</v>
      </c>
      <c r="BG72" s="273">
        <v>326626</v>
      </c>
      <c r="BH72" s="273" t="s">
        <v>64</v>
      </c>
      <c r="BI72" s="273" t="s">
        <v>404</v>
      </c>
      <c r="BJ72" s="273" t="s">
        <v>408</v>
      </c>
      <c r="BK72" s="273" t="s">
        <v>423</v>
      </c>
      <c r="BL72" s="274">
        <v>45261</v>
      </c>
      <c r="BM72" s="273">
        <v>16927</v>
      </c>
      <c r="BN72" s="273">
        <v>56</v>
      </c>
      <c r="BO72" s="273">
        <v>14464</v>
      </c>
      <c r="BP72" s="273" t="s">
        <v>80</v>
      </c>
      <c r="BQ72" s="273">
        <v>13286.828089799999</v>
      </c>
      <c r="BR72" s="273" t="s">
        <v>81</v>
      </c>
      <c r="BS72" s="273" t="s">
        <v>448</v>
      </c>
      <c r="BT72" s="273">
        <v>0</v>
      </c>
      <c r="BU72" s="273">
        <v>311514</v>
      </c>
      <c r="BV72" s="336" t="s">
        <v>64</v>
      </c>
      <c r="BW72" s="337" t="s">
        <v>63</v>
      </c>
      <c r="BX72" s="337" t="s">
        <v>65</v>
      </c>
      <c r="BY72" s="337" t="s">
        <v>65</v>
      </c>
      <c r="BZ72" s="337" t="s">
        <v>204</v>
      </c>
      <c r="CA72" s="337" t="s">
        <v>205</v>
      </c>
      <c r="CB72" s="337" t="s">
        <v>206</v>
      </c>
      <c r="CC72" s="337" t="s">
        <v>207</v>
      </c>
      <c r="CD72" s="338">
        <v>0</v>
      </c>
      <c r="CE72" s="335">
        <v>45108</v>
      </c>
      <c r="CF72" s="337"/>
      <c r="CG72" s="337" t="s">
        <v>181</v>
      </c>
      <c r="CH72" s="337"/>
      <c r="CI72" s="337" t="s">
        <v>208</v>
      </c>
      <c r="CJ72" s="337" t="s">
        <v>209</v>
      </c>
      <c r="CK72" s="337"/>
      <c r="CL72" s="337"/>
      <c r="CM72" s="337" t="s">
        <v>73</v>
      </c>
      <c r="CN72" s="337">
        <v>3</v>
      </c>
    </row>
    <row r="73" spans="1:92">
      <c r="A73" s="273">
        <v>76</v>
      </c>
      <c r="B73" s="273" t="s">
        <v>494</v>
      </c>
      <c r="C73" s="273" t="s">
        <v>495</v>
      </c>
      <c r="D73" s="273" t="s">
        <v>83</v>
      </c>
      <c r="E73" s="273" t="s">
        <v>194</v>
      </c>
      <c r="F73" s="273" t="s">
        <v>385</v>
      </c>
      <c r="G73" s="273" t="s">
        <v>459</v>
      </c>
      <c r="H73" s="274">
        <v>44986</v>
      </c>
      <c r="I73" s="273">
        <v>11544</v>
      </c>
      <c r="J73" s="273">
        <v>775</v>
      </c>
      <c r="K73" s="273">
        <v>2786.48</v>
      </c>
      <c r="L73" s="273" t="s">
        <v>66</v>
      </c>
      <c r="M73" s="273">
        <v>292.86</v>
      </c>
      <c r="N73" s="273" t="s">
        <v>115</v>
      </c>
      <c r="W73" s="273">
        <v>148687</v>
      </c>
      <c r="X73" s="273" t="s">
        <v>64</v>
      </c>
      <c r="Y73" s="273" t="s">
        <v>75</v>
      </c>
      <c r="Z73" s="273" t="s">
        <v>231</v>
      </c>
      <c r="AA73" s="273" t="s">
        <v>231</v>
      </c>
      <c r="AB73" s="274">
        <v>45047</v>
      </c>
      <c r="AC73" s="273">
        <v>12177</v>
      </c>
      <c r="AD73" s="273">
        <v>24</v>
      </c>
      <c r="AE73" s="273">
        <v>7.3700000000000002E-2</v>
      </c>
      <c r="AF73" s="273" t="s">
        <v>90</v>
      </c>
      <c r="AG73" s="273" t="s">
        <v>496</v>
      </c>
      <c r="AH73" s="273" t="s">
        <v>497</v>
      </c>
      <c r="AI73" s="273" t="s">
        <v>123</v>
      </c>
      <c r="AJ73" s="273" t="s">
        <v>200</v>
      </c>
      <c r="AK73" s="273">
        <v>288416</v>
      </c>
      <c r="AL73" s="273" t="s">
        <v>83</v>
      </c>
      <c r="AM73" s="273" t="s">
        <v>287</v>
      </c>
      <c r="AN73" s="273" t="s">
        <v>484</v>
      </c>
      <c r="AO73" s="273" t="s">
        <v>485</v>
      </c>
      <c r="AP73" s="274">
        <v>44927</v>
      </c>
      <c r="AQ73" s="273">
        <v>15380</v>
      </c>
      <c r="AR73" s="273">
        <v>807</v>
      </c>
      <c r="AS73" s="273">
        <v>0.62</v>
      </c>
      <c r="AT73" s="273" t="s">
        <v>77</v>
      </c>
      <c r="AU73" s="273" t="s">
        <v>97</v>
      </c>
      <c r="AV73" s="273" t="s">
        <v>216</v>
      </c>
      <c r="BA73" s="273" t="s">
        <v>99</v>
      </c>
      <c r="BG73" s="273">
        <v>326630</v>
      </c>
      <c r="BH73" s="273" t="s">
        <v>64</v>
      </c>
      <c r="BI73" s="273" t="s">
        <v>404</v>
      </c>
      <c r="BJ73" s="273" t="s">
        <v>408</v>
      </c>
      <c r="BK73" s="273" t="s">
        <v>427</v>
      </c>
      <c r="BL73" s="274">
        <v>44927</v>
      </c>
      <c r="BM73" s="273">
        <v>11811</v>
      </c>
      <c r="BN73" s="273">
        <v>57</v>
      </c>
      <c r="BO73" s="273">
        <v>8382</v>
      </c>
      <c r="BP73" s="273" t="s">
        <v>80</v>
      </c>
      <c r="BQ73" s="273">
        <v>9313.8696729999992</v>
      </c>
      <c r="BR73" s="273" t="s">
        <v>81</v>
      </c>
      <c r="BS73" s="273" t="s">
        <v>498</v>
      </c>
      <c r="BT73" s="273">
        <v>0</v>
      </c>
      <c r="BU73" s="273">
        <v>156839</v>
      </c>
      <c r="BV73" s="279" t="s">
        <v>64</v>
      </c>
      <c r="BW73" s="280" t="s">
        <v>63</v>
      </c>
      <c r="BX73" s="280" t="s">
        <v>65</v>
      </c>
      <c r="BY73" s="280" t="s">
        <v>65</v>
      </c>
      <c r="BZ73" s="280" t="s">
        <v>86</v>
      </c>
      <c r="CA73" s="280" t="s">
        <v>87</v>
      </c>
      <c r="CB73" s="280" t="s">
        <v>217</v>
      </c>
      <c r="CC73" s="280" t="s">
        <v>218</v>
      </c>
      <c r="CD73" s="281">
        <v>2</v>
      </c>
      <c r="CE73" s="277">
        <v>45108</v>
      </c>
      <c r="CF73" s="280"/>
      <c r="CG73" s="280" t="s">
        <v>181</v>
      </c>
      <c r="CH73" s="280"/>
      <c r="CI73" s="280" t="s">
        <v>181</v>
      </c>
      <c r="CJ73" s="280" t="s">
        <v>499</v>
      </c>
      <c r="CK73" s="280"/>
      <c r="CL73" s="280"/>
      <c r="CM73" s="280" t="s">
        <v>73</v>
      </c>
      <c r="CN73" s="280">
        <v>3</v>
      </c>
    </row>
    <row r="74" spans="1:92">
      <c r="A74" s="273">
        <v>77</v>
      </c>
      <c r="B74" s="273" t="s">
        <v>500</v>
      </c>
      <c r="C74" s="273" t="s">
        <v>501</v>
      </c>
      <c r="D74" s="273" t="s">
        <v>83</v>
      </c>
      <c r="E74" s="273" t="s">
        <v>194</v>
      </c>
      <c r="F74" s="273" t="s">
        <v>385</v>
      </c>
      <c r="G74" s="273" t="s">
        <v>459</v>
      </c>
      <c r="H74" s="274">
        <v>45017</v>
      </c>
      <c r="I74" s="273">
        <v>11706</v>
      </c>
      <c r="J74" s="273">
        <v>775</v>
      </c>
      <c r="W74" s="273">
        <v>153361</v>
      </c>
      <c r="X74" s="273" t="s">
        <v>64</v>
      </c>
      <c r="Y74" s="273" t="s">
        <v>75</v>
      </c>
      <c r="Z74" s="273" t="s">
        <v>231</v>
      </c>
      <c r="AA74" s="273" t="s">
        <v>231</v>
      </c>
      <c r="AB74" s="274">
        <v>45047</v>
      </c>
      <c r="AC74" s="273">
        <v>12177</v>
      </c>
      <c r="AD74" s="273">
        <v>24</v>
      </c>
      <c r="AE74" s="273">
        <v>1.1299999999999999E-2</v>
      </c>
      <c r="AF74" s="273" t="s">
        <v>90</v>
      </c>
      <c r="AG74" s="273" t="s">
        <v>502</v>
      </c>
      <c r="AH74" s="273" t="s">
        <v>503</v>
      </c>
      <c r="AI74" s="273" t="s">
        <v>123</v>
      </c>
      <c r="AJ74" s="273" t="s">
        <v>200</v>
      </c>
      <c r="AK74" s="273">
        <v>288427</v>
      </c>
      <c r="AL74" s="273" t="s">
        <v>83</v>
      </c>
      <c r="AM74" s="273" t="s">
        <v>287</v>
      </c>
      <c r="AN74" s="273" t="s">
        <v>484</v>
      </c>
      <c r="AO74" s="273" t="s">
        <v>485</v>
      </c>
      <c r="AP74" s="274">
        <v>44927</v>
      </c>
      <c r="AQ74" s="273">
        <v>15380</v>
      </c>
      <c r="AR74" s="273">
        <v>807</v>
      </c>
      <c r="AS74" s="273">
        <v>3.7999999999999999E-2</v>
      </c>
      <c r="AT74" s="273" t="s">
        <v>77</v>
      </c>
      <c r="AU74" s="273" t="s">
        <v>97</v>
      </c>
      <c r="AV74" s="273" t="s">
        <v>98</v>
      </c>
      <c r="BA74" s="273" t="s">
        <v>99</v>
      </c>
      <c r="BG74" s="273">
        <v>326634</v>
      </c>
      <c r="BH74" s="273" t="s">
        <v>83</v>
      </c>
      <c r="BI74" s="273" t="s">
        <v>63</v>
      </c>
      <c r="BJ74" s="273" t="s">
        <v>504</v>
      </c>
      <c r="BK74" s="273" t="s">
        <v>505</v>
      </c>
      <c r="BL74" s="274">
        <v>45231</v>
      </c>
      <c r="BM74" s="273">
        <v>14504</v>
      </c>
      <c r="BN74" s="273">
        <v>684</v>
      </c>
      <c r="BO74" s="273">
        <v>1939</v>
      </c>
      <c r="BP74" s="273" t="s">
        <v>80</v>
      </c>
      <c r="BQ74" s="273">
        <v>977.77679999999998</v>
      </c>
      <c r="BR74" s="273" t="s">
        <v>81</v>
      </c>
      <c r="BS74" s="273" t="s">
        <v>506</v>
      </c>
      <c r="BT74" s="273">
        <v>0</v>
      </c>
      <c r="BU74" s="273">
        <v>296203</v>
      </c>
      <c r="BV74" s="336" t="s">
        <v>64</v>
      </c>
      <c r="BW74" s="337" t="s">
        <v>63</v>
      </c>
      <c r="BX74" s="337" t="s">
        <v>65</v>
      </c>
      <c r="BY74" s="337" t="s">
        <v>65</v>
      </c>
      <c r="BZ74" s="337" t="s">
        <v>138</v>
      </c>
      <c r="CA74" s="337" t="s">
        <v>139</v>
      </c>
      <c r="CB74" s="337" t="s">
        <v>190</v>
      </c>
      <c r="CC74" s="337" t="s">
        <v>191</v>
      </c>
      <c r="CD74" s="338">
        <v>8</v>
      </c>
      <c r="CE74" s="335">
        <v>45108</v>
      </c>
      <c r="CF74" s="337">
        <v>0</v>
      </c>
      <c r="CG74" s="337" t="s">
        <v>90</v>
      </c>
      <c r="CH74" s="337">
        <v>0</v>
      </c>
      <c r="CI74" s="337" t="s">
        <v>80</v>
      </c>
      <c r="CJ74" s="337"/>
      <c r="CK74" s="337"/>
      <c r="CL74" s="337"/>
      <c r="CM74" s="337" t="s">
        <v>73</v>
      </c>
      <c r="CN74" s="337">
        <v>3</v>
      </c>
    </row>
    <row r="75" spans="1:92">
      <c r="A75" s="273">
        <v>667</v>
      </c>
      <c r="B75" s="273" t="s">
        <v>507</v>
      </c>
      <c r="C75" s="273" t="s">
        <v>84</v>
      </c>
      <c r="D75" s="273" t="s">
        <v>83</v>
      </c>
      <c r="E75" s="273" t="s">
        <v>194</v>
      </c>
      <c r="F75" s="273" t="s">
        <v>385</v>
      </c>
      <c r="G75" s="273" t="s">
        <v>459</v>
      </c>
      <c r="H75" s="274">
        <v>45017</v>
      </c>
      <c r="I75" s="273">
        <v>11706</v>
      </c>
      <c r="J75" s="273">
        <v>775</v>
      </c>
      <c r="K75" s="273">
        <v>0</v>
      </c>
      <c r="L75" s="273" t="s">
        <v>66</v>
      </c>
      <c r="N75" s="273" t="s">
        <v>107</v>
      </c>
      <c r="W75" s="273">
        <v>153386</v>
      </c>
      <c r="X75" s="273" t="s">
        <v>64</v>
      </c>
      <c r="Y75" s="273" t="s">
        <v>75</v>
      </c>
      <c r="Z75" s="273" t="s">
        <v>231</v>
      </c>
      <c r="AA75" s="273" t="s">
        <v>231</v>
      </c>
      <c r="AB75" s="274">
        <v>45047</v>
      </c>
      <c r="AC75" s="273">
        <v>12177</v>
      </c>
      <c r="AD75" s="273">
        <v>24</v>
      </c>
      <c r="AE75" s="273">
        <v>0.57999999999999996</v>
      </c>
      <c r="AF75" s="273" t="s">
        <v>90</v>
      </c>
      <c r="AG75" s="273" t="s">
        <v>508</v>
      </c>
      <c r="AH75" s="273" t="s">
        <v>509</v>
      </c>
      <c r="AI75" s="273" t="s">
        <v>123</v>
      </c>
      <c r="AJ75" s="273" t="s">
        <v>200</v>
      </c>
      <c r="AK75" s="273">
        <v>288433</v>
      </c>
      <c r="AL75" s="273" t="s">
        <v>83</v>
      </c>
      <c r="AM75" s="273" t="s">
        <v>287</v>
      </c>
      <c r="AN75" s="273" t="s">
        <v>484</v>
      </c>
      <c r="AO75" s="273" t="s">
        <v>485</v>
      </c>
      <c r="AP75" s="274">
        <v>44927</v>
      </c>
      <c r="AQ75" s="273">
        <v>15380</v>
      </c>
      <c r="AR75" s="273">
        <v>807</v>
      </c>
      <c r="AS75" s="273">
        <v>6.5000000000000002E-2</v>
      </c>
      <c r="AT75" s="273" t="s">
        <v>77</v>
      </c>
      <c r="AU75" s="273" t="s">
        <v>97</v>
      </c>
      <c r="AV75" s="273" t="s">
        <v>98</v>
      </c>
      <c r="BA75" s="273" t="s">
        <v>99</v>
      </c>
      <c r="BG75" s="273">
        <v>326638</v>
      </c>
      <c r="BH75" s="273" t="s">
        <v>83</v>
      </c>
      <c r="BI75" s="273" t="s">
        <v>63</v>
      </c>
      <c r="BJ75" s="273" t="s">
        <v>504</v>
      </c>
      <c r="BK75" s="273" t="s">
        <v>510</v>
      </c>
      <c r="BL75" s="274">
        <v>44927</v>
      </c>
      <c r="BM75" s="273">
        <v>12083</v>
      </c>
      <c r="BN75" s="273">
        <v>685</v>
      </c>
      <c r="BO75" s="273">
        <v>207</v>
      </c>
      <c r="BP75" s="273" t="s">
        <v>80</v>
      </c>
      <c r="BQ75" s="273">
        <v>112.6576</v>
      </c>
      <c r="BR75" s="273" t="s">
        <v>81</v>
      </c>
      <c r="BS75" s="273" t="s">
        <v>506</v>
      </c>
      <c r="BT75" s="273">
        <v>0</v>
      </c>
      <c r="BU75" s="273">
        <v>167107</v>
      </c>
      <c r="BV75" s="279" t="s">
        <v>64</v>
      </c>
      <c r="BW75" s="280" t="s">
        <v>63</v>
      </c>
      <c r="BX75" s="280" t="s">
        <v>65</v>
      </c>
      <c r="BY75" s="280" t="s">
        <v>65</v>
      </c>
      <c r="BZ75" s="280" t="s">
        <v>86</v>
      </c>
      <c r="CA75" s="280" t="s">
        <v>87</v>
      </c>
      <c r="CB75" s="280" t="s">
        <v>179</v>
      </c>
      <c r="CC75" s="280" t="s">
        <v>180</v>
      </c>
      <c r="CD75" s="281">
        <v>1</v>
      </c>
      <c r="CE75" s="277">
        <v>45108</v>
      </c>
      <c r="CF75" s="280"/>
      <c r="CG75" s="280" t="s">
        <v>181</v>
      </c>
      <c r="CH75" s="280"/>
      <c r="CI75" s="280" t="s">
        <v>181</v>
      </c>
      <c r="CJ75" s="280" t="s">
        <v>511</v>
      </c>
      <c r="CK75" s="280"/>
      <c r="CL75" s="280"/>
      <c r="CM75" s="280" t="s">
        <v>73</v>
      </c>
      <c r="CN75" s="280">
        <v>3</v>
      </c>
    </row>
    <row r="76" spans="1:92">
      <c r="A76" s="273">
        <v>668</v>
      </c>
      <c r="B76" s="273" t="s">
        <v>512</v>
      </c>
      <c r="C76" s="273" t="s">
        <v>437</v>
      </c>
      <c r="D76" s="273" t="s">
        <v>83</v>
      </c>
      <c r="E76" s="273" t="s">
        <v>194</v>
      </c>
      <c r="F76" s="273" t="s">
        <v>385</v>
      </c>
      <c r="G76" s="273" t="s">
        <v>459</v>
      </c>
      <c r="H76" s="274">
        <v>45017</v>
      </c>
      <c r="I76" s="273">
        <v>11706</v>
      </c>
      <c r="J76" s="273">
        <v>775</v>
      </c>
      <c r="K76" s="273">
        <v>2786.48</v>
      </c>
      <c r="L76" s="273" t="s">
        <v>66</v>
      </c>
      <c r="M76" s="273">
        <v>292.86</v>
      </c>
      <c r="N76" s="273" t="s">
        <v>115</v>
      </c>
      <c r="W76" s="273">
        <v>153385</v>
      </c>
      <c r="X76" s="273" t="s">
        <v>64</v>
      </c>
      <c r="Y76" s="273" t="s">
        <v>75</v>
      </c>
      <c r="Z76" s="273" t="s">
        <v>231</v>
      </c>
      <c r="AA76" s="273" t="s">
        <v>231</v>
      </c>
      <c r="AB76" s="274">
        <v>45139</v>
      </c>
      <c r="AC76" s="273">
        <v>13390</v>
      </c>
      <c r="AD76" s="273">
        <v>24</v>
      </c>
      <c r="AE76" s="273">
        <v>0.22</v>
      </c>
      <c r="AF76" s="273" t="s">
        <v>90</v>
      </c>
      <c r="AG76" s="273" t="s">
        <v>397</v>
      </c>
      <c r="AH76" s="273" t="s">
        <v>398</v>
      </c>
      <c r="AI76" s="273" t="s">
        <v>123</v>
      </c>
      <c r="AJ76" s="273" t="s">
        <v>200</v>
      </c>
      <c r="AK76" s="273">
        <v>290252</v>
      </c>
      <c r="AL76" s="273" t="s">
        <v>83</v>
      </c>
      <c r="AM76" s="273" t="s">
        <v>287</v>
      </c>
      <c r="AN76" s="273" t="s">
        <v>484</v>
      </c>
      <c r="AO76" s="273" t="s">
        <v>485</v>
      </c>
      <c r="AP76" s="274">
        <v>44927</v>
      </c>
      <c r="AQ76" s="273">
        <v>15380</v>
      </c>
      <c r="AR76" s="273">
        <v>807</v>
      </c>
      <c r="AS76" s="273">
        <v>16</v>
      </c>
      <c r="AT76" s="273" t="s">
        <v>77</v>
      </c>
      <c r="AU76" s="273" t="s">
        <v>269</v>
      </c>
      <c r="AV76" s="273" t="s">
        <v>513</v>
      </c>
      <c r="BA76" s="273" t="s">
        <v>249</v>
      </c>
      <c r="BG76" s="273">
        <v>344559</v>
      </c>
      <c r="BH76" s="273" t="s">
        <v>83</v>
      </c>
      <c r="BI76" s="273" t="s">
        <v>63</v>
      </c>
      <c r="BJ76" s="273" t="s">
        <v>504</v>
      </c>
      <c r="BK76" s="273" t="s">
        <v>510</v>
      </c>
      <c r="BL76" s="274">
        <v>44958</v>
      </c>
      <c r="BM76" s="273">
        <v>12088</v>
      </c>
      <c r="BN76" s="273">
        <v>685</v>
      </c>
      <c r="BO76" s="273">
        <v>0</v>
      </c>
      <c r="BP76" s="273" t="s">
        <v>80</v>
      </c>
      <c r="BQ76" s="273">
        <v>0</v>
      </c>
      <c r="BR76" s="273" t="s">
        <v>81</v>
      </c>
      <c r="BS76" s="273" t="s">
        <v>122</v>
      </c>
      <c r="BT76" s="273">
        <v>0</v>
      </c>
      <c r="BU76" s="273">
        <v>167202</v>
      </c>
      <c r="BV76" s="336" t="s">
        <v>64</v>
      </c>
      <c r="BW76" s="337" t="s">
        <v>63</v>
      </c>
      <c r="BX76" s="337" t="s">
        <v>65</v>
      </c>
      <c r="BY76" s="337" t="s">
        <v>65</v>
      </c>
      <c r="BZ76" s="337" t="s">
        <v>167</v>
      </c>
      <c r="CA76" s="337" t="s">
        <v>168</v>
      </c>
      <c r="CB76" s="337" t="s">
        <v>313</v>
      </c>
      <c r="CC76" s="337" t="s">
        <v>314</v>
      </c>
      <c r="CD76" s="338">
        <v>14</v>
      </c>
      <c r="CE76" s="335">
        <v>45108</v>
      </c>
      <c r="CF76" s="337">
        <v>0</v>
      </c>
      <c r="CG76" s="337" t="s">
        <v>90</v>
      </c>
      <c r="CH76" s="337">
        <v>0</v>
      </c>
      <c r="CI76" s="337" t="s">
        <v>80</v>
      </c>
      <c r="CJ76" s="337"/>
      <c r="CK76" s="337"/>
      <c r="CL76" s="337"/>
      <c r="CM76" s="337" t="s">
        <v>73</v>
      </c>
      <c r="CN76" s="337">
        <v>3</v>
      </c>
    </row>
    <row r="77" spans="1:92">
      <c r="A77" s="273">
        <v>669</v>
      </c>
      <c r="B77" s="273" t="s">
        <v>514</v>
      </c>
      <c r="C77" s="273" t="s">
        <v>515</v>
      </c>
      <c r="D77" s="273" t="s">
        <v>83</v>
      </c>
      <c r="E77" s="273" t="s">
        <v>194</v>
      </c>
      <c r="F77" s="273" t="s">
        <v>385</v>
      </c>
      <c r="G77" s="273" t="s">
        <v>459</v>
      </c>
      <c r="H77" s="274">
        <v>45047</v>
      </c>
      <c r="I77" s="273">
        <v>12322</v>
      </c>
      <c r="J77" s="273">
        <v>775</v>
      </c>
      <c r="W77" s="273">
        <v>178880</v>
      </c>
      <c r="X77" s="273" t="s">
        <v>64</v>
      </c>
      <c r="Y77" s="273" t="s">
        <v>75</v>
      </c>
      <c r="Z77" s="273" t="s">
        <v>231</v>
      </c>
      <c r="AA77" s="273" t="s">
        <v>231</v>
      </c>
      <c r="AB77" s="274">
        <v>45139</v>
      </c>
      <c r="AC77" s="273">
        <v>13390</v>
      </c>
      <c r="AD77" s="273">
        <v>24</v>
      </c>
      <c r="AE77" s="273">
        <v>0.15</v>
      </c>
      <c r="AF77" s="273" t="s">
        <v>90</v>
      </c>
      <c r="AG77" s="273" t="s">
        <v>401</v>
      </c>
      <c r="AH77" s="273" t="s">
        <v>402</v>
      </c>
      <c r="AI77" s="273" t="s">
        <v>123</v>
      </c>
      <c r="AJ77" s="273" t="s">
        <v>200</v>
      </c>
      <c r="AK77" s="273">
        <v>290258</v>
      </c>
      <c r="AL77" s="273" t="s">
        <v>83</v>
      </c>
      <c r="AM77" s="273" t="s">
        <v>287</v>
      </c>
      <c r="AN77" s="273" t="s">
        <v>484</v>
      </c>
      <c r="AO77" s="273" t="s">
        <v>485</v>
      </c>
      <c r="AP77" s="274">
        <v>44927</v>
      </c>
      <c r="AQ77" s="273">
        <v>15380</v>
      </c>
      <c r="AR77" s="273">
        <v>807</v>
      </c>
      <c r="AS77" s="273">
        <v>2.1349999999999998</v>
      </c>
      <c r="AT77" s="273" t="s">
        <v>77</v>
      </c>
      <c r="AU77" s="273" t="s">
        <v>269</v>
      </c>
      <c r="AV77" s="273" t="s">
        <v>248</v>
      </c>
      <c r="BA77" s="273" t="s">
        <v>249</v>
      </c>
      <c r="BG77" s="273">
        <v>344563</v>
      </c>
      <c r="BH77" s="273" t="s">
        <v>83</v>
      </c>
      <c r="BI77" s="273" t="s">
        <v>63</v>
      </c>
      <c r="BJ77" s="273" t="s">
        <v>504</v>
      </c>
      <c r="BK77" s="273" t="s">
        <v>510</v>
      </c>
      <c r="BL77" s="274">
        <v>44986</v>
      </c>
      <c r="BM77" s="273">
        <v>12093</v>
      </c>
      <c r="BN77" s="273">
        <v>685</v>
      </c>
      <c r="BO77" s="273">
        <v>199</v>
      </c>
      <c r="BP77" s="273" t="s">
        <v>80</v>
      </c>
      <c r="BQ77" s="273">
        <v>108.0992</v>
      </c>
      <c r="BR77" s="273" t="s">
        <v>81</v>
      </c>
      <c r="BS77" s="273" t="s">
        <v>506</v>
      </c>
      <c r="BT77" s="273">
        <v>0</v>
      </c>
      <c r="BU77" s="273">
        <v>167297</v>
      </c>
      <c r="BV77" s="279" t="s">
        <v>64</v>
      </c>
      <c r="BW77" s="280" t="s">
        <v>63</v>
      </c>
      <c r="BX77" s="280" t="s">
        <v>65</v>
      </c>
      <c r="BY77" s="280" t="s">
        <v>65</v>
      </c>
      <c r="BZ77" s="280" t="s">
        <v>167</v>
      </c>
      <c r="CA77" s="280" t="s">
        <v>168</v>
      </c>
      <c r="CB77" s="280" t="s">
        <v>319</v>
      </c>
      <c r="CC77" s="280" t="s">
        <v>320</v>
      </c>
      <c r="CD77" s="281">
        <v>15</v>
      </c>
      <c r="CE77" s="277">
        <v>45108</v>
      </c>
      <c r="CF77" s="280">
        <v>0</v>
      </c>
      <c r="CG77" s="280" t="s">
        <v>90</v>
      </c>
      <c r="CH77" s="280">
        <v>0</v>
      </c>
      <c r="CI77" s="280" t="s">
        <v>80</v>
      </c>
      <c r="CJ77" s="280"/>
      <c r="CK77" s="280"/>
      <c r="CL77" s="280"/>
      <c r="CM77" s="280" t="s">
        <v>73</v>
      </c>
      <c r="CN77" s="280">
        <v>3</v>
      </c>
    </row>
    <row r="78" spans="1:92">
      <c r="A78" s="273">
        <v>670</v>
      </c>
      <c r="B78" s="273" t="s">
        <v>516</v>
      </c>
      <c r="C78" s="273" t="s">
        <v>517</v>
      </c>
      <c r="D78" s="273" t="s">
        <v>83</v>
      </c>
      <c r="E78" s="273" t="s">
        <v>194</v>
      </c>
      <c r="F78" s="273" t="s">
        <v>385</v>
      </c>
      <c r="G78" s="273" t="s">
        <v>459</v>
      </c>
      <c r="H78" s="274">
        <v>45047</v>
      </c>
      <c r="I78" s="273">
        <v>12322</v>
      </c>
      <c r="J78" s="273">
        <v>775</v>
      </c>
      <c r="K78" s="273">
        <v>0</v>
      </c>
      <c r="L78" s="273" t="s">
        <v>66</v>
      </c>
      <c r="N78" s="273" t="s">
        <v>107</v>
      </c>
      <c r="W78" s="273">
        <v>178905</v>
      </c>
      <c r="X78" s="273" t="s">
        <v>64</v>
      </c>
      <c r="Y78" s="273" t="s">
        <v>75</v>
      </c>
      <c r="Z78" s="273" t="s">
        <v>231</v>
      </c>
      <c r="AA78" s="273" t="s">
        <v>231</v>
      </c>
      <c r="AB78" s="274">
        <v>45139</v>
      </c>
      <c r="AC78" s="273">
        <v>13390</v>
      </c>
      <c r="AD78" s="273">
        <v>24</v>
      </c>
      <c r="AE78" s="273">
        <v>2.56</v>
      </c>
      <c r="AF78" s="273" t="s">
        <v>90</v>
      </c>
      <c r="AG78" s="273" t="s">
        <v>409</v>
      </c>
      <c r="AH78" s="273" t="s">
        <v>410</v>
      </c>
      <c r="AI78" s="273" t="s">
        <v>123</v>
      </c>
      <c r="AJ78" s="273" t="s">
        <v>200</v>
      </c>
      <c r="AK78" s="273">
        <v>290264</v>
      </c>
      <c r="AL78" s="273" t="s">
        <v>83</v>
      </c>
      <c r="AM78" s="273" t="s">
        <v>287</v>
      </c>
      <c r="AN78" s="273" t="s">
        <v>518</v>
      </c>
      <c r="AO78" s="273" t="s">
        <v>519</v>
      </c>
      <c r="AP78" s="274">
        <v>44927</v>
      </c>
      <c r="AQ78" s="273">
        <v>15393</v>
      </c>
      <c r="AR78" s="273">
        <v>832</v>
      </c>
      <c r="AS78" s="273">
        <v>10.8</v>
      </c>
      <c r="AT78" s="273" t="s">
        <v>77</v>
      </c>
      <c r="AU78" s="273" t="s">
        <v>269</v>
      </c>
      <c r="AV78" s="273" t="s">
        <v>248</v>
      </c>
      <c r="BA78" s="273" t="s">
        <v>249</v>
      </c>
      <c r="BG78" s="273">
        <v>284059</v>
      </c>
      <c r="BH78" s="273" t="s">
        <v>83</v>
      </c>
      <c r="BI78" s="273" t="s">
        <v>63</v>
      </c>
      <c r="BJ78" s="273" t="s">
        <v>504</v>
      </c>
      <c r="BK78" s="273" t="s">
        <v>510</v>
      </c>
      <c r="BL78" s="274">
        <v>45017</v>
      </c>
      <c r="BM78" s="273">
        <v>12098</v>
      </c>
      <c r="BN78" s="273">
        <v>685</v>
      </c>
      <c r="BO78" s="273">
        <v>0</v>
      </c>
      <c r="BP78" s="273" t="s">
        <v>80</v>
      </c>
      <c r="BQ78" s="273">
        <v>0</v>
      </c>
      <c r="BR78" s="273" t="s">
        <v>81</v>
      </c>
      <c r="BS78" s="273" t="s">
        <v>122</v>
      </c>
      <c r="BT78" s="273">
        <v>0</v>
      </c>
      <c r="BU78" s="273">
        <v>167392</v>
      </c>
      <c r="BV78" s="336" t="s">
        <v>64</v>
      </c>
      <c r="BW78" s="337" t="s">
        <v>63</v>
      </c>
      <c r="BX78" s="337" t="s">
        <v>65</v>
      </c>
      <c r="BY78" s="337" t="s">
        <v>65</v>
      </c>
      <c r="BZ78" s="337" t="s">
        <v>167</v>
      </c>
      <c r="CA78" s="337" t="s">
        <v>168</v>
      </c>
      <c r="CB78" s="337" t="s">
        <v>169</v>
      </c>
      <c r="CC78" s="337" t="s">
        <v>170</v>
      </c>
      <c r="CD78" s="338">
        <v>12</v>
      </c>
      <c r="CE78" s="335">
        <v>45108</v>
      </c>
      <c r="CF78" s="337">
        <v>2.6</v>
      </c>
      <c r="CG78" s="337" t="s">
        <v>90</v>
      </c>
      <c r="CH78" s="337">
        <v>2.6</v>
      </c>
      <c r="CI78" s="337" t="s">
        <v>80</v>
      </c>
      <c r="CJ78" s="337"/>
      <c r="CK78" s="337"/>
      <c r="CL78" s="337"/>
      <c r="CM78" s="337" t="s">
        <v>73</v>
      </c>
      <c r="CN78" s="337">
        <v>3</v>
      </c>
    </row>
    <row r="79" spans="1:92">
      <c r="A79" s="273">
        <v>671</v>
      </c>
      <c r="B79" s="273" t="s">
        <v>520</v>
      </c>
      <c r="C79" s="273" t="s">
        <v>442</v>
      </c>
      <c r="D79" s="273" t="s">
        <v>83</v>
      </c>
      <c r="E79" s="273" t="s">
        <v>194</v>
      </c>
      <c r="F79" s="273" t="s">
        <v>385</v>
      </c>
      <c r="G79" s="273" t="s">
        <v>459</v>
      </c>
      <c r="H79" s="274">
        <v>45047</v>
      </c>
      <c r="I79" s="273">
        <v>12322</v>
      </c>
      <c r="J79" s="273">
        <v>775</v>
      </c>
      <c r="K79" s="273">
        <v>2786.48</v>
      </c>
      <c r="L79" s="273" t="s">
        <v>66</v>
      </c>
      <c r="M79" s="273">
        <v>292.86</v>
      </c>
      <c r="N79" s="273" t="s">
        <v>115</v>
      </c>
      <c r="W79" s="273">
        <v>178904</v>
      </c>
      <c r="X79" s="273" t="s">
        <v>64</v>
      </c>
      <c r="Y79" s="273" t="s">
        <v>75</v>
      </c>
      <c r="Z79" s="273" t="s">
        <v>231</v>
      </c>
      <c r="AA79" s="273" t="s">
        <v>231</v>
      </c>
      <c r="AB79" s="274">
        <v>45139</v>
      </c>
      <c r="AC79" s="273">
        <v>13390</v>
      </c>
      <c r="AD79" s="273">
        <v>24</v>
      </c>
      <c r="AE79" s="273">
        <v>2.94</v>
      </c>
      <c r="AF79" s="273" t="s">
        <v>90</v>
      </c>
      <c r="AG79" s="273" t="s">
        <v>521</v>
      </c>
      <c r="AH79" s="273" t="s">
        <v>522</v>
      </c>
      <c r="AI79" s="273" t="s">
        <v>199</v>
      </c>
      <c r="AJ79" s="273" t="s">
        <v>200</v>
      </c>
      <c r="AK79" s="273">
        <v>290277</v>
      </c>
      <c r="AL79" s="273" t="s">
        <v>83</v>
      </c>
      <c r="AM79" s="273" t="s">
        <v>287</v>
      </c>
      <c r="AN79" s="273" t="s">
        <v>518</v>
      </c>
      <c r="AO79" s="273" t="s">
        <v>519</v>
      </c>
      <c r="AP79" s="274">
        <v>44927</v>
      </c>
      <c r="AQ79" s="273">
        <v>15393</v>
      </c>
      <c r="AR79" s="273">
        <v>832</v>
      </c>
      <c r="AS79" s="273">
        <v>4.9000000000000004</v>
      </c>
      <c r="AT79" s="273" t="s">
        <v>77</v>
      </c>
      <c r="AU79" s="273" t="s">
        <v>269</v>
      </c>
      <c r="AV79" s="273" t="s">
        <v>290</v>
      </c>
      <c r="BA79" s="273" t="s">
        <v>249</v>
      </c>
      <c r="BG79" s="273">
        <v>336401</v>
      </c>
      <c r="BH79" s="273" t="s">
        <v>83</v>
      </c>
      <c r="BI79" s="273" t="s">
        <v>63</v>
      </c>
      <c r="BJ79" s="273" t="s">
        <v>504</v>
      </c>
      <c r="BK79" s="273" t="s">
        <v>510</v>
      </c>
      <c r="BL79" s="274">
        <v>45047</v>
      </c>
      <c r="BM79" s="273">
        <v>12263</v>
      </c>
      <c r="BN79" s="273">
        <v>685</v>
      </c>
      <c r="BO79" s="273">
        <v>247</v>
      </c>
      <c r="BP79" s="273" t="s">
        <v>80</v>
      </c>
      <c r="BQ79" s="273">
        <v>127.73287999999999</v>
      </c>
      <c r="BR79" s="273" t="s">
        <v>81</v>
      </c>
      <c r="BS79" s="273" t="s">
        <v>506</v>
      </c>
      <c r="BT79" s="273">
        <v>0</v>
      </c>
      <c r="BU79" s="273">
        <v>177258</v>
      </c>
      <c r="BV79" s="279" t="s">
        <v>64</v>
      </c>
      <c r="BW79" s="280" t="s">
        <v>63</v>
      </c>
      <c r="BX79" s="280" t="s">
        <v>65</v>
      </c>
      <c r="BY79" s="280" t="s">
        <v>65</v>
      </c>
      <c r="BZ79" s="280" t="s">
        <v>167</v>
      </c>
      <c r="CA79" s="280" t="s">
        <v>168</v>
      </c>
      <c r="CB79" s="280" t="s">
        <v>353</v>
      </c>
      <c r="CC79" s="280" t="s">
        <v>354</v>
      </c>
      <c r="CD79" s="281">
        <v>13</v>
      </c>
      <c r="CE79" s="277">
        <v>45108</v>
      </c>
      <c r="CF79" s="280">
        <v>0</v>
      </c>
      <c r="CG79" s="280" t="s">
        <v>90</v>
      </c>
      <c r="CH79" s="280">
        <v>0</v>
      </c>
      <c r="CI79" s="280" t="s">
        <v>80</v>
      </c>
      <c r="CJ79" s="280"/>
      <c r="CK79" s="280"/>
      <c r="CL79" s="280"/>
      <c r="CM79" s="280" t="s">
        <v>73</v>
      </c>
      <c r="CN79" s="280">
        <v>3</v>
      </c>
    </row>
    <row r="80" spans="1:92">
      <c r="A80" s="273">
        <v>672</v>
      </c>
      <c r="B80" s="273" t="s">
        <v>523</v>
      </c>
      <c r="C80" s="273" t="s">
        <v>524</v>
      </c>
      <c r="D80" s="273" t="s">
        <v>83</v>
      </c>
      <c r="E80" s="273" t="s">
        <v>194</v>
      </c>
      <c r="F80" s="273" t="s">
        <v>385</v>
      </c>
      <c r="G80" s="273" t="s">
        <v>459</v>
      </c>
      <c r="H80" s="274">
        <v>45078</v>
      </c>
      <c r="I80" s="273">
        <v>12591</v>
      </c>
      <c r="J80" s="273">
        <v>775</v>
      </c>
      <c r="W80" s="273">
        <v>190716</v>
      </c>
      <c r="X80" s="273" t="s">
        <v>64</v>
      </c>
      <c r="Y80" s="273" t="s">
        <v>75</v>
      </c>
      <c r="Z80" s="273" t="s">
        <v>231</v>
      </c>
      <c r="AA80" s="273" t="s">
        <v>231</v>
      </c>
      <c r="AB80" s="274">
        <v>45139</v>
      </c>
      <c r="AC80" s="273">
        <v>13390</v>
      </c>
      <c r="AD80" s="273">
        <v>24</v>
      </c>
      <c r="AE80" s="273">
        <v>7.23</v>
      </c>
      <c r="AF80" s="273" t="s">
        <v>90</v>
      </c>
      <c r="AG80" s="273" t="s">
        <v>414</v>
      </c>
      <c r="AH80" s="273" t="s">
        <v>415</v>
      </c>
      <c r="AI80" s="273" t="s">
        <v>199</v>
      </c>
      <c r="AJ80" s="273" t="s">
        <v>200</v>
      </c>
      <c r="AK80" s="273">
        <v>290282</v>
      </c>
      <c r="AL80" s="273" t="s">
        <v>83</v>
      </c>
      <c r="AM80" s="273" t="s">
        <v>287</v>
      </c>
      <c r="AN80" s="273" t="s">
        <v>518</v>
      </c>
      <c r="AO80" s="273" t="s">
        <v>519</v>
      </c>
      <c r="AP80" s="274">
        <v>44927</v>
      </c>
      <c r="AQ80" s="273">
        <v>15543</v>
      </c>
      <c r="AR80" s="273">
        <v>832</v>
      </c>
      <c r="AU80" s="273" t="s">
        <v>108</v>
      </c>
      <c r="BG80" s="273">
        <v>284824</v>
      </c>
      <c r="BH80" s="273" t="s">
        <v>83</v>
      </c>
      <c r="BI80" s="273" t="s">
        <v>63</v>
      </c>
      <c r="BJ80" s="273" t="s">
        <v>504</v>
      </c>
      <c r="BK80" s="273" t="s">
        <v>510</v>
      </c>
      <c r="BL80" s="274">
        <v>45078</v>
      </c>
      <c r="BM80" s="273">
        <v>12531</v>
      </c>
      <c r="BN80" s="273">
        <v>685</v>
      </c>
      <c r="BO80" s="273">
        <v>0</v>
      </c>
      <c r="BP80" s="273" t="s">
        <v>80</v>
      </c>
      <c r="BQ80" s="273">
        <v>0</v>
      </c>
      <c r="BR80" s="273" t="s">
        <v>81</v>
      </c>
      <c r="BS80" s="273" t="s">
        <v>122</v>
      </c>
      <c r="BT80" s="273">
        <v>0</v>
      </c>
      <c r="BU80" s="273">
        <v>189065</v>
      </c>
      <c r="BV80" s="336" t="s">
        <v>64</v>
      </c>
      <c r="BW80" s="337" t="s">
        <v>63</v>
      </c>
      <c r="BX80" s="337" t="s">
        <v>65</v>
      </c>
      <c r="BY80" s="337" t="s">
        <v>65</v>
      </c>
      <c r="BZ80" s="337" t="s">
        <v>151</v>
      </c>
      <c r="CA80" s="337" t="s">
        <v>152</v>
      </c>
      <c r="CB80" s="337" t="s">
        <v>161</v>
      </c>
      <c r="CC80" s="337" t="s">
        <v>162</v>
      </c>
      <c r="CD80" s="338">
        <v>11</v>
      </c>
      <c r="CE80" s="335">
        <v>45108</v>
      </c>
      <c r="CF80" s="337">
        <v>979</v>
      </c>
      <c r="CG80" s="337" t="s">
        <v>90</v>
      </c>
      <c r="CH80" s="337">
        <v>979</v>
      </c>
      <c r="CI80" s="337" t="s">
        <v>80</v>
      </c>
      <c r="CJ80" s="337"/>
      <c r="CK80" s="337"/>
      <c r="CL80" s="337"/>
      <c r="CM80" s="337" t="s">
        <v>73</v>
      </c>
      <c r="CN80" s="337">
        <v>3</v>
      </c>
    </row>
    <row r="81" spans="1:92">
      <c r="A81" s="273">
        <v>673</v>
      </c>
      <c r="B81" s="273" t="s">
        <v>525</v>
      </c>
      <c r="C81" s="273" t="s">
        <v>526</v>
      </c>
      <c r="D81" s="273" t="s">
        <v>83</v>
      </c>
      <c r="E81" s="273" t="s">
        <v>194</v>
      </c>
      <c r="F81" s="273" t="s">
        <v>385</v>
      </c>
      <c r="G81" s="273" t="s">
        <v>459</v>
      </c>
      <c r="H81" s="274">
        <v>45078</v>
      </c>
      <c r="I81" s="273">
        <v>12591</v>
      </c>
      <c r="J81" s="273">
        <v>775</v>
      </c>
      <c r="K81" s="273">
        <v>0</v>
      </c>
      <c r="L81" s="273" t="s">
        <v>66</v>
      </c>
      <c r="N81" s="273" t="s">
        <v>107</v>
      </c>
      <c r="W81" s="273">
        <v>190741</v>
      </c>
      <c r="X81" s="273" t="s">
        <v>64</v>
      </c>
      <c r="Y81" s="273" t="s">
        <v>75</v>
      </c>
      <c r="Z81" s="273" t="s">
        <v>231</v>
      </c>
      <c r="AA81" s="273" t="s">
        <v>231</v>
      </c>
      <c r="AB81" s="274">
        <v>45139</v>
      </c>
      <c r="AC81" s="273">
        <v>13390</v>
      </c>
      <c r="AD81" s="273">
        <v>24</v>
      </c>
      <c r="AE81" s="273">
        <v>1.66</v>
      </c>
      <c r="AF81" s="273" t="s">
        <v>90</v>
      </c>
      <c r="AG81" s="273" t="s">
        <v>420</v>
      </c>
      <c r="AH81" s="273" t="s">
        <v>421</v>
      </c>
      <c r="AI81" s="273" t="s">
        <v>199</v>
      </c>
      <c r="AJ81" s="273" t="s">
        <v>200</v>
      </c>
      <c r="AK81" s="273">
        <v>290288</v>
      </c>
      <c r="AL81" s="273" t="s">
        <v>83</v>
      </c>
      <c r="AM81" s="273" t="s">
        <v>287</v>
      </c>
      <c r="AN81" s="273" t="s">
        <v>518</v>
      </c>
      <c r="AO81" s="273" t="s">
        <v>519</v>
      </c>
      <c r="AP81" s="274">
        <v>45017</v>
      </c>
      <c r="AQ81" s="273">
        <v>14955</v>
      </c>
      <c r="AR81" s="273">
        <v>832</v>
      </c>
      <c r="AS81" s="273">
        <v>1577</v>
      </c>
      <c r="AT81" s="273" t="s">
        <v>80</v>
      </c>
      <c r="AU81" s="273" t="s">
        <v>185</v>
      </c>
      <c r="AV81" s="273" t="s">
        <v>186</v>
      </c>
      <c r="AW81" s="273">
        <v>0</v>
      </c>
      <c r="AX81" s="273" t="s">
        <v>147</v>
      </c>
      <c r="AY81" s="273" t="s">
        <v>122</v>
      </c>
      <c r="AZ81" s="273" t="s">
        <v>149</v>
      </c>
      <c r="BG81" s="273">
        <v>279471</v>
      </c>
      <c r="BH81" s="273" t="s">
        <v>83</v>
      </c>
      <c r="BI81" s="273" t="s">
        <v>63</v>
      </c>
      <c r="BJ81" s="273" t="s">
        <v>504</v>
      </c>
      <c r="BK81" s="273" t="s">
        <v>510</v>
      </c>
      <c r="BL81" s="274">
        <v>45108</v>
      </c>
      <c r="BM81" s="273">
        <v>12800</v>
      </c>
      <c r="BN81" s="273">
        <v>685</v>
      </c>
      <c r="BO81" s="273">
        <v>306</v>
      </c>
      <c r="BP81" s="273" t="s">
        <v>80</v>
      </c>
      <c r="BQ81" s="273">
        <v>165.46992</v>
      </c>
      <c r="BR81" s="273" t="s">
        <v>81</v>
      </c>
      <c r="BS81" s="273" t="s">
        <v>506</v>
      </c>
      <c r="BT81" s="273">
        <v>0</v>
      </c>
      <c r="BU81" s="273">
        <v>226886</v>
      </c>
      <c r="BV81" s="279" t="s">
        <v>64</v>
      </c>
      <c r="BW81" s="280" t="s">
        <v>63</v>
      </c>
      <c r="BX81" s="280" t="s">
        <v>65</v>
      </c>
      <c r="BY81" s="280" t="s">
        <v>65</v>
      </c>
      <c r="BZ81" s="280" t="s">
        <v>151</v>
      </c>
      <c r="CA81" s="280" t="s">
        <v>152</v>
      </c>
      <c r="CB81" s="280" t="s">
        <v>153</v>
      </c>
      <c r="CC81" s="280" t="s">
        <v>154</v>
      </c>
      <c r="CD81" s="281">
        <v>10</v>
      </c>
      <c r="CE81" s="277">
        <v>45108</v>
      </c>
      <c r="CF81" s="280">
        <v>2021</v>
      </c>
      <c r="CG81" s="280" t="s">
        <v>90</v>
      </c>
      <c r="CH81" s="280">
        <v>2021</v>
      </c>
      <c r="CI81" s="280" t="s">
        <v>80</v>
      </c>
      <c r="CJ81" s="280"/>
      <c r="CK81" s="280"/>
      <c r="CL81" s="280"/>
      <c r="CM81" s="280" t="s">
        <v>73</v>
      </c>
      <c r="CN81" s="280">
        <v>3</v>
      </c>
    </row>
    <row r="82" spans="1:92">
      <c r="A82" s="273">
        <v>674</v>
      </c>
      <c r="B82" s="273" t="s">
        <v>527</v>
      </c>
      <c r="C82" s="273" t="s">
        <v>528</v>
      </c>
      <c r="D82" s="273" t="s">
        <v>83</v>
      </c>
      <c r="E82" s="273" t="s">
        <v>194</v>
      </c>
      <c r="F82" s="273" t="s">
        <v>385</v>
      </c>
      <c r="G82" s="273" t="s">
        <v>459</v>
      </c>
      <c r="H82" s="274">
        <v>45078</v>
      </c>
      <c r="I82" s="273">
        <v>12591</v>
      </c>
      <c r="J82" s="273">
        <v>775</v>
      </c>
      <c r="K82" s="273">
        <v>2786.48</v>
      </c>
      <c r="L82" s="273" t="s">
        <v>66</v>
      </c>
      <c r="M82" s="273">
        <v>292.86</v>
      </c>
      <c r="N82" s="273" t="s">
        <v>115</v>
      </c>
      <c r="W82" s="273">
        <v>190740</v>
      </c>
      <c r="X82" s="273" t="s">
        <v>64</v>
      </c>
      <c r="Y82" s="273" t="s">
        <v>75</v>
      </c>
      <c r="Z82" s="273" t="s">
        <v>231</v>
      </c>
      <c r="AA82" s="273" t="s">
        <v>231</v>
      </c>
      <c r="AB82" s="274">
        <v>45139</v>
      </c>
      <c r="AC82" s="273">
        <v>13390</v>
      </c>
      <c r="AD82" s="273">
        <v>24</v>
      </c>
      <c r="AE82" s="273">
        <v>16.550999999999998</v>
      </c>
      <c r="AF82" s="273" t="s">
        <v>90</v>
      </c>
      <c r="AG82" s="273" t="s">
        <v>424</v>
      </c>
      <c r="AH82" s="273" t="s">
        <v>425</v>
      </c>
      <c r="AI82" s="273" t="s">
        <v>199</v>
      </c>
      <c r="AJ82" s="273" t="s">
        <v>200</v>
      </c>
      <c r="AK82" s="273">
        <v>290294</v>
      </c>
      <c r="AL82" s="273" t="s">
        <v>83</v>
      </c>
      <c r="AM82" s="273" t="s">
        <v>287</v>
      </c>
      <c r="AN82" s="273" t="s">
        <v>518</v>
      </c>
      <c r="AO82" s="273" t="s">
        <v>519</v>
      </c>
      <c r="AP82" s="274">
        <v>45108</v>
      </c>
      <c r="AQ82" s="273">
        <v>15101</v>
      </c>
      <c r="AR82" s="273">
        <v>832</v>
      </c>
      <c r="AS82" s="273">
        <v>0</v>
      </c>
      <c r="AT82" s="273" t="s">
        <v>80</v>
      </c>
      <c r="AU82" s="273" t="s">
        <v>185</v>
      </c>
      <c r="AV82" s="273" t="s">
        <v>186</v>
      </c>
      <c r="AW82" s="273">
        <v>0</v>
      </c>
      <c r="AX82" s="273" t="s">
        <v>147</v>
      </c>
      <c r="AY82" s="273" t="s">
        <v>122</v>
      </c>
      <c r="AZ82" s="273" t="s">
        <v>149</v>
      </c>
      <c r="BG82" s="273">
        <v>281077</v>
      </c>
      <c r="BH82" s="273" t="s">
        <v>83</v>
      </c>
      <c r="BI82" s="273" t="s">
        <v>63</v>
      </c>
      <c r="BJ82" s="273" t="s">
        <v>504</v>
      </c>
      <c r="BK82" s="273" t="s">
        <v>510</v>
      </c>
      <c r="BL82" s="274">
        <v>45139</v>
      </c>
      <c r="BM82" s="273">
        <v>13477</v>
      </c>
      <c r="BN82" s="273">
        <v>685</v>
      </c>
      <c r="BO82" s="273">
        <v>0</v>
      </c>
      <c r="BP82" s="273" t="s">
        <v>80</v>
      </c>
      <c r="BQ82" s="273">
        <v>0</v>
      </c>
      <c r="BR82" s="273" t="s">
        <v>81</v>
      </c>
      <c r="BS82" s="273" t="s">
        <v>506</v>
      </c>
      <c r="BT82" s="273">
        <v>0</v>
      </c>
      <c r="BU82" s="273">
        <v>294056</v>
      </c>
      <c r="BV82" s="336" t="s">
        <v>64</v>
      </c>
      <c r="BW82" s="337" t="s">
        <v>63</v>
      </c>
      <c r="BX82" s="337" t="s">
        <v>65</v>
      </c>
      <c r="BY82" s="337" t="s">
        <v>65</v>
      </c>
      <c r="BZ82" s="337" t="s">
        <v>138</v>
      </c>
      <c r="CA82" s="337" t="s">
        <v>139</v>
      </c>
      <c r="CB82" s="337" t="s">
        <v>140</v>
      </c>
      <c r="CC82" s="337" t="s">
        <v>141</v>
      </c>
      <c r="CD82" s="338">
        <v>9</v>
      </c>
      <c r="CE82" s="335">
        <v>45108</v>
      </c>
      <c r="CF82" s="337">
        <v>0</v>
      </c>
      <c r="CG82" s="337" t="s">
        <v>90</v>
      </c>
      <c r="CH82" s="337">
        <v>0</v>
      </c>
      <c r="CI82" s="337" t="s">
        <v>80</v>
      </c>
      <c r="CJ82" s="337"/>
      <c r="CK82" s="337"/>
      <c r="CL82" s="337"/>
      <c r="CM82" s="337" t="s">
        <v>73</v>
      </c>
      <c r="CN82" s="337">
        <v>3</v>
      </c>
    </row>
    <row r="83" spans="1:92">
      <c r="A83" s="273">
        <v>675</v>
      </c>
      <c r="B83" s="273" t="s">
        <v>529</v>
      </c>
      <c r="C83" s="273" t="s">
        <v>530</v>
      </c>
      <c r="D83" s="273" t="s">
        <v>83</v>
      </c>
      <c r="E83" s="273" t="s">
        <v>194</v>
      </c>
      <c r="F83" s="273" t="s">
        <v>385</v>
      </c>
      <c r="G83" s="273" t="s">
        <v>459</v>
      </c>
      <c r="H83" s="274">
        <v>45108</v>
      </c>
      <c r="I83" s="273">
        <v>12860</v>
      </c>
      <c r="J83" s="273">
        <v>775</v>
      </c>
      <c r="W83" s="273">
        <v>204200</v>
      </c>
      <c r="X83" s="273" t="s">
        <v>64</v>
      </c>
      <c r="Y83" s="273" t="s">
        <v>75</v>
      </c>
      <c r="Z83" s="273" t="s">
        <v>231</v>
      </c>
      <c r="AA83" s="273" t="s">
        <v>231</v>
      </c>
      <c r="AB83" s="274">
        <v>45139</v>
      </c>
      <c r="AC83" s="273">
        <v>13390</v>
      </c>
      <c r="AD83" s="273">
        <v>24</v>
      </c>
      <c r="AE83" s="273">
        <v>10.57</v>
      </c>
      <c r="AF83" s="273" t="s">
        <v>90</v>
      </c>
      <c r="AG83" s="273" t="s">
        <v>428</v>
      </c>
      <c r="AH83" s="273" t="s">
        <v>429</v>
      </c>
      <c r="AI83" s="273" t="s">
        <v>199</v>
      </c>
      <c r="AJ83" s="273" t="s">
        <v>200</v>
      </c>
      <c r="AK83" s="273">
        <v>290301</v>
      </c>
      <c r="AL83" s="273" t="s">
        <v>83</v>
      </c>
      <c r="AM83" s="273" t="s">
        <v>287</v>
      </c>
      <c r="AN83" s="273" t="s">
        <v>518</v>
      </c>
      <c r="AO83" s="273" t="s">
        <v>519</v>
      </c>
      <c r="AP83" s="274">
        <v>45108</v>
      </c>
      <c r="AQ83" s="273">
        <v>15692</v>
      </c>
      <c r="AR83" s="273">
        <v>832</v>
      </c>
      <c r="AU83" s="273" t="s">
        <v>108</v>
      </c>
      <c r="BG83" s="273">
        <v>285420</v>
      </c>
      <c r="BH83" s="273" t="s">
        <v>83</v>
      </c>
      <c r="BI83" s="273" t="s">
        <v>63</v>
      </c>
      <c r="BJ83" s="273" t="s">
        <v>504</v>
      </c>
      <c r="BK83" s="273" t="s">
        <v>510</v>
      </c>
      <c r="BL83" s="274">
        <v>45170</v>
      </c>
      <c r="BM83" s="273">
        <v>13804</v>
      </c>
      <c r="BN83" s="273">
        <v>685</v>
      </c>
      <c r="BO83" s="273">
        <v>370</v>
      </c>
      <c r="BP83" s="273" t="s">
        <v>80</v>
      </c>
      <c r="BQ83" s="273">
        <v>183.76864</v>
      </c>
      <c r="BR83" s="273" t="s">
        <v>81</v>
      </c>
      <c r="BS83" s="273" t="s">
        <v>506</v>
      </c>
      <c r="BT83" s="273">
        <v>0</v>
      </c>
      <c r="BU83" s="273">
        <v>296108</v>
      </c>
      <c r="BV83" s="279" t="s">
        <v>64</v>
      </c>
      <c r="BW83" s="280" t="s">
        <v>63</v>
      </c>
      <c r="BX83" s="280" t="s">
        <v>65</v>
      </c>
      <c r="BY83" s="280" t="s">
        <v>65</v>
      </c>
      <c r="BZ83" s="280" t="s">
        <v>86</v>
      </c>
      <c r="CA83" s="280" t="s">
        <v>87</v>
      </c>
      <c r="CB83" s="280" t="s">
        <v>225</v>
      </c>
      <c r="CC83" s="280" t="s">
        <v>226</v>
      </c>
      <c r="CD83" s="281">
        <v>5</v>
      </c>
      <c r="CE83" s="277">
        <v>45231</v>
      </c>
      <c r="CF83" s="280">
        <v>0</v>
      </c>
      <c r="CG83" s="280" t="s">
        <v>90</v>
      </c>
      <c r="CH83" s="280">
        <v>0</v>
      </c>
      <c r="CI83" s="280" t="s">
        <v>80</v>
      </c>
      <c r="CJ83" s="280"/>
      <c r="CK83" s="280"/>
      <c r="CL83" s="280"/>
      <c r="CM83" s="280" t="s">
        <v>73</v>
      </c>
      <c r="CN83" s="280">
        <v>3</v>
      </c>
    </row>
    <row r="84" spans="1:92">
      <c r="A84" s="273">
        <v>676</v>
      </c>
      <c r="B84" s="273" t="s">
        <v>504</v>
      </c>
      <c r="C84" s="273" t="s">
        <v>504</v>
      </c>
      <c r="D84" s="273" t="s">
        <v>83</v>
      </c>
      <c r="E84" s="273" t="s">
        <v>194</v>
      </c>
      <c r="F84" s="273" t="s">
        <v>385</v>
      </c>
      <c r="G84" s="273" t="s">
        <v>459</v>
      </c>
      <c r="H84" s="274">
        <v>45108</v>
      </c>
      <c r="I84" s="273">
        <v>12860</v>
      </c>
      <c r="J84" s="273">
        <v>775</v>
      </c>
      <c r="K84" s="273">
        <v>0</v>
      </c>
      <c r="L84" s="273" t="s">
        <v>66</v>
      </c>
      <c r="N84" s="273" t="s">
        <v>107</v>
      </c>
      <c r="W84" s="273">
        <v>204225</v>
      </c>
      <c r="X84" s="273" t="s">
        <v>64</v>
      </c>
      <c r="Y84" s="273" t="s">
        <v>75</v>
      </c>
      <c r="Z84" s="273" t="s">
        <v>231</v>
      </c>
      <c r="AA84" s="273" t="s">
        <v>231</v>
      </c>
      <c r="AB84" s="274">
        <v>45139</v>
      </c>
      <c r="AC84" s="273">
        <v>13390</v>
      </c>
      <c r="AD84" s="273">
        <v>24</v>
      </c>
      <c r="AE84" s="273">
        <v>0.505</v>
      </c>
      <c r="AF84" s="273" t="s">
        <v>90</v>
      </c>
      <c r="AG84" s="273" t="s">
        <v>432</v>
      </c>
      <c r="AH84" s="273" t="s">
        <v>433</v>
      </c>
      <c r="AI84" s="273" t="s">
        <v>199</v>
      </c>
      <c r="AJ84" s="273" t="s">
        <v>200</v>
      </c>
      <c r="AK84" s="273">
        <v>290306</v>
      </c>
      <c r="AL84" s="273" t="s">
        <v>83</v>
      </c>
      <c r="AM84" s="273" t="s">
        <v>287</v>
      </c>
      <c r="AN84" s="273" t="s">
        <v>518</v>
      </c>
      <c r="AO84" s="273" t="s">
        <v>519</v>
      </c>
      <c r="AP84" s="274">
        <v>45200</v>
      </c>
      <c r="AQ84" s="273">
        <v>15247</v>
      </c>
      <c r="AR84" s="273">
        <v>832</v>
      </c>
      <c r="AS84" s="273">
        <v>2345</v>
      </c>
      <c r="AT84" s="273" t="s">
        <v>80</v>
      </c>
      <c r="AU84" s="273" t="s">
        <v>185</v>
      </c>
      <c r="AV84" s="273" t="s">
        <v>186</v>
      </c>
      <c r="AW84" s="273">
        <v>0</v>
      </c>
      <c r="AX84" s="273" t="s">
        <v>147</v>
      </c>
      <c r="AY84" s="273" t="s">
        <v>122</v>
      </c>
      <c r="AZ84" s="273" t="s">
        <v>149</v>
      </c>
      <c r="BG84" s="273">
        <v>282683</v>
      </c>
      <c r="BH84" s="273" t="s">
        <v>83</v>
      </c>
      <c r="BI84" s="273" t="s">
        <v>63</v>
      </c>
      <c r="BJ84" s="273" t="s">
        <v>504</v>
      </c>
      <c r="BK84" s="273" t="s">
        <v>510</v>
      </c>
      <c r="BL84" s="274">
        <v>45200</v>
      </c>
      <c r="BM84" s="273">
        <v>14139</v>
      </c>
      <c r="BN84" s="273">
        <v>685</v>
      </c>
      <c r="BO84" s="273">
        <v>0</v>
      </c>
      <c r="BP84" s="273" t="s">
        <v>80</v>
      </c>
      <c r="BQ84" s="273">
        <v>0</v>
      </c>
      <c r="BR84" s="273" t="s">
        <v>81</v>
      </c>
      <c r="BS84" s="273" t="s">
        <v>506</v>
      </c>
      <c r="BT84" s="273">
        <v>0</v>
      </c>
      <c r="BU84" s="273">
        <v>296127</v>
      </c>
      <c r="BV84" s="336" t="s">
        <v>64</v>
      </c>
      <c r="BW84" s="337" t="s">
        <v>63</v>
      </c>
      <c r="BX84" s="337" t="s">
        <v>65</v>
      </c>
      <c r="BY84" s="337" t="s">
        <v>65</v>
      </c>
      <c r="BZ84" s="337" t="s">
        <v>86</v>
      </c>
      <c r="CA84" s="337" t="s">
        <v>87</v>
      </c>
      <c r="CB84" s="337" t="s">
        <v>233</v>
      </c>
      <c r="CC84" s="337" t="s">
        <v>234</v>
      </c>
      <c r="CD84" s="338">
        <v>1</v>
      </c>
      <c r="CE84" s="335">
        <v>45231</v>
      </c>
      <c r="CF84" s="337"/>
      <c r="CG84" s="337" t="s">
        <v>181</v>
      </c>
      <c r="CH84" s="337"/>
      <c r="CI84" s="337" t="s">
        <v>181</v>
      </c>
      <c r="CJ84" s="337" t="s">
        <v>531</v>
      </c>
      <c r="CK84" s="337"/>
      <c r="CL84" s="337"/>
      <c r="CM84" s="337" t="s">
        <v>73</v>
      </c>
      <c r="CN84" s="337">
        <v>3</v>
      </c>
    </row>
    <row r="85" spans="1:92">
      <c r="A85" s="273">
        <v>677</v>
      </c>
      <c r="B85" s="273" t="s">
        <v>532</v>
      </c>
      <c r="C85" s="273" t="s">
        <v>533</v>
      </c>
      <c r="D85" s="273" t="s">
        <v>83</v>
      </c>
      <c r="E85" s="273" t="s">
        <v>194</v>
      </c>
      <c r="F85" s="273" t="s">
        <v>385</v>
      </c>
      <c r="G85" s="273" t="s">
        <v>459</v>
      </c>
      <c r="H85" s="274">
        <v>45108</v>
      </c>
      <c r="I85" s="273">
        <v>12860</v>
      </c>
      <c r="J85" s="273">
        <v>775</v>
      </c>
      <c r="K85" s="273">
        <v>2786.48</v>
      </c>
      <c r="L85" s="273" t="s">
        <v>66</v>
      </c>
      <c r="M85" s="273">
        <v>292.86</v>
      </c>
      <c r="N85" s="273" t="s">
        <v>115</v>
      </c>
      <c r="W85" s="273">
        <v>204224</v>
      </c>
      <c r="X85" s="273" t="s">
        <v>64</v>
      </c>
      <c r="Y85" s="273" t="s">
        <v>75</v>
      </c>
      <c r="Z85" s="273" t="s">
        <v>231</v>
      </c>
      <c r="AA85" s="273" t="s">
        <v>231</v>
      </c>
      <c r="AB85" s="274">
        <v>45139</v>
      </c>
      <c r="AC85" s="273">
        <v>13390</v>
      </c>
      <c r="AD85" s="273">
        <v>24</v>
      </c>
      <c r="AE85" s="273">
        <v>0.18</v>
      </c>
      <c r="AF85" s="273" t="s">
        <v>90</v>
      </c>
      <c r="AG85" s="273" t="s">
        <v>534</v>
      </c>
      <c r="AH85" s="273" t="s">
        <v>535</v>
      </c>
      <c r="AI85" s="273" t="s">
        <v>199</v>
      </c>
      <c r="AJ85" s="273" t="s">
        <v>200</v>
      </c>
      <c r="AK85" s="273">
        <v>290312</v>
      </c>
      <c r="AL85" s="273" t="s">
        <v>83</v>
      </c>
      <c r="AM85" s="273" t="s">
        <v>287</v>
      </c>
      <c r="AN85" s="273" t="s">
        <v>518</v>
      </c>
      <c r="AO85" s="273" t="s">
        <v>536</v>
      </c>
      <c r="AP85" s="274">
        <v>44927</v>
      </c>
      <c r="AQ85" s="273">
        <v>14812</v>
      </c>
      <c r="AR85" s="273">
        <v>846</v>
      </c>
      <c r="AU85" s="273" t="s">
        <v>108</v>
      </c>
      <c r="BG85" s="273">
        <v>277894</v>
      </c>
      <c r="BH85" s="273" t="s">
        <v>83</v>
      </c>
      <c r="BI85" s="273" t="s">
        <v>63</v>
      </c>
      <c r="BJ85" s="273" t="s">
        <v>504</v>
      </c>
      <c r="BK85" s="273" t="s">
        <v>510</v>
      </c>
      <c r="BL85" s="274">
        <v>45231</v>
      </c>
      <c r="BM85" s="273">
        <v>14507</v>
      </c>
      <c r="BN85" s="273">
        <v>685</v>
      </c>
      <c r="BO85" s="273">
        <v>388</v>
      </c>
      <c r="BP85" s="273" t="s">
        <v>80</v>
      </c>
      <c r="BQ85" s="273">
        <v>191.97376</v>
      </c>
      <c r="BR85" s="273" t="s">
        <v>81</v>
      </c>
      <c r="BS85" s="273" t="s">
        <v>506</v>
      </c>
      <c r="BT85" s="273">
        <v>0</v>
      </c>
      <c r="BU85" s="273">
        <v>296146</v>
      </c>
      <c r="BV85" s="279" t="s">
        <v>64</v>
      </c>
      <c r="BW85" s="280" t="s">
        <v>63</v>
      </c>
      <c r="BX85" s="280" t="s">
        <v>65</v>
      </c>
      <c r="BY85" s="280" t="s">
        <v>65</v>
      </c>
      <c r="BZ85" s="280" t="s">
        <v>204</v>
      </c>
      <c r="CA85" s="280" t="s">
        <v>205</v>
      </c>
      <c r="CB85" s="280" t="s">
        <v>206</v>
      </c>
      <c r="CC85" s="280" t="s">
        <v>207</v>
      </c>
      <c r="CD85" s="281">
        <v>0</v>
      </c>
      <c r="CE85" s="277">
        <v>45231</v>
      </c>
      <c r="CF85" s="280"/>
      <c r="CG85" s="280" t="s">
        <v>181</v>
      </c>
      <c r="CH85" s="280"/>
      <c r="CI85" s="280" t="s">
        <v>208</v>
      </c>
      <c r="CJ85" s="280" t="s">
        <v>209</v>
      </c>
      <c r="CK85" s="280"/>
      <c r="CL85" s="280"/>
      <c r="CM85" s="280" t="s">
        <v>73</v>
      </c>
      <c r="CN85" s="280">
        <v>3</v>
      </c>
    </row>
    <row r="86" spans="1:92">
      <c r="A86" s="273">
        <v>678</v>
      </c>
      <c r="B86" s="273" t="s">
        <v>537</v>
      </c>
      <c r="C86" s="273" t="s">
        <v>538</v>
      </c>
      <c r="D86" s="273" t="s">
        <v>83</v>
      </c>
      <c r="E86" s="273" t="s">
        <v>194</v>
      </c>
      <c r="F86" s="273" t="s">
        <v>385</v>
      </c>
      <c r="G86" s="273" t="s">
        <v>459</v>
      </c>
      <c r="H86" s="274">
        <v>45139</v>
      </c>
      <c r="I86" s="273">
        <v>13537</v>
      </c>
      <c r="J86" s="273">
        <v>775</v>
      </c>
      <c r="W86" s="273">
        <v>222269</v>
      </c>
      <c r="X86" s="273" t="s">
        <v>64</v>
      </c>
      <c r="Y86" s="273" t="s">
        <v>75</v>
      </c>
      <c r="Z86" s="273" t="s">
        <v>231</v>
      </c>
      <c r="AA86" s="273" t="s">
        <v>231</v>
      </c>
      <c r="AB86" s="274">
        <v>45139</v>
      </c>
      <c r="AC86" s="273">
        <v>13390</v>
      </c>
      <c r="AD86" s="273">
        <v>24</v>
      </c>
      <c r="AE86" s="273">
        <v>1.8393999999999999</v>
      </c>
      <c r="AF86" s="273" t="s">
        <v>90</v>
      </c>
      <c r="AG86" s="273" t="s">
        <v>460</v>
      </c>
      <c r="AH86" s="273" t="s">
        <v>461</v>
      </c>
      <c r="AI86" s="273" t="s">
        <v>123</v>
      </c>
      <c r="AJ86" s="273" t="s">
        <v>200</v>
      </c>
      <c r="AK86" s="273">
        <v>290318</v>
      </c>
      <c r="AL86" s="273" t="s">
        <v>83</v>
      </c>
      <c r="AM86" s="273" t="s">
        <v>287</v>
      </c>
      <c r="AN86" s="273" t="s">
        <v>518</v>
      </c>
      <c r="AO86" s="273" t="s">
        <v>536</v>
      </c>
      <c r="AP86" s="274">
        <v>44927</v>
      </c>
      <c r="AQ86" s="273">
        <v>15396</v>
      </c>
      <c r="AR86" s="273">
        <v>846</v>
      </c>
      <c r="AS86" s="273">
        <v>25.93</v>
      </c>
      <c r="AT86" s="273" t="s">
        <v>77</v>
      </c>
      <c r="AU86" s="273" t="s">
        <v>269</v>
      </c>
      <c r="AV86" s="273" t="s">
        <v>248</v>
      </c>
      <c r="BA86" s="273" t="s">
        <v>249</v>
      </c>
      <c r="BG86" s="273">
        <v>284086</v>
      </c>
      <c r="BH86" s="273" t="s">
        <v>83</v>
      </c>
      <c r="BI86" s="273" t="s">
        <v>63</v>
      </c>
      <c r="BJ86" s="273" t="s">
        <v>504</v>
      </c>
      <c r="BK86" s="273" t="s">
        <v>539</v>
      </c>
      <c r="BL86" s="274">
        <v>44927</v>
      </c>
      <c r="BM86" s="273">
        <v>12084</v>
      </c>
      <c r="BN86" s="273">
        <v>686</v>
      </c>
      <c r="BO86" s="273">
        <v>73</v>
      </c>
      <c r="BP86" s="273" t="s">
        <v>80</v>
      </c>
      <c r="BQ86" s="273">
        <v>31.94136</v>
      </c>
      <c r="BR86" s="273" t="s">
        <v>81</v>
      </c>
      <c r="BS86" s="273" t="s">
        <v>540</v>
      </c>
      <c r="BT86" s="273">
        <v>0</v>
      </c>
      <c r="BU86" s="273">
        <v>167126</v>
      </c>
      <c r="BV86" s="336" t="s">
        <v>64</v>
      </c>
      <c r="BW86" s="337" t="s">
        <v>63</v>
      </c>
      <c r="BX86" s="337" t="s">
        <v>65</v>
      </c>
      <c r="BY86" s="337" t="s">
        <v>65</v>
      </c>
      <c r="BZ86" s="337" t="s">
        <v>86</v>
      </c>
      <c r="CA86" s="337" t="s">
        <v>87</v>
      </c>
      <c r="CB86" s="337" t="s">
        <v>217</v>
      </c>
      <c r="CC86" s="337" t="s">
        <v>218</v>
      </c>
      <c r="CD86" s="338">
        <v>2</v>
      </c>
      <c r="CE86" s="335">
        <v>45231</v>
      </c>
      <c r="CF86" s="337"/>
      <c r="CG86" s="337" t="s">
        <v>181</v>
      </c>
      <c r="CH86" s="337"/>
      <c r="CI86" s="337" t="s">
        <v>181</v>
      </c>
      <c r="CJ86" s="337" t="s">
        <v>541</v>
      </c>
      <c r="CK86" s="337"/>
      <c r="CL86" s="337"/>
      <c r="CM86" s="337" t="s">
        <v>73</v>
      </c>
      <c r="CN86" s="337">
        <v>3</v>
      </c>
    </row>
    <row r="87" spans="1:92">
      <c r="A87" s="273">
        <v>679</v>
      </c>
      <c r="B87" s="273" t="s">
        <v>542</v>
      </c>
      <c r="C87" s="273" t="s">
        <v>543</v>
      </c>
      <c r="D87" s="273" t="s">
        <v>83</v>
      </c>
      <c r="E87" s="273" t="s">
        <v>194</v>
      </c>
      <c r="F87" s="273" t="s">
        <v>385</v>
      </c>
      <c r="G87" s="273" t="s">
        <v>459</v>
      </c>
      <c r="H87" s="274">
        <v>45139</v>
      </c>
      <c r="I87" s="273">
        <v>13537</v>
      </c>
      <c r="J87" s="273">
        <v>775</v>
      </c>
      <c r="K87" s="273">
        <v>0</v>
      </c>
      <c r="L87" s="273" t="s">
        <v>66</v>
      </c>
      <c r="N87" s="273" t="s">
        <v>107</v>
      </c>
      <c r="W87" s="273">
        <v>222294</v>
      </c>
      <c r="X87" s="273" t="s">
        <v>64</v>
      </c>
      <c r="Y87" s="273" t="s">
        <v>75</v>
      </c>
      <c r="Z87" s="273" t="s">
        <v>231</v>
      </c>
      <c r="AA87" s="273" t="s">
        <v>231</v>
      </c>
      <c r="AB87" s="274">
        <v>45139</v>
      </c>
      <c r="AC87" s="273">
        <v>13390</v>
      </c>
      <c r="AD87" s="273">
        <v>24</v>
      </c>
      <c r="AE87" s="273">
        <v>6.9752000000000001</v>
      </c>
      <c r="AF87" s="273" t="s">
        <v>90</v>
      </c>
      <c r="AG87" s="273" t="s">
        <v>464</v>
      </c>
      <c r="AH87" s="273" t="s">
        <v>465</v>
      </c>
      <c r="AI87" s="273" t="s">
        <v>123</v>
      </c>
      <c r="AJ87" s="273" t="s">
        <v>200</v>
      </c>
      <c r="AK87" s="273">
        <v>290324</v>
      </c>
      <c r="AL87" s="273" t="s">
        <v>83</v>
      </c>
      <c r="AM87" s="273" t="s">
        <v>287</v>
      </c>
      <c r="AN87" s="273" t="s">
        <v>518</v>
      </c>
      <c r="AO87" s="273" t="s">
        <v>536</v>
      </c>
      <c r="AP87" s="274">
        <v>44927</v>
      </c>
      <c r="AQ87" s="273">
        <v>15396</v>
      </c>
      <c r="AR87" s="273">
        <v>846</v>
      </c>
      <c r="AS87" s="273">
        <v>47.8</v>
      </c>
      <c r="AT87" s="273" t="s">
        <v>77</v>
      </c>
      <c r="AU87" s="273" t="s">
        <v>269</v>
      </c>
      <c r="AV87" s="273" t="s">
        <v>290</v>
      </c>
      <c r="BA87" s="273" t="s">
        <v>249</v>
      </c>
      <c r="BG87" s="273">
        <v>334559</v>
      </c>
      <c r="BH87" s="273" t="s">
        <v>83</v>
      </c>
      <c r="BI87" s="273" t="s">
        <v>63</v>
      </c>
      <c r="BJ87" s="273" t="s">
        <v>84</v>
      </c>
      <c r="BK87" s="273" t="s">
        <v>106</v>
      </c>
      <c r="BL87" s="274">
        <v>45017</v>
      </c>
      <c r="BM87" s="273">
        <v>11899</v>
      </c>
      <c r="BN87" s="273">
        <v>4</v>
      </c>
      <c r="BO87" s="273">
        <v>0</v>
      </c>
      <c r="BP87" s="273" t="s">
        <v>80</v>
      </c>
      <c r="BQ87" s="273">
        <v>0</v>
      </c>
      <c r="BR87" s="273" t="s">
        <v>81</v>
      </c>
      <c r="BS87" s="273" t="s">
        <v>336</v>
      </c>
      <c r="BT87" s="273">
        <v>0</v>
      </c>
      <c r="BU87" s="273">
        <v>166749</v>
      </c>
      <c r="BV87" s="279" t="s">
        <v>64</v>
      </c>
      <c r="BW87" s="280" t="s">
        <v>63</v>
      </c>
      <c r="BX87" s="280" t="s">
        <v>65</v>
      </c>
      <c r="BY87" s="280" t="s">
        <v>65</v>
      </c>
      <c r="BZ87" s="280" t="s">
        <v>138</v>
      </c>
      <c r="CA87" s="280" t="s">
        <v>139</v>
      </c>
      <c r="CB87" s="280" t="s">
        <v>190</v>
      </c>
      <c r="CC87" s="280" t="s">
        <v>191</v>
      </c>
      <c r="CD87" s="281">
        <v>8</v>
      </c>
      <c r="CE87" s="277">
        <v>45231</v>
      </c>
      <c r="CF87" s="280">
        <v>0</v>
      </c>
      <c r="CG87" s="280" t="s">
        <v>90</v>
      </c>
      <c r="CH87" s="280">
        <v>0</v>
      </c>
      <c r="CI87" s="280" t="s">
        <v>80</v>
      </c>
      <c r="CJ87" s="280"/>
      <c r="CK87" s="280"/>
      <c r="CL87" s="280"/>
      <c r="CM87" s="280" t="s">
        <v>73</v>
      </c>
      <c r="CN87" s="280">
        <v>3</v>
      </c>
    </row>
    <row r="88" spans="1:92">
      <c r="A88" s="273">
        <v>680</v>
      </c>
      <c r="B88" s="273" t="s">
        <v>544</v>
      </c>
      <c r="C88" s="273" t="s">
        <v>545</v>
      </c>
      <c r="D88" s="273" t="s">
        <v>83</v>
      </c>
      <c r="E88" s="273" t="s">
        <v>194</v>
      </c>
      <c r="F88" s="273" t="s">
        <v>385</v>
      </c>
      <c r="G88" s="273" t="s">
        <v>459</v>
      </c>
      <c r="H88" s="274">
        <v>45139</v>
      </c>
      <c r="I88" s="273">
        <v>13537</v>
      </c>
      <c r="J88" s="273">
        <v>775</v>
      </c>
      <c r="K88" s="273">
        <v>2786.48</v>
      </c>
      <c r="L88" s="273" t="s">
        <v>66</v>
      </c>
      <c r="M88" s="273">
        <v>292.86</v>
      </c>
      <c r="N88" s="273" t="s">
        <v>115</v>
      </c>
      <c r="W88" s="273">
        <v>222293</v>
      </c>
      <c r="X88" s="273" t="s">
        <v>64</v>
      </c>
      <c r="Y88" s="273" t="s">
        <v>75</v>
      </c>
      <c r="Z88" s="273" t="s">
        <v>231</v>
      </c>
      <c r="AA88" s="273" t="s">
        <v>231</v>
      </c>
      <c r="AB88" s="274">
        <v>45139</v>
      </c>
      <c r="AC88" s="273">
        <v>13390</v>
      </c>
      <c r="AD88" s="273">
        <v>24</v>
      </c>
      <c r="AE88" s="273">
        <v>3.06</v>
      </c>
      <c r="AF88" s="273" t="s">
        <v>90</v>
      </c>
      <c r="AG88" s="273" t="s">
        <v>474</v>
      </c>
      <c r="AH88" s="273" t="s">
        <v>475</v>
      </c>
      <c r="AI88" s="273" t="s">
        <v>123</v>
      </c>
      <c r="AJ88" s="273" t="s">
        <v>200</v>
      </c>
      <c r="AK88" s="273">
        <v>290336</v>
      </c>
      <c r="AL88" s="273" t="s">
        <v>83</v>
      </c>
      <c r="AM88" s="273" t="s">
        <v>287</v>
      </c>
      <c r="AN88" s="273" t="s">
        <v>518</v>
      </c>
      <c r="AO88" s="273" t="s">
        <v>536</v>
      </c>
      <c r="AP88" s="274">
        <v>44927</v>
      </c>
      <c r="AQ88" s="273">
        <v>15396</v>
      </c>
      <c r="AR88" s="273">
        <v>846</v>
      </c>
      <c r="AS88" s="273">
        <v>3</v>
      </c>
      <c r="AT88" s="273" t="s">
        <v>77</v>
      </c>
      <c r="AU88" s="273" t="s">
        <v>269</v>
      </c>
      <c r="AV88" s="273" t="s">
        <v>248</v>
      </c>
      <c r="BA88" s="273" t="s">
        <v>249</v>
      </c>
      <c r="BG88" s="273">
        <v>338202</v>
      </c>
      <c r="BH88" s="273" t="s">
        <v>83</v>
      </c>
      <c r="BI88" s="273" t="s">
        <v>63</v>
      </c>
      <c r="BJ88" s="273" t="s">
        <v>84</v>
      </c>
      <c r="BK88" s="273" t="s">
        <v>106</v>
      </c>
      <c r="BL88" s="274">
        <v>45047</v>
      </c>
      <c r="BM88" s="273">
        <v>12136</v>
      </c>
      <c r="BN88" s="273">
        <v>4</v>
      </c>
      <c r="BO88" s="273">
        <v>2485</v>
      </c>
      <c r="BP88" s="273" t="s">
        <v>80</v>
      </c>
      <c r="BQ88" s="273">
        <v>1281.8871999999999</v>
      </c>
      <c r="BR88" s="273" t="s">
        <v>81</v>
      </c>
      <c r="BS88" s="273" t="s">
        <v>336</v>
      </c>
      <c r="BT88" s="273">
        <v>0</v>
      </c>
      <c r="BU88" s="273">
        <v>183743</v>
      </c>
      <c r="BV88" s="336" t="s">
        <v>64</v>
      </c>
      <c r="BW88" s="337" t="s">
        <v>63</v>
      </c>
      <c r="BX88" s="337" t="s">
        <v>65</v>
      </c>
      <c r="BY88" s="337" t="s">
        <v>65</v>
      </c>
      <c r="BZ88" s="337" t="s">
        <v>86</v>
      </c>
      <c r="CA88" s="337" t="s">
        <v>87</v>
      </c>
      <c r="CB88" s="337" t="s">
        <v>179</v>
      </c>
      <c r="CC88" s="337" t="s">
        <v>180</v>
      </c>
      <c r="CD88" s="338">
        <v>1</v>
      </c>
      <c r="CE88" s="335">
        <v>45231</v>
      </c>
      <c r="CF88" s="337"/>
      <c r="CG88" s="337" t="s">
        <v>181</v>
      </c>
      <c r="CH88" s="337"/>
      <c r="CI88" s="337" t="s">
        <v>181</v>
      </c>
      <c r="CJ88" s="337" t="s">
        <v>546</v>
      </c>
      <c r="CK88" s="337"/>
      <c r="CL88" s="337"/>
      <c r="CM88" s="337" t="s">
        <v>73</v>
      </c>
      <c r="CN88" s="337">
        <v>3</v>
      </c>
    </row>
    <row r="89" spans="1:92">
      <c r="A89" s="273">
        <v>681</v>
      </c>
      <c r="B89" s="273" t="s">
        <v>547</v>
      </c>
      <c r="C89" s="273" t="s">
        <v>548</v>
      </c>
      <c r="D89" s="273" t="s">
        <v>83</v>
      </c>
      <c r="E89" s="273" t="s">
        <v>194</v>
      </c>
      <c r="F89" s="273" t="s">
        <v>385</v>
      </c>
      <c r="G89" s="273" t="s">
        <v>459</v>
      </c>
      <c r="H89" s="274">
        <v>45170</v>
      </c>
      <c r="I89" s="273">
        <v>13864</v>
      </c>
      <c r="J89" s="273">
        <v>775</v>
      </c>
      <c r="W89" s="273">
        <v>235220</v>
      </c>
      <c r="X89" s="273" t="s">
        <v>64</v>
      </c>
      <c r="Y89" s="273" t="s">
        <v>75</v>
      </c>
      <c r="Z89" s="273" t="s">
        <v>231</v>
      </c>
      <c r="AA89" s="273" t="s">
        <v>231</v>
      </c>
      <c r="AB89" s="274">
        <v>45139</v>
      </c>
      <c r="AC89" s="273">
        <v>13390</v>
      </c>
      <c r="AD89" s="273">
        <v>24</v>
      </c>
      <c r="AE89" s="273">
        <v>1.97</v>
      </c>
      <c r="AF89" s="273" t="s">
        <v>90</v>
      </c>
      <c r="AG89" s="273" t="s">
        <v>478</v>
      </c>
      <c r="AH89" s="273" t="s">
        <v>479</v>
      </c>
      <c r="AI89" s="273" t="s">
        <v>123</v>
      </c>
      <c r="AJ89" s="273" t="s">
        <v>200</v>
      </c>
      <c r="AK89" s="273">
        <v>290342</v>
      </c>
      <c r="AL89" s="273" t="s">
        <v>83</v>
      </c>
      <c r="AM89" s="273" t="s">
        <v>287</v>
      </c>
      <c r="AN89" s="273" t="s">
        <v>518</v>
      </c>
      <c r="AO89" s="273" t="s">
        <v>536</v>
      </c>
      <c r="AP89" s="274">
        <v>44927</v>
      </c>
      <c r="AQ89" s="273">
        <v>15546</v>
      </c>
      <c r="AR89" s="273">
        <v>846</v>
      </c>
      <c r="AU89" s="273" t="s">
        <v>108</v>
      </c>
      <c r="BG89" s="273">
        <v>284836</v>
      </c>
      <c r="BH89" s="273" t="s">
        <v>83</v>
      </c>
      <c r="BI89" s="273" t="s">
        <v>63</v>
      </c>
      <c r="BJ89" s="273" t="s">
        <v>84</v>
      </c>
      <c r="BK89" s="273" t="s">
        <v>106</v>
      </c>
      <c r="BL89" s="274">
        <v>45078</v>
      </c>
      <c r="BM89" s="273">
        <v>12405</v>
      </c>
      <c r="BN89" s="273">
        <v>4</v>
      </c>
      <c r="BO89" s="273">
        <v>0</v>
      </c>
      <c r="BP89" s="273" t="s">
        <v>80</v>
      </c>
      <c r="BQ89" s="273">
        <v>0</v>
      </c>
      <c r="BR89" s="273" t="s">
        <v>81</v>
      </c>
      <c r="BS89" s="273" t="s">
        <v>336</v>
      </c>
      <c r="BT89" s="273">
        <v>0</v>
      </c>
      <c r="BU89" s="273">
        <v>197619</v>
      </c>
      <c r="BV89" s="279" t="s">
        <v>64</v>
      </c>
      <c r="BW89" s="280" t="s">
        <v>63</v>
      </c>
      <c r="BX89" s="280" t="s">
        <v>65</v>
      </c>
      <c r="BY89" s="280" t="s">
        <v>65</v>
      </c>
      <c r="BZ89" s="280" t="s">
        <v>167</v>
      </c>
      <c r="CA89" s="280" t="s">
        <v>168</v>
      </c>
      <c r="CB89" s="280" t="s">
        <v>313</v>
      </c>
      <c r="CC89" s="280" t="s">
        <v>314</v>
      </c>
      <c r="CD89" s="281">
        <v>14</v>
      </c>
      <c r="CE89" s="277">
        <v>45231</v>
      </c>
      <c r="CF89" s="280">
        <v>0</v>
      </c>
      <c r="CG89" s="280" t="s">
        <v>90</v>
      </c>
      <c r="CH89" s="280">
        <v>0</v>
      </c>
      <c r="CI89" s="280" t="s">
        <v>80</v>
      </c>
      <c r="CJ89" s="280"/>
      <c r="CK89" s="280"/>
      <c r="CL89" s="280"/>
      <c r="CM89" s="280" t="s">
        <v>73</v>
      </c>
      <c r="CN89" s="280">
        <v>3</v>
      </c>
    </row>
    <row r="90" spans="1:92">
      <c r="A90" s="273">
        <v>682</v>
      </c>
      <c r="B90" s="273" t="s">
        <v>549</v>
      </c>
      <c r="C90" s="273" t="s">
        <v>550</v>
      </c>
      <c r="D90" s="273" t="s">
        <v>83</v>
      </c>
      <c r="E90" s="273" t="s">
        <v>194</v>
      </c>
      <c r="F90" s="273" t="s">
        <v>385</v>
      </c>
      <c r="G90" s="273" t="s">
        <v>459</v>
      </c>
      <c r="H90" s="274">
        <v>45170</v>
      </c>
      <c r="I90" s="273">
        <v>13864</v>
      </c>
      <c r="J90" s="273">
        <v>775</v>
      </c>
      <c r="K90" s="273">
        <v>0</v>
      </c>
      <c r="L90" s="273" t="s">
        <v>66</v>
      </c>
      <c r="N90" s="273" t="s">
        <v>107</v>
      </c>
      <c r="W90" s="273">
        <v>235245</v>
      </c>
      <c r="X90" s="273" t="s">
        <v>64</v>
      </c>
      <c r="Y90" s="273" t="s">
        <v>75</v>
      </c>
      <c r="Z90" s="273" t="s">
        <v>231</v>
      </c>
      <c r="AA90" s="273" t="s">
        <v>231</v>
      </c>
      <c r="AB90" s="274">
        <v>45139</v>
      </c>
      <c r="AC90" s="273">
        <v>13390</v>
      </c>
      <c r="AD90" s="273">
        <v>24</v>
      </c>
      <c r="AE90" s="273">
        <v>0.1</v>
      </c>
      <c r="AF90" s="273" t="s">
        <v>90</v>
      </c>
      <c r="AG90" s="273" t="s">
        <v>482</v>
      </c>
      <c r="AH90" s="273" t="s">
        <v>483</v>
      </c>
      <c r="AI90" s="273" t="s">
        <v>123</v>
      </c>
      <c r="AJ90" s="273" t="s">
        <v>200</v>
      </c>
      <c r="AK90" s="273">
        <v>290348</v>
      </c>
      <c r="AL90" s="273" t="s">
        <v>64</v>
      </c>
      <c r="AM90" s="273" t="s">
        <v>75</v>
      </c>
      <c r="AN90" s="273" t="s">
        <v>173</v>
      </c>
      <c r="AO90" s="273" t="s">
        <v>173</v>
      </c>
      <c r="AP90" s="274">
        <v>44927</v>
      </c>
      <c r="AQ90" s="273">
        <v>14709</v>
      </c>
      <c r="AR90" s="273">
        <v>45</v>
      </c>
      <c r="AS90" s="273">
        <v>2295.02</v>
      </c>
      <c r="AT90" s="273" t="s">
        <v>174</v>
      </c>
      <c r="AU90" s="273" t="s">
        <v>145</v>
      </c>
      <c r="AV90" s="273" t="s">
        <v>158</v>
      </c>
      <c r="AW90" s="273">
        <v>747.5</v>
      </c>
      <c r="AX90" s="273" t="s">
        <v>176</v>
      </c>
      <c r="AY90" s="273" t="s">
        <v>177</v>
      </c>
      <c r="AZ90" s="273" t="s">
        <v>149</v>
      </c>
      <c r="BG90" s="273">
        <v>288421</v>
      </c>
      <c r="BH90" s="273" t="s">
        <v>83</v>
      </c>
      <c r="BI90" s="273" t="s">
        <v>63</v>
      </c>
      <c r="BJ90" s="273" t="s">
        <v>84</v>
      </c>
      <c r="BK90" s="273" t="s">
        <v>106</v>
      </c>
      <c r="BL90" s="274">
        <v>45108</v>
      </c>
      <c r="BM90" s="273">
        <v>12674</v>
      </c>
      <c r="BN90" s="273">
        <v>4</v>
      </c>
      <c r="BO90" s="273">
        <v>2738</v>
      </c>
      <c r="BP90" s="273" t="s">
        <v>80</v>
      </c>
      <c r="BQ90" s="273">
        <v>1391.8748800000001</v>
      </c>
      <c r="BR90" s="273" t="s">
        <v>81</v>
      </c>
      <c r="BS90" s="273" t="s">
        <v>336</v>
      </c>
      <c r="BT90" s="273">
        <v>0</v>
      </c>
      <c r="BU90" s="273">
        <v>211380</v>
      </c>
      <c r="BV90" s="336" t="s">
        <v>64</v>
      </c>
      <c r="BW90" s="337" t="s">
        <v>63</v>
      </c>
      <c r="BX90" s="337" t="s">
        <v>65</v>
      </c>
      <c r="BY90" s="337" t="s">
        <v>65</v>
      </c>
      <c r="BZ90" s="337" t="s">
        <v>167</v>
      </c>
      <c r="CA90" s="337" t="s">
        <v>168</v>
      </c>
      <c r="CB90" s="337" t="s">
        <v>319</v>
      </c>
      <c r="CC90" s="337" t="s">
        <v>320</v>
      </c>
      <c r="CD90" s="338">
        <v>15</v>
      </c>
      <c r="CE90" s="335">
        <v>45231</v>
      </c>
      <c r="CF90" s="337">
        <v>0</v>
      </c>
      <c r="CG90" s="337" t="s">
        <v>90</v>
      </c>
      <c r="CH90" s="337">
        <v>0</v>
      </c>
      <c r="CI90" s="337" t="s">
        <v>80</v>
      </c>
      <c r="CJ90" s="337"/>
      <c r="CK90" s="337"/>
      <c r="CL90" s="337"/>
      <c r="CM90" s="337" t="s">
        <v>73</v>
      </c>
      <c r="CN90" s="337">
        <v>3</v>
      </c>
    </row>
    <row r="91" spans="1:92">
      <c r="A91" s="273">
        <v>683</v>
      </c>
      <c r="B91" s="273" t="s">
        <v>551</v>
      </c>
      <c r="C91" s="273" t="s">
        <v>552</v>
      </c>
      <c r="D91" s="273" t="s">
        <v>83</v>
      </c>
      <c r="E91" s="273" t="s">
        <v>194</v>
      </c>
      <c r="F91" s="273" t="s">
        <v>385</v>
      </c>
      <c r="G91" s="273" t="s">
        <v>459</v>
      </c>
      <c r="H91" s="274">
        <v>45170</v>
      </c>
      <c r="I91" s="273">
        <v>13864</v>
      </c>
      <c r="J91" s="273">
        <v>775</v>
      </c>
      <c r="K91" s="273">
        <v>2786.48</v>
      </c>
      <c r="L91" s="273" t="s">
        <v>66</v>
      </c>
      <c r="M91" s="273">
        <v>292.86</v>
      </c>
      <c r="N91" s="273" t="s">
        <v>115</v>
      </c>
      <c r="W91" s="273">
        <v>235244</v>
      </c>
      <c r="X91" s="273" t="s">
        <v>64</v>
      </c>
      <c r="Y91" s="273" t="s">
        <v>75</v>
      </c>
      <c r="Z91" s="273" t="s">
        <v>231</v>
      </c>
      <c r="AA91" s="273" t="s">
        <v>231</v>
      </c>
      <c r="AB91" s="274">
        <v>45139</v>
      </c>
      <c r="AC91" s="273">
        <v>13390</v>
      </c>
      <c r="AD91" s="273">
        <v>24</v>
      </c>
      <c r="AE91" s="273">
        <v>3.9</v>
      </c>
      <c r="AF91" s="273" t="s">
        <v>90</v>
      </c>
      <c r="AG91" s="273" t="s">
        <v>488</v>
      </c>
      <c r="AH91" s="273" t="s">
        <v>489</v>
      </c>
      <c r="AI91" s="273" t="s">
        <v>123</v>
      </c>
      <c r="AJ91" s="273" t="s">
        <v>200</v>
      </c>
      <c r="AK91" s="273">
        <v>290354</v>
      </c>
      <c r="AL91" s="273" t="s">
        <v>64</v>
      </c>
      <c r="AM91" s="273" t="s">
        <v>75</v>
      </c>
      <c r="AN91" s="273" t="s">
        <v>173</v>
      </c>
      <c r="AO91" s="273" t="s">
        <v>173</v>
      </c>
      <c r="AP91" s="274">
        <v>44927</v>
      </c>
      <c r="AQ91" s="273">
        <v>14709</v>
      </c>
      <c r="AR91" s="273">
        <v>45</v>
      </c>
      <c r="AS91" s="273">
        <v>1077.51</v>
      </c>
      <c r="AT91" s="273" t="s">
        <v>174</v>
      </c>
      <c r="AU91" s="273" t="s">
        <v>145</v>
      </c>
      <c r="AV91" s="273" t="s">
        <v>146</v>
      </c>
      <c r="AW91" s="273">
        <v>830</v>
      </c>
      <c r="AX91" s="273" t="s">
        <v>176</v>
      </c>
      <c r="AY91" s="273" t="s">
        <v>553</v>
      </c>
      <c r="AZ91" s="273" t="s">
        <v>149</v>
      </c>
      <c r="BG91" s="273">
        <v>288504</v>
      </c>
      <c r="BH91" s="273" t="s">
        <v>83</v>
      </c>
      <c r="BI91" s="273" t="s">
        <v>63</v>
      </c>
      <c r="BJ91" s="273" t="s">
        <v>84</v>
      </c>
      <c r="BK91" s="273" t="s">
        <v>106</v>
      </c>
      <c r="BL91" s="274">
        <v>45139</v>
      </c>
      <c r="BM91" s="273">
        <v>13349</v>
      </c>
      <c r="BN91" s="273">
        <v>4</v>
      </c>
      <c r="BO91" s="273">
        <v>0</v>
      </c>
      <c r="BP91" s="273" t="s">
        <v>80</v>
      </c>
      <c r="BQ91" s="273">
        <v>0</v>
      </c>
      <c r="BR91" s="273" t="s">
        <v>81</v>
      </c>
      <c r="BS91" s="273" t="s">
        <v>336</v>
      </c>
      <c r="BT91" s="273">
        <v>0</v>
      </c>
      <c r="BU91" s="273">
        <v>228512</v>
      </c>
      <c r="BV91" s="279" t="s">
        <v>64</v>
      </c>
      <c r="BW91" s="280" t="s">
        <v>63</v>
      </c>
      <c r="BX91" s="280" t="s">
        <v>65</v>
      </c>
      <c r="BY91" s="280" t="s">
        <v>65</v>
      </c>
      <c r="BZ91" s="280" t="s">
        <v>167</v>
      </c>
      <c r="CA91" s="280" t="s">
        <v>168</v>
      </c>
      <c r="CB91" s="280" t="s">
        <v>169</v>
      </c>
      <c r="CC91" s="280" t="s">
        <v>170</v>
      </c>
      <c r="CD91" s="281">
        <v>12</v>
      </c>
      <c r="CE91" s="277">
        <v>45231</v>
      </c>
      <c r="CF91" s="280">
        <v>2.5</v>
      </c>
      <c r="CG91" s="280" t="s">
        <v>90</v>
      </c>
      <c r="CH91" s="280">
        <v>2.5</v>
      </c>
      <c r="CI91" s="280" t="s">
        <v>80</v>
      </c>
      <c r="CJ91" s="280"/>
      <c r="CK91" s="280"/>
      <c r="CL91" s="280"/>
      <c r="CM91" s="280" t="s">
        <v>73</v>
      </c>
      <c r="CN91" s="280">
        <v>3</v>
      </c>
    </row>
    <row r="92" spans="1:92">
      <c r="A92" s="273">
        <v>684</v>
      </c>
      <c r="B92" s="273" t="s">
        <v>554</v>
      </c>
      <c r="C92" s="273" t="s">
        <v>505</v>
      </c>
      <c r="D92" s="273" t="s">
        <v>64</v>
      </c>
      <c r="E92" s="273" t="s">
        <v>75</v>
      </c>
      <c r="F92" s="273" t="s">
        <v>76</v>
      </c>
      <c r="G92" s="273" t="s">
        <v>76</v>
      </c>
      <c r="H92" s="274">
        <v>44986</v>
      </c>
      <c r="I92" s="273">
        <v>11602</v>
      </c>
      <c r="J92" s="273">
        <v>864</v>
      </c>
      <c r="K92" s="273">
        <v>0</v>
      </c>
      <c r="L92" s="273" t="s">
        <v>66</v>
      </c>
      <c r="N92" s="273" t="s">
        <v>107</v>
      </c>
      <c r="W92" s="273">
        <v>150370</v>
      </c>
      <c r="X92" s="273" t="s">
        <v>64</v>
      </c>
      <c r="Y92" s="273" t="s">
        <v>75</v>
      </c>
      <c r="Z92" s="273" t="s">
        <v>231</v>
      </c>
      <c r="AA92" s="273" t="s">
        <v>231</v>
      </c>
      <c r="AB92" s="274">
        <v>45231</v>
      </c>
      <c r="AC92" s="273">
        <v>14420</v>
      </c>
      <c r="AD92" s="273">
        <v>24</v>
      </c>
      <c r="AE92" s="273">
        <v>1.1399999999999999</v>
      </c>
      <c r="AF92" s="273" t="s">
        <v>90</v>
      </c>
      <c r="AG92" s="273" t="s">
        <v>555</v>
      </c>
      <c r="AH92" s="273" t="s">
        <v>556</v>
      </c>
      <c r="AI92" s="273" t="s">
        <v>123</v>
      </c>
      <c r="AJ92" s="273" t="s">
        <v>200</v>
      </c>
      <c r="AK92" s="273">
        <v>292921</v>
      </c>
      <c r="AL92" s="273" t="s">
        <v>64</v>
      </c>
      <c r="AM92" s="273" t="s">
        <v>75</v>
      </c>
      <c r="AN92" s="273" t="s">
        <v>173</v>
      </c>
      <c r="AO92" s="273" t="s">
        <v>173</v>
      </c>
      <c r="AP92" s="274">
        <v>44927</v>
      </c>
      <c r="AQ92" s="273">
        <v>14709</v>
      </c>
      <c r="AR92" s="273">
        <v>45</v>
      </c>
      <c r="AS92" s="273">
        <v>9391</v>
      </c>
      <c r="AT92" s="273" t="s">
        <v>80</v>
      </c>
      <c r="AU92" s="273" t="s">
        <v>416</v>
      </c>
      <c r="AV92" s="273" t="s">
        <v>186</v>
      </c>
      <c r="AW92" s="273">
        <v>0.71740000000000004</v>
      </c>
      <c r="AX92" s="273" t="s">
        <v>176</v>
      </c>
      <c r="AY92" s="273" t="s">
        <v>557</v>
      </c>
      <c r="AZ92" s="273" t="s">
        <v>188</v>
      </c>
      <c r="BG92" s="273">
        <v>317729</v>
      </c>
      <c r="BH92" s="273" t="s">
        <v>83</v>
      </c>
      <c r="BI92" s="273" t="s">
        <v>63</v>
      </c>
      <c r="BJ92" s="273" t="s">
        <v>84</v>
      </c>
      <c r="BK92" s="273" t="s">
        <v>106</v>
      </c>
      <c r="BL92" s="274">
        <v>45170</v>
      </c>
      <c r="BM92" s="273">
        <v>13676</v>
      </c>
      <c r="BN92" s="273">
        <v>4</v>
      </c>
      <c r="BO92" s="273">
        <v>2817</v>
      </c>
      <c r="BP92" s="273" t="s">
        <v>80</v>
      </c>
      <c r="BQ92" s="273">
        <v>1437.5239999999999</v>
      </c>
      <c r="BR92" s="273" t="s">
        <v>81</v>
      </c>
      <c r="BS92" s="273" t="s">
        <v>336</v>
      </c>
      <c r="BT92" s="273">
        <v>0</v>
      </c>
      <c r="BU92" s="273">
        <v>240781</v>
      </c>
      <c r="BV92" s="336" t="s">
        <v>64</v>
      </c>
      <c r="BW92" s="337" t="s">
        <v>63</v>
      </c>
      <c r="BX92" s="337" t="s">
        <v>65</v>
      </c>
      <c r="BY92" s="337" t="s">
        <v>65</v>
      </c>
      <c r="BZ92" s="337" t="s">
        <v>167</v>
      </c>
      <c r="CA92" s="337" t="s">
        <v>168</v>
      </c>
      <c r="CB92" s="337" t="s">
        <v>353</v>
      </c>
      <c r="CC92" s="337" t="s">
        <v>354</v>
      </c>
      <c r="CD92" s="338">
        <v>13</v>
      </c>
      <c r="CE92" s="335">
        <v>45231</v>
      </c>
      <c r="CF92" s="337">
        <v>0</v>
      </c>
      <c r="CG92" s="337" t="s">
        <v>90</v>
      </c>
      <c r="CH92" s="337">
        <v>0</v>
      </c>
      <c r="CI92" s="337" t="s">
        <v>80</v>
      </c>
      <c r="CJ92" s="337"/>
      <c r="CK92" s="337"/>
      <c r="CL92" s="337"/>
      <c r="CM92" s="337" t="s">
        <v>73</v>
      </c>
      <c r="CN92" s="337">
        <v>3</v>
      </c>
    </row>
    <row r="93" spans="1:92">
      <c r="A93" s="273">
        <v>685</v>
      </c>
      <c r="B93" s="273" t="s">
        <v>558</v>
      </c>
      <c r="C93" s="273" t="s">
        <v>510</v>
      </c>
      <c r="D93" s="273" t="s">
        <v>64</v>
      </c>
      <c r="E93" s="273" t="s">
        <v>75</v>
      </c>
      <c r="F93" s="273" t="s">
        <v>76</v>
      </c>
      <c r="G93" s="273" t="s">
        <v>76</v>
      </c>
      <c r="H93" s="274">
        <v>45017</v>
      </c>
      <c r="I93" s="273">
        <v>11764</v>
      </c>
      <c r="J93" s="273">
        <v>864</v>
      </c>
      <c r="W93" s="273">
        <v>155043</v>
      </c>
      <c r="X93" s="273" t="s">
        <v>64</v>
      </c>
      <c r="Y93" s="273" t="s">
        <v>75</v>
      </c>
      <c r="Z93" s="273" t="s">
        <v>231</v>
      </c>
      <c r="AA93" s="273" t="s">
        <v>231</v>
      </c>
      <c r="AB93" s="274">
        <v>45231</v>
      </c>
      <c r="AC93" s="273">
        <v>14420</v>
      </c>
      <c r="AD93" s="273">
        <v>24</v>
      </c>
      <c r="AE93" s="273">
        <v>10.1</v>
      </c>
      <c r="AF93" s="273" t="s">
        <v>90</v>
      </c>
      <c r="AG93" s="273" t="s">
        <v>559</v>
      </c>
      <c r="AH93" s="273" t="s">
        <v>560</v>
      </c>
      <c r="AI93" s="273" t="s">
        <v>123</v>
      </c>
      <c r="AJ93" s="273" t="s">
        <v>200</v>
      </c>
      <c r="AK93" s="273">
        <v>292926</v>
      </c>
      <c r="AL93" s="273" t="s">
        <v>64</v>
      </c>
      <c r="AM93" s="273" t="s">
        <v>75</v>
      </c>
      <c r="AN93" s="273" t="s">
        <v>173</v>
      </c>
      <c r="AO93" s="273" t="s">
        <v>173</v>
      </c>
      <c r="AP93" s="274">
        <v>44927</v>
      </c>
      <c r="AQ93" s="273">
        <v>14709</v>
      </c>
      <c r="AR93" s="273">
        <v>45</v>
      </c>
      <c r="AS93" s="273">
        <v>42459</v>
      </c>
      <c r="AT93" s="273" t="s">
        <v>80</v>
      </c>
      <c r="AU93" s="273" t="s">
        <v>185</v>
      </c>
      <c r="AV93" s="273" t="s">
        <v>186</v>
      </c>
      <c r="AW93" s="273">
        <v>0.71740000000000004</v>
      </c>
      <c r="AX93" s="273" t="s">
        <v>176</v>
      </c>
      <c r="AY93" s="273" t="s">
        <v>557</v>
      </c>
      <c r="AZ93" s="273" t="s">
        <v>149</v>
      </c>
      <c r="BG93" s="273">
        <v>318081</v>
      </c>
      <c r="BH93" s="273" t="s">
        <v>83</v>
      </c>
      <c r="BI93" s="273" t="s">
        <v>63</v>
      </c>
      <c r="BJ93" s="273" t="s">
        <v>84</v>
      </c>
      <c r="BK93" s="273" t="s">
        <v>106</v>
      </c>
      <c r="BL93" s="274">
        <v>45200</v>
      </c>
      <c r="BM93" s="273">
        <v>14011</v>
      </c>
      <c r="BN93" s="273">
        <v>4</v>
      </c>
      <c r="BO93" s="273">
        <v>0</v>
      </c>
      <c r="BP93" s="273" t="s">
        <v>80</v>
      </c>
      <c r="BQ93" s="273">
        <v>0</v>
      </c>
      <c r="BR93" s="273" t="s">
        <v>81</v>
      </c>
      <c r="BS93" s="273" t="s">
        <v>336</v>
      </c>
      <c r="BT93" s="273">
        <v>0</v>
      </c>
      <c r="BU93" s="273">
        <v>328269</v>
      </c>
      <c r="BV93" s="279" t="s">
        <v>64</v>
      </c>
      <c r="BW93" s="280" t="s">
        <v>63</v>
      </c>
      <c r="BX93" s="280" t="s">
        <v>120</v>
      </c>
      <c r="BY93" s="280" t="s">
        <v>120</v>
      </c>
      <c r="BZ93" s="280" t="s">
        <v>86</v>
      </c>
      <c r="CA93" s="280" t="s">
        <v>87</v>
      </c>
      <c r="CB93" s="280" t="s">
        <v>225</v>
      </c>
      <c r="CC93" s="280" t="s">
        <v>226</v>
      </c>
      <c r="CD93" s="281">
        <v>5</v>
      </c>
      <c r="CE93" s="277">
        <v>44958</v>
      </c>
      <c r="CF93" s="280">
        <v>71</v>
      </c>
      <c r="CG93" s="280" t="s">
        <v>80</v>
      </c>
      <c r="CH93" s="280">
        <v>71</v>
      </c>
      <c r="CI93" s="280" t="s">
        <v>80</v>
      </c>
      <c r="CJ93" s="280"/>
      <c r="CK93" s="280"/>
      <c r="CL93" s="280" t="s">
        <v>561</v>
      </c>
      <c r="CM93" s="280" t="s">
        <v>73</v>
      </c>
      <c r="CN93" s="280">
        <v>3</v>
      </c>
    </row>
    <row r="94" spans="1:92">
      <c r="A94" s="273">
        <v>686</v>
      </c>
      <c r="B94" s="273" t="s">
        <v>562</v>
      </c>
      <c r="C94" s="273" t="s">
        <v>539</v>
      </c>
      <c r="D94" s="273" t="s">
        <v>64</v>
      </c>
      <c r="E94" s="273" t="s">
        <v>75</v>
      </c>
      <c r="F94" s="273" t="s">
        <v>76</v>
      </c>
      <c r="G94" s="273" t="s">
        <v>76</v>
      </c>
      <c r="H94" s="274">
        <v>45017</v>
      </c>
      <c r="I94" s="273">
        <v>11764</v>
      </c>
      <c r="J94" s="273">
        <v>864</v>
      </c>
      <c r="K94" s="273">
        <v>5414</v>
      </c>
      <c r="L94" s="273" t="s">
        <v>66</v>
      </c>
      <c r="M94" s="273">
        <v>1142.78576</v>
      </c>
      <c r="N94" s="273" t="s">
        <v>115</v>
      </c>
      <c r="W94" s="273">
        <v>155067</v>
      </c>
      <c r="X94" s="273" t="s">
        <v>64</v>
      </c>
      <c r="Y94" s="273" t="s">
        <v>75</v>
      </c>
      <c r="Z94" s="273" t="s">
        <v>231</v>
      </c>
      <c r="AA94" s="273" t="s">
        <v>231</v>
      </c>
      <c r="AB94" s="274">
        <v>45231</v>
      </c>
      <c r="AC94" s="273">
        <v>14420</v>
      </c>
      <c r="AD94" s="273">
        <v>24</v>
      </c>
      <c r="AE94" s="273">
        <v>0.60599999999999998</v>
      </c>
      <c r="AF94" s="273" t="s">
        <v>90</v>
      </c>
      <c r="AG94" s="273" t="s">
        <v>563</v>
      </c>
      <c r="AH94" s="273" t="s">
        <v>564</v>
      </c>
      <c r="AI94" s="273" t="s">
        <v>123</v>
      </c>
      <c r="AJ94" s="273" t="s">
        <v>200</v>
      </c>
      <c r="AK94" s="273">
        <v>292931</v>
      </c>
      <c r="AL94" s="273" t="s">
        <v>64</v>
      </c>
      <c r="AM94" s="273" t="s">
        <v>75</v>
      </c>
      <c r="AN94" s="273" t="s">
        <v>173</v>
      </c>
      <c r="AO94" s="273" t="s">
        <v>173</v>
      </c>
      <c r="AP94" s="274">
        <v>44927</v>
      </c>
      <c r="AQ94" s="273">
        <v>15293</v>
      </c>
      <c r="AR94" s="273">
        <v>45</v>
      </c>
      <c r="AS94" s="273">
        <v>0</v>
      </c>
      <c r="AT94" s="273" t="s">
        <v>77</v>
      </c>
      <c r="AU94" s="273" t="s">
        <v>260</v>
      </c>
      <c r="AV94" s="273" t="s">
        <v>216</v>
      </c>
      <c r="BA94" s="273" t="s">
        <v>260</v>
      </c>
      <c r="BG94" s="273">
        <v>283159</v>
      </c>
      <c r="BH94" s="273" t="s">
        <v>83</v>
      </c>
      <c r="BI94" s="273" t="s">
        <v>63</v>
      </c>
      <c r="BJ94" s="273" t="s">
        <v>84</v>
      </c>
      <c r="BK94" s="273" t="s">
        <v>106</v>
      </c>
      <c r="BL94" s="274">
        <v>45231</v>
      </c>
      <c r="BM94" s="273">
        <v>14379</v>
      </c>
      <c r="BN94" s="273">
        <v>4</v>
      </c>
      <c r="BO94" s="273">
        <v>0</v>
      </c>
      <c r="BP94" s="273" t="s">
        <v>80</v>
      </c>
      <c r="BQ94" s="273">
        <v>0</v>
      </c>
      <c r="BR94" s="273" t="s">
        <v>81</v>
      </c>
      <c r="BS94" s="273" t="s">
        <v>336</v>
      </c>
      <c r="BT94" s="273">
        <v>0</v>
      </c>
      <c r="BU94" s="273">
        <v>328288</v>
      </c>
      <c r="BV94" s="336" t="s">
        <v>64</v>
      </c>
      <c r="BW94" s="337" t="s">
        <v>63</v>
      </c>
      <c r="BX94" s="337" t="s">
        <v>120</v>
      </c>
      <c r="BY94" s="337" t="s">
        <v>120</v>
      </c>
      <c r="BZ94" s="337" t="s">
        <v>86</v>
      </c>
      <c r="CA94" s="337" t="s">
        <v>87</v>
      </c>
      <c r="CB94" s="337" t="s">
        <v>233</v>
      </c>
      <c r="CC94" s="337" t="s">
        <v>234</v>
      </c>
      <c r="CD94" s="338">
        <v>1</v>
      </c>
      <c r="CE94" s="335">
        <v>44958</v>
      </c>
      <c r="CF94" s="337"/>
      <c r="CG94" s="337" t="s">
        <v>181</v>
      </c>
      <c r="CH94" s="337"/>
      <c r="CI94" s="337" t="s">
        <v>181</v>
      </c>
      <c r="CJ94" s="337" t="s">
        <v>565</v>
      </c>
      <c r="CK94" s="337"/>
      <c r="CL94" s="337"/>
      <c r="CM94" s="337" t="s">
        <v>73</v>
      </c>
      <c r="CN94" s="337">
        <v>3</v>
      </c>
    </row>
    <row r="95" spans="1:92">
      <c r="A95" s="273">
        <v>687</v>
      </c>
      <c r="B95" s="273" t="s">
        <v>566</v>
      </c>
      <c r="C95" s="273" t="s">
        <v>567</v>
      </c>
      <c r="D95" s="273" t="s">
        <v>64</v>
      </c>
      <c r="E95" s="273" t="s">
        <v>75</v>
      </c>
      <c r="F95" s="273" t="s">
        <v>76</v>
      </c>
      <c r="G95" s="273" t="s">
        <v>76</v>
      </c>
      <c r="H95" s="274">
        <v>45017</v>
      </c>
      <c r="I95" s="273">
        <v>11764</v>
      </c>
      <c r="J95" s="273">
        <v>864</v>
      </c>
      <c r="K95" s="273">
        <v>0</v>
      </c>
      <c r="L95" s="273" t="s">
        <v>66</v>
      </c>
      <c r="N95" s="273" t="s">
        <v>107</v>
      </c>
      <c r="W95" s="273">
        <v>155068</v>
      </c>
      <c r="X95" s="273" t="s">
        <v>64</v>
      </c>
      <c r="Y95" s="273" t="s">
        <v>75</v>
      </c>
      <c r="Z95" s="273" t="s">
        <v>231</v>
      </c>
      <c r="AA95" s="273" t="s">
        <v>231</v>
      </c>
      <c r="AB95" s="274">
        <v>45231</v>
      </c>
      <c r="AC95" s="273">
        <v>14420</v>
      </c>
      <c r="AD95" s="273">
        <v>24</v>
      </c>
      <c r="AE95" s="273">
        <v>18.190000000000001</v>
      </c>
      <c r="AF95" s="273" t="s">
        <v>90</v>
      </c>
      <c r="AG95" s="273" t="s">
        <v>568</v>
      </c>
      <c r="AH95" s="273" t="s">
        <v>569</v>
      </c>
      <c r="AI95" s="273" t="s">
        <v>123</v>
      </c>
      <c r="AJ95" s="273" t="s">
        <v>200</v>
      </c>
      <c r="AK95" s="273">
        <v>292936</v>
      </c>
      <c r="AL95" s="273" t="s">
        <v>64</v>
      </c>
      <c r="AM95" s="273" t="s">
        <v>75</v>
      </c>
      <c r="AN95" s="273" t="s">
        <v>173</v>
      </c>
      <c r="AO95" s="273" t="s">
        <v>173</v>
      </c>
      <c r="AP95" s="274">
        <v>44927</v>
      </c>
      <c r="AQ95" s="273">
        <v>15293</v>
      </c>
      <c r="AR95" s="273">
        <v>45</v>
      </c>
      <c r="AS95" s="273">
        <v>0</v>
      </c>
      <c r="AT95" s="273" t="s">
        <v>77</v>
      </c>
      <c r="AU95" s="273" t="s">
        <v>570</v>
      </c>
      <c r="AV95" s="273" t="s">
        <v>571</v>
      </c>
      <c r="BA95" s="273" t="s">
        <v>572</v>
      </c>
      <c r="BG95" s="273">
        <v>320209</v>
      </c>
      <c r="BH95" s="273" t="s">
        <v>83</v>
      </c>
      <c r="BI95" s="273" t="s">
        <v>63</v>
      </c>
      <c r="BJ95" s="273" t="s">
        <v>228</v>
      </c>
      <c r="BK95" s="273" t="s">
        <v>237</v>
      </c>
      <c r="BL95" s="274">
        <v>44927</v>
      </c>
      <c r="BM95" s="273">
        <v>11793</v>
      </c>
      <c r="BN95" s="273">
        <v>19</v>
      </c>
      <c r="BO95" s="273">
        <v>1706</v>
      </c>
      <c r="BP95" s="273" t="s">
        <v>80</v>
      </c>
      <c r="BQ95" s="273">
        <v>743.27967999999998</v>
      </c>
      <c r="BR95" s="273" t="s">
        <v>81</v>
      </c>
      <c r="BS95" s="273" t="s">
        <v>573</v>
      </c>
      <c r="BT95" s="273">
        <v>0</v>
      </c>
      <c r="BU95" s="273">
        <v>156497</v>
      </c>
      <c r="BV95" s="279" t="s">
        <v>64</v>
      </c>
      <c r="BW95" s="280" t="s">
        <v>63</v>
      </c>
      <c r="BX95" s="280" t="s">
        <v>120</v>
      </c>
      <c r="BY95" s="280" t="s">
        <v>120</v>
      </c>
      <c r="BZ95" s="280" t="s">
        <v>86</v>
      </c>
      <c r="CA95" s="280" t="s">
        <v>87</v>
      </c>
      <c r="CB95" s="280" t="s">
        <v>233</v>
      </c>
      <c r="CC95" s="280" t="s">
        <v>234</v>
      </c>
      <c r="CD95" s="281">
        <v>1</v>
      </c>
      <c r="CE95" s="277">
        <v>44986</v>
      </c>
      <c r="CF95" s="280"/>
      <c r="CG95" s="280" t="s">
        <v>181</v>
      </c>
      <c r="CH95" s="280"/>
      <c r="CI95" s="280" t="s">
        <v>181</v>
      </c>
      <c r="CJ95" s="280" t="s">
        <v>574</v>
      </c>
      <c r="CK95" s="280"/>
      <c r="CL95" s="280"/>
      <c r="CM95" s="280" t="s">
        <v>73</v>
      </c>
      <c r="CN95" s="280">
        <v>3</v>
      </c>
    </row>
    <row r="96" spans="1:92">
      <c r="A96" s="273">
        <v>690</v>
      </c>
      <c r="B96" s="273" t="s">
        <v>575</v>
      </c>
      <c r="C96" s="273" t="s">
        <v>576</v>
      </c>
      <c r="D96" s="273" t="s">
        <v>64</v>
      </c>
      <c r="E96" s="273" t="s">
        <v>75</v>
      </c>
      <c r="F96" s="273" t="s">
        <v>76</v>
      </c>
      <c r="G96" s="273" t="s">
        <v>76</v>
      </c>
      <c r="H96" s="274">
        <v>45047</v>
      </c>
      <c r="I96" s="273">
        <v>12387</v>
      </c>
      <c r="J96" s="273">
        <v>864</v>
      </c>
      <c r="W96" s="273">
        <v>180708</v>
      </c>
      <c r="X96" s="273" t="s">
        <v>64</v>
      </c>
      <c r="Y96" s="273" t="s">
        <v>75</v>
      </c>
      <c r="Z96" s="273" t="s">
        <v>231</v>
      </c>
      <c r="AA96" s="273" t="s">
        <v>231</v>
      </c>
      <c r="AB96" s="274">
        <v>45231</v>
      </c>
      <c r="AC96" s="273">
        <v>14420</v>
      </c>
      <c r="AD96" s="273">
        <v>24</v>
      </c>
      <c r="AE96" s="273">
        <v>28.193000000000001</v>
      </c>
      <c r="AF96" s="273" t="s">
        <v>90</v>
      </c>
      <c r="AG96" s="273" t="s">
        <v>577</v>
      </c>
      <c r="AH96" s="273" t="s">
        <v>578</v>
      </c>
      <c r="AI96" s="273" t="s">
        <v>123</v>
      </c>
      <c r="AJ96" s="273" t="s">
        <v>200</v>
      </c>
      <c r="AK96" s="273">
        <v>292947</v>
      </c>
      <c r="AL96" s="273" t="s">
        <v>64</v>
      </c>
      <c r="AM96" s="273" t="s">
        <v>75</v>
      </c>
      <c r="AN96" s="273" t="s">
        <v>173</v>
      </c>
      <c r="AO96" s="273" t="s">
        <v>173</v>
      </c>
      <c r="AP96" s="274">
        <v>44927</v>
      </c>
      <c r="AQ96" s="273">
        <v>15293</v>
      </c>
      <c r="AR96" s="273">
        <v>45</v>
      </c>
      <c r="AS96" s="273">
        <v>0</v>
      </c>
      <c r="AT96" s="273" t="s">
        <v>77</v>
      </c>
      <c r="AU96" s="273" t="s">
        <v>570</v>
      </c>
      <c r="AV96" s="273" t="s">
        <v>579</v>
      </c>
      <c r="BA96" s="273" t="s">
        <v>572</v>
      </c>
      <c r="BG96" s="273">
        <v>320212</v>
      </c>
      <c r="BH96" s="273" t="s">
        <v>83</v>
      </c>
      <c r="BI96" s="273" t="s">
        <v>63</v>
      </c>
      <c r="BJ96" s="273" t="s">
        <v>228</v>
      </c>
      <c r="BK96" s="273" t="s">
        <v>237</v>
      </c>
      <c r="BL96" s="274">
        <v>44958</v>
      </c>
      <c r="BM96" s="273">
        <v>11831</v>
      </c>
      <c r="BN96" s="273">
        <v>19</v>
      </c>
      <c r="BO96" s="273">
        <v>1550</v>
      </c>
      <c r="BP96" s="273" t="s">
        <v>80</v>
      </c>
      <c r="BQ96" s="273">
        <v>684.80192</v>
      </c>
      <c r="BR96" s="273" t="s">
        <v>81</v>
      </c>
      <c r="BS96" s="273" t="s">
        <v>573</v>
      </c>
      <c r="BT96" s="273">
        <v>0</v>
      </c>
      <c r="BU96" s="273">
        <v>157219</v>
      </c>
      <c r="BV96" s="336" t="s">
        <v>64</v>
      </c>
      <c r="BW96" s="337" t="s">
        <v>63</v>
      </c>
      <c r="BX96" s="337" t="s">
        <v>120</v>
      </c>
      <c r="BY96" s="337" t="s">
        <v>120</v>
      </c>
      <c r="BZ96" s="337" t="s">
        <v>86</v>
      </c>
      <c r="CA96" s="337" t="s">
        <v>87</v>
      </c>
      <c r="CB96" s="337" t="s">
        <v>225</v>
      </c>
      <c r="CC96" s="337" t="s">
        <v>226</v>
      </c>
      <c r="CD96" s="338">
        <v>5</v>
      </c>
      <c r="CE96" s="335">
        <v>44986</v>
      </c>
      <c r="CF96" s="337">
        <v>79</v>
      </c>
      <c r="CG96" s="337" t="s">
        <v>80</v>
      </c>
      <c r="CH96" s="337">
        <v>79</v>
      </c>
      <c r="CI96" s="337" t="s">
        <v>80</v>
      </c>
      <c r="CJ96" s="337"/>
      <c r="CK96" s="337"/>
      <c r="CL96" s="337" t="s">
        <v>580</v>
      </c>
      <c r="CM96" s="337" t="s">
        <v>73</v>
      </c>
      <c r="CN96" s="337">
        <v>3</v>
      </c>
    </row>
    <row r="97" spans="1:92">
      <c r="A97" s="273">
        <v>691</v>
      </c>
      <c r="B97" s="273" t="s">
        <v>581</v>
      </c>
      <c r="C97" s="273" t="s">
        <v>582</v>
      </c>
      <c r="D97" s="273" t="s">
        <v>64</v>
      </c>
      <c r="E97" s="273" t="s">
        <v>75</v>
      </c>
      <c r="F97" s="273" t="s">
        <v>76</v>
      </c>
      <c r="G97" s="273" t="s">
        <v>76</v>
      </c>
      <c r="H97" s="274">
        <v>45047</v>
      </c>
      <c r="I97" s="273">
        <v>12387</v>
      </c>
      <c r="J97" s="273">
        <v>864</v>
      </c>
      <c r="K97" s="273">
        <v>5668</v>
      </c>
      <c r="L97" s="273" t="s">
        <v>66</v>
      </c>
      <c r="M97" s="273">
        <v>1202.5409400000001</v>
      </c>
      <c r="N97" s="273" t="s">
        <v>115</v>
      </c>
      <c r="W97" s="273">
        <v>180732</v>
      </c>
      <c r="X97" s="273" t="s">
        <v>64</v>
      </c>
      <c r="Y97" s="273" t="s">
        <v>75</v>
      </c>
      <c r="Z97" s="273" t="s">
        <v>231</v>
      </c>
      <c r="AA97" s="273" t="s">
        <v>231</v>
      </c>
      <c r="AB97" s="274">
        <v>45231</v>
      </c>
      <c r="AC97" s="273">
        <v>14420</v>
      </c>
      <c r="AD97" s="273">
        <v>24</v>
      </c>
      <c r="AE97" s="273">
        <v>1.226</v>
      </c>
      <c r="AF97" s="273" t="s">
        <v>90</v>
      </c>
      <c r="AG97" s="273" t="s">
        <v>583</v>
      </c>
      <c r="AH97" s="273" t="s">
        <v>584</v>
      </c>
      <c r="AI97" s="273" t="s">
        <v>123</v>
      </c>
      <c r="AJ97" s="273" t="s">
        <v>200</v>
      </c>
      <c r="AK97" s="273">
        <v>292952</v>
      </c>
      <c r="AL97" s="273" t="s">
        <v>64</v>
      </c>
      <c r="AM97" s="273" t="s">
        <v>75</v>
      </c>
      <c r="AN97" s="273" t="s">
        <v>173</v>
      </c>
      <c r="AO97" s="273" t="s">
        <v>173</v>
      </c>
      <c r="AP97" s="274">
        <v>44927</v>
      </c>
      <c r="AQ97" s="273">
        <v>15293</v>
      </c>
      <c r="AR97" s="273">
        <v>45</v>
      </c>
      <c r="AS97" s="273">
        <v>0</v>
      </c>
      <c r="AT97" s="273" t="s">
        <v>77</v>
      </c>
      <c r="AU97" s="273" t="s">
        <v>224</v>
      </c>
      <c r="AV97" s="273" t="s">
        <v>98</v>
      </c>
      <c r="BA97" s="273" t="s">
        <v>224</v>
      </c>
      <c r="BG97" s="273">
        <v>320230</v>
      </c>
      <c r="BH97" s="273" t="s">
        <v>83</v>
      </c>
      <c r="BI97" s="273" t="s">
        <v>63</v>
      </c>
      <c r="BJ97" s="273" t="s">
        <v>228</v>
      </c>
      <c r="BK97" s="273" t="s">
        <v>237</v>
      </c>
      <c r="BL97" s="274">
        <v>44986</v>
      </c>
      <c r="BM97" s="273">
        <v>11869</v>
      </c>
      <c r="BN97" s="273">
        <v>19</v>
      </c>
      <c r="BO97" s="273">
        <v>2021</v>
      </c>
      <c r="BP97" s="273" t="s">
        <v>80</v>
      </c>
      <c r="BQ97" s="273">
        <v>881.82248000000004</v>
      </c>
      <c r="BR97" s="273" t="s">
        <v>81</v>
      </c>
      <c r="BS97" s="273" t="s">
        <v>573</v>
      </c>
      <c r="BT97" s="273">
        <v>0</v>
      </c>
      <c r="BU97" s="273">
        <v>157941</v>
      </c>
      <c r="BV97" s="279" t="s">
        <v>64</v>
      </c>
      <c r="BW97" s="280" t="s">
        <v>63</v>
      </c>
      <c r="BX97" s="280" t="s">
        <v>120</v>
      </c>
      <c r="BY97" s="280" t="s">
        <v>120</v>
      </c>
      <c r="BZ97" s="280" t="s">
        <v>204</v>
      </c>
      <c r="CA97" s="280" t="s">
        <v>205</v>
      </c>
      <c r="CB97" s="280" t="s">
        <v>206</v>
      </c>
      <c r="CC97" s="280" t="s">
        <v>207</v>
      </c>
      <c r="CD97" s="281">
        <v>0</v>
      </c>
      <c r="CE97" s="277">
        <v>44986</v>
      </c>
      <c r="CF97" s="280"/>
      <c r="CG97" s="280" t="s">
        <v>181</v>
      </c>
      <c r="CH97" s="280"/>
      <c r="CI97" s="280" t="s">
        <v>208</v>
      </c>
      <c r="CJ97" s="280" t="s">
        <v>209</v>
      </c>
      <c r="CK97" s="280"/>
      <c r="CL97" s="280"/>
      <c r="CM97" s="280" t="s">
        <v>73</v>
      </c>
      <c r="CN97" s="280">
        <v>3</v>
      </c>
    </row>
    <row r="98" spans="1:92">
      <c r="A98" s="273">
        <v>692</v>
      </c>
      <c r="B98" s="273" t="s">
        <v>585</v>
      </c>
      <c r="C98" s="273" t="s">
        <v>586</v>
      </c>
      <c r="D98" s="273" t="s">
        <v>64</v>
      </c>
      <c r="E98" s="273" t="s">
        <v>75</v>
      </c>
      <c r="F98" s="273" t="s">
        <v>76</v>
      </c>
      <c r="G98" s="273" t="s">
        <v>76</v>
      </c>
      <c r="H98" s="274">
        <v>45047</v>
      </c>
      <c r="I98" s="273">
        <v>12387</v>
      </c>
      <c r="J98" s="273">
        <v>864</v>
      </c>
      <c r="K98" s="273">
        <v>0</v>
      </c>
      <c r="L98" s="273" t="s">
        <v>66</v>
      </c>
      <c r="N98" s="273" t="s">
        <v>107</v>
      </c>
      <c r="W98" s="273">
        <v>180733</v>
      </c>
      <c r="X98" s="273" t="s">
        <v>64</v>
      </c>
      <c r="Y98" s="273" t="s">
        <v>75</v>
      </c>
      <c r="Z98" s="273" t="s">
        <v>231</v>
      </c>
      <c r="AA98" s="273" t="s">
        <v>231</v>
      </c>
      <c r="AB98" s="274">
        <v>45231</v>
      </c>
      <c r="AC98" s="273">
        <v>14420</v>
      </c>
      <c r="AD98" s="273">
        <v>24</v>
      </c>
      <c r="AE98" s="273">
        <v>0.18</v>
      </c>
      <c r="AF98" s="273" t="s">
        <v>90</v>
      </c>
      <c r="AG98" s="273" t="s">
        <v>587</v>
      </c>
      <c r="AH98" s="273" t="s">
        <v>588</v>
      </c>
      <c r="AI98" s="273" t="s">
        <v>123</v>
      </c>
      <c r="AJ98" s="273" t="s">
        <v>200</v>
      </c>
      <c r="AK98" s="273">
        <v>292957</v>
      </c>
      <c r="AL98" s="273" t="s">
        <v>64</v>
      </c>
      <c r="AM98" s="273" t="s">
        <v>75</v>
      </c>
      <c r="AN98" s="273" t="s">
        <v>173</v>
      </c>
      <c r="AO98" s="273" t="s">
        <v>173</v>
      </c>
      <c r="AP98" s="274">
        <v>44927</v>
      </c>
      <c r="AQ98" s="273">
        <v>15293</v>
      </c>
      <c r="AR98" s="273">
        <v>45</v>
      </c>
      <c r="AS98" s="273">
        <v>0</v>
      </c>
      <c r="AT98" s="273" t="s">
        <v>77</v>
      </c>
      <c r="AU98" s="273" t="s">
        <v>260</v>
      </c>
      <c r="AV98" s="273" t="s">
        <v>248</v>
      </c>
      <c r="BA98" s="273" t="s">
        <v>260</v>
      </c>
      <c r="BG98" s="273">
        <v>320233</v>
      </c>
      <c r="BH98" s="273" t="s">
        <v>83</v>
      </c>
      <c r="BI98" s="273" t="s">
        <v>63</v>
      </c>
      <c r="BJ98" s="273" t="s">
        <v>228</v>
      </c>
      <c r="BK98" s="273" t="s">
        <v>237</v>
      </c>
      <c r="BL98" s="274">
        <v>45017</v>
      </c>
      <c r="BM98" s="273">
        <v>11907</v>
      </c>
      <c r="BN98" s="273">
        <v>19</v>
      </c>
      <c r="BO98" s="273">
        <v>1783</v>
      </c>
      <c r="BP98" s="273" t="s">
        <v>80</v>
      </c>
      <c r="BQ98" s="273">
        <v>779.16079999999999</v>
      </c>
      <c r="BR98" s="273" t="s">
        <v>81</v>
      </c>
      <c r="BS98" s="273" t="s">
        <v>573</v>
      </c>
      <c r="BT98" s="273">
        <v>0</v>
      </c>
      <c r="BU98" s="273">
        <v>158663</v>
      </c>
      <c r="BV98" s="336" t="s">
        <v>64</v>
      </c>
      <c r="BW98" s="337" t="s">
        <v>63</v>
      </c>
      <c r="BX98" s="337" t="s">
        <v>120</v>
      </c>
      <c r="BY98" s="337" t="s">
        <v>120</v>
      </c>
      <c r="BZ98" s="337" t="s">
        <v>86</v>
      </c>
      <c r="CA98" s="337" t="s">
        <v>87</v>
      </c>
      <c r="CB98" s="337" t="s">
        <v>217</v>
      </c>
      <c r="CC98" s="337" t="s">
        <v>218</v>
      </c>
      <c r="CD98" s="338">
        <v>2</v>
      </c>
      <c r="CE98" s="335">
        <v>44986</v>
      </c>
      <c r="CF98" s="337"/>
      <c r="CG98" s="337" t="s">
        <v>181</v>
      </c>
      <c r="CH98" s="337"/>
      <c r="CI98" s="337" t="s">
        <v>181</v>
      </c>
      <c r="CJ98" s="337" t="s">
        <v>589</v>
      </c>
      <c r="CK98" s="337"/>
      <c r="CL98" s="337"/>
      <c r="CM98" s="337" t="s">
        <v>73</v>
      </c>
      <c r="CN98" s="337">
        <v>3</v>
      </c>
    </row>
    <row r="99" spans="1:92">
      <c r="A99" s="273">
        <v>693</v>
      </c>
      <c r="B99" s="273" t="s">
        <v>590</v>
      </c>
      <c r="C99" s="273" t="s">
        <v>357</v>
      </c>
      <c r="D99" s="273" t="s">
        <v>64</v>
      </c>
      <c r="E99" s="273" t="s">
        <v>63</v>
      </c>
      <c r="F99" s="273" t="s">
        <v>252</v>
      </c>
      <c r="G99" s="273" t="s">
        <v>591</v>
      </c>
      <c r="H99" s="274">
        <v>45017</v>
      </c>
      <c r="I99" s="273">
        <v>11753</v>
      </c>
      <c r="J99" s="273">
        <v>853</v>
      </c>
      <c r="K99" s="273">
        <v>0</v>
      </c>
      <c r="L99" s="273" t="s">
        <v>66</v>
      </c>
      <c r="N99" s="273" t="s">
        <v>107</v>
      </c>
      <c r="W99" s="273">
        <v>154749</v>
      </c>
      <c r="X99" s="273" t="s">
        <v>64</v>
      </c>
      <c r="Y99" s="273" t="s">
        <v>75</v>
      </c>
      <c r="Z99" s="273" t="s">
        <v>231</v>
      </c>
      <c r="AA99" s="273" t="s">
        <v>231</v>
      </c>
      <c r="AB99" s="274">
        <v>45231</v>
      </c>
      <c r="AC99" s="273">
        <v>14420</v>
      </c>
      <c r="AD99" s="273">
        <v>24</v>
      </c>
      <c r="AE99" s="273">
        <v>1.2470000000000001</v>
      </c>
      <c r="AF99" s="273" t="s">
        <v>90</v>
      </c>
      <c r="AG99" s="273" t="s">
        <v>592</v>
      </c>
      <c r="AH99" s="273" t="s">
        <v>593</v>
      </c>
      <c r="AI99" s="273" t="s">
        <v>123</v>
      </c>
      <c r="AJ99" s="273" t="s">
        <v>200</v>
      </c>
      <c r="AK99" s="273">
        <v>292962</v>
      </c>
      <c r="AL99" s="273" t="s">
        <v>64</v>
      </c>
      <c r="AM99" s="273" t="s">
        <v>75</v>
      </c>
      <c r="AN99" s="273" t="s">
        <v>173</v>
      </c>
      <c r="AO99" s="273" t="s">
        <v>173</v>
      </c>
      <c r="AP99" s="274">
        <v>44927</v>
      </c>
      <c r="AQ99" s="273">
        <v>15293</v>
      </c>
      <c r="AR99" s="273">
        <v>45</v>
      </c>
      <c r="AS99" s="273">
        <v>0</v>
      </c>
      <c r="AT99" s="273" t="s">
        <v>77</v>
      </c>
      <c r="AU99" s="273" t="s">
        <v>224</v>
      </c>
      <c r="AV99" s="273" t="s">
        <v>513</v>
      </c>
      <c r="BA99" s="273" t="s">
        <v>224</v>
      </c>
      <c r="BG99" s="273">
        <v>320398</v>
      </c>
      <c r="BH99" s="273" t="s">
        <v>64</v>
      </c>
      <c r="BI99" s="273" t="s">
        <v>75</v>
      </c>
      <c r="BJ99" s="273" t="s">
        <v>79</v>
      </c>
      <c r="BK99" s="273" t="s">
        <v>79</v>
      </c>
      <c r="BL99" s="274">
        <v>45078</v>
      </c>
      <c r="BM99" s="273">
        <v>12454</v>
      </c>
      <c r="BN99" s="273">
        <v>36</v>
      </c>
      <c r="BO99" s="273">
        <v>23273</v>
      </c>
      <c r="BP99" s="273" t="s">
        <v>80</v>
      </c>
      <c r="BQ99" s="273">
        <v>13749.975</v>
      </c>
      <c r="BR99" s="273" t="s">
        <v>81</v>
      </c>
      <c r="BS99" s="273" t="s">
        <v>116</v>
      </c>
      <c r="BT99" s="273">
        <v>0</v>
      </c>
      <c r="BU99" s="273">
        <v>295457</v>
      </c>
      <c r="BV99" s="279" t="s">
        <v>64</v>
      </c>
      <c r="BW99" s="280" t="s">
        <v>63</v>
      </c>
      <c r="BX99" s="280" t="s">
        <v>120</v>
      </c>
      <c r="BY99" s="280" t="s">
        <v>120</v>
      </c>
      <c r="BZ99" s="280" t="s">
        <v>138</v>
      </c>
      <c r="CA99" s="280" t="s">
        <v>139</v>
      </c>
      <c r="CB99" s="280" t="s">
        <v>190</v>
      </c>
      <c r="CC99" s="280" t="s">
        <v>191</v>
      </c>
      <c r="CD99" s="281">
        <v>8</v>
      </c>
      <c r="CE99" s="277">
        <v>44986</v>
      </c>
      <c r="CF99" s="280">
        <v>0</v>
      </c>
      <c r="CG99" s="280" t="s">
        <v>80</v>
      </c>
      <c r="CH99" s="280">
        <v>0</v>
      </c>
      <c r="CI99" s="280" t="s">
        <v>80</v>
      </c>
      <c r="CJ99" s="280"/>
      <c r="CK99" s="280"/>
      <c r="CL99" s="280"/>
      <c r="CM99" s="280" t="s">
        <v>73</v>
      </c>
      <c r="CN99" s="280">
        <v>3</v>
      </c>
    </row>
    <row r="100" spans="1:92">
      <c r="A100" s="273">
        <v>694</v>
      </c>
      <c r="B100" s="273" t="s">
        <v>594</v>
      </c>
      <c r="C100" s="273" t="s">
        <v>595</v>
      </c>
      <c r="D100" s="273" t="s">
        <v>64</v>
      </c>
      <c r="E100" s="273" t="s">
        <v>404</v>
      </c>
      <c r="F100" s="273" t="s">
        <v>596</v>
      </c>
      <c r="G100" s="273" t="s">
        <v>597</v>
      </c>
      <c r="H100" s="274">
        <v>45200</v>
      </c>
      <c r="I100" s="273">
        <v>14269</v>
      </c>
      <c r="J100" s="273">
        <v>869</v>
      </c>
      <c r="W100" s="273">
        <v>255210</v>
      </c>
      <c r="X100" s="273" t="s">
        <v>64</v>
      </c>
      <c r="Y100" s="273" t="s">
        <v>75</v>
      </c>
      <c r="Z100" s="273" t="s">
        <v>231</v>
      </c>
      <c r="AA100" s="273" t="s">
        <v>231</v>
      </c>
      <c r="AB100" s="274">
        <v>45231</v>
      </c>
      <c r="AC100" s="273">
        <v>14420</v>
      </c>
      <c r="AD100" s="273">
        <v>24</v>
      </c>
      <c r="AE100" s="273">
        <v>5.1159999999999997</v>
      </c>
      <c r="AF100" s="273" t="s">
        <v>90</v>
      </c>
      <c r="AG100" s="273" t="s">
        <v>598</v>
      </c>
      <c r="AH100" s="273" t="s">
        <v>599</v>
      </c>
      <c r="AI100" s="273" t="s">
        <v>123</v>
      </c>
      <c r="AJ100" s="273" t="s">
        <v>200</v>
      </c>
      <c r="AK100" s="273">
        <v>292967</v>
      </c>
      <c r="AL100" s="273" t="s">
        <v>64</v>
      </c>
      <c r="AM100" s="273" t="s">
        <v>75</v>
      </c>
      <c r="AN100" s="273" t="s">
        <v>173</v>
      </c>
      <c r="AO100" s="273" t="s">
        <v>173</v>
      </c>
      <c r="AP100" s="274">
        <v>44927</v>
      </c>
      <c r="AQ100" s="273">
        <v>15293</v>
      </c>
      <c r="AR100" s="273">
        <v>45</v>
      </c>
      <c r="AS100" s="273">
        <v>0</v>
      </c>
      <c r="AT100" s="273" t="s">
        <v>77</v>
      </c>
      <c r="AU100" s="273" t="s">
        <v>240</v>
      </c>
      <c r="AV100" s="273" t="s">
        <v>600</v>
      </c>
      <c r="BA100" s="273" t="s">
        <v>240</v>
      </c>
      <c r="BG100" s="273">
        <v>320401</v>
      </c>
      <c r="BH100" s="273" t="s">
        <v>64</v>
      </c>
      <c r="BI100" s="273" t="s">
        <v>75</v>
      </c>
      <c r="BJ100" s="273" t="s">
        <v>79</v>
      </c>
      <c r="BK100" s="273" t="s">
        <v>79</v>
      </c>
      <c r="BL100" s="274">
        <v>45078</v>
      </c>
      <c r="BM100" s="273">
        <v>12454</v>
      </c>
      <c r="BN100" s="273">
        <v>36</v>
      </c>
      <c r="BO100" s="273">
        <v>1864</v>
      </c>
      <c r="BP100" s="273" t="s">
        <v>80</v>
      </c>
      <c r="BQ100" s="273">
        <v>1101.26875</v>
      </c>
      <c r="BR100" s="273" t="s">
        <v>81</v>
      </c>
      <c r="BS100" s="273" t="s">
        <v>125</v>
      </c>
      <c r="BT100" s="273">
        <v>0</v>
      </c>
      <c r="BU100" s="273">
        <v>295464</v>
      </c>
      <c r="BV100" s="336" t="s">
        <v>64</v>
      </c>
      <c r="BW100" s="337" t="s">
        <v>63</v>
      </c>
      <c r="BX100" s="337" t="s">
        <v>120</v>
      </c>
      <c r="BY100" s="337" t="s">
        <v>120</v>
      </c>
      <c r="BZ100" s="337" t="s">
        <v>86</v>
      </c>
      <c r="CA100" s="337" t="s">
        <v>87</v>
      </c>
      <c r="CB100" s="337" t="s">
        <v>179</v>
      </c>
      <c r="CC100" s="337" t="s">
        <v>180</v>
      </c>
      <c r="CD100" s="338">
        <v>1</v>
      </c>
      <c r="CE100" s="335">
        <v>44986</v>
      </c>
      <c r="CF100" s="337"/>
      <c r="CG100" s="337" t="s">
        <v>181</v>
      </c>
      <c r="CH100" s="337"/>
      <c r="CI100" s="337" t="s">
        <v>181</v>
      </c>
      <c r="CJ100" s="337" t="s">
        <v>565</v>
      </c>
      <c r="CK100" s="337"/>
      <c r="CL100" s="337"/>
      <c r="CM100" s="337" t="s">
        <v>73</v>
      </c>
      <c r="CN100" s="337">
        <v>3</v>
      </c>
    </row>
    <row r="101" spans="1:92">
      <c r="A101" s="273">
        <v>695</v>
      </c>
      <c r="B101" s="273" t="s">
        <v>601</v>
      </c>
      <c r="C101" s="273" t="s">
        <v>602</v>
      </c>
      <c r="D101" s="273" t="s">
        <v>64</v>
      </c>
      <c r="E101" s="273" t="s">
        <v>404</v>
      </c>
      <c r="F101" s="273" t="s">
        <v>596</v>
      </c>
      <c r="G101" s="273" t="s">
        <v>597</v>
      </c>
      <c r="H101" s="274">
        <v>45200</v>
      </c>
      <c r="I101" s="273">
        <v>14269</v>
      </c>
      <c r="J101" s="273">
        <v>869</v>
      </c>
      <c r="K101" s="273">
        <v>0</v>
      </c>
      <c r="L101" s="273" t="s">
        <v>66</v>
      </c>
      <c r="N101" s="273" t="s">
        <v>107</v>
      </c>
      <c r="W101" s="273">
        <v>255235</v>
      </c>
      <c r="X101" s="273" t="s">
        <v>64</v>
      </c>
      <c r="Y101" s="273" t="s">
        <v>75</v>
      </c>
      <c r="Z101" s="273" t="s">
        <v>231</v>
      </c>
      <c r="AA101" s="273" t="s">
        <v>231</v>
      </c>
      <c r="AB101" s="274">
        <v>45231</v>
      </c>
      <c r="AC101" s="273">
        <v>14420</v>
      </c>
      <c r="AD101" s="273">
        <v>24</v>
      </c>
      <c r="AE101" s="273">
        <v>2.04</v>
      </c>
      <c r="AF101" s="273" t="s">
        <v>90</v>
      </c>
      <c r="AG101" s="273" t="s">
        <v>603</v>
      </c>
      <c r="AH101" s="273" t="s">
        <v>604</v>
      </c>
      <c r="AI101" s="273" t="s">
        <v>123</v>
      </c>
      <c r="AJ101" s="273" t="s">
        <v>200</v>
      </c>
      <c r="AK101" s="273">
        <v>292979</v>
      </c>
      <c r="AL101" s="273" t="s">
        <v>64</v>
      </c>
      <c r="AM101" s="273" t="s">
        <v>75</v>
      </c>
      <c r="AN101" s="273" t="s">
        <v>173</v>
      </c>
      <c r="AO101" s="273" t="s">
        <v>173</v>
      </c>
      <c r="AP101" s="274">
        <v>44927</v>
      </c>
      <c r="AQ101" s="273">
        <v>15293</v>
      </c>
      <c r="AR101" s="273">
        <v>45</v>
      </c>
      <c r="AS101" s="273">
        <v>0</v>
      </c>
      <c r="AT101" s="273" t="s">
        <v>77</v>
      </c>
      <c r="AU101" s="273" t="s">
        <v>269</v>
      </c>
      <c r="AV101" s="273" t="s">
        <v>290</v>
      </c>
      <c r="BA101" s="273" t="s">
        <v>249</v>
      </c>
      <c r="BG101" s="273">
        <v>320405</v>
      </c>
      <c r="BH101" s="273" t="s">
        <v>64</v>
      </c>
      <c r="BI101" s="273" t="s">
        <v>75</v>
      </c>
      <c r="BJ101" s="273" t="s">
        <v>79</v>
      </c>
      <c r="BK101" s="273" t="s">
        <v>79</v>
      </c>
      <c r="BL101" s="274">
        <v>45078</v>
      </c>
      <c r="BM101" s="273">
        <v>12454</v>
      </c>
      <c r="BN101" s="273">
        <v>36</v>
      </c>
      <c r="BO101" s="273">
        <v>1826</v>
      </c>
      <c r="BP101" s="273" t="s">
        <v>80</v>
      </c>
      <c r="BQ101" s="273">
        <v>1078.84375</v>
      </c>
      <c r="BR101" s="273" t="s">
        <v>81</v>
      </c>
      <c r="BS101" s="273" t="s">
        <v>132</v>
      </c>
      <c r="BT101" s="273">
        <v>0</v>
      </c>
      <c r="BU101" s="273">
        <v>295471</v>
      </c>
      <c r="BV101" s="279" t="s">
        <v>64</v>
      </c>
      <c r="BW101" s="280" t="s">
        <v>63</v>
      </c>
      <c r="BX101" s="280" t="s">
        <v>120</v>
      </c>
      <c r="BY101" s="280" t="s">
        <v>120</v>
      </c>
      <c r="BZ101" s="280" t="s">
        <v>167</v>
      </c>
      <c r="CA101" s="280" t="s">
        <v>168</v>
      </c>
      <c r="CB101" s="280" t="s">
        <v>319</v>
      </c>
      <c r="CC101" s="280" t="s">
        <v>320</v>
      </c>
      <c r="CD101" s="281">
        <v>15</v>
      </c>
      <c r="CE101" s="277">
        <v>44986</v>
      </c>
      <c r="CF101" s="280">
        <v>0</v>
      </c>
      <c r="CG101" s="280" t="s">
        <v>80</v>
      </c>
      <c r="CH101" s="280">
        <v>0</v>
      </c>
      <c r="CI101" s="280" t="s">
        <v>80</v>
      </c>
      <c r="CJ101" s="280"/>
      <c r="CK101" s="280"/>
      <c r="CL101" s="280"/>
      <c r="CM101" s="280" t="s">
        <v>73</v>
      </c>
      <c r="CN101" s="280">
        <v>3</v>
      </c>
    </row>
    <row r="102" spans="1:92">
      <c r="A102" s="273">
        <v>696</v>
      </c>
      <c r="B102" s="273" t="s">
        <v>605</v>
      </c>
      <c r="C102" s="273" t="s">
        <v>606</v>
      </c>
      <c r="D102" s="273" t="s">
        <v>64</v>
      </c>
      <c r="E102" s="273" t="s">
        <v>404</v>
      </c>
      <c r="F102" s="273" t="s">
        <v>596</v>
      </c>
      <c r="G102" s="273" t="s">
        <v>597</v>
      </c>
      <c r="H102" s="274">
        <v>45200</v>
      </c>
      <c r="I102" s="273">
        <v>14269</v>
      </c>
      <c r="J102" s="273">
        <v>869</v>
      </c>
      <c r="K102" s="273">
        <v>1002</v>
      </c>
      <c r="L102" s="273" t="s">
        <v>66</v>
      </c>
      <c r="M102" s="273">
        <v>57.503999999999998</v>
      </c>
      <c r="N102" s="273" t="s">
        <v>115</v>
      </c>
      <c r="W102" s="273">
        <v>255234</v>
      </c>
      <c r="X102" s="273" t="s">
        <v>64</v>
      </c>
      <c r="Y102" s="273" t="s">
        <v>75</v>
      </c>
      <c r="Z102" s="273" t="s">
        <v>231</v>
      </c>
      <c r="AA102" s="273" t="s">
        <v>231</v>
      </c>
      <c r="AB102" s="274">
        <v>45231</v>
      </c>
      <c r="AC102" s="273">
        <v>14420</v>
      </c>
      <c r="AD102" s="273">
        <v>24</v>
      </c>
      <c r="AE102" s="273">
        <v>2.04</v>
      </c>
      <c r="AF102" s="273" t="s">
        <v>90</v>
      </c>
      <c r="AG102" s="273" t="s">
        <v>603</v>
      </c>
      <c r="AH102" s="273" t="s">
        <v>604</v>
      </c>
      <c r="AI102" s="273" t="s">
        <v>123</v>
      </c>
      <c r="AJ102" s="273" t="s">
        <v>200</v>
      </c>
      <c r="AK102" s="273">
        <v>292984</v>
      </c>
      <c r="AL102" s="273" t="s">
        <v>64</v>
      </c>
      <c r="AM102" s="273" t="s">
        <v>75</v>
      </c>
      <c r="AN102" s="273" t="s">
        <v>173</v>
      </c>
      <c r="AO102" s="273" t="s">
        <v>173</v>
      </c>
      <c r="AP102" s="274">
        <v>44927</v>
      </c>
      <c r="AQ102" s="273">
        <v>15293</v>
      </c>
      <c r="AR102" s="273">
        <v>45</v>
      </c>
      <c r="AS102" s="273">
        <v>0</v>
      </c>
      <c r="AT102" s="273" t="s">
        <v>77</v>
      </c>
      <c r="AU102" s="273" t="s">
        <v>269</v>
      </c>
      <c r="AV102" s="273" t="s">
        <v>607</v>
      </c>
      <c r="BA102" s="273" t="s">
        <v>249</v>
      </c>
      <c r="BG102" s="273">
        <v>320409</v>
      </c>
      <c r="BH102" s="273" t="s">
        <v>64</v>
      </c>
      <c r="BI102" s="273" t="s">
        <v>75</v>
      </c>
      <c r="BJ102" s="273" t="s">
        <v>79</v>
      </c>
      <c r="BK102" s="273" t="s">
        <v>79</v>
      </c>
      <c r="BL102" s="274">
        <v>45078</v>
      </c>
      <c r="BM102" s="273">
        <v>12454</v>
      </c>
      <c r="BN102" s="273">
        <v>36</v>
      </c>
      <c r="BO102" s="273">
        <v>638</v>
      </c>
      <c r="BP102" s="273" t="s">
        <v>80</v>
      </c>
      <c r="BQ102" s="273">
        <v>376.91250000000002</v>
      </c>
      <c r="BR102" s="273" t="s">
        <v>81</v>
      </c>
      <c r="BS102" s="273" t="s">
        <v>137</v>
      </c>
      <c r="BT102" s="273">
        <v>0</v>
      </c>
      <c r="BU102" s="273">
        <v>295478</v>
      </c>
      <c r="BV102" s="336" t="s">
        <v>64</v>
      </c>
      <c r="BW102" s="337" t="s">
        <v>63</v>
      </c>
      <c r="BX102" s="337" t="s">
        <v>120</v>
      </c>
      <c r="BY102" s="337" t="s">
        <v>120</v>
      </c>
      <c r="BZ102" s="337" t="s">
        <v>167</v>
      </c>
      <c r="CA102" s="337" t="s">
        <v>168</v>
      </c>
      <c r="CB102" s="337" t="s">
        <v>313</v>
      </c>
      <c r="CC102" s="337" t="s">
        <v>314</v>
      </c>
      <c r="CD102" s="338">
        <v>14</v>
      </c>
      <c r="CE102" s="335">
        <v>44986</v>
      </c>
      <c r="CF102" s="337">
        <v>0</v>
      </c>
      <c r="CG102" s="337" t="s">
        <v>80</v>
      </c>
      <c r="CH102" s="337">
        <v>0</v>
      </c>
      <c r="CI102" s="337" t="s">
        <v>80</v>
      </c>
      <c r="CJ102" s="337"/>
      <c r="CK102" s="337"/>
      <c r="CL102" s="337"/>
      <c r="CM102" s="337" t="s">
        <v>73</v>
      </c>
      <c r="CN102" s="337">
        <v>3</v>
      </c>
    </row>
    <row r="103" spans="1:92">
      <c r="A103" s="273">
        <v>697</v>
      </c>
      <c r="B103" s="273" t="s">
        <v>608</v>
      </c>
      <c r="C103" s="273" t="s">
        <v>609</v>
      </c>
      <c r="D103" s="273" t="s">
        <v>64</v>
      </c>
      <c r="E103" s="273" t="s">
        <v>404</v>
      </c>
      <c r="F103" s="273" t="s">
        <v>596</v>
      </c>
      <c r="G103" s="273" t="s">
        <v>597</v>
      </c>
      <c r="H103" s="274">
        <v>45231</v>
      </c>
      <c r="I103" s="273">
        <v>14636</v>
      </c>
      <c r="J103" s="273">
        <v>869</v>
      </c>
      <c r="W103" s="273">
        <v>274068</v>
      </c>
      <c r="X103" s="273" t="s">
        <v>64</v>
      </c>
      <c r="Y103" s="273" t="s">
        <v>75</v>
      </c>
      <c r="Z103" s="273" t="s">
        <v>231</v>
      </c>
      <c r="AA103" s="273" t="s">
        <v>231</v>
      </c>
      <c r="AB103" s="274">
        <v>45231</v>
      </c>
      <c r="AC103" s="273">
        <v>14420</v>
      </c>
      <c r="AD103" s="273">
        <v>24</v>
      </c>
      <c r="AE103" s="273">
        <v>3.94</v>
      </c>
      <c r="AF103" s="273" t="s">
        <v>90</v>
      </c>
      <c r="AG103" s="273" t="s">
        <v>371</v>
      </c>
      <c r="AH103" s="273" t="s">
        <v>372</v>
      </c>
      <c r="AI103" s="273" t="s">
        <v>123</v>
      </c>
      <c r="AJ103" s="273" t="s">
        <v>200</v>
      </c>
      <c r="AK103" s="273">
        <v>292994</v>
      </c>
      <c r="AL103" s="273" t="s">
        <v>64</v>
      </c>
      <c r="AM103" s="273" t="s">
        <v>75</v>
      </c>
      <c r="AN103" s="273" t="s">
        <v>173</v>
      </c>
      <c r="AO103" s="273" t="s">
        <v>173</v>
      </c>
      <c r="AP103" s="274">
        <v>44927</v>
      </c>
      <c r="AQ103" s="273">
        <v>15443</v>
      </c>
      <c r="AR103" s="273">
        <v>45</v>
      </c>
      <c r="AS103" s="273">
        <v>0</v>
      </c>
      <c r="AT103" s="273" t="s">
        <v>66</v>
      </c>
      <c r="AU103" s="273" t="s">
        <v>451</v>
      </c>
      <c r="AV103" s="273" t="s">
        <v>451</v>
      </c>
      <c r="BG103" s="273">
        <v>284426</v>
      </c>
      <c r="BH103" s="273" t="s">
        <v>64</v>
      </c>
      <c r="BI103" s="273" t="s">
        <v>75</v>
      </c>
      <c r="BJ103" s="273" t="s">
        <v>79</v>
      </c>
      <c r="BK103" s="273" t="s">
        <v>79</v>
      </c>
      <c r="BL103" s="274">
        <v>45078</v>
      </c>
      <c r="BM103" s="273">
        <v>12454</v>
      </c>
      <c r="BN103" s="273">
        <v>36</v>
      </c>
      <c r="BO103" s="273">
        <v>828</v>
      </c>
      <c r="BP103" s="273" t="s">
        <v>80</v>
      </c>
      <c r="BQ103" s="273">
        <v>489.18124999999998</v>
      </c>
      <c r="BR103" s="273" t="s">
        <v>81</v>
      </c>
      <c r="BS103" s="273" t="s">
        <v>150</v>
      </c>
      <c r="BT103" s="273">
        <v>0</v>
      </c>
      <c r="BU103" s="273">
        <v>295485</v>
      </c>
      <c r="BV103" s="279" t="s">
        <v>64</v>
      </c>
      <c r="BW103" s="280" t="s">
        <v>63</v>
      </c>
      <c r="BX103" s="280" t="s">
        <v>120</v>
      </c>
      <c r="BY103" s="280" t="s">
        <v>120</v>
      </c>
      <c r="BZ103" s="280" t="s">
        <v>86</v>
      </c>
      <c r="CA103" s="280" t="s">
        <v>87</v>
      </c>
      <c r="CB103" s="280" t="s">
        <v>217</v>
      </c>
      <c r="CC103" s="280" t="s">
        <v>218</v>
      </c>
      <c r="CD103" s="281">
        <v>2</v>
      </c>
      <c r="CE103" s="277">
        <v>45078</v>
      </c>
      <c r="CF103" s="280"/>
      <c r="CG103" s="280" t="s">
        <v>181</v>
      </c>
      <c r="CH103" s="280"/>
      <c r="CI103" s="280" t="s">
        <v>181</v>
      </c>
      <c r="CJ103" s="280" t="s">
        <v>589</v>
      </c>
      <c r="CK103" s="280"/>
      <c r="CL103" s="280"/>
      <c r="CM103" s="280" t="s">
        <v>73</v>
      </c>
      <c r="CN103" s="280">
        <v>3</v>
      </c>
    </row>
    <row r="104" spans="1:92">
      <c r="A104" s="273">
        <v>698</v>
      </c>
      <c r="B104" s="273" t="s">
        <v>610</v>
      </c>
      <c r="C104" s="273" t="s">
        <v>611</v>
      </c>
      <c r="D104" s="273" t="s">
        <v>64</v>
      </c>
      <c r="E104" s="273" t="s">
        <v>404</v>
      </c>
      <c r="F104" s="273" t="s">
        <v>596</v>
      </c>
      <c r="G104" s="273" t="s">
        <v>597</v>
      </c>
      <c r="H104" s="274">
        <v>45231</v>
      </c>
      <c r="I104" s="273">
        <v>14636</v>
      </c>
      <c r="J104" s="273">
        <v>869</v>
      </c>
      <c r="K104" s="273">
        <v>0</v>
      </c>
      <c r="L104" s="273" t="s">
        <v>66</v>
      </c>
      <c r="N104" s="273" t="s">
        <v>107</v>
      </c>
      <c r="W104" s="273">
        <v>274093</v>
      </c>
      <c r="X104" s="273" t="s">
        <v>64</v>
      </c>
      <c r="Y104" s="273" t="s">
        <v>75</v>
      </c>
      <c r="Z104" s="273" t="s">
        <v>231</v>
      </c>
      <c r="AA104" s="273" t="s">
        <v>231</v>
      </c>
      <c r="AB104" s="274">
        <v>45231</v>
      </c>
      <c r="AC104" s="273">
        <v>14420</v>
      </c>
      <c r="AD104" s="273">
        <v>24</v>
      </c>
      <c r="AE104" s="273">
        <v>3.68</v>
      </c>
      <c r="AF104" s="273" t="s">
        <v>90</v>
      </c>
      <c r="AG104" s="273" t="s">
        <v>376</v>
      </c>
      <c r="AH104" s="273" t="s">
        <v>377</v>
      </c>
      <c r="AI104" s="273" t="s">
        <v>123</v>
      </c>
      <c r="AJ104" s="273" t="s">
        <v>200</v>
      </c>
      <c r="AK104" s="273">
        <v>292999</v>
      </c>
      <c r="AL104" s="273" t="s">
        <v>64</v>
      </c>
      <c r="AM104" s="273" t="s">
        <v>63</v>
      </c>
      <c r="AN104" s="273" t="s">
        <v>65</v>
      </c>
      <c r="AO104" s="273" t="s">
        <v>65</v>
      </c>
      <c r="AP104" s="274">
        <v>44927</v>
      </c>
      <c r="AQ104" s="273">
        <v>15280</v>
      </c>
      <c r="AR104" s="273">
        <v>5</v>
      </c>
      <c r="AS104" s="273">
        <v>1.55</v>
      </c>
      <c r="AT104" s="273" t="s">
        <v>77</v>
      </c>
      <c r="AU104" s="273" t="s">
        <v>224</v>
      </c>
      <c r="AV104" s="273" t="s">
        <v>571</v>
      </c>
      <c r="BA104" s="273" t="s">
        <v>224</v>
      </c>
      <c r="BG104" s="273">
        <v>320639</v>
      </c>
      <c r="BH104" s="273" t="s">
        <v>64</v>
      </c>
      <c r="BI104" s="273" t="s">
        <v>75</v>
      </c>
      <c r="BJ104" s="273" t="s">
        <v>79</v>
      </c>
      <c r="BK104" s="273" t="s">
        <v>79</v>
      </c>
      <c r="BL104" s="274">
        <v>45078</v>
      </c>
      <c r="BM104" s="273">
        <v>12454</v>
      </c>
      <c r="BN104" s="273">
        <v>36</v>
      </c>
      <c r="BO104" s="273">
        <v>287</v>
      </c>
      <c r="BP104" s="273" t="s">
        <v>80</v>
      </c>
      <c r="BQ104" s="273">
        <v>169.625</v>
      </c>
      <c r="BR104" s="273" t="s">
        <v>81</v>
      </c>
      <c r="BS104" s="273" t="s">
        <v>160</v>
      </c>
      <c r="BT104" s="273">
        <v>0</v>
      </c>
      <c r="BU104" s="273">
        <v>295492</v>
      </c>
      <c r="BV104" s="336" t="s">
        <v>64</v>
      </c>
      <c r="BW104" s="337" t="s">
        <v>63</v>
      </c>
      <c r="BX104" s="337" t="s">
        <v>120</v>
      </c>
      <c r="BY104" s="337" t="s">
        <v>120</v>
      </c>
      <c r="BZ104" s="337" t="s">
        <v>204</v>
      </c>
      <c r="CA104" s="337" t="s">
        <v>205</v>
      </c>
      <c r="CB104" s="337" t="s">
        <v>206</v>
      </c>
      <c r="CC104" s="337" t="s">
        <v>207</v>
      </c>
      <c r="CD104" s="338">
        <v>0</v>
      </c>
      <c r="CE104" s="335">
        <v>45078</v>
      </c>
      <c r="CF104" s="337"/>
      <c r="CG104" s="337" t="s">
        <v>181</v>
      </c>
      <c r="CH104" s="337"/>
      <c r="CI104" s="337" t="s">
        <v>208</v>
      </c>
      <c r="CJ104" s="337" t="s">
        <v>209</v>
      </c>
      <c r="CK104" s="337"/>
      <c r="CL104" s="337"/>
      <c r="CM104" s="337" t="s">
        <v>73</v>
      </c>
      <c r="CN104" s="337">
        <v>3</v>
      </c>
    </row>
    <row r="105" spans="1:92">
      <c r="A105" s="273">
        <v>699</v>
      </c>
      <c r="B105" s="273" t="s">
        <v>612</v>
      </c>
      <c r="C105" s="273" t="s">
        <v>613</v>
      </c>
      <c r="D105" s="273" t="s">
        <v>83</v>
      </c>
      <c r="E105" s="273" t="s">
        <v>194</v>
      </c>
      <c r="F105" s="273" t="s">
        <v>195</v>
      </c>
      <c r="G105" s="273" t="s">
        <v>196</v>
      </c>
      <c r="H105" s="274">
        <v>45139</v>
      </c>
      <c r="I105" s="273">
        <v>13547</v>
      </c>
      <c r="J105" s="273">
        <v>787</v>
      </c>
      <c r="K105" s="273">
        <v>0</v>
      </c>
      <c r="L105" s="273" t="s">
        <v>66</v>
      </c>
      <c r="N105" s="273" t="s">
        <v>107</v>
      </c>
      <c r="W105" s="273">
        <v>222557</v>
      </c>
      <c r="X105" s="273" t="s">
        <v>64</v>
      </c>
      <c r="Y105" s="273" t="s">
        <v>75</v>
      </c>
      <c r="Z105" s="273" t="s">
        <v>231</v>
      </c>
      <c r="AA105" s="273" t="s">
        <v>231</v>
      </c>
      <c r="AB105" s="274">
        <v>45231</v>
      </c>
      <c r="AC105" s="273">
        <v>14420</v>
      </c>
      <c r="AD105" s="273">
        <v>24</v>
      </c>
      <c r="AE105" s="273">
        <v>16.510000000000002</v>
      </c>
      <c r="AF105" s="273" t="s">
        <v>90</v>
      </c>
      <c r="AG105" s="273" t="s">
        <v>381</v>
      </c>
      <c r="AH105" s="273" t="s">
        <v>382</v>
      </c>
      <c r="AI105" s="273" t="s">
        <v>123</v>
      </c>
      <c r="AJ105" s="273" t="s">
        <v>200</v>
      </c>
      <c r="AK105" s="273">
        <v>293004</v>
      </c>
      <c r="AL105" s="273" t="s">
        <v>64</v>
      </c>
      <c r="AM105" s="273" t="s">
        <v>63</v>
      </c>
      <c r="AN105" s="273" t="s">
        <v>65</v>
      </c>
      <c r="AO105" s="273" t="s">
        <v>65</v>
      </c>
      <c r="AP105" s="274">
        <v>44927</v>
      </c>
      <c r="AQ105" s="273">
        <v>15280</v>
      </c>
      <c r="AR105" s="273">
        <v>5</v>
      </c>
      <c r="AS105" s="273">
        <v>4.0999999999999996</v>
      </c>
      <c r="AT105" s="273" t="s">
        <v>77</v>
      </c>
      <c r="AU105" s="273" t="s">
        <v>247</v>
      </c>
      <c r="AV105" s="273" t="s">
        <v>290</v>
      </c>
      <c r="BA105" s="273" t="s">
        <v>249</v>
      </c>
      <c r="BG105" s="273">
        <v>320643</v>
      </c>
      <c r="BH105" s="273" t="s">
        <v>64</v>
      </c>
      <c r="BI105" s="273" t="s">
        <v>75</v>
      </c>
      <c r="BJ105" s="273" t="s">
        <v>79</v>
      </c>
      <c r="BK105" s="273" t="s">
        <v>79</v>
      </c>
      <c r="BL105" s="274">
        <v>45078</v>
      </c>
      <c r="BM105" s="273">
        <v>12454</v>
      </c>
      <c r="BN105" s="273">
        <v>36</v>
      </c>
      <c r="BO105" s="273">
        <v>0</v>
      </c>
      <c r="BP105" s="273" t="s">
        <v>80</v>
      </c>
      <c r="BQ105" s="273">
        <v>0</v>
      </c>
      <c r="BR105" s="273" t="s">
        <v>81</v>
      </c>
      <c r="BS105" s="273" t="s">
        <v>166</v>
      </c>
      <c r="BT105" s="273">
        <v>0</v>
      </c>
      <c r="BU105" s="273">
        <v>295499</v>
      </c>
      <c r="BV105" s="279" t="s">
        <v>64</v>
      </c>
      <c r="BW105" s="280" t="s">
        <v>63</v>
      </c>
      <c r="BX105" s="280" t="s">
        <v>120</v>
      </c>
      <c r="BY105" s="280" t="s">
        <v>120</v>
      </c>
      <c r="BZ105" s="280" t="s">
        <v>86</v>
      </c>
      <c r="CA105" s="280" t="s">
        <v>87</v>
      </c>
      <c r="CB105" s="280" t="s">
        <v>225</v>
      </c>
      <c r="CC105" s="280" t="s">
        <v>226</v>
      </c>
      <c r="CD105" s="281">
        <v>5</v>
      </c>
      <c r="CE105" s="277">
        <v>45078</v>
      </c>
      <c r="CF105" s="280">
        <v>102</v>
      </c>
      <c r="CG105" s="280" t="s">
        <v>80</v>
      </c>
      <c r="CH105" s="280">
        <v>102</v>
      </c>
      <c r="CI105" s="280" t="s">
        <v>80</v>
      </c>
      <c r="CJ105" s="280"/>
      <c r="CK105" s="280"/>
      <c r="CL105" s="280" t="s">
        <v>614</v>
      </c>
      <c r="CM105" s="280" t="s">
        <v>73</v>
      </c>
      <c r="CN105" s="280">
        <v>3</v>
      </c>
    </row>
    <row r="106" spans="1:92">
      <c r="A106" s="273">
        <v>700</v>
      </c>
      <c r="B106" s="273" t="s">
        <v>615</v>
      </c>
      <c r="C106" s="273" t="s">
        <v>616</v>
      </c>
      <c r="D106" s="273" t="s">
        <v>83</v>
      </c>
      <c r="E106" s="273" t="s">
        <v>194</v>
      </c>
      <c r="F106" s="273" t="s">
        <v>195</v>
      </c>
      <c r="G106" s="273" t="s">
        <v>196</v>
      </c>
      <c r="H106" s="274">
        <v>45170</v>
      </c>
      <c r="I106" s="273">
        <v>13874</v>
      </c>
      <c r="J106" s="273">
        <v>787</v>
      </c>
      <c r="W106" s="273">
        <v>235483</v>
      </c>
      <c r="X106" s="273" t="s">
        <v>64</v>
      </c>
      <c r="Y106" s="273" t="s">
        <v>75</v>
      </c>
      <c r="Z106" s="273" t="s">
        <v>231</v>
      </c>
      <c r="AA106" s="273" t="s">
        <v>231</v>
      </c>
      <c r="AB106" s="274">
        <v>45231</v>
      </c>
      <c r="AC106" s="273">
        <v>14420</v>
      </c>
      <c r="AD106" s="273">
        <v>24</v>
      </c>
      <c r="AE106" s="273">
        <v>1.75</v>
      </c>
      <c r="AF106" s="273" t="s">
        <v>90</v>
      </c>
      <c r="AG106" s="273" t="s">
        <v>387</v>
      </c>
      <c r="AH106" s="273" t="s">
        <v>388</v>
      </c>
      <c r="AI106" s="273" t="s">
        <v>123</v>
      </c>
      <c r="AJ106" s="273" t="s">
        <v>200</v>
      </c>
      <c r="AK106" s="273">
        <v>293009</v>
      </c>
      <c r="AL106" s="273" t="s">
        <v>64</v>
      </c>
      <c r="AM106" s="273" t="s">
        <v>63</v>
      </c>
      <c r="AN106" s="273" t="s">
        <v>65</v>
      </c>
      <c r="AO106" s="273" t="s">
        <v>65</v>
      </c>
      <c r="AP106" s="274">
        <v>44927</v>
      </c>
      <c r="AQ106" s="273">
        <v>15280</v>
      </c>
      <c r="AR106" s="273">
        <v>5</v>
      </c>
      <c r="AS106" s="273">
        <v>1.1599999999999999</v>
      </c>
      <c r="AT106" s="273" t="s">
        <v>77</v>
      </c>
      <c r="AU106" s="273" t="s">
        <v>269</v>
      </c>
      <c r="AV106" s="273" t="s">
        <v>290</v>
      </c>
      <c r="BA106" s="273" t="s">
        <v>249</v>
      </c>
      <c r="BG106" s="273">
        <v>320651</v>
      </c>
      <c r="BH106" s="273" t="s">
        <v>64</v>
      </c>
      <c r="BI106" s="273" t="s">
        <v>75</v>
      </c>
      <c r="BJ106" s="273" t="s">
        <v>79</v>
      </c>
      <c r="BK106" s="273" t="s">
        <v>79</v>
      </c>
      <c r="BL106" s="274">
        <v>45108</v>
      </c>
      <c r="BM106" s="273">
        <v>12723</v>
      </c>
      <c r="BN106" s="273">
        <v>36</v>
      </c>
      <c r="BO106" s="273">
        <v>20196</v>
      </c>
      <c r="BP106" s="273" t="s">
        <v>80</v>
      </c>
      <c r="BQ106" s="273">
        <v>11932.112499999999</v>
      </c>
      <c r="BR106" s="273" t="s">
        <v>81</v>
      </c>
      <c r="BS106" s="273" t="s">
        <v>178</v>
      </c>
      <c r="BT106" s="273">
        <v>0</v>
      </c>
      <c r="BU106" s="273">
        <v>295614</v>
      </c>
      <c r="BV106" s="336" t="s">
        <v>64</v>
      </c>
      <c r="BW106" s="337" t="s">
        <v>63</v>
      </c>
      <c r="BX106" s="337" t="s">
        <v>120</v>
      </c>
      <c r="BY106" s="337" t="s">
        <v>120</v>
      </c>
      <c r="BZ106" s="337" t="s">
        <v>86</v>
      </c>
      <c r="CA106" s="337" t="s">
        <v>87</v>
      </c>
      <c r="CB106" s="337" t="s">
        <v>233</v>
      </c>
      <c r="CC106" s="337" t="s">
        <v>234</v>
      </c>
      <c r="CD106" s="338">
        <v>1</v>
      </c>
      <c r="CE106" s="335">
        <v>45078</v>
      </c>
      <c r="CF106" s="337"/>
      <c r="CG106" s="337" t="s">
        <v>181</v>
      </c>
      <c r="CH106" s="337"/>
      <c r="CI106" s="337" t="s">
        <v>181</v>
      </c>
      <c r="CJ106" s="337" t="s">
        <v>617</v>
      </c>
      <c r="CK106" s="337"/>
      <c r="CL106" s="337"/>
      <c r="CM106" s="337" t="s">
        <v>73</v>
      </c>
      <c r="CN106" s="337">
        <v>3</v>
      </c>
    </row>
    <row r="107" spans="1:92">
      <c r="A107" s="273">
        <v>701</v>
      </c>
      <c r="B107" s="273" t="s">
        <v>618</v>
      </c>
      <c r="C107" s="273" t="s">
        <v>619</v>
      </c>
      <c r="D107" s="273" t="s">
        <v>83</v>
      </c>
      <c r="E107" s="273" t="s">
        <v>194</v>
      </c>
      <c r="F107" s="273" t="s">
        <v>195</v>
      </c>
      <c r="G107" s="273" t="s">
        <v>196</v>
      </c>
      <c r="H107" s="274">
        <v>45170</v>
      </c>
      <c r="I107" s="273">
        <v>13874</v>
      </c>
      <c r="J107" s="273">
        <v>787</v>
      </c>
      <c r="K107" s="273">
        <v>137280</v>
      </c>
      <c r="L107" s="273" t="s">
        <v>66</v>
      </c>
      <c r="M107" s="273">
        <v>9685.0954160000001</v>
      </c>
      <c r="N107" s="273" t="s">
        <v>115</v>
      </c>
      <c r="W107" s="273">
        <v>235507</v>
      </c>
      <c r="X107" s="273" t="s">
        <v>64</v>
      </c>
      <c r="Y107" s="273" t="s">
        <v>75</v>
      </c>
      <c r="Z107" s="273" t="s">
        <v>231</v>
      </c>
      <c r="AA107" s="273" t="s">
        <v>231</v>
      </c>
      <c r="AB107" s="274">
        <v>45231</v>
      </c>
      <c r="AC107" s="273">
        <v>14420</v>
      </c>
      <c r="AD107" s="273">
        <v>24</v>
      </c>
      <c r="AE107" s="273">
        <v>58.27</v>
      </c>
      <c r="AF107" s="273" t="s">
        <v>90</v>
      </c>
      <c r="AG107" s="273" t="s">
        <v>392</v>
      </c>
      <c r="AH107" s="273" t="s">
        <v>393</v>
      </c>
      <c r="AI107" s="273" t="s">
        <v>123</v>
      </c>
      <c r="AJ107" s="273" t="s">
        <v>200</v>
      </c>
      <c r="AK107" s="273">
        <v>293014</v>
      </c>
      <c r="AL107" s="273" t="s">
        <v>64</v>
      </c>
      <c r="AM107" s="273" t="s">
        <v>63</v>
      </c>
      <c r="AN107" s="273" t="s">
        <v>65</v>
      </c>
      <c r="AO107" s="273" t="s">
        <v>65</v>
      </c>
      <c r="AP107" s="274">
        <v>44927</v>
      </c>
      <c r="AQ107" s="273">
        <v>15280</v>
      </c>
      <c r="AR107" s="273">
        <v>5</v>
      </c>
      <c r="AS107" s="273">
        <v>0.6</v>
      </c>
      <c r="AT107" s="273" t="s">
        <v>77</v>
      </c>
      <c r="AU107" s="273" t="s">
        <v>620</v>
      </c>
      <c r="AV107" s="273" t="s">
        <v>216</v>
      </c>
      <c r="BA107" s="273" t="s">
        <v>621</v>
      </c>
      <c r="BG107" s="273">
        <v>321587</v>
      </c>
      <c r="BH107" s="273" t="s">
        <v>64</v>
      </c>
      <c r="BI107" s="273" t="s">
        <v>75</v>
      </c>
      <c r="BJ107" s="273" t="s">
        <v>79</v>
      </c>
      <c r="BK107" s="273" t="s">
        <v>79</v>
      </c>
      <c r="BL107" s="274">
        <v>45108</v>
      </c>
      <c r="BM107" s="273">
        <v>12723</v>
      </c>
      <c r="BN107" s="273">
        <v>36</v>
      </c>
      <c r="BO107" s="273">
        <v>20216</v>
      </c>
      <c r="BP107" s="273" t="s">
        <v>80</v>
      </c>
      <c r="BQ107" s="273">
        <v>11943.9</v>
      </c>
      <c r="BR107" s="273" t="s">
        <v>81</v>
      </c>
      <c r="BS107" s="273" t="s">
        <v>189</v>
      </c>
      <c r="BT107" s="273">
        <v>0</v>
      </c>
      <c r="BU107" s="273">
        <v>295622</v>
      </c>
      <c r="BV107" s="279" t="s">
        <v>64</v>
      </c>
      <c r="BW107" s="280" t="s">
        <v>63</v>
      </c>
      <c r="BX107" s="280" t="s">
        <v>120</v>
      </c>
      <c r="BY107" s="280" t="s">
        <v>120</v>
      </c>
      <c r="BZ107" s="280" t="s">
        <v>86</v>
      </c>
      <c r="CA107" s="280" t="s">
        <v>87</v>
      </c>
      <c r="CB107" s="280" t="s">
        <v>233</v>
      </c>
      <c r="CC107" s="280" t="s">
        <v>234</v>
      </c>
      <c r="CD107" s="281">
        <v>1</v>
      </c>
      <c r="CE107" s="277">
        <v>45108</v>
      </c>
      <c r="CF107" s="280"/>
      <c r="CG107" s="280" t="s">
        <v>181</v>
      </c>
      <c r="CH107" s="280"/>
      <c r="CI107" s="280" t="s">
        <v>181</v>
      </c>
      <c r="CJ107" s="280" t="s">
        <v>622</v>
      </c>
      <c r="CK107" s="280"/>
      <c r="CL107" s="280"/>
      <c r="CM107" s="280" t="s">
        <v>73</v>
      </c>
      <c r="CN107" s="280">
        <v>3</v>
      </c>
    </row>
    <row r="108" spans="1:92">
      <c r="A108" s="273">
        <v>702</v>
      </c>
      <c r="B108" s="273" t="s">
        <v>623</v>
      </c>
      <c r="C108" s="273" t="s">
        <v>624</v>
      </c>
      <c r="D108" s="273" t="s">
        <v>83</v>
      </c>
      <c r="E108" s="273" t="s">
        <v>194</v>
      </c>
      <c r="F108" s="273" t="s">
        <v>195</v>
      </c>
      <c r="G108" s="273" t="s">
        <v>196</v>
      </c>
      <c r="H108" s="274">
        <v>45170</v>
      </c>
      <c r="I108" s="273">
        <v>13874</v>
      </c>
      <c r="J108" s="273">
        <v>787</v>
      </c>
      <c r="K108" s="273">
        <v>0</v>
      </c>
      <c r="L108" s="273" t="s">
        <v>66</v>
      </c>
      <c r="N108" s="273" t="s">
        <v>107</v>
      </c>
      <c r="W108" s="273">
        <v>235508</v>
      </c>
      <c r="X108" s="273" t="s">
        <v>64</v>
      </c>
      <c r="Y108" s="273" t="s">
        <v>75</v>
      </c>
      <c r="Z108" s="273" t="s">
        <v>391</v>
      </c>
      <c r="AA108" s="273" t="s">
        <v>400</v>
      </c>
      <c r="AB108" s="274">
        <v>44986</v>
      </c>
      <c r="AC108" s="273">
        <v>12023</v>
      </c>
      <c r="AD108" s="273">
        <v>51</v>
      </c>
      <c r="AE108" s="273">
        <v>38</v>
      </c>
      <c r="AF108" s="273" t="s">
        <v>90</v>
      </c>
      <c r="AG108" s="273" t="s">
        <v>625</v>
      </c>
      <c r="AH108" s="273" t="s">
        <v>626</v>
      </c>
      <c r="AI108" s="273" t="s">
        <v>123</v>
      </c>
      <c r="AJ108" s="273" t="s">
        <v>627</v>
      </c>
      <c r="AK108" s="273">
        <v>164790</v>
      </c>
      <c r="AL108" s="273" t="s">
        <v>64</v>
      </c>
      <c r="AM108" s="273" t="s">
        <v>63</v>
      </c>
      <c r="AN108" s="273" t="s">
        <v>65</v>
      </c>
      <c r="AO108" s="273" t="s">
        <v>65</v>
      </c>
      <c r="AP108" s="274">
        <v>44927</v>
      </c>
      <c r="AQ108" s="273">
        <v>15280</v>
      </c>
      <c r="AR108" s="273">
        <v>5</v>
      </c>
      <c r="AS108" s="273">
        <v>2.2000000000000002</v>
      </c>
      <c r="AT108" s="273" t="s">
        <v>77</v>
      </c>
      <c r="AU108" s="273" t="s">
        <v>260</v>
      </c>
      <c r="AV108" s="273" t="s">
        <v>513</v>
      </c>
      <c r="BA108" s="273" t="s">
        <v>260</v>
      </c>
      <c r="BG108" s="273">
        <v>320661</v>
      </c>
      <c r="BH108" s="273" t="s">
        <v>64</v>
      </c>
      <c r="BI108" s="273" t="s">
        <v>75</v>
      </c>
      <c r="BJ108" s="273" t="s">
        <v>79</v>
      </c>
      <c r="BK108" s="273" t="s">
        <v>79</v>
      </c>
      <c r="BL108" s="274">
        <v>45108</v>
      </c>
      <c r="BM108" s="273">
        <v>12723</v>
      </c>
      <c r="BN108" s="273">
        <v>36</v>
      </c>
      <c r="BO108" s="273">
        <v>15712</v>
      </c>
      <c r="BP108" s="273" t="s">
        <v>80</v>
      </c>
      <c r="BQ108" s="273">
        <v>9282.7999999999993</v>
      </c>
      <c r="BR108" s="273" t="s">
        <v>81</v>
      </c>
      <c r="BS108" s="273" t="s">
        <v>82</v>
      </c>
      <c r="BT108" s="273">
        <v>0</v>
      </c>
      <c r="BU108" s="273">
        <v>295629</v>
      </c>
      <c r="BV108" s="336" t="s">
        <v>64</v>
      </c>
      <c r="BW108" s="337" t="s">
        <v>63</v>
      </c>
      <c r="BX108" s="337" t="s">
        <v>120</v>
      </c>
      <c r="BY108" s="337" t="s">
        <v>120</v>
      </c>
      <c r="BZ108" s="337" t="s">
        <v>86</v>
      </c>
      <c r="CA108" s="337" t="s">
        <v>87</v>
      </c>
      <c r="CB108" s="337" t="s">
        <v>225</v>
      </c>
      <c r="CC108" s="337" t="s">
        <v>226</v>
      </c>
      <c r="CD108" s="338">
        <v>5</v>
      </c>
      <c r="CE108" s="335">
        <v>45108</v>
      </c>
      <c r="CF108" s="337">
        <v>79</v>
      </c>
      <c r="CG108" s="337" t="s">
        <v>80</v>
      </c>
      <c r="CH108" s="337">
        <v>79</v>
      </c>
      <c r="CI108" s="337" t="s">
        <v>80</v>
      </c>
      <c r="CJ108" s="337"/>
      <c r="CK108" s="337"/>
      <c r="CL108" s="337" t="s">
        <v>580</v>
      </c>
      <c r="CM108" s="337" t="s">
        <v>73</v>
      </c>
      <c r="CN108" s="337">
        <v>3</v>
      </c>
    </row>
    <row r="109" spans="1:92">
      <c r="A109" s="273">
        <v>703</v>
      </c>
      <c r="B109" s="273" t="s">
        <v>628</v>
      </c>
      <c r="C109" s="273" t="s">
        <v>629</v>
      </c>
      <c r="D109" s="273" t="s">
        <v>83</v>
      </c>
      <c r="E109" s="273" t="s">
        <v>194</v>
      </c>
      <c r="F109" s="273" t="s">
        <v>195</v>
      </c>
      <c r="G109" s="273" t="s">
        <v>196</v>
      </c>
      <c r="H109" s="274">
        <v>45200</v>
      </c>
      <c r="I109" s="273">
        <v>14209</v>
      </c>
      <c r="J109" s="273">
        <v>787</v>
      </c>
      <c r="W109" s="273">
        <v>253500</v>
      </c>
      <c r="X109" s="273" t="s">
        <v>64</v>
      </c>
      <c r="Y109" s="273" t="s">
        <v>75</v>
      </c>
      <c r="Z109" s="273" t="s">
        <v>391</v>
      </c>
      <c r="AA109" s="273" t="s">
        <v>400</v>
      </c>
      <c r="AB109" s="274">
        <v>44986</v>
      </c>
      <c r="AC109" s="273">
        <v>12023</v>
      </c>
      <c r="AD109" s="273">
        <v>51</v>
      </c>
      <c r="AE109" s="273">
        <v>9</v>
      </c>
      <c r="AF109" s="273" t="s">
        <v>90</v>
      </c>
      <c r="AG109" s="273" t="s">
        <v>625</v>
      </c>
      <c r="AH109" s="273" t="s">
        <v>630</v>
      </c>
      <c r="AI109" s="273" t="s">
        <v>199</v>
      </c>
      <c r="AJ109" s="273" t="s">
        <v>627</v>
      </c>
      <c r="AK109" s="273">
        <v>164795</v>
      </c>
      <c r="AL109" s="273" t="s">
        <v>64</v>
      </c>
      <c r="AM109" s="273" t="s">
        <v>63</v>
      </c>
      <c r="AN109" s="273" t="s">
        <v>65</v>
      </c>
      <c r="AO109" s="273" t="s">
        <v>65</v>
      </c>
      <c r="AP109" s="274">
        <v>44927</v>
      </c>
      <c r="AQ109" s="273">
        <v>15430</v>
      </c>
      <c r="AR109" s="273">
        <v>5</v>
      </c>
      <c r="AU109" s="273" t="s">
        <v>108</v>
      </c>
      <c r="BG109" s="273">
        <v>284372</v>
      </c>
      <c r="BH109" s="273" t="s">
        <v>64</v>
      </c>
      <c r="BI109" s="273" t="s">
        <v>75</v>
      </c>
      <c r="BJ109" s="273" t="s">
        <v>79</v>
      </c>
      <c r="BK109" s="273" t="s">
        <v>79</v>
      </c>
      <c r="BL109" s="274">
        <v>45108</v>
      </c>
      <c r="BM109" s="273">
        <v>12723</v>
      </c>
      <c r="BN109" s="273">
        <v>36</v>
      </c>
      <c r="BO109" s="273">
        <v>30648</v>
      </c>
      <c r="BP109" s="273" t="s">
        <v>80</v>
      </c>
      <c r="BQ109" s="273">
        <v>18107.181250000001</v>
      </c>
      <c r="BR109" s="273" t="s">
        <v>81</v>
      </c>
      <c r="BS109" s="273" t="s">
        <v>100</v>
      </c>
      <c r="BT109" s="273">
        <v>0</v>
      </c>
      <c r="BU109" s="273">
        <v>295636</v>
      </c>
      <c r="BV109" s="279" t="s">
        <v>64</v>
      </c>
      <c r="BW109" s="280" t="s">
        <v>63</v>
      </c>
      <c r="BX109" s="280" t="s">
        <v>120</v>
      </c>
      <c r="BY109" s="280" t="s">
        <v>120</v>
      </c>
      <c r="BZ109" s="280" t="s">
        <v>204</v>
      </c>
      <c r="CA109" s="280" t="s">
        <v>205</v>
      </c>
      <c r="CB109" s="280" t="s">
        <v>206</v>
      </c>
      <c r="CC109" s="280" t="s">
        <v>207</v>
      </c>
      <c r="CD109" s="281">
        <v>0</v>
      </c>
      <c r="CE109" s="277">
        <v>45108</v>
      </c>
      <c r="CF109" s="280"/>
      <c r="CG109" s="280" t="s">
        <v>181</v>
      </c>
      <c r="CH109" s="280"/>
      <c r="CI109" s="280" t="s">
        <v>208</v>
      </c>
      <c r="CJ109" s="280" t="s">
        <v>209</v>
      </c>
      <c r="CK109" s="280"/>
      <c r="CL109" s="280"/>
      <c r="CM109" s="280" t="s">
        <v>73</v>
      </c>
      <c r="CN109" s="280">
        <v>3</v>
      </c>
    </row>
    <row r="110" spans="1:92">
      <c r="A110" s="273">
        <v>704</v>
      </c>
      <c r="B110" s="273" t="s">
        <v>631</v>
      </c>
      <c r="C110" s="273" t="s">
        <v>632</v>
      </c>
      <c r="D110" s="273" t="s">
        <v>83</v>
      </c>
      <c r="E110" s="273" t="s">
        <v>194</v>
      </c>
      <c r="F110" s="273" t="s">
        <v>195</v>
      </c>
      <c r="G110" s="273" t="s">
        <v>196</v>
      </c>
      <c r="H110" s="274">
        <v>45200</v>
      </c>
      <c r="I110" s="273">
        <v>14209</v>
      </c>
      <c r="J110" s="273">
        <v>787</v>
      </c>
      <c r="K110" s="273">
        <v>118320</v>
      </c>
      <c r="L110" s="273" t="s">
        <v>66</v>
      </c>
      <c r="M110" s="273">
        <v>5362.904888</v>
      </c>
      <c r="N110" s="273" t="s">
        <v>115</v>
      </c>
      <c r="W110" s="273">
        <v>253524</v>
      </c>
      <c r="X110" s="273" t="s">
        <v>64</v>
      </c>
      <c r="Y110" s="273" t="s">
        <v>75</v>
      </c>
      <c r="Z110" s="273" t="s">
        <v>391</v>
      </c>
      <c r="AA110" s="273" t="s">
        <v>400</v>
      </c>
      <c r="AB110" s="274">
        <v>45017</v>
      </c>
      <c r="AC110" s="273">
        <v>11921</v>
      </c>
      <c r="AD110" s="273">
        <v>51</v>
      </c>
      <c r="AK110" s="273">
        <v>158929</v>
      </c>
      <c r="AL110" s="273" t="s">
        <v>64</v>
      </c>
      <c r="AM110" s="273" t="s">
        <v>63</v>
      </c>
      <c r="AN110" s="273" t="s">
        <v>65</v>
      </c>
      <c r="AO110" s="273" t="s">
        <v>65</v>
      </c>
      <c r="AP110" s="274">
        <v>45017</v>
      </c>
      <c r="AQ110" s="273">
        <v>14842</v>
      </c>
      <c r="AR110" s="273">
        <v>5</v>
      </c>
      <c r="AS110" s="273">
        <v>4510</v>
      </c>
      <c r="AT110" s="273" t="s">
        <v>80</v>
      </c>
      <c r="AU110" s="273" t="s">
        <v>185</v>
      </c>
      <c r="AV110" s="273" t="s">
        <v>186</v>
      </c>
      <c r="AW110" s="273">
        <v>0.71699999999999997</v>
      </c>
      <c r="AX110" s="273" t="s">
        <v>176</v>
      </c>
      <c r="AY110" s="273" t="s">
        <v>187</v>
      </c>
      <c r="AZ110" s="273" t="s">
        <v>188</v>
      </c>
      <c r="BG110" s="273">
        <v>293362</v>
      </c>
      <c r="BH110" s="273" t="s">
        <v>64</v>
      </c>
      <c r="BI110" s="273" t="s">
        <v>75</v>
      </c>
      <c r="BJ110" s="273" t="s">
        <v>79</v>
      </c>
      <c r="BK110" s="273" t="s">
        <v>79</v>
      </c>
      <c r="BL110" s="274">
        <v>45108</v>
      </c>
      <c r="BM110" s="273">
        <v>12723</v>
      </c>
      <c r="BN110" s="273">
        <v>36</v>
      </c>
      <c r="BO110" s="273">
        <v>15812</v>
      </c>
      <c r="BP110" s="273" t="s">
        <v>80</v>
      </c>
      <c r="BQ110" s="273">
        <v>9341.8812500000004</v>
      </c>
      <c r="BR110" s="273" t="s">
        <v>81</v>
      </c>
      <c r="BS110" s="273" t="s">
        <v>109</v>
      </c>
      <c r="BT110" s="273">
        <v>0</v>
      </c>
      <c r="BU110" s="273">
        <v>295643</v>
      </c>
      <c r="BV110" s="336" t="s">
        <v>64</v>
      </c>
      <c r="BW110" s="337" t="s">
        <v>63</v>
      </c>
      <c r="BX110" s="337" t="s">
        <v>120</v>
      </c>
      <c r="BY110" s="337" t="s">
        <v>120</v>
      </c>
      <c r="BZ110" s="337" t="s">
        <v>86</v>
      </c>
      <c r="CA110" s="337" t="s">
        <v>87</v>
      </c>
      <c r="CB110" s="337" t="s">
        <v>217</v>
      </c>
      <c r="CC110" s="337" t="s">
        <v>218</v>
      </c>
      <c r="CD110" s="338">
        <v>2</v>
      </c>
      <c r="CE110" s="335">
        <v>45108</v>
      </c>
      <c r="CF110" s="337"/>
      <c r="CG110" s="337" t="s">
        <v>181</v>
      </c>
      <c r="CH110" s="337"/>
      <c r="CI110" s="337" t="s">
        <v>181</v>
      </c>
      <c r="CJ110" s="337" t="s">
        <v>589</v>
      </c>
      <c r="CK110" s="337"/>
      <c r="CL110" s="337"/>
      <c r="CM110" s="337" t="s">
        <v>73</v>
      </c>
      <c r="CN110" s="337">
        <v>3</v>
      </c>
    </row>
    <row r="111" spans="1:92">
      <c r="A111" s="273">
        <v>705</v>
      </c>
      <c r="B111" s="273" t="s">
        <v>633</v>
      </c>
      <c r="C111" s="273" t="s">
        <v>634</v>
      </c>
      <c r="D111" s="273" t="s">
        <v>83</v>
      </c>
      <c r="E111" s="273" t="s">
        <v>194</v>
      </c>
      <c r="F111" s="273" t="s">
        <v>195</v>
      </c>
      <c r="G111" s="273" t="s">
        <v>196</v>
      </c>
      <c r="H111" s="274">
        <v>45200</v>
      </c>
      <c r="I111" s="273">
        <v>14209</v>
      </c>
      <c r="J111" s="273">
        <v>787</v>
      </c>
      <c r="K111" s="273">
        <v>0</v>
      </c>
      <c r="L111" s="273" t="s">
        <v>66</v>
      </c>
      <c r="N111" s="273" t="s">
        <v>107</v>
      </c>
      <c r="W111" s="273">
        <v>253525</v>
      </c>
      <c r="X111" s="273" t="s">
        <v>64</v>
      </c>
      <c r="Y111" s="273" t="s">
        <v>75</v>
      </c>
      <c r="Z111" s="273" t="s">
        <v>391</v>
      </c>
      <c r="AA111" s="273" t="s">
        <v>400</v>
      </c>
      <c r="AB111" s="274">
        <v>45017</v>
      </c>
      <c r="AC111" s="273">
        <v>11921</v>
      </c>
      <c r="AD111" s="273">
        <v>51</v>
      </c>
      <c r="AK111" s="273">
        <v>184373</v>
      </c>
      <c r="AL111" s="273" t="s">
        <v>64</v>
      </c>
      <c r="AM111" s="273" t="s">
        <v>63</v>
      </c>
      <c r="AN111" s="273" t="s">
        <v>65</v>
      </c>
      <c r="AO111" s="273" t="s">
        <v>65</v>
      </c>
      <c r="AP111" s="274">
        <v>45017</v>
      </c>
      <c r="AQ111" s="273">
        <v>14842</v>
      </c>
      <c r="AR111" s="273">
        <v>5</v>
      </c>
      <c r="AS111" s="273">
        <v>18464</v>
      </c>
      <c r="AT111" s="273" t="s">
        <v>201</v>
      </c>
      <c r="AU111" s="273" t="s">
        <v>202</v>
      </c>
      <c r="AV111" s="273" t="s">
        <v>203</v>
      </c>
      <c r="BG111" s="273">
        <v>293370</v>
      </c>
      <c r="BH111" s="273" t="s">
        <v>64</v>
      </c>
      <c r="BI111" s="273" t="s">
        <v>75</v>
      </c>
      <c r="BJ111" s="273" t="s">
        <v>79</v>
      </c>
      <c r="BK111" s="273" t="s">
        <v>79</v>
      </c>
      <c r="BL111" s="274">
        <v>45108</v>
      </c>
      <c r="BM111" s="273">
        <v>12723</v>
      </c>
      <c r="BN111" s="273">
        <v>36</v>
      </c>
      <c r="BO111" s="273">
        <v>28599</v>
      </c>
      <c r="BP111" s="273" t="s">
        <v>80</v>
      </c>
      <c r="BQ111" s="273">
        <v>16896.662499999999</v>
      </c>
      <c r="BR111" s="273" t="s">
        <v>81</v>
      </c>
      <c r="BS111" s="273" t="s">
        <v>116</v>
      </c>
      <c r="BT111" s="273">
        <v>0</v>
      </c>
      <c r="BU111" s="273">
        <v>295650</v>
      </c>
      <c r="BV111" s="279" t="s">
        <v>64</v>
      </c>
      <c r="BW111" s="280" t="s">
        <v>63</v>
      </c>
      <c r="BX111" s="280" t="s">
        <v>120</v>
      </c>
      <c r="BY111" s="280" t="s">
        <v>120</v>
      </c>
      <c r="BZ111" s="280" t="s">
        <v>138</v>
      </c>
      <c r="CA111" s="280" t="s">
        <v>139</v>
      </c>
      <c r="CB111" s="280" t="s">
        <v>190</v>
      </c>
      <c r="CC111" s="280" t="s">
        <v>191</v>
      </c>
      <c r="CD111" s="281">
        <v>8</v>
      </c>
      <c r="CE111" s="277">
        <v>45108</v>
      </c>
      <c r="CF111" s="280">
        <v>0</v>
      </c>
      <c r="CG111" s="280" t="s">
        <v>80</v>
      </c>
      <c r="CH111" s="280">
        <v>0</v>
      </c>
      <c r="CI111" s="280" t="s">
        <v>80</v>
      </c>
      <c r="CJ111" s="280"/>
      <c r="CK111" s="280"/>
      <c r="CL111" s="280"/>
      <c r="CM111" s="280" t="s">
        <v>73</v>
      </c>
      <c r="CN111" s="280">
        <v>3</v>
      </c>
    </row>
    <row r="112" spans="1:92">
      <c r="A112" s="273">
        <v>706</v>
      </c>
      <c r="B112" s="273" t="s">
        <v>635</v>
      </c>
      <c r="C112" s="273" t="s">
        <v>373</v>
      </c>
      <c r="D112" s="273" t="s">
        <v>83</v>
      </c>
      <c r="E112" s="273" t="s">
        <v>194</v>
      </c>
      <c r="F112" s="273" t="s">
        <v>195</v>
      </c>
      <c r="G112" s="273" t="s">
        <v>196</v>
      </c>
      <c r="H112" s="274">
        <v>45231</v>
      </c>
      <c r="I112" s="273">
        <v>14576</v>
      </c>
      <c r="J112" s="273">
        <v>787</v>
      </c>
      <c r="W112" s="273">
        <v>272358</v>
      </c>
      <c r="X112" s="273" t="s">
        <v>64</v>
      </c>
      <c r="Y112" s="273" t="s">
        <v>75</v>
      </c>
      <c r="Z112" s="273" t="s">
        <v>391</v>
      </c>
      <c r="AA112" s="273" t="s">
        <v>400</v>
      </c>
      <c r="AB112" s="274">
        <v>45017</v>
      </c>
      <c r="AC112" s="273">
        <v>12056</v>
      </c>
      <c r="AD112" s="273">
        <v>51</v>
      </c>
      <c r="AE112" s="273">
        <v>26</v>
      </c>
      <c r="AF112" s="273" t="s">
        <v>90</v>
      </c>
      <c r="AG112" s="273" t="s">
        <v>636</v>
      </c>
      <c r="AH112" s="273" t="s">
        <v>637</v>
      </c>
      <c r="AI112" s="273" t="s">
        <v>123</v>
      </c>
      <c r="AJ112" s="273" t="s">
        <v>124</v>
      </c>
      <c r="AK112" s="273">
        <v>164810</v>
      </c>
      <c r="AL112" s="273" t="s">
        <v>64</v>
      </c>
      <c r="AM112" s="273" t="s">
        <v>63</v>
      </c>
      <c r="AN112" s="273" t="s">
        <v>65</v>
      </c>
      <c r="AO112" s="273" t="s">
        <v>65</v>
      </c>
      <c r="AP112" s="274">
        <v>45108</v>
      </c>
      <c r="AQ112" s="273">
        <v>14988</v>
      </c>
      <c r="AR112" s="273">
        <v>5</v>
      </c>
      <c r="AS112" s="273">
        <v>3666</v>
      </c>
      <c r="AT112" s="273" t="s">
        <v>80</v>
      </c>
      <c r="AU112" s="273" t="s">
        <v>185</v>
      </c>
      <c r="AV112" s="273" t="s">
        <v>186</v>
      </c>
      <c r="AW112" s="273">
        <v>0.71699999999999997</v>
      </c>
      <c r="AX112" s="273" t="s">
        <v>176</v>
      </c>
      <c r="AY112" s="273" t="s">
        <v>187</v>
      </c>
      <c r="AZ112" s="273" t="s">
        <v>188</v>
      </c>
      <c r="BG112" s="273">
        <v>279834</v>
      </c>
      <c r="BH112" s="273" t="s">
        <v>64</v>
      </c>
      <c r="BI112" s="273" t="s">
        <v>75</v>
      </c>
      <c r="BJ112" s="273" t="s">
        <v>79</v>
      </c>
      <c r="BK112" s="273" t="s">
        <v>79</v>
      </c>
      <c r="BL112" s="274">
        <v>45108</v>
      </c>
      <c r="BM112" s="273">
        <v>12723</v>
      </c>
      <c r="BN112" s="273">
        <v>36</v>
      </c>
      <c r="BO112" s="273">
        <v>1895</v>
      </c>
      <c r="BP112" s="273" t="s">
        <v>80</v>
      </c>
      <c r="BQ112" s="273">
        <v>1119.5250000000001</v>
      </c>
      <c r="BR112" s="273" t="s">
        <v>81</v>
      </c>
      <c r="BS112" s="273" t="s">
        <v>125</v>
      </c>
      <c r="BT112" s="273">
        <v>0</v>
      </c>
      <c r="BU112" s="273">
        <v>295657</v>
      </c>
      <c r="BV112" s="336" t="s">
        <v>64</v>
      </c>
      <c r="BW112" s="337" t="s">
        <v>63</v>
      </c>
      <c r="BX112" s="337" t="s">
        <v>120</v>
      </c>
      <c r="BY112" s="337" t="s">
        <v>120</v>
      </c>
      <c r="BZ112" s="337" t="s">
        <v>86</v>
      </c>
      <c r="CA112" s="337" t="s">
        <v>87</v>
      </c>
      <c r="CB112" s="337" t="s">
        <v>179</v>
      </c>
      <c r="CC112" s="337" t="s">
        <v>180</v>
      </c>
      <c r="CD112" s="338">
        <v>1</v>
      </c>
      <c r="CE112" s="335">
        <v>45108</v>
      </c>
      <c r="CF112" s="337"/>
      <c r="CG112" s="337" t="s">
        <v>181</v>
      </c>
      <c r="CH112" s="337"/>
      <c r="CI112" s="337" t="s">
        <v>181</v>
      </c>
      <c r="CJ112" s="337" t="s">
        <v>511</v>
      </c>
      <c r="CK112" s="337"/>
      <c r="CL112" s="337"/>
      <c r="CM112" s="337" t="s">
        <v>73</v>
      </c>
      <c r="CN112" s="337">
        <v>3</v>
      </c>
    </row>
    <row r="113" spans="1:92">
      <c r="A113" s="273">
        <v>707</v>
      </c>
      <c r="B113" s="273" t="s">
        <v>638</v>
      </c>
      <c r="C113" s="273" t="s">
        <v>358</v>
      </c>
      <c r="D113" s="273" t="s">
        <v>83</v>
      </c>
      <c r="E113" s="273" t="s">
        <v>194</v>
      </c>
      <c r="F113" s="273" t="s">
        <v>195</v>
      </c>
      <c r="G113" s="273" t="s">
        <v>196</v>
      </c>
      <c r="H113" s="274">
        <v>45231</v>
      </c>
      <c r="I113" s="273">
        <v>14576</v>
      </c>
      <c r="J113" s="273">
        <v>787</v>
      </c>
      <c r="K113" s="273">
        <v>129760</v>
      </c>
      <c r="L113" s="273" t="s">
        <v>66</v>
      </c>
      <c r="M113" s="273">
        <v>5881.4387139999999</v>
      </c>
      <c r="N113" s="273" t="s">
        <v>115</v>
      </c>
      <c r="W113" s="273">
        <v>272382</v>
      </c>
      <c r="X113" s="273" t="s">
        <v>64</v>
      </c>
      <c r="Y113" s="273" t="s">
        <v>75</v>
      </c>
      <c r="Z113" s="273" t="s">
        <v>391</v>
      </c>
      <c r="AA113" s="273" t="s">
        <v>400</v>
      </c>
      <c r="AB113" s="274">
        <v>45017</v>
      </c>
      <c r="AC113" s="273">
        <v>12056</v>
      </c>
      <c r="AD113" s="273">
        <v>51</v>
      </c>
      <c r="AE113" s="273">
        <v>0</v>
      </c>
      <c r="AF113" s="273" t="s">
        <v>90</v>
      </c>
      <c r="AG113" s="273" t="s">
        <v>636</v>
      </c>
      <c r="AH113" s="273" t="s">
        <v>639</v>
      </c>
      <c r="AI113" s="273" t="s">
        <v>199</v>
      </c>
      <c r="AJ113" s="273" t="s">
        <v>124</v>
      </c>
      <c r="AK113" s="273">
        <v>164815</v>
      </c>
      <c r="AL113" s="273" t="s">
        <v>64</v>
      </c>
      <c r="AM113" s="273" t="s">
        <v>63</v>
      </c>
      <c r="AN113" s="273" t="s">
        <v>65</v>
      </c>
      <c r="AO113" s="273" t="s">
        <v>65</v>
      </c>
      <c r="AP113" s="274">
        <v>45108</v>
      </c>
      <c r="AQ113" s="273">
        <v>14988</v>
      </c>
      <c r="AR113" s="273">
        <v>5</v>
      </c>
      <c r="AS113" s="273">
        <v>17928</v>
      </c>
      <c r="AT113" s="273" t="s">
        <v>201</v>
      </c>
      <c r="AU113" s="273" t="s">
        <v>202</v>
      </c>
      <c r="AV113" s="273" t="s">
        <v>203</v>
      </c>
      <c r="BG113" s="273">
        <v>293542</v>
      </c>
      <c r="BH113" s="273" t="s">
        <v>64</v>
      </c>
      <c r="BI113" s="273" t="s">
        <v>75</v>
      </c>
      <c r="BJ113" s="273" t="s">
        <v>79</v>
      </c>
      <c r="BK113" s="273" t="s">
        <v>79</v>
      </c>
      <c r="BL113" s="274">
        <v>45108</v>
      </c>
      <c r="BM113" s="273">
        <v>12723</v>
      </c>
      <c r="BN113" s="273">
        <v>36</v>
      </c>
      <c r="BO113" s="273">
        <v>2065</v>
      </c>
      <c r="BP113" s="273" t="s">
        <v>80</v>
      </c>
      <c r="BQ113" s="273">
        <v>1220.0062499999999</v>
      </c>
      <c r="BR113" s="273" t="s">
        <v>81</v>
      </c>
      <c r="BS113" s="273" t="s">
        <v>132</v>
      </c>
      <c r="BT113" s="273">
        <v>0</v>
      </c>
      <c r="BU113" s="273">
        <v>295664</v>
      </c>
      <c r="BV113" s="279" t="s">
        <v>64</v>
      </c>
      <c r="BW113" s="280" t="s">
        <v>63</v>
      </c>
      <c r="BX113" s="280" t="s">
        <v>120</v>
      </c>
      <c r="BY113" s="280" t="s">
        <v>120</v>
      </c>
      <c r="BZ113" s="280" t="s">
        <v>167</v>
      </c>
      <c r="CA113" s="280" t="s">
        <v>168</v>
      </c>
      <c r="CB113" s="280" t="s">
        <v>313</v>
      </c>
      <c r="CC113" s="280" t="s">
        <v>314</v>
      </c>
      <c r="CD113" s="281">
        <v>14</v>
      </c>
      <c r="CE113" s="277">
        <v>45108</v>
      </c>
      <c r="CF113" s="280">
        <v>0</v>
      </c>
      <c r="CG113" s="280" t="s">
        <v>80</v>
      </c>
      <c r="CH113" s="280">
        <v>0</v>
      </c>
      <c r="CI113" s="280" t="s">
        <v>80</v>
      </c>
      <c r="CJ113" s="280"/>
      <c r="CK113" s="280"/>
      <c r="CL113" s="280"/>
      <c r="CM113" s="280" t="s">
        <v>73</v>
      </c>
      <c r="CN113" s="280">
        <v>3</v>
      </c>
    </row>
    <row r="114" spans="1:92">
      <c r="A114" s="273">
        <v>708</v>
      </c>
      <c r="B114" s="273" t="s">
        <v>640</v>
      </c>
      <c r="C114" s="273" t="s">
        <v>641</v>
      </c>
      <c r="D114" s="273" t="s">
        <v>83</v>
      </c>
      <c r="E114" s="273" t="s">
        <v>194</v>
      </c>
      <c r="F114" s="273" t="s">
        <v>195</v>
      </c>
      <c r="G114" s="273" t="s">
        <v>196</v>
      </c>
      <c r="H114" s="274">
        <v>45231</v>
      </c>
      <c r="I114" s="273">
        <v>14576</v>
      </c>
      <c r="J114" s="273">
        <v>787</v>
      </c>
      <c r="K114" s="273">
        <v>0</v>
      </c>
      <c r="L114" s="273" t="s">
        <v>66</v>
      </c>
      <c r="N114" s="273" t="s">
        <v>107</v>
      </c>
      <c r="W114" s="273">
        <v>272383</v>
      </c>
      <c r="X114" s="273" t="s">
        <v>64</v>
      </c>
      <c r="Y114" s="273" t="s">
        <v>75</v>
      </c>
      <c r="Z114" s="273" t="s">
        <v>391</v>
      </c>
      <c r="AA114" s="273" t="s">
        <v>400</v>
      </c>
      <c r="AB114" s="274">
        <v>45017</v>
      </c>
      <c r="AC114" s="273">
        <v>12056</v>
      </c>
      <c r="AD114" s="273">
        <v>51</v>
      </c>
      <c r="AE114" s="273">
        <v>75</v>
      </c>
      <c r="AF114" s="273" t="s">
        <v>90</v>
      </c>
      <c r="AG114" s="273" t="s">
        <v>121</v>
      </c>
      <c r="AH114" s="273" t="s">
        <v>642</v>
      </c>
      <c r="AI114" s="273" t="s">
        <v>123</v>
      </c>
      <c r="AJ114" s="273" t="s">
        <v>124</v>
      </c>
      <c r="AK114" s="273">
        <v>164820</v>
      </c>
      <c r="AL114" s="273" t="s">
        <v>64</v>
      </c>
      <c r="AM114" s="273" t="s">
        <v>63</v>
      </c>
      <c r="AN114" s="273" t="s">
        <v>65</v>
      </c>
      <c r="AO114" s="273" t="s">
        <v>65</v>
      </c>
      <c r="AP114" s="274">
        <v>45108</v>
      </c>
      <c r="AQ114" s="273">
        <v>15579</v>
      </c>
      <c r="AR114" s="273">
        <v>5</v>
      </c>
      <c r="AU114" s="273" t="s">
        <v>108</v>
      </c>
      <c r="BG114" s="273">
        <v>293544</v>
      </c>
      <c r="BH114" s="273" t="s">
        <v>64</v>
      </c>
      <c r="BI114" s="273" t="s">
        <v>75</v>
      </c>
      <c r="BJ114" s="273" t="s">
        <v>79</v>
      </c>
      <c r="BK114" s="273" t="s">
        <v>79</v>
      </c>
      <c r="BL114" s="274">
        <v>45108</v>
      </c>
      <c r="BM114" s="273">
        <v>12723</v>
      </c>
      <c r="BN114" s="273">
        <v>36</v>
      </c>
      <c r="BO114" s="273">
        <v>429</v>
      </c>
      <c r="BP114" s="273" t="s">
        <v>80</v>
      </c>
      <c r="BQ114" s="273">
        <v>253.43125000000001</v>
      </c>
      <c r="BR114" s="273" t="s">
        <v>81</v>
      </c>
      <c r="BS114" s="273" t="s">
        <v>137</v>
      </c>
      <c r="BT114" s="273">
        <v>0</v>
      </c>
      <c r="BU114" s="273">
        <v>295671</v>
      </c>
      <c r="BV114" s="336" t="s">
        <v>64</v>
      </c>
      <c r="BW114" s="337" t="s">
        <v>63</v>
      </c>
      <c r="BX114" s="337" t="s">
        <v>120</v>
      </c>
      <c r="BY114" s="337" t="s">
        <v>120</v>
      </c>
      <c r="BZ114" s="337" t="s">
        <v>167</v>
      </c>
      <c r="CA114" s="337" t="s">
        <v>168</v>
      </c>
      <c r="CB114" s="337" t="s">
        <v>313</v>
      </c>
      <c r="CC114" s="337" t="s">
        <v>314</v>
      </c>
      <c r="CD114" s="338">
        <v>14</v>
      </c>
      <c r="CE114" s="335">
        <v>45200</v>
      </c>
      <c r="CF114" s="337">
        <v>0</v>
      </c>
      <c r="CG114" s="337" t="s">
        <v>80</v>
      </c>
      <c r="CH114" s="337">
        <v>0</v>
      </c>
      <c r="CI114" s="337" t="s">
        <v>80</v>
      </c>
      <c r="CJ114" s="337"/>
      <c r="CK114" s="337"/>
      <c r="CL114" s="337"/>
      <c r="CM114" s="337" t="s">
        <v>73</v>
      </c>
      <c r="CN114" s="337">
        <v>3</v>
      </c>
    </row>
    <row r="115" spans="1:92">
      <c r="A115" s="273">
        <v>709</v>
      </c>
      <c r="B115" s="273" t="s">
        <v>643</v>
      </c>
      <c r="C115" s="273" t="s">
        <v>644</v>
      </c>
      <c r="D115" s="273" t="s">
        <v>83</v>
      </c>
      <c r="E115" s="273" t="s">
        <v>194</v>
      </c>
      <c r="F115" s="273" t="s">
        <v>195</v>
      </c>
      <c r="G115" s="273" t="s">
        <v>196</v>
      </c>
      <c r="H115" s="274">
        <v>45261</v>
      </c>
      <c r="I115" s="273">
        <v>17035</v>
      </c>
      <c r="J115" s="273">
        <v>787</v>
      </c>
      <c r="W115" s="273">
        <v>314293</v>
      </c>
      <c r="X115" s="273" t="s">
        <v>64</v>
      </c>
      <c r="Y115" s="273" t="s">
        <v>75</v>
      </c>
      <c r="Z115" s="273" t="s">
        <v>391</v>
      </c>
      <c r="AA115" s="273" t="s">
        <v>400</v>
      </c>
      <c r="AB115" s="274">
        <v>45017</v>
      </c>
      <c r="AC115" s="273">
        <v>12056</v>
      </c>
      <c r="AD115" s="273">
        <v>51</v>
      </c>
      <c r="AE115" s="273">
        <v>171</v>
      </c>
      <c r="AF115" s="273" t="s">
        <v>90</v>
      </c>
      <c r="AH115" s="273" t="s">
        <v>645</v>
      </c>
      <c r="AI115" s="273" t="s">
        <v>123</v>
      </c>
      <c r="AJ115" s="273" t="s">
        <v>200</v>
      </c>
      <c r="AK115" s="273">
        <v>164826</v>
      </c>
      <c r="AL115" s="273" t="s">
        <v>64</v>
      </c>
      <c r="AM115" s="273" t="s">
        <v>63</v>
      </c>
      <c r="AN115" s="273" t="s">
        <v>65</v>
      </c>
      <c r="AO115" s="273" t="s">
        <v>65</v>
      </c>
      <c r="AP115" s="274">
        <v>45200</v>
      </c>
      <c r="AQ115" s="273">
        <v>15134</v>
      </c>
      <c r="AR115" s="273">
        <v>5</v>
      </c>
      <c r="AS115" s="273">
        <v>3231</v>
      </c>
      <c r="AT115" s="273" t="s">
        <v>80</v>
      </c>
      <c r="AU115" s="273" t="s">
        <v>185</v>
      </c>
      <c r="AV115" s="273" t="s">
        <v>186</v>
      </c>
      <c r="AW115" s="273">
        <v>0.71699999999999997</v>
      </c>
      <c r="AX115" s="273" t="s">
        <v>176</v>
      </c>
      <c r="AY115" s="273" t="s">
        <v>187</v>
      </c>
      <c r="AZ115" s="273" t="s">
        <v>188</v>
      </c>
      <c r="BG115" s="273">
        <v>293551</v>
      </c>
      <c r="BH115" s="273" t="s">
        <v>64</v>
      </c>
      <c r="BI115" s="273" t="s">
        <v>75</v>
      </c>
      <c r="BJ115" s="273" t="s">
        <v>79</v>
      </c>
      <c r="BK115" s="273" t="s">
        <v>79</v>
      </c>
      <c r="BL115" s="274">
        <v>45108</v>
      </c>
      <c r="BM115" s="273">
        <v>12723</v>
      </c>
      <c r="BN115" s="273">
        <v>36</v>
      </c>
      <c r="BO115" s="273">
        <v>829</v>
      </c>
      <c r="BP115" s="273" t="s">
        <v>80</v>
      </c>
      <c r="BQ115" s="273">
        <v>489.75625000000002</v>
      </c>
      <c r="BR115" s="273" t="s">
        <v>81</v>
      </c>
      <c r="BS115" s="273" t="s">
        <v>150</v>
      </c>
      <c r="BT115" s="273">
        <v>0</v>
      </c>
      <c r="BU115" s="273">
        <v>295678</v>
      </c>
      <c r="BV115" s="279" t="s">
        <v>64</v>
      </c>
      <c r="BW115" s="280" t="s">
        <v>63</v>
      </c>
      <c r="BX115" s="280" t="s">
        <v>120</v>
      </c>
      <c r="BY115" s="280" t="s">
        <v>120</v>
      </c>
      <c r="BZ115" s="280" t="s">
        <v>86</v>
      </c>
      <c r="CA115" s="280" t="s">
        <v>87</v>
      </c>
      <c r="CB115" s="280" t="s">
        <v>179</v>
      </c>
      <c r="CC115" s="280" t="s">
        <v>180</v>
      </c>
      <c r="CD115" s="281">
        <v>1</v>
      </c>
      <c r="CE115" s="277">
        <v>45200</v>
      </c>
      <c r="CF115" s="280"/>
      <c r="CG115" s="280" t="s">
        <v>181</v>
      </c>
      <c r="CH115" s="280"/>
      <c r="CI115" s="280" t="s">
        <v>181</v>
      </c>
      <c r="CJ115" s="280" t="s">
        <v>646</v>
      </c>
      <c r="CK115" s="280"/>
      <c r="CL115" s="280"/>
      <c r="CM115" s="280" t="s">
        <v>73</v>
      </c>
      <c r="CN115" s="280">
        <v>3</v>
      </c>
    </row>
    <row r="116" spans="1:92">
      <c r="A116" s="273">
        <v>710</v>
      </c>
      <c r="B116" s="273" t="s">
        <v>647</v>
      </c>
      <c r="C116" s="273" t="s">
        <v>648</v>
      </c>
      <c r="D116" s="273" t="s">
        <v>83</v>
      </c>
      <c r="E116" s="273" t="s">
        <v>194</v>
      </c>
      <c r="F116" s="273" t="s">
        <v>195</v>
      </c>
      <c r="G116" s="273" t="s">
        <v>196</v>
      </c>
      <c r="H116" s="274">
        <v>45261</v>
      </c>
      <c r="I116" s="273">
        <v>17035</v>
      </c>
      <c r="J116" s="273">
        <v>787</v>
      </c>
      <c r="K116" s="273">
        <v>87480</v>
      </c>
      <c r="L116" s="273" t="s">
        <v>66</v>
      </c>
      <c r="M116" s="273">
        <v>3965.0715140000002</v>
      </c>
      <c r="N116" s="273" t="s">
        <v>115</v>
      </c>
      <c r="W116" s="273">
        <v>314317</v>
      </c>
      <c r="X116" s="273" t="s">
        <v>64</v>
      </c>
      <c r="Y116" s="273" t="s">
        <v>75</v>
      </c>
      <c r="Z116" s="273" t="s">
        <v>391</v>
      </c>
      <c r="AA116" s="273" t="s">
        <v>400</v>
      </c>
      <c r="AB116" s="274">
        <v>45017</v>
      </c>
      <c r="AC116" s="273">
        <v>12056</v>
      </c>
      <c r="AD116" s="273">
        <v>51</v>
      </c>
      <c r="AE116" s="273">
        <v>13</v>
      </c>
      <c r="AF116" s="273" t="s">
        <v>90</v>
      </c>
      <c r="AH116" s="273" t="s">
        <v>649</v>
      </c>
      <c r="AI116" s="273" t="s">
        <v>199</v>
      </c>
      <c r="AJ116" s="273" t="s">
        <v>200</v>
      </c>
      <c r="AK116" s="273">
        <v>164832</v>
      </c>
      <c r="AL116" s="273" t="s">
        <v>64</v>
      </c>
      <c r="AM116" s="273" t="s">
        <v>63</v>
      </c>
      <c r="AN116" s="273" t="s">
        <v>65</v>
      </c>
      <c r="AO116" s="273" t="s">
        <v>65</v>
      </c>
      <c r="AP116" s="274">
        <v>45200</v>
      </c>
      <c r="AQ116" s="273">
        <v>15134</v>
      </c>
      <c r="AR116" s="273">
        <v>5</v>
      </c>
      <c r="AS116" s="273">
        <v>14840</v>
      </c>
      <c r="AT116" s="273" t="s">
        <v>201</v>
      </c>
      <c r="AU116" s="273" t="s">
        <v>202</v>
      </c>
      <c r="AV116" s="273" t="s">
        <v>203</v>
      </c>
      <c r="BG116" s="273">
        <v>293559</v>
      </c>
      <c r="BH116" s="273" t="s">
        <v>64</v>
      </c>
      <c r="BI116" s="273" t="s">
        <v>75</v>
      </c>
      <c r="BJ116" s="273" t="s">
        <v>79</v>
      </c>
      <c r="BK116" s="273" t="s">
        <v>79</v>
      </c>
      <c r="BL116" s="274">
        <v>45108</v>
      </c>
      <c r="BM116" s="273">
        <v>12723</v>
      </c>
      <c r="BN116" s="273">
        <v>36</v>
      </c>
      <c r="BO116" s="273">
        <v>272</v>
      </c>
      <c r="BP116" s="273" t="s">
        <v>80</v>
      </c>
      <c r="BQ116" s="273">
        <v>160.71250000000001</v>
      </c>
      <c r="BR116" s="273" t="s">
        <v>81</v>
      </c>
      <c r="BS116" s="273" t="s">
        <v>160</v>
      </c>
      <c r="BT116" s="273">
        <v>0</v>
      </c>
      <c r="BU116" s="273">
        <v>295685</v>
      </c>
      <c r="BV116" s="336" t="s">
        <v>64</v>
      </c>
      <c r="BW116" s="337" t="s">
        <v>63</v>
      </c>
      <c r="BX116" s="337" t="s">
        <v>120</v>
      </c>
      <c r="BY116" s="337" t="s">
        <v>120</v>
      </c>
      <c r="BZ116" s="337" t="s">
        <v>138</v>
      </c>
      <c r="CA116" s="337" t="s">
        <v>139</v>
      </c>
      <c r="CB116" s="337" t="s">
        <v>190</v>
      </c>
      <c r="CC116" s="337" t="s">
        <v>191</v>
      </c>
      <c r="CD116" s="338">
        <v>8</v>
      </c>
      <c r="CE116" s="335">
        <v>45200</v>
      </c>
      <c r="CF116" s="337">
        <v>0</v>
      </c>
      <c r="CG116" s="337" t="s">
        <v>80</v>
      </c>
      <c r="CH116" s="337">
        <v>0</v>
      </c>
      <c r="CI116" s="337" t="s">
        <v>80</v>
      </c>
      <c r="CJ116" s="337"/>
      <c r="CK116" s="337"/>
      <c r="CL116" s="337"/>
      <c r="CM116" s="337" t="s">
        <v>73</v>
      </c>
      <c r="CN116" s="337">
        <v>3</v>
      </c>
    </row>
    <row r="117" spans="1:92">
      <c r="A117" s="273">
        <v>711</v>
      </c>
      <c r="B117" s="273" t="s">
        <v>650</v>
      </c>
      <c r="C117" s="273" t="s">
        <v>651</v>
      </c>
      <c r="D117" s="273" t="s">
        <v>83</v>
      </c>
      <c r="E117" s="273" t="s">
        <v>194</v>
      </c>
      <c r="F117" s="273" t="s">
        <v>195</v>
      </c>
      <c r="G117" s="273" t="s">
        <v>196</v>
      </c>
      <c r="H117" s="274">
        <v>45261</v>
      </c>
      <c r="I117" s="273">
        <v>17035</v>
      </c>
      <c r="J117" s="273">
        <v>787</v>
      </c>
      <c r="K117" s="273">
        <v>0</v>
      </c>
      <c r="L117" s="273" t="s">
        <v>66</v>
      </c>
      <c r="N117" s="273" t="s">
        <v>107</v>
      </c>
      <c r="W117" s="273">
        <v>314318</v>
      </c>
      <c r="X117" s="273" t="s">
        <v>64</v>
      </c>
      <c r="Y117" s="273" t="s">
        <v>75</v>
      </c>
      <c r="Z117" s="273" t="s">
        <v>391</v>
      </c>
      <c r="AA117" s="273" t="s">
        <v>400</v>
      </c>
      <c r="AB117" s="274">
        <v>45017</v>
      </c>
      <c r="AC117" s="273">
        <v>12056</v>
      </c>
      <c r="AD117" s="273">
        <v>51</v>
      </c>
      <c r="AE117" s="273">
        <v>6</v>
      </c>
      <c r="AF117" s="273" t="s">
        <v>90</v>
      </c>
      <c r="AH117" s="273" t="s">
        <v>652</v>
      </c>
      <c r="AI117" s="273" t="s">
        <v>199</v>
      </c>
      <c r="AJ117" s="273" t="s">
        <v>214</v>
      </c>
      <c r="AK117" s="273">
        <v>164838</v>
      </c>
      <c r="AL117" s="273" t="s">
        <v>64</v>
      </c>
      <c r="AM117" s="273" t="s">
        <v>63</v>
      </c>
      <c r="AN117" s="273" t="s">
        <v>65</v>
      </c>
      <c r="AO117" s="273" t="s">
        <v>65</v>
      </c>
      <c r="AP117" s="274">
        <v>45200</v>
      </c>
      <c r="AQ117" s="273">
        <v>15134</v>
      </c>
      <c r="AR117" s="273">
        <v>5</v>
      </c>
      <c r="AS117" s="273">
        <v>14.49</v>
      </c>
      <c r="AT117" s="273" t="s">
        <v>174</v>
      </c>
      <c r="AU117" s="273" t="s">
        <v>145</v>
      </c>
      <c r="AV117" s="273" t="s">
        <v>158</v>
      </c>
      <c r="AW117" s="273">
        <v>845</v>
      </c>
      <c r="AX117" s="273" t="s">
        <v>176</v>
      </c>
      <c r="AY117" s="273" t="s">
        <v>653</v>
      </c>
      <c r="AZ117" s="273" t="s">
        <v>149</v>
      </c>
      <c r="BG117" s="273">
        <v>293564</v>
      </c>
      <c r="BH117" s="273" t="s">
        <v>64</v>
      </c>
      <c r="BI117" s="273" t="s">
        <v>75</v>
      </c>
      <c r="BJ117" s="273" t="s">
        <v>79</v>
      </c>
      <c r="BK117" s="273" t="s">
        <v>79</v>
      </c>
      <c r="BL117" s="274">
        <v>45108</v>
      </c>
      <c r="BM117" s="273">
        <v>12723</v>
      </c>
      <c r="BN117" s="273">
        <v>36</v>
      </c>
      <c r="BO117" s="273">
        <v>0</v>
      </c>
      <c r="BP117" s="273" t="s">
        <v>80</v>
      </c>
      <c r="BQ117" s="273">
        <v>0</v>
      </c>
      <c r="BR117" s="273" t="s">
        <v>81</v>
      </c>
      <c r="BS117" s="273" t="s">
        <v>166</v>
      </c>
      <c r="BT117" s="273">
        <v>0</v>
      </c>
      <c r="BU117" s="273">
        <v>295692</v>
      </c>
      <c r="BV117" s="279" t="s">
        <v>64</v>
      </c>
      <c r="BW117" s="280" t="s">
        <v>63</v>
      </c>
      <c r="BX117" s="280" t="s">
        <v>120</v>
      </c>
      <c r="BY117" s="280" t="s">
        <v>120</v>
      </c>
      <c r="BZ117" s="280" t="s">
        <v>86</v>
      </c>
      <c r="CA117" s="280" t="s">
        <v>87</v>
      </c>
      <c r="CB117" s="280" t="s">
        <v>217</v>
      </c>
      <c r="CC117" s="280" t="s">
        <v>218</v>
      </c>
      <c r="CD117" s="281">
        <v>2</v>
      </c>
      <c r="CE117" s="277">
        <v>45200</v>
      </c>
      <c r="CF117" s="280"/>
      <c r="CG117" s="280" t="s">
        <v>181</v>
      </c>
      <c r="CH117" s="280"/>
      <c r="CI117" s="280" t="s">
        <v>181</v>
      </c>
      <c r="CJ117" s="280" t="s">
        <v>589</v>
      </c>
      <c r="CK117" s="280"/>
      <c r="CL117" s="280"/>
      <c r="CM117" s="280" t="s">
        <v>73</v>
      </c>
      <c r="CN117" s="280">
        <v>3</v>
      </c>
    </row>
    <row r="118" spans="1:92">
      <c r="A118" s="273">
        <v>712</v>
      </c>
      <c r="B118" s="273" t="s">
        <v>654</v>
      </c>
      <c r="C118" s="273" t="s">
        <v>655</v>
      </c>
      <c r="D118" s="273" t="s">
        <v>83</v>
      </c>
      <c r="E118" s="273" t="s">
        <v>194</v>
      </c>
      <c r="F118" s="273" t="s">
        <v>656</v>
      </c>
      <c r="G118" s="273" t="s">
        <v>657</v>
      </c>
      <c r="H118" s="274">
        <v>44927</v>
      </c>
      <c r="I118" s="273">
        <v>11224</v>
      </c>
      <c r="J118" s="273">
        <v>781</v>
      </c>
      <c r="W118" s="273">
        <v>139383</v>
      </c>
      <c r="X118" s="273" t="s">
        <v>64</v>
      </c>
      <c r="Y118" s="273" t="s">
        <v>75</v>
      </c>
      <c r="Z118" s="273" t="s">
        <v>391</v>
      </c>
      <c r="AA118" s="273" t="s">
        <v>400</v>
      </c>
      <c r="AB118" s="274">
        <v>45017</v>
      </c>
      <c r="AC118" s="273">
        <v>12056</v>
      </c>
      <c r="AD118" s="273">
        <v>51</v>
      </c>
      <c r="AE118" s="273">
        <v>33</v>
      </c>
      <c r="AF118" s="273" t="s">
        <v>90</v>
      </c>
      <c r="AH118" s="273" t="s">
        <v>658</v>
      </c>
      <c r="AI118" s="273" t="s">
        <v>123</v>
      </c>
      <c r="AJ118" s="273" t="s">
        <v>214</v>
      </c>
      <c r="AK118" s="273">
        <v>164844</v>
      </c>
      <c r="AL118" s="273" t="s">
        <v>64</v>
      </c>
      <c r="AM118" s="273" t="s">
        <v>287</v>
      </c>
      <c r="AN118" s="273" t="s">
        <v>325</v>
      </c>
      <c r="AO118" s="273" t="s">
        <v>326</v>
      </c>
      <c r="AP118" s="274">
        <v>45017</v>
      </c>
      <c r="AQ118" s="273">
        <v>14983</v>
      </c>
      <c r="AR118" s="273">
        <v>878</v>
      </c>
      <c r="AS118" s="273">
        <v>278.49</v>
      </c>
      <c r="AT118" s="273" t="s">
        <v>174</v>
      </c>
      <c r="AU118" s="273" t="s">
        <v>145</v>
      </c>
      <c r="AV118" s="273" t="s">
        <v>146</v>
      </c>
      <c r="AW118" s="273">
        <v>830</v>
      </c>
      <c r="AX118" s="273" t="s">
        <v>176</v>
      </c>
      <c r="AY118" s="273" t="s">
        <v>334</v>
      </c>
      <c r="AZ118" s="273" t="s">
        <v>149</v>
      </c>
      <c r="BG118" s="273">
        <v>320666</v>
      </c>
      <c r="BH118" s="273" t="s">
        <v>64</v>
      </c>
      <c r="BI118" s="273" t="s">
        <v>75</v>
      </c>
      <c r="BJ118" s="273" t="s">
        <v>79</v>
      </c>
      <c r="BK118" s="273" t="s">
        <v>79</v>
      </c>
      <c r="BL118" s="274">
        <v>45139</v>
      </c>
      <c r="BM118" s="273">
        <v>13398</v>
      </c>
      <c r="BN118" s="273">
        <v>36</v>
      </c>
      <c r="BO118" s="273">
        <v>17115</v>
      </c>
      <c r="BP118" s="273" t="s">
        <v>80</v>
      </c>
      <c r="BQ118" s="273">
        <v>10111.80625</v>
      </c>
      <c r="BR118" s="273" t="s">
        <v>81</v>
      </c>
      <c r="BS118" s="273" t="s">
        <v>178</v>
      </c>
      <c r="BT118" s="273">
        <v>0</v>
      </c>
      <c r="BU118" s="273">
        <v>295806</v>
      </c>
      <c r="BV118" s="336" t="s">
        <v>64</v>
      </c>
      <c r="BW118" s="337" t="s">
        <v>63</v>
      </c>
      <c r="BX118" s="337" t="s">
        <v>120</v>
      </c>
      <c r="BY118" s="337" t="s">
        <v>120</v>
      </c>
      <c r="BZ118" s="337" t="s">
        <v>204</v>
      </c>
      <c r="CA118" s="337" t="s">
        <v>205</v>
      </c>
      <c r="CB118" s="337" t="s">
        <v>206</v>
      </c>
      <c r="CC118" s="337" t="s">
        <v>207</v>
      </c>
      <c r="CD118" s="338">
        <v>0</v>
      </c>
      <c r="CE118" s="335">
        <v>45200</v>
      </c>
      <c r="CF118" s="337"/>
      <c r="CG118" s="337" t="s">
        <v>181</v>
      </c>
      <c r="CH118" s="337"/>
      <c r="CI118" s="337" t="s">
        <v>208</v>
      </c>
      <c r="CJ118" s="337" t="s">
        <v>209</v>
      </c>
      <c r="CK118" s="337"/>
      <c r="CL118" s="337"/>
      <c r="CM118" s="337" t="s">
        <v>73</v>
      </c>
      <c r="CN118" s="337">
        <v>3</v>
      </c>
    </row>
    <row r="119" spans="1:92">
      <c r="A119" s="273">
        <v>713</v>
      </c>
      <c r="B119" s="273" t="s">
        <v>659</v>
      </c>
      <c r="C119" s="273" t="s">
        <v>660</v>
      </c>
      <c r="D119" s="273" t="s">
        <v>83</v>
      </c>
      <c r="E119" s="273" t="s">
        <v>194</v>
      </c>
      <c r="F119" s="273" t="s">
        <v>656</v>
      </c>
      <c r="G119" s="273" t="s">
        <v>657</v>
      </c>
      <c r="H119" s="274">
        <v>44927</v>
      </c>
      <c r="I119" s="273">
        <v>11224</v>
      </c>
      <c r="J119" s="273">
        <v>781</v>
      </c>
      <c r="K119" s="273">
        <v>0</v>
      </c>
      <c r="L119" s="273" t="s">
        <v>66</v>
      </c>
      <c r="N119" s="273" t="s">
        <v>107</v>
      </c>
      <c r="W119" s="273">
        <v>139408</v>
      </c>
      <c r="X119" s="273" t="s">
        <v>64</v>
      </c>
      <c r="Y119" s="273" t="s">
        <v>75</v>
      </c>
      <c r="Z119" s="273" t="s">
        <v>391</v>
      </c>
      <c r="AA119" s="273" t="s">
        <v>400</v>
      </c>
      <c r="AB119" s="274">
        <v>45017</v>
      </c>
      <c r="AC119" s="273">
        <v>12056</v>
      </c>
      <c r="AD119" s="273">
        <v>51</v>
      </c>
      <c r="AE119" s="273">
        <v>41</v>
      </c>
      <c r="AF119" s="273" t="s">
        <v>90</v>
      </c>
      <c r="AG119" s="273" t="s">
        <v>625</v>
      </c>
      <c r="AH119" s="273" t="s">
        <v>626</v>
      </c>
      <c r="AI119" s="273" t="s">
        <v>123</v>
      </c>
      <c r="AJ119" s="273" t="s">
        <v>627</v>
      </c>
      <c r="AK119" s="273">
        <v>164849</v>
      </c>
      <c r="AL119" s="273" t="s">
        <v>64</v>
      </c>
      <c r="AM119" s="273" t="s">
        <v>287</v>
      </c>
      <c r="AN119" s="273" t="s">
        <v>325</v>
      </c>
      <c r="AO119" s="273" t="s">
        <v>326</v>
      </c>
      <c r="AP119" s="274">
        <v>45017</v>
      </c>
      <c r="AQ119" s="273">
        <v>14983</v>
      </c>
      <c r="AR119" s="273">
        <v>878</v>
      </c>
      <c r="AS119" s="273">
        <v>425.9</v>
      </c>
      <c r="AT119" s="273" t="s">
        <v>174</v>
      </c>
      <c r="AU119" s="273" t="s">
        <v>145</v>
      </c>
      <c r="AV119" s="273" t="s">
        <v>158</v>
      </c>
      <c r="AW119" s="273">
        <v>743</v>
      </c>
      <c r="AX119" s="273" t="s">
        <v>176</v>
      </c>
      <c r="AY119" s="273" t="s">
        <v>341</v>
      </c>
      <c r="AZ119" s="273" t="s">
        <v>149</v>
      </c>
      <c r="BG119" s="273">
        <v>320672</v>
      </c>
      <c r="BH119" s="273" t="s">
        <v>64</v>
      </c>
      <c r="BI119" s="273" t="s">
        <v>75</v>
      </c>
      <c r="BJ119" s="273" t="s">
        <v>79</v>
      </c>
      <c r="BK119" s="273" t="s">
        <v>79</v>
      </c>
      <c r="BL119" s="274">
        <v>45139</v>
      </c>
      <c r="BM119" s="273">
        <v>13398</v>
      </c>
      <c r="BN119" s="273">
        <v>36</v>
      </c>
      <c r="BO119" s="273">
        <v>20487</v>
      </c>
      <c r="BP119" s="273" t="s">
        <v>80</v>
      </c>
      <c r="BQ119" s="273">
        <v>12104.0375</v>
      </c>
      <c r="BR119" s="273" t="s">
        <v>81</v>
      </c>
      <c r="BS119" s="273" t="s">
        <v>189</v>
      </c>
      <c r="BT119" s="273">
        <v>0</v>
      </c>
      <c r="BU119" s="273">
        <v>295814</v>
      </c>
      <c r="BV119" s="279" t="s">
        <v>64</v>
      </c>
      <c r="BW119" s="280" t="s">
        <v>63</v>
      </c>
      <c r="BX119" s="280" t="s">
        <v>120</v>
      </c>
      <c r="BY119" s="280" t="s">
        <v>120</v>
      </c>
      <c r="BZ119" s="280" t="s">
        <v>86</v>
      </c>
      <c r="CA119" s="280" t="s">
        <v>87</v>
      </c>
      <c r="CB119" s="280" t="s">
        <v>225</v>
      </c>
      <c r="CC119" s="280" t="s">
        <v>226</v>
      </c>
      <c r="CD119" s="281">
        <v>5</v>
      </c>
      <c r="CE119" s="277">
        <v>45200</v>
      </c>
      <c r="CF119" s="280">
        <v>91</v>
      </c>
      <c r="CG119" s="280" t="s">
        <v>80</v>
      </c>
      <c r="CH119" s="280">
        <v>91</v>
      </c>
      <c r="CI119" s="280" t="s">
        <v>80</v>
      </c>
      <c r="CJ119" s="280"/>
      <c r="CK119" s="280"/>
      <c r="CL119" s="280"/>
      <c r="CM119" s="280" t="s">
        <v>73</v>
      </c>
      <c r="CN119" s="280">
        <v>3</v>
      </c>
    </row>
    <row r="120" spans="1:92">
      <c r="A120" s="273">
        <v>714</v>
      </c>
      <c r="B120" s="273" t="s">
        <v>661</v>
      </c>
      <c r="C120" s="273" t="s">
        <v>361</v>
      </c>
      <c r="D120" s="273" t="s">
        <v>83</v>
      </c>
      <c r="E120" s="273" t="s">
        <v>194</v>
      </c>
      <c r="F120" s="273" t="s">
        <v>656</v>
      </c>
      <c r="G120" s="273" t="s">
        <v>657</v>
      </c>
      <c r="H120" s="274">
        <v>44927</v>
      </c>
      <c r="I120" s="273">
        <v>11224</v>
      </c>
      <c r="J120" s="273">
        <v>781</v>
      </c>
      <c r="K120" s="273">
        <v>2106</v>
      </c>
      <c r="L120" s="273" t="s">
        <v>66</v>
      </c>
      <c r="M120" s="273">
        <v>404.73930000000001</v>
      </c>
      <c r="N120" s="273" t="s">
        <v>115</v>
      </c>
      <c r="W120" s="273">
        <v>139407</v>
      </c>
      <c r="X120" s="273" t="s">
        <v>64</v>
      </c>
      <c r="Y120" s="273" t="s">
        <v>75</v>
      </c>
      <c r="Z120" s="273" t="s">
        <v>391</v>
      </c>
      <c r="AA120" s="273" t="s">
        <v>396</v>
      </c>
      <c r="AB120" s="274">
        <v>45017</v>
      </c>
      <c r="AC120" s="273">
        <v>12055</v>
      </c>
      <c r="AD120" s="273">
        <v>50</v>
      </c>
      <c r="AE120" s="273">
        <v>0</v>
      </c>
      <c r="AF120" s="273" t="s">
        <v>90</v>
      </c>
      <c r="AG120" s="273" t="s">
        <v>625</v>
      </c>
      <c r="AH120" s="273" t="s">
        <v>662</v>
      </c>
      <c r="AI120" s="273" t="s">
        <v>199</v>
      </c>
      <c r="AJ120" s="273" t="s">
        <v>627</v>
      </c>
      <c r="AK120" s="273">
        <v>165055</v>
      </c>
      <c r="AL120" s="273" t="s">
        <v>64</v>
      </c>
      <c r="AM120" s="273" t="s">
        <v>287</v>
      </c>
      <c r="AN120" s="273" t="s">
        <v>325</v>
      </c>
      <c r="AO120" s="273" t="s">
        <v>326</v>
      </c>
      <c r="AP120" s="274">
        <v>45017</v>
      </c>
      <c r="AQ120" s="273">
        <v>14983</v>
      </c>
      <c r="AR120" s="273">
        <v>878</v>
      </c>
      <c r="AS120" s="273">
        <v>0</v>
      </c>
      <c r="AT120" s="273" t="s">
        <v>77</v>
      </c>
      <c r="AU120" s="273" t="s">
        <v>344</v>
      </c>
      <c r="BG120" s="273">
        <v>320675</v>
      </c>
      <c r="BH120" s="273" t="s">
        <v>64</v>
      </c>
      <c r="BI120" s="273" t="s">
        <v>75</v>
      </c>
      <c r="BJ120" s="273" t="s">
        <v>79</v>
      </c>
      <c r="BK120" s="273" t="s">
        <v>79</v>
      </c>
      <c r="BL120" s="274">
        <v>45139</v>
      </c>
      <c r="BM120" s="273">
        <v>13398</v>
      </c>
      <c r="BN120" s="273">
        <v>36</v>
      </c>
      <c r="BO120" s="273">
        <v>14266</v>
      </c>
      <c r="BP120" s="273" t="s">
        <v>80</v>
      </c>
      <c r="BQ120" s="273">
        <v>8428.4937499999996</v>
      </c>
      <c r="BR120" s="273" t="s">
        <v>81</v>
      </c>
      <c r="BS120" s="273" t="s">
        <v>82</v>
      </c>
      <c r="BT120" s="273">
        <v>0</v>
      </c>
      <c r="BU120" s="273">
        <v>295821</v>
      </c>
      <c r="BV120" s="336" t="s">
        <v>64</v>
      </c>
      <c r="BW120" s="337" t="s">
        <v>63</v>
      </c>
      <c r="BX120" s="337" t="s">
        <v>120</v>
      </c>
      <c r="BY120" s="337" t="s">
        <v>120</v>
      </c>
      <c r="BZ120" s="337" t="s">
        <v>86</v>
      </c>
      <c r="CA120" s="337" t="s">
        <v>87</v>
      </c>
      <c r="CB120" s="337" t="s">
        <v>233</v>
      </c>
      <c r="CC120" s="337" t="s">
        <v>234</v>
      </c>
      <c r="CD120" s="338">
        <v>1</v>
      </c>
      <c r="CE120" s="335">
        <v>45200</v>
      </c>
      <c r="CF120" s="337"/>
      <c r="CG120" s="337" t="s">
        <v>181</v>
      </c>
      <c r="CH120" s="337"/>
      <c r="CI120" s="337" t="s">
        <v>181</v>
      </c>
      <c r="CJ120" s="337" t="s">
        <v>663</v>
      </c>
      <c r="CK120" s="337"/>
      <c r="CL120" s="337"/>
      <c r="CM120" s="337" t="s">
        <v>73</v>
      </c>
      <c r="CN120" s="337">
        <v>3</v>
      </c>
    </row>
    <row r="121" spans="1:92">
      <c r="A121" s="273">
        <v>715</v>
      </c>
      <c r="B121" s="273" t="s">
        <v>664</v>
      </c>
      <c r="C121" s="273" t="s">
        <v>665</v>
      </c>
      <c r="D121" s="273" t="s">
        <v>83</v>
      </c>
      <c r="E121" s="273" t="s">
        <v>194</v>
      </c>
      <c r="F121" s="273" t="s">
        <v>309</v>
      </c>
      <c r="G121" s="273" t="s">
        <v>310</v>
      </c>
      <c r="H121" s="274">
        <v>45200</v>
      </c>
      <c r="I121" s="273">
        <v>14208</v>
      </c>
      <c r="J121" s="273">
        <v>785</v>
      </c>
      <c r="K121" s="273">
        <v>0</v>
      </c>
      <c r="L121" s="273" t="s">
        <v>66</v>
      </c>
      <c r="N121" s="273" t="s">
        <v>107</v>
      </c>
      <c r="W121" s="273">
        <v>253496</v>
      </c>
      <c r="X121" s="273" t="s">
        <v>64</v>
      </c>
      <c r="Y121" s="273" t="s">
        <v>75</v>
      </c>
      <c r="Z121" s="273" t="s">
        <v>391</v>
      </c>
      <c r="AA121" s="273" t="s">
        <v>396</v>
      </c>
      <c r="AB121" s="274">
        <v>45047</v>
      </c>
      <c r="AC121" s="273">
        <v>12198</v>
      </c>
      <c r="AD121" s="273">
        <v>50</v>
      </c>
      <c r="AK121" s="273">
        <v>175754</v>
      </c>
      <c r="AL121" s="273" t="s">
        <v>64</v>
      </c>
      <c r="AM121" s="273" t="s">
        <v>287</v>
      </c>
      <c r="AN121" s="273" t="s">
        <v>325</v>
      </c>
      <c r="AO121" s="273" t="s">
        <v>326</v>
      </c>
      <c r="AP121" s="274">
        <v>45108</v>
      </c>
      <c r="AQ121" s="273">
        <v>15129</v>
      </c>
      <c r="AR121" s="273">
        <v>878</v>
      </c>
      <c r="AS121" s="273">
        <v>14118</v>
      </c>
      <c r="AT121" s="273" t="s">
        <v>66</v>
      </c>
      <c r="AU121" s="273" t="s">
        <v>185</v>
      </c>
      <c r="AV121" s="273" t="s">
        <v>186</v>
      </c>
      <c r="AW121" s="273">
        <v>0.65</v>
      </c>
      <c r="AX121" s="273" t="s">
        <v>176</v>
      </c>
      <c r="AY121" s="273" t="s">
        <v>352</v>
      </c>
      <c r="AZ121" s="273" t="s">
        <v>188</v>
      </c>
      <c r="BG121" s="273">
        <v>281385</v>
      </c>
      <c r="BH121" s="273" t="s">
        <v>64</v>
      </c>
      <c r="BI121" s="273" t="s">
        <v>75</v>
      </c>
      <c r="BJ121" s="273" t="s">
        <v>79</v>
      </c>
      <c r="BK121" s="273" t="s">
        <v>79</v>
      </c>
      <c r="BL121" s="274">
        <v>45139</v>
      </c>
      <c r="BM121" s="273">
        <v>13398</v>
      </c>
      <c r="BN121" s="273">
        <v>36</v>
      </c>
      <c r="BO121" s="273">
        <v>33965</v>
      </c>
      <c r="BP121" s="273" t="s">
        <v>80</v>
      </c>
      <c r="BQ121" s="273">
        <v>20066.924999999999</v>
      </c>
      <c r="BR121" s="273" t="s">
        <v>81</v>
      </c>
      <c r="BS121" s="273" t="s">
        <v>100</v>
      </c>
      <c r="BT121" s="273">
        <v>0</v>
      </c>
      <c r="BU121" s="273">
        <v>295828</v>
      </c>
      <c r="BV121" s="279" t="s">
        <v>64</v>
      </c>
      <c r="BW121" s="280" t="s">
        <v>63</v>
      </c>
      <c r="BX121" s="280" t="s">
        <v>120</v>
      </c>
      <c r="BY121" s="280" t="s">
        <v>120</v>
      </c>
      <c r="BZ121" s="280" t="s">
        <v>86</v>
      </c>
      <c r="CA121" s="280" t="s">
        <v>87</v>
      </c>
      <c r="CB121" s="280" t="s">
        <v>233</v>
      </c>
      <c r="CC121" s="280" t="s">
        <v>234</v>
      </c>
      <c r="CD121" s="281">
        <v>1</v>
      </c>
      <c r="CE121" s="277">
        <v>45231</v>
      </c>
      <c r="CF121" s="280"/>
      <c r="CG121" s="280" t="s">
        <v>181</v>
      </c>
      <c r="CH121" s="280"/>
      <c r="CI121" s="280" t="s">
        <v>181</v>
      </c>
      <c r="CJ121" s="280" t="s">
        <v>531</v>
      </c>
      <c r="CK121" s="280"/>
      <c r="CL121" s="280"/>
      <c r="CM121" s="280" t="s">
        <v>73</v>
      </c>
      <c r="CN121" s="280">
        <v>3</v>
      </c>
    </row>
    <row r="122" spans="1:92">
      <c r="A122" s="273">
        <v>716</v>
      </c>
      <c r="B122" s="273" t="s">
        <v>666</v>
      </c>
      <c r="C122" s="273" t="s">
        <v>667</v>
      </c>
      <c r="D122" s="273" t="s">
        <v>83</v>
      </c>
      <c r="E122" s="273" t="s">
        <v>194</v>
      </c>
      <c r="F122" s="273" t="s">
        <v>309</v>
      </c>
      <c r="G122" s="273" t="s">
        <v>310</v>
      </c>
      <c r="H122" s="274">
        <v>45231</v>
      </c>
      <c r="I122" s="273">
        <v>14575</v>
      </c>
      <c r="J122" s="273">
        <v>785</v>
      </c>
      <c r="W122" s="273">
        <v>272329</v>
      </c>
      <c r="X122" s="273" t="s">
        <v>64</v>
      </c>
      <c r="Y122" s="273" t="s">
        <v>75</v>
      </c>
      <c r="Z122" s="273" t="s">
        <v>391</v>
      </c>
      <c r="AA122" s="273" t="s">
        <v>396</v>
      </c>
      <c r="AB122" s="274">
        <v>45047</v>
      </c>
      <c r="AC122" s="273">
        <v>12199</v>
      </c>
      <c r="AD122" s="273">
        <v>50</v>
      </c>
      <c r="AE122" s="273">
        <v>11</v>
      </c>
      <c r="AF122" s="273" t="s">
        <v>90</v>
      </c>
      <c r="AG122" s="273" t="s">
        <v>636</v>
      </c>
      <c r="AH122" s="273" t="s">
        <v>637</v>
      </c>
      <c r="AI122" s="273" t="s">
        <v>123</v>
      </c>
      <c r="AJ122" s="273" t="s">
        <v>124</v>
      </c>
      <c r="AK122" s="273">
        <v>182515</v>
      </c>
      <c r="AL122" s="273" t="s">
        <v>64</v>
      </c>
      <c r="AM122" s="273" t="s">
        <v>287</v>
      </c>
      <c r="AN122" s="273" t="s">
        <v>325</v>
      </c>
      <c r="AO122" s="273" t="s">
        <v>326</v>
      </c>
      <c r="AP122" s="274">
        <v>45108</v>
      </c>
      <c r="AQ122" s="273">
        <v>15129</v>
      </c>
      <c r="AR122" s="273">
        <v>878</v>
      </c>
      <c r="AS122" s="273">
        <v>505.26</v>
      </c>
      <c r="AT122" s="273" t="s">
        <v>174</v>
      </c>
      <c r="AU122" s="273" t="s">
        <v>145</v>
      </c>
      <c r="AV122" s="273" t="s">
        <v>146</v>
      </c>
      <c r="AW122" s="273">
        <v>830</v>
      </c>
      <c r="AX122" s="273" t="s">
        <v>176</v>
      </c>
      <c r="AY122" s="273" t="s">
        <v>334</v>
      </c>
      <c r="AZ122" s="273" t="s">
        <v>149</v>
      </c>
      <c r="BG122" s="273">
        <v>320741</v>
      </c>
      <c r="BH122" s="273" t="s">
        <v>64</v>
      </c>
      <c r="BI122" s="273" t="s">
        <v>75</v>
      </c>
      <c r="BJ122" s="273" t="s">
        <v>79</v>
      </c>
      <c r="BK122" s="273" t="s">
        <v>79</v>
      </c>
      <c r="BL122" s="274">
        <v>45139</v>
      </c>
      <c r="BM122" s="273">
        <v>13398</v>
      </c>
      <c r="BN122" s="273">
        <v>36</v>
      </c>
      <c r="BO122" s="273">
        <v>14204</v>
      </c>
      <c r="BP122" s="273" t="s">
        <v>80</v>
      </c>
      <c r="BQ122" s="273">
        <v>8391.8374999999996</v>
      </c>
      <c r="BR122" s="273" t="s">
        <v>81</v>
      </c>
      <c r="BS122" s="273" t="s">
        <v>109</v>
      </c>
      <c r="BT122" s="273">
        <v>0</v>
      </c>
      <c r="BU122" s="273">
        <v>295835</v>
      </c>
      <c r="BV122" s="336" t="s">
        <v>64</v>
      </c>
      <c r="BW122" s="337" t="s">
        <v>63</v>
      </c>
      <c r="BX122" s="337" t="s">
        <v>120</v>
      </c>
      <c r="BY122" s="337" t="s">
        <v>120</v>
      </c>
      <c r="BZ122" s="337" t="s">
        <v>86</v>
      </c>
      <c r="CA122" s="337" t="s">
        <v>87</v>
      </c>
      <c r="CB122" s="337" t="s">
        <v>225</v>
      </c>
      <c r="CC122" s="337" t="s">
        <v>226</v>
      </c>
      <c r="CD122" s="338">
        <v>5</v>
      </c>
      <c r="CE122" s="335">
        <v>45231</v>
      </c>
      <c r="CF122" s="337">
        <v>87</v>
      </c>
      <c r="CG122" s="337" t="s">
        <v>80</v>
      </c>
      <c r="CH122" s="337">
        <v>87</v>
      </c>
      <c r="CI122" s="337" t="s">
        <v>80</v>
      </c>
      <c r="CJ122" s="337"/>
      <c r="CK122" s="337"/>
      <c r="CL122" s="337" t="s">
        <v>668</v>
      </c>
      <c r="CM122" s="337" t="s">
        <v>73</v>
      </c>
      <c r="CN122" s="337">
        <v>3</v>
      </c>
    </row>
    <row r="123" spans="1:92">
      <c r="A123" s="273">
        <v>717</v>
      </c>
      <c r="B123" s="273" t="s">
        <v>669</v>
      </c>
      <c r="C123" s="273" t="s">
        <v>670</v>
      </c>
      <c r="D123" s="273" t="s">
        <v>83</v>
      </c>
      <c r="E123" s="273" t="s">
        <v>194</v>
      </c>
      <c r="F123" s="273" t="s">
        <v>309</v>
      </c>
      <c r="G123" s="273" t="s">
        <v>310</v>
      </c>
      <c r="H123" s="274">
        <v>45231</v>
      </c>
      <c r="I123" s="273">
        <v>14575</v>
      </c>
      <c r="J123" s="273">
        <v>785</v>
      </c>
      <c r="K123" s="273">
        <v>1448.1</v>
      </c>
      <c r="L123" s="273" t="s">
        <v>66</v>
      </c>
      <c r="M123" s="273">
        <v>319.51361500000002</v>
      </c>
      <c r="N123" s="273" t="s">
        <v>115</v>
      </c>
      <c r="W123" s="273">
        <v>272353</v>
      </c>
      <c r="X123" s="273" t="s">
        <v>64</v>
      </c>
      <c r="Y123" s="273" t="s">
        <v>75</v>
      </c>
      <c r="Z123" s="273" t="s">
        <v>391</v>
      </c>
      <c r="AA123" s="273" t="s">
        <v>396</v>
      </c>
      <c r="AB123" s="274">
        <v>45047</v>
      </c>
      <c r="AC123" s="273">
        <v>12199</v>
      </c>
      <c r="AD123" s="273">
        <v>50</v>
      </c>
      <c r="AE123" s="273">
        <v>0</v>
      </c>
      <c r="AF123" s="273" t="s">
        <v>90</v>
      </c>
      <c r="AG123" s="273" t="s">
        <v>636</v>
      </c>
      <c r="AH123" s="273" t="s">
        <v>671</v>
      </c>
      <c r="AI123" s="273" t="s">
        <v>199</v>
      </c>
      <c r="AJ123" s="273" t="s">
        <v>124</v>
      </c>
      <c r="AK123" s="273">
        <v>182520</v>
      </c>
      <c r="AL123" s="273" t="s">
        <v>64</v>
      </c>
      <c r="AM123" s="273" t="s">
        <v>287</v>
      </c>
      <c r="AN123" s="273" t="s">
        <v>325</v>
      </c>
      <c r="AO123" s="273" t="s">
        <v>326</v>
      </c>
      <c r="AP123" s="274">
        <v>45108</v>
      </c>
      <c r="AQ123" s="273">
        <v>15129</v>
      </c>
      <c r="AR123" s="273">
        <v>878</v>
      </c>
      <c r="AS123" s="273">
        <v>243.6</v>
      </c>
      <c r="AT123" s="273" t="s">
        <v>174</v>
      </c>
      <c r="AU123" s="273" t="s">
        <v>145</v>
      </c>
      <c r="AV123" s="273" t="s">
        <v>158</v>
      </c>
      <c r="AW123" s="273">
        <v>743</v>
      </c>
      <c r="AX123" s="273" t="s">
        <v>176</v>
      </c>
      <c r="AY123" s="273" t="s">
        <v>341</v>
      </c>
      <c r="AZ123" s="273" t="s">
        <v>149</v>
      </c>
      <c r="BG123" s="273">
        <v>320746</v>
      </c>
      <c r="BH123" s="273" t="s">
        <v>64</v>
      </c>
      <c r="BI123" s="273" t="s">
        <v>75</v>
      </c>
      <c r="BJ123" s="273" t="s">
        <v>79</v>
      </c>
      <c r="BK123" s="273" t="s">
        <v>79</v>
      </c>
      <c r="BL123" s="274">
        <v>45139</v>
      </c>
      <c r="BM123" s="273">
        <v>13398</v>
      </c>
      <c r="BN123" s="273">
        <v>36</v>
      </c>
      <c r="BO123" s="273">
        <v>28534</v>
      </c>
      <c r="BP123" s="273" t="s">
        <v>80</v>
      </c>
      <c r="BQ123" s="273">
        <v>16858.28125</v>
      </c>
      <c r="BR123" s="273" t="s">
        <v>81</v>
      </c>
      <c r="BS123" s="273" t="s">
        <v>116</v>
      </c>
      <c r="BT123" s="273">
        <v>0</v>
      </c>
      <c r="BU123" s="273">
        <v>295842</v>
      </c>
      <c r="BV123" s="279" t="s">
        <v>64</v>
      </c>
      <c r="BW123" s="280" t="s">
        <v>63</v>
      </c>
      <c r="BX123" s="280" t="s">
        <v>120</v>
      </c>
      <c r="BY123" s="280" t="s">
        <v>120</v>
      </c>
      <c r="BZ123" s="280" t="s">
        <v>204</v>
      </c>
      <c r="CA123" s="280" t="s">
        <v>205</v>
      </c>
      <c r="CB123" s="280" t="s">
        <v>206</v>
      </c>
      <c r="CC123" s="280" t="s">
        <v>207</v>
      </c>
      <c r="CD123" s="281">
        <v>0</v>
      </c>
      <c r="CE123" s="277">
        <v>45231</v>
      </c>
      <c r="CF123" s="280"/>
      <c r="CG123" s="280" t="s">
        <v>181</v>
      </c>
      <c r="CH123" s="280"/>
      <c r="CI123" s="280" t="s">
        <v>208</v>
      </c>
      <c r="CJ123" s="280" t="s">
        <v>209</v>
      </c>
      <c r="CK123" s="280"/>
      <c r="CL123" s="280"/>
      <c r="CM123" s="280" t="s">
        <v>73</v>
      </c>
      <c r="CN123" s="280">
        <v>3</v>
      </c>
    </row>
    <row r="124" spans="1:92">
      <c r="A124" s="273">
        <v>718</v>
      </c>
      <c r="B124" s="273" t="s">
        <v>672</v>
      </c>
      <c r="C124" s="273" t="s">
        <v>673</v>
      </c>
      <c r="D124" s="273" t="s">
        <v>83</v>
      </c>
      <c r="E124" s="273" t="s">
        <v>194</v>
      </c>
      <c r="F124" s="273" t="s">
        <v>309</v>
      </c>
      <c r="G124" s="273" t="s">
        <v>310</v>
      </c>
      <c r="H124" s="274">
        <v>45231</v>
      </c>
      <c r="I124" s="273">
        <v>14575</v>
      </c>
      <c r="J124" s="273">
        <v>785</v>
      </c>
      <c r="K124" s="273">
        <v>0</v>
      </c>
      <c r="L124" s="273" t="s">
        <v>66</v>
      </c>
      <c r="N124" s="273" t="s">
        <v>107</v>
      </c>
      <c r="W124" s="273">
        <v>272354</v>
      </c>
      <c r="X124" s="273" t="s">
        <v>64</v>
      </c>
      <c r="Y124" s="273" t="s">
        <v>75</v>
      </c>
      <c r="Z124" s="273" t="s">
        <v>391</v>
      </c>
      <c r="AA124" s="273" t="s">
        <v>396</v>
      </c>
      <c r="AB124" s="274">
        <v>45047</v>
      </c>
      <c r="AC124" s="273">
        <v>12199</v>
      </c>
      <c r="AD124" s="273">
        <v>50</v>
      </c>
      <c r="AE124" s="273">
        <v>37</v>
      </c>
      <c r="AF124" s="273" t="s">
        <v>90</v>
      </c>
      <c r="AH124" s="273" t="s">
        <v>645</v>
      </c>
      <c r="AI124" s="273" t="s">
        <v>123</v>
      </c>
      <c r="AJ124" s="273" t="s">
        <v>200</v>
      </c>
      <c r="AK124" s="273">
        <v>182526</v>
      </c>
      <c r="AL124" s="273" t="s">
        <v>64</v>
      </c>
      <c r="AM124" s="273" t="s">
        <v>287</v>
      </c>
      <c r="AN124" s="273" t="s">
        <v>325</v>
      </c>
      <c r="AO124" s="273" t="s">
        <v>326</v>
      </c>
      <c r="AP124" s="274">
        <v>45108</v>
      </c>
      <c r="AQ124" s="273">
        <v>15129</v>
      </c>
      <c r="AR124" s="273">
        <v>878</v>
      </c>
      <c r="AS124" s="273">
        <v>0</v>
      </c>
      <c r="AT124" s="273" t="s">
        <v>77</v>
      </c>
      <c r="AU124" s="273" t="s">
        <v>344</v>
      </c>
      <c r="BG124" s="273">
        <v>320749</v>
      </c>
      <c r="BH124" s="273" t="s">
        <v>64</v>
      </c>
      <c r="BI124" s="273" t="s">
        <v>75</v>
      </c>
      <c r="BJ124" s="273" t="s">
        <v>79</v>
      </c>
      <c r="BK124" s="273" t="s">
        <v>79</v>
      </c>
      <c r="BL124" s="274">
        <v>45139</v>
      </c>
      <c r="BM124" s="273">
        <v>13398</v>
      </c>
      <c r="BN124" s="273">
        <v>36</v>
      </c>
      <c r="BO124" s="273">
        <v>2108</v>
      </c>
      <c r="BP124" s="273" t="s">
        <v>80</v>
      </c>
      <c r="BQ124" s="273">
        <v>1245.45</v>
      </c>
      <c r="BR124" s="273" t="s">
        <v>81</v>
      </c>
      <c r="BS124" s="273" t="s">
        <v>125</v>
      </c>
      <c r="BT124" s="273">
        <v>0</v>
      </c>
      <c r="BU124" s="273">
        <v>295849</v>
      </c>
      <c r="BV124" s="336" t="s">
        <v>64</v>
      </c>
      <c r="BW124" s="337" t="s">
        <v>63</v>
      </c>
      <c r="BX124" s="337" t="s">
        <v>120</v>
      </c>
      <c r="BY124" s="337" t="s">
        <v>120</v>
      </c>
      <c r="BZ124" s="337" t="s">
        <v>86</v>
      </c>
      <c r="CA124" s="337" t="s">
        <v>87</v>
      </c>
      <c r="CB124" s="337" t="s">
        <v>217</v>
      </c>
      <c r="CC124" s="337" t="s">
        <v>218</v>
      </c>
      <c r="CD124" s="338">
        <v>2</v>
      </c>
      <c r="CE124" s="335">
        <v>45231</v>
      </c>
      <c r="CF124" s="337"/>
      <c r="CG124" s="337" t="s">
        <v>181</v>
      </c>
      <c r="CH124" s="337"/>
      <c r="CI124" s="337" t="s">
        <v>181</v>
      </c>
      <c r="CJ124" s="337" t="s">
        <v>589</v>
      </c>
      <c r="CK124" s="337"/>
      <c r="CL124" s="337"/>
      <c r="CM124" s="337" t="s">
        <v>73</v>
      </c>
      <c r="CN124" s="337">
        <v>3</v>
      </c>
    </row>
    <row r="125" spans="1:92">
      <c r="A125" s="273">
        <v>719</v>
      </c>
      <c r="B125" s="273" t="s">
        <v>674</v>
      </c>
      <c r="C125" s="273" t="s">
        <v>675</v>
      </c>
      <c r="D125" s="273" t="s">
        <v>83</v>
      </c>
      <c r="E125" s="273" t="s">
        <v>194</v>
      </c>
      <c r="F125" s="273" t="s">
        <v>309</v>
      </c>
      <c r="G125" s="273" t="s">
        <v>310</v>
      </c>
      <c r="H125" s="274">
        <v>45261</v>
      </c>
      <c r="I125" s="273">
        <v>17034</v>
      </c>
      <c r="J125" s="273">
        <v>785</v>
      </c>
      <c r="W125" s="273">
        <v>314264</v>
      </c>
      <c r="X125" s="273" t="s">
        <v>64</v>
      </c>
      <c r="Y125" s="273" t="s">
        <v>75</v>
      </c>
      <c r="Z125" s="273" t="s">
        <v>391</v>
      </c>
      <c r="AA125" s="273" t="s">
        <v>396</v>
      </c>
      <c r="AB125" s="274">
        <v>45047</v>
      </c>
      <c r="AC125" s="273">
        <v>12199</v>
      </c>
      <c r="AD125" s="273">
        <v>50</v>
      </c>
      <c r="AE125" s="273">
        <v>20</v>
      </c>
      <c r="AF125" s="273" t="s">
        <v>90</v>
      </c>
      <c r="AH125" s="273" t="s">
        <v>676</v>
      </c>
      <c r="AI125" s="273" t="s">
        <v>199</v>
      </c>
      <c r="AJ125" s="273" t="s">
        <v>200</v>
      </c>
      <c r="AK125" s="273">
        <v>182532</v>
      </c>
      <c r="AL125" s="273" t="s">
        <v>64</v>
      </c>
      <c r="AM125" s="273" t="s">
        <v>287</v>
      </c>
      <c r="AN125" s="273" t="s">
        <v>325</v>
      </c>
      <c r="AO125" s="273" t="s">
        <v>326</v>
      </c>
      <c r="AP125" s="274">
        <v>45108</v>
      </c>
      <c r="AQ125" s="273">
        <v>15720</v>
      </c>
      <c r="AR125" s="273">
        <v>878</v>
      </c>
      <c r="AU125" s="273" t="s">
        <v>108</v>
      </c>
      <c r="BG125" s="273">
        <v>285532</v>
      </c>
      <c r="BH125" s="273" t="s">
        <v>64</v>
      </c>
      <c r="BI125" s="273" t="s">
        <v>75</v>
      </c>
      <c r="BJ125" s="273" t="s">
        <v>79</v>
      </c>
      <c r="BK125" s="273" t="s">
        <v>79</v>
      </c>
      <c r="BL125" s="274">
        <v>45139</v>
      </c>
      <c r="BM125" s="273">
        <v>13398</v>
      </c>
      <c r="BN125" s="273">
        <v>36</v>
      </c>
      <c r="BO125" s="273">
        <v>2136</v>
      </c>
      <c r="BP125" s="273" t="s">
        <v>80</v>
      </c>
      <c r="BQ125" s="273">
        <v>1261.98125</v>
      </c>
      <c r="BR125" s="273" t="s">
        <v>81</v>
      </c>
      <c r="BS125" s="273" t="s">
        <v>132</v>
      </c>
      <c r="BT125" s="273">
        <v>0</v>
      </c>
      <c r="BU125" s="273">
        <v>295856</v>
      </c>
      <c r="BV125" s="279" t="s">
        <v>83</v>
      </c>
      <c r="BW125" s="280" t="s">
        <v>63</v>
      </c>
      <c r="BX125" s="280" t="s">
        <v>157</v>
      </c>
      <c r="BY125" s="280" t="s">
        <v>157</v>
      </c>
      <c r="BZ125" s="280" t="s">
        <v>167</v>
      </c>
      <c r="CA125" s="280" t="s">
        <v>168</v>
      </c>
      <c r="CB125" s="280" t="s">
        <v>353</v>
      </c>
      <c r="CC125" s="280" t="s">
        <v>354</v>
      </c>
      <c r="CD125" s="281">
        <v>13</v>
      </c>
      <c r="CE125" s="277">
        <v>44958</v>
      </c>
      <c r="CF125" s="280">
        <v>428</v>
      </c>
      <c r="CG125" s="280" t="s">
        <v>90</v>
      </c>
      <c r="CH125" s="280">
        <v>428</v>
      </c>
      <c r="CI125" s="280" t="s">
        <v>80</v>
      </c>
      <c r="CJ125" s="280"/>
      <c r="CK125" s="280"/>
      <c r="CL125" s="280"/>
      <c r="CM125" s="280" t="s">
        <v>73</v>
      </c>
      <c r="CN125" s="280">
        <v>3</v>
      </c>
    </row>
    <row r="126" spans="1:92">
      <c r="A126" s="273">
        <v>720</v>
      </c>
      <c r="B126" s="273" t="s">
        <v>677</v>
      </c>
      <c r="C126" s="273" t="s">
        <v>678</v>
      </c>
      <c r="D126" s="273" t="s">
        <v>83</v>
      </c>
      <c r="E126" s="273" t="s">
        <v>194</v>
      </c>
      <c r="F126" s="273" t="s">
        <v>309</v>
      </c>
      <c r="G126" s="273" t="s">
        <v>310</v>
      </c>
      <c r="H126" s="274">
        <v>45261</v>
      </c>
      <c r="I126" s="273">
        <v>17034</v>
      </c>
      <c r="J126" s="273">
        <v>785</v>
      </c>
      <c r="K126" s="273">
        <v>1645.1</v>
      </c>
      <c r="L126" s="273" t="s">
        <v>66</v>
      </c>
      <c r="M126" s="273">
        <v>374.32889</v>
      </c>
      <c r="N126" s="273" t="s">
        <v>115</v>
      </c>
      <c r="W126" s="273">
        <v>314288</v>
      </c>
      <c r="X126" s="273" t="s">
        <v>64</v>
      </c>
      <c r="Y126" s="273" t="s">
        <v>75</v>
      </c>
      <c r="Z126" s="273" t="s">
        <v>391</v>
      </c>
      <c r="AA126" s="273" t="s">
        <v>396</v>
      </c>
      <c r="AB126" s="274">
        <v>45047</v>
      </c>
      <c r="AC126" s="273">
        <v>12199</v>
      </c>
      <c r="AD126" s="273">
        <v>50</v>
      </c>
      <c r="AE126" s="273">
        <v>7</v>
      </c>
      <c r="AF126" s="273" t="s">
        <v>90</v>
      </c>
      <c r="AH126" s="273" t="s">
        <v>658</v>
      </c>
      <c r="AI126" s="273" t="s">
        <v>123</v>
      </c>
      <c r="AJ126" s="273" t="s">
        <v>214</v>
      </c>
      <c r="AK126" s="273">
        <v>182538</v>
      </c>
      <c r="AL126" s="273" t="s">
        <v>64</v>
      </c>
      <c r="AM126" s="273" t="s">
        <v>287</v>
      </c>
      <c r="AN126" s="273" t="s">
        <v>325</v>
      </c>
      <c r="AO126" s="273" t="s">
        <v>326</v>
      </c>
      <c r="AP126" s="274">
        <v>45200</v>
      </c>
      <c r="AQ126" s="273">
        <v>15275</v>
      </c>
      <c r="AR126" s="273">
        <v>878</v>
      </c>
      <c r="AS126" s="273">
        <v>14339</v>
      </c>
      <c r="AT126" s="273" t="s">
        <v>66</v>
      </c>
      <c r="AU126" s="273" t="s">
        <v>185</v>
      </c>
      <c r="AV126" s="273" t="s">
        <v>186</v>
      </c>
      <c r="AW126" s="273">
        <v>0.65</v>
      </c>
      <c r="AX126" s="273" t="s">
        <v>176</v>
      </c>
      <c r="AY126" s="273" t="s">
        <v>352</v>
      </c>
      <c r="AZ126" s="273" t="s">
        <v>188</v>
      </c>
      <c r="BG126" s="273">
        <v>282991</v>
      </c>
      <c r="BH126" s="273" t="s">
        <v>64</v>
      </c>
      <c r="BI126" s="273" t="s">
        <v>75</v>
      </c>
      <c r="BJ126" s="273" t="s">
        <v>79</v>
      </c>
      <c r="BK126" s="273" t="s">
        <v>79</v>
      </c>
      <c r="BL126" s="274">
        <v>45139</v>
      </c>
      <c r="BM126" s="273">
        <v>13398</v>
      </c>
      <c r="BN126" s="273">
        <v>36</v>
      </c>
      <c r="BO126" s="273">
        <v>517</v>
      </c>
      <c r="BP126" s="273" t="s">
        <v>80</v>
      </c>
      <c r="BQ126" s="273">
        <v>305.46875</v>
      </c>
      <c r="BR126" s="273" t="s">
        <v>81</v>
      </c>
      <c r="BS126" s="273" t="s">
        <v>137</v>
      </c>
      <c r="BT126" s="273">
        <v>0</v>
      </c>
      <c r="BU126" s="273">
        <v>295863</v>
      </c>
      <c r="BV126" s="336" t="s">
        <v>83</v>
      </c>
      <c r="BW126" s="337" t="s">
        <v>63</v>
      </c>
      <c r="BX126" s="337" t="s">
        <v>157</v>
      </c>
      <c r="BY126" s="337" t="s">
        <v>157</v>
      </c>
      <c r="BZ126" s="337" t="s">
        <v>167</v>
      </c>
      <c r="CA126" s="337" t="s">
        <v>168</v>
      </c>
      <c r="CB126" s="337" t="s">
        <v>169</v>
      </c>
      <c r="CC126" s="337" t="s">
        <v>170</v>
      </c>
      <c r="CD126" s="338">
        <v>12</v>
      </c>
      <c r="CE126" s="335">
        <v>44958</v>
      </c>
      <c r="CF126" s="337">
        <v>0</v>
      </c>
      <c r="CG126" s="337" t="s">
        <v>90</v>
      </c>
      <c r="CH126" s="337">
        <v>0</v>
      </c>
      <c r="CI126" s="337" t="s">
        <v>80</v>
      </c>
      <c r="CJ126" s="337"/>
      <c r="CK126" s="337"/>
      <c r="CL126" s="337"/>
      <c r="CM126" s="337" t="s">
        <v>73</v>
      </c>
      <c r="CN126" s="337">
        <v>3</v>
      </c>
    </row>
    <row r="127" spans="1:92">
      <c r="A127" s="273">
        <v>721</v>
      </c>
      <c r="B127" s="273" t="s">
        <v>679</v>
      </c>
      <c r="C127" s="273" t="s">
        <v>680</v>
      </c>
      <c r="D127" s="273" t="s">
        <v>83</v>
      </c>
      <c r="E127" s="273" t="s">
        <v>194</v>
      </c>
      <c r="F127" s="273" t="s">
        <v>309</v>
      </c>
      <c r="G127" s="273" t="s">
        <v>310</v>
      </c>
      <c r="H127" s="274">
        <v>45261</v>
      </c>
      <c r="I127" s="273">
        <v>17034</v>
      </c>
      <c r="J127" s="273">
        <v>785</v>
      </c>
      <c r="K127" s="273">
        <v>0</v>
      </c>
      <c r="L127" s="273" t="s">
        <v>66</v>
      </c>
      <c r="N127" s="273" t="s">
        <v>107</v>
      </c>
      <c r="W127" s="273">
        <v>314289</v>
      </c>
      <c r="X127" s="273" t="s">
        <v>64</v>
      </c>
      <c r="Y127" s="273" t="s">
        <v>75</v>
      </c>
      <c r="Z127" s="273" t="s">
        <v>391</v>
      </c>
      <c r="AA127" s="273" t="s">
        <v>396</v>
      </c>
      <c r="AB127" s="274">
        <v>45047</v>
      </c>
      <c r="AC127" s="273">
        <v>12199</v>
      </c>
      <c r="AD127" s="273">
        <v>50</v>
      </c>
      <c r="AE127" s="273">
        <v>5</v>
      </c>
      <c r="AF127" s="273" t="s">
        <v>90</v>
      </c>
      <c r="AH127" s="273" t="s">
        <v>652</v>
      </c>
      <c r="AI127" s="273" t="s">
        <v>199</v>
      </c>
      <c r="AJ127" s="273" t="s">
        <v>214</v>
      </c>
      <c r="AK127" s="273">
        <v>182544</v>
      </c>
      <c r="AL127" s="273" t="s">
        <v>64</v>
      </c>
      <c r="AM127" s="273" t="s">
        <v>287</v>
      </c>
      <c r="AN127" s="273" t="s">
        <v>325</v>
      </c>
      <c r="AO127" s="273" t="s">
        <v>326</v>
      </c>
      <c r="AP127" s="274">
        <v>45200</v>
      </c>
      <c r="AQ127" s="273">
        <v>15275</v>
      </c>
      <c r="AR127" s="273">
        <v>878</v>
      </c>
      <c r="AS127" s="273">
        <v>937.08</v>
      </c>
      <c r="AT127" s="273" t="s">
        <v>174</v>
      </c>
      <c r="AU127" s="273" t="s">
        <v>145</v>
      </c>
      <c r="AV127" s="273" t="s">
        <v>146</v>
      </c>
      <c r="AW127" s="273">
        <v>830</v>
      </c>
      <c r="AX127" s="273" t="s">
        <v>176</v>
      </c>
      <c r="AY127" s="273" t="s">
        <v>334</v>
      </c>
      <c r="AZ127" s="273" t="s">
        <v>149</v>
      </c>
      <c r="BG127" s="273">
        <v>320754</v>
      </c>
      <c r="BH127" s="273" t="s">
        <v>64</v>
      </c>
      <c r="BI127" s="273" t="s">
        <v>75</v>
      </c>
      <c r="BJ127" s="273" t="s">
        <v>79</v>
      </c>
      <c r="BK127" s="273" t="s">
        <v>79</v>
      </c>
      <c r="BL127" s="274">
        <v>45139</v>
      </c>
      <c r="BM127" s="273">
        <v>13398</v>
      </c>
      <c r="BN127" s="273">
        <v>36</v>
      </c>
      <c r="BO127" s="273">
        <v>902</v>
      </c>
      <c r="BP127" s="273" t="s">
        <v>80</v>
      </c>
      <c r="BQ127" s="273">
        <v>532.88125000000002</v>
      </c>
      <c r="BR127" s="273" t="s">
        <v>81</v>
      </c>
      <c r="BS127" s="273" t="s">
        <v>150</v>
      </c>
      <c r="BT127" s="273">
        <v>0</v>
      </c>
      <c r="BU127" s="273">
        <v>295870</v>
      </c>
      <c r="BV127" s="279" t="s">
        <v>83</v>
      </c>
      <c r="BW127" s="280" t="s">
        <v>63</v>
      </c>
      <c r="BX127" s="280" t="s">
        <v>157</v>
      </c>
      <c r="BY127" s="280" t="s">
        <v>157</v>
      </c>
      <c r="BZ127" s="280" t="s">
        <v>167</v>
      </c>
      <c r="CA127" s="280" t="s">
        <v>168</v>
      </c>
      <c r="CB127" s="280" t="s">
        <v>313</v>
      </c>
      <c r="CC127" s="280" t="s">
        <v>314</v>
      </c>
      <c r="CD127" s="281">
        <v>14</v>
      </c>
      <c r="CE127" s="277">
        <v>44958</v>
      </c>
      <c r="CF127" s="280">
        <v>0</v>
      </c>
      <c r="CG127" s="280" t="s">
        <v>90</v>
      </c>
      <c r="CH127" s="280">
        <v>0</v>
      </c>
      <c r="CI127" s="280" t="s">
        <v>80</v>
      </c>
      <c r="CJ127" s="280"/>
      <c r="CK127" s="280"/>
      <c r="CL127" s="280"/>
      <c r="CM127" s="280" t="s">
        <v>73</v>
      </c>
      <c r="CN127" s="280">
        <v>3</v>
      </c>
    </row>
    <row r="128" spans="1:92">
      <c r="A128" s="273">
        <v>722</v>
      </c>
      <c r="B128" s="273" t="s">
        <v>681</v>
      </c>
      <c r="C128" s="273" t="s">
        <v>682</v>
      </c>
      <c r="D128" s="273" t="s">
        <v>83</v>
      </c>
      <c r="E128" s="273" t="s">
        <v>194</v>
      </c>
      <c r="F128" s="273" t="s">
        <v>385</v>
      </c>
      <c r="G128" s="273" t="s">
        <v>683</v>
      </c>
      <c r="H128" s="274">
        <v>44927</v>
      </c>
      <c r="I128" s="273">
        <v>11258</v>
      </c>
      <c r="J128" s="273">
        <v>841</v>
      </c>
      <c r="W128" s="273">
        <v>140369</v>
      </c>
      <c r="X128" s="273" t="s">
        <v>64</v>
      </c>
      <c r="Y128" s="273" t="s">
        <v>75</v>
      </c>
      <c r="Z128" s="273" t="s">
        <v>391</v>
      </c>
      <c r="AA128" s="273" t="s">
        <v>396</v>
      </c>
      <c r="AB128" s="274">
        <v>45047</v>
      </c>
      <c r="AC128" s="273">
        <v>12199</v>
      </c>
      <c r="AD128" s="273">
        <v>50</v>
      </c>
      <c r="AE128" s="273">
        <v>8</v>
      </c>
      <c r="AF128" s="273" t="s">
        <v>90</v>
      </c>
      <c r="AG128" s="273" t="s">
        <v>625</v>
      </c>
      <c r="AH128" s="273" t="s">
        <v>684</v>
      </c>
      <c r="AI128" s="273" t="s">
        <v>123</v>
      </c>
      <c r="AJ128" s="273" t="s">
        <v>627</v>
      </c>
      <c r="AK128" s="273">
        <v>182549</v>
      </c>
      <c r="AL128" s="273" t="s">
        <v>64</v>
      </c>
      <c r="AM128" s="273" t="s">
        <v>287</v>
      </c>
      <c r="AN128" s="273" t="s">
        <v>325</v>
      </c>
      <c r="AO128" s="273" t="s">
        <v>326</v>
      </c>
      <c r="AP128" s="274">
        <v>45200</v>
      </c>
      <c r="AQ128" s="273">
        <v>15275</v>
      </c>
      <c r="AR128" s="273">
        <v>878</v>
      </c>
      <c r="AS128" s="273">
        <v>384.5</v>
      </c>
      <c r="AT128" s="273" t="s">
        <v>174</v>
      </c>
      <c r="AU128" s="273" t="s">
        <v>145</v>
      </c>
      <c r="AV128" s="273" t="s">
        <v>158</v>
      </c>
      <c r="AW128" s="273">
        <v>743</v>
      </c>
      <c r="AX128" s="273" t="s">
        <v>176</v>
      </c>
      <c r="AY128" s="273" t="s">
        <v>341</v>
      </c>
      <c r="AZ128" s="273" t="s">
        <v>149</v>
      </c>
      <c r="BG128" s="273">
        <v>320759</v>
      </c>
      <c r="BH128" s="273" t="s">
        <v>64</v>
      </c>
      <c r="BI128" s="273" t="s">
        <v>75</v>
      </c>
      <c r="BJ128" s="273" t="s">
        <v>79</v>
      </c>
      <c r="BK128" s="273" t="s">
        <v>79</v>
      </c>
      <c r="BL128" s="274">
        <v>45139</v>
      </c>
      <c r="BM128" s="273">
        <v>13398</v>
      </c>
      <c r="BN128" s="273">
        <v>36</v>
      </c>
      <c r="BO128" s="273">
        <v>262</v>
      </c>
      <c r="BP128" s="273" t="s">
        <v>80</v>
      </c>
      <c r="BQ128" s="273">
        <v>154.81874999999999</v>
      </c>
      <c r="BR128" s="273" t="s">
        <v>81</v>
      </c>
      <c r="BS128" s="273" t="s">
        <v>160</v>
      </c>
      <c r="BT128" s="273">
        <v>0</v>
      </c>
      <c r="BU128" s="273">
        <v>295877</v>
      </c>
      <c r="BV128" s="336" t="s">
        <v>83</v>
      </c>
      <c r="BW128" s="337" t="s">
        <v>63</v>
      </c>
      <c r="BX128" s="337" t="s">
        <v>157</v>
      </c>
      <c r="BY128" s="337" t="s">
        <v>157</v>
      </c>
      <c r="BZ128" s="337" t="s">
        <v>167</v>
      </c>
      <c r="CA128" s="337" t="s">
        <v>168</v>
      </c>
      <c r="CB128" s="337" t="s">
        <v>319</v>
      </c>
      <c r="CC128" s="337" t="s">
        <v>320</v>
      </c>
      <c r="CD128" s="338">
        <v>15</v>
      </c>
      <c r="CE128" s="335">
        <v>44958</v>
      </c>
      <c r="CF128" s="337">
        <v>0</v>
      </c>
      <c r="CG128" s="337" t="s">
        <v>90</v>
      </c>
      <c r="CH128" s="337">
        <v>0</v>
      </c>
      <c r="CI128" s="337" t="s">
        <v>80</v>
      </c>
      <c r="CJ128" s="337"/>
      <c r="CK128" s="337"/>
      <c r="CL128" s="337"/>
      <c r="CM128" s="337" t="s">
        <v>73</v>
      </c>
      <c r="CN128" s="337">
        <v>3</v>
      </c>
    </row>
    <row r="129" spans="1:92">
      <c r="A129" s="273">
        <v>723</v>
      </c>
      <c r="B129" s="273" t="s">
        <v>685</v>
      </c>
      <c r="C129" s="273" t="s">
        <v>686</v>
      </c>
      <c r="D129" s="273" t="s">
        <v>83</v>
      </c>
      <c r="E129" s="273" t="s">
        <v>194</v>
      </c>
      <c r="F129" s="273" t="s">
        <v>385</v>
      </c>
      <c r="G129" s="273" t="s">
        <v>683</v>
      </c>
      <c r="H129" s="274">
        <v>45139</v>
      </c>
      <c r="I129" s="273">
        <v>13579</v>
      </c>
      <c r="J129" s="273">
        <v>841</v>
      </c>
      <c r="K129" s="273">
        <v>0</v>
      </c>
      <c r="L129" s="273" t="s">
        <v>66</v>
      </c>
      <c r="N129" s="273" t="s">
        <v>107</v>
      </c>
      <c r="W129" s="273">
        <v>223471</v>
      </c>
      <c r="X129" s="273" t="s">
        <v>64</v>
      </c>
      <c r="Y129" s="273" t="s">
        <v>75</v>
      </c>
      <c r="Z129" s="273" t="s">
        <v>391</v>
      </c>
      <c r="AA129" s="273" t="s">
        <v>396</v>
      </c>
      <c r="AB129" s="274">
        <v>45047</v>
      </c>
      <c r="AC129" s="273">
        <v>12199</v>
      </c>
      <c r="AD129" s="273">
        <v>50</v>
      </c>
      <c r="AE129" s="273">
        <v>0</v>
      </c>
      <c r="AF129" s="273" t="s">
        <v>90</v>
      </c>
      <c r="AG129" s="273" t="s">
        <v>625</v>
      </c>
      <c r="AH129" s="273" t="s">
        <v>662</v>
      </c>
      <c r="AI129" s="273" t="s">
        <v>199</v>
      </c>
      <c r="AJ129" s="273" t="s">
        <v>627</v>
      </c>
      <c r="AK129" s="273">
        <v>182554</v>
      </c>
      <c r="AL129" s="273" t="s">
        <v>64</v>
      </c>
      <c r="AM129" s="273" t="s">
        <v>287</v>
      </c>
      <c r="AN129" s="273" t="s">
        <v>325</v>
      </c>
      <c r="AO129" s="273" t="s">
        <v>326</v>
      </c>
      <c r="AP129" s="274">
        <v>45200</v>
      </c>
      <c r="AQ129" s="273">
        <v>15275</v>
      </c>
      <c r="AR129" s="273">
        <v>878</v>
      </c>
      <c r="AS129" s="273">
        <v>0</v>
      </c>
      <c r="AT129" s="273" t="s">
        <v>77</v>
      </c>
      <c r="AU129" s="273" t="s">
        <v>344</v>
      </c>
      <c r="BG129" s="273">
        <v>320762</v>
      </c>
      <c r="BH129" s="273" t="s">
        <v>64</v>
      </c>
      <c r="BI129" s="273" t="s">
        <v>75</v>
      </c>
      <c r="BJ129" s="273" t="s">
        <v>231</v>
      </c>
      <c r="BK129" s="273" t="s">
        <v>231</v>
      </c>
      <c r="BL129" s="274">
        <v>45139</v>
      </c>
      <c r="BM129" s="273">
        <v>13389</v>
      </c>
      <c r="BN129" s="273">
        <v>24</v>
      </c>
      <c r="BO129" s="273">
        <v>5850</v>
      </c>
      <c r="BP129" s="273" t="s">
        <v>80</v>
      </c>
      <c r="BQ129" s="273">
        <v>3107.5875000000001</v>
      </c>
      <c r="BR129" s="273" t="s">
        <v>81</v>
      </c>
      <c r="BS129" s="273" t="s">
        <v>277</v>
      </c>
      <c r="BT129" s="273">
        <v>0</v>
      </c>
      <c r="BU129" s="273">
        <v>292291</v>
      </c>
      <c r="BV129" s="279" t="s">
        <v>83</v>
      </c>
      <c r="BW129" s="280" t="s">
        <v>63</v>
      </c>
      <c r="BX129" s="280" t="s">
        <v>157</v>
      </c>
      <c r="BY129" s="280" t="s">
        <v>157</v>
      </c>
      <c r="BZ129" s="280" t="s">
        <v>86</v>
      </c>
      <c r="CA129" s="280" t="s">
        <v>87</v>
      </c>
      <c r="CB129" s="280" t="s">
        <v>179</v>
      </c>
      <c r="CC129" s="280" t="s">
        <v>180</v>
      </c>
      <c r="CD129" s="281">
        <v>1</v>
      </c>
      <c r="CE129" s="277">
        <v>44958</v>
      </c>
      <c r="CF129" s="280"/>
      <c r="CG129" s="280" t="s">
        <v>181</v>
      </c>
      <c r="CH129" s="280"/>
      <c r="CI129" s="280" t="s">
        <v>181</v>
      </c>
      <c r="CJ129" s="280" t="s">
        <v>687</v>
      </c>
      <c r="CK129" s="280"/>
      <c r="CL129" s="280"/>
      <c r="CM129" s="280" t="s">
        <v>73</v>
      </c>
      <c r="CN129" s="280">
        <v>3</v>
      </c>
    </row>
    <row r="130" spans="1:92">
      <c r="A130" s="273">
        <v>724</v>
      </c>
      <c r="B130" s="273" t="s">
        <v>688</v>
      </c>
      <c r="C130" s="273" t="s">
        <v>689</v>
      </c>
      <c r="D130" s="273" t="s">
        <v>83</v>
      </c>
      <c r="E130" s="273" t="s">
        <v>194</v>
      </c>
      <c r="F130" s="273" t="s">
        <v>385</v>
      </c>
      <c r="G130" s="273" t="s">
        <v>683</v>
      </c>
      <c r="H130" s="274">
        <v>45170</v>
      </c>
      <c r="I130" s="273">
        <v>13906</v>
      </c>
      <c r="J130" s="273">
        <v>841</v>
      </c>
      <c r="W130" s="273">
        <v>236397</v>
      </c>
      <c r="X130" s="273" t="s">
        <v>64</v>
      </c>
      <c r="Y130" s="273" t="s">
        <v>75</v>
      </c>
      <c r="Z130" s="273" t="s">
        <v>391</v>
      </c>
      <c r="AA130" s="273" t="s">
        <v>396</v>
      </c>
      <c r="AB130" s="274">
        <v>45078</v>
      </c>
      <c r="AC130" s="273">
        <v>12467</v>
      </c>
      <c r="AD130" s="273">
        <v>50</v>
      </c>
      <c r="AK130" s="273">
        <v>187590</v>
      </c>
      <c r="AL130" s="273" t="s">
        <v>64</v>
      </c>
      <c r="AM130" s="273" t="s">
        <v>287</v>
      </c>
      <c r="AN130" s="273" t="s">
        <v>325</v>
      </c>
      <c r="AO130" s="273" t="s">
        <v>463</v>
      </c>
      <c r="AP130" s="274">
        <v>44927</v>
      </c>
      <c r="AQ130" s="273">
        <v>14718</v>
      </c>
      <c r="AR130" s="273">
        <v>67</v>
      </c>
      <c r="AS130" s="273">
        <v>1011970</v>
      </c>
      <c r="AT130" s="273" t="s">
        <v>66</v>
      </c>
      <c r="AU130" s="273" t="s">
        <v>185</v>
      </c>
      <c r="AV130" s="273" t="s">
        <v>186</v>
      </c>
      <c r="AW130" s="273">
        <v>0.65</v>
      </c>
      <c r="AX130" s="273" t="s">
        <v>176</v>
      </c>
      <c r="AY130" s="273" t="s">
        <v>327</v>
      </c>
      <c r="AZ130" s="273" t="s">
        <v>328</v>
      </c>
      <c r="BG130" s="273">
        <v>276864</v>
      </c>
      <c r="BH130" s="273" t="s">
        <v>64</v>
      </c>
      <c r="BI130" s="273" t="s">
        <v>75</v>
      </c>
      <c r="BJ130" s="273" t="s">
        <v>231</v>
      </c>
      <c r="BK130" s="273" t="s">
        <v>231</v>
      </c>
      <c r="BL130" s="274">
        <v>45139</v>
      </c>
      <c r="BM130" s="273">
        <v>13389</v>
      </c>
      <c r="BN130" s="273">
        <v>24</v>
      </c>
      <c r="BO130" s="273">
        <v>11980</v>
      </c>
      <c r="BP130" s="273" t="s">
        <v>80</v>
      </c>
      <c r="BQ130" s="273">
        <v>5992.9949999999999</v>
      </c>
      <c r="BR130" s="273" t="s">
        <v>81</v>
      </c>
      <c r="BS130" s="273" t="s">
        <v>232</v>
      </c>
      <c r="BT130" s="273">
        <v>0</v>
      </c>
      <c r="BU130" s="273">
        <v>292299</v>
      </c>
      <c r="BV130" s="336" t="s">
        <v>83</v>
      </c>
      <c r="BW130" s="337" t="s">
        <v>63</v>
      </c>
      <c r="BX130" s="337" t="s">
        <v>157</v>
      </c>
      <c r="BY130" s="337" t="s">
        <v>157</v>
      </c>
      <c r="BZ130" s="337" t="s">
        <v>138</v>
      </c>
      <c r="CA130" s="337" t="s">
        <v>139</v>
      </c>
      <c r="CB130" s="337" t="s">
        <v>190</v>
      </c>
      <c r="CC130" s="337" t="s">
        <v>191</v>
      </c>
      <c r="CD130" s="338">
        <v>8</v>
      </c>
      <c r="CE130" s="335">
        <v>44958</v>
      </c>
      <c r="CF130" s="337">
        <v>0</v>
      </c>
      <c r="CG130" s="337" t="s">
        <v>90</v>
      </c>
      <c r="CH130" s="337">
        <v>0</v>
      </c>
      <c r="CI130" s="337" t="s">
        <v>80</v>
      </c>
      <c r="CJ130" s="337"/>
      <c r="CK130" s="337"/>
      <c r="CL130" s="337"/>
      <c r="CM130" s="337" t="s">
        <v>73</v>
      </c>
      <c r="CN130" s="337">
        <v>3</v>
      </c>
    </row>
    <row r="131" spans="1:92">
      <c r="A131" s="273">
        <v>725</v>
      </c>
      <c r="B131" s="273" t="s">
        <v>690</v>
      </c>
      <c r="C131" s="273" t="s">
        <v>691</v>
      </c>
      <c r="D131" s="273" t="s">
        <v>83</v>
      </c>
      <c r="E131" s="273" t="s">
        <v>194</v>
      </c>
      <c r="F131" s="273" t="s">
        <v>385</v>
      </c>
      <c r="G131" s="273" t="s">
        <v>683</v>
      </c>
      <c r="H131" s="274">
        <v>45170</v>
      </c>
      <c r="I131" s="273">
        <v>13906</v>
      </c>
      <c r="J131" s="273">
        <v>841</v>
      </c>
      <c r="K131" s="273">
        <v>200.08</v>
      </c>
      <c r="L131" s="273" t="s">
        <v>66</v>
      </c>
      <c r="M131" s="273">
        <v>18.59</v>
      </c>
      <c r="N131" s="273" t="s">
        <v>115</v>
      </c>
      <c r="W131" s="273">
        <v>236421</v>
      </c>
      <c r="X131" s="273" t="s">
        <v>64</v>
      </c>
      <c r="Y131" s="273" t="s">
        <v>75</v>
      </c>
      <c r="Z131" s="273" t="s">
        <v>391</v>
      </c>
      <c r="AA131" s="273" t="s">
        <v>396</v>
      </c>
      <c r="AB131" s="274">
        <v>45078</v>
      </c>
      <c r="AC131" s="273">
        <v>12468</v>
      </c>
      <c r="AD131" s="273">
        <v>50</v>
      </c>
      <c r="AE131" s="273">
        <v>10</v>
      </c>
      <c r="AF131" s="273" t="s">
        <v>90</v>
      </c>
      <c r="AG131" s="273" t="s">
        <v>636</v>
      </c>
      <c r="AH131" s="273" t="s">
        <v>637</v>
      </c>
      <c r="AI131" s="273" t="s">
        <v>123</v>
      </c>
      <c r="AJ131" s="273" t="s">
        <v>124</v>
      </c>
      <c r="AK131" s="273">
        <v>193242</v>
      </c>
      <c r="AL131" s="273" t="s">
        <v>83</v>
      </c>
      <c r="AM131" s="273" t="s">
        <v>75</v>
      </c>
      <c r="AN131" s="273" t="s">
        <v>378</v>
      </c>
      <c r="AO131" s="273" t="s">
        <v>378</v>
      </c>
      <c r="AP131" s="274">
        <v>45200</v>
      </c>
      <c r="AQ131" s="273">
        <v>15276</v>
      </c>
      <c r="AR131" s="273">
        <v>892</v>
      </c>
      <c r="AU131" s="273" t="s">
        <v>108</v>
      </c>
      <c r="BG131" s="273">
        <v>282998</v>
      </c>
      <c r="BH131" s="273" t="s">
        <v>64</v>
      </c>
      <c r="BI131" s="273" t="s">
        <v>75</v>
      </c>
      <c r="BJ131" s="273" t="s">
        <v>231</v>
      </c>
      <c r="BK131" s="273" t="s">
        <v>231</v>
      </c>
      <c r="BL131" s="274">
        <v>45139</v>
      </c>
      <c r="BM131" s="273">
        <v>13389</v>
      </c>
      <c r="BN131" s="273">
        <v>24</v>
      </c>
      <c r="BO131" s="273">
        <v>16210</v>
      </c>
      <c r="BP131" s="273" t="s">
        <v>80</v>
      </c>
      <c r="BQ131" s="273">
        <v>8589.0337500000005</v>
      </c>
      <c r="BR131" s="273" t="s">
        <v>81</v>
      </c>
      <c r="BS131" s="273" t="s">
        <v>241</v>
      </c>
      <c r="BT131" s="273">
        <v>0</v>
      </c>
      <c r="BU131" s="273">
        <v>292306</v>
      </c>
      <c r="BV131" s="279" t="s">
        <v>83</v>
      </c>
      <c r="BW131" s="280" t="s">
        <v>63</v>
      </c>
      <c r="BX131" s="280" t="s">
        <v>157</v>
      </c>
      <c r="BY131" s="280" t="s">
        <v>157</v>
      </c>
      <c r="BZ131" s="280" t="s">
        <v>86</v>
      </c>
      <c r="CA131" s="280" t="s">
        <v>87</v>
      </c>
      <c r="CB131" s="280" t="s">
        <v>217</v>
      </c>
      <c r="CC131" s="280" t="s">
        <v>218</v>
      </c>
      <c r="CD131" s="281">
        <v>2</v>
      </c>
      <c r="CE131" s="277">
        <v>44958</v>
      </c>
      <c r="CF131" s="280"/>
      <c r="CG131" s="280" t="s">
        <v>181</v>
      </c>
      <c r="CH131" s="280"/>
      <c r="CI131" s="280" t="s">
        <v>181</v>
      </c>
      <c r="CJ131" s="280" t="s">
        <v>692</v>
      </c>
      <c r="CK131" s="280"/>
      <c r="CL131" s="280"/>
      <c r="CM131" s="280" t="s">
        <v>73</v>
      </c>
      <c r="CN131" s="280">
        <v>3</v>
      </c>
    </row>
    <row r="132" spans="1:92">
      <c r="A132" s="273">
        <v>726</v>
      </c>
      <c r="B132" s="273" t="s">
        <v>693</v>
      </c>
      <c r="C132" s="273" t="s">
        <v>369</v>
      </c>
      <c r="D132" s="273" t="s">
        <v>83</v>
      </c>
      <c r="E132" s="273" t="s">
        <v>194</v>
      </c>
      <c r="F132" s="273" t="s">
        <v>385</v>
      </c>
      <c r="G132" s="273" t="s">
        <v>683</v>
      </c>
      <c r="H132" s="274">
        <v>45170</v>
      </c>
      <c r="I132" s="273">
        <v>13906</v>
      </c>
      <c r="J132" s="273">
        <v>841</v>
      </c>
      <c r="K132" s="273">
        <v>0</v>
      </c>
      <c r="L132" s="273" t="s">
        <v>66</v>
      </c>
      <c r="N132" s="273" t="s">
        <v>107</v>
      </c>
      <c r="W132" s="273">
        <v>236422</v>
      </c>
      <c r="X132" s="273" t="s">
        <v>64</v>
      </c>
      <c r="Y132" s="273" t="s">
        <v>75</v>
      </c>
      <c r="Z132" s="273" t="s">
        <v>173</v>
      </c>
      <c r="AA132" s="273" t="s">
        <v>173</v>
      </c>
      <c r="AB132" s="274">
        <v>45047</v>
      </c>
      <c r="AC132" s="273">
        <v>12189</v>
      </c>
      <c r="AD132" s="273">
        <v>45</v>
      </c>
      <c r="AE132" s="273">
        <v>0</v>
      </c>
      <c r="AF132" s="273" t="s">
        <v>90</v>
      </c>
      <c r="AG132" s="273" t="s">
        <v>694</v>
      </c>
      <c r="AH132" s="273" t="s">
        <v>695</v>
      </c>
      <c r="AI132" s="273" t="s">
        <v>123</v>
      </c>
      <c r="AJ132" s="273" t="s">
        <v>200</v>
      </c>
      <c r="AK132" s="273">
        <v>182269</v>
      </c>
      <c r="AL132" s="273" t="s">
        <v>83</v>
      </c>
      <c r="AM132" s="273" t="s">
        <v>63</v>
      </c>
      <c r="AN132" s="273" t="s">
        <v>504</v>
      </c>
      <c r="AO132" s="273" t="s">
        <v>505</v>
      </c>
      <c r="AP132" s="274">
        <v>44927</v>
      </c>
      <c r="AQ132" s="273">
        <v>14731</v>
      </c>
      <c r="AR132" s="273">
        <v>684</v>
      </c>
      <c r="AU132" s="273" t="s">
        <v>108</v>
      </c>
      <c r="BG132" s="273">
        <v>277003</v>
      </c>
      <c r="BH132" s="273" t="s">
        <v>64</v>
      </c>
      <c r="BI132" s="273" t="s">
        <v>75</v>
      </c>
      <c r="BJ132" s="273" t="s">
        <v>231</v>
      </c>
      <c r="BK132" s="273" t="s">
        <v>231</v>
      </c>
      <c r="BL132" s="274">
        <v>45139</v>
      </c>
      <c r="BM132" s="273">
        <v>13389</v>
      </c>
      <c r="BN132" s="273">
        <v>24</v>
      </c>
      <c r="BO132" s="273">
        <v>4968</v>
      </c>
      <c r="BP132" s="273" t="s">
        <v>80</v>
      </c>
      <c r="BQ132" s="273">
        <v>2485.2420000000002</v>
      </c>
      <c r="BR132" s="273" t="s">
        <v>81</v>
      </c>
      <c r="BS132" s="273" t="s">
        <v>250</v>
      </c>
      <c r="BT132" s="273">
        <v>0</v>
      </c>
      <c r="BU132" s="273">
        <v>292313</v>
      </c>
      <c r="BV132" s="336" t="s">
        <v>83</v>
      </c>
      <c r="BW132" s="337" t="s">
        <v>63</v>
      </c>
      <c r="BX132" s="337" t="s">
        <v>157</v>
      </c>
      <c r="BY132" s="337" t="s">
        <v>157</v>
      </c>
      <c r="BZ132" s="337" t="s">
        <v>204</v>
      </c>
      <c r="CA132" s="337" t="s">
        <v>205</v>
      </c>
      <c r="CB132" s="337" t="s">
        <v>206</v>
      </c>
      <c r="CC132" s="337" t="s">
        <v>207</v>
      </c>
      <c r="CD132" s="338">
        <v>0</v>
      </c>
      <c r="CE132" s="335">
        <v>44958</v>
      </c>
      <c r="CF132" s="337"/>
      <c r="CG132" s="337" t="s">
        <v>181</v>
      </c>
      <c r="CH132" s="337"/>
      <c r="CI132" s="337" t="s">
        <v>208</v>
      </c>
      <c r="CJ132" s="337" t="s">
        <v>209</v>
      </c>
      <c r="CK132" s="337"/>
      <c r="CL132" s="337"/>
      <c r="CM132" s="337" t="s">
        <v>73</v>
      </c>
      <c r="CN132" s="337">
        <v>3</v>
      </c>
    </row>
    <row r="133" spans="1:92">
      <c r="A133" s="273">
        <v>727</v>
      </c>
      <c r="B133" s="273" t="s">
        <v>696</v>
      </c>
      <c r="C133" s="273" t="s">
        <v>364</v>
      </c>
      <c r="D133" s="273" t="s">
        <v>83</v>
      </c>
      <c r="E133" s="273" t="s">
        <v>194</v>
      </c>
      <c r="F133" s="273" t="s">
        <v>385</v>
      </c>
      <c r="G133" s="273" t="s">
        <v>683</v>
      </c>
      <c r="H133" s="274">
        <v>45200</v>
      </c>
      <c r="I133" s="273">
        <v>14241</v>
      </c>
      <c r="J133" s="273">
        <v>841</v>
      </c>
      <c r="W133" s="273">
        <v>254414</v>
      </c>
      <c r="X133" s="273" t="s">
        <v>64</v>
      </c>
      <c r="Y133" s="273" t="s">
        <v>75</v>
      </c>
      <c r="Z133" s="273" t="s">
        <v>173</v>
      </c>
      <c r="AA133" s="273" t="s">
        <v>173</v>
      </c>
      <c r="AB133" s="274">
        <v>45047</v>
      </c>
      <c r="AC133" s="273">
        <v>12189</v>
      </c>
      <c r="AD133" s="273">
        <v>45</v>
      </c>
      <c r="AE133" s="273">
        <v>83.2</v>
      </c>
      <c r="AF133" s="273" t="s">
        <v>90</v>
      </c>
      <c r="AG133" s="273" t="s">
        <v>636</v>
      </c>
      <c r="AH133" s="273" t="s">
        <v>697</v>
      </c>
      <c r="AI133" s="273" t="s">
        <v>123</v>
      </c>
      <c r="AJ133" s="273" t="s">
        <v>124</v>
      </c>
      <c r="AK133" s="273">
        <v>182274</v>
      </c>
      <c r="AL133" s="273" t="s">
        <v>83</v>
      </c>
      <c r="AM133" s="273" t="s">
        <v>63</v>
      </c>
      <c r="AN133" s="273" t="s">
        <v>504</v>
      </c>
      <c r="AO133" s="273" t="s">
        <v>505</v>
      </c>
      <c r="AP133" s="274">
        <v>44927</v>
      </c>
      <c r="AQ133" s="273">
        <v>15465</v>
      </c>
      <c r="AR133" s="273">
        <v>684</v>
      </c>
      <c r="AU133" s="273" t="s">
        <v>108</v>
      </c>
      <c r="BG133" s="273">
        <v>284512</v>
      </c>
      <c r="BH133" s="273" t="s">
        <v>64</v>
      </c>
      <c r="BI133" s="273" t="s">
        <v>75</v>
      </c>
      <c r="BJ133" s="273" t="s">
        <v>231</v>
      </c>
      <c r="BK133" s="273" t="s">
        <v>231</v>
      </c>
      <c r="BL133" s="274">
        <v>45139</v>
      </c>
      <c r="BM133" s="273">
        <v>13389</v>
      </c>
      <c r="BN133" s="273">
        <v>24</v>
      </c>
      <c r="BO133" s="273">
        <v>9798</v>
      </c>
      <c r="BP133" s="273" t="s">
        <v>80</v>
      </c>
      <c r="BQ133" s="273">
        <v>5100.6869999999999</v>
      </c>
      <c r="BR133" s="273" t="s">
        <v>81</v>
      </c>
      <c r="BS133" s="273" t="s">
        <v>255</v>
      </c>
      <c r="BT133" s="273">
        <v>0</v>
      </c>
      <c r="BU133" s="273">
        <v>292320</v>
      </c>
      <c r="BV133" s="279" t="s">
        <v>83</v>
      </c>
      <c r="BW133" s="280" t="s">
        <v>63</v>
      </c>
      <c r="BX133" s="280" t="s">
        <v>157</v>
      </c>
      <c r="BY133" s="280" t="s">
        <v>157</v>
      </c>
      <c r="BZ133" s="280" t="s">
        <v>86</v>
      </c>
      <c r="CA133" s="280" t="s">
        <v>87</v>
      </c>
      <c r="CB133" s="280" t="s">
        <v>225</v>
      </c>
      <c r="CC133" s="280" t="s">
        <v>226</v>
      </c>
      <c r="CD133" s="281">
        <v>5</v>
      </c>
      <c r="CE133" s="277">
        <v>44958</v>
      </c>
      <c r="CF133" s="280">
        <v>0</v>
      </c>
      <c r="CG133" s="280" t="s">
        <v>80</v>
      </c>
      <c r="CH133" s="280">
        <v>0</v>
      </c>
      <c r="CI133" s="280" t="s">
        <v>80</v>
      </c>
      <c r="CJ133" s="280"/>
      <c r="CK133" s="280"/>
      <c r="CL133" s="280"/>
      <c r="CM133" s="280" t="s">
        <v>73</v>
      </c>
      <c r="CN133" s="280">
        <v>3</v>
      </c>
    </row>
    <row r="134" spans="1:92">
      <c r="A134" s="273">
        <v>728</v>
      </c>
      <c r="B134" s="273" t="s">
        <v>698</v>
      </c>
      <c r="C134" s="273" t="s">
        <v>699</v>
      </c>
      <c r="D134" s="273" t="s">
        <v>83</v>
      </c>
      <c r="E134" s="273" t="s">
        <v>194</v>
      </c>
      <c r="F134" s="273" t="s">
        <v>385</v>
      </c>
      <c r="G134" s="273" t="s">
        <v>683</v>
      </c>
      <c r="H134" s="274">
        <v>45200</v>
      </c>
      <c r="I134" s="273">
        <v>14241</v>
      </c>
      <c r="J134" s="273">
        <v>841</v>
      </c>
      <c r="K134" s="273">
        <v>200.08</v>
      </c>
      <c r="L134" s="273" t="s">
        <v>66</v>
      </c>
      <c r="M134" s="273">
        <v>18.59</v>
      </c>
      <c r="N134" s="273" t="s">
        <v>115</v>
      </c>
      <c r="W134" s="273">
        <v>254438</v>
      </c>
      <c r="X134" s="273" t="s">
        <v>64</v>
      </c>
      <c r="Y134" s="273" t="s">
        <v>75</v>
      </c>
      <c r="Z134" s="273" t="s">
        <v>173</v>
      </c>
      <c r="AA134" s="273" t="s">
        <v>173</v>
      </c>
      <c r="AB134" s="274">
        <v>45047</v>
      </c>
      <c r="AC134" s="273">
        <v>12189</v>
      </c>
      <c r="AD134" s="273">
        <v>45</v>
      </c>
      <c r="AE134" s="273">
        <v>6.81</v>
      </c>
      <c r="AF134" s="273" t="s">
        <v>90</v>
      </c>
      <c r="AG134" s="273" t="s">
        <v>636</v>
      </c>
      <c r="AH134" s="273" t="s">
        <v>700</v>
      </c>
      <c r="AI134" s="273" t="s">
        <v>123</v>
      </c>
      <c r="AJ134" s="273" t="s">
        <v>124</v>
      </c>
      <c r="AK134" s="273">
        <v>182279</v>
      </c>
      <c r="AL134" s="273" t="s">
        <v>83</v>
      </c>
      <c r="AM134" s="273" t="s">
        <v>63</v>
      </c>
      <c r="AN134" s="273" t="s">
        <v>504</v>
      </c>
      <c r="AO134" s="273" t="s">
        <v>505</v>
      </c>
      <c r="AP134" s="274">
        <v>45017</v>
      </c>
      <c r="AQ134" s="273">
        <v>14877</v>
      </c>
      <c r="AR134" s="273">
        <v>684</v>
      </c>
      <c r="AU134" s="273" t="s">
        <v>108</v>
      </c>
      <c r="BG134" s="273">
        <v>278609</v>
      </c>
      <c r="BH134" s="273" t="s">
        <v>64</v>
      </c>
      <c r="BI134" s="273" t="s">
        <v>75</v>
      </c>
      <c r="BJ134" s="273" t="s">
        <v>231</v>
      </c>
      <c r="BK134" s="273" t="s">
        <v>231</v>
      </c>
      <c r="BL134" s="274">
        <v>45139</v>
      </c>
      <c r="BM134" s="273">
        <v>13389</v>
      </c>
      <c r="BN134" s="273">
        <v>24</v>
      </c>
      <c r="BO134" s="273">
        <v>2795</v>
      </c>
      <c r="BP134" s="273" t="s">
        <v>80</v>
      </c>
      <c r="BQ134" s="273">
        <v>1743.8456249999999</v>
      </c>
      <c r="BR134" s="273" t="s">
        <v>81</v>
      </c>
      <c r="BS134" s="273" t="s">
        <v>261</v>
      </c>
      <c r="BT134" s="273">
        <v>0</v>
      </c>
      <c r="BU134" s="273">
        <v>292327</v>
      </c>
      <c r="BV134" s="336" t="s">
        <v>83</v>
      </c>
      <c r="BW134" s="337" t="s">
        <v>63</v>
      </c>
      <c r="BX134" s="337" t="s">
        <v>157</v>
      </c>
      <c r="BY134" s="337" t="s">
        <v>157</v>
      </c>
      <c r="BZ134" s="337" t="s">
        <v>86</v>
      </c>
      <c r="CA134" s="337" t="s">
        <v>87</v>
      </c>
      <c r="CB134" s="337" t="s">
        <v>233</v>
      </c>
      <c r="CC134" s="337" t="s">
        <v>234</v>
      </c>
      <c r="CD134" s="338">
        <v>1</v>
      </c>
      <c r="CE134" s="335">
        <v>44958</v>
      </c>
      <c r="CF134" s="337"/>
      <c r="CG134" s="337" t="s">
        <v>181</v>
      </c>
      <c r="CH134" s="337"/>
      <c r="CI134" s="337" t="s">
        <v>181</v>
      </c>
      <c r="CJ134" s="337" t="s">
        <v>565</v>
      </c>
      <c r="CK134" s="337"/>
      <c r="CL134" s="337"/>
      <c r="CM134" s="337" t="s">
        <v>73</v>
      </c>
      <c r="CN134" s="337">
        <v>3</v>
      </c>
    </row>
    <row r="135" spans="1:92">
      <c r="A135" s="273">
        <v>729</v>
      </c>
      <c r="B135" s="273" t="s">
        <v>701</v>
      </c>
      <c r="C135" s="273" t="s">
        <v>702</v>
      </c>
      <c r="D135" s="273" t="s">
        <v>83</v>
      </c>
      <c r="E135" s="273" t="s">
        <v>194</v>
      </c>
      <c r="F135" s="273" t="s">
        <v>385</v>
      </c>
      <c r="G135" s="273" t="s">
        <v>683</v>
      </c>
      <c r="H135" s="274">
        <v>45200</v>
      </c>
      <c r="I135" s="273">
        <v>14241</v>
      </c>
      <c r="J135" s="273">
        <v>841</v>
      </c>
      <c r="K135" s="273">
        <v>0</v>
      </c>
      <c r="L135" s="273" t="s">
        <v>66</v>
      </c>
      <c r="N135" s="273" t="s">
        <v>107</v>
      </c>
      <c r="W135" s="273">
        <v>254439</v>
      </c>
      <c r="X135" s="273" t="s">
        <v>64</v>
      </c>
      <c r="Y135" s="273" t="s">
        <v>75</v>
      </c>
      <c r="Z135" s="273" t="s">
        <v>173</v>
      </c>
      <c r="AA135" s="273" t="s">
        <v>173</v>
      </c>
      <c r="AB135" s="274">
        <v>45047</v>
      </c>
      <c r="AC135" s="273">
        <v>12189</v>
      </c>
      <c r="AD135" s="273">
        <v>45</v>
      </c>
      <c r="AE135" s="273">
        <v>22.46</v>
      </c>
      <c r="AF135" s="273" t="s">
        <v>90</v>
      </c>
      <c r="AG135" s="273" t="s">
        <v>703</v>
      </c>
      <c r="AH135" s="273" t="s">
        <v>704</v>
      </c>
      <c r="AI135" s="273" t="s">
        <v>123</v>
      </c>
      <c r="AJ135" s="273" t="s">
        <v>124</v>
      </c>
      <c r="AK135" s="273">
        <v>182284</v>
      </c>
      <c r="AL135" s="273" t="s">
        <v>83</v>
      </c>
      <c r="AM135" s="273" t="s">
        <v>63</v>
      </c>
      <c r="AN135" s="273" t="s">
        <v>504</v>
      </c>
      <c r="AO135" s="273" t="s">
        <v>505</v>
      </c>
      <c r="AP135" s="274">
        <v>45108</v>
      </c>
      <c r="AQ135" s="273">
        <v>15023</v>
      </c>
      <c r="AR135" s="273">
        <v>684</v>
      </c>
      <c r="AU135" s="273" t="s">
        <v>108</v>
      </c>
      <c r="BG135" s="273">
        <v>280215</v>
      </c>
      <c r="BH135" s="273" t="s">
        <v>64</v>
      </c>
      <c r="BI135" s="273" t="s">
        <v>75</v>
      </c>
      <c r="BJ135" s="273" t="s">
        <v>231</v>
      </c>
      <c r="BK135" s="273" t="s">
        <v>231</v>
      </c>
      <c r="BL135" s="274">
        <v>45139</v>
      </c>
      <c r="BM135" s="273">
        <v>13389</v>
      </c>
      <c r="BN135" s="273">
        <v>24</v>
      </c>
      <c r="BO135" s="273">
        <v>1197</v>
      </c>
      <c r="BP135" s="273" t="s">
        <v>80</v>
      </c>
      <c r="BQ135" s="273">
        <v>708.92325000000005</v>
      </c>
      <c r="BR135" s="273" t="s">
        <v>81</v>
      </c>
      <c r="BS135" s="273" t="s">
        <v>265</v>
      </c>
      <c r="BT135" s="273">
        <v>0</v>
      </c>
      <c r="BU135" s="273">
        <v>292334</v>
      </c>
      <c r="BV135" s="279" t="s">
        <v>83</v>
      </c>
      <c r="BW135" s="280" t="s">
        <v>63</v>
      </c>
      <c r="BX135" s="280" t="s">
        <v>157</v>
      </c>
      <c r="BY135" s="280" t="s">
        <v>157</v>
      </c>
      <c r="BZ135" s="280" t="s">
        <v>126</v>
      </c>
      <c r="CA135" s="280" t="s">
        <v>127</v>
      </c>
      <c r="CB135" s="280" t="s">
        <v>128</v>
      </c>
      <c r="CC135" s="280" t="s">
        <v>129</v>
      </c>
      <c r="CD135" s="281">
        <v>6</v>
      </c>
      <c r="CE135" s="277">
        <v>45078</v>
      </c>
      <c r="CF135" s="280"/>
      <c r="CG135" s="280"/>
      <c r="CH135" s="280"/>
      <c r="CI135" s="280" t="s">
        <v>80</v>
      </c>
      <c r="CJ135" s="280"/>
      <c r="CK135" s="280"/>
      <c r="CL135" s="280"/>
      <c r="CM135" s="280" t="s">
        <v>73</v>
      </c>
      <c r="CN135" s="280">
        <v>3</v>
      </c>
    </row>
    <row r="136" spans="1:92">
      <c r="A136" s="273">
        <v>730</v>
      </c>
      <c r="B136" s="273" t="s">
        <v>705</v>
      </c>
      <c r="C136" s="273" t="s">
        <v>706</v>
      </c>
      <c r="D136" s="273" t="s">
        <v>83</v>
      </c>
      <c r="E136" s="273" t="s">
        <v>194</v>
      </c>
      <c r="F136" s="273" t="s">
        <v>385</v>
      </c>
      <c r="G136" s="273" t="s">
        <v>386</v>
      </c>
      <c r="H136" s="274">
        <v>45200</v>
      </c>
      <c r="I136" s="273">
        <v>14197</v>
      </c>
      <c r="J136" s="273">
        <v>773</v>
      </c>
      <c r="K136" s="273">
        <v>0</v>
      </c>
      <c r="L136" s="273" t="s">
        <v>66</v>
      </c>
      <c r="N136" s="273" t="s">
        <v>107</v>
      </c>
      <c r="W136" s="273">
        <v>253204</v>
      </c>
      <c r="X136" s="273" t="s">
        <v>64</v>
      </c>
      <c r="Y136" s="273" t="s">
        <v>75</v>
      </c>
      <c r="Z136" s="273" t="s">
        <v>173</v>
      </c>
      <c r="AA136" s="273" t="s">
        <v>173</v>
      </c>
      <c r="AB136" s="274">
        <v>45047</v>
      </c>
      <c r="AC136" s="273">
        <v>12189</v>
      </c>
      <c r="AD136" s="273">
        <v>45</v>
      </c>
      <c r="AE136" s="273">
        <v>1.25</v>
      </c>
      <c r="AF136" s="273" t="s">
        <v>90</v>
      </c>
      <c r="AG136" s="273" t="s">
        <v>703</v>
      </c>
      <c r="AH136" s="273" t="s">
        <v>707</v>
      </c>
      <c r="AI136" s="273" t="s">
        <v>123</v>
      </c>
      <c r="AJ136" s="273" t="s">
        <v>124</v>
      </c>
      <c r="AK136" s="273">
        <v>182289</v>
      </c>
      <c r="AL136" s="273" t="s">
        <v>83</v>
      </c>
      <c r="AM136" s="273" t="s">
        <v>63</v>
      </c>
      <c r="AN136" s="273" t="s">
        <v>504</v>
      </c>
      <c r="AO136" s="273" t="s">
        <v>505</v>
      </c>
      <c r="AP136" s="274">
        <v>45108</v>
      </c>
      <c r="AQ136" s="273">
        <v>15614</v>
      </c>
      <c r="AR136" s="273">
        <v>684</v>
      </c>
      <c r="AU136" s="273" t="s">
        <v>108</v>
      </c>
      <c r="BG136" s="273">
        <v>285108</v>
      </c>
      <c r="BH136" s="273" t="s">
        <v>64</v>
      </c>
      <c r="BI136" s="273" t="s">
        <v>75</v>
      </c>
      <c r="BJ136" s="273" t="s">
        <v>231</v>
      </c>
      <c r="BK136" s="273" t="s">
        <v>231</v>
      </c>
      <c r="BL136" s="274">
        <v>45139</v>
      </c>
      <c r="BM136" s="273">
        <v>13389</v>
      </c>
      <c r="BN136" s="273">
        <v>24</v>
      </c>
      <c r="BO136" s="273">
        <v>13534</v>
      </c>
      <c r="BP136" s="273" t="s">
        <v>80</v>
      </c>
      <c r="BQ136" s="273">
        <v>6770.3834999999999</v>
      </c>
      <c r="BR136" s="273" t="s">
        <v>81</v>
      </c>
      <c r="BS136" s="273" t="s">
        <v>270</v>
      </c>
      <c r="BT136" s="273">
        <v>0</v>
      </c>
      <c r="BU136" s="273">
        <v>292341</v>
      </c>
      <c r="BV136" s="336" t="s">
        <v>83</v>
      </c>
      <c r="BW136" s="337" t="s">
        <v>63</v>
      </c>
      <c r="BX136" s="337" t="s">
        <v>157</v>
      </c>
      <c r="BY136" s="337" t="s">
        <v>157</v>
      </c>
      <c r="BZ136" s="337" t="s">
        <v>126</v>
      </c>
      <c r="CA136" s="337" t="s">
        <v>127</v>
      </c>
      <c r="CB136" s="337" t="s">
        <v>133</v>
      </c>
      <c r="CC136" s="337" t="s">
        <v>134</v>
      </c>
      <c r="CD136" s="338">
        <v>7</v>
      </c>
      <c r="CE136" s="335">
        <v>45078</v>
      </c>
      <c r="CF136" s="337"/>
      <c r="CG136" s="337"/>
      <c r="CH136" s="337"/>
      <c r="CI136" s="337" t="s">
        <v>104</v>
      </c>
      <c r="CJ136" s="337"/>
      <c r="CK136" s="337"/>
      <c r="CL136" s="337"/>
      <c r="CM136" s="337" t="s">
        <v>73</v>
      </c>
      <c r="CN136" s="337">
        <v>3</v>
      </c>
    </row>
    <row r="137" spans="1:92">
      <c r="A137" s="273">
        <v>731</v>
      </c>
      <c r="B137" s="273" t="s">
        <v>708</v>
      </c>
      <c r="C137" s="273" t="s">
        <v>709</v>
      </c>
      <c r="D137" s="273" t="s">
        <v>83</v>
      </c>
      <c r="E137" s="273" t="s">
        <v>194</v>
      </c>
      <c r="F137" s="273" t="s">
        <v>385</v>
      </c>
      <c r="G137" s="273" t="s">
        <v>386</v>
      </c>
      <c r="H137" s="274">
        <v>45200</v>
      </c>
      <c r="I137" s="273">
        <v>14197</v>
      </c>
      <c r="J137" s="273">
        <v>773</v>
      </c>
      <c r="K137" s="273">
        <v>40232</v>
      </c>
      <c r="L137" s="273" t="s">
        <v>66</v>
      </c>
      <c r="M137" s="273">
        <v>4643.51</v>
      </c>
      <c r="N137" s="273" t="s">
        <v>115</v>
      </c>
      <c r="W137" s="273">
        <v>253203</v>
      </c>
      <c r="X137" s="273" t="s">
        <v>64</v>
      </c>
      <c r="Y137" s="273" t="s">
        <v>75</v>
      </c>
      <c r="Z137" s="273" t="s">
        <v>173</v>
      </c>
      <c r="AA137" s="273" t="s">
        <v>173</v>
      </c>
      <c r="AB137" s="274">
        <v>45047</v>
      </c>
      <c r="AC137" s="273">
        <v>12189</v>
      </c>
      <c r="AD137" s="273">
        <v>45</v>
      </c>
      <c r="AE137" s="273">
        <v>0.26</v>
      </c>
      <c r="AF137" s="273" t="s">
        <v>90</v>
      </c>
      <c r="AG137" s="273" t="s">
        <v>710</v>
      </c>
      <c r="AH137" s="273" t="s">
        <v>711</v>
      </c>
      <c r="AI137" s="273" t="s">
        <v>199</v>
      </c>
      <c r="AJ137" s="273" t="s">
        <v>124</v>
      </c>
      <c r="AK137" s="273">
        <v>182294</v>
      </c>
      <c r="AL137" s="273" t="s">
        <v>83</v>
      </c>
      <c r="AM137" s="273" t="s">
        <v>63</v>
      </c>
      <c r="AN137" s="273" t="s">
        <v>504</v>
      </c>
      <c r="AO137" s="273" t="s">
        <v>505</v>
      </c>
      <c r="AP137" s="274">
        <v>45200</v>
      </c>
      <c r="AQ137" s="273">
        <v>15169</v>
      </c>
      <c r="AR137" s="273">
        <v>684</v>
      </c>
      <c r="AU137" s="273" t="s">
        <v>108</v>
      </c>
      <c r="BG137" s="273">
        <v>281821</v>
      </c>
      <c r="BH137" s="273" t="s">
        <v>64</v>
      </c>
      <c r="BI137" s="273" t="s">
        <v>75</v>
      </c>
      <c r="BJ137" s="273" t="s">
        <v>231</v>
      </c>
      <c r="BK137" s="273" t="s">
        <v>231</v>
      </c>
      <c r="BL137" s="274">
        <v>45170</v>
      </c>
      <c r="BM137" s="273">
        <v>13716</v>
      </c>
      <c r="BN137" s="273">
        <v>24</v>
      </c>
      <c r="BO137" s="273">
        <v>2650</v>
      </c>
      <c r="BP137" s="273" t="s">
        <v>80</v>
      </c>
      <c r="BQ137" s="273">
        <v>1325.6624999999999</v>
      </c>
      <c r="BR137" s="273" t="s">
        <v>81</v>
      </c>
      <c r="BS137" s="273" t="s">
        <v>277</v>
      </c>
      <c r="BT137" s="273">
        <v>0</v>
      </c>
      <c r="BU137" s="273">
        <v>292359</v>
      </c>
      <c r="BV137" s="279" t="s">
        <v>83</v>
      </c>
      <c r="BW137" s="280" t="s">
        <v>63</v>
      </c>
      <c r="BX137" s="280" t="s">
        <v>157</v>
      </c>
      <c r="BY137" s="280" t="s">
        <v>157</v>
      </c>
      <c r="BZ137" s="280" t="s">
        <v>138</v>
      </c>
      <c r="CA137" s="280" t="s">
        <v>139</v>
      </c>
      <c r="CB137" s="280" t="s">
        <v>140</v>
      </c>
      <c r="CC137" s="280" t="s">
        <v>141</v>
      </c>
      <c r="CD137" s="281">
        <v>9</v>
      </c>
      <c r="CE137" s="277">
        <v>45078</v>
      </c>
      <c r="CF137" s="280">
        <v>0</v>
      </c>
      <c r="CG137" s="280" t="s">
        <v>90</v>
      </c>
      <c r="CH137" s="280">
        <v>0</v>
      </c>
      <c r="CI137" s="280" t="s">
        <v>80</v>
      </c>
      <c r="CJ137" s="280"/>
      <c r="CK137" s="280"/>
      <c r="CL137" s="280"/>
      <c r="CM137" s="280" t="s">
        <v>73</v>
      </c>
      <c r="CN137" s="280">
        <v>3</v>
      </c>
    </row>
    <row r="138" spans="1:92">
      <c r="A138" s="273">
        <v>732</v>
      </c>
      <c r="B138" s="273" t="s">
        <v>712</v>
      </c>
      <c r="C138" s="273" t="s">
        <v>713</v>
      </c>
      <c r="D138" s="273" t="s">
        <v>83</v>
      </c>
      <c r="E138" s="273" t="s">
        <v>194</v>
      </c>
      <c r="F138" s="273" t="s">
        <v>385</v>
      </c>
      <c r="G138" s="273" t="s">
        <v>386</v>
      </c>
      <c r="H138" s="274">
        <v>45231</v>
      </c>
      <c r="I138" s="273">
        <v>14564</v>
      </c>
      <c r="J138" s="273">
        <v>773</v>
      </c>
      <c r="W138" s="273">
        <v>285628</v>
      </c>
      <c r="X138" s="273" t="s">
        <v>64</v>
      </c>
      <c r="Y138" s="273" t="s">
        <v>75</v>
      </c>
      <c r="Z138" s="273" t="s">
        <v>173</v>
      </c>
      <c r="AA138" s="273" t="s">
        <v>173</v>
      </c>
      <c r="AB138" s="274">
        <v>45047</v>
      </c>
      <c r="AC138" s="273">
        <v>12189</v>
      </c>
      <c r="AD138" s="273">
        <v>45</v>
      </c>
      <c r="AE138" s="273">
        <v>2.52</v>
      </c>
      <c r="AF138" s="273" t="s">
        <v>90</v>
      </c>
      <c r="AG138" s="273" t="s">
        <v>714</v>
      </c>
      <c r="AH138" s="273" t="s">
        <v>715</v>
      </c>
      <c r="AI138" s="273" t="s">
        <v>123</v>
      </c>
      <c r="AJ138" s="273" t="s">
        <v>716</v>
      </c>
      <c r="AK138" s="273">
        <v>182300</v>
      </c>
      <c r="AL138" s="273" t="s">
        <v>83</v>
      </c>
      <c r="AM138" s="273" t="s">
        <v>63</v>
      </c>
      <c r="AN138" s="273" t="s">
        <v>504</v>
      </c>
      <c r="AO138" s="273" t="s">
        <v>510</v>
      </c>
      <c r="AP138" s="274">
        <v>44927</v>
      </c>
      <c r="AQ138" s="273">
        <v>14732</v>
      </c>
      <c r="AR138" s="273">
        <v>685</v>
      </c>
      <c r="AU138" s="273" t="s">
        <v>108</v>
      </c>
      <c r="BG138" s="273">
        <v>277014</v>
      </c>
      <c r="BH138" s="273" t="s">
        <v>64</v>
      </c>
      <c r="BI138" s="273" t="s">
        <v>75</v>
      </c>
      <c r="BJ138" s="273" t="s">
        <v>231</v>
      </c>
      <c r="BK138" s="273" t="s">
        <v>231</v>
      </c>
      <c r="BL138" s="274">
        <v>45170</v>
      </c>
      <c r="BM138" s="273">
        <v>13716</v>
      </c>
      <c r="BN138" s="273">
        <v>24</v>
      </c>
      <c r="BO138" s="273">
        <v>11860</v>
      </c>
      <c r="BP138" s="273" t="s">
        <v>80</v>
      </c>
      <c r="BQ138" s="273">
        <v>5932.9650000000001</v>
      </c>
      <c r="BR138" s="273" t="s">
        <v>81</v>
      </c>
      <c r="BS138" s="273" t="s">
        <v>232</v>
      </c>
      <c r="BT138" s="273">
        <v>0</v>
      </c>
      <c r="BU138" s="273">
        <v>292367</v>
      </c>
      <c r="BV138" s="336" t="s">
        <v>83</v>
      </c>
      <c r="BW138" s="337" t="s">
        <v>63</v>
      </c>
      <c r="BX138" s="337" t="s">
        <v>157</v>
      </c>
      <c r="BY138" s="337" t="s">
        <v>157</v>
      </c>
      <c r="BZ138" s="337" t="s">
        <v>151</v>
      </c>
      <c r="CA138" s="337" t="s">
        <v>152</v>
      </c>
      <c r="CB138" s="337" t="s">
        <v>153</v>
      </c>
      <c r="CC138" s="337" t="s">
        <v>154</v>
      </c>
      <c r="CD138" s="338">
        <v>10</v>
      </c>
      <c r="CE138" s="335">
        <v>45078</v>
      </c>
      <c r="CF138" s="337">
        <v>1398</v>
      </c>
      <c r="CG138" s="337" t="s">
        <v>90</v>
      </c>
      <c r="CH138" s="337">
        <v>1398</v>
      </c>
      <c r="CI138" s="337" t="s">
        <v>80</v>
      </c>
      <c r="CJ138" s="337"/>
      <c r="CK138" s="337"/>
      <c r="CL138" s="337"/>
      <c r="CM138" s="337" t="s">
        <v>73</v>
      </c>
      <c r="CN138" s="337">
        <v>3</v>
      </c>
    </row>
    <row r="139" spans="1:92">
      <c r="A139" s="273">
        <v>733</v>
      </c>
      <c r="B139" s="273" t="s">
        <v>717</v>
      </c>
      <c r="C139" s="273" t="s">
        <v>596</v>
      </c>
      <c r="D139" s="273" t="s">
        <v>83</v>
      </c>
      <c r="E139" s="273" t="s">
        <v>194</v>
      </c>
      <c r="F139" s="273" t="s">
        <v>385</v>
      </c>
      <c r="G139" s="273" t="s">
        <v>386</v>
      </c>
      <c r="H139" s="274">
        <v>45231</v>
      </c>
      <c r="I139" s="273">
        <v>14564</v>
      </c>
      <c r="J139" s="273">
        <v>773</v>
      </c>
      <c r="K139" s="273">
        <v>0</v>
      </c>
      <c r="L139" s="273" t="s">
        <v>66</v>
      </c>
      <c r="N139" s="273" t="s">
        <v>107</v>
      </c>
      <c r="W139" s="273">
        <v>285653</v>
      </c>
      <c r="X139" s="273" t="s">
        <v>64</v>
      </c>
      <c r="Y139" s="273" t="s">
        <v>75</v>
      </c>
      <c r="Z139" s="273" t="s">
        <v>173</v>
      </c>
      <c r="AA139" s="273" t="s">
        <v>173</v>
      </c>
      <c r="AB139" s="274">
        <v>45047</v>
      </c>
      <c r="AC139" s="273">
        <v>12189</v>
      </c>
      <c r="AD139" s="273">
        <v>45</v>
      </c>
      <c r="AE139" s="273">
        <v>0</v>
      </c>
      <c r="AF139" s="273" t="s">
        <v>90</v>
      </c>
      <c r="AG139" s="273" t="s">
        <v>718</v>
      </c>
      <c r="AH139" s="273" t="s">
        <v>719</v>
      </c>
      <c r="AI139" s="273" t="s">
        <v>123</v>
      </c>
      <c r="AJ139" s="273" t="s">
        <v>200</v>
      </c>
      <c r="AK139" s="273">
        <v>182306</v>
      </c>
      <c r="AL139" s="273" t="s">
        <v>83</v>
      </c>
      <c r="AM139" s="273" t="s">
        <v>63</v>
      </c>
      <c r="AN139" s="273" t="s">
        <v>504</v>
      </c>
      <c r="AO139" s="273" t="s">
        <v>510</v>
      </c>
      <c r="AP139" s="274">
        <v>44927</v>
      </c>
      <c r="AQ139" s="273">
        <v>15466</v>
      </c>
      <c r="AR139" s="273">
        <v>685</v>
      </c>
      <c r="AU139" s="273" t="s">
        <v>108</v>
      </c>
      <c r="BG139" s="273">
        <v>284516</v>
      </c>
      <c r="BH139" s="273" t="s">
        <v>64</v>
      </c>
      <c r="BI139" s="273" t="s">
        <v>75</v>
      </c>
      <c r="BJ139" s="273" t="s">
        <v>231</v>
      </c>
      <c r="BK139" s="273" t="s">
        <v>231</v>
      </c>
      <c r="BL139" s="274">
        <v>45170</v>
      </c>
      <c r="BM139" s="273">
        <v>13716</v>
      </c>
      <c r="BN139" s="273">
        <v>24</v>
      </c>
      <c r="BO139" s="273">
        <v>14368</v>
      </c>
      <c r="BP139" s="273" t="s">
        <v>80</v>
      </c>
      <c r="BQ139" s="273">
        <v>7667.5732500000004</v>
      </c>
      <c r="BR139" s="273" t="s">
        <v>81</v>
      </c>
      <c r="BS139" s="273" t="s">
        <v>241</v>
      </c>
      <c r="BT139" s="273">
        <v>0</v>
      </c>
      <c r="BU139" s="273">
        <v>292374</v>
      </c>
      <c r="BV139" s="279" t="s">
        <v>83</v>
      </c>
      <c r="BW139" s="280" t="s">
        <v>63</v>
      </c>
      <c r="BX139" s="280" t="s">
        <v>157</v>
      </c>
      <c r="BY139" s="280" t="s">
        <v>157</v>
      </c>
      <c r="BZ139" s="280" t="s">
        <v>151</v>
      </c>
      <c r="CA139" s="280" t="s">
        <v>152</v>
      </c>
      <c r="CB139" s="280" t="s">
        <v>161</v>
      </c>
      <c r="CC139" s="280" t="s">
        <v>162</v>
      </c>
      <c r="CD139" s="281">
        <v>11</v>
      </c>
      <c r="CE139" s="277">
        <v>45078</v>
      </c>
      <c r="CF139" s="280">
        <v>1118</v>
      </c>
      <c r="CG139" s="280" t="s">
        <v>90</v>
      </c>
      <c r="CH139" s="280">
        <v>1118</v>
      </c>
      <c r="CI139" s="280" t="s">
        <v>80</v>
      </c>
      <c r="CJ139" s="280"/>
      <c r="CK139" s="280"/>
      <c r="CL139" s="280"/>
      <c r="CM139" s="280" t="s">
        <v>73</v>
      </c>
      <c r="CN139" s="280">
        <v>3</v>
      </c>
    </row>
    <row r="140" spans="1:92">
      <c r="A140" s="273">
        <v>734</v>
      </c>
      <c r="B140" s="273" t="s">
        <v>720</v>
      </c>
      <c r="C140" s="273" t="s">
        <v>721</v>
      </c>
      <c r="D140" s="273" t="s">
        <v>83</v>
      </c>
      <c r="E140" s="273" t="s">
        <v>194</v>
      </c>
      <c r="F140" s="273" t="s">
        <v>385</v>
      </c>
      <c r="G140" s="273" t="s">
        <v>386</v>
      </c>
      <c r="H140" s="274">
        <v>45231</v>
      </c>
      <c r="I140" s="273">
        <v>14564</v>
      </c>
      <c r="J140" s="273">
        <v>773</v>
      </c>
      <c r="K140" s="273">
        <v>52617</v>
      </c>
      <c r="L140" s="273" t="s">
        <v>66</v>
      </c>
      <c r="M140" s="273">
        <v>5650.4</v>
      </c>
      <c r="N140" s="273" t="s">
        <v>115</v>
      </c>
      <c r="W140" s="273">
        <v>285652</v>
      </c>
      <c r="X140" s="273" t="s">
        <v>64</v>
      </c>
      <c r="Y140" s="273" t="s">
        <v>75</v>
      </c>
      <c r="Z140" s="273" t="s">
        <v>173</v>
      </c>
      <c r="AA140" s="273" t="s">
        <v>173</v>
      </c>
      <c r="AB140" s="274">
        <v>45047</v>
      </c>
      <c r="AC140" s="273">
        <v>12189</v>
      </c>
      <c r="AD140" s="273">
        <v>45</v>
      </c>
      <c r="AE140" s="273">
        <v>0</v>
      </c>
      <c r="AF140" s="273" t="s">
        <v>90</v>
      </c>
      <c r="AG140" s="273" t="s">
        <v>722</v>
      </c>
      <c r="AH140" s="273" t="s">
        <v>723</v>
      </c>
      <c r="AI140" s="273" t="s">
        <v>123</v>
      </c>
      <c r="AJ140" s="273" t="s">
        <v>200</v>
      </c>
      <c r="AK140" s="273">
        <v>182312</v>
      </c>
      <c r="AL140" s="273" t="s">
        <v>83</v>
      </c>
      <c r="AM140" s="273" t="s">
        <v>63</v>
      </c>
      <c r="AN140" s="273" t="s">
        <v>504</v>
      </c>
      <c r="AO140" s="273" t="s">
        <v>510</v>
      </c>
      <c r="AP140" s="274">
        <v>45017</v>
      </c>
      <c r="AQ140" s="273">
        <v>14878</v>
      </c>
      <c r="AR140" s="273">
        <v>685</v>
      </c>
      <c r="AU140" s="273" t="s">
        <v>108</v>
      </c>
      <c r="BG140" s="273">
        <v>278620</v>
      </c>
      <c r="BH140" s="273" t="s">
        <v>64</v>
      </c>
      <c r="BI140" s="273" t="s">
        <v>75</v>
      </c>
      <c r="BJ140" s="273" t="s">
        <v>231</v>
      </c>
      <c r="BK140" s="273" t="s">
        <v>231</v>
      </c>
      <c r="BL140" s="274">
        <v>45170</v>
      </c>
      <c r="BM140" s="273">
        <v>13716</v>
      </c>
      <c r="BN140" s="273">
        <v>24</v>
      </c>
      <c r="BO140" s="273">
        <v>4672</v>
      </c>
      <c r="BP140" s="273" t="s">
        <v>80</v>
      </c>
      <c r="BQ140" s="273">
        <v>2337.1680000000001</v>
      </c>
      <c r="BR140" s="273" t="s">
        <v>81</v>
      </c>
      <c r="BS140" s="273" t="s">
        <v>250</v>
      </c>
      <c r="BT140" s="273">
        <v>0</v>
      </c>
      <c r="BU140" s="273">
        <v>292381</v>
      </c>
      <c r="BV140" s="336" t="s">
        <v>83</v>
      </c>
      <c r="BW140" s="337" t="s">
        <v>63</v>
      </c>
      <c r="BX140" s="337" t="s">
        <v>157</v>
      </c>
      <c r="BY140" s="337" t="s">
        <v>157</v>
      </c>
      <c r="BZ140" s="337" t="s">
        <v>167</v>
      </c>
      <c r="CA140" s="337" t="s">
        <v>168</v>
      </c>
      <c r="CB140" s="337" t="s">
        <v>353</v>
      </c>
      <c r="CC140" s="337" t="s">
        <v>354</v>
      </c>
      <c r="CD140" s="338">
        <v>13</v>
      </c>
      <c r="CE140" s="335">
        <v>45078</v>
      </c>
      <c r="CF140" s="337">
        <v>376</v>
      </c>
      <c r="CG140" s="337" t="s">
        <v>90</v>
      </c>
      <c r="CH140" s="337">
        <v>376</v>
      </c>
      <c r="CI140" s="337" t="s">
        <v>80</v>
      </c>
      <c r="CJ140" s="337"/>
      <c r="CK140" s="337"/>
      <c r="CL140" s="337"/>
      <c r="CM140" s="337" t="s">
        <v>73</v>
      </c>
      <c r="CN140" s="337">
        <v>3</v>
      </c>
    </row>
    <row r="141" spans="1:92">
      <c r="A141" s="273">
        <v>735</v>
      </c>
      <c r="B141" s="273" t="s">
        <v>724</v>
      </c>
      <c r="C141" s="273" t="s">
        <v>725</v>
      </c>
      <c r="D141" s="273" t="s">
        <v>83</v>
      </c>
      <c r="E141" s="273" t="s">
        <v>194</v>
      </c>
      <c r="F141" s="273" t="s">
        <v>385</v>
      </c>
      <c r="G141" s="273" t="s">
        <v>386</v>
      </c>
      <c r="H141" s="274">
        <v>45261</v>
      </c>
      <c r="I141" s="273">
        <v>17024</v>
      </c>
      <c r="J141" s="273">
        <v>773</v>
      </c>
      <c r="W141" s="273">
        <v>313998</v>
      </c>
      <c r="X141" s="273" t="s">
        <v>64</v>
      </c>
      <c r="Y141" s="273" t="s">
        <v>75</v>
      </c>
      <c r="Z141" s="273" t="s">
        <v>173</v>
      </c>
      <c r="AA141" s="273" t="s">
        <v>173</v>
      </c>
      <c r="AB141" s="274">
        <v>45047</v>
      </c>
      <c r="AC141" s="273">
        <v>12189</v>
      </c>
      <c r="AD141" s="273">
        <v>45</v>
      </c>
      <c r="AE141" s="273">
        <v>0</v>
      </c>
      <c r="AF141" s="273" t="s">
        <v>90</v>
      </c>
      <c r="AG141" s="273" t="s">
        <v>726</v>
      </c>
      <c r="AH141" s="273" t="s">
        <v>727</v>
      </c>
      <c r="AI141" s="273" t="s">
        <v>123</v>
      </c>
      <c r="AJ141" s="273" t="s">
        <v>200</v>
      </c>
      <c r="AK141" s="273">
        <v>182318</v>
      </c>
      <c r="AL141" s="273" t="s">
        <v>83</v>
      </c>
      <c r="AM141" s="273" t="s">
        <v>63</v>
      </c>
      <c r="AN141" s="273" t="s">
        <v>504</v>
      </c>
      <c r="AO141" s="273" t="s">
        <v>510</v>
      </c>
      <c r="AP141" s="274">
        <v>45108</v>
      </c>
      <c r="AQ141" s="273">
        <v>15024</v>
      </c>
      <c r="AR141" s="273">
        <v>685</v>
      </c>
      <c r="AU141" s="273" t="s">
        <v>108</v>
      </c>
      <c r="BG141" s="273">
        <v>280226</v>
      </c>
      <c r="BH141" s="273" t="s">
        <v>64</v>
      </c>
      <c r="BI141" s="273" t="s">
        <v>75</v>
      </c>
      <c r="BJ141" s="273" t="s">
        <v>231</v>
      </c>
      <c r="BK141" s="273" t="s">
        <v>231</v>
      </c>
      <c r="BL141" s="274">
        <v>45170</v>
      </c>
      <c r="BM141" s="273">
        <v>13716</v>
      </c>
      <c r="BN141" s="273">
        <v>24</v>
      </c>
      <c r="BO141" s="273">
        <v>9004</v>
      </c>
      <c r="BP141" s="273" t="s">
        <v>80</v>
      </c>
      <c r="BQ141" s="273">
        <v>4703.4885000000004</v>
      </c>
      <c r="BR141" s="273" t="s">
        <v>81</v>
      </c>
      <c r="BS141" s="273" t="s">
        <v>255</v>
      </c>
      <c r="BT141" s="273">
        <v>0</v>
      </c>
      <c r="BU141" s="273">
        <v>292388</v>
      </c>
      <c r="BV141" s="279" t="s">
        <v>83</v>
      </c>
      <c r="BW141" s="280" t="s">
        <v>63</v>
      </c>
      <c r="BX141" s="280" t="s">
        <v>157</v>
      </c>
      <c r="BY141" s="280" t="s">
        <v>157</v>
      </c>
      <c r="BZ141" s="280" t="s">
        <v>167</v>
      </c>
      <c r="CA141" s="280" t="s">
        <v>168</v>
      </c>
      <c r="CB141" s="280" t="s">
        <v>169</v>
      </c>
      <c r="CC141" s="280" t="s">
        <v>170</v>
      </c>
      <c r="CD141" s="281">
        <v>12</v>
      </c>
      <c r="CE141" s="277">
        <v>45078</v>
      </c>
      <c r="CF141" s="280">
        <v>0</v>
      </c>
      <c r="CG141" s="280" t="s">
        <v>90</v>
      </c>
      <c r="CH141" s="280">
        <v>0</v>
      </c>
      <c r="CI141" s="280" t="s">
        <v>80</v>
      </c>
      <c r="CJ141" s="280"/>
      <c r="CK141" s="280"/>
      <c r="CL141" s="280"/>
      <c r="CM141" s="280" t="s">
        <v>73</v>
      </c>
      <c r="CN141" s="280">
        <v>3</v>
      </c>
    </row>
    <row r="142" spans="1:92">
      <c r="A142" s="273">
        <v>736</v>
      </c>
      <c r="B142" s="273" t="s">
        <v>728</v>
      </c>
      <c r="C142" s="273" t="s">
        <v>729</v>
      </c>
      <c r="D142" s="273" t="s">
        <v>83</v>
      </c>
      <c r="E142" s="273" t="s">
        <v>194</v>
      </c>
      <c r="F142" s="273" t="s">
        <v>385</v>
      </c>
      <c r="G142" s="273" t="s">
        <v>386</v>
      </c>
      <c r="H142" s="274">
        <v>45261</v>
      </c>
      <c r="I142" s="273">
        <v>17024</v>
      </c>
      <c r="J142" s="273">
        <v>773</v>
      </c>
      <c r="K142" s="273">
        <v>0</v>
      </c>
      <c r="L142" s="273" t="s">
        <v>66</v>
      </c>
      <c r="N142" s="273" t="s">
        <v>107</v>
      </c>
      <c r="W142" s="273">
        <v>314023</v>
      </c>
      <c r="X142" s="273" t="s">
        <v>64</v>
      </c>
      <c r="Y142" s="273" t="s">
        <v>75</v>
      </c>
      <c r="Z142" s="273" t="s">
        <v>173</v>
      </c>
      <c r="AA142" s="273" t="s">
        <v>173</v>
      </c>
      <c r="AB142" s="274">
        <v>45047</v>
      </c>
      <c r="AC142" s="273">
        <v>12189</v>
      </c>
      <c r="AD142" s="273">
        <v>45</v>
      </c>
      <c r="AE142" s="273">
        <v>0</v>
      </c>
      <c r="AF142" s="273" t="s">
        <v>90</v>
      </c>
      <c r="AG142" s="273" t="s">
        <v>568</v>
      </c>
      <c r="AH142" s="273" t="s">
        <v>730</v>
      </c>
      <c r="AI142" s="273" t="s">
        <v>123</v>
      </c>
      <c r="AJ142" s="273" t="s">
        <v>200</v>
      </c>
      <c r="AK142" s="273">
        <v>182324</v>
      </c>
      <c r="AL142" s="273" t="s">
        <v>83</v>
      </c>
      <c r="AM142" s="273" t="s">
        <v>63</v>
      </c>
      <c r="AN142" s="273" t="s">
        <v>504</v>
      </c>
      <c r="AO142" s="273" t="s">
        <v>510</v>
      </c>
      <c r="AP142" s="274">
        <v>45108</v>
      </c>
      <c r="AQ142" s="273">
        <v>15615</v>
      </c>
      <c r="AR142" s="273">
        <v>685</v>
      </c>
      <c r="AU142" s="273" t="s">
        <v>108</v>
      </c>
      <c r="BG142" s="273">
        <v>285112</v>
      </c>
      <c r="BH142" s="273" t="s">
        <v>64</v>
      </c>
      <c r="BI142" s="273" t="s">
        <v>75</v>
      </c>
      <c r="BJ142" s="273" t="s">
        <v>231</v>
      </c>
      <c r="BK142" s="273" t="s">
        <v>231</v>
      </c>
      <c r="BL142" s="274">
        <v>45170</v>
      </c>
      <c r="BM142" s="273">
        <v>13716</v>
      </c>
      <c r="BN142" s="273">
        <v>24</v>
      </c>
      <c r="BO142" s="273">
        <v>2601</v>
      </c>
      <c r="BP142" s="273" t="s">
        <v>80</v>
      </c>
      <c r="BQ142" s="273">
        <v>1557.7439999999999</v>
      </c>
      <c r="BR142" s="273" t="s">
        <v>81</v>
      </c>
      <c r="BS142" s="273" t="s">
        <v>261</v>
      </c>
      <c r="BT142" s="273">
        <v>0</v>
      </c>
      <c r="BU142" s="273">
        <v>292395</v>
      </c>
      <c r="BV142" s="336" t="s">
        <v>83</v>
      </c>
      <c r="BW142" s="337" t="s">
        <v>63</v>
      </c>
      <c r="BX142" s="337" t="s">
        <v>157</v>
      </c>
      <c r="BY142" s="337" t="s">
        <v>157</v>
      </c>
      <c r="BZ142" s="337" t="s">
        <v>167</v>
      </c>
      <c r="CA142" s="337" t="s">
        <v>168</v>
      </c>
      <c r="CB142" s="337" t="s">
        <v>313</v>
      </c>
      <c r="CC142" s="337" t="s">
        <v>314</v>
      </c>
      <c r="CD142" s="338">
        <v>14</v>
      </c>
      <c r="CE142" s="335">
        <v>45078</v>
      </c>
      <c r="CF142" s="337">
        <v>0</v>
      </c>
      <c r="CG142" s="337" t="s">
        <v>90</v>
      </c>
      <c r="CH142" s="337">
        <v>0</v>
      </c>
      <c r="CI142" s="337" t="s">
        <v>80</v>
      </c>
      <c r="CJ142" s="337"/>
      <c r="CK142" s="337"/>
      <c r="CL142" s="337"/>
      <c r="CM142" s="337" t="s">
        <v>73</v>
      </c>
      <c r="CN142" s="337">
        <v>3</v>
      </c>
    </row>
    <row r="143" spans="1:92">
      <c r="A143" s="273">
        <v>737</v>
      </c>
      <c r="B143" s="273" t="s">
        <v>731</v>
      </c>
      <c r="C143" s="273" t="s">
        <v>456</v>
      </c>
      <c r="D143" s="273" t="s">
        <v>83</v>
      </c>
      <c r="E143" s="273" t="s">
        <v>194</v>
      </c>
      <c r="F143" s="273" t="s">
        <v>385</v>
      </c>
      <c r="G143" s="273" t="s">
        <v>386</v>
      </c>
      <c r="H143" s="274">
        <v>45261</v>
      </c>
      <c r="I143" s="273">
        <v>17024</v>
      </c>
      <c r="J143" s="273">
        <v>773</v>
      </c>
      <c r="K143" s="273">
        <v>72048</v>
      </c>
      <c r="L143" s="273" t="s">
        <v>66</v>
      </c>
      <c r="M143" s="273">
        <v>7238.92</v>
      </c>
      <c r="N143" s="273" t="s">
        <v>115</v>
      </c>
      <c r="W143" s="273">
        <v>314022</v>
      </c>
      <c r="X143" s="273" t="s">
        <v>64</v>
      </c>
      <c r="Y143" s="273" t="s">
        <v>75</v>
      </c>
      <c r="Z143" s="273" t="s">
        <v>173</v>
      </c>
      <c r="AA143" s="273" t="s">
        <v>173</v>
      </c>
      <c r="AB143" s="274">
        <v>45047</v>
      </c>
      <c r="AC143" s="273">
        <v>12189</v>
      </c>
      <c r="AD143" s="273">
        <v>45</v>
      </c>
      <c r="AE143" s="273">
        <v>0</v>
      </c>
      <c r="AF143" s="273" t="s">
        <v>90</v>
      </c>
      <c r="AG143" s="273" t="s">
        <v>732</v>
      </c>
      <c r="AH143" s="273" t="s">
        <v>733</v>
      </c>
      <c r="AI143" s="273" t="s">
        <v>123</v>
      </c>
      <c r="AJ143" s="273" t="s">
        <v>200</v>
      </c>
      <c r="AK143" s="273">
        <v>182330</v>
      </c>
      <c r="AL143" s="273" t="s">
        <v>83</v>
      </c>
      <c r="AM143" s="273" t="s">
        <v>63</v>
      </c>
      <c r="AN143" s="273" t="s">
        <v>504</v>
      </c>
      <c r="AO143" s="273" t="s">
        <v>510</v>
      </c>
      <c r="AP143" s="274">
        <v>45200</v>
      </c>
      <c r="AQ143" s="273">
        <v>15170</v>
      </c>
      <c r="AR143" s="273">
        <v>685</v>
      </c>
      <c r="AU143" s="273" t="s">
        <v>108</v>
      </c>
      <c r="BG143" s="273">
        <v>281832</v>
      </c>
      <c r="BH143" s="273" t="s">
        <v>64</v>
      </c>
      <c r="BI143" s="273" t="s">
        <v>75</v>
      </c>
      <c r="BJ143" s="273" t="s">
        <v>231</v>
      </c>
      <c r="BK143" s="273" t="s">
        <v>231</v>
      </c>
      <c r="BL143" s="274">
        <v>45170</v>
      </c>
      <c r="BM143" s="273">
        <v>13716</v>
      </c>
      <c r="BN143" s="273">
        <v>24</v>
      </c>
      <c r="BO143" s="273">
        <v>1261</v>
      </c>
      <c r="BP143" s="273" t="s">
        <v>80</v>
      </c>
      <c r="BQ143" s="273">
        <v>746.82725000000005</v>
      </c>
      <c r="BR143" s="273" t="s">
        <v>81</v>
      </c>
      <c r="BS143" s="273" t="s">
        <v>265</v>
      </c>
      <c r="BT143" s="273">
        <v>0</v>
      </c>
      <c r="BU143" s="273">
        <v>292402</v>
      </c>
      <c r="BV143" s="279" t="s">
        <v>83</v>
      </c>
      <c r="BW143" s="280" t="s">
        <v>63</v>
      </c>
      <c r="BX143" s="280" t="s">
        <v>157</v>
      </c>
      <c r="BY143" s="280" t="s">
        <v>157</v>
      </c>
      <c r="BZ143" s="280" t="s">
        <v>86</v>
      </c>
      <c r="CA143" s="280" t="s">
        <v>87</v>
      </c>
      <c r="CB143" s="280" t="s">
        <v>179</v>
      </c>
      <c r="CC143" s="280" t="s">
        <v>180</v>
      </c>
      <c r="CD143" s="281">
        <v>1</v>
      </c>
      <c r="CE143" s="277">
        <v>45078</v>
      </c>
      <c r="CF143" s="280"/>
      <c r="CG143" s="280" t="s">
        <v>181</v>
      </c>
      <c r="CH143" s="280"/>
      <c r="CI143" s="280" t="s">
        <v>181</v>
      </c>
      <c r="CJ143" s="280" t="s">
        <v>734</v>
      </c>
      <c r="CK143" s="280"/>
      <c r="CL143" s="280"/>
      <c r="CM143" s="280" t="s">
        <v>73</v>
      </c>
      <c r="CN143" s="280">
        <v>3</v>
      </c>
    </row>
    <row r="144" spans="1:92">
      <c r="A144" s="273">
        <v>738</v>
      </c>
      <c r="B144" s="273" t="s">
        <v>735</v>
      </c>
      <c r="C144" s="273" t="s">
        <v>736</v>
      </c>
      <c r="D144" s="273" t="s">
        <v>83</v>
      </c>
      <c r="E144" s="273" t="s">
        <v>194</v>
      </c>
      <c r="F144" s="273" t="s">
        <v>385</v>
      </c>
      <c r="G144" s="273" t="s">
        <v>737</v>
      </c>
      <c r="H144" s="274">
        <v>44927</v>
      </c>
      <c r="I144" s="273">
        <v>11217</v>
      </c>
      <c r="J144" s="273">
        <v>772</v>
      </c>
      <c r="W144" s="273">
        <v>139180</v>
      </c>
      <c r="X144" s="273" t="s">
        <v>64</v>
      </c>
      <c r="Y144" s="273" t="s">
        <v>75</v>
      </c>
      <c r="Z144" s="273" t="s">
        <v>173</v>
      </c>
      <c r="AA144" s="273" t="s">
        <v>173</v>
      </c>
      <c r="AB144" s="274">
        <v>45047</v>
      </c>
      <c r="AC144" s="273">
        <v>12189</v>
      </c>
      <c r="AD144" s="273">
        <v>45</v>
      </c>
      <c r="AE144" s="273">
        <v>0</v>
      </c>
      <c r="AF144" s="273" t="s">
        <v>90</v>
      </c>
      <c r="AG144" s="273" t="s">
        <v>738</v>
      </c>
      <c r="AH144" s="273" t="s">
        <v>739</v>
      </c>
      <c r="AI144" s="273" t="s">
        <v>123</v>
      </c>
      <c r="AJ144" s="273" t="s">
        <v>200</v>
      </c>
      <c r="AK144" s="273">
        <v>182336</v>
      </c>
      <c r="AL144" s="273" t="s">
        <v>83</v>
      </c>
      <c r="AM144" s="273" t="s">
        <v>63</v>
      </c>
      <c r="AN144" s="273" t="s">
        <v>504</v>
      </c>
      <c r="AO144" s="273" t="s">
        <v>539</v>
      </c>
      <c r="AP144" s="274">
        <v>44927</v>
      </c>
      <c r="AQ144" s="273">
        <v>14733</v>
      </c>
      <c r="AR144" s="273">
        <v>686</v>
      </c>
      <c r="AU144" s="273" t="s">
        <v>108</v>
      </c>
      <c r="BG144" s="273">
        <v>277025</v>
      </c>
      <c r="BH144" s="273" t="s">
        <v>64</v>
      </c>
      <c r="BI144" s="273" t="s">
        <v>75</v>
      </c>
      <c r="BJ144" s="273" t="s">
        <v>173</v>
      </c>
      <c r="BK144" s="273" t="s">
        <v>173</v>
      </c>
      <c r="BL144" s="274">
        <v>45108</v>
      </c>
      <c r="BM144" s="273">
        <v>12730</v>
      </c>
      <c r="BN144" s="273">
        <v>45</v>
      </c>
      <c r="BO144" s="273">
        <v>1074</v>
      </c>
      <c r="BP144" s="273" t="s">
        <v>80</v>
      </c>
      <c r="BQ144" s="273">
        <v>518.74199999999996</v>
      </c>
      <c r="BR144" s="273" t="s">
        <v>81</v>
      </c>
      <c r="BS144" s="273" t="s">
        <v>335</v>
      </c>
      <c r="BT144" s="273">
        <v>0</v>
      </c>
      <c r="BU144" s="273">
        <v>210252</v>
      </c>
      <c r="BV144" s="336" t="s">
        <v>83</v>
      </c>
      <c r="BW144" s="337" t="s">
        <v>63</v>
      </c>
      <c r="BX144" s="337" t="s">
        <v>157</v>
      </c>
      <c r="BY144" s="337" t="s">
        <v>157</v>
      </c>
      <c r="BZ144" s="337" t="s">
        <v>138</v>
      </c>
      <c r="CA144" s="337" t="s">
        <v>139</v>
      </c>
      <c r="CB144" s="337" t="s">
        <v>190</v>
      </c>
      <c r="CC144" s="337" t="s">
        <v>191</v>
      </c>
      <c r="CD144" s="338">
        <v>8</v>
      </c>
      <c r="CE144" s="335">
        <v>45078</v>
      </c>
      <c r="CF144" s="337">
        <v>0</v>
      </c>
      <c r="CG144" s="337" t="s">
        <v>90</v>
      </c>
      <c r="CH144" s="337">
        <v>0</v>
      </c>
      <c r="CI144" s="337" t="s">
        <v>80</v>
      </c>
      <c r="CJ144" s="337"/>
      <c r="CK144" s="337"/>
      <c r="CL144" s="337"/>
      <c r="CM144" s="337" t="s">
        <v>73</v>
      </c>
      <c r="CN144" s="337">
        <v>3</v>
      </c>
    </row>
    <row r="145" spans="1:92">
      <c r="A145" s="273">
        <v>739</v>
      </c>
      <c r="B145" s="273" t="s">
        <v>740</v>
      </c>
      <c r="C145" s="273" t="s">
        <v>457</v>
      </c>
      <c r="D145" s="273" t="s">
        <v>83</v>
      </c>
      <c r="E145" s="273" t="s">
        <v>194</v>
      </c>
      <c r="F145" s="273" t="s">
        <v>385</v>
      </c>
      <c r="G145" s="273" t="s">
        <v>741</v>
      </c>
      <c r="H145" s="274">
        <v>45170</v>
      </c>
      <c r="I145" s="273">
        <v>13908</v>
      </c>
      <c r="J145" s="273">
        <v>843</v>
      </c>
      <c r="K145" s="273">
        <v>0</v>
      </c>
      <c r="L145" s="273" t="s">
        <v>66</v>
      </c>
      <c r="N145" s="273" t="s">
        <v>107</v>
      </c>
      <c r="W145" s="273">
        <v>236480</v>
      </c>
      <c r="X145" s="273" t="s">
        <v>64</v>
      </c>
      <c r="Y145" s="273" t="s">
        <v>75</v>
      </c>
      <c r="Z145" s="273" t="s">
        <v>173</v>
      </c>
      <c r="AA145" s="273" t="s">
        <v>173</v>
      </c>
      <c r="AB145" s="274">
        <v>45047</v>
      </c>
      <c r="AC145" s="273">
        <v>12189</v>
      </c>
      <c r="AD145" s="273">
        <v>45</v>
      </c>
      <c r="AE145" s="273">
        <v>8.6765000000000008</v>
      </c>
      <c r="AF145" s="273" t="s">
        <v>90</v>
      </c>
      <c r="AG145" s="273" t="s">
        <v>414</v>
      </c>
      <c r="AH145" s="273" t="s">
        <v>742</v>
      </c>
      <c r="AI145" s="273" t="s">
        <v>199</v>
      </c>
      <c r="AJ145" s="273" t="s">
        <v>200</v>
      </c>
      <c r="AK145" s="273">
        <v>182342</v>
      </c>
      <c r="AL145" s="273" t="s">
        <v>83</v>
      </c>
      <c r="AM145" s="273" t="s">
        <v>404</v>
      </c>
      <c r="AN145" s="273" t="s">
        <v>456</v>
      </c>
      <c r="AO145" s="273" t="s">
        <v>457</v>
      </c>
      <c r="AP145" s="274">
        <v>44927</v>
      </c>
      <c r="AQ145" s="273">
        <v>15513</v>
      </c>
      <c r="AR145" s="273">
        <v>739</v>
      </c>
      <c r="AU145" s="273" t="s">
        <v>108</v>
      </c>
      <c r="BG145" s="273">
        <v>284704</v>
      </c>
      <c r="BH145" s="273" t="s">
        <v>64</v>
      </c>
      <c r="BI145" s="273" t="s">
        <v>75</v>
      </c>
      <c r="BJ145" s="273" t="s">
        <v>173</v>
      </c>
      <c r="BK145" s="273" t="s">
        <v>173</v>
      </c>
      <c r="BL145" s="274">
        <v>45139</v>
      </c>
      <c r="BM145" s="273">
        <v>13405</v>
      </c>
      <c r="BN145" s="273">
        <v>45</v>
      </c>
      <c r="BO145" s="273">
        <v>6336</v>
      </c>
      <c r="BP145" s="273" t="s">
        <v>80</v>
      </c>
      <c r="BQ145" s="273">
        <v>2422.7280000000001</v>
      </c>
      <c r="BR145" s="273" t="s">
        <v>81</v>
      </c>
      <c r="BS145" s="273" t="s">
        <v>342</v>
      </c>
      <c r="BT145" s="273">
        <v>3460</v>
      </c>
      <c r="BU145" s="273">
        <v>218951</v>
      </c>
      <c r="BV145" s="279" t="s">
        <v>83</v>
      </c>
      <c r="BW145" s="280" t="s">
        <v>63</v>
      </c>
      <c r="BX145" s="280" t="s">
        <v>157</v>
      </c>
      <c r="BY145" s="280" t="s">
        <v>157</v>
      </c>
      <c r="BZ145" s="280" t="s">
        <v>86</v>
      </c>
      <c r="CA145" s="280" t="s">
        <v>87</v>
      </c>
      <c r="CB145" s="280" t="s">
        <v>88</v>
      </c>
      <c r="CC145" s="280" t="s">
        <v>89</v>
      </c>
      <c r="CD145" s="281">
        <v>3</v>
      </c>
      <c r="CE145" s="277">
        <v>45170</v>
      </c>
      <c r="CF145" s="280">
        <v>1576</v>
      </c>
      <c r="CG145" s="280" t="s">
        <v>90</v>
      </c>
      <c r="CH145" s="280">
        <v>1576</v>
      </c>
      <c r="CI145" s="280" t="s">
        <v>80</v>
      </c>
      <c r="CJ145" s="280"/>
      <c r="CK145" s="280"/>
      <c r="CL145" s="280"/>
      <c r="CM145" s="280" t="s">
        <v>73</v>
      </c>
      <c r="CN145" s="280">
        <v>3</v>
      </c>
    </row>
    <row r="146" spans="1:92">
      <c r="A146" s="273">
        <v>740</v>
      </c>
      <c r="B146" s="273" t="s">
        <v>743</v>
      </c>
      <c r="C146" s="273" t="s">
        <v>744</v>
      </c>
      <c r="D146" s="273" t="s">
        <v>83</v>
      </c>
      <c r="E146" s="273" t="s">
        <v>194</v>
      </c>
      <c r="F146" s="273" t="s">
        <v>385</v>
      </c>
      <c r="G146" s="273" t="s">
        <v>741</v>
      </c>
      <c r="H146" s="274">
        <v>45170</v>
      </c>
      <c r="I146" s="273">
        <v>13908</v>
      </c>
      <c r="J146" s="273">
        <v>843</v>
      </c>
      <c r="K146" s="273">
        <v>533</v>
      </c>
      <c r="L146" s="273" t="s">
        <v>66</v>
      </c>
      <c r="M146" s="273">
        <v>216.12</v>
      </c>
      <c r="N146" s="273" t="s">
        <v>115</v>
      </c>
      <c r="W146" s="273">
        <v>236479</v>
      </c>
      <c r="X146" s="273" t="s">
        <v>64</v>
      </c>
      <c r="Y146" s="273" t="s">
        <v>75</v>
      </c>
      <c r="Z146" s="273" t="s">
        <v>173</v>
      </c>
      <c r="AA146" s="273" t="s">
        <v>173</v>
      </c>
      <c r="AB146" s="274">
        <v>45047</v>
      </c>
      <c r="AC146" s="273">
        <v>12189</v>
      </c>
      <c r="AD146" s="273">
        <v>45</v>
      </c>
      <c r="AE146" s="273">
        <v>0</v>
      </c>
      <c r="AF146" s="273" t="s">
        <v>90</v>
      </c>
      <c r="AG146" s="273" t="s">
        <v>424</v>
      </c>
      <c r="AH146" s="273" t="s">
        <v>745</v>
      </c>
      <c r="AI146" s="273" t="s">
        <v>199</v>
      </c>
      <c r="AJ146" s="273" t="s">
        <v>200</v>
      </c>
      <c r="AK146" s="273">
        <v>182348</v>
      </c>
      <c r="AL146" s="273" t="s">
        <v>83</v>
      </c>
      <c r="AM146" s="273" t="s">
        <v>404</v>
      </c>
      <c r="AN146" s="273" t="s">
        <v>456</v>
      </c>
      <c r="AO146" s="273" t="s">
        <v>457</v>
      </c>
      <c r="AP146" s="274">
        <v>45017</v>
      </c>
      <c r="AQ146" s="273">
        <v>14925</v>
      </c>
      <c r="AR146" s="273">
        <v>739</v>
      </c>
      <c r="AU146" s="273" t="s">
        <v>108</v>
      </c>
      <c r="BG146" s="273">
        <v>279137</v>
      </c>
      <c r="BH146" s="273" t="s">
        <v>64</v>
      </c>
      <c r="BI146" s="273" t="s">
        <v>75</v>
      </c>
      <c r="BJ146" s="273" t="s">
        <v>173</v>
      </c>
      <c r="BK146" s="273" t="s">
        <v>173</v>
      </c>
      <c r="BL146" s="274">
        <v>45139</v>
      </c>
      <c r="BM146" s="273">
        <v>13405</v>
      </c>
      <c r="BN146" s="273">
        <v>45</v>
      </c>
      <c r="BO146" s="273">
        <v>22490</v>
      </c>
      <c r="BP146" s="273" t="s">
        <v>80</v>
      </c>
      <c r="BQ146" s="273">
        <v>10862.67</v>
      </c>
      <c r="BR146" s="273" t="s">
        <v>81</v>
      </c>
      <c r="BS146" s="273" t="s">
        <v>329</v>
      </c>
      <c r="BT146" s="273">
        <v>15712</v>
      </c>
      <c r="BU146" s="273">
        <v>229726</v>
      </c>
      <c r="BV146" s="336" t="s">
        <v>83</v>
      </c>
      <c r="BW146" s="337" t="s">
        <v>63</v>
      </c>
      <c r="BX146" s="337" t="s">
        <v>157</v>
      </c>
      <c r="BY146" s="337" t="s">
        <v>157</v>
      </c>
      <c r="BZ146" s="337" t="s">
        <v>86</v>
      </c>
      <c r="CA146" s="337" t="s">
        <v>87</v>
      </c>
      <c r="CB146" s="337" t="s">
        <v>88</v>
      </c>
      <c r="CC146" s="337" t="s">
        <v>89</v>
      </c>
      <c r="CD146" s="338">
        <v>3</v>
      </c>
      <c r="CE146" s="335">
        <v>45200</v>
      </c>
      <c r="CF146" s="337">
        <v>1738</v>
      </c>
      <c r="CG146" s="337" t="s">
        <v>90</v>
      </c>
      <c r="CH146" s="337">
        <v>1738</v>
      </c>
      <c r="CI146" s="337" t="s">
        <v>80</v>
      </c>
      <c r="CJ146" s="337"/>
      <c r="CK146" s="337"/>
      <c r="CL146" s="337"/>
      <c r="CM146" s="337" t="s">
        <v>73</v>
      </c>
      <c r="CN146" s="337">
        <v>3</v>
      </c>
    </row>
    <row r="147" spans="1:92">
      <c r="A147" s="273">
        <v>762</v>
      </c>
      <c r="B147" s="273" t="s">
        <v>746</v>
      </c>
      <c r="C147" s="273" t="s">
        <v>436</v>
      </c>
      <c r="D147" s="273" t="s">
        <v>83</v>
      </c>
      <c r="E147" s="273" t="s">
        <v>194</v>
      </c>
      <c r="F147" s="273" t="s">
        <v>385</v>
      </c>
      <c r="G147" s="273" t="s">
        <v>741</v>
      </c>
      <c r="H147" s="274">
        <v>45200</v>
      </c>
      <c r="I147" s="273">
        <v>14243</v>
      </c>
      <c r="J147" s="273">
        <v>843</v>
      </c>
      <c r="W147" s="273">
        <v>254472</v>
      </c>
      <c r="X147" s="273" t="s">
        <v>64</v>
      </c>
      <c r="Y147" s="273" t="s">
        <v>75</v>
      </c>
      <c r="Z147" s="273" t="s">
        <v>173</v>
      </c>
      <c r="AA147" s="273" t="s">
        <v>173</v>
      </c>
      <c r="AB147" s="274">
        <v>45200</v>
      </c>
      <c r="AC147" s="273">
        <v>14064</v>
      </c>
      <c r="AD147" s="273">
        <v>45</v>
      </c>
      <c r="AE147" s="273">
        <v>0</v>
      </c>
      <c r="AF147" s="273" t="s">
        <v>90</v>
      </c>
      <c r="AG147" s="273" t="s">
        <v>747</v>
      </c>
      <c r="AH147" s="273" t="s">
        <v>748</v>
      </c>
      <c r="AI147" s="273" t="s">
        <v>123</v>
      </c>
      <c r="AJ147" s="273" t="s">
        <v>200</v>
      </c>
      <c r="AK147" s="273">
        <v>256203</v>
      </c>
      <c r="AL147" s="273" t="s">
        <v>83</v>
      </c>
      <c r="AM147" s="273" t="s">
        <v>404</v>
      </c>
      <c r="AN147" s="273" t="s">
        <v>456</v>
      </c>
      <c r="AO147" s="273" t="s">
        <v>457</v>
      </c>
      <c r="AP147" s="274">
        <v>45108</v>
      </c>
      <c r="AQ147" s="273">
        <v>15071</v>
      </c>
      <c r="AR147" s="273">
        <v>739</v>
      </c>
      <c r="AU147" s="273" t="s">
        <v>108</v>
      </c>
      <c r="BG147" s="273">
        <v>280743</v>
      </c>
      <c r="BH147" s="273" t="s">
        <v>64</v>
      </c>
      <c r="BI147" s="273" t="s">
        <v>75</v>
      </c>
      <c r="BJ147" s="273" t="s">
        <v>173</v>
      </c>
      <c r="BK147" s="273" t="s">
        <v>173</v>
      </c>
      <c r="BL147" s="274">
        <v>45139</v>
      </c>
      <c r="BM147" s="273">
        <v>13405</v>
      </c>
      <c r="BN147" s="273">
        <v>45</v>
      </c>
      <c r="BO147" s="273">
        <v>1914</v>
      </c>
      <c r="BP147" s="273" t="s">
        <v>80</v>
      </c>
      <c r="BQ147" s="273">
        <v>924.46199999999999</v>
      </c>
      <c r="BR147" s="273" t="s">
        <v>81</v>
      </c>
      <c r="BS147" s="273" t="s">
        <v>335</v>
      </c>
      <c r="BT147" s="273">
        <v>0</v>
      </c>
      <c r="BU147" s="273">
        <v>229732</v>
      </c>
      <c r="BV147" s="279" t="s">
        <v>83</v>
      </c>
      <c r="BW147" s="280" t="s">
        <v>63</v>
      </c>
      <c r="BX147" s="280" t="s">
        <v>157</v>
      </c>
      <c r="BY147" s="280" t="s">
        <v>157</v>
      </c>
      <c r="BZ147" s="280" t="s">
        <v>110</v>
      </c>
      <c r="CA147" s="280" t="s">
        <v>111</v>
      </c>
      <c r="CB147" s="280" t="s">
        <v>112</v>
      </c>
      <c r="CC147" s="280" t="s">
        <v>113</v>
      </c>
      <c r="CD147" s="281">
        <v>4</v>
      </c>
      <c r="CE147" s="277">
        <v>45200</v>
      </c>
      <c r="CF147" s="280"/>
      <c r="CG147" s="280"/>
      <c r="CH147" s="280"/>
      <c r="CI147" s="280" t="s">
        <v>80</v>
      </c>
      <c r="CJ147" s="280"/>
      <c r="CK147" s="280"/>
      <c r="CL147" s="280"/>
      <c r="CM147" s="280" t="s">
        <v>73</v>
      </c>
      <c r="CN147" s="280">
        <v>3</v>
      </c>
    </row>
    <row r="148" spans="1:92">
      <c r="A148" s="273">
        <v>763</v>
      </c>
      <c r="B148" s="273" t="s">
        <v>749</v>
      </c>
      <c r="C148" s="273" t="s">
        <v>750</v>
      </c>
      <c r="D148" s="273" t="s">
        <v>83</v>
      </c>
      <c r="E148" s="273" t="s">
        <v>194</v>
      </c>
      <c r="F148" s="273" t="s">
        <v>385</v>
      </c>
      <c r="G148" s="273" t="s">
        <v>741</v>
      </c>
      <c r="H148" s="274">
        <v>45200</v>
      </c>
      <c r="I148" s="273">
        <v>14243</v>
      </c>
      <c r="J148" s="273">
        <v>843</v>
      </c>
      <c r="K148" s="273">
        <v>0</v>
      </c>
      <c r="L148" s="273" t="s">
        <v>66</v>
      </c>
      <c r="N148" s="273" t="s">
        <v>107</v>
      </c>
      <c r="W148" s="273">
        <v>254497</v>
      </c>
      <c r="X148" s="273" t="s">
        <v>64</v>
      </c>
      <c r="Y148" s="273" t="s">
        <v>75</v>
      </c>
      <c r="Z148" s="273" t="s">
        <v>173</v>
      </c>
      <c r="AA148" s="273" t="s">
        <v>173</v>
      </c>
      <c r="AB148" s="274">
        <v>45200</v>
      </c>
      <c r="AC148" s="273">
        <v>14064</v>
      </c>
      <c r="AD148" s="273">
        <v>45</v>
      </c>
      <c r="AE148" s="273">
        <v>0</v>
      </c>
      <c r="AF148" s="273" t="s">
        <v>90</v>
      </c>
      <c r="AG148" s="273" t="s">
        <v>751</v>
      </c>
      <c r="AH148" s="273" t="s">
        <v>752</v>
      </c>
      <c r="AI148" s="273" t="s">
        <v>123</v>
      </c>
      <c r="AJ148" s="273" t="s">
        <v>200</v>
      </c>
      <c r="AK148" s="273">
        <v>256209</v>
      </c>
      <c r="AL148" s="273" t="s">
        <v>83</v>
      </c>
      <c r="AM148" s="273" t="s">
        <v>404</v>
      </c>
      <c r="AN148" s="273" t="s">
        <v>456</v>
      </c>
      <c r="AO148" s="273" t="s">
        <v>457</v>
      </c>
      <c r="AP148" s="274">
        <v>45108</v>
      </c>
      <c r="AQ148" s="273">
        <v>15662</v>
      </c>
      <c r="AR148" s="273">
        <v>739</v>
      </c>
      <c r="AU148" s="273" t="s">
        <v>108</v>
      </c>
      <c r="BG148" s="273">
        <v>285300</v>
      </c>
      <c r="BH148" s="273" t="s">
        <v>64</v>
      </c>
      <c r="BI148" s="273" t="s">
        <v>75</v>
      </c>
      <c r="BJ148" s="273" t="s">
        <v>173</v>
      </c>
      <c r="BK148" s="273" t="s">
        <v>173</v>
      </c>
      <c r="BL148" s="274">
        <v>45170</v>
      </c>
      <c r="BM148" s="273">
        <v>13732</v>
      </c>
      <c r="BN148" s="273">
        <v>45</v>
      </c>
      <c r="BO148" s="273">
        <v>4283</v>
      </c>
      <c r="BP148" s="273" t="s">
        <v>80</v>
      </c>
      <c r="BQ148" s="273">
        <v>1637.712125</v>
      </c>
      <c r="BR148" s="273" t="s">
        <v>81</v>
      </c>
      <c r="BS148" s="273" t="s">
        <v>342</v>
      </c>
      <c r="BT148" s="273">
        <v>2373</v>
      </c>
      <c r="BU148" s="273">
        <v>231902</v>
      </c>
      <c r="BV148" s="336" t="s">
        <v>83</v>
      </c>
      <c r="BW148" s="337" t="s">
        <v>63</v>
      </c>
      <c r="BX148" s="337" t="s">
        <v>157</v>
      </c>
      <c r="BY148" s="337" t="s">
        <v>157</v>
      </c>
      <c r="BZ148" s="337" t="s">
        <v>86</v>
      </c>
      <c r="CA148" s="337" t="s">
        <v>87</v>
      </c>
      <c r="CB148" s="337" t="s">
        <v>101</v>
      </c>
      <c r="CC148" s="337" t="s">
        <v>102</v>
      </c>
      <c r="CD148" s="338">
        <v>4</v>
      </c>
      <c r="CE148" s="335">
        <v>45200</v>
      </c>
      <c r="CF148" s="337">
        <v>22829</v>
      </c>
      <c r="CG148" s="337" t="s">
        <v>103</v>
      </c>
      <c r="CH148" s="337">
        <v>743.31223999999997</v>
      </c>
      <c r="CI148" s="337" t="s">
        <v>104</v>
      </c>
      <c r="CJ148" s="337"/>
      <c r="CK148" s="337"/>
      <c r="CL148" s="337"/>
      <c r="CM148" s="337" t="s">
        <v>73</v>
      </c>
      <c r="CN148" s="337">
        <v>3</v>
      </c>
    </row>
    <row r="149" spans="1:92">
      <c r="A149" s="273">
        <v>764</v>
      </c>
      <c r="B149" s="273" t="s">
        <v>753</v>
      </c>
      <c r="C149" s="273" t="s">
        <v>454</v>
      </c>
      <c r="D149" s="273" t="s">
        <v>83</v>
      </c>
      <c r="E149" s="273" t="s">
        <v>194</v>
      </c>
      <c r="F149" s="273" t="s">
        <v>385</v>
      </c>
      <c r="G149" s="273" t="s">
        <v>741</v>
      </c>
      <c r="H149" s="274">
        <v>45200</v>
      </c>
      <c r="I149" s="273">
        <v>14243</v>
      </c>
      <c r="J149" s="273">
        <v>843</v>
      </c>
      <c r="K149" s="273">
        <v>520</v>
      </c>
      <c r="L149" s="273" t="s">
        <v>66</v>
      </c>
      <c r="M149" s="273">
        <v>60.31</v>
      </c>
      <c r="N149" s="273" t="s">
        <v>115</v>
      </c>
      <c r="W149" s="273">
        <v>254496</v>
      </c>
      <c r="X149" s="273" t="s">
        <v>64</v>
      </c>
      <c r="Y149" s="273" t="s">
        <v>75</v>
      </c>
      <c r="Z149" s="273" t="s">
        <v>173</v>
      </c>
      <c r="AA149" s="273" t="s">
        <v>173</v>
      </c>
      <c r="AB149" s="274">
        <v>45200</v>
      </c>
      <c r="AC149" s="273">
        <v>14064</v>
      </c>
      <c r="AD149" s="273">
        <v>45</v>
      </c>
      <c r="AE149" s="273">
        <v>0</v>
      </c>
      <c r="AF149" s="273" t="s">
        <v>90</v>
      </c>
      <c r="AG149" s="273" t="s">
        <v>754</v>
      </c>
      <c r="AH149" s="273" t="s">
        <v>755</v>
      </c>
      <c r="AI149" s="273" t="s">
        <v>199</v>
      </c>
      <c r="AJ149" s="273" t="s">
        <v>200</v>
      </c>
      <c r="AK149" s="273">
        <v>256215</v>
      </c>
      <c r="AL149" s="273" t="s">
        <v>83</v>
      </c>
      <c r="AM149" s="273" t="s">
        <v>404</v>
      </c>
      <c r="AN149" s="273" t="s">
        <v>456</v>
      </c>
      <c r="AO149" s="273" t="s">
        <v>457</v>
      </c>
      <c r="AP149" s="274">
        <v>45200</v>
      </c>
      <c r="AQ149" s="273">
        <v>15217</v>
      </c>
      <c r="AR149" s="273">
        <v>739</v>
      </c>
      <c r="AU149" s="273" t="s">
        <v>108</v>
      </c>
      <c r="BG149" s="273">
        <v>282349</v>
      </c>
      <c r="BH149" s="273" t="s">
        <v>64</v>
      </c>
      <c r="BI149" s="273" t="s">
        <v>75</v>
      </c>
      <c r="BJ149" s="273" t="s">
        <v>173</v>
      </c>
      <c r="BK149" s="273" t="s">
        <v>173</v>
      </c>
      <c r="BL149" s="274">
        <v>45170</v>
      </c>
      <c r="BM149" s="273">
        <v>13732</v>
      </c>
      <c r="BN149" s="273">
        <v>45</v>
      </c>
      <c r="BO149" s="273">
        <v>17175</v>
      </c>
      <c r="BP149" s="273" t="s">
        <v>80</v>
      </c>
      <c r="BQ149" s="273">
        <v>8295.5249999999996</v>
      </c>
      <c r="BR149" s="273" t="s">
        <v>81</v>
      </c>
      <c r="BS149" s="273" t="s">
        <v>329</v>
      </c>
      <c r="BT149" s="273">
        <v>12552</v>
      </c>
      <c r="BU149" s="273">
        <v>248500</v>
      </c>
      <c r="BV149" s="279" t="s">
        <v>83</v>
      </c>
      <c r="BW149" s="280" t="s">
        <v>63</v>
      </c>
      <c r="BX149" s="280" t="s">
        <v>157</v>
      </c>
      <c r="BY149" s="280" t="s">
        <v>157</v>
      </c>
      <c r="BZ149" s="280" t="s">
        <v>110</v>
      </c>
      <c r="CA149" s="280" t="s">
        <v>111</v>
      </c>
      <c r="CB149" s="280" t="s">
        <v>117</v>
      </c>
      <c r="CC149" s="280" t="s">
        <v>118</v>
      </c>
      <c r="CD149" s="281">
        <v>5</v>
      </c>
      <c r="CE149" s="277">
        <v>45200</v>
      </c>
      <c r="CF149" s="280"/>
      <c r="CG149" s="280"/>
      <c r="CH149" s="280"/>
      <c r="CI149" s="280" t="s">
        <v>104</v>
      </c>
      <c r="CJ149" s="280"/>
      <c r="CK149" s="280"/>
      <c r="CL149" s="280"/>
      <c r="CM149" s="280" t="s">
        <v>73</v>
      </c>
      <c r="CN149" s="280">
        <v>3</v>
      </c>
    </row>
    <row r="150" spans="1:92">
      <c r="A150" s="273">
        <v>765</v>
      </c>
      <c r="B150" s="273" t="s">
        <v>756</v>
      </c>
      <c r="C150" s="273" t="s">
        <v>757</v>
      </c>
      <c r="D150" s="273" t="s">
        <v>64</v>
      </c>
      <c r="E150" s="273" t="s">
        <v>404</v>
      </c>
      <c r="F150" s="273" t="s">
        <v>596</v>
      </c>
      <c r="G150" s="273" t="s">
        <v>597</v>
      </c>
      <c r="H150" s="274">
        <v>45231</v>
      </c>
      <c r="I150" s="273">
        <v>14636</v>
      </c>
      <c r="J150" s="273">
        <v>869</v>
      </c>
      <c r="K150" s="273">
        <v>2988</v>
      </c>
      <c r="L150" s="273" t="s">
        <v>66</v>
      </c>
      <c r="M150" s="273">
        <v>176.66399999999999</v>
      </c>
      <c r="N150" s="273" t="s">
        <v>115</v>
      </c>
      <c r="W150" s="273">
        <v>274092</v>
      </c>
      <c r="X150" s="273" t="s">
        <v>64</v>
      </c>
      <c r="Y150" s="273" t="s">
        <v>75</v>
      </c>
      <c r="Z150" s="273" t="s">
        <v>173</v>
      </c>
      <c r="AA150" s="273" t="s">
        <v>173</v>
      </c>
      <c r="AB150" s="274">
        <v>45200</v>
      </c>
      <c r="AC150" s="273">
        <v>14064</v>
      </c>
      <c r="AD150" s="273">
        <v>45</v>
      </c>
      <c r="AE150" s="273">
        <v>0</v>
      </c>
      <c r="AF150" s="273" t="s">
        <v>90</v>
      </c>
      <c r="AG150" s="273" t="s">
        <v>758</v>
      </c>
      <c r="AH150" s="273" t="s">
        <v>759</v>
      </c>
      <c r="AI150" s="273" t="s">
        <v>199</v>
      </c>
      <c r="AJ150" s="273" t="s">
        <v>200</v>
      </c>
      <c r="AK150" s="273">
        <v>256221</v>
      </c>
      <c r="AL150" s="273" t="s">
        <v>83</v>
      </c>
      <c r="AM150" s="273" t="s">
        <v>404</v>
      </c>
      <c r="AN150" s="273" t="s">
        <v>456</v>
      </c>
      <c r="AO150" s="273" t="s">
        <v>736</v>
      </c>
      <c r="AP150" s="274">
        <v>44927</v>
      </c>
      <c r="AQ150" s="273">
        <v>14778</v>
      </c>
      <c r="AR150" s="273">
        <v>738</v>
      </c>
      <c r="AU150" s="273" t="s">
        <v>108</v>
      </c>
      <c r="BG150" s="273">
        <v>277520</v>
      </c>
      <c r="BH150" s="273" t="s">
        <v>64</v>
      </c>
      <c r="BI150" s="273" t="s">
        <v>75</v>
      </c>
      <c r="BJ150" s="273" t="s">
        <v>173</v>
      </c>
      <c r="BK150" s="273" t="s">
        <v>173</v>
      </c>
      <c r="BL150" s="274">
        <v>45170</v>
      </c>
      <c r="BM150" s="273">
        <v>13732</v>
      </c>
      <c r="BN150" s="273">
        <v>45</v>
      </c>
      <c r="BO150" s="273">
        <v>1162</v>
      </c>
      <c r="BP150" s="273" t="s">
        <v>80</v>
      </c>
      <c r="BQ150" s="273">
        <v>561.24599999999998</v>
      </c>
      <c r="BR150" s="273" t="s">
        <v>81</v>
      </c>
      <c r="BS150" s="273" t="s">
        <v>335</v>
      </c>
      <c r="BT150" s="273">
        <v>0</v>
      </c>
      <c r="BU150" s="273">
        <v>248507</v>
      </c>
      <c r="BV150" s="336" t="s">
        <v>83</v>
      </c>
      <c r="BW150" s="337" t="s">
        <v>63</v>
      </c>
      <c r="BX150" s="337" t="s">
        <v>157</v>
      </c>
      <c r="BY150" s="337" t="s">
        <v>157</v>
      </c>
      <c r="BZ150" s="337" t="s">
        <v>126</v>
      </c>
      <c r="CA150" s="337" t="s">
        <v>127</v>
      </c>
      <c r="CB150" s="337" t="s">
        <v>128</v>
      </c>
      <c r="CC150" s="337" t="s">
        <v>129</v>
      </c>
      <c r="CD150" s="338">
        <v>6</v>
      </c>
      <c r="CE150" s="335">
        <v>45200</v>
      </c>
      <c r="CF150" s="337"/>
      <c r="CG150" s="337"/>
      <c r="CH150" s="337"/>
      <c r="CI150" s="337" t="s">
        <v>80</v>
      </c>
      <c r="CJ150" s="337"/>
      <c r="CK150" s="337"/>
      <c r="CL150" s="337"/>
      <c r="CM150" s="337" t="s">
        <v>73</v>
      </c>
      <c r="CN150" s="337">
        <v>3</v>
      </c>
    </row>
    <row r="151" spans="1:92">
      <c r="A151" s="273">
        <v>766</v>
      </c>
      <c r="B151" s="273" t="s">
        <v>760</v>
      </c>
      <c r="C151" s="273" t="s">
        <v>385</v>
      </c>
      <c r="D151" s="273" t="s">
        <v>64</v>
      </c>
      <c r="E151" s="273" t="s">
        <v>404</v>
      </c>
      <c r="F151" s="273" t="s">
        <v>596</v>
      </c>
      <c r="G151" s="273" t="s">
        <v>597</v>
      </c>
      <c r="H151" s="274">
        <v>45261</v>
      </c>
      <c r="I151" s="273">
        <v>17093</v>
      </c>
      <c r="J151" s="273">
        <v>869</v>
      </c>
      <c r="W151" s="273">
        <v>315951</v>
      </c>
      <c r="X151" s="273" t="s">
        <v>64</v>
      </c>
      <c r="Y151" s="273" t="s">
        <v>75</v>
      </c>
      <c r="Z151" s="273" t="s">
        <v>173</v>
      </c>
      <c r="AA151" s="273" t="s">
        <v>173</v>
      </c>
      <c r="AB151" s="274">
        <v>45200</v>
      </c>
      <c r="AC151" s="273">
        <v>14067</v>
      </c>
      <c r="AD151" s="273">
        <v>45</v>
      </c>
      <c r="AK151" s="273">
        <v>249919</v>
      </c>
      <c r="AL151" s="273" t="s">
        <v>83</v>
      </c>
      <c r="AM151" s="273" t="s">
        <v>404</v>
      </c>
      <c r="AN151" s="273" t="s">
        <v>456</v>
      </c>
      <c r="AO151" s="273" t="s">
        <v>736</v>
      </c>
      <c r="AP151" s="274">
        <v>44927</v>
      </c>
      <c r="AQ151" s="273">
        <v>15362</v>
      </c>
      <c r="AR151" s="273">
        <v>738</v>
      </c>
      <c r="AU151" s="273" t="s">
        <v>108</v>
      </c>
      <c r="BG151" s="273">
        <v>283774</v>
      </c>
      <c r="BH151" s="273" t="s">
        <v>64</v>
      </c>
      <c r="BI151" s="273" t="s">
        <v>75</v>
      </c>
      <c r="BJ151" s="273" t="s">
        <v>173</v>
      </c>
      <c r="BK151" s="273" t="s">
        <v>173</v>
      </c>
      <c r="BL151" s="274">
        <v>45200</v>
      </c>
      <c r="BM151" s="273">
        <v>14067</v>
      </c>
      <c r="BN151" s="273">
        <v>45</v>
      </c>
      <c r="BO151" s="273">
        <v>4183</v>
      </c>
      <c r="BP151" s="273" t="s">
        <v>80</v>
      </c>
      <c r="BQ151" s="273">
        <v>1599.4746250000001</v>
      </c>
      <c r="BR151" s="273" t="s">
        <v>81</v>
      </c>
      <c r="BS151" s="273" t="s">
        <v>342</v>
      </c>
      <c r="BT151" s="273">
        <v>2530</v>
      </c>
      <c r="BU151" s="273">
        <v>249919</v>
      </c>
      <c r="BV151" s="279" t="s">
        <v>83</v>
      </c>
      <c r="BW151" s="280" t="s">
        <v>63</v>
      </c>
      <c r="BX151" s="280" t="s">
        <v>157</v>
      </c>
      <c r="BY151" s="280" t="s">
        <v>157</v>
      </c>
      <c r="BZ151" s="280" t="s">
        <v>126</v>
      </c>
      <c r="CA151" s="280" t="s">
        <v>127</v>
      </c>
      <c r="CB151" s="280" t="s">
        <v>133</v>
      </c>
      <c r="CC151" s="280" t="s">
        <v>134</v>
      </c>
      <c r="CD151" s="281">
        <v>7</v>
      </c>
      <c r="CE151" s="277">
        <v>45200</v>
      </c>
      <c r="CF151" s="280"/>
      <c r="CG151" s="280"/>
      <c r="CH151" s="280"/>
      <c r="CI151" s="280" t="s">
        <v>104</v>
      </c>
      <c r="CJ151" s="280"/>
      <c r="CK151" s="280"/>
      <c r="CL151" s="280"/>
      <c r="CM151" s="280" t="s">
        <v>73</v>
      </c>
      <c r="CN151" s="280">
        <v>3</v>
      </c>
    </row>
    <row r="152" spans="1:92">
      <c r="A152" s="273">
        <v>767</v>
      </c>
      <c r="B152" s="273" t="s">
        <v>761</v>
      </c>
      <c r="C152" s="273" t="s">
        <v>762</v>
      </c>
      <c r="D152" s="273" t="s">
        <v>64</v>
      </c>
      <c r="E152" s="273" t="s">
        <v>404</v>
      </c>
      <c r="F152" s="273" t="s">
        <v>596</v>
      </c>
      <c r="G152" s="273" t="s">
        <v>597</v>
      </c>
      <c r="H152" s="274">
        <v>45261</v>
      </c>
      <c r="I152" s="273">
        <v>17093</v>
      </c>
      <c r="J152" s="273">
        <v>869</v>
      </c>
      <c r="K152" s="273">
        <v>0</v>
      </c>
      <c r="L152" s="273" t="s">
        <v>66</v>
      </c>
      <c r="N152" s="273" t="s">
        <v>107</v>
      </c>
      <c r="W152" s="273">
        <v>315976</v>
      </c>
      <c r="X152" s="273" t="s">
        <v>64</v>
      </c>
      <c r="Y152" s="273" t="s">
        <v>75</v>
      </c>
      <c r="Z152" s="273" t="s">
        <v>173</v>
      </c>
      <c r="AA152" s="273" t="s">
        <v>173</v>
      </c>
      <c r="AB152" s="274">
        <v>45200</v>
      </c>
      <c r="AC152" s="273">
        <v>14067</v>
      </c>
      <c r="AD152" s="273">
        <v>45</v>
      </c>
      <c r="AK152" s="273">
        <v>265251</v>
      </c>
      <c r="AL152" s="273" t="s">
        <v>83</v>
      </c>
      <c r="AM152" s="273" t="s">
        <v>404</v>
      </c>
      <c r="AN152" s="273" t="s">
        <v>456</v>
      </c>
      <c r="AO152" s="273" t="s">
        <v>736</v>
      </c>
      <c r="AP152" s="274">
        <v>44927</v>
      </c>
      <c r="AQ152" s="273">
        <v>15512</v>
      </c>
      <c r="AR152" s="273">
        <v>738</v>
      </c>
      <c r="AU152" s="273" t="s">
        <v>108</v>
      </c>
      <c r="BG152" s="273">
        <v>284700</v>
      </c>
      <c r="BH152" s="273" t="s">
        <v>64</v>
      </c>
      <c r="BI152" s="273" t="s">
        <v>75</v>
      </c>
      <c r="BJ152" s="273" t="s">
        <v>173</v>
      </c>
      <c r="BK152" s="273" t="s">
        <v>173</v>
      </c>
      <c r="BL152" s="274">
        <v>45200</v>
      </c>
      <c r="BM152" s="273">
        <v>14067</v>
      </c>
      <c r="BN152" s="273">
        <v>45</v>
      </c>
      <c r="BO152" s="273">
        <v>16857</v>
      </c>
      <c r="BP152" s="273" t="s">
        <v>80</v>
      </c>
      <c r="BQ152" s="273">
        <v>8141.9309999999996</v>
      </c>
      <c r="BR152" s="273" t="s">
        <v>81</v>
      </c>
      <c r="BS152" s="273" t="s">
        <v>329</v>
      </c>
      <c r="BT152" s="273">
        <v>12701</v>
      </c>
      <c r="BU152" s="273">
        <v>265251</v>
      </c>
      <c r="BV152" s="336" t="s">
        <v>83</v>
      </c>
      <c r="BW152" s="337" t="s">
        <v>63</v>
      </c>
      <c r="BX152" s="337" t="s">
        <v>157</v>
      </c>
      <c r="BY152" s="337" t="s">
        <v>157</v>
      </c>
      <c r="BZ152" s="337" t="s">
        <v>138</v>
      </c>
      <c r="CA152" s="337" t="s">
        <v>139</v>
      </c>
      <c r="CB152" s="337" t="s">
        <v>140</v>
      </c>
      <c r="CC152" s="337" t="s">
        <v>141</v>
      </c>
      <c r="CD152" s="338">
        <v>9</v>
      </c>
      <c r="CE152" s="335">
        <v>45200</v>
      </c>
      <c r="CF152" s="337">
        <v>0</v>
      </c>
      <c r="CG152" s="337" t="s">
        <v>90</v>
      </c>
      <c r="CH152" s="337">
        <v>0</v>
      </c>
      <c r="CI152" s="337" t="s">
        <v>80</v>
      </c>
      <c r="CJ152" s="337"/>
      <c r="CK152" s="337"/>
      <c r="CL152" s="337"/>
      <c r="CM152" s="337" t="s">
        <v>73</v>
      </c>
      <c r="CN152" s="337">
        <v>3</v>
      </c>
    </row>
    <row r="153" spans="1:92">
      <c r="A153" s="273">
        <v>768</v>
      </c>
      <c r="B153" s="273" t="s">
        <v>763</v>
      </c>
      <c r="C153" s="273" t="s">
        <v>764</v>
      </c>
      <c r="D153" s="273" t="s">
        <v>64</v>
      </c>
      <c r="E153" s="273" t="s">
        <v>404</v>
      </c>
      <c r="F153" s="273" t="s">
        <v>596</v>
      </c>
      <c r="G153" s="273" t="s">
        <v>597</v>
      </c>
      <c r="H153" s="274">
        <v>45261</v>
      </c>
      <c r="I153" s="273">
        <v>17093</v>
      </c>
      <c r="J153" s="273">
        <v>869</v>
      </c>
      <c r="K153" s="273">
        <v>939</v>
      </c>
      <c r="L153" s="273" t="s">
        <v>66</v>
      </c>
      <c r="M153" s="273">
        <v>53.723999999999997</v>
      </c>
      <c r="N153" s="273" t="s">
        <v>115</v>
      </c>
      <c r="W153" s="273">
        <v>315975</v>
      </c>
      <c r="X153" s="273" t="s">
        <v>64</v>
      </c>
      <c r="Y153" s="273" t="s">
        <v>75</v>
      </c>
      <c r="Z153" s="273" t="s">
        <v>173</v>
      </c>
      <c r="AA153" s="273" t="s">
        <v>173</v>
      </c>
      <c r="AB153" s="274">
        <v>45200</v>
      </c>
      <c r="AC153" s="273">
        <v>14067</v>
      </c>
      <c r="AD153" s="273">
        <v>45</v>
      </c>
      <c r="AK153" s="273">
        <v>265871</v>
      </c>
      <c r="AL153" s="273" t="s">
        <v>83</v>
      </c>
      <c r="AM153" s="273" t="s">
        <v>404</v>
      </c>
      <c r="AN153" s="273" t="s">
        <v>456</v>
      </c>
      <c r="AO153" s="273" t="s">
        <v>736</v>
      </c>
      <c r="AP153" s="274">
        <v>45017</v>
      </c>
      <c r="AQ153" s="273">
        <v>14924</v>
      </c>
      <c r="AR153" s="273">
        <v>738</v>
      </c>
      <c r="AU153" s="273" t="s">
        <v>108</v>
      </c>
      <c r="BG153" s="273">
        <v>279126</v>
      </c>
      <c r="BH153" s="273" t="s">
        <v>64</v>
      </c>
      <c r="BI153" s="273" t="s">
        <v>75</v>
      </c>
      <c r="BJ153" s="273" t="s">
        <v>173</v>
      </c>
      <c r="BK153" s="273" t="s">
        <v>173</v>
      </c>
      <c r="BL153" s="274">
        <v>45200</v>
      </c>
      <c r="BM153" s="273">
        <v>14067</v>
      </c>
      <c r="BN153" s="273">
        <v>45</v>
      </c>
      <c r="BO153" s="273">
        <v>967</v>
      </c>
      <c r="BP153" s="273" t="s">
        <v>80</v>
      </c>
      <c r="BQ153" s="273">
        <v>467.06099999999998</v>
      </c>
      <c r="BR153" s="273" t="s">
        <v>81</v>
      </c>
      <c r="BS153" s="273" t="s">
        <v>335</v>
      </c>
      <c r="BT153" s="273">
        <v>0</v>
      </c>
      <c r="BU153" s="273">
        <v>265871</v>
      </c>
      <c r="BV153" s="279" t="s">
        <v>83</v>
      </c>
      <c r="BW153" s="280" t="s">
        <v>63</v>
      </c>
      <c r="BX153" s="280" t="s">
        <v>157</v>
      </c>
      <c r="BY153" s="280" t="s">
        <v>157</v>
      </c>
      <c r="BZ153" s="280" t="s">
        <v>151</v>
      </c>
      <c r="CA153" s="280" t="s">
        <v>152</v>
      </c>
      <c r="CB153" s="280" t="s">
        <v>153</v>
      </c>
      <c r="CC153" s="280" t="s">
        <v>154</v>
      </c>
      <c r="CD153" s="281">
        <v>10</v>
      </c>
      <c r="CE153" s="277">
        <v>45200</v>
      </c>
      <c r="CF153" s="280">
        <v>1738</v>
      </c>
      <c r="CG153" s="280" t="s">
        <v>90</v>
      </c>
      <c r="CH153" s="280">
        <v>1738</v>
      </c>
      <c r="CI153" s="280" t="s">
        <v>80</v>
      </c>
      <c r="CJ153" s="280"/>
      <c r="CK153" s="280"/>
      <c r="CL153" s="280"/>
      <c r="CM153" s="280" t="s">
        <v>73</v>
      </c>
      <c r="CN153" s="280">
        <v>3</v>
      </c>
    </row>
    <row r="154" spans="1:92">
      <c r="A154" s="273">
        <v>769</v>
      </c>
      <c r="B154" s="273" t="s">
        <v>765</v>
      </c>
      <c r="C154" s="273" t="s">
        <v>766</v>
      </c>
      <c r="D154" s="273" t="s">
        <v>64</v>
      </c>
      <c r="E154" s="273" t="s">
        <v>404</v>
      </c>
      <c r="F154" s="273" t="s">
        <v>767</v>
      </c>
      <c r="G154" s="273" t="s">
        <v>768</v>
      </c>
      <c r="H154" s="274">
        <v>44927</v>
      </c>
      <c r="I154" s="273">
        <v>11284</v>
      </c>
      <c r="J154" s="273">
        <v>871</v>
      </c>
      <c r="W154" s="273">
        <v>141123</v>
      </c>
      <c r="X154" s="273" t="s">
        <v>64</v>
      </c>
      <c r="Y154" s="273" t="s">
        <v>75</v>
      </c>
      <c r="Z154" s="273" t="s">
        <v>173</v>
      </c>
      <c r="AA154" s="273" t="s">
        <v>173</v>
      </c>
      <c r="AB154" s="274">
        <v>45200</v>
      </c>
      <c r="AC154" s="273">
        <v>15147</v>
      </c>
      <c r="AD154" s="273">
        <v>45</v>
      </c>
      <c r="AK154" s="273">
        <v>318126</v>
      </c>
      <c r="AL154" s="273" t="s">
        <v>83</v>
      </c>
      <c r="AM154" s="273" t="s">
        <v>404</v>
      </c>
      <c r="AN154" s="273" t="s">
        <v>456</v>
      </c>
      <c r="AO154" s="273" t="s">
        <v>736</v>
      </c>
      <c r="AP154" s="274">
        <v>45108</v>
      </c>
      <c r="AQ154" s="273">
        <v>15070</v>
      </c>
      <c r="AR154" s="273">
        <v>738</v>
      </c>
      <c r="AU154" s="273" t="s">
        <v>108</v>
      </c>
      <c r="BG154" s="273">
        <v>280732</v>
      </c>
      <c r="BH154" s="273" t="s">
        <v>64</v>
      </c>
      <c r="BI154" s="273" t="s">
        <v>75</v>
      </c>
      <c r="BJ154" s="273" t="s">
        <v>173</v>
      </c>
      <c r="BK154" s="273" t="s">
        <v>173</v>
      </c>
      <c r="BL154" s="274">
        <v>45231</v>
      </c>
      <c r="BM154" s="273">
        <v>14435</v>
      </c>
      <c r="BN154" s="273">
        <v>45</v>
      </c>
      <c r="BO154" s="273">
        <v>3915</v>
      </c>
      <c r="BP154" s="273" t="s">
        <v>80</v>
      </c>
      <c r="BQ154" s="273">
        <v>1581.4153125</v>
      </c>
      <c r="BR154" s="273" t="s">
        <v>81</v>
      </c>
      <c r="BS154" s="273" t="s">
        <v>342</v>
      </c>
      <c r="BT154" s="273">
        <v>2593</v>
      </c>
      <c r="BU154" s="273">
        <v>268803</v>
      </c>
      <c r="BV154" s="336" t="s">
        <v>83</v>
      </c>
      <c r="BW154" s="337" t="s">
        <v>63</v>
      </c>
      <c r="BX154" s="337" t="s">
        <v>157</v>
      </c>
      <c r="BY154" s="337" t="s">
        <v>157</v>
      </c>
      <c r="BZ154" s="337" t="s">
        <v>151</v>
      </c>
      <c r="CA154" s="337" t="s">
        <v>152</v>
      </c>
      <c r="CB154" s="337" t="s">
        <v>161</v>
      </c>
      <c r="CC154" s="337" t="s">
        <v>162</v>
      </c>
      <c r="CD154" s="338">
        <v>11</v>
      </c>
      <c r="CE154" s="335">
        <v>45200</v>
      </c>
      <c r="CF154" s="337">
        <v>1390</v>
      </c>
      <c r="CG154" s="337" t="s">
        <v>90</v>
      </c>
      <c r="CH154" s="337">
        <v>1390</v>
      </c>
      <c r="CI154" s="337" t="s">
        <v>80</v>
      </c>
      <c r="CJ154" s="337"/>
      <c r="CK154" s="337"/>
      <c r="CL154" s="337"/>
      <c r="CM154" s="337" t="s">
        <v>73</v>
      </c>
      <c r="CN154" s="337">
        <v>3</v>
      </c>
    </row>
    <row r="155" spans="1:92">
      <c r="A155" s="273">
        <v>770</v>
      </c>
      <c r="B155" s="273" t="s">
        <v>769</v>
      </c>
      <c r="C155" s="273" t="s">
        <v>770</v>
      </c>
      <c r="D155" s="273" t="s">
        <v>64</v>
      </c>
      <c r="E155" s="273" t="s">
        <v>404</v>
      </c>
      <c r="F155" s="273" t="s">
        <v>767</v>
      </c>
      <c r="G155" s="273" t="s">
        <v>768</v>
      </c>
      <c r="H155" s="274">
        <v>44927</v>
      </c>
      <c r="I155" s="273">
        <v>11284</v>
      </c>
      <c r="J155" s="273">
        <v>871</v>
      </c>
      <c r="K155" s="273">
        <v>0</v>
      </c>
      <c r="L155" s="273" t="s">
        <v>66</v>
      </c>
      <c r="N155" s="273" t="s">
        <v>107</v>
      </c>
      <c r="W155" s="273">
        <v>141148</v>
      </c>
      <c r="X155" s="273" t="s">
        <v>64</v>
      </c>
      <c r="Y155" s="273" t="s">
        <v>75</v>
      </c>
      <c r="Z155" s="273" t="s">
        <v>173</v>
      </c>
      <c r="AA155" s="273" t="s">
        <v>173</v>
      </c>
      <c r="AB155" s="274">
        <v>45200</v>
      </c>
      <c r="AC155" s="273">
        <v>15147</v>
      </c>
      <c r="AD155" s="273">
        <v>45</v>
      </c>
      <c r="AK155" s="273">
        <v>318137</v>
      </c>
      <c r="AL155" s="273" t="s">
        <v>83</v>
      </c>
      <c r="AM155" s="273" t="s">
        <v>404</v>
      </c>
      <c r="AN155" s="273" t="s">
        <v>456</v>
      </c>
      <c r="AO155" s="273" t="s">
        <v>736</v>
      </c>
      <c r="AP155" s="274">
        <v>45108</v>
      </c>
      <c r="AQ155" s="273">
        <v>15661</v>
      </c>
      <c r="AR155" s="273">
        <v>738</v>
      </c>
      <c r="AU155" s="273" t="s">
        <v>108</v>
      </c>
      <c r="BG155" s="273">
        <v>285296</v>
      </c>
      <c r="BH155" s="273" t="s">
        <v>64</v>
      </c>
      <c r="BI155" s="273" t="s">
        <v>75</v>
      </c>
      <c r="BJ155" s="273" t="s">
        <v>173</v>
      </c>
      <c r="BK155" s="273" t="s">
        <v>173</v>
      </c>
      <c r="BL155" s="274">
        <v>45231</v>
      </c>
      <c r="BM155" s="273">
        <v>14435</v>
      </c>
      <c r="BN155" s="273">
        <v>45</v>
      </c>
      <c r="BO155" s="273">
        <v>13910</v>
      </c>
      <c r="BP155" s="273" t="s">
        <v>80</v>
      </c>
      <c r="BQ155" s="273">
        <v>6718.53</v>
      </c>
      <c r="BR155" s="273" t="s">
        <v>81</v>
      </c>
      <c r="BS155" s="273" t="s">
        <v>329</v>
      </c>
      <c r="BT155" s="273">
        <v>10465</v>
      </c>
      <c r="BU155" s="273">
        <v>293571</v>
      </c>
      <c r="BV155" s="279" t="s">
        <v>83</v>
      </c>
      <c r="BW155" s="280" t="s">
        <v>63</v>
      </c>
      <c r="BX155" s="280" t="s">
        <v>157</v>
      </c>
      <c r="BY155" s="280" t="s">
        <v>157</v>
      </c>
      <c r="BZ155" s="280" t="s">
        <v>167</v>
      </c>
      <c r="CA155" s="280" t="s">
        <v>168</v>
      </c>
      <c r="CB155" s="280" t="s">
        <v>353</v>
      </c>
      <c r="CC155" s="280" t="s">
        <v>354</v>
      </c>
      <c r="CD155" s="281">
        <v>13</v>
      </c>
      <c r="CE155" s="277">
        <v>45200</v>
      </c>
      <c r="CF155" s="280">
        <v>865</v>
      </c>
      <c r="CG155" s="280" t="s">
        <v>90</v>
      </c>
      <c r="CH155" s="280">
        <v>865</v>
      </c>
      <c r="CI155" s="280" t="s">
        <v>80</v>
      </c>
      <c r="CJ155" s="280"/>
      <c r="CK155" s="280"/>
      <c r="CL155" s="280"/>
      <c r="CM155" s="280" t="s">
        <v>73</v>
      </c>
      <c r="CN155" s="280">
        <v>3</v>
      </c>
    </row>
    <row r="156" spans="1:92">
      <c r="A156" s="273">
        <v>771</v>
      </c>
      <c r="B156" s="273" t="s">
        <v>771</v>
      </c>
      <c r="C156" s="273" t="s">
        <v>772</v>
      </c>
      <c r="D156" s="273" t="s">
        <v>64</v>
      </c>
      <c r="E156" s="273" t="s">
        <v>404</v>
      </c>
      <c r="F156" s="273" t="s">
        <v>767</v>
      </c>
      <c r="G156" s="273" t="s">
        <v>768</v>
      </c>
      <c r="H156" s="274">
        <v>44927</v>
      </c>
      <c r="I156" s="273">
        <v>11284</v>
      </c>
      <c r="J156" s="273">
        <v>871</v>
      </c>
      <c r="K156" s="273">
        <v>714</v>
      </c>
      <c r="L156" s="273" t="s">
        <v>66</v>
      </c>
      <c r="M156" s="273">
        <v>81.896157000000002</v>
      </c>
      <c r="N156" s="273" t="s">
        <v>115</v>
      </c>
      <c r="W156" s="273">
        <v>141147</v>
      </c>
      <c r="X156" s="273" t="s">
        <v>64</v>
      </c>
      <c r="Y156" s="273" t="s">
        <v>75</v>
      </c>
      <c r="Z156" s="273" t="s">
        <v>173</v>
      </c>
      <c r="AA156" s="273" t="s">
        <v>173</v>
      </c>
      <c r="AB156" s="274">
        <v>45200</v>
      </c>
      <c r="AC156" s="273">
        <v>15147</v>
      </c>
      <c r="AD156" s="273">
        <v>45</v>
      </c>
      <c r="AK156" s="273">
        <v>318142</v>
      </c>
      <c r="AL156" s="273" t="s">
        <v>83</v>
      </c>
      <c r="AM156" s="273" t="s">
        <v>404</v>
      </c>
      <c r="AN156" s="273" t="s">
        <v>456</v>
      </c>
      <c r="AO156" s="273" t="s">
        <v>736</v>
      </c>
      <c r="AP156" s="274">
        <v>45200</v>
      </c>
      <c r="AQ156" s="273">
        <v>15216</v>
      </c>
      <c r="AR156" s="273">
        <v>738</v>
      </c>
      <c r="AU156" s="273" t="s">
        <v>108</v>
      </c>
      <c r="BG156" s="273">
        <v>282338</v>
      </c>
      <c r="BH156" s="273" t="s">
        <v>64</v>
      </c>
      <c r="BI156" s="273" t="s">
        <v>75</v>
      </c>
      <c r="BJ156" s="273" t="s">
        <v>173</v>
      </c>
      <c r="BK156" s="273" t="s">
        <v>173</v>
      </c>
      <c r="BL156" s="274">
        <v>45231</v>
      </c>
      <c r="BM156" s="273">
        <v>14435</v>
      </c>
      <c r="BN156" s="273">
        <v>45</v>
      </c>
      <c r="BO156" s="273">
        <v>1019</v>
      </c>
      <c r="BP156" s="273" t="s">
        <v>80</v>
      </c>
      <c r="BQ156" s="273">
        <v>492.17700000000002</v>
      </c>
      <c r="BR156" s="273" t="s">
        <v>81</v>
      </c>
      <c r="BS156" s="273" t="s">
        <v>335</v>
      </c>
      <c r="BT156" s="273">
        <v>0</v>
      </c>
      <c r="BU156" s="273">
        <v>293578</v>
      </c>
      <c r="BV156" s="336" t="s">
        <v>83</v>
      </c>
      <c r="BW156" s="337" t="s">
        <v>63</v>
      </c>
      <c r="BX156" s="337" t="s">
        <v>157</v>
      </c>
      <c r="BY156" s="337" t="s">
        <v>157</v>
      </c>
      <c r="BZ156" s="337" t="s">
        <v>167</v>
      </c>
      <c r="CA156" s="337" t="s">
        <v>168</v>
      </c>
      <c r="CB156" s="337" t="s">
        <v>169</v>
      </c>
      <c r="CC156" s="337" t="s">
        <v>170</v>
      </c>
      <c r="CD156" s="338">
        <v>12</v>
      </c>
      <c r="CE156" s="335">
        <v>45200</v>
      </c>
      <c r="CF156" s="337">
        <v>0</v>
      </c>
      <c r="CG156" s="337" t="s">
        <v>90</v>
      </c>
      <c r="CH156" s="337">
        <v>0</v>
      </c>
      <c r="CI156" s="337" t="s">
        <v>80</v>
      </c>
      <c r="CJ156" s="337"/>
      <c r="CK156" s="337"/>
      <c r="CL156" s="337"/>
      <c r="CM156" s="337" t="s">
        <v>73</v>
      </c>
      <c r="CN156" s="337">
        <v>3</v>
      </c>
    </row>
    <row r="157" spans="1:92">
      <c r="A157" s="273">
        <v>772</v>
      </c>
      <c r="B157" s="273" t="s">
        <v>773</v>
      </c>
      <c r="C157" s="273" t="s">
        <v>737</v>
      </c>
      <c r="D157" s="273" t="s">
        <v>64</v>
      </c>
      <c r="E157" s="273" t="s">
        <v>404</v>
      </c>
      <c r="F157" s="273" t="s">
        <v>767</v>
      </c>
      <c r="G157" s="273" t="s">
        <v>768</v>
      </c>
      <c r="H157" s="274">
        <v>44958</v>
      </c>
      <c r="I157" s="273">
        <v>11446</v>
      </c>
      <c r="J157" s="273">
        <v>871</v>
      </c>
      <c r="W157" s="273">
        <v>145821</v>
      </c>
      <c r="X157" s="273" t="s">
        <v>64</v>
      </c>
      <c r="Y157" s="273" t="s">
        <v>75</v>
      </c>
      <c r="Z157" s="273" t="s">
        <v>173</v>
      </c>
      <c r="AA157" s="273" t="s">
        <v>173</v>
      </c>
      <c r="AB157" s="274">
        <v>45200</v>
      </c>
      <c r="AC157" s="273">
        <v>15147</v>
      </c>
      <c r="AD157" s="273">
        <v>45</v>
      </c>
      <c r="AK157" s="273">
        <v>318147</v>
      </c>
      <c r="AL157" s="273" t="s">
        <v>83</v>
      </c>
      <c r="AM157" s="273" t="s">
        <v>404</v>
      </c>
      <c r="AN157" s="273" t="s">
        <v>456</v>
      </c>
      <c r="AO157" s="273" t="s">
        <v>744</v>
      </c>
      <c r="AP157" s="274">
        <v>44927</v>
      </c>
      <c r="AQ157" s="273">
        <v>14780</v>
      </c>
      <c r="AR157" s="273">
        <v>740</v>
      </c>
      <c r="AU157" s="273" t="s">
        <v>108</v>
      </c>
      <c r="BG157" s="273">
        <v>277542</v>
      </c>
      <c r="BH157" s="273" t="s">
        <v>64</v>
      </c>
      <c r="BI157" s="273" t="s">
        <v>75</v>
      </c>
      <c r="BJ157" s="273" t="s">
        <v>173</v>
      </c>
      <c r="BK157" s="273" t="s">
        <v>173</v>
      </c>
      <c r="BL157" s="274">
        <v>45261</v>
      </c>
      <c r="BM157" s="273">
        <v>16912</v>
      </c>
      <c r="BN157" s="273">
        <v>45</v>
      </c>
      <c r="BO157" s="273">
        <v>4260</v>
      </c>
      <c r="BP157" s="273" t="s">
        <v>80</v>
      </c>
      <c r="BQ157" s="273">
        <v>1720.7737500000001</v>
      </c>
      <c r="BR157" s="273" t="s">
        <v>81</v>
      </c>
      <c r="BS157" s="273" t="s">
        <v>342</v>
      </c>
      <c r="BT157" s="273">
        <v>2818</v>
      </c>
      <c r="BU157" s="273">
        <v>311209</v>
      </c>
      <c r="BV157" s="279" t="s">
        <v>83</v>
      </c>
      <c r="BW157" s="280" t="s">
        <v>63</v>
      </c>
      <c r="BX157" s="280" t="s">
        <v>157</v>
      </c>
      <c r="BY157" s="280" t="s">
        <v>157</v>
      </c>
      <c r="BZ157" s="280" t="s">
        <v>167</v>
      </c>
      <c r="CA157" s="280" t="s">
        <v>168</v>
      </c>
      <c r="CB157" s="280" t="s">
        <v>313</v>
      </c>
      <c r="CC157" s="280" t="s">
        <v>314</v>
      </c>
      <c r="CD157" s="281">
        <v>14</v>
      </c>
      <c r="CE157" s="277">
        <v>45200</v>
      </c>
      <c r="CF157" s="280">
        <v>0</v>
      </c>
      <c r="CG157" s="280" t="s">
        <v>90</v>
      </c>
      <c r="CH157" s="280">
        <v>0</v>
      </c>
      <c r="CI157" s="280" t="s">
        <v>80</v>
      </c>
      <c r="CJ157" s="280"/>
      <c r="CK157" s="280"/>
      <c r="CL157" s="280"/>
      <c r="CM157" s="280" t="s">
        <v>73</v>
      </c>
      <c r="CN157" s="280">
        <v>3</v>
      </c>
    </row>
    <row r="158" spans="1:92">
      <c r="A158" s="273">
        <v>773</v>
      </c>
      <c r="B158" s="273" t="s">
        <v>774</v>
      </c>
      <c r="C158" s="273" t="s">
        <v>386</v>
      </c>
      <c r="D158" s="273" t="s">
        <v>64</v>
      </c>
      <c r="E158" s="273" t="s">
        <v>404</v>
      </c>
      <c r="F158" s="273" t="s">
        <v>767</v>
      </c>
      <c r="G158" s="273" t="s">
        <v>768</v>
      </c>
      <c r="H158" s="274">
        <v>44958</v>
      </c>
      <c r="I158" s="273">
        <v>11446</v>
      </c>
      <c r="J158" s="273">
        <v>871</v>
      </c>
      <c r="K158" s="273">
        <v>0</v>
      </c>
      <c r="L158" s="273" t="s">
        <v>66</v>
      </c>
      <c r="N158" s="273" t="s">
        <v>107</v>
      </c>
      <c r="W158" s="273">
        <v>145846</v>
      </c>
      <c r="X158" s="273" t="s">
        <v>64</v>
      </c>
      <c r="Y158" s="273" t="s">
        <v>75</v>
      </c>
      <c r="Z158" s="273" t="s">
        <v>173</v>
      </c>
      <c r="AA158" s="273" t="s">
        <v>173</v>
      </c>
      <c r="AB158" s="274">
        <v>45200</v>
      </c>
      <c r="AC158" s="273">
        <v>15147</v>
      </c>
      <c r="AD158" s="273">
        <v>45</v>
      </c>
      <c r="AK158" s="273">
        <v>318152</v>
      </c>
      <c r="AL158" s="273" t="s">
        <v>83</v>
      </c>
      <c r="AM158" s="273" t="s">
        <v>404</v>
      </c>
      <c r="AN158" s="273" t="s">
        <v>456</v>
      </c>
      <c r="AO158" s="273" t="s">
        <v>744</v>
      </c>
      <c r="AP158" s="274">
        <v>44927</v>
      </c>
      <c r="AQ158" s="273">
        <v>15364</v>
      </c>
      <c r="AR158" s="273">
        <v>740</v>
      </c>
      <c r="AU158" s="273" t="s">
        <v>108</v>
      </c>
      <c r="BG158" s="273">
        <v>283792</v>
      </c>
      <c r="BH158" s="273" t="s">
        <v>64</v>
      </c>
      <c r="BI158" s="273" t="s">
        <v>75</v>
      </c>
      <c r="BJ158" s="273" t="s">
        <v>173</v>
      </c>
      <c r="BK158" s="273" t="s">
        <v>173</v>
      </c>
      <c r="BL158" s="274">
        <v>45261</v>
      </c>
      <c r="BM158" s="273">
        <v>16912</v>
      </c>
      <c r="BN158" s="273">
        <v>45</v>
      </c>
      <c r="BO158" s="273">
        <v>14692</v>
      </c>
      <c r="BP158" s="273" t="s">
        <v>80</v>
      </c>
      <c r="BQ158" s="273">
        <v>7096.2359999999999</v>
      </c>
      <c r="BR158" s="273" t="s">
        <v>81</v>
      </c>
      <c r="BS158" s="273" t="s">
        <v>329</v>
      </c>
      <c r="BT158" s="273">
        <v>11023</v>
      </c>
      <c r="BU158" s="273">
        <v>325861</v>
      </c>
      <c r="BV158" s="336" t="s">
        <v>83</v>
      </c>
      <c r="BW158" s="337" t="s">
        <v>63</v>
      </c>
      <c r="BX158" s="337" t="s">
        <v>157</v>
      </c>
      <c r="BY158" s="337" t="s">
        <v>157</v>
      </c>
      <c r="BZ158" s="337" t="s">
        <v>86</v>
      </c>
      <c r="CA158" s="337" t="s">
        <v>87</v>
      </c>
      <c r="CB158" s="337" t="s">
        <v>179</v>
      </c>
      <c r="CC158" s="337" t="s">
        <v>180</v>
      </c>
      <c r="CD158" s="338">
        <v>1</v>
      </c>
      <c r="CE158" s="335">
        <v>45200</v>
      </c>
      <c r="CF158" s="337"/>
      <c r="CG158" s="337" t="s">
        <v>181</v>
      </c>
      <c r="CH158" s="337"/>
      <c r="CI158" s="337" t="s">
        <v>181</v>
      </c>
      <c r="CJ158" s="337" t="s">
        <v>775</v>
      </c>
      <c r="CK158" s="337"/>
      <c r="CL158" s="337"/>
      <c r="CM158" s="337" t="s">
        <v>73</v>
      </c>
      <c r="CN158" s="337">
        <v>3</v>
      </c>
    </row>
    <row r="159" spans="1:92">
      <c r="A159" s="273">
        <v>774</v>
      </c>
      <c r="B159" s="273" t="s">
        <v>776</v>
      </c>
      <c r="C159" s="273" t="s">
        <v>777</v>
      </c>
      <c r="D159" s="273" t="s">
        <v>64</v>
      </c>
      <c r="E159" s="273" t="s">
        <v>404</v>
      </c>
      <c r="F159" s="273" t="s">
        <v>767</v>
      </c>
      <c r="G159" s="273" t="s">
        <v>768</v>
      </c>
      <c r="H159" s="274">
        <v>44958</v>
      </c>
      <c r="I159" s="273">
        <v>11446</v>
      </c>
      <c r="J159" s="273">
        <v>871</v>
      </c>
      <c r="K159" s="273">
        <v>932</v>
      </c>
      <c r="L159" s="273" t="s">
        <v>66</v>
      </c>
      <c r="M159" s="273">
        <v>107.737336</v>
      </c>
      <c r="N159" s="273" t="s">
        <v>115</v>
      </c>
      <c r="W159" s="273">
        <v>145845</v>
      </c>
      <c r="X159" s="273" t="s">
        <v>64</v>
      </c>
      <c r="Y159" s="273" t="s">
        <v>75</v>
      </c>
      <c r="Z159" s="273" t="s">
        <v>173</v>
      </c>
      <c r="AA159" s="273" t="s">
        <v>173</v>
      </c>
      <c r="AB159" s="274">
        <v>45231</v>
      </c>
      <c r="AC159" s="273">
        <v>14432</v>
      </c>
      <c r="AD159" s="273">
        <v>45</v>
      </c>
      <c r="AE159" s="273">
        <v>15.08</v>
      </c>
      <c r="AF159" s="273" t="s">
        <v>90</v>
      </c>
      <c r="AG159" s="273" t="s">
        <v>778</v>
      </c>
      <c r="AH159" s="273" t="s">
        <v>658</v>
      </c>
      <c r="AI159" s="273" t="s">
        <v>123</v>
      </c>
      <c r="AJ159" s="273" t="s">
        <v>214</v>
      </c>
      <c r="AK159" s="273">
        <v>274886</v>
      </c>
      <c r="AL159" s="273" t="s">
        <v>83</v>
      </c>
      <c r="AM159" s="273" t="s">
        <v>287</v>
      </c>
      <c r="AN159" s="273" t="s">
        <v>484</v>
      </c>
      <c r="AO159" s="273" t="s">
        <v>485</v>
      </c>
      <c r="AP159" s="274">
        <v>44927</v>
      </c>
      <c r="AQ159" s="273">
        <v>15380</v>
      </c>
      <c r="AR159" s="273">
        <v>807</v>
      </c>
      <c r="AS159" s="273">
        <v>3</v>
      </c>
      <c r="AT159" s="273" t="s">
        <v>77</v>
      </c>
      <c r="AU159" s="273" t="s">
        <v>269</v>
      </c>
      <c r="AV159" s="273" t="s">
        <v>290</v>
      </c>
      <c r="BA159" s="273" t="s">
        <v>249</v>
      </c>
      <c r="BG159" s="273">
        <v>344567</v>
      </c>
      <c r="BH159" s="273" t="s">
        <v>64</v>
      </c>
      <c r="BI159" s="273" t="s">
        <v>63</v>
      </c>
      <c r="BJ159" s="273" t="s">
        <v>252</v>
      </c>
      <c r="BK159" s="273" t="s">
        <v>779</v>
      </c>
      <c r="BL159" s="274">
        <v>44927</v>
      </c>
      <c r="BM159" s="273">
        <v>16658</v>
      </c>
      <c r="BN159" s="273">
        <v>854</v>
      </c>
      <c r="BO159" s="273">
        <v>0</v>
      </c>
      <c r="BP159" s="273" t="s">
        <v>80</v>
      </c>
      <c r="BQ159" s="273">
        <v>0</v>
      </c>
      <c r="BR159" s="273" t="s">
        <v>81</v>
      </c>
      <c r="BS159" s="273" t="s">
        <v>122</v>
      </c>
      <c r="BT159" s="273">
        <v>0</v>
      </c>
      <c r="BU159" s="273">
        <v>307724</v>
      </c>
      <c r="BV159" s="279" t="s">
        <v>83</v>
      </c>
      <c r="BW159" s="280" t="s">
        <v>63</v>
      </c>
      <c r="BX159" s="280" t="s">
        <v>157</v>
      </c>
      <c r="BY159" s="280" t="s">
        <v>157</v>
      </c>
      <c r="BZ159" s="280" t="s">
        <v>138</v>
      </c>
      <c r="CA159" s="280" t="s">
        <v>139</v>
      </c>
      <c r="CB159" s="280" t="s">
        <v>190</v>
      </c>
      <c r="CC159" s="280" t="s">
        <v>191</v>
      </c>
      <c r="CD159" s="281">
        <v>8</v>
      </c>
      <c r="CE159" s="277">
        <v>45200</v>
      </c>
      <c r="CF159" s="280">
        <v>0</v>
      </c>
      <c r="CG159" s="280" t="s">
        <v>90</v>
      </c>
      <c r="CH159" s="280">
        <v>0</v>
      </c>
      <c r="CI159" s="280" t="s">
        <v>80</v>
      </c>
      <c r="CJ159" s="280"/>
      <c r="CK159" s="280"/>
      <c r="CL159" s="280"/>
      <c r="CM159" s="280" t="s">
        <v>73</v>
      </c>
      <c r="CN159" s="280">
        <v>3</v>
      </c>
    </row>
    <row r="160" spans="1:92">
      <c r="A160" s="273">
        <v>775</v>
      </c>
      <c r="B160" s="273" t="s">
        <v>780</v>
      </c>
      <c r="C160" s="273" t="s">
        <v>459</v>
      </c>
      <c r="D160" s="273" t="s">
        <v>64</v>
      </c>
      <c r="E160" s="273" t="s">
        <v>404</v>
      </c>
      <c r="F160" s="273" t="s">
        <v>767</v>
      </c>
      <c r="G160" s="273" t="s">
        <v>768</v>
      </c>
      <c r="H160" s="274">
        <v>44986</v>
      </c>
      <c r="I160" s="273">
        <v>11608</v>
      </c>
      <c r="J160" s="273">
        <v>871</v>
      </c>
      <c r="W160" s="273">
        <v>150519</v>
      </c>
      <c r="X160" s="273" t="s">
        <v>64</v>
      </c>
      <c r="Y160" s="273" t="s">
        <v>75</v>
      </c>
      <c r="Z160" s="273" t="s">
        <v>173</v>
      </c>
      <c r="AA160" s="273" t="s">
        <v>173</v>
      </c>
      <c r="AB160" s="274">
        <v>45231</v>
      </c>
      <c r="AC160" s="273">
        <v>14432</v>
      </c>
      <c r="AD160" s="273">
        <v>45</v>
      </c>
      <c r="AE160" s="273">
        <v>14.56</v>
      </c>
      <c r="AF160" s="273" t="s">
        <v>90</v>
      </c>
      <c r="AG160" s="273" t="s">
        <v>781</v>
      </c>
      <c r="AH160" s="273" t="s">
        <v>782</v>
      </c>
      <c r="AI160" s="273" t="s">
        <v>123</v>
      </c>
      <c r="AJ160" s="273" t="s">
        <v>214</v>
      </c>
      <c r="AK160" s="273">
        <v>274892</v>
      </c>
      <c r="AL160" s="273" t="s">
        <v>83</v>
      </c>
      <c r="AM160" s="273" t="s">
        <v>287</v>
      </c>
      <c r="AN160" s="273" t="s">
        <v>484</v>
      </c>
      <c r="AO160" s="273" t="s">
        <v>485</v>
      </c>
      <c r="AP160" s="274">
        <v>44927</v>
      </c>
      <c r="AQ160" s="273">
        <v>15380</v>
      </c>
      <c r="AR160" s="273">
        <v>807</v>
      </c>
      <c r="AS160" s="273">
        <v>2.7</v>
      </c>
      <c r="AT160" s="273" t="s">
        <v>77</v>
      </c>
      <c r="AU160" s="273" t="s">
        <v>269</v>
      </c>
      <c r="AV160" s="273" t="s">
        <v>290</v>
      </c>
      <c r="BA160" s="273" t="s">
        <v>249</v>
      </c>
      <c r="BG160" s="273">
        <v>344571</v>
      </c>
      <c r="BH160" s="273" t="s">
        <v>64</v>
      </c>
      <c r="BI160" s="273" t="s">
        <v>63</v>
      </c>
      <c r="BJ160" s="273" t="s">
        <v>221</v>
      </c>
      <c r="BK160" s="273" t="s">
        <v>221</v>
      </c>
      <c r="BL160" s="274">
        <v>44927</v>
      </c>
      <c r="BM160" s="273">
        <v>11792</v>
      </c>
      <c r="BN160" s="273">
        <v>17</v>
      </c>
      <c r="BO160" s="273">
        <v>4678</v>
      </c>
      <c r="BP160" s="273" t="s">
        <v>80</v>
      </c>
      <c r="BQ160" s="273">
        <v>2095.4964799999998</v>
      </c>
      <c r="BR160" s="273" t="s">
        <v>81</v>
      </c>
      <c r="BS160" s="273" t="s">
        <v>783</v>
      </c>
      <c r="BT160" s="273">
        <v>2215</v>
      </c>
      <c r="BU160" s="273">
        <v>156478</v>
      </c>
      <c r="BV160" s="336" t="s">
        <v>83</v>
      </c>
      <c r="BW160" s="337" t="s">
        <v>63</v>
      </c>
      <c r="BX160" s="337" t="s">
        <v>157</v>
      </c>
      <c r="BY160" s="337" t="s">
        <v>157</v>
      </c>
      <c r="BZ160" s="337" t="s">
        <v>167</v>
      </c>
      <c r="CA160" s="337" t="s">
        <v>168</v>
      </c>
      <c r="CB160" s="337" t="s">
        <v>319</v>
      </c>
      <c r="CC160" s="337" t="s">
        <v>320</v>
      </c>
      <c r="CD160" s="338">
        <v>15</v>
      </c>
      <c r="CE160" s="335">
        <v>45200</v>
      </c>
      <c r="CF160" s="337">
        <v>0</v>
      </c>
      <c r="CG160" s="337" t="s">
        <v>90</v>
      </c>
      <c r="CH160" s="337">
        <v>0</v>
      </c>
      <c r="CI160" s="337" t="s">
        <v>80</v>
      </c>
      <c r="CJ160" s="337"/>
      <c r="CK160" s="337"/>
      <c r="CL160" s="337"/>
      <c r="CM160" s="337" t="s">
        <v>73</v>
      </c>
      <c r="CN160" s="337">
        <v>3</v>
      </c>
    </row>
    <row r="161" spans="1:92">
      <c r="A161" s="273">
        <v>776</v>
      </c>
      <c r="B161" s="273" t="s">
        <v>784</v>
      </c>
      <c r="C161" s="273" t="s">
        <v>785</v>
      </c>
      <c r="D161" s="273" t="s">
        <v>64</v>
      </c>
      <c r="E161" s="273" t="s">
        <v>404</v>
      </c>
      <c r="F161" s="273" t="s">
        <v>767</v>
      </c>
      <c r="G161" s="273" t="s">
        <v>768</v>
      </c>
      <c r="H161" s="274">
        <v>44986</v>
      </c>
      <c r="I161" s="273">
        <v>11608</v>
      </c>
      <c r="J161" s="273">
        <v>871</v>
      </c>
      <c r="K161" s="273">
        <v>0</v>
      </c>
      <c r="L161" s="273" t="s">
        <v>66</v>
      </c>
      <c r="N161" s="273" t="s">
        <v>107</v>
      </c>
      <c r="W161" s="273">
        <v>150544</v>
      </c>
      <c r="X161" s="273" t="s">
        <v>64</v>
      </c>
      <c r="Y161" s="273" t="s">
        <v>75</v>
      </c>
      <c r="Z161" s="273" t="s">
        <v>173</v>
      </c>
      <c r="AA161" s="273" t="s">
        <v>173</v>
      </c>
      <c r="AB161" s="274">
        <v>45231</v>
      </c>
      <c r="AC161" s="273">
        <v>14432</v>
      </c>
      <c r="AD161" s="273">
        <v>45</v>
      </c>
      <c r="AE161" s="273">
        <v>19.7</v>
      </c>
      <c r="AF161" s="273" t="s">
        <v>90</v>
      </c>
      <c r="AG161" s="273" t="s">
        <v>786</v>
      </c>
      <c r="AH161" s="273" t="s">
        <v>787</v>
      </c>
      <c r="AI161" s="273" t="s">
        <v>123</v>
      </c>
      <c r="AJ161" s="273" t="s">
        <v>200</v>
      </c>
      <c r="AK161" s="273">
        <v>274898</v>
      </c>
      <c r="AL161" s="273" t="s">
        <v>83</v>
      </c>
      <c r="AM161" s="273" t="s">
        <v>287</v>
      </c>
      <c r="AN161" s="273" t="s">
        <v>484</v>
      </c>
      <c r="AO161" s="273" t="s">
        <v>485</v>
      </c>
      <c r="AP161" s="274">
        <v>44927</v>
      </c>
      <c r="AQ161" s="273">
        <v>15380</v>
      </c>
      <c r="AR161" s="273">
        <v>807</v>
      </c>
      <c r="AS161" s="273">
        <v>3.9</v>
      </c>
      <c r="AT161" s="273" t="s">
        <v>77</v>
      </c>
      <c r="AU161" s="273" t="s">
        <v>269</v>
      </c>
      <c r="AV161" s="273" t="s">
        <v>513</v>
      </c>
      <c r="BA161" s="273" t="s">
        <v>249</v>
      </c>
      <c r="BG161" s="273">
        <v>344575</v>
      </c>
      <c r="BH161" s="273" t="s">
        <v>64</v>
      </c>
      <c r="BI161" s="273" t="s">
        <v>63</v>
      </c>
      <c r="BJ161" s="273" t="s">
        <v>221</v>
      </c>
      <c r="BK161" s="273" t="s">
        <v>221</v>
      </c>
      <c r="BL161" s="274">
        <v>44958</v>
      </c>
      <c r="BM161" s="273">
        <v>11830</v>
      </c>
      <c r="BN161" s="273">
        <v>17</v>
      </c>
      <c r="BO161" s="273">
        <v>4789</v>
      </c>
      <c r="BP161" s="273" t="s">
        <v>80</v>
      </c>
      <c r="BQ161" s="273">
        <v>2141.21072</v>
      </c>
      <c r="BR161" s="273" t="s">
        <v>81</v>
      </c>
      <c r="BS161" s="273" t="s">
        <v>783</v>
      </c>
      <c r="BT161" s="273">
        <v>2014</v>
      </c>
      <c r="BU161" s="273">
        <v>157200</v>
      </c>
      <c r="BV161" s="279" t="s">
        <v>83</v>
      </c>
      <c r="BW161" s="280" t="s">
        <v>63</v>
      </c>
      <c r="BX161" s="280" t="s">
        <v>157</v>
      </c>
      <c r="BY161" s="280" t="s">
        <v>157</v>
      </c>
      <c r="BZ161" s="280" t="s">
        <v>86</v>
      </c>
      <c r="CA161" s="280" t="s">
        <v>87</v>
      </c>
      <c r="CB161" s="280" t="s">
        <v>217</v>
      </c>
      <c r="CC161" s="280" t="s">
        <v>218</v>
      </c>
      <c r="CD161" s="281">
        <v>2</v>
      </c>
      <c r="CE161" s="277">
        <v>45200</v>
      </c>
      <c r="CF161" s="280"/>
      <c r="CG161" s="280" t="s">
        <v>181</v>
      </c>
      <c r="CH161" s="280"/>
      <c r="CI161" s="280" t="s">
        <v>181</v>
      </c>
      <c r="CJ161" s="280" t="s">
        <v>788</v>
      </c>
      <c r="CK161" s="280"/>
      <c r="CL161" s="280"/>
      <c r="CM161" s="280" t="s">
        <v>73</v>
      </c>
      <c r="CN161" s="280">
        <v>3</v>
      </c>
    </row>
    <row r="162" spans="1:92">
      <c r="A162" s="273">
        <v>777</v>
      </c>
      <c r="B162" s="273" t="s">
        <v>789</v>
      </c>
      <c r="C162" s="273" t="s">
        <v>790</v>
      </c>
      <c r="D162" s="273" t="s">
        <v>64</v>
      </c>
      <c r="E162" s="273" t="s">
        <v>404</v>
      </c>
      <c r="F162" s="273" t="s">
        <v>767</v>
      </c>
      <c r="G162" s="273" t="s">
        <v>768</v>
      </c>
      <c r="H162" s="274">
        <v>44986</v>
      </c>
      <c r="I162" s="273">
        <v>11608</v>
      </c>
      <c r="J162" s="273">
        <v>871</v>
      </c>
      <c r="K162" s="273">
        <v>860</v>
      </c>
      <c r="L162" s="273" t="s">
        <v>66</v>
      </c>
      <c r="M162" s="273">
        <v>102.81041999999999</v>
      </c>
      <c r="N162" s="273" t="s">
        <v>115</v>
      </c>
      <c r="W162" s="273">
        <v>150543</v>
      </c>
      <c r="X162" s="273" t="s">
        <v>64</v>
      </c>
      <c r="Y162" s="273" t="s">
        <v>75</v>
      </c>
      <c r="Z162" s="273" t="s">
        <v>173</v>
      </c>
      <c r="AA162" s="273" t="s">
        <v>173</v>
      </c>
      <c r="AB162" s="274">
        <v>45231</v>
      </c>
      <c r="AC162" s="273">
        <v>14432</v>
      </c>
      <c r="AD162" s="273">
        <v>45</v>
      </c>
      <c r="AE162" s="273">
        <v>1.1040000000000001</v>
      </c>
      <c r="AF162" s="273" t="s">
        <v>90</v>
      </c>
      <c r="AG162" s="273" t="s">
        <v>694</v>
      </c>
      <c r="AH162" s="273" t="s">
        <v>695</v>
      </c>
      <c r="AI162" s="273" t="s">
        <v>123</v>
      </c>
      <c r="AJ162" s="273" t="s">
        <v>200</v>
      </c>
      <c r="AK162" s="273">
        <v>274904</v>
      </c>
      <c r="AL162" s="273" t="s">
        <v>83</v>
      </c>
      <c r="AM162" s="273" t="s">
        <v>287</v>
      </c>
      <c r="AN162" s="273" t="s">
        <v>484</v>
      </c>
      <c r="AO162" s="273" t="s">
        <v>485</v>
      </c>
      <c r="AP162" s="274">
        <v>44927</v>
      </c>
      <c r="AQ162" s="273">
        <v>15380</v>
      </c>
      <c r="AR162" s="273">
        <v>807</v>
      </c>
      <c r="AS162" s="273">
        <v>3.7</v>
      </c>
      <c r="AT162" s="273" t="s">
        <v>77</v>
      </c>
      <c r="AU162" s="273" t="s">
        <v>269</v>
      </c>
      <c r="AV162" s="273" t="s">
        <v>607</v>
      </c>
      <c r="BA162" s="273" t="s">
        <v>249</v>
      </c>
      <c r="BG162" s="273">
        <v>344579</v>
      </c>
      <c r="BH162" s="273" t="s">
        <v>64</v>
      </c>
      <c r="BI162" s="273" t="s">
        <v>63</v>
      </c>
      <c r="BJ162" s="273" t="s">
        <v>221</v>
      </c>
      <c r="BK162" s="273" t="s">
        <v>221</v>
      </c>
      <c r="BL162" s="274">
        <v>44986</v>
      </c>
      <c r="BM162" s="273">
        <v>11868</v>
      </c>
      <c r="BN162" s="273">
        <v>17</v>
      </c>
      <c r="BO162" s="273">
        <v>5319</v>
      </c>
      <c r="BP162" s="273" t="s">
        <v>80</v>
      </c>
      <c r="BQ162" s="273">
        <v>2353.7624000000001</v>
      </c>
      <c r="BR162" s="273" t="s">
        <v>81</v>
      </c>
      <c r="BS162" s="273" t="s">
        <v>783</v>
      </c>
      <c r="BT162" s="273">
        <v>2147</v>
      </c>
      <c r="BU162" s="273">
        <v>157922</v>
      </c>
      <c r="BV162" s="336" t="s">
        <v>83</v>
      </c>
      <c r="BW162" s="337" t="s">
        <v>63</v>
      </c>
      <c r="BX162" s="337" t="s">
        <v>157</v>
      </c>
      <c r="BY162" s="337" t="s">
        <v>157</v>
      </c>
      <c r="BZ162" s="337" t="s">
        <v>204</v>
      </c>
      <c r="CA162" s="337" t="s">
        <v>205</v>
      </c>
      <c r="CB162" s="337" t="s">
        <v>206</v>
      </c>
      <c r="CC162" s="337" t="s">
        <v>207</v>
      </c>
      <c r="CD162" s="338">
        <v>0</v>
      </c>
      <c r="CE162" s="335">
        <v>45200</v>
      </c>
      <c r="CF162" s="337"/>
      <c r="CG162" s="337" t="s">
        <v>181</v>
      </c>
      <c r="CH162" s="337"/>
      <c r="CI162" s="337" t="s">
        <v>208</v>
      </c>
      <c r="CJ162" s="337" t="s">
        <v>209</v>
      </c>
      <c r="CK162" s="337"/>
      <c r="CL162" s="337"/>
      <c r="CM162" s="337" t="s">
        <v>73</v>
      </c>
      <c r="CN162" s="337">
        <v>3</v>
      </c>
    </row>
    <row r="163" spans="1:92">
      <c r="A163" s="273">
        <v>778</v>
      </c>
      <c r="B163" s="273" t="s">
        <v>791</v>
      </c>
      <c r="C163" s="273" t="s">
        <v>792</v>
      </c>
      <c r="D163" s="273" t="s">
        <v>64</v>
      </c>
      <c r="E163" s="273" t="s">
        <v>404</v>
      </c>
      <c r="F163" s="273" t="s">
        <v>767</v>
      </c>
      <c r="G163" s="273" t="s">
        <v>768</v>
      </c>
      <c r="H163" s="274">
        <v>45017</v>
      </c>
      <c r="I163" s="273">
        <v>11770</v>
      </c>
      <c r="J163" s="273">
        <v>871</v>
      </c>
      <c r="W163" s="273">
        <v>155217</v>
      </c>
      <c r="X163" s="273" t="s">
        <v>64</v>
      </c>
      <c r="Y163" s="273" t="s">
        <v>75</v>
      </c>
      <c r="Z163" s="273" t="s">
        <v>173</v>
      </c>
      <c r="AA163" s="273" t="s">
        <v>173</v>
      </c>
      <c r="AB163" s="274">
        <v>45231</v>
      </c>
      <c r="AC163" s="273">
        <v>14432</v>
      </c>
      <c r="AD163" s="273">
        <v>45</v>
      </c>
      <c r="AE163" s="273">
        <v>86.4</v>
      </c>
      <c r="AF163" s="273" t="s">
        <v>90</v>
      </c>
      <c r="AG163" s="273" t="s">
        <v>636</v>
      </c>
      <c r="AH163" s="273" t="s">
        <v>697</v>
      </c>
      <c r="AI163" s="273" t="s">
        <v>123</v>
      </c>
      <c r="AJ163" s="273" t="s">
        <v>124</v>
      </c>
      <c r="AK163" s="273">
        <v>274909</v>
      </c>
      <c r="AL163" s="273" t="s">
        <v>83</v>
      </c>
      <c r="AM163" s="273" t="s">
        <v>287</v>
      </c>
      <c r="AN163" s="273" t="s">
        <v>484</v>
      </c>
      <c r="AO163" s="273" t="s">
        <v>485</v>
      </c>
      <c r="AP163" s="274">
        <v>44927</v>
      </c>
      <c r="AQ163" s="273">
        <v>15380</v>
      </c>
      <c r="AR163" s="273">
        <v>807</v>
      </c>
      <c r="AS163" s="273">
        <v>1.7</v>
      </c>
      <c r="AT163" s="273" t="s">
        <v>77</v>
      </c>
      <c r="AU163" s="273" t="s">
        <v>269</v>
      </c>
      <c r="AV163" s="273" t="s">
        <v>290</v>
      </c>
      <c r="BA163" s="273" t="s">
        <v>249</v>
      </c>
      <c r="BG163" s="273">
        <v>344583</v>
      </c>
      <c r="BH163" s="273" t="s">
        <v>64</v>
      </c>
      <c r="BI163" s="273" t="s">
        <v>63</v>
      </c>
      <c r="BJ163" s="273" t="s">
        <v>221</v>
      </c>
      <c r="BK163" s="273" t="s">
        <v>221</v>
      </c>
      <c r="BL163" s="274">
        <v>45017</v>
      </c>
      <c r="BM163" s="273">
        <v>11906</v>
      </c>
      <c r="BN163" s="273">
        <v>17</v>
      </c>
      <c r="BO163" s="273">
        <v>5458</v>
      </c>
      <c r="BP163" s="273" t="s">
        <v>80</v>
      </c>
      <c r="BQ163" s="273">
        <v>2416.73344</v>
      </c>
      <c r="BR163" s="273" t="s">
        <v>81</v>
      </c>
      <c r="BS163" s="273" t="s">
        <v>783</v>
      </c>
      <c r="BT163" s="273">
        <v>2324</v>
      </c>
      <c r="BU163" s="273">
        <v>158644</v>
      </c>
      <c r="BV163" s="279" t="s">
        <v>83</v>
      </c>
      <c r="BW163" s="280" t="s">
        <v>63</v>
      </c>
      <c r="BX163" s="280" t="s">
        <v>157</v>
      </c>
      <c r="BY163" s="280" t="s">
        <v>157</v>
      </c>
      <c r="BZ163" s="280" t="s">
        <v>86</v>
      </c>
      <c r="CA163" s="280" t="s">
        <v>87</v>
      </c>
      <c r="CB163" s="280" t="s">
        <v>225</v>
      </c>
      <c r="CC163" s="280" t="s">
        <v>226</v>
      </c>
      <c r="CD163" s="281">
        <v>5</v>
      </c>
      <c r="CE163" s="277">
        <v>45200</v>
      </c>
      <c r="CF163" s="280">
        <v>0</v>
      </c>
      <c r="CG163" s="280" t="s">
        <v>90</v>
      </c>
      <c r="CH163" s="280">
        <v>0</v>
      </c>
      <c r="CI163" s="280" t="s">
        <v>80</v>
      </c>
      <c r="CJ163" s="280"/>
      <c r="CK163" s="280"/>
      <c r="CL163" s="280"/>
      <c r="CM163" s="280" t="s">
        <v>73</v>
      </c>
      <c r="CN163" s="280">
        <v>3</v>
      </c>
    </row>
    <row r="164" spans="1:92">
      <c r="A164" s="273">
        <v>779</v>
      </c>
      <c r="B164" s="273" t="s">
        <v>793</v>
      </c>
      <c r="C164" s="273" t="s">
        <v>794</v>
      </c>
      <c r="D164" s="273" t="s">
        <v>64</v>
      </c>
      <c r="E164" s="273" t="s">
        <v>404</v>
      </c>
      <c r="F164" s="273" t="s">
        <v>767</v>
      </c>
      <c r="G164" s="273" t="s">
        <v>768</v>
      </c>
      <c r="H164" s="274">
        <v>45017</v>
      </c>
      <c r="I164" s="273">
        <v>11770</v>
      </c>
      <c r="J164" s="273">
        <v>871</v>
      </c>
      <c r="K164" s="273">
        <v>0</v>
      </c>
      <c r="L164" s="273" t="s">
        <v>66</v>
      </c>
      <c r="N164" s="273" t="s">
        <v>107</v>
      </c>
      <c r="W164" s="273">
        <v>155242</v>
      </c>
      <c r="X164" s="273" t="s">
        <v>64</v>
      </c>
      <c r="Y164" s="273" t="s">
        <v>63</v>
      </c>
      <c r="Z164" s="273" t="s">
        <v>252</v>
      </c>
      <c r="AA164" s="273" t="s">
        <v>515</v>
      </c>
      <c r="AB164" s="274">
        <v>44958</v>
      </c>
      <c r="AC164" s="273">
        <v>12078</v>
      </c>
      <c r="AD164" s="273">
        <v>669</v>
      </c>
      <c r="AE164" s="273">
        <v>0</v>
      </c>
      <c r="AF164" s="273" t="s">
        <v>90</v>
      </c>
      <c r="AG164" s="273" t="s">
        <v>795</v>
      </c>
      <c r="AH164" s="273" t="s">
        <v>796</v>
      </c>
      <c r="AI164" s="273" t="s">
        <v>123</v>
      </c>
      <c r="AJ164" s="273" t="s">
        <v>200</v>
      </c>
      <c r="AK164" s="273">
        <v>170749</v>
      </c>
      <c r="AL164" s="273" t="s">
        <v>83</v>
      </c>
      <c r="AM164" s="273" t="s">
        <v>287</v>
      </c>
      <c r="AN164" s="273" t="s">
        <v>484</v>
      </c>
      <c r="AO164" s="273" t="s">
        <v>485</v>
      </c>
      <c r="AP164" s="274">
        <v>44927</v>
      </c>
      <c r="AQ164" s="273">
        <v>15380</v>
      </c>
      <c r="AR164" s="273">
        <v>807</v>
      </c>
      <c r="AS164" s="273">
        <v>1.8</v>
      </c>
      <c r="AT164" s="273" t="s">
        <v>77</v>
      </c>
      <c r="AU164" s="273" t="s">
        <v>260</v>
      </c>
      <c r="AV164" s="273" t="s">
        <v>248</v>
      </c>
      <c r="BA164" s="273" t="s">
        <v>260</v>
      </c>
      <c r="BG164" s="273">
        <v>344592</v>
      </c>
      <c r="BH164" s="273" t="s">
        <v>64</v>
      </c>
      <c r="BI164" s="273" t="s">
        <v>63</v>
      </c>
      <c r="BJ164" s="273" t="s">
        <v>221</v>
      </c>
      <c r="BK164" s="273" t="s">
        <v>221</v>
      </c>
      <c r="BL164" s="274">
        <v>45047</v>
      </c>
      <c r="BM164" s="273">
        <v>12161</v>
      </c>
      <c r="BN164" s="273">
        <v>17</v>
      </c>
      <c r="BO164" s="273">
        <v>7443</v>
      </c>
      <c r="BP164" s="273" t="s">
        <v>80</v>
      </c>
      <c r="BQ164" s="273">
        <v>3234.3801600000002</v>
      </c>
      <c r="BR164" s="273" t="s">
        <v>81</v>
      </c>
      <c r="BS164" s="273" t="s">
        <v>783</v>
      </c>
      <c r="BT164" s="273">
        <v>3830</v>
      </c>
      <c r="BU164" s="273">
        <v>182674</v>
      </c>
      <c r="BV164" s="336" t="s">
        <v>83</v>
      </c>
      <c r="BW164" s="337" t="s">
        <v>63</v>
      </c>
      <c r="BX164" s="337" t="s">
        <v>157</v>
      </c>
      <c r="BY164" s="337" t="s">
        <v>157</v>
      </c>
      <c r="BZ164" s="337" t="s">
        <v>86</v>
      </c>
      <c r="CA164" s="337" t="s">
        <v>87</v>
      </c>
      <c r="CB164" s="337" t="s">
        <v>233</v>
      </c>
      <c r="CC164" s="337" t="s">
        <v>234</v>
      </c>
      <c r="CD164" s="338">
        <v>1</v>
      </c>
      <c r="CE164" s="335">
        <v>45200</v>
      </c>
      <c r="CF164" s="337"/>
      <c r="CG164" s="337" t="s">
        <v>181</v>
      </c>
      <c r="CH164" s="337"/>
      <c r="CI164" s="337" t="s">
        <v>181</v>
      </c>
      <c r="CJ164" s="337" t="s">
        <v>663</v>
      </c>
      <c r="CK164" s="337"/>
      <c r="CL164" s="337"/>
      <c r="CM164" s="337" t="s">
        <v>73</v>
      </c>
      <c r="CN164" s="337">
        <v>3</v>
      </c>
    </row>
    <row r="165" spans="1:92">
      <c r="A165" s="273">
        <v>780</v>
      </c>
      <c r="B165" s="273" t="s">
        <v>797</v>
      </c>
      <c r="C165" s="273" t="s">
        <v>656</v>
      </c>
      <c r="D165" s="273" t="s">
        <v>83</v>
      </c>
      <c r="E165" s="273" t="s">
        <v>194</v>
      </c>
      <c r="F165" s="273" t="s">
        <v>656</v>
      </c>
      <c r="G165" s="273" t="s">
        <v>657</v>
      </c>
      <c r="H165" s="274">
        <v>44958</v>
      </c>
      <c r="I165" s="273">
        <v>11386</v>
      </c>
      <c r="J165" s="273">
        <v>781</v>
      </c>
      <c r="W165" s="273">
        <v>144081</v>
      </c>
      <c r="X165" s="273" t="s">
        <v>64</v>
      </c>
      <c r="Y165" s="273" t="s">
        <v>63</v>
      </c>
      <c r="Z165" s="273" t="s">
        <v>252</v>
      </c>
      <c r="AA165" s="273" t="s">
        <v>515</v>
      </c>
      <c r="AB165" s="274">
        <v>44958</v>
      </c>
      <c r="AC165" s="273">
        <v>12078</v>
      </c>
      <c r="AD165" s="273">
        <v>669</v>
      </c>
      <c r="AE165" s="273">
        <v>0</v>
      </c>
      <c r="AF165" s="273" t="s">
        <v>90</v>
      </c>
      <c r="AG165" s="273" t="s">
        <v>798</v>
      </c>
      <c r="AH165" s="273" t="s">
        <v>799</v>
      </c>
      <c r="AI165" s="273" t="s">
        <v>123</v>
      </c>
      <c r="AJ165" s="273" t="s">
        <v>200</v>
      </c>
      <c r="AK165" s="273">
        <v>170755</v>
      </c>
      <c r="AL165" s="273" t="s">
        <v>83</v>
      </c>
      <c r="AM165" s="273" t="s">
        <v>287</v>
      </c>
      <c r="AN165" s="273" t="s">
        <v>484</v>
      </c>
      <c r="AO165" s="273" t="s">
        <v>485</v>
      </c>
      <c r="AP165" s="274">
        <v>44927</v>
      </c>
      <c r="AQ165" s="273">
        <v>15380</v>
      </c>
      <c r="AR165" s="273">
        <v>807</v>
      </c>
      <c r="AS165" s="273">
        <v>4.5999999999999996</v>
      </c>
      <c r="AT165" s="273" t="s">
        <v>77</v>
      </c>
      <c r="AU165" s="273" t="s">
        <v>260</v>
      </c>
      <c r="AV165" s="273" t="s">
        <v>571</v>
      </c>
      <c r="BA165" s="273" t="s">
        <v>260</v>
      </c>
      <c r="BG165" s="273">
        <v>344595</v>
      </c>
      <c r="BH165" s="273" t="s">
        <v>64</v>
      </c>
      <c r="BI165" s="273" t="s">
        <v>63</v>
      </c>
      <c r="BJ165" s="273" t="s">
        <v>221</v>
      </c>
      <c r="BK165" s="273" t="s">
        <v>221</v>
      </c>
      <c r="BL165" s="274">
        <v>45078</v>
      </c>
      <c r="BM165" s="273">
        <v>12430</v>
      </c>
      <c r="BN165" s="273">
        <v>17</v>
      </c>
      <c r="BO165" s="273">
        <v>7783</v>
      </c>
      <c r="BP165" s="273" t="s">
        <v>80</v>
      </c>
      <c r="BQ165" s="273">
        <v>3374.38816</v>
      </c>
      <c r="BR165" s="273" t="s">
        <v>81</v>
      </c>
      <c r="BS165" s="273" t="s">
        <v>783</v>
      </c>
      <c r="BT165" s="273">
        <v>2834</v>
      </c>
      <c r="BU165" s="273">
        <v>195154</v>
      </c>
      <c r="BV165" s="279" t="s">
        <v>64</v>
      </c>
      <c r="BW165" s="280" t="s">
        <v>63</v>
      </c>
      <c r="BX165" s="280" t="s">
        <v>165</v>
      </c>
      <c r="BY165" s="280" t="s">
        <v>165</v>
      </c>
      <c r="BZ165" s="280" t="s">
        <v>138</v>
      </c>
      <c r="CA165" s="280" t="s">
        <v>139</v>
      </c>
      <c r="CB165" s="280" t="s">
        <v>140</v>
      </c>
      <c r="CC165" s="280" t="s">
        <v>141</v>
      </c>
      <c r="CD165" s="281">
        <v>9</v>
      </c>
      <c r="CE165" s="277">
        <v>44927</v>
      </c>
      <c r="CF165" s="280">
        <v>149</v>
      </c>
      <c r="CG165" s="280" t="s">
        <v>80</v>
      </c>
      <c r="CH165" s="280">
        <v>149</v>
      </c>
      <c r="CI165" s="280" t="s">
        <v>80</v>
      </c>
      <c r="CJ165" s="280"/>
      <c r="CK165" s="280"/>
      <c r="CL165" s="280"/>
      <c r="CM165" s="280" t="s">
        <v>73</v>
      </c>
      <c r="CN165" s="280">
        <v>3</v>
      </c>
    </row>
    <row r="166" spans="1:92">
      <c r="A166" s="273">
        <v>781</v>
      </c>
      <c r="B166" s="273" t="s">
        <v>800</v>
      </c>
      <c r="C166" s="273" t="s">
        <v>657</v>
      </c>
      <c r="D166" s="273" t="s">
        <v>83</v>
      </c>
      <c r="E166" s="273" t="s">
        <v>194</v>
      </c>
      <c r="F166" s="273" t="s">
        <v>656</v>
      </c>
      <c r="G166" s="273" t="s">
        <v>657</v>
      </c>
      <c r="H166" s="274">
        <v>44958</v>
      </c>
      <c r="I166" s="273">
        <v>11386</v>
      </c>
      <c r="J166" s="273">
        <v>781</v>
      </c>
      <c r="K166" s="273">
        <v>0</v>
      </c>
      <c r="L166" s="273" t="s">
        <v>66</v>
      </c>
      <c r="N166" s="273" t="s">
        <v>107</v>
      </c>
      <c r="W166" s="273">
        <v>144106</v>
      </c>
      <c r="X166" s="273" t="s">
        <v>64</v>
      </c>
      <c r="Y166" s="273" t="s">
        <v>63</v>
      </c>
      <c r="Z166" s="273" t="s">
        <v>252</v>
      </c>
      <c r="AA166" s="273" t="s">
        <v>515</v>
      </c>
      <c r="AB166" s="274">
        <v>44958</v>
      </c>
      <c r="AC166" s="273">
        <v>12078</v>
      </c>
      <c r="AD166" s="273">
        <v>669</v>
      </c>
      <c r="AE166" s="273">
        <v>0.1</v>
      </c>
      <c r="AF166" s="273" t="s">
        <v>90</v>
      </c>
      <c r="AG166" s="273" t="s">
        <v>801</v>
      </c>
      <c r="AH166" s="273" t="s">
        <v>802</v>
      </c>
      <c r="AI166" s="273" t="s">
        <v>199</v>
      </c>
      <c r="AJ166" s="273" t="s">
        <v>627</v>
      </c>
      <c r="AK166" s="273">
        <v>170760</v>
      </c>
      <c r="AL166" s="273" t="s">
        <v>83</v>
      </c>
      <c r="AM166" s="273" t="s">
        <v>287</v>
      </c>
      <c r="AN166" s="273" t="s">
        <v>484</v>
      </c>
      <c r="AO166" s="273" t="s">
        <v>485</v>
      </c>
      <c r="AP166" s="274">
        <v>44927</v>
      </c>
      <c r="AQ166" s="273">
        <v>15380</v>
      </c>
      <c r="AR166" s="273">
        <v>807</v>
      </c>
      <c r="AS166" s="273">
        <v>1.2</v>
      </c>
      <c r="AT166" s="273" t="s">
        <v>77</v>
      </c>
      <c r="AU166" s="273" t="s">
        <v>260</v>
      </c>
      <c r="AV166" s="273" t="s">
        <v>579</v>
      </c>
      <c r="BA166" s="273" t="s">
        <v>260</v>
      </c>
      <c r="BG166" s="273">
        <v>344598</v>
      </c>
      <c r="BH166" s="273" t="s">
        <v>64</v>
      </c>
      <c r="BI166" s="273" t="s">
        <v>63</v>
      </c>
      <c r="BJ166" s="273" t="s">
        <v>221</v>
      </c>
      <c r="BK166" s="273" t="s">
        <v>221</v>
      </c>
      <c r="BL166" s="274">
        <v>45108</v>
      </c>
      <c r="BM166" s="273">
        <v>12699</v>
      </c>
      <c r="BN166" s="273">
        <v>17</v>
      </c>
      <c r="BO166" s="273">
        <v>7852</v>
      </c>
      <c r="BP166" s="273" t="s">
        <v>80</v>
      </c>
      <c r="BQ166" s="273">
        <v>3402.81304</v>
      </c>
      <c r="BR166" s="273" t="s">
        <v>81</v>
      </c>
      <c r="BS166" s="273" t="s">
        <v>783</v>
      </c>
      <c r="BT166" s="273">
        <v>2573</v>
      </c>
      <c r="BU166" s="273">
        <v>208017</v>
      </c>
      <c r="BV166" s="336" t="s">
        <v>64</v>
      </c>
      <c r="BW166" s="337" t="s">
        <v>63</v>
      </c>
      <c r="BX166" s="337" t="s">
        <v>165</v>
      </c>
      <c r="BY166" s="337" t="s">
        <v>165</v>
      </c>
      <c r="BZ166" s="337" t="s">
        <v>126</v>
      </c>
      <c r="CA166" s="337" t="s">
        <v>127</v>
      </c>
      <c r="CB166" s="337" t="s">
        <v>128</v>
      </c>
      <c r="CC166" s="337" t="s">
        <v>129</v>
      </c>
      <c r="CD166" s="338">
        <v>6</v>
      </c>
      <c r="CE166" s="335">
        <v>44927</v>
      </c>
      <c r="CF166" s="337"/>
      <c r="CG166" s="337"/>
      <c r="CH166" s="337"/>
      <c r="CI166" s="337" t="s">
        <v>80</v>
      </c>
      <c r="CJ166" s="337"/>
      <c r="CK166" s="337"/>
      <c r="CL166" s="337"/>
      <c r="CM166" s="337" t="s">
        <v>73</v>
      </c>
      <c r="CN166" s="337">
        <v>3</v>
      </c>
    </row>
    <row r="167" spans="1:92">
      <c r="A167" s="273">
        <v>782</v>
      </c>
      <c r="B167" s="273" t="s">
        <v>803</v>
      </c>
      <c r="C167" s="273" t="s">
        <v>804</v>
      </c>
      <c r="D167" s="273" t="s">
        <v>83</v>
      </c>
      <c r="E167" s="273" t="s">
        <v>194</v>
      </c>
      <c r="F167" s="273" t="s">
        <v>656</v>
      </c>
      <c r="G167" s="273" t="s">
        <v>657</v>
      </c>
      <c r="H167" s="274">
        <v>44958</v>
      </c>
      <c r="I167" s="273">
        <v>11386</v>
      </c>
      <c r="J167" s="273">
        <v>781</v>
      </c>
      <c r="K167" s="273">
        <v>1915</v>
      </c>
      <c r="L167" s="273" t="s">
        <v>66</v>
      </c>
      <c r="M167" s="273">
        <v>0.15597330000000001</v>
      </c>
      <c r="N167" s="273" t="s">
        <v>115</v>
      </c>
      <c r="W167" s="273">
        <v>144105</v>
      </c>
      <c r="X167" s="273" t="s">
        <v>64</v>
      </c>
      <c r="Y167" s="273" t="s">
        <v>63</v>
      </c>
      <c r="Z167" s="273" t="s">
        <v>252</v>
      </c>
      <c r="AA167" s="273" t="s">
        <v>515</v>
      </c>
      <c r="AB167" s="274">
        <v>44958</v>
      </c>
      <c r="AC167" s="273">
        <v>12078</v>
      </c>
      <c r="AD167" s="273">
        <v>669</v>
      </c>
      <c r="AE167" s="273">
        <v>0.2</v>
      </c>
      <c r="AF167" s="273" t="s">
        <v>90</v>
      </c>
      <c r="AG167" s="273" t="s">
        <v>801</v>
      </c>
      <c r="AH167" s="273" t="s">
        <v>805</v>
      </c>
      <c r="AI167" s="273" t="s">
        <v>123</v>
      </c>
      <c r="AJ167" s="273" t="s">
        <v>627</v>
      </c>
      <c r="AK167" s="273">
        <v>170765</v>
      </c>
      <c r="AL167" s="273" t="s">
        <v>83</v>
      </c>
      <c r="AM167" s="273" t="s">
        <v>287</v>
      </c>
      <c r="AN167" s="273" t="s">
        <v>484</v>
      </c>
      <c r="AO167" s="273" t="s">
        <v>485</v>
      </c>
      <c r="AP167" s="274">
        <v>44927</v>
      </c>
      <c r="AQ167" s="273">
        <v>15380</v>
      </c>
      <c r="AR167" s="273">
        <v>807</v>
      </c>
      <c r="AS167" s="273">
        <v>41</v>
      </c>
      <c r="AT167" s="273" t="s">
        <v>77</v>
      </c>
      <c r="AU167" s="273" t="s">
        <v>260</v>
      </c>
      <c r="AV167" s="273" t="s">
        <v>571</v>
      </c>
      <c r="BA167" s="273" t="s">
        <v>260</v>
      </c>
      <c r="BG167" s="273">
        <v>344601</v>
      </c>
      <c r="BH167" s="273" t="s">
        <v>64</v>
      </c>
      <c r="BI167" s="273" t="s">
        <v>63</v>
      </c>
      <c r="BJ167" s="273" t="s">
        <v>221</v>
      </c>
      <c r="BK167" s="273" t="s">
        <v>221</v>
      </c>
      <c r="BL167" s="274">
        <v>45139</v>
      </c>
      <c r="BM167" s="273">
        <v>13374</v>
      </c>
      <c r="BN167" s="273">
        <v>17</v>
      </c>
      <c r="BO167" s="273">
        <v>8676</v>
      </c>
      <c r="BP167" s="273" t="s">
        <v>80</v>
      </c>
      <c r="BQ167" s="273">
        <v>3742.1859199999999</v>
      </c>
      <c r="BR167" s="273" t="s">
        <v>81</v>
      </c>
      <c r="BS167" s="273" t="s">
        <v>783</v>
      </c>
      <c r="BT167" s="273">
        <v>2727</v>
      </c>
      <c r="BU167" s="273">
        <v>227850</v>
      </c>
      <c r="BV167" s="279" t="s">
        <v>64</v>
      </c>
      <c r="BW167" s="280" t="s">
        <v>63</v>
      </c>
      <c r="BX167" s="280" t="s">
        <v>165</v>
      </c>
      <c r="BY167" s="280" t="s">
        <v>165</v>
      </c>
      <c r="BZ167" s="280" t="s">
        <v>110</v>
      </c>
      <c r="CA167" s="280" t="s">
        <v>111</v>
      </c>
      <c r="CB167" s="280" t="s">
        <v>117</v>
      </c>
      <c r="CC167" s="280" t="s">
        <v>118</v>
      </c>
      <c r="CD167" s="281">
        <v>5</v>
      </c>
      <c r="CE167" s="277">
        <v>44927</v>
      </c>
      <c r="CF167" s="280"/>
      <c r="CG167" s="280"/>
      <c r="CH167" s="280"/>
      <c r="CI167" s="280" t="s">
        <v>104</v>
      </c>
      <c r="CJ167" s="280"/>
      <c r="CK167" s="280"/>
      <c r="CL167" s="280"/>
      <c r="CM167" s="280" t="s">
        <v>73</v>
      </c>
      <c r="CN167" s="280">
        <v>3</v>
      </c>
    </row>
    <row r="168" spans="1:92">
      <c r="A168" s="273">
        <v>783</v>
      </c>
      <c r="B168" s="273" t="s">
        <v>806</v>
      </c>
      <c r="C168" s="273" t="s">
        <v>807</v>
      </c>
      <c r="D168" s="273" t="s">
        <v>83</v>
      </c>
      <c r="E168" s="273" t="s">
        <v>194</v>
      </c>
      <c r="F168" s="273" t="s">
        <v>656</v>
      </c>
      <c r="G168" s="273" t="s">
        <v>657</v>
      </c>
      <c r="H168" s="274">
        <v>44986</v>
      </c>
      <c r="I168" s="273">
        <v>11548</v>
      </c>
      <c r="J168" s="273">
        <v>781</v>
      </c>
      <c r="W168" s="273">
        <v>148779</v>
      </c>
      <c r="X168" s="273" t="s">
        <v>64</v>
      </c>
      <c r="Y168" s="273" t="s">
        <v>63</v>
      </c>
      <c r="Z168" s="273" t="s">
        <v>252</v>
      </c>
      <c r="AA168" s="273" t="s">
        <v>515</v>
      </c>
      <c r="AB168" s="274">
        <v>44958</v>
      </c>
      <c r="AC168" s="273">
        <v>12078</v>
      </c>
      <c r="AD168" s="273">
        <v>669</v>
      </c>
      <c r="AE168" s="273">
        <v>0.15</v>
      </c>
      <c r="AF168" s="273" t="s">
        <v>90</v>
      </c>
      <c r="AG168" s="273" t="s">
        <v>801</v>
      </c>
      <c r="AH168" s="273" t="s">
        <v>808</v>
      </c>
      <c r="AI168" s="273" t="s">
        <v>123</v>
      </c>
      <c r="AJ168" s="273" t="s">
        <v>627</v>
      </c>
      <c r="AK168" s="273">
        <v>170770</v>
      </c>
      <c r="AL168" s="273" t="s">
        <v>83</v>
      </c>
      <c r="AM168" s="273" t="s">
        <v>287</v>
      </c>
      <c r="AN168" s="273" t="s">
        <v>484</v>
      </c>
      <c r="AO168" s="273" t="s">
        <v>485</v>
      </c>
      <c r="AP168" s="274">
        <v>44927</v>
      </c>
      <c r="AQ168" s="273">
        <v>15380</v>
      </c>
      <c r="AR168" s="273">
        <v>807</v>
      </c>
      <c r="AS168" s="273">
        <v>3.5</v>
      </c>
      <c r="AT168" s="273" t="s">
        <v>77</v>
      </c>
      <c r="AU168" s="273" t="s">
        <v>260</v>
      </c>
      <c r="AV168" s="273" t="s">
        <v>571</v>
      </c>
      <c r="BA168" s="273" t="s">
        <v>260</v>
      </c>
      <c r="BG168" s="273">
        <v>344604</v>
      </c>
      <c r="BH168" s="273" t="s">
        <v>64</v>
      </c>
      <c r="BI168" s="273" t="s">
        <v>63</v>
      </c>
      <c r="BJ168" s="273" t="s">
        <v>221</v>
      </c>
      <c r="BK168" s="273" t="s">
        <v>221</v>
      </c>
      <c r="BL168" s="274">
        <v>45170</v>
      </c>
      <c r="BM168" s="273">
        <v>13701</v>
      </c>
      <c r="BN168" s="273">
        <v>17</v>
      </c>
      <c r="BO168" s="273">
        <v>7168</v>
      </c>
      <c r="BP168" s="273" t="s">
        <v>80</v>
      </c>
      <c r="BQ168" s="273">
        <v>3121.0713599999999</v>
      </c>
      <c r="BR168" s="273" t="s">
        <v>81</v>
      </c>
      <c r="BS168" s="273" t="s">
        <v>783</v>
      </c>
      <c r="BT168" s="273">
        <v>2199</v>
      </c>
      <c r="BU168" s="273">
        <v>243941</v>
      </c>
      <c r="BV168" s="336" t="s">
        <v>64</v>
      </c>
      <c r="BW168" s="337" t="s">
        <v>63</v>
      </c>
      <c r="BX168" s="337" t="s">
        <v>165</v>
      </c>
      <c r="BY168" s="337" t="s">
        <v>165</v>
      </c>
      <c r="BZ168" s="337" t="s">
        <v>86</v>
      </c>
      <c r="CA168" s="337" t="s">
        <v>87</v>
      </c>
      <c r="CB168" s="337" t="s">
        <v>101</v>
      </c>
      <c r="CC168" s="337" t="s">
        <v>102</v>
      </c>
      <c r="CD168" s="338">
        <v>4</v>
      </c>
      <c r="CE168" s="335">
        <v>44927</v>
      </c>
      <c r="CF168" s="337">
        <v>17187</v>
      </c>
      <c r="CG168" s="337" t="s">
        <v>103</v>
      </c>
      <c r="CH168" s="337">
        <v>559.60871999999995</v>
      </c>
      <c r="CI168" s="337" t="s">
        <v>104</v>
      </c>
      <c r="CJ168" s="337"/>
      <c r="CK168" s="337"/>
      <c r="CL168" s="337" t="s">
        <v>809</v>
      </c>
      <c r="CM168" s="337" t="s">
        <v>73</v>
      </c>
      <c r="CN168" s="337">
        <v>3</v>
      </c>
    </row>
    <row r="169" spans="1:92">
      <c r="A169" s="273">
        <v>784</v>
      </c>
      <c r="B169" s="273" t="s">
        <v>810</v>
      </c>
      <c r="C169" s="273" t="s">
        <v>309</v>
      </c>
      <c r="D169" s="273" t="s">
        <v>83</v>
      </c>
      <c r="E169" s="273" t="s">
        <v>194</v>
      </c>
      <c r="F169" s="273" t="s">
        <v>656</v>
      </c>
      <c r="G169" s="273" t="s">
        <v>657</v>
      </c>
      <c r="H169" s="274">
        <v>44986</v>
      </c>
      <c r="I169" s="273">
        <v>11548</v>
      </c>
      <c r="J169" s="273">
        <v>781</v>
      </c>
      <c r="K169" s="273">
        <v>0</v>
      </c>
      <c r="L169" s="273" t="s">
        <v>66</v>
      </c>
      <c r="N169" s="273" t="s">
        <v>107</v>
      </c>
      <c r="W169" s="273">
        <v>148804</v>
      </c>
      <c r="X169" s="273" t="s">
        <v>64</v>
      </c>
      <c r="Y169" s="273" t="s">
        <v>63</v>
      </c>
      <c r="Z169" s="273" t="s">
        <v>252</v>
      </c>
      <c r="AA169" s="273" t="s">
        <v>515</v>
      </c>
      <c r="AB169" s="274">
        <v>44958</v>
      </c>
      <c r="AC169" s="273">
        <v>12078</v>
      </c>
      <c r="AD169" s="273">
        <v>669</v>
      </c>
      <c r="AE169" s="273">
        <v>0.2</v>
      </c>
      <c r="AF169" s="273" t="s">
        <v>90</v>
      </c>
      <c r="AG169" s="273" t="s">
        <v>801</v>
      </c>
      <c r="AH169" s="273" t="s">
        <v>811</v>
      </c>
      <c r="AI169" s="273" t="s">
        <v>123</v>
      </c>
      <c r="AJ169" s="273" t="s">
        <v>627</v>
      </c>
      <c r="AK169" s="273">
        <v>170775</v>
      </c>
      <c r="AL169" s="273" t="s">
        <v>83</v>
      </c>
      <c r="AM169" s="273" t="s">
        <v>287</v>
      </c>
      <c r="AN169" s="273" t="s">
        <v>484</v>
      </c>
      <c r="AO169" s="273" t="s">
        <v>485</v>
      </c>
      <c r="AP169" s="274">
        <v>44927</v>
      </c>
      <c r="AQ169" s="273">
        <v>15380</v>
      </c>
      <c r="AR169" s="273">
        <v>807</v>
      </c>
      <c r="AS169" s="273">
        <v>1.2</v>
      </c>
      <c r="AT169" s="273" t="s">
        <v>77</v>
      </c>
      <c r="AU169" s="273" t="s">
        <v>260</v>
      </c>
      <c r="AV169" s="273" t="s">
        <v>579</v>
      </c>
      <c r="BA169" s="273" t="s">
        <v>260</v>
      </c>
      <c r="BG169" s="273">
        <v>344607</v>
      </c>
      <c r="BH169" s="273" t="s">
        <v>64</v>
      </c>
      <c r="BI169" s="273" t="s">
        <v>63</v>
      </c>
      <c r="BJ169" s="273" t="s">
        <v>221</v>
      </c>
      <c r="BK169" s="273" t="s">
        <v>221</v>
      </c>
      <c r="BL169" s="274">
        <v>45200</v>
      </c>
      <c r="BM169" s="273">
        <v>14036</v>
      </c>
      <c r="BN169" s="273">
        <v>17</v>
      </c>
      <c r="BO169" s="273">
        <v>7527</v>
      </c>
      <c r="BP169" s="273" t="s">
        <v>80</v>
      </c>
      <c r="BQ169" s="273">
        <v>3268.9588800000001</v>
      </c>
      <c r="BR169" s="273" t="s">
        <v>81</v>
      </c>
      <c r="BS169" s="273" t="s">
        <v>783</v>
      </c>
      <c r="BT169" s="273">
        <v>2386</v>
      </c>
      <c r="BU169" s="273">
        <v>257546</v>
      </c>
      <c r="BV169" s="279" t="s">
        <v>64</v>
      </c>
      <c r="BW169" s="280" t="s">
        <v>63</v>
      </c>
      <c r="BX169" s="280" t="s">
        <v>165</v>
      </c>
      <c r="BY169" s="280" t="s">
        <v>165</v>
      </c>
      <c r="BZ169" s="280" t="s">
        <v>110</v>
      </c>
      <c r="CA169" s="280" t="s">
        <v>111</v>
      </c>
      <c r="CB169" s="280" t="s">
        <v>112</v>
      </c>
      <c r="CC169" s="280" t="s">
        <v>113</v>
      </c>
      <c r="CD169" s="281">
        <v>4</v>
      </c>
      <c r="CE169" s="277">
        <v>44927</v>
      </c>
      <c r="CF169" s="280"/>
      <c r="CG169" s="280"/>
      <c r="CH169" s="280"/>
      <c r="CI169" s="280" t="s">
        <v>80</v>
      </c>
      <c r="CJ169" s="280"/>
      <c r="CK169" s="280"/>
      <c r="CL169" s="280"/>
      <c r="CM169" s="280" t="s">
        <v>73</v>
      </c>
      <c r="CN169" s="280">
        <v>3</v>
      </c>
    </row>
    <row r="170" spans="1:92">
      <c r="A170" s="273">
        <v>785</v>
      </c>
      <c r="B170" s="273" t="s">
        <v>812</v>
      </c>
      <c r="C170" s="273" t="s">
        <v>310</v>
      </c>
      <c r="D170" s="273" t="s">
        <v>83</v>
      </c>
      <c r="E170" s="273" t="s">
        <v>194</v>
      </c>
      <c r="F170" s="273" t="s">
        <v>656</v>
      </c>
      <c r="G170" s="273" t="s">
        <v>657</v>
      </c>
      <c r="H170" s="274">
        <v>44986</v>
      </c>
      <c r="I170" s="273">
        <v>11548</v>
      </c>
      <c r="J170" s="273">
        <v>781</v>
      </c>
      <c r="K170" s="273">
        <v>2598</v>
      </c>
      <c r="L170" s="273" t="s">
        <v>66</v>
      </c>
      <c r="M170" s="273">
        <v>516.66930000000002</v>
      </c>
      <c r="N170" s="273" t="s">
        <v>115</v>
      </c>
      <c r="W170" s="273">
        <v>148803</v>
      </c>
      <c r="X170" s="273" t="s">
        <v>64</v>
      </c>
      <c r="Y170" s="273" t="s">
        <v>63</v>
      </c>
      <c r="Z170" s="273" t="s">
        <v>252</v>
      </c>
      <c r="AA170" s="273" t="s">
        <v>515</v>
      </c>
      <c r="AB170" s="274">
        <v>44958</v>
      </c>
      <c r="AC170" s="273">
        <v>12078</v>
      </c>
      <c r="AD170" s="273">
        <v>669</v>
      </c>
      <c r="AE170" s="273">
        <v>1</v>
      </c>
      <c r="AF170" s="273" t="s">
        <v>90</v>
      </c>
      <c r="AG170" s="273" t="s">
        <v>801</v>
      </c>
      <c r="AH170" s="273" t="s">
        <v>813</v>
      </c>
      <c r="AI170" s="273" t="s">
        <v>123</v>
      </c>
      <c r="AJ170" s="273" t="s">
        <v>627</v>
      </c>
      <c r="AK170" s="273">
        <v>170780</v>
      </c>
      <c r="AL170" s="273" t="s">
        <v>83</v>
      </c>
      <c r="AM170" s="273" t="s">
        <v>287</v>
      </c>
      <c r="AN170" s="273" t="s">
        <v>484</v>
      </c>
      <c r="AO170" s="273" t="s">
        <v>485</v>
      </c>
      <c r="AP170" s="274">
        <v>44927</v>
      </c>
      <c r="AQ170" s="273">
        <v>15530</v>
      </c>
      <c r="AR170" s="273">
        <v>807</v>
      </c>
      <c r="AU170" s="273" t="s">
        <v>108</v>
      </c>
      <c r="BG170" s="273">
        <v>284772</v>
      </c>
      <c r="BH170" s="273" t="s">
        <v>64</v>
      </c>
      <c r="BI170" s="273" t="s">
        <v>63</v>
      </c>
      <c r="BJ170" s="273" t="s">
        <v>221</v>
      </c>
      <c r="BK170" s="273" t="s">
        <v>221</v>
      </c>
      <c r="BL170" s="274">
        <v>45231</v>
      </c>
      <c r="BM170" s="273">
        <v>14404</v>
      </c>
      <c r="BN170" s="273">
        <v>17</v>
      </c>
      <c r="BO170" s="273">
        <v>6712</v>
      </c>
      <c r="BP170" s="273" t="s">
        <v>80</v>
      </c>
      <c r="BQ170" s="273">
        <v>2933.23272</v>
      </c>
      <c r="BR170" s="273" t="s">
        <v>81</v>
      </c>
      <c r="BS170" s="273" t="s">
        <v>783</v>
      </c>
      <c r="BT170" s="273">
        <v>2084</v>
      </c>
      <c r="BU170" s="273">
        <v>288120</v>
      </c>
      <c r="BV170" s="336" t="s">
        <v>64</v>
      </c>
      <c r="BW170" s="337" t="s">
        <v>63</v>
      </c>
      <c r="BX170" s="337" t="s">
        <v>165</v>
      </c>
      <c r="BY170" s="337" t="s">
        <v>165</v>
      </c>
      <c r="BZ170" s="337" t="s">
        <v>86</v>
      </c>
      <c r="CA170" s="337" t="s">
        <v>87</v>
      </c>
      <c r="CB170" s="337" t="s">
        <v>88</v>
      </c>
      <c r="CC170" s="337" t="s">
        <v>89</v>
      </c>
      <c r="CD170" s="338">
        <v>3</v>
      </c>
      <c r="CE170" s="335">
        <v>44927</v>
      </c>
      <c r="CF170" s="337">
        <v>2640</v>
      </c>
      <c r="CG170" s="337" t="s">
        <v>80</v>
      </c>
      <c r="CH170" s="337">
        <v>2640</v>
      </c>
      <c r="CI170" s="337" t="s">
        <v>80</v>
      </c>
      <c r="CJ170" s="337"/>
      <c r="CK170" s="337"/>
      <c r="CL170" s="337"/>
      <c r="CM170" s="337" t="s">
        <v>73</v>
      </c>
      <c r="CN170" s="337">
        <v>3</v>
      </c>
    </row>
    <row r="171" spans="1:92">
      <c r="A171" s="273">
        <v>786</v>
      </c>
      <c r="B171" s="273" t="s">
        <v>814</v>
      </c>
      <c r="C171" s="273" t="s">
        <v>195</v>
      </c>
      <c r="D171" s="273" t="s">
        <v>83</v>
      </c>
      <c r="E171" s="273" t="s">
        <v>194</v>
      </c>
      <c r="F171" s="273" t="s">
        <v>656</v>
      </c>
      <c r="G171" s="273" t="s">
        <v>657</v>
      </c>
      <c r="H171" s="274">
        <v>45017</v>
      </c>
      <c r="I171" s="273">
        <v>11710</v>
      </c>
      <c r="J171" s="273">
        <v>781</v>
      </c>
      <c r="W171" s="273">
        <v>153477</v>
      </c>
      <c r="X171" s="273" t="s">
        <v>64</v>
      </c>
      <c r="Y171" s="273" t="s">
        <v>63</v>
      </c>
      <c r="Z171" s="273" t="s">
        <v>252</v>
      </c>
      <c r="AA171" s="273" t="s">
        <v>515</v>
      </c>
      <c r="AB171" s="274">
        <v>44958</v>
      </c>
      <c r="AC171" s="273">
        <v>12078</v>
      </c>
      <c r="AD171" s="273">
        <v>669</v>
      </c>
      <c r="AE171" s="273">
        <v>3.11</v>
      </c>
      <c r="AF171" s="273" t="s">
        <v>90</v>
      </c>
      <c r="AG171" s="273" t="s">
        <v>815</v>
      </c>
      <c r="AH171" s="273" t="s">
        <v>230</v>
      </c>
      <c r="AI171" s="273" t="s">
        <v>123</v>
      </c>
      <c r="AJ171" s="273" t="s">
        <v>200</v>
      </c>
      <c r="AK171" s="273">
        <v>170815</v>
      </c>
      <c r="AL171" s="273" t="s">
        <v>83</v>
      </c>
      <c r="AM171" s="273" t="s">
        <v>287</v>
      </c>
      <c r="AN171" s="273" t="s">
        <v>518</v>
      </c>
      <c r="AO171" s="273" t="s">
        <v>536</v>
      </c>
      <c r="AP171" s="274">
        <v>45017</v>
      </c>
      <c r="AQ171" s="273">
        <v>14958</v>
      </c>
      <c r="AR171" s="273">
        <v>846</v>
      </c>
      <c r="AU171" s="273" t="s">
        <v>108</v>
      </c>
      <c r="BG171" s="273">
        <v>279500</v>
      </c>
      <c r="BH171" s="273" t="s">
        <v>64</v>
      </c>
      <c r="BI171" s="273" t="s">
        <v>63</v>
      </c>
      <c r="BJ171" s="273" t="s">
        <v>221</v>
      </c>
      <c r="BK171" s="273" t="s">
        <v>221</v>
      </c>
      <c r="BL171" s="274">
        <v>45261</v>
      </c>
      <c r="BM171" s="273">
        <v>16888</v>
      </c>
      <c r="BN171" s="273">
        <v>17</v>
      </c>
      <c r="BO171" s="273">
        <v>5258</v>
      </c>
      <c r="BP171" s="273" t="s">
        <v>80</v>
      </c>
      <c r="BQ171" s="273">
        <v>2334.35664</v>
      </c>
      <c r="BR171" s="273" t="s">
        <v>81</v>
      </c>
      <c r="BS171" s="273" t="s">
        <v>783</v>
      </c>
      <c r="BT171" s="273">
        <v>1980</v>
      </c>
      <c r="BU171" s="273">
        <v>321583</v>
      </c>
      <c r="BV171" s="279" t="s">
        <v>64</v>
      </c>
      <c r="BW171" s="280" t="s">
        <v>63</v>
      </c>
      <c r="BX171" s="280" t="s">
        <v>165</v>
      </c>
      <c r="BY171" s="280" t="s">
        <v>165</v>
      </c>
      <c r="BZ171" s="280" t="s">
        <v>86</v>
      </c>
      <c r="CA171" s="280" t="s">
        <v>87</v>
      </c>
      <c r="CB171" s="280" t="s">
        <v>88</v>
      </c>
      <c r="CC171" s="280" t="s">
        <v>89</v>
      </c>
      <c r="CD171" s="281">
        <v>3</v>
      </c>
      <c r="CE171" s="277">
        <v>44958</v>
      </c>
      <c r="CF171" s="280">
        <v>2850</v>
      </c>
      <c r="CG171" s="280" t="s">
        <v>80</v>
      </c>
      <c r="CH171" s="280">
        <v>2850</v>
      </c>
      <c r="CI171" s="280" t="s">
        <v>80</v>
      </c>
      <c r="CJ171" s="280"/>
      <c r="CK171" s="280"/>
      <c r="CL171" s="280"/>
      <c r="CM171" s="280" t="s">
        <v>73</v>
      </c>
      <c r="CN171" s="280">
        <v>3</v>
      </c>
    </row>
    <row r="172" spans="1:92">
      <c r="A172" s="273">
        <v>787</v>
      </c>
      <c r="B172" s="273" t="s">
        <v>816</v>
      </c>
      <c r="C172" s="273" t="s">
        <v>196</v>
      </c>
      <c r="D172" s="273" t="s">
        <v>83</v>
      </c>
      <c r="E172" s="273" t="s">
        <v>194</v>
      </c>
      <c r="F172" s="273" t="s">
        <v>656</v>
      </c>
      <c r="G172" s="273" t="s">
        <v>657</v>
      </c>
      <c r="H172" s="274">
        <v>45017</v>
      </c>
      <c r="I172" s="273">
        <v>11710</v>
      </c>
      <c r="J172" s="273">
        <v>781</v>
      </c>
      <c r="K172" s="273">
        <v>2687</v>
      </c>
      <c r="L172" s="273" t="s">
        <v>66</v>
      </c>
      <c r="M172" s="273">
        <v>541.88610000000006</v>
      </c>
      <c r="N172" s="273" t="s">
        <v>115</v>
      </c>
      <c r="W172" s="273">
        <v>153501</v>
      </c>
      <c r="X172" s="273" t="s">
        <v>64</v>
      </c>
      <c r="Y172" s="273" t="s">
        <v>63</v>
      </c>
      <c r="Z172" s="273" t="s">
        <v>252</v>
      </c>
      <c r="AA172" s="273" t="s">
        <v>515</v>
      </c>
      <c r="AB172" s="274">
        <v>44986</v>
      </c>
      <c r="AC172" s="273">
        <v>11894</v>
      </c>
      <c r="AD172" s="273">
        <v>669</v>
      </c>
      <c r="AK172" s="273">
        <v>158416</v>
      </c>
      <c r="AL172" s="273" t="s">
        <v>83</v>
      </c>
      <c r="AM172" s="273" t="s">
        <v>287</v>
      </c>
      <c r="AN172" s="273" t="s">
        <v>518</v>
      </c>
      <c r="AO172" s="273" t="s">
        <v>536</v>
      </c>
      <c r="AP172" s="274">
        <v>45108</v>
      </c>
      <c r="AQ172" s="273">
        <v>15104</v>
      </c>
      <c r="AR172" s="273">
        <v>846</v>
      </c>
      <c r="AU172" s="273" t="s">
        <v>108</v>
      </c>
      <c r="BG172" s="273">
        <v>334530</v>
      </c>
      <c r="BH172" s="273" t="s">
        <v>64</v>
      </c>
      <c r="BI172" s="273" t="s">
        <v>404</v>
      </c>
      <c r="BJ172" s="273" t="s">
        <v>408</v>
      </c>
      <c r="BK172" s="273" t="s">
        <v>427</v>
      </c>
      <c r="BL172" s="274">
        <v>44958</v>
      </c>
      <c r="BM172" s="273">
        <v>11849</v>
      </c>
      <c r="BN172" s="273">
        <v>57</v>
      </c>
      <c r="BO172" s="273">
        <v>9774</v>
      </c>
      <c r="BP172" s="273" t="s">
        <v>80</v>
      </c>
      <c r="BQ172" s="273">
        <v>11019.1122227</v>
      </c>
      <c r="BR172" s="273" t="s">
        <v>81</v>
      </c>
      <c r="BS172" s="273" t="s">
        <v>498</v>
      </c>
      <c r="BT172" s="273">
        <v>0</v>
      </c>
      <c r="BU172" s="273">
        <v>157561</v>
      </c>
      <c r="BV172" s="336" t="s">
        <v>64</v>
      </c>
      <c r="BW172" s="337" t="s">
        <v>63</v>
      </c>
      <c r="BX172" s="337" t="s">
        <v>165</v>
      </c>
      <c r="BY172" s="337" t="s">
        <v>165</v>
      </c>
      <c r="BZ172" s="337" t="s">
        <v>110</v>
      </c>
      <c r="CA172" s="337" t="s">
        <v>111</v>
      </c>
      <c r="CB172" s="337" t="s">
        <v>112</v>
      </c>
      <c r="CC172" s="337" t="s">
        <v>113</v>
      </c>
      <c r="CD172" s="338">
        <v>4</v>
      </c>
      <c r="CE172" s="335">
        <v>44958</v>
      </c>
      <c r="CF172" s="337"/>
      <c r="CG172" s="337"/>
      <c r="CH172" s="337"/>
      <c r="CI172" s="337" t="s">
        <v>80</v>
      </c>
      <c r="CJ172" s="337"/>
      <c r="CK172" s="337"/>
      <c r="CL172" s="337"/>
      <c r="CM172" s="337" t="s">
        <v>73</v>
      </c>
      <c r="CN172" s="337">
        <v>3</v>
      </c>
    </row>
    <row r="173" spans="1:92">
      <c r="A173" s="273">
        <v>788</v>
      </c>
      <c r="B173" s="273" t="s">
        <v>817</v>
      </c>
      <c r="C173" s="273" t="s">
        <v>818</v>
      </c>
      <c r="D173" s="273" t="s">
        <v>83</v>
      </c>
      <c r="E173" s="273" t="s">
        <v>194</v>
      </c>
      <c r="F173" s="273" t="s">
        <v>656</v>
      </c>
      <c r="G173" s="273" t="s">
        <v>657</v>
      </c>
      <c r="H173" s="274">
        <v>45017</v>
      </c>
      <c r="I173" s="273">
        <v>11710</v>
      </c>
      <c r="J173" s="273">
        <v>781</v>
      </c>
      <c r="K173" s="273">
        <v>0</v>
      </c>
      <c r="L173" s="273" t="s">
        <v>66</v>
      </c>
      <c r="N173" s="273" t="s">
        <v>107</v>
      </c>
      <c r="W173" s="273">
        <v>153502</v>
      </c>
      <c r="X173" s="273" t="s">
        <v>64</v>
      </c>
      <c r="Y173" s="273" t="s">
        <v>63</v>
      </c>
      <c r="Z173" s="273" t="s">
        <v>252</v>
      </c>
      <c r="AA173" s="273" t="s">
        <v>515</v>
      </c>
      <c r="AB173" s="274">
        <v>44986</v>
      </c>
      <c r="AC173" s="273">
        <v>12079</v>
      </c>
      <c r="AD173" s="273">
        <v>669</v>
      </c>
      <c r="AE173" s="273">
        <v>0</v>
      </c>
      <c r="AF173" s="273" t="s">
        <v>90</v>
      </c>
      <c r="AG173" s="273" t="s">
        <v>819</v>
      </c>
      <c r="AH173" s="273" t="s">
        <v>820</v>
      </c>
      <c r="AI173" s="273" t="s">
        <v>199</v>
      </c>
      <c r="AJ173" s="273" t="s">
        <v>200</v>
      </c>
      <c r="AK173" s="273">
        <v>170830</v>
      </c>
      <c r="AL173" s="273" t="s">
        <v>83</v>
      </c>
      <c r="AM173" s="273" t="s">
        <v>287</v>
      </c>
      <c r="AN173" s="273" t="s">
        <v>518</v>
      </c>
      <c r="AO173" s="273" t="s">
        <v>536</v>
      </c>
      <c r="AP173" s="274">
        <v>45108</v>
      </c>
      <c r="AQ173" s="273">
        <v>15695</v>
      </c>
      <c r="AR173" s="273">
        <v>846</v>
      </c>
      <c r="AU173" s="273" t="s">
        <v>108</v>
      </c>
      <c r="BG173" s="273">
        <v>334553</v>
      </c>
      <c r="BH173" s="273" t="s">
        <v>64</v>
      </c>
      <c r="BI173" s="273" t="s">
        <v>404</v>
      </c>
      <c r="BJ173" s="273" t="s">
        <v>408</v>
      </c>
      <c r="BK173" s="273" t="s">
        <v>427</v>
      </c>
      <c r="BL173" s="274">
        <v>44986</v>
      </c>
      <c r="BM173" s="273">
        <v>11887</v>
      </c>
      <c r="BN173" s="273">
        <v>57</v>
      </c>
      <c r="BO173" s="273">
        <v>8519</v>
      </c>
      <c r="BP173" s="273" t="s">
        <v>80</v>
      </c>
      <c r="BQ173" s="273">
        <v>9685.8451127000008</v>
      </c>
      <c r="BR173" s="273" t="s">
        <v>81</v>
      </c>
      <c r="BS173" s="273" t="s">
        <v>498</v>
      </c>
      <c r="BT173" s="273">
        <v>0</v>
      </c>
      <c r="BU173" s="273">
        <v>158283</v>
      </c>
      <c r="BV173" s="279" t="s">
        <v>64</v>
      </c>
      <c r="BW173" s="280" t="s">
        <v>63</v>
      </c>
      <c r="BX173" s="280" t="s">
        <v>165</v>
      </c>
      <c r="BY173" s="280" t="s">
        <v>165</v>
      </c>
      <c r="BZ173" s="280" t="s">
        <v>86</v>
      </c>
      <c r="CA173" s="280" t="s">
        <v>87</v>
      </c>
      <c r="CB173" s="280" t="s">
        <v>101</v>
      </c>
      <c r="CC173" s="280" t="s">
        <v>102</v>
      </c>
      <c r="CD173" s="281">
        <v>4</v>
      </c>
      <c r="CE173" s="277">
        <v>44958</v>
      </c>
      <c r="CF173" s="280">
        <v>20431</v>
      </c>
      <c r="CG173" s="280" t="s">
        <v>103</v>
      </c>
      <c r="CH173" s="280">
        <v>665.23335999999995</v>
      </c>
      <c r="CI173" s="280" t="s">
        <v>104</v>
      </c>
      <c r="CJ173" s="280"/>
      <c r="CK173" s="280"/>
      <c r="CL173" s="280" t="s">
        <v>821</v>
      </c>
      <c r="CM173" s="280" t="s">
        <v>73</v>
      </c>
      <c r="CN173" s="280">
        <v>3</v>
      </c>
    </row>
    <row r="174" spans="1:92">
      <c r="A174" s="273">
        <v>789</v>
      </c>
      <c r="B174" s="273" t="s">
        <v>822</v>
      </c>
      <c r="C174" s="273" t="s">
        <v>823</v>
      </c>
      <c r="D174" s="273" t="s">
        <v>83</v>
      </c>
      <c r="E174" s="273" t="s">
        <v>194</v>
      </c>
      <c r="F174" s="273" t="s">
        <v>656</v>
      </c>
      <c r="G174" s="273" t="s">
        <v>657</v>
      </c>
      <c r="H174" s="274">
        <v>45047</v>
      </c>
      <c r="I174" s="273">
        <v>12329</v>
      </c>
      <c r="J174" s="273">
        <v>781</v>
      </c>
      <c r="W174" s="273">
        <v>179056</v>
      </c>
      <c r="X174" s="273" t="s">
        <v>64</v>
      </c>
      <c r="Y174" s="273" t="s">
        <v>63</v>
      </c>
      <c r="Z174" s="273" t="s">
        <v>252</v>
      </c>
      <c r="AA174" s="273" t="s">
        <v>515</v>
      </c>
      <c r="AB174" s="274">
        <v>44986</v>
      </c>
      <c r="AC174" s="273">
        <v>12079</v>
      </c>
      <c r="AD174" s="273">
        <v>669</v>
      </c>
      <c r="AE174" s="273">
        <v>0</v>
      </c>
      <c r="AF174" s="273" t="s">
        <v>90</v>
      </c>
      <c r="AG174" s="273" t="s">
        <v>824</v>
      </c>
      <c r="AH174" s="273" t="s">
        <v>825</v>
      </c>
      <c r="AI174" s="273" t="s">
        <v>199</v>
      </c>
      <c r="AJ174" s="273" t="s">
        <v>200</v>
      </c>
      <c r="AK174" s="273">
        <v>170836</v>
      </c>
      <c r="AL174" s="273" t="s">
        <v>83</v>
      </c>
      <c r="AM174" s="273" t="s">
        <v>287</v>
      </c>
      <c r="AN174" s="273" t="s">
        <v>518</v>
      </c>
      <c r="AO174" s="273" t="s">
        <v>536</v>
      </c>
      <c r="AP174" s="274">
        <v>45200</v>
      </c>
      <c r="AQ174" s="273">
        <v>15250</v>
      </c>
      <c r="AR174" s="273">
        <v>846</v>
      </c>
      <c r="AU174" s="273" t="s">
        <v>108</v>
      </c>
      <c r="BG174" s="273">
        <v>334541</v>
      </c>
      <c r="BH174" s="273" t="s">
        <v>64</v>
      </c>
      <c r="BI174" s="273" t="s">
        <v>404</v>
      </c>
      <c r="BJ174" s="273" t="s">
        <v>408</v>
      </c>
      <c r="BK174" s="273" t="s">
        <v>427</v>
      </c>
      <c r="BL174" s="274">
        <v>45017</v>
      </c>
      <c r="BM174" s="273">
        <v>11925</v>
      </c>
      <c r="BN174" s="273">
        <v>57</v>
      </c>
      <c r="BO174" s="273">
        <v>8829</v>
      </c>
      <c r="BP174" s="273" t="s">
        <v>80</v>
      </c>
      <c r="BQ174" s="273">
        <v>9847.5718307999996</v>
      </c>
      <c r="BR174" s="273" t="s">
        <v>81</v>
      </c>
      <c r="BS174" s="273" t="s">
        <v>498</v>
      </c>
      <c r="BT174" s="273">
        <v>0</v>
      </c>
      <c r="BU174" s="273">
        <v>159005</v>
      </c>
      <c r="BV174" s="336" t="s">
        <v>64</v>
      </c>
      <c r="BW174" s="337" t="s">
        <v>63</v>
      </c>
      <c r="BX174" s="337" t="s">
        <v>165</v>
      </c>
      <c r="BY174" s="337" t="s">
        <v>165</v>
      </c>
      <c r="BZ174" s="337" t="s">
        <v>110</v>
      </c>
      <c r="CA174" s="337" t="s">
        <v>111</v>
      </c>
      <c r="CB174" s="337" t="s">
        <v>117</v>
      </c>
      <c r="CC174" s="337" t="s">
        <v>118</v>
      </c>
      <c r="CD174" s="338">
        <v>5</v>
      </c>
      <c r="CE174" s="335">
        <v>44958</v>
      </c>
      <c r="CF174" s="337"/>
      <c r="CG174" s="337"/>
      <c r="CH174" s="337"/>
      <c r="CI174" s="337" t="s">
        <v>104</v>
      </c>
      <c r="CJ174" s="337"/>
      <c r="CK174" s="337"/>
      <c r="CL174" s="337"/>
      <c r="CM174" s="337" t="s">
        <v>73</v>
      </c>
      <c r="CN174" s="337">
        <v>3</v>
      </c>
    </row>
    <row r="175" spans="1:92">
      <c r="A175" s="273">
        <v>790</v>
      </c>
      <c r="B175" s="273" t="s">
        <v>826</v>
      </c>
      <c r="C175" s="273" t="s">
        <v>827</v>
      </c>
      <c r="D175" s="273" t="s">
        <v>83</v>
      </c>
      <c r="E175" s="273" t="s">
        <v>194</v>
      </c>
      <c r="F175" s="273" t="s">
        <v>656</v>
      </c>
      <c r="G175" s="273" t="s">
        <v>657</v>
      </c>
      <c r="H175" s="274">
        <v>45047</v>
      </c>
      <c r="I175" s="273">
        <v>12329</v>
      </c>
      <c r="J175" s="273">
        <v>781</v>
      </c>
      <c r="K175" s="273">
        <v>1895</v>
      </c>
      <c r="L175" s="273" t="s">
        <v>66</v>
      </c>
      <c r="M175" s="273">
        <v>397.404</v>
      </c>
      <c r="N175" s="273" t="s">
        <v>115</v>
      </c>
      <c r="W175" s="273">
        <v>179080</v>
      </c>
      <c r="X175" s="273" t="s">
        <v>64</v>
      </c>
      <c r="Y175" s="273" t="s">
        <v>63</v>
      </c>
      <c r="Z175" s="273" t="s">
        <v>252</v>
      </c>
      <c r="AA175" s="273" t="s">
        <v>515</v>
      </c>
      <c r="AB175" s="274">
        <v>44986</v>
      </c>
      <c r="AC175" s="273">
        <v>12079</v>
      </c>
      <c r="AD175" s="273">
        <v>669</v>
      </c>
      <c r="AE175" s="273">
        <v>0</v>
      </c>
      <c r="AF175" s="273" t="s">
        <v>90</v>
      </c>
      <c r="AG175" s="273" t="s">
        <v>828</v>
      </c>
      <c r="AH175" s="273" t="s">
        <v>829</v>
      </c>
      <c r="AI175" s="273" t="s">
        <v>199</v>
      </c>
      <c r="AJ175" s="273" t="s">
        <v>214</v>
      </c>
      <c r="AK175" s="273">
        <v>170842</v>
      </c>
      <c r="AL175" s="273" t="s">
        <v>83</v>
      </c>
      <c r="AM175" s="273" t="s">
        <v>287</v>
      </c>
      <c r="AN175" s="273" t="s">
        <v>830</v>
      </c>
      <c r="AO175" s="273" t="s">
        <v>831</v>
      </c>
      <c r="AP175" s="274">
        <v>44927</v>
      </c>
      <c r="AQ175" s="273">
        <v>14795</v>
      </c>
      <c r="AR175" s="273">
        <v>805</v>
      </c>
      <c r="AS175" s="273">
        <v>0</v>
      </c>
      <c r="AT175" s="273" t="s">
        <v>77</v>
      </c>
      <c r="AU175" s="273" t="s">
        <v>344</v>
      </c>
      <c r="BG175" s="273">
        <v>277715</v>
      </c>
      <c r="BH175" s="273" t="s">
        <v>64</v>
      </c>
      <c r="BI175" s="273" t="s">
        <v>404</v>
      </c>
      <c r="BJ175" s="273" t="s">
        <v>408</v>
      </c>
      <c r="BK175" s="273" t="s">
        <v>427</v>
      </c>
      <c r="BL175" s="274">
        <v>45047</v>
      </c>
      <c r="BM175" s="273">
        <v>12216</v>
      </c>
      <c r="BN175" s="273">
        <v>57</v>
      </c>
      <c r="BO175" s="273">
        <v>8956</v>
      </c>
      <c r="BP175" s="273" t="s">
        <v>80</v>
      </c>
      <c r="BQ175" s="273">
        <v>10050.422537</v>
      </c>
      <c r="BR175" s="273" t="s">
        <v>81</v>
      </c>
      <c r="BS175" s="273" t="s">
        <v>498</v>
      </c>
      <c r="BT175" s="273">
        <v>0</v>
      </c>
      <c r="BU175" s="273">
        <v>176141</v>
      </c>
      <c r="BV175" s="279" t="s">
        <v>64</v>
      </c>
      <c r="BW175" s="280" t="s">
        <v>63</v>
      </c>
      <c r="BX175" s="280" t="s">
        <v>165</v>
      </c>
      <c r="BY175" s="280" t="s">
        <v>165</v>
      </c>
      <c r="BZ175" s="280" t="s">
        <v>126</v>
      </c>
      <c r="CA175" s="280" t="s">
        <v>127</v>
      </c>
      <c r="CB175" s="280" t="s">
        <v>128</v>
      </c>
      <c r="CC175" s="280" t="s">
        <v>129</v>
      </c>
      <c r="CD175" s="281">
        <v>6</v>
      </c>
      <c r="CE175" s="277">
        <v>44958</v>
      </c>
      <c r="CF175" s="280"/>
      <c r="CG175" s="280"/>
      <c r="CH175" s="280"/>
      <c r="CI175" s="280" t="s">
        <v>80</v>
      </c>
      <c r="CJ175" s="280"/>
      <c r="CK175" s="280"/>
      <c r="CL175" s="280"/>
      <c r="CM175" s="280" t="s">
        <v>73</v>
      </c>
      <c r="CN175" s="280">
        <v>3</v>
      </c>
    </row>
    <row r="176" spans="1:92">
      <c r="A176" s="273">
        <v>791</v>
      </c>
      <c r="B176" s="273" t="s">
        <v>832</v>
      </c>
      <c r="C176" s="273" t="s">
        <v>833</v>
      </c>
      <c r="D176" s="273" t="s">
        <v>64</v>
      </c>
      <c r="E176" s="273" t="s">
        <v>63</v>
      </c>
      <c r="F176" s="273" t="s">
        <v>252</v>
      </c>
      <c r="G176" s="273" t="s">
        <v>442</v>
      </c>
      <c r="H176" s="274">
        <v>45017</v>
      </c>
      <c r="I176" s="273">
        <v>11645</v>
      </c>
      <c r="J176" s="273">
        <v>671</v>
      </c>
      <c r="K176" s="273">
        <v>11906</v>
      </c>
      <c r="L176" s="273" t="s">
        <v>66</v>
      </c>
      <c r="M176" s="273">
        <v>1535.49704</v>
      </c>
      <c r="N176" s="273" t="s">
        <v>67</v>
      </c>
      <c r="P176" s="273" t="s">
        <v>92</v>
      </c>
      <c r="Q176" s="273" t="s">
        <v>69</v>
      </c>
      <c r="R176" s="273" t="s">
        <v>70</v>
      </c>
      <c r="S176" s="273" t="s">
        <v>834</v>
      </c>
      <c r="T176" s="273" t="s">
        <v>835</v>
      </c>
      <c r="U176" s="273" t="s">
        <v>73</v>
      </c>
      <c r="V176" s="273" t="s">
        <v>836</v>
      </c>
      <c r="W176" s="273">
        <v>241110</v>
      </c>
      <c r="X176" s="273" t="s">
        <v>64</v>
      </c>
      <c r="Y176" s="273" t="s">
        <v>63</v>
      </c>
      <c r="Z176" s="273" t="s">
        <v>252</v>
      </c>
      <c r="AA176" s="273" t="s">
        <v>515</v>
      </c>
      <c r="AB176" s="274">
        <v>44986</v>
      </c>
      <c r="AC176" s="273">
        <v>12079</v>
      </c>
      <c r="AD176" s="273">
        <v>669</v>
      </c>
      <c r="AE176" s="273">
        <v>0</v>
      </c>
      <c r="AF176" s="273" t="s">
        <v>90</v>
      </c>
      <c r="AG176" s="273" t="s">
        <v>837</v>
      </c>
      <c r="AH176" s="273" t="s">
        <v>838</v>
      </c>
      <c r="AI176" s="273" t="s">
        <v>199</v>
      </c>
      <c r="AJ176" s="273" t="s">
        <v>200</v>
      </c>
      <c r="AK176" s="273">
        <v>170848</v>
      </c>
      <c r="AL176" s="273" t="s">
        <v>83</v>
      </c>
      <c r="AM176" s="273" t="s">
        <v>287</v>
      </c>
      <c r="AN176" s="273" t="s">
        <v>830</v>
      </c>
      <c r="AO176" s="273" t="s">
        <v>831</v>
      </c>
      <c r="AP176" s="274">
        <v>44927</v>
      </c>
      <c r="AQ176" s="273">
        <v>15379</v>
      </c>
      <c r="AR176" s="273">
        <v>805</v>
      </c>
      <c r="AS176" s="273">
        <v>1.35</v>
      </c>
      <c r="AT176" s="273" t="s">
        <v>77</v>
      </c>
      <c r="AU176" s="273" t="s">
        <v>269</v>
      </c>
      <c r="AV176" s="273" t="s">
        <v>607</v>
      </c>
      <c r="BA176" s="273" t="s">
        <v>249</v>
      </c>
      <c r="BG176" s="273">
        <v>283933</v>
      </c>
      <c r="BH176" s="273" t="s">
        <v>64</v>
      </c>
      <c r="BI176" s="273" t="s">
        <v>404</v>
      </c>
      <c r="BJ176" s="273" t="s">
        <v>408</v>
      </c>
      <c r="BK176" s="273" t="s">
        <v>427</v>
      </c>
      <c r="BL176" s="274">
        <v>45078</v>
      </c>
      <c r="BM176" s="273">
        <v>12485</v>
      </c>
      <c r="BN176" s="273">
        <v>57</v>
      </c>
      <c r="BO176" s="273">
        <v>9602</v>
      </c>
      <c r="BP176" s="273" t="s">
        <v>80</v>
      </c>
      <c r="BQ176" s="273">
        <v>10774.433066400001</v>
      </c>
      <c r="BR176" s="273" t="s">
        <v>81</v>
      </c>
      <c r="BS176" s="273" t="s">
        <v>498</v>
      </c>
      <c r="BT176" s="273">
        <v>0</v>
      </c>
      <c r="BU176" s="273">
        <v>187977</v>
      </c>
      <c r="BV176" s="336" t="s">
        <v>64</v>
      </c>
      <c r="BW176" s="337" t="s">
        <v>63</v>
      </c>
      <c r="BX176" s="337" t="s">
        <v>165</v>
      </c>
      <c r="BY176" s="337" t="s">
        <v>165</v>
      </c>
      <c r="BZ176" s="337" t="s">
        <v>138</v>
      </c>
      <c r="CA176" s="337" t="s">
        <v>139</v>
      </c>
      <c r="CB176" s="337" t="s">
        <v>140</v>
      </c>
      <c r="CC176" s="337" t="s">
        <v>141</v>
      </c>
      <c r="CD176" s="338">
        <v>9</v>
      </c>
      <c r="CE176" s="335">
        <v>44958</v>
      </c>
      <c r="CF176" s="337">
        <v>166</v>
      </c>
      <c r="CG176" s="337" t="s">
        <v>80</v>
      </c>
      <c r="CH176" s="337">
        <v>166</v>
      </c>
      <c r="CI176" s="337" t="s">
        <v>80</v>
      </c>
      <c r="CJ176" s="337"/>
      <c r="CK176" s="337"/>
      <c r="CL176" s="337"/>
      <c r="CM176" s="337" t="s">
        <v>73</v>
      </c>
      <c r="CN176" s="337">
        <v>3</v>
      </c>
    </row>
    <row r="177" spans="1:92">
      <c r="A177" s="273">
        <v>792</v>
      </c>
      <c r="B177" s="273" t="s">
        <v>839</v>
      </c>
      <c r="C177" s="273" t="s">
        <v>840</v>
      </c>
      <c r="D177" s="273" t="s">
        <v>83</v>
      </c>
      <c r="E177" s="273" t="s">
        <v>194</v>
      </c>
      <c r="F177" s="273" t="s">
        <v>385</v>
      </c>
      <c r="G177" s="273" t="s">
        <v>683</v>
      </c>
      <c r="H177" s="274">
        <v>45231</v>
      </c>
      <c r="I177" s="273">
        <v>14608</v>
      </c>
      <c r="J177" s="273">
        <v>841</v>
      </c>
      <c r="W177" s="273">
        <v>273272</v>
      </c>
      <c r="X177" s="273" t="s">
        <v>64</v>
      </c>
      <c r="Y177" s="273" t="s">
        <v>63</v>
      </c>
      <c r="Z177" s="273" t="s">
        <v>252</v>
      </c>
      <c r="AA177" s="273" t="s">
        <v>515</v>
      </c>
      <c r="AB177" s="274">
        <v>44986</v>
      </c>
      <c r="AC177" s="273">
        <v>12079</v>
      </c>
      <c r="AD177" s="273">
        <v>669</v>
      </c>
      <c r="AE177" s="273">
        <v>7.0000000000000007E-2</v>
      </c>
      <c r="AF177" s="273" t="s">
        <v>90</v>
      </c>
      <c r="AG177" s="273" t="s">
        <v>819</v>
      </c>
      <c r="AH177" s="273" t="s">
        <v>841</v>
      </c>
      <c r="AI177" s="273" t="s">
        <v>199</v>
      </c>
      <c r="AJ177" s="273" t="s">
        <v>200</v>
      </c>
      <c r="AK177" s="273">
        <v>170854</v>
      </c>
      <c r="AL177" s="273" t="s">
        <v>83</v>
      </c>
      <c r="AM177" s="273" t="s">
        <v>287</v>
      </c>
      <c r="AN177" s="273" t="s">
        <v>830</v>
      </c>
      <c r="AO177" s="273" t="s">
        <v>831</v>
      </c>
      <c r="AP177" s="274">
        <v>44927</v>
      </c>
      <c r="AQ177" s="273">
        <v>15379</v>
      </c>
      <c r="AR177" s="273">
        <v>805</v>
      </c>
      <c r="AS177" s="273">
        <v>46</v>
      </c>
      <c r="AT177" s="273" t="s">
        <v>77</v>
      </c>
      <c r="AU177" s="273" t="s">
        <v>842</v>
      </c>
      <c r="AV177" s="273" t="s">
        <v>843</v>
      </c>
      <c r="BA177" s="273" t="s">
        <v>844</v>
      </c>
      <c r="BC177" s="273">
        <v>8</v>
      </c>
      <c r="BG177" s="273">
        <v>325289</v>
      </c>
      <c r="BH177" s="273" t="s">
        <v>64</v>
      </c>
      <c r="BI177" s="273" t="s">
        <v>404</v>
      </c>
      <c r="BJ177" s="273" t="s">
        <v>408</v>
      </c>
      <c r="BK177" s="273" t="s">
        <v>427</v>
      </c>
      <c r="BL177" s="274">
        <v>45108</v>
      </c>
      <c r="BM177" s="273">
        <v>12754</v>
      </c>
      <c r="BN177" s="273">
        <v>57</v>
      </c>
      <c r="BO177" s="273">
        <v>9349</v>
      </c>
      <c r="BP177" s="273" t="s">
        <v>80</v>
      </c>
      <c r="BQ177" s="273">
        <v>10503.265847799999</v>
      </c>
      <c r="BR177" s="273" t="s">
        <v>81</v>
      </c>
      <c r="BS177" s="273" t="s">
        <v>498</v>
      </c>
      <c r="BT177" s="273">
        <v>0</v>
      </c>
      <c r="BU177" s="273">
        <v>201461</v>
      </c>
      <c r="BV177" s="279" t="s">
        <v>64</v>
      </c>
      <c r="BW177" s="280" t="s">
        <v>63</v>
      </c>
      <c r="BX177" s="280" t="s">
        <v>165</v>
      </c>
      <c r="BY177" s="280" t="s">
        <v>165</v>
      </c>
      <c r="BZ177" s="280" t="s">
        <v>126</v>
      </c>
      <c r="CA177" s="280" t="s">
        <v>127</v>
      </c>
      <c r="CB177" s="280" t="s">
        <v>133</v>
      </c>
      <c r="CC177" s="280" t="s">
        <v>134</v>
      </c>
      <c r="CD177" s="281">
        <v>7</v>
      </c>
      <c r="CE177" s="277">
        <v>44958</v>
      </c>
      <c r="CF177" s="280"/>
      <c r="CG177" s="280"/>
      <c r="CH177" s="280"/>
      <c r="CI177" s="280" t="s">
        <v>104</v>
      </c>
      <c r="CJ177" s="280"/>
      <c r="CK177" s="280"/>
      <c r="CL177" s="280"/>
      <c r="CM177" s="280" t="s">
        <v>73</v>
      </c>
      <c r="CN177" s="280">
        <v>3</v>
      </c>
    </row>
    <row r="178" spans="1:92">
      <c r="A178" s="273">
        <v>793</v>
      </c>
      <c r="B178" s="273" t="s">
        <v>845</v>
      </c>
      <c r="C178" s="273" t="s">
        <v>846</v>
      </c>
      <c r="D178" s="273" t="s">
        <v>83</v>
      </c>
      <c r="E178" s="273" t="s">
        <v>194</v>
      </c>
      <c r="F178" s="273" t="s">
        <v>385</v>
      </c>
      <c r="G178" s="273" t="s">
        <v>683</v>
      </c>
      <c r="H178" s="274">
        <v>45231</v>
      </c>
      <c r="I178" s="273">
        <v>14608</v>
      </c>
      <c r="J178" s="273">
        <v>841</v>
      </c>
      <c r="K178" s="273">
        <v>200.08</v>
      </c>
      <c r="L178" s="273" t="s">
        <v>66</v>
      </c>
      <c r="M178" s="273">
        <v>18.59</v>
      </c>
      <c r="N178" s="273" t="s">
        <v>115</v>
      </c>
      <c r="W178" s="273">
        <v>273296</v>
      </c>
      <c r="X178" s="273" t="s">
        <v>64</v>
      </c>
      <c r="Y178" s="273" t="s">
        <v>63</v>
      </c>
      <c r="Z178" s="273" t="s">
        <v>252</v>
      </c>
      <c r="AA178" s="273" t="s">
        <v>515</v>
      </c>
      <c r="AB178" s="274">
        <v>45170</v>
      </c>
      <c r="AC178" s="273">
        <v>13791</v>
      </c>
      <c r="AD178" s="273">
        <v>669</v>
      </c>
      <c r="AE178" s="273">
        <v>0.18</v>
      </c>
      <c r="AF178" s="273" t="s">
        <v>90</v>
      </c>
      <c r="AG178" s="273" t="s">
        <v>819</v>
      </c>
      <c r="AH178" s="273" t="s">
        <v>820</v>
      </c>
      <c r="AI178" s="273" t="s">
        <v>199</v>
      </c>
      <c r="AJ178" s="273" t="s">
        <v>200</v>
      </c>
      <c r="AK178" s="273">
        <v>238143</v>
      </c>
      <c r="AL178" s="273" t="s">
        <v>83</v>
      </c>
      <c r="AM178" s="273" t="s">
        <v>287</v>
      </c>
      <c r="AN178" s="273" t="s">
        <v>830</v>
      </c>
      <c r="AO178" s="273" t="s">
        <v>831</v>
      </c>
      <c r="AP178" s="274">
        <v>44927</v>
      </c>
      <c r="AQ178" s="273">
        <v>15529</v>
      </c>
      <c r="AR178" s="273">
        <v>805</v>
      </c>
      <c r="AS178" s="273">
        <v>16365</v>
      </c>
      <c r="AT178" s="273" t="s">
        <v>66</v>
      </c>
      <c r="AU178" s="273" t="s">
        <v>451</v>
      </c>
      <c r="AV178" s="273" t="s">
        <v>451</v>
      </c>
      <c r="BG178" s="273">
        <v>284770</v>
      </c>
      <c r="BH178" s="273" t="s">
        <v>64</v>
      </c>
      <c r="BI178" s="273" t="s">
        <v>404</v>
      </c>
      <c r="BJ178" s="273" t="s">
        <v>408</v>
      </c>
      <c r="BK178" s="273" t="s">
        <v>427</v>
      </c>
      <c r="BL178" s="274">
        <v>45139</v>
      </c>
      <c r="BM178" s="273">
        <v>13429</v>
      </c>
      <c r="BN178" s="273">
        <v>57</v>
      </c>
      <c r="BO178" s="273">
        <v>8689</v>
      </c>
      <c r="BP178" s="273" t="s">
        <v>80</v>
      </c>
      <c r="BQ178" s="273">
        <v>9538.5132895999996</v>
      </c>
      <c r="BR178" s="273" t="s">
        <v>81</v>
      </c>
      <c r="BS178" s="273" t="s">
        <v>498</v>
      </c>
      <c r="BT178" s="273">
        <v>0</v>
      </c>
      <c r="BU178" s="273">
        <v>219475</v>
      </c>
      <c r="BV178" s="336" t="s">
        <v>64</v>
      </c>
      <c r="BW178" s="337" t="s">
        <v>63</v>
      </c>
      <c r="BX178" s="337" t="s">
        <v>165</v>
      </c>
      <c r="BY178" s="337" t="s">
        <v>165</v>
      </c>
      <c r="BZ178" s="337" t="s">
        <v>167</v>
      </c>
      <c r="CA178" s="337" t="s">
        <v>168</v>
      </c>
      <c r="CB178" s="337" t="s">
        <v>169</v>
      </c>
      <c r="CC178" s="337" t="s">
        <v>170</v>
      </c>
      <c r="CD178" s="338">
        <v>12</v>
      </c>
      <c r="CE178" s="335">
        <v>44958</v>
      </c>
      <c r="CF178" s="337">
        <v>0</v>
      </c>
      <c r="CG178" s="337" t="s">
        <v>80</v>
      </c>
      <c r="CH178" s="337">
        <v>0</v>
      </c>
      <c r="CI178" s="337" t="s">
        <v>80</v>
      </c>
      <c r="CJ178" s="337"/>
      <c r="CK178" s="337"/>
      <c r="CL178" s="337"/>
      <c r="CM178" s="337" t="s">
        <v>73</v>
      </c>
      <c r="CN178" s="337">
        <v>3</v>
      </c>
    </row>
    <row r="179" spans="1:92">
      <c r="A179" s="273">
        <v>794</v>
      </c>
      <c r="B179" s="273" t="s">
        <v>847</v>
      </c>
      <c r="C179" s="273" t="s">
        <v>848</v>
      </c>
      <c r="D179" s="273" t="s">
        <v>83</v>
      </c>
      <c r="E179" s="273" t="s">
        <v>194</v>
      </c>
      <c r="F179" s="273" t="s">
        <v>385</v>
      </c>
      <c r="G179" s="273" t="s">
        <v>683</v>
      </c>
      <c r="H179" s="274">
        <v>45231</v>
      </c>
      <c r="I179" s="273">
        <v>14608</v>
      </c>
      <c r="J179" s="273">
        <v>841</v>
      </c>
      <c r="K179" s="273">
        <v>0</v>
      </c>
      <c r="L179" s="273" t="s">
        <v>66</v>
      </c>
      <c r="N179" s="273" t="s">
        <v>107</v>
      </c>
      <c r="W179" s="273">
        <v>273297</v>
      </c>
      <c r="X179" s="273" t="s">
        <v>64</v>
      </c>
      <c r="Y179" s="273" t="s">
        <v>63</v>
      </c>
      <c r="Z179" s="273" t="s">
        <v>252</v>
      </c>
      <c r="AA179" s="273" t="s">
        <v>515</v>
      </c>
      <c r="AB179" s="274">
        <v>45170</v>
      </c>
      <c r="AC179" s="273">
        <v>13791</v>
      </c>
      <c r="AD179" s="273">
        <v>669</v>
      </c>
      <c r="AE179" s="273">
        <v>0</v>
      </c>
      <c r="AF179" s="273" t="s">
        <v>90</v>
      </c>
      <c r="AG179" s="273" t="s">
        <v>824</v>
      </c>
      <c r="AH179" s="273" t="s">
        <v>825</v>
      </c>
      <c r="AI179" s="273" t="s">
        <v>199</v>
      </c>
      <c r="AJ179" s="273" t="s">
        <v>200</v>
      </c>
      <c r="AK179" s="273">
        <v>238149</v>
      </c>
      <c r="AL179" s="273" t="s">
        <v>83</v>
      </c>
      <c r="AM179" s="273" t="s">
        <v>287</v>
      </c>
      <c r="AN179" s="273" t="s">
        <v>830</v>
      </c>
      <c r="AO179" s="273" t="s">
        <v>831</v>
      </c>
      <c r="AP179" s="274">
        <v>45017</v>
      </c>
      <c r="AQ179" s="273">
        <v>14941</v>
      </c>
      <c r="AR179" s="273">
        <v>805</v>
      </c>
      <c r="AU179" s="273" t="s">
        <v>108</v>
      </c>
      <c r="BG179" s="273">
        <v>279313</v>
      </c>
      <c r="BH179" s="273" t="s">
        <v>64</v>
      </c>
      <c r="BI179" s="273" t="s">
        <v>404</v>
      </c>
      <c r="BJ179" s="273" t="s">
        <v>408</v>
      </c>
      <c r="BK179" s="273" t="s">
        <v>427</v>
      </c>
      <c r="BL179" s="274">
        <v>45170</v>
      </c>
      <c r="BM179" s="273">
        <v>13756</v>
      </c>
      <c r="BN179" s="273">
        <v>57</v>
      </c>
      <c r="BO179" s="273">
        <v>9015</v>
      </c>
      <c r="BP179" s="273" t="s">
        <v>80</v>
      </c>
      <c r="BQ179" s="273">
        <v>9951.2663083999996</v>
      </c>
      <c r="BR179" s="273" t="s">
        <v>81</v>
      </c>
      <c r="BS179" s="273" t="s">
        <v>498</v>
      </c>
      <c r="BT179" s="273">
        <v>0</v>
      </c>
      <c r="BU179" s="273">
        <v>232426</v>
      </c>
      <c r="BV179" s="279" t="s">
        <v>64</v>
      </c>
      <c r="BW179" s="280" t="s">
        <v>63</v>
      </c>
      <c r="BX179" s="280" t="s">
        <v>165</v>
      </c>
      <c r="BY179" s="280" t="s">
        <v>165</v>
      </c>
      <c r="BZ179" s="280" t="s">
        <v>151</v>
      </c>
      <c r="CA179" s="280" t="s">
        <v>152</v>
      </c>
      <c r="CB179" s="280" t="s">
        <v>153</v>
      </c>
      <c r="CC179" s="280" t="s">
        <v>154</v>
      </c>
      <c r="CD179" s="281">
        <v>10</v>
      </c>
      <c r="CE179" s="277">
        <v>44958</v>
      </c>
      <c r="CF179" s="280">
        <v>2422.1</v>
      </c>
      <c r="CG179" s="280" t="s">
        <v>80</v>
      </c>
      <c r="CH179" s="280">
        <v>2422.1</v>
      </c>
      <c r="CI179" s="280" t="s">
        <v>80</v>
      </c>
      <c r="CJ179" s="280"/>
      <c r="CK179" s="280"/>
      <c r="CL179" s="280"/>
      <c r="CM179" s="280" t="s">
        <v>73</v>
      </c>
      <c r="CN179" s="280">
        <v>3</v>
      </c>
    </row>
    <row r="180" spans="1:92">
      <c r="A180" s="273">
        <v>795</v>
      </c>
      <c r="B180" s="273" t="s">
        <v>849</v>
      </c>
      <c r="C180" s="273" t="s">
        <v>466</v>
      </c>
      <c r="D180" s="273" t="s">
        <v>83</v>
      </c>
      <c r="E180" s="273" t="s">
        <v>194</v>
      </c>
      <c r="F180" s="273" t="s">
        <v>385</v>
      </c>
      <c r="G180" s="273" t="s">
        <v>683</v>
      </c>
      <c r="H180" s="274">
        <v>45261</v>
      </c>
      <c r="I180" s="273">
        <v>17067</v>
      </c>
      <c r="J180" s="273">
        <v>841</v>
      </c>
      <c r="W180" s="273">
        <v>315207</v>
      </c>
      <c r="X180" s="273" t="s">
        <v>64</v>
      </c>
      <c r="Y180" s="273" t="s">
        <v>63</v>
      </c>
      <c r="Z180" s="273" t="s">
        <v>252</v>
      </c>
      <c r="AA180" s="273" t="s">
        <v>515</v>
      </c>
      <c r="AB180" s="274">
        <v>45170</v>
      </c>
      <c r="AC180" s="273">
        <v>13791</v>
      </c>
      <c r="AD180" s="273">
        <v>669</v>
      </c>
      <c r="AE180" s="273">
        <v>0</v>
      </c>
      <c r="AF180" s="273" t="s">
        <v>90</v>
      </c>
      <c r="AG180" s="273" t="s">
        <v>828</v>
      </c>
      <c r="AH180" s="273" t="s">
        <v>829</v>
      </c>
      <c r="AI180" s="273" t="s">
        <v>199</v>
      </c>
      <c r="AJ180" s="273" t="s">
        <v>214</v>
      </c>
      <c r="AK180" s="273">
        <v>238155</v>
      </c>
      <c r="AL180" s="273" t="s">
        <v>83</v>
      </c>
      <c r="AM180" s="273" t="s">
        <v>287</v>
      </c>
      <c r="AN180" s="273" t="s">
        <v>830</v>
      </c>
      <c r="AO180" s="273" t="s">
        <v>831</v>
      </c>
      <c r="AP180" s="274">
        <v>45108</v>
      </c>
      <c r="AQ180" s="273">
        <v>15087</v>
      </c>
      <c r="AR180" s="273">
        <v>805</v>
      </c>
      <c r="AU180" s="273" t="s">
        <v>108</v>
      </c>
      <c r="BG180" s="273">
        <v>280919</v>
      </c>
      <c r="BH180" s="273" t="s">
        <v>64</v>
      </c>
      <c r="BI180" s="273" t="s">
        <v>404</v>
      </c>
      <c r="BJ180" s="273" t="s">
        <v>408</v>
      </c>
      <c r="BK180" s="273" t="s">
        <v>427</v>
      </c>
      <c r="BL180" s="274">
        <v>45200</v>
      </c>
      <c r="BM180" s="273">
        <v>14091</v>
      </c>
      <c r="BN180" s="273">
        <v>57</v>
      </c>
      <c r="BO180" s="273">
        <v>7816</v>
      </c>
      <c r="BP180" s="273" t="s">
        <v>80</v>
      </c>
      <c r="BQ180" s="273">
        <v>8596.5023366999994</v>
      </c>
      <c r="BR180" s="273" t="s">
        <v>81</v>
      </c>
      <c r="BS180" s="273" t="s">
        <v>498</v>
      </c>
      <c r="BT180" s="273">
        <v>0</v>
      </c>
      <c r="BU180" s="273">
        <v>250443</v>
      </c>
      <c r="BV180" s="336" t="s">
        <v>64</v>
      </c>
      <c r="BW180" s="337" t="s">
        <v>63</v>
      </c>
      <c r="BX180" s="337" t="s">
        <v>165</v>
      </c>
      <c r="BY180" s="337" t="s">
        <v>165</v>
      </c>
      <c r="BZ180" s="337" t="s">
        <v>151</v>
      </c>
      <c r="CA180" s="337" t="s">
        <v>152</v>
      </c>
      <c r="CB180" s="337" t="s">
        <v>161</v>
      </c>
      <c r="CC180" s="337" t="s">
        <v>162</v>
      </c>
      <c r="CD180" s="338">
        <v>11</v>
      </c>
      <c r="CE180" s="335">
        <v>44958</v>
      </c>
      <c r="CF180" s="337">
        <v>1404</v>
      </c>
      <c r="CG180" s="337" t="s">
        <v>80</v>
      </c>
      <c r="CH180" s="337">
        <v>1404</v>
      </c>
      <c r="CI180" s="337" t="s">
        <v>80</v>
      </c>
      <c r="CJ180" s="337"/>
      <c r="CK180" s="337"/>
      <c r="CL180" s="337"/>
      <c r="CM180" s="337" t="s">
        <v>73</v>
      </c>
      <c r="CN180" s="337">
        <v>3</v>
      </c>
    </row>
    <row r="181" spans="1:92">
      <c r="A181" s="273">
        <v>796</v>
      </c>
      <c r="B181" s="273" t="s">
        <v>850</v>
      </c>
      <c r="C181" s="273" t="s">
        <v>851</v>
      </c>
      <c r="D181" s="273" t="s">
        <v>83</v>
      </c>
      <c r="E181" s="273" t="s">
        <v>194</v>
      </c>
      <c r="F181" s="273" t="s">
        <v>385</v>
      </c>
      <c r="G181" s="273" t="s">
        <v>683</v>
      </c>
      <c r="H181" s="274">
        <v>45261</v>
      </c>
      <c r="I181" s="273">
        <v>17067</v>
      </c>
      <c r="J181" s="273">
        <v>841</v>
      </c>
      <c r="K181" s="273">
        <v>200.38</v>
      </c>
      <c r="L181" s="273" t="s">
        <v>66</v>
      </c>
      <c r="M181" s="273">
        <v>18.59</v>
      </c>
      <c r="N181" s="273" t="s">
        <v>115</v>
      </c>
      <c r="W181" s="273">
        <v>315231</v>
      </c>
      <c r="X181" s="273" t="s">
        <v>64</v>
      </c>
      <c r="Y181" s="273" t="s">
        <v>63</v>
      </c>
      <c r="Z181" s="273" t="s">
        <v>252</v>
      </c>
      <c r="AA181" s="273" t="s">
        <v>515</v>
      </c>
      <c r="AB181" s="274">
        <v>45170</v>
      </c>
      <c r="AC181" s="273">
        <v>13791</v>
      </c>
      <c r="AD181" s="273">
        <v>669</v>
      </c>
      <c r="AE181" s="273">
        <v>0</v>
      </c>
      <c r="AF181" s="273" t="s">
        <v>90</v>
      </c>
      <c r="AG181" s="273" t="s">
        <v>837</v>
      </c>
      <c r="AH181" s="273" t="s">
        <v>838</v>
      </c>
      <c r="AI181" s="273" t="s">
        <v>199</v>
      </c>
      <c r="AJ181" s="273" t="s">
        <v>200</v>
      </c>
      <c r="AK181" s="273">
        <v>238161</v>
      </c>
      <c r="AL181" s="273" t="s">
        <v>83</v>
      </c>
      <c r="AM181" s="273" t="s">
        <v>287</v>
      </c>
      <c r="AN181" s="273" t="s">
        <v>830</v>
      </c>
      <c r="AO181" s="273" t="s">
        <v>831</v>
      </c>
      <c r="AP181" s="274">
        <v>45108</v>
      </c>
      <c r="AQ181" s="273">
        <v>15678</v>
      </c>
      <c r="AR181" s="273">
        <v>805</v>
      </c>
      <c r="AS181" s="273">
        <v>12157</v>
      </c>
      <c r="AT181" s="273" t="s">
        <v>66</v>
      </c>
      <c r="AU181" s="273" t="s">
        <v>451</v>
      </c>
      <c r="AV181" s="273" t="s">
        <v>451</v>
      </c>
      <c r="BG181" s="273">
        <v>285366</v>
      </c>
      <c r="BH181" s="273" t="s">
        <v>64</v>
      </c>
      <c r="BI181" s="273" t="s">
        <v>404</v>
      </c>
      <c r="BJ181" s="273" t="s">
        <v>408</v>
      </c>
      <c r="BK181" s="273" t="s">
        <v>427</v>
      </c>
      <c r="BL181" s="274">
        <v>45231</v>
      </c>
      <c r="BM181" s="273">
        <v>14459</v>
      </c>
      <c r="BN181" s="273">
        <v>57</v>
      </c>
      <c r="BO181" s="273">
        <v>7629</v>
      </c>
      <c r="BP181" s="273" t="s">
        <v>80</v>
      </c>
      <c r="BQ181" s="273">
        <v>8317.7056782</v>
      </c>
      <c r="BR181" s="273" t="s">
        <v>81</v>
      </c>
      <c r="BS181" s="273" t="s">
        <v>498</v>
      </c>
      <c r="BT181" s="273">
        <v>0</v>
      </c>
      <c r="BU181" s="273">
        <v>269327</v>
      </c>
      <c r="BV181" s="279" t="s">
        <v>64</v>
      </c>
      <c r="BW181" s="280" t="s">
        <v>63</v>
      </c>
      <c r="BX181" s="280" t="s">
        <v>165</v>
      </c>
      <c r="BY181" s="280" t="s">
        <v>165</v>
      </c>
      <c r="BZ181" s="280" t="s">
        <v>167</v>
      </c>
      <c r="CA181" s="280" t="s">
        <v>168</v>
      </c>
      <c r="CB181" s="280" t="s">
        <v>353</v>
      </c>
      <c r="CC181" s="280" t="s">
        <v>354</v>
      </c>
      <c r="CD181" s="281">
        <v>13</v>
      </c>
      <c r="CE181" s="277">
        <v>44958</v>
      </c>
      <c r="CF181" s="280">
        <v>379</v>
      </c>
      <c r="CG181" s="280" t="s">
        <v>80</v>
      </c>
      <c r="CH181" s="280">
        <v>379</v>
      </c>
      <c r="CI181" s="280" t="s">
        <v>80</v>
      </c>
      <c r="CJ181" s="280"/>
      <c r="CK181" s="280"/>
      <c r="CL181" s="280"/>
      <c r="CM181" s="280" t="s">
        <v>73</v>
      </c>
      <c r="CN181" s="280">
        <v>3</v>
      </c>
    </row>
    <row r="182" spans="1:92">
      <c r="A182" s="273">
        <v>797</v>
      </c>
      <c r="B182" s="273" t="s">
        <v>852</v>
      </c>
      <c r="C182" s="273" t="s">
        <v>853</v>
      </c>
      <c r="D182" s="273" t="s">
        <v>83</v>
      </c>
      <c r="E182" s="273" t="s">
        <v>194</v>
      </c>
      <c r="F182" s="273" t="s">
        <v>385</v>
      </c>
      <c r="G182" s="273" t="s">
        <v>683</v>
      </c>
      <c r="H182" s="274">
        <v>45261</v>
      </c>
      <c r="I182" s="273">
        <v>17067</v>
      </c>
      <c r="J182" s="273">
        <v>841</v>
      </c>
      <c r="K182" s="273">
        <v>0</v>
      </c>
      <c r="L182" s="273" t="s">
        <v>66</v>
      </c>
      <c r="N182" s="273" t="s">
        <v>107</v>
      </c>
      <c r="W182" s="273">
        <v>315232</v>
      </c>
      <c r="X182" s="273" t="s">
        <v>64</v>
      </c>
      <c r="Y182" s="273" t="s">
        <v>63</v>
      </c>
      <c r="Z182" s="273" t="s">
        <v>252</v>
      </c>
      <c r="AA182" s="273" t="s">
        <v>515</v>
      </c>
      <c r="AB182" s="274">
        <v>45170</v>
      </c>
      <c r="AC182" s="273">
        <v>13791</v>
      </c>
      <c r="AD182" s="273">
        <v>669</v>
      </c>
      <c r="AE182" s="273">
        <v>0.2</v>
      </c>
      <c r="AF182" s="273" t="s">
        <v>90</v>
      </c>
      <c r="AG182" s="273" t="s">
        <v>819</v>
      </c>
      <c r="AH182" s="273" t="s">
        <v>841</v>
      </c>
      <c r="AI182" s="273" t="s">
        <v>199</v>
      </c>
      <c r="AJ182" s="273" t="s">
        <v>200</v>
      </c>
      <c r="AK182" s="273">
        <v>238167</v>
      </c>
      <c r="AL182" s="273" t="s">
        <v>83</v>
      </c>
      <c r="AM182" s="273" t="s">
        <v>287</v>
      </c>
      <c r="AN182" s="273" t="s">
        <v>830</v>
      </c>
      <c r="AO182" s="273" t="s">
        <v>831</v>
      </c>
      <c r="AP182" s="274">
        <v>45200</v>
      </c>
      <c r="AQ182" s="273">
        <v>15233</v>
      </c>
      <c r="AR182" s="273">
        <v>805</v>
      </c>
      <c r="AU182" s="273" t="s">
        <v>108</v>
      </c>
      <c r="BG182" s="273">
        <v>282525</v>
      </c>
      <c r="BH182" s="273" t="s">
        <v>64</v>
      </c>
      <c r="BI182" s="273" t="s">
        <v>404</v>
      </c>
      <c r="BJ182" s="273" t="s">
        <v>408</v>
      </c>
      <c r="BK182" s="273" t="s">
        <v>427</v>
      </c>
      <c r="BL182" s="274">
        <v>45261</v>
      </c>
      <c r="BM182" s="273">
        <v>16930</v>
      </c>
      <c r="BN182" s="273">
        <v>57</v>
      </c>
      <c r="BO182" s="273">
        <v>7724</v>
      </c>
      <c r="BP182" s="273" t="s">
        <v>80</v>
      </c>
      <c r="BQ182" s="273">
        <v>8406.7779116999991</v>
      </c>
      <c r="BR182" s="273" t="s">
        <v>81</v>
      </c>
      <c r="BS182" s="273" t="s">
        <v>498</v>
      </c>
      <c r="BT182" s="273">
        <v>0</v>
      </c>
      <c r="BU182" s="273">
        <v>311577</v>
      </c>
      <c r="BV182" s="336" t="s">
        <v>64</v>
      </c>
      <c r="BW182" s="337" t="s">
        <v>63</v>
      </c>
      <c r="BX182" s="337" t="s">
        <v>165</v>
      </c>
      <c r="BY182" s="337" t="s">
        <v>165</v>
      </c>
      <c r="BZ182" s="337" t="s">
        <v>167</v>
      </c>
      <c r="CA182" s="337" t="s">
        <v>168</v>
      </c>
      <c r="CB182" s="337" t="s">
        <v>313</v>
      </c>
      <c r="CC182" s="337" t="s">
        <v>314</v>
      </c>
      <c r="CD182" s="338">
        <v>14</v>
      </c>
      <c r="CE182" s="335">
        <v>44958</v>
      </c>
      <c r="CF182" s="337">
        <v>0</v>
      </c>
      <c r="CG182" s="337" t="s">
        <v>80</v>
      </c>
      <c r="CH182" s="337">
        <v>0</v>
      </c>
      <c r="CI182" s="337" t="s">
        <v>80</v>
      </c>
      <c r="CJ182" s="337"/>
      <c r="CK182" s="337"/>
      <c r="CL182" s="337"/>
      <c r="CM182" s="337" t="s">
        <v>73</v>
      </c>
      <c r="CN182" s="337">
        <v>3</v>
      </c>
    </row>
    <row r="183" spans="1:92">
      <c r="A183" s="273">
        <v>798</v>
      </c>
      <c r="B183" s="273" t="s">
        <v>854</v>
      </c>
      <c r="C183" s="273" t="s">
        <v>467</v>
      </c>
      <c r="D183" s="273" t="s">
        <v>83</v>
      </c>
      <c r="E183" s="273" t="s">
        <v>194</v>
      </c>
      <c r="F183" s="273" t="s">
        <v>385</v>
      </c>
      <c r="G183" s="273" t="s">
        <v>766</v>
      </c>
      <c r="H183" s="274">
        <v>44927</v>
      </c>
      <c r="I183" s="273">
        <v>11214</v>
      </c>
      <c r="J183" s="273">
        <v>769</v>
      </c>
      <c r="W183" s="273">
        <v>139093</v>
      </c>
      <c r="X183" s="273" t="s">
        <v>64</v>
      </c>
      <c r="Y183" s="273" t="s">
        <v>63</v>
      </c>
      <c r="Z183" s="273" t="s">
        <v>252</v>
      </c>
      <c r="AA183" s="273" t="s">
        <v>515</v>
      </c>
      <c r="AB183" s="274">
        <v>45170</v>
      </c>
      <c r="AC183" s="273">
        <v>13791</v>
      </c>
      <c r="AD183" s="273">
        <v>669</v>
      </c>
      <c r="AE183" s="273">
        <v>0</v>
      </c>
      <c r="AF183" s="273" t="s">
        <v>90</v>
      </c>
      <c r="AG183" s="273" t="s">
        <v>819</v>
      </c>
      <c r="AH183" s="273" t="s">
        <v>855</v>
      </c>
      <c r="AI183" s="273" t="s">
        <v>199</v>
      </c>
      <c r="AJ183" s="273" t="s">
        <v>200</v>
      </c>
      <c r="AK183" s="273">
        <v>238173</v>
      </c>
      <c r="AL183" s="273" t="s">
        <v>83</v>
      </c>
      <c r="AM183" s="273" t="s">
        <v>287</v>
      </c>
      <c r="AN183" s="273" t="s">
        <v>830</v>
      </c>
      <c r="AO183" s="273" t="s">
        <v>856</v>
      </c>
      <c r="AP183" s="274">
        <v>44927</v>
      </c>
      <c r="AQ183" s="273">
        <v>14794</v>
      </c>
      <c r="AR183" s="273">
        <v>804</v>
      </c>
      <c r="AU183" s="273" t="s">
        <v>108</v>
      </c>
      <c r="BG183" s="273">
        <v>277696</v>
      </c>
      <c r="BH183" s="273" t="s">
        <v>64</v>
      </c>
      <c r="BI183" s="273" t="s">
        <v>404</v>
      </c>
      <c r="BJ183" s="273" t="s">
        <v>596</v>
      </c>
      <c r="BK183" s="273" t="s">
        <v>597</v>
      </c>
      <c r="BL183" s="274">
        <v>44927</v>
      </c>
      <c r="BM183" s="273">
        <v>16745</v>
      </c>
      <c r="BN183" s="273">
        <v>869</v>
      </c>
      <c r="BO183" s="273">
        <v>486</v>
      </c>
      <c r="BP183" s="273" t="s">
        <v>80</v>
      </c>
      <c r="BQ183" s="273">
        <v>27.148800000000001</v>
      </c>
      <c r="BR183" s="273" t="s">
        <v>81</v>
      </c>
      <c r="BS183" s="273" t="s">
        <v>857</v>
      </c>
      <c r="BT183" s="273">
        <v>0</v>
      </c>
      <c r="BU183" s="273">
        <v>308671</v>
      </c>
      <c r="BV183" s="279" t="s">
        <v>64</v>
      </c>
      <c r="BW183" s="280" t="s">
        <v>63</v>
      </c>
      <c r="BX183" s="280" t="s">
        <v>165</v>
      </c>
      <c r="BY183" s="280" t="s">
        <v>165</v>
      </c>
      <c r="BZ183" s="280" t="s">
        <v>167</v>
      </c>
      <c r="CA183" s="280" t="s">
        <v>168</v>
      </c>
      <c r="CB183" s="280" t="s">
        <v>319</v>
      </c>
      <c r="CC183" s="280" t="s">
        <v>320</v>
      </c>
      <c r="CD183" s="281">
        <v>15</v>
      </c>
      <c r="CE183" s="277">
        <v>44958</v>
      </c>
      <c r="CF183" s="280">
        <v>0</v>
      </c>
      <c r="CG183" s="280" t="s">
        <v>80</v>
      </c>
      <c r="CH183" s="280">
        <v>0</v>
      </c>
      <c r="CI183" s="280" t="s">
        <v>80</v>
      </c>
      <c r="CJ183" s="280"/>
      <c r="CK183" s="280"/>
      <c r="CL183" s="280"/>
      <c r="CM183" s="280" t="s">
        <v>73</v>
      </c>
      <c r="CN183" s="280">
        <v>3</v>
      </c>
    </row>
    <row r="184" spans="1:92">
      <c r="A184" s="273">
        <v>799</v>
      </c>
      <c r="B184" s="273" t="s">
        <v>858</v>
      </c>
      <c r="C184" s="273" t="s">
        <v>859</v>
      </c>
      <c r="D184" s="273" t="s">
        <v>83</v>
      </c>
      <c r="E184" s="273" t="s">
        <v>194</v>
      </c>
      <c r="F184" s="273" t="s">
        <v>385</v>
      </c>
      <c r="G184" s="273" t="s">
        <v>766</v>
      </c>
      <c r="H184" s="274">
        <v>44927</v>
      </c>
      <c r="I184" s="273">
        <v>11214</v>
      </c>
      <c r="J184" s="273">
        <v>769</v>
      </c>
      <c r="K184" s="273">
        <v>0</v>
      </c>
      <c r="L184" s="273" t="s">
        <v>66</v>
      </c>
      <c r="N184" s="273" t="s">
        <v>107</v>
      </c>
      <c r="W184" s="273">
        <v>139118</v>
      </c>
      <c r="X184" s="273" t="s">
        <v>64</v>
      </c>
      <c r="Y184" s="273" t="s">
        <v>63</v>
      </c>
      <c r="Z184" s="273" t="s">
        <v>252</v>
      </c>
      <c r="AA184" s="273" t="s">
        <v>515</v>
      </c>
      <c r="AB184" s="274">
        <v>45170</v>
      </c>
      <c r="AC184" s="273">
        <v>13791</v>
      </c>
      <c r="AD184" s="273">
        <v>669</v>
      </c>
      <c r="AE184" s="273">
        <v>0</v>
      </c>
      <c r="AF184" s="273" t="s">
        <v>90</v>
      </c>
      <c r="AG184" s="273" t="s">
        <v>860</v>
      </c>
      <c r="AH184" s="273" t="s">
        <v>861</v>
      </c>
      <c r="AI184" s="273" t="s">
        <v>199</v>
      </c>
      <c r="AJ184" s="273" t="s">
        <v>200</v>
      </c>
      <c r="AK184" s="273">
        <v>238179</v>
      </c>
      <c r="AL184" s="273" t="s">
        <v>64</v>
      </c>
      <c r="AM184" s="273" t="s">
        <v>75</v>
      </c>
      <c r="AN184" s="273" t="s">
        <v>173</v>
      </c>
      <c r="AO184" s="273" t="s">
        <v>173</v>
      </c>
      <c r="AP184" s="274">
        <v>45017</v>
      </c>
      <c r="AQ184" s="273">
        <v>14855</v>
      </c>
      <c r="AR184" s="273">
        <v>45</v>
      </c>
      <c r="AS184" s="273">
        <v>240.26</v>
      </c>
      <c r="AT184" s="273" t="s">
        <v>174</v>
      </c>
      <c r="AU184" s="273" t="s">
        <v>175</v>
      </c>
      <c r="AV184" s="273" t="s">
        <v>158</v>
      </c>
      <c r="AW184" s="273">
        <v>747.5</v>
      </c>
      <c r="AX184" s="273" t="s">
        <v>176</v>
      </c>
      <c r="AY184" s="273" t="s">
        <v>177</v>
      </c>
      <c r="AZ184" s="273" t="s">
        <v>149</v>
      </c>
      <c r="BG184" s="273">
        <v>288509</v>
      </c>
      <c r="BH184" s="273" t="s">
        <v>64</v>
      </c>
      <c r="BI184" s="273" t="s">
        <v>404</v>
      </c>
      <c r="BJ184" s="273" t="s">
        <v>862</v>
      </c>
      <c r="BK184" s="273" t="s">
        <v>863</v>
      </c>
      <c r="BL184" s="274">
        <v>44927</v>
      </c>
      <c r="BM184" s="273">
        <v>16757</v>
      </c>
      <c r="BN184" s="273">
        <v>873</v>
      </c>
      <c r="BO184" s="273">
        <v>0</v>
      </c>
      <c r="BP184" s="273" t="s">
        <v>80</v>
      </c>
      <c r="BR184" s="273" t="s">
        <v>864</v>
      </c>
      <c r="BU184" s="273">
        <v>308813</v>
      </c>
      <c r="BV184" s="336" t="s">
        <v>64</v>
      </c>
      <c r="BW184" s="337" t="s">
        <v>63</v>
      </c>
      <c r="BX184" s="337" t="s">
        <v>165</v>
      </c>
      <c r="BY184" s="337" t="s">
        <v>165</v>
      </c>
      <c r="BZ184" s="337" t="s">
        <v>86</v>
      </c>
      <c r="CA184" s="337" t="s">
        <v>87</v>
      </c>
      <c r="CB184" s="337" t="s">
        <v>179</v>
      </c>
      <c r="CC184" s="337" t="s">
        <v>180</v>
      </c>
      <c r="CD184" s="338">
        <v>1</v>
      </c>
      <c r="CE184" s="335">
        <v>44958</v>
      </c>
      <c r="CF184" s="337"/>
      <c r="CG184" s="337" t="s">
        <v>181</v>
      </c>
      <c r="CH184" s="337"/>
      <c r="CI184" s="337" t="s">
        <v>181</v>
      </c>
      <c r="CJ184" s="337" t="s">
        <v>687</v>
      </c>
      <c r="CK184" s="337"/>
      <c r="CL184" s="337"/>
      <c r="CM184" s="337" t="s">
        <v>73</v>
      </c>
      <c r="CN184" s="337">
        <v>3</v>
      </c>
    </row>
    <row r="185" spans="1:92">
      <c r="A185" s="273">
        <v>800</v>
      </c>
      <c r="B185" s="273" t="s">
        <v>865</v>
      </c>
      <c r="C185" s="273" t="s">
        <v>866</v>
      </c>
      <c r="D185" s="273" t="s">
        <v>83</v>
      </c>
      <c r="E185" s="273" t="s">
        <v>194</v>
      </c>
      <c r="F185" s="273" t="s">
        <v>385</v>
      </c>
      <c r="G185" s="273" t="s">
        <v>766</v>
      </c>
      <c r="H185" s="274">
        <v>44927</v>
      </c>
      <c r="I185" s="273">
        <v>11214</v>
      </c>
      <c r="J185" s="273">
        <v>769</v>
      </c>
      <c r="K185" s="273">
        <v>3890</v>
      </c>
      <c r="L185" s="273" t="s">
        <v>66</v>
      </c>
      <c r="M185" s="273">
        <v>558.20000000000005</v>
      </c>
      <c r="N185" s="273" t="s">
        <v>115</v>
      </c>
      <c r="W185" s="273">
        <v>139117</v>
      </c>
      <c r="X185" s="273" t="s">
        <v>64</v>
      </c>
      <c r="Y185" s="273" t="s">
        <v>63</v>
      </c>
      <c r="Z185" s="273" t="s">
        <v>252</v>
      </c>
      <c r="AA185" s="273" t="s">
        <v>515</v>
      </c>
      <c r="AB185" s="274">
        <v>45170</v>
      </c>
      <c r="AC185" s="273">
        <v>13791</v>
      </c>
      <c r="AD185" s="273">
        <v>669</v>
      </c>
      <c r="AE185" s="273">
        <v>0</v>
      </c>
      <c r="AF185" s="273" t="s">
        <v>90</v>
      </c>
      <c r="AG185" s="273" t="s">
        <v>867</v>
      </c>
      <c r="AH185" s="273" t="s">
        <v>868</v>
      </c>
      <c r="AI185" s="273" t="s">
        <v>199</v>
      </c>
      <c r="AJ185" s="273" t="s">
        <v>214</v>
      </c>
      <c r="AK185" s="273">
        <v>238185</v>
      </c>
      <c r="AL185" s="273" t="s">
        <v>64</v>
      </c>
      <c r="AM185" s="273" t="s">
        <v>75</v>
      </c>
      <c r="AN185" s="273" t="s">
        <v>173</v>
      </c>
      <c r="AO185" s="273" t="s">
        <v>173</v>
      </c>
      <c r="AP185" s="274">
        <v>45017</v>
      </c>
      <c r="AQ185" s="273">
        <v>14855</v>
      </c>
      <c r="AR185" s="273">
        <v>45</v>
      </c>
      <c r="AS185" s="273">
        <v>2529.83</v>
      </c>
      <c r="AT185" s="273" t="s">
        <v>174</v>
      </c>
      <c r="AU185" s="273" t="s">
        <v>145</v>
      </c>
      <c r="AV185" s="273" t="s">
        <v>158</v>
      </c>
      <c r="AW185" s="273">
        <v>747.5</v>
      </c>
      <c r="AX185" s="273" t="s">
        <v>176</v>
      </c>
      <c r="AY185" s="273" t="s">
        <v>177</v>
      </c>
      <c r="AZ185" s="273" t="s">
        <v>149</v>
      </c>
      <c r="BG185" s="273">
        <v>288520</v>
      </c>
      <c r="BH185" s="273" t="s">
        <v>64</v>
      </c>
      <c r="BI185" s="273" t="s">
        <v>404</v>
      </c>
      <c r="BJ185" s="273" t="s">
        <v>862</v>
      </c>
      <c r="BK185" s="273" t="s">
        <v>863</v>
      </c>
      <c r="BL185" s="274">
        <v>44927</v>
      </c>
      <c r="BM185" s="273">
        <v>16757</v>
      </c>
      <c r="BN185" s="273">
        <v>873</v>
      </c>
      <c r="BO185" s="273">
        <v>0</v>
      </c>
      <c r="BP185" s="273" t="s">
        <v>80</v>
      </c>
      <c r="BR185" s="273" t="s">
        <v>864</v>
      </c>
      <c r="BU185" s="273">
        <v>310045</v>
      </c>
      <c r="BV185" s="279" t="s">
        <v>64</v>
      </c>
      <c r="BW185" s="280" t="s">
        <v>63</v>
      </c>
      <c r="BX185" s="280" t="s">
        <v>165</v>
      </c>
      <c r="BY185" s="280" t="s">
        <v>165</v>
      </c>
      <c r="BZ185" s="280" t="s">
        <v>151</v>
      </c>
      <c r="CA185" s="280" t="s">
        <v>152</v>
      </c>
      <c r="CB185" s="280" t="s">
        <v>161</v>
      </c>
      <c r="CC185" s="280" t="s">
        <v>162</v>
      </c>
      <c r="CD185" s="281">
        <v>11</v>
      </c>
      <c r="CE185" s="277">
        <v>45047</v>
      </c>
      <c r="CF185" s="280">
        <v>554</v>
      </c>
      <c r="CG185" s="280" t="s">
        <v>80</v>
      </c>
      <c r="CH185" s="280">
        <v>554</v>
      </c>
      <c r="CI185" s="280" t="s">
        <v>80</v>
      </c>
      <c r="CJ185" s="280"/>
      <c r="CK185" s="280"/>
      <c r="CL185" s="280" t="s">
        <v>869</v>
      </c>
      <c r="CM185" s="280" t="s">
        <v>73</v>
      </c>
      <c r="CN185" s="280">
        <v>3</v>
      </c>
    </row>
    <row r="186" spans="1:92">
      <c r="A186" s="273">
        <v>801</v>
      </c>
      <c r="B186" s="273" t="s">
        <v>870</v>
      </c>
      <c r="C186" s="273" t="s">
        <v>871</v>
      </c>
      <c r="D186" s="273" t="s">
        <v>83</v>
      </c>
      <c r="E186" s="273" t="s">
        <v>194</v>
      </c>
      <c r="F186" s="273" t="s">
        <v>385</v>
      </c>
      <c r="G186" s="273" t="s">
        <v>766</v>
      </c>
      <c r="H186" s="274">
        <v>44958</v>
      </c>
      <c r="I186" s="273">
        <v>11376</v>
      </c>
      <c r="J186" s="273">
        <v>769</v>
      </c>
      <c r="W186" s="273">
        <v>143791</v>
      </c>
      <c r="X186" s="273" t="s">
        <v>64</v>
      </c>
      <c r="Y186" s="273" t="s">
        <v>63</v>
      </c>
      <c r="Z186" s="273" t="s">
        <v>252</v>
      </c>
      <c r="AA186" s="273" t="s">
        <v>515</v>
      </c>
      <c r="AB186" s="274">
        <v>45170</v>
      </c>
      <c r="AC186" s="273">
        <v>13791</v>
      </c>
      <c r="AD186" s="273">
        <v>669</v>
      </c>
      <c r="AE186" s="273">
        <v>0.2</v>
      </c>
      <c r="AF186" s="273" t="s">
        <v>90</v>
      </c>
      <c r="AG186" s="273" t="s">
        <v>872</v>
      </c>
      <c r="AH186" s="273" t="s">
        <v>873</v>
      </c>
      <c r="AI186" s="273" t="s">
        <v>199</v>
      </c>
      <c r="AJ186" s="273" t="s">
        <v>200</v>
      </c>
      <c r="AK186" s="273">
        <v>238191</v>
      </c>
      <c r="AL186" s="273" t="s">
        <v>64</v>
      </c>
      <c r="AM186" s="273" t="s">
        <v>75</v>
      </c>
      <c r="AN186" s="273" t="s">
        <v>173</v>
      </c>
      <c r="AO186" s="273" t="s">
        <v>173</v>
      </c>
      <c r="AP186" s="274">
        <v>45017</v>
      </c>
      <c r="AQ186" s="273">
        <v>14855</v>
      </c>
      <c r="AR186" s="273">
        <v>45</v>
      </c>
      <c r="AS186" s="273">
        <v>946.97</v>
      </c>
      <c r="AT186" s="273" t="s">
        <v>174</v>
      </c>
      <c r="AU186" s="273" t="s">
        <v>145</v>
      </c>
      <c r="AV186" s="273" t="s">
        <v>146</v>
      </c>
      <c r="AW186" s="273">
        <v>830</v>
      </c>
      <c r="AX186" s="273" t="s">
        <v>176</v>
      </c>
      <c r="AY186" s="273" t="s">
        <v>553</v>
      </c>
      <c r="AZ186" s="273" t="s">
        <v>149</v>
      </c>
      <c r="BG186" s="273">
        <v>288525</v>
      </c>
      <c r="BH186" s="273" t="s">
        <v>83</v>
      </c>
      <c r="BI186" s="273" t="s">
        <v>63</v>
      </c>
      <c r="BJ186" s="273" t="s">
        <v>504</v>
      </c>
      <c r="BK186" s="273" t="s">
        <v>539</v>
      </c>
      <c r="BL186" s="274">
        <v>44958</v>
      </c>
      <c r="BM186" s="273">
        <v>12089</v>
      </c>
      <c r="BN186" s="273">
        <v>686</v>
      </c>
      <c r="BO186" s="273">
        <v>71</v>
      </c>
      <c r="BP186" s="273" t="s">
        <v>80</v>
      </c>
      <c r="BQ186" s="273">
        <v>31.29016</v>
      </c>
      <c r="BR186" s="273" t="s">
        <v>81</v>
      </c>
      <c r="BS186" s="273" t="s">
        <v>540</v>
      </c>
      <c r="BT186" s="273">
        <v>0</v>
      </c>
      <c r="BU186" s="273">
        <v>226955</v>
      </c>
      <c r="BV186" s="336" t="s">
        <v>64</v>
      </c>
      <c r="BW186" s="337" t="s">
        <v>63</v>
      </c>
      <c r="BX186" s="337" t="s">
        <v>165</v>
      </c>
      <c r="BY186" s="337" t="s">
        <v>165</v>
      </c>
      <c r="BZ186" s="337" t="s">
        <v>151</v>
      </c>
      <c r="CA186" s="337" t="s">
        <v>152</v>
      </c>
      <c r="CB186" s="337" t="s">
        <v>153</v>
      </c>
      <c r="CC186" s="337" t="s">
        <v>154</v>
      </c>
      <c r="CD186" s="338">
        <v>10</v>
      </c>
      <c r="CE186" s="335">
        <v>45047</v>
      </c>
      <c r="CF186" s="337">
        <v>4120</v>
      </c>
      <c r="CG186" s="337" t="s">
        <v>80</v>
      </c>
      <c r="CH186" s="337">
        <v>4120</v>
      </c>
      <c r="CI186" s="337" t="s">
        <v>80</v>
      </c>
      <c r="CJ186" s="337"/>
      <c r="CK186" s="337"/>
      <c r="CL186" s="337"/>
      <c r="CM186" s="337" t="s">
        <v>73</v>
      </c>
      <c r="CN186" s="337">
        <v>3</v>
      </c>
    </row>
    <row r="187" spans="1:92">
      <c r="A187" s="273">
        <v>802</v>
      </c>
      <c r="B187" s="273" t="s">
        <v>874</v>
      </c>
      <c r="C187" s="273" t="s">
        <v>875</v>
      </c>
      <c r="D187" s="273" t="s">
        <v>83</v>
      </c>
      <c r="E187" s="273" t="s">
        <v>194</v>
      </c>
      <c r="F187" s="273" t="s">
        <v>385</v>
      </c>
      <c r="G187" s="273" t="s">
        <v>766</v>
      </c>
      <c r="H187" s="274">
        <v>44958</v>
      </c>
      <c r="I187" s="273">
        <v>11376</v>
      </c>
      <c r="J187" s="273">
        <v>769</v>
      </c>
      <c r="K187" s="273">
        <v>0</v>
      </c>
      <c r="L187" s="273" t="s">
        <v>66</v>
      </c>
      <c r="N187" s="273" t="s">
        <v>107</v>
      </c>
      <c r="W187" s="273">
        <v>143816</v>
      </c>
      <c r="X187" s="273" t="s">
        <v>64</v>
      </c>
      <c r="Y187" s="273" t="s">
        <v>63</v>
      </c>
      <c r="Z187" s="273" t="s">
        <v>252</v>
      </c>
      <c r="AA187" s="273" t="s">
        <v>515</v>
      </c>
      <c r="AB187" s="274">
        <v>45170</v>
      </c>
      <c r="AC187" s="273">
        <v>13791</v>
      </c>
      <c r="AD187" s="273">
        <v>669</v>
      </c>
      <c r="AE187" s="273">
        <v>0.2</v>
      </c>
      <c r="AF187" s="273" t="s">
        <v>90</v>
      </c>
      <c r="AG187" s="273" t="s">
        <v>876</v>
      </c>
      <c r="AH187" s="273" t="s">
        <v>877</v>
      </c>
      <c r="AI187" s="273" t="s">
        <v>199</v>
      </c>
      <c r="AJ187" s="273" t="s">
        <v>200</v>
      </c>
      <c r="AK187" s="273">
        <v>238197</v>
      </c>
      <c r="AL187" s="273" t="s">
        <v>64</v>
      </c>
      <c r="AM187" s="273" t="s">
        <v>75</v>
      </c>
      <c r="AN187" s="273" t="s">
        <v>173</v>
      </c>
      <c r="AO187" s="273" t="s">
        <v>173</v>
      </c>
      <c r="AP187" s="274">
        <v>45017</v>
      </c>
      <c r="AQ187" s="273">
        <v>14855</v>
      </c>
      <c r="AR187" s="273">
        <v>45</v>
      </c>
      <c r="AS187" s="273">
        <v>10106.16</v>
      </c>
      <c r="AT187" s="273" t="s">
        <v>80</v>
      </c>
      <c r="AU187" s="273" t="s">
        <v>416</v>
      </c>
      <c r="AV187" s="273" t="s">
        <v>186</v>
      </c>
      <c r="AW187" s="273">
        <v>0.71740000000000004</v>
      </c>
      <c r="AX187" s="273" t="s">
        <v>176</v>
      </c>
      <c r="AY187" s="273" t="s">
        <v>557</v>
      </c>
      <c r="AZ187" s="273" t="s">
        <v>188</v>
      </c>
      <c r="BG187" s="273">
        <v>317734</v>
      </c>
      <c r="BH187" s="273" t="s">
        <v>83</v>
      </c>
      <c r="BI187" s="273" t="s">
        <v>63</v>
      </c>
      <c r="BJ187" s="273" t="s">
        <v>504</v>
      </c>
      <c r="BK187" s="273" t="s">
        <v>539</v>
      </c>
      <c r="BL187" s="274">
        <v>44986</v>
      </c>
      <c r="BM187" s="273">
        <v>12094</v>
      </c>
      <c r="BN187" s="273">
        <v>686</v>
      </c>
      <c r="BO187" s="273">
        <v>79</v>
      </c>
      <c r="BP187" s="273" t="s">
        <v>80</v>
      </c>
      <c r="BQ187" s="273">
        <v>34.774079999999998</v>
      </c>
      <c r="BR187" s="273" t="s">
        <v>81</v>
      </c>
      <c r="BS187" s="273" t="s">
        <v>540</v>
      </c>
      <c r="BT187" s="273">
        <v>0</v>
      </c>
      <c r="BU187" s="273">
        <v>226974</v>
      </c>
      <c r="BV187" s="279" t="s">
        <v>64</v>
      </c>
      <c r="BW187" s="280" t="s">
        <v>63</v>
      </c>
      <c r="BX187" s="280" t="s">
        <v>165</v>
      </c>
      <c r="BY187" s="280" t="s">
        <v>165</v>
      </c>
      <c r="BZ187" s="280" t="s">
        <v>167</v>
      </c>
      <c r="CA187" s="280" t="s">
        <v>168</v>
      </c>
      <c r="CB187" s="280" t="s">
        <v>169</v>
      </c>
      <c r="CC187" s="280" t="s">
        <v>170</v>
      </c>
      <c r="CD187" s="281">
        <v>12</v>
      </c>
      <c r="CE187" s="277">
        <v>45047</v>
      </c>
      <c r="CF187" s="280">
        <v>0</v>
      </c>
      <c r="CG187" s="280" t="s">
        <v>80</v>
      </c>
      <c r="CH187" s="280">
        <v>0</v>
      </c>
      <c r="CI187" s="280" t="s">
        <v>80</v>
      </c>
      <c r="CJ187" s="280"/>
      <c r="CK187" s="280"/>
      <c r="CL187" s="280"/>
      <c r="CM187" s="280" t="s">
        <v>73</v>
      </c>
      <c r="CN187" s="280">
        <v>3</v>
      </c>
    </row>
    <row r="188" spans="1:92">
      <c r="A188" s="273">
        <v>803</v>
      </c>
      <c r="B188" s="273" t="s">
        <v>878</v>
      </c>
      <c r="C188" s="273" t="s">
        <v>830</v>
      </c>
      <c r="D188" s="273" t="s">
        <v>83</v>
      </c>
      <c r="E188" s="273" t="s">
        <v>194</v>
      </c>
      <c r="F188" s="273" t="s">
        <v>385</v>
      </c>
      <c r="G188" s="273" t="s">
        <v>766</v>
      </c>
      <c r="H188" s="274">
        <v>44958</v>
      </c>
      <c r="I188" s="273">
        <v>11376</v>
      </c>
      <c r="J188" s="273">
        <v>769</v>
      </c>
      <c r="K188" s="273">
        <v>4206</v>
      </c>
      <c r="L188" s="273" t="s">
        <v>66</v>
      </c>
      <c r="M188" s="273">
        <v>813.01</v>
      </c>
      <c r="N188" s="273" t="s">
        <v>115</v>
      </c>
      <c r="W188" s="273">
        <v>143815</v>
      </c>
      <c r="X188" s="273" t="s">
        <v>64</v>
      </c>
      <c r="Y188" s="273" t="s">
        <v>63</v>
      </c>
      <c r="Z188" s="273" t="s">
        <v>252</v>
      </c>
      <c r="AA188" s="273" t="s">
        <v>515</v>
      </c>
      <c r="AB188" s="274">
        <v>45170</v>
      </c>
      <c r="AC188" s="273">
        <v>13791</v>
      </c>
      <c r="AD188" s="273">
        <v>669</v>
      </c>
      <c r="AE188" s="273">
        <v>0</v>
      </c>
      <c r="AF188" s="273" t="s">
        <v>90</v>
      </c>
      <c r="AG188" s="273" t="s">
        <v>879</v>
      </c>
      <c r="AH188" s="273" t="s">
        <v>880</v>
      </c>
      <c r="AI188" s="273" t="s">
        <v>123</v>
      </c>
      <c r="AJ188" s="273" t="s">
        <v>214</v>
      </c>
      <c r="AK188" s="273">
        <v>238203</v>
      </c>
      <c r="AL188" s="273" t="s">
        <v>64</v>
      </c>
      <c r="AM188" s="273" t="s">
        <v>75</v>
      </c>
      <c r="AN188" s="273" t="s">
        <v>173</v>
      </c>
      <c r="AO188" s="273" t="s">
        <v>173</v>
      </c>
      <c r="AP188" s="274">
        <v>45017</v>
      </c>
      <c r="AQ188" s="273">
        <v>14855</v>
      </c>
      <c r="AR188" s="273">
        <v>45</v>
      </c>
      <c r="AS188" s="273">
        <v>730.72</v>
      </c>
      <c r="AT188" s="273" t="s">
        <v>80</v>
      </c>
      <c r="AU188" s="273" t="s">
        <v>185</v>
      </c>
      <c r="AV188" s="273" t="s">
        <v>186</v>
      </c>
      <c r="AW188" s="273">
        <v>0.71740000000000004</v>
      </c>
      <c r="AX188" s="273" t="s">
        <v>176</v>
      </c>
      <c r="AY188" s="273" t="s">
        <v>557</v>
      </c>
      <c r="AZ188" s="273" t="s">
        <v>188</v>
      </c>
      <c r="BG188" s="273">
        <v>318087</v>
      </c>
      <c r="BH188" s="273" t="s">
        <v>83</v>
      </c>
      <c r="BI188" s="273" t="s">
        <v>63</v>
      </c>
      <c r="BJ188" s="273" t="s">
        <v>504</v>
      </c>
      <c r="BK188" s="273" t="s">
        <v>539</v>
      </c>
      <c r="BL188" s="274">
        <v>45017</v>
      </c>
      <c r="BM188" s="273">
        <v>12099</v>
      </c>
      <c r="BN188" s="273">
        <v>686</v>
      </c>
      <c r="BO188" s="273">
        <v>79</v>
      </c>
      <c r="BP188" s="273" t="s">
        <v>80</v>
      </c>
      <c r="BQ188" s="273">
        <v>34.643839999999997</v>
      </c>
      <c r="BR188" s="273" t="s">
        <v>81</v>
      </c>
      <c r="BS188" s="273" t="s">
        <v>540</v>
      </c>
      <c r="BT188" s="273">
        <v>0</v>
      </c>
      <c r="BU188" s="273">
        <v>227004</v>
      </c>
      <c r="BV188" s="336" t="s">
        <v>64</v>
      </c>
      <c r="BW188" s="337" t="s">
        <v>63</v>
      </c>
      <c r="BX188" s="337" t="s">
        <v>165</v>
      </c>
      <c r="BY188" s="337" t="s">
        <v>165</v>
      </c>
      <c r="BZ188" s="337" t="s">
        <v>126</v>
      </c>
      <c r="CA188" s="337" t="s">
        <v>127</v>
      </c>
      <c r="CB188" s="337" t="s">
        <v>133</v>
      </c>
      <c r="CC188" s="337" t="s">
        <v>134</v>
      </c>
      <c r="CD188" s="338">
        <v>7</v>
      </c>
      <c r="CE188" s="335">
        <v>45047</v>
      </c>
      <c r="CF188" s="337"/>
      <c r="CG188" s="337"/>
      <c r="CH188" s="337"/>
      <c r="CI188" s="337" t="s">
        <v>104</v>
      </c>
      <c r="CJ188" s="337"/>
      <c r="CK188" s="337"/>
      <c r="CL188" s="337"/>
      <c r="CM188" s="337" t="s">
        <v>73</v>
      </c>
      <c r="CN188" s="337">
        <v>3</v>
      </c>
    </row>
    <row r="189" spans="1:92">
      <c r="A189" s="273">
        <v>804</v>
      </c>
      <c r="B189" s="273" t="s">
        <v>881</v>
      </c>
      <c r="C189" s="273" t="s">
        <v>856</v>
      </c>
      <c r="D189" s="273" t="s">
        <v>83</v>
      </c>
      <c r="E189" s="273" t="s">
        <v>194</v>
      </c>
      <c r="F189" s="273" t="s">
        <v>385</v>
      </c>
      <c r="G189" s="273" t="s">
        <v>766</v>
      </c>
      <c r="H189" s="274">
        <v>44986</v>
      </c>
      <c r="I189" s="273">
        <v>11538</v>
      </c>
      <c r="J189" s="273">
        <v>769</v>
      </c>
      <c r="W189" s="273">
        <v>148489</v>
      </c>
      <c r="X189" s="273" t="s">
        <v>64</v>
      </c>
      <c r="Y189" s="273" t="s">
        <v>63</v>
      </c>
      <c r="Z189" s="273" t="s">
        <v>252</v>
      </c>
      <c r="AA189" s="273" t="s">
        <v>515</v>
      </c>
      <c r="AB189" s="274">
        <v>45170</v>
      </c>
      <c r="AC189" s="273">
        <v>13791</v>
      </c>
      <c r="AD189" s="273">
        <v>669</v>
      </c>
      <c r="AE189" s="273">
        <v>0.46860000000000002</v>
      </c>
      <c r="AF189" s="273" t="s">
        <v>90</v>
      </c>
      <c r="AG189" s="273" t="s">
        <v>882</v>
      </c>
      <c r="AH189" s="273" t="s">
        <v>658</v>
      </c>
      <c r="AI189" s="273" t="s">
        <v>123</v>
      </c>
      <c r="AJ189" s="273" t="s">
        <v>214</v>
      </c>
      <c r="AK189" s="273">
        <v>238209</v>
      </c>
      <c r="AL189" s="273" t="s">
        <v>64</v>
      </c>
      <c r="AM189" s="273" t="s">
        <v>75</v>
      </c>
      <c r="AN189" s="273" t="s">
        <v>173</v>
      </c>
      <c r="AO189" s="273" t="s">
        <v>173</v>
      </c>
      <c r="AP189" s="274">
        <v>45108</v>
      </c>
      <c r="AQ189" s="273">
        <v>15001</v>
      </c>
      <c r="AR189" s="273">
        <v>45</v>
      </c>
      <c r="AS189" s="273">
        <v>240.83</v>
      </c>
      <c r="AT189" s="273" t="s">
        <v>174</v>
      </c>
      <c r="AU189" s="273" t="s">
        <v>175</v>
      </c>
      <c r="AV189" s="273" t="s">
        <v>158</v>
      </c>
      <c r="AW189" s="273">
        <v>747.5</v>
      </c>
      <c r="AX189" s="273" t="s">
        <v>176</v>
      </c>
      <c r="AY189" s="273" t="s">
        <v>177</v>
      </c>
      <c r="AZ189" s="273" t="s">
        <v>149</v>
      </c>
      <c r="BG189" s="273">
        <v>288530</v>
      </c>
      <c r="BH189" s="273" t="s">
        <v>83</v>
      </c>
      <c r="BI189" s="273" t="s">
        <v>63</v>
      </c>
      <c r="BJ189" s="273" t="s">
        <v>504</v>
      </c>
      <c r="BK189" s="273" t="s">
        <v>539</v>
      </c>
      <c r="BL189" s="274">
        <v>45047</v>
      </c>
      <c r="BM189" s="273">
        <v>12266</v>
      </c>
      <c r="BN189" s="273">
        <v>686</v>
      </c>
      <c r="BO189" s="273">
        <v>93</v>
      </c>
      <c r="BP189" s="273" t="s">
        <v>80</v>
      </c>
      <c r="BQ189" s="273">
        <v>40.993040000000001</v>
      </c>
      <c r="BR189" s="273" t="s">
        <v>81</v>
      </c>
      <c r="BS189" s="273" t="s">
        <v>540</v>
      </c>
      <c r="BT189" s="273">
        <v>0</v>
      </c>
      <c r="BU189" s="273">
        <v>227041</v>
      </c>
      <c r="BV189" s="279" t="s">
        <v>64</v>
      </c>
      <c r="BW189" s="280" t="s">
        <v>63</v>
      </c>
      <c r="BX189" s="280" t="s">
        <v>165</v>
      </c>
      <c r="BY189" s="280" t="s">
        <v>165</v>
      </c>
      <c r="BZ189" s="280" t="s">
        <v>138</v>
      </c>
      <c r="CA189" s="280" t="s">
        <v>139</v>
      </c>
      <c r="CB189" s="280" t="s">
        <v>140</v>
      </c>
      <c r="CC189" s="280" t="s">
        <v>141</v>
      </c>
      <c r="CD189" s="281">
        <v>9</v>
      </c>
      <c r="CE189" s="277">
        <v>45047</v>
      </c>
      <c r="CF189" s="280">
        <v>125</v>
      </c>
      <c r="CG189" s="280" t="s">
        <v>80</v>
      </c>
      <c r="CH189" s="280">
        <v>125</v>
      </c>
      <c r="CI189" s="280" t="s">
        <v>80</v>
      </c>
      <c r="CJ189" s="280"/>
      <c r="CK189" s="280"/>
      <c r="CL189" s="280"/>
      <c r="CM189" s="280" t="s">
        <v>73</v>
      </c>
      <c r="CN189" s="280">
        <v>3</v>
      </c>
    </row>
    <row r="190" spans="1:92">
      <c r="A190" s="273">
        <v>805</v>
      </c>
      <c r="B190" s="273" t="s">
        <v>883</v>
      </c>
      <c r="C190" s="273" t="s">
        <v>831</v>
      </c>
      <c r="D190" s="273" t="s">
        <v>83</v>
      </c>
      <c r="E190" s="273" t="s">
        <v>194</v>
      </c>
      <c r="F190" s="273" t="s">
        <v>385</v>
      </c>
      <c r="G190" s="273" t="s">
        <v>766</v>
      </c>
      <c r="H190" s="274">
        <v>44986</v>
      </c>
      <c r="I190" s="273">
        <v>11538</v>
      </c>
      <c r="J190" s="273">
        <v>769</v>
      </c>
      <c r="K190" s="273">
        <v>0</v>
      </c>
      <c r="L190" s="273" t="s">
        <v>66</v>
      </c>
      <c r="N190" s="273" t="s">
        <v>107</v>
      </c>
      <c r="W190" s="273">
        <v>148514</v>
      </c>
      <c r="X190" s="273" t="s">
        <v>64</v>
      </c>
      <c r="Y190" s="273" t="s">
        <v>63</v>
      </c>
      <c r="Z190" s="273" t="s">
        <v>252</v>
      </c>
      <c r="AA190" s="273" t="s">
        <v>515</v>
      </c>
      <c r="AB190" s="274">
        <v>45170</v>
      </c>
      <c r="AC190" s="273">
        <v>13791</v>
      </c>
      <c r="AD190" s="273">
        <v>669</v>
      </c>
      <c r="AE190" s="273">
        <v>0.99</v>
      </c>
      <c r="AF190" s="273" t="s">
        <v>90</v>
      </c>
      <c r="AG190" s="273" t="s">
        <v>884</v>
      </c>
      <c r="AH190" s="273" t="s">
        <v>885</v>
      </c>
      <c r="AI190" s="273" t="s">
        <v>123</v>
      </c>
      <c r="AJ190" s="273" t="s">
        <v>200</v>
      </c>
      <c r="AK190" s="273">
        <v>238215</v>
      </c>
      <c r="AL190" s="273" t="s">
        <v>64</v>
      </c>
      <c r="AM190" s="273" t="s">
        <v>75</v>
      </c>
      <c r="AN190" s="273" t="s">
        <v>173</v>
      </c>
      <c r="AO190" s="273" t="s">
        <v>173</v>
      </c>
      <c r="AP190" s="274">
        <v>45108</v>
      </c>
      <c r="AQ190" s="273">
        <v>15001</v>
      </c>
      <c r="AR190" s="273">
        <v>45</v>
      </c>
      <c r="AS190" s="273">
        <v>2608.7600000000002</v>
      </c>
      <c r="AT190" s="273" t="s">
        <v>174</v>
      </c>
      <c r="AU190" s="273" t="s">
        <v>145</v>
      </c>
      <c r="AV190" s="273" t="s">
        <v>158</v>
      </c>
      <c r="AW190" s="273">
        <v>747.5</v>
      </c>
      <c r="AX190" s="273" t="s">
        <v>176</v>
      </c>
      <c r="AY190" s="273" t="s">
        <v>177</v>
      </c>
      <c r="AZ190" s="273" t="s">
        <v>149</v>
      </c>
      <c r="BG190" s="273">
        <v>288541</v>
      </c>
      <c r="BH190" s="273" t="s">
        <v>83</v>
      </c>
      <c r="BI190" s="273" t="s">
        <v>63</v>
      </c>
      <c r="BJ190" s="273" t="s">
        <v>504</v>
      </c>
      <c r="BK190" s="273" t="s">
        <v>539</v>
      </c>
      <c r="BL190" s="274">
        <v>45078</v>
      </c>
      <c r="BM190" s="273">
        <v>12535</v>
      </c>
      <c r="BN190" s="273">
        <v>686</v>
      </c>
      <c r="BO190" s="273">
        <v>102</v>
      </c>
      <c r="BP190" s="273" t="s">
        <v>80</v>
      </c>
      <c r="BQ190" s="273">
        <v>44.509520000000002</v>
      </c>
      <c r="BR190" s="273" t="s">
        <v>81</v>
      </c>
      <c r="BS190" s="273" t="s">
        <v>540</v>
      </c>
      <c r="BT190" s="273">
        <v>0</v>
      </c>
      <c r="BU190" s="273">
        <v>227072</v>
      </c>
      <c r="BV190" s="336" t="s">
        <v>64</v>
      </c>
      <c r="BW190" s="337" t="s">
        <v>63</v>
      </c>
      <c r="BX190" s="337" t="s">
        <v>165</v>
      </c>
      <c r="BY190" s="337" t="s">
        <v>165</v>
      </c>
      <c r="BZ190" s="337" t="s">
        <v>126</v>
      </c>
      <c r="CA190" s="337" t="s">
        <v>127</v>
      </c>
      <c r="CB190" s="337" t="s">
        <v>128</v>
      </c>
      <c r="CC190" s="337" t="s">
        <v>129</v>
      </c>
      <c r="CD190" s="338">
        <v>6</v>
      </c>
      <c r="CE190" s="335">
        <v>45047</v>
      </c>
      <c r="CF190" s="337"/>
      <c r="CG190" s="337"/>
      <c r="CH190" s="337"/>
      <c r="CI190" s="337" t="s">
        <v>80</v>
      </c>
      <c r="CJ190" s="337"/>
      <c r="CK190" s="337"/>
      <c r="CL190" s="337"/>
      <c r="CM190" s="337" t="s">
        <v>73</v>
      </c>
      <c r="CN190" s="337">
        <v>3</v>
      </c>
    </row>
    <row r="191" spans="1:92">
      <c r="A191" s="273">
        <v>806</v>
      </c>
      <c r="B191" s="273" t="s">
        <v>886</v>
      </c>
      <c r="C191" s="273" t="s">
        <v>484</v>
      </c>
      <c r="D191" s="273" t="s">
        <v>83</v>
      </c>
      <c r="E191" s="273" t="s">
        <v>194</v>
      </c>
      <c r="F191" s="273" t="s">
        <v>385</v>
      </c>
      <c r="G191" s="273" t="s">
        <v>766</v>
      </c>
      <c r="H191" s="274">
        <v>44986</v>
      </c>
      <c r="I191" s="273">
        <v>11538</v>
      </c>
      <c r="J191" s="273">
        <v>769</v>
      </c>
      <c r="K191" s="273">
        <v>2524</v>
      </c>
      <c r="L191" s="273" t="s">
        <v>66</v>
      </c>
      <c r="M191" s="273">
        <v>495.75</v>
      </c>
      <c r="N191" s="273" t="s">
        <v>115</v>
      </c>
      <c r="W191" s="273">
        <v>148513</v>
      </c>
      <c r="X191" s="273" t="s">
        <v>64</v>
      </c>
      <c r="Y191" s="273" t="s">
        <v>63</v>
      </c>
      <c r="Z191" s="273" t="s">
        <v>252</v>
      </c>
      <c r="AA191" s="273" t="s">
        <v>515</v>
      </c>
      <c r="AB191" s="274">
        <v>45170</v>
      </c>
      <c r="AC191" s="273">
        <v>13791</v>
      </c>
      <c r="AD191" s="273">
        <v>669</v>
      </c>
      <c r="AE191" s="273">
        <v>0.39</v>
      </c>
      <c r="AF191" s="273" t="s">
        <v>90</v>
      </c>
      <c r="AG191" s="273" t="s">
        <v>887</v>
      </c>
      <c r="AH191" s="273" t="s">
        <v>888</v>
      </c>
      <c r="AI191" s="273" t="s">
        <v>123</v>
      </c>
      <c r="AJ191" s="273" t="s">
        <v>200</v>
      </c>
      <c r="AK191" s="273">
        <v>238221</v>
      </c>
      <c r="AL191" s="273" t="s">
        <v>64</v>
      </c>
      <c r="AM191" s="273" t="s">
        <v>75</v>
      </c>
      <c r="AN191" s="273" t="s">
        <v>173</v>
      </c>
      <c r="AO191" s="273" t="s">
        <v>173</v>
      </c>
      <c r="AP191" s="274">
        <v>45108</v>
      </c>
      <c r="AQ191" s="273">
        <v>15001</v>
      </c>
      <c r="AR191" s="273">
        <v>45</v>
      </c>
      <c r="AS191" s="273">
        <v>144.29</v>
      </c>
      <c r="AT191" s="273" t="s">
        <v>174</v>
      </c>
      <c r="AU191" s="273" t="s">
        <v>145</v>
      </c>
      <c r="AV191" s="273" t="s">
        <v>146</v>
      </c>
      <c r="AW191" s="273">
        <v>830</v>
      </c>
      <c r="AX191" s="273" t="s">
        <v>176</v>
      </c>
      <c r="AY191" s="273" t="s">
        <v>553</v>
      </c>
      <c r="AZ191" s="273" t="s">
        <v>149</v>
      </c>
      <c r="BG191" s="273">
        <v>288546</v>
      </c>
      <c r="BH191" s="273" t="s">
        <v>83</v>
      </c>
      <c r="BI191" s="273" t="s">
        <v>63</v>
      </c>
      <c r="BJ191" s="273" t="s">
        <v>504</v>
      </c>
      <c r="BK191" s="273" t="s">
        <v>539</v>
      </c>
      <c r="BL191" s="274">
        <v>45108</v>
      </c>
      <c r="BM191" s="273">
        <v>12804</v>
      </c>
      <c r="BN191" s="273">
        <v>686</v>
      </c>
      <c r="BO191" s="273">
        <v>82</v>
      </c>
      <c r="BP191" s="273" t="s">
        <v>80</v>
      </c>
      <c r="BQ191" s="273">
        <v>35.22992</v>
      </c>
      <c r="BR191" s="273" t="s">
        <v>81</v>
      </c>
      <c r="BS191" s="273" t="s">
        <v>540</v>
      </c>
      <c r="BT191" s="273">
        <v>0</v>
      </c>
      <c r="BU191" s="273">
        <v>227097</v>
      </c>
      <c r="BV191" s="279" t="s">
        <v>64</v>
      </c>
      <c r="BW191" s="280" t="s">
        <v>63</v>
      </c>
      <c r="BX191" s="280" t="s">
        <v>165</v>
      </c>
      <c r="BY191" s="280" t="s">
        <v>165</v>
      </c>
      <c r="BZ191" s="280" t="s">
        <v>110</v>
      </c>
      <c r="CA191" s="280" t="s">
        <v>111</v>
      </c>
      <c r="CB191" s="280" t="s">
        <v>117</v>
      </c>
      <c r="CC191" s="280" t="s">
        <v>118</v>
      </c>
      <c r="CD191" s="281">
        <v>5</v>
      </c>
      <c r="CE191" s="277">
        <v>45047</v>
      </c>
      <c r="CF191" s="280"/>
      <c r="CG191" s="280"/>
      <c r="CH191" s="280"/>
      <c r="CI191" s="280" t="s">
        <v>104</v>
      </c>
      <c r="CJ191" s="280"/>
      <c r="CK191" s="280"/>
      <c r="CL191" s="280"/>
      <c r="CM191" s="280" t="s">
        <v>73</v>
      </c>
      <c r="CN191" s="280">
        <v>3</v>
      </c>
    </row>
    <row r="192" spans="1:92">
      <c r="A192" s="273">
        <v>807</v>
      </c>
      <c r="B192" s="273" t="s">
        <v>889</v>
      </c>
      <c r="C192" s="273" t="s">
        <v>485</v>
      </c>
      <c r="D192" s="273" t="s">
        <v>83</v>
      </c>
      <c r="E192" s="273" t="s">
        <v>194</v>
      </c>
      <c r="F192" s="273" t="s">
        <v>385</v>
      </c>
      <c r="G192" s="273" t="s">
        <v>741</v>
      </c>
      <c r="H192" s="274">
        <v>45231</v>
      </c>
      <c r="I192" s="273">
        <v>14610</v>
      </c>
      <c r="J192" s="273">
        <v>843</v>
      </c>
      <c r="W192" s="273">
        <v>273330</v>
      </c>
      <c r="X192" s="273" t="s">
        <v>64</v>
      </c>
      <c r="Y192" s="273" t="s">
        <v>63</v>
      </c>
      <c r="Z192" s="273" t="s">
        <v>252</v>
      </c>
      <c r="AA192" s="273" t="s">
        <v>257</v>
      </c>
      <c r="AB192" s="274">
        <v>44986</v>
      </c>
      <c r="AC192" s="273">
        <v>11871</v>
      </c>
      <c r="AD192" s="273">
        <v>22</v>
      </c>
      <c r="AK192" s="273">
        <v>170004</v>
      </c>
      <c r="AL192" s="273" t="s">
        <v>64</v>
      </c>
      <c r="AM192" s="273" t="s">
        <v>75</v>
      </c>
      <c r="AN192" s="273" t="s">
        <v>173</v>
      </c>
      <c r="AO192" s="273" t="s">
        <v>173</v>
      </c>
      <c r="AP192" s="274">
        <v>45108</v>
      </c>
      <c r="AQ192" s="273">
        <v>15001</v>
      </c>
      <c r="AR192" s="273">
        <v>45</v>
      </c>
      <c r="AS192" s="273">
        <v>9583</v>
      </c>
      <c r="AT192" s="273" t="s">
        <v>80</v>
      </c>
      <c r="AU192" s="273" t="s">
        <v>416</v>
      </c>
      <c r="AV192" s="273" t="s">
        <v>186</v>
      </c>
      <c r="AW192" s="273">
        <v>0.71740000000000004</v>
      </c>
      <c r="AX192" s="273" t="s">
        <v>176</v>
      </c>
      <c r="AY192" s="273" t="s">
        <v>557</v>
      </c>
      <c r="AZ192" s="273" t="s">
        <v>149</v>
      </c>
      <c r="BG192" s="273">
        <v>317739</v>
      </c>
      <c r="BH192" s="273" t="s">
        <v>83</v>
      </c>
      <c r="BI192" s="273" t="s">
        <v>63</v>
      </c>
      <c r="BJ192" s="273" t="s">
        <v>504</v>
      </c>
      <c r="BK192" s="273" t="s">
        <v>539</v>
      </c>
      <c r="BL192" s="274">
        <v>45139</v>
      </c>
      <c r="BM192" s="273">
        <v>13480</v>
      </c>
      <c r="BN192" s="273">
        <v>686</v>
      </c>
      <c r="BO192" s="273">
        <v>97</v>
      </c>
      <c r="BP192" s="273" t="s">
        <v>80</v>
      </c>
      <c r="BQ192" s="273">
        <v>42.165199999999999</v>
      </c>
      <c r="BR192" s="273" t="s">
        <v>81</v>
      </c>
      <c r="BS192" s="273" t="s">
        <v>540</v>
      </c>
      <c r="BT192" s="273">
        <v>0</v>
      </c>
      <c r="BU192" s="273">
        <v>293926</v>
      </c>
      <c r="BV192" s="336" t="s">
        <v>64</v>
      </c>
      <c r="BW192" s="337" t="s">
        <v>63</v>
      </c>
      <c r="BX192" s="337" t="s">
        <v>165</v>
      </c>
      <c r="BY192" s="337" t="s">
        <v>165</v>
      </c>
      <c r="BZ192" s="337" t="s">
        <v>86</v>
      </c>
      <c r="CA192" s="337" t="s">
        <v>87</v>
      </c>
      <c r="CB192" s="337" t="s">
        <v>101</v>
      </c>
      <c r="CC192" s="337" t="s">
        <v>102</v>
      </c>
      <c r="CD192" s="338">
        <v>4</v>
      </c>
      <c r="CE192" s="335">
        <v>45047</v>
      </c>
      <c r="CF192" s="337">
        <v>25807</v>
      </c>
      <c r="CG192" s="337" t="s">
        <v>103</v>
      </c>
      <c r="CH192" s="337">
        <v>840.27592000000004</v>
      </c>
      <c r="CI192" s="337" t="s">
        <v>104</v>
      </c>
      <c r="CJ192" s="337"/>
      <c r="CK192" s="337"/>
      <c r="CL192" s="337" t="s">
        <v>890</v>
      </c>
      <c r="CM192" s="337" t="s">
        <v>73</v>
      </c>
      <c r="CN192" s="337">
        <v>3</v>
      </c>
    </row>
    <row r="193" spans="1:92">
      <c r="A193" s="273">
        <v>808</v>
      </c>
      <c r="B193" s="273" t="s">
        <v>891</v>
      </c>
      <c r="C193" s="273" t="s">
        <v>892</v>
      </c>
      <c r="D193" s="273" t="s">
        <v>83</v>
      </c>
      <c r="E193" s="273" t="s">
        <v>194</v>
      </c>
      <c r="F193" s="273" t="s">
        <v>385</v>
      </c>
      <c r="G193" s="273" t="s">
        <v>741</v>
      </c>
      <c r="H193" s="274">
        <v>45231</v>
      </c>
      <c r="I193" s="273">
        <v>14610</v>
      </c>
      <c r="J193" s="273">
        <v>843</v>
      </c>
      <c r="K193" s="273">
        <v>0</v>
      </c>
      <c r="L193" s="273" t="s">
        <v>66</v>
      </c>
      <c r="N193" s="273" t="s">
        <v>107</v>
      </c>
      <c r="W193" s="273">
        <v>273355</v>
      </c>
      <c r="X193" s="273" t="s">
        <v>64</v>
      </c>
      <c r="Y193" s="273" t="s">
        <v>63</v>
      </c>
      <c r="Z193" s="273" t="s">
        <v>252</v>
      </c>
      <c r="AA193" s="273" t="s">
        <v>257</v>
      </c>
      <c r="AB193" s="274">
        <v>44986</v>
      </c>
      <c r="AC193" s="273">
        <v>12016</v>
      </c>
      <c r="AD193" s="273">
        <v>22</v>
      </c>
      <c r="AE193" s="273">
        <v>2.67</v>
      </c>
      <c r="AF193" s="273" t="s">
        <v>90</v>
      </c>
      <c r="AG193" s="273" t="s">
        <v>879</v>
      </c>
      <c r="AH193" s="273" t="s">
        <v>893</v>
      </c>
      <c r="AI193" s="273" t="s">
        <v>123</v>
      </c>
      <c r="AJ193" s="273" t="s">
        <v>214</v>
      </c>
      <c r="AK193" s="273">
        <v>168725</v>
      </c>
      <c r="AL193" s="273" t="s">
        <v>64</v>
      </c>
      <c r="AM193" s="273" t="s">
        <v>75</v>
      </c>
      <c r="AN193" s="273" t="s">
        <v>173</v>
      </c>
      <c r="AO193" s="273" t="s">
        <v>173</v>
      </c>
      <c r="AP193" s="274">
        <v>45108</v>
      </c>
      <c r="AQ193" s="273">
        <v>15001</v>
      </c>
      <c r="AR193" s="273">
        <v>45</v>
      </c>
      <c r="AS193" s="273">
        <v>55</v>
      </c>
      <c r="AT193" s="273" t="s">
        <v>80</v>
      </c>
      <c r="AU193" s="273" t="s">
        <v>185</v>
      </c>
      <c r="AV193" s="273" t="s">
        <v>158</v>
      </c>
      <c r="AW193" s="273">
        <v>0.71740000000000004</v>
      </c>
      <c r="AX193" s="273" t="s">
        <v>176</v>
      </c>
      <c r="AY193" s="273" t="s">
        <v>557</v>
      </c>
      <c r="AZ193" s="273" t="s">
        <v>149</v>
      </c>
      <c r="BG193" s="273">
        <v>318121</v>
      </c>
      <c r="BH193" s="273" t="s">
        <v>83</v>
      </c>
      <c r="BI193" s="273" t="s">
        <v>63</v>
      </c>
      <c r="BJ193" s="273" t="s">
        <v>504</v>
      </c>
      <c r="BK193" s="273" t="s">
        <v>539</v>
      </c>
      <c r="BL193" s="274">
        <v>45170</v>
      </c>
      <c r="BM193" s="273">
        <v>13807</v>
      </c>
      <c r="BN193" s="273">
        <v>686</v>
      </c>
      <c r="BO193" s="273">
        <v>116</v>
      </c>
      <c r="BP193" s="273" t="s">
        <v>80</v>
      </c>
      <c r="BQ193" s="273">
        <v>48.05856</v>
      </c>
      <c r="BR193" s="273" t="s">
        <v>81</v>
      </c>
      <c r="BS193" s="273" t="s">
        <v>540</v>
      </c>
      <c r="BT193" s="273">
        <v>0</v>
      </c>
      <c r="BU193" s="273">
        <v>293907</v>
      </c>
      <c r="BV193" s="279" t="s">
        <v>64</v>
      </c>
      <c r="BW193" s="280" t="s">
        <v>63</v>
      </c>
      <c r="BX193" s="280" t="s">
        <v>165</v>
      </c>
      <c r="BY193" s="280" t="s">
        <v>165</v>
      </c>
      <c r="BZ193" s="280" t="s">
        <v>110</v>
      </c>
      <c r="CA193" s="280" t="s">
        <v>111</v>
      </c>
      <c r="CB193" s="280" t="s">
        <v>112</v>
      </c>
      <c r="CC193" s="280" t="s">
        <v>113</v>
      </c>
      <c r="CD193" s="281">
        <v>4</v>
      </c>
      <c r="CE193" s="277">
        <v>45047</v>
      </c>
      <c r="CF193" s="280"/>
      <c r="CG193" s="280"/>
      <c r="CH193" s="280"/>
      <c r="CI193" s="280" t="s">
        <v>80</v>
      </c>
      <c r="CJ193" s="280"/>
      <c r="CK193" s="280"/>
      <c r="CL193" s="280"/>
      <c r="CM193" s="280" t="s">
        <v>73</v>
      </c>
      <c r="CN193" s="280">
        <v>3</v>
      </c>
    </row>
    <row r="194" spans="1:92">
      <c r="A194" s="273">
        <v>809</v>
      </c>
      <c r="B194" s="273" t="s">
        <v>894</v>
      </c>
      <c r="C194" s="273" t="s">
        <v>895</v>
      </c>
      <c r="D194" s="273" t="s">
        <v>83</v>
      </c>
      <c r="E194" s="273" t="s">
        <v>194</v>
      </c>
      <c r="F194" s="273" t="s">
        <v>385</v>
      </c>
      <c r="G194" s="273" t="s">
        <v>741</v>
      </c>
      <c r="H194" s="274">
        <v>45231</v>
      </c>
      <c r="I194" s="273">
        <v>14610</v>
      </c>
      <c r="J194" s="273">
        <v>843</v>
      </c>
      <c r="K194" s="273">
        <v>573</v>
      </c>
      <c r="L194" s="273" t="s">
        <v>66</v>
      </c>
      <c r="M194" s="273">
        <v>203.93</v>
      </c>
      <c r="N194" s="273" t="s">
        <v>115</v>
      </c>
      <c r="W194" s="273">
        <v>273354</v>
      </c>
      <c r="X194" s="273" t="s">
        <v>64</v>
      </c>
      <c r="Y194" s="273" t="s">
        <v>63</v>
      </c>
      <c r="Z194" s="273" t="s">
        <v>252</v>
      </c>
      <c r="AA194" s="273" t="s">
        <v>257</v>
      </c>
      <c r="AB194" s="274">
        <v>44986</v>
      </c>
      <c r="AC194" s="273">
        <v>12016</v>
      </c>
      <c r="AD194" s="273">
        <v>22</v>
      </c>
      <c r="AE194" s="273">
        <v>0.57999999999999996</v>
      </c>
      <c r="AF194" s="273" t="s">
        <v>90</v>
      </c>
      <c r="AG194" s="273" t="s">
        <v>879</v>
      </c>
      <c r="AH194" s="273" t="s">
        <v>893</v>
      </c>
      <c r="AI194" s="273" t="s">
        <v>123</v>
      </c>
      <c r="AJ194" s="273" t="s">
        <v>214</v>
      </c>
      <c r="AK194" s="273">
        <v>168731</v>
      </c>
      <c r="AL194" s="273" t="s">
        <v>64</v>
      </c>
      <c r="AM194" s="273" t="s">
        <v>75</v>
      </c>
      <c r="AN194" s="273" t="s">
        <v>173</v>
      </c>
      <c r="AO194" s="273" t="s">
        <v>173</v>
      </c>
      <c r="AP194" s="274">
        <v>45108</v>
      </c>
      <c r="AQ194" s="273">
        <v>15592</v>
      </c>
      <c r="AR194" s="273">
        <v>45</v>
      </c>
      <c r="AS194" s="273">
        <v>55040</v>
      </c>
      <c r="AT194" s="273" t="s">
        <v>66</v>
      </c>
      <c r="AU194" s="273" t="s">
        <v>451</v>
      </c>
      <c r="AV194" s="273" t="s">
        <v>451</v>
      </c>
      <c r="BG194" s="273">
        <v>298409</v>
      </c>
      <c r="BH194" s="273" t="s">
        <v>83</v>
      </c>
      <c r="BI194" s="273" t="s">
        <v>63</v>
      </c>
      <c r="BJ194" s="273" t="s">
        <v>504</v>
      </c>
      <c r="BK194" s="273" t="s">
        <v>539</v>
      </c>
      <c r="BL194" s="274">
        <v>45200</v>
      </c>
      <c r="BM194" s="273">
        <v>14142</v>
      </c>
      <c r="BN194" s="273">
        <v>686</v>
      </c>
      <c r="BO194" s="273">
        <v>94</v>
      </c>
      <c r="BP194" s="273" t="s">
        <v>80</v>
      </c>
      <c r="BQ194" s="273">
        <v>39.29992</v>
      </c>
      <c r="BR194" s="273" t="s">
        <v>81</v>
      </c>
      <c r="BS194" s="273" t="s">
        <v>540</v>
      </c>
      <c r="BT194" s="273">
        <v>0</v>
      </c>
      <c r="BU194" s="273">
        <v>293945</v>
      </c>
      <c r="BV194" s="336" t="s">
        <v>64</v>
      </c>
      <c r="BW194" s="337" t="s">
        <v>63</v>
      </c>
      <c r="BX194" s="337" t="s">
        <v>165</v>
      </c>
      <c r="BY194" s="337" t="s">
        <v>165</v>
      </c>
      <c r="BZ194" s="337" t="s">
        <v>86</v>
      </c>
      <c r="CA194" s="337" t="s">
        <v>87</v>
      </c>
      <c r="CB194" s="337" t="s">
        <v>88</v>
      </c>
      <c r="CC194" s="337" t="s">
        <v>89</v>
      </c>
      <c r="CD194" s="338">
        <v>3</v>
      </c>
      <c r="CE194" s="335">
        <v>45047</v>
      </c>
      <c r="CF194" s="337">
        <v>3953</v>
      </c>
      <c r="CG194" s="337" t="s">
        <v>80</v>
      </c>
      <c r="CH194" s="337">
        <v>3953</v>
      </c>
      <c r="CI194" s="337" t="s">
        <v>80</v>
      </c>
      <c r="CJ194" s="337"/>
      <c r="CK194" s="337"/>
      <c r="CL194" s="337"/>
      <c r="CM194" s="337" t="s">
        <v>73</v>
      </c>
      <c r="CN194" s="337">
        <v>3</v>
      </c>
    </row>
    <row r="195" spans="1:92">
      <c r="A195" s="273">
        <v>810</v>
      </c>
      <c r="B195" s="273" t="s">
        <v>896</v>
      </c>
      <c r="C195" s="273" t="s">
        <v>897</v>
      </c>
      <c r="D195" s="273" t="s">
        <v>83</v>
      </c>
      <c r="E195" s="273" t="s">
        <v>194</v>
      </c>
      <c r="F195" s="273" t="s">
        <v>385</v>
      </c>
      <c r="G195" s="273" t="s">
        <v>741</v>
      </c>
      <c r="H195" s="274">
        <v>45261</v>
      </c>
      <c r="I195" s="273">
        <v>17069</v>
      </c>
      <c r="J195" s="273">
        <v>843</v>
      </c>
      <c r="W195" s="273">
        <v>315265</v>
      </c>
      <c r="X195" s="273" t="s">
        <v>64</v>
      </c>
      <c r="Y195" s="273" t="s">
        <v>63</v>
      </c>
      <c r="Z195" s="273" t="s">
        <v>252</v>
      </c>
      <c r="AA195" s="273" t="s">
        <v>257</v>
      </c>
      <c r="AB195" s="274">
        <v>44986</v>
      </c>
      <c r="AC195" s="273">
        <v>12016</v>
      </c>
      <c r="AD195" s="273">
        <v>22</v>
      </c>
      <c r="AE195" s="273">
        <v>0.48</v>
      </c>
      <c r="AF195" s="273" t="s">
        <v>90</v>
      </c>
      <c r="AG195" s="273" t="s">
        <v>898</v>
      </c>
      <c r="AH195" s="273" t="s">
        <v>899</v>
      </c>
      <c r="AI195" s="273" t="s">
        <v>199</v>
      </c>
      <c r="AJ195" s="273" t="s">
        <v>214</v>
      </c>
      <c r="AK195" s="273">
        <v>168737</v>
      </c>
      <c r="AL195" s="273" t="s">
        <v>64</v>
      </c>
      <c r="AM195" s="273" t="s">
        <v>75</v>
      </c>
      <c r="AN195" s="273" t="s">
        <v>173</v>
      </c>
      <c r="AO195" s="273" t="s">
        <v>173</v>
      </c>
      <c r="AP195" s="274">
        <v>45200</v>
      </c>
      <c r="AQ195" s="273">
        <v>15147</v>
      </c>
      <c r="AR195" s="273">
        <v>45</v>
      </c>
      <c r="AS195" s="273">
        <v>179.94</v>
      </c>
      <c r="AT195" s="273" t="s">
        <v>174</v>
      </c>
      <c r="AU195" s="273" t="s">
        <v>175</v>
      </c>
      <c r="AV195" s="273" t="s">
        <v>158</v>
      </c>
      <c r="AW195" s="273">
        <v>747.5</v>
      </c>
      <c r="AX195" s="273" t="s">
        <v>176</v>
      </c>
      <c r="AY195" s="273" t="s">
        <v>177</v>
      </c>
      <c r="AZ195" s="273" t="s">
        <v>149</v>
      </c>
      <c r="BG195" s="273">
        <v>318126</v>
      </c>
      <c r="BH195" s="273" t="s">
        <v>83</v>
      </c>
      <c r="BI195" s="273" t="s">
        <v>63</v>
      </c>
      <c r="BJ195" s="273" t="s">
        <v>504</v>
      </c>
      <c r="BK195" s="273" t="s">
        <v>539</v>
      </c>
      <c r="BL195" s="274">
        <v>45231</v>
      </c>
      <c r="BM195" s="273">
        <v>14510</v>
      </c>
      <c r="BN195" s="273">
        <v>686</v>
      </c>
      <c r="BO195" s="273">
        <v>77</v>
      </c>
      <c r="BP195" s="273" t="s">
        <v>80</v>
      </c>
      <c r="BQ195" s="273">
        <v>35.132240000000003</v>
      </c>
      <c r="BR195" s="273" t="s">
        <v>81</v>
      </c>
      <c r="BS195" s="273" t="s">
        <v>540</v>
      </c>
      <c r="BT195" s="273">
        <v>0</v>
      </c>
      <c r="BU195" s="273">
        <v>294726</v>
      </c>
      <c r="BV195" s="279" t="s">
        <v>64</v>
      </c>
      <c r="BW195" s="280" t="s">
        <v>63</v>
      </c>
      <c r="BX195" s="280" t="s">
        <v>165</v>
      </c>
      <c r="BY195" s="280" t="s">
        <v>165</v>
      </c>
      <c r="BZ195" s="280" t="s">
        <v>86</v>
      </c>
      <c r="CA195" s="280" t="s">
        <v>87</v>
      </c>
      <c r="CB195" s="280" t="s">
        <v>88</v>
      </c>
      <c r="CC195" s="280" t="s">
        <v>89</v>
      </c>
      <c r="CD195" s="281">
        <v>3</v>
      </c>
      <c r="CE195" s="277">
        <v>45078</v>
      </c>
      <c r="CF195" s="280">
        <v>4661</v>
      </c>
      <c r="CG195" s="280" t="s">
        <v>80</v>
      </c>
      <c r="CH195" s="280">
        <v>4661</v>
      </c>
      <c r="CI195" s="280" t="s">
        <v>80</v>
      </c>
      <c r="CJ195" s="280"/>
      <c r="CK195" s="280"/>
      <c r="CL195" s="280"/>
      <c r="CM195" s="280" t="s">
        <v>73</v>
      </c>
      <c r="CN195" s="280">
        <v>3</v>
      </c>
    </row>
    <row r="196" spans="1:92">
      <c r="A196" s="273">
        <v>811</v>
      </c>
      <c r="B196" s="273" t="s">
        <v>900</v>
      </c>
      <c r="C196" s="273" t="s">
        <v>901</v>
      </c>
      <c r="D196" s="273" t="s">
        <v>83</v>
      </c>
      <c r="E196" s="273" t="s">
        <v>194</v>
      </c>
      <c r="F196" s="273" t="s">
        <v>385</v>
      </c>
      <c r="G196" s="273" t="s">
        <v>741</v>
      </c>
      <c r="H196" s="274">
        <v>45261</v>
      </c>
      <c r="I196" s="273">
        <v>17069</v>
      </c>
      <c r="J196" s="273">
        <v>843</v>
      </c>
      <c r="K196" s="273">
        <v>0</v>
      </c>
      <c r="L196" s="273" t="s">
        <v>66</v>
      </c>
      <c r="N196" s="273" t="s">
        <v>107</v>
      </c>
      <c r="W196" s="273">
        <v>315290</v>
      </c>
      <c r="X196" s="273" t="s">
        <v>64</v>
      </c>
      <c r="Y196" s="273" t="s">
        <v>63</v>
      </c>
      <c r="Z196" s="273" t="s">
        <v>252</v>
      </c>
      <c r="AA196" s="273" t="s">
        <v>257</v>
      </c>
      <c r="AB196" s="274">
        <v>44986</v>
      </c>
      <c r="AC196" s="273">
        <v>12016</v>
      </c>
      <c r="AD196" s="273">
        <v>22</v>
      </c>
      <c r="AE196" s="273">
        <v>2.84</v>
      </c>
      <c r="AF196" s="273" t="s">
        <v>90</v>
      </c>
      <c r="AG196" s="273" t="s">
        <v>879</v>
      </c>
      <c r="AH196" s="273" t="s">
        <v>893</v>
      </c>
      <c r="AI196" s="273" t="s">
        <v>123</v>
      </c>
      <c r="AJ196" s="273" t="s">
        <v>214</v>
      </c>
      <c r="AK196" s="273">
        <v>168743</v>
      </c>
      <c r="AL196" s="273" t="s">
        <v>64</v>
      </c>
      <c r="AM196" s="273" t="s">
        <v>75</v>
      </c>
      <c r="AN196" s="273" t="s">
        <v>173</v>
      </c>
      <c r="AO196" s="273" t="s">
        <v>173</v>
      </c>
      <c r="AP196" s="274">
        <v>45200</v>
      </c>
      <c r="AQ196" s="273">
        <v>15147</v>
      </c>
      <c r="AR196" s="273">
        <v>45</v>
      </c>
      <c r="AS196" s="273">
        <v>2035.54</v>
      </c>
      <c r="AT196" s="273" t="s">
        <v>174</v>
      </c>
      <c r="AU196" s="273" t="s">
        <v>145</v>
      </c>
      <c r="AV196" s="273" t="s">
        <v>158</v>
      </c>
      <c r="AW196" s="273">
        <v>747.5</v>
      </c>
      <c r="AX196" s="273" t="s">
        <v>176</v>
      </c>
      <c r="AY196" s="273" t="s">
        <v>177</v>
      </c>
      <c r="AZ196" s="273" t="s">
        <v>149</v>
      </c>
      <c r="BG196" s="273">
        <v>318137</v>
      </c>
      <c r="BH196" s="273" t="s">
        <v>83</v>
      </c>
      <c r="BI196" s="273" t="s">
        <v>63</v>
      </c>
      <c r="BJ196" s="273" t="s">
        <v>504</v>
      </c>
      <c r="BK196" s="273" t="s">
        <v>539</v>
      </c>
      <c r="BL196" s="274">
        <v>45261</v>
      </c>
      <c r="BM196" s="273">
        <v>16970</v>
      </c>
      <c r="BN196" s="273">
        <v>686</v>
      </c>
      <c r="BO196" s="273">
        <v>65</v>
      </c>
      <c r="BP196" s="273" t="s">
        <v>80</v>
      </c>
      <c r="BQ196" s="273">
        <v>29.401679999999999</v>
      </c>
      <c r="BR196" s="273" t="s">
        <v>81</v>
      </c>
      <c r="BS196" s="273" t="s">
        <v>540</v>
      </c>
      <c r="BT196" s="273">
        <v>0</v>
      </c>
      <c r="BU196" s="273">
        <v>321903</v>
      </c>
      <c r="BV196" s="336" t="s">
        <v>64</v>
      </c>
      <c r="BW196" s="337" t="s">
        <v>63</v>
      </c>
      <c r="BX196" s="337" t="s">
        <v>165</v>
      </c>
      <c r="BY196" s="337" t="s">
        <v>165</v>
      </c>
      <c r="BZ196" s="337" t="s">
        <v>110</v>
      </c>
      <c r="CA196" s="337" t="s">
        <v>111</v>
      </c>
      <c r="CB196" s="337" t="s">
        <v>112</v>
      </c>
      <c r="CC196" s="337" t="s">
        <v>113</v>
      </c>
      <c r="CD196" s="338">
        <v>4</v>
      </c>
      <c r="CE196" s="335">
        <v>45078</v>
      </c>
      <c r="CF196" s="337"/>
      <c r="CG196" s="337"/>
      <c r="CH196" s="337"/>
      <c r="CI196" s="337" t="s">
        <v>80</v>
      </c>
      <c r="CJ196" s="337"/>
      <c r="CK196" s="337"/>
      <c r="CL196" s="337"/>
      <c r="CM196" s="337" t="s">
        <v>73</v>
      </c>
      <c r="CN196" s="337">
        <v>3</v>
      </c>
    </row>
    <row r="197" spans="1:92">
      <c r="A197" s="273">
        <v>812</v>
      </c>
      <c r="B197" s="273" t="s">
        <v>902</v>
      </c>
      <c r="C197" s="273" t="s">
        <v>903</v>
      </c>
      <c r="D197" s="273" t="s">
        <v>83</v>
      </c>
      <c r="E197" s="273" t="s">
        <v>194</v>
      </c>
      <c r="F197" s="273" t="s">
        <v>385</v>
      </c>
      <c r="G197" s="273" t="s">
        <v>741</v>
      </c>
      <c r="H197" s="274">
        <v>45261</v>
      </c>
      <c r="I197" s="273">
        <v>17069</v>
      </c>
      <c r="J197" s="273">
        <v>843</v>
      </c>
      <c r="K197" s="273">
        <v>535</v>
      </c>
      <c r="L197" s="273" t="s">
        <v>66</v>
      </c>
      <c r="M197" s="273">
        <v>191.81</v>
      </c>
      <c r="N197" s="273" t="s">
        <v>115</v>
      </c>
      <c r="W197" s="273">
        <v>315289</v>
      </c>
      <c r="X197" s="273" t="s">
        <v>64</v>
      </c>
      <c r="Y197" s="273" t="s">
        <v>63</v>
      </c>
      <c r="Z197" s="273" t="s">
        <v>252</v>
      </c>
      <c r="AA197" s="273" t="s">
        <v>257</v>
      </c>
      <c r="AB197" s="274">
        <v>44986</v>
      </c>
      <c r="AC197" s="273">
        <v>12016</v>
      </c>
      <c r="AD197" s="273">
        <v>22</v>
      </c>
      <c r="AE197" s="273">
        <v>2.91</v>
      </c>
      <c r="AF197" s="273" t="s">
        <v>90</v>
      </c>
      <c r="AG197" s="273" t="s">
        <v>824</v>
      </c>
      <c r="AH197" s="273" t="s">
        <v>904</v>
      </c>
      <c r="AI197" s="273" t="s">
        <v>199</v>
      </c>
      <c r="AJ197" s="273" t="s">
        <v>200</v>
      </c>
      <c r="AK197" s="273">
        <v>168749</v>
      </c>
      <c r="AL197" s="273" t="s">
        <v>64</v>
      </c>
      <c r="AM197" s="273" t="s">
        <v>75</v>
      </c>
      <c r="AN197" s="273" t="s">
        <v>173</v>
      </c>
      <c r="AO197" s="273" t="s">
        <v>173</v>
      </c>
      <c r="AP197" s="274">
        <v>45200</v>
      </c>
      <c r="AQ197" s="273">
        <v>15147</v>
      </c>
      <c r="AR197" s="273">
        <v>45</v>
      </c>
      <c r="AS197" s="273">
        <v>0</v>
      </c>
      <c r="AT197" s="273" t="s">
        <v>174</v>
      </c>
      <c r="AU197" s="273" t="s">
        <v>145</v>
      </c>
      <c r="AV197" s="273" t="s">
        <v>146</v>
      </c>
      <c r="AW197" s="273">
        <v>830</v>
      </c>
      <c r="AX197" s="273" t="s">
        <v>176</v>
      </c>
      <c r="AY197" s="273" t="s">
        <v>553</v>
      </c>
      <c r="AZ197" s="273" t="s">
        <v>149</v>
      </c>
      <c r="BG197" s="273">
        <v>318142</v>
      </c>
      <c r="BH197" s="273" t="s">
        <v>83</v>
      </c>
      <c r="BI197" s="273" t="s">
        <v>63</v>
      </c>
      <c r="BJ197" s="273" t="s">
        <v>504</v>
      </c>
      <c r="BK197" s="273" t="s">
        <v>567</v>
      </c>
      <c r="BL197" s="274">
        <v>44927</v>
      </c>
      <c r="BM197" s="273">
        <v>12085</v>
      </c>
      <c r="BN197" s="273">
        <v>687</v>
      </c>
      <c r="BO197" s="273">
        <v>1291</v>
      </c>
      <c r="BP197" s="273" t="s">
        <v>80</v>
      </c>
      <c r="BQ197" s="273">
        <v>535.44920000000002</v>
      </c>
      <c r="BR197" s="273" t="s">
        <v>81</v>
      </c>
      <c r="BS197" s="273" t="s">
        <v>905</v>
      </c>
      <c r="BT197" s="273">
        <v>0</v>
      </c>
      <c r="BU197" s="273">
        <v>167145</v>
      </c>
      <c r="BV197" s="279" t="s">
        <v>64</v>
      </c>
      <c r="BW197" s="280" t="s">
        <v>63</v>
      </c>
      <c r="BX197" s="280" t="s">
        <v>165</v>
      </c>
      <c r="BY197" s="280" t="s">
        <v>165</v>
      </c>
      <c r="BZ197" s="280" t="s">
        <v>86</v>
      </c>
      <c r="CA197" s="280" t="s">
        <v>87</v>
      </c>
      <c r="CB197" s="280" t="s">
        <v>101</v>
      </c>
      <c r="CC197" s="280" t="s">
        <v>102</v>
      </c>
      <c r="CD197" s="281">
        <v>4</v>
      </c>
      <c r="CE197" s="277">
        <v>45078</v>
      </c>
      <c r="CF197" s="280">
        <v>30280</v>
      </c>
      <c r="CG197" s="280" t="s">
        <v>103</v>
      </c>
      <c r="CH197" s="280">
        <v>985.91679999999997</v>
      </c>
      <c r="CI197" s="280" t="s">
        <v>104</v>
      </c>
      <c r="CJ197" s="280"/>
      <c r="CK197" s="280"/>
      <c r="CL197" s="280" t="s">
        <v>906</v>
      </c>
      <c r="CM197" s="280" t="s">
        <v>73</v>
      </c>
      <c r="CN197" s="280">
        <v>3</v>
      </c>
    </row>
    <row r="198" spans="1:92">
      <c r="A198" s="273">
        <v>813</v>
      </c>
      <c r="B198" s="273" t="s">
        <v>907</v>
      </c>
      <c r="C198" s="273" t="s">
        <v>908</v>
      </c>
      <c r="D198" s="273" t="s">
        <v>83</v>
      </c>
      <c r="E198" s="273" t="s">
        <v>194</v>
      </c>
      <c r="F198" s="273" t="s">
        <v>385</v>
      </c>
      <c r="G198" s="273" t="s">
        <v>909</v>
      </c>
      <c r="H198" s="274">
        <v>44927</v>
      </c>
      <c r="I198" s="273">
        <v>11259</v>
      </c>
      <c r="J198" s="273">
        <v>842</v>
      </c>
      <c r="W198" s="273">
        <v>140398</v>
      </c>
      <c r="X198" s="273" t="s">
        <v>64</v>
      </c>
      <c r="Y198" s="273" t="s">
        <v>63</v>
      </c>
      <c r="Z198" s="273" t="s">
        <v>252</v>
      </c>
      <c r="AA198" s="273" t="s">
        <v>257</v>
      </c>
      <c r="AB198" s="274">
        <v>44986</v>
      </c>
      <c r="AC198" s="273">
        <v>12016</v>
      </c>
      <c r="AD198" s="273">
        <v>22</v>
      </c>
      <c r="AE198" s="273">
        <v>0.71</v>
      </c>
      <c r="AF198" s="273" t="s">
        <v>90</v>
      </c>
      <c r="AG198" s="273" t="s">
        <v>910</v>
      </c>
      <c r="AH198" s="273" t="s">
        <v>911</v>
      </c>
      <c r="AI198" s="273" t="s">
        <v>199</v>
      </c>
      <c r="AJ198" s="273" t="s">
        <v>200</v>
      </c>
      <c r="AK198" s="273">
        <v>168755</v>
      </c>
      <c r="AL198" s="273" t="s">
        <v>64</v>
      </c>
      <c r="AM198" s="273" t="s">
        <v>75</v>
      </c>
      <c r="AN198" s="273" t="s">
        <v>173</v>
      </c>
      <c r="AO198" s="273" t="s">
        <v>173</v>
      </c>
      <c r="AP198" s="274">
        <v>45200</v>
      </c>
      <c r="AQ198" s="273">
        <v>15147</v>
      </c>
      <c r="AR198" s="273">
        <v>45</v>
      </c>
      <c r="AS198" s="273">
        <v>9229</v>
      </c>
      <c r="AT198" s="273" t="s">
        <v>80</v>
      </c>
      <c r="AU198" s="273" t="s">
        <v>416</v>
      </c>
      <c r="AV198" s="273" t="s">
        <v>186</v>
      </c>
      <c r="AW198" s="273">
        <v>0.71740000000000004</v>
      </c>
      <c r="AX198" s="273" t="s">
        <v>176</v>
      </c>
      <c r="AY198" s="273" t="s">
        <v>557</v>
      </c>
      <c r="AZ198" s="273" t="s">
        <v>149</v>
      </c>
      <c r="BG198" s="273">
        <v>318147</v>
      </c>
      <c r="BH198" s="273" t="s">
        <v>83</v>
      </c>
      <c r="BI198" s="273" t="s">
        <v>63</v>
      </c>
      <c r="BJ198" s="273" t="s">
        <v>228</v>
      </c>
      <c r="BK198" s="273" t="s">
        <v>237</v>
      </c>
      <c r="BL198" s="274">
        <v>45047</v>
      </c>
      <c r="BM198" s="273">
        <v>12166</v>
      </c>
      <c r="BN198" s="273">
        <v>19</v>
      </c>
      <c r="BO198" s="273">
        <v>2363</v>
      </c>
      <c r="BP198" s="273" t="s">
        <v>80</v>
      </c>
      <c r="BQ198" s="273">
        <v>1019.7791999999999</v>
      </c>
      <c r="BR198" s="273" t="s">
        <v>81</v>
      </c>
      <c r="BS198" s="273" t="s">
        <v>573</v>
      </c>
      <c r="BT198" s="273">
        <v>0</v>
      </c>
      <c r="BU198" s="273">
        <v>184334</v>
      </c>
      <c r="BV198" s="336" t="s">
        <v>64</v>
      </c>
      <c r="BW198" s="337" t="s">
        <v>63</v>
      </c>
      <c r="BX198" s="337" t="s">
        <v>165</v>
      </c>
      <c r="BY198" s="337" t="s">
        <v>165</v>
      </c>
      <c r="BZ198" s="337" t="s">
        <v>110</v>
      </c>
      <c r="CA198" s="337" t="s">
        <v>111</v>
      </c>
      <c r="CB198" s="337" t="s">
        <v>117</v>
      </c>
      <c r="CC198" s="337" t="s">
        <v>118</v>
      </c>
      <c r="CD198" s="338">
        <v>5</v>
      </c>
      <c r="CE198" s="335">
        <v>45078</v>
      </c>
      <c r="CF198" s="337"/>
      <c r="CG198" s="337"/>
      <c r="CH198" s="337"/>
      <c r="CI198" s="337" t="s">
        <v>104</v>
      </c>
      <c r="CJ198" s="337"/>
      <c r="CK198" s="337"/>
      <c r="CL198" s="337"/>
      <c r="CM198" s="337" t="s">
        <v>73</v>
      </c>
      <c r="CN198" s="337">
        <v>3</v>
      </c>
    </row>
    <row r="199" spans="1:92">
      <c r="A199" s="273">
        <v>817</v>
      </c>
      <c r="B199" s="273" t="s">
        <v>912</v>
      </c>
      <c r="C199" s="273" t="s">
        <v>913</v>
      </c>
      <c r="D199" s="273" t="s">
        <v>83</v>
      </c>
      <c r="E199" s="273" t="s">
        <v>194</v>
      </c>
      <c r="F199" s="273" t="s">
        <v>385</v>
      </c>
      <c r="G199" s="273" t="s">
        <v>909</v>
      </c>
      <c r="H199" s="274">
        <v>44927</v>
      </c>
      <c r="I199" s="273">
        <v>11259</v>
      </c>
      <c r="J199" s="273">
        <v>842</v>
      </c>
      <c r="K199" s="273">
        <v>21761</v>
      </c>
      <c r="L199" s="273" t="s">
        <v>66</v>
      </c>
      <c r="M199" s="273">
        <v>2807.9</v>
      </c>
      <c r="N199" s="273" t="s">
        <v>115</v>
      </c>
      <c r="W199" s="273">
        <v>140422</v>
      </c>
      <c r="X199" s="273" t="s">
        <v>64</v>
      </c>
      <c r="Y199" s="273" t="s">
        <v>63</v>
      </c>
      <c r="Z199" s="273" t="s">
        <v>252</v>
      </c>
      <c r="AA199" s="273" t="s">
        <v>257</v>
      </c>
      <c r="AB199" s="274">
        <v>44986</v>
      </c>
      <c r="AC199" s="273">
        <v>12016</v>
      </c>
      <c r="AD199" s="273">
        <v>22</v>
      </c>
      <c r="AE199" s="273">
        <v>1.08</v>
      </c>
      <c r="AF199" s="273" t="s">
        <v>90</v>
      </c>
      <c r="AG199" s="273" t="s">
        <v>910</v>
      </c>
      <c r="AH199" s="273" t="s">
        <v>914</v>
      </c>
      <c r="AI199" s="273" t="s">
        <v>199</v>
      </c>
      <c r="AJ199" s="273" t="s">
        <v>200</v>
      </c>
      <c r="AK199" s="273">
        <v>168761</v>
      </c>
      <c r="AL199" s="273" t="s">
        <v>64</v>
      </c>
      <c r="AM199" s="273" t="s">
        <v>63</v>
      </c>
      <c r="AN199" s="273" t="s">
        <v>165</v>
      </c>
      <c r="AO199" s="273" t="s">
        <v>165</v>
      </c>
      <c r="AP199" s="274">
        <v>44927</v>
      </c>
      <c r="AQ199" s="273">
        <v>14699</v>
      </c>
      <c r="AR199" s="273">
        <v>11</v>
      </c>
      <c r="AS199" s="273">
        <v>152041</v>
      </c>
      <c r="AT199" s="273" t="s">
        <v>80</v>
      </c>
      <c r="AU199" s="273" t="s">
        <v>915</v>
      </c>
      <c r="AV199" s="273" t="s">
        <v>186</v>
      </c>
      <c r="AW199" s="273">
        <v>0.87</v>
      </c>
      <c r="AX199" s="273" t="s">
        <v>147</v>
      </c>
      <c r="AY199" s="273" t="s">
        <v>916</v>
      </c>
      <c r="AZ199" s="273" t="s">
        <v>188</v>
      </c>
      <c r="BG199" s="273">
        <v>276655</v>
      </c>
      <c r="BH199" s="273" t="s">
        <v>83</v>
      </c>
      <c r="BI199" s="273" t="s">
        <v>63</v>
      </c>
      <c r="BJ199" s="273" t="s">
        <v>228</v>
      </c>
      <c r="BK199" s="273" t="s">
        <v>237</v>
      </c>
      <c r="BL199" s="274">
        <v>45078</v>
      </c>
      <c r="BM199" s="273">
        <v>12435</v>
      </c>
      <c r="BN199" s="273">
        <v>19</v>
      </c>
      <c r="BO199" s="273">
        <v>2343</v>
      </c>
      <c r="BP199" s="273" t="s">
        <v>80</v>
      </c>
      <c r="BQ199" s="273">
        <v>1007.8948</v>
      </c>
      <c r="BR199" s="273" t="s">
        <v>81</v>
      </c>
      <c r="BS199" s="273" t="s">
        <v>573</v>
      </c>
      <c r="BT199" s="273">
        <v>0</v>
      </c>
      <c r="BU199" s="273">
        <v>196821</v>
      </c>
      <c r="BV199" s="279" t="s">
        <v>64</v>
      </c>
      <c r="BW199" s="280" t="s">
        <v>63</v>
      </c>
      <c r="BX199" s="280" t="s">
        <v>165</v>
      </c>
      <c r="BY199" s="280" t="s">
        <v>165</v>
      </c>
      <c r="BZ199" s="280" t="s">
        <v>126</v>
      </c>
      <c r="CA199" s="280" t="s">
        <v>127</v>
      </c>
      <c r="CB199" s="280" t="s">
        <v>128</v>
      </c>
      <c r="CC199" s="280" t="s">
        <v>129</v>
      </c>
      <c r="CD199" s="281">
        <v>6</v>
      </c>
      <c r="CE199" s="277">
        <v>45078</v>
      </c>
      <c r="CF199" s="280"/>
      <c r="CG199" s="280"/>
      <c r="CH199" s="280"/>
      <c r="CI199" s="280" t="s">
        <v>80</v>
      </c>
      <c r="CJ199" s="280"/>
      <c r="CK199" s="280"/>
      <c r="CL199" s="280"/>
      <c r="CM199" s="280" t="s">
        <v>73</v>
      </c>
      <c r="CN199" s="280">
        <v>3</v>
      </c>
    </row>
    <row r="200" spans="1:92">
      <c r="A200" s="273">
        <v>818</v>
      </c>
      <c r="B200" s="273" t="s">
        <v>917</v>
      </c>
      <c r="C200" s="273" t="s">
        <v>918</v>
      </c>
      <c r="D200" s="273" t="s">
        <v>83</v>
      </c>
      <c r="E200" s="273" t="s">
        <v>194</v>
      </c>
      <c r="F200" s="273" t="s">
        <v>385</v>
      </c>
      <c r="G200" s="273" t="s">
        <v>909</v>
      </c>
      <c r="H200" s="274">
        <v>44927</v>
      </c>
      <c r="I200" s="273">
        <v>11259</v>
      </c>
      <c r="J200" s="273">
        <v>842</v>
      </c>
      <c r="K200" s="273">
        <v>0</v>
      </c>
      <c r="L200" s="273" t="s">
        <v>66</v>
      </c>
      <c r="N200" s="273" t="s">
        <v>107</v>
      </c>
      <c r="W200" s="273">
        <v>140423</v>
      </c>
      <c r="X200" s="273" t="s">
        <v>64</v>
      </c>
      <c r="Y200" s="273" t="s">
        <v>63</v>
      </c>
      <c r="Z200" s="273" t="s">
        <v>252</v>
      </c>
      <c r="AA200" s="273" t="s">
        <v>257</v>
      </c>
      <c r="AB200" s="274">
        <v>44986</v>
      </c>
      <c r="AC200" s="273">
        <v>12016</v>
      </c>
      <c r="AD200" s="273">
        <v>22</v>
      </c>
      <c r="AE200" s="273">
        <v>0.19</v>
      </c>
      <c r="AF200" s="273" t="s">
        <v>90</v>
      </c>
      <c r="AG200" s="273" t="s">
        <v>910</v>
      </c>
      <c r="AH200" s="273" t="s">
        <v>911</v>
      </c>
      <c r="AI200" s="273" t="s">
        <v>199</v>
      </c>
      <c r="AJ200" s="273" t="s">
        <v>200</v>
      </c>
      <c r="AK200" s="273">
        <v>168767</v>
      </c>
      <c r="AL200" s="273" t="s">
        <v>64</v>
      </c>
      <c r="AM200" s="273" t="s">
        <v>63</v>
      </c>
      <c r="AN200" s="273" t="s">
        <v>165</v>
      </c>
      <c r="AO200" s="273" t="s">
        <v>165</v>
      </c>
      <c r="AP200" s="274">
        <v>44927</v>
      </c>
      <c r="AQ200" s="273">
        <v>15433</v>
      </c>
      <c r="AR200" s="273">
        <v>11</v>
      </c>
      <c r="AU200" s="273" t="s">
        <v>108</v>
      </c>
      <c r="BG200" s="273">
        <v>284384</v>
      </c>
      <c r="BH200" s="273" t="s">
        <v>83</v>
      </c>
      <c r="BI200" s="273" t="s">
        <v>63</v>
      </c>
      <c r="BJ200" s="273" t="s">
        <v>228</v>
      </c>
      <c r="BK200" s="273" t="s">
        <v>237</v>
      </c>
      <c r="BL200" s="274">
        <v>45108</v>
      </c>
      <c r="BM200" s="273">
        <v>12704</v>
      </c>
      <c r="BN200" s="273">
        <v>19</v>
      </c>
      <c r="BO200" s="273">
        <v>2221</v>
      </c>
      <c r="BP200" s="273" t="s">
        <v>80</v>
      </c>
      <c r="BQ200" s="273">
        <v>958.01288</v>
      </c>
      <c r="BR200" s="273" t="s">
        <v>81</v>
      </c>
      <c r="BS200" s="273" t="s">
        <v>573</v>
      </c>
      <c r="BT200" s="273">
        <v>0</v>
      </c>
      <c r="BU200" s="273">
        <v>209773</v>
      </c>
      <c r="BV200" s="336" t="s">
        <v>64</v>
      </c>
      <c r="BW200" s="337" t="s">
        <v>63</v>
      </c>
      <c r="BX200" s="337" t="s">
        <v>165</v>
      </c>
      <c r="BY200" s="337" t="s">
        <v>165</v>
      </c>
      <c r="BZ200" s="337" t="s">
        <v>138</v>
      </c>
      <c r="CA200" s="337" t="s">
        <v>139</v>
      </c>
      <c r="CB200" s="337" t="s">
        <v>140</v>
      </c>
      <c r="CC200" s="337" t="s">
        <v>141</v>
      </c>
      <c r="CD200" s="338">
        <v>9</v>
      </c>
      <c r="CE200" s="335">
        <v>45078</v>
      </c>
      <c r="CF200" s="337">
        <v>98</v>
      </c>
      <c r="CG200" s="337" t="s">
        <v>80</v>
      </c>
      <c r="CH200" s="337">
        <v>98</v>
      </c>
      <c r="CI200" s="337" t="s">
        <v>80</v>
      </c>
      <c r="CJ200" s="337"/>
      <c r="CK200" s="337"/>
      <c r="CL200" s="337"/>
      <c r="CM200" s="337" t="s">
        <v>73</v>
      </c>
      <c r="CN200" s="337">
        <v>3</v>
      </c>
    </row>
    <row r="201" spans="1:92">
      <c r="A201" s="273">
        <v>819</v>
      </c>
      <c r="B201" s="273" t="s">
        <v>919</v>
      </c>
      <c r="C201" s="273" t="s">
        <v>920</v>
      </c>
      <c r="D201" s="273" t="s">
        <v>83</v>
      </c>
      <c r="E201" s="273" t="s">
        <v>194</v>
      </c>
      <c r="F201" s="273" t="s">
        <v>385</v>
      </c>
      <c r="G201" s="273" t="s">
        <v>909</v>
      </c>
      <c r="H201" s="274">
        <v>44958</v>
      </c>
      <c r="I201" s="273">
        <v>11421</v>
      </c>
      <c r="J201" s="273">
        <v>842</v>
      </c>
      <c r="W201" s="273">
        <v>145096</v>
      </c>
      <c r="X201" s="273" t="s">
        <v>64</v>
      </c>
      <c r="Y201" s="273" t="s">
        <v>63</v>
      </c>
      <c r="Z201" s="273" t="s">
        <v>252</v>
      </c>
      <c r="AA201" s="273" t="s">
        <v>257</v>
      </c>
      <c r="AB201" s="274">
        <v>44986</v>
      </c>
      <c r="AC201" s="273">
        <v>12016</v>
      </c>
      <c r="AD201" s="273">
        <v>22</v>
      </c>
      <c r="AE201" s="273">
        <v>0.22</v>
      </c>
      <c r="AF201" s="273" t="s">
        <v>90</v>
      </c>
      <c r="AG201" s="273" t="s">
        <v>898</v>
      </c>
      <c r="AH201" s="273" t="s">
        <v>899</v>
      </c>
      <c r="AI201" s="273" t="s">
        <v>199</v>
      </c>
      <c r="AJ201" s="273" t="s">
        <v>214</v>
      </c>
      <c r="AK201" s="273">
        <v>168773</v>
      </c>
      <c r="AL201" s="273" t="s">
        <v>64</v>
      </c>
      <c r="AM201" s="273" t="s">
        <v>63</v>
      </c>
      <c r="AN201" s="273" t="s">
        <v>165</v>
      </c>
      <c r="AO201" s="273" t="s">
        <v>165</v>
      </c>
      <c r="AP201" s="274">
        <v>45017</v>
      </c>
      <c r="AQ201" s="273">
        <v>14845</v>
      </c>
      <c r="AR201" s="273">
        <v>11</v>
      </c>
      <c r="AS201" s="273">
        <v>156974</v>
      </c>
      <c r="AT201" s="273" t="s">
        <v>80</v>
      </c>
      <c r="AU201" s="273" t="s">
        <v>915</v>
      </c>
      <c r="AV201" s="273" t="s">
        <v>186</v>
      </c>
      <c r="AW201" s="273">
        <v>0.87</v>
      </c>
      <c r="AX201" s="273" t="s">
        <v>147</v>
      </c>
      <c r="AY201" s="273" t="s">
        <v>916</v>
      </c>
      <c r="AZ201" s="273" t="s">
        <v>188</v>
      </c>
      <c r="BG201" s="273">
        <v>278261</v>
      </c>
      <c r="BH201" s="273" t="s">
        <v>83</v>
      </c>
      <c r="BI201" s="273" t="s">
        <v>63</v>
      </c>
      <c r="BJ201" s="273" t="s">
        <v>228</v>
      </c>
      <c r="BK201" s="273" t="s">
        <v>237</v>
      </c>
      <c r="BL201" s="274">
        <v>45139</v>
      </c>
      <c r="BM201" s="273">
        <v>13379</v>
      </c>
      <c r="BN201" s="273">
        <v>19</v>
      </c>
      <c r="BO201" s="273">
        <v>1856</v>
      </c>
      <c r="BP201" s="273" t="s">
        <v>80</v>
      </c>
      <c r="BQ201" s="273">
        <v>805.07856000000004</v>
      </c>
      <c r="BR201" s="273" t="s">
        <v>81</v>
      </c>
      <c r="BS201" s="273" t="s">
        <v>573</v>
      </c>
      <c r="BT201" s="273">
        <v>0</v>
      </c>
      <c r="BU201" s="273">
        <v>227870</v>
      </c>
      <c r="BV201" s="279" t="s">
        <v>64</v>
      </c>
      <c r="BW201" s="280" t="s">
        <v>63</v>
      </c>
      <c r="BX201" s="280" t="s">
        <v>165</v>
      </c>
      <c r="BY201" s="280" t="s">
        <v>165</v>
      </c>
      <c r="BZ201" s="280" t="s">
        <v>126</v>
      </c>
      <c r="CA201" s="280" t="s">
        <v>127</v>
      </c>
      <c r="CB201" s="280" t="s">
        <v>133</v>
      </c>
      <c r="CC201" s="280" t="s">
        <v>134</v>
      </c>
      <c r="CD201" s="281">
        <v>7</v>
      </c>
      <c r="CE201" s="277">
        <v>45078</v>
      </c>
      <c r="CF201" s="280"/>
      <c r="CG201" s="280"/>
      <c r="CH201" s="280"/>
      <c r="CI201" s="280" t="s">
        <v>104</v>
      </c>
      <c r="CJ201" s="280"/>
      <c r="CK201" s="280"/>
      <c r="CL201" s="280"/>
      <c r="CM201" s="280" t="s">
        <v>73</v>
      </c>
      <c r="CN201" s="280">
        <v>3</v>
      </c>
    </row>
    <row r="202" spans="1:92">
      <c r="A202" s="273">
        <v>820</v>
      </c>
      <c r="B202" s="273" t="s">
        <v>921</v>
      </c>
      <c r="C202" s="273" t="s">
        <v>922</v>
      </c>
      <c r="D202" s="273" t="s">
        <v>83</v>
      </c>
      <c r="E202" s="273" t="s">
        <v>194</v>
      </c>
      <c r="F202" s="273" t="s">
        <v>385</v>
      </c>
      <c r="G202" s="273" t="s">
        <v>909</v>
      </c>
      <c r="H202" s="274">
        <v>44958</v>
      </c>
      <c r="I202" s="273">
        <v>11421</v>
      </c>
      <c r="J202" s="273">
        <v>842</v>
      </c>
      <c r="K202" s="273">
        <v>19824</v>
      </c>
      <c r="L202" s="273" t="s">
        <v>66</v>
      </c>
      <c r="M202" s="273">
        <v>2680.63</v>
      </c>
      <c r="N202" s="273" t="s">
        <v>115</v>
      </c>
      <c r="W202" s="273">
        <v>145120</v>
      </c>
      <c r="X202" s="273" t="s">
        <v>64</v>
      </c>
      <c r="Y202" s="273" t="s">
        <v>63</v>
      </c>
      <c r="Z202" s="273" t="s">
        <v>252</v>
      </c>
      <c r="AA202" s="273" t="s">
        <v>257</v>
      </c>
      <c r="AB202" s="274">
        <v>44986</v>
      </c>
      <c r="AC202" s="273">
        <v>12016</v>
      </c>
      <c r="AD202" s="273">
        <v>22</v>
      </c>
      <c r="AE202" s="273">
        <v>0.16</v>
      </c>
      <c r="AF202" s="273" t="s">
        <v>90</v>
      </c>
      <c r="AG202" s="273" t="s">
        <v>923</v>
      </c>
      <c r="AH202" s="273" t="s">
        <v>924</v>
      </c>
      <c r="AI202" s="273" t="s">
        <v>199</v>
      </c>
      <c r="AJ202" s="273" t="s">
        <v>214</v>
      </c>
      <c r="AK202" s="273">
        <v>168779</v>
      </c>
      <c r="AL202" s="273" t="s">
        <v>64</v>
      </c>
      <c r="AM202" s="273" t="s">
        <v>63</v>
      </c>
      <c r="AN202" s="273" t="s">
        <v>165</v>
      </c>
      <c r="AO202" s="273" t="s">
        <v>165</v>
      </c>
      <c r="AP202" s="274">
        <v>45108</v>
      </c>
      <c r="AQ202" s="273">
        <v>14991</v>
      </c>
      <c r="AR202" s="273">
        <v>11</v>
      </c>
      <c r="AS202" s="273">
        <v>228766</v>
      </c>
      <c r="AT202" s="273" t="s">
        <v>80</v>
      </c>
      <c r="AU202" s="273" t="s">
        <v>915</v>
      </c>
      <c r="AV202" s="273" t="s">
        <v>186</v>
      </c>
      <c r="AW202" s="273">
        <v>0.87</v>
      </c>
      <c r="AX202" s="273" t="s">
        <v>147</v>
      </c>
      <c r="AY202" s="273" t="s">
        <v>916</v>
      </c>
      <c r="AZ202" s="273" t="s">
        <v>188</v>
      </c>
      <c r="BG202" s="273">
        <v>279867</v>
      </c>
      <c r="BH202" s="273" t="s">
        <v>83</v>
      </c>
      <c r="BI202" s="273" t="s">
        <v>63</v>
      </c>
      <c r="BJ202" s="273" t="s">
        <v>228</v>
      </c>
      <c r="BK202" s="273" t="s">
        <v>237</v>
      </c>
      <c r="BL202" s="274">
        <v>45170</v>
      </c>
      <c r="BM202" s="273">
        <v>13706</v>
      </c>
      <c r="BN202" s="273">
        <v>19</v>
      </c>
      <c r="BO202" s="273">
        <v>1830</v>
      </c>
      <c r="BP202" s="273" t="s">
        <v>80</v>
      </c>
      <c r="BQ202" s="273">
        <v>798.53399999999999</v>
      </c>
      <c r="BR202" s="273" t="s">
        <v>81</v>
      </c>
      <c r="BS202" s="273" t="s">
        <v>573</v>
      </c>
      <c r="BT202" s="273">
        <v>0</v>
      </c>
      <c r="BU202" s="273">
        <v>246730</v>
      </c>
      <c r="BV202" s="336" t="s">
        <v>64</v>
      </c>
      <c r="BW202" s="337" t="s">
        <v>63</v>
      </c>
      <c r="BX202" s="337" t="s">
        <v>165</v>
      </c>
      <c r="BY202" s="337" t="s">
        <v>165</v>
      </c>
      <c r="BZ202" s="337" t="s">
        <v>167</v>
      </c>
      <c r="CA202" s="337" t="s">
        <v>168</v>
      </c>
      <c r="CB202" s="337" t="s">
        <v>169</v>
      </c>
      <c r="CC202" s="337" t="s">
        <v>170</v>
      </c>
      <c r="CD202" s="338">
        <v>12</v>
      </c>
      <c r="CE202" s="335">
        <v>45078</v>
      </c>
      <c r="CF202" s="337">
        <v>0</v>
      </c>
      <c r="CG202" s="337" t="s">
        <v>80</v>
      </c>
      <c r="CH202" s="337">
        <v>0</v>
      </c>
      <c r="CI202" s="337" t="s">
        <v>80</v>
      </c>
      <c r="CJ202" s="337"/>
      <c r="CK202" s="337"/>
      <c r="CL202" s="337"/>
      <c r="CM202" s="337" t="s">
        <v>73</v>
      </c>
      <c r="CN202" s="337">
        <v>3</v>
      </c>
    </row>
    <row r="203" spans="1:92">
      <c r="A203" s="273">
        <v>821</v>
      </c>
      <c r="B203" s="273" t="s">
        <v>925</v>
      </c>
      <c r="C203" s="273" t="s">
        <v>926</v>
      </c>
      <c r="D203" s="273" t="s">
        <v>83</v>
      </c>
      <c r="E203" s="273" t="s">
        <v>194</v>
      </c>
      <c r="F203" s="273" t="s">
        <v>385</v>
      </c>
      <c r="G203" s="273" t="s">
        <v>909</v>
      </c>
      <c r="H203" s="274">
        <v>44958</v>
      </c>
      <c r="I203" s="273">
        <v>11421</v>
      </c>
      <c r="J203" s="273">
        <v>842</v>
      </c>
      <c r="K203" s="273">
        <v>0</v>
      </c>
      <c r="L203" s="273" t="s">
        <v>66</v>
      </c>
      <c r="N203" s="273" t="s">
        <v>107</v>
      </c>
      <c r="W203" s="273">
        <v>145121</v>
      </c>
      <c r="X203" s="273" t="s">
        <v>64</v>
      </c>
      <c r="Y203" s="273" t="s">
        <v>63</v>
      </c>
      <c r="Z203" s="273" t="s">
        <v>252</v>
      </c>
      <c r="AA203" s="273" t="s">
        <v>257</v>
      </c>
      <c r="AB203" s="274">
        <v>44986</v>
      </c>
      <c r="AC203" s="273">
        <v>12016</v>
      </c>
      <c r="AD203" s="273">
        <v>22</v>
      </c>
      <c r="AE203" s="273">
        <v>0.09</v>
      </c>
      <c r="AF203" s="273" t="s">
        <v>90</v>
      </c>
      <c r="AG203" s="273" t="s">
        <v>923</v>
      </c>
      <c r="AH203" s="273" t="s">
        <v>924</v>
      </c>
      <c r="AI203" s="273" t="s">
        <v>199</v>
      </c>
      <c r="AJ203" s="273" t="s">
        <v>214</v>
      </c>
      <c r="AK203" s="273">
        <v>168785</v>
      </c>
      <c r="AL203" s="273" t="s">
        <v>64</v>
      </c>
      <c r="AM203" s="273" t="s">
        <v>63</v>
      </c>
      <c r="AN203" s="273" t="s">
        <v>165</v>
      </c>
      <c r="AO203" s="273" t="s">
        <v>165</v>
      </c>
      <c r="AP203" s="274">
        <v>45108</v>
      </c>
      <c r="AQ203" s="273">
        <v>15582</v>
      </c>
      <c r="AR203" s="273">
        <v>11</v>
      </c>
      <c r="AU203" s="273" t="s">
        <v>108</v>
      </c>
      <c r="BG203" s="273">
        <v>284980</v>
      </c>
      <c r="BH203" s="273" t="s">
        <v>83</v>
      </c>
      <c r="BI203" s="273" t="s">
        <v>63</v>
      </c>
      <c r="BJ203" s="273" t="s">
        <v>228</v>
      </c>
      <c r="BK203" s="273" t="s">
        <v>237</v>
      </c>
      <c r="BL203" s="274">
        <v>45200</v>
      </c>
      <c r="BM203" s="273">
        <v>14041</v>
      </c>
      <c r="BN203" s="273">
        <v>19</v>
      </c>
      <c r="BO203" s="273">
        <v>2219</v>
      </c>
      <c r="BP203" s="273" t="s">
        <v>80</v>
      </c>
      <c r="BQ203" s="273">
        <v>959.18503999999996</v>
      </c>
      <c r="BR203" s="273" t="s">
        <v>81</v>
      </c>
      <c r="BS203" s="273" t="s">
        <v>573</v>
      </c>
      <c r="BT203" s="273">
        <v>0</v>
      </c>
      <c r="BU203" s="273">
        <v>257784</v>
      </c>
      <c r="BV203" s="279" t="s">
        <v>64</v>
      </c>
      <c r="BW203" s="280" t="s">
        <v>63</v>
      </c>
      <c r="BX203" s="280" t="s">
        <v>165</v>
      </c>
      <c r="BY203" s="280" t="s">
        <v>165</v>
      </c>
      <c r="BZ203" s="280" t="s">
        <v>151</v>
      </c>
      <c r="CA203" s="280" t="s">
        <v>152</v>
      </c>
      <c r="CB203" s="280" t="s">
        <v>153</v>
      </c>
      <c r="CC203" s="280" t="s">
        <v>154</v>
      </c>
      <c r="CD203" s="281">
        <v>10</v>
      </c>
      <c r="CE203" s="277">
        <v>45078</v>
      </c>
      <c r="CF203" s="280">
        <v>4299</v>
      </c>
      <c r="CG203" s="280" t="s">
        <v>80</v>
      </c>
      <c r="CH203" s="280">
        <v>4299</v>
      </c>
      <c r="CI203" s="280" t="s">
        <v>80</v>
      </c>
      <c r="CJ203" s="280"/>
      <c r="CK203" s="280"/>
      <c r="CL203" s="280"/>
      <c r="CM203" s="280" t="s">
        <v>73</v>
      </c>
      <c r="CN203" s="280">
        <v>3</v>
      </c>
    </row>
    <row r="204" spans="1:92">
      <c r="A204" s="273">
        <v>822</v>
      </c>
      <c r="B204" s="273" t="s">
        <v>927</v>
      </c>
      <c r="C204" s="273" t="s">
        <v>928</v>
      </c>
      <c r="D204" s="273" t="s">
        <v>83</v>
      </c>
      <c r="E204" s="273" t="s">
        <v>194</v>
      </c>
      <c r="F204" s="273" t="s">
        <v>385</v>
      </c>
      <c r="G204" s="273" t="s">
        <v>909</v>
      </c>
      <c r="H204" s="274">
        <v>44986</v>
      </c>
      <c r="I204" s="273">
        <v>11583</v>
      </c>
      <c r="J204" s="273">
        <v>842</v>
      </c>
      <c r="W204" s="273">
        <v>149794</v>
      </c>
      <c r="X204" s="273" t="s">
        <v>64</v>
      </c>
      <c r="Y204" s="273" t="s">
        <v>63</v>
      </c>
      <c r="Z204" s="273" t="s">
        <v>252</v>
      </c>
      <c r="AA204" s="273" t="s">
        <v>257</v>
      </c>
      <c r="AB204" s="274">
        <v>44986</v>
      </c>
      <c r="AC204" s="273">
        <v>12016</v>
      </c>
      <c r="AD204" s="273">
        <v>22</v>
      </c>
      <c r="AE204" s="273">
        <v>0.77500000000000002</v>
      </c>
      <c r="AF204" s="273" t="s">
        <v>90</v>
      </c>
      <c r="AG204" s="273" t="s">
        <v>887</v>
      </c>
      <c r="AH204" s="273" t="s">
        <v>929</v>
      </c>
      <c r="AI204" s="273" t="s">
        <v>123</v>
      </c>
      <c r="AJ204" s="273" t="s">
        <v>200</v>
      </c>
      <c r="AK204" s="273">
        <v>168797</v>
      </c>
      <c r="AL204" s="273" t="s">
        <v>64</v>
      </c>
      <c r="AM204" s="273" t="s">
        <v>63</v>
      </c>
      <c r="AN204" s="273" t="s">
        <v>165</v>
      </c>
      <c r="AO204" s="273" t="s">
        <v>165</v>
      </c>
      <c r="AP204" s="274">
        <v>45200</v>
      </c>
      <c r="AQ204" s="273">
        <v>15137</v>
      </c>
      <c r="AR204" s="273">
        <v>11</v>
      </c>
      <c r="AS204" s="273">
        <v>180853</v>
      </c>
      <c r="AT204" s="273" t="s">
        <v>80</v>
      </c>
      <c r="AU204" s="273" t="s">
        <v>915</v>
      </c>
      <c r="AV204" s="273" t="s">
        <v>186</v>
      </c>
      <c r="AW204" s="273">
        <v>0.87</v>
      </c>
      <c r="AX204" s="273" t="s">
        <v>147</v>
      </c>
      <c r="AY204" s="273" t="s">
        <v>916</v>
      </c>
      <c r="AZ204" s="273" t="s">
        <v>188</v>
      </c>
      <c r="BG204" s="273">
        <v>281473</v>
      </c>
      <c r="BH204" s="273" t="s">
        <v>83</v>
      </c>
      <c r="BI204" s="273" t="s">
        <v>63</v>
      </c>
      <c r="BJ204" s="273" t="s">
        <v>228</v>
      </c>
      <c r="BK204" s="273" t="s">
        <v>237</v>
      </c>
      <c r="BL204" s="274">
        <v>45231</v>
      </c>
      <c r="BM204" s="273">
        <v>14409</v>
      </c>
      <c r="BN204" s="273">
        <v>19</v>
      </c>
      <c r="BO204" s="273">
        <v>2148</v>
      </c>
      <c r="BP204" s="273" t="s">
        <v>80</v>
      </c>
      <c r="BQ204" s="273">
        <v>930.01128000000006</v>
      </c>
      <c r="BR204" s="273" t="s">
        <v>81</v>
      </c>
      <c r="BS204" s="273" t="s">
        <v>573</v>
      </c>
      <c r="BT204" s="273">
        <v>0</v>
      </c>
      <c r="BU204" s="273">
        <v>291289</v>
      </c>
      <c r="BV204" s="336" t="s">
        <v>64</v>
      </c>
      <c r="BW204" s="337" t="s">
        <v>63</v>
      </c>
      <c r="BX204" s="337" t="s">
        <v>165</v>
      </c>
      <c r="BY204" s="337" t="s">
        <v>165</v>
      </c>
      <c r="BZ204" s="337" t="s">
        <v>151</v>
      </c>
      <c r="CA204" s="337" t="s">
        <v>152</v>
      </c>
      <c r="CB204" s="337" t="s">
        <v>161</v>
      </c>
      <c r="CC204" s="337" t="s">
        <v>162</v>
      </c>
      <c r="CD204" s="338">
        <v>11</v>
      </c>
      <c r="CE204" s="335">
        <v>45078</v>
      </c>
      <c r="CF204" s="337">
        <v>1710</v>
      </c>
      <c r="CG204" s="337" t="s">
        <v>80</v>
      </c>
      <c r="CH204" s="337">
        <v>1710</v>
      </c>
      <c r="CI204" s="337" t="s">
        <v>80</v>
      </c>
      <c r="CJ204" s="337"/>
      <c r="CK204" s="337"/>
      <c r="CL204" s="337"/>
      <c r="CM204" s="337" t="s">
        <v>73</v>
      </c>
      <c r="CN204" s="337">
        <v>3</v>
      </c>
    </row>
    <row r="205" spans="1:92">
      <c r="A205" s="273">
        <v>823</v>
      </c>
      <c r="B205" s="273" t="s">
        <v>930</v>
      </c>
      <c r="C205" s="273" t="s">
        <v>931</v>
      </c>
      <c r="D205" s="273" t="s">
        <v>83</v>
      </c>
      <c r="E205" s="273" t="s">
        <v>194</v>
      </c>
      <c r="F205" s="273" t="s">
        <v>385</v>
      </c>
      <c r="G205" s="273" t="s">
        <v>909</v>
      </c>
      <c r="H205" s="274">
        <v>44986</v>
      </c>
      <c r="I205" s="273">
        <v>11583</v>
      </c>
      <c r="J205" s="273">
        <v>842</v>
      </c>
      <c r="K205" s="273">
        <v>18717</v>
      </c>
      <c r="L205" s="273" t="s">
        <v>66</v>
      </c>
      <c r="M205" s="273">
        <v>2542.3200000000002</v>
      </c>
      <c r="N205" s="273" t="s">
        <v>115</v>
      </c>
      <c r="W205" s="273">
        <v>149818</v>
      </c>
      <c r="X205" s="273" t="s">
        <v>64</v>
      </c>
      <c r="Y205" s="273" t="s">
        <v>63</v>
      </c>
      <c r="Z205" s="273" t="s">
        <v>252</v>
      </c>
      <c r="AA205" s="273" t="s">
        <v>257</v>
      </c>
      <c r="AB205" s="274">
        <v>44986</v>
      </c>
      <c r="AC205" s="273">
        <v>12016</v>
      </c>
      <c r="AD205" s="273">
        <v>22</v>
      </c>
      <c r="AE205" s="273">
        <v>7.2999999999999995E-2</v>
      </c>
      <c r="AF205" s="273" t="s">
        <v>90</v>
      </c>
      <c r="AG205" s="273" t="s">
        <v>884</v>
      </c>
      <c r="AH205" s="273" t="s">
        <v>932</v>
      </c>
      <c r="AI205" s="273" t="s">
        <v>123</v>
      </c>
      <c r="AJ205" s="273" t="s">
        <v>200</v>
      </c>
      <c r="AK205" s="273">
        <v>168803</v>
      </c>
      <c r="AL205" s="273" t="s">
        <v>64</v>
      </c>
      <c r="AM205" s="273" t="s">
        <v>404</v>
      </c>
      <c r="AN205" s="273" t="s">
        <v>456</v>
      </c>
      <c r="AO205" s="273" t="s">
        <v>933</v>
      </c>
      <c r="AP205" s="274">
        <v>44927</v>
      </c>
      <c r="AQ205" s="273">
        <v>14835</v>
      </c>
      <c r="AR205" s="273">
        <v>874</v>
      </c>
      <c r="AU205" s="273" t="s">
        <v>108</v>
      </c>
      <c r="BG205" s="273">
        <v>278147</v>
      </c>
      <c r="BH205" s="273" t="s">
        <v>83</v>
      </c>
      <c r="BI205" s="273" t="s">
        <v>63</v>
      </c>
      <c r="BJ205" s="273" t="s">
        <v>228</v>
      </c>
      <c r="BK205" s="273" t="s">
        <v>237</v>
      </c>
      <c r="BL205" s="274">
        <v>45261</v>
      </c>
      <c r="BM205" s="273">
        <v>16891</v>
      </c>
      <c r="BN205" s="273">
        <v>19</v>
      </c>
      <c r="BO205" s="273">
        <v>1732</v>
      </c>
      <c r="BP205" s="273" t="s">
        <v>80</v>
      </c>
      <c r="BQ205" s="273">
        <v>757.24792000000002</v>
      </c>
      <c r="BR205" s="273" t="s">
        <v>81</v>
      </c>
      <c r="BS205" s="273" t="s">
        <v>573</v>
      </c>
      <c r="BT205" s="273">
        <v>0</v>
      </c>
      <c r="BU205" s="273">
        <v>318354</v>
      </c>
      <c r="BV205" s="279" t="s">
        <v>64</v>
      </c>
      <c r="BW205" s="280" t="s">
        <v>63</v>
      </c>
      <c r="BX205" s="280" t="s">
        <v>165</v>
      </c>
      <c r="BY205" s="280" t="s">
        <v>165</v>
      </c>
      <c r="BZ205" s="280" t="s">
        <v>86</v>
      </c>
      <c r="CA205" s="280" t="s">
        <v>87</v>
      </c>
      <c r="CB205" s="280" t="s">
        <v>179</v>
      </c>
      <c r="CC205" s="280" t="s">
        <v>180</v>
      </c>
      <c r="CD205" s="281">
        <v>1</v>
      </c>
      <c r="CE205" s="277">
        <v>45170</v>
      </c>
      <c r="CF205" s="280"/>
      <c r="CG205" s="280" t="s">
        <v>181</v>
      </c>
      <c r="CH205" s="280"/>
      <c r="CI205" s="280" t="s">
        <v>181</v>
      </c>
      <c r="CJ205" s="280" t="s">
        <v>934</v>
      </c>
      <c r="CK205" s="280"/>
      <c r="CL205" s="280"/>
      <c r="CM205" s="280" t="s">
        <v>73</v>
      </c>
      <c r="CN205" s="280">
        <v>3</v>
      </c>
    </row>
    <row r="206" spans="1:92">
      <c r="A206" s="273">
        <v>824</v>
      </c>
      <c r="B206" s="273" t="s">
        <v>935</v>
      </c>
      <c r="C206" s="273" t="s">
        <v>936</v>
      </c>
      <c r="D206" s="273" t="s">
        <v>83</v>
      </c>
      <c r="E206" s="273" t="s">
        <v>194</v>
      </c>
      <c r="F206" s="273" t="s">
        <v>385</v>
      </c>
      <c r="G206" s="273" t="s">
        <v>459</v>
      </c>
      <c r="H206" s="274">
        <v>45200</v>
      </c>
      <c r="I206" s="273">
        <v>14199</v>
      </c>
      <c r="J206" s="273">
        <v>775</v>
      </c>
      <c r="W206" s="273">
        <v>253237</v>
      </c>
      <c r="X206" s="273" t="s">
        <v>64</v>
      </c>
      <c r="Y206" s="273" t="s">
        <v>63</v>
      </c>
      <c r="Z206" s="273" t="s">
        <v>252</v>
      </c>
      <c r="AA206" s="273" t="s">
        <v>257</v>
      </c>
      <c r="AB206" s="274">
        <v>45139</v>
      </c>
      <c r="AC206" s="273">
        <v>13386</v>
      </c>
      <c r="AD206" s="273">
        <v>22</v>
      </c>
      <c r="AE206" s="273">
        <v>6.89</v>
      </c>
      <c r="AF206" s="273" t="s">
        <v>90</v>
      </c>
      <c r="AG206" s="273" t="s">
        <v>879</v>
      </c>
      <c r="AH206" s="273" t="s">
        <v>880</v>
      </c>
      <c r="AI206" s="273" t="s">
        <v>123</v>
      </c>
      <c r="AJ206" s="273" t="s">
        <v>200</v>
      </c>
      <c r="AK206" s="273">
        <v>228378</v>
      </c>
      <c r="AL206" s="273" t="s">
        <v>64</v>
      </c>
      <c r="AM206" s="273" t="s">
        <v>404</v>
      </c>
      <c r="AN206" s="273" t="s">
        <v>456</v>
      </c>
      <c r="AO206" s="273" t="s">
        <v>933</v>
      </c>
      <c r="AP206" s="274">
        <v>44927</v>
      </c>
      <c r="AQ206" s="273">
        <v>15419</v>
      </c>
      <c r="AR206" s="273">
        <v>874</v>
      </c>
      <c r="AU206" s="273" t="s">
        <v>108</v>
      </c>
      <c r="BG206" s="273">
        <v>284287</v>
      </c>
      <c r="BH206" s="273" t="s">
        <v>83</v>
      </c>
      <c r="BI206" s="273" t="s">
        <v>63</v>
      </c>
      <c r="BJ206" s="273" t="s">
        <v>228</v>
      </c>
      <c r="BK206" s="273" t="s">
        <v>244</v>
      </c>
      <c r="BL206" s="274">
        <v>44927</v>
      </c>
      <c r="BM206" s="273">
        <v>11794</v>
      </c>
      <c r="BN206" s="273">
        <v>20</v>
      </c>
      <c r="BO206" s="273">
        <v>498</v>
      </c>
      <c r="BP206" s="273" t="s">
        <v>80</v>
      </c>
      <c r="BQ206" s="273">
        <v>278.22519999999997</v>
      </c>
      <c r="BR206" s="273" t="s">
        <v>81</v>
      </c>
      <c r="BS206" s="273" t="s">
        <v>937</v>
      </c>
      <c r="BT206" s="273">
        <v>0</v>
      </c>
      <c r="BU206" s="273">
        <v>156516</v>
      </c>
      <c r="BV206" s="336" t="s">
        <v>64</v>
      </c>
      <c r="BW206" s="337" t="s">
        <v>63</v>
      </c>
      <c r="BX206" s="337" t="s">
        <v>165</v>
      </c>
      <c r="BY206" s="337" t="s">
        <v>165</v>
      </c>
      <c r="BZ206" s="337" t="s">
        <v>167</v>
      </c>
      <c r="CA206" s="337" t="s">
        <v>168</v>
      </c>
      <c r="CB206" s="337" t="s">
        <v>319</v>
      </c>
      <c r="CC206" s="337" t="s">
        <v>320</v>
      </c>
      <c r="CD206" s="338">
        <v>15</v>
      </c>
      <c r="CE206" s="335">
        <v>45170</v>
      </c>
      <c r="CF206" s="337">
        <v>0</v>
      </c>
      <c r="CG206" s="337" t="s">
        <v>80</v>
      </c>
      <c r="CH206" s="337">
        <v>0</v>
      </c>
      <c r="CI206" s="337" t="s">
        <v>80</v>
      </c>
      <c r="CJ206" s="337"/>
      <c r="CK206" s="337"/>
      <c r="CL206" s="337"/>
      <c r="CM206" s="337" t="s">
        <v>73</v>
      </c>
      <c r="CN206" s="337">
        <v>3</v>
      </c>
    </row>
    <row r="207" spans="1:92">
      <c r="A207" s="273">
        <v>825</v>
      </c>
      <c r="B207" s="273" t="s">
        <v>938</v>
      </c>
      <c r="C207" s="273" t="s">
        <v>939</v>
      </c>
      <c r="D207" s="273" t="s">
        <v>83</v>
      </c>
      <c r="E207" s="273" t="s">
        <v>194</v>
      </c>
      <c r="F207" s="273" t="s">
        <v>385</v>
      </c>
      <c r="G207" s="273" t="s">
        <v>459</v>
      </c>
      <c r="H207" s="274">
        <v>45200</v>
      </c>
      <c r="I207" s="273">
        <v>14199</v>
      </c>
      <c r="J207" s="273">
        <v>775</v>
      </c>
      <c r="K207" s="273">
        <v>0</v>
      </c>
      <c r="L207" s="273" t="s">
        <v>66</v>
      </c>
      <c r="N207" s="273" t="s">
        <v>107</v>
      </c>
      <c r="W207" s="273">
        <v>253262</v>
      </c>
      <c r="X207" s="273" t="s">
        <v>64</v>
      </c>
      <c r="Y207" s="273" t="s">
        <v>63</v>
      </c>
      <c r="Z207" s="273" t="s">
        <v>252</v>
      </c>
      <c r="AA207" s="273" t="s">
        <v>257</v>
      </c>
      <c r="AB207" s="274">
        <v>45139</v>
      </c>
      <c r="AC207" s="273">
        <v>13386</v>
      </c>
      <c r="AD207" s="273">
        <v>22</v>
      </c>
      <c r="AE207" s="273">
        <v>1.67</v>
      </c>
      <c r="AF207" s="273" t="s">
        <v>90</v>
      </c>
      <c r="AG207" s="273" t="s">
        <v>887</v>
      </c>
      <c r="AH207" s="273" t="s">
        <v>940</v>
      </c>
      <c r="AI207" s="273" t="s">
        <v>123</v>
      </c>
      <c r="AJ207" s="273" t="s">
        <v>200</v>
      </c>
      <c r="AK207" s="273">
        <v>228384</v>
      </c>
      <c r="AL207" s="273" t="s">
        <v>64</v>
      </c>
      <c r="AM207" s="273" t="s">
        <v>404</v>
      </c>
      <c r="AN207" s="273" t="s">
        <v>456</v>
      </c>
      <c r="AO207" s="273" t="s">
        <v>933</v>
      </c>
      <c r="AP207" s="274">
        <v>44927</v>
      </c>
      <c r="AQ207" s="273">
        <v>15569</v>
      </c>
      <c r="AR207" s="273">
        <v>874</v>
      </c>
      <c r="AU207" s="273" t="s">
        <v>108</v>
      </c>
      <c r="BG207" s="273">
        <v>284928</v>
      </c>
      <c r="BH207" s="273" t="s">
        <v>83</v>
      </c>
      <c r="BI207" s="273" t="s">
        <v>63</v>
      </c>
      <c r="BJ207" s="273" t="s">
        <v>228</v>
      </c>
      <c r="BK207" s="273" t="s">
        <v>244</v>
      </c>
      <c r="BL207" s="274">
        <v>44958</v>
      </c>
      <c r="BM207" s="273">
        <v>11832</v>
      </c>
      <c r="BN207" s="273">
        <v>20</v>
      </c>
      <c r="BO207" s="273">
        <v>703</v>
      </c>
      <c r="BP207" s="273" t="s">
        <v>80</v>
      </c>
      <c r="BQ207" s="273">
        <v>379.58447999999999</v>
      </c>
      <c r="BR207" s="273" t="s">
        <v>81</v>
      </c>
      <c r="BS207" s="273" t="s">
        <v>937</v>
      </c>
      <c r="BT207" s="273">
        <v>0</v>
      </c>
      <c r="BU207" s="273">
        <v>168709</v>
      </c>
      <c r="BV207" s="279" t="s">
        <v>64</v>
      </c>
      <c r="BW207" s="280" t="s">
        <v>63</v>
      </c>
      <c r="BX207" s="280" t="s">
        <v>165</v>
      </c>
      <c r="BY207" s="280" t="s">
        <v>165</v>
      </c>
      <c r="BZ207" s="280" t="s">
        <v>167</v>
      </c>
      <c r="CA207" s="280" t="s">
        <v>168</v>
      </c>
      <c r="CB207" s="280" t="s">
        <v>313</v>
      </c>
      <c r="CC207" s="280" t="s">
        <v>314</v>
      </c>
      <c r="CD207" s="281">
        <v>14</v>
      </c>
      <c r="CE207" s="277">
        <v>45170</v>
      </c>
      <c r="CF207" s="280">
        <v>0</v>
      </c>
      <c r="CG207" s="280" t="s">
        <v>80</v>
      </c>
      <c r="CH207" s="280">
        <v>0</v>
      </c>
      <c r="CI207" s="280" t="s">
        <v>80</v>
      </c>
      <c r="CJ207" s="280"/>
      <c r="CK207" s="280"/>
      <c r="CL207" s="280"/>
      <c r="CM207" s="280" t="s">
        <v>73</v>
      </c>
      <c r="CN207" s="280">
        <v>3</v>
      </c>
    </row>
    <row r="208" spans="1:92">
      <c r="A208" s="273">
        <v>826</v>
      </c>
      <c r="B208" s="273" t="s">
        <v>941</v>
      </c>
      <c r="C208" s="273" t="s">
        <v>942</v>
      </c>
      <c r="D208" s="273" t="s">
        <v>83</v>
      </c>
      <c r="E208" s="273" t="s">
        <v>194</v>
      </c>
      <c r="F208" s="273" t="s">
        <v>385</v>
      </c>
      <c r="G208" s="273" t="s">
        <v>459</v>
      </c>
      <c r="H208" s="274">
        <v>45200</v>
      </c>
      <c r="I208" s="273">
        <v>14199</v>
      </c>
      <c r="J208" s="273">
        <v>775</v>
      </c>
      <c r="K208" s="273">
        <v>2786.48</v>
      </c>
      <c r="L208" s="273" t="s">
        <v>66</v>
      </c>
      <c r="M208" s="273">
        <v>292.86</v>
      </c>
      <c r="N208" s="273" t="s">
        <v>115</v>
      </c>
      <c r="W208" s="273">
        <v>253261</v>
      </c>
      <c r="X208" s="273" t="s">
        <v>64</v>
      </c>
      <c r="Y208" s="273" t="s">
        <v>63</v>
      </c>
      <c r="Z208" s="273" t="s">
        <v>252</v>
      </c>
      <c r="AA208" s="273" t="s">
        <v>257</v>
      </c>
      <c r="AB208" s="274">
        <v>45139</v>
      </c>
      <c r="AC208" s="273">
        <v>13386</v>
      </c>
      <c r="AD208" s="273">
        <v>22</v>
      </c>
      <c r="AE208" s="273">
        <v>6.8000000000000005E-2</v>
      </c>
      <c r="AF208" s="273" t="s">
        <v>90</v>
      </c>
      <c r="AG208" s="273" t="s">
        <v>884</v>
      </c>
      <c r="AH208" s="273" t="s">
        <v>943</v>
      </c>
      <c r="AI208" s="273" t="s">
        <v>123</v>
      </c>
      <c r="AJ208" s="273" t="s">
        <v>200</v>
      </c>
      <c r="AK208" s="273">
        <v>228390</v>
      </c>
      <c r="AL208" s="273" t="s">
        <v>64</v>
      </c>
      <c r="AM208" s="273" t="s">
        <v>404</v>
      </c>
      <c r="AN208" s="273" t="s">
        <v>456</v>
      </c>
      <c r="AO208" s="273" t="s">
        <v>933</v>
      </c>
      <c r="AP208" s="274">
        <v>45017</v>
      </c>
      <c r="AQ208" s="273">
        <v>14981</v>
      </c>
      <c r="AR208" s="273">
        <v>874</v>
      </c>
      <c r="AU208" s="273" t="s">
        <v>108</v>
      </c>
      <c r="BG208" s="273">
        <v>279753</v>
      </c>
      <c r="BH208" s="273" t="s">
        <v>83</v>
      </c>
      <c r="BI208" s="273" t="s">
        <v>63</v>
      </c>
      <c r="BJ208" s="273" t="s">
        <v>228</v>
      </c>
      <c r="BK208" s="273" t="s">
        <v>244</v>
      </c>
      <c r="BL208" s="274">
        <v>44986</v>
      </c>
      <c r="BM208" s="273">
        <v>11870</v>
      </c>
      <c r="BN208" s="273">
        <v>20</v>
      </c>
      <c r="BO208" s="273">
        <v>703</v>
      </c>
      <c r="BP208" s="273" t="s">
        <v>80</v>
      </c>
      <c r="BQ208" s="273">
        <v>379.58447999999999</v>
      </c>
      <c r="BR208" s="273" t="s">
        <v>81</v>
      </c>
      <c r="BS208" s="273" t="s">
        <v>937</v>
      </c>
      <c r="BT208" s="273">
        <v>0</v>
      </c>
      <c r="BU208" s="273">
        <v>168878</v>
      </c>
      <c r="BV208" s="336" t="s">
        <v>64</v>
      </c>
      <c r="BW208" s="337" t="s">
        <v>63</v>
      </c>
      <c r="BX208" s="337" t="s">
        <v>165</v>
      </c>
      <c r="BY208" s="337" t="s">
        <v>165</v>
      </c>
      <c r="BZ208" s="337" t="s">
        <v>167</v>
      </c>
      <c r="CA208" s="337" t="s">
        <v>168</v>
      </c>
      <c r="CB208" s="337" t="s">
        <v>353</v>
      </c>
      <c r="CC208" s="337" t="s">
        <v>354</v>
      </c>
      <c r="CD208" s="338">
        <v>13</v>
      </c>
      <c r="CE208" s="335">
        <v>45170</v>
      </c>
      <c r="CF208" s="337">
        <v>1118</v>
      </c>
      <c r="CG208" s="337" t="s">
        <v>80</v>
      </c>
      <c r="CH208" s="337">
        <v>1118</v>
      </c>
      <c r="CI208" s="337" t="s">
        <v>80</v>
      </c>
      <c r="CJ208" s="337"/>
      <c r="CK208" s="337"/>
      <c r="CL208" s="337"/>
      <c r="CM208" s="337" t="s">
        <v>73</v>
      </c>
      <c r="CN208" s="337">
        <v>3</v>
      </c>
    </row>
    <row r="209" spans="1:92">
      <c r="A209" s="273">
        <v>827</v>
      </c>
      <c r="B209" s="273" t="s">
        <v>944</v>
      </c>
      <c r="C209" s="273" t="s">
        <v>945</v>
      </c>
      <c r="D209" s="273" t="s">
        <v>83</v>
      </c>
      <c r="E209" s="273" t="s">
        <v>194</v>
      </c>
      <c r="F209" s="273" t="s">
        <v>385</v>
      </c>
      <c r="G209" s="273" t="s">
        <v>459</v>
      </c>
      <c r="H209" s="274">
        <v>45231</v>
      </c>
      <c r="I209" s="273">
        <v>14566</v>
      </c>
      <c r="J209" s="273">
        <v>775</v>
      </c>
      <c r="W209" s="273">
        <v>272095</v>
      </c>
      <c r="X209" s="273" t="s">
        <v>64</v>
      </c>
      <c r="Y209" s="273" t="s">
        <v>63</v>
      </c>
      <c r="Z209" s="273" t="s">
        <v>252</v>
      </c>
      <c r="AA209" s="273" t="s">
        <v>257</v>
      </c>
      <c r="AB209" s="274">
        <v>45139</v>
      </c>
      <c r="AC209" s="273">
        <v>13386</v>
      </c>
      <c r="AD209" s="273">
        <v>22</v>
      </c>
      <c r="AE209" s="273">
        <v>0.14399999999999999</v>
      </c>
      <c r="AF209" s="273" t="s">
        <v>90</v>
      </c>
      <c r="AG209" s="273" t="s">
        <v>795</v>
      </c>
      <c r="AH209" s="273" t="s">
        <v>946</v>
      </c>
      <c r="AI209" s="273" t="s">
        <v>123</v>
      </c>
      <c r="AJ209" s="273" t="s">
        <v>200</v>
      </c>
      <c r="AK209" s="273">
        <v>228396</v>
      </c>
      <c r="AL209" s="273" t="s">
        <v>64</v>
      </c>
      <c r="AM209" s="273" t="s">
        <v>404</v>
      </c>
      <c r="AN209" s="273" t="s">
        <v>456</v>
      </c>
      <c r="AO209" s="273" t="s">
        <v>933</v>
      </c>
      <c r="AP209" s="274">
        <v>45108</v>
      </c>
      <c r="AQ209" s="273">
        <v>15127</v>
      </c>
      <c r="AR209" s="273">
        <v>874</v>
      </c>
      <c r="AU209" s="273" t="s">
        <v>108</v>
      </c>
      <c r="BG209" s="273">
        <v>281359</v>
      </c>
      <c r="BH209" s="273" t="s">
        <v>83</v>
      </c>
      <c r="BI209" s="273" t="s">
        <v>63</v>
      </c>
      <c r="BJ209" s="273" t="s">
        <v>228</v>
      </c>
      <c r="BK209" s="273" t="s">
        <v>244</v>
      </c>
      <c r="BL209" s="274">
        <v>45017</v>
      </c>
      <c r="BM209" s="273">
        <v>11908</v>
      </c>
      <c r="BN209" s="273">
        <v>20</v>
      </c>
      <c r="BO209" s="273">
        <v>1854</v>
      </c>
      <c r="BP209" s="273" t="s">
        <v>80</v>
      </c>
      <c r="BQ209" s="273">
        <v>980.38160000000005</v>
      </c>
      <c r="BR209" s="273" t="s">
        <v>81</v>
      </c>
      <c r="BS209" s="273" t="s">
        <v>937</v>
      </c>
      <c r="BT209" s="273">
        <v>0</v>
      </c>
      <c r="BU209" s="273">
        <v>194589</v>
      </c>
      <c r="BV209" s="279" t="s">
        <v>64</v>
      </c>
      <c r="BW209" s="280" t="s">
        <v>63</v>
      </c>
      <c r="BX209" s="280" t="s">
        <v>165</v>
      </c>
      <c r="BY209" s="280" t="s">
        <v>165</v>
      </c>
      <c r="BZ209" s="280" t="s">
        <v>151</v>
      </c>
      <c r="CA209" s="280" t="s">
        <v>152</v>
      </c>
      <c r="CB209" s="280" t="s">
        <v>161</v>
      </c>
      <c r="CC209" s="280" t="s">
        <v>162</v>
      </c>
      <c r="CD209" s="281">
        <v>11</v>
      </c>
      <c r="CE209" s="277">
        <v>45170</v>
      </c>
      <c r="CF209" s="280">
        <v>2975</v>
      </c>
      <c r="CG209" s="280" t="s">
        <v>80</v>
      </c>
      <c r="CH209" s="280">
        <v>2975</v>
      </c>
      <c r="CI209" s="280" t="s">
        <v>80</v>
      </c>
      <c r="CJ209" s="280"/>
      <c r="CK209" s="280"/>
      <c r="CL209" s="280"/>
      <c r="CM209" s="280" t="s">
        <v>73</v>
      </c>
      <c r="CN209" s="280">
        <v>3</v>
      </c>
    </row>
    <row r="210" spans="1:92">
      <c r="A210" s="273">
        <v>828</v>
      </c>
      <c r="B210" s="273" t="s">
        <v>947</v>
      </c>
      <c r="C210" s="273" t="s">
        <v>948</v>
      </c>
      <c r="D210" s="273" t="s">
        <v>83</v>
      </c>
      <c r="E210" s="273" t="s">
        <v>194</v>
      </c>
      <c r="F210" s="273" t="s">
        <v>385</v>
      </c>
      <c r="G210" s="273" t="s">
        <v>459</v>
      </c>
      <c r="H210" s="274">
        <v>45231</v>
      </c>
      <c r="I210" s="273">
        <v>14566</v>
      </c>
      <c r="J210" s="273">
        <v>775</v>
      </c>
      <c r="K210" s="273">
        <v>0</v>
      </c>
      <c r="L210" s="273" t="s">
        <v>66</v>
      </c>
      <c r="N210" s="273" t="s">
        <v>107</v>
      </c>
      <c r="W210" s="273">
        <v>272120</v>
      </c>
      <c r="X210" s="273" t="s">
        <v>64</v>
      </c>
      <c r="Y210" s="273" t="s">
        <v>63</v>
      </c>
      <c r="Z210" s="273" t="s">
        <v>252</v>
      </c>
      <c r="AA210" s="273" t="s">
        <v>257</v>
      </c>
      <c r="AB210" s="274">
        <v>45139</v>
      </c>
      <c r="AC210" s="273">
        <v>13386</v>
      </c>
      <c r="AD210" s="273">
        <v>22</v>
      </c>
      <c r="AE210" s="273">
        <v>6.6000000000000003E-2</v>
      </c>
      <c r="AF210" s="273" t="s">
        <v>90</v>
      </c>
      <c r="AG210" s="273" t="s">
        <v>949</v>
      </c>
      <c r="AH210" s="273" t="s">
        <v>950</v>
      </c>
      <c r="AI210" s="273" t="s">
        <v>199</v>
      </c>
      <c r="AJ210" s="273" t="s">
        <v>200</v>
      </c>
      <c r="AK210" s="273">
        <v>228402</v>
      </c>
      <c r="AL210" s="273" t="s">
        <v>64</v>
      </c>
      <c r="AM210" s="273" t="s">
        <v>404</v>
      </c>
      <c r="AN210" s="273" t="s">
        <v>456</v>
      </c>
      <c r="AO210" s="273" t="s">
        <v>933</v>
      </c>
      <c r="AP210" s="274">
        <v>45108</v>
      </c>
      <c r="AQ210" s="273">
        <v>15718</v>
      </c>
      <c r="AR210" s="273">
        <v>874</v>
      </c>
      <c r="AU210" s="273" t="s">
        <v>108</v>
      </c>
      <c r="BG210" s="273">
        <v>285524</v>
      </c>
      <c r="BH210" s="273" t="s">
        <v>83</v>
      </c>
      <c r="BI210" s="273" t="s">
        <v>63</v>
      </c>
      <c r="BJ210" s="273" t="s">
        <v>228</v>
      </c>
      <c r="BK210" s="273" t="s">
        <v>244</v>
      </c>
      <c r="BL210" s="274">
        <v>45047</v>
      </c>
      <c r="BM210" s="273">
        <v>12169</v>
      </c>
      <c r="BN210" s="273">
        <v>20</v>
      </c>
      <c r="BO210" s="273">
        <v>1668</v>
      </c>
      <c r="BP210" s="273" t="s">
        <v>80</v>
      </c>
      <c r="BQ210" s="273">
        <v>844.89944000000003</v>
      </c>
      <c r="BR210" s="273" t="s">
        <v>81</v>
      </c>
      <c r="BS210" s="273" t="s">
        <v>937</v>
      </c>
      <c r="BT210" s="273">
        <v>0</v>
      </c>
      <c r="BU210" s="273">
        <v>239770</v>
      </c>
      <c r="BV210" s="336" t="s">
        <v>64</v>
      </c>
      <c r="BW210" s="337" t="s">
        <v>63</v>
      </c>
      <c r="BX210" s="337" t="s">
        <v>165</v>
      </c>
      <c r="BY210" s="337" t="s">
        <v>165</v>
      </c>
      <c r="BZ210" s="337" t="s">
        <v>151</v>
      </c>
      <c r="CA210" s="337" t="s">
        <v>152</v>
      </c>
      <c r="CB210" s="337" t="s">
        <v>153</v>
      </c>
      <c r="CC210" s="337" t="s">
        <v>154</v>
      </c>
      <c r="CD210" s="338">
        <v>10</v>
      </c>
      <c r="CE210" s="335">
        <v>45170</v>
      </c>
      <c r="CF210" s="337">
        <v>5399</v>
      </c>
      <c r="CG210" s="337" t="s">
        <v>80</v>
      </c>
      <c r="CH210" s="337">
        <v>5399</v>
      </c>
      <c r="CI210" s="337" t="s">
        <v>80</v>
      </c>
      <c r="CJ210" s="337"/>
      <c r="CK210" s="337"/>
      <c r="CL210" s="337"/>
      <c r="CM210" s="337" t="s">
        <v>73</v>
      </c>
      <c r="CN210" s="337">
        <v>3</v>
      </c>
    </row>
    <row r="211" spans="1:92">
      <c r="A211" s="273">
        <v>829</v>
      </c>
      <c r="B211" s="273" t="s">
        <v>951</v>
      </c>
      <c r="C211" s="273" t="s">
        <v>952</v>
      </c>
      <c r="D211" s="273" t="s">
        <v>83</v>
      </c>
      <c r="E211" s="273" t="s">
        <v>194</v>
      </c>
      <c r="F211" s="273" t="s">
        <v>385</v>
      </c>
      <c r="G211" s="273" t="s">
        <v>459</v>
      </c>
      <c r="H211" s="274">
        <v>45231</v>
      </c>
      <c r="I211" s="273">
        <v>14566</v>
      </c>
      <c r="J211" s="273">
        <v>775</v>
      </c>
      <c r="K211" s="273">
        <v>2786.48</v>
      </c>
      <c r="L211" s="273" t="s">
        <v>66</v>
      </c>
      <c r="M211" s="273">
        <v>292.86</v>
      </c>
      <c r="N211" s="273" t="s">
        <v>115</v>
      </c>
      <c r="W211" s="273">
        <v>272119</v>
      </c>
      <c r="X211" s="273" t="s">
        <v>64</v>
      </c>
      <c r="Y211" s="273" t="s">
        <v>63</v>
      </c>
      <c r="Z211" s="273" t="s">
        <v>252</v>
      </c>
      <c r="AA211" s="273" t="s">
        <v>257</v>
      </c>
      <c r="AB211" s="274">
        <v>45139</v>
      </c>
      <c r="AC211" s="273">
        <v>13386</v>
      </c>
      <c r="AD211" s="273">
        <v>22</v>
      </c>
      <c r="AE211" s="273">
        <v>1.24</v>
      </c>
      <c r="AF211" s="273" t="s">
        <v>90</v>
      </c>
      <c r="AG211" s="273" t="s">
        <v>798</v>
      </c>
      <c r="AH211" s="273" t="s">
        <v>953</v>
      </c>
      <c r="AI211" s="273" t="s">
        <v>123</v>
      </c>
      <c r="AJ211" s="273" t="s">
        <v>200</v>
      </c>
      <c r="AK211" s="273">
        <v>228408</v>
      </c>
      <c r="AL211" s="273" t="s">
        <v>64</v>
      </c>
      <c r="AM211" s="273" t="s">
        <v>404</v>
      </c>
      <c r="AN211" s="273" t="s">
        <v>456</v>
      </c>
      <c r="AO211" s="273" t="s">
        <v>933</v>
      </c>
      <c r="AP211" s="274">
        <v>45200</v>
      </c>
      <c r="AQ211" s="273">
        <v>15273</v>
      </c>
      <c r="AR211" s="273">
        <v>874</v>
      </c>
      <c r="AU211" s="273" t="s">
        <v>108</v>
      </c>
      <c r="BG211" s="273">
        <v>282965</v>
      </c>
      <c r="BH211" s="273" t="s">
        <v>83</v>
      </c>
      <c r="BI211" s="273" t="s">
        <v>63</v>
      </c>
      <c r="BJ211" s="273" t="s">
        <v>228</v>
      </c>
      <c r="BK211" s="273" t="s">
        <v>244</v>
      </c>
      <c r="BL211" s="274">
        <v>45078</v>
      </c>
      <c r="BM211" s="273">
        <v>12438</v>
      </c>
      <c r="BN211" s="273">
        <v>20</v>
      </c>
      <c r="BO211" s="273">
        <v>1724</v>
      </c>
      <c r="BP211" s="273" t="s">
        <v>80</v>
      </c>
      <c r="BQ211" s="273">
        <v>848.09032000000002</v>
      </c>
      <c r="BR211" s="273" t="s">
        <v>81</v>
      </c>
      <c r="BS211" s="273" t="s">
        <v>937</v>
      </c>
      <c r="BT211" s="273">
        <v>0</v>
      </c>
      <c r="BU211" s="273">
        <v>244144</v>
      </c>
      <c r="BV211" s="279" t="s">
        <v>64</v>
      </c>
      <c r="BW211" s="280" t="s">
        <v>63</v>
      </c>
      <c r="BX211" s="280" t="s">
        <v>165</v>
      </c>
      <c r="BY211" s="280" t="s">
        <v>165</v>
      </c>
      <c r="BZ211" s="280" t="s">
        <v>167</v>
      </c>
      <c r="CA211" s="280" t="s">
        <v>168</v>
      </c>
      <c r="CB211" s="280" t="s">
        <v>169</v>
      </c>
      <c r="CC211" s="280" t="s">
        <v>170</v>
      </c>
      <c r="CD211" s="281">
        <v>12</v>
      </c>
      <c r="CE211" s="277">
        <v>45170</v>
      </c>
      <c r="CF211" s="280">
        <v>0</v>
      </c>
      <c r="CG211" s="280" t="s">
        <v>80</v>
      </c>
      <c r="CH211" s="280">
        <v>0</v>
      </c>
      <c r="CI211" s="280" t="s">
        <v>80</v>
      </c>
      <c r="CJ211" s="280"/>
      <c r="CK211" s="280"/>
      <c r="CL211" s="280"/>
      <c r="CM211" s="280" t="s">
        <v>73</v>
      </c>
      <c r="CN211" s="280">
        <v>3</v>
      </c>
    </row>
    <row r="212" spans="1:92">
      <c r="A212" s="273">
        <v>830</v>
      </c>
      <c r="B212" s="273" t="s">
        <v>954</v>
      </c>
      <c r="C212" s="273" t="s">
        <v>518</v>
      </c>
      <c r="D212" s="273" t="s">
        <v>83</v>
      </c>
      <c r="E212" s="273" t="s">
        <v>194</v>
      </c>
      <c r="F212" s="273" t="s">
        <v>385</v>
      </c>
      <c r="G212" s="273" t="s">
        <v>459</v>
      </c>
      <c r="H212" s="274">
        <v>45261</v>
      </c>
      <c r="I212" s="273">
        <v>17026</v>
      </c>
      <c r="J212" s="273">
        <v>775</v>
      </c>
      <c r="W212" s="273">
        <v>314056</v>
      </c>
      <c r="X212" s="273" t="s">
        <v>64</v>
      </c>
      <c r="Y212" s="273" t="s">
        <v>63</v>
      </c>
      <c r="Z212" s="273" t="s">
        <v>252</v>
      </c>
      <c r="AA212" s="273" t="s">
        <v>257</v>
      </c>
      <c r="AB212" s="274">
        <v>45139</v>
      </c>
      <c r="AC212" s="273">
        <v>13386</v>
      </c>
      <c r="AD212" s="273">
        <v>22</v>
      </c>
      <c r="AE212" s="273">
        <v>5.2</v>
      </c>
      <c r="AF212" s="273" t="s">
        <v>90</v>
      </c>
      <c r="AG212" s="273" t="s">
        <v>625</v>
      </c>
      <c r="AH212" s="273" t="s">
        <v>955</v>
      </c>
      <c r="AI212" s="273" t="s">
        <v>123</v>
      </c>
      <c r="AJ212" s="273" t="s">
        <v>627</v>
      </c>
      <c r="AK212" s="273">
        <v>228413</v>
      </c>
      <c r="AL212" s="273" t="s">
        <v>64</v>
      </c>
      <c r="AM212" s="273" t="s">
        <v>404</v>
      </c>
      <c r="AN212" s="273" t="s">
        <v>408</v>
      </c>
      <c r="AO212" s="273" t="s">
        <v>956</v>
      </c>
      <c r="AP212" s="274">
        <v>44927</v>
      </c>
      <c r="AQ212" s="273">
        <v>14828</v>
      </c>
      <c r="AR212" s="273">
        <v>865</v>
      </c>
      <c r="AS212" s="273">
        <v>0</v>
      </c>
      <c r="AT212" s="273" t="s">
        <v>77</v>
      </c>
      <c r="AU212" s="273" t="s">
        <v>344</v>
      </c>
      <c r="BG212" s="273">
        <v>278078</v>
      </c>
      <c r="BH212" s="273" t="s">
        <v>64</v>
      </c>
      <c r="BI212" s="273" t="s">
        <v>75</v>
      </c>
      <c r="BJ212" s="273" t="s">
        <v>79</v>
      </c>
      <c r="BK212" s="273" t="s">
        <v>79</v>
      </c>
      <c r="BL212" s="274">
        <v>45139</v>
      </c>
      <c r="BM212" s="273">
        <v>13398</v>
      </c>
      <c r="BN212" s="273">
        <v>36</v>
      </c>
      <c r="BO212" s="273">
        <v>0</v>
      </c>
      <c r="BP212" s="273" t="s">
        <v>80</v>
      </c>
      <c r="BQ212" s="273">
        <v>0</v>
      </c>
      <c r="BR212" s="273" t="s">
        <v>81</v>
      </c>
      <c r="BS212" s="273" t="s">
        <v>166</v>
      </c>
      <c r="BT212" s="273">
        <v>0</v>
      </c>
      <c r="BU212" s="273">
        <v>295884</v>
      </c>
      <c r="BV212" s="336" t="s">
        <v>64</v>
      </c>
      <c r="BW212" s="337" t="s">
        <v>63</v>
      </c>
      <c r="BX212" s="337" t="s">
        <v>165</v>
      </c>
      <c r="BY212" s="337" t="s">
        <v>165</v>
      </c>
      <c r="BZ212" s="337" t="s">
        <v>126</v>
      </c>
      <c r="CA212" s="337" t="s">
        <v>127</v>
      </c>
      <c r="CB212" s="337" t="s">
        <v>133</v>
      </c>
      <c r="CC212" s="337" t="s">
        <v>134</v>
      </c>
      <c r="CD212" s="338">
        <v>7</v>
      </c>
      <c r="CE212" s="335">
        <v>45170</v>
      </c>
      <c r="CF212" s="337"/>
      <c r="CG212" s="337"/>
      <c r="CH212" s="337"/>
      <c r="CI212" s="337" t="s">
        <v>104</v>
      </c>
      <c r="CJ212" s="337"/>
      <c r="CK212" s="337"/>
      <c r="CL212" s="337"/>
      <c r="CM212" s="337" t="s">
        <v>73</v>
      </c>
      <c r="CN212" s="337">
        <v>3</v>
      </c>
    </row>
    <row r="213" spans="1:92">
      <c r="A213" s="273">
        <v>831</v>
      </c>
      <c r="B213" s="273" t="s">
        <v>957</v>
      </c>
      <c r="C213" s="273" t="s">
        <v>958</v>
      </c>
      <c r="D213" s="273" t="s">
        <v>83</v>
      </c>
      <c r="E213" s="273" t="s">
        <v>194</v>
      </c>
      <c r="F213" s="273" t="s">
        <v>385</v>
      </c>
      <c r="G213" s="273" t="s">
        <v>459</v>
      </c>
      <c r="H213" s="274">
        <v>45261</v>
      </c>
      <c r="I213" s="273">
        <v>17026</v>
      </c>
      <c r="J213" s="273">
        <v>775</v>
      </c>
      <c r="K213" s="273">
        <v>0</v>
      </c>
      <c r="L213" s="273" t="s">
        <v>66</v>
      </c>
      <c r="N213" s="273" t="s">
        <v>107</v>
      </c>
      <c r="W213" s="273">
        <v>314081</v>
      </c>
      <c r="X213" s="273" t="s">
        <v>64</v>
      </c>
      <c r="Y213" s="273" t="s">
        <v>63</v>
      </c>
      <c r="Z213" s="273" t="s">
        <v>252</v>
      </c>
      <c r="AA213" s="273" t="s">
        <v>257</v>
      </c>
      <c r="AB213" s="274">
        <v>45139</v>
      </c>
      <c r="AC213" s="273">
        <v>13386</v>
      </c>
      <c r="AD213" s="273">
        <v>22</v>
      </c>
      <c r="AE213" s="273">
        <v>2.2999999999999998</v>
      </c>
      <c r="AF213" s="273" t="s">
        <v>90</v>
      </c>
      <c r="AG213" s="273" t="s">
        <v>121</v>
      </c>
      <c r="AH213" s="273" t="s">
        <v>959</v>
      </c>
      <c r="AI213" s="273" t="s">
        <v>123</v>
      </c>
      <c r="AJ213" s="273" t="s">
        <v>124</v>
      </c>
      <c r="AK213" s="273">
        <v>228418</v>
      </c>
      <c r="AL213" s="273" t="s">
        <v>64</v>
      </c>
      <c r="AM213" s="273" t="s">
        <v>287</v>
      </c>
      <c r="AN213" s="273" t="s">
        <v>325</v>
      </c>
      <c r="AO213" s="273" t="s">
        <v>463</v>
      </c>
      <c r="AP213" s="274">
        <v>44927</v>
      </c>
      <c r="AQ213" s="273">
        <v>14718</v>
      </c>
      <c r="AR213" s="273">
        <v>67</v>
      </c>
      <c r="AS213" s="273">
        <v>5267</v>
      </c>
      <c r="AT213" s="273" t="s">
        <v>174</v>
      </c>
      <c r="AU213" s="273" t="s">
        <v>145</v>
      </c>
      <c r="AV213" s="273" t="s">
        <v>146</v>
      </c>
      <c r="AW213" s="273">
        <v>830</v>
      </c>
      <c r="AX213" s="273" t="s">
        <v>176</v>
      </c>
      <c r="AY213" s="273" t="s">
        <v>334</v>
      </c>
      <c r="AZ213" s="273" t="s">
        <v>149</v>
      </c>
      <c r="BG213" s="273">
        <v>320446</v>
      </c>
      <c r="BH213" s="273" t="s">
        <v>64</v>
      </c>
      <c r="BI213" s="273" t="s">
        <v>75</v>
      </c>
      <c r="BJ213" s="273" t="s">
        <v>79</v>
      </c>
      <c r="BK213" s="273" t="s">
        <v>79</v>
      </c>
      <c r="BL213" s="274">
        <v>45170</v>
      </c>
      <c r="BM213" s="273">
        <v>13725</v>
      </c>
      <c r="BN213" s="273">
        <v>36</v>
      </c>
      <c r="BO213" s="273">
        <v>14887</v>
      </c>
      <c r="BP213" s="273" t="s">
        <v>80</v>
      </c>
      <c r="BQ213" s="273">
        <v>8795.4874999999993</v>
      </c>
      <c r="BR213" s="273" t="s">
        <v>81</v>
      </c>
      <c r="BS213" s="273" t="s">
        <v>178</v>
      </c>
      <c r="BT213" s="273">
        <v>0</v>
      </c>
      <c r="BU213" s="273">
        <v>295902</v>
      </c>
      <c r="BV213" s="279" t="s">
        <v>64</v>
      </c>
      <c r="BW213" s="280" t="s">
        <v>63</v>
      </c>
      <c r="BX213" s="280" t="s">
        <v>165</v>
      </c>
      <c r="BY213" s="280" t="s">
        <v>165</v>
      </c>
      <c r="BZ213" s="280" t="s">
        <v>138</v>
      </c>
      <c r="CA213" s="280" t="s">
        <v>139</v>
      </c>
      <c r="CB213" s="280" t="s">
        <v>140</v>
      </c>
      <c r="CC213" s="280" t="s">
        <v>141</v>
      </c>
      <c r="CD213" s="281">
        <v>9</v>
      </c>
      <c r="CE213" s="277">
        <v>45170</v>
      </c>
      <c r="CF213" s="280">
        <v>117</v>
      </c>
      <c r="CG213" s="280" t="s">
        <v>80</v>
      </c>
      <c r="CH213" s="280">
        <v>117</v>
      </c>
      <c r="CI213" s="280" t="s">
        <v>80</v>
      </c>
      <c r="CJ213" s="280"/>
      <c r="CK213" s="280"/>
      <c r="CL213" s="280"/>
      <c r="CM213" s="280" t="s">
        <v>73</v>
      </c>
      <c r="CN213" s="280">
        <v>3</v>
      </c>
    </row>
    <row r="214" spans="1:92">
      <c r="A214" s="273">
        <v>832</v>
      </c>
      <c r="B214" s="273" t="s">
        <v>960</v>
      </c>
      <c r="C214" s="273" t="s">
        <v>519</v>
      </c>
      <c r="D214" s="273" t="s">
        <v>83</v>
      </c>
      <c r="E214" s="273" t="s">
        <v>194</v>
      </c>
      <c r="F214" s="273" t="s">
        <v>385</v>
      </c>
      <c r="G214" s="273" t="s">
        <v>459</v>
      </c>
      <c r="H214" s="274">
        <v>45261</v>
      </c>
      <c r="I214" s="273">
        <v>17026</v>
      </c>
      <c r="J214" s="273">
        <v>775</v>
      </c>
      <c r="K214" s="273">
        <v>2786.48</v>
      </c>
      <c r="L214" s="273" t="s">
        <v>66</v>
      </c>
      <c r="M214" s="273">
        <v>292.86</v>
      </c>
      <c r="N214" s="273" t="s">
        <v>115</v>
      </c>
      <c r="W214" s="273">
        <v>314080</v>
      </c>
      <c r="X214" s="273" t="s">
        <v>64</v>
      </c>
      <c r="Y214" s="273" t="s">
        <v>63</v>
      </c>
      <c r="Z214" s="273" t="s">
        <v>252</v>
      </c>
      <c r="AA214" s="273" t="s">
        <v>257</v>
      </c>
      <c r="AB214" s="274">
        <v>45139</v>
      </c>
      <c r="AC214" s="273">
        <v>13386</v>
      </c>
      <c r="AD214" s="273">
        <v>22</v>
      </c>
      <c r="AE214" s="273">
        <v>0.28000000000000003</v>
      </c>
      <c r="AF214" s="273" t="s">
        <v>90</v>
      </c>
      <c r="AG214" s="273" t="s">
        <v>801</v>
      </c>
      <c r="AH214" s="273" t="s">
        <v>961</v>
      </c>
      <c r="AI214" s="273" t="s">
        <v>199</v>
      </c>
      <c r="AJ214" s="273" t="s">
        <v>627</v>
      </c>
      <c r="AK214" s="273">
        <v>228423</v>
      </c>
      <c r="AL214" s="273" t="s">
        <v>64</v>
      </c>
      <c r="AM214" s="273" t="s">
        <v>287</v>
      </c>
      <c r="AN214" s="273" t="s">
        <v>325</v>
      </c>
      <c r="AO214" s="273" t="s">
        <v>463</v>
      </c>
      <c r="AP214" s="274">
        <v>44927</v>
      </c>
      <c r="AQ214" s="273">
        <v>14718</v>
      </c>
      <c r="AR214" s="273">
        <v>67</v>
      </c>
      <c r="AS214" s="273">
        <v>281</v>
      </c>
      <c r="AT214" s="273" t="s">
        <v>174</v>
      </c>
      <c r="AU214" s="273" t="s">
        <v>145</v>
      </c>
      <c r="AV214" s="273" t="s">
        <v>158</v>
      </c>
      <c r="AW214" s="273">
        <v>743</v>
      </c>
      <c r="AX214" s="273" t="s">
        <v>176</v>
      </c>
      <c r="AY214" s="273" t="s">
        <v>341</v>
      </c>
      <c r="AZ214" s="273" t="s">
        <v>149</v>
      </c>
      <c r="BG214" s="273">
        <v>320454</v>
      </c>
      <c r="BH214" s="273" t="s">
        <v>64</v>
      </c>
      <c r="BI214" s="273" t="s">
        <v>75</v>
      </c>
      <c r="BJ214" s="273" t="s">
        <v>79</v>
      </c>
      <c r="BK214" s="273" t="s">
        <v>79</v>
      </c>
      <c r="BL214" s="274">
        <v>45170</v>
      </c>
      <c r="BM214" s="273">
        <v>13725</v>
      </c>
      <c r="BN214" s="273">
        <v>36</v>
      </c>
      <c r="BO214" s="273">
        <v>16236</v>
      </c>
      <c r="BP214" s="273" t="s">
        <v>80</v>
      </c>
      <c r="BQ214" s="273">
        <v>9592.4375</v>
      </c>
      <c r="BR214" s="273" t="s">
        <v>81</v>
      </c>
      <c r="BS214" s="273" t="s">
        <v>189</v>
      </c>
      <c r="BT214" s="273">
        <v>0</v>
      </c>
      <c r="BU214" s="273">
        <v>295910</v>
      </c>
      <c r="BV214" s="336" t="s">
        <v>64</v>
      </c>
      <c r="BW214" s="337" t="s">
        <v>63</v>
      </c>
      <c r="BX214" s="337" t="s">
        <v>165</v>
      </c>
      <c r="BY214" s="337" t="s">
        <v>165</v>
      </c>
      <c r="BZ214" s="337" t="s">
        <v>126</v>
      </c>
      <c r="CA214" s="337" t="s">
        <v>127</v>
      </c>
      <c r="CB214" s="337" t="s">
        <v>128</v>
      </c>
      <c r="CC214" s="337" t="s">
        <v>129</v>
      </c>
      <c r="CD214" s="338">
        <v>6</v>
      </c>
      <c r="CE214" s="335">
        <v>45170</v>
      </c>
      <c r="CF214" s="337"/>
      <c r="CG214" s="337"/>
      <c r="CH214" s="337"/>
      <c r="CI214" s="337" t="s">
        <v>80</v>
      </c>
      <c r="CJ214" s="337"/>
      <c r="CK214" s="337"/>
      <c r="CL214" s="337"/>
      <c r="CM214" s="337" t="s">
        <v>73</v>
      </c>
      <c r="CN214" s="337">
        <v>3</v>
      </c>
    </row>
    <row r="215" spans="1:92">
      <c r="A215" s="273">
        <v>833</v>
      </c>
      <c r="B215" s="273" t="s">
        <v>962</v>
      </c>
      <c r="C215" s="273" t="s">
        <v>963</v>
      </c>
      <c r="D215" s="273" t="s">
        <v>83</v>
      </c>
      <c r="E215" s="273" t="s">
        <v>194</v>
      </c>
      <c r="F215" s="273" t="s">
        <v>385</v>
      </c>
      <c r="G215" s="273" t="s">
        <v>790</v>
      </c>
      <c r="H215" s="274">
        <v>44927</v>
      </c>
      <c r="I215" s="273">
        <v>11222</v>
      </c>
      <c r="J215" s="273">
        <v>777</v>
      </c>
      <c r="K215" s="273">
        <v>316000</v>
      </c>
      <c r="L215" s="273" t="s">
        <v>66</v>
      </c>
      <c r="M215" s="273">
        <v>31808.25</v>
      </c>
      <c r="N215" s="273" t="s">
        <v>964</v>
      </c>
      <c r="P215" s="273" t="s">
        <v>92</v>
      </c>
      <c r="Q215" s="273" t="s">
        <v>965</v>
      </c>
      <c r="R215" s="273" t="s">
        <v>70</v>
      </c>
      <c r="S215" s="273" t="s">
        <v>966</v>
      </c>
      <c r="T215" s="273" t="s">
        <v>967</v>
      </c>
      <c r="U215" s="273" t="s">
        <v>73</v>
      </c>
      <c r="V215" s="273" t="s">
        <v>968</v>
      </c>
      <c r="W215" s="273">
        <v>139351</v>
      </c>
      <c r="X215" s="273" t="s">
        <v>64</v>
      </c>
      <c r="Y215" s="273" t="s">
        <v>63</v>
      </c>
      <c r="Z215" s="273" t="s">
        <v>252</v>
      </c>
      <c r="AA215" s="273" t="s">
        <v>257</v>
      </c>
      <c r="AB215" s="274">
        <v>45139</v>
      </c>
      <c r="AC215" s="273">
        <v>13386</v>
      </c>
      <c r="AD215" s="273">
        <v>22</v>
      </c>
      <c r="AE215" s="273">
        <v>0.01</v>
      </c>
      <c r="AF215" s="273" t="s">
        <v>90</v>
      </c>
      <c r="AG215" s="273" t="s">
        <v>801</v>
      </c>
      <c r="AH215" s="273" t="s">
        <v>969</v>
      </c>
      <c r="AI215" s="273" t="s">
        <v>199</v>
      </c>
      <c r="AJ215" s="273" t="s">
        <v>627</v>
      </c>
      <c r="AK215" s="273">
        <v>228428</v>
      </c>
      <c r="AL215" s="273" t="s">
        <v>64</v>
      </c>
      <c r="AM215" s="273" t="s">
        <v>287</v>
      </c>
      <c r="AN215" s="273" t="s">
        <v>325</v>
      </c>
      <c r="AO215" s="273" t="s">
        <v>463</v>
      </c>
      <c r="AP215" s="274">
        <v>44927</v>
      </c>
      <c r="AQ215" s="273">
        <v>14718</v>
      </c>
      <c r="AR215" s="273">
        <v>67</v>
      </c>
      <c r="AS215" s="273">
        <v>43</v>
      </c>
      <c r="AT215" s="273" t="s">
        <v>174</v>
      </c>
      <c r="AU215" s="273" t="s">
        <v>970</v>
      </c>
      <c r="AV215" s="273" t="s">
        <v>146</v>
      </c>
      <c r="AW215" s="273">
        <v>830</v>
      </c>
      <c r="AX215" s="273" t="s">
        <v>176</v>
      </c>
      <c r="AY215" s="273" t="s">
        <v>334</v>
      </c>
      <c r="AZ215" s="273" t="s">
        <v>149</v>
      </c>
      <c r="BG215" s="273">
        <v>320464</v>
      </c>
      <c r="BH215" s="273" t="s">
        <v>64</v>
      </c>
      <c r="BI215" s="273" t="s">
        <v>75</v>
      </c>
      <c r="BJ215" s="273" t="s">
        <v>79</v>
      </c>
      <c r="BK215" s="273" t="s">
        <v>79</v>
      </c>
      <c r="BL215" s="274">
        <v>45170</v>
      </c>
      <c r="BM215" s="273">
        <v>13725</v>
      </c>
      <c r="BN215" s="273">
        <v>36</v>
      </c>
      <c r="BO215" s="273">
        <v>11630</v>
      </c>
      <c r="BP215" s="273" t="s">
        <v>80</v>
      </c>
      <c r="BQ215" s="273">
        <v>6871.1062499999998</v>
      </c>
      <c r="BR215" s="273" t="s">
        <v>81</v>
      </c>
      <c r="BS215" s="273" t="s">
        <v>82</v>
      </c>
      <c r="BT215" s="273">
        <v>0</v>
      </c>
      <c r="BU215" s="273">
        <v>295917</v>
      </c>
      <c r="BV215" s="279" t="s">
        <v>64</v>
      </c>
      <c r="BW215" s="280" t="s">
        <v>63</v>
      </c>
      <c r="BX215" s="280" t="s">
        <v>165</v>
      </c>
      <c r="BY215" s="280" t="s">
        <v>165</v>
      </c>
      <c r="BZ215" s="280" t="s">
        <v>110</v>
      </c>
      <c r="CA215" s="280" t="s">
        <v>111</v>
      </c>
      <c r="CB215" s="280" t="s">
        <v>117</v>
      </c>
      <c r="CC215" s="280" t="s">
        <v>118</v>
      </c>
      <c r="CD215" s="281">
        <v>5</v>
      </c>
      <c r="CE215" s="277">
        <v>45170</v>
      </c>
      <c r="CF215" s="280"/>
      <c r="CG215" s="280"/>
      <c r="CH215" s="280"/>
      <c r="CI215" s="280" t="s">
        <v>104</v>
      </c>
      <c r="CJ215" s="280"/>
      <c r="CK215" s="280"/>
      <c r="CL215" s="280"/>
      <c r="CM215" s="280" t="s">
        <v>73</v>
      </c>
      <c r="CN215" s="280">
        <v>3</v>
      </c>
    </row>
    <row r="216" spans="1:92">
      <c r="A216" s="273">
        <v>834</v>
      </c>
      <c r="B216" s="273" t="s">
        <v>971</v>
      </c>
      <c r="C216" s="273" t="s">
        <v>972</v>
      </c>
      <c r="D216" s="273" t="s">
        <v>83</v>
      </c>
      <c r="E216" s="273" t="s">
        <v>194</v>
      </c>
      <c r="F216" s="273" t="s">
        <v>385</v>
      </c>
      <c r="G216" s="273" t="s">
        <v>790</v>
      </c>
      <c r="H216" s="274">
        <v>44927</v>
      </c>
      <c r="I216" s="273">
        <v>11222</v>
      </c>
      <c r="J216" s="273">
        <v>777</v>
      </c>
      <c r="K216" s="273">
        <v>0</v>
      </c>
      <c r="L216" s="273" t="s">
        <v>66</v>
      </c>
      <c r="N216" s="273" t="s">
        <v>107</v>
      </c>
      <c r="W216" s="273">
        <v>139350</v>
      </c>
      <c r="X216" s="273" t="s">
        <v>64</v>
      </c>
      <c r="Y216" s="273" t="s">
        <v>63</v>
      </c>
      <c r="Z216" s="273" t="s">
        <v>252</v>
      </c>
      <c r="AA216" s="273" t="s">
        <v>257</v>
      </c>
      <c r="AB216" s="274">
        <v>45139</v>
      </c>
      <c r="AC216" s="273">
        <v>13386</v>
      </c>
      <c r="AD216" s="273">
        <v>22</v>
      </c>
      <c r="AE216" s="273">
        <v>0.2</v>
      </c>
      <c r="AF216" s="273" t="s">
        <v>90</v>
      </c>
      <c r="AG216" s="273" t="s">
        <v>801</v>
      </c>
      <c r="AH216" s="273" t="s">
        <v>973</v>
      </c>
      <c r="AI216" s="273" t="s">
        <v>123</v>
      </c>
      <c r="AJ216" s="273" t="s">
        <v>627</v>
      </c>
      <c r="AK216" s="273">
        <v>228433</v>
      </c>
      <c r="AL216" s="273" t="s">
        <v>64</v>
      </c>
      <c r="AM216" s="273" t="s">
        <v>287</v>
      </c>
      <c r="AN216" s="273" t="s">
        <v>325</v>
      </c>
      <c r="AO216" s="273" t="s">
        <v>463</v>
      </c>
      <c r="AP216" s="274">
        <v>44927</v>
      </c>
      <c r="AQ216" s="273">
        <v>14718</v>
      </c>
      <c r="AR216" s="273">
        <v>67</v>
      </c>
      <c r="AS216" s="273">
        <v>0</v>
      </c>
      <c r="AT216" s="273" t="s">
        <v>77</v>
      </c>
      <c r="AU216" s="273" t="s">
        <v>344</v>
      </c>
      <c r="BG216" s="273">
        <v>320467</v>
      </c>
      <c r="BH216" s="273" t="s">
        <v>64</v>
      </c>
      <c r="BI216" s="273" t="s">
        <v>75</v>
      </c>
      <c r="BJ216" s="273" t="s">
        <v>79</v>
      </c>
      <c r="BK216" s="273" t="s">
        <v>79</v>
      </c>
      <c r="BL216" s="274">
        <v>45170</v>
      </c>
      <c r="BM216" s="273">
        <v>13725</v>
      </c>
      <c r="BN216" s="273">
        <v>36</v>
      </c>
      <c r="BO216" s="273">
        <v>18379</v>
      </c>
      <c r="BP216" s="273" t="s">
        <v>80</v>
      </c>
      <c r="BQ216" s="273">
        <v>10858.5875</v>
      </c>
      <c r="BR216" s="273" t="s">
        <v>81</v>
      </c>
      <c r="BS216" s="273" t="s">
        <v>100</v>
      </c>
      <c r="BT216" s="273">
        <v>0</v>
      </c>
      <c r="BU216" s="273">
        <v>295924</v>
      </c>
      <c r="BV216" s="336" t="s">
        <v>64</v>
      </c>
      <c r="BW216" s="337" t="s">
        <v>63</v>
      </c>
      <c r="BX216" s="337" t="s">
        <v>165</v>
      </c>
      <c r="BY216" s="337" t="s">
        <v>165</v>
      </c>
      <c r="BZ216" s="337" t="s">
        <v>86</v>
      </c>
      <c r="CA216" s="337" t="s">
        <v>87</v>
      </c>
      <c r="CB216" s="337" t="s">
        <v>101</v>
      </c>
      <c r="CC216" s="337" t="s">
        <v>102</v>
      </c>
      <c r="CD216" s="338">
        <v>4</v>
      </c>
      <c r="CE216" s="335">
        <v>45170</v>
      </c>
      <c r="CF216" s="337">
        <v>37836</v>
      </c>
      <c r="CG216" s="337" t="s">
        <v>103</v>
      </c>
      <c r="CH216" s="337">
        <v>1231.9401600000001</v>
      </c>
      <c r="CI216" s="337" t="s">
        <v>104</v>
      </c>
      <c r="CJ216" s="337"/>
      <c r="CK216" s="337"/>
      <c r="CL216" s="337" t="s">
        <v>974</v>
      </c>
      <c r="CM216" s="337" t="s">
        <v>73</v>
      </c>
      <c r="CN216" s="337">
        <v>3</v>
      </c>
    </row>
    <row r="217" spans="1:92">
      <c r="A217" s="273">
        <v>835</v>
      </c>
      <c r="B217" s="273" t="s">
        <v>975</v>
      </c>
      <c r="C217" s="273" t="s">
        <v>976</v>
      </c>
      <c r="D217" s="273" t="s">
        <v>83</v>
      </c>
      <c r="E217" s="273" t="s">
        <v>194</v>
      </c>
      <c r="F217" s="273" t="s">
        <v>385</v>
      </c>
      <c r="G217" s="273" t="s">
        <v>790</v>
      </c>
      <c r="H217" s="274">
        <v>44927</v>
      </c>
      <c r="I217" s="273">
        <v>11222</v>
      </c>
      <c r="J217" s="273">
        <v>777</v>
      </c>
      <c r="K217" s="273">
        <v>0</v>
      </c>
      <c r="L217" s="273" t="s">
        <v>66</v>
      </c>
      <c r="M217" s="273">
        <v>0</v>
      </c>
      <c r="N217" s="273" t="s">
        <v>115</v>
      </c>
      <c r="W217" s="273">
        <v>139349</v>
      </c>
      <c r="X217" s="273" t="s">
        <v>64</v>
      </c>
      <c r="Y217" s="273" t="s">
        <v>63</v>
      </c>
      <c r="Z217" s="273" t="s">
        <v>252</v>
      </c>
      <c r="AA217" s="273" t="s">
        <v>257</v>
      </c>
      <c r="AB217" s="274">
        <v>45139</v>
      </c>
      <c r="AC217" s="273">
        <v>13386</v>
      </c>
      <c r="AD217" s="273">
        <v>22</v>
      </c>
      <c r="AE217" s="273">
        <v>9.6000000000000002E-2</v>
      </c>
      <c r="AF217" s="273" t="s">
        <v>90</v>
      </c>
      <c r="AG217" s="273" t="s">
        <v>625</v>
      </c>
      <c r="AH217" s="273" t="s">
        <v>977</v>
      </c>
      <c r="AI217" s="273" t="s">
        <v>199</v>
      </c>
      <c r="AJ217" s="273" t="s">
        <v>627</v>
      </c>
      <c r="AK217" s="273">
        <v>228438</v>
      </c>
      <c r="AL217" s="273" t="s">
        <v>64</v>
      </c>
      <c r="AM217" s="273" t="s">
        <v>287</v>
      </c>
      <c r="AN217" s="273" t="s">
        <v>325</v>
      </c>
      <c r="AO217" s="273" t="s">
        <v>463</v>
      </c>
      <c r="AP217" s="274">
        <v>44927</v>
      </c>
      <c r="AQ217" s="273">
        <v>14718</v>
      </c>
      <c r="AR217" s="273">
        <v>67</v>
      </c>
      <c r="AS217" s="273">
        <v>0</v>
      </c>
      <c r="AT217" s="273" t="s">
        <v>77</v>
      </c>
      <c r="AU217" s="273" t="s">
        <v>78</v>
      </c>
      <c r="BG217" s="273">
        <v>320552</v>
      </c>
      <c r="BH217" s="273" t="s">
        <v>64</v>
      </c>
      <c r="BI217" s="273" t="s">
        <v>75</v>
      </c>
      <c r="BJ217" s="273" t="s">
        <v>79</v>
      </c>
      <c r="BK217" s="273" t="s">
        <v>79</v>
      </c>
      <c r="BL217" s="274">
        <v>45170</v>
      </c>
      <c r="BM217" s="273">
        <v>13725</v>
      </c>
      <c r="BN217" s="273">
        <v>36</v>
      </c>
      <c r="BO217" s="273">
        <v>12669</v>
      </c>
      <c r="BP217" s="273" t="s">
        <v>80</v>
      </c>
      <c r="BQ217" s="273">
        <v>7485.0625</v>
      </c>
      <c r="BR217" s="273" t="s">
        <v>81</v>
      </c>
      <c r="BS217" s="273" t="s">
        <v>109</v>
      </c>
      <c r="BT217" s="273">
        <v>0</v>
      </c>
      <c r="BU217" s="273">
        <v>295931</v>
      </c>
      <c r="BV217" s="279" t="s">
        <v>64</v>
      </c>
      <c r="BW217" s="280" t="s">
        <v>63</v>
      </c>
      <c r="BX217" s="280" t="s">
        <v>165</v>
      </c>
      <c r="BY217" s="280" t="s">
        <v>165</v>
      </c>
      <c r="BZ217" s="280" t="s">
        <v>110</v>
      </c>
      <c r="CA217" s="280" t="s">
        <v>111</v>
      </c>
      <c r="CB217" s="280" t="s">
        <v>112</v>
      </c>
      <c r="CC217" s="280" t="s">
        <v>113</v>
      </c>
      <c r="CD217" s="281">
        <v>4</v>
      </c>
      <c r="CE217" s="277">
        <v>45170</v>
      </c>
      <c r="CF217" s="280"/>
      <c r="CG217" s="280"/>
      <c r="CH217" s="280"/>
      <c r="CI217" s="280" t="s">
        <v>80</v>
      </c>
      <c r="CJ217" s="280"/>
      <c r="CK217" s="280"/>
      <c r="CL217" s="280"/>
      <c r="CM217" s="280" t="s">
        <v>73</v>
      </c>
      <c r="CN217" s="280">
        <v>3</v>
      </c>
    </row>
    <row r="218" spans="1:92">
      <c r="A218" s="273">
        <v>836</v>
      </c>
      <c r="B218" s="273" t="s">
        <v>978</v>
      </c>
      <c r="C218" s="273" t="s">
        <v>979</v>
      </c>
      <c r="D218" s="273" t="s">
        <v>83</v>
      </c>
      <c r="E218" s="273" t="s">
        <v>194</v>
      </c>
      <c r="F218" s="273" t="s">
        <v>385</v>
      </c>
      <c r="G218" s="273" t="s">
        <v>790</v>
      </c>
      <c r="H218" s="274">
        <v>44958</v>
      </c>
      <c r="I218" s="273">
        <v>11384</v>
      </c>
      <c r="J218" s="273">
        <v>777</v>
      </c>
      <c r="K218" s="273">
        <v>312000</v>
      </c>
      <c r="L218" s="273" t="s">
        <v>66</v>
      </c>
      <c r="M218" s="273">
        <v>30448.799999999999</v>
      </c>
      <c r="N218" s="273" t="s">
        <v>964</v>
      </c>
      <c r="P218" s="273" t="s">
        <v>92</v>
      </c>
      <c r="Q218" s="273" t="s">
        <v>965</v>
      </c>
      <c r="R218" s="273" t="s">
        <v>70</v>
      </c>
      <c r="S218" s="273" t="s">
        <v>966</v>
      </c>
      <c r="T218" s="273" t="s">
        <v>967</v>
      </c>
      <c r="U218" s="273" t="s">
        <v>73</v>
      </c>
      <c r="V218" s="273" t="s">
        <v>968</v>
      </c>
      <c r="W218" s="273">
        <v>260928</v>
      </c>
      <c r="X218" s="273" t="s">
        <v>64</v>
      </c>
      <c r="Y218" s="273" t="s">
        <v>63</v>
      </c>
      <c r="Z218" s="273" t="s">
        <v>252</v>
      </c>
      <c r="AA218" s="273" t="s">
        <v>257</v>
      </c>
      <c r="AB218" s="274">
        <v>45139</v>
      </c>
      <c r="AC218" s="273">
        <v>13386</v>
      </c>
      <c r="AD218" s="273">
        <v>22</v>
      </c>
      <c r="AE218" s="273">
        <v>0.6</v>
      </c>
      <c r="AF218" s="273" t="s">
        <v>90</v>
      </c>
      <c r="AG218" s="273" t="s">
        <v>121</v>
      </c>
      <c r="AH218" s="273" t="s">
        <v>980</v>
      </c>
      <c r="AI218" s="273" t="s">
        <v>199</v>
      </c>
      <c r="AJ218" s="273" t="s">
        <v>124</v>
      </c>
      <c r="AK218" s="273">
        <v>228443</v>
      </c>
      <c r="AL218" s="273" t="s">
        <v>64</v>
      </c>
      <c r="AM218" s="273" t="s">
        <v>287</v>
      </c>
      <c r="AN218" s="273" t="s">
        <v>325</v>
      </c>
      <c r="AO218" s="273" t="s">
        <v>463</v>
      </c>
      <c r="AP218" s="274">
        <v>44927</v>
      </c>
      <c r="AQ218" s="273">
        <v>15302</v>
      </c>
      <c r="AR218" s="273">
        <v>67</v>
      </c>
      <c r="AU218" s="273" t="s">
        <v>108</v>
      </c>
      <c r="BG218" s="273">
        <v>283234</v>
      </c>
      <c r="BH218" s="273" t="s">
        <v>64</v>
      </c>
      <c r="BI218" s="273" t="s">
        <v>75</v>
      </c>
      <c r="BJ218" s="273" t="s">
        <v>79</v>
      </c>
      <c r="BK218" s="273" t="s">
        <v>79</v>
      </c>
      <c r="BL218" s="274">
        <v>45170</v>
      </c>
      <c r="BM218" s="273">
        <v>13725</v>
      </c>
      <c r="BN218" s="273">
        <v>36</v>
      </c>
      <c r="BO218" s="273">
        <v>24499</v>
      </c>
      <c r="BP218" s="273" t="s">
        <v>80</v>
      </c>
      <c r="BQ218" s="273">
        <v>14474.331249999999</v>
      </c>
      <c r="BR218" s="273" t="s">
        <v>81</v>
      </c>
      <c r="BS218" s="273" t="s">
        <v>116</v>
      </c>
      <c r="BT218" s="273">
        <v>0</v>
      </c>
      <c r="BU218" s="273">
        <v>295938</v>
      </c>
      <c r="BV218" s="336" t="s">
        <v>64</v>
      </c>
      <c r="BW218" s="337" t="s">
        <v>63</v>
      </c>
      <c r="BX218" s="337" t="s">
        <v>165</v>
      </c>
      <c r="BY218" s="337" t="s">
        <v>165</v>
      </c>
      <c r="BZ218" s="337" t="s">
        <v>86</v>
      </c>
      <c r="CA218" s="337" t="s">
        <v>87</v>
      </c>
      <c r="CB218" s="337" t="s">
        <v>88</v>
      </c>
      <c r="CC218" s="337" t="s">
        <v>89</v>
      </c>
      <c r="CD218" s="338">
        <v>3</v>
      </c>
      <c r="CE218" s="335">
        <v>45170</v>
      </c>
      <c r="CF218" s="337">
        <v>5453</v>
      </c>
      <c r="CG218" s="337" t="s">
        <v>80</v>
      </c>
      <c r="CH218" s="337">
        <v>5453</v>
      </c>
      <c r="CI218" s="337" t="s">
        <v>80</v>
      </c>
      <c r="CJ218" s="337"/>
      <c r="CK218" s="337"/>
      <c r="CL218" s="337"/>
      <c r="CM218" s="337" t="s">
        <v>73</v>
      </c>
      <c r="CN218" s="337">
        <v>3</v>
      </c>
    </row>
    <row r="219" spans="1:92">
      <c r="A219" s="273">
        <v>837</v>
      </c>
      <c r="B219" s="273" t="s">
        <v>981</v>
      </c>
      <c r="C219" s="273" t="s">
        <v>982</v>
      </c>
      <c r="D219" s="273" t="s">
        <v>83</v>
      </c>
      <c r="E219" s="273" t="s">
        <v>194</v>
      </c>
      <c r="F219" s="273" t="s">
        <v>385</v>
      </c>
      <c r="G219" s="273" t="s">
        <v>790</v>
      </c>
      <c r="H219" s="274">
        <v>44958</v>
      </c>
      <c r="I219" s="273">
        <v>11384</v>
      </c>
      <c r="J219" s="273">
        <v>777</v>
      </c>
      <c r="K219" s="273">
        <v>0</v>
      </c>
      <c r="L219" s="273" t="s">
        <v>66</v>
      </c>
      <c r="N219" s="273" t="s">
        <v>107</v>
      </c>
      <c r="W219" s="273">
        <v>260927</v>
      </c>
      <c r="X219" s="273" t="s">
        <v>64</v>
      </c>
      <c r="Y219" s="273" t="s">
        <v>63</v>
      </c>
      <c r="Z219" s="273" t="s">
        <v>221</v>
      </c>
      <c r="AA219" s="273" t="s">
        <v>221</v>
      </c>
      <c r="AB219" s="274">
        <v>44927</v>
      </c>
      <c r="AC219" s="273">
        <v>11947</v>
      </c>
      <c r="AD219" s="273">
        <v>17</v>
      </c>
      <c r="AE219" s="273">
        <v>0</v>
      </c>
      <c r="AF219" s="273" t="s">
        <v>90</v>
      </c>
      <c r="AG219" s="273" t="s">
        <v>983</v>
      </c>
      <c r="AH219" s="273" t="s">
        <v>984</v>
      </c>
      <c r="AI219" s="273" t="s">
        <v>123</v>
      </c>
      <c r="AJ219" s="273" t="s">
        <v>200</v>
      </c>
      <c r="AK219" s="273">
        <v>162841</v>
      </c>
      <c r="AL219" s="273" t="s">
        <v>64</v>
      </c>
      <c r="AM219" s="273" t="s">
        <v>287</v>
      </c>
      <c r="AN219" s="273" t="s">
        <v>325</v>
      </c>
      <c r="AO219" s="273" t="s">
        <v>463</v>
      </c>
      <c r="AP219" s="274">
        <v>44927</v>
      </c>
      <c r="AQ219" s="273">
        <v>15452</v>
      </c>
      <c r="AR219" s="273">
        <v>67</v>
      </c>
      <c r="AU219" s="273" t="s">
        <v>108</v>
      </c>
      <c r="BG219" s="273">
        <v>284460</v>
      </c>
      <c r="BH219" s="273" t="s">
        <v>64</v>
      </c>
      <c r="BI219" s="273" t="s">
        <v>75</v>
      </c>
      <c r="BJ219" s="273" t="s">
        <v>79</v>
      </c>
      <c r="BK219" s="273" t="s">
        <v>79</v>
      </c>
      <c r="BL219" s="274">
        <v>45170</v>
      </c>
      <c r="BM219" s="273">
        <v>13725</v>
      </c>
      <c r="BN219" s="273">
        <v>36</v>
      </c>
      <c r="BO219" s="273">
        <v>1993</v>
      </c>
      <c r="BP219" s="273" t="s">
        <v>80</v>
      </c>
      <c r="BQ219" s="273">
        <v>1177.45625</v>
      </c>
      <c r="BR219" s="273" t="s">
        <v>81</v>
      </c>
      <c r="BS219" s="273" t="s">
        <v>125</v>
      </c>
      <c r="BT219" s="273">
        <v>0</v>
      </c>
      <c r="BU219" s="273">
        <v>295945</v>
      </c>
      <c r="BV219" s="279" t="s">
        <v>64</v>
      </c>
      <c r="BW219" s="280" t="s">
        <v>63</v>
      </c>
      <c r="BX219" s="280" t="s">
        <v>165</v>
      </c>
      <c r="BY219" s="280" t="s">
        <v>165</v>
      </c>
      <c r="BZ219" s="280" t="s">
        <v>86</v>
      </c>
      <c r="CA219" s="280" t="s">
        <v>87</v>
      </c>
      <c r="CB219" s="280" t="s">
        <v>88</v>
      </c>
      <c r="CC219" s="280" t="s">
        <v>89</v>
      </c>
      <c r="CD219" s="281">
        <v>3</v>
      </c>
      <c r="CE219" s="277">
        <v>45200</v>
      </c>
      <c r="CF219" s="280">
        <v>4989</v>
      </c>
      <c r="CG219" s="280" t="s">
        <v>80</v>
      </c>
      <c r="CH219" s="280">
        <v>4989</v>
      </c>
      <c r="CI219" s="280" t="s">
        <v>80</v>
      </c>
      <c r="CJ219" s="280"/>
      <c r="CK219" s="280"/>
      <c r="CL219" s="280"/>
      <c r="CM219" s="280" t="s">
        <v>73</v>
      </c>
      <c r="CN219" s="280">
        <v>3</v>
      </c>
    </row>
    <row r="220" spans="1:92">
      <c r="A220" s="273">
        <v>838</v>
      </c>
      <c r="B220" s="273" t="s">
        <v>985</v>
      </c>
      <c r="C220" s="273" t="s">
        <v>986</v>
      </c>
      <c r="D220" s="273" t="s">
        <v>64</v>
      </c>
      <c r="E220" s="273" t="s">
        <v>404</v>
      </c>
      <c r="F220" s="273" t="s">
        <v>767</v>
      </c>
      <c r="G220" s="273" t="s">
        <v>768</v>
      </c>
      <c r="H220" s="274">
        <v>45017</v>
      </c>
      <c r="I220" s="273">
        <v>11770</v>
      </c>
      <c r="J220" s="273">
        <v>871</v>
      </c>
      <c r="K220" s="273">
        <v>894</v>
      </c>
      <c r="L220" s="273" t="s">
        <v>66</v>
      </c>
      <c r="M220" s="273">
        <v>104.30745</v>
      </c>
      <c r="N220" s="273" t="s">
        <v>115</v>
      </c>
      <c r="W220" s="273">
        <v>155241</v>
      </c>
      <c r="X220" s="273" t="s">
        <v>64</v>
      </c>
      <c r="Y220" s="273" t="s">
        <v>63</v>
      </c>
      <c r="Z220" s="273" t="s">
        <v>221</v>
      </c>
      <c r="AA220" s="273" t="s">
        <v>221</v>
      </c>
      <c r="AB220" s="274">
        <v>44927</v>
      </c>
      <c r="AC220" s="273">
        <v>11947</v>
      </c>
      <c r="AD220" s="273">
        <v>17</v>
      </c>
      <c r="AE220" s="273">
        <v>1.3680000000000001</v>
      </c>
      <c r="AF220" s="273" t="s">
        <v>90</v>
      </c>
      <c r="AG220" s="273" t="s">
        <v>884</v>
      </c>
      <c r="AH220" s="273" t="s">
        <v>880</v>
      </c>
      <c r="AI220" s="273" t="s">
        <v>123</v>
      </c>
      <c r="AJ220" s="273" t="s">
        <v>200</v>
      </c>
      <c r="AK220" s="273">
        <v>162847</v>
      </c>
      <c r="AL220" s="273" t="s">
        <v>64</v>
      </c>
      <c r="AM220" s="273" t="s">
        <v>287</v>
      </c>
      <c r="AN220" s="273" t="s">
        <v>325</v>
      </c>
      <c r="AO220" s="273" t="s">
        <v>463</v>
      </c>
      <c r="AP220" s="274">
        <v>45017</v>
      </c>
      <c r="AQ220" s="273">
        <v>14864</v>
      </c>
      <c r="AR220" s="273">
        <v>67</v>
      </c>
      <c r="AS220" s="273">
        <v>337432</v>
      </c>
      <c r="AT220" s="273" t="s">
        <v>66</v>
      </c>
      <c r="AU220" s="273" t="s">
        <v>185</v>
      </c>
      <c r="AV220" s="273" t="s">
        <v>186</v>
      </c>
      <c r="AW220" s="273">
        <v>0.65</v>
      </c>
      <c r="AX220" s="273" t="s">
        <v>176</v>
      </c>
      <c r="AY220" s="273" t="s">
        <v>327</v>
      </c>
      <c r="AZ220" s="273" t="s">
        <v>328</v>
      </c>
      <c r="BG220" s="273">
        <v>320681</v>
      </c>
      <c r="BH220" s="273" t="s">
        <v>64</v>
      </c>
      <c r="BI220" s="273" t="s">
        <v>75</v>
      </c>
      <c r="BJ220" s="273" t="s">
        <v>79</v>
      </c>
      <c r="BK220" s="273" t="s">
        <v>79</v>
      </c>
      <c r="BL220" s="274">
        <v>45170</v>
      </c>
      <c r="BM220" s="273">
        <v>13725</v>
      </c>
      <c r="BN220" s="273">
        <v>36</v>
      </c>
      <c r="BO220" s="273">
        <v>1763</v>
      </c>
      <c r="BP220" s="273" t="s">
        <v>80</v>
      </c>
      <c r="BQ220" s="273">
        <v>1041.6125</v>
      </c>
      <c r="BR220" s="273" t="s">
        <v>81</v>
      </c>
      <c r="BS220" s="273" t="s">
        <v>132</v>
      </c>
      <c r="BT220" s="273">
        <v>0</v>
      </c>
      <c r="BU220" s="273">
        <v>295952</v>
      </c>
      <c r="BV220" s="336" t="s">
        <v>64</v>
      </c>
      <c r="BW220" s="337" t="s">
        <v>63</v>
      </c>
      <c r="BX220" s="337" t="s">
        <v>165</v>
      </c>
      <c r="BY220" s="337" t="s">
        <v>165</v>
      </c>
      <c r="BZ220" s="337" t="s">
        <v>110</v>
      </c>
      <c r="CA220" s="337" t="s">
        <v>111</v>
      </c>
      <c r="CB220" s="337" t="s">
        <v>112</v>
      </c>
      <c r="CC220" s="337" t="s">
        <v>113</v>
      </c>
      <c r="CD220" s="338">
        <v>4</v>
      </c>
      <c r="CE220" s="335">
        <v>45200</v>
      </c>
      <c r="CF220" s="337"/>
      <c r="CG220" s="337"/>
      <c r="CH220" s="337"/>
      <c r="CI220" s="337" t="s">
        <v>80</v>
      </c>
      <c r="CJ220" s="337"/>
      <c r="CK220" s="337"/>
      <c r="CL220" s="337"/>
      <c r="CM220" s="337" t="s">
        <v>73</v>
      </c>
      <c r="CN220" s="337">
        <v>3</v>
      </c>
    </row>
    <row r="221" spans="1:92">
      <c r="A221" s="273">
        <v>839</v>
      </c>
      <c r="B221" s="273" t="s">
        <v>987</v>
      </c>
      <c r="C221" s="273" t="s">
        <v>988</v>
      </c>
      <c r="D221" s="273" t="s">
        <v>64</v>
      </c>
      <c r="E221" s="273" t="s">
        <v>404</v>
      </c>
      <c r="F221" s="273" t="s">
        <v>767</v>
      </c>
      <c r="G221" s="273" t="s">
        <v>768</v>
      </c>
      <c r="H221" s="274">
        <v>45047</v>
      </c>
      <c r="I221" s="273">
        <v>12393</v>
      </c>
      <c r="J221" s="273">
        <v>871</v>
      </c>
      <c r="W221" s="273">
        <v>180882</v>
      </c>
      <c r="X221" s="273" t="s">
        <v>64</v>
      </c>
      <c r="Y221" s="273" t="s">
        <v>63</v>
      </c>
      <c r="Z221" s="273" t="s">
        <v>221</v>
      </c>
      <c r="AA221" s="273" t="s">
        <v>221</v>
      </c>
      <c r="AB221" s="274">
        <v>44927</v>
      </c>
      <c r="AC221" s="273">
        <v>11947</v>
      </c>
      <c r="AD221" s="273">
        <v>17</v>
      </c>
      <c r="AE221" s="273">
        <v>0</v>
      </c>
      <c r="AF221" s="273" t="s">
        <v>90</v>
      </c>
      <c r="AG221" s="273" t="s">
        <v>989</v>
      </c>
      <c r="AH221" s="273" t="s">
        <v>990</v>
      </c>
      <c r="AI221" s="273" t="s">
        <v>123</v>
      </c>
      <c r="AJ221" s="273" t="s">
        <v>200</v>
      </c>
      <c r="AK221" s="273">
        <v>162865</v>
      </c>
      <c r="AL221" s="273" t="s">
        <v>64</v>
      </c>
      <c r="AM221" s="273" t="s">
        <v>287</v>
      </c>
      <c r="AN221" s="273" t="s">
        <v>325</v>
      </c>
      <c r="AO221" s="273" t="s">
        <v>463</v>
      </c>
      <c r="AP221" s="274">
        <v>45017</v>
      </c>
      <c r="AQ221" s="273">
        <v>14864</v>
      </c>
      <c r="AR221" s="273">
        <v>67</v>
      </c>
      <c r="AS221" s="273">
        <v>6067</v>
      </c>
      <c r="AT221" s="273" t="s">
        <v>174</v>
      </c>
      <c r="AU221" s="273" t="s">
        <v>145</v>
      </c>
      <c r="AV221" s="273" t="s">
        <v>146</v>
      </c>
      <c r="AW221" s="273">
        <v>830</v>
      </c>
      <c r="AX221" s="273" t="s">
        <v>176</v>
      </c>
      <c r="AY221" s="273" t="s">
        <v>334</v>
      </c>
      <c r="AZ221" s="273" t="s">
        <v>149</v>
      </c>
      <c r="BG221" s="273">
        <v>320692</v>
      </c>
      <c r="BH221" s="273" t="s">
        <v>64</v>
      </c>
      <c r="BI221" s="273" t="s">
        <v>75</v>
      </c>
      <c r="BJ221" s="273" t="s">
        <v>79</v>
      </c>
      <c r="BK221" s="273" t="s">
        <v>79</v>
      </c>
      <c r="BL221" s="274">
        <v>45170</v>
      </c>
      <c r="BM221" s="273">
        <v>13725</v>
      </c>
      <c r="BN221" s="273">
        <v>36</v>
      </c>
      <c r="BO221" s="273">
        <v>778</v>
      </c>
      <c r="BP221" s="273" t="s">
        <v>80</v>
      </c>
      <c r="BQ221" s="273">
        <v>459.71249999999998</v>
      </c>
      <c r="BR221" s="273" t="s">
        <v>81</v>
      </c>
      <c r="BS221" s="273" t="s">
        <v>137</v>
      </c>
      <c r="BT221" s="273">
        <v>0</v>
      </c>
      <c r="BU221" s="273">
        <v>295959</v>
      </c>
      <c r="BV221" s="279" t="s">
        <v>64</v>
      </c>
      <c r="BW221" s="280" t="s">
        <v>63</v>
      </c>
      <c r="BX221" s="280" t="s">
        <v>165</v>
      </c>
      <c r="BY221" s="280" t="s">
        <v>165</v>
      </c>
      <c r="BZ221" s="280" t="s">
        <v>86</v>
      </c>
      <c r="CA221" s="280" t="s">
        <v>87</v>
      </c>
      <c r="CB221" s="280" t="s">
        <v>101</v>
      </c>
      <c r="CC221" s="280" t="s">
        <v>102</v>
      </c>
      <c r="CD221" s="281">
        <v>4</v>
      </c>
      <c r="CE221" s="277">
        <v>45200</v>
      </c>
      <c r="CF221" s="280">
        <v>34553</v>
      </c>
      <c r="CG221" s="280" t="s">
        <v>103</v>
      </c>
      <c r="CH221" s="280">
        <v>1125.0456799999999</v>
      </c>
      <c r="CI221" s="280" t="s">
        <v>104</v>
      </c>
      <c r="CJ221" s="280"/>
      <c r="CK221" s="280"/>
      <c r="CL221" s="280" t="s">
        <v>991</v>
      </c>
      <c r="CM221" s="280" t="s">
        <v>73</v>
      </c>
      <c r="CN221" s="280">
        <v>3</v>
      </c>
    </row>
    <row r="222" spans="1:92">
      <c r="A222" s="273">
        <v>840</v>
      </c>
      <c r="B222" s="273" t="s">
        <v>992</v>
      </c>
      <c r="C222" s="273" t="s">
        <v>450</v>
      </c>
      <c r="D222" s="273" t="s">
        <v>64</v>
      </c>
      <c r="E222" s="273" t="s">
        <v>404</v>
      </c>
      <c r="F222" s="273" t="s">
        <v>767</v>
      </c>
      <c r="G222" s="273" t="s">
        <v>768</v>
      </c>
      <c r="H222" s="274">
        <v>45047</v>
      </c>
      <c r="I222" s="273">
        <v>12393</v>
      </c>
      <c r="J222" s="273">
        <v>871</v>
      </c>
      <c r="K222" s="273">
        <v>0</v>
      </c>
      <c r="L222" s="273" t="s">
        <v>66</v>
      </c>
      <c r="N222" s="273" t="s">
        <v>107</v>
      </c>
      <c r="W222" s="273">
        <v>180907</v>
      </c>
      <c r="X222" s="273" t="s">
        <v>64</v>
      </c>
      <c r="Y222" s="273" t="s">
        <v>63</v>
      </c>
      <c r="Z222" s="273" t="s">
        <v>221</v>
      </c>
      <c r="AA222" s="273" t="s">
        <v>221</v>
      </c>
      <c r="AB222" s="274">
        <v>44927</v>
      </c>
      <c r="AC222" s="273">
        <v>11947</v>
      </c>
      <c r="AD222" s="273">
        <v>17</v>
      </c>
      <c r="AE222" s="273">
        <v>14.71</v>
      </c>
      <c r="AF222" s="273" t="s">
        <v>90</v>
      </c>
      <c r="AG222" s="273" t="s">
        <v>798</v>
      </c>
      <c r="AH222" s="273" t="s">
        <v>993</v>
      </c>
      <c r="AI222" s="273" t="s">
        <v>123</v>
      </c>
      <c r="AJ222" s="273" t="s">
        <v>200</v>
      </c>
      <c r="AK222" s="273">
        <v>162871</v>
      </c>
      <c r="AL222" s="273" t="s">
        <v>64</v>
      </c>
      <c r="AM222" s="273" t="s">
        <v>287</v>
      </c>
      <c r="AN222" s="273" t="s">
        <v>325</v>
      </c>
      <c r="AO222" s="273" t="s">
        <v>463</v>
      </c>
      <c r="AP222" s="274">
        <v>45017</v>
      </c>
      <c r="AQ222" s="273">
        <v>14864</v>
      </c>
      <c r="AR222" s="273">
        <v>67</v>
      </c>
      <c r="AS222" s="273">
        <v>667</v>
      </c>
      <c r="AT222" s="273" t="s">
        <v>174</v>
      </c>
      <c r="AU222" s="273" t="s">
        <v>145</v>
      </c>
      <c r="AV222" s="273" t="s">
        <v>158</v>
      </c>
      <c r="AW222" s="273">
        <v>743</v>
      </c>
      <c r="AX222" s="273" t="s">
        <v>176</v>
      </c>
      <c r="AY222" s="273" t="s">
        <v>341</v>
      </c>
      <c r="AZ222" s="273" t="s">
        <v>149</v>
      </c>
      <c r="BG222" s="273">
        <v>320697</v>
      </c>
      <c r="BH222" s="273" t="s">
        <v>64</v>
      </c>
      <c r="BI222" s="273" t="s">
        <v>75</v>
      </c>
      <c r="BJ222" s="273" t="s">
        <v>79</v>
      </c>
      <c r="BK222" s="273" t="s">
        <v>79</v>
      </c>
      <c r="BL222" s="274">
        <v>45170</v>
      </c>
      <c r="BM222" s="273">
        <v>13725</v>
      </c>
      <c r="BN222" s="273">
        <v>36</v>
      </c>
      <c r="BO222" s="273">
        <v>866</v>
      </c>
      <c r="BP222" s="273" t="s">
        <v>80</v>
      </c>
      <c r="BQ222" s="273">
        <v>511.60624999999999</v>
      </c>
      <c r="BR222" s="273" t="s">
        <v>81</v>
      </c>
      <c r="BS222" s="273" t="s">
        <v>150</v>
      </c>
      <c r="BT222" s="273">
        <v>0</v>
      </c>
      <c r="BU222" s="273">
        <v>295966</v>
      </c>
      <c r="BV222" s="336" t="s">
        <v>64</v>
      </c>
      <c r="BW222" s="337" t="s">
        <v>63</v>
      </c>
      <c r="BX222" s="337" t="s">
        <v>165</v>
      </c>
      <c r="BY222" s="337" t="s">
        <v>165</v>
      </c>
      <c r="BZ222" s="337" t="s">
        <v>110</v>
      </c>
      <c r="CA222" s="337" t="s">
        <v>111</v>
      </c>
      <c r="CB222" s="337" t="s">
        <v>117</v>
      </c>
      <c r="CC222" s="337" t="s">
        <v>118</v>
      </c>
      <c r="CD222" s="338">
        <v>5</v>
      </c>
      <c r="CE222" s="335">
        <v>45200</v>
      </c>
      <c r="CF222" s="337"/>
      <c r="CG222" s="337"/>
      <c r="CH222" s="337"/>
      <c r="CI222" s="337" t="s">
        <v>104</v>
      </c>
      <c r="CJ222" s="337"/>
      <c r="CK222" s="337"/>
      <c r="CL222" s="337"/>
      <c r="CM222" s="337" t="s">
        <v>73</v>
      </c>
      <c r="CN222" s="337">
        <v>3</v>
      </c>
    </row>
    <row r="223" spans="1:92">
      <c r="A223" s="273">
        <v>841</v>
      </c>
      <c r="B223" s="273" t="s">
        <v>994</v>
      </c>
      <c r="C223" s="273" t="s">
        <v>683</v>
      </c>
      <c r="D223" s="273" t="s">
        <v>64</v>
      </c>
      <c r="E223" s="273" t="s">
        <v>404</v>
      </c>
      <c r="F223" s="273" t="s">
        <v>767</v>
      </c>
      <c r="G223" s="273" t="s">
        <v>768</v>
      </c>
      <c r="H223" s="274">
        <v>45047</v>
      </c>
      <c r="I223" s="273">
        <v>12393</v>
      </c>
      <c r="J223" s="273">
        <v>871</v>
      </c>
      <c r="K223" s="273">
        <v>1150</v>
      </c>
      <c r="L223" s="273" t="s">
        <v>66</v>
      </c>
      <c r="M223" s="273">
        <v>230.43312499999999</v>
      </c>
      <c r="N223" s="273" t="s">
        <v>115</v>
      </c>
      <c r="W223" s="273">
        <v>180906</v>
      </c>
      <c r="X223" s="273" t="s">
        <v>64</v>
      </c>
      <c r="Y223" s="273" t="s">
        <v>63</v>
      </c>
      <c r="Z223" s="273" t="s">
        <v>221</v>
      </c>
      <c r="AA223" s="273" t="s">
        <v>221</v>
      </c>
      <c r="AB223" s="274">
        <v>44927</v>
      </c>
      <c r="AC223" s="273">
        <v>11947</v>
      </c>
      <c r="AD223" s="273">
        <v>17</v>
      </c>
      <c r="AE223" s="273">
        <v>0</v>
      </c>
      <c r="AF223" s="273" t="s">
        <v>90</v>
      </c>
      <c r="AG223" s="273" t="s">
        <v>995</v>
      </c>
      <c r="AH223" s="273" t="s">
        <v>996</v>
      </c>
      <c r="AI223" s="273" t="s">
        <v>123</v>
      </c>
      <c r="AJ223" s="273" t="s">
        <v>200</v>
      </c>
      <c r="AK223" s="273">
        <v>162877</v>
      </c>
      <c r="AL223" s="273" t="s">
        <v>64</v>
      </c>
      <c r="AM223" s="273" t="s">
        <v>287</v>
      </c>
      <c r="AN223" s="273" t="s">
        <v>325</v>
      </c>
      <c r="AO223" s="273" t="s">
        <v>463</v>
      </c>
      <c r="AP223" s="274">
        <v>45017</v>
      </c>
      <c r="AQ223" s="273">
        <v>14864</v>
      </c>
      <c r="AR223" s="273">
        <v>67</v>
      </c>
      <c r="AS223" s="273">
        <v>0</v>
      </c>
      <c r="AT223" s="273" t="s">
        <v>174</v>
      </c>
      <c r="AU223" s="273" t="s">
        <v>970</v>
      </c>
      <c r="AV223" s="273" t="s">
        <v>146</v>
      </c>
      <c r="AW223" s="273">
        <v>830</v>
      </c>
      <c r="AX223" s="273" t="s">
        <v>176</v>
      </c>
      <c r="AY223" s="273" t="s">
        <v>334</v>
      </c>
      <c r="AZ223" s="273" t="s">
        <v>149</v>
      </c>
      <c r="BG223" s="273">
        <v>320702</v>
      </c>
      <c r="BH223" s="273" t="s">
        <v>64</v>
      </c>
      <c r="BI223" s="273" t="s">
        <v>75</v>
      </c>
      <c r="BJ223" s="273" t="s">
        <v>79</v>
      </c>
      <c r="BK223" s="273" t="s">
        <v>79</v>
      </c>
      <c r="BL223" s="274">
        <v>45170</v>
      </c>
      <c r="BM223" s="273">
        <v>13725</v>
      </c>
      <c r="BN223" s="273">
        <v>36</v>
      </c>
      <c r="BO223" s="273">
        <v>194</v>
      </c>
      <c r="BP223" s="273" t="s">
        <v>80</v>
      </c>
      <c r="BQ223" s="273">
        <v>114.56874999999999</v>
      </c>
      <c r="BR223" s="273" t="s">
        <v>81</v>
      </c>
      <c r="BS223" s="273" t="s">
        <v>160</v>
      </c>
      <c r="BT223" s="273">
        <v>0</v>
      </c>
      <c r="BU223" s="273">
        <v>295973</v>
      </c>
      <c r="BV223" s="279" t="s">
        <v>64</v>
      </c>
      <c r="BW223" s="280" t="s">
        <v>63</v>
      </c>
      <c r="BX223" s="280" t="s">
        <v>165</v>
      </c>
      <c r="BY223" s="280" t="s">
        <v>165</v>
      </c>
      <c r="BZ223" s="280" t="s">
        <v>126</v>
      </c>
      <c r="CA223" s="280" t="s">
        <v>127</v>
      </c>
      <c r="CB223" s="280" t="s">
        <v>128</v>
      </c>
      <c r="CC223" s="280" t="s">
        <v>129</v>
      </c>
      <c r="CD223" s="281">
        <v>6</v>
      </c>
      <c r="CE223" s="277">
        <v>45200</v>
      </c>
      <c r="CF223" s="280"/>
      <c r="CG223" s="280"/>
      <c r="CH223" s="280"/>
      <c r="CI223" s="280" t="s">
        <v>80</v>
      </c>
      <c r="CJ223" s="280"/>
      <c r="CK223" s="280"/>
      <c r="CL223" s="280"/>
      <c r="CM223" s="280" t="s">
        <v>73</v>
      </c>
      <c r="CN223" s="280">
        <v>3</v>
      </c>
    </row>
    <row r="224" spans="1:92">
      <c r="A224" s="273">
        <v>842</v>
      </c>
      <c r="B224" s="273" t="s">
        <v>997</v>
      </c>
      <c r="C224" s="273" t="s">
        <v>909</v>
      </c>
      <c r="D224" s="273" t="s">
        <v>64</v>
      </c>
      <c r="E224" s="273" t="s">
        <v>404</v>
      </c>
      <c r="F224" s="273" t="s">
        <v>767</v>
      </c>
      <c r="G224" s="273" t="s">
        <v>768</v>
      </c>
      <c r="H224" s="274">
        <v>45078</v>
      </c>
      <c r="I224" s="273">
        <v>12662</v>
      </c>
      <c r="J224" s="273">
        <v>871</v>
      </c>
      <c r="W224" s="273">
        <v>192718</v>
      </c>
      <c r="X224" s="273" t="s">
        <v>64</v>
      </c>
      <c r="Y224" s="273" t="s">
        <v>63</v>
      </c>
      <c r="Z224" s="273" t="s">
        <v>221</v>
      </c>
      <c r="AA224" s="273" t="s">
        <v>221</v>
      </c>
      <c r="AB224" s="274">
        <v>44927</v>
      </c>
      <c r="AC224" s="273">
        <v>11947</v>
      </c>
      <c r="AD224" s="273">
        <v>17</v>
      </c>
      <c r="AE224" s="273">
        <v>7.1999999999999995E-2</v>
      </c>
      <c r="AF224" s="273" t="s">
        <v>90</v>
      </c>
      <c r="AG224" s="273" t="s">
        <v>998</v>
      </c>
      <c r="AH224" s="273" t="s">
        <v>999</v>
      </c>
      <c r="AI224" s="273" t="s">
        <v>123</v>
      </c>
      <c r="AJ224" s="273" t="s">
        <v>200</v>
      </c>
      <c r="AK224" s="273">
        <v>162883</v>
      </c>
      <c r="AL224" s="273" t="s">
        <v>64</v>
      </c>
      <c r="AM224" s="273" t="s">
        <v>287</v>
      </c>
      <c r="AN224" s="273" t="s">
        <v>325</v>
      </c>
      <c r="AO224" s="273" t="s">
        <v>463</v>
      </c>
      <c r="AP224" s="274">
        <v>45017</v>
      </c>
      <c r="AQ224" s="273">
        <v>14864</v>
      </c>
      <c r="AR224" s="273">
        <v>67</v>
      </c>
      <c r="AS224" s="273">
        <v>0</v>
      </c>
      <c r="AT224" s="273" t="s">
        <v>77</v>
      </c>
      <c r="AU224" s="273" t="s">
        <v>344</v>
      </c>
      <c r="BG224" s="273">
        <v>320705</v>
      </c>
      <c r="BH224" s="273" t="s">
        <v>64</v>
      </c>
      <c r="BI224" s="273" t="s">
        <v>75</v>
      </c>
      <c r="BJ224" s="273" t="s">
        <v>79</v>
      </c>
      <c r="BK224" s="273" t="s">
        <v>79</v>
      </c>
      <c r="BL224" s="274">
        <v>45170</v>
      </c>
      <c r="BM224" s="273">
        <v>13725</v>
      </c>
      <c r="BN224" s="273">
        <v>36</v>
      </c>
      <c r="BO224" s="273">
        <v>490</v>
      </c>
      <c r="BP224" s="273" t="s">
        <v>80</v>
      </c>
      <c r="BQ224" s="273">
        <v>289.51249999999999</v>
      </c>
      <c r="BR224" s="273" t="s">
        <v>81</v>
      </c>
      <c r="BS224" s="273" t="s">
        <v>166</v>
      </c>
      <c r="BT224" s="273">
        <v>0</v>
      </c>
      <c r="BU224" s="273">
        <v>295980</v>
      </c>
      <c r="BV224" s="336" t="s">
        <v>64</v>
      </c>
      <c r="BW224" s="337" t="s">
        <v>63</v>
      </c>
      <c r="BX224" s="337" t="s">
        <v>165</v>
      </c>
      <c r="BY224" s="337" t="s">
        <v>165</v>
      </c>
      <c r="BZ224" s="337" t="s">
        <v>138</v>
      </c>
      <c r="CA224" s="337" t="s">
        <v>139</v>
      </c>
      <c r="CB224" s="337" t="s">
        <v>140</v>
      </c>
      <c r="CC224" s="337" t="s">
        <v>141</v>
      </c>
      <c r="CD224" s="338">
        <v>9</v>
      </c>
      <c r="CE224" s="335">
        <v>45200</v>
      </c>
      <c r="CF224" s="337">
        <v>145</v>
      </c>
      <c r="CG224" s="337" t="s">
        <v>80</v>
      </c>
      <c r="CH224" s="337">
        <v>145</v>
      </c>
      <c r="CI224" s="337" t="s">
        <v>80</v>
      </c>
      <c r="CJ224" s="337"/>
      <c r="CK224" s="337"/>
      <c r="CL224" s="337"/>
      <c r="CM224" s="337" t="s">
        <v>73</v>
      </c>
      <c r="CN224" s="337">
        <v>3</v>
      </c>
    </row>
    <row r="225" spans="1:92">
      <c r="A225" s="273">
        <v>843</v>
      </c>
      <c r="B225" s="273" t="s">
        <v>1000</v>
      </c>
      <c r="C225" s="273" t="s">
        <v>741</v>
      </c>
      <c r="D225" s="273" t="s">
        <v>64</v>
      </c>
      <c r="E225" s="273" t="s">
        <v>75</v>
      </c>
      <c r="F225" s="273" t="s">
        <v>391</v>
      </c>
      <c r="G225" s="273" t="s">
        <v>391</v>
      </c>
      <c r="H225" s="274">
        <v>45017</v>
      </c>
      <c r="I225" s="273">
        <v>11630</v>
      </c>
      <c r="J225" s="273">
        <v>49</v>
      </c>
      <c r="K225" s="273">
        <v>6155000</v>
      </c>
      <c r="L225" s="273" t="s">
        <v>66</v>
      </c>
      <c r="M225" s="273">
        <v>741837.3295625</v>
      </c>
      <c r="N225" s="273" t="s">
        <v>964</v>
      </c>
      <c r="P225" s="273" t="s">
        <v>92</v>
      </c>
      <c r="Q225" s="273" t="s">
        <v>1001</v>
      </c>
      <c r="R225" s="273" t="s">
        <v>70</v>
      </c>
      <c r="S225" s="273" t="s">
        <v>1002</v>
      </c>
      <c r="T225" s="273" t="s">
        <v>1003</v>
      </c>
      <c r="U225" s="273" t="s">
        <v>73</v>
      </c>
      <c r="V225" s="273" t="s">
        <v>1004</v>
      </c>
      <c r="W225" s="273">
        <v>151183</v>
      </c>
      <c r="X225" s="273" t="s">
        <v>64</v>
      </c>
      <c r="Y225" s="273" t="s">
        <v>63</v>
      </c>
      <c r="Z225" s="273" t="s">
        <v>221</v>
      </c>
      <c r="AA225" s="273" t="s">
        <v>221</v>
      </c>
      <c r="AB225" s="274">
        <v>44927</v>
      </c>
      <c r="AC225" s="273">
        <v>11947</v>
      </c>
      <c r="AD225" s="273">
        <v>17</v>
      </c>
      <c r="AE225" s="273">
        <v>7.0000000000000001E-3</v>
      </c>
      <c r="AF225" s="273" t="s">
        <v>90</v>
      </c>
      <c r="AG225" s="273" t="s">
        <v>1005</v>
      </c>
      <c r="AH225" s="273" t="s">
        <v>1006</v>
      </c>
      <c r="AI225" s="273" t="s">
        <v>123</v>
      </c>
      <c r="AJ225" s="273" t="s">
        <v>200</v>
      </c>
      <c r="AK225" s="273">
        <v>162889</v>
      </c>
      <c r="AL225" s="273" t="s">
        <v>83</v>
      </c>
      <c r="AM225" s="273" t="s">
        <v>63</v>
      </c>
      <c r="AN225" s="273" t="s">
        <v>504</v>
      </c>
      <c r="AO225" s="273" t="s">
        <v>539</v>
      </c>
      <c r="AP225" s="274">
        <v>44927</v>
      </c>
      <c r="AQ225" s="273">
        <v>15317</v>
      </c>
      <c r="AR225" s="273">
        <v>686</v>
      </c>
      <c r="AU225" s="273" t="s">
        <v>108</v>
      </c>
      <c r="BG225" s="273">
        <v>283369</v>
      </c>
      <c r="BH225" s="273" t="s">
        <v>64</v>
      </c>
      <c r="BI225" s="273" t="s">
        <v>75</v>
      </c>
      <c r="BJ225" s="273" t="s">
        <v>79</v>
      </c>
      <c r="BK225" s="273" t="s">
        <v>79</v>
      </c>
      <c r="BL225" s="274">
        <v>45200</v>
      </c>
      <c r="BM225" s="273">
        <v>14060</v>
      </c>
      <c r="BN225" s="273">
        <v>36</v>
      </c>
      <c r="BO225" s="273">
        <v>11668</v>
      </c>
      <c r="BP225" s="273" t="s">
        <v>80</v>
      </c>
      <c r="BQ225" s="273">
        <v>6893.53125</v>
      </c>
      <c r="BR225" s="273" t="s">
        <v>81</v>
      </c>
      <c r="BS225" s="273" t="s">
        <v>178</v>
      </c>
      <c r="BT225" s="273">
        <v>0</v>
      </c>
      <c r="BU225" s="273">
        <v>295998</v>
      </c>
      <c r="BV225" s="279" t="s">
        <v>83</v>
      </c>
      <c r="BW225" s="280" t="s">
        <v>63</v>
      </c>
      <c r="BX225" s="280" t="s">
        <v>172</v>
      </c>
      <c r="BY225" s="280" t="s">
        <v>184</v>
      </c>
      <c r="BZ225" s="280" t="s">
        <v>86</v>
      </c>
      <c r="CA225" s="280" t="s">
        <v>87</v>
      </c>
      <c r="CB225" s="280" t="s">
        <v>233</v>
      </c>
      <c r="CC225" s="280" t="s">
        <v>234</v>
      </c>
      <c r="CD225" s="281">
        <v>1</v>
      </c>
      <c r="CE225" s="277">
        <v>44927</v>
      </c>
      <c r="CF225" s="280"/>
      <c r="CG225" s="280" t="s">
        <v>181</v>
      </c>
      <c r="CH225" s="280"/>
      <c r="CI225" s="280" t="s">
        <v>181</v>
      </c>
      <c r="CJ225" s="280" t="s">
        <v>1007</v>
      </c>
      <c r="CK225" s="280"/>
      <c r="CL225" s="280"/>
      <c r="CM225" s="280" t="s">
        <v>73</v>
      </c>
      <c r="CN225" s="280">
        <v>3</v>
      </c>
    </row>
    <row r="226" spans="1:92">
      <c r="A226" s="273">
        <v>844</v>
      </c>
      <c r="B226" s="273" t="s">
        <v>1008</v>
      </c>
      <c r="C226" s="273" t="s">
        <v>1009</v>
      </c>
      <c r="D226" s="273" t="s">
        <v>64</v>
      </c>
      <c r="E226" s="273" t="s">
        <v>75</v>
      </c>
      <c r="F226" s="273" t="s">
        <v>391</v>
      </c>
      <c r="G226" s="273" t="s">
        <v>391</v>
      </c>
      <c r="H226" s="274">
        <v>45017</v>
      </c>
      <c r="I226" s="273">
        <v>11630</v>
      </c>
      <c r="J226" s="273">
        <v>49</v>
      </c>
      <c r="K226" s="273">
        <v>265913</v>
      </c>
      <c r="L226" s="273" t="s">
        <v>66</v>
      </c>
      <c r="M226" s="273">
        <v>22945.547500000001</v>
      </c>
      <c r="N226" s="273" t="s">
        <v>1010</v>
      </c>
      <c r="O226" s="273">
        <v>0</v>
      </c>
      <c r="P226" s="273" t="s">
        <v>1011</v>
      </c>
      <c r="Q226" s="273" t="s">
        <v>1012</v>
      </c>
      <c r="R226" s="273" t="s">
        <v>1013</v>
      </c>
      <c r="S226" s="273" t="s">
        <v>1014</v>
      </c>
      <c r="U226" s="273" t="s">
        <v>122</v>
      </c>
      <c r="V226" s="273" t="s">
        <v>79</v>
      </c>
      <c r="W226" s="273">
        <v>328505</v>
      </c>
      <c r="X226" s="273" t="s">
        <v>64</v>
      </c>
      <c r="Y226" s="273" t="s">
        <v>63</v>
      </c>
      <c r="Z226" s="273" t="s">
        <v>221</v>
      </c>
      <c r="AA226" s="273" t="s">
        <v>221</v>
      </c>
      <c r="AB226" s="274">
        <v>44927</v>
      </c>
      <c r="AC226" s="273">
        <v>11947</v>
      </c>
      <c r="AD226" s="273">
        <v>17</v>
      </c>
      <c r="AE226" s="273">
        <v>1E-3</v>
      </c>
      <c r="AF226" s="273" t="s">
        <v>90</v>
      </c>
      <c r="AG226" s="273" t="s">
        <v>1015</v>
      </c>
      <c r="AH226" s="273" t="s">
        <v>1016</v>
      </c>
      <c r="AI226" s="273" t="s">
        <v>123</v>
      </c>
      <c r="AJ226" s="273" t="s">
        <v>200</v>
      </c>
      <c r="AK226" s="273">
        <v>162896</v>
      </c>
      <c r="AL226" s="273" t="s">
        <v>83</v>
      </c>
      <c r="AM226" s="273" t="s">
        <v>63</v>
      </c>
      <c r="AN226" s="273" t="s">
        <v>504</v>
      </c>
      <c r="AO226" s="273" t="s">
        <v>539</v>
      </c>
      <c r="AP226" s="274">
        <v>44927</v>
      </c>
      <c r="AQ226" s="273">
        <v>15467</v>
      </c>
      <c r="AR226" s="273">
        <v>686</v>
      </c>
      <c r="AU226" s="273" t="s">
        <v>108</v>
      </c>
      <c r="BG226" s="273">
        <v>284520</v>
      </c>
      <c r="BH226" s="273" t="s">
        <v>64</v>
      </c>
      <c r="BI226" s="273" t="s">
        <v>75</v>
      </c>
      <c r="BJ226" s="273" t="s">
        <v>79</v>
      </c>
      <c r="BK226" s="273" t="s">
        <v>79</v>
      </c>
      <c r="BL226" s="274">
        <v>45200</v>
      </c>
      <c r="BM226" s="273">
        <v>14060</v>
      </c>
      <c r="BN226" s="273">
        <v>36</v>
      </c>
      <c r="BO226" s="273">
        <v>10883</v>
      </c>
      <c r="BP226" s="273" t="s">
        <v>80</v>
      </c>
      <c r="BQ226" s="273">
        <v>6429.7937499999998</v>
      </c>
      <c r="BR226" s="273" t="s">
        <v>81</v>
      </c>
      <c r="BS226" s="273" t="s">
        <v>189</v>
      </c>
      <c r="BT226" s="273">
        <v>0</v>
      </c>
      <c r="BU226" s="273">
        <v>296006</v>
      </c>
      <c r="BV226" s="336" t="s">
        <v>83</v>
      </c>
      <c r="BW226" s="337" t="s">
        <v>63</v>
      </c>
      <c r="BX226" s="337" t="s">
        <v>172</v>
      </c>
      <c r="BY226" s="337" t="s">
        <v>184</v>
      </c>
      <c r="BZ226" s="337" t="s">
        <v>86</v>
      </c>
      <c r="CA226" s="337" t="s">
        <v>87</v>
      </c>
      <c r="CB226" s="337" t="s">
        <v>225</v>
      </c>
      <c r="CC226" s="337" t="s">
        <v>226</v>
      </c>
      <c r="CD226" s="338">
        <v>5</v>
      </c>
      <c r="CE226" s="335">
        <v>44927</v>
      </c>
      <c r="CF226" s="337">
        <v>0</v>
      </c>
      <c r="CG226" s="337" t="s">
        <v>90</v>
      </c>
      <c r="CH226" s="337">
        <v>0</v>
      </c>
      <c r="CI226" s="337" t="s">
        <v>80</v>
      </c>
      <c r="CJ226" s="337"/>
      <c r="CK226" s="337"/>
      <c r="CL226" s="337"/>
      <c r="CM226" s="337" t="s">
        <v>73</v>
      </c>
      <c r="CN226" s="337">
        <v>3</v>
      </c>
    </row>
    <row r="227" spans="1:92">
      <c r="A227" s="273">
        <v>845</v>
      </c>
      <c r="B227" s="273" t="s">
        <v>1017</v>
      </c>
      <c r="C227" s="273" t="s">
        <v>1018</v>
      </c>
      <c r="D227" s="273" t="s">
        <v>64</v>
      </c>
      <c r="E227" s="273" t="s">
        <v>75</v>
      </c>
      <c r="F227" s="273" t="s">
        <v>391</v>
      </c>
      <c r="G227" s="273" t="s">
        <v>391</v>
      </c>
      <c r="H227" s="274">
        <v>45017</v>
      </c>
      <c r="I227" s="273">
        <v>11630</v>
      </c>
      <c r="J227" s="273">
        <v>49</v>
      </c>
      <c r="K227" s="273">
        <v>0</v>
      </c>
      <c r="L227" s="273" t="s">
        <v>66</v>
      </c>
      <c r="N227" s="273" t="s">
        <v>107</v>
      </c>
      <c r="W227" s="273">
        <v>151182</v>
      </c>
      <c r="X227" s="273" t="s">
        <v>64</v>
      </c>
      <c r="Y227" s="273" t="s">
        <v>63</v>
      </c>
      <c r="Z227" s="273" t="s">
        <v>221</v>
      </c>
      <c r="AA227" s="273" t="s">
        <v>221</v>
      </c>
      <c r="AB227" s="274">
        <v>44927</v>
      </c>
      <c r="AC227" s="273">
        <v>11947</v>
      </c>
      <c r="AD227" s="273">
        <v>17</v>
      </c>
      <c r="AE227" s="273">
        <v>0</v>
      </c>
      <c r="AF227" s="273" t="s">
        <v>90</v>
      </c>
      <c r="AG227" s="273" t="s">
        <v>1015</v>
      </c>
      <c r="AH227" s="273" t="s">
        <v>1019</v>
      </c>
      <c r="AI227" s="273" t="s">
        <v>123</v>
      </c>
      <c r="AJ227" s="273" t="s">
        <v>200</v>
      </c>
      <c r="AK227" s="273">
        <v>162908</v>
      </c>
      <c r="AL227" s="273" t="s">
        <v>83</v>
      </c>
      <c r="AM227" s="273" t="s">
        <v>63</v>
      </c>
      <c r="AN227" s="273" t="s">
        <v>504</v>
      </c>
      <c r="AO227" s="273" t="s">
        <v>539</v>
      </c>
      <c r="AP227" s="274">
        <v>45017</v>
      </c>
      <c r="AQ227" s="273">
        <v>14879</v>
      </c>
      <c r="AR227" s="273">
        <v>686</v>
      </c>
      <c r="AU227" s="273" t="s">
        <v>108</v>
      </c>
      <c r="BG227" s="273">
        <v>320026</v>
      </c>
      <c r="BH227" s="273" t="s">
        <v>64</v>
      </c>
      <c r="BI227" s="273" t="s">
        <v>75</v>
      </c>
      <c r="BJ227" s="273" t="s">
        <v>231</v>
      </c>
      <c r="BK227" s="273" t="s">
        <v>231</v>
      </c>
      <c r="BL227" s="274">
        <v>45170</v>
      </c>
      <c r="BM227" s="273">
        <v>13716</v>
      </c>
      <c r="BN227" s="273">
        <v>24</v>
      </c>
      <c r="BO227" s="273">
        <v>10978</v>
      </c>
      <c r="BP227" s="273" t="s">
        <v>80</v>
      </c>
      <c r="BQ227" s="273">
        <v>5491.7444999999998</v>
      </c>
      <c r="BR227" s="273" t="s">
        <v>81</v>
      </c>
      <c r="BS227" s="273" t="s">
        <v>270</v>
      </c>
      <c r="BT227" s="273">
        <v>0</v>
      </c>
      <c r="BU227" s="273">
        <v>292409</v>
      </c>
      <c r="BV227" s="279" t="s">
        <v>83</v>
      </c>
      <c r="BW227" s="280" t="s">
        <v>63</v>
      </c>
      <c r="BX227" s="280" t="s">
        <v>172</v>
      </c>
      <c r="BY227" s="280" t="s">
        <v>184</v>
      </c>
      <c r="BZ227" s="280" t="s">
        <v>204</v>
      </c>
      <c r="CA227" s="280" t="s">
        <v>205</v>
      </c>
      <c r="CB227" s="280" t="s">
        <v>206</v>
      </c>
      <c r="CC227" s="280" t="s">
        <v>207</v>
      </c>
      <c r="CD227" s="281">
        <v>0</v>
      </c>
      <c r="CE227" s="277">
        <v>44927</v>
      </c>
      <c r="CF227" s="280"/>
      <c r="CG227" s="280" t="s">
        <v>181</v>
      </c>
      <c r="CH227" s="280"/>
      <c r="CI227" s="280" t="s">
        <v>208</v>
      </c>
      <c r="CJ227" s="280" t="s">
        <v>209</v>
      </c>
      <c r="CK227" s="280"/>
      <c r="CL227" s="280"/>
      <c r="CM227" s="280" t="s">
        <v>73</v>
      </c>
      <c r="CN227" s="280">
        <v>3</v>
      </c>
    </row>
    <row r="228" spans="1:92">
      <c r="A228" s="273">
        <v>846</v>
      </c>
      <c r="B228" s="273" t="s">
        <v>1020</v>
      </c>
      <c r="C228" s="273" t="s">
        <v>536</v>
      </c>
      <c r="D228" s="273" t="s">
        <v>64</v>
      </c>
      <c r="E228" s="273" t="s">
        <v>75</v>
      </c>
      <c r="F228" s="273" t="s">
        <v>391</v>
      </c>
      <c r="G228" s="273" t="s">
        <v>391</v>
      </c>
      <c r="H228" s="274">
        <v>45017</v>
      </c>
      <c r="I228" s="273">
        <v>11630</v>
      </c>
      <c r="J228" s="273">
        <v>49</v>
      </c>
      <c r="K228" s="273">
        <v>1847646</v>
      </c>
      <c r="L228" s="273" t="s">
        <v>66</v>
      </c>
      <c r="M228" s="273">
        <v>129735.59256249999</v>
      </c>
      <c r="N228" s="273" t="s">
        <v>115</v>
      </c>
      <c r="W228" s="273">
        <v>151181</v>
      </c>
      <c r="X228" s="273" t="s">
        <v>64</v>
      </c>
      <c r="Y228" s="273" t="s">
        <v>63</v>
      </c>
      <c r="Z228" s="273" t="s">
        <v>221</v>
      </c>
      <c r="AA228" s="273" t="s">
        <v>221</v>
      </c>
      <c r="AB228" s="274">
        <v>44927</v>
      </c>
      <c r="AC228" s="273">
        <v>11947</v>
      </c>
      <c r="AD228" s="273">
        <v>17</v>
      </c>
      <c r="AE228" s="273">
        <v>0</v>
      </c>
      <c r="AF228" s="273" t="s">
        <v>90</v>
      </c>
      <c r="AG228" s="273" t="s">
        <v>795</v>
      </c>
      <c r="AH228" s="273" t="s">
        <v>1021</v>
      </c>
      <c r="AI228" s="273" t="s">
        <v>123</v>
      </c>
      <c r="AJ228" s="273" t="s">
        <v>200</v>
      </c>
      <c r="AK228" s="273">
        <v>162914</v>
      </c>
      <c r="AL228" s="273" t="s">
        <v>83</v>
      </c>
      <c r="AM228" s="273" t="s">
        <v>63</v>
      </c>
      <c r="AN228" s="273" t="s">
        <v>504</v>
      </c>
      <c r="AO228" s="273" t="s">
        <v>539</v>
      </c>
      <c r="AP228" s="274">
        <v>45108</v>
      </c>
      <c r="AQ228" s="273">
        <v>15025</v>
      </c>
      <c r="AR228" s="273">
        <v>686</v>
      </c>
      <c r="AU228" s="273" t="s">
        <v>108</v>
      </c>
      <c r="BG228" s="273">
        <v>280237</v>
      </c>
      <c r="BH228" s="273" t="s">
        <v>64</v>
      </c>
      <c r="BI228" s="273" t="s">
        <v>75</v>
      </c>
      <c r="BJ228" s="273" t="s">
        <v>231</v>
      </c>
      <c r="BK228" s="273" t="s">
        <v>231</v>
      </c>
      <c r="BL228" s="274">
        <v>45200</v>
      </c>
      <c r="BM228" s="273">
        <v>14051</v>
      </c>
      <c r="BN228" s="273">
        <v>24</v>
      </c>
      <c r="BO228" s="273">
        <v>3140</v>
      </c>
      <c r="BP228" s="273" t="s">
        <v>80</v>
      </c>
      <c r="BQ228" s="273">
        <v>1751.91</v>
      </c>
      <c r="BR228" s="273" t="s">
        <v>81</v>
      </c>
      <c r="BS228" s="273" t="s">
        <v>277</v>
      </c>
      <c r="BT228" s="273">
        <v>0</v>
      </c>
      <c r="BU228" s="273">
        <v>323093</v>
      </c>
      <c r="BV228" s="336" t="s">
        <v>83</v>
      </c>
      <c r="BW228" s="337" t="s">
        <v>63</v>
      </c>
      <c r="BX228" s="337" t="s">
        <v>172</v>
      </c>
      <c r="BY228" s="337" t="s">
        <v>184</v>
      </c>
      <c r="BZ228" s="337" t="s">
        <v>86</v>
      </c>
      <c r="CA228" s="337" t="s">
        <v>87</v>
      </c>
      <c r="CB228" s="337" t="s">
        <v>217</v>
      </c>
      <c r="CC228" s="337" t="s">
        <v>218</v>
      </c>
      <c r="CD228" s="338">
        <v>2</v>
      </c>
      <c r="CE228" s="335">
        <v>44927</v>
      </c>
      <c r="CF228" s="337"/>
      <c r="CG228" s="337" t="s">
        <v>181</v>
      </c>
      <c r="CH228" s="337"/>
      <c r="CI228" s="337" t="s">
        <v>181</v>
      </c>
      <c r="CJ228" s="337" t="s">
        <v>1022</v>
      </c>
      <c r="CK228" s="337"/>
      <c r="CL228" s="337"/>
      <c r="CM228" s="337" t="s">
        <v>73</v>
      </c>
      <c r="CN228" s="337">
        <v>3</v>
      </c>
    </row>
    <row r="229" spans="1:92">
      <c r="A229" s="273">
        <v>847</v>
      </c>
      <c r="B229" s="273" t="s">
        <v>1023</v>
      </c>
      <c r="C229" s="273" t="s">
        <v>1024</v>
      </c>
      <c r="D229" s="273" t="s">
        <v>64</v>
      </c>
      <c r="E229" s="273" t="s">
        <v>75</v>
      </c>
      <c r="F229" s="273" t="s">
        <v>391</v>
      </c>
      <c r="G229" s="273" t="s">
        <v>391</v>
      </c>
      <c r="H229" s="274">
        <v>45047</v>
      </c>
      <c r="I229" s="273">
        <v>12197</v>
      </c>
      <c r="J229" s="273">
        <v>49</v>
      </c>
      <c r="K229" s="273">
        <v>5220000</v>
      </c>
      <c r="L229" s="273" t="s">
        <v>66</v>
      </c>
      <c r="M229" s="273">
        <v>627380.82962500001</v>
      </c>
      <c r="N229" s="273" t="s">
        <v>964</v>
      </c>
      <c r="P229" s="273" t="s">
        <v>92</v>
      </c>
      <c r="Q229" s="273" t="s">
        <v>1001</v>
      </c>
      <c r="R229" s="273" t="s">
        <v>70</v>
      </c>
      <c r="S229" s="273" t="s">
        <v>1025</v>
      </c>
      <c r="T229" s="273" t="s">
        <v>1003</v>
      </c>
      <c r="U229" s="273" t="s">
        <v>73</v>
      </c>
      <c r="V229" s="273" t="s">
        <v>1004</v>
      </c>
      <c r="W229" s="273">
        <v>175734</v>
      </c>
      <c r="X229" s="273" t="s">
        <v>64</v>
      </c>
      <c r="Y229" s="273" t="s">
        <v>63</v>
      </c>
      <c r="Z229" s="273" t="s">
        <v>221</v>
      </c>
      <c r="AA229" s="273" t="s">
        <v>221</v>
      </c>
      <c r="AB229" s="274">
        <v>44927</v>
      </c>
      <c r="AC229" s="273">
        <v>11947</v>
      </c>
      <c r="AD229" s="273">
        <v>17</v>
      </c>
      <c r="AE229" s="273">
        <v>0.51400000000000001</v>
      </c>
      <c r="AF229" s="273" t="s">
        <v>90</v>
      </c>
      <c r="AG229" s="273" t="s">
        <v>1026</v>
      </c>
      <c r="AH229" s="273" t="s">
        <v>1027</v>
      </c>
      <c r="AI229" s="273" t="s">
        <v>123</v>
      </c>
      <c r="AJ229" s="273" t="s">
        <v>200</v>
      </c>
      <c r="AK229" s="273">
        <v>162926</v>
      </c>
      <c r="AL229" s="273" t="s">
        <v>83</v>
      </c>
      <c r="AM229" s="273" t="s">
        <v>63</v>
      </c>
      <c r="AN229" s="273" t="s">
        <v>504</v>
      </c>
      <c r="AO229" s="273" t="s">
        <v>539</v>
      </c>
      <c r="AP229" s="274">
        <v>45108</v>
      </c>
      <c r="AQ229" s="273">
        <v>15616</v>
      </c>
      <c r="AR229" s="273">
        <v>686</v>
      </c>
      <c r="AU229" s="273" t="s">
        <v>108</v>
      </c>
      <c r="BG229" s="273">
        <v>285116</v>
      </c>
      <c r="BH229" s="273" t="s">
        <v>64</v>
      </c>
      <c r="BI229" s="273" t="s">
        <v>75</v>
      </c>
      <c r="BJ229" s="273" t="s">
        <v>231</v>
      </c>
      <c r="BK229" s="273" t="s">
        <v>231</v>
      </c>
      <c r="BL229" s="274">
        <v>45200</v>
      </c>
      <c r="BM229" s="273">
        <v>14051</v>
      </c>
      <c r="BN229" s="273">
        <v>24</v>
      </c>
      <c r="BO229" s="273">
        <v>9091</v>
      </c>
      <c r="BP229" s="273" t="s">
        <v>80</v>
      </c>
      <c r="BQ229" s="273">
        <v>4547.7727500000001</v>
      </c>
      <c r="BR229" s="273" t="s">
        <v>81</v>
      </c>
      <c r="BS229" s="273" t="s">
        <v>232</v>
      </c>
      <c r="BT229" s="273">
        <v>0</v>
      </c>
      <c r="BU229" s="273">
        <v>323101</v>
      </c>
      <c r="BV229" s="279" t="s">
        <v>83</v>
      </c>
      <c r="BW229" s="280" t="s">
        <v>63</v>
      </c>
      <c r="BX229" s="280" t="s">
        <v>172</v>
      </c>
      <c r="BY229" s="280" t="s">
        <v>184</v>
      </c>
      <c r="BZ229" s="280" t="s">
        <v>138</v>
      </c>
      <c r="CA229" s="280" t="s">
        <v>139</v>
      </c>
      <c r="CB229" s="280" t="s">
        <v>190</v>
      </c>
      <c r="CC229" s="280" t="s">
        <v>191</v>
      </c>
      <c r="CD229" s="281">
        <v>8</v>
      </c>
      <c r="CE229" s="277">
        <v>44927</v>
      </c>
      <c r="CF229" s="280">
        <v>0</v>
      </c>
      <c r="CG229" s="280" t="s">
        <v>90</v>
      </c>
      <c r="CH229" s="280">
        <v>0</v>
      </c>
      <c r="CI229" s="280" t="s">
        <v>80</v>
      </c>
      <c r="CJ229" s="280"/>
      <c r="CK229" s="280"/>
      <c r="CL229" s="280"/>
      <c r="CM229" s="280" t="s">
        <v>73</v>
      </c>
      <c r="CN229" s="280">
        <v>3</v>
      </c>
    </row>
    <row r="230" spans="1:92">
      <c r="A230" s="273">
        <v>848</v>
      </c>
      <c r="B230" s="273" t="s">
        <v>1028</v>
      </c>
      <c r="C230" s="273" t="s">
        <v>1029</v>
      </c>
      <c r="D230" s="273" t="s">
        <v>64</v>
      </c>
      <c r="E230" s="273" t="s">
        <v>75</v>
      </c>
      <c r="F230" s="273" t="s">
        <v>391</v>
      </c>
      <c r="G230" s="273" t="s">
        <v>391</v>
      </c>
      <c r="H230" s="274">
        <v>45047</v>
      </c>
      <c r="I230" s="273">
        <v>12197</v>
      </c>
      <c r="J230" s="273">
        <v>49</v>
      </c>
      <c r="K230" s="273">
        <v>276882</v>
      </c>
      <c r="L230" s="273" t="s">
        <v>66</v>
      </c>
      <c r="M230" s="273">
        <v>23456.0166875</v>
      </c>
      <c r="N230" s="273" t="s">
        <v>1010</v>
      </c>
      <c r="O230" s="273">
        <v>0</v>
      </c>
      <c r="P230" s="273" t="s">
        <v>1011</v>
      </c>
      <c r="Q230" s="273" t="s">
        <v>1012</v>
      </c>
      <c r="R230" s="273" t="s">
        <v>1013</v>
      </c>
      <c r="S230" s="273" t="s">
        <v>1014</v>
      </c>
      <c r="U230" s="273" t="s">
        <v>122</v>
      </c>
      <c r="V230" s="273" t="s">
        <v>79</v>
      </c>
      <c r="W230" s="273">
        <v>328489</v>
      </c>
      <c r="X230" s="273" t="s">
        <v>64</v>
      </c>
      <c r="Y230" s="273" t="s">
        <v>63</v>
      </c>
      <c r="Z230" s="273" t="s">
        <v>221</v>
      </c>
      <c r="AA230" s="273" t="s">
        <v>221</v>
      </c>
      <c r="AB230" s="274">
        <v>44927</v>
      </c>
      <c r="AC230" s="273">
        <v>11947</v>
      </c>
      <c r="AD230" s="273">
        <v>17</v>
      </c>
      <c r="AE230" s="273">
        <v>0</v>
      </c>
      <c r="AF230" s="273" t="s">
        <v>90</v>
      </c>
      <c r="AG230" s="273" t="s">
        <v>1030</v>
      </c>
      <c r="AH230" s="273" t="s">
        <v>1031</v>
      </c>
      <c r="AI230" s="273" t="s">
        <v>123</v>
      </c>
      <c r="AJ230" s="273" t="s">
        <v>200</v>
      </c>
      <c r="AK230" s="273">
        <v>162932</v>
      </c>
      <c r="AL230" s="273" t="s">
        <v>83</v>
      </c>
      <c r="AM230" s="273" t="s">
        <v>63</v>
      </c>
      <c r="AN230" s="273" t="s">
        <v>504</v>
      </c>
      <c r="AO230" s="273" t="s">
        <v>539</v>
      </c>
      <c r="AP230" s="274">
        <v>45200</v>
      </c>
      <c r="AQ230" s="273">
        <v>15171</v>
      </c>
      <c r="AR230" s="273">
        <v>686</v>
      </c>
      <c r="AU230" s="273" t="s">
        <v>108</v>
      </c>
      <c r="BG230" s="273">
        <v>281843</v>
      </c>
      <c r="BH230" s="273" t="s">
        <v>64</v>
      </c>
      <c r="BI230" s="273" t="s">
        <v>75</v>
      </c>
      <c r="BJ230" s="273" t="s">
        <v>231</v>
      </c>
      <c r="BK230" s="273" t="s">
        <v>231</v>
      </c>
      <c r="BL230" s="274">
        <v>45200</v>
      </c>
      <c r="BM230" s="273">
        <v>14051</v>
      </c>
      <c r="BN230" s="273">
        <v>24</v>
      </c>
      <c r="BO230" s="273">
        <v>12411</v>
      </c>
      <c r="BP230" s="273" t="s">
        <v>80</v>
      </c>
      <c r="BQ230" s="273">
        <v>6688.5839999999998</v>
      </c>
      <c r="BR230" s="273" t="s">
        <v>81</v>
      </c>
      <c r="BS230" s="273" t="s">
        <v>241</v>
      </c>
      <c r="BT230" s="273">
        <v>0</v>
      </c>
      <c r="BU230" s="273">
        <v>323108</v>
      </c>
      <c r="BV230" s="336" t="s">
        <v>83</v>
      </c>
      <c r="BW230" s="337" t="s">
        <v>63</v>
      </c>
      <c r="BX230" s="337" t="s">
        <v>172</v>
      </c>
      <c r="BY230" s="337" t="s">
        <v>184</v>
      </c>
      <c r="BZ230" s="337" t="s">
        <v>86</v>
      </c>
      <c r="CA230" s="337" t="s">
        <v>87</v>
      </c>
      <c r="CB230" s="337" t="s">
        <v>179</v>
      </c>
      <c r="CC230" s="337" t="s">
        <v>180</v>
      </c>
      <c r="CD230" s="338">
        <v>1</v>
      </c>
      <c r="CE230" s="335">
        <v>44927</v>
      </c>
      <c r="CF230" s="337"/>
      <c r="CG230" s="337" t="s">
        <v>181</v>
      </c>
      <c r="CH230" s="337"/>
      <c r="CI230" s="337" t="s">
        <v>181</v>
      </c>
      <c r="CJ230" s="337" t="s">
        <v>1032</v>
      </c>
      <c r="CK230" s="337"/>
      <c r="CL230" s="337"/>
      <c r="CM230" s="337" t="s">
        <v>73</v>
      </c>
      <c r="CN230" s="337">
        <v>3</v>
      </c>
    </row>
    <row r="231" spans="1:92">
      <c r="A231" s="273">
        <v>849</v>
      </c>
      <c r="B231" s="273" t="s">
        <v>1033</v>
      </c>
      <c r="C231" s="273" t="s">
        <v>1034</v>
      </c>
      <c r="D231" s="273" t="s">
        <v>64</v>
      </c>
      <c r="E231" s="273" t="s">
        <v>75</v>
      </c>
      <c r="F231" s="273" t="s">
        <v>391</v>
      </c>
      <c r="G231" s="273" t="s">
        <v>391</v>
      </c>
      <c r="H231" s="274">
        <v>45047</v>
      </c>
      <c r="I231" s="273">
        <v>12197</v>
      </c>
      <c r="J231" s="273">
        <v>49</v>
      </c>
      <c r="K231" s="273">
        <v>0</v>
      </c>
      <c r="L231" s="273" t="s">
        <v>66</v>
      </c>
      <c r="N231" s="273" t="s">
        <v>107</v>
      </c>
      <c r="W231" s="273">
        <v>175733</v>
      </c>
      <c r="X231" s="273" t="s">
        <v>64</v>
      </c>
      <c r="Y231" s="273" t="s">
        <v>63</v>
      </c>
      <c r="Z231" s="273" t="s">
        <v>221</v>
      </c>
      <c r="AA231" s="273" t="s">
        <v>221</v>
      </c>
      <c r="AB231" s="274">
        <v>44927</v>
      </c>
      <c r="AC231" s="273">
        <v>11947</v>
      </c>
      <c r="AD231" s="273">
        <v>17</v>
      </c>
      <c r="AE231" s="273">
        <v>0</v>
      </c>
      <c r="AF231" s="273" t="s">
        <v>90</v>
      </c>
      <c r="AG231" s="273" t="s">
        <v>989</v>
      </c>
      <c r="AH231" s="273" t="s">
        <v>1035</v>
      </c>
      <c r="AI231" s="273" t="s">
        <v>123</v>
      </c>
      <c r="AJ231" s="273" t="s">
        <v>200</v>
      </c>
      <c r="AK231" s="273">
        <v>162938</v>
      </c>
      <c r="AL231" s="273" t="s">
        <v>83</v>
      </c>
      <c r="AM231" s="273" t="s">
        <v>63</v>
      </c>
      <c r="AN231" s="273" t="s">
        <v>504</v>
      </c>
      <c r="AO231" s="273" t="s">
        <v>567</v>
      </c>
      <c r="AP231" s="274">
        <v>44927</v>
      </c>
      <c r="AQ231" s="273">
        <v>14734</v>
      </c>
      <c r="AR231" s="273">
        <v>687</v>
      </c>
      <c r="AU231" s="273" t="s">
        <v>108</v>
      </c>
      <c r="BG231" s="273">
        <v>277036</v>
      </c>
      <c r="BH231" s="273" t="s">
        <v>64</v>
      </c>
      <c r="BI231" s="273" t="s">
        <v>75</v>
      </c>
      <c r="BJ231" s="273" t="s">
        <v>231</v>
      </c>
      <c r="BK231" s="273" t="s">
        <v>231</v>
      </c>
      <c r="BL231" s="274">
        <v>45200</v>
      </c>
      <c r="BM231" s="273">
        <v>14051</v>
      </c>
      <c r="BN231" s="273">
        <v>24</v>
      </c>
      <c r="BO231" s="273">
        <v>4369</v>
      </c>
      <c r="BP231" s="273" t="s">
        <v>80</v>
      </c>
      <c r="BQ231" s="273">
        <v>2185.5922500000001</v>
      </c>
      <c r="BR231" s="273" t="s">
        <v>81</v>
      </c>
      <c r="BS231" s="273" t="s">
        <v>250</v>
      </c>
      <c r="BT231" s="273">
        <v>0</v>
      </c>
      <c r="BU231" s="273">
        <v>323115</v>
      </c>
      <c r="BV231" s="279" t="s">
        <v>83</v>
      </c>
      <c r="BW231" s="280" t="s">
        <v>63</v>
      </c>
      <c r="BX231" s="280" t="s">
        <v>172</v>
      </c>
      <c r="BY231" s="280" t="s">
        <v>184</v>
      </c>
      <c r="BZ231" s="280" t="s">
        <v>167</v>
      </c>
      <c r="CA231" s="280" t="s">
        <v>168</v>
      </c>
      <c r="CB231" s="280" t="s">
        <v>319</v>
      </c>
      <c r="CC231" s="280" t="s">
        <v>320</v>
      </c>
      <c r="CD231" s="281">
        <v>15</v>
      </c>
      <c r="CE231" s="277">
        <v>44927</v>
      </c>
      <c r="CF231" s="280">
        <v>0</v>
      </c>
      <c r="CG231" s="280" t="s">
        <v>90</v>
      </c>
      <c r="CH231" s="280">
        <v>0</v>
      </c>
      <c r="CI231" s="280" t="s">
        <v>80</v>
      </c>
      <c r="CJ231" s="280"/>
      <c r="CK231" s="280"/>
      <c r="CL231" s="280"/>
      <c r="CM231" s="280" t="s">
        <v>73</v>
      </c>
      <c r="CN231" s="280">
        <v>3</v>
      </c>
    </row>
    <row r="232" spans="1:92">
      <c r="A232" s="273">
        <v>850</v>
      </c>
      <c r="B232" s="273" t="s">
        <v>1036</v>
      </c>
      <c r="C232" s="273" t="s">
        <v>1037</v>
      </c>
      <c r="D232" s="273" t="s">
        <v>64</v>
      </c>
      <c r="E232" s="273" t="s">
        <v>75</v>
      </c>
      <c r="F232" s="273" t="s">
        <v>391</v>
      </c>
      <c r="G232" s="273" t="s">
        <v>391</v>
      </c>
      <c r="H232" s="274">
        <v>45047</v>
      </c>
      <c r="I232" s="273">
        <v>12197</v>
      </c>
      <c r="J232" s="273">
        <v>49</v>
      </c>
      <c r="K232" s="273">
        <v>3794498</v>
      </c>
      <c r="L232" s="273" t="s">
        <v>66</v>
      </c>
      <c r="M232" s="273">
        <v>349351.71356250002</v>
      </c>
      <c r="N232" s="273" t="s">
        <v>115</v>
      </c>
      <c r="W232" s="273">
        <v>175732</v>
      </c>
      <c r="X232" s="273" t="s">
        <v>64</v>
      </c>
      <c r="Y232" s="273" t="s">
        <v>63</v>
      </c>
      <c r="Z232" s="273" t="s">
        <v>221</v>
      </c>
      <c r="AA232" s="273" t="s">
        <v>221</v>
      </c>
      <c r="AB232" s="274">
        <v>44927</v>
      </c>
      <c r="AC232" s="273">
        <v>11947</v>
      </c>
      <c r="AD232" s="273">
        <v>17</v>
      </c>
      <c r="AE232" s="273">
        <v>0.46400000000000002</v>
      </c>
      <c r="AF232" s="273" t="s">
        <v>90</v>
      </c>
      <c r="AG232" s="273" t="s">
        <v>989</v>
      </c>
      <c r="AH232" s="273" t="s">
        <v>1038</v>
      </c>
      <c r="AI232" s="273" t="s">
        <v>123</v>
      </c>
      <c r="AJ232" s="273" t="s">
        <v>200</v>
      </c>
      <c r="AK232" s="273">
        <v>162944</v>
      </c>
      <c r="AL232" s="273" t="s">
        <v>83</v>
      </c>
      <c r="AM232" s="273" t="s">
        <v>63</v>
      </c>
      <c r="AN232" s="273" t="s">
        <v>504</v>
      </c>
      <c r="AO232" s="273" t="s">
        <v>567</v>
      </c>
      <c r="AP232" s="274">
        <v>44927</v>
      </c>
      <c r="AQ232" s="273">
        <v>15318</v>
      </c>
      <c r="AR232" s="273">
        <v>687</v>
      </c>
      <c r="AU232" s="273" t="s">
        <v>108</v>
      </c>
      <c r="BG232" s="273">
        <v>283378</v>
      </c>
      <c r="BH232" s="273" t="s">
        <v>64</v>
      </c>
      <c r="BI232" s="273" t="s">
        <v>75</v>
      </c>
      <c r="BJ232" s="273" t="s">
        <v>231</v>
      </c>
      <c r="BK232" s="273" t="s">
        <v>231</v>
      </c>
      <c r="BL232" s="274">
        <v>45200</v>
      </c>
      <c r="BM232" s="273">
        <v>14051</v>
      </c>
      <c r="BN232" s="273">
        <v>24</v>
      </c>
      <c r="BO232" s="273">
        <v>8976</v>
      </c>
      <c r="BP232" s="273" t="s">
        <v>80</v>
      </c>
      <c r="BQ232" s="273">
        <v>4689.4814999999999</v>
      </c>
      <c r="BR232" s="273" t="s">
        <v>81</v>
      </c>
      <c r="BS232" s="273" t="s">
        <v>255</v>
      </c>
      <c r="BT232" s="273">
        <v>0</v>
      </c>
      <c r="BU232" s="273">
        <v>323122</v>
      </c>
      <c r="BV232" s="336" t="s">
        <v>83</v>
      </c>
      <c r="BW232" s="337" t="s">
        <v>63</v>
      </c>
      <c r="BX232" s="337" t="s">
        <v>172</v>
      </c>
      <c r="BY232" s="337" t="s">
        <v>184</v>
      </c>
      <c r="BZ232" s="337" t="s">
        <v>167</v>
      </c>
      <c r="CA232" s="337" t="s">
        <v>168</v>
      </c>
      <c r="CB232" s="337" t="s">
        <v>313</v>
      </c>
      <c r="CC232" s="337" t="s">
        <v>314</v>
      </c>
      <c r="CD232" s="338">
        <v>14</v>
      </c>
      <c r="CE232" s="335">
        <v>44927</v>
      </c>
      <c r="CF232" s="337">
        <v>0</v>
      </c>
      <c r="CG232" s="337" t="s">
        <v>90</v>
      </c>
      <c r="CH232" s="337">
        <v>0</v>
      </c>
      <c r="CI232" s="337" t="s">
        <v>80</v>
      </c>
      <c r="CJ232" s="337"/>
      <c r="CK232" s="337"/>
      <c r="CL232" s="337"/>
      <c r="CM232" s="337" t="s">
        <v>73</v>
      </c>
      <c r="CN232" s="337">
        <v>3</v>
      </c>
    </row>
    <row r="233" spans="1:92">
      <c r="A233" s="273">
        <v>851</v>
      </c>
      <c r="B233" s="273" t="s">
        <v>1039</v>
      </c>
      <c r="C233" s="273" t="s">
        <v>1040</v>
      </c>
      <c r="D233" s="273" t="s">
        <v>64</v>
      </c>
      <c r="E233" s="273" t="s">
        <v>63</v>
      </c>
      <c r="F233" s="273" t="s">
        <v>252</v>
      </c>
      <c r="G233" s="273" t="s">
        <v>442</v>
      </c>
      <c r="H233" s="274">
        <v>45017</v>
      </c>
      <c r="I233" s="273">
        <v>11645</v>
      </c>
      <c r="J233" s="273">
        <v>671</v>
      </c>
      <c r="K233" s="273">
        <v>31659</v>
      </c>
      <c r="L233" s="273" t="s">
        <v>66</v>
      </c>
      <c r="M233" s="273">
        <v>5591.95208</v>
      </c>
      <c r="N233" s="273" t="s">
        <v>67</v>
      </c>
      <c r="P233" s="273" t="s">
        <v>1011</v>
      </c>
      <c r="Q233" s="273" t="s">
        <v>69</v>
      </c>
      <c r="R233" s="273" t="s">
        <v>70</v>
      </c>
      <c r="S233" s="273" t="s">
        <v>1041</v>
      </c>
      <c r="T233" s="273" t="s">
        <v>1042</v>
      </c>
      <c r="U233" s="273" t="s">
        <v>73</v>
      </c>
      <c r="V233" s="273" t="s">
        <v>1043</v>
      </c>
      <c r="W233" s="273">
        <v>241126</v>
      </c>
      <c r="X233" s="273" t="s">
        <v>64</v>
      </c>
      <c r="Y233" s="273" t="s">
        <v>63</v>
      </c>
      <c r="Z233" s="273" t="s">
        <v>221</v>
      </c>
      <c r="AA233" s="273" t="s">
        <v>221</v>
      </c>
      <c r="AB233" s="274">
        <v>45047</v>
      </c>
      <c r="AC233" s="273">
        <v>12162</v>
      </c>
      <c r="AD233" s="273">
        <v>17</v>
      </c>
      <c r="AE233" s="273">
        <v>8.7999999999999995E-2</v>
      </c>
      <c r="AF233" s="273" t="s">
        <v>90</v>
      </c>
      <c r="AG233" s="273" t="s">
        <v>1044</v>
      </c>
      <c r="AH233" s="273" t="s">
        <v>1045</v>
      </c>
      <c r="AI233" s="273" t="s">
        <v>123</v>
      </c>
      <c r="AJ233" s="273" t="s">
        <v>200</v>
      </c>
      <c r="AK233" s="273">
        <v>181801</v>
      </c>
      <c r="AL233" s="273" t="s">
        <v>83</v>
      </c>
      <c r="AM233" s="273" t="s">
        <v>63</v>
      </c>
      <c r="AN233" s="273" t="s">
        <v>504</v>
      </c>
      <c r="AO233" s="273" t="s">
        <v>567</v>
      </c>
      <c r="AP233" s="274">
        <v>44927</v>
      </c>
      <c r="AQ233" s="273">
        <v>15468</v>
      </c>
      <c r="AR233" s="273">
        <v>687</v>
      </c>
      <c r="AU233" s="273" t="s">
        <v>108</v>
      </c>
      <c r="BG233" s="273">
        <v>284524</v>
      </c>
      <c r="BH233" s="273" t="s">
        <v>64</v>
      </c>
      <c r="BI233" s="273" t="s">
        <v>75</v>
      </c>
      <c r="BJ233" s="273" t="s">
        <v>231</v>
      </c>
      <c r="BK233" s="273" t="s">
        <v>231</v>
      </c>
      <c r="BL233" s="274">
        <v>45200</v>
      </c>
      <c r="BM233" s="273">
        <v>14051</v>
      </c>
      <c r="BN233" s="273">
        <v>24</v>
      </c>
      <c r="BO233" s="273">
        <v>1971</v>
      </c>
      <c r="BP233" s="273" t="s">
        <v>80</v>
      </c>
      <c r="BQ233" s="273">
        <v>1242.5864999999999</v>
      </c>
      <c r="BR233" s="273" t="s">
        <v>81</v>
      </c>
      <c r="BS233" s="273" t="s">
        <v>261</v>
      </c>
      <c r="BT233" s="273">
        <v>0</v>
      </c>
      <c r="BU233" s="273">
        <v>323129</v>
      </c>
      <c r="BV233" s="279" t="s">
        <v>83</v>
      </c>
      <c r="BW233" s="280" t="s">
        <v>63</v>
      </c>
      <c r="BX233" s="280" t="s">
        <v>172</v>
      </c>
      <c r="BY233" s="280" t="s">
        <v>184</v>
      </c>
      <c r="BZ233" s="280" t="s">
        <v>167</v>
      </c>
      <c r="CA233" s="280" t="s">
        <v>168</v>
      </c>
      <c r="CB233" s="280" t="s">
        <v>353</v>
      </c>
      <c r="CC233" s="280" t="s">
        <v>354</v>
      </c>
      <c r="CD233" s="281">
        <v>13</v>
      </c>
      <c r="CE233" s="277">
        <v>44927</v>
      </c>
      <c r="CF233" s="280">
        <v>0</v>
      </c>
      <c r="CG233" s="280" t="s">
        <v>90</v>
      </c>
      <c r="CH233" s="280">
        <v>0</v>
      </c>
      <c r="CI233" s="280" t="s">
        <v>80</v>
      </c>
      <c r="CJ233" s="280"/>
      <c r="CK233" s="280"/>
      <c r="CL233" s="280"/>
      <c r="CM233" s="280" t="s">
        <v>73</v>
      </c>
      <c r="CN233" s="280">
        <v>3</v>
      </c>
    </row>
    <row r="234" spans="1:92">
      <c r="A234" s="273">
        <v>852</v>
      </c>
      <c r="B234" s="273" t="s">
        <v>1046</v>
      </c>
      <c r="C234" s="273" t="s">
        <v>1047</v>
      </c>
      <c r="D234" s="273" t="s">
        <v>64</v>
      </c>
      <c r="E234" s="273" t="s">
        <v>63</v>
      </c>
      <c r="F234" s="273" t="s">
        <v>252</v>
      </c>
      <c r="G234" s="273" t="s">
        <v>442</v>
      </c>
      <c r="H234" s="274">
        <v>45017</v>
      </c>
      <c r="I234" s="273">
        <v>11645</v>
      </c>
      <c r="J234" s="273">
        <v>671</v>
      </c>
      <c r="K234" s="273">
        <v>0</v>
      </c>
      <c r="L234" s="273" t="s">
        <v>66</v>
      </c>
      <c r="M234" s="273">
        <v>0</v>
      </c>
      <c r="N234" s="273" t="s">
        <v>67</v>
      </c>
      <c r="P234" s="273" t="s">
        <v>92</v>
      </c>
      <c r="Q234" s="273" t="s">
        <v>69</v>
      </c>
      <c r="R234" s="273" t="s">
        <v>70</v>
      </c>
      <c r="S234" s="273" t="s">
        <v>71</v>
      </c>
      <c r="T234" s="273" t="s">
        <v>72</v>
      </c>
      <c r="U234" s="273" t="s">
        <v>73</v>
      </c>
      <c r="V234" s="273" t="s">
        <v>74</v>
      </c>
      <c r="W234" s="273">
        <v>241143</v>
      </c>
      <c r="X234" s="273" t="s">
        <v>64</v>
      </c>
      <c r="Y234" s="273" t="s">
        <v>63</v>
      </c>
      <c r="Z234" s="273" t="s">
        <v>221</v>
      </c>
      <c r="AA234" s="273" t="s">
        <v>221</v>
      </c>
      <c r="AB234" s="274">
        <v>45047</v>
      </c>
      <c r="AC234" s="273">
        <v>12162</v>
      </c>
      <c r="AD234" s="273">
        <v>17</v>
      </c>
      <c r="AE234" s="273">
        <v>0.06</v>
      </c>
      <c r="AF234" s="273" t="s">
        <v>90</v>
      </c>
      <c r="AG234" s="273" t="s">
        <v>1048</v>
      </c>
      <c r="AH234" s="273" t="s">
        <v>1049</v>
      </c>
      <c r="AI234" s="273" t="s">
        <v>123</v>
      </c>
      <c r="AJ234" s="273" t="s">
        <v>200</v>
      </c>
      <c r="AK234" s="273">
        <v>181807</v>
      </c>
      <c r="AL234" s="273" t="s">
        <v>83</v>
      </c>
      <c r="AM234" s="273" t="s">
        <v>63</v>
      </c>
      <c r="AN234" s="273" t="s">
        <v>504</v>
      </c>
      <c r="AO234" s="273" t="s">
        <v>567</v>
      </c>
      <c r="AP234" s="274">
        <v>45017</v>
      </c>
      <c r="AQ234" s="273">
        <v>14880</v>
      </c>
      <c r="AR234" s="273">
        <v>687</v>
      </c>
      <c r="AU234" s="273" t="s">
        <v>108</v>
      </c>
      <c r="BG234" s="273">
        <v>278642</v>
      </c>
      <c r="BH234" s="273" t="s">
        <v>64</v>
      </c>
      <c r="BI234" s="273" t="s">
        <v>75</v>
      </c>
      <c r="BJ234" s="273" t="s">
        <v>231</v>
      </c>
      <c r="BK234" s="273" t="s">
        <v>231</v>
      </c>
      <c r="BL234" s="274">
        <v>45200</v>
      </c>
      <c r="BM234" s="273">
        <v>14051</v>
      </c>
      <c r="BN234" s="273">
        <v>24</v>
      </c>
      <c r="BO234" s="273">
        <v>1320</v>
      </c>
      <c r="BP234" s="273" t="s">
        <v>80</v>
      </c>
      <c r="BQ234" s="273">
        <v>781.77</v>
      </c>
      <c r="BR234" s="273" t="s">
        <v>81</v>
      </c>
      <c r="BS234" s="273" t="s">
        <v>265</v>
      </c>
      <c r="BT234" s="273">
        <v>0</v>
      </c>
      <c r="BU234" s="273">
        <v>323136</v>
      </c>
      <c r="BV234" s="336" t="s">
        <v>83</v>
      </c>
      <c r="BW234" s="337" t="s">
        <v>63</v>
      </c>
      <c r="BX234" s="337" t="s">
        <v>172</v>
      </c>
      <c r="BY234" s="337" t="s">
        <v>184</v>
      </c>
      <c r="BZ234" s="337" t="s">
        <v>151</v>
      </c>
      <c r="CA234" s="337" t="s">
        <v>152</v>
      </c>
      <c r="CB234" s="337" t="s">
        <v>161</v>
      </c>
      <c r="CC234" s="337" t="s">
        <v>162</v>
      </c>
      <c r="CD234" s="338">
        <v>11</v>
      </c>
      <c r="CE234" s="335">
        <v>44927</v>
      </c>
      <c r="CF234" s="337">
        <v>380.8</v>
      </c>
      <c r="CG234" s="337" t="s">
        <v>90</v>
      </c>
      <c r="CH234" s="337">
        <v>380.8</v>
      </c>
      <c r="CI234" s="337" t="s">
        <v>80</v>
      </c>
      <c r="CJ234" s="337"/>
      <c r="CK234" s="337"/>
      <c r="CL234" s="337"/>
      <c r="CM234" s="337" t="s">
        <v>73</v>
      </c>
      <c r="CN234" s="337">
        <v>3</v>
      </c>
    </row>
    <row r="235" spans="1:92">
      <c r="A235" s="273">
        <v>853</v>
      </c>
      <c r="B235" s="273" t="s">
        <v>1050</v>
      </c>
      <c r="C235" s="273" t="s">
        <v>591</v>
      </c>
      <c r="D235" s="273" t="s">
        <v>64</v>
      </c>
      <c r="E235" s="273" t="s">
        <v>63</v>
      </c>
      <c r="F235" s="273" t="s">
        <v>252</v>
      </c>
      <c r="G235" s="273" t="s">
        <v>442</v>
      </c>
      <c r="H235" s="274">
        <v>45017</v>
      </c>
      <c r="I235" s="273">
        <v>11645</v>
      </c>
      <c r="J235" s="273">
        <v>671</v>
      </c>
      <c r="K235" s="273">
        <v>0</v>
      </c>
      <c r="L235" s="273" t="s">
        <v>66</v>
      </c>
      <c r="N235" s="273" t="s">
        <v>107</v>
      </c>
      <c r="W235" s="273">
        <v>241109</v>
      </c>
      <c r="X235" s="273" t="s">
        <v>64</v>
      </c>
      <c r="Y235" s="273" t="s">
        <v>63</v>
      </c>
      <c r="Z235" s="273" t="s">
        <v>221</v>
      </c>
      <c r="AA235" s="273" t="s">
        <v>221</v>
      </c>
      <c r="AB235" s="274">
        <v>45047</v>
      </c>
      <c r="AC235" s="273">
        <v>12162</v>
      </c>
      <c r="AD235" s="273">
        <v>17</v>
      </c>
      <c r="AE235" s="273">
        <v>0.20499999999999999</v>
      </c>
      <c r="AF235" s="273" t="s">
        <v>90</v>
      </c>
      <c r="AG235" s="273" t="s">
        <v>884</v>
      </c>
      <c r="AH235" s="273" t="s">
        <v>1051</v>
      </c>
      <c r="AI235" s="273" t="s">
        <v>123</v>
      </c>
      <c r="AJ235" s="273" t="s">
        <v>200</v>
      </c>
      <c r="AK235" s="273">
        <v>181813</v>
      </c>
      <c r="AL235" s="273" t="s">
        <v>83</v>
      </c>
      <c r="AM235" s="273" t="s">
        <v>63</v>
      </c>
      <c r="AN235" s="273" t="s">
        <v>504</v>
      </c>
      <c r="AO235" s="273" t="s">
        <v>567</v>
      </c>
      <c r="AP235" s="274">
        <v>45108</v>
      </c>
      <c r="AQ235" s="273">
        <v>15026</v>
      </c>
      <c r="AR235" s="273">
        <v>687</v>
      </c>
      <c r="AU235" s="273" t="s">
        <v>108</v>
      </c>
      <c r="BG235" s="273">
        <v>280248</v>
      </c>
      <c r="BH235" s="273" t="s">
        <v>64</v>
      </c>
      <c r="BI235" s="273" t="s">
        <v>75</v>
      </c>
      <c r="BJ235" s="273" t="s">
        <v>231</v>
      </c>
      <c r="BK235" s="273" t="s">
        <v>231</v>
      </c>
      <c r="BL235" s="274">
        <v>45200</v>
      </c>
      <c r="BM235" s="273">
        <v>14051</v>
      </c>
      <c r="BN235" s="273">
        <v>24</v>
      </c>
      <c r="BO235" s="273">
        <v>9164</v>
      </c>
      <c r="BP235" s="273" t="s">
        <v>80</v>
      </c>
      <c r="BQ235" s="273">
        <v>4584.2910000000002</v>
      </c>
      <c r="BR235" s="273" t="s">
        <v>81</v>
      </c>
      <c r="BS235" s="273" t="s">
        <v>270</v>
      </c>
      <c r="BT235" s="273">
        <v>0</v>
      </c>
      <c r="BU235" s="273">
        <v>323143</v>
      </c>
      <c r="BV235" s="279" t="s">
        <v>83</v>
      </c>
      <c r="BW235" s="280" t="s">
        <v>63</v>
      </c>
      <c r="BX235" s="280" t="s">
        <v>172</v>
      </c>
      <c r="BY235" s="280" t="s">
        <v>184</v>
      </c>
      <c r="BZ235" s="280" t="s">
        <v>151</v>
      </c>
      <c r="CA235" s="280" t="s">
        <v>152</v>
      </c>
      <c r="CB235" s="280" t="s">
        <v>153</v>
      </c>
      <c r="CC235" s="280" t="s">
        <v>154</v>
      </c>
      <c r="CD235" s="281">
        <v>10</v>
      </c>
      <c r="CE235" s="277">
        <v>44927</v>
      </c>
      <c r="CF235" s="280">
        <v>476</v>
      </c>
      <c r="CG235" s="280" t="s">
        <v>90</v>
      </c>
      <c r="CH235" s="280">
        <v>476</v>
      </c>
      <c r="CI235" s="280" t="s">
        <v>80</v>
      </c>
      <c r="CJ235" s="280"/>
      <c r="CK235" s="280"/>
      <c r="CL235" s="280"/>
      <c r="CM235" s="280" t="s">
        <v>73</v>
      </c>
      <c r="CN235" s="280">
        <v>3</v>
      </c>
    </row>
    <row r="236" spans="1:92">
      <c r="A236" s="273">
        <v>854</v>
      </c>
      <c r="B236" s="273" t="s">
        <v>1052</v>
      </c>
      <c r="C236" s="273" t="s">
        <v>779</v>
      </c>
      <c r="D236" s="273" t="s">
        <v>64</v>
      </c>
      <c r="E236" s="273" t="s">
        <v>63</v>
      </c>
      <c r="F236" s="273" t="s">
        <v>252</v>
      </c>
      <c r="G236" s="273" t="s">
        <v>442</v>
      </c>
      <c r="H236" s="274">
        <v>45017</v>
      </c>
      <c r="I236" s="273">
        <v>11645</v>
      </c>
      <c r="J236" s="273">
        <v>671</v>
      </c>
      <c r="K236" s="273">
        <v>23150</v>
      </c>
      <c r="L236" s="273" t="s">
        <v>66</v>
      </c>
      <c r="M236" s="273">
        <v>2787.2336799999998</v>
      </c>
      <c r="N236" s="273" t="s">
        <v>115</v>
      </c>
      <c r="W236" s="273">
        <v>241108</v>
      </c>
      <c r="X236" s="273" t="s">
        <v>64</v>
      </c>
      <c r="Y236" s="273" t="s">
        <v>63</v>
      </c>
      <c r="Z236" s="273" t="s">
        <v>221</v>
      </c>
      <c r="AA236" s="273" t="s">
        <v>221</v>
      </c>
      <c r="AB236" s="274">
        <v>45047</v>
      </c>
      <c r="AC236" s="273">
        <v>12162</v>
      </c>
      <c r="AD236" s="273">
        <v>17</v>
      </c>
      <c r="AE236" s="273">
        <v>0</v>
      </c>
      <c r="AF236" s="273" t="s">
        <v>90</v>
      </c>
      <c r="AG236" s="273" t="s">
        <v>989</v>
      </c>
      <c r="AH236" s="273" t="s">
        <v>1053</v>
      </c>
      <c r="AI236" s="273" t="s">
        <v>123</v>
      </c>
      <c r="AJ236" s="273" t="s">
        <v>200</v>
      </c>
      <c r="AK236" s="273">
        <v>181819</v>
      </c>
      <c r="AL236" s="273" t="s">
        <v>83</v>
      </c>
      <c r="AM236" s="273" t="s">
        <v>63</v>
      </c>
      <c r="AN236" s="273" t="s">
        <v>504</v>
      </c>
      <c r="AO236" s="273" t="s">
        <v>567</v>
      </c>
      <c r="AP236" s="274">
        <v>45108</v>
      </c>
      <c r="AQ236" s="273">
        <v>15617</v>
      </c>
      <c r="AR236" s="273">
        <v>687</v>
      </c>
      <c r="AU236" s="273" t="s">
        <v>108</v>
      </c>
      <c r="BG236" s="273">
        <v>285120</v>
      </c>
      <c r="BH236" s="273" t="s">
        <v>64</v>
      </c>
      <c r="BI236" s="273" t="s">
        <v>75</v>
      </c>
      <c r="BJ236" s="273" t="s">
        <v>231</v>
      </c>
      <c r="BK236" s="273" t="s">
        <v>231</v>
      </c>
      <c r="BL236" s="274">
        <v>45231</v>
      </c>
      <c r="BM236" s="273">
        <v>14419</v>
      </c>
      <c r="BN236" s="273">
        <v>24</v>
      </c>
      <c r="BO236" s="273">
        <v>4550</v>
      </c>
      <c r="BP236" s="273" t="s">
        <v>80</v>
      </c>
      <c r="BQ236" s="273">
        <v>2457.2624999999998</v>
      </c>
      <c r="BR236" s="273" t="s">
        <v>81</v>
      </c>
      <c r="BS236" s="273" t="s">
        <v>277</v>
      </c>
      <c r="BT236" s="273">
        <v>0</v>
      </c>
      <c r="BU236" s="273">
        <v>323429</v>
      </c>
      <c r="BV236" s="336" t="s">
        <v>83</v>
      </c>
      <c r="BW236" s="337" t="s">
        <v>63</v>
      </c>
      <c r="BX236" s="337" t="s">
        <v>172</v>
      </c>
      <c r="BY236" s="337" t="s">
        <v>184</v>
      </c>
      <c r="BZ236" s="337" t="s">
        <v>167</v>
      </c>
      <c r="CA236" s="337" t="s">
        <v>168</v>
      </c>
      <c r="CB236" s="337" t="s">
        <v>169</v>
      </c>
      <c r="CC236" s="337" t="s">
        <v>170</v>
      </c>
      <c r="CD236" s="338">
        <v>12</v>
      </c>
      <c r="CE236" s="335">
        <v>44927</v>
      </c>
      <c r="CF236" s="337">
        <v>3.1</v>
      </c>
      <c r="CG236" s="337" t="s">
        <v>90</v>
      </c>
      <c r="CH236" s="337">
        <v>3.1</v>
      </c>
      <c r="CI236" s="337" t="s">
        <v>80</v>
      </c>
      <c r="CJ236" s="337"/>
      <c r="CK236" s="337"/>
      <c r="CL236" s="337"/>
      <c r="CM236" s="337" t="s">
        <v>73</v>
      </c>
      <c r="CN236" s="337">
        <v>3</v>
      </c>
    </row>
    <row r="237" spans="1:92">
      <c r="A237" s="273">
        <v>855</v>
      </c>
      <c r="B237" s="273" t="s">
        <v>1054</v>
      </c>
      <c r="C237" s="273" t="s">
        <v>1055</v>
      </c>
      <c r="D237" s="273" t="s">
        <v>64</v>
      </c>
      <c r="E237" s="273" t="s">
        <v>63</v>
      </c>
      <c r="F237" s="273" t="s">
        <v>252</v>
      </c>
      <c r="G237" s="273" t="s">
        <v>442</v>
      </c>
      <c r="H237" s="274">
        <v>45047</v>
      </c>
      <c r="I237" s="273">
        <v>12252</v>
      </c>
      <c r="J237" s="273">
        <v>671</v>
      </c>
      <c r="K237" s="273">
        <v>10559</v>
      </c>
      <c r="L237" s="273" t="s">
        <v>66</v>
      </c>
      <c r="M237" s="273">
        <v>1361.72432</v>
      </c>
      <c r="N237" s="273" t="s">
        <v>67</v>
      </c>
      <c r="P237" s="273" t="s">
        <v>92</v>
      </c>
      <c r="Q237" s="273" t="s">
        <v>69</v>
      </c>
      <c r="R237" s="273" t="s">
        <v>70</v>
      </c>
      <c r="S237" s="273" t="s">
        <v>834</v>
      </c>
      <c r="T237" s="273" t="s">
        <v>835</v>
      </c>
      <c r="U237" s="273" t="s">
        <v>73</v>
      </c>
      <c r="V237" s="273" t="s">
        <v>836</v>
      </c>
      <c r="W237" s="273">
        <v>241173</v>
      </c>
      <c r="X237" s="273" t="s">
        <v>64</v>
      </c>
      <c r="Y237" s="273" t="s">
        <v>63</v>
      </c>
      <c r="Z237" s="273" t="s">
        <v>221</v>
      </c>
      <c r="AA237" s="273" t="s">
        <v>221</v>
      </c>
      <c r="AB237" s="274">
        <v>45047</v>
      </c>
      <c r="AC237" s="273">
        <v>12162</v>
      </c>
      <c r="AD237" s="273">
        <v>17</v>
      </c>
      <c r="AE237" s="273">
        <v>5.2999999999999999E-2</v>
      </c>
      <c r="AF237" s="273" t="s">
        <v>90</v>
      </c>
      <c r="AG237" s="273" t="s">
        <v>837</v>
      </c>
      <c r="AH237" s="273" t="s">
        <v>1056</v>
      </c>
      <c r="AI237" s="273" t="s">
        <v>123</v>
      </c>
      <c r="AJ237" s="273" t="s">
        <v>200</v>
      </c>
      <c r="AK237" s="273">
        <v>181825</v>
      </c>
      <c r="AL237" s="273" t="s">
        <v>83</v>
      </c>
      <c r="AM237" s="273" t="s">
        <v>63</v>
      </c>
      <c r="AN237" s="273" t="s">
        <v>504</v>
      </c>
      <c r="AO237" s="273" t="s">
        <v>567</v>
      </c>
      <c r="AP237" s="274">
        <v>45200</v>
      </c>
      <c r="AQ237" s="273">
        <v>15172</v>
      </c>
      <c r="AR237" s="273">
        <v>687</v>
      </c>
      <c r="AU237" s="273" t="s">
        <v>108</v>
      </c>
      <c r="BG237" s="273">
        <v>281854</v>
      </c>
      <c r="BH237" s="273" t="s">
        <v>64</v>
      </c>
      <c r="BI237" s="273" t="s">
        <v>75</v>
      </c>
      <c r="BJ237" s="273" t="s">
        <v>231</v>
      </c>
      <c r="BK237" s="273" t="s">
        <v>231</v>
      </c>
      <c r="BL237" s="274">
        <v>45231</v>
      </c>
      <c r="BM237" s="273">
        <v>14419</v>
      </c>
      <c r="BN237" s="273">
        <v>24</v>
      </c>
      <c r="BO237" s="273">
        <v>7944</v>
      </c>
      <c r="BP237" s="273" t="s">
        <v>80</v>
      </c>
      <c r="BQ237" s="273">
        <v>3973.9859999999999</v>
      </c>
      <c r="BR237" s="273" t="s">
        <v>81</v>
      </c>
      <c r="BS237" s="273" t="s">
        <v>232</v>
      </c>
      <c r="BT237" s="273">
        <v>0</v>
      </c>
      <c r="BU237" s="273">
        <v>323437</v>
      </c>
      <c r="BV237" s="279" t="s">
        <v>83</v>
      </c>
      <c r="BW237" s="280" t="s">
        <v>63</v>
      </c>
      <c r="BX237" s="280" t="s">
        <v>172</v>
      </c>
      <c r="BY237" s="280" t="s">
        <v>184</v>
      </c>
      <c r="BZ237" s="280" t="s">
        <v>126</v>
      </c>
      <c r="CA237" s="280" t="s">
        <v>127</v>
      </c>
      <c r="CB237" s="280" t="s">
        <v>133</v>
      </c>
      <c r="CC237" s="280" t="s">
        <v>134</v>
      </c>
      <c r="CD237" s="281">
        <v>7</v>
      </c>
      <c r="CE237" s="277">
        <v>44927</v>
      </c>
      <c r="CF237" s="280"/>
      <c r="CG237" s="280"/>
      <c r="CH237" s="280"/>
      <c r="CI237" s="280" t="s">
        <v>104</v>
      </c>
      <c r="CJ237" s="280"/>
      <c r="CK237" s="280"/>
      <c r="CL237" s="280"/>
      <c r="CM237" s="280" t="s">
        <v>73</v>
      </c>
      <c r="CN237" s="280">
        <v>3</v>
      </c>
    </row>
    <row r="238" spans="1:92">
      <c r="A238" s="273">
        <v>856</v>
      </c>
      <c r="B238" s="273" t="s">
        <v>1057</v>
      </c>
      <c r="C238" s="273" t="s">
        <v>288</v>
      </c>
      <c r="D238" s="273" t="s">
        <v>64</v>
      </c>
      <c r="E238" s="273" t="s">
        <v>63</v>
      </c>
      <c r="F238" s="273" t="s">
        <v>252</v>
      </c>
      <c r="G238" s="273" t="s">
        <v>442</v>
      </c>
      <c r="H238" s="274">
        <v>45047</v>
      </c>
      <c r="I238" s="273">
        <v>12252</v>
      </c>
      <c r="J238" s="273">
        <v>671</v>
      </c>
      <c r="K238" s="273">
        <v>27618</v>
      </c>
      <c r="L238" s="273" t="s">
        <v>66</v>
      </c>
      <c r="M238" s="273">
        <v>4878.3019999999997</v>
      </c>
      <c r="N238" s="273" t="s">
        <v>67</v>
      </c>
      <c r="P238" s="273" t="s">
        <v>1011</v>
      </c>
      <c r="Q238" s="273" t="s">
        <v>69</v>
      </c>
      <c r="R238" s="273" t="s">
        <v>70</v>
      </c>
      <c r="S238" s="273" t="s">
        <v>1041</v>
      </c>
      <c r="T238" s="273" t="s">
        <v>1042</v>
      </c>
      <c r="U238" s="273" t="s">
        <v>73</v>
      </c>
      <c r="V238" s="273" t="s">
        <v>1043</v>
      </c>
      <c r="W238" s="273">
        <v>241189</v>
      </c>
      <c r="X238" s="273" t="s">
        <v>64</v>
      </c>
      <c r="Y238" s="273" t="s">
        <v>63</v>
      </c>
      <c r="Z238" s="273" t="s">
        <v>221</v>
      </c>
      <c r="AA238" s="273" t="s">
        <v>221</v>
      </c>
      <c r="AB238" s="274">
        <v>45047</v>
      </c>
      <c r="AC238" s="273">
        <v>12162</v>
      </c>
      <c r="AD238" s="273">
        <v>17</v>
      </c>
      <c r="AE238" s="273">
        <v>0.58899999999999997</v>
      </c>
      <c r="AF238" s="273" t="s">
        <v>90</v>
      </c>
      <c r="AG238" s="273" t="s">
        <v>884</v>
      </c>
      <c r="AH238" s="273" t="s">
        <v>1058</v>
      </c>
      <c r="AI238" s="273" t="s">
        <v>123</v>
      </c>
      <c r="AJ238" s="273" t="s">
        <v>200</v>
      </c>
      <c r="AK238" s="273">
        <v>181831</v>
      </c>
      <c r="AL238" s="273" t="s">
        <v>83</v>
      </c>
      <c r="AM238" s="273" t="s">
        <v>63</v>
      </c>
      <c r="AN238" s="273" t="s">
        <v>172</v>
      </c>
      <c r="AO238" s="273" t="s">
        <v>211</v>
      </c>
      <c r="AP238" s="274">
        <v>44927</v>
      </c>
      <c r="AQ238" s="273">
        <v>15435</v>
      </c>
      <c r="AR238" s="273">
        <v>16</v>
      </c>
      <c r="AU238" s="273" t="s">
        <v>108</v>
      </c>
      <c r="BG238" s="273">
        <v>284392</v>
      </c>
      <c r="BH238" s="273" t="s">
        <v>64</v>
      </c>
      <c r="BI238" s="273" t="s">
        <v>75</v>
      </c>
      <c r="BJ238" s="273" t="s">
        <v>231</v>
      </c>
      <c r="BK238" s="273" t="s">
        <v>231</v>
      </c>
      <c r="BL238" s="274">
        <v>45231</v>
      </c>
      <c r="BM238" s="273">
        <v>14419</v>
      </c>
      <c r="BN238" s="273">
        <v>24</v>
      </c>
      <c r="BO238" s="273">
        <v>11323</v>
      </c>
      <c r="BP238" s="273" t="s">
        <v>80</v>
      </c>
      <c r="BQ238" s="273">
        <v>6144.3091249999998</v>
      </c>
      <c r="BR238" s="273" t="s">
        <v>81</v>
      </c>
      <c r="BS238" s="273" t="s">
        <v>241</v>
      </c>
      <c r="BT238" s="273">
        <v>0</v>
      </c>
      <c r="BU238" s="273">
        <v>323444</v>
      </c>
      <c r="BV238" s="336" t="s">
        <v>83</v>
      </c>
      <c r="BW238" s="337" t="s">
        <v>63</v>
      </c>
      <c r="BX238" s="337" t="s">
        <v>172</v>
      </c>
      <c r="BY238" s="337" t="s">
        <v>184</v>
      </c>
      <c r="BZ238" s="337" t="s">
        <v>138</v>
      </c>
      <c r="CA238" s="337" t="s">
        <v>139</v>
      </c>
      <c r="CB238" s="337" t="s">
        <v>140</v>
      </c>
      <c r="CC238" s="337" t="s">
        <v>141</v>
      </c>
      <c r="CD238" s="338">
        <v>9</v>
      </c>
      <c r="CE238" s="335">
        <v>44927</v>
      </c>
      <c r="CF238" s="337">
        <v>0</v>
      </c>
      <c r="CG238" s="337" t="s">
        <v>90</v>
      </c>
      <c r="CH238" s="337">
        <v>0</v>
      </c>
      <c r="CI238" s="337" t="s">
        <v>80</v>
      </c>
      <c r="CJ238" s="337"/>
      <c r="CK238" s="337"/>
      <c r="CL238" s="337"/>
      <c r="CM238" s="337" t="s">
        <v>73</v>
      </c>
      <c r="CN238" s="337">
        <v>3</v>
      </c>
    </row>
    <row r="239" spans="1:92">
      <c r="A239" s="273">
        <v>857</v>
      </c>
      <c r="B239" s="273" t="s">
        <v>1059</v>
      </c>
      <c r="C239" s="273" t="s">
        <v>1060</v>
      </c>
      <c r="D239" s="273" t="s">
        <v>64</v>
      </c>
      <c r="E239" s="273" t="s">
        <v>63</v>
      </c>
      <c r="F239" s="273" t="s">
        <v>252</v>
      </c>
      <c r="G239" s="273" t="s">
        <v>442</v>
      </c>
      <c r="H239" s="274">
        <v>45047</v>
      </c>
      <c r="I239" s="273">
        <v>12252</v>
      </c>
      <c r="J239" s="273">
        <v>671</v>
      </c>
      <c r="K239" s="273">
        <v>22826</v>
      </c>
      <c r="L239" s="273" t="s">
        <v>66</v>
      </c>
      <c r="M239" s="273">
        <v>3215.2023199999999</v>
      </c>
      <c r="N239" s="273" t="s">
        <v>67</v>
      </c>
      <c r="P239" s="273" t="s">
        <v>92</v>
      </c>
      <c r="Q239" s="273" t="s">
        <v>69</v>
      </c>
      <c r="R239" s="273" t="s">
        <v>70</v>
      </c>
      <c r="S239" s="273" t="s">
        <v>71</v>
      </c>
      <c r="T239" s="273" t="s">
        <v>72</v>
      </c>
      <c r="U239" s="273" t="s">
        <v>73</v>
      </c>
      <c r="V239" s="273" t="s">
        <v>74</v>
      </c>
      <c r="W239" s="273">
        <v>241206</v>
      </c>
      <c r="X239" s="273" t="s">
        <v>64</v>
      </c>
      <c r="Y239" s="273" t="s">
        <v>63</v>
      </c>
      <c r="Z239" s="273" t="s">
        <v>221</v>
      </c>
      <c r="AA239" s="273" t="s">
        <v>221</v>
      </c>
      <c r="AB239" s="274">
        <v>45047</v>
      </c>
      <c r="AC239" s="273">
        <v>12162</v>
      </c>
      <c r="AD239" s="273">
        <v>17</v>
      </c>
      <c r="AE239" s="273">
        <v>0</v>
      </c>
      <c r="AF239" s="273" t="s">
        <v>90</v>
      </c>
      <c r="AG239" s="273" t="s">
        <v>983</v>
      </c>
      <c r="AH239" s="273" t="s">
        <v>984</v>
      </c>
      <c r="AI239" s="273" t="s">
        <v>123</v>
      </c>
      <c r="AJ239" s="273" t="s">
        <v>200</v>
      </c>
      <c r="AK239" s="273">
        <v>181837</v>
      </c>
      <c r="AL239" s="273" t="s">
        <v>83</v>
      </c>
      <c r="AM239" s="273" t="s">
        <v>63</v>
      </c>
      <c r="AN239" s="273" t="s">
        <v>84</v>
      </c>
      <c r="AO239" s="273" t="s">
        <v>85</v>
      </c>
      <c r="AP239" s="274">
        <v>44927</v>
      </c>
      <c r="AQ239" s="273">
        <v>14694</v>
      </c>
      <c r="AR239" s="273">
        <v>3</v>
      </c>
      <c r="AU239" s="273" t="s">
        <v>108</v>
      </c>
      <c r="BG239" s="273">
        <v>276596</v>
      </c>
      <c r="BH239" s="273" t="s">
        <v>64</v>
      </c>
      <c r="BI239" s="273" t="s">
        <v>75</v>
      </c>
      <c r="BJ239" s="273" t="s">
        <v>231</v>
      </c>
      <c r="BK239" s="273" t="s">
        <v>231</v>
      </c>
      <c r="BL239" s="274">
        <v>45231</v>
      </c>
      <c r="BM239" s="273">
        <v>14419</v>
      </c>
      <c r="BN239" s="273">
        <v>24</v>
      </c>
      <c r="BO239" s="273">
        <v>24634</v>
      </c>
      <c r="BP239" s="273" t="s">
        <v>80</v>
      </c>
      <c r="BQ239" s="273">
        <v>12323.1585</v>
      </c>
      <c r="BR239" s="273" t="s">
        <v>81</v>
      </c>
      <c r="BS239" s="273" t="s">
        <v>250</v>
      </c>
      <c r="BT239" s="273">
        <v>0</v>
      </c>
      <c r="BU239" s="273">
        <v>323451</v>
      </c>
      <c r="BV239" s="279" t="s">
        <v>83</v>
      </c>
      <c r="BW239" s="280" t="s">
        <v>63</v>
      </c>
      <c r="BX239" s="280" t="s">
        <v>172</v>
      </c>
      <c r="BY239" s="280" t="s">
        <v>184</v>
      </c>
      <c r="BZ239" s="280" t="s">
        <v>126</v>
      </c>
      <c r="CA239" s="280" t="s">
        <v>127</v>
      </c>
      <c r="CB239" s="280" t="s">
        <v>128</v>
      </c>
      <c r="CC239" s="280" t="s">
        <v>129</v>
      </c>
      <c r="CD239" s="281">
        <v>6</v>
      </c>
      <c r="CE239" s="277">
        <v>44927</v>
      </c>
      <c r="CF239" s="280"/>
      <c r="CG239" s="280"/>
      <c r="CH239" s="280"/>
      <c r="CI239" s="280" t="s">
        <v>80</v>
      </c>
      <c r="CJ239" s="280"/>
      <c r="CK239" s="280"/>
      <c r="CL239" s="280"/>
      <c r="CM239" s="280" t="s">
        <v>73</v>
      </c>
      <c r="CN239" s="280">
        <v>3</v>
      </c>
    </row>
    <row r="240" spans="1:92">
      <c r="A240" s="273">
        <v>858</v>
      </c>
      <c r="B240" s="273" t="s">
        <v>1061</v>
      </c>
      <c r="C240" s="273" t="s">
        <v>1062</v>
      </c>
      <c r="D240" s="273" t="s">
        <v>64</v>
      </c>
      <c r="E240" s="273" t="s">
        <v>63</v>
      </c>
      <c r="F240" s="273" t="s">
        <v>252</v>
      </c>
      <c r="G240" s="273" t="s">
        <v>442</v>
      </c>
      <c r="H240" s="274">
        <v>45047</v>
      </c>
      <c r="I240" s="273">
        <v>12252</v>
      </c>
      <c r="J240" s="273">
        <v>671</v>
      </c>
      <c r="K240" s="273">
        <v>3177</v>
      </c>
      <c r="L240" s="273" t="s">
        <v>66</v>
      </c>
      <c r="M240" s="273">
        <v>374.34231999999997</v>
      </c>
      <c r="N240" s="273" t="s">
        <v>67</v>
      </c>
      <c r="P240" s="273" t="s">
        <v>92</v>
      </c>
      <c r="Q240" s="273" t="s">
        <v>69</v>
      </c>
      <c r="R240" s="273" t="s">
        <v>70</v>
      </c>
      <c r="S240" s="273" t="s">
        <v>93</v>
      </c>
      <c r="T240" s="273" t="s">
        <v>94</v>
      </c>
      <c r="U240" s="273" t="s">
        <v>73</v>
      </c>
      <c r="V240" s="273" t="s">
        <v>95</v>
      </c>
      <c r="W240" s="273">
        <v>241223</v>
      </c>
      <c r="X240" s="273" t="s">
        <v>64</v>
      </c>
      <c r="Y240" s="273" t="s">
        <v>63</v>
      </c>
      <c r="Z240" s="273" t="s">
        <v>221</v>
      </c>
      <c r="AA240" s="273" t="s">
        <v>221</v>
      </c>
      <c r="AB240" s="274">
        <v>45047</v>
      </c>
      <c r="AC240" s="273">
        <v>12162</v>
      </c>
      <c r="AD240" s="273">
        <v>17</v>
      </c>
      <c r="AE240" s="273">
        <v>3.1589999999999998</v>
      </c>
      <c r="AF240" s="273" t="s">
        <v>90</v>
      </c>
      <c r="AG240" s="273" t="s">
        <v>884</v>
      </c>
      <c r="AH240" s="273" t="s">
        <v>880</v>
      </c>
      <c r="AI240" s="273" t="s">
        <v>123</v>
      </c>
      <c r="AJ240" s="273" t="s">
        <v>200</v>
      </c>
      <c r="AK240" s="273">
        <v>181843</v>
      </c>
      <c r="AL240" s="273" t="s">
        <v>83</v>
      </c>
      <c r="AM240" s="273" t="s">
        <v>404</v>
      </c>
      <c r="AN240" s="273" t="s">
        <v>456</v>
      </c>
      <c r="AO240" s="273" t="s">
        <v>744</v>
      </c>
      <c r="AP240" s="274">
        <v>44927</v>
      </c>
      <c r="AQ240" s="273">
        <v>15514</v>
      </c>
      <c r="AR240" s="273">
        <v>740</v>
      </c>
      <c r="AU240" s="273" t="s">
        <v>108</v>
      </c>
      <c r="BG240" s="273">
        <v>284708</v>
      </c>
      <c r="BH240" s="273" t="s">
        <v>64</v>
      </c>
      <c r="BI240" s="273" t="s">
        <v>75</v>
      </c>
      <c r="BJ240" s="273" t="s">
        <v>231</v>
      </c>
      <c r="BK240" s="273" t="s">
        <v>231</v>
      </c>
      <c r="BL240" s="274">
        <v>45231</v>
      </c>
      <c r="BM240" s="273">
        <v>14419</v>
      </c>
      <c r="BN240" s="273">
        <v>24</v>
      </c>
      <c r="BO240" s="273">
        <v>8241</v>
      </c>
      <c r="BP240" s="273" t="s">
        <v>80</v>
      </c>
      <c r="BQ240" s="273">
        <v>4321.7977499999997</v>
      </c>
      <c r="BR240" s="273" t="s">
        <v>81</v>
      </c>
      <c r="BS240" s="273" t="s">
        <v>255</v>
      </c>
      <c r="BT240" s="273">
        <v>0</v>
      </c>
      <c r="BU240" s="273">
        <v>323458</v>
      </c>
      <c r="BV240" s="336" t="s">
        <v>83</v>
      </c>
      <c r="BW240" s="337" t="s">
        <v>63</v>
      </c>
      <c r="BX240" s="337" t="s">
        <v>172</v>
      </c>
      <c r="BY240" s="337" t="s">
        <v>184</v>
      </c>
      <c r="BZ240" s="337" t="s">
        <v>110</v>
      </c>
      <c r="CA240" s="337" t="s">
        <v>111</v>
      </c>
      <c r="CB240" s="337" t="s">
        <v>117</v>
      </c>
      <c r="CC240" s="337" t="s">
        <v>118</v>
      </c>
      <c r="CD240" s="338">
        <v>5</v>
      </c>
      <c r="CE240" s="335">
        <v>44927</v>
      </c>
      <c r="CF240" s="337"/>
      <c r="CG240" s="337"/>
      <c r="CH240" s="337"/>
      <c r="CI240" s="337" t="s">
        <v>104</v>
      </c>
      <c r="CJ240" s="337"/>
      <c r="CK240" s="337"/>
      <c r="CL240" s="337"/>
      <c r="CM240" s="337" t="s">
        <v>73</v>
      </c>
      <c r="CN240" s="337">
        <v>3</v>
      </c>
    </row>
    <row r="241" spans="1:92">
      <c r="A241" s="273">
        <v>859</v>
      </c>
      <c r="B241" s="273" t="s">
        <v>1063</v>
      </c>
      <c r="C241" s="273" t="s">
        <v>289</v>
      </c>
      <c r="D241" s="273" t="s">
        <v>64</v>
      </c>
      <c r="E241" s="273" t="s">
        <v>63</v>
      </c>
      <c r="F241" s="273" t="s">
        <v>252</v>
      </c>
      <c r="G241" s="273" t="s">
        <v>442</v>
      </c>
      <c r="H241" s="274">
        <v>45047</v>
      </c>
      <c r="I241" s="273">
        <v>12252</v>
      </c>
      <c r="J241" s="273">
        <v>671</v>
      </c>
      <c r="K241" s="273">
        <v>0</v>
      </c>
      <c r="L241" s="273" t="s">
        <v>66</v>
      </c>
      <c r="N241" s="273" t="s">
        <v>107</v>
      </c>
      <c r="W241" s="273">
        <v>241172</v>
      </c>
      <c r="X241" s="273" t="s">
        <v>64</v>
      </c>
      <c r="Y241" s="273" t="s">
        <v>63</v>
      </c>
      <c r="Z241" s="273" t="s">
        <v>221</v>
      </c>
      <c r="AA241" s="273" t="s">
        <v>221</v>
      </c>
      <c r="AB241" s="274">
        <v>45047</v>
      </c>
      <c r="AC241" s="273">
        <v>12162</v>
      </c>
      <c r="AD241" s="273">
        <v>17</v>
      </c>
      <c r="AE241" s="273">
        <v>0</v>
      </c>
      <c r="AF241" s="273" t="s">
        <v>90</v>
      </c>
      <c r="AG241" s="273" t="s">
        <v>989</v>
      </c>
      <c r="AH241" s="273" t="s">
        <v>990</v>
      </c>
      <c r="AI241" s="273" t="s">
        <v>123</v>
      </c>
      <c r="AJ241" s="273" t="s">
        <v>200</v>
      </c>
      <c r="AK241" s="273">
        <v>181849</v>
      </c>
      <c r="AL241" s="273" t="s">
        <v>83</v>
      </c>
      <c r="AM241" s="273" t="s">
        <v>404</v>
      </c>
      <c r="AN241" s="273" t="s">
        <v>456</v>
      </c>
      <c r="AO241" s="273" t="s">
        <v>744</v>
      </c>
      <c r="AP241" s="274">
        <v>45017</v>
      </c>
      <c r="AQ241" s="273">
        <v>14926</v>
      </c>
      <c r="AR241" s="273">
        <v>740</v>
      </c>
      <c r="AU241" s="273" t="s">
        <v>108</v>
      </c>
      <c r="BG241" s="273">
        <v>279148</v>
      </c>
      <c r="BH241" s="273" t="s">
        <v>64</v>
      </c>
      <c r="BI241" s="273" t="s">
        <v>75</v>
      </c>
      <c r="BJ241" s="273" t="s">
        <v>231</v>
      </c>
      <c r="BK241" s="273" t="s">
        <v>231</v>
      </c>
      <c r="BL241" s="274">
        <v>45231</v>
      </c>
      <c r="BM241" s="273">
        <v>14419</v>
      </c>
      <c r="BN241" s="273">
        <v>24</v>
      </c>
      <c r="BO241" s="273">
        <v>2101</v>
      </c>
      <c r="BP241" s="273" t="s">
        <v>80</v>
      </c>
      <c r="BQ241" s="273">
        <v>1307.6189999999999</v>
      </c>
      <c r="BR241" s="273" t="s">
        <v>81</v>
      </c>
      <c r="BS241" s="273" t="s">
        <v>261</v>
      </c>
      <c r="BT241" s="273">
        <v>0</v>
      </c>
      <c r="BU241" s="273">
        <v>323465</v>
      </c>
      <c r="BV241" s="279" t="s">
        <v>83</v>
      </c>
      <c r="BW241" s="280" t="s">
        <v>63</v>
      </c>
      <c r="BX241" s="280" t="s">
        <v>172</v>
      </c>
      <c r="BY241" s="280" t="s">
        <v>184</v>
      </c>
      <c r="BZ241" s="280" t="s">
        <v>86</v>
      </c>
      <c r="CA241" s="280" t="s">
        <v>87</v>
      </c>
      <c r="CB241" s="280" t="s">
        <v>101</v>
      </c>
      <c r="CC241" s="280" t="s">
        <v>102</v>
      </c>
      <c r="CD241" s="281">
        <v>4</v>
      </c>
      <c r="CE241" s="277">
        <v>44927</v>
      </c>
      <c r="CF241" s="280">
        <v>7810</v>
      </c>
      <c r="CG241" s="280" t="s">
        <v>103</v>
      </c>
      <c r="CH241" s="280">
        <v>254.2936</v>
      </c>
      <c r="CI241" s="280" t="s">
        <v>104</v>
      </c>
      <c r="CJ241" s="280"/>
      <c r="CK241" s="280"/>
      <c r="CL241" s="280"/>
      <c r="CM241" s="280" t="s">
        <v>73</v>
      </c>
      <c r="CN241" s="280">
        <v>3</v>
      </c>
    </row>
    <row r="242" spans="1:92">
      <c r="A242" s="273">
        <v>860</v>
      </c>
      <c r="B242" s="273" t="s">
        <v>1064</v>
      </c>
      <c r="C242" s="273" t="s">
        <v>1065</v>
      </c>
      <c r="D242" s="273" t="s">
        <v>64</v>
      </c>
      <c r="E242" s="273" t="s">
        <v>63</v>
      </c>
      <c r="F242" s="273" t="s">
        <v>252</v>
      </c>
      <c r="G242" s="273" t="s">
        <v>442</v>
      </c>
      <c r="H242" s="274">
        <v>45047</v>
      </c>
      <c r="I242" s="273">
        <v>12252</v>
      </c>
      <c r="J242" s="273">
        <v>671</v>
      </c>
      <c r="K242" s="273">
        <v>10761</v>
      </c>
      <c r="L242" s="273" t="s">
        <v>66</v>
      </c>
      <c r="M242" s="273">
        <v>1809.1964</v>
      </c>
      <c r="N242" s="273" t="s">
        <v>115</v>
      </c>
      <c r="W242" s="273">
        <v>241171</v>
      </c>
      <c r="X242" s="273" t="s">
        <v>64</v>
      </c>
      <c r="Y242" s="273" t="s">
        <v>63</v>
      </c>
      <c r="Z242" s="273" t="s">
        <v>221</v>
      </c>
      <c r="AA242" s="273" t="s">
        <v>221</v>
      </c>
      <c r="AB242" s="274">
        <v>45047</v>
      </c>
      <c r="AC242" s="273">
        <v>12162</v>
      </c>
      <c r="AD242" s="273">
        <v>17</v>
      </c>
      <c r="AE242" s="273">
        <v>35.75</v>
      </c>
      <c r="AF242" s="273" t="s">
        <v>90</v>
      </c>
      <c r="AG242" s="273" t="s">
        <v>798</v>
      </c>
      <c r="AH242" s="273" t="s">
        <v>993</v>
      </c>
      <c r="AI242" s="273" t="s">
        <v>123</v>
      </c>
      <c r="AJ242" s="273" t="s">
        <v>200</v>
      </c>
      <c r="AK242" s="273">
        <v>181855</v>
      </c>
      <c r="AL242" s="273" t="s">
        <v>83</v>
      </c>
      <c r="AM242" s="273" t="s">
        <v>404</v>
      </c>
      <c r="AN242" s="273" t="s">
        <v>456</v>
      </c>
      <c r="AO242" s="273" t="s">
        <v>744</v>
      </c>
      <c r="AP242" s="274">
        <v>45108</v>
      </c>
      <c r="AQ242" s="273">
        <v>15072</v>
      </c>
      <c r="AR242" s="273">
        <v>740</v>
      </c>
      <c r="AU242" s="273" t="s">
        <v>108</v>
      </c>
      <c r="BG242" s="273">
        <v>280754</v>
      </c>
      <c r="BH242" s="273" t="s">
        <v>64</v>
      </c>
      <c r="BI242" s="273" t="s">
        <v>75</v>
      </c>
      <c r="BJ242" s="273" t="s">
        <v>173</v>
      </c>
      <c r="BK242" s="273" t="s">
        <v>173</v>
      </c>
      <c r="BL242" s="274">
        <v>45261</v>
      </c>
      <c r="BM242" s="273">
        <v>16912</v>
      </c>
      <c r="BN242" s="273">
        <v>45</v>
      </c>
      <c r="BO242" s="273">
        <v>1024</v>
      </c>
      <c r="BP242" s="273" t="s">
        <v>80</v>
      </c>
      <c r="BQ242" s="273">
        <v>494.59199999999998</v>
      </c>
      <c r="BR242" s="273" t="s">
        <v>81</v>
      </c>
      <c r="BS242" s="273" t="s">
        <v>335</v>
      </c>
      <c r="BT242" s="273">
        <v>0</v>
      </c>
      <c r="BU242" s="273">
        <v>325868</v>
      </c>
      <c r="BV242" s="336" t="s">
        <v>83</v>
      </c>
      <c r="BW242" s="337" t="s">
        <v>63</v>
      </c>
      <c r="BX242" s="337" t="s">
        <v>172</v>
      </c>
      <c r="BY242" s="337" t="s">
        <v>184</v>
      </c>
      <c r="BZ242" s="337" t="s">
        <v>110</v>
      </c>
      <c r="CA242" s="337" t="s">
        <v>111</v>
      </c>
      <c r="CB242" s="337" t="s">
        <v>112</v>
      </c>
      <c r="CC242" s="337" t="s">
        <v>113</v>
      </c>
      <c r="CD242" s="338">
        <v>4</v>
      </c>
      <c r="CE242" s="335">
        <v>44927</v>
      </c>
      <c r="CF242" s="337"/>
      <c r="CG242" s="337"/>
      <c r="CH242" s="337"/>
      <c r="CI242" s="337" t="s">
        <v>80</v>
      </c>
      <c r="CJ242" s="337"/>
      <c r="CK242" s="337"/>
      <c r="CL242" s="337"/>
      <c r="CM242" s="337" t="s">
        <v>73</v>
      </c>
      <c r="CN242" s="337">
        <v>3</v>
      </c>
    </row>
    <row r="243" spans="1:92">
      <c r="A243" s="273">
        <v>861</v>
      </c>
      <c r="B243" s="273" t="s">
        <v>1066</v>
      </c>
      <c r="C243" s="273" t="s">
        <v>1067</v>
      </c>
      <c r="D243" s="273" t="s">
        <v>64</v>
      </c>
      <c r="E243" s="273" t="s">
        <v>63</v>
      </c>
      <c r="F243" s="273" t="s">
        <v>252</v>
      </c>
      <c r="G243" s="273" t="s">
        <v>442</v>
      </c>
      <c r="H243" s="274">
        <v>45078</v>
      </c>
      <c r="I243" s="273">
        <v>12521</v>
      </c>
      <c r="J243" s="273">
        <v>671</v>
      </c>
      <c r="K243" s="273">
        <v>2612</v>
      </c>
      <c r="L243" s="273" t="s">
        <v>66</v>
      </c>
      <c r="M243" s="273">
        <v>336.83319999999998</v>
      </c>
      <c r="N243" s="273" t="s">
        <v>67</v>
      </c>
      <c r="P243" s="273" t="s">
        <v>92</v>
      </c>
      <c r="Q243" s="273" t="s">
        <v>69</v>
      </c>
      <c r="R243" s="273" t="s">
        <v>70</v>
      </c>
      <c r="S243" s="273" t="s">
        <v>834</v>
      </c>
      <c r="T243" s="273" t="s">
        <v>835</v>
      </c>
      <c r="U243" s="273" t="s">
        <v>73</v>
      </c>
      <c r="V243" s="273" t="s">
        <v>836</v>
      </c>
      <c r="W243" s="273">
        <v>241253</v>
      </c>
      <c r="X243" s="273" t="s">
        <v>64</v>
      </c>
      <c r="Y243" s="273" t="s">
        <v>63</v>
      </c>
      <c r="Z243" s="273" t="s">
        <v>221</v>
      </c>
      <c r="AA243" s="273" t="s">
        <v>221</v>
      </c>
      <c r="AB243" s="274">
        <v>45047</v>
      </c>
      <c r="AC243" s="273">
        <v>12162</v>
      </c>
      <c r="AD243" s="273">
        <v>17</v>
      </c>
      <c r="AE243" s="273">
        <v>0.435</v>
      </c>
      <c r="AF243" s="273" t="s">
        <v>90</v>
      </c>
      <c r="AG243" s="273" t="s">
        <v>995</v>
      </c>
      <c r="AH243" s="273" t="s">
        <v>996</v>
      </c>
      <c r="AI243" s="273" t="s">
        <v>123</v>
      </c>
      <c r="AJ243" s="273" t="s">
        <v>200</v>
      </c>
      <c r="AK243" s="273">
        <v>181861</v>
      </c>
      <c r="AL243" s="273" t="s">
        <v>83</v>
      </c>
      <c r="AM243" s="273" t="s">
        <v>404</v>
      </c>
      <c r="AN243" s="273" t="s">
        <v>456</v>
      </c>
      <c r="AO243" s="273" t="s">
        <v>744</v>
      </c>
      <c r="AP243" s="274">
        <v>45108</v>
      </c>
      <c r="AQ243" s="273">
        <v>15663</v>
      </c>
      <c r="AR243" s="273">
        <v>740</v>
      </c>
      <c r="AU243" s="273" t="s">
        <v>108</v>
      </c>
      <c r="BG243" s="273">
        <v>285304</v>
      </c>
      <c r="BH243" s="273" t="s">
        <v>64</v>
      </c>
      <c r="BI243" s="273" t="s">
        <v>75</v>
      </c>
      <c r="BJ243" s="273" t="s">
        <v>308</v>
      </c>
      <c r="BK243" s="273" t="s">
        <v>308</v>
      </c>
      <c r="BL243" s="274">
        <v>44927</v>
      </c>
      <c r="BM243" s="273">
        <v>11797</v>
      </c>
      <c r="BN243" s="273">
        <v>31</v>
      </c>
      <c r="BO243" s="273">
        <v>5380</v>
      </c>
      <c r="BP243" s="273" t="s">
        <v>80</v>
      </c>
      <c r="BQ243" s="273">
        <v>2576.8625000000002</v>
      </c>
      <c r="BR243" s="273" t="s">
        <v>81</v>
      </c>
      <c r="BS243" s="273" t="s">
        <v>1068</v>
      </c>
      <c r="BT243" s="273">
        <v>0</v>
      </c>
      <c r="BU243" s="273">
        <v>156573</v>
      </c>
      <c r="BV243" s="279" t="s">
        <v>83</v>
      </c>
      <c r="BW243" s="280" t="s">
        <v>63</v>
      </c>
      <c r="BX243" s="280" t="s">
        <v>172</v>
      </c>
      <c r="BY243" s="280" t="s">
        <v>184</v>
      </c>
      <c r="BZ243" s="280" t="s">
        <v>86</v>
      </c>
      <c r="CA243" s="280" t="s">
        <v>87</v>
      </c>
      <c r="CB243" s="280" t="s">
        <v>88</v>
      </c>
      <c r="CC243" s="280" t="s">
        <v>89</v>
      </c>
      <c r="CD243" s="281">
        <v>3</v>
      </c>
      <c r="CE243" s="277">
        <v>44927</v>
      </c>
      <c r="CF243" s="280">
        <v>476</v>
      </c>
      <c r="CG243" s="280" t="s">
        <v>90</v>
      </c>
      <c r="CH243" s="280">
        <v>476</v>
      </c>
      <c r="CI243" s="280" t="s">
        <v>80</v>
      </c>
      <c r="CJ243" s="280"/>
      <c r="CK243" s="280"/>
      <c r="CL243" s="280"/>
      <c r="CM243" s="280" t="s">
        <v>73</v>
      </c>
      <c r="CN243" s="280">
        <v>3</v>
      </c>
    </row>
    <row r="244" spans="1:92">
      <c r="A244" s="273">
        <v>862</v>
      </c>
      <c r="B244" s="273" t="s">
        <v>1069</v>
      </c>
      <c r="C244" s="273" t="s">
        <v>1070</v>
      </c>
      <c r="D244" s="273" t="s">
        <v>83</v>
      </c>
      <c r="E244" s="273" t="s">
        <v>194</v>
      </c>
      <c r="F244" s="273" t="s">
        <v>385</v>
      </c>
      <c r="G244" s="273" t="s">
        <v>766</v>
      </c>
      <c r="H244" s="274">
        <v>45017</v>
      </c>
      <c r="I244" s="273">
        <v>11700</v>
      </c>
      <c r="J244" s="273">
        <v>769</v>
      </c>
      <c r="W244" s="273">
        <v>153187</v>
      </c>
      <c r="X244" s="273" t="s">
        <v>64</v>
      </c>
      <c r="Y244" s="273" t="s">
        <v>63</v>
      </c>
      <c r="Z244" s="273" t="s">
        <v>221</v>
      </c>
      <c r="AA244" s="273" t="s">
        <v>221</v>
      </c>
      <c r="AB244" s="274">
        <v>45047</v>
      </c>
      <c r="AC244" s="273">
        <v>12162</v>
      </c>
      <c r="AD244" s="273">
        <v>17</v>
      </c>
      <c r="AE244" s="273">
        <v>0.151</v>
      </c>
      <c r="AF244" s="273" t="s">
        <v>90</v>
      </c>
      <c r="AG244" s="273" t="s">
        <v>998</v>
      </c>
      <c r="AH244" s="273" t="s">
        <v>999</v>
      </c>
      <c r="AI244" s="273" t="s">
        <v>123</v>
      </c>
      <c r="AJ244" s="273" t="s">
        <v>200</v>
      </c>
      <c r="AK244" s="273">
        <v>181867</v>
      </c>
      <c r="AL244" s="273" t="s">
        <v>83</v>
      </c>
      <c r="AM244" s="273" t="s">
        <v>404</v>
      </c>
      <c r="AN244" s="273" t="s">
        <v>456</v>
      </c>
      <c r="AO244" s="273" t="s">
        <v>744</v>
      </c>
      <c r="AP244" s="274">
        <v>45200</v>
      </c>
      <c r="AQ244" s="273">
        <v>15218</v>
      </c>
      <c r="AR244" s="273">
        <v>740</v>
      </c>
      <c r="AU244" s="273" t="s">
        <v>108</v>
      </c>
      <c r="BG244" s="273">
        <v>282360</v>
      </c>
      <c r="BH244" s="273" t="s">
        <v>64</v>
      </c>
      <c r="BI244" s="273" t="s">
        <v>75</v>
      </c>
      <c r="BJ244" s="273" t="s">
        <v>308</v>
      </c>
      <c r="BK244" s="273" t="s">
        <v>308</v>
      </c>
      <c r="BL244" s="274">
        <v>44927</v>
      </c>
      <c r="BM244" s="273">
        <v>11797</v>
      </c>
      <c r="BN244" s="273">
        <v>31</v>
      </c>
      <c r="BO244" s="273">
        <v>1950</v>
      </c>
      <c r="BP244" s="273" t="s">
        <v>80</v>
      </c>
      <c r="BQ244" s="273">
        <v>933.94375000000002</v>
      </c>
      <c r="BR244" s="273" t="s">
        <v>81</v>
      </c>
      <c r="BS244" s="273" t="s">
        <v>1071</v>
      </c>
      <c r="BT244" s="273">
        <v>512</v>
      </c>
      <c r="BU244" s="273">
        <v>169306</v>
      </c>
      <c r="BV244" s="336" t="s">
        <v>83</v>
      </c>
      <c r="BW244" s="337" t="s">
        <v>63</v>
      </c>
      <c r="BX244" s="337" t="s">
        <v>172</v>
      </c>
      <c r="BY244" s="337" t="s">
        <v>184</v>
      </c>
      <c r="BZ244" s="337" t="s">
        <v>86</v>
      </c>
      <c r="CA244" s="337" t="s">
        <v>87</v>
      </c>
      <c r="CB244" s="337" t="s">
        <v>88</v>
      </c>
      <c r="CC244" s="337" t="s">
        <v>89</v>
      </c>
      <c r="CD244" s="338">
        <v>3</v>
      </c>
      <c r="CE244" s="335">
        <v>44958</v>
      </c>
      <c r="CF244" s="337">
        <v>413</v>
      </c>
      <c r="CG244" s="337" t="s">
        <v>90</v>
      </c>
      <c r="CH244" s="337">
        <v>413</v>
      </c>
      <c r="CI244" s="337" t="s">
        <v>80</v>
      </c>
      <c r="CJ244" s="337"/>
      <c r="CK244" s="337"/>
      <c r="CL244" s="337"/>
      <c r="CM244" s="337" t="s">
        <v>73</v>
      </c>
      <c r="CN244" s="337">
        <v>3</v>
      </c>
    </row>
    <row r="245" spans="1:92">
      <c r="A245" s="273">
        <v>863</v>
      </c>
      <c r="B245" s="273" t="s">
        <v>1072</v>
      </c>
      <c r="C245" s="273" t="s">
        <v>144</v>
      </c>
      <c r="D245" s="273" t="s">
        <v>83</v>
      </c>
      <c r="E245" s="273" t="s">
        <v>194</v>
      </c>
      <c r="F245" s="273" t="s">
        <v>385</v>
      </c>
      <c r="G245" s="273" t="s">
        <v>766</v>
      </c>
      <c r="H245" s="274">
        <v>45017</v>
      </c>
      <c r="I245" s="273">
        <v>11700</v>
      </c>
      <c r="J245" s="273">
        <v>769</v>
      </c>
      <c r="K245" s="273">
        <v>0</v>
      </c>
      <c r="L245" s="273" t="s">
        <v>66</v>
      </c>
      <c r="N245" s="273" t="s">
        <v>107</v>
      </c>
      <c r="W245" s="273">
        <v>153212</v>
      </c>
      <c r="X245" s="273" t="s">
        <v>64</v>
      </c>
      <c r="Y245" s="273" t="s">
        <v>63</v>
      </c>
      <c r="Z245" s="273" t="s">
        <v>221</v>
      </c>
      <c r="AA245" s="273" t="s">
        <v>221</v>
      </c>
      <c r="AB245" s="274">
        <v>45047</v>
      </c>
      <c r="AC245" s="273">
        <v>12162</v>
      </c>
      <c r="AD245" s="273">
        <v>17</v>
      </c>
      <c r="AE245" s="273">
        <v>0</v>
      </c>
      <c r="AF245" s="273" t="s">
        <v>90</v>
      </c>
      <c r="AG245" s="273" t="s">
        <v>1005</v>
      </c>
      <c r="AH245" s="273" t="s">
        <v>1006</v>
      </c>
      <c r="AI245" s="273" t="s">
        <v>123</v>
      </c>
      <c r="AJ245" s="273" t="s">
        <v>200</v>
      </c>
      <c r="AK245" s="273">
        <v>181873</v>
      </c>
      <c r="AL245" s="273" t="s">
        <v>83</v>
      </c>
      <c r="AM245" s="273" t="s">
        <v>404</v>
      </c>
      <c r="AN245" s="273" t="s">
        <v>596</v>
      </c>
      <c r="AO245" s="273" t="s">
        <v>721</v>
      </c>
      <c r="AP245" s="274">
        <v>44927</v>
      </c>
      <c r="AQ245" s="273">
        <v>14776</v>
      </c>
      <c r="AR245" s="273">
        <v>734</v>
      </c>
      <c r="AS245" s="273">
        <v>6397</v>
      </c>
      <c r="AT245" s="273" t="s">
        <v>1073</v>
      </c>
      <c r="AU245" s="273" t="s">
        <v>970</v>
      </c>
      <c r="AV245" s="273" t="s">
        <v>146</v>
      </c>
      <c r="AW245" s="273">
        <v>0</v>
      </c>
      <c r="AX245" s="273" t="s">
        <v>1074</v>
      </c>
      <c r="AY245" s="273" t="s">
        <v>122</v>
      </c>
      <c r="AZ245" s="273" t="s">
        <v>149</v>
      </c>
      <c r="BG245" s="273">
        <v>277502</v>
      </c>
      <c r="BH245" s="273" t="s">
        <v>64</v>
      </c>
      <c r="BI245" s="273" t="s">
        <v>75</v>
      </c>
      <c r="BJ245" s="273" t="s">
        <v>308</v>
      </c>
      <c r="BK245" s="273" t="s">
        <v>308</v>
      </c>
      <c r="BL245" s="274">
        <v>44927</v>
      </c>
      <c r="BM245" s="273">
        <v>11797</v>
      </c>
      <c r="BN245" s="273">
        <v>31</v>
      </c>
      <c r="BO245" s="273">
        <v>830</v>
      </c>
      <c r="BP245" s="273" t="s">
        <v>80</v>
      </c>
      <c r="BQ245" s="273">
        <v>406.8125</v>
      </c>
      <c r="BR245" s="273" t="s">
        <v>81</v>
      </c>
      <c r="BS245" s="273" t="s">
        <v>1075</v>
      </c>
      <c r="BT245" s="273">
        <v>0</v>
      </c>
      <c r="BU245" s="273">
        <v>169313</v>
      </c>
      <c r="BV245" s="279" t="s">
        <v>83</v>
      </c>
      <c r="BW245" s="280" t="s">
        <v>63</v>
      </c>
      <c r="BX245" s="280" t="s">
        <v>172</v>
      </c>
      <c r="BY245" s="280" t="s">
        <v>184</v>
      </c>
      <c r="BZ245" s="280" t="s">
        <v>86</v>
      </c>
      <c r="CA245" s="280" t="s">
        <v>87</v>
      </c>
      <c r="CB245" s="280" t="s">
        <v>179</v>
      </c>
      <c r="CC245" s="280" t="s">
        <v>180</v>
      </c>
      <c r="CD245" s="281">
        <v>1</v>
      </c>
      <c r="CE245" s="277">
        <v>45017</v>
      </c>
      <c r="CF245" s="280"/>
      <c r="CG245" s="280" t="s">
        <v>181</v>
      </c>
      <c r="CH245" s="280"/>
      <c r="CI245" s="280" t="s">
        <v>181</v>
      </c>
      <c r="CJ245" s="280" t="s">
        <v>1076</v>
      </c>
      <c r="CK245" s="280"/>
      <c r="CL245" s="280"/>
      <c r="CM245" s="280" t="s">
        <v>73</v>
      </c>
      <c r="CN245" s="280">
        <v>3</v>
      </c>
    </row>
    <row r="246" spans="1:92">
      <c r="A246" s="273">
        <v>864</v>
      </c>
      <c r="B246" s="273" t="s">
        <v>1077</v>
      </c>
      <c r="C246" s="273" t="s">
        <v>76</v>
      </c>
      <c r="D246" s="273" t="s">
        <v>83</v>
      </c>
      <c r="E246" s="273" t="s">
        <v>194</v>
      </c>
      <c r="F246" s="273" t="s">
        <v>385</v>
      </c>
      <c r="G246" s="273" t="s">
        <v>766</v>
      </c>
      <c r="H246" s="274">
        <v>45017</v>
      </c>
      <c r="I246" s="273">
        <v>11700</v>
      </c>
      <c r="J246" s="273">
        <v>769</v>
      </c>
      <c r="K246" s="273">
        <v>2791</v>
      </c>
      <c r="L246" s="273" t="s">
        <v>66</v>
      </c>
      <c r="M246" s="273">
        <v>425.07</v>
      </c>
      <c r="N246" s="273" t="s">
        <v>115</v>
      </c>
      <c r="W246" s="273">
        <v>153211</v>
      </c>
      <c r="X246" s="273" t="s">
        <v>64</v>
      </c>
      <c r="Y246" s="273" t="s">
        <v>63</v>
      </c>
      <c r="Z246" s="273" t="s">
        <v>221</v>
      </c>
      <c r="AA246" s="273" t="s">
        <v>221</v>
      </c>
      <c r="AB246" s="274">
        <v>45047</v>
      </c>
      <c r="AC246" s="273">
        <v>12162</v>
      </c>
      <c r="AD246" s="273">
        <v>17</v>
      </c>
      <c r="AE246" s="273">
        <v>5.0000000000000001E-3</v>
      </c>
      <c r="AF246" s="273" t="s">
        <v>90</v>
      </c>
      <c r="AG246" s="273" t="s">
        <v>1015</v>
      </c>
      <c r="AH246" s="273" t="s">
        <v>1016</v>
      </c>
      <c r="AI246" s="273" t="s">
        <v>123</v>
      </c>
      <c r="AJ246" s="273" t="s">
        <v>200</v>
      </c>
      <c r="AK246" s="273">
        <v>181879</v>
      </c>
      <c r="AL246" s="273" t="s">
        <v>83</v>
      </c>
      <c r="AM246" s="273" t="s">
        <v>404</v>
      </c>
      <c r="AN246" s="273" t="s">
        <v>725</v>
      </c>
      <c r="AO246" s="273" t="s">
        <v>729</v>
      </c>
      <c r="AP246" s="274">
        <v>44927</v>
      </c>
      <c r="AQ246" s="273">
        <v>14777</v>
      </c>
      <c r="AR246" s="273">
        <v>736</v>
      </c>
      <c r="AU246" s="273" t="s">
        <v>108</v>
      </c>
      <c r="BG246" s="273">
        <v>277509</v>
      </c>
      <c r="BH246" s="273" t="s">
        <v>64</v>
      </c>
      <c r="BI246" s="273" t="s">
        <v>75</v>
      </c>
      <c r="BJ246" s="273" t="s">
        <v>308</v>
      </c>
      <c r="BK246" s="273" t="s">
        <v>308</v>
      </c>
      <c r="BL246" s="274">
        <v>44927</v>
      </c>
      <c r="BM246" s="273">
        <v>11797</v>
      </c>
      <c r="BN246" s="273">
        <v>31</v>
      </c>
      <c r="BO246" s="273">
        <v>7500</v>
      </c>
      <c r="BP246" s="273" t="s">
        <v>80</v>
      </c>
      <c r="BQ246" s="273">
        <v>3352.96875</v>
      </c>
      <c r="BR246" s="273" t="s">
        <v>81</v>
      </c>
      <c r="BS246" s="273" t="s">
        <v>1078</v>
      </c>
      <c r="BT246" s="273">
        <v>0</v>
      </c>
      <c r="BU246" s="273">
        <v>169496</v>
      </c>
      <c r="BV246" s="336" t="s">
        <v>83</v>
      </c>
      <c r="BW246" s="337" t="s">
        <v>63</v>
      </c>
      <c r="BX246" s="337" t="s">
        <v>172</v>
      </c>
      <c r="BY246" s="337" t="s">
        <v>184</v>
      </c>
      <c r="BZ246" s="337" t="s">
        <v>138</v>
      </c>
      <c r="CA246" s="337" t="s">
        <v>139</v>
      </c>
      <c r="CB246" s="337" t="s">
        <v>190</v>
      </c>
      <c r="CC246" s="337" t="s">
        <v>191</v>
      </c>
      <c r="CD246" s="338">
        <v>8</v>
      </c>
      <c r="CE246" s="335">
        <v>45017</v>
      </c>
      <c r="CF246" s="337">
        <v>0</v>
      </c>
      <c r="CG246" s="337" t="s">
        <v>90</v>
      </c>
      <c r="CH246" s="337">
        <v>0</v>
      </c>
      <c r="CI246" s="337" t="s">
        <v>80</v>
      </c>
      <c r="CJ246" s="337"/>
      <c r="CK246" s="337"/>
      <c r="CL246" s="337"/>
      <c r="CM246" s="337" t="s">
        <v>73</v>
      </c>
      <c r="CN246" s="337">
        <v>3</v>
      </c>
    </row>
    <row r="247" spans="1:92">
      <c r="A247" s="273">
        <v>865</v>
      </c>
      <c r="B247" s="273" t="s">
        <v>1079</v>
      </c>
      <c r="C247" s="273" t="s">
        <v>956</v>
      </c>
      <c r="D247" s="273" t="s">
        <v>83</v>
      </c>
      <c r="E247" s="273" t="s">
        <v>194</v>
      </c>
      <c r="F247" s="273" t="s">
        <v>385</v>
      </c>
      <c r="G247" s="273" t="s">
        <v>766</v>
      </c>
      <c r="H247" s="274">
        <v>45047</v>
      </c>
      <c r="I247" s="273">
        <v>12316</v>
      </c>
      <c r="J247" s="273">
        <v>769</v>
      </c>
      <c r="W247" s="273">
        <v>178706</v>
      </c>
      <c r="X247" s="273" t="s">
        <v>64</v>
      </c>
      <c r="Y247" s="273" t="s">
        <v>63</v>
      </c>
      <c r="Z247" s="273" t="s">
        <v>221</v>
      </c>
      <c r="AA247" s="273" t="s">
        <v>221</v>
      </c>
      <c r="AB247" s="274">
        <v>45170</v>
      </c>
      <c r="AC247" s="273">
        <v>13702</v>
      </c>
      <c r="AD247" s="273">
        <v>17</v>
      </c>
      <c r="AE247" s="273">
        <v>1.2E-2</v>
      </c>
      <c r="AF247" s="273" t="s">
        <v>90</v>
      </c>
      <c r="AG247" s="273" t="s">
        <v>1015</v>
      </c>
      <c r="AH247" s="273" t="s">
        <v>1016</v>
      </c>
      <c r="AI247" s="273" t="s">
        <v>123</v>
      </c>
      <c r="AJ247" s="273" t="s">
        <v>200</v>
      </c>
      <c r="AK247" s="273">
        <v>239211</v>
      </c>
      <c r="AL247" s="273" t="s">
        <v>83</v>
      </c>
      <c r="AM247" s="273" t="s">
        <v>404</v>
      </c>
      <c r="AN247" s="273" t="s">
        <v>725</v>
      </c>
      <c r="AO247" s="273" t="s">
        <v>729</v>
      </c>
      <c r="AP247" s="274">
        <v>44927</v>
      </c>
      <c r="AQ247" s="273">
        <v>15361</v>
      </c>
      <c r="AR247" s="273">
        <v>736</v>
      </c>
      <c r="AU247" s="273" t="s">
        <v>108</v>
      </c>
      <c r="BG247" s="273">
        <v>283765</v>
      </c>
      <c r="BH247" s="273" t="s">
        <v>64</v>
      </c>
      <c r="BI247" s="273" t="s">
        <v>75</v>
      </c>
      <c r="BJ247" s="273" t="s">
        <v>308</v>
      </c>
      <c r="BK247" s="273" t="s">
        <v>308</v>
      </c>
      <c r="BL247" s="274">
        <v>44958</v>
      </c>
      <c r="BM247" s="273">
        <v>11835</v>
      </c>
      <c r="BN247" s="273">
        <v>31</v>
      </c>
      <c r="BO247" s="273">
        <v>6830</v>
      </c>
      <c r="BP247" s="273" t="s">
        <v>80</v>
      </c>
      <c r="BQ247" s="273">
        <v>3271.4625000000001</v>
      </c>
      <c r="BR247" s="273" t="s">
        <v>81</v>
      </c>
      <c r="BS247" s="273" t="s">
        <v>1068</v>
      </c>
      <c r="BT247" s="273">
        <v>0</v>
      </c>
      <c r="BU247" s="273">
        <v>157295</v>
      </c>
      <c r="BV247" s="279" t="s">
        <v>83</v>
      </c>
      <c r="BW247" s="280" t="s">
        <v>63</v>
      </c>
      <c r="BX247" s="280" t="s">
        <v>172</v>
      </c>
      <c r="BY247" s="280" t="s">
        <v>184</v>
      </c>
      <c r="BZ247" s="280" t="s">
        <v>86</v>
      </c>
      <c r="CA247" s="280" t="s">
        <v>87</v>
      </c>
      <c r="CB247" s="280" t="s">
        <v>217</v>
      </c>
      <c r="CC247" s="280" t="s">
        <v>218</v>
      </c>
      <c r="CD247" s="281">
        <v>2</v>
      </c>
      <c r="CE247" s="277">
        <v>45017</v>
      </c>
      <c r="CF247" s="280"/>
      <c r="CG247" s="280" t="s">
        <v>181</v>
      </c>
      <c r="CH247" s="280"/>
      <c r="CI247" s="280" t="s">
        <v>181</v>
      </c>
      <c r="CJ247" s="280" t="s">
        <v>1022</v>
      </c>
      <c r="CK247" s="280"/>
      <c r="CL247" s="280"/>
      <c r="CM247" s="280" t="s">
        <v>73</v>
      </c>
      <c r="CN247" s="280">
        <v>3</v>
      </c>
    </row>
    <row r="248" spans="1:92">
      <c r="A248" s="273">
        <v>866</v>
      </c>
      <c r="B248" s="273" t="s">
        <v>1080</v>
      </c>
      <c r="C248" s="273" t="s">
        <v>1081</v>
      </c>
      <c r="D248" s="273" t="s">
        <v>83</v>
      </c>
      <c r="E248" s="273" t="s">
        <v>194</v>
      </c>
      <c r="F248" s="273" t="s">
        <v>385</v>
      </c>
      <c r="G248" s="273" t="s">
        <v>766</v>
      </c>
      <c r="H248" s="274">
        <v>45047</v>
      </c>
      <c r="I248" s="273">
        <v>12316</v>
      </c>
      <c r="J248" s="273">
        <v>769</v>
      </c>
      <c r="K248" s="273">
        <v>0</v>
      </c>
      <c r="L248" s="273" t="s">
        <v>66</v>
      </c>
      <c r="N248" s="273" t="s">
        <v>107</v>
      </c>
      <c r="W248" s="273">
        <v>178731</v>
      </c>
      <c r="X248" s="273" t="s">
        <v>64</v>
      </c>
      <c r="Y248" s="273" t="s">
        <v>63</v>
      </c>
      <c r="Z248" s="273" t="s">
        <v>221</v>
      </c>
      <c r="AA248" s="273" t="s">
        <v>221</v>
      </c>
      <c r="AB248" s="274">
        <v>45170</v>
      </c>
      <c r="AC248" s="273">
        <v>13702</v>
      </c>
      <c r="AD248" s="273">
        <v>17</v>
      </c>
      <c r="AE248" s="273">
        <v>1.4999999999999999E-2</v>
      </c>
      <c r="AF248" s="273" t="s">
        <v>90</v>
      </c>
      <c r="AG248" s="273" t="s">
        <v>1015</v>
      </c>
      <c r="AH248" s="273" t="s">
        <v>1019</v>
      </c>
      <c r="AI248" s="273" t="s">
        <v>123</v>
      </c>
      <c r="AJ248" s="273" t="s">
        <v>200</v>
      </c>
      <c r="AK248" s="273">
        <v>239217</v>
      </c>
      <c r="AL248" s="273" t="s">
        <v>83</v>
      </c>
      <c r="AM248" s="273" t="s">
        <v>404</v>
      </c>
      <c r="AN248" s="273" t="s">
        <v>725</v>
      </c>
      <c r="AO248" s="273" t="s">
        <v>729</v>
      </c>
      <c r="AP248" s="274">
        <v>44927</v>
      </c>
      <c r="AQ248" s="273">
        <v>15511</v>
      </c>
      <c r="AR248" s="273">
        <v>736</v>
      </c>
      <c r="AU248" s="273" t="s">
        <v>108</v>
      </c>
      <c r="BG248" s="273">
        <v>284696</v>
      </c>
      <c r="BH248" s="273" t="s">
        <v>64</v>
      </c>
      <c r="BI248" s="273" t="s">
        <v>75</v>
      </c>
      <c r="BJ248" s="273" t="s">
        <v>308</v>
      </c>
      <c r="BK248" s="273" t="s">
        <v>308</v>
      </c>
      <c r="BL248" s="274">
        <v>44958</v>
      </c>
      <c r="BM248" s="273">
        <v>11835</v>
      </c>
      <c r="BN248" s="273">
        <v>31</v>
      </c>
      <c r="BO248" s="273">
        <v>3090</v>
      </c>
      <c r="BP248" s="273" t="s">
        <v>80</v>
      </c>
      <c r="BQ248" s="273">
        <v>1480.05</v>
      </c>
      <c r="BR248" s="273" t="s">
        <v>81</v>
      </c>
      <c r="BS248" s="273" t="s">
        <v>1071</v>
      </c>
      <c r="BT248" s="273">
        <v>860</v>
      </c>
      <c r="BU248" s="273">
        <v>170407</v>
      </c>
      <c r="BV248" s="336" t="s">
        <v>83</v>
      </c>
      <c r="BW248" s="337" t="s">
        <v>63</v>
      </c>
      <c r="BX248" s="337" t="s">
        <v>172</v>
      </c>
      <c r="BY248" s="337" t="s">
        <v>184</v>
      </c>
      <c r="BZ248" s="337" t="s">
        <v>204</v>
      </c>
      <c r="CA248" s="337" t="s">
        <v>205</v>
      </c>
      <c r="CB248" s="337" t="s">
        <v>206</v>
      </c>
      <c r="CC248" s="337" t="s">
        <v>207</v>
      </c>
      <c r="CD248" s="338">
        <v>0</v>
      </c>
      <c r="CE248" s="335">
        <v>45017</v>
      </c>
      <c r="CF248" s="337"/>
      <c r="CG248" s="337" t="s">
        <v>181</v>
      </c>
      <c r="CH248" s="337"/>
      <c r="CI248" s="337" t="s">
        <v>208</v>
      </c>
      <c r="CJ248" s="337" t="s">
        <v>209</v>
      </c>
      <c r="CK248" s="337"/>
      <c r="CL248" s="337"/>
      <c r="CM248" s="337" t="s">
        <v>73</v>
      </c>
      <c r="CN248" s="337">
        <v>3</v>
      </c>
    </row>
    <row r="249" spans="1:92">
      <c r="A249" s="273">
        <v>867</v>
      </c>
      <c r="B249" s="273" t="s">
        <v>1082</v>
      </c>
      <c r="C249" s="273" t="s">
        <v>1083</v>
      </c>
      <c r="D249" s="273" t="s">
        <v>83</v>
      </c>
      <c r="E249" s="273" t="s">
        <v>194</v>
      </c>
      <c r="F249" s="273" t="s">
        <v>385</v>
      </c>
      <c r="G249" s="273" t="s">
        <v>766</v>
      </c>
      <c r="H249" s="274">
        <v>45047</v>
      </c>
      <c r="I249" s="273">
        <v>12316</v>
      </c>
      <c r="J249" s="273">
        <v>769</v>
      </c>
      <c r="K249" s="273">
        <v>2339</v>
      </c>
      <c r="L249" s="273" t="s">
        <v>66</v>
      </c>
      <c r="M249" s="273">
        <v>380.56</v>
      </c>
      <c r="N249" s="273" t="s">
        <v>115</v>
      </c>
      <c r="W249" s="273">
        <v>178730</v>
      </c>
      <c r="X249" s="273" t="s">
        <v>64</v>
      </c>
      <c r="Y249" s="273" t="s">
        <v>63</v>
      </c>
      <c r="Z249" s="273" t="s">
        <v>221</v>
      </c>
      <c r="AA249" s="273" t="s">
        <v>221</v>
      </c>
      <c r="AB249" s="274">
        <v>45170</v>
      </c>
      <c r="AC249" s="273">
        <v>13702</v>
      </c>
      <c r="AD249" s="273">
        <v>17</v>
      </c>
      <c r="AE249" s="273">
        <v>0.36399999999999999</v>
      </c>
      <c r="AF249" s="273" t="s">
        <v>90</v>
      </c>
      <c r="AG249" s="273" t="s">
        <v>795</v>
      </c>
      <c r="AH249" s="273" t="s">
        <v>1021</v>
      </c>
      <c r="AI249" s="273" t="s">
        <v>123</v>
      </c>
      <c r="AJ249" s="273" t="s">
        <v>200</v>
      </c>
      <c r="AK249" s="273">
        <v>239223</v>
      </c>
      <c r="AL249" s="273" t="s">
        <v>83</v>
      </c>
      <c r="AM249" s="273" t="s">
        <v>404</v>
      </c>
      <c r="AN249" s="273" t="s">
        <v>725</v>
      </c>
      <c r="AO249" s="273" t="s">
        <v>729</v>
      </c>
      <c r="AP249" s="274">
        <v>45017</v>
      </c>
      <c r="AQ249" s="273">
        <v>14923</v>
      </c>
      <c r="AR249" s="273">
        <v>736</v>
      </c>
      <c r="AU249" s="273" t="s">
        <v>108</v>
      </c>
      <c r="BG249" s="273">
        <v>279115</v>
      </c>
      <c r="BH249" s="273" t="s">
        <v>64</v>
      </c>
      <c r="BI249" s="273" t="s">
        <v>75</v>
      </c>
      <c r="BJ249" s="273" t="s">
        <v>308</v>
      </c>
      <c r="BK249" s="273" t="s">
        <v>308</v>
      </c>
      <c r="BL249" s="274">
        <v>44958</v>
      </c>
      <c r="BM249" s="273">
        <v>11835</v>
      </c>
      <c r="BN249" s="273">
        <v>31</v>
      </c>
      <c r="BO249" s="273">
        <v>890</v>
      </c>
      <c r="BP249" s="273" t="s">
        <v>80</v>
      </c>
      <c r="BQ249" s="273">
        <v>436.28125</v>
      </c>
      <c r="BR249" s="273" t="s">
        <v>81</v>
      </c>
      <c r="BS249" s="273" t="s">
        <v>1075</v>
      </c>
      <c r="BT249" s="273">
        <v>0</v>
      </c>
      <c r="BU249" s="273">
        <v>170414</v>
      </c>
      <c r="BV249" s="279" t="s">
        <v>83</v>
      </c>
      <c r="BW249" s="280" t="s">
        <v>63</v>
      </c>
      <c r="BX249" s="280" t="s">
        <v>172</v>
      </c>
      <c r="BY249" s="280" t="s">
        <v>184</v>
      </c>
      <c r="BZ249" s="280" t="s">
        <v>86</v>
      </c>
      <c r="CA249" s="280" t="s">
        <v>87</v>
      </c>
      <c r="CB249" s="280" t="s">
        <v>225</v>
      </c>
      <c r="CC249" s="280" t="s">
        <v>226</v>
      </c>
      <c r="CD249" s="281">
        <v>5</v>
      </c>
      <c r="CE249" s="277">
        <v>45017</v>
      </c>
      <c r="CF249" s="280">
        <v>0</v>
      </c>
      <c r="CG249" s="280" t="s">
        <v>90</v>
      </c>
      <c r="CH249" s="280">
        <v>0</v>
      </c>
      <c r="CI249" s="280" t="s">
        <v>80</v>
      </c>
      <c r="CJ249" s="280"/>
      <c r="CK249" s="280"/>
      <c r="CL249" s="280"/>
      <c r="CM249" s="280" t="s">
        <v>73</v>
      </c>
      <c r="CN249" s="280">
        <v>3</v>
      </c>
    </row>
    <row r="250" spans="1:92">
      <c r="A250" s="273">
        <v>868</v>
      </c>
      <c r="B250" s="273" t="s">
        <v>1084</v>
      </c>
      <c r="C250" s="273" t="s">
        <v>1085</v>
      </c>
      <c r="D250" s="273" t="s">
        <v>83</v>
      </c>
      <c r="E250" s="273" t="s">
        <v>194</v>
      </c>
      <c r="F250" s="273" t="s">
        <v>385</v>
      </c>
      <c r="G250" s="273" t="s">
        <v>766</v>
      </c>
      <c r="H250" s="274">
        <v>45078</v>
      </c>
      <c r="I250" s="273">
        <v>12585</v>
      </c>
      <c r="J250" s="273">
        <v>769</v>
      </c>
      <c r="W250" s="273">
        <v>190542</v>
      </c>
      <c r="X250" s="273" t="s">
        <v>64</v>
      </c>
      <c r="Y250" s="273" t="s">
        <v>63</v>
      </c>
      <c r="Z250" s="273" t="s">
        <v>221</v>
      </c>
      <c r="AA250" s="273" t="s">
        <v>221</v>
      </c>
      <c r="AB250" s="274">
        <v>45170</v>
      </c>
      <c r="AC250" s="273">
        <v>13702</v>
      </c>
      <c r="AD250" s="273">
        <v>17</v>
      </c>
      <c r="AE250" s="273">
        <v>1.49</v>
      </c>
      <c r="AF250" s="273" t="s">
        <v>90</v>
      </c>
      <c r="AG250" s="273" t="s">
        <v>1026</v>
      </c>
      <c r="AH250" s="273" t="s">
        <v>1027</v>
      </c>
      <c r="AI250" s="273" t="s">
        <v>123</v>
      </c>
      <c r="AJ250" s="273" t="s">
        <v>200</v>
      </c>
      <c r="AK250" s="273">
        <v>239229</v>
      </c>
      <c r="AL250" s="273" t="s">
        <v>83</v>
      </c>
      <c r="AM250" s="273" t="s">
        <v>404</v>
      </c>
      <c r="AN250" s="273" t="s">
        <v>725</v>
      </c>
      <c r="AO250" s="273" t="s">
        <v>729</v>
      </c>
      <c r="AP250" s="274">
        <v>45108</v>
      </c>
      <c r="AQ250" s="273">
        <v>15069</v>
      </c>
      <c r="AR250" s="273">
        <v>736</v>
      </c>
      <c r="AU250" s="273" t="s">
        <v>108</v>
      </c>
      <c r="BG250" s="273">
        <v>280721</v>
      </c>
      <c r="BH250" s="273" t="s">
        <v>64</v>
      </c>
      <c r="BI250" s="273" t="s">
        <v>75</v>
      </c>
      <c r="BJ250" s="273" t="s">
        <v>308</v>
      </c>
      <c r="BK250" s="273" t="s">
        <v>308</v>
      </c>
      <c r="BL250" s="274">
        <v>44958</v>
      </c>
      <c r="BM250" s="273">
        <v>11835</v>
      </c>
      <c r="BN250" s="273">
        <v>31</v>
      </c>
      <c r="BO250" s="273">
        <v>8540</v>
      </c>
      <c r="BP250" s="273" t="s">
        <v>80</v>
      </c>
      <c r="BQ250" s="273">
        <v>3817.8562499999998</v>
      </c>
      <c r="BR250" s="273" t="s">
        <v>81</v>
      </c>
      <c r="BS250" s="273" t="s">
        <v>1078</v>
      </c>
      <c r="BT250" s="273">
        <v>0</v>
      </c>
      <c r="BU250" s="273">
        <v>170421</v>
      </c>
      <c r="BV250" s="336" t="s">
        <v>83</v>
      </c>
      <c r="BW250" s="337" t="s">
        <v>63</v>
      </c>
      <c r="BX250" s="337" t="s">
        <v>172</v>
      </c>
      <c r="BY250" s="337" t="s">
        <v>184</v>
      </c>
      <c r="BZ250" s="337" t="s">
        <v>86</v>
      </c>
      <c r="CA250" s="337" t="s">
        <v>87</v>
      </c>
      <c r="CB250" s="337" t="s">
        <v>233</v>
      </c>
      <c r="CC250" s="337" t="s">
        <v>234</v>
      </c>
      <c r="CD250" s="338">
        <v>1</v>
      </c>
      <c r="CE250" s="335">
        <v>45017</v>
      </c>
      <c r="CF250" s="337"/>
      <c r="CG250" s="337" t="s">
        <v>181</v>
      </c>
      <c r="CH250" s="337"/>
      <c r="CI250" s="337" t="s">
        <v>181</v>
      </c>
      <c r="CJ250" s="337" t="s">
        <v>1086</v>
      </c>
      <c r="CK250" s="337"/>
      <c r="CL250" s="337"/>
      <c r="CM250" s="337" t="s">
        <v>73</v>
      </c>
      <c r="CN250" s="337">
        <v>3</v>
      </c>
    </row>
    <row r="251" spans="1:92">
      <c r="A251" s="273">
        <v>869</v>
      </c>
      <c r="B251" s="273" t="s">
        <v>1087</v>
      </c>
      <c r="C251" s="273" t="s">
        <v>597</v>
      </c>
      <c r="D251" s="273" t="s">
        <v>83</v>
      </c>
      <c r="E251" s="273" t="s">
        <v>194</v>
      </c>
      <c r="F251" s="273" t="s">
        <v>385</v>
      </c>
      <c r="G251" s="273" t="s">
        <v>766</v>
      </c>
      <c r="H251" s="274">
        <v>45078</v>
      </c>
      <c r="I251" s="273">
        <v>12585</v>
      </c>
      <c r="J251" s="273">
        <v>769</v>
      </c>
      <c r="K251" s="273">
        <v>0</v>
      </c>
      <c r="L251" s="273" t="s">
        <v>66</v>
      </c>
      <c r="N251" s="273" t="s">
        <v>107</v>
      </c>
      <c r="W251" s="273">
        <v>190567</v>
      </c>
      <c r="X251" s="273" t="s">
        <v>64</v>
      </c>
      <c r="Y251" s="273" t="s">
        <v>63</v>
      </c>
      <c r="Z251" s="273" t="s">
        <v>221</v>
      </c>
      <c r="AA251" s="273" t="s">
        <v>221</v>
      </c>
      <c r="AB251" s="274">
        <v>45170</v>
      </c>
      <c r="AC251" s="273">
        <v>13702</v>
      </c>
      <c r="AD251" s="273">
        <v>17</v>
      </c>
      <c r="AE251" s="273">
        <v>0</v>
      </c>
      <c r="AF251" s="273" t="s">
        <v>90</v>
      </c>
      <c r="AG251" s="273" t="s">
        <v>1030</v>
      </c>
      <c r="AH251" s="273" t="s">
        <v>1031</v>
      </c>
      <c r="AI251" s="273" t="s">
        <v>123</v>
      </c>
      <c r="AJ251" s="273" t="s">
        <v>200</v>
      </c>
      <c r="AK251" s="273">
        <v>239235</v>
      </c>
      <c r="AL251" s="273" t="s">
        <v>83</v>
      </c>
      <c r="AM251" s="273" t="s">
        <v>404</v>
      </c>
      <c r="AN251" s="273" t="s">
        <v>725</v>
      </c>
      <c r="AO251" s="273" t="s">
        <v>729</v>
      </c>
      <c r="AP251" s="274">
        <v>45108</v>
      </c>
      <c r="AQ251" s="273">
        <v>15660</v>
      </c>
      <c r="AR251" s="273">
        <v>736</v>
      </c>
      <c r="AU251" s="273" t="s">
        <v>108</v>
      </c>
      <c r="BG251" s="273">
        <v>285292</v>
      </c>
      <c r="BH251" s="273" t="s">
        <v>64</v>
      </c>
      <c r="BI251" s="273" t="s">
        <v>75</v>
      </c>
      <c r="BJ251" s="273" t="s">
        <v>308</v>
      </c>
      <c r="BK251" s="273" t="s">
        <v>308</v>
      </c>
      <c r="BL251" s="274">
        <v>44986</v>
      </c>
      <c r="BM251" s="273">
        <v>11873</v>
      </c>
      <c r="BN251" s="273">
        <v>31</v>
      </c>
      <c r="BO251" s="273">
        <v>7650</v>
      </c>
      <c r="BP251" s="273" t="s">
        <v>80</v>
      </c>
      <c r="BQ251" s="273">
        <v>3664.1875</v>
      </c>
      <c r="BR251" s="273" t="s">
        <v>81</v>
      </c>
      <c r="BS251" s="273" t="s">
        <v>1068</v>
      </c>
      <c r="BT251" s="273">
        <v>0</v>
      </c>
      <c r="BU251" s="273">
        <v>158017</v>
      </c>
      <c r="BV251" s="279" t="s">
        <v>83</v>
      </c>
      <c r="BW251" s="280" t="s">
        <v>63</v>
      </c>
      <c r="BX251" s="280" t="s">
        <v>172</v>
      </c>
      <c r="BY251" s="280" t="s">
        <v>184</v>
      </c>
      <c r="BZ251" s="280" t="s">
        <v>86</v>
      </c>
      <c r="CA251" s="280" t="s">
        <v>87</v>
      </c>
      <c r="CB251" s="280" t="s">
        <v>233</v>
      </c>
      <c r="CC251" s="280" t="s">
        <v>234</v>
      </c>
      <c r="CD251" s="281">
        <v>1</v>
      </c>
      <c r="CE251" s="277">
        <v>45047</v>
      </c>
      <c r="CF251" s="280"/>
      <c r="CG251" s="280" t="s">
        <v>181</v>
      </c>
      <c r="CH251" s="280"/>
      <c r="CI251" s="280" t="s">
        <v>181</v>
      </c>
      <c r="CJ251" s="280" t="s">
        <v>734</v>
      </c>
      <c r="CK251" s="280"/>
      <c r="CL251" s="280"/>
      <c r="CM251" s="280" t="s">
        <v>73</v>
      </c>
      <c r="CN251" s="280">
        <v>3</v>
      </c>
    </row>
    <row r="252" spans="1:92">
      <c r="A252" s="273">
        <v>870</v>
      </c>
      <c r="B252" s="273" t="s">
        <v>1088</v>
      </c>
      <c r="C252" s="273" t="s">
        <v>767</v>
      </c>
      <c r="D252" s="273" t="s">
        <v>83</v>
      </c>
      <c r="E252" s="273" t="s">
        <v>194</v>
      </c>
      <c r="F252" s="273" t="s">
        <v>385</v>
      </c>
      <c r="G252" s="273" t="s">
        <v>766</v>
      </c>
      <c r="H252" s="274">
        <v>45078</v>
      </c>
      <c r="I252" s="273">
        <v>12585</v>
      </c>
      <c r="J252" s="273">
        <v>769</v>
      </c>
      <c r="K252" s="273">
        <v>3309</v>
      </c>
      <c r="L252" s="273" t="s">
        <v>66</v>
      </c>
      <c r="M252" s="273">
        <v>510.97</v>
      </c>
      <c r="N252" s="273" t="s">
        <v>115</v>
      </c>
      <c r="W252" s="273">
        <v>190566</v>
      </c>
      <c r="X252" s="273" t="s">
        <v>64</v>
      </c>
      <c r="Y252" s="273" t="s">
        <v>63</v>
      </c>
      <c r="Z252" s="273" t="s">
        <v>221</v>
      </c>
      <c r="AA252" s="273" t="s">
        <v>221</v>
      </c>
      <c r="AB252" s="274">
        <v>45170</v>
      </c>
      <c r="AC252" s="273">
        <v>13702</v>
      </c>
      <c r="AD252" s="273">
        <v>17</v>
      </c>
      <c r="AE252" s="273">
        <v>0</v>
      </c>
      <c r="AF252" s="273" t="s">
        <v>90</v>
      </c>
      <c r="AG252" s="273" t="s">
        <v>989</v>
      </c>
      <c r="AH252" s="273" t="s">
        <v>1035</v>
      </c>
      <c r="AI252" s="273" t="s">
        <v>123</v>
      </c>
      <c r="AJ252" s="273" t="s">
        <v>200</v>
      </c>
      <c r="AK252" s="273">
        <v>239241</v>
      </c>
      <c r="AL252" s="273" t="s">
        <v>83</v>
      </c>
      <c r="AM252" s="273" t="s">
        <v>287</v>
      </c>
      <c r="AN252" s="273" t="s">
        <v>484</v>
      </c>
      <c r="AO252" s="273" t="s">
        <v>485</v>
      </c>
      <c r="AP252" s="274">
        <v>45017</v>
      </c>
      <c r="AQ252" s="273">
        <v>14942</v>
      </c>
      <c r="AR252" s="273">
        <v>807</v>
      </c>
      <c r="AU252" s="273" t="s">
        <v>108</v>
      </c>
      <c r="BG252" s="273">
        <v>318615</v>
      </c>
      <c r="BH252" s="273" t="s">
        <v>64</v>
      </c>
      <c r="BI252" s="273" t="s">
        <v>75</v>
      </c>
      <c r="BJ252" s="273" t="s">
        <v>308</v>
      </c>
      <c r="BK252" s="273" t="s">
        <v>308</v>
      </c>
      <c r="BL252" s="274">
        <v>44986</v>
      </c>
      <c r="BM252" s="273">
        <v>11873</v>
      </c>
      <c r="BN252" s="273">
        <v>31</v>
      </c>
      <c r="BO252" s="273">
        <v>3900</v>
      </c>
      <c r="BP252" s="273" t="s">
        <v>80</v>
      </c>
      <c r="BQ252" s="273">
        <v>1868.03125</v>
      </c>
      <c r="BR252" s="273" t="s">
        <v>81</v>
      </c>
      <c r="BS252" s="273" t="s">
        <v>1071</v>
      </c>
      <c r="BT252" s="273">
        <v>1677</v>
      </c>
      <c r="BU252" s="273">
        <v>170447</v>
      </c>
      <c r="BV252" s="336" t="s">
        <v>83</v>
      </c>
      <c r="BW252" s="337" t="s">
        <v>63</v>
      </c>
      <c r="BX252" s="337" t="s">
        <v>172</v>
      </c>
      <c r="BY252" s="337" t="s">
        <v>184</v>
      </c>
      <c r="BZ252" s="337" t="s">
        <v>86</v>
      </c>
      <c r="CA252" s="337" t="s">
        <v>87</v>
      </c>
      <c r="CB252" s="337" t="s">
        <v>225</v>
      </c>
      <c r="CC252" s="337" t="s">
        <v>226</v>
      </c>
      <c r="CD252" s="338">
        <v>5</v>
      </c>
      <c r="CE252" s="335">
        <v>45047</v>
      </c>
      <c r="CF252" s="337">
        <v>0</v>
      </c>
      <c r="CG252" s="337" t="s">
        <v>90</v>
      </c>
      <c r="CH252" s="337">
        <v>0</v>
      </c>
      <c r="CI252" s="337" t="s">
        <v>80</v>
      </c>
      <c r="CJ252" s="337"/>
      <c r="CK252" s="337"/>
      <c r="CL252" s="337"/>
      <c r="CM252" s="337" t="s">
        <v>73</v>
      </c>
      <c r="CN252" s="337">
        <v>3</v>
      </c>
    </row>
    <row r="253" spans="1:92">
      <c r="A253" s="273">
        <v>871</v>
      </c>
      <c r="B253" s="273" t="s">
        <v>1089</v>
      </c>
      <c r="C253" s="273" t="s">
        <v>768</v>
      </c>
      <c r="D253" s="273" t="s">
        <v>83</v>
      </c>
      <c r="E253" s="273" t="s">
        <v>194</v>
      </c>
      <c r="F253" s="273" t="s">
        <v>385</v>
      </c>
      <c r="G253" s="273" t="s">
        <v>766</v>
      </c>
      <c r="H253" s="274">
        <v>45108</v>
      </c>
      <c r="I253" s="273">
        <v>12854</v>
      </c>
      <c r="J253" s="273">
        <v>769</v>
      </c>
      <c r="W253" s="273">
        <v>204026</v>
      </c>
      <c r="X253" s="273" t="s">
        <v>64</v>
      </c>
      <c r="Y253" s="273" t="s">
        <v>63</v>
      </c>
      <c r="Z253" s="273" t="s">
        <v>221</v>
      </c>
      <c r="AA253" s="273" t="s">
        <v>221</v>
      </c>
      <c r="AB253" s="274">
        <v>45170</v>
      </c>
      <c r="AC253" s="273">
        <v>13702</v>
      </c>
      <c r="AD253" s="273">
        <v>17</v>
      </c>
      <c r="AE253" s="273">
        <v>0.16900000000000001</v>
      </c>
      <c r="AF253" s="273" t="s">
        <v>90</v>
      </c>
      <c r="AG253" s="273" t="s">
        <v>989</v>
      </c>
      <c r="AH253" s="273" t="s">
        <v>1038</v>
      </c>
      <c r="AI253" s="273" t="s">
        <v>123</v>
      </c>
      <c r="AJ253" s="273" t="s">
        <v>200</v>
      </c>
      <c r="AK253" s="273">
        <v>239247</v>
      </c>
      <c r="AL253" s="273" t="s">
        <v>83</v>
      </c>
      <c r="AM253" s="273" t="s">
        <v>287</v>
      </c>
      <c r="AN253" s="273" t="s">
        <v>484</v>
      </c>
      <c r="AO253" s="273" t="s">
        <v>485</v>
      </c>
      <c r="AP253" s="274">
        <v>45108</v>
      </c>
      <c r="AQ253" s="273">
        <v>15088</v>
      </c>
      <c r="AR253" s="273">
        <v>807</v>
      </c>
      <c r="AU253" s="273" t="s">
        <v>108</v>
      </c>
      <c r="BG253" s="273">
        <v>280930</v>
      </c>
      <c r="BH253" s="273" t="s">
        <v>64</v>
      </c>
      <c r="BI253" s="273" t="s">
        <v>75</v>
      </c>
      <c r="BJ253" s="273" t="s">
        <v>308</v>
      </c>
      <c r="BK253" s="273" t="s">
        <v>308</v>
      </c>
      <c r="BL253" s="274">
        <v>44986</v>
      </c>
      <c r="BM253" s="273">
        <v>11873</v>
      </c>
      <c r="BN253" s="273">
        <v>31</v>
      </c>
      <c r="BO253" s="273">
        <v>1050</v>
      </c>
      <c r="BP253" s="273" t="s">
        <v>80</v>
      </c>
      <c r="BQ253" s="273">
        <v>514.76874999999995</v>
      </c>
      <c r="BR253" s="273" t="s">
        <v>81</v>
      </c>
      <c r="BS253" s="273" t="s">
        <v>1075</v>
      </c>
      <c r="BT253" s="273">
        <v>0</v>
      </c>
      <c r="BU253" s="273">
        <v>170454</v>
      </c>
      <c r="BV253" s="279" t="s">
        <v>83</v>
      </c>
      <c r="BW253" s="280" t="s">
        <v>63</v>
      </c>
      <c r="BX253" s="280" t="s">
        <v>172</v>
      </c>
      <c r="BY253" s="280" t="s">
        <v>184</v>
      </c>
      <c r="BZ253" s="280" t="s">
        <v>204</v>
      </c>
      <c r="CA253" s="280" t="s">
        <v>205</v>
      </c>
      <c r="CB253" s="280" t="s">
        <v>206</v>
      </c>
      <c r="CC253" s="280" t="s">
        <v>207</v>
      </c>
      <c r="CD253" s="281">
        <v>0</v>
      </c>
      <c r="CE253" s="277">
        <v>45047</v>
      </c>
      <c r="CF253" s="280"/>
      <c r="CG253" s="280" t="s">
        <v>181</v>
      </c>
      <c r="CH253" s="280"/>
      <c r="CI253" s="280" t="s">
        <v>208</v>
      </c>
      <c r="CJ253" s="280" t="s">
        <v>209</v>
      </c>
      <c r="CK253" s="280"/>
      <c r="CL253" s="280"/>
      <c r="CM253" s="280" t="s">
        <v>73</v>
      </c>
      <c r="CN253" s="280">
        <v>3</v>
      </c>
    </row>
    <row r="254" spans="1:92">
      <c r="A254" s="273">
        <v>872</v>
      </c>
      <c r="B254" s="273" t="s">
        <v>1090</v>
      </c>
      <c r="C254" s="273" t="s">
        <v>862</v>
      </c>
      <c r="D254" s="273" t="s">
        <v>83</v>
      </c>
      <c r="E254" s="273" t="s">
        <v>194</v>
      </c>
      <c r="F254" s="273" t="s">
        <v>385</v>
      </c>
      <c r="G254" s="273" t="s">
        <v>766</v>
      </c>
      <c r="H254" s="274">
        <v>45108</v>
      </c>
      <c r="I254" s="273">
        <v>12854</v>
      </c>
      <c r="J254" s="273">
        <v>769</v>
      </c>
      <c r="K254" s="273">
        <v>0</v>
      </c>
      <c r="L254" s="273" t="s">
        <v>66</v>
      </c>
      <c r="N254" s="273" t="s">
        <v>107</v>
      </c>
      <c r="W254" s="273">
        <v>204051</v>
      </c>
      <c r="X254" s="273" t="s">
        <v>64</v>
      </c>
      <c r="Y254" s="273" t="s">
        <v>63</v>
      </c>
      <c r="Z254" s="273" t="s">
        <v>221</v>
      </c>
      <c r="AA254" s="273" t="s">
        <v>221</v>
      </c>
      <c r="AB254" s="274">
        <v>45170</v>
      </c>
      <c r="AC254" s="273">
        <v>13702</v>
      </c>
      <c r="AD254" s="273">
        <v>17</v>
      </c>
      <c r="AE254" s="273">
        <v>0</v>
      </c>
      <c r="AF254" s="273" t="s">
        <v>90</v>
      </c>
      <c r="AG254" s="273" t="s">
        <v>989</v>
      </c>
      <c r="AH254" s="273" t="s">
        <v>1091</v>
      </c>
      <c r="AI254" s="273" t="s">
        <v>123</v>
      </c>
      <c r="AJ254" s="273" t="s">
        <v>200</v>
      </c>
      <c r="AK254" s="273">
        <v>239253</v>
      </c>
      <c r="AL254" s="273" t="s">
        <v>83</v>
      </c>
      <c r="AM254" s="273" t="s">
        <v>287</v>
      </c>
      <c r="AN254" s="273" t="s">
        <v>484</v>
      </c>
      <c r="AO254" s="273" t="s">
        <v>485</v>
      </c>
      <c r="AP254" s="274">
        <v>45108</v>
      </c>
      <c r="AQ254" s="273">
        <v>15679</v>
      </c>
      <c r="AR254" s="273">
        <v>807</v>
      </c>
      <c r="AU254" s="273" t="s">
        <v>108</v>
      </c>
      <c r="BG254" s="273">
        <v>285368</v>
      </c>
      <c r="BH254" s="273" t="s">
        <v>64</v>
      </c>
      <c r="BI254" s="273" t="s">
        <v>75</v>
      </c>
      <c r="BJ254" s="273" t="s">
        <v>308</v>
      </c>
      <c r="BK254" s="273" t="s">
        <v>308</v>
      </c>
      <c r="BL254" s="274">
        <v>44986</v>
      </c>
      <c r="BM254" s="273">
        <v>11873</v>
      </c>
      <c r="BN254" s="273">
        <v>31</v>
      </c>
      <c r="BO254" s="273">
        <v>9070</v>
      </c>
      <c r="BP254" s="273" t="s">
        <v>80</v>
      </c>
      <c r="BQ254" s="273">
        <v>4029.0250000000001</v>
      </c>
      <c r="BR254" s="273" t="s">
        <v>81</v>
      </c>
      <c r="BS254" s="273" t="s">
        <v>1078</v>
      </c>
      <c r="BT254" s="273">
        <v>0</v>
      </c>
      <c r="BU254" s="273">
        <v>170461</v>
      </c>
      <c r="BV254" s="336" t="s">
        <v>83</v>
      </c>
      <c r="BW254" s="337" t="s">
        <v>63</v>
      </c>
      <c r="BX254" s="337" t="s">
        <v>172</v>
      </c>
      <c r="BY254" s="337" t="s">
        <v>184</v>
      </c>
      <c r="BZ254" s="337" t="s">
        <v>86</v>
      </c>
      <c r="CA254" s="337" t="s">
        <v>87</v>
      </c>
      <c r="CB254" s="337" t="s">
        <v>217</v>
      </c>
      <c r="CC254" s="337" t="s">
        <v>218</v>
      </c>
      <c r="CD254" s="338">
        <v>2</v>
      </c>
      <c r="CE254" s="335">
        <v>45047</v>
      </c>
      <c r="CF254" s="337"/>
      <c r="CG254" s="337" t="s">
        <v>181</v>
      </c>
      <c r="CH254" s="337"/>
      <c r="CI254" s="337" t="s">
        <v>181</v>
      </c>
      <c r="CJ254" s="337" t="s">
        <v>1022</v>
      </c>
      <c r="CK254" s="337"/>
      <c r="CL254" s="337"/>
      <c r="CM254" s="337" t="s">
        <v>73</v>
      </c>
      <c r="CN254" s="337">
        <v>3</v>
      </c>
    </row>
    <row r="255" spans="1:92">
      <c r="A255" s="273">
        <v>873</v>
      </c>
      <c r="B255" s="273" t="s">
        <v>1092</v>
      </c>
      <c r="C255" s="273" t="s">
        <v>863</v>
      </c>
      <c r="D255" s="273" t="s">
        <v>83</v>
      </c>
      <c r="E255" s="273" t="s">
        <v>194</v>
      </c>
      <c r="F255" s="273" t="s">
        <v>385</v>
      </c>
      <c r="G255" s="273" t="s">
        <v>766</v>
      </c>
      <c r="H255" s="274">
        <v>45108</v>
      </c>
      <c r="I255" s="273">
        <v>12854</v>
      </c>
      <c r="J255" s="273">
        <v>769</v>
      </c>
      <c r="K255" s="273">
        <v>4682</v>
      </c>
      <c r="L255" s="273" t="s">
        <v>66</v>
      </c>
      <c r="M255" s="273">
        <v>656.71</v>
      </c>
      <c r="N255" s="273" t="s">
        <v>115</v>
      </c>
      <c r="W255" s="273">
        <v>204050</v>
      </c>
      <c r="X255" s="273" t="s">
        <v>64</v>
      </c>
      <c r="Y255" s="273" t="s">
        <v>63</v>
      </c>
      <c r="Z255" s="273" t="s">
        <v>221</v>
      </c>
      <c r="AA255" s="273" t="s">
        <v>221</v>
      </c>
      <c r="AB255" s="274">
        <v>45170</v>
      </c>
      <c r="AC255" s="273">
        <v>13702</v>
      </c>
      <c r="AD255" s="273">
        <v>17</v>
      </c>
      <c r="AE255" s="273">
        <v>0.91</v>
      </c>
      <c r="AF255" s="273" t="s">
        <v>90</v>
      </c>
      <c r="AG255" s="273" t="s">
        <v>1026</v>
      </c>
      <c r="AH255" s="273" t="s">
        <v>1093</v>
      </c>
      <c r="AI255" s="273" t="s">
        <v>123</v>
      </c>
      <c r="AJ255" s="273" t="s">
        <v>200</v>
      </c>
      <c r="AK255" s="273">
        <v>239259</v>
      </c>
      <c r="AL255" s="273" t="s">
        <v>83</v>
      </c>
      <c r="AM255" s="273" t="s">
        <v>287</v>
      </c>
      <c r="AN255" s="273" t="s">
        <v>484</v>
      </c>
      <c r="AO255" s="273" t="s">
        <v>485</v>
      </c>
      <c r="AP255" s="274">
        <v>45200</v>
      </c>
      <c r="AQ255" s="273">
        <v>15234</v>
      </c>
      <c r="AR255" s="273">
        <v>807</v>
      </c>
      <c r="AU255" s="273" t="s">
        <v>108</v>
      </c>
      <c r="BG255" s="273">
        <v>282536</v>
      </c>
      <c r="BH255" s="273" t="s">
        <v>64</v>
      </c>
      <c r="BI255" s="273" t="s">
        <v>75</v>
      </c>
      <c r="BJ255" s="273" t="s">
        <v>308</v>
      </c>
      <c r="BK255" s="273" t="s">
        <v>308</v>
      </c>
      <c r="BL255" s="274">
        <v>45017</v>
      </c>
      <c r="BM255" s="273">
        <v>11911</v>
      </c>
      <c r="BN255" s="273">
        <v>31</v>
      </c>
      <c r="BO255" s="273">
        <v>6630</v>
      </c>
      <c r="BP255" s="273" t="s">
        <v>80</v>
      </c>
      <c r="BQ255" s="273">
        <v>3175.5812500000002</v>
      </c>
      <c r="BR255" s="273" t="s">
        <v>81</v>
      </c>
      <c r="BS255" s="273" t="s">
        <v>1068</v>
      </c>
      <c r="BT255" s="273">
        <v>0</v>
      </c>
      <c r="BU255" s="273">
        <v>185073</v>
      </c>
      <c r="BV255" s="279" t="s">
        <v>83</v>
      </c>
      <c r="BW255" s="280" t="s">
        <v>63</v>
      </c>
      <c r="BX255" s="280" t="s">
        <v>172</v>
      </c>
      <c r="BY255" s="280" t="s">
        <v>184</v>
      </c>
      <c r="BZ255" s="280" t="s">
        <v>138</v>
      </c>
      <c r="CA255" s="280" t="s">
        <v>139</v>
      </c>
      <c r="CB255" s="280" t="s">
        <v>190</v>
      </c>
      <c r="CC255" s="280" t="s">
        <v>191</v>
      </c>
      <c r="CD255" s="281">
        <v>8</v>
      </c>
      <c r="CE255" s="277">
        <v>45047</v>
      </c>
      <c r="CF255" s="280">
        <v>0</v>
      </c>
      <c r="CG255" s="280" t="s">
        <v>90</v>
      </c>
      <c r="CH255" s="280">
        <v>0</v>
      </c>
      <c r="CI255" s="280" t="s">
        <v>80</v>
      </c>
      <c r="CJ255" s="280"/>
      <c r="CK255" s="280"/>
      <c r="CL255" s="280"/>
      <c r="CM255" s="280" t="s">
        <v>73</v>
      </c>
      <c r="CN255" s="280">
        <v>3</v>
      </c>
    </row>
    <row r="256" spans="1:92">
      <c r="A256" s="273">
        <v>874</v>
      </c>
      <c r="B256" s="273" t="s">
        <v>1094</v>
      </c>
      <c r="C256" s="273" t="s">
        <v>933</v>
      </c>
      <c r="D256" s="273" t="s">
        <v>83</v>
      </c>
      <c r="E256" s="273" t="s">
        <v>194</v>
      </c>
      <c r="F256" s="273" t="s">
        <v>385</v>
      </c>
      <c r="G256" s="273" t="s">
        <v>766</v>
      </c>
      <c r="H256" s="274">
        <v>45139</v>
      </c>
      <c r="I256" s="273">
        <v>13531</v>
      </c>
      <c r="J256" s="273">
        <v>769</v>
      </c>
      <c r="W256" s="273">
        <v>222095</v>
      </c>
      <c r="X256" s="273" t="s">
        <v>64</v>
      </c>
      <c r="Y256" s="273" t="s">
        <v>63</v>
      </c>
      <c r="Z256" s="273" t="s">
        <v>221</v>
      </c>
      <c r="AA256" s="273" t="s">
        <v>221</v>
      </c>
      <c r="AB256" s="274">
        <v>45170</v>
      </c>
      <c r="AC256" s="273">
        <v>13702</v>
      </c>
      <c r="AD256" s="273">
        <v>17</v>
      </c>
      <c r="AE256" s="273">
        <v>2E-3</v>
      </c>
      <c r="AF256" s="273" t="s">
        <v>90</v>
      </c>
      <c r="AG256" s="273" t="s">
        <v>1095</v>
      </c>
      <c r="AH256" s="273" t="s">
        <v>1096</v>
      </c>
      <c r="AI256" s="273" t="s">
        <v>123</v>
      </c>
      <c r="AJ256" s="273" t="s">
        <v>200</v>
      </c>
      <c r="AK256" s="273">
        <v>239265</v>
      </c>
      <c r="AL256" s="273" t="s">
        <v>83</v>
      </c>
      <c r="AM256" s="273" t="s">
        <v>287</v>
      </c>
      <c r="AN256" s="273" t="s">
        <v>1034</v>
      </c>
      <c r="AO256" s="273" t="s">
        <v>1037</v>
      </c>
      <c r="AP256" s="274">
        <v>44927</v>
      </c>
      <c r="AQ256" s="273">
        <v>14814</v>
      </c>
      <c r="AR256" s="273">
        <v>850</v>
      </c>
      <c r="AU256" s="273" t="s">
        <v>108</v>
      </c>
      <c r="BG256" s="273">
        <v>277916</v>
      </c>
      <c r="BH256" s="273" t="s">
        <v>64</v>
      </c>
      <c r="BI256" s="273" t="s">
        <v>75</v>
      </c>
      <c r="BJ256" s="273" t="s">
        <v>308</v>
      </c>
      <c r="BK256" s="273" t="s">
        <v>308</v>
      </c>
      <c r="BL256" s="274">
        <v>45017</v>
      </c>
      <c r="BM256" s="273">
        <v>11911</v>
      </c>
      <c r="BN256" s="273">
        <v>31</v>
      </c>
      <c r="BO256" s="273">
        <v>3810</v>
      </c>
      <c r="BP256" s="273" t="s">
        <v>80</v>
      </c>
      <c r="BQ256" s="273">
        <v>1824.90625</v>
      </c>
      <c r="BR256" s="273" t="s">
        <v>81</v>
      </c>
      <c r="BS256" s="273" t="s">
        <v>1071</v>
      </c>
      <c r="BT256" s="273">
        <v>1672</v>
      </c>
      <c r="BU256" s="273">
        <v>185081</v>
      </c>
      <c r="BV256" s="336" t="s">
        <v>83</v>
      </c>
      <c r="BW256" s="337" t="s">
        <v>63</v>
      </c>
      <c r="BX256" s="337" t="s">
        <v>84</v>
      </c>
      <c r="BY256" s="337" t="s">
        <v>85</v>
      </c>
      <c r="BZ256" s="337" t="s">
        <v>167</v>
      </c>
      <c r="CA256" s="337" t="s">
        <v>168</v>
      </c>
      <c r="CB256" s="337" t="s">
        <v>353</v>
      </c>
      <c r="CC256" s="337" t="s">
        <v>354</v>
      </c>
      <c r="CD256" s="338">
        <v>13</v>
      </c>
      <c r="CE256" s="335">
        <v>44927</v>
      </c>
      <c r="CF256" s="337">
        <v>0</v>
      </c>
      <c r="CG256" s="337" t="s">
        <v>90</v>
      </c>
      <c r="CH256" s="337">
        <v>0</v>
      </c>
      <c r="CI256" s="337" t="s">
        <v>80</v>
      </c>
      <c r="CJ256" s="337"/>
      <c r="CK256" s="337"/>
      <c r="CL256" s="337"/>
      <c r="CM256" s="337" t="s">
        <v>73</v>
      </c>
      <c r="CN256" s="337">
        <v>3</v>
      </c>
    </row>
    <row r="257" spans="1:92">
      <c r="A257" s="273">
        <v>875</v>
      </c>
      <c r="B257" s="273" t="s">
        <v>1097</v>
      </c>
      <c r="C257" s="273" t="s">
        <v>1098</v>
      </c>
      <c r="D257" s="273" t="s">
        <v>83</v>
      </c>
      <c r="E257" s="273" t="s">
        <v>194</v>
      </c>
      <c r="F257" s="273" t="s">
        <v>385</v>
      </c>
      <c r="G257" s="273" t="s">
        <v>766</v>
      </c>
      <c r="H257" s="274">
        <v>45139</v>
      </c>
      <c r="I257" s="273">
        <v>13531</v>
      </c>
      <c r="J257" s="273">
        <v>769</v>
      </c>
      <c r="K257" s="273">
        <v>0</v>
      </c>
      <c r="L257" s="273" t="s">
        <v>66</v>
      </c>
      <c r="N257" s="273" t="s">
        <v>107</v>
      </c>
      <c r="W257" s="273">
        <v>222120</v>
      </c>
      <c r="X257" s="273" t="s">
        <v>64</v>
      </c>
      <c r="Y257" s="273" t="s">
        <v>63</v>
      </c>
      <c r="Z257" s="273" t="s">
        <v>221</v>
      </c>
      <c r="AA257" s="273" t="s">
        <v>221</v>
      </c>
      <c r="AB257" s="274">
        <v>45200</v>
      </c>
      <c r="AC257" s="273">
        <v>14036</v>
      </c>
      <c r="AD257" s="273">
        <v>17</v>
      </c>
      <c r="AK257" s="273">
        <v>257546</v>
      </c>
      <c r="AL257" s="273" t="s">
        <v>83</v>
      </c>
      <c r="AM257" s="273" t="s">
        <v>287</v>
      </c>
      <c r="AN257" s="273" t="s">
        <v>1034</v>
      </c>
      <c r="AO257" s="273" t="s">
        <v>1037</v>
      </c>
      <c r="AP257" s="274">
        <v>44927</v>
      </c>
      <c r="AQ257" s="273">
        <v>15398</v>
      </c>
      <c r="AR257" s="273">
        <v>850</v>
      </c>
      <c r="AU257" s="273" t="s">
        <v>108</v>
      </c>
      <c r="BG257" s="273">
        <v>284098</v>
      </c>
      <c r="BH257" s="273" t="s">
        <v>64</v>
      </c>
      <c r="BI257" s="273" t="s">
        <v>63</v>
      </c>
      <c r="BJ257" s="273" t="s">
        <v>65</v>
      </c>
      <c r="BK257" s="273" t="s">
        <v>65</v>
      </c>
      <c r="BL257" s="274">
        <v>44927</v>
      </c>
      <c r="BM257" s="273">
        <v>11786</v>
      </c>
      <c r="BN257" s="273">
        <v>5</v>
      </c>
      <c r="BO257" s="273">
        <v>1520</v>
      </c>
      <c r="BP257" s="273" t="s">
        <v>80</v>
      </c>
      <c r="BQ257" s="273">
        <v>684.31352000000004</v>
      </c>
      <c r="BR257" s="273" t="s">
        <v>81</v>
      </c>
      <c r="BS257" s="273" t="s">
        <v>499</v>
      </c>
      <c r="BT257" s="273">
        <v>0</v>
      </c>
      <c r="BU257" s="273">
        <v>156364</v>
      </c>
      <c r="BV257" s="279" t="s">
        <v>83</v>
      </c>
      <c r="BW257" s="280" t="s">
        <v>63</v>
      </c>
      <c r="BX257" s="280" t="s">
        <v>84</v>
      </c>
      <c r="BY257" s="280" t="s">
        <v>85</v>
      </c>
      <c r="BZ257" s="280" t="s">
        <v>167</v>
      </c>
      <c r="CA257" s="280" t="s">
        <v>168</v>
      </c>
      <c r="CB257" s="280" t="s">
        <v>313</v>
      </c>
      <c r="CC257" s="280" t="s">
        <v>314</v>
      </c>
      <c r="CD257" s="281">
        <v>14</v>
      </c>
      <c r="CE257" s="277">
        <v>44927</v>
      </c>
      <c r="CF257" s="280">
        <v>0</v>
      </c>
      <c r="CG257" s="280" t="s">
        <v>90</v>
      </c>
      <c r="CH257" s="280">
        <v>0</v>
      </c>
      <c r="CI257" s="280" t="s">
        <v>80</v>
      </c>
      <c r="CJ257" s="280"/>
      <c r="CK257" s="280"/>
      <c r="CL257" s="280"/>
      <c r="CM257" s="280" t="s">
        <v>73</v>
      </c>
      <c r="CN257" s="280">
        <v>3</v>
      </c>
    </row>
    <row r="258" spans="1:92">
      <c r="A258" s="273">
        <v>876</v>
      </c>
      <c r="B258" s="273" t="s">
        <v>1099</v>
      </c>
      <c r="C258" s="273" t="s">
        <v>1100</v>
      </c>
      <c r="D258" s="273" t="s">
        <v>83</v>
      </c>
      <c r="E258" s="273" t="s">
        <v>194</v>
      </c>
      <c r="F258" s="273" t="s">
        <v>385</v>
      </c>
      <c r="G258" s="273" t="s">
        <v>766</v>
      </c>
      <c r="H258" s="274">
        <v>45139</v>
      </c>
      <c r="I258" s="273">
        <v>13531</v>
      </c>
      <c r="J258" s="273">
        <v>769</v>
      </c>
      <c r="K258" s="273">
        <v>5155</v>
      </c>
      <c r="L258" s="273" t="s">
        <v>66</v>
      </c>
      <c r="M258" s="273">
        <v>687.73</v>
      </c>
      <c r="N258" s="273" t="s">
        <v>115</v>
      </c>
      <c r="W258" s="273">
        <v>222119</v>
      </c>
      <c r="X258" s="273" t="s">
        <v>64</v>
      </c>
      <c r="Y258" s="273" t="s">
        <v>63</v>
      </c>
      <c r="Z258" s="273" t="s">
        <v>221</v>
      </c>
      <c r="AA258" s="273" t="s">
        <v>221</v>
      </c>
      <c r="AB258" s="274">
        <v>45200</v>
      </c>
      <c r="AC258" s="273">
        <v>14037</v>
      </c>
      <c r="AD258" s="273">
        <v>17</v>
      </c>
      <c r="AE258" s="273">
        <v>6.4870000000000001</v>
      </c>
      <c r="AF258" s="273" t="s">
        <v>90</v>
      </c>
      <c r="AG258" s="273" t="s">
        <v>882</v>
      </c>
      <c r="AH258" s="273" t="s">
        <v>1101</v>
      </c>
      <c r="AI258" s="273" t="s">
        <v>123</v>
      </c>
      <c r="AJ258" s="273" t="s">
        <v>214</v>
      </c>
      <c r="AK258" s="273">
        <v>257574</v>
      </c>
      <c r="AL258" s="273" t="s">
        <v>83</v>
      </c>
      <c r="AM258" s="273" t="s">
        <v>287</v>
      </c>
      <c r="AN258" s="273" t="s">
        <v>1034</v>
      </c>
      <c r="AO258" s="273" t="s">
        <v>1037</v>
      </c>
      <c r="AP258" s="274">
        <v>44927</v>
      </c>
      <c r="AQ258" s="273">
        <v>15548</v>
      </c>
      <c r="AR258" s="273">
        <v>850</v>
      </c>
      <c r="AU258" s="273" t="s">
        <v>108</v>
      </c>
      <c r="BG258" s="273">
        <v>284844</v>
      </c>
      <c r="BH258" s="273" t="s">
        <v>64</v>
      </c>
      <c r="BI258" s="273" t="s">
        <v>63</v>
      </c>
      <c r="BJ258" s="273" t="s">
        <v>65</v>
      </c>
      <c r="BK258" s="273" t="s">
        <v>65</v>
      </c>
      <c r="BL258" s="274">
        <v>44958</v>
      </c>
      <c r="BM258" s="273">
        <v>11824</v>
      </c>
      <c r="BN258" s="273">
        <v>5</v>
      </c>
      <c r="BO258" s="273">
        <v>1384</v>
      </c>
      <c r="BP258" s="273" t="s">
        <v>80</v>
      </c>
      <c r="BQ258" s="273">
        <v>628.31032000000005</v>
      </c>
      <c r="BR258" s="273" t="s">
        <v>81</v>
      </c>
      <c r="BS258" s="273" t="s">
        <v>499</v>
      </c>
      <c r="BT258" s="273">
        <v>0</v>
      </c>
      <c r="BU258" s="273">
        <v>157086</v>
      </c>
      <c r="BV258" s="336" t="s">
        <v>83</v>
      </c>
      <c r="BW258" s="337" t="s">
        <v>63</v>
      </c>
      <c r="BX258" s="337" t="s">
        <v>84</v>
      </c>
      <c r="BY258" s="337" t="s">
        <v>85</v>
      </c>
      <c r="BZ258" s="337" t="s">
        <v>167</v>
      </c>
      <c r="CA258" s="337" t="s">
        <v>168</v>
      </c>
      <c r="CB258" s="337" t="s">
        <v>319</v>
      </c>
      <c r="CC258" s="337" t="s">
        <v>320</v>
      </c>
      <c r="CD258" s="338">
        <v>15</v>
      </c>
      <c r="CE258" s="335">
        <v>44927</v>
      </c>
      <c r="CF258" s="337">
        <v>0</v>
      </c>
      <c r="CG258" s="337" t="s">
        <v>90</v>
      </c>
      <c r="CH258" s="337">
        <v>0</v>
      </c>
      <c r="CI258" s="337" t="s">
        <v>80</v>
      </c>
      <c r="CJ258" s="337"/>
      <c r="CK258" s="337"/>
      <c r="CL258" s="337"/>
      <c r="CM258" s="337" t="s">
        <v>73</v>
      </c>
      <c r="CN258" s="337">
        <v>3</v>
      </c>
    </row>
    <row r="259" spans="1:92">
      <c r="A259" s="273">
        <v>877</v>
      </c>
      <c r="B259" s="273" t="s">
        <v>1102</v>
      </c>
      <c r="C259" s="273" t="s">
        <v>1103</v>
      </c>
      <c r="D259" s="273" t="s">
        <v>83</v>
      </c>
      <c r="E259" s="273" t="s">
        <v>194</v>
      </c>
      <c r="F259" s="273" t="s">
        <v>385</v>
      </c>
      <c r="G259" s="273" t="s">
        <v>909</v>
      </c>
      <c r="H259" s="274">
        <v>44986</v>
      </c>
      <c r="I259" s="273">
        <v>11583</v>
      </c>
      <c r="J259" s="273">
        <v>842</v>
      </c>
      <c r="K259" s="273">
        <v>0</v>
      </c>
      <c r="L259" s="273" t="s">
        <v>66</v>
      </c>
      <c r="N259" s="273" t="s">
        <v>107</v>
      </c>
      <c r="W259" s="273">
        <v>149819</v>
      </c>
      <c r="X259" s="273" t="s">
        <v>64</v>
      </c>
      <c r="Y259" s="273" t="s">
        <v>63</v>
      </c>
      <c r="Z259" s="273" t="s">
        <v>221</v>
      </c>
      <c r="AA259" s="273" t="s">
        <v>221</v>
      </c>
      <c r="AB259" s="274">
        <v>45200</v>
      </c>
      <c r="AC259" s="273">
        <v>14037</v>
      </c>
      <c r="AD259" s="273">
        <v>17</v>
      </c>
      <c r="AE259" s="273">
        <v>0</v>
      </c>
      <c r="AF259" s="273" t="s">
        <v>90</v>
      </c>
      <c r="AG259" s="273" t="s">
        <v>879</v>
      </c>
      <c r="AH259" s="273" t="s">
        <v>880</v>
      </c>
      <c r="AI259" s="273" t="s">
        <v>123</v>
      </c>
      <c r="AJ259" s="273" t="s">
        <v>214</v>
      </c>
      <c r="AK259" s="273">
        <v>257580</v>
      </c>
      <c r="AL259" s="273" t="s">
        <v>83</v>
      </c>
      <c r="AM259" s="273" t="s">
        <v>287</v>
      </c>
      <c r="AN259" s="273" t="s">
        <v>1034</v>
      </c>
      <c r="AO259" s="273" t="s">
        <v>1037</v>
      </c>
      <c r="AP259" s="274">
        <v>45017</v>
      </c>
      <c r="AQ259" s="273">
        <v>14960</v>
      </c>
      <c r="AR259" s="273">
        <v>850</v>
      </c>
      <c r="AU259" s="273" t="s">
        <v>108</v>
      </c>
      <c r="BG259" s="273">
        <v>279522</v>
      </c>
      <c r="BH259" s="273" t="s">
        <v>64</v>
      </c>
      <c r="BI259" s="273" t="s">
        <v>63</v>
      </c>
      <c r="BJ259" s="273" t="s">
        <v>65</v>
      </c>
      <c r="BK259" s="273" t="s">
        <v>65</v>
      </c>
      <c r="BL259" s="274">
        <v>44986</v>
      </c>
      <c r="BM259" s="273">
        <v>11862</v>
      </c>
      <c r="BN259" s="273">
        <v>5</v>
      </c>
      <c r="BO259" s="273">
        <v>1478</v>
      </c>
      <c r="BP259" s="273" t="s">
        <v>80</v>
      </c>
      <c r="BQ259" s="273">
        <v>667.02416000000005</v>
      </c>
      <c r="BR259" s="273" t="s">
        <v>81</v>
      </c>
      <c r="BS259" s="273" t="s">
        <v>499</v>
      </c>
      <c r="BT259" s="273">
        <v>0</v>
      </c>
      <c r="BU259" s="273">
        <v>157808</v>
      </c>
      <c r="BV259" s="279" t="s">
        <v>83</v>
      </c>
      <c r="BW259" s="280" t="s">
        <v>63</v>
      </c>
      <c r="BX259" s="280" t="s">
        <v>84</v>
      </c>
      <c r="BY259" s="280" t="s">
        <v>85</v>
      </c>
      <c r="BZ259" s="280" t="s">
        <v>138</v>
      </c>
      <c r="CA259" s="280" t="s">
        <v>139</v>
      </c>
      <c r="CB259" s="280" t="s">
        <v>190</v>
      </c>
      <c r="CC259" s="280" t="s">
        <v>191</v>
      </c>
      <c r="CD259" s="281">
        <v>8</v>
      </c>
      <c r="CE259" s="277">
        <v>44927</v>
      </c>
      <c r="CF259" s="280">
        <v>0</v>
      </c>
      <c r="CG259" s="280" t="s">
        <v>90</v>
      </c>
      <c r="CH259" s="280">
        <v>0</v>
      </c>
      <c r="CI259" s="280" t="s">
        <v>80</v>
      </c>
      <c r="CJ259" s="280"/>
      <c r="CK259" s="280"/>
      <c r="CL259" s="280"/>
      <c r="CM259" s="280" t="s">
        <v>73</v>
      </c>
      <c r="CN259" s="280">
        <v>3</v>
      </c>
    </row>
    <row r="260" spans="1:92">
      <c r="A260" s="273">
        <v>878</v>
      </c>
      <c r="B260" s="273" t="s">
        <v>1104</v>
      </c>
      <c r="C260" s="273" t="s">
        <v>326</v>
      </c>
      <c r="D260" s="273" t="s">
        <v>83</v>
      </c>
      <c r="E260" s="273" t="s">
        <v>194</v>
      </c>
      <c r="F260" s="273" t="s">
        <v>385</v>
      </c>
      <c r="G260" s="273" t="s">
        <v>909</v>
      </c>
      <c r="H260" s="274">
        <v>45017</v>
      </c>
      <c r="I260" s="273">
        <v>11745</v>
      </c>
      <c r="J260" s="273">
        <v>842</v>
      </c>
      <c r="W260" s="273">
        <v>154492</v>
      </c>
      <c r="X260" s="273" t="s">
        <v>64</v>
      </c>
      <c r="Y260" s="273" t="s">
        <v>63</v>
      </c>
      <c r="Z260" s="273" t="s">
        <v>221</v>
      </c>
      <c r="AA260" s="273" t="s">
        <v>221</v>
      </c>
      <c r="AB260" s="274">
        <v>45200</v>
      </c>
      <c r="AC260" s="273">
        <v>14037</v>
      </c>
      <c r="AD260" s="273">
        <v>17</v>
      </c>
      <c r="AE260" s="273">
        <v>0.122</v>
      </c>
      <c r="AF260" s="273" t="s">
        <v>90</v>
      </c>
      <c r="AG260" s="273" t="s">
        <v>1105</v>
      </c>
      <c r="AH260" s="273" t="s">
        <v>1106</v>
      </c>
      <c r="AI260" s="273" t="s">
        <v>123</v>
      </c>
      <c r="AJ260" s="273" t="s">
        <v>214</v>
      </c>
      <c r="AK260" s="273">
        <v>257586</v>
      </c>
      <c r="AL260" s="273" t="s">
        <v>83</v>
      </c>
      <c r="AM260" s="273" t="s">
        <v>287</v>
      </c>
      <c r="AN260" s="273" t="s">
        <v>1034</v>
      </c>
      <c r="AO260" s="273" t="s">
        <v>1037</v>
      </c>
      <c r="AP260" s="274">
        <v>45108</v>
      </c>
      <c r="AQ260" s="273">
        <v>15106</v>
      </c>
      <c r="AR260" s="273">
        <v>850</v>
      </c>
      <c r="AU260" s="273" t="s">
        <v>108</v>
      </c>
      <c r="BG260" s="273">
        <v>281128</v>
      </c>
      <c r="BH260" s="273" t="s">
        <v>64</v>
      </c>
      <c r="BI260" s="273" t="s">
        <v>63</v>
      </c>
      <c r="BJ260" s="273" t="s">
        <v>65</v>
      </c>
      <c r="BK260" s="273" t="s">
        <v>65</v>
      </c>
      <c r="BL260" s="274">
        <v>45017</v>
      </c>
      <c r="BM260" s="273">
        <v>11900</v>
      </c>
      <c r="BN260" s="273">
        <v>5</v>
      </c>
      <c r="BO260" s="273">
        <v>1584</v>
      </c>
      <c r="BP260" s="273" t="s">
        <v>80</v>
      </c>
      <c r="BQ260" s="273">
        <v>710.68712000000005</v>
      </c>
      <c r="BR260" s="273" t="s">
        <v>81</v>
      </c>
      <c r="BS260" s="273" t="s">
        <v>499</v>
      </c>
      <c r="BT260" s="273">
        <v>0</v>
      </c>
      <c r="BU260" s="273">
        <v>158530</v>
      </c>
      <c r="BV260" s="336" t="s">
        <v>83</v>
      </c>
      <c r="BW260" s="337" t="s">
        <v>63</v>
      </c>
      <c r="BX260" s="337" t="s">
        <v>84</v>
      </c>
      <c r="BY260" s="337" t="s">
        <v>85</v>
      </c>
      <c r="BZ260" s="337" t="s">
        <v>86</v>
      </c>
      <c r="CA260" s="337" t="s">
        <v>87</v>
      </c>
      <c r="CB260" s="337" t="s">
        <v>179</v>
      </c>
      <c r="CC260" s="337" t="s">
        <v>180</v>
      </c>
      <c r="CD260" s="338">
        <v>1</v>
      </c>
      <c r="CE260" s="335">
        <v>44927</v>
      </c>
      <c r="CF260" s="337"/>
      <c r="CG260" s="337" t="s">
        <v>181</v>
      </c>
      <c r="CH260" s="337"/>
      <c r="CI260" s="337" t="s">
        <v>181</v>
      </c>
      <c r="CJ260" s="337" t="s">
        <v>1107</v>
      </c>
      <c r="CK260" s="337"/>
      <c r="CL260" s="337"/>
      <c r="CM260" s="337" t="s">
        <v>73</v>
      </c>
      <c r="CN260" s="337">
        <v>3</v>
      </c>
    </row>
    <row r="261" spans="1:92">
      <c r="A261" s="273">
        <v>879</v>
      </c>
      <c r="B261" s="273" t="s">
        <v>1108</v>
      </c>
      <c r="C261" s="273" t="s">
        <v>1109</v>
      </c>
      <c r="D261" s="273" t="s">
        <v>83</v>
      </c>
      <c r="E261" s="273" t="s">
        <v>194</v>
      </c>
      <c r="F261" s="273" t="s">
        <v>385</v>
      </c>
      <c r="G261" s="273" t="s">
        <v>909</v>
      </c>
      <c r="H261" s="274">
        <v>45017</v>
      </c>
      <c r="I261" s="273">
        <v>11745</v>
      </c>
      <c r="J261" s="273">
        <v>842</v>
      </c>
      <c r="K261" s="273">
        <v>21163</v>
      </c>
      <c r="L261" s="273" t="s">
        <v>66</v>
      </c>
      <c r="M261" s="273">
        <v>2768.87</v>
      </c>
      <c r="N261" s="273" t="s">
        <v>115</v>
      </c>
      <c r="W261" s="273">
        <v>154516</v>
      </c>
      <c r="X261" s="273" t="s">
        <v>64</v>
      </c>
      <c r="Y261" s="273" t="s">
        <v>63</v>
      </c>
      <c r="Z261" s="273" t="s">
        <v>65</v>
      </c>
      <c r="AA261" s="273" t="s">
        <v>65</v>
      </c>
      <c r="AB261" s="274">
        <v>45047</v>
      </c>
      <c r="AC261" s="273">
        <v>12140</v>
      </c>
      <c r="AD261" s="273">
        <v>5</v>
      </c>
      <c r="AE261" s="273">
        <v>1.5</v>
      </c>
      <c r="AF261" s="273" t="s">
        <v>90</v>
      </c>
      <c r="AG261" s="273" t="s">
        <v>1110</v>
      </c>
      <c r="AH261" s="273" t="s">
        <v>1111</v>
      </c>
      <c r="AI261" s="273" t="s">
        <v>199</v>
      </c>
      <c r="AJ261" s="273" t="s">
        <v>200</v>
      </c>
      <c r="AK261" s="273">
        <v>184682</v>
      </c>
      <c r="AL261" s="273" t="s">
        <v>83</v>
      </c>
      <c r="AM261" s="273" t="s">
        <v>287</v>
      </c>
      <c r="AN261" s="273" t="s">
        <v>1034</v>
      </c>
      <c r="AO261" s="273" t="s">
        <v>1037</v>
      </c>
      <c r="AP261" s="274">
        <v>45108</v>
      </c>
      <c r="AQ261" s="273">
        <v>15697</v>
      </c>
      <c r="AR261" s="273">
        <v>850</v>
      </c>
      <c r="AU261" s="273" t="s">
        <v>108</v>
      </c>
      <c r="BG261" s="273">
        <v>285440</v>
      </c>
      <c r="BH261" s="273" t="s">
        <v>64</v>
      </c>
      <c r="BI261" s="273" t="s">
        <v>63</v>
      </c>
      <c r="BJ261" s="273" t="s">
        <v>65</v>
      </c>
      <c r="BK261" s="273" t="s">
        <v>65</v>
      </c>
      <c r="BL261" s="274">
        <v>45047</v>
      </c>
      <c r="BM261" s="273">
        <v>12139</v>
      </c>
      <c r="BN261" s="273">
        <v>5</v>
      </c>
      <c r="BO261" s="273">
        <v>1688</v>
      </c>
      <c r="BP261" s="273" t="s">
        <v>80</v>
      </c>
      <c r="BQ261" s="273">
        <v>753.50351999999998</v>
      </c>
      <c r="BR261" s="273" t="s">
        <v>81</v>
      </c>
      <c r="BS261" s="273" t="s">
        <v>499</v>
      </c>
      <c r="BT261" s="273">
        <v>0</v>
      </c>
      <c r="BU261" s="273">
        <v>174438</v>
      </c>
      <c r="BV261" s="279" t="s">
        <v>83</v>
      </c>
      <c r="BW261" s="280" t="s">
        <v>63</v>
      </c>
      <c r="BX261" s="280" t="s">
        <v>84</v>
      </c>
      <c r="BY261" s="280" t="s">
        <v>85</v>
      </c>
      <c r="BZ261" s="280" t="s">
        <v>204</v>
      </c>
      <c r="CA261" s="280" t="s">
        <v>205</v>
      </c>
      <c r="CB261" s="280" t="s">
        <v>206</v>
      </c>
      <c r="CC261" s="280" t="s">
        <v>207</v>
      </c>
      <c r="CD261" s="281">
        <v>0</v>
      </c>
      <c r="CE261" s="277">
        <v>44927</v>
      </c>
      <c r="CF261" s="280"/>
      <c r="CG261" s="280" t="s">
        <v>181</v>
      </c>
      <c r="CH261" s="280"/>
      <c r="CI261" s="280" t="s">
        <v>208</v>
      </c>
      <c r="CJ261" s="280" t="s">
        <v>209</v>
      </c>
      <c r="CK261" s="280"/>
      <c r="CL261" s="280"/>
      <c r="CM261" s="280" t="s">
        <v>73</v>
      </c>
      <c r="CN261" s="280">
        <v>3</v>
      </c>
    </row>
    <row r="262" spans="1:92">
      <c r="A262" s="273">
        <v>880</v>
      </c>
      <c r="B262" s="273" t="s">
        <v>1112</v>
      </c>
      <c r="C262" s="273" t="s">
        <v>1113</v>
      </c>
      <c r="D262" s="273" t="s">
        <v>83</v>
      </c>
      <c r="E262" s="273" t="s">
        <v>194</v>
      </c>
      <c r="F262" s="273" t="s">
        <v>385</v>
      </c>
      <c r="G262" s="273" t="s">
        <v>909</v>
      </c>
      <c r="H262" s="274">
        <v>45017</v>
      </c>
      <c r="I262" s="273">
        <v>11745</v>
      </c>
      <c r="J262" s="273">
        <v>842</v>
      </c>
      <c r="K262" s="273">
        <v>0</v>
      </c>
      <c r="L262" s="273" t="s">
        <v>66</v>
      </c>
      <c r="N262" s="273" t="s">
        <v>107</v>
      </c>
      <c r="W262" s="273">
        <v>154517</v>
      </c>
      <c r="X262" s="273" t="s">
        <v>64</v>
      </c>
      <c r="Y262" s="273" t="s">
        <v>63</v>
      </c>
      <c r="Z262" s="273" t="s">
        <v>65</v>
      </c>
      <c r="AA262" s="273" t="s">
        <v>65</v>
      </c>
      <c r="AB262" s="274">
        <v>45047</v>
      </c>
      <c r="AC262" s="273">
        <v>12140</v>
      </c>
      <c r="AD262" s="273">
        <v>5</v>
      </c>
      <c r="AE262" s="273">
        <v>1.7</v>
      </c>
      <c r="AF262" s="273" t="s">
        <v>90</v>
      </c>
      <c r="AG262" s="273" t="s">
        <v>710</v>
      </c>
      <c r="AH262" s="273" t="s">
        <v>1114</v>
      </c>
      <c r="AI262" s="273" t="s">
        <v>123</v>
      </c>
      <c r="AJ262" s="273" t="s">
        <v>124</v>
      </c>
      <c r="AK262" s="273">
        <v>184687</v>
      </c>
      <c r="AL262" s="273" t="s">
        <v>83</v>
      </c>
      <c r="AM262" s="273" t="s">
        <v>287</v>
      </c>
      <c r="AN262" s="273" t="s">
        <v>1034</v>
      </c>
      <c r="AO262" s="273" t="s">
        <v>1037</v>
      </c>
      <c r="AP262" s="274">
        <v>45200</v>
      </c>
      <c r="AQ262" s="273">
        <v>15252</v>
      </c>
      <c r="AR262" s="273">
        <v>850</v>
      </c>
      <c r="AU262" s="273" t="s">
        <v>108</v>
      </c>
      <c r="BG262" s="273">
        <v>282734</v>
      </c>
      <c r="BH262" s="273" t="s">
        <v>64</v>
      </c>
      <c r="BI262" s="273" t="s">
        <v>63</v>
      </c>
      <c r="BJ262" s="273" t="s">
        <v>65</v>
      </c>
      <c r="BK262" s="273" t="s">
        <v>65</v>
      </c>
      <c r="BL262" s="274">
        <v>45078</v>
      </c>
      <c r="BM262" s="273">
        <v>12408</v>
      </c>
      <c r="BN262" s="273">
        <v>5</v>
      </c>
      <c r="BO262" s="273">
        <v>1885</v>
      </c>
      <c r="BP262" s="273" t="s">
        <v>80</v>
      </c>
      <c r="BQ262" s="273">
        <v>834.67560000000003</v>
      </c>
      <c r="BR262" s="273" t="s">
        <v>81</v>
      </c>
      <c r="BS262" s="273" t="s">
        <v>499</v>
      </c>
      <c r="BT262" s="273">
        <v>0</v>
      </c>
      <c r="BU262" s="273">
        <v>186274</v>
      </c>
      <c r="BV262" s="336" t="s">
        <v>83</v>
      </c>
      <c r="BW262" s="337" t="s">
        <v>63</v>
      </c>
      <c r="BX262" s="337" t="s">
        <v>84</v>
      </c>
      <c r="BY262" s="337" t="s">
        <v>85</v>
      </c>
      <c r="BZ262" s="337" t="s">
        <v>86</v>
      </c>
      <c r="CA262" s="337" t="s">
        <v>87</v>
      </c>
      <c r="CB262" s="337" t="s">
        <v>217</v>
      </c>
      <c r="CC262" s="337" t="s">
        <v>218</v>
      </c>
      <c r="CD262" s="338">
        <v>2</v>
      </c>
      <c r="CE262" s="335">
        <v>44927</v>
      </c>
      <c r="CF262" s="337"/>
      <c r="CG262" s="337" t="s">
        <v>181</v>
      </c>
      <c r="CH262" s="337"/>
      <c r="CI262" s="337" t="s">
        <v>181</v>
      </c>
      <c r="CJ262" s="337" t="s">
        <v>219</v>
      </c>
      <c r="CK262" s="337"/>
      <c r="CL262" s="337"/>
      <c r="CM262" s="337" t="s">
        <v>73</v>
      </c>
      <c r="CN262" s="337">
        <v>3</v>
      </c>
    </row>
    <row r="263" spans="1:92">
      <c r="A263" s="273">
        <v>881</v>
      </c>
      <c r="B263" s="273" t="s">
        <v>1115</v>
      </c>
      <c r="C263" s="273" t="s">
        <v>1116</v>
      </c>
      <c r="D263" s="273" t="s">
        <v>83</v>
      </c>
      <c r="E263" s="273" t="s">
        <v>194</v>
      </c>
      <c r="F263" s="273" t="s">
        <v>385</v>
      </c>
      <c r="G263" s="273" t="s">
        <v>909</v>
      </c>
      <c r="H263" s="274">
        <v>45047</v>
      </c>
      <c r="I263" s="273">
        <v>12365</v>
      </c>
      <c r="J263" s="273">
        <v>842</v>
      </c>
      <c r="W263" s="273">
        <v>180086</v>
      </c>
      <c r="X263" s="273" t="s">
        <v>64</v>
      </c>
      <c r="Y263" s="273" t="s">
        <v>63</v>
      </c>
      <c r="Z263" s="273" t="s">
        <v>65</v>
      </c>
      <c r="AA263" s="273" t="s">
        <v>65</v>
      </c>
      <c r="AB263" s="274">
        <v>45078</v>
      </c>
      <c r="AC263" s="273">
        <v>12408</v>
      </c>
      <c r="AD263" s="273">
        <v>5</v>
      </c>
      <c r="AK263" s="273">
        <v>186274</v>
      </c>
      <c r="AL263" s="273" t="s">
        <v>83</v>
      </c>
      <c r="AM263" s="273" t="s">
        <v>287</v>
      </c>
      <c r="AN263" s="273" t="s">
        <v>846</v>
      </c>
      <c r="AO263" s="273" t="s">
        <v>848</v>
      </c>
      <c r="AP263" s="274">
        <v>44927</v>
      </c>
      <c r="AQ263" s="273">
        <v>14787</v>
      </c>
      <c r="AR263" s="273">
        <v>794</v>
      </c>
      <c r="AU263" s="273" t="s">
        <v>108</v>
      </c>
      <c r="BG263" s="273">
        <v>277619</v>
      </c>
      <c r="BH263" s="273" t="s">
        <v>64</v>
      </c>
      <c r="BI263" s="273" t="s">
        <v>63</v>
      </c>
      <c r="BJ263" s="273" t="s">
        <v>65</v>
      </c>
      <c r="BK263" s="273" t="s">
        <v>65</v>
      </c>
      <c r="BL263" s="274">
        <v>45108</v>
      </c>
      <c r="BM263" s="273">
        <v>12677</v>
      </c>
      <c r="BN263" s="273">
        <v>5</v>
      </c>
      <c r="BO263" s="273">
        <v>2021</v>
      </c>
      <c r="BP263" s="273" t="s">
        <v>80</v>
      </c>
      <c r="BQ263" s="273">
        <v>890.71136000000001</v>
      </c>
      <c r="BR263" s="273" t="s">
        <v>81</v>
      </c>
      <c r="BS263" s="273" t="s">
        <v>499</v>
      </c>
      <c r="BT263" s="273">
        <v>0</v>
      </c>
      <c r="BU263" s="273">
        <v>199758</v>
      </c>
      <c r="BV263" s="279" t="s">
        <v>83</v>
      </c>
      <c r="BW263" s="280" t="s">
        <v>63</v>
      </c>
      <c r="BX263" s="280" t="s">
        <v>84</v>
      </c>
      <c r="BY263" s="280" t="s">
        <v>85</v>
      </c>
      <c r="BZ263" s="280" t="s">
        <v>86</v>
      </c>
      <c r="CA263" s="280" t="s">
        <v>87</v>
      </c>
      <c r="CB263" s="280" t="s">
        <v>225</v>
      </c>
      <c r="CC263" s="280" t="s">
        <v>226</v>
      </c>
      <c r="CD263" s="281">
        <v>5</v>
      </c>
      <c r="CE263" s="277">
        <v>44927</v>
      </c>
      <c r="CF263" s="280">
        <v>0</v>
      </c>
      <c r="CG263" s="280" t="s">
        <v>90</v>
      </c>
      <c r="CH263" s="280">
        <v>0</v>
      </c>
      <c r="CI263" s="280" t="s">
        <v>80</v>
      </c>
      <c r="CJ263" s="280"/>
      <c r="CK263" s="280"/>
      <c r="CL263" s="280"/>
      <c r="CM263" s="280" t="s">
        <v>73</v>
      </c>
      <c r="CN263" s="280">
        <v>3</v>
      </c>
    </row>
    <row r="264" spans="1:92">
      <c r="A264" s="273">
        <v>882</v>
      </c>
      <c r="B264" s="273" t="s">
        <v>1117</v>
      </c>
      <c r="C264" s="273" t="s">
        <v>1118</v>
      </c>
      <c r="D264" s="273" t="s">
        <v>83</v>
      </c>
      <c r="E264" s="273" t="s">
        <v>194</v>
      </c>
      <c r="F264" s="273" t="s">
        <v>385</v>
      </c>
      <c r="G264" s="273" t="s">
        <v>909</v>
      </c>
      <c r="H264" s="274">
        <v>45047</v>
      </c>
      <c r="I264" s="273">
        <v>12365</v>
      </c>
      <c r="J264" s="273">
        <v>842</v>
      </c>
      <c r="K264" s="273">
        <v>23502</v>
      </c>
      <c r="L264" s="273" t="s">
        <v>66</v>
      </c>
      <c r="M264" s="273">
        <v>2921.55</v>
      </c>
      <c r="N264" s="273" t="s">
        <v>115</v>
      </c>
      <c r="W264" s="273">
        <v>180110</v>
      </c>
      <c r="X264" s="273" t="s">
        <v>64</v>
      </c>
      <c r="Y264" s="273" t="s">
        <v>63</v>
      </c>
      <c r="Z264" s="273" t="s">
        <v>65</v>
      </c>
      <c r="AA264" s="273" t="s">
        <v>65</v>
      </c>
      <c r="AB264" s="274">
        <v>45078</v>
      </c>
      <c r="AC264" s="273">
        <v>12409</v>
      </c>
      <c r="AD264" s="273">
        <v>5</v>
      </c>
      <c r="AE264" s="273">
        <v>4.9000000000000004</v>
      </c>
      <c r="AF264" s="273" t="s">
        <v>90</v>
      </c>
      <c r="AG264" s="273" t="s">
        <v>882</v>
      </c>
      <c r="AH264" s="273" t="s">
        <v>1119</v>
      </c>
      <c r="AI264" s="273" t="s">
        <v>123</v>
      </c>
      <c r="AJ264" s="273" t="s">
        <v>214</v>
      </c>
      <c r="AK264" s="273">
        <v>196142</v>
      </c>
      <c r="AL264" s="273" t="s">
        <v>83</v>
      </c>
      <c r="AM264" s="273" t="s">
        <v>287</v>
      </c>
      <c r="AN264" s="273" t="s">
        <v>846</v>
      </c>
      <c r="AO264" s="273" t="s">
        <v>848</v>
      </c>
      <c r="AP264" s="274">
        <v>44927</v>
      </c>
      <c r="AQ264" s="273">
        <v>15371</v>
      </c>
      <c r="AR264" s="273">
        <v>794</v>
      </c>
      <c r="AU264" s="273" t="s">
        <v>108</v>
      </c>
      <c r="BG264" s="273">
        <v>283855</v>
      </c>
      <c r="BH264" s="273" t="s">
        <v>64</v>
      </c>
      <c r="BI264" s="273" t="s">
        <v>63</v>
      </c>
      <c r="BJ264" s="273" t="s">
        <v>65</v>
      </c>
      <c r="BK264" s="273" t="s">
        <v>65</v>
      </c>
      <c r="BL264" s="274">
        <v>45139</v>
      </c>
      <c r="BM264" s="273">
        <v>13352</v>
      </c>
      <c r="BN264" s="273">
        <v>5</v>
      </c>
      <c r="BO264" s="273">
        <v>2237</v>
      </c>
      <c r="BP264" s="273" t="s">
        <v>80</v>
      </c>
      <c r="BQ264" s="273">
        <v>979.66528000000005</v>
      </c>
      <c r="BR264" s="273" t="s">
        <v>81</v>
      </c>
      <c r="BS264" s="273" t="s">
        <v>1120</v>
      </c>
      <c r="BT264" s="273">
        <v>0</v>
      </c>
      <c r="BU264" s="273">
        <v>217772</v>
      </c>
      <c r="BV264" s="336" t="s">
        <v>83</v>
      </c>
      <c r="BW264" s="337" t="s">
        <v>63</v>
      </c>
      <c r="BX264" s="337" t="s">
        <v>84</v>
      </c>
      <c r="BY264" s="337" t="s">
        <v>85</v>
      </c>
      <c r="BZ264" s="337" t="s">
        <v>86</v>
      </c>
      <c r="CA264" s="337" t="s">
        <v>87</v>
      </c>
      <c r="CB264" s="337" t="s">
        <v>233</v>
      </c>
      <c r="CC264" s="337" t="s">
        <v>234</v>
      </c>
      <c r="CD264" s="338">
        <v>1</v>
      </c>
      <c r="CE264" s="335">
        <v>44927</v>
      </c>
      <c r="CF264" s="337"/>
      <c r="CG264" s="337" t="s">
        <v>181</v>
      </c>
      <c r="CH264" s="337"/>
      <c r="CI264" s="337" t="s">
        <v>181</v>
      </c>
      <c r="CJ264" s="337" t="s">
        <v>1121</v>
      </c>
      <c r="CK264" s="337"/>
      <c r="CL264" s="337"/>
      <c r="CM264" s="337" t="s">
        <v>73</v>
      </c>
      <c r="CN264" s="337">
        <v>3</v>
      </c>
    </row>
    <row r="265" spans="1:92">
      <c r="A265" s="273">
        <v>883</v>
      </c>
      <c r="B265" s="273" t="s">
        <v>1122</v>
      </c>
      <c r="C265" s="273" t="s">
        <v>1123</v>
      </c>
      <c r="D265" s="273" t="s">
        <v>83</v>
      </c>
      <c r="E265" s="273" t="s">
        <v>194</v>
      </c>
      <c r="F265" s="273" t="s">
        <v>385</v>
      </c>
      <c r="G265" s="273" t="s">
        <v>909</v>
      </c>
      <c r="H265" s="274">
        <v>45047</v>
      </c>
      <c r="I265" s="273">
        <v>12365</v>
      </c>
      <c r="J265" s="273">
        <v>842</v>
      </c>
      <c r="K265" s="273">
        <v>0</v>
      </c>
      <c r="L265" s="273" t="s">
        <v>66</v>
      </c>
      <c r="N265" s="273" t="s">
        <v>107</v>
      </c>
      <c r="W265" s="273">
        <v>180111</v>
      </c>
      <c r="X265" s="273" t="s">
        <v>64</v>
      </c>
      <c r="Y265" s="273" t="s">
        <v>63</v>
      </c>
      <c r="Z265" s="273" t="s">
        <v>65</v>
      </c>
      <c r="AA265" s="273" t="s">
        <v>65</v>
      </c>
      <c r="AB265" s="274">
        <v>45078</v>
      </c>
      <c r="AC265" s="273">
        <v>12409</v>
      </c>
      <c r="AD265" s="273">
        <v>5</v>
      </c>
      <c r="AE265" s="273">
        <v>22.2</v>
      </c>
      <c r="AF265" s="273" t="s">
        <v>90</v>
      </c>
      <c r="AH265" s="273" t="s">
        <v>1124</v>
      </c>
      <c r="AI265" s="273" t="s">
        <v>123</v>
      </c>
      <c r="AJ265" s="273" t="s">
        <v>200</v>
      </c>
      <c r="AK265" s="273">
        <v>196148</v>
      </c>
      <c r="AL265" s="273" t="s">
        <v>83</v>
      </c>
      <c r="AM265" s="273" t="s">
        <v>287</v>
      </c>
      <c r="AN265" s="273" t="s">
        <v>846</v>
      </c>
      <c r="AO265" s="273" t="s">
        <v>848</v>
      </c>
      <c r="AP265" s="274">
        <v>44927</v>
      </c>
      <c r="AQ265" s="273">
        <v>15521</v>
      </c>
      <c r="AR265" s="273">
        <v>794</v>
      </c>
      <c r="AU265" s="273" t="s">
        <v>108</v>
      </c>
      <c r="BG265" s="273">
        <v>284736</v>
      </c>
      <c r="BH265" s="273" t="s">
        <v>64</v>
      </c>
      <c r="BI265" s="273" t="s">
        <v>63</v>
      </c>
      <c r="BJ265" s="273" t="s">
        <v>65</v>
      </c>
      <c r="BK265" s="273" t="s">
        <v>65</v>
      </c>
      <c r="BL265" s="274">
        <v>45170</v>
      </c>
      <c r="BM265" s="273">
        <v>13679</v>
      </c>
      <c r="BN265" s="273">
        <v>5</v>
      </c>
      <c r="BO265" s="273">
        <v>1915</v>
      </c>
      <c r="BP265" s="273" t="s">
        <v>80</v>
      </c>
      <c r="BQ265" s="273">
        <v>847.04840000000002</v>
      </c>
      <c r="BR265" s="273" t="s">
        <v>81</v>
      </c>
      <c r="BS265" s="273" t="s">
        <v>1125</v>
      </c>
      <c r="BT265" s="273">
        <v>0</v>
      </c>
      <c r="BU265" s="273">
        <v>230723</v>
      </c>
      <c r="BV265" s="279" t="s">
        <v>83</v>
      </c>
      <c r="BW265" s="280" t="s">
        <v>63</v>
      </c>
      <c r="BX265" s="280" t="s">
        <v>84</v>
      </c>
      <c r="BY265" s="280" t="s">
        <v>85</v>
      </c>
      <c r="BZ265" s="280" t="s">
        <v>86</v>
      </c>
      <c r="CA265" s="280" t="s">
        <v>87</v>
      </c>
      <c r="CB265" s="280" t="s">
        <v>233</v>
      </c>
      <c r="CC265" s="280" t="s">
        <v>234</v>
      </c>
      <c r="CD265" s="281">
        <v>1</v>
      </c>
      <c r="CE265" s="277">
        <v>44958</v>
      </c>
      <c r="CF265" s="280"/>
      <c r="CG265" s="280" t="s">
        <v>181</v>
      </c>
      <c r="CH265" s="280"/>
      <c r="CI265" s="280" t="s">
        <v>181</v>
      </c>
      <c r="CJ265" s="280" t="s">
        <v>1126</v>
      </c>
      <c r="CK265" s="280"/>
      <c r="CL265" s="280"/>
      <c r="CM265" s="280" t="s">
        <v>73</v>
      </c>
      <c r="CN265" s="280">
        <v>3</v>
      </c>
    </row>
    <row r="266" spans="1:92">
      <c r="A266" s="273">
        <v>884</v>
      </c>
      <c r="B266" s="273" t="s">
        <v>1127</v>
      </c>
      <c r="C266" s="273" t="s">
        <v>1128</v>
      </c>
      <c r="D266" s="273" t="s">
        <v>83</v>
      </c>
      <c r="E266" s="273" t="s">
        <v>194</v>
      </c>
      <c r="F266" s="273" t="s">
        <v>385</v>
      </c>
      <c r="G266" s="273" t="s">
        <v>909</v>
      </c>
      <c r="H266" s="274">
        <v>45078</v>
      </c>
      <c r="I266" s="273">
        <v>12634</v>
      </c>
      <c r="J266" s="273">
        <v>842</v>
      </c>
      <c r="W266" s="273">
        <v>191922</v>
      </c>
      <c r="X266" s="273" t="s">
        <v>64</v>
      </c>
      <c r="Y266" s="273" t="s">
        <v>63</v>
      </c>
      <c r="Z266" s="273" t="s">
        <v>65</v>
      </c>
      <c r="AA266" s="273" t="s">
        <v>65</v>
      </c>
      <c r="AB266" s="274">
        <v>45078</v>
      </c>
      <c r="AC266" s="273">
        <v>12409</v>
      </c>
      <c r="AD266" s="273">
        <v>5</v>
      </c>
      <c r="AE266" s="273">
        <v>0.4</v>
      </c>
      <c r="AF266" s="273" t="s">
        <v>90</v>
      </c>
      <c r="AG266" s="273" t="s">
        <v>625</v>
      </c>
      <c r="AH266" s="273" t="s">
        <v>1129</v>
      </c>
      <c r="AI266" s="273" t="s">
        <v>123</v>
      </c>
      <c r="AJ266" s="273" t="s">
        <v>627</v>
      </c>
      <c r="AK266" s="273">
        <v>196153</v>
      </c>
      <c r="AL266" s="273" t="s">
        <v>83</v>
      </c>
      <c r="AM266" s="273" t="s">
        <v>287</v>
      </c>
      <c r="AN266" s="273" t="s">
        <v>846</v>
      </c>
      <c r="AO266" s="273" t="s">
        <v>848</v>
      </c>
      <c r="AP266" s="274">
        <v>45017</v>
      </c>
      <c r="AQ266" s="273">
        <v>14933</v>
      </c>
      <c r="AR266" s="273">
        <v>794</v>
      </c>
      <c r="AU266" s="273" t="s">
        <v>108</v>
      </c>
      <c r="BG266" s="273">
        <v>279225</v>
      </c>
      <c r="BH266" s="273" t="s">
        <v>64</v>
      </c>
      <c r="BI266" s="273" t="s">
        <v>63</v>
      </c>
      <c r="BJ266" s="273" t="s">
        <v>65</v>
      </c>
      <c r="BK266" s="273" t="s">
        <v>65</v>
      </c>
      <c r="BL266" s="274">
        <v>45200</v>
      </c>
      <c r="BM266" s="273">
        <v>14014</v>
      </c>
      <c r="BN266" s="273">
        <v>5</v>
      </c>
      <c r="BO266" s="273">
        <v>1798</v>
      </c>
      <c r="BP266" s="273" t="s">
        <v>80</v>
      </c>
      <c r="BQ266" s="273">
        <v>798.82704000000001</v>
      </c>
      <c r="BR266" s="273" t="s">
        <v>81</v>
      </c>
      <c r="BS266" s="273" t="s">
        <v>1120</v>
      </c>
      <c r="BT266" s="273">
        <v>0</v>
      </c>
      <c r="BU266" s="273">
        <v>248740</v>
      </c>
      <c r="BV266" s="336" t="s">
        <v>83</v>
      </c>
      <c r="BW266" s="337" t="s">
        <v>63</v>
      </c>
      <c r="BX266" s="337" t="s">
        <v>84</v>
      </c>
      <c r="BY266" s="337" t="s">
        <v>85</v>
      </c>
      <c r="BZ266" s="337" t="s">
        <v>138</v>
      </c>
      <c r="CA266" s="337" t="s">
        <v>139</v>
      </c>
      <c r="CB266" s="337" t="s">
        <v>190</v>
      </c>
      <c r="CC266" s="337" t="s">
        <v>191</v>
      </c>
      <c r="CD266" s="338">
        <v>8</v>
      </c>
      <c r="CE266" s="335">
        <v>45078</v>
      </c>
      <c r="CF266" s="337">
        <v>0</v>
      </c>
      <c r="CG266" s="337" t="s">
        <v>90</v>
      </c>
      <c r="CH266" s="337">
        <v>0</v>
      </c>
      <c r="CI266" s="337" t="s">
        <v>80</v>
      </c>
      <c r="CJ266" s="337"/>
      <c r="CK266" s="337"/>
      <c r="CL266" s="337"/>
      <c r="CM266" s="337" t="s">
        <v>73</v>
      </c>
      <c r="CN266" s="337">
        <v>3</v>
      </c>
    </row>
    <row r="267" spans="1:92">
      <c r="A267" s="273">
        <v>885</v>
      </c>
      <c r="B267" s="273" t="s">
        <v>1130</v>
      </c>
      <c r="C267" s="273" t="s">
        <v>1131</v>
      </c>
      <c r="D267" s="273" t="s">
        <v>83</v>
      </c>
      <c r="E267" s="273" t="s">
        <v>194</v>
      </c>
      <c r="F267" s="273" t="s">
        <v>385</v>
      </c>
      <c r="G267" s="273" t="s">
        <v>909</v>
      </c>
      <c r="H267" s="274">
        <v>45078</v>
      </c>
      <c r="I267" s="273">
        <v>12634</v>
      </c>
      <c r="J267" s="273">
        <v>842</v>
      </c>
      <c r="K267" s="273">
        <v>28344</v>
      </c>
      <c r="L267" s="273" t="s">
        <v>66</v>
      </c>
      <c r="M267" s="273">
        <v>2898.63</v>
      </c>
      <c r="N267" s="273" t="s">
        <v>115</v>
      </c>
      <c r="W267" s="273">
        <v>191946</v>
      </c>
      <c r="X267" s="273" t="s">
        <v>64</v>
      </c>
      <c r="Y267" s="273" t="s">
        <v>63</v>
      </c>
      <c r="Z267" s="273" t="s">
        <v>65</v>
      </c>
      <c r="AA267" s="273" t="s">
        <v>65</v>
      </c>
      <c r="AB267" s="274">
        <v>45078</v>
      </c>
      <c r="AC267" s="273">
        <v>12409</v>
      </c>
      <c r="AD267" s="273">
        <v>5</v>
      </c>
      <c r="AE267" s="273">
        <v>4.5999999999999996</v>
      </c>
      <c r="AF267" s="273" t="s">
        <v>90</v>
      </c>
      <c r="AH267" s="273" t="s">
        <v>1096</v>
      </c>
      <c r="AI267" s="273" t="s">
        <v>123</v>
      </c>
      <c r="AJ267" s="273" t="s">
        <v>200</v>
      </c>
      <c r="AK267" s="273">
        <v>196175</v>
      </c>
      <c r="AL267" s="273" t="s">
        <v>83</v>
      </c>
      <c r="AM267" s="273" t="s">
        <v>287</v>
      </c>
      <c r="AN267" s="273" t="s">
        <v>830</v>
      </c>
      <c r="AO267" s="273" t="s">
        <v>856</v>
      </c>
      <c r="AP267" s="274">
        <v>44927</v>
      </c>
      <c r="AQ267" s="273">
        <v>14794</v>
      </c>
      <c r="AR267" s="273">
        <v>804</v>
      </c>
      <c r="AS267" s="273">
        <v>9277</v>
      </c>
      <c r="AT267" s="273" t="s">
        <v>80</v>
      </c>
      <c r="AU267" s="273" t="s">
        <v>185</v>
      </c>
      <c r="AV267" s="273" t="s">
        <v>186</v>
      </c>
      <c r="AW267" s="273">
        <v>0.83299999999999996</v>
      </c>
      <c r="AX267" s="273" t="s">
        <v>176</v>
      </c>
      <c r="AY267" s="273" t="s">
        <v>1132</v>
      </c>
      <c r="AZ267" s="273" t="s">
        <v>188</v>
      </c>
      <c r="BG267" s="273">
        <v>336839</v>
      </c>
      <c r="BH267" s="273" t="s">
        <v>64</v>
      </c>
      <c r="BI267" s="273" t="s">
        <v>63</v>
      </c>
      <c r="BJ267" s="273" t="s">
        <v>65</v>
      </c>
      <c r="BK267" s="273" t="s">
        <v>65</v>
      </c>
      <c r="BL267" s="274">
        <v>45231</v>
      </c>
      <c r="BM267" s="273">
        <v>14382</v>
      </c>
      <c r="BN267" s="273">
        <v>5</v>
      </c>
      <c r="BO267" s="273">
        <v>1421</v>
      </c>
      <c r="BP267" s="273" t="s">
        <v>80</v>
      </c>
      <c r="BQ267" s="273">
        <v>643.58096</v>
      </c>
      <c r="BR267" s="273" t="s">
        <v>81</v>
      </c>
      <c r="BS267" s="273" t="s">
        <v>541</v>
      </c>
      <c r="BT267" s="273">
        <v>0</v>
      </c>
      <c r="BU267" s="273">
        <v>267624</v>
      </c>
      <c r="BV267" s="279" t="s">
        <v>83</v>
      </c>
      <c r="BW267" s="280" t="s">
        <v>63</v>
      </c>
      <c r="BX267" s="280" t="s">
        <v>84</v>
      </c>
      <c r="BY267" s="280" t="s">
        <v>85</v>
      </c>
      <c r="BZ267" s="280" t="s">
        <v>86</v>
      </c>
      <c r="CA267" s="280" t="s">
        <v>87</v>
      </c>
      <c r="CB267" s="280" t="s">
        <v>179</v>
      </c>
      <c r="CC267" s="280" t="s">
        <v>180</v>
      </c>
      <c r="CD267" s="281">
        <v>1</v>
      </c>
      <c r="CE267" s="277">
        <v>45078</v>
      </c>
      <c r="CF267" s="280"/>
      <c r="CG267" s="280" t="s">
        <v>181</v>
      </c>
      <c r="CH267" s="280"/>
      <c r="CI267" s="280" t="s">
        <v>181</v>
      </c>
      <c r="CJ267" s="280" t="s">
        <v>235</v>
      </c>
      <c r="CK267" s="280"/>
      <c r="CL267" s="280"/>
      <c r="CM267" s="280" t="s">
        <v>73</v>
      </c>
      <c r="CN267" s="280">
        <v>3</v>
      </c>
    </row>
    <row r="268" spans="1:92">
      <c r="A268" s="273">
        <v>886</v>
      </c>
      <c r="B268" s="273" t="s">
        <v>1133</v>
      </c>
      <c r="C268" s="273" t="s">
        <v>1134</v>
      </c>
      <c r="D268" s="273" t="s">
        <v>83</v>
      </c>
      <c r="E268" s="273" t="s">
        <v>194</v>
      </c>
      <c r="F268" s="273" t="s">
        <v>385</v>
      </c>
      <c r="G268" s="273" t="s">
        <v>909</v>
      </c>
      <c r="H268" s="274">
        <v>45078</v>
      </c>
      <c r="I268" s="273">
        <v>12634</v>
      </c>
      <c r="J268" s="273">
        <v>842</v>
      </c>
      <c r="K268" s="273">
        <v>0</v>
      </c>
      <c r="L268" s="273" t="s">
        <v>66</v>
      </c>
      <c r="N268" s="273" t="s">
        <v>107</v>
      </c>
      <c r="W268" s="273">
        <v>191947</v>
      </c>
      <c r="X268" s="273" t="s">
        <v>64</v>
      </c>
      <c r="Y268" s="273" t="s">
        <v>63</v>
      </c>
      <c r="Z268" s="273" t="s">
        <v>65</v>
      </c>
      <c r="AA268" s="273" t="s">
        <v>65</v>
      </c>
      <c r="AB268" s="274">
        <v>45078</v>
      </c>
      <c r="AC268" s="273">
        <v>12409</v>
      </c>
      <c r="AD268" s="273">
        <v>5</v>
      </c>
      <c r="AE268" s="273">
        <v>3.6</v>
      </c>
      <c r="AF268" s="273" t="s">
        <v>90</v>
      </c>
      <c r="AG268" s="273" t="s">
        <v>703</v>
      </c>
      <c r="AH268" s="273" t="s">
        <v>1135</v>
      </c>
      <c r="AI268" s="273" t="s">
        <v>123</v>
      </c>
      <c r="AJ268" s="273" t="s">
        <v>124</v>
      </c>
      <c r="AK268" s="273">
        <v>196159</v>
      </c>
      <c r="AL268" s="273" t="s">
        <v>83</v>
      </c>
      <c r="AM268" s="273" t="s">
        <v>287</v>
      </c>
      <c r="AN268" s="273" t="s">
        <v>830</v>
      </c>
      <c r="AO268" s="273" t="s">
        <v>856</v>
      </c>
      <c r="AP268" s="274">
        <v>44927</v>
      </c>
      <c r="AQ268" s="273">
        <v>15378</v>
      </c>
      <c r="AR268" s="273">
        <v>804</v>
      </c>
      <c r="AU268" s="273" t="s">
        <v>108</v>
      </c>
      <c r="BG268" s="273">
        <v>283918</v>
      </c>
      <c r="BH268" s="273" t="s">
        <v>64</v>
      </c>
      <c r="BI268" s="273" t="s">
        <v>63</v>
      </c>
      <c r="BJ268" s="273" t="s">
        <v>65</v>
      </c>
      <c r="BK268" s="273" t="s">
        <v>65</v>
      </c>
      <c r="BL268" s="274">
        <v>45261</v>
      </c>
      <c r="BM268" s="273">
        <v>16871</v>
      </c>
      <c r="BN268" s="273">
        <v>5</v>
      </c>
      <c r="BO268" s="273">
        <v>1130</v>
      </c>
      <c r="BP268" s="273" t="s">
        <v>80</v>
      </c>
      <c r="BQ268" s="273">
        <v>523.69503999999995</v>
      </c>
      <c r="BR268" s="273" t="s">
        <v>81</v>
      </c>
      <c r="BS268" s="273" t="s">
        <v>499</v>
      </c>
      <c r="BT268" s="273">
        <v>0</v>
      </c>
      <c r="BU268" s="273">
        <v>310342</v>
      </c>
      <c r="BV268" s="336" t="s">
        <v>83</v>
      </c>
      <c r="BW268" s="337" t="s">
        <v>63</v>
      </c>
      <c r="BX268" s="337" t="s">
        <v>84</v>
      </c>
      <c r="BY268" s="337" t="s">
        <v>85</v>
      </c>
      <c r="BZ268" s="337" t="s">
        <v>167</v>
      </c>
      <c r="CA268" s="337" t="s">
        <v>168</v>
      </c>
      <c r="CB268" s="337" t="s">
        <v>319</v>
      </c>
      <c r="CC268" s="337" t="s">
        <v>320</v>
      </c>
      <c r="CD268" s="338">
        <v>15</v>
      </c>
      <c r="CE268" s="335">
        <v>45078</v>
      </c>
      <c r="CF268" s="337">
        <v>0</v>
      </c>
      <c r="CG268" s="337" t="s">
        <v>90</v>
      </c>
      <c r="CH268" s="337">
        <v>0</v>
      </c>
      <c r="CI268" s="337" t="s">
        <v>80</v>
      </c>
      <c r="CJ268" s="337"/>
      <c r="CK268" s="337"/>
      <c r="CL268" s="337"/>
      <c r="CM268" s="337" t="s">
        <v>73</v>
      </c>
      <c r="CN268" s="337">
        <v>3</v>
      </c>
    </row>
    <row r="269" spans="1:92">
      <c r="A269" s="273">
        <v>887</v>
      </c>
      <c r="B269" s="273" t="s">
        <v>1136</v>
      </c>
      <c r="C269" s="273" t="s">
        <v>1137</v>
      </c>
      <c r="D269" s="273" t="s">
        <v>83</v>
      </c>
      <c r="E269" s="273" t="s">
        <v>194</v>
      </c>
      <c r="F269" s="273" t="s">
        <v>385</v>
      </c>
      <c r="G269" s="273" t="s">
        <v>909</v>
      </c>
      <c r="H269" s="274">
        <v>45108</v>
      </c>
      <c r="I269" s="273">
        <v>12903</v>
      </c>
      <c r="J269" s="273">
        <v>842</v>
      </c>
      <c r="W269" s="273">
        <v>205406</v>
      </c>
      <c r="X269" s="273" t="s">
        <v>64</v>
      </c>
      <c r="Y269" s="273" t="s">
        <v>63</v>
      </c>
      <c r="Z269" s="273" t="s">
        <v>65</v>
      </c>
      <c r="AA269" s="273" t="s">
        <v>65</v>
      </c>
      <c r="AB269" s="274">
        <v>45078</v>
      </c>
      <c r="AC269" s="273">
        <v>12409</v>
      </c>
      <c r="AD269" s="273">
        <v>5</v>
      </c>
      <c r="AE269" s="273">
        <v>1.4</v>
      </c>
      <c r="AF269" s="273" t="s">
        <v>90</v>
      </c>
      <c r="AG269" s="273" t="s">
        <v>1110</v>
      </c>
      <c r="AH269" s="273" t="s">
        <v>1111</v>
      </c>
      <c r="AI269" s="273" t="s">
        <v>199</v>
      </c>
      <c r="AJ269" s="273" t="s">
        <v>200</v>
      </c>
      <c r="AK269" s="273">
        <v>196165</v>
      </c>
      <c r="AL269" s="273" t="s">
        <v>83</v>
      </c>
      <c r="AM269" s="273" t="s">
        <v>287</v>
      </c>
      <c r="AN269" s="273" t="s">
        <v>830</v>
      </c>
      <c r="AO269" s="273" t="s">
        <v>856</v>
      </c>
      <c r="AP269" s="274">
        <v>44927</v>
      </c>
      <c r="AQ269" s="273">
        <v>15528</v>
      </c>
      <c r="AR269" s="273">
        <v>804</v>
      </c>
      <c r="AU269" s="273" t="s">
        <v>108</v>
      </c>
      <c r="BG269" s="273">
        <v>284764</v>
      </c>
      <c r="BH269" s="273" t="s">
        <v>64</v>
      </c>
      <c r="BI269" s="273" t="s">
        <v>63</v>
      </c>
      <c r="BJ269" s="273" t="s">
        <v>120</v>
      </c>
      <c r="BK269" s="273" t="s">
        <v>120</v>
      </c>
      <c r="BL269" s="274">
        <v>44927</v>
      </c>
      <c r="BM269" s="273">
        <v>11787</v>
      </c>
      <c r="BN269" s="273">
        <v>6</v>
      </c>
      <c r="BO269" s="273">
        <v>5029</v>
      </c>
      <c r="BP269" s="273" t="s">
        <v>80</v>
      </c>
      <c r="BQ269" s="273">
        <v>2129.6193600000001</v>
      </c>
      <c r="BR269" s="273" t="s">
        <v>81</v>
      </c>
      <c r="BS269" s="273" t="s">
        <v>589</v>
      </c>
      <c r="BT269" s="273">
        <v>73</v>
      </c>
      <c r="BU269" s="273">
        <v>156383</v>
      </c>
      <c r="BV269" s="279" t="s">
        <v>83</v>
      </c>
      <c r="BW269" s="280" t="s">
        <v>63</v>
      </c>
      <c r="BX269" s="280" t="s">
        <v>84</v>
      </c>
      <c r="BY269" s="280" t="s">
        <v>85</v>
      </c>
      <c r="BZ269" s="280" t="s">
        <v>167</v>
      </c>
      <c r="CA269" s="280" t="s">
        <v>168</v>
      </c>
      <c r="CB269" s="280" t="s">
        <v>313</v>
      </c>
      <c r="CC269" s="280" t="s">
        <v>314</v>
      </c>
      <c r="CD269" s="281">
        <v>14</v>
      </c>
      <c r="CE269" s="277">
        <v>45078</v>
      </c>
      <c r="CF269" s="280">
        <v>0</v>
      </c>
      <c r="CG269" s="280" t="s">
        <v>90</v>
      </c>
      <c r="CH269" s="280">
        <v>0</v>
      </c>
      <c r="CI269" s="280" t="s">
        <v>80</v>
      </c>
      <c r="CJ269" s="280"/>
      <c r="CK269" s="280"/>
      <c r="CL269" s="280"/>
      <c r="CM269" s="280" t="s">
        <v>73</v>
      </c>
      <c r="CN269" s="280">
        <v>3</v>
      </c>
    </row>
    <row r="270" spans="1:92">
      <c r="A270" s="273">
        <v>888</v>
      </c>
      <c r="B270" s="273" t="s">
        <v>1138</v>
      </c>
      <c r="C270" s="273" t="s">
        <v>1139</v>
      </c>
      <c r="D270" s="273" t="s">
        <v>83</v>
      </c>
      <c r="E270" s="273" t="s">
        <v>194</v>
      </c>
      <c r="F270" s="273" t="s">
        <v>385</v>
      </c>
      <c r="G270" s="273" t="s">
        <v>909</v>
      </c>
      <c r="H270" s="274">
        <v>45108</v>
      </c>
      <c r="I270" s="273">
        <v>12903</v>
      </c>
      <c r="J270" s="273">
        <v>842</v>
      </c>
      <c r="K270" s="273">
        <v>31422</v>
      </c>
      <c r="L270" s="273" t="s">
        <v>66</v>
      </c>
      <c r="M270" s="273">
        <v>3590.04</v>
      </c>
      <c r="N270" s="273" t="s">
        <v>115</v>
      </c>
      <c r="W270" s="273">
        <v>205430</v>
      </c>
      <c r="X270" s="273" t="s">
        <v>64</v>
      </c>
      <c r="Y270" s="273" t="s">
        <v>63</v>
      </c>
      <c r="Z270" s="273" t="s">
        <v>65</v>
      </c>
      <c r="AA270" s="273" t="s">
        <v>65</v>
      </c>
      <c r="AB270" s="274">
        <v>45078</v>
      </c>
      <c r="AC270" s="273">
        <v>12409</v>
      </c>
      <c r="AD270" s="273">
        <v>5</v>
      </c>
      <c r="AE270" s="273">
        <v>1.8</v>
      </c>
      <c r="AF270" s="273" t="s">
        <v>90</v>
      </c>
      <c r="AG270" s="273" t="s">
        <v>710</v>
      </c>
      <c r="AH270" s="273" t="s">
        <v>1114</v>
      </c>
      <c r="AI270" s="273" t="s">
        <v>123</v>
      </c>
      <c r="AJ270" s="273" t="s">
        <v>124</v>
      </c>
      <c r="AK270" s="273">
        <v>196170</v>
      </c>
      <c r="AL270" s="273" t="s">
        <v>83</v>
      </c>
      <c r="AM270" s="273" t="s">
        <v>287</v>
      </c>
      <c r="AN270" s="273" t="s">
        <v>830</v>
      </c>
      <c r="AO270" s="273" t="s">
        <v>856</v>
      </c>
      <c r="AP270" s="274">
        <v>45017</v>
      </c>
      <c r="AQ270" s="273">
        <v>14940</v>
      </c>
      <c r="AR270" s="273">
        <v>804</v>
      </c>
      <c r="AU270" s="273" t="s">
        <v>108</v>
      </c>
      <c r="BG270" s="273">
        <v>279302</v>
      </c>
      <c r="BH270" s="273" t="s">
        <v>64</v>
      </c>
      <c r="BI270" s="273" t="s">
        <v>63</v>
      </c>
      <c r="BJ270" s="273" t="s">
        <v>120</v>
      </c>
      <c r="BK270" s="273" t="s">
        <v>120</v>
      </c>
      <c r="BL270" s="274">
        <v>44958</v>
      </c>
      <c r="BM270" s="273">
        <v>11825</v>
      </c>
      <c r="BN270" s="273">
        <v>6</v>
      </c>
      <c r="BO270" s="273">
        <v>4856</v>
      </c>
      <c r="BP270" s="273" t="s">
        <v>80</v>
      </c>
      <c r="BQ270" s="273">
        <v>2058.37808</v>
      </c>
      <c r="BR270" s="273" t="s">
        <v>81</v>
      </c>
      <c r="BS270" s="273" t="s">
        <v>589</v>
      </c>
      <c r="BT270" s="273">
        <v>71</v>
      </c>
      <c r="BU270" s="273">
        <v>157105</v>
      </c>
      <c r="BV270" s="336" t="s">
        <v>83</v>
      </c>
      <c r="BW270" s="337" t="s">
        <v>63</v>
      </c>
      <c r="BX270" s="337" t="s">
        <v>84</v>
      </c>
      <c r="BY270" s="337" t="s">
        <v>85</v>
      </c>
      <c r="BZ270" s="337" t="s">
        <v>167</v>
      </c>
      <c r="CA270" s="337" t="s">
        <v>168</v>
      </c>
      <c r="CB270" s="337" t="s">
        <v>353</v>
      </c>
      <c r="CC270" s="337" t="s">
        <v>354</v>
      </c>
      <c r="CD270" s="338">
        <v>13</v>
      </c>
      <c r="CE270" s="335">
        <v>45078</v>
      </c>
      <c r="CF270" s="337">
        <v>0</v>
      </c>
      <c r="CG270" s="337" t="s">
        <v>90</v>
      </c>
      <c r="CH270" s="337">
        <v>0</v>
      </c>
      <c r="CI270" s="337" t="s">
        <v>80</v>
      </c>
      <c r="CJ270" s="337"/>
      <c r="CK270" s="337"/>
      <c r="CL270" s="337"/>
      <c r="CM270" s="337" t="s">
        <v>73</v>
      </c>
      <c r="CN270" s="337">
        <v>3</v>
      </c>
    </row>
    <row r="271" spans="1:92">
      <c r="A271" s="273">
        <v>889</v>
      </c>
      <c r="B271" s="273" t="s">
        <v>1140</v>
      </c>
      <c r="C271" s="273" t="s">
        <v>1141</v>
      </c>
      <c r="D271" s="273" t="s">
        <v>83</v>
      </c>
      <c r="E271" s="273" t="s">
        <v>194</v>
      </c>
      <c r="F271" s="273" t="s">
        <v>385</v>
      </c>
      <c r="G271" s="273" t="s">
        <v>909</v>
      </c>
      <c r="H271" s="274">
        <v>45108</v>
      </c>
      <c r="I271" s="273">
        <v>12903</v>
      </c>
      <c r="J271" s="273">
        <v>842</v>
      </c>
      <c r="K271" s="273">
        <v>0</v>
      </c>
      <c r="L271" s="273" t="s">
        <v>66</v>
      </c>
      <c r="N271" s="273" t="s">
        <v>107</v>
      </c>
      <c r="W271" s="273">
        <v>205431</v>
      </c>
      <c r="X271" s="273" t="s">
        <v>64</v>
      </c>
      <c r="Y271" s="273" t="s">
        <v>63</v>
      </c>
      <c r="Z271" s="273" t="s">
        <v>65</v>
      </c>
      <c r="AA271" s="273" t="s">
        <v>65</v>
      </c>
      <c r="AB271" s="274">
        <v>45108</v>
      </c>
      <c r="AC271" s="273">
        <v>12677</v>
      </c>
      <c r="AD271" s="273">
        <v>5</v>
      </c>
      <c r="AK271" s="273">
        <v>199758</v>
      </c>
      <c r="AL271" s="273" t="s">
        <v>83</v>
      </c>
      <c r="AM271" s="273" t="s">
        <v>287</v>
      </c>
      <c r="AN271" s="273" t="s">
        <v>830</v>
      </c>
      <c r="AO271" s="273" t="s">
        <v>856</v>
      </c>
      <c r="AP271" s="274">
        <v>45108</v>
      </c>
      <c r="AQ271" s="273">
        <v>15086</v>
      </c>
      <c r="AR271" s="273">
        <v>804</v>
      </c>
      <c r="AU271" s="273" t="s">
        <v>108</v>
      </c>
      <c r="BG271" s="273">
        <v>280908</v>
      </c>
      <c r="BH271" s="273" t="s">
        <v>64</v>
      </c>
      <c r="BI271" s="273" t="s">
        <v>63</v>
      </c>
      <c r="BJ271" s="273" t="s">
        <v>120</v>
      </c>
      <c r="BK271" s="273" t="s">
        <v>120</v>
      </c>
      <c r="BL271" s="274">
        <v>44986</v>
      </c>
      <c r="BM271" s="273">
        <v>11863</v>
      </c>
      <c r="BN271" s="273">
        <v>6</v>
      </c>
      <c r="BO271" s="273">
        <v>5377</v>
      </c>
      <c r="BP271" s="273" t="s">
        <v>80</v>
      </c>
      <c r="BQ271" s="273">
        <v>2272.9810400000001</v>
      </c>
      <c r="BR271" s="273" t="s">
        <v>81</v>
      </c>
      <c r="BS271" s="273" t="s">
        <v>589</v>
      </c>
      <c r="BT271" s="273">
        <v>79</v>
      </c>
      <c r="BU271" s="273">
        <v>157827</v>
      </c>
      <c r="BV271" s="279" t="s">
        <v>83</v>
      </c>
      <c r="BW271" s="280" t="s">
        <v>63</v>
      </c>
      <c r="BX271" s="280" t="s">
        <v>84</v>
      </c>
      <c r="BY271" s="280" t="s">
        <v>85</v>
      </c>
      <c r="BZ271" s="280" t="s">
        <v>167</v>
      </c>
      <c r="CA271" s="280" t="s">
        <v>168</v>
      </c>
      <c r="CB271" s="280" t="s">
        <v>169</v>
      </c>
      <c r="CC271" s="280" t="s">
        <v>170</v>
      </c>
      <c r="CD271" s="281">
        <v>12</v>
      </c>
      <c r="CE271" s="277">
        <v>45078</v>
      </c>
      <c r="CF271" s="280">
        <v>0</v>
      </c>
      <c r="CG271" s="280" t="s">
        <v>90</v>
      </c>
      <c r="CH271" s="280">
        <v>0</v>
      </c>
      <c r="CI271" s="280" t="s">
        <v>80</v>
      </c>
      <c r="CJ271" s="280"/>
      <c r="CK271" s="280"/>
      <c r="CL271" s="280"/>
      <c r="CM271" s="280" t="s">
        <v>73</v>
      </c>
      <c r="CN271" s="280">
        <v>3</v>
      </c>
    </row>
    <row r="272" spans="1:92">
      <c r="A272" s="273">
        <v>890</v>
      </c>
      <c r="B272" s="273" t="s">
        <v>1142</v>
      </c>
      <c r="C272" s="273" t="s">
        <v>1143</v>
      </c>
      <c r="D272" s="273" t="s">
        <v>83</v>
      </c>
      <c r="E272" s="273" t="s">
        <v>194</v>
      </c>
      <c r="F272" s="273" t="s">
        <v>385</v>
      </c>
      <c r="G272" s="273" t="s">
        <v>909</v>
      </c>
      <c r="H272" s="274">
        <v>45139</v>
      </c>
      <c r="I272" s="273">
        <v>13580</v>
      </c>
      <c r="J272" s="273">
        <v>842</v>
      </c>
      <c r="W272" s="273">
        <v>223475</v>
      </c>
      <c r="X272" s="273" t="s">
        <v>64</v>
      </c>
      <c r="Y272" s="273" t="s">
        <v>63</v>
      </c>
      <c r="Z272" s="273" t="s">
        <v>65</v>
      </c>
      <c r="AA272" s="273" t="s">
        <v>65</v>
      </c>
      <c r="AB272" s="274">
        <v>45108</v>
      </c>
      <c r="AC272" s="273">
        <v>12678</v>
      </c>
      <c r="AD272" s="273">
        <v>5</v>
      </c>
      <c r="AE272" s="273">
        <v>5.4139999999999997</v>
      </c>
      <c r="AF272" s="273" t="s">
        <v>90</v>
      </c>
      <c r="AG272" s="273" t="s">
        <v>882</v>
      </c>
      <c r="AH272" s="273" t="s">
        <v>1119</v>
      </c>
      <c r="AI272" s="273" t="s">
        <v>123</v>
      </c>
      <c r="AJ272" s="273" t="s">
        <v>214</v>
      </c>
      <c r="AK272" s="273">
        <v>210918</v>
      </c>
      <c r="AL272" s="273" t="s">
        <v>83</v>
      </c>
      <c r="AM272" s="273" t="s">
        <v>287</v>
      </c>
      <c r="AN272" s="273" t="s">
        <v>830</v>
      </c>
      <c r="AO272" s="273" t="s">
        <v>856</v>
      </c>
      <c r="AP272" s="274">
        <v>45108</v>
      </c>
      <c r="AQ272" s="273">
        <v>15677</v>
      </c>
      <c r="AR272" s="273">
        <v>804</v>
      </c>
      <c r="AU272" s="273" t="s">
        <v>108</v>
      </c>
      <c r="BG272" s="273">
        <v>336847</v>
      </c>
      <c r="BH272" s="273" t="s">
        <v>64</v>
      </c>
      <c r="BI272" s="273" t="s">
        <v>287</v>
      </c>
      <c r="BJ272" s="273" t="s">
        <v>288</v>
      </c>
      <c r="BK272" s="273" t="s">
        <v>1062</v>
      </c>
      <c r="BL272" s="274">
        <v>44927</v>
      </c>
      <c r="BM272" s="273">
        <v>17407</v>
      </c>
      <c r="BN272" s="273">
        <v>858</v>
      </c>
      <c r="BO272" s="273">
        <v>82</v>
      </c>
      <c r="BP272" s="273" t="s">
        <v>80</v>
      </c>
      <c r="BQ272" s="273">
        <v>437.83602300000001</v>
      </c>
      <c r="BR272" s="273" t="s">
        <v>81</v>
      </c>
      <c r="BS272" s="273" t="s">
        <v>1144</v>
      </c>
      <c r="BT272" s="273">
        <v>82</v>
      </c>
      <c r="BU272" s="273">
        <v>335379</v>
      </c>
      <c r="BV272" s="336" t="s">
        <v>83</v>
      </c>
      <c r="BW272" s="337" t="s">
        <v>63</v>
      </c>
      <c r="BX272" s="337" t="s">
        <v>84</v>
      </c>
      <c r="BY272" s="337" t="s">
        <v>85</v>
      </c>
      <c r="BZ272" s="337" t="s">
        <v>151</v>
      </c>
      <c r="CA272" s="337" t="s">
        <v>152</v>
      </c>
      <c r="CB272" s="337" t="s">
        <v>161</v>
      </c>
      <c r="CC272" s="337" t="s">
        <v>162</v>
      </c>
      <c r="CD272" s="338">
        <v>11</v>
      </c>
      <c r="CE272" s="335">
        <v>45078</v>
      </c>
      <c r="CF272" s="337">
        <v>0</v>
      </c>
      <c r="CG272" s="337" t="s">
        <v>90</v>
      </c>
      <c r="CH272" s="337">
        <v>0</v>
      </c>
      <c r="CI272" s="337" t="s">
        <v>80</v>
      </c>
      <c r="CJ272" s="337"/>
      <c r="CK272" s="337"/>
      <c r="CL272" s="337"/>
      <c r="CM272" s="337" t="s">
        <v>73</v>
      </c>
      <c r="CN272" s="337">
        <v>3</v>
      </c>
    </row>
    <row r="273" spans="1:92">
      <c r="A273" s="273">
        <v>891</v>
      </c>
      <c r="B273" s="273" t="s">
        <v>1145</v>
      </c>
      <c r="C273" s="273" t="s">
        <v>1146</v>
      </c>
      <c r="D273" s="273" t="s">
        <v>83</v>
      </c>
      <c r="E273" s="273" t="s">
        <v>194</v>
      </c>
      <c r="F273" s="273" t="s">
        <v>385</v>
      </c>
      <c r="G273" s="273" t="s">
        <v>909</v>
      </c>
      <c r="H273" s="274">
        <v>45139</v>
      </c>
      <c r="I273" s="273">
        <v>13580</v>
      </c>
      <c r="J273" s="273">
        <v>842</v>
      </c>
      <c r="K273" s="273">
        <v>34727</v>
      </c>
      <c r="L273" s="273" t="s">
        <v>66</v>
      </c>
      <c r="M273" s="273">
        <v>3776.8</v>
      </c>
      <c r="N273" s="273" t="s">
        <v>115</v>
      </c>
      <c r="W273" s="273">
        <v>223499</v>
      </c>
      <c r="X273" s="273" t="s">
        <v>64</v>
      </c>
      <c r="Y273" s="273" t="s">
        <v>63</v>
      </c>
      <c r="Z273" s="273" t="s">
        <v>65</v>
      </c>
      <c r="AA273" s="273" t="s">
        <v>65</v>
      </c>
      <c r="AB273" s="274">
        <v>45108</v>
      </c>
      <c r="AC273" s="273">
        <v>12678</v>
      </c>
      <c r="AD273" s="273">
        <v>5</v>
      </c>
      <c r="AE273" s="273">
        <v>26.2</v>
      </c>
      <c r="AF273" s="273" t="s">
        <v>90</v>
      </c>
      <c r="AH273" s="273" t="s">
        <v>1124</v>
      </c>
      <c r="AI273" s="273" t="s">
        <v>123</v>
      </c>
      <c r="AJ273" s="273" t="s">
        <v>200</v>
      </c>
      <c r="AK273" s="273">
        <v>210924</v>
      </c>
      <c r="AL273" s="273" t="s">
        <v>83</v>
      </c>
      <c r="AM273" s="273" t="s">
        <v>287</v>
      </c>
      <c r="AN273" s="273" t="s">
        <v>830</v>
      </c>
      <c r="AO273" s="273" t="s">
        <v>856</v>
      </c>
      <c r="AP273" s="274">
        <v>45200</v>
      </c>
      <c r="AQ273" s="273">
        <v>15232</v>
      </c>
      <c r="AR273" s="273">
        <v>804</v>
      </c>
      <c r="AU273" s="273" t="s">
        <v>108</v>
      </c>
      <c r="BG273" s="273">
        <v>282514</v>
      </c>
      <c r="BH273" s="273" t="s">
        <v>64</v>
      </c>
      <c r="BI273" s="273" t="s">
        <v>287</v>
      </c>
      <c r="BJ273" s="273" t="s">
        <v>288</v>
      </c>
      <c r="BK273" s="273" t="s">
        <v>1060</v>
      </c>
      <c r="BL273" s="274">
        <v>44927</v>
      </c>
      <c r="BM273" s="273">
        <v>17406</v>
      </c>
      <c r="BN273" s="273">
        <v>857</v>
      </c>
      <c r="BO273" s="273">
        <v>921</v>
      </c>
      <c r="BP273" s="273" t="s">
        <v>80</v>
      </c>
      <c r="BQ273" s="273">
        <v>4292.6128140000001</v>
      </c>
      <c r="BR273" s="273" t="s">
        <v>81</v>
      </c>
      <c r="BS273" s="273" t="s">
        <v>1147</v>
      </c>
      <c r="BT273" s="273">
        <v>921</v>
      </c>
      <c r="BU273" s="273">
        <v>335360</v>
      </c>
      <c r="BV273" s="279" t="s">
        <v>83</v>
      </c>
      <c r="BW273" s="280" t="s">
        <v>63</v>
      </c>
      <c r="BX273" s="280" t="s">
        <v>84</v>
      </c>
      <c r="BY273" s="280" t="s">
        <v>85</v>
      </c>
      <c r="BZ273" s="280" t="s">
        <v>151</v>
      </c>
      <c r="CA273" s="280" t="s">
        <v>152</v>
      </c>
      <c r="CB273" s="280" t="s">
        <v>153</v>
      </c>
      <c r="CC273" s="280" t="s">
        <v>154</v>
      </c>
      <c r="CD273" s="281">
        <v>10</v>
      </c>
      <c r="CE273" s="277">
        <v>45078</v>
      </c>
      <c r="CF273" s="280">
        <v>0</v>
      </c>
      <c r="CG273" s="280" t="s">
        <v>90</v>
      </c>
      <c r="CH273" s="280">
        <v>0</v>
      </c>
      <c r="CI273" s="280" t="s">
        <v>80</v>
      </c>
      <c r="CJ273" s="280"/>
      <c r="CK273" s="280"/>
      <c r="CL273" s="280"/>
      <c r="CM273" s="280" t="s">
        <v>73</v>
      </c>
      <c r="CN273" s="280">
        <v>3</v>
      </c>
    </row>
    <row r="274" spans="1:92">
      <c r="A274" s="273">
        <v>892</v>
      </c>
      <c r="B274" s="273" t="s">
        <v>1148</v>
      </c>
      <c r="C274" s="273" t="s">
        <v>378</v>
      </c>
      <c r="D274" s="273" t="s">
        <v>83</v>
      </c>
      <c r="E274" s="273" t="s">
        <v>194</v>
      </c>
      <c r="F274" s="273" t="s">
        <v>385</v>
      </c>
      <c r="G274" s="273" t="s">
        <v>790</v>
      </c>
      <c r="H274" s="274">
        <v>44958</v>
      </c>
      <c r="I274" s="273">
        <v>11384</v>
      </c>
      <c r="J274" s="273">
        <v>777</v>
      </c>
      <c r="K274" s="273">
        <v>0</v>
      </c>
      <c r="L274" s="273" t="s">
        <v>66</v>
      </c>
      <c r="M274" s="273">
        <v>0</v>
      </c>
      <c r="N274" s="273" t="s">
        <v>115</v>
      </c>
      <c r="W274" s="273">
        <v>260926</v>
      </c>
      <c r="X274" s="273" t="s">
        <v>64</v>
      </c>
      <c r="Y274" s="273" t="s">
        <v>63</v>
      </c>
      <c r="Z274" s="273" t="s">
        <v>65</v>
      </c>
      <c r="AA274" s="273" t="s">
        <v>65</v>
      </c>
      <c r="AB274" s="274">
        <v>45108</v>
      </c>
      <c r="AC274" s="273">
        <v>12678</v>
      </c>
      <c r="AD274" s="273">
        <v>5</v>
      </c>
      <c r="AE274" s="273">
        <v>0.4</v>
      </c>
      <c r="AF274" s="273" t="s">
        <v>90</v>
      </c>
      <c r="AG274" s="273" t="s">
        <v>625</v>
      </c>
      <c r="AH274" s="273" t="s">
        <v>1129</v>
      </c>
      <c r="AI274" s="273" t="s">
        <v>123</v>
      </c>
      <c r="AJ274" s="273" t="s">
        <v>627</v>
      </c>
      <c r="AK274" s="273">
        <v>210929</v>
      </c>
      <c r="AL274" s="273" t="s">
        <v>83</v>
      </c>
      <c r="AM274" s="273" t="s">
        <v>287</v>
      </c>
      <c r="AN274" s="273" t="s">
        <v>913</v>
      </c>
      <c r="AO274" s="273" t="s">
        <v>920</v>
      </c>
      <c r="AP274" s="274">
        <v>44927</v>
      </c>
      <c r="AQ274" s="273">
        <v>14801</v>
      </c>
      <c r="AR274" s="273">
        <v>819</v>
      </c>
      <c r="AU274" s="273" t="s">
        <v>108</v>
      </c>
      <c r="BG274" s="273">
        <v>277773</v>
      </c>
      <c r="BH274" s="273" t="s">
        <v>64</v>
      </c>
      <c r="BI274" s="273" t="s">
        <v>287</v>
      </c>
      <c r="BJ274" s="273" t="s">
        <v>288</v>
      </c>
      <c r="BK274" s="273" t="s">
        <v>289</v>
      </c>
      <c r="BL274" s="274">
        <v>44927</v>
      </c>
      <c r="BM274" s="273">
        <v>17408</v>
      </c>
      <c r="BN274" s="273">
        <v>859</v>
      </c>
      <c r="BO274" s="273">
        <v>351</v>
      </c>
      <c r="BP274" s="273" t="s">
        <v>80</v>
      </c>
      <c r="BQ274" s="273">
        <v>1601.5205129999999</v>
      </c>
      <c r="BR274" s="273" t="s">
        <v>81</v>
      </c>
      <c r="BS274" s="273" t="s">
        <v>1149</v>
      </c>
      <c r="BT274" s="273">
        <v>351</v>
      </c>
      <c r="BU274" s="273">
        <v>335398</v>
      </c>
      <c r="BV274" s="336" t="s">
        <v>83</v>
      </c>
      <c r="BW274" s="337" t="s">
        <v>63</v>
      </c>
      <c r="BX274" s="337" t="s">
        <v>84</v>
      </c>
      <c r="BY274" s="337" t="s">
        <v>85</v>
      </c>
      <c r="BZ274" s="337" t="s">
        <v>126</v>
      </c>
      <c r="CA274" s="337" t="s">
        <v>127</v>
      </c>
      <c r="CB274" s="337" t="s">
        <v>133</v>
      </c>
      <c r="CC274" s="337" t="s">
        <v>134</v>
      </c>
      <c r="CD274" s="338">
        <v>7</v>
      </c>
      <c r="CE274" s="335">
        <v>45078</v>
      </c>
      <c r="CF274" s="337"/>
      <c r="CG274" s="337"/>
      <c r="CH274" s="337"/>
      <c r="CI274" s="337" t="s">
        <v>104</v>
      </c>
      <c r="CJ274" s="337"/>
      <c r="CK274" s="337"/>
      <c r="CL274" s="337"/>
      <c r="CM274" s="337" t="s">
        <v>73</v>
      </c>
      <c r="CN274" s="337">
        <v>3</v>
      </c>
    </row>
    <row r="275" spans="1:92">
      <c r="A275" s="273">
        <v>893</v>
      </c>
      <c r="B275" s="273" t="s">
        <v>1150</v>
      </c>
      <c r="C275" s="273" t="s">
        <v>1151</v>
      </c>
      <c r="D275" s="273" t="s">
        <v>83</v>
      </c>
      <c r="E275" s="273" t="s">
        <v>194</v>
      </c>
      <c r="F275" s="273" t="s">
        <v>385</v>
      </c>
      <c r="G275" s="273" t="s">
        <v>790</v>
      </c>
      <c r="H275" s="274">
        <v>45170</v>
      </c>
      <c r="I275" s="273">
        <v>13869</v>
      </c>
      <c r="J275" s="273">
        <v>777</v>
      </c>
      <c r="K275" s="273">
        <v>0</v>
      </c>
      <c r="L275" s="273" t="s">
        <v>66</v>
      </c>
      <c r="N275" s="273" t="s">
        <v>107</v>
      </c>
      <c r="W275" s="273">
        <v>261130</v>
      </c>
      <c r="X275" s="273" t="s">
        <v>64</v>
      </c>
      <c r="Y275" s="273" t="s">
        <v>63</v>
      </c>
      <c r="Z275" s="273" t="s">
        <v>65</v>
      </c>
      <c r="AA275" s="273" t="s">
        <v>65</v>
      </c>
      <c r="AB275" s="274">
        <v>45108</v>
      </c>
      <c r="AC275" s="273">
        <v>12678</v>
      </c>
      <c r="AD275" s="273">
        <v>5</v>
      </c>
      <c r="AE275" s="273">
        <v>4.7</v>
      </c>
      <c r="AF275" s="273" t="s">
        <v>90</v>
      </c>
      <c r="AH275" s="273" t="s">
        <v>1096</v>
      </c>
      <c r="AI275" s="273" t="s">
        <v>123</v>
      </c>
      <c r="AJ275" s="273" t="s">
        <v>200</v>
      </c>
      <c r="AK275" s="273">
        <v>210951</v>
      </c>
      <c r="AL275" s="273" t="s">
        <v>83</v>
      </c>
      <c r="AM275" s="273" t="s">
        <v>287</v>
      </c>
      <c r="AN275" s="273" t="s">
        <v>913</v>
      </c>
      <c r="AO275" s="273" t="s">
        <v>920</v>
      </c>
      <c r="AP275" s="274">
        <v>44927</v>
      </c>
      <c r="AQ275" s="273">
        <v>15385</v>
      </c>
      <c r="AR275" s="273">
        <v>819</v>
      </c>
      <c r="AS275" s="273">
        <v>2.5000000000000001E-5</v>
      </c>
      <c r="AT275" s="273" t="s">
        <v>90</v>
      </c>
      <c r="AU275" s="273" t="s">
        <v>1152</v>
      </c>
      <c r="AV275" s="273" t="s">
        <v>98</v>
      </c>
      <c r="BA275" s="273" t="s">
        <v>99</v>
      </c>
      <c r="BG275" s="273">
        <v>283987</v>
      </c>
      <c r="BH275" s="273" t="s">
        <v>64</v>
      </c>
      <c r="BI275" s="273" t="s">
        <v>287</v>
      </c>
      <c r="BJ275" s="273" t="s">
        <v>325</v>
      </c>
      <c r="BK275" s="273" t="s">
        <v>326</v>
      </c>
      <c r="BL275" s="274">
        <v>44927</v>
      </c>
      <c r="BM275" s="273">
        <v>16781</v>
      </c>
      <c r="BN275" s="273">
        <v>878</v>
      </c>
      <c r="BO275" s="273">
        <v>18</v>
      </c>
      <c r="BP275" s="273" t="s">
        <v>80</v>
      </c>
      <c r="BQ275" s="273">
        <v>192.16456199999999</v>
      </c>
      <c r="BR275" s="273" t="s">
        <v>81</v>
      </c>
      <c r="BS275" s="273" t="s">
        <v>1153</v>
      </c>
      <c r="BT275" s="273">
        <v>0</v>
      </c>
      <c r="BU275" s="273">
        <v>309103</v>
      </c>
      <c r="BV275" s="279" t="s">
        <v>83</v>
      </c>
      <c r="BW275" s="280" t="s">
        <v>63</v>
      </c>
      <c r="BX275" s="280" t="s">
        <v>84</v>
      </c>
      <c r="BY275" s="280" t="s">
        <v>85</v>
      </c>
      <c r="BZ275" s="280" t="s">
        <v>138</v>
      </c>
      <c r="CA275" s="280" t="s">
        <v>139</v>
      </c>
      <c r="CB275" s="280" t="s">
        <v>140</v>
      </c>
      <c r="CC275" s="280" t="s">
        <v>141</v>
      </c>
      <c r="CD275" s="281">
        <v>9</v>
      </c>
      <c r="CE275" s="277">
        <v>45078</v>
      </c>
      <c r="CF275" s="280">
        <v>0</v>
      </c>
      <c r="CG275" s="280" t="s">
        <v>90</v>
      </c>
      <c r="CH275" s="280">
        <v>0</v>
      </c>
      <c r="CI275" s="280" t="s">
        <v>80</v>
      </c>
      <c r="CJ275" s="280"/>
      <c r="CK275" s="280"/>
      <c r="CL275" s="280"/>
      <c r="CM275" s="280" t="s">
        <v>73</v>
      </c>
      <c r="CN275" s="280">
        <v>3</v>
      </c>
    </row>
    <row r="276" spans="1:92">
      <c r="A276" s="273">
        <v>894</v>
      </c>
      <c r="B276" s="273" t="s">
        <v>1154</v>
      </c>
      <c r="C276" s="273" t="s">
        <v>1155</v>
      </c>
      <c r="D276" s="273" t="s">
        <v>83</v>
      </c>
      <c r="E276" s="273" t="s">
        <v>194</v>
      </c>
      <c r="F276" s="273" t="s">
        <v>385</v>
      </c>
      <c r="G276" s="273" t="s">
        <v>790</v>
      </c>
      <c r="H276" s="274">
        <v>45170</v>
      </c>
      <c r="I276" s="273">
        <v>13869</v>
      </c>
      <c r="J276" s="273">
        <v>777</v>
      </c>
      <c r="K276" s="273">
        <v>0</v>
      </c>
      <c r="L276" s="273" t="s">
        <v>66</v>
      </c>
      <c r="M276" s="273">
        <v>0</v>
      </c>
      <c r="N276" s="273" t="s">
        <v>115</v>
      </c>
      <c r="W276" s="273">
        <v>261129</v>
      </c>
      <c r="X276" s="273" t="s">
        <v>64</v>
      </c>
      <c r="Y276" s="273" t="s">
        <v>63</v>
      </c>
      <c r="Z276" s="273" t="s">
        <v>120</v>
      </c>
      <c r="AA276" s="273" t="s">
        <v>120</v>
      </c>
      <c r="AB276" s="274">
        <v>45108</v>
      </c>
      <c r="AC276" s="273">
        <v>12682</v>
      </c>
      <c r="AD276" s="273">
        <v>6</v>
      </c>
      <c r="AE276" s="273">
        <v>3.4500000000000003E-2</v>
      </c>
      <c r="AF276" s="273" t="s">
        <v>90</v>
      </c>
      <c r="AG276" s="273" t="s">
        <v>1048</v>
      </c>
      <c r="AH276" s="273" t="s">
        <v>1049</v>
      </c>
      <c r="AI276" s="273" t="s">
        <v>123</v>
      </c>
      <c r="AJ276" s="273" t="s">
        <v>200</v>
      </c>
      <c r="AK276" s="273">
        <v>207410</v>
      </c>
      <c r="AL276" s="273" t="s">
        <v>83</v>
      </c>
      <c r="AM276" s="273" t="s">
        <v>287</v>
      </c>
      <c r="AN276" s="273" t="s">
        <v>913</v>
      </c>
      <c r="AO276" s="273" t="s">
        <v>920</v>
      </c>
      <c r="AP276" s="274">
        <v>44927</v>
      </c>
      <c r="AQ276" s="273">
        <v>15535</v>
      </c>
      <c r="AR276" s="273">
        <v>819</v>
      </c>
      <c r="AU276" s="273" t="s">
        <v>108</v>
      </c>
      <c r="BG276" s="273">
        <v>284792</v>
      </c>
      <c r="BH276" s="273" t="s">
        <v>64</v>
      </c>
      <c r="BI276" s="273" t="s">
        <v>287</v>
      </c>
      <c r="BJ276" s="273" t="s">
        <v>325</v>
      </c>
      <c r="BK276" s="273" t="s">
        <v>463</v>
      </c>
      <c r="BL276" s="274">
        <v>44927</v>
      </c>
      <c r="BM276" s="273">
        <v>11813</v>
      </c>
      <c r="BN276" s="273">
        <v>67</v>
      </c>
      <c r="BO276" s="273">
        <v>822</v>
      </c>
      <c r="BP276" s="273" t="s">
        <v>80</v>
      </c>
      <c r="BQ276" s="273">
        <v>928.00694999999996</v>
      </c>
      <c r="BR276" s="273" t="s">
        <v>81</v>
      </c>
      <c r="BS276" s="273" t="s">
        <v>1156</v>
      </c>
      <c r="BT276" s="273">
        <v>435</v>
      </c>
      <c r="BU276" s="273">
        <v>156877</v>
      </c>
      <c r="BV276" s="336" t="s">
        <v>83</v>
      </c>
      <c r="BW276" s="337" t="s">
        <v>63</v>
      </c>
      <c r="BX276" s="337" t="s">
        <v>84</v>
      </c>
      <c r="BY276" s="337" t="s">
        <v>85</v>
      </c>
      <c r="BZ276" s="337" t="s">
        <v>167</v>
      </c>
      <c r="CA276" s="337" t="s">
        <v>168</v>
      </c>
      <c r="CB276" s="337" t="s">
        <v>353</v>
      </c>
      <c r="CC276" s="337" t="s">
        <v>354</v>
      </c>
      <c r="CD276" s="338">
        <v>13</v>
      </c>
      <c r="CE276" s="335">
        <v>45200</v>
      </c>
      <c r="CF276" s="337">
        <v>0</v>
      </c>
      <c r="CG276" s="337" t="s">
        <v>90</v>
      </c>
      <c r="CH276" s="337">
        <v>0</v>
      </c>
      <c r="CI276" s="337" t="s">
        <v>80</v>
      </c>
      <c r="CJ276" s="337"/>
      <c r="CK276" s="337"/>
      <c r="CL276" s="337"/>
      <c r="CM276" s="337" t="s">
        <v>73</v>
      </c>
      <c r="CN276" s="337">
        <v>3</v>
      </c>
    </row>
    <row r="277" spans="1:92">
      <c r="A277" s="273">
        <v>895</v>
      </c>
      <c r="B277" s="273" t="s">
        <v>1157</v>
      </c>
      <c r="C277" s="273" t="s">
        <v>1158</v>
      </c>
      <c r="D277" s="273" t="s">
        <v>83</v>
      </c>
      <c r="E277" s="273" t="s">
        <v>194</v>
      </c>
      <c r="F277" s="273" t="s">
        <v>385</v>
      </c>
      <c r="G277" s="273" t="s">
        <v>790</v>
      </c>
      <c r="H277" s="274">
        <v>45200</v>
      </c>
      <c r="I277" s="273">
        <v>14204</v>
      </c>
      <c r="J277" s="273">
        <v>777</v>
      </c>
      <c r="K277" s="273">
        <v>206400</v>
      </c>
      <c r="L277" s="273" t="s">
        <v>66</v>
      </c>
      <c r="M277" s="273">
        <v>22799.45</v>
      </c>
      <c r="N277" s="273" t="s">
        <v>964</v>
      </c>
      <c r="P277" s="273" t="s">
        <v>92</v>
      </c>
      <c r="Q277" s="273" t="s">
        <v>965</v>
      </c>
      <c r="R277" s="273" t="s">
        <v>70</v>
      </c>
      <c r="S277" s="273" t="s">
        <v>966</v>
      </c>
      <c r="T277" s="273" t="s">
        <v>967</v>
      </c>
      <c r="U277" s="273" t="s">
        <v>73</v>
      </c>
      <c r="V277" s="273" t="s">
        <v>968</v>
      </c>
      <c r="W277" s="273">
        <v>261160</v>
      </c>
      <c r="X277" s="273" t="s">
        <v>64</v>
      </c>
      <c r="Y277" s="273" t="s">
        <v>63</v>
      </c>
      <c r="Z277" s="273" t="s">
        <v>120</v>
      </c>
      <c r="AA277" s="273" t="s">
        <v>120</v>
      </c>
      <c r="AB277" s="274">
        <v>45108</v>
      </c>
      <c r="AC277" s="273">
        <v>12682</v>
      </c>
      <c r="AD277" s="273">
        <v>6</v>
      </c>
      <c r="AE277" s="273">
        <v>0.26400000000000001</v>
      </c>
      <c r="AF277" s="273" t="s">
        <v>90</v>
      </c>
      <c r="AG277" s="273" t="s">
        <v>1159</v>
      </c>
      <c r="AH277" s="273" t="s">
        <v>1160</v>
      </c>
      <c r="AI277" s="273" t="s">
        <v>123</v>
      </c>
      <c r="AJ277" s="273" t="s">
        <v>200</v>
      </c>
      <c r="AK277" s="273">
        <v>207416</v>
      </c>
      <c r="AL277" s="273" t="s">
        <v>83</v>
      </c>
      <c r="AM277" s="273" t="s">
        <v>287</v>
      </c>
      <c r="AN277" s="273" t="s">
        <v>913</v>
      </c>
      <c r="AO277" s="273" t="s">
        <v>920</v>
      </c>
      <c r="AP277" s="274">
        <v>45017</v>
      </c>
      <c r="AQ277" s="273">
        <v>14947</v>
      </c>
      <c r="AR277" s="273">
        <v>819</v>
      </c>
      <c r="AU277" s="273" t="s">
        <v>108</v>
      </c>
      <c r="BG277" s="273">
        <v>297615</v>
      </c>
      <c r="BH277" s="273" t="s">
        <v>64</v>
      </c>
      <c r="BI277" s="273" t="s">
        <v>287</v>
      </c>
      <c r="BJ277" s="273" t="s">
        <v>325</v>
      </c>
      <c r="BK277" s="273" t="s">
        <v>463</v>
      </c>
      <c r="BL277" s="274">
        <v>44958</v>
      </c>
      <c r="BM277" s="273">
        <v>11851</v>
      </c>
      <c r="BN277" s="273">
        <v>67</v>
      </c>
      <c r="BO277" s="273">
        <v>948</v>
      </c>
      <c r="BP277" s="273" t="s">
        <v>80</v>
      </c>
      <c r="BQ277" s="273">
        <v>1094.2171499999999</v>
      </c>
      <c r="BR277" s="273" t="s">
        <v>81</v>
      </c>
      <c r="BS277" s="273" t="s">
        <v>1156</v>
      </c>
      <c r="BT277" s="273">
        <v>557</v>
      </c>
      <c r="BU277" s="273">
        <v>157599</v>
      </c>
      <c r="BV277" s="279" t="s">
        <v>83</v>
      </c>
      <c r="BW277" s="280" t="s">
        <v>63</v>
      </c>
      <c r="BX277" s="280" t="s">
        <v>84</v>
      </c>
      <c r="BY277" s="280" t="s">
        <v>85</v>
      </c>
      <c r="BZ277" s="280" t="s">
        <v>167</v>
      </c>
      <c r="CA277" s="280" t="s">
        <v>168</v>
      </c>
      <c r="CB277" s="280" t="s">
        <v>169</v>
      </c>
      <c r="CC277" s="280" t="s">
        <v>170</v>
      </c>
      <c r="CD277" s="281">
        <v>12</v>
      </c>
      <c r="CE277" s="277">
        <v>45200</v>
      </c>
      <c r="CF277" s="280">
        <v>0</v>
      </c>
      <c r="CG277" s="280" t="s">
        <v>90</v>
      </c>
      <c r="CH277" s="280">
        <v>0</v>
      </c>
      <c r="CI277" s="280" t="s">
        <v>80</v>
      </c>
      <c r="CJ277" s="280"/>
      <c r="CK277" s="280"/>
      <c r="CL277" s="280"/>
      <c r="CM277" s="280" t="s">
        <v>73</v>
      </c>
      <c r="CN277" s="280">
        <v>3</v>
      </c>
    </row>
    <row r="278" spans="1:92">
      <c r="A278" s="273">
        <v>896</v>
      </c>
      <c r="B278" s="273" t="s">
        <v>1161</v>
      </c>
      <c r="C278" s="273" t="s">
        <v>1162</v>
      </c>
      <c r="D278" s="273" t="s">
        <v>83</v>
      </c>
      <c r="E278" s="273" t="s">
        <v>194</v>
      </c>
      <c r="F278" s="273" t="s">
        <v>385</v>
      </c>
      <c r="G278" s="273" t="s">
        <v>790</v>
      </c>
      <c r="H278" s="274">
        <v>45200</v>
      </c>
      <c r="I278" s="273">
        <v>14204</v>
      </c>
      <c r="J278" s="273">
        <v>777</v>
      </c>
      <c r="K278" s="273">
        <v>0</v>
      </c>
      <c r="L278" s="273" t="s">
        <v>66</v>
      </c>
      <c r="N278" s="273" t="s">
        <v>107</v>
      </c>
      <c r="W278" s="273">
        <v>261159</v>
      </c>
      <c r="X278" s="273" t="s">
        <v>64</v>
      </c>
      <c r="Y278" s="273" t="s">
        <v>63</v>
      </c>
      <c r="Z278" s="273" t="s">
        <v>120</v>
      </c>
      <c r="AA278" s="273" t="s">
        <v>120</v>
      </c>
      <c r="AB278" s="274">
        <v>45108</v>
      </c>
      <c r="AC278" s="273">
        <v>12682</v>
      </c>
      <c r="AD278" s="273">
        <v>6</v>
      </c>
      <c r="AE278" s="273">
        <v>0.46700000000000003</v>
      </c>
      <c r="AF278" s="273" t="s">
        <v>90</v>
      </c>
      <c r="AG278" s="273" t="s">
        <v>887</v>
      </c>
      <c r="AH278" s="273" t="s">
        <v>1163</v>
      </c>
      <c r="AI278" s="273" t="s">
        <v>123</v>
      </c>
      <c r="AJ278" s="273" t="s">
        <v>200</v>
      </c>
      <c r="AK278" s="273">
        <v>207422</v>
      </c>
      <c r="AL278" s="273" t="s">
        <v>83</v>
      </c>
      <c r="AM278" s="273" t="s">
        <v>287</v>
      </c>
      <c r="AN278" s="273" t="s">
        <v>913</v>
      </c>
      <c r="AO278" s="273" t="s">
        <v>920</v>
      </c>
      <c r="AP278" s="274">
        <v>45108</v>
      </c>
      <c r="AQ278" s="273">
        <v>15093</v>
      </c>
      <c r="AR278" s="273">
        <v>819</v>
      </c>
      <c r="AU278" s="273" t="s">
        <v>108</v>
      </c>
      <c r="BG278" s="273">
        <v>297626</v>
      </c>
      <c r="BH278" s="273" t="s">
        <v>64</v>
      </c>
      <c r="BI278" s="273" t="s">
        <v>287</v>
      </c>
      <c r="BJ278" s="273" t="s">
        <v>325</v>
      </c>
      <c r="BK278" s="273" t="s">
        <v>463</v>
      </c>
      <c r="BL278" s="274">
        <v>44986</v>
      </c>
      <c r="BM278" s="273">
        <v>11889</v>
      </c>
      <c r="BN278" s="273">
        <v>67</v>
      </c>
      <c r="BO278" s="273">
        <v>1166</v>
      </c>
      <c r="BP278" s="273" t="s">
        <v>80</v>
      </c>
      <c r="BQ278" s="273">
        <v>1344.5979</v>
      </c>
      <c r="BR278" s="273" t="s">
        <v>81</v>
      </c>
      <c r="BS278" s="273" t="s">
        <v>1156</v>
      </c>
      <c r="BT278" s="273">
        <v>699</v>
      </c>
      <c r="BU278" s="273">
        <v>158321</v>
      </c>
      <c r="BV278" s="336" t="s">
        <v>83</v>
      </c>
      <c r="BW278" s="337" t="s">
        <v>63</v>
      </c>
      <c r="BX278" s="337" t="s">
        <v>84</v>
      </c>
      <c r="BY278" s="337" t="s">
        <v>85</v>
      </c>
      <c r="BZ278" s="337" t="s">
        <v>151</v>
      </c>
      <c r="CA278" s="337" t="s">
        <v>152</v>
      </c>
      <c r="CB278" s="337" t="s">
        <v>161</v>
      </c>
      <c r="CC278" s="337" t="s">
        <v>162</v>
      </c>
      <c r="CD278" s="338">
        <v>11</v>
      </c>
      <c r="CE278" s="335">
        <v>45200</v>
      </c>
      <c r="CF278" s="337">
        <v>0</v>
      </c>
      <c r="CG278" s="337" t="s">
        <v>90</v>
      </c>
      <c r="CH278" s="337">
        <v>0</v>
      </c>
      <c r="CI278" s="337" t="s">
        <v>80</v>
      </c>
      <c r="CJ278" s="337"/>
      <c r="CK278" s="337"/>
      <c r="CL278" s="337"/>
      <c r="CM278" s="337" t="s">
        <v>73</v>
      </c>
      <c r="CN278" s="337">
        <v>3</v>
      </c>
    </row>
    <row r="279" spans="1:92">
      <c r="A279" s="273">
        <v>897</v>
      </c>
      <c r="B279" s="273" t="s">
        <v>1164</v>
      </c>
      <c r="C279" s="273" t="s">
        <v>1165</v>
      </c>
      <c r="D279" s="273" t="s">
        <v>83</v>
      </c>
      <c r="E279" s="273" t="s">
        <v>194</v>
      </c>
      <c r="F279" s="273" t="s">
        <v>385</v>
      </c>
      <c r="G279" s="273" t="s">
        <v>790</v>
      </c>
      <c r="H279" s="274">
        <v>45200</v>
      </c>
      <c r="I279" s="273">
        <v>14204</v>
      </c>
      <c r="J279" s="273">
        <v>777</v>
      </c>
      <c r="K279" s="273">
        <v>0</v>
      </c>
      <c r="L279" s="273" t="s">
        <v>66</v>
      </c>
      <c r="M279" s="273">
        <v>0</v>
      </c>
      <c r="N279" s="273" t="s">
        <v>115</v>
      </c>
      <c r="W279" s="273">
        <v>261158</v>
      </c>
      <c r="X279" s="273" t="s">
        <v>64</v>
      </c>
      <c r="Y279" s="273" t="s">
        <v>63</v>
      </c>
      <c r="Z279" s="273" t="s">
        <v>120</v>
      </c>
      <c r="AA279" s="273" t="s">
        <v>120</v>
      </c>
      <c r="AB279" s="274">
        <v>45108</v>
      </c>
      <c r="AC279" s="273">
        <v>12682</v>
      </c>
      <c r="AD279" s="273">
        <v>6</v>
      </c>
      <c r="AE279" s="273">
        <v>0.27500000000000002</v>
      </c>
      <c r="AF279" s="273" t="s">
        <v>90</v>
      </c>
      <c r="AG279" s="273" t="s">
        <v>884</v>
      </c>
      <c r="AH279" s="273" t="s">
        <v>1166</v>
      </c>
      <c r="AI279" s="273" t="s">
        <v>123</v>
      </c>
      <c r="AJ279" s="273" t="s">
        <v>200</v>
      </c>
      <c r="AK279" s="273">
        <v>207428</v>
      </c>
      <c r="AL279" s="273" t="s">
        <v>83</v>
      </c>
      <c r="AM279" s="273" t="s">
        <v>287</v>
      </c>
      <c r="AN279" s="273" t="s">
        <v>913</v>
      </c>
      <c r="AO279" s="273" t="s">
        <v>920</v>
      </c>
      <c r="AP279" s="274">
        <v>45108</v>
      </c>
      <c r="AQ279" s="273">
        <v>15684</v>
      </c>
      <c r="AR279" s="273">
        <v>819</v>
      </c>
      <c r="AU279" s="273" t="s">
        <v>108</v>
      </c>
      <c r="BG279" s="273">
        <v>285388</v>
      </c>
      <c r="BH279" s="273" t="s">
        <v>64</v>
      </c>
      <c r="BI279" s="273" t="s">
        <v>287</v>
      </c>
      <c r="BJ279" s="273" t="s">
        <v>325</v>
      </c>
      <c r="BK279" s="273" t="s">
        <v>463</v>
      </c>
      <c r="BL279" s="274">
        <v>45017</v>
      </c>
      <c r="BM279" s="273">
        <v>11927</v>
      </c>
      <c r="BN279" s="273">
        <v>67</v>
      </c>
      <c r="BO279" s="273">
        <v>862</v>
      </c>
      <c r="BP279" s="273" t="s">
        <v>80</v>
      </c>
      <c r="BQ279" s="273">
        <v>994.06484999999998</v>
      </c>
      <c r="BR279" s="273" t="s">
        <v>81</v>
      </c>
      <c r="BS279" s="273" t="s">
        <v>1156</v>
      </c>
      <c r="BT279" s="273">
        <v>546</v>
      </c>
      <c r="BU279" s="273">
        <v>159043</v>
      </c>
      <c r="BV279" s="279" t="s">
        <v>83</v>
      </c>
      <c r="BW279" s="280" t="s">
        <v>63</v>
      </c>
      <c r="BX279" s="280" t="s">
        <v>84</v>
      </c>
      <c r="BY279" s="280" t="s">
        <v>85</v>
      </c>
      <c r="BZ279" s="280" t="s">
        <v>151</v>
      </c>
      <c r="CA279" s="280" t="s">
        <v>152</v>
      </c>
      <c r="CB279" s="280" t="s">
        <v>153</v>
      </c>
      <c r="CC279" s="280" t="s">
        <v>154</v>
      </c>
      <c r="CD279" s="281">
        <v>10</v>
      </c>
      <c r="CE279" s="277">
        <v>45200</v>
      </c>
      <c r="CF279" s="280">
        <v>0</v>
      </c>
      <c r="CG279" s="280" t="s">
        <v>90</v>
      </c>
      <c r="CH279" s="280">
        <v>0</v>
      </c>
      <c r="CI279" s="280" t="s">
        <v>80</v>
      </c>
      <c r="CJ279" s="280"/>
      <c r="CK279" s="280"/>
      <c r="CL279" s="280"/>
      <c r="CM279" s="280" t="s">
        <v>73</v>
      </c>
      <c r="CN279" s="280">
        <v>3</v>
      </c>
    </row>
    <row r="280" spans="1:92">
      <c r="A280" s="273">
        <v>898</v>
      </c>
      <c r="B280" s="273" t="s">
        <v>1167</v>
      </c>
      <c r="C280" s="273" t="s">
        <v>1168</v>
      </c>
      <c r="D280" s="273" t="s">
        <v>83</v>
      </c>
      <c r="E280" s="273" t="s">
        <v>194</v>
      </c>
      <c r="F280" s="273" t="s">
        <v>385</v>
      </c>
      <c r="G280" s="273" t="s">
        <v>790</v>
      </c>
      <c r="H280" s="274">
        <v>45231</v>
      </c>
      <c r="I280" s="273">
        <v>14571</v>
      </c>
      <c r="J280" s="273">
        <v>777</v>
      </c>
      <c r="W280" s="273">
        <v>272213</v>
      </c>
      <c r="X280" s="273" t="s">
        <v>64</v>
      </c>
      <c r="Y280" s="273" t="s">
        <v>63</v>
      </c>
      <c r="Z280" s="273" t="s">
        <v>120</v>
      </c>
      <c r="AA280" s="273" t="s">
        <v>120</v>
      </c>
      <c r="AB280" s="274">
        <v>45108</v>
      </c>
      <c r="AC280" s="273">
        <v>12682</v>
      </c>
      <c r="AD280" s="273">
        <v>6</v>
      </c>
      <c r="AE280" s="273">
        <v>0.433</v>
      </c>
      <c r="AF280" s="273" t="s">
        <v>90</v>
      </c>
      <c r="AG280" s="273" t="s">
        <v>884</v>
      </c>
      <c r="AH280" s="273" t="s">
        <v>1169</v>
      </c>
      <c r="AI280" s="273" t="s">
        <v>123</v>
      </c>
      <c r="AJ280" s="273" t="s">
        <v>200</v>
      </c>
      <c r="AK280" s="273">
        <v>207434</v>
      </c>
      <c r="AL280" s="273" t="s">
        <v>83</v>
      </c>
      <c r="AM280" s="273" t="s">
        <v>287</v>
      </c>
      <c r="AN280" s="273" t="s">
        <v>913</v>
      </c>
      <c r="AO280" s="273" t="s">
        <v>920</v>
      </c>
      <c r="AP280" s="274">
        <v>45200</v>
      </c>
      <c r="AQ280" s="273">
        <v>15239</v>
      </c>
      <c r="AR280" s="273">
        <v>819</v>
      </c>
      <c r="AU280" s="273" t="s">
        <v>108</v>
      </c>
      <c r="BG280" s="273">
        <v>297637</v>
      </c>
      <c r="BH280" s="273" t="s">
        <v>64</v>
      </c>
      <c r="BI280" s="273" t="s">
        <v>287</v>
      </c>
      <c r="BJ280" s="273" t="s">
        <v>325</v>
      </c>
      <c r="BK280" s="273" t="s">
        <v>463</v>
      </c>
      <c r="BL280" s="274">
        <v>45047</v>
      </c>
      <c r="BM280" s="273">
        <v>12227</v>
      </c>
      <c r="BN280" s="273">
        <v>67</v>
      </c>
      <c r="BO280" s="273">
        <v>993</v>
      </c>
      <c r="BP280" s="273" t="s">
        <v>80</v>
      </c>
      <c r="BQ280" s="273">
        <v>1145.3587500000001</v>
      </c>
      <c r="BR280" s="273" t="s">
        <v>81</v>
      </c>
      <c r="BS280" s="273" t="s">
        <v>1156</v>
      </c>
      <c r="BT280" s="273">
        <v>686</v>
      </c>
      <c r="BU280" s="273">
        <v>176389</v>
      </c>
      <c r="BV280" s="336" t="s">
        <v>83</v>
      </c>
      <c r="BW280" s="337" t="s">
        <v>63</v>
      </c>
      <c r="BX280" s="337" t="s">
        <v>84</v>
      </c>
      <c r="BY280" s="337" t="s">
        <v>85</v>
      </c>
      <c r="BZ280" s="337" t="s">
        <v>126</v>
      </c>
      <c r="CA280" s="337" t="s">
        <v>127</v>
      </c>
      <c r="CB280" s="337" t="s">
        <v>133</v>
      </c>
      <c r="CC280" s="337" t="s">
        <v>134</v>
      </c>
      <c r="CD280" s="338">
        <v>7</v>
      </c>
      <c r="CE280" s="335">
        <v>45200</v>
      </c>
      <c r="CF280" s="337"/>
      <c r="CG280" s="337"/>
      <c r="CH280" s="337"/>
      <c r="CI280" s="337" t="s">
        <v>104</v>
      </c>
      <c r="CJ280" s="337"/>
      <c r="CK280" s="337"/>
      <c r="CL280" s="337"/>
      <c r="CM280" s="337" t="s">
        <v>73</v>
      </c>
      <c r="CN280" s="337">
        <v>3</v>
      </c>
    </row>
    <row r="281" spans="1:92">
      <c r="A281" s="273">
        <v>899</v>
      </c>
      <c r="B281" s="273" t="s">
        <v>1170</v>
      </c>
      <c r="C281" s="273" t="s">
        <v>1171</v>
      </c>
      <c r="D281" s="273" t="s">
        <v>83</v>
      </c>
      <c r="E281" s="273" t="s">
        <v>194</v>
      </c>
      <c r="F281" s="273" t="s">
        <v>385</v>
      </c>
      <c r="G281" s="273" t="s">
        <v>790</v>
      </c>
      <c r="H281" s="274">
        <v>45231</v>
      </c>
      <c r="I281" s="273">
        <v>14571</v>
      </c>
      <c r="J281" s="273">
        <v>777</v>
      </c>
      <c r="K281" s="273">
        <v>0</v>
      </c>
      <c r="L281" s="273" t="s">
        <v>66</v>
      </c>
      <c r="N281" s="273" t="s">
        <v>107</v>
      </c>
      <c r="W281" s="273">
        <v>272238</v>
      </c>
      <c r="X281" s="273" t="s">
        <v>64</v>
      </c>
      <c r="Y281" s="273" t="s">
        <v>63</v>
      </c>
      <c r="Z281" s="273" t="s">
        <v>120</v>
      </c>
      <c r="AA281" s="273" t="s">
        <v>120</v>
      </c>
      <c r="AB281" s="274">
        <v>45108</v>
      </c>
      <c r="AC281" s="273">
        <v>12682</v>
      </c>
      <c r="AD281" s="273">
        <v>6</v>
      </c>
      <c r="AE281" s="273">
        <v>1.6839999999999999</v>
      </c>
      <c r="AF281" s="273" t="s">
        <v>90</v>
      </c>
      <c r="AG281" s="273" t="s">
        <v>884</v>
      </c>
      <c r="AH281" s="273" t="s">
        <v>1172</v>
      </c>
      <c r="AI281" s="273" t="s">
        <v>123</v>
      </c>
      <c r="AJ281" s="273" t="s">
        <v>200</v>
      </c>
      <c r="AK281" s="273">
        <v>207440</v>
      </c>
      <c r="AL281" s="273" t="s">
        <v>64</v>
      </c>
      <c r="AM281" s="273" t="s">
        <v>75</v>
      </c>
      <c r="AN281" s="273" t="s">
        <v>173</v>
      </c>
      <c r="AO281" s="273" t="s">
        <v>173</v>
      </c>
      <c r="AP281" s="274">
        <v>45200</v>
      </c>
      <c r="AQ281" s="273">
        <v>15147</v>
      </c>
      <c r="AR281" s="273">
        <v>45</v>
      </c>
      <c r="AS281" s="273">
        <v>4717</v>
      </c>
      <c r="AT281" s="273" t="s">
        <v>80</v>
      </c>
      <c r="AU281" s="273" t="s">
        <v>185</v>
      </c>
      <c r="AV281" s="273" t="s">
        <v>158</v>
      </c>
      <c r="AW281" s="273">
        <v>0.71740000000000004</v>
      </c>
      <c r="AX281" s="273" t="s">
        <v>176</v>
      </c>
      <c r="AY281" s="273" t="s">
        <v>557</v>
      </c>
      <c r="AZ281" s="273" t="s">
        <v>149</v>
      </c>
      <c r="BG281" s="273">
        <v>318152</v>
      </c>
      <c r="BH281" s="273" t="s">
        <v>64</v>
      </c>
      <c r="BI281" s="273" t="s">
        <v>287</v>
      </c>
      <c r="BJ281" s="273" t="s">
        <v>325</v>
      </c>
      <c r="BK281" s="273" t="s">
        <v>463</v>
      </c>
      <c r="BL281" s="274">
        <v>45078</v>
      </c>
      <c r="BM281" s="273">
        <v>12496</v>
      </c>
      <c r="BN281" s="273">
        <v>67</v>
      </c>
      <c r="BO281" s="273">
        <v>833</v>
      </c>
      <c r="BP281" s="273" t="s">
        <v>80</v>
      </c>
      <c r="BQ281" s="273">
        <v>961.03589999999997</v>
      </c>
      <c r="BR281" s="273" t="s">
        <v>81</v>
      </c>
      <c r="BS281" s="273" t="s">
        <v>1173</v>
      </c>
      <c r="BT281" s="273">
        <v>393</v>
      </c>
      <c r="BU281" s="273">
        <v>188225</v>
      </c>
      <c r="BV281" s="279" t="s">
        <v>83</v>
      </c>
      <c r="BW281" s="280" t="s">
        <v>63</v>
      </c>
      <c r="BX281" s="280" t="s">
        <v>84</v>
      </c>
      <c r="BY281" s="280" t="s">
        <v>85</v>
      </c>
      <c r="BZ281" s="280" t="s">
        <v>138</v>
      </c>
      <c r="CA281" s="280" t="s">
        <v>139</v>
      </c>
      <c r="CB281" s="280" t="s">
        <v>140</v>
      </c>
      <c r="CC281" s="280" t="s">
        <v>141</v>
      </c>
      <c r="CD281" s="281">
        <v>9</v>
      </c>
      <c r="CE281" s="277">
        <v>45200</v>
      </c>
      <c r="CF281" s="280">
        <v>0</v>
      </c>
      <c r="CG281" s="280" t="s">
        <v>90</v>
      </c>
      <c r="CH281" s="280">
        <v>0</v>
      </c>
      <c r="CI281" s="280" t="s">
        <v>80</v>
      </c>
      <c r="CJ281" s="280"/>
      <c r="CK281" s="280"/>
      <c r="CL281" s="280"/>
      <c r="CM281" s="280" t="s">
        <v>73</v>
      </c>
      <c r="CN281" s="280">
        <v>3</v>
      </c>
    </row>
    <row r="282" spans="1:92">
      <c r="A282" s="273">
        <v>900</v>
      </c>
      <c r="B282" s="273" t="s">
        <v>1174</v>
      </c>
      <c r="C282" s="273" t="s">
        <v>1175</v>
      </c>
      <c r="D282" s="273" t="s">
        <v>83</v>
      </c>
      <c r="E282" s="273" t="s">
        <v>194</v>
      </c>
      <c r="F282" s="273" t="s">
        <v>385</v>
      </c>
      <c r="G282" s="273" t="s">
        <v>790</v>
      </c>
      <c r="H282" s="274">
        <v>45231</v>
      </c>
      <c r="I282" s="273">
        <v>14571</v>
      </c>
      <c r="J282" s="273">
        <v>777</v>
      </c>
      <c r="K282" s="273">
        <v>131600</v>
      </c>
      <c r="L282" s="273" t="s">
        <v>66</v>
      </c>
      <c r="M282" s="273">
        <v>15847.27</v>
      </c>
      <c r="N282" s="273" t="s">
        <v>115</v>
      </c>
      <c r="W282" s="273">
        <v>272237</v>
      </c>
      <c r="X282" s="273" t="s">
        <v>64</v>
      </c>
      <c r="Y282" s="273" t="s">
        <v>63</v>
      </c>
      <c r="Z282" s="273" t="s">
        <v>120</v>
      </c>
      <c r="AA282" s="273" t="s">
        <v>120</v>
      </c>
      <c r="AB282" s="274">
        <v>45108</v>
      </c>
      <c r="AC282" s="273">
        <v>12682</v>
      </c>
      <c r="AD282" s="273">
        <v>6</v>
      </c>
      <c r="AE282" s="273">
        <v>20.45</v>
      </c>
      <c r="AF282" s="273" t="s">
        <v>90</v>
      </c>
      <c r="AG282" s="273" t="s">
        <v>798</v>
      </c>
      <c r="AH282" s="273" t="s">
        <v>1176</v>
      </c>
      <c r="AI282" s="273" t="s">
        <v>123</v>
      </c>
      <c r="AJ282" s="273" t="s">
        <v>200</v>
      </c>
      <c r="AK282" s="273">
        <v>207451</v>
      </c>
      <c r="AL282" s="273" t="s">
        <v>64</v>
      </c>
      <c r="AM282" s="273" t="s">
        <v>75</v>
      </c>
      <c r="AN282" s="273" t="s">
        <v>308</v>
      </c>
      <c r="AO282" s="273" t="s">
        <v>308</v>
      </c>
      <c r="AP282" s="274">
        <v>44927</v>
      </c>
      <c r="AQ282" s="273">
        <v>14706</v>
      </c>
      <c r="AR282" s="273">
        <v>31</v>
      </c>
      <c r="AS282" s="273">
        <v>1574.94</v>
      </c>
      <c r="AT282" s="273" t="s">
        <v>174</v>
      </c>
      <c r="AU282" s="273" t="s">
        <v>145</v>
      </c>
      <c r="AV282" s="273" t="s">
        <v>158</v>
      </c>
      <c r="AW282" s="273">
        <v>747</v>
      </c>
      <c r="AX282" s="273" t="s">
        <v>147</v>
      </c>
      <c r="AY282" s="273" t="s">
        <v>177</v>
      </c>
      <c r="AZ282" s="273" t="s">
        <v>149</v>
      </c>
      <c r="BG282" s="273">
        <v>276732</v>
      </c>
      <c r="BH282" s="273" t="s">
        <v>64</v>
      </c>
      <c r="BI282" s="273" t="s">
        <v>287</v>
      </c>
      <c r="BJ282" s="273" t="s">
        <v>325</v>
      </c>
      <c r="BK282" s="273" t="s">
        <v>463</v>
      </c>
      <c r="BL282" s="274">
        <v>45108</v>
      </c>
      <c r="BM282" s="273">
        <v>12765</v>
      </c>
      <c r="BN282" s="273">
        <v>67</v>
      </c>
      <c r="BO282" s="273">
        <v>781</v>
      </c>
      <c r="BP282" s="273" t="s">
        <v>80</v>
      </c>
      <c r="BQ282" s="273">
        <v>901.10433750000004</v>
      </c>
      <c r="BR282" s="273" t="s">
        <v>81</v>
      </c>
      <c r="BS282" s="273" t="s">
        <v>1156</v>
      </c>
      <c r="BT282" s="273">
        <v>542</v>
      </c>
      <c r="BU282" s="273">
        <v>201709</v>
      </c>
      <c r="BV282" s="336" t="s">
        <v>83</v>
      </c>
      <c r="BW282" s="337" t="s">
        <v>63</v>
      </c>
      <c r="BX282" s="337" t="s">
        <v>84</v>
      </c>
      <c r="BY282" s="337" t="s">
        <v>85</v>
      </c>
      <c r="BZ282" s="337" t="s">
        <v>126</v>
      </c>
      <c r="CA282" s="337" t="s">
        <v>127</v>
      </c>
      <c r="CB282" s="337" t="s">
        <v>128</v>
      </c>
      <c r="CC282" s="337" t="s">
        <v>129</v>
      </c>
      <c r="CD282" s="338">
        <v>6</v>
      </c>
      <c r="CE282" s="335">
        <v>45200</v>
      </c>
      <c r="CF282" s="337"/>
      <c r="CG282" s="337"/>
      <c r="CH282" s="337"/>
      <c r="CI282" s="337" t="s">
        <v>80</v>
      </c>
      <c r="CJ282" s="337"/>
      <c r="CK282" s="337"/>
      <c r="CL282" s="337"/>
      <c r="CM282" s="337" t="s">
        <v>73</v>
      </c>
      <c r="CN282" s="337">
        <v>3</v>
      </c>
    </row>
    <row r="283" spans="1:92">
      <c r="A283" s="273">
        <v>901</v>
      </c>
      <c r="B283" s="273" t="s">
        <v>1177</v>
      </c>
      <c r="C283" s="273" t="s">
        <v>1178</v>
      </c>
      <c r="D283" s="273" t="s">
        <v>83</v>
      </c>
      <c r="E283" s="273" t="s">
        <v>194</v>
      </c>
      <c r="F283" s="273" t="s">
        <v>385</v>
      </c>
      <c r="G283" s="273" t="s">
        <v>790</v>
      </c>
      <c r="H283" s="274">
        <v>45261</v>
      </c>
      <c r="I283" s="273">
        <v>17030</v>
      </c>
      <c r="J283" s="273">
        <v>777</v>
      </c>
      <c r="W283" s="273">
        <v>326045</v>
      </c>
      <c r="X283" s="273" t="s">
        <v>64</v>
      </c>
      <c r="Y283" s="273" t="s">
        <v>63</v>
      </c>
      <c r="Z283" s="273" t="s">
        <v>120</v>
      </c>
      <c r="AA283" s="273" t="s">
        <v>120</v>
      </c>
      <c r="AB283" s="274">
        <v>45108</v>
      </c>
      <c r="AC283" s="273">
        <v>12682</v>
      </c>
      <c r="AD283" s="273">
        <v>6</v>
      </c>
      <c r="AE283" s="273">
        <v>4.67</v>
      </c>
      <c r="AF283" s="273" t="s">
        <v>90</v>
      </c>
      <c r="AG283" s="273" t="s">
        <v>884</v>
      </c>
      <c r="AH283" s="273" t="s">
        <v>1179</v>
      </c>
      <c r="AI283" s="273" t="s">
        <v>123</v>
      </c>
      <c r="AJ283" s="273" t="s">
        <v>200</v>
      </c>
      <c r="AK283" s="273">
        <v>207475</v>
      </c>
      <c r="AL283" s="273" t="s">
        <v>64</v>
      </c>
      <c r="AM283" s="273" t="s">
        <v>75</v>
      </c>
      <c r="AN283" s="273" t="s">
        <v>308</v>
      </c>
      <c r="AO283" s="273" t="s">
        <v>308</v>
      </c>
      <c r="AP283" s="274">
        <v>44927</v>
      </c>
      <c r="AQ283" s="273">
        <v>14706</v>
      </c>
      <c r="AR283" s="273">
        <v>31</v>
      </c>
      <c r="AS283" s="273">
        <v>416.65</v>
      </c>
      <c r="AT283" s="273" t="s">
        <v>174</v>
      </c>
      <c r="AU283" s="273" t="s">
        <v>145</v>
      </c>
      <c r="AV283" s="273" t="s">
        <v>146</v>
      </c>
      <c r="AW283" s="273">
        <v>830</v>
      </c>
      <c r="AX283" s="273" t="s">
        <v>147</v>
      </c>
      <c r="AY283" s="273" t="s">
        <v>553</v>
      </c>
      <c r="AZ283" s="273" t="s">
        <v>149</v>
      </c>
      <c r="BG283" s="273">
        <v>321025</v>
      </c>
      <c r="BH283" s="273" t="s">
        <v>64</v>
      </c>
      <c r="BI283" s="273" t="s">
        <v>287</v>
      </c>
      <c r="BJ283" s="273" t="s">
        <v>325</v>
      </c>
      <c r="BK283" s="273" t="s">
        <v>463</v>
      </c>
      <c r="BL283" s="274">
        <v>45139</v>
      </c>
      <c r="BM283" s="273">
        <v>13440</v>
      </c>
      <c r="BN283" s="273">
        <v>67</v>
      </c>
      <c r="BO283" s="273">
        <v>895</v>
      </c>
      <c r="BP283" s="273" t="s">
        <v>80</v>
      </c>
      <c r="BQ283" s="273">
        <v>1032.6341399999999</v>
      </c>
      <c r="BR283" s="273" t="s">
        <v>81</v>
      </c>
      <c r="BS283" s="273" t="s">
        <v>1156</v>
      </c>
      <c r="BT283" s="273">
        <v>616</v>
      </c>
      <c r="BU283" s="273">
        <v>219723</v>
      </c>
      <c r="BV283" s="279" t="s">
        <v>83</v>
      </c>
      <c r="BW283" s="280" t="s">
        <v>63</v>
      </c>
      <c r="BX283" s="280" t="s">
        <v>84</v>
      </c>
      <c r="BY283" s="280" t="s">
        <v>85</v>
      </c>
      <c r="BZ283" s="280" t="s">
        <v>110</v>
      </c>
      <c r="CA283" s="280" t="s">
        <v>111</v>
      </c>
      <c r="CB283" s="280" t="s">
        <v>117</v>
      </c>
      <c r="CC283" s="280" t="s">
        <v>118</v>
      </c>
      <c r="CD283" s="281">
        <v>5</v>
      </c>
      <c r="CE283" s="277">
        <v>45200</v>
      </c>
      <c r="CF283" s="280"/>
      <c r="CG283" s="280"/>
      <c r="CH283" s="280"/>
      <c r="CI283" s="280" t="s">
        <v>104</v>
      </c>
      <c r="CJ283" s="280"/>
      <c r="CK283" s="280"/>
      <c r="CL283" s="280"/>
      <c r="CM283" s="280" t="s">
        <v>73</v>
      </c>
      <c r="CN283" s="280">
        <v>3</v>
      </c>
    </row>
    <row r="284" spans="1:92">
      <c r="A284" s="273">
        <v>902</v>
      </c>
      <c r="B284" s="273" t="s">
        <v>1180</v>
      </c>
      <c r="C284" s="273" t="s">
        <v>1181</v>
      </c>
      <c r="D284" s="273" t="s">
        <v>83</v>
      </c>
      <c r="E284" s="273" t="s">
        <v>194</v>
      </c>
      <c r="F284" s="273" t="s">
        <v>385</v>
      </c>
      <c r="G284" s="273" t="s">
        <v>790</v>
      </c>
      <c r="H284" s="274">
        <v>45261</v>
      </c>
      <c r="I284" s="273">
        <v>17030</v>
      </c>
      <c r="J284" s="273">
        <v>777</v>
      </c>
      <c r="K284" s="273">
        <v>0</v>
      </c>
      <c r="L284" s="273" t="s">
        <v>66</v>
      </c>
      <c r="M284" s="273">
        <v>0</v>
      </c>
      <c r="N284" s="273" t="s">
        <v>115</v>
      </c>
      <c r="W284" s="273">
        <v>326069</v>
      </c>
      <c r="X284" s="273" t="s">
        <v>64</v>
      </c>
      <c r="Y284" s="273" t="s">
        <v>63</v>
      </c>
      <c r="Z284" s="273" t="s">
        <v>120</v>
      </c>
      <c r="AA284" s="273" t="s">
        <v>120</v>
      </c>
      <c r="AB284" s="274">
        <v>45139</v>
      </c>
      <c r="AC284" s="273">
        <v>13356</v>
      </c>
      <c r="AD284" s="273">
        <v>6</v>
      </c>
      <c r="AK284" s="273">
        <v>217861</v>
      </c>
      <c r="AL284" s="273" t="s">
        <v>64</v>
      </c>
      <c r="AM284" s="273" t="s">
        <v>75</v>
      </c>
      <c r="AN284" s="273" t="s">
        <v>308</v>
      </c>
      <c r="AO284" s="273" t="s">
        <v>308</v>
      </c>
      <c r="AP284" s="274">
        <v>44927</v>
      </c>
      <c r="AQ284" s="273">
        <v>14706</v>
      </c>
      <c r="AR284" s="273">
        <v>31</v>
      </c>
      <c r="AS284" s="273">
        <v>140126</v>
      </c>
      <c r="AT284" s="273" t="s">
        <v>201</v>
      </c>
      <c r="AU284" s="273" t="s">
        <v>202</v>
      </c>
      <c r="AV284" s="273" t="s">
        <v>203</v>
      </c>
      <c r="BG284" s="273">
        <v>321027</v>
      </c>
      <c r="BH284" s="273" t="s">
        <v>83</v>
      </c>
      <c r="BI284" s="273" t="s">
        <v>63</v>
      </c>
      <c r="BJ284" s="273" t="s">
        <v>504</v>
      </c>
      <c r="BK284" s="273" t="s">
        <v>567</v>
      </c>
      <c r="BL284" s="274">
        <v>44958</v>
      </c>
      <c r="BM284" s="273">
        <v>12090</v>
      </c>
      <c r="BN284" s="273">
        <v>687</v>
      </c>
      <c r="BO284" s="273">
        <v>1245</v>
      </c>
      <c r="BP284" s="273" t="s">
        <v>80</v>
      </c>
      <c r="BQ284" s="273">
        <v>516.30391999999995</v>
      </c>
      <c r="BR284" s="273" t="s">
        <v>81</v>
      </c>
      <c r="BS284" s="273" t="s">
        <v>905</v>
      </c>
      <c r="BT284" s="273">
        <v>0</v>
      </c>
      <c r="BU284" s="273">
        <v>227153</v>
      </c>
      <c r="BV284" s="336" t="s">
        <v>83</v>
      </c>
      <c r="BW284" s="337" t="s">
        <v>63</v>
      </c>
      <c r="BX284" s="337" t="s">
        <v>84</v>
      </c>
      <c r="BY284" s="337" t="s">
        <v>85</v>
      </c>
      <c r="BZ284" s="337" t="s">
        <v>110</v>
      </c>
      <c r="CA284" s="337" t="s">
        <v>111</v>
      </c>
      <c r="CB284" s="337" t="s">
        <v>112</v>
      </c>
      <c r="CC284" s="337" t="s">
        <v>113</v>
      </c>
      <c r="CD284" s="338">
        <v>4</v>
      </c>
      <c r="CE284" s="335">
        <v>45200</v>
      </c>
      <c r="CF284" s="337"/>
      <c r="CG284" s="337"/>
      <c r="CH284" s="337"/>
      <c r="CI284" s="337" t="s">
        <v>80</v>
      </c>
      <c r="CJ284" s="337"/>
      <c r="CK284" s="337"/>
      <c r="CL284" s="337"/>
      <c r="CM284" s="337" t="s">
        <v>73</v>
      </c>
      <c r="CN284" s="337">
        <v>3</v>
      </c>
    </row>
    <row r="285" spans="1:92">
      <c r="A285" s="273">
        <v>903</v>
      </c>
      <c r="B285" s="273" t="s">
        <v>1182</v>
      </c>
      <c r="C285" s="273" t="s">
        <v>1183</v>
      </c>
      <c r="D285" s="273" t="s">
        <v>83</v>
      </c>
      <c r="E285" s="273" t="s">
        <v>194</v>
      </c>
      <c r="F285" s="273" t="s">
        <v>385</v>
      </c>
      <c r="G285" s="273" t="s">
        <v>790</v>
      </c>
      <c r="H285" s="274">
        <v>45261</v>
      </c>
      <c r="I285" s="273">
        <v>17030</v>
      </c>
      <c r="J285" s="273">
        <v>777</v>
      </c>
      <c r="K285" s="273">
        <v>0</v>
      </c>
      <c r="L285" s="273" t="s">
        <v>66</v>
      </c>
      <c r="N285" s="273" t="s">
        <v>107</v>
      </c>
      <c r="W285" s="273">
        <v>326070</v>
      </c>
      <c r="X285" s="273" t="s">
        <v>64</v>
      </c>
      <c r="Y285" s="273" t="s">
        <v>63</v>
      </c>
      <c r="Z285" s="273" t="s">
        <v>120</v>
      </c>
      <c r="AA285" s="273" t="s">
        <v>120</v>
      </c>
      <c r="AB285" s="274">
        <v>45139</v>
      </c>
      <c r="AC285" s="273">
        <v>13357</v>
      </c>
      <c r="AD285" s="273">
        <v>6</v>
      </c>
      <c r="AE285" s="273">
        <v>9.4770000000000003</v>
      </c>
      <c r="AF285" s="273" t="s">
        <v>90</v>
      </c>
      <c r="AG285" s="273" t="s">
        <v>882</v>
      </c>
      <c r="AH285" s="273" t="s">
        <v>1184</v>
      </c>
      <c r="AI285" s="273" t="s">
        <v>123</v>
      </c>
      <c r="AJ285" s="273" t="s">
        <v>1185</v>
      </c>
      <c r="AK285" s="273">
        <v>226134</v>
      </c>
      <c r="AL285" s="273" t="s">
        <v>64</v>
      </c>
      <c r="AM285" s="273" t="s">
        <v>75</v>
      </c>
      <c r="AN285" s="273" t="s">
        <v>308</v>
      </c>
      <c r="AO285" s="273" t="s">
        <v>308</v>
      </c>
      <c r="AP285" s="274">
        <v>44927</v>
      </c>
      <c r="AQ285" s="273">
        <v>14706</v>
      </c>
      <c r="AR285" s="273">
        <v>31</v>
      </c>
      <c r="AS285" s="273">
        <v>2.4E-2</v>
      </c>
      <c r="AT285" s="273" t="s">
        <v>77</v>
      </c>
      <c r="AU285" s="273" t="s">
        <v>344</v>
      </c>
      <c r="BG285" s="273">
        <v>321030</v>
      </c>
      <c r="BH285" s="273" t="s">
        <v>83</v>
      </c>
      <c r="BI285" s="273" t="s">
        <v>63</v>
      </c>
      <c r="BJ285" s="273" t="s">
        <v>504</v>
      </c>
      <c r="BK285" s="273" t="s">
        <v>567</v>
      </c>
      <c r="BL285" s="274">
        <v>44986</v>
      </c>
      <c r="BM285" s="273">
        <v>12095</v>
      </c>
      <c r="BN285" s="273">
        <v>687</v>
      </c>
      <c r="BO285" s="273">
        <v>1454</v>
      </c>
      <c r="BP285" s="273" t="s">
        <v>80</v>
      </c>
      <c r="BQ285" s="273">
        <v>602.52279999999996</v>
      </c>
      <c r="BR285" s="273" t="s">
        <v>81</v>
      </c>
      <c r="BS285" s="273" t="s">
        <v>905</v>
      </c>
      <c r="BT285" s="273">
        <v>0</v>
      </c>
      <c r="BU285" s="273">
        <v>227172</v>
      </c>
      <c r="BV285" s="279" t="s">
        <v>83</v>
      </c>
      <c r="BW285" s="280" t="s">
        <v>63</v>
      </c>
      <c r="BX285" s="280" t="s">
        <v>84</v>
      </c>
      <c r="BY285" s="280" t="s">
        <v>85</v>
      </c>
      <c r="BZ285" s="280" t="s">
        <v>86</v>
      </c>
      <c r="CA285" s="280" t="s">
        <v>87</v>
      </c>
      <c r="CB285" s="280" t="s">
        <v>101</v>
      </c>
      <c r="CC285" s="280" t="s">
        <v>102</v>
      </c>
      <c r="CD285" s="281">
        <v>4</v>
      </c>
      <c r="CE285" s="277">
        <v>45200</v>
      </c>
      <c r="CF285" s="280">
        <v>0</v>
      </c>
      <c r="CG285" s="280" t="s">
        <v>103</v>
      </c>
      <c r="CH285" s="280">
        <v>0</v>
      </c>
      <c r="CI285" s="280" t="s">
        <v>104</v>
      </c>
      <c r="CJ285" s="280"/>
      <c r="CK285" s="280"/>
      <c r="CL285" s="280"/>
      <c r="CM285" s="280" t="s">
        <v>73</v>
      </c>
      <c r="CN285" s="280">
        <v>3</v>
      </c>
    </row>
    <row r="286" spans="1:92">
      <c r="A286" s="273">
        <v>904</v>
      </c>
      <c r="B286" s="273" t="s">
        <v>1186</v>
      </c>
      <c r="C286" s="273" t="s">
        <v>1187</v>
      </c>
      <c r="D286" s="273" t="s">
        <v>83</v>
      </c>
      <c r="E286" s="273" t="s">
        <v>194</v>
      </c>
      <c r="F286" s="273" t="s">
        <v>385</v>
      </c>
      <c r="G286" s="273" t="s">
        <v>785</v>
      </c>
      <c r="H286" s="274">
        <v>44927</v>
      </c>
      <c r="I286" s="273">
        <v>11221</v>
      </c>
      <c r="J286" s="273">
        <v>776</v>
      </c>
      <c r="K286" s="273">
        <v>0</v>
      </c>
      <c r="L286" s="273" t="s">
        <v>66</v>
      </c>
      <c r="M286" s="273">
        <v>0</v>
      </c>
      <c r="N286" s="273" t="s">
        <v>1010</v>
      </c>
      <c r="O286" s="273">
        <v>0</v>
      </c>
      <c r="P286" s="273" t="s">
        <v>1011</v>
      </c>
      <c r="Q286" s="273" t="s">
        <v>1188</v>
      </c>
      <c r="R286" s="273" t="s">
        <v>1013</v>
      </c>
      <c r="S286" s="273" t="s">
        <v>1189</v>
      </c>
      <c r="U286" s="273" t="s">
        <v>1189</v>
      </c>
      <c r="V286" s="273" t="s">
        <v>1189</v>
      </c>
      <c r="W286" s="273">
        <v>139322</v>
      </c>
      <c r="X286" s="273" t="s">
        <v>64</v>
      </c>
      <c r="Y286" s="273" t="s">
        <v>63</v>
      </c>
      <c r="Z286" s="273" t="s">
        <v>120</v>
      </c>
      <c r="AA286" s="273" t="s">
        <v>120</v>
      </c>
      <c r="AB286" s="274">
        <v>45139</v>
      </c>
      <c r="AC286" s="273">
        <v>13357</v>
      </c>
      <c r="AD286" s="273">
        <v>6</v>
      </c>
      <c r="AE286" s="273">
        <v>3.91</v>
      </c>
      <c r="AF286" s="273" t="s">
        <v>90</v>
      </c>
      <c r="AG286" s="273" t="s">
        <v>1190</v>
      </c>
      <c r="AH286" s="273" t="s">
        <v>1096</v>
      </c>
      <c r="AI286" s="273" t="s">
        <v>123</v>
      </c>
      <c r="AJ286" s="273" t="s">
        <v>200</v>
      </c>
      <c r="AK286" s="273">
        <v>226206</v>
      </c>
      <c r="AL286" s="273" t="s">
        <v>64</v>
      </c>
      <c r="AM286" s="273" t="s">
        <v>75</v>
      </c>
      <c r="AN286" s="273" t="s">
        <v>308</v>
      </c>
      <c r="AO286" s="273" t="s">
        <v>308</v>
      </c>
      <c r="AP286" s="274">
        <v>44927</v>
      </c>
      <c r="AQ286" s="273">
        <v>15290</v>
      </c>
      <c r="AR286" s="273">
        <v>31</v>
      </c>
      <c r="AS286" s="273">
        <v>100</v>
      </c>
      <c r="AT286" s="273" t="s">
        <v>77</v>
      </c>
      <c r="AU286" s="273" t="s">
        <v>240</v>
      </c>
      <c r="AV286" s="273" t="s">
        <v>1191</v>
      </c>
      <c r="BA286" s="273" t="s">
        <v>240</v>
      </c>
      <c r="BG286" s="273">
        <v>283132</v>
      </c>
      <c r="BH286" s="273" t="s">
        <v>83</v>
      </c>
      <c r="BI286" s="273" t="s">
        <v>63</v>
      </c>
      <c r="BJ286" s="273" t="s">
        <v>504</v>
      </c>
      <c r="BK286" s="273" t="s">
        <v>567</v>
      </c>
      <c r="BL286" s="274">
        <v>45017</v>
      </c>
      <c r="BM286" s="273">
        <v>12100</v>
      </c>
      <c r="BN286" s="273">
        <v>687</v>
      </c>
      <c r="BO286" s="273">
        <v>1528</v>
      </c>
      <c r="BP286" s="273" t="s">
        <v>80</v>
      </c>
      <c r="BQ286" s="273">
        <v>633.09663999999998</v>
      </c>
      <c r="BR286" s="273" t="s">
        <v>81</v>
      </c>
      <c r="BS286" s="273" t="s">
        <v>905</v>
      </c>
      <c r="BT286" s="273">
        <v>0</v>
      </c>
      <c r="BU286" s="273">
        <v>227191</v>
      </c>
      <c r="BV286" s="336" t="s">
        <v>83</v>
      </c>
      <c r="BW286" s="337" t="s">
        <v>63</v>
      </c>
      <c r="BX286" s="337" t="s">
        <v>84</v>
      </c>
      <c r="BY286" s="337" t="s">
        <v>106</v>
      </c>
      <c r="BZ286" s="337" t="s">
        <v>138</v>
      </c>
      <c r="CA286" s="337" t="s">
        <v>139</v>
      </c>
      <c r="CB286" s="337" t="s">
        <v>140</v>
      </c>
      <c r="CC286" s="337" t="s">
        <v>141</v>
      </c>
      <c r="CD286" s="338">
        <v>9</v>
      </c>
      <c r="CE286" s="335">
        <v>44958</v>
      </c>
      <c r="CF286" s="337">
        <v>0</v>
      </c>
      <c r="CG286" s="337" t="s">
        <v>90</v>
      </c>
      <c r="CH286" s="337">
        <v>0</v>
      </c>
      <c r="CI286" s="337" t="s">
        <v>80</v>
      </c>
      <c r="CJ286" s="337"/>
      <c r="CK286" s="337"/>
      <c r="CL286" s="337"/>
      <c r="CM286" s="337" t="s">
        <v>73</v>
      </c>
      <c r="CN286" s="337">
        <v>3</v>
      </c>
    </row>
    <row r="287" spans="1:92">
      <c r="A287" s="273">
        <v>905</v>
      </c>
      <c r="B287" s="273" t="s">
        <v>1192</v>
      </c>
      <c r="C287" s="273" t="s">
        <v>1193</v>
      </c>
      <c r="D287" s="273" t="s">
        <v>83</v>
      </c>
      <c r="E287" s="273" t="s">
        <v>194</v>
      </c>
      <c r="F287" s="273" t="s">
        <v>385</v>
      </c>
      <c r="G287" s="273" t="s">
        <v>785</v>
      </c>
      <c r="H287" s="274">
        <v>44927</v>
      </c>
      <c r="I287" s="273">
        <v>11221</v>
      </c>
      <c r="J287" s="273">
        <v>776</v>
      </c>
      <c r="K287" s="273">
        <v>0</v>
      </c>
      <c r="L287" s="273" t="s">
        <v>66</v>
      </c>
      <c r="N287" s="273" t="s">
        <v>107</v>
      </c>
      <c r="W287" s="273">
        <v>139321</v>
      </c>
      <c r="X287" s="273" t="s">
        <v>64</v>
      </c>
      <c r="Y287" s="273" t="s">
        <v>63</v>
      </c>
      <c r="Z287" s="273" t="s">
        <v>120</v>
      </c>
      <c r="AA287" s="273" t="s">
        <v>120</v>
      </c>
      <c r="AB287" s="274">
        <v>45139</v>
      </c>
      <c r="AC287" s="273">
        <v>13357</v>
      </c>
      <c r="AD287" s="273">
        <v>6</v>
      </c>
      <c r="AE287" s="273">
        <v>22.175000000000001</v>
      </c>
      <c r="AF287" s="273" t="s">
        <v>90</v>
      </c>
      <c r="AG287" s="273" t="s">
        <v>887</v>
      </c>
      <c r="AH287" s="273" t="s">
        <v>1194</v>
      </c>
      <c r="AI287" s="273" t="s">
        <v>123</v>
      </c>
      <c r="AJ287" s="273" t="s">
        <v>200</v>
      </c>
      <c r="AK287" s="273">
        <v>226141</v>
      </c>
      <c r="AL287" s="273" t="s">
        <v>64</v>
      </c>
      <c r="AM287" s="273" t="s">
        <v>75</v>
      </c>
      <c r="AN287" s="273" t="s">
        <v>308</v>
      </c>
      <c r="AO287" s="273" t="s">
        <v>308</v>
      </c>
      <c r="AP287" s="274">
        <v>44927</v>
      </c>
      <c r="AQ287" s="273">
        <v>15440</v>
      </c>
      <c r="AR287" s="273">
        <v>31</v>
      </c>
      <c r="AU287" s="273" t="s">
        <v>108</v>
      </c>
      <c r="BG287" s="273">
        <v>284412</v>
      </c>
      <c r="BH287" s="273" t="s">
        <v>83</v>
      </c>
      <c r="BI287" s="273" t="s">
        <v>63</v>
      </c>
      <c r="BJ287" s="273" t="s">
        <v>504</v>
      </c>
      <c r="BK287" s="273" t="s">
        <v>567</v>
      </c>
      <c r="BL287" s="274">
        <v>45047</v>
      </c>
      <c r="BM287" s="273">
        <v>12269</v>
      </c>
      <c r="BN287" s="273">
        <v>687</v>
      </c>
      <c r="BO287" s="273">
        <v>1922</v>
      </c>
      <c r="BP287" s="273" t="s">
        <v>80</v>
      </c>
      <c r="BQ287" s="273">
        <v>795.60360000000003</v>
      </c>
      <c r="BR287" s="273" t="s">
        <v>81</v>
      </c>
      <c r="BS287" s="273" t="s">
        <v>905</v>
      </c>
      <c r="BT287" s="273">
        <v>0</v>
      </c>
      <c r="BU287" s="273">
        <v>227210</v>
      </c>
      <c r="BV287" s="279" t="s">
        <v>83</v>
      </c>
      <c r="BW287" s="280" t="s">
        <v>63</v>
      </c>
      <c r="BX287" s="280" t="s">
        <v>84</v>
      </c>
      <c r="BY287" s="280" t="s">
        <v>106</v>
      </c>
      <c r="BZ287" s="280" t="s">
        <v>126</v>
      </c>
      <c r="CA287" s="280" t="s">
        <v>127</v>
      </c>
      <c r="CB287" s="280" t="s">
        <v>133</v>
      </c>
      <c r="CC287" s="280" t="s">
        <v>134</v>
      </c>
      <c r="CD287" s="281">
        <v>7</v>
      </c>
      <c r="CE287" s="277">
        <v>44958</v>
      </c>
      <c r="CF287" s="280"/>
      <c r="CG287" s="280"/>
      <c r="CH287" s="280"/>
      <c r="CI287" s="280" t="s">
        <v>104</v>
      </c>
      <c r="CJ287" s="280"/>
      <c r="CK287" s="280"/>
      <c r="CL287" s="280"/>
      <c r="CM287" s="280" t="s">
        <v>73</v>
      </c>
      <c r="CN287" s="280">
        <v>3</v>
      </c>
    </row>
    <row r="288" spans="1:92">
      <c r="D288" s="273" t="s">
        <v>64</v>
      </c>
      <c r="E288" s="273" t="s">
        <v>75</v>
      </c>
      <c r="F288" s="273" t="s">
        <v>391</v>
      </c>
      <c r="G288" s="273" t="s">
        <v>391</v>
      </c>
      <c r="H288" s="274">
        <v>45078</v>
      </c>
      <c r="I288" s="273">
        <v>12466</v>
      </c>
      <c r="J288" s="273">
        <v>49</v>
      </c>
      <c r="K288" s="273">
        <v>7517000</v>
      </c>
      <c r="L288" s="273" t="s">
        <v>66</v>
      </c>
      <c r="M288" s="273">
        <v>907444.22093750001</v>
      </c>
      <c r="N288" s="273" t="s">
        <v>964</v>
      </c>
      <c r="P288" s="273" t="s">
        <v>92</v>
      </c>
      <c r="Q288" s="273" t="s">
        <v>1001</v>
      </c>
      <c r="R288" s="273" t="s">
        <v>70</v>
      </c>
      <c r="S288" s="273" t="s">
        <v>1025</v>
      </c>
      <c r="T288" s="273" t="s">
        <v>1003</v>
      </c>
      <c r="U288" s="273" t="s">
        <v>73</v>
      </c>
      <c r="V288" s="273" t="s">
        <v>1004</v>
      </c>
      <c r="W288" s="273">
        <v>187570</v>
      </c>
      <c r="X288" s="273" t="s">
        <v>64</v>
      </c>
      <c r="Y288" s="273" t="s">
        <v>63</v>
      </c>
      <c r="Z288" s="273" t="s">
        <v>120</v>
      </c>
      <c r="AA288" s="273" t="s">
        <v>120</v>
      </c>
      <c r="AB288" s="274">
        <v>45139</v>
      </c>
      <c r="AC288" s="273">
        <v>13357</v>
      </c>
      <c r="AD288" s="273">
        <v>6</v>
      </c>
      <c r="AE288" s="273">
        <v>12.686999999999999</v>
      </c>
      <c r="AF288" s="273" t="s">
        <v>90</v>
      </c>
      <c r="AG288" s="273" t="s">
        <v>884</v>
      </c>
      <c r="AH288" s="273" t="s">
        <v>1195</v>
      </c>
      <c r="AI288" s="273" t="s">
        <v>123</v>
      </c>
      <c r="AJ288" s="273" t="s">
        <v>200</v>
      </c>
      <c r="AK288" s="273">
        <v>226147</v>
      </c>
      <c r="AL288" s="273" t="s">
        <v>64</v>
      </c>
      <c r="AM288" s="273" t="s">
        <v>75</v>
      </c>
      <c r="AN288" s="273" t="s">
        <v>308</v>
      </c>
      <c r="AO288" s="273" t="s">
        <v>308</v>
      </c>
      <c r="AP288" s="274">
        <v>45017</v>
      </c>
      <c r="AQ288" s="273">
        <v>14852</v>
      </c>
      <c r="AR288" s="273">
        <v>31</v>
      </c>
      <c r="AS288" s="273">
        <v>19042</v>
      </c>
      <c r="AT288" s="273" t="s">
        <v>80</v>
      </c>
      <c r="AU288" s="273" t="s">
        <v>185</v>
      </c>
      <c r="AV288" s="273" t="s">
        <v>186</v>
      </c>
      <c r="AW288" s="273">
        <v>0.7</v>
      </c>
      <c r="AX288" s="273" t="s">
        <v>176</v>
      </c>
      <c r="AY288" s="273" t="s">
        <v>1196</v>
      </c>
      <c r="AZ288" s="273" t="s">
        <v>149</v>
      </c>
      <c r="BG288" s="273">
        <v>278338</v>
      </c>
      <c r="BH288" s="273" t="s">
        <v>83</v>
      </c>
      <c r="BI288" s="273" t="s">
        <v>63</v>
      </c>
      <c r="BJ288" s="273" t="s">
        <v>504</v>
      </c>
      <c r="BK288" s="273" t="s">
        <v>567</v>
      </c>
      <c r="BL288" s="274">
        <v>45078</v>
      </c>
      <c r="BM288" s="273">
        <v>12538</v>
      </c>
      <c r="BN288" s="273">
        <v>687</v>
      </c>
      <c r="BO288" s="273">
        <v>2277</v>
      </c>
      <c r="BP288" s="273" t="s">
        <v>80</v>
      </c>
      <c r="BQ288" s="273">
        <v>941.60263999999995</v>
      </c>
      <c r="BR288" s="273" t="s">
        <v>81</v>
      </c>
      <c r="BS288" s="273" t="s">
        <v>905</v>
      </c>
      <c r="BT288" s="273">
        <v>0</v>
      </c>
      <c r="BU288" s="273">
        <v>227229</v>
      </c>
      <c r="BV288" s="336" t="s">
        <v>83</v>
      </c>
      <c r="BW288" s="337" t="s">
        <v>63</v>
      </c>
      <c r="BX288" s="337" t="s">
        <v>84</v>
      </c>
      <c r="BY288" s="337" t="s">
        <v>106</v>
      </c>
      <c r="BZ288" s="337" t="s">
        <v>126</v>
      </c>
      <c r="CA288" s="337" t="s">
        <v>127</v>
      </c>
      <c r="CB288" s="337" t="s">
        <v>128</v>
      </c>
      <c r="CC288" s="337" t="s">
        <v>129</v>
      </c>
      <c r="CD288" s="338">
        <v>6</v>
      </c>
      <c r="CE288" s="335">
        <v>44958</v>
      </c>
      <c r="CF288" s="337"/>
      <c r="CG288" s="337"/>
      <c r="CH288" s="337"/>
      <c r="CI288" s="337" t="s">
        <v>80</v>
      </c>
      <c r="CJ288" s="337"/>
      <c r="CK288" s="337"/>
      <c r="CL288" s="337"/>
      <c r="CM288" s="337" t="s">
        <v>73</v>
      </c>
      <c r="CN288" s="337">
        <v>3</v>
      </c>
    </row>
    <row r="289" spans="4:92">
      <c r="D289" s="273" t="s">
        <v>64</v>
      </c>
      <c r="E289" s="273" t="s">
        <v>75</v>
      </c>
      <c r="F289" s="273" t="s">
        <v>391</v>
      </c>
      <c r="G289" s="273" t="s">
        <v>391</v>
      </c>
      <c r="H289" s="274">
        <v>45078</v>
      </c>
      <c r="I289" s="273">
        <v>12466</v>
      </c>
      <c r="J289" s="273">
        <v>49</v>
      </c>
      <c r="K289" s="273">
        <v>315176</v>
      </c>
      <c r="L289" s="273" t="s">
        <v>66</v>
      </c>
      <c r="M289" s="273">
        <v>20880.4565625</v>
      </c>
      <c r="N289" s="273" t="s">
        <v>1010</v>
      </c>
      <c r="O289" s="273">
        <v>0</v>
      </c>
      <c r="P289" s="273" t="s">
        <v>1011</v>
      </c>
      <c r="Q289" s="273" t="s">
        <v>1012</v>
      </c>
      <c r="R289" s="273" t="s">
        <v>1013</v>
      </c>
      <c r="S289" s="273" t="s">
        <v>1014</v>
      </c>
      <c r="U289" s="273" t="s">
        <v>122</v>
      </c>
      <c r="V289" s="273" t="s">
        <v>79</v>
      </c>
      <c r="W289" s="273">
        <v>328473</v>
      </c>
      <c r="X289" s="273" t="s">
        <v>64</v>
      </c>
      <c r="Y289" s="273" t="s">
        <v>63</v>
      </c>
      <c r="Z289" s="273" t="s">
        <v>120</v>
      </c>
      <c r="AA289" s="273" t="s">
        <v>120</v>
      </c>
      <c r="AB289" s="274">
        <v>45139</v>
      </c>
      <c r="AC289" s="273">
        <v>13357</v>
      </c>
      <c r="AD289" s="273">
        <v>6</v>
      </c>
      <c r="AE289" s="273">
        <v>2.177</v>
      </c>
      <c r="AF289" s="273" t="s">
        <v>90</v>
      </c>
      <c r="AG289" s="273" t="s">
        <v>795</v>
      </c>
      <c r="AH289" s="273" t="s">
        <v>1197</v>
      </c>
      <c r="AI289" s="273" t="s">
        <v>123</v>
      </c>
      <c r="AJ289" s="273" t="s">
        <v>200</v>
      </c>
      <c r="AK289" s="273">
        <v>226153</v>
      </c>
      <c r="AL289" s="273" t="s">
        <v>64</v>
      </c>
      <c r="AM289" s="273" t="s">
        <v>75</v>
      </c>
      <c r="AN289" s="273" t="s">
        <v>308</v>
      </c>
      <c r="AO289" s="273" t="s">
        <v>308</v>
      </c>
      <c r="AP289" s="274">
        <v>45017</v>
      </c>
      <c r="AQ289" s="273">
        <v>14852</v>
      </c>
      <c r="AR289" s="273">
        <v>31</v>
      </c>
      <c r="AS289" s="273">
        <v>2106.4299999999998</v>
      </c>
      <c r="AT289" s="273" t="s">
        <v>174</v>
      </c>
      <c r="AU289" s="273" t="s">
        <v>145</v>
      </c>
      <c r="AV289" s="273" t="s">
        <v>158</v>
      </c>
      <c r="AW289" s="273">
        <v>747</v>
      </c>
      <c r="AX289" s="273" t="s">
        <v>147</v>
      </c>
      <c r="AY289" s="273" t="s">
        <v>177</v>
      </c>
      <c r="AZ289" s="273" t="s">
        <v>149</v>
      </c>
      <c r="BG289" s="273">
        <v>321358</v>
      </c>
      <c r="BH289" s="273" t="s">
        <v>83</v>
      </c>
      <c r="BI289" s="273" t="s">
        <v>63</v>
      </c>
      <c r="BJ289" s="273" t="s">
        <v>504</v>
      </c>
      <c r="BK289" s="273" t="s">
        <v>567</v>
      </c>
      <c r="BL289" s="274">
        <v>45108</v>
      </c>
      <c r="BM289" s="273">
        <v>12807</v>
      </c>
      <c r="BN289" s="273">
        <v>687</v>
      </c>
      <c r="BO289" s="273">
        <v>2307</v>
      </c>
      <c r="BP289" s="273" t="s">
        <v>80</v>
      </c>
      <c r="BQ289" s="273">
        <v>953.81263999999999</v>
      </c>
      <c r="BR289" s="273" t="s">
        <v>81</v>
      </c>
      <c r="BS289" s="273" t="s">
        <v>905</v>
      </c>
      <c r="BT289" s="273">
        <v>0</v>
      </c>
      <c r="BU289" s="273">
        <v>227248</v>
      </c>
      <c r="BV289" s="279" t="s">
        <v>83</v>
      </c>
      <c r="BW289" s="280" t="s">
        <v>63</v>
      </c>
      <c r="BX289" s="280" t="s">
        <v>84</v>
      </c>
      <c r="BY289" s="280" t="s">
        <v>106</v>
      </c>
      <c r="BZ289" s="280" t="s">
        <v>110</v>
      </c>
      <c r="CA289" s="280" t="s">
        <v>111</v>
      </c>
      <c r="CB289" s="280" t="s">
        <v>117</v>
      </c>
      <c r="CC289" s="280" t="s">
        <v>118</v>
      </c>
      <c r="CD289" s="281">
        <v>5</v>
      </c>
      <c r="CE289" s="277">
        <v>44958</v>
      </c>
      <c r="CF289" s="280"/>
      <c r="CG289" s="280"/>
      <c r="CH289" s="280"/>
      <c r="CI289" s="280" t="s">
        <v>104</v>
      </c>
      <c r="CJ289" s="280"/>
      <c r="CK289" s="280"/>
      <c r="CL289" s="280"/>
      <c r="CM289" s="280" t="s">
        <v>73</v>
      </c>
      <c r="CN289" s="280">
        <v>3</v>
      </c>
    </row>
    <row r="290" spans="4:92">
      <c r="D290" s="273" t="s">
        <v>64</v>
      </c>
      <c r="E290" s="273" t="s">
        <v>75</v>
      </c>
      <c r="F290" s="273" t="s">
        <v>391</v>
      </c>
      <c r="G290" s="273" t="s">
        <v>391</v>
      </c>
      <c r="H290" s="274">
        <v>45078</v>
      </c>
      <c r="I290" s="273">
        <v>12466</v>
      </c>
      <c r="J290" s="273">
        <v>49</v>
      </c>
      <c r="K290" s="273">
        <v>0</v>
      </c>
      <c r="L290" s="273" t="s">
        <v>66</v>
      </c>
      <c r="N290" s="273" t="s">
        <v>107</v>
      </c>
      <c r="W290" s="273">
        <v>187569</v>
      </c>
      <c r="X290" s="273" t="s">
        <v>64</v>
      </c>
      <c r="Y290" s="273" t="s">
        <v>63</v>
      </c>
      <c r="Z290" s="273" t="s">
        <v>120</v>
      </c>
      <c r="AA290" s="273" t="s">
        <v>120</v>
      </c>
      <c r="AB290" s="274">
        <v>45139</v>
      </c>
      <c r="AC290" s="273">
        <v>13357</v>
      </c>
      <c r="AD290" s="273">
        <v>6</v>
      </c>
      <c r="AE290" s="273">
        <v>8.891</v>
      </c>
      <c r="AF290" s="273" t="s">
        <v>90</v>
      </c>
      <c r="AG290" s="273" t="s">
        <v>1198</v>
      </c>
      <c r="AH290" s="273" t="s">
        <v>1199</v>
      </c>
      <c r="AI290" s="273" t="s">
        <v>123</v>
      </c>
      <c r="AJ290" s="273" t="s">
        <v>200</v>
      </c>
      <c r="AK290" s="273">
        <v>226159</v>
      </c>
      <c r="AL290" s="273" t="s">
        <v>64</v>
      </c>
      <c r="AM290" s="273" t="s">
        <v>75</v>
      </c>
      <c r="AN290" s="273" t="s">
        <v>308</v>
      </c>
      <c r="AO290" s="273" t="s">
        <v>308</v>
      </c>
      <c r="AP290" s="274">
        <v>45017</v>
      </c>
      <c r="AQ290" s="273">
        <v>14852</v>
      </c>
      <c r="AR290" s="273">
        <v>31</v>
      </c>
      <c r="AS290" s="273">
        <v>326.16000000000003</v>
      </c>
      <c r="AT290" s="273" t="s">
        <v>174</v>
      </c>
      <c r="AU290" s="273" t="s">
        <v>145</v>
      </c>
      <c r="AV290" s="273" t="s">
        <v>146</v>
      </c>
      <c r="AW290" s="273">
        <v>830</v>
      </c>
      <c r="AX290" s="273" t="s">
        <v>147</v>
      </c>
      <c r="AY290" s="273" t="s">
        <v>553</v>
      </c>
      <c r="AZ290" s="273" t="s">
        <v>149</v>
      </c>
      <c r="BG290" s="273">
        <v>321363</v>
      </c>
      <c r="BH290" s="273" t="s">
        <v>83</v>
      </c>
      <c r="BI290" s="273" t="s">
        <v>63</v>
      </c>
      <c r="BJ290" s="273" t="s">
        <v>504</v>
      </c>
      <c r="BK290" s="273" t="s">
        <v>567</v>
      </c>
      <c r="BL290" s="274">
        <v>45139</v>
      </c>
      <c r="BM290" s="273">
        <v>13483</v>
      </c>
      <c r="BN290" s="273">
        <v>687</v>
      </c>
      <c r="BO290" s="273">
        <v>2848</v>
      </c>
      <c r="BP290" s="273" t="s">
        <v>80</v>
      </c>
      <c r="BQ290" s="273">
        <v>1176.65328</v>
      </c>
      <c r="BR290" s="273" t="s">
        <v>81</v>
      </c>
      <c r="BS290" s="273" t="s">
        <v>905</v>
      </c>
      <c r="BT290" s="273">
        <v>0</v>
      </c>
      <c r="BU290" s="273">
        <v>293831</v>
      </c>
      <c r="BV290" s="336" t="s">
        <v>83</v>
      </c>
      <c r="BW290" s="337" t="s">
        <v>63</v>
      </c>
      <c r="BX290" s="337" t="s">
        <v>84</v>
      </c>
      <c r="BY290" s="337" t="s">
        <v>106</v>
      </c>
      <c r="BZ290" s="337" t="s">
        <v>86</v>
      </c>
      <c r="CA290" s="337" t="s">
        <v>87</v>
      </c>
      <c r="CB290" s="337" t="s">
        <v>101</v>
      </c>
      <c r="CC290" s="337" t="s">
        <v>102</v>
      </c>
      <c r="CD290" s="338">
        <v>4</v>
      </c>
      <c r="CE290" s="335">
        <v>44958</v>
      </c>
      <c r="CF290" s="337">
        <v>0</v>
      </c>
      <c r="CG290" s="337" t="s">
        <v>103</v>
      </c>
      <c r="CH290" s="337">
        <v>0</v>
      </c>
      <c r="CI290" s="337" t="s">
        <v>104</v>
      </c>
      <c r="CJ290" s="337"/>
      <c r="CK290" s="337"/>
      <c r="CL290" s="337"/>
      <c r="CM290" s="337" t="s">
        <v>73</v>
      </c>
      <c r="CN290" s="337">
        <v>3</v>
      </c>
    </row>
    <row r="291" spans="4:92">
      <c r="D291" s="273" t="s">
        <v>64</v>
      </c>
      <c r="E291" s="273" t="s">
        <v>75</v>
      </c>
      <c r="F291" s="273" t="s">
        <v>391</v>
      </c>
      <c r="G291" s="273" t="s">
        <v>391</v>
      </c>
      <c r="H291" s="274">
        <v>45078</v>
      </c>
      <c r="I291" s="273">
        <v>12466</v>
      </c>
      <c r="J291" s="273">
        <v>49</v>
      </c>
      <c r="K291" s="273">
        <v>2341066</v>
      </c>
      <c r="L291" s="273" t="s">
        <v>66</v>
      </c>
      <c r="M291" s="273">
        <v>165378.18512499999</v>
      </c>
      <c r="N291" s="273" t="s">
        <v>115</v>
      </c>
      <c r="W291" s="273">
        <v>187568</v>
      </c>
      <c r="X291" s="273" t="s">
        <v>64</v>
      </c>
      <c r="Y291" s="273" t="s">
        <v>63</v>
      </c>
      <c r="Z291" s="273" t="s">
        <v>120</v>
      </c>
      <c r="AA291" s="273" t="s">
        <v>120</v>
      </c>
      <c r="AB291" s="274">
        <v>45139</v>
      </c>
      <c r="AC291" s="273">
        <v>13357</v>
      </c>
      <c r="AD291" s="273">
        <v>6</v>
      </c>
      <c r="AE291" s="273">
        <v>1.6299999999999999E-2</v>
      </c>
      <c r="AF291" s="273" t="s">
        <v>90</v>
      </c>
      <c r="AG291" s="273" t="s">
        <v>983</v>
      </c>
      <c r="AH291" s="273" t="s">
        <v>1200</v>
      </c>
      <c r="AI291" s="273" t="s">
        <v>123</v>
      </c>
      <c r="AJ291" s="273" t="s">
        <v>200</v>
      </c>
      <c r="AK291" s="273">
        <v>226165</v>
      </c>
      <c r="AL291" s="273" t="s">
        <v>64</v>
      </c>
      <c r="AM291" s="273" t="s">
        <v>75</v>
      </c>
      <c r="AN291" s="273" t="s">
        <v>308</v>
      </c>
      <c r="AO291" s="273" t="s">
        <v>308</v>
      </c>
      <c r="AP291" s="274">
        <v>45017</v>
      </c>
      <c r="AQ291" s="273">
        <v>14852</v>
      </c>
      <c r="AR291" s="273">
        <v>31</v>
      </c>
      <c r="AS291" s="273">
        <v>134798.5</v>
      </c>
      <c r="AT291" s="273" t="s">
        <v>201</v>
      </c>
      <c r="AU291" s="273" t="s">
        <v>202</v>
      </c>
      <c r="AV291" s="273" t="s">
        <v>203</v>
      </c>
      <c r="BG291" s="273">
        <v>321365</v>
      </c>
      <c r="BH291" s="273" t="s">
        <v>83</v>
      </c>
      <c r="BI291" s="273" t="s">
        <v>63</v>
      </c>
      <c r="BJ291" s="273" t="s">
        <v>504</v>
      </c>
      <c r="BK291" s="273" t="s">
        <v>567</v>
      </c>
      <c r="BL291" s="274">
        <v>45170</v>
      </c>
      <c r="BM291" s="273">
        <v>13810</v>
      </c>
      <c r="BN291" s="273">
        <v>687</v>
      </c>
      <c r="BO291" s="273">
        <v>2472</v>
      </c>
      <c r="BP291" s="273" t="s">
        <v>80</v>
      </c>
      <c r="BQ291" s="273">
        <v>1021.76536</v>
      </c>
      <c r="BR291" s="273" t="s">
        <v>81</v>
      </c>
      <c r="BS291" s="273" t="s">
        <v>905</v>
      </c>
      <c r="BT291" s="273">
        <v>0</v>
      </c>
      <c r="BU291" s="273">
        <v>293850</v>
      </c>
      <c r="BV291" s="279" t="s">
        <v>83</v>
      </c>
      <c r="BW291" s="280" t="s">
        <v>63</v>
      </c>
      <c r="BX291" s="280" t="s">
        <v>84</v>
      </c>
      <c r="BY291" s="280" t="s">
        <v>106</v>
      </c>
      <c r="BZ291" s="280" t="s">
        <v>110</v>
      </c>
      <c r="CA291" s="280" t="s">
        <v>111</v>
      </c>
      <c r="CB291" s="280" t="s">
        <v>112</v>
      </c>
      <c r="CC291" s="280" t="s">
        <v>113</v>
      </c>
      <c r="CD291" s="281">
        <v>4</v>
      </c>
      <c r="CE291" s="277">
        <v>44958</v>
      </c>
      <c r="CF291" s="280"/>
      <c r="CG291" s="280"/>
      <c r="CH291" s="280"/>
      <c r="CI291" s="280" t="s">
        <v>80</v>
      </c>
      <c r="CJ291" s="280"/>
      <c r="CK291" s="280"/>
      <c r="CL291" s="280"/>
      <c r="CM291" s="280" t="s">
        <v>73</v>
      </c>
      <c r="CN291" s="280">
        <v>3</v>
      </c>
    </row>
    <row r="292" spans="4:92">
      <c r="D292" s="273" t="s">
        <v>64</v>
      </c>
      <c r="E292" s="273" t="s">
        <v>75</v>
      </c>
      <c r="F292" s="273" t="s">
        <v>391</v>
      </c>
      <c r="G292" s="273" t="s">
        <v>391</v>
      </c>
      <c r="H292" s="274">
        <v>45108</v>
      </c>
      <c r="I292" s="273">
        <v>12735</v>
      </c>
      <c r="J292" s="273">
        <v>49</v>
      </c>
      <c r="K292" s="273">
        <v>8783000</v>
      </c>
      <c r="L292" s="273" t="s">
        <v>66</v>
      </c>
      <c r="M292" s="273">
        <v>1072151.9790624999</v>
      </c>
      <c r="N292" s="273" t="s">
        <v>964</v>
      </c>
      <c r="P292" s="273" t="s">
        <v>92</v>
      </c>
      <c r="Q292" s="273" t="s">
        <v>1001</v>
      </c>
      <c r="R292" s="273" t="s">
        <v>70</v>
      </c>
      <c r="S292" s="273" t="s">
        <v>1025</v>
      </c>
      <c r="T292" s="273" t="s">
        <v>1003</v>
      </c>
      <c r="U292" s="273" t="s">
        <v>73</v>
      </c>
      <c r="V292" s="273" t="s">
        <v>1004</v>
      </c>
      <c r="W292" s="273">
        <v>201054</v>
      </c>
      <c r="X292" s="273" t="s">
        <v>64</v>
      </c>
      <c r="Y292" s="273" t="s">
        <v>63</v>
      </c>
      <c r="Z292" s="273" t="s">
        <v>165</v>
      </c>
      <c r="AA292" s="273" t="s">
        <v>165</v>
      </c>
      <c r="AB292" s="274">
        <v>44958</v>
      </c>
      <c r="AC292" s="273">
        <v>11978</v>
      </c>
      <c r="AD292" s="273">
        <v>11</v>
      </c>
      <c r="AE292" s="273">
        <v>0</v>
      </c>
      <c r="AF292" s="273" t="s">
        <v>90</v>
      </c>
      <c r="AG292" s="273" t="s">
        <v>1198</v>
      </c>
      <c r="AH292" s="273" t="s">
        <v>1200</v>
      </c>
      <c r="AI292" s="273" t="s">
        <v>123</v>
      </c>
      <c r="AJ292" s="273" t="s">
        <v>200</v>
      </c>
      <c r="AK292" s="273">
        <v>327736</v>
      </c>
      <c r="AL292" s="273" t="s">
        <v>64</v>
      </c>
      <c r="AM292" s="273" t="s">
        <v>75</v>
      </c>
      <c r="AN292" s="273" t="s">
        <v>308</v>
      </c>
      <c r="AO292" s="273" t="s">
        <v>308</v>
      </c>
      <c r="AP292" s="274">
        <v>45108</v>
      </c>
      <c r="AQ292" s="273">
        <v>14998</v>
      </c>
      <c r="AR292" s="273">
        <v>31</v>
      </c>
      <c r="AS292" s="273">
        <v>17682</v>
      </c>
      <c r="AT292" s="273" t="s">
        <v>80</v>
      </c>
      <c r="AU292" s="273" t="s">
        <v>185</v>
      </c>
      <c r="AV292" s="273" t="s">
        <v>186</v>
      </c>
      <c r="AW292" s="273">
        <v>0.7</v>
      </c>
      <c r="AX292" s="273" t="s">
        <v>176</v>
      </c>
      <c r="AY292" s="273" t="s">
        <v>1196</v>
      </c>
      <c r="AZ292" s="273" t="s">
        <v>149</v>
      </c>
      <c r="BG292" s="273">
        <v>279944</v>
      </c>
      <c r="BH292" s="273" t="s">
        <v>83</v>
      </c>
      <c r="BI292" s="273" t="s">
        <v>63</v>
      </c>
      <c r="BJ292" s="273" t="s">
        <v>504</v>
      </c>
      <c r="BK292" s="273" t="s">
        <v>567</v>
      </c>
      <c r="BL292" s="274">
        <v>45200</v>
      </c>
      <c r="BM292" s="273">
        <v>14145</v>
      </c>
      <c r="BN292" s="273">
        <v>687</v>
      </c>
      <c r="BO292" s="273">
        <v>2268</v>
      </c>
      <c r="BP292" s="273" t="s">
        <v>80</v>
      </c>
      <c r="BQ292" s="273">
        <v>937.53264000000001</v>
      </c>
      <c r="BR292" s="273" t="s">
        <v>81</v>
      </c>
      <c r="BS292" s="273" t="s">
        <v>905</v>
      </c>
      <c r="BT292" s="273">
        <v>0</v>
      </c>
      <c r="BU292" s="273">
        <v>293869</v>
      </c>
      <c r="BV292" s="336" t="s">
        <v>83</v>
      </c>
      <c r="BW292" s="337" t="s">
        <v>63</v>
      </c>
      <c r="BX292" s="337" t="s">
        <v>84</v>
      </c>
      <c r="BY292" s="337" t="s">
        <v>106</v>
      </c>
      <c r="BZ292" s="337" t="s">
        <v>86</v>
      </c>
      <c r="CA292" s="337" t="s">
        <v>87</v>
      </c>
      <c r="CB292" s="337" t="s">
        <v>88</v>
      </c>
      <c r="CC292" s="337" t="s">
        <v>89</v>
      </c>
      <c r="CD292" s="338">
        <v>3</v>
      </c>
      <c r="CE292" s="335">
        <v>44958</v>
      </c>
      <c r="CF292" s="337">
        <v>0</v>
      </c>
      <c r="CG292" s="337" t="s">
        <v>90</v>
      </c>
      <c r="CH292" s="337">
        <v>0</v>
      </c>
      <c r="CI292" s="337" t="s">
        <v>80</v>
      </c>
      <c r="CJ292" s="337"/>
      <c r="CK292" s="337"/>
      <c r="CL292" s="337"/>
      <c r="CM292" s="337" t="s">
        <v>73</v>
      </c>
      <c r="CN292" s="337">
        <v>3</v>
      </c>
    </row>
    <row r="293" spans="4:92">
      <c r="D293" s="273" t="s">
        <v>64</v>
      </c>
      <c r="E293" s="273" t="s">
        <v>75</v>
      </c>
      <c r="F293" s="273" t="s">
        <v>391</v>
      </c>
      <c r="G293" s="273" t="s">
        <v>391</v>
      </c>
      <c r="H293" s="274">
        <v>45108</v>
      </c>
      <c r="I293" s="273">
        <v>12735</v>
      </c>
      <c r="J293" s="273">
        <v>49</v>
      </c>
      <c r="K293" s="273">
        <v>356772</v>
      </c>
      <c r="L293" s="273" t="s">
        <v>66</v>
      </c>
      <c r="M293" s="273">
        <v>23001.5798125</v>
      </c>
      <c r="N293" s="273" t="s">
        <v>1010</v>
      </c>
      <c r="O293" s="273">
        <v>0</v>
      </c>
      <c r="P293" s="273" t="s">
        <v>1011</v>
      </c>
      <c r="Q293" s="273" t="s">
        <v>1012</v>
      </c>
      <c r="R293" s="273" t="s">
        <v>1013</v>
      </c>
      <c r="S293" s="273" t="s">
        <v>1014</v>
      </c>
      <c r="U293" s="273" t="s">
        <v>122</v>
      </c>
      <c r="V293" s="273" t="s">
        <v>79</v>
      </c>
      <c r="W293" s="273">
        <v>328457</v>
      </c>
      <c r="X293" s="273" t="s">
        <v>64</v>
      </c>
      <c r="Y293" s="273" t="s">
        <v>63</v>
      </c>
      <c r="Z293" s="273" t="s">
        <v>165</v>
      </c>
      <c r="AA293" s="273" t="s">
        <v>165</v>
      </c>
      <c r="AB293" s="274">
        <v>44958</v>
      </c>
      <c r="AC293" s="273">
        <v>11978</v>
      </c>
      <c r="AD293" s="273">
        <v>11</v>
      </c>
      <c r="AE293" s="273">
        <v>0</v>
      </c>
      <c r="AF293" s="273" t="s">
        <v>90</v>
      </c>
      <c r="AG293" s="273" t="s">
        <v>1198</v>
      </c>
      <c r="AH293" s="273" t="s">
        <v>1049</v>
      </c>
      <c r="AI293" s="273" t="s">
        <v>123</v>
      </c>
      <c r="AJ293" s="273" t="s">
        <v>200</v>
      </c>
      <c r="AK293" s="273">
        <v>327742</v>
      </c>
      <c r="AL293" s="273" t="s">
        <v>64</v>
      </c>
      <c r="AM293" s="273" t="s">
        <v>75</v>
      </c>
      <c r="AN293" s="273" t="s">
        <v>308</v>
      </c>
      <c r="AO293" s="273" t="s">
        <v>308</v>
      </c>
      <c r="AP293" s="274">
        <v>45108</v>
      </c>
      <c r="AQ293" s="273">
        <v>14998</v>
      </c>
      <c r="AR293" s="273">
        <v>31</v>
      </c>
      <c r="AS293" s="273">
        <v>2249.63</v>
      </c>
      <c r="AT293" s="273" t="s">
        <v>174</v>
      </c>
      <c r="AU293" s="273" t="s">
        <v>145</v>
      </c>
      <c r="AV293" s="273" t="s">
        <v>158</v>
      </c>
      <c r="AW293" s="273">
        <v>747</v>
      </c>
      <c r="AX293" s="273" t="s">
        <v>147</v>
      </c>
      <c r="AY293" s="273" t="s">
        <v>177</v>
      </c>
      <c r="AZ293" s="273" t="s">
        <v>149</v>
      </c>
      <c r="BG293" s="273">
        <v>321373</v>
      </c>
      <c r="BH293" s="273" t="s">
        <v>83</v>
      </c>
      <c r="BI293" s="273" t="s">
        <v>63</v>
      </c>
      <c r="BJ293" s="273" t="s">
        <v>504</v>
      </c>
      <c r="BK293" s="273" t="s">
        <v>567</v>
      </c>
      <c r="BL293" s="274">
        <v>45231</v>
      </c>
      <c r="BM293" s="273">
        <v>14513</v>
      </c>
      <c r="BN293" s="273">
        <v>687</v>
      </c>
      <c r="BO293" s="273">
        <v>1525</v>
      </c>
      <c r="BP293" s="273" t="s">
        <v>80</v>
      </c>
      <c r="BQ293" s="273">
        <v>631.24072000000001</v>
      </c>
      <c r="BR293" s="273" t="s">
        <v>81</v>
      </c>
      <c r="BS293" s="273" t="s">
        <v>905</v>
      </c>
      <c r="BT293" s="273">
        <v>0</v>
      </c>
      <c r="BU293" s="273">
        <v>293888</v>
      </c>
      <c r="BV293" s="279" t="s">
        <v>83</v>
      </c>
      <c r="BW293" s="280" t="s">
        <v>63</v>
      </c>
      <c r="BX293" s="280" t="s">
        <v>84</v>
      </c>
      <c r="BY293" s="280" t="s">
        <v>106</v>
      </c>
      <c r="BZ293" s="280" t="s">
        <v>86</v>
      </c>
      <c r="CA293" s="280" t="s">
        <v>87</v>
      </c>
      <c r="CB293" s="280" t="s">
        <v>88</v>
      </c>
      <c r="CC293" s="280" t="s">
        <v>89</v>
      </c>
      <c r="CD293" s="281">
        <v>3</v>
      </c>
      <c r="CE293" s="277">
        <v>44986</v>
      </c>
      <c r="CF293" s="280">
        <v>2260</v>
      </c>
      <c r="CG293" s="280" t="s">
        <v>90</v>
      </c>
      <c r="CH293" s="280">
        <v>2260</v>
      </c>
      <c r="CI293" s="280" t="s">
        <v>80</v>
      </c>
      <c r="CJ293" s="280"/>
      <c r="CK293" s="280"/>
      <c r="CL293" s="280"/>
      <c r="CM293" s="280" t="s">
        <v>73</v>
      </c>
      <c r="CN293" s="280">
        <v>3</v>
      </c>
    </row>
    <row r="294" spans="4:92">
      <c r="D294" s="273" t="s">
        <v>64</v>
      </c>
      <c r="E294" s="273" t="s">
        <v>75</v>
      </c>
      <c r="F294" s="273" t="s">
        <v>391</v>
      </c>
      <c r="G294" s="273" t="s">
        <v>391</v>
      </c>
      <c r="H294" s="274">
        <v>45108</v>
      </c>
      <c r="I294" s="273">
        <v>12735</v>
      </c>
      <c r="J294" s="273">
        <v>49</v>
      </c>
      <c r="K294" s="273">
        <v>0</v>
      </c>
      <c r="L294" s="273" t="s">
        <v>66</v>
      </c>
      <c r="N294" s="273" t="s">
        <v>107</v>
      </c>
      <c r="W294" s="273">
        <v>201053</v>
      </c>
      <c r="X294" s="273" t="s">
        <v>64</v>
      </c>
      <c r="Y294" s="273" t="s">
        <v>63</v>
      </c>
      <c r="Z294" s="273" t="s">
        <v>165</v>
      </c>
      <c r="AA294" s="273" t="s">
        <v>165</v>
      </c>
      <c r="AB294" s="274">
        <v>44958</v>
      </c>
      <c r="AC294" s="273">
        <v>11978</v>
      </c>
      <c r="AD294" s="273">
        <v>11</v>
      </c>
      <c r="AE294" s="273">
        <v>0</v>
      </c>
      <c r="AF294" s="273" t="s">
        <v>90</v>
      </c>
      <c r="AG294" s="273" t="s">
        <v>1198</v>
      </c>
      <c r="AH294" s="273" t="s">
        <v>1051</v>
      </c>
      <c r="AI294" s="273" t="s">
        <v>123</v>
      </c>
      <c r="AJ294" s="273" t="s">
        <v>200</v>
      </c>
      <c r="AK294" s="273">
        <v>327748</v>
      </c>
      <c r="AL294" s="273" t="s">
        <v>64</v>
      </c>
      <c r="AM294" s="273" t="s">
        <v>75</v>
      </c>
      <c r="AN294" s="273" t="s">
        <v>308</v>
      </c>
      <c r="AO294" s="273" t="s">
        <v>308</v>
      </c>
      <c r="AP294" s="274">
        <v>45108</v>
      </c>
      <c r="AQ294" s="273">
        <v>14998</v>
      </c>
      <c r="AR294" s="273">
        <v>31</v>
      </c>
      <c r="AS294" s="273">
        <v>216.71</v>
      </c>
      <c r="AT294" s="273" t="s">
        <v>80</v>
      </c>
      <c r="AU294" s="273" t="s">
        <v>145</v>
      </c>
      <c r="AV294" s="273" t="s">
        <v>146</v>
      </c>
      <c r="AW294" s="273">
        <v>830</v>
      </c>
      <c r="AX294" s="273" t="s">
        <v>147</v>
      </c>
      <c r="AY294" s="273" t="s">
        <v>553</v>
      </c>
      <c r="AZ294" s="273" t="s">
        <v>149</v>
      </c>
      <c r="BG294" s="273">
        <v>321378</v>
      </c>
      <c r="BH294" s="273" t="s">
        <v>83</v>
      </c>
      <c r="BI294" s="273" t="s">
        <v>63</v>
      </c>
      <c r="BJ294" s="273" t="s">
        <v>504</v>
      </c>
      <c r="BK294" s="273" t="s">
        <v>567</v>
      </c>
      <c r="BL294" s="274">
        <v>45261</v>
      </c>
      <c r="BM294" s="273">
        <v>16973</v>
      </c>
      <c r="BN294" s="273">
        <v>687</v>
      </c>
      <c r="BO294" s="273">
        <v>1227</v>
      </c>
      <c r="BP294" s="273" t="s">
        <v>80</v>
      </c>
      <c r="BQ294" s="273">
        <v>529.00232000000005</v>
      </c>
      <c r="BR294" s="273" t="s">
        <v>81</v>
      </c>
      <c r="BS294" s="273" t="s">
        <v>905</v>
      </c>
      <c r="BT294" s="273">
        <v>0</v>
      </c>
      <c r="BU294" s="273">
        <v>321884</v>
      </c>
      <c r="BV294" s="336" t="s">
        <v>83</v>
      </c>
      <c r="BW294" s="337" t="s">
        <v>63</v>
      </c>
      <c r="BX294" s="337" t="s">
        <v>84</v>
      </c>
      <c r="BY294" s="337" t="s">
        <v>106</v>
      </c>
      <c r="BZ294" s="337" t="s">
        <v>110</v>
      </c>
      <c r="CA294" s="337" t="s">
        <v>111</v>
      </c>
      <c r="CB294" s="337" t="s">
        <v>112</v>
      </c>
      <c r="CC294" s="337" t="s">
        <v>113</v>
      </c>
      <c r="CD294" s="338">
        <v>4</v>
      </c>
      <c r="CE294" s="335">
        <v>44986</v>
      </c>
      <c r="CF294" s="337"/>
      <c r="CG294" s="337"/>
      <c r="CH294" s="337"/>
      <c r="CI294" s="337" t="s">
        <v>80</v>
      </c>
      <c r="CJ294" s="337"/>
      <c r="CK294" s="337"/>
      <c r="CL294" s="337"/>
      <c r="CM294" s="337" t="s">
        <v>73</v>
      </c>
      <c r="CN294" s="337">
        <v>3</v>
      </c>
    </row>
    <row r="295" spans="4:92">
      <c r="D295" s="273" t="s">
        <v>64</v>
      </c>
      <c r="E295" s="273" t="s">
        <v>75</v>
      </c>
      <c r="F295" s="273" t="s">
        <v>391</v>
      </c>
      <c r="G295" s="273" t="s">
        <v>391</v>
      </c>
      <c r="H295" s="274">
        <v>45108</v>
      </c>
      <c r="I295" s="273">
        <v>12735</v>
      </c>
      <c r="J295" s="273">
        <v>49</v>
      </c>
      <c r="K295" s="273">
        <v>1968073</v>
      </c>
      <c r="L295" s="273" t="s">
        <v>66</v>
      </c>
      <c r="M295" s="273">
        <v>96472.127187499995</v>
      </c>
      <c r="N295" s="273" t="s">
        <v>115</v>
      </c>
      <c r="W295" s="273">
        <v>201052</v>
      </c>
      <c r="X295" s="273" t="s">
        <v>64</v>
      </c>
      <c r="Y295" s="273" t="s">
        <v>63</v>
      </c>
      <c r="Z295" s="273" t="s">
        <v>165</v>
      </c>
      <c r="AA295" s="273" t="s">
        <v>165</v>
      </c>
      <c r="AB295" s="274">
        <v>44958</v>
      </c>
      <c r="AC295" s="273">
        <v>11978</v>
      </c>
      <c r="AD295" s="273">
        <v>11</v>
      </c>
      <c r="AE295" s="273">
        <v>0</v>
      </c>
      <c r="AF295" s="273" t="s">
        <v>90</v>
      </c>
      <c r="AG295" s="273" t="s">
        <v>1198</v>
      </c>
      <c r="AH295" s="273" t="s">
        <v>1053</v>
      </c>
      <c r="AI295" s="273" t="s">
        <v>123</v>
      </c>
      <c r="AJ295" s="273" t="s">
        <v>200</v>
      </c>
      <c r="AK295" s="273">
        <v>327754</v>
      </c>
      <c r="AL295" s="273" t="s">
        <v>64</v>
      </c>
      <c r="AM295" s="273" t="s">
        <v>75</v>
      </c>
      <c r="AN295" s="273" t="s">
        <v>308</v>
      </c>
      <c r="AO295" s="273" t="s">
        <v>308</v>
      </c>
      <c r="AP295" s="274">
        <v>45108</v>
      </c>
      <c r="AQ295" s="273">
        <v>14998</v>
      </c>
      <c r="AR295" s="273">
        <v>31</v>
      </c>
      <c r="AS295" s="273">
        <v>135101.5</v>
      </c>
      <c r="AT295" s="273" t="s">
        <v>201</v>
      </c>
      <c r="AU295" s="273" t="s">
        <v>202</v>
      </c>
      <c r="AV295" s="273" t="s">
        <v>203</v>
      </c>
      <c r="BG295" s="273">
        <v>321380</v>
      </c>
      <c r="BH295" s="273" t="s">
        <v>83</v>
      </c>
      <c r="BI295" s="273" t="s">
        <v>63</v>
      </c>
      <c r="BJ295" s="273" t="s">
        <v>172</v>
      </c>
      <c r="BK295" s="273" t="s">
        <v>211</v>
      </c>
      <c r="BL295" s="274">
        <v>44927</v>
      </c>
      <c r="BM295" s="273">
        <v>11791</v>
      </c>
      <c r="BN295" s="273">
        <v>16</v>
      </c>
      <c r="BO295" s="273">
        <v>65</v>
      </c>
      <c r="BP295" s="273" t="s">
        <v>80</v>
      </c>
      <c r="BQ295" s="273">
        <v>29.238880000000002</v>
      </c>
      <c r="BR295" s="273" t="s">
        <v>81</v>
      </c>
      <c r="BS295" s="273" t="s">
        <v>1201</v>
      </c>
      <c r="BT295" s="273">
        <v>0</v>
      </c>
      <c r="BU295" s="273">
        <v>156459</v>
      </c>
      <c r="BV295" s="279" t="s">
        <v>83</v>
      </c>
      <c r="BW295" s="280" t="s">
        <v>63</v>
      </c>
      <c r="BX295" s="280" t="s">
        <v>84</v>
      </c>
      <c r="BY295" s="280" t="s">
        <v>106</v>
      </c>
      <c r="BZ295" s="280" t="s">
        <v>86</v>
      </c>
      <c r="CA295" s="280" t="s">
        <v>87</v>
      </c>
      <c r="CB295" s="280" t="s">
        <v>101</v>
      </c>
      <c r="CC295" s="280" t="s">
        <v>102</v>
      </c>
      <c r="CD295" s="281">
        <v>4</v>
      </c>
      <c r="CE295" s="277">
        <v>44986</v>
      </c>
      <c r="CF295" s="280">
        <v>35212</v>
      </c>
      <c r="CG295" s="280" t="s">
        <v>103</v>
      </c>
      <c r="CH295" s="280">
        <v>1146.50272</v>
      </c>
      <c r="CI295" s="280" t="s">
        <v>104</v>
      </c>
      <c r="CJ295" s="280"/>
      <c r="CK295" s="280"/>
      <c r="CL295" s="280"/>
      <c r="CM295" s="280" t="s">
        <v>73</v>
      </c>
      <c r="CN295" s="280">
        <v>3</v>
      </c>
    </row>
    <row r="296" spans="4:92">
      <c r="D296" s="273" t="s">
        <v>64</v>
      </c>
      <c r="E296" s="273" t="s">
        <v>404</v>
      </c>
      <c r="F296" s="273" t="s">
        <v>408</v>
      </c>
      <c r="G296" s="273" t="s">
        <v>524</v>
      </c>
      <c r="H296" s="274">
        <v>44927</v>
      </c>
      <c r="I296" s="273">
        <v>11270</v>
      </c>
      <c r="J296" s="273">
        <v>672</v>
      </c>
      <c r="K296" s="273">
        <v>825</v>
      </c>
      <c r="L296" s="273" t="s">
        <v>1202</v>
      </c>
      <c r="M296" s="273">
        <v>1440.9449999999999</v>
      </c>
      <c r="N296" s="273" t="s">
        <v>1203</v>
      </c>
      <c r="P296" s="273" t="s">
        <v>1204</v>
      </c>
      <c r="Q296" s="273" t="s">
        <v>1012</v>
      </c>
      <c r="R296" s="273" t="s">
        <v>70</v>
      </c>
      <c r="S296" s="273" t="s">
        <v>1205</v>
      </c>
      <c r="T296" s="273" t="s">
        <v>1206</v>
      </c>
      <c r="U296" s="273" t="s">
        <v>73</v>
      </c>
      <c r="V296" s="273" t="s">
        <v>1207</v>
      </c>
      <c r="W296" s="273">
        <v>140743</v>
      </c>
      <c r="X296" s="273" t="s">
        <v>64</v>
      </c>
      <c r="Y296" s="273" t="s">
        <v>63</v>
      </c>
      <c r="Z296" s="273" t="s">
        <v>165</v>
      </c>
      <c r="AA296" s="273" t="s">
        <v>165</v>
      </c>
      <c r="AB296" s="274">
        <v>44958</v>
      </c>
      <c r="AC296" s="273">
        <v>11978</v>
      </c>
      <c r="AD296" s="273">
        <v>11</v>
      </c>
      <c r="AE296" s="273">
        <v>0.14199999999999999</v>
      </c>
      <c r="AF296" s="273" t="s">
        <v>90</v>
      </c>
      <c r="AG296" s="273" t="s">
        <v>1198</v>
      </c>
      <c r="AH296" s="273" t="s">
        <v>1208</v>
      </c>
      <c r="AI296" s="273" t="s">
        <v>123</v>
      </c>
      <c r="AJ296" s="273" t="s">
        <v>200</v>
      </c>
      <c r="AK296" s="273">
        <v>327760</v>
      </c>
      <c r="AL296" s="273" t="s">
        <v>64</v>
      </c>
      <c r="AM296" s="273" t="s">
        <v>75</v>
      </c>
      <c r="AN296" s="273" t="s">
        <v>308</v>
      </c>
      <c r="AO296" s="273" t="s">
        <v>308</v>
      </c>
      <c r="AP296" s="274">
        <v>45108</v>
      </c>
      <c r="AQ296" s="273">
        <v>15589</v>
      </c>
      <c r="AR296" s="273">
        <v>31</v>
      </c>
      <c r="AU296" s="273" t="s">
        <v>108</v>
      </c>
      <c r="BG296" s="273">
        <v>285008</v>
      </c>
      <c r="BH296" s="273" t="s">
        <v>83</v>
      </c>
      <c r="BI296" s="273" t="s">
        <v>63</v>
      </c>
      <c r="BJ296" s="273" t="s">
        <v>172</v>
      </c>
      <c r="BK296" s="273" t="s">
        <v>211</v>
      </c>
      <c r="BL296" s="274">
        <v>44958</v>
      </c>
      <c r="BM296" s="273">
        <v>11829</v>
      </c>
      <c r="BN296" s="273">
        <v>16</v>
      </c>
      <c r="BO296" s="273">
        <v>54</v>
      </c>
      <c r="BP296" s="273" t="s">
        <v>80</v>
      </c>
      <c r="BQ296" s="273">
        <v>24.713039999999999</v>
      </c>
      <c r="BR296" s="273" t="s">
        <v>81</v>
      </c>
      <c r="BS296" s="273" t="s">
        <v>1201</v>
      </c>
      <c r="BT296" s="273">
        <v>0</v>
      </c>
      <c r="BU296" s="273">
        <v>198024</v>
      </c>
      <c r="BV296" s="336" t="s">
        <v>83</v>
      </c>
      <c r="BW296" s="337" t="s">
        <v>63</v>
      </c>
      <c r="BX296" s="337" t="s">
        <v>84</v>
      </c>
      <c r="BY296" s="337" t="s">
        <v>106</v>
      </c>
      <c r="BZ296" s="337" t="s">
        <v>86</v>
      </c>
      <c r="CA296" s="337" t="s">
        <v>87</v>
      </c>
      <c r="CB296" s="337" t="s">
        <v>101</v>
      </c>
      <c r="CC296" s="337" t="s">
        <v>102</v>
      </c>
      <c r="CD296" s="338">
        <v>4</v>
      </c>
      <c r="CE296" s="335">
        <v>45078</v>
      </c>
      <c r="CF296" s="337">
        <v>0</v>
      </c>
      <c r="CG296" s="337" t="s">
        <v>103</v>
      </c>
      <c r="CH296" s="337">
        <v>0</v>
      </c>
      <c r="CI296" s="337" t="s">
        <v>104</v>
      </c>
      <c r="CJ296" s="337"/>
      <c r="CK296" s="337"/>
      <c r="CL296" s="337"/>
      <c r="CM296" s="337" t="s">
        <v>73</v>
      </c>
      <c r="CN296" s="337">
        <v>3</v>
      </c>
    </row>
    <row r="297" spans="4:92">
      <c r="D297" s="273" t="s">
        <v>64</v>
      </c>
      <c r="E297" s="273" t="s">
        <v>404</v>
      </c>
      <c r="F297" s="273" t="s">
        <v>408</v>
      </c>
      <c r="G297" s="273" t="s">
        <v>524</v>
      </c>
      <c r="H297" s="274">
        <v>44927</v>
      </c>
      <c r="I297" s="273">
        <v>11270</v>
      </c>
      <c r="J297" s="273">
        <v>672</v>
      </c>
      <c r="K297" s="273">
        <v>0</v>
      </c>
      <c r="L297" s="273" t="s">
        <v>66</v>
      </c>
      <c r="N297" s="273" t="s">
        <v>107</v>
      </c>
      <c r="W297" s="273">
        <v>140742</v>
      </c>
      <c r="X297" s="273" t="s">
        <v>64</v>
      </c>
      <c r="Y297" s="273" t="s">
        <v>63</v>
      </c>
      <c r="Z297" s="273" t="s">
        <v>165</v>
      </c>
      <c r="AA297" s="273" t="s">
        <v>165</v>
      </c>
      <c r="AB297" s="274">
        <v>44958</v>
      </c>
      <c r="AC297" s="273">
        <v>11978</v>
      </c>
      <c r="AD297" s="273">
        <v>11</v>
      </c>
      <c r="AE297" s="273">
        <v>0.33100000000000002</v>
      </c>
      <c r="AF297" s="273" t="s">
        <v>90</v>
      </c>
      <c r="AG297" s="273" t="s">
        <v>1198</v>
      </c>
      <c r="AH297" s="273" t="s">
        <v>1209</v>
      </c>
      <c r="AI297" s="273" t="s">
        <v>123</v>
      </c>
      <c r="AJ297" s="273" t="s">
        <v>200</v>
      </c>
      <c r="AK297" s="273">
        <v>327766</v>
      </c>
      <c r="AL297" s="273" t="s">
        <v>64</v>
      </c>
      <c r="AM297" s="273" t="s">
        <v>404</v>
      </c>
      <c r="AN297" s="273" t="s">
        <v>408</v>
      </c>
      <c r="AO297" s="273" t="s">
        <v>956</v>
      </c>
      <c r="AP297" s="274">
        <v>44927</v>
      </c>
      <c r="AQ297" s="273">
        <v>15562</v>
      </c>
      <c r="AR297" s="273">
        <v>865</v>
      </c>
      <c r="AU297" s="273" t="s">
        <v>108</v>
      </c>
      <c r="BG297" s="273">
        <v>284900</v>
      </c>
      <c r="BH297" s="273" t="s">
        <v>83</v>
      </c>
      <c r="BI297" s="273" t="s">
        <v>63</v>
      </c>
      <c r="BJ297" s="273" t="s">
        <v>228</v>
      </c>
      <c r="BK297" s="273" t="s">
        <v>244</v>
      </c>
      <c r="BL297" s="274">
        <v>45108</v>
      </c>
      <c r="BM297" s="273">
        <v>12707</v>
      </c>
      <c r="BN297" s="273">
        <v>20</v>
      </c>
      <c r="BO297" s="273">
        <v>1658</v>
      </c>
      <c r="BP297" s="273" t="s">
        <v>80</v>
      </c>
      <c r="BQ297" s="273">
        <v>1273.6495199999999</v>
      </c>
      <c r="BR297" s="273" t="s">
        <v>81</v>
      </c>
      <c r="BS297" s="273" t="s">
        <v>937</v>
      </c>
      <c r="BT297" s="273">
        <v>0</v>
      </c>
      <c r="BU297" s="273">
        <v>244163</v>
      </c>
      <c r="BV297" s="279" t="s">
        <v>83</v>
      </c>
      <c r="BW297" s="280" t="s">
        <v>63</v>
      </c>
      <c r="BX297" s="280" t="s">
        <v>84</v>
      </c>
      <c r="BY297" s="280" t="s">
        <v>106</v>
      </c>
      <c r="BZ297" s="280" t="s">
        <v>110</v>
      </c>
      <c r="CA297" s="280" t="s">
        <v>111</v>
      </c>
      <c r="CB297" s="280" t="s">
        <v>112</v>
      </c>
      <c r="CC297" s="280" t="s">
        <v>113</v>
      </c>
      <c r="CD297" s="281">
        <v>4</v>
      </c>
      <c r="CE297" s="277">
        <v>45078</v>
      </c>
      <c r="CF297" s="280"/>
      <c r="CG297" s="280"/>
      <c r="CH297" s="280"/>
      <c r="CI297" s="280" t="s">
        <v>80</v>
      </c>
      <c r="CJ297" s="280"/>
      <c r="CK297" s="280"/>
      <c r="CL297" s="280"/>
      <c r="CM297" s="280" t="s">
        <v>73</v>
      </c>
      <c r="CN297" s="280">
        <v>3</v>
      </c>
    </row>
    <row r="298" spans="4:92">
      <c r="D298" s="273" t="s">
        <v>64</v>
      </c>
      <c r="E298" s="273" t="s">
        <v>404</v>
      </c>
      <c r="F298" s="273" t="s">
        <v>408</v>
      </c>
      <c r="G298" s="273" t="s">
        <v>524</v>
      </c>
      <c r="H298" s="274">
        <v>44927</v>
      </c>
      <c r="I298" s="273">
        <v>11270</v>
      </c>
      <c r="J298" s="273">
        <v>672</v>
      </c>
      <c r="K298" s="273">
        <v>2482200</v>
      </c>
      <c r="L298" s="273" t="s">
        <v>66</v>
      </c>
      <c r="M298" s="273">
        <v>391955.14642</v>
      </c>
      <c r="N298" s="273" t="s">
        <v>115</v>
      </c>
      <c r="W298" s="273">
        <v>140741</v>
      </c>
      <c r="X298" s="273" t="s">
        <v>64</v>
      </c>
      <c r="Y298" s="273" t="s">
        <v>63</v>
      </c>
      <c r="Z298" s="273" t="s">
        <v>165</v>
      </c>
      <c r="AA298" s="273" t="s">
        <v>165</v>
      </c>
      <c r="AB298" s="274">
        <v>44958</v>
      </c>
      <c r="AC298" s="273">
        <v>11978</v>
      </c>
      <c r="AD298" s="273">
        <v>11</v>
      </c>
      <c r="AE298" s="273">
        <v>1.504</v>
      </c>
      <c r="AF298" s="273" t="s">
        <v>90</v>
      </c>
      <c r="AG298" s="273" t="s">
        <v>1198</v>
      </c>
      <c r="AH298" s="273" t="s">
        <v>1210</v>
      </c>
      <c r="AI298" s="273" t="s">
        <v>123</v>
      </c>
      <c r="AJ298" s="273" t="s">
        <v>200</v>
      </c>
      <c r="AK298" s="273">
        <v>327772</v>
      </c>
      <c r="AL298" s="273" t="s">
        <v>64</v>
      </c>
      <c r="AM298" s="273" t="s">
        <v>404</v>
      </c>
      <c r="AN298" s="273" t="s">
        <v>408</v>
      </c>
      <c r="AO298" s="273" t="s">
        <v>956</v>
      </c>
      <c r="AP298" s="274">
        <v>45017</v>
      </c>
      <c r="AQ298" s="273">
        <v>14974</v>
      </c>
      <c r="AR298" s="273">
        <v>865</v>
      </c>
      <c r="AS298" s="273">
        <v>0</v>
      </c>
      <c r="AT298" s="273" t="s">
        <v>77</v>
      </c>
      <c r="AU298" s="273" t="s">
        <v>344</v>
      </c>
      <c r="BG298" s="273">
        <v>279684</v>
      </c>
      <c r="BH298" s="273" t="s">
        <v>83</v>
      </c>
      <c r="BI298" s="273" t="s">
        <v>63</v>
      </c>
      <c r="BJ298" s="273" t="s">
        <v>228</v>
      </c>
      <c r="BK298" s="273" t="s">
        <v>244</v>
      </c>
      <c r="BL298" s="274">
        <v>45139</v>
      </c>
      <c r="BM298" s="273">
        <v>13382</v>
      </c>
      <c r="BN298" s="273">
        <v>20</v>
      </c>
      <c r="BO298" s="273">
        <v>1264</v>
      </c>
      <c r="BP298" s="273" t="s">
        <v>80</v>
      </c>
      <c r="BQ298" s="273">
        <v>1024.0771199999999</v>
      </c>
      <c r="BR298" s="273" t="s">
        <v>81</v>
      </c>
      <c r="BS298" s="273" t="s">
        <v>937</v>
      </c>
      <c r="BT298" s="273">
        <v>0</v>
      </c>
      <c r="BU298" s="273">
        <v>244182</v>
      </c>
      <c r="BV298" s="336" t="s">
        <v>83</v>
      </c>
      <c r="BW298" s="337" t="s">
        <v>63</v>
      </c>
      <c r="BX298" s="337" t="s">
        <v>84</v>
      </c>
      <c r="BY298" s="337" t="s">
        <v>106</v>
      </c>
      <c r="BZ298" s="337" t="s">
        <v>86</v>
      </c>
      <c r="CA298" s="337" t="s">
        <v>87</v>
      </c>
      <c r="CB298" s="337" t="s">
        <v>88</v>
      </c>
      <c r="CC298" s="337" t="s">
        <v>89</v>
      </c>
      <c r="CD298" s="338">
        <v>3</v>
      </c>
      <c r="CE298" s="335">
        <v>45078</v>
      </c>
      <c r="CF298" s="337">
        <v>0</v>
      </c>
      <c r="CG298" s="337" t="s">
        <v>90</v>
      </c>
      <c r="CH298" s="337">
        <v>0</v>
      </c>
      <c r="CI298" s="337" t="s">
        <v>80</v>
      </c>
      <c r="CJ298" s="337"/>
      <c r="CK298" s="337"/>
      <c r="CL298" s="337"/>
      <c r="CM298" s="337" t="s">
        <v>73</v>
      </c>
      <c r="CN298" s="337">
        <v>3</v>
      </c>
    </row>
    <row r="299" spans="4:92">
      <c r="D299" s="273" t="s">
        <v>64</v>
      </c>
      <c r="E299" s="273" t="s">
        <v>63</v>
      </c>
      <c r="F299" s="273" t="s">
        <v>252</v>
      </c>
      <c r="G299" s="273" t="s">
        <v>442</v>
      </c>
      <c r="H299" s="274">
        <v>45139</v>
      </c>
      <c r="I299" s="273">
        <v>13466</v>
      </c>
      <c r="J299" s="273">
        <v>671</v>
      </c>
      <c r="K299" s="273">
        <v>0</v>
      </c>
      <c r="L299" s="273" t="s">
        <v>66</v>
      </c>
      <c r="N299" s="273" t="s">
        <v>107</v>
      </c>
      <c r="W299" s="273">
        <v>242569</v>
      </c>
      <c r="X299" s="273" t="s">
        <v>64</v>
      </c>
      <c r="Y299" s="273" t="s">
        <v>63</v>
      </c>
      <c r="Z299" s="273" t="s">
        <v>165</v>
      </c>
      <c r="AA299" s="273" t="s">
        <v>165</v>
      </c>
      <c r="AB299" s="274">
        <v>44958</v>
      </c>
      <c r="AC299" s="273">
        <v>11978</v>
      </c>
      <c r="AD299" s="273">
        <v>11</v>
      </c>
      <c r="AE299" s="273">
        <v>8.8999999999999996E-2</v>
      </c>
      <c r="AF299" s="273" t="s">
        <v>90</v>
      </c>
      <c r="AG299" s="273" t="s">
        <v>1198</v>
      </c>
      <c r="AH299" s="273" t="s">
        <v>984</v>
      </c>
      <c r="AI299" s="273" t="s">
        <v>123</v>
      </c>
      <c r="AJ299" s="273" t="s">
        <v>200</v>
      </c>
      <c r="AK299" s="273">
        <v>327778</v>
      </c>
      <c r="AL299" s="273" t="s">
        <v>64</v>
      </c>
      <c r="AM299" s="273" t="s">
        <v>404</v>
      </c>
      <c r="AN299" s="273" t="s">
        <v>408</v>
      </c>
      <c r="AO299" s="273" t="s">
        <v>956</v>
      </c>
      <c r="AP299" s="274">
        <v>45108</v>
      </c>
      <c r="AQ299" s="273">
        <v>15120</v>
      </c>
      <c r="AR299" s="273">
        <v>865</v>
      </c>
      <c r="AS299" s="273">
        <v>0</v>
      </c>
      <c r="AT299" s="273" t="s">
        <v>77</v>
      </c>
      <c r="AU299" s="273" t="s">
        <v>344</v>
      </c>
      <c r="BG299" s="273">
        <v>281290</v>
      </c>
      <c r="BH299" s="273" t="s">
        <v>83</v>
      </c>
      <c r="BI299" s="273" t="s">
        <v>63</v>
      </c>
      <c r="BJ299" s="273" t="s">
        <v>228</v>
      </c>
      <c r="BK299" s="273" t="s">
        <v>244</v>
      </c>
      <c r="BL299" s="274">
        <v>45170</v>
      </c>
      <c r="BM299" s="273">
        <v>13709</v>
      </c>
      <c r="BN299" s="273">
        <v>20</v>
      </c>
      <c r="BO299" s="273">
        <v>1905</v>
      </c>
      <c r="BP299" s="273" t="s">
        <v>80</v>
      </c>
      <c r="BQ299" s="273">
        <v>951.56600000000003</v>
      </c>
      <c r="BR299" s="273" t="s">
        <v>81</v>
      </c>
      <c r="BS299" s="273" t="s">
        <v>937</v>
      </c>
      <c r="BT299" s="273">
        <v>0</v>
      </c>
      <c r="BU299" s="273">
        <v>244201</v>
      </c>
      <c r="BV299" s="279" t="s">
        <v>83</v>
      </c>
      <c r="BW299" s="280" t="s">
        <v>63</v>
      </c>
      <c r="BX299" s="280" t="s">
        <v>84</v>
      </c>
      <c r="BY299" s="280" t="s">
        <v>106</v>
      </c>
      <c r="BZ299" s="280" t="s">
        <v>86</v>
      </c>
      <c r="CA299" s="280" t="s">
        <v>87</v>
      </c>
      <c r="CB299" s="280" t="s">
        <v>88</v>
      </c>
      <c r="CC299" s="280" t="s">
        <v>89</v>
      </c>
      <c r="CD299" s="281">
        <v>3</v>
      </c>
      <c r="CE299" s="277">
        <v>45108</v>
      </c>
      <c r="CF299" s="280">
        <v>2738</v>
      </c>
      <c r="CG299" s="280" t="s">
        <v>90</v>
      </c>
      <c r="CH299" s="280">
        <v>2738</v>
      </c>
      <c r="CI299" s="280" t="s">
        <v>80</v>
      </c>
      <c r="CJ299" s="280"/>
      <c r="CK299" s="280"/>
      <c r="CL299" s="280"/>
      <c r="CM299" s="280" t="s">
        <v>73</v>
      </c>
      <c r="CN299" s="280">
        <v>3</v>
      </c>
    </row>
    <row r="300" spans="4:92">
      <c r="D300" s="273" t="s">
        <v>64</v>
      </c>
      <c r="E300" s="273" t="s">
        <v>63</v>
      </c>
      <c r="F300" s="273" t="s">
        <v>252</v>
      </c>
      <c r="G300" s="273" t="s">
        <v>442</v>
      </c>
      <c r="H300" s="274">
        <v>45139</v>
      </c>
      <c r="I300" s="273">
        <v>13466</v>
      </c>
      <c r="J300" s="273">
        <v>671</v>
      </c>
      <c r="K300" s="273">
        <v>0</v>
      </c>
      <c r="L300" s="273" t="s">
        <v>66</v>
      </c>
      <c r="M300" s="273">
        <v>0</v>
      </c>
      <c r="N300" s="273" t="s">
        <v>115</v>
      </c>
      <c r="W300" s="273">
        <v>242568</v>
      </c>
      <c r="X300" s="273" t="s">
        <v>64</v>
      </c>
      <c r="Y300" s="273" t="s">
        <v>63</v>
      </c>
      <c r="Z300" s="273" t="s">
        <v>165</v>
      </c>
      <c r="AA300" s="273" t="s">
        <v>165</v>
      </c>
      <c r="AB300" s="274">
        <v>44958</v>
      </c>
      <c r="AC300" s="273">
        <v>11978</v>
      </c>
      <c r="AD300" s="273">
        <v>11</v>
      </c>
      <c r="AE300" s="273">
        <v>2.3069999999999999</v>
      </c>
      <c r="AF300" s="273" t="s">
        <v>90</v>
      </c>
      <c r="AG300" s="273" t="s">
        <v>1198</v>
      </c>
      <c r="AH300" s="273" t="s">
        <v>1211</v>
      </c>
      <c r="AI300" s="273" t="s">
        <v>123</v>
      </c>
      <c r="AJ300" s="273" t="s">
        <v>200</v>
      </c>
      <c r="AK300" s="273">
        <v>327784</v>
      </c>
      <c r="AL300" s="273" t="s">
        <v>64</v>
      </c>
      <c r="AM300" s="273" t="s">
        <v>404</v>
      </c>
      <c r="AN300" s="273" t="s">
        <v>408</v>
      </c>
      <c r="AO300" s="273" t="s">
        <v>956</v>
      </c>
      <c r="AP300" s="274">
        <v>45108</v>
      </c>
      <c r="AQ300" s="273">
        <v>15711</v>
      </c>
      <c r="AR300" s="273">
        <v>865</v>
      </c>
      <c r="AU300" s="273" t="s">
        <v>108</v>
      </c>
      <c r="BG300" s="273">
        <v>285496</v>
      </c>
      <c r="BH300" s="273" t="s">
        <v>83</v>
      </c>
      <c r="BI300" s="273" t="s">
        <v>63</v>
      </c>
      <c r="BJ300" s="273" t="s">
        <v>228</v>
      </c>
      <c r="BK300" s="273" t="s">
        <v>244</v>
      </c>
      <c r="BL300" s="274">
        <v>45200</v>
      </c>
      <c r="BM300" s="273">
        <v>14044</v>
      </c>
      <c r="BN300" s="273">
        <v>20</v>
      </c>
      <c r="BO300" s="273">
        <v>2186</v>
      </c>
      <c r="BP300" s="273" t="s">
        <v>80</v>
      </c>
      <c r="BQ300" s="273">
        <v>1068.9448</v>
      </c>
      <c r="BR300" s="273" t="s">
        <v>81</v>
      </c>
      <c r="BS300" s="273" t="s">
        <v>937</v>
      </c>
      <c r="BT300" s="273">
        <v>0</v>
      </c>
      <c r="BU300" s="273">
        <v>337443</v>
      </c>
      <c r="BV300" s="336" t="s">
        <v>83</v>
      </c>
      <c r="BW300" s="337" t="s">
        <v>63</v>
      </c>
      <c r="BX300" s="337" t="s">
        <v>84</v>
      </c>
      <c r="BY300" s="337" t="s">
        <v>106</v>
      </c>
      <c r="BZ300" s="337" t="s">
        <v>110</v>
      </c>
      <c r="CA300" s="337" t="s">
        <v>111</v>
      </c>
      <c r="CB300" s="337" t="s">
        <v>112</v>
      </c>
      <c r="CC300" s="337" t="s">
        <v>113</v>
      </c>
      <c r="CD300" s="338">
        <v>4</v>
      </c>
      <c r="CE300" s="335">
        <v>45108</v>
      </c>
      <c r="CF300" s="337"/>
      <c r="CG300" s="337"/>
      <c r="CH300" s="337"/>
      <c r="CI300" s="337" t="s">
        <v>80</v>
      </c>
      <c r="CJ300" s="337"/>
      <c r="CK300" s="337"/>
      <c r="CL300" s="337"/>
      <c r="CM300" s="337" t="s">
        <v>73</v>
      </c>
      <c r="CN300" s="337">
        <v>3</v>
      </c>
    </row>
    <row r="301" spans="4:92">
      <c r="D301" s="273" t="s">
        <v>83</v>
      </c>
      <c r="E301" s="273" t="s">
        <v>194</v>
      </c>
      <c r="F301" s="273" t="s">
        <v>656</v>
      </c>
      <c r="G301" s="273" t="s">
        <v>657</v>
      </c>
      <c r="H301" s="274">
        <v>45261</v>
      </c>
      <c r="I301" s="273">
        <v>17032</v>
      </c>
      <c r="J301" s="273">
        <v>781</v>
      </c>
      <c r="K301" s="273">
        <v>1578</v>
      </c>
      <c r="L301" s="273" t="s">
        <v>66</v>
      </c>
      <c r="M301" s="273">
        <v>365.91660000000002</v>
      </c>
      <c r="N301" s="273" t="s">
        <v>115</v>
      </c>
      <c r="W301" s="273">
        <v>314230</v>
      </c>
      <c r="X301" s="273" t="s">
        <v>64</v>
      </c>
      <c r="Y301" s="273" t="s">
        <v>63</v>
      </c>
      <c r="Z301" s="273" t="s">
        <v>165</v>
      </c>
      <c r="AA301" s="273" t="s">
        <v>165</v>
      </c>
      <c r="AB301" s="274">
        <v>44958</v>
      </c>
      <c r="AC301" s="273">
        <v>11978</v>
      </c>
      <c r="AD301" s="273">
        <v>11</v>
      </c>
      <c r="AE301" s="273">
        <v>0.64200000000000002</v>
      </c>
      <c r="AF301" s="273" t="s">
        <v>90</v>
      </c>
      <c r="AG301" s="273" t="s">
        <v>1198</v>
      </c>
      <c r="AH301" s="273" t="s">
        <v>880</v>
      </c>
      <c r="AI301" s="273" t="s">
        <v>123</v>
      </c>
      <c r="AJ301" s="273" t="s">
        <v>200</v>
      </c>
      <c r="AK301" s="273">
        <v>327790</v>
      </c>
      <c r="AL301" s="273" t="s">
        <v>64</v>
      </c>
      <c r="AM301" s="273" t="s">
        <v>404</v>
      </c>
      <c r="AN301" s="273" t="s">
        <v>408</v>
      </c>
      <c r="AO301" s="273" t="s">
        <v>956</v>
      </c>
      <c r="AP301" s="274">
        <v>45200</v>
      </c>
      <c r="AQ301" s="273">
        <v>15266</v>
      </c>
      <c r="AR301" s="273">
        <v>865</v>
      </c>
      <c r="AS301" s="273">
        <v>0</v>
      </c>
      <c r="AT301" s="273" t="s">
        <v>77</v>
      </c>
      <c r="AU301" s="273" t="s">
        <v>344</v>
      </c>
      <c r="BG301" s="273">
        <v>282896</v>
      </c>
      <c r="BH301" s="273" t="s">
        <v>83</v>
      </c>
      <c r="BI301" s="273" t="s">
        <v>63</v>
      </c>
      <c r="BJ301" s="273" t="s">
        <v>228</v>
      </c>
      <c r="BK301" s="273" t="s">
        <v>244</v>
      </c>
      <c r="BL301" s="274">
        <v>45231</v>
      </c>
      <c r="BM301" s="273">
        <v>14412</v>
      </c>
      <c r="BN301" s="273">
        <v>20</v>
      </c>
      <c r="BO301" s="273">
        <v>1819</v>
      </c>
      <c r="BP301" s="273" t="s">
        <v>80</v>
      </c>
      <c r="BQ301" s="273">
        <v>788.83112000000006</v>
      </c>
      <c r="BR301" s="273" t="s">
        <v>81</v>
      </c>
      <c r="BS301" s="273" t="s">
        <v>937</v>
      </c>
      <c r="BT301" s="273">
        <v>0</v>
      </c>
      <c r="BU301" s="273">
        <v>337462</v>
      </c>
      <c r="BV301" s="279" t="s">
        <v>83</v>
      </c>
      <c r="BW301" s="280" t="s">
        <v>63</v>
      </c>
      <c r="BX301" s="280" t="s">
        <v>84</v>
      </c>
      <c r="BY301" s="280" t="s">
        <v>106</v>
      </c>
      <c r="BZ301" s="280" t="s">
        <v>86</v>
      </c>
      <c r="CA301" s="280" t="s">
        <v>87</v>
      </c>
      <c r="CB301" s="280" t="s">
        <v>101</v>
      </c>
      <c r="CC301" s="280" t="s">
        <v>102</v>
      </c>
      <c r="CD301" s="281">
        <v>4</v>
      </c>
      <c r="CE301" s="277">
        <v>45108</v>
      </c>
      <c r="CF301" s="280">
        <v>42748</v>
      </c>
      <c r="CG301" s="280" t="s">
        <v>103</v>
      </c>
      <c r="CH301" s="280">
        <v>1391.8748800000001</v>
      </c>
      <c r="CI301" s="280" t="s">
        <v>104</v>
      </c>
      <c r="CJ301" s="280"/>
      <c r="CK301" s="280"/>
      <c r="CL301" s="280"/>
      <c r="CM301" s="280" t="s">
        <v>73</v>
      </c>
      <c r="CN301" s="280">
        <v>3</v>
      </c>
    </row>
    <row r="302" spans="4:92">
      <c r="D302" s="273" t="s">
        <v>83</v>
      </c>
      <c r="E302" s="273" t="s">
        <v>194</v>
      </c>
      <c r="F302" s="273" t="s">
        <v>656</v>
      </c>
      <c r="G302" s="273" t="s">
        <v>657</v>
      </c>
      <c r="H302" s="274">
        <v>45261</v>
      </c>
      <c r="I302" s="273">
        <v>17032</v>
      </c>
      <c r="J302" s="273">
        <v>781</v>
      </c>
      <c r="K302" s="273">
        <v>0</v>
      </c>
      <c r="L302" s="273" t="s">
        <v>66</v>
      </c>
      <c r="N302" s="273" t="s">
        <v>107</v>
      </c>
      <c r="W302" s="273">
        <v>314231</v>
      </c>
      <c r="X302" s="273" t="s">
        <v>64</v>
      </c>
      <c r="Y302" s="273" t="s">
        <v>63</v>
      </c>
      <c r="Z302" s="273" t="s">
        <v>165</v>
      </c>
      <c r="AA302" s="273" t="s">
        <v>165</v>
      </c>
      <c r="AB302" s="274">
        <v>44958</v>
      </c>
      <c r="AC302" s="273">
        <v>11978</v>
      </c>
      <c r="AD302" s="273">
        <v>11</v>
      </c>
      <c r="AE302" s="273">
        <v>0</v>
      </c>
      <c r="AF302" s="273" t="s">
        <v>90</v>
      </c>
      <c r="AG302" s="273" t="s">
        <v>1198</v>
      </c>
      <c r="AH302" s="273" t="s">
        <v>990</v>
      </c>
      <c r="AI302" s="273" t="s">
        <v>123</v>
      </c>
      <c r="AJ302" s="273" t="s">
        <v>200</v>
      </c>
      <c r="AK302" s="273">
        <v>327796</v>
      </c>
      <c r="AL302" s="273" t="s">
        <v>64</v>
      </c>
      <c r="AM302" s="273" t="s">
        <v>404</v>
      </c>
      <c r="AN302" s="273" t="s">
        <v>596</v>
      </c>
      <c r="AO302" s="273" t="s">
        <v>597</v>
      </c>
      <c r="AP302" s="274">
        <v>44927</v>
      </c>
      <c r="AQ302" s="273">
        <v>14832</v>
      </c>
      <c r="AR302" s="273">
        <v>869</v>
      </c>
      <c r="AS302" s="273">
        <v>101.32599999999999</v>
      </c>
      <c r="AT302" s="273" t="s">
        <v>174</v>
      </c>
      <c r="AU302" s="273" t="s">
        <v>145</v>
      </c>
      <c r="AV302" s="273" t="s">
        <v>146</v>
      </c>
      <c r="AW302" s="273">
        <v>0</v>
      </c>
      <c r="AX302" s="273" t="s">
        <v>147</v>
      </c>
      <c r="AY302" s="273" t="s">
        <v>122</v>
      </c>
      <c r="AZ302" s="273" t="s">
        <v>149</v>
      </c>
      <c r="BG302" s="273">
        <v>278118</v>
      </c>
      <c r="BH302" s="273" t="s">
        <v>83</v>
      </c>
      <c r="BI302" s="273" t="s">
        <v>63</v>
      </c>
      <c r="BJ302" s="273" t="s">
        <v>228</v>
      </c>
      <c r="BK302" s="273" t="s">
        <v>244</v>
      </c>
      <c r="BL302" s="274">
        <v>45261</v>
      </c>
      <c r="BM302" s="273">
        <v>16894</v>
      </c>
      <c r="BN302" s="273">
        <v>20</v>
      </c>
      <c r="BO302" s="273">
        <v>1618</v>
      </c>
      <c r="BP302" s="273" t="s">
        <v>80</v>
      </c>
      <c r="BQ302" s="273">
        <v>788.83112000000006</v>
      </c>
      <c r="BR302" s="273" t="s">
        <v>81</v>
      </c>
      <c r="BS302" s="273" t="s">
        <v>937</v>
      </c>
      <c r="BT302" s="273">
        <v>0</v>
      </c>
      <c r="BU302" s="273">
        <v>337481</v>
      </c>
      <c r="BV302" s="336" t="s">
        <v>83</v>
      </c>
      <c r="BW302" s="337" t="s">
        <v>63</v>
      </c>
      <c r="BX302" s="337" t="s">
        <v>84</v>
      </c>
      <c r="BY302" s="337" t="s">
        <v>106</v>
      </c>
      <c r="BZ302" s="337" t="s">
        <v>110</v>
      </c>
      <c r="CA302" s="337" t="s">
        <v>111</v>
      </c>
      <c r="CB302" s="337" t="s">
        <v>117</v>
      </c>
      <c r="CC302" s="337" t="s">
        <v>118</v>
      </c>
      <c r="CD302" s="338">
        <v>5</v>
      </c>
      <c r="CE302" s="335">
        <v>45108</v>
      </c>
      <c r="CF302" s="337"/>
      <c r="CG302" s="337"/>
      <c r="CH302" s="337"/>
      <c r="CI302" s="337" t="s">
        <v>104</v>
      </c>
      <c r="CJ302" s="337"/>
      <c r="CK302" s="337"/>
      <c r="CL302" s="337"/>
      <c r="CM302" s="337" t="s">
        <v>73</v>
      </c>
      <c r="CN302" s="337">
        <v>3</v>
      </c>
    </row>
    <row r="303" spans="4:92">
      <c r="D303" s="273" t="s">
        <v>83</v>
      </c>
      <c r="E303" s="273" t="s">
        <v>194</v>
      </c>
      <c r="F303" s="273" t="s">
        <v>804</v>
      </c>
      <c r="G303" s="273" t="s">
        <v>1009</v>
      </c>
      <c r="H303" s="274">
        <v>44927</v>
      </c>
      <c r="I303" s="273">
        <v>11261</v>
      </c>
      <c r="J303" s="273">
        <v>844</v>
      </c>
      <c r="W303" s="273">
        <v>140456</v>
      </c>
      <c r="X303" s="273" t="s">
        <v>64</v>
      </c>
      <c r="Y303" s="273" t="s">
        <v>63</v>
      </c>
      <c r="Z303" s="273" t="s">
        <v>165</v>
      </c>
      <c r="AA303" s="273" t="s">
        <v>165</v>
      </c>
      <c r="AB303" s="274">
        <v>44958</v>
      </c>
      <c r="AC303" s="273">
        <v>11978</v>
      </c>
      <c r="AD303" s="273">
        <v>11</v>
      </c>
      <c r="AE303" s="273">
        <v>7.27</v>
      </c>
      <c r="AF303" s="273" t="s">
        <v>90</v>
      </c>
      <c r="AG303" s="273" t="s">
        <v>1198</v>
      </c>
      <c r="AH303" s="273" t="s">
        <v>993</v>
      </c>
      <c r="AI303" s="273" t="s">
        <v>123</v>
      </c>
      <c r="AJ303" s="273" t="s">
        <v>200</v>
      </c>
      <c r="AK303" s="273">
        <v>327802</v>
      </c>
      <c r="AL303" s="273" t="s">
        <v>64</v>
      </c>
      <c r="AM303" s="273" t="s">
        <v>404</v>
      </c>
      <c r="AN303" s="273" t="s">
        <v>596</v>
      </c>
      <c r="AO303" s="273" t="s">
        <v>597</v>
      </c>
      <c r="AP303" s="274">
        <v>44927</v>
      </c>
      <c r="AQ303" s="273">
        <v>15416</v>
      </c>
      <c r="AR303" s="273">
        <v>869</v>
      </c>
      <c r="AS303" s="273">
        <v>50</v>
      </c>
      <c r="AT303" s="273" t="s">
        <v>1212</v>
      </c>
      <c r="AU303" s="273" t="s">
        <v>269</v>
      </c>
      <c r="AV303" s="273" t="s">
        <v>1213</v>
      </c>
      <c r="BA303" s="273" t="s">
        <v>249</v>
      </c>
      <c r="BG303" s="273">
        <v>284266</v>
      </c>
      <c r="BH303" s="273" t="s">
        <v>83</v>
      </c>
      <c r="BI303" s="273" t="s">
        <v>63</v>
      </c>
      <c r="BJ303" s="273" t="s">
        <v>530</v>
      </c>
      <c r="BK303" s="273" t="s">
        <v>543</v>
      </c>
      <c r="BL303" s="274">
        <v>44927</v>
      </c>
      <c r="BM303" s="273">
        <v>16057</v>
      </c>
      <c r="BN303" s="273">
        <v>679</v>
      </c>
      <c r="BO303" s="273">
        <v>0</v>
      </c>
      <c r="BP303" s="273" t="s">
        <v>80</v>
      </c>
      <c r="BQ303" s="273">
        <v>0</v>
      </c>
      <c r="BR303" s="273" t="s">
        <v>81</v>
      </c>
      <c r="BS303" s="273" t="s">
        <v>1214</v>
      </c>
      <c r="BT303" s="273">
        <v>0</v>
      </c>
      <c r="BU303" s="273">
        <v>300611</v>
      </c>
      <c r="BV303" s="279" t="s">
        <v>83</v>
      </c>
      <c r="BW303" s="280" t="s">
        <v>63</v>
      </c>
      <c r="BX303" s="280" t="s">
        <v>84</v>
      </c>
      <c r="BY303" s="280" t="s">
        <v>106</v>
      </c>
      <c r="BZ303" s="280" t="s">
        <v>126</v>
      </c>
      <c r="CA303" s="280" t="s">
        <v>127</v>
      </c>
      <c r="CB303" s="280" t="s">
        <v>128</v>
      </c>
      <c r="CC303" s="280" t="s">
        <v>129</v>
      </c>
      <c r="CD303" s="281">
        <v>6</v>
      </c>
      <c r="CE303" s="277">
        <v>45108</v>
      </c>
      <c r="CF303" s="280"/>
      <c r="CG303" s="280"/>
      <c r="CH303" s="280"/>
      <c r="CI303" s="280" t="s">
        <v>80</v>
      </c>
      <c r="CJ303" s="280"/>
      <c r="CK303" s="280"/>
      <c r="CL303" s="280"/>
      <c r="CM303" s="280" t="s">
        <v>73</v>
      </c>
      <c r="CN303" s="280">
        <v>3</v>
      </c>
    </row>
    <row r="304" spans="4:92">
      <c r="D304" s="273" t="s">
        <v>83</v>
      </c>
      <c r="E304" s="273" t="s">
        <v>194</v>
      </c>
      <c r="F304" s="273" t="s">
        <v>804</v>
      </c>
      <c r="G304" s="273" t="s">
        <v>1009</v>
      </c>
      <c r="H304" s="274">
        <v>44927</v>
      </c>
      <c r="I304" s="273">
        <v>11261</v>
      </c>
      <c r="J304" s="273">
        <v>844</v>
      </c>
      <c r="K304" s="273">
        <v>567.5</v>
      </c>
      <c r="L304" s="273" t="s">
        <v>66</v>
      </c>
      <c r="M304" s="273">
        <v>125.384507</v>
      </c>
      <c r="N304" s="273" t="s">
        <v>115</v>
      </c>
      <c r="W304" s="273">
        <v>140480</v>
      </c>
      <c r="X304" s="273" t="s">
        <v>64</v>
      </c>
      <c r="Y304" s="273" t="s">
        <v>63</v>
      </c>
      <c r="Z304" s="273" t="s">
        <v>165</v>
      </c>
      <c r="AA304" s="273" t="s">
        <v>165</v>
      </c>
      <c r="AB304" s="274">
        <v>44958</v>
      </c>
      <c r="AC304" s="273">
        <v>11978</v>
      </c>
      <c r="AD304" s="273">
        <v>11</v>
      </c>
      <c r="AE304" s="273">
        <v>0</v>
      </c>
      <c r="AF304" s="273" t="s">
        <v>90</v>
      </c>
      <c r="AG304" s="273" t="s">
        <v>1198</v>
      </c>
      <c r="AH304" s="273" t="s">
        <v>1172</v>
      </c>
      <c r="AI304" s="273" t="s">
        <v>123</v>
      </c>
      <c r="AJ304" s="273" t="s">
        <v>200</v>
      </c>
      <c r="AK304" s="273">
        <v>327808</v>
      </c>
      <c r="AL304" s="273" t="s">
        <v>64</v>
      </c>
      <c r="AM304" s="273" t="s">
        <v>404</v>
      </c>
      <c r="AN304" s="273" t="s">
        <v>596</v>
      </c>
      <c r="AO304" s="273" t="s">
        <v>597</v>
      </c>
      <c r="AP304" s="274">
        <v>44927</v>
      </c>
      <c r="AQ304" s="273">
        <v>15566</v>
      </c>
      <c r="AR304" s="273">
        <v>869</v>
      </c>
      <c r="AU304" s="273" t="s">
        <v>108</v>
      </c>
      <c r="BG304" s="273">
        <v>284916</v>
      </c>
      <c r="BH304" s="273" t="s">
        <v>83</v>
      </c>
      <c r="BI304" s="273" t="s">
        <v>63</v>
      </c>
      <c r="BJ304" s="273" t="s">
        <v>530</v>
      </c>
      <c r="BK304" s="273" t="s">
        <v>1047</v>
      </c>
      <c r="BL304" s="274">
        <v>44927</v>
      </c>
      <c r="BM304" s="273">
        <v>16652</v>
      </c>
      <c r="BN304" s="273">
        <v>852</v>
      </c>
      <c r="BO304" s="273">
        <v>754</v>
      </c>
      <c r="BP304" s="273" t="s">
        <v>80</v>
      </c>
      <c r="BQ304" s="273">
        <v>838.38743999999997</v>
      </c>
      <c r="BR304" s="273" t="s">
        <v>81</v>
      </c>
      <c r="BS304" s="273" t="s">
        <v>1215</v>
      </c>
      <c r="BT304" s="273">
        <v>0</v>
      </c>
      <c r="BU304" s="273">
        <v>307652</v>
      </c>
      <c r="BV304" s="336" t="s">
        <v>83</v>
      </c>
      <c r="BW304" s="337" t="s">
        <v>63</v>
      </c>
      <c r="BX304" s="337" t="s">
        <v>84</v>
      </c>
      <c r="BY304" s="337" t="s">
        <v>106</v>
      </c>
      <c r="BZ304" s="337" t="s">
        <v>126</v>
      </c>
      <c r="CA304" s="337" t="s">
        <v>127</v>
      </c>
      <c r="CB304" s="337" t="s">
        <v>133</v>
      </c>
      <c r="CC304" s="337" t="s">
        <v>134</v>
      </c>
      <c r="CD304" s="338">
        <v>7</v>
      </c>
      <c r="CE304" s="335">
        <v>45108</v>
      </c>
      <c r="CF304" s="337"/>
      <c r="CG304" s="337"/>
      <c r="CH304" s="337"/>
      <c r="CI304" s="337" t="s">
        <v>104</v>
      </c>
      <c r="CJ304" s="337"/>
      <c r="CK304" s="337"/>
      <c r="CL304" s="337"/>
      <c r="CM304" s="337" t="s">
        <v>73</v>
      </c>
      <c r="CN304" s="337">
        <v>3</v>
      </c>
    </row>
    <row r="305" spans="4:92">
      <c r="D305" s="273" t="s">
        <v>83</v>
      </c>
      <c r="E305" s="273" t="s">
        <v>194</v>
      </c>
      <c r="F305" s="273" t="s">
        <v>804</v>
      </c>
      <c r="G305" s="273" t="s">
        <v>1009</v>
      </c>
      <c r="H305" s="274">
        <v>44927</v>
      </c>
      <c r="I305" s="273">
        <v>11261</v>
      </c>
      <c r="J305" s="273">
        <v>844</v>
      </c>
      <c r="K305" s="273">
        <v>0</v>
      </c>
      <c r="L305" s="273" t="s">
        <v>66</v>
      </c>
      <c r="N305" s="273" t="s">
        <v>107</v>
      </c>
      <c r="W305" s="273">
        <v>140481</v>
      </c>
      <c r="X305" s="273" t="s">
        <v>64</v>
      </c>
      <c r="Y305" s="273" t="s">
        <v>63</v>
      </c>
      <c r="Z305" s="273" t="s">
        <v>165</v>
      </c>
      <c r="AA305" s="273" t="s">
        <v>165</v>
      </c>
      <c r="AB305" s="274">
        <v>44958</v>
      </c>
      <c r="AC305" s="273">
        <v>11978</v>
      </c>
      <c r="AD305" s="273">
        <v>11</v>
      </c>
      <c r="AE305" s="273">
        <v>0.39200000000000002</v>
      </c>
      <c r="AF305" s="273" t="s">
        <v>90</v>
      </c>
      <c r="AG305" s="273" t="s">
        <v>1198</v>
      </c>
      <c r="AH305" s="273" t="s">
        <v>1093</v>
      </c>
      <c r="AI305" s="273" t="s">
        <v>123</v>
      </c>
      <c r="AJ305" s="273" t="s">
        <v>200</v>
      </c>
      <c r="AK305" s="273">
        <v>327814</v>
      </c>
      <c r="AL305" s="273" t="s">
        <v>64</v>
      </c>
      <c r="AM305" s="273" t="s">
        <v>404</v>
      </c>
      <c r="AN305" s="273" t="s">
        <v>596</v>
      </c>
      <c r="AO305" s="273" t="s">
        <v>597</v>
      </c>
      <c r="AP305" s="274">
        <v>45017</v>
      </c>
      <c r="AQ305" s="273">
        <v>14978</v>
      </c>
      <c r="AR305" s="273">
        <v>869</v>
      </c>
      <c r="AS305" s="273">
        <v>49.375999999999998</v>
      </c>
      <c r="AT305" s="273" t="s">
        <v>174</v>
      </c>
      <c r="AU305" s="273" t="s">
        <v>145</v>
      </c>
      <c r="AV305" s="273" t="s">
        <v>146</v>
      </c>
      <c r="AW305" s="273">
        <v>0</v>
      </c>
      <c r="AX305" s="273" t="s">
        <v>147</v>
      </c>
      <c r="AY305" s="273" t="s">
        <v>122</v>
      </c>
      <c r="AZ305" s="273" t="s">
        <v>149</v>
      </c>
      <c r="BG305" s="273">
        <v>279724</v>
      </c>
      <c r="BH305" s="273" t="s">
        <v>83</v>
      </c>
      <c r="BI305" s="273" t="s">
        <v>63</v>
      </c>
      <c r="BJ305" s="273" t="s">
        <v>530</v>
      </c>
      <c r="BK305" s="273" t="s">
        <v>545</v>
      </c>
      <c r="BL305" s="274">
        <v>44927</v>
      </c>
      <c r="BM305" s="273">
        <v>16063</v>
      </c>
      <c r="BN305" s="273">
        <v>680</v>
      </c>
      <c r="BO305" s="273">
        <v>0</v>
      </c>
      <c r="BP305" s="273" t="s">
        <v>80</v>
      </c>
      <c r="BQ305" s="273">
        <v>0</v>
      </c>
      <c r="BR305" s="273" t="s">
        <v>81</v>
      </c>
      <c r="BS305" s="273" t="s">
        <v>122</v>
      </c>
      <c r="BT305" s="273">
        <v>0</v>
      </c>
      <c r="BU305" s="273">
        <v>300683</v>
      </c>
      <c r="BV305" s="279" t="s">
        <v>83</v>
      </c>
      <c r="BW305" s="280" t="s">
        <v>63</v>
      </c>
      <c r="BX305" s="280" t="s">
        <v>84</v>
      </c>
      <c r="BY305" s="280" t="s">
        <v>106</v>
      </c>
      <c r="BZ305" s="280" t="s">
        <v>138</v>
      </c>
      <c r="CA305" s="280" t="s">
        <v>139</v>
      </c>
      <c r="CB305" s="280" t="s">
        <v>140</v>
      </c>
      <c r="CC305" s="280" t="s">
        <v>141</v>
      </c>
      <c r="CD305" s="281">
        <v>9</v>
      </c>
      <c r="CE305" s="277">
        <v>45108</v>
      </c>
      <c r="CF305" s="280">
        <v>0</v>
      </c>
      <c r="CG305" s="280" t="s">
        <v>90</v>
      </c>
      <c r="CH305" s="280">
        <v>0</v>
      </c>
      <c r="CI305" s="280" t="s">
        <v>80</v>
      </c>
      <c r="CJ305" s="280"/>
      <c r="CK305" s="280"/>
      <c r="CL305" s="280"/>
      <c r="CM305" s="280" t="s">
        <v>73</v>
      </c>
      <c r="CN305" s="280">
        <v>3</v>
      </c>
    </row>
    <row r="306" spans="4:92">
      <c r="D306" s="273" t="s">
        <v>83</v>
      </c>
      <c r="E306" s="273" t="s">
        <v>194</v>
      </c>
      <c r="F306" s="273" t="s">
        <v>804</v>
      </c>
      <c r="G306" s="273" t="s">
        <v>1009</v>
      </c>
      <c r="H306" s="274">
        <v>44958</v>
      </c>
      <c r="I306" s="273">
        <v>11423</v>
      </c>
      <c r="J306" s="273">
        <v>844</v>
      </c>
      <c r="W306" s="273">
        <v>145154</v>
      </c>
      <c r="X306" s="273" t="s">
        <v>64</v>
      </c>
      <c r="Y306" s="273" t="s">
        <v>63</v>
      </c>
      <c r="Z306" s="273" t="s">
        <v>165</v>
      </c>
      <c r="AA306" s="273" t="s">
        <v>165</v>
      </c>
      <c r="AB306" s="274">
        <v>44958</v>
      </c>
      <c r="AC306" s="273">
        <v>11978</v>
      </c>
      <c r="AD306" s="273">
        <v>11</v>
      </c>
      <c r="AE306" s="273">
        <v>0</v>
      </c>
      <c r="AF306" s="273" t="s">
        <v>90</v>
      </c>
      <c r="AG306" s="273" t="s">
        <v>1198</v>
      </c>
      <c r="AH306" s="273" t="s">
        <v>1216</v>
      </c>
      <c r="AI306" s="273" t="s">
        <v>123</v>
      </c>
      <c r="AJ306" s="273" t="s">
        <v>200</v>
      </c>
      <c r="AK306" s="273">
        <v>327820</v>
      </c>
      <c r="AL306" s="273" t="s">
        <v>64</v>
      </c>
      <c r="AM306" s="273" t="s">
        <v>404</v>
      </c>
      <c r="AN306" s="273" t="s">
        <v>596</v>
      </c>
      <c r="AO306" s="273" t="s">
        <v>597</v>
      </c>
      <c r="AP306" s="274">
        <v>45108</v>
      </c>
      <c r="AQ306" s="273">
        <v>15124</v>
      </c>
      <c r="AR306" s="273">
        <v>869</v>
      </c>
      <c r="AS306" s="273">
        <v>49.338000000000001</v>
      </c>
      <c r="AT306" s="273" t="s">
        <v>174</v>
      </c>
      <c r="AU306" s="273" t="s">
        <v>145</v>
      </c>
      <c r="AV306" s="273" t="s">
        <v>146</v>
      </c>
      <c r="AW306" s="273">
        <v>0</v>
      </c>
      <c r="AX306" s="273" t="s">
        <v>147</v>
      </c>
      <c r="AY306" s="273" t="s">
        <v>122</v>
      </c>
      <c r="AZ306" s="273" t="s">
        <v>149</v>
      </c>
      <c r="BG306" s="273">
        <v>281330</v>
      </c>
      <c r="BH306" s="273" t="s">
        <v>83</v>
      </c>
      <c r="BI306" s="273" t="s">
        <v>63</v>
      </c>
      <c r="BJ306" s="273" t="s">
        <v>530</v>
      </c>
      <c r="BK306" s="273" t="s">
        <v>1116</v>
      </c>
      <c r="BL306" s="274">
        <v>44927</v>
      </c>
      <c r="BM306" s="273">
        <v>16793</v>
      </c>
      <c r="BN306" s="273">
        <v>881</v>
      </c>
      <c r="BO306" s="273">
        <v>51</v>
      </c>
      <c r="BP306" s="273" t="s">
        <v>80</v>
      </c>
      <c r="BQ306" s="273">
        <v>0</v>
      </c>
      <c r="BR306" s="273" t="s">
        <v>81</v>
      </c>
      <c r="BS306" s="273" t="s">
        <v>1217</v>
      </c>
      <c r="BT306" s="273">
        <v>0</v>
      </c>
      <c r="BU306" s="273">
        <v>309247</v>
      </c>
      <c r="BV306" s="336" t="s">
        <v>83</v>
      </c>
      <c r="BW306" s="337" t="s">
        <v>63</v>
      </c>
      <c r="BX306" s="337" t="s">
        <v>84</v>
      </c>
      <c r="BY306" s="337" t="s">
        <v>106</v>
      </c>
      <c r="BZ306" s="337" t="s">
        <v>110</v>
      </c>
      <c r="CA306" s="337" t="s">
        <v>111</v>
      </c>
      <c r="CB306" s="337" t="s">
        <v>112</v>
      </c>
      <c r="CC306" s="337" t="s">
        <v>113</v>
      </c>
      <c r="CD306" s="338">
        <v>4</v>
      </c>
      <c r="CE306" s="335">
        <v>45231</v>
      </c>
      <c r="CF306" s="337"/>
      <c r="CG306" s="337"/>
      <c r="CH306" s="337"/>
      <c r="CI306" s="337" t="s">
        <v>80</v>
      </c>
      <c r="CJ306" s="337"/>
      <c r="CK306" s="337"/>
      <c r="CL306" s="337"/>
      <c r="CM306" s="337" t="s">
        <v>73</v>
      </c>
      <c r="CN306" s="337">
        <v>3</v>
      </c>
    </row>
    <row r="307" spans="4:92">
      <c r="D307" s="273" t="s">
        <v>83</v>
      </c>
      <c r="E307" s="273" t="s">
        <v>194</v>
      </c>
      <c r="F307" s="273" t="s">
        <v>804</v>
      </c>
      <c r="G307" s="273" t="s">
        <v>1009</v>
      </c>
      <c r="H307" s="274">
        <v>44958</v>
      </c>
      <c r="I307" s="273">
        <v>11423</v>
      </c>
      <c r="J307" s="273">
        <v>844</v>
      </c>
      <c r="K307" s="273">
        <v>567.5</v>
      </c>
      <c r="L307" s="273" t="s">
        <v>66</v>
      </c>
      <c r="M307" s="273">
        <v>125.380375</v>
      </c>
      <c r="N307" s="273" t="s">
        <v>115</v>
      </c>
      <c r="W307" s="273">
        <v>145178</v>
      </c>
      <c r="X307" s="273" t="s">
        <v>64</v>
      </c>
      <c r="Y307" s="273" t="s">
        <v>63</v>
      </c>
      <c r="Z307" s="273" t="s">
        <v>165</v>
      </c>
      <c r="AA307" s="273" t="s">
        <v>165</v>
      </c>
      <c r="AB307" s="274">
        <v>45108</v>
      </c>
      <c r="AC307" s="273">
        <v>12690</v>
      </c>
      <c r="AD307" s="273">
        <v>11</v>
      </c>
      <c r="AE307" s="273">
        <v>0</v>
      </c>
      <c r="AF307" s="273" t="s">
        <v>90</v>
      </c>
      <c r="AG307" s="273" t="s">
        <v>1218</v>
      </c>
      <c r="AH307" s="273" t="s">
        <v>1219</v>
      </c>
      <c r="AI307" s="273" t="s">
        <v>123</v>
      </c>
      <c r="AJ307" s="273" t="s">
        <v>214</v>
      </c>
      <c r="AK307" s="273">
        <v>342986</v>
      </c>
      <c r="AL307" s="273" t="s">
        <v>64</v>
      </c>
      <c r="AM307" s="273" t="s">
        <v>404</v>
      </c>
      <c r="AN307" s="273" t="s">
        <v>596</v>
      </c>
      <c r="AO307" s="273" t="s">
        <v>597</v>
      </c>
      <c r="AP307" s="274">
        <v>45108</v>
      </c>
      <c r="AQ307" s="273">
        <v>15715</v>
      </c>
      <c r="AR307" s="273">
        <v>869</v>
      </c>
      <c r="AU307" s="273" t="s">
        <v>108</v>
      </c>
      <c r="BG307" s="273">
        <v>285512</v>
      </c>
      <c r="BH307" s="273" t="s">
        <v>83</v>
      </c>
      <c r="BI307" s="273" t="s">
        <v>63</v>
      </c>
      <c r="BJ307" s="273" t="s">
        <v>530</v>
      </c>
      <c r="BK307" s="273" t="s">
        <v>1113</v>
      </c>
      <c r="BL307" s="274">
        <v>44927</v>
      </c>
      <c r="BM307" s="273">
        <v>16787</v>
      </c>
      <c r="BN307" s="273">
        <v>880</v>
      </c>
      <c r="BO307" s="273">
        <v>2952</v>
      </c>
      <c r="BP307" s="273" t="s">
        <v>80</v>
      </c>
      <c r="BQ307" s="273">
        <v>1830.8162400000001</v>
      </c>
      <c r="BR307" s="273" t="s">
        <v>81</v>
      </c>
      <c r="BS307" s="273" t="s">
        <v>1220</v>
      </c>
      <c r="BT307" s="273">
        <v>0</v>
      </c>
      <c r="BU307" s="273">
        <v>309175</v>
      </c>
      <c r="BV307" s="279" t="s">
        <v>83</v>
      </c>
      <c r="BW307" s="280" t="s">
        <v>63</v>
      </c>
      <c r="BX307" s="280" t="s">
        <v>84</v>
      </c>
      <c r="BY307" s="280" t="s">
        <v>106</v>
      </c>
      <c r="BZ307" s="280" t="s">
        <v>86</v>
      </c>
      <c r="CA307" s="280" t="s">
        <v>87</v>
      </c>
      <c r="CB307" s="280" t="s">
        <v>101</v>
      </c>
      <c r="CC307" s="280" t="s">
        <v>102</v>
      </c>
      <c r="CD307" s="281">
        <v>4</v>
      </c>
      <c r="CE307" s="277">
        <v>45231</v>
      </c>
      <c r="CF307" s="280">
        <v>0</v>
      </c>
      <c r="CG307" s="280" t="s">
        <v>103</v>
      </c>
      <c r="CH307" s="280">
        <v>0</v>
      </c>
      <c r="CI307" s="280" t="s">
        <v>104</v>
      </c>
      <c r="CJ307" s="280"/>
      <c r="CK307" s="280"/>
      <c r="CL307" s="280"/>
      <c r="CM307" s="280" t="s">
        <v>73</v>
      </c>
      <c r="CN307" s="280">
        <v>3</v>
      </c>
    </row>
    <row r="308" spans="4:92">
      <c r="D308" s="273" t="s">
        <v>83</v>
      </c>
      <c r="E308" s="273" t="s">
        <v>194</v>
      </c>
      <c r="F308" s="273" t="s">
        <v>804</v>
      </c>
      <c r="G308" s="273" t="s">
        <v>1009</v>
      </c>
      <c r="H308" s="274">
        <v>44958</v>
      </c>
      <c r="I308" s="273">
        <v>11423</v>
      </c>
      <c r="J308" s="273">
        <v>844</v>
      </c>
      <c r="K308" s="273">
        <v>0</v>
      </c>
      <c r="L308" s="273" t="s">
        <v>66</v>
      </c>
      <c r="N308" s="273" t="s">
        <v>107</v>
      </c>
      <c r="W308" s="273">
        <v>145179</v>
      </c>
      <c r="X308" s="273" t="s">
        <v>64</v>
      </c>
      <c r="Y308" s="273" t="s">
        <v>63</v>
      </c>
      <c r="Z308" s="273" t="s">
        <v>165</v>
      </c>
      <c r="AA308" s="273" t="s">
        <v>165</v>
      </c>
      <c r="AB308" s="274">
        <v>45108</v>
      </c>
      <c r="AC308" s="273">
        <v>12690</v>
      </c>
      <c r="AD308" s="273">
        <v>11</v>
      </c>
      <c r="AE308" s="273">
        <v>0</v>
      </c>
      <c r="AF308" s="273" t="s">
        <v>90</v>
      </c>
      <c r="AG308" s="273" t="s">
        <v>1221</v>
      </c>
      <c r="AH308" s="273" t="s">
        <v>1222</v>
      </c>
      <c r="AI308" s="273" t="s">
        <v>123</v>
      </c>
      <c r="AJ308" s="273" t="s">
        <v>214</v>
      </c>
      <c r="AK308" s="273">
        <v>342992</v>
      </c>
      <c r="AL308" s="273" t="s">
        <v>64</v>
      </c>
      <c r="AM308" s="273" t="s">
        <v>404</v>
      </c>
      <c r="AN308" s="273" t="s">
        <v>596</v>
      </c>
      <c r="AO308" s="273" t="s">
        <v>597</v>
      </c>
      <c r="AP308" s="274">
        <v>45200</v>
      </c>
      <c r="AQ308" s="273">
        <v>15270</v>
      </c>
      <c r="AR308" s="273">
        <v>869</v>
      </c>
      <c r="AS308" s="273">
        <v>150.654</v>
      </c>
      <c r="AT308" s="273" t="s">
        <v>174</v>
      </c>
      <c r="AU308" s="273" t="s">
        <v>145</v>
      </c>
      <c r="AV308" s="273" t="s">
        <v>146</v>
      </c>
      <c r="AW308" s="273">
        <v>0</v>
      </c>
      <c r="AX308" s="273" t="s">
        <v>147</v>
      </c>
      <c r="AY308" s="273" t="s">
        <v>122</v>
      </c>
      <c r="AZ308" s="273" t="s">
        <v>149</v>
      </c>
      <c r="BG308" s="273">
        <v>282936</v>
      </c>
      <c r="BH308" s="273" t="s">
        <v>83</v>
      </c>
      <c r="BI308" s="273" t="s">
        <v>63</v>
      </c>
      <c r="BJ308" s="273" t="s">
        <v>157</v>
      </c>
      <c r="BK308" s="273" t="s">
        <v>157</v>
      </c>
      <c r="BL308" s="274">
        <v>44927</v>
      </c>
      <c r="BM308" s="273">
        <v>11788</v>
      </c>
      <c r="BN308" s="273">
        <v>10</v>
      </c>
      <c r="BO308" s="273">
        <v>899</v>
      </c>
      <c r="BP308" s="273" t="s">
        <v>80</v>
      </c>
      <c r="BQ308" s="273">
        <v>397.75295999999997</v>
      </c>
      <c r="BR308" s="273" t="s">
        <v>81</v>
      </c>
      <c r="BS308" s="273" t="s">
        <v>692</v>
      </c>
      <c r="BT308" s="273">
        <v>0</v>
      </c>
      <c r="BU308" s="273">
        <v>156402</v>
      </c>
      <c r="BV308" s="336" t="s">
        <v>83</v>
      </c>
      <c r="BW308" s="337" t="s">
        <v>63</v>
      </c>
      <c r="BX308" s="337" t="s">
        <v>84</v>
      </c>
      <c r="BY308" s="337" t="s">
        <v>106</v>
      </c>
      <c r="BZ308" s="337" t="s">
        <v>110</v>
      </c>
      <c r="CA308" s="337" t="s">
        <v>111</v>
      </c>
      <c r="CB308" s="337" t="s">
        <v>117</v>
      </c>
      <c r="CC308" s="337" t="s">
        <v>118</v>
      </c>
      <c r="CD308" s="338">
        <v>5</v>
      </c>
      <c r="CE308" s="335">
        <v>45231</v>
      </c>
      <c r="CF308" s="337"/>
      <c r="CG308" s="337"/>
      <c r="CH308" s="337"/>
      <c r="CI308" s="337" t="s">
        <v>104</v>
      </c>
      <c r="CJ308" s="337"/>
      <c r="CK308" s="337"/>
      <c r="CL308" s="337"/>
      <c r="CM308" s="337" t="s">
        <v>73</v>
      </c>
      <c r="CN308" s="337">
        <v>3</v>
      </c>
    </row>
    <row r="309" spans="4:92">
      <c r="D309" s="273" t="s">
        <v>83</v>
      </c>
      <c r="E309" s="273" t="s">
        <v>194</v>
      </c>
      <c r="F309" s="273" t="s">
        <v>804</v>
      </c>
      <c r="G309" s="273" t="s">
        <v>1009</v>
      </c>
      <c r="H309" s="274">
        <v>44986</v>
      </c>
      <c r="I309" s="273">
        <v>11585</v>
      </c>
      <c r="J309" s="273">
        <v>844</v>
      </c>
      <c r="W309" s="273">
        <v>149852</v>
      </c>
      <c r="X309" s="273" t="s">
        <v>64</v>
      </c>
      <c r="Y309" s="273" t="s">
        <v>63</v>
      </c>
      <c r="Z309" s="273" t="s">
        <v>165</v>
      </c>
      <c r="AA309" s="273" t="s">
        <v>165</v>
      </c>
      <c r="AB309" s="274">
        <v>45108</v>
      </c>
      <c r="AC309" s="273">
        <v>12690</v>
      </c>
      <c r="AD309" s="273">
        <v>11</v>
      </c>
      <c r="AE309" s="273">
        <v>0</v>
      </c>
      <c r="AF309" s="273" t="s">
        <v>90</v>
      </c>
      <c r="AG309" s="273" t="s">
        <v>1223</v>
      </c>
      <c r="AH309" s="273" t="s">
        <v>1224</v>
      </c>
      <c r="AI309" s="273" t="s">
        <v>123</v>
      </c>
      <c r="AJ309" s="273" t="s">
        <v>214</v>
      </c>
      <c r="AK309" s="273">
        <v>342998</v>
      </c>
      <c r="AL309" s="273" t="s">
        <v>64</v>
      </c>
      <c r="AM309" s="273" t="s">
        <v>404</v>
      </c>
      <c r="AN309" s="273" t="s">
        <v>862</v>
      </c>
      <c r="AO309" s="273" t="s">
        <v>863</v>
      </c>
      <c r="AP309" s="274">
        <v>44927</v>
      </c>
      <c r="AQ309" s="273">
        <v>14834</v>
      </c>
      <c r="AR309" s="273">
        <v>873</v>
      </c>
      <c r="AU309" s="273" t="s">
        <v>108</v>
      </c>
      <c r="BG309" s="273">
        <v>278136</v>
      </c>
      <c r="BH309" s="273" t="s">
        <v>83</v>
      </c>
      <c r="BI309" s="273" t="s">
        <v>63</v>
      </c>
      <c r="BJ309" s="273" t="s">
        <v>157</v>
      </c>
      <c r="BK309" s="273" t="s">
        <v>157</v>
      </c>
      <c r="BL309" s="274">
        <v>44958</v>
      </c>
      <c r="BM309" s="273">
        <v>11826</v>
      </c>
      <c r="BN309" s="273">
        <v>10</v>
      </c>
      <c r="BO309" s="273">
        <v>752</v>
      </c>
      <c r="BP309" s="273" t="s">
        <v>80</v>
      </c>
      <c r="BQ309" s="273">
        <v>337.19135999999997</v>
      </c>
      <c r="BR309" s="273" t="s">
        <v>81</v>
      </c>
      <c r="BS309" s="273" t="s">
        <v>692</v>
      </c>
      <c r="BT309" s="273">
        <v>0</v>
      </c>
      <c r="BU309" s="273">
        <v>157124</v>
      </c>
      <c r="BV309" s="279" t="s">
        <v>83</v>
      </c>
      <c r="BW309" s="280" t="s">
        <v>63</v>
      </c>
      <c r="BX309" s="280" t="s">
        <v>84</v>
      </c>
      <c r="BY309" s="280" t="s">
        <v>106</v>
      </c>
      <c r="BZ309" s="280" t="s">
        <v>126</v>
      </c>
      <c r="CA309" s="280" t="s">
        <v>127</v>
      </c>
      <c r="CB309" s="280" t="s">
        <v>128</v>
      </c>
      <c r="CC309" s="280" t="s">
        <v>129</v>
      </c>
      <c r="CD309" s="281">
        <v>6</v>
      </c>
      <c r="CE309" s="277">
        <v>45231</v>
      </c>
      <c r="CF309" s="280"/>
      <c r="CG309" s="280"/>
      <c r="CH309" s="280"/>
      <c r="CI309" s="280" t="s">
        <v>80</v>
      </c>
      <c r="CJ309" s="280"/>
      <c r="CK309" s="280"/>
      <c r="CL309" s="280"/>
      <c r="CM309" s="280" t="s">
        <v>73</v>
      </c>
      <c r="CN309" s="280">
        <v>3</v>
      </c>
    </row>
    <row r="310" spans="4:92">
      <c r="D310" s="273" t="s">
        <v>83</v>
      </c>
      <c r="E310" s="273" t="s">
        <v>194</v>
      </c>
      <c r="F310" s="273" t="s">
        <v>804</v>
      </c>
      <c r="G310" s="273" t="s">
        <v>1009</v>
      </c>
      <c r="H310" s="274">
        <v>44986</v>
      </c>
      <c r="I310" s="273">
        <v>11585</v>
      </c>
      <c r="J310" s="273">
        <v>844</v>
      </c>
      <c r="K310" s="273">
        <v>2458</v>
      </c>
      <c r="L310" s="273" t="s">
        <v>66</v>
      </c>
      <c r="M310" s="273">
        <v>542.77435500000001</v>
      </c>
      <c r="N310" s="273" t="s">
        <v>115</v>
      </c>
      <c r="W310" s="273">
        <v>149876</v>
      </c>
      <c r="X310" s="273" t="s">
        <v>64</v>
      </c>
      <c r="Y310" s="273" t="s">
        <v>63</v>
      </c>
      <c r="Z310" s="273" t="s">
        <v>165</v>
      </c>
      <c r="AA310" s="273" t="s">
        <v>165</v>
      </c>
      <c r="AB310" s="274">
        <v>45108</v>
      </c>
      <c r="AC310" s="273">
        <v>12690</v>
      </c>
      <c r="AD310" s="273">
        <v>11</v>
      </c>
      <c r="AE310" s="273">
        <v>0</v>
      </c>
      <c r="AF310" s="273" t="s">
        <v>90</v>
      </c>
      <c r="AG310" s="273" t="s">
        <v>819</v>
      </c>
      <c r="AH310" s="273" t="s">
        <v>1225</v>
      </c>
      <c r="AI310" s="273" t="s">
        <v>199</v>
      </c>
      <c r="AJ310" s="273" t="s">
        <v>214</v>
      </c>
      <c r="AK310" s="273">
        <v>343004</v>
      </c>
      <c r="AL310" s="273" t="s">
        <v>64</v>
      </c>
      <c r="AM310" s="273" t="s">
        <v>287</v>
      </c>
      <c r="AN310" s="273" t="s">
        <v>325</v>
      </c>
      <c r="AO310" s="273" t="s">
        <v>463</v>
      </c>
      <c r="AP310" s="274">
        <v>45017</v>
      </c>
      <c r="AQ310" s="273">
        <v>14864</v>
      </c>
      <c r="AR310" s="273">
        <v>67</v>
      </c>
      <c r="AS310" s="273">
        <v>0</v>
      </c>
      <c r="AT310" s="273" t="s">
        <v>77</v>
      </c>
      <c r="AU310" s="273" t="s">
        <v>78</v>
      </c>
      <c r="BG310" s="273">
        <v>320708</v>
      </c>
      <c r="BH310" s="273" t="s">
        <v>83</v>
      </c>
      <c r="BI310" s="273" t="s">
        <v>63</v>
      </c>
      <c r="BJ310" s="273" t="s">
        <v>157</v>
      </c>
      <c r="BK310" s="273" t="s">
        <v>157</v>
      </c>
      <c r="BL310" s="274">
        <v>44986</v>
      </c>
      <c r="BM310" s="273">
        <v>11864</v>
      </c>
      <c r="BN310" s="273">
        <v>10</v>
      </c>
      <c r="BO310" s="273">
        <v>1188</v>
      </c>
      <c r="BP310" s="273" t="s">
        <v>80</v>
      </c>
      <c r="BQ310" s="273">
        <v>516.79232000000002</v>
      </c>
      <c r="BR310" s="273" t="s">
        <v>81</v>
      </c>
      <c r="BS310" s="273" t="s">
        <v>692</v>
      </c>
      <c r="BT310" s="273">
        <v>0</v>
      </c>
      <c r="BU310" s="273">
        <v>157846</v>
      </c>
      <c r="BV310" s="336" t="s">
        <v>83</v>
      </c>
      <c r="BW310" s="337" t="s">
        <v>63</v>
      </c>
      <c r="BX310" s="337" t="s">
        <v>84</v>
      </c>
      <c r="BY310" s="337" t="s">
        <v>106</v>
      </c>
      <c r="BZ310" s="337" t="s">
        <v>138</v>
      </c>
      <c r="CA310" s="337" t="s">
        <v>139</v>
      </c>
      <c r="CB310" s="337" t="s">
        <v>140</v>
      </c>
      <c r="CC310" s="337" t="s">
        <v>141</v>
      </c>
      <c r="CD310" s="338">
        <v>9</v>
      </c>
      <c r="CE310" s="335">
        <v>45231</v>
      </c>
      <c r="CF310" s="337">
        <v>0</v>
      </c>
      <c r="CG310" s="337" t="s">
        <v>90</v>
      </c>
      <c r="CH310" s="337">
        <v>0</v>
      </c>
      <c r="CI310" s="337" t="s">
        <v>80</v>
      </c>
      <c r="CJ310" s="337"/>
      <c r="CK310" s="337"/>
      <c r="CL310" s="337"/>
      <c r="CM310" s="337" t="s">
        <v>73</v>
      </c>
      <c r="CN310" s="337">
        <v>3</v>
      </c>
    </row>
    <row r="311" spans="4:92">
      <c r="D311" s="273" t="s">
        <v>83</v>
      </c>
      <c r="E311" s="273" t="s">
        <v>194</v>
      </c>
      <c r="F311" s="273" t="s">
        <v>804</v>
      </c>
      <c r="G311" s="273" t="s">
        <v>1009</v>
      </c>
      <c r="H311" s="274">
        <v>44986</v>
      </c>
      <c r="I311" s="273">
        <v>11585</v>
      </c>
      <c r="J311" s="273">
        <v>844</v>
      </c>
      <c r="K311" s="273">
        <v>0</v>
      </c>
      <c r="L311" s="273" t="s">
        <v>66</v>
      </c>
      <c r="N311" s="273" t="s">
        <v>107</v>
      </c>
      <c r="W311" s="273">
        <v>149877</v>
      </c>
      <c r="X311" s="273" t="s">
        <v>64</v>
      </c>
      <c r="Y311" s="273" t="s">
        <v>63</v>
      </c>
      <c r="Z311" s="273" t="s">
        <v>165</v>
      </c>
      <c r="AA311" s="273" t="s">
        <v>165</v>
      </c>
      <c r="AB311" s="274">
        <v>45108</v>
      </c>
      <c r="AC311" s="273">
        <v>12690</v>
      </c>
      <c r="AD311" s="273">
        <v>11</v>
      </c>
      <c r="AE311" s="273">
        <v>2.8523999999999998</v>
      </c>
      <c r="AF311" s="273" t="s">
        <v>90</v>
      </c>
      <c r="AG311" s="273" t="s">
        <v>837</v>
      </c>
      <c r="AH311" s="273" t="s">
        <v>1226</v>
      </c>
      <c r="AI311" s="273" t="s">
        <v>123</v>
      </c>
      <c r="AJ311" s="273" t="s">
        <v>200</v>
      </c>
      <c r="AK311" s="273">
        <v>343010</v>
      </c>
      <c r="AL311" s="273" t="s">
        <v>64</v>
      </c>
      <c r="AM311" s="273" t="s">
        <v>287</v>
      </c>
      <c r="AN311" s="273" t="s">
        <v>325</v>
      </c>
      <c r="AO311" s="273" t="s">
        <v>463</v>
      </c>
      <c r="AP311" s="274">
        <v>45108</v>
      </c>
      <c r="AQ311" s="273">
        <v>15010</v>
      </c>
      <c r="AR311" s="273">
        <v>67</v>
      </c>
      <c r="AS311" s="273">
        <v>77</v>
      </c>
      <c r="AT311" s="273" t="s">
        <v>66</v>
      </c>
      <c r="AU311" s="273" t="s">
        <v>185</v>
      </c>
      <c r="AV311" s="273" t="s">
        <v>186</v>
      </c>
      <c r="AW311" s="273">
        <v>0.65</v>
      </c>
      <c r="AX311" s="273" t="s">
        <v>176</v>
      </c>
      <c r="AY311" s="273" t="s">
        <v>327</v>
      </c>
      <c r="AZ311" s="273" t="s">
        <v>328</v>
      </c>
      <c r="BG311" s="273">
        <v>320795</v>
      </c>
      <c r="BH311" s="273" t="s">
        <v>64</v>
      </c>
      <c r="BI311" s="273" t="s">
        <v>287</v>
      </c>
      <c r="BJ311" s="273" t="s">
        <v>325</v>
      </c>
      <c r="BK311" s="273" t="s">
        <v>463</v>
      </c>
      <c r="BL311" s="274">
        <v>45170</v>
      </c>
      <c r="BM311" s="273">
        <v>13767</v>
      </c>
      <c r="BN311" s="273">
        <v>67</v>
      </c>
      <c r="BO311" s="273">
        <v>694</v>
      </c>
      <c r="BP311" s="273" t="s">
        <v>80</v>
      </c>
      <c r="BQ311" s="273">
        <v>800.72829300000001</v>
      </c>
      <c r="BR311" s="273" t="s">
        <v>81</v>
      </c>
      <c r="BS311" s="273" t="s">
        <v>1156</v>
      </c>
      <c r="BT311" s="273">
        <v>378</v>
      </c>
      <c r="BU311" s="273">
        <v>232674</v>
      </c>
      <c r="BV311" s="279" t="s">
        <v>83</v>
      </c>
      <c r="BW311" s="280" t="s">
        <v>63</v>
      </c>
      <c r="BX311" s="280" t="s">
        <v>84</v>
      </c>
      <c r="BY311" s="280" t="s">
        <v>106</v>
      </c>
      <c r="BZ311" s="280" t="s">
        <v>126</v>
      </c>
      <c r="CA311" s="280" t="s">
        <v>127</v>
      </c>
      <c r="CB311" s="280" t="s">
        <v>133</v>
      </c>
      <c r="CC311" s="280" t="s">
        <v>134</v>
      </c>
      <c r="CD311" s="281">
        <v>7</v>
      </c>
      <c r="CE311" s="277">
        <v>45231</v>
      </c>
      <c r="CF311" s="280"/>
      <c r="CG311" s="280"/>
      <c r="CH311" s="280"/>
      <c r="CI311" s="280" t="s">
        <v>104</v>
      </c>
      <c r="CJ311" s="280"/>
      <c r="CK311" s="280"/>
      <c r="CL311" s="280"/>
      <c r="CM311" s="280" t="s">
        <v>73</v>
      </c>
      <c r="CN311" s="280">
        <v>3</v>
      </c>
    </row>
    <row r="312" spans="4:92">
      <c r="D312" s="273" t="s">
        <v>83</v>
      </c>
      <c r="E312" s="273" t="s">
        <v>194</v>
      </c>
      <c r="F312" s="273" t="s">
        <v>804</v>
      </c>
      <c r="G312" s="273" t="s">
        <v>1009</v>
      </c>
      <c r="H312" s="274">
        <v>45017</v>
      </c>
      <c r="I312" s="273">
        <v>11747</v>
      </c>
      <c r="J312" s="273">
        <v>844</v>
      </c>
      <c r="W312" s="273">
        <v>154550</v>
      </c>
      <c r="X312" s="273" t="s">
        <v>64</v>
      </c>
      <c r="Y312" s="273" t="s">
        <v>63</v>
      </c>
      <c r="Z312" s="273" t="s">
        <v>165</v>
      </c>
      <c r="AA312" s="273" t="s">
        <v>165</v>
      </c>
      <c r="AB312" s="274">
        <v>45108</v>
      </c>
      <c r="AC312" s="273">
        <v>12690</v>
      </c>
      <c r="AD312" s="273">
        <v>11</v>
      </c>
      <c r="AE312" s="273">
        <v>0</v>
      </c>
      <c r="AF312" s="273" t="s">
        <v>90</v>
      </c>
      <c r="AG312" s="273" t="s">
        <v>1227</v>
      </c>
      <c r="AH312" s="273" t="s">
        <v>1228</v>
      </c>
      <c r="AI312" s="273" t="s">
        <v>123</v>
      </c>
      <c r="AJ312" s="273" t="s">
        <v>200</v>
      </c>
      <c r="AK312" s="273">
        <v>343016</v>
      </c>
      <c r="AL312" s="273" t="s">
        <v>64</v>
      </c>
      <c r="AM312" s="273" t="s">
        <v>287</v>
      </c>
      <c r="AN312" s="273" t="s">
        <v>325</v>
      </c>
      <c r="AO312" s="273" t="s">
        <v>463</v>
      </c>
      <c r="AP312" s="274">
        <v>45108</v>
      </c>
      <c r="AQ312" s="273">
        <v>15010</v>
      </c>
      <c r="AR312" s="273">
        <v>67</v>
      </c>
      <c r="AS312" s="273">
        <v>3969</v>
      </c>
      <c r="AT312" s="273" t="s">
        <v>174</v>
      </c>
      <c r="AU312" s="273" t="s">
        <v>145</v>
      </c>
      <c r="AV312" s="273" t="s">
        <v>146</v>
      </c>
      <c r="AW312" s="273">
        <v>830</v>
      </c>
      <c r="AX312" s="273" t="s">
        <v>176</v>
      </c>
      <c r="AY312" s="273" t="s">
        <v>334</v>
      </c>
      <c r="AZ312" s="273" t="s">
        <v>149</v>
      </c>
      <c r="BG312" s="273">
        <v>320806</v>
      </c>
      <c r="BH312" s="273" t="s">
        <v>64</v>
      </c>
      <c r="BI312" s="273" t="s">
        <v>287</v>
      </c>
      <c r="BJ312" s="273" t="s">
        <v>325</v>
      </c>
      <c r="BK312" s="273" t="s">
        <v>463</v>
      </c>
      <c r="BL312" s="274">
        <v>45200</v>
      </c>
      <c r="BM312" s="273">
        <v>14102</v>
      </c>
      <c r="BN312" s="273">
        <v>67</v>
      </c>
      <c r="BO312" s="273">
        <v>895</v>
      </c>
      <c r="BP312" s="273" t="s">
        <v>80</v>
      </c>
      <c r="BQ312" s="273">
        <v>1032.6234855</v>
      </c>
      <c r="BR312" s="273" t="s">
        <v>81</v>
      </c>
      <c r="BS312" s="273" t="s">
        <v>1229</v>
      </c>
      <c r="BT312" s="273">
        <v>528</v>
      </c>
      <c r="BU312" s="273">
        <v>250691</v>
      </c>
      <c r="BV312" s="336" t="s">
        <v>83</v>
      </c>
      <c r="BW312" s="337" t="s">
        <v>63</v>
      </c>
      <c r="BX312" s="337" t="s">
        <v>84</v>
      </c>
      <c r="BY312" s="337" t="s">
        <v>106</v>
      </c>
      <c r="BZ312" s="337" t="s">
        <v>151</v>
      </c>
      <c r="CA312" s="337" t="s">
        <v>152</v>
      </c>
      <c r="CB312" s="337" t="s">
        <v>153</v>
      </c>
      <c r="CC312" s="337" t="s">
        <v>154</v>
      </c>
      <c r="CD312" s="338">
        <v>10</v>
      </c>
      <c r="CE312" s="335">
        <v>45231</v>
      </c>
      <c r="CF312" s="337">
        <v>0</v>
      </c>
      <c r="CG312" s="337" t="s">
        <v>90</v>
      </c>
      <c r="CH312" s="337">
        <v>0</v>
      </c>
      <c r="CI312" s="337" t="s">
        <v>80</v>
      </c>
      <c r="CJ312" s="337"/>
      <c r="CK312" s="337"/>
      <c r="CL312" s="337" t="s">
        <v>417</v>
      </c>
      <c r="CM312" s="337" t="s">
        <v>73</v>
      </c>
      <c r="CN312" s="337">
        <v>3</v>
      </c>
    </row>
    <row r="313" spans="4:92">
      <c r="D313" s="273" t="s">
        <v>83</v>
      </c>
      <c r="E313" s="273" t="s">
        <v>194</v>
      </c>
      <c r="F313" s="273" t="s">
        <v>385</v>
      </c>
      <c r="G313" s="273" t="s">
        <v>766</v>
      </c>
      <c r="H313" s="274">
        <v>45170</v>
      </c>
      <c r="I313" s="273">
        <v>13858</v>
      </c>
      <c r="J313" s="273">
        <v>769</v>
      </c>
      <c r="W313" s="273">
        <v>235046</v>
      </c>
      <c r="X313" s="273" t="s">
        <v>64</v>
      </c>
      <c r="Y313" s="273" t="s">
        <v>63</v>
      </c>
      <c r="Z313" s="273" t="s">
        <v>165</v>
      </c>
      <c r="AA313" s="273" t="s">
        <v>165</v>
      </c>
      <c r="AB313" s="274">
        <v>45108</v>
      </c>
      <c r="AC313" s="273">
        <v>12690</v>
      </c>
      <c r="AD313" s="273">
        <v>11</v>
      </c>
      <c r="AE313" s="273">
        <v>0</v>
      </c>
      <c r="AF313" s="273" t="s">
        <v>90</v>
      </c>
      <c r="AG313" s="273" t="s">
        <v>1230</v>
      </c>
      <c r="AH313" s="273" t="s">
        <v>1231</v>
      </c>
      <c r="AI313" s="273" t="s">
        <v>123</v>
      </c>
      <c r="AJ313" s="273" t="s">
        <v>214</v>
      </c>
      <c r="AK313" s="273">
        <v>343022</v>
      </c>
      <c r="AL313" s="273" t="s">
        <v>64</v>
      </c>
      <c r="AM313" s="273" t="s">
        <v>287</v>
      </c>
      <c r="AN313" s="273" t="s">
        <v>325</v>
      </c>
      <c r="AO313" s="273" t="s">
        <v>463</v>
      </c>
      <c r="AP313" s="274">
        <v>45108</v>
      </c>
      <c r="AQ313" s="273">
        <v>15010</v>
      </c>
      <c r="AR313" s="273">
        <v>67</v>
      </c>
      <c r="AS313" s="273">
        <v>333</v>
      </c>
      <c r="AT313" s="273" t="s">
        <v>174</v>
      </c>
      <c r="AU313" s="273" t="s">
        <v>145</v>
      </c>
      <c r="AV313" s="273" t="s">
        <v>158</v>
      </c>
      <c r="AW313" s="273">
        <v>743</v>
      </c>
      <c r="AX313" s="273" t="s">
        <v>176</v>
      </c>
      <c r="AY313" s="273" t="s">
        <v>341</v>
      </c>
      <c r="AZ313" s="273" t="s">
        <v>149</v>
      </c>
      <c r="BG313" s="273">
        <v>320811</v>
      </c>
      <c r="BH313" s="273" t="s">
        <v>64</v>
      </c>
      <c r="BI313" s="273" t="s">
        <v>287</v>
      </c>
      <c r="BJ313" s="273" t="s">
        <v>325</v>
      </c>
      <c r="BK313" s="273" t="s">
        <v>463</v>
      </c>
      <c r="BL313" s="274">
        <v>45231</v>
      </c>
      <c r="BM313" s="273">
        <v>14470</v>
      </c>
      <c r="BN313" s="273">
        <v>67</v>
      </c>
      <c r="BO313" s="273">
        <v>1120</v>
      </c>
      <c r="BP313" s="273" t="s">
        <v>80</v>
      </c>
      <c r="BQ313" s="273">
        <v>1292.2310325000001</v>
      </c>
      <c r="BR313" s="273" t="s">
        <v>81</v>
      </c>
      <c r="BS313" s="273" t="s">
        <v>1156</v>
      </c>
      <c r="BT313" s="273">
        <v>812</v>
      </c>
      <c r="BU313" s="273">
        <v>269575</v>
      </c>
      <c r="BV313" s="279" t="s">
        <v>83</v>
      </c>
      <c r="BW313" s="280" t="s">
        <v>63</v>
      </c>
      <c r="BX313" s="280" t="s">
        <v>84</v>
      </c>
      <c r="BY313" s="280" t="s">
        <v>106</v>
      </c>
      <c r="BZ313" s="280" t="s">
        <v>151</v>
      </c>
      <c r="CA313" s="280" t="s">
        <v>152</v>
      </c>
      <c r="CB313" s="280" t="s">
        <v>161</v>
      </c>
      <c r="CC313" s="280" t="s">
        <v>162</v>
      </c>
      <c r="CD313" s="281">
        <v>11</v>
      </c>
      <c r="CE313" s="277">
        <v>45231</v>
      </c>
      <c r="CF313" s="280">
        <v>0</v>
      </c>
      <c r="CG313" s="280" t="s">
        <v>90</v>
      </c>
      <c r="CH313" s="280">
        <v>0</v>
      </c>
      <c r="CI313" s="280" t="s">
        <v>80</v>
      </c>
      <c r="CJ313" s="280"/>
      <c r="CK313" s="280"/>
      <c r="CL313" s="280" t="s">
        <v>411</v>
      </c>
      <c r="CM313" s="280" t="s">
        <v>73</v>
      </c>
      <c r="CN313" s="280">
        <v>3</v>
      </c>
    </row>
    <row r="314" spans="4:92">
      <c r="D314" s="273" t="s">
        <v>83</v>
      </c>
      <c r="E314" s="273" t="s">
        <v>194</v>
      </c>
      <c r="F314" s="273" t="s">
        <v>385</v>
      </c>
      <c r="G314" s="273" t="s">
        <v>766</v>
      </c>
      <c r="H314" s="274">
        <v>45170</v>
      </c>
      <c r="I314" s="273">
        <v>13858</v>
      </c>
      <c r="J314" s="273">
        <v>769</v>
      </c>
      <c r="K314" s="273">
        <v>0</v>
      </c>
      <c r="L314" s="273" t="s">
        <v>66</v>
      </c>
      <c r="N314" s="273" t="s">
        <v>107</v>
      </c>
      <c r="W314" s="273">
        <v>235071</v>
      </c>
      <c r="X314" s="273" t="s">
        <v>64</v>
      </c>
      <c r="Y314" s="273" t="s">
        <v>63</v>
      </c>
      <c r="Z314" s="273" t="s">
        <v>165</v>
      </c>
      <c r="AA314" s="273" t="s">
        <v>165</v>
      </c>
      <c r="AB314" s="274">
        <v>45108</v>
      </c>
      <c r="AC314" s="273">
        <v>12690</v>
      </c>
      <c r="AD314" s="273">
        <v>11</v>
      </c>
      <c r="AE314" s="273">
        <v>0</v>
      </c>
      <c r="AF314" s="273" t="s">
        <v>90</v>
      </c>
      <c r="AG314" s="273" t="s">
        <v>1105</v>
      </c>
      <c r="AH314" s="273" t="s">
        <v>1106</v>
      </c>
      <c r="AI314" s="273" t="s">
        <v>123</v>
      </c>
      <c r="AJ314" s="273" t="s">
        <v>214</v>
      </c>
      <c r="AK314" s="273">
        <v>343028</v>
      </c>
      <c r="AL314" s="273" t="s">
        <v>64</v>
      </c>
      <c r="AM314" s="273" t="s">
        <v>287</v>
      </c>
      <c r="AN314" s="273" t="s">
        <v>325</v>
      </c>
      <c r="AO314" s="273" t="s">
        <v>463</v>
      </c>
      <c r="AP314" s="274">
        <v>45108</v>
      </c>
      <c r="AQ314" s="273">
        <v>15010</v>
      </c>
      <c r="AR314" s="273">
        <v>67</v>
      </c>
      <c r="AS314" s="273">
        <v>0</v>
      </c>
      <c r="AT314" s="273" t="s">
        <v>174</v>
      </c>
      <c r="AU314" s="273" t="s">
        <v>970</v>
      </c>
      <c r="AV314" s="273" t="s">
        <v>146</v>
      </c>
      <c r="AW314" s="273">
        <v>830</v>
      </c>
      <c r="AX314" s="273" t="s">
        <v>176</v>
      </c>
      <c r="AY314" s="273" t="s">
        <v>334</v>
      </c>
      <c r="AZ314" s="273" t="s">
        <v>149</v>
      </c>
      <c r="BG314" s="273">
        <v>320816</v>
      </c>
      <c r="BH314" s="273" t="s">
        <v>64</v>
      </c>
      <c r="BI314" s="273" t="s">
        <v>287</v>
      </c>
      <c r="BJ314" s="273" t="s">
        <v>325</v>
      </c>
      <c r="BK314" s="273" t="s">
        <v>463</v>
      </c>
      <c r="BL314" s="274">
        <v>45261</v>
      </c>
      <c r="BM314" s="273">
        <v>16938</v>
      </c>
      <c r="BN314" s="273">
        <v>67</v>
      </c>
      <c r="BO314" s="273">
        <v>560</v>
      </c>
      <c r="BP314" s="273" t="s">
        <v>80</v>
      </c>
      <c r="BQ314" s="273">
        <v>646.11018899999999</v>
      </c>
      <c r="BR314" s="273" t="s">
        <v>81</v>
      </c>
      <c r="BS314" s="273" t="s">
        <v>1156</v>
      </c>
      <c r="BT314" s="273">
        <v>353</v>
      </c>
      <c r="BU314" s="273">
        <v>311747</v>
      </c>
      <c r="BV314" s="336" t="s">
        <v>83</v>
      </c>
      <c r="BW314" s="337" t="s">
        <v>63</v>
      </c>
      <c r="BX314" s="337" t="s">
        <v>84</v>
      </c>
      <c r="BY314" s="337" t="s">
        <v>106</v>
      </c>
      <c r="BZ314" s="337" t="s">
        <v>167</v>
      </c>
      <c r="CA314" s="337" t="s">
        <v>168</v>
      </c>
      <c r="CB314" s="337" t="s">
        <v>169</v>
      </c>
      <c r="CC314" s="337" t="s">
        <v>170</v>
      </c>
      <c r="CD314" s="338">
        <v>12</v>
      </c>
      <c r="CE314" s="335">
        <v>45231</v>
      </c>
      <c r="CF314" s="337">
        <v>0</v>
      </c>
      <c r="CG314" s="337" t="s">
        <v>90</v>
      </c>
      <c r="CH314" s="337">
        <v>0</v>
      </c>
      <c r="CI314" s="337" t="s">
        <v>80</v>
      </c>
      <c r="CJ314" s="337"/>
      <c r="CK314" s="337"/>
      <c r="CL314" s="337"/>
      <c r="CM314" s="337" t="s">
        <v>73</v>
      </c>
      <c r="CN314" s="337">
        <v>3</v>
      </c>
    </row>
    <row r="315" spans="4:92">
      <c r="D315" s="273" t="s">
        <v>83</v>
      </c>
      <c r="E315" s="273" t="s">
        <v>194</v>
      </c>
      <c r="F315" s="273" t="s">
        <v>385</v>
      </c>
      <c r="G315" s="273" t="s">
        <v>766</v>
      </c>
      <c r="H315" s="274">
        <v>45170</v>
      </c>
      <c r="I315" s="273">
        <v>13858</v>
      </c>
      <c r="J315" s="273">
        <v>769</v>
      </c>
      <c r="K315" s="273">
        <v>4782</v>
      </c>
      <c r="L315" s="273" t="s">
        <v>66</v>
      </c>
      <c r="M315" s="273">
        <v>741.73</v>
      </c>
      <c r="N315" s="273" t="s">
        <v>115</v>
      </c>
      <c r="W315" s="273">
        <v>235070</v>
      </c>
      <c r="X315" s="273" t="s">
        <v>64</v>
      </c>
      <c r="Y315" s="273" t="s">
        <v>63</v>
      </c>
      <c r="Z315" s="273" t="s">
        <v>165</v>
      </c>
      <c r="AA315" s="273" t="s">
        <v>165</v>
      </c>
      <c r="AB315" s="274">
        <v>45108</v>
      </c>
      <c r="AC315" s="273">
        <v>12690</v>
      </c>
      <c r="AD315" s="273">
        <v>11</v>
      </c>
      <c r="AE315" s="273">
        <v>0</v>
      </c>
      <c r="AF315" s="273" t="s">
        <v>90</v>
      </c>
      <c r="AG315" s="273" t="s">
        <v>1105</v>
      </c>
      <c r="AH315" s="273" t="s">
        <v>1106</v>
      </c>
      <c r="AI315" s="273" t="s">
        <v>123</v>
      </c>
      <c r="AJ315" s="273" t="s">
        <v>200</v>
      </c>
      <c r="AK315" s="273">
        <v>343034</v>
      </c>
      <c r="AL315" s="273" t="s">
        <v>64</v>
      </c>
      <c r="AM315" s="273" t="s">
        <v>287</v>
      </c>
      <c r="AN315" s="273" t="s">
        <v>325</v>
      </c>
      <c r="AO315" s="273" t="s">
        <v>463</v>
      </c>
      <c r="AP315" s="274">
        <v>45108</v>
      </c>
      <c r="AQ315" s="273">
        <v>15010</v>
      </c>
      <c r="AR315" s="273">
        <v>67</v>
      </c>
      <c r="AS315" s="273">
        <v>0</v>
      </c>
      <c r="AT315" s="273" t="s">
        <v>77</v>
      </c>
      <c r="AU315" s="273" t="s">
        <v>344</v>
      </c>
      <c r="BG315" s="273">
        <v>320819</v>
      </c>
      <c r="BH315" s="273" t="s">
        <v>64</v>
      </c>
      <c r="BI315" s="273" t="s">
        <v>287</v>
      </c>
      <c r="BJ315" s="273" t="s">
        <v>325</v>
      </c>
      <c r="BK315" s="273" t="s">
        <v>469</v>
      </c>
      <c r="BL315" s="274">
        <v>44927</v>
      </c>
      <c r="BM315" s="273">
        <v>11814</v>
      </c>
      <c r="BN315" s="273">
        <v>68</v>
      </c>
      <c r="BO315" s="273">
        <v>327.83</v>
      </c>
      <c r="BP315" s="273" t="s">
        <v>80</v>
      </c>
      <c r="BQ315" s="273">
        <v>1035.1255172000001</v>
      </c>
      <c r="BR315" s="273" t="s">
        <v>81</v>
      </c>
      <c r="BS315" s="273" t="s">
        <v>1232</v>
      </c>
      <c r="BT315" s="273">
        <v>0</v>
      </c>
      <c r="BU315" s="273">
        <v>156896</v>
      </c>
      <c r="BV315" s="279" t="s">
        <v>83</v>
      </c>
      <c r="BW315" s="280" t="s">
        <v>63</v>
      </c>
      <c r="BX315" s="280" t="s">
        <v>84</v>
      </c>
      <c r="BY315" s="280" t="s">
        <v>106</v>
      </c>
      <c r="BZ315" s="280" t="s">
        <v>167</v>
      </c>
      <c r="CA315" s="280" t="s">
        <v>168</v>
      </c>
      <c r="CB315" s="280" t="s">
        <v>353</v>
      </c>
      <c r="CC315" s="280" t="s">
        <v>354</v>
      </c>
      <c r="CD315" s="281">
        <v>13</v>
      </c>
      <c r="CE315" s="277">
        <v>45231</v>
      </c>
      <c r="CF315" s="280">
        <v>0</v>
      </c>
      <c r="CG315" s="280" t="s">
        <v>90</v>
      </c>
      <c r="CH315" s="280">
        <v>0</v>
      </c>
      <c r="CI315" s="280" t="s">
        <v>80</v>
      </c>
      <c r="CJ315" s="280"/>
      <c r="CK315" s="280"/>
      <c r="CL315" s="280"/>
      <c r="CM315" s="280" t="s">
        <v>73</v>
      </c>
      <c r="CN315" s="280">
        <v>3</v>
      </c>
    </row>
    <row r="316" spans="4:92">
      <c r="D316" s="273" t="s">
        <v>83</v>
      </c>
      <c r="E316" s="273" t="s">
        <v>194</v>
      </c>
      <c r="F316" s="273" t="s">
        <v>385</v>
      </c>
      <c r="G316" s="273" t="s">
        <v>766</v>
      </c>
      <c r="H316" s="274">
        <v>45200</v>
      </c>
      <c r="I316" s="273">
        <v>14193</v>
      </c>
      <c r="J316" s="273">
        <v>769</v>
      </c>
      <c r="W316" s="273">
        <v>253063</v>
      </c>
      <c r="X316" s="273" t="s">
        <v>64</v>
      </c>
      <c r="Y316" s="273" t="s">
        <v>63</v>
      </c>
      <c r="Z316" s="273" t="s">
        <v>165</v>
      </c>
      <c r="AA316" s="273" t="s">
        <v>165</v>
      </c>
      <c r="AB316" s="274">
        <v>45108</v>
      </c>
      <c r="AC316" s="273">
        <v>12690</v>
      </c>
      <c r="AD316" s="273">
        <v>11</v>
      </c>
      <c r="AE316" s="273">
        <v>0</v>
      </c>
      <c r="AF316" s="273" t="s">
        <v>90</v>
      </c>
      <c r="AG316" s="273" t="s">
        <v>1233</v>
      </c>
      <c r="AH316" s="273" t="s">
        <v>1234</v>
      </c>
      <c r="AI316" s="273" t="s">
        <v>123</v>
      </c>
      <c r="AJ316" s="273" t="s">
        <v>214</v>
      </c>
      <c r="AK316" s="273">
        <v>343040</v>
      </c>
      <c r="AL316" s="273" t="s">
        <v>64</v>
      </c>
      <c r="AM316" s="273" t="s">
        <v>287</v>
      </c>
      <c r="AN316" s="273" t="s">
        <v>325</v>
      </c>
      <c r="AO316" s="273" t="s">
        <v>463</v>
      </c>
      <c r="AP316" s="274">
        <v>45108</v>
      </c>
      <c r="AQ316" s="273">
        <v>15010</v>
      </c>
      <c r="AR316" s="273">
        <v>67</v>
      </c>
      <c r="AS316" s="273">
        <v>0</v>
      </c>
      <c r="AT316" s="273" t="s">
        <v>77</v>
      </c>
      <c r="AU316" s="273" t="s">
        <v>78</v>
      </c>
      <c r="BG316" s="273">
        <v>320822</v>
      </c>
      <c r="BH316" s="273" t="s">
        <v>64</v>
      </c>
      <c r="BI316" s="273" t="s">
        <v>287</v>
      </c>
      <c r="BJ316" s="273" t="s">
        <v>325</v>
      </c>
      <c r="BK316" s="273" t="s">
        <v>469</v>
      </c>
      <c r="BL316" s="274">
        <v>44958</v>
      </c>
      <c r="BM316" s="273">
        <v>11852</v>
      </c>
      <c r="BN316" s="273">
        <v>68</v>
      </c>
      <c r="BO316" s="273">
        <v>327.83</v>
      </c>
      <c r="BP316" s="273" t="s">
        <v>80</v>
      </c>
      <c r="BQ316" s="273">
        <v>1035.1255172000001</v>
      </c>
      <c r="BR316" s="273" t="s">
        <v>81</v>
      </c>
      <c r="BS316" s="273" t="s">
        <v>1232</v>
      </c>
      <c r="BT316" s="273">
        <v>0</v>
      </c>
      <c r="BU316" s="273">
        <v>157618</v>
      </c>
      <c r="BV316" s="336" t="s">
        <v>64</v>
      </c>
      <c r="BW316" s="337" t="s">
        <v>63</v>
      </c>
      <c r="BX316" s="337" t="s">
        <v>65</v>
      </c>
      <c r="BY316" s="337" t="s">
        <v>65</v>
      </c>
      <c r="BZ316" s="337" t="s">
        <v>86</v>
      </c>
      <c r="CA316" s="337" t="s">
        <v>87</v>
      </c>
      <c r="CB316" s="337" t="s">
        <v>101</v>
      </c>
      <c r="CC316" s="337" t="s">
        <v>102</v>
      </c>
      <c r="CD316" s="338">
        <v>4</v>
      </c>
      <c r="CE316" s="335">
        <v>44986</v>
      </c>
      <c r="CF316" s="337">
        <v>20486</v>
      </c>
      <c r="CG316" s="337" t="s">
        <v>103</v>
      </c>
      <c r="CH316" s="337">
        <v>667.02416000000005</v>
      </c>
      <c r="CI316" s="337" t="s">
        <v>104</v>
      </c>
      <c r="CJ316" s="337"/>
      <c r="CK316" s="337"/>
      <c r="CL316" s="337"/>
      <c r="CM316" s="337" t="s">
        <v>73</v>
      </c>
      <c r="CN316" s="337">
        <v>3</v>
      </c>
    </row>
    <row r="317" spans="4:92">
      <c r="D317" s="273" t="s">
        <v>83</v>
      </c>
      <c r="E317" s="273" t="s">
        <v>194</v>
      </c>
      <c r="F317" s="273" t="s">
        <v>385</v>
      </c>
      <c r="G317" s="273" t="s">
        <v>766</v>
      </c>
      <c r="H317" s="274">
        <v>45200</v>
      </c>
      <c r="I317" s="273">
        <v>14193</v>
      </c>
      <c r="J317" s="273">
        <v>769</v>
      </c>
      <c r="K317" s="273">
        <v>0</v>
      </c>
      <c r="L317" s="273" t="s">
        <v>66</v>
      </c>
      <c r="N317" s="273" t="s">
        <v>107</v>
      </c>
      <c r="W317" s="273">
        <v>253088</v>
      </c>
      <c r="X317" s="273" t="s">
        <v>64</v>
      </c>
      <c r="Y317" s="273" t="s">
        <v>63</v>
      </c>
      <c r="Z317" s="273" t="s">
        <v>165</v>
      </c>
      <c r="AA317" s="273" t="s">
        <v>165</v>
      </c>
      <c r="AB317" s="274">
        <v>45108</v>
      </c>
      <c r="AC317" s="273">
        <v>12690</v>
      </c>
      <c r="AD317" s="273">
        <v>11</v>
      </c>
      <c r="AE317" s="273">
        <v>0</v>
      </c>
      <c r="AF317" s="273" t="s">
        <v>90</v>
      </c>
      <c r="AG317" s="273" t="s">
        <v>815</v>
      </c>
      <c r="AH317" s="273" t="s">
        <v>230</v>
      </c>
      <c r="AI317" s="273" t="s">
        <v>123</v>
      </c>
      <c r="AJ317" s="273" t="s">
        <v>200</v>
      </c>
      <c r="AK317" s="273">
        <v>343046</v>
      </c>
      <c r="AL317" s="273" t="s">
        <v>64</v>
      </c>
      <c r="AM317" s="273" t="s">
        <v>287</v>
      </c>
      <c r="AN317" s="273" t="s">
        <v>325</v>
      </c>
      <c r="AO317" s="273" t="s">
        <v>463</v>
      </c>
      <c r="AP317" s="274">
        <v>45108</v>
      </c>
      <c r="AQ317" s="273">
        <v>15601</v>
      </c>
      <c r="AR317" s="273">
        <v>67</v>
      </c>
      <c r="AU317" s="273" t="s">
        <v>108</v>
      </c>
      <c r="BG317" s="273">
        <v>285056</v>
      </c>
      <c r="BH317" s="273" t="s">
        <v>64</v>
      </c>
      <c r="BI317" s="273" t="s">
        <v>287</v>
      </c>
      <c r="BJ317" s="273" t="s">
        <v>325</v>
      </c>
      <c r="BK317" s="273" t="s">
        <v>469</v>
      </c>
      <c r="BL317" s="274">
        <v>44986</v>
      </c>
      <c r="BM317" s="273">
        <v>11890</v>
      </c>
      <c r="BN317" s="273">
        <v>68</v>
      </c>
      <c r="BO317" s="273">
        <v>327.83</v>
      </c>
      <c r="BP317" s="273" t="s">
        <v>80</v>
      </c>
      <c r="BQ317" s="273">
        <v>1035.1255172000001</v>
      </c>
      <c r="BR317" s="273" t="s">
        <v>81</v>
      </c>
      <c r="BS317" s="273" t="s">
        <v>1232</v>
      </c>
      <c r="BT317" s="273">
        <v>0</v>
      </c>
      <c r="BU317" s="273">
        <v>336419</v>
      </c>
      <c r="BV317" s="279" t="s">
        <v>64</v>
      </c>
      <c r="BW317" s="280" t="s">
        <v>63</v>
      </c>
      <c r="BX317" s="280" t="s">
        <v>65</v>
      </c>
      <c r="BY317" s="280" t="s">
        <v>65</v>
      </c>
      <c r="BZ317" s="280" t="s">
        <v>86</v>
      </c>
      <c r="CA317" s="280" t="s">
        <v>87</v>
      </c>
      <c r="CB317" s="280" t="s">
        <v>88</v>
      </c>
      <c r="CC317" s="280" t="s">
        <v>89</v>
      </c>
      <c r="CD317" s="281">
        <v>3</v>
      </c>
      <c r="CE317" s="277">
        <v>44986</v>
      </c>
      <c r="CF317" s="280">
        <v>1478</v>
      </c>
      <c r="CG317" s="280" t="s">
        <v>90</v>
      </c>
      <c r="CH317" s="280">
        <v>1478</v>
      </c>
      <c r="CI317" s="280" t="s">
        <v>80</v>
      </c>
      <c r="CJ317" s="280"/>
      <c r="CK317" s="280"/>
      <c r="CL317" s="280"/>
      <c r="CM317" s="280" t="s">
        <v>73</v>
      </c>
      <c r="CN317" s="280">
        <v>3</v>
      </c>
    </row>
    <row r="318" spans="4:92">
      <c r="D318" s="273" t="s">
        <v>83</v>
      </c>
      <c r="E318" s="273" t="s">
        <v>194</v>
      </c>
      <c r="F318" s="273" t="s">
        <v>385</v>
      </c>
      <c r="G318" s="273" t="s">
        <v>766</v>
      </c>
      <c r="H318" s="274">
        <v>45200</v>
      </c>
      <c r="I318" s="273">
        <v>14193</v>
      </c>
      <c r="J318" s="273">
        <v>769</v>
      </c>
      <c r="K318" s="273">
        <v>3672</v>
      </c>
      <c r="L318" s="273" t="s">
        <v>66</v>
      </c>
      <c r="M318" s="273">
        <v>569.44000000000005</v>
      </c>
      <c r="N318" s="273" t="s">
        <v>115</v>
      </c>
      <c r="W318" s="273">
        <v>253087</v>
      </c>
      <c r="X318" s="273" t="s">
        <v>64</v>
      </c>
      <c r="Y318" s="273" t="s">
        <v>63</v>
      </c>
      <c r="Z318" s="273" t="s">
        <v>165</v>
      </c>
      <c r="AA318" s="273" t="s">
        <v>165</v>
      </c>
      <c r="AB318" s="274">
        <v>45108</v>
      </c>
      <c r="AC318" s="273">
        <v>12690</v>
      </c>
      <c r="AD318" s="273">
        <v>11</v>
      </c>
      <c r="AE318" s="273">
        <v>0</v>
      </c>
      <c r="AF318" s="273" t="s">
        <v>90</v>
      </c>
      <c r="AG318" s="273" t="s">
        <v>819</v>
      </c>
      <c r="AH318" s="273" t="s">
        <v>1235</v>
      </c>
      <c r="AI318" s="273" t="s">
        <v>199</v>
      </c>
      <c r="AJ318" s="273" t="s">
        <v>200</v>
      </c>
      <c r="AK318" s="273">
        <v>343052</v>
      </c>
      <c r="AL318" s="273" t="s">
        <v>64</v>
      </c>
      <c r="AM318" s="273" t="s">
        <v>287</v>
      </c>
      <c r="AN318" s="273" t="s">
        <v>325</v>
      </c>
      <c r="AO318" s="273" t="s">
        <v>463</v>
      </c>
      <c r="AP318" s="274">
        <v>45200</v>
      </c>
      <c r="AQ318" s="273">
        <v>15156</v>
      </c>
      <c r="AR318" s="273">
        <v>67</v>
      </c>
      <c r="AS318" s="273">
        <v>783973</v>
      </c>
      <c r="AT318" s="273" t="s">
        <v>66</v>
      </c>
      <c r="AU318" s="273" t="s">
        <v>185</v>
      </c>
      <c r="AV318" s="273" t="s">
        <v>186</v>
      </c>
      <c r="AW318" s="273">
        <v>0.65</v>
      </c>
      <c r="AX318" s="273" t="s">
        <v>176</v>
      </c>
      <c r="AY318" s="273" t="s">
        <v>327</v>
      </c>
      <c r="AZ318" s="273" t="s">
        <v>328</v>
      </c>
      <c r="BG318" s="273">
        <v>320827</v>
      </c>
      <c r="BH318" s="273" t="s">
        <v>64</v>
      </c>
      <c r="BI318" s="273" t="s">
        <v>287</v>
      </c>
      <c r="BJ318" s="273" t="s">
        <v>325</v>
      </c>
      <c r="BK318" s="273" t="s">
        <v>469</v>
      </c>
      <c r="BL318" s="274">
        <v>45017</v>
      </c>
      <c r="BM318" s="273">
        <v>11928</v>
      </c>
      <c r="BN318" s="273">
        <v>68</v>
      </c>
      <c r="BO318" s="273">
        <v>327.83</v>
      </c>
      <c r="BP318" s="273" t="s">
        <v>80</v>
      </c>
      <c r="BQ318" s="273">
        <v>1035.1255172000001</v>
      </c>
      <c r="BR318" s="273" t="s">
        <v>81</v>
      </c>
      <c r="BS318" s="273" t="s">
        <v>1232</v>
      </c>
      <c r="BT318" s="273">
        <v>0</v>
      </c>
      <c r="BU318" s="273">
        <v>336438</v>
      </c>
      <c r="BV318" s="336" t="s">
        <v>64</v>
      </c>
      <c r="BW318" s="337" t="s">
        <v>63</v>
      </c>
      <c r="BX318" s="337" t="s">
        <v>65</v>
      </c>
      <c r="BY318" s="337" t="s">
        <v>65</v>
      </c>
      <c r="BZ318" s="337" t="s">
        <v>86</v>
      </c>
      <c r="CA318" s="337" t="s">
        <v>87</v>
      </c>
      <c r="CB318" s="337" t="s">
        <v>88</v>
      </c>
      <c r="CC318" s="337" t="s">
        <v>89</v>
      </c>
      <c r="CD318" s="338">
        <v>3</v>
      </c>
      <c r="CE318" s="335">
        <v>45017</v>
      </c>
      <c r="CF318" s="337">
        <v>1584</v>
      </c>
      <c r="CG318" s="337" t="s">
        <v>90</v>
      </c>
      <c r="CH318" s="337">
        <v>1584</v>
      </c>
      <c r="CI318" s="337" t="s">
        <v>80</v>
      </c>
      <c r="CJ318" s="337"/>
      <c r="CK318" s="337"/>
      <c r="CL318" s="337"/>
      <c r="CM318" s="337" t="s">
        <v>73</v>
      </c>
      <c r="CN318" s="337">
        <v>3</v>
      </c>
    </row>
    <row r="319" spans="4:92">
      <c r="D319" s="273" t="s">
        <v>83</v>
      </c>
      <c r="E319" s="273" t="s">
        <v>194</v>
      </c>
      <c r="F319" s="273" t="s">
        <v>385</v>
      </c>
      <c r="G319" s="273" t="s">
        <v>766</v>
      </c>
      <c r="H319" s="274">
        <v>45231</v>
      </c>
      <c r="I319" s="273">
        <v>14560</v>
      </c>
      <c r="J319" s="273">
        <v>769</v>
      </c>
      <c r="W319" s="273">
        <v>271921</v>
      </c>
      <c r="X319" s="273" t="s">
        <v>64</v>
      </c>
      <c r="Y319" s="273" t="s">
        <v>63</v>
      </c>
      <c r="Z319" s="273" t="s">
        <v>165</v>
      </c>
      <c r="AA319" s="273" t="s">
        <v>165</v>
      </c>
      <c r="AB319" s="274">
        <v>45108</v>
      </c>
      <c r="AC319" s="273">
        <v>12690</v>
      </c>
      <c r="AD319" s="273">
        <v>11</v>
      </c>
      <c r="AE319" s="273">
        <v>0</v>
      </c>
      <c r="AF319" s="273" t="s">
        <v>90</v>
      </c>
      <c r="AG319" s="273" t="s">
        <v>819</v>
      </c>
      <c r="AH319" s="273" t="s">
        <v>1236</v>
      </c>
      <c r="AI319" s="273" t="s">
        <v>123</v>
      </c>
      <c r="AJ319" s="273" t="s">
        <v>200</v>
      </c>
      <c r="AK319" s="273">
        <v>343058</v>
      </c>
      <c r="AL319" s="273" t="s">
        <v>64</v>
      </c>
      <c r="AM319" s="273" t="s">
        <v>287</v>
      </c>
      <c r="AN319" s="273" t="s">
        <v>325</v>
      </c>
      <c r="AO319" s="273" t="s">
        <v>463</v>
      </c>
      <c r="AP319" s="274">
        <v>45200</v>
      </c>
      <c r="AQ319" s="273">
        <v>15156</v>
      </c>
      <c r="AR319" s="273">
        <v>67</v>
      </c>
      <c r="AS319" s="273">
        <v>8174</v>
      </c>
      <c r="AT319" s="273" t="s">
        <v>174</v>
      </c>
      <c r="AU319" s="273" t="s">
        <v>145</v>
      </c>
      <c r="AV319" s="273" t="s">
        <v>146</v>
      </c>
      <c r="AW319" s="273">
        <v>830</v>
      </c>
      <c r="AX319" s="273" t="s">
        <v>176</v>
      </c>
      <c r="AY319" s="273" t="s">
        <v>334</v>
      </c>
      <c r="AZ319" s="273" t="s">
        <v>149</v>
      </c>
      <c r="BG319" s="273">
        <v>320838</v>
      </c>
      <c r="BH319" s="273" t="s">
        <v>64</v>
      </c>
      <c r="BI319" s="273" t="s">
        <v>287</v>
      </c>
      <c r="BJ319" s="273" t="s">
        <v>325</v>
      </c>
      <c r="BK319" s="273" t="s">
        <v>469</v>
      </c>
      <c r="BL319" s="274">
        <v>45047</v>
      </c>
      <c r="BM319" s="273">
        <v>12231</v>
      </c>
      <c r="BN319" s="273">
        <v>68</v>
      </c>
      <c r="BO319" s="273">
        <v>327.83</v>
      </c>
      <c r="BP319" s="273" t="s">
        <v>80</v>
      </c>
      <c r="BQ319" s="273">
        <v>1035.1255172000001</v>
      </c>
      <c r="BR319" s="273" t="s">
        <v>81</v>
      </c>
      <c r="BS319" s="273" t="s">
        <v>1232</v>
      </c>
      <c r="BT319" s="273">
        <v>0</v>
      </c>
      <c r="BU319" s="273">
        <v>336457</v>
      </c>
      <c r="BV319" s="279" t="s">
        <v>64</v>
      </c>
      <c r="BW319" s="280" t="s">
        <v>63</v>
      </c>
      <c r="BX319" s="280" t="s">
        <v>65</v>
      </c>
      <c r="BY319" s="280" t="s">
        <v>65</v>
      </c>
      <c r="BZ319" s="280" t="s">
        <v>86</v>
      </c>
      <c r="CA319" s="280" t="s">
        <v>87</v>
      </c>
      <c r="CB319" s="280" t="s">
        <v>101</v>
      </c>
      <c r="CC319" s="280" t="s">
        <v>102</v>
      </c>
      <c r="CD319" s="281">
        <v>4</v>
      </c>
      <c r="CE319" s="277">
        <v>45017</v>
      </c>
      <c r="CF319" s="280">
        <v>21827</v>
      </c>
      <c r="CG319" s="280" t="s">
        <v>103</v>
      </c>
      <c r="CH319" s="280">
        <v>710.68712000000005</v>
      </c>
      <c r="CI319" s="280" t="s">
        <v>104</v>
      </c>
      <c r="CJ319" s="280"/>
      <c r="CK319" s="280"/>
      <c r="CL319" s="280"/>
      <c r="CM319" s="280" t="s">
        <v>73</v>
      </c>
      <c r="CN319" s="280">
        <v>3</v>
      </c>
    </row>
    <row r="320" spans="4:92">
      <c r="D320" s="273" t="s">
        <v>83</v>
      </c>
      <c r="E320" s="273" t="s">
        <v>194</v>
      </c>
      <c r="F320" s="273" t="s">
        <v>385</v>
      </c>
      <c r="G320" s="273" t="s">
        <v>766</v>
      </c>
      <c r="H320" s="274">
        <v>45231</v>
      </c>
      <c r="I320" s="273">
        <v>14560</v>
      </c>
      <c r="J320" s="273">
        <v>769</v>
      </c>
      <c r="K320" s="273">
        <v>0</v>
      </c>
      <c r="L320" s="273" t="s">
        <v>66</v>
      </c>
      <c r="N320" s="273" t="s">
        <v>107</v>
      </c>
      <c r="W320" s="273">
        <v>271946</v>
      </c>
      <c r="X320" s="273" t="s">
        <v>64</v>
      </c>
      <c r="Y320" s="273" t="s">
        <v>63</v>
      </c>
      <c r="Z320" s="273" t="s">
        <v>165</v>
      </c>
      <c r="AA320" s="273" t="s">
        <v>165</v>
      </c>
      <c r="AB320" s="274">
        <v>45108</v>
      </c>
      <c r="AC320" s="273">
        <v>12690</v>
      </c>
      <c r="AD320" s="273">
        <v>11</v>
      </c>
      <c r="AE320" s="273">
        <v>8.43</v>
      </c>
      <c r="AF320" s="273" t="s">
        <v>90</v>
      </c>
      <c r="AG320" s="273" t="s">
        <v>1198</v>
      </c>
      <c r="AH320" s="273" t="s">
        <v>1194</v>
      </c>
      <c r="AI320" s="273" t="s">
        <v>123</v>
      </c>
      <c r="AJ320" s="273" t="s">
        <v>200</v>
      </c>
      <c r="AK320" s="273">
        <v>343064</v>
      </c>
      <c r="AL320" s="273" t="s">
        <v>64</v>
      </c>
      <c r="AM320" s="273" t="s">
        <v>287</v>
      </c>
      <c r="AN320" s="273" t="s">
        <v>325</v>
      </c>
      <c r="AO320" s="273" t="s">
        <v>463</v>
      </c>
      <c r="AP320" s="274">
        <v>45200</v>
      </c>
      <c r="AQ320" s="273">
        <v>15156</v>
      </c>
      <c r="AR320" s="273">
        <v>67</v>
      </c>
      <c r="AS320" s="273">
        <v>507</v>
      </c>
      <c r="AT320" s="273" t="s">
        <v>174</v>
      </c>
      <c r="AU320" s="273" t="s">
        <v>145</v>
      </c>
      <c r="AV320" s="273" t="s">
        <v>158</v>
      </c>
      <c r="AW320" s="273">
        <v>743</v>
      </c>
      <c r="AX320" s="273" t="s">
        <v>176</v>
      </c>
      <c r="AY320" s="273" t="s">
        <v>341</v>
      </c>
      <c r="AZ320" s="273" t="s">
        <v>149</v>
      </c>
      <c r="BG320" s="273">
        <v>320843</v>
      </c>
      <c r="BH320" s="273" t="s">
        <v>64</v>
      </c>
      <c r="BI320" s="273" t="s">
        <v>287</v>
      </c>
      <c r="BJ320" s="273" t="s">
        <v>325</v>
      </c>
      <c r="BK320" s="273" t="s">
        <v>469</v>
      </c>
      <c r="BL320" s="274">
        <v>45078</v>
      </c>
      <c r="BM320" s="273">
        <v>12500</v>
      </c>
      <c r="BN320" s="273">
        <v>68</v>
      </c>
      <c r="BO320" s="273">
        <v>327.83</v>
      </c>
      <c r="BP320" s="273" t="s">
        <v>80</v>
      </c>
      <c r="BQ320" s="273">
        <v>1035.1255172000001</v>
      </c>
      <c r="BR320" s="273" t="s">
        <v>81</v>
      </c>
      <c r="BS320" s="273" t="s">
        <v>1232</v>
      </c>
      <c r="BT320" s="273">
        <v>0</v>
      </c>
      <c r="BU320" s="273">
        <v>336476</v>
      </c>
      <c r="BV320" s="336" t="s">
        <v>64</v>
      </c>
      <c r="BW320" s="337" t="s">
        <v>63</v>
      </c>
      <c r="BX320" s="337" t="s">
        <v>65</v>
      </c>
      <c r="BY320" s="337" t="s">
        <v>65</v>
      </c>
      <c r="BZ320" s="337" t="s">
        <v>110</v>
      </c>
      <c r="CA320" s="337" t="s">
        <v>111</v>
      </c>
      <c r="CB320" s="337" t="s">
        <v>112</v>
      </c>
      <c r="CC320" s="337" t="s">
        <v>113</v>
      </c>
      <c r="CD320" s="338">
        <v>4</v>
      </c>
      <c r="CE320" s="335">
        <v>45017</v>
      </c>
      <c r="CF320" s="337"/>
      <c r="CG320" s="337"/>
      <c r="CH320" s="337"/>
      <c r="CI320" s="337" t="s">
        <v>80</v>
      </c>
      <c r="CJ320" s="337"/>
      <c r="CK320" s="337"/>
      <c r="CL320" s="337"/>
      <c r="CM320" s="337" t="s">
        <v>73</v>
      </c>
      <c r="CN320" s="337">
        <v>3</v>
      </c>
    </row>
    <row r="321" spans="4:92">
      <c r="D321" s="273" t="s">
        <v>83</v>
      </c>
      <c r="E321" s="273" t="s">
        <v>194</v>
      </c>
      <c r="F321" s="273" t="s">
        <v>385</v>
      </c>
      <c r="G321" s="273" t="s">
        <v>766</v>
      </c>
      <c r="H321" s="274">
        <v>45231</v>
      </c>
      <c r="I321" s="273">
        <v>14560</v>
      </c>
      <c r="J321" s="273">
        <v>769</v>
      </c>
      <c r="K321" s="273">
        <v>2397</v>
      </c>
      <c r="L321" s="273" t="s">
        <v>66</v>
      </c>
      <c r="M321" s="273">
        <v>552.57000000000005</v>
      </c>
      <c r="N321" s="273" t="s">
        <v>115</v>
      </c>
      <c r="W321" s="273">
        <v>271945</v>
      </c>
      <c r="X321" s="273" t="s">
        <v>64</v>
      </c>
      <c r="Y321" s="273" t="s">
        <v>63</v>
      </c>
      <c r="Z321" s="273" t="s">
        <v>165</v>
      </c>
      <c r="AA321" s="273" t="s">
        <v>165</v>
      </c>
      <c r="AB321" s="274">
        <v>45108</v>
      </c>
      <c r="AC321" s="273">
        <v>12690</v>
      </c>
      <c r="AD321" s="273">
        <v>11</v>
      </c>
      <c r="AE321" s="273">
        <v>3.31</v>
      </c>
      <c r="AF321" s="273" t="s">
        <v>90</v>
      </c>
      <c r="AG321" s="273" t="s">
        <v>1198</v>
      </c>
      <c r="AH321" s="273" t="s">
        <v>1237</v>
      </c>
      <c r="AI321" s="273" t="s">
        <v>123</v>
      </c>
      <c r="AJ321" s="273" t="s">
        <v>200</v>
      </c>
      <c r="AK321" s="273">
        <v>343070</v>
      </c>
      <c r="AL321" s="273" t="s">
        <v>64</v>
      </c>
      <c r="AM321" s="273" t="s">
        <v>287</v>
      </c>
      <c r="AN321" s="273" t="s">
        <v>325</v>
      </c>
      <c r="AO321" s="273" t="s">
        <v>463</v>
      </c>
      <c r="AP321" s="274">
        <v>45200</v>
      </c>
      <c r="AQ321" s="273">
        <v>15156</v>
      </c>
      <c r="AR321" s="273">
        <v>67</v>
      </c>
      <c r="AS321" s="273">
        <v>43</v>
      </c>
      <c r="AT321" s="273" t="s">
        <v>174</v>
      </c>
      <c r="AU321" s="273" t="s">
        <v>970</v>
      </c>
      <c r="AV321" s="273" t="s">
        <v>146</v>
      </c>
      <c r="AW321" s="273">
        <v>830</v>
      </c>
      <c r="AX321" s="273" t="s">
        <v>176</v>
      </c>
      <c r="AY321" s="273" t="s">
        <v>334</v>
      </c>
      <c r="AZ321" s="273" t="s">
        <v>149</v>
      </c>
      <c r="BG321" s="273">
        <v>320848</v>
      </c>
      <c r="BH321" s="273" t="s">
        <v>64</v>
      </c>
      <c r="BI321" s="273" t="s">
        <v>287</v>
      </c>
      <c r="BJ321" s="273" t="s">
        <v>325</v>
      </c>
      <c r="BK321" s="273" t="s">
        <v>469</v>
      </c>
      <c r="BL321" s="274">
        <v>45108</v>
      </c>
      <c r="BM321" s="273">
        <v>12769</v>
      </c>
      <c r="BN321" s="273">
        <v>68</v>
      </c>
      <c r="BO321" s="273">
        <v>299.66699999999997</v>
      </c>
      <c r="BP321" s="273" t="s">
        <v>80</v>
      </c>
      <c r="BQ321" s="273">
        <v>928.96585500000003</v>
      </c>
      <c r="BR321" s="273" t="s">
        <v>81</v>
      </c>
      <c r="BS321" s="273" t="s">
        <v>1232</v>
      </c>
      <c r="BT321" s="273">
        <v>0</v>
      </c>
      <c r="BU321" s="273">
        <v>336495</v>
      </c>
      <c r="BV321" s="279" t="s">
        <v>64</v>
      </c>
      <c r="BW321" s="280" t="s">
        <v>63</v>
      </c>
      <c r="BX321" s="280" t="s">
        <v>65</v>
      </c>
      <c r="BY321" s="280" t="s">
        <v>65</v>
      </c>
      <c r="BZ321" s="280" t="s">
        <v>110</v>
      </c>
      <c r="CA321" s="280" t="s">
        <v>111</v>
      </c>
      <c r="CB321" s="280" t="s">
        <v>117</v>
      </c>
      <c r="CC321" s="280" t="s">
        <v>118</v>
      </c>
      <c r="CD321" s="281">
        <v>5</v>
      </c>
      <c r="CE321" s="277">
        <v>45017</v>
      </c>
      <c r="CF321" s="280"/>
      <c r="CG321" s="280"/>
      <c r="CH321" s="280"/>
      <c r="CI321" s="280" t="s">
        <v>104</v>
      </c>
      <c r="CJ321" s="280"/>
      <c r="CK321" s="280"/>
      <c r="CL321" s="280"/>
      <c r="CM321" s="280" t="s">
        <v>73</v>
      </c>
      <c r="CN321" s="280">
        <v>3</v>
      </c>
    </row>
    <row r="322" spans="4:92">
      <c r="D322" s="273" t="s">
        <v>83</v>
      </c>
      <c r="E322" s="273" t="s">
        <v>194</v>
      </c>
      <c r="F322" s="273" t="s">
        <v>385</v>
      </c>
      <c r="G322" s="273" t="s">
        <v>766</v>
      </c>
      <c r="H322" s="274">
        <v>45261</v>
      </c>
      <c r="I322" s="273">
        <v>17020</v>
      </c>
      <c r="J322" s="273">
        <v>769</v>
      </c>
      <c r="W322" s="273">
        <v>313882</v>
      </c>
      <c r="X322" s="273" t="s">
        <v>64</v>
      </c>
      <c r="Y322" s="273" t="s">
        <v>63</v>
      </c>
      <c r="Z322" s="273" t="s">
        <v>165</v>
      </c>
      <c r="AA322" s="273" t="s">
        <v>165</v>
      </c>
      <c r="AB322" s="274">
        <v>45231</v>
      </c>
      <c r="AC322" s="273">
        <v>14395</v>
      </c>
      <c r="AD322" s="273">
        <v>11</v>
      </c>
      <c r="AE322" s="273">
        <v>0</v>
      </c>
      <c r="AF322" s="273" t="s">
        <v>90</v>
      </c>
      <c r="AG322" s="273" t="s">
        <v>1198</v>
      </c>
      <c r="AH322" s="273" t="s">
        <v>1051</v>
      </c>
      <c r="AI322" s="273" t="s">
        <v>123</v>
      </c>
      <c r="AJ322" s="273" t="s">
        <v>200</v>
      </c>
      <c r="AK322" s="273">
        <v>343974</v>
      </c>
      <c r="AL322" s="273" t="s">
        <v>83</v>
      </c>
      <c r="AM322" s="273" t="s">
        <v>63</v>
      </c>
      <c r="AN322" s="273" t="s">
        <v>84</v>
      </c>
      <c r="AO322" s="273" t="s">
        <v>85</v>
      </c>
      <c r="AP322" s="274">
        <v>45017</v>
      </c>
      <c r="AQ322" s="273">
        <v>14840</v>
      </c>
      <c r="AR322" s="273">
        <v>3</v>
      </c>
      <c r="AU322" s="273" t="s">
        <v>108</v>
      </c>
      <c r="BG322" s="273">
        <v>278202</v>
      </c>
      <c r="BH322" s="273" t="s">
        <v>64</v>
      </c>
      <c r="BI322" s="273" t="s">
        <v>287</v>
      </c>
      <c r="BJ322" s="273" t="s">
        <v>325</v>
      </c>
      <c r="BK322" s="273" t="s">
        <v>469</v>
      </c>
      <c r="BL322" s="274">
        <v>45139</v>
      </c>
      <c r="BM322" s="273">
        <v>13444</v>
      </c>
      <c r="BN322" s="273">
        <v>68</v>
      </c>
      <c r="BO322" s="273">
        <v>299.66699999999997</v>
      </c>
      <c r="BP322" s="273" t="s">
        <v>80</v>
      </c>
      <c r="BQ322" s="273">
        <v>928.96585500000003</v>
      </c>
      <c r="BR322" s="273" t="s">
        <v>81</v>
      </c>
      <c r="BS322" s="273" t="s">
        <v>1232</v>
      </c>
      <c r="BT322" s="273">
        <v>0</v>
      </c>
      <c r="BU322" s="273">
        <v>336514</v>
      </c>
      <c r="BV322" s="336" t="s">
        <v>64</v>
      </c>
      <c r="BW322" s="337" t="s">
        <v>63</v>
      </c>
      <c r="BX322" s="337" t="s">
        <v>65</v>
      </c>
      <c r="BY322" s="337" t="s">
        <v>65</v>
      </c>
      <c r="BZ322" s="337" t="s">
        <v>126</v>
      </c>
      <c r="CA322" s="337" t="s">
        <v>127</v>
      </c>
      <c r="CB322" s="337" t="s">
        <v>128</v>
      </c>
      <c r="CC322" s="337" t="s">
        <v>129</v>
      </c>
      <c r="CD322" s="338">
        <v>6</v>
      </c>
      <c r="CE322" s="335">
        <v>45017</v>
      </c>
      <c r="CF322" s="337"/>
      <c r="CG322" s="337"/>
      <c r="CH322" s="337"/>
      <c r="CI322" s="337" t="s">
        <v>80</v>
      </c>
      <c r="CJ322" s="337"/>
      <c r="CK322" s="337"/>
      <c r="CL322" s="337"/>
      <c r="CM322" s="337" t="s">
        <v>73</v>
      </c>
      <c r="CN322" s="337">
        <v>3</v>
      </c>
    </row>
    <row r="323" spans="4:92">
      <c r="D323" s="273" t="s">
        <v>83</v>
      </c>
      <c r="E323" s="273" t="s">
        <v>194</v>
      </c>
      <c r="F323" s="273" t="s">
        <v>385</v>
      </c>
      <c r="G323" s="273" t="s">
        <v>766</v>
      </c>
      <c r="H323" s="274">
        <v>45261</v>
      </c>
      <c r="I323" s="273">
        <v>17020</v>
      </c>
      <c r="J323" s="273">
        <v>769</v>
      </c>
      <c r="K323" s="273">
        <v>0</v>
      </c>
      <c r="L323" s="273" t="s">
        <v>66</v>
      </c>
      <c r="N323" s="273" t="s">
        <v>107</v>
      </c>
      <c r="W323" s="273">
        <v>313907</v>
      </c>
      <c r="X323" s="273" t="s">
        <v>64</v>
      </c>
      <c r="Y323" s="273" t="s">
        <v>63</v>
      </c>
      <c r="Z323" s="273" t="s">
        <v>165</v>
      </c>
      <c r="AA323" s="273" t="s">
        <v>165</v>
      </c>
      <c r="AB323" s="274">
        <v>45231</v>
      </c>
      <c r="AC323" s="273">
        <v>14395</v>
      </c>
      <c r="AD323" s="273">
        <v>11</v>
      </c>
      <c r="AE323" s="273">
        <v>0</v>
      </c>
      <c r="AF323" s="273" t="s">
        <v>90</v>
      </c>
      <c r="AG323" s="273" t="s">
        <v>1198</v>
      </c>
      <c r="AH323" s="273" t="s">
        <v>1053</v>
      </c>
      <c r="AI323" s="273" t="s">
        <v>123</v>
      </c>
      <c r="AJ323" s="273" t="s">
        <v>200</v>
      </c>
      <c r="AK323" s="273">
        <v>343980</v>
      </c>
      <c r="AL323" s="273" t="s">
        <v>83</v>
      </c>
      <c r="AM323" s="273" t="s">
        <v>63</v>
      </c>
      <c r="AN323" s="273" t="s">
        <v>84</v>
      </c>
      <c r="AO323" s="273" t="s">
        <v>85</v>
      </c>
      <c r="AP323" s="274">
        <v>45108</v>
      </c>
      <c r="AQ323" s="273">
        <v>14986</v>
      </c>
      <c r="AR323" s="273">
        <v>3</v>
      </c>
      <c r="AU323" s="273" t="s">
        <v>108</v>
      </c>
      <c r="BG323" s="273">
        <v>279808</v>
      </c>
      <c r="BH323" s="273" t="s">
        <v>83</v>
      </c>
      <c r="BI323" s="273" t="s">
        <v>63</v>
      </c>
      <c r="BJ323" s="273" t="s">
        <v>172</v>
      </c>
      <c r="BK323" s="273" t="s">
        <v>211</v>
      </c>
      <c r="BL323" s="274">
        <v>44986</v>
      </c>
      <c r="BM323" s="273">
        <v>11867</v>
      </c>
      <c r="BN323" s="273">
        <v>16</v>
      </c>
      <c r="BO323" s="273">
        <v>67</v>
      </c>
      <c r="BP323" s="273" t="s">
        <v>80</v>
      </c>
      <c r="BQ323" s="273">
        <v>29.857520000000001</v>
      </c>
      <c r="BR323" s="273" t="s">
        <v>81</v>
      </c>
      <c r="BS323" s="273" t="s">
        <v>1201</v>
      </c>
      <c r="BT323" s="273">
        <v>0</v>
      </c>
      <c r="BU323" s="273">
        <v>198081</v>
      </c>
      <c r="BV323" s="279" t="s">
        <v>64</v>
      </c>
      <c r="BW323" s="280" t="s">
        <v>63</v>
      </c>
      <c r="BX323" s="280" t="s">
        <v>65</v>
      </c>
      <c r="BY323" s="280" t="s">
        <v>65</v>
      </c>
      <c r="BZ323" s="280" t="s">
        <v>126</v>
      </c>
      <c r="CA323" s="280" t="s">
        <v>127</v>
      </c>
      <c r="CB323" s="280" t="s">
        <v>133</v>
      </c>
      <c r="CC323" s="280" t="s">
        <v>134</v>
      </c>
      <c r="CD323" s="281">
        <v>7</v>
      </c>
      <c r="CE323" s="277">
        <v>45017</v>
      </c>
      <c r="CF323" s="280"/>
      <c r="CG323" s="280"/>
      <c r="CH323" s="280"/>
      <c r="CI323" s="280" t="s">
        <v>104</v>
      </c>
      <c r="CJ323" s="280"/>
      <c r="CK323" s="280"/>
      <c r="CL323" s="280"/>
      <c r="CM323" s="280" t="s">
        <v>73</v>
      </c>
      <c r="CN323" s="280">
        <v>3</v>
      </c>
    </row>
    <row r="324" spans="4:92">
      <c r="D324" s="273" t="s">
        <v>83</v>
      </c>
      <c r="E324" s="273" t="s">
        <v>194</v>
      </c>
      <c r="F324" s="273" t="s">
        <v>385</v>
      </c>
      <c r="G324" s="273" t="s">
        <v>766</v>
      </c>
      <c r="H324" s="274">
        <v>45261</v>
      </c>
      <c r="I324" s="273">
        <v>17020</v>
      </c>
      <c r="J324" s="273">
        <v>769</v>
      </c>
      <c r="K324" s="273">
        <v>2642</v>
      </c>
      <c r="L324" s="273" t="s">
        <v>66</v>
      </c>
      <c r="M324" s="273">
        <v>685.38</v>
      </c>
      <c r="N324" s="273" t="s">
        <v>115</v>
      </c>
      <c r="W324" s="273">
        <v>313906</v>
      </c>
      <c r="X324" s="273" t="s">
        <v>64</v>
      </c>
      <c r="Y324" s="273" t="s">
        <v>63</v>
      </c>
      <c r="Z324" s="273" t="s">
        <v>165</v>
      </c>
      <c r="AA324" s="273" t="s">
        <v>165</v>
      </c>
      <c r="AB324" s="274">
        <v>45231</v>
      </c>
      <c r="AC324" s="273">
        <v>14395</v>
      </c>
      <c r="AD324" s="273">
        <v>11</v>
      </c>
      <c r="AE324" s="273">
        <v>0.23599999999999999</v>
      </c>
      <c r="AF324" s="273" t="s">
        <v>90</v>
      </c>
      <c r="AG324" s="273" t="s">
        <v>1198</v>
      </c>
      <c r="AH324" s="273" t="s">
        <v>1208</v>
      </c>
      <c r="AI324" s="273" t="s">
        <v>123</v>
      </c>
      <c r="AJ324" s="273" t="s">
        <v>200</v>
      </c>
      <c r="AK324" s="273">
        <v>343986</v>
      </c>
      <c r="AL324" s="273" t="s">
        <v>83</v>
      </c>
      <c r="AM324" s="273" t="s">
        <v>63</v>
      </c>
      <c r="AN324" s="273" t="s">
        <v>530</v>
      </c>
      <c r="AO324" s="273" t="s">
        <v>543</v>
      </c>
      <c r="AP324" s="274">
        <v>44927</v>
      </c>
      <c r="AQ324" s="273">
        <v>14727</v>
      </c>
      <c r="AR324" s="273">
        <v>679</v>
      </c>
      <c r="AS324" s="273">
        <v>1.0500000000000001E-2</v>
      </c>
      <c r="AT324" s="273" t="s">
        <v>77</v>
      </c>
      <c r="AU324" s="273" t="s">
        <v>78</v>
      </c>
      <c r="BG324" s="273">
        <v>276967</v>
      </c>
      <c r="BH324" s="273" t="s">
        <v>83</v>
      </c>
      <c r="BI324" s="273" t="s">
        <v>63</v>
      </c>
      <c r="BJ324" s="273" t="s">
        <v>172</v>
      </c>
      <c r="BK324" s="273" t="s">
        <v>211</v>
      </c>
      <c r="BL324" s="274">
        <v>45017</v>
      </c>
      <c r="BM324" s="273">
        <v>11905</v>
      </c>
      <c r="BN324" s="273">
        <v>16</v>
      </c>
      <c r="BO324" s="273">
        <v>75</v>
      </c>
      <c r="BP324" s="273" t="s">
        <v>80</v>
      </c>
      <c r="BQ324" s="273">
        <v>33.374000000000002</v>
      </c>
      <c r="BR324" s="273" t="s">
        <v>81</v>
      </c>
      <c r="BS324" s="273" t="s">
        <v>1201</v>
      </c>
      <c r="BT324" s="273">
        <v>0</v>
      </c>
      <c r="BU324" s="273">
        <v>198138</v>
      </c>
      <c r="BV324" s="336" t="s">
        <v>64</v>
      </c>
      <c r="BW324" s="337" t="s">
        <v>63</v>
      </c>
      <c r="BX324" s="337" t="s">
        <v>65</v>
      </c>
      <c r="BY324" s="337" t="s">
        <v>65</v>
      </c>
      <c r="BZ324" s="337" t="s">
        <v>138</v>
      </c>
      <c r="CA324" s="337" t="s">
        <v>139</v>
      </c>
      <c r="CB324" s="337" t="s">
        <v>140</v>
      </c>
      <c r="CC324" s="337" t="s">
        <v>141</v>
      </c>
      <c r="CD324" s="338">
        <v>9</v>
      </c>
      <c r="CE324" s="335">
        <v>45017</v>
      </c>
      <c r="CF324" s="337">
        <v>0</v>
      </c>
      <c r="CG324" s="337" t="s">
        <v>90</v>
      </c>
      <c r="CH324" s="337">
        <v>0</v>
      </c>
      <c r="CI324" s="337" t="s">
        <v>80</v>
      </c>
      <c r="CJ324" s="337"/>
      <c r="CK324" s="337"/>
      <c r="CL324" s="337"/>
      <c r="CM324" s="337" t="s">
        <v>73</v>
      </c>
      <c r="CN324" s="337">
        <v>3</v>
      </c>
    </row>
    <row r="325" spans="4:92">
      <c r="D325" s="273" t="s">
        <v>83</v>
      </c>
      <c r="E325" s="273" t="s">
        <v>194</v>
      </c>
      <c r="F325" s="273" t="s">
        <v>385</v>
      </c>
      <c r="G325" s="273" t="s">
        <v>777</v>
      </c>
      <c r="H325" s="274">
        <v>44927</v>
      </c>
      <c r="I325" s="273">
        <v>11219</v>
      </c>
      <c r="J325" s="273">
        <v>774</v>
      </c>
      <c r="W325" s="273">
        <v>139238</v>
      </c>
      <c r="X325" s="273" t="s">
        <v>64</v>
      </c>
      <c r="Y325" s="273" t="s">
        <v>63</v>
      </c>
      <c r="Z325" s="273" t="s">
        <v>165</v>
      </c>
      <c r="AA325" s="273" t="s">
        <v>165</v>
      </c>
      <c r="AB325" s="274">
        <v>45231</v>
      </c>
      <c r="AC325" s="273">
        <v>14395</v>
      </c>
      <c r="AD325" s="273">
        <v>11</v>
      </c>
      <c r="AE325" s="273">
        <v>0.34</v>
      </c>
      <c r="AF325" s="273" t="s">
        <v>90</v>
      </c>
      <c r="AG325" s="273" t="s">
        <v>1198</v>
      </c>
      <c r="AH325" s="273" t="s">
        <v>1209</v>
      </c>
      <c r="AI325" s="273" t="s">
        <v>123</v>
      </c>
      <c r="AJ325" s="273" t="s">
        <v>200</v>
      </c>
      <c r="AK325" s="273">
        <v>343992</v>
      </c>
      <c r="AL325" s="273" t="s">
        <v>83</v>
      </c>
      <c r="AM325" s="273" t="s">
        <v>63</v>
      </c>
      <c r="AN325" s="273" t="s">
        <v>530</v>
      </c>
      <c r="AO325" s="273" t="s">
        <v>543</v>
      </c>
      <c r="AP325" s="274">
        <v>44927</v>
      </c>
      <c r="AQ325" s="273">
        <v>15311</v>
      </c>
      <c r="AR325" s="273">
        <v>679</v>
      </c>
      <c r="AS325" s="273">
        <v>27250</v>
      </c>
      <c r="AT325" s="273" t="s">
        <v>96</v>
      </c>
      <c r="AU325" s="273" t="s">
        <v>269</v>
      </c>
      <c r="AV325" s="273" t="s">
        <v>290</v>
      </c>
      <c r="BA325" s="273" t="s">
        <v>249</v>
      </c>
      <c r="BG325" s="273">
        <v>283321</v>
      </c>
      <c r="BH325" s="273" t="s">
        <v>83</v>
      </c>
      <c r="BI325" s="273" t="s">
        <v>63</v>
      </c>
      <c r="BJ325" s="273" t="s">
        <v>172</v>
      </c>
      <c r="BK325" s="273" t="s">
        <v>211</v>
      </c>
      <c r="BL325" s="274">
        <v>45047</v>
      </c>
      <c r="BM325" s="273">
        <v>12159</v>
      </c>
      <c r="BN325" s="273">
        <v>16</v>
      </c>
      <c r="BO325" s="273">
        <v>88</v>
      </c>
      <c r="BP325" s="273" t="s">
        <v>80</v>
      </c>
      <c r="BQ325" s="273">
        <v>38.681280000000001</v>
      </c>
      <c r="BR325" s="273" t="s">
        <v>81</v>
      </c>
      <c r="BS325" s="273" t="s">
        <v>1201</v>
      </c>
      <c r="BT325" s="273">
        <v>0</v>
      </c>
      <c r="BU325" s="273">
        <v>198195</v>
      </c>
      <c r="BV325" s="279" t="s">
        <v>64</v>
      </c>
      <c r="BW325" s="280" t="s">
        <v>63</v>
      </c>
      <c r="BX325" s="280" t="s">
        <v>65</v>
      </c>
      <c r="BY325" s="280" t="s">
        <v>65</v>
      </c>
      <c r="BZ325" s="280" t="s">
        <v>151</v>
      </c>
      <c r="CA325" s="280" t="s">
        <v>152</v>
      </c>
      <c r="CB325" s="280" t="s">
        <v>153</v>
      </c>
      <c r="CC325" s="280" t="s">
        <v>154</v>
      </c>
      <c r="CD325" s="281">
        <v>10</v>
      </c>
      <c r="CE325" s="277">
        <v>45017</v>
      </c>
      <c r="CF325" s="280">
        <v>1584</v>
      </c>
      <c r="CG325" s="280" t="s">
        <v>90</v>
      </c>
      <c r="CH325" s="280">
        <v>1584</v>
      </c>
      <c r="CI325" s="280" t="s">
        <v>80</v>
      </c>
      <c r="CJ325" s="280"/>
      <c r="CK325" s="280"/>
      <c r="CL325" s="280"/>
      <c r="CM325" s="280" t="s">
        <v>73</v>
      </c>
      <c r="CN325" s="280">
        <v>3</v>
      </c>
    </row>
    <row r="326" spans="4:92">
      <c r="D326" s="273" t="s">
        <v>83</v>
      </c>
      <c r="E326" s="273" t="s">
        <v>194</v>
      </c>
      <c r="F326" s="273" t="s">
        <v>385</v>
      </c>
      <c r="G326" s="273" t="s">
        <v>777</v>
      </c>
      <c r="H326" s="274">
        <v>44927</v>
      </c>
      <c r="I326" s="273">
        <v>11219</v>
      </c>
      <c r="J326" s="273">
        <v>774</v>
      </c>
      <c r="K326" s="273">
        <v>0</v>
      </c>
      <c r="L326" s="273" t="s">
        <v>66</v>
      </c>
      <c r="N326" s="273" t="s">
        <v>107</v>
      </c>
      <c r="W326" s="273">
        <v>139263</v>
      </c>
      <c r="X326" s="273" t="s">
        <v>64</v>
      </c>
      <c r="Y326" s="273" t="s">
        <v>63</v>
      </c>
      <c r="Z326" s="273" t="s">
        <v>165</v>
      </c>
      <c r="AA326" s="273" t="s">
        <v>165</v>
      </c>
      <c r="AB326" s="274">
        <v>45231</v>
      </c>
      <c r="AC326" s="273">
        <v>14395</v>
      </c>
      <c r="AD326" s="273">
        <v>11</v>
      </c>
      <c r="AE326" s="273">
        <v>1.9750000000000001</v>
      </c>
      <c r="AF326" s="273" t="s">
        <v>90</v>
      </c>
      <c r="AG326" s="273" t="s">
        <v>1198</v>
      </c>
      <c r="AH326" s="273" t="s">
        <v>1210</v>
      </c>
      <c r="AI326" s="273" t="s">
        <v>123</v>
      </c>
      <c r="AJ326" s="273" t="s">
        <v>200</v>
      </c>
      <c r="AK326" s="273">
        <v>343998</v>
      </c>
      <c r="AL326" s="273" t="s">
        <v>83</v>
      </c>
      <c r="AM326" s="273" t="s">
        <v>63</v>
      </c>
      <c r="AN326" s="273" t="s">
        <v>530</v>
      </c>
      <c r="AO326" s="273" t="s">
        <v>543</v>
      </c>
      <c r="AP326" s="274">
        <v>44927</v>
      </c>
      <c r="AQ326" s="273">
        <v>15311</v>
      </c>
      <c r="AR326" s="273">
        <v>679</v>
      </c>
      <c r="AS326" s="273">
        <v>31</v>
      </c>
      <c r="AT326" s="273" t="s">
        <v>96</v>
      </c>
      <c r="AU326" s="273" t="s">
        <v>97</v>
      </c>
      <c r="AV326" s="273" t="s">
        <v>98</v>
      </c>
      <c r="BA326" s="273" t="s">
        <v>99</v>
      </c>
      <c r="BG326" s="273">
        <v>287107</v>
      </c>
      <c r="BH326" s="273" t="s">
        <v>83</v>
      </c>
      <c r="BI326" s="273" t="s">
        <v>63</v>
      </c>
      <c r="BJ326" s="273" t="s">
        <v>172</v>
      </c>
      <c r="BK326" s="273" t="s">
        <v>211</v>
      </c>
      <c r="BL326" s="274">
        <v>45078</v>
      </c>
      <c r="BM326" s="273">
        <v>12428</v>
      </c>
      <c r="BN326" s="273">
        <v>16</v>
      </c>
      <c r="BO326" s="273">
        <v>122</v>
      </c>
      <c r="BP326" s="273" t="s">
        <v>80</v>
      </c>
      <c r="BQ326" s="273">
        <v>52.714640000000003</v>
      </c>
      <c r="BR326" s="273" t="s">
        <v>81</v>
      </c>
      <c r="BS326" s="273" t="s">
        <v>1201</v>
      </c>
      <c r="BT326" s="273">
        <v>0</v>
      </c>
      <c r="BU326" s="273">
        <v>198252</v>
      </c>
      <c r="BV326" s="336" t="s">
        <v>64</v>
      </c>
      <c r="BW326" s="337" t="s">
        <v>63</v>
      </c>
      <c r="BX326" s="337" t="s">
        <v>65</v>
      </c>
      <c r="BY326" s="337" t="s">
        <v>65</v>
      </c>
      <c r="BZ326" s="337" t="s">
        <v>126</v>
      </c>
      <c r="CA326" s="337" t="s">
        <v>127</v>
      </c>
      <c r="CB326" s="337" t="s">
        <v>133</v>
      </c>
      <c r="CC326" s="337" t="s">
        <v>134</v>
      </c>
      <c r="CD326" s="338">
        <v>7</v>
      </c>
      <c r="CE326" s="335">
        <v>45108</v>
      </c>
      <c r="CF326" s="337"/>
      <c r="CG326" s="337"/>
      <c r="CH326" s="337"/>
      <c r="CI326" s="337" t="s">
        <v>104</v>
      </c>
      <c r="CJ326" s="337"/>
      <c r="CK326" s="337"/>
      <c r="CL326" s="337"/>
      <c r="CM326" s="337" t="s">
        <v>73</v>
      </c>
      <c r="CN326" s="337">
        <v>3</v>
      </c>
    </row>
    <row r="327" spans="4:92">
      <c r="D327" s="273" t="s">
        <v>83</v>
      </c>
      <c r="E327" s="273" t="s">
        <v>194</v>
      </c>
      <c r="F327" s="273" t="s">
        <v>385</v>
      </c>
      <c r="G327" s="273" t="s">
        <v>777</v>
      </c>
      <c r="H327" s="274">
        <v>44927</v>
      </c>
      <c r="I327" s="273">
        <v>11219</v>
      </c>
      <c r="J327" s="273">
        <v>774</v>
      </c>
      <c r="K327" s="273">
        <v>3520</v>
      </c>
      <c r="L327" s="273" t="s">
        <v>66</v>
      </c>
      <c r="M327" s="273">
        <v>350.97</v>
      </c>
      <c r="N327" s="273" t="s">
        <v>115</v>
      </c>
      <c r="W327" s="273">
        <v>139262</v>
      </c>
      <c r="X327" s="273" t="s">
        <v>64</v>
      </c>
      <c r="Y327" s="273" t="s">
        <v>63</v>
      </c>
      <c r="Z327" s="273" t="s">
        <v>165</v>
      </c>
      <c r="AA327" s="273" t="s">
        <v>165</v>
      </c>
      <c r="AB327" s="274">
        <v>45231</v>
      </c>
      <c r="AC327" s="273">
        <v>14395</v>
      </c>
      <c r="AD327" s="273">
        <v>11</v>
      </c>
      <c r="AE327" s="273">
        <v>0.153</v>
      </c>
      <c r="AF327" s="273" t="s">
        <v>90</v>
      </c>
      <c r="AG327" s="273" t="s">
        <v>1198</v>
      </c>
      <c r="AH327" s="273" t="s">
        <v>984</v>
      </c>
      <c r="AI327" s="273" t="s">
        <v>123</v>
      </c>
      <c r="AJ327" s="273" t="s">
        <v>200</v>
      </c>
      <c r="AK327" s="273">
        <v>344004</v>
      </c>
      <c r="AL327" s="273" t="s">
        <v>83</v>
      </c>
      <c r="AM327" s="273" t="s">
        <v>63</v>
      </c>
      <c r="AN327" s="273" t="s">
        <v>530</v>
      </c>
      <c r="AO327" s="273" t="s">
        <v>543</v>
      </c>
      <c r="AP327" s="274">
        <v>44927</v>
      </c>
      <c r="AQ327" s="273">
        <v>15461</v>
      </c>
      <c r="AR327" s="273">
        <v>679</v>
      </c>
      <c r="AU327" s="273" t="s">
        <v>108</v>
      </c>
      <c r="BG327" s="273">
        <v>284496</v>
      </c>
      <c r="BH327" s="273" t="s">
        <v>83</v>
      </c>
      <c r="BI327" s="273" t="s">
        <v>63</v>
      </c>
      <c r="BJ327" s="273" t="s">
        <v>172</v>
      </c>
      <c r="BK327" s="273" t="s">
        <v>211</v>
      </c>
      <c r="BL327" s="274">
        <v>45108</v>
      </c>
      <c r="BM327" s="273">
        <v>12697</v>
      </c>
      <c r="BN327" s="273">
        <v>16</v>
      </c>
      <c r="BO327" s="273">
        <v>106</v>
      </c>
      <c r="BP327" s="273" t="s">
        <v>80</v>
      </c>
      <c r="BQ327" s="273">
        <v>46.137520000000002</v>
      </c>
      <c r="BR327" s="273" t="s">
        <v>81</v>
      </c>
      <c r="BS327" s="273" t="s">
        <v>1201</v>
      </c>
      <c r="BT327" s="273">
        <v>0</v>
      </c>
      <c r="BU327" s="273">
        <v>229788</v>
      </c>
      <c r="BV327" s="279" t="s">
        <v>64</v>
      </c>
      <c r="BW327" s="280" t="s">
        <v>63</v>
      </c>
      <c r="BX327" s="280" t="s">
        <v>65</v>
      </c>
      <c r="BY327" s="280" t="s">
        <v>65</v>
      </c>
      <c r="BZ327" s="280" t="s">
        <v>126</v>
      </c>
      <c r="CA327" s="280" t="s">
        <v>127</v>
      </c>
      <c r="CB327" s="280" t="s">
        <v>128</v>
      </c>
      <c r="CC327" s="280" t="s">
        <v>129</v>
      </c>
      <c r="CD327" s="281">
        <v>6</v>
      </c>
      <c r="CE327" s="277">
        <v>45108</v>
      </c>
      <c r="CF327" s="280"/>
      <c r="CG327" s="280"/>
      <c r="CH327" s="280"/>
      <c r="CI327" s="280" t="s">
        <v>80</v>
      </c>
      <c r="CJ327" s="280"/>
      <c r="CK327" s="280"/>
      <c r="CL327" s="280"/>
      <c r="CM327" s="280" t="s">
        <v>73</v>
      </c>
      <c r="CN327" s="280">
        <v>3</v>
      </c>
    </row>
    <row r="328" spans="4:92">
      <c r="D328" s="273" t="s">
        <v>83</v>
      </c>
      <c r="E328" s="273" t="s">
        <v>194</v>
      </c>
      <c r="F328" s="273" t="s">
        <v>385</v>
      </c>
      <c r="G328" s="273" t="s">
        <v>909</v>
      </c>
      <c r="H328" s="274">
        <v>45139</v>
      </c>
      <c r="I328" s="273">
        <v>13580</v>
      </c>
      <c r="J328" s="273">
        <v>842</v>
      </c>
      <c r="K328" s="273">
        <v>0</v>
      </c>
      <c r="L328" s="273" t="s">
        <v>66</v>
      </c>
      <c r="N328" s="273" t="s">
        <v>107</v>
      </c>
      <c r="W328" s="273">
        <v>223500</v>
      </c>
      <c r="X328" s="273" t="s">
        <v>64</v>
      </c>
      <c r="Y328" s="273" t="s">
        <v>63</v>
      </c>
      <c r="Z328" s="273" t="s">
        <v>165</v>
      </c>
      <c r="AA328" s="273" t="s">
        <v>165</v>
      </c>
      <c r="AB328" s="274">
        <v>45231</v>
      </c>
      <c r="AC328" s="273">
        <v>14395</v>
      </c>
      <c r="AD328" s="273">
        <v>11</v>
      </c>
      <c r="AE328" s="273">
        <v>2.1560000000000001</v>
      </c>
      <c r="AF328" s="273" t="s">
        <v>90</v>
      </c>
      <c r="AG328" s="273" t="s">
        <v>1198</v>
      </c>
      <c r="AH328" s="273" t="s">
        <v>1211</v>
      </c>
      <c r="AI328" s="273" t="s">
        <v>123</v>
      </c>
      <c r="AJ328" s="273" t="s">
        <v>200</v>
      </c>
      <c r="AK328" s="273">
        <v>344010</v>
      </c>
      <c r="AL328" s="273" t="s">
        <v>83</v>
      </c>
      <c r="AM328" s="273" t="s">
        <v>63</v>
      </c>
      <c r="AN328" s="273" t="s">
        <v>530</v>
      </c>
      <c r="AO328" s="273" t="s">
        <v>543</v>
      </c>
      <c r="AP328" s="274">
        <v>45017</v>
      </c>
      <c r="AQ328" s="273">
        <v>14873</v>
      </c>
      <c r="AR328" s="273">
        <v>679</v>
      </c>
      <c r="AS328" s="273">
        <v>1.0500000000000001E-2</v>
      </c>
      <c r="AT328" s="273" t="s">
        <v>77</v>
      </c>
      <c r="AU328" s="273" t="s">
        <v>78</v>
      </c>
      <c r="BG328" s="273">
        <v>286726</v>
      </c>
      <c r="BH328" s="273" t="s">
        <v>83</v>
      </c>
      <c r="BI328" s="273" t="s">
        <v>63</v>
      </c>
      <c r="BJ328" s="273" t="s">
        <v>172</v>
      </c>
      <c r="BK328" s="273" t="s">
        <v>211</v>
      </c>
      <c r="BL328" s="274">
        <v>45139</v>
      </c>
      <c r="BM328" s="273">
        <v>13372</v>
      </c>
      <c r="BN328" s="273">
        <v>16</v>
      </c>
      <c r="BO328" s="273">
        <v>132</v>
      </c>
      <c r="BP328" s="273" t="s">
        <v>80</v>
      </c>
      <c r="BQ328" s="273">
        <v>56.849760000000003</v>
      </c>
      <c r="BR328" s="273" t="s">
        <v>81</v>
      </c>
      <c r="BS328" s="273" t="s">
        <v>1201</v>
      </c>
      <c r="BT328" s="273">
        <v>0</v>
      </c>
      <c r="BU328" s="273">
        <v>229845</v>
      </c>
      <c r="BV328" s="336" t="s">
        <v>64</v>
      </c>
      <c r="BW328" s="337" t="s">
        <v>63</v>
      </c>
      <c r="BX328" s="337" t="s">
        <v>65</v>
      </c>
      <c r="BY328" s="337" t="s">
        <v>65</v>
      </c>
      <c r="BZ328" s="337" t="s">
        <v>110</v>
      </c>
      <c r="CA328" s="337" t="s">
        <v>111</v>
      </c>
      <c r="CB328" s="337" t="s">
        <v>117</v>
      </c>
      <c r="CC328" s="337" t="s">
        <v>118</v>
      </c>
      <c r="CD328" s="338">
        <v>5</v>
      </c>
      <c r="CE328" s="335">
        <v>45108</v>
      </c>
      <c r="CF328" s="337"/>
      <c r="CG328" s="337"/>
      <c r="CH328" s="337"/>
      <c r="CI328" s="337" t="s">
        <v>104</v>
      </c>
      <c r="CJ328" s="337"/>
      <c r="CK328" s="337"/>
      <c r="CL328" s="337"/>
      <c r="CM328" s="337" t="s">
        <v>73</v>
      </c>
      <c r="CN328" s="337">
        <v>3</v>
      </c>
    </row>
    <row r="329" spans="4:92">
      <c r="D329" s="273" t="s">
        <v>83</v>
      </c>
      <c r="E329" s="273" t="s">
        <v>194</v>
      </c>
      <c r="F329" s="273" t="s">
        <v>385</v>
      </c>
      <c r="G329" s="273" t="s">
        <v>909</v>
      </c>
      <c r="H329" s="274">
        <v>45170</v>
      </c>
      <c r="I329" s="273">
        <v>13907</v>
      </c>
      <c r="J329" s="273">
        <v>842</v>
      </c>
      <c r="W329" s="273">
        <v>236426</v>
      </c>
      <c r="X329" s="273" t="s">
        <v>64</v>
      </c>
      <c r="Y329" s="273" t="s">
        <v>63</v>
      </c>
      <c r="Z329" s="273" t="s">
        <v>165</v>
      </c>
      <c r="AA329" s="273" t="s">
        <v>165</v>
      </c>
      <c r="AB329" s="274">
        <v>45231</v>
      </c>
      <c r="AC329" s="273">
        <v>14395</v>
      </c>
      <c r="AD329" s="273">
        <v>11</v>
      </c>
      <c r="AE329" s="273">
        <v>0.44600000000000001</v>
      </c>
      <c r="AF329" s="273" t="s">
        <v>90</v>
      </c>
      <c r="AG329" s="273" t="s">
        <v>1198</v>
      </c>
      <c r="AH329" s="273" t="s">
        <v>880</v>
      </c>
      <c r="AI329" s="273" t="s">
        <v>123</v>
      </c>
      <c r="AJ329" s="273" t="s">
        <v>200</v>
      </c>
      <c r="AK329" s="273">
        <v>344016</v>
      </c>
      <c r="AL329" s="273" t="s">
        <v>83</v>
      </c>
      <c r="AM329" s="273" t="s">
        <v>63</v>
      </c>
      <c r="AN329" s="273" t="s">
        <v>530</v>
      </c>
      <c r="AO329" s="273" t="s">
        <v>543</v>
      </c>
      <c r="AP329" s="274">
        <v>45108</v>
      </c>
      <c r="AQ329" s="273">
        <v>15019</v>
      </c>
      <c r="AR329" s="273">
        <v>679</v>
      </c>
      <c r="AS329" s="273">
        <v>1.0500000000000001E-2</v>
      </c>
      <c r="AT329" s="273" t="s">
        <v>77</v>
      </c>
      <c r="AU329" s="273" t="s">
        <v>78</v>
      </c>
      <c r="BG329" s="273">
        <v>286749</v>
      </c>
      <c r="BH329" s="273" t="s">
        <v>83</v>
      </c>
      <c r="BI329" s="273" t="s">
        <v>63</v>
      </c>
      <c r="BJ329" s="273" t="s">
        <v>172</v>
      </c>
      <c r="BK329" s="273" t="s">
        <v>211</v>
      </c>
      <c r="BL329" s="274">
        <v>45170</v>
      </c>
      <c r="BM329" s="273">
        <v>13699</v>
      </c>
      <c r="BN329" s="273">
        <v>16</v>
      </c>
      <c r="BO329" s="273">
        <v>116</v>
      </c>
      <c r="BP329" s="273" t="s">
        <v>80</v>
      </c>
      <c r="BQ329" s="273">
        <v>50.240079999999999</v>
      </c>
      <c r="BR329" s="273" t="s">
        <v>81</v>
      </c>
      <c r="BS329" s="273" t="s">
        <v>1201</v>
      </c>
      <c r="BT329" s="273">
        <v>0</v>
      </c>
      <c r="BU329" s="273">
        <v>247236</v>
      </c>
      <c r="BV329" s="279" t="s">
        <v>64</v>
      </c>
      <c r="BW329" s="280" t="s">
        <v>63</v>
      </c>
      <c r="BX329" s="280" t="s">
        <v>65</v>
      </c>
      <c r="BY329" s="280" t="s">
        <v>65</v>
      </c>
      <c r="BZ329" s="280" t="s">
        <v>110</v>
      </c>
      <c r="CA329" s="280" t="s">
        <v>111</v>
      </c>
      <c r="CB329" s="280" t="s">
        <v>112</v>
      </c>
      <c r="CC329" s="280" t="s">
        <v>113</v>
      </c>
      <c r="CD329" s="281">
        <v>4</v>
      </c>
      <c r="CE329" s="277">
        <v>45108</v>
      </c>
      <c r="CF329" s="280"/>
      <c r="CG329" s="280"/>
      <c r="CH329" s="280"/>
      <c r="CI329" s="280" t="s">
        <v>80</v>
      </c>
      <c r="CJ329" s="280"/>
      <c r="CK329" s="280"/>
      <c r="CL329" s="280"/>
      <c r="CM329" s="280" t="s">
        <v>73</v>
      </c>
      <c r="CN329" s="280">
        <v>3</v>
      </c>
    </row>
    <row r="330" spans="4:92">
      <c r="D330" s="273" t="s">
        <v>83</v>
      </c>
      <c r="E330" s="273" t="s">
        <v>194</v>
      </c>
      <c r="F330" s="273" t="s">
        <v>385</v>
      </c>
      <c r="G330" s="273" t="s">
        <v>909</v>
      </c>
      <c r="H330" s="274">
        <v>45170</v>
      </c>
      <c r="I330" s="273">
        <v>13907</v>
      </c>
      <c r="J330" s="273">
        <v>842</v>
      </c>
      <c r="K330" s="273">
        <v>21654</v>
      </c>
      <c r="L330" s="273" t="s">
        <v>66</v>
      </c>
      <c r="M330" s="273">
        <v>2553.9499999999998</v>
      </c>
      <c r="N330" s="273" t="s">
        <v>115</v>
      </c>
      <c r="W330" s="273">
        <v>236450</v>
      </c>
      <c r="X330" s="273" t="s">
        <v>64</v>
      </c>
      <c r="Y330" s="273" t="s">
        <v>63</v>
      </c>
      <c r="Z330" s="273" t="s">
        <v>165</v>
      </c>
      <c r="AA330" s="273" t="s">
        <v>165</v>
      </c>
      <c r="AB330" s="274">
        <v>45231</v>
      </c>
      <c r="AC330" s="273">
        <v>14395</v>
      </c>
      <c r="AD330" s="273">
        <v>11</v>
      </c>
      <c r="AE330" s="273">
        <v>0</v>
      </c>
      <c r="AF330" s="273" t="s">
        <v>90</v>
      </c>
      <c r="AG330" s="273" t="s">
        <v>1198</v>
      </c>
      <c r="AH330" s="273" t="s">
        <v>990</v>
      </c>
      <c r="AI330" s="273" t="s">
        <v>123</v>
      </c>
      <c r="AJ330" s="273" t="s">
        <v>200</v>
      </c>
      <c r="AK330" s="273">
        <v>344022</v>
      </c>
      <c r="AL330" s="273" t="s">
        <v>83</v>
      </c>
      <c r="AM330" s="273" t="s">
        <v>63</v>
      </c>
      <c r="AN330" s="273" t="s">
        <v>530</v>
      </c>
      <c r="AO330" s="273" t="s">
        <v>543</v>
      </c>
      <c r="AP330" s="274">
        <v>45108</v>
      </c>
      <c r="AQ330" s="273">
        <v>15610</v>
      </c>
      <c r="AR330" s="273">
        <v>679</v>
      </c>
      <c r="AU330" s="273" t="s">
        <v>108</v>
      </c>
      <c r="BG330" s="273">
        <v>285092</v>
      </c>
      <c r="BH330" s="273" t="s">
        <v>83</v>
      </c>
      <c r="BI330" s="273" t="s">
        <v>63</v>
      </c>
      <c r="BJ330" s="273" t="s">
        <v>172</v>
      </c>
      <c r="BK330" s="273" t="s">
        <v>211</v>
      </c>
      <c r="BL330" s="274">
        <v>45200</v>
      </c>
      <c r="BM330" s="273">
        <v>14034</v>
      </c>
      <c r="BN330" s="273">
        <v>16</v>
      </c>
      <c r="BO330" s="273">
        <v>118</v>
      </c>
      <c r="BP330" s="273" t="s">
        <v>80</v>
      </c>
      <c r="BQ330" s="273">
        <v>51.086640000000003</v>
      </c>
      <c r="BR330" s="273" t="s">
        <v>81</v>
      </c>
      <c r="BS330" s="273" t="s">
        <v>1201</v>
      </c>
      <c r="BT330" s="273">
        <v>0</v>
      </c>
      <c r="BU330" s="273">
        <v>264375</v>
      </c>
      <c r="BV330" s="336" t="s">
        <v>64</v>
      </c>
      <c r="BW330" s="337" t="s">
        <v>63</v>
      </c>
      <c r="BX330" s="337" t="s">
        <v>65</v>
      </c>
      <c r="BY330" s="337" t="s">
        <v>65</v>
      </c>
      <c r="BZ330" s="337" t="s">
        <v>86</v>
      </c>
      <c r="CA330" s="337" t="s">
        <v>87</v>
      </c>
      <c r="CB330" s="337" t="s">
        <v>101</v>
      </c>
      <c r="CC330" s="337" t="s">
        <v>102</v>
      </c>
      <c r="CD330" s="338">
        <v>4</v>
      </c>
      <c r="CE330" s="335">
        <v>45108</v>
      </c>
      <c r="CF330" s="337">
        <v>27356</v>
      </c>
      <c r="CG330" s="337" t="s">
        <v>103</v>
      </c>
      <c r="CH330" s="337">
        <v>890.71136000000001</v>
      </c>
      <c r="CI330" s="337" t="s">
        <v>104</v>
      </c>
      <c r="CJ330" s="337"/>
      <c r="CK330" s="337"/>
      <c r="CL330" s="337"/>
      <c r="CM330" s="337" t="s">
        <v>73</v>
      </c>
      <c r="CN330" s="337">
        <v>3</v>
      </c>
    </row>
    <row r="331" spans="4:92">
      <c r="D331" s="273" t="s">
        <v>83</v>
      </c>
      <c r="E331" s="273" t="s">
        <v>194</v>
      </c>
      <c r="F331" s="273" t="s">
        <v>385</v>
      </c>
      <c r="G331" s="273" t="s">
        <v>909</v>
      </c>
      <c r="H331" s="274">
        <v>45170</v>
      </c>
      <c r="I331" s="273">
        <v>13907</v>
      </c>
      <c r="J331" s="273">
        <v>842</v>
      </c>
      <c r="K331" s="273">
        <v>0</v>
      </c>
      <c r="L331" s="273" t="s">
        <v>66</v>
      </c>
      <c r="N331" s="273" t="s">
        <v>107</v>
      </c>
      <c r="W331" s="273">
        <v>236451</v>
      </c>
      <c r="X331" s="273" t="s">
        <v>64</v>
      </c>
      <c r="Y331" s="273" t="s">
        <v>63</v>
      </c>
      <c r="Z331" s="273" t="s">
        <v>165</v>
      </c>
      <c r="AA331" s="273" t="s">
        <v>165</v>
      </c>
      <c r="AB331" s="274">
        <v>45231</v>
      </c>
      <c r="AC331" s="273">
        <v>14395</v>
      </c>
      <c r="AD331" s="273">
        <v>11</v>
      </c>
      <c r="AE331" s="273">
        <v>6.98</v>
      </c>
      <c r="AF331" s="273" t="s">
        <v>90</v>
      </c>
      <c r="AG331" s="273" t="s">
        <v>1198</v>
      </c>
      <c r="AH331" s="273" t="s">
        <v>993</v>
      </c>
      <c r="AI331" s="273" t="s">
        <v>123</v>
      </c>
      <c r="AJ331" s="273" t="s">
        <v>200</v>
      </c>
      <c r="AK331" s="273">
        <v>344028</v>
      </c>
      <c r="AL331" s="273" t="s">
        <v>83</v>
      </c>
      <c r="AM331" s="273" t="s">
        <v>63</v>
      </c>
      <c r="AN331" s="273" t="s">
        <v>530</v>
      </c>
      <c r="AO331" s="273" t="s">
        <v>543</v>
      </c>
      <c r="AP331" s="274">
        <v>45200</v>
      </c>
      <c r="AQ331" s="273">
        <v>15165</v>
      </c>
      <c r="AR331" s="273">
        <v>679</v>
      </c>
      <c r="AS331" s="273">
        <v>1.0500000000000001E-2</v>
      </c>
      <c r="AT331" s="273" t="s">
        <v>77</v>
      </c>
      <c r="AU331" s="273" t="s">
        <v>78</v>
      </c>
      <c r="BG331" s="273">
        <v>286772</v>
      </c>
      <c r="BH331" s="273" t="s">
        <v>83</v>
      </c>
      <c r="BI331" s="273" t="s">
        <v>63</v>
      </c>
      <c r="BJ331" s="273" t="s">
        <v>172</v>
      </c>
      <c r="BK331" s="273" t="s">
        <v>211</v>
      </c>
      <c r="BL331" s="274">
        <v>45231</v>
      </c>
      <c r="BM331" s="273">
        <v>14402</v>
      </c>
      <c r="BN331" s="273">
        <v>16</v>
      </c>
      <c r="BO331" s="273">
        <v>118</v>
      </c>
      <c r="BP331" s="273" t="s">
        <v>80</v>
      </c>
      <c r="BQ331" s="273">
        <v>51.086640000000003</v>
      </c>
      <c r="BR331" s="273" t="s">
        <v>81</v>
      </c>
      <c r="BS331" s="273" t="s">
        <v>1201</v>
      </c>
      <c r="BT331" s="273">
        <v>0</v>
      </c>
      <c r="BU331" s="273">
        <v>291787</v>
      </c>
      <c r="BV331" s="279" t="s">
        <v>64</v>
      </c>
      <c r="BW331" s="280" t="s">
        <v>63</v>
      </c>
      <c r="BX331" s="280" t="s">
        <v>65</v>
      </c>
      <c r="BY331" s="280" t="s">
        <v>65</v>
      </c>
      <c r="BZ331" s="280" t="s">
        <v>86</v>
      </c>
      <c r="CA331" s="280" t="s">
        <v>87</v>
      </c>
      <c r="CB331" s="280" t="s">
        <v>88</v>
      </c>
      <c r="CC331" s="280" t="s">
        <v>89</v>
      </c>
      <c r="CD331" s="281">
        <v>3</v>
      </c>
      <c r="CE331" s="277">
        <v>45108</v>
      </c>
      <c r="CF331" s="280">
        <v>2021</v>
      </c>
      <c r="CG331" s="280" t="s">
        <v>90</v>
      </c>
      <c r="CH331" s="280">
        <v>2021</v>
      </c>
      <c r="CI331" s="280" t="s">
        <v>80</v>
      </c>
      <c r="CJ331" s="280"/>
      <c r="CK331" s="280"/>
      <c r="CL331" s="280"/>
      <c r="CM331" s="280" t="s">
        <v>73</v>
      </c>
      <c r="CN331" s="280">
        <v>3</v>
      </c>
    </row>
    <row r="332" spans="4:92">
      <c r="D332" s="273" t="s">
        <v>83</v>
      </c>
      <c r="E332" s="273" t="s">
        <v>194</v>
      </c>
      <c r="F332" s="273" t="s">
        <v>385</v>
      </c>
      <c r="G332" s="273" t="s">
        <v>909</v>
      </c>
      <c r="H332" s="274">
        <v>45200</v>
      </c>
      <c r="I332" s="273">
        <v>14242</v>
      </c>
      <c r="J332" s="273">
        <v>842</v>
      </c>
      <c r="W332" s="273">
        <v>254443</v>
      </c>
      <c r="X332" s="273" t="s">
        <v>64</v>
      </c>
      <c r="Y332" s="273" t="s">
        <v>63</v>
      </c>
      <c r="Z332" s="273" t="s">
        <v>165</v>
      </c>
      <c r="AA332" s="273" t="s">
        <v>165</v>
      </c>
      <c r="AB332" s="274">
        <v>45231</v>
      </c>
      <c r="AC332" s="273">
        <v>14395</v>
      </c>
      <c r="AD332" s="273">
        <v>11</v>
      </c>
      <c r="AE332" s="273">
        <v>0.16</v>
      </c>
      <c r="AF332" s="273" t="s">
        <v>90</v>
      </c>
      <c r="AG332" s="273" t="s">
        <v>1198</v>
      </c>
      <c r="AH332" s="273" t="s">
        <v>1172</v>
      </c>
      <c r="AI332" s="273" t="s">
        <v>123</v>
      </c>
      <c r="AJ332" s="273" t="s">
        <v>200</v>
      </c>
      <c r="AK332" s="273">
        <v>344034</v>
      </c>
      <c r="AL332" s="273" t="s">
        <v>83</v>
      </c>
      <c r="AM332" s="273" t="s">
        <v>63</v>
      </c>
      <c r="AN332" s="273" t="s">
        <v>530</v>
      </c>
      <c r="AO332" s="273" t="s">
        <v>552</v>
      </c>
      <c r="AP332" s="274">
        <v>44927</v>
      </c>
      <c r="AQ332" s="273">
        <v>14730</v>
      </c>
      <c r="AR332" s="273">
        <v>683</v>
      </c>
      <c r="AU332" s="273" t="s">
        <v>108</v>
      </c>
      <c r="BG332" s="273">
        <v>276992</v>
      </c>
      <c r="BH332" s="273" t="s">
        <v>83</v>
      </c>
      <c r="BI332" s="273" t="s">
        <v>63</v>
      </c>
      <c r="BJ332" s="273" t="s">
        <v>172</v>
      </c>
      <c r="BK332" s="273" t="s">
        <v>211</v>
      </c>
      <c r="BL332" s="274">
        <v>45261</v>
      </c>
      <c r="BM332" s="273">
        <v>16886</v>
      </c>
      <c r="BN332" s="273">
        <v>16</v>
      </c>
      <c r="BO332" s="273">
        <v>81</v>
      </c>
      <c r="BP332" s="273" t="s">
        <v>80</v>
      </c>
      <c r="BQ332" s="273">
        <v>35.816000000000003</v>
      </c>
      <c r="BR332" s="273" t="s">
        <v>81</v>
      </c>
      <c r="BS332" s="273" t="s">
        <v>1201</v>
      </c>
      <c r="BT332" s="273">
        <v>0</v>
      </c>
      <c r="BU332" s="273">
        <v>323385</v>
      </c>
      <c r="BV332" s="336" t="s">
        <v>64</v>
      </c>
      <c r="BW332" s="337" t="s">
        <v>63</v>
      </c>
      <c r="BX332" s="337" t="s">
        <v>65</v>
      </c>
      <c r="BY332" s="337" t="s">
        <v>65</v>
      </c>
      <c r="BZ332" s="337" t="s">
        <v>86</v>
      </c>
      <c r="CA332" s="337" t="s">
        <v>87</v>
      </c>
      <c r="CB332" s="337" t="s">
        <v>88</v>
      </c>
      <c r="CC332" s="337" t="s">
        <v>89</v>
      </c>
      <c r="CD332" s="338">
        <v>3</v>
      </c>
      <c r="CE332" s="335">
        <v>45139</v>
      </c>
      <c r="CF332" s="337">
        <v>2237</v>
      </c>
      <c r="CG332" s="337" t="s">
        <v>90</v>
      </c>
      <c r="CH332" s="337">
        <v>2237</v>
      </c>
      <c r="CI332" s="337" t="s">
        <v>80</v>
      </c>
      <c r="CJ332" s="337"/>
      <c r="CK332" s="337"/>
      <c r="CL332" s="337"/>
      <c r="CM332" s="337" t="s">
        <v>73</v>
      </c>
      <c r="CN332" s="337">
        <v>3</v>
      </c>
    </row>
    <row r="333" spans="4:92">
      <c r="D333" s="273" t="s">
        <v>83</v>
      </c>
      <c r="E333" s="273" t="s">
        <v>194</v>
      </c>
      <c r="F333" s="273" t="s">
        <v>385</v>
      </c>
      <c r="G333" s="273" t="s">
        <v>909</v>
      </c>
      <c r="H333" s="274">
        <v>45200</v>
      </c>
      <c r="I333" s="273">
        <v>14242</v>
      </c>
      <c r="J333" s="273">
        <v>842</v>
      </c>
      <c r="K333" s="273">
        <v>0</v>
      </c>
      <c r="L333" s="273" t="s">
        <v>66</v>
      </c>
      <c r="N333" s="273" t="s">
        <v>107</v>
      </c>
      <c r="W333" s="273">
        <v>254468</v>
      </c>
      <c r="X333" s="273" t="s">
        <v>64</v>
      </c>
      <c r="Y333" s="273" t="s">
        <v>63</v>
      </c>
      <c r="Z333" s="273" t="s">
        <v>165</v>
      </c>
      <c r="AA333" s="273" t="s">
        <v>165</v>
      </c>
      <c r="AB333" s="274">
        <v>45231</v>
      </c>
      <c r="AC333" s="273">
        <v>14395</v>
      </c>
      <c r="AD333" s="273">
        <v>11</v>
      </c>
      <c r="AE333" s="273">
        <v>0.115</v>
      </c>
      <c r="AF333" s="273" t="s">
        <v>90</v>
      </c>
      <c r="AG333" s="273" t="s">
        <v>1198</v>
      </c>
      <c r="AH333" s="273" t="s">
        <v>1093</v>
      </c>
      <c r="AI333" s="273" t="s">
        <v>123</v>
      </c>
      <c r="AJ333" s="273" t="s">
        <v>200</v>
      </c>
      <c r="AK333" s="273">
        <v>344040</v>
      </c>
      <c r="AL333" s="273" t="s">
        <v>83</v>
      </c>
      <c r="AM333" s="273" t="s">
        <v>63</v>
      </c>
      <c r="AN333" s="273" t="s">
        <v>530</v>
      </c>
      <c r="AO333" s="273" t="s">
        <v>552</v>
      </c>
      <c r="AP333" s="274">
        <v>44927</v>
      </c>
      <c r="AQ333" s="273">
        <v>15314</v>
      </c>
      <c r="AR333" s="273">
        <v>683</v>
      </c>
      <c r="AS333" s="273">
        <v>48</v>
      </c>
      <c r="AT333" s="273" t="s">
        <v>96</v>
      </c>
      <c r="AU333" s="273" t="s">
        <v>97</v>
      </c>
      <c r="AV333" s="273" t="s">
        <v>98</v>
      </c>
      <c r="BA333" s="273" t="s">
        <v>99</v>
      </c>
      <c r="BG333" s="273">
        <v>283348</v>
      </c>
      <c r="BH333" s="273" t="s">
        <v>83</v>
      </c>
      <c r="BI333" s="273" t="s">
        <v>63</v>
      </c>
      <c r="BJ333" s="273" t="s">
        <v>172</v>
      </c>
      <c r="BK333" s="273" t="s">
        <v>184</v>
      </c>
      <c r="BL333" s="274">
        <v>44927</v>
      </c>
      <c r="BM333" s="273">
        <v>11790</v>
      </c>
      <c r="BN333" s="273">
        <v>13</v>
      </c>
      <c r="BO333" s="273">
        <v>476</v>
      </c>
      <c r="BP333" s="273" t="s">
        <v>80</v>
      </c>
      <c r="BQ333" s="273">
        <v>254.2936</v>
      </c>
      <c r="BR333" s="273" t="s">
        <v>81</v>
      </c>
      <c r="BS333" s="273" t="s">
        <v>1022</v>
      </c>
      <c r="BT333" s="273">
        <v>0</v>
      </c>
      <c r="BU333" s="273">
        <v>156440</v>
      </c>
      <c r="BV333" s="279" t="s">
        <v>64</v>
      </c>
      <c r="BW333" s="280" t="s">
        <v>63</v>
      </c>
      <c r="BX333" s="280" t="s">
        <v>65</v>
      </c>
      <c r="BY333" s="280" t="s">
        <v>65</v>
      </c>
      <c r="BZ333" s="280" t="s">
        <v>86</v>
      </c>
      <c r="CA333" s="280" t="s">
        <v>87</v>
      </c>
      <c r="CB333" s="280" t="s">
        <v>101</v>
      </c>
      <c r="CC333" s="280" t="s">
        <v>102</v>
      </c>
      <c r="CD333" s="281">
        <v>4</v>
      </c>
      <c r="CE333" s="277">
        <v>45139</v>
      </c>
      <c r="CF333" s="280">
        <v>30088</v>
      </c>
      <c r="CG333" s="280" t="s">
        <v>103</v>
      </c>
      <c r="CH333" s="280">
        <v>979.66528000000005</v>
      </c>
      <c r="CI333" s="280" t="s">
        <v>104</v>
      </c>
      <c r="CJ333" s="280"/>
      <c r="CK333" s="280"/>
      <c r="CL333" s="280"/>
      <c r="CM333" s="280" t="s">
        <v>73</v>
      </c>
      <c r="CN333" s="280">
        <v>3</v>
      </c>
    </row>
    <row r="334" spans="4:92">
      <c r="D334" s="273" t="s">
        <v>83</v>
      </c>
      <c r="E334" s="273" t="s">
        <v>194</v>
      </c>
      <c r="F334" s="273" t="s">
        <v>385</v>
      </c>
      <c r="G334" s="273" t="s">
        <v>909</v>
      </c>
      <c r="H334" s="274">
        <v>45200</v>
      </c>
      <c r="I334" s="273">
        <v>14242</v>
      </c>
      <c r="J334" s="273">
        <v>842</v>
      </c>
      <c r="K334" s="273">
        <v>17819</v>
      </c>
      <c r="L334" s="273" t="s">
        <v>66</v>
      </c>
      <c r="M334" s="273">
        <v>2267.69</v>
      </c>
      <c r="N334" s="273" t="s">
        <v>115</v>
      </c>
      <c r="W334" s="273">
        <v>254467</v>
      </c>
      <c r="X334" s="273" t="s">
        <v>64</v>
      </c>
      <c r="Y334" s="273" t="s">
        <v>63</v>
      </c>
      <c r="Z334" s="273" t="s">
        <v>165</v>
      </c>
      <c r="AA334" s="273" t="s">
        <v>165</v>
      </c>
      <c r="AB334" s="274">
        <v>45231</v>
      </c>
      <c r="AC334" s="273">
        <v>14395</v>
      </c>
      <c r="AD334" s="273">
        <v>11</v>
      </c>
      <c r="AE334" s="273">
        <v>0</v>
      </c>
      <c r="AF334" s="273" t="s">
        <v>90</v>
      </c>
      <c r="AG334" s="273" t="s">
        <v>1198</v>
      </c>
      <c r="AH334" s="273" t="s">
        <v>1216</v>
      </c>
      <c r="AI334" s="273" t="s">
        <v>123</v>
      </c>
      <c r="AJ334" s="273" t="s">
        <v>200</v>
      </c>
      <c r="AK334" s="273">
        <v>344046</v>
      </c>
      <c r="AL334" s="273" t="s">
        <v>83</v>
      </c>
      <c r="AM334" s="273" t="s">
        <v>63</v>
      </c>
      <c r="AN334" s="273" t="s">
        <v>530</v>
      </c>
      <c r="AO334" s="273" t="s">
        <v>552</v>
      </c>
      <c r="AP334" s="274">
        <v>44927</v>
      </c>
      <c r="AQ334" s="273">
        <v>15464</v>
      </c>
      <c r="AR334" s="273">
        <v>683</v>
      </c>
      <c r="AU334" s="273" t="s">
        <v>108</v>
      </c>
      <c r="BG334" s="273">
        <v>284508</v>
      </c>
      <c r="BH334" s="273" t="s">
        <v>83</v>
      </c>
      <c r="BI334" s="273" t="s">
        <v>63</v>
      </c>
      <c r="BJ334" s="273" t="s">
        <v>172</v>
      </c>
      <c r="BK334" s="273" t="s">
        <v>184</v>
      </c>
      <c r="BL334" s="274">
        <v>44958</v>
      </c>
      <c r="BM334" s="273">
        <v>11828</v>
      </c>
      <c r="BN334" s="273">
        <v>13</v>
      </c>
      <c r="BO334" s="273">
        <v>413</v>
      </c>
      <c r="BP334" s="273" t="s">
        <v>80</v>
      </c>
      <c r="BQ334" s="273">
        <v>228.37584000000001</v>
      </c>
      <c r="BR334" s="273" t="s">
        <v>81</v>
      </c>
      <c r="BS334" s="273" t="s">
        <v>1022</v>
      </c>
      <c r="BT334" s="273">
        <v>0</v>
      </c>
      <c r="BU334" s="273">
        <v>198005</v>
      </c>
      <c r="BV334" s="336" t="s">
        <v>64</v>
      </c>
      <c r="BW334" s="337" t="s">
        <v>63</v>
      </c>
      <c r="BX334" s="337" t="s">
        <v>65</v>
      </c>
      <c r="BY334" s="337" t="s">
        <v>65</v>
      </c>
      <c r="BZ334" s="337" t="s">
        <v>110</v>
      </c>
      <c r="CA334" s="337" t="s">
        <v>111</v>
      </c>
      <c r="CB334" s="337" t="s">
        <v>112</v>
      </c>
      <c r="CC334" s="337" t="s">
        <v>113</v>
      </c>
      <c r="CD334" s="338">
        <v>4</v>
      </c>
      <c r="CE334" s="335">
        <v>45139</v>
      </c>
      <c r="CF334" s="337"/>
      <c r="CG334" s="337"/>
      <c r="CH334" s="337"/>
      <c r="CI334" s="337" t="s">
        <v>80</v>
      </c>
      <c r="CJ334" s="337"/>
      <c r="CK334" s="337"/>
      <c r="CL334" s="337"/>
      <c r="CM334" s="337" t="s">
        <v>73</v>
      </c>
      <c r="CN334" s="337">
        <v>3</v>
      </c>
    </row>
    <row r="335" spans="4:92">
      <c r="D335" s="273" t="s">
        <v>83</v>
      </c>
      <c r="E335" s="273" t="s">
        <v>194</v>
      </c>
      <c r="F335" s="273" t="s">
        <v>385</v>
      </c>
      <c r="G335" s="273" t="s">
        <v>909</v>
      </c>
      <c r="H335" s="274">
        <v>45231</v>
      </c>
      <c r="I335" s="273">
        <v>14609</v>
      </c>
      <c r="J335" s="273">
        <v>842</v>
      </c>
      <c r="W335" s="273">
        <v>273301</v>
      </c>
      <c r="X335" s="273" t="s">
        <v>64</v>
      </c>
      <c r="Y335" s="273" t="s">
        <v>63</v>
      </c>
      <c r="Z335" s="273" t="s">
        <v>165</v>
      </c>
      <c r="AA335" s="273" t="s">
        <v>165</v>
      </c>
      <c r="AB335" s="274">
        <v>45231</v>
      </c>
      <c r="AC335" s="273">
        <v>14395</v>
      </c>
      <c r="AD335" s="273">
        <v>11</v>
      </c>
      <c r="AE335" s="273">
        <v>0</v>
      </c>
      <c r="AF335" s="273" t="s">
        <v>90</v>
      </c>
      <c r="AG335" s="273" t="s">
        <v>1198</v>
      </c>
      <c r="AH335" s="273" t="s">
        <v>1238</v>
      </c>
      <c r="AI335" s="273" t="s">
        <v>123</v>
      </c>
      <c r="AJ335" s="273" t="s">
        <v>200</v>
      </c>
      <c r="AK335" s="273">
        <v>344052</v>
      </c>
      <c r="AL335" s="273" t="s">
        <v>83</v>
      </c>
      <c r="AM335" s="273" t="s">
        <v>63</v>
      </c>
      <c r="AN335" s="273" t="s">
        <v>530</v>
      </c>
      <c r="AO335" s="273" t="s">
        <v>552</v>
      </c>
      <c r="AP335" s="274">
        <v>45017</v>
      </c>
      <c r="AQ335" s="273">
        <v>14876</v>
      </c>
      <c r="AR335" s="273">
        <v>683</v>
      </c>
      <c r="AU335" s="273" t="s">
        <v>108</v>
      </c>
      <c r="BG335" s="273">
        <v>278598</v>
      </c>
      <c r="BH335" s="273" t="s">
        <v>83</v>
      </c>
      <c r="BI335" s="273" t="s">
        <v>63</v>
      </c>
      <c r="BJ335" s="273" t="s">
        <v>172</v>
      </c>
      <c r="BK335" s="273" t="s">
        <v>184</v>
      </c>
      <c r="BL335" s="274">
        <v>44986</v>
      </c>
      <c r="BM335" s="273">
        <v>11866</v>
      </c>
      <c r="BN335" s="273">
        <v>13</v>
      </c>
      <c r="BO335" s="273">
        <v>590</v>
      </c>
      <c r="BP335" s="273" t="s">
        <v>80</v>
      </c>
      <c r="BQ335" s="273">
        <v>299.19384000000002</v>
      </c>
      <c r="BR335" s="273" t="s">
        <v>81</v>
      </c>
      <c r="BS335" s="273" t="s">
        <v>1022</v>
      </c>
      <c r="BT335" s="273">
        <v>0</v>
      </c>
      <c r="BU335" s="273">
        <v>198062</v>
      </c>
      <c r="BV335" s="279" t="s">
        <v>64</v>
      </c>
      <c r="BW335" s="280" t="s">
        <v>63</v>
      </c>
      <c r="BX335" s="280" t="s">
        <v>65</v>
      </c>
      <c r="BY335" s="280" t="s">
        <v>65</v>
      </c>
      <c r="BZ335" s="280" t="s">
        <v>110</v>
      </c>
      <c r="CA335" s="280" t="s">
        <v>111</v>
      </c>
      <c r="CB335" s="280" t="s">
        <v>117</v>
      </c>
      <c r="CC335" s="280" t="s">
        <v>118</v>
      </c>
      <c r="CD335" s="281">
        <v>5</v>
      </c>
      <c r="CE335" s="277">
        <v>45139</v>
      </c>
      <c r="CF335" s="280"/>
      <c r="CG335" s="280"/>
      <c r="CH335" s="280"/>
      <c r="CI335" s="280" t="s">
        <v>104</v>
      </c>
      <c r="CJ335" s="280"/>
      <c r="CK335" s="280"/>
      <c r="CL335" s="280"/>
      <c r="CM335" s="280" t="s">
        <v>73</v>
      </c>
      <c r="CN335" s="280">
        <v>3</v>
      </c>
    </row>
    <row r="336" spans="4:92">
      <c r="D336" s="273" t="s">
        <v>83</v>
      </c>
      <c r="E336" s="273" t="s">
        <v>194</v>
      </c>
      <c r="F336" s="273" t="s">
        <v>385</v>
      </c>
      <c r="G336" s="273" t="s">
        <v>909</v>
      </c>
      <c r="H336" s="274">
        <v>45231</v>
      </c>
      <c r="I336" s="273">
        <v>14609</v>
      </c>
      <c r="J336" s="273">
        <v>842</v>
      </c>
      <c r="K336" s="273">
        <v>20329</v>
      </c>
      <c r="L336" s="273" t="s">
        <v>66</v>
      </c>
      <c r="M336" s="273">
        <v>2419.04</v>
      </c>
      <c r="N336" s="273" t="s">
        <v>115</v>
      </c>
      <c r="W336" s="273">
        <v>273325</v>
      </c>
      <c r="X336" s="273" t="s">
        <v>64</v>
      </c>
      <c r="Y336" s="273" t="s">
        <v>63</v>
      </c>
      <c r="Z336" s="273" t="s">
        <v>165</v>
      </c>
      <c r="AA336" s="273" t="s">
        <v>165</v>
      </c>
      <c r="AB336" s="274">
        <v>45231</v>
      </c>
      <c r="AC336" s="273">
        <v>14395</v>
      </c>
      <c r="AD336" s="273">
        <v>11</v>
      </c>
      <c r="AE336" s="273">
        <v>0</v>
      </c>
      <c r="AF336" s="273" t="s">
        <v>90</v>
      </c>
      <c r="AG336" s="273" t="s">
        <v>1239</v>
      </c>
      <c r="AH336" s="273" t="s">
        <v>1240</v>
      </c>
      <c r="AI336" s="273" t="s">
        <v>123</v>
      </c>
      <c r="AJ336" s="273" t="s">
        <v>200</v>
      </c>
      <c r="AK336" s="273">
        <v>344058</v>
      </c>
      <c r="AL336" s="273" t="s">
        <v>83</v>
      </c>
      <c r="AM336" s="273" t="s">
        <v>404</v>
      </c>
      <c r="AN336" s="273" t="s">
        <v>725</v>
      </c>
      <c r="AO336" s="273" t="s">
        <v>729</v>
      </c>
      <c r="AP336" s="274">
        <v>45200</v>
      </c>
      <c r="AQ336" s="273">
        <v>15215</v>
      </c>
      <c r="AR336" s="273">
        <v>736</v>
      </c>
      <c r="AU336" s="273" t="s">
        <v>108</v>
      </c>
      <c r="BG336" s="273">
        <v>282327</v>
      </c>
      <c r="BH336" s="273" t="s">
        <v>83</v>
      </c>
      <c r="BI336" s="273" t="s">
        <v>63</v>
      </c>
      <c r="BJ336" s="273" t="s">
        <v>172</v>
      </c>
      <c r="BK336" s="273" t="s">
        <v>184</v>
      </c>
      <c r="BL336" s="274">
        <v>45017</v>
      </c>
      <c r="BM336" s="273">
        <v>11904</v>
      </c>
      <c r="BN336" s="273">
        <v>13</v>
      </c>
      <c r="BO336" s="273">
        <v>484</v>
      </c>
      <c r="BP336" s="273" t="s">
        <v>80</v>
      </c>
      <c r="BQ336" s="273">
        <v>257.61471999999998</v>
      </c>
      <c r="BR336" s="273" t="s">
        <v>81</v>
      </c>
      <c r="BS336" s="273" t="s">
        <v>1022</v>
      </c>
      <c r="BT336" s="273">
        <v>0</v>
      </c>
      <c r="BU336" s="273">
        <v>198119</v>
      </c>
      <c r="BV336" s="336" t="s">
        <v>64</v>
      </c>
      <c r="BW336" s="337" t="s">
        <v>63</v>
      </c>
      <c r="BX336" s="337" t="s">
        <v>65</v>
      </c>
      <c r="BY336" s="337" t="s">
        <v>65</v>
      </c>
      <c r="BZ336" s="337" t="s">
        <v>151</v>
      </c>
      <c r="CA336" s="337" t="s">
        <v>152</v>
      </c>
      <c r="CB336" s="337" t="s">
        <v>161</v>
      </c>
      <c r="CC336" s="337" t="s">
        <v>162</v>
      </c>
      <c r="CD336" s="338">
        <v>11</v>
      </c>
      <c r="CE336" s="335">
        <v>45231</v>
      </c>
      <c r="CF336" s="337">
        <v>352</v>
      </c>
      <c r="CG336" s="337" t="s">
        <v>90</v>
      </c>
      <c r="CH336" s="337">
        <v>352</v>
      </c>
      <c r="CI336" s="337" t="s">
        <v>80</v>
      </c>
      <c r="CJ336" s="337"/>
      <c r="CK336" s="337"/>
      <c r="CL336" s="337"/>
      <c r="CM336" s="337" t="s">
        <v>73</v>
      </c>
      <c r="CN336" s="337">
        <v>3</v>
      </c>
    </row>
    <row r="337" spans="4:92">
      <c r="D337" s="273" t="s">
        <v>83</v>
      </c>
      <c r="E337" s="273" t="s">
        <v>194</v>
      </c>
      <c r="F337" s="273" t="s">
        <v>385</v>
      </c>
      <c r="G337" s="273" t="s">
        <v>909</v>
      </c>
      <c r="H337" s="274">
        <v>45231</v>
      </c>
      <c r="I337" s="273">
        <v>14609</v>
      </c>
      <c r="J337" s="273">
        <v>842</v>
      </c>
      <c r="K337" s="273">
        <v>0</v>
      </c>
      <c r="L337" s="273" t="s">
        <v>66</v>
      </c>
      <c r="N337" s="273" t="s">
        <v>107</v>
      </c>
      <c r="W337" s="273">
        <v>273326</v>
      </c>
      <c r="X337" s="273" t="s">
        <v>64</v>
      </c>
      <c r="Y337" s="273" t="s">
        <v>63</v>
      </c>
      <c r="Z337" s="273" t="s">
        <v>165</v>
      </c>
      <c r="AA337" s="273" t="s">
        <v>165</v>
      </c>
      <c r="AB337" s="274">
        <v>45261</v>
      </c>
      <c r="AC337" s="273">
        <v>16880</v>
      </c>
      <c r="AD337" s="273">
        <v>11</v>
      </c>
      <c r="AK337" s="273">
        <v>316424</v>
      </c>
      <c r="AL337" s="273" t="s">
        <v>83</v>
      </c>
      <c r="AM337" s="273" t="s">
        <v>287</v>
      </c>
      <c r="AN337" s="273" t="s">
        <v>823</v>
      </c>
      <c r="AO337" s="273" t="s">
        <v>827</v>
      </c>
      <c r="AP337" s="274">
        <v>44927</v>
      </c>
      <c r="AQ337" s="273">
        <v>14785</v>
      </c>
      <c r="AR337" s="273">
        <v>790</v>
      </c>
      <c r="AU337" s="273" t="s">
        <v>108</v>
      </c>
      <c r="BG337" s="273">
        <v>277597</v>
      </c>
      <c r="BH337" s="273" t="s">
        <v>83</v>
      </c>
      <c r="BI337" s="273" t="s">
        <v>63</v>
      </c>
      <c r="BJ337" s="273" t="s">
        <v>157</v>
      </c>
      <c r="BK337" s="273" t="s">
        <v>157</v>
      </c>
      <c r="BL337" s="274">
        <v>45017</v>
      </c>
      <c r="BM337" s="273">
        <v>11902</v>
      </c>
      <c r="BN337" s="273">
        <v>10</v>
      </c>
      <c r="BO337" s="273">
        <v>1564</v>
      </c>
      <c r="BP337" s="273" t="s">
        <v>80</v>
      </c>
      <c r="BQ337" s="273">
        <v>671.64768000000004</v>
      </c>
      <c r="BR337" s="273" t="s">
        <v>81</v>
      </c>
      <c r="BS337" s="273" t="s">
        <v>788</v>
      </c>
      <c r="BT337" s="273">
        <v>0</v>
      </c>
      <c r="BU337" s="273">
        <v>158568</v>
      </c>
      <c r="BV337" s="279" t="s">
        <v>64</v>
      </c>
      <c r="BW337" s="280" t="s">
        <v>63</v>
      </c>
      <c r="BX337" s="280" t="s">
        <v>65</v>
      </c>
      <c r="BY337" s="280" t="s">
        <v>65</v>
      </c>
      <c r="BZ337" s="280" t="s">
        <v>151</v>
      </c>
      <c r="CA337" s="280" t="s">
        <v>152</v>
      </c>
      <c r="CB337" s="280" t="s">
        <v>153</v>
      </c>
      <c r="CC337" s="280" t="s">
        <v>154</v>
      </c>
      <c r="CD337" s="281">
        <v>10</v>
      </c>
      <c r="CE337" s="277">
        <v>45231</v>
      </c>
      <c r="CF337" s="280">
        <v>1421</v>
      </c>
      <c r="CG337" s="280" t="s">
        <v>90</v>
      </c>
      <c r="CH337" s="280">
        <v>1421</v>
      </c>
      <c r="CI337" s="280" t="s">
        <v>80</v>
      </c>
      <c r="CJ337" s="280"/>
      <c r="CK337" s="280"/>
      <c r="CL337" s="280"/>
      <c r="CM337" s="280" t="s">
        <v>73</v>
      </c>
      <c r="CN337" s="280">
        <v>3</v>
      </c>
    </row>
    <row r="338" spans="4:92">
      <c r="D338" s="273" t="s">
        <v>83</v>
      </c>
      <c r="E338" s="273" t="s">
        <v>194</v>
      </c>
      <c r="F338" s="273" t="s">
        <v>385</v>
      </c>
      <c r="G338" s="273" t="s">
        <v>909</v>
      </c>
      <c r="H338" s="274">
        <v>45261</v>
      </c>
      <c r="I338" s="273">
        <v>17068</v>
      </c>
      <c r="J338" s="273">
        <v>842</v>
      </c>
      <c r="W338" s="273">
        <v>315236</v>
      </c>
      <c r="X338" s="273" t="s">
        <v>64</v>
      </c>
      <c r="Y338" s="273" t="s">
        <v>404</v>
      </c>
      <c r="Z338" s="273" t="s">
        <v>408</v>
      </c>
      <c r="AA338" s="273" t="s">
        <v>988</v>
      </c>
      <c r="AB338" s="274">
        <v>45047</v>
      </c>
      <c r="AC338" s="273">
        <v>12362</v>
      </c>
      <c r="AD338" s="273">
        <v>839</v>
      </c>
      <c r="AE338" s="273">
        <v>0.67200000000000004</v>
      </c>
      <c r="AF338" s="273" t="s">
        <v>90</v>
      </c>
      <c r="AH338" s="273" t="s">
        <v>1241</v>
      </c>
      <c r="AI338" s="273" t="s">
        <v>123</v>
      </c>
      <c r="AJ338" s="273" t="s">
        <v>200</v>
      </c>
      <c r="AK338" s="273">
        <v>185599</v>
      </c>
      <c r="AL338" s="273" t="s">
        <v>83</v>
      </c>
      <c r="AM338" s="273" t="s">
        <v>287</v>
      </c>
      <c r="AN338" s="273" t="s">
        <v>823</v>
      </c>
      <c r="AO338" s="273" t="s">
        <v>827</v>
      </c>
      <c r="AP338" s="274">
        <v>44927</v>
      </c>
      <c r="AQ338" s="273">
        <v>15369</v>
      </c>
      <c r="AR338" s="273">
        <v>790</v>
      </c>
      <c r="AS338" s="273">
        <v>2.4E-2</v>
      </c>
      <c r="AT338" s="273" t="s">
        <v>77</v>
      </c>
      <c r="AU338" s="273" t="s">
        <v>97</v>
      </c>
      <c r="AV338" s="273" t="s">
        <v>98</v>
      </c>
      <c r="BA338" s="273" t="s">
        <v>99</v>
      </c>
      <c r="BG338" s="273">
        <v>283843</v>
      </c>
      <c r="BH338" s="273" t="s">
        <v>83</v>
      </c>
      <c r="BI338" s="273" t="s">
        <v>63</v>
      </c>
      <c r="BJ338" s="273" t="s">
        <v>157</v>
      </c>
      <c r="BK338" s="273" t="s">
        <v>157</v>
      </c>
      <c r="BL338" s="274">
        <v>45047</v>
      </c>
      <c r="BM338" s="273">
        <v>12149</v>
      </c>
      <c r="BN338" s="273">
        <v>10</v>
      </c>
      <c r="BO338" s="273">
        <v>1440</v>
      </c>
      <c r="BP338" s="273" t="s">
        <v>80</v>
      </c>
      <c r="BQ338" s="273">
        <v>620.56104000000005</v>
      </c>
      <c r="BR338" s="273" t="s">
        <v>81</v>
      </c>
      <c r="BS338" s="273" t="s">
        <v>788</v>
      </c>
      <c r="BT338" s="273">
        <v>0</v>
      </c>
      <c r="BU338" s="273">
        <v>174657</v>
      </c>
      <c r="BV338" s="336" t="s">
        <v>64</v>
      </c>
      <c r="BW338" s="337" t="s">
        <v>63</v>
      </c>
      <c r="BX338" s="337" t="s">
        <v>65</v>
      </c>
      <c r="BY338" s="337" t="s">
        <v>65</v>
      </c>
      <c r="BZ338" s="337" t="s">
        <v>138</v>
      </c>
      <c r="CA338" s="337" t="s">
        <v>139</v>
      </c>
      <c r="CB338" s="337" t="s">
        <v>140</v>
      </c>
      <c r="CC338" s="337" t="s">
        <v>141</v>
      </c>
      <c r="CD338" s="338">
        <v>9</v>
      </c>
      <c r="CE338" s="335">
        <v>45231</v>
      </c>
      <c r="CF338" s="337">
        <v>0</v>
      </c>
      <c r="CG338" s="337" t="s">
        <v>90</v>
      </c>
      <c r="CH338" s="337">
        <v>0</v>
      </c>
      <c r="CI338" s="337" t="s">
        <v>80</v>
      </c>
      <c r="CJ338" s="337"/>
      <c r="CK338" s="337"/>
      <c r="CL338" s="337"/>
      <c r="CM338" s="337" t="s">
        <v>73</v>
      </c>
      <c r="CN338" s="337">
        <v>3</v>
      </c>
    </row>
    <row r="339" spans="4:92">
      <c r="D339" s="273" t="s">
        <v>83</v>
      </c>
      <c r="E339" s="273" t="s">
        <v>194</v>
      </c>
      <c r="F339" s="273" t="s">
        <v>385</v>
      </c>
      <c r="G339" s="273" t="s">
        <v>909</v>
      </c>
      <c r="H339" s="274">
        <v>45261</v>
      </c>
      <c r="I339" s="273">
        <v>17068</v>
      </c>
      <c r="J339" s="273">
        <v>842</v>
      </c>
      <c r="K339" s="273">
        <v>17476</v>
      </c>
      <c r="L339" s="273" t="s">
        <v>66</v>
      </c>
      <c r="M339" s="273">
        <v>2410.5300000000002</v>
      </c>
      <c r="N339" s="273" t="s">
        <v>115</v>
      </c>
      <c r="W339" s="273">
        <v>315260</v>
      </c>
      <c r="X339" s="273" t="s">
        <v>64</v>
      </c>
      <c r="Y339" s="273" t="s">
        <v>404</v>
      </c>
      <c r="Z339" s="273" t="s">
        <v>408</v>
      </c>
      <c r="AA339" s="273" t="s">
        <v>988</v>
      </c>
      <c r="AB339" s="274">
        <v>45047</v>
      </c>
      <c r="AC339" s="273">
        <v>12362</v>
      </c>
      <c r="AD339" s="273">
        <v>839</v>
      </c>
      <c r="AE339" s="273">
        <v>5.859</v>
      </c>
      <c r="AF339" s="273" t="s">
        <v>90</v>
      </c>
      <c r="AH339" s="273" t="s">
        <v>1242</v>
      </c>
      <c r="AI339" s="273" t="s">
        <v>123</v>
      </c>
      <c r="AJ339" s="273" t="s">
        <v>200</v>
      </c>
      <c r="AK339" s="273">
        <v>185605</v>
      </c>
      <c r="AL339" s="273" t="s">
        <v>83</v>
      </c>
      <c r="AM339" s="273" t="s">
        <v>287</v>
      </c>
      <c r="AN339" s="273" t="s">
        <v>823</v>
      </c>
      <c r="AO339" s="273" t="s">
        <v>827</v>
      </c>
      <c r="AP339" s="274">
        <v>44927</v>
      </c>
      <c r="AQ339" s="273">
        <v>15519</v>
      </c>
      <c r="AR339" s="273">
        <v>790</v>
      </c>
      <c r="AU339" s="273" t="s">
        <v>108</v>
      </c>
      <c r="BG339" s="273">
        <v>284728</v>
      </c>
      <c r="BH339" s="273" t="s">
        <v>83</v>
      </c>
      <c r="BI339" s="273" t="s">
        <v>63</v>
      </c>
      <c r="BJ339" s="273" t="s">
        <v>157</v>
      </c>
      <c r="BK339" s="273" t="s">
        <v>157</v>
      </c>
      <c r="BL339" s="274">
        <v>45078</v>
      </c>
      <c r="BM339" s="273">
        <v>12418</v>
      </c>
      <c r="BN339" s="273">
        <v>10</v>
      </c>
      <c r="BO339" s="273">
        <v>1398</v>
      </c>
      <c r="BP339" s="273" t="s">
        <v>80</v>
      </c>
      <c r="BQ339" s="273">
        <v>603.27167999999995</v>
      </c>
      <c r="BR339" s="273" t="s">
        <v>81</v>
      </c>
      <c r="BS339" s="273" t="s">
        <v>788</v>
      </c>
      <c r="BT339" s="273">
        <v>0</v>
      </c>
      <c r="BU339" s="273">
        <v>186493</v>
      </c>
      <c r="BV339" s="279" t="s">
        <v>64</v>
      </c>
      <c r="BW339" s="280" t="s">
        <v>63</v>
      </c>
      <c r="BX339" s="280" t="s">
        <v>65</v>
      </c>
      <c r="BY339" s="280" t="s">
        <v>65</v>
      </c>
      <c r="BZ339" s="280" t="s">
        <v>126</v>
      </c>
      <c r="CA339" s="280" t="s">
        <v>127</v>
      </c>
      <c r="CB339" s="280" t="s">
        <v>133</v>
      </c>
      <c r="CC339" s="280" t="s">
        <v>134</v>
      </c>
      <c r="CD339" s="281">
        <v>7</v>
      </c>
      <c r="CE339" s="277">
        <v>45231</v>
      </c>
      <c r="CF339" s="280"/>
      <c r="CG339" s="280"/>
      <c r="CH339" s="280"/>
      <c r="CI339" s="280" t="s">
        <v>104</v>
      </c>
      <c r="CJ339" s="280"/>
      <c r="CK339" s="280"/>
      <c r="CL339" s="280"/>
      <c r="CM339" s="280" t="s">
        <v>73</v>
      </c>
      <c r="CN339" s="280">
        <v>3</v>
      </c>
    </row>
    <row r="340" spans="4:92">
      <c r="D340" s="273" t="s">
        <v>83</v>
      </c>
      <c r="E340" s="273" t="s">
        <v>194</v>
      </c>
      <c r="F340" s="273" t="s">
        <v>385</v>
      </c>
      <c r="G340" s="273" t="s">
        <v>909</v>
      </c>
      <c r="H340" s="274">
        <v>45261</v>
      </c>
      <c r="I340" s="273">
        <v>17068</v>
      </c>
      <c r="J340" s="273">
        <v>842</v>
      </c>
      <c r="K340" s="273">
        <v>0</v>
      </c>
      <c r="L340" s="273" t="s">
        <v>66</v>
      </c>
      <c r="N340" s="273" t="s">
        <v>107</v>
      </c>
      <c r="W340" s="273">
        <v>315261</v>
      </c>
      <c r="X340" s="273" t="s">
        <v>64</v>
      </c>
      <c r="Y340" s="273" t="s">
        <v>404</v>
      </c>
      <c r="Z340" s="273" t="s">
        <v>408</v>
      </c>
      <c r="AA340" s="273" t="s">
        <v>988</v>
      </c>
      <c r="AB340" s="274">
        <v>45047</v>
      </c>
      <c r="AC340" s="273">
        <v>12362</v>
      </c>
      <c r="AD340" s="273">
        <v>839</v>
      </c>
      <c r="AE340" s="273">
        <v>4.1239999999999997</v>
      </c>
      <c r="AF340" s="273" t="s">
        <v>90</v>
      </c>
      <c r="AH340" s="273" t="s">
        <v>1243</v>
      </c>
      <c r="AI340" s="273" t="s">
        <v>123</v>
      </c>
      <c r="AJ340" s="273" t="s">
        <v>200</v>
      </c>
      <c r="AK340" s="273">
        <v>185611</v>
      </c>
      <c r="AL340" s="273" t="s">
        <v>83</v>
      </c>
      <c r="AM340" s="273" t="s">
        <v>287</v>
      </c>
      <c r="AN340" s="273" t="s">
        <v>823</v>
      </c>
      <c r="AO340" s="273" t="s">
        <v>827</v>
      </c>
      <c r="AP340" s="274">
        <v>45017</v>
      </c>
      <c r="AQ340" s="273">
        <v>14931</v>
      </c>
      <c r="AR340" s="273">
        <v>790</v>
      </c>
      <c r="AU340" s="273" t="s">
        <v>108</v>
      </c>
      <c r="BG340" s="273">
        <v>279203</v>
      </c>
      <c r="BH340" s="273" t="s">
        <v>83</v>
      </c>
      <c r="BI340" s="273" t="s">
        <v>63</v>
      </c>
      <c r="BJ340" s="273" t="s">
        <v>157</v>
      </c>
      <c r="BK340" s="273" t="s">
        <v>157</v>
      </c>
      <c r="BL340" s="274">
        <v>45108</v>
      </c>
      <c r="BM340" s="273">
        <v>12687</v>
      </c>
      <c r="BN340" s="273">
        <v>10</v>
      </c>
      <c r="BO340" s="273">
        <v>1365</v>
      </c>
      <c r="BP340" s="273" t="s">
        <v>80</v>
      </c>
      <c r="BQ340" s="273">
        <v>589.69416000000001</v>
      </c>
      <c r="BR340" s="273" t="s">
        <v>81</v>
      </c>
      <c r="BS340" s="273" t="s">
        <v>788</v>
      </c>
      <c r="BT340" s="273">
        <v>0</v>
      </c>
      <c r="BU340" s="273">
        <v>199977</v>
      </c>
      <c r="BV340" s="336" t="s">
        <v>64</v>
      </c>
      <c r="BW340" s="337" t="s">
        <v>63</v>
      </c>
      <c r="BX340" s="337" t="s">
        <v>65</v>
      </c>
      <c r="BY340" s="337" t="s">
        <v>65</v>
      </c>
      <c r="BZ340" s="337" t="s">
        <v>126</v>
      </c>
      <c r="CA340" s="337" t="s">
        <v>127</v>
      </c>
      <c r="CB340" s="337" t="s">
        <v>128</v>
      </c>
      <c r="CC340" s="337" t="s">
        <v>129</v>
      </c>
      <c r="CD340" s="338">
        <v>6</v>
      </c>
      <c r="CE340" s="335">
        <v>45231</v>
      </c>
      <c r="CF340" s="337"/>
      <c r="CG340" s="337"/>
      <c r="CH340" s="337"/>
      <c r="CI340" s="337" t="s">
        <v>80</v>
      </c>
      <c r="CJ340" s="337"/>
      <c r="CK340" s="337"/>
      <c r="CL340" s="337"/>
      <c r="CM340" s="337" t="s">
        <v>73</v>
      </c>
      <c r="CN340" s="337">
        <v>3</v>
      </c>
    </row>
    <row r="341" spans="4:92">
      <c r="D341" s="273" t="s">
        <v>83</v>
      </c>
      <c r="E341" s="273" t="s">
        <v>194</v>
      </c>
      <c r="F341" s="273" t="s">
        <v>385</v>
      </c>
      <c r="G341" s="273" t="s">
        <v>762</v>
      </c>
      <c r="H341" s="274">
        <v>44927</v>
      </c>
      <c r="I341" s="273">
        <v>11212</v>
      </c>
      <c r="J341" s="273">
        <v>767</v>
      </c>
      <c r="W341" s="273">
        <v>139035</v>
      </c>
      <c r="X341" s="273" t="s">
        <v>64</v>
      </c>
      <c r="Y341" s="273" t="s">
        <v>404</v>
      </c>
      <c r="Z341" s="273" t="s">
        <v>408</v>
      </c>
      <c r="AA341" s="273" t="s">
        <v>988</v>
      </c>
      <c r="AB341" s="274">
        <v>45047</v>
      </c>
      <c r="AC341" s="273">
        <v>12362</v>
      </c>
      <c r="AD341" s="273">
        <v>839</v>
      </c>
      <c r="AE341" s="273">
        <v>4.58</v>
      </c>
      <c r="AF341" s="273" t="s">
        <v>90</v>
      </c>
      <c r="AH341" s="273" t="s">
        <v>1244</v>
      </c>
      <c r="AI341" s="273" t="s">
        <v>123</v>
      </c>
      <c r="AJ341" s="273" t="s">
        <v>1245</v>
      </c>
      <c r="AK341" s="273">
        <v>185617</v>
      </c>
      <c r="AL341" s="273" t="s">
        <v>83</v>
      </c>
      <c r="AM341" s="273" t="s">
        <v>287</v>
      </c>
      <c r="AN341" s="273" t="s">
        <v>823</v>
      </c>
      <c r="AO341" s="273" t="s">
        <v>827</v>
      </c>
      <c r="AP341" s="274">
        <v>45108</v>
      </c>
      <c r="AQ341" s="273">
        <v>15077</v>
      </c>
      <c r="AR341" s="273">
        <v>790</v>
      </c>
      <c r="AU341" s="273" t="s">
        <v>108</v>
      </c>
      <c r="BG341" s="273">
        <v>280809</v>
      </c>
      <c r="BH341" s="273" t="s">
        <v>83</v>
      </c>
      <c r="BI341" s="273" t="s">
        <v>63</v>
      </c>
      <c r="BJ341" s="273" t="s">
        <v>157</v>
      </c>
      <c r="BK341" s="273" t="s">
        <v>157</v>
      </c>
      <c r="BL341" s="274">
        <v>45139</v>
      </c>
      <c r="BM341" s="273">
        <v>13362</v>
      </c>
      <c r="BN341" s="273">
        <v>10</v>
      </c>
      <c r="BO341" s="273">
        <v>1620</v>
      </c>
      <c r="BP341" s="273" t="s">
        <v>80</v>
      </c>
      <c r="BQ341" s="273">
        <v>694.70015999999998</v>
      </c>
      <c r="BR341" s="273" t="s">
        <v>81</v>
      </c>
      <c r="BS341" s="273" t="s">
        <v>788</v>
      </c>
      <c r="BT341" s="273">
        <v>0</v>
      </c>
      <c r="BU341" s="273">
        <v>217991</v>
      </c>
      <c r="BV341" s="279" t="s">
        <v>64</v>
      </c>
      <c r="BW341" s="280" t="s">
        <v>63</v>
      </c>
      <c r="BX341" s="280" t="s">
        <v>65</v>
      </c>
      <c r="BY341" s="280" t="s">
        <v>65</v>
      </c>
      <c r="BZ341" s="280" t="s">
        <v>110</v>
      </c>
      <c r="CA341" s="280" t="s">
        <v>111</v>
      </c>
      <c r="CB341" s="280" t="s">
        <v>117</v>
      </c>
      <c r="CC341" s="280" t="s">
        <v>118</v>
      </c>
      <c r="CD341" s="281">
        <v>5</v>
      </c>
      <c r="CE341" s="277">
        <v>45231</v>
      </c>
      <c r="CF341" s="280"/>
      <c r="CG341" s="280"/>
      <c r="CH341" s="280"/>
      <c r="CI341" s="280" t="s">
        <v>104</v>
      </c>
      <c r="CJ341" s="280"/>
      <c r="CK341" s="280"/>
      <c r="CL341" s="280"/>
      <c r="CM341" s="280" t="s">
        <v>73</v>
      </c>
      <c r="CN341" s="280">
        <v>3</v>
      </c>
    </row>
    <row r="342" spans="4:92">
      <c r="D342" s="273" t="s">
        <v>83</v>
      </c>
      <c r="E342" s="273" t="s">
        <v>194</v>
      </c>
      <c r="F342" s="273" t="s">
        <v>385</v>
      </c>
      <c r="G342" s="273" t="s">
        <v>762</v>
      </c>
      <c r="H342" s="274">
        <v>44927</v>
      </c>
      <c r="I342" s="273">
        <v>11212</v>
      </c>
      <c r="J342" s="273">
        <v>767</v>
      </c>
      <c r="K342" s="273">
        <v>0</v>
      </c>
      <c r="L342" s="273" t="s">
        <v>66</v>
      </c>
      <c r="N342" s="273" t="s">
        <v>107</v>
      </c>
      <c r="W342" s="273">
        <v>139060</v>
      </c>
      <c r="X342" s="273" t="s">
        <v>64</v>
      </c>
      <c r="Y342" s="273" t="s">
        <v>404</v>
      </c>
      <c r="Z342" s="273" t="s">
        <v>408</v>
      </c>
      <c r="AA342" s="273" t="s">
        <v>413</v>
      </c>
      <c r="AB342" s="274">
        <v>44927</v>
      </c>
      <c r="AC342" s="273">
        <v>11808</v>
      </c>
      <c r="AD342" s="273">
        <v>54</v>
      </c>
      <c r="AK342" s="273">
        <v>156782</v>
      </c>
      <c r="AL342" s="273" t="s">
        <v>83</v>
      </c>
      <c r="AM342" s="273" t="s">
        <v>287</v>
      </c>
      <c r="AN342" s="273" t="s">
        <v>823</v>
      </c>
      <c r="AO342" s="273" t="s">
        <v>827</v>
      </c>
      <c r="AP342" s="274">
        <v>45108</v>
      </c>
      <c r="AQ342" s="273">
        <v>15668</v>
      </c>
      <c r="AR342" s="273">
        <v>790</v>
      </c>
      <c r="AU342" s="273" t="s">
        <v>108</v>
      </c>
      <c r="BG342" s="273">
        <v>285324</v>
      </c>
      <c r="BH342" s="273" t="s">
        <v>83</v>
      </c>
      <c r="BI342" s="273" t="s">
        <v>63</v>
      </c>
      <c r="BJ342" s="273" t="s">
        <v>157</v>
      </c>
      <c r="BK342" s="273" t="s">
        <v>157</v>
      </c>
      <c r="BL342" s="274">
        <v>45170</v>
      </c>
      <c r="BM342" s="273">
        <v>13689</v>
      </c>
      <c r="BN342" s="273">
        <v>10</v>
      </c>
      <c r="BO342" s="273">
        <v>1576</v>
      </c>
      <c r="BP342" s="273" t="s">
        <v>80</v>
      </c>
      <c r="BQ342" s="273">
        <v>676.59680000000003</v>
      </c>
      <c r="BR342" s="273" t="s">
        <v>81</v>
      </c>
      <c r="BS342" s="273" t="s">
        <v>788</v>
      </c>
      <c r="BT342" s="273">
        <v>0</v>
      </c>
      <c r="BU342" s="273">
        <v>230942</v>
      </c>
      <c r="BV342" s="336" t="s">
        <v>64</v>
      </c>
      <c r="BW342" s="337" t="s">
        <v>63</v>
      </c>
      <c r="BX342" s="337" t="s">
        <v>65</v>
      </c>
      <c r="BY342" s="337" t="s">
        <v>65</v>
      </c>
      <c r="BZ342" s="337" t="s">
        <v>86</v>
      </c>
      <c r="CA342" s="337" t="s">
        <v>87</v>
      </c>
      <c r="CB342" s="337" t="s">
        <v>101</v>
      </c>
      <c r="CC342" s="337" t="s">
        <v>102</v>
      </c>
      <c r="CD342" s="338">
        <v>4</v>
      </c>
      <c r="CE342" s="335">
        <v>45231</v>
      </c>
      <c r="CF342" s="337">
        <v>19766</v>
      </c>
      <c r="CG342" s="337" t="s">
        <v>103</v>
      </c>
      <c r="CH342" s="337">
        <v>643.58096</v>
      </c>
      <c r="CI342" s="337" t="s">
        <v>104</v>
      </c>
      <c r="CJ342" s="337"/>
      <c r="CK342" s="337"/>
      <c r="CL342" s="337"/>
      <c r="CM342" s="337" t="s">
        <v>73</v>
      </c>
      <c r="CN342" s="337">
        <v>3</v>
      </c>
    </row>
    <row r="343" spans="4:92">
      <c r="D343" s="273" t="s">
        <v>83</v>
      </c>
      <c r="E343" s="273" t="s">
        <v>194</v>
      </c>
      <c r="F343" s="273" t="s">
        <v>385</v>
      </c>
      <c r="G343" s="273" t="s">
        <v>785</v>
      </c>
      <c r="H343" s="274">
        <v>44927</v>
      </c>
      <c r="I343" s="273">
        <v>11221</v>
      </c>
      <c r="J343" s="273">
        <v>776</v>
      </c>
      <c r="K343" s="273">
        <v>6322</v>
      </c>
      <c r="L343" s="273" t="s">
        <v>66</v>
      </c>
      <c r="M343" s="273">
        <v>2527.5100000000002</v>
      </c>
      <c r="N343" s="273" t="s">
        <v>115</v>
      </c>
      <c r="W343" s="273">
        <v>139320</v>
      </c>
      <c r="X343" s="273" t="s">
        <v>64</v>
      </c>
      <c r="Y343" s="273" t="s">
        <v>404</v>
      </c>
      <c r="Z343" s="273" t="s">
        <v>408</v>
      </c>
      <c r="AA343" s="273" t="s">
        <v>413</v>
      </c>
      <c r="AB343" s="274">
        <v>44927</v>
      </c>
      <c r="AC343" s="273">
        <v>11958</v>
      </c>
      <c r="AD343" s="273">
        <v>54</v>
      </c>
      <c r="AE343" s="273">
        <v>17.273</v>
      </c>
      <c r="AF343" s="273" t="s">
        <v>90</v>
      </c>
      <c r="AH343" s="273" t="s">
        <v>1246</v>
      </c>
      <c r="AI343" s="273" t="s">
        <v>123</v>
      </c>
      <c r="AJ343" s="273" t="s">
        <v>200</v>
      </c>
      <c r="AK343" s="273">
        <v>159553</v>
      </c>
      <c r="AL343" s="273" t="s">
        <v>83</v>
      </c>
      <c r="AM343" s="273" t="s">
        <v>287</v>
      </c>
      <c r="AN343" s="273" t="s">
        <v>823</v>
      </c>
      <c r="AO343" s="273" t="s">
        <v>827</v>
      </c>
      <c r="AP343" s="274">
        <v>45200</v>
      </c>
      <c r="AQ343" s="273">
        <v>15223</v>
      </c>
      <c r="AR343" s="273">
        <v>790</v>
      </c>
      <c r="AU343" s="273" t="s">
        <v>108</v>
      </c>
      <c r="BG343" s="273">
        <v>282415</v>
      </c>
      <c r="BH343" s="273" t="s">
        <v>83</v>
      </c>
      <c r="BI343" s="273" t="s">
        <v>63</v>
      </c>
      <c r="BJ343" s="273" t="s">
        <v>157</v>
      </c>
      <c r="BK343" s="273" t="s">
        <v>157</v>
      </c>
      <c r="BL343" s="274">
        <v>45200</v>
      </c>
      <c r="BM343" s="273">
        <v>14024</v>
      </c>
      <c r="BN343" s="273">
        <v>10</v>
      </c>
      <c r="BO343" s="273">
        <v>1738</v>
      </c>
      <c r="BP343" s="273" t="s">
        <v>80</v>
      </c>
      <c r="BQ343" s="273">
        <v>743.31223999999997</v>
      </c>
      <c r="BR343" s="273" t="s">
        <v>81</v>
      </c>
      <c r="BS343" s="273" t="s">
        <v>788</v>
      </c>
      <c r="BT343" s="273">
        <v>0</v>
      </c>
      <c r="BU343" s="273">
        <v>276123</v>
      </c>
      <c r="BV343" s="279" t="s">
        <v>64</v>
      </c>
      <c r="BW343" s="280" t="s">
        <v>63</v>
      </c>
      <c r="BX343" s="280" t="s">
        <v>65</v>
      </c>
      <c r="BY343" s="280" t="s">
        <v>65</v>
      </c>
      <c r="BZ343" s="280" t="s">
        <v>110</v>
      </c>
      <c r="CA343" s="280" t="s">
        <v>111</v>
      </c>
      <c r="CB343" s="280" t="s">
        <v>112</v>
      </c>
      <c r="CC343" s="280" t="s">
        <v>113</v>
      </c>
      <c r="CD343" s="281">
        <v>4</v>
      </c>
      <c r="CE343" s="277">
        <v>45231</v>
      </c>
      <c r="CF343" s="280"/>
      <c r="CG343" s="280"/>
      <c r="CH343" s="280"/>
      <c r="CI343" s="280" t="s">
        <v>80</v>
      </c>
      <c r="CJ343" s="280"/>
      <c r="CK343" s="280"/>
      <c r="CL343" s="280"/>
      <c r="CM343" s="280" t="s">
        <v>73</v>
      </c>
      <c r="CN343" s="280">
        <v>3</v>
      </c>
    </row>
    <row r="344" spans="4:92">
      <c r="D344" s="273" t="s">
        <v>83</v>
      </c>
      <c r="E344" s="273" t="s">
        <v>194</v>
      </c>
      <c r="F344" s="273" t="s">
        <v>385</v>
      </c>
      <c r="G344" s="273" t="s">
        <v>785</v>
      </c>
      <c r="H344" s="274">
        <v>44958</v>
      </c>
      <c r="I344" s="273">
        <v>11383</v>
      </c>
      <c r="J344" s="273">
        <v>776</v>
      </c>
      <c r="K344" s="273">
        <v>0</v>
      </c>
      <c r="L344" s="273" t="s">
        <v>66</v>
      </c>
      <c r="M344" s="273">
        <v>0</v>
      </c>
      <c r="N344" s="273" t="s">
        <v>1010</v>
      </c>
      <c r="O344" s="273">
        <v>1570</v>
      </c>
      <c r="P344" s="273" t="s">
        <v>1011</v>
      </c>
      <c r="Q344" s="273" t="s">
        <v>1188</v>
      </c>
      <c r="R344" s="273" t="s">
        <v>1013</v>
      </c>
      <c r="S344" s="273" t="s">
        <v>1189</v>
      </c>
      <c r="U344" s="273" t="s">
        <v>1189</v>
      </c>
      <c r="V344" s="273" t="s">
        <v>1189</v>
      </c>
      <c r="W344" s="273">
        <v>144020</v>
      </c>
      <c r="X344" s="273" t="s">
        <v>64</v>
      </c>
      <c r="Y344" s="273" t="s">
        <v>404</v>
      </c>
      <c r="Z344" s="273" t="s">
        <v>408</v>
      </c>
      <c r="AA344" s="273" t="s">
        <v>413</v>
      </c>
      <c r="AB344" s="274">
        <v>44927</v>
      </c>
      <c r="AC344" s="273">
        <v>11958</v>
      </c>
      <c r="AD344" s="273">
        <v>54</v>
      </c>
      <c r="AE344" s="273">
        <v>2.9000000000000001E-2</v>
      </c>
      <c r="AF344" s="273" t="s">
        <v>90</v>
      </c>
      <c r="AH344" s="273" t="s">
        <v>1247</v>
      </c>
      <c r="AI344" s="273" t="s">
        <v>123</v>
      </c>
      <c r="AJ344" s="273" t="s">
        <v>200</v>
      </c>
      <c r="AK344" s="273">
        <v>165947</v>
      </c>
      <c r="AL344" s="273" t="s">
        <v>83</v>
      </c>
      <c r="AM344" s="273" t="s">
        <v>287</v>
      </c>
      <c r="AN344" s="273" t="s">
        <v>942</v>
      </c>
      <c r="AO344" s="273" t="s">
        <v>945</v>
      </c>
      <c r="AP344" s="274">
        <v>44927</v>
      </c>
      <c r="AQ344" s="273">
        <v>14806</v>
      </c>
      <c r="AR344" s="273">
        <v>827</v>
      </c>
      <c r="AS344" s="273">
        <v>0</v>
      </c>
      <c r="AT344" s="273" t="s">
        <v>1248</v>
      </c>
      <c r="AU344" s="273" t="s">
        <v>970</v>
      </c>
      <c r="AV344" s="273" t="s">
        <v>146</v>
      </c>
      <c r="AW344" s="273">
        <v>0</v>
      </c>
      <c r="AX344" s="273" t="s">
        <v>147</v>
      </c>
      <c r="AY344" s="273" t="s">
        <v>122</v>
      </c>
      <c r="AZ344" s="273" t="s">
        <v>149</v>
      </c>
      <c r="BG344" s="273">
        <v>277832</v>
      </c>
      <c r="BH344" s="273" t="s">
        <v>83</v>
      </c>
      <c r="BI344" s="273" t="s">
        <v>63</v>
      </c>
      <c r="BJ344" s="273" t="s">
        <v>157</v>
      </c>
      <c r="BK344" s="273" t="s">
        <v>157</v>
      </c>
      <c r="BL344" s="274">
        <v>45231</v>
      </c>
      <c r="BM344" s="273">
        <v>14392</v>
      </c>
      <c r="BN344" s="273">
        <v>10</v>
      </c>
      <c r="BO344" s="273">
        <v>1721</v>
      </c>
      <c r="BP344" s="273" t="s">
        <v>80</v>
      </c>
      <c r="BQ344" s="273">
        <v>736.31183999999996</v>
      </c>
      <c r="BR344" s="273" t="s">
        <v>81</v>
      </c>
      <c r="BS344" s="273" t="s">
        <v>788</v>
      </c>
      <c r="BT344" s="273">
        <v>0</v>
      </c>
      <c r="BU344" s="273">
        <v>276142</v>
      </c>
      <c r="BV344" s="336" t="s">
        <v>64</v>
      </c>
      <c r="BW344" s="337" t="s">
        <v>63</v>
      </c>
      <c r="BX344" s="337" t="s">
        <v>65</v>
      </c>
      <c r="BY344" s="337" t="s">
        <v>65</v>
      </c>
      <c r="BZ344" s="337" t="s">
        <v>86</v>
      </c>
      <c r="CA344" s="337" t="s">
        <v>87</v>
      </c>
      <c r="CB344" s="337" t="s">
        <v>88</v>
      </c>
      <c r="CC344" s="337" t="s">
        <v>89</v>
      </c>
      <c r="CD344" s="338">
        <v>3</v>
      </c>
      <c r="CE344" s="335">
        <v>45231</v>
      </c>
      <c r="CF344" s="337">
        <v>1421</v>
      </c>
      <c r="CG344" s="337" t="s">
        <v>90</v>
      </c>
      <c r="CH344" s="337">
        <v>1421</v>
      </c>
      <c r="CI344" s="337" t="s">
        <v>80</v>
      </c>
      <c r="CJ344" s="337"/>
      <c r="CK344" s="337"/>
      <c r="CL344" s="337"/>
      <c r="CM344" s="337" t="s">
        <v>73</v>
      </c>
      <c r="CN344" s="337">
        <v>3</v>
      </c>
    </row>
    <row r="345" spans="4:92">
      <c r="D345" s="273" t="s">
        <v>83</v>
      </c>
      <c r="E345" s="273" t="s">
        <v>194</v>
      </c>
      <c r="F345" s="273" t="s">
        <v>385</v>
      </c>
      <c r="G345" s="273" t="s">
        <v>785</v>
      </c>
      <c r="H345" s="274">
        <v>44958</v>
      </c>
      <c r="I345" s="273">
        <v>11383</v>
      </c>
      <c r="J345" s="273">
        <v>776</v>
      </c>
      <c r="K345" s="273">
        <v>0</v>
      </c>
      <c r="L345" s="273" t="s">
        <v>66</v>
      </c>
      <c r="N345" s="273" t="s">
        <v>107</v>
      </c>
      <c r="W345" s="273">
        <v>144019</v>
      </c>
      <c r="X345" s="273" t="s">
        <v>64</v>
      </c>
      <c r="Y345" s="273" t="s">
        <v>404</v>
      </c>
      <c r="Z345" s="273" t="s">
        <v>408</v>
      </c>
      <c r="AA345" s="273" t="s">
        <v>413</v>
      </c>
      <c r="AB345" s="274">
        <v>44927</v>
      </c>
      <c r="AC345" s="273">
        <v>11958</v>
      </c>
      <c r="AD345" s="273">
        <v>54</v>
      </c>
      <c r="AE345" s="273">
        <v>0.129</v>
      </c>
      <c r="AF345" s="273" t="s">
        <v>90</v>
      </c>
      <c r="AH345" s="273" t="s">
        <v>1249</v>
      </c>
      <c r="AI345" s="273" t="s">
        <v>123</v>
      </c>
      <c r="AJ345" s="273" t="s">
        <v>200</v>
      </c>
      <c r="AK345" s="273">
        <v>165959</v>
      </c>
      <c r="AL345" s="273" t="s">
        <v>83</v>
      </c>
      <c r="AM345" s="273" t="s">
        <v>287</v>
      </c>
      <c r="AN345" s="273" t="s">
        <v>942</v>
      </c>
      <c r="AO345" s="273" t="s">
        <v>945</v>
      </c>
      <c r="AP345" s="274">
        <v>44927</v>
      </c>
      <c r="AQ345" s="273">
        <v>15390</v>
      </c>
      <c r="AR345" s="273">
        <v>827</v>
      </c>
      <c r="AS345" s="273">
        <v>18</v>
      </c>
      <c r="AT345" s="273" t="s">
        <v>96</v>
      </c>
      <c r="AU345" s="273" t="s">
        <v>97</v>
      </c>
      <c r="AV345" s="273" t="s">
        <v>98</v>
      </c>
      <c r="BA345" s="273" t="s">
        <v>99</v>
      </c>
      <c r="BG345" s="273">
        <v>284032</v>
      </c>
      <c r="BH345" s="273" t="s">
        <v>83</v>
      </c>
      <c r="BI345" s="273" t="s">
        <v>63</v>
      </c>
      <c r="BJ345" s="273" t="s">
        <v>157</v>
      </c>
      <c r="BK345" s="273" t="s">
        <v>157</v>
      </c>
      <c r="BL345" s="274">
        <v>45261</v>
      </c>
      <c r="BM345" s="273">
        <v>16878</v>
      </c>
      <c r="BN345" s="273">
        <v>10</v>
      </c>
      <c r="BO345" s="273">
        <v>1122</v>
      </c>
      <c r="BP345" s="273" t="s">
        <v>80</v>
      </c>
      <c r="BQ345" s="273">
        <v>489.60471999999999</v>
      </c>
      <c r="BR345" s="273" t="s">
        <v>81</v>
      </c>
      <c r="BS345" s="273" t="s">
        <v>788</v>
      </c>
      <c r="BT345" s="273">
        <v>0</v>
      </c>
      <c r="BU345" s="273">
        <v>310483</v>
      </c>
      <c r="BV345" s="279" t="s">
        <v>64</v>
      </c>
      <c r="BW345" s="280" t="s">
        <v>63</v>
      </c>
      <c r="BX345" s="280" t="s">
        <v>65</v>
      </c>
      <c r="BY345" s="280" t="s">
        <v>65</v>
      </c>
      <c r="BZ345" s="280" t="s">
        <v>86</v>
      </c>
      <c r="CA345" s="280" t="s">
        <v>87</v>
      </c>
      <c r="CB345" s="280" t="s">
        <v>88</v>
      </c>
      <c r="CC345" s="280" t="s">
        <v>89</v>
      </c>
      <c r="CD345" s="281">
        <v>3</v>
      </c>
      <c r="CE345" s="277">
        <v>45261</v>
      </c>
      <c r="CF345" s="280">
        <v>1130</v>
      </c>
      <c r="CG345" s="280" t="s">
        <v>90</v>
      </c>
      <c r="CH345" s="280">
        <v>1130</v>
      </c>
      <c r="CI345" s="280" t="s">
        <v>80</v>
      </c>
      <c r="CJ345" s="280"/>
      <c r="CK345" s="280"/>
      <c r="CL345" s="280"/>
      <c r="CM345" s="280" t="s">
        <v>73</v>
      </c>
      <c r="CN345" s="280">
        <v>3</v>
      </c>
    </row>
    <row r="346" spans="4:92">
      <c r="D346" s="273" t="s">
        <v>83</v>
      </c>
      <c r="E346" s="273" t="s">
        <v>194</v>
      </c>
      <c r="F346" s="273" t="s">
        <v>385</v>
      </c>
      <c r="G346" s="273" t="s">
        <v>785</v>
      </c>
      <c r="H346" s="274">
        <v>44958</v>
      </c>
      <c r="I346" s="273">
        <v>11383</v>
      </c>
      <c r="J346" s="273">
        <v>776</v>
      </c>
      <c r="K346" s="273">
        <v>4279</v>
      </c>
      <c r="L346" s="273" t="s">
        <v>66</v>
      </c>
      <c r="M346" s="273">
        <v>2210.6799999999998</v>
      </c>
      <c r="N346" s="273" t="s">
        <v>115</v>
      </c>
      <c r="W346" s="273">
        <v>144018</v>
      </c>
      <c r="X346" s="273" t="s">
        <v>64</v>
      </c>
      <c r="Y346" s="273" t="s">
        <v>404</v>
      </c>
      <c r="Z346" s="273" t="s">
        <v>408</v>
      </c>
      <c r="AA346" s="273" t="s">
        <v>413</v>
      </c>
      <c r="AB346" s="274">
        <v>44927</v>
      </c>
      <c r="AC346" s="273">
        <v>11958</v>
      </c>
      <c r="AD346" s="273">
        <v>54</v>
      </c>
      <c r="AE346" s="273">
        <v>87.33</v>
      </c>
      <c r="AF346" s="273" t="s">
        <v>90</v>
      </c>
      <c r="AH346" s="273" t="s">
        <v>1250</v>
      </c>
      <c r="AI346" s="273" t="s">
        <v>123</v>
      </c>
      <c r="AJ346" s="273" t="s">
        <v>200</v>
      </c>
      <c r="AK346" s="273">
        <v>166006</v>
      </c>
      <c r="AL346" s="273" t="s">
        <v>83</v>
      </c>
      <c r="AM346" s="273" t="s">
        <v>287</v>
      </c>
      <c r="AN346" s="273" t="s">
        <v>942</v>
      </c>
      <c r="AO346" s="273" t="s">
        <v>945</v>
      </c>
      <c r="AP346" s="274">
        <v>44927</v>
      </c>
      <c r="AQ346" s="273">
        <v>15390</v>
      </c>
      <c r="AR346" s="273">
        <v>827</v>
      </c>
      <c r="AS346" s="273">
        <v>18</v>
      </c>
      <c r="AT346" s="273" t="s">
        <v>96</v>
      </c>
      <c r="AU346" s="273" t="s">
        <v>97</v>
      </c>
      <c r="AV346" s="273" t="s">
        <v>98</v>
      </c>
      <c r="BA346" s="273" t="s">
        <v>99</v>
      </c>
      <c r="BG346" s="273">
        <v>318189</v>
      </c>
      <c r="BH346" s="273" t="s">
        <v>83</v>
      </c>
      <c r="BI346" s="273" t="s">
        <v>404</v>
      </c>
      <c r="BJ346" s="273" t="s">
        <v>456</v>
      </c>
      <c r="BK346" s="273" t="s">
        <v>457</v>
      </c>
      <c r="BL346" s="274">
        <v>44927</v>
      </c>
      <c r="BM346" s="273">
        <v>16340</v>
      </c>
      <c r="BN346" s="273">
        <v>739</v>
      </c>
      <c r="BO346" s="273">
        <v>0</v>
      </c>
      <c r="BP346" s="273" t="s">
        <v>80</v>
      </c>
      <c r="BQ346" s="273">
        <v>0</v>
      </c>
      <c r="BR346" s="273" t="s">
        <v>81</v>
      </c>
      <c r="BS346" s="273" t="s">
        <v>122</v>
      </c>
      <c r="BT346" s="273">
        <v>0</v>
      </c>
      <c r="BU346" s="273">
        <v>304133</v>
      </c>
      <c r="BV346" s="336" t="s">
        <v>64</v>
      </c>
      <c r="BW346" s="337" t="s">
        <v>63</v>
      </c>
      <c r="BX346" s="337" t="s">
        <v>65</v>
      </c>
      <c r="BY346" s="337" t="s">
        <v>65</v>
      </c>
      <c r="BZ346" s="337" t="s">
        <v>110</v>
      </c>
      <c r="CA346" s="337" t="s">
        <v>111</v>
      </c>
      <c r="CB346" s="337" t="s">
        <v>112</v>
      </c>
      <c r="CC346" s="337" t="s">
        <v>113</v>
      </c>
      <c r="CD346" s="338">
        <v>4</v>
      </c>
      <c r="CE346" s="335">
        <v>45261</v>
      </c>
      <c r="CF346" s="337"/>
      <c r="CG346" s="337"/>
      <c r="CH346" s="337"/>
      <c r="CI346" s="337" t="s">
        <v>80</v>
      </c>
      <c r="CJ346" s="337"/>
      <c r="CK346" s="337"/>
      <c r="CL346" s="337"/>
      <c r="CM346" s="337" t="s">
        <v>73</v>
      </c>
      <c r="CN346" s="337">
        <v>3</v>
      </c>
    </row>
    <row r="347" spans="4:92">
      <c r="D347" s="273" t="s">
        <v>83</v>
      </c>
      <c r="E347" s="273" t="s">
        <v>194</v>
      </c>
      <c r="F347" s="273" t="s">
        <v>385</v>
      </c>
      <c r="G347" s="273" t="s">
        <v>785</v>
      </c>
      <c r="H347" s="274">
        <v>44986</v>
      </c>
      <c r="I347" s="273">
        <v>11545</v>
      </c>
      <c r="J347" s="273">
        <v>776</v>
      </c>
      <c r="K347" s="273">
        <v>0</v>
      </c>
      <c r="L347" s="273" t="s">
        <v>66</v>
      </c>
      <c r="M347" s="273">
        <v>0</v>
      </c>
      <c r="N347" s="273" t="s">
        <v>1010</v>
      </c>
      <c r="O347" s="273">
        <v>5364</v>
      </c>
      <c r="P347" s="273" t="s">
        <v>1011</v>
      </c>
      <c r="Q347" s="273" t="s">
        <v>1188</v>
      </c>
      <c r="R347" s="273" t="s">
        <v>1013</v>
      </c>
      <c r="S347" s="273" t="s">
        <v>1189</v>
      </c>
      <c r="U347" s="273" t="s">
        <v>1189</v>
      </c>
      <c r="V347" s="273" t="s">
        <v>1189</v>
      </c>
      <c r="W347" s="273">
        <v>245841</v>
      </c>
      <c r="X347" s="273" t="s">
        <v>64</v>
      </c>
      <c r="Y347" s="273" t="s">
        <v>404</v>
      </c>
      <c r="Z347" s="273" t="s">
        <v>408</v>
      </c>
      <c r="AA347" s="273" t="s">
        <v>413</v>
      </c>
      <c r="AB347" s="274">
        <v>44927</v>
      </c>
      <c r="AC347" s="273">
        <v>11958</v>
      </c>
      <c r="AD347" s="273">
        <v>54</v>
      </c>
      <c r="AE347" s="273">
        <v>87.33</v>
      </c>
      <c r="AF347" s="273" t="s">
        <v>90</v>
      </c>
      <c r="AH347" s="273" t="s">
        <v>1250</v>
      </c>
      <c r="AI347" s="273" t="s">
        <v>123</v>
      </c>
      <c r="AJ347" s="273" t="s">
        <v>200</v>
      </c>
      <c r="AK347" s="273">
        <v>166139</v>
      </c>
      <c r="AL347" s="273" t="s">
        <v>83</v>
      </c>
      <c r="AM347" s="273" t="s">
        <v>287</v>
      </c>
      <c r="AN347" s="273" t="s">
        <v>942</v>
      </c>
      <c r="AO347" s="273" t="s">
        <v>945</v>
      </c>
      <c r="AP347" s="274">
        <v>44927</v>
      </c>
      <c r="AQ347" s="273">
        <v>15540</v>
      </c>
      <c r="AR347" s="273">
        <v>827</v>
      </c>
      <c r="AS347" s="273">
        <v>112391.25</v>
      </c>
      <c r="AT347" s="273" t="s">
        <v>66</v>
      </c>
      <c r="AU347" s="273" t="s">
        <v>185</v>
      </c>
      <c r="AV347" s="273" t="s">
        <v>296</v>
      </c>
      <c r="BE347" s="273">
        <v>26299.55</v>
      </c>
      <c r="BF347" s="273" t="s">
        <v>297</v>
      </c>
      <c r="BG347" s="273">
        <v>284814</v>
      </c>
      <c r="BH347" s="273" t="s">
        <v>83</v>
      </c>
      <c r="BI347" s="273" t="s">
        <v>404</v>
      </c>
      <c r="BJ347" s="273" t="s">
        <v>456</v>
      </c>
      <c r="BK347" s="273" t="s">
        <v>736</v>
      </c>
      <c r="BL347" s="274">
        <v>44927</v>
      </c>
      <c r="BM347" s="273">
        <v>16334</v>
      </c>
      <c r="BN347" s="273">
        <v>738</v>
      </c>
      <c r="BO347" s="273">
        <v>0</v>
      </c>
      <c r="BP347" s="273" t="s">
        <v>80</v>
      </c>
      <c r="BQ347" s="273">
        <v>0</v>
      </c>
      <c r="BR347" s="273" t="s">
        <v>81</v>
      </c>
      <c r="BS347" s="273" t="s">
        <v>122</v>
      </c>
      <c r="BT347" s="273">
        <v>0</v>
      </c>
      <c r="BU347" s="273">
        <v>304061</v>
      </c>
      <c r="BV347" s="279" t="s">
        <v>64</v>
      </c>
      <c r="BW347" s="280" t="s">
        <v>63</v>
      </c>
      <c r="BX347" s="280" t="s">
        <v>120</v>
      </c>
      <c r="BY347" s="280" t="s">
        <v>120</v>
      </c>
      <c r="BZ347" s="280" t="s">
        <v>167</v>
      </c>
      <c r="CA347" s="280" t="s">
        <v>168</v>
      </c>
      <c r="CB347" s="280" t="s">
        <v>353</v>
      </c>
      <c r="CC347" s="280" t="s">
        <v>354</v>
      </c>
      <c r="CD347" s="281">
        <v>13</v>
      </c>
      <c r="CE347" s="277">
        <v>44986</v>
      </c>
      <c r="CF347" s="280">
        <v>0</v>
      </c>
      <c r="CG347" s="280" t="s">
        <v>80</v>
      </c>
      <c r="CH347" s="280">
        <v>0</v>
      </c>
      <c r="CI347" s="280" t="s">
        <v>80</v>
      </c>
      <c r="CJ347" s="280"/>
      <c r="CK347" s="280"/>
      <c r="CL347" s="280"/>
      <c r="CM347" s="280" t="s">
        <v>73</v>
      </c>
      <c r="CN347" s="280">
        <v>3</v>
      </c>
    </row>
    <row r="348" spans="4:92">
      <c r="D348" s="273" t="s">
        <v>83</v>
      </c>
      <c r="E348" s="273" t="s">
        <v>194</v>
      </c>
      <c r="F348" s="273" t="s">
        <v>385</v>
      </c>
      <c r="G348" s="273" t="s">
        <v>785</v>
      </c>
      <c r="H348" s="274">
        <v>44986</v>
      </c>
      <c r="I348" s="273">
        <v>11545</v>
      </c>
      <c r="J348" s="273">
        <v>776</v>
      </c>
      <c r="K348" s="273">
        <v>0</v>
      </c>
      <c r="L348" s="273" t="s">
        <v>66</v>
      </c>
      <c r="N348" s="273" t="s">
        <v>107</v>
      </c>
      <c r="W348" s="273">
        <v>245840</v>
      </c>
      <c r="X348" s="273" t="s">
        <v>64</v>
      </c>
      <c r="Y348" s="273" t="s">
        <v>404</v>
      </c>
      <c r="Z348" s="273" t="s">
        <v>408</v>
      </c>
      <c r="AA348" s="273" t="s">
        <v>413</v>
      </c>
      <c r="AB348" s="274">
        <v>44927</v>
      </c>
      <c r="AC348" s="273">
        <v>11958</v>
      </c>
      <c r="AD348" s="273">
        <v>54</v>
      </c>
      <c r="AE348" s="273">
        <v>0.45600000000000002</v>
      </c>
      <c r="AF348" s="273" t="s">
        <v>90</v>
      </c>
      <c r="AH348" s="273" t="s">
        <v>1251</v>
      </c>
      <c r="AI348" s="273" t="s">
        <v>123</v>
      </c>
      <c r="AJ348" s="273" t="s">
        <v>200</v>
      </c>
      <c r="AK348" s="273">
        <v>166221</v>
      </c>
      <c r="AL348" s="273" t="s">
        <v>83</v>
      </c>
      <c r="AM348" s="273" t="s">
        <v>287</v>
      </c>
      <c r="AN348" s="273" t="s">
        <v>942</v>
      </c>
      <c r="AO348" s="273" t="s">
        <v>945</v>
      </c>
      <c r="AP348" s="274">
        <v>45017</v>
      </c>
      <c r="AQ348" s="273">
        <v>14952</v>
      </c>
      <c r="AR348" s="273">
        <v>827</v>
      </c>
      <c r="AS348" s="273">
        <v>0</v>
      </c>
      <c r="AT348" s="273" t="s">
        <v>1248</v>
      </c>
      <c r="AU348" s="273" t="s">
        <v>970</v>
      </c>
      <c r="AV348" s="273" t="s">
        <v>146</v>
      </c>
      <c r="AW348" s="273">
        <v>0</v>
      </c>
      <c r="AX348" s="273" t="s">
        <v>147</v>
      </c>
      <c r="AY348" s="273" t="s">
        <v>122</v>
      </c>
      <c r="AZ348" s="273" t="s">
        <v>149</v>
      </c>
      <c r="BG348" s="273">
        <v>321984</v>
      </c>
      <c r="BH348" s="273" t="s">
        <v>83</v>
      </c>
      <c r="BI348" s="273" t="s">
        <v>404</v>
      </c>
      <c r="BJ348" s="273" t="s">
        <v>456</v>
      </c>
      <c r="BK348" s="273" t="s">
        <v>744</v>
      </c>
      <c r="BL348" s="274">
        <v>44927</v>
      </c>
      <c r="BM348" s="273">
        <v>16346</v>
      </c>
      <c r="BN348" s="273">
        <v>740</v>
      </c>
      <c r="BO348" s="273">
        <v>0</v>
      </c>
      <c r="BP348" s="273" t="s">
        <v>80</v>
      </c>
      <c r="BQ348" s="273">
        <v>0</v>
      </c>
      <c r="BR348" s="273" t="s">
        <v>81</v>
      </c>
      <c r="BS348" s="273" t="s">
        <v>122</v>
      </c>
      <c r="BT348" s="273">
        <v>0</v>
      </c>
      <c r="BU348" s="273">
        <v>304205</v>
      </c>
      <c r="BV348" s="336" t="s">
        <v>64</v>
      </c>
      <c r="BW348" s="337" t="s">
        <v>63</v>
      </c>
      <c r="BX348" s="337" t="s">
        <v>120</v>
      </c>
      <c r="BY348" s="337" t="s">
        <v>120</v>
      </c>
      <c r="BZ348" s="337" t="s">
        <v>151</v>
      </c>
      <c r="CA348" s="337" t="s">
        <v>152</v>
      </c>
      <c r="CB348" s="337" t="s">
        <v>161</v>
      </c>
      <c r="CC348" s="337" t="s">
        <v>162</v>
      </c>
      <c r="CD348" s="338">
        <v>11</v>
      </c>
      <c r="CE348" s="335">
        <v>44986</v>
      </c>
      <c r="CF348" s="337">
        <v>2446</v>
      </c>
      <c r="CG348" s="337" t="s">
        <v>80</v>
      </c>
      <c r="CH348" s="337">
        <v>2446</v>
      </c>
      <c r="CI348" s="337" t="s">
        <v>80</v>
      </c>
      <c r="CJ348" s="337"/>
      <c r="CK348" s="337"/>
      <c r="CL348" s="337"/>
      <c r="CM348" s="337" t="s">
        <v>73</v>
      </c>
      <c r="CN348" s="337">
        <v>3</v>
      </c>
    </row>
    <row r="349" spans="4:92">
      <c r="D349" s="273" t="s">
        <v>83</v>
      </c>
      <c r="E349" s="273" t="s">
        <v>194</v>
      </c>
      <c r="F349" s="273" t="s">
        <v>385</v>
      </c>
      <c r="G349" s="273" t="s">
        <v>785</v>
      </c>
      <c r="H349" s="274">
        <v>44986</v>
      </c>
      <c r="I349" s="273">
        <v>11545</v>
      </c>
      <c r="J349" s="273">
        <v>776</v>
      </c>
      <c r="K349" s="273">
        <v>4386</v>
      </c>
      <c r="L349" s="273" t="s">
        <v>66</v>
      </c>
      <c r="M349" s="273">
        <v>2123.2600000000002</v>
      </c>
      <c r="N349" s="273" t="s">
        <v>115</v>
      </c>
      <c r="W349" s="273">
        <v>245839</v>
      </c>
      <c r="X349" s="273" t="s">
        <v>64</v>
      </c>
      <c r="Y349" s="273" t="s">
        <v>404</v>
      </c>
      <c r="Z349" s="273" t="s">
        <v>408</v>
      </c>
      <c r="AA349" s="273" t="s">
        <v>413</v>
      </c>
      <c r="AB349" s="274">
        <v>44927</v>
      </c>
      <c r="AC349" s="273">
        <v>11958</v>
      </c>
      <c r="AD349" s="273">
        <v>54</v>
      </c>
      <c r="AE349" s="273">
        <v>0.23200000000000001</v>
      </c>
      <c r="AF349" s="273" t="s">
        <v>90</v>
      </c>
      <c r="AH349" s="273" t="s">
        <v>1252</v>
      </c>
      <c r="AI349" s="273" t="s">
        <v>123</v>
      </c>
      <c r="AJ349" s="273" t="s">
        <v>200</v>
      </c>
      <c r="AK349" s="273">
        <v>166233</v>
      </c>
      <c r="AL349" s="273" t="s">
        <v>83</v>
      </c>
      <c r="AM349" s="273" t="s">
        <v>287</v>
      </c>
      <c r="AN349" s="273" t="s">
        <v>846</v>
      </c>
      <c r="AO349" s="273" t="s">
        <v>848</v>
      </c>
      <c r="AP349" s="274">
        <v>45108</v>
      </c>
      <c r="AQ349" s="273">
        <v>15079</v>
      </c>
      <c r="AR349" s="273">
        <v>794</v>
      </c>
      <c r="AU349" s="273" t="s">
        <v>108</v>
      </c>
      <c r="BG349" s="273">
        <v>280831</v>
      </c>
      <c r="BH349" s="273" t="s">
        <v>83</v>
      </c>
      <c r="BI349" s="273" t="s">
        <v>404</v>
      </c>
      <c r="BJ349" s="273" t="s">
        <v>725</v>
      </c>
      <c r="BK349" s="273" t="s">
        <v>729</v>
      </c>
      <c r="BL349" s="274">
        <v>44927</v>
      </c>
      <c r="BM349" s="273">
        <v>16328</v>
      </c>
      <c r="BN349" s="273">
        <v>736</v>
      </c>
      <c r="BO349" s="273">
        <v>0</v>
      </c>
      <c r="BP349" s="273" t="s">
        <v>80</v>
      </c>
      <c r="BQ349" s="273">
        <v>0</v>
      </c>
      <c r="BR349" s="273" t="s">
        <v>1253</v>
      </c>
      <c r="BU349" s="273">
        <v>303987</v>
      </c>
      <c r="BV349" s="279" t="s">
        <v>64</v>
      </c>
      <c r="BW349" s="280" t="s">
        <v>63</v>
      </c>
      <c r="BX349" s="280" t="s">
        <v>120</v>
      </c>
      <c r="BY349" s="280" t="s">
        <v>120</v>
      </c>
      <c r="BZ349" s="280" t="s">
        <v>151</v>
      </c>
      <c r="CA349" s="280" t="s">
        <v>152</v>
      </c>
      <c r="CB349" s="280" t="s">
        <v>153</v>
      </c>
      <c r="CC349" s="280" t="s">
        <v>154</v>
      </c>
      <c r="CD349" s="281">
        <v>10</v>
      </c>
      <c r="CE349" s="277">
        <v>44986</v>
      </c>
      <c r="CF349" s="280">
        <v>5805</v>
      </c>
      <c r="CG349" s="280" t="s">
        <v>80</v>
      </c>
      <c r="CH349" s="280">
        <v>5805</v>
      </c>
      <c r="CI349" s="280" t="s">
        <v>80</v>
      </c>
      <c r="CJ349" s="280"/>
      <c r="CK349" s="280"/>
      <c r="CL349" s="280"/>
      <c r="CM349" s="280" t="s">
        <v>73</v>
      </c>
      <c r="CN349" s="280">
        <v>3</v>
      </c>
    </row>
    <row r="350" spans="4:92">
      <c r="D350" s="273" t="s">
        <v>83</v>
      </c>
      <c r="E350" s="273" t="s">
        <v>194</v>
      </c>
      <c r="F350" s="273" t="s">
        <v>385</v>
      </c>
      <c r="G350" s="273" t="s">
        <v>785</v>
      </c>
      <c r="H350" s="274">
        <v>45017</v>
      </c>
      <c r="I350" s="273">
        <v>11707</v>
      </c>
      <c r="J350" s="273">
        <v>776</v>
      </c>
      <c r="K350" s="273">
        <v>0</v>
      </c>
      <c r="L350" s="273" t="s">
        <v>66</v>
      </c>
      <c r="M350" s="273">
        <v>0</v>
      </c>
      <c r="N350" s="273" t="s">
        <v>1010</v>
      </c>
      <c r="O350" s="273">
        <v>9244</v>
      </c>
      <c r="P350" s="273" t="s">
        <v>1011</v>
      </c>
      <c r="Q350" s="273" t="s">
        <v>1188</v>
      </c>
      <c r="R350" s="273" t="s">
        <v>1013</v>
      </c>
      <c r="S350" s="273" t="s">
        <v>1189</v>
      </c>
      <c r="U350" s="273" t="s">
        <v>1189</v>
      </c>
      <c r="V350" s="273" t="s">
        <v>1189</v>
      </c>
      <c r="W350" s="273">
        <v>245928</v>
      </c>
      <c r="X350" s="273" t="s">
        <v>64</v>
      </c>
      <c r="Y350" s="273" t="s">
        <v>404</v>
      </c>
      <c r="Z350" s="273" t="s">
        <v>408</v>
      </c>
      <c r="AA350" s="273" t="s">
        <v>413</v>
      </c>
      <c r="AB350" s="274">
        <v>44927</v>
      </c>
      <c r="AC350" s="273">
        <v>11958</v>
      </c>
      <c r="AD350" s="273">
        <v>54</v>
      </c>
      <c r="AE350" s="273">
        <v>0.58099999999999996</v>
      </c>
      <c r="AF350" s="273" t="s">
        <v>90</v>
      </c>
      <c r="AH350" s="273" t="s">
        <v>1254</v>
      </c>
      <c r="AI350" s="273" t="s">
        <v>123</v>
      </c>
      <c r="AJ350" s="273" t="s">
        <v>200</v>
      </c>
      <c r="AK350" s="273">
        <v>166273</v>
      </c>
      <c r="AL350" s="273" t="s">
        <v>83</v>
      </c>
      <c r="AM350" s="273" t="s">
        <v>287</v>
      </c>
      <c r="AN350" s="273" t="s">
        <v>846</v>
      </c>
      <c r="AO350" s="273" t="s">
        <v>848</v>
      </c>
      <c r="AP350" s="274">
        <v>45108</v>
      </c>
      <c r="AQ350" s="273">
        <v>15670</v>
      </c>
      <c r="AR350" s="273">
        <v>794</v>
      </c>
      <c r="AU350" s="273" t="s">
        <v>108</v>
      </c>
      <c r="BG350" s="273">
        <v>285332</v>
      </c>
      <c r="BH350" s="273" t="s">
        <v>64</v>
      </c>
      <c r="BI350" s="273" t="s">
        <v>75</v>
      </c>
      <c r="BJ350" s="273" t="s">
        <v>76</v>
      </c>
      <c r="BK350" s="273" t="s">
        <v>76</v>
      </c>
      <c r="BL350" s="274">
        <v>44927</v>
      </c>
      <c r="BM350" s="273">
        <v>16715</v>
      </c>
      <c r="BN350" s="273">
        <v>864</v>
      </c>
      <c r="BO350" s="273">
        <v>62</v>
      </c>
      <c r="BP350" s="273" t="s">
        <v>80</v>
      </c>
      <c r="BQ350" s="273">
        <v>26.428203</v>
      </c>
      <c r="BR350" s="273" t="s">
        <v>81</v>
      </c>
      <c r="BS350" s="273" t="s">
        <v>1255</v>
      </c>
      <c r="BT350" s="273">
        <v>0</v>
      </c>
      <c r="BU350" s="273">
        <v>308311</v>
      </c>
      <c r="BV350" s="336" t="s">
        <v>64</v>
      </c>
      <c r="BW350" s="337" t="s">
        <v>63</v>
      </c>
      <c r="BX350" s="337" t="s">
        <v>120</v>
      </c>
      <c r="BY350" s="337" t="s">
        <v>120</v>
      </c>
      <c r="BZ350" s="337" t="s">
        <v>167</v>
      </c>
      <c r="CA350" s="337" t="s">
        <v>168</v>
      </c>
      <c r="CB350" s="337" t="s">
        <v>169</v>
      </c>
      <c r="CC350" s="337" t="s">
        <v>170</v>
      </c>
      <c r="CD350" s="338">
        <v>12</v>
      </c>
      <c r="CE350" s="335">
        <v>44986</v>
      </c>
      <c r="CF350" s="337">
        <v>0</v>
      </c>
      <c r="CG350" s="337" t="s">
        <v>80</v>
      </c>
      <c r="CH350" s="337">
        <v>0</v>
      </c>
      <c r="CI350" s="337" t="s">
        <v>80</v>
      </c>
      <c r="CJ350" s="337"/>
      <c r="CK350" s="337"/>
      <c r="CL350" s="337"/>
      <c r="CM350" s="337" t="s">
        <v>73</v>
      </c>
      <c r="CN350" s="337">
        <v>3</v>
      </c>
    </row>
    <row r="351" spans="4:92">
      <c r="D351" s="273" t="s">
        <v>83</v>
      </c>
      <c r="E351" s="273" t="s">
        <v>194</v>
      </c>
      <c r="F351" s="273" t="s">
        <v>385</v>
      </c>
      <c r="G351" s="273" t="s">
        <v>785</v>
      </c>
      <c r="H351" s="274">
        <v>45017</v>
      </c>
      <c r="I351" s="273">
        <v>11707</v>
      </c>
      <c r="J351" s="273">
        <v>776</v>
      </c>
      <c r="K351" s="273">
        <v>0</v>
      </c>
      <c r="L351" s="273" t="s">
        <v>66</v>
      </c>
      <c r="N351" s="273" t="s">
        <v>107</v>
      </c>
      <c r="W351" s="273">
        <v>245927</v>
      </c>
      <c r="X351" s="273" t="s">
        <v>64</v>
      </c>
      <c r="Y351" s="273" t="s">
        <v>404</v>
      </c>
      <c r="Z351" s="273" t="s">
        <v>408</v>
      </c>
      <c r="AA351" s="273" t="s">
        <v>413</v>
      </c>
      <c r="AB351" s="274">
        <v>44927</v>
      </c>
      <c r="AC351" s="273">
        <v>11958</v>
      </c>
      <c r="AD351" s="273">
        <v>54</v>
      </c>
      <c r="AE351" s="273">
        <v>8.1940000000000008</v>
      </c>
      <c r="AF351" s="273" t="s">
        <v>90</v>
      </c>
      <c r="AH351" s="273" t="s">
        <v>1243</v>
      </c>
      <c r="AI351" s="273" t="s">
        <v>123</v>
      </c>
      <c r="AJ351" s="273" t="s">
        <v>200</v>
      </c>
      <c r="AK351" s="273">
        <v>184018</v>
      </c>
      <c r="AL351" s="273" t="s">
        <v>83</v>
      </c>
      <c r="AM351" s="273" t="s">
        <v>287</v>
      </c>
      <c r="AN351" s="273" t="s">
        <v>846</v>
      </c>
      <c r="AO351" s="273" t="s">
        <v>848</v>
      </c>
      <c r="AP351" s="274">
        <v>45200</v>
      </c>
      <c r="AQ351" s="273">
        <v>15225</v>
      </c>
      <c r="AR351" s="273">
        <v>794</v>
      </c>
      <c r="AU351" s="273" t="s">
        <v>108</v>
      </c>
      <c r="BG351" s="273">
        <v>282437</v>
      </c>
      <c r="BH351" s="273" t="s">
        <v>64</v>
      </c>
      <c r="BI351" s="273" t="s">
        <v>75</v>
      </c>
      <c r="BJ351" s="273" t="s">
        <v>144</v>
      </c>
      <c r="BK351" s="273" t="s">
        <v>144</v>
      </c>
      <c r="BL351" s="274">
        <v>44927</v>
      </c>
      <c r="BM351" s="273">
        <v>16709</v>
      </c>
      <c r="BN351" s="273">
        <v>863</v>
      </c>
      <c r="BO351" s="273">
        <v>12896</v>
      </c>
      <c r="BP351" s="273" t="s">
        <v>80</v>
      </c>
      <c r="BQ351" s="273">
        <v>11109.83375</v>
      </c>
      <c r="BR351" s="273" t="s">
        <v>81</v>
      </c>
      <c r="BS351" s="273" t="s">
        <v>1256</v>
      </c>
      <c r="BT351" s="273">
        <v>11606.4</v>
      </c>
      <c r="BU351" s="273">
        <v>308239</v>
      </c>
      <c r="BV351" s="279" t="s">
        <v>64</v>
      </c>
      <c r="BW351" s="280" t="s">
        <v>63</v>
      </c>
      <c r="BX351" s="280" t="s">
        <v>120</v>
      </c>
      <c r="BY351" s="280" t="s">
        <v>120</v>
      </c>
      <c r="BZ351" s="280" t="s">
        <v>138</v>
      </c>
      <c r="CA351" s="280" t="s">
        <v>139</v>
      </c>
      <c r="CB351" s="280" t="s">
        <v>140</v>
      </c>
      <c r="CC351" s="280" t="s">
        <v>141</v>
      </c>
      <c r="CD351" s="281">
        <v>9</v>
      </c>
      <c r="CE351" s="277">
        <v>44986</v>
      </c>
      <c r="CF351" s="280">
        <v>0</v>
      </c>
      <c r="CG351" s="280" t="s">
        <v>80</v>
      </c>
      <c r="CH351" s="280">
        <v>0</v>
      </c>
      <c r="CI351" s="280" t="s">
        <v>80</v>
      </c>
      <c r="CJ351" s="280"/>
      <c r="CK351" s="280"/>
      <c r="CL351" s="280"/>
      <c r="CM351" s="280" t="s">
        <v>73</v>
      </c>
      <c r="CN351" s="280">
        <v>3</v>
      </c>
    </row>
    <row r="352" spans="4:92">
      <c r="D352" s="273" t="s">
        <v>83</v>
      </c>
      <c r="E352" s="273" t="s">
        <v>194</v>
      </c>
      <c r="F352" s="273" t="s">
        <v>385</v>
      </c>
      <c r="G352" s="273" t="s">
        <v>785</v>
      </c>
      <c r="H352" s="274">
        <v>45017</v>
      </c>
      <c r="I352" s="273">
        <v>11707</v>
      </c>
      <c r="J352" s="273">
        <v>776</v>
      </c>
      <c r="K352" s="273">
        <v>2577</v>
      </c>
      <c r="L352" s="273" t="s">
        <v>66</v>
      </c>
      <c r="M352" s="273">
        <v>1803.97</v>
      </c>
      <c r="N352" s="273" t="s">
        <v>115</v>
      </c>
      <c r="W352" s="273">
        <v>245926</v>
      </c>
      <c r="X352" s="273" t="s">
        <v>64</v>
      </c>
      <c r="Y352" s="273" t="s">
        <v>404</v>
      </c>
      <c r="Z352" s="273" t="s">
        <v>408</v>
      </c>
      <c r="AA352" s="273" t="s">
        <v>413</v>
      </c>
      <c r="AB352" s="274">
        <v>44927</v>
      </c>
      <c r="AC352" s="273">
        <v>11958</v>
      </c>
      <c r="AD352" s="273">
        <v>54</v>
      </c>
      <c r="AE352" s="273">
        <v>1.72</v>
      </c>
      <c r="AF352" s="273" t="s">
        <v>90</v>
      </c>
      <c r="AH352" s="273" t="s">
        <v>1257</v>
      </c>
      <c r="AI352" s="273" t="s">
        <v>123</v>
      </c>
      <c r="AJ352" s="273" t="s">
        <v>200</v>
      </c>
      <c r="AK352" s="273">
        <v>184024</v>
      </c>
      <c r="AL352" s="273" t="s">
        <v>83</v>
      </c>
      <c r="AM352" s="273" t="s">
        <v>287</v>
      </c>
      <c r="AN352" s="273" t="s">
        <v>892</v>
      </c>
      <c r="AO352" s="273" t="s">
        <v>897</v>
      </c>
      <c r="AP352" s="274">
        <v>44927</v>
      </c>
      <c r="AQ352" s="273">
        <v>14798</v>
      </c>
      <c r="AR352" s="273">
        <v>810</v>
      </c>
      <c r="AU352" s="273" t="s">
        <v>108</v>
      </c>
      <c r="BG352" s="273">
        <v>277740</v>
      </c>
      <c r="BH352" s="273" t="s">
        <v>64</v>
      </c>
      <c r="BI352" s="273" t="s">
        <v>75</v>
      </c>
      <c r="BJ352" s="273" t="s">
        <v>517</v>
      </c>
      <c r="BK352" s="273" t="s">
        <v>517</v>
      </c>
      <c r="BL352" s="274">
        <v>44927</v>
      </c>
      <c r="BM352" s="273">
        <v>11783</v>
      </c>
      <c r="BN352" s="273">
        <v>670</v>
      </c>
      <c r="BO352" s="273">
        <v>12533</v>
      </c>
      <c r="BP352" s="273" t="s">
        <v>80</v>
      </c>
      <c r="BQ352" s="273">
        <v>5495.4187499999998</v>
      </c>
      <c r="BR352" s="273" t="s">
        <v>81</v>
      </c>
      <c r="BS352" s="273" t="s">
        <v>1258</v>
      </c>
      <c r="BT352" s="273">
        <v>5524</v>
      </c>
      <c r="BU352" s="273">
        <v>156307</v>
      </c>
      <c r="BV352" s="336" t="s">
        <v>64</v>
      </c>
      <c r="BW352" s="337" t="s">
        <v>63</v>
      </c>
      <c r="BX352" s="337" t="s">
        <v>120</v>
      </c>
      <c r="BY352" s="337" t="s">
        <v>120</v>
      </c>
      <c r="BZ352" s="337" t="s">
        <v>126</v>
      </c>
      <c r="CA352" s="337" t="s">
        <v>127</v>
      </c>
      <c r="CB352" s="337" t="s">
        <v>133</v>
      </c>
      <c r="CC352" s="337" t="s">
        <v>134</v>
      </c>
      <c r="CD352" s="338">
        <v>7</v>
      </c>
      <c r="CE352" s="335">
        <v>44986</v>
      </c>
      <c r="CF352" s="337"/>
      <c r="CG352" s="337"/>
      <c r="CH352" s="337"/>
      <c r="CI352" s="337" t="s">
        <v>104</v>
      </c>
      <c r="CJ352" s="337"/>
      <c r="CK352" s="337"/>
      <c r="CL352" s="337"/>
      <c r="CM352" s="337" t="s">
        <v>73</v>
      </c>
      <c r="CN352" s="337">
        <v>3</v>
      </c>
    </row>
    <row r="353" spans="4:92">
      <c r="D353" s="273" t="s">
        <v>83</v>
      </c>
      <c r="E353" s="273" t="s">
        <v>194</v>
      </c>
      <c r="F353" s="273" t="s">
        <v>385</v>
      </c>
      <c r="G353" s="273" t="s">
        <v>785</v>
      </c>
      <c r="H353" s="274">
        <v>45047</v>
      </c>
      <c r="I353" s="273">
        <v>12323</v>
      </c>
      <c r="J353" s="273">
        <v>776</v>
      </c>
      <c r="K353" s="273">
        <v>0</v>
      </c>
      <c r="L353" s="273" t="s">
        <v>66</v>
      </c>
      <c r="M353" s="273">
        <v>0</v>
      </c>
      <c r="N353" s="273" t="s">
        <v>1010</v>
      </c>
      <c r="O353" s="273">
        <v>9707</v>
      </c>
      <c r="P353" s="273" t="s">
        <v>1011</v>
      </c>
      <c r="Q353" s="273" t="s">
        <v>1188</v>
      </c>
      <c r="R353" s="273" t="s">
        <v>1013</v>
      </c>
      <c r="S353" s="273" t="s">
        <v>1189</v>
      </c>
      <c r="U353" s="273" t="s">
        <v>1189</v>
      </c>
      <c r="V353" s="273" t="s">
        <v>1189</v>
      </c>
      <c r="W353" s="273">
        <v>246524</v>
      </c>
      <c r="X353" s="273" t="s">
        <v>64</v>
      </c>
      <c r="Y353" s="273" t="s">
        <v>404</v>
      </c>
      <c r="Z353" s="273" t="s">
        <v>408</v>
      </c>
      <c r="AA353" s="273" t="s">
        <v>419</v>
      </c>
      <c r="AB353" s="274">
        <v>45078</v>
      </c>
      <c r="AC353" s="273">
        <v>12477</v>
      </c>
      <c r="AD353" s="273">
        <v>55</v>
      </c>
      <c r="AE353" s="273">
        <v>1.99</v>
      </c>
      <c r="AF353" s="273" t="s">
        <v>90</v>
      </c>
      <c r="AH353" s="273" t="s">
        <v>1257</v>
      </c>
      <c r="AI353" s="273" t="s">
        <v>123</v>
      </c>
      <c r="AJ353" s="273" t="s">
        <v>200</v>
      </c>
      <c r="AK353" s="273">
        <v>209223</v>
      </c>
      <c r="AL353" s="273" t="s">
        <v>83</v>
      </c>
      <c r="AM353" s="273" t="s">
        <v>287</v>
      </c>
      <c r="AN353" s="273" t="s">
        <v>892</v>
      </c>
      <c r="AO353" s="273" t="s">
        <v>897</v>
      </c>
      <c r="AP353" s="274">
        <v>44927</v>
      </c>
      <c r="AQ353" s="273">
        <v>15382</v>
      </c>
      <c r="AR353" s="273">
        <v>810</v>
      </c>
      <c r="AS353" s="273">
        <v>20.49</v>
      </c>
      <c r="AT353" s="273" t="s">
        <v>77</v>
      </c>
      <c r="AU353" s="273" t="s">
        <v>269</v>
      </c>
      <c r="AV353" s="273" t="s">
        <v>607</v>
      </c>
      <c r="BA353" s="273" t="s">
        <v>249</v>
      </c>
      <c r="BG353" s="273">
        <v>283960</v>
      </c>
      <c r="BH353" s="273" t="s">
        <v>64</v>
      </c>
      <c r="BI353" s="273" t="s">
        <v>75</v>
      </c>
      <c r="BJ353" s="273" t="s">
        <v>517</v>
      </c>
      <c r="BK353" s="273" t="s">
        <v>517</v>
      </c>
      <c r="BL353" s="274">
        <v>44958</v>
      </c>
      <c r="BM353" s="273">
        <v>11821</v>
      </c>
      <c r="BN353" s="273">
        <v>670</v>
      </c>
      <c r="BO353" s="273">
        <v>13323</v>
      </c>
      <c r="BP353" s="273" t="s">
        <v>80</v>
      </c>
      <c r="BQ353" s="273">
        <v>6017.2082499999997</v>
      </c>
      <c r="BR353" s="273" t="s">
        <v>81</v>
      </c>
      <c r="BS353" s="273" t="s">
        <v>1258</v>
      </c>
      <c r="BT353" s="273">
        <v>8259</v>
      </c>
      <c r="BU353" s="273">
        <v>157029</v>
      </c>
      <c r="BV353" s="279" t="s">
        <v>64</v>
      </c>
      <c r="BW353" s="280" t="s">
        <v>63</v>
      </c>
      <c r="BX353" s="280" t="s">
        <v>120</v>
      </c>
      <c r="BY353" s="280" t="s">
        <v>120</v>
      </c>
      <c r="BZ353" s="280" t="s">
        <v>126</v>
      </c>
      <c r="CA353" s="280" t="s">
        <v>127</v>
      </c>
      <c r="CB353" s="280" t="s">
        <v>128</v>
      </c>
      <c r="CC353" s="280" t="s">
        <v>129</v>
      </c>
      <c r="CD353" s="281">
        <v>6</v>
      </c>
      <c r="CE353" s="277">
        <v>44986</v>
      </c>
      <c r="CF353" s="280"/>
      <c r="CG353" s="280"/>
      <c r="CH353" s="280"/>
      <c r="CI353" s="280" t="s">
        <v>80</v>
      </c>
      <c r="CJ353" s="280"/>
      <c r="CK353" s="280"/>
      <c r="CL353" s="280"/>
      <c r="CM353" s="280" t="s">
        <v>73</v>
      </c>
      <c r="CN353" s="280">
        <v>3</v>
      </c>
    </row>
    <row r="354" spans="4:92">
      <c r="D354" s="273" t="s">
        <v>64</v>
      </c>
      <c r="E354" s="273" t="s">
        <v>404</v>
      </c>
      <c r="F354" s="273" t="s">
        <v>408</v>
      </c>
      <c r="G354" s="273" t="s">
        <v>524</v>
      </c>
      <c r="H354" s="274">
        <v>44958</v>
      </c>
      <c r="I354" s="273">
        <v>11432</v>
      </c>
      <c r="J354" s="273">
        <v>672</v>
      </c>
      <c r="K354" s="273">
        <v>825</v>
      </c>
      <c r="L354" s="273" t="s">
        <v>1202</v>
      </c>
      <c r="M354" s="273">
        <v>1440.9449999999999</v>
      </c>
      <c r="N354" s="273" t="s">
        <v>1203</v>
      </c>
      <c r="P354" s="273" t="s">
        <v>1204</v>
      </c>
      <c r="Q354" s="273" t="s">
        <v>1012</v>
      </c>
      <c r="R354" s="273" t="s">
        <v>70</v>
      </c>
      <c r="S354" s="273" t="s">
        <v>1205</v>
      </c>
      <c r="T354" s="273" t="s">
        <v>1206</v>
      </c>
      <c r="U354" s="273" t="s">
        <v>73</v>
      </c>
      <c r="V354" s="273" t="s">
        <v>1207</v>
      </c>
      <c r="W354" s="273">
        <v>173475</v>
      </c>
      <c r="X354" s="273" t="s">
        <v>64</v>
      </c>
      <c r="Y354" s="273" t="s">
        <v>404</v>
      </c>
      <c r="Z354" s="273" t="s">
        <v>408</v>
      </c>
      <c r="AA354" s="273" t="s">
        <v>419</v>
      </c>
      <c r="AB354" s="274">
        <v>45078</v>
      </c>
      <c r="AC354" s="273">
        <v>12477</v>
      </c>
      <c r="AD354" s="273">
        <v>55</v>
      </c>
      <c r="AE354" s="273">
        <v>1.86</v>
      </c>
      <c r="AF354" s="273" t="s">
        <v>90</v>
      </c>
      <c r="AH354" s="273" t="s">
        <v>1259</v>
      </c>
      <c r="AI354" s="273" t="s">
        <v>123</v>
      </c>
      <c r="AJ354" s="273" t="s">
        <v>200</v>
      </c>
      <c r="AK354" s="273">
        <v>209229</v>
      </c>
      <c r="AL354" s="273" t="s">
        <v>83</v>
      </c>
      <c r="AM354" s="273" t="s">
        <v>287</v>
      </c>
      <c r="AN354" s="273" t="s">
        <v>892</v>
      </c>
      <c r="AO354" s="273" t="s">
        <v>897</v>
      </c>
      <c r="AP354" s="274">
        <v>44927</v>
      </c>
      <c r="AQ354" s="273">
        <v>15532</v>
      </c>
      <c r="AR354" s="273">
        <v>810</v>
      </c>
      <c r="AU354" s="273" t="s">
        <v>108</v>
      </c>
      <c r="BG354" s="273">
        <v>284780</v>
      </c>
      <c r="BH354" s="273" t="s">
        <v>64</v>
      </c>
      <c r="BI354" s="273" t="s">
        <v>75</v>
      </c>
      <c r="BJ354" s="273" t="s">
        <v>517</v>
      </c>
      <c r="BK354" s="273" t="s">
        <v>517</v>
      </c>
      <c r="BL354" s="274">
        <v>44986</v>
      </c>
      <c r="BM354" s="273">
        <v>11859</v>
      </c>
      <c r="BN354" s="273">
        <v>670</v>
      </c>
      <c r="BO354" s="273">
        <v>13801</v>
      </c>
      <c r="BP354" s="273" t="s">
        <v>80</v>
      </c>
      <c r="BQ354" s="273">
        <v>6397.4284374999997</v>
      </c>
      <c r="BR354" s="273" t="s">
        <v>81</v>
      </c>
      <c r="BS354" s="273" t="s">
        <v>1258</v>
      </c>
      <c r="BT354" s="273">
        <v>7612</v>
      </c>
      <c r="BU354" s="273">
        <v>157751</v>
      </c>
      <c r="BV354" s="336" t="s">
        <v>64</v>
      </c>
      <c r="BW354" s="337" t="s">
        <v>63</v>
      </c>
      <c r="BX354" s="337" t="s">
        <v>120</v>
      </c>
      <c r="BY354" s="337" t="s">
        <v>120</v>
      </c>
      <c r="BZ354" s="337" t="s">
        <v>110</v>
      </c>
      <c r="CA354" s="337" t="s">
        <v>111</v>
      </c>
      <c r="CB354" s="337" t="s">
        <v>117</v>
      </c>
      <c r="CC354" s="337" t="s">
        <v>118</v>
      </c>
      <c r="CD354" s="338">
        <v>5</v>
      </c>
      <c r="CE354" s="335">
        <v>44986</v>
      </c>
      <c r="CF354" s="337"/>
      <c r="CG354" s="337"/>
      <c r="CH354" s="337"/>
      <c r="CI354" s="337" t="s">
        <v>104</v>
      </c>
      <c r="CJ354" s="337"/>
      <c r="CK354" s="337"/>
      <c r="CL354" s="337"/>
      <c r="CM354" s="337" t="s">
        <v>73</v>
      </c>
      <c r="CN354" s="337">
        <v>3</v>
      </c>
    </row>
    <row r="355" spans="4:92">
      <c r="D355" s="273" t="s">
        <v>64</v>
      </c>
      <c r="E355" s="273" t="s">
        <v>404</v>
      </c>
      <c r="F355" s="273" t="s">
        <v>408</v>
      </c>
      <c r="G355" s="273" t="s">
        <v>524</v>
      </c>
      <c r="H355" s="274">
        <v>44958</v>
      </c>
      <c r="I355" s="273">
        <v>11432</v>
      </c>
      <c r="J355" s="273">
        <v>672</v>
      </c>
      <c r="K355" s="273">
        <v>0</v>
      </c>
      <c r="L355" s="273" t="s">
        <v>66</v>
      </c>
      <c r="N355" s="273" t="s">
        <v>107</v>
      </c>
      <c r="W355" s="273">
        <v>173474</v>
      </c>
      <c r="X355" s="273" t="s">
        <v>64</v>
      </c>
      <c r="Y355" s="273" t="s">
        <v>404</v>
      </c>
      <c r="Z355" s="273" t="s">
        <v>408</v>
      </c>
      <c r="AA355" s="273" t="s">
        <v>419</v>
      </c>
      <c r="AB355" s="274">
        <v>45078</v>
      </c>
      <c r="AC355" s="273">
        <v>12477</v>
      </c>
      <c r="AD355" s="273">
        <v>55</v>
      </c>
      <c r="AE355" s="273">
        <v>1.23</v>
      </c>
      <c r="AF355" s="273" t="s">
        <v>90</v>
      </c>
      <c r="AH355" s="273" t="s">
        <v>1244</v>
      </c>
      <c r="AI355" s="273" t="s">
        <v>123</v>
      </c>
      <c r="AJ355" s="273" t="s">
        <v>1245</v>
      </c>
      <c r="AK355" s="273">
        <v>209235</v>
      </c>
      <c r="AL355" s="273" t="s">
        <v>83</v>
      </c>
      <c r="AM355" s="273" t="s">
        <v>287</v>
      </c>
      <c r="AN355" s="273" t="s">
        <v>892</v>
      </c>
      <c r="AO355" s="273" t="s">
        <v>897</v>
      </c>
      <c r="AP355" s="274">
        <v>45017</v>
      </c>
      <c r="AQ355" s="273">
        <v>14944</v>
      </c>
      <c r="AR355" s="273">
        <v>810</v>
      </c>
      <c r="AU355" s="273" t="s">
        <v>108</v>
      </c>
      <c r="BG355" s="273">
        <v>279346</v>
      </c>
      <c r="BH355" s="273" t="s">
        <v>64</v>
      </c>
      <c r="BI355" s="273" t="s">
        <v>75</v>
      </c>
      <c r="BJ355" s="273" t="s">
        <v>79</v>
      </c>
      <c r="BK355" s="273" t="s">
        <v>79</v>
      </c>
      <c r="BL355" s="274">
        <v>45200</v>
      </c>
      <c r="BM355" s="273">
        <v>14060</v>
      </c>
      <c r="BN355" s="273">
        <v>36</v>
      </c>
      <c r="BO355" s="273">
        <v>8859</v>
      </c>
      <c r="BP355" s="273" t="s">
        <v>80</v>
      </c>
      <c r="BQ355" s="273">
        <v>5233.9375</v>
      </c>
      <c r="BR355" s="273" t="s">
        <v>81</v>
      </c>
      <c r="BS355" s="273" t="s">
        <v>82</v>
      </c>
      <c r="BT355" s="273">
        <v>0</v>
      </c>
      <c r="BU355" s="273">
        <v>296013</v>
      </c>
      <c r="BV355" s="279" t="s">
        <v>64</v>
      </c>
      <c r="BW355" s="280" t="s">
        <v>63</v>
      </c>
      <c r="BX355" s="280" t="s">
        <v>120</v>
      </c>
      <c r="BY355" s="280" t="s">
        <v>120</v>
      </c>
      <c r="BZ355" s="280" t="s">
        <v>86</v>
      </c>
      <c r="CA355" s="280" t="s">
        <v>87</v>
      </c>
      <c r="CB355" s="280" t="s">
        <v>101</v>
      </c>
      <c r="CC355" s="280" t="s">
        <v>102</v>
      </c>
      <c r="CD355" s="281">
        <v>4</v>
      </c>
      <c r="CE355" s="277">
        <v>44986</v>
      </c>
      <c r="CF355" s="280">
        <v>69809</v>
      </c>
      <c r="CG355" s="280" t="s">
        <v>103</v>
      </c>
      <c r="CH355" s="280">
        <v>2272.9810400000001</v>
      </c>
      <c r="CI355" s="280" t="s">
        <v>104</v>
      </c>
      <c r="CJ355" s="280"/>
      <c r="CK355" s="280"/>
      <c r="CL355" s="280"/>
      <c r="CM355" s="280" t="s">
        <v>73</v>
      </c>
      <c r="CN355" s="280">
        <v>3</v>
      </c>
    </row>
    <row r="356" spans="4:92">
      <c r="D356" s="273" t="s">
        <v>64</v>
      </c>
      <c r="E356" s="273" t="s">
        <v>404</v>
      </c>
      <c r="F356" s="273" t="s">
        <v>408</v>
      </c>
      <c r="G356" s="273" t="s">
        <v>524</v>
      </c>
      <c r="H356" s="274">
        <v>44958</v>
      </c>
      <c r="I356" s="273">
        <v>11432</v>
      </c>
      <c r="J356" s="273">
        <v>672</v>
      </c>
      <c r="K356" s="273">
        <v>2464560</v>
      </c>
      <c r="L356" s="273" t="s">
        <v>66</v>
      </c>
      <c r="M356" s="273">
        <v>389043.12757000001</v>
      </c>
      <c r="N356" s="273" t="s">
        <v>115</v>
      </c>
      <c r="W356" s="273">
        <v>173473</v>
      </c>
      <c r="X356" s="273" t="s">
        <v>64</v>
      </c>
      <c r="Y356" s="273" t="s">
        <v>404</v>
      </c>
      <c r="Z356" s="273" t="s">
        <v>408</v>
      </c>
      <c r="AA356" s="273" t="s">
        <v>419</v>
      </c>
      <c r="AB356" s="274">
        <v>45078</v>
      </c>
      <c r="AC356" s="273">
        <v>12478</v>
      </c>
      <c r="AD356" s="273">
        <v>55</v>
      </c>
      <c r="AK356" s="273">
        <v>187814</v>
      </c>
      <c r="AL356" s="273" t="s">
        <v>83</v>
      </c>
      <c r="AM356" s="273" t="s">
        <v>287</v>
      </c>
      <c r="AN356" s="273" t="s">
        <v>892</v>
      </c>
      <c r="AO356" s="273" t="s">
        <v>897</v>
      </c>
      <c r="AP356" s="274">
        <v>45108</v>
      </c>
      <c r="AQ356" s="273">
        <v>15090</v>
      </c>
      <c r="AR356" s="273">
        <v>810</v>
      </c>
      <c r="AU356" s="273" t="s">
        <v>108</v>
      </c>
      <c r="BG356" s="273">
        <v>280952</v>
      </c>
      <c r="BH356" s="273" t="s">
        <v>64</v>
      </c>
      <c r="BI356" s="273" t="s">
        <v>75</v>
      </c>
      <c r="BJ356" s="273" t="s">
        <v>79</v>
      </c>
      <c r="BK356" s="273" t="s">
        <v>79</v>
      </c>
      <c r="BL356" s="274">
        <v>45200</v>
      </c>
      <c r="BM356" s="273">
        <v>14060</v>
      </c>
      <c r="BN356" s="273">
        <v>36</v>
      </c>
      <c r="BO356" s="273">
        <v>16418</v>
      </c>
      <c r="BP356" s="273" t="s">
        <v>80</v>
      </c>
      <c r="BQ356" s="273">
        <v>9699.9624999999996</v>
      </c>
      <c r="BR356" s="273" t="s">
        <v>81</v>
      </c>
      <c r="BS356" s="273" t="s">
        <v>100</v>
      </c>
      <c r="BT356" s="273">
        <v>0</v>
      </c>
      <c r="BU356" s="273">
        <v>296020</v>
      </c>
      <c r="BV356" s="336" t="s">
        <v>64</v>
      </c>
      <c r="BW356" s="337" t="s">
        <v>63</v>
      </c>
      <c r="BX356" s="337" t="s">
        <v>120</v>
      </c>
      <c r="BY356" s="337" t="s">
        <v>120</v>
      </c>
      <c r="BZ356" s="337" t="s">
        <v>110</v>
      </c>
      <c r="CA356" s="337" t="s">
        <v>111</v>
      </c>
      <c r="CB356" s="337" t="s">
        <v>112</v>
      </c>
      <c r="CC356" s="337" t="s">
        <v>113</v>
      </c>
      <c r="CD356" s="338">
        <v>4</v>
      </c>
      <c r="CE356" s="335">
        <v>44986</v>
      </c>
      <c r="CF356" s="337"/>
      <c r="CG356" s="337"/>
      <c r="CH356" s="337"/>
      <c r="CI356" s="337" t="s">
        <v>80</v>
      </c>
      <c r="CJ356" s="337"/>
      <c r="CK356" s="337"/>
      <c r="CL356" s="337"/>
      <c r="CM356" s="337" t="s">
        <v>73</v>
      </c>
      <c r="CN356" s="337">
        <v>3</v>
      </c>
    </row>
    <row r="357" spans="4:92">
      <c r="D357" s="273" t="s">
        <v>64</v>
      </c>
      <c r="E357" s="273" t="s">
        <v>404</v>
      </c>
      <c r="F357" s="273" t="s">
        <v>408</v>
      </c>
      <c r="G357" s="273" t="s">
        <v>524</v>
      </c>
      <c r="H357" s="274">
        <v>44986</v>
      </c>
      <c r="I357" s="273">
        <v>11594</v>
      </c>
      <c r="J357" s="273">
        <v>672</v>
      </c>
      <c r="K357" s="273">
        <v>825</v>
      </c>
      <c r="L357" s="273" t="s">
        <v>1202</v>
      </c>
      <c r="M357" s="273">
        <v>1440.9449999999999</v>
      </c>
      <c r="N357" s="273" t="s">
        <v>1203</v>
      </c>
      <c r="P357" s="273" t="s">
        <v>1204</v>
      </c>
      <c r="Q357" s="273" t="s">
        <v>1012</v>
      </c>
      <c r="R357" s="273" t="s">
        <v>70</v>
      </c>
      <c r="S357" s="273" t="s">
        <v>1205</v>
      </c>
      <c r="T357" s="273" t="s">
        <v>1206</v>
      </c>
      <c r="U357" s="273" t="s">
        <v>73</v>
      </c>
      <c r="V357" s="273" t="s">
        <v>1207</v>
      </c>
      <c r="W357" s="273">
        <v>173504</v>
      </c>
      <c r="X357" s="273" t="s">
        <v>64</v>
      </c>
      <c r="Y357" s="273" t="s">
        <v>404</v>
      </c>
      <c r="Z357" s="273" t="s">
        <v>408</v>
      </c>
      <c r="AA357" s="273" t="s">
        <v>419</v>
      </c>
      <c r="AB357" s="274">
        <v>45108</v>
      </c>
      <c r="AC357" s="273">
        <v>12746</v>
      </c>
      <c r="AD357" s="273">
        <v>55</v>
      </c>
      <c r="AE357" s="273">
        <v>8.0259999999999998</v>
      </c>
      <c r="AF357" s="273" t="s">
        <v>90</v>
      </c>
      <c r="AH357" s="273" t="s">
        <v>1246</v>
      </c>
      <c r="AI357" s="273" t="s">
        <v>123</v>
      </c>
      <c r="AJ357" s="273" t="s">
        <v>200</v>
      </c>
      <c r="AK357" s="273">
        <v>209493</v>
      </c>
      <c r="AL357" s="273" t="s">
        <v>83</v>
      </c>
      <c r="AM357" s="273" t="s">
        <v>287</v>
      </c>
      <c r="AN357" s="273" t="s">
        <v>892</v>
      </c>
      <c r="AO357" s="273" t="s">
        <v>897</v>
      </c>
      <c r="AP357" s="274">
        <v>45108</v>
      </c>
      <c r="AQ357" s="273">
        <v>15681</v>
      </c>
      <c r="AR357" s="273">
        <v>810</v>
      </c>
      <c r="AU357" s="273" t="s">
        <v>108</v>
      </c>
      <c r="BG357" s="273">
        <v>326620</v>
      </c>
      <c r="BH357" s="273" t="s">
        <v>64</v>
      </c>
      <c r="BI357" s="273" t="s">
        <v>75</v>
      </c>
      <c r="BJ357" s="273" t="s">
        <v>79</v>
      </c>
      <c r="BK357" s="273" t="s">
        <v>79</v>
      </c>
      <c r="BL357" s="274">
        <v>45200</v>
      </c>
      <c r="BM357" s="273">
        <v>14060</v>
      </c>
      <c r="BN357" s="273">
        <v>36</v>
      </c>
      <c r="BO357" s="273">
        <v>10519</v>
      </c>
      <c r="BP357" s="273" t="s">
        <v>80</v>
      </c>
      <c r="BQ357" s="273">
        <v>6214.7437499999996</v>
      </c>
      <c r="BR357" s="273" t="s">
        <v>81</v>
      </c>
      <c r="BS357" s="273" t="s">
        <v>109</v>
      </c>
      <c r="BT357" s="273">
        <v>0</v>
      </c>
      <c r="BU357" s="273">
        <v>296027</v>
      </c>
      <c r="BV357" s="279" t="s">
        <v>64</v>
      </c>
      <c r="BW357" s="280" t="s">
        <v>63</v>
      </c>
      <c r="BX357" s="280" t="s">
        <v>120</v>
      </c>
      <c r="BY357" s="280" t="s">
        <v>120</v>
      </c>
      <c r="BZ357" s="280" t="s">
        <v>86</v>
      </c>
      <c r="CA357" s="280" t="s">
        <v>87</v>
      </c>
      <c r="CB357" s="280" t="s">
        <v>88</v>
      </c>
      <c r="CC357" s="280" t="s">
        <v>89</v>
      </c>
      <c r="CD357" s="281">
        <v>3</v>
      </c>
      <c r="CE357" s="277">
        <v>44986</v>
      </c>
      <c r="CF357" s="280">
        <v>5377</v>
      </c>
      <c r="CG357" s="280" t="s">
        <v>80</v>
      </c>
      <c r="CH357" s="280">
        <v>5377</v>
      </c>
      <c r="CI357" s="280" t="s">
        <v>80</v>
      </c>
      <c r="CJ357" s="280"/>
      <c r="CK357" s="280"/>
      <c r="CL357" s="280" t="s">
        <v>1260</v>
      </c>
      <c r="CM357" s="280" t="s">
        <v>73</v>
      </c>
      <c r="CN357" s="280">
        <v>3</v>
      </c>
    </row>
    <row r="358" spans="4:92">
      <c r="D358" s="273" t="s">
        <v>64</v>
      </c>
      <c r="E358" s="273" t="s">
        <v>404</v>
      </c>
      <c r="F358" s="273" t="s">
        <v>408</v>
      </c>
      <c r="G358" s="273" t="s">
        <v>524</v>
      </c>
      <c r="H358" s="274">
        <v>44986</v>
      </c>
      <c r="I358" s="273">
        <v>11594</v>
      </c>
      <c r="J358" s="273">
        <v>672</v>
      </c>
      <c r="K358" s="273">
        <v>0</v>
      </c>
      <c r="L358" s="273" t="s">
        <v>66</v>
      </c>
      <c r="N358" s="273" t="s">
        <v>107</v>
      </c>
      <c r="W358" s="273">
        <v>173503</v>
      </c>
      <c r="X358" s="273" t="s">
        <v>64</v>
      </c>
      <c r="Y358" s="273" t="s">
        <v>404</v>
      </c>
      <c r="Z358" s="273" t="s">
        <v>408</v>
      </c>
      <c r="AA358" s="273" t="s">
        <v>419</v>
      </c>
      <c r="AB358" s="274">
        <v>45108</v>
      </c>
      <c r="AC358" s="273">
        <v>12746</v>
      </c>
      <c r="AD358" s="273">
        <v>55</v>
      </c>
      <c r="AE358" s="273">
        <v>5.8689999999999998</v>
      </c>
      <c r="AF358" s="273" t="s">
        <v>90</v>
      </c>
      <c r="AH358" s="273" t="s">
        <v>1249</v>
      </c>
      <c r="AI358" s="273" t="s">
        <v>123</v>
      </c>
      <c r="AJ358" s="273" t="s">
        <v>200</v>
      </c>
      <c r="AK358" s="273">
        <v>209499</v>
      </c>
      <c r="AL358" s="273" t="s">
        <v>83</v>
      </c>
      <c r="AM358" s="273" t="s">
        <v>287</v>
      </c>
      <c r="AN358" s="273" t="s">
        <v>892</v>
      </c>
      <c r="AO358" s="273" t="s">
        <v>897</v>
      </c>
      <c r="AP358" s="274">
        <v>45200</v>
      </c>
      <c r="AQ358" s="273">
        <v>15236</v>
      </c>
      <c r="AR358" s="273">
        <v>810</v>
      </c>
      <c r="AS358" s="273">
        <v>136415</v>
      </c>
      <c r="AT358" s="273" t="s">
        <v>66</v>
      </c>
      <c r="AU358" s="273" t="s">
        <v>185</v>
      </c>
      <c r="AV358" s="273" t="s">
        <v>186</v>
      </c>
      <c r="AW358" s="273">
        <v>0</v>
      </c>
      <c r="AX358" s="273" t="s">
        <v>147</v>
      </c>
      <c r="AY358" s="273" t="s">
        <v>122</v>
      </c>
      <c r="AZ358" s="273" t="s">
        <v>149</v>
      </c>
      <c r="BG358" s="273">
        <v>282562</v>
      </c>
      <c r="BH358" s="273" t="s">
        <v>64</v>
      </c>
      <c r="BI358" s="273" t="s">
        <v>75</v>
      </c>
      <c r="BJ358" s="273" t="s">
        <v>79</v>
      </c>
      <c r="BK358" s="273" t="s">
        <v>79</v>
      </c>
      <c r="BL358" s="274">
        <v>45200</v>
      </c>
      <c r="BM358" s="273">
        <v>14060</v>
      </c>
      <c r="BN358" s="273">
        <v>36</v>
      </c>
      <c r="BO358" s="273">
        <v>21102</v>
      </c>
      <c r="BP358" s="273" t="s">
        <v>80</v>
      </c>
      <c r="BQ358" s="273">
        <v>12467.293750000001</v>
      </c>
      <c r="BR358" s="273" t="s">
        <v>81</v>
      </c>
      <c r="BS358" s="273" t="s">
        <v>116</v>
      </c>
      <c r="BT358" s="273">
        <v>0</v>
      </c>
      <c r="BU358" s="273">
        <v>296034</v>
      </c>
      <c r="BV358" s="336" t="s">
        <v>64</v>
      </c>
      <c r="BW358" s="337" t="s">
        <v>63</v>
      </c>
      <c r="BX358" s="337" t="s">
        <v>120</v>
      </c>
      <c r="BY358" s="337" t="s">
        <v>120</v>
      </c>
      <c r="BZ358" s="337" t="s">
        <v>167</v>
      </c>
      <c r="CA358" s="337" t="s">
        <v>168</v>
      </c>
      <c r="CB358" s="337" t="s">
        <v>319</v>
      </c>
      <c r="CC358" s="337" t="s">
        <v>320</v>
      </c>
      <c r="CD358" s="338">
        <v>15</v>
      </c>
      <c r="CE358" s="335">
        <v>45108</v>
      </c>
      <c r="CF358" s="337">
        <v>0</v>
      </c>
      <c r="CG358" s="337" t="s">
        <v>80</v>
      </c>
      <c r="CH358" s="337">
        <v>0</v>
      </c>
      <c r="CI358" s="337" t="s">
        <v>80</v>
      </c>
      <c r="CJ358" s="337"/>
      <c r="CK358" s="337"/>
      <c r="CL358" s="337"/>
      <c r="CM358" s="337" t="s">
        <v>73</v>
      </c>
      <c r="CN358" s="337">
        <v>3</v>
      </c>
    </row>
    <row r="359" spans="4:92">
      <c r="D359" s="273" t="s">
        <v>64</v>
      </c>
      <c r="E359" s="273" t="s">
        <v>404</v>
      </c>
      <c r="F359" s="273" t="s">
        <v>408</v>
      </c>
      <c r="G359" s="273" t="s">
        <v>524</v>
      </c>
      <c r="H359" s="274">
        <v>44986</v>
      </c>
      <c r="I359" s="273">
        <v>11594</v>
      </c>
      <c r="J359" s="273">
        <v>672</v>
      </c>
      <c r="K359" s="273">
        <v>2924880</v>
      </c>
      <c r="L359" s="273" t="s">
        <v>66</v>
      </c>
      <c r="M359" s="273">
        <v>459484.34976000001</v>
      </c>
      <c r="N359" s="273" t="s">
        <v>115</v>
      </c>
      <c r="W359" s="273">
        <v>173502</v>
      </c>
      <c r="X359" s="273" t="s">
        <v>64</v>
      </c>
      <c r="Y359" s="273" t="s">
        <v>404</v>
      </c>
      <c r="Z359" s="273" t="s">
        <v>408</v>
      </c>
      <c r="AA359" s="273" t="s">
        <v>419</v>
      </c>
      <c r="AB359" s="274">
        <v>45108</v>
      </c>
      <c r="AC359" s="273">
        <v>12746</v>
      </c>
      <c r="AD359" s="273">
        <v>55</v>
      </c>
      <c r="AE359" s="273">
        <v>61.69</v>
      </c>
      <c r="AF359" s="273" t="s">
        <v>90</v>
      </c>
      <c r="AH359" s="273" t="s">
        <v>1250</v>
      </c>
      <c r="AI359" s="273" t="s">
        <v>123</v>
      </c>
      <c r="AJ359" s="273" t="s">
        <v>200</v>
      </c>
      <c r="AK359" s="273">
        <v>209505</v>
      </c>
      <c r="AL359" s="273" t="s">
        <v>83</v>
      </c>
      <c r="AM359" s="273" t="s">
        <v>287</v>
      </c>
      <c r="AN359" s="273" t="s">
        <v>892</v>
      </c>
      <c r="AO359" s="273" t="s">
        <v>895</v>
      </c>
      <c r="AP359" s="274">
        <v>44927</v>
      </c>
      <c r="AQ359" s="273">
        <v>14797</v>
      </c>
      <c r="AR359" s="273">
        <v>809</v>
      </c>
      <c r="AS359" s="273">
        <v>0</v>
      </c>
      <c r="AT359" s="273" t="s">
        <v>1248</v>
      </c>
      <c r="AU359" s="273" t="s">
        <v>145</v>
      </c>
      <c r="AV359" s="273" t="s">
        <v>146</v>
      </c>
      <c r="AW359" s="273">
        <v>0</v>
      </c>
      <c r="AX359" s="273" t="s">
        <v>147</v>
      </c>
      <c r="AY359" s="273" t="s">
        <v>122</v>
      </c>
      <c r="AZ359" s="273" t="s">
        <v>149</v>
      </c>
      <c r="BG359" s="273">
        <v>277733</v>
      </c>
      <c r="BH359" s="273" t="s">
        <v>64</v>
      </c>
      <c r="BI359" s="273" t="s">
        <v>75</v>
      </c>
      <c r="BJ359" s="273" t="s">
        <v>79</v>
      </c>
      <c r="BK359" s="273" t="s">
        <v>79</v>
      </c>
      <c r="BL359" s="274">
        <v>45200</v>
      </c>
      <c r="BM359" s="273">
        <v>14060</v>
      </c>
      <c r="BN359" s="273">
        <v>36</v>
      </c>
      <c r="BO359" s="273">
        <v>1990</v>
      </c>
      <c r="BP359" s="273" t="s">
        <v>80</v>
      </c>
      <c r="BQ359" s="273">
        <v>1175.73125</v>
      </c>
      <c r="BR359" s="273" t="s">
        <v>81</v>
      </c>
      <c r="BS359" s="273" t="s">
        <v>125</v>
      </c>
      <c r="BT359" s="273">
        <v>0</v>
      </c>
      <c r="BU359" s="273">
        <v>296041</v>
      </c>
      <c r="BV359" s="279" t="s">
        <v>64</v>
      </c>
      <c r="BW359" s="280" t="s">
        <v>63</v>
      </c>
      <c r="BX359" s="280" t="s">
        <v>120</v>
      </c>
      <c r="BY359" s="280" t="s">
        <v>120</v>
      </c>
      <c r="BZ359" s="280" t="s">
        <v>167</v>
      </c>
      <c r="CA359" s="280" t="s">
        <v>168</v>
      </c>
      <c r="CB359" s="280" t="s">
        <v>353</v>
      </c>
      <c r="CC359" s="280" t="s">
        <v>354</v>
      </c>
      <c r="CD359" s="281">
        <v>13</v>
      </c>
      <c r="CE359" s="277">
        <v>45108</v>
      </c>
      <c r="CF359" s="280">
        <v>0</v>
      </c>
      <c r="CG359" s="280" t="s">
        <v>80</v>
      </c>
      <c r="CH359" s="280">
        <v>0</v>
      </c>
      <c r="CI359" s="280" t="s">
        <v>80</v>
      </c>
      <c r="CJ359" s="280"/>
      <c r="CK359" s="280"/>
      <c r="CL359" s="280"/>
      <c r="CM359" s="280" t="s">
        <v>73</v>
      </c>
      <c r="CN359" s="280">
        <v>3</v>
      </c>
    </row>
    <row r="360" spans="4:92">
      <c r="D360" s="273" t="s">
        <v>64</v>
      </c>
      <c r="E360" s="273" t="s">
        <v>404</v>
      </c>
      <c r="F360" s="273" t="s">
        <v>408</v>
      </c>
      <c r="G360" s="273" t="s">
        <v>524</v>
      </c>
      <c r="H360" s="274">
        <v>45017</v>
      </c>
      <c r="I360" s="273">
        <v>11756</v>
      </c>
      <c r="J360" s="273">
        <v>672</v>
      </c>
      <c r="K360" s="273">
        <v>825</v>
      </c>
      <c r="L360" s="273" t="s">
        <v>1202</v>
      </c>
      <c r="M360" s="273">
        <v>1657.0867499999999</v>
      </c>
      <c r="N360" s="273" t="s">
        <v>1203</v>
      </c>
      <c r="P360" s="273" t="s">
        <v>1204</v>
      </c>
      <c r="Q360" s="273" t="s">
        <v>1012</v>
      </c>
      <c r="R360" s="273" t="s">
        <v>70</v>
      </c>
      <c r="S360" s="273" t="s">
        <v>1205</v>
      </c>
      <c r="T360" s="273" t="s">
        <v>1206</v>
      </c>
      <c r="U360" s="273" t="s">
        <v>73</v>
      </c>
      <c r="V360" s="273" t="s">
        <v>1261</v>
      </c>
      <c r="W360" s="273">
        <v>243377</v>
      </c>
      <c r="X360" s="273" t="s">
        <v>64</v>
      </c>
      <c r="Y360" s="273" t="s">
        <v>404</v>
      </c>
      <c r="Z360" s="273" t="s">
        <v>408</v>
      </c>
      <c r="AA360" s="273" t="s">
        <v>419</v>
      </c>
      <c r="AB360" s="274">
        <v>45108</v>
      </c>
      <c r="AC360" s="273">
        <v>12746</v>
      </c>
      <c r="AD360" s="273">
        <v>55</v>
      </c>
      <c r="AE360" s="273">
        <v>3.734</v>
      </c>
      <c r="AF360" s="273" t="s">
        <v>90</v>
      </c>
      <c r="AH360" s="273" t="s">
        <v>1262</v>
      </c>
      <c r="AI360" s="273" t="s">
        <v>123</v>
      </c>
      <c r="AJ360" s="273" t="s">
        <v>200</v>
      </c>
      <c r="AK360" s="273">
        <v>209511</v>
      </c>
      <c r="AL360" s="273" t="s">
        <v>83</v>
      </c>
      <c r="AM360" s="273" t="s">
        <v>287</v>
      </c>
      <c r="AN360" s="273" t="s">
        <v>892</v>
      </c>
      <c r="AO360" s="273" t="s">
        <v>895</v>
      </c>
      <c r="AP360" s="274">
        <v>44927</v>
      </c>
      <c r="AQ360" s="273">
        <v>15381</v>
      </c>
      <c r="AR360" s="273">
        <v>809</v>
      </c>
      <c r="AU360" s="273" t="s">
        <v>108</v>
      </c>
      <c r="BG360" s="273">
        <v>283945</v>
      </c>
      <c r="BH360" s="273" t="s">
        <v>64</v>
      </c>
      <c r="BI360" s="273" t="s">
        <v>75</v>
      </c>
      <c r="BJ360" s="273" t="s">
        <v>79</v>
      </c>
      <c r="BK360" s="273" t="s">
        <v>79</v>
      </c>
      <c r="BL360" s="274">
        <v>45200</v>
      </c>
      <c r="BM360" s="273">
        <v>14060</v>
      </c>
      <c r="BN360" s="273">
        <v>36</v>
      </c>
      <c r="BO360" s="273">
        <v>1475</v>
      </c>
      <c r="BP360" s="273" t="s">
        <v>80</v>
      </c>
      <c r="BQ360" s="273">
        <v>871.41250000000002</v>
      </c>
      <c r="BR360" s="273" t="s">
        <v>81</v>
      </c>
      <c r="BS360" s="273" t="s">
        <v>132</v>
      </c>
      <c r="BT360" s="273">
        <v>0</v>
      </c>
      <c r="BU360" s="273">
        <v>296048</v>
      </c>
      <c r="BV360" s="336" t="s">
        <v>64</v>
      </c>
      <c r="BW360" s="337" t="s">
        <v>63</v>
      </c>
      <c r="BX360" s="337" t="s">
        <v>120</v>
      </c>
      <c r="BY360" s="337" t="s">
        <v>120</v>
      </c>
      <c r="BZ360" s="337" t="s">
        <v>151</v>
      </c>
      <c r="CA360" s="337" t="s">
        <v>152</v>
      </c>
      <c r="CB360" s="337" t="s">
        <v>161</v>
      </c>
      <c r="CC360" s="337" t="s">
        <v>162</v>
      </c>
      <c r="CD360" s="338">
        <v>11</v>
      </c>
      <c r="CE360" s="335">
        <v>45108</v>
      </c>
      <c r="CF360" s="337">
        <v>1094</v>
      </c>
      <c r="CG360" s="337" t="s">
        <v>80</v>
      </c>
      <c r="CH360" s="337">
        <v>1094</v>
      </c>
      <c r="CI360" s="337" t="s">
        <v>80</v>
      </c>
      <c r="CJ360" s="337"/>
      <c r="CK360" s="337"/>
      <c r="CL360" s="337" t="s">
        <v>1263</v>
      </c>
      <c r="CM360" s="337" t="s">
        <v>73</v>
      </c>
      <c r="CN360" s="337">
        <v>3</v>
      </c>
    </row>
    <row r="361" spans="4:92">
      <c r="D361" s="273" t="s">
        <v>64</v>
      </c>
      <c r="E361" s="273" t="s">
        <v>404</v>
      </c>
      <c r="F361" s="273" t="s">
        <v>408</v>
      </c>
      <c r="G361" s="273" t="s">
        <v>524</v>
      </c>
      <c r="H361" s="274">
        <v>45017</v>
      </c>
      <c r="I361" s="273">
        <v>11756</v>
      </c>
      <c r="J361" s="273">
        <v>672</v>
      </c>
      <c r="K361" s="273">
        <v>0</v>
      </c>
      <c r="L361" s="273" t="s">
        <v>66</v>
      </c>
      <c r="N361" s="273" t="s">
        <v>107</v>
      </c>
      <c r="W361" s="273">
        <v>243376</v>
      </c>
      <c r="X361" s="273" t="s">
        <v>64</v>
      </c>
      <c r="Y361" s="273" t="s">
        <v>404</v>
      </c>
      <c r="Z361" s="273" t="s">
        <v>408</v>
      </c>
      <c r="AA361" s="273" t="s">
        <v>419</v>
      </c>
      <c r="AB361" s="274">
        <v>45108</v>
      </c>
      <c r="AC361" s="273">
        <v>12746</v>
      </c>
      <c r="AD361" s="273">
        <v>55</v>
      </c>
      <c r="AE361" s="273">
        <v>1.397</v>
      </c>
      <c r="AF361" s="273" t="s">
        <v>90</v>
      </c>
      <c r="AH361" s="273" t="s">
        <v>1251</v>
      </c>
      <c r="AI361" s="273" t="s">
        <v>123</v>
      </c>
      <c r="AJ361" s="273" t="s">
        <v>200</v>
      </c>
      <c r="AK361" s="273">
        <v>209517</v>
      </c>
      <c r="AL361" s="273" t="s">
        <v>83</v>
      </c>
      <c r="AM361" s="273" t="s">
        <v>287</v>
      </c>
      <c r="AN361" s="273" t="s">
        <v>892</v>
      </c>
      <c r="AO361" s="273" t="s">
        <v>895</v>
      </c>
      <c r="AP361" s="274">
        <v>44927</v>
      </c>
      <c r="AQ361" s="273">
        <v>15531</v>
      </c>
      <c r="AR361" s="273">
        <v>809</v>
      </c>
      <c r="AU361" s="273" t="s">
        <v>108</v>
      </c>
      <c r="BG361" s="273">
        <v>284776</v>
      </c>
      <c r="BH361" s="273" t="s">
        <v>64</v>
      </c>
      <c r="BI361" s="273" t="s">
        <v>75</v>
      </c>
      <c r="BJ361" s="273" t="s">
        <v>79</v>
      </c>
      <c r="BK361" s="273" t="s">
        <v>79</v>
      </c>
      <c r="BL361" s="274">
        <v>45200</v>
      </c>
      <c r="BM361" s="273">
        <v>14060</v>
      </c>
      <c r="BN361" s="273">
        <v>36</v>
      </c>
      <c r="BO361" s="273">
        <v>1468</v>
      </c>
      <c r="BP361" s="273" t="s">
        <v>80</v>
      </c>
      <c r="BQ361" s="273">
        <v>867.24374999999998</v>
      </c>
      <c r="BR361" s="273" t="s">
        <v>81</v>
      </c>
      <c r="BS361" s="273" t="s">
        <v>137</v>
      </c>
      <c r="BT361" s="273">
        <v>0</v>
      </c>
      <c r="BU361" s="273">
        <v>296055</v>
      </c>
      <c r="BV361" s="279" t="s">
        <v>64</v>
      </c>
      <c r="BW361" s="280" t="s">
        <v>63</v>
      </c>
      <c r="BX361" s="280" t="s">
        <v>120</v>
      </c>
      <c r="BY361" s="280" t="s">
        <v>120</v>
      </c>
      <c r="BZ361" s="280" t="s">
        <v>151</v>
      </c>
      <c r="CA361" s="280" t="s">
        <v>152</v>
      </c>
      <c r="CB361" s="280" t="s">
        <v>153</v>
      </c>
      <c r="CC361" s="280" t="s">
        <v>154</v>
      </c>
      <c r="CD361" s="281">
        <v>10</v>
      </c>
      <c r="CE361" s="277">
        <v>45108</v>
      </c>
      <c r="CF361" s="280">
        <v>2199</v>
      </c>
      <c r="CG361" s="280" t="s">
        <v>80</v>
      </c>
      <c r="CH361" s="280">
        <v>2199</v>
      </c>
      <c r="CI361" s="280" t="s">
        <v>80</v>
      </c>
      <c r="CJ361" s="280"/>
      <c r="CK361" s="280"/>
      <c r="CL361" s="280"/>
      <c r="CM361" s="280" t="s">
        <v>73</v>
      </c>
      <c r="CN361" s="280">
        <v>3</v>
      </c>
    </row>
    <row r="362" spans="4:92">
      <c r="D362" s="273" t="s">
        <v>64</v>
      </c>
      <c r="E362" s="273" t="s">
        <v>404</v>
      </c>
      <c r="F362" s="273" t="s">
        <v>408</v>
      </c>
      <c r="G362" s="273" t="s">
        <v>524</v>
      </c>
      <c r="H362" s="274">
        <v>45017</v>
      </c>
      <c r="I362" s="273">
        <v>11756</v>
      </c>
      <c r="J362" s="273">
        <v>672</v>
      </c>
      <c r="K362" s="273">
        <v>2749440</v>
      </c>
      <c r="L362" s="273" t="s">
        <v>66</v>
      </c>
      <c r="M362" s="273">
        <v>423003.11556000001</v>
      </c>
      <c r="N362" s="273" t="s">
        <v>115</v>
      </c>
      <c r="W362" s="273">
        <v>243375</v>
      </c>
      <c r="X362" s="273" t="s">
        <v>64</v>
      </c>
      <c r="Y362" s="273" t="s">
        <v>404</v>
      </c>
      <c r="Z362" s="273" t="s">
        <v>408</v>
      </c>
      <c r="AA362" s="273" t="s">
        <v>419</v>
      </c>
      <c r="AB362" s="274">
        <v>45108</v>
      </c>
      <c r="AC362" s="273">
        <v>12746</v>
      </c>
      <c r="AD362" s="273">
        <v>55</v>
      </c>
      <c r="AE362" s="273">
        <v>8.9999999999999993E-3</v>
      </c>
      <c r="AF362" s="273" t="s">
        <v>90</v>
      </c>
      <c r="AH362" s="273" t="s">
        <v>1252</v>
      </c>
      <c r="AI362" s="273" t="s">
        <v>123</v>
      </c>
      <c r="AJ362" s="273" t="s">
        <v>200</v>
      </c>
      <c r="AK362" s="273">
        <v>209523</v>
      </c>
      <c r="AL362" s="273" t="s">
        <v>83</v>
      </c>
      <c r="AM362" s="273" t="s">
        <v>287</v>
      </c>
      <c r="AN362" s="273" t="s">
        <v>892</v>
      </c>
      <c r="AO362" s="273" t="s">
        <v>895</v>
      </c>
      <c r="AP362" s="274">
        <v>45017</v>
      </c>
      <c r="AQ362" s="273">
        <v>14943</v>
      </c>
      <c r="AR362" s="273">
        <v>809</v>
      </c>
      <c r="AS362" s="273">
        <v>0</v>
      </c>
      <c r="AT362" s="273" t="s">
        <v>77</v>
      </c>
      <c r="AU362" s="273" t="s">
        <v>145</v>
      </c>
      <c r="AV362" s="273" t="s">
        <v>146</v>
      </c>
      <c r="AW362" s="273">
        <v>0</v>
      </c>
      <c r="AX362" s="273" t="s">
        <v>147</v>
      </c>
      <c r="AY362" s="273" t="s">
        <v>122</v>
      </c>
      <c r="AZ362" s="273" t="s">
        <v>149</v>
      </c>
      <c r="BG362" s="273">
        <v>279339</v>
      </c>
      <c r="BH362" s="273" t="s">
        <v>64</v>
      </c>
      <c r="BI362" s="273" t="s">
        <v>75</v>
      </c>
      <c r="BJ362" s="273" t="s">
        <v>79</v>
      </c>
      <c r="BK362" s="273" t="s">
        <v>79</v>
      </c>
      <c r="BL362" s="274">
        <v>45200</v>
      </c>
      <c r="BM362" s="273">
        <v>14060</v>
      </c>
      <c r="BN362" s="273">
        <v>36</v>
      </c>
      <c r="BO362" s="273">
        <v>313</v>
      </c>
      <c r="BP362" s="273" t="s">
        <v>80</v>
      </c>
      <c r="BQ362" s="273">
        <v>184.86250000000001</v>
      </c>
      <c r="BR362" s="273" t="s">
        <v>81</v>
      </c>
      <c r="BS362" s="273" t="s">
        <v>150</v>
      </c>
      <c r="BT362" s="273">
        <v>0</v>
      </c>
      <c r="BU362" s="273">
        <v>296062</v>
      </c>
      <c r="BV362" s="336" t="s">
        <v>64</v>
      </c>
      <c r="BW362" s="337" t="s">
        <v>63</v>
      </c>
      <c r="BX362" s="337" t="s">
        <v>120</v>
      </c>
      <c r="BY362" s="337" t="s">
        <v>120</v>
      </c>
      <c r="BZ362" s="337" t="s">
        <v>167</v>
      </c>
      <c r="CA362" s="337" t="s">
        <v>168</v>
      </c>
      <c r="CB362" s="337" t="s">
        <v>169</v>
      </c>
      <c r="CC362" s="337" t="s">
        <v>170</v>
      </c>
      <c r="CD362" s="338">
        <v>12</v>
      </c>
      <c r="CE362" s="335">
        <v>45108</v>
      </c>
      <c r="CF362" s="337">
        <v>0</v>
      </c>
      <c r="CG362" s="337" t="s">
        <v>80</v>
      </c>
      <c r="CH362" s="337">
        <v>0</v>
      </c>
      <c r="CI362" s="337" t="s">
        <v>80</v>
      </c>
      <c r="CJ362" s="337"/>
      <c r="CK362" s="337"/>
      <c r="CL362" s="337"/>
      <c r="CM362" s="337" t="s">
        <v>73</v>
      </c>
      <c r="CN362" s="337">
        <v>3</v>
      </c>
    </row>
    <row r="363" spans="4:92">
      <c r="D363" s="273" t="s">
        <v>64</v>
      </c>
      <c r="E363" s="273" t="s">
        <v>404</v>
      </c>
      <c r="F363" s="273" t="s">
        <v>408</v>
      </c>
      <c r="G363" s="273" t="s">
        <v>524</v>
      </c>
      <c r="H363" s="274">
        <v>45047</v>
      </c>
      <c r="I363" s="273">
        <v>12379</v>
      </c>
      <c r="J363" s="273">
        <v>672</v>
      </c>
      <c r="K363" s="273">
        <v>825</v>
      </c>
      <c r="L363" s="273" t="s">
        <v>1202</v>
      </c>
      <c r="M363" s="273">
        <v>1657.0867499999999</v>
      </c>
      <c r="N363" s="273" t="s">
        <v>1203</v>
      </c>
      <c r="P363" s="273" t="s">
        <v>1204</v>
      </c>
      <c r="Q363" s="273" t="s">
        <v>1012</v>
      </c>
      <c r="R363" s="273" t="s">
        <v>70</v>
      </c>
      <c r="S363" s="273" t="s">
        <v>1205</v>
      </c>
      <c r="T363" s="273" t="s">
        <v>1206</v>
      </c>
      <c r="U363" s="273" t="s">
        <v>73</v>
      </c>
      <c r="V363" s="273" t="s">
        <v>1261</v>
      </c>
      <c r="W363" s="273">
        <v>243406</v>
      </c>
      <c r="X363" s="273" t="s">
        <v>64</v>
      </c>
      <c r="Y363" s="273" t="s">
        <v>404</v>
      </c>
      <c r="Z363" s="273" t="s">
        <v>408</v>
      </c>
      <c r="AA363" s="273" t="s">
        <v>419</v>
      </c>
      <c r="AB363" s="274">
        <v>45108</v>
      </c>
      <c r="AC363" s="273">
        <v>12746</v>
      </c>
      <c r="AD363" s="273">
        <v>55</v>
      </c>
      <c r="AE363" s="273">
        <v>0.872</v>
      </c>
      <c r="AF363" s="273" t="s">
        <v>90</v>
      </c>
      <c r="AH363" s="273" t="s">
        <v>1264</v>
      </c>
      <c r="AI363" s="273" t="s">
        <v>123</v>
      </c>
      <c r="AJ363" s="273" t="s">
        <v>200</v>
      </c>
      <c r="AK363" s="273">
        <v>209529</v>
      </c>
      <c r="AL363" s="273" t="s">
        <v>83</v>
      </c>
      <c r="AM363" s="273" t="s">
        <v>287</v>
      </c>
      <c r="AN363" s="273" t="s">
        <v>913</v>
      </c>
      <c r="AO363" s="273" t="s">
        <v>918</v>
      </c>
      <c r="AP363" s="274">
        <v>44927</v>
      </c>
      <c r="AQ363" s="273">
        <v>14800</v>
      </c>
      <c r="AR363" s="273">
        <v>818</v>
      </c>
      <c r="AU363" s="273" t="s">
        <v>108</v>
      </c>
      <c r="BG363" s="273">
        <v>277762</v>
      </c>
      <c r="BH363" s="273" t="s">
        <v>64</v>
      </c>
      <c r="BI363" s="273" t="s">
        <v>75</v>
      </c>
      <c r="BJ363" s="273" t="s">
        <v>79</v>
      </c>
      <c r="BK363" s="273" t="s">
        <v>79</v>
      </c>
      <c r="BL363" s="274">
        <v>45200</v>
      </c>
      <c r="BM363" s="273">
        <v>14060</v>
      </c>
      <c r="BN363" s="273">
        <v>36</v>
      </c>
      <c r="BO363" s="273">
        <v>7256</v>
      </c>
      <c r="BP363" s="273" t="s">
        <v>80</v>
      </c>
      <c r="BQ363" s="273">
        <v>4286.9125000000004</v>
      </c>
      <c r="BR363" s="273" t="s">
        <v>81</v>
      </c>
      <c r="BS363" s="273" t="s">
        <v>160</v>
      </c>
      <c r="BT363" s="273">
        <v>0</v>
      </c>
      <c r="BU363" s="273">
        <v>296069</v>
      </c>
      <c r="BV363" s="279" t="s">
        <v>64</v>
      </c>
      <c r="BW363" s="280" t="s">
        <v>63</v>
      </c>
      <c r="BX363" s="280" t="s">
        <v>120</v>
      </c>
      <c r="BY363" s="280" t="s">
        <v>120</v>
      </c>
      <c r="BZ363" s="280" t="s">
        <v>138</v>
      </c>
      <c r="CA363" s="280" t="s">
        <v>139</v>
      </c>
      <c r="CB363" s="280" t="s">
        <v>140</v>
      </c>
      <c r="CC363" s="280" t="s">
        <v>141</v>
      </c>
      <c r="CD363" s="281">
        <v>9</v>
      </c>
      <c r="CE363" s="277">
        <v>45108</v>
      </c>
      <c r="CF363" s="280">
        <v>0</v>
      </c>
      <c r="CG363" s="280" t="s">
        <v>80</v>
      </c>
      <c r="CH363" s="280">
        <v>0</v>
      </c>
      <c r="CI363" s="280" t="s">
        <v>80</v>
      </c>
      <c r="CJ363" s="280"/>
      <c r="CK363" s="280"/>
      <c r="CL363" s="280"/>
      <c r="CM363" s="280" t="s">
        <v>73</v>
      </c>
      <c r="CN363" s="280">
        <v>3</v>
      </c>
    </row>
    <row r="364" spans="4:92">
      <c r="D364" s="273" t="s">
        <v>64</v>
      </c>
      <c r="E364" s="273" t="s">
        <v>404</v>
      </c>
      <c r="F364" s="273" t="s">
        <v>408</v>
      </c>
      <c r="G364" s="273" t="s">
        <v>524</v>
      </c>
      <c r="H364" s="274">
        <v>45047</v>
      </c>
      <c r="I364" s="273">
        <v>12379</v>
      </c>
      <c r="J364" s="273">
        <v>672</v>
      </c>
      <c r="K364" s="273">
        <v>0</v>
      </c>
      <c r="L364" s="273" t="s">
        <v>66</v>
      </c>
      <c r="N364" s="273" t="s">
        <v>107</v>
      </c>
      <c r="W364" s="273">
        <v>243405</v>
      </c>
      <c r="X364" s="273" t="s">
        <v>64</v>
      </c>
      <c r="Y364" s="273" t="s">
        <v>404</v>
      </c>
      <c r="Z364" s="273" t="s">
        <v>408</v>
      </c>
      <c r="AA364" s="273" t="s">
        <v>419</v>
      </c>
      <c r="AB364" s="274">
        <v>45108</v>
      </c>
      <c r="AC364" s="273">
        <v>12746</v>
      </c>
      <c r="AD364" s="273">
        <v>55</v>
      </c>
      <c r="AE364" s="273">
        <v>0.91100000000000003</v>
      </c>
      <c r="AF364" s="273" t="s">
        <v>90</v>
      </c>
      <c r="AH364" s="273" t="s">
        <v>1241</v>
      </c>
      <c r="AI364" s="273" t="s">
        <v>123</v>
      </c>
      <c r="AJ364" s="273" t="s">
        <v>200</v>
      </c>
      <c r="AK364" s="273">
        <v>209535</v>
      </c>
      <c r="AL364" s="273" t="s">
        <v>83</v>
      </c>
      <c r="AM364" s="273" t="s">
        <v>287</v>
      </c>
      <c r="AN364" s="273" t="s">
        <v>913</v>
      </c>
      <c r="AO364" s="273" t="s">
        <v>918</v>
      </c>
      <c r="AP364" s="274">
        <v>44927</v>
      </c>
      <c r="AQ364" s="273">
        <v>15384</v>
      </c>
      <c r="AR364" s="273">
        <v>818</v>
      </c>
      <c r="AS364" s="273">
        <v>0</v>
      </c>
      <c r="AT364" s="273" t="s">
        <v>96</v>
      </c>
      <c r="AU364" s="273" t="s">
        <v>97</v>
      </c>
      <c r="AV364" s="273" t="s">
        <v>1265</v>
      </c>
      <c r="BA364" s="273" t="s">
        <v>99</v>
      </c>
      <c r="BG364" s="273">
        <v>283978</v>
      </c>
      <c r="BH364" s="273" t="s">
        <v>64</v>
      </c>
      <c r="BI364" s="273" t="s">
        <v>75</v>
      </c>
      <c r="BJ364" s="273" t="s">
        <v>79</v>
      </c>
      <c r="BK364" s="273" t="s">
        <v>79</v>
      </c>
      <c r="BL364" s="274">
        <v>45200</v>
      </c>
      <c r="BM364" s="273">
        <v>14060</v>
      </c>
      <c r="BN364" s="273">
        <v>36</v>
      </c>
      <c r="BO364" s="273">
        <v>1200</v>
      </c>
      <c r="BP364" s="273" t="s">
        <v>80</v>
      </c>
      <c r="BQ364" s="273">
        <v>708.97500000000002</v>
      </c>
      <c r="BR364" s="273" t="s">
        <v>81</v>
      </c>
      <c r="BS364" s="273" t="s">
        <v>166</v>
      </c>
      <c r="BT364" s="273">
        <v>0</v>
      </c>
      <c r="BU364" s="273">
        <v>296076</v>
      </c>
      <c r="BV364" s="336" t="s">
        <v>64</v>
      </c>
      <c r="BW364" s="337" t="s">
        <v>63</v>
      </c>
      <c r="BX364" s="337" t="s">
        <v>120</v>
      </c>
      <c r="BY364" s="337" t="s">
        <v>120</v>
      </c>
      <c r="BZ364" s="337" t="s">
        <v>126</v>
      </c>
      <c r="CA364" s="337" t="s">
        <v>127</v>
      </c>
      <c r="CB364" s="337" t="s">
        <v>133</v>
      </c>
      <c r="CC364" s="337" t="s">
        <v>134</v>
      </c>
      <c r="CD364" s="338">
        <v>7</v>
      </c>
      <c r="CE364" s="335">
        <v>45108</v>
      </c>
      <c r="CF364" s="337"/>
      <c r="CG364" s="337"/>
      <c r="CH364" s="337"/>
      <c r="CI364" s="337" t="s">
        <v>104</v>
      </c>
      <c r="CJ364" s="337"/>
      <c r="CK364" s="337"/>
      <c r="CL364" s="337"/>
      <c r="CM364" s="337" t="s">
        <v>73</v>
      </c>
      <c r="CN364" s="337">
        <v>3</v>
      </c>
    </row>
    <row r="365" spans="4:92">
      <c r="D365" s="273" t="s">
        <v>64</v>
      </c>
      <c r="E365" s="273" t="s">
        <v>404</v>
      </c>
      <c r="F365" s="273" t="s">
        <v>408</v>
      </c>
      <c r="G365" s="273" t="s">
        <v>524</v>
      </c>
      <c r="H365" s="274">
        <v>45047</v>
      </c>
      <c r="I365" s="273">
        <v>12379</v>
      </c>
      <c r="J365" s="273">
        <v>672</v>
      </c>
      <c r="K365" s="273">
        <v>3196680</v>
      </c>
      <c r="L365" s="273" t="s">
        <v>66</v>
      </c>
      <c r="M365" s="273">
        <v>434812.98434000002</v>
      </c>
      <c r="N365" s="273" t="s">
        <v>115</v>
      </c>
      <c r="W365" s="273">
        <v>243404</v>
      </c>
      <c r="X365" s="273" t="s">
        <v>64</v>
      </c>
      <c r="Y365" s="273" t="s">
        <v>404</v>
      </c>
      <c r="Z365" s="273" t="s">
        <v>408</v>
      </c>
      <c r="AA365" s="273" t="s">
        <v>419</v>
      </c>
      <c r="AB365" s="274">
        <v>45108</v>
      </c>
      <c r="AC365" s="273">
        <v>12746</v>
      </c>
      <c r="AD365" s="273">
        <v>55</v>
      </c>
      <c r="AE365" s="273">
        <v>7.0739999999999998</v>
      </c>
      <c r="AF365" s="273" t="s">
        <v>90</v>
      </c>
      <c r="AH365" s="273" t="s">
        <v>1242</v>
      </c>
      <c r="AI365" s="273" t="s">
        <v>123</v>
      </c>
      <c r="AJ365" s="273" t="s">
        <v>200</v>
      </c>
      <c r="AK365" s="273">
        <v>209541</v>
      </c>
      <c r="AL365" s="273" t="s">
        <v>83</v>
      </c>
      <c r="AM365" s="273" t="s">
        <v>287</v>
      </c>
      <c r="AN365" s="273" t="s">
        <v>913</v>
      </c>
      <c r="AO365" s="273" t="s">
        <v>918</v>
      </c>
      <c r="AP365" s="274">
        <v>44927</v>
      </c>
      <c r="AQ365" s="273">
        <v>15534</v>
      </c>
      <c r="AR365" s="273">
        <v>818</v>
      </c>
      <c r="AU365" s="273" t="s">
        <v>108</v>
      </c>
      <c r="BG365" s="273">
        <v>284788</v>
      </c>
      <c r="BH365" s="273" t="s">
        <v>64</v>
      </c>
      <c r="BI365" s="273" t="s">
        <v>75</v>
      </c>
      <c r="BJ365" s="273" t="s">
        <v>79</v>
      </c>
      <c r="BK365" s="273" t="s">
        <v>79</v>
      </c>
      <c r="BL365" s="274">
        <v>45231</v>
      </c>
      <c r="BM365" s="273">
        <v>14428</v>
      </c>
      <c r="BN365" s="273">
        <v>36</v>
      </c>
      <c r="BO365" s="273">
        <v>11725</v>
      </c>
      <c r="BP365" s="273" t="s">
        <v>80</v>
      </c>
      <c r="BQ365" s="273">
        <v>6927.3125</v>
      </c>
      <c r="BR365" s="273" t="s">
        <v>81</v>
      </c>
      <c r="BS365" s="273" t="s">
        <v>178</v>
      </c>
      <c r="BT365" s="273">
        <v>0</v>
      </c>
      <c r="BU365" s="273">
        <v>321179</v>
      </c>
      <c r="BV365" s="279" t="s">
        <v>64</v>
      </c>
      <c r="BW365" s="280" t="s">
        <v>63</v>
      </c>
      <c r="BX365" s="280" t="s">
        <v>120</v>
      </c>
      <c r="BY365" s="280" t="s">
        <v>120</v>
      </c>
      <c r="BZ365" s="280" t="s">
        <v>126</v>
      </c>
      <c r="CA365" s="280" t="s">
        <v>127</v>
      </c>
      <c r="CB365" s="280" t="s">
        <v>128</v>
      </c>
      <c r="CC365" s="280" t="s">
        <v>129</v>
      </c>
      <c r="CD365" s="281">
        <v>6</v>
      </c>
      <c r="CE365" s="277">
        <v>45108</v>
      </c>
      <c r="CF365" s="280"/>
      <c r="CG365" s="280"/>
      <c r="CH365" s="280"/>
      <c r="CI365" s="280" t="s">
        <v>80</v>
      </c>
      <c r="CJ365" s="280"/>
      <c r="CK365" s="280"/>
      <c r="CL365" s="280"/>
      <c r="CM365" s="280" t="s">
        <v>73</v>
      </c>
      <c r="CN365" s="280">
        <v>3</v>
      </c>
    </row>
    <row r="366" spans="4:92">
      <c r="D366" s="273" t="s">
        <v>64</v>
      </c>
      <c r="E366" s="273" t="s">
        <v>404</v>
      </c>
      <c r="F366" s="273" t="s">
        <v>408</v>
      </c>
      <c r="G366" s="273" t="s">
        <v>524</v>
      </c>
      <c r="H366" s="274">
        <v>45078</v>
      </c>
      <c r="I366" s="273">
        <v>12648</v>
      </c>
      <c r="J366" s="273">
        <v>672</v>
      </c>
      <c r="K366" s="273">
        <v>825</v>
      </c>
      <c r="L366" s="273" t="s">
        <v>1202</v>
      </c>
      <c r="M366" s="273">
        <v>1657.0867499999999</v>
      </c>
      <c r="N366" s="273" t="s">
        <v>1203</v>
      </c>
      <c r="P366" s="273" t="s">
        <v>1204</v>
      </c>
      <c r="Q366" s="273" t="s">
        <v>1012</v>
      </c>
      <c r="R366" s="273" t="s">
        <v>70</v>
      </c>
      <c r="S366" s="273" t="s">
        <v>1205</v>
      </c>
      <c r="T366" s="273" t="s">
        <v>1206</v>
      </c>
      <c r="U366" s="273" t="s">
        <v>73</v>
      </c>
      <c r="V366" s="273" t="s">
        <v>1261</v>
      </c>
      <c r="W366" s="273">
        <v>243435</v>
      </c>
      <c r="X366" s="273" t="s">
        <v>64</v>
      </c>
      <c r="Y366" s="273" t="s">
        <v>404</v>
      </c>
      <c r="Z366" s="273" t="s">
        <v>408</v>
      </c>
      <c r="AA366" s="273" t="s">
        <v>419</v>
      </c>
      <c r="AB366" s="274">
        <v>45108</v>
      </c>
      <c r="AC366" s="273">
        <v>12746</v>
      </c>
      <c r="AD366" s="273">
        <v>55</v>
      </c>
      <c r="AE366" s="273">
        <v>8.58</v>
      </c>
      <c r="AF366" s="273" t="s">
        <v>90</v>
      </c>
      <c r="AH366" s="273" t="s">
        <v>1243</v>
      </c>
      <c r="AI366" s="273" t="s">
        <v>123</v>
      </c>
      <c r="AJ366" s="273" t="s">
        <v>200</v>
      </c>
      <c r="AK366" s="273">
        <v>209547</v>
      </c>
      <c r="AL366" s="273" t="s">
        <v>83</v>
      </c>
      <c r="AM366" s="273" t="s">
        <v>287</v>
      </c>
      <c r="AN366" s="273" t="s">
        <v>913</v>
      </c>
      <c r="AO366" s="273" t="s">
        <v>918</v>
      </c>
      <c r="AP366" s="274">
        <v>45017</v>
      </c>
      <c r="AQ366" s="273">
        <v>14946</v>
      </c>
      <c r="AR366" s="273">
        <v>818</v>
      </c>
      <c r="AU366" s="273" t="s">
        <v>108</v>
      </c>
      <c r="BG366" s="273">
        <v>279368</v>
      </c>
      <c r="BH366" s="273" t="s">
        <v>64</v>
      </c>
      <c r="BI366" s="273" t="s">
        <v>75</v>
      </c>
      <c r="BJ366" s="273" t="s">
        <v>79</v>
      </c>
      <c r="BK366" s="273" t="s">
        <v>79</v>
      </c>
      <c r="BL366" s="274">
        <v>45231</v>
      </c>
      <c r="BM366" s="273">
        <v>14428</v>
      </c>
      <c r="BN366" s="273">
        <v>36</v>
      </c>
      <c r="BO366" s="273">
        <v>11334</v>
      </c>
      <c r="BP366" s="273" t="s">
        <v>80</v>
      </c>
      <c r="BQ366" s="273">
        <v>6696.3062499999996</v>
      </c>
      <c r="BR366" s="273" t="s">
        <v>81</v>
      </c>
      <c r="BS366" s="273" t="s">
        <v>189</v>
      </c>
      <c r="BT366" s="273">
        <v>0</v>
      </c>
      <c r="BU366" s="273">
        <v>321187</v>
      </c>
      <c r="BV366" s="336" t="s">
        <v>64</v>
      </c>
      <c r="BW366" s="337" t="s">
        <v>63</v>
      </c>
      <c r="BX366" s="337" t="s">
        <v>120</v>
      </c>
      <c r="BY366" s="337" t="s">
        <v>120</v>
      </c>
      <c r="BZ366" s="337" t="s">
        <v>110</v>
      </c>
      <c r="CA366" s="337" t="s">
        <v>111</v>
      </c>
      <c r="CB366" s="337" t="s">
        <v>117</v>
      </c>
      <c r="CC366" s="337" t="s">
        <v>118</v>
      </c>
      <c r="CD366" s="338">
        <v>5</v>
      </c>
      <c r="CE366" s="335">
        <v>45108</v>
      </c>
      <c r="CF366" s="337"/>
      <c r="CG366" s="337"/>
      <c r="CH366" s="337"/>
      <c r="CI366" s="337" t="s">
        <v>104</v>
      </c>
      <c r="CJ366" s="337"/>
      <c r="CK366" s="337"/>
      <c r="CL366" s="337"/>
      <c r="CM366" s="337" t="s">
        <v>73</v>
      </c>
      <c r="CN366" s="337">
        <v>3</v>
      </c>
    </row>
    <row r="367" spans="4:92">
      <c r="D367" s="273" t="s">
        <v>83</v>
      </c>
      <c r="E367" s="273" t="s">
        <v>194</v>
      </c>
      <c r="F367" s="273" t="s">
        <v>804</v>
      </c>
      <c r="G367" s="273" t="s">
        <v>1009</v>
      </c>
      <c r="H367" s="274">
        <v>45017</v>
      </c>
      <c r="I367" s="273">
        <v>11747</v>
      </c>
      <c r="J367" s="273">
        <v>844</v>
      </c>
      <c r="K367" s="273">
        <v>2458</v>
      </c>
      <c r="L367" s="273" t="s">
        <v>66</v>
      </c>
      <c r="M367" s="273">
        <v>542.77435500000001</v>
      </c>
      <c r="N367" s="273" t="s">
        <v>115</v>
      </c>
      <c r="W367" s="273">
        <v>154574</v>
      </c>
      <c r="X367" s="273" t="s">
        <v>64</v>
      </c>
      <c r="Y367" s="273" t="s">
        <v>404</v>
      </c>
      <c r="Z367" s="273" t="s">
        <v>408</v>
      </c>
      <c r="AA367" s="273" t="s">
        <v>419</v>
      </c>
      <c r="AB367" s="274">
        <v>45108</v>
      </c>
      <c r="AC367" s="273">
        <v>12746</v>
      </c>
      <c r="AD367" s="273">
        <v>55</v>
      </c>
      <c r="AE367" s="273">
        <v>1.85</v>
      </c>
      <c r="AF367" s="273" t="s">
        <v>90</v>
      </c>
      <c r="AH367" s="273" t="s">
        <v>1257</v>
      </c>
      <c r="AI367" s="273" t="s">
        <v>123</v>
      </c>
      <c r="AJ367" s="273" t="s">
        <v>200</v>
      </c>
      <c r="AK367" s="273">
        <v>209553</v>
      </c>
      <c r="AL367" s="273" t="s">
        <v>83</v>
      </c>
      <c r="AM367" s="273" t="s">
        <v>287</v>
      </c>
      <c r="AN367" s="273" t="s">
        <v>913</v>
      </c>
      <c r="AO367" s="273" t="s">
        <v>918</v>
      </c>
      <c r="AP367" s="274">
        <v>45108</v>
      </c>
      <c r="AQ367" s="273">
        <v>15092</v>
      </c>
      <c r="AR367" s="273">
        <v>818</v>
      </c>
      <c r="AU367" s="273" t="s">
        <v>108</v>
      </c>
      <c r="BG367" s="273">
        <v>280974</v>
      </c>
      <c r="BH367" s="273" t="s">
        <v>64</v>
      </c>
      <c r="BI367" s="273" t="s">
        <v>75</v>
      </c>
      <c r="BJ367" s="273" t="s">
        <v>79</v>
      </c>
      <c r="BK367" s="273" t="s">
        <v>79</v>
      </c>
      <c r="BL367" s="274">
        <v>45231</v>
      </c>
      <c r="BM367" s="273">
        <v>14428</v>
      </c>
      <c r="BN367" s="273">
        <v>36</v>
      </c>
      <c r="BO367" s="273">
        <v>8501</v>
      </c>
      <c r="BP367" s="273" t="s">
        <v>80</v>
      </c>
      <c r="BQ367" s="273">
        <v>5022.4812499999998</v>
      </c>
      <c r="BR367" s="273" t="s">
        <v>81</v>
      </c>
      <c r="BS367" s="273" t="s">
        <v>82</v>
      </c>
      <c r="BT367" s="273">
        <v>0</v>
      </c>
      <c r="BU367" s="273">
        <v>321194</v>
      </c>
      <c r="BV367" s="279" t="s">
        <v>64</v>
      </c>
      <c r="BW367" s="280" t="s">
        <v>63</v>
      </c>
      <c r="BX367" s="280" t="s">
        <v>120</v>
      </c>
      <c r="BY367" s="280" t="s">
        <v>120</v>
      </c>
      <c r="BZ367" s="280" t="s">
        <v>86</v>
      </c>
      <c r="CA367" s="280" t="s">
        <v>87</v>
      </c>
      <c r="CB367" s="280" t="s">
        <v>101</v>
      </c>
      <c r="CC367" s="280" t="s">
        <v>102</v>
      </c>
      <c r="CD367" s="281">
        <v>4</v>
      </c>
      <c r="CE367" s="277">
        <v>45108</v>
      </c>
      <c r="CF367" s="280">
        <v>67620</v>
      </c>
      <c r="CG367" s="280" t="s">
        <v>103</v>
      </c>
      <c r="CH367" s="280">
        <v>2201.7071999999998</v>
      </c>
      <c r="CI367" s="280" t="s">
        <v>104</v>
      </c>
      <c r="CJ367" s="280"/>
      <c r="CK367" s="280"/>
      <c r="CL367" s="280"/>
      <c r="CM367" s="280" t="s">
        <v>73</v>
      </c>
      <c r="CN367" s="280">
        <v>3</v>
      </c>
    </row>
    <row r="368" spans="4:92">
      <c r="D368" s="273" t="s">
        <v>83</v>
      </c>
      <c r="E368" s="273" t="s">
        <v>194</v>
      </c>
      <c r="F368" s="273" t="s">
        <v>804</v>
      </c>
      <c r="G368" s="273" t="s">
        <v>1009</v>
      </c>
      <c r="H368" s="274">
        <v>45017</v>
      </c>
      <c r="I368" s="273">
        <v>11747</v>
      </c>
      <c r="J368" s="273">
        <v>844</v>
      </c>
      <c r="K368" s="273">
        <v>0</v>
      </c>
      <c r="L368" s="273" t="s">
        <v>66</v>
      </c>
      <c r="N368" s="273" t="s">
        <v>107</v>
      </c>
      <c r="W368" s="273">
        <v>154575</v>
      </c>
      <c r="X368" s="273" t="s">
        <v>64</v>
      </c>
      <c r="Y368" s="273" t="s">
        <v>287</v>
      </c>
      <c r="Z368" s="273" t="s">
        <v>288</v>
      </c>
      <c r="AA368" s="273" t="s">
        <v>1060</v>
      </c>
      <c r="AB368" s="274">
        <v>45017</v>
      </c>
      <c r="AC368" s="273">
        <v>14966</v>
      </c>
      <c r="AD368" s="273">
        <v>857</v>
      </c>
      <c r="AK368" s="273">
        <v>318583</v>
      </c>
      <c r="AL368" s="273" t="s">
        <v>83</v>
      </c>
      <c r="AM368" s="273" t="s">
        <v>287</v>
      </c>
      <c r="AN368" s="273" t="s">
        <v>913</v>
      </c>
      <c r="AO368" s="273" t="s">
        <v>918</v>
      </c>
      <c r="AP368" s="274">
        <v>45108</v>
      </c>
      <c r="AQ368" s="273">
        <v>15683</v>
      </c>
      <c r="AR368" s="273">
        <v>818</v>
      </c>
      <c r="AU368" s="273" t="s">
        <v>108</v>
      </c>
      <c r="BG368" s="273">
        <v>285384</v>
      </c>
      <c r="BH368" s="273" t="s">
        <v>64</v>
      </c>
      <c r="BI368" s="273" t="s">
        <v>75</v>
      </c>
      <c r="BJ368" s="273" t="s">
        <v>79</v>
      </c>
      <c r="BK368" s="273" t="s">
        <v>79</v>
      </c>
      <c r="BL368" s="274">
        <v>45231</v>
      </c>
      <c r="BM368" s="273">
        <v>14428</v>
      </c>
      <c r="BN368" s="273">
        <v>36</v>
      </c>
      <c r="BO368" s="273">
        <v>16619</v>
      </c>
      <c r="BP368" s="273" t="s">
        <v>80</v>
      </c>
      <c r="BQ368" s="273">
        <v>9818.7000000000007</v>
      </c>
      <c r="BR368" s="273" t="s">
        <v>81</v>
      </c>
      <c r="BS368" s="273" t="s">
        <v>100</v>
      </c>
      <c r="BT368" s="273">
        <v>0</v>
      </c>
      <c r="BU368" s="273">
        <v>321201</v>
      </c>
      <c r="BV368" s="336" t="s">
        <v>64</v>
      </c>
      <c r="BW368" s="337" t="s">
        <v>63</v>
      </c>
      <c r="BX368" s="337" t="s">
        <v>120</v>
      </c>
      <c r="BY368" s="337" t="s">
        <v>120</v>
      </c>
      <c r="BZ368" s="337" t="s">
        <v>138</v>
      </c>
      <c r="CA368" s="337" t="s">
        <v>139</v>
      </c>
      <c r="CB368" s="337" t="s">
        <v>190</v>
      </c>
      <c r="CC368" s="337" t="s">
        <v>191</v>
      </c>
      <c r="CD368" s="338">
        <v>8</v>
      </c>
      <c r="CE368" s="335">
        <v>45231</v>
      </c>
      <c r="CF368" s="337">
        <v>0</v>
      </c>
      <c r="CG368" s="337" t="s">
        <v>80</v>
      </c>
      <c r="CH368" s="337">
        <v>0</v>
      </c>
      <c r="CI368" s="337" t="s">
        <v>80</v>
      </c>
      <c r="CJ368" s="337"/>
      <c r="CK368" s="337"/>
      <c r="CL368" s="337"/>
      <c r="CM368" s="337" t="s">
        <v>73</v>
      </c>
      <c r="CN368" s="337">
        <v>3</v>
      </c>
    </row>
    <row r="369" spans="4:92">
      <c r="D369" s="273" t="s">
        <v>83</v>
      </c>
      <c r="E369" s="273" t="s">
        <v>194</v>
      </c>
      <c r="F369" s="273" t="s">
        <v>804</v>
      </c>
      <c r="G369" s="273" t="s">
        <v>1009</v>
      </c>
      <c r="H369" s="274">
        <v>45047</v>
      </c>
      <c r="I369" s="273">
        <v>12367</v>
      </c>
      <c r="J369" s="273">
        <v>844</v>
      </c>
      <c r="W369" s="273">
        <v>180144</v>
      </c>
      <c r="X369" s="273" t="s">
        <v>64</v>
      </c>
      <c r="Y369" s="273" t="s">
        <v>287</v>
      </c>
      <c r="Z369" s="273" t="s">
        <v>288</v>
      </c>
      <c r="AA369" s="273" t="s">
        <v>1060</v>
      </c>
      <c r="AB369" s="274">
        <v>45017</v>
      </c>
      <c r="AC369" s="273">
        <v>14966</v>
      </c>
      <c r="AD369" s="273">
        <v>857</v>
      </c>
      <c r="AK369" s="273">
        <v>318586</v>
      </c>
      <c r="AL369" s="273" t="s">
        <v>83</v>
      </c>
      <c r="AM369" s="273" t="s">
        <v>287</v>
      </c>
      <c r="AN369" s="273" t="s">
        <v>913</v>
      </c>
      <c r="AO369" s="273" t="s">
        <v>918</v>
      </c>
      <c r="AP369" s="274">
        <v>45200</v>
      </c>
      <c r="AQ369" s="273">
        <v>15238</v>
      </c>
      <c r="AR369" s="273">
        <v>818</v>
      </c>
      <c r="AU369" s="273" t="s">
        <v>108</v>
      </c>
      <c r="BG369" s="273">
        <v>282580</v>
      </c>
      <c r="BH369" s="273" t="s">
        <v>64</v>
      </c>
      <c r="BI369" s="273" t="s">
        <v>75</v>
      </c>
      <c r="BJ369" s="273" t="s">
        <v>79</v>
      </c>
      <c r="BK369" s="273" t="s">
        <v>79</v>
      </c>
      <c r="BL369" s="274">
        <v>45231</v>
      </c>
      <c r="BM369" s="273">
        <v>14428</v>
      </c>
      <c r="BN369" s="273">
        <v>36</v>
      </c>
      <c r="BO369" s="273">
        <v>9736</v>
      </c>
      <c r="BP369" s="273" t="s">
        <v>80</v>
      </c>
      <c r="BQ369" s="273">
        <v>5752.15625</v>
      </c>
      <c r="BR369" s="273" t="s">
        <v>81</v>
      </c>
      <c r="BS369" s="273" t="s">
        <v>109</v>
      </c>
      <c r="BT369" s="273">
        <v>0</v>
      </c>
      <c r="BU369" s="273">
        <v>321208</v>
      </c>
      <c r="BV369" s="279" t="s">
        <v>64</v>
      </c>
      <c r="BW369" s="280" t="s">
        <v>63</v>
      </c>
      <c r="BX369" s="280" t="s">
        <v>120</v>
      </c>
      <c r="BY369" s="280" t="s">
        <v>120</v>
      </c>
      <c r="BZ369" s="280" t="s">
        <v>86</v>
      </c>
      <c r="CA369" s="280" t="s">
        <v>87</v>
      </c>
      <c r="CB369" s="280" t="s">
        <v>179</v>
      </c>
      <c r="CC369" s="280" t="s">
        <v>180</v>
      </c>
      <c r="CD369" s="281">
        <v>1</v>
      </c>
      <c r="CE369" s="277">
        <v>45231</v>
      </c>
      <c r="CF369" s="280"/>
      <c r="CG369" s="280" t="s">
        <v>181</v>
      </c>
      <c r="CH369" s="280"/>
      <c r="CI369" s="280" t="s">
        <v>181</v>
      </c>
      <c r="CJ369" s="280" t="s">
        <v>1266</v>
      </c>
      <c r="CK369" s="280"/>
      <c r="CL369" s="280"/>
      <c r="CM369" s="280" t="s">
        <v>73</v>
      </c>
      <c r="CN369" s="280">
        <v>3</v>
      </c>
    </row>
    <row r="370" spans="4:92">
      <c r="D370" s="273" t="s">
        <v>83</v>
      </c>
      <c r="E370" s="273" t="s">
        <v>194</v>
      </c>
      <c r="F370" s="273" t="s">
        <v>804</v>
      </c>
      <c r="G370" s="273" t="s">
        <v>1009</v>
      </c>
      <c r="H370" s="274">
        <v>45047</v>
      </c>
      <c r="I370" s="273">
        <v>12367</v>
      </c>
      <c r="J370" s="273">
        <v>844</v>
      </c>
      <c r="K370" s="273">
        <v>1085.5</v>
      </c>
      <c r="L370" s="273" t="s">
        <v>66</v>
      </c>
      <c r="M370" s="273">
        <v>248.93234000000001</v>
      </c>
      <c r="N370" s="273" t="s">
        <v>115</v>
      </c>
      <c r="W370" s="273">
        <v>180168</v>
      </c>
      <c r="X370" s="273" t="s">
        <v>64</v>
      </c>
      <c r="Y370" s="273" t="s">
        <v>287</v>
      </c>
      <c r="Z370" s="273" t="s">
        <v>288</v>
      </c>
      <c r="AA370" s="273" t="s">
        <v>1060</v>
      </c>
      <c r="AB370" s="274">
        <v>45017</v>
      </c>
      <c r="AC370" s="273">
        <v>14966</v>
      </c>
      <c r="AD370" s="273">
        <v>857</v>
      </c>
      <c r="AK370" s="273">
        <v>318589</v>
      </c>
      <c r="AL370" s="273" t="s">
        <v>83</v>
      </c>
      <c r="AM370" s="273" t="s">
        <v>287</v>
      </c>
      <c r="AN370" s="273" t="s">
        <v>913</v>
      </c>
      <c r="AO370" s="273" t="s">
        <v>922</v>
      </c>
      <c r="AP370" s="274">
        <v>44927</v>
      </c>
      <c r="AQ370" s="273">
        <v>14802</v>
      </c>
      <c r="AR370" s="273">
        <v>820</v>
      </c>
      <c r="AU370" s="273" t="s">
        <v>108</v>
      </c>
      <c r="BG370" s="273">
        <v>277784</v>
      </c>
      <c r="BH370" s="273" t="s">
        <v>64</v>
      </c>
      <c r="BI370" s="273" t="s">
        <v>75</v>
      </c>
      <c r="BJ370" s="273" t="s">
        <v>231</v>
      </c>
      <c r="BK370" s="273" t="s">
        <v>231</v>
      </c>
      <c r="BL370" s="274">
        <v>45231</v>
      </c>
      <c r="BM370" s="273">
        <v>14419</v>
      </c>
      <c r="BN370" s="273">
        <v>24</v>
      </c>
      <c r="BO370" s="273">
        <v>1698</v>
      </c>
      <c r="BP370" s="273" t="s">
        <v>80</v>
      </c>
      <c r="BQ370" s="273">
        <v>1005.6405</v>
      </c>
      <c r="BR370" s="273" t="s">
        <v>81</v>
      </c>
      <c r="BS370" s="273" t="s">
        <v>265</v>
      </c>
      <c r="BT370" s="273">
        <v>0</v>
      </c>
      <c r="BU370" s="273">
        <v>323472</v>
      </c>
      <c r="BV370" s="336" t="s">
        <v>64</v>
      </c>
      <c r="BW370" s="337" t="s">
        <v>63</v>
      </c>
      <c r="BX370" s="337" t="s">
        <v>120</v>
      </c>
      <c r="BY370" s="337" t="s">
        <v>120</v>
      </c>
      <c r="BZ370" s="337" t="s">
        <v>167</v>
      </c>
      <c r="CA370" s="337" t="s">
        <v>168</v>
      </c>
      <c r="CB370" s="337" t="s">
        <v>313</v>
      </c>
      <c r="CC370" s="337" t="s">
        <v>314</v>
      </c>
      <c r="CD370" s="338">
        <v>14</v>
      </c>
      <c r="CE370" s="335">
        <v>45231</v>
      </c>
      <c r="CF370" s="337">
        <v>0</v>
      </c>
      <c r="CG370" s="337" t="s">
        <v>80</v>
      </c>
      <c r="CH370" s="337">
        <v>0</v>
      </c>
      <c r="CI370" s="337" t="s">
        <v>80</v>
      </c>
      <c r="CJ370" s="337"/>
      <c r="CK370" s="337"/>
      <c r="CL370" s="337"/>
      <c r="CM370" s="337" t="s">
        <v>73</v>
      </c>
      <c r="CN370" s="337">
        <v>3</v>
      </c>
    </row>
    <row r="371" spans="4:92">
      <c r="D371" s="273" t="s">
        <v>83</v>
      </c>
      <c r="E371" s="273" t="s">
        <v>194</v>
      </c>
      <c r="F371" s="273" t="s">
        <v>804</v>
      </c>
      <c r="G371" s="273" t="s">
        <v>1009</v>
      </c>
      <c r="H371" s="274">
        <v>45047</v>
      </c>
      <c r="I371" s="273">
        <v>12367</v>
      </c>
      <c r="J371" s="273">
        <v>844</v>
      </c>
      <c r="K371" s="273">
        <v>0</v>
      </c>
      <c r="L371" s="273" t="s">
        <v>66</v>
      </c>
      <c r="N371" s="273" t="s">
        <v>107</v>
      </c>
      <c r="W371" s="273">
        <v>180169</v>
      </c>
      <c r="X371" s="273" t="s">
        <v>64</v>
      </c>
      <c r="Y371" s="273" t="s">
        <v>287</v>
      </c>
      <c r="Z371" s="273" t="s">
        <v>288</v>
      </c>
      <c r="AA371" s="273" t="s">
        <v>1060</v>
      </c>
      <c r="AB371" s="274">
        <v>45017</v>
      </c>
      <c r="AC371" s="273">
        <v>14966</v>
      </c>
      <c r="AD371" s="273">
        <v>857</v>
      </c>
      <c r="AK371" s="273">
        <v>318592</v>
      </c>
      <c r="AL371" s="273" t="s">
        <v>83</v>
      </c>
      <c r="AM371" s="273" t="s">
        <v>287</v>
      </c>
      <c r="AN371" s="273" t="s">
        <v>913</v>
      </c>
      <c r="AO371" s="273" t="s">
        <v>922</v>
      </c>
      <c r="AP371" s="274">
        <v>44927</v>
      </c>
      <c r="AQ371" s="273">
        <v>15386</v>
      </c>
      <c r="AR371" s="273">
        <v>820</v>
      </c>
      <c r="AS371" s="273">
        <v>32</v>
      </c>
      <c r="AT371" s="273" t="s">
        <v>96</v>
      </c>
      <c r="AU371" s="273" t="s">
        <v>97</v>
      </c>
      <c r="AV371" s="273" t="s">
        <v>98</v>
      </c>
      <c r="BA371" s="273" t="s">
        <v>99</v>
      </c>
      <c r="BG371" s="273">
        <v>283996</v>
      </c>
      <c r="BH371" s="273" t="s">
        <v>64</v>
      </c>
      <c r="BI371" s="273" t="s">
        <v>75</v>
      </c>
      <c r="BJ371" s="273" t="s">
        <v>231</v>
      </c>
      <c r="BK371" s="273" t="s">
        <v>231</v>
      </c>
      <c r="BL371" s="274">
        <v>45231</v>
      </c>
      <c r="BM371" s="273">
        <v>14419</v>
      </c>
      <c r="BN371" s="273">
        <v>24</v>
      </c>
      <c r="BO371" s="273">
        <v>9214</v>
      </c>
      <c r="BP371" s="273" t="s">
        <v>80</v>
      </c>
      <c r="BQ371" s="273">
        <v>4609.3035</v>
      </c>
      <c r="BR371" s="273" t="s">
        <v>81</v>
      </c>
      <c r="BS371" s="273" t="s">
        <v>270</v>
      </c>
      <c r="BT371" s="273">
        <v>0</v>
      </c>
      <c r="BU371" s="273">
        <v>323479</v>
      </c>
      <c r="BV371" s="279" t="s">
        <v>64</v>
      </c>
      <c r="BW371" s="280" t="s">
        <v>63</v>
      </c>
      <c r="BX371" s="280" t="s">
        <v>120</v>
      </c>
      <c r="BY371" s="280" t="s">
        <v>120</v>
      </c>
      <c r="BZ371" s="280" t="s">
        <v>167</v>
      </c>
      <c r="CA371" s="280" t="s">
        <v>168</v>
      </c>
      <c r="CB371" s="280" t="s">
        <v>319</v>
      </c>
      <c r="CC371" s="280" t="s">
        <v>320</v>
      </c>
      <c r="CD371" s="281">
        <v>15</v>
      </c>
      <c r="CE371" s="277">
        <v>45231</v>
      </c>
      <c r="CF371" s="280">
        <v>0</v>
      </c>
      <c r="CG371" s="280" t="s">
        <v>80</v>
      </c>
      <c r="CH371" s="280">
        <v>0</v>
      </c>
      <c r="CI371" s="280" t="s">
        <v>80</v>
      </c>
      <c r="CJ371" s="280"/>
      <c r="CK371" s="280"/>
      <c r="CL371" s="280"/>
      <c r="CM371" s="280" t="s">
        <v>73</v>
      </c>
      <c r="CN371" s="280">
        <v>3</v>
      </c>
    </row>
    <row r="372" spans="4:92">
      <c r="D372" s="273" t="s">
        <v>83</v>
      </c>
      <c r="E372" s="273" t="s">
        <v>194</v>
      </c>
      <c r="F372" s="273" t="s">
        <v>804</v>
      </c>
      <c r="G372" s="273" t="s">
        <v>1009</v>
      </c>
      <c r="H372" s="274">
        <v>45078</v>
      </c>
      <c r="I372" s="273">
        <v>12636</v>
      </c>
      <c r="J372" s="273">
        <v>844</v>
      </c>
      <c r="W372" s="273">
        <v>191980</v>
      </c>
      <c r="X372" s="273" t="s">
        <v>64</v>
      </c>
      <c r="Y372" s="273" t="s">
        <v>287</v>
      </c>
      <c r="Z372" s="273" t="s">
        <v>288</v>
      </c>
      <c r="AA372" s="273" t="s">
        <v>1060</v>
      </c>
      <c r="AB372" s="274">
        <v>45017</v>
      </c>
      <c r="AC372" s="273">
        <v>14966</v>
      </c>
      <c r="AD372" s="273">
        <v>857</v>
      </c>
      <c r="AK372" s="273">
        <v>318595</v>
      </c>
      <c r="AL372" s="273" t="s">
        <v>83</v>
      </c>
      <c r="AM372" s="273" t="s">
        <v>287</v>
      </c>
      <c r="AN372" s="273" t="s">
        <v>913</v>
      </c>
      <c r="AO372" s="273" t="s">
        <v>922</v>
      </c>
      <c r="AP372" s="274">
        <v>44927</v>
      </c>
      <c r="AQ372" s="273">
        <v>15536</v>
      </c>
      <c r="AR372" s="273">
        <v>820</v>
      </c>
      <c r="AU372" s="273" t="s">
        <v>108</v>
      </c>
      <c r="BG372" s="273">
        <v>284796</v>
      </c>
      <c r="BH372" s="273" t="s">
        <v>64</v>
      </c>
      <c r="BI372" s="273" t="s">
        <v>75</v>
      </c>
      <c r="BJ372" s="273" t="s">
        <v>231</v>
      </c>
      <c r="BK372" s="273" t="s">
        <v>231</v>
      </c>
      <c r="BL372" s="274">
        <v>45261</v>
      </c>
      <c r="BM372" s="273">
        <v>16900</v>
      </c>
      <c r="BN372" s="273">
        <v>24</v>
      </c>
      <c r="BO372" s="273">
        <v>2520</v>
      </c>
      <c r="BP372" s="273" t="s">
        <v>80</v>
      </c>
      <c r="BQ372" s="273">
        <v>1441.7550000000001</v>
      </c>
      <c r="BR372" s="273" t="s">
        <v>81</v>
      </c>
      <c r="BS372" s="273" t="s">
        <v>277</v>
      </c>
      <c r="BT372" s="273">
        <v>0</v>
      </c>
      <c r="BU372" s="273">
        <v>323502</v>
      </c>
      <c r="BV372" s="336" t="s">
        <v>64</v>
      </c>
      <c r="BW372" s="337" t="s">
        <v>63</v>
      </c>
      <c r="BX372" s="337" t="s">
        <v>120</v>
      </c>
      <c r="BY372" s="337" t="s">
        <v>120</v>
      </c>
      <c r="BZ372" s="337" t="s">
        <v>167</v>
      </c>
      <c r="CA372" s="337" t="s">
        <v>168</v>
      </c>
      <c r="CB372" s="337" t="s">
        <v>353</v>
      </c>
      <c r="CC372" s="337" t="s">
        <v>354</v>
      </c>
      <c r="CD372" s="338">
        <v>13</v>
      </c>
      <c r="CE372" s="335">
        <v>45231</v>
      </c>
      <c r="CF372" s="337">
        <v>0</v>
      </c>
      <c r="CG372" s="337" t="s">
        <v>80</v>
      </c>
      <c r="CH372" s="337">
        <v>0</v>
      </c>
      <c r="CI372" s="337" t="s">
        <v>80</v>
      </c>
      <c r="CJ372" s="337"/>
      <c r="CK372" s="337"/>
      <c r="CL372" s="337"/>
      <c r="CM372" s="337" t="s">
        <v>73</v>
      </c>
      <c r="CN372" s="337">
        <v>3</v>
      </c>
    </row>
    <row r="373" spans="4:92">
      <c r="D373" s="273" t="s">
        <v>83</v>
      </c>
      <c r="E373" s="273" t="s">
        <v>194</v>
      </c>
      <c r="F373" s="273" t="s">
        <v>804</v>
      </c>
      <c r="G373" s="273" t="s">
        <v>1009</v>
      </c>
      <c r="H373" s="274">
        <v>45078</v>
      </c>
      <c r="I373" s="273">
        <v>12636</v>
      </c>
      <c r="J373" s="273">
        <v>844</v>
      </c>
      <c r="K373" s="273">
        <v>1085.5</v>
      </c>
      <c r="L373" s="273" t="s">
        <v>66</v>
      </c>
      <c r="M373" s="273">
        <v>248.93234000000001</v>
      </c>
      <c r="N373" s="273" t="s">
        <v>115</v>
      </c>
      <c r="W373" s="273">
        <v>192004</v>
      </c>
      <c r="X373" s="273" t="s">
        <v>64</v>
      </c>
      <c r="Y373" s="273" t="s">
        <v>287</v>
      </c>
      <c r="Z373" s="273" t="s">
        <v>288</v>
      </c>
      <c r="AA373" s="273" t="s">
        <v>1060</v>
      </c>
      <c r="AB373" s="274">
        <v>45017</v>
      </c>
      <c r="AC373" s="273">
        <v>14966</v>
      </c>
      <c r="AD373" s="273">
        <v>857</v>
      </c>
      <c r="AK373" s="273">
        <v>318598</v>
      </c>
      <c r="AL373" s="273" t="s">
        <v>83</v>
      </c>
      <c r="AM373" s="273" t="s">
        <v>287</v>
      </c>
      <c r="AN373" s="273" t="s">
        <v>913</v>
      </c>
      <c r="AO373" s="273" t="s">
        <v>922</v>
      </c>
      <c r="AP373" s="274">
        <v>45017</v>
      </c>
      <c r="AQ373" s="273">
        <v>14948</v>
      </c>
      <c r="AR373" s="273">
        <v>820</v>
      </c>
      <c r="AU373" s="273" t="s">
        <v>108</v>
      </c>
      <c r="BG373" s="273">
        <v>279390</v>
      </c>
      <c r="BH373" s="273" t="s">
        <v>64</v>
      </c>
      <c r="BI373" s="273" t="s">
        <v>75</v>
      </c>
      <c r="BJ373" s="273" t="s">
        <v>231</v>
      </c>
      <c r="BK373" s="273" t="s">
        <v>231</v>
      </c>
      <c r="BL373" s="274">
        <v>45261</v>
      </c>
      <c r="BM373" s="273">
        <v>16900</v>
      </c>
      <c r="BN373" s="273">
        <v>24</v>
      </c>
      <c r="BO373" s="273">
        <v>7151</v>
      </c>
      <c r="BP373" s="273" t="s">
        <v>80</v>
      </c>
      <c r="BQ373" s="273">
        <v>3577.28775</v>
      </c>
      <c r="BR373" s="273" t="s">
        <v>81</v>
      </c>
      <c r="BS373" s="273" t="s">
        <v>232</v>
      </c>
      <c r="BT373" s="273">
        <v>0</v>
      </c>
      <c r="BU373" s="273">
        <v>323510</v>
      </c>
      <c r="BV373" s="279" t="s">
        <v>64</v>
      </c>
      <c r="BW373" s="280" t="s">
        <v>63</v>
      </c>
      <c r="BX373" s="280" t="s">
        <v>120</v>
      </c>
      <c r="BY373" s="280" t="s">
        <v>120</v>
      </c>
      <c r="BZ373" s="280" t="s">
        <v>151</v>
      </c>
      <c r="CA373" s="280" t="s">
        <v>152</v>
      </c>
      <c r="CB373" s="280" t="s">
        <v>161</v>
      </c>
      <c r="CC373" s="280" t="s">
        <v>162</v>
      </c>
      <c r="CD373" s="281">
        <v>11</v>
      </c>
      <c r="CE373" s="277">
        <v>45231</v>
      </c>
      <c r="CF373" s="280">
        <v>2659</v>
      </c>
      <c r="CG373" s="280" t="s">
        <v>80</v>
      </c>
      <c r="CH373" s="280">
        <v>2659</v>
      </c>
      <c r="CI373" s="280" t="s">
        <v>80</v>
      </c>
      <c r="CJ373" s="280"/>
      <c r="CK373" s="280"/>
      <c r="CL373" s="280"/>
      <c r="CM373" s="280" t="s">
        <v>73</v>
      </c>
      <c r="CN373" s="280">
        <v>3</v>
      </c>
    </row>
    <row r="374" spans="4:92">
      <c r="D374" s="273" t="s">
        <v>83</v>
      </c>
      <c r="E374" s="273" t="s">
        <v>194</v>
      </c>
      <c r="F374" s="273" t="s">
        <v>804</v>
      </c>
      <c r="G374" s="273" t="s">
        <v>1009</v>
      </c>
      <c r="H374" s="274">
        <v>45078</v>
      </c>
      <c r="I374" s="273">
        <v>12636</v>
      </c>
      <c r="J374" s="273">
        <v>844</v>
      </c>
      <c r="K374" s="273">
        <v>0</v>
      </c>
      <c r="L374" s="273" t="s">
        <v>66</v>
      </c>
      <c r="N374" s="273" t="s">
        <v>107</v>
      </c>
      <c r="W374" s="273">
        <v>192005</v>
      </c>
      <c r="X374" s="273" t="s">
        <v>64</v>
      </c>
      <c r="Y374" s="273" t="s">
        <v>287</v>
      </c>
      <c r="Z374" s="273" t="s">
        <v>288</v>
      </c>
      <c r="AA374" s="273" t="s">
        <v>1060</v>
      </c>
      <c r="AB374" s="274">
        <v>45017</v>
      </c>
      <c r="AC374" s="273">
        <v>14966</v>
      </c>
      <c r="AD374" s="273">
        <v>857</v>
      </c>
      <c r="AK374" s="273">
        <v>318601</v>
      </c>
      <c r="AL374" s="273" t="s">
        <v>83</v>
      </c>
      <c r="AM374" s="273" t="s">
        <v>287</v>
      </c>
      <c r="AN374" s="273" t="s">
        <v>913</v>
      </c>
      <c r="AO374" s="273" t="s">
        <v>922</v>
      </c>
      <c r="AP374" s="274">
        <v>45108</v>
      </c>
      <c r="AQ374" s="273">
        <v>15094</v>
      </c>
      <c r="AR374" s="273">
        <v>820</v>
      </c>
      <c r="AU374" s="273" t="s">
        <v>108</v>
      </c>
      <c r="BG374" s="273">
        <v>280996</v>
      </c>
      <c r="BH374" s="273" t="s">
        <v>64</v>
      </c>
      <c r="BI374" s="273" t="s">
        <v>75</v>
      </c>
      <c r="BJ374" s="273" t="s">
        <v>231</v>
      </c>
      <c r="BK374" s="273" t="s">
        <v>231</v>
      </c>
      <c r="BL374" s="274">
        <v>45261</v>
      </c>
      <c r="BM374" s="273">
        <v>16900</v>
      </c>
      <c r="BN374" s="273">
        <v>24</v>
      </c>
      <c r="BO374" s="273">
        <v>13512</v>
      </c>
      <c r="BP374" s="273" t="s">
        <v>80</v>
      </c>
      <c r="BQ374" s="273">
        <v>7239.3592500000004</v>
      </c>
      <c r="BR374" s="273" t="s">
        <v>81</v>
      </c>
      <c r="BS374" s="273" t="s">
        <v>241</v>
      </c>
      <c r="BT374" s="273">
        <v>0</v>
      </c>
      <c r="BU374" s="273">
        <v>323517</v>
      </c>
      <c r="BV374" s="336" t="s">
        <v>64</v>
      </c>
      <c r="BW374" s="337" t="s">
        <v>63</v>
      </c>
      <c r="BX374" s="337" t="s">
        <v>120</v>
      </c>
      <c r="BY374" s="337" t="s">
        <v>120</v>
      </c>
      <c r="BZ374" s="337" t="s">
        <v>151</v>
      </c>
      <c r="CA374" s="337" t="s">
        <v>152</v>
      </c>
      <c r="CB374" s="337" t="s">
        <v>153</v>
      </c>
      <c r="CC374" s="337" t="s">
        <v>154</v>
      </c>
      <c r="CD374" s="338">
        <v>10</v>
      </c>
      <c r="CE374" s="335">
        <v>45231</v>
      </c>
      <c r="CF374" s="337">
        <v>1999</v>
      </c>
      <c r="CG374" s="337" t="s">
        <v>80</v>
      </c>
      <c r="CH374" s="337">
        <v>1999</v>
      </c>
      <c r="CI374" s="337" t="s">
        <v>80</v>
      </c>
      <c r="CJ374" s="337"/>
      <c r="CK374" s="337"/>
      <c r="CL374" s="337"/>
      <c r="CM374" s="337" t="s">
        <v>73</v>
      </c>
      <c r="CN374" s="337">
        <v>3</v>
      </c>
    </row>
    <row r="375" spans="4:92">
      <c r="D375" s="273" t="s">
        <v>83</v>
      </c>
      <c r="E375" s="273" t="s">
        <v>194</v>
      </c>
      <c r="F375" s="273" t="s">
        <v>804</v>
      </c>
      <c r="G375" s="273" t="s">
        <v>1009</v>
      </c>
      <c r="H375" s="274">
        <v>45108</v>
      </c>
      <c r="I375" s="273">
        <v>12905</v>
      </c>
      <c r="J375" s="273">
        <v>844</v>
      </c>
      <c r="W375" s="273">
        <v>205464</v>
      </c>
      <c r="X375" s="273" t="s">
        <v>64</v>
      </c>
      <c r="Y375" s="273" t="s">
        <v>287</v>
      </c>
      <c r="Z375" s="273" t="s">
        <v>288</v>
      </c>
      <c r="AA375" s="273" t="s">
        <v>1060</v>
      </c>
      <c r="AB375" s="274">
        <v>45017</v>
      </c>
      <c r="AC375" s="273">
        <v>14966</v>
      </c>
      <c r="AD375" s="273">
        <v>857</v>
      </c>
      <c r="AK375" s="273">
        <v>318604</v>
      </c>
      <c r="AL375" s="273" t="s">
        <v>83</v>
      </c>
      <c r="AM375" s="273" t="s">
        <v>287</v>
      </c>
      <c r="AN375" s="273" t="s">
        <v>913</v>
      </c>
      <c r="AO375" s="273" t="s">
        <v>922</v>
      </c>
      <c r="AP375" s="274">
        <v>45108</v>
      </c>
      <c r="AQ375" s="273">
        <v>15685</v>
      </c>
      <c r="AR375" s="273">
        <v>820</v>
      </c>
      <c r="AU375" s="273" t="s">
        <v>108</v>
      </c>
      <c r="BG375" s="273">
        <v>285392</v>
      </c>
      <c r="BH375" s="273" t="s">
        <v>64</v>
      </c>
      <c r="BI375" s="273" t="s">
        <v>75</v>
      </c>
      <c r="BJ375" s="273" t="s">
        <v>231</v>
      </c>
      <c r="BK375" s="273" t="s">
        <v>231</v>
      </c>
      <c r="BL375" s="274">
        <v>45261</v>
      </c>
      <c r="BM375" s="273">
        <v>16900</v>
      </c>
      <c r="BN375" s="273">
        <v>24</v>
      </c>
      <c r="BO375" s="273">
        <v>5162</v>
      </c>
      <c r="BP375" s="273" t="s">
        <v>80</v>
      </c>
      <c r="BQ375" s="273">
        <v>2582.2905000000001</v>
      </c>
      <c r="BR375" s="273" t="s">
        <v>81</v>
      </c>
      <c r="BS375" s="273" t="s">
        <v>250</v>
      </c>
      <c r="BT375" s="273">
        <v>0</v>
      </c>
      <c r="BU375" s="273">
        <v>323524</v>
      </c>
      <c r="BV375" s="279" t="s">
        <v>64</v>
      </c>
      <c r="BW375" s="280" t="s">
        <v>63</v>
      </c>
      <c r="BX375" s="280" t="s">
        <v>120</v>
      </c>
      <c r="BY375" s="280" t="s">
        <v>120</v>
      </c>
      <c r="BZ375" s="280" t="s">
        <v>167</v>
      </c>
      <c r="CA375" s="280" t="s">
        <v>168</v>
      </c>
      <c r="CB375" s="280" t="s">
        <v>169</v>
      </c>
      <c r="CC375" s="280" t="s">
        <v>170</v>
      </c>
      <c r="CD375" s="281">
        <v>12</v>
      </c>
      <c r="CE375" s="277">
        <v>45231</v>
      </c>
      <c r="CF375" s="280">
        <v>0</v>
      </c>
      <c r="CG375" s="280" t="s">
        <v>80</v>
      </c>
      <c r="CH375" s="280">
        <v>0</v>
      </c>
      <c r="CI375" s="280" t="s">
        <v>80</v>
      </c>
      <c r="CJ375" s="280"/>
      <c r="CK375" s="280"/>
      <c r="CL375" s="280"/>
      <c r="CM375" s="280" t="s">
        <v>73</v>
      </c>
      <c r="CN375" s="280">
        <v>3</v>
      </c>
    </row>
    <row r="376" spans="4:92">
      <c r="D376" s="273" t="s">
        <v>83</v>
      </c>
      <c r="E376" s="273" t="s">
        <v>194</v>
      </c>
      <c r="F376" s="273" t="s">
        <v>804</v>
      </c>
      <c r="G376" s="273" t="s">
        <v>1009</v>
      </c>
      <c r="H376" s="274">
        <v>45108</v>
      </c>
      <c r="I376" s="273">
        <v>12905</v>
      </c>
      <c r="J376" s="273">
        <v>844</v>
      </c>
      <c r="K376" s="273">
        <v>813</v>
      </c>
      <c r="L376" s="273" t="s">
        <v>66</v>
      </c>
      <c r="M376" s="273">
        <v>191.77645000000001</v>
      </c>
      <c r="N376" s="273" t="s">
        <v>115</v>
      </c>
      <c r="W376" s="273">
        <v>205488</v>
      </c>
      <c r="X376" s="273" t="s">
        <v>64</v>
      </c>
      <c r="Y376" s="273" t="s">
        <v>287</v>
      </c>
      <c r="Z376" s="273" t="s">
        <v>288</v>
      </c>
      <c r="AA376" s="273" t="s">
        <v>1060</v>
      </c>
      <c r="AB376" s="274">
        <v>45108</v>
      </c>
      <c r="AC376" s="273">
        <v>15112</v>
      </c>
      <c r="AD376" s="273">
        <v>857</v>
      </c>
      <c r="AK376" s="273">
        <v>318634</v>
      </c>
      <c r="AL376" s="273" t="s">
        <v>83</v>
      </c>
      <c r="AM376" s="273" t="s">
        <v>287</v>
      </c>
      <c r="AN376" s="273" t="s">
        <v>913</v>
      </c>
      <c r="AO376" s="273" t="s">
        <v>922</v>
      </c>
      <c r="AP376" s="274">
        <v>45200</v>
      </c>
      <c r="AQ376" s="273">
        <v>15240</v>
      </c>
      <c r="AR376" s="273">
        <v>820</v>
      </c>
      <c r="AU376" s="273" t="s">
        <v>108</v>
      </c>
      <c r="BG376" s="273">
        <v>282602</v>
      </c>
      <c r="BH376" s="273" t="s">
        <v>64</v>
      </c>
      <c r="BI376" s="273" t="s">
        <v>75</v>
      </c>
      <c r="BJ376" s="273" t="s">
        <v>231</v>
      </c>
      <c r="BK376" s="273" t="s">
        <v>231</v>
      </c>
      <c r="BL376" s="274">
        <v>45261</v>
      </c>
      <c r="BM376" s="273">
        <v>16900</v>
      </c>
      <c r="BN376" s="273">
        <v>24</v>
      </c>
      <c r="BO376" s="273">
        <v>6968</v>
      </c>
      <c r="BP376" s="273" t="s">
        <v>80</v>
      </c>
      <c r="BQ376" s="273">
        <v>3684.9794999999999</v>
      </c>
      <c r="BR376" s="273" t="s">
        <v>81</v>
      </c>
      <c r="BS376" s="273" t="s">
        <v>255</v>
      </c>
      <c r="BT376" s="273">
        <v>0</v>
      </c>
      <c r="BU376" s="273">
        <v>323531</v>
      </c>
      <c r="BV376" s="336" t="s">
        <v>64</v>
      </c>
      <c r="BW376" s="337" t="s">
        <v>63</v>
      </c>
      <c r="BX376" s="337" t="s">
        <v>120</v>
      </c>
      <c r="BY376" s="337" t="s">
        <v>120</v>
      </c>
      <c r="BZ376" s="337" t="s">
        <v>138</v>
      </c>
      <c r="CA376" s="337" t="s">
        <v>139</v>
      </c>
      <c r="CB376" s="337" t="s">
        <v>140</v>
      </c>
      <c r="CC376" s="337" t="s">
        <v>141</v>
      </c>
      <c r="CD376" s="338">
        <v>9</v>
      </c>
      <c r="CE376" s="335">
        <v>45231</v>
      </c>
      <c r="CF376" s="337">
        <v>0</v>
      </c>
      <c r="CG376" s="337" t="s">
        <v>80</v>
      </c>
      <c r="CH376" s="337">
        <v>0</v>
      </c>
      <c r="CI376" s="337" t="s">
        <v>80</v>
      </c>
      <c r="CJ376" s="337"/>
      <c r="CK376" s="337"/>
      <c r="CL376" s="337"/>
      <c r="CM376" s="337" t="s">
        <v>73</v>
      </c>
      <c r="CN376" s="337">
        <v>3</v>
      </c>
    </row>
    <row r="377" spans="4:92">
      <c r="D377" s="273" t="s">
        <v>83</v>
      </c>
      <c r="E377" s="273" t="s">
        <v>194</v>
      </c>
      <c r="F377" s="273" t="s">
        <v>804</v>
      </c>
      <c r="G377" s="273" t="s">
        <v>1009</v>
      </c>
      <c r="H377" s="274">
        <v>45108</v>
      </c>
      <c r="I377" s="273">
        <v>12905</v>
      </c>
      <c r="J377" s="273">
        <v>844</v>
      </c>
      <c r="K377" s="273">
        <v>0</v>
      </c>
      <c r="L377" s="273" t="s">
        <v>66</v>
      </c>
      <c r="N377" s="273" t="s">
        <v>107</v>
      </c>
      <c r="W377" s="273">
        <v>205489</v>
      </c>
      <c r="X377" s="273" t="s">
        <v>64</v>
      </c>
      <c r="Y377" s="273" t="s">
        <v>287</v>
      </c>
      <c r="Z377" s="273" t="s">
        <v>288</v>
      </c>
      <c r="AA377" s="273" t="s">
        <v>1060</v>
      </c>
      <c r="AB377" s="274">
        <v>45108</v>
      </c>
      <c r="AC377" s="273">
        <v>15112</v>
      </c>
      <c r="AD377" s="273">
        <v>857</v>
      </c>
      <c r="AK377" s="273">
        <v>318639</v>
      </c>
      <c r="AL377" s="273" t="s">
        <v>64</v>
      </c>
      <c r="AM377" s="273" t="s">
        <v>75</v>
      </c>
      <c r="AN377" s="273" t="s">
        <v>308</v>
      </c>
      <c r="AO377" s="273" t="s">
        <v>308</v>
      </c>
      <c r="AP377" s="274">
        <v>45200</v>
      </c>
      <c r="AQ377" s="273">
        <v>15144</v>
      </c>
      <c r="AR377" s="273">
        <v>31</v>
      </c>
      <c r="AS377" s="273">
        <v>75163</v>
      </c>
      <c r="AT377" s="273" t="s">
        <v>80</v>
      </c>
      <c r="AU377" s="273" t="s">
        <v>185</v>
      </c>
      <c r="AV377" s="273" t="s">
        <v>186</v>
      </c>
      <c r="AW377" s="273">
        <v>0.7</v>
      </c>
      <c r="AX377" s="273" t="s">
        <v>176</v>
      </c>
      <c r="AY377" s="273" t="s">
        <v>1196</v>
      </c>
      <c r="AZ377" s="273" t="s">
        <v>149</v>
      </c>
      <c r="BG377" s="273">
        <v>281550</v>
      </c>
      <c r="BH377" s="273" t="s">
        <v>64</v>
      </c>
      <c r="BI377" s="273" t="s">
        <v>75</v>
      </c>
      <c r="BJ377" s="273" t="s">
        <v>231</v>
      </c>
      <c r="BK377" s="273" t="s">
        <v>231</v>
      </c>
      <c r="BL377" s="274">
        <v>45261</v>
      </c>
      <c r="BM377" s="273">
        <v>16900</v>
      </c>
      <c r="BN377" s="273">
        <v>24</v>
      </c>
      <c r="BO377" s="273">
        <v>1953</v>
      </c>
      <c r="BP377" s="273" t="s">
        <v>80</v>
      </c>
      <c r="BQ377" s="273">
        <v>1233.5820000000001</v>
      </c>
      <c r="BR377" s="273" t="s">
        <v>81</v>
      </c>
      <c r="BS377" s="273" t="s">
        <v>261</v>
      </c>
      <c r="BT377" s="273">
        <v>0</v>
      </c>
      <c r="BU377" s="273">
        <v>323538</v>
      </c>
      <c r="BV377" s="279" t="s">
        <v>64</v>
      </c>
      <c r="BW377" s="280" t="s">
        <v>63</v>
      </c>
      <c r="BX377" s="280" t="s">
        <v>120</v>
      </c>
      <c r="BY377" s="280" t="s">
        <v>120</v>
      </c>
      <c r="BZ377" s="280" t="s">
        <v>126</v>
      </c>
      <c r="CA377" s="280" t="s">
        <v>127</v>
      </c>
      <c r="CB377" s="280" t="s">
        <v>133</v>
      </c>
      <c r="CC377" s="280" t="s">
        <v>134</v>
      </c>
      <c r="CD377" s="281">
        <v>7</v>
      </c>
      <c r="CE377" s="277">
        <v>45231</v>
      </c>
      <c r="CF377" s="280"/>
      <c r="CG377" s="280"/>
      <c r="CH377" s="280"/>
      <c r="CI377" s="280" t="s">
        <v>104</v>
      </c>
      <c r="CJ377" s="280"/>
      <c r="CK377" s="280"/>
      <c r="CL377" s="280"/>
      <c r="CM377" s="280" t="s">
        <v>73</v>
      </c>
      <c r="CN377" s="280">
        <v>3</v>
      </c>
    </row>
    <row r="378" spans="4:92">
      <c r="D378" s="273" t="s">
        <v>83</v>
      </c>
      <c r="E378" s="273" t="s">
        <v>194</v>
      </c>
      <c r="F378" s="273" t="s">
        <v>804</v>
      </c>
      <c r="G378" s="273" t="s">
        <v>1009</v>
      </c>
      <c r="H378" s="274">
        <v>45139</v>
      </c>
      <c r="I378" s="273">
        <v>13582</v>
      </c>
      <c r="J378" s="273">
        <v>844</v>
      </c>
      <c r="W378" s="273">
        <v>223533</v>
      </c>
      <c r="X378" s="273" t="s">
        <v>64</v>
      </c>
      <c r="Y378" s="273" t="s">
        <v>287</v>
      </c>
      <c r="Z378" s="273" t="s">
        <v>288</v>
      </c>
      <c r="AA378" s="273" t="s">
        <v>1060</v>
      </c>
      <c r="AB378" s="274">
        <v>45108</v>
      </c>
      <c r="AC378" s="273">
        <v>15112</v>
      </c>
      <c r="AD378" s="273">
        <v>857</v>
      </c>
      <c r="AK378" s="273">
        <v>318642</v>
      </c>
      <c r="AL378" s="273" t="s">
        <v>64</v>
      </c>
      <c r="AM378" s="273" t="s">
        <v>75</v>
      </c>
      <c r="AN378" s="273" t="s">
        <v>308</v>
      </c>
      <c r="AO378" s="273" t="s">
        <v>308</v>
      </c>
      <c r="AP378" s="274">
        <v>45200</v>
      </c>
      <c r="AQ378" s="273">
        <v>15144</v>
      </c>
      <c r="AR378" s="273">
        <v>31</v>
      </c>
      <c r="AS378" s="273">
        <v>2323.29</v>
      </c>
      <c r="AT378" s="273" t="s">
        <v>174</v>
      </c>
      <c r="AU378" s="273" t="s">
        <v>145</v>
      </c>
      <c r="AV378" s="273" t="s">
        <v>158</v>
      </c>
      <c r="AW378" s="273">
        <v>747</v>
      </c>
      <c r="AX378" s="273" t="s">
        <v>147</v>
      </c>
      <c r="AY378" s="273" t="s">
        <v>177</v>
      </c>
      <c r="AZ378" s="273" t="s">
        <v>149</v>
      </c>
      <c r="BG378" s="273">
        <v>321386</v>
      </c>
      <c r="BH378" s="273" t="s">
        <v>64</v>
      </c>
      <c r="BI378" s="273" t="s">
        <v>75</v>
      </c>
      <c r="BJ378" s="273" t="s">
        <v>231</v>
      </c>
      <c r="BK378" s="273" t="s">
        <v>231</v>
      </c>
      <c r="BL378" s="274">
        <v>45261</v>
      </c>
      <c r="BM378" s="273">
        <v>16900</v>
      </c>
      <c r="BN378" s="273">
        <v>24</v>
      </c>
      <c r="BO378" s="273">
        <v>1508</v>
      </c>
      <c r="BP378" s="273" t="s">
        <v>80</v>
      </c>
      <c r="BQ378" s="273">
        <v>893.11300000000006</v>
      </c>
      <c r="BR378" s="273" t="s">
        <v>81</v>
      </c>
      <c r="BS378" s="273" t="s">
        <v>265</v>
      </c>
      <c r="BT378" s="273">
        <v>0</v>
      </c>
      <c r="BU378" s="273">
        <v>323545</v>
      </c>
      <c r="BV378" s="336" t="s">
        <v>64</v>
      </c>
      <c r="BW378" s="337" t="s">
        <v>63</v>
      </c>
      <c r="BX378" s="337" t="s">
        <v>120</v>
      </c>
      <c r="BY378" s="337" t="s">
        <v>120</v>
      </c>
      <c r="BZ378" s="337" t="s">
        <v>126</v>
      </c>
      <c r="CA378" s="337" t="s">
        <v>127</v>
      </c>
      <c r="CB378" s="337" t="s">
        <v>128</v>
      </c>
      <c r="CC378" s="337" t="s">
        <v>129</v>
      </c>
      <c r="CD378" s="338">
        <v>6</v>
      </c>
      <c r="CE378" s="335">
        <v>45231</v>
      </c>
      <c r="CF378" s="337"/>
      <c r="CG378" s="337"/>
      <c r="CH378" s="337"/>
      <c r="CI378" s="337" t="s">
        <v>80</v>
      </c>
      <c r="CJ378" s="337"/>
      <c r="CK378" s="337"/>
      <c r="CL378" s="337"/>
      <c r="CM378" s="337" t="s">
        <v>73</v>
      </c>
      <c r="CN378" s="337">
        <v>3</v>
      </c>
    </row>
    <row r="379" spans="4:92">
      <c r="D379" s="273" t="s">
        <v>83</v>
      </c>
      <c r="E379" s="273" t="s">
        <v>194</v>
      </c>
      <c r="F379" s="273" t="s">
        <v>804</v>
      </c>
      <c r="G379" s="273" t="s">
        <v>1009</v>
      </c>
      <c r="H379" s="274">
        <v>45139</v>
      </c>
      <c r="I379" s="273">
        <v>13582</v>
      </c>
      <c r="J379" s="273">
        <v>844</v>
      </c>
      <c r="K379" s="273">
        <v>813</v>
      </c>
      <c r="L379" s="273" t="s">
        <v>66</v>
      </c>
      <c r="M379" s="273">
        <v>191.77645000000001</v>
      </c>
      <c r="N379" s="273" t="s">
        <v>115</v>
      </c>
      <c r="W379" s="273">
        <v>223557</v>
      </c>
      <c r="X379" s="273" t="s">
        <v>64</v>
      </c>
      <c r="Y379" s="273" t="s">
        <v>287</v>
      </c>
      <c r="Z379" s="273" t="s">
        <v>288</v>
      </c>
      <c r="AA379" s="273" t="s">
        <v>1060</v>
      </c>
      <c r="AB379" s="274">
        <v>45108</v>
      </c>
      <c r="AC379" s="273">
        <v>15112</v>
      </c>
      <c r="AD379" s="273">
        <v>857</v>
      </c>
      <c r="AK379" s="273">
        <v>318645</v>
      </c>
      <c r="AL379" s="273" t="s">
        <v>64</v>
      </c>
      <c r="AM379" s="273" t="s">
        <v>75</v>
      </c>
      <c r="AN379" s="273" t="s">
        <v>308</v>
      </c>
      <c r="AO379" s="273" t="s">
        <v>308</v>
      </c>
      <c r="AP379" s="274">
        <v>45200</v>
      </c>
      <c r="AQ379" s="273">
        <v>15144</v>
      </c>
      <c r="AR379" s="273">
        <v>31</v>
      </c>
      <c r="AS379" s="273">
        <v>109.7</v>
      </c>
      <c r="AT379" s="273" t="s">
        <v>174</v>
      </c>
      <c r="AU379" s="273" t="s">
        <v>145</v>
      </c>
      <c r="AV379" s="273" t="s">
        <v>146</v>
      </c>
      <c r="AW379" s="273">
        <v>830</v>
      </c>
      <c r="AX379" s="273" t="s">
        <v>147</v>
      </c>
      <c r="AY379" s="273" t="s">
        <v>553</v>
      </c>
      <c r="AZ379" s="273" t="s">
        <v>149</v>
      </c>
      <c r="BG379" s="273">
        <v>321391</v>
      </c>
      <c r="BH379" s="273" t="s">
        <v>64</v>
      </c>
      <c r="BI379" s="273" t="s">
        <v>75</v>
      </c>
      <c r="BJ379" s="273" t="s">
        <v>231</v>
      </c>
      <c r="BK379" s="273" t="s">
        <v>231</v>
      </c>
      <c r="BL379" s="274">
        <v>45261</v>
      </c>
      <c r="BM379" s="273">
        <v>16900</v>
      </c>
      <c r="BN379" s="273">
        <v>24</v>
      </c>
      <c r="BO379" s="273">
        <v>8183</v>
      </c>
      <c r="BP379" s="273" t="s">
        <v>80</v>
      </c>
      <c r="BQ379" s="273">
        <v>4093.5457500000002</v>
      </c>
      <c r="BR379" s="273" t="s">
        <v>81</v>
      </c>
      <c r="BS379" s="273" t="s">
        <v>270</v>
      </c>
      <c r="BT379" s="273">
        <v>0</v>
      </c>
      <c r="BU379" s="273">
        <v>323552</v>
      </c>
      <c r="BV379" s="279" t="s">
        <v>83</v>
      </c>
      <c r="BW379" s="280" t="s">
        <v>63</v>
      </c>
      <c r="BX379" s="280" t="s">
        <v>157</v>
      </c>
      <c r="BY379" s="280" t="s">
        <v>157</v>
      </c>
      <c r="BZ379" s="280" t="s">
        <v>86</v>
      </c>
      <c r="CA379" s="280" t="s">
        <v>87</v>
      </c>
      <c r="CB379" s="280" t="s">
        <v>233</v>
      </c>
      <c r="CC379" s="280" t="s">
        <v>234</v>
      </c>
      <c r="CD379" s="281">
        <v>1</v>
      </c>
      <c r="CE379" s="277">
        <v>44986</v>
      </c>
      <c r="CF379" s="280"/>
      <c r="CG379" s="280" t="s">
        <v>181</v>
      </c>
      <c r="CH379" s="280"/>
      <c r="CI379" s="280" t="s">
        <v>181</v>
      </c>
      <c r="CJ379" s="280" t="s">
        <v>1267</v>
      </c>
      <c r="CK379" s="280"/>
      <c r="CL379" s="280"/>
      <c r="CM379" s="280" t="s">
        <v>73</v>
      </c>
      <c r="CN379" s="280">
        <v>3</v>
      </c>
    </row>
    <row r="380" spans="4:92">
      <c r="D380" s="273" t="s">
        <v>83</v>
      </c>
      <c r="E380" s="273" t="s">
        <v>194</v>
      </c>
      <c r="F380" s="273" t="s">
        <v>385</v>
      </c>
      <c r="G380" s="273" t="s">
        <v>777</v>
      </c>
      <c r="H380" s="274">
        <v>44958</v>
      </c>
      <c r="I380" s="273">
        <v>11381</v>
      </c>
      <c r="J380" s="273">
        <v>774</v>
      </c>
      <c r="W380" s="273">
        <v>143936</v>
      </c>
      <c r="X380" s="273" t="s">
        <v>64</v>
      </c>
      <c r="Y380" s="273" t="s">
        <v>287</v>
      </c>
      <c r="Z380" s="273" t="s">
        <v>288</v>
      </c>
      <c r="AA380" s="273" t="s">
        <v>1060</v>
      </c>
      <c r="AB380" s="274">
        <v>45108</v>
      </c>
      <c r="AC380" s="273">
        <v>15112</v>
      </c>
      <c r="AD380" s="273">
        <v>857</v>
      </c>
      <c r="AK380" s="273">
        <v>318648</v>
      </c>
      <c r="AL380" s="273" t="s">
        <v>64</v>
      </c>
      <c r="AM380" s="273" t="s">
        <v>75</v>
      </c>
      <c r="AN380" s="273" t="s">
        <v>308</v>
      </c>
      <c r="AO380" s="273" t="s">
        <v>308</v>
      </c>
      <c r="AP380" s="274">
        <v>45200</v>
      </c>
      <c r="AQ380" s="273">
        <v>15144</v>
      </c>
      <c r="AR380" s="273">
        <v>31</v>
      </c>
      <c r="AS380" s="273">
        <v>126180.5</v>
      </c>
      <c r="AT380" s="273" t="s">
        <v>201</v>
      </c>
      <c r="AU380" s="273" t="s">
        <v>202</v>
      </c>
      <c r="AV380" s="273" t="s">
        <v>203</v>
      </c>
      <c r="BG380" s="273">
        <v>321393</v>
      </c>
      <c r="BH380" s="273" t="s">
        <v>64</v>
      </c>
      <c r="BI380" s="273" t="s">
        <v>75</v>
      </c>
      <c r="BJ380" s="273" t="s">
        <v>391</v>
      </c>
      <c r="BK380" s="273" t="s">
        <v>477</v>
      </c>
      <c r="BL380" s="274">
        <v>44927</v>
      </c>
      <c r="BM380" s="273">
        <v>11815</v>
      </c>
      <c r="BN380" s="273">
        <v>72</v>
      </c>
      <c r="BO380" s="273">
        <v>2817</v>
      </c>
      <c r="BP380" s="273" t="s">
        <v>80</v>
      </c>
      <c r="BQ380" s="273">
        <v>3106.01775</v>
      </c>
      <c r="BR380" s="273" t="s">
        <v>81</v>
      </c>
      <c r="BS380" s="273" t="s">
        <v>1268</v>
      </c>
      <c r="BT380" s="273">
        <v>0</v>
      </c>
      <c r="BU380" s="273">
        <v>156915</v>
      </c>
      <c r="BV380" s="336" t="s">
        <v>83</v>
      </c>
      <c r="BW380" s="337" t="s">
        <v>63</v>
      </c>
      <c r="BX380" s="337" t="s">
        <v>157</v>
      </c>
      <c r="BY380" s="337" t="s">
        <v>157</v>
      </c>
      <c r="BZ380" s="337" t="s">
        <v>86</v>
      </c>
      <c r="CA380" s="337" t="s">
        <v>87</v>
      </c>
      <c r="CB380" s="337" t="s">
        <v>225</v>
      </c>
      <c r="CC380" s="337" t="s">
        <v>226</v>
      </c>
      <c r="CD380" s="338">
        <v>5</v>
      </c>
      <c r="CE380" s="335">
        <v>44986</v>
      </c>
      <c r="CF380" s="337">
        <v>0</v>
      </c>
      <c r="CG380" s="337" t="s">
        <v>80</v>
      </c>
      <c r="CH380" s="337">
        <v>0</v>
      </c>
      <c r="CI380" s="337" t="s">
        <v>80</v>
      </c>
      <c r="CJ380" s="337"/>
      <c r="CK380" s="337"/>
      <c r="CL380" s="337"/>
      <c r="CM380" s="337" t="s">
        <v>73</v>
      </c>
      <c r="CN380" s="337">
        <v>3</v>
      </c>
    </row>
    <row r="381" spans="4:92">
      <c r="D381" s="273" t="s">
        <v>83</v>
      </c>
      <c r="E381" s="273" t="s">
        <v>194</v>
      </c>
      <c r="F381" s="273" t="s">
        <v>385</v>
      </c>
      <c r="G381" s="273" t="s">
        <v>777</v>
      </c>
      <c r="H381" s="274">
        <v>44958</v>
      </c>
      <c r="I381" s="273">
        <v>11381</v>
      </c>
      <c r="J381" s="273">
        <v>774</v>
      </c>
      <c r="K381" s="273">
        <v>0</v>
      </c>
      <c r="L381" s="273" t="s">
        <v>66</v>
      </c>
      <c r="N381" s="273" t="s">
        <v>107</v>
      </c>
      <c r="W381" s="273">
        <v>143961</v>
      </c>
      <c r="X381" s="273" t="s">
        <v>64</v>
      </c>
      <c r="Y381" s="273" t="s">
        <v>287</v>
      </c>
      <c r="Z381" s="273" t="s">
        <v>288</v>
      </c>
      <c r="AA381" s="273" t="s">
        <v>1060</v>
      </c>
      <c r="AB381" s="274">
        <v>45108</v>
      </c>
      <c r="AC381" s="273">
        <v>15112</v>
      </c>
      <c r="AD381" s="273">
        <v>857</v>
      </c>
      <c r="AK381" s="273">
        <v>318651</v>
      </c>
      <c r="AL381" s="273" t="s">
        <v>64</v>
      </c>
      <c r="AM381" s="273" t="s">
        <v>75</v>
      </c>
      <c r="AN381" s="273" t="s">
        <v>308</v>
      </c>
      <c r="AO381" s="273" t="s">
        <v>308</v>
      </c>
      <c r="AP381" s="274">
        <v>45200</v>
      </c>
      <c r="AQ381" s="273">
        <v>15144</v>
      </c>
      <c r="AR381" s="273">
        <v>31</v>
      </c>
      <c r="AS381" s="273">
        <v>0.03</v>
      </c>
      <c r="AT381" s="273" t="s">
        <v>77</v>
      </c>
      <c r="AU381" s="273" t="s">
        <v>344</v>
      </c>
      <c r="BG381" s="273">
        <v>321396</v>
      </c>
      <c r="BH381" s="273" t="s">
        <v>64</v>
      </c>
      <c r="BI381" s="273" t="s">
        <v>75</v>
      </c>
      <c r="BJ381" s="273" t="s">
        <v>391</v>
      </c>
      <c r="BK381" s="273" t="s">
        <v>477</v>
      </c>
      <c r="BL381" s="274">
        <v>44958</v>
      </c>
      <c r="BM381" s="273">
        <v>11853</v>
      </c>
      <c r="BN381" s="273">
        <v>72</v>
      </c>
      <c r="BO381" s="273">
        <v>2740</v>
      </c>
      <c r="BP381" s="273" t="s">
        <v>80</v>
      </c>
      <c r="BQ381" s="273">
        <v>3298.3006249999999</v>
      </c>
      <c r="BR381" s="273" t="s">
        <v>81</v>
      </c>
      <c r="BS381" s="273" t="s">
        <v>1268</v>
      </c>
      <c r="BT381" s="273">
        <v>0</v>
      </c>
      <c r="BU381" s="273">
        <v>157637</v>
      </c>
      <c r="BV381" s="279" t="s">
        <v>83</v>
      </c>
      <c r="BW381" s="280" t="s">
        <v>63</v>
      </c>
      <c r="BX381" s="280" t="s">
        <v>157</v>
      </c>
      <c r="BY381" s="280" t="s">
        <v>157</v>
      </c>
      <c r="BZ381" s="280" t="s">
        <v>204</v>
      </c>
      <c r="CA381" s="280" t="s">
        <v>205</v>
      </c>
      <c r="CB381" s="280" t="s">
        <v>206</v>
      </c>
      <c r="CC381" s="280" t="s">
        <v>207</v>
      </c>
      <c r="CD381" s="281">
        <v>0</v>
      </c>
      <c r="CE381" s="277">
        <v>44986</v>
      </c>
      <c r="CF381" s="280"/>
      <c r="CG381" s="280" t="s">
        <v>181</v>
      </c>
      <c r="CH381" s="280"/>
      <c r="CI381" s="280" t="s">
        <v>208</v>
      </c>
      <c r="CJ381" s="280" t="s">
        <v>209</v>
      </c>
      <c r="CK381" s="280"/>
      <c r="CL381" s="280"/>
      <c r="CM381" s="280" t="s">
        <v>73</v>
      </c>
      <c r="CN381" s="280">
        <v>3</v>
      </c>
    </row>
    <row r="382" spans="4:92">
      <c r="D382" s="273" t="s">
        <v>83</v>
      </c>
      <c r="E382" s="273" t="s">
        <v>194</v>
      </c>
      <c r="F382" s="273" t="s">
        <v>385</v>
      </c>
      <c r="G382" s="273" t="s">
        <v>777</v>
      </c>
      <c r="H382" s="274">
        <v>44958</v>
      </c>
      <c r="I382" s="273">
        <v>11381</v>
      </c>
      <c r="J382" s="273">
        <v>774</v>
      </c>
      <c r="K382" s="273">
        <v>3520</v>
      </c>
      <c r="L382" s="273" t="s">
        <v>66</v>
      </c>
      <c r="M382" s="273">
        <v>347.43</v>
      </c>
      <c r="N382" s="273" t="s">
        <v>115</v>
      </c>
      <c r="W382" s="273">
        <v>143960</v>
      </c>
      <c r="X382" s="273" t="s">
        <v>64</v>
      </c>
      <c r="Y382" s="273" t="s">
        <v>287</v>
      </c>
      <c r="Z382" s="273" t="s">
        <v>288</v>
      </c>
      <c r="AA382" s="273" t="s">
        <v>1060</v>
      </c>
      <c r="AB382" s="274">
        <v>45108</v>
      </c>
      <c r="AC382" s="273">
        <v>15112</v>
      </c>
      <c r="AD382" s="273">
        <v>857</v>
      </c>
      <c r="AK382" s="273">
        <v>318654</v>
      </c>
      <c r="AL382" s="273" t="s">
        <v>64</v>
      </c>
      <c r="AM382" s="273" t="s">
        <v>75</v>
      </c>
      <c r="AN382" s="273" t="s">
        <v>308</v>
      </c>
      <c r="AO382" s="273" t="s">
        <v>338</v>
      </c>
      <c r="AP382" s="274">
        <v>44927</v>
      </c>
      <c r="AQ382" s="273">
        <v>14707</v>
      </c>
      <c r="AR382" s="273">
        <v>35</v>
      </c>
      <c r="AU382" s="273" t="s">
        <v>108</v>
      </c>
      <c r="BG382" s="273">
        <v>276739</v>
      </c>
      <c r="BH382" s="273" t="s">
        <v>64</v>
      </c>
      <c r="BI382" s="273" t="s">
        <v>75</v>
      </c>
      <c r="BJ382" s="273" t="s">
        <v>391</v>
      </c>
      <c r="BK382" s="273" t="s">
        <v>477</v>
      </c>
      <c r="BL382" s="274">
        <v>44986</v>
      </c>
      <c r="BM382" s="273">
        <v>11891</v>
      </c>
      <c r="BN382" s="273">
        <v>72</v>
      </c>
      <c r="BO382" s="273">
        <v>2912</v>
      </c>
      <c r="BP382" s="273" t="s">
        <v>80</v>
      </c>
      <c r="BQ382" s="273">
        <v>3500.1931875</v>
      </c>
      <c r="BR382" s="273" t="s">
        <v>81</v>
      </c>
      <c r="BS382" s="273" t="s">
        <v>1268</v>
      </c>
      <c r="BT382" s="273">
        <v>0</v>
      </c>
      <c r="BU382" s="273">
        <v>158359</v>
      </c>
      <c r="BV382" s="336" t="s">
        <v>83</v>
      </c>
      <c r="BW382" s="337" t="s">
        <v>63</v>
      </c>
      <c r="BX382" s="337" t="s">
        <v>157</v>
      </c>
      <c r="BY382" s="337" t="s">
        <v>157</v>
      </c>
      <c r="BZ382" s="337" t="s">
        <v>86</v>
      </c>
      <c r="CA382" s="337" t="s">
        <v>87</v>
      </c>
      <c r="CB382" s="337" t="s">
        <v>217</v>
      </c>
      <c r="CC382" s="337" t="s">
        <v>218</v>
      </c>
      <c r="CD382" s="338">
        <v>2</v>
      </c>
      <c r="CE382" s="335">
        <v>44986</v>
      </c>
      <c r="CF382" s="337"/>
      <c r="CG382" s="337" t="s">
        <v>181</v>
      </c>
      <c r="CH382" s="337"/>
      <c r="CI382" s="337" t="s">
        <v>181</v>
      </c>
      <c r="CJ382" s="337" t="s">
        <v>692</v>
      </c>
      <c r="CK382" s="337"/>
      <c r="CL382" s="337"/>
      <c r="CM382" s="337" t="s">
        <v>73</v>
      </c>
      <c r="CN382" s="337">
        <v>3</v>
      </c>
    </row>
    <row r="383" spans="4:92">
      <c r="D383" s="273" t="s">
        <v>83</v>
      </c>
      <c r="E383" s="273" t="s">
        <v>194</v>
      </c>
      <c r="F383" s="273" t="s">
        <v>385</v>
      </c>
      <c r="G383" s="273" t="s">
        <v>777</v>
      </c>
      <c r="H383" s="274">
        <v>44986</v>
      </c>
      <c r="I383" s="273">
        <v>11543</v>
      </c>
      <c r="J383" s="273">
        <v>774</v>
      </c>
      <c r="W383" s="273">
        <v>148634</v>
      </c>
      <c r="X383" s="273" t="s">
        <v>64</v>
      </c>
      <c r="Y383" s="273" t="s">
        <v>287</v>
      </c>
      <c r="Z383" s="273" t="s">
        <v>288</v>
      </c>
      <c r="AA383" s="273" t="s">
        <v>1060</v>
      </c>
      <c r="AB383" s="274">
        <v>45108</v>
      </c>
      <c r="AC383" s="273">
        <v>15112</v>
      </c>
      <c r="AD383" s="273">
        <v>857</v>
      </c>
      <c r="AK383" s="273">
        <v>318657</v>
      </c>
      <c r="AL383" s="273" t="s">
        <v>64</v>
      </c>
      <c r="AM383" s="273" t="s">
        <v>75</v>
      </c>
      <c r="AN383" s="273" t="s">
        <v>308</v>
      </c>
      <c r="AO383" s="273" t="s">
        <v>338</v>
      </c>
      <c r="AP383" s="274">
        <v>44927</v>
      </c>
      <c r="AQ383" s="273">
        <v>15291</v>
      </c>
      <c r="AR383" s="273">
        <v>35</v>
      </c>
      <c r="AU383" s="273" t="s">
        <v>108</v>
      </c>
      <c r="BG383" s="273">
        <v>283135</v>
      </c>
      <c r="BH383" s="273" t="s">
        <v>64</v>
      </c>
      <c r="BI383" s="273" t="s">
        <v>75</v>
      </c>
      <c r="BJ383" s="273" t="s">
        <v>391</v>
      </c>
      <c r="BK383" s="273" t="s">
        <v>477</v>
      </c>
      <c r="BL383" s="274">
        <v>45017</v>
      </c>
      <c r="BM383" s="273">
        <v>11929</v>
      </c>
      <c r="BN383" s="273">
        <v>72</v>
      </c>
      <c r="BO383" s="273">
        <v>2212</v>
      </c>
      <c r="BP383" s="273" t="s">
        <v>80</v>
      </c>
      <c r="BQ383" s="273">
        <v>2763.0704999999998</v>
      </c>
      <c r="BR383" s="273" t="s">
        <v>81</v>
      </c>
      <c r="BS383" s="273" t="s">
        <v>1268</v>
      </c>
      <c r="BT383" s="273">
        <v>0</v>
      </c>
      <c r="BU383" s="273">
        <v>159081</v>
      </c>
      <c r="BV383" s="279" t="s">
        <v>83</v>
      </c>
      <c r="BW383" s="280" t="s">
        <v>63</v>
      </c>
      <c r="BX383" s="280" t="s">
        <v>157</v>
      </c>
      <c r="BY383" s="280" t="s">
        <v>157</v>
      </c>
      <c r="BZ383" s="280" t="s">
        <v>138</v>
      </c>
      <c r="CA383" s="280" t="s">
        <v>139</v>
      </c>
      <c r="CB383" s="280" t="s">
        <v>190</v>
      </c>
      <c r="CC383" s="280" t="s">
        <v>191</v>
      </c>
      <c r="CD383" s="281">
        <v>8</v>
      </c>
      <c r="CE383" s="277">
        <v>44986</v>
      </c>
      <c r="CF383" s="280">
        <v>0</v>
      </c>
      <c r="CG383" s="280" t="s">
        <v>90</v>
      </c>
      <c r="CH383" s="280">
        <v>0</v>
      </c>
      <c r="CI383" s="280" t="s">
        <v>80</v>
      </c>
      <c r="CJ383" s="280"/>
      <c r="CK383" s="280"/>
      <c r="CL383" s="280"/>
      <c r="CM383" s="280" t="s">
        <v>73</v>
      </c>
      <c r="CN383" s="280">
        <v>3</v>
      </c>
    </row>
    <row r="384" spans="4:92">
      <c r="D384" s="273" t="s">
        <v>83</v>
      </c>
      <c r="E384" s="273" t="s">
        <v>194</v>
      </c>
      <c r="F384" s="273" t="s">
        <v>385</v>
      </c>
      <c r="G384" s="273" t="s">
        <v>777</v>
      </c>
      <c r="H384" s="274">
        <v>44986</v>
      </c>
      <c r="I384" s="273">
        <v>11543</v>
      </c>
      <c r="J384" s="273">
        <v>774</v>
      </c>
      <c r="K384" s="273">
        <v>0</v>
      </c>
      <c r="L384" s="273" t="s">
        <v>66</v>
      </c>
      <c r="N384" s="273" t="s">
        <v>107</v>
      </c>
      <c r="W384" s="273">
        <v>148659</v>
      </c>
      <c r="X384" s="273" t="s">
        <v>64</v>
      </c>
      <c r="Y384" s="273" t="s">
        <v>287</v>
      </c>
      <c r="Z384" s="273" t="s">
        <v>325</v>
      </c>
      <c r="AA384" s="273" t="s">
        <v>469</v>
      </c>
      <c r="AB384" s="274">
        <v>44927</v>
      </c>
      <c r="AC384" s="273">
        <v>15303</v>
      </c>
      <c r="AD384" s="273">
        <v>68</v>
      </c>
      <c r="AK384" s="273">
        <v>328583</v>
      </c>
      <c r="AL384" s="273" t="s">
        <v>64</v>
      </c>
      <c r="AM384" s="273" t="s">
        <v>75</v>
      </c>
      <c r="AN384" s="273" t="s">
        <v>308</v>
      </c>
      <c r="AO384" s="273" t="s">
        <v>338</v>
      </c>
      <c r="AP384" s="274">
        <v>44927</v>
      </c>
      <c r="AQ384" s="273">
        <v>15441</v>
      </c>
      <c r="AR384" s="273">
        <v>35</v>
      </c>
      <c r="AU384" s="273" t="s">
        <v>108</v>
      </c>
      <c r="BG384" s="273">
        <v>284416</v>
      </c>
      <c r="BH384" s="273" t="s">
        <v>64</v>
      </c>
      <c r="BI384" s="273" t="s">
        <v>75</v>
      </c>
      <c r="BJ384" s="273" t="s">
        <v>308</v>
      </c>
      <c r="BK384" s="273" t="s">
        <v>308</v>
      </c>
      <c r="BL384" s="274">
        <v>45017</v>
      </c>
      <c r="BM384" s="273">
        <v>11911</v>
      </c>
      <c r="BN384" s="273">
        <v>31</v>
      </c>
      <c r="BO384" s="273">
        <v>1130</v>
      </c>
      <c r="BP384" s="273" t="s">
        <v>80</v>
      </c>
      <c r="BQ384" s="273">
        <v>553.86874999999998</v>
      </c>
      <c r="BR384" s="273" t="s">
        <v>81</v>
      </c>
      <c r="BS384" s="273" t="s">
        <v>1075</v>
      </c>
      <c r="BT384" s="273">
        <v>0</v>
      </c>
      <c r="BU384" s="273">
        <v>185088</v>
      </c>
      <c r="BV384" s="336" t="s">
        <v>83</v>
      </c>
      <c r="BW384" s="337" t="s">
        <v>63</v>
      </c>
      <c r="BX384" s="337" t="s">
        <v>157</v>
      </c>
      <c r="BY384" s="337" t="s">
        <v>157</v>
      </c>
      <c r="BZ384" s="337" t="s">
        <v>86</v>
      </c>
      <c r="CA384" s="337" t="s">
        <v>87</v>
      </c>
      <c r="CB384" s="337" t="s">
        <v>179</v>
      </c>
      <c r="CC384" s="337" t="s">
        <v>180</v>
      </c>
      <c r="CD384" s="338">
        <v>1</v>
      </c>
      <c r="CE384" s="335">
        <v>44986</v>
      </c>
      <c r="CF384" s="337"/>
      <c r="CG384" s="337" t="s">
        <v>181</v>
      </c>
      <c r="CH384" s="337"/>
      <c r="CI384" s="337" t="s">
        <v>181</v>
      </c>
      <c r="CJ384" s="337" t="s">
        <v>1269</v>
      </c>
      <c r="CK384" s="337"/>
      <c r="CL384" s="337"/>
      <c r="CM384" s="337" t="s">
        <v>73</v>
      </c>
      <c r="CN384" s="337">
        <v>3</v>
      </c>
    </row>
    <row r="385" spans="4:92">
      <c r="D385" s="273" t="s">
        <v>83</v>
      </c>
      <c r="E385" s="273" t="s">
        <v>194</v>
      </c>
      <c r="F385" s="273" t="s">
        <v>385</v>
      </c>
      <c r="G385" s="273" t="s">
        <v>777</v>
      </c>
      <c r="H385" s="274">
        <v>44986</v>
      </c>
      <c r="I385" s="273">
        <v>11543</v>
      </c>
      <c r="J385" s="273">
        <v>774</v>
      </c>
      <c r="K385" s="273">
        <v>3920</v>
      </c>
      <c r="L385" s="273" t="s">
        <v>66</v>
      </c>
      <c r="M385" s="273">
        <v>386.18</v>
      </c>
      <c r="N385" s="273" t="s">
        <v>115</v>
      </c>
      <c r="W385" s="273">
        <v>148658</v>
      </c>
      <c r="X385" s="273" t="s">
        <v>64</v>
      </c>
      <c r="Y385" s="273" t="s">
        <v>287</v>
      </c>
      <c r="Z385" s="273" t="s">
        <v>325</v>
      </c>
      <c r="AA385" s="273" t="s">
        <v>469</v>
      </c>
      <c r="AB385" s="274">
        <v>44927</v>
      </c>
      <c r="AC385" s="273">
        <v>15303</v>
      </c>
      <c r="AD385" s="273">
        <v>68</v>
      </c>
      <c r="AK385" s="273">
        <v>328586</v>
      </c>
      <c r="AL385" s="273" t="s">
        <v>64</v>
      </c>
      <c r="AM385" s="273" t="s">
        <v>75</v>
      </c>
      <c r="AN385" s="273" t="s">
        <v>308</v>
      </c>
      <c r="AO385" s="273" t="s">
        <v>338</v>
      </c>
      <c r="AP385" s="274">
        <v>45017</v>
      </c>
      <c r="AQ385" s="273">
        <v>14853</v>
      </c>
      <c r="AR385" s="273">
        <v>35</v>
      </c>
      <c r="AU385" s="273" t="s">
        <v>108</v>
      </c>
      <c r="BG385" s="273">
        <v>298269</v>
      </c>
      <c r="BH385" s="273" t="s">
        <v>64</v>
      </c>
      <c r="BI385" s="273" t="s">
        <v>75</v>
      </c>
      <c r="BJ385" s="273" t="s">
        <v>308</v>
      </c>
      <c r="BK385" s="273" t="s">
        <v>308</v>
      </c>
      <c r="BL385" s="274">
        <v>45017</v>
      </c>
      <c r="BM385" s="273">
        <v>11911</v>
      </c>
      <c r="BN385" s="273">
        <v>31</v>
      </c>
      <c r="BO385" s="273">
        <v>9120</v>
      </c>
      <c r="BP385" s="273" t="s">
        <v>80</v>
      </c>
      <c r="BQ385" s="273">
        <v>4077.1812500000001</v>
      </c>
      <c r="BR385" s="273" t="s">
        <v>81</v>
      </c>
      <c r="BS385" s="273" t="s">
        <v>1078</v>
      </c>
      <c r="BT385" s="273">
        <v>0</v>
      </c>
      <c r="BU385" s="273">
        <v>185095</v>
      </c>
      <c r="BV385" s="279" t="s">
        <v>83</v>
      </c>
      <c r="BW385" s="280" t="s">
        <v>63</v>
      </c>
      <c r="BX385" s="280" t="s">
        <v>157</v>
      </c>
      <c r="BY385" s="280" t="s">
        <v>157</v>
      </c>
      <c r="BZ385" s="280" t="s">
        <v>167</v>
      </c>
      <c r="CA385" s="280" t="s">
        <v>168</v>
      </c>
      <c r="CB385" s="280" t="s">
        <v>319</v>
      </c>
      <c r="CC385" s="280" t="s">
        <v>320</v>
      </c>
      <c r="CD385" s="281">
        <v>15</v>
      </c>
      <c r="CE385" s="277">
        <v>44986</v>
      </c>
      <c r="CF385" s="280">
        <v>0</v>
      </c>
      <c r="CG385" s="280" t="s">
        <v>90</v>
      </c>
      <c r="CH385" s="280">
        <v>0</v>
      </c>
      <c r="CI385" s="280" t="s">
        <v>80</v>
      </c>
      <c r="CJ385" s="280"/>
      <c r="CK385" s="280"/>
      <c r="CL385" s="280"/>
      <c r="CM385" s="280" t="s">
        <v>73</v>
      </c>
      <c r="CN385" s="280">
        <v>3</v>
      </c>
    </row>
    <row r="386" spans="4:92">
      <c r="D386" s="273" t="s">
        <v>83</v>
      </c>
      <c r="E386" s="273" t="s">
        <v>194</v>
      </c>
      <c r="F386" s="273" t="s">
        <v>385</v>
      </c>
      <c r="G386" s="273" t="s">
        <v>777</v>
      </c>
      <c r="H386" s="274">
        <v>45017</v>
      </c>
      <c r="I386" s="273">
        <v>11705</v>
      </c>
      <c r="J386" s="273">
        <v>774</v>
      </c>
      <c r="W386" s="273">
        <v>153332</v>
      </c>
      <c r="X386" s="273" t="s">
        <v>64</v>
      </c>
      <c r="Y386" s="273" t="s">
        <v>287</v>
      </c>
      <c r="Z386" s="273" t="s">
        <v>325</v>
      </c>
      <c r="AA386" s="273" t="s">
        <v>469</v>
      </c>
      <c r="AB386" s="274">
        <v>44927</v>
      </c>
      <c r="AC386" s="273">
        <v>15303</v>
      </c>
      <c r="AD386" s="273">
        <v>68</v>
      </c>
      <c r="AK386" s="273">
        <v>328589</v>
      </c>
      <c r="AL386" s="273" t="s">
        <v>64</v>
      </c>
      <c r="AM386" s="273" t="s">
        <v>75</v>
      </c>
      <c r="AN386" s="273" t="s">
        <v>308</v>
      </c>
      <c r="AO386" s="273" t="s">
        <v>338</v>
      </c>
      <c r="AP386" s="274">
        <v>45108</v>
      </c>
      <c r="AQ386" s="273">
        <v>14999</v>
      </c>
      <c r="AR386" s="273">
        <v>35</v>
      </c>
      <c r="AU386" s="273" t="s">
        <v>108</v>
      </c>
      <c r="BG386" s="273">
        <v>279951</v>
      </c>
      <c r="BH386" s="273" t="s">
        <v>64</v>
      </c>
      <c r="BI386" s="273" t="s">
        <v>75</v>
      </c>
      <c r="BJ386" s="273" t="s">
        <v>308</v>
      </c>
      <c r="BK386" s="273" t="s">
        <v>308</v>
      </c>
      <c r="BL386" s="274">
        <v>45047</v>
      </c>
      <c r="BM386" s="273">
        <v>12179</v>
      </c>
      <c r="BN386" s="273">
        <v>31</v>
      </c>
      <c r="BO386" s="273">
        <v>7910</v>
      </c>
      <c r="BP386" s="273" t="s">
        <v>80</v>
      </c>
      <c r="BQ386" s="273">
        <v>3788.6750000000002</v>
      </c>
      <c r="BR386" s="273" t="s">
        <v>81</v>
      </c>
      <c r="BS386" s="273" t="s">
        <v>1068</v>
      </c>
      <c r="BT386" s="273">
        <v>0</v>
      </c>
      <c r="BU386" s="273">
        <v>192960</v>
      </c>
      <c r="BV386" s="336" t="s">
        <v>83</v>
      </c>
      <c r="BW386" s="337" t="s">
        <v>63</v>
      </c>
      <c r="BX386" s="337" t="s">
        <v>157</v>
      </c>
      <c r="BY386" s="337" t="s">
        <v>157</v>
      </c>
      <c r="BZ386" s="337" t="s">
        <v>167</v>
      </c>
      <c r="CA386" s="337" t="s">
        <v>168</v>
      </c>
      <c r="CB386" s="337" t="s">
        <v>313</v>
      </c>
      <c r="CC386" s="337" t="s">
        <v>314</v>
      </c>
      <c r="CD386" s="338">
        <v>14</v>
      </c>
      <c r="CE386" s="335">
        <v>44986</v>
      </c>
      <c r="CF386" s="337">
        <v>0</v>
      </c>
      <c r="CG386" s="337" t="s">
        <v>90</v>
      </c>
      <c r="CH386" s="337">
        <v>0</v>
      </c>
      <c r="CI386" s="337" t="s">
        <v>80</v>
      </c>
      <c r="CJ386" s="337"/>
      <c r="CK386" s="337"/>
      <c r="CL386" s="337"/>
      <c r="CM386" s="337" t="s">
        <v>73</v>
      </c>
      <c r="CN386" s="337">
        <v>3</v>
      </c>
    </row>
    <row r="387" spans="4:92">
      <c r="D387" s="273" t="s">
        <v>83</v>
      </c>
      <c r="E387" s="273" t="s">
        <v>194</v>
      </c>
      <c r="F387" s="273" t="s">
        <v>385</v>
      </c>
      <c r="G387" s="273" t="s">
        <v>777</v>
      </c>
      <c r="H387" s="274">
        <v>45017</v>
      </c>
      <c r="I387" s="273">
        <v>11705</v>
      </c>
      <c r="J387" s="273">
        <v>774</v>
      </c>
      <c r="K387" s="273">
        <v>0</v>
      </c>
      <c r="L387" s="273" t="s">
        <v>66</v>
      </c>
      <c r="N387" s="273" t="s">
        <v>107</v>
      </c>
      <c r="W387" s="273">
        <v>153357</v>
      </c>
      <c r="X387" s="273" t="s">
        <v>64</v>
      </c>
      <c r="Y387" s="273" t="s">
        <v>287</v>
      </c>
      <c r="Z387" s="273" t="s">
        <v>325</v>
      </c>
      <c r="AA387" s="273" t="s">
        <v>469</v>
      </c>
      <c r="AB387" s="274">
        <v>44927</v>
      </c>
      <c r="AC387" s="273">
        <v>15303</v>
      </c>
      <c r="AD387" s="273">
        <v>68</v>
      </c>
      <c r="AK387" s="273">
        <v>328592</v>
      </c>
      <c r="AL387" s="273" t="s">
        <v>64</v>
      </c>
      <c r="AM387" s="273" t="s">
        <v>75</v>
      </c>
      <c r="AN387" s="273" t="s">
        <v>308</v>
      </c>
      <c r="AO387" s="273" t="s">
        <v>338</v>
      </c>
      <c r="AP387" s="274">
        <v>45108</v>
      </c>
      <c r="AQ387" s="273">
        <v>15590</v>
      </c>
      <c r="AR387" s="273">
        <v>35</v>
      </c>
      <c r="AU387" s="273" t="s">
        <v>108</v>
      </c>
      <c r="BG387" s="273">
        <v>285012</v>
      </c>
      <c r="BH387" s="273" t="s">
        <v>64</v>
      </c>
      <c r="BI387" s="273" t="s">
        <v>75</v>
      </c>
      <c r="BJ387" s="273" t="s">
        <v>308</v>
      </c>
      <c r="BK387" s="273" t="s">
        <v>308</v>
      </c>
      <c r="BL387" s="274">
        <v>45047</v>
      </c>
      <c r="BM387" s="273">
        <v>12179</v>
      </c>
      <c r="BN387" s="273">
        <v>31</v>
      </c>
      <c r="BO387" s="273">
        <v>5360</v>
      </c>
      <c r="BP387" s="273" t="s">
        <v>80</v>
      </c>
      <c r="BQ387" s="273">
        <v>2567.375</v>
      </c>
      <c r="BR387" s="273" t="s">
        <v>81</v>
      </c>
      <c r="BS387" s="273" t="s">
        <v>1071</v>
      </c>
      <c r="BT387" s="273">
        <v>2424</v>
      </c>
      <c r="BU387" s="273">
        <v>192968</v>
      </c>
      <c r="BV387" s="279" t="s">
        <v>83</v>
      </c>
      <c r="BW387" s="280" t="s">
        <v>63</v>
      </c>
      <c r="BX387" s="280" t="s">
        <v>157</v>
      </c>
      <c r="BY387" s="280" t="s">
        <v>157</v>
      </c>
      <c r="BZ387" s="280" t="s">
        <v>167</v>
      </c>
      <c r="CA387" s="280" t="s">
        <v>168</v>
      </c>
      <c r="CB387" s="280" t="s">
        <v>169</v>
      </c>
      <c r="CC387" s="280" t="s">
        <v>170</v>
      </c>
      <c r="CD387" s="281">
        <v>12</v>
      </c>
      <c r="CE387" s="277">
        <v>44986</v>
      </c>
      <c r="CF387" s="280">
        <v>0</v>
      </c>
      <c r="CG387" s="280" t="s">
        <v>90</v>
      </c>
      <c r="CH387" s="280">
        <v>0</v>
      </c>
      <c r="CI387" s="280" t="s">
        <v>80</v>
      </c>
      <c r="CJ387" s="280"/>
      <c r="CK387" s="280"/>
      <c r="CL387" s="280"/>
      <c r="CM387" s="280" t="s">
        <v>73</v>
      </c>
      <c r="CN387" s="280">
        <v>3</v>
      </c>
    </row>
    <row r="388" spans="4:92">
      <c r="D388" s="273" t="s">
        <v>83</v>
      </c>
      <c r="E388" s="273" t="s">
        <v>194</v>
      </c>
      <c r="F388" s="273" t="s">
        <v>385</v>
      </c>
      <c r="G388" s="273" t="s">
        <v>777</v>
      </c>
      <c r="H388" s="274">
        <v>45017</v>
      </c>
      <c r="I388" s="273">
        <v>11705</v>
      </c>
      <c r="J388" s="273">
        <v>774</v>
      </c>
      <c r="K388" s="273">
        <v>3600</v>
      </c>
      <c r="L388" s="273" t="s">
        <v>66</v>
      </c>
      <c r="M388" s="273">
        <v>356.1</v>
      </c>
      <c r="N388" s="273" t="s">
        <v>115</v>
      </c>
      <c r="W388" s="273">
        <v>153356</v>
      </c>
      <c r="X388" s="273" t="s">
        <v>64</v>
      </c>
      <c r="Y388" s="273" t="s">
        <v>287</v>
      </c>
      <c r="Z388" s="273" t="s">
        <v>325</v>
      </c>
      <c r="AA388" s="273" t="s">
        <v>469</v>
      </c>
      <c r="AB388" s="274">
        <v>44927</v>
      </c>
      <c r="AC388" s="273">
        <v>15303</v>
      </c>
      <c r="AD388" s="273">
        <v>68</v>
      </c>
      <c r="AK388" s="273">
        <v>328595</v>
      </c>
      <c r="AL388" s="273" t="s">
        <v>64</v>
      </c>
      <c r="AM388" s="273" t="s">
        <v>75</v>
      </c>
      <c r="AN388" s="273" t="s">
        <v>308</v>
      </c>
      <c r="AO388" s="273" t="s">
        <v>338</v>
      </c>
      <c r="AP388" s="274">
        <v>45200</v>
      </c>
      <c r="AQ388" s="273">
        <v>15145</v>
      </c>
      <c r="AR388" s="273">
        <v>35</v>
      </c>
      <c r="AU388" s="273" t="s">
        <v>108</v>
      </c>
      <c r="BG388" s="273">
        <v>281557</v>
      </c>
      <c r="BH388" s="273" t="s">
        <v>64</v>
      </c>
      <c r="BI388" s="273" t="s">
        <v>75</v>
      </c>
      <c r="BJ388" s="273" t="s">
        <v>308</v>
      </c>
      <c r="BK388" s="273" t="s">
        <v>308</v>
      </c>
      <c r="BL388" s="274">
        <v>45047</v>
      </c>
      <c r="BM388" s="273">
        <v>12179</v>
      </c>
      <c r="BN388" s="273">
        <v>31</v>
      </c>
      <c r="BO388" s="273">
        <v>1280</v>
      </c>
      <c r="BP388" s="273" t="s">
        <v>80</v>
      </c>
      <c r="BQ388" s="273">
        <v>627.46875</v>
      </c>
      <c r="BR388" s="273" t="s">
        <v>81</v>
      </c>
      <c r="BS388" s="273" t="s">
        <v>1075</v>
      </c>
      <c r="BT388" s="273">
        <v>0</v>
      </c>
      <c r="BU388" s="273">
        <v>192975</v>
      </c>
      <c r="BV388" s="336" t="s">
        <v>83</v>
      </c>
      <c r="BW388" s="337" t="s">
        <v>63</v>
      </c>
      <c r="BX388" s="337" t="s">
        <v>157</v>
      </c>
      <c r="BY388" s="337" t="s">
        <v>157</v>
      </c>
      <c r="BZ388" s="337" t="s">
        <v>167</v>
      </c>
      <c r="CA388" s="337" t="s">
        <v>168</v>
      </c>
      <c r="CB388" s="337" t="s">
        <v>353</v>
      </c>
      <c r="CC388" s="337" t="s">
        <v>354</v>
      </c>
      <c r="CD388" s="338">
        <v>13</v>
      </c>
      <c r="CE388" s="335">
        <v>44986</v>
      </c>
      <c r="CF388" s="337">
        <v>276</v>
      </c>
      <c r="CG388" s="337" t="s">
        <v>90</v>
      </c>
      <c r="CH388" s="337">
        <v>276</v>
      </c>
      <c r="CI388" s="337" t="s">
        <v>80</v>
      </c>
      <c r="CJ388" s="337"/>
      <c r="CK388" s="337"/>
      <c r="CL388" s="337"/>
      <c r="CM388" s="337" t="s">
        <v>73</v>
      </c>
      <c r="CN388" s="337">
        <v>3</v>
      </c>
    </row>
    <row r="389" spans="4:92">
      <c r="D389" s="273" t="s">
        <v>83</v>
      </c>
      <c r="E389" s="273" t="s">
        <v>194</v>
      </c>
      <c r="F389" s="273" t="s">
        <v>385</v>
      </c>
      <c r="G389" s="273" t="s">
        <v>777</v>
      </c>
      <c r="H389" s="274">
        <v>45047</v>
      </c>
      <c r="I389" s="273">
        <v>12321</v>
      </c>
      <c r="J389" s="273">
        <v>774</v>
      </c>
      <c r="W389" s="273">
        <v>178851</v>
      </c>
      <c r="X389" s="273" t="s">
        <v>64</v>
      </c>
      <c r="Y389" s="273" t="s">
        <v>287</v>
      </c>
      <c r="Z389" s="273" t="s">
        <v>325</v>
      </c>
      <c r="AA389" s="273" t="s">
        <v>469</v>
      </c>
      <c r="AB389" s="274">
        <v>44927</v>
      </c>
      <c r="AC389" s="273">
        <v>15303</v>
      </c>
      <c r="AD389" s="273">
        <v>68</v>
      </c>
      <c r="AK389" s="273">
        <v>328598</v>
      </c>
      <c r="AL389" s="273" t="s">
        <v>64</v>
      </c>
      <c r="AM389" s="273" t="s">
        <v>63</v>
      </c>
      <c r="AN389" s="273" t="s">
        <v>252</v>
      </c>
      <c r="AO389" s="273" t="s">
        <v>515</v>
      </c>
      <c r="AP389" s="274">
        <v>44927</v>
      </c>
      <c r="AQ389" s="273">
        <v>15457</v>
      </c>
      <c r="AR389" s="273">
        <v>669</v>
      </c>
      <c r="AU389" s="273" t="s">
        <v>108</v>
      </c>
      <c r="BG389" s="273">
        <v>284480</v>
      </c>
      <c r="BH389" s="273" t="s">
        <v>64</v>
      </c>
      <c r="BI389" s="273" t="s">
        <v>75</v>
      </c>
      <c r="BJ389" s="273" t="s">
        <v>308</v>
      </c>
      <c r="BK389" s="273" t="s">
        <v>308</v>
      </c>
      <c r="BL389" s="274">
        <v>45047</v>
      </c>
      <c r="BM389" s="273">
        <v>12179</v>
      </c>
      <c r="BN389" s="273">
        <v>31</v>
      </c>
      <c r="BO389" s="273">
        <v>9370</v>
      </c>
      <c r="BP389" s="273" t="s">
        <v>80</v>
      </c>
      <c r="BQ389" s="273">
        <v>4189.0187500000002</v>
      </c>
      <c r="BR389" s="273" t="s">
        <v>81</v>
      </c>
      <c r="BS389" s="273" t="s">
        <v>1078</v>
      </c>
      <c r="BT389" s="273">
        <v>0</v>
      </c>
      <c r="BU389" s="273">
        <v>192982</v>
      </c>
      <c r="BV389" s="279" t="s">
        <v>83</v>
      </c>
      <c r="BW389" s="280" t="s">
        <v>63</v>
      </c>
      <c r="BX389" s="280" t="s">
        <v>157</v>
      </c>
      <c r="BY389" s="280" t="s">
        <v>157</v>
      </c>
      <c r="BZ389" s="280" t="s">
        <v>167</v>
      </c>
      <c r="CA389" s="280" t="s">
        <v>168</v>
      </c>
      <c r="CB389" s="280" t="s">
        <v>319</v>
      </c>
      <c r="CC389" s="280" t="s">
        <v>320</v>
      </c>
      <c r="CD389" s="281">
        <v>15</v>
      </c>
      <c r="CE389" s="277">
        <v>45078</v>
      </c>
      <c r="CF389" s="280">
        <v>0</v>
      </c>
      <c r="CG389" s="280" t="s">
        <v>90</v>
      </c>
      <c r="CH389" s="280">
        <v>0</v>
      </c>
      <c r="CI389" s="280" t="s">
        <v>80</v>
      </c>
      <c r="CJ389" s="280"/>
      <c r="CK389" s="280"/>
      <c r="CL389" s="280"/>
      <c r="CM389" s="280" t="s">
        <v>73</v>
      </c>
      <c r="CN389" s="280">
        <v>3</v>
      </c>
    </row>
    <row r="390" spans="4:92">
      <c r="D390" s="273" t="s">
        <v>83</v>
      </c>
      <c r="E390" s="273" t="s">
        <v>194</v>
      </c>
      <c r="F390" s="273" t="s">
        <v>385</v>
      </c>
      <c r="G390" s="273" t="s">
        <v>777</v>
      </c>
      <c r="H390" s="274">
        <v>45047</v>
      </c>
      <c r="I390" s="273">
        <v>12321</v>
      </c>
      <c r="J390" s="273">
        <v>774</v>
      </c>
      <c r="K390" s="273">
        <v>0</v>
      </c>
      <c r="L390" s="273" t="s">
        <v>66</v>
      </c>
      <c r="N390" s="273" t="s">
        <v>107</v>
      </c>
      <c r="W390" s="273">
        <v>178876</v>
      </c>
      <c r="X390" s="273" t="s">
        <v>64</v>
      </c>
      <c r="Y390" s="273" t="s">
        <v>287</v>
      </c>
      <c r="Z390" s="273" t="s">
        <v>325</v>
      </c>
      <c r="AA390" s="273" t="s">
        <v>469</v>
      </c>
      <c r="AB390" s="274">
        <v>44927</v>
      </c>
      <c r="AC390" s="273">
        <v>15303</v>
      </c>
      <c r="AD390" s="273">
        <v>68</v>
      </c>
      <c r="AK390" s="273">
        <v>328601</v>
      </c>
      <c r="AL390" s="273" t="s">
        <v>64</v>
      </c>
      <c r="AM390" s="273" t="s">
        <v>63</v>
      </c>
      <c r="AN390" s="273" t="s">
        <v>252</v>
      </c>
      <c r="AO390" s="273" t="s">
        <v>515</v>
      </c>
      <c r="AP390" s="274">
        <v>45108</v>
      </c>
      <c r="AQ390" s="273">
        <v>15606</v>
      </c>
      <c r="AR390" s="273">
        <v>669</v>
      </c>
      <c r="AU390" s="273" t="s">
        <v>108</v>
      </c>
      <c r="BG390" s="273">
        <v>285076</v>
      </c>
      <c r="BH390" s="273" t="s">
        <v>64</v>
      </c>
      <c r="BI390" s="273" t="s">
        <v>75</v>
      </c>
      <c r="BJ390" s="273" t="s">
        <v>308</v>
      </c>
      <c r="BK390" s="273" t="s">
        <v>308</v>
      </c>
      <c r="BL390" s="274">
        <v>45078</v>
      </c>
      <c r="BM390" s="273">
        <v>12448</v>
      </c>
      <c r="BN390" s="273">
        <v>31</v>
      </c>
      <c r="BO390" s="273">
        <v>8500</v>
      </c>
      <c r="BP390" s="273" t="s">
        <v>80</v>
      </c>
      <c r="BQ390" s="273">
        <v>4071.2874999999999</v>
      </c>
      <c r="BR390" s="273" t="s">
        <v>81</v>
      </c>
      <c r="BS390" s="273" t="s">
        <v>1068</v>
      </c>
      <c r="BT390" s="273">
        <v>0</v>
      </c>
      <c r="BU390" s="273">
        <v>195003</v>
      </c>
      <c r="BV390" s="336" t="s">
        <v>83</v>
      </c>
      <c r="BW390" s="337" t="s">
        <v>63</v>
      </c>
      <c r="BX390" s="337" t="s">
        <v>157</v>
      </c>
      <c r="BY390" s="337" t="s">
        <v>157</v>
      </c>
      <c r="BZ390" s="337" t="s">
        <v>86</v>
      </c>
      <c r="CA390" s="337" t="s">
        <v>87</v>
      </c>
      <c r="CB390" s="337" t="s">
        <v>217</v>
      </c>
      <c r="CC390" s="337" t="s">
        <v>218</v>
      </c>
      <c r="CD390" s="338">
        <v>2</v>
      </c>
      <c r="CE390" s="335">
        <v>45078</v>
      </c>
      <c r="CF390" s="337"/>
      <c r="CG390" s="337" t="s">
        <v>181</v>
      </c>
      <c r="CH390" s="337"/>
      <c r="CI390" s="337" t="s">
        <v>181</v>
      </c>
      <c r="CJ390" s="337" t="s">
        <v>788</v>
      </c>
      <c r="CK390" s="337"/>
      <c r="CL390" s="337"/>
      <c r="CM390" s="337" t="s">
        <v>73</v>
      </c>
      <c r="CN390" s="337">
        <v>3</v>
      </c>
    </row>
    <row r="391" spans="4:92">
      <c r="D391" s="273" t="s">
        <v>83</v>
      </c>
      <c r="E391" s="273" t="s">
        <v>194</v>
      </c>
      <c r="F391" s="273" t="s">
        <v>385</v>
      </c>
      <c r="G391" s="273" t="s">
        <v>777</v>
      </c>
      <c r="H391" s="274">
        <v>45047</v>
      </c>
      <c r="I391" s="273">
        <v>12321</v>
      </c>
      <c r="J391" s="273">
        <v>774</v>
      </c>
      <c r="K391" s="273">
        <v>4000</v>
      </c>
      <c r="L391" s="273" t="s">
        <v>66</v>
      </c>
      <c r="M391" s="273">
        <v>396.19</v>
      </c>
      <c r="N391" s="273" t="s">
        <v>115</v>
      </c>
      <c r="W391" s="273">
        <v>178875</v>
      </c>
      <c r="X391" s="273" t="s">
        <v>64</v>
      </c>
      <c r="Y391" s="273" t="s">
        <v>287</v>
      </c>
      <c r="Z391" s="273" t="s">
        <v>325</v>
      </c>
      <c r="AA391" s="273" t="s">
        <v>469</v>
      </c>
      <c r="AB391" s="274">
        <v>44927</v>
      </c>
      <c r="AC391" s="273">
        <v>15453</v>
      </c>
      <c r="AD391" s="273">
        <v>68</v>
      </c>
      <c r="AK391" s="273">
        <v>284464</v>
      </c>
      <c r="AL391" s="273" t="s">
        <v>64</v>
      </c>
      <c r="AM391" s="273" t="s">
        <v>63</v>
      </c>
      <c r="AN391" s="273" t="s">
        <v>252</v>
      </c>
      <c r="AO391" s="273" t="s">
        <v>437</v>
      </c>
      <c r="AP391" s="274">
        <v>44927</v>
      </c>
      <c r="AQ391" s="273">
        <v>14722</v>
      </c>
      <c r="AR391" s="273">
        <v>668</v>
      </c>
      <c r="AU391" s="273" t="s">
        <v>108</v>
      </c>
      <c r="BG391" s="273">
        <v>276904</v>
      </c>
      <c r="BH391" s="273" t="s">
        <v>64</v>
      </c>
      <c r="BI391" s="273" t="s">
        <v>75</v>
      </c>
      <c r="BJ391" s="273" t="s">
        <v>308</v>
      </c>
      <c r="BK391" s="273" t="s">
        <v>308</v>
      </c>
      <c r="BL391" s="274">
        <v>45078</v>
      </c>
      <c r="BM391" s="273">
        <v>12448</v>
      </c>
      <c r="BN391" s="273">
        <v>31</v>
      </c>
      <c r="BO391" s="273">
        <v>6430</v>
      </c>
      <c r="BP391" s="273" t="s">
        <v>80</v>
      </c>
      <c r="BQ391" s="273">
        <v>3079.84375</v>
      </c>
      <c r="BR391" s="273" t="s">
        <v>81</v>
      </c>
      <c r="BS391" s="273" t="s">
        <v>1071</v>
      </c>
      <c r="BT391" s="273">
        <v>1971</v>
      </c>
      <c r="BU391" s="273">
        <v>195011</v>
      </c>
      <c r="BV391" s="279" t="s">
        <v>83</v>
      </c>
      <c r="BW391" s="280" t="s">
        <v>63</v>
      </c>
      <c r="BX391" s="280" t="s">
        <v>157</v>
      </c>
      <c r="BY391" s="280" t="s">
        <v>157</v>
      </c>
      <c r="BZ391" s="280" t="s">
        <v>204</v>
      </c>
      <c r="CA391" s="280" t="s">
        <v>205</v>
      </c>
      <c r="CB391" s="280" t="s">
        <v>206</v>
      </c>
      <c r="CC391" s="280" t="s">
        <v>207</v>
      </c>
      <c r="CD391" s="281">
        <v>0</v>
      </c>
      <c r="CE391" s="277">
        <v>45078</v>
      </c>
      <c r="CF391" s="280"/>
      <c r="CG391" s="280" t="s">
        <v>181</v>
      </c>
      <c r="CH391" s="280"/>
      <c r="CI391" s="280" t="s">
        <v>208</v>
      </c>
      <c r="CJ391" s="280" t="s">
        <v>209</v>
      </c>
      <c r="CK391" s="280"/>
      <c r="CL391" s="280"/>
      <c r="CM391" s="280" t="s">
        <v>73</v>
      </c>
      <c r="CN391" s="280">
        <v>3</v>
      </c>
    </row>
    <row r="392" spans="4:92">
      <c r="D392" s="273" t="s">
        <v>83</v>
      </c>
      <c r="E392" s="273" t="s">
        <v>194</v>
      </c>
      <c r="F392" s="273" t="s">
        <v>385</v>
      </c>
      <c r="G392" s="273" t="s">
        <v>777</v>
      </c>
      <c r="H392" s="274">
        <v>45078</v>
      </c>
      <c r="I392" s="273">
        <v>12590</v>
      </c>
      <c r="J392" s="273">
        <v>774</v>
      </c>
      <c r="W392" s="273">
        <v>190687</v>
      </c>
      <c r="X392" s="273" t="s">
        <v>64</v>
      </c>
      <c r="Y392" s="273" t="s">
        <v>287</v>
      </c>
      <c r="Z392" s="273" t="s">
        <v>325</v>
      </c>
      <c r="AA392" s="273" t="s">
        <v>469</v>
      </c>
      <c r="AB392" s="274">
        <v>44958</v>
      </c>
      <c r="AC392" s="273">
        <v>11852</v>
      </c>
      <c r="AD392" s="273">
        <v>68</v>
      </c>
      <c r="AK392" s="273">
        <v>157618</v>
      </c>
      <c r="AL392" s="273" t="s">
        <v>64</v>
      </c>
      <c r="AM392" s="273" t="s">
        <v>63</v>
      </c>
      <c r="AN392" s="273" t="s">
        <v>252</v>
      </c>
      <c r="AO392" s="273" t="s">
        <v>437</v>
      </c>
      <c r="AP392" s="274">
        <v>44927</v>
      </c>
      <c r="AQ392" s="273">
        <v>15306</v>
      </c>
      <c r="AR392" s="273">
        <v>668</v>
      </c>
      <c r="AU392" s="273" t="s">
        <v>108</v>
      </c>
      <c r="BG392" s="273">
        <v>283270</v>
      </c>
      <c r="BH392" s="273" t="s">
        <v>64</v>
      </c>
      <c r="BI392" s="273" t="s">
        <v>75</v>
      </c>
      <c r="BJ392" s="273" t="s">
        <v>308</v>
      </c>
      <c r="BK392" s="273" t="s">
        <v>308</v>
      </c>
      <c r="BL392" s="274">
        <v>45078</v>
      </c>
      <c r="BM392" s="273">
        <v>12448</v>
      </c>
      <c r="BN392" s="273">
        <v>31</v>
      </c>
      <c r="BO392" s="273">
        <v>810</v>
      </c>
      <c r="BP392" s="273" t="s">
        <v>80</v>
      </c>
      <c r="BQ392" s="273">
        <v>397.03750000000002</v>
      </c>
      <c r="BR392" s="273" t="s">
        <v>81</v>
      </c>
      <c r="BS392" s="273" t="s">
        <v>1075</v>
      </c>
      <c r="BT392" s="273">
        <v>0</v>
      </c>
      <c r="BU392" s="273">
        <v>195018</v>
      </c>
      <c r="BV392" s="336" t="s">
        <v>83</v>
      </c>
      <c r="BW392" s="337" t="s">
        <v>63</v>
      </c>
      <c r="BX392" s="337" t="s">
        <v>157</v>
      </c>
      <c r="BY392" s="337" t="s">
        <v>157</v>
      </c>
      <c r="BZ392" s="337" t="s">
        <v>86</v>
      </c>
      <c r="CA392" s="337" t="s">
        <v>87</v>
      </c>
      <c r="CB392" s="337" t="s">
        <v>225</v>
      </c>
      <c r="CC392" s="337" t="s">
        <v>226</v>
      </c>
      <c r="CD392" s="338">
        <v>5</v>
      </c>
      <c r="CE392" s="335">
        <v>45078</v>
      </c>
      <c r="CF392" s="337">
        <v>0</v>
      </c>
      <c r="CG392" s="337" t="s">
        <v>90</v>
      </c>
      <c r="CH392" s="337">
        <v>0</v>
      </c>
      <c r="CI392" s="337" t="s">
        <v>80</v>
      </c>
      <c r="CJ392" s="337"/>
      <c r="CK392" s="337"/>
      <c r="CL392" s="337"/>
      <c r="CM392" s="337" t="s">
        <v>73</v>
      </c>
      <c r="CN392" s="337">
        <v>3</v>
      </c>
    </row>
    <row r="393" spans="4:92">
      <c r="D393" s="273" t="s">
        <v>83</v>
      </c>
      <c r="E393" s="273" t="s">
        <v>194</v>
      </c>
      <c r="F393" s="273" t="s">
        <v>385</v>
      </c>
      <c r="G393" s="273" t="s">
        <v>777</v>
      </c>
      <c r="H393" s="274">
        <v>45078</v>
      </c>
      <c r="I393" s="273">
        <v>12590</v>
      </c>
      <c r="J393" s="273">
        <v>774</v>
      </c>
      <c r="K393" s="273">
        <v>0</v>
      </c>
      <c r="L393" s="273" t="s">
        <v>66</v>
      </c>
      <c r="N393" s="273" t="s">
        <v>107</v>
      </c>
      <c r="W393" s="273">
        <v>190712</v>
      </c>
      <c r="X393" s="273" t="s">
        <v>64</v>
      </c>
      <c r="Y393" s="273" t="s">
        <v>287</v>
      </c>
      <c r="Z393" s="273" t="s">
        <v>325</v>
      </c>
      <c r="AA393" s="273" t="s">
        <v>469</v>
      </c>
      <c r="AB393" s="274">
        <v>44958</v>
      </c>
      <c r="AC393" s="273">
        <v>11997</v>
      </c>
      <c r="AD393" s="273">
        <v>68</v>
      </c>
      <c r="AE393" s="273">
        <v>1.7310000000000001</v>
      </c>
      <c r="AF393" s="273" t="s">
        <v>90</v>
      </c>
      <c r="AG393" s="273" t="s">
        <v>1270</v>
      </c>
      <c r="AH393" s="273" t="s">
        <v>1271</v>
      </c>
      <c r="AI393" s="273" t="s">
        <v>123</v>
      </c>
      <c r="AJ393" s="273" t="s">
        <v>200</v>
      </c>
      <c r="AK393" s="273">
        <v>160138</v>
      </c>
      <c r="AL393" s="273" t="s">
        <v>64</v>
      </c>
      <c r="AM393" s="273" t="s">
        <v>404</v>
      </c>
      <c r="AN393" s="273" t="s">
        <v>862</v>
      </c>
      <c r="AO393" s="273" t="s">
        <v>863</v>
      </c>
      <c r="AP393" s="274">
        <v>44927</v>
      </c>
      <c r="AQ393" s="273">
        <v>15418</v>
      </c>
      <c r="AR393" s="273">
        <v>873</v>
      </c>
      <c r="AU393" s="273" t="s">
        <v>108</v>
      </c>
      <c r="BG393" s="273">
        <v>284278</v>
      </c>
      <c r="BH393" s="273" t="s">
        <v>64</v>
      </c>
      <c r="BI393" s="273" t="s">
        <v>75</v>
      </c>
      <c r="BJ393" s="273" t="s">
        <v>308</v>
      </c>
      <c r="BK393" s="273" t="s">
        <v>308</v>
      </c>
      <c r="BL393" s="274">
        <v>45078</v>
      </c>
      <c r="BM393" s="273">
        <v>12448</v>
      </c>
      <c r="BN393" s="273">
        <v>31</v>
      </c>
      <c r="BO393" s="273">
        <v>9340</v>
      </c>
      <c r="BP393" s="273" t="s">
        <v>80</v>
      </c>
      <c r="BQ393" s="273">
        <v>4175.5062500000004</v>
      </c>
      <c r="BR393" s="273" t="s">
        <v>81</v>
      </c>
      <c r="BS393" s="273" t="s">
        <v>1078</v>
      </c>
      <c r="BT393" s="273">
        <v>0</v>
      </c>
      <c r="BU393" s="273">
        <v>195025</v>
      </c>
      <c r="BV393" s="279" t="s">
        <v>83</v>
      </c>
      <c r="BW393" s="280" t="s">
        <v>63</v>
      </c>
      <c r="BX393" s="280" t="s">
        <v>157</v>
      </c>
      <c r="BY393" s="280" t="s">
        <v>157</v>
      </c>
      <c r="BZ393" s="280" t="s">
        <v>86</v>
      </c>
      <c r="CA393" s="280" t="s">
        <v>87</v>
      </c>
      <c r="CB393" s="280" t="s">
        <v>233</v>
      </c>
      <c r="CC393" s="280" t="s">
        <v>234</v>
      </c>
      <c r="CD393" s="281">
        <v>1</v>
      </c>
      <c r="CE393" s="277">
        <v>45078</v>
      </c>
      <c r="CF393" s="280"/>
      <c r="CG393" s="280" t="s">
        <v>181</v>
      </c>
      <c r="CH393" s="280"/>
      <c r="CI393" s="280" t="s">
        <v>181</v>
      </c>
      <c r="CJ393" s="280" t="s">
        <v>617</v>
      </c>
      <c r="CK393" s="280"/>
      <c r="CL393" s="280"/>
      <c r="CM393" s="280" t="s">
        <v>73</v>
      </c>
      <c r="CN393" s="280">
        <v>3</v>
      </c>
    </row>
    <row r="394" spans="4:92">
      <c r="D394" s="273" t="s">
        <v>83</v>
      </c>
      <c r="E394" s="273" t="s">
        <v>194</v>
      </c>
      <c r="F394" s="273" t="s">
        <v>385</v>
      </c>
      <c r="G394" s="273" t="s">
        <v>777</v>
      </c>
      <c r="H394" s="274">
        <v>45078</v>
      </c>
      <c r="I394" s="273">
        <v>12590</v>
      </c>
      <c r="J394" s="273">
        <v>774</v>
      </c>
      <c r="K394" s="273">
        <v>3360</v>
      </c>
      <c r="L394" s="273" t="s">
        <v>66</v>
      </c>
      <c r="M394" s="273">
        <v>334.1</v>
      </c>
      <c r="N394" s="273" t="s">
        <v>115</v>
      </c>
      <c r="W394" s="273">
        <v>190711</v>
      </c>
      <c r="X394" s="273" t="s">
        <v>64</v>
      </c>
      <c r="Y394" s="273" t="s">
        <v>287</v>
      </c>
      <c r="Z394" s="273" t="s">
        <v>325</v>
      </c>
      <c r="AA394" s="273" t="s">
        <v>469</v>
      </c>
      <c r="AB394" s="274">
        <v>44958</v>
      </c>
      <c r="AC394" s="273">
        <v>11997</v>
      </c>
      <c r="AD394" s="273">
        <v>68</v>
      </c>
      <c r="AE394" s="273">
        <v>0.14000000000000001</v>
      </c>
      <c r="AF394" s="273" t="s">
        <v>90</v>
      </c>
      <c r="AG394" s="273" t="s">
        <v>1272</v>
      </c>
      <c r="AH394" s="273" t="s">
        <v>1273</v>
      </c>
      <c r="AI394" s="273" t="s">
        <v>199</v>
      </c>
      <c r="AJ394" s="273" t="s">
        <v>1245</v>
      </c>
      <c r="AK394" s="273">
        <v>182936</v>
      </c>
      <c r="AL394" s="273" t="s">
        <v>64</v>
      </c>
      <c r="AM394" s="273" t="s">
        <v>404</v>
      </c>
      <c r="AN394" s="273" t="s">
        <v>862</v>
      </c>
      <c r="AO394" s="273" t="s">
        <v>863</v>
      </c>
      <c r="AP394" s="274">
        <v>44927</v>
      </c>
      <c r="AQ394" s="273">
        <v>15568</v>
      </c>
      <c r="AR394" s="273">
        <v>873</v>
      </c>
      <c r="AU394" s="273" t="s">
        <v>108</v>
      </c>
      <c r="BG394" s="273">
        <v>284924</v>
      </c>
      <c r="BH394" s="273" t="s">
        <v>64</v>
      </c>
      <c r="BI394" s="273" t="s">
        <v>75</v>
      </c>
      <c r="BJ394" s="273" t="s">
        <v>308</v>
      </c>
      <c r="BK394" s="273" t="s">
        <v>308</v>
      </c>
      <c r="BL394" s="274">
        <v>45108</v>
      </c>
      <c r="BM394" s="273">
        <v>12717</v>
      </c>
      <c r="BN394" s="273">
        <v>31</v>
      </c>
      <c r="BO394" s="273">
        <v>9470</v>
      </c>
      <c r="BP394" s="273" t="s">
        <v>80</v>
      </c>
      <c r="BQ394" s="273">
        <v>4535.8874999999998</v>
      </c>
      <c r="BR394" s="273" t="s">
        <v>81</v>
      </c>
      <c r="BS394" s="273" t="s">
        <v>1068</v>
      </c>
      <c r="BT394" s="273">
        <v>0</v>
      </c>
      <c r="BU394" s="273">
        <v>210569</v>
      </c>
      <c r="BV394" s="336" t="s">
        <v>83</v>
      </c>
      <c r="BW394" s="337" t="s">
        <v>63</v>
      </c>
      <c r="BX394" s="337" t="s">
        <v>157</v>
      </c>
      <c r="BY394" s="337" t="s">
        <v>157</v>
      </c>
      <c r="BZ394" s="337" t="s">
        <v>86</v>
      </c>
      <c r="CA394" s="337" t="s">
        <v>87</v>
      </c>
      <c r="CB394" s="337" t="s">
        <v>233</v>
      </c>
      <c r="CC394" s="337" t="s">
        <v>234</v>
      </c>
      <c r="CD394" s="338">
        <v>1</v>
      </c>
      <c r="CE394" s="335">
        <v>45108</v>
      </c>
      <c r="CF394" s="337"/>
      <c r="CG394" s="337" t="s">
        <v>181</v>
      </c>
      <c r="CH394" s="337"/>
      <c r="CI394" s="337" t="s">
        <v>181</v>
      </c>
      <c r="CJ394" s="337" t="s">
        <v>622</v>
      </c>
      <c r="CK394" s="337"/>
      <c r="CL394" s="337"/>
      <c r="CM394" s="337" t="s">
        <v>73</v>
      </c>
      <c r="CN394" s="337">
        <v>3</v>
      </c>
    </row>
    <row r="395" spans="4:92">
      <c r="D395" s="273" t="s">
        <v>83</v>
      </c>
      <c r="E395" s="273" t="s">
        <v>194</v>
      </c>
      <c r="F395" s="273" t="s">
        <v>385</v>
      </c>
      <c r="G395" s="273" t="s">
        <v>762</v>
      </c>
      <c r="H395" s="274">
        <v>44927</v>
      </c>
      <c r="I395" s="273">
        <v>11212</v>
      </c>
      <c r="J395" s="273">
        <v>767</v>
      </c>
      <c r="K395" s="273">
        <v>161455</v>
      </c>
      <c r="L395" s="273" t="s">
        <v>66</v>
      </c>
      <c r="M395" s="273">
        <v>19559.55</v>
      </c>
      <c r="N395" s="273" t="s">
        <v>115</v>
      </c>
      <c r="W395" s="273">
        <v>139059</v>
      </c>
      <c r="X395" s="273" t="s">
        <v>64</v>
      </c>
      <c r="Y395" s="273" t="s">
        <v>287</v>
      </c>
      <c r="Z395" s="273" t="s">
        <v>325</v>
      </c>
      <c r="AA395" s="273" t="s">
        <v>469</v>
      </c>
      <c r="AB395" s="274">
        <v>44958</v>
      </c>
      <c r="AC395" s="273">
        <v>11997</v>
      </c>
      <c r="AD395" s="273">
        <v>68</v>
      </c>
      <c r="AE395" s="273">
        <v>9.1829999999999998</v>
      </c>
      <c r="AF395" s="273" t="s">
        <v>90</v>
      </c>
      <c r="AG395" s="273" t="s">
        <v>1274</v>
      </c>
      <c r="AH395" s="273" t="s">
        <v>1275</v>
      </c>
      <c r="AI395" s="273" t="s">
        <v>123</v>
      </c>
      <c r="AJ395" s="273" t="s">
        <v>200</v>
      </c>
      <c r="AK395" s="273">
        <v>182942</v>
      </c>
      <c r="AL395" s="273" t="s">
        <v>64</v>
      </c>
      <c r="AM395" s="273" t="s">
        <v>404</v>
      </c>
      <c r="AN395" s="273" t="s">
        <v>862</v>
      </c>
      <c r="AO395" s="273" t="s">
        <v>863</v>
      </c>
      <c r="AP395" s="274">
        <v>45017</v>
      </c>
      <c r="AQ395" s="273">
        <v>14980</v>
      </c>
      <c r="AR395" s="273">
        <v>873</v>
      </c>
      <c r="AU395" s="273" t="s">
        <v>108</v>
      </c>
      <c r="BG395" s="273">
        <v>279742</v>
      </c>
      <c r="BH395" s="273" t="s">
        <v>64</v>
      </c>
      <c r="BI395" s="273" t="s">
        <v>75</v>
      </c>
      <c r="BJ395" s="273" t="s">
        <v>308</v>
      </c>
      <c r="BK395" s="273" t="s">
        <v>308</v>
      </c>
      <c r="BL395" s="274">
        <v>45108</v>
      </c>
      <c r="BM395" s="273">
        <v>12717</v>
      </c>
      <c r="BN395" s="273">
        <v>31</v>
      </c>
      <c r="BO395" s="273">
        <v>7470</v>
      </c>
      <c r="BP395" s="273" t="s">
        <v>80</v>
      </c>
      <c r="BQ395" s="273">
        <v>3577.9375</v>
      </c>
      <c r="BR395" s="273" t="s">
        <v>81</v>
      </c>
      <c r="BS395" s="273" t="s">
        <v>1071</v>
      </c>
      <c r="BT395" s="273">
        <v>2658</v>
      </c>
      <c r="BU395" s="273">
        <v>210577</v>
      </c>
      <c r="BV395" s="279" t="s">
        <v>83</v>
      </c>
      <c r="BW395" s="280" t="s">
        <v>63</v>
      </c>
      <c r="BX395" s="280" t="s">
        <v>157</v>
      </c>
      <c r="BY395" s="280" t="s">
        <v>157</v>
      </c>
      <c r="BZ395" s="280" t="s">
        <v>86</v>
      </c>
      <c r="CA395" s="280" t="s">
        <v>87</v>
      </c>
      <c r="CB395" s="280" t="s">
        <v>225</v>
      </c>
      <c r="CC395" s="280" t="s">
        <v>226</v>
      </c>
      <c r="CD395" s="281">
        <v>5</v>
      </c>
      <c r="CE395" s="277">
        <v>45108</v>
      </c>
      <c r="CF395" s="280">
        <v>0</v>
      </c>
      <c r="CG395" s="280" t="s">
        <v>90</v>
      </c>
      <c r="CH395" s="280">
        <v>0</v>
      </c>
      <c r="CI395" s="280" t="s">
        <v>80</v>
      </c>
      <c r="CJ395" s="280"/>
      <c r="CK395" s="280"/>
      <c r="CL395" s="280"/>
      <c r="CM395" s="280" t="s">
        <v>73</v>
      </c>
      <c r="CN395" s="280">
        <v>3</v>
      </c>
    </row>
    <row r="396" spans="4:92">
      <c r="D396" s="273" t="s">
        <v>83</v>
      </c>
      <c r="E396" s="273" t="s">
        <v>194</v>
      </c>
      <c r="F396" s="273" t="s">
        <v>385</v>
      </c>
      <c r="G396" s="273" t="s">
        <v>762</v>
      </c>
      <c r="H396" s="274">
        <v>44958</v>
      </c>
      <c r="I396" s="273">
        <v>11374</v>
      </c>
      <c r="J396" s="273">
        <v>767</v>
      </c>
      <c r="W396" s="273">
        <v>143733</v>
      </c>
      <c r="X396" s="273" t="s">
        <v>64</v>
      </c>
      <c r="Y396" s="273" t="s">
        <v>287</v>
      </c>
      <c r="Z396" s="273" t="s">
        <v>325</v>
      </c>
      <c r="AA396" s="273" t="s">
        <v>469</v>
      </c>
      <c r="AB396" s="274">
        <v>44958</v>
      </c>
      <c r="AC396" s="273">
        <v>11997</v>
      </c>
      <c r="AD396" s="273">
        <v>68</v>
      </c>
      <c r="AE396" s="273">
        <v>3.512</v>
      </c>
      <c r="AF396" s="273" t="s">
        <v>90</v>
      </c>
      <c r="AG396" s="273" t="s">
        <v>1276</v>
      </c>
      <c r="AH396" s="273" t="s">
        <v>1277</v>
      </c>
      <c r="AI396" s="273" t="s">
        <v>123</v>
      </c>
      <c r="AJ396" s="273" t="s">
        <v>200</v>
      </c>
      <c r="AK396" s="273">
        <v>182948</v>
      </c>
      <c r="AL396" s="273" t="s">
        <v>64</v>
      </c>
      <c r="AM396" s="273" t="s">
        <v>404</v>
      </c>
      <c r="AN396" s="273" t="s">
        <v>862</v>
      </c>
      <c r="AO396" s="273" t="s">
        <v>863</v>
      </c>
      <c r="AP396" s="274">
        <v>45108</v>
      </c>
      <c r="AQ396" s="273">
        <v>15126</v>
      </c>
      <c r="AR396" s="273">
        <v>873</v>
      </c>
      <c r="AU396" s="273" t="s">
        <v>108</v>
      </c>
      <c r="BG396" s="273">
        <v>281348</v>
      </c>
      <c r="BH396" s="273" t="s">
        <v>64</v>
      </c>
      <c r="BI396" s="273" t="s">
        <v>75</v>
      </c>
      <c r="BJ396" s="273" t="s">
        <v>308</v>
      </c>
      <c r="BK396" s="273" t="s">
        <v>308</v>
      </c>
      <c r="BL396" s="274">
        <v>45108</v>
      </c>
      <c r="BM396" s="273">
        <v>12717</v>
      </c>
      <c r="BN396" s="273">
        <v>31</v>
      </c>
      <c r="BO396" s="273">
        <v>800</v>
      </c>
      <c r="BP396" s="273" t="s">
        <v>80</v>
      </c>
      <c r="BQ396" s="273">
        <v>392.15</v>
      </c>
      <c r="BR396" s="273" t="s">
        <v>81</v>
      </c>
      <c r="BS396" s="273" t="s">
        <v>1075</v>
      </c>
      <c r="BT396" s="273">
        <v>0</v>
      </c>
      <c r="BU396" s="273">
        <v>210584</v>
      </c>
      <c r="BV396" s="336" t="s">
        <v>83</v>
      </c>
      <c r="BW396" s="337" t="s">
        <v>63</v>
      </c>
      <c r="BX396" s="337" t="s">
        <v>157</v>
      </c>
      <c r="BY396" s="337" t="s">
        <v>157</v>
      </c>
      <c r="BZ396" s="337" t="s">
        <v>204</v>
      </c>
      <c r="CA396" s="337" t="s">
        <v>205</v>
      </c>
      <c r="CB396" s="337" t="s">
        <v>206</v>
      </c>
      <c r="CC396" s="337" t="s">
        <v>207</v>
      </c>
      <c r="CD396" s="338">
        <v>0</v>
      </c>
      <c r="CE396" s="335">
        <v>45108</v>
      </c>
      <c r="CF396" s="337"/>
      <c r="CG396" s="337" t="s">
        <v>181</v>
      </c>
      <c r="CH396" s="337"/>
      <c r="CI396" s="337" t="s">
        <v>208</v>
      </c>
      <c r="CJ396" s="337" t="s">
        <v>209</v>
      </c>
      <c r="CK396" s="337"/>
      <c r="CL396" s="337"/>
      <c r="CM396" s="337" t="s">
        <v>73</v>
      </c>
      <c r="CN396" s="337">
        <v>3</v>
      </c>
    </row>
    <row r="397" spans="4:92">
      <c r="D397" s="273" t="s">
        <v>83</v>
      </c>
      <c r="E397" s="273" t="s">
        <v>194</v>
      </c>
      <c r="F397" s="273" t="s">
        <v>385</v>
      </c>
      <c r="G397" s="273" t="s">
        <v>762</v>
      </c>
      <c r="H397" s="274">
        <v>44958</v>
      </c>
      <c r="I397" s="273">
        <v>11374</v>
      </c>
      <c r="J397" s="273">
        <v>767</v>
      </c>
      <c r="K397" s="273">
        <v>0</v>
      </c>
      <c r="L397" s="273" t="s">
        <v>66</v>
      </c>
      <c r="N397" s="273" t="s">
        <v>107</v>
      </c>
      <c r="W397" s="273">
        <v>143758</v>
      </c>
      <c r="X397" s="273" t="s">
        <v>64</v>
      </c>
      <c r="Y397" s="273" t="s">
        <v>287</v>
      </c>
      <c r="Z397" s="273" t="s">
        <v>325</v>
      </c>
      <c r="AA397" s="273" t="s">
        <v>469</v>
      </c>
      <c r="AB397" s="274">
        <v>45108</v>
      </c>
      <c r="AC397" s="273">
        <v>12768</v>
      </c>
      <c r="AD397" s="273">
        <v>68</v>
      </c>
      <c r="AE397" s="273">
        <v>0.14099999999999999</v>
      </c>
      <c r="AF397" s="273" t="s">
        <v>90</v>
      </c>
      <c r="AG397" s="273" t="s">
        <v>1278</v>
      </c>
      <c r="AH397" s="273" t="s">
        <v>1279</v>
      </c>
      <c r="AI397" s="273" t="s">
        <v>199</v>
      </c>
      <c r="AJ397" s="273" t="s">
        <v>200</v>
      </c>
      <c r="AK397" s="273">
        <v>206754</v>
      </c>
      <c r="AL397" s="273" t="s">
        <v>64</v>
      </c>
      <c r="AM397" s="273" t="s">
        <v>404</v>
      </c>
      <c r="AN397" s="273" t="s">
        <v>862</v>
      </c>
      <c r="AO397" s="273" t="s">
        <v>863</v>
      </c>
      <c r="AP397" s="274">
        <v>45108</v>
      </c>
      <c r="AQ397" s="273">
        <v>15717</v>
      </c>
      <c r="AR397" s="273">
        <v>873</v>
      </c>
      <c r="AU397" s="273" t="s">
        <v>108</v>
      </c>
      <c r="BG397" s="273">
        <v>285520</v>
      </c>
      <c r="BH397" s="273" t="s">
        <v>64</v>
      </c>
      <c r="BI397" s="273" t="s">
        <v>75</v>
      </c>
      <c r="BJ397" s="273" t="s">
        <v>308</v>
      </c>
      <c r="BK397" s="273" t="s">
        <v>308</v>
      </c>
      <c r="BL397" s="274">
        <v>45108</v>
      </c>
      <c r="BM397" s="273">
        <v>12717</v>
      </c>
      <c r="BN397" s="273">
        <v>31</v>
      </c>
      <c r="BO397" s="273">
        <v>8860</v>
      </c>
      <c r="BP397" s="273" t="s">
        <v>80</v>
      </c>
      <c r="BQ397" s="273">
        <v>3961.03125</v>
      </c>
      <c r="BR397" s="273" t="s">
        <v>81</v>
      </c>
      <c r="BS397" s="273" t="s">
        <v>1078</v>
      </c>
      <c r="BT397" s="273">
        <v>0</v>
      </c>
      <c r="BU397" s="273">
        <v>210591</v>
      </c>
      <c r="BV397" s="279" t="s">
        <v>83</v>
      </c>
      <c r="BW397" s="280" t="s">
        <v>63</v>
      </c>
      <c r="BX397" s="280" t="s">
        <v>157</v>
      </c>
      <c r="BY397" s="280" t="s">
        <v>157</v>
      </c>
      <c r="BZ397" s="280" t="s">
        <v>86</v>
      </c>
      <c r="CA397" s="280" t="s">
        <v>87</v>
      </c>
      <c r="CB397" s="280" t="s">
        <v>217</v>
      </c>
      <c r="CC397" s="280" t="s">
        <v>218</v>
      </c>
      <c r="CD397" s="281">
        <v>2</v>
      </c>
      <c r="CE397" s="277">
        <v>45108</v>
      </c>
      <c r="CF397" s="280"/>
      <c r="CG397" s="280" t="s">
        <v>181</v>
      </c>
      <c r="CH397" s="280"/>
      <c r="CI397" s="280" t="s">
        <v>181</v>
      </c>
      <c r="CJ397" s="280" t="s">
        <v>788</v>
      </c>
      <c r="CK397" s="280"/>
      <c r="CL397" s="280"/>
      <c r="CM397" s="280" t="s">
        <v>73</v>
      </c>
      <c r="CN397" s="280">
        <v>3</v>
      </c>
    </row>
    <row r="398" spans="4:92">
      <c r="D398" s="273" t="s">
        <v>83</v>
      </c>
      <c r="E398" s="273" t="s">
        <v>194</v>
      </c>
      <c r="F398" s="273" t="s">
        <v>385</v>
      </c>
      <c r="G398" s="273" t="s">
        <v>762</v>
      </c>
      <c r="H398" s="274">
        <v>44958</v>
      </c>
      <c r="I398" s="273">
        <v>11374</v>
      </c>
      <c r="J398" s="273">
        <v>767</v>
      </c>
      <c r="K398" s="273">
        <v>148368</v>
      </c>
      <c r="L398" s="273" t="s">
        <v>66</v>
      </c>
      <c r="M398" s="273">
        <v>19194.36</v>
      </c>
      <c r="N398" s="273" t="s">
        <v>115</v>
      </c>
      <c r="W398" s="273">
        <v>143757</v>
      </c>
      <c r="X398" s="273" t="s">
        <v>64</v>
      </c>
      <c r="Y398" s="273" t="s">
        <v>287</v>
      </c>
      <c r="Z398" s="273" t="s">
        <v>325</v>
      </c>
      <c r="AA398" s="273" t="s">
        <v>469</v>
      </c>
      <c r="AB398" s="274">
        <v>45108</v>
      </c>
      <c r="AC398" s="273">
        <v>12768</v>
      </c>
      <c r="AD398" s="273">
        <v>68</v>
      </c>
      <c r="AE398" s="273">
        <v>8.4000000000000005E-2</v>
      </c>
      <c r="AF398" s="273" t="s">
        <v>90</v>
      </c>
      <c r="AG398" s="273" t="s">
        <v>1280</v>
      </c>
      <c r="AH398" s="273" t="s">
        <v>1281</v>
      </c>
      <c r="AI398" s="273" t="s">
        <v>123</v>
      </c>
      <c r="AJ398" s="273" t="s">
        <v>200</v>
      </c>
      <c r="AK398" s="273">
        <v>206760</v>
      </c>
      <c r="AL398" s="273" t="s">
        <v>64</v>
      </c>
      <c r="AM398" s="273" t="s">
        <v>404</v>
      </c>
      <c r="AN398" s="273" t="s">
        <v>862</v>
      </c>
      <c r="AO398" s="273" t="s">
        <v>863</v>
      </c>
      <c r="AP398" s="274">
        <v>45200</v>
      </c>
      <c r="AQ398" s="273">
        <v>15272</v>
      </c>
      <c r="AR398" s="273">
        <v>873</v>
      </c>
      <c r="AU398" s="273" t="s">
        <v>108</v>
      </c>
      <c r="BG398" s="273">
        <v>282954</v>
      </c>
      <c r="BH398" s="273" t="s">
        <v>64</v>
      </c>
      <c r="BI398" s="273" t="s">
        <v>75</v>
      </c>
      <c r="BJ398" s="273" t="s">
        <v>308</v>
      </c>
      <c r="BK398" s="273" t="s">
        <v>308</v>
      </c>
      <c r="BL398" s="274">
        <v>45139</v>
      </c>
      <c r="BM398" s="273">
        <v>13392</v>
      </c>
      <c r="BN398" s="273">
        <v>31</v>
      </c>
      <c r="BO398" s="273">
        <v>9060</v>
      </c>
      <c r="BP398" s="273" t="s">
        <v>80</v>
      </c>
      <c r="BQ398" s="273">
        <v>4339.5249999999996</v>
      </c>
      <c r="BR398" s="273" t="s">
        <v>81</v>
      </c>
      <c r="BS398" s="273" t="s">
        <v>1068</v>
      </c>
      <c r="BT398" s="273">
        <v>0</v>
      </c>
      <c r="BU398" s="273">
        <v>229197</v>
      </c>
      <c r="BV398" s="336" t="s">
        <v>83</v>
      </c>
      <c r="BW398" s="337" t="s">
        <v>63</v>
      </c>
      <c r="BX398" s="337" t="s">
        <v>157</v>
      </c>
      <c r="BY398" s="337" t="s">
        <v>157</v>
      </c>
      <c r="BZ398" s="337" t="s">
        <v>138</v>
      </c>
      <c r="CA398" s="337" t="s">
        <v>139</v>
      </c>
      <c r="CB398" s="337" t="s">
        <v>190</v>
      </c>
      <c r="CC398" s="337" t="s">
        <v>191</v>
      </c>
      <c r="CD398" s="338">
        <v>8</v>
      </c>
      <c r="CE398" s="335">
        <v>45108</v>
      </c>
      <c r="CF398" s="337">
        <v>0</v>
      </c>
      <c r="CG398" s="337" t="s">
        <v>90</v>
      </c>
      <c r="CH398" s="337">
        <v>0</v>
      </c>
      <c r="CI398" s="337" t="s">
        <v>80</v>
      </c>
      <c r="CJ398" s="337"/>
      <c r="CK398" s="337"/>
      <c r="CL398" s="337"/>
      <c r="CM398" s="337" t="s">
        <v>73</v>
      </c>
      <c r="CN398" s="337">
        <v>3</v>
      </c>
    </row>
    <row r="399" spans="4:92">
      <c r="D399" s="273" t="s">
        <v>83</v>
      </c>
      <c r="E399" s="273" t="s">
        <v>194</v>
      </c>
      <c r="F399" s="273" t="s">
        <v>385</v>
      </c>
      <c r="G399" s="273" t="s">
        <v>762</v>
      </c>
      <c r="H399" s="274">
        <v>44986</v>
      </c>
      <c r="I399" s="273">
        <v>11536</v>
      </c>
      <c r="J399" s="273">
        <v>767</v>
      </c>
      <c r="W399" s="273">
        <v>148431</v>
      </c>
      <c r="X399" s="273" t="s">
        <v>64</v>
      </c>
      <c r="Y399" s="273" t="s">
        <v>287</v>
      </c>
      <c r="Z399" s="273" t="s">
        <v>325</v>
      </c>
      <c r="AA399" s="273" t="s">
        <v>469</v>
      </c>
      <c r="AB399" s="274">
        <v>45108</v>
      </c>
      <c r="AC399" s="273">
        <v>12768</v>
      </c>
      <c r="AD399" s="273">
        <v>68</v>
      </c>
      <c r="AE399" s="273">
        <v>6.0000000000000001E-3</v>
      </c>
      <c r="AF399" s="273" t="s">
        <v>90</v>
      </c>
      <c r="AG399" s="273" t="s">
        <v>1282</v>
      </c>
      <c r="AH399" s="273" t="s">
        <v>1283</v>
      </c>
      <c r="AI399" s="273" t="s">
        <v>123</v>
      </c>
      <c r="AJ399" s="273" t="s">
        <v>200</v>
      </c>
      <c r="AK399" s="273">
        <v>206766</v>
      </c>
      <c r="AL399" s="273" t="s">
        <v>64</v>
      </c>
      <c r="AM399" s="273" t="s">
        <v>287</v>
      </c>
      <c r="AN399" s="273" t="s">
        <v>288</v>
      </c>
      <c r="AO399" s="273" t="s">
        <v>1062</v>
      </c>
      <c r="AP399" s="274">
        <v>44927</v>
      </c>
      <c r="AQ399" s="273">
        <v>14821</v>
      </c>
      <c r="AR399" s="273">
        <v>858</v>
      </c>
      <c r="AS399" s="273">
        <v>733.49</v>
      </c>
      <c r="AT399" s="273" t="s">
        <v>174</v>
      </c>
      <c r="AU399" s="273" t="s">
        <v>145</v>
      </c>
      <c r="AV399" s="273" t="s">
        <v>146</v>
      </c>
      <c r="AW399" s="273">
        <v>833.8</v>
      </c>
      <c r="AX399" s="273" t="s">
        <v>176</v>
      </c>
      <c r="AY399" s="273" t="s">
        <v>1284</v>
      </c>
      <c r="AZ399" s="273" t="s">
        <v>149</v>
      </c>
      <c r="BG399" s="273">
        <v>277997</v>
      </c>
      <c r="BH399" s="273" t="s">
        <v>64</v>
      </c>
      <c r="BI399" s="273" t="s">
        <v>63</v>
      </c>
      <c r="BJ399" s="273" t="s">
        <v>120</v>
      </c>
      <c r="BK399" s="273" t="s">
        <v>120</v>
      </c>
      <c r="BL399" s="274">
        <v>45017</v>
      </c>
      <c r="BM399" s="273">
        <v>11901</v>
      </c>
      <c r="BN399" s="273">
        <v>6</v>
      </c>
      <c r="BO399" s="273">
        <v>5315</v>
      </c>
      <c r="BP399" s="273" t="s">
        <v>80</v>
      </c>
      <c r="BQ399" s="273">
        <v>2279.9488799999999</v>
      </c>
      <c r="BR399" s="273" t="s">
        <v>81</v>
      </c>
      <c r="BS399" s="273" t="s">
        <v>589</v>
      </c>
      <c r="BT399" s="273">
        <v>79</v>
      </c>
      <c r="BU399" s="273">
        <v>158549</v>
      </c>
      <c r="BV399" s="279" t="s">
        <v>83</v>
      </c>
      <c r="BW399" s="280" t="s">
        <v>63</v>
      </c>
      <c r="BX399" s="280" t="s">
        <v>84</v>
      </c>
      <c r="BY399" s="280" t="s">
        <v>85</v>
      </c>
      <c r="BZ399" s="280" t="s">
        <v>86</v>
      </c>
      <c r="CA399" s="280" t="s">
        <v>87</v>
      </c>
      <c r="CB399" s="280" t="s">
        <v>225</v>
      </c>
      <c r="CC399" s="280" t="s">
        <v>226</v>
      </c>
      <c r="CD399" s="281">
        <v>5</v>
      </c>
      <c r="CE399" s="277">
        <v>44958</v>
      </c>
      <c r="CF399" s="280">
        <v>0</v>
      </c>
      <c r="CG399" s="280" t="s">
        <v>90</v>
      </c>
      <c r="CH399" s="280">
        <v>0</v>
      </c>
      <c r="CI399" s="280" t="s">
        <v>80</v>
      </c>
      <c r="CJ399" s="280"/>
      <c r="CK399" s="280"/>
      <c r="CL399" s="280"/>
      <c r="CM399" s="280" t="s">
        <v>73</v>
      </c>
      <c r="CN399" s="280">
        <v>3</v>
      </c>
    </row>
    <row r="400" spans="4:92">
      <c r="D400" s="273" t="s">
        <v>83</v>
      </c>
      <c r="E400" s="273" t="s">
        <v>194</v>
      </c>
      <c r="F400" s="273" t="s">
        <v>385</v>
      </c>
      <c r="G400" s="273" t="s">
        <v>762</v>
      </c>
      <c r="H400" s="274">
        <v>44986</v>
      </c>
      <c r="I400" s="273">
        <v>11536</v>
      </c>
      <c r="J400" s="273">
        <v>767</v>
      </c>
      <c r="K400" s="273">
        <v>0</v>
      </c>
      <c r="L400" s="273" t="s">
        <v>66</v>
      </c>
      <c r="N400" s="273" t="s">
        <v>107</v>
      </c>
      <c r="W400" s="273">
        <v>148456</v>
      </c>
      <c r="X400" s="273" t="s">
        <v>64</v>
      </c>
      <c r="Y400" s="273" t="s">
        <v>287</v>
      </c>
      <c r="Z400" s="273" t="s">
        <v>325</v>
      </c>
      <c r="AA400" s="273" t="s">
        <v>469</v>
      </c>
      <c r="AB400" s="274">
        <v>45108</v>
      </c>
      <c r="AC400" s="273">
        <v>12768</v>
      </c>
      <c r="AD400" s="273">
        <v>68</v>
      </c>
      <c r="AE400" s="273">
        <v>0.12</v>
      </c>
      <c r="AF400" s="273" t="s">
        <v>90</v>
      </c>
      <c r="AG400" s="273" t="s">
        <v>1285</v>
      </c>
      <c r="AH400" s="273" t="s">
        <v>1286</v>
      </c>
      <c r="AI400" s="273" t="s">
        <v>123</v>
      </c>
      <c r="AJ400" s="273" t="s">
        <v>1245</v>
      </c>
      <c r="AK400" s="273">
        <v>206772</v>
      </c>
      <c r="AL400" s="273" t="s">
        <v>64</v>
      </c>
      <c r="AM400" s="273" t="s">
        <v>287</v>
      </c>
      <c r="AN400" s="273" t="s">
        <v>288</v>
      </c>
      <c r="AO400" s="273" t="s">
        <v>1062</v>
      </c>
      <c r="AP400" s="274">
        <v>44927</v>
      </c>
      <c r="AQ400" s="273">
        <v>15405</v>
      </c>
      <c r="AR400" s="273">
        <v>858</v>
      </c>
      <c r="AS400" s="273">
        <v>88</v>
      </c>
      <c r="AT400" s="273" t="s">
        <v>96</v>
      </c>
      <c r="AU400" s="273" t="s">
        <v>97</v>
      </c>
      <c r="AV400" s="273" t="s">
        <v>98</v>
      </c>
      <c r="BA400" s="273" t="s">
        <v>99</v>
      </c>
      <c r="BG400" s="273">
        <v>284167</v>
      </c>
      <c r="BH400" s="273" t="s">
        <v>64</v>
      </c>
      <c r="BI400" s="273" t="s">
        <v>63</v>
      </c>
      <c r="BJ400" s="273" t="s">
        <v>120</v>
      </c>
      <c r="BK400" s="273" t="s">
        <v>120</v>
      </c>
      <c r="BL400" s="274">
        <v>45047</v>
      </c>
      <c r="BM400" s="273">
        <v>12143</v>
      </c>
      <c r="BN400" s="273">
        <v>6</v>
      </c>
      <c r="BO400" s="273">
        <v>6312</v>
      </c>
      <c r="BP400" s="273" t="s">
        <v>80</v>
      </c>
      <c r="BQ400" s="273">
        <v>2696.3912799999998</v>
      </c>
      <c r="BR400" s="273" t="s">
        <v>81</v>
      </c>
      <c r="BS400" s="273" t="s">
        <v>589</v>
      </c>
      <c r="BT400" s="273">
        <v>93</v>
      </c>
      <c r="BU400" s="273">
        <v>174527</v>
      </c>
      <c r="BV400" s="336" t="s">
        <v>83</v>
      </c>
      <c r="BW400" s="337" t="s">
        <v>63</v>
      </c>
      <c r="BX400" s="337" t="s">
        <v>84</v>
      </c>
      <c r="BY400" s="337" t="s">
        <v>85</v>
      </c>
      <c r="BZ400" s="337" t="s">
        <v>86</v>
      </c>
      <c r="CA400" s="337" t="s">
        <v>87</v>
      </c>
      <c r="CB400" s="337" t="s">
        <v>217</v>
      </c>
      <c r="CC400" s="337" t="s">
        <v>218</v>
      </c>
      <c r="CD400" s="338">
        <v>2</v>
      </c>
      <c r="CE400" s="335">
        <v>44958</v>
      </c>
      <c r="CF400" s="337"/>
      <c r="CG400" s="337" t="s">
        <v>181</v>
      </c>
      <c r="CH400" s="337"/>
      <c r="CI400" s="337" t="s">
        <v>181</v>
      </c>
      <c r="CJ400" s="337" t="s">
        <v>219</v>
      </c>
      <c r="CK400" s="337"/>
      <c r="CL400" s="337"/>
      <c r="CM400" s="337" t="s">
        <v>73</v>
      </c>
      <c r="CN400" s="337">
        <v>3</v>
      </c>
    </row>
    <row r="401" spans="4:92">
      <c r="D401" s="273" t="s">
        <v>83</v>
      </c>
      <c r="E401" s="273" t="s">
        <v>194</v>
      </c>
      <c r="F401" s="273" t="s">
        <v>385</v>
      </c>
      <c r="G401" s="273" t="s">
        <v>762</v>
      </c>
      <c r="H401" s="274">
        <v>44986</v>
      </c>
      <c r="I401" s="273">
        <v>11536</v>
      </c>
      <c r="J401" s="273">
        <v>767</v>
      </c>
      <c r="K401" s="273">
        <v>163079</v>
      </c>
      <c r="L401" s="273" t="s">
        <v>66</v>
      </c>
      <c r="M401" s="273">
        <v>23757.95</v>
      </c>
      <c r="N401" s="273" t="s">
        <v>115</v>
      </c>
      <c r="W401" s="273">
        <v>148455</v>
      </c>
      <c r="X401" s="273" t="s">
        <v>64</v>
      </c>
      <c r="Y401" s="273" t="s">
        <v>287</v>
      </c>
      <c r="Z401" s="273" t="s">
        <v>325</v>
      </c>
      <c r="AA401" s="273" t="s">
        <v>469</v>
      </c>
      <c r="AB401" s="274">
        <v>45108</v>
      </c>
      <c r="AC401" s="273">
        <v>12769</v>
      </c>
      <c r="AD401" s="273">
        <v>68</v>
      </c>
      <c r="AK401" s="273">
        <v>336495</v>
      </c>
      <c r="AL401" s="273" t="s">
        <v>64</v>
      </c>
      <c r="AM401" s="273" t="s">
        <v>287</v>
      </c>
      <c r="AN401" s="273" t="s">
        <v>288</v>
      </c>
      <c r="AO401" s="273" t="s">
        <v>1062</v>
      </c>
      <c r="AP401" s="274">
        <v>44927</v>
      </c>
      <c r="AQ401" s="273">
        <v>15405</v>
      </c>
      <c r="AR401" s="273">
        <v>858</v>
      </c>
      <c r="AS401" s="273">
        <v>10000</v>
      </c>
      <c r="AT401" s="273" t="s">
        <v>96</v>
      </c>
      <c r="AU401" s="273" t="s">
        <v>269</v>
      </c>
      <c r="AV401" s="273" t="s">
        <v>290</v>
      </c>
      <c r="BA401" s="273" t="s">
        <v>249</v>
      </c>
      <c r="BG401" s="273">
        <v>334496</v>
      </c>
      <c r="BH401" s="273" t="s">
        <v>64</v>
      </c>
      <c r="BI401" s="273" t="s">
        <v>63</v>
      </c>
      <c r="BJ401" s="273" t="s">
        <v>120</v>
      </c>
      <c r="BK401" s="273" t="s">
        <v>120</v>
      </c>
      <c r="BL401" s="274">
        <v>45078</v>
      </c>
      <c r="BM401" s="273">
        <v>12412</v>
      </c>
      <c r="BN401" s="273">
        <v>6</v>
      </c>
      <c r="BO401" s="273">
        <v>6614</v>
      </c>
      <c r="BP401" s="273" t="s">
        <v>80</v>
      </c>
      <c r="BQ401" s="273">
        <v>2782.4799200000002</v>
      </c>
      <c r="BR401" s="273" t="s">
        <v>81</v>
      </c>
      <c r="BS401" s="273" t="s">
        <v>589</v>
      </c>
      <c r="BT401" s="273">
        <v>102</v>
      </c>
      <c r="BU401" s="273">
        <v>186363</v>
      </c>
      <c r="BV401" s="279" t="s">
        <v>83</v>
      </c>
      <c r="BW401" s="280" t="s">
        <v>63</v>
      </c>
      <c r="BX401" s="280" t="s">
        <v>84</v>
      </c>
      <c r="BY401" s="280" t="s">
        <v>85</v>
      </c>
      <c r="BZ401" s="280" t="s">
        <v>204</v>
      </c>
      <c r="CA401" s="280" t="s">
        <v>205</v>
      </c>
      <c r="CB401" s="280" t="s">
        <v>206</v>
      </c>
      <c r="CC401" s="280" t="s">
        <v>207</v>
      </c>
      <c r="CD401" s="281">
        <v>0</v>
      </c>
      <c r="CE401" s="277">
        <v>44958</v>
      </c>
      <c r="CF401" s="280"/>
      <c r="CG401" s="280" t="s">
        <v>181</v>
      </c>
      <c r="CH401" s="280"/>
      <c r="CI401" s="280" t="s">
        <v>208</v>
      </c>
      <c r="CJ401" s="280" t="s">
        <v>209</v>
      </c>
      <c r="CK401" s="280"/>
      <c r="CL401" s="280"/>
      <c r="CM401" s="280" t="s">
        <v>73</v>
      </c>
      <c r="CN401" s="280">
        <v>3</v>
      </c>
    </row>
    <row r="402" spans="4:92">
      <c r="D402" s="273" t="s">
        <v>83</v>
      </c>
      <c r="E402" s="273" t="s">
        <v>194</v>
      </c>
      <c r="F402" s="273" t="s">
        <v>385</v>
      </c>
      <c r="G402" s="273" t="s">
        <v>762</v>
      </c>
      <c r="H402" s="274">
        <v>45017</v>
      </c>
      <c r="I402" s="273">
        <v>11698</v>
      </c>
      <c r="J402" s="273">
        <v>767</v>
      </c>
      <c r="W402" s="273">
        <v>153129</v>
      </c>
      <c r="X402" s="273" t="s">
        <v>64</v>
      </c>
      <c r="Y402" s="273" t="s">
        <v>287</v>
      </c>
      <c r="Z402" s="273" t="s">
        <v>325</v>
      </c>
      <c r="AA402" s="273" t="s">
        <v>469</v>
      </c>
      <c r="AB402" s="274">
        <v>45108</v>
      </c>
      <c r="AC402" s="273">
        <v>15011</v>
      </c>
      <c r="AD402" s="273">
        <v>68</v>
      </c>
      <c r="AK402" s="273">
        <v>280088</v>
      </c>
      <c r="AL402" s="273" t="s">
        <v>64</v>
      </c>
      <c r="AM402" s="273" t="s">
        <v>287</v>
      </c>
      <c r="AN402" s="273" t="s">
        <v>288</v>
      </c>
      <c r="AO402" s="273" t="s">
        <v>1062</v>
      </c>
      <c r="AP402" s="274">
        <v>44927</v>
      </c>
      <c r="AQ402" s="273">
        <v>15405</v>
      </c>
      <c r="AR402" s="273">
        <v>858</v>
      </c>
      <c r="AS402" s="273">
        <v>8500</v>
      </c>
      <c r="AT402" s="273" t="s">
        <v>96</v>
      </c>
      <c r="AU402" s="273" t="s">
        <v>269</v>
      </c>
      <c r="AV402" s="273" t="s">
        <v>290</v>
      </c>
      <c r="BA402" s="273" t="s">
        <v>249</v>
      </c>
      <c r="BG402" s="273">
        <v>334499</v>
      </c>
      <c r="BH402" s="273" t="s">
        <v>64</v>
      </c>
      <c r="BI402" s="273" t="s">
        <v>63</v>
      </c>
      <c r="BJ402" s="273" t="s">
        <v>120</v>
      </c>
      <c r="BK402" s="273" t="s">
        <v>120</v>
      </c>
      <c r="BL402" s="274">
        <v>45108</v>
      </c>
      <c r="BM402" s="273">
        <v>12681</v>
      </c>
      <c r="BN402" s="273">
        <v>6</v>
      </c>
      <c r="BO402" s="273">
        <v>5204</v>
      </c>
      <c r="BP402" s="273" t="s">
        <v>80</v>
      </c>
      <c r="BQ402" s="273">
        <v>2201.7071999999998</v>
      </c>
      <c r="BR402" s="273" t="s">
        <v>81</v>
      </c>
      <c r="BS402" s="273" t="s">
        <v>589</v>
      </c>
      <c r="BT402" s="273">
        <v>79</v>
      </c>
      <c r="BU402" s="273">
        <v>199847</v>
      </c>
      <c r="BV402" s="336" t="s">
        <v>83</v>
      </c>
      <c r="BW402" s="337" t="s">
        <v>63</v>
      </c>
      <c r="BX402" s="337" t="s">
        <v>84</v>
      </c>
      <c r="BY402" s="337" t="s">
        <v>85</v>
      </c>
      <c r="BZ402" s="337" t="s">
        <v>138</v>
      </c>
      <c r="CA402" s="337" t="s">
        <v>139</v>
      </c>
      <c r="CB402" s="337" t="s">
        <v>190</v>
      </c>
      <c r="CC402" s="337" t="s">
        <v>191</v>
      </c>
      <c r="CD402" s="338">
        <v>8</v>
      </c>
      <c r="CE402" s="335">
        <v>44958</v>
      </c>
      <c r="CF402" s="337">
        <v>0</v>
      </c>
      <c r="CG402" s="337" t="s">
        <v>90</v>
      </c>
      <c r="CH402" s="337">
        <v>0</v>
      </c>
      <c r="CI402" s="337" t="s">
        <v>80</v>
      </c>
      <c r="CJ402" s="337"/>
      <c r="CK402" s="337"/>
      <c r="CL402" s="337"/>
      <c r="CM402" s="337" t="s">
        <v>73</v>
      </c>
      <c r="CN402" s="337">
        <v>3</v>
      </c>
    </row>
    <row r="403" spans="4:92">
      <c r="D403" s="273" t="s">
        <v>83</v>
      </c>
      <c r="E403" s="273" t="s">
        <v>194</v>
      </c>
      <c r="F403" s="273" t="s">
        <v>385</v>
      </c>
      <c r="G403" s="273" t="s">
        <v>762</v>
      </c>
      <c r="H403" s="274">
        <v>45017</v>
      </c>
      <c r="I403" s="273">
        <v>11698</v>
      </c>
      <c r="J403" s="273">
        <v>767</v>
      </c>
      <c r="K403" s="273">
        <v>138332</v>
      </c>
      <c r="L403" s="273" t="s">
        <v>66</v>
      </c>
      <c r="M403" s="273">
        <v>20709.14</v>
      </c>
      <c r="N403" s="273" t="s">
        <v>115</v>
      </c>
      <c r="W403" s="273">
        <v>153153</v>
      </c>
      <c r="X403" s="273" t="s">
        <v>64</v>
      </c>
      <c r="Y403" s="273" t="s">
        <v>287</v>
      </c>
      <c r="Z403" s="273" t="s">
        <v>325</v>
      </c>
      <c r="AA403" s="273" t="s">
        <v>469</v>
      </c>
      <c r="AB403" s="274">
        <v>45108</v>
      </c>
      <c r="AC403" s="273">
        <v>15011</v>
      </c>
      <c r="AD403" s="273">
        <v>68</v>
      </c>
      <c r="AK403" s="273">
        <v>336770</v>
      </c>
      <c r="AL403" s="273" t="s">
        <v>64</v>
      </c>
      <c r="AM403" s="273" t="s">
        <v>287</v>
      </c>
      <c r="AN403" s="273" t="s">
        <v>288</v>
      </c>
      <c r="AO403" s="273" t="s">
        <v>1062</v>
      </c>
      <c r="AP403" s="274">
        <v>44927</v>
      </c>
      <c r="AQ403" s="273">
        <v>15555</v>
      </c>
      <c r="AR403" s="273">
        <v>858</v>
      </c>
      <c r="AU403" s="273" t="s">
        <v>108</v>
      </c>
      <c r="BG403" s="273">
        <v>284872</v>
      </c>
      <c r="BH403" s="273" t="s">
        <v>64</v>
      </c>
      <c r="BI403" s="273" t="s">
        <v>63</v>
      </c>
      <c r="BJ403" s="273" t="s">
        <v>120</v>
      </c>
      <c r="BK403" s="273" t="s">
        <v>120</v>
      </c>
      <c r="BL403" s="274">
        <v>45139</v>
      </c>
      <c r="BM403" s="273">
        <v>13356</v>
      </c>
      <c r="BN403" s="273">
        <v>6</v>
      </c>
      <c r="BO403" s="273">
        <v>6259</v>
      </c>
      <c r="BP403" s="273" t="s">
        <v>80</v>
      </c>
      <c r="BQ403" s="273">
        <v>2636.2529599999998</v>
      </c>
      <c r="BR403" s="273" t="s">
        <v>81</v>
      </c>
      <c r="BS403" s="273" t="s">
        <v>589</v>
      </c>
      <c r="BT403" s="273">
        <v>94</v>
      </c>
      <c r="BU403" s="273">
        <v>217861</v>
      </c>
      <c r="BV403" s="279" t="s">
        <v>83</v>
      </c>
      <c r="BW403" s="280" t="s">
        <v>63</v>
      </c>
      <c r="BX403" s="280" t="s">
        <v>84</v>
      </c>
      <c r="BY403" s="280" t="s">
        <v>85</v>
      </c>
      <c r="BZ403" s="280" t="s">
        <v>86</v>
      </c>
      <c r="CA403" s="280" t="s">
        <v>87</v>
      </c>
      <c r="CB403" s="280" t="s">
        <v>179</v>
      </c>
      <c r="CC403" s="280" t="s">
        <v>180</v>
      </c>
      <c r="CD403" s="281">
        <v>1</v>
      </c>
      <c r="CE403" s="277">
        <v>44958</v>
      </c>
      <c r="CF403" s="280"/>
      <c r="CG403" s="280" t="s">
        <v>181</v>
      </c>
      <c r="CH403" s="280"/>
      <c r="CI403" s="280" t="s">
        <v>181</v>
      </c>
      <c r="CJ403" s="280" t="s">
        <v>345</v>
      </c>
      <c r="CK403" s="280"/>
      <c r="CL403" s="280"/>
      <c r="CM403" s="280" t="s">
        <v>73</v>
      </c>
      <c r="CN403" s="280">
        <v>3</v>
      </c>
    </row>
    <row r="404" spans="4:92">
      <c r="D404" s="273" t="s">
        <v>83</v>
      </c>
      <c r="E404" s="273" t="s">
        <v>194</v>
      </c>
      <c r="F404" s="273" t="s">
        <v>385</v>
      </c>
      <c r="G404" s="273" t="s">
        <v>762</v>
      </c>
      <c r="H404" s="274">
        <v>45017</v>
      </c>
      <c r="I404" s="273">
        <v>11698</v>
      </c>
      <c r="J404" s="273">
        <v>767</v>
      </c>
      <c r="K404" s="273">
        <v>0</v>
      </c>
      <c r="L404" s="273" t="s">
        <v>66</v>
      </c>
      <c r="N404" s="273" t="s">
        <v>107</v>
      </c>
      <c r="W404" s="273">
        <v>153154</v>
      </c>
      <c r="X404" s="273" t="s">
        <v>64</v>
      </c>
      <c r="Y404" s="273" t="s">
        <v>287</v>
      </c>
      <c r="Z404" s="273" t="s">
        <v>325</v>
      </c>
      <c r="AA404" s="273" t="s">
        <v>469</v>
      </c>
      <c r="AB404" s="274">
        <v>45108</v>
      </c>
      <c r="AC404" s="273">
        <v>15602</v>
      </c>
      <c r="AD404" s="273">
        <v>68</v>
      </c>
      <c r="AK404" s="273">
        <v>285060</v>
      </c>
      <c r="AL404" s="273" t="s">
        <v>64</v>
      </c>
      <c r="AM404" s="273" t="s">
        <v>287</v>
      </c>
      <c r="AN404" s="273" t="s">
        <v>288</v>
      </c>
      <c r="AO404" s="273" t="s">
        <v>1062</v>
      </c>
      <c r="AP404" s="274">
        <v>45017</v>
      </c>
      <c r="AQ404" s="273">
        <v>14967</v>
      </c>
      <c r="AR404" s="273">
        <v>858</v>
      </c>
      <c r="AS404" s="273">
        <v>883.64</v>
      </c>
      <c r="AT404" s="273" t="s">
        <v>174</v>
      </c>
      <c r="AU404" s="273" t="s">
        <v>145</v>
      </c>
      <c r="AV404" s="273" t="s">
        <v>146</v>
      </c>
      <c r="AW404" s="273">
        <v>833.8</v>
      </c>
      <c r="AX404" s="273" t="s">
        <v>176</v>
      </c>
      <c r="AY404" s="273" t="s">
        <v>1284</v>
      </c>
      <c r="AZ404" s="273" t="s">
        <v>149</v>
      </c>
      <c r="BG404" s="273">
        <v>318497</v>
      </c>
      <c r="BH404" s="273" t="s">
        <v>64</v>
      </c>
      <c r="BI404" s="273" t="s">
        <v>63</v>
      </c>
      <c r="BJ404" s="273" t="s">
        <v>120</v>
      </c>
      <c r="BK404" s="273" t="s">
        <v>120</v>
      </c>
      <c r="BL404" s="274">
        <v>45170</v>
      </c>
      <c r="BM404" s="273">
        <v>13683</v>
      </c>
      <c r="BN404" s="273">
        <v>6</v>
      </c>
      <c r="BO404" s="273">
        <v>5413</v>
      </c>
      <c r="BP404" s="273" t="s">
        <v>80</v>
      </c>
      <c r="BQ404" s="273">
        <v>2287.7958400000002</v>
      </c>
      <c r="BR404" s="273" t="s">
        <v>81</v>
      </c>
      <c r="BS404" s="273" t="s">
        <v>589</v>
      </c>
      <c r="BT404" s="273">
        <v>111</v>
      </c>
      <c r="BU404" s="273">
        <v>230812</v>
      </c>
      <c r="BV404" s="336" t="s">
        <v>83</v>
      </c>
      <c r="BW404" s="337" t="s">
        <v>63</v>
      </c>
      <c r="BX404" s="337" t="s">
        <v>84</v>
      </c>
      <c r="BY404" s="337" t="s">
        <v>85</v>
      </c>
      <c r="BZ404" s="337" t="s">
        <v>167</v>
      </c>
      <c r="CA404" s="337" t="s">
        <v>168</v>
      </c>
      <c r="CB404" s="337" t="s">
        <v>319</v>
      </c>
      <c r="CC404" s="337" t="s">
        <v>320</v>
      </c>
      <c r="CD404" s="338">
        <v>15</v>
      </c>
      <c r="CE404" s="335">
        <v>44958</v>
      </c>
      <c r="CF404" s="337">
        <v>0</v>
      </c>
      <c r="CG404" s="337" t="s">
        <v>90</v>
      </c>
      <c r="CH404" s="337">
        <v>0</v>
      </c>
      <c r="CI404" s="337" t="s">
        <v>80</v>
      </c>
      <c r="CJ404" s="337"/>
      <c r="CK404" s="337"/>
      <c r="CL404" s="337"/>
      <c r="CM404" s="337" t="s">
        <v>73</v>
      </c>
      <c r="CN404" s="337">
        <v>3</v>
      </c>
    </row>
    <row r="405" spans="4:92">
      <c r="D405" s="273" t="s">
        <v>83</v>
      </c>
      <c r="E405" s="273" t="s">
        <v>194</v>
      </c>
      <c r="F405" s="273" t="s">
        <v>385</v>
      </c>
      <c r="G405" s="273" t="s">
        <v>762</v>
      </c>
      <c r="H405" s="274">
        <v>45047</v>
      </c>
      <c r="I405" s="273">
        <v>12314</v>
      </c>
      <c r="J405" s="273">
        <v>767</v>
      </c>
      <c r="W405" s="273">
        <v>178648</v>
      </c>
      <c r="X405" s="273" t="s">
        <v>64</v>
      </c>
      <c r="Y405" s="273" t="s">
        <v>287</v>
      </c>
      <c r="Z405" s="273" t="s">
        <v>325</v>
      </c>
      <c r="AA405" s="273" t="s">
        <v>469</v>
      </c>
      <c r="AB405" s="274">
        <v>45139</v>
      </c>
      <c r="AC405" s="273">
        <v>13443</v>
      </c>
      <c r="AD405" s="273">
        <v>68</v>
      </c>
      <c r="AE405" s="273">
        <v>1.3939999999999999</v>
      </c>
      <c r="AF405" s="273" t="s">
        <v>90</v>
      </c>
      <c r="AG405" s="273" t="s">
        <v>1270</v>
      </c>
      <c r="AH405" s="273" t="s">
        <v>1287</v>
      </c>
      <c r="AI405" s="273" t="s">
        <v>123</v>
      </c>
      <c r="AJ405" s="273" t="s">
        <v>200</v>
      </c>
      <c r="AK405" s="273">
        <v>219794</v>
      </c>
      <c r="AL405" s="273" t="s">
        <v>64</v>
      </c>
      <c r="AM405" s="273" t="s">
        <v>287</v>
      </c>
      <c r="AN405" s="273" t="s">
        <v>288</v>
      </c>
      <c r="AO405" s="273" t="s">
        <v>1062</v>
      </c>
      <c r="AP405" s="274">
        <v>45108</v>
      </c>
      <c r="AQ405" s="273">
        <v>15113</v>
      </c>
      <c r="AR405" s="273">
        <v>858</v>
      </c>
      <c r="AS405" s="273">
        <v>491.08</v>
      </c>
      <c r="AT405" s="273" t="s">
        <v>174</v>
      </c>
      <c r="AU405" s="273" t="s">
        <v>145</v>
      </c>
      <c r="AV405" s="273" t="s">
        <v>146</v>
      </c>
      <c r="AW405" s="273">
        <v>833.8</v>
      </c>
      <c r="AX405" s="273" t="s">
        <v>176</v>
      </c>
      <c r="AY405" s="273" t="s">
        <v>1284</v>
      </c>
      <c r="AZ405" s="273" t="s">
        <v>149</v>
      </c>
      <c r="BG405" s="273">
        <v>318508</v>
      </c>
      <c r="BH405" s="273" t="s">
        <v>64</v>
      </c>
      <c r="BI405" s="273" t="s">
        <v>63</v>
      </c>
      <c r="BJ405" s="273" t="s">
        <v>120</v>
      </c>
      <c r="BK405" s="273" t="s">
        <v>120</v>
      </c>
      <c r="BL405" s="274">
        <v>45200</v>
      </c>
      <c r="BM405" s="273">
        <v>14018</v>
      </c>
      <c r="BN405" s="273">
        <v>6</v>
      </c>
      <c r="BO405" s="273">
        <v>5822</v>
      </c>
      <c r="BP405" s="273" t="s">
        <v>80</v>
      </c>
      <c r="BQ405" s="273">
        <v>2456.2287200000001</v>
      </c>
      <c r="BR405" s="273" t="s">
        <v>81</v>
      </c>
      <c r="BS405" s="273" t="s">
        <v>589</v>
      </c>
      <c r="BT405" s="273">
        <v>91</v>
      </c>
      <c r="BU405" s="273">
        <v>248829</v>
      </c>
      <c r="BV405" s="279" t="s">
        <v>83</v>
      </c>
      <c r="BW405" s="280" t="s">
        <v>63</v>
      </c>
      <c r="BX405" s="280" t="s">
        <v>84</v>
      </c>
      <c r="BY405" s="280" t="s">
        <v>85</v>
      </c>
      <c r="BZ405" s="280" t="s">
        <v>167</v>
      </c>
      <c r="CA405" s="280" t="s">
        <v>168</v>
      </c>
      <c r="CB405" s="280" t="s">
        <v>313</v>
      </c>
      <c r="CC405" s="280" t="s">
        <v>314</v>
      </c>
      <c r="CD405" s="281">
        <v>14</v>
      </c>
      <c r="CE405" s="277">
        <v>44958</v>
      </c>
      <c r="CF405" s="280">
        <v>0</v>
      </c>
      <c r="CG405" s="280" t="s">
        <v>90</v>
      </c>
      <c r="CH405" s="280">
        <v>0</v>
      </c>
      <c r="CI405" s="280" t="s">
        <v>80</v>
      </c>
      <c r="CJ405" s="280"/>
      <c r="CK405" s="280"/>
      <c r="CL405" s="280"/>
      <c r="CM405" s="280" t="s">
        <v>73</v>
      </c>
      <c r="CN405" s="280">
        <v>3</v>
      </c>
    </row>
    <row r="406" spans="4:92">
      <c r="D406" s="273" t="s">
        <v>83</v>
      </c>
      <c r="E406" s="273" t="s">
        <v>194</v>
      </c>
      <c r="F406" s="273" t="s">
        <v>385</v>
      </c>
      <c r="G406" s="273" t="s">
        <v>762</v>
      </c>
      <c r="H406" s="274">
        <v>45047</v>
      </c>
      <c r="I406" s="273">
        <v>12314</v>
      </c>
      <c r="J406" s="273">
        <v>767</v>
      </c>
      <c r="K406" s="273">
        <v>0</v>
      </c>
      <c r="L406" s="273" t="s">
        <v>66</v>
      </c>
      <c r="N406" s="273" t="s">
        <v>107</v>
      </c>
      <c r="W406" s="273">
        <v>178673</v>
      </c>
      <c r="X406" s="273" t="s">
        <v>64</v>
      </c>
      <c r="Y406" s="273" t="s">
        <v>287</v>
      </c>
      <c r="Z406" s="273" t="s">
        <v>325</v>
      </c>
      <c r="AA406" s="273" t="s">
        <v>469</v>
      </c>
      <c r="AB406" s="274">
        <v>45139</v>
      </c>
      <c r="AC406" s="273">
        <v>13443</v>
      </c>
      <c r="AD406" s="273">
        <v>68</v>
      </c>
      <c r="AE406" s="273">
        <v>0.47199999999999998</v>
      </c>
      <c r="AF406" s="273" t="s">
        <v>90</v>
      </c>
      <c r="AG406" s="273" t="s">
        <v>1272</v>
      </c>
      <c r="AH406" s="273" t="s">
        <v>1273</v>
      </c>
      <c r="AI406" s="273" t="s">
        <v>199</v>
      </c>
      <c r="AJ406" s="273" t="s">
        <v>1245</v>
      </c>
      <c r="AK406" s="273">
        <v>226912</v>
      </c>
      <c r="AL406" s="273" t="s">
        <v>64</v>
      </c>
      <c r="AM406" s="273" t="s">
        <v>287</v>
      </c>
      <c r="AN406" s="273" t="s">
        <v>325</v>
      </c>
      <c r="AO406" s="273" t="s">
        <v>463</v>
      </c>
      <c r="AP406" s="274">
        <v>45200</v>
      </c>
      <c r="AQ406" s="273">
        <v>15156</v>
      </c>
      <c r="AR406" s="273">
        <v>67</v>
      </c>
      <c r="AS406" s="273">
        <v>0</v>
      </c>
      <c r="AT406" s="273" t="s">
        <v>77</v>
      </c>
      <c r="AU406" s="273" t="s">
        <v>344</v>
      </c>
      <c r="BG406" s="273">
        <v>320851</v>
      </c>
      <c r="BH406" s="273" t="s">
        <v>64</v>
      </c>
      <c r="BI406" s="273" t="s">
        <v>63</v>
      </c>
      <c r="BJ406" s="273" t="s">
        <v>120</v>
      </c>
      <c r="BK406" s="273" t="s">
        <v>120</v>
      </c>
      <c r="BL406" s="274">
        <v>45231</v>
      </c>
      <c r="BM406" s="273">
        <v>14386</v>
      </c>
      <c r="BN406" s="273">
        <v>6</v>
      </c>
      <c r="BO406" s="273">
        <v>5192</v>
      </c>
      <c r="BP406" s="273" t="s">
        <v>80</v>
      </c>
      <c r="BQ406" s="273">
        <v>2196.7580800000001</v>
      </c>
      <c r="BR406" s="273" t="s">
        <v>81</v>
      </c>
      <c r="BS406" s="273" t="s">
        <v>589</v>
      </c>
      <c r="BT406" s="273">
        <v>87</v>
      </c>
      <c r="BU406" s="273">
        <v>267713</v>
      </c>
      <c r="BV406" s="336" t="s">
        <v>83</v>
      </c>
      <c r="BW406" s="337" t="s">
        <v>63</v>
      </c>
      <c r="BX406" s="337" t="s">
        <v>84</v>
      </c>
      <c r="BY406" s="337" t="s">
        <v>85</v>
      </c>
      <c r="BZ406" s="337" t="s">
        <v>167</v>
      </c>
      <c r="CA406" s="337" t="s">
        <v>168</v>
      </c>
      <c r="CB406" s="337" t="s">
        <v>353</v>
      </c>
      <c r="CC406" s="337" t="s">
        <v>354</v>
      </c>
      <c r="CD406" s="338">
        <v>13</v>
      </c>
      <c r="CE406" s="335">
        <v>44958</v>
      </c>
      <c r="CF406" s="337">
        <v>0</v>
      </c>
      <c r="CG406" s="337" t="s">
        <v>90</v>
      </c>
      <c r="CH406" s="337">
        <v>0</v>
      </c>
      <c r="CI406" s="337" t="s">
        <v>80</v>
      </c>
      <c r="CJ406" s="337"/>
      <c r="CK406" s="337"/>
      <c r="CL406" s="337"/>
      <c r="CM406" s="337" t="s">
        <v>73</v>
      </c>
      <c r="CN406" s="337">
        <v>3</v>
      </c>
    </row>
    <row r="407" spans="4:92">
      <c r="D407" s="273" t="s">
        <v>83</v>
      </c>
      <c r="E407" s="273" t="s">
        <v>194</v>
      </c>
      <c r="F407" s="273" t="s">
        <v>385</v>
      </c>
      <c r="G407" s="273" t="s">
        <v>762</v>
      </c>
      <c r="H407" s="274">
        <v>45047</v>
      </c>
      <c r="I407" s="273">
        <v>12314</v>
      </c>
      <c r="J407" s="273">
        <v>767</v>
      </c>
      <c r="K407" s="273">
        <v>143168</v>
      </c>
      <c r="L407" s="273" t="s">
        <v>66</v>
      </c>
      <c r="M407" s="273">
        <v>21242.14</v>
      </c>
      <c r="N407" s="273" t="s">
        <v>115</v>
      </c>
      <c r="W407" s="273">
        <v>178672</v>
      </c>
      <c r="X407" s="273" t="s">
        <v>64</v>
      </c>
      <c r="Y407" s="273" t="s">
        <v>287</v>
      </c>
      <c r="Z407" s="273" t="s">
        <v>325</v>
      </c>
      <c r="AA407" s="273" t="s">
        <v>469</v>
      </c>
      <c r="AB407" s="274">
        <v>45139</v>
      </c>
      <c r="AC407" s="273">
        <v>13443</v>
      </c>
      <c r="AD407" s="273">
        <v>68</v>
      </c>
      <c r="AE407" s="273">
        <v>1.6E-2</v>
      </c>
      <c r="AF407" s="273" t="s">
        <v>90</v>
      </c>
      <c r="AG407" s="273" t="s">
        <v>1288</v>
      </c>
      <c r="AH407" s="273" t="s">
        <v>1289</v>
      </c>
      <c r="AI407" s="273" t="s">
        <v>123</v>
      </c>
      <c r="AJ407" s="273" t="s">
        <v>1245</v>
      </c>
      <c r="AK407" s="273">
        <v>226918</v>
      </c>
      <c r="AL407" s="273" t="s">
        <v>64</v>
      </c>
      <c r="AM407" s="273" t="s">
        <v>287</v>
      </c>
      <c r="AN407" s="273" t="s">
        <v>325</v>
      </c>
      <c r="AO407" s="273" t="s">
        <v>463</v>
      </c>
      <c r="AP407" s="274">
        <v>45200</v>
      </c>
      <c r="AQ407" s="273">
        <v>15156</v>
      </c>
      <c r="AR407" s="273">
        <v>67</v>
      </c>
      <c r="AS407" s="273">
        <v>0</v>
      </c>
      <c r="AT407" s="273" t="s">
        <v>77</v>
      </c>
      <c r="AU407" s="273" t="s">
        <v>78</v>
      </c>
      <c r="BG407" s="273">
        <v>320854</v>
      </c>
      <c r="BH407" s="273" t="s">
        <v>64</v>
      </c>
      <c r="BI407" s="273" t="s">
        <v>63</v>
      </c>
      <c r="BJ407" s="273" t="s">
        <v>120</v>
      </c>
      <c r="BK407" s="273" t="s">
        <v>120</v>
      </c>
      <c r="BL407" s="274">
        <v>45261</v>
      </c>
      <c r="BM407" s="273">
        <v>16874</v>
      </c>
      <c r="BN407" s="273">
        <v>6</v>
      </c>
      <c r="BO407" s="273">
        <v>4321</v>
      </c>
      <c r="BP407" s="273" t="s">
        <v>80</v>
      </c>
      <c r="BQ407" s="273">
        <v>1838.0119999999999</v>
      </c>
      <c r="BR407" s="273" t="s">
        <v>81</v>
      </c>
      <c r="BS407" s="273" t="s">
        <v>589</v>
      </c>
      <c r="BT407" s="273">
        <v>65</v>
      </c>
      <c r="BU407" s="273">
        <v>310405</v>
      </c>
      <c r="BV407" s="279" t="s">
        <v>83</v>
      </c>
      <c r="BW407" s="280" t="s">
        <v>63</v>
      </c>
      <c r="BX407" s="280" t="s">
        <v>84</v>
      </c>
      <c r="BY407" s="280" t="s">
        <v>85</v>
      </c>
      <c r="BZ407" s="280" t="s">
        <v>167</v>
      </c>
      <c r="CA407" s="280" t="s">
        <v>168</v>
      </c>
      <c r="CB407" s="280" t="s">
        <v>169</v>
      </c>
      <c r="CC407" s="280" t="s">
        <v>170</v>
      </c>
      <c r="CD407" s="281">
        <v>12</v>
      </c>
      <c r="CE407" s="277">
        <v>44958</v>
      </c>
      <c r="CF407" s="280">
        <v>0</v>
      </c>
      <c r="CG407" s="280" t="s">
        <v>90</v>
      </c>
      <c r="CH407" s="280">
        <v>0</v>
      </c>
      <c r="CI407" s="280" t="s">
        <v>80</v>
      </c>
      <c r="CJ407" s="280"/>
      <c r="CK407" s="280"/>
      <c r="CL407" s="280"/>
      <c r="CM407" s="280" t="s">
        <v>73</v>
      </c>
      <c r="CN407" s="280">
        <v>3</v>
      </c>
    </row>
    <row r="408" spans="4:92">
      <c r="D408" s="273" t="s">
        <v>83</v>
      </c>
      <c r="E408" s="273" t="s">
        <v>194</v>
      </c>
      <c r="F408" s="273" t="s">
        <v>385</v>
      </c>
      <c r="G408" s="273" t="s">
        <v>762</v>
      </c>
      <c r="H408" s="274">
        <v>45078</v>
      </c>
      <c r="I408" s="273">
        <v>12583</v>
      </c>
      <c r="J408" s="273">
        <v>767</v>
      </c>
      <c r="W408" s="273">
        <v>190484</v>
      </c>
      <c r="X408" s="273" t="s">
        <v>64</v>
      </c>
      <c r="Y408" s="273" t="s">
        <v>287</v>
      </c>
      <c r="Z408" s="273" t="s">
        <v>325</v>
      </c>
      <c r="AA408" s="273" t="s">
        <v>469</v>
      </c>
      <c r="AB408" s="274">
        <v>45139</v>
      </c>
      <c r="AC408" s="273">
        <v>13443</v>
      </c>
      <c r="AD408" s="273">
        <v>68</v>
      </c>
      <c r="AE408" s="273">
        <v>8.0749999999999993</v>
      </c>
      <c r="AF408" s="273" t="s">
        <v>90</v>
      </c>
      <c r="AG408" s="273" t="s">
        <v>1274</v>
      </c>
      <c r="AH408" s="273" t="s">
        <v>1275</v>
      </c>
      <c r="AI408" s="273" t="s">
        <v>123</v>
      </c>
      <c r="AJ408" s="273" t="s">
        <v>200</v>
      </c>
      <c r="AK408" s="273">
        <v>226924</v>
      </c>
      <c r="AL408" s="273" t="s">
        <v>64</v>
      </c>
      <c r="AM408" s="273" t="s">
        <v>287</v>
      </c>
      <c r="AN408" s="273" t="s">
        <v>325</v>
      </c>
      <c r="AO408" s="273" t="s">
        <v>469</v>
      </c>
      <c r="AP408" s="274">
        <v>44927</v>
      </c>
      <c r="AQ408" s="273">
        <v>14719</v>
      </c>
      <c r="AR408" s="273">
        <v>68</v>
      </c>
      <c r="AS408" s="273">
        <v>1530.89</v>
      </c>
      <c r="AT408" s="273" t="s">
        <v>174</v>
      </c>
      <c r="AU408" s="273" t="s">
        <v>295</v>
      </c>
      <c r="AV408" s="273" t="s">
        <v>158</v>
      </c>
      <c r="AW408" s="273">
        <v>0</v>
      </c>
      <c r="AX408" s="273" t="s">
        <v>147</v>
      </c>
      <c r="AY408" s="273" t="s">
        <v>122</v>
      </c>
      <c r="AZ408" s="273" t="s">
        <v>149</v>
      </c>
      <c r="BG408" s="273">
        <v>276876</v>
      </c>
      <c r="BH408" s="273" t="s">
        <v>64</v>
      </c>
      <c r="BI408" s="273" t="s">
        <v>63</v>
      </c>
      <c r="BJ408" s="273" t="s">
        <v>165</v>
      </c>
      <c r="BK408" s="273" t="s">
        <v>165</v>
      </c>
      <c r="BL408" s="274">
        <v>44927</v>
      </c>
      <c r="BM408" s="273">
        <v>11789</v>
      </c>
      <c r="BN408" s="273">
        <v>11</v>
      </c>
      <c r="BO408" s="273">
        <v>2640</v>
      </c>
      <c r="BP408" s="273" t="s">
        <v>80</v>
      </c>
      <c r="BQ408" s="273">
        <v>559.60871999999995</v>
      </c>
      <c r="BR408" s="273" t="s">
        <v>81</v>
      </c>
      <c r="BS408" s="273" t="s">
        <v>905</v>
      </c>
      <c r="BT408" s="273">
        <v>1291</v>
      </c>
      <c r="BU408" s="273">
        <v>156421</v>
      </c>
      <c r="BV408" s="336" t="s">
        <v>83</v>
      </c>
      <c r="BW408" s="337" t="s">
        <v>63</v>
      </c>
      <c r="BX408" s="337" t="s">
        <v>84</v>
      </c>
      <c r="BY408" s="337" t="s">
        <v>85</v>
      </c>
      <c r="BZ408" s="337" t="s">
        <v>151</v>
      </c>
      <c r="CA408" s="337" t="s">
        <v>152</v>
      </c>
      <c r="CB408" s="337" t="s">
        <v>153</v>
      </c>
      <c r="CC408" s="337" t="s">
        <v>154</v>
      </c>
      <c r="CD408" s="338">
        <v>10</v>
      </c>
      <c r="CE408" s="335">
        <v>44958</v>
      </c>
      <c r="CF408" s="337">
        <v>0</v>
      </c>
      <c r="CG408" s="337" t="s">
        <v>90</v>
      </c>
      <c r="CH408" s="337">
        <v>0</v>
      </c>
      <c r="CI408" s="337" t="s">
        <v>80</v>
      </c>
      <c r="CJ408" s="337"/>
      <c r="CK408" s="337"/>
      <c r="CL408" s="337" t="s">
        <v>122</v>
      </c>
      <c r="CM408" s="337" t="s">
        <v>73</v>
      </c>
      <c r="CN408" s="337">
        <v>3</v>
      </c>
    </row>
    <row r="409" spans="4:92">
      <c r="D409" s="273" t="s">
        <v>83</v>
      </c>
      <c r="E409" s="273" t="s">
        <v>194</v>
      </c>
      <c r="F409" s="273" t="s">
        <v>385</v>
      </c>
      <c r="G409" s="273" t="s">
        <v>785</v>
      </c>
      <c r="H409" s="274">
        <v>45047</v>
      </c>
      <c r="I409" s="273">
        <v>12323</v>
      </c>
      <c r="J409" s="273">
        <v>776</v>
      </c>
      <c r="K409" s="273">
        <v>0</v>
      </c>
      <c r="L409" s="273" t="s">
        <v>66</v>
      </c>
      <c r="N409" s="273" t="s">
        <v>107</v>
      </c>
      <c r="W409" s="273">
        <v>246523</v>
      </c>
      <c r="X409" s="273" t="s">
        <v>64</v>
      </c>
      <c r="Y409" s="273" t="s">
        <v>287</v>
      </c>
      <c r="Z409" s="273" t="s">
        <v>866</v>
      </c>
      <c r="AA409" s="273" t="s">
        <v>1065</v>
      </c>
      <c r="AB409" s="274">
        <v>44927</v>
      </c>
      <c r="AC409" s="273">
        <v>16694</v>
      </c>
      <c r="AD409" s="273">
        <v>860</v>
      </c>
      <c r="AE409" s="273">
        <v>9.6000000000000002E-2</v>
      </c>
      <c r="AF409" s="273" t="s">
        <v>90</v>
      </c>
      <c r="AG409" s="273" t="s">
        <v>1290</v>
      </c>
      <c r="AH409" s="273" t="s">
        <v>1291</v>
      </c>
      <c r="AI409" s="273" t="s">
        <v>123</v>
      </c>
      <c r="AJ409" s="273" t="s">
        <v>200</v>
      </c>
      <c r="AK409" s="273">
        <v>328350</v>
      </c>
      <c r="AL409" s="273" t="s">
        <v>64</v>
      </c>
      <c r="AM409" s="273" t="s">
        <v>287</v>
      </c>
      <c r="AN409" s="273" t="s">
        <v>325</v>
      </c>
      <c r="AO409" s="273" t="s">
        <v>469</v>
      </c>
      <c r="AP409" s="274">
        <v>44927</v>
      </c>
      <c r="AQ409" s="273">
        <v>14719</v>
      </c>
      <c r="AR409" s="273">
        <v>68</v>
      </c>
      <c r="AS409" s="273">
        <v>3623.48</v>
      </c>
      <c r="AT409" s="273" t="s">
        <v>174</v>
      </c>
      <c r="AU409" s="273" t="s">
        <v>295</v>
      </c>
      <c r="AV409" s="273" t="s">
        <v>146</v>
      </c>
      <c r="AW409" s="273">
        <v>0</v>
      </c>
      <c r="AX409" s="273" t="s">
        <v>147</v>
      </c>
      <c r="AY409" s="273" t="s">
        <v>122</v>
      </c>
      <c r="AZ409" s="273" t="s">
        <v>149</v>
      </c>
      <c r="BG409" s="273">
        <v>336758</v>
      </c>
      <c r="BH409" s="273" t="s">
        <v>64</v>
      </c>
      <c r="BI409" s="273" t="s">
        <v>63</v>
      </c>
      <c r="BJ409" s="273" t="s">
        <v>165</v>
      </c>
      <c r="BK409" s="273" t="s">
        <v>165</v>
      </c>
      <c r="BL409" s="274">
        <v>44958</v>
      </c>
      <c r="BM409" s="273">
        <v>11827</v>
      </c>
      <c r="BN409" s="273">
        <v>11</v>
      </c>
      <c r="BO409" s="273">
        <v>2850</v>
      </c>
      <c r="BP409" s="273" t="s">
        <v>80</v>
      </c>
      <c r="BQ409" s="273">
        <v>665.23335999999995</v>
      </c>
      <c r="BR409" s="273" t="s">
        <v>81</v>
      </c>
      <c r="BS409" s="273" t="s">
        <v>905</v>
      </c>
      <c r="BT409" s="273">
        <v>1245</v>
      </c>
      <c r="BU409" s="273">
        <v>157143</v>
      </c>
      <c r="BV409" s="279" t="s">
        <v>83</v>
      </c>
      <c r="BW409" s="280" t="s">
        <v>63</v>
      </c>
      <c r="BX409" s="280" t="s">
        <v>84</v>
      </c>
      <c r="BY409" s="280" t="s">
        <v>85</v>
      </c>
      <c r="BZ409" s="280" t="s">
        <v>126</v>
      </c>
      <c r="CA409" s="280" t="s">
        <v>127</v>
      </c>
      <c r="CB409" s="280" t="s">
        <v>128</v>
      </c>
      <c r="CC409" s="280" t="s">
        <v>129</v>
      </c>
      <c r="CD409" s="281">
        <v>6</v>
      </c>
      <c r="CE409" s="277">
        <v>45078</v>
      </c>
      <c r="CF409" s="280"/>
      <c r="CG409" s="280"/>
      <c r="CH409" s="280"/>
      <c r="CI409" s="280" t="s">
        <v>80</v>
      </c>
      <c r="CJ409" s="280"/>
      <c r="CK409" s="280"/>
      <c r="CL409" s="280"/>
      <c r="CM409" s="280" t="s">
        <v>73</v>
      </c>
      <c r="CN409" s="280">
        <v>3</v>
      </c>
    </row>
    <row r="410" spans="4:92">
      <c r="D410" s="273" t="s">
        <v>83</v>
      </c>
      <c r="E410" s="273" t="s">
        <v>194</v>
      </c>
      <c r="F410" s="273" t="s">
        <v>385</v>
      </c>
      <c r="G410" s="273" t="s">
        <v>785</v>
      </c>
      <c r="H410" s="274">
        <v>45047</v>
      </c>
      <c r="I410" s="273">
        <v>12323</v>
      </c>
      <c r="J410" s="273">
        <v>776</v>
      </c>
      <c r="K410" s="273">
        <v>1064</v>
      </c>
      <c r="L410" s="273" t="s">
        <v>66</v>
      </c>
      <c r="M410" s="273">
        <v>1553.24</v>
      </c>
      <c r="N410" s="273" t="s">
        <v>115</v>
      </c>
      <c r="W410" s="273">
        <v>246522</v>
      </c>
      <c r="X410" s="273" t="s">
        <v>64</v>
      </c>
      <c r="Y410" s="273" t="s">
        <v>287</v>
      </c>
      <c r="Z410" s="273" t="s">
        <v>866</v>
      </c>
      <c r="AA410" s="273" t="s">
        <v>1065</v>
      </c>
      <c r="AB410" s="274">
        <v>44927</v>
      </c>
      <c r="AC410" s="273">
        <v>17409</v>
      </c>
      <c r="AD410" s="273">
        <v>860</v>
      </c>
      <c r="AK410" s="273">
        <v>335417</v>
      </c>
      <c r="AL410" s="273" t="s">
        <v>64</v>
      </c>
      <c r="AM410" s="273" t="s">
        <v>287</v>
      </c>
      <c r="AN410" s="273" t="s">
        <v>325</v>
      </c>
      <c r="AO410" s="273" t="s">
        <v>469</v>
      </c>
      <c r="AP410" s="274">
        <v>44927</v>
      </c>
      <c r="AQ410" s="273">
        <v>15303</v>
      </c>
      <c r="AR410" s="273">
        <v>68</v>
      </c>
      <c r="AS410" s="273">
        <v>10</v>
      </c>
      <c r="AT410" s="273" t="s">
        <v>77</v>
      </c>
      <c r="AU410" s="273" t="s">
        <v>240</v>
      </c>
      <c r="AV410" s="273" t="s">
        <v>571</v>
      </c>
      <c r="BA410" s="273" t="s">
        <v>240</v>
      </c>
      <c r="BG410" s="273">
        <v>283249</v>
      </c>
      <c r="BH410" s="273" t="s">
        <v>64</v>
      </c>
      <c r="BI410" s="273" t="s">
        <v>63</v>
      </c>
      <c r="BJ410" s="273" t="s">
        <v>165</v>
      </c>
      <c r="BK410" s="273" t="s">
        <v>165</v>
      </c>
      <c r="BL410" s="274">
        <v>44986</v>
      </c>
      <c r="BM410" s="273">
        <v>11865</v>
      </c>
      <c r="BN410" s="273">
        <v>11</v>
      </c>
      <c r="BO410" s="273">
        <v>3089</v>
      </c>
      <c r="BP410" s="273" t="s">
        <v>80</v>
      </c>
      <c r="BQ410" s="273">
        <v>677.50847999999996</v>
      </c>
      <c r="BR410" s="273" t="s">
        <v>81</v>
      </c>
      <c r="BS410" s="273" t="s">
        <v>905</v>
      </c>
      <c r="BT410" s="273">
        <v>1454</v>
      </c>
      <c r="BU410" s="273">
        <v>162458</v>
      </c>
      <c r="BV410" s="336" t="s">
        <v>83</v>
      </c>
      <c r="BW410" s="337" t="s">
        <v>63</v>
      </c>
      <c r="BX410" s="337" t="s">
        <v>84</v>
      </c>
      <c r="BY410" s="337" t="s">
        <v>85</v>
      </c>
      <c r="BZ410" s="337" t="s">
        <v>110</v>
      </c>
      <c r="CA410" s="337" t="s">
        <v>111</v>
      </c>
      <c r="CB410" s="337" t="s">
        <v>117</v>
      </c>
      <c r="CC410" s="337" t="s">
        <v>118</v>
      </c>
      <c r="CD410" s="338">
        <v>5</v>
      </c>
      <c r="CE410" s="335">
        <v>45078</v>
      </c>
      <c r="CF410" s="337"/>
      <c r="CG410" s="337"/>
      <c r="CH410" s="337"/>
      <c r="CI410" s="337" t="s">
        <v>104</v>
      </c>
      <c r="CJ410" s="337"/>
      <c r="CK410" s="337"/>
      <c r="CL410" s="337"/>
      <c r="CM410" s="337" t="s">
        <v>73</v>
      </c>
      <c r="CN410" s="337">
        <v>3</v>
      </c>
    </row>
    <row r="411" spans="4:92">
      <c r="D411" s="273" t="s">
        <v>83</v>
      </c>
      <c r="E411" s="273" t="s">
        <v>194</v>
      </c>
      <c r="F411" s="273" t="s">
        <v>385</v>
      </c>
      <c r="G411" s="273" t="s">
        <v>785</v>
      </c>
      <c r="H411" s="274">
        <v>45078</v>
      </c>
      <c r="I411" s="273">
        <v>12592</v>
      </c>
      <c r="J411" s="273">
        <v>776</v>
      </c>
      <c r="K411" s="273">
        <v>0</v>
      </c>
      <c r="L411" s="273" t="s">
        <v>66</v>
      </c>
      <c r="M411" s="273">
        <v>0</v>
      </c>
      <c r="N411" s="273" t="s">
        <v>1010</v>
      </c>
      <c r="O411" s="273">
        <v>9731</v>
      </c>
      <c r="P411" s="273" t="s">
        <v>1011</v>
      </c>
      <c r="Q411" s="273" t="s">
        <v>1188</v>
      </c>
      <c r="R411" s="273" t="s">
        <v>1013</v>
      </c>
      <c r="S411" s="273" t="s">
        <v>1189</v>
      </c>
      <c r="U411" s="273" t="s">
        <v>1189</v>
      </c>
      <c r="V411" s="273" t="s">
        <v>1189</v>
      </c>
      <c r="W411" s="273">
        <v>246553</v>
      </c>
      <c r="X411" s="273" t="s">
        <v>64</v>
      </c>
      <c r="Y411" s="273" t="s">
        <v>287</v>
      </c>
      <c r="Z411" s="273" t="s">
        <v>866</v>
      </c>
      <c r="AA411" s="273" t="s">
        <v>1065</v>
      </c>
      <c r="AB411" s="274">
        <v>45017</v>
      </c>
      <c r="AC411" s="273">
        <v>14969</v>
      </c>
      <c r="AD411" s="273">
        <v>860</v>
      </c>
      <c r="AK411" s="273">
        <v>279621</v>
      </c>
      <c r="AL411" s="273" t="s">
        <v>64</v>
      </c>
      <c r="AM411" s="273" t="s">
        <v>287</v>
      </c>
      <c r="AN411" s="273" t="s">
        <v>325</v>
      </c>
      <c r="AO411" s="273" t="s">
        <v>469</v>
      </c>
      <c r="AP411" s="274">
        <v>44927</v>
      </c>
      <c r="AQ411" s="273">
        <v>15303</v>
      </c>
      <c r="AR411" s="273">
        <v>68</v>
      </c>
      <c r="AS411" s="273">
        <v>17</v>
      </c>
      <c r="AT411" s="273" t="s">
        <v>77</v>
      </c>
      <c r="AU411" s="273" t="s">
        <v>240</v>
      </c>
      <c r="AV411" s="273" t="s">
        <v>571</v>
      </c>
      <c r="BA411" s="273" t="s">
        <v>240</v>
      </c>
      <c r="BG411" s="273">
        <v>328559</v>
      </c>
      <c r="BH411" s="273" t="s">
        <v>64</v>
      </c>
      <c r="BI411" s="273" t="s">
        <v>63</v>
      </c>
      <c r="BJ411" s="273" t="s">
        <v>165</v>
      </c>
      <c r="BK411" s="273" t="s">
        <v>165</v>
      </c>
      <c r="BL411" s="274">
        <v>45017</v>
      </c>
      <c r="BM411" s="273">
        <v>11903</v>
      </c>
      <c r="BN411" s="273">
        <v>11</v>
      </c>
      <c r="BO411" s="273">
        <v>3152</v>
      </c>
      <c r="BP411" s="273" t="s">
        <v>80</v>
      </c>
      <c r="BQ411" s="273">
        <v>672.88495999999998</v>
      </c>
      <c r="BR411" s="273" t="s">
        <v>81</v>
      </c>
      <c r="BS411" s="273" t="s">
        <v>905</v>
      </c>
      <c r="BT411" s="273">
        <v>1528</v>
      </c>
      <c r="BU411" s="273">
        <v>162477</v>
      </c>
      <c r="BV411" s="279" t="s">
        <v>83</v>
      </c>
      <c r="BW411" s="280" t="s">
        <v>63</v>
      </c>
      <c r="BX411" s="280" t="s">
        <v>84</v>
      </c>
      <c r="BY411" s="280" t="s">
        <v>85</v>
      </c>
      <c r="BZ411" s="280" t="s">
        <v>110</v>
      </c>
      <c r="CA411" s="280" t="s">
        <v>111</v>
      </c>
      <c r="CB411" s="280" t="s">
        <v>112</v>
      </c>
      <c r="CC411" s="280" t="s">
        <v>113</v>
      </c>
      <c r="CD411" s="281">
        <v>4</v>
      </c>
      <c r="CE411" s="277">
        <v>45078</v>
      </c>
      <c r="CF411" s="280"/>
      <c r="CG411" s="280"/>
      <c r="CH411" s="280"/>
      <c r="CI411" s="280" t="s">
        <v>80</v>
      </c>
      <c r="CJ411" s="280"/>
      <c r="CK411" s="280"/>
      <c r="CL411" s="280"/>
      <c r="CM411" s="280" t="s">
        <v>73</v>
      </c>
      <c r="CN411" s="280">
        <v>3</v>
      </c>
    </row>
    <row r="412" spans="4:92">
      <c r="D412" s="273" t="s">
        <v>83</v>
      </c>
      <c r="E412" s="273" t="s">
        <v>194</v>
      </c>
      <c r="F412" s="273" t="s">
        <v>385</v>
      </c>
      <c r="G412" s="273" t="s">
        <v>785</v>
      </c>
      <c r="H412" s="274">
        <v>45078</v>
      </c>
      <c r="I412" s="273">
        <v>12592</v>
      </c>
      <c r="J412" s="273">
        <v>776</v>
      </c>
      <c r="K412" s="273">
        <v>0</v>
      </c>
      <c r="L412" s="273" t="s">
        <v>66</v>
      </c>
      <c r="N412" s="273" t="s">
        <v>107</v>
      </c>
      <c r="W412" s="273">
        <v>246552</v>
      </c>
      <c r="X412" s="273" t="s">
        <v>64</v>
      </c>
      <c r="Y412" s="273" t="s">
        <v>287</v>
      </c>
      <c r="Z412" s="273" t="s">
        <v>866</v>
      </c>
      <c r="AA412" s="273" t="s">
        <v>1065</v>
      </c>
      <c r="AB412" s="274">
        <v>45108</v>
      </c>
      <c r="AC412" s="273">
        <v>15115</v>
      </c>
      <c r="AD412" s="273">
        <v>860</v>
      </c>
      <c r="AK412" s="273">
        <v>281227</v>
      </c>
      <c r="AL412" s="273" t="s">
        <v>64</v>
      </c>
      <c r="AM412" s="273" t="s">
        <v>287</v>
      </c>
      <c r="AN412" s="273" t="s">
        <v>325</v>
      </c>
      <c r="AO412" s="273" t="s">
        <v>469</v>
      </c>
      <c r="AP412" s="274">
        <v>44927</v>
      </c>
      <c r="AQ412" s="273">
        <v>15303</v>
      </c>
      <c r="AR412" s="273">
        <v>68</v>
      </c>
      <c r="AS412" s="273">
        <v>4.5</v>
      </c>
      <c r="AT412" s="273" t="s">
        <v>77</v>
      </c>
      <c r="AU412" s="273" t="s">
        <v>240</v>
      </c>
      <c r="AV412" s="273" t="s">
        <v>579</v>
      </c>
      <c r="BA412" s="273" t="s">
        <v>240</v>
      </c>
      <c r="BG412" s="273">
        <v>328562</v>
      </c>
      <c r="BH412" s="273" t="s">
        <v>64</v>
      </c>
      <c r="BI412" s="273" t="s">
        <v>63</v>
      </c>
      <c r="BJ412" s="273" t="s">
        <v>165</v>
      </c>
      <c r="BK412" s="273" t="s">
        <v>165</v>
      </c>
      <c r="BL412" s="274">
        <v>45047</v>
      </c>
      <c r="BM412" s="273">
        <v>12151</v>
      </c>
      <c r="BN412" s="273">
        <v>11</v>
      </c>
      <c r="BO412" s="273">
        <v>3953</v>
      </c>
      <c r="BP412" s="273" t="s">
        <v>80</v>
      </c>
      <c r="BQ412" s="273">
        <v>840.27592000000004</v>
      </c>
      <c r="BR412" s="273" t="s">
        <v>81</v>
      </c>
      <c r="BS412" s="273" t="s">
        <v>905</v>
      </c>
      <c r="BT412" s="273">
        <v>1922</v>
      </c>
      <c r="BU412" s="273">
        <v>182425</v>
      </c>
      <c r="BV412" s="336" t="s">
        <v>83</v>
      </c>
      <c r="BW412" s="337" t="s">
        <v>63</v>
      </c>
      <c r="BX412" s="337" t="s">
        <v>84</v>
      </c>
      <c r="BY412" s="337" t="s">
        <v>85</v>
      </c>
      <c r="BZ412" s="337" t="s">
        <v>86</v>
      </c>
      <c r="CA412" s="337" t="s">
        <v>87</v>
      </c>
      <c r="CB412" s="337" t="s">
        <v>101</v>
      </c>
      <c r="CC412" s="337" t="s">
        <v>102</v>
      </c>
      <c r="CD412" s="338">
        <v>4</v>
      </c>
      <c r="CE412" s="335">
        <v>45078</v>
      </c>
      <c r="CF412" s="337">
        <v>0</v>
      </c>
      <c r="CG412" s="337" t="s">
        <v>103</v>
      </c>
      <c r="CH412" s="337">
        <v>0</v>
      </c>
      <c r="CI412" s="337" t="s">
        <v>104</v>
      </c>
      <c r="CJ412" s="337"/>
      <c r="CK412" s="337"/>
      <c r="CL412" s="337"/>
      <c r="CM412" s="337" t="s">
        <v>73</v>
      </c>
      <c r="CN412" s="337">
        <v>3</v>
      </c>
    </row>
    <row r="413" spans="4:92">
      <c r="D413" s="273" t="s">
        <v>83</v>
      </c>
      <c r="E413" s="273" t="s">
        <v>194</v>
      </c>
      <c r="F413" s="273" t="s">
        <v>385</v>
      </c>
      <c r="G413" s="273" t="s">
        <v>785</v>
      </c>
      <c r="H413" s="274">
        <v>45078</v>
      </c>
      <c r="I413" s="273">
        <v>12592</v>
      </c>
      <c r="J413" s="273">
        <v>776</v>
      </c>
      <c r="K413" s="273">
        <v>0</v>
      </c>
      <c r="L413" s="273" t="s">
        <v>66</v>
      </c>
      <c r="M413" s="273">
        <v>1717.69</v>
      </c>
      <c r="N413" s="273" t="s">
        <v>115</v>
      </c>
      <c r="W413" s="273">
        <v>246551</v>
      </c>
      <c r="X413" s="273" t="s">
        <v>64</v>
      </c>
      <c r="Y413" s="273" t="s">
        <v>287</v>
      </c>
      <c r="Z413" s="273" t="s">
        <v>866</v>
      </c>
      <c r="AA413" s="273" t="s">
        <v>1065</v>
      </c>
      <c r="AB413" s="274">
        <v>45108</v>
      </c>
      <c r="AC413" s="273">
        <v>15706</v>
      </c>
      <c r="AD413" s="273">
        <v>860</v>
      </c>
      <c r="AK413" s="273">
        <v>285476</v>
      </c>
      <c r="AL413" s="273" t="s">
        <v>64</v>
      </c>
      <c r="AM413" s="273" t="s">
        <v>287</v>
      </c>
      <c r="AN413" s="273" t="s">
        <v>325</v>
      </c>
      <c r="AO413" s="273" t="s">
        <v>469</v>
      </c>
      <c r="AP413" s="274">
        <v>44927</v>
      </c>
      <c r="AQ413" s="273">
        <v>15303</v>
      </c>
      <c r="AR413" s="273">
        <v>68</v>
      </c>
      <c r="AS413" s="273">
        <v>11.3</v>
      </c>
      <c r="AT413" s="273" t="s">
        <v>77</v>
      </c>
      <c r="AU413" s="273" t="s">
        <v>240</v>
      </c>
      <c r="AV413" s="273" t="s">
        <v>290</v>
      </c>
      <c r="BA413" s="273" t="s">
        <v>240</v>
      </c>
      <c r="BG413" s="273">
        <v>328565</v>
      </c>
      <c r="BH413" s="273" t="s">
        <v>64</v>
      </c>
      <c r="BI413" s="273" t="s">
        <v>75</v>
      </c>
      <c r="BJ413" s="273" t="s">
        <v>517</v>
      </c>
      <c r="BK413" s="273" t="s">
        <v>517</v>
      </c>
      <c r="BL413" s="274">
        <v>45017</v>
      </c>
      <c r="BM413" s="273">
        <v>11897</v>
      </c>
      <c r="BN413" s="273">
        <v>670</v>
      </c>
      <c r="BO413" s="273">
        <v>12398</v>
      </c>
      <c r="BP413" s="273" t="s">
        <v>80</v>
      </c>
      <c r="BQ413" s="273">
        <v>5749.4077500000003</v>
      </c>
      <c r="BR413" s="273" t="s">
        <v>81</v>
      </c>
      <c r="BS413" s="273" t="s">
        <v>1258</v>
      </c>
      <c r="BT413" s="273">
        <v>7099</v>
      </c>
      <c r="BU413" s="273">
        <v>158473</v>
      </c>
      <c r="BV413" s="279" t="s">
        <v>83</v>
      </c>
      <c r="BW413" s="280" t="s">
        <v>63</v>
      </c>
      <c r="BX413" s="280" t="s">
        <v>84</v>
      </c>
      <c r="BY413" s="280" t="s">
        <v>85</v>
      </c>
      <c r="BZ413" s="280" t="s">
        <v>86</v>
      </c>
      <c r="CA413" s="280" t="s">
        <v>87</v>
      </c>
      <c r="CB413" s="280" t="s">
        <v>88</v>
      </c>
      <c r="CC413" s="280" t="s">
        <v>89</v>
      </c>
      <c r="CD413" s="281">
        <v>3</v>
      </c>
      <c r="CE413" s="277">
        <v>45078</v>
      </c>
      <c r="CF413" s="280">
        <v>0</v>
      </c>
      <c r="CG413" s="280" t="s">
        <v>90</v>
      </c>
      <c r="CH413" s="280">
        <v>0</v>
      </c>
      <c r="CI413" s="280" t="s">
        <v>80</v>
      </c>
      <c r="CJ413" s="280"/>
      <c r="CK413" s="280"/>
      <c r="CL413" s="280"/>
      <c r="CM413" s="280" t="s">
        <v>73</v>
      </c>
      <c r="CN413" s="280">
        <v>3</v>
      </c>
    </row>
    <row r="414" spans="4:92">
      <c r="D414" s="273" t="s">
        <v>83</v>
      </c>
      <c r="E414" s="273" t="s">
        <v>194</v>
      </c>
      <c r="F414" s="273" t="s">
        <v>385</v>
      </c>
      <c r="G414" s="273" t="s">
        <v>785</v>
      </c>
      <c r="H414" s="274">
        <v>45108</v>
      </c>
      <c r="I414" s="273">
        <v>12861</v>
      </c>
      <c r="J414" s="273">
        <v>776</v>
      </c>
      <c r="K414" s="273">
        <v>0</v>
      </c>
      <c r="L414" s="273" t="s">
        <v>66</v>
      </c>
      <c r="M414" s="273">
        <v>0</v>
      </c>
      <c r="N414" s="273" t="s">
        <v>1010</v>
      </c>
      <c r="O414" s="273">
        <v>4409</v>
      </c>
      <c r="P414" s="273" t="s">
        <v>1011</v>
      </c>
      <c r="Q414" s="273" t="s">
        <v>1188</v>
      </c>
      <c r="R414" s="273" t="s">
        <v>1013</v>
      </c>
      <c r="S414" s="273" t="s">
        <v>1189</v>
      </c>
      <c r="U414" s="273" t="s">
        <v>1189</v>
      </c>
      <c r="V414" s="273" t="s">
        <v>1189</v>
      </c>
      <c r="W414" s="273">
        <v>246582</v>
      </c>
      <c r="X414" s="273" t="s">
        <v>64</v>
      </c>
      <c r="Y414" s="273" t="s">
        <v>287</v>
      </c>
      <c r="Z414" s="273" t="s">
        <v>866</v>
      </c>
      <c r="AA414" s="273" t="s">
        <v>1065</v>
      </c>
      <c r="AB414" s="274">
        <v>45200</v>
      </c>
      <c r="AC414" s="273">
        <v>15261</v>
      </c>
      <c r="AD414" s="273">
        <v>860</v>
      </c>
      <c r="AK414" s="273">
        <v>282833</v>
      </c>
      <c r="AL414" s="273" t="s">
        <v>64</v>
      </c>
      <c r="AM414" s="273" t="s">
        <v>287</v>
      </c>
      <c r="AN414" s="273" t="s">
        <v>325</v>
      </c>
      <c r="AO414" s="273" t="s">
        <v>469</v>
      </c>
      <c r="AP414" s="274">
        <v>44927</v>
      </c>
      <c r="AQ414" s="273">
        <v>15303</v>
      </c>
      <c r="AR414" s="273">
        <v>68</v>
      </c>
      <c r="AS414" s="273">
        <v>120</v>
      </c>
      <c r="AT414" s="273" t="s">
        <v>77</v>
      </c>
      <c r="AU414" s="273" t="s">
        <v>240</v>
      </c>
      <c r="AV414" s="273" t="s">
        <v>216</v>
      </c>
      <c r="BA414" s="273" t="s">
        <v>240</v>
      </c>
      <c r="BG414" s="273">
        <v>328568</v>
      </c>
      <c r="BH414" s="273" t="s">
        <v>64</v>
      </c>
      <c r="BI414" s="273" t="s">
        <v>75</v>
      </c>
      <c r="BJ414" s="273" t="s">
        <v>517</v>
      </c>
      <c r="BK414" s="273" t="s">
        <v>517</v>
      </c>
      <c r="BL414" s="274">
        <v>45047</v>
      </c>
      <c r="BM414" s="273">
        <v>12130</v>
      </c>
      <c r="BN414" s="273">
        <v>670</v>
      </c>
      <c r="BO414" s="273">
        <v>14279</v>
      </c>
      <c r="BP414" s="273" t="s">
        <v>80</v>
      </c>
      <c r="BQ414" s="273">
        <v>6588.0495625000003</v>
      </c>
      <c r="BR414" s="273" t="s">
        <v>81</v>
      </c>
      <c r="BS414" s="273" t="s">
        <v>1258</v>
      </c>
      <c r="BT414" s="273">
        <v>7750</v>
      </c>
      <c r="BU414" s="273">
        <v>174238</v>
      </c>
      <c r="BV414" s="336" t="s">
        <v>83</v>
      </c>
      <c r="BW414" s="337" t="s">
        <v>63</v>
      </c>
      <c r="BX414" s="337" t="s">
        <v>84</v>
      </c>
      <c r="BY414" s="337" t="s">
        <v>85</v>
      </c>
      <c r="BZ414" s="337" t="s">
        <v>86</v>
      </c>
      <c r="CA414" s="337" t="s">
        <v>87</v>
      </c>
      <c r="CB414" s="337" t="s">
        <v>88</v>
      </c>
      <c r="CC414" s="337" t="s">
        <v>89</v>
      </c>
      <c r="CD414" s="338">
        <v>3</v>
      </c>
      <c r="CE414" s="335">
        <v>45108</v>
      </c>
      <c r="CF414" s="337">
        <v>3221</v>
      </c>
      <c r="CG414" s="337" t="s">
        <v>90</v>
      </c>
      <c r="CH414" s="337">
        <v>3221</v>
      </c>
      <c r="CI414" s="337" t="s">
        <v>80</v>
      </c>
      <c r="CJ414" s="337"/>
      <c r="CK414" s="337"/>
      <c r="CL414" s="337"/>
      <c r="CM414" s="337" t="s">
        <v>73</v>
      </c>
      <c r="CN414" s="337">
        <v>3</v>
      </c>
    </row>
    <row r="415" spans="4:92">
      <c r="D415" s="273" t="s">
        <v>83</v>
      </c>
      <c r="E415" s="273" t="s">
        <v>194</v>
      </c>
      <c r="F415" s="273" t="s">
        <v>385</v>
      </c>
      <c r="G415" s="273" t="s">
        <v>785</v>
      </c>
      <c r="H415" s="274">
        <v>45108</v>
      </c>
      <c r="I415" s="273">
        <v>12861</v>
      </c>
      <c r="J415" s="273">
        <v>776</v>
      </c>
      <c r="K415" s="273">
        <v>0</v>
      </c>
      <c r="L415" s="273" t="s">
        <v>66</v>
      </c>
      <c r="N415" s="273" t="s">
        <v>107</v>
      </c>
      <c r="W415" s="273">
        <v>246581</v>
      </c>
      <c r="X415" s="273" t="s">
        <v>64</v>
      </c>
      <c r="Y415" s="273" t="s">
        <v>194</v>
      </c>
      <c r="Z415" s="273" t="s">
        <v>385</v>
      </c>
      <c r="AA415" s="273" t="s">
        <v>1098</v>
      </c>
      <c r="AB415" s="274">
        <v>44927</v>
      </c>
      <c r="AC415" s="273">
        <v>15420</v>
      </c>
      <c r="AD415" s="273">
        <v>875</v>
      </c>
      <c r="AK415" s="273">
        <v>284302</v>
      </c>
      <c r="AL415" s="273" t="s">
        <v>64</v>
      </c>
      <c r="AM415" s="273" t="s">
        <v>287</v>
      </c>
      <c r="AN415" s="273" t="s">
        <v>325</v>
      </c>
      <c r="AO415" s="273" t="s">
        <v>469</v>
      </c>
      <c r="AP415" s="274">
        <v>44927</v>
      </c>
      <c r="AQ415" s="273">
        <v>15303</v>
      </c>
      <c r="AR415" s="273">
        <v>68</v>
      </c>
      <c r="AS415" s="273">
        <v>3</v>
      </c>
      <c r="AT415" s="273" t="s">
        <v>77</v>
      </c>
      <c r="AU415" s="273" t="s">
        <v>240</v>
      </c>
      <c r="AV415" s="273" t="s">
        <v>290</v>
      </c>
      <c r="BA415" s="273" t="s">
        <v>240</v>
      </c>
      <c r="BG415" s="273">
        <v>328572</v>
      </c>
      <c r="BH415" s="273" t="s">
        <v>64</v>
      </c>
      <c r="BI415" s="273" t="s">
        <v>75</v>
      </c>
      <c r="BJ415" s="273" t="s">
        <v>517</v>
      </c>
      <c r="BK415" s="273" t="s">
        <v>517</v>
      </c>
      <c r="BL415" s="274">
        <v>45078</v>
      </c>
      <c r="BM415" s="273">
        <v>12401</v>
      </c>
      <c r="BN415" s="273">
        <v>670</v>
      </c>
      <c r="BO415" s="273">
        <v>16397</v>
      </c>
      <c r="BP415" s="273" t="s">
        <v>80</v>
      </c>
      <c r="BQ415" s="273">
        <v>7591.7652500000004</v>
      </c>
      <c r="BR415" s="273" t="s">
        <v>81</v>
      </c>
      <c r="BS415" s="273" t="s">
        <v>1258</v>
      </c>
      <c r="BT415" s="273">
        <v>7585</v>
      </c>
      <c r="BU415" s="273">
        <v>186129</v>
      </c>
      <c r="BV415" s="279" t="s">
        <v>83</v>
      </c>
      <c r="BW415" s="280" t="s">
        <v>63</v>
      </c>
      <c r="BX415" s="280" t="s">
        <v>84</v>
      </c>
      <c r="BY415" s="280" t="s">
        <v>85</v>
      </c>
      <c r="BZ415" s="280" t="s">
        <v>86</v>
      </c>
      <c r="CA415" s="280" t="s">
        <v>87</v>
      </c>
      <c r="CB415" s="280" t="s">
        <v>101</v>
      </c>
      <c r="CC415" s="280" t="s">
        <v>102</v>
      </c>
      <c r="CD415" s="281">
        <v>4</v>
      </c>
      <c r="CE415" s="277">
        <v>45108</v>
      </c>
      <c r="CF415" s="280">
        <v>57663</v>
      </c>
      <c r="CG415" s="280" t="s">
        <v>103</v>
      </c>
      <c r="CH415" s="280">
        <v>1877.50728</v>
      </c>
      <c r="CI415" s="280" t="s">
        <v>104</v>
      </c>
      <c r="CJ415" s="280"/>
      <c r="CK415" s="280"/>
      <c r="CL415" s="280"/>
      <c r="CM415" s="280" t="s">
        <v>73</v>
      </c>
      <c r="CN415" s="280">
        <v>3</v>
      </c>
    </row>
    <row r="416" spans="4:92">
      <c r="D416" s="273" t="s">
        <v>83</v>
      </c>
      <c r="E416" s="273" t="s">
        <v>194</v>
      </c>
      <c r="F416" s="273" t="s">
        <v>385</v>
      </c>
      <c r="G416" s="273" t="s">
        <v>785</v>
      </c>
      <c r="H416" s="274">
        <v>45108</v>
      </c>
      <c r="I416" s="273">
        <v>12861</v>
      </c>
      <c r="J416" s="273">
        <v>776</v>
      </c>
      <c r="K416" s="273">
        <v>0</v>
      </c>
      <c r="L416" s="273" t="s">
        <v>66</v>
      </c>
      <c r="M416" s="273">
        <v>2146.48</v>
      </c>
      <c r="N416" s="273" t="s">
        <v>115</v>
      </c>
      <c r="W416" s="273">
        <v>246580</v>
      </c>
      <c r="X416" s="273" t="s">
        <v>83</v>
      </c>
      <c r="Y416" s="273" t="s">
        <v>75</v>
      </c>
      <c r="Z416" s="273" t="s">
        <v>384</v>
      </c>
      <c r="AA416" s="273" t="s">
        <v>384</v>
      </c>
      <c r="AB416" s="274">
        <v>44927</v>
      </c>
      <c r="AC416" s="273">
        <v>11805</v>
      </c>
      <c r="AD416" s="273">
        <v>48</v>
      </c>
      <c r="AK416" s="273">
        <v>156725</v>
      </c>
      <c r="AL416" s="273" t="s">
        <v>64</v>
      </c>
      <c r="AM416" s="273" t="s">
        <v>287</v>
      </c>
      <c r="AN416" s="273" t="s">
        <v>325</v>
      </c>
      <c r="AO416" s="273" t="s">
        <v>469</v>
      </c>
      <c r="AP416" s="274">
        <v>44927</v>
      </c>
      <c r="AQ416" s="273">
        <v>15303</v>
      </c>
      <c r="AR416" s="273">
        <v>68</v>
      </c>
      <c r="AS416" s="273">
        <v>82</v>
      </c>
      <c r="AT416" s="273" t="s">
        <v>77</v>
      </c>
      <c r="AU416" s="273" t="s">
        <v>240</v>
      </c>
      <c r="AV416" s="273" t="s">
        <v>1292</v>
      </c>
      <c r="BA416" s="273" t="s">
        <v>240</v>
      </c>
      <c r="BG416" s="273">
        <v>328574</v>
      </c>
      <c r="BH416" s="273" t="s">
        <v>64</v>
      </c>
      <c r="BI416" s="273" t="s">
        <v>75</v>
      </c>
      <c r="BJ416" s="273" t="s">
        <v>517</v>
      </c>
      <c r="BK416" s="273" t="s">
        <v>517</v>
      </c>
      <c r="BL416" s="274">
        <v>45108</v>
      </c>
      <c r="BM416" s="273">
        <v>12668</v>
      </c>
      <c r="BN416" s="273">
        <v>670</v>
      </c>
      <c r="BO416" s="273">
        <v>17882</v>
      </c>
      <c r="BP416" s="273" t="s">
        <v>80</v>
      </c>
      <c r="BQ416" s="273">
        <v>8246.6169375000009</v>
      </c>
      <c r="BR416" s="273" t="s">
        <v>81</v>
      </c>
      <c r="BS416" s="273" t="s">
        <v>1258</v>
      </c>
      <c r="BT416" s="273">
        <v>9187</v>
      </c>
      <c r="BU416" s="273">
        <v>199558</v>
      </c>
      <c r="BV416" s="336" t="s">
        <v>83</v>
      </c>
      <c r="BW416" s="337" t="s">
        <v>63</v>
      </c>
      <c r="BX416" s="337" t="s">
        <v>84</v>
      </c>
      <c r="BY416" s="337" t="s">
        <v>85</v>
      </c>
      <c r="BZ416" s="337" t="s">
        <v>110</v>
      </c>
      <c r="CA416" s="337" t="s">
        <v>111</v>
      </c>
      <c r="CB416" s="337" t="s">
        <v>112</v>
      </c>
      <c r="CC416" s="337" t="s">
        <v>113</v>
      </c>
      <c r="CD416" s="338">
        <v>4</v>
      </c>
      <c r="CE416" s="335">
        <v>45108</v>
      </c>
      <c r="CF416" s="337"/>
      <c r="CG416" s="337"/>
      <c r="CH416" s="337"/>
      <c r="CI416" s="337" t="s">
        <v>80</v>
      </c>
      <c r="CJ416" s="337"/>
      <c r="CK416" s="337"/>
      <c r="CL416" s="337"/>
      <c r="CM416" s="337" t="s">
        <v>73</v>
      </c>
      <c r="CN416" s="337">
        <v>3</v>
      </c>
    </row>
    <row r="417" spans="4:92">
      <c r="D417" s="273" t="s">
        <v>83</v>
      </c>
      <c r="E417" s="273" t="s">
        <v>194</v>
      </c>
      <c r="F417" s="273" t="s">
        <v>385</v>
      </c>
      <c r="G417" s="273" t="s">
        <v>785</v>
      </c>
      <c r="H417" s="274">
        <v>45139</v>
      </c>
      <c r="I417" s="273">
        <v>13538</v>
      </c>
      <c r="J417" s="273">
        <v>776</v>
      </c>
      <c r="K417" s="273">
        <v>0</v>
      </c>
      <c r="L417" s="273" t="s">
        <v>66</v>
      </c>
      <c r="M417" s="273">
        <v>0</v>
      </c>
      <c r="N417" s="273" t="s">
        <v>1010</v>
      </c>
      <c r="O417" s="273">
        <v>760</v>
      </c>
      <c r="P417" s="273" t="s">
        <v>1011</v>
      </c>
      <c r="Q417" s="273" t="s">
        <v>1188</v>
      </c>
      <c r="R417" s="273" t="s">
        <v>1013</v>
      </c>
      <c r="S417" s="273" t="s">
        <v>1189</v>
      </c>
      <c r="U417" s="273" t="s">
        <v>1189</v>
      </c>
      <c r="V417" s="273" t="s">
        <v>1189</v>
      </c>
      <c r="W417" s="273">
        <v>246611</v>
      </c>
      <c r="X417" s="273" t="s">
        <v>83</v>
      </c>
      <c r="Y417" s="273" t="s">
        <v>75</v>
      </c>
      <c r="Z417" s="273" t="s">
        <v>384</v>
      </c>
      <c r="AA417" s="273" t="s">
        <v>384</v>
      </c>
      <c r="AB417" s="274">
        <v>44927</v>
      </c>
      <c r="AC417" s="273">
        <v>14710</v>
      </c>
      <c r="AD417" s="273">
        <v>48</v>
      </c>
      <c r="AK417" s="273">
        <v>276776</v>
      </c>
      <c r="AL417" s="273" t="s">
        <v>64</v>
      </c>
      <c r="AM417" s="273" t="s">
        <v>287</v>
      </c>
      <c r="AN417" s="273" t="s">
        <v>325</v>
      </c>
      <c r="AO417" s="273" t="s">
        <v>469</v>
      </c>
      <c r="AP417" s="274">
        <v>44927</v>
      </c>
      <c r="AQ417" s="273">
        <v>15303</v>
      </c>
      <c r="AR417" s="273">
        <v>68</v>
      </c>
      <c r="AS417" s="273">
        <v>25</v>
      </c>
      <c r="AT417" s="273" t="s">
        <v>77</v>
      </c>
      <c r="AU417" s="273" t="s">
        <v>240</v>
      </c>
      <c r="AV417" s="273" t="s">
        <v>290</v>
      </c>
      <c r="BA417" s="273" t="s">
        <v>240</v>
      </c>
      <c r="BG417" s="273">
        <v>328577</v>
      </c>
      <c r="BH417" s="273" t="s">
        <v>64</v>
      </c>
      <c r="BI417" s="273" t="s">
        <v>75</v>
      </c>
      <c r="BJ417" s="273" t="s">
        <v>517</v>
      </c>
      <c r="BK417" s="273" t="s">
        <v>517</v>
      </c>
      <c r="BL417" s="274">
        <v>45139</v>
      </c>
      <c r="BM417" s="273">
        <v>13343</v>
      </c>
      <c r="BN417" s="273">
        <v>670</v>
      </c>
      <c r="BO417" s="273">
        <v>19172</v>
      </c>
      <c r="BP417" s="273" t="s">
        <v>80</v>
      </c>
      <c r="BQ417" s="273">
        <v>8881.4801874999994</v>
      </c>
      <c r="BR417" s="273" t="s">
        <v>81</v>
      </c>
      <c r="BS417" s="273" t="s">
        <v>1258</v>
      </c>
      <c r="BT417" s="273">
        <v>11568</v>
      </c>
      <c r="BU417" s="273">
        <v>217572</v>
      </c>
      <c r="BV417" s="279" t="s">
        <v>83</v>
      </c>
      <c r="BW417" s="280" t="s">
        <v>63</v>
      </c>
      <c r="BX417" s="280" t="s">
        <v>84</v>
      </c>
      <c r="BY417" s="280" t="s">
        <v>85</v>
      </c>
      <c r="BZ417" s="280" t="s">
        <v>110</v>
      </c>
      <c r="CA417" s="280" t="s">
        <v>111</v>
      </c>
      <c r="CB417" s="280" t="s">
        <v>117</v>
      </c>
      <c r="CC417" s="280" t="s">
        <v>118</v>
      </c>
      <c r="CD417" s="281">
        <v>5</v>
      </c>
      <c r="CE417" s="277">
        <v>45108</v>
      </c>
      <c r="CF417" s="280"/>
      <c r="CG417" s="280"/>
      <c r="CH417" s="280"/>
      <c r="CI417" s="280" t="s">
        <v>104</v>
      </c>
      <c r="CJ417" s="280"/>
      <c r="CK417" s="280"/>
      <c r="CL417" s="280"/>
      <c r="CM417" s="280" t="s">
        <v>73</v>
      </c>
      <c r="CN417" s="280">
        <v>3</v>
      </c>
    </row>
    <row r="418" spans="4:92">
      <c r="D418" s="273" t="s">
        <v>83</v>
      </c>
      <c r="E418" s="273" t="s">
        <v>194</v>
      </c>
      <c r="F418" s="273" t="s">
        <v>385</v>
      </c>
      <c r="G418" s="273" t="s">
        <v>785</v>
      </c>
      <c r="H418" s="274">
        <v>45139</v>
      </c>
      <c r="I418" s="273">
        <v>13538</v>
      </c>
      <c r="J418" s="273">
        <v>776</v>
      </c>
      <c r="K418" s="273">
        <v>0</v>
      </c>
      <c r="L418" s="273" t="s">
        <v>66</v>
      </c>
      <c r="N418" s="273" t="s">
        <v>107</v>
      </c>
      <c r="W418" s="273">
        <v>246610</v>
      </c>
      <c r="X418" s="273" t="s">
        <v>83</v>
      </c>
      <c r="Y418" s="273" t="s">
        <v>75</v>
      </c>
      <c r="Z418" s="273" t="s">
        <v>384</v>
      </c>
      <c r="AA418" s="273" t="s">
        <v>384</v>
      </c>
      <c r="AB418" s="274">
        <v>44927</v>
      </c>
      <c r="AC418" s="273">
        <v>15294</v>
      </c>
      <c r="AD418" s="273">
        <v>48</v>
      </c>
      <c r="AK418" s="273">
        <v>283168</v>
      </c>
      <c r="AL418" s="273" t="s">
        <v>83</v>
      </c>
      <c r="AM418" s="273" t="s">
        <v>63</v>
      </c>
      <c r="AN418" s="273" t="s">
        <v>530</v>
      </c>
      <c r="AO418" s="273" t="s">
        <v>552</v>
      </c>
      <c r="AP418" s="274">
        <v>45108</v>
      </c>
      <c r="AQ418" s="273">
        <v>15022</v>
      </c>
      <c r="AR418" s="273">
        <v>683</v>
      </c>
      <c r="AU418" s="273" t="s">
        <v>108</v>
      </c>
      <c r="BG418" s="273">
        <v>280204</v>
      </c>
      <c r="BH418" s="273" t="s">
        <v>64</v>
      </c>
      <c r="BI418" s="273" t="s">
        <v>75</v>
      </c>
      <c r="BJ418" s="273" t="s">
        <v>517</v>
      </c>
      <c r="BK418" s="273" t="s">
        <v>517</v>
      </c>
      <c r="BL418" s="274">
        <v>45170</v>
      </c>
      <c r="BM418" s="273">
        <v>13670</v>
      </c>
      <c r="BN418" s="273">
        <v>670</v>
      </c>
      <c r="BO418" s="273">
        <v>14925</v>
      </c>
      <c r="BP418" s="273" t="s">
        <v>80</v>
      </c>
      <c r="BQ418" s="273">
        <v>6944.7306875000004</v>
      </c>
      <c r="BR418" s="273" t="s">
        <v>81</v>
      </c>
      <c r="BS418" s="273" t="s">
        <v>1258</v>
      </c>
      <c r="BT418" s="273">
        <v>7695</v>
      </c>
      <c r="BU418" s="273">
        <v>230523</v>
      </c>
      <c r="BV418" s="336" t="s">
        <v>83</v>
      </c>
      <c r="BW418" s="337" t="s">
        <v>63</v>
      </c>
      <c r="BX418" s="337" t="s">
        <v>84</v>
      </c>
      <c r="BY418" s="337" t="s">
        <v>85</v>
      </c>
      <c r="BZ418" s="337" t="s">
        <v>126</v>
      </c>
      <c r="CA418" s="337" t="s">
        <v>127</v>
      </c>
      <c r="CB418" s="337" t="s">
        <v>128</v>
      </c>
      <c r="CC418" s="337" t="s">
        <v>129</v>
      </c>
      <c r="CD418" s="338">
        <v>6</v>
      </c>
      <c r="CE418" s="335">
        <v>45108</v>
      </c>
      <c r="CF418" s="337"/>
      <c r="CG418" s="337"/>
      <c r="CH418" s="337"/>
      <c r="CI418" s="337" t="s">
        <v>80</v>
      </c>
      <c r="CJ418" s="337"/>
      <c r="CK418" s="337"/>
      <c r="CL418" s="337"/>
      <c r="CM418" s="337" t="s">
        <v>73</v>
      </c>
      <c r="CN418" s="337">
        <v>3</v>
      </c>
    </row>
    <row r="419" spans="4:92">
      <c r="D419" s="273" t="s">
        <v>83</v>
      </c>
      <c r="E419" s="273" t="s">
        <v>194</v>
      </c>
      <c r="F419" s="273" t="s">
        <v>385</v>
      </c>
      <c r="G419" s="273" t="s">
        <v>785</v>
      </c>
      <c r="H419" s="274">
        <v>45139</v>
      </c>
      <c r="I419" s="273">
        <v>13538</v>
      </c>
      <c r="J419" s="273">
        <v>776</v>
      </c>
      <c r="K419" s="273">
        <v>1145</v>
      </c>
      <c r="L419" s="273" t="s">
        <v>66</v>
      </c>
      <c r="M419" s="273">
        <v>2247.3200000000002</v>
      </c>
      <c r="N419" s="273" t="s">
        <v>115</v>
      </c>
      <c r="W419" s="273">
        <v>246609</v>
      </c>
      <c r="X419" s="273" t="s">
        <v>83</v>
      </c>
      <c r="Y419" s="273" t="s">
        <v>75</v>
      </c>
      <c r="Z419" s="273" t="s">
        <v>384</v>
      </c>
      <c r="AA419" s="273" t="s">
        <v>384</v>
      </c>
      <c r="AB419" s="274">
        <v>44927</v>
      </c>
      <c r="AC419" s="273">
        <v>15294</v>
      </c>
      <c r="AD419" s="273">
        <v>48</v>
      </c>
      <c r="AK419" s="273">
        <v>337630</v>
      </c>
      <c r="AL419" s="273" t="s">
        <v>83</v>
      </c>
      <c r="AM419" s="273" t="s">
        <v>63</v>
      </c>
      <c r="AN419" s="273" t="s">
        <v>530</v>
      </c>
      <c r="AO419" s="273" t="s">
        <v>552</v>
      </c>
      <c r="AP419" s="274">
        <v>45108</v>
      </c>
      <c r="AQ419" s="273">
        <v>15613</v>
      </c>
      <c r="AR419" s="273">
        <v>683</v>
      </c>
      <c r="AU419" s="273" t="s">
        <v>108</v>
      </c>
      <c r="BG419" s="273">
        <v>285104</v>
      </c>
      <c r="BH419" s="273" t="s">
        <v>64</v>
      </c>
      <c r="BI419" s="273" t="s">
        <v>75</v>
      </c>
      <c r="BJ419" s="273" t="s">
        <v>517</v>
      </c>
      <c r="BK419" s="273" t="s">
        <v>517</v>
      </c>
      <c r="BL419" s="274">
        <v>45200</v>
      </c>
      <c r="BM419" s="273">
        <v>14005</v>
      </c>
      <c r="BN419" s="273">
        <v>670</v>
      </c>
      <c r="BO419" s="273">
        <v>15231</v>
      </c>
      <c r="BP419" s="273" t="s">
        <v>80</v>
      </c>
      <c r="BQ419" s="273">
        <v>7073.3725624999997</v>
      </c>
      <c r="BR419" s="273" t="s">
        <v>81</v>
      </c>
      <c r="BS419" s="273" t="s">
        <v>1258</v>
      </c>
      <c r="BT419" s="273">
        <v>6776</v>
      </c>
      <c r="BU419" s="273">
        <v>248540</v>
      </c>
      <c r="BV419" s="279" t="s">
        <v>83</v>
      </c>
      <c r="BW419" s="280" t="s">
        <v>63</v>
      </c>
      <c r="BX419" s="280" t="s">
        <v>84</v>
      </c>
      <c r="BY419" s="280" t="s">
        <v>85</v>
      </c>
      <c r="BZ419" s="280" t="s">
        <v>86</v>
      </c>
      <c r="CA419" s="280" t="s">
        <v>87</v>
      </c>
      <c r="CB419" s="280" t="s">
        <v>88</v>
      </c>
      <c r="CC419" s="280" t="s">
        <v>89</v>
      </c>
      <c r="CD419" s="281">
        <v>3</v>
      </c>
      <c r="CE419" s="277">
        <v>45200</v>
      </c>
      <c r="CF419" s="280">
        <v>0</v>
      </c>
      <c r="CG419" s="280" t="s">
        <v>90</v>
      </c>
      <c r="CH419" s="280">
        <v>0</v>
      </c>
      <c r="CI419" s="280" t="s">
        <v>80</v>
      </c>
      <c r="CJ419" s="280"/>
      <c r="CK419" s="280"/>
      <c r="CL419" s="280"/>
      <c r="CM419" s="280" t="s">
        <v>73</v>
      </c>
      <c r="CN419" s="280">
        <v>3</v>
      </c>
    </row>
    <row r="420" spans="4:92">
      <c r="D420" s="273" t="s">
        <v>64</v>
      </c>
      <c r="E420" s="273" t="s">
        <v>404</v>
      </c>
      <c r="F420" s="273" t="s">
        <v>408</v>
      </c>
      <c r="G420" s="273" t="s">
        <v>524</v>
      </c>
      <c r="H420" s="274">
        <v>45078</v>
      </c>
      <c r="I420" s="273">
        <v>12648</v>
      </c>
      <c r="J420" s="273">
        <v>672</v>
      </c>
      <c r="K420" s="273">
        <v>0</v>
      </c>
      <c r="L420" s="273" t="s">
        <v>66</v>
      </c>
      <c r="N420" s="273" t="s">
        <v>107</v>
      </c>
      <c r="W420" s="273">
        <v>243434</v>
      </c>
      <c r="X420" s="273" t="s">
        <v>83</v>
      </c>
      <c r="Y420" s="273" t="s">
        <v>75</v>
      </c>
      <c r="Z420" s="273" t="s">
        <v>384</v>
      </c>
      <c r="AA420" s="273" t="s">
        <v>384</v>
      </c>
      <c r="AB420" s="274">
        <v>44927</v>
      </c>
      <c r="AC420" s="273">
        <v>15294</v>
      </c>
      <c r="AD420" s="273">
        <v>48</v>
      </c>
      <c r="AK420" s="273">
        <v>337637</v>
      </c>
      <c r="AL420" s="273" t="s">
        <v>83</v>
      </c>
      <c r="AM420" s="273" t="s">
        <v>63</v>
      </c>
      <c r="AN420" s="273" t="s">
        <v>530</v>
      </c>
      <c r="AO420" s="273" t="s">
        <v>552</v>
      </c>
      <c r="AP420" s="274">
        <v>45200</v>
      </c>
      <c r="AQ420" s="273">
        <v>15168</v>
      </c>
      <c r="AR420" s="273">
        <v>683</v>
      </c>
      <c r="AU420" s="273" t="s">
        <v>108</v>
      </c>
      <c r="BG420" s="273">
        <v>281810</v>
      </c>
      <c r="BH420" s="273" t="s">
        <v>64</v>
      </c>
      <c r="BI420" s="273" t="s">
        <v>75</v>
      </c>
      <c r="BJ420" s="273" t="s">
        <v>517</v>
      </c>
      <c r="BK420" s="273" t="s">
        <v>517</v>
      </c>
      <c r="BL420" s="274">
        <v>45231</v>
      </c>
      <c r="BM420" s="273">
        <v>14373</v>
      </c>
      <c r="BN420" s="273">
        <v>670</v>
      </c>
      <c r="BO420" s="273">
        <v>13058</v>
      </c>
      <c r="BP420" s="273" t="s">
        <v>80</v>
      </c>
      <c r="BQ420" s="273">
        <v>6079.6920625000002</v>
      </c>
      <c r="BR420" s="273" t="s">
        <v>81</v>
      </c>
      <c r="BS420" s="273" t="s">
        <v>1258</v>
      </c>
      <c r="BT420" s="273">
        <v>5786</v>
      </c>
      <c r="BU420" s="273">
        <v>267424</v>
      </c>
      <c r="BV420" s="336" t="s">
        <v>83</v>
      </c>
      <c r="BW420" s="337" t="s">
        <v>63</v>
      </c>
      <c r="BX420" s="337" t="s">
        <v>84</v>
      </c>
      <c r="BY420" s="337" t="s">
        <v>85</v>
      </c>
      <c r="BZ420" s="337" t="s">
        <v>86</v>
      </c>
      <c r="CA420" s="337" t="s">
        <v>87</v>
      </c>
      <c r="CB420" s="337" t="s">
        <v>88</v>
      </c>
      <c r="CC420" s="337" t="s">
        <v>89</v>
      </c>
      <c r="CD420" s="338">
        <v>3</v>
      </c>
      <c r="CE420" s="335">
        <v>45231</v>
      </c>
      <c r="CF420" s="337">
        <v>3399</v>
      </c>
      <c r="CG420" s="337" t="s">
        <v>90</v>
      </c>
      <c r="CH420" s="337">
        <v>3399</v>
      </c>
      <c r="CI420" s="337" t="s">
        <v>80</v>
      </c>
      <c r="CJ420" s="337"/>
      <c r="CK420" s="337"/>
      <c r="CL420" s="337"/>
      <c r="CM420" s="337" t="s">
        <v>73</v>
      </c>
      <c r="CN420" s="337">
        <v>3</v>
      </c>
    </row>
    <row r="421" spans="4:92">
      <c r="D421" s="273" t="s">
        <v>64</v>
      </c>
      <c r="E421" s="273" t="s">
        <v>404</v>
      </c>
      <c r="F421" s="273" t="s">
        <v>408</v>
      </c>
      <c r="G421" s="273" t="s">
        <v>524</v>
      </c>
      <c r="H421" s="274">
        <v>45078</v>
      </c>
      <c r="I421" s="273">
        <v>12648</v>
      </c>
      <c r="J421" s="273">
        <v>672</v>
      </c>
      <c r="K421" s="273">
        <v>3096120</v>
      </c>
      <c r="L421" s="273" t="s">
        <v>66</v>
      </c>
      <c r="M421" s="273">
        <v>424862.42947999999</v>
      </c>
      <c r="N421" s="273" t="s">
        <v>115</v>
      </c>
      <c r="W421" s="273">
        <v>243433</v>
      </c>
      <c r="X421" s="273" t="s">
        <v>83</v>
      </c>
      <c r="Y421" s="273" t="s">
        <v>75</v>
      </c>
      <c r="Z421" s="273" t="s">
        <v>384</v>
      </c>
      <c r="AA421" s="273" t="s">
        <v>384</v>
      </c>
      <c r="AB421" s="274">
        <v>44927</v>
      </c>
      <c r="AC421" s="273">
        <v>15294</v>
      </c>
      <c r="AD421" s="273">
        <v>48</v>
      </c>
      <c r="AK421" s="273">
        <v>337641</v>
      </c>
      <c r="AL421" s="273" t="s">
        <v>83</v>
      </c>
      <c r="AM421" s="273" t="s">
        <v>63</v>
      </c>
      <c r="AN421" s="273" t="s">
        <v>530</v>
      </c>
      <c r="AO421" s="273" t="s">
        <v>1047</v>
      </c>
      <c r="AP421" s="274">
        <v>44927</v>
      </c>
      <c r="AQ421" s="273">
        <v>14816</v>
      </c>
      <c r="AR421" s="273">
        <v>852</v>
      </c>
      <c r="AU421" s="273" t="s">
        <v>108</v>
      </c>
      <c r="BG421" s="273">
        <v>277938</v>
      </c>
      <c r="BH421" s="273" t="s">
        <v>64</v>
      </c>
      <c r="BI421" s="273" t="s">
        <v>75</v>
      </c>
      <c r="BJ421" s="273" t="s">
        <v>517</v>
      </c>
      <c r="BK421" s="273" t="s">
        <v>517</v>
      </c>
      <c r="BL421" s="274">
        <v>45261</v>
      </c>
      <c r="BM421" s="273">
        <v>16863</v>
      </c>
      <c r="BN421" s="273">
        <v>670</v>
      </c>
      <c r="BO421" s="273">
        <v>13841</v>
      </c>
      <c r="BP421" s="273" t="s">
        <v>80</v>
      </c>
      <c r="BQ421" s="273">
        <v>6448.9901250000003</v>
      </c>
      <c r="BR421" s="273" t="s">
        <v>81</v>
      </c>
      <c r="BS421" s="273" t="s">
        <v>1258</v>
      </c>
      <c r="BT421" s="273">
        <v>6135</v>
      </c>
      <c r="BU421" s="273">
        <v>310168</v>
      </c>
      <c r="BV421" s="279" t="s">
        <v>83</v>
      </c>
      <c r="BW421" s="280" t="s">
        <v>63</v>
      </c>
      <c r="BX421" s="280" t="s">
        <v>84</v>
      </c>
      <c r="BY421" s="280" t="s">
        <v>85</v>
      </c>
      <c r="BZ421" s="280" t="s">
        <v>86</v>
      </c>
      <c r="CA421" s="280" t="s">
        <v>87</v>
      </c>
      <c r="CB421" s="280" t="s">
        <v>101</v>
      </c>
      <c r="CC421" s="280" t="s">
        <v>102</v>
      </c>
      <c r="CD421" s="281">
        <v>4</v>
      </c>
      <c r="CE421" s="277">
        <v>45231</v>
      </c>
      <c r="CF421" s="280">
        <v>59350</v>
      </c>
      <c r="CG421" s="280" t="s">
        <v>103</v>
      </c>
      <c r="CH421" s="280">
        <v>1932.4359999999999</v>
      </c>
      <c r="CI421" s="280" t="s">
        <v>104</v>
      </c>
      <c r="CJ421" s="280"/>
      <c r="CK421" s="280"/>
      <c r="CL421" s="280"/>
      <c r="CM421" s="280" t="s">
        <v>73</v>
      </c>
      <c r="CN421" s="280">
        <v>3</v>
      </c>
    </row>
    <row r="422" spans="4:92">
      <c r="D422" s="273" t="s">
        <v>64</v>
      </c>
      <c r="E422" s="273" t="s">
        <v>404</v>
      </c>
      <c r="F422" s="273" t="s">
        <v>408</v>
      </c>
      <c r="G422" s="273" t="s">
        <v>524</v>
      </c>
      <c r="H422" s="274">
        <v>45108</v>
      </c>
      <c r="I422" s="273">
        <v>12917</v>
      </c>
      <c r="J422" s="273">
        <v>672</v>
      </c>
      <c r="K422" s="273">
        <v>955</v>
      </c>
      <c r="L422" s="273" t="s">
        <v>1202</v>
      </c>
      <c r="M422" s="273">
        <v>1918.20345</v>
      </c>
      <c r="N422" s="273" t="s">
        <v>1203</v>
      </c>
      <c r="P422" s="273" t="s">
        <v>68</v>
      </c>
      <c r="Q422" s="273" t="s">
        <v>1012</v>
      </c>
      <c r="R422" s="273" t="s">
        <v>70</v>
      </c>
      <c r="S422" s="273" t="s">
        <v>1205</v>
      </c>
      <c r="T422" s="273" t="s">
        <v>1206</v>
      </c>
      <c r="U422" s="273" t="s">
        <v>73</v>
      </c>
      <c r="V422" s="273" t="s">
        <v>1293</v>
      </c>
      <c r="W422" s="273">
        <v>258582</v>
      </c>
      <c r="X422" s="273" t="s">
        <v>83</v>
      </c>
      <c r="Y422" s="273" t="s">
        <v>75</v>
      </c>
      <c r="Z422" s="273" t="s">
        <v>384</v>
      </c>
      <c r="AA422" s="273" t="s">
        <v>384</v>
      </c>
      <c r="AB422" s="274">
        <v>44927</v>
      </c>
      <c r="AC422" s="273">
        <v>15294</v>
      </c>
      <c r="AD422" s="273">
        <v>48</v>
      </c>
      <c r="AK422" s="273">
        <v>337645</v>
      </c>
      <c r="AL422" s="273" t="s">
        <v>83</v>
      </c>
      <c r="AM422" s="273" t="s">
        <v>63</v>
      </c>
      <c r="AN422" s="273" t="s">
        <v>530</v>
      </c>
      <c r="AO422" s="273" t="s">
        <v>1047</v>
      </c>
      <c r="AP422" s="274">
        <v>44927</v>
      </c>
      <c r="AQ422" s="273">
        <v>15400</v>
      </c>
      <c r="AR422" s="273">
        <v>852</v>
      </c>
      <c r="AU422" s="273" t="s">
        <v>108</v>
      </c>
      <c r="BG422" s="273">
        <v>284116</v>
      </c>
      <c r="BH422" s="273" t="s">
        <v>64</v>
      </c>
      <c r="BI422" s="273" t="s">
        <v>75</v>
      </c>
      <c r="BJ422" s="273" t="s">
        <v>79</v>
      </c>
      <c r="BK422" s="273" t="s">
        <v>79</v>
      </c>
      <c r="BL422" s="274">
        <v>44927</v>
      </c>
      <c r="BM422" s="273">
        <v>11802</v>
      </c>
      <c r="BN422" s="273">
        <v>36</v>
      </c>
      <c r="BO422" s="273">
        <v>7929</v>
      </c>
      <c r="BP422" s="273" t="s">
        <v>80</v>
      </c>
      <c r="BQ422" s="273">
        <v>4684.5249999999996</v>
      </c>
      <c r="BR422" s="273" t="s">
        <v>81</v>
      </c>
      <c r="BS422" s="273" t="s">
        <v>178</v>
      </c>
      <c r="BT422" s="273">
        <v>0</v>
      </c>
      <c r="BU422" s="273">
        <v>156668</v>
      </c>
      <c r="BV422" s="336" t="s">
        <v>83</v>
      </c>
      <c r="BW422" s="337" t="s">
        <v>63</v>
      </c>
      <c r="BX422" s="337" t="s">
        <v>84</v>
      </c>
      <c r="BY422" s="337" t="s">
        <v>85</v>
      </c>
      <c r="BZ422" s="337" t="s">
        <v>110</v>
      </c>
      <c r="CA422" s="337" t="s">
        <v>111</v>
      </c>
      <c r="CB422" s="337" t="s">
        <v>112</v>
      </c>
      <c r="CC422" s="337" t="s">
        <v>113</v>
      </c>
      <c r="CD422" s="338">
        <v>4</v>
      </c>
      <c r="CE422" s="335">
        <v>45231</v>
      </c>
      <c r="CF422" s="337"/>
      <c r="CG422" s="337"/>
      <c r="CH422" s="337"/>
      <c r="CI422" s="337" t="s">
        <v>80</v>
      </c>
      <c r="CJ422" s="337"/>
      <c r="CK422" s="337"/>
      <c r="CL422" s="337"/>
      <c r="CM422" s="337" t="s">
        <v>73</v>
      </c>
      <c r="CN422" s="337">
        <v>3</v>
      </c>
    </row>
    <row r="423" spans="4:92">
      <c r="D423" s="273" t="s">
        <v>64</v>
      </c>
      <c r="E423" s="273" t="s">
        <v>404</v>
      </c>
      <c r="F423" s="273" t="s">
        <v>408</v>
      </c>
      <c r="G423" s="273" t="s">
        <v>524</v>
      </c>
      <c r="H423" s="274">
        <v>45108</v>
      </c>
      <c r="I423" s="273">
        <v>12917</v>
      </c>
      <c r="J423" s="273">
        <v>672</v>
      </c>
      <c r="K423" s="273">
        <v>0</v>
      </c>
      <c r="L423" s="273" t="s">
        <v>66</v>
      </c>
      <c r="N423" s="273" t="s">
        <v>107</v>
      </c>
      <c r="W423" s="273">
        <v>258581</v>
      </c>
      <c r="X423" s="273" t="s">
        <v>83</v>
      </c>
      <c r="Y423" s="273" t="s">
        <v>75</v>
      </c>
      <c r="Z423" s="273" t="s">
        <v>384</v>
      </c>
      <c r="AA423" s="273" t="s">
        <v>384</v>
      </c>
      <c r="AB423" s="274">
        <v>44927</v>
      </c>
      <c r="AC423" s="273">
        <v>15294</v>
      </c>
      <c r="AD423" s="273">
        <v>48</v>
      </c>
      <c r="AK423" s="273">
        <v>337649</v>
      </c>
      <c r="AL423" s="273" t="s">
        <v>83</v>
      </c>
      <c r="AM423" s="273" t="s">
        <v>63</v>
      </c>
      <c r="AN423" s="273" t="s">
        <v>530</v>
      </c>
      <c r="AO423" s="273" t="s">
        <v>1047</v>
      </c>
      <c r="AP423" s="274">
        <v>44927</v>
      </c>
      <c r="AQ423" s="273">
        <v>15550</v>
      </c>
      <c r="AR423" s="273">
        <v>852</v>
      </c>
      <c r="AU423" s="273" t="s">
        <v>108</v>
      </c>
      <c r="BG423" s="273">
        <v>284852</v>
      </c>
      <c r="BH423" s="273" t="s">
        <v>64</v>
      </c>
      <c r="BI423" s="273" t="s">
        <v>75</v>
      </c>
      <c r="BJ423" s="273" t="s">
        <v>79</v>
      </c>
      <c r="BK423" s="273" t="s">
        <v>79</v>
      </c>
      <c r="BL423" s="274">
        <v>44927</v>
      </c>
      <c r="BM423" s="273">
        <v>11802</v>
      </c>
      <c r="BN423" s="273">
        <v>36</v>
      </c>
      <c r="BO423" s="273">
        <v>7238</v>
      </c>
      <c r="BP423" s="273" t="s">
        <v>80</v>
      </c>
      <c r="BQ423" s="273">
        <v>4276.2749999999996</v>
      </c>
      <c r="BR423" s="273" t="s">
        <v>81</v>
      </c>
      <c r="BS423" s="273" t="s">
        <v>189</v>
      </c>
      <c r="BT423" s="273">
        <v>0</v>
      </c>
      <c r="BU423" s="273">
        <v>293461</v>
      </c>
      <c r="BV423" s="279" t="s">
        <v>83</v>
      </c>
      <c r="BW423" s="280" t="s">
        <v>63</v>
      </c>
      <c r="BX423" s="280" t="s">
        <v>84</v>
      </c>
      <c r="BY423" s="280" t="s">
        <v>85</v>
      </c>
      <c r="BZ423" s="280" t="s">
        <v>110</v>
      </c>
      <c r="CA423" s="280" t="s">
        <v>111</v>
      </c>
      <c r="CB423" s="280" t="s">
        <v>117</v>
      </c>
      <c r="CC423" s="280" t="s">
        <v>118</v>
      </c>
      <c r="CD423" s="281">
        <v>5</v>
      </c>
      <c r="CE423" s="277">
        <v>45231</v>
      </c>
      <c r="CF423" s="280"/>
      <c r="CG423" s="280"/>
      <c r="CH423" s="280"/>
      <c r="CI423" s="280" t="s">
        <v>104</v>
      </c>
      <c r="CJ423" s="280"/>
      <c r="CK423" s="280"/>
      <c r="CL423" s="280"/>
      <c r="CM423" s="280" t="s">
        <v>73</v>
      </c>
      <c r="CN423" s="280">
        <v>3</v>
      </c>
    </row>
    <row r="424" spans="4:92">
      <c r="D424" s="273" t="s">
        <v>64</v>
      </c>
      <c r="E424" s="273" t="s">
        <v>404</v>
      </c>
      <c r="F424" s="273" t="s">
        <v>408</v>
      </c>
      <c r="G424" s="273" t="s">
        <v>524</v>
      </c>
      <c r="H424" s="274">
        <v>45108</v>
      </c>
      <c r="I424" s="273">
        <v>12917</v>
      </c>
      <c r="J424" s="273">
        <v>672</v>
      </c>
      <c r="K424" s="273">
        <v>3081840</v>
      </c>
      <c r="L424" s="273" t="s">
        <v>66</v>
      </c>
      <c r="M424" s="273">
        <v>416569.95111000002</v>
      </c>
      <c r="N424" s="273" t="s">
        <v>115</v>
      </c>
      <c r="W424" s="273">
        <v>258580</v>
      </c>
      <c r="X424" s="273" t="s">
        <v>83</v>
      </c>
      <c r="Y424" s="273" t="s">
        <v>75</v>
      </c>
      <c r="Z424" s="273" t="s">
        <v>384</v>
      </c>
      <c r="AA424" s="273" t="s">
        <v>384</v>
      </c>
      <c r="AB424" s="274">
        <v>44927</v>
      </c>
      <c r="AC424" s="273">
        <v>15294</v>
      </c>
      <c r="AD424" s="273">
        <v>48</v>
      </c>
      <c r="AK424" s="273">
        <v>337653</v>
      </c>
      <c r="AL424" s="273" t="s">
        <v>83</v>
      </c>
      <c r="AM424" s="273" t="s">
        <v>63</v>
      </c>
      <c r="AN424" s="273" t="s">
        <v>530</v>
      </c>
      <c r="AO424" s="273" t="s">
        <v>1047</v>
      </c>
      <c r="AP424" s="274">
        <v>45017</v>
      </c>
      <c r="AQ424" s="273">
        <v>14962</v>
      </c>
      <c r="AR424" s="273">
        <v>852</v>
      </c>
      <c r="AU424" s="273" t="s">
        <v>108</v>
      </c>
      <c r="BG424" s="273">
        <v>279544</v>
      </c>
      <c r="BH424" s="273" t="s">
        <v>64</v>
      </c>
      <c r="BI424" s="273" t="s">
        <v>75</v>
      </c>
      <c r="BJ424" s="273" t="s">
        <v>79</v>
      </c>
      <c r="BK424" s="273" t="s">
        <v>79</v>
      </c>
      <c r="BL424" s="274">
        <v>44927</v>
      </c>
      <c r="BM424" s="273">
        <v>11802</v>
      </c>
      <c r="BN424" s="273">
        <v>36</v>
      </c>
      <c r="BO424" s="273">
        <v>6943</v>
      </c>
      <c r="BP424" s="273" t="s">
        <v>80</v>
      </c>
      <c r="BQ424" s="273">
        <v>4102.05</v>
      </c>
      <c r="BR424" s="273" t="s">
        <v>81</v>
      </c>
      <c r="BS424" s="273" t="s">
        <v>82</v>
      </c>
      <c r="BT424" s="273">
        <v>0</v>
      </c>
      <c r="BU424" s="273">
        <v>293468</v>
      </c>
      <c r="BV424" s="336" t="s">
        <v>83</v>
      </c>
      <c r="BW424" s="337" t="s">
        <v>63</v>
      </c>
      <c r="BX424" s="337" t="s">
        <v>84</v>
      </c>
      <c r="BY424" s="337" t="s">
        <v>85</v>
      </c>
      <c r="BZ424" s="337" t="s">
        <v>126</v>
      </c>
      <c r="CA424" s="337" t="s">
        <v>127</v>
      </c>
      <c r="CB424" s="337" t="s">
        <v>128</v>
      </c>
      <c r="CC424" s="337" t="s">
        <v>129</v>
      </c>
      <c r="CD424" s="338">
        <v>6</v>
      </c>
      <c r="CE424" s="335">
        <v>45231</v>
      </c>
      <c r="CF424" s="337"/>
      <c r="CG424" s="337"/>
      <c r="CH424" s="337"/>
      <c r="CI424" s="337" t="s">
        <v>80</v>
      </c>
      <c r="CJ424" s="337"/>
      <c r="CK424" s="337"/>
      <c r="CL424" s="337"/>
      <c r="CM424" s="337" t="s">
        <v>73</v>
      </c>
      <c r="CN424" s="337">
        <v>3</v>
      </c>
    </row>
    <row r="425" spans="4:92">
      <c r="D425" s="273" t="s">
        <v>64</v>
      </c>
      <c r="E425" s="273" t="s">
        <v>63</v>
      </c>
      <c r="F425" s="273" t="s">
        <v>120</v>
      </c>
      <c r="G425" s="273" t="s">
        <v>120</v>
      </c>
      <c r="H425" s="274">
        <v>45017</v>
      </c>
      <c r="I425" s="273">
        <v>11616</v>
      </c>
      <c r="J425" s="273">
        <v>6</v>
      </c>
      <c r="K425" s="273">
        <v>0</v>
      </c>
      <c r="L425" s="273" t="s">
        <v>66</v>
      </c>
      <c r="N425" s="273" t="s">
        <v>107</v>
      </c>
      <c r="W425" s="273">
        <v>207055</v>
      </c>
      <c r="X425" s="273" t="s">
        <v>83</v>
      </c>
      <c r="Y425" s="273" t="s">
        <v>63</v>
      </c>
      <c r="Z425" s="273" t="s">
        <v>504</v>
      </c>
      <c r="AA425" s="273" t="s">
        <v>505</v>
      </c>
      <c r="AB425" s="274">
        <v>45231</v>
      </c>
      <c r="AC425" s="273">
        <v>14505</v>
      </c>
      <c r="AD425" s="273">
        <v>684</v>
      </c>
      <c r="AE425" s="273">
        <v>0</v>
      </c>
      <c r="AF425" s="273" t="s">
        <v>90</v>
      </c>
      <c r="AG425" s="273" t="s">
        <v>1294</v>
      </c>
      <c r="AH425" s="273" t="s">
        <v>1194</v>
      </c>
      <c r="AI425" s="273" t="s">
        <v>123</v>
      </c>
      <c r="AJ425" s="273" t="s">
        <v>200</v>
      </c>
      <c r="AK425" s="273">
        <v>294402</v>
      </c>
      <c r="AL425" s="273" t="s">
        <v>83</v>
      </c>
      <c r="AM425" s="273" t="s">
        <v>63</v>
      </c>
      <c r="AN425" s="273" t="s">
        <v>530</v>
      </c>
      <c r="AO425" s="273" t="s">
        <v>1047</v>
      </c>
      <c r="AP425" s="274">
        <v>45108</v>
      </c>
      <c r="AQ425" s="273">
        <v>15108</v>
      </c>
      <c r="AR425" s="273">
        <v>852</v>
      </c>
      <c r="AU425" s="273" t="s">
        <v>108</v>
      </c>
      <c r="BG425" s="273">
        <v>281150</v>
      </c>
      <c r="BH425" s="273" t="s">
        <v>64</v>
      </c>
      <c r="BI425" s="273" t="s">
        <v>75</v>
      </c>
      <c r="BJ425" s="273" t="s">
        <v>79</v>
      </c>
      <c r="BK425" s="273" t="s">
        <v>79</v>
      </c>
      <c r="BL425" s="274">
        <v>44927</v>
      </c>
      <c r="BM425" s="273">
        <v>11802</v>
      </c>
      <c r="BN425" s="273">
        <v>36</v>
      </c>
      <c r="BO425" s="273">
        <v>12476</v>
      </c>
      <c r="BP425" s="273" t="s">
        <v>80</v>
      </c>
      <c r="BQ425" s="273">
        <v>7370.9250000000002</v>
      </c>
      <c r="BR425" s="273" t="s">
        <v>81</v>
      </c>
      <c r="BS425" s="273" t="s">
        <v>100</v>
      </c>
      <c r="BT425" s="273">
        <v>0</v>
      </c>
      <c r="BU425" s="273">
        <v>293475</v>
      </c>
      <c r="BV425" s="279" t="s">
        <v>83</v>
      </c>
      <c r="BW425" s="280" t="s">
        <v>63</v>
      </c>
      <c r="BX425" s="280" t="s">
        <v>84</v>
      </c>
      <c r="BY425" s="280" t="s">
        <v>85</v>
      </c>
      <c r="BZ425" s="280" t="s">
        <v>138</v>
      </c>
      <c r="CA425" s="280" t="s">
        <v>139</v>
      </c>
      <c r="CB425" s="280" t="s">
        <v>140</v>
      </c>
      <c r="CC425" s="280" t="s">
        <v>141</v>
      </c>
      <c r="CD425" s="281">
        <v>9</v>
      </c>
      <c r="CE425" s="277">
        <v>45231</v>
      </c>
      <c r="CF425" s="280">
        <v>0</v>
      </c>
      <c r="CG425" s="280" t="s">
        <v>90</v>
      </c>
      <c r="CH425" s="280">
        <v>0</v>
      </c>
      <c r="CI425" s="280" t="s">
        <v>80</v>
      </c>
      <c r="CJ425" s="280"/>
      <c r="CK425" s="280"/>
      <c r="CL425" s="280"/>
      <c r="CM425" s="280" t="s">
        <v>73</v>
      </c>
      <c r="CN425" s="280">
        <v>3</v>
      </c>
    </row>
    <row r="426" spans="4:92">
      <c r="D426" s="273" t="s">
        <v>64</v>
      </c>
      <c r="E426" s="273" t="s">
        <v>63</v>
      </c>
      <c r="F426" s="273" t="s">
        <v>120</v>
      </c>
      <c r="G426" s="273" t="s">
        <v>120</v>
      </c>
      <c r="H426" s="274">
        <v>45017</v>
      </c>
      <c r="I426" s="273">
        <v>11616</v>
      </c>
      <c r="J426" s="273">
        <v>6</v>
      </c>
      <c r="K426" s="273">
        <v>647142</v>
      </c>
      <c r="L426" s="273" t="s">
        <v>66</v>
      </c>
      <c r="M426" s="273">
        <v>72446.195359999998</v>
      </c>
      <c r="N426" s="273" t="s">
        <v>115</v>
      </c>
      <c r="W426" s="273">
        <v>207054</v>
      </c>
      <c r="X426" s="273" t="s">
        <v>83</v>
      </c>
      <c r="Y426" s="273" t="s">
        <v>63</v>
      </c>
      <c r="Z426" s="273" t="s">
        <v>504</v>
      </c>
      <c r="AA426" s="273" t="s">
        <v>505</v>
      </c>
      <c r="AB426" s="274">
        <v>45231</v>
      </c>
      <c r="AC426" s="273">
        <v>14505</v>
      </c>
      <c r="AD426" s="273">
        <v>684</v>
      </c>
      <c r="AE426" s="273">
        <v>0.127</v>
      </c>
      <c r="AF426" s="273" t="s">
        <v>90</v>
      </c>
      <c r="AG426" s="273" t="s">
        <v>1045</v>
      </c>
      <c r="AH426" s="273" t="s">
        <v>1045</v>
      </c>
      <c r="AI426" s="273" t="s">
        <v>123</v>
      </c>
      <c r="AJ426" s="273" t="s">
        <v>200</v>
      </c>
      <c r="AK426" s="273">
        <v>294408</v>
      </c>
      <c r="AL426" s="273" t="s">
        <v>83</v>
      </c>
      <c r="AM426" s="273" t="s">
        <v>63</v>
      </c>
      <c r="AN426" s="273" t="s">
        <v>530</v>
      </c>
      <c r="AO426" s="273" t="s">
        <v>1047</v>
      </c>
      <c r="AP426" s="274">
        <v>45108</v>
      </c>
      <c r="AQ426" s="273">
        <v>15699</v>
      </c>
      <c r="AR426" s="273">
        <v>852</v>
      </c>
      <c r="AU426" s="273" t="s">
        <v>108</v>
      </c>
      <c r="BG426" s="273">
        <v>285448</v>
      </c>
      <c r="BH426" s="273" t="s">
        <v>64</v>
      </c>
      <c r="BI426" s="273" t="s">
        <v>75</v>
      </c>
      <c r="BJ426" s="273" t="s">
        <v>79</v>
      </c>
      <c r="BK426" s="273" t="s">
        <v>79</v>
      </c>
      <c r="BL426" s="274">
        <v>44927</v>
      </c>
      <c r="BM426" s="273">
        <v>11802</v>
      </c>
      <c r="BN426" s="273">
        <v>36</v>
      </c>
      <c r="BO426" s="273">
        <v>8162</v>
      </c>
      <c r="BP426" s="273" t="s">
        <v>80</v>
      </c>
      <c r="BQ426" s="273">
        <v>4822.2375000000002</v>
      </c>
      <c r="BR426" s="273" t="s">
        <v>81</v>
      </c>
      <c r="BS426" s="273" t="s">
        <v>109</v>
      </c>
      <c r="BT426" s="273">
        <v>0</v>
      </c>
      <c r="BU426" s="273">
        <v>293482</v>
      </c>
      <c r="BV426" s="336" t="s">
        <v>83</v>
      </c>
      <c r="BW426" s="337" t="s">
        <v>63</v>
      </c>
      <c r="BX426" s="337" t="s">
        <v>84</v>
      </c>
      <c r="BY426" s="337" t="s">
        <v>85</v>
      </c>
      <c r="BZ426" s="337" t="s">
        <v>126</v>
      </c>
      <c r="CA426" s="337" t="s">
        <v>127</v>
      </c>
      <c r="CB426" s="337" t="s">
        <v>133</v>
      </c>
      <c r="CC426" s="337" t="s">
        <v>134</v>
      </c>
      <c r="CD426" s="338">
        <v>7</v>
      </c>
      <c r="CE426" s="335">
        <v>45231</v>
      </c>
      <c r="CF426" s="337"/>
      <c r="CG426" s="337"/>
      <c r="CH426" s="337"/>
      <c r="CI426" s="337" t="s">
        <v>104</v>
      </c>
      <c r="CJ426" s="337"/>
      <c r="CK426" s="337"/>
      <c r="CL426" s="337"/>
      <c r="CM426" s="337" t="s">
        <v>73</v>
      </c>
      <c r="CN426" s="337">
        <v>3</v>
      </c>
    </row>
    <row r="427" spans="4:92">
      <c r="D427" s="273" t="s">
        <v>64</v>
      </c>
      <c r="E427" s="273" t="s">
        <v>63</v>
      </c>
      <c r="F427" s="273" t="s">
        <v>120</v>
      </c>
      <c r="G427" s="273" t="s">
        <v>120</v>
      </c>
      <c r="H427" s="274">
        <v>45047</v>
      </c>
      <c r="I427" s="273">
        <v>12146</v>
      </c>
      <c r="J427" s="273">
        <v>6</v>
      </c>
      <c r="K427" s="273">
        <v>145993</v>
      </c>
      <c r="L427" s="273" t="s">
        <v>66</v>
      </c>
      <c r="M427" s="273">
        <v>18828.7968</v>
      </c>
      <c r="N427" s="273" t="s">
        <v>67</v>
      </c>
      <c r="P427" s="273" t="s">
        <v>92</v>
      </c>
      <c r="Q427" s="273" t="s">
        <v>69</v>
      </c>
      <c r="R427" s="273" t="s">
        <v>70</v>
      </c>
      <c r="S427" s="273" t="s">
        <v>834</v>
      </c>
      <c r="T427" s="273" t="s">
        <v>835</v>
      </c>
      <c r="U427" s="273" t="s">
        <v>73</v>
      </c>
      <c r="V427" s="273" t="s">
        <v>836</v>
      </c>
      <c r="W427" s="273">
        <v>207136</v>
      </c>
      <c r="X427" s="273" t="s">
        <v>83</v>
      </c>
      <c r="Y427" s="273" t="s">
        <v>63</v>
      </c>
      <c r="Z427" s="273" t="s">
        <v>504</v>
      </c>
      <c r="AA427" s="273" t="s">
        <v>505</v>
      </c>
      <c r="AB427" s="274">
        <v>45261</v>
      </c>
      <c r="AC427" s="273">
        <v>16965</v>
      </c>
      <c r="AD427" s="273">
        <v>684</v>
      </c>
      <c r="AE427" s="273">
        <v>1.03</v>
      </c>
      <c r="AF427" s="273" t="s">
        <v>90</v>
      </c>
      <c r="AG427" s="273" t="s">
        <v>1295</v>
      </c>
      <c r="AH427" s="273" t="s">
        <v>1296</v>
      </c>
      <c r="AI427" s="273" t="s">
        <v>123</v>
      </c>
      <c r="AJ427" s="273" t="s">
        <v>200</v>
      </c>
      <c r="AK427" s="273">
        <v>320051</v>
      </c>
      <c r="AL427" s="273" t="s">
        <v>83</v>
      </c>
      <c r="AM427" s="273" t="s">
        <v>63</v>
      </c>
      <c r="AN427" s="273" t="s">
        <v>530</v>
      </c>
      <c r="AO427" s="273" t="s">
        <v>1047</v>
      </c>
      <c r="AP427" s="274">
        <v>45200</v>
      </c>
      <c r="AQ427" s="273">
        <v>15254</v>
      </c>
      <c r="AR427" s="273">
        <v>852</v>
      </c>
      <c r="AU427" s="273" t="s">
        <v>108</v>
      </c>
      <c r="BG427" s="273">
        <v>282756</v>
      </c>
      <c r="BH427" s="273" t="s">
        <v>64</v>
      </c>
      <c r="BI427" s="273" t="s">
        <v>75</v>
      </c>
      <c r="BJ427" s="273" t="s">
        <v>79</v>
      </c>
      <c r="BK427" s="273" t="s">
        <v>79</v>
      </c>
      <c r="BL427" s="274">
        <v>45231</v>
      </c>
      <c r="BM427" s="273">
        <v>14428</v>
      </c>
      <c r="BN427" s="273">
        <v>36</v>
      </c>
      <c r="BO427" s="273">
        <v>18705</v>
      </c>
      <c r="BP427" s="273" t="s">
        <v>80</v>
      </c>
      <c r="BQ427" s="273">
        <v>11051.2125</v>
      </c>
      <c r="BR427" s="273" t="s">
        <v>81</v>
      </c>
      <c r="BS427" s="273" t="s">
        <v>116</v>
      </c>
      <c r="BT427" s="273">
        <v>0</v>
      </c>
      <c r="BU427" s="273">
        <v>321215</v>
      </c>
      <c r="BV427" s="279" t="s">
        <v>83</v>
      </c>
      <c r="BW427" s="280" t="s">
        <v>63</v>
      </c>
      <c r="BX427" s="280" t="s">
        <v>84</v>
      </c>
      <c r="BY427" s="280" t="s">
        <v>85</v>
      </c>
      <c r="BZ427" s="280" t="s">
        <v>151</v>
      </c>
      <c r="CA427" s="280" t="s">
        <v>152</v>
      </c>
      <c r="CB427" s="280" t="s">
        <v>153</v>
      </c>
      <c r="CC427" s="280" t="s">
        <v>154</v>
      </c>
      <c r="CD427" s="281">
        <v>10</v>
      </c>
      <c r="CE427" s="277">
        <v>45231</v>
      </c>
      <c r="CF427" s="280">
        <v>3399</v>
      </c>
      <c r="CG427" s="280" t="s">
        <v>90</v>
      </c>
      <c r="CH427" s="280">
        <v>3399</v>
      </c>
      <c r="CI427" s="280" t="s">
        <v>80</v>
      </c>
      <c r="CJ427" s="280"/>
      <c r="CK427" s="280"/>
      <c r="CL427" s="280" t="s">
        <v>155</v>
      </c>
      <c r="CM427" s="280" t="s">
        <v>73</v>
      </c>
      <c r="CN427" s="280">
        <v>3</v>
      </c>
    </row>
    <row r="428" spans="4:92">
      <c r="D428" s="273" t="s">
        <v>64</v>
      </c>
      <c r="E428" s="273" t="s">
        <v>63</v>
      </c>
      <c r="F428" s="273" t="s">
        <v>120</v>
      </c>
      <c r="G428" s="273" t="s">
        <v>120</v>
      </c>
      <c r="H428" s="274">
        <v>45047</v>
      </c>
      <c r="I428" s="273">
        <v>12146</v>
      </c>
      <c r="J428" s="273">
        <v>6</v>
      </c>
      <c r="K428" s="273">
        <v>400359</v>
      </c>
      <c r="L428" s="273" t="s">
        <v>66</v>
      </c>
      <c r="M428" s="273">
        <v>70715.436000000002</v>
      </c>
      <c r="N428" s="273" t="s">
        <v>67</v>
      </c>
      <c r="P428" s="273" t="s">
        <v>1011</v>
      </c>
      <c r="Q428" s="273" t="s">
        <v>69</v>
      </c>
      <c r="R428" s="273" t="s">
        <v>70</v>
      </c>
      <c r="S428" s="273" t="s">
        <v>1041</v>
      </c>
      <c r="T428" s="273" t="s">
        <v>1042</v>
      </c>
      <c r="U428" s="273" t="s">
        <v>73</v>
      </c>
      <c r="V428" s="273" t="s">
        <v>1043</v>
      </c>
      <c r="W428" s="273">
        <v>207152</v>
      </c>
      <c r="X428" s="273" t="s">
        <v>83</v>
      </c>
      <c r="Y428" s="273" t="s">
        <v>63</v>
      </c>
      <c r="Z428" s="273" t="s">
        <v>504</v>
      </c>
      <c r="AA428" s="273" t="s">
        <v>505</v>
      </c>
      <c r="AB428" s="274">
        <v>45261</v>
      </c>
      <c r="AC428" s="273">
        <v>16965</v>
      </c>
      <c r="AD428" s="273">
        <v>684</v>
      </c>
      <c r="AE428" s="273">
        <v>0.51600000000000001</v>
      </c>
      <c r="AF428" s="273" t="s">
        <v>90</v>
      </c>
      <c r="AG428" s="273" t="s">
        <v>1297</v>
      </c>
      <c r="AH428" s="273" t="s">
        <v>1195</v>
      </c>
      <c r="AI428" s="273" t="s">
        <v>123</v>
      </c>
      <c r="AJ428" s="273" t="s">
        <v>214</v>
      </c>
      <c r="AK428" s="273">
        <v>320057</v>
      </c>
      <c r="AL428" s="273" t="s">
        <v>83</v>
      </c>
      <c r="AM428" s="273" t="s">
        <v>63</v>
      </c>
      <c r="AN428" s="273" t="s">
        <v>530</v>
      </c>
      <c r="AO428" s="273" t="s">
        <v>533</v>
      </c>
      <c r="AP428" s="274">
        <v>44927</v>
      </c>
      <c r="AQ428" s="273">
        <v>14725</v>
      </c>
      <c r="AR428" s="273">
        <v>677</v>
      </c>
      <c r="AS428" s="273">
        <v>0</v>
      </c>
      <c r="AT428" s="273" t="s">
        <v>77</v>
      </c>
      <c r="AU428" s="273" t="s">
        <v>78</v>
      </c>
      <c r="BG428" s="273">
        <v>276945</v>
      </c>
      <c r="BH428" s="273" t="s">
        <v>64</v>
      </c>
      <c r="BI428" s="273" t="s">
        <v>75</v>
      </c>
      <c r="BJ428" s="273" t="s">
        <v>79</v>
      </c>
      <c r="BK428" s="273" t="s">
        <v>79</v>
      </c>
      <c r="BL428" s="274">
        <v>45231</v>
      </c>
      <c r="BM428" s="273">
        <v>14428</v>
      </c>
      <c r="BN428" s="273">
        <v>36</v>
      </c>
      <c r="BO428" s="273">
        <v>2060</v>
      </c>
      <c r="BP428" s="273" t="s">
        <v>80</v>
      </c>
      <c r="BQ428" s="273">
        <v>1217.1312499999999</v>
      </c>
      <c r="BR428" s="273" t="s">
        <v>81</v>
      </c>
      <c r="BS428" s="273" t="s">
        <v>125</v>
      </c>
      <c r="BT428" s="273">
        <v>0</v>
      </c>
      <c r="BU428" s="273">
        <v>321222</v>
      </c>
      <c r="BV428" s="336" t="s">
        <v>83</v>
      </c>
      <c r="BW428" s="337" t="s">
        <v>63</v>
      </c>
      <c r="BX428" s="337" t="s">
        <v>84</v>
      </c>
      <c r="BY428" s="337" t="s">
        <v>85</v>
      </c>
      <c r="BZ428" s="337" t="s">
        <v>151</v>
      </c>
      <c r="CA428" s="337" t="s">
        <v>152</v>
      </c>
      <c r="CB428" s="337" t="s">
        <v>161</v>
      </c>
      <c r="CC428" s="337" t="s">
        <v>162</v>
      </c>
      <c r="CD428" s="338">
        <v>11</v>
      </c>
      <c r="CE428" s="335">
        <v>45231</v>
      </c>
      <c r="CF428" s="337">
        <v>2719</v>
      </c>
      <c r="CG428" s="337" t="s">
        <v>90</v>
      </c>
      <c r="CH428" s="337">
        <v>2719</v>
      </c>
      <c r="CI428" s="337" t="s">
        <v>80</v>
      </c>
      <c r="CJ428" s="337"/>
      <c r="CK428" s="337"/>
      <c r="CL428" s="337" t="s">
        <v>417</v>
      </c>
      <c r="CM428" s="337" t="s">
        <v>73</v>
      </c>
      <c r="CN428" s="337">
        <v>3</v>
      </c>
    </row>
    <row r="429" spans="4:92">
      <c r="D429" s="273" t="s">
        <v>64</v>
      </c>
      <c r="E429" s="273" t="s">
        <v>63</v>
      </c>
      <c r="F429" s="273" t="s">
        <v>120</v>
      </c>
      <c r="G429" s="273" t="s">
        <v>120</v>
      </c>
      <c r="H429" s="274">
        <v>45047</v>
      </c>
      <c r="I429" s="273">
        <v>12146</v>
      </c>
      <c r="J429" s="273">
        <v>6</v>
      </c>
      <c r="K429" s="273">
        <v>34737</v>
      </c>
      <c r="L429" s="273" t="s">
        <v>66</v>
      </c>
      <c r="M429" s="273">
        <v>0</v>
      </c>
      <c r="N429" s="273" t="s">
        <v>1010</v>
      </c>
      <c r="O429" s="273">
        <v>0</v>
      </c>
      <c r="P429" s="273" t="s">
        <v>1011</v>
      </c>
      <c r="Q429" s="273" t="s">
        <v>69</v>
      </c>
      <c r="R429" s="273" t="s">
        <v>1013</v>
      </c>
      <c r="S429" s="273" t="s">
        <v>1298</v>
      </c>
      <c r="U429" s="273" t="s">
        <v>73</v>
      </c>
      <c r="V429" s="273" t="s">
        <v>1299</v>
      </c>
      <c r="W429" s="273">
        <v>207169</v>
      </c>
      <c r="X429" s="273" t="s">
        <v>83</v>
      </c>
      <c r="Y429" s="273" t="s">
        <v>63</v>
      </c>
      <c r="Z429" s="273" t="s">
        <v>504</v>
      </c>
      <c r="AA429" s="273" t="s">
        <v>505</v>
      </c>
      <c r="AB429" s="274">
        <v>45261</v>
      </c>
      <c r="AC429" s="273">
        <v>16965</v>
      </c>
      <c r="AD429" s="273">
        <v>684</v>
      </c>
      <c r="AE429" s="273">
        <v>0</v>
      </c>
      <c r="AF429" s="273" t="s">
        <v>90</v>
      </c>
      <c r="AG429" s="273" t="s">
        <v>1294</v>
      </c>
      <c r="AH429" s="273" t="s">
        <v>1194</v>
      </c>
      <c r="AI429" s="273" t="s">
        <v>123</v>
      </c>
      <c r="AJ429" s="273" t="s">
        <v>200</v>
      </c>
      <c r="AK429" s="273">
        <v>320063</v>
      </c>
      <c r="AL429" s="273" t="s">
        <v>83</v>
      </c>
      <c r="AM429" s="273" t="s">
        <v>63</v>
      </c>
      <c r="AN429" s="273" t="s">
        <v>530</v>
      </c>
      <c r="AO429" s="273" t="s">
        <v>533</v>
      </c>
      <c r="AP429" s="274">
        <v>44927</v>
      </c>
      <c r="AQ429" s="273">
        <v>14725</v>
      </c>
      <c r="AR429" s="273">
        <v>677</v>
      </c>
      <c r="AS429" s="273">
        <v>12992</v>
      </c>
      <c r="AT429" s="273" t="s">
        <v>201</v>
      </c>
      <c r="AU429" s="273" t="s">
        <v>202</v>
      </c>
      <c r="AV429" s="273" t="s">
        <v>203</v>
      </c>
      <c r="BG429" s="273">
        <v>298319</v>
      </c>
      <c r="BH429" s="273" t="s">
        <v>64</v>
      </c>
      <c r="BI429" s="273" t="s">
        <v>75</v>
      </c>
      <c r="BJ429" s="273" t="s">
        <v>79</v>
      </c>
      <c r="BK429" s="273" t="s">
        <v>79</v>
      </c>
      <c r="BL429" s="274">
        <v>45231</v>
      </c>
      <c r="BM429" s="273">
        <v>14428</v>
      </c>
      <c r="BN429" s="273">
        <v>36</v>
      </c>
      <c r="BO429" s="273">
        <v>1704</v>
      </c>
      <c r="BP429" s="273" t="s">
        <v>80</v>
      </c>
      <c r="BQ429" s="273">
        <v>1006.68125</v>
      </c>
      <c r="BR429" s="273" t="s">
        <v>81</v>
      </c>
      <c r="BS429" s="273" t="s">
        <v>132</v>
      </c>
      <c r="BT429" s="273">
        <v>0</v>
      </c>
      <c r="BU429" s="273">
        <v>321229</v>
      </c>
      <c r="BV429" s="279" t="s">
        <v>83</v>
      </c>
      <c r="BW429" s="280" t="s">
        <v>63</v>
      </c>
      <c r="BX429" s="280" t="s">
        <v>84</v>
      </c>
      <c r="BY429" s="280" t="s">
        <v>106</v>
      </c>
      <c r="BZ429" s="280" t="s">
        <v>110</v>
      </c>
      <c r="CA429" s="280" t="s">
        <v>111</v>
      </c>
      <c r="CB429" s="280" t="s">
        <v>117</v>
      </c>
      <c r="CC429" s="280" t="s">
        <v>118</v>
      </c>
      <c r="CD429" s="281">
        <v>5</v>
      </c>
      <c r="CE429" s="277">
        <v>44986</v>
      </c>
      <c r="CF429" s="280"/>
      <c r="CG429" s="280"/>
      <c r="CH429" s="280"/>
      <c r="CI429" s="280" t="s">
        <v>104</v>
      </c>
      <c r="CJ429" s="280"/>
      <c r="CK429" s="280"/>
      <c r="CL429" s="280"/>
      <c r="CM429" s="280" t="s">
        <v>73</v>
      </c>
      <c r="CN429" s="280">
        <v>3</v>
      </c>
    </row>
    <row r="430" spans="4:92">
      <c r="D430" s="273" t="s">
        <v>64</v>
      </c>
      <c r="E430" s="273" t="s">
        <v>63</v>
      </c>
      <c r="F430" s="273" t="s">
        <v>120</v>
      </c>
      <c r="G430" s="273" t="s">
        <v>120</v>
      </c>
      <c r="H430" s="274">
        <v>45047</v>
      </c>
      <c r="I430" s="273">
        <v>12146</v>
      </c>
      <c r="J430" s="273">
        <v>6</v>
      </c>
      <c r="K430" s="273">
        <v>313236</v>
      </c>
      <c r="L430" s="273" t="s">
        <v>66</v>
      </c>
      <c r="M430" s="273">
        <v>44120.753599999996</v>
      </c>
      <c r="N430" s="273" t="s">
        <v>67</v>
      </c>
      <c r="P430" s="273" t="s">
        <v>68</v>
      </c>
      <c r="Q430" s="273" t="s">
        <v>69</v>
      </c>
      <c r="R430" s="273" t="s">
        <v>70</v>
      </c>
      <c r="S430" s="273" t="s">
        <v>71</v>
      </c>
      <c r="T430" s="273" t="s">
        <v>72</v>
      </c>
      <c r="U430" s="273" t="s">
        <v>73</v>
      </c>
      <c r="V430" s="273" t="s">
        <v>74</v>
      </c>
      <c r="W430" s="273">
        <v>207186</v>
      </c>
      <c r="X430" s="273" t="s">
        <v>83</v>
      </c>
      <c r="Y430" s="273" t="s">
        <v>63</v>
      </c>
      <c r="Z430" s="273" t="s">
        <v>504</v>
      </c>
      <c r="AA430" s="273" t="s">
        <v>505</v>
      </c>
      <c r="AB430" s="274">
        <v>45261</v>
      </c>
      <c r="AC430" s="273">
        <v>16965</v>
      </c>
      <c r="AD430" s="273">
        <v>684</v>
      </c>
      <c r="AE430" s="273">
        <v>6.8000000000000005E-2</v>
      </c>
      <c r="AF430" s="273" t="s">
        <v>90</v>
      </c>
      <c r="AG430" s="273" t="s">
        <v>1045</v>
      </c>
      <c r="AH430" s="273" t="s">
        <v>1045</v>
      </c>
      <c r="AI430" s="273" t="s">
        <v>123</v>
      </c>
      <c r="AJ430" s="273" t="s">
        <v>200</v>
      </c>
      <c r="AK430" s="273">
        <v>320069</v>
      </c>
      <c r="AL430" s="273" t="s">
        <v>83</v>
      </c>
      <c r="AM430" s="273" t="s">
        <v>63</v>
      </c>
      <c r="AN430" s="273" t="s">
        <v>530</v>
      </c>
      <c r="AO430" s="273" t="s">
        <v>533</v>
      </c>
      <c r="AP430" s="274">
        <v>44927</v>
      </c>
      <c r="AQ430" s="273">
        <v>14725</v>
      </c>
      <c r="AR430" s="273">
        <v>677</v>
      </c>
      <c r="AU430" s="273" t="s">
        <v>108</v>
      </c>
      <c r="BG430" s="273">
        <v>341600</v>
      </c>
      <c r="BH430" s="273" t="s">
        <v>64</v>
      </c>
      <c r="BI430" s="273" t="s">
        <v>75</v>
      </c>
      <c r="BJ430" s="273" t="s">
        <v>79</v>
      </c>
      <c r="BK430" s="273" t="s">
        <v>79</v>
      </c>
      <c r="BL430" s="274">
        <v>45231</v>
      </c>
      <c r="BM430" s="273">
        <v>14428</v>
      </c>
      <c r="BN430" s="273">
        <v>36</v>
      </c>
      <c r="BO430" s="273">
        <v>1343</v>
      </c>
      <c r="BP430" s="273" t="s">
        <v>80</v>
      </c>
      <c r="BQ430" s="273">
        <v>793.5</v>
      </c>
      <c r="BR430" s="273" t="s">
        <v>81</v>
      </c>
      <c r="BS430" s="273" t="s">
        <v>137</v>
      </c>
      <c r="BT430" s="273">
        <v>0</v>
      </c>
      <c r="BU430" s="273">
        <v>321236</v>
      </c>
      <c r="BV430" s="336" t="s">
        <v>83</v>
      </c>
      <c r="BW430" s="337" t="s">
        <v>63</v>
      </c>
      <c r="BX430" s="337" t="s">
        <v>84</v>
      </c>
      <c r="BY430" s="337" t="s">
        <v>106</v>
      </c>
      <c r="BZ430" s="337" t="s">
        <v>126</v>
      </c>
      <c r="CA430" s="337" t="s">
        <v>127</v>
      </c>
      <c r="CB430" s="337" t="s">
        <v>128</v>
      </c>
      <c r="CC430" s="337" t="s">
        <v>129</v>
      </c>
      <c r="CD430" s="338">
        <v>6</v>
      </c>
      <c r="CE430" s="335">
        <v>44986</v>
      </c>
      <c r="CF430" s="337"/>
      <c r="CG430" s="337"/>
      <c r="CH430" s="337"/>
      <c r="CI430" s="337" t="s">
        <v>80</v>
      </c>
      <c r="CJ430" s="337"/>
      <c r="CK430" s="337"/>
      <c r="CL430" s="337"/>
      <c r="CM430" s="337" t="s">
        <v>73</v>
      </c>
      <c r="CN430" s="337">
        <v>3</v>
      </c>
    </row>
    <row r="431" spans="4:92">
      <c r="D431" s="273" t="s">
        <v>64</v>
      </c>
      <c r="E431" s="273" t="s">
        <v>63</v>
      </c>
      <c r="F431" s="273" t="s">
        <v>120</v>
      </c>
      <c r="G431" s="273" t="s">
        <v>120</v>
      </c>
      <c r="H431" s="274">
        <v>45047</v>
      </c>
      <c r="I431" s="273">
        <v>12146</v>
      </c>
      <c r="J431" s="273">
        <v>6</v>
      </c>
      <c r="K431" s="273">
        <v>44850</v>
      </c>
      <c r="L431" s="273" t="s">
        <v>66</v>
      </c>
      <c r="M431" s="273">
        <v>5283.8368</v>
      </c>
      <c r="N431" s="273" t="s">
        <v>67</v>
      </c>
      <c r="P431" s="273" t="s">
        <v>92</v>
      </c>
      <c r="Q431" s="273" t="s">
        <v>69</v>
      </c>
      <c r="R431" s="273" t="s">
        <v>70</v>
      </c>
      <c r="S431" s="273" t="s">
        <v>93</v>
      </c>
      <c r="T431" s="273" t="s">
        <v>94</v>
      </c>
      <c r="U431" s="273" t="s">
        <v>1300</v>
      </c>
      <c r="V431" s="273" t="s">
        <v>95</v>
      </c>
      <c r="W431" s="273">
        <v>207655</v>
      </c>
      <c r="X431" s="273" t="s">
        <v>83</v>
      </c>
      <c r="Y431" s="273" t="s">
        <v>63</v>
      </c>
      <c r="Z431" s="273" t="s">
        <v>504</v>
      </c>
      <c r="AA431" s="273" t="s">
        <v>510</v>
      </c>
      <c r="AB431" s="274">
        <v>44927</v>
      </c>
      <c r="AC431" s="273">
        <v>12083</v>
      </c>
      <c r="AD431" s="273">
        <v>685</v>
      </c>
      <c r="AK431" s="273">
        <v>167107</v>
      </c>
      <c r="AL431" s="273" t="s">
        <v>83</v>
      </c>
      <c r="AM431" s="273" t="s">
        <v>63</v>
      </c>
      <c r="AN431" s="273" t="s">
        <v>530</v>
      </c>
      <c r="AO431" s="273" t="s">
        <v>533</v>
      </c>
      <c r="AP431" s="274">
        <v>44927</v>
      </c>
      <c r="AQ431" s="273">
        <v>15309</v>
      </c>
      <c r="AR431" s="273">
        <v>677</v>
      </c>
      <c r="AS431" s="273">
        <v>10.5</v>
      </c>
      <c r="AT431" s="273" t="s">
        <v>77</v>
      </c>
      <c r="AU431" s="273" t="s">
        <v>240</v>
      </c>
      <c r="AV431" s="273" t="s">
        <v>290</v>
      </c>
      <c r="BA431" s="273" t="s">
        <v>240</v>
      </c>
      <c r="BG431" s="273">
        <v>283303</v>
      </c>
      <c r="BH431" s="273" t="s">
        <v>64</v>
      </c>
      <c r="BI431" s="273" t="s">
        <v>75</v>
      </c>
      <c r="BJ431" s="273" t="s">
        <v>79</v>
      </c>
      <c r="BK431" s="273" t="s">
        <v>79</v>
      </c>
      <c r="BL431" s="274">
        <v>45231</v>
      </c>
      <c r="BM431" s="273">
        <v>14428</v>
      </c>
      <c r="BN431" s="273">
        <v>36</v>
      </c>
      <c r="BO431" s="273">
        <v>273</v>
      </c>
      <c r="BP431" s="273" t="s">
        <v>80</v>
      </c>
      <c r="BQ431" s="273">
        <v>161.28749999999999</v>
      </c>
      <c r="BR431" s="273" t="s">
        <v>81</v>
      </c>
      <c r="BS431" s="273" t="s">
        <v>150</v>
      </c>
      <c r="BT431" s="273">
        <v>0</v>
      </c>
      <c r="BU431" s="273">
        <v>321243</v>
      </c>
      <c r="BV431" s="279" t="s">
        <v>83</v>
      </c>
      <c r="BW431" s="280" t="s">
        <v>63</v>
      </c>
      <c r="BX431" s="280" t="s">
        <v>84</v>
      </c>
      <c r="BY431" s="280" t="s">
        <v>106</v>
      </c>
      <c r="BZ431" s="280" t="s">
        <v>126</v>
      </c>
      <c r="CA431" s="280" t="s">
        <v>127</v>
      </c>
      <c r="CB431" s="280" t="s">
        <v>133</v>
      </c>
      <c r="CC431" s="280" t="s">
        <v>134</v>
      </c>
      <c r="CD431" s="281">
        <v>7</v>
      </c>
      <c r="CE431" s="277">
        <v>44986</v>
      </c>
      <c r="CF431" s="280"/>
      <c r="CG431" s="280"/>
      <c r="CH431" s="280"/>
      <c r="CI431" s="280" t="s">
        <v>104</v>
      </c>
      <c r="CJ431" s="280"/>
      <c r="CK431" s="280"/>
      <c r="CL431" s="280"/>
      <c r="CM431" s="280" t="s">
        <v>73</v>
      </c>
      <c r="CN431" s="280">
        <v>3</v>
      </c>
    </row>
    <row r="432" spans="4:92">
      <c r="D432" s="273" t="s">
        <v>64</v>
      </c>
      <c r="E432" s="273" t="s">
        <v>63</v>
      </c>
      <c r="F432" s="273" t="s">
        <v>120</v>
      </c>
      <c r="G432" s="273" t="s">
        <v>120</v>
      </c>
      <c r="H432" s="274">
        <v>45047</v>
      </c>
      <c r="I432" s="273">
        <v>12146</v>
      </c>
      <c r="J432" s="273">
        <v>6</v>
      </c>
      <c r="K432" s="273">
        <v>0</v>
      </c>
      <c r="L432" s="273" t="s">
        <v>66</v>
      </c>
      <c r="N432" s="273" t="s">
        <v>107</v>
      </c>
      <c r="W432" s="273">
        <v>207135</v>
      </c>
      <c r="X432" s="273" t="s">
        <v>83</v>
      </c>
      <c r="Y432" s="273" t="s">
        <v>63</v>
      </c>
      <c r="Z432" s="273" t="s">
        <v>504</v>
      </c>
      <c r="AA432" s="273" t="s">
        <v>510</v>
      </c>
      <c r="AB432" s="274">
        <v>44927</v>
      </c>
      <c r="AC432" s="273">
        <v>12103</v>
      </c>
      <c r="AD432" s="273">
        <v>685</v>
      </c>
      <c r="AE432" s="273">
        <v>0</v>
      </c>
      <c r="AF432" s="273" t="s">
        <v>90</v>
      </c>
      <c r="AG432" s="273" t="s">
        <v>122</v>
      </c>
      <c r="AH432" s="273" t="s">
        <v>122</v>
      </c>
      <c r="AI432" s="273" t="s">
        <v>123</v>
      </c>
      <c r="AJ432" s="273" t="s">
        <v>200</v>
      </c>
      <c r="AK432" s="273">
        <v>167476</v>
      </c>
      <c r="AL432" s="273" t="s">
        <v>83</v>
      </c>
      <c r="AM432" s="273" t="s">
        <v>63</v>
      </c>
      <c r="AN432" s="273" t="s">
        <v>530</v>
      </c>
      <c r="AO432" s="273" t="s">
        <v>533</v>
      </c>
      <c r="AP432" s="274">
        <v>44927</v>
      </c>
      <c r="AQ432" s="273">
        <v>15309</v>
      </c>
      <c r="AR432" s="273">
        <v>677</v>
      </c>
      <c r="AS432" s="273">
        <v>9</v>
      </c>
      <c r="AT432" s="273" t="s">
        <v>77</v>
      </c>
      <c r="AU432" s="273" t="s">
        <v>240</v>
      </c>
      <c r="AV432" s="273" t="s">
        <v>290</v>
      </c>
      <c r="BA432" s="273" t="s">
        <v>240</v>
      </c>
      <c r="BG432" s="273">
        <v>298322</v>
      </c>
      <c r="BH432" s="273" t="s">
        <v>64</v>
      </c>
      <c r="BI432" s="273" t="s">
        <v>75</v>
      </c>
      <c r="BJ432" s="273" t="s">
        <v>79</v>
      </c>
      <c r="BK432" s="273" t="s">
        <v>79</v>
      </c>
      <c r="BL432" s="274">
        <v>45231</v>
      </c>
      <c r="BM432" s="273">
        <v>14428</v>
      </c>
      <c r="BN432" s="273">
        <v>36</v>
      </c>
      <c r="BO432" s="273">
        <v>1037</v>
      </c>
      <c r="BP432" s="273" t="s">
        <v>80</v>
      </c>
      <c r="BQ432" s="273">
        <v>612.66250000000002</v>
      </c>
      <c r="BR432" s="273" t="s">
        <v>81</v>
      </c>
      <c r="BS432" s="273" t="s">
        <v>160</v>
      </c>
      <c r="BT432" s="273">
        <v>0</v>
      </c>
      <c r="BU432" s="273">
        <v>321250</v>
      </c>
      <c r="BV432" s="336" t="s">
        <v>83</v>
      </c>
      <c r="BW432" s="337" t="s">
        <v>63</v>
      </c>
      <c r="BX432" s="337" t="s">
        <v>84</v>
      </c>
      <c r="BY432" s="337" t="s">
        <v>106</v>
      </c>
      <c r="BZ432" s="337" t="s">
        <v>138</v>
      </c>
      <c r="CA432" s="337" t="s">
        <v>139</v>
      </c>
      <c r="CB432" s="337" t="s">
        <v>140</v>
      </c>
      <c r="CC432" s="337" t="s">
        <v>141</v>
      </c>
      <c r="CD432" s="338">
        <v>9</v>
      </c>
      <c r="CE432" s="335">
        <v>44986</v>
      </c>
      <c r="CF432" s="337">
        <v>0</v>
      </c>
      <c r="CG432" s="337" t="s">
        <v>90</v>
      </c>
      <c r="CH432" s="337">
        <v>0</v>
      </c>
      <c r="CI432" s="337" t="s">
        <v>80</v>
      </c>
      <c r="CJ432" s="337"/>
      <c r="CK432" s="337"/>
      <c r="CL432" s="337"/>
      <c r="CM432" s="337" t="s">
        <v>73</v>
      </c>
      <c r="CN432" s="337">
        <v>3</v>
      </c>
    </row>
    <row r="433" spans="4:92">
      <c r="D433" s="273" t="s">
        <v>64</v>
      </c>
      <c r="E433" s="273" t="s">
        <v>63</v>
      </c>
      <c r="F433" s="273" t="s">
        <v>120</v>
      </c>
      <c r="G433" s="273" t="s">
        <v>120</v>
      </c>
      <c r="H433" s="274">
        <v>45047</v>
      </c>
      <c r="I433" s="273">
        <v>12146</v>
      </c>
      <c r="J433" s="273">
        <v>6</v>
      </c>
      <c r="K433" s="273">
        <v>498656</v>
      </c>
      <c r="L433" s="273" t="s">
        <v>66</v>
      </c>
      <c r="M433" s="273">
        <v>72970.443920000005</v>
      </c>
      <c r="N433" s="273" t="s">
        <v>115</v>
      </c>
      <c r="W433" s="273">
        <v>207134</v>
      </c>
      <c r="X433" s="273" t="s">
        <v>83</v>
      </c>
      <c r="Y433" s="273" t="s">
        <v>63</v>
      </c>
      <c r="Z433" s="273" t="s">
        <v>504</v>
      </c>
      <c r="AA433" s="273" t="s">
        <v>510</v>
      </c>
      <c r="AB433" s="274">
        <v>44927</v>
      </c>
      <c r="AC433" s="273">
        <v>14732</v>
      </c>
      <c r="AD433" s="273">
        <v>685</v>
      </c>
      <c r="AK433" s="273">
        <v>277014</v>
      </c>
      <c r="AL433" s="273" t="s">
        <v>83</v>
      </c>
      <c r="AM433" s="273" t="s">
        <v>287</v>
      </c>
      <c r="AN433" s="273" t="s">
        <v>942</v>
      </c>
      <c r="AO433" s="273" t="s">
        <v>945</v>
      </c>
      <c r="AP433" s="274">
        <v>45108</v>
      </c>
      <c r="AQ433" s="273">
        <v>15098</v>
      </c>
      <c r="AR433" s="273">
        <v>827</v>
      </c>
      <c r="AS433" s="273">
        <v>0.13</v>
      </c>
      <c r="AT433" s="273" t="s">
        <v>1248</v>
      </c>
      <c r="AU433" s="273" t="s">
        <v>970</v>
      </c>
      <c r="AV433" s="273" t="s">
        <v>146</v>
      </c>
      <c r="AW433" s="273">
        <v>828.2</v>
      </c>
      <c r="AX433" s="273" t="s">
        <v>176</v>
      </c>
      <c r="AY433" s="273" t="s">
        <v>553</v>
      </c>
      <c r="AZ433" s="273" t="s">
        <v>149</v>
      </c>
      <c r="BG433" s="273">
        <v>321995</v>
      </c>
      <c r="BH433" s="273" t="s">
        <v>64</v>
      </c>
      <c r="BI433" s="273" t="s">
        <v>75</v>
      </c>
      <c r="BJ433" s="273" t="s">
        <v>79</v>
      </c>
      <c r="BK433" s="273" t="s">
        <v>79</v>
      </c>
      <c r="BL433" s="274">
        <v>45231</v>
      </c>
      <c r="BM433" s="273">
        <v>14428</v>
      </c>
      <c r="BN433" s="273">
        <v>36</v>
      </c>
      <c r="BO433" s="273">
        <v>330</v>
      </c>
      <c r="BP433" s="273" t="s">
        <v>80</v>
      </c>
      <c r="BQ433" s="273">
        <v>194.92500000000001</v>
      </c>
      <c r="BR433" s="273" t="s">
        <v>81</v>
      </c>
      <c r="BS433" s="273" t="s">
        <v>166</v>
      </c>
      <c r="BT433" s="273">
        <v>0</v>
      </c>
      <c r="BU433" s="273">
        <v>321257</v>
      </c>
      <c r="BV433" s="279" t="s">
        <v>83</v>
      </c>
      <c r="BW433" s="280" t="s">
        <v>63</v>
      </c>
      <c r="BX433" s="280" t="s">
        <v>84</v>
      </c>
      <c r="BY433" s="280" t="s">
        <v>106</v>
      </c>
      <c r="BZ433" s="280" t="s">
        <v>151</v>
      </c>
      <c r="CA433" s="280" t="s">
        <v>152</v>
      </c>
      <c r="CB433" s="280" t="s">
        <v>153</v>
      </c>
      <c r="CC433" s="280" t="s">
        <v>154</v>
      </c>
      <c r="CD433" s="281">
        <v>10</v>
      </c>
      <c r="CE433" s="277">
        <v>44986</v>
      </c>
      <c r="CF433" s="280">
        <v>2260</v>
      </c>
      <c r="CG433" s="280" t="s">
        <v>90</v>
      </c>
      <c r="CH433" s="280">
        <v>2260</v>
      </c>
      <c r="CI433" s="280" t="s">
        <v>80</v>
      </c>
      <c r="CJ433" s="280"/>
      <c r="CK433" s="280"/>
      <c r="CL433" s="280" t="s">
        <v>155</v>
      </c>
      <c r="CM433" s="280" t="s">
        <v>73</v>
      </c>
      <c r="CN433" s="280">
        <v>3</v>
      </c>
    </row>
    <row r="434" spans="4:92">
      <c r="D434" s="273" t="s">
        <v>83</v>
      </c>
      <c r="E434" s="273" t="s">
        <v>194</v>
      </c>
      <c r="F434" s="273" t="s">
        <v>804</v>
      </c>
      <c r="G434" s="273" t="s">
        <v>1009</v>
      </c>
      <c r="H434" s="274">
        <v>45139</v>
      </c>
      <c r="I434" s="273">
        <v>13582</v>
      </c>
      <c r="J434" s="273">
        <v>844</v>
      </c>
      <c r="K434" s="273">
        <v>0</v>
      </c>
      <c r="L434" s="273" t="s">
        <v>66</v>
      </c>
      <c r="N434" s="273" t="s">
        <v>107</v>
      </c>
      <c r="W434" s="273">
        <v>223558</v>
      </c>
      <c r="X434" s="273" t="s">
        <v>83</v>
      </c>
      <c r="Y434" s="273" t="s">
        <v>63</v>
      </c>
      <c r="Z434" s="273" t="s">
        <v>504</v>
      </c>
      <c r="AA434" s="273" t="s">
        <v>510</v>
      </c>
      <c r="AB434" s="274">
        <v>44927</v>
      </c>
      <c r="AC434" s="273">
        <v>15466</v>
      </c>
      <c r="AD434" s="273">
        <v>685</v>
      </c>
      <c r="AK434" s="273">
        <v>284516</v>
      </c>
      <c r="AL434" s="273" t="s">
        <v>83</v>
      </c>
      <c r="AM434" s="273" t="s">
        <v>287</v>
      </c>
      <c r="AN434" s="273" t="s">
        <v>942</v>
      </c>
      <c r="AO434" s="273" t="s">
        <v>945</v>
      </c>
      <c r="AP434" s="274">
        <v>45108</v>
      </c>
      <c r="AQ434" s="273">
        <v>15689</v>
      </c>
      <c r="AR434" s="273">
        <v>827</v>
      </c>
      <c r="AS434" s="273">
        <v>21429.65</v>
      </c>
      <c r="AT434" s="273" t="s">
        <v>66</v>
      </c>
      <c r="AU434" s="273" t="s">
        <v>185</v>
      </c>
      <c r="AV434" s="273" t="s">
        <v>296</v>
      </c>
      <c r="BE434" s="273">
        <v>5014.54</v>
      </c>
      <c r="BF434" s="273" t="s">
        <v>297</v>
      </c>
      <c r="BG434" s="273">
        <v>334529</v>
      </c>
      <c r="BH434" s="273" t="s">
        <v>64</v>
      </c>
      <c r="BI434" s="273" t="s">
        <v>75</v>
      </c>
      <c r="BJ434" s="273" t="s">
        <v>79</v>
      </c>
      <c r="BK434" s="273" t="s">
        <v>79</v>
      </c>
      <c r="BL434" s="274">
        <v>45261</v>
      </c>
      <c r="BM434" s="273">
        <v>16907</v>
      </c>
      <c r="BN434" s="273">
        <v>36</v>
      </c>
      <c r="BO434" s="273">
        <v>11608</v>
      </c>
      <c r="BP434" s="273" t="s">
        <v>80</v>
      </c>
      <c r="BQ434" s="273">
        <v>6858.1687499999998</v>
      </c>
      <c r="BR434" s="273" t="s">
        <v>81</v>
      </c>
      <c r="BS434" s="273" t="s">
        <v>178</v>
      </c>
      <c r="BT434" s="273">
        <v>0</v>
      </c>
      <c r="BU434" s="273">
        <v>321275</v>
      </c>
      <c r="BV434" s="336" t="s">
        <v>83</v>
      </c>
      <c r="BW434" s="337" t="s">
        <v>63</v>
      </c>
      <c r="BX434" s="337" t="s">
        <v>84</v>
      </c>
      <c r="BY434" s="337" t="s">
        <v>106</v>
      </c>
      <c r="BZ434" s="337" t="s">
        <v>151</v>
      </c>
      <c r="CA434" s="337" t="s">
        <v>152</v>
      </c>
      <c r="CB434" s="337" t="s">
        <v>161</v>
      </c>
      <c r="CC434" s="337" t="s">
        <v>162</v>
      </c>
      <c r="CD434" s="338">
        <v>11</v>
      </c>
      <c r="CE434" s="335">
        <v>44986</v>
      </c>
      <c r="CF434" s="337">
        <v>1808</v>
      </c>
      <c r="CG434" s="337" t="s">
        <v>90</v>
      </c>
      <c r="CH434" s="337">
        <v>1808</v>
      </c>
      <c r="CI434" s="337" t="s">
        <v>80</v>
      </c>
      <c r="CJ434" s="337"/>
      <c r="CK434" s="337"/>
      <c r="CL434" s="337" t="s">
        <v>417</v>
      </c>
      <c r="CM434" s="337" t="s">
        <v>73</v>
      </c>
      <c r="CN434" s="337">
        <v>3</v>
      </c>
    </row>
    <row r="435" spans="4:92">
      <c r="D435" s="273" t="s">
        <v>83</v>
      </c>
      <c r="E435" s="273" t="s">
        <v>194</v>
      </c>
      <c r="F435" s="273" t="s">
        <v>804</v>
      </c>
      <c r="G435" s="273" t="s">
        <v>1009</v>
      </c>
      <c r="H435" s="274">
        <v>45170</v>
      </c>
      <c r="I435" s="273">
        <v>13909</v>
      </c>
      <c r="J435" s="273">
        <v>844</v>
      </c>
      <c r="W435" s="273">
        <v>236484</v>
      </c>
      <c r="X435" s="273" t="s">
        <v>83</v>
      </c>
      <c r="Y435" s="273" t="s">
        <v>63</v>
      </c>
      <c r="Z435" s="273" t="s">
        <v>504</v>
      </c>
      <c r="AA435" s="273" t="s">
        <v>510</v>
      </c>
      <c r="AB435" s="274">
        <v>44958</v>
      </c>
      <c r="AC435" s="273">
        <v>12088</v>
      </c>
      <c r="AD435" s="273">
        <v>685</v>
      </c>
      <c r="AK435" s="273">
        <v>167202</v>
      </c>
      <c r="AL435" s="273" t="s">
        <v>83</v>
      </c>
      <c r="AM435" s="273" t="s">
        <v>287</v>
      </c>
      <c r="AN435" s="273" t="s">
        <v>942</v>
      </c>
      <c r="AO435" s="273" t="s">
        <v>945</v>
      </c>
      <c r="AP435" s="274">
        <v>45200</v>
      </c>
      <c r="AQ435" s="273">
        <v>15244</v>
      </c>
      <c r="AR435" s="273">
        <v>827</v>
      </c>
      <c r="AS435" s="273">
        <v>0</v>
      </c>
      <c r="AT435" s="273" t="s">
        <v>1248</v>
      </c>
      <c r="AU435" s="273" t="s">
        <v>970</v>
      </c>
      <c r="AV435" s="273" t="s">
        <v>146</v>
      </c>
      <c r="AW435" s="273">
        <v>0</v>
      </c>
      <c r="AX435" s="273" t="s">
        <v>176</v>
      </c>
      <c r="AY435" s="273" t="s">
        <v>122</v>
      </c>
      <c r="AZ435" s="273" t="s">
        <v>1301</v>
      </c>
      <c r="BG435" s="273">
        <v>322006</v>
      </c>
      <c r="BH435" s="273" t="s">
        <v>64</v>
      </c>
      <c r="BI435" s="273" t="s">
        <v>75</v>
      </c>
      <c r="BJ435" s="273" t="s">
        <v>79</v>
      </c>
      <c r="BK435" s="273" t="s">
        <v>79</v>
      </c>
      <c r="BL435" s="274">
        <v>45261</v>
      </c>
      <c r="BM435" s="273">
        <v>16907</v>
      </c>
      <c r="BN435" s="273">
        <v>36</v>
      </c>
      <c r="BO435" s="273">
        <v>10233</v>
      </c>
      <c r="BP435" s="273" t="s">
        <v>80</v>
      </c>
      <c r="BQ435" s="273">
        <v>6045.8374999999996</v>
      </c>
      <c r="BR435" s="273" t="s">
        <v>81</v>
      </c>
      <c r="BS435" s="273" t="s">
        <v>189</v>
      </c>
      <c r="BT435" s="273">
        <v>0</v>
      </c>
      <c r="BU435" s="273">
        <v>321283</v>
      </c>
      <c r="BV435" s="279" t="s">
        <v>83</v>
      </c>
      <c r="BW435" s="280" t="s">
        <v>63</v>
      </c>
      <c r="BX435" s="280" t="s">
        <v>84</v>
      </c>
      <c r="BY435" s="280" t="s">
        <v>106</v>
      </c>
      <c r="BZ435" s="280" t="s">
        <v>167</v>
      </c>
      <c r="CA435" s="280" t="s">
        <v>168</v>
      </c>
      <c r="CB435" s="280" t="s">
        <v>169</v>
      </c>
      <c r="CC435" s="280" t="s">
        <v>170</v>
      </c>
      <c r="CD435" s="281">
        <v>12</v>
      </c>
      <c r="CE435" s="277">
        <v>44986</v>
      </c>
      <c r="CF435" s="280">
        <v>0</v>
      </c>
      <c r="CG435" s="280" t="s">
        <v>90</v>
      </c>
      <c r="CH435" s="280">
        <v>0</v>
      </c>
      <c r="CI435" s="280" t="s">
        <v>80</v>
      </c>
      <c r="CJ435" s="280"/>
      <c r="CK435" s="280"/>
      <c r="CL435" s="280"/>
      <c r="CM435" s="280" t="s">
        <v>73</v>
      </c>
      <c r="CN435" s="280">
        <v>3</v>
      </c>
    </row>
    <row r="436" spans="4:92">
      <c r="D436" s="273" t="s">
        <v>83</v>
      </c>
      <c r="E436" s="273" t="s">
        <v>194</v>
      </c>
      <c r="F436" s="273" t="s">
        <v>804</v>
      </c>
      <c r="G436" s="273" t="s">
        <v>1009</v>
      </c>
      <c r="H436" s="274">
        <v>45170</v>
      </c>
      <c r="I436" s="273">
        <v>13909</v>
      </c>
      <c r="J436" s="273">
        <v>844</v>
      </c>
      <c r="K436" s="273">
        <v>2857.5</v>
      </c>
      <c r="L436" s="273" t="s">
        <v>66</v>
      </c>
      <c r="M436" s="273">
        <v>655.07643350000001</v>
      </c>
      <c r="N436" s="273" t="s">
        <v>115</v>
      </c>
      <c r="W436" s="273">
        <v>236508</v>
      </c>
      <c r="X436" s="273" t="s">
        <v>83</v>
      </c>
      <c r="Y436" s="273" t="s">
        <v>63</v>
      </c>
      <c r="Z436" s="273" t="s">
        <v>504</v>
      </c>
      <c r="AA436" s="273" t="s">
        <v>510</v>
      </c>
      <c r="AB436" s="274">
        <v>44958</v>
      </c>
      <c r="AC436" s="273">
        <v>12108</v>
      </c>
      <c r="AD436" s="273">
        <v>685</v>
      </c>
      <c r="AE436" s="273">
        <v>0</v>
      </c>
      <c r="AF436" s="273" t="s">
        <v>90</v>
      </c>
      <c r="AG436" s="273" t="s">
        <v>122</v>
      </c>
      <c r="AH436" s="273" t="s">
        <v>122</v>
      </c>
      <c r="AI436" s="273" t="s">
        <v>123</v>
      </c>
      <c r="AJ436" s="273" t="s">
        <v>200</v>
      </c>
      <c r="AK436" s="273">
        <v>167551</v>
      </c>
      <c r="AL436" s="273" t="s">
        <v>83</v>
      </c>
      <c r="AM436" s="273" t="s">
        <v>287</v>
      </c>
      <c r="AN436" s="273" t="s">
        <v>1024</v>
      </c>
      <c r="AO436" s="273" t="s">
        <v>1029</v>
      </c>
      <c r="AP436" s="274">
        <v>44927</v>
      </c>
      <c r="AQ436" s="273">
        <v>14813</v>
      </c>
      <c r="AR436" s="273">
        <v>848</v>
      </c>
      <c r="AS436" s="273">
        <v>211.21</v>
      </c>
      <c r="AT436" s="273" t="s">
        <v>174</v>
      </c>
      <c r="AU436" s="273" t="s">
        <v>145</v>
      </c>
      <c r="AV436" s="273" t="s">
        <v>158</v>
      </c>
      <c r="AW436" s="273">
        <v>162.63</v>
      </c>
      <c r="AX436" s="273" t="s">
        <v>176</v>
      </c>
      <c r="BG436" s="273">
        <v>277908</v>
      </c>
      <c r="BH436" s="273" t="s">
        <v>64</v>
      </c>
      <c r="BI436" s="273" t="s">
        <v>75</v>
      </c>
      <c r="BJ436" s="273" t="s">
        <v>79</v>
      </c>
      <c r="BK436" s="273" t="s">
        <v>79</v>
      </c>
      <c r="BL436" s="274">
        <v>45261</v>
      </c>
      <c r="BM436" s="273">
        <v>16907</v>
      </c>
      <c r="BN436" s="273">
        <v>36</v>
      </c>
      <c r="BO436" s="273">
        <v>8529</v>
      </c>
      <c r="BP436" s="273" t="s">
        <v>80</v>
      </c>
      <c r="BQ436" s="273">
        <v>5039.0124999999998</v>
      </c>
      <c r="BR436" s="273" t="s">
        <v>81</v>
      </c>
      <c r="BS436" s="273" t="s">
        <v>82</v>
      </c>
      <c r="BT436" s="273">
        <v>0</v>
      </c>
      <c r="BU436" s="273">
        <v>321290</v>
      </c>
      <c r="BV436" s="336" t="s">
        <v>83</v>
      </c>
      <c r="BW436" s="337" t="s">
        <v>63</v>
      </c>
      <c r="BX436" s="337" t="s">
        <v>84</v>
      </c>
      <c r="BY436" s="337" t="s">
        <v>106</v>
      </c>
      <c r="BZ436" s="337" t="s">
        <v>167</v>
      </c>
      <c r="CA436" s="337" t="s">
        <v>168</v>
      </c>
      <c r="CB436" s="337" t="s">
        <v>353</v>
      </c>
      <c r="CC436" s="337" t="s">
        <v>354</v>
      </c>
      <c r="CD436" s="338">
        <v>13</v>
      </c>
      <c r="CE436" s="335">
        <v>44986</v>
      </c>
      <c r="CF436" s="337">
        <v>0</v>
      </c>
      <c r="CG436" s="337" t="s">
        <v>90</v>
      </c>
      <c r="CH436" s="337">
        <v>0</v>
      </c>
      <c r="CI436" s="337" t="s">
        <v>80</v>
      </c>
      <c r="CJ436" s="337"/>
      <c r="CK436" s="337"/>
      <c r="CL436" s="337"/>
      <c r="CM436" s="337" t="s">
        <v>73</v>
      </c>
      <c r="CN436" s="337">
        <v>3</v>
      </c>
    </row>
    <row r="437" spans="4:92">
      <c r="D437" s="273" t="s">
        <v>83</v>
      </c>
      <c r="E437" s="273" t="s">
        <v>194</v>
      </c>
      <c r="F437" s="273" t="s">
        <v>804</v>
      </c>
      <c r="G437" s="273" t="s">
        <v>1009</v>
      </c>
      <c r="H437" s="274">
        <v>45170</v>
      </c>
      <c r="I437" s="273">
        <v>13909</v>
      </c>
      <c r="J437" s="273">
        <v>844</v>
      </c>
      <c r="K437" s="273">
        <v>0</v>
      </c>
      <c r="L437" s="273" t="s">
        <v>66</v>
      </c>
      <c r="N437" s="273" t="s">
        <v>107</v>
      </c>
      <c r="W437" s="273">
        <v>236509</v>
      </c>
      <c r="X437" s="273" t="s">
        <v>83</v>
      </c>
      <c r="Y437" s="273" t="s">
        <v>63</v>
      </c>
      <c r="Z437" s="273" t="s">
        <v>504</v>
      </c>
      <c r="AA437" s="273" t="s">
        <v>510</v>
      </c>
      <c r="AB437" s="274">
        <v>44986</v>
      </c>
      <c r="AC437" s="273">
        <v>12093</v>
      </c>
      <c r="AD437" s="273">
        <v>685</v>
      </c>
      <c r="AK437" s="273">
        <v>167297</v>
      </c>
      <c r="AL437" s="273" t="s">
        <v>83</v>
      </c>
      <c r="AM437" s="273" t="s">
        <v>287</v>
      </c>
      <c r="AN437" s="273" t="s">
        <v>1024</v>
      </c>
      <c r="AO437" s="273" t="s">
        <v>1029</v>
      </c>
      <c r="AP437" s="274">
        <v>44927</v>
      </c>
      <c r="AQ437" s="273">
        <v>15397</v>
      </c>
      <c r="AR437" s="273">
        <v>848</v>
      </c>
      <c r="AS437" s="273">
        <v>130</v>
      </c>
      <c r="AT437" s="273" t="s">
        <v>96</v>
      </c>
      <c r="AU437" s="273" t="s">
        <v>97</v>
      </c>
      <c r="AV437" s="273" t="s">
        <v>216</v>
      </c>
      <c r="BA437" s="273" t="s">
        <v>99</v>
      </c>
      <c r="BG437" s="273">
        <v>284095</v>
      </c>
      <c r="BH437" s="273" t="s">
        <v>64</v>
      </c>
      <c r="BI437" s="273" t="s">
        <v>75</v>
      </c>
      <c r="BJ437" s="273" t="s">
        <v>79</v>
      </c>
      <c r="BK437" s="273" t="s">
        <v>79</v>
      </c>
      <c r="BL437" s="274">
        <v>45261</v>
      </c>
      <c r="BM437" s="273">
        <v>16907</v>
      </c>
      <c r="BN437" s="273">
        <v>36</v>
      </c>
      <c r="BO437" s="273">
        <v>16771</v>
      </c>
      <c r="BP437" s="273" t="s">
        <v>80</v>
      </c>
      <c r="BQ437" s="273">
        <v>9908.5437500000007</v>
      </c>
      <c r="BR437" s="273" t="s">
        <v>81</v>
      </c>
      <c r="BS437" s="273" t="s">
        <v>100</v>
      </c>
      <c r="BT437" s="273">
        <v>0</v>
      </c>
      <c r="BU437" s="273">
        <v>321297</v>
      </c>
      <c r="BV437" s="279" t="s">
        <v>83</v>
      </c>
      <c r="BW437" s="280" t="s">
        <v>63</v>
      </c>
      <c r="BX437" s="280" t="s">
        <v>84</v>
      </c>
      <c r="BY437" s="280" t="s">
        <v>106</v>
      </c>
      <c r="BZ437" s="280" t="s">
        <v>167</v>
      </c>
      <c r="CA437" s="280" t="s">
        <v>168</v>
      </c>
      <c r="CB437" s="280" t="s">
        <v>313</v>
      </c>
      <c r="CC437" s="280" t="s">
        <v>314</v>
      </c>
      <c r="CD437" s="281">
        <v>14</v>
      </c>
      <c r="CE437" s="277">
        <v>44986</v>
      </c>
      <c r="CF437" s="280">
        <v>0</v>
      </c>
      <c r="CG437" s="280" t="s">
        <v>90</v>
      </c>
      <c r="CH437" s="280">
        <v>0</v>
      </c>
      <c r="CI437" s="280" t="s">
        <v>80</v>
      </c>
      <c r="CJ437" s="280"/>
      <c r="CK437" s="280"/>
      <c r="CL437" s="280"/>
      <c r="CM437" s="280" t="s">
        <v>73</v>
      </c>
      <c r="CN437" s="280">
        <v>3</v>
      </c>
    </row>
    <row r="438" spans="4:92">
      <c r="D438" s="273" t="s">
        <v>83</v>
      </c>
      <c r="E438" s="273" t="s">
        <v>194</v>
      </c>
      <c r="F438" s="273" t="s">
        <v>804</v>
      </c>
      <c r="G438" s="273" t="s">
        <v>1009</v>
      </c>
      <c r="H438" s="274">
        <v>45200</v>
      </c>
      <c r="I438" s="273">
        <v>14244</v>
      </c>
      <c r="J438" s="273">
        <v>844</v>
      </c>
      <c r="W438" s="273">
        <v>254501</v>
      </c>
      <c r="X438" s="273" t="s">
        <v>83</v>
      </c>
      <c r="Y438" s="273" t="s">
        <v>63</v>
      </c>
      <c r="Z438" s="273" t="s">
        <v>504</v>
      </c>
      <c r="AA438" s="273" t="s">
        <v>510</v>
      </c>
      <c r="AB438" s="274">
        <v>44986</v>
      </c>
      <c r="AC438" s="273">
        <v>12113</v>
      </c>
      <c r="AD438" s="273">
        <v>685</v>
      </c>
      <c r="AE438" s="273">
        <v>0</v>
      </c>
      <c r="AF438" s="273" t="s">
        <v>90</v>
      </c>
      <c r="AG438" s="273" t="s">
        <v>122</v>
      </c>
      <c r="AH438" s="273" t="s">
        <v>122</v>
      </c>
      <c r="AI438" s="273" t="s">
        <v>123</v>
      </c>
      <c r="AJ438" s="273" t="s">
        <v>200</v>
      </c>
      <c r="AK438" s="273">
        <v>227388</v>
      </c>
      <c r="AL438" s="273" t="s">
        <v>83</v>
      </c>
      <c r="AM438" s="273" t="s">
        <v>287</v>
      </c>
      <c r="AN438" s="273" t="s">
        <v>1024</v>
      </c>
      <c r="AO438" s="273" t="s">
        <v>1029</v>
      </c>
      <c r="AP438" s="274">
        <v>44927</v>
      </c>
      <c r="AQ438" s="273">
        <v>15547</v>
      </c>
      <c r="AR438" s="273">
        <v>848</v>
      </c>
      <c r="AU438" s="273" t="s">
        <v>108</v>
      </c>
      <c r="BG438" s="273">
        <v>284840</v>
      </c>
      <c r="BH438" s="273" t="s">
        <v>64</v>
      </c>
      <c r="BI438" s="273" t="s">
        <v>75</v>
      </c>
      <c r="BJ438" s="273" t="s">
        <v>79</v>
      </c>
      <c r="BK438" s="273" t="s">
        <v>79</v>
      </c>
      <c r="BL438" s="274">
        <v>45261</v>
      </c>
      <c r="BM438" s="273">
        <v>16907</v>
      </c>
      <c r="BN438" s="273">
        <v>36</v>
      </c>
      <c r="BO438" s="273">
        <v>9545</v>
      </c>
      <c r="BP438" s="273" t="s">
        <v>80</v>
      </c>
      <c r="BQ438" s="273">
        <v>5639.3125</v>
      </c>
      <c r="BR438" s="273" t="s">
        <v>81</v>
      </c>
      <c r="BS438" s="273" t="s">
        <v>109</v>
      </c>
      <c r="BT438" s="273">
        <v>0</v>
      </c>
      <c r="BU438" s="273">
        <v>321304</v>
      </c>
      <c r="BV438" s="336" t="s">
        <v>83</v>
      </c>
      <c r="BW438" s="337" t="s">
        <v>63</v>
      </c>
      <c r="BX438" s="337" t="s">
        <v>84</v>
      </c>
      <c r="BY438" s="337" t="s">
        <v>106</v>
      </c>
      <c r="BZ438" s="337" t="s">
        <v>167</v>
      </c>
      <c r="CA438" s="337" t="s">
        <v>168</v>
      </c>
      <c r="CB438" s="337" t="s">
        <v>319</v>
      </c>
      <c r="CC438" s="337" t="s">
        <v>320</v>
      </c>
      <c r="CD438" s="338">
        <v>15</v>
      </c>
      <c r="CE438" s="335">
        <v>44986</v>
      </c>
      <c r="CF438" s="337">
        <v>0</v>
      </c>
      <c r="CG438" s="337" t="s">
        <v>90</v>
      </c>
      <c r="CH438" s="337">
        <v>0</v>
      </c>
      <c r="CI438" s="337" t="s">
        <v>80</v>
      </c>
      <c r="CJ438" s="337"/>
      <c r="CK438" s="337"/>
      <c r="CL438" s="337"/>
      <c r="CM438" s="337" t="s">
        <v>73</v>
      </c>
      <c r="CN438" s="337">
        <v>3</v>
      </c>
    </row>
    <row r="439" spans="4:92">
      <c r="D439" s="273" t="s">
        <v>83</v>
      </c>
      <c r="E439" s="273" t="s">
        <v>194</v>
      </c>
      <c r="F439" s="273" t="s">
        <v>804</v>
      </c>
      <c r="G439" s="273" t="s">
        <v>1009</v>
      </c>
      <c r="H439" s="274">
        <v>45200</v>
      </c>
      <c r="I439" s="273">
        <v>14244</v>
      </c>
      <c r="J439" s="273">
        <v>844</v>
      </c>
      <c r="K439" s="273">
        <v>2857.5</v>
      </c>
      <c r="L439" s="273" t="s">
        <v>66</v>
      </c>
      <c r="M439" s="273">
        <v>655.07643350000001</v>
      </c>
      <c r="N439" s="273" t="s">
        <v>115</v>
      </c>
      <c r="W439" s="273">
        <v>254525</v>
      </c>
      <c r="X439" s="273" t="s">
        <v>83</v>
      </c>
      <c r="Y439" s="273" t="s">
        <v>63</v>
      </c>
      <c r="Z439" s="273" t="s">
        <v>504</v>
      </c>
      <c r="AA439" s="273" t="s">
        <v>510</v>
      </c>
      <c r="AB439" s="274">
        <v>45017</v>
      </c>
      <c r="AC439" s="273">
        <v>12098</v>
      </c>
      <c r="AD439" s="273">
        <v>685</v>
      </c>
      <c r="AK439" s="273">
        <v>167392</v>
      </c>
      <c r="AL439" s="273" t="s">
        <v>83</v>
      </c>
      <c r="AM439" s="273" t="s">
        <v>287</v>
      </c>
      <c r="AN439" s="273" t="s">
        <v>1024</v>
      </c>
      <c r="AO439" s="273" t="s">
        <v>1029</v>
      </c>
      <c r="AP439" s="274">
        <v>45017</v>
      </c>
      <c r="AQ439" s="273">
        <v>14959</v>
      </c>
      <c r="AR439" s="273">
        <v>848</v>
      </c>
      <c r="AS439" s="273">
        <v>192</v>
      </c>
      <c r="AT439" s="273" t="s">
        <v>174</v>
      </c>
      <c r="AU439" s="273" t="s">
        <v>145</v>
      </c>
      <c r="AV439" s="273" t="s">
        <v>158</v>
      </c>
      <c r="AW439" s="273">
        <v>147.84</v>
      </c>
      <c r="AX439" s="273" t="s">
        <v>176</v>
      </c>
      <c r="BG439" s="273">
        <v>279514</v>
      </c>
      <c r="BH439" s="273" t="s">
        <v>64</v>
      </c>
      <c r="BI439" s="273" t="s">
        <v>75</v>
      </c>
      <c r="BJ439" s="273" t="s">
        <v>79</v>
      </c>
      <c r="BK439" s="273" t="s">
        <v>79</v>
      </c>
      <c r="BL439" s="274">
        <v>45261</v>
      </c>
      <c r="BM439" s="273">
        <v>16907</v>
      </c>
      <c r="BN439" s="273">
        <v>36</v>
      </c>
      <c r="BO439" s="273">
        <v>20749</v>
      </c>
      <c r="BP439" s="273" t="s">
        <v>80</v>
      </c>
      <c r="BQ439" s="273">
        <v>12258.7125</v>
      </c>
      <c r="BR439" s="273" t="s">
        <v>81</v>
      </c>
      <c r="BS439" s="273" t="s">
        <v>116</v>
      </c>
      <c r="BT439" s="273">
        <v>0</v>
      </c>
      <c r="BU439" s="273">
        <v>321311</v>
      </c>
      <c r="BV439" s="279" t="s">
        <v>83</v>
      </c>
      <c r="BW439" s="280" t="s">
        <v>63</v>
      </c>
      <c r="BX439" s="280" t="s">
        <v>84</v>
      </c>
      <c r="BY439" s="280" t="s">
        <v>106</v>
      </c>
      <c r="BZ439" s="280" t="s">
        <v>151</v>
      </c>
      <c r="CA439" s="280" t="s">
        <v>152</v>
      </c>
      <c r="CB439" s="280" t="s">
        <v>153</v>
      </c>
      <c r="CC439" s="280" t="s">
        <v>154</v>
      </c>
      <c r="CD439" s="281">
        <v>10</v>
      </c>
      <c r="CE439" s="277">
        <v>45108</v>
      </c>
      <c r="CF439" s="280">
        <v>2190</v>
      </c>
      <c r="CG439" s="280" t="s">
        <v>90</v>
      </c>
      <c r="CH439" s="280">
        <v>2190</v>
      </c>
      <c r="CI439" s="280" t="s">
        <v>80</v>
      </c>
      <c r="CJ439" s="280"/>
      <c r="CK439" s="280"/>
      <c r="CL439" s="280" t="s">
        <v>417</v>
      </c>
      <c r="CM439" s="280" t="s">
        <v>73</v>
      </c>
      <c r="CN439" s="280">
        <v>3</v>
      </c>
    </row>
    <row r="440" spans="4:92">
      <c r="D440" s="273" t="s">
        <v>83</v>
      </c>
      <c r="E440" s="273" t="s">
        <v>194</v>
      </c>
      <c r="F440" s="273" t="s">
        <v>804</v>
      </c>
      <c r="G440" s="273" t="s">
        <v>1009</v>
      </c>
      <c r="H440" s="274">
        <v>45200</v>
      </c>
      <c r="I440" s="273">
        <v>14244</v>
      </c>
      <c r="J440" s="273">
        <v>844</v>
      </c>
      <c r="K440" s="273">
        <v>0</v>
      </c>
      <c r="L440" s="273" t="s">
        <v>66</v>
      </c>
      <c r="N440" s="273" t="s">
        <v>107</v>
      </c>
      <c r="W440" s="273">
        <v>254526</v>
      </c>
      <c r="X440" s="273" t="s">
        <v>83</v>
      </c>
      <c r="Y440" s="273" t="s">
        <v>63</v>
      </c>
      <c r="Z440" s="273" t="s">
        <v>172</v>
      </c>
      <c r="AA440" s="273" t="s">
        <v>487</v>
      </c>
      <c r="AB440" s="274">
        <v>44958</v>
      </c>
      <c r="AC440" s="273">
        <v>12000</v>
      </c>
      <c r="AD440" s="273">
        <v>74</v>
      </c>
      <c r="AE440" s="273">
        <v>0.9</v>
      </c>
      <c r="AF440" s="273" t="s">
        <v>90</v>
      </c>
      <c r="AG440" s="273" t="s">
        <v>703</v>
      </c>
      <c r="AH440" s="273" t="s">
        <v>1302</v>
      </c>
      <c r="AI440" s="273" t="s">
        <v>123</v>
      </c>
      <c r="AJ440" s="273" t="s">
        <v>124</v>
      </c>
      <c r="AK440" s="273">
        <v>162599</v>
      </c>
      <c r="AL440" s="273" t="s">
        <v>83</v>
      </c>
      <c r="AM440" s="273" t="s">
        <v>287</v>
      </c>
      <c r="AN440" s="273" t="s">
        <v>1024</v>
      </c>
      <c r="AO440" s="273" t="s">
        <v>1029</v>
      </c>
      <c r="AP440" s="274">
        <v>45108</v>
      </c>
      <c r="AQ440" s="273">
        <v>15105</v>
      </c>
      <c r="AR440" s="273">
        <v>848</v>
      </c>
      <c r="AS440" s="273">
        <v>280.43</v>
      </c>
      <c r="AT440" s="273" t="s">
        <v>174</v>
      </c>
      <c r="AU440" s="273" t="s">
        <v>145</v>
      </c>
      <c r="AV440" s="273" t="s">
        <v>158</v>
      </c>
      <c r="AW440" s="273">
        <v>215.93</v>
      </c>
      <c r="AX440" s="273" t="s">
        <v>176</v>
      </c>
      <c r="BG440" s="273">
        <v>281120</v>
      </c>
      <c r="BH440" s="273" t="s">
        <v>64</v>
      </c>
      <c r="BI440" s="273" t="s">
        <v>75</v>
      </c>
      <c r="BJ440" s="273" t="s">
        <v>79</v>
      </c>
      <c r="BK440" s="273" t="s">
        <v>79</v>
      </c>
      <c r="BL440" s="274">
        <v>45261</v>
      </c>
      <c r="BM440" s="273">
        <v>16907</v>
      </c>
      <c r="BN440" s="273">
        <v>36</v>
      </c>
      <c r="BO440" s="273">
        <v>1833</v>
      </c>
      <c r="BP440" s="273" t="s">
        <v>80</v>
      </c>
      <c r="BQ440" s="273">
        <v>1083.0125</v>
      </c>
      <c r="BR440" s="273" t="s">
        <v>81</v>
      </c>
      <c r="BS440" s="273" t="s">
        <v>125</v>
      </c>
      <c r="BT440" s="273">
        <v>0</v>
      </c>
      <c r="BU440" s="273">
        <v>321318</v>
      </c>
      <c r="BV440" s="336" t="s">
        <v>83</v>
      </c>
      <c r="BW440" s="337" t="s">
        <v>63</v>
      </c>
      <c r="BX440" s="337" t="s">
        <v>84</v>
      </c>
      <c r="BY440" s="337" t="s">
        <v>106</v>
      </c>
      <c r="BZ440" s="337" t="s">
        <v>151</v>
      </c>
      <c r="CA440" s="337" t="s">
        <v>152</v>
      </c>
      <c r="CB440" s="337" t="s">
        <v>161</v>
      </c>
      <c r="CC440" s="337" t="s">
        <v>162</v>
      </c>
      <c r="CD440" s="338">
        <v>11</v>
      </c>
      <c r="CE440" s="335">
        <v>45108</v>
      </c>
      <c r="CF440" s="337">
        <v>2738</v>
      </c>
      <c r="CG440" s="337" t="s">
        <v>90</v>
      </c>
      <c r="CH440" s="337">
        <v>2738</v>
      </c>
      <c r="CI440" s="337" t="s">
        <v>80</v>
      </c>
      <c r="CJ440" s="337"/>
      <c r="CK440" s="337"/>
      <c r="CL440" s="337" t="s">
        <v>411</v>
      </c>
      <c r="CM440" s="337" t="s">
        <v>73</v>
      </c>
      <c r="CN440" s="337">
        <v>3</v>
      </c>
    </row>
    <row r="441" spans="4:92">
      <c r="D441" s="273" t="s">
        <v>83</v>
      </c>
      <c r="E441" s="273" t="s">
        <v>194</v>
      </c>
      <c r="F441" s="273" t="s">
        <v>804</v>
      </c>
      <c r="G441" s="273" t="s">
        <v>1009</v>
      </c>
      <c r="H441" s="274">
        <v>45231</v>
      </c>
      <c r="I441" s="273">
        <v>14611</v>
      </c>
      <c r="J441" s="273">
        <v>844</v>
      </c>
      <c r="W441" s="273">
        <v>273359</v>
      </c>
      <c r="X441" s="273" t="s">
        <v>83</v>
      </c>
      <c r="Y441" s="273" t="s">
        <v>63</v>
      </c>
      <c r="Z441" s="273" t="s">
        <v>172</v>
      </c>
      <c r="AA441" s="273" t="s">
        <v>487</v>
      </c>
      <c r="AB441" s="274">
        <v>44958</v>
      </c>
      <c r="AC441" s="273">
        <v>12000</v>
      </c>
      <c r="AD441" s="273">
        <v>74</v>
      </c>
      <c r="AE441" s="273">
        <v>0.31900000000000001</v>
      </c>
      <c r="AF441" s="273" t="s">
        <v>90</v>
      </c>
      <c r="AG441" s="273" t="s">
        <v>837</v>
      </c>
      <c r="AH441" s="273" t="s">
        <v>223</v>
      </c>
      <c r="AI441" s="273" t="s">
        <v>199</v>
      </c>
      <c r="AJ441" s="273" t="s">
        <v>200</v>
      </c>
      <c r="AK441" s="273">
        <v>162635</v>
      </c>
      <c r="AL441" s="273" t="s">
        <v>83</v>
      </c>
      <c r="AM441" s="273" t="s">
        <v>287</v>
      </c>
      <c r="AN441" s="273" t="s">
        <v>1024</v>
      </c>
      <c r="AO441" s="273" t="s">
        <v>1029</v>
      </c>
      <c r="AP441" s="274">
        <v>45108</v>
      </c>
      <c r="AQ441" s="273">
        <v>15696</v>
      </c>
      <c r="AR441" s="273">
        <v>848</v>
      </c>
      <c r="AU441" s="273" t="s">
        <v>108</v>
      </c>
      <c r="BG441" s="273">
        <v>285436</v>
      </c>
      <c r="BH441" s="273" t="s">
        <v>64</v>
      </c>
      <c r="BI441" s="273" t="s">
        <v>75</v>
      </c>
      <c r="BJ441" s="273" t="s">
        <v>79</v>
      </c>
      <c r="BK441" s="273" t="s">
        <v>79</v>
      </c>
      <c r="BL441" s="274">
        <v>45261</v>
      </c>
      <c r="BM441" s="273">
        <v>16907</v>
      </c>
      <c r="BN441" s="273">
        <v>36</v>
      </c>
      <c r="BO441" s="273">
        <v>2435</v>
      </c>
      <c r="BP441" s="273" t="s">
        <v>80</v>
      </c>
      <c r="BQ441" s="273">
        <v>1438.65</v>
      </c>
      <c r="BR441" s="273" t="s">
        <v>81</v>
      </c>
      <c r="BS441" s="273" t="s">
        <v>132</v>
      </c>
      <c r="BT441" s="273">
        <v>0</v>
      </c>
      <c r="BU441" s="273">
        <v>321325</v>
      </c>
      <c r="BV441" s="279" t="s">
        <v>83</v>
      </c>
      <c r="BW441" s="280" t="s">
        <v>63</v>
      </c>
      <c r="BX441" s="280" t="s">
        <v>84</v>
      </c>
      <c r="BY441" s="280" t="s">
        <v>106</v>
      </c>
      <c r="BZ441" s="280" t="s">
        <v>167</v>
      </c>
      <c r="CA441" s="280" t="s">
        <v>168</v>
      </c>
      <c r="CB441" s="280" t="s">
        <v>353</v>
      </c>
      <c r="CC441" s="280" t="s">
        <v>354</v>
      </c>
      <c r="CD441" s="281">
        <v>13</v>
      </c>
      <c r="CE441" s="277">
        <v>45108</v>
      </c>
      <c r="CF441" s="280">
        <v>0</v>
      </c>
      <c r="CG441" s="280" t="s">
        <v>90</v>
      </c>
      <c r="CH441" s="280">
        <v>0</v>
      </c>
      <c r="CI441" s="280" t="s">
        <v>80</v>
      </c>
      <c r="CJ441" s="280"/>
      <c r="CK441" s="280"/>
      <c r="CL441" s="280"/>
      <c r="CM441" s="280" t="s">
        <v>73</v>
      </c>
      <c r="CN441" s="280">
        <v>3</v>
      </c>
    </row>
    <row r="442" spans="4:92">
      <c r="D442" s="273" t="s">
        <v>83</v>
      </c>
      <c r="E442" s="273" t="s">
        <v>194</v>
      </c>
      <c r="F442" s="273" t="s">
        <v>804</v>
      </c>
      <c r="G442" s="273" t="s">
        <v>1009</v>
      </c>
      <c r="H442" s="274">
        <v>45231</v>
      </c>
      <c r="I442" s="273">
        <v>14611</v>
      </c>
      <c r="J442" s="273">
        <v>844</v>
      </c>
      <c r="K442" s="273">
        <v>1808.5</v>
      </c>
      <c r="L442" s="273" t="s">
        <v>66</v>
      </c>
      <c r="M442" s="273">
        <v>411.97589499999998</v>
      </c>
      <c r="N442" s="273" t="s">
        <v>115</v>
      </c>
      <c r="W442" s="273">
        <v>273383</v>
      </c>
      <c r="X442" s="273" t="s">
        <v>83</v>
      </c>
      <c r="Y442" s="273" t="s">
        <v>63</v>
      </c>
      <c r="Z442" s="273" t="s">
        <v>172</v>
      </c>
      <c r="AA442" s="273" t="s">
        <v>487</v>
      </c>
      <c r="AB442" s="274">
        <v>44958</v>
      </c>
      <c r="AC442" s="273">
        <v>12000</v>
      </c>
      <c r="AD442" s="273">
        <v>74</v>
      </c>
      <c r="AE442" s="273">
        <v>0.31900000000000001</v>
      </c>
      <c r="AF442" s="273" t="s">
        <v>90</v>
      </c>
      <c r="AG442" s="273" t="s">
        <v>995</v>
      </c>
      <c r="AH442" s="273" t="s">
        <v>1303</v>
      </c>
      <c r="AI442" s="273" t="s">
        <v>199</v>
      </c>
      <c r="AJ442" s="273" t="s">
        <v>200</v>
      </c>
      <c r="AK442" s="273">
        <v>162647</v>
      </c>
      <c r="AL442" s="273" t="s">
        <v>83</v>
      </c>
      <c r="AM442" s="273" t="s">
        <v>287</v>
      </c>
      <c r="AN442" s="273" t="s">
        <v>1024</v>
      </c>
      <c r="AO442" s="273" t="s">
        <v>1029</v>
      </c>
      <c r="AP442" s="274">
        <v>45200</v>
      </c>
      <c r="AQ442" s="273">
        <v>15251</v>
      </c>
      <c r="AR442" s="273">
        <v>848</v>
      </c>
      <c r="AS442" s="273">
        <v>313.47000000000003</v>
      </c>
      <c r="AT442" s="273" t="s">
        <v>174</v>
      </c>
      <c r="AU442" s="273" t="s">
        <v>145</v>
      </c>
      <c r="AV442" s="273" t="s">
        <v>158</v>
      </c>
      <c r="AW442" s="273">
        <v>241.37</v>
      </c>
      <c r="AX442" s="273" t="s">
        <v>176</v>
      </c>
      <c r="BG442" s="273">
        <v>282726</v>
      </c>
      <c r="BH442" s="273" t="s">
        <v>64</v>
      </c>
      <c r="BI442" s="273" t="s">
        <v>75</v>
      </c>
      <c r="BJ442" s="273" t="s">
        <v>391</v>
      </c>
      <c r="BK442" s="273" t="s">
        <v>477</v>
      </c>
      <c r="BL442" s="274">
        <v>45047</v>
      </c>
      <c r="BM442" s="273">
        <v>12235</v>
      </c>
      <c r="BN442" s="273">
        <v>72</v>
      </c>
      <c r="BO442" s="273">
        <v>130</v>
      </c>
      <c r="BP442" s="273" t="s">
        <v>80</v>
      </c>
      <c r="BQ442" s="273">
        <v>76.600062500000007</v>
      </c>
      <c r="BR442" s="273" t="s">
        <v>81</v>
      </c>
      <c r="BS442" s="273" t="s">
        <v>1268</v>
      </c>
      <c r="BT442" s="273">
        <v>0</v>
      </c>
      <c r="BU442" s="273">
        <v>176578</v>
      </c>
      <c r="BV442" s="336" t="s">
        <v>83</v>
      </c>
      <c r="BW442" s="337" t="s">
        <v>63</v>
      </c>
      <c r="BX442" s="337" t="s">
        <v>84</v>
      </c>
      <c r="BY442" s="337" t="s">
        <v>106</v>
      </c>
      <c r="BZ442" s="337" t="s">
        <v>167</v>
      </c>
      <c r="CA442" s="337" t="s">
        <v>168</v>
      </c>
      <c r="CB442" s="337" t="s">
        <v>169</v>
      </c>
      <c r="CC442" s="337" t="s">
        <v>170</v>
      </c>
      <c r="CD442" s="338">
        <v>12</v>
      </c>
      <c r="CE442" s="335">
        <v>45108</v>
      </c>
      <c r="CF442" s="337">
        <v>0</v>
      </c>
      <c r="CG442" s="337" t="s">
        <v>90</v>
      </c>
      <c r="CH442" s="337">
        <v>0</v>
      </c>
      <c r="CI442" s="337" t="s">
        <v>80</v>
      </c>
      <c r="CJ442" s="337"/>
      <c r="CK442" s="337"/>
      <c r="CL442" s="337"/>
      <c r="CM442" s="337" t="s">
        <v>73</v>
      </c>
      <c r="CN442" s="337">
        <v>3</v>
      </c>
    </row>
    <row r="443" spans="4:92">
      <c r="D443" s="273" t="s">
        <v>83</v>
      </c>
      <c r="E443" s="273" t="s">
        <v>194</v>
      </c>
      <c r="F443" s="273" t="s">
        <v>804</v>
      </c>
      <c r="G443" s="273" t="s">
        <v>1009</v>
      </c>
      <c r="H443" s="274">
        <v>45231</v>
      </c>
      <c r="I443" s="273">
        <v>14611</v>
      </c>
      <c r="J443" s="273">
        <v>844</v>
      </c>
      <c r="K443" s="273">
        <v>0</v>
      </c>
      <c r="L443" s="273" t="s">
        <v>66</v>
      </c>
      <c r="N443" s="273" t="s">
        <v>107</v>
      </c>
      <c r="W443" s="273">
        <v>273384</v>
      </c>
      <c r="X443" s="273" t="s">
        <v>83</v>
      </c>
      <c r="Y443" s="273" t="s">
        <v>63</v>
      </c>
      <c r="Z443" s="273" t="s">
        <v>172</v>
      </c>
      <c r="AA443" s="273" t="s">
        <v>487</v>
      </c>
      <c r="AB443" s="274">
        <v>44958</v>
      </c>
      <c r="AC443" s="273">
        <v>12000</v>
      </c>
      <c r="AD443" s="273">
        <v>74</v>
      </c>
      <c r="AE443" s="273">
        <v>0.64700000000000002</v>
      </c>
      <c r="AF443" s="273" t="s">
        <v>90</v>
      </c>
      <c r="AG443" s="273" t="s">
        <v>1304</v>
      </c>
      <c r="AH443" s="273" t="s">
        <v>1305</v>
      </c>
      <c r="AI443" s="273" t="s">
        <v>123</v>
      </c>
      <c r="AJ443" s="273" t="s">
        <v>200</v>
      </c>
      <c r="AK443" s="273">
        <v>162659</v>
      </c>
      <c r="AL443" s="273" t="s">
        <v>83</v>
      </c>
      <c r="AM443" s="273" t="s">
        <v>287</v>
      </c>
      <c r="AN443" s="273" t="s">
        <v>466</v>
      </c>
      <c r="AO443" s="273" t="s">
        <v>851</v>
      </c>
      <c r="AP443" s="274">
        <v>44927</v>
      </c>
      <c r="AQ443" s="273">
        <v>14788</v>
      </c>
      <c r="AR443" s="273">
        <v>796</v>
      </c>
      <c r="AU443" s="273" t="s">
        <v>108</v>
      </c>
      <c r="BG443" s="273">
        <v>277630</v>
      </c>
      <c r="BH443" s="273" t="s">
        <v>64</v>
      </c>
      <c r="BI443" s="273" t="s">
        <v>75</v>
      </c>
      <c r="BJ443" s="273" t="s">
        <v>391</v>
      </c>
      <c r="BK443" s="273" t="s">
        <v>477</v>
      </c>
      <c r="BL443" s="274">
        <v>45078</v>
      </c>
      <c r="BM443" s="273">
        <v>12504</v>
      </c>
      <c r="BN443" s="273">
        <v>72</v>
      </c>
      <c r="BO443" s="273">
        <v>0</v>
      </c>
      <c r="BP443" s="273" t="s">
        <v>80</v>
      </c>
      <c r="BQ443" s="273">
        <v>0</v>
      </c>
      <c r="BR443" s="273" t="s">
        <v>81</v>
      </c>
      <c r="BS443" s="273" t="s">
        <v>1268</v>
      </c>
      <c r="BT443" s="273">
        <v>0</v>
      </c>
      <c r="BU443" s="273">
        <v>188414</v>
      </c>
      <c r="BV443" s="279" t="s">
        <v>83</v>
      </c>
      <c r="BW443" s="280" t="s">
        <v>63</v>
      </c>
      <c r="BX443" s="280" t="s">
        <v>84</v>
      </c>
      <c r="BY443" s="280" t="s">
        <v>106</v>
      </c>
      <c r="BZ443" s="280" t="s">
        <v>167</v>
      </c>
      <c r="CA443" s="280" t="s">
        <v>168</v>
      </c>
      <c r="CB443" s="280" t="s">
        <v>313</v>
      </c>
      <c r="CC443" s="280" t="s">
        <v>314</v>
      </c>
      <c r="CD443" s="281">
        <v>14</v>
      </c>
      <c r="CE443" s="277">
        <v>45108</v>
      </c>
      <c r="CF443" s="280">
        <v>0</v>
      </c>
      <c r="CG443" s="280" t="s">
        <v>90</v>
      </c>
      <c r="CH443" s="280">
        <v>0</v>
      </c>
      <c r="CI443" s="280" t="s">
        <v>80</v>
      </c>
      <c r="CJ443" s="280"/>
      <c r="CK443" s="280"/>
      <c r="CL443" s="280"/>
      <c r="CM443" s="280" t="s">
        <v>73</v>
      </c>
      <c r="CN443" s="280">
        <v>3</v>
      </c>
    </row>
    <row r="444" spans="4:92">
      <c r="D444" s="273" t="s">
        <v>83</v>
      </c>
      <c r="E444" s="273" t="s">
        <v>194</v>
      </c>
      <c r="F444" s="273" t="s">
        <v>804</v>
      </c>
      <c r="G444" s="273" t="s">
        <v>1009</v>
      </c>
      <c r="H444" s="274">
        <v>45261</v>
      </c>
      <c r="I444" s="273">
        <v>17070</v>
      </c>
      <c r="J444" s="273">
        <v>844</v>
      </c>
      <c r="W444" s="273">
        <v>315294</v>
      </c>
      <c r="X444" s="273" t="s">
        <v>83</v>
      </c>
      <c r="Y444" s="273" t="s">
        <v>63</v>
      </c>
      <c r="Z444" s="273" t="s">
        <v>172</v>
      </c>
      <c r="AA444" s="273" t="s">
        <v>487</v>
      </c>
      <c r="AB444" s="274">
        <v>44958</v>
      </c>
      <c r="AC444" s="273">
        <v>12000</v>
      </c>
      <c r="AD444" s="273">
        <v>74</v>
      </c>
      <c r="AE444" s="273">
        <v>3.7999999999999999E-2</v>
      </c>
      <c r="AF444" s="273" t="s">
        <v>90</v>
      </c>
      <c r="AG444" s="273" t="s">
        <v>1306</v>
      </c>
      <c r="AH444" s="273" t="s">
        <v>1307</v>
      </c>
      <c r="AI444" s="273" t="s">
        <v>123</v>
      </c>
      <c r="AJ444" s="273" t="s">
        <v>214</v>
      </c>
      <c r="AK444" s="273">
        <v>162671</v>
      </c>
      <c r="AL444" s="273" t="s">
        <v>83</v>
      </c>
      <c r="AM444" s="273" t="s">
        <v>287</v>
      </c>
      <c r="AN444" s="273" t="s">
        <v>466</v>
      </c>
      <c r="AO444" s="273" t="s">
        <v>851</v>
      </c>
      <c r="AP444" s="274">
        <v>44927</v>
      </c>
      <c r="AQ444" s="273">
        <v>15372</v>
      </c>
      <c r="AR444" s="273">
        <v>796</v>
      </c>
      <c r="AS444" s="273">
        <v>0</v>
      </c>
      <c r="AT444" s="273" t="s">
        <v>96</v>
      </c>
      <c r="AU444" s="273" t="s">
        <v>240</v>
      </c>
      <c r="AV444" s="273" t="s">
        <v>98</v>
      </c>
      <c r="BA444" s="273" t="s">
        <v>240</v>
      </c>
      <c r="BG444" s="273">
        <v>283870</v>
      </c>
      <c r="BH444" s="273" t="s">
        <v>64</v>
      </c>
      <c r="BI444" s="273" t="s">
        <v>75</v>
      </c>
      <c r="BJ444" s="273" t="s">
        <v>391</v>
      </c>
      <c r="BK444" s="273" t="s">
        <v>477</v>
      </c>
      <c r="BL444" s="274">
        <v>45108</v>
      </c>
      <c r="BM444" s="273">
        <v>12773</v>
      </c>
      <c r="BN444" s="273">
        <v>72</v>
      </c>
      <c r="BO444" s="273">
        <v>0</v>
      </c>
      <c r="BP444" s="273" t="s">
        <v>80</v>
      </c>
      <c r="BQ444" s="273">
        <v>0</v>
      </c>
      <c r="BR444" s="273" t="s">
        <v>81</v>
      </c>
      <c r="BS444" s="273" t="s">
        <v>1268</v>
      </c>
      <c r="BT444" s="273">
        <v>0</v>
      </c>
      <c r="BU444" s="273">
        <v>201898</v>
      </c>
      <c r="BV444" s="336" t="s">
        <v>83</v>
      </c>
      <c r="BW444" s="337" t="s">
        <v>63</v>
      </c>
      <c r="BX444" s="337" t="s">
        <v>84</v>
      </c>
      <c r="BY444" s="337" t="s">
        <v>106</v>
      </c>
      <c r="BZ444" s="337" t="s">
        <v>167</v>
      </c>
      <c r="CA444" s="337" t="s">
        <v>168</v>
      </c>
      <c r="CB444" s="337" t="s">
        <v>319</v>
      </c>
      <c r="CC444" s="337" t="s">
        <v>320</v>
      </c>
      <c r="CD444" s="338">
        <v>15</v>
      </c>
      <c r="CE444" s="335">
        <v>45108</v>
      </c>
      <c r="CF444" s="337">
        <v>0</v>
      </c>
      <c r="CG444" s="337" t="s">
        <v>90</v>
      </c>
      <c r="CH444" s="337">
        <v>0</v>
      </c>
      <c r="CI444" s="337" t="s">
        <v>80</v>
      </c>
      <c r="CJ444" s="337"/>
      <c r="CK444" s="337"/>
      <c r="CL444" s="337"/>
      <c r="CM444" s="337" t="s">
        <v>73</v>
      </c>
      <c r="CN444" s="337">
        <v>3</v>
      </c>
    </row>
    <row r="445" spans="4:92">
      <c r="D445" s="273" t="s">
        <v>83</v>
      </c>
      <c r="E445" s="273" t="s">
        <v>194</v>
      </c>
      <c r="F445" s="273" t="s">
        <v>804</v>
      </c>
      <c r="G445" s="273" t="s">
        <v>1009</v>
      </c>
      <c r="H445" s="274">
        <v>45261</v>
      </c>
      <c r="I445" s="273">
        <v>17070</v>
      </c>
      <c r="J445" s="273">
        <v>844</v>
      </c>
      <c r="K445" s="273">
        <v>6876.12</v>
      </c>
      <c r="L445" s="273" t="s">
        <v>66</v>
      </c>
      <c r="M445" s="273">
        <v>411.98622499999999</v>
      </c>
      <c r="N445" s="273" t="s">
        <v>115</v>
      </c>
      <c r="W445" s="273">
        <v>315318</v>
      </c>
      <c r="X445" s="273" t="s">
        <v>83</v>
      </c>
      <c r="Y445" s="273" t="s">
        <v>63</v>
      </c>
      <c r="Z445" s="273" t="s">
        <v>172</v>
      </c>
      <c r="AA445" s="273" t="s">
        <v>487</v>
      </c>
      <c r="AB445" s="274">
        <v>44958</v>
      </c>
      <c r="AC445" s="273">
        <v>12000</v>
      </c>
      <c r="AD445" s="273">
        <v>74</v>
      </c>
      <c r="AE445" s="273">
        <v>6.8000000000000005E-2</v>
      </c>
      <c r="AF445" s="273" t="s">
        <v>90</v>
      </c>
      <c r="AG445" s="273" t="s">
        <v>1221</v>
      </c>
      <c r="AH445" s="273" t="s">
        <v>1222</v>
      </c>
      <c r="AI445" s="273" t="s">
        <v>123</v>
      </c>
      <c r="AJ445" s="273" t="s">
        <v>214</v>
      </c>
      <c r="AK445" s="273">
        <v>162683</v>
      </c>
      <c r="AL445" s="273" t="s">
        <v>83</v>
      </c>
      <c r="AM445" s="273" t="s">
        <v>287</v>
      </c>
      <c r="AN445" s="273" t="s">
        <v>466</v>
      </c>
      <c r="AO445" s="273" t="s">
        <v>851</v>
      </c>
      <c r="AP445" s="274">
        <v>44927</v>
      </c>
      <c r="AQ445" s="273">
        <v>15372</v>
      </c>
      <c r="AR445" s="273">
        <v>796</v>
      </c>
      <c r="AS445" s="273">
        <v>2.9</v>
      </c>
      <c r="AT445" s="273" t="s">
        <v>77</v>
      </c>
      <c r="AU445" s="273" t="s">
        <v>1308</v>
      </c>
      <c r="AV445" s="273" t="s">
        <v>1309</v>
      </c>
      <c r="BA445" s="273" t="s">
        <v>844</v>
      </c>
      <c r="BC445" s="273">
        <v>5</v>
      </c>
      <c r="BG445" s="273">
        <v>328641</v>
      </c>
      <c r="BH445" s="273" t="s">
        <v>64</v>
      </c>
      <c r="BI445" s="273" t="s">
        <v>75</v>
      </c>
      <c r="BJ445" s="273" t="s">
        <v>391</v>
      </c>
      <c r="BK445" s="273" t="s">
        <v>477</v>
      </c>
      <c r="BL445" s="274">
        <v>45139</v>
      </c>
      <c r="BM445" s="273">
        <v>13449</v>
      </c>
      <c r="BN445" s="273">
        <v>72</v>
      </c>
      <c r="BO445" s="273">
        <v>0</v>
      </c>
      <c r="BP445" s="273" t="s">
        <v>80</v>
      </c>
      <c r="BQ445" s="273">
        <v>0</v>
      </c>
      <c r="BR445" s="273" t="s">
        <v>81</v>
      </c>
      <c r="BS445" s="273" t="s">
        <v>1268</v>
      </c>
      <c r="BT445" s="273">
        <v>0</v>
      </c>
      <c r="BU445" s="273">
        <v>219941</v>
      </c>
      <c r="BV445" s="279" t="s">
        <v>83</v>
      </c>
      <c r="BW445" s="280" t="s">
        <v>63</v>
      </c>
      <c r="BX445" s="280" t="s">
        <v>84</v>
      </c>
      <c r="BY445" s="280" t="s">
        <v>106</v>
      </c>
      <c r="BZ445" s="280" t="s">
        <v>138</v>
      </c>
      <c r="CA445" s="280" t="s">
        <v>139</v>
      </c>
      <c r="CB445" s="280" t="s">
        <v>190</v>
      </c>
      <c r="CC445" s="280" t="s">
        <v>191</v>
      </c>
      <c r="CD445" s="281">
        <v>8</v>
      </c>
      <c r="CE445" s="277">
        <v>45108</v>
      </c>
      <c r="CF445" s="280">
        <v>0</v>
      </c>
      <c r="CG445" s="280" t="s">
        <v>90</v>
      </c>
      <c r="CH445" s="280">
        <v>0</v>
      </c>
      <c r="CI445" s="280" t="s">
        <v>80</v>
      </c>
      <c r="CJ445" s="280"/>
      <c r="CK445" s="280"/>
      <c r="CL445" s="280"/>
      <c r="CM445" s="280" t="s">
        <v>73</v>
      </c>
      <c r="CN445" s="280">
        <v>3</v>
      </c>
    </row>
    <row r="446" spans="4:92">
      <c r="D446" s="273" t="s">
        <v>83</v>
      </c>
      <c r="E446" s="273" t="s">
        <v>194</v>
      </c>
      <c r="F446" s="273" t="s">
        <v>804</v>
      </c>
      <c r="G446" s="273" t="s">
        <v>1009</v>
      </c>
      <c r="H446" s="274">
        <v>45261</v>
      </c>
      <c r="I446" s="273">
        <v>17070</v>
      </c>
      <c r="J446" s="273">
        <v>844</v>
      </c>
      <c r="K446" s="273">
        <v>0</v>
      </c>
      <c r="L446" s="273" t="s">
        <v>66</v>
      </c>
      <c r="N446" s="273" t="s">
        <v>107</v>
      </c>
      <c r="W446" s="273">
        <v>315319</v>
      </c>
      <c r="X446" s="273" t="s">
        <v>83</v>
      </c>
      <c r="Y446" s="273" t="s">
        <v>63</v>
      </c>
      <c r="Z446" s="273" t="s">
        <v>172</v>
      </c>
      <c r="AA446" s="273" t="s">
        <v>487</v>
      </c>
      <c r="AB446" s="274">
        <v>44958</v>
      </c>
      <c r="AC446" s="273">
        <v>12000</v>
      </c>
      <c r="AD446" s="273">
        <v>74</v>
      </c>
      <c r="AE446" s="273">
        <v>0.97099999999999997</v>
      </c>
      <c r="AF446" s="273" t="s">
        <v>90</v>
      </c>
      <c r="AG446" s="273" t="s">
        <v>819</v>
      </c>
      <c r="AH446" s="273" t="s">
        <v>421</v>
      </c>
      <c r="AI446" s="273" t="s">
        <v>199</v>
      </c>
      <c r="AJ446" s="273" t="s">
        <v>214</v>
      </c>
      <c r="AK446" s="273">
        <v>162689</v>
      </c>
      <c r="AL446" s="273" t="s">
        <v>83</v>
      </c>
      <c r="AM446" s="273" t="s">
        <v>287</v>
      </c>
      <c r="AN446" s="273" t="s">
        <v>466</v>
      </c>
      <c r="AO446" s="273" t="s">
        <v>851</v>
      </c>
      <c r="AP446" s="274">
        <v>44927</v>
      </c>
      <c r="AQ446" s="273">
        <v>15522</v>
      </c>
      <c r="AR446" s="273">
        <v>796</v>
      </c>
      <c r="AU446" s="273" t="s">
        <v>108</v>
      </c>
      <c r="BG446" s="273">
        <v>284740</v>
      </c>
      <c r="BH446" s="273" t="s">
        <v>64</v>
      </c>
      <c r="BI446" s="273" t="s">
        <v>75</v>
      </c>
      <c r="BJ446" s="273" t="s">
        <v>391</v>
      </c>
      <c r="BK446" s="273" t="s">
        <v>477</v>
      </c>
      <c r="BL446" s="274">
        <v>45170</v>
      </c>
      <c r="BM446" s="273">
        <v>13776</v>
      </c>
      <c r="BN446" s="273">
        <v>72</v>
      </c>
      <c r="BO446" s="273">
        <v>0</v>
      </c>
      <c r="BP446" s="273" t="s">
        <v>80</v>
      </c>
      <c r="BQ446" s="273">
        <v>0</v>
      </c>
      <c r="BR446" s="273" t="s">
        <v>81</v>
      </c>
      <c r="BS446" s="273" t="s">
        <v>1268</v>
      </c>
      <c r="BT446" s="273">
        <v>0</v>
      </c>
      <c r="BU446" s="273">
        <v>232892</v>
      </c>
      <c r="BV446" s="336" t="s">
        <v>83</v>
      </c>
      <c r="BW446" s="337" t="s">
        <v>63</v>
      </c>
      <c r="BX446" s="337" t="s">
        <v>84</v>
      </c>
      <c r="BY446" s="337" t="s">
        <v>106</v>
      </c>
      <c r="BZ446" s="337" t="s">
        <v>86</v>
      </c>
      <c r="CA446" s="337" t="s">
        <v>87</v>
      </c>
      <c r="CB446" s="337" t="s">
        <v>179</v>
      </c>
      <c r="CC446" s="337" t="s">
        <v>180</v>
      </c>
      <c r="CD446" s="338">
        <v>1</v>
      </c>
      <c r="CE446" s="335">
        <v>45108</v>
      </c>
      <c r="CF446" s="337"/>
      <c r="CG446" s="337" t="s">
        <v>181</v>
      </c>
      <c r="CH446" s="337"/>
      <c r="CI446" s="337" t="s">
        <v>181</v>
      </c>
      <c r="CJ446" s="337" t="s">
        <v>1310</v>
      </c>
      <c r="CK446" s="337"/>
      <c r="CL446" s="337"/>
      <c r="CM446" s="337" t="s">
        <v>73</v>
      </c>
      <c r="CN446" s="337">
        <v>3</v>
      </c>
    </row>
    <row r="447" spans="4:92">
      <c r="D447" s="273" t="s">
        <v>83</v>
      </c>
      <c r="E447" s="273" t="s">
        <v>194</v>
      </c>
      <c r="F447" s="273" t="s">
        <v>804</v>
      </c>
      <c r="G447" s="273" t="s">
        <v>807</v>
      </c>
      <c r="H447" s="274">
        <v>44927</v>
      </c>
      <c r="I447" s="273">
        <v>11225</v>
      </c>
      <c r="J447" s="273">
        <v>783</v>
      </c>
      <c r="W447" s="273">
        <v>139412</v>
      </c>
      <c r="X447" s="273" t="s">
        <v>83</v>
      </c>
      <c r="Y447" s="273" t="s">
        <v>63</v>
      </c>
      <c r="Z447" s="273" t="s">
        <v>172</v>
      </c>
      <c r="AA447" s="273" t="s">
        <v>487</v>
      </c>
      <c r="AB447" s="274">
        <v>44958</v>
      </c>
      <c r="AC447" s="273">
        <v>12000</v>
      </c>
      <c r="AD447" s="273">
        <v>74</v>
      </c>
      <c r="AE447" s="273">
        <v>0.46899999999999997</v>
      </c>
      <c r="AF447" s="273" t="s">
        <v>90</v>
      </c>
      <c r="AG447" s="273" t="s">
        <v>1015</v>
      </c>
      <c r="AH447" s="273" t="s">
        <v>1311</v>
      </c>
      <c r="AI447" s="273" t="s">
        <v>123</v>
      </c>
      <c r="AJ447" s="273" t="s">
        <v>200</v>
      </c>
      <c r="AK447" s="273">
        <v>162695</v>
      </c>
      <c r="AL447" s="273" t="s">
        <v>83</v>
      </c>
      <c r="AM447" s="273" t="s">
        <v>287</v>
      </c>
      <c r="AN447" s="273" t="s">
        <v>892</v>
      </c>
      <c r="AO447" s="273" t="s">
        <v>895</v>
      </c>
      <c r="AP447" s="274">
        <v>45108</v>
      </c>
      <c r="AQ447" s="273">
        <v>15089</v>
      </c>
      <c r="AR447" s="273">
        <v>809</v>
      </c>
      <c r="AS447" s="273">
        <v>0</v>
      </c>
      <c r="AT447" s="273" t="s">
        <v>77</v>
      </c>
      <c r="AU447" s="273" t="s">
        <v>145</v>
      </c>
      <c r="AV447" s="273" t="s">
        <v>146</v>
      </c>
      <c r="AW447" s="273">
        <v>0</v>
      </c>
      <c r="AX447" s="273" t="s">
        <v>147</v>
      </c>
      <c r="AY447" s="273" t="s">
        <v>122</v>
      </c>
      <c r="AZ447" s="273" t="s">
        <v>149</v>
      </c>
      <c r="BG447" s="273">
        <v>280945</v>
      </c>
      <c r="BH447" s="273" t="s">
        <v>64</v>
      </c>
      <c r="BI447" s="273" t="s">
        <v>75</v>
      </c>
      <c r="BJ447" s="273" t="s">
        <v>391</v>
      </c>
      <c r="BK447" s="273" t="s">
        <v>477</v>
      </c>
      <c r="BL447" s="274">
        <v>45200</v>
      </c>
      <c r="BM447" s="273">
        <v>14111</v>
      </c>
      <c r="BN447" s="273">
        <v>72</v>
      </c>
      <c r="BO447" s="273">
        <v>0</v>
      </c>
      <c r="BP447" s="273" t="s">
        <v>80</v>
      </c>
      <c r="BQ447" s="273">
        <v>0</v>
      </c>
      <c r="BR447" s="273" t="s">
        <v>81</v>
      </c>
      <c r="BS447" s="273" t="s">
        <v>1268</v>
      </c>
      <c r="BT447" s="273">
        <v>0</v>
      </c>
      <c r="BU447" s="273">
        <v>250909</v>
      </c>
      <c r="BV447" s="279" t="s">
        <v>83</v>
      </c>
      <c r="BW447" s="280" t="s">
        <v>63</v>
      </c>
      <c r="BX447" s="280" t="s">
        <v>84</v>
      </c>
      <c r="BY447" s="280" t="s">
        <v>106</v>
      </c>
      <c r="BZ447" s="280" t="s">
        <v>86</v>
      </c>
      <c r="CA447" s="280" t="s">
        <v>87</v>
      </c>
      <c r="CB447" s="280" t="s">
        <v>217</v>
      </c>
      <c r="CC447" s="280" t="s">
        <v>218</v>
      </c>
      <c r="CD447" s="281">
        <v>2</v>
      </c>
      <c r="CE447" s="277">
        <v>45108</v>
      </c>
      <c r="CF447" s="280"/>
      <c r="CG447" s="280" t="s">
        <v>181</v>
      </c>
      <c r="CH447" s="280"/>
      <c r="CI447" s="280" t="s">
        <v>181</v>
      </c>
      <c r="CJ447" s="280" t="s">
        <v>336</v>
      </c>
      <c r="CK447" s="280"/>
      <c r="CL447" s="280"/>
      <c r="CM447" s="280" t="s">
        <v>73</v>
      </c>
      <c r="CN447" s="280">
        <v>3</v>
      </c>
    </row>
    <row r="448" spans="4:92">
      <c r="D448" s="273" t="s">
        <v>83</v>
      </c>
      <c r="E448" s="273" t="s">
        <v>194</v>
      </c>
      <c r="F448" s="273" t="s">
        <v>385</v>
      </c>
      <c r="G448" s="273" t="s">
        <v>777</v>
      </c>
      <c r="H448" s="274">
        <v>45108</v>
      </c>
      <c r="I448" s="273">
        <v>12859</v>
      </c>
      <c r="J448" s="273">
        <v>774</v>
      </c>
      <c r="W448" s="273">
        <v>204171</v>
      </c>
      <c r="X448" s="273" t="s">
        <v>83</v>
      </c>
      <c r="Y448" s="273" t="s">
        <v>63</v>
      </c>
      <c r="Z448" s="273" t="s">
        <v>172</v>
      </c>
      <c r="AA448" s="273" t="s">
        <v>487</v>
      </c>
      <c r="AB448" s="274">
        <v>44958</v>
      </c>
      <c r="AC448" s="273">
        <v>12000</v>
      </c>
      <c r="AD448" s="273">
        <v>74</v>
      </c>
      <c r="AE448" s="273">
        <v>5.6000000000000001E-2</v>
      </c>
      <c r="AF448" s="273" t="s">
        <v>90</v>
      </c>
      <c r="AH448" s="273" t="s">
        <v>1312</v>
      </c>
      <c r="AI448" s="273" t="s">
        <v>123</v>
      </c>
      <c r="AJ448" s="273" t="s">
        <v>200</v>
      </c>
      <c r="AK448" s="273">
        <v>162713</v>
      </c>
      <c r="AL448" s="273" t="s">
        <v>83</v>
      </c>
      <c r="AM448" s="273" t="s">
        <v>287</v>
      </c>
      <c r="AN448" s="273" t="s">
        <v>892</v>
      </c>
      <c r="AO448" s="273" t="s">
        <v>895</v>
      </c>
      <c r="AP448" s="274">
        <v>45108</v>
      </c>
      <c r="AQ448" s="273">
        <v>15680</v>
      </c>
      <c r="AR448" s="273">
        <v>809</v>
      </c>
      <c r="AU448" s="273" t="s">
        <v>108</v>
      </c>
      <c r="BG448" s="273">
        <v>285372</v>
      </c>
      <c r="BH448" s="273" t="s">
        <v>64</v>
      </c>
      <c r="BI448" s="273" t="s">
        <v>75</v>
      </c>
      <c r="BJ448" s="273" t="s">
        <v>391</v>
      </c>
      <c r="BK448" s="273" t="s">
        <v>477</v>
      </c>
      <c r="BL448" s="274">
        <v>45231</v>
      </c>
      <c r="BM448" s="273">
        <v>14479</v>
      </c>
      <c r="BN448" s="273">
        <v>72</v>
      </c>
      <c r="BO448" s="273">
        <v>0</v>
      </c>
      <c r="BP448" s="273" t="s">
        <v>80</v>
      </c>
      <c r="BQ448" s="273">
        <v>0</v>
      </c>
      <c r="BR448" s="273" t="s">
        <v>81</v>
      </c>
      <c r="BS448" s="273" t="s">
        <v>1268</v>
      </c>
      <c r="BT448" s="273">
        <v>0</v>
      </c>
      <c r="BU448" s="273">
        <v>269793</v>
      </c>
      <c r="BV448" s="336" t="s">
        <v>83</v>
      </c>
      <c r="BW448" s="337" t="s">
        <v>63</v>
      </c>
      <c r="BX448" s="337" t="s">
        <v>84</v>
      </c>
      <c r="BY448" s="337" t="s">
        <v>106</v>
      </c>
      <c r="BZ448" s="337" t="s">
        <v>204</v>
      </c>
      <c r="CA448" s="337" t="s">
        <v>205</v>
      </c>
      <c r="CB448" s="337" t="s">
        <v>206</v>
      </c>
      <c r="CC448" s="337" t="s">
        <v>207</v>
      </c>
      <c r="CD448" s="338">
        <v>0</v>
      </c>
      <c r="CE448" s="335">
        <v>45108</v>
      </c>
      <c r="CF448" s="337"/>
      <c r="CG448" s="337" t="s">
        <v>181</v>
      </c>
      <c r="CH448" s="337"/>
      <c r="CI448" s="337" t="s">
        <v>208</v>
      </c>
      <c r="CJ448" s="337" t="s">
        <v>209</v>
      </c>
      <c r="CK448" s="337"/>
      <c r="CL448" s="337"/>
      <c r="CM448" s="337" t="s">
        <v>73</v>
      </c>
      <c r="CN448" s="337">
        <v>3</v>
      </c>
    </row>
    <row r="449" spans="4:92">
      <c r="D449" s="273" t="s">
        <v>83</v>
      </c>
      <c r="E449" s="273" t="s">
        <v>194</v>
      </c>
      <c r="F449" s="273" t="s">
        <v>385</v>
      </c>
      <c r="G449" s="273" t="s">
        <v>777</v>
      </c>
      <c r="H449" s="274">
        <v>45108</v>
      </c>
      <c r="I449" s="273">
        <v>12859</v>
      </c>
      <c r="J449" s="273">
        <v>774</v>
      </c>
      <c r="K449" s="273">
        <v>0</v>
      </c>
      <c r="L449" s="273" t="s">
        <v>66</v>
      </c>
      <c r="N449" s="273" t="s">
        <v>107</v>
      </c>
      <c r="W449" s="273">
        <v>204196</v>
      </c>
      <c r="X449" s="273" t="s">
        <v>83</v>
      </c>
      <c r="Y449" s="273" t="s">
        <v>63</v>
      </c>
      <c r="Z449" s="273" t="s">
        <v>172</v>
      </c>
      <c r="AA449" s="273" t="s">
        <v>487</v>
      </c>
      <c r="AB449" s="274">
        <v>44958</v>
      </c>
      <c r="AC449" s="273">
        <v>12000</v>
      </c>
      <c r="AD449" s="273">
        <v>74</v>
      </c>
      <c r="AE449" s="273">
        <v>7.0000000000000001E-3</v>
      </c>
      <c r="AF449" s="273" t="s">
        <v>90</v>
      </c>
      <c r="AH449" s="273" t="s">
        <v>1313</v>
      </c>
      <c r="AI449" s="273" t="s">
        <v>123</v>
      </c>
      <c r="AJ449" s="273" t="s">
        <v>200</v>
      </c>
      <c r="AK449" s="273">
        <v>162719</v>
      </c>
      <c r="AL449" s="273" t="s">
        <v>83</v>
      </c>
      <c r="AM449" s="273" t="s">
        <v>287</v>
      </c>
      <c r="AN449" s="273" t="s">
        <v>892</v>
      </c>
      <c r="AO449" s="273" t="s">
        <v>895</v>
      </c>
      <c r="AP449" s="274">
        <v>45200</v>
      </c>
      <c r="AQ449" s="273">
        <v>15235</v>
      </c>
      <c r="AR449" s="273">
        <v>809</v>
      </c>
      <c r="AS449" s="273">
        <v>12.3</v>
      </c>
      <c r="AT449" s="273" t="s">
        <v>1248</v>
      </c>
      <c r="AU449" s="273" t="s">
        <v>145</v>
      </c>
      <c r="AV449" s="273" t="s">
        <v>146</v>
      </c>
      <c r="AW449" s="273">
        <v>830</v>
      </c>
      <c r="AX449" s="273" t="s">
        <v>176</v>
      </c>
      <c r="AY449" s="273" t="s">
        <v>1314</v>
      </c>
      <c r="AZ449" s="273" t="s">
        <v>149</v>
      </c>
      <c r="BG449" s="273">
        <v>282551</v>
      </c>
      <c r="BH449" s="273" t="s">
        <v>64</v>
      </c>
      <c r="BI449" s="273" t="s">
        <v>75</v>
      </c>
      <c r="BJ449" s="273" t="s">
        <v>391</v>
      </c>
      <c r="BK449" s="273" t="s">
        <v>477</v>
      </c>
      <c r="BL449" s="274">
        <v>45261</v>
      </c>
      <c r="BM449" s="273">
        <v>16943</v>
      </c>
      <c r="BN449" s="273">
        <v>72</v>
      </c>
      <c r="BO449" s="273">
        <v>0</v>
      </c>
      <c r="BP449" s="273" t="s">
        <v>80</v>
      </c>
      <c r="BQ449" s="273">
        <v>0</v>
      </c>
      <c r="BR449" s="273" t="s">
        <v>81</v>
      </c>
      <c r="BS449" s="273" t="s">
        <v>1268</v>
      </c>
      <c r="BT449" s="273">
        <v>0</v>
      </c>
      <c r="BU449" s="273">
        <v>311858</v>
      </c>
      <c r="BV449" s="279" t="s">
        <v>83</v>
      </c>
      <c r="BW449" s="280" t="s">
        <v>63</v>
      </c>
      <c r="BX449" s="280" t="s">
        <v>84</v>
      </c>
      <c r="BY449" s="280" t="s">
        <v>106</v>
      </c>
      <c r="BZ449" s="280" t="s">
        <v>167</v>
      </c>
      <c r="CA449" s="280" t="s">
        <v>168</v>
      </c>
      <c r="CB449" s="280" t="s">
        <v>319</v>
      </c>
      <c r="CC449" s="280" t="s">
        <v>320</v>
      </c>
      <c r="CD449" s="281">
        <v>15</v>
      </c>
      <c r="CE449" s="277">
        <v>45231</v>
      </c>
      <c r="CF449" s="280">
        <v>0</v>
      </c>
      <c r="CG449" s="280" t="s">
        <v>90</v>
      </c>
      <c r="CH449" s="280">
        <v>0</v>
      </c>
      <c r="CI449" s="280" t="s">
        <v>80</v>
      </c>
      <c r="CJ449" s="280"/>
      <c r="CK449" s="280"/>
      <c r="CL449" s="280"/>
      <c r="CM449" s="280" t="s">
        <v>73</v>
      </c>
      <c r="CN449" s="280">
        <v>3</v>
      </c>
    </row>
    <row r="450" spans="4:92">
      <c r="D450" s="273" t="s">
        <v>83</v>
      </c>
      <c r="E450" s="273" t="s">
        <v>194</v>
      </c>
      <c r="F450" s="273" t="s">
        <v>385</v>
      </c>
      <c r="G450" s="273" t="s">
        <v>777</v>
      </c>
      <c r="H450" s="274">
        <v>45108</v>
      </c>
      <c r="I450" s="273">
        <v>12859</v>
      </c>
      <c r="J450" s="273">
        <v>774</v>
      </c>
      <c r="K450" s="273">
        <v>4080</v>
      </c>
      <c r="L450" s="273" t="s">
        <v>66</v>
      </c>
      <c r="M450" s="273">
        <v>404.33</v>
      </c>
      <c r="N450" s="273" t="s">
        <v>115</v>
      </c>
      <c r="W450" s="273">
        <v>204195</v>
      </c>
      <c r="X450" s="273" t="s">
        <v>83</v>
      </c>
      <c r="Y450" s="273" t="s">
        <v>63</v>
      </c>
      <c r="Z450" s="273" t="s">
        <v>172</v>
      </c>
      <c r="AA450" s="273" t="s">
        <v>487</v>
      </c>
      <c r="AB450" s="274">
        <v>44986</v>
      </c>
      <c r="AC450" s="273">
        <v>11892</v>
      </c>
      <c r="AD450" s="273">
        <v>74</v>
      </c>
      <c r="AK450" s="273">
        <v>198100</v>
      </c>
      <c r="AL450" s="273" t="s">
        <v>83</v>
      </c>
      <c r="AM450" s="273" t="s">
        <v>287</v>
      </c>
      <c r="AN450" s="273" t="s">
        <v>892</v>
      </c>
      <c r="AO450" s="273" t="s">
        <v>895</v>
      </c>
      <c r="AP450" s="274">
        <v>45200</v>
      </c>
      <c r="AQ450" s="273">
        <v>15235</v>
      </c>
      <c r="AR450" s="273">
        <v>809</v>
      </c>
      <c r="AS450" s="273">
        <v>7.9</v>
      </c>
      <c r="AT450" s="273" t="s">
        <v>1248</v>
      </c>
      <c r="AU450" s="273" t="s">
        <v>145</v>
      </c>
      <c r="AV450" s="273" t="s">
        <v>158</v>
      </c>
      <c r="AW450" s="273">
        <v>743</v>
      </c>
      <c r="AX450" s="273" t="s">
        <v>176</v>
      </c>
      <c r="AY450" s="273" t="s">
        <v>1315</v>
      </c>
      <c r="AZ450" s="273" t="s">
        <v>149</v>
      </c>
      <c r="BG450" s="273">
        <v>323638</v>
      </c>
      <c r="BH450" s="273" t="s">
        <v>64</v>
      </c>
      <c r="BI450" s="273" t="s">
        <v>75</v>
      </c>
      <c r="BJ450" s="273" t="s">
        <v>391</v>
      </c>
      <c r="BK450" s="273" t="s">
        <v>400</v>
      </c>
      <c r="BL450" s="274">
        <v>44927</v>
      </c>
      <c r="BM450" s="273">
        <v>11807</v>
      </c>
      <c r="BN450" s="273">
        <v>51</v>
      </c>
      <c r="BO450" s="273">
        <v>10661</v>
      </c>
      <c r="BP450" s="273" t="s">
        <v>80</v>
      </c>
      <c r="BQ450" s="273">
        <v>3846.6220625000001</v>
      </c>
      <c r="BR450" s="273" t="s">
        <v>81</v>
      </c>
      <c r="BS450" s="273" t="s">
        <v>1316</v>
      </c>
      <c r="BT450" s="273">
        <v>0</v>
      </c>
      <c r="BU450" s="273">
        <v>156763</v>
      </c>
      <c r="BV450" s="336" t="s">
        <v>83</v>
      </c>
      <c r="BW450" s="337" t="s">
        <v>63</v>
      </c>
      <c r="BX450" s="337" t="s">
        <v>84</v>
      </c>
      <c r="BY450" s="337" t="s">
        <v>106</v>
      </c>
      <c r="BZ450" s="337" t="s">
        <v>167</v>
      </c>
      <c r="CA450" s="337" t="s">
        <v>168</v>
      </c>
      <c r="CB450" s="337" t="s">
        <v>313</v>
      </c>
      <c r="CC450" s="337" t="s">
        <v>314</v>
      </c>
      <c r="CD450" s="338">
        <v>14</v>
      </c>
      <c r="CE450" s="335">
        <v>45231</v>
      </c>
      <c r="CF450" s="337">
        <v>0</v>
      </c>
      <c r="CG450" s="337" t="s">
        <v>90</v>
      </c>
      <c r="CH450" s="337">
        <v>0</v>
      </c>
      <c r="CI450" s="337" t="s">
        <v>80</v>
      </c>
      <c r="CJ450" s="337"/>
      <c r="CK450" s="337"/>
      <c r="CL450" s="337"/>
      <c r="CM450" s="337" t="s">
        <v>73</v>
      </c>
      <c r="CN450" s="337">
        <v>3</v>
      </c>
    </row>
    <row r="451" spans="4:92">
      <c r="D451" s="273" t="s">
        <v>83</v>
      </c>
      <c r="E451" s="273" t="s">
        <v>194</v>
      </c>
      <c r="F451" s="273" t="s">
        <v>385</v>
      </c>
      <c r="G451" s="273" t="s">
        <v>777</v>
      </c>
      <c r="H451" s="274">
        <v>45139</v>
      </c>
      <c r="I451" s="273">
        <v>13536</v>
      </c>
      <c r="J451" s="273">
        <v>774</v>
      </c>
      <c r="W451" s="273">
        <v>222240</v>
      </c>
      <c r="X451" s="273" t="s">
        <v>83</v>
      </c>
      <c r="Y451" s="273" t="s">
        <v>63</v>
      </c>
      <c r="Z451" s="273" t="s">
        <v>172</v>
      </c>
      <c r="AA451" s="273" t="s">
        <v>487</v>
      </c>
      <c r="AB451" s="274">
        <v>44986</v>
      </c>
      <c r="AC451" s="273">
        <v>12033</v>
      </c>
      <c r="AD451" s="273">
        <v>74</v>
      </c>
      <c r="AE451" s="273">
        <v>10.805999999999999</v>
      </c>
      <c r="AF451" s="273" t="s">
        <v>90</v>
      </c>
      <c r="AG451" s="273" t="s">
        <v>882</v>
      </c>
      <c r="AH451" s="273" t="s">
        <v>1119</v>
      </c>
      <c r="AI451" s="273" t="s">
        <v>123</v>
      </c>
      <c r="AJ451" s="273" t="s">
        <v>214</v>
      </c>
      <c r="AK451" s="273">
        <v>162734</v>
      </c>
      <c r="AL451" s="273" t="s">
        <v>83</v>
      </c>
      <c r="AM451" s="273" t="s">
        <v>287</v>
      </c>
      <c r="AN451" s="273" t="s">
        <v>926</v>
      </c>
      <c r="AO451" s="273" t="s">
        <v>928</v>
      </c>
      <c r="AP451" s="274">
        <v>44927</v>
      </c>
      <c r="AQ451" s="273">
        <v>14803</v>
      </c>
      <c r="AR451" s="273">
        <v>822</v>
      </c>
      <c r="AU451" s="273" t="s">
        <v>108</v>
      </c>
      <c r="BG451" s="273">
        <v>277795</v>
      </c>
      <c r="BH451" s="273" t="s">
        <v>64</v>
      </c>
      <c r="BI451" s="273" t="s">
        <v>75</v>
      </c>
      <c r="BJ451" s="273" t="s">
        <v>391</v>
      </c>
      <c r="BK451" s="273" t="s">
        <v>400</v>
      </c>
      <c r="BL451" s="274">
        <v>44927</v>
      </c>
      <c r="BM451" s="273">
        <v>11807</v>
      </c>
      <c r="BN451" s="273">
        <v>51</v>
      </c>
      <c r="BO451" s="273">
        <v>7568</v>
      </c>
      <c r="BP451" s="273" t="s">
        <v>80</v>
      </c>
      <c r="BQ451" s="273">
        <v>2730.6289999999999</v>
      </c>
      <c r="BR451" s="273" t="s">
        <v>81</v>
      </c>
      <c r="BS451" s="273" t="s">
        <v>1317</v>
      </c>
      <c r="BT451" s="273">
        <v>0</v>
      </c>
      <c r="BU451" s="273">
        <v>166803</v>
      </c>
      <c r="BV451" s="279" t="s">
        <v>83</v>
      </c>
      <c r="BW451" s="280" t="s">
        <v>63</v>
      </c>
      <c r="BX451" s="280" t="s">
        <v>84</v>
      </c>
      <c r="BY451" s="280" t="s">
        <v>106</v>
      </c>
      <c r="BZ451" s="280" t="s">
        <v>138</v>
      </c>
      <c r="CA451" s="280" t="s">
        <v>139</v>
      </c>
      <c r="CB451" s="280" t="s">
        <v>190</v>
      </c>
      <c r="CC451" s="280" t="s">
        <v>191</v>
      </c>
      <c r="CD451" s="281">
        <v>8</v>
      </c>
      <c r="CE451" s="277">
        <v>45231</v>
      </c>
      <c r="CF451" s="280">
        <v>0</v>
      </c>
      <c r="CG451" s="280" t="s">
        <v>90</v>
      </c>
      <c r="CH451" s="280">
        <v>0</v>
      </c>
      <c r="CI451" s="280" t="s">
        <v>80</v>
      </c>
      <c r="CJ451" s="280"/>
      <c r="CK451" s="280"/>
      <c r="CL451" s="280"/>
      <c r="CM451" s="280" t="s">
        <v>73</v>
      </c>
      <c r="CN451" s="280">
        <v>3</v>
      </c>
    </row>
    <row r="452" spans="4:92">
      <c r="D452" s="273" t="s">
        <v>83</v>
      </c>
      <c r="E452" s="273" t="s">
        <v>194</v>
      </c>
      <c r="F452" s="273" t="s">
        <v>385</v>
      </c>
      <c r="G452" s="273" t="s">
        <v>777</v>
      </c>
      <c r="H452" s="274">
        <v>45139</v>
      </c>
      <c r="I452" s="273">
        <v>13536</v>
      </c>
      <c r="J452" s="273">
        <v>774</v>
      </c>
      <c r="K452" s="273">
        <v>0</v>
      </c>
      <c r="L452" s="273" t="s">
        <v>66</v>
      </c>
      <c r="N452" s="273" t="s">
        <v>107</v>
      </c>
      <c r="W452" s="273">
        <v>222265</v>
      </c>
      <c r="X452" s="273" t="s">
        <v>83</v>
      </c>
      <c r="Y452" s="273" t="s">
        <v>63</v>
      </c>
      <c r="Z452" s="273" t="s">
        <v>172</v>
      </c>
      <c r="AA452" s="273" t="s">
        <v>487</v>
      </c>
      <c r="AB452" s="274">
        <v>44986</v>
      </c>
      <c r="AC452" s="273">
        <v>12033</v>
      </c>
      <c r="AD452" s="273">
        <v>74</v>
      </c>
      <c r="AE452" s="273">
        <v>8.6</v>
      </c>
      <c r="AF452" s="273" t="s">
        <v>90</v>
      </c>
      <c r="AH452" s="273" t="s">
        <v>1096</v>
      </c>
      <c r="AI452" s="273" t="s">
        <v>123</v>
      </c>
      <c r="AJ452" s="273" t="s">
        <v>716</v>
      </c>
      <c r="AK452" s="273">
        <v>162740</v>
      </c>
      <c r="AL452" s="273" t="s">
        <v>83</v>
      </c>
      <c r="AM452" s="273" t="s">
        <v>287</v>
      </c>
      <c r="AN452" s="273" t="s">
        <v>926</v>
      </c>
      <c r="AO452" s="273" t="s">
        <v>928</v>
      </c>
      <c r="AP452" s="274">
        <v>44927</v>
      </c>
      <c r="AQ452" s="273">
        <v>15387</v>
      </c>
      <c r="AR452" s="273">
        <v>822</v>
      </c>
      <c r="AU452" s="273" t="s">
        <v>108</v>
      </c>
      <c r="BG452" s="273">
        <v>283999</v>
      </c>
      <c r="BH452" s="273" t="s">
        <v>64</v>
      </c>
      <c r="BI452" s="273" t="s">
        <v>75</v>
      </c>
      <c r="BJ452" s="273" t="s">
        <v>391</v>
      </c>
      <c r="BK452" s="273" t="s">
        <v>400</v>
      </c>
      <c r="BL452" s="274">
        <v>44958</v>
      </c>
      <c r="BM452" s="273">
        <v>11845</v>
      </c>
      <c r="BN452" s="273">
        <v>51</v>
      </c>
      <c r="BO452" s="273">
        <v>11632</v>
      </c>
      <c r="BP452" s="273" t="s">
        <v>80</v>
      </c>
      <c r="BQ452" s="273">
        <v>4178.5781875000002</v>
      </c>
      <c r="BR452" s="273" t="s">
        <v>81</v>
      </c>
      <c r="BS452" s="273" t="s">
        <v>1316</v>
      </c>
      <c r="BT452" s="273">
        <v>0</v>
      </c>
      <c r="BU452" s="273">
        <v>157485</v>
      </c>
      <c r="BV452" s="336" t="s">
        <v>83</v>
      </c>
      <c r="BW452" s="337" t="s">
        <v>63</v>
      </c>
      <c r="BX452" s="337" t="s">
        <v>84</v>
      </c>
      <c r="BY452" s="337" t="s">
        <v>106</v>
      </c>
      <c r="BZ452" s="337" t="s">
        <v>86</v>
      </c>
      <c r="CA452" s="337" t="s">
        <v>87</v>
      </c>
      <c r="CB452" s="337" t="s">
        <v>179</v>
      </c>
      <c r="CC452" s="337" t="s">
        <v>180</v>
      </c>
      <c r="CD452" s="338">
        <v>1</v>
      </c>
      <c r="CE452" s="335">
        <v>45231</v>
      </c>
      <c r="CF452" s="337"/>
      <c r="CG452" s="337" t="s">
        <v>181</v>
      </c>
      <c r="CH452" s="337"/>
      <c r="CI452" s="337" t="s">
        <v>181</v>
      </c>
      <c r="CJ452" s="337" t="s">
        <v>306</v>
      </c>
      <c r="CK452" s="337"/>
      <c r="CL452" s="337"/>
      <c r="CM452" s="337" t="s">
        <v>73</v>
      </c>
      <c r="CN452" s="337">
        <v>3</v>
      </c>
    </row>
    <row r="453" spans="4:92">
      <c r="D453" s="273" t="s">
        <v>83</v>
      </c>
      <c r="E453" s="273" t="s">
        <v>194</v>
      </c>
      <c r="F453" s="273" t="s">
        <v>385</v>
      </c>
      <c r="G453" s="273" t="s">
        <v>777</v>
      </c>
      <c r="H453" s="274">
        <v>45139</v>
      </c>
      <c r="I453" s="273">
        <v>13536</v>
      </c>
      <c r="J453" s="273">
        <v>774</v>
      </c>
      <c r="K453" s="273">
        <v>4800</v>
      </c>
      <c r="L453" s="273" t="s">
        <v>66</v>
      </c>
      <c r="M453" s="273">
        <v>470.26</v>
      </c>
      <c r="N453" s="273" t="s">
        <v>115</v>
      </c>
      <c r="W453" s="273">
        <v>222264</v>
      </c>
      <c r="X453" s="273" t="s">
        <v>83</v>
      </c>
      <c r="Y453" s="273" t="s">
        <v>63</v>
      </c>
      <c r="Z453" s="273" t="s">
        <v>172</v>
      </c>
      <c r="AA453" s="273" t="s">
        <v>487</v>
      </c>
      <c r="AB453" s="274">
        <v>44986</v>
      </c>
      <c r="AC453" s="273">
        <v>12033</v>
      </c>
      <c r="AD453" s="273">
        <v>74</v>
      </c>
      <c r="AE453" s="273">
        <v>9.8450000000000006</v>
      </c>
      <c r="AF453" s="273" t="s">
        <v>90</v>
      </c>
      <c r="AG453" s="273" t="s">
        <v>887</v>
      </c>
      <c r="AH453" s="273" t="s">
        <v>1194</v>
      </c>
      <c r="AI453" s="273" t="s">
        <v>123</v>
      </c>
      <c r="AJ453" s="273" t="s">
        <v>200</v>
      </c>
      <c r="AK453" s="273">
        <v>162746</v>
      </c>
      <c r="AL453" s="273" t="s">
        <v>83</v>
      </c>
      <c r="AM453" s="273" t="s">
        <v>287</v>
      </c>
      <c r="AN453" s="273" t="s">
        <v>926</v>
      </c>
      <c r="AO453" s="273" t="s">
        <v>928</v>
      </c>
      <c r="AP453" s="274">
        <v>44927</v>
      </c>
      <c r="AQ453" s="273">
        <v>15537</v>
      </c>
      <c r="AR453" s="273">
        <v>822</v>
      </c>
      <c r="AU453" s="273" t="s">
        <v>108</v>
      </c>
      <c r="BG453" s="273">
        <v>284800</v>
      </c>
      <c r="BH453" s="273" t="s">
        <v>64</v>
      </c>
      <c r="BI453" s="273" t="s">
        <v>75</v>
      </c>
      <c r="BJ453" s="273" t="s">
        <v>391</v>
      </c>
      <c r="BK453" s="273" t="s">
        <v>400</v>
      </c>
      <c r="BL453" s="274">
        <v>44958</v>
      </c>
      <c r="BM453" s="273">
        <v>11845</v>
      </c>
      <c r="BN453" s="273">
        <v>51</v>
      </c>
      <c r="BO453" s="273">
        <v>8447</v>
      </c>
      <c r="BP453" s="273" t="s">
        <v>80</v>
      </c>
      <c r="BQ453" s="273">
        <v>3034.4259375000001</v>
      </c>
      <c r="BR453" s="273" t="s">
        <v>81</v>
      </c>
      <c r="BS453" s="273" t="s">
        <v>1317</v>
      </c>
      <c r="BT453" s="273">
        <v>0</v>
      </c>
      <c r="BU453" s="273">
        <v>184359</v>
      </c>
      <c r="BV453" s="279" t="s">
        <v>83</v>
      </c>
      <c r="BW453" s="280" t="s">
        <v>63</v>
      </c>
      <c r="BX453" s="280" t="s">
        <v>84</v>
      </c>
      <c r="BY453" s="280" t="s">
        <v>106</v>
      </c>
      <c r="BZ453" s="280" t="s">
        <v>86</v>
      </c>
      <c r="CA453" s="280" t="s">
        <v>87</v>
      </c>
      <c r="CB453" s="280" t="s">
        <v>217</v>
      </c>
      <c r="CC453" s="280" t="s">
        <v>218</v>
      </c>
      <c r="CD453" s="281">
        <v>2</v>
      </c>
      <c r="CE453" s="277">
        <v>45231</v>
      </c>
      <c r="CF453" s="280"/>
      <c r="CG453" s="280" t="s">
        <v>181</v>
      </c>
      <c r="CH453" s="280"/>
      <c r="CI453" s="280" t="s">
        <v>181</v>
      </c>
      <c r="CJ453" s="280" t="s">
        <v>336</v>
      </c>
      <c r="CK453" s="280"/>
      <c r="CL453" s="280"/>
      <c r="CM453" s="280" t="s">
        <v>73</v>
      </c>
      <c r="CN453" s="280">
        <v>3</v>
      </c>
    </row>
    <row r="454" spans="4:92">
      <c r="D454" s="273" t="s">
        <v>83</v>
      </c>
      <c r="E454" s="273" t="s">
        <v>194</v>
      </c>
      <c r="F454" s="273" t="s">
        <v>385</v>
      </c>
      <c r="G454" s="273" t="s">
        <v>777</v>
      </c>
      <c r="H454" s="274">
        <v>45170</v>
      </c>
      <c r="I454" s="273">
        <v>13863</v>
      </c>
      <c r="J454" s="273">
        <v>774</v>
      </c>
      <c r="W454" s="273">
        <v>235191</v>
      </c>
      <c r="X454" s="273" t="s">
        <v>83</v>
      </c>
      <c r="Y454" s="273" t="s">
        <v>63</v>
      </c>
      <c r="Z454" s="273" t="s">
        <v>172</v>
      </c>
      <c r="AA454" s="273" t="s">
        <v>487</v>
      </c>
      <c r="AB454" s="274">
        <v>45231</v>
      </c>
      <c r="AC454" s="273">
        <v>14482</v>
      </c>
      <c r="AD454" s="273">
        <v>74</v>
      </c>
      <c r="AE454" s="273">
        <v>0.24</v>
      </c>
      <c r="AF454" s="273" t="s">
        <v>90</v>
      </c>
      <c r="AH454" s="273" t="s">
        <v>1318</v>
      </c>
      <c r="AI454" s="273" t="s">
        <v>123</v>
      </c>
      <c r="AJ454" s="273" t="s">
        <v>200</v>
      </c>
      <c r="AK454" s="273">
        <v>286589</v>
      </c>
      <c r="AL454" s="273" t="s">
        <v>83</v>
      </c>
      <c r="AM454" s="273" t="s">
        <v>287</v>
      </c>
      <c r="AN454" s="273" t="s">
        <v>926</v>
      </c>
      <c r="AO454" s="273" t="s">
        <v>928</v>
      </c>
      <c r="AP454" s="274">
        <v>45017</v>
      </c>
      <c r="AQ454" s="273">
        <v>14949</v>
      </c>
      <c r="AR454" s="273">
        <v>822</v>
      </c>
      <c r="AU454" s="273" t="s">
        <v>108</v>
      </c>
      <c r="BG454" s="273">
        <v>279401</v>
      </c>
      <c r="BH454" s="273" t="s">
        <v>64</v>
      </c>
      <c r="BI454" s="273" t="s">
        <v>75</v>
      </c>
      <c r="BJ454" s="273" t="s">
        <v>308</v>
      </c>
      <c r="BK454" s="273" t="s">
        <v>308</v>
      </c>
      <c r="BL454" s="274">
        <v>45139</v>
      </c>
      <c r="BM454" s="273">
        <v>13392</v>
      </c>
      <c r="BN454" s="273">
        <v>31</v>
      </c>
      <c r="BO454" s="273">
        <v>7380</v>
      </c>
      <c r="BP454" s="273" t="s">
        <v>80</v>
      </c>
      <c r="BQ454" s="273">
        <v>3534.8125</v>
      </c>
      <c r="BR454" s="273" t="s">
        <v>81</v>
      </c>
      <c r="BS454" s="273" t="s">
        <v>1071</v>
      </c>
      <c r="BT454" s="273">
        <v>2834</v>
      </c>
      <c r="BU454" s="273">
        <v>229205</v>
      </c>
      <c r="BV454" s="336" t="s">
        <v>83</v>
      </c>
      <c r="BW454" s="337" t="s">
        <v>63</v>
      </c>
      <c r="BX454" s="337" t="s">
        <v>84</v>
      </c>
      <c r="BY454" s="337" t="s">
        <v>106</v>
      </c>
      <c r="BZ454" s="337" t="s">
        <v>204</v>
      </c>
      <c r="CA454" s="337" t="s">
        <v>205</v>
      </c>
      <c r="CB454" s="337" t="s">
        <v>206</v>
      </c>
      <c r="CC454" s="337" t="s">
        <v>207</v>
      </c>
      <c r="CD454" s="338">
        <v>0</v>
      </c>
      <c r="CE454" s="335">
        <v>45231</v>
      </c>
      <c r="CF454" s="337"/>
      <c r="CG454" s="337" t="s">
        <v>181</v>
      </c>
      <c r="CH454" s="337"/>
      <c r="CI454" s="337" t="s">
        <v>208</v>
      </c>
      <c r="CJ454" s="337" t="s">
        <v>209</v>
      </c>
      <c r="CK454" s="337"/>
      <c r="CL454" s="337"/>
      <c r="CM454" s="337" t="s">
        <v>73</v>
      </c>
      <c r="CN454" s="337">
        <v>3</v>
      </c>
    </row>
    <row r="455" spans="4:92">
      <c r="D455" s="273" t="s">
        <v>83</v>
      </c>
      <c r="E455" s="273" t="s">
        <v>194</v>
      </c>
      <c r="F455" s="273" t="s">
        <v>385</v>
      </c>
      <c r="G455" s="273" t="s">
        <v>777</v>
      </c>
      <c r="H455" s="274">
        <v>45170</v>
      </c>
      <c r="I455" s="273">
        <v>13863</v>
      </c>
      <c r="J455" s="273">
        <v>774</v>
      </c>
      <c r="K455" s="273">
        <v>0</v>
      </c>
      <c r="L455" s="273" t="s">
        <v>66</v>
      </c>
      <c r="N455" s="273" t="s">
        <v>107</v>
      </c>
      <c r="W455" s="273">
        <v>235216</v>
      </c>
      <c r="X455" s="273" t="s">
        <v>83</v>
      </c>
      <c r="Y455" s="273" t="s">
        <v>63</v>
      </c>
      <c r="Z455" s="273" t="s">
        <v>172</v>
      </c>
      <c r="AA455" s="273" t="s">
        <v>487</v>
      </c>
      <c r="AB455" s="274">
        <v>45231</v>
      </c>
      <c r="AC455" s="273">
        <v>14482</v>
      </c>
      <c r="AD455" s="273">
        <v>74</v>
      </c>
      <c r="AE455" s="273">
        <v>3.0760000000000001</v>
      </c>
      <c r="AF455" s="273" t="s">
        <v>90</v>
      </c>
      <c r="AH455" s="273" t="s">
        <v>1319</v>
      </c>
      <c r="AI455" s="273" t="s">
        <v>123</v>
      </c>
      <c r="AJ455" s="273" t="s">
        <v>200</v>
      </c>
      <c r="AK455" s="273">
        <v>286595</v>
      </c>
      <c r="AL455" s="273" t="s">
        <v>83</v>
      </c>
      <c r="AM455" s="273" t="s">
        <v>287</v>
      </c>
      <c r="AN455" s="273" t="s">
        <v>926</v>
      </c>
      <c r="AO455" s="273" t="s">
        <v>928</v>
      </c>
      <c r="AP455" s="274">
        <v>45108</v>
      </c>
      <c r="AQ455" s="273">
        <v>15095</v>
      </c>
      <c r="AR455" s="273">
        <v>822</v>
      </c>
      <c r="AU455" s="273" t="s">
        <v>108</v>
      </c>
      <c r="BG455" s="273">
        <v>281007</v>
      </c>
      <c r="BH455" s="273" t="s">
        <v>64</v>
      </c>
      <c r="BI455" s="273" t="s">
        <v>75</v>
      </c>
      <c r="BJ455" s="273" t="s">
        <v>308</v>
      </c>
      <c r="BK455" s="273" t="s">
        <v>308</v>
      </c>
      <c r="BL455" s="274">
        <v>45139</v>
      </c>
      <c r="BM455" s="273">
        <v>13392</v>
      </c>
      <c r="BN455" s="273">
        <v>31</v>
      </c>
      <c r="BO455" s="273">
        <v>780</v>
      </c>
      <c r="BP455" s="273" t="s">
        <v>80</v>
      </c>
      <c r="BQ455" s="273">
        <v>382.375</v>
      </c>
      <c r="BR455" s="273" t="s">
        <v>81</v>
      </c>
      <c r="BS455" s="273" t="s">
        <v>1075</v>
      </c>
      <c r="BT455" s="273">
        <v>0</v>
      </c>
      <c r="BU455" s="273">
        <v>229212</v>
      </c>
      <c r="BV455" s="279" t="s">
        <v>83</v>
      </c>
      <c r="BW455" s="280" t="s">
        <v>63</v>
      </c>
      <c r="BX455" s="280" t="s">
        <v>84</v>
      </c>
      <c r="BY455" s="280" t="s">
        <v>106</v>
      </c>
      <c r="BZ455" s="280" t="s">
        <v>86</v>
      </c>
      <c r="CA455" s="280" t="s">
        <v>87</v>
      </c>
      <c r="CB455" s="280" t="s">
        <v>225</v>
      </c>
      <c r="CC455" s="280" t="s">
        <v>226</v>
      </c>
      <c r="CD455" s="281">
        <v>5</v>
      </c>
      <c r="CE455" s="277">
        <v>45231</v>
      </c>
      <c r="CF455" s="280">
        <v>0</v>
      </c>
      <c r="CG455" s="280" t="s">
        <v>90</v>
      </c>
      <c r="CH455" s="280">
        <v>0</v>
      </c>
      <c r="CI455" s="280" t="s">
        <v>80</v>
      </c>
      <c r="CJ455" s="280"/>
      <c r="CK455" s="280"/>
      <c r="CL455" s="280"/>
      <c r="CM455" s="280" t="s">
        <v>73</v>
      </c>
      <c r="CN455" s="280">
        <v>3</v>
      </c>
    </row>
    <row r="456" spans="4:92">
      <c r="D456" s="273" t="s">
        <v>83</v>
      </c>
      <c r="E456" s="273" t="s">
        <v>194</v>
      </c>
      <c r="F456" s="273" t="s">
        <v>385</v>
      </c>
      <c r="G456" s="273" t="s">
        <v>777</v>
      </c>
      <c r="H456" s="274">
        <v>45170</v>
      </c>
      <c r="I456" s="273">
        <v>13863</v>
      </c>
      <c r="J456" s="273">
        <v>774</v>
      </c>
      <c r="K456" s="273">
        <v>3600</v>
      </c>
      <c r="L456" s="273" t="s">
        <v>66</v>
      </c>
      <c r="M456" s="273">
        <v>356.08</v>
      </c>
      <c r="N456" s="273" t="s">
        <v>115</v>
      </c>
      <c r="W456" s="273">
        <v>235215</v>
      </c>
      <c r="X456" s="273" t="s">
        <v>83</v>
      </c>
      <c r="Y456" s="273" t="s">
        <v>63</v>
      </c>
      <c r="Z456" s="273" t="s">
        <v>172</v>
      </c>
      <c r="AA456" s="273" t="s">
        <v>487</v>
      </c>
      <c r="AB456" s="274">
        <v>45231</v>
      </c>
      <c r="AC456" s="273">
        <v>14482</v>
      </c>
      <c r="AD456" s="273">
        <v>74</v>
      </c>
      <c r="AE456" s="273">
        <v>7.8</v>
      </c>
      <c r="AF456" s="273" t="s">
        <v>90</v>
      </c>
      <c r="AG456" s="273" t="s">
        <v>703</v>
      </c>
      <c r="AH456" s="273" t="s">
        <v>1302</v>
      </c>
      <c r="AI456" s="273" t="s">
        <v>123</v>
      </c>
      <c r="AJ456" s="273" t="s">
        <v>124</v>
      </c>
      <c r="AK456" s="273">
        <v>286600</v>
      </c>
      <c r="AL456" s="273" t="s">
        <v>83</v>
      </c>
      <c r="AM456" s="273" t="s">
        <v>287</v>
      </c>
      <c r="AN456" s="273" t="s">
        <v>926</v>
      </c>
      <c r="AO456" s="273" t="s">
        <v>928</v>
      </c>
      <c r="AP456" s="274">
        <v>45108</v>
      </c>
      <c r="AQ456" s="273">
        <v>15686</v>
      </c>
      <c r="AR456" s="273">
        <v>822</v>
      </c>
      <c r="AU456" s="273" t="s">
        <v>108</v>
      </c>
      <c r="BG456" s="273">
        <v>285396</v>
      </c>
      <c r="BH456" s="273" t="s">
        <v>64</v>
      </c>
      <c r="BI456" s="273" t="s">
        <v>75</v>
      </c>
      <c r="BJ456" s="273" t="s">
        <v>308</v>
      </c>
      <c r="BK456" s="273" t="s">
        <v>308</v>
      </c>
      <c r="BL456" s="274">
        <v>45139</v>
      </c>
      <c r="BM456" s="273">
        <v>13392</v>
      </c>
      <c r="BN456" s="273">
        <v>31</v>
      </c>
      <c r="BO456" s="273">
        <v>8360</v>
      </c>
      <c r="BP456" s="273" t="s">
        <v>80</v>
      </c>
      <c r="BQ456" s="273">
        <v>3737.5</v>
      </c>
      <c r="BR456" s="273" t="s">
        <v>81</v>
      </c>
      <c r="BS456" s="273" t="s">
        <v>1078</v>
      </c>
      <c r="BT456" s="273">
        <v>0</v>
      </c>
      <c r="BU456" s="273">
        <v>229219</v>
      </c>
      <c r="BV456" s="336" t="s">
        <v>83</v>
      </c>
      <c r="BW456" s="337" t="s">
        <v>63</v>
      </c>
      <c r="BX456" s="337" t="s">
        <v>84</v>
      </c>
      <c r="BY456" s="337" t="s">
        <v>106</v>
      </c>
      <c r="BZ456" s="337" t="s">
        <v>86</v>
      </c>
      <c r="CA456" s="337" t="s">
        <v>87</v>
      </c>
      <c r="CB456" s="337" t="s">
        <v>233</v>
      </c>
      <c r="CC456" s="337" t="s">
        <v>234</v>
      </c>
      <c r="CD456" s="338">
        <v>1</v>
      </c>
      <c r="CE456" s="335">
        <v>45231</v>
      </c>
      <c r="CF456" s="337"/>
      <c r="CG456" s="337" t="s">
        <v>181</v>
      </c>
      <c r="CH456" s="337"/>
      <c r="CI456" s="337" t="s">
        <v>181</v>
      </c>
      <c r="CJ456" s="337" t="s">
        <v>1320</v>
      </c>
      <c r="CK456" s="337"/>
      <c r="CL456" s="337"/>
      <c r="CM456" s="337" t="s">
        <v>73</v>
      </c>
      <c r="CN456" s="337">
        <v>3</v>
      </c>
    </row>
    <row r="457" spans="4:92">
      <c r="D457" s="273" t="s">
        <v>83</v>
      </c>
      <c r="E457" s="273" t="s">
        <v>194</v>
      </c>
      <c r="F457" s="273" t="s">
        <v>385</v>
      </c>
      <c r="G457" s="273" t="s">
        <v>777</v>
      </c>
      <c r="H457" s="274">
        <v>45200</v>
      </c>
      <c r="I457" s="273">
        <v>14198</v>
      </c>
      <c r="J457" s="273">
        <v>774</v>
      </c>
      <c r="W457" s="273">
        <v>253208</v>
      </c>
      <c r="X457" s="273" t="s">
        <v>83</v>
      </c>
      <c r="Y457" s="273" t="s">
        <v>63</v>
      </c>
      <c r="Z457" s="273" t="s">
        <v>172</v>
      </c>
      <c r="AA457" s="273" t="s">
        <v>487</v>
      </c>
      <c r="AB457" s="274">
        <v>45231</v>
      </c>
      <c r="AC457" s="273">
        <v>14482</v>
      </c>
      <c r="AD457" s="273">
        <v>74</v>
      </c>
      <c r="AE457" s="273">
        <v>0.37</v>
      </c>
      <c r="AF457" s="273" t="s">
        <v>90</v>
      </c>
      <c r="AG457" s="273" t="s">
        <v>837</v>
      </c>
      <c r="AH457" s="273" t="s">
        <v>223</v>
      </c>
      <c r="AI457" s="273" t="s">
        <v>199</v>
      </c>
      <c r="AJ457" s="273" t="s">
        <v>200</v>
      </c>
      <c r="AK457" s="273">
        <v>286606</v>
      </c>
      <c r="AL457" s="273" t="s">
        <v>83</v>
      </c>
      <c r="AM457" s="273" t="s">
        <v>287</v>
      </c>
      <c r="AN457" s="273" t="s">
        <v>926</v>
      </c>
      <c r="AO457" s="273" t="s">
        <v>928</v>
      </c>
      <c r="AP457" s="274">
        <v>45200</v>
      </c>
      <c r="AQ457" s="273">
        <v>15241</v>
      </c>
      <c r="AR457" s="273">
        <v>822</v>
      </c>
      <c r="AU457" s="273" t="s">
        <v>108</v>
      </c>
      <c r="BG457" s="273">
        <v>282613</v>
      </c>
      <c r="BH457" s="273" t="s">
        <v>64</v>
      </c>
      <c r="BI457" s="273" t="s">
        <v>75</v>
      </c>
      <c r="BJ457" s="273" t="s">
        <v>308</v>
      </c>
      <c r="BK457" s="273" t="s">
        <v>308</v>
      </c>
      <c r="BL457" s="274">
        <v>45170</v>
      </c>
      <c r="BM457" s="273">
        <v>13719</v>
      </c>
      <c r="BN457" s="273">
        <v>31</v>
      </c>
      <c r="BO457" s="273">
        <v>7490</v>
      </c>
      <c r="BP457" s="273" t="s">
        <v>80</v>
      </c>
      <c r="BQ457" s="273">
        <v>3587.5687499999999</v>
      </c>
      <c r="BR457" s="273" t="s">
        <v>81</v>
      </c>
      <c r="BS457" s="273" t="s">
        <v>1068</v>
      </c>
      <c r="BT457" s="273">
        <v>0</v>
      </c>
      <c r="BU457" s="273">
        <v>241915</v>
      </c>
      <c r="BV457" s="279" t="s">
        <v>64</v>
      </c>
      <c r="BW457" s="280" t="s">
        <v>63</v>
      </c>
      <c r="BX457" s="280" t="s">
        <v>65</v>
      </c>
      <c r="BY457" s="280" t="s">
        <v>65</v>
      </c>
      <c r="BZ457" s="280" t="s">
        <v>86</v>
      </c>
      <c r="CA457" s="280" t="s">
        <v>87</v>
      </c>
      <c r="CB457" s="280" t="s">
        <v>225</v>
      </c>
      <c r="CC457" s="280" t="s">
        <v>226</v>
      </c>
      <c r="CD457" s="281">
        <v>5</v>
      </c>
      <c r="CE457" s="277">
        <v>44927</v>
      </c>
      <c r="CF457" s="280">
        <v>0</v>
      </c>
      <c r="CG457" s="280" t="s">
        <v>90</v>
      </c>
      <c r="CH457" s="280">
        <v>0</v>
      </c>
      <c r="CI457" s="280" t="s">
        <v>80</v>
      </c>
      <c r="CJ457" s="280"/>
      <c r="CK457" s="280"/>
      <c r="CL457" s="280"/>
      <c r="CM457" s="280" t="s">
        <v>73</v>
      </c>
      <c r="CN457" s="280">
        <v>3</v>
      </c>
    </row>
    <row r="458" spans="4:92">
      <c r="D458" s="273" t="s">
        <v>83</v>
      </c>
      <c r="E458" s="273" t="s">
        <v>194</v>
      </c>
      <c r="F458" s="273" t="s">
        <v>385</v>
      </c>
      <c r="G458" s="273" t="s">
        <v>777</v>
      </c>
      <c r="H458" s="274">
        <v>45200</v>
      </c>
      <c r="I458" s="273">
        <v>14198</v>
      </c>
      <c r="J458" s="273">
        <v>774</v>
      </c>
      <c r="K458" s="273">
        <v>0</v>
      </c>
      <c r="L458" s="273" t="s">
        <v>66</v>
      </c>
      <c r="N458" s="273" t="s">
        <v>107</v>
      </c>
      <c r="W458" s="273">
        <v>253233</v>
      </c>
      <c r="X458" s="273" t="s">
        <v>83</v>
      </c>
      <c r="Y458" s="273" t="s">
        <v>63</v>
      </c>
      <c r="Z458" s="273" t="s">
        <v>172</v>
      </c>
      <c r="AA458" s="273" t="s">
        <v>487</v>
      </c>
      <c r="AB458" s="274">
        <v>45231</v>
      </c>
      <c r="AC458" s="273">
        <v>14482</v>
      </c>
      <c r="AD458" s="273">
        <v>74</v>
      </c>
      <c r="AE458" s="273">
        <v>0.61799999999999999</v>
      </c>
      <c r="AF458" s="273" t="s">
        <v>90</v>
      </c>
      <c r="AG458" s="273" t="s">
        <v>995</v>
      </c>
      <c r="AH458" s="273" t="s">
        <v>1321</v>
      </c>
      <c r="AI458" s="273" t="s">
        <v>199</v>
      </c>
      <c r="AJ458" s="273" t="s">
        <v>200</v>
      </c>
      <c r="AK458" s="273">
        <v>286612</v>
      </c>
      <c r="AL458" s="273" t="s">
        <v>83</v>
      </c>
      <c r="AM458" s="273" t="s">
        <v>287</v>
      </c>
      <c r="AN458" s="273" t="s">
        <v>926</v>
      </c>
      <c r="AO458" s="273" t="s">
        <v>931</v>
      </c>
      <c r="AP458" s="274">
        <v>44927</v>
      </c>
      <c r="AQ458" s="273">
        <v>14804</v>
      </c>
      <c r="AR458" s="273">
        <v>823</v>
      </c>
      <c r="AU458" s="273" t="s">
        <v>108</v>
      </c>
      <c r="BG458" s="273">
        <v>277806</v>
      </c>
      <c r="BH458" s="273" t="s">
        <v>64</v>
      </c>
      <c r="BI458" s="273" t="s">
        <v>75</v>
      </c>
      <c r="BJ458" s="273" t="s">
        <v>308</v>
      </c>
      <c r="BK458" s="273" t="s">
        <v>308</v>
      </c>
      <c r="BL458" s="274">
        <v>45170</v>
      </c>
      <c r="BM458" s="273">
        <v>13719</v>
      </c>
      <c r="BN458" s="273">
        <v>31</v>
      </c>
      <c r="BO458" s="273">
        <v>6540</v>
      </c>
      <c r="BP458" s="273" t="s">
        <v>80</v>
      </c>
      <c r="BQ458" s="273">
        <v>3132.4562500000002</v>
      </c>
      <c r="BR458" s="273" t="s">
        <v>81</v>
      </c>
      <c r="BS458" s="273" t="s">
        <v>1071</v>
      </c>
      <c r="BT458" s="273">
        <v>2241</v>
      </c>
      <c r="BU458" s="273">
        <v>241923</v>
      </c>
      <c r="BV458" s="336" t="s">
        <v>64</v>
      </c>
      <c r="BW458" s="337" t="s">
        <v>63</v>
      </c>
      <c r="BX458" s="337" t="s">
        <v>65</v>
      </c>
      <c r="BY458" s="337" t="s">
        <v>65</v>
      </c>
      <c r="BZ458" s="337" t="s">
        <v>86</v>
      </c>
      <c r="CA458" s="337" t="s">
        <v>87</v>
      </c>
      <c r="CB458" s="337" t="s">
        <v>233</v>
      </c>
      <c r="CC458" s="337" t="s">
        <v>234</v>
      </c>
      <c r="CD458" s="338">
        <v>1</v>
      </c>
      <c r="CE458" s="335">
        <v>44927</v>
      </c>
      <c r="CF458" s="337"/>
      <c r="CG458" s="337" t="s">
        <v>181</v>
      </c>
      <c r="CH458" s="337"/>
      <c r="CI458" s="337" t="s">
        <v>181</v>
      </c>
      <c r="CJ458" s="337" t="s">
        <v>1322</v>
      </c>
      <c r="CK458" s="337"/>
      <c r="CL458" s="337"/>
      <c r="CM458" s="337" t="s">
        <v>73</v>
      </c>
      <c r="CN458" s="337">
        <v>3</v>
      </c>
    </row>
    <row r="459" spans="4:92">
      <c r="D459" s="273" t="s">
        <v>83</v>
      </c>
      <c r="E459" s="273" t="s">
        <v>194</v>
      </c>
      <c r="F459" s="273" t="s">
        <v>385</v>
      </c>
      <c r="G459" s="273" t="s">
        <v>777</v>
      </c>
      <c r="H459" s="274">
        <v>45200</v>
      </c>
      <c r="I459" s="273">
        <v>14198</v>
      </c>
      <c r="J459" s="273">
        <v>774</v>
      </c>
      <c r="K459" s="273">
        <v>4160</v>
      </c>
      <c r="L459" s="273" t="s">
        <v>66</v>
      </c>
      <c r="M459" s="273">
        <v>410.02</v>
      </c>
      <c r="N459" s="273" t="s">
        <v>115</v>
      </c>
      <c r="W459" s="273">
        <v>253232</v>
      </c>
      <c r="X459" s="273" t="s">
        <v>83</v>
      </c>
      <c r="Y459" s="273" t="s">
        <v>63</v>
      </c>
      <c r="Z459" s="273" t="s">
        <v>172</v>
      </c>
      <c r="AA459" s="273" t="s">
        <v>487</v>
      </c>
      <c r="AB459" s="274">
        <v>45231</v>
      </c>
      <c r="AC459" s="273">
        <v>14482</v>
      </c>
      <c r="AD459" s="273">
        <v>74</v>
      </c>
      <c r="AE459" s="273">
        <v>0.55800000000000005</v>
      </c>
      <c r="AF459" s="273" t="s">
        <v>90</v>
      </c>
      <c r="AG459" s="273" t="s">
        <v>1015</v>
      </c>
      <c r="AH459" s="273" t="s">
        <v>1311</v>
      </c>
      <c r="AI459" s="273" t="s">
        <v>123</v>
      </c>
      <c r="AJ459" s="273" t="s">
        <v>200</v>
      </c>
      <c r="AK459" s="273">
        <v>286618</v>
      </c>
      <c r="AL459" s="273" t="s">
        <v>83</v>
      </c>
      <c r="AM459" s="273" t="s">
        <v>287</v>
      </c>
      <c r="AN459" s="273" t="s">
        <v>926</v>
      </c>
      <c r="AO459" s="273" t="s">
        <v>931</v>
      </c>
      <c r="AP459" s="274">
        <v>44927</v>
      </c>
      <c r="AQ459" s="273">
        <v>15388</v>
      </c>
      <c r="AR459" s="273">
        <v>823</v>
      </c>
      <c r="AU459" s="273" t="s">
        <v>108</v>
      </c>
      <c r="BG459" s="273">
        <v>284008</v>
      </c>
      <c r="BH459" s="273" t="s">
        <v>64</v>
      </c>
      <c r="BI459" s="273" t="s">
        <v>75</v>
      </c>
      <c r="BJ459" s="273" t="s">
        <v>308</v>
      </c>
      <c r="BK459" s="273" t="s">
        <v>308</v>
      </c>
      <c r="BL459" s="274">
        <v>45170</v>
      </c>
      <c r="BM459" s="273">
        <v>13719</v>
      </c>
      <c r="BN459" s="273">
        <v>31</v>
      </c>
      <c r="BO459" s="273">
        <v>660</v>
      </c>
      <c r="BP459" s="273" t="s">
        <v>80</v>
      </c>
      <c r="BQ459" s="273">
        <v>323.58125000000001</v>
      </c>
      <c r="BR459" s="273" t="s">
        <v>81</v>
      </c>
      <c r="BS459" s="273" t="s">
        <v>1075</v>
      </c>
      <c r="BT459" s="273">
        <v>0</v>
      </c>
      <c r="BU459" s="273">
        <v>241930</v>
      </c>
      <c r="BV459" s="279" t="s">
        <v>64</v>
      </c>
      <c r="BW459" s="280" t="s">
        <v>63</v>
      </c>
      <c r="BX459" s="280" t="s">
        <v>65</v>
      </c>
      <c r="BY459" s="280" t="s">
        <v>65</v>
      </c>
      <c r="BZ459" s="280" t="s">
        <v>151</v>
      </c>
      <c r="CA459" s="280" t="s">
        <v>152</v>
      </c>
      <c r="CB459" s="280" t="s">
        <v>161</v>
      </c>
      <c r="CC459" s="280" t="s">
        <v>162</v>
      </c>
      <c r="CD459" s="281">
        <v>11</v>
      </c>
      <c r="CE459" s="277">
        <v>45017</v>
      </c>
      <c r="CF459" s="280">
        <v>841</v>
      </c>
      <c r="CG459" s="280" t="s">
        <v>90</v>
      </c>
      <c r="CH459" s="280">
        <v>841</v>
      </c>
      <c r="CI459" s="280" t="s">
        <v>80</v>
      </c>
      <c r="CJ459" s="280"/>
      <c r="CK459" s="280"/>
      <c r="CL459" s="280"/>
      <c r="CM459" s="280" t="s">
        <v>73</v>
      </c>
      <c r="CN459" s="280">
        <v>3</v>
      </c>
    </row>
    <row r="460" spans="4:92">
      <c r="D460" s="273" t="s">
        <v>83</v>
      </c>
      <c r="E460" s="273" t="s">
        <v>194</v>
      </c>
      <c r="F460" s="273" t="s">
        <v>385</v>
      </c>
      <c r="G460" s="273" t="s">
        <v>777</v>
      </c>
      <c r="H460" s="274">
        <v>45231</v>
      </c>
      <c r="I460" s="273">
        <v>14565</v>
      </c>
      <c r="J460" s="273">
        <v>774</v>
      </c>
      <c r="W460" s="273">
        <v>272066</v>
      </c>
      <c r="X460" s="273" t="s">
        <v>83</v>
      </c>
      <c r="Y460" s="273" t="s">
        <v>63</v>
      </c>
      <c r="Z460" s="273" t="s">
        <v>172</v>
      </c>
      <c r="AA460" s="273" t="s">
        <v>487</v>
      </c>
      <c r="AB460" s="274">
        <v>45231</v>
      </c>
      <c r="AC460" s="273">
        <v>14482</v>
      </c>
      <c r="AD460" s="273">
        <v>74</v>
      </c>
      <c r="AE460" s="273">
        <v>0.15</v>
      </c>
      <c r="AF460" s="273" t="s">
        <v>90</v>
      </c>
      <c r="AG460" s="273" t="s">
        <v>998</v>
      </c>
      <c r="AH460" s="273" t="s">
        <v>1323</v>
      </c>
      <c r="AI460" s="273" t="s">
        <v>199</v>
      </c>
      <c r="AJ460" s="273" t="s">
        <v>200</v>
      </c>
      <c r="AK460" s="273">
        <v>286624</v>
      </c>
      <c r="AL460" s="273" t="s">
        <v>83</v>
      </c>
      <c r="AM460" s="273" t="s">
        <v>287</v>
      </c>
      <c r="AN460" s="273" t="s">
        <v>926</v>
      </c>
      <c r="AO460" s="273" t="s">
        <v>931</v>
      </c>
      <c r="AP460" s="274">
        <v>44927</v>
      </c>
      <c r="AQ460" s="273">
        <v>15538</v>
      </c>
      <c r="AR460" s="273">
        <v>823</v>
      </c>
      <c r="AU460" s="273" t="s">
        <v>108</v>
      </c>
      <c r="BG460" s="273">
        <v>284804</v>
      </c>
      <c r="BH460" s="273" t="s">
        <v>64</v>
      </c>
      <c r="BI460" s="273" t="s">
        <v>75</v>
      </c>
      <c r="BJ460" s="273" t="s">
        <v>308</v>
      </c>
      <c r="BK460" s="273" t="s">
        <v>308</v>
      </c>
      <c r="BL460" s="274">
        <v>45170</v>
      </c>
      <c r="BM460" s="273">
        <v>13719</v>
      </c>
      <c r="BN460" s="273">
        <v>31</v>
      </c>
      <c r="BO460" s="273">
        <v>6640</v>
      </c>
      <c r="BP460" s="273" t="s">
        <v>80</v>
      </c>
      <c r="BQ460" s="273">
        <v>2968.4375</v>
      </c>
      <c r="BR460" s="273" t="s">
        <v>81</v>
      </c>
      <c r="BS460" s="273" t="s">
        <v>1078</v>
      </c>
      <c r="BT460" s="273">
        <v>0</v>
      </c>
      <c r="BU460" s="273">
        <v>241937</v>
      </c>
      <c r="BV460" s="336" t="s">
        <v>64</v>
      </c>
      <c r="BW460" s="337" t="s">
        <v>63</v>
      </c>
      <c r="BX460" s="337" t="s">
        <v>65</v>
      </c>
      <c r="BY460" s="337" t="s">
        <v>65</v>
      </c>
      <c r="BZ460" s="337" t="s">
        <v>167</v>
      </c>
      <c r="CA460" s="337" t="s">
        <v>168</v>
      </c>
      <c r="CB460" s="337" t="s">
        <v>353</v>
      </c>
      <c r="CC460" s="337" t="s">
        <v>354</v>
      </c>
      <c r="CD460" s="338">
        <v>13</v>
      </c>
      <c r="CE460" s="335">
        <v>45017</v>
      </c>
      <c r="CF460" s="337">
        <v>0</v>
      </c>
      <c r="CG460" s="337" t="s">
        <v>90</v>
      </c>
      <c r="CH460" s="337">
        <v>0</v>
      </c>
      <c r="CI460" s="337" t="s">
        <v>80</v>
      </c>
      <c r="CJ460" s="337"/>
      <c r="CK460" s="337"/>
      <c r="CL460" s="337"/>
      <c r="CM460" s="337" t="s">
        <v>73</v>
      </c>
      <c r="CN460" s="337">
        <v>3</v>
      </c>
    </row>
    <row r="461" spans="4:92">
      <c r="D461" s="273" t="s">
        <v>83</v>
      </c>
      <c r="E461" s="273" t="s">
        <v>194</v>
      </c>
      <c r="F461" s="273" t="s">
        <v>385</v>
      </c>
      <c r="G461" s="273" t="s">
        <v>777</v>
      </c>
      <c r="H461" s="274">
        <v>45231</v>
      </c>
      <c r="I461" s="273">
        <v>14565</v>
      </c>
      <c r="J461" s="273">
        <v>774</v>
      </c>
      <c r="K461" s="273">
        <v>0</v>
      </c>
      <c r="L461" s="273" t="s">
        <v>66</v>
      </c>
      <c r="N461" s="273" t="s">
        <v>107</v>
      </c>
      <c r="W461" s="273">
        <v>272091</v>
      </c>
      <c r="X461" s="273" t="s">
        <v>83</v>
      </c>
      <c r="Y461" s="273" t="s">
        <v>63</v>
      </c>
      <c r="Z461" s="273" t="s">
        <v>172</v>
      </c>
      <c r="AA461" s="273" t="s">
        <v>487</v>
      </c>
      <c r="AB461" s="274">
        <v>45231</v>
      </c>
      <c r="AC461" s="273">
        <v>14482</v>
      </c>
      <c r="AD461" s="273">
        <v>74</v>
      </c>
      <c r="AE461" s="273">
        <v>0</v>
      </c>
      <c r="AF461" s="273" t="s">
        <v>90</v>
      </c>
      <c r="AG461" s="273" t="s">
        <v>1304</v>
      </c>
      <c r="AH461" s="273" t="s">
        <v>1305</v>
      </c>
      <c r="AI461" s="273" t="s">
        <v>123</v>
      </c>
      <c r="AJ461" s="273" t="s">
        <v>200</v>
      </c>
      <c r="AK461" s="273">
        <v>286630</v>
      </c>
      <c r="AL461" s="273" t="s">
        <v>83</v>
      </c>
      <c r="AM461" s="273" t="s">
        <v>287</v>
      </c>
      <c r="AN461" s="273" t="s">
        <v>926</v>
      </c>
      <c r="AO461" s="273" t="s">
        <v>931</v>
      </c>
      <c r="AP461" s="274">
        <v>45017</v>
      </c>
      <c r="AQ461" s="273">
        <v>14950</v>
      </c>
      <c r="AR461" s="273">
        <v>823</v>
      </c>
      <c r="AU461" s="273" t="s">
        <v>108</v>
      </c>
      <c r="BG461" s="273">
        <v>279412</v>
      </c>
      <c r="BH461" s="273" t="s">
        <v>64</v>
      </c>
      <c r="BI461" s="273" t="s">
        <v>75</v>
      </c>
      <c r="BJ461" s="273" t="s">
        <v>308</v>
      </c>
      <c r="BK461" s="273" t="s">
        <v>308</v>
      </c>
      <c r="BL461" s="274">
        <v>45200</v>
      </c>
      <c r="BM461" s="273">
        <v>14054</v>
      </c>
      <c r="BN461" s="273">
        <v>31</v>
      </c>
      <c r="BO461" s="273">
        <v>5310</v>
      </c>
      <c r="BP461" s="273" t="s">
        <v>80</v>
      </c>
      <c r="BQ461" s="273">
        <v>2543.3687500000001</v>
      </c>
      <c r="BR461" s="273" t="s">
        <v>81</v>
      </c>
      <c r="BS461" s="273" t="s">
        <v>1068</v>
      </c>
      <c r="BT461" s="273">
        <v>0</v>
      </c>
      <c r="BU461" s="273">
        <v>263442</v>
      </c>
      <c r="BV461" s="279" t="s">
        <v>64</v>
      </c>
      <c r="BW461" s="280" t="s">
        <v>63</v>
      </c>
      <c r="BX461" s="280" t="s">
        <v>65</v>
      </c>
      <c r="BY461" s="280" t="s">
        <v>65</v>
      </c>
      <c r="BZ461" s="280" t="s">
        <v>167</v>
      </c>
      <c r="CA461" s="280" t="s">
        <v>168</v>
      </c>
      <c r="CB461" s="280" t="s">
        <v>169</v>
      </c>
      <c r="CC461" s="280" t="s">
        <v>170</v>
      </c>
      <c r="CD461" s="281">
        <v>12</v>
      </c>
      <c r="CE461" s="277">
        <v>45017</v>
      </c>
      <c r="CF461" s="280">
        <v>2.2000000000000002</v>
      </c>
      <c r="CG461" s="280" t="s">
        <v>90</v>
      </c>
      <c r="CH461" s="280">
        <v>2.2000000000000002</v>
      </c>
      <c r="CI461" s="280" t="s">
        <v>80</v>
      </c>
      <c r="CJ461" s="280"/>
      <c r="CK461" s="280"/>
      <c r="CL461" s="280"/>
      <c r="CM461" s="280" t="s">
        <v>73</v>
      </c>
      <c r="CN461" s="280">
        <v>3</v>
      </c>
    </row>
    <row r="462" spans="4:92">
      <c r="D462" s="273" t="s">
        <v>83</v>
      </c>
      <c r="E462" s="273" t="s">
        <v>194</v>
      </c>
      <c r="F462" s="273" t="s">
        <v>385</v>
      </c>
      <c r="G462" s="273" t="s">
        <v>777</v>
      </c>
      <c r="H462" s="274">
        <v>45231</v>
      </c>
      <c r="I462" s="273">
        <v>14565</v>
      </c>
      <c r="J462" s="273">
        <v>774</v>
      </c>
      <c r="K462" s="273">
        <v>3680</v>
      </c>
      <c r="L462" s="273" t="s">
        <v>66</v>
      </c>
      <c r="M462" s="273">
        <v>367.42</v>
      </c>
      <c r="N462" s="273" t="s">
        <v>115</v>
      </c>
      <c r="W462" s="273">
        <v>272090</v>
      </c>
      <c r="X462" s="273" t="s">
        <v>83</v>
      </c>
      <c r="Y462" s="273" t="s">
        <v>63</v>
      </c>
      <c r="Z462" s="273" t="s">
        <v>172</v>
      </c>
      <c r="AA462" s="273" t="s">
        <v>487</v>
      </c>
      <c r="AB462" s="274">
        <v>45231</v>
      </c>
      <c r="AC462" s="273">
        <v>14482</v>
      </c>
      <c r="AD462" s="273">
        <v>74</v>
      </c>
      <c r="AE462" s="273">
        <v>0</v>
      </c>
      <c r="AF462" s="273" t="s">
        <v>90</v>
      </c>
      <c r="AH462" s="273" t="s">
        <v>1324</v>
      </c>
      <c r="AI462" s="273" t="s">
        <v>123</v>
      </c>
      <c r="AJ462" s="273" t="s">
        <v>200</v>
      </c>
      <c r="AK462" s="273">
        <v>286636</v>
      </c>
      <c r="AL462" s="273" t="s">
        <v>83</v>
      </c>
      <c r="AM462" s="273" t="s">
        <v>287</v>
      </c>
      <c r="AN462" s="273" t="s">
        <v>948</v>
      </c>
      <c r="AO462" s="273" t="s">
        <v>952</v>
      </c>
      <c r="AP462" s="274">
        <v>44927</v>
      </c>
      <c r="AQ462" s="273">
        <v>14807</v>
      </c>
      <c r="AR462" s="273">
        <v>829</v>
      </c>
      <c r="AS462" s="273">
        <v>0</v>
      </c>
      <c r="AT462" s="273" t="s">
        <v>77</v>
      </c>
      <c r="AU462" s="273" t="s">
        <v>344</v>
      </c>
      <c r="BG462" s="273">
        <v>277847</v>
      </c>
      <c r="BH462" s="273" t="s">
        <v>64</v>
      </c>
      <c r="BI462" s="273" t="s">
        <v>75</v>
      </c>
      <c r="BJ462" s="273" t="s">
        <v>308</v>
      </c>
      <c r="BK462" s="273" t="s">
        <v>308</v>
      </c>
      <c r="BL462" s="274">
        <v>45200</v>
      </c>
      <c r="BM462" s="273">
        <v>14054</v>
      </c>
      <c r="BN462" s="273">
        <v>31</v>
      </c>
      <c r="BO462" s="273">
        <v>7280</v>
      </c>
      <c r="BP462" s="273" t="s">
        <v>80</v>
      </c>
      <c r="BQ462" s="273">
        <v>3486.9437499999999</v>
      </c>
      <c r="BR462" s="273" t="s">
        <v>81</v>
      </c>
      <c r="BS462" s="273" t="s">
        <v>1071</v>
      </c>
      <c r="BT462" s="273">
        <v>2165</v>
      </c>
      <c r="BU462" s="273">
        <v>263450</v>
      </c>
      <c r="BV462" s="336" t="s">
        <v>64</v>
      </c>
      <c r="BW462" s="337" t="s">
        <v>63</v>
      </c>
      <c r="BX462" s="337" t="s">
        <v>65</v>
      </c>
      <c r="BY462" s="337" t="s">
        <v>65</v>
      </c>
      <c r="BZ462" s="337" t="s">
        <v>167</v>
      </c>
      <c r="CA462" s="337" t="s">
        <v>168</v>
      </c>
      <c r="CB462" s="337" t="s">
        <v>319</v>
      </c>
      <c r="CC462" s="337" t="s">
        <v>320</v>
      </c>
      <c r="CD462" s="338">
        <v>15</v>
      </c>
      <c r="CE462" s="335">
        <v>45017</v>
      </c>
      <c r="CF462" s="337">
        <v>0</v>
      </c>
      <c r="CG462" s="337" t="s">
        <v>90</v>
      </c>
      <c r="CH462" s="337">
        <v>0</v>
      </c>
      <c r="CI462" s="337" t="s">
        <v>80</v>
      </c>
      <c r="CJ462" s="337"/>
      <c r="CK462" s="337"/>
      <c r="CL462" s="337"/>
      <c r="CM462" s="337" t="s">
        <v>73</v>
      </c>
      <c r="CN462" s="337">
        <v>3</v>
      </c>
    </row>
    <row r="463" spans="4:92">
      <c r="D463" s="273" t="s">
        <v>83</v>
      </c>
      <c r="E463" s="273" t="s">
        <v>194</v>
      </c>
      <c r="F463" s="273" t="s">
        <v>385</v>
      </c>
      <c r="G463" s="273" t="s">
        <v>762</v>
      </c>
      <c r="H463" s="274">
        <v>45078</v>
      </c>
      <c r="I463" s="273">
        <v>12583</v>
      </c>
      <c r="J463" s="273">
        <v>767</v>
      </c>
      <c r="K463" s="273">
        <v>0</v>
      </c>
      <c r="L463" s="273" t="s">
        <v>66</v>
      </c>
      <c r="N463" s="273" t="s">
        <v>107</v>
      </c>
      <c r="W463" s="273">
        <v>190509</v>
      </c>
      <c r="X463" s="273" t="s">
        <v>83</v>
      </c>
      <c r="Y463" s="273" t="s">
        <v>63</v>
      </c>
      <c r="Z463" s="273" t="s">
        <v>172</v>
      </c>
      <c r="AA463" s="273" t="s">
        <v>487</v>
      </c>
      <c r="AB463" s="274">
        <v>45231</v>
      </c>
      <c r="AC463" s="273">
        <v>14482</v>
      </c>
      <c r="AD463" s="273">
        <v>74</v>
      </c>
      <c r="AE463" s="273">
        <v>0</v>
      </c>
      <c r="AF463" s="273" t="s">
        <v>90</v>
      </c>
      <c r="AG463" s="273" t="s">
        <v>1306</v>
      </c>
      <c r="AH463" s="273" t="s">
        <v>1307</v>
      </c>
      <c r="AI463" s="273" t="s">
        <v>123</v>
      </c>
      <c r="AJ463" s="273" t="s">
        <v>214</v>
      </c>
      <c r="AK463" s="273">
        <v>286642</v>
      </c>
      <c r="AL463" s="273" t="s">
        <v>83</v>
      </c>
      <c r="AM463" s="273" t="s">
        <v>287</v>
      </c>
      <c r="AN463" s="273" t="s">
        <v>948</v>
      </c>
      <c r="AO463" s="273" t="s">
        <v>952</v>
      </c>
      <c r="AP463" s="274">
        <v>44927</v>
      </c>
      <c r="AQ463" s="273">
        <v>15391</v>
      </c>
      <c r="AR463" s="273">
        <v>829</v>
      </c>
      <c r="AS463" s="273">
        <v>92</v>
      </c>
      <c r="AT463" s="273" t="s">
        <v>96</v>
      </c>
      <c r="AU463" s="273" t="s">
        <v>97</v>
      </c>
      <c r="AV463" s="273" t="s">
        <v>216</v>
      </c>
      <c r="BA463" s="273" t="s">
        <v>99</v>
      </c>
      <c r="BG463" s="273">
        <v>284041</v>
      </c>
      <c r="BH463" s="273" t="s">
        <v>64</v>
      </c>
      <c r="BI463" s="273" t="s">
        <v>75</v>
      </c>
      <c r="BJ463" s="273" t="s">
        <v>308</v>
      </c>
      <c r="BK463" s="273" t="s">
        <v>308</v>
      </c>
      <c r="BL463" s="274">
        <v>45200</v>
      </c>
      <c r="BM463" s="273">
        <v>14054</v>
      </c>
      <c r="BN463" s="273">
        <v>31</v>
      </c>
      <c r="BO463" s="273">
        <v>670</v>
      </c>
      <c r="BP463" s="273" t="s">
        <v>80</v>
      </c>
      <c r="BQ463" s="273">
        <v>328.46875</v>
      </c>
      <c r="BR463" s="273" t="s">
        <v>81</v>
      </c>
      <c r="BS463" s="273" t="s">
        <v>1075</v>
      </c>
      <c r="BT463" s="273">
        <v>0</v>
      </c>
      <c r="BU463" s="273">
        <v>263457</v>
      </c>
      <c r="BV463" s="279" t="s">
        <v>64</v>
      </c>
      <c r="BW463" s="280" t="s">
        <v>63</v>
      </c>
      <c r="BX463" s="280" t="s">
        <v>65</v>
      </c>
      <c r="BY463" s="280" t="s">
        <v>65</v>
      </c>
      <c r="BZ463" s="280" t="s">
        <v>167</v>
      </c>
      <c r="CA463" s="280" t="s">
        <v>168</v>
      </c>
      <c r="CB463" s="280" t="s">
        <v>313</v>
      </c>
      <c r="CC463" s="280" t="s">
        <v>314</v>
      </c>
      <c r="CD463" s="281">
        <v>14</v>
      </c>
      <c r="CE463" s="277">
        <v>45017</v>
      </c>
      <c r="CF463" s="280">
        <v>0</v>
      </c>
      <c r="CG463" s="280" t="s">
        <v>90</v>
      </c>
      <c r="CH463" s="280">
        <v>0</v>
      </c>
      <c r="CI463" s="280" t="s">
        <v>80</v>
      </c>
      <c r="CJ463" s="280"/>
      <c r="CK463" s="280"/>
      <c r="CL463" s="280"/>
      <c r="CM463" s="280" t="s">
        <v>73</v>
      </c>
      <c r="CN463" s="280">
        <v>3</v>
      </c>
    </row>
    <row r="464" spans="4:92">
      <c r="D464" s="273" t="s">
        <v>83</v>
      </c>
      <c r="E464" s="273" t="s">
        <v>194</v>
      </c>
      <c r="F464" s="273" t="s">
        <v>385</v>
      </c>
      <c r="G464" s="273" t="s">
        <v>762</v>
      </c>
      <c r="H464" s="274">
        <v>45078</v>
      </c>
      <c r="I464" s="273">
        <v>12583</v>
      </c>
      <c r="J464" s="273">
        <v>767</v>
      </c>
      <c r="K464" s="273">
        <v>169804</v>
      </c>
      <c r="L464" s="273" t="s">
        <v>66</v>
      </c>
      <c r="M464" s="273">
        <v>26204.13</v>
      </c>
      <c r="N464" s="273" t="s">
        <v>115</v>
      </c>
      <c r="W464" s="273">
        <v>190508</v>
      </c>
      <c r="X464" s="273" t="s">
        <v>83</v>
      </c>
      <c r="Y464" s="273" t="s">
        <v>63</v>
      </c>
      <c r="Z464" s="273" t="s">
        <v>172</v>
      </c>
      <c r="AA464" s="273" t="s">
        <v>487</v>
      </c>
      <c r="AB464" s="274">
        <v>45231</v>
      </c>
      <c r="AC464" s="273">
        <v>14482</v>
      </c>
      <c r="AD464" s="273">
        <v>74</v>
      </c>
      <c r="AE464" s="273">
        <v>0</v>
      </c>
      <c r="AF464" s="273" t="s">
        <v>90</v>
      </c>
      <c r="AG464" s="273" t="s">
        <v>1221</v>
      </c>
      <c r="AH464" s="273" t="s">
        <v>1222</v>
      </c>
      <c r="AI464" s="273" t="s">
        <v>123</v>
      </c>
      <c r="AJ464" s="273" t="s">
        <v>214</v>
      </c>
      <c r="AK464" s="273">
        <v>286648</v>
      </c>
      <c r="AL464" s="273" t="s">
        <v>83</v>
      </c>
      <c r="AM464" s="273" t="s">
        <v>287</v>
      </c>
      <c r="AN464" s="273" t="s">
        <v>948</v>
      </c>
      <c r="AO464" s="273" t="s">
        <v>952</v>
      </c>
      <c r="AP464" s="274">
        <v>44927</v>
      </c>
      <c r="AQ464" s="273">
        <v>15541</v>
      </c>
      <c r="AR464" s="273">
        <v>829</v>
      </c>
      <c r="AU464" s="273" t="s">
        <v>108</v>
      </c>
      <c r="BG464" s="273">
        <v>284816</v>
      </c>
      <c r="BH464" s="273" t="s">
        <v>64</v>
      </c>
      <c r="BI464" s="273" t="s">
        <v>75</v>
      </c>
      <c r="BJ464" s="273" t="s">
        <v>308</v>
      </c>
      <c r="BK464" s="273" t="s">
        <v>308</v>
      </c>
      <c r="BL464" s="274">
        <v>45200</v>
      </c>
      <c r="BM464" s="273">
        <v>14054</v>
      </c>
      <c r="BN464" s="273">
        <v>31</v>
      </c>
      <c r="BO464" s="273">
        <v>6370</v>
      </c>
      <c r="BP464" s="273" t="s">
        <v>80</v>
      </c>
      <c r="BQ464" s="273">
        <v>2847.8312500000002</v>
      </c>
      <c r="BR464" s="273" t="s">
        <v>81</v>
      </c>
      <c r="BS464" s="273" t="s">
        <v>1078</v>
      </c>
      <c r="BT464" s="273">
        <v>0</v>
      </c>
      <c r="BU464" s="273">
        <v>263464</v>
      </c>
      <c r="BV464" s="336" t="s">
        <v>64</v>
      </c>
      <c r="BW464" s="337" t="s">
        <v>63</v>
      </c>
      <c r="BX464" s="337" t="s">
        <v>65</v>
      </c>
      <c r="BY464" s="337" t="s">
        <v>65</v>
      </c>
      <c r="BZ464" s="337" t="s">
        <v>86</v>
      </c>
      <c r="CA464" s="337" t="s">
        <v>87</v>
      </c>
      <c r="CB464" s="337" t="s">
        <v>179</v>
      </c>
      <c r="CC464" s="337" t="s">
        <v>180</v>
      </c>
      <c r="CD464" s="338">
        <v>1</v>
      </c>
      <c r="CE464" s="335">
        <v>45017</v>
      </c>
      <c r="CF464" s="337"/>
      <c r="CG464" s="337" t="s">
        <v>181</v>
      </c>
      <c r="CH464" s="337"/>
      <c r="CI464" s="337" t="s">
        <v>181</v>
      </c>
      <c r="CJ464" s="337" t="s">
        <v>1076</v>
      </c>
      <c r="CK464" s="337"/>
      <c r="CL464" s="337"/>
      <c r="CM464" s="337" t="s">
        <v>73</v>
      </c>
      <c r="CN464" s="337">
        <v>3</v>
      </c>
    </row>
    <row r="465" spans="4:92">
      <c r="D465" s="273" t="s">
        <v>83</v>
      </c>
      <c r="E465" s="273" t="s">
        <v>194</v>
      </c>
      <c r="F465" s="273" t="s">
        <v>385</v>
      </c>
      <c r="G465" s="273" t="s">
        <v>762</v>
      </c>
      <c r="H465" s="274">
        <v>45108</v>
      </c>
      <c r="I465" s="273">
        <v>12852</v>
      </c>
      <c r="J465" s="273">
        <v>767</v>
      </c>
      <c r="W465" s="273">
        <v>203968</v>
      </c>
      <c r="X465" s="273" t="s">
        <v>83</v>
      </c>
      <c r="Y465" s="273" t="s">
        <v>63</v>
      </c>
      <c r="Z465" s="273" t="s">
        <v>172</v>
      </c>
      <c r="AA465" s="273" t="s">
        <v>487</v>
      </c>
      <c r="AB465" s="274">
        <v>45231</v>
      </c>
      <c r="AC465" s="273">
        <v>14482</v>
      </c>
      <c r="AD465" s="273">
        <v>74</v>
      </c>
      <c r="AE465" s="273">
        <v>0</v>
      </c>
      <c r="AF465" s="273" t="s">
        <v>90</v>
      </c>
      <c r="AG465" s="273" t="s">
        <v>819</v>
      </c>
      <c r="AH465" s="273" t="s">
        <v>421</v>
      </c>
      <c r="AI465" s="273" t="s">
        <v>199</v>
      </c>
      <c r="AJ465" s="273" t="s">
        <v>214</v>
      </c>
      <c r="AK465" s="273">
        <v>286654</v>
      </c>
      <c r="AL465" s="273" t="s">
        <v>83</v>
      </c>
      <c r="AM465" s="273" t="s">
        <v>287</v>
      </c>
      <c r="AN465" s="273" t="s">
        <v>948</v>
      </c>
      <c r="AO465" s="273" t="s">
        <v>952</v>
      </c>
      <c r="AP465" s="274">
        <v>45017</v>
      </c>
      <c r="AQ465" s="273">
        <v>14953</v>
      </c>
      <c r="AR465" s="273">
        <v>829</v>
      </c>
      <c r="AS465" s="273">
        <v>0</v>
      </c>
      <c r="AT465" s="273" t="s">
        <v>77</v>
      </c>
      <c r="AU465" s="273" t="s">
        <v>344</v>
      </c>
      <c r="BG465" s="273">
        <v>279453</v>
      </c>
      <c r="BH465" s="273" t="s">
        <v>64</v>
      </c>
      <c r="BI465" s="273" t="s">
        <v>75</v>
      </c>
      <c r="BJ465" s="273" t="s">
        <v>308</v>
      </c>
      <c r="BK465" s="273" t="s">
        <v>308</v>
      </c>
      <c r="BL465" s="274">
        <v>45231</v>
      </c>
      <c r="BM465" s="273">
        <v>14422</v>
      </c>
      <c r="BN465" s="273">
        <v>31</v>
      </c>
      <c r="BO465" s="273">
        <v>5270</v>
      </c>
      <c r="BP465" s="273" t="s">
        <v>80</v>
      </c>
      <c r="BQ465" s="273">
        <v>2524.25</v>
      </c>
      <c r="BR465" s="273" t="s">
        <v>81</v>
      </c>
      <c r="BS465" s="273" t="s">
        <v>1068</v>
      </c>
      <c r="BT465" s="273">
        <v>0</v>
      </c>
      <c r="BU465" s="273">
        <v>288724</v>
      </c>
      <c r="BV465" s="279" t="s">
        <v>64</v>
      </c>
      <c r="BW465" s="280" t="s">
        <v>63</v>
      </c>
      <c r="BX465" s="280" t="s">
        <v>65</v>
      </c>
      <c r="BY465" s="280" t="s">
        <v>65</v>
      </c>
      <c r="BZ465" s="280" t="s">
        <v>138</v>
      </c>
      <c r="CA465" s="280" t="s">
        <v>139</v>
      </c>
      <c r="CB465" s="280" t="s">
        <v>190</v>
      </c>
      <c r="CC465" s="280" t="s">
        <v>191</v>
      </c>
      <c r="CD465" s="281">
        <v>8</v>
      </c>
      <c r="CE465" s="277">
        <v>45017</v>
      </c>
      <c r="CF465" s="280">
        <v>0</v>
      </c>
      <c r="CG465" s="280" t="s">
        <v>90</v>
      </c>
      <c r="CH465" s="280">
        <v>0</v>
      </c>
      <c r="CI465" s="280" t="s">
        <v>80</v>
      </c>
      <c r="CJ465" s="280"/>
      <c r="CK465" s="280"/>
      <c r="CL465" s="280"/>
      <c r="CM465" s="280" t="s">
        <v>73</v>
      </c>
      <c r="CN465" s="280">
        <v>3</v>
      </c>
    </row>
    <row r="466" spans="4:92">
      <c r="D466" s="273" t="s">
        <v>83</v>
      </c>
      <c r="E466" s="273" t="s">
        <v>194</v>
      </c>
      <c r="F466" s="273" t="s">
        <v>385</v>
      </c>
      <c r="G466" s="273" t="s">
        <v>762</v>
      </c>
      <c r="H466" s="274">
        <v>45108</v>
      </c>
      <c r="I466" s="273">
        <v>12852</v>
      </c>
      <c r="J466" s="273">
        <v>767</v>
      </c>
      <c r="K466" s="273">
        <v>164165</v>
      </c>
      <c r="L466" s="273" t="s">
        <v>66</v>
      </c>
      <c r="M466" s="273">
        <v>27129.61</v>
      </c>
      <c r="N466" s="273" t="s">
        <v>115</v>
      </c>
      <c r="W466" s="273">
        <v>203992</v>
      </c>
      <c r="X466" s="273" t="s">
        <v>83</v>
      </c>
      <c r="Y466" s="273" t="s">
        <v>63</v>
      </c>
      <c r="Z466" s="273" t="s">
        <v>172</v>
      </c>
      <c r="AA466" s="273" t="s">
        <v>487</v>
      </c>
      <c r="AB466" s="274">
        <v>45231</v>
      </c>
      <c r="AC466" s="273">
        <v>14482</v>
      </c>
      <c r="AD466" s="273">
        <v>74</v>
      </c>
      <c r="AE466" s="273">
        <v>0</v>
      </c>
      <c r="AF466" s="273" t="s">
        <v>90</v>
      </c>
      <c r="AG466" s="273" t="s">
        <v>867</v>
      </c>
      <c r="AH466" s="273" t="s">
        <v>1325</v>
      </c>
      <c r="AI466" s="273" t="s">
        <v>199</v>
      </c>
      <c r="AJ466" s="273" t="s">
        <v>214</v>
      </c>
      <c r="AK466" s="273">
        <v>286660</v>
      </c>
      <c r="AL466" s="273" t="s">
        <v>83</v>
      </c>
      <c r="AM466" s="273" t="s">
        <v>287</v>
      </c>
      <c r="AN466" s="273" t="s">
        <v>948</v>
      </c>
      <c r="AO466" s="273" t="s">
        <v>952</v>
      </c>
      <c r="AP466" s="274">
        <v>45108</v>
      </c>
      <c r="AQ466" s="273">
        <v>15099</v>
      </c>
      <c r="AR466" s="273">
        <v>829</v>
      </c>
      <c r="AU466" s="273" t="s">
        <v>108</v>
      </c>
      <c r="BG466" s="273">
        <v>281051</v>
      </c>
      <c r="BH466" s="273" t="s">
        <v>64</v>
      </c>
      <c r="BI466" s="273" t="s">
        <v>75</v>
      </c>
      <c r="BJ466" s="273" t="s">
        <v>308</v>
      </c>
      <c r="BK466" s="273" t="s">
        <v>308</v>
      </c>
      <c r="BL466" s="274">
        <v>45231</v>
      </c>
      <c r="BM466" s="273">
        <v>14422</v>
      </c>
      <c r="BN466" s="273">
        <v>31</v>
      </c>
      <c r="BO466" s="273">
        <v>6100</v>
      </c>
      <c r="BP466" s="273" t="s">
        <v>80</v>
      </c>
      <c r="BQ466" s="273">
        <v>2921.71875</v>
      </c>
      <c r="BR466" s="273" t="s">
        <v>81</v>
      </c>
      <c r="BS466" s="273" t="s">
        <v>1071</v>
      </c>
      <c r="BT466" s="273">
        <v>2550</v>
      </c>
      <c r="BU466" s="273">
        <v>288732</v>
      </c>
      <c r="BV466" s="336" t="s">
        <v>64</v>
      </c>
      <c r="BW466" s="337" t="s">
        <v>63</v>
      </c>
      <c r="BX466" s="337" t="s">
        <v>65</v>
      </c>
      <c r="BY466" s="337" t="s">
        <v>65</v>
      </c>
      <c r="BZ466" s="337" t="s">
        <v>86</v>
      </c>
      <c r="CA466" s="337" t="s">
        <v>87</v>
      </c>
      <c r="CB466" s="337" t="s">
        <v>217</v>
      </c>
      <c r="CC466" s="337" t="s">
        <v>218</v>
      </c>
      <c r="CD466" s="338">
        <v>2</v>
      </c>
      <c r="CE466" s="335">
        <v>45017</v>
      </c>
      <c r="CF466" s="337"/>
      <c r="CG466" s="337" t="s">
        <v>181</v>
      </c>
      <c r="CH466" s="337"/>
      <c r="CI466" s="337" t="s">
        <v>181</v>
      </c>
      <c r="CJ466" s="337" t="s">
        <v>499</v>
      </c>
      <c r="CK466" s="337"/>
      <c r="CL466" s="337"/>
      <c r="CM466" s="337" t="s">
        <v>73</v>
      </c>
      <c r="CN466" s="337">
        <v>3</v>
      </c>
    </row>
    <row r="467" spans="4:92">
      <c r="D467" s="273" t="s">
        <v>83</v>
      </c>
      <c r="E467" s="273" t="s">
        <v>194</v>
      </c>
      <c r="F467" s="273" t="s">
        <v>385</v>
      </c>
      <c r="G467" s="273" t="s">
        <v>762</v>
      </c>
      <c r="H467" s="274">
        <v>45108</v>
      </c>
      <c r="I467" s="273">
        <v>12852</v>
      </c>
      <c r="J467" s="273">
        <v>767</v>
      </c>
      <c r="K467" s="273">
        <v>0</v>
      </c>
      <c r="L467" s="273" t="s">
        <v>66</v>
      </c>
      <c r="N467" s="273" t="s">
        <v>107</v>
      </c>
      <c r="W467" s="273">
        <v>203993</v>
      </c>
      <c r="X467" s="273" t="s">
        <v>83</v>
      </c>
      <c r="Y467" s="273" t="s">
        <v>63</v>
      </c>
      <c r="Z467" s="273" t="s">
        <v>172</v>
      </c>
      <c r="AA467" s="273" t="s">
        <v>487</v>
      </c>
      <c r="AB467" s="274">
        <v>45231</v>
      </c>
      <c r="AC467" s="273">
        <v>14482</v>
      </c>
      <c r="AD467" s="273">
        <v>74</v>
      </c>
      <c r="AE467" s="273">
        <v>0</v>
      </c>
      <c r="AF467" s="273" t="s">
        <v>90</v>
      </c>
      <c r="AG467" s="273" t="s">
        <v>819</v>
      </c>
      <c r="AH467" s="273" t="s">
        <v>1326</v>
      </c>
      <c r="AI467" s="273" t="s">
        <v>199</v>
      </c>
      <c r="AJ467" s="273" t="s">
        <v>214</v>
      </c>
      <c r="AK467" s="273">
        <v>286666</v>
      </c>
      <c r="AL467" s="273" t="s">
        <v>83</v>
      </c>
      <c r="AM467" s="273" t="s">
        <v>287</v>
      </c>
      <c r="AN467" s="273" t="s">
        <v>948</v>
      </c>
      <c r="AO467" s="273" t="s">
        <v>952</v>
      </c>
      <c r="AP467" s="274">
        <v>45108</v>
      </c>
      <c r="AQ467" s="273">
        <v>15690</v>
      </c>
      <c r="AR467" s="273">
        <v>829</v>
      </c>
      <c r="AU467" s="273" t="s">
        <v>108</v>
      </c>
      <c r="BG467" s="273">
        <v>285412</v>
      </c>
      <c r="BH467" s="273" t="s">
        <v>64</v>
      </c>
      <c r="BI467" s="273" t="s">
        <v>75</v>
      </c>
      <c r="BJ467" s="273" t="s">
        <v>308</v>
      </c>
      <c r="BK467" s="273" t="s">
        <v>308</v>
      </c>
      <c r="BL467" s="274">
        <v>45231</v>
      </c>
      <c r="BM467" s="273">
        <v>14422</v>
      </c>
      <c r="BN467" s="273">
        <v>31</v>
      </c>
      <c r="BO467" s="273">
        <v>1050</v>
      </c>
      <c r="BP467" s="273" t="s">
        <v>80</v>
      </c>
      <c r="BQ467" s="273">
        <v>514.76874999999995</v>
      </c>
      <c r="BR467" s="273" t="s">
        <v>81</v>
      </c>
      <c r="BS467" s="273" t="s">
        <v>1075</v>
      </c>
      <c r="BT467" s="273">
        <v>0</v>
      </c>
      <c r="BU467" s="273">
        <v>288739</v>
      </c>
      <c r="BV467" s="279" t="s">
        <v>64</v>
      </c>
      <c r="BW467" s="280" t="s">
        <v>63</v>
      </c>
      <c r="BX467" s="280" t="s">
        <v>65</v>
      </c>
      <c r="BY467" s="280" t="s">
        <v>65</v>
      </c>
      <c r="BZ467" s="280" t="s">
        <v>204</v>
      </c>
      <c r="CA467" s="280" t="s">
        <v>205</v>
      </c>
      <c r="CB467" s="280" t="s">
        <v>206</v>
      </c>
      <c r="CC467" s="280" t="s">
        <v>207</v>
      </c>
      <c r="CD467" s="281">
        <v>0</v>
      </c>
      <c r="CE467" s="277">
        <v>45017</v>
      </c>
      <c r="CF467" s="280"/>
      <c r="CG467" s="280" t="s">
        <v>181</v>
      </c>
      <c r="CH467" s="280"/>
      <c r="CI467" s="280" t="s">
        <v>208</v>
      </c>
      <c r="CJ467" s="280" t="s">
        <v>209</v>
      </c>
      <c r="CK467" s="280"/>
      <c r="CL467" s="280"/>
      <c r="CM467" s="280" t="s">
        <v>73</v>
      </c>
      <c r="CN467" s="280">
        <v>3</v>
      </c>
    </row>
    <row r="468" spans="4:92">
      <c r="D468" s="273" t="s">
        <v>83</v>
      </c>
      <c r="E468" s="273" t="s">
        <v>194</v>
      </c>
      <c r="F468" s="273" t="s">
        <v>385</v>
      </c>
      <c r="G468" s="273" t="s">
        <v>762</v>
      </c>
      <c r="H468" s="274">
        <v>45139</v>
      </c>
      <c r="I468" s="273">
        <v>13529</v>
      </c>
      <c r="J468" s="273">
        <v>767</v>
      </c>
      <c r="W468" s="273">
        <v>222037</v>
      </c>
      <c r="X468" s="273" t="s">
        <v>83</v>
      </c>
      <c r="Y468" s="273" t="s">
        <v>63</v>
      </c>
      <c r="Z468" s="273" t="s">
        <v>501</v>
      </c>
      <c r="AA468" s="273" t="s">
        <v>501</v>
      </c>
      <c r="AB468" s="274">
        <v>45170</v>
      </c>
      <c r="AC468" s="273">
        <v>13784</v>
      </c>
      <c r="AD468" s="273">
        <v>77</v>
      </c>
      <c r="AE468" s="273">
        <v>0.94</v>
      </c>
      <c r="AF468" s="273" t="s">
        <v>90</v>
      </c>
      <c r="AG468" s="273" t="s">
        <v>887</v>
      </c>
      <c r="AH468" s="273" t="s">
        <v>1194</v>
      </c>
      <c r="AI468" s="273" t="s">
        <v>123</v>
      </c>
      <c r="AJ468" s="273" t="s">
        <v>200</v>
      </c>
      <c r="AK468" s="273">
        <v>239350</v>
      </c>
      <c r="AL468" s="273" t="s">
        <v>83</v>
      </c>
      <c r="AM468" s="273" t="s">
        <v>287</v>
      </c>
      <c r="AN468" s="273" t="s">
        <v>948</v>
      </c>
      <c r="AO468" s="273" t="s">
        <v>952</v>
      </c>
      <c r="AP468" s="274">
        <v>45200</v>
      </c>
      <c r="AQ468" s="273">
        <v>15245</v>
      </c>
      <c r="AR468" s="273">
        <v>829</v>
      </c>
      <c r="AU468" s="273" t="s">
        <v>108</v>
      </c>
      <c r="BG468" s="273">
        <v>282657</v>
      </c>
      <c r="BH468" s="273" t="s">
        <v>64</v>
      </c>
      <c r="BI468" s="273" t="s">
        <v>75</v>
      </c>
      <c r="BJ468" s="273" t="s">
        <v>308</v>
      </c>
      <c r="BK468" s="273" t="s">
        <v>308</v>
      </c>
      <c r="BL468" s="274">
        <v>45231</v>
      </c>
      <c r="BM468" s="273">
        <v>14422</v>
      </c>
      <c r="BN468" s="273">
        <v>31</v>
      </c>
      <c r="BO468" s="273">
        <v>9110</v>
      </c>
      <c r="BP468" s="273" t="s">
        <v>80</v>
      </c>
      <c r="BQ468" s="273">
        <v>4072.7249999999999</v>
      </c>
      <c r="BR468" s="273" t="s">
        <v>81</v>
      </c>
      <c r="BS468" s="273" t="s">
        <v>1078</v>
      </c>
      <c r="BT468" s="273">
        <v>0</v>
      </c>
      <c r="BU468" s="273">
        <v>288746</v>
      </c>
      <c r="BV468" s="336" t="s">
        <v>64</v>
      </c>
      <c r="BW468" s="337" t="s">
        <v>63</v>
      </c>
      <c r="BX468" s="337" t="s">
        <v>65</v>
      </c>
      <c r="BY468" s="337" t="s">
        <v>65</v>
      </c>
      <c r="BZ468" s="337" t="s">
        <v>86</v>
      </c>
      <c r="CA468" s="337" t="s">
        <v>87</v>
      </c>
      <c r="CB468" s="337" t="s">
        <v>225</v>
      </c>
      <c r="CC468" s="337" t="s">
        <v>226</v>
      </c>
      <c r="CD468" s="338">
        <v>5</v>
      </c>
      <c r="CE468" s="335">
        <v>45017</v>
      </c>
      <c r="CF468" s="337">
        <v>0</v>
      </c>
      <c r="CG468" s="337" t="s">
        <v>90</v>
      </c>
      <c r="CH468" s="337">
        <v>0</v>
      </c>
      <c r="CI468" s="337" t="s">
        <v>80</v>
      </c>
      <c r="CJ468" s="337"/>
      <c r="CK468" s="337"/>
      <c r="CL468" s="337"/>
      <c r="CM468" s="337" t="s">
        <v>73</v>
      </c>
      <c r="CN468" s="337">
        <v>3</v>
      </c>
    </row>
    <row r="469" spans="4:92">
      <c r="D469" s="273" t="s">
        <v>83</v>
      </c>
      <c r="E469" s="273" t="s">
        <v>194</v>
      </c>
      <c r="F469" s="273" t="s">
        <v>385</v>
      </c>
      <c r="G469" s="273" t="s">
        <v>762</v>
      </c>
      <c r="H469" s="274">
        <v>45139</v>
      </c>
      <c r="I469" s="273">
        <v>13529</v>
      </c>
      <c r="J469" s="273">
        <v>767</v>
      </c>
      <c r="K469" s="273">
        <v>170635</v>
      </c>
      <c r="L469" s="273" t="s">
        <v>66</v>
      </c>
      <c r="M469" s="273">
        <v>28084.68</v>
      </c>
      <c r="N469" s="273" t="s">
        <v>115</v>
      </c>
      <c r="W469" s="273">
        <v>222061</v>
      </c>
      <c r="X469" s="273" t="s">
        <v>83</v>
      </c>
      <c r="Y469" s="273" t="s">
        <v>63</v>
      </c>
      <c r="Z469" s="273" t="s">
        <v>501</v>
      </c>
      <c r="AA469" s="273" t="s">
        <v>501</v>
      </c>
      <c r="AB469" s="274">
        <v>45170</v>
      </c>
      <c r="AC469" s="273">
        <v>13784</v>
      </c>
      <c r="AD469" s="273">
        <v>77</v>
      </c>
      <c r="AE469" s="273">
        <v>0.13</v>
      </c>
      <c r="AF469" s="273" t="s">
        <v>90</v>
      </c>
      <c r="AG469" s="273" t="s">
        <v>1026</v>
      </c>
      <c r="AH469" s="273" t="s">
        <v>1327</v>
      </c>
      <c r="AI469" s="273" t="s">
        <v>123</v>
      </c>
      <c r="AJ469" s="273" t="s">
        <v>200</v>
      </c>
      <c r="AK469" s="273">
        <v>239356</v>
      </c>
      <c r="AL469" s="273" t="s">
        <v>64</v>
      </c>
      <c r="AM469" s="273" t="s">
        <v>63</v>
      </c>
      <c r="AN469" s="273" t="s">
        <v>252</v>
      </c>
      <c r="AO469" s="273" t="s">
        <v>437</v>
      </c>
      <c r="AP469" s="274">
        <v>44927</v>
      </c>
      <c r="AQ469" s="273">
        <v>15456</v>
      </c>
      <c r="AR469" s="273">
        <v>668</v>
      </c>
      <c r="AU469" s="273" t="s">
        <v>108</v>
      </c>
      <c r="BG469" s="273">
        <v>284476</v>
      </c>
      <c r="BH469" s="273" t="s">
        <v>64</v>
      </c>
      <c r="BI469" s="273" t="s">
        <v>63</v>
      </c>
      <c r="BJ469" s="273" t="s">
        <v>165</v>
      </c>
      <c r="BK469" s="273" t="s">
        <v>165</v>
      </c>
      <c r="BL469" s="274">
        <v>45078</v>
      </c>
      <c r="BM469" s="273">
        <v>12420</v>
      </c>
      <c r="BN469" s="273">
        <v>11</v>
      </c>
      <c r="BO469" s="273">
        <v>4661</v>
      </c>
      <c r="BP469" s="273" t="s">
        <v>80</v>
      </c>
      <c r="BQ469" s="273">
        <v>985.91679999999997</v>
      </c>
      <c r="BR469" s="273" t="s">
        <v>81</v>
      </c>
      <c r="BS469" s="273" t="s">
        <v>905</v>
      </c>
      <c r="BT469" s="273">
        <v>2277</v>
      </c>
      <c r="BU469" s="273">
        <v>195969</v>
      </c>
      <c r="BV469" s="279" t="s">
        <v>64</v>
      </c>
      <c r="BW469" s="280" t="s">
        <v>63</v>
      </c>
      <c r="BX469" s="280" t="s">
        <v>65</v>
      </c>
      <c r="BY469" s="280" t="s">
        <v>65</v>
      </c>
      <c r="BZ469" s="280" t="s">
        <v>126</v>
      </c>
      <c r="CA469" s="280" t="s">
        <v>127</v>
      </c>
      <c r="CB469" s="280" t="s">
        <v>128</v>
      </c>
      <c r="CC469" s="280" t="s">
        <v>129</v>
      </c>
      <c r="CD469" s="281">
        <v>6</v>
      </c>
      <c r="CE469" s="277">
        <v>45139</v>
      </c>
      <c r="CF469" s="280"/>
      <c r="CG469" s="280"/>
      <c r="CH469" s="280"/>
      <c r="CI469" s="280" t="s">
        <v>80</v>
      </c>
      <c r="CJ469" s="280"/>
      <c r="CK469" s="280"/>
      <c r="CL469" s="280"/>
      <c r="CM469" s="280" t="s">
        <v>73</v>
      </c>
      <c r="CN469" s="280">
        <v>3</v>
      </c>
    </row>
    <row r="470" spans="4:92">
      <c r="D470" s="273" t="s">
        <v>83</v>
      </c>
      <c r="E470" s="273" t="s">
        <v>194</v>
      </c>
      <c r="F470" s="273" t="s">
        <v>385</v>
      </c>
      <c r="G470" s="273" t="s">
        <v>762</v>
      </c>
      <c r="H470" s="274">
        <v>45139</v>
      </c>
      <c r="I470" s="273">
        <v>13529</v>
      </c>
      <c r="J470" s="273">
        <v>767</v>
      </c>
      <c r="K470" s="273">
        <v>0</v>
      </c>
      <c r="L470" s="273" t="s">
        <v>66</v>
      </c>
      <c r="N470" s="273" t="s">
        <v>107</v>
      </c>
      <c r="W470" s="273">
        <v>222062</v>
      </c>
      <c r="X470" s="273" t="s">
        <v>83</v>
      </c>
      <c r="Y470" s="273" t="s">
        <v>63</v>
      </c>
      <c r="Z470" s="273" t="s">
        <v>501</v>
      </c>
      <c r="AA470" s="273" t="s">
        <v>501</v>
      </c>
      <c r="AB470" s="274">
        <v>45170</v>
      </c>
      <c r="AC470" s="273">
        <v>13784</v>
      </c>
      <c r="AD470" s="273">
        <v>77</v>
      </c>
      <c r="AE470" s="273">
        <v>3.39</v>
      </c>
      <c r="AF470" s="273" t="s">
        <v>90</v>
      </c>
      <c r="AG470" s="273" t="s">
        <v>798</v>
      </c>
      <c r="AH470" s="273" t="s">
        <v>953</v>
      </c>
      <c r="AI470" s="273" t="s">
        <v>123</v>
      </c>
      <c r="AJ470" s="273" t="s">
        <v>200</v>
      </c>
      <c r="AK470" s="273">
        <v>239362</v>
      </c>
      <c r="AL470" s="273" t="s">
        <v>64</v>
      </c>
      <c r="AM470" s="273" t="s">
        <v>63</v>
      </c>
      <c r="AN470" s="273" t="s">
        <v>252</v>
      </c>
      <c r="AO470" s="273" t="s">
        <v>437</v>
      </c>
      <c r="AP470" s="274">
        <v>45017</v>
      </c>
      <c r="AQ470" s="273">
        <v>14868</v>
      </c>
      <c r="AR470" s="273">
        <v>668</v>
      </c>
      <c r="AU470" s="273" t="s">
        <v>108</v>
      </c>
      <c r="BG470" s="273">
        <v>278510</v>
      </c>
      <c r="BH470" s="273" t="s">
        <v>64</v>
      </c>
      <c r="BI470" s="273" t="s">
        <v>63</v>
      </c>
      <c r="BJ470" s="273" t="s">
        <v>165</v>
      </c>
      <c r="BK470" s="273" t="s">
        <v>165</v>
      </c>
      <c r="BL470" s="274">
        <v>45108</v>
      </c>
      <c r="BM470" s="273">
        <v>12689</v>
      </c>
      <c r="BN470" s="273">
        <v>11</v>
      </c>
      <c r="BO470" s="273">
        <v>4741</v>
      </c>
      <c r="BP470" s="273" t="s">
        <v>80</v>
      </c>
      <c r="BQ470" s="273">
        <v>1008.41576</v>
      </c>
      <c r="BR470" s="273" t="s">
        <v>81</v>
      </c>
      <c r="BS470" s="273" t="s">
        <v>905</v>
      </c>
      <c r="BT470" s="273">
        <v>2307</v>
      </c>
      <c r="BU470" s="273">
        <v>209066</v>
      </c>
      <c r="BV470" s="336" t="s">
        <v>64</v>
      </c>
      <c r="BW470" s="337" t="s">
        <v>63</v>
      </c>
      <c r="BX470" s="337" t="s">
        <v>65</v>
      </c>
      <c r="BY470" s="337" t="s">
        <v>65</v>
      </c>
      <c r="BZ470" s="337" t="s">
        <v>126</v>
      </c>
      <c r="CA470" s="337" t="s">
        <v>127</v>
      </c>
      <c r="CB470" s="337" t="s">
        <v>133</v>
      </c>
      <c r="CC470" s="337" t="s">
        <v>134</v>
      </c>
      <c r="CD470" s="338">
        <v>7</v>
      </c>
      <c r="CE470" s="335">
        <v>45139</v>
      </c>
      <c r="CF470" s="337"/>
      <c r="CG470" s="337"/>
      <c r="CH470" s="337"/>
      <c r="CI470" s="337" t="s">
        <v>104</v>
      </c>
      <c r="CJ470" s="337"/>
      <c r="CK470" s="337"/>
      <c r="CL470" s="337"/>
      <c r="CM470" s="337" t="s">
        <v>73</v>
      </c>
      <c r="CN470" s="337">
        <v>3</v>
      </c>
    </row>
    <row r="471" spans="4:92">
      <c r="D471" s="273" t="s">
        <v>83</v>
      </c>
      <c r="E471" s="273" t="s">
        <v>194</v>
      </c>
      <c r="F471" s="273" t="s">
        <v>385</v>
      </c>
      <c r="G471" s="273" t="s">
        <v>762</v>
      </c>
      <c r="H471" s="274">
        <v>45170</v>
      </c>
      <c r="I471" s="273">
        <v>13856</v>
      </c>
      <c r="J471" s="273">
        <v>767</v>
      </c>
      <c r="W471" s="273">
        <v>234988</v>
      </c>
      <c r="X471" s="273" t="s">
        <v>83</v>
      </c>
      <c r="Y471" s="273" t="s">
        <v>63</v>
      </c>
      <c r="Z471" s="273" t="s">
        <v>501</v>
      </c>
      <c r="AA471" s="273" t="s">
        <v>501</v>
      </c>
      <c r="AB471" s="274">
        <v>45170</v>
      </c>
      <c r="AC471" s="273">
        <v>13784</v>
      </c>
      <c r="AD471" s="273">
        <v>77</v>
      </c>
      <c r="AE471" s="273">
        <v>1.0999999999999999E-2</v>
      </c>
      <c r="AF471" s="273" t="s">
        <v>90</v>
      </c>
      <c r="AG471" s="273" t="s">
        <v>1048</v>
      </c>
      <c r="AH471" s="273" t="s">
        <v>1328</v>
      </c>
      <c r="AI471" s="273" t="s">
        <v>123</v>
      </c>
      <c r="AJ471" s="273" t="s">
        <v>200</v>
      </c>
      <c r="AK471" s="273">
        <v>239368</v>
      </c>
      <c r="AL471" s="273" t="s">
        <v>64</v>
      </c>
      <c r="AM471" s="273" t="s">
        <v>63</v>
      </c>
      <c r="AN471" s="273" t="s">
        <v>252</v>
      </c>
      <c r="AO471" s="273" t="s">
        <v>437</v>
      </c>
      <c r="AP471" s="274">
        <v>45108</v>
      </c>
      <c r="AQ471" s="273">
        <v>15014</v>
      </c>
      <c r="AR471" s="273">
        <v>668</v>
      </c>
      <c r="AU471" s="273" t="s">
        <v>108</v>
      </c>
      <c r="BG471" s="273">
        <v>280116</v>
      </c>
      <c r="BH471" s="273" t="s">
        <v>64</v>
      </c>
      <c r="BI471" s="273" t="s">
        <v>63</v>
      </c>
      <c r="BJ471" s="273" t="s">
        <v>165</v>
      </c>
      <c r="BK471" s="273" t="s">
        <v>165</v>
      </c>
      <c r="BL471" s="274">
        <v>45139</v>
      </c>
      <c r="BM471" s="273">
        <v>13364</v>
      </c>
      <c r="BN471" s="273">
        <v>11</v>
      </c>
      <c r="BO471" s="273">
        <v>6045</v>
      </c>
      <c r="BP471" s="273" t="s">
        <v>80</v>
      </c>
      <c r="BQ471" s="273">
        <v>1320.89408</v>
      </c>
      <c r="BR471" s="273" t="s">
        <v>81</v>
      </c>
      <c r="BS471" s="273" t="s">
        <v>905</v>
      </c>
      <c r="BT471" s="273">
        <v>2848</v>
      </c>
      <c r="BU471" s="273">
        <v>227669</v>
      </c>
      <c r="BV471" s="279" t="s">
        <v>64</v>
      </c>
      <c r="BW471" s="280" t="s">
        <v>63</v>
      </c>
      <c r="BX471" s="280" t="s">
        <v>65</v>
      </c>
      <c r="BY471" s="280" t="s">
        <v>65</v>
      </c>
      <c r="BZ471" s="280" t="s">
        <v>138</v>
      </c>
      <c r="CA471" s="280" t="s">
        <v>139</v>
      </c>
      <c r="CB471" s="280" t="s">
        <v>140</v>
      </c>
      <c r="CC471" s="280" t="s">
        <v>141</v>
      </c>
      <c r="CD471" s="281">
        <v>9</v>
      </c>
      <c r="CE471" s="277">
        <v>45139</v>
      </c>
      <c r="CF471" s="280">
        <v>0</v>
      </c>
      <c r="CG471" s="280" t="s">
        <v>90</v>
      </c>
      <c r="CH471" s="280">
        <v>0</v>
      </c>
      <c r="CI471" s="280" t="s">
        <v>80</v>
      </c>
      <c r="CJ471" s="280"/>
      <c r="CK471" s="280"/>
      <c r="CL471" s="280"/>
      <c r="CM471" s="280" t="s">
        <v>73</v>
      </c>
      <c r="CN471" s="280">
        <v>3</v>
      </c>
    </row>
    <row r="472" spans="4:92">
      <c r="D472" s="273" t="s">
        <v>83</v>
      </c>
      <c r="E472" s="273" t="s">
        <v>194</v>
      </c>
      <c r="F472" s="273" t="s">
        <v>385</v>
      </c>
      <c r="G472" s="273" t="s">
        <v>762</v>
      </c>
      <c r="H472" s="274">
        <v>45170</v>
      </c>
      <c r="I472" s="273">
        <v>13856</v>
      </c>
      <c r="J472" s="273">
        <v>767</v>
      </c>
      <c r="K472" s="273">
        <v>0</v>
      </c>
      <c r="L472" s="273" t="s">
        <v>66</v>
      </c>
      <c r="N472" s="273" t="s">
        <v>107</v>
      </c>
      <c r="W472" s="273">
        <v>235013</v>
      </c>
      <c r="X472" s="273" t="s">
        <v>83</v>
      </c>
      <c r="Y472" s="273" t="s">
        <v>63</v>
      </c>
      <c r="Z472" s="273" t="s">
        <v>501</v>
      </c>
      <c r="AA472" s="273" t="s">
        <v>501</v>
      </c>
      <c r="AB472" s="274">
        <v>45170</v>
      </c>
      <c r="AC472" s="273">
        <v>13784</v>
      </c>
      <c r="AD472" s="273">
        <v>77</v>
      </c>
      <c r="AE472" s="273">
        <v>3.0000000000000001E-3</v>
      </c>
      <c r="AF472" s="273" t="s">
        <v>90</v>
      </c>
      <c r="AG472" s="273" t="s">
        <v>983</v>
      </c>
      <c r="AH472" s="273" t="s">
        <v>1329</v>
      </c>
      <c r="AI472" s="273" t="s">
        <v>123</v>
      </c>
      <c r="AJ472" s="273" t="s">
        <v>200</v>
      </c>
      <c r="AK472" s="273">
        <v>239374</v>
      </c>
      <c r="AL472" s="273" t="s">
        <v>64</v>
      </c>
      <c r="AM472" s="273" t="s">
        <v>63</v>
      </c>
      <c r="AN472" s="273" t="s">
        <v>252</v>
      </c>
      <c r="AO472" s="273" t="s">
        <v>437</v>
      </c>
      <c r="AP472" s="274">
        <v>45108</v>
      </c>
      <c r="AQ472" s="273">
        <v>15605</v>
      </c>
      <c r="AR472" s="273">
        <v>668</v>
      </c>
      <c r="AU472" s="273" t="s">
        <v>108</v>
      </c>
      <c r="BG472" s="273">
        <v>285072</v>
      </c>
      <c r="BH472" s="273" t="s">
        <v>64</v>
      </c>
      <c r="BI472" s="273" t="s">
        <v>63</v>
      </c>
      <c r="BJ472" s="273" t="s">
        <v>165</v>
      </c>
      <c r="BK472" s="273" t="s">
        <v>165</v>
      </c>
      <c r="BL472" s="274">
        <v>45170</v>
      </c>
      <c r="BM472" s="273">
        <v>13691</v>
      </c>
      <c r="BN472" s="273">
        <v>11</v>
      </c>
      <c r="BO472" s="273">
        <v>5453</v>
      </c>
      <c r="BP472" s="273" t="s">
        <v>80</v>
      </c>
      <c r="BQ472" s="273">
        <v>1231.9401600000001</v>
      </c>
      <c r="BR472" s="273" t="s">
        <v>81</v>
      </c>
      <c r="BS472" s="273" t="s">
        <v>905</v>
      </c>
      <c r="BT472" s="273">
        <v>2472</v>
      </c>
      <c r="BU472" s="273">
        <v>240575</v>
      </c>
      <c r="BV472" s="336" t="s">
        <v>64</v>
      </c>
      <c r="BW472" s="337" t="s">
        <v>63</v>
      </c>
      <c r="BX472" s="337" t="s">
        <v>65</v>
      </c>
      <c r="BY472" s="337" t="s">
        <v>65</v>
      </c>
      <c r="BZ472" s="337" t="s">
        <v>151</v>
      </c>
      <c r="CA472" s="337" t="s">
        <v>152</v>
      </c>
      <c r="CB472" s="337" t="s">
        <v>153</v>
      </c>
      <c r="CC472" s="337" t="s">
        <v>154</v>
      </c>
      <c r="CD472" s="338">
        <v>10</v>
      </c>
      <c r="CE472" s="335">
        <v>45139</v>
      </c>
      <c r="CF472" s="337">
        <v>2237</v>
      </c>
      <c r="CG472" s="337" t="s">
        <v>90</v>
      </c>
      <c r="CH472" s="337">
        <v>2237</v>
      </c>
      <c r="CI472" s="337" t="s">
        <v>80</v>
      </c>
      <c r="CJ472" s="337"/>
      <c r="CK472" s="337"/>
      <c r="CL472" s="337"/>
      <c r="CM472" s="337" t="s">
        <v>73</v>
      </c>
      <c r="CN472" s="337">
        <v>3</v>
      </c>
    </row>
    <row r="473" spans="4:92">
      <c r="D473" s="273" t="s">
        <v>83</v>
      </c>
      <c r="E473" s="273" t="s">
        <v>194</v>
      </c>
      <c r="F473" s="273" t="s">
        <v>385</v>
      </c>
      <c r="G473" s="273" t="s">
        <v>762</v>
      </c>
      <c r="H473" s="274">
        <v>45170</v>
      </c>
      <c r="I473" s="273">
        <v>13856</v>
      </c>
      <c r="J473" s="273">
        <v>767</v>
      </c>
      <c r="K473" s="273">
        <v>156500</v>
      </c>
      <c r="L473" s="273" t="s">
        <v>66</v>
      </c>
      <c r="M473" s="273">
        <v>26040.89</v>
      </c>
      <c r="N473" s="273" t="s">
        <v>115</v>
      </c>
      <c r="W473" s="273">
        <v>235012</v>
      </c>
      <c r="X473" s="273" t="s">
        <v>83</v>
      </c>
      <c r="Y473" s="273" t="s">
        <v>63</v>
      </c>
      <c r="Z473" s="273" t="s">
        <v>501</v>
      </c>
      <c r="AA473" s="273" t="s">
        <v>501</v>
      </c>
      <c r="AB473" s="274">
        <v>45170</v>
      </c>
      <c r="AC473" s="273">
        <v>13784</v>
      </c>
      <c r="AD473" s="273">
        <v>77</v>
      </c>
      <c r="AE473" s="273">
        <v>0.22600000000000001</v>
      </c>
      <c r="AF473" s="273" t="s">
        <v>90</v>
      </c>
      <c r="AG473" s="273" t="s">
        <v>819</v>
      </c>
      <c r="AH473" s="273" t="s">
        <v>1330</v>
      </c>
      <c r="AI473" s="273" t="s">
        <v>199</v>
      </c>
      <c r="AJ473" s="273" t="s">
        <v>1185</v>
      </c>
      <c r="AK473" s="273">
        <v>239380</v>
      </c>
      <c r="AL473" s="273" t="s">
        <v>64</v>
      </c>
      <c r="AM473" s="273" t="s">
        <v>63</v>
      </c>
      <c r="AN473" s="273" t="s">
        <v>252</v>
      </c>
      <c r="AO473" s="273" t="s">
        <v>437</v>
      </c>
      <c r="AP473" s="274">
        <v>45200</v>
      </c>
      <c r="AQ473" s="273">
        <v>15160</v>
      </c>
      <c r="AR473" s="273">
        <v>668</v>
      </c>
      <c r="AU473" s="273" t="s">
        <v>108</v>
      </c>
      <c r="BG473" s="273">
        <v>281722</v>
      </c>
      <c r="BH473" s="273" t="s">
        <v>64</v>
      </c>
      <c r="BI473" s="273" t="s">
        <v>63</v>
      </c>
      <c r="BJ473" s="273" t="s">
        <v>165</v>
      </c>
      <c r="BK473" s="273" t="s">
        <v>165</v>
      </c>
      <c r="BL473" s="274">
        <v>45200</v>
      </c>
      <c r="BM473" s="273">
        <v>14026</v>
      </c>
      <c r="BN473" s="273">
        <v>11</v>
      </c>
      <c r="BO473" s="273">
        <v>4989</v>
      </c>
      <c r="BP473" s="273" t="s">
        <v>80</v>
      </c>
      <c r="BQ473" s="273">
        <v>1125.0456799999999</v>
      </c>
      <c r="BR473" s="273" t="s">
        <v>81</v>
      </c>
      <c r="BS473" s="273" t="s">
        <v>1331</v>
      </c>
      <c r="BT473" s="273">
        <v>2268</v>
      </c>
      <c r="BU473" s="273">
        <v>257138</v>
      </c>
      <c r="BV473" s="279" t="s">
        <v>64</v>
      </c>
      <c r="BW473" s="280" t="s">
        <v>63</v>
      </c>
      <c r="BX473" s="280" t="s">
        <v>65</v>
      </c>
      <c r="BY473" s="280" t="s">
        <v>65</v>
      </c>
      <c r="BZ473" s="280" t="s">
        <v>151</v>
      </c>
      <c r="CA473" s="280" t="s">
        <v>152</v>
      </c>
      <c r="CB473" s="280" t="s">
        <v>161</v>
      </c>
      <c r="CC473" s="280" t="s">
        <v>162</v>
      </c>
      <c r="CD473" s="281">
        <v>11</v>
      </c>
      <c r="CE473" s="277">
        <v>45139</v>
      </c>
      <c r="CF473" s="280">
        <v>978</v>
      </c>
      <c r="CG473" s="280" t="s">
        <v>90</v>
      </c>
      <c r="CH473" s="280">
        <v>978</v>
      </c>
      <c r="CI473" s="280" t="s">
        <v>80</v>
      </c>
      <c r="CJ473" s="280"/>
      <c r="CK473" s="280"/>
      <c r="CL473" s="280"/>
      <c r="CM473" s="280" t="s">
        <v>73</v>
      </c>
      <c r="CN473" s="280">
        <v>3</v>
      </c>
    </row>
    <row r="474" spans="4:92">
      <c r="D474" s="273" t="s">
        <v>83</v>
      </c>
      <c r="E474" s="273" t="s">
        <v>194</v>
      </c>
      <c r="F474" s="273" t="s">
        <v>385</v>
      </c>
      <c r="G474" s="273" t="s">
        <v>762</v>
      </c>
      <c r="H474" s="274">
        <v>45200</v>
      </c>
      <c r="I474" s="273">
        <v>14191</v>
      </c>
      <c r="J474" s="273">
        <v>767</v>
      </c>
      <c r="W474" s="273">
        <v>253005</v>
      </c>
      <c r="X474" s="273" t="s">
        <v>83</v>
      </c>
      <c r="Y474" s="273" t="s">
        <v>63</v>
      </c>
      <c r="Z474" s="273" t="s">
        <v>501</v>
      </c>
      <c r="AA474" s="273" t="s">
        <v>501</v>
      </c>
      <c r="AB474" s="274">
        <v>45170</v>
      </c>
      <c r="AC474" s="273">
        <v>13784</v>
      </c>
      <c r="AD474" s="273">
        <v>77</v>
      </c>
      <c r="AE474" s="273">
        <v>1.8800000000000001E-2</v>
      </c>
      <c r="AF474" s="273" t="s">
        <v>90</v>
      </c>
      <c r="AG474" s="273" t="s">
        <v>703</v>
      </c>
      <c r="AH474" s="273" t="s">
        <v>1176</v>
      </c>
      <c r="AI474" s="273" t="s">
        <v>123</v>
      </c>
      <c r="AJ474" s="273" t="s">
        <v>124</v>
      </c>
      <c r="AK474" s="273">
        <v>239385</v>
      </c>
      <c r="AL474" s="273" t="s">
        <v>64</v>
      </c>
      <c r="AM474" s="273" t="s">
        <v>63</v>
      </c>
      <c r="AN474" s="273" t="s">
        <v>252</v>
      </c>
      <c r="AO474" s="273" t="s">
        <v>442</v>
      </c>
      <c r="AP474" s="274">
        <v>44927</v>
      </c>
      <c r="AQ474" s="273">
        <v>14724</v>
      </c>
      <c r="AR474" s="273">
        <v>671</v>
      </c>
      <c r="AS474" s="273">
        <v>108280</v>
      </c>
      <c r="AT474" s="273" t="s">
        <v>201</v>
      </c>
      <c r="AU474" s="273" t="s">
        <v>202</v>
      </c>
      <c r="AV474" s="273" t="s">
        <v>203</v>
      </c>
      <c r="BG474" s="273">
        <v>276928</v>
      </c>
      <c r="BH474" s="273" t="s">
        <v>64</v>
      </c>
      <c r="BI474" s="273" t="s">
        <v>63</v>
      </c>
      <c r="BJ474" s="273" t="s">
        <v>165</v>
      </c>
      <c r="BK474" s="273" t="s">
        <v>165</v>
      </c>
      <c r="BL474" s="274">
        <v>45231</v>
      </c>
      <c r="BM474" s="273">
        <v>14394</v>
      </c>
      <c r="BN474" s="273">
        <v>11</v>
      </c>
      <c r="BO474" s="273">
        <v>3672</v>
      </c>
      <c r="BP474" s="273" t="s">
        <v>80</v>
      </c>
      <c r="BQ474" s="273">
        <v>888.88800000000003</v>
      </c>
      <c r="BR474" s="273" t="s">
        <v>81</v>
      </c>
      <c r="BS474" s="273" t="s">
        <v>1331</v>
      </c>
      <c r="BT474" s="273">
        <v>1525</v>
      </c>
      <c r="BU474" s="273">
        <v>276347</v>
      </c>
      <c r="BV474" s="336" t="s">
        <v>64</v>
      </c>
      <c r="BW474" s="337" t="s">
        <v>63</v>
      </c>
      <c r="BX474" s="337" t="s">
        <v>65</v>
      </c>
      <c r="BY474" s="337" t="s">
        <v>65</v>
      </c>
      <c r="BZ474" s="337" t="s">
        <v>167</v>
      </c>
      <c r="CA474" s="337" t="s">
        <v>168</v>
      </c>
      <c r="CB474" s="337" t="s">
        <v>353</v>
      </c>
      <c r="CC474" s="337" t="s">
        <v>354</v>
      </c>
      <c r="CD474" s="338">
        <v>13</v>
      </c>
      <c r="CE474" s="335">
        <v>45139</v>
      </c>
      <c r="CF474" s="337">
        <v>0</v>
      </c>
      <c r="CG474" s="337" t="s">
        <v>90</v>
      </c>
      <c r="CH474" s="337">
        <v>0</v>
      </c>
      <c r="CI474" s="337" t="s">
        <v>80</v>
      </c>
      <c r="CJ474" s="337"/>
      <c r="CK474" s="337"/>
      <c r="CL474" s="337"/>
      <c r="CM474" s="337" t="s">
        <v>73</v>
      </c>
      <c r="CN474" s="337">
        <v>3</v>
      </c>
    </row>
    <row r="475" spans="4:92">
      <c r="D475" s="273" t="s">
        <v>83</v>
      </c>
      <c r="E475" s="273" t="s">
        <v>194</v>
      </c>
      <c r="F475" s="273" t="s">
        <v>385</v>
      </c>
      <c r="G475" s="273" t="s">
        <v>762</v>
      </c>
      <c r="H475" s="274">
        <v>45200</v>
      </c>
      <c r="I475" s="273">
        <v>14191</v>
      </c>
      <c r="J475" s="273">
        <v>767</v>
      </c>
      <c r="K475" s="273">
        <v>0</v>
      </c>
      <c r="L475" s="273" t="s">
        <v>66</v>
      </c>
      <c r="N475" s="273" t="s">
        <v>107</v>
      </c>
      <c r="W475" s="273">
        <v>253030</v>
      </c>
      <c r="X475" s="273" t="s">
        <v>83</v>
      </c>
      <c r="Y475" s="273" t="s">
        <v>63</v>
      </c>
      <c r="Z475" s="273" t="s">
        <v>501</v>
      </c>
      <c r="AA475" s="273" t="s">
        <v>501</v>
      </c>
      <c r="AB475" s="274">
        <v>45200</v>
      </c>
      <c r="AC475" s="273">
        <v>14118</v>
      </c>
      <c r="AD475" s="273">
        <v>77</v>
      </c>
      <c r="AK475" s="273">
        <v>251064</v>
      </c>
      <c r="AL475" s="273" t="s">
        <v>64</v>
      </c>
      <c r="AM475" s="273" t="s">
        <v>63</v>
      </c>
      <c r="AN475" s="273" t="s">
        <v>252</v>
      </c>
      <c r="AO475" s="273" t="s">
        <v>442</v>
      </c>
      <c r="AP475" s="274">
        <v>44927</v>
      </c>
      <c r="AQ475" s="273">
        <v>15308</v>
      </c>
      <c r="AR475" s="273">
        <v>671</v>
      </c>
      <c r="AS475" s="273">
        <v>0.28000000000000003</v>
      </c>
      <c r="AT475" s="273" t="s">
        <v>77</v>
      </c>
      <c r="AU475" s="273" t="s">
        <v>1152</v>
      </c>
      <c r="AV475" s="273" t="s">
        <v>216</v>
      </c>
      <c r="BA475" s="273" t="s">
        <v>99</v>
      </c>
      <c r="BG475" s="273">
        <v>283294</v>
      </c>
      <c r="BH475" s="273" t="s">
        <v>64</v>
      </c>
      <c r="BI475" s="273" t="s">
        <v>63</v>
      </c>
      <c r="BJ475" s="273" t="s">
        <v>165</v>
      </c>
      <c r="BK475" s="273" t="s">
        <v>165</v>
      </c>
      <c r="BL475" s="274">
        <v>45261</v>
      </c>
      <c r="BM475" s="273">
        <v>16880</v>
      </c>
      <c r="BN475" s="273">
        <v>11</v>
      </c>
      <c r="BO475" s="273">
        <v>3122</v>
      </c>
      <c r="BP475" s="273" t="s">
        <v>80</v>
      </c>
      <c r="BQ475" s="273">
        <v>764.60648000000003</v>
      </c>
      <c r="BR475" s="273" t="s">
        <v>81</v>
      </c>
      <c r="BS475" s="273" t="s">
        <v>1332</v>
      </c>
      <c r="BT475" s="273">
        <v>1277</v>
      </c>
      <c r="BU475" s="273">
        <v>316424</v>
      </c>
      <c r="BV475" s="279" t="s">
        <v>64</v>
      </c>
      <c r="BW475" s="280" t="s">
        <v>63</v>
      </c>
      <c r="BX475" s="280" t="s">
        <v>65</v>
      </c>
      <c r="BY475" s="280" t="s">
        <v>65</v>
      </c>
      <c r="BZ475" s="280" t="s">
        <v>167</v>
      </c>
      <c r="CA475" s="280" t="s">
        <v>168</v>
      </c>
      <c r="CB475" s="280" t="s">
        <v>169</v>
      </c>
      <c r="CC475" s="280" t="s">
        <v>170</v>
      </c>
      <c r="CD475" s="281">
        <v>12</v>
      </c>
      <c r="CE475" s="277">
        <v>45139</v>
      </c>
      <c r="CF475" s="280">
        <v>2.6</v>
      </c>
      <c r="CG475" s="280" t="s">
        <v>90</v>
      </c>
      <c r="CH475" s="280">
        <v>2.6</v>
      </c>
      <c r="CI475" s="280" t="s">
        <v>80</v>
      </c>
      <c r="CJ475" s="280"/>
      <c r="CK475" s="280"/>
      <c r="CL475" s="280"/>
      <c r="CM475" s="280" t="s">
        <v>73</v>
      </c>
      <c r="CN475" s="280">
        <v>3</v>
      </c>
    </row>
    <row r="476" spans="4:92">
      <c r="D476" s="273" t="s">
        <v>83</v>
      </c>
      <c r="E476" s="273" t="s">
        <v>194</v>
      </c>
      <c r="F476" s="273" t="s">
        <v>385</v>
      </c>
      <c r="G476" s="273" t="s">
        <v>762</v>
      </c>
      <c r="H476" s="274">
        <v>45200</v>
      </c>
      <c r="I476" s="273">
        <v>14191</v>
      </c>
      <c r="J476" s="273">
        <v>767</v>
      </c>
      <c r="K476" s="273">
        <v>124347</v>
      </c>
      <c r="L476" s="273" t="s">
        <v>66</v>
      </c>
      <c r="M476" s="273">
        <v>20704.189999999999</v>
      </c>
      <c r="N476" s="273" t="s">
        <v>115</v>
      </c>
      <c r="W476" s="273">
        <v>253029</v>
      </c>
      <c r="X476" s="273" t="s">
        <v>83</v>
      </c>
      <c r="Y476" s="273" t="s">
        <v>63</v>
      </c>
      <c r="Z476" s="273" t="s">
        <v>501</v>
      </c>
      <c r="AA476" s="273" t="s">
        <v>501</v>
      </c>
      <c r="AB476" s="274">
        <v>45200</v>
      </c>
      <c r="AC476" s="273">
        <v>14118</v>
      </c>
      <c r="AD476" s="273">
        <v>77</v>
      </c>
      <c r="AK476" s="273">
        <v>258701</v>
      </c>
      <c r="AL476" s="273" t="s">
        <v>64</v>
      </c>
      <c r="AM476" s="273" t="s">
        <v>63</v>
      </c>
      <c r="AN476" s="273" t="s">
        <v>252</v>
      </c>
      <c r="AO476" s="273" t="s">
        <v>442</v>
      </c>
      <c r="AP476" s="274">
        <v>44927</v>
      </c>
      <c r="AQ476" s="273">
        <v>15308</v>
      </c>
      <c r="AR476" s="273">
        <v>671</v>
      </c>
      <c r="AS476" s="273">
        <v>0.17</v>
      </c>
      <c r="AT476" s="273" t="s">
        <v>77</v>
      </c>
      <c r="AU476" s="273" t="s">
        <v>97</v>
      </c>
      <c r="AV476" s="273" t="s">
        <v>216</v>
      </c>
      <c r="BA476" s="273" t="s">
        <v>99</v>
      </c>
      <c r="BG476" s="273">
        <v>335955</v>
      </c>
      <c r="BH476" s="273" t="s">
        <v>64</v>
      </c>
      <c r="BI476" s="273" t="s">
        <v>404</v>
      </c>
      <c r="BJ476" s="273" t="s">
        <v>431</v>
      </c>
      <c r="BK476" s="273" t="s">
        <v>447</v>
      </c>
      <c r="BL476" s="274">
        <v>44927</v>
      </c>
      <c r="BM476" s="273">
        <v>11812</v>
      </c>
      <c r="BN476" s="273">
        <v>62</v>
      </c>
      <c r="BO476" s="273">
        <v>383.7</v>
      </c>
      <c r="BP476" s="273" t="s">
        <v>80</v>
      </c>
      <c r="BR476" s="273" t="s">
        <v>864</v>
      </c>
      <c r="BU476" s="273">
        <v>156856</v>
      </c>
      <c r="BV476" s="336" t="s">
        <v>64</v>
      </c>
      <c r="BW476" s="337" t="s">
        <v>63</v>
      </c>
      <c r="BX476" s="337" t="s">
        <v>65</v>
      </c>
      <c r="BY476" s="337" t="s">
        <v>65</v>
      </c>
      <c r="BZ476" s="337" t="s">
        <v>167</v>
      </c>
      <c r="CA476" s="337" t="s">
        <v>168</v>
      </c>
      <c r="CB476" s="337" t="s">
        <v>319</v>
      </c>
      <c r="CC476" s="337" t="s">
        <v>320</v>
      </c>
      <c r="CD476" s="338">
        <v>15</v>
      </c>
      <c r="CE476" s="335">
        <v>45139</v>
      </c>
      <c r="CF476" s="337">
        <v>0</v>
      </c>
      <c r="CG476" s="337" t="s">
        <v>90</v>
      </c>
      <c r="CH476" s="337">
        <v>0</v>
      </c>
      <c r="CI476" s="337" t="s">
        <v>80</v>
      </c>
      <c r="CJ476" s="337"/>
      <c r="CK476" s="337"/>
      <c r="CL476" s="337"/>
      <c r="CM476" s="337" t="s">
        <v>73</v>
      </c>
      <c r="CN476" s="337">
        <v>3</v>
      </c>
    </row>
    <row r="477" spans="4:92">
      <c r="D477" s="273" t="s">
        <v>83</v>
      </c>
      <c r="E477" s="273" t="s">
        <v>194</v>
      </c>
      <c r="F477" s="273" t="s">
        <v>385</v>
      </c>
      <c r="G477" s="273" t="s">
        <v>785</v>
      </c>
      <c r="H477" s="274">
        <v>45170</v>
      </c>
      <c r="I477" s="273">
        <v>13865</v>
      </c>
      <c r="J477" s="273">
        <v>776</v>
      </c>
      <c r="K477" s="273">
        <v>0</v>
      </c>
      <c r="L477" s="273" t="s">
        <v>66</v>
      </c>
      <c r="M477" s="273">
        <v>0</v>
      </c>
      <c r="N477" s="273" t="s">
        <v>1010</v>
      </c>
      <c r="O477" s="273">
        <v>1621</v>
      </c>
      <c r="P477" s="273" t="s">
        <v>1011</v>
      </c>
      <c r="Q477" s="273" t="s">
        <v>1188</v>
      </c>
      <c r="R477" s="273" t="s">
        <v>1013</v>
      </c>
      <c r="S477" s="273" t="s">
        <v>1189</v>
      </c>
      <c r="U477" s="273" t="s">
        <v>1189</v>
      </c>
      <c r="V477" s="273" t="s">
        <v>1189</v>
      </c>
      <c r="W477" s="273">
        <v>247781</v>
      </c>
      <c r="X477" s="273" t="s">
        <v>83</v>
      </c>
      <c r="Y477" s="273" t="s">
        <v>63</v>
      </c>
      <c r="Z477" s="273" t="s">
        <v>501</v>
      </c>
      <c r="AA477" s="273" t="s">
        <v>501</v>
      </c>
      <c r="AB477" s="274">
        <v>45200</v>
      </c>
      <c r="AC477" s="273">
        <v>14119</v>
      </c>
      <c r="AD477" s="273">
        <v>77</v>
      </c>
      <c r="AE477" s="273">
        <v>0.72099999999999997</v>
      </c>
      <c r="AF477" s="273" t="s">
        <v>90</v>
      </c>
      <c r="AG477" s="273" t="s">
        <v>1333</v>
      </c>
      <c r="AH477" s="273" t="s">
        <v>1334</v>
      </c>
      <c r="AI477" s="273" t="s">
        <v>123</v>
      </c>
      <c r="AJ477" s="273" t="s">
        <v>214</v>
      </c>
      <c r="AK477" s="273">
        <v>257154</v>
      </c>
      <c r="AL477" s="273" t="s">
        <v>64</v>
      </c>
      <c r="AM477" s="273" t="s">
        <v>63</v>
      </c>
      <c r="AN477" s="273" t="s">
        <v>252</v>
      </c>
      <c r="AO477" s="273" t="s">
        <v>442</v>
      </c>
      <c r="AP477" s="274">
        <v>44927</v>
      </c>
      <c r="AQ477" s="273">
        <v>15308</v>
      </c>
      <c r="AR477" s="273">
        <v>671</v>
      </c>
      <c r="AS477" s="273">
        <v>4.4999999999999998E-2</v>
      </c>
      <c r="AT477" s="273" t="s">
        <v>77</v>
      </c>
      <c r="AU477" s="273" t="s">
        <v>97</v>
      </c>
      <c r="AV477" s="273" t="s">
        <v>1335</v>
      </c>
      <c r="BA477" s="273" t="s">
        <v>99</v>
      </c>
      <c r="BG477" s="273">
        <v>335959</v>
      </c>
      <c r="BH477" s="273" t="s">
        <v>64</v>
      </c>
      <c r="BI477" s="273" t="s">
        <v>404</v>
      </c>
      <c r="BJ477" s="273" t="s">
        <v>431</v>
      </c>
      <c r="BK477" s="273" t="s">
        <v>447</v>
      </c>
      <c r="BL477" s="274">
        <v>44958</v>
      </c>
      <c r="BM477" s="273">
        <v>11850</v>
      </c>
      <c r="BN477" s="273">
        <v>62</v>
      </c>
      <c r="BO477" s="273">
        <v>320.5</v>
      </c>
      <c r="BP477" s="273" t="s">
        <v>80</v>
      </c>
      <c r="BR477" s="273" t="s">
        <v>864</v>
      </c>
      <c r="BU477" s="273">
        <v>157578</v>
      </c>
      <c r="BV477" s="279" t="s">
        <v>64</v>
      </c>
      <c r="BW477" s="280" t="s">
        <v>63</v>
      </c>
      <c r="BX477" s="280" t="s">
        <v>65</v>
      </c>
      <c r="BY477" s="280" t="s">
        <v>65</v>
      </c>
      <c r="BZ477" s="280" t="s">
        <v>167</v>
      </c>
      <c r="CA477" s="280" t="s">
        <v>168</v>
      </c>
      <c r="CB477" s="280" t="s">
        <v>313</v>
      </c>
      <c r="CC477" s="280" t="s">
        <v>314</v>
      </c>
      <c r="CD477" s="281">
        <v>14</v>
      </c>
      <c r="CE477" s="277">
        <v>45139</v>
      </c>
      <c r="CF477" s="280">
        <v>0</v>
      </c>
      <c r="CG477" s="280" t="s">
        <v>90</v>
      </c>
      <c r="CH477" s="280">
        <v>0</v>
      </c>
      <c r="CI477" s="280" t="s">
        <v>80</v>
      </c>
      <c r="CJ477" s="280"/>
      <c r="CK477" s="280"/>
      <c r="CL477" s="280"/>
      <c r="CM477" s="280" t="s">
        <v>73</v>
      </c>
      <c r="CN477" s="280">
        <v>3</v>
      </c>
    </row>
    <row r="478" spans="4:92">
      <c r="D478" s="273" t="s">
        <v>64</v>
      </c>
      <c r="E478" s="273" t="s">
        <v>75</v>
      </c>
      <c r="F478" s="273" t="s">
        <v>173</v>
      </c>
      <c r="G478" s="273" t="s">
        <v>173</v>
      </c>
      <c r="H478" s="274">
        <v>45078</v>
      </c>
      <c r="I478" s="273">
        <v>12460</v>
      </c>
      <c r="J478" s="273">
        <v>45</v>
      </c>
      <c r="K478" s="273">
        <v>1080182</v>
      </c>
      <c r="L478" s="273" t="s">
        <v>66</v>
      </c>
      <c r="M478" s="273">
        <v>119130.156</v>
      </c>
      <c r="N478" s="273" t="s">
        <v>964</v>
      </c>
      <c r="P478" s="273" t="s">
        <v>92</v>
      </c>
      <c r="Q478" s="273" t="s">
        <v>1001</v>
      </c>
      <c r="R478" s="273" t="s">
        <v>1336</v>
      </c>
      <c r="S478" s="273" t="s">
        <v>1337</v>
      </c>
      <c r="T478" s="273" t="s">
        <v>1338</v>
      </c>
      <c r="U478" s="273" t="s">
        <v>73</v>
      </c>
      <c r="V478" s="273" t="s">
        <v>1339</v>
      </c>
      <c r="W478" s="273">
        <v>337871</v>
      </c>
      <c r="X478" s="273" t="s">
        <v>83</v>
      </c>
      <c r="Y478" s="273" t="s">
        <v>63</v>
      </c>
      <c r="Z478" s="273" t="s">
        <v>501</v>
      </c>
      <c r="AA478" s="273" t="s">
        <v>501</v>
      </c>
      <c r="AB478" s="274">
        <v>45200</v>
      </c>
      <c r="AC478" s="273">
        <v>14119</v>
      </c>
      <c r="AD478" s="273">
        <v>77</v>
      </c>
      <c r="AE478" s="273">
        <v>7.4999999999999997E-2</v>
      </c>
      <c r="AF478" s="273" t="s">
        <v>90</v>
      </c>
      <c r="AG478" s="273" t="s">
        <v>882</v>
      </c>
      <c r="AH478" s="273" t="s">
        <v>1119</v>
      </c>
      <c r="AI478" s="273" t="s">
        <v>123</v>
      </c>
      <c r="AJ478" s="273" t="s">
        <v>214</v>
      </c>
      <c r="AK478" s="273">
        <v>257160</v>
      </c>
      <c r="AL478" s="273" t="s">
        <v>64</v>
      </c>
      <c r="AM478" s="273" t="s">
        <v>63</v>
      </c>
      <c r="AN478" s="273" t="s">
        <v>252</v>
      </c>
      <c r="AO478" s="273" t="s">
        <v>442</v>
      </c>
      <c r="AP478" s="274">
        <v>44927</v>
      </c>
      <c r="AQ478" s="273">
        <v>15308</v>
      </c>
      <c r="AR478" s="273">
        <v>671</v>
      </c>
      <c r="AS478" s="273">
        <v>24.8</v>
      </c>
      <c r="AT478" s="273" t="s">
        <v>77</v>
      </c>
      <c r="AU478" s="273" t="s">
        <v>260</v>
      </c>
      <c r="AV478" s="273" t="s">
        <v>1340</v>
      </c>
      <c r="BA478" s="273" t="s">
        <v>260</v>
      </c>
      <c r="BG478" s="273">
        <v>335962</v>
      </c>
      <c r="BH478" s="273" t="s">
        <v>64</v>
      </c>
      <c r="BI478" s="273" t="s">
        <v>404</v>
      </c>
      <c r="BJ478" s="273" t="s">
        <v>431</v>
      </c>
      <c r="BK478" s="273" t="s">
        <v>447</v>
      </c>
      <c r="BL478" s="274">
        <v>44986</v>
      </c>
      <c r="BM478" s="273">
        <v>11888</v>
      </c>
      <c r="BN478" s="273">
        <v>62</v>
      </c>
      <c r="BO478" s="273">
        <v>413.7</v>
      </c>
      <c r="BP478" s="273" t="s">
        <v>80</v>
      </c>
      <c r="BR478" s="273" t="s">
        <v>864</v>
      </c>
      <c r="BU478" s="273">
        <v>158300</v>
      </c>
      <c r="BV478" s="336" t="s">
        <v>64</v>
      </c>
      <c r="BW478" s="337" t="s">
        <v>63</v>
      </c>
      <c r="BX478" s="337" t="s">
        <v>65</v>
      </c>
      <c r="BY478" s="337" t="s">
        <v>65</v>
      </c>
      <c r="BZ478" s="337" t="s">
        <v>86</v>
      </c>
      <c r="CA478" s="337" t="s">
        <v>87</v>
      </c>
      <c r="CB478" s="337" t="s">
        <v>179</v>
      </c>
      <c r="CC478" s="337" t="s">
        <v>180</v>
      </c>
      <c r="CD478" s="338">
        <v>1</v>
      </c>
      <c r="CE478" s="335">
        <v>45139</v>
      </c>
      <c r="CF478" s="337"/>
      <c r="CG478" s="337" t="s">
        <v>181</v>
      </c>
      <c r="CH478" s="337"/>
      <c r="CI478" s="337" t="s">
        <v>181</v>
      </c>
      <c r="CJ478" s="337" t="s">
        <v>1341</v>
      </c>
      <c r="CK478" s="337"/>
      <c r="CL478" s="337"/>
      <c r="CM478" s="337" t="s">
        <v>73</v>
      </c>
      <c r="CN478" s="337">
        <v>3</v>
      </c>
    </row>
    <row r="479" spans="4:92">
      <c r="D479" s="273" t="s">
        <v>64</v>
      </c>
      <c r="E479" s="273" t="s">
        <v>75</v>
      </c>
      <c r="F479" s="273" t="s">
        <v>173</v>
      </c>
      <c r="G479" s="273" t="s">
        <v>173</v>
      </c>
      <c r="H479" s="274">
        <v>45078</v>
      </c>
      <c r="I479" s="273">
        <v>12460</v>
      </c>
      <c r="J479" s="273">
        <v>45</v>
      </c>
      <c r="K479" s="273">
        <v>0</v>
      </c>
      <c r="L479" s="273" t="s">
        <v>66</v>
      </c>
      <c r="N479" s="273" t="s">
        <v>107</v>
      </c>
      <c r="W479" s="273">
        <v>187432</v>
      </c>
      <c r="X479" s="273" t="s">
        <v>83</v>
      </c>
      <c r="Y479" s="273" t="s">
        <v>63</v>
      </c>
      <c r="Z479" s="273" t="s">
        <v>501</v>
      </c>
      <c r="AA479" s="273" t="s">
        <v>501</v>
      </c>
      <c r="AB479" s="274">
        <v>45200</v>
      </c>
      <c r="AC479" s="273">
        <v>14119</v>
      </c>
      <c r="AD479" s="273">
        <v>77</v>
      </c>
      <c r="AE479" s="273">
        <v>9.8199999999999996E-2</v>
      </c>
      <c r="AF479" s="273" t="s">
        <v>90</v>
      </c>
      <c r="AG479" s="273" t="s">
        <v>1105</v>
      </c>
      <c r="AH479" s="273" t="s">
        <v>1106</v>
      </c>
      <c r="AI479" s="273" t="s">
        <v>123</v>
      </c>
      <c r="AJ479" s="273" t="s">
        <v>1185</v>
      </c>
      <c r="AK479" s="273">
        <v>257166</v>
      </c>
      <c r="AL479" s="273" t="s">
        <v>64</v>
      </c>
      <c r="AM479" s="273" t="s">
        <v>63</v>
      </c>
      <c r="AN479" s="273" t="s">
        <v>252</v>
      </c>
      <c r="AO479" s="273" t="s">
        <v>442</v>
      </c>
      <c r="AP479" s="274">
        <v>44927</v>
      </c>
      <c r="AQ479" s="273">
        <v>15308</v>
      </c>
      <c r="AR479" s="273">
        <v>671</v>
      </c>
      <c r="AS479" s="273">
        <v>11.6</v>
      </c>
      <c r="AT479" s="273" t="s">
        <v>77</v>
      </c>
      <c r="AU479" s="273" t="s">
        <v>260</v>
      </c>
      <c r="AV479" s="273" t="s">
        <v>571</v>
      </c>
      <c r="BA479" s="273" t="s">
        <v>260</v>
      </c>
      <c r="BG479" s="273">
        <v>335965</v>
      </c>
      <c r="BH479" s="273" t="s">
        <v>64</v>
      </c>
      <c r="BI479" s="273" t="s">
        <v>404</v>
      </c>
      <c r="BJ479" s="273" t="s">
        <v>431</v>
      </c>
      <c r="BK479" s="273" t="s">
        <v>447</v>
      </c>
      <c r="BL479" s="274">
        <v>45017</v>
      </c>
      <c r="BM479" s="273">
        <v>11926</v>
      </c>
      <c r="BN479" s="273">
        <v>62</v>
      </c>
      <c r="BO479" s="273">
        <v>375.5</v>
      </c>
      <c r="BP479" s="273" t="s">
        <v>80</v>
      </c>
      <c r="BR479" s="273" t="s">
        <v>864</v>
      </c>
      <c r="BU479" s="273">
        <v>159022</v>
      </c>
      <c r="BV479" s="279" t="s">
        <v>64</v>
      </c>
      <c r="BW479" s="280" t="s">
        <v>63</v>
      </c>
      <c r="BX479" s="280" t="s">
        <v>65</v>
      </c>
      <c r="BY479" s="280" t="s">
        <v>65</v>
      </c>
      <c r="BZ479" s="280" t="s">
        <v>138</v>
      </c>
      <c r="CA479" s="280" t="s">
        <v>139</v>
      </c>
      <c r="CB479" s="280" t="s">
        <v>190</v>
      </c>
      <c r="CC479" s="280" t="s">
        <v>191</v>
      </c>
      <c r="CD479" s="281">
        <v>8</v>
      </c>
      <c r="CE479" s="277">
        <v>45139</v>
      </c>
      <c r="CF479" s="280">
        <v>0</v>
      </c>
      <c r="CG479" s="280" t="s">
        <v>90</v>
      </c>
      <c r="CH479" s="280">
        <v>0</v>
      </c>
      <c r="CI479" s="280" t="s">
        <v>80</v>
      </c>
      <c r="CJ479" s="280"/>
      <c r="CK479" s="280"/>
      <c r="CL479" s="280"/>
      <c r="CM479" s="280" t="s">
        <v>73</v>
      </c>
      <c r="CN479" s="280">
        <v>3</v>
      </c>
    </row>
    <row r="480" spans="4:92">
      <c r="D480" s="273" t="s">
        <v>64</v>
      </c>
      <c r="E480" s="273" t="s">
        <v>75</v>
      </c>
      <c r="F480" s="273" t="s">
        <v>173</v>
      </c>
      <c r="G480" s="273" t="s">
        <v>173</v>
      </c>
      <c r="H480" s="274">
        <v>45078</v>
      </c>
      <c r="I480" s="273">
        <v>12460</v>
      </c>
      <c r="J480" s="273">
        <v>45</v>
      </c>
      <c r="K480" s="273">
        <v>76771</v>
      </c>
      <c r="L480" s="273" t="s">
        <v>66</v>
      </c>
      <c r="M480" s="273">
        <v>6995.6857499999996</v>
      </c>
      <c r="N480" s="273" t="s">
        <v>115</v>
      </c>
      <c r="W480" s="273">
        <v>187431</v>
      </c>
      <c r="X480" s="273" t="s">
        <v>83</v>
      </c>
      <c r="Y480" s="273" t="s">
        <v>63</v>
      </c>
      <c r="Z480" s="273" t="s">
        <v>501</v>
      </c>
      <c r="AA480" s="273" t="s">
        <v>501</v>
      </c>
      <c r="AB480" s="274">
        <v>45200</v>
      </c>
      <c r="AC480" s="273">
        <v>14119</v>
      </c>
      <c r="AD480" s="273">
        <v>77</v>
      </c>
      <c r="AE480" s="273">
        <v>7.1999999999999998E-3</v>
      </c>
      <c r="AF480" s="273" t="s">
        <v>90</v>
      </c>
      <c r="AG480" s="273" t="s">
        <v>1306</v>
      </c>
      <c r="AH480" s="273" t="s">
        <v>1307</v>
      </c>
      <c r="AI480" s="273" t="s">
        <v>123</v>
      </c>
      <c r="AJ480" s="273" t="s">
        <v>214</v>
      </c>
      <c r="AK480" s="273">
        <v>257172</v>
      </c>
      <c r="AL480" s="273" t="s">
        <v>64</v>
      </c>
      <c r="AM480" s="273" t="s">
        <v>63</v>
      </c>
      <c r="AN480" s="273" t="s">
        <v>252</v>
      </c>
      <c r="AO480" s="273" t="s">
        <v>442</v>
      </c>
      <c r="AP480" s="274">
        <v>44927</v>
      </c>
      <c r="AQ480" s="273">
        <v>15308</v>
      </c>
      <c r="AR480" s="273">
        <v>671</v>
      </c>
      <c r="AS480" s="273">
        <v>0.3</v>
      </c>
      <c r="AT480" s="273" t="s">
        <v>77</v>
      </c>
      <c r="AU480" s="273" t="s">
        <v>260</v>
      </c>
      <c r="AV480" s="273" t="s">
        <v>216</v>
      </c>
      <c r="BA480" s="273" t="s">
        <v>260</v>
      </c>
      <c r="BG480" s="273">
        <v>335968</v>
      </c>
      <c r="BH480" s="273" t="s">
        <v>64</v>
      </c>
      <c r="BI480" s="273" t="s">
        <v>404</v>
      </c>
      <c r="BJ480" s="273" t="s">
        <v>431</v>
      </c>
      <c r="BK480" s="273" t="s">
        <v>447</v>
      </c>
      <c r="BL480" s="274">
        <v>45047</v>
      </c>
      <c r="BM480" s="273">
        <v>12223</v>
      </c>
      <c r="BN480" s="273">
        <v>62</v>
      </c>
      <c r="BO480" s="273">
        <v>517</v>
      </c>
      <c r="BP480" s="273" t="s">
        <v>80</v>
      </c>
      <c r="BR480" s="273" t="s">
        <v>864</v>
      </c>
      <c r="BU480" s="273">
        <v>181101</v>
      </c>
      <c r="BV480" s="336" t="s">
        <v>64</v>
      </c>
      <c r="BW480" s="337" t="s">
        <v>63</v>
      </c>
      <c r="BX480" s="337" t="s">
        <v>65</v>
      </c>
      <c r="BY480" s="337" t="s">
        <v>65</v>
      </c>
      <c r="BZ480" s="337" t="s">
        <v>86</v>
      </c>
      <c r="CA480" s="337" t="s">
        <v>87</v>
      </c>
      <c r="CB480" s="337" t="s">
        <v>101</v>
      </c>
      <c r="CC480" s="337" t="s">
        <v>102</v>
      </c>
      <c r="CD480" s="338">
        <v>4</v>
      </c>
      <c r="CE480" s="335">
        <v>45261</v>
      </c>
      <c r="CF480" s="337">
        <v>16084</v>
      </c>
      <c r="CG480" s="337" t="s">
        <v>103</v>
      </c>
      <c r="CH480" s="337">
        <v>523.69503999999995</v>
      </c>
      <c r="CI480" s="337" t="s">
        <v>104</v>
      </c>
      <c r="CJ480" s="337"/>
      <c r="CK480" s="337"/>
      <c r="CL480" s="337"/>
      <c r="CM480" s="337" t="s">
        <v>73</v>
      </c>
      <c r="CN480" s="337">
        <v>3</v>
      </c>
    </row>
    <row r="481" spans="4:92">
      <c r="D481" s="273" t="s">
        <v>64</v>
      </c>
      <c r="E481" s="273" t="s">
        <v>75</v>
      </c>
      <c r="F481" s="273" t="s">
        <v>173</v>
      </c>
      <c r="G481" s="273" t="s">
        <v>173</v>
      </c>
      <c r="H481" s="274">
        <v>45108</v>
      </c>
      <c r="I481" s="273">
        <v>12729</v>
      </c>
      <c r="J481" s="273">
        <v>45</v>
      </c>
      <c r="K481" s="273">
        <v>202533</v>
      </c>
      <c r="L481" s="273" t="s">
        <v>66</v>
      </c>
      <c r="M481" s="273">
        <v>0</v>
      </c>
      <c r="N481" s="273" t="s">
        <v>1010</v>
      </c>
      <c r="O481" s="273">
        <v>11280</v>
      </c>
      <c r="P481" s="273" t="s">
        <v>1011</v>
      </c>
      <c r="Q481" s="273" t="s">
        <v>1188</v>
      </c>
      <c r="R481" s="273" t="s">
        <v>1342</v>
      </c>
      <c r="S481" s="273" t="s">
        <v>1343</v>
      </c>
      <c r="U481" s="273" t="s">
        <v>1344</v>
      </c>
      <c r="V481" s="273" t="s">
        <v>1345</v>
      </c>
      <c r="W481" s="273">
        <v>200917</v>
      </c>
      <c r="X481" s="273" t="s">
        <v>83</v>
      </c>
      <c r="Y481" s="273" t="s">
        <v>63</v>
      </c>
      <c r="Z481" s="273" t="s">
        <v>228</v>
      </c>
      <c r="AA481" s="273" t="s">
        <v>237</v>
      </c>
      <c r="AB481" s="274">
        <v>45078</v>
      </c>
      <c r="AC481" s="273">
        <v>12437</v>
      </c>
      <c r="AD481" s="273">
        <v>19</v>
      </c>
      <c r="AE481" s="273">
        <v>1.0900000000000001</v>
      </c>
      <c r="AF481" s="273" t="s">
        <v>90</v>
      </c>
      <c r="AG481" s="273" t="s">
        <v>837</v>
      </c>
      <c r="AH481" s="273" t="s">
        <v>1226</v>
      </c>
      <c r="AI481" s="273" t="s">
        <v>199</v>
      </c>
      <c r="AJ481" s="273" t="s">
        <v>200</v>
      </c>
      <c r="AK481" s="273">
        <v>193916</v>
      </c>
      <c r="AL481" s="273" t="s">
        <v>64</v>
      </c>
      <c r="AM481" s="273" t="s">
        <v>63</v>
      </c>
      <c r="AN481" s="273" t="s">
        <v>252</v>
      </c>
      <c r="AO481" s="273" t="s">
        <v>442</v>
      </c>
      <c r="AP481" s="274">
        <v>44927</v>
      </c>
      <c r="AQ481" s="273">
        <v>15308</v>
      </c>
      <c r="AR481" s="273">
        <v>671</v>
      </c>
      <c r="AS481" s="273">
        <v>8.77</v>
      </c>
      <c r="AT481" s="273" t="s">
        <v>77</v>
      </c>
      <c r="AU481" s="273" t="s">
        <v>260</v>
      </c>
      <c r="AV481" s="273" t="s">
        <v>579</v>
      </c>
      <c r="BA481" s="273" t="s">
        <v>260</v>
      </c>
      <c r="BG481" s="273">
        <v>335971</v>
      </c>
      <c r="BH481" s="273" t="s">
        <v>64</v>
      </c>
      <c r="BI481" s="273" t="s">
        <v>404</v>
      </c>
      <c r="BJ481" s="273" t="s">
        <v>431</v>
      </c>
      <c r="BK481" s="273" t="s">
        <v>447</v>
      </c>
      <c r="BL481" s="274">
        <v>45078</v>
      </c>
      <c r="BM481" s="273">
        <v>12492</v>
      </c>
      <c r="BN481" s="273">
        <v>62</v>
      </c>
      <c r="BO481" s="273">
        <v>573.82000000000005</v>
      </c>
      <c r="BP481" s="273" t="s">
        <v>80</v>
      </c>
      <c r="BR481" s="273" t="s">
        <v>864</v>
      </c>
      <c r="BU481" s="273">
        <v>195104</v>
      </c>
      <c r="BV481" s="279" t="s">
        <v>64</v>
      </c>
      <c r="BW481" s="280" t="s">
        <v>63</v>
      </c>
      <c r="BX481" s="280" t="s">
        <v>65</v>
      </c>
      <c r="BY481" s="280" t="s">
        <v>65</v>
      </c>
      <c r="BZ481" s="280" t="s">
        <v>126</v>
      </c>
      <c r="CA481" s="280" t="s">
        <v>127</v>
      </c>
      <c r="CB481" s="280" t="s">
        <v>128</v>
      </c>
      <c r="CC481" s="280" t="s">
        <v>129</v>
      </c>
      <c r="CD481" s="281">
        <v>6</v>
      </c>
      <c r="CE481" s="277">
        <v>45261</v>
      </c>
      <c r="CF481" s="280"/>
      <c r="CG481" s="280"/>
      <c r="CH481" s="280"/>
      <c r="CI481" s="280" t="s">
        <v>80</v>
      </c>
      <c r="CJ481" s="280"/>
      <c r="CK481" s="280"/>
      <c r="CL481" s="280"/>
      <c r="CM481" s="280" t="s">
        <v>73</v>
      </c>
      <c r="CN481" s="280">
        <v>3</v>
      </c>
    </row>
    <row r="482" spans="4:92">
      <c r="D482" s="273" t="s">
        <v>64</v>
      </c>
      <c r="E482" s="273" t="s">
        <v>75</v>
      </c>
      <c r="F482" s="273" t="s">
        <v>173</v>
      </c>
      <c r="G482" s="273" t="s">
        <v>173</v>
      </c>
      <c r="H482" s="274">
        <v>45108</v>
      </c>
      <c r="I482" s="273">
        <v>12729</v>
      </c>
      <c r="J482" s="273">
        <v>45</v>
      </c>
      <c r="K482" s="273">
        <v>1104738</v>
      </c>
      <c r="L482" s="273" t="s">
        <v>66</v>
      </c>
      <c r="M482" s="273">
        <v>129179.09175000001</v>
      </c>
      <c r="N482" s="273" t="s">
        <v>964</v>
      </c>
      <c r="P482" s="273" t="s">
        <v>92</v>
      </c>
      <c r="Q482" s="273" t="s">
        <v>1001</v>
      </c>
      <c r="R482" s="273" t="s">
        <v>1336</v>
      </c>
      <c r="S482" s="273" t="s">
        <v>1346</v>
      </c>
      <c r="T482" s="273" t="s">
        <v>1347</v>
      </c>
      <c r="U482" s="273" t="s">
        <v>73</v>
      </c>
      <c r="V482" s="273" t="s">
        <v>1339</v>
      </c>
      <c r="W482" s="273">
        <v>337855</v>
      </c>
      <c r="X482" s="273" t="s">
        <v>83</v>
      </c>
      <c r="Y482" s="273" t="s">
        <v>63</v>
      </c>
      <c r="Z482" s="273" t="s">
        <v>228</v>
      </c>
      <c r="AA482" s="273" t="s">
        <v>237</v>
      </c>
      <c r="AB482" s="274">
        <v>45078</v>
      </c>
      <c r="AC482" s="273">
        <v>12437</v>
      </c>
      <c r="AD482" s="273">
        <v>19</v>
      </c>
      <c r="AE482" s="273">
        <v>2.99</v>
      </c>
      <c r="AF482" s="273" t="s">
        <v>90</v>
      </c>
      <c r="AG482" s="273" t="s">
        <v>995</v>
      </c>
      <c r="AH482" s="273" t="s">
        <v>1321</v>
      </c>
      <c r="AI482" s="273" t="s">
        <v>199</v>
      </c>
      <c r="AJ482" s="273" t="s">
        <v>200</v>
      </c>
      <c r="AK482" s="273">
        <v>193922</v>
      </c>
      <c r="AL482" s="273" t="s">
        <v>64</v>
      </c>
      <c r="AM482" s="273" t="s">
        <v>287</v>
      </c>
      <c r="AN482" s="273" t="s">
        <v>288</v>
      </c>
      <c r="AO482" s="273" t="s">
        <v>1062</v>
      </c>
      <c r="AP482" s="274">
        <v>45108</v>
      </c>
      <c r="AQ482" s="273">
        <v>15704</v>
      </c>
      <c r="AR482" s="273">
        <v>858</v>
      </c>
      <c r="AU482" s="273" t="s">
        <v>108</v>
      </c>
      <c r="BG482" s="273">
        <v>318528</v>
      </c>
      <c r="BH482" s="273" t="s">
        <v>64</v>
      </c>
      <c r="BI482" s="273" t="s">
        <v>404</v>
      </c>
      <c r="BJ482" s="273" t="s">
        <v>431</v>
      </c>
      <c r="BK482" s="273" t="s">
        <v>447</v>
      </c>
      <c r="BL482" s="274">
        <v>45108</v>
      </c>
      <c r="BM482" s="273">
        <v>12761</v>
      </c>
      <c r="BN482" s="273">
        <v>62</v>
      </c>
      <c r="BO482" s="273">
        <v>573.82000000000005</v>
      </c>
      <c r="BP482" s="273" t="s">
        <v>80</v>
      </c>
      <c r="BR482" s="273" t="s">
        <v>864</v>
      </c>
      <c r="BU482" s="273">
        <v>207967</v>
      </c>
      <c r="BV482" s="336" t="s">
        <v>64</v>
      </c>
      <c r="BW482" s="337" t="s">
        <v>63</v>
      </c>
      <c r="BX482" s="337" t="s">
        <v>65</v>
      </c>
      <c r="BY482" s="337" t="s">
        <v>65</v>
      </c>
      <c r="BZ482" s="337" t="s">
        <v>110</v>
      </c>
      <c r="CA482" s="337" t="s">
        <v>111</v>
      </c>
      <c r="CB482" s="337" t="s">
        <v>117</v>
      </c>
      <c r="CC482" s="337" t="s">
        <v>118</v>
      </c>
      <c r="CD482" s="338">
        <v>5</v>
      </c>
      <c r="CE482" s="335">
        <v>45261</v>
      </c>
      <c r="CF482" s="337"/>
      <c r="CG482" s="337"/>
      <c r="CH482" s="337"/>
      <c r="CI482" s="337" t="s">
        <v>104</v>
      </c>
      <c r="CJ482" s="337"/>
      <c r="CK482" s="337"/>
      <c r="CL482" s="337"/>
      <c r="CM482" s="337" t="s">
        <v>73</v>
      </c>
      <c r="CN482" s="337">
        <v>3</v>
      </c>
    </row>
    <row r="483" spans="4:92">
      <c r="D483" s="273" t="s">
        <v>64</v>
      </c>
      <c r="E483" s="273" t="s">
        <v>75</v>
      </c>
      <c r="F483" s="273" t="s">
        <v>173</v>
      </c>
      <c r="G483" s="273" t="s">
        <v>173</v>
      </c>
      <c r="H483" s="274">
        <v>45108</v>
      </c>
      <c r="I483" s="273">
        <v>12729</v>
      </c>
      <c r="J483" s="273">
        <v>45</v>
      </c>
      <c r="K483" s="273">
        <v>0</v>
      </c>
      <c r="L483" s="273" t="s">
        <v>66</v>
      </c>
      <c r="N483" s="273" t="s">
        <v>107</v>
      </c>
      <c r="W483" s="273">
        <v>200916</v>
      </c>
      <c r="X483" s="273" t="s">
        <v>83</v>
      </c>
      <c r="Y483" s="273" t="s">
        <v>63</v>
      </c>
      <c r="Z483" s="273" t="s">
        <v>228</v>
      </c>
      <c r="AA483" s="273" t="s">
        <v>237</v>
      </c>
      <c r="AB483" s="274">
        <v>45078</v>
      </c>
      <c r="AC483" s="273">
        <v>12437</v>
      </c>
      <c r="AD483" s="273">
        <v>19</v>
      </c>
      <c r="AE483" s="273">
        <v>4.97</v>
      </c>
      <c r="AF483" s="273" t="s">
        <v>90</v>
      </c>
      <c r="AG483" s="273" t="s">
        <v>887</v>
      </c>
      <c r="AH483" s="273" t="s">
        <v>1348</v>
      </c>
      <c r="AI483" s="273" t="s">
        <v>123</v>
      </c>
      <c r="AJ483" s="273" t="s">
        <v>200</v>
      </c>
      <c r="AK483" s="273">
        <v>193928</v>
      </c>
      <c r="AL483" s="273" t="s">
        <v>64</v>
      </c>
      <c r="AM483" s="273" t="s">
        <v>287</v>
      </c>
      <c r="AN483" s="273" t="s">
        <v>288</v>
      </c>
      <c r="AO483" s="273" t="s">
        <v>1062</v>
      </c>
      <c r="AP483" s="274">
        <v>45200</v>
      </c>
      <c r="AQ483" s="273">
        <v>15259</v>
      </c>
      <c r="AR483" s="273">
        <v>858</v>
      </c>
      <c r="AS483" s="273">
        <v>1410.14</v>
      </c>
      <c r="AT483" s="273" t="s">
        <v>174</v>
      </c>
      <c r="AU483" s="273" t="s">
        <v>145</v>
      </c>
      <c r="AV483" s="273" t="s">
        <v>146</v>
      </c>
      <c r="AW483" s="273">
        <v>833.8</v>
      </c>
      <c r="AX483" s="273" t="s">
        <v>176</v>
      </c>
      <c r="AY483" s="273" t="s">
        <v>1284</v>
      </c>
      <c r="AZ483" s="273" t="s">
        <v>149</v>
      </c>
      <c r="BG483" s="273">
        <v>318519</v>
      </c>
      <c r="BH483" s="273" t="s">
        <v>64</v>
      </c>
      <c r="BI483" s="273" t="s">
        <v>287</v>
      </c>
      <c r="BJ483" s="273" t="s">
        <v>325</v>
      </c>
      <c r="BK483" s="273" t="s">
        <v>469</v>
      </c>
      <c r="BL483" s="274">
        <v>45170</v>
      </c>
      <c r="BM483" s="273">
        <v>13771</v>
      </c>
      <c r="BN483" s="273">
        <v>68</v>
      </c>
      <c r="BO483" s="273">
        <v>299.66699999999997</v>
      </c>
      <c r="BP483" s="273" t="s">
        <v>80</v>
      </c>
      <c r="BQ483" s="273">
        <v>928.96585500000003</v>
      </c>
      <c r="BR483" s="273" t="s">
        <v>81</v>
      </c>
      <c r="BS483" s="273" t="s">
        <v>1232</v>
      </c>
      <c r="BT483" s="273">
        <v>0</v>
      </c>
      <c r="BU483" s="273">
        <v>336533</v>
      </c>
      <c r="BV483" s="279" t="s">
        <v>64</v>
      </c>
      <c r="BW483" s="280" t="s">
        <v>63</v>
      </c>
      <c r="BX483" s="280" t="s">
        <v>65</v>
      </c>
      <c r="BY483" s="280" t="s">
        <v>65</v>
      </c>
      <c r="BZ483" s="280" t="s">
        <v>126</v>
      </c>
      <c r="CA483" s="280" t="s">
        <v>127</v>
      </c>
      <c r="CB483" s="280" t="s">
        <v>133</v>
      </c>
      <c r="CC483" s="280" t="s">
        <v>134</v>
      </c>
      <c r="CD483" s="281">
        <v>7</v>
      </c>
      <c r="CE483" s="277">
        <v>45261</v>
      </c>
      <c r="CF483" s="280"/>
      <c r="CG483" s="280"/>
      <c r="CH483" s="280"/>
      <c r="CI483" s="280" t="s">
        <v>104</v>
      </c>
      <c r="CJ483" s="280"/>
      <c r="CK483" s="280"/>
      <c r="CL483" s="280"/>
      <c r="CM483" s="280" t="s">
        <v>73</v>
      </c>
      <c r="CN483" s="280">
        <v>3</v>
      </c>
    </row>
    <row r="484" spans="4:92">
      <c r="D484" s="273" t="s">
        <v>64</v>
      </c>
      <c r="E484" s="273" t="s">
        <v>75</v>
      </c>
      <c r="F484" s="273" t="s">
        <v>173</v>
      </c>
      <c r="G484" s="273" t="s">
        <v>173</v>
      </c>
      <c r="H484" s="274">
        <v>45108</v>
      </c>
      <c r="I484" s="273">
        <v>12729</v>
      </c>
      <c r="J484" s="273">
        <v>45</v>
      </c>
      <c r="K484" s="273">
        <v>127023</v>
      </c>
      <c r="L484" s="273" t="s">
        <v>66</v>
      </c>
      <c r="M484" s="273">
        <v>11122.644749999999</v>
      </c>
      <c r="N484" s="273" t="s">
        <v>115</v>
      </c>
      <c r="W484" s="273">
        <v>200915</v>
      </c>
      <c r="X484" s="273" t="s">
        <v>83</v>
      </c>
      <c r="Y484" s="273" t="s">
        <v>63</v>
      </c>
      <c r="Z484" s="273" t="s">
        <v>228</v>
      </c>
      <c r="AA484" s="273" t="s">
        <v>237</v>
      </c>
      <c r="AB484" s="274">
        <v>45078</v>
      </c>
      <c r="AC484" s="273">
        <v>12437</v>
      </c>
      <c r="AD484" s="273">
        <v>19</v>
      </c>
      <c r="AE484" s="273">
        <v>0.86</v>
      </c>
      <c r="AF484" s="273" t="s">
        <v>90</v>
      </c>
      <c r="AG484" s="273" t="s">
        <v>884</v>
      </c>
      <c r="AH484" s="273" t="s">
        <v>1349</v>
      </c>
      <c r="AI484" s="273" t="s">
        <v>123</v>
      </c>
      <c r="AJ484" s="273" t="s">
        <v>200</v>
      </c>
      <c r="AK484" s="273">
        <v>193934</v>
      </c>
      <c r="AL484" s="273" t="s">
        <v>64</v>
      </c>
      <c r="AM484" s="273" t="s">
        <v>287</v>
      </c>
      <c r="AN484" s="273" t="s">
        <v>288</v>
      </c>
      <c r="AO484" s="273" t="s">
        <v>1062</v>
      </c>
      <c r="AP484" s="274">
        <v>45200</v>
      </c>
      <c r="AQ484" s="273">
        <v>15259</v>
      </c>
      <c r="AR484" s="273">
        <v>858</v>
      </c>
      <c r="AS484" s="273">
        <v>0</v>
      </c>
      <c r="AT484" s="273" t="s">
        <v>77</v>
      </c>
      <c r="AU484" s="273" t="s">
        <v>344</v>
      </c>
      <c r="BG484" s="273">
        <v>318546</v>
      </c>
      <c r="BH484" s="273" t="s">
        <v>64</v>
      </c>
      <c r="BI484" s="273" t="s">
        <v>287</v>
      </c>
      <c r="BJ484" s="273" t="s">
        <v>325</v>
      </c>
      <c r="BK484" s="273" t="s">
        <v>469</v>
      </c>
      <c r="BL484" s="274">
        <v>45200</v>
      </c>
      <c r="BM484" s="273">
        <v>14106</v>
      </c>
      <c r="BN484" s="273">
        <v>68</v>
      </c>
      <c r="BO484" s="273">
        <v>299.66699999999997</v>
      </c>
      <c r="BP484" s="273" t="s">
        <v>80</v>
      </c>
      <c r="BQ484" s="273">
        <v>928.96585500000003</v>
      </c>
      <c r="BR484" s="273" t="s">
        <v>81</v>
      </c>
      <c r="BS484" s="273" t="s">
        <v>1232</v>
      </c>
      <c r="BT484" s="273">
        <v>0</v>
      </c>
      <c r="BU484" s="273">
        <v>336552</v>
      </c>
      <c r="BV484" s="336" t="s">
        <v>64</v>
      </c>
      <c r="BW484" s="337" t="s">
        <v>63</v>
      </c>
      <c r="BX484" s="337" t="s">
        <v>65</v>
      </c>
      <c r="BY484" s="337" t="s">
        <v>65</v>
      </c>
      <c r="BZ484" s="337" t="s">
        <v>138</v>
      </c>
      <c r="CA484" s="337" t="s">
        <v>139</v>
      </c>
      <c r="CB484" s="337" t="s">
        <v>140</v>
      </c>
      <c r="CC484" s="337" t="s">
        <v>141</v>
      </c>
      <c r="CD484" s="338">
        <v>9</v>
      </c>
      <c r="CE484" s="335">
        <v>45261</v>
      </c>
      <c r="CF484" s="337">
        <v>0</v>
      </c>
      <c r="CG484" s="337" t="s">
        <v>90</v>
      </c>
      <c r="CH484" s="337">
        <v>0</v>
      </c>
      <c r="CI484" s="337" t="s">
        <v>80</v>
      </c>
      <c r="CJ484" s="337"/>
      <c r="CK484" s="337"/>
      <c r="CL484" s="337"/>
      <c r="CM484" s="337" t="s">
        <v>73</v>
      </c>
      <c r="CN484" s="337">
        <v>3</v>
      </c>
    </row>
    <row r="485" spans="4:92">
      <c r="D485" s="273" t="s">
        <v>64</v>
      </c>
      <c r="E485" s="273" t="s">
        <v>75</v>
      </c>
      <c r="F485" s="273" t="s">
        <v>173</v>
      </c>
      <c r="G485" s="273" t="s">
        <v>173</v>
      </c>
      <c r="H485" s="274">
        <v>45139</v>
      </c>
      <c r="I485" s="273">
        <v>13404</v>
      </c>
      <c r="J485" s="273">
        <v>45</v>
      </c>
      <c r="K485" s="273">
        <v>297537</v>
      </c>
      <c r="L485" s="273" t="s">
        <v>66</v>
      </c>
      <c r="M485" s="273">
        <v>0</v>
      </c>
      <c r="N485" s="273" t="s">
        <v>1010</v>
      </c>
      <c r="O485" s="273">
        <v>0</v>
      </c>
      <c r="P485" s="273" t="s">
        <v>1011</v>
      </c>
      <c r="Q485" s="273" t="s">
        <v>1188</v>
      </c>
      <c r="R485" s="273" t="s">
        <v>1342</v>
      </c>
      <c r="S485" s="273" t="s">
        <v>1350</v>
      </c>
      <c r="U485" s="273" t="s">
        <v>1344</v>
      </c>
      <c r="V485" s="273" t="s">
        <v>1345</v>
      </c>
      <c r="W485" s="273">
        <v>218931</v>
      </c>
      <c r="X485" s="273" t="s">
        <v>83</v>
      </c>
      <c r="Y485" s="273" t="s">
        <v>63</v>
      </c>
      <c r="Z485" s="273" t="s">
        <v>228</v>
      </c>
      <c r="AA485" s="273" t="s">
        <v>237</v>
      </c>
      <c r="AB485" s="274">
        <v>45078</v>
      </c>
      <c r="AC485" s="273">
        <v>12437</v>
      </c>
      <c r="AD485" s="273">
        <v>19</v>
      </c>
      <c r="AE485" s="273">
        <v>0.85</v>
      </c>
      <c r="AF485" s="273" t="s">
        <v>90</v>
      </c>
      <c r="AG485" s="273" t="s">
        <v>884</v>
      </c>
      <c r="AH485" s="273" t="s">
        <v>1351</v>
      </c>
      <c r="AI485" s="273" t="s">
        <v>123</v>
      </c>
      <c r="AJ485" s="273" t="s">
        <v>200</v>
      </c>
      <c r="AK485" s="273">
        <v>193940</v>
      </c>
      <c r="AL485" s="273" t="s">
        <v>64</v>
      </c>
      <c r="AM485" s="273" t="s">
        <v>287</v>
      </c>
      <c r="AN485" s="273" t="s">
        <v>288</v>
      </c>
      <c r="AO485" s="273" t="s">
        <v>1062</v>
      </c>
      <c r="AP485" s="274">
        <v>45200</v>
      </c>
      <c r="AQ485" s="273">
        <v>15259</v>
      </c>
      <c r="AR485" s="273">
        <v>858</v>
      </c>
      <c r="AS485" s="273">
        <v>0</v>
      </c>
      <c r="AT485" s="273" t="s">
        <v>77</v>
      </c>
      <c r="AU485" s="273" t="s">
        <v>344</v>
      </c>
      <c r="BG485" s="273">
        <v>318549</v>
      </c>
      <c r="BH485" s="273" t="s">
        <v>64</v>
      </c>
      <c r="BI485" s="273" t="s">
        <v>287</v>
      </c>
      <c r="BJ485" s="273" t="s">
        <v>325</v>
      </c>
      <c r="BK485" s="273" t="s">
        <v>469</v>
      </c>
      <c r="BL485" s="274">
        <v>45231</v>
      </c>
      <c r="BM485" s="273">
        <v>14474</v>
      </c>
      <c r="BN485" s="273">
        <v>68</v>
      </c>
      <c r="BO485" s="273">
        <v>299.66699999999997</v>
      </c>
      <c r="BP485" s="273" t="s">
        <v>80</v>
      </c>
      <c r="BQ485" s="273">
        <v>928.96585500000003</v>
      </c>
      <c r="BR485" s="273" t="s">
        <v>81</v>
      </c>
      <c r="BS485" s="273" t="s">
        <v>1232</v>
      </c>
      <c r="BT485" s="273">
        <v>0</v>
      </c>
      <c r="BU485" s="273">
        <v>336571</v>
      </c>
      <c r="BV485" s="279" t="s">
        <v>64</v>
      </c>
      <c r="BW485" s="280" t="s">
        <v>63</v>
      </c>
      <c r="BX485" s="280" t="s">
        <v>65</v>
      </c>
      <c r="BY485" s="280" t="s">
        <v>65</v>
      </c>
      <c r="BZ485" s="280" t="s">
        <v>151</v>
      </c>
      <c r="CA485" s="280" t="s">
        <v>152</v>
      </c>
      <c r="CB485" s="280" t="s">
        <v>153</v>
      </c>
      <c r="CC485" s="280" t="s">
        <v>154</v>
      </c>
      <c r="CD485" s="281">
        <v>10</v>
      </c>
      <c r="CE485" s="277">
        <v>45261</v>
      </c>
      <c r="CF485" s="280">
        <v>1130</v>
      </c>
      <c r="CG485" s="280" t="s">
        <v>90</v>
      </c>
      <c r="CH485" s="280">
        <v>1130</v>
      </c>
      <c r="CI485" s="280" t="s">
        <v>80</v>
      </c>
      <c r="CJ485" s="280"/>
      <c r="CK485" s="280"/>
      <c r="CL485" s="280"/>
      <c r="CM485" s="280" t="s">
        <v>73</v>
      </c>
      <c r="CN485" s="280">
        <v>3</v>
      </c>
    </row>
    <row r="486" spans="4:92">
      <c r="D486" s="273" t="s">
        <v>64</v>
      </c>
      <c r="E486" s="273" t="s">
        <v>75</v>
      </c>
      <c r="F486" s="273" t="s">
        <v>173</v>
      </c>
      <c r="G486" s="273" t="s">
        <v>173</v>
      </c>
      <c r="H486" s="274">
        <v>45139</v>
      </c>
      <c r="I486" s="273">
        <v>13404</v>
      </c>
      <c r="J486" s="273">
        <v>45</v>
      </c>
      <c r="K486" s="273">
        <v>1145034</v>
      </c>
      <c r="L486" s="273" t="s">
        <v>66</v>
      </c>
      <c r="M486" s="273">
        <v>135647.49674999999</v>
      </c>
      <c r="N486" s="273" t="s">
        <v>964</v>
      </c>
      <c r="P486" s="273" t="s">
        <v>92</v>
      </c>
      <c r="Q486" s="273" t="s">
        <v>1001</v>
      </c>
      <c r="R486" s="273" t="s">
        <v>1336</v>
      </c>
      <c r="S486" s="273" t="s">
        <v>1352</v>
      </c>
      <c r="T486" s="273" t="s">
        <v>1353</v>
      </c>
      <c r="U486" s="273" t="s">
        <v>73</v>
      </c>
      <c r="V486" s="273" t="s">
        <v>1339</v>
      </c>
      <c r="W486" s="273">
        <v>337839</v>
      </c>
      <c r="X486" s="273" t="s">
        <v>83</v>
      </c>
      <c r="Y486" s="273" t="s">
        <v>63</v>
      </c>
      <c r="Z486" s="273" t="s">
        <v>228</v>
      </c>
      <c r="AA486" s="273" t="s">
        <v>237</v>
      </c>
      <c r="AB486" s="274">
        <v>45078</v>
      </c>
      <c r="AC486" s="273">
        <v>12437</v>
      </c>
      <c r="AD486" s="273">
        <v>19</v>
      </c>
      <c r="AE486" s="273">
        <v>8.2349999999999994</v>
      </c>
      <c r="AF486" s="273" t="s">
        <v>90</v>
      </c>
      <c r="AG486" s="273" t="s">
        <v>795</v>
      </c>
      <c r="AH486" s="273" t="s">
        <v>1354</v>
      </c>
      <c r="AI486" s="273" t="s">
        <v>123</v>
      </c>
      <c r="AJ486" s="273" t="s">
        <v>200</v>
      </c>
      <c r="AK486" s="273">
        <v>193946</v>
      </c>
      <c r="AL486" s="273" t="s">
        <v>64</v>
      </c>
      <c r="AM486" s="273" t="s">
        <v>287</v>
      </c>
      <c r="AN486" s="273" t="s">
        <v>288</v>
      </c>
      <c r="AO486" s="273" t="s">
        <v>1062</v>
      </c>
      <c r="AP486" s="274">
        <v>45200</v>
      </c>
      <c r="AQ486" s="273">
        <v>15259</v>
      </c>
      <c r="AR486" s="273">
        <v>858</v>
      </c>
      <c r="AS486" s="273">
        <v>0</v>
      </c>
      <c r="AT486" s="273" t="s">
        <v>77</v>
      </c>
      <c r="AU486" s="273" t="s">
        <v>344</v>
      </c>
      <c r="BG486" s="273">
        <v>318552</v>
      </c>
      <c r="BH486" s="273" t="s">
        <v>64</v>
      </c>
      <c r="BI486" s="273" t="s">
        <v>287</v>
      </c>
      <c r="BJ486" s="273" t="s">
        <v>325</v>
      </c>
      <c r="BK486" s="273" t="s">
        <v>469</v>
      </c>
      <c r="BL486" s="274">
        <v>45261</v>
      </c>
      <c r="BM486" s="273">
        <v>16941</v>
      </c>
      <c r="BN486" s="273">
        <v>68</v>
      </c>
      <c r="BO486" s="273">
        <v>299.66699999999997</v>
      </c>
      <c r="BP486" s="273" t="s">
        <v>80</v>
      </c>
      <c r="BQ486" s="273">
        <v>928.96585500000003</v>
      </c>
      <c r="BR486" s="273" t="s">
        <v>81</v>
      </c>
      <c r="BS486" s="273" t="s">
        <v>1232</v>
      </c>
      <c r="BT486" s="273">
        <v>0</v>
      </c>
      <c r="BU486" s="273">
        <v>336590</v>
      </c>
      <c r="BV486" s="336" t="s">
        <v>64</v>
      </c>
      <c r="BW486" s="337" t="s">
        <v>63</v>
      </c>
      <c r="BX486" s="337" t="s">
        <v>65</v>
      </c>
      <c r="BY486" s="337" t="s">
        <v>65</v>
      </c>
      <c r="BZ486" s="337" t="s">
        <v>151</v>
      </c>
      <c r="CA486" s="337" t="s">
        <v>152</v>
      </c>
      <c r="CB486" s="337" t="s">
        <v>161</v>
      </c>
      <c r="CC486" s="337" t="s">
        <v>162</v>
      </c>
      <c r="CD486" s="338">
        <v>11</v>
      </c>
      <c r="CE486" s="335">
        <v>45261</v>
      </c>
      <c r="CF486" s="337">
        <v>446</v>
      </c>
      <c r="CG486" s="337" t="s">
        <v>90</v>
      </c>
      <c r="CH486" s="337">
        <v>446</v>
      </c>
      <c r="CI486" s="337" t="s">
        <v>80</v>
      </c>
      <c r="CJ486" s="337"/>
      <c r="CK486" s="337"/>
      <c r="CL486" s="337"/>
      <c r="CM486" s="337" t="s">
        <v>73</v>
      </c>
      <c r="CN486" s="337">
        <v>3</v>
      </c>
    </row>
    <row r="487" spans="4:92">
      <c r="D487" s="273" t="s">
        <v>64</v>
      </c>
      <c r="E487" s="273" t="s">
        <v>75</v>
      </c>
      <c r="F487" s="273" t="s">
        <v>173</v>
      </c>
      <c r="G487" s="273" t="s">
        <v>173</v>
      </c>
      <c r="H487" s="274">
        <v>45139</v>
      </c>
      <c r="I487" s="273">
        <v>13404</v>
      </c>
      <c r="J487" s="273">
        <v>45</v>
      </c>
      <c r="K487" s="273">
        <v>0</v>
      </c>
      <c r="L487" s="273" t="s">
        <v>66</v>
      </c>
      <c r="N487" s="273" t="s">
        <v>107</v>
      </c>
      <c r="W487" s="273">
        <v>218930</v>
      </c>
      <c r="X487" s="273" t="s">
        <v>83</v>
      </c>
      <c r="Y487" s="273" t="s">
        <v>63</v>
      </c>
      <c r="Z487" s="273" t="s">
        <v>228</v>
      </c>
      <c r="AA487" s="273" t="s">
        <v>237</v>
      </c>
      <c r="AB487" s="274">
        <v>45078</v>
      </c>
      <c r="AC487" s="273">
        <v>12437</v>
      </c>
      <c r="AD487" s="273">
        <v>19</v>
      </c>
      <c r="AE487" s="273">
        <v>1.02</v>
      </c>
      <c r="AF487" s="273" t="s">
        <v>90</v>
      </c>
      <c r="AG487" s="273" t="s">
        <v>1355</v>
      </c>
      <c r="AH487" s="273" t="s">
        <v>1356</v>
      </c>
      <c r="AI487" s="273" t="s">
        <v>123</v>
      </c>
      <c r="AJ487" s="273" t="s">
        <v>200</v>
      </c>
      <c r="AK487" s="273">
        <v>193952</v>
      </c>
      <c r="AL487" s="273" t="s">
        <v>64</v>
      </c>
      <c r="AM487" s="273" t="s">
        <v>287</v>
      </c>
      <c r="AN487" s="273" t="s">
        <v>288</v>
      </c>
      <c r="AO487" s="273" t="s">
        <v>1062</v>
      </c>
      <c r="AP487" s="274">
        <v>45200</v>
      </c>
      <c r="AQ487" s="273">
        <v>15259</v>
      </c>
      <c r="AR487" s="273">
        <v>858</v>
      </c>
      <c r="AS487" s="273">
        <v>0</v>
      </c>
      <c r="AT487" s="273" t="s">
        <v>77</v>
      </c>
      <c r="AU487" s="273" t="s">
        <v>344</v>
      </c>
      <c r="BG487" s="273">
        <v>318558</v>
      </c>
      <c r="BH487" s="273" t="s">
        <v>64</v>
      </c>
      <c r="BI487" s="273" t="s">
        <v>287</v>
      </c>
      <c r="BJ487" s="273" t="s">
        <v>892</v>
      </c>
      <c r="BK487" s="273" t="s">
        <v>1067</v>
      </c>
      <c r="BL487" s="274">
        <v>44927</v>
      </c>
      <c r="BM487" s="273">
        <v>17410</v>
      </c>
      <c r="BN487" s="273">
        <v>861</v>
      </c>
      <c r="BO487" s="273">
        <v>63.542000000000002</v>
      </c>
      <c r="BP487" s="273" t="s">
        <v>80</v>
      </c>
      <c r="BQ487" s="273">
        <v>189.2912532</v>
      </c>
      <c r="BR487" s="273" t="s">
        <v>81</v>
      </c>
      <c r="BS487" s="273" t="s">
        <v>1357</v>
      </c>
      <c r="BT487" s="273">
        <v>0</v>
      </c>
      <c r="BU487" s="273">
        <v>335436</v>
      </c>
      <c r="BV487" s="279" t="s">
        <v>64</v>
      </c>
      <c r="BW487" s="280" t="s">
        <v>63</v>
      </c>
      <c r="BX487" s="280" t="s">
        <v>65</v>
      </c>
      <c r="BY487" s="280" t="s">
        <v>65</v>
      </c>
      <c r="BZ487" s="280" t="s">
        <v>167</v>
      </c>
      <c r="CA487" s="280" t="s">
        <v>168</v>
      </c>
      <c r="CB487" s="280" t="s">
        <v>353</v>
      </c>
      <c r="CC487" s="280" t="s">
        <v>354</v>
      </c>
      <c r="CD487" s="281">
        <v>13</v>
      </c>
      <c r="CE487" s="277">
        <v>45261</v>
      </c>
      <c r="CF487" s="280">
        <v>0</v>
      </c>
      <c r="CG487" s="280" t="s">
        <v>90</v>
      </c>
      <c r="CH487" s="280">
        <v>0</v>
      </c>
      <c r="CI487" s="280" t="s">
        <v>80</v>
      </c>
      <c r="CJ487" s="280"/>
      <c r="CK487" s="280"/>
      <c r="CL487" s="280"/>
      <c r="CM487" s="280" t="s">
        <v>73</v>
      </c>
      <c r="CN487" s="280">
        <v>3</v>
      </c>
    </row>
    <row r="488" spans="4:92">
      <c r="D488" s="273" t="s">
        <v>64</v>
      </c>
      <c r="E488" s="273" t="s">
        <v>75</v>
      </c>
      <c r="F488" s="273" t="s">
        <v>173</v>
      </c>
      <c r="G488" s="273" t="s">
        <v>173</v>
      </c>
      <c r="H488" s="274">
        <v>45139</v>
      </c>
      <c r="I488" s="273">
        <v>13404</v>
      </c>
      <c r="J488" s="273">
        <v>45</v>
      </c>
      <c r="K488" s="273">
        <v>111665</v>
      </c>
      <c r="L488" s="273" t="s">
        <v>66</v>
      </c>
      <c r="M488" s="273">
        <v>9906.0051249999997</v>
      </c>
      <c r="N488" s="273" t="s">
        <v>115</v>
      </c>
      <c r="W488" s="273">
        <v>218929</v>
      </c>
      <c r="X488" s="273" t="s">
        <v>83</v>
      </c>
      <c r="Y488" s="273" t="s">
        <v>63</v>
      </c>
      <c r="Z488" s="273" t="s">
        <v>228</v>
      </c>
      <c r="AA488" s="273" t="s">
        <v>237</v>
      </c>
      <c r="AB488" s="274">
        <v>45078</v>
      </c>
      <c r="AC488" s="273">
        <v>12437</v>
      </c>
      <c r="AD488" s="273">
        <v>19</v>
      </c>
      <c r="AE488" s="273">
        <v>7.1999999999999995E-2</v>
      </c>
      <c r="AF488" s="273" t="s">
        <v>90</v>
      </c>
      <c r="AG488" s="273" t="s">
        <v>1358</v>
      </c>
      <c r="AH488" s="273" t="s">
        <v>489</v>
      </c>
      <c r="AI488" s="273" t="s">
        <v>123</v>
      </c>
      <c r="AJ488" s="273" t="s">
        <v>200</v>
      </c>
      <c r="AK488" s="273">
        <v>193958</v>
      </c>
      <c r="AL488" s="273" t="s">
        <v>64</v>
      </c>
      <c r="AM488" s="273" t="s">
        <v>287</v>
      </c>
      <c r="AN488" s="273" t="s">
        <v>288</v>
      </c>
      <c r="AO488" s="273" t="s">
        <v>1062</v>
      </c>
      <c r="AP488" s="274">
        <v>45200</v>
      </c>
      <c r="AQ488" s="273">
        <v>15259</v>
      </c>
      <c r="AR488" s="273">
        <v>858</v>
      </c>
      <c r="AS488" s="273">
        <v>0</v>
      </c>
      <c r="AT488" s="273" t="s">
        <v>77</v>
      </c>
      <c r="AU488" s="273" t="s">
        <v>344</v>
      </c>
      <c r="BG488" s="273">
        <v>318561</v>
      </c>
      <c r="BH488" s="273" t="s">
        <v>64</v>
      </c>
      <c r="BI488" s="273" t="s">
        <v>287</v>
      </c>
      <c r="BJ488" s="273" t="s">
        <v>866</v>
      </c>
      <c r="BK488" s="273" t="s">
        <v>1065</v>
      </c>
      <c r="BL488" s="274">
        <v>44927</v>
      </c>
      <c r="BM488" s="273">
        <v>17409</v>
      </c>
      <c r="BN488" s="273">
        <v>860</v>
      </c>
      <c r="BO488" s="273">
        <v>285</v>
      </c>
      <c r="BP488" s="273" t="s">
        <v>80</v>
      </c>
      <c r="BQ488" s="273">
        <v>517.80870000000004</v>
      </c>
      <c r="BR488" s="273" t="s">
        <v>81</v>
      </c>
      <c r="BS488" s="273" t="s">
        <v>1359</v>
      </c>
      <c r="BT488" s="273">
        <v>0</v>
      </c>
      <c r="BU488" s="273">
        <v>335417</v>
      </c>
      <c r="BV488" s="336" t="s">
        <v>64</v>
      </c>
      <c r="BW488" s="337" t="s">
        <v>63</v>
      </c>
      <c r="BX488" s="337" t="s">
        <v>65</v>
      </c>
      <c r="BY488" s="337" t="s">
        <v>65</v>
      </c>
      <c r="BZ488" s="337" t="s">
        <v>167</v>
      </c>
      <c r="CA488" s="337" t="s">
        <v>168</v>
      </c>
      <c r="CB488" s="337" t="s">
        <v>169</v>
      </c>
      <c r="CC488" s="337" t="s">
        <v>170</v>
      </c>
      <c r="CD488" s="338">
        <v>12</v>
      </c>
      <c r="CE488" s="335">
        <v>45261</v>
      </c>
      <c r="CF488" s="337">
        <v>2.6</v>
      </c>
      <c r="CG488" s="337" t="s">
        <v>90</v>
      </c>
      <c r="CH488" s="337">
        <v>2.6</v>
      </c>
      <c r="CI488" s="337" t="s">
        <v>80</v>
      </c>
      <c r="CJ488" s="337"/>
      <c r="CK488" s="337"/>
      <c r="CL488" s="337"/>
      <c r="CM488" s="337" t="s">
        <v>73</v>
      </c>
      <c r="CN488" s="337">
        <v>3</v>
      </c>
    </row>
    <row r="489" spans="4:92">
      <c r="D489" s="273" t="s">
        <v>64</v>
      </c>
      <c r="E489" s="273" t="s">
        <v>75</v>
      </c>
      <c r="F489" s="273" t="s">
        <v>173</v>
      </c>
      <c r="G489" s="273" t="s">
        <v>173</v>
      </c>
      <c r="H489" s="274">
        <v>45170</v>
      </c>
      <c r="I489" s="273">
        <v>13731</v>
      </c>
      <c r="J489" s="273">
        <v>45</v>
      </c>
      <c r="K489" s="273">
        <v>191658</v>
      </c>
      <c r="L489" s="273" t="s">
        <v>66</v>
      </c>
      <c r="M489" s="273">
        <v>0</v>
      </c>
      <c r="N489" s="273" t="s">
        <v>1010</v>
      </c>
      <c r="O489" s="273">
        <v>2880</v>
      </c>
      <c r="P489" s="273" t="s">
        <v>1011</v>
      </c>
      <c r="Q489" s="273" t="s">
        <v>1188</v>
      </c>
      <c r="R489" s="273" t="s">
        <v>1342</v>
      </c>
      <c r="S489" s="273" t="s">
        <v>1350</v>
      </c>
      <c r="U489" s="273" t="s">
        <v>1344</v>
      </c>
      <c r="V489" s="273" t="s">
        <v>1345</v>
      </c>
      <c r="W489" s="273">
        <v>231882</v>
      </c>
      <c r="X489" s="273" t="s">
        <v>83</v>
      </c>
      <c r="Y489" s="273" t="s">
        <v>63</v>
      </c>
      <c r="Z489" s="273" t="s">
        <v>228</v>
      </c>
      <c r="AA489" s="273" t="s">
        <v>237</v>
      </c>
      <c r="AB489" s="274">
        <v>45078</v>
      </c>
      <c r="AC489" s="273">
        <v>12437</v>
      </c>
      <c r="AD489" s="273">
        <v>19</v>
      </c>
      <c r="AE489" s="273">
        <v>0.20599999999999999</v>
      </c>
      <c r="AF489" s="273" t="s">
        <v>90</v>
      </c>
      <c r="AG489" s="273" t="s">
        <v>1026</v>
      </c>
      <c r="AH489" s="273" t="s">
        <v>1327</v>
      </c>
      <c r="AI489" s="273" t="s">
        <v>123</v>
      </c>
      <c r="AJ489" s="273" t="s">
        <v>200</v>
      </c>
      <c r="AK489" s="273">
        <v>193964</v>
      </c>
      <c r="AL489" s="273" t="s">
        <v>64</v>
      </c>
      <c r="AM489" s="273" t="s">
        <v>287</v>
      </c>
      <c r="AN489" s="273" t="s">
        <v>288</v>
      </c>
      <c r="AO489" s="273" t="s">
        <v>1062</v>
      </c>
      <c r="AP489" s="274">
        <v>45200</v>
      </c>
      <c r="AQ489" s="273">
        <v>15259</v>
      </c>
      <c r="AR489" s="273">
        <v>858</v>
      </c>
      <c r="AS489" s="273">
        <v>0</v>
      </c>
      <c r="AT489" s="273" t="s">
        <v>77</v>
      </c>
      <c r="AU489" s="273" t="s">
        <v>344</v>
      </c>
      <c r="BG489" s="273">
        <v>318564</v>
      </c>
      <c r="BH489" s="273" t="s">
        <v>83</v>
      </c>
      <c r="BI489" s="273" t="s">
        <v>75</v>
      </c>
      <c r="BJ489" s="273" t="s">
        <v>384</v>
      </c>
      <c r="BK489" s="273" t="s">
        <v>384</v>
      </c>
      <c r="BL489" s="274">
        <v>44927</v>
      </c>
      <c r="BM489" s="273">
        <v>11805</v>
      </c>
      <c r="BN489" s="273">
        <v>48</v>
      </c>
      <c r="BO489" s="273">
        <v>1137</v>
      </c>
      <c r="BP489" s="273" t="s">
        <v>80</v>
      </c>
      <c r="BQ489" s="273">
        <v>979.52687500000002</v>
      </c>
      <c r="BR489" s="273" t="s">
        <v>81</v>
      </c>
      <c r="BS489" s="273" t="s">
        <v>1360</v>
      </c>
      <c r="BT489" s="273">
        <v>1023.3</v>
      </c>
      <c r="BU489" s="273">
        <v>156725</v>
      </c>
      <c r="BV489" s="279" t="s">
        <v>64</v>
      </c>
      <c r="BW489" s="280" t="s">
        <v>63</v>
      </c>
      <c r="BX489" s="280" t="s">
        <v>65</v>
      </c>
      <c r="BY489" s="280" t="s">
        <v>65</v>
      </c>
      <c r="BZ489" s="280" t="s">
        <v>167</v>
      </c>
      <c r="CA489" s="280" t="s">
        <v>168</v>
      </c>
      <c r="CB489" s="280" t="s">
        <v>319</v>
      </c>
      <c r="CC489" s="280" t="s">
        <v>320</v>
      </c>
      <c r="CD489" s="281">
        <v>15</v>
      </c>
      <c r="CE489" s="277">
        <v>45261</v>
      </c>
      <c r="CF489" s="280">
        <v>0</v>
      </c>
      <c r="CG489" s="280" t="s">
        <v>90</v>
      </c>
      <c r="CH489" s="280">
        <v>0</v>
      </c>
      <c r="CI489" s="280" t="s">
        <v>80</v>
      </c>
      <c r="CJ489" s="280"/>
      <c r="CK489" s="280"/>
      <c r="CL489" s="280"/>
      <c r="CM489" s="280" t="s">
        <v>73</v>
      </c>
      <c r="CN489" s="280">
        <v>3</v>
      </c>
    </row>
    <row r="490" spans="4:92">
      <c r="D490" s="273" t="s">
        <v>64</v>
      </c>
      <c r="E490" s="273" t="s">
        <v>63</v>
      </c>
      <c r="F490" s="273" t="s">
        <v>120</v>
      </c>
      <c r="G490" s="273" t="s">
        <v>120</v>
      </c>
      <c r="H490" s="274">
        <v>45078</v>
      </c>
      <c r="I490" s="273">
        <v>12415</v>
      </c>
      <c r="J490" s="273">
        <v>6</v>
      </c>
      <c r="K490" s="273">
        <v>36764</v>
      </c>
      <c r="L490" s="273" t="s">
        <v>66</v>
      </c>
      <c r="M490" s="273">
        <v>4741.4523200000003</v>
      </c>
      <c r="N490" s="273" t="s">
        <v>67</v>
      </c>
      <c r="P490" s="273" t="s">
        <v>92</v>
      </c>
      <c r="Q490" s="273" t="s">
        <v>69</v>
      </c>
      <c r="R490" s="273" t="s">
        <v>70</v>
      </c>
      <c r="S490" s="273" t="s">
        <v>834</v>
      </c>
      <c r="T490" s="273" t="s">
        <v>835</v>
      </c>
      <c r="U490" s="273" t="s">
        <v>73</v>
      </c>
      <c r="V490" s="273" t="s">
        <v>836</v>
      </c>
      <c r="W490" s="273">
        <v>207808</v>
      </c>
      <c r="X490" s="273" t="s">
        <v>83</v>
      </c>
      <c r="Y490" s="273" t="s">
        <v>63</v>
      </c>
      <c r="Z490" s="273" t="s">
        <v>228</v>
      </c>
      <c r="AA490" s="273" t="s">
        <v>237</v>
      </c>
      <c r="AB490" s="274">
        <v>45078</v>
      </c>
      <c r="AC490" s="273">
        <v>12437</v>
      </c>
      <c r="AD490" s="273">
        <v>19</v>
      </c>
      <c r="AE490" s="273">
        <v>9.93</v>
      </c>
      <c r="AF490" s="273" t="s">
        <v>90</v>
      </c>
      <c r="AG490" s="273" t="s">
        <v>798</v>
      </c>
      <c r="AH490" s="273" t="s">
        <v>953</v>
      </c>
      <c r="AI490" s="273" t="s">
        <v>123</v>
      </c>
      <c r="AJ490" s="273" t="s">
        <v>200</v>
      </c>
      <c r="AK490" s="273">
        <v>193970</v>
      </c>
      <c r="AL490" s="273" t="s">
        <v>64</v>
      </c>
      <c r="AM490" s="273" t="s">
        <v>287</v>
      </c>
      <c r="AN490" s="273" t="s">
        <v>288</v>
      </c>
      <c r="AO490" s="273" t="s">
        <v>1062</v>
      </c>
      <c r="AP490" s="274">
        <v>45200</v>
      </c>
      <c r="AQ490" s="273">
        <v>15259</v>
      </c>
      <c r="AR490" s="273">
        <v>858</v>
      </c>
      <c r="AS490" s="273">
        <v>0</v>
      </c>
      <c r="AT490" s="273" t="s">
        <v>77</v>
      </c>
      <c r="AU490" s="273" t="s">
        <v>344</v>
      </c>
      <c r="BG490" s="273">
        <v>318567</v>
      </c>
      <c r="BH490" s="273" t="s">
        <v>83</v>
      </c>
      <c r="BI490" s="273" t="s">
        <v>75</v>
      </c>
      <c r="BJ490" s="273" t="s">
        <v>384</v>
      </c>
      <c r="BK490" s="273" t="s">
        <v>384</v>
      </c>
      <c r="BL490" s="274">
        <v>44958</v>
      </c>
      <c r="BM490" s="273">
        <v>11843</v>
      </c>
      <c r="BN490" s="273">
        <v>48</v>
      </c>
      <c r="BO490" s="273">
        <v>1636</v>
      </c>
      <c r="BP490" s="273" t="s">
        <v>80</v>
      </c>
      <c r="BQ490" s="273">
        <v>1409.4112500000001</v>
      </c>
      <c r="BR490" s="273" t="s">
        <v>81</v>
      </c>
      <c r="BS490" s="273" t="s">
        <v>1361</v>
      </c>
      <c r="BT490" s="273">
        <v>1472.4</v>
      </c>
      <c r="BU490" s="273">
        <v>337676</v>
      </c>
      <c r="BV490" s="336" t="s">
        <v>64</v>
      </c>
      <c r="BW490" s="337" t="s">
        <v>63</v>
      </c>
      <c r="BX490" s="337" t="s">
        <v>120</v>
      </c>
      <c r="BY490" s="337" t="s">
        <v>120</v>
      </c>
      <c r="BZ490" s="337" t="s">
        <v>86</v>
      </c>
      <c r="CA490" s="337" t="s">
        <v>87</v>
      </c>
      <c r="CB490" s="337" t="s">
        <v>88</v>
      </c>
      <c r="CC490" s="337" t="s">
        <v>89</v>
      </c>
      <c r="CD490" s="338">
        <v>3</v>
      </c>
      <c r="CE490" s="335">
        <v>45017</v>
      </c>
      <c r="CF490" s="337">
        <v>5315</v>
      </c>
      <c r="CG490" s="337" t="s">
        <v>80</v>
      </c>
      <c r="CH490" s="337">
        <v>5315</v>
      </c>
      <c r="CI490" s="337" t="s">
        <v>80</v>
      </c>
      <c r="CJ490" s="337"/>
      <c r="CK490" s="337"/>
      <c r="CL490" s="337" t="s">
        <v>1362</v>
      </c>
      <c r="CM490" s="337" t="s">
        <v>73</v>
      </c>
      <c r="CN490" s="337">
        <v>3</v>
      </c>
    </row>
    <row r="491" spans="4:92">
      <c r="D491" s="273" t="s">
        <v>64</v>
      </c>
      <c r="E491" s="273" t="s">
        <v>63</v>
      </c>
      <c r="F491" s="273" t="s">
        <v>120</v>
      </c>
      <c r="G491" s="273" t="s">
        <v>120</v>
      </c>
      <c r="H491" s="274">
        <v>45078</v>
      </c>
      <c r="I491" s="273">
        <v>12415</v>
      </c>
      <c r="J491" s="273">
        <v>6</v>
      </c>
      <c r="K491" s="273">
        <v>338867</v>
      </c>
      <c r="L491" s="273" t="s">
        <v>66</v>
      </c>
      <c r="M491" s="273">
        <v>59854.201439999997</v>
      </c>
      <c r="N491" s="273" t="s">
        <v>67</v>
      </c>
      <c r="P491" s="273" t="s">
        <v>1011</v>
      </c>
      <c r="Q491" s="273" t="s">
        <v>69</v>
      </c>
      <c r="R491" s="273" t="s">
        <v>70</v>
      </c>
      <c r="S491" s="273" t="s">
        <v>1041</v>
      </c>
      <c r="T491" s="273" t="s">
        <v>1042</v>
      </c>
      <c r="U491" s="273" t="s">
        <v>73</v>
      </c>
      <c r="V491" s="273" t="s">
        <v>1043</v>
      </c>
      <c r="W491" s="273">
        <v>207824</v>
      </c>
      <c r="X491" s="273" t="s">
        <v>83</v>
      </c>
      <c r="Y491" s="273" t="s">
        <v>63</v>
      </c>
      <c r="Z491" s="273" t="s">
        <v>228</v>
      </c>
      <c r="AA491" s="273" t="s">
        <v>237</v>
      </c>
      <c r="AB491" s="274">
        <v>45108</v>
      </c>
      <c r="AC491" s="273">
        <v>12704</v>
      </c>
      <c r="AD491" s="273">
        <v>19</v>
      </c>
      <c r="AK491" s="273">
        <v>209773</v>
      </c>
      <c r="AL491" s="273" t="s">
        <v>64</v>
      </c>
      <c r="AM491" s="273" t="s">
        <v>287</v>
      </c>
      <c r="AN491" s="273" t="s">
        <v>288</v>
      </c>
      <c r="AO491" s="273" t="s">
        <v>1062</v>
      </c>
      <c r="AP491" s="274">
        <v>45200</v>
      </c>
      <c r="AQ491" s="273">
        <v>15259</v>
      </c>
      <c r="AR491" s="273">
        <v>858</v>
      </c>
      <c r="AS491" s="273">
        <v>0</v>
      </c>
      <c r="AT491" s="273" t="s">
        <v>77</v>
      </c>
      <c r="AU491" s="273" t="s">
        <v>344</v>
      </c>
      <c r="BG491" s="273">
        <v>318570</v>
      </c>
      <c r="BH491" s="273" t="s">
        <v>83</v>
      </c>
      <c r="BI491" s="273" t="s">
        <v>75</v>
      </c>
      <c r="BJ491" s="273" t="s">
        <v>384</v>
      </c>
      <c r="BK491" s="273" t="s">
        <v>384</v>
      </c>
      <c r="BL491" s="274">
        <v>44958</v>
      </c>
      <c r="BM491" s="273">
        <v>11843</v>
      </c>
      <c r="BN491" s="273">
        <v>48</v>
      </c>
      <c r="BO491" s="273">
        <v>4</v>
      </c>
      <c r="BP491" s="273" t="s">
        <v>80</v>
      </c>
      <c r="BQ491" s="273">
        <v>3.4356249999999999</v>
      </c>
      <c r="BR491" s="273" t="s">
        <v>81</v>
      </c>
      <c r="BS491" s="273" t="s">
        <v>1363</v>
      </c>
      <c r="BT491" s="273">
        <v>3.6</v>
      </c>
      <c r="BU491" s="273">
        <v>337684</v>
      </c>
      <c r="BV491" s="279" t="s">
        <v>64</v>
      </c>
      <c r="BW491" s="280" t="s">
        <v>63</v>
      </c>
      <c r="BX491" s="280" t="s">
        <v>120</v>
      </c>
      <c r="BY491" s="280" t="s">
        <v>120</v>
      </c>
      <c r="BZ491" s="280" t="s">
        <v>110</v>
      </c>
      <c r="CA491" s="280" t="s">
        <v>111</v>
      </c>
      <c r="CB491" s="280" t="s">
        <v>112</v>
      </c>
      <c r="CC491" s="280" t="s">
        <v>113</v>
      </c>
      <c r="CD491" s="281">
        <v>4</v>
      </c>
      <c r="CE491" s="277">
        <v>45017</v>
      </c>
      <c r="CF491" s="280"/>
      <c r="CG491" s="280"/>
      <c r="CH491" s="280"/>
      <c r="CI491" s="280" t="s">
        <v>80</v>
      </c>
      <c r="CJ491" s="280"/>
      <c r="CK491" s="280"/>
      <c r="CL491" s="280"/>
      <c r="CM491" s="280" t="s">
        <v>73</v>
      </c>
      <c r="CN491" s="280">
        <v>3</v>
      </c>
    </row>
    <row r="492" spans="4:92">
      <c r="D492" s="273" t="s">
        <v>64</v>
      </c>
      <c r="E492" s="273" t="s">
        <v>63</v>
      </c>
      <c r="F492" s="273" t="s">
        <v>120</v>
      </c>
      <c r="G492" s="273" t="s">
        <v>120</v>
      </c>
      <c r="H492" s="274">
        <v>45078</v>
      </c>
      <c r="I492" s="273">
        <v>12415</v>
      </c>
      <c r="J492" s="273">
        <v>6</v>
      </c>
      <c r="K492" s="273">
        <v>35093</v>
      </c>
      <c r="L492" s="273" t="s">
        <v>66</v>
      </c>
      <c r="M492" s="273">
        <v>0</v>
      </c>
      <c r="N492" s="273" t="s">
        <v>1010</v>
      </c>
      <c r="O492" s="273">
        <v>0</v>
      </c>
      <c r="P492" s="273" t="s">
        <v>1011</v>
      </c>
      <c r="Q492" s="273" t="s">
        <v>69</v>
      </c>
      <c r="R492" s="273" t="s">
        <v>1013</v>
      </c>
      <c r="S492" s="273" t="s">
        <v>1298</v>
      </c>
      <c r="U492" s="273" t="s">
        <v>73</v>
      </c>
      <c r="V492" s="273" t="s">
        <v>1299</v>
      </c>
      <c r="W492" s="273">
        <v>207841</v>
      </c>
      <c r="X492" s="273" t="s">
        <v>83</v>
      </c>
      <c r="Y492" s="273" t="s">
        <v>63</v>
      </c>
      <c r="Z492" s="273" t="s">
        <v>228</v>
      </c>
      <c r="AA492" s="273" t="s">
        <v>237</v>
      </c>
      <c r="AB492" s="274">
        <v>45108</v>
      </c>
      <c r="AC492" s="273">
        <v>12706</v>
      </c>
      <c r="AD492" s="273">
        <v>19</v>
      </c>
      <c r="AE492" s="273">
        <v>1.1259999999999999</v>
      </c>
      <c r="AF492" s="273" t="s">
        <v>90</v>
      </c>
      <c r="AG492" s="273" t="s">
        <v>1333</v>
      </c>
      <c r="AH492" s="273" t="s">
        <v>1334</v>
      </c>
      <c r="AI492" s="273" t="s">
        <v>123</v>
      </c>
      <c r="AJ492" s="273" t="s">
        <v>214</v>
      </c>
      <c r="AK492" s="273">
        <v>200411</v>
      </c>
      <c r="AL492" s="273" t="s">
        <v>64</v>
      </c>
      <c r="AM492" s="273" t="s">
        <v>287</v>
      </c>
      <c r="AN492" s="273" t="s">
        <v>288</v>
      </c>
      <c r="AO492" s="273" t="s">
        <v>1062</v>
      </c>
      <c r="AP492" s="274">
        <v>45200</v>
      </c>
      <c r="AQ492" s="273">
        <v>15259</v>
      </c>
      <c r="AR492" s="273">
        <v>858</v>
      </c>
      <c r="AS492" s="273">
        <v>0</v>
      </c>
      <c r="AT492" s="273" t="s">
        <v>77</v>
      </c>
      <c r="AU492" s="273" t="s">
        <v>344</v>
      </c>
      <c r="BG492" s="273">
        <v>318574</v>
      </c>
      <c r="BH492" s="273" t="s">
        <v>83</v>
      </c>
      <c r="BI492" s="273" t="s">
        <v>75</v>
      </c>
      <c r="BJ492" s="273" t="s">
        <v>384</v>
      </c>
      <c r="BK492" s="273" t="s">
        <v>384</v>
      </c>
      <c r="BL492" s="274">
        <v>44986</v>
      </c>
      <c r="BM492" s="273">
        <v>11881</v>
      </c>
      <c r="BN492" s="273">
        <v>48</v>
      </c>
      <c r="BO492" s="273">
        <v>1620</v>
      </c>
      <c r="BP492" s="273" t="s">
        <v>80</v>
      </c>
      <c r="BQ492" s="273">
        <v>1395.6112499999999</v>
      </c>
      <c r="BR492" s="273" t="s">
        <v>81</v>
      </c>
      <c r="BS492" s="273" t="s">
        <v>1361</v>
      </c>
      <c r="BT492" s="273">
        <v>1458</v>
      </c>
      <c r="BU492" s="273">
        <v>337702</v>
      </c>
      <c r="BV492" s="336" t="s">
        <v>64</v>
      </c>
      <c r="BW492" s="337" t="s">
        <v>63</v>
      </c>
      <c r="BX492" s="337" t="s">
        <v>120</v>
      </c>
      <c r="BY492" s="337" t="s">
        <v>120</v>
      </c>
      <c r="BZ492" s="337" t="s">
        <v>86</v>
      </c>
      <c r="CA492" s="337" t="s">
        <v>87</v>
      </c>
      <c r="CB492" s="337" t="s">
        <v>101</v>
      </c>
      <c r="CC492" s="337" t="s">
        <v>102</v>
      </c>
      <c r="CD492" s="338">
        <v>4</v>
      </c>
      <c r="CE492" s="335">
        <v>45017</v>
      </c>
      <c r="CF492" s="337">
        <v>70023</v>
      </c>
      <c r="CG492" s="337" t="s">
        <v>103</v>
      </c>
      <c r="CH492" s="337">
        <v>2279.9488799999999</v>
      </c>
      <c r="CI492" s="337" t="s">
        <v>104</v>
      </c>
      <c r="CJ492" s="337"/>
      <c r="CK492" s="337"/>
      <c r="CL492" s="337"/>
      <c r="CM492" s="337" t="s">
        <v>73</v>
      </c>
      <c r="CN492" s="337">
        <v>3</v>
      </c>
    </row>
    <row r="493" spans="4:92">
      <c r="D493" s="273" t="s">
        <v>64</v>
      </c>
      <c r="E493" s="273" t="s">
        <v>63</v>
      </c>
      <c r="F493" s="273" t="s">
        <v>120</v>
      </c>
      <c r="G493" s="273" t="s">
        <v>120</v>
      </c>
      <c r="H493" s="274">
        <v>45078</v>
      </c>
      <c r="I493" s="273">
        <v>12415</v>
      </c>
      <c r="J493" s="273">
        <v>6</v>
      </c>
      <c r="K493" s="273">
        <v>616368</v>
      </c>
      <c r="L493" s="273" t="s">
        <v>66</v>
      </c>
      <c r="M493" s="273">
        <v>86818.244479999994</v>
      </c>
      <c r="N493" s="273" t="s">
        <v>67</v>
      </c>
      <c r="P493" s="273" t="s">
        <v>68</v>
      </c>
      <c r="Q493" s="273" t="s">
        <v>69</v>
      </c>
      <c r="R493" s="273" t="s">
        <v>70</v>
      </c>
      <c r="S493" s="273" t="s">
        <v>71</v>
      </c>
      <c r="T493" s="273" t="s">
        <v>72</v>
      </c>
      <c r="U493" s="273" t="s">
        <v>73</v>
      </c>
      <c r="V493" s="273" t="s">
        <v>74</v>
      </c>
      <c r="W493" s="273">
        <v>207858</v>
      </c>
      <c r="X493" s="273" t="s">
        <v>83</v>
      </c>
      <c r="Y493" s="273" t="s">
        <v>63</v>
      </c>
      <c r="Z493" s="273" t="s">
        <v>228</v>
      </c>
      <c r="AA493" s="273" t="s">
        <v>237</v>
      </c>
      <c r="AB493" s="274">
        <v>45108</v>
      </c>
      <c r="AC493" s="273">
        <v>12706</v>
      </c>
      <c r="AD493" s="273">
        <v>19</v>
      </c>
      <c r="AE493" s="273">
        <v>0.63200000000000001</v>
      </c>
      <c r="AF493" s="273" t="s">
        <v>90</v>
      </c>
      <c r="AG493" s="273" t="s">
        <v>879</v>
      </c>
      <c r="AH493" s="273" t="s">
        <v>880</v>
      </c>
      <c r="AI493" s="273" t="s">
        <v>123</v>
      </c>
      <c r="AJ493" s="273" t="s">
        <v>214</v>
      </c>
      <c r="AK493" s="273">
        <v>208267</v>
      </c>
      <c r="AL493" s="273" t="s">
        <v>64</v>
      </c>
      <c r="AM493" s="273" t="s">
        <v>287</v>
      </c>
      <c r="AN493" s="273" t="s">
        <v>288</v>
      </c>
      <c r="AO493" s="273" t="s">
        <v>1062</v>
      </c>
      <c r="AP493" s="274">
        <v>45200</v>
      </c>
      <c r="AQ493" s="273">
        <v>15259</v>
      </c>
      <c r="AR493" s="273">
        <v>858</v>
      </c>
      <c r="AS493" s="273">
        <v>0</v>
      </c>
      <c r="AT493" s="273" t="s">
        <v>77</v>
      </c>
      <c r="AU493" s="273" t="s">
        <v>344</v>
      </c>
      <c r="BG493" s="273">
        <v>318576</v>
      </c>
      <c r="BH493" s="273" t="s">
        <v>83</v>
      </c>
      <c r="BI493" s="273" t="s">
        <v>75</v>
      </c>
      <c r="BJ493" s="273" t="s">
        <v>384</v>
      </c>
      <c r="BK493" s="273" t="s">
        <v>384</v>
      </c>
      <c r="BL493" s="274">
        <v>44986</v>
      </c>
      <c r="BM493" s="273">
        <v>11881</v>
      </c>
      <c r="BN493" s="273">
        <v>48</v>
      </c>
      <c r="BO493" s="273">
        <v>19</v>
      </c>
      <c r="BP493" s="273" t="s">
        <v>80</v>
      </c>
      <c r="BQ493" s="273">
        <v>16.373125000000002</v>
      </c>
      <c r="BR493" s="273" t="s">
        <v>81</v>
      </c>
      <c r="BS493" s="273" t="s">
        <v>1363</v>
      </c>
      <c r="BT493" s="273">
        <v>17.100000000000001</v>
      </c>
      <c r="BU493" s="273">
        <v>337710</v>
      </c>
      <c r="BV493" s="279" t="s">
        <v>64</v>
      </c>
      <c r="BW493" s="280" t="s">
        <v>63</v>
      </c>
      <c r="BX493" s="280" t="s">
        <v>120</v>
      </c>
      <c r="BY493" s="280" t="s">
        <v>120</v>
      </c>
      <c r="BZ493" s="280" t="s">
        <v>110</v>
      </c>
      <c r="CA493" s="280" t="s">
        <v>111</v>
      </c>
      <c r="CB493" s="280" t="s">
        <v>117</v>
      </c>
      <c r="CC493" s="280" t="s">
        <v>118</v>
      </c>
      <c r="CD493" s="281">
        <v>5</v>
      </c>
      <c r="CE493" s="277">
        <v>45017</v>
      </c>
      <c r="CF493" s="280"/>
      <c r="CG493" s="280"/>
      <c r="CH493" s="280"/>
      <c r="CI493" s="280" t="s">
        <v>104</v>
      </c>
      <c r="CJ493" s="280"/>
      <c r="CK493" s="280"/>
      <c r="CL493" s="280"/>
      <c r="CM493" s="280" t="s">
        <v>73</v>
      </c>
      <c r="CN493" s="280">
        <v>3</v>
      </c>
    </row>
    <row r="494" spans="4:92">
      <c r="D494" s="273" t="s">
        <v>64</v>
      </c>
      <c r="E494" s="273" t="s">
        <v>63</v>
      </c>
      <c r="F494" s="273" t="s">
        <v>120</v>
      </c>
      <c r="G494" s="273" t="s">
        <v>120</v>
      </c>
      <c r="H494" s="274">
        <v>45078</v>
      </c>
      <c r="I494" s="273">
        <v>12415</v>
      </c>
      <c r="J494" s="273">
        <v>6</v>
      </c>
      <c r="K494" s="273">
        <v>15796</v>
      </c>
      <c r="L494" s="273" t="s">
        <v>66</v>
      </c>
      <c r="M494" s="273">
        <v>1860.9667999999999</v>
      </c>
      <c r="N494" s="273" t="s">
        <v>67</v>
      </c>
      <c r="P494" s="273" t="s">
        <v>92</v>
      </c>
      <c r="Q494" s="273" t="s">
        <v>69</v>
      </c>
      <c r="R494" s="273" t="s">
        <v>70</v>
      </c>
      <c r="S494" s="273" t="s">
        <v>93</v>
      </c>
      <c r="T494" s="273" t="s">
        <v>94</v>
      </c>
      <c r="U494" s="273" t="s">
        <v>1300</v>
      </c>
      <c r="V494" s="273" t="s">
        <v>95</v>
      </c>
      <c r="W494" s="273">
        <v>207875</v>
      </c>
      <c r="X494" s="273" t="s">
        <v>83</v>
      </c>
      <c r="Y494" s="273" t="s">
        <v>63</v>
      </c>
      <c r="Z494" s="273" t="s">
        <v>228</v>
      </c>
      <c r="AA494" s="273" t="s">
        <v>237</v>
      </c>
      <c r="AB494" s="274">
        <v>45108</v>
      </c>
      <c r="AC494" s="273">
        <v>12706</v>
      </c>
      <c r="AD494" s="273">
        <v>19</v>
      </c>
      <c r="AE494" s="273">
        <v>0.2</v>
      </c>
      <c r="AF494" s="273" t="s">
        <v>90</v>
      </c>
      <c r="AG494" s="273" t="s">
        <v>1304</v>
      </c>
      <c r="AH494" s="273" t="s">
        <v>1364</v>
      </c>
      <c r="AI494" s="273" t="s">
        <v>123</v>
      </c>
      <c r="AJ494" s="273" t="s">
        <v>200</v>
      </c>
      <c r="AK494" s="273">
        <v>208273</v>
      </c>
      <c r="AL494" s="273" t="s">
        <v>64</v>
      </c>
      <c r="AM494" s="273" t="s">
        <v>287</v>
      </c>
      <c r="AN494" s="273" t="s">
        <v>288</v>
      </c>
      <c r="AO494" s="273" t="s">
        <v>1060</v>
      </c>
      <c r="AP494" s="274">
        <v>44927</v>
      </c>
      <c r="AQ494" s="273">
        <v>14820</v>
      </c>
      <c r="AR494" s="273">
        <v>857</v>
      </c>
      <c r="AU494" s="273" t="s">
        <v>108</v>
      </c>
      <c r="BG494" s="273">
        <v>277982</v>
      </c>
      <c r="BH494" s="273" t="s">
        <v>83</v>
      </c>
      <c r="BI494" s="273" t="s">
        <v>75</v>
      </c>
      <c r="BJ494" s="273" t="s">
        <v>384</v>
      </c>
      <c r="BK494" s="273" t="s">
        <v>384</v>
      </c>
      <c r="BL494" s="274">
        <v>45017</v>
      </c>
      <c r="BM494" s="273">
        <v>11919</v>
      </c>
      <c r="BN494" s="273">
        <v>48</v>
      </c>
      <c r="BO494" s="273">
        <v>1770</v>
      </c>
      <c r="BP494" s="273" t="s">
        <v>80</v>
      </c>
      <c r="BQ494" s="273">
        <v>1524.8425</v>
      </c>
      <c r="BR494" s="273" t="s">
        <v>81</v>
      </c>
      <c r="BS494" s="273" t="s">
        <v>1361</v>
      </c>
      <c r="BT494" s="273">
        <v>1593</v>
      </c>
      <c r="BU494" s="273">
        <v>337728</v>
      </c>
      <c r="BV494" s="336" t="s">
        <v>64</v>
      </c>
      <c r="BW494" s="337" t="s">
        <v>63</v>
      </c>
      <c r="BX494" s="337" t="s">
        <v>120</v>
      </c>
      <c r="BY494" s="337" t="s">
        <v>120</v>
      </c>
      <c r="BZ494" s="337" t="s">
        <v>126</v>
      </c>
      <c r="CA494" s="337" t="s">
        <v>127</v>
      </c>
      <c r="CB494" s="337" t="s">
        <v>128</v>
      </c>
      <c r="CC494" s="337" t="s">
        <v>129</v>
      </c>
      <c r="CD494" s="338">
        <v>6</v>
      </c>
      <c r="CE494" s="335">
        <v>45017</v>
      </c>
      <c r="CF494" s="337"/>
      <c r="CG494" s="337"/>
      <c r="CH494" s="337"/>
      <c r="CI494" s="337" t="s">
        <v>80</v>
      </c>
      <c r="CJ494" s="337"/>
      <c r="CK494" s="337"/>
      <c r="CL494" s="337"/>
      <c r="CM494" s="337" t="s">
        <v>73</v>
      </c>
      <c r="CN494" s="337">
        <v>3</v>
      </c>
    </row>
    <row r="495" spans="4:92">
      <c r="D495" s="273" t="s">
        <v>64</v>
      </c>
      <c r="E495" s="273" t="s">
        <v>63</v>
      </c>
      <c r="F495" s="273" t="s">
        <v>120</v>
      </c>
      <c r="G495" s="273" t="s">
        <v>120</v>
      </c>
      <c r="H495" s="274">
        <v>45078</v>
      </c>
      <c r="I495" s="273">
        <v>12415</v>
      </c>
      <c r="J495" s="273">
        <v>6</v>
      </c>
      <c r="K495" s="273">
        <v>0</v>
      </c>
      <c r="L495" s="273" t="s">
        <v>66</v>
      </c>
      <c r="N495" s="273" t="s">
        <v>107</v>
      </c>
      <c r="W495" s="273">
        <v>207807</v>
      </c>
      <c r="X495" s="273" t="s">
        <v>83</v>
      </c>
      <c r="Y495" s="273" t="s">
        <v>63</v>
      </c>
      <c r="Z495" s="273" t="s">
        <v>228</v>
      </c>
      <c r="AA495" s="273" t="s">
        <v>237</v>
      </c>
      <c r="AB495" s="274">
        <v>45108</v>
      </c>
      <c r="AC495" s="273">
        <v>12706</v>
      </c>
      <c r="AD495" s="273">
        <v>19</v>
      </c>
      <c r="AE495" s="273">
        <v>0.4</v>
      </c>
      <c r="AF495" s="273" t="s">
        <v>90</v>
      </c>
      <c r="AG495" s="273" t="s">
        <v>837</v>
      </c>
      <c r="AH495" s="273" t="s">
        <v>1226</v>
      </c>
      <c r="AI495" s="273" t="s">
        <v>199</v>
      </c>
      <c r="AJ495" s="273" t="s">
        <v>200</v>
      </c>
      <c r="AK495" s="273">
        <v>208279</v>
      </c>
      <c r="AL495" s="273" t="s">
        <v>64</v>
      </c>
      <c r="AM495" s="273" t="s">
        <v>287</v>
      </c>
      <c r="AN495" s="273" t="s">
        <v>325</v>
      </c>
      <c r="AO495" s="273" t="s">
        <v>469</v>
      </c>
      <c r="AP495" s="274">
        <v>44927</v>
      </c>
      <c r="AQ495" s="273">
        <v>15303</v>
      </c>
      <c r="AR495" s="273">
        <v>68</v>
      </c>
      <c r="AS495" s="273">
        <v>25</v>
      </c>
      <c r="AT495" s="273" t="s">
        <v>77</v>
      </c>
      <c r="AU495" s="273" t="s">
        <v>240</v>
      </c>
      <c r="AV495" s="273" t="s">
        <v>290</v>
      </c>
      <c r="BA495" s="273" t="s">
        <v>240</v>
      </c>
      <c r="BG495" s="273">
        <v>328580</v>
      </c>
      <c r="BH495" s="273" t="s">
        <v>83</v>
      </c>
      <c r="BI495" s="273" t="s">
        <v>63</v>
      </c>
      <c r="BJ495" s="273" t="s">
        <v>172</v>
      </c>
      <c r="BK495" s="273" t="s">
        <v>184</v>
      </c>
      <c r="BL495" s="274">
        <v>45047</v>
      </c>
      <c r="BM495" s="273">
        <v>12156</v>
      </c>
      <c r="BN495" s="273">
        <v>13</v>
      </c>
      <c r="BO495" s="273">
        <v>567</v>
      </c>
      <c r="BP495" s="273" t="s">
        <v>80</v>
      </c>
      <c r="BQ495" s="273">
        <v>291.80272000000002</v>
      </c>
      <c r="BR495" s="273" t="s">
        <v>81</v>
      </c>
      <c r="BS495" s="273" t="s">
        <v>1022</v>
      </c>
      <c r="BT495" s="273">
        <v>0</v>
      </c>
      <c r="BU495" s="273">
        <v>198176</v>
      </c>
      <c r="BV495" s="279" t="s">
        <v>64</v>
      </c>
      <c r="BW495" s="280" t="s">
        <v>63</v>
      </c>
      <c r="BX495" s="280" t="s">
        <v>120</v>
      </c>
      <c r="BY495" s="280" t="s">
        <v>120</v>
      </c>
      <c r="BZ495" s="280" t="s">
        <v>126</v>
      </c>
      <c r="CA495" s="280" t="s">
        <v>127</v>
      </c>
      <c r="CB495" s="280" t="s">
        <v>133</v>
      </c>
      <c r="CC495" s="280" t="s">
        <v>134</v>
      </c>
      <c r="CD495" s="281">
        <v>7</v>
      </c>
      <c r="CE495" s="277">
        <v>45017</v>
      </c>
      <c r="CF495" s="280"/>
      <c r="CG495" s="280"/>
      <c r="CH495" s="280"/>
      <c r="CI495" s="280" t="s">
        <v>104</v>
      </c>
      <c r="CJ495" s="280"/>
      <c r="CK495" s="280"/>
      <c r="CL495" s="280"/>
      <c r="CM495" s="280" t="s">
        <v>73</v>
      </c>
      <c r="CN495" s="280">
        <v>3</v>
      </c>
    </row>
    <row r="496" spans="4:92">
      <c r="D496" s="273" t="s">
        <v>64</v>
      </c>
      <c r="E496" s="273" t="s">
        <v>63</v>
      </c>
      <c r="F496" s="273" t="s">
        <v>120</v>
      </c>
      <c r="G496" s="273" t="s">
        <v>120</v>
      </c>
      <c r="H496" s="274">
        <v>45078</v>
      </c>
      <c r="I496" s="273">
        <v>12415</v>
      </c>
      <c r="J496" s="273">
        <v>6</v>
      </c>
      <c r="K496" s="273">
        <v>157203</v>
      </c>
      <c r="L496" s="273" t="s">
        <v>66</v>
      </c>
      <c r="M496" s="273">
        <v>42862.016559999996</v>
      </c>
      <c r="N496" s="273" t="s">
        <v>115</v>
      </c>
      <c r="W496" s="273">
        <v>207806</v>
      </c>
      <c r="X496" s="273" t="s">
        <v>83</v>
      </c>
      <c r="Y496" s="273" t="s">
        <v>63</v>
      </c>
      <c r="Z496" s="273" t="s">
        <v>228</v>
      </c>
      <c r="AA496" s="273" t="s">
        <v>244</v>
      </c>
      <c r="AB496" s="274">
        <v>45231</v>
      </c>
      <c r="AC496" s="273">
        <v>14414</v>
      </c>
      <c r="AD496" s="273">
        <v>20</v>
      </c>
      <c r="AE496" s="273">
        <v>2.99</v>
      </c>
      <c r="AF496" s="273" t="s">
        <v>90</v>
      </c>
      <c r="AG496" s="273" t="s">
        <v>798</v>
      </c>
      <c r="AH496" s="273" t="s">
        <v>953</v>
      </c>
      <c r="AI496" s="273" t="s">
        <v>123</v>
      </c>
      <c r="AJ496" s="273" t="s">
        <v>200</v>
      </c>
      <c r="AK496" s="273">
        <v>276572</v>
      </c>
      <c r="AL496" s="273" t="s">
        <v>64</v>
      </c>
      <c r="AM496" s="273" t="s">
        <v>287</v>
      </c>
      <c r="AN496" s="273" t="s">
        <v>325</v>
      </c>
      <c r="AO496" s="273" t="s">
        <v>469</v>
      </c>
      <c r="AP496" s="274">
        <v>44927</v>
      </c>
      <c r="AQ496" s="273">
        <v>15303</v>
      </c>
      <c r="AR496" s="273">
        <v>68</v>
      </c>
      <c r="AS496" s="273">
        <v>8.6999999999999993</v>
      </c>
      <c r="AT496" s="273" t="s">
        <v>77</v>
      </c>
      <c r="AU496" s="273" t="s">
        <v>240</v>
      </c>
      <c r="AV496" s="273" t="s">
        <v>290</v>
      </c>
      <c r="BA496" s="273" t="s">
        <v>240</v>
      </c>
      <c r="BG496" s="273">
        <v>328583</v>
      </c>
      <c r="BH496" s="273" t="s">
        <v>83</v>
      </c>
      <c r="BI496" s="273" t="s">
        <v>63</v>
      </c>
      <c r="BJ496" s="273" t="s">
        <v>172</v>
      </c>
      <c r="BK496" s="273" t="s">
        <v>184</v>
      </c>
      <c r="BL496" s="274">
        <v>45078</v>
      </c>
      <c r="BM496" s="273">
        <v>12425</v>
      </c>
      <c r="BN496" s="273">
        <v>13</v>
      </c>
      <c r="BO496" s="273">
        <v>643</v>
      </c>
      <c r="BP496" s="273" t="s">
        <v>80</v>
      </c>
      <c r="BQ496" s="273">
        <v>323.12544000000003</v>
      </c>
      <c r="BR496" s="273" t="s">
        <v>81</v>
      </c>
      <c r="BS496" s="273" t="s">
        <v>1022</v>
      </c>
      <c r="BT496" s="273">
        <v>0</v>
      </c>
      <c r="BU496" s="273">
        <v>198233</v>
      </c>
      <c r="BV496" s="336" t="s">
        <v>64</v>
      </c>
      <c r="BW496" s="337" t="s">
        <v>63</v>
      </c>
      <c r="BX496" s="337" t="s">
        <v>120</v>
      </c>
      <c r="BY496" s="337" t="s">
        <v>120</v>
      </c>
      <c r="BZ496" s="337" t="s">
        <v>138</v>
      </c>
      <c r="CA496" s="337" t="s">
        <v>139</v>
      </c>
      <c r="CB496" s="337" t="s">
        <v>140</v>
      </c>
      <c r="CC496" s="337" t="s">
        <v>141</v>
      </c>
      <c r="CD496" s="338">
        <v>9</v>
      </c>
      <c r="CE496" s="335">
        <v>45017</v>
      </c>
      <c r="CF496" s="337">
        <v>0</v>
      </c>
      <c r="CG496" s="337" t="s">
        <v>80</v>
      </c>
      <c r="CH496" s="337">
        <v>0</v>
      </c>
      <c r="CI496" s="337" t="s">
        <v>80</v>
      </c>
      <c r="CJ496" s="337"/>
      <c r="CK496" s="337"/>
      <c r="CL496" s="337"/>
      <c r="CM496" s="337" t="s">
        <v>73</v>
      </c>
      <c r="CN496" s="337">
        <v>3</v>
      </c>
    </row>
    <row r="497" spans="4:92">
      <c r="D497" s="273" t="s">
        <v>64</v>
      </c>
      <c r="E497" s="273" t="s">
        <v>63</v>
      </c>
      <c r="F497" s="273" t="s">
        <v>120</v>
      </c>
      <c r="G497" s="273" t="s">
        <v>120</v>
      </c>
      <c r="H497" s="274">
        <v>45108</v>
      </c>
      <c r="I497" s="273">
        <v>12684</v>
      </c>
      <c r="J497" s="273">
        <v>6</v>
      </c>
      <c r="K497" s="273">
        <v>64741</v>
      </c>
      <c r="L497" s="273" t="s">
        <v>66</v>
      </c>
      <c r="M497" s="273">
        <v>8349.6864000000005</v>
      </c>
      <c r="N497" s="273" t="s">
        <v>67</v>
      </c>
      <c r="P497" s="273" t="s">
        <v>92</v>
      </c>
      <c r="Q497" s="273" t="s">
        <v>69</v>
      </c>
      <c r="R497" s="273" t="s">
        <v>70</v>
      </c>
      <c r="S497" s="273" t="s">
        <v>834</v>
      </c>
      <c r="T497" s="273" t="s">
        <v>835</v>
      </c>
      <c r="U497" s="273" t="s">
        <v>73</v>
      </c>
      <c r="V497" s="273" t="s">
        <v>836</v>
      </c>
      <c r="W497" s="273">
        <v>210308</v>
      </c>
      <c r="X497" s="273" t="s">
        <v>83</v>
      </c>
      <c r="Y497" s="273" t="s">
        <v>63</v>
      </c>
      <c r="Z497" s="273" t="s">
        <v>228</v>
      </c>
      <c r="AA497" s="273" t="s">
        <v>244</v>
      </c>
      <c r="AB497" s="274">
        <v>45231</v>
      </c>
      <c r="AC497" s="273">
        <v>14414</v>
      </c>
      <c r="AD497" s="273">
        <v>20</v>
      </c>
      <c r="AE497" s="273">
        <v>0.21099999999999999</v>
      </c>
      <c r="AF497" s="273" t="s">
        <v>90</v>
      </c>
      <c r="AG497" s="273" t="s">
        <v>795</v>
      </c>
      <c r="AH497" s="273" t="s">
        <v>1354</v>
      </c>
      <c r="AI497" s="273" t="s">
        <v>123</v>
      </c>
      <c r="AJ497" s="273" t="s">
        <v>200</v>
      </c>
      <c r="AK497" s="273">
        <v>276578</v>
      </c>
      <c r="AL497" s="273" t="s">
        <v>64</v>
      </c>
      <c r="AM497" s="273" t="s">
        <v>287</v>
      </c>
      <c r="AN497" s="273" t="s">
        <v>325</v>
      </c>
      <c r="AO497" s="273" t="s">
        <v>469</v>
      </c>
      <c r="AP497" s="274">
        <v>44927</v>
      </c>
      <c r="AQ497" s="273">
        <v>15303</v>
      </c>
      <c r="AR497" s="273">
        <v>68</v>
      </c>
      <c r="AS497" s="273">
        <v>8.9</v>
      </c>
      <c r="AT497" s="273" t="s">
        <v>77</v>
      </c>
      <c r="AU497" s="273" t="s">
        <v>240</v>
      </c>
      <c r="AV497" s="273" t="s">
        <v>290</v>
      </c>
      <c r="BA497" s="273" t="s">
        <v>240</v>
      </c>
      <c r="BG497" s="273">
        <v>328586</v>
      </c>
      <c r="BH497" s="273" t="s">
        <v>83</v>
      </c>
      <c r="BI497" s="273" t="s">
        <v>63</v>
      </c>
      <c r="BJ497" s="273" t="s">
        <v>172</v>
      </c>
      <c r="BK497" s="273" t="s">
        <v>184</v>
      </c>
      <c r="BL497" s="274">
        <v>45108</v>
      </c>
      <c r="BM497" s="273">
        <v>12694</v>
      </c>
      <c r="BN497" s="273">
        <v>13</v>
      </c>
      <c r="BO497" s="273">
        <v>513</v>
      </c>
      <c r="BP497" s="273" t="s">
        <v>80</v>
      </c>
      <c r="BQ497" s="273">
        <v>269.56423999999998</v>
      </c>
      <c r="BR497" s="273" t="s">
        <v>81</v>
      </c>
      <c r="BS497" s="273" t="s">
        <v>1022</v>
      </c>
      <c r="BT497" s="273">
        <v>0</v>
      </c>
      <c r="BU497" s="273">
        <v>229769</v>
      </c>
      <c r="BV497" s="279" t="s">
        <v>64</v>
      </c>
      <c r="BW497" s="280" t="s">
        <v>63</v>
      </c>
      <c r="BX497" s="280" t="s">
        <v>120</v>
      </c>
      <c r="BY497" s="280" t="s">
        <v>120</v>
      </c>
      <c r="BZ497" s="280" t="s">
        <v>167</v>
      </c>
      <c r="CA497" s="280" t="s">
        <v>168</v>
      </c>
      <c r="CB497" s="280" t="s">
        <v>169</v>
      </c>
      <c r="CC497" s="280" t="s">
        <v>170</v>
      </c>
      <c r="CD497" s="281">
        <v>12</v>
      </c>
      <c r="CE497" s="277">
        <v>45017</v>
      </c>
      <c r="CF497" s="280">
        <v>0</v>
      </c>
      <c r="CG497" s="280" t="s">
        <v>80</v>
      </c>
      <c r="CH497" s="280">
        <v>0</v>
      </c>
      <c r="CI497" s="280" t="s">
        <v>80</v>
      </c>
      <c r="CJ497" s="280"/>
      <c r="CK497" s="280"/>
      <c r="CL497" s="280"/>
      <c r="CM497" s="280" t="s">
        <v>73</v>
      </c>
      <c r="CN497" s="280">
        <v>3</v>
      </c>
    </row>
    <row r="498" spans="4:92">
      <c r="D498" s="273" t="s">
        <v>64</v>
      </c>
      <c r="E498" s="273" t="s">
        <v>63</v>
      </c>
      <c r="F498" s="273" t="s">
        <v>120</v>
      </c>
      <c r="G498" s="273" t="s">
        <v>120</v>
      </c>
      <c r="H498" s="274">
        <v>45108</v>
      </c>
      <c r="I498" s="273">
        <v>12684</v>
      </c>
      <c r="J498" s="273">
        <v>6</v>
      </c>
      <c r="K498" s="273">
        <v>421111</v>
      </c>
      <c r="L498" s="273" t="s">
        <v>66</v>
      </c>
      <c r="M498" s="273">
        <v>74381.008239999996</v>
      </c>
      <c r="N498" s="273" t="s">
        <v>67</v>
      </c>
      <c r="P498" s="273" t="s">
        <v>1011</v>
      </c>
      <c r="Q498" s="273" t="s">
        <v>69</v>
      </c>
      <c r="R498" s="273" t="s">
        <v>70</v>
      </c>
      <c r="S498" s="273" t="s">
        <v>1041</v>
      </c>
      <c r="T498" s="273" t="s">
        <v>1042</v>
      </c>
      <c r="U498" s="273" t="s">
        <v>73</v>
      </c>
      <c r="V498" s="273" t="s">
        <v>1043</v>
      </c>
      <c r="W498" s="273">
        <v>210324</v>
      </c>
      <c r="X498" s="273" t="s">
        <v>83</v>
      </c>
      <c r="Y498" s="273" t="s">
        <v>63</v>
      </c>
      <c r="Z498" s="273" t="s">
        <v>228</v>
      </c>
      <c r="AA498" s="273" t="s">
        <v>244</v>
      </c>
      <c r="AB498" s="274">
        <v>45231</v>
      </c>
      <c r="AC498" s="273">
        <v>14414</v>
      </c>
      <c r="AD498" s="273">
        <v>20</v>
      </c>
      <c r="AE498" s="273">
        <v>1.0999999999999999E-2</v>
      </c>
      <c r="AF498" s="273" t="s">
        <v>90</v>
      </c>
      <c r="AG498" s="273" t="s">
        <v>1365</v>
      </c>
      <c r="AH498" s="273" t="s">
        <v>1366</v>
      </c>
      <c r="AI498" s="273" t="s">
        <v>199</v>
      </c>
      <c r="AJ498" s="273" t="s">
        <v>1185</v>
      </c>
      <c r="AK498" s="273">
        <v>276584</v>
      </c>
      <c r="AL498" s="273" t="s">
        <v>64</v>
      </c>
      <c r="AM498" s="273" t="s">
        <v>287</v>
      </c>
      <c r="AN498" s="273" t="s">
        <v>325</v>
      </c>
      <c r="AO498" s="273" t="s">
        <v>469</v>
      </c>
      <c r="AP498" s="274">
        <v>44927</v>
      </c>
      <c r="AQ498" s="273">
        <v>15303</v>
      </c>
      <c r="AR498" s="273">
        <v>68</v>
      </c>
      <c r="AS498" s="273">
        <v>4</v>
      </c>
      <c r="AT498" s="273" t="s">
        <v>77</v>
      </c>
      <c r="AU498" s="273" t="s">
        <v>240</v>
      </c>
      <c r="AV498" s="273" t="s">
        <v>290</v>
      </c>
      <c r="BA498" s="273" t="s">
        <v>240</v>
      </c>
      <c r="BG498" s="273">
        <v>328589</v>
      </c>
      <c r="BH498" s="273" t="s">
        <v>83</v>
      </c>
      <c r="BI498" s="273" t="s">
        <v>63</v>
      </c>
      <c r="BJ498" s="273" t="s">
        <v>172</v>
      </c>
      <c r="BK498" s="273" t="s">
        <v>184</v>
      </c>
      <c r="BL498" s="274">
        <v>45139</v>
      </c>
      <c r="BM498" s="273">
        <v>13369</v>
      </c>
      <c r="BN498" s="273">
        <v>13</v>
      </c>
      <c r="BO498" s="273">
        <v>229</v>
      </c>
      <c r="BP498" s="273" t="s">
        <v>80</v>
      </c>
      <c r="BQ498" s="273">
        <v>152.57615999999999</v>
      </c>
      <c r="BR498" s="273" t="s">
        <v>81</v>
      </c>
      <c r="BS498" s="273" t="s">
        <v>1022</v>
      </c>
      <c r="BT498" s="273">
        <v>0</v>
      </c>
      <c r="BU498" s="273">
        <v>229826</v>
      </c>
      <c r="BV498" s="336" t="s">
        <v>64</v>
      </c>
      <c r="BW498" s="337" t="s">
        <v>63</v>
      </c>
      <c r="BX498" s="337" t="s">
        <v>120</v>
      </c>
      <c r="BY498" s="337" t="s">
        <v>120</v>
      </c>
      <c r="BZ498" s="337" t="s">
        <v>151</v>
      </c>
      <c r="CA498" s="337" t="s">
        <v>152</v>
      </c>
      <c r="CB498" s="337" t="s">
        <v>153</v>
      </c>
      <c r="CC498" s="337" t="s">
        <v>154</v>
      </c>
      <c r="CD498" s="338">
        <v>10</v>
      </c>
      <c r="CE498" s="335">
        <v>45017</v>
      </c>
      <c r="CF498" s="337">
        <v>5125</v>
      </c>
      <c r="CG498" s="337" t="s">
        <v>80</v>
      </c>
      <c r="CH498" s="337">
        <v>5125</v>
      </c>
      <c r="CI498" s="337" t="s">
        <v>80</v>
      </c>
      <c r="CJ498" s="337"/>
      <c r="CK498" s="337"/>
      <c r="CL498" s="337"/>
      <c r="CM498" s="337" t="s">
        <v>73</v>
      </c>
      <c r="CN498" s="337">
        <v>3</v>
      </c>
    </row>
    <row r="499" spans="4:92">
      <c r="D499" s="273" t="s">
        <v>64</v>
      </c>
      <c r="E499" s="273" t="s">
        <v>63</v>
      </c>
      <c r="F499" s="273" t="s">
        <v>120</v>
      </c>
      <c r="G499" s="273" t="s">
        <v>120</v>
      </c>
      <c r="H499" s="274">
        <v>45108</v>
      </c>
      <c r="I499" s="273">
        <v>12684</v>
      </c>
      <c r="J499" s="273">
        <v>6</v>
      </c>
      <c r="K499" s="273">
        <v>37699</v>
      </c>
      <c r="L499" s="273" t="s">
        <v>66</v>
      </c>
      <c r="M499" s="273">
        <v>0</v>
      </c>
      <c r="N499" s="273" t="s">
        <v>1010</v>
      </c>
      <c r="O499" s="273">
        <v>0</v>
      </c>
      <c r="P499" s="273" t="s">
        <v>1011</v>
      </c>
      <c r="Q499" s="273" t="s">
        <v>69</v>
      </c>
      <c r="R499" s="273" t="s">
        <v>1013</v>
      </c>
      <c r="S499" s="273" t="s">
        <v>1298</v>
      </c>
      <c r="U499" s="273" t="s">
        <v>73</v>
      </c>
      <c r="V499" s="273" t="s">
        <v>1299</v>
      </c>
      <c r="W499" s="273">
        <v>210341</v>
      </c>
      <c r="X499" s="273" t="s">
        <v>83</v>
      </c>
      <c r="Y499" s="273" t="s">
        <v>63</v>
      </c>
      <c r="Z499" s="273" t="s">
        <v>228</v>
      </c>
      <c r="AA499" s="273" t="s">
        <v>244</v>
      </c>
      <c r="AB499" s="274">
        <v>45261</v>
      </c>
      <c r="AC499" s="273">
        <v>16894</v>
      </c>
      <c r="AD499" s="273">
        <v>20</v>
      </c>
      <c r="AK499" s="273">
        <v>337481</v>
      </c>
      <c r="AL499" s="273" t="s">
        <v>64</v>
      </c>
      <c r="AM499" s="273" t="s">
        <v>287</v>
      </c>
      <c r="AN499" s="273" t="s">
        <v>325</v>
      </c>
      <c r="AO499" s="273" t="s">
        <v>469</v>
      </c>
      <c r="AP499" s="274">
        <v>44927</v>
      </c>
      <c r="AQ499" s="273">
        <v>15303</v>
      </c>
      <c r="AR499" s="273">
        <v>68</v>
      </c>
      <c r="AS499" s="273">
        <v>5.0999999999999996</v>
      </c>
      <c r="AT499" s="273" t="s">
        <v>77</v>
      </c>
      <c r="AU499" s="273" t="s">
        <v>240</v>
      </c>
      <c r="AV499" s="273" t="s">
        <v>290</v>
      </c>
      <c r="BA499" s="273" t="s">
        <v>240</v>
      </c>
      <c r="BG499" s="273">
        <v>328592</v>
      </c>
      <c r="BH499" s="273" t="s">
        <v>83</v>
      </c>
      <c r="BI499" s="273" t="s">
        <v>63</v>
      </c>
      <c r="BJ499" s="273" t="s">
        <v>172</v>
      </c>
      <c r="BK499" s="273" t="s">
        <v>184</v>
      </c>
      <c r="BL499" s="274">
        <v>45170</v>
      </c>
      <c r="BM499" s="273">
        <v>13696</v>
      </c>
      <c r="BN499" s="273">
        <v>13</v>
      </c>
      <c r="BO499" s="273">
        <v>119</v>
      </c>
      <c r="BP499" s="273" t="s">
        <v>80</v>
      </c>
      <c r="BQ499" s="273">
        <v>107.2852</v>
      </c>
      <c r="BR499" s="273" t="s">
        <v>81</v>
      </c>
      <c r="BS499" s="273" t="s">
        <v>1022</v>
      </c>
      <c r="BT499" s="273">
        <v>0</v>
      </c>
      <c r="BU499" s="273">
        <v>247200</v>
      </c>
      <c r="BV499" s="279" t="s">
        <v>64</v>
      </c>
      <c r="BW499" s="280" t="s">
        <v>63</v>
      </c>
      <c r="BX499" s="280" t="s">
        <v>120</v>
      </c>
      <c r="BY499" s="280" t="s">
        <v>120</v>
      </c>
      <c r="BZ499" s="280" t="s">
        <v>151</v>
      </c>
      <c r="CA499" s="280" t="s">
        <v>152</v>
      </c>
      <c r="CB499" s="280" t="s">
        <v>161</v>
      </c>
      <c r="CC499" s="280" t="s">
        <v>162</v>
      </c>
      <c r="CD499" s="281">
        <v>11</v>
      </c>
      <c r="CE499" s="277">
        <v>45017</v>
      </c>
      <c r="CF499" s="280">
        <v>2272</v>
      </c>
      <c r="CG499" s="280" t="s">
        <v>80</v>
      </c>
      <c r="CH499" s="280">
        <v>2272</v>
      </c>
      <c r="CI499" s="280" t="s">
        <v>80</v>
      </c>
      <c r="CJ499" s="280"/>
      <c r="CK499" s="280"/>
      <c r="CL499" s="280"/>
      <c r="CM499" s="280" t="s">
        <v>73</v>
      </c>
      <c r="CN499" s="280">
        <v>3</v>
      </c>
    </row>
    <row r="500" spans="4:92">
      <c r="D500" s="273" t="s">
        <v>83</v>
      </c>
      <c r="E500" s="273" t="s">
        <v>194</v>
      </c>
      <c r="F500" s="273" t="s">
        <v>385</v>
      </c>
      <c r="G500" s="273" t="s">
        <v>737</v>
      </c>
      <c r="H500" s="274">
        <v>45170</v>
      </c>
      <c r="I500" s="273">
        <v>13861</v>
      </c>
      <c r="J500" s="273">
        <v>772</v>
      </c>
      <c r="K500" s="273">
        <v>0</v>
      </c>
      <c r="L500" s="273" t="s">
        <v>66</v>
      </c>
      <c r="N500" s="273" t="s">
        <v>107</v>
      </c>
      <c r="W500" s="273">
        <v>235158</v>
      </c>
      <c r="X500" s="273" t="s">
        <v>83</v>
      </c>
      <c r="Y500" s="273" t="s">
        <v>63</v>
      </c>
      <c r="Z500" s="273" t="s">
        <v>228</v>
      </c>
      <c r="AA500" s="273" t="s">
        <v>244</v>
      </c>
      <c r="AB500" s="274">
        <v>45261</v>
      </c>
      <c r="AC500" s="273">
        <v>16896</v>
      </c>
      <c r="AD500" s="273">
        <v>20</v>
      </c>
      <c r="AE500" s="273">
        <v>0.76800000000000002</v>
      </c>
      <c r="AF500" s="273" t="s">
        <v>90</v>
      </c>
      <c r="AG500" s="273" t="s">
        <v>1333</v>
      </c>
      <c r="AH500" s="273" t="s">
        <v>1334</v>
      </c>
      <c r="AI500" s="273" t="s">
        <v>123</v>
      </c>
      <c r="AJ500" s="273" t="s">
        <v>214</v>
      </c>
      <c r="AK500" s="273">
        <v>317434</v>
      </c>
      <c r="AL500" s="273" t="s">
        <v>64</v>
      </c>
      <c r="AM500" s="273" t="s">
        <v>287</v>
      </c>
      <c r="AN500" s="273" t="s">
        <v>325</v>
      </c>
      <c r="AO500" s="273" t="s">
        <v>469</v>
      </c>
      <c r="AP500" s="274">
        <v>44927</v>
      </c>
      <c r="AQ500" s="273">
        <v>15303</v>
      </c>
      <c r="AR500" s="273">
        <v>68</v>
      </c>
      <c r="AS500" s="273">
        <v>5.0999999999999996</v>
      </c>
      <c r="AT500" s="273" t="s">
        <v>77</v>
      </c>
      <c r="AU500" s="273" t="s">
        <v>240</v>
      </c>
      <c r="AV500" s="273" t="s">
        <v>290</v>
      </c>
      <c r="BA500" s="273" t="s">
        <v>240</v>
      </c>
      <c r="BG500" s="273">
        <v>328595</v>
      </c>
      <c r="BH500" s="273" t="s">
        <v>83</v>
      </c>
      <c r="BI500" s="273" t="s">
        <v>63</v>
      </c>
      <c r="BJ500" s="273" t="s">
        <v>172</v>
      </c>
      <c r="BK500" s="273" t="s">
        <v>184</v>
      </c>
      <c r="BL500" s="274">
        <v>45200</v>
      </c>
      <c r="BM500" s="273">
        <v>14031</v>
      </c>
      <c r="BN500" s="273">
        <v>13</v>
      </c>
      <c r="BO500" s="273">
        <v>10</v>
      </c>
      <c r="BP500" s="273" t="s">
        <v>80</v>
      </c>
      <c r="BQ500" s="273">
        <v>64.533919999999995</v>
      </c>
      <c r="BR500" s="273" t="s">
        <v>81</v>
      </c>
      <c r="BS500" s="273" t="s">
        <v>1022</v>
      </c>
      <c r="BT500" s="273">
        <v>0</v>
      </c>
      <c r="BU500" s="273">
        <v>264356</v>
      </c>
      <c r="BV500" s="336" t="s">
        <v>64</v>
      </c>
      <c r="BW500" s="337" t="s">
        <v>63</v>
      </c>
      <c r="BX500" s="337" t="s">
        <v>120</v>
      </c>
      <c r="BY500" s="337" t="s">
        <v>120</v>
      </c>
      <c r="BZ500" s="337" t="s">
        <v>167</v>
      </c>
      <c r="CA500" s="337" t="s">
        <v>168</v>
      </c>
      <c r="CB500" s="337" t="s">
        <v>353</v>
      </c>
      <c r="CC500" s="337" t="s">
        <v>354</v>
      </c>
      <c r="CD500" s="338">
        <v>13</v>
      </c>
      <c r="CE500" s="335">
        <v>45017</v>
      </c>
      <c r="CF500" s="337">
        <v>0</v>
      </c>
      <c r="CG500" s="337" t="s">
        <v>80</v>
      </c>
      <c r="CH500" s="337">
        <v>0</v>
      </c>
      <c r="CI500" s="337" t="s">
        <v>80</v>
      </c>
      <c r="CJ500" s="337"/>
      <c r="CK500" s="337"/>
      <c r="CL500" s="337"/>
      <c r="CM500" s="337" t="s">
        <v>73</v>
      </c>
      <c r="CN500" s="337">
        <v>3</v>
      </c>
    </row>
    <row r="501" spans="4:92">
      <c r="D501" s="273" t="s">
        <v>83</v>
      </c>
      <c r="E501" s="273" t="s">
        <v>194</v>
      </c>
      <c r="F501" s="273" t="s">
        <v>385</v>
      </c>
      <c r="G501" s="273" t="s">
        <v>737</v>
      </c>
      <c r="H501" s="274">
        <v>45170</v>
      </c>
      <c r="I501" s="273">
        <v>13861</v>
      </c>
      <c r="J501" s="273">
        <v>772</v>
      </c>
      <c r="K501" s="273">
        <v>18480</v>
      </c>
      <c r="L501" s="273" t="s">
        <v>66</v>
      </c>
      <c r="M501" s="273">
        <v>9166.5400000000009</v>
      </c>
      <c r="N501" s="273" t="s">
        <v>115</v>
      </c>
      <c r="W501" s="273">
        <v>235157</v>
      </c>
      <c r="X501" s="273" t="s">
        <v>83</v>
      </c>
      <c r="Y501" s="273" t="s">
        <v>63</v>
      </c>
      <c r="Z501" s="273" t="s">
        <v>228</v>
      </c>
      <c r="AA501" s="273" t="s">
        <v>244</v>
      </c>
      <c r="AB501" s="274">
        <v>45261</v>
      </c>
      <c r="AC501" s="273">
        <v>16896</v>
      </c>
      <c r="AD501" s="273">
        <v>20</v>
      </c>
      <c r="AE501" s="273">
        <v>0.09</v>
      </c>
      <c r="AF501" s="273" t="s">
        <v>90</v>
      </c>
      <c r="AG501" s="273" t="s">
        <v>884</v>
      </c>
      <c r="AH501" s="273" t="s">
        <v>1195</v>
      </c>
      <c r="AI501" s="273" t="s">
        <v>123</v>
      </c>
      <c r="AJ501" s="273" t="s">
        <v>200</v>
      </c>
      <c r="AK501" s="273">
        <v>317440</v>
      </c>
      <c r="AL501" s="273" t="s">
        <v>64</v>
      </c>
      <c r="AM501" s="273" t="s">
        <v>287</v>
      </c>
      <c r="AN501" s="273" t="s">
        <v>325</v>
      </c>
      <c r="AO501" s="273" t="s">
        <v>469</v>
      </c>
      <c r="AP501" s="274">
        <v>44927</v>
      </c>
      <c r="AQ501" s="273">
        <v>15303</v>
      </c>
      <c r="AR501" s="273">
        <v>68</v>
      </c>
      <c r="AS501" s="273">
        <v>2.5</v>
      </c>
      <c r="AT501" s="273" t="s">
        <v>77</v>
      </c>
      <c r="AU501" s="273" t="s">
        <v>240</v>
      </c>
      <c r="AV501" s="273" t="s">
        <v>290</v>
      </c>
      <c r="BA501" s="273" t="s">
        <v>240</v>
      </c>
      <c r="BG501" s="273">
        <v>328598</v>
      </c>
      <c r="BH501" s="273" t="s">
        <v>83</v>
      </c>
      <c r="BI501" s="273" t="s">
        <v>63</v>
      </c>
      <c r="BJ501" s="273" t="s">
        <v>172</v>
      </c>
      <c r="BK501" s="273" t="s">
        <v>184</v>
      </c>
      <c r="BL501" s="274">
        <v>45231</v>
      </c>
      <c r="BM501" s="273">
        <v>14399</v>
      </c>
      <c r="BN501" s="273">
        <v>13</v>
      </c>
      <c r="BO501" s="273">
        <v>0</v>
      </c>
      <c r="BP501" s="273" t="s">
        <v>80</v>
      </c>
      <c r="BQ501" s="273">
        <v>62.026800000000001</v>
      </c>
      <c r="BR501" s="273" t="s">
        <v>81</v>
      </c>
      <c r="BS501" s="273" t="s">
        <v>1022</v>
      </c>
      <c r="BT501" s="273">
        <v>0</v>
      </c>
      <c r="BU501" s="273">
        <v>291762</v>
      </c>
      <c r="BV501" s="279" t="s">
        <v>64</v>
      </c>
      <c r="BW501" s="280" t="s">
        <v>63</v>
      </c>
      <c r="BX501" s="280" t="s">
        <v>120</v>
      </c>
      <c r="BY501" s="280" t="s">
        <v>120</v>
      </c>
      <c r="BZ501" s="280" t="s">
        <v>110</v>
      </c>
      <c r="CA501" s="280" t="s">
        <v>111</v>
      </c>
      <c r="CB501" s="280" t="s">
        <v>112</v>
      </c>
      <c r="CC501" s="280" t="s">
        <v>113</v>
      </c>
      <c r="CD501" s="281">
        <v>4</v>
      </c>
      <c r="CE501" s="277">
        <v>45108</v>
      </c>
      <c r="CF501" s="280"/>
      <c r="CG501" s="280"/>
      <c r="CH501" s="280"/>
      <c r="CI501" s="280" t="s">
        <v>80</v>
      </c>
      <c r="CJ501" s="280"/>
      <c r="CK501" s="280"/>
      <c r="CL501" s="280"/>
      <c r="CM501" s="280" t="s">
        <v>73</v>
      </c>
      <c r="CN501" s="280">
        <v>3</v>
      </c>
    </row>
    <row r="502" spans="4:92">
      <c r="D502" s="273" t="s">
        <v>83</v>
      </c>
      <c r="E502" s="273" t="s">
        <v>194</v>
      </c>
      <c r="F502" s="273" t="s">
        <v>804</v>
      </c>
      <c r="G502" s="273" t="s">
        <v>807</v>
      </c>
      <c r="H502" s="274">
        <v>44927</v>
      </c>
      <c r="I502" s="273">
        <v>11225</v>
      </c>
      <c r="J502" s="273">
        <v>783</v>
      </c>
      <c r="K502" s="273">
        <v>3480</v>
      </c>
      <c r="L502" s="273" t="s">
        <v>66</v>
      </c>
      <c r="M502" s="273">
        <v>656.05830000000003</v>
      </c>
      <c r="N502" s="273" t="s">
        <v>115</v>
      </c>
      <c r="W502" s="273">
        <v>139436</v>
      </c>
      <c r="X502" s="273" t="s">
        <v>83</v>
      </c>
      <c r="Y502" s="273" t="s">
        <v>63</v>
      </c>
      <c r="Z502" s="273" t="s">
        <v>228</v>
      </c>
      <c r="AA502" s="273" t="s">
        <v>244</v>
      </c>
      <c r="AB502" s="274">
        <v>45261</v>
      </c>
      <c r="AC502" s="273">
        <v>16896</v>
      </c>
      <c r="AD502" s="273">
        <v>20</v>
      </c>
      <c r="AE502" s="273">
        <v>0.252</v>
      </c>
      <c r="AF502" s="273" t="s">
        <v>90</v>
      </c>
      <c r="AG502" s="273" t="s">
        <v>1026</v>
      </c>
      <c r="AH502" s="273" t="s">
        <v>1327</v>
      </c>
      <c r="AI502" s="273" t="s">
        <v>123</v>
      </c>
      <c r="AJ502" s="273" t="s">
        <v>200</v>
      </c>
      <c r="AK502" s="273">
        <v>317452</v>
      </c>
      <c r="AL502" s="273" t="s">
        <v>64</v>
      </c>
      <c r="AM502" s="273" t="s">
        <v>287</v>
      </c>
      <c r="AN502" s="273" t="s">
        <v>325</v>
      </c>
      <c r="AO502" s="273" t="s">
        <v>469</v>
      </c>
      <c r="AP502" s="274">
        <v>44927</v>
      </c>
      <c r="AQ502" s="273">
        <v>15303</v>
      </c>
      <c r="AR502" s="273">
        <v>68</v>
      </c>
      <c r="AS502" s="273">
        <v>2.5</v>
      </c>
      <c r="AT502" s="273" t="s">
        <v>77</v>
      </c>
      <c r="AU502" s="273" t="s">
        <v>240</v>
      </c>
      <c r="AV502" s="273" t="s">
        <v>290</v>
      </c>
      <c r="BA502" s="273" t="s">
        <v>240</v>
      </c>
      <c r="BG502" s="273">
        <v>328601</v>
      </c>
      <c r="BH502" s="273" t="s">
        <v>83</v>
      </c>
      <c r="BI502" s="273" t="s">
        <v>63</v>
      </c>
      <c r="BJ502" s="273" t="s">
        <v>172</v>
      </c>
      <c r="BK502" s="273" t="s">
        <v>184</v>
      </c>
      <c r="BL502" s="274">
        <v>45261</v>
      </c>
      <c r="BM502" s="273">
        <v>16883</v>
      </c>
      <c r="BN502" s="273">
        <v>13</v>
      </c>
      <c r="BO502" s="273">
        <v>0</v>
      </c>
      <c r="BP502" s="273" t="s">
        <v>80</v>
      </c>
      <c r="BQ502" s="273">
        <v>62.026800000000001</v>
      </c>
      <c r="BR502" s="273" t="s">
        <v>81</v>
      </c>
      <c r="BS502" s="273" t="s">
        <v>1022</v>
      </c>
      <c r="BT502" s="273">
        <v>0</v>
      </c>
      <c r="BU502" s="273">
        <v>323338</v>
      </c>
      <c r="BV502" s="336" t="s">
        <v>64</v>
      </c>
      <c r="BW502" s="337" t="s">
        <v>63</v>
      </c>
      <c r="BX502" s="337" t="s">
        <v>120</v>
      </c>
      <c r="BY502" s="337" t="s">
        <v>120</v>
      </c>
      <c r="BZ502" s="337" t="s">
        <v>86</v>
      </c>
      <c r="CA502" s="337" t="s">
        <v>87</v>
      </c>
      <c r="CB502" s="337" t="s">
        <v>88</v>
      </c>
      <c r="CC502" s="337" t="s">
        <v>89</v>
      </c>
      <c r="CD502" s="338">
        <v>3</v>
      </c>
      <c r="CE502" s="335">
        <v>45108</v>
      </c>
      <c r="CF502" s="337">
        <v>5204</v>
      </c>
      <c r="CG502" s="337" t="s">
        <v>80</v>
      </c>
      <c r="CH502" s="337">
        <v>5204</v>
      </c>
      <c r="CI502" s="337" t="s">
        <v>80</v>
      </c>
      <c r="CJ502" s="337"/>
      <c r="CK502" s="337"/>
      <c r="CL502" s="337" t="s">
        <v>1260</v>
      </c>
      <c r="CM502" s="337" t="s">
        <v>73</v>
      </c>
      <c r="CN502" s="337">
        <v>3</v>
      </c>
    </row>
    <row r="503" spans="4:92">
      <c r="D503" s="273" t="s">
        <v>83</v>
      </c>
      <c r="E503" s="273" t="s">
        <v>194</v>
      </c>
      <c r="F503" s="273" t="s">
        <v>804</v>
      </c>
      <c r="G503" s="273" t="s">
        <v>807</v>
      </c>
      <c r="H503" s="274">
        <v>44927</v>
      </c>
      <c r="I503" s="273">
        <v>11225</v>
      </c>
      <c r="J503" s="273">
        <v>783</v>
      </c>
      <c r="K503" s="273">
        <v>0</v>
      </c>
      <c r="L503" s="273" t="s">
        <v>66</v>
      </c>
      <c r="N503" s="273" t="s">
        <v>107</v>
      </c>
      <c r="W503" s="273">
        <v>139437</v>
      </c>
      <c r="X503" s="273" t="s">
        <v>83</v>
      </c>
      <c r="Y503" s="273" t="s">
        <v>63</v>
      </c>
      <c r="Z503" s="273" t="s">
        <v>228</v>
      </c>
      <c r="AA503" s="273" t="s">
        <v>244</v>
      </c>
      <c r="AB503" s="274">
        <v>45261</v>
      </c>
      <c r="AC503" s="273">
        <v>16896</v>
      </c>
      <c r="AD503" s="273">
        <v>20</v>
      </c>
      <c r="AE503" s="273">
        <v>0.29899999999999999</v>
      </c>
      <c r="AF503" s="273" t="s">
        <v>90</v>
      </c>
      <c r="AG503" s="273" t="s">
        <v>795</v>
      </c>
      <c r="AH503" s="273" t="s">
        <v>1354</v>
      </c>
      <c r="AI503" s="273" t="s">
        <v>123</v>
      </c>
      <c r="AJ503" s="273" t="s">
        <v>200</v>
      </c>
      <c r="AK503" s="273">
        <v>317464</v>
      </c>
      <c r="AL503" s="273" t="s">
        <v>64</v>
      </c>
      <c r="AM503" s="273" t="s">
        <v>287</v>
      </c>
      <c r="AN503" s="273" t="s">
        <v>325</v>
      </c>
      <c r="AO503" s="273" t="s">
        <v>469</v>
      </c>
      <c r="AP503" s="274">
        <v>44927</v>
      </c>
      <c r="AQ503" s="273">
        <v>15453</v>
      </c>
      <c r="AR503" s="273">
        <v>68</v>
      </c>
      <c r="AU503" s="273" t="s">
        <v>108</v>
      </c>
      <c r="BG503" s="273">
        <v>284464</v>
      </c>
      <c r="BH503" s="273" t="s">
        <v>83</v>
      </c>
      <c r="BI503" s="273" t="s">
        <v>63</v>
      </c>
      <c r="BJ503" s="273" t="s">
        <v>172</v>
      </c>
      <c r="BK503" s="273" t="s">
        <v>487</v>
      </c>
      <c r="BL503" s="274">
        <v>44927</v>
      </c>
      <c r="BM503" s="273">
        <v>11816</v>
      </c>
      <c r="BN503" s="273">
        <v>74</v>
      </c>
      <c r="BO503" s="273">
        <v>2938</v>
      </c>
      <c r="BP503" s="273" t="s">
        <v>80</v>
      </c>
      <c r="BQ503" s="273">
        <v>1237.57304</v>
      </c>
      <c r="BR503" s="273" t="s">
        <v>81</v>
      </c>
      <c r="BS503" s="273" t="s">
        <v>1367</v>
      </c>
      <c r="BT503" s="273">
        <v>0</v>
      </c>
      <c r="BU503" s="273">
        <v>156934</v>
      </c>
      <c r="BV503" s="279" t="s">
        <v>64</v>
      </c>
      <c r="BW503" s="280" t="s">
        <v>63</v>
      </c>
      <c r="BX503" s="280" t="s">
        <v>120</v>
      </c>
      <c r="BY503" s="280" t="s">
        <v>120</v>
      </c>
      <c r="BZ503" s="280" t="s">
        <v>86</v>
      </c>
      <c r="CA503" s="280" t="s">
        <v>87</v>
      </c>
      <c r="CB503" s="280" t="s">
        <v>88</v>
      </c>
      <c r="CC503" s="280" t="s">
        <v>89</v>
      </c>
      <c r="CD503" s="281">
        <v>3</v>
      </c>
      <c r="CE503" s="277">
        <v>45139</v>
      </c>
      <c r="CF503" s="280">
        <v>6259</v>
      </c>
      <c r="CG503" s="280" t="s">
        <v>80</v>
      </c>
      <c r="CH503" s="280">
        <v>6259</v>
      </c>
      <c r="CI503" s="280" t="s">
        <v>80</v>
      </c>
      <c r="CJ503" s="280"/>
      <c r="CK503" s="280"/>
      <c r="CL503" s="280" t="s">
        <v>1368</v>
      </c>
      <c r="CM503" s="280" t="s">
        <v>73</v>
      </c>
      <c r="CN503" s="280">
        <v>3</v>
      </c>
    </row>
    <row r="504" spans="4:92">
      <c r="D504" s="273" t="s">
        <v>83</v>
      </c>
      <c r="E504" s="273" t="s">
        <v>194</v>
      </c>
      <c r="F504" s="273" t="s">
        <v>804</v>
      </c>
      <c r="G504" s="273" t="s">
        <v>807</v>
      </c>
      <c r="H504" s="274">
        <v>44958</v>
      </c>
      <c r="I504" s="273">
        <v>11387</v>
      </c>
      <c r="J504" s="273">
        <v>783</v>
      </c>
      <c r="W504" s="273">
        <v>144110</v>
      </c>
      <c r="X504" s="273" t="s">
        <v>83</v>
      </c>
      <c r="Y504" s="273" t="s">
        <v>63</v>
      </c>
      <c r="Z504" s="273" t="s">
        <v>228</v>
      </c>
      <c r="AA504" s="273" t="s">
        <v>244</v>
      </c>
      <c r="AB504" s="274">
        <v>45261</v>
      </c>
      <c r="AC504" s="273">
        <v>16896</v>
      </c>
      <c r="AD504" s="273">
        <v>20</v>
      </c>
      <c r="AE504" s="273">
        <v>0.1512</v>
      </c>
      <c r="AF504" s="273" t="s">
        <v>90</v>
      </c>
      <c r="AG504" s="273" t="s">
        <v>1105</v>
      </c>
      <c r="AH504" s="273" t="s">
        <v>1106</v>
      </c>
      <c r="AI504" s="273" t="s">
        <v>123</v>
      </c>
      <c r="AJ504" s="273" t="s">
        <v>1185</v>
      </c>
      <c r="AK504" s="273">
        <v>317476</v>
      </c>
      <c r="AL504" s="273" t="s">
        <v>64</v>
      </c>
      <c r="AM504" s="273" t="s">
        <v>287</v>
      </c>
      <c r="AN504" s="273" t="s">
        <v>325</v>
      </c>
      <c r="AO504" s="273" t="s">
        <v>469</v>
      </c>
      <c r="AP504" s="274">
        <v>45017</v>
      </c>
      <c r="AQ504" s="273">
        <v>14865</v>
      </c>
      <c r="AR504" s="273">
        <v>68</v>
      </c>
      <c r="AS504" s="273">
        <v>1590.53</v>
      </c>
      <c r="AT504" s="273" t="s">
        <v>174</v>
      </c>
      <c r="AU504" s="273" t="s">
        <v>295</v>
      </c>
      <c r="AV504" s="273" t="s">
        <v>158</v>
      </c>
      <c r="AW504" s="273">
        <v>0</v>
      </c>
      <c r="AX504" s="273" t="s">
        <v>147</v>
      </c>
      <c r="AY504" s="273" t="s">
        <v>122</v>
      </c>
      <c r="AZ504" s="273" t="s">
        <v>149</v>
      </c>
      <c r="BG504" s="273">
        <v>278482</v>
      </c>
      <c r="BH504" s="273" t="s">
        <v>83</v>
      </c>
      <c r="BI504" s="273" t="s">
        <v>63</v>
      </c>
      <c r="BJ504" s="273" t="s">
        <v>172</v>
      </c>
      <c r="BK504" s="273" t="s">
        <v>487</v>
      </c>
      <c r="BL504" s="274">
        <v>44958</v>
      </c>
      <c r="BM504" s="273">
        <v>11854</v>
      </c>
      <c r="BN504" s="273">
        <v>74</v>
      </c>
      <c r="BO504" s="273">
        <v>2913</v>
      </c>
      <c r="BP504" s="273" t="s">
        <v>80</v>
      </c>
      <c r="BQ504" s="273">
        <v>1227.2840799999999</v>
      </c>
      <c r="BR504" s="273" t="s">
        <v>81</v>
      </c>
      <c r="BS504" s="273" t="s">
        <v>1367</v>
      </c>
      <c r="BT504" s="273">
        <v>0</v>
      </c>
      <c r="BU504" s="273">
        <v>198043</v>
      </c>
      <c r="BV504" s="336" t="s">
        <v>64</v>
      </c>
      <c r="BW504" s="337" t="s">
        <v>63</v>
      </c>
      <c r="BX504" s="337" t="s">
        <v>120</v>
      </c>
      <c r="BY504" s="337" t="s">
        <v>120</v>
      </c>
      <c r="BZ504" s="337" t="s">
        <v>110</v>
      </c>
      <c r="CA504" s="337" t="s">
        <v>111</v>
      </c>
      <c r="CB504" s="337" t="s">
        <v>112</v>
      </c>
      <c r="CC504" s="337" t="s">
        <v>113</v>
      </c>
      <c r="CD504" s="338">
        <v>4</v>
      </c>
      <c r="CE504" s="335">
        <v>45139</v>
      </c>
      <c r="CF504" s="337"/>
      <c r="CG504" s="337"/>
      <c r="CH504" s="337"/>
      <c r="CI504" s="337" t="s">
        <v>80</v>
      </c>
      <c r="CJ504" s="337"/>
      <c r="CK504" s="337"/>
      <c r="CL504" s="337"/>
      <c r="CM504" s="337" t="s">
        <v>73</v>
      </c>
      <c r="CN504" s="337">
        <v>3</v>
      </c>
    </row>
    <row r="505" spans="4:92">
      <c r="D505" s="273" t="s">
        <v>83</v>
      </c>
      <c r="E505" s="273" t="s">
        <v>194</v>
      </c>
      <c r="F505" s="273" t="s">
        <v>804</v>
      </c>
      <c r="G505" s="273" t="s">
        <v>807</v>
      </c>
      <c r="H505" s="274">
        <v>44958</v>
      </c>
      <c r="I505" s="273">
        <v>11387</v>
      </c>
      <c r="J505" s="273">
        <v>783</v>
      </c>
      <c r="K505" s="273">
        <v>3116</v>
      </c>
      <c r="L505" s="273" t="s">
        <v>66</v>
      </c>
      <c r="M505" s="273">
        <v>621.91764999999998</v>
      </c>
      <c r="N505" s="273" t="s">
        <v>115</v>
      </c>
      <c r="W505" s="273">
        <v>144134</v>
      </c>
      <c r="X505" s="273" t="s">
        <v>83</v>
      </c>
      <c r="Y505" s="273" t="s">
        <v>63</v>
      </c>
      <c r="Z505" s="273" t="s">
        <v>228</v>
      </c>
      <c r="AA505" s="273" t="s">
        <v>244</v>
      </c>
      <c r="AB505" s="274">
        <v>45261</v>
      </c>
      <c r="AC505" s="273">
        <v>16896</v>
      </c>
      <c r="AD505" s="273">
        <v>20</v>
      </c>
      <c r="AE505" s="273">
        <v>3.8E-3</v>
      </c>
      <c r="AF505" s="273" t="s">
        <v>90</v>
      </c>
      <c r="AG505" s="273" t="s">
        <v>1369</v>
      </c>
      <c r="AH505" s="273" t="s">
        <v>1370</v>
      </c>
      <c r="AI505" s="273" t="s">
        <v>123</v>
      </c>
      <c r="AJ505" s="273" t="s">
        <v>1185</v>
      </c>
      <c r="AK505" s="273">
        <v>317482</v>
      </c>
      <c r="AL505" s="273" t="s">
        <v>64</v>
      </c>
      <c r="AM505" s="273" t="s">
        <v>287</v>
      </c>
      <c r="AN505" s="273" t="s">
        <v>325</v>
      </c>
      <c r="AO505" s="273" t="s">
        <v>469</v>
      </c>
      <c r="AP505" s="274">
        <v>45017</v>
      </c>
      <c r="AQ505" s="273">
        <v>14865</v>
      </c>
      <c r="AR505" s="273">
        <v>68</v>
      </c>
      <c r="AS505" s="273">
        <v>3561.25</v>
      </c>
      <c r="AT505" s="273" t="s">
        <v>174</v>
      </c>
      <c r="AU505" s="273" t="s">
        <v>295</v>
      </c>
      <c r="AV505" s="273" t="s">
        <v>146</v>
      </c>
      <c r="AW505" s="273">
        <v>0</v>
      </c>
      <c r="AX505" s="273" t="s">
        <v>147</v>
      </c>
      <c r="AY505" s="273" t="s">
        <v>122</v>
      </c>
      <c r="AZ505" s="273" t="s">
        <v>149</v>
      </c>
      <c r="BG505" s="273">
        <v>336764</v>
      </c>
      <c r="BH505" s="273" t="s">
        <v>83</v>
      </c>
      <c r="BI505" s="273" t="s">
        <v>63</v>
      </c>
      <c r="BJ505" s="273" t="s">
        <v>172</v>
      </c>
      <c r="BK505" s="273" t="s">
        <v>487</v>
      </c>
      <c r="BL505" s="274">
        <v>44986</v>
      </c>
      <c r="BM505" s="273">
        <v>11892</v>
      </c>
      <c r="BN505" s="273">
        <v>74</v>
      </c>
      <c r="BO505" s="273">
        <v>5373</v>
      </c>
      <c r="BP505" s="273" t="s">
        <v>80</v>
      </c>
      <c r="BQ505" s="273">
        <v>2239.4442399999998</v>
      </c>
      <c r="BR505" s="273" t="s">
        <v>81</v>
      </c>
      <c r="BS505" s="273" t="s">
        <v>1367</v>
      </c>
      <c r="BT505" s="273">
        <v>0</v>
      </c>
      <c r="BU505" s="273">
        <v>198100</v>
      </c>
      <c r="BV505" s="279" t="s">
        <v>64</v>
      </c>
      <c r="BW505" s="280" t="s">
        <v>63</v>
      </c>
      <c r="BX505" s="280" t="s">
        <v>120</v>
      </c>
      <c r="BY505" s="280" t="s">
        <v>120</v>
      </c>
      <c r="BZ505" s="280" t="s">
        <v>86</v>
      </c>
      <c r="CA505" s="280" t="s">
        <v>87</v>
      </c>
      <c r="CB505" s="280" t="s">
        <v>101</v>
      </c>
      <c r="CC505" s="280" t="s">
        <v>102</v>
      </c>
      <c r="CD505" s="281">
        <v>4</v>
      </c>
      <c r="CE505" s="277">
        <v>45139</v>
      </c>
      <c r="CF505" s="280">
        <v>80966</v>
      </c>
      <c r="CG505" s="280" t="s">
        <v>103</v>
      </c>
      <c r="CH505" s="280">
        <v>2636.2529599999998</v>
      </c>
      <c r="CI505" s="280" t="s">
        <v>104</v>
      </c>
      <c r="CJ505" s="280"/>
      <c r="CK505" s="280"/>
      <c r="CL505" s="280"/>
      <c r="CM505" s="280" t="s">
        <v>73</v>
      </c>
      <c r="CN505" s="280">
        <v>3</v>
      </c>
    </row>
    <row r="506" spans="4:92">
      <c r="D506" s="273" t="s">
        <v>83</v>
      </c>
      <c r="E506" s="273" t="s">
        <v>194</v>
      </c>
      <c r="F506" s="273" t="s">
        <v>804</v>
      </c>
      <c r="G506" s="273" t="s">
        <v>807</v>
      </c>
      <c r="H506" s="274">
        <v>44958</v>
      </c>
      <c r="I506" s="273">
        <v>11387</v>
      </c>
      <c r="J506" s="273">
        <v>783</v>
      </c>
      <c r="K506" s="273">
        <v>0</v>
      </c>
      <c r="L506" s="273" t="s">
        <v>66</v>
      </c>
      <c r="N506" s="273" t="s">
        <v>107</v>
      </c>
      <c r="W506" s="273">
        <v>144135</v>
      </c>
      <c r="X506" s="273" t="s">
        <v>83</v>
      </c>
      <c r="Y506" s="273" t="s">
        <v>63</v>
      </c>
      <c r="Z506" s="273" t="s">
        <v>228</v>
      </c>
      <c r="AA506" s="273" t="s">
        <v>244</v>
      </c>
      <c r="AB506" s="274">
        <v>45261</v>
      </c>
      <c r="AC506" s="273">
        <v>16896</v>
      </c>
      <c r="AD506" s="273">
        <v>20</v>
      </c>
      <c r="AE506" s="273">
        <v>6.4999999999999997E-3</v>
      </c>
      <c r="AF506" s="273" t="s">
        <v>90</v>
      </c>
      <c r="AG506" s="273" t="s">
        <v>1365</v>
      </c>
      <c r="AH506" s="273" t="s">
        <v>1366</v>
      </c>
      <c r="AI506" s="273" t="s">
        <v>199</v>
      </c>
      <c r="AJ506" s="273" t="s">
        <v>1185</v>
      </c>
      <c r="AK506" s="273">
        <v>317488</v>
      </c>
      <c r="AL506" s="273" t="s">
        <v>64</v>
      </c>
      <c r="AM506" s="273" t="s">
        <v>287</v>
      </c>
      <c r="AN506" s="273" t="s">
        <v>325</v>
      </c>
      <c r="AO506" s="273" t="s">
        <v>469</v>
      </c>
      <c r="AP506" s="274">
        <v>45108</v>
      </c>
      <c r="AQ506" s="273">
        <v>15011</v>
      </c>
      <c r="AR506" s="273">
        <v>68</v>
      </c>
      <c r="AS506" s="273">
        <v>1475.5</v>
      </c>
      <c r="AT506" s="273" t="s">
        <v>174</v>
      </c>
      <c r="AU506" s="273" t="s">
        <v>295</v>
      </c>
      <c r="AV506" s="273" t="s">
        <v>158</v>
      </c>
      <c r="AW506" s="273">
        <v>0</v>
      </c>
      <c r="AX506" s="273" t="s">
        <v>147</v>
      </c>
      <c r="AY506" s="273" t="s">
        <v>122</v>
      </c>
      <c r="AZ506" s="273" t="s">
        <v>149</v>
      </c>
      <c r="BG506" s="273">
        <v>280088</v>
      </c>
      <c r="BH506" s="273" t="s">
        <v>83</v>
      </c>
      <c r="BI506" s="273" t="s">
        <v>63</v>
      </c>
      <c r="BJ506" s="273" t="s">
        <v>172</v>
      </c>
      <c r="BK506" s="273" t="s">
        <v>487</v>
      </c>
      <c r="BL506" s="274">
        <v>45017</v>
      </c>
      <c r="BM506" s="273">
        <v>11930</v>
      </c>
      <c r="BN506" s="273">
        <v>74</v>
      </c>
      <c r="BO506" s="273">
        <v>4824</v>
      </c>
      <c r="BP506" s="273" t="s">
        <v>80</v>
      </c>
      <c r="BQ506" s="273">
        <v>2014.3895199999999</v>
      </c>
      <c r="BR506" s="273" t="s">
        <v>81</v>
      </c>
      <c r="BS506" s="273" t="s">
        <v>1367</v>
      </c>
      <c r="BT506" s="273">
        <v>0</v>
      </c>
      <c r="BU506" s="273">
        <v>198157</v>
      </c>
      <c r="BV506" s="336" t="s">
        <v>64</v>
      </c>
      <c r="BW506" s="337" t="s">
        <v>63</v>
      </c>
      <c r="BX506" s="337" t="s">
        <v>120</v>
      </c>
      <c r="BY506" s="337" t="s">
        <v>120</v>
      </c>
      <c r="BZ506" s="337" t="s">
        <v>110</v>
      </c>
      <c r="CA506" s="337" t="s">
        <v>111</v>
      </c>
      <c r="CB506" s="337" t="s">
        <v>117</v>
      </c>
      <c r="CC506" s="337" t="s">
        <v>118</v>
      </c>
      <c r="CD506" s="338">
        <v>5</v>
      </c>
      <c r="CE506" s="335">
        <v>45139</v>
      </c>
      <c r="CF506" s="337"/>
      <c r="CG506" s="337"/>
      <c r="CH506" s="337"/>
      <c r="CI506" s="337" t="s">
        <v>104</v>
      </c>
      <c r="CJ506" s="337"/>
      <c r="CK506" s="337"/>
      <c r="CL506" s="337"/>
      <c r="CM506" s="337" t="s">
        <v>73</v>
      </c>
      <c r="CN506" s="337">
        <v>3</v>
      </c>
    </row>
    <row r="507" spans="4:92">
      <c r="D507" s="273" t="s">
        <v>83</v>
      </c>
      <c r="E507" s="273" t="s">
        <v>194</v>
      </c>
      <c r="F507" s="273" t="s">
        <v>804</v>
      </c>
      <c r="G507" s="273" t="s">
        <v>807</v>
      </c>
      <c r="H507" s="274">
        <v>44986</v>
      </c>
      <c r="I507" s="273">
        <v>11549</v>
      </c>
      <c r="J507" s="273">
        <v>783</v>
      </c>
      <c r="W507" s="273">
        <v>148808</v>
      </c>
      <c r="X507" s="273" t="s">
        <v>83</v>
      </c>
      <c r="Y507" s="273" t="s">
        <v>63</v>
      </c>
      <c r="Z507" s="273" t="s">
        <v>228</v>
      </c>
      <c r="AA507" s="273" t="s">
        <v>244</v>
      </c>
      <c r="AB507" s="274">
        <v>45261</v>
      </c>
      <c r="AC507" s="273">
        <v>16896</v>
      </c>
      <c r="AD507" s="273">
        <v>20</v>
      </c>
      <c r="AE507" s="273">
        <v>0.33</v>
      </c>
      <c r="AF507" s="273" t="s">
        <v>90</v>
      </c>
      <c r="AG507" s="273" t="s">
        <v>879</v>
      </c>
      <c r="AH507" s="273" t="s">
        <v>880</v>
      </c>
      <c r="AI507" s="273" t="s">
        <v>123</v>
      </c>
      <c r="AJ507" s="273" t="s">
        <v>214</v>
      </c>
      <c r="AK507" s="273">
        <v>317494</v>
      </c>
      <c r="AL507" s="273" t="s">
        <v>83</v>
      </c>
      <c r="AM507" s="273" t="s">
        <v>63</v>
      </c>
      <c r="AN507" s="273" t="s">
        <v>530</v>
      </c>
      <c r="AO507" s="273" t="s">
        <v>533</v>
      </c>
      <c r="AP507" s="274">
        <v>44927</v>
      </c>
      <c r="AQ507" s="273">
        <v>15309</v>
      </c>
      <c r="AR507" s="273">
        <v>677</v>
      </c>
      <c r="AS507" s="273">
        <v>120</v>
      </c>
      <c r="AT507" s="273" t="s">
        <v>96</v>
      </c>
      <c r="AU507" s="273" t="s">
        <v>97</v>
      </c>
      <c r="AV507" s="273" t="s">
        <v>216</v>
      </c>
      <c r="BA507" s="273" t="s">
        <v>99</v>
      </c>
      <c r="BG507" s="273">
        <v>298326</v>
      </c>
      <c r="BH507" s="273" t="s">
        <v>83</v>
      </c>
      <c r="BI507" s="273" t="s">
        <v>63</v>
      </c>
      <c r="BJ507" s="273" t="s">
        <v>172</v>
      </c>
      <c r="BK507" s="273" t="s">
        <v>487</v>
      </c>
      <c r="BL507" s="274">
        <v>45047</v>
      </c>
      <c r="BM507" s="273">
        <v>12239</v>
      </c>
      <c r="BN507" s="273">
        <v>74</v>
      </c>
      <c r="BO507" s="273">
        <v>4504</v>
      </c>
      <c r="BP507" s="273" t="s">
        <v>80</v>
      </c>
      <c r="BQ507" s="273">
        <v>1882.58664</v>
      </c>
      <c r="BR507" s="273" t="s">
        <v>81</v>
      </c>
      <c r="BS507" s="273" t="s">
        <v>1367</v>
      </c>
      <c r="BT507" s="273">
        <v>0</v>
      </c>
      <c r="BU507" s="273">
        <v>198214</v>
      </c>
      <c r="BV507" s="279" t="s">
        <v>64</v>
      </c>
      <c r="BW507" s="280" t="s">
        <v>63</v>
      </c>
      <c r="BX507" s="280" t="s">
        <v>120</v>
      </c>
      <c r="BY507" s="280" t="s">
        <v>120</v>
      </c>
      <c r="BZ507" s="280" t="s">
        <v>126</v>
      </c>
      <c r="CA507" s="280" t="s">
        <v>127</v>
      </c>
      <c r="CB507" s="280" t="s">
        <v>128</v>
      </c>
      <c r="CC507" s="280" t="s">
        <v>129</v>
      </c>
      <c r="CD507" s="281">
        <v>6</v>
      </c>
      <c r="CE507" s="277">
        <v>45139</v>
      </c>
      <c r="CF507" s="280"/>
      <c r="CG507" s="280"/>
      <c r="CH507" s="280"/>
      <c r="CI507" s="280" t="s">
        <v>80</v>
      </c>
      <c r="CJ507" s="280"/>
      <c r="CK507" s="280"/>
      <c r="CL507" s="280"/>
      <c r="CM507" s="280" t="s">
        <v>73</v>
      </c>
      <c r="CN507" s="280">
        <v>3</v>
      </c>
    </row>
    <row r="508" spans="4:92">
      <c r="D508" s="273" t="s">
        <v>83</v>
      </c>
      <c r="E508" s="273" t="s">
        <v>194</v>
      </c>
      <c r="F508" s="273" t="s">
        <v>804</v>
      </c>
      <c r="G508" s="273" t="s">
        <v>807</v>
      </c>
      <c r="H508" s="274">
        <v>44986</v>
      </c>
      <c r="I508" s="273">
        <v>11549</v>
      </c>
      <c r="J508" s="273">
        <v>783</v>
      </c>
      <c r="K508" s="273">
        <v>3858</v>
      </c>
      <c r="L508" s="273" t="s">
        <v>66</v>
      </c>
      <c r="M508" s="273">
        <v>738.28510000000006</v>
      </c>
      <c r="N508" s="273" t="s">
        <v>115</v>
      </c>
      <c r="W508" s="273">
        <v>148832</v>
      </c>
      <c r="X508" s="273" t="s">
        <v>83</v>
      </c>
      <c r="Y508" s="273" t="s">
        <v>63</v>
      </c>
      <c r="Z508" s="273" t="s">
        <v>530</v>
      </c>
      <c r="AA508" s="273" t="s">
        <v>543</v>
      </c>
      <c r="AB508" s="274">
        <v>44927</v>
      </c>
      <c r="AC508" s="273">
        <v>14727</v>
      </c>
      <c r="AD508" s="273">
        <v>679</v>
      </c>
      <c r="AK508" s="273">
        <v>276967</v>
      </c>
      <c r="AL508" s="273" t="s">
        <v>83</v>
      </c>
      <c r="AM508" s="273" t="s">
        <v>63</v>
      </c>
      <c r="AN508" s="273" t="s">
        <v>530</v>
      </c>
      <c r="AO508" s="273" t="s">
        <v>533</v>
      </c>
      <c r="AP508" s="274">
        <v>44927</v>
      </c>
      <c r="AQ508" s="273">
        <v>15459</v>
      </c>
      <c r="AR508" s="273">
        <v>677</v>
      </c>
      <c r="AU508" s="273" t="s">
        <v>108</v>
      </c>
      <c r="BG508" s="273">
        <v>284488</v>
      </c>
      <c r="BH508" s="273" t="s">
        <v>83</v>
      </c>
      <c r="BI508" s="273" t="s">
        <v>63</v>
      </c>
      <c r="BJ508" s="273" t="s">
        <v>172</v>
      </c>
      <c r="BK508" s="273" t="s">
        <v>487</v>
      </c>
      <c r="BL508" s="274">
        <v>45078</v>
      </c>
      <c r="BM508" s="273">
        <v>12508</v>
      </c>
      <c r="BN508" s="273">
        <v>74</v>
      </c>
      <c r="BO508" s="273">
        <v>4925</v>
      </c>
      <c r="BP508" s="273" t="s">
        <v>80</v>
      </c>
      <c r="BQ508" s="273">
        <v>2056.0012000000002</v>
      </c>
      <c r="BR508" s="273" t="s">
        <v>81</v>
      </c>
      <c r="BS508" s="273" t="s">
        <v>1367</v>
      </c>
      <c r="BT508" s="273">
        <v>0</v>
      </c>
      <c r="BU508" s="273">
        <v>198271</v>
      </c>
      <c r="BV508" s="336" t="s">
        <v>64</v>
      </c>
      <c r="BW508" s="337" t="s">
        <v>63</v>
      </c>
      <c r="BX508" s="337" t="s">
        <v>120</v>
      </c>
      <c r="BY508" s="337" t="s">
        <v>120</v>
      </c>
      <c r="BZ508" s="337" t="s">
        <v>126</v>
      </c>
      <c r="CA508" s="337" t="s">
        <v>127</v>
      </c>
      <c r="CB508" s="337" t="s">
        <v>133</v>
      </c>
      <c r="CC508" s="337" t="s">
        <v>134</v>
      </c>
      <c r="CD508" s="338">
        <v>7</v>
      </c>
      <c r="CE508" s="335">
        <v>45139</v>
      </c>
      <c r="CF508" s="337"/>
      <c r="CG508" s="337"/>
      <c r="CH508" s="337"/>
      <c r="CI508" s="337" t="s">
        <v>104</v>
      </c>
      <c r="CJ508" s="337"/>
      <c r="CK508" s="337"/>
      <c r="CL508" s="337"/>
      <c r="CM508" s="337" t="s">
        <v>73</v>
      </c>
      <c r="CN508" s="337">
        <v>3</v>
      </c>
    </row>
    <row r="509" spans="4:92">
      <c r="D509" s="273" t="s">
        <v>83</v>
      </c>
      <c r="E509" s="273" t="s">
        <v>194</v>
      </c>
      <c r="F509" s="273" t="s">
        <v>804</v>
      </c>
      <c r="G509" s="273" t="s">
        <v>807</v>
      </c>
      <c r="H509" s="274">
        <v>44986</v>
      </c>
      <c r="I509" s="273">
        <v>11549</v>
      </c>
      <c r="J509" s="273">
        <v>783</v>
      </c>
      <c r="K509" s="273">
        <v>0</v>
      </c>
      <c r="L509" s="273" t="s">
        <v>66</v>
      </c>
      <c r="N509" s="273" t="s">
        <v>107</v>
      </c>
      <c r="W509" s="273">
        <v>148833</v>
      </c>
      <c r="X509" s="273" t="s">
        <v>83</v>
      </c>
      <c r="Y509" s="273" t="s">
        <v>63</v>
      </c>
      <c r="Z509" s="273" t="s">
        <v>530</v>
      </c>
      <c r="AA509" s="273" t="s">
        <v>543</v>
      </c>
      <c r="AB509" s="274">
        <v>44927</v>
      </c>
      <c r="AC509" s="273">
        <v>15311</v>
      </c>
      <c r="AD509" s="273">
        <v>679</v>
      </c>
      <c r="AK509" s="273">
        <v>283321</v>
      </c>
      <c r="AL509" s="273" t="s">
        <v>83</v>
      </c>
      <c r="AM509" s="273" t="s">
        <v>63</v>
      </c>
      <c r="AN509" s="273" t="s">
        <v>530</v>
      </c>
      <c r="AO509" s="273" t="s">
        <v>533</v>
      </c>
      <c r="AP509" s="274">
        <v>45017</v>
      </c>
      <c r="AQ509" s="273">
        <v>14871</v>
      </c>
      <c r="AR509" s="273">
        <v>677</v>
      </c>
      <c r="AS509" s="273">
        <v>0</v>
      </c>
      <c r="AT509" s="273" t="s">
        <v>77</v>
      </c>
      <c r="AU509" s="273" t="s">
        <v>78</v>
      </c>
      <c r="BG509" s="273">
        <v>278551</v>
      </c>
      <c r="BH509" s="273" t="s">
        <v>83</v>
      </c>
      <c r="BI509" s="273" t="s">
        <v>287</v>
      </c>
      <c r="BJ509" s="273" t="s">
        <v>823</v>
      </c>
      <c r="BK509" s="273" t="s">
        <v>827</v>
      </c>
      <c r="BL509" s="274">
        <v>44927</v>
      </c>
      <c r="BM509" s="273">
        <v>16446</v>
      </c>
      <c r="BN509" s="273">
        <v>790</v>
      </c>
      <c r="BO509" s="273">
        <v>298.38</v>
      </c>
      <c r="BP509" s="273" t="s">
        <v>80</v>
      </c>
      <c r="BR509" s="273" t="s">
        <v>864</v>
      </c>
      <c r="BU509" s="273">
        <v>305266</v>
      </c>
      <c r="BV509" s="279" t="s">
        <v>64</v>
      </c>
      <c r="BW509" s="280" t="s">
        <v>63</v>
      </c>
      <c r="BX509" s="280" t="s">
        <v>120</v>
      </c>
      <c r="BY509" s="280" t="s">
        <v>120</v>
      </c>
      <c r="BZ509" s="280" t="s">
        <v>138</v>
      </c>
      <c r="CA509" s="280" t="s">
        <v>139</v>
      </c>
      <c r="CB509" s="280" t="s">
        <v>140</v>
      </c>
      <c r="CC509" s="280" t="s">
        <v>141</v>
      </c>
      <c r="CD509" s="281">
        <v>9</v>
      </c>
      <c r="CE509" s="277">
        <v>45139</v>
      </c>
      <c r="CF509" s="280">
        <v>0</v>
      </c>
      <c r="CG509" s="280" t="s">
        <v>80</v>
      </c>
      <c r="CH509" s="280">
        <v>0</v>
      </c>
      <c r="CI509" s="280" t="s">
        <v>80</v>
      </c>
      <c r="CJ509" s="280"/>
      <c r="CK509" s="280"/>
      <c r="CL509" s="280"/>
      <c r="CM509" s="280" t="s">
        <v>73</v>
      </c>
      <c r="CN509" s="280">
        <v>3</v>
      </c>
    </row>
    <row r="510" spans="4:92">
      <c r="D510" s="273" t="s">
        <v>83</v>
      </c>
      <c r="E510" s="273" t="s">
        <v>194</v>
      </c>
      <c r="F510" s="273" t="s">
        <v>804</v>
      </c>
      <c r="G510" s="273" t="s">
        <v>807</v>
      </c>
      <c r="H510" s="274">
        <v>45017</v>
      </c>
      <c r="I510" s="273">
        <v>11711</v>
      </c>
      <c r="J510" s="273">
        <v>783</v>
      </c>
      <c r="W510" s="273">
        <v>153506</v>
      </c>
      <c r="X510" s="273" t="s">
        <v>83</v>
      </c>
      <c r="Y510" s="273" t="s">
        <v>63</v>
      </c>
      <c r="Z510" s="273" t="s">
        <v>530</v>
      </c>
      <c r="AA510" s="273" t="s">
        <v>543</v>
      </c>
      <c r="AB510" s="274">
        <v>44927</v>
      </c>
      <c r="AC510" s="273">
        <v>15311</v>
      </c>
      <c r="AD510" s="273">
        <v>679</v>
      </c>
      <c r="AK510" s="273">
        <v>287107</v>
      </c>
      <c r="AL510" s="273" t="s">
        <v>83</v>
      </c>
      <c r="AM510" s="273" t="s">
        <v>63</v>
      </c>
      <c r="AN510" s="273" t="s">
        <v>530</v>
      </c>
      <c r="AO510" s="273" t="s">
        <v>533</v>
      </c>
      <c r="AP510" s="274">
        <v>45017</v>
      </c>
      <c r="AQ510" s="273">
        <v>14871</v>
      </c>
      <c r="AR510" s="273">
        <v>677</v>
      </c>
      <c r="AS510" s="273">
        <v>12544</v>
      </c>
      <c r="AT510" s="273" t="s">
        <v>201</v>
      </c>
      <c r="AU510" s="273" t="s">
        <v>202</v>
      </c>
      <c r="AV510" s="273" t="s">
        <v>203</v>
      </c>
      <c r="BG510" s="273">
        <v>344283</v>
      </c>
      <c r="BH510" s="273" t="s">
        <v>83</v>
      </c>
      <c r="BI510" s="273" t="s">
        <v>287</v>
      </c>
      <c r="BJ510" s="273" t="s">
        <v>942</v>
      </c>
      <c r="BK510" s="273" t="s">
        <v>945</v>
      </c>
      <c r="BL510" s="274">
        <v>44927</v>
      </c>
      <c r="BM510" s="273">
        <v>16572</v>
      </c>
      <c r="BN510" s="273">
        <v>827</v>
      </c>
      <c r="BO510" s="273">
        <v>284</v>
      </c>
      <c r="BP510" s="273" t="s">
        <v>80</v>
      </c>
      <c r="BQ510" s="273">
        <v>687.53189699999996</v>
      </c>
      <c r="BR510" s="273" t="s">
        <v>81</v>
      </c>
      <c r="BS510" s="273" t="s">
        <v>1371</v>
      </c>
      <c r="BT510" s="273">
        <v>0</v>
      </c>
      <c r="BU510" s="273">
        <v>306780</v>
      </c>
      <c r="BV510" s="336" t="s">
        <v>64</v>
      </c>
      <c r="BW510" s="337" t="s">
        <v>63</v>
      </c>
      <c r="BX510" s="337" t="s">
        <v>120</v>
      </c>
      <c r="BY510" s="337" t="s">
        <v>120</v>
      </c>
      <c r="BZ510" s="337" t="s">
        <v>167</v>
      </c>
      <c r="CA510" s="337" t="s">
        <v>168</v>
      </c>
      <c r="CB510" s="337" t="s">
        <v>169</v>
      </c>
      <c r="CC510" s="337" t="s">
        <v>170</v>
      </c>
      <c r="CD510" s="338">
        <v>12</v>
      </c>
      <c r="CE510" s="335">
        <v>45139</v>
      </c>
      <c r="CF510" s="337">
        <v>0</v>
      </c>
      <c r="CG510" s="337" t="s">
        <v>80</v>
      </c>
      <c r="CH510" s="337">
        <v>0</v>
      </c>
      <c r="CI510" s="337" t="s">
        <v>80</v>
      </c>
      <c r="CJ510" s="337"/>
      <c r="CK510" s="337"/>
      <c r="CL510" s="337"/>
      <c r="CM510" s="337" t="s">
        <v>73</v>
      </c>
      <c r="CN510" s="337">
        <v>3</v>
      </c>
    </row>
    <row r="511" spans="4:92">
      <c r="D511" s="273" t="s">
        <v>83</v>
      </c>
      <c r="E511" s="273" t="s">
        <v>194</v>
      </c>
      <c r="F511" s="273" t="s">
        <v>804</v>
      </c>
      <c r="G511" s="273" t="s">
        <v>807</v>
      </c>
      <c r="H511" s="274">
        <v>45017</v>
      </c>
      <c r="I511" s="273">
        <v>11711</v>
      </c>
      <c r="J511" s="273">
        <v>783</v>
      </c>
      <c r="K511" s="273">
        <v>3501</v>
      </c>
      <c r="L511" s="273" t="s">
        <v>66</v>
      </c>
      <c r="M511" s="273">
        <v>642.93920000000003</v>
      </c>
      <c r="N511" s="273" t="s">
        <v>115</v>
      </c>
      <c r="W511" s="273">
        <v>153530</v>
      </c>
      <c r="X511" s="273" t="s">
        <v>83</v>
      </c>
      <c r="Y511" s="273" t="s">
        <v>404</v>
      </c>
      <c r="Z511" s="273" t="s">
        <v>456</v>
      </c>
      <c r="AA511" s="273" t="s">
        <v>457</v>
      </c>
      <c r="AB511" s="274">
        <v>44927</v>
      </c>
      <c r="AC511" s="273">
        <v>14779</v>
      </c>
      <c r="AD511" s="273">
        <v>739</v>
      </c>
      <c r="AK511" s="273">
        <v>277531</v>
      </c>
      <c r="AL511" s="273" t="s">
        <v>83</v>
      </c>
      <c r="AM511" s="273" t="s">
        <v>63</v>
      </c>
      <c r="AN511" s="273" t="s">
        <v>530</v>
      </c>
      <c r="AO511" s="273" t="s">
        <v>533</v>
      </c>
      <c r="AP511" s="274">
        <v>45108</v>
      </c>
      <c r="AQ511" s="273">
        <v>15017</v>
      </c>
      <c r="AR511" s="273">
        <v>677</v>
      </c>
      <c r="AS511" s="273">
        <v>0</v>
      </c>
      <c r="AT511" s="273" t="s">
        <v>77</v>
      </c>
      <c r="AU511" s="273" t="s">
        <v>78</v>
      </c>
      <c r="BG511" s="273">
        <v>280157</v>
      </c>
      <c r="BH511" s="273" t="s">
        <v>83</v>
      </c>
      <c r="BI511" s="273" t="s">
        <v>287</v>
      </c>
      <c r="BJ511" s="273" t="s">
        <v>1024</v>
      </c>
      <c r="BK511" s="273" t="s">
        <v>1029</v>
      </c>
      <c r="BL511" s="274">
        <v>44927</v>
      </c>
      <c r="BM511" s="273">
        <v>16635</v>
      </c>
      <c r="BN511" s="273">
        <v>848</v>
      </c>
      <c r="BO511" s="273">
        <v>0</v>
      </c>
      <c r="BP511" s="273" t="s">
        <v>80</v>
      </c>
      <c r="BQ511" s="273">
        <v>0</v>
      </c>
      <c r="BR511" s="273" t="s">
        <v>81</v>
      </c>
      <c r="BS511" s="273" t="s">
        <v>122</v>
      </c>
      <c r="BT511" s="273">
        <v>0</v>
      </c>
      <c r="BU511" s="273">
        <v>307455</v>
      </c>
      <c r="BV511" s="279" t="s">
        <v>64</v>
      </c>
      <c r="BW511" s="280" t="s">
        <v>63</v>
      </c>
      <c r="BX511" s="280" t="s">
        <v>120</v>
      </c>
      <c r="BY511" s="280" t="s">
        <v>120</v>
      </c>
      <c r="BZ511" s="280" t="s">
        <v>110</v>
      </c>
      <c r="CA511" s="280" t="s">
        <v>111</v>
      </c>
      <c r="CB511" s="280" t="s">
        <v>117</v>
      </c>
      <c r="CC511" s="280" t="s">
        <v>118</v>
      </c>
      <c r="CD511" s="281">
        <v>5</v>
      </c>
      <c r="CE511" s="277">
        <v>45231</v>
      </c>
      <c r="CF511" s="280"/>
      <c r="CG511" s="280"/>
      <c r="CH511" s="280"/>
      <c r="CI511" s="280" t="s">
        <v>104</v>
      </c>
      <c r="CJ511" s="280"/>
      <c r="CK511" s="280"/>
      <c r="CL511" s="280"/>
      <c r="CM511" s="280" t="s">
        <v>73</v>
      </c>
      <c r="CN511" s="280">
        <v>3</v>
      </c>
    </row>
    <row r="512" spans="4:92">
      <c r="D512" s="273" t="s">
        <v>83</v>
      </c>
      <c r="E512" s="273" t="s">
        <v>194</v>
      </c>
      <c r="F512" s="273" t="s">
        <v>804</v>
      </c>
      <c r="G512" s="273" t="s">
        <v>807</v>
      </c>
      <c r="H512" s="274">
        <v>45017</v>
      </c>
      <c r="I512" s="273">
        <v>11711</v>
      </c>
      <c r="J512" s="273">
        <v>783</v>
      </c>
      <c r="K512" s="273">
        <v>0</v>
      </c>
      <c r="L512" s="273" t="s">
        <v>66</v>
      </c>
      <c r="N512" s="273" t="s">
        <v>107</v>
      </c>
      <c r="W512" s="273">
        <v>153531</v>
      </c>
      <c r="X512" s="273" t="s">
        <v>83</v>
      </c>
      <c r="Y512" s="273" t="s">
        <v>404</v>
      </c>
      <c r="Z512" s="273" t="s">
        <v>456</v>
      </c>
      <c r="AA512" s="273" t="s">
        <v>457</v>
      </c>
      <c r="AB512" s="274">
        <v>44927</v>
      </c>
      <c r="AC512" s="273">
        <v>15363</v>
      </c>
      <c r="AD512" s="273">
        <v>739</v>
      </c>
      <c r="AK512" s="273">
        <v>283783</v>
      </c>
      <c r="AL512" s="273" t="s">
        <v>83</v>
      </c>
      <c r="AM512" s="273" t="s">
        <v>63</v>
      </c>
      <c r="AN512" s="273" t="s">
        <v>530</v>
      </c>
      <c r="AO512" s="273" t="s">
        <v>533</v>
      </c>
      <c r="AP512" s="274">
        <v>45108</v>
      </c>
      <c r="AQ512" s="273">
        <v>15017</v>
      </c>
      <c r="AR512" s="273">
        <v>677</v>
      </c>
      <c r="AS512" s="273">
        <v>14336</v>
      </c>
      <c r="AT512" s="273" t="s">
        <v>201</v>
      </c>
      <c r="AU512" s="273" t="s">
        <v>202</v>
      </c>
      <c r="AV512" s="273" t="s">
        <v>203</v>
      </c>
      <c r="BG512" s="273">
        <v>344285</v>
      </c>
      <c r="BH512" s="273" t="s">
        <v>83</v>
      </c>
      <c r="BI512" s="273" t="s">
        <v>287</v>
      </c>
      <c r="BJ512" s="273" t="s">
        <v>466</v>
      </c>
      <c r="BK512" s="273" t="s">
        <v>851</v>
      </c>
      <c r="BL512" s="274">
        <v>44927</v>
      </c>
      <c r="BM512" s="273">
        <v>16464</v>
      </c>
      <c r="BN512" s="273">
        <v>796</v>
      </c>
      <c r="BO512" s="273">
        <v>0</v>
      </c>
      <c r="BP512" s="273" t="s">
        <v>80</v>
      </c>
      <c r="BQ512" s="273">
        <v>1662.1765815000001</v>
      </c>
      <c r="BR512" s="273" t="s">
        <v>1253</v>
      </c>
      <c r="BU512" s="273">
        <v>305482</v>
      </c>
      <c r="BV512" s="336" t="s">
        <v>64</v>
      </c>
      <c r="BW512" s="337" t="s">
        <v>63</v>
      </c>
      <c r="BX512" s="337" t="s">
        <v>120</v>
      </c>
      <c r="BY512" s="337" t="s">
        <v>120</v>
      </c>
      <c r="BZ512" s="337" t="s">
        <v>86</v>
      </c>
      <c r="CA512" s="337" t="s">
        <v>87</v>
      </c>
      <c r="CB512" s="337" t="s">
        <v>101</v>
      </c>
      <c r="CC512" s="337" t="s">
        <v>102</v>
      </c>
      <c r="CD512" s="338">
        <v>4</v>
      </c>
      <c r="CE512" s="335">
        <v>45231</v>
      </c>
      <c r="CF512" s="337">
        <v>67468</v>
      </c>
      <c r="CG512" s="337" t="s">
        <v>103</v>
      </c>
      <c r="CH512" s="337">
        <v>2196.7580800000001</v>
      </c>
      <c r="CI512" s="337" t="s">
        <v>104</v>
      </c>
      <c r="CJ512" s="337"/>
      <c r="CK512" s="337"/>
      <c r="CL512" s="337"/>
      <c r="CM512" s="337" t="s">
        <v>73</v>
      </c>
      <c r="CN512" s="337">
        <v>3</v>
      </c>
    </row>
    <row r="513" spans="4:92">
      <c r="D513" s="273" t="s">
        <v>83</v>
      </c>
      <c r="E513" s="273" t="s">
        <v>194</v>
      </c>
      <c r="F513" s="273" t="s">
        <v>804</v>
      </c>
      <c r="G513" s="273" t="s">
        <v>807</v>
      </c>
      <c r="H513" s="274">
        <v>45047</v>
      </c>
      <c r="I513" s="273">
        <v>12330</v>
      </c>
      <c r="J513" s="273">
        <v>783</v>
      </c>
      <c r="W513" s="273">
        <v>179085</v>
      </c>
      <c r="X513" s="273" t="s">
        <v>83</v>
      </c>
      <c r="Y513" s="273" t="s">
        <v>404</v>
      </c>
      <c r="Z513" s="273" t="s">
        <v>456</v>
      </c>
      <c r="AA513" s="273" t="s">
        <v>457</v>
      </c>
      <c r="AB513" s="274">
        <v>44927</v>
      </c>
      <c r="AC513" s="273">
        <v>15513</v>
      </c>
      <c r="AD513" s="273">
        <v>739</v>
      </c>
      <c r="AK513" s="273">
        <v>284704</v>
      </c>
      <c r="AL513" s="273" t="s">
        <v>83</v>
      </c>
      <c r="AM513" s="273" t="s">
        <v>63</v>
      </c>
      <c r="AN513" s="273" t="s">
        <v>530</v>
      </c>
      <c r="AO513" s="273" t="s">
        <v>533</v>
      </c>
      <c r="AP513" s="274">
        <v>45108</v>
      </c>
      <c r="AQ513" s="273">
        <v>15608</v>
      </c>
      <c r="AR513" s="273">
        <v>677</v>
      </c>
      <c r="AU513" s="273" t="s">
        <v>108</v>
      </c>
      <c r="BG513" s="273">
        <v>285084</v>
      </c>
      <c r="BH513" s="273" t="s">
        <v>83</v>
      </c>
      <c r="BI513" s="273" t="s">
        <v>287</v>
      </c>
      <c r="BJ513" s="273" t="s">
        <v>466</v>
      </c>
      <c r="BK513" s="273" t="s">
        <v>859</v>
      </c>
      <c r="BL513" s="274">
        <v>44927</v>
      </c>
      <c r="BM513" s="273">
        <v>16482</v>
      </c>
      <c r="BN513" s="273">
        <v>799</v>
      </c>
      <c r="BO513" s="273">
        <v>397.6</v>
      </c>
      <c r="BP513" s="273" t="s">
        <v>80</v>
      </c>
      <c r="BQ513" s="273">
        <v>1546.2236579999999</v>
      </c>
      <c r="BR513" s="273" t="s">
        <v>81</v>
      </c>
      <c r="BS513" s="273" t="s">
        <v>1372</v>
      </c>
      <c r="BT513" s="273">
        <v>0</v>
      </c>
      <c r="BU513" s="273">
        <v>305700</v>
      </c>
      <c r="BV513" s="279" t="s">
        <v>64</v>
      </c>
      <c r="BW513" s="280" t="s">
        <v>63</v>
      </c>
      <c r="BX513" s="280" t="s">
        <v>120</v>
      </c>
      <c r="BY513" s="280" t="s">
        <v>120</v>
      </c>
      <c r="BZ513" s="280" t="s">
        <v>110</v>
      </c>
      <c r="CA513" s="280" t="s">
        <v>111</v>
      </c>
      <c r="CB513" s="280" t="s">
        <v>112</v>
      </c>
      <c r="CC513" s="280" t="s">
        <v>113</v>
      </c>
      <c r="CD513" s="281">
        <v>4</v>
      </c>
      <c r="CE513" s="277">
        <v>45231</v>
      </c>
      <c r="CF513" s="280"/>
      <c r="CG513" s="280"/>
      <c r="CH513" s="280"/>
      <c r="CI513" s="280" t="s">
        <v>80</v>
      </c>
      <c r="CJ513" s="280"/>
      <c r="CK513" s="280"/>
      <c r="CL513" s="280"/>
      <c r="CM513" s="280" t="s">
        <v>73</v>
      </c>
      <c r="CN513" s="280">
        <v>3</v>
      </c>
    </row>
    <row r="514" spans="4:92">
      <c r="D514" s="273" t="s">
        <v>83</v>
      </c>
      <c r="E514" s="273" t="s">
        <v>194</v>
      </c>
      <c r="F514" s="273" t="s">
        <v>804</v>
      </c>
      <c r="G514" s="273" t="s">
        <v>807</v>
      </c>
      <c r="H514" s="274">
        <v>45047</v>
      </c>
      <c r="I514" s="273">
        <v>12330</v>
      </c>
      <c r="J514" s="273">
        <v>783</v>
      </c>
      <c r="K514" s="273">
        <v>3793</v>
      </c>
      <c r="L514" s="273" t="s">
        <v>66</v>
      </c>
      <c r="M514" s="273">
        <v>717.47014999999999</v>
      </c>
      <c r="N514" s="273" t="s">
        <v>115</v>
      </c>
      <c r="W514" s="273">
        <v>179109</v>
      </c>
      <c r="X514" s="273" t="s">
        <v>83</v>
      </c>
      <c r="Y514" s="273" t="s">
        <v>404</v>
      </c>
      <c r="Z514" s="273" t="s">
        <v>456</v>
      </c>
      <c r="AA514" s="273" t="s">
        <v>457</v>
      </c>
      <c r="AB514" s="274">
        <v>44927</v>
      </c>
      <c r="AC514" s="273">
        <v>16340</v>
      </c>
      <c r="AD514" s="273">
        <v>739</v>
      </c>
      <c r="AK514" s="273">
        <v>304133</v>
      </c>
      <c r="AL514" s="273" t="s">
        <v>83</v>
      </c>
      <c r="AM514" s="273" t="s">
        <v>63</v>
      </c>
      <c r="AN514" s="273" t="s">
        <v>530</v>
      </c>
      <c r="AO514" s="273" t="s">
        <v>533</v>
      </c>
      <c r="AP514" s="274">
        <v>45200</v>
      </c>
      <c r="AQ514" s="273">
        <v>15163</v>
      </c>
      <c r="AR514" s="273">
        <v>677</v>
      </c>
      <c r="AS514" s="273">
        <v>0</v>
      </c>
      <c r="AT514" s="273" t="s">
        <v>77</v>
      </c>
      <c r="AU514" s="273" t="s">
        <v>78</v>
      </c>
      <c r="BG514" s="273">
        <v>281763</v>
      </c>
      <c r="BH514" s="273" t="s">
        <v>83</v>
      </c>
      <c r="BI514" s="273" t="s">
        <v>287</v>
      </c>
      <c r="BJ514" s="273" t="s">
        <v>466</v>
      </c>
      <c r="BK514" s="273" t="s">
        <v>853</v>
      </c>
      <c r="BL514" s="274">
        <v>44927</v>
      </c>
      <c r="BM514" s="273">
        <v>16470</v>
      </c>
      <c r="BN514" s="273">
        <v>797</v>
      </c>
      <c r="BO514" s="273">
        <v>2923</v>
      </c>
      <c r="BP514" s="273" t="s">
        <v>80</v>
      </c>
      <c r="BQ514" s="273">
        <v>0</v>
      </c>
      <c r="BR514" s="273" t="s">
        <v>81</v>
      </c>
      <c r="BS514" s="273" t="s">
        <v>1373</v>
      </c>
      <c r="BT514" s="273">
        <v>0</v>
      </c>
      <c r="BU514" s="273">
        <v>305556</v>
      </c>
      <c r="BV514" s="336" t="s">
        <v>64</v>
      </c>
      <c r="BW514" s="337" t="s">
        <v>63</v>
      </c>
      <c r="BX514" s="337" t="s">
        <v>120</v>
      </c>
      <c r="BY514" s="337" t="s">
        <v>120</v>
      </c>
      <c r="BZ514" s="337" t="s">
        <v>86</v>
      </c>
      <c r="CA514" s="337" t="s">
        <v>87</v>
      </c>
      <c r="CB514" s="337" t="s">
        <v>88</v>
      </c>
      <c r="CC514" s="337" t="s">
        <v>89</v>
      </c>
      <c r="CD514" s="338">
        <v>3</v>
      </c>
      <c r="CE514" s="335">
        <v>45231</v>
      </c>
      <c r="CF514" s="337">
        <v>5192</v>
      </c>
      <c r="CG514" s="337" t="s">
        <v>80</v>
      </c>
      <c r="CH514" s="337">
        <v>5192</v>
      </c>
      <c r="CI514" s="337" t="s">
        <v>80</v>
      </c>
      <c r="CJ514" s="337"/>
      <c r="CK514" s="337"/>
      <c r="CL514" s="337" t="s">
        <v>1374</v>
      </c>
      <c r="CM514" s="337" t="s">
        <v>73</v>
      </c>
      <c r="CN514" s="337">
        <v>3</v>
      </c>
    </row>
    <row r="515" spans="4:92">
      <c r="D515" s="273" t="s">
        <v>83</v>
      </c>
      <c r="E515" s="273" t="s">
        <v>194</v>
      </c>
      <c r="F515" s="273" t="s">
        <v>804</v>
      </c>
      <c r="G515" s="273" t="s">
        <v>807</v>
      </c>
      <c r="H515" s="274">
        <v>45047</v>
      </c>
      <c r="I515" s="273">
        <v>12330</v>
      </c>
      <c r="J515" s="273">
        <v>783</v>
      </c>
      <c r="K515" s="273">
        <v>0</v>
      </c>
      <c r="L515" s="273" t="s">
        <v>66</v>
      </c>
      <c r="N515" s="273" t="s">
        <v>107</v>
      </c>
      <c r="W515" s="273">
        <v>179110</v>
      </c>
      <c r="X515" s="273" t="s">
        <v>83</v>
      </c>
      <c r="Y515" s="273" t="s">
        <v>404</v>
      </c>
      <c r="Z515" s="273" t="s">
        <v>456</v>
      </c>
      <c r="AA515" s="273" t="s">
        <v>457</v>
      </c>
      <c r="AB515" s="274">
        <v>44927</v>
      </c>
      <c r="AC515" s="273">
        <v>16341</v>
      </c>
      <c r="AD515" s="273">
        <v>739</v>
      </c>
      <c r="AK515" s="273">
        <v>304149</v>
      </c>
      <c r="AL515" s="273" t="s">
        <v>83</v>
      </c>
      <c r="AM515" s="273" t="s">
        <v>63</v>
      </c>
      <c r="AN515" s="273" t="s">
        <v>530</v>
      </c>
      <c r="AO515" s="273" t="s">
        <v>533</v>
      </c>
      <c r="AP515" s="274">
        <v>45200</v>
      </c>
      <c r="AQ515" s="273">
        <v>15163</v>
      </c>
      <c r="AR515" s="273">
        <v>677</v>
      </c>
      <c r="AS515" s="273">
        <v>14112</v>
      </c>
      <c r="AT515" s="273" t="s">
        <v>201</v>
      </c>
      <c r="AU515" s="273" t="s">
        <v>202</v>
      </c>
      <c r="AV515" s="273" t="s">
        <v>203</v>
      </c>
      <c r="BG515" s="273">
        <v>344287</v>
      </c>
      <c r="BH515" s="273" t="s">
        <v>83</v>
      </c>
      <c r="BI515" s="273" t="s">
        <v>287</v>
      </c>
      <c r="BJ515" s="273" t="s">
        <v>466</v>
      </c>
      <c r="BK515" s="273" t="s">
        <v>467</v>
      </c>
      <c r="BL515" s="274">
        <v>44927</v>
      </c>
      <c r="BM515" s="273">
        <v>16476</v>
      </c>
      <c r="BN515" s="273">
        <v>798</v>
      </c>
      <c r="BO515" s="273">
        <v>668</v>
      </c>
      <c r="BP515" s="273" t="s">
        <v>80</v>
      </c>
      <c r="BQ515" s="273">
        <v>3808.4510249999998</v>
      </c>
      <c r="BR515" s="273" t="s">
        <v>81</v>
      </c>
      <c r="BS515" s="273" t="s">
        <v>1375</v>
      </c>
      <c r="BT515" s="273">
        <v>0</v>
      </c>
      <c r="BU515" s="273">
        <v>305628</v>
      </c>
      <c r="BV515" s="279" t="s">
        <v>64</v>
      </c>
      <c r="BW515" s="280" t="s">
        <v>63</v>
      </c>
      <c r="BX515" s="280" t="s">
        <v>120</v>
      </c>
      <c r="BY515" s="280" t="s">
        <v>120</v>
      </c>
      <c r="BZ515" s="280" t="s">
        <v>86</v>
      </c>
      <c r="CA515" s="280" t="s">
        <v>87</v>
      </c>
      <c r="CB515" s="280" t="s">
        <v>88</v>
      </c>
      <c r="CC515" s="280" t="s">
        <v>89</v>
      </c>
      <c r="CD515" s="281">
        <v>3</v>
      </c>
      <c r="CE515" s="277">
        <v>45261</v>
      </c>
      <c r="CF515" s="280">
        <v>4321</v>
      </c>
      <c r="CG515" s="280" t="s">
        <v>80</v>
      </c>
      <c r="CH515" s="280">
        <v>4321</v>
      </c>
      <c r="CI515" s="280" t="s">
        <v>80</v>
      </c>
      <c r="CJ515" s="280"/>
      <c r="CK515" s="280"/>
      <c r="CL515" s="280" t="s">
        <v>1376</v>
      </c>
      <c r="CM515" s="280" t="s">
        <v>73</v>
      </c>
      <c r="CN515" s="280">
        <v>3</v>
      </c>
    </row>
    <row r="516" spans="4:92">
      <c r="D516" s="273" t="s">
        <v>83</v>
      </c>
      <c r="E516" s="273" t="s">
        <v>194</v>
      </c>
      <c r="F516" s="273" t="s">
        <v>385</v>
      </c>
      <c r="G516" s="273" t="s">
        <v>777</v>
      </c>
      <c r="H516" s="274">
        <v>45261</v>
      </c>
      <c r="I516" s="273">
        <v>17025</v>
      </c>
      <c r="J516" s="273">
        <v>774</v>
      </c>
      <c r="W516" s="273">
        <v>314027</v>
      </c>
      <c r="X516" s="273" t="s">
        <v>83</v>
      </c>
      <c r="Y516" s="273" t="s">
        <v>404</v>
      </c>
      <c r="Z516" s="273" t="s">
        <v>456</v>
      </c>
      <c r="AA516" s="273" t="s">
        <v>457</v>
      </c>
      <c r="AB516" s="274">
        <v>45017</v>
      </c>
      <c r="AC516" s="273">
        <v>14925</v>
      </c>
      <c r="AD516" s="273">
        <v>739</v>
      </c>
      <c r="AK516" s="273">
        <v>279137</v>
      </c>
      <c r="AL516" s="273" t="s">
        <v>83</v>
      </c>
      <c r="AM516" s="273" t="s">
        <v>63</v>
      </c>
      <c r="AN516" s="273" t="s">
        <v>530</v>
      </c>
      <c r="AO516" s="273" t="s">
        <v>1040</v>
      </c>
      <c r="AP516" s="274">
        <v>44927</v>
      </c>
      <c r="AQ516" s="273">
        <v>14815</v>
      </c>
      <c r="AR516" s="273">
        <v>851</v>
      </c>
      <c r="AU516" s="273" t="s">
        <v>108</v>
      </c>
      <c r="BG516" s="273">
        <v>277927</v>
      </c>
      <c r="BH516" s="273" t="s">
        <v>83</v>
      </c>
      <c r="BI516" s="273" t="s">
        <v>287</v>
      </c>
      <c r="BJ516" s="273" t="s">
        <v>484</v>
      </c>
      <c r="BK516" s="273" t="s">
        <v>485</v>
      </c>
      <c r="BL516" s="274">
        <v>44927</v>
      </c>
      <c r="BM516" s="273">
        <v>16512</v>
      </c>
      <c r="BN516" s="273">
        <v>807</v>
      </c>
      <c r="BO516" s="273">
        <v>1023</v>
      </c>
      <c r="BP516" s="273" t="s">
        <v>80</v>
      </c>
      <c r="BQ516" s="273">
        <v>6216.4538009999997</v>
      </c>
      <c r="BR516" s="273" t="s">
        <v>81</v>
      </c>
      <c r="BS516" s="273" t="s">
        <v>1377</v>
      </c>
      <c r="BT516" s="273">
        <v>0</v>
      </c>
      <c r="BU516" s="273">
        <v>306060</v>
      </c>
      <c r="BV516" s="336" t="s">
        <v>64</v>
      </c>
      <c r="BW516" s="337" t="s">
        <v>63</v>
      </c>
      <c r="BX516" s="337" t="s">
        <v>120</v>
      </c>
      <c r="BY516" s="337" t="s">
        <v>120</v>
      </c>
      <c r="BZ516" s="337" t="s">
        <v>110</v>
      </c>
      <c r="CA516" s="337" t="s">
        <v>111</v>
      </c>
      <c r="CB516" s="337" t="s">
        <v>112</v>
      </c>
      <c r="CC516" s="337" t="s">
        <v>113</v>
      </c>
      <c r="CD516" s="338">
        <v>4</v>
      </c>
      <c r="CE516" s="335">
        <v>45261</v>
      </c>
      <c r="CF516" s="337"/>
      <c r="CG516" s="337"/>
      <c r="CH516" s="337"/>
      <c r="CI516" s="337" t="s">
        <v>80</v>
      </c>
      <c r="CJ516" s="337"/>
      <c r="CK516" s="337"/>
      <c r="CL516" s="337"/>
      <c r="CM516" s="337" t="s">
        <v>73</v>
      </c>
      <c r="CN516" s="337">
        <v>3</v>
      </c>
    </row>
    <row r="517" spans="4:92">
      <c r="D517" s="273" t="s">
        <v>83</v>
      </c>
      <c r="E517" s="273" t="s">
        <v>194</v>
      </c>
      <c r="F517" s="273" t="s">
        <v>385</v>
      </c>
      <c r="G517" s="273" t="s">
        <v>777</v>
      </c>
      <c r="H517" s="274">
        <v>45261</v>
      </c>
      <c r="I517" s="273">
        <v>17025</v>
      </c>
      <c r="J517" s="273">
        <v>774</v>
      </c>
      <c r="K517" s="273">
        <v>0</v>
      </c>
      <c r="L517" s="273" t="s">
        <v>66</v>
      </c>
      <c r="N517" s="273" t="s">
        <v>107</v>
      </c>
      <c r="W517" s="273">
        <v>314052</v>
      </c>
      <c r="X517" s="273" t="s">
        <v>83</v>
      </c>
      <c r="Y517" s="273" t="s">
        <v>404</v>
      </c>
      <c r="Z517" s="273" t="s">
        <v>456</v>
      </c>
      <c r="AA517" s="273" t="s">
        <v>457</v>
      </c>
      <c r="AB517" s="274">
        <v>45108</v>
      </c>
      <c r="AC517" s="273">
        <v>15071</v>
      </c>
      <c r="AD517" s="273">
        <v>739</v>
      </c>
      <c r="AK517" s="273">
        <v>280743</v>
      </c>
      <c r="AL517" s="273" t="s">
        <v>83</v>
      </c>
      <c r="AM517" s="273" t="s">
        <v>63</v>
      </c>
      <c r="AN517" s="273" t="s">
        <v>530</v>
      </c>
      <c r="AO517" s="273" t="s">
        <v>1040</v>
      </c>
      <c r="AP517" s="274">
        <v>44927</v>
      </c>
      <c r="AQ517" s="273">
        <v>15399</v>
      </c>
      <c r="AR517" s="273">
        <v>851</v>
      </c>
      <c r="AS517" s="273">
        <v>36000</v>
      </c>
      <c r="AT517" s="273" t="s">
        <v>1378</v>
      </c>
      <c r="AU517" s="273" t="s">
        <v>240</v>
      </c>
      <c r="AV517" s="273" t="s">
        <v>513</v>
      </c>
      <c r="BA517" s="273" t="s">
        <v>240</v>
      </c>
      <c r="BG517" s="273">
        <v>284113</v>
      </c>
      <c r="BH517" s="273" t="s">
        <v>83</v>
      </c>
      <c r="BI517" s="273" t="s">
        <v>287</v>
      </c>
      <c r="BJ517" s="273" t="s">
        <v>1034</v>
      </c>
      <c r="BK517" s="273" t="s">
        <v>1037</v>
      </c>
      <c r="BL517" s="274">
        <v>44927</v>
      </c>
      <c r="BM517" s="273">
        <v>17405</v>
      </c>
      <c r="BN517" s="273">
        <v>850</v>
      </c>
      <c r="BO517" s="273">
        <v>0</v>
      </c>
      <c r="BP517" s="273" t="s">
        <v>80</v>
      </c>
      <c r="BQ517" s="273">
        <v>0</v>
      </c>
      <c r="BR517" s="273" t="s">
        <v>81</v>
      </c>
      <c r="BS517" s="273" t="s">
        <v>122</v>
      </c>
      <c r="BT517" s="273">
        <v>0</v>
      </c>
      <c r="BU517" s="273">
        <v>335341</v>
      </c>
      <c r="BV517" s="279" t="s">
        <v>64</v>
      </c>
      <c r="BW517" s="280" t="s">
        <v>63</v>
      </c>
      <c r="BX517" s="280" t="s">
        <v>120</v>
      </c>
      <c r="BY517" s="280" t="s">
        <v>120</v>
      </c>
      <c r="BZ517" s="280" t="s">
        <v>86</v>
      </c>
      <c r="CA517" s="280" t="s">
        <v>87</v>
      </c>
      <c r="CB517" s="280" t="s">
        <v>101</v>
      </c>
      <c r="CC517" s="280" t="s">
        <v>102</v>
      </c>
      <c r="CD517" s="281">
        <v>4</v>
      </c>
      <c r="CE517" s="277">
        <v>45261</v>
      </c>
      <c r="CF517" s="280">
        <v>56450</v>
      </c>
      <c r="CG517" s="280" t="s">
        <v>103</v>
      </c>
      <c r="CH517" s="280">
        <v>1838.0119999999999</v>
      </c>
      <c r="CI517" s="280" t="s">
        <v>104</v>
      </c>
      <c r="CJ517" s="280"/>
      <c r="CK517" s="280"/>
      <c r="CL517" s="280"/>
      <c r="CM517" s="280" t="s">
        <v>73</v>
      </c>
      <c r="CN517" s="280">
        <v>3</v>
      </c>
    </row>
    <row r="518" spans="4:92">
      <c r="D518" s="273" t="s">
        <v>83</v>
      </c>
      <c r="E518" s="273" t="s">
        <v>194</v>
      </c>
      <c r="F518" s="273" t="s">
        <v>385</v>
      </c>
      <c r="G518" s="273" t="s">
        <v>777</v>
      </c>
      <c r="H518" s="274">
        <v>45261</v>
      </c>
      <c r="I518" s="273">
        <v>17025</v>
      </c>
      <c r="J518" s="273">
        <v>774</v>
      </c>
      <c r="K518" s="273">
        <v>3840</v>
      </c>
      <c r="L518" s="273" t="s">
        <v>66</v>
      </c>
      <c r="M518" s="273">
        <v>385.39</v>
      </c>
      <c r="N518" s="273" t="s">
        <v>115</v>
      </c>
      <c r="W518" s="273">
        <v>314051</v>
      </c>
      <c r="X518" s="273" t="s">
        <v>83</v>
      </c>
      <c r="Y518" s="273" t="s">
        <v>404</v>
      </c>
      <c r="Z518" s="273" t="s">
        <v>456</v>
      </c>
      <c r="AA518" s="273" t="s">
        <v>457</v>
      </c>
      <c r="AB518" s="274">
        <v>45108</v>
      </c>
      <c r="AC518" s="273">
        <v>15662</v>
      </c>
      <c r="AD518" s="273">
        <v>739</v>
      </c>
      <c r="AK518" s="273">
        <v>285300</v>
      </c>
      <c r="AL518" s="273" t="s">
        <v>83</v>
      </c>
      <c r="AM518" s="273" t="s">
        <v>63</v>
      </c>
      <c r="AN518" s="273" t="s">
        <v>530</v>
      </c>
      <c r="AO518" s="273" t="s">
        <v>1040</v>
      </c>
      <c r="AP518" s="274">
        <v>44927</v>
      </c>
      <c r="AQ518" s="273">
        <v>15399</v>
      </c>
      <c r="AR518" s="273">
        <v>851</v>
      </c>
      <c r="AS518" s="273">
        <v>105</v>
      </c>
      <c r="AT518" s="273" t="s">
        <v>96</v>
      </c>
      <c r="AU518" s="273" t="s">
        <v>224</v>
      </c>
      <c r="AV518" s="273" t="s">
        <v>216</v>
      </c>
      <c r="BA518" s="273" t="s">
        <v>224</v>
      </c>
      <c r="BG518" s="273">
        <v>298315</v>
      </c>
      <c r="BH518" s="273" t="s">
        <v>83</v>
      </c>
      <c r="BI518" s="273" t="s">
        <v>287</v>
      </c>
      <c r="BJ518" s="273" t="s">
        <v>846</v>
      </c>
      <c r="BK518" s="273" t="s">
        <v>848</v>
      </c>
      <c r="BL518" s="274">
        <v>44927</v>
      </c>
      <c r="BM518" s="273">
        <v>16458</v>
      </c>
      <c r="BN518" s="273">
        <v>794</v>
      </c>
      <c r="BO518" s="273">
        <v>76</v>
      </c>
      <c r="BP518" s="273" t="s">
        <v>80</v>
      </c>
      <c r="BQ518" s="273">
        <v>329.756775</v>
      </c>
      <c r="BR518" s="273" t="s">
        <v>81</v>
      </c>
      <c r="BS518" s="273" t="s">
        <v>1379</v>
      </c>
      <c r="BT518" s="273">
        <v>0</v>
      </c>
      <c r="BU518" s="273">
        <v>305412</v>
      </c>
      <c r="BV518" s="336" t="s">
        <v>64</v>
      </c>
      <c r="BW518" s="337" t="s">
        <v>63</v>
      </c>
      <c r="BX518" s="337" t="s">
        <v>120</v>
      </c>
      <c r="BY518" s="337" t="s">
        <v>120</v>
      </c>
      <c r="BZ518" s="337" t="s">
        <v>110</v>
      </c>
      <c r="CA518" s="337" t="s">
        <v>111</v>
      </c>
      <c r="CB518" s="337" t="s">
        <v>117</v>
      </c>
      <c r="CC518" s="337" t="s">
        <v>118</v>
      </c>
      <c r="CD518" s="338">
        <v>5</v>
      </c>
      <c r="CE518" s="335">
        <v>45261</v>
      </c>
      <c r="CF518" s="337"/>
      <c r="CG518" s="337"/>
      <c r="CH518" s="337"/>
      <c r="CI518" s="337" t="s">
        <v>104</v>
      </c>
      <c r="CJ518" s="337"/>
      <c r="CK518" s="337"/>
      <c r="CL518" s="337"/>
      <c r="CM518" s="337" t="s">
        <v>73</v>
      </c>
      <c r="CN518" s="337">
        <v>3</v>
      </c>
    </row>
    <row r="519" spans="4:92">
      <c r="D519" s="273" t="s">
        <v>83</v>
      </c>
      <c r="E519" s="273" t="s">
        <v>194</v>
      </c>
      <c r="F519" s="273" t="s">
        <v>385</v>
      </c>
      <c r="G519" s="273" t="s">
        <v>770</v>
      </c>
      <c r="H519" s="274">
        <v>44927</v>
      </c>
      <c r="I519" s="273">
        <v>11215</v>
      </c>
      <c r="J519" s="273">
        <v>770</v>
      </c>
      <c r="W519" s="273">
        <v>139122</v>
      </c>
      <c r="X519" s="273" t="s">
        <v>83</v>
      </c>
      <c r="Y519" s="273" t="s">
        <v>404</v>
      </c>
      <c r="Z519" s="273" t="s">
        <v>456</v>
      </c>
      <c r="AA519" s="273" t="s">
        <v>457</v>
      </c>
      <c r="AB519" s="274">
        <v>45200</v>
      </c>
      <c r="AC519" s="273">
        <v>15217</v>
      </c>
      <c r="AD519" s="273">
        <v>739</v>
      </c>
      <c r="AK519" s="273">
        <v>282349</v>
      </c>
      <c r="AL519" s="273" t="s">
        <v>83</v>
      </c>
      <c r="AM519" s="273" t="s">
        <v>63</v>
      </c>
      <c r="AN519" s="273" t="s">
        <v>530</v>
      </c>
      <c r="AO519" s="273" t="s">
        <v>1040</v>
      </c>
      <c r="AP519" s="274">
        <v>44927</v>
      </c>
      <c r="AQ519" s="273">
        <v>15399</v>
      </c>
      <c r="AR519" s="273">
        <v>851</v>
      </c>
      <c r="AS519" s="273">
        <v>0.13700000000000001</v>
      </c>
      <c r="AT519" s="273" t="s">
        <v>77</v>
      </c>
      <c r="AU519" s="273" t="s">
        <v>224</v>
      </c>
      <c r="AV519" s="273" t="s">
        <v>1380</v>
      </c>
      <c r="BA519" s="273" t="s">
        <v>224</v>
      </c>
      <c r="BG519" s="273">
        <v>344726</v>
      </c>
      <c r="BH519" s="273" t="s">
        <v>83</v>
      </c>
      <c r="BI519" s="273" t="s">
        <v>287</v>
      </c>
      <c r="BJ519" s="273" t="s">
        <v>892</v>
      </c>
      <c r="BK519" s="273" t="s">
        <v>897</v>
      </c>
      <c r="BL519" s="274">
        <v>44927</v>
      </c>
      <c r="BM519" s="273">
        <v>16524</v>
      </c>
      <c r="BN519" s="273">
        <v>810</v>
      </c>
      <c r="BO519" s="273">
        <v>580</v>
      </c>
      <c r="BP519" s="273" t="s">
        <v>80</v>
      </c>
      <c r="BQ519" s="273">
        <v>1657.580281</v>
      </c>
      <c r="BR519" s="273" t="s">
        <v>81</v>
      </c>
      <c r="BS519" s="273" t="s">
        <v>1381</v>
      </c>
      <c r="BT519" s="273">
        <v>0</v>
      </c>
      <c r="BU519" s="273">
        <v>306204</v>
      </c>
      <c r="BV519" s="279" t="s">
        <v>64</v>
      </c>
      <c r="BW519" s="280" t="s">
        <v>63</v>
      </c>
      <c r="BX519" s="280" t="s">
        <v>120</v>
      </c>
      <c r="BY519" s="280" t="s">
        <v>120</v>
      </c>
      <c r="BZ519" s="280" t="s">
        <v>126</v>
      </c>
      <c r="CA519" s="280" t="s">
        <v>127</v>
      </c>
      <c r="CB519" s="280" t="s">
        <v>128</v>
      </c>
      <c r="CC519" s="280" t="s">
        <v>129</v>
      </c>
      <c r="CD519" s="281">
        <v>6</v>
      </c>
      <c r="CE519" s="277">
        <v>45261</v>
      </c>
      <c r="CF519" s="280"/>
      <c r="CG519" s="280"/>
      <c r="CH519" s="280"/>
      <c r="CI519" s="280" t="s">
        <v>80</v>
      </c>
      <c r="CJ519" s="280"/>
      <c r="CK519" s="280"/>
      <c r="CL519" s="280"/>
      <c r="CM519" s="280" t="s">
        <v>73</v>
      </c>
      <c r="CN519" s="280">
        <v>3</v>
      </c>
    </row>
    <row r="520" spans="4:92">
      <c r="D520" s="273" t="s">
        <v>83</v>
      </c>
      <c r="E520" s="273" t="s">
        <v>194</v>
      </c>
      <c r="F520" s="273" t="s">
        <v>385</v>
      </c>
      <c r="G520" s="273" t="s">
        <v>770</v>
      </c>
      <c r="H520" s="274">
        <v>44927</v>
      </c>
      <c r="I520" s="273">
        <v>11215</v>
      </c>
      <c r="J520" s="273">
        <v>770</v>
      </c>
      <c r="K520" s="273">
        <v>0</v>
      </c>
      <c r="L520" s="273" t="s">
        <v>66</v>
      </c>
      <c r="N520" s="273" t="s">
        <v>107</v>
      </c>
      <c r="W520" s="273">
        <v>139147</v>
      </c>
      <c r="X520" s="273" t="s">
        <v>83</v>
      </c>
      <c r="Y520" s="273" t="s">
        <v>404</v>
      </c>
      <c r="Z520" s="273" t="s">
        <v>456</v>
      </c>
      <c r="AA520" s="273" t="s">
        <v>736</v>
      </c>
      <c r="AB520" s="274">
        <v>44927</v>
      </c>
      <c r="AC520" s="273">
        <v>14778</v>
      </c>
      <c r="AD520" s="273">
        <v>738</v>
      </c>
      <c r="AK520" s="273">
        <v>277520</v>
      </c>
      <c r="AL520" s="273" t="s">
        <v>83</v>
      </c>
      <c r="AM520" s="273" t="s">
        <v>287</v>
      </c>
      <c r="AN520" s="273" t="s">
        <v>466</v>
      </c>
      <c r="AO520" s="273" t="s">
        <v>851</v>
      </c>
      <c r="AP520" s="274">
        <v>45017</v>
      </c>
      <c r="AQ520" s="273">
        <v>14934</v>
      </c>
      <c r="AR520" s="273">
        <v>796</v>
      </c>
      <c r="AU520" s="273" t="s">
        <v>108</v>
      </c>
      <c r="BG520" s="273">
        <v>328611</v>
      </c>
      <c r="BH520" s="273" t="s">
        <v>83</v>
      </c>
      <c r="BI520" s="273" t="s">
        <v>287</v>
      </c>
      <c r="BJ520" s="273" t="s">
        <v>892</v>
      </c>
      <c r="BK520" s="273" t="s">
        <v>895</v>
      </c>
      <c r="BL520" s="274">
        <v>44927</v>
      </c>
      <c r="BM520" s="273">
        <v>16518</v>
      </c>
      <c r="BN520" s="273">
        <v>809</v>
      </c>
      <c r="BO520" s="273">
        <v>0</v>
      </c>
      <c r="BP520" s="273" t="s">
        <v>80</v>
      </c>
      <c r="BQ520" s="273">
        <v>0</v>
      </c>
      <c r="BR520" s="273" t="s">
        <v>81</v>
      </c>
      <c r="BS520" s="273" t="s">
        <v>122</v>
      </c>
      <c r="BT520" s="273">
        <v>0</v>
      </c>
      <c r="BU520" s="273">
        <v>306132</v>
      </c>
      <c r="BV520" s="336" t="s">
        <v>64</v>
      </c>
      <c r="BW520" s="337" t="s">
        <v>63</v>
      </c>
      <c r="BX520" s="337" t="s">
        <v>120</v>
      </c>
      <c r="BY520" s="337" t="s">
        <v>120</v>
      </c>
      <c r="BZ520" s="337" t="s">
        <v>126</v>
      </c>
      <c r="CA520" s="337" t="s">
        <v>127</v>
      </c>
      <c r="CB520" s="337" t="s">
        <v>133</v>
      </c>
      <c r="CC520" s="337" t="s">
        <v>134</v>
      </c>
      <c r="CD520" s="338">
        <v>7</v>
      </c>
      <c r="CE520" s="335">
        <v>45261</v>
      </c>
      <c r="CF520" s="337"/>
      <c r="CG520" s="337"/>
      <c r="CH520" s="337"/>
      <c r="CI520" s="337" t="s">
        <v>104</v>
      </c>
      <c r="CJ520" s="337"/>
      <c r="CK520" s="337"/>
      <c r="CL520" s="337"/>
      <c r="CM520" s="337" t="s">
        <v>73</v>
      </c>
      <c r="CN520" s="337">
        <v>3</v>
      </c>
    </row>
    <row r="521" spans="4:92">
      <c r="D521" s="273" t="s">
        <v>83</v>
      </c>
      <c r="E521" s="273" t="s">
        <v>194</v>
      </c>
      <c r="F521" s="273" t="s">
        <v>385</v>
      </c>
      <c r="G521" s="273" t="s">
        <v>770</v>
      </c>
      <c r="H521" s="274">
        <v>44927</v>
      </c>
      <c r="I521" s="273">
        <v>11215</v>
      </c>
      <c r="J521" s="273">
        <v>770</v>
      </c>
      <c r="K521" s="273">
        <v>1265.95</v>
      </c>
      <c r="L521" s="273" t="s">
        <v>66</v>
      </c>
      <c r="M521" s="273">
        <v>384.8</v>
      </c>
      <c r="N521" s="273" t="s">
        <v>115</v>
      </c>
      <c r="W521" s="273">
        <v>139146</v>
      </c>
      <c r="X521" s="273" t="s">
        <v>83</v>
      </c>
      <c r="Y521" s="273" t="s">
        <v>404</v>
      </c>
      <c r="Z521" s="273" t="s">
        <v>456</v>
      </c>
      <c r="AA521" s="273" t="s">
        <v>736</v>
      </c>
      <c r="AB521" s="274">
        <v>44927</v>
      </c>
      <c r="AC521" s="273">
        <v>15362</v>
      </c>
      <c r="AD521" s="273">
        <v>738</v>
      </c>
      <c r="AK521" s="273">
        <v>283774</v>
      </c>
      <c r="AL521" s="273" t="s">
        <v>83</v>
      </c>
      <c r="AM521" s="273" t="s">
        <v>287</v>
      </c>
      <c r="AN521" s="273" t="s">
        <v>466</v>
      </c>
      <c r="AO521" s="273" t="s">
        <v>851</v>
      </c>
      <c r="AP521" s="274">
        <v>45108</v>
      </c>
      <c r="AQ521" s="273">
        <v>15080</v>
      </c>
      <c r="AR521" s="273">
        <v>796</v>
      </c>
      <c r="AU521" s="273" t="s">
        <v>108</v>
      </c>
      <c r="BG521" s="273">
        <v>280842</v>
      </c>
      <c r="BH521" s="273" t="s">
        <v>83</v>
      </c>
      <c r="BI521" s="273" t="s">
        <v>287</v>
      </c>
      <c r="BJ521" s="273" t="s">
        <v>926</v>
      </c>
      <c r="BK521" s="273" t="s">
        <v>928</v>
      </c>
      <c r="BL521" s="274">
        <v>44927</v>
      </c>
      <c r="BM521" s="273">
        <v>16554</v>
      </c>
      <c r="BN521" s="273">
        <v>822</v>
      </c>
      <c r="BO521" s="273">
        <v>0</v>
      </c>
      <c r="BP521" s="273" t="s">
        <v>80</v>
      </c>
      <c r="BQ521" s="273">
        <v>0</v>
      </c>
      <c r="BR521" s="273" t="s">
        <v>81</v>
      </c>
      <c r="BS521" s="273" t="s">
        <v>122</v>
      </c>
      <c r="BT521" s="273">
        <v>0</v>
      </c>
      <c r="BU521" s="273">
        <v>306564</v>
      </c>
      <c r="BV521" s="279" t="s">
        <v>83</v>
      </c>
      <c r="BW521" s="280" t="s">
        <v>63</v>
      </c>
      <c r="BX521" s="280" t="s">
        <v>157</v>
      </c>
      <c r="BY521" s="280" t="s">
        <v>157</v>
      </c>
      <c r="BZ521" s="280" t="s">
        <v>151</v>
      </c>
      <c r="CA521" s="280" t="s">
        <v>152</v>
      </c>
      <c r="CB521" s="280" t="s">
        <v>161</v>
      </c>
      <c r="CC521" s="280" t="s">
        <v>162</v>
      </c>
      <c r="CD521" s="281">
        <v>11</v>
      </c>
      <c r="CE521" s="277">
        <v>44986</v>
      </c>
      <c r="CF521" s="280">
        <v>950</v>
      </c>
      <c r="CG521" s="280" t="s">
        <v>90</v>
      </c>
      <c r="CH521" s="280">
        <v>950</v>
      </c>
      <c r="CI521" s="280" t="s">
        <v>80</v>
      </c>
      <c r="CJ521" s="280"/>
      <c r="CK521" s="280"/>
      <c r="CL521" s="280"/>
      <c r="CM521" s="280" t="s">
        <v>73</v>
      </c>
      <c r="CN521" s="280">
        <v>3</v>
      </c>
    </row>
    <row r="522" spans="4:92">
      <c r="D522" s="273" t="s">
        <v>83</v>
      </c>
      <c r="E522" s="273" t="s">
        <v>194</v>
      </c>
      <c r="F522" s="273" t="s">
        <v>385</v>
      </c>
      <c r="G522" s="273" t="s">
        <v>770</v>
      </c>
      <c r="H522" s="274">
        <v>44958</v>
      </c>
      <c r="I522" s="273">
        <v>11377</v>
      </c>
      <c r="J522" s="273">
        <v>770</v>
      </c>
      <c r="W522" s="273">
        <v>143820</v>
      </c>
      <c r="X522" s="273" t="s">
        <v>83</v>
      </c>
      <c r="Y522" s="273" t="s">
        <v>404</v>
      </c>
      <c r="Z522" s="273" t="s">
        <v>456</v>
      </c>
      <c r="AA522" s="273" t="s">
        <v>736</v>
      </c>
      <c r="AB522" s="274">
        <v>44927</v>
      </c>
      <c r="AC522" s="273">
        <v>15512</v>
      </c>
      <c r="AD522" s="273">
        <v>738</v>
      </c>
      <c r="AK522" s="273">
        <v>284700</v>
      </c>
      <c r="AL522" s="273" t="s">
        <v>83</v>
      </c>
      <c r="AM522" s="273" t="s">
        <v>287</v>
      </c>
      <c r="AN522" s="273" t="s">
        <v>466</v>
      </c>
      <c r="AO522" s="273" t="s">
        <v>851</v>
      </c>
      <c r="AP522" s="274">
        <v>45108</v>
      </c>
      <c r="AQ522" s="273">
        <v>15671</v>
      </c>
      <c r="AR522" s="273">
        <v>796</v>
      </c>
      <c r="AU522" s="273" t="s">
        <v>108</v>
      </c>
      <c r="BG522" s="273">
        <v>328623</v>
      </c>
      <c r="BH522" s="273" t="s">
        <v>83</v>
      </c>
      <c r="BI522" s="273" t="s">
        <v>63</v>
      </c>
      <c r="BJ522" s="273" t="s">
        <v>172</v>
      </c>
      <c r="BK522" s="273" t="s">
        <v>487</v>
      </c>
      <c r="BL522" s="274">
        <v>45108</v>
      </c>
      <c r="BM522" s="273">
        <v>12777</v>
      </c>
      <c r="BN522" s="273">
        <v>74</v>
      </c>
      <c r="BO522" s="273">
        <v>4952</v>
      </c>
      <c r="BP522" s="273" t="s">
        <v>80</v>
      </c>
      <c r="BQ522" s="273">
        <v>2067.1041599999999</v>
      </c>
      <c r="BR522" s="273" t="s">
        <v>81</v>
      </c>
      <c r="BS522" s="273" t="s">
        <v>1367</v>
      </c>
      <c r="BT522" s="273">
        <v>0</v>
      </c>
      <c r="BU522" s="273">
        <v>229807</v>
      </c>
      <c r="BV522" s="336" t="s">
        <v>83</v>
      </c>
      <c r="BW522" s="337" t="s">
        <v>63</v>
      </c>
      <c r="BX522" s="337" t="s">
        <v>157</v>
      </c>
      <c r="BY522" s="337" t="s">
        <v>157</v>
      </c>
      <c r="BZ522" s="337" t="s">
        <v>151</v>
      </c>
      <c r="CA522" s="337" t="s">
        <v>152</v>
      </c>
      <c r="CB522" s="337" t="s">
        <v>153</v>
      </c>
      <c r="CC522" s="337" t="s">
        <v>154</v>
      </c>
      <c r="CD522" s="338">
        <v>10</v>
      </c>
      <c r="CE522" s="335">
        <v>44986</v>
      </c>
      <c r="CF522" s="337">
        <v>1188</v>
      </c>
      <c r="CG522" s="337" t="s">
        <v>90</v>
      </c>
      <c r="CH522" s="337">
        <v>1188</v>
      </c>
      <c r="CI522" s="337" t="s">
        <v>80</v>
      </c>
      <c r="CJ522" s="337"/>
      <c r="CK522" s="337"/>
      <c r="CL522" s="337"/>
      <c r="CM522" s="337" t="s">
        <v>73</v>
      </c>
      <c r="CN522" s="337">
        <v>3</v>
      </c>
    </row>
    <row r="523" spans="4:92">
      <c r="D523" s="273" t="s">
        <v>83</v>
      </c>
      <c r="E523" s="273" t="s">
        <v>194</v>
      </c>
      <c r="F523" s="273" t="s">
        <v>385</v>
      </c>
      <c r="G523" s="273" t="s">
        <v>770</v>
      </c>
      <c r="H523" s="274">
        <v>44958</v>
      </c>
      <c r="I523" s="273">
        <v>11377</v>
      </c>
      <c r="J523" s="273">
        <v>770</v>
      </c>
      <c r="K523" s="273">
        <v>0</v>
      </c>
      <c r="L523" s="273" t="s">
        <v>66</v>
      </c>
      <c r="N523" s="273" t="s">
        <v>107</v>
      </c>
      <c r="W523" s="273">
        <v>143845</v>
      </c>
      <c r="X523" s="273" t="s">
        <v>83</v>
      </c>
      <c r="Y523" s="273" t="s">
        <v>404</v>
      </c>
      <c r="Z523" s="273" t="s">
        <v>456</v>
      </c>
      <c r="AA523" s="273" t="s">
        <v>736</v>
      </c>
      <c r="AB523" s="274">
        <v>44927</v>
      </c>
      <c r="AC523" s="273">
        <v>16334</v>
      </c>
      <c r="AD523" s="273">
        <v>738</v>
      </c>
      <c r="AK523" s="273">
        <v>304061</v>
      </c>
      <c r="AL523" s="273" t="s">
        <v>83</v>
      </c>
      <c r="AM523" s="273" t="s">
        <v>287</v>
      </c>
      <c r="AN523" s="273" t="s">
        <v>466</v>
      </c>
      <c r="AO523" s="273" t="s">
        <v>851</v>
      </c>
      <c r="AP523" s="274">
        <v>45200</v>
      </c>
      <c r="AQ523" s="273">
        <v>15226</v>
      </c>
      <c r="AR523" s="273">
        <v>796</v>
      </c>
      <c r="AU523" s="273" t="s">
        <v>108</v>
      </c>
      <c r="BG523" s="273">
        <v>328626</v>
      </c>
      <c r="BH523" s="273" t="s">
        <v>83</v>
      </c>
      <c r="BI523" s="273" t="s">
        <v>63</v>
      </c>
      <c r="BJ523" s="273" t="s">
        <v>172</v>
      </c>
      <c r="BK523" s="273" t="s">
        <v>487</v>
      </c>
      <c r="BL523" s="274">
        <v>45139</v>
      </c>
      <c r="BM523" s="273">
        <v>13453</v>
      </c>
      <c r="BN523" s="273">
        <v>74</v>
      </c>
      <c r="BO523" s="273">
        <v>5657</v>
      </c>
      <c r="BP523" s="273" t="s">
        <v>80</v>
      </c>
      <c r="BQ523" s="273">
        <v>2357.5068000000001</v>
      </c>
      <c r="BR523" s="273" t="s">
        <v>81</v>
      </c>
      <c r="BS523" s="273" t="s">
        <v>1367</v>
      </c>
      <c r="BT523" s="273">
        <v>0</v>
      </c>
      <c r="BU523" s="273">
        <v>229864</v>
      </c>
      <c r="BV523" s="279" t="s">
        <v>83</v>
      </c>
      <c r="BW523" s="280" t="s">
        <v>63</v>
      </c>
      <c r="BX523" s="280" t="s">
        <v>157</v>
      </c>
      <c r="BY523" s="280" t="s">
        <v>157</v>
      </c>
      <c r="BZ523" s="280" t="s">
        <v>138</v>
      </c>
      <c r="CA523" s="280" t="s">
        <v>139</v>
      </c>
      <c r="CB523" s="280" t="s">
        <v>140</v>
      </c>
      <c r="CC523" s="280" t="s">
        <v>141</v>
      </c>
      <c r="CD523" s="281">
        <v>9</v>
      </c>
      <c r="CE523" s="277">
        <v>44986</v>
      </c>
      <c r="CF523" s="280">
        <v>0</v>
      </c>
      <c r="CG523" s="280" t="s">
        <v>90</v>
      </c>
      <c r="CH523" s="280">
        <v>0</v>
      </c>
      <c r="CI523" s="280" t="s">
        <v>80</v>
      </c>
      <c r="CJ523" s="280"/>
      <c r="CK523" s="280"/>
      <c r="CL523" s="280"/>
      <c r="CM523" s="280" t="s">
        <v>73</v>
      </c>
      <c r="CN523" s="280">
        <v>3</v>
      </c>
    </row>
    <row r="524" spans="4:92">
      <c r="D524" s="273" t="s">
        <v>83</v>
      </c>
      <c r="E524" s="273" t="s">
        <v>194</v>
      </c>
      <c r="F524" s="273" t="s">
        <v>385</v>
      </c>
      <c r="G524" s="273" t="s">
        <v>770</v>
      </c>
      <c r="H524" s="274">
        <v>44958</v>
      </c>
      <c r="I524" s="273">
        <v>11377</v>
      </c>
      <c r="J524" s="273">
        <v>770</v>
      </c>
      <c r="K524" s="273">
        <v>1102.1099999999999</v>
      </c>
      <c r="L524" s="273" t="s">
        <v>66</v>
      </c>
      <c r="M524" s="273">
        <v>337.07</v>
      </c>
      <c r="N524" s="273" t="s">
        <v>115</v>
      </c>
      <c r="W524" s="273">
        <v>143844</v>
      </c>
      <c r="X524" s="273" t="s">
        <v>83</v>
      </c>
      <c r="Y524" s="273" t="s">
        <v>404</v>
      </c>
      <c r="Z524" s="273" t="s">
        <v>456</v>
      </c>
      <c r="AA524" s="273" t="s">
        <v>736</v>
      </c>
      <c r="AB524" s="274">
        <v>44927</v>
      </c>
      <c r="AC524" s="273">
        <v>16335</v>
      </c>
      <c r="AD524" s="273">
        <v>738</v>
      </c>
      <c r="AK524" s="273">
        <v>304077</v>
      </c>
      <c r="AL524" s="273" t="s">
        <v>83</v>
      </c>
      <c r="AM524" s="273" t="s">
        <v>287</v>
      </c>
      <c r="AN524" s="273" t="s">
        <v>466</v>
      </c>
      <c r="AO524" s="273" t="s">
        <v>859</v>
      </c>
      <c r="AP524" s="274">
        <v>44927</v>
      </c>
      <c r="AQ524" s="273">
        <v>14791</v>
      </c>
      <c r="AR524" s="273">
        <v>799</v>
      </c>
      <c r="AS524" s="273">
        <v>32950.629999999997</v>
      </c>
      <c r="AT524" s="273" t="s">
        <v>174</v>
      </c>
      <c r="AU524" s="273" t="s">
        <v>145</v>
      </c>
      <c r="AV524" s="273" t="s">
        <v>146</v>
      </c>
      <c r="AW524" s="273">
        <v>830</v>
      </c>
      <c r="AX524" s="273" t="s">
        <v>176</v>
      </c>
      <c r="BG524" s="273">
        <v>277666</v>
      </c>
      <c r="BH524" s="273" t="s">
        <v>83</v>
      </c>
      <c r="BI524" s="273" t="s">
        <v>63</v>
      </c>
      <c r="BJ524" s="273" t="s">
        <v>172</v>
      </c>
      <c r="BK524" s="273" t="s">
        <v>487</v>
      </c>
      <c r="BL524" s="274">
        <v>45170</v>
      </c>
      <c r="BM524" s="273">
        <v>13780</v>
      </c>
      <c r="BN524" s="273">
        <v>74</v>
      </c>
      <c r="BO524" s="273">
        <v>5206</v>
      </c>
      <c r="BP524" s="273" t="s">
        <v>80</v>
      </c>
      <c r="BQ524" s="273">
        <v>2171.7194399999998</v>
      </c>
      <c r="BR524" s="273" t="s">
        <v>81</v>
      </c>
      <c r="BS524" s="273" t="s">
        <v>1367</v>
      </c>
      <c r="BT524" s="273">
        <v>0</v>
      </c>
      <c r="BU524" s="273">
        <v>247516</v>
      </c>
      <c r="BV524" s="336" t="s">
        <v>83</v>
      </c>
      <c r="BW524" s="337" t="s">
        <v>63</v>
      </c>
      <c r="BX524" s="337" t="s">
        <v>157</v>
      </c>
      <c r="BY524" s="337" t="s">
        <v>157</v>
      </c>
      <c r="BZ524" s="337" t="s">
        <v>126</v>
      </c>
      <c r="CA524" s="337" t="s">
        <v>127</v>
      </c>
      <c r="CB524" s="337" t="s">
        <v>133</v>
      </c>
      <c r="CC524" s="337" t="s">
        <v>134</v>
      </c>
      <c r="CD524" s="338">
        <v>7</v>
      </c>
      <c r="CE524" s="335">
        <v>44986</v>
      </c>
      <c r="CF524" s="337"/>
      <c r="CG524" s="337" t="s">
        <v>103</v>
      </c>
      <c r="CH524" s="337"/>
      <c r="CI524" s="337" t="s">
        <v>104</v>
      </c>
      <c r="CJ524" s="337"/>
      <c r="CK524" s="337"/>
      <c r="CL524" s="337"/>
      <c r="CM524" s="337" t="s">
        <v>73</v>
      </c>
      <c r="CN524" s="337">
        <v>3</v>
      </c>
    </row>
    <row r="525" spans="4:92">
      <c r="D525" s="273" t="s">
        <v>83</v>
      </c>
      <c r="E525" s="273" t="s">
        <v>194</v>
      </c>
      <c r="F525" s="273" t="s">
        <v>385</v>
      </c>
      <c r="G525" s="273" t="s">
        <v>770</v>
      </c>
      <c r="H525" s="274">
        <v>44986</v>
      </c>
      <c r="I525" s="273">
        <v>11539</v>
      </c>
      <c r="J525" s="273">
        <v>770</v>
      </c>
      <c r="W525" s="273">
        <v>148518</v>
      </c>
      <c r="X525" s="273" t="s">
        <v>83</v>
      </c>
      <c r="Y525" s="273" t="s">
        <v>404</v>
      </c>
      <c r="Z525" s="273" t="s">
        <v>456</v>
      </c>
      <c r="AA525" s="273" t="s">
        <v>736</v>
      </c>
      <c r="AB525" s="274">
        <v>45017</v>
      </c>
      <c r="AC525" s="273">
        <v>14924</v>
      </c>
      <c r="AD525" s="273">
        <v>738</v>
      </c>
      <c r="AK525" s="273">
        <v>279126</v>
      </c>
      <c r="AL525" s="273" t="s">
        <v>83</v>
      </c>
      <c r="AM525" s="273" t="s">
        <v>287</v>
      </c>
      <c r="AN525" s="273" t="s">
        <v>466</v>
      </c>
      <c r="AO525" s="273" t="s">
        <v>859</v>
      </c>
      <c r="AP525" s="274">
        <v>44927</v>
      </c>
      <c r="AQ525" s="273">
        <v>14791</v>
      </c>
      <c r="AR525" s="273">
        <v>799</v>
      </c>
      <c r="AS525" s="273">
        <v>462.25</v>
      </c>
      <c r="AT525" s="273" t="s">
        <v>174</v>
      </c>
      <c r="AU525" s="273" t="s">
        <v>145</v>
      </c>
      <c r="AV525" s="273" t="s">
        <v>158</v>
      </c>
      <c r="AW525" s="273">
        <v>750</v>
      </c>
      <c r="AX525" s="273" t="s">
        <v>176</v>
      </c>
      <c r="AZ525" s="273" t="s">
        <v>149</v>
      </c>
      <c r="BG525" s="273">
        <v>322668</v>
      </c>
      <c r="BH525" s="273" t="s">
        <v>83</v>
      </c>
      <c r="BI525" s="273" t="s">
        <v>63</v>
      </c>
      <c r="BJ525" s="273" t="s">
        <v>172</v>
      </c>
      <c r="BK525" s="273" t="s">
        <v>487</v>
      </c>
      <c r="BL525" s="274">
        <v>45200</v>
      </c>
      <c r="BM525" s="273">
        <v>14115</v>
      </c>
      <c r="BN525" s="273">
        <v>74</v>
      </c>
      <c r="BO525" s="273">
        <v>5210</v>
      </c>
      <c r="BP525" s="273" t="s">
        <v>80</v>
      </c>
      <c r="BQ525" s="273">
        <v>2173.38</v>
      </c>
      <c r="BR525" s="273" t="s">
        <v>81</v>
      </c>
      <c r="BS525" s="273" t="s">
        <v>1367</v>
      </c>
      <c r="BT525" s="273">
        <v>0</v>
      </c>
      <c r="BU525" s="273">
        <v>264394</v>
      </c>
      <c r="BV525" s="279" t="s">
        <v>83</v>
      </c>
      <c r="BW525" s="280" t="s">
        <v>63</v>
      </c>
      <c r="BX525" s="280" t="s">
        <v>157</v>
      </c>
      <c r="BY525" s="280" t="s">
        <v>157</v>
      </c>
      <c r="BZ525" s="280" t="s">
        <v>126</v>
      </c>
      <c r="CA525" s="280" t="s">
        <v>127</v>
      </c>
      <c r="CB525" s="280" t="s">
        <v>128</v>
      </c>
      <c r="CC525" s="280" t="s">
        <v>129</v>
      </c>
      <c r="CD525" s="281">
        <v>6</v>
      </c>
      <c r="CE525" s="277">
        <v>44986</v>
      </c>
      <c r="CF525" s="280"/>
      <c r="CG525" s="280" t="s">
        <v>90</v>
      </c>
      <c r="CH525" s="280"/>
      <c r="CI525" s="280" t="s">
        <v>80</v>
      </c>
      <c r="CJ525" s="280"/>
      <c r="CK525" s="280"/>
      <c r="CL525" s="280"/>
      <c r="CM525" s="280" t="s">
        <v>73</v>
      </c>
      <c r="CN525" s="280">
        <v>3</v>
      </c>
    </row>
    <row r="526" spans="4:92">
      <c r="D526" s="273" t="s">
        <v>83</v>
      </c>
      <c r="E526" s="273" t="s">
        <v>194</v>
      </c>
      <c r="F526" s="273" t="s">
        <v>385</v>
      </c>
      <c r="G526" s="273" t="s">
        <v>770</v>
      </c>
      <c r="H526" s="274">
        <v>44986</v>
      </c>
      <c r="I526" s="273">
        <v>11539</v>
      </c>
      <c r="J526" s="273">
        <v>770</v>
      </c>
      <c r="K526" s="273">
        <v>0</v>
      </c>
      <c r="L526" s="273" t="s">
        <v>66</v>
      </c>
      <c r="N526" s="273" t="s">
        <v>107</v>
      </c>
      <c r="W526" s="273">
        <v>148543</v>
      </c>
      <c r="X526" s="273" t="s">
        <v>83</v>
      </c>
      <c r="Y526" s="273" t="s">
        <v>404</v>
      </c>
      <c r="Z526" s="273" t="s">
        <v>456</v>
      </c>
      <c r="AA526" s="273" t="s">
        <v>736</v>
      </c>
      <c r="AB526" s="274">
        <v>45108</v>
      </c>
      <c r="AC526" s="273">
        <v>15070</v>
      </c>
      <c r="AD526" s="273">
        <v>738</v>
      </c>
      <c r="AK526" s="273">
        <v>280732</v>
      </c>
      <c r="AL526" s="273" t="s">
        <v>83</v>
      </c>
      <c r="AM526" s="273" t="s">
        <v>287</v>
      </c>
      <c r="AN526" s="273" t="s">
        <v>466</v>
      </c>
      <c r="AO526" s="273" t="s">
        <v>859</v>
      </c>
      <c r="AP526" s="274">
        <v>44927</v>
      </c>
      <c r="AQ526" s="273">
        <v>15375</v>
      </c>
      <c r="AR526" s="273">
        <v>799</v>
      </c>
      <c r="AS526" s="273">
        <v>40</v>
      </c>
      <c r="AT526" s="273" t="s">
        <v>96</v>
      </c>
      <c r="AU526" s="273" t="s">
        <v>97</v>
      </c>
      <c r="AV526" s="273" t="s">
        <v>98</v>
      </c>
      <c r="BA526" s="273" t="s">
        <v>99</v>
      </c>
      <c r="BG526" s="273">
        <v>283897</v>
      </c>
      <c r="BH526" s="273" t="s">
        <v>83</v>
      </c>
      <c r="BI526" s="273" t="s">
        <v>63</v>
      </c>
      <c r="BJ526" s="273" t="s">
        <v>172</v>
      </c>
      <c r="BK526" s="273" t="s">
        <v>487</v>
      </c>
      <c r="BL526" s="274">
        <v>45231</v>
      </c>
      <c r="BM526" s="273">
        <v>14483</v>
      </c>
      <c r="BN526" s="273">
        <v>74</v>
      </c>
      <c r="BO526" s="273">
        <v>4251</v>
      </c>
      <c r="BP526" s="273" t="s">
        <v>80</v>
      </c>
      <c r="BQ526" s="273">
        <v>1778.39464</v>
      </c>
      <c r="BR526" s="273" t="s">
        <v>81</v>
      </c>
      <c r="BS526" s="273" t="s">
        <v>1367</v>
      </c>
      <c r="BT526" s="273">
        <v>0</v>
      </c>
      <c r="BU526" s="273">
        <v>291806</v>
      </c>
      <c r="BV526" s="336" t="s">
        <v>83</v>
      </c>
      <c r="BW526" s="337" t="s">
        <v>63</v>
      </c>
      <c r="BX526" s="337" t="s">
        <v>157</v>
      </c>
      <c r="BY526" s="337" t="s">
        <v>157</v>
      </c>
      <c r="BZ526" s="337" t="s">
        <v>110</v>
      </c>
      <c r="CA526" s="337" t="s">
        <v>111</v>
      </c>
      <c r="CB526" s="337" t="s">
        <v>117</v>
      </c>
      <c r="CC526" s="337" t="s">
        <v>118</v>
      </c>
      <c r="CD526" s="338">
        <v>5</v>
      </c>
      <c r="CE526" s="335">
        <v>44986</v>
      </c>
      <c r="CF526" s="337"/>
      <c r="CG526" s="337"/>
      <c r="CH526" s="337"/>
      <c r="CI526" s="337" t="s">
        <v>104</v>
      </c>
      <c r="CJ526" s="337"/>
      <c r="CK526" s="337"/>
      <c r="CL526" s="337"/>
      <c r="CM526" s="337" t="s">
        <v>73</v>
      </c>
      <c r="CN526" s="337">
        <v>3</v>
      </c>
    </row>
    <row r="527" spans="4:92">
      <c r="D527" s="273" t="s">
        <v>83</v>
      </c>
      <c r="E527" s="273" t="s">
        <v>194</v>
      </c>
      <c r="F527" s="273" t="s">
        <v>385</v>
      </c>
      <c r="G527" s="273" t="s">
        <v>770</v>
      </c>
      <c r="H527" s="274">
        <v>44986</v>
      </c>
      <c r="I527" s="273">
        <v>11539</v>
      </c>
      <c r="J527" s="273">
        <v>770</v>
      </c>
      <c r="K527" s="273">
        <v>1081.3599999999999</v>
      </c>
      <c r="L527" s="273" t="s">
        <v>66</v>
      </c>
      <c r="M527" s="273">
        <v>333.84</v>
      </c>
      <c r="N527" s="273" t="s">
        <v>115</v>
      </c>
      <c r="W527" s="273">
        <v>148542</v>
      </c>
      <c r="X527" s="273" t="s">
        <v>83</v>
      </c>
      <c r="Y527" s="273" t="s">
        <v>404</v>
      </c>
      <c r="Z527" s="273" t="s">
        <v>456</v>
      </c>
      <c r="AA527" s="273" t="s">
        <v>736</v>
      </c>
      <c r="AB527" s="274">
        <v>45108</v>
      </c>
      <c r="AC527" s="273">
        <v>15661</v>
      </c>
      <c r="AD527" s="273">
        <v>738</v>
      </c>
      <c r="AK527" s="273">
        <v>285296</v>
      </c>
      <c r="AL527" s="273" t="s">
        <v>83</v>
      </c>
      <c r="AM527" s="273" t="s">
        <v>287</v>
      </c>
      <c r="AN527" s="273" t="s">
        <v>466</v>
      </c>
      <c r="AO527" s="273" t="s">
        <v>859</v>
      </c>
      <c r="AP527" s="274">
        <v>44927</v>
      </c>
      <c r="AQ527" s="273">
        <v>15375</v>
      </c>
      <c r="AR527" s="273">
        <v>799</v>
      </c>
      <c r="AS527" s="273">
        <v>17</v>
      </c>
      <c r="AT527" s="273" t="s">
        <v>96</v>
      </c>
      <c r="AU527" s="273" t="s">
        <v>97</v>
      </c>
      <c r="AV527" s="273" t="s">
        <v>98</v>
      </c>
      <c r="BA527" s="273" t="s">
        <v>99</v>
      </c>
      <c r="BG527" s="273">
        <v>320295</v>
      </c>
      <c r="BH527" s="273" t="s">
        <v>83</v>
      </c>
      <c r="BI527" s="273" t="s">
        <v>63</v>
      </c>
      <c r="BJ527" s="273" t="s">
        <v>172</v>
      </c>
      <c r="BK527" s="273" t="s">
        <v>487</v>
      </c>
      <c r="BL527" s="274">
        <v>45261</v>
      </c>
      <c r="BM527" s="273">
        <v>16947</v>
      </c>
      <c r="BN527" s="273">
        <v>74</v>
      </c>
      <c r="BO527" s="273">
        <v>3544</v>
      </c>
      <c r="BP527" s="273" t="s">
        <v>80</v>
      </c>
      <c r="BQ527" s="273">
        <v>1487.1780000000001</v>
      </c>
      <c r="BR527" s="273" t="s">
        <v>81</v>
      </c>
      <c r="BS527" s="273" t="s">
        <v>1367</v>
      </c>
      <c r="BT527" s="273">
        <v>0</v>
      </c>
      <c r="BU527" s="273">
        <v>323404</v>
      </c>
      <c r="BV527" s="279" t="s">
        <v>83</v>
      </c>
      <c r="BW527" s="280" t="s">
        <v>63</v>
      </c>
      <c r="BX527" s="280" t="s">
        <v>157</v>
      </c>
      <c r="BY527" s="280" t="s">
        <v>157</v>
      </c>
      <c r="BZ527" s="280" t="s">
        <v>86</v>
      </c>
      <c r="CA527" s="280" t="s">
        <v>87</v>
      </c>
      <c r="CB527" s="280" t="s">
        <v>101</v>
      </c>
      <c r="CC527" s="280" t="s">
        <v>102</v>
      </c>
      <c r="CD527" s="281">
        <v>4</v>
      </c>
      <c r="CE527" s="277">
        <v>44986</v>
      </c>
      <c r="CF527" s="280">
        <v>15872</v>
      </c>
      <c r="CG527" s="280" t="s">
        <v>103</v>
      </c>
      <c r="CH527" s="280">
        <v>516.79232000000002</v>
      </c>
      <c r="CI527" s="280" t="s">
        <v>104</v>
      </c>
      <c r="CJ527" s="280"/>
      <c r="CK527" s="280"/>
      <c r="CL527" s="280"/>
      <c r="CM527" s="280" t="s">
        <v>73</v>
      </c>
      <c r="CN527" s="280">
        <v>3</v>
      </c>
    </row>
    <row r="528" spans="4:92">
      <c r="D528" s="273" t="s">
        <v>83</v>
      </c>
      <c r="E528" s="273" t="s">
        <v>194</v>
      </c>
      <c r="F528" s="273" t="s">
        <v>385</v>
      </c>
      <c r="G528" s="273" t="s">
        <v>770</v>
      </c>
      <c r="H528" s="274">
        <v>45017</v>
      </c>
      <c r="I528" s="273">
        <v>11701</v>
      </c>
      <c r="J528" s="273">
        <v>770</v>
      </c>
      <c r="W528" s="273">
        <v>153216</v>
      </c>
      <c r="X528" s="273" t="s">
        <v>83</v>
      </c>
      <c r="Y528" s="273" t="s">
        <v>287</v>
      </c>
      <c r="Z528" s="273" t="s">
        <v>466</v>
      </c>
      <c r="AA528" s="273" t="s">
        <v>467</v>
      </c>
      <c r="AB528" s="274">
        <v>44927</v>
      </c>
      <c r="AC528" s="273">
        <v>16477</v>
      </c>
      <c r="AD528" s="273">
        <v>798</v>
      </c>
      <c r="AE528" s="273">
        <v>0.47499999999999998</v>
      </c>
      <c r="AF528" s="273" t="s">
        <v>90</v>
      </c>
      <c r="AG528" s="273" t="s">
        <v>1382</v>
      </c>
      <c r="AH528" s="273" t="s">
        <v>1383</v>
      </c>
      <c r="AI528" s="273" t="s">
        <v>123</v>
      </c>
      <c r="AJ528" s="273" t="s">
        <v>214</v>
      </c>
      <c r="AK528" s="273">
        <v>305644</v>
      </c>
      <c r="AL528" s="273" t="s">
        <v>83</v>
      </c>
      <c r="AM528" s="273" t="s">
        <v>287</v>
      </c>
      <c r="AN528" s="273" t="s">
        <v>466</v>
      </c>
      <c r="AO528" s="273" t="s">
        <v>859</v>
      </c>
      <c r="AP528" s="274">
        <v>44927</v>
      </c>
      <c r="AQ528" s="273">
        <v>15375</v>
      </c>
      <c r="AR528" s="273">
        <v>799</v>
      </c>
      <c r="AS528" s="273">
        <v>37</v>
      </c>
      <c r="AT528" s="273" t="s">
        <v>96</v>
      </c>
      <c r="AU528" s="273" t="s">
        <v>97</v>
      </c>
      <c r="AV528" s="273" t="s">
        <v>98</v>
      </c>
      <c r="BA528" s="273" t="s">
        <v>99</v>
      </c>
      <c r="BG528" s="273">
        <v>320299</v>
      </c>
      <c r="BH528" s="273" t="s">
        <v>83</v>
      </c>
      <c r="BI528" s="273" t="s">
        <v>63</v>
      </c>
      <c r="BJ528" s="273" t="s">
        <v>501</v>
      </c>
      <c r="BK528" s="273" t="s">
        <v>501</v>
      </c>
      <c r="BL528" s="274">
        <v>44927</v>
      </c>
      <c r="BM528" s="273">
        <v>11817</v>
      </c>
      <c r="BN528" s="273">
        <v>77</v>
      </c>
      <c r="BO528" s="273">
        <v>178</v>
      </c>
      <c r="BP528" s="273" t="s">
        <v>80</v>
      </c>
      <c r="BQ528" s="273">
        <v>75.929919999999996</v>
      </c>
      <c r="BR528" s="273" t="s">
        <v>81</v>
      </c>
      <c r="BS528" s="273" t="s">
        <v>1384</v>
      </c>
      <c r="BT528" s="273">
        <v>0</v>
      </c>
      <c r="BU528" s="273">
        <v>156953</v>
      </c>
      <c r="BV528" s="336" t="s">
        <v>83</v>
      </c>
      <c r="BW528" s="337" t="s">
        <v>63</v>
      </c>
      <c r="BX528" s="337" t="s">
        <v>157</v>
      </c>
      <c r="BY528" s="337" t="s">
        <v>157</v>
      </c>
      <c r="BZ528" s="337" t="s">
        <v>110</v>
      </c>
      <c r="CA528" s="337" t="s">
        <v>111</v>
      </c>
      <c r="CB528" s="337" t="s">
        <v>112</v>
      </c>
      <c r="CC528" s="337" t="s">
        <v>113</v>
      </c>
      <c r="CD528" s="338">
        <v>4</v>
      </c>
      <c r="CE528" s="335">
        <v>44986</v>
      </c>
      <c r="CF528" s="337"/>
      <c r="CG528" s="337"/>
      <c r="CH528" s="337"/>
      <c r="CI528" s="337" t="s">
        <v>80</v>
      </c>
      <c r="CJ528" s="337"/>
      <c r="CK528" s="337"/>
      <c r="CL528" s="337"/>
      <c r="CM528" s="337" t="s">
        <v>73</v>
      </c>
      <c r="CN528" s="337">
        <v>3</v>
      </c>
    </row>
    <row r="529" spans="4:92">
      <c r="D529" s="273" t="s">
        <v>83</v>
      </c>
      <c r="E529" s="273" t="s">
        <v>194</v>
      </c>
      <c r="F529" s="273" t="s">
        <v>385</v>
      </c>
      <c r="G529" s="273" t="s">
        <v>770</v>
      </c>
      <c r="H529" s="274">
        <v>45017</v>
      </c>
      <c r="I529" s="273">
        <v>11701</v>
      </c>
      <c r="J529" s="273">
        <v>770</v>
      </c>
      <c r="K529" s="273">
        <v>0</v>
      </c>
      <c r="L529" s="273" t="s">
        <v>66</v>
      </c>
      <c r="N529" s="273" t="s">
        <v>107</v>
      </c>
      <c r="W529" s="273">
        <v>153241</v>
      </c>
      <c r="X529" s="273" t="s">
        <v>83</v>
      </c>
      <c r="Y529" s="273" t="s">
        <v>287</v>
      </c>
      <c r="Z529" s="273" t="s">
        <v>466</v>
      </c>
      <c r="AA529" s="273" t="s">
        <v>467</v>
      </c>
      <c r="AB529" s="274">
        <v>44927</v>
      </c>
      <c r="AC529" s="273">
        <v>16477</v>
      </c>
      <c r="AD529" s="273">
        <v>798</v>
      </c>
      <c r="AE529" s="273">
        <v>3.42</v>
      </c>
      <c r="AF529" s="273" t="s">
        <v>90</v>
      </c>
      <c r="AG529" s="273" t="s">
        <v>1290</v>
      </c>
      <c r="AH529" s="273" t="s">
        <v>1385</v>
      </c>
      <c r="AI529" s="273" t="s">
        <v>123</v>
      </c>
      <c r="AJ529" s="273" t="s">
        <v>214</v>
      </c>
      <c r="AK529" s="273">
        <v>325411</v>
      </c>
      <c r="AL529" s="273" t="s">
        <v>83</v>
      </c>
      <c r="AM529" s="273" t="s">
        <v>287</v>
      </c>
      <c r="AN529" s="273" t="s">
        <v>466</v>
      </c>
      <c r="AO529" s="273" t="s">
        <v>859</v>
      </c>
      <c r="AP529" s="274">
        <v>44927</v>
      </c>
      <c r="AQ529" s="273">
        <v>15375</v>
      </c>
      <c r="AR529" s="273">
        <v>799</v>
      </c>
      <c r="AS529" s="273">
        <v>32</v>
      </c>
      <c r="AT529" s="273" t="s">
        <v>96</v>
      </c>
      <c r="AU529" s="273" t="s">
        <v>97</v>
      </c>
      <c r="AV529" s="273" t="s">
        <v>98</v>
      </c>
      <c r="BA529" s="273" t="s">
        <v>99</v>
      </c>
      <c r="BG529" s="273">
        <v>320303</v>
      </c>
      <c r="BH529" s="273" t="s">
        <v>83</v>
      </c>
      <c r="BI529" s="273" t="s">
        <v>63</v>
      </c>
      <c r="BJ529" s="273" t="s">
        <v>501</v>
      </c>
      <c r="BK529" s="273" t="s">
        <v>501</v>
      </c>
      <c r="BL529" s="274">
        <v>44958</v>
      </c>
      <c r="BM529" s="273">
        <v>11855</v>
      </c>
      <c r="BN529" s="273">
        <v>77</v>
      </c>
      <c r="BO529" s="273">
        <v>332</v>
      </c>
      <c r="BP529" s="273" t="s">
        <v>80</v>
      </c>
      <c r="BQ529" s="273">
        <v>139.38936000000001</v>
      </c>
      <c r="BR529" s="273" t="s">
        <v>81</v>
      </c>
      <c r="BS529" s="273" t="s">
        <v>1384</v>
      </c>
      <c r="BT529" s="273">
        <v>0</v>
      </c>
      <c r="BU529" s="273">
        <v>157675</v>
      </c>
      <c r="BV529" s="279" t="s">
        <v>83</v>
      </c>
      <c r="BW529" s="280" t="s">
        <v>63</v>
      </c>
      <c r="BX529" s="280" t="s">
        <v>157</v>
      </c>
      <c r="BY529" s="280" t="s">
        <v>157</v>
      </c>
      <c r="BZ529" s="280" t="s">
        <v>86</v>
      </c>
      <c r="CA529" s="280" t="s">
        <v>87</v>
      </c>
      <c r="CB529" s="280" t="s">
        <v>88</v>
      </c>
      <c r="CC529" s="280" t="s">
        <v>89</v>
      </c>
      <c r="CD529" s="281">
        <v>3</v>
      </c>
      <c r="CE529" s="277">
        <v>44986</v>
      </c>
      <c r="CF529" s="280">
        <v>1188</v>
      </c>
      <c r="CG529" s="280" t="s">
        <v>80</v>
      </c>
      <c r="CH529" s="280">
        <v>1188</v>
      </c>
      <c r="CI529" s="280" t="s">
        <v>80</v>
      </c>
      <c r="CJ529" s="280"/>
      <c r="CK529" s="280"/>
      <c r="CL529" s="280"/>
      <c r="CM529" s="280" t="s">
        <v>73</v>
      </c>
      <c r="CN529" s="280">
        <v>3</v>
      </c>
    </row>
    <row r="530" spans="4:92">
      <c r="D530" s="273" t="s">
        <v>83</v>
      </c>
      <c r="E530" s="273" t="s">
        <v>194</v>
      </c>
      <c r="F530" s="273" t="s">
        <v>385</v>
      </c>
      <c r="G530" s="273" t="s">
        <v>770</v>
      </c>
      <c r="H530" s="274">
        <v>45017</v>
      </c>
      <c r="I530" s="273">
        <v>11701</v>
      </c>
      <c r="J530" s="273">
        <v>770</v>
      </c>
      <c r="K530" s="273">
        <v>756.31</v>
      </c>
      <c r="L530" s="273" t="s">
        <v>66</v>
      </c>
      <c r="M530" s="273">
        <v>234.34</v>
      </c>
      <c r="N530" s="273" t="s">
        <v>115</v>
      </c>
      <c r="W530" s="273">
        <v>153240</v>
      </c>
      <c r="X530" s="273" t="s">
        <v>83</v>
      </c>
      <c r="Y530" s="273" t="s">
        <v>287</v>
      </c>
      <c r="Z530" s="273" t="s">
        <v>466</v>
      </c>
      <c r="AA530" s="273" t="s">
        <v>467</v>
      </c>
      <c r="AB530" s="274">
        <v>44927</v>
      </c>
      <c r="AC530" s="273">
        <v>16477</v>
      </c>
      <c r="AD530" s="273">
        <v>798</v>
      </c>
      <c r="AE530" s="273">
        <v>1.01</v>
      </c>
      <c r="AF530" s="273" t="s">
        <v>90</v>
      </c>
      <c r="AG530" s="273" t="s">
        <v>1386</v>
      </c>
      <c r="AH530" s="273" t="s">
        <v>1387</v>
      </c>
      <c r="AI530" s="273" t="s">
        <v>123</v>
      </c>
      <c r="AJ530" s="273" t="s">
        <v>214</v>
      </c>
      <c r="AK530" s="273">
        <v>325417</v>
      </c>
      <c r="AL530" s="273" t="s">
        <v>83</v>
      </c>
      <c r="AM530" s="273" t="s">
        <v>287</v>
      </c>
      <c r="AN530" s="273" t="s">
        <v>466</v>
      </c>
      <c r="AO530" s="273" t="s">
        <v>859</v>
      </c>
      <c r="AP530" s="274">
        <v>44927</v>
      </c>
      <c r="AQ530" s="273">
        <v>15375</v>
      </c>
      <c r="AR530" s="273">
        <v>799</v>
      </c>
      <c r="AS530" s="273">
        <v>1.4</v>
      </c>
      <c r="AT530" s="273" t="s">
        <v>77</v>
      </c>
      <c r="AU530" s="273" t="s">
        <v>269</v>
      </c>
      <c r="AV530" s="273" t="s">
        <v>1388</v>
      </c>
      <c r="BA530" s="273" t="s">
        <v>249</v>
      </c>
      <c r="BG530" s="273">
        <v>320307</v>
      </c>
      <c r="BH530" s="273" t="s">
        <v>83</v>
      </c>
      <c r="BI530" s="273" t="s">
        <v>63</v>
      </c>
      <c r="BJ530" s="273" t="s">
        <v>501</v>
      </c>
      <c r="BK530" s="273" t="s">
        <v>501</v>
      </c>
      <c r="BL530" s="274">
        <v>44986</v>
      </c>
      <c r="BM530" s="273">
        <v>11893</v>
      </c>
      <c r="BN530" s="273">
        <v>77</v>
      </c>
      <c r="BO530" s="273">
        <v>360</v>
      </c>
      <c r="BP530" s="273" t="s">
        <v>80</v>
      </c>
      <c r="BQ530" s="273">
        <v>150.91560000000001</v>
      </c>
      <c r="BR530" s="273" t="s">
        <v>81</v>
      </c>
      <c r="BS530" s="273" t="s">
        <v>1384</v>
      </c>
      <c r="BT530" s="273">
        <v>0</v>
      </c>
      <c r="BU530" s="273">
        <v>158397</v>
      </c>
      <c r="BV530" s="336" t="s">
        <v>83</v>
      </c>
      <c r="BW530" s="337" t="s">
        <v>63</v>
      </c>
      <c r="BX530" s="337" t="s">
        <v>157</v>
      </c>
      <c r="BY530" s="337" t="s">
        <v>157</v>
      </c>
      <c r="BZ530" s="337" t="s">
        <v>86</v>
      </c>
      <c r="CA530" s="337" t="s">
        <v>87</v>
      </c>
      <c r="CB530" s="337" t="s">
        <v>88</v>
      </c>
      <c r="CC530" s="337" t="s">
        <v>89</v>
      </c>
      <c r="CD530" s="338">
        <v>3</v>
      </c>
      <c r="CE530" s="335">
        <v>45017</v>
      </c>
      <c r="CF530" s="337">
        <v>1564</v>
      </c>
      <c r="CG530" s="337" t="s">
        <v>90</v>
      </c>
      <c r="CH530" s="337">
        <v>1564</v>
      </c>
      <c r="CI530" s="337" t="s">
        <v>80</v>
      </c>
      <c r="CJ530" s="337"/>
      <c r="CK530" s="337"/>
      <c r="CL530" s="337"/>
      <c r="CM530" s="337" t="s">
        <v>73</v>
      </c>
      <c r="CN530" s="337">
        <v>3</v>
      </c>
    </row>
    <row r="531" spans="4:92">
      <c r="D531" s="273" t="s">
        <v>64</v>
      </c>
      <c r="E531" s="273" t="s">
        <v>473</v>
      </c>
      <c r="F531" s="273" t="s">
        <v>491</v>
      </c>
      <c r="G531" s="273" t="s">
        <v>495</v>
      </c>
      <c r="H531" s="274">
        <v>45139</v>
      </c>
      <c r="I531" s="273">
        <v>13455</v>
      </c>
      <c r="J531" s="273">
        <v>76</v>
      </c>
      <c r="W531" s="273">
        <v>220050</v>
      </c>
      <c r="X531" s="273" t="s">
        <v>83</v>
      </c>
      <c r="Y531" s="273" t="s">
        <v>287</v>
      </c>
      <c r="Z531" s="273" t="s">
        <v>466</v>
      </c>
      <c r="AA531" s="273" t="s">
        <v>467</v>
      </c>
      <c r="AB531" s="274">
        <v>44927</v>
      </c>
      <c r="AC531" s="273">
        <v>16477</v>
      </c>
      <c r="AD531" s="273">
        <v>798</v>
      </c>
      <c r="AE531" s="273">
        <v>0.93</v>
      </c>
      <c r="AF531" s="273" t="s">
        <v>90</v>
      </c>
      <c r="AG531" s="273" t="s">
        <v>1389</v>
      </c>
      <c r="AH531" s="273" t="s">
        <v>1390</v>
      </c>
      <c r="AI531" s="273" t="s">
        <v>123</v>
      </c>
      <c r="AJ531" s="273" t="s">
        <v>200</v>
      </c>
      <c r="AK531" s="273">
        <v>325423</v>
      </c>
      <c r="AL531" s="273" t="s">
        <v>83</v>
      </c>
      <c r="AM531" s="273" t="s">
        <v>287</v>
      </c>
      <c r="AN531" s="273" t="s">
        <v>466</v>
      </c>
      <c r="AO531" s="273" t="s">
        <v>859</v>
      </c>
      <c r="AP531" s="274">
        <v>44927</v>
      </c>
      <c r="AQ531" s="273">
        <v>15375</v>
      </c>
      <c r="AR531" s="273">
        <v>799</v>
      </c>
      <c r="AS531" s="273">
        <v>2.5</v>
      </c>
      <c r="AT531" s="273" t="s">
        <v>77</v>
      </c>
      <c r="AU531" s="273" t="s">
        <v>269</v>
      </c>
      <c r="AV531" s="273" t="s">
        <v>290</v>
      </c>
      <c r="BA531" s="273" t="s">
        <v>249</v>
      </c>
      <c r="BG531" s="273">
        <v>320314</v>
      </c>
      <c r="BH531" s="273" t="s">
        <v>83</v>
      </c>
      <c r="BI531" s="273" t="s">
        <v>63</v>
      </c>
      <c r="BJ531" s="273" t="s">
        <v>501</v>
      </c>
      <c r="BK531" s="273" t="s">
        <v>501</v>
      </c>
      <c r="BL531" s="274">
        <v>45017</v>
      </c>
      <c r="BM531" s="273">
        <v>11931</v>
      </c>
      <c r="BN531" s="273">
        <v>77</v>
      </c>
      <c r="BO531" s="273">
        <v>528</v>
      </c>
      <c r="BP531" s="273" t="s">
        <v>80</v>
      </c>
      <c r="BQ531" s="273">
        <v>220.10560000000001</v>
      </c>
      <c r="BR531" s="273" t="s">
        <v>81</v>
      </c>
      <c r="BS531" s="273" t="s">
        <v>1384</v>
      </c>
      <c r="BT531" s="273">
        <v>0</v>
      </c>
      <c r="BU531" s="273">
        <v>159119</v>
      </c>
      <c r="BV531" s="279" t="s">
        <v>83</v>
      </c>
      <c r="BW531" s="280" t="s">
        <v>63</v>
      </c>
      <c r="BX531" s="280" t="s">
        <v>157</v>
      </c>
      <c r="BY531" s="280" t="s">
        <v>157</v>
      </c>
      <c r="BZ531" s="280" t="s">
        <v>86</v>
      </c>
      <c r="CA531" s="280" t="s">
        <v>87</v>
      </c>
      <c r="CB531" s="280" t="s">
        <v>179</v>
      </c>
      <c r="CC531" s="280" t="s">
        <v>180</v>
      </c>
      <c r="CD531" s="281">
        <v>1</v>
      </c>
      <c r="CE531" s="277">
        <v>45108</v>
      </c>
      <c r="CF531" s="280"/>
      <c r="CG531" s="280" t="s">
        <v>181</v>
      </c>
      <c r="CH531" s="280"/>
      <c r="CI531" s="280" t="s">
        <v>181</v>
      </c>
      <c r="CJ531" s="280" t="s">
        <v>617</v>
      </c>
      <c r="CK531" s="280"/>
      <c r="CL531" s="280"/>
      <c r="CM531" s="280" t="s">
        <v>73</v>
      </c>
      <c r="CN531" s="280">
        <v>3</v>
      </c>
    </row>
    <row r="532" spans="4:92">
      <c r="D532" s="273" t="s">
        <v>83</v>
      </c>
      <c r="E532" s="273" t="s">
        <v>194</v>
      </c>
      <c r="F532" s="273" t="s">
        <v>385</v>
      </c>
      <c r="G532" s="273" t="s">
        <v>737</v>
      </c>
      <c r="H532" s="274">
        <v>45200</v>
      </c>
      <c r="I532" s="273">
        <v>14196</v>
      </c>
      <c r="J532" s="273">
        <v>772</v>
      </c>
      <c r="W532" s="273">
        <v>253150</v>
      </c>
      <c r="X532" s="273" t="s">
        <v>83</v>
      </c>
      <c r="Y532" s="273" t="s">
        <v>287</v>
      </c>
      <c r="Z532" s="273" t="s">
        <v>466</v>
      </c>
      <c r="AA532" s="273" t="s">
        <v>467</v>
      </c>
      <c r="AB532" s="274">
        <v>44927</v>
      </c>
      <c r="AC532" s="273">
        <v>16477</v>
      </c>
      <c r="AD532" s="273">
        <v>798</v>
      </c>
      <c r="AE532" s="273">
        <v>3.3450000000000002</v>
      </c>
      <c r="AF532" s="273" t="s">
        <v>90</v>
      </c>
      <c r="AG532" s="273" t="s">
        <v>1391</v>
      </c>
      <c r="AH532" s="273" t="s">
        <v>1392</v>
      </c>
      <c r="AI532" s="273" t="s">
        <v>123</v>
      </c>
      <c r="AJ532" s="273" t="s">
        <v>200</v>
      </c>
      <c r="AK532" s="273">
        <v>325429</v>
      </c>
      <c r="AL532" s="273" t="s">
        <v>83</v>
      </c>
      <c r="AM532" s="273" t="s">
        <v>287</v>
      </c>
      <c r="AN532" s="273" t="s">
        <v>926</v>
      </c>
      <c r="AO532" s="273" t="s">
        <v>931</v>
      </c>
      <c r="AP532" s="274">
        <v>45108</v>
      </c>
      <c r="AQ532" s="273">
        <v>15096</v>
      </c>
      <c r="AR532" s="273">
        <v>823</v>
      </c>
      <c r="AU532" s="273" t="s">
        <v>108</v>
      </c>
      <c r="BG532" s="273">
        <v>281018</v>
      </c>
      <c r="BH532" s="273" t="s">
        <v>83</v>
      </c>
      <c r="BI532" s="273" t="s">
        <v>63</v>
      </c>
      <c r="BJ532" s="273" t="s">
        <v>501</v>
      </c>
      <c r="BK532" s="273" t="s">
        <v>501</v>
      </c>
      <c r="BL532" s="274">
        <v>45047</v>
      </c>
      <c r="BM532" s="273">
        <v>12242</v>
      </c>
      <c r="BN532" s="273">
        <v>77</v>
      </c>
      <c r="BO532" s="273">
        <v>503</v>
      </c>
      <c r="BP532" s="273" t="s">
        <v>80</v>
      </c>
      <c r="BQ532" s="273">
        <v>209.81664000000001</v>
      </c>
      <c r="BR532" s="273" t="s">
        <v>81</v>
      </c>
      <c r="BS532" s="273" t="s">
        <v>1384</v>
      </c>
      <c r="BT532" s="273">
        <v>0</v>
      </c>
      <c r="BU532" s="273">
        <v>176733</v>
      </c>
      <c r="BV532" s="336" t="s">
        <v>83</v>
      </c>
      <c r="BW532" s="337" t="s">
        <v>63</v>
      </c>
      <c r="BX532" s="337" t="s">
        <v>157</v>
      </c>
      <c r="BY532" s="337" t="s">
        <v>157</v>
      </c>
      <c r="BZ532" s="337" t="s">
        <v>167</v>
      </c>
      <c r="CA532" s="337" t="s">
        <v>168</v>
      </c>
      <c r="CB532" s="337" t="s">
        <v>313</v>
      </c>
      <c r="CC532" s="337" t="s">
        <v>314</v>
      </c>
      <c r="CD532" s="338">
        <v>14</v>
      </c>
      <c r="CE532" s="335">
        <v>45108</v>
      </c>
      <c r="CF532" s="337">
        <v>0</v>
      </c>
      <c r="CG532" s="337" t="s">
        <v>90</v>
      </c>
      <c r="CH532" s="337">
        <v>0</v>
      </c>
      <c r="CI532" s="337" t="s">
        <v>80</v>
      </c>
      <c r="CJ532" s="337"/>
      <c r="CK532" s="337"/>
      <c r="CL532" s="337"/>
      <c r="CM532" s="337" t="s">
        <v>73</v>
      </c>
      <c r="CN532" s="337">
        <v>3</v>
      </c>
    </row>
    <row r="533" spans="4:92">
      <c r="D533" s="273" t="s">
        <v>83</v>
      </c>
      <c r="E533" s="273" t="s">
        <v>194</v>
      </c>
      <c r="F533" s="273" t="s">
        <v>385</v>
      </c>
      <c r="G533" s="273" t="s">
        <v>737</v>
      </c>
      <c r="H533" s="274">
        <v>45200</v>
      </c>
      <c r="I533" s="273">
        <v>14196</v>
      </c>
      <c r="J533" s="273">
        <v>772</v>
      </c>
      <c r="K533" s="273">
        <v>0</v>
      </c>
      <c r="L533" s="273" t="s">
        <v>66</v>
      </c>
      <c r="N533" s="273" t="s">
        <v>107</v>
      </c>
      <c r="W533" s="273">
        <v>253175</v>
      </c>
      <c r="X533" s="273" t="s">
        <v>83</v>
      </c>
      <c r="Y533" s="273" t="s">
        <v>287</v>
      </c>
      <c r="Z533" s="273" t="s">
        <v>466</v>
      </c>
      <c r="AA533" s="273" t="s">
        <v>467</v>
      </c>
      <c r="AB533" s="274">
        <v>44927</v>
      </c>
      <c r="AC533" s="273">
        <v>16477</v>
      </c>
      <c r="AD533" s="273">
        <v>798</v>
      </c>
      <c r="AE533" s="273">
        <v>3.1269999999999998</v>
      </c>
      <c r="AF533" s="273" t="s">
        <v>90</v>
      </c>
      <c r="AG533" s="273" t="s">
        <v>1393</v>
      </c>
      <c r="AH533" s="273" t="s">
        <v>1394</v>
      </c>
      <c r="AI533" s="273" t="s">
        <v>123</v>
      </c>
      <c r="AJ533" s="273" t="s">
        <v>200</v>
      </c>
      <c r="AK533" s="273">
        <v>325435</v>
      </c>
      <c r="AL533" s="273" t="s">
        <v>83</v>
      </c>
      <c r="AM533" s="273" t="s">
        <v>287</v>
      </c>
      <c r="AN533" s="273" t="s">
        <v>926</v>
      </c>
      <c r="AO533" s="273" t="s">
        <v>931</v>
      </c>
      <c r="AP533" s="274">
        <v>45108</v>
      </c>
      <c r="AQ533" s="273">
        <v>15687</v>
      </c>
      <c r="AR533" s="273">
        <v>823</v>
      </c>
      <c r="AU533" s="273" t="s">
        <v>108</v>
      </c>
      <c r="BG533" s="273">
        <v>285400</v>
      </c>
      <c r="BH533" s="273" t="s">
        <v>83</v>
      </c>
      <c r="BI533" s="273" t="s">
        <v>63</v>
      </c>
      <c r="BJ533" s="273" t="s">
        <v>501</v>
      </c>
      <c r="BK533" s="273" t="s">
        <v>501</v>
      </c>
      <c r="BL533" s="274">
        <v>45078</v>
      </c>
      <c r="BM533" s="273">
        <v>12511</v>
      </c>
      <c r="BN533" s="273">
        <v>77</v>
      </c>
      <c r="BO533" s="273">
        <v>606</v>
      </c>
      <c r="BP533" s="273" t="s">
        <v>80</v>
      </c>
      <c r="BQ533" s="273">
        <v>252.24232000000001</v>
      </c>
      <c r="BR533" s="273" t="s">
        <v>81</v>
      </c>
      <c r="BS533" s="273" t="s">
        <v>1384</v>
      </c>
      <c r="BT533" s="273">
        <v>0</v>
      </c>
      <c r="BU533" s="273">
        <v>188569</v>
      </c>
      <c r="BV533" s="279" t="s">
        <v>83</v>
      </c>
      <c r="BW533" s="280" t="s">
        <v>63</v>
      </c>
      <c r="BX533" s="280" t="s">
        <v>157</v>
      </c>
      <c r="BY533" s="280" t="s">
        <v>157</v>
      </c>
      <c r="BZ533" s="280" t="s">
        <v>167</v>
      </c>
      <c r="CA533" s="280" t="s">
        <v>168</v>
      </c>
      <c r="CB533" s="280" t="s">
        <v>319</v>
      </c>
      <c r="CC533" s="280" t="s">
        <v>320</v>
      </c>
      <c r="CD533" s="281">
        <v>15</v>
      </c>
      <c r="CE533" s="277">
        <v>45108</v>
      </c>
      <c r="CF533" s="280">
        <v>0</v>
      </c>
      <c r="CG533" s="280" t="s">
        <v>90</v>
      </c>
      <c r="CH533" s="280">
        <v>0</v>
      </c>
      <c r="CI533" s="280" t="s">
        <v>80</v>
      </c>
      <c r="CJ533" s="280"/>
      <c r="CK533" s="280"/>
      <c r="CL533" s="280"/>
      <c r="CM533" s="280" t="s">
        <v>73</v>
      </c>
      <c r="CN533" s="280">
        <v>3</v>
      </c>
    </row>
    <row r="534" spans="4:92">
      <c r="D534" s="273" t="s">
        <v>83</v>
      </c>
      <c r="E534" s="273" t="s">
        <v>194</v>
      </c>
      <c r="F534" s="273" t="s">
        <v>385</v>
      </c>
      <c r="G534" s="273" t="s">
        <v>737</v>
      </c>
      <c r="H534" s="274">
        <v>45200</v>
      </c>
      <c r="I534" s="273">
        <v>14196</v>
      </c>
      <c r="J534" s="273">
        <v>772</v>
      </c>
      <c r="K534" s="273">
        <v>16386</v>
      </c>
      <c r="L534" s="273" t="s">
        <v>66</v>
      </c>
      <c r="M534" s="273">
        <v>6265.53</v>
      </c>
      <c r="N534" s="273" t="s">
        <v>115</v>
      </c>
      <c r="W534" s="273">
        <v>253174</v>
      </c>
      <c r="X534" s="273" t="s">
        <v>83</v>
      </c>
      <c r="Y534" s="273" t="s">
        <v>287</v>
      </c>
      <c r="Z534" s="273" t="s">
        <v>466</v>
      </c>
      <c r="AA534" s="273" t="s">
        <v>467</v>
      </c>
      <c r="AB534" s="274">
        <v>45017</v>
      </c>
      <c r="AC534" s="273">
        <v>14936</v>
      </c>
      <c r="AD534" s="273">
        <v>798</v>
      </c>
      <c r="AK534" s="273">
        <v>279258</v>
      </c>
      <c r="AL534" s="273" t="s">
        <v>83</v>
      </c>
      <c r="AM534" s="273" t="s">
        <v>287</v>
      </c>
      <c r="AN534" s="273" t="s">
        <v>926</v>
      </c>
      <c r="AO534" s="273" t="s">
        <v>931</v>
      </c>
      <c r="AP534" s="274">
        <v>45200</v>
      </c>
      <c r="AQ534" s="273">
        <v>15242</v>
      </c>
      <c r="AR534" s="273">
        <v>823</v>
      </c>
      <c r="AU534" s="273" t="s">
        <v>108</v>
      </c>
      <c r="BG534" s="273">
        <v>282624</v>
      </c>
      <c r="BH534" s="273" t="s">
        <v>83</v>
      </c>
      <c r="BI534" s="273" t="s">
        <v>63</v>
      </c>
      <c r="BJ534" s="273" t="s">
        <v>501</v>
      </c>
      <c r="BK534" s="273" t="s">
        <v>501</v>
      </c>
      <c r="BL534" s="274">
        <v>45108</v>
      </c>
      <c r="BM534" s="273">
        <v>12780</v>
      </c>
      <c r="BN534" s="273">
        <v>77</v>
      </c>
      <c r="BO534" s="273">
        <v>729</v>
      </c>
      <c r="BP534" s="273" t="s">
        <v>80</v>
      </c>
      <c r="BQ534" s="273">
        <v>302.90568000000002</v>
      </c>
      <c r="BR534" s="273" t="s">
        <v>81</v>
      </c>
      <c r="BS534" s="273" t="s">
        <v>1384</v>
      </c>
      <c r="BT534" s="273">
        <v>0</v>
      </c>
      <c r="BU534" s="273">
        <v>202053</v>
      </c>
      <c r="BV534" s="336" t="s">
        <v>83</v>
      </c>
      <c r="BW534" s="337" t="s">
        <v>63</v>
      </c>
      <c r="BX534" s="337" t="s">
        <v>157</v>
      </c>
      <c r="BY534" s="337" t="s">
        <v>157</v>
      </c>
      <c r="BZ534" s="337" t="s">
        <v>167</v>
      </c>
      <c r="CA534" s="337" t="s">
        <v>168</v>
      </c>
      <c r="CB534" s="337" t="s">
        <v>169</v>
      </c>
      <c r="CC534" s="337" t="s">
        <v>170</v>
      </c>
      <c r="CD534" s="338">
        <v>12</v>
      </c>
      <c r="CE534" s="335">
        <v>45108</v>
      </c>
      <c r="CF534" s="337">
        <v>0</v>
      </c>
      <c r="CG534" s="337" t="s">
        <v>90</v>
      </c>
      <c r="CH534" s="337">
        <v>0</v>
      </c>
      <c r="CI534" s="337" t="s">
        <v>80</v>
      </c>
      <c r="CJ534" s="337"/>
      <c r="CK534" s="337"/>
      <c r="CL534" s="337"/>
      <c r="CM534" s="337" t="s">
        <v>73</v>
      </c>
      <c r="CN534" s="337">
        <v>3</v>
      </c>
    </row>
    <row r="535" spans="4:92">
      <c r="D535" s="273" t="s">
        <v>83</v>
      </c>
      <c r="E535" s="273" t="s">
        <v>194</v>
      </c>
      <c r="F535" s="273" t="s">
        <v>385</v>
      </c>
      <c r="G535" s="273" t="s">
        <v>737</v>
      </c>
      <c r="H535" s="274">
        <v>45231</v>
      </c>
      <c r="I535" s="273">
        <v>14563</v>
      </c>
      <c r="J535" s="273">
        <v>772</v>
      </c>
      <c r="W535" s="273">
        <v>272008</v>
      </c>
      <c r="X535" s="273" t="s">
        <v>83</v>
      </c>
      <c r="Y535" s="273" t="s">
        <v>287</v>
      </c>
      <c r="Z535" s="273" t="s">
        <v>466</v>
      </c>
      <c r="AA535" s="273" t="s">
        <v>467</v>
      </c>
      <c r="AB535" s="274">
        <v>45108</v>
      </c>
      <c r="AC535" s="273">
        <v>15082</v>
      </c>
      <c r="AD535" s="273">
        <v>798</v>
      </c>
      <c r="AK535" s="273">
        <v>280864</v>
      </c>
      <c r="AL535" s="273" t="s">
        <v>83</v>
      </c>
      <c r="AM535" s="273" t="s">
        <v>287</v>
      </c>
      <c r="AN535" s="273" t="s">
        <v>936</v>
      </c>
      <c r="AO535" s="273" t="s">
        <v>939</v>
      </c>
      <c r="AP535" s="274">
        <v>44927</v>
      </c>
      <c r="AQ535" s="273">
        <v>14805</v>
      </c>
      <c r="AR535" s="273">
        <v>825</v>
      </c>
      <c r="AS535" s="273">
        <v>629.12</v>
      </c>
      <c r="AT535" s="273" t="s">
        <v>174</v>
      </c>
      <c r="AU535" s="273" t="s">
        <v>145</v>
      </c>
      <c r="AV535" s="273" t="s">
        <v>146</v>
      </c>
      <c r="AW535" s="273">
        <v>830</v>
      </c>
      <c r="AX535" s="273" t="s">
        <v>147</v>
      </c>
      <c r="AY535" s="273" t="s">
        <v>1395</v>
      </c>
      <c r="AZ535" s="273" t="s">
        <v>149</v>
      </c>
      <c r="BG535" s="273">
        <v>277821</v>
      </c>
      <c r="BH535" s="273" t="s">
        <v>83</v>
      </c>
      <c r="BI535" s="273" t="s">
        <v>287</v>
      </c>
      <c r="BJ535" s="273" t="s">
        <v>926</v>
      </c>
      <c r="BK535" s="273" t="s">
        <v>931</v>
      </c>
      <c r="BL535" s="274">
        <v>44927</v>
      </c>
      <c r="BM535" s="273">
        <v>16560</v>
      </c>
      <c r="BN535" s="273">
        <v>823</v>
      </c>
      <c r="BO535" s="273">
        <v>0</v>
      </c>
      <c r="BP535" s="273" t="s">
        <v>80</v>
      </c>
      <c r="BQ535" s="273">
        <v>0</v>
      </c>
      <c r="BR535" s="273" t="s">
        <v>81</v>
      </c>
      <c r="BS535" s="273" t="s">
        <v>122</v>
      </c>
      <c r="BT535" s="273">
        <v>0</v>
      </c>
      <c r="BU535" s="273">
        <v>306636</v>
      </c>
      <c r="BV535" s="279" t="s">
        <v>83</v>
      </c>
      <c r="BW535" s="280" t="s">
        <v>63</v>
      </c>
      <c r="BX535" s="280" t="s">
        <v>157</v>
      </c>
      <c r="BY535" s="280" t="s">
        <v>157</v>
      </c>
      <c r="BZ535" s="280" t="s">
        <v>167</v>
      </c>
      <c r="CA535" s="280" t="s">
        <v>168</v>
      </c>
      <c r="CB535" s="280" t="s">
        <v>353</v>
      </c>
      <c r="CC535" s="280" t="s">
        <v>354</v>
      </c>
      <c r="CD535" s="281">
        <v>13</v>
      </c>
      <c r="CE535" s="277">
        <v>45108</v>
      </c>
      <c r="CF535" s="280">
        <v>806</v>
      </c>
      <c r="CG535" s="280" t="s">
        <v>90</v>
      </c>
      <c r="CH535" s="280">
        <v>806</v>
      </c>
      <c r="CI535" s="280" t="s">
        <v>80</v>
      </c>
      <c r="CJ535" s="280"/>
      <c r="CK535" s="280"/>
      <c r="CL535" s="280"/>
      <c r="CM535" s="280" t="s">
        <v>73</v>
      </c>
      <c r="CN535" s="280">
        <v>3</v>
      </c>
    </row>
    <row r="536" spans="4:92">
      <c r="D536" s="273" t="s">
        <v>83</v>
      </c>
      <c r="E536" s="273" t="s">
        <v>194</v>
      </c>
      <c r="F536" s="273" t="s">
        <v>385</v>
      </c>
      <c r="G536" s="273" t="s">
        <v>737</v>
      </c>
      <c r="H536" s="274">
        <v>45231</v>
      </c>
      <c r="I536" s="273">
        <v>14563</v>
      </c>
      <c r="J536" s="273">
        <v>772</v>
      </c>
      <c r="K536" s="273">
        <v>0</v>
      </c>
      <c r="L536" s="273" t="s">
        <v>66</v>
      </c>
      <c r="N536" s="273" t="s">
        <v>107</v>
      </c>
      <c r="W536" s="273">
        <v>272033</v>
      </c>
      <c r="X536" s="273" t="s">
        <v>83</v>
      </c>
      <c r="Y536" s="273" t="s">
        <v>287</v>
      </c>
      <c r="Z536" s="273" t="s">
        <v>466</v>
      </c>
      <c r="AA536" s="273" t="s">
        <v>467</v>
      </c>
      <c r="AB536" s="274">
        <v>45108</v>
      </c>
      <c r="AC536" s="273">
        <v>15673</v>
      </c>
      <c r="AD536" s="273">
        <v>798</v>
      </c>
      <c r="AK536" s="273">
        <v>285346</v>
      </c>
      <c r="AL536" s="273" t="s">
        <v>83</v>
      </c>
      <c r="AM536" s="273" t="s">
        <v>287</v>
      </c>
      <c r="AN536" s="273" t="s">
        <v>936</v>
      </c>
      <c r="AO536" s="273" t="s">
        <v>939</v>
      </c>
      <c r="AP536" s="274">
        <v>44927</v>
      </c>
      <c r="AQ536" s="273">
        <v>15389</v>
      </c>
      <c r="AR536" s="273">
        <v>825</v>
      </c>
      <c r="AS536" s="273">
        <v>2.5</v>
      </c>
      <c r="AT536" s="273" t="s">
        <v>77</v>
      </c>
      <c r="AU536" s="273" t="s">
        <v>1396</v>
      </c>
      <c r="AV536" s="273" t="s">
        <v>571</v>
      </c>
      <c r="BA536" s="273" t="s">
        <v>844</v>
      </c>
      <c r="BC536" s="273">
        <v>0</v>
      </c>
      <c r="BG536" s="273">
        <v>284025</v>
      </c>
      <c r="BH536" s="273" t="s">
        <v>83</v>
      </c>
      <c r="BI536" s="273" t="s">
        <v>287</v>
      </c>
      <c r="BJ536" s="273" t="s">
        <v>936</v>
      </c>
      <c r="BK536" s="273" t="s">
        <v>939</v>
      </c>
      <c r="BL536" s="274">
        <v>44927</v>
      </c>
      <c r="BM536" s="273">
        <v>16566</v>
      </c>
      <c r="BN536" s="273">
        <v>825</v>
      </c>
      <c r="BO536" s="273">
        <v>0</v>
      </c>
      <c r="BP536" s="273" t="s">
        <v>80</v>
      </c>
      <c r="BQ536" s="273">
        <v>0</v>
      </c>
      <c r="BR536" s="273" t="s">
        <v>81</v>
      </c>
      <c r="BS536" s="273" t="s">
        <v>122</v>
      </c>
      <c r="BT536" s="273">
        <v>0</v>
      </c>
      <c r="BU536" s="273">
        <v>306708</v>
      </c>
      <c r="BV536" s="336" t="s">
        <v>83</v>
      </c>
      <c r="BW536" s="337" t="s">
        <v>63</v>
      </c>
      <c r="BX536" s="337" t="s">
        <v>157</v>
      </c>
      <c r="BY536" s="337" t="s">
        <v>157</v>
      </c>
      <c r="BZ536" s="337" t="s">
        <v>151</v>
      </c>
      <c r="CA536" s="337" t="s">
        <v>152</v>
      </c>
      <c r="CB536" s="337" t="s">
        <v>161</v>
      </c>
      <c r="CC536" s="337" t="s">
        <v>162</v>
      </c>
      <c r="CD536" s="338">
        <v>11</v>
      </c>
      <c r="CE536" s="335">
        <v>45108</v>
      </c>
      <c r="CF536" s="337">
        <v>1092</v>
      </c>
      <c r="CG536" s="337" t="s">
        <v>90</v>
      </c>
      <c r="CH536" s="337">
        <v>1092</v>
      </c>
      <c r="CI536" s="337" t="s">
        <v>80</v>
      </c>
      <c r="CJ536" s="337"/>
      <c r="CK536" s="337"/>
      <c r="CL536" s="337"/>
      <c r="CM536" s="337" t="s">
        <v>73</v>
      </c>
      <c r="CN536" s="337">
        <v>3</v>
      </c>
    </row>
    <row r="537" spans="4:92">
      <c r="D537" s="273" t="s">
        <v>83</v>
      </c>
      <c r="E537" s="273" t="s">
        <v>194</v>
      </c>
      <c r="F537" s="273" t="s">
        <v>385</v>
      </c>
      <c r="G537" s="273" t="s">
        <v>737</v>
      </c>
      <c r="H537" s="274">
        <v>45231</v>
      </c>
      <c r="I537" s="273">
        <v>14563</v>
      </c>
      <c r="J537" s="273">
        <v>772</v>
      </c>
      <c r="K537" s="273">
        <v>16324</v>
      </c>
      <c r="L537" s="273" t="s">
        <v>66</v>
      </c>
      <c r="M537" s="273">
        <v>5091.82</v>
      </c>
      <c r="N537" s="273" t="s">
        <v>115</v>
      </c>
      <c r="W537" s="273">
        <v>272032</v>
      </c>
      <c r="X537" s="273" t="s">
        <v>83</v>
      </c>
      <c r="Y537" s="273" t="s">
        <v>287</v>
      </c>
      <c r="Z537" s="273" t="s">
        <v>466</v>
      </c>
      <c r="AA537" s="273" t="s">
        <v>467</v>
      </c>
      <c r="AB537" s="274">
        <v>45108</v>
      </c>
      <c r="AC537" s="273">
        <v>15673</v>
      </c>
      <c r="AD537" s="273">
        <v>798</v>
      </c>
      <c r="AK537" s="273">
        <v>324084</v>
      </c>
      <c r="AL537" s="273" t="s">
        <v>83</v>
      </c>
      <c r="AM537" s="273" t="s">
        <v>287</v>
      </c>
      <c r="AN537" s="273" t="s">
        <v>936</v>
      </c>
      <c r="AO537" s="273" t="s">
        <v>939</v>
      </c>
      <c r="AP537" s="274">
        <v>44927</v>
      </c>
      <c r="AQ537" s="273">
        <v>15389</v>
      </c>
      <c r="AR537" s="273">
        <v>825</v>
      </c>
      <c r="AS537" s="273">
        <v>0.6</v>
      </c>
      <c r="AT537" s="273" t="s">
        <v>77</v>
      </c>
      <c r="AU537" s="273" t="s">
        <v>1397</v>
      </c>
      <c r="AV537" s="273" t="s">
        <v>579</v>
      </c>
      <c r="BA537" s="273" t="s">
        <v>844</v>
      </c>
      <c r="BC537" s="273">
        <v>0</v>
      </c>
      <c r="BG537" s="273">
        <v>327527</v>
      </c>
      <c r="BH537" s="273" t="s">
        <v>83</v>
      </c>
      <c r="BI537" s="273" t="s">
        <v>287</v>
      </c>
      <c r="BJ537" s="273" t="s">
        <v>866</v>
      </c>
      <c r="BK537" s="273" t="s">
        <v>875</v>
      </c>
      <c r="BL537" s="274">
        <v>44927</v>
      </c>
      <c r="BM537" s="273">
        <v>16494</v>
      </c>
      <c r="BN537" s="273">
        <v>802</v>
      </c>
      <c r="BO537" s="273">
        <v>199</v>
      </c>
      <c r="BP537" s="273" t="s">
        <v>80</v>
      </c>
      <c r="BQ537" s="273">
        <v>180.06104999999999</v>
      </c>
      <c r="BR537" s="273" t="s">
        <v>81</v>
      </c>
      <c r="BS537" s="273" t="s">
        <v>122</v>
      </c>
      <c r="BT537" s="273">
        <v>0</v>
      </c>
      <c r="BU537" s="273">
        <v>305844</v>
      </c>
      <c r="BV537" s="279" t="s">
        <v>83</v>
      </c>
      <c r="BW537" s="280" t="s">
        <v>63</v>
      </c>
      <c r="BX537" s="280" t="s">
        <v>157</v>
      </c>
      <c r="BY537" s="280" t="s">
        <v>157</v>
      </c>
      <c r="BZ537" s="280" t="s">
        <v>151</v>
      </c>
      <c r="CA537" s="280" t="s">
        <v>152</v>
      </c>
      <c r="CB537" s="280" t="s">
        <v>153</v>
      </c>
      <c r="CC537" s="280" t="s">
        <v>154</v>
      </c>
      <c r="CD537" s="281">
        <v>10</v>
      </c>
      <c r="CE537" s="277">
        <v>45108</v>
      </c>
      <c r="CF537" s="280">
        <v>1365</v>
      </c>
      <c r="CG537" s="280" t="s">
        <v>90</v>
      </c>
      <c r="CH537" s="280">
        <v>1365</v>
      </c>
      <c r="CI537" s="280" t="s">
        <v>80</v>
      </c>
      <c r="CJ537" s="280"/>
      <c r="CK537" s="280"/>
      <c r="CL537" s="280"/>
      <c r="CM537" s="280" t="s">
        <v>73</v>
      </c>
      <c r="CN537" s="280">
        <v>3</v>
      </c>
    </row>
    <row r="538" spans="4:92">
      <c r="D538" s="273" t="s">
        <v>83</v>
      </c>
      <c r="E538" s="273" t="s">
        <v>194</v>
      </c>
      <c r="F538" s="273" t="s">
        <v>385</v>
      </c>
      <c r="G538" s="273" t="s">
        <v>737</v>
      </c>
      <c r="H538" s="274">
        <v>45261</v>
      </c>
      <c r="I538" s="273">
        <v>17023</v>
      </c>
      <c r="J538" s="273">
        <v>772</v>
      </c>
      <c r="W538" s="273">
        <v>313969</v>
      </c>
      <c r="X538" s="273" t="s">
        <v>83</v>
      </c>
      <c r="Y538" s="273" t="s">
        <v>287</v>
      </c>
      <c r="Z538" s="273" t="s">
        <v>466</v>
      </c>
      <c r="AA538" s="273" t="s">
        <v>467</v>
      </c>
      <c r="AB538" s="274">
        <v>45200</v>
      </c>
      <c r="AC538" s="273">
        <v>15228</v>
      </c>
      <c r="AD538" s="273">
        <v>798</v>
      </c>
      <c r="AK538" s="273">
        <v>282470</v>
      </c>
      <c r="AL538" s="273" t="s">
        <v>83</v>
      </c>
      <c r="AM538" s="273" t="s">
        <v>287</v>
      </c>
      <c r="AN538" s="273" t="s">
        <v>936</v>
      </c>
      <c r="AO538" s="273" t="s">
        <v>939</v>
      </c>
      <c r="AP538" s="274">
        <v>44927</v>
      </c>
      <c r="AQ538" s="273">
        <v>15539</v>
      </c>
      <c r="AR538" s="273">
        <v>825</v>
      </c>
      <c r="AS538" s="273">
        <v>0</v>
      </c>
      <c r="AT538" s="273" t="s">
        <v>66</v>
      </c>
      <c r="AU538" s="273" t="s">
        <v>185</v>
      </c>
      <c r="AV538" s="273" t="s">
        <v>296</v>
      </c>
      <c r="BE538" s="273">
        <v>0</v>
      </c>
      <c r="BF538" s="273" t="s">
        <v>297</v>
      </c>
      <c r="BG538" s="273">
        <v>284810</v>
      </c>
      <c r="BH538" s="273" t="s">
        <v>83</v>
      </c>
      <c r="BI538" s="273" t="s">
        <v>287</v>
      </c>
      <c r="BJ538" s="273" t="s">
        <v>866</v>
      </c>
      <c r="BK538" s="273" t="s">
        <v>871</v>
      </c>
      <c r="BL538" s="274">
        <v>44927</v>
      </c>
      <c r="BM538" s="273">
        <v>16488</v>
      </c>
      <c r="BN538" s="273">
        <v>801</v>
      </c>
      <c r="BO538" s="273">
        <v>0</v>
      </c>
      <c r="BP538" s="273" t="s">
        <v>80</v>
      </c>
      <c r="BQ538" s="273">
        <v>0</v>
      </c>
      <c r="BR538" s="273" t="s">
        <v>81</v>
      </c>
      <c r="BS538" s="273" t="s">
        <v>122</v>
      </c>
      <c r="BT538" s="273">
        <v>0</v>
      </c>
      <c r="BU538" s="273">
        <v>305772</v>
      </c>
      <c r="BV538" s="336" t="s">
        <v>83</v>
      </c>
      <c r="BW538" s="337" t="s">
        <v>63</v>
      </c>
      <c r="BX538" s="337" t="s">
        <v>157</v>
      </c>
      <c r="BY538" s="337" t="s">
        <v>157</v>
      </c>
      <c r="BZ538" s="337" t="s">
        <v>138</v>
      </c>
      <c r="CA538" s="337" t="s">
        <v>139</v>
      </c>
      <c r="CB538" s="337" t="s">
        <v>140</v>
      </c>
      <c r="CC538" s="337" t="s">
        <v>141</v>
      </c>
      <c r="CD538" s="338">
        <v>9</v>
      </c>
      <c r="CE538" s="335">
        <v>45108</v>
      </c>
      <c r="CF538" s="337">
        <v>0</v>
      </c>
      <c r="CG538" s="337" t="s">
        <v>90</v>
      </c>
      <c r="CH538" s="337">
        <v>0</v>
      </c>
      <c r="CI538" s="337" t="s">
        <v>80</v>
      </c>
      <c r="CJ538" s="337"/>
      <c r="CK538" s="337"/>
      <c r="CL538" s="337"/>
      <c r="CM538" s="337" t="s">
        <v>73</v>
      </c>
      <c r="CN538" s="337">
        <v>3</v>
      </c>
    </row>
    <row r="539" spans="4:92">
      <c r="D539" s="273" t="s">
        <v>83</v>
      </c>
      <c r="E539" s="273" t="s">
        <v>194</v>
      </c>
      <c r="F539" s="273" t="s">
        <v>385</v>
      </c>
      <c r="G539" s="273" t="s">
        <v>737</v>
      </c>
      <c r="H539" s="274">
        <v>45261</v>
      </c>
      <c r="I539" s="273">
        <v>17023</v>
      </c>
      <c r="J539" s="273">
        <v>772</v>
      </c>
      <c r="K539" s="273">
        <v>0</v>
      </c>
      <c r="L539" s="273" t="s">
        <v>66</v>
      </c>
      <c r="N539" s="273" t="s">
        <v>107</v>
      </c>
      <c r="W539" s="273">
        <v>313994</v>
      </c>
      <c r="X539" s="273" t="s">
        <v>83</v>
      </c>
      <c r="Y539" s="273" t="s">
        <v>287</v>
      </c>
      <c r="Z539" s="273" t="s">
        <v>484</v>
      </c>
      <c r="AA539" s="273" t="s">
        <v>485</v>
      </c>
      <c r="AB539" s="274">
        <v>44927</v>
      </c>
      <c r="AC539" s="273">
        <v>14796</v>
      </c>
      <c r="AD539" s="273">
        <v>807</v>
      </c>
      <c r="AK539" s="273">
        <v>277718</v>
      </c>
      <c r="AL539" s="273" t="s">
        <v>83</v>
      </c>
      <c r="AM539" s="273" t="s">
        <v>287</v>
      </c>
      <c r="AN539" s="273" t="s">
        <v>936</v>
      </c>
      <c r="AO539" s="273" t="s">
        <v>939</v>
      </c>
      <c r="AP539" s="274">
        <v>45017</v>
      </c>
      <c r="AQ539" s="273">
        <v>14951</v>
      </c>
      <c r="AR539" s="273">
        <v>825</v>
      </c>
      <c r="AS539" s="273">
        <v>912.1</v>
      </c>
      <c r="AT539" s="273" t="s">
        <v>174</v>
      </c>
      <c r="AU539" s="273" t="s">
        <v>145</v>
      </c>
      <c r="AV539" s="273" t="s">
        <v>146</v>
      </c>
      <c r="AW539" s="273">
        <v>830</v>
      </c>
      <c r="AX539" s="273" t="s">
        <v>147</v>
      </c>
      <c r="AY539" s="273" t="s">
        <v>1395</v>
      </c>
      <c r="AZ539" s="273" t="s">
        <v>149</v>
      </c>
      <c r="BG539" s="273">
        <v>326650</v>
      </c>
      <c r="BH539" s="273" t="s">
        <v>83</v>
      </c>
      <c r="BI539" s="273" t="s">
        <v>287</v>
      </c>
      <c r="BJ539" s="273" t="s">
        <v>833</v>
      </c>
      <c r="BK539" s="273" t="s">
        <v>840</v>
      </c>
      <c r="BL539" s="274">
        <v>44927</v>
      </c>
      <c r="BM539" s="273">
        <v>16452</v>
      </c>
      <c r="BN539" s="273">
        <v>792</v>
      </c>
      <c r="BO539" s="273">
        <v>0</v>
      </c>
      <c r="BP539" s="273" t="s">
        <v>80</v>
      </c>
      <c r="BQ539" s="273">
        <v>0</v>
      </c>
      <c r="BR539" s="273" t="s">
        <v>81</v>
      </c>
      <c r="BS539" s="273" t="s">
        <v>122</v>
      </c>
      <c r="BT539" s="273">
        <v>0</v>
      </c>
      <c r="BU539" s="273">
        <v>305340</v>
      </c>
      <c r="BV539" s="279" t="s">
        <v>83</v>
      </c>
      <c r="BW539" s="280" t="s">
        <v>63</v>
      </c>
      <c r="BX539" s="280" t="s">
        <v>157</v>
      </c>
      <c r="BY539" s="280" t="s">
        <v>157</v>
      </c>
      <c r="BZ539" s="280" t="s">
        <v>126</v>
      </c>
      <c r="CA539" s="280" t="s">
        <v>127</v>
      </c>
      <c r="CB539" s="280" t="s">
        <v>133</v>
      </c>
      <c r="CC539" s="280" t="s">
        <v>134</v>
      </c>
      <c r="CD539" s="281">
        <v>7</v>
      </c>
      <c r="CE539" s="277">
        <v>45108</v>
      </c>
      <c r="CF539" s="280"/>
      <c r="CG539" s="280"/>
      <c r="CH539" s="280"/>
      <c r="CI539" s="280" t="s">
        <v>104</v>
      </c>
      <c r="CJ539" s="280"/>
      <c r="CK539" s="280"/>
      <c r="CL539" s="280"/>
      <c r="CM539" s="280" t="s">
        <v>73</v>
      </c>
      <c r="CN539" s="280">
        <v>3</v>
      </c>
    </row>
    <row r="540" spans="4:92">
      <c r="D540" s="273" t="s">
        <v>83</v>
      </c>
      <c r="E540" s="273" t="s">
        <v>194</v>
      </c>
      <c r="F540" s="273" t="s">
        <v>385</v>
      </c>
      <c r="G540" s="273" t="s">
        <v>737</v>
      </c>
      <c r="H540" s="274">
        <v>45261</v>
      </c>
      <c r="I540" s="273">
        <v>17023</v>
      </c>
      <c r="J540" s="273">
        <v>772</v>
      </c>
      <c r="K540" s="273">
        <v>16708</v>
      </c>
      <c r="L540" s="273" t="s">
        <v>66</v>
      </c>
      <c r="M540" s="273">
        <v>4966.24</v>
      </c>
      <c r="N540" s="273" t="s">
        <v>115</v>
      </c>
      <c r="W540" s="273">
        <v>313993</v>
      </c>
      <c r="X540" s="273" t="s">
        <v>83</v>
      </c>
      <c r="Y540" s="273" t="s">
        <v>287</v>
      </c>
      <c r="Z540" s="273" t="s">
        <v>484</v>
      </c>
      <c r="AA540" s="273" t="s">
        <v>485</v>
      </c>
      <c r="AB540" s="274">
        <v>44927</v>
      </c>
      <c r="AC540" s="273">
        <v>15380</v>
      </c>
      <c r="AD540" s="273">
        <v>807</v>
      </c>
      <c r="AK540" s="273">
        <v>283942</v>
      </c>
      <c r="AL540" s="273" t="s">
        <v>83</v>
      </c>
      <c r="AM540" s="273" t="s">
        <v>287</v>
      </c>
      <c r="AN540" s="273" t="s">
        <v>936</v>
      </c>
      <c r="AO540" s="273" t="s">
        <v>939</v>
      </c>
      <c r="AP540" s="274">
        <v>45108</v>
      </c>
      <c r="AQ540" s="273">
        <v>15097</v>
      </c>
      <c r="AR540" s="273">
        <v>825</v>
      </c>
      <c r="AS540" s="273">
        <v>1079.8900000000001</v>
      </c>
      <c r="AT540" s="273" t="s">
        <v>174</v>
      </c>
      <c r="AU540" s="273" t="s">
        <v>145</v>
      </c>
      <c r="AV540" s="273" t="s">
        <v>146</v>
      </c>
      <c r="AW540" s="273">
        <v>830</v>
      </c>
      <c r="AX540" s="273" t="s">
        <v>147</v>
      </c>
      <c r="AY540" s="273" t="s">
        <v>1395</v>
      </c>
      <c r="AZ540" s="273" t="s">
        <v>149</v>
      </c>
      <c r="BG540" s="273">
        <v>326661</v>
      </c>
      <c r="BH540" s="273" t="s">
        <v>83</v>
      </c>
      <c r="BI540" s="273" t="s">
        <v>287</v>
      </c>
      <c r="BJ540" s="273" t="s">
        <v>518</v>
      </c>
      <c r="BK540" s="273" t="s">
        <v>1070</v>
      </c>
      <c r="BL540" s="274">
        <v>44927</v>
      </c>
      <c r="BM540" s="273">
        <v>17411</v>
      </c>
      <c r="BN540" s="273">
        <v>862</v>
      </c>
      <c r="BO540" s="273">
        <v>0</v>
      </c>
      <c r="BP540" s="273" t="s">
        <v>80</v>
      </c>
      <c r="BQ540" s="273">
        <v>0</v>
      </c>
      <c r="BR540" s="273" t="s">
        <v>81</v>
      </c>
      <c r="BS540" s="273" t="s">
        <v>122</v>
      </c>
      <c r="BT540" s="273">
        <v>0</v>
      </c>
      <c r="BU540" s="273">
        <v>335455</v>
      </c>
      <c r="BV540" s="336" t="s">
        <v>83</v>
      </c>
      <c r="BW540" s="337" t="s">
        <v>63</v>
      </c>
      <c r="BX540" s="337" t="s">
        <v>157</v>
      </c>
      <c r="BY540" s="337" t="s">
        <v>157</v>
      </c>
      <c r="BZ540" s="337" t="s">
        <v>126</v>
      </c>
      <c r="CA540" s="337" t="s">
        <v>127</v>
      </c>
      <c r="CB540" s="337" t="s">
        <v>128</v>
      </c>
      <c r="CC540" s="337" t="s">
        <v>129</v>
      </c>
      <c r="CD540" s="338">
        <v>6</v>
      </c>
      <c r="CE540" s="335">
        <v>45108</v>
      </c>
      <c r="CF540" s="337"/>
      <c r="CG540" s="337"/>
      <c r="CH540" s="337"/>
      <c r="CI540" s="337" t="s">
        <v>80</v>
      </c>
      <c r="CJ540" s="337"/>
      <c r="CK540" s="337"/>
      <c r="CL540" s="337"/>
      <c r="CM540" s="337" t="s">
        <v>73</v>
      </c>
      <c r="CN540" s="337">
        <v>3</v>
      </c>
    </row>
    <row r="541" spans="4:92">
      <c r="D541" s="273" t="s">
        <v>83</v>
      </c>
      <c r="E541" s="273" t="s">
        <v>194</v>
      </c>
      <c r="F541" s="273" t="s">
        <v>385</v>
      </c>
      <c r="G541" s="273" t="s">
        <v>764</v>
      </c>
      <c r="H541" s="274">
        <v>44927</v>
      </c>
      <c r="I541" s="273">
        <v>11213</v>
      </c>
      <c r="J541" s="273">
        <v>768</v>
      </c>
      <c r="K541" s="273">
        <v>30650.6</v>
      </c>
      <c r="L541" s="273" t="s">
        <v>66</v>
      </c>
      <c r="M541" s="273">
        <v>0</v>
      </c>
      <c r="N541" s="273" t="s">
        <v>1010</v>
      </c>
      <c r="O541" s="273">
        <v>26109</v>
      </c>
      <c r="P541" s="273" t="s">
        <v>1011</v>
      </c>
      <c r="Q541" s="273" t="s">
        <v>1188</v>
      </c>
      <c r="R541" s="273" t="s">
        <v>1013</v>
      </c>
      <c r="S541" s="273" t="s">
        <v>122</v>
      </c>
      <c r="U541" s="273" t="s">
        <v>122</v>
      </c>
      <c r="V541" s="273" t="s">
        <v>122</v>
      </c>
      <c r="W541" s="273">
        <v>139090</v>
      </c>
      <c r="X541" s="273" t="s">
        <v>83</v>
      </c>
      <c r="Y541" s="273" t="s">
        <v>287</v>
      </c>
      <c r="Z541" s="273" t="s">
        <v>484</v>
      </c>
      <c r="AA541" s="273" t="s">
        <v>485</v>
      </c>
      <c r="AB541" s="274">
        <v>44927</v>
      </c>
      <c r="AC541" s="273">
        <v>15380</v>
      </c>
      <c r="AD541" s="273">
        <v>807</v>
      </c>
      <c r="AK541" s="273">
        <v>326626</v>
      </c>
      <c r="AL541" s="273" t="s">
        <v>83</v>
      </c>
      <c r="AM541" s="273" t="s">
        <v>287</v>
      </c>
      <c r="AN541" s="273" t="s">
        <v>936</v>
      </c>
      <c r="AO541" s="273" t="s">
        <v>939</v>
      </c>
      <c r="AP541" s="274">
        <v>45108</v>
      </c>
      <c r="AQ541" s="273">
        <v>15688</v>
      </c>
      <c r="AR541" s="273">
        <v>825</v>
      </c>
      <c r="AS541" s="273">
        <v>145716.70000000001</v>
      </c>
      <c r="AT541" s="273" t="s">
        <v>66</v>
      </c>
      <c r="AU541" s="273" t="s">
        <v>185</v>
      </c>
      <c r="AV541" s="273" t="s">
        <v>296</v>
      </c>
      <c r="BE541" s="273">
        <v>0.26650000000000001</v>
      </c>
      <c r="BF541" s="273" t="s">
        <v>297</v>
      </c>
      <c r="BG541" s="273">
        <v>327531</v>
      </c>
      <c r="BH541" s="273" t="s">
        <v>83</v>
      </c>
      <c r="BI541" s="273" t="s">
        <v>287</v>
      </c>
      <c r="BJ541" s="273" t="s">
        <v>518</v>
      </c>
      <c r="BK541" s="273" t="s">
        <v>958</v>
      </c>
      <c r="BL541" s="274">
        <v>44927</v>
      </c>
      <c r="BM541" s="273">
        <v>17402</v>
      </c>
      <c r="BN541" s="273">
        <v>831</v>
      </c>
      <c r="BO541" s="273">
        <v>170.57</v>
      </c>
      <c r="BP541" s="273" t="s">
        <v>80</v>
      </c>
      <c r="BQ541" s="273">
        <v>3351.55456</v>
      </c>
      <c r="BR541" s="273" t="s">
        <v>81</v>
      </c>
      <c r="BS541" s="273" t="s">
        <v>1398</v>
      </c>
      <c r="BT541" s="273">
        <v>0</v>
      </c>
      <c r="BU541" s="273">
        <v>335284</v>
      </c>
      <c r="BV541" s="279" t="s">
        <v>83</v>
      </c>
      <c r="BW541" s="280" t="s">
        <v>63</v>
      </c>
      <c r="BX541" s="280" t="s">
        <v>157</v>
      </c>
      <c r="BY541" s="280" t="s">
        <v>157</v>
      </c>
      <c r="BZ541" s="280" t="s">
        <v>86</v>
      </c>
      <c r="CA541" s="280" t="s">
        <v>87</v>
      </c>
      <c r="CB541" s="280" t="s">
        <v>233</v>
      </c>
      <c r="CC541" s="280" t="s">
        <v>234</v>
      </c>
      <c r="CD541" s="281">
        <v>1</v>
      </c>
      <c r="CE541" s="277">
        <v>45231</v>
      </c>
      <c r="CF541" s="280"/>
      <c r="CG541" s="280" t="s">
        <v>181</v>
      </c>
      <c r="CH541" s="280"/>
      <c r="CI541" s="280" t="s">
        <v>181</v>
      </c>
      <c r="CJ541" s="280" t="s">
        <v>531</v>
      </c>
      <c r="CK541" s="280"/>
      <c r="CL541" s="280"/>
      <c r="CM541" s="280" t="s">
        <v>73</v>
      </c>
      <c r="CN541" s="280">
        <v>3</v>
      </c>
    </row>
    <row r="542" spans="4:92">
      <c r="D542" s="273" t="s">
        <v>83</v>
      </c>
      <c r="E542" s="273" t="s">
        <v>194</v>
      </c>
      <c r="F542" s="273" t="s">
        <v>385</v>
      </c>
      <c r="G542" s="273" t="s">
        <v>764</v>
      </c>
      <c r="H542" s="274">
        <v>44927</v>
      </c>
      <c r="I542" s="273">
        <v>11213</v>
      </c>
      <c r="J542" s="273">
        <v>768</v>
      </c>
      <c r="W542" s="273">
        <v>239890</v>
      </c>
      <c r="X542" s="273" t="s">
        <v>83</v>
      </c>
      <c r="Y542" s="273" t="s">
        <v>287</v>
      </c>
      <c r="Z542" s="273" t="s">
        <v>484</v>
      </c>
      <c r="AA542" s="273" t="s">
        <v>485</v>
      </c>
      <c r="AB542" s="274">
        <v>44927</v>
      </c>
      <c r="AC542" s="273">
        <v>15380</v>
      </c>
      <c r="AD542" s="273">
        <v>807</v>
      </c>
      <c r="AK542" s="273">
        <v>326630</v>
      </c>
      <c r="AL542" s="273" t="s">
        <v>83</v>
      </c>
      <c r="AM542" s="273" t="s">
        <v>287</v>
      </c>
      <c r="AN542" s="273" t="s">
        <v>936</v>
      </c>
      <c r="AO542" s="273" t="s">
        <v>939</v>
      </c>
      <c r="AP542" s="274">
        <v>45200</v>
      </c>
      <c r="AQ542" s="273">
        <v>15243</v>
      </c>
      <c r="AR542" s="273">
        <v>825</v>
      </c>
      <c r="AS542" s="273">
        <v>867.56</v>
      </c>
      <c r="AT542" s="273" t="s">
        <v>174</v>
      </c>
      <c r="AU542" s="273" t="s">
        <v>145</v>
      </c>
      <c r="AV542" s="273" t="s">
        <v>146</v>
      </c>
      <c r="AW542" s="273">
        <v>830</v>
      </c>
      <c r="AX542" s="273" t="s">
        <v>147</v>
      </c>
      <c r="AY542" s="273" t="s">
        <v>1395</v>
      </c>
      <c r="AZ542" s="273" t="s">
        <v>149</v>
      </c>
      <c r="BG542" s="273">
        <v>326672</v>
      </c>
      <c r="BH542" s="273" t="s">
        <v>83</v>
      </c>
      <c r="BI542" s="273" t="s">
        <v>287</v>
      </c>
      <c r="BJ542" s="273" t="s">
        <v>518</v>
      </c>
      <c r="BK542" s="273" t="s">
        <v>519</v>
      </c>
      <c r="BL542" s="274">
        <v>44927</v>
      </c>
      <c r="BM542" s="273">
        <v>17403</v>
      </c>
      <c r="BN542" s="273">
        <v>832</v>
      </c>
      <c r="BO542" s="273">
        <v>813</v>
      </c>
      <c r="BP542" s="273" t="s">
        <v>80</v>
      </c>
      <c r="BQ542" s="273">
        <v>4332.6944274999996</v>
      </c>
      <c r="BR542" s="273" t="s">
        <v>81</v>
      </c>
      <c r="BS542" s="273" t="s">
        <v>1399</v>
      </c>
      <c r="BT542" s="273">
        <v>0</v>
      </c>
      <c r="BU542" s="273">
        <v>335303</v>
      </c>
      <c r="BV542" s="336" t="s">
        <v>83</v>
      </c>
      <c r="BW542" s="337" t="s">
        <v>63</v>
      </c>
      <c r="BX542" s="337" t="s">
        <v>157</v>
      </c>
      <c r="BY542" s="337" t="s">
        <v>157</v>
      </c>
      <c r="BZ542" s="337" t="s">
        <v>86</v>
      </c>
      <c r="CA542" s="337" t="s">
        <v>87</v>
      </c>
      <c r="CB542" s="337" t="s">
        <v>225</v>
      </c>
      <c r="CC542" s="337" t="s">
        <v>226</v>
      </c>
      <c r="CD542" s="338">
        <v>5</v>
      </c>
      <c r="CE542" s="335">
        <v>45231</v>
      </c>
      <c r="CF542" s="337">
        <v>0</v>
      </c>
      <c r="CG542" s="337" t="s">
        <v>90</v>
      </c>
      <c r="CH542" s="337">
        <v>0</v>
      </c>
      <c r="CI542" s="337" t="s">
        <v>80</v>
      </c>
      <c r="CJ542" s="337"/>
      <c r="CK542" s="337"/>
      <c r="CL542" s="337"/>
      <c r="CM542" s="337" t="s">
        <v>73</v>
      </c>
      <c r="CN542" s="337">
        <v>3</v>
      </c>
    </row>
    <row r="543" spans="4:92">
      <c r="D543" s="273" t="s">
        <v>83</v>
      </c>
      <c r="E543" s="273" t="s">
        <v>194</v>
      </c>
      <c r="F543" s="273" t="s">
        <v>385</v>
      </c>
      <c r="G543" s="273" t="s">
        <v>764</v>
      </c>
      <c r="H543" s="274">
        <v>44927</v>
      </c>
      <c r="I543" s="273">
        <v>11213</v>
      </c>
      <c r="J543" s="273">
        <v>768</v>
      </c>
      <c r="K543" s="273">
        <v>62589</v>
      </c>
      <c r="L543" s="273" t="s">
        <v>66</v>
      </c>
      <c r="M543" s="273">
        <v>5324.8</v>
      </c>
      <c r="N543" s="273" t="s">
        <v>115</v>
      </c>
      <c r="W543" s="273">
        <v>139088</v>
      </c>
      <c r="X543" s="273" t="s">
        <v>83</v>
      </c>
      <c r="Y543" s="273" t="s">
        <v>287</v>
      </c>
      <c r="Z543" s="273" t="s">
        <v>833</v>
      </c>
      <c r="AA543" s="273" t="s">
        <v>840</v>
      </c>
      <c r="AB543" s="274">
        <v>44927</v>
      </c>
      <c r="AC543" s="273">
        <v>16453</v>
      </c>
      <c r="AD543" s="273">
        <v>792</v>
      </c>
      <c r="AK543" s="273">
        <v>305356</v>
      </c>
      <c r="AL543" s="273" t="s">
        <v>83</v>
      </c>
      <c r="AM543" s="273" t="s">
        <v>287</v>
      </c>
      <c r="AN543" s="273" t="s">
        <v>866</v>
      </c>
      <c r="AO543" s="273" t="s">
        <v>875</v>
      </c>
      <c r="AP543" s="274">
        <v>44927</v>
      </c>
      <c r="AQ543" s="273">
        <v>14793</v>
      </c>
      <c r="AR543" s="273">
        <v>802</v>
      </c>
      <c r="AU543" s="273" t="s">
        <v>108</v>
      </c>
      <c r="BG543" s="273">
        <v>277685</v>
      </c>
      <c r="BH543" s="273" t="s">
        <v>83</v>
      </c>
      <c r="BI543" s="273" t="s">
        <v>287</v>
      </c>
      <c r="BJ543" s="273" t="s">
        <v>518</v>
      </c>
      <c r="BK543" s="273" t="s">
        <v>536</v>
      </c>
      <c r="BL543" s="274">
        <v>44927</v>
      </c>
      <c r="BM543" s="273">
        <v>17404</v>
      </c>
      <c r="BN543" s="273">
        <v>846</v>
      </c>
      <c r="BO543" s="273">
        <v>120</v>
      </c>
      <c r="BP543" s="273" t="s">
        <v>80</v>
      </c>
      <c r="BQ543" s="273">
        <v>482.5565125</v>
      </c>
      <c r="BR543" s="273" t="s">
        <v>81</v>
      </c>
      <c r="BS543" s="273" t="s">
        <v>1400</v>
      </c>
      <c r="BT543" s="273">
        <v>0</v>
      </c>
      <c r="BU543" s="273">
        <v>335322</v>
      </c>
      <c r="BV543" s="279" t="s">
        <v>83</v>
      </c>
      <c r="BW543" s="280" t="s">
        <v>63</v>
      </c>
      <c r="BX543" s="280" t="s">
        <v>157</v>
      </c>
      <c r="BY543" s="280" t="s">
        <v>157</v>
      </c>
      <c r="BZ543" s="280" t="s">
        <v>204</v>
      </c>
      <c r="CA543" s="280" t="s">
        <v>205</v>
      </c>
      <c r="CB543" s="280" t="s">
        <v>206</v>
      </c>
      <c r="CC543" s="280" t="s">
        <v>207</v>
      </c>
      <c r="CD543" s="281">
        <v>0</v>
      </c>
      <c r="CE543" s="277">
        <v>45231</v>
      </c>
      <c r="CF543" s="280"/>
      <c r="CG543" s="280" t="s">
        <v>181</v>
      </c>
      <c r="CH543" s="280"/>
      <c r="CI543" s="280" t="s">
        <v>208</v>
      </c>
      <c r="CJ543" s="280" t="s">
        <v>209</v>
      </c>
      <c r="CK543" s="280"/>
      <c r="CL543" s="280"/>
      <c r="CM543" s="280" t="s">
        <v>73</v>
      </c>
      <c r="CN543" s="280">
        <v>3</v>
      </c>
    </row>
    <row r="544" spans="4:92">
      <c r="D544" s="273" t="s">
        <v>83</v>
      </c>
      <c r="E544" s="273" t="s">
        <v>194</v>
      </c>
      <c r="F544" s="273" t="s">
        <v>385</v>
      </c>
      <c r="G544" s="273" t="s">
        <v>764</v>
      </c>
      <c r="H544" s="274">
        <v>44927</v>
      </c>
      <c r="I544" s="273">
        <v>11213</v>
      </c>
      <c r="J544" s="273">
        <v>768</v>
      </c>
      <c r="K544" s="273">
        <v>0</v>
      </c>
      <c r="L544" s="273" t="s">
        <v>66</v>
      </c>
      <c r="N544" s="273" t="s">
        <v>107</v>
      </c>
      <c r="W544" s="273">
        <v>139089</v>
      </c>
      <c r="X544" s="273" t="s">
        <v>83</v>
      </c>
      <c r="Y544" s="273" t="s">
        <v>287</v>
      </c>
      <c r="Z544" s="273" t="s">
        <v>833</v>
      </c>
      <c r="AA544" s="273" t="s">
        <v>840</v>
      </c>
      <c r="AB544" s="274">
        <v>45017</v>
      </c>
      <c r="AC544" s="273">
        <v>14932</v>
      </c>
      <c r="AD544" s="273">
        <v>792</v>
      </c>
      <c r="AK544" s="273">
        <v>279214</v>
      </c>
      <c r="AL544" s="273" t="s">
        <v>83</v>
      </c>
      <c r="AM544" s="273" t="s">
        <v>287</v>
      </c>
      <c r="AN544" s="273" t="s">
        <v>866</v>
      </c>
      <c r="AO544" s="273" t="s">
        <v>875</v>
      </c>
      <c r="AP544" s="274">
        <v>44927</v>
      </c>
      <c r="AQ544" s="273">
        <v>15377</v>
      </c>
      <c r="AR544" s="273">
        <v>802</v>
      </c>
      <c r="AU544" s="273" t="s">
        <v>108</v>
      </c>
      <c r="BG544" s="273">
        <v>283909</v>
      </c>
      <c r="BH544" s="273" t="s">
        <v>83</v>
      </c>
      <c r="BI544" s="273" t="s">
        <v>287</v>
      </c>
      <c r="BJ544" s="273" t="s">
        <v>830</v>
      </c>
      <c r="BK544" s="273" t="s">
        <v>831</v>
      </c>
      <c r="BL544" s="274">
        <v>44927</v>
      </c>
      <c r="BM544" s="273">
        <v>16506</v>
      </c>
      <c r="BN544" s="273">
        <v>805</v>
      </c>
      <c r="BO544" s="273">
        <v>490</v>
      </c>
      <c r="BP544" s="273" t="s">
        <v>80</v>
      </c>
      <c r="BQ544" s="273">
        <v>818.26559999999995</v>
      </c>
      <c r="BR544" s="273" t="s">
        <v>81</v>
      </c>
      <c r="BS544" s="273" t="s">
        <v>1401</v>
      </c>
      <c r="BT544" s="273">
        <v>0</v>
      </c>
      <c r="BU544" s="273">
        <v>305988</v>
      </c>
      <c r="BV544" s="336" t="s">
        <v>83</v>
      </c>
      <c r="BW544" s="337" t="s">
        <v>63</v>
      </c>
      <c r="BX544" s="337" t="s">
        <v>157</v>
      </c>
      <c r="BY544" s="337" t="s">
        <v>157</v>
      </c>
      <c r="BZ544" s="337" t="s">
        <v>86</v>
      </c>
      <c r="CA544" s="337" t="s">
        <v>87</v>
      </c>
      <c r="CB544" s="337" t="s">
        <v>217</v>
      </c>
      <c r="CC544" s="337" t="s">
        <v>218</v>
      </c>
      <c r="CD544" s="338">
        <v>2</v>
      </c>
      <c r="CE544" s="335">
        <v>45231</v>
      </c>
      <c r="CF544" s="337"/>
      <c r="CG544" s="337" t="s">
        <v>181</v>
      </c>
      <c r="CH544" s="337"/>
      <c r="CI544" s="337" t="s">
        <v>181</v>
      </c>
      <c r="CJ544" s="337" t="s">
        <v>788</v>
      </c>
      <c r="CK544" s="337"/>
      <c r="CL544" s="337"/>
      <c r="CM544" s="337" t="s">
        <v>73</v>
      </c>
      <c r="CN544" s="337">
        <v>3</v>
      </c>
    </row>
    <row r="545" spans="4:92">
      <c r="D545" s="273" t="s">
        <v>64</v>
      </c>
      <c r="E545" s="273" t="s">
        <v>75</v>
      </c>
      <c r="F545" s="273" t="s">
        <v>76</v>
      </c>
      <c r="G545" s="273" t="s">
        <v>76</v>
      </c>
      <c r="H545" s="274">
        <v>45078</v>
      </c>
      <c r="I545" s="273">
        <v>12656</v>
      </c>
      <c r="J545" s="273">
        <v>864</v>
      </c>
      <c r="K545" s="273">
        <v>6988</v>
      </c>
      <c r="L545" s="273" t="s">
        <v>66</v>
      </c>
      <c r="M545" s="273">
        <v>1483.6211000000001</v>
      </c>
      <c r="N545" s="273" t="s">
        <v>115</v>
      </c>
      <c r="W545" s="273">
        <v>192568</v>
      </c>
      <c r="X545" s="273" t="s">
        <v>83</v>
      </c>
      <c r="Y545" s="273" t="s">
        <v>287</v>
      </c>
      <c r="Z545" s="273" t="s">
        <v>833</v>
      </c>
      <c r="AA545" s="273" t="s">
        <v>840</v>
      </c>
      <c r="AB545" s="274">
        <v>45108</v>
      </c>
      <c r="AC545" s="273">
        <v>15078</v>
      </c>
      <c r="AD545" s="273">
        <v>792</v>
      </c>
      <c r="AK545" s="273">
        <v>280820</v>
      </c>
      <c r="AL545" s="273" t="s">
        <v>83</v>
      </c>
      <c r="AM545" s="273" t="s">
        <v>287</v>
      </c>
      <c r="AN545" s="273" t="s">
        <v>866</v>
      </c>
      <c r="AO545" s="273" t="s">
        <v>875</v>
      </c>
      <c r="AP545" s="274">
        <v>44927</v>
      </c>
      <c r="AQ545" s="273">
        <v>15527</v>
      </c>
      <c r="AR545" s="273">
        <v>802</v>
      </c>
      <c r="AU545" s="273" t="s">
        <v>108</v>
      </c>
      <c r="BG545" s="273">
        <v>284760</v>
      </c>
      <c r="BH545" s="273" t="s">
        <v>83</v>
      </c>
      <c r="BI545" s="273" t="s">
        <v>287</v>
      </c>
      <c r="BJ545" s="273" t="s">
        <v>830</v>
      </c>
      <c r="BK545" s="273" t="s">
        <v>856</v>
      </c>
      <c r="BL545" s="274">
        <v>44927</v>
      </c>
      <c r="BM545" s="273">
        <v>16500</v>
      </c>
      <c r="BN545" s="273">
        <v>804</v>
      </c>
      <c r="BO545" s="273">
        <v>1302</v>
      </c>
      <c r="BP545" s="273" t="s">
        <v>80</v>
      </c>
      <c r="BQ545" s="273">
        <v>2529.4635360000002</v>
      </c>
      <c r="BR545" s="273" t="s">
        <v>81</v>
      </c>
      <c r="BS545" s="273" t="s">
        <v>1402</v>
      </c>
      <c r="BT545" s="273">
        <v>0</v>
      </c>
      <c r="BU545" s="273">
        <v>305916</v>
      </c>
      <c r="BV545" s="279" t="s">
        <v>83</v>
      </c>
      <c r="BW545" s="280" t="s">
        <v>63</v>
      </c>
      <c r="BX545" s="280" t="s">
        <v>157</v>
      </c>
      <c r="BY545" s="280" t="s">
        <v>157</v>
      </c>
      <c r="BZ545" s="280" t="s">
        <v>167</v>
      </c>
      <c r="CA545" s="280" t="s">
        <v>168</v>
      </c>
      <c r="CB545" s="280" t="s">
        <v>319</v>
      </c>
      <c r="CC545" s="280" t="s">
        <v>320</v>
      </c>
      <c r="CD545" s="281">
        <v>15</v>
      </c>
      <c r="CE545" s="277">
        <v>45231</v>
      </c>
      <c r="CF545" s="280">
        <v>0</v>
      </c>
      <c r="CG545" s="280" t="s">
        <v>90</v>
      </c>
      <c r="CH545" s="280">
        <v>0</v>
      </c>
      <c r="CI545" s="280" t="s">
        <v>80</v>
      </c>
      <c r="CJ545" s="280"/>
      <c r="CK545" s="280"/>
      <c r="CL545" s="280"/>
      <c r="CM545" s="280" t="s">
        <v>73</v>
      </c>
      <c r="CN545" s="280">
        <v>3</v>
      </c>
    </row>
    <row r="546" spans="4:92">
      <c r="D546" s="273" t="s">
        <v>83</v>
      </c>
      <c r="E546" s="273" t="s">
        <v>194</v>
      </c>
      <c r="F546" s="273" t="s">
        <v>804</v>
      </c>
      <c r="G546" s="273" t="s">
        <v>807</v>
      </c>
      <c r="H546" s="274">
        <v>45078</v>
      </c>
      <c r="I546" s="273">
        <v>12599</v>
      </c>
      <c r="J546" s="273">
        <v>783</v>
      </c>
      <c r="W546" s="273">
        <v>190921</v>
      </c>
      <c r="X546" s="273" t="s">
        <v>83</v>
      </c>
      <c r="Y546" s="273" t="s">
        <v>287</v>
      </c>
      <c r="Z546" s="273" t="s">
        <v>833</v>
      </c>
      <c r="AA546" s="273" t="s">
        <v>840</v>
      </c>
      <c r="AB546" s="274">
        <v>45108</v>
      </c>
      <c r="AC546" s="273">
        <v>15669</v>
      </c>
      <c r="AD546" s="273">
        <v>792</v>
      </c>
      <c r="AK546" s="273">
        <v>285328</v>
      </c>
      <c r="AL546" s="273" t="s">
        <v>64</v>
      </c>
      <c r="AM546" s="273" t="s">
        <v>63</v>
      </c>
      <c r="AN546" s="273" t="s">
        <v>252</v>
      </c>
      <c r="AO546" s="273" t="s">
        <v>442</v>
      </c>
      <c r="AP546" s="274">
        <v>44927</v>
      </c>
      <c r="AQ546" s="273">
        <v>15308</v>
      </c>
      <c r="AR546" s="273">
        <v>671</v>
      </c>
      <c r="AS546" s="273">
        <v>0.22</v>
      </c>
      <c r="AT546" s="273" t="s">
        <v>77</v>
      </c>
      <c r="AU546" s="273" t="s">
        <v>260</v>
      </c>
      <c r="AV546" s="273" t="s">
        <v>1403</v>
      </c>
      <c r="BA546" s="273" t="s">
        <v>260</v>
      </c>
      <c r="BG546" s="273">
        <v>335974</v>
      </c>
      <c r="BH546" s="273" t="s">
        <v>83</v>
      </c>
      <c r="BI546" s="273" t="s">
        <v>287</v>
      </c>
      <c r="BJ546" s="273" t="s">
        <v>913</v>
      </c>
      <c r="BK546" s="273" t="s">
        <v>920</v>
      </c>
      <c r="BL546" s="274">
        <v>44927</v>
      </c>
      <c r="BM546" s="273">
        <v>16542</v>
      </c>
      <c r="BN546" s="273">
        <v>819</v>
      </c>
      <c r="BO546" s="273">
        <v>0</v>
      </c>
      <c r="BP546" s="273" t="s">
        <v>80</v>
      </c>
      <c r="BR546" s="273" t="s">
        <v>864</v>
      </c>
      <c r="BU546" s="273">
        <v>306418</v>
      </c>
      <c r="BV546" s="336" t="s">
        <v>83</v>
      </c>
      <c r="BW546" s="337" t="s">
        <v>63</v>
      </c>
      <c r="BX546" s="337" t="s">
        <v>157</v>
      </c>
      <c r="BY546" s="337" t="s">
        <v>157</v>
      </c>
      <c r="BZ546" s="337" t="s">
        <v>138</v>
      </c>
      <c r="CA546" s="337" t="s">
        <v>139</v>
      </c>
      <c r="CB546" s="337" t="s">
        <v>190</v>
      </c>
      <c r="CC546" s="337" t="s">
        <v>191</v>
      </c>
      <c r="CD546" s="338">
        <v>8</v>
      </c>
      <c r="CE546" s="335">
        <v>45231</v>
      </c>
      <c r="CF546" s="337">
        <v>0</v>
      </c>
      <c r="CG546" s="337" t="s">
        <v>90</v>
      </c>
      <c r="CH546" s="337">
        <v>0</v>
      </c>
      <c r="CI546" s="337" t="s">
        <v>80</v>
      </c>
      <c r="CJ546" s="337"/>
      <c r="CK546" s="337"/>
      <c r="CL546" s="337"/>
      <c r="CM546" s="337" t="s">
        <v>73</v>
      </c>
      <c r="CN546" s="337">
        <v>3</v>
      </c>
    </row>
    <row r="547" spans="4:92">
      <c r="D547" s="273" t="s">
        <v>83</v>
      </c>
      <c r="E547" s="273" t="s">
        <v>194</v>
      </c>
      <c r="F547" s="273" t="s">
        <v>804</v>
      </c>
      <c r="G547" s="273" t="s">
        <v>807</v>
      </c>
      <c r="H547" s="274">
        <v>45078</v>
      </c>
      <c r="I547" s="273">
        <v>12599</v>
      </c>
      <c r="J547" s="273">
        <v>783</v>
      </c>
      <c r="K547" s="273">
        <v>3891</v>
      </c>
      <c r="L547" s="273" t="s">
        <v>66</v>
      </c>
      <c r="M547" s="273">
        <v>769.84325000000001</v>
      </c>
      <c r="N547" s="273" t="s">
        <v>115</v>
      </c>
      <c r="W547" s="273">
        <v>190945</v>
      </c>
      <c r="X547" s="273" t="s">
        <v>83</v>
      </c>
      <c r="Y547" s="273" t="s">
        <v>287</v>
      </c>
      <c r="Z547" s="273" t="s">
        <v>833</v>
      </c>
      <c r="AA547" s="273" t="s">
        <v>840</v>
      </c>
      <c r="AB547" s="274">
        <v>45200</v>
      </c>
      <c r="AC547" s="273">
        <v>15224</v>
      </c>
      <c r="AD547" s="273">
        <v>792</v>
      </c>
      <c r="AK547" s="273">
        <v>282426</v>
      </c>
      <c r="AL547" s="273" t="s">
        <v>64</v>
      </c>
      <c r="AM547" s="273" t="s">
        <v>63</v>
      </c>
      <c r="AN547" s="273" t="s">
        <v>252</v>
      </c>
      <c r="AO547" s="273" t="s">
        <v>442</v>
      </c>
      <c r="AP547" s="274">
        <v>44927</v>
      </c>
      <c r="AQ547" s="273">
        <v>15458</v>
      </c>
      <c r="AR547" s="273">
        <v>671</v>
      </c>
      <c r="AU547" s="273" t="s">
        <v>108</v>
      </c>
      <c r="BG547" s="273">
        <v>284484</v>
      </c>
      <c r="BH547" s="273" t="s">
        <v>83</v>
      </c>
      <c r="BI547" s="273" t="s">
        <v>287</v>
      </c>
      <c r="BJ547" s="273" t="s">
        <v>913</v>
      </c>
      <c r="BK547" s="273" t="s">
        <v>918</v>
      </c>
      <c r="BL547" s="274">
        <v>44927</v>
      </c>
      <c r="BM547" s="273">
        <v>16536</v>
      </c>
      <c r="BN547" s="273">
        <v>818</v>
      </c>
      <c r="BO547" s="273">
        <v>54</v>
      </c>
      <c r="BP547" s="273" t="s">
        <v>80</v>
      </c>
      <c r="BQ547" s="273">
        <v>203.47964099999999</v>
      </c>
      <c r="BR547" s="273" t="s">
        <v>81</v>
      </c>
      <c r="BS547" s="273" t="s">
        <v>1404</v>
      </c>
      <c r="BT547" s="273">
        <v>0</v>
      </c>
      <c r="BU547" s="273">
        <v>306348</v>
      </c>
      <c r="BV547" s="279" t="s">
        <v>83</v>
      </c>
      <c r="BW547" s="280" t="s">
        <v>63</v>
      </c>
      <c r="BX547" s="280" t="s">
        <v>157</v>
      </c>
      <c r="BY547" s="280" t="s">
        <v>157</v>
      </c>
      <c r="BZ547" s="280" t="s">
        <v>86</v>
      </c>
      <c r="CA547" s="280" t="s">
        <v>87</v>
      </c>
      <c r="CB547" s="280" t="s">
        <v>179</v>
      </c>
      <c r="CC547" s="280" t="s">
        <v>180</v>
      </c>
      <c r="CD547" s="281">
        <v>1</v>
      </c>
      <c r="CE547" s="277">
        <v>45231</v>
      </c>
      <c r="CF547" s="280"/>
      <c r="CG547" s="280" t="s">
        <v>181</v>
      </c>
      <c r="CH547" s="280"/>
      <c r="CI547" s="280" t="s">
        <v>181</v>
      </c>
      <c r="CJ547" s="280" t="s">
        <v>663</v>
      </c>
      <c r="CK547" s="280"/>
      <c r="CL547" s="280"/>
      <c r="CM547" s="280" t="s">
        <v>73</v>
      </c>
      <c r="CN547" s="280">
        <v>3</v>
      </c>
    </row>
    <row r="548" spans="4:92">
      <c r="D548" s="273" t="s">
        <v>83</v>
      </c>
      <c r="E548" s="273" t="s">
        <v>194</v>
      </c>
      <c r="F548" s="273" t="s">
        <v>804</v>
      </c>
      <c r="G548" s="273" t="s">
        <v>807</v>
      </c>
      <c r="H548" s="274">
        <v>45078</v>
      </c>
      <c r="I548" s="273">
        <v>12599</v>
      </c>
      <c r="J548" s="273">
        <v>783</v>
      </c>
      <c r="K548" s="273">
        <v>0</v>
      </c>
      <c r="L548" s="273" t="s">
        <v>66</v>
      </c>
      <c r="N548" s="273" t="s">
        <v>107</v>
      </c>
      <c r="W548" s="273">
        <v>190946</v>
      </c>
      <c r="X548" s="273" t="s">
        <v>83</v>
      </c>
      <c r="Y548" s="273" t="s">
        <v>287</v>
      </c>
      <c r="Z548" s="273" t="s">
        <v>518</v>
      </c>
      <c r="AA548" s="273" t="s">
        <v>1070</v>
      </c>
      <c r="AB548" s="274">
        <v>44927</v>
      </c>
      <c r="AC548" s="273">
        <v>14825</v>
      </c>
      <c r="AD548" s="273">
        <v>862</v>
      </c>
      <c r="AK548" s="273">
        <v>278037</v>
      </c>
      <c r="AL548" s="273" t="s">
        <v>64</v>
      </c>
      <c r="AM548" s="273" t="s">
        <v>63</v>
      </c>
      <c r="AN548" s="273" t="s">
        <v>252</v>
      </c>
      <c r="AO548" s="273" t="s">
        <v>442</v>
      </c>
      <c r="AP548" s="274">
        <v>45017</v>
      </c>
      <c r="AQ548" s="273">
        <v>14870</v>
      </c>
      <c r="AR548" s="273">
        <v>671</v>
      </c>
      <c r="AS548" s="273">
        <v>100664</v>
      </c>
      <c r="AT548" s="273" t="s">
        <v>201</v>
      </c>
      <c r="AU548" s="273" t="s">
        <v>202</v>
      </c>
      <c r="AV548" s="273" t="s">
        <v>203</v>
      </c>
      <c r="BG548" s="273">
        <v>278534</v>
      </c>
      <c r="BH548" s="273" t="s">
        <v>64</v>
      </c>
      <c r="BI548" s="273" t="s">
        <v>404</v>
      </c>
      <c r="BJ548" s="273" t="s">
        <v>408</v>
      </c>
      <c r="BK548" s="273" t="s">
        <v>524</v>
      </c>
      <c r="BL548" s="274">
        <v>45200</v>
      </c>
      <c r="BM548" s="273">
        <v>14255</v>
      </c>
      <c r="BN548" s="273">
        <v>672</v>
      </c>
      <c r="BO548" s="273">
        <v>9394</v>
      </c>
      <c r="BP548" s="273" t="s">
        <v>80</v>
      </c>
      <c r="BQ548" s="273">
        <v>10379.0479469</v>
      </c>
      <c r="BR548" s="273" t="s">
        <v>81</v>
      </c>
      <c r="BS548" s="273" t="s">
        <v>1405</v>
      </c>
      <c r="BT548" s="273">
        <v>0</v>
      </c>
      <c r="BU548" s="273">
        <v>254831</v>
      </c>
      <c r="BV548" s="336" t="s">
        <v>83</v>
      </c>
      <c r="BW548" s="337" t="s">
        <v>63</v>
      </c>
      <c r="BX548" s="337" t="s">
        <v>157</v>
      </c>
      <c r="BY548" s="337" t="s">
        <v>157</v>
      </c>
      <c r="BZ548" s="337" t="s">
        <v>167</v>
      </c>
      <c r="CA548" s="337" t="s">
        <v>168</v>
      </c>
      <c r="CB548" s="337" t="s">
        <v>313</v>
      </c>
      <c r="CC548" s="337" t="s">
        <v>314</v>
      </c>
      <c r="CD548" s="338">
        <v>14</v>
      </c>
      <c r="CE548" s="335">
        <v>45231</v>
      </c>
      <c r="CF548" s="337">
        <v>0</v>
      </c>
      <c r="CG548" s="337" t="s">
        <v>90</v>
      </c>
      <c r="CH548" s="337">
        <v>0</v>
      </c>
      <c r="CI548" s="337" t="s">
        <v>80</v>
      </c>
      <c r="CJ548" s="337"/>
      <c r="CK548" s="337"/>
      <c r="CL548" s="337"/>
      <c r="CM548" s="337" t="s">
        <v>73</v>
      </c>
      <c r="CN548" s="337">
        <v>3</v>
      </c>
    </row>
    <row r="549" spans="4:92">
      <c r="D549" s="273" t="s">
        <v>83</v>
      </c>
      <c r="E549" s="273" t="s">
        <v>194</v>
      </c>
      <c r="F549" s="273" t="s">
        <v>804</v>
      </c>
      <c r="G549" s="273" t="s">
        <v>807</v>
      </c>
      <c r="H549" s="274">
        <v>45108</v>
      </c>
      <c r="I549" s="273">
        <v>12868</v>
      </c>
      <c r="J549" s="273">
        <v>783</v>
      </c>
      <c r="W549" s="273">
        <v>204405</v>
      </c>
      <c r="X549" s="273" t="s">
        <v>83</v>
      </c>
      <c r="Y549" s="273" t="s">
        <v>287</v>
      </c>
      <c r="Z549" s="273" t="s">
        <v>518</v>
      </c>
      <c r="AA549" s="273" t="s">
        <v>1070</v>
      </c>
      <c r="AB549" s="274">
        <v>44927</v>
      </c>
      <c r="AC549" s="273">
        <v>15409</v>
      </c>
      <c r="AD549" s="273">
        <v>862</v>
      </c>
      <c r="AK549" s="273">
        <v>284203</v>
      </c>
      <c r="AL549" s="273" t="s">
        <v>64</v>
      </c>
      <c r="AM549" s="273" t="s">
        <v>63</v>
      </c>
      <c r="AN549" s="273" t="s">
        <v>252</v>
      </c>
      <c r="AO549" s="273" t="s">
        <v>442</v>
      </c>
      <c r="AP549" s="274">
        <v>45108</v>
      </c>
      <c r="AQ549" s="273">
        <v>15016</v>
      </c>
      <c r="AR549" s="273">
        <v>671</v>
      </c>
      <c r="AS549" s="273">
        <v>112808</v>
      </c>
      <c r="AT549" s="273" t="s">
        <v>201</v>
      </c>
      <c r="AU549" s="273" t="s">
        <v>202</v>
      </c>
      <c r="AV549" s="273" t="s">
        <v>203</v>
      </c>
      <c r="BG549" s="273">
        <v>280140</v>
      </c>
      <c r="BH549" s="273" t="s">
        <v>64</v>
      </c>
      <c r="BI549" s="273" t="s">
        <v>404</v>
      </c>
      <c r="BJ549" s="273" t="s">
        <v>408</v>
      </c>
      <c r="BK549" s="273" t="s">
        <v>524</v>
      </c>
      <c r="BL549" s="274">
        <v>45231</v>
      </c>
      <c r="BM549" s="273">
        <v>14622</v>
      </c>
      <c r="BN549" s="273">
        <v>672</v>
      </c>
      <c r="BO549" s="273">
        <v>10512</v>
      </c>
      <c r="BP549" s="273" t="s">
        <v>80</v>
      </c>
      <c r="BQ549" s="273">
        <v>11802.172387099999</v>
      </c>
      <c r="BR549" s="273" t="s">
        <v>81</v>
      </c>
      <c r="BS549" s="273" t="s">
        <v>1405</v>
      </c>
      <c r="BT549" s="273">
        <v>0</v>
      </c>
      <c r="BU549" s="273">
        <v>273689</v>
      </c>
      <c r="BV549" s="279" t="s">
        <v>83</v>
      </c>
      <c r="BW549" s="280" t="s">
        <v>63</v>
      </c>
      <c r="BX549" s="280" t="s">
        <v>157</v>
      </c>
      <c r="BY549" s="280" t="s">
        <v>157</v>
      </c>
      <c r="BZ549" s="280" t="s">
        <v>167</v>
      </c>
      <c r="CA549" s="280" t="s">
        <v>168</v>
      </c>
      <c r="CB549" s="280" t="s">
        <v>169</v>
      </c>
      <c r="CC549" s="280" t="s">
        <v>170</v>
      </c>
      <c r="CD549" s="281">
        <v>12</v>
      </c>
      <c r="CE549" s="277">
        <v>45231</v>
      </c>
      <c r="CF549" s="280">
        <v>0</v>
      </c>
      <c r="CG549" s="280" t="s">
        <v>90</v>
      </c>
      <c r="CH549" s="280">
        <v>0</v>
      </c>
      <c r="CI549" s="280" t="s">
        <v>80</v>
      </c>
      <c r="CJ549" s="280"/>
      <c r="CK549" s="280"/>
      <c r="CL549" s="280"/>
      <c r="CM549" s="280" t="s">
        <v>73</v>
      </c>
      <c r="CN549" s="280">
        <v>3</v>
      </c>
    </row>
    <row r="550" spans="4:92">
      <c r="D550" s="273" t="s">
        <v>83</v>
      </c>
      <c r="E550" s="273" t="s">
        <v>194</v>
      </c>
      <c r="F550" s="273" t="s">
        <v>804</v>
      </c>
      <c r="G550" s="273" t="s">
        <v>807</v>
      </c>
      <c r="H550" s="274">
        <v>45108</v>
      </c>
      <c r="I550" s="273">
        <v>12868</v>
      </c>
      <c r="J550" s="273">
        <v>783</v>
      </c>
      <c r="K550" s="273">
        <v>3736</v>
      </c>
      <c r="L550" s="273" t="s">
        <v>66</v>
      </c>
      <c r="M550" s="273">
        <v>728.11005</v>
      </c>
      <c r="N550" s="273" t="s">
        <v>115</v>
      </c>
      <c r="W550" s="273">
        <v>204429</v>
      </c>
      <c r="X550" s="273" t="s">
        <v>83</v>
      </c>
      <c r="Y550" s="273" t="s">
        <v>287</v>
      </c>
      <c r="Z550" s="273" t="s">
        <v>518</v>
      </c>
      <c r="AA550" s="273" t="s">
        <v>1070</v>
      </c>
      <c r="AB550" s="274">
        <v>44927</v>
      </c>
      <c r="AC550" s="273">
        <v>15559</v>
      </c>
      <c r="AD550" s="273">
        <v>862</v>
      </c>
      <c r="AK550" s="273">
        <v>284888</v>
      </c>
      <c r="AL550" s="273" t="s">
        <v>64</v>
      </c>
      <c r="AM550" s="273" t="s">
        <v>63</v>
      </c>
      <c r="AN550" s="273" t="s">
        <v>252</v>
      </c>
      <c r="AO550" s="273" t="s">
        <v>442</v>
      </c>
      <c r="AP550" s="274">
        <v>45108</v>
      </c>
      <c r="AQ550" s="273">
        <v>15607</v>
      </c>
      <c r="AR550" s="273">
        <v>671</v>
      </c>
      <c r="AU550" s="273" t="s">
        <v>108</v>
      </c>
      <c r="BG550" s="273">
        <v>285080</v>
      </c>
      <c r="BH550" s="273" t="s">
        <v>64</v>
      </c>
      <c r="BI550" s="273" t="s">
        <v>404</v>
      </c>
      <c r="BJ550" s="273" t="s">
        <v>408</v>
      </c>
      <c r="BK550" s="273" t="s">
        <v>524</v>
      </c>
      <c r="BL550" s="274">
        <v>45261</v>
      </c>
      <c r="BM550" s="273">
        <v>17079</v>
      </c>
      <c r="BN550" s="273">
        <v>672</v>
      </c>
      <c r="BO550" s="273">
        <v>18252</v>
      </c>
      <c r="BP550" s="273" t="s">
        <v>80</v>
      </c>
      <c r="BQ550" s="273">
        <v>21320.159924600001</v>
      </c>
      <c r="BR550" s="273" t="s">
        <v>81</v>
      </c>
      <c r="BS550" s="273" t="s">
        <v>1405</v>
      </c>
      <c r="BT550" s="273">
        <v>0</v>
      </c>
      <c r="BU550" s="273">
        <v>315572</v>
      </c>
      <c r="BV550" s="336" t="s">
        <v>83</v>
      </c>
      <c r="BW550" s="337" t="s">
        <v>63</v>
      </c>
      <c r="BX550" s="337" t="s">
        <v>157</v>
      </c>
      <c r="BY550" s="337" t="s">
        <v>157</v>
      </c>
      <c r="BZ550" s="337" t="s">
        <v>167</v>
      </c>
      <c r="CA550" s="337" t="s">
        <v>168</v>
      </c>
      <c r="CB550" s="337" t="s">
        <v>353</v>
      </c>
      <c r="CC550" s="337" t="s">
        <v>354</v>
      </c>
      <c r="CD550" s="338">
        <v>13</v>
      </c>
      <c r="CE550" s="335">
        <v>45231</v>
      </c>
      <c r="CF550" s="337">
        <v>776</v>
      </c>
      <c r="CG550" s="337" t="s">
        <v>90</v>
      </c>
      <c r="CH550" s="337">
        <v>776</v>
      </c>
      <c r="CI550" s="337" t="s">
        <v>80</v>
      </c>
      <c r="CJ550" s="337"/>
      <c r="CK550" s="337"/>
      <c r="CL550" s="337"/>
      <c r="CM550" s="337" t="s">
        <v>73</v>
      </c>
      <c r="CN550" s="337">
        <v>3</v>
      </c>
    </row>
    <row r="551" spans="4:92">
      <c r="D551" s="273" t="s">
        <v>83</v>
      </c>
      <c r="E551" s="273" t="s">
        <v>194</v>
      </c>
      <c r="F551" s="273" t="s">
        <v>804</v>
      </c>
      <c r="G551" s="273" t="s">
        <v>807</v>
      </c>
      <c r="H551" s="274">
        <v>45108</v>
      </c>
      <c r="I551" s="273">
        <v>12868</v>
      </c>
      <c r="J551" s="273">
        <v>783</v>
      </c>
      <c r="K551" s="273">
        <v>0</v>
      </c>
      <c r="L551" s="273" t="s">
        <v>66</v>
      </c>
      <c r="N551" s="273" t="s">
        <v>107</v>
      </c>
      <c r="W551" s="273">
        <v>204430</v>
      </c>
      <c r="X551" s="273" t="s">
        <v>83</v>
      </c>
      <c r="Y551" s="273" t="s">
        <v>287</v>
      </c>
      <c r="Z551" s="273" t="s">
        <v>518</v>
      </c>
      <c r="AA551" s="273" t="s">
        <v>1070</v>
      </c>
      <c r="AB551" s="274">
        <v>44927</v>
      </c>
      <c r="AC551" s="273">
        <v>16704</v>
      </c>
      <c r="AD551" s="273">
        <v>862</v>
      </c>
      <c r="AK551" s="273">
        <v>308183</v>
      </c>
      <c r="AL551" s="273" t="s">
        <v>64</v>
      </c>
      <c r="AM551" s="273" t="s">
        <v>63</v>
      </c>
      <c r="AN551" s="273" t="s">
        <v>252</v>
      </c>
      <c r="AO551" s="273" t="s">
        <v>442</v>
      </c>
      <c r="AP551" s="274">
        <v>45200</v>
      </c>
      <c r="AQ551" s="273">
        <v>15162</v>
      </c>
      <c r="AR551" s="273">
        <v>671</v>
      </c>
      <c r="AS551" s="273">
        <v>77432</v>
      </c>
      <c r="AT551" s="273" t="s">
        <v>201</v>
      </c>
      <c r="AU551" s="273" t="s">
        <v>202</v>
      </c>
      <c r="AV551" s="273" t="s">
        <v>203</v>
      </c>
      <c r="BG551" s="273">
        <v>281746</v>
      </c>
      <c r="BH551" s="273" t="s">
        <v>64</v>
      </c>
      <c r="BI551" s="273" t="s">
        <v>404</v>
      </c>
      <c r="BJ551" s="273" t="s">
        <v>408</v>
      </c>
      <c r="BK551" s="273" t="s">
        <v>419</v>
      </c>
      <c r="BL551" s="274">
        <v>44927</v>
      </c>
      <c r="BM551" s="273">
        <v>11809</v>
      </c>
      <c r="BN551" s="273">
        <v>55</v>
      </c>
      <c r="BO551" s="273">
        <v>4927</v>
      </c>
      <c r="BP551" s="273" t="s">
        <v>80</v>
      </c>
      <c r="BQ551" s="273">
        <v>4590.2054012999997</v>
      </c>
      <c r="BR551" s="273" t="s">
        <v>81</v>
      </c>
      <c r="BS551" s="273" t="s">
        <v>445</v>
      </c>
      <c r="BT551" s="273">
        <v>0</v>
      </c>
      <c r="BU551" s="273">
        <v>156801</v>
      </c>
      <c r="BV551" s="279" t="s">
        <v>64</v>
      </c>
      <c r="BW551" s="280" t="s">
        <v>63</v>
      </c>
      <c r="BX551" s="280" t="s">
        <v>165</v>
      </c>
      <c r="BY551" s="280" t="s">
        <v>165</v>
      </c>
      <c r="BZ551" s="280" t="s">
        <v>138</v>
      </c>
      <c r="CA551" s="280" t="s">
        <v>139</v>
      </c>
      <c r="CB551" s="280" t="s">
        <v>190</v>
      </c>
      <c r="CC551" s="280" t="s">
        <v>191</v>
      </c>
      <c r="CD551" s="281">
        <v>8</v>
      </c>
      <c r="CE551" s="277">
        <v>44958</v>
      </c>
      <c r="CF551" s="280">
        <v>719.9</v>
      </c>
      <c r="CG551" s="280" t="s">
        <v>80</v>
      </c>
      <c r="CH551" s="280">
        <v>719.9</v>
      </c>
      <c r="CI551" s="280" t="s">
        <v>80</v>
      </c>
      <c r="CJ551" s="280"/>
      <c r="CK551" s="280"/>
      <c r="CL551" s="280"/>
      <c r="CM551" s="280" t="s">
        <v>73</v>
      </c>
      <c r="CN551" s="280">
        <v>3</v>
      </c>
    </row>
    <row r="552" spans="4:92">
      <c r="D552" s="273" t="s">
        <v>83</v>
      </c>
      <c r="E552" s="273" t="s">
        <v>194</v>
      </c>
      <c r="F552" s="273" t="s">
        <v>804</v>
      </c>
      <c r="G552" s="273" t="s">
        <v>807</v>
      </c>
      <c r="H552" s="274">
        <v>45139</v>
      </c>
      <c r="I552" s="273">
        <v>13545</v>
      </c>
      <c r="J552" s="273">
        <v>783</v>
      </c>
      <c r="W552" s="273">
        <v>222474</v>
      </c>
      <c r="X552" s="273" t="s">
        <v>83</v>
      </c>
      <c r="Y552" s="273" t="s">
        <v>287</v>
      </c>
      <c r="Z552" s="273" t="s">
        <v>518</v>
      </c>
      <c r="AA552" s="273" t="s">
        <v>1070</v>
      </c>
      <c r="AB552" s="274">
        <v>44927</v>
      </c>
      <c r="AC552" s="273">
        <v>17411</v>
      </c>
      <c r="AD552" s="273">
        <v>862</v>
      </c>
      <c r="AK552" s="273">
        <v>335455</v>
      </c>
      <c r="AL552" s="273" t="s">
        <v>64</v>
      </c>
      <c r="AM552" s="273" t="s">
        <v>63</v>
      </c>
      <c r="AN552" s="273" t="s">
        <v>252</v>
      </c>
      <c r="AO552" s="273" t="s">
        <v>779</v>
      </c>
      <c r="AP552" s="274">
        <v>44927</v>
      </c>
      <c r="AQ552" s="273">
        <v>14817</v>
      </c>
      <c r="AR552" s="273">
        <v>854</v>
      </c>
      <c r="AU552" s="273" t="s">
        <v>108</v>
      </c>
      <c r="BG552" s="273">
        <v>277949</v>
      </c>
      <c r="BH552" s="273" t="s">
        <v>64</v>
      </c>
      <c r="BI552" s="273" t="s">
        <v>404</v>
      </c>
      <c r="BJ552" s="273" t="s">
        <v>408</v>
      </c>
      <c r="BK552" s="273" t="s">
        <v>419</v>
      </c>
      <c r="BL552" s="274">
        <v>44958</v>
      </c>
      <c r="BM552" s="273">
        <v>11847</v>
      </c>
      <c r="BN552" s="273">
        <v>55</v>
      </c>
      <c r="BO552" s="273">
        <v>4952</v>
      </c>
      <c r="BP552" s="273" t="s">
        <v>80</v>
      </c>
      <c r="BQ552" s="273">
        <v>4557.4083287000003</v>
      </c>
      <c r="BR552" s="273" t="s">
        <v>81</v>
      </c>
      <c r="BS552" s="273" t="s">
        <v>445</v>
      </c>
      <c r="BT552" s="273">
        <v>0</v>
      </c>
      <c r="BU552" s="273">
        <v>157523</v>
      </c>
      <c r="BV552" s="336" t="s">
        <v>64</v>
      </c>
      <c r="BW552" s="337" t="s">
        <v>63</v>
      </c>
      <c r="BX552" s="337" t="s">
        <v>165</v>
      </c>
      <c r="BY552" s="337" t="s">
        <v>165</v>
      </c>
      <c r="BZ552" s="337" t="s">
        <v>86</v>
      </c>
      <c r="CA552" s="337" t="s">
        <v>87</v>
      </c>
      <c r="CB552" s="337" t="s">
        <v>217</v>
      </c>
      <c r="CC552" s="337" t="s">
        <v>218</v>
      </c>
      <c r="CD552" s="338">
        <v>2</v>
      </c>
      <c r="CE552" s="335">
        <v>44958</v>
      </c>
      <c r="CF552" s="337"/>
      <c r="CG552" s="337" t="s">
        <v>181</v>
      </c>
      <c r="CH552" s="337"/>
      <c r="CI552" s="337" t="s">
        <v>181</v>
      </c>
      <c r="CJ552" s="337" t="s">
        <v>905</v>
      </c>
      <c r="CK552" s="337"/>
      <c r="CL552" s="337"/>
      <c r="CM552" s="337" t="s">
        <v>73</v>
      </c>
      <c r="CN552" s="337">
        <v>3</v>
      </c>
    </row>
    <row r="553" spans="4:92">
      <c r="D553" s="273" t="s">
        <v>83</v>
      </c>
      <c r="E553" s="273" t="s">
        <v>194</v>
      </c>
      <c r="F553" s="273" t="s">
        <v>804</v>
      </c>
      <c r="G553" s="273" t="s">
        <v>807</v>
      </c>
      <c r="H553" s="274">
        <v>45139</v>
      </c>
      <c r="I553" s="273">
        <v>13545</v>
      </c>
      <c r="J553" s="273">
        <v>783</v>
      </c>
      <c r="K553" s="273">
        <v>3820</v>
      </c>
      <c r="L553" s="273" t="s">
        <v>66</v>
      </c>
      <c r="M553" s="273">
        <v>713.85464999999999</v>
      </c>
      <c r="N553" s="273" t="s">
        <v>115</v>
      </c>
      <c r="W553" s="273">
        <v>222498</v>
      </c>
      <c r="X553" s="273" t="s">
        <v>83</v>
      </c>
      <c r="Y553" s="273" t="s">
        <v>287</v>
      </c>
      <c r="Z553" s="273" t="s">
        <v>518</v>
      </c>
      <c r="AA553" s="273" t="s">
        <v>1070</v>
      </c>
      <c r="AB553" s="274">
        <v>45017</v>
      </c>
      <c r="AC553" s="273">
        <v>14971</v>
      </c>
      <c r="AD553" s="273">
        <v>862</v>
      </c>
      <c r="AK553" s="273">
        <v>279643</v>
      </c>
      <c r="AL553" s="273" t="s">
        <v>64</v>
      </c>
      <c r="AM553" s="273" t="s">
        <v>63</v>
      </c>
      <c r="AN553" s="273" t="s">
        <v>252</v>
      </c>
      <c r="AO553" s="273" t="s">
        <v>779</v>
      </c>
      <c r="AP553" s="274">
        <v>44927</v>
      </c>
      <c r="AQ553" s="273">
        <v>15401</v>
      </c>
      <c r="AR553" s="273">
        <v>854</v>
      </c>
      <c r="AU553" s="273" t="s">
        <v>108</v>
      </c>
      <c r="BG553" s="273">
        <v>284125</v>
      </c>
      <c r="BH553" s="273" t="s">
        <v>64</v>
      </c>
      <c r="BI553" s="273" t="s">
        <v>404</v>
      </c>
      <c r="BJ553" s="273" t="s">
        <v>408</v>
      </c>
      <c r="BK553" s="273" t="s">
        <v>419</v>
      </c>
      <c r="BL553" s="274">
        <v>44986</v>
      </c>
      <c r="BM553" s="273">
        <v>11885</v>
      </c>
      <c r="BN553" s="273">
        <v>55</v>
      </c>
      <c r="BO553" s="273">
        <v>4820</v>
      </c>
      <c r="BP553" s="273" t="s">
        <v>80</v>
      </c>
      <c r="BQ553" s="273">
        <v>4436.1072498000003</v>
      </c>
      <c r="BR553" s="273" t="s">
        <v>81</v>
      </c>
      <c r="BS553" s="273" t="s">
        <v>445</v>
      </c>
      <c r="BT553" s="273">
        <v>0</v>
      </c>
      <c r="BU553" s="273">
        <v>158245</v>
      </c>
      <c r="BV553" s="279" t="s">
        <v>64</v>
      </c>
      <c r="BW553" s="280" t="s">
        <v>63</v>
      </c>
      <c r="BX553" s="280" t="s">
        <v>165</v>
      </c>
      <c r="BY553" s="280" t="s">
        <v>165</v>
      </c>
      <c r="BZ553" s="280" t="s">
        <v>204</v>
      </c>
      <c r="CA553" s="280" t="s">
        <v>205</v>
      </c>
      <c r="CB553" s="280" t="s">
        <v>206</v>
      </c>
      <c r="CC553" s="280" t="s">
        <v>207</v>
      </c>
      <c r="CD553" s="281">
        <v>0</v>
      </c>
      <c r="CE553" s="277">
        <v>44958</v>
      </c>
      <c r="CF553" s="280"/>
      <c r="CG553" s="280" t="s">
        <v>181</v>
      </c>
      <c r="CH553" s="280"/>
      <c r="CI553" s="280" t="s">
        <v>208</v>
      </c>
      <c r="CJ553" s="280" t="s">
        <v>209</v>
      </c>
      <c r="CK553" s="280"/>
      <c r="CL553" s="280"/>
      <c r="CM553" s="280" t="s">
        <v>73</v>
      </c>
      <c r="CN553" s="280">
        <v>3</v>
      </c>
    </row>
    <row r="554" spans="4:92">
      <c r="D554" s="273" t="s">
        <v>83</v>
      </c>
      <c r="E554" s="273" t="s">
        <v>194</v>
      </c>
      <c r="F554" s="273" t="s">
        <v>804</v>
      </c>
      <c r="G554" s="273" t="s">
        <v>807</v>
      </c>
      <c r="H554" s="274">
        <v>45139</v>
      </c>
      <c r="I554" s="273">
        <v>13545</v>
      </c>
      <c r="J554" s="273">
        <v>783</v>
      </c>
      <c r="K554" s="273">
        <v>0</v>
      </c>
      <c r="L554" s="273" t="s">
        <v>66</v>
      </c>
      <c r="N554" s="273" t="s">
        <v>107</v>
      </c>
      <c r="W554" s="273">
        <v>222499</v>
      </c>
      <c r="X554" s="273" t="s">
        <v>83</v>
      </c>
      <c r="Y554" s="273" t="s">
        <v>287</v>
      </c>
      <c r="Z554" s="273" t="s">
        <v>518</v>
      </c>
      <c r="AA554" s="273" t="s">
        <v>1070</v>
      </c>
      <c r="AB554" s="274">
        <v>45108</v>
      </c>
      <c r="AC554" s="273">
        <v>15117</v>
      </c>
      <c r="AD554" s="273">
        <v>862</v>
      </c>
      <c r="AK554" s="273">
        <v>281249</v>
      </c>
      <c r="AL554" s="273" t="s">
        <v>64</v>
      </c>
      <c r="AM554" s="273" t="s">
        <v>63</v>
      </c>
      <c r="AN554" s="273" t="s">
        <v>252</v>
      </c>
      <c r="AO554" s="273" t="s">
        <v>779</v>
      </c>
      <c r="AP554" s="274">
        <v>44927</v>
      </c>
      <c r="AQ554" s="273">
        <v>15551</v>
      </c>
      <c r="AR554" s="273">
        <v>854</v>
      </c>
      <c r="AU554" s="273" t="s">
        <v>108</v>
      </c>
      <c r="BG554" s="273">
        <v>284856</v>
      </c>
      <c r="BH554" s="273" t="s">
        <v>64</v>
      </c>
      <c r="BI554" s="273" t="s">
        <v>404</v>
      </c>
      <c r="BJ554" s="273" t="s">
        <v>408</v>
      </c>
      <c r="BK554" s="273" t="s">
        <v>419</v>
      </c>
      <c r="BL554" s="274">
        <v>45017</v>
      </c>
      <c r="BM554" s="273">
        <v>11923</v>
      </c>
      <c r="BN554" s="273">
        <v>55</v>
      </c>
      <c r="BO554" s="273">
        <v>3971</v>
      </c>
      <c r="BP554" s="273" t="s">
        <v>80</v>
      </c>
      <c r="BQ554" s="273">
        <v>3713.1301254</v>
      </c>
      <c r="BR554" s="273" t="s">
        <v>81</v>
      </c>
      <c r="BS554" s="273" t="s">
        <v>445</v>
      </c>
      <c r="BT554" s="273">
        <v>0</v>
      </c>
      <c r="BU554" s="273">
        <v>158967</v>
      </c>
      <c r="BV554" s="336" t="s">
        <v>64</v>
      </c>
      <c r="BW554" s="337" t="s">
        <v>63</v>
      </c>
      <c r="BX554" s="337" t="s">
        <v>165</v>
      </c>
      <c r="BY554" s="337" t="s">
        <v>165</v>
      </c>
      <c r="BZ554" s="337" t="s">
        <v>86</v>
      </c>
      <c r="CA554" s="337" t="s">
        <v>87</v>
      </c>
      <c r="CB554" s="337" t="s">
        <v>225</v>
      </c>
      <c r="CC554" s="337" t="s">
        <v>226</v>
      </c>
      <c r="CD554" s="338">
        <v>5</v>
      </c>
      <c r="CE554" s="335">
        <v>44958</v>
      </c>
      <c r="CF554" s="337">
        <v>1245</v>
      </c>
      <c r="CG554" s="337" t="s">
        <v>80</v>
      </c>
      <c r="CH554" s="337">
        <v>1245</v>
      </c>
      <c r="CI554" s="337" t="s">
        <v>80</v>
      </c>
      <c r="CJ554" s="337"/>
      <c r="CK554" s="337"/>
      <c r="CL554" s="337" t="s">
        <v>1406</v>
      </c>
      <c r="CM554" s="337" t="s">
        <v>73</v>
      </c>
      <c r="CN554" s="337">
        <v>3</v>
      </c>
    </row>
    <row r="555" spans="4:92">
      <c r="D555" s="273" t="s">
        <v>83</v>
      </c>
      <c r="E555" s="273" t="s">
        <v>194</v>
      </c>
      <c r="F555" s="273" t="s">
        <v>804</v>
      </c>
      <c r="G555" s="273" t="s">
        <v>807</v>
      </c>
      <c r="H555" s="274">
        <v>45170</v>
      </c>
      <c r="I555" s="273">
        <v>13872</v>
      </c>
      <c r="J555" s="273">
        <v>783</v>
      </c>
      <c r="W555" s="273">
        <v>235425</v>
      </c>
      <c r="X555" s="273" t="s">
        <v>83</v>
      </c>
      <c r="Y555" s="273" t="s">
        <v>287</v>
      </c>
      <c r="Z555" s="273" t="s">
        <v>518</v>
      </c>
      <c r="AA555" s="273" t="s">
        <v>1070</v>
      </c>
      <c r="AB555" s="274">
        <v>45108</v>
      </c>
      <c r="AC555" s="273">
        <v>15708</v>
      </c>
      <c r="AD555" s="273">
        <v>862</v>
      </c>
      <c r="AK555" s="273">
        <v>285484</v>
      </c>
      <c r="AL555" s="273" t="s">
        <v>64</v>
      </c>
      <c r="AM555" s="273" t="s">
        <v>63</v>
      </c>
      <c r="AN555" s="273" t="s">
        <v>252</v>
      </c>
      <c r="AO555" s="273" t="s">
        <v>779</v>
      </c>
      <c r="AP555" s="274">
        <v>45017</v>
      </c>
      <c r="AQ555" s="273">
        <v>14963</v>
      </c>
      <c r="AR555" s="273">
        <v>854</v>
      </c>
      <c r="AU555" s="273" t="s">
        <v>108</v>
      </c>
      <c r="BG555" s="273">
        <v>279555</v>
      </c>
      <c r="BH555" s="273" t="s">
        <v>64</v>
      </c>
      <c r="BI555" s="273" t="s">
        <v>404</v>
      </c>
      <c r="BJ555" s="273" t="s">
        <v>408</v>
      </c>
      <c r="BK555" s="273" t="s">
        <v>419</v>
      </c>
      <c r="BL555" s="274">
        <v>45047</v>
      </c>
      <c r="BM555" s="273">
        <v>12209</v>
      </c>
      <c r="BN555" s="273">
        <v>55</v>
      </c>
      <c r="BO555" s="273">
        <v>4927</v>
      </c>
      <c r="BP555" s="273" t="s">
        <v>80</v>
      </c>
      <c r="BQ555" s="273">
        <v>4940.0406482999997</v>
      </c>
      <c r="BR555" s="273" t="s">
        <v>81</v>
      </c>
      <c r="BS555" s="273" t="s">
        <v>445</v>
      </c>
      <c r="BT555" s="273">
        <v>0</v>
      </c>
      <c r="BU555" s="273">
        <v>175978</v>
      </c>
      <c r="BV555" s="279" t="s">
        <v>64</v>
      </c>
      <c r="BW555" s="280" t="s">
        <v>63</v>
      </c>
      <c r="BX555" s="280" t="s">
        <v>165</v>
      </c>
      <c r="BY555" s="280" t="s">
        <v>165</v>
      </c>
      <c r="BZ555" s="280" t="s">
        <v>86</v>
      </c>
      <c r="CA555" s="280" t="s">
        <v>87</v>
      </c>
      <c r="CB555" s="280" t="s">
        <v>233</v>
      </c>
      <c r="CC555" s="280" t="s">
        <v>234</v>
      </c>
      <c r="CD555" s="281">
        <v>1</v>
      </c>
      <c r="CE555" s="277">
        <v>44958</v>
      </c>
      <c r="CF555" s="280"/>
      <c r="CG555" s="280" t="s">
        <v>181</v>
      </c>
      <c r="CH555" s="280"/>
      <c r="CI555" s="280" t="s">
        <v>181</v>
      </c>
      <c r="CJ555" s="280" t="s">
        <v>565</v>
      </c>
      <c r="CK555" s="280"/>
      <c r="CL555" s="280"/>
      <c r="CM555" s="280" t="s">
        <v>73</v>
      </c>
      <c r="CN555" s="280">
        <v>3</v>
      </c>
    </row>
    <row r="556" spans="4:92">
      <c r="D556" s="273" t="s">
        <v>83</v>
      </c>
      <c r="E556" s="273" t="s">
        <v>194</v>
      </c>
      <c r="F556" s="273" t="s">
        <v>804</v>
      </c>
      <c r="G556" s="273" t="s">
        <v>807</v>
      </c>
      <c r="H556" s="274">
        <v>45170</v>
      </c>
      <c r="I556" s="273">
        <v>13872</v>
      </c>
      <c r="J556" s="273">
        <v>783</v>
      </c>
      <c r="K556" s="273">
        <v>3686</v>
      </c>
      <c r="L556" s="273" t="s">
        <v>66</v>
      </c>
      <c r="M556" s="273">
        <v>685.39549999999997</v>
      </c>
      <c r="N556" s="273" t="s">
        <v>115</v>
      </c>
      <c r="W556" s="273">
        <v>235449</v>
      </c>
      <c r="X556" s="273" t="s">
        <v>83</v>
      </c>
      <c r="Y556" s="273" t="s">
        <v>287</v>
      </c>
      <c r="Z556" s="273" t="s">
        <v>518</v>
      </c>
      <c r="AA556" s="273" t="s">
        <v>1070</v>
      </c>
      <c r="AB556" s="274">
        <v>45200</v>
      </c>
      <c r="AC556" s="273">
        <v>15263</v>
      </c>
      <c r="AD556" s="273">
        <v>862</v>
      </c>
      <c r="AK556" s="273">
        <v>282855</v>
      </c>
      <c r="AL556" s="273" t="s">
        <v>64</v>
      </c>
      <c r="AM556" s="273" t="s">
        <v>63</v>
      </c>
      <c r="AN556" s="273" t="s">
        <v>252</v>
      </c>
      <c r="AO556" s="273" t="s">
        <v>779</v>
      </c>
      <c r="AP556" s="274">
        <v>45108</v>
      </c>
      <c r="AQ556" s="273">
        <v>15109</v>
      </c>
      <c r="AR556" s="273">
        <v>854</v>
      </c>
      <c r="AU556" s="273" t="s">
        <v>108</v>
      </c>
      <c r="BG556" s="273">
        <v>281161</v>
      </c>
      <c r="BH556" s="273" t="s">
        <v>64</v>
      </c>
      <c r="BI556" s="273" t="s">
        <v>404</v>
      </c>
      <c r="BJ556" s="273" t="s">
        <v>408</v>
      </c>
      <c r="BK556" s="273" t="s">
        <v>419</v>
      </c>
      <c r="BL556" s="274">
        <v>45078</v>
      </c>
      <c r="BM556" s="273">
        <v>12478</v>
      </c>
      <c r="BN556" s="273">
        <v>55</v>
      </c>
      <c r="BO556" s="273">
        <v>4377</v>
      </c>
      <c r="BP556" s="273" t="s">
        <v>80</v>
      </c>
      <c r="BQ556" s="273">
        <v>4139.3645673999999</v>
      </c>
      <c r="BR556" s="273" t="s">
        <v>81</v>
      </c>
      <c r="BS556" s="273" t="s">
        <v>445</v>
      </c>
      <c r="BT556" s="273">
        <v>0</v>
      </c>
      <c r="BU556" s="273">
        <v>187814</v>
      </c>
      <c r="BV556" s="336" t="s">
        <v>64</v>
      </c>
      <c r="BW556" s="337" t="s">
        <v>63</v>
      </c>
      <c r="BX556" s="337" t="s">
        <v>165</v>
      </c>
      <c r="BY556" s="337" t="s">
        <v>165</v>
      </c>
      <c r="BZ556" s="337" t="s">
        <v>86</v>
      </c>
      <c r="CA556" s="337" t="s">
        <v>87</v>
      </c>
      <c r="CB556" s="337" t="s">
        <v>233</v>
      </c>
      <c r="CC556" s="337" t="s">
        <v>234</v>
      </c>
      <c r="CD556" s="338">
        <v>1</v>
      </c>
      <c r="CE556" s="335">
        <v>44986</v>
      </c>
      <c r="CF556" s="337"/>
      <c r="CG556" s="337" t="s">
        <v>181</v>
      </c>
      <c r="CH556" s="337"/>
      <c r="CI556" s="337" t="s">
        <v>181</v>
      </c>
      <c r="CJ556" s="337" t="s">
        <v>1267</v>
      </c>
      <c r="CK556" s="337"/>
      <c r="CL556" s="337"/>
      <c r="CM556" s="337" t="s">
        <v>73</v>
      </c>
      <c r="CN556" s="337">
        <v>3</v>
      </c>
    </row>
    <row r="557" spans="4:92">
      <c r="D557" s="273" t="s">
        <v>83</v>
      </c>
      <c r="E557" s="273" t="s">
        <v>194</v>
      </c>
      <c r="F557" s="273" t="s">
        <v>804</v>
      </c>
      <c r="G557" s="273" t="s">
        <v>807</v>
      </c>
      <c r="H557" s="274">
        <v>45170</v>
      </c>
      <c r="I557" s="273">
        <v>13872</v>
      </c>
      <c r="J557" s="273">
        <v>783</v>
      </c>
      <c r="K557" s="273">
        <v>0</v>
      </c>
      <c r="L557" s="273" t="s">
        <v>66</v>
      </c>
      <c r="N557" s="273" t="s">
        <v>107</v>
      </c>
      <c r="W557" s="273">
        <v>235450</v>
      </c>
      <c r="X557" s="273" t="s">
        <v>83</v>
      </c>
      <c r="Y557" s="273" t="s">
        <v>287</v>
      </c>
      <c r="Z557" s="273" t="s">
        <v>518</v>
      </c>
      <c r="AA557" s="273" t="s">
        <v>958</v>
      </c>
      <c r="AB557" s="274">
        <v>44927</v>
      </c>
      <c r="AC557" s="273">
        <v>14808</v>
      </c>
      <c r="AD557" s="273">
        <v>831</v>
      </c>
      <c r="AK557" s="273">
        <v>277850</v>
      </c>
      <c r="AL557" s="273" t="s">
        <v>64</v>
      </c>
      <c r="AM557" s="273" t="s">
        <v>63</v>
      </c>
      <c r="AN557" s="273" t="s">
        <v>252</v>
      </c>
      <c r="AO557" s="273" t="s">
        <v>779</v>
      </c>
      <c r="AP557" s="274">
        <v>45108</v>
      </c>
      <c r="AQ557" s="273">
        <v>15700</v>
      </c>
      <c r="AR557" s="273">
        <v>854</v>
      </c>
      <c r="AU557" s="273" t="s">
        <v>108</v>
      </c>
      <c r="BG557" s="273">
        <v>285452</v>
      </c>
      <c r="BH557" s="273" t="s">
        <v>64</v>
      </c>
      <c r="BI557" s="273" t="s">
        <v>404</v>
      </c>
      <c r="BJ557" s="273" t="s">
        <v>408</v>
      </c>
      <c r="BK557" s="273" t="s">
        <v>419</v>
      </c>
      <c r="BL557" s="274">
        <v>45108</v>
      </c>
      <c r="BM557" s="273">
        <v>12747</v>
      </c>
      <c r="BN557" s="273">
        <v>55</v>
      </c>
      <c r="BO557" s="273">
        <v>4503</v>
      </c>
      <c r="BP557" s="273" t="s">
        <v>80</v>
      </c>
      <c r="BQ557" s="273">
        <v>4165.6535173000002</v>
      </c>
      <c r="BR557" s="273" t="s">
        <v>81</v>
      </c>
      <c r="BS557" s="273" t="s">
        <v>445</v>
      </c>
      <c r="BT557" s="273">
        <v>0</v>
      </c>
      <c r="BU557" s="273">
        <v>201298</v>
      </c>
      <c r="BV557" s="279" t="s">
        <v>64</v>
      </c>
      <c r="BW557" s="280" t="s">
        <v>63</v>
      </c>
      <c r="BX557" s="280" t="s">
        <v>165</v>
      </c>
      <c r="BY557" s="280" t="s">
        <v>165</v>
      </c>
      <c r="BZ557" s="280" t="s">
        <v>86</v>
      </c>
      <c r="CA557" s="280" t="s">
        <v>87</v>
      </c>
      <c r="CB557" s="280" t="s">
        <v>225</v>
      </c>
      <c r="CC557" s="280" t="s">
        <v>226</v>
      </c>
      <c r="CD557" s="281">
        <v>5</v>
      </c>
      <c r="CE557" s="277">
        <v>44986</v>
      </c>
      <c r="CF557" s="280">
        <v>1454</v>
      </c>
      <c r="CG557" s="280" t="s">
        <v>80</v>
      </c>
      <c r="CH557" s="280">
        <v>1454</v>
      </c>
      <c r="CI557" s="280" t="s">
        <v>80</v>
      </c>
      <c r="CJ557" s="280"/>
      <c r="CK557" s="280"/>
      <c r="CL557" s="280" t="s">
        <v>1406</v>
      </c>
      <c r="CM557" s="280" t="s">
        <v>73</v>
      </c>
      <c r="CN557" s="280">
        <v>3</v>
      </c>
    </row>
    <row r="558" spans="4:92">
      <c r="D558" s="273" t="s">
        <v>83</v>
      </c>
      <c r="E558" s="273" t="s">
        <v>194</v>
      </c>
      <c r="F558" s="273" t="s">
        <v>804</v>
      </c>
      <c r="G558" s="273" t="s">
        <v>807</v>
      </c>
      <c r="H558" s="274">
        <v>45200</v>
      </c>
      <c r="I558" s="273">
        <v>14207</v>
      </c>
      <c r="J558" s="273">
        <v>783</v>
      </c>
      <c r="W558" s="273">
        <v>253442</v>
      </c>
      <c r="X558" s="273" t="s">
        <v>83</v>
      </c>
      <c r="Y558" s="273" t="s">
        <v>287</v>
      </c>
      <c r="Z558" s="273" t="s">
        <v>518</v>
      </c>
      <c r="AA558" s="273" t="s">
        <v>958</v>
      </c>
      <c r="AB558" s="274">
        <v>44927</v>
      </c>
      <c r="AC558" s="273">
        <v>15392</v>
      </c>
      <c r="AD558" s="273">
        <v>831</v>
      </c>
      <c r="AK558" s="273">
        <v>284050</v>
      </c>
      <c r="AL558" s="273" t="s">
        <v>64</v>
      </c>
      <c r="AM558" s="273" t="s">
        <v>63</v>
      </c>
      <c r="AN558" s="273" t="s">
        <v>252</v>
      </c>
      <c r="AO558" s="273" t="s">
        <v>779</v>
      </c>
      <c r="AP558" s="274">
        <v>45200</v>
      </c>
      <c r="AQ558" s="273">
        <v>15255</v>
      </c>
      <c r="AR558" s="273">
        <v>854</v>
      </c>
      <c r="AU558" s="273" t="s">
        <v>108</v>
      </c>
      <c r="BG558" s="273">
        <v>282767</v>
      </c>
      <c r="BH558" s="273" t="s">
        <v>64</v>
      </c>
      <c r="BI558" s="273" t="s">
        <v>404</v>
      </c>
      <c r="BJ558" s="273" t="s">
        <v>408</v>
      </c>
      <c r="BK558" s="273" t="s">
        <v>419</v>
      </c>
      <c r="BL558" s="274">
        <v>45139</v>
      </c>
      <c r="BM558" s="273">
        <v>13422</v>
      </c>
      <c r="BN558" s="273">
        <v>55</v>
      </c>
      <c r="BO558" s="273">
        <v>5098</v>
      </c>
      <c r="BP558" s="273" t="s">
        <v>80</v>
      </c>
      <c r="BQ558" s="273">
        <v>4979.4334646999996</v>
      </c>
      <c r="BR558" s="273" t="s">
        <v>81</v>
      </c>
      <c r="BS558" s="273" t="s">
        <v>445</v>
      </c>
      <c r="BT558" s="273">
        <v>0</v>
      </c>
      <c r="BU558" s="273">
        <v>219312</v>
      </c>
      <c r="BV558" s="336" t="s">
        <v>64</v>
      </c>
      <c r="BW558" s="337" t="s">
        <v>63</v>
      </c>
      <c r="BX558" s="337" t="s">
        <v>165</v>
      </c>
      <c r="BY558" s="337" t="s">
        <v>165</v>
      </c>
      <c r="BZ558" s="337" t="s">
        <v>204</v>
      </c>
      <c r="CA558" s="337" t="s">
        <v>205</v>
      </c>
      <c r="CB558" s="337" t="s">
        <v>206</v>
      </c>
      <c r="CC558" s="337" t="s">
        <v>207</v>
      </c>
      <c r="CD558" s="338">
        <v>0</v>
      </c>
      <c r="CE558" s="335">
        <v>44986</v>
      </c>
      <c r="CF558" s="337"/>
      <c r="CG558" s="337" t="s">
        <v>181</v>
      </c>
      <c r="CH558" s="337"/>
      <c r="CI558" s="337" t="s">
        <v>208</v>
      </c>
      <c r="CJ558" s="337" t="s">
        <v>209</v>
      </c>
      <c r="CK558" s="337"/>
      <c r="CL558" s="337"/>
      <c r="CM558" s="337" t="s">
        <v>73</v>
      </c>
      <c r="CN558" s="337">
        <v>3</v>
      </c>
    </row>
    <row r="559" spans="4:92">
      <c r="D559" s="273" t="s">
        <v>83</v>
      </c>
      <c r="E559" s="273" t="s">
        <v>194</v>
      </c>
      <c r="F559" s="273" t="s">
        <v>385</v>
      </c>
      <c r="G559" s="273" t="s">
        <v>764</v>
      </c>
      <c r="H559" s="274">
        <v>44927</v>
      </c>
      <c r="I559" s="273">
        <v>17138</v>
      </c>
      <c r="J559" s="273">
        <v>768</v>
      </c>
      <c r="K559" s="273">
        <v>403</v>
      </c>
      <c r="L559" s="273" t="s">
        <v>1202</v>
      </c>
      <c r="M559" s="273">
        <v>1325.87</v>
      </c>
      <c r="N559" s="273" t="s">
        <v>1203</v>
      </c>
      <c r="P559" s="273" t="s">
        <v>92</v>
      </c>
      <c r="Q559" s="273" t="s">
        <v>965</v>
      </c>
      <c r="R559" s="273" t="s">
        <v>70</v>
      </c>
      <c r="S559" s="273" t="s">
        <v>1407</v>
      </c>
      <c r="T559" s="273" t="s">
        <v>1408</v>
      </c>
      <c r="U559" s="273" t="s">
        <v>73</v>
      </c>
      <c r="V559" s="273" t="s">
        <v>1409</v>
      </c>
      <c r="W559" s="273">
        <v>325783</v>
      </c>
      <c r="X559" s="273" t="s">
        <v>83</v>
      </c>
      <c r="Y559" s="273" t="s">
        <v>287</v>
      </c>
      <c r="Z559" s="273" t="s">
        <v>518</v>
      </c>
      <c r="AA559" s="273" t="s">
        <v>958</v>
      </c>
      <c r="AB559" s="274">
        <v>44927</v>
      </c>
      <c r="AC559" s="273">
        <v>15392</v>
      </c>
      <c r="AD559" s="273">
        <v>831</v>
      </c>
      <c r="AK559" s="273">
        <v>336784</v>
      </c>
      <c r="AL559" s="273" t="s">
        <v>64</v>
      </c>
      <c r="AM559" s="273" t="s">
        <v>63</v>
      </c>
      <c r="AN559" s="273" t="s">
        <v>221</v>
      </c>
      <c r="AO559" s="273" t="s">
        <v>221</v>
      </c>
      <c r="AP559" s="274">
        <v>44927</v>
      </c>
      <c r="AQ559" s="273">
        <v>14702</v>
      </c>
      <c r="AR559" s="273">
        <v>17</v>
      </c>
      <c r="AS559" s="273">
        <v>3</v>
      </c>
      <c r="AT559" s="273" t="s">
        <v>1248</v>
      </c>
      <c r="AU559" s="273" t="s">
        <v>970</v>
      </c>
      <c r="AV559" s="273" t="s">
        <v>146</v>
      </c>
      <c r="AW559" s="273">
        <v>832.5</v>
      </c>
      <c r="AX559" s="273" t="s">
        <v>176</v>
      </c>
      <c r="AY559" s="273" t="s">
        <v>1410</v>
      </c>
      <c r="AZ559" s="273" t="s">
        <v>188</v>
      </c>
      <c r="BG559" s="273">
        <v>276688</v>
      </c>
      <c r="BH559" s="273" t="s">
        <v>64</v>
      </c>
      <c r="BI559" s="273" t="s">
        <v>404</v>
      </c>
      <c r="BJ559" s="273" t="s">
        <v>408</v>
      </c>
      <c r="BK559" s="273" t="s">
        <v>419</v>
      </c>
      <c r="BL559" s="274">
        <v>45170</v>
      </c>
      <c r="BM559" s="273">
        <v>13749</v>
      </c>
      <c r="BN559" s="273">
        <v>55</v>
      </c>
      <c r="BO559" s="273">
        <v>4645</v>
      </c>
      <c r="BP559" s="273" t="s">
        <v>80</v>
      </c>
      <c r="BQ559" s="273">
        <v>4313.5308617999999</v>
      </c>
      <c r="BR559" s="273" t="s">
        <v>81</v>
      </c>
      <c r="BS559" s="273" t="s">
        <v>445</v>
      </c>
      <c r="BT559" s="273">
        <v>0</v>
      </c>
      <c r="BU559" s="273">
        <v>232263</v>
      </c>
      <c r="BV559" s="279" t="s">
        <v>64</v>
      </c>
      <c r="BW559" s="280" t="s">
        <v>63</v>
      </c>
      <c r="BX559" s="280" t="s">
        <v>165</v>
      </c>
      <c r="BY559" s="280" t="s">
        <v>165</v>
      </c>
      <c r="BZ559" s="280" t="s">
        <v>86</v>
      </c>
      <c r="CA559" s="280" t="s">
        <v>87</v>
      </c>
      <c r="CB559" s="280" t="s">
        <v>217</v>
      </c>
      <c r="CC559" s="280" t="s">
        <v>218</v>
      </c>
      <c r="CD559" s="281">
        <v>2</v>
      </c>
      <c r="CE559" s="277">
        <v>44986</v>
      </c>
      <c r="CF559" s="280"/>
      <c r="CG559" s="280" t="s">
        <v>181</v>
      </c>
      <c r="CH559" s="280"/>
      <c r="CI559" s="280" t="s">
        <v>181</v>
      </c>
      <c r="CJ559" s="280" t="s">
        <v>905</v>
      </c>
      <c r="CK559" s="280"/>
      <c r="CL559" s="280"/>
      <c r="CM559" s="280" t="s">
        <v>73</v>
      </c>
      <c r="CN559" s="280">
        <v>3</v>
      </c>
    </row>
    <row r="560" spans="4:92">
      <c r="D560" s="273" t="s">
        <v>83</v>
      </c>
      <c r="E560" s="273" t="s">
        <v>194</v>
      </c>
      <c r="F560" s="273" t="s">
        <v>385</v>
      </c>
      <c r="G560" s="273" t="s">
        <v>764</v>
      </c>
      <c r="H560" s="274">
        <v>44958</v>
      </c>
      <c r="I560" s="273">
        <v>11375</v>
      </c>
      <c r="J560" s="273">
        <v>768</v>
      </c>
      <c r="K560" s="273">
        <v>45943.5</v>
      </c>
      <c r="L560" s="273" t="s">
        <v>66</v>
      </c>
      <c r="M560" s="273">
        <v>0</v>
      </c>
      <c r="N560" s="273" t="s">
        <v>1010</v>
      </c>
      <c r="O560" s="273">
        <v>53416</v>
      </c>
      <c r="P560" s="273" t="s">
        <v>1011</v>
      </c>
      <c r="Q560" s="273" t="s">
        <v>1188</v>
      </c>
      <c r="R560" s="273" t="s">
        <v>1013</v>
      </c>
      <c r="S560" s="273" t="s">
        <v>122</v>
      </c>
      <c r="U560" s="273" t="s">
        <v>122</v>
      </c>
      <c r="V560" s="273" t="s">
        <v>122</v>
      </c>
      <c r="W560" s="273">
        <v>240114</v>
      </c>
      <c r="X560" s="273" t="s">
        <v>83</v>
      </c>
      <c r="Y560" s="273" t="s">
        <v>63</v>
      </c>
      <c r="Z560" s="273" t="s">
        <v>172</v>
      </c>
      <c r="AA560" s="273" t="s">
        <v>487</v>
      </c>
      <c r="AB560" s="274">
        <v>44986</v>
      </c>
      <c r="AC560" s="273">
        <v>12033</v>
      </c>
      <c r="AD560" s="273">
        <v>74</v>
      </c>
      <c r="AE560" s="273">
        <v>7.5670000000000002</v>
      </c>
      <c r="AF560" s="273" t="s">
        <v>90</v>
      </c>
      <c r="AG560" s="273" t="s">
        <v>795</v>
      </c>
      <c r="AH560" s="273" t="s">
        <v>1354</v>
      </c>
      <c r="AI560" s="273" t="s">
        <v>123</v>
      </c>
      <c r="AJ560" s="273" t="s">
        <v>200</v>
      </c>
      <c r="AK560" s="273">
        <v>162752</v>
      </c>
      <c r="AL560" s="273" t="s">
        <v>64</v>
      </c>
      <c r="AM560" s="273" t="s">
        <v>287</v>
      </c>
      <c r="AN560" s="273" t="s">
        <v>288</v>
      </c>
      <c r="AO560" s="273" t="s">
        <v>1060</v>
      </c>
      <c r="AP560" s="274">
        <v>44927</v>
      </c>
      <c r="AQ560" s="273">
        <v>15404</v>
      </c>
      <c r="AR560" s="273">
        <v>857</v>
      </c>
      <c r="AS560" s="273">
        <v>80</v>
      </c>
      <c r="AT560" s="273" t="s">
        <v>96</v>
      </c>
      <c r="AU560" s="273" t="s">
        <v>97</v>
      </c>
      <c r="AV560" s="273" t="s">
        <v>1411</v>
      </c>
      <c r="BA560" s="273" t="s">
        <v>99</v>
      </c>
      <c r="BG560" s="273">
        <v>284158</v>
      </c>
      <c r="BH560" s="273" t="s">
        <v>64</v>
      </c>
      <c r="BI560" s="273" t="s">
        <v>404</v>
      </c>
      <c r="BJ560" s="273" t="s">
        <v>408</v>
      </c>
      <c r="BK560" s="273" t="s">
        <v>419</v>
      </c>
      <c r="BL560" s="274">
        <v>45200</v>
      </c>
      <c r="BM560" s="273">
        <v>14084</v>
      </c>
      <c r="BN560" s="273">
        <v>55</v>
      </c>
      <c r="BO560" s="273">
        <v>4345</v>
      </c>
      <c r="BP560" s="273" t="s">
        <v>80</v>
      </c>
      <c r="BQ560" s="273">
        <v>3995.1367436</v>
      </c>
      <c r="BR560" s="273" t="s">
        <v>81</v>
      </c>
      <c r="BS560" s="273" t="s">
        <v>445</v>
      </c>
      <c r="BT560" s="273">
        <v>0</v>
      </c>
      <c r="BU560" s="273">
        <v>250280</v>
      </c>
      <c r="BV560" s="336" t="s">
        <v>64</v>
      </c>
      <c r="BW560" s="337" t="s">
        <v>63</v>
      </c>
      <c r="BX560" s="337" t="s">
        <v>165</v>
      </c>
      <c r="BY560" s="337" t="s">
        <v>165</v>
      </c>
      <c r="BZ560" s="337" t="s">
        <v>138</v>
      </c>
      <c r="CA560" s="337" t="s">
        <v>139</v>
      </c>
      <c r="CB560" s="337" t="s">
        <v>190</v>
      </c>
      <c r="CC560" s="337" t="s">
        <v>191</v>
      </c>
      <c r="CD560" s="338">
        <v>8</v>
      </c>
      <c r="CE560" s="335">
        <v>44986</v>
      </c>
      <c r="CF560" s="337">
        <v>730.2</v>
      </c>
      <c r="CG560" s="337" t="s">
        <v>80</v>
      </c>
      <c r="CH560" s="337">
        <v>730.2</v>
      </c>
      <c r="CI560" s="337" t="s">
        <v>80</v>
      </c>
      <c r="CJ560" s="337"/>
      <c r="CK560" s="337"/>
      <c r="CL560" s="337"/>
      <c r="CM560" s="337" t="s">
        <v>73</v>
      </c>
      <c r="CN560" s="337">
        <v>3</v>
      </c>
    </row>
    <row r="561" spans="4:92">
      <c r="D561" s="273" t="s">
        <v>83</v>
      </c>
      <c r="E561" s="273" t="s">
        <v>194</v>
      </c>
      <c r="F561" s="273" t="s">
        <v>385</v>
      </c>
      <c r="G561" s="273" t="s">
        <v>764</v>
      </c>
      <c r="H561" s="274">
        <v>44958</v>
      </c>
      <c r="I561" s="273">
        <v>11375</v>
      </c>
      <c r="J561" s="273">
        <v>768</v>
      </c>
      <c r="W561" s="273">
        <v>240117</v>
      </c>
      <c r="X561" s="273" t="s">
        <v>83</v>
      </c>
      <c r="Y561" s="273" t="s">
        <v>63</v>
      </c>
      <c r="Z561" s="273" t="s">
        <v>172</v>
      </c>
      <c r="AA561" s="273" t="s">
        <v>487</v>
      </c>
      <c r="AB561" s="274">
        <v>44986</v>
      </c>
      <c r="AC561" s="273">
        <v>12033</v>
      </c>
      <c r="AD561" s="273">
        <v>74</v>
      </c>
      <c r="AE561" s="273">
        <v>4.2069999999999999</v>
      </c>
      <c r="AF561" s="273" t="s">
        <v>90</v>
      </c>
      <c r="AG561" s="273" t="s">
        <v>884</v>
      </c>
      <c r="AH561" s="273" t="s">
        <v>1195</v>
      </c>
      <c r="AI561" s="273" t="s">
        <v>123</v>
      </c>
      <c r="AJ561" s="273" t="s">
        <v>200</v>
      </c>
      <c r="AK561" s="273">
        <v>162758</v>
      </c>
      <c r="AL561" s="273" t="s">
        <v>64</v>
      </c>
      <c r="AM561" s="273" t="s">
        <v>287</v>
      </c>
      <c r="AN561" s="273" t="s">
        <v>288</v>
      </c>
      <c r="AO561" s="273" t="s">
        <v>1060</v>
      </c>
      <c r="AP561" s="274">
        <v>44927</v>
      </c>
      <c r="AQ561" s="273">
        <v>15404</v>
      </c>
      <c r="AR561" s="273">
        <v>857</v>
      </c>
      <c r="AS561" s="273">
        <v>11500</v>
      </c>
      <c r="AT561" s="273" t="s">
        <v>96</v>
      </c>
      <c r="AU561" s="273" t="s">
        <v>269</v>
      </c>
      <c r="AV561" s="273" t="s">
        <v>290</v>
      </c>
      <c r="BA561" s="273" t="s">
        <v>249</v>
      </c>
      <c r="BG561" s="273">
        <v>334503</v>
      </c>
      <c r="BH561" s="273" t="s">
        <v>64</v>
      </c>
      <c r="BI561" s="273" t="s">
        <v>404</v>
      </c>
      <c r="BJ561" s="273" t="s">
        <v>408</v>
      </c>
      <c r="BK561" s="273" t="s">
        <v>419</v>
      </c>
      <c r="BL561" s="274">
        <v>45231</v>
      </c>
      <c r="BM561" s="273">
        <v>14452</v>
      </c>
      <c r="BN561" s="273">
        <v>55</v>
      </c>
      <c r="BO561" s="273">
        <v>4474</v>
      </c>
      <c r="BP561" s="273" t="s">
        <v>80</v>
      </c>
      <c r="BQ561" s="273">
        <v>4207.9279325999996</v>
      </c>
      <c r="BR561" s="273" t="s">
        <v>81</v>
      </c>
      <c r="BS561" s="273" t="s">
        <v>445</v>
      </c>
      <c r="BT561" s="273">
        <v>0</v>
      </c>
      <c r="BU561" s="273">
        <v>269164</v>
      </c>
      <c r="BV561" s="279" t="s">
        <v>64</v>
      </c>
      <c r="BW561" s="280" t="s">
        <v>63</v>
      </c>
      <c r="BX561" s="280" t="s">
        <v>165</v>
      </c>
      <c r="BY561" s="280" t="s">
        <v>165</v>
      </c>
      <c r="BZ561" s="280" t="s">
        <v>86</v>
      </c>
      <c r="CA561" s="280" t="s">
        <v>87</v>
      </c>
      <c r="CB561" s="280" t="s">
        <v>179</v>
      </c>
      <c r="CC561" s="280" t="s">
        <v>180</v>
      </c>
      <c r="CD561" s="281">
        <v>1</v>
      </c>
      <c r="CE561" s="277">
        <v>44986</v>
      </c>
      <c r="CF561" s="280"/>
      <c r="CG561" s="280" t="s">
        <v>181</v>
      </c>
      <c r="CH561" s="280"/>
      <c r="CI561" s="280" t="s">
        <v>181</v>
      </c>
      <c r="CJ561" s="280" t="s">
        <v>1269</v>
      </c>
      <c r="CK561" s="280"/>
      <c r="CL561" s="280"/>
      <c r="CM561" s="280" t="s">
        <v>73</v>
      </c>
      <c r="CN561" s="280">
        <v>3</v>
      </c>
    </row>
    <row r="562" spans="4:92">
      <c r="D562" s="273" t="s">
        <v>83</v>
      </c>
      <c r="E562" s="273" t="s">
        <v>194</v>
      </c>
      <c r="F562" s="273" t="s">
        <v>385</v>
      </c>
      <c r="G562" s="273" t="s">
        <v>764</v>
      </c>
      <c r="H562" s="274">
        <v>44958</v>
      </c>
      <c r="I562" s="273">
        <v>11375</v>
      </c>
      <c r="J562" s="273">
        <v>768</v>
      </c>
      <c r="K562" s="273">
        <v>0</v>
      </c>
      <c r="L562" s="273" t="s">
        <v>66</v>
      </c>
      <c r="N562" s="273" t="s">
        <v>107</v>
      </c>
      <c r="W562" s="273">
        <v>240113</v>
      </c>
      <c r="X562" s="273" t="s">
        <v>83</v>
      </c>
      <c r="Y562" s="273" t="s">
        <v>63</v>
      </c>
      <c r="Z562" s="273" t="s">
        <v>172</v>
      </c>
      <c r="AA562" s="273" t="s">
        <v>487</v>
      </c>
      <c r="AB562" s="274">
        <v>44986</v>
      </c>
      <c r="AC562" s="273">
        <v>12033</v>
      </c>
      <c r="AD562" s="273">
        <v>74</v>
      </c>
      <c r="AE562" s="273">
        <v>7.34</v>
      </c>
      <c r="AF562" s="273" t="s">
        <v>90</v>
      </c>
      <c r="AG562" s="273" t="s">
        <v>798</v>
      </c>
      <c r="AH562" s="273" t="s">
        <v>1412</v>
      </c>
      <c r="AI562" s="273" t="s">
        <v>123</v>
      </c>
      <c r="AJ562" s="273" t="s">
        <v>200</v>
      </c>
      <c r="AK562" s="273">
        <v>162764</v>
      </c>
      <c r="AL562" s="273" t="s">
        <v>64</v>
      </c>
      <c r="AM562" s="273" t="s">
        <v>287</v>
      </c>
      <c r="AN562" s="273" t="s">
        <v>288</v>
      </c>
      <c r="AO562" s="273" t="s">
        <v>1060</v>
      </c>
      <c r="AP562" s="274">
        <v>44927</v>
      </c>
      <c r="AQ562" s="273">
        <v>15404</v>
      </c>
      <c r="AR562" s="273">
        <v>857</v>
      </c>
      <c r="AS562" s="273">
        <v>11500</v>
      </c>
      <c r="AT562" s="273" t="s">
        <v>96</v>
      </c>
      <c r="AU562" s="273" t="s">
        <v>269</v>
      </c>
      <c r="AV562" s="273" t="s">
        <v>290</v>
      </c>
      <c r="BA562" s="273" t="s">
        <v>249</v>
      </c>
      <c r="BG562" s="273">
        <v>334514</v>
      </c>
      <c r="BH562" s="273" t="s">
        <v>83</v>
      </c>
      <c r="BI562" s="273" t="s">
        <v>75</v>
      </c>
      <c r="BJ562" s="273" t="s">
        <v>357</v>
      </c>
      <c r="BK562" s="273" t="s">
        <v>1055</v>
      </c>
      <c r="BL562" s="274">
        <v>44927</v>
      </c>
      <c r="BM562" s="273">
        <v>16664</v>
      </c>
      <c r="BN562" s="273">
        <v>855</v>
      </c>
      <c r="BO562" s="273">
        <v>91</v>
      </c>
      <c r="BP562" s="273" t="s">
        <v>80</v>
      </c>
      <c r="BQ562" s="273">
        <v>57.557499999999997</v>
      </c>
      <c r="BR562" s="273" t="s">
        <v>81</v>
      </c>
      <c r="BS562" s="273" t="s">
        <v>714</v>
      </c>
      <c r="BT562" s="273">
        <v>0</v>
      </c>
      <c r="BU562" s="273">
        <v>307796</v>
      </c>
      <c r="BV562" s="336" t="s">
        <v>64</v>
      </c>
      <c r="BW562" s="337" t="s">
        <v>63</v>
      </c>
      <c r="BX562" s="337" t="s">
        <v>165</v>
      </c>
      <c r="BY562" s="337" t="s">
        <v>165</v>
      </c>
      <c r="BZ562" s="337" t="s">
        <v>167</v>
      </c>
      <c r="CA562" s="337" t="s">
        <v>168</v>
      </c>
      <c r="CB562" s="337" t="s">
        <v>353</v>
      </c>
      <c r="CC562" s="337" t="s">
        <v>354</v>
      </c>
      <c r="CD562" s="338">
        <v>13</v>
      </c>
      <c r="CE562" s="335">
        <v>45078</v>
      </c>
      <c r="CF562" s="337">
        <v>999</v>
      </c>
      <c r="CG562" s="337" t="s">
        <v>80</v>
      </c>
      <c r="CH562" s="337">
        <v>999</v>
      </c>
      <c r="CI562" s="337" t="s">
        <v>80</v>
      </c>
      <c r="CJ562" s="337"/>
      <c r="CK562" s="337"/>
      <c r="CL562" s="337"/>
      <c r="CM562" s="337" t="s">
        <v>73</v>
      </c>
      <c r="CN562" s="337">
        <v>3</v>
      </c>
    </row>
    <row r="563" spans="4:92">
      <c r="D563" s="273" t="s">
        <v>83</v>
      </c>
      <c r="E563" s="273" t="s">
        <v>194</v>
      </c>
      <c r="F563" s="273" t="s">
        <v>385</v>
      </c>
      <c r="G563" s="273" t="s">
        <v>764</v>
      </c>
      <c r="H563" s="274">
        <v>44958</v>
      </c>
      <c r="I563" s="273">
        <v>11375</v>
      </c>
      <c r="J563" s="273">
        <v>768</v>
      </c>
      <c r="K563" s="273">
        <v>53702</v>
      </c>
      <c r="L563" s="273" t="s">
        <v>66</v>
      </c>
      <c r="M563" s="273">
        <v>5389.03</v>
      </c>
      <c r="N563" s="273" t="s">
        <v>115</v>
      </c>
      <c r="W563" s="273">
        <v>240112</v>
      </c>
      <c r="X563" s="273" t="s">
        <v>83</v>
      </c>
      <c r="Y563" s="273" t="s">
        <v>63</v>
      </c>
      <c r="Z563" s="273" t="s">
        <v>172</v>
      </c>
      <c r="AA563" s="273" t="s">
        <v>487</v>
      </c>
      <c r="AB563" s="274">
        <v>44986</v>
      </c>
      <c r="AC563" s="273">
        <v>12033</v>
      </c>
      <c r="AD563" s="273">
        <v>74</v>
      </c>
      <c r="AE563" s="273">
        <v>0.32100000000000001</v>
      </c>
      <c r="AF563" s="273" t="s">
        <v>90</v>
      </c>
      <c r="AH563" s="273" t="s">
        <v>1318</v>
      </c>
      <c r="AI563" s="273" t="s">
        <v>123</v>
      </c>
      <c r="AJ563" s="273" t="s">
        <v>200</v>
      </c>
      <c r="AK563" s="273">
        <v>162770</v>
      </c>
      <c r="AL563" s="273" t="s">
        <v>64</v>
      </c>
      <c r="AM563" s="273" t="s">
        <v>287</v>
      </c>
      <c r="AN563" s="273" t="s">
        <v>288</v>
      </c>
      <c r="AO563" s="273" t="s">
        <v>1060</v>
      </c>
      <c r="AP563" s="274">
        <v>44927</v>
      </c>
      <c r="AQ563" s="273">
        <v>15404</v>
      </c>
      <c r="AR563" s="273">
        <v>857</v>
      </c>
      <c r="AS563" s="273">
        <v>1000</v>
      </c>
      <c r="AT563" s="273" t="s">
        <v>96</v>
      </c>
      <c r="AU563" s="273" t="s">
        <v>269</v>
      </c>
      <c r="AV563" s="273" t="s">
        <v>290</v>
      </c>
      <c r="BA563" s="273" t="s">
        <v>249</v>
      </c>
      <c r="BG563" s="273">
        <v>334517</v>
      </c>
      <c r="BH563" s="273" t="s">
        <v>83</v>
      </c>
      <c r="BI563" s="273" t="s">
        <v>75</v>
      </c>
      <c r="BJ563" s="273" t="s">
        <v>357</v>
      </c>
      <c r="BK563" s="273" t="s">
        <v>606</v>
      </c>
      <c r="BL563" s="274">
        <v>44927</v>
      </c>
      <c r="BM563" s="273">
        <v>16097</v>
      </c>
      <c r="BN563" s="273">
        <v>696</v>
      </c>
      <c r="BO563" s="273">
        <v>611</v>
      </c>
      <c r="BP563" s="273" t="s">
        <v>80</v>
      </c>
      <c r="BQ563" s="273">
        <v>581.44287499999996</v>
      </c>
      <c r="BR563" s="273" t="s">
        <v>81</v>
      </c>
      <c r="BS563" s="273" t="s">
        <v>122</v>
      </c>
      <c r="BT563" s="273">
        <v>0</v>
      </c>
      <c r="BU563" s="273">
        <v>301103</v>
      </c>
      <c r="BV563" s="279" t="s">
        <v>64</v>
      </c>
      <c r="BW563" s="280" t="s">
        <v>63</v>
      </c>
      <c r="BX563" s="280" t="s">
        <v>165</v>
      </c>
      <c r="BY563" s="280" t="s">
        <v>165</v>
      </c>
      <c r="BZ563" s="280" t="s">
        <v>167</v>
      </c>
      <c r="CA563" s="280" t="s">
        <v>168</v>
      </c>
      <c r="CB563" s="280" t="s">
        <v>313</v>
      </c>
      <c r="CC563" s="280" t="s">
        <v>314</v>
      </c>
      <c r="CD563" s="281">
        <v>14</v>
      </c>
      <c r="CE563" s="277">
        <v>45078</v>
      </c>
      <c r="CF563" s="280">
        <v>0</v>
      </c>
      <c r="CG563" s="280" t="s">
        <v>80</v>
      </c>
      <c r="CH563" s="280">
        <v>0</v>
      </c>
      <c r="CI563" s="280" t="s">
        <v>80</v>
      </c>
      <c r="CJ563" s="280"/>
      <c r="CK563" s="280"/>
      <c r="CL563" s="280"/>
      <c r="CM563" s="280" t="s">
        <v>73</v>
      </c>
      <c r="CN563" s="280">
        <v>3</v>
      </c>
    </row>
    <row r="564" spans="4:92">
      <c r="D564" s="273" t="s">
        <v>83</v>
      </c>
      <c r="E564" s="273" t="s">
        <v>194</v>
      </c>
      <c r="F564" s="273" t="s">
        <v>385</v>
      </c>
      <c r="G564" s="273" t="s">
        <v>764</v>
      </c>
      <c r="H564" s="274">
        <v>45139</v>
      </c>
      <c r="I564" s="273">
        <v>13530</v>
      </c>
      <c r="J564" s="273">
        <v>768</v>
      </c>
      <c r="K564" s="273">
        <v>31141</v>
      </c>
      <c r="L564" s="273" t="s">
        <v>66</v>
      </c>
      <c r="M564" s="273">
        <v>3680.68</v>
      </c>
      <c r="N564" s="273" t="s">
        <v>115</v>
      </c>
      <c r="W564" s="273">
        <v>222090</v>
      </c>
      <c r="X564" s="273" t="s">
        <v>83</v>
      </c>
      <c r="Y564" s="273" t="s">
        <v>63</v>
      </c>
      <c r="Z564" s="273" t="s">
        <v>172</v>
      </c>
      <c r="AA564" s="273" t="s">
        <v>487</v>
      </c>
      <c r="AB564" s="274">
        <v>44986</v>
      </c>
      <c r="AC564" s="273">
        <v>12033</v>
      </c>
      <c r="AD564" s="273">
        <v>74</v>
      </c>
      <c r="AE564" s="273">
        <v>4.5759999999999996</v>
      </c>
      <c r="AF564" s="273" t="s">
        <v>90</v>
      </c>
      <c r="AH564" s="273" t="s">
        <v>1319</v>
      </c>
      <c r="AI564" s="273" t="s">
        <v>123</v>
      </c>
      <c r="AJ564" s="273" t="s">
        <v>200</v>
      </c>
      <c r="AK564" s="273">
        <v>162776</v>
      </c>
      <c r="AL564" s="273" t="s">
        <v>64</v>
      </c>
      <c r="AM564" s="273" t="s">
        <v>287</v>
      </c>
      <c r="AN564" s="273" t="s">
        <v>288</v>
      </c>
      <c r="AO564" s="273" t="s">
        <v>1060</v>
      </c>
      <c r="AP564" s="274">
        <v>44927</v>
      </c>
      <c r="AQ564" s="273">
        <v>15554</v>
      </c>
      <c r="AR564" s="273">
        <v>857</v>
      </c>
      <c r="AS564" s="273">
        <v>59445</v>
      </c>
      <c r="AT564" s="273" t="s">
        <v>66</v>
      </c>
      <c r="AU564" s="273" t="s">
        <v>295</v>
      </c>
      <c r="AV564" s="273" t="s">
        <v>296</v>
      </c>
      <c r="BE564" s="273">
        <v>2.1999999999999999E-2</v>
      </c>
      <c r="BF564" s="273" t="s">
        <v>297</v>
      </c>
      <c r="BG564" s="273">
        <v>284870</v>
      </c>
      <c r="BH564" s="273" t="s">
        <v>83</v>
      </c>
      <c r="BI564" s="273" t="s">
        <v>75</v>
      </c>
      <c r="BJ564" s="273" t="s">
        <v>378</v>
      </c>
      <c r="BK564" s="273" t="s">
        <v>378</v>
      </c>
      <c r="BL564" s="274">
        <v>44927</v>
      </c>
      <c r="BM564" s="273">
        <v>16819</v>
      </c>
      <c r="BN564" s="273">
        <v>892</v>
      </c>
      <c r="BO564" s="273">
        <v>32</v>
      </c>
      <c r="BP564" s="273" t="s">
        <v>80</v>
      </c>
      <c r="BQ564" s="273">
        <v>43.93</v>
      </c>
      <c r="BR564" s="273" t="s">
        <v>81</v>
      </c>
      <c r="BS564" s="273" t="s">
        <v>1413</v>
      </c>
      <c r="BT564" s="273">
        <v>0</v>
      </c>
      <c r="BU564" s="273">
        <v>309509</v>
      </c>
      <c r="BV564" s="336" t="s">
        <v>64</v>
      </c>
      <c r="BW564" s="337" t="s">
        <v>63</v>
      </c>
      <c r="BX564" s="337" t="s">
        <v>165</v>
      </c>
      <c r="BY564" s="337" t="s">
        <v>165</v>
      </c>
      <c r="BZ564" s="337" t="s">
        <v>167</v>
      </c>
      <c r="CA564" s="337" t="s">
        <v>168</v>
      </c>
      <c r="CB564" s="337" t="s">
        <v>319</v>
      </c>
      <c r="CC564" s="337" t="s">
        <v>320</v>
      </c>
      <c r="CD564" s="338">
        <v>15</v>
      </c>
      <c r="CE564" s="335">
        <v>45078</v>
      </c>
      <c r="CF564" s="337">
        <v>0</v>
      </c>
      <c r="CG564" s="337" t="s">
        <v>80</v>
      </c>
      <c r="CH564" s="337">
        <v>0</v>
      </c>
      <c r="CI564" s="337" t="s">
        <v>80</v>
      </c>
      <c r="CJ564" s="337"/>
      <c r="CK564" s="337"/>
      <c r="CL564" s="337"/>
      <c r="CM564" s="337" t="s">
        <v>73</v>
      </c>
      <c r="CN564" s="337">
        <v>3</v>
      </c>
    </row>
    <row r="565" spans="4:92">
      <c r="D565" s="273" t="s">
        <v>83</v>
      </c>
      <c r="E565" s="273" t="s">
        <v>194</v>
      </c>
      <c r="F565" s="273" t="s">
        <v>656</v>
      </c>
      <c r="G565" s="273" t="s">
        <v>657</v>
      </c>
      <c r="H565" s="274">
        <v>45047</v>
      </c>
      <c r="I565" s="273">
        <v>12329</v>
      </c>
      <c r="J565" s="273">
        <v>781</v>
      </c>
      <c r="K565" s="273">
        <v>0</v>
      </c>
      <c r="L565" s="273" t="s">
        <v>66</v>
      </c>
      <c r="N565" s="273" t="s">
        <v>107</v>
      </c>
      <c r="W565" s="273">
        <v>179081</v>
      </c>
      <c r="X565" s="273" t="s">
        <v>83</v>
      </c>
      <c r="Y565" s="273" t="s">
        <v>63</v>
      </c>
      <c r="Z565" s="273" t="s">
        <v>172</v>
      </c>
      <c r="AA565" s="273" t="s">
        <v>487</v>
      </c>
      <c r="AB565" s="274">
        <v>44986</v>
      </c>
      <c r="AC565" s="273">
        <v>12033</v>
      </c>
      <c r="AD565" s="273">
        <v>74</v>
      </c>
      <c r="AE565" s="273">
        <v>1.1000000000000001</v>
      </c>
      <c r="AF565" s="273" t="s">
        <v>90</v>
      </c>
      <c r="AG565" s="273" t="s">
        <v>703</v>
      </c>
      <c r="AH565" s="273" t="s">
        <v>1302</v>
      </c>
      <c r="AI565" s="273" t="s">
        <v>123</v>
      </c>
      <c r="AJ565" s="273" t="s">
        <v>124</v>
      </c>
      <c r="AK565" s="273">
        <v>162781</v>
      </c>
      <c r="AL565" s="273" t="s">
        <v>64</v>
      </c>
      <c r="AM565" s="273" t="s">
        <v>287</v>
      </c>
      <c r="AN565" s="273" t="s">
        <v>288</v>
      </c>
      <c r="AO565" s="273" t="s">
        <v>1060</v>
      </c>
      <c r="AP565" s="274">
        <v>45017</v>
      </c>
      <c r="AQ565" s="273">
        <v>14966</v>
      </c>
      <c r="AR565" s="273">
        <v>857</v>
      </c>
      <c r="AS565" s="273">
        <v>0</v>
      </c>
      <c r="AT565" s="273" t="s">
        <v>77</v>
      </c>
      <c r="AU565" s="273" t="s">
        <v>344</v>
      </c>
      <c r="BG565" s="273">
        <v>318540</v>
      </c>
      <c r="BH565" s="273" t="s">
        <v>83</v>
      </c>
      <c r="BI565" s="273" t="s">
        <v>63</v>
      </c>
      <c r="BJ565" s="273" t="s">
        <v>504</v>
      </c>
      <c r="BK565" s="273" t="s">
        <v>505</v>
      </c>
      <c r="BL565" s="274">
        <v>44927</v>
      </c>
      <c r="BM565" s="273">
        <v>12082</v>
      </c>
      <c r="BN565" s="273">
        <v>684</v>
      </c>
      <c r="BO565" s="273">
        <v>2070</v>
      </c>
      <c r="BP565" s="273" t="s">
        <v>80</v>
      </c>
      <c r="BQ565" s="273">
        <v>1076.7266400000001</v>
      </c>
      <c r="BR565" s="273" t="s">
        <v>81</v>
      </c>
      <c r="BS565" s="273" t="s">
        <v>506</v>
      </c>
      <c r="BT565" s="273">
        <v>0</v>
      </c>
      <c r="BU565" s="273">
        <v>167088</v>
      </c>
      <c r="BV565" s="279" t="s">
        <v>64</v>
      </c>
      <c r="BW565" s="280" t="s">
        <v>63</v>
      </c>
      <c r="BX565" s="280" t="s">
        <v>165</v>
      </c>
      <c r="BY565" s="280" t="s">
        <v>165</v>
      </c>
      <c r="BZ565" s="280" t="s">
        <v>86</v>
      </c>
      <c r="CA565" s="280" t="s">
        <v>87</v>
      </c>
      <c r="CB565" s="280" t="s">
        <v>179</v>
      </c>
      <c r="CC565" s="280" t="s">
        <v>180</v>
      </c>
      <c r="CD565" s="281">
        <v>1</v>
      </c>
      <c r="CE565" s="277">
        <v>45078</v>
      </c>
      <c r="CF565" s="280"/>
      <c r="CG565" s="280" t="s">
        <v>181</v>
      </c>
      <c r="CH565" s="280"/>
      <c r="CI565" s="280" t="s">
        <v>181</v>
      </c>
      <c r="CJ565" s="280" t="s">
        <v>1414</v>
      </c>
      <c r="CK565" s="280"/>
      <c r="CL565" s="280"/>
      <c r="CM565" s="280" t="s">
        <v>73</v>
      </c>
      <c r="CN565" s="280">
        <v>3</v>
      </c>
    </row>
    <row r="566" spans="4:92">
      <c r="D566" s="273" t="s">
        <v>83</v>
      </c>
      <c r="E566" s="273" t="s">
        <v>194</v>
      </c>
      <c r="F566" s="273" t="s">
        <v>656</v>
      </c>
      <c r="G566" s="273" t="s">
        <v>657</v>
      </c>
      <c r="H566" s="274">
        <v>45078</v>
      </c>
      <c r="I566" s="273">
        <v>12598</v>
      </c>
      <c r="J566" s="273">
        <v>781</v>
      </c>
      <c r="W566" s="273">
        <v>190892</v>
      </c>
      <c r="X566" s="273" t="s">
        <v>83</v>
      </c>
      <c r="Y566" s="273" t="s">
        <v>63</v>
      </c>
      <c r="Z566" s="273" t="s">
        <v>172</v>
      </c>
      <c r="AA566" s="273" t="s">
        <v>487</v>
      </c>
      <c r="AB566" s="274">
        <v>44986</v>
      </c>
      <c r="AC566" s="273">
        <v>12033</v>
      </c>
      <c r="AD566" s="273">
        <v>74</v>
      </c>
      <c r="AE566" s="273">
        <v>0.40699999999999997</v>
      </c>
      <c r="AF566" s="273" t="s">
        <v>90</v>
      </c>
      <c r="AG566" s="273" t="s">
        <v>837</v>
      </c>
      <c r="AH566" s="273" t="s">
        <v>223</v>
      </c>
      <c r="AI566" s="273" t="s">
        <v>199</v>
      </c>
      <c r="AJ566" s="273" t="s">
        <v>200</v>
      </c>
      <c r="AK566" s="273">
        <v>162787</v>
      </c>
      <c r="AL566" s="273" t="s">
        <v>64</v>
      </c>
      <c r="AM566" s="273" t="s">
        <v>287</v>
      </c>
      <c r="AN566" s="273" t="s">
        <v>288</v>
      </c>
      <c r="AO566" s="273" t="s">
        <v>1060</v>
      </c>
      <c r="AP566" s="274">
        <v>45017</v>
      </c>
      <c r="AQ566" s="273">
        <v>14966</v>
      </c>
      <c r="AR566" s="273">
        <v>857</v>
      </c>
      <c r="AS566" s="273">
        <v>0</v>
      </c>
      <c r="AT566" s="273" t="s">
        <v>77</v>
      </c>
      <c r="AU566" s="273" t="s">
        <v>344</v>
      </c>
      <c r="BG566" s="273">
        <v>318580</v>
      </c>
      <c r="BH566" s="273" t="s">
        <v>83</v>
      </c>
      <c r="BI566" s="273" t="s">
        <v>63</v>
      </c>
      <c r="BJ566" s="273" t="s">
        <v>504</v>
      </c>
      <c r="BK566" s="273" t="s">
        <v>505</v>
      </c>
      <c r="BL566" s="274">
        <v>44958</v>
      </c>
      <c r="BM566" s="273">
        <v>12087</v>
      </c>
      <c r="BN566" s="273">
        <v>684</v>
      </c>
      <c r="BO566" s="273">
        <v>0</v>
      </c>
      <c r="BP566" s="273" t="s">
        <v>80</v>
      </c>
      <c r="BQ566" s="273">
        <v>0</v>
      </c>
      <c r="BR566" s="273" t="s">
        <v>81</v>
      </c>
      <c r="BS566" s="273" t="s">
        <v>122</v>
      </c>
      <c r="BT566" s="273">
        <v>0</v>
      </c>
      <c r="BU566" s="273">
        <v>167183</v>
      </c>
      <c r="BV566" s="336" t="s">
        <v>64</v>
      </c>
      <c r="BW566" s="337" t="s">
        <v>63</v>
      </c>
      <c r="BX566" s="337" t="s">
        <v>165</v>
      </c>
      <c r="BY566" s="337" t="s">
        <v>165</v>
      </c>
      <c r="BZ566" s="337" t="s">
        <v>138</v>
      </c>
      <c r="CA566" s="337" t="s">
        <v>139</v>
      </c>
      <c r="CB566" s="337" t="s">
        <v>190</v>
      </c>
      <c r="CC566" s="337" t="s">
        <v>191</v>
      </c>
      <c r="CD566" s="338">
        <v>8</v>
      </c>
      <c r="CE566" s="335">
        <v>45078</v>
      </c>
      <c r="CF566" s="337">
        <v>526</v>
      </c>
      <c r="CG566" s="337" t="s">
        <v>80</v>
      </c>
      <c r="CH566" s="337">
        <v>526</v>
      </c>
      <c r="CI566" s="337" t="s">
        <v>80</v>
      </c>
      <c r="CJ566" s="337"/>
      <c r="CK566" s="337"/>
      <c r="CL566" s="337"/>
      <c r="CM566" s="337" t="s">
        <v>73</v>
      </c>
      <c r="CN566" s="337">
        <v>3</v>
      </c>
    </row>
    <row r="567" spans="4:92">
      <c r="D567" s="273" t="s">
        <v>83</v>
      </c>
      <c r="E567" s="273" t="s">
        <v>194</v>
      </c>
      <c r="F567" s="273" t="s">
        <v>656</v>
      </c>
      <c r="G567" s="273" t="s">
        <v>657</v>
      </c>
      <c r="H567" s="274">
        <v>45078</v>
      </c>
      <c r="I567" s="273">
        <v>12598</v>
      </c>
      <c r="J567" s="273">
        <v>781</v>
      </c>
      <c r="K567" s="273">
        <v>2283</v>
      </c>
      <c r="L567" s="273" t="s">
        <v>66</v>
      </c>
      <c r="M567" s="273">
        <v>476.99610000000001</v>
      </c>
      <c r="N567" s="273" t="s">
        <v>115</v>
      </c>
      <c r="W567" s="273">
        <v>190916</v>
      </c>
      <c r="X567" s="273" t="s">
        <v>83</v>
      </c>
      <c r="Y567" s="273" t="s">
        <v>63</v>
      </c>
      <c r="Z567" s="273" t="s">
        <v>172</v>
      </c>
      <c r="AA567" s="273" t="s">
        <v>487</v>
      </c>
      <c r="AB567" s="274">
        <v>44986</v>
      </c>
      <c r="AC567" s="273">
        <v>12033</v>
      </c>
      <c r="AD567" s="273">
        <v>74</v>
      </c>
      <c r="AE567" s="273">
        <v>0.745</v>
      </c>
      <c r="AF567" s="273" t="s">
        <v>90</v>
      </c>
      <c r="AG567" s="273" t="s">
        <v>995</v>
      </c>
      <c r="AH567" s="273" t="s">
        <v>1303</v>
      </c>
      <c r="AI567" s="273" t="s">
        <v>199</v>
      </c>
      <c r="AJ567" s="273" t="s">
        <v>200</v>
      </c>
      <c r="AK567" s="273">
        <v>162793</v>
      </c>
      <c r="AL567" s="273" t="s">
        <v>64</v>
      </c>
      <c r="AM567" s="273" t="s">
        <v>287</v>
      </c>
      <c r="AN567" s="273" t="s">
        <v>288</v>
      </c>
      <c r="AO567" s="273" t="s">
        <v>1060</v>
      </c>
      <c r="AP567" s="274">
        <v>45017</v>
      </c>
      <c r="AQ567" s="273">
        <v>14966</v>
      </c>
      <c r="AR567" s="273">
        <v>857</v>
      </c>
      <c r="AS567" s="273">
        <v>0</v>
      </c>
      <c r="AT567" s="273" t="s">
        <v>77</v>
      </c>
      <c r="AU567" s="273" t="s">
        <v>344</v>
      </c>
      <c r="BG567" s="273">
        <v>318583</v>
      </c>
      <c r="BH567" s="273" t="s">
        <v>83</v>
      </c>
      <c r="BI567" s="273" t="s">
        <v>63</v>
      </c>
      <c r="BJ567" s="273" t="s">
        <v>504</v>
      </c>
      <c r="BK567" s="273" t="s">
        <v>505</v>
      </c>
      <c r="BL567" s="274">
        <v>44986</v>
      </c>
      <c r="BM567" s="273">
        <v>12092</v>
      </c>
      <c r="BN567" s="273">
        <v>684</v>
      </c>
      <c r="BO567" s="273">
        <v>1653</v>
      </c>
      <c r="BP567" s="273" t="s">
        <v>80</v>
      </c>
      <c r="BQ567" s="273">
        <v>844.15056000000004</v>
      </c>
      <c r="BR567" s="273" t="s">
        <v>81</v>
      </c>
      <c r="BS567" s="273" t="s">
        <v>506</v>
      </c>
      <c r="BT567" s="273">
        <v>0</v>
      </c>
      <c r="BU567" s="273">
        <v>167278</v>
      </c>
      <c r="BV567" s="279" t="s">
        <v>64</v>
      </c>
      <c r="BW567" s="280" t="s">
        <v>63</v>
      </c>
      <c r="BX567" s="280" t="s">
        <v>165</v>
      </c>
      <c r="BY567" s="280" t="s">
        <v>165</v>
      </c>
      <c r="BZ567" s="280" t="s">
        <v>86</v>
      </c>
      <c r="CA567" s="280" t="s">
        <v>87</v>
      </c>
      <c r="CB567" s="280" t="s">
        <v>217</v>
      </c>
      <c r="CC567" s="280" t="s">
        <v>218</v>
      </c>
      <c r="CD567" s="281">
        <v>2</v>
      </c>
      <c r="CE567" s="277">
        <v>45078</v>
      </c>
      <c r="CF567" s="280"/>
      <c r="CG567" s="280" t="s">
        <v>181</v>
      </c>
      <c r="CH567" s="280"/>
      <c r="CI567" s="280" t="s">
        <v>181</v>
      </c>
      <c r="CJ567" s="280" t="s">
        <v>905</v>
      </c>
      <c r="CK567" s="280"/>
      <c r="CL567" s="280"/>
      <c r="CM567" s="280" t="s">
        <v>73</v>
      </c>
      <c r="CN567" s="280">
        <v>3</v>
      </c>
    </row>
    <row r="568" spans="4:92">
      <c r="D568" s="273" t="s">
        <v>83</v>
      </c>
      <c r="E568" s="273" t="s">
        <v>194</v>
      </c>
      <c r="F568" s="273" t="s">
        <v>656</v>
      </c>
      <c r="G568" s="273" t="s">
        <v>657</v>
      </c>
      <c r="H568" s="274">
        <v>45078</v>
      </c>
      <c r="I568" s="273">
        <v>12598</v>
      </c>
      <c r="J568" s="273">
        <v>781</v>
      </c>
      <c r="K568" s="273">
        <v>0</v>
      </c>
      <c r="L568" s="273" t="s">
        <v>66</v>
      </c>
      <c r="N568" s="273" t="s">
        <v>107</v>
      </c>
      <c r="W568" s="273">
        <v>190917</v>
      </c>
      <c r="X568" s="273" t="s">
        <v>83</v>
      </c>
      <c r="Y568" s="273" t="s">
        <v>63</v>
      </c>
      <c r="Z568" s="273" t="s">
        <v>172</v>
      </c>
      <c r="AA568" s="273" t="s">
        <v>487</v>
      </c>
      <c r="AB568" s="274">
        <v>44986</v>
      </c>
      <c r="AC568" s="273">
        <v>12033</v>
      </c>
      <c r="AD568" s="273">
        <v>74</v>
      </c>
      <c r="AE568" s="273">
        <v>0.53</v>
      </c>
      <c r="AF568" s="273" t="s">
        <v>90</v>
      </c>
      <c r="AG568" s="273" t="s">
        <v>1304</v>
      </c>
      <c r="AH568" s="273" t="s">
        <v>1305</v>
      </c>
      <c r="AI568" s="273" t="s">
        <v>123</v>
      </c>
      <c r="AJ568" s="273" t="s">
        <v>200</v>
      </c>
      <c r="AK568" s="273">
        <v>162799</v>
      </c>
      <c r="AL568" s="273" t="s">
        <v>64</v>
      </c>
      <c r="AM568" s="273" t="s">
        <v>287</v>
      </c>
      <c r="AN568" s="273" t="s">
        <v>288</v>
      </c>
      <c r="AO568" s="273" t="s">
        <v>1060</v>
      </c>
      <c r="AP568" s="274">
        <v>45017</v>
      </c>
      <c r="AQ568" s="273">
        <v>14966</v>
      </c>
      <c r="AR568" s="273">
        <v>857</v>
      </c>
      <c r="AS568" s="273">
        <v>0</v>
      </c>
      <c r="AT568" s="273" t="s">
        <v>77</v>
      </c>
      <c r="AU568" s="273" t="s">
        <v>344</v>
      </c>
      <c r="BG568" s="273">
        <v>318586</v>
      </c>
      <c r="BH568" s="273" t="s">
        <v>83</v>
      </c>
      <c r="BI568" s="273" t="s">
        <v>63</v>
      </c>
      <c r="BJ568" s="273" t="s">
        <v>504</v>
      </c>
      <c r="BK568" s="273" t="s">
        <v>505</v>
      </c>
      <c r="BL568" s="274">
        <v>45017</v>
      </c>
      <c r="BM568" s="273">
        <v>12097</v>
      </c>
      <c r="BN568" s="273">
        <v>684</v>
      </c>
      <c r="BO568" s="273">
        <v>0</v>
      </c>
      <c r="BP568" s="273" t="s">
        <v>80</v>
      </c>
      <c r="BQ568" s="273">
        <v>0</v>
      </c>
      <c r="BR568" s="273" t="s">
        <v>81</v>
      </c>
      <c r="BS568" s="273" t="s">
        <v>506</v>
      </c>
      <c r="BT568" s="273">
        <v>0</v>
      </c>
      <c r="BU568" s="273">
        <v>227267</v>
      </c>
      <c r="BV568" s="336" t="s">
        <v>64</v>
      </c>
      <c r="BW568" s="337" t="s">
        <v>63</v>
      </c>
      <c r="BX568" s="337" t="s">
        <v>165</v>
      </c>
      <c r="BY568" s="337" t="s">
        <v>165</v>
      </c>
      <c r="BZ568" s="337" t="s">
        <v>204</v>
      </c>
      <c r="CA568" s="337" t="s">
        <v>205</v>
      </c>
      <c r="CB568" s="337" t="s">
        <v>206</v>
      </c>
      <c r="CC568" s="337" t="s">
        <v>207</v>
      </c>
      <c r="CD568" s="338">
        <v>0</v>
      </c>
      <c r="CE568" s="335">
        <v>45078</v>
      </c>
      <c r="CF568" s="337"/>
      <c r="CG568" s="337" t="s">
        <v>181</v>
      </c>
      <c r="CH568" s="337"/>
      <c r="CI568" s="337" t="s">
        <v>208</v>
      </c>
      <c r="CJ568" s="337" t="s">
        <v>209</v>
      </c>
      <c r="CK568" s="337"/>
      <c r="CL568" s="337"/>
      <c r="CM568" s="337" t="s">
        <v>73</v>
      </c>
      <c r="CN568" s="337">
        <v>3</v>
      </c>
    </row>
    <row r="569" spans="4:92">
      <c r="D569" s="273" t="s">
        <v>83</v>
      </c>
      <c r="E569" s="273" t="s">
        <v>194</v>
      </c>
      <c r="F569" s="273" t="s">
        <v>656</v>
      </c>
      <c r="G569" s="273" t="s">
        <v>657</v>
      </c>
      <c r="H569" s="274">
        <v>45108</v>
      </c>
      <c r="I569" s="273">
        <v>12867</v>
      </c>
      <c r="J569" s="273">
        <v>781</v>
      </c>
      <c r="W569" s="273">
        <v>204376</v>
      </c>
      <c r="X569" s="273" t="s">
        <v>83</v>
      </c>
      <c r="Y569" s="273" t="s">
        <v>63</v>
      </c>
      <c r="Z569" s="273" t="s">
        <v>172</v>
      </c>
      <c r="AA569" s="273" t="s">
        <v>487</v>
      </c>
      <c r="AB569" s="274">
        <v>44986</v>
      </c>
      <c r="AC569" s="273">
        <v>12033</v>
      </c>
      <c r="AD569" s="273">
        <v>74</v>
      </c>
      <c r="AE569" s="273">
        <v>0.11</v>
      </c>
      <c r="AF569" s="273" t="s">
        <v>90</v>
      </c>
      <c r="AG569" s="273" t="s">
        <v>819</v>
      </c>
      <c r="AH569" s="273" t="s">
        <v>1415</v>
      </c>
      <c r="AI569" s="273" t="s">
        <v>199</v>
      </c>
      <c r="AJ569" s="273" t="s">
        <v>200</v>
      </c>
      <c r="AK569" s="273">
        <v>162854</v>
      </c>
      <c r="AL569" s="273" t="s">
        <v>64</v>
      </c>
      <c r="AM569" s="273" t="s">
        <v>287</v>
      </c>
      <c r="AN569" s="273" t="s">
        <v>288</v>
      </c>
      <c r="AO569" s="273" t="s">
        <v>1060</v>
      </c>
      <c r="AP569" s="274">
        <v>45017</v>
      </c>
      <c r="AQ569" s="273">
        <v>14966</v>
      </c>
      <c r="AR569" s="273">
        <v>857</v>
      </c>
      <c r="AS569" s="273">
        <v>0</v>
      </c>
      <c r="AT569" s="273" t="s">
        <v>77</v>
      </c>
      <c r="AU569" s="273" t="s">
        <v>344</v>
      </c>
      <c r="BG569" s="273">
        <v>318589</v>
      </c>
      <c r="BH569" s="273" t="s">
        <v>83</v>
      </c>
      <c r="BI569" s="273" t="s">
        <v>63</v>
      </c>
      <c r="BJ569" s="273" t="s">
        <v>504</v>
      </c>
      <c r="BK569" s="273" t="s">
        <v>505</v>
      </c>
      <c r="BL569" s="274">
        <v>45047</v>
      </c>
      <c r="BM569" s="273">
        <v>12260</v>
      </c>
      <c r="BN569" s="273">
        <v>684</v>
      </c>
      <c r="BO569" s="273">
        <v>1754</v>
      </c>
      <c r="BP569" s="273" t="s">
        <v>80</v>
      </c>
      <c r="BQ569" s="273">
        <v>862.97023999999999</v>
      </c>
      <c r="BR569" s="273" t="s">
        <v>81</v>
      </c>
      <c r="BS569" s="273" t="s">
        <v>506</v>
      </c>
      <c r="BT569" s="273">
        <v>0</v>
      </c>
      <c r="BU569" s="273">
        <v>227286</v>
      </c>
      <c r="BV569" s="279" t="s">
        <v>64</v>
      </c>
      <c r="BW569" s="280" t="s">
        <v>63</v>
      </c>
      <c r="BX569" s="280" t="s">
        <v>165</v>
      </c>
      <c r="BY569" s="280" t="s">
        <v>165</v>
      </c>
      <c r="BZ569" s="280" t="s">
        <v>86</v>
      </c>
      <c r="CA569" s="280" t="s">
        <v>87</v>
      </c>
      <c r="CB569" s="280" t="s">
        <v>225</v>
      </c>
      <c r="CC569" s="280" t="s">
        <v>226</v>
      </c>
      <c r="CD569" s="281">
        <v>5</v>
      </c>
      <c r="CE569" s="277">
        <v>45078</v>
      </c>
      <c r="CF569" s="280">
        <v>2277</v>
      </c>
      <c r="CG569" s="280" t="s">
        <v>80</v>
      </c>
      <c r="CH569" s="280">
        <v>2277</v>
      </c>
      <c r="CI569" s="280" t="s">
        <v>80</v>
      </c>
      <c r="CJ569" s="280"/>
      <c r="CK569" s="280"/>
      <c r="CL569" s="280" t="s">
        <v>1406</v>
      </c>
      <c r="CM569" s="280" t="s">
        <v>73</v>
      </c>
      <c r="CN569" s="280">
        <v>3</v>
      </c>
    </row>
    <row r="570" spans="4:92">
      <c r="D570" s="273" t="s">
        <v>83</v>
      </c>
      <c r="E570" s="273" t="s">
        <v>194</v>
      </c>
      <c r="F570" s="273" t="s">
        <v>656</v>
      </c>
      <c r="G570" s="273" t="s">
        <v>657</v>
      </c>
      <c r="H570" s="274">
        <v>45108</v>
      </c>
      <c r="I570" s="273">
        <v>12867</v>
      </c>
      <c r="J570" s="273">
        <v>781</v>
      </c>
      <c r="K570" s="273">
        <v>137</v>
      </c>
      <c r="L570" s="273" t="s">
        <v>66</v>
      </c>
      <c r="M570" s="273">
        <v>43.388100000000001</v>
      </c>
      <c r="N570" s="273" t="s">
        <v>115</v>
      </c>
      <c r="W570" s="273">
        <v>204400</v>
      </c>
      <c r="X570" s="273" t="s">
        <v>83</v>
      </c>
      <c r="Y570" s="273" t="s">
        <v>63</v>
      </c>
      <c r="Z570" s="273" t="s">
        <v>172</v>
      </c>
      <c r="AA570" s="273" t="s">
        <v>487</v>
      </c>
      <c r="AB570" s="274">
        <v>45017</v>
      </c>
      <c r="AC570" s="273">
        <v>11930</v>
      </c>
      <c r="AD570" s="273">
        <v>74</v>
      </c>
      <c r="AK570" s="273">
        <v>198157</v>
      </c>
      <c r="AL570" s="273" t="s">
        <v>64</v>
      </c>
      <c r="AM570" s="273" t="s">
        <v>287</v>
      </c>
      <c r="AN570" s="273" t="s">
        <v>288</v>
      </c>
      <c r="AO570" s="273" t="s">
        <v>1060</v>
      </c>
      <c r="AP570" s="274">
        <v>45017</v>
      </c>
      <c r="AQ570" s="273">
        <v>14966</v>
      </c>
      <c r="AR570" s="273">
        <v>857</v>
      </c>
      <c r="AS570" s="273">
        <v>0</v>
      </c>
      <c r="AT570" s="273" t="s">
        <v>77</v>
      </c>
      <c r="AU570" s="273" t="s">
        <v>344</v>
      </c>
      <c r="BG570" s="273">
        <v>318592</v>
      </c>
      <c r="BH570" s="273" t="s">
        <v>83</v>
      </c>
      <c r="BI570" s="273" t="s">
        <v>63</v>
      </c>
      <c r="BJ570" s="273" t="s">
        <v>504</v>
      </c>
      <c r="BK570" s="273" t="s">
        <v>505</v>
      </c>
      <c r="BL570" s="274">
        <v>45078</v>
      </c>
      <c r="BM570" s="273">
        <v>12529</v>
      </c>
      <c r="BN570" s="273">
        <v>684</v>
      </c>
      <c r="BO570" s="273">
        <v>0</v>
      </c>
      <c r="BP570" s="273" t="s">
        <v>80</v>
      </c>
      <c r="BQ570" s="273">
        <v>0</v>
      </c>
      <c r="BR570" s="273" t="s">
        <v>81</v>
      </c>
      <c r="BS570" s="273" t="s">
        <v>506</v>
      </c>
      <c r="BT570" s="273">
        <v>0</v>
      </c>
      <c r="BU570" s="273">
        <v>227305</v>
      </c>
      <c r="BV570" s="336" t="s">
        <v>64</v>
      </c>
      <c r="BW570" s="337" t="s">
        <v>63</v>
      </c>
      <c r="BX570" s="337" t="s">
        <v>165</v>
      </c>
      <c r="BY570" s="337" t="s">
        <v>165</v>
      </c>
      <c r="BZ570" s="337" t="s">
        <v>86</v>
      </c>
      <c r="CA570" s="337" t="s">
        <v>87</v>
      </c>
      <c r="CB570" s="337" t="s">
        <v>233</v>
      </c>
      <c r="CC570" s="337" t="s">
        <v>234</v>
      </c>
      <c r="CD570" s="338">
        <v>1</v>
      </c>
      <c r="CE570" s="335">
        <v>45078</v>
      </c>
      <c r="CF570" s="337"/>
      <c r="CG570" s="337" t="s">
        <v>181</v>
      </c>
      <c r="CH570" s="337"/>
      <c r="CI570" s="337" t="s">
        <v>181</v>
      </c>
      <c r="CJ570" s="337" t="s">
        <v>617</v>
      </c>
      <c r="CK570" s="337"/>
      <c r="CL570" s="337"/>
      <c r="CM570" s="337" t="s">
        <v>73</v>
      </c>
      <c r="CN570" s="337">
        <v>3</v>
      </c>
    </row>
    <row r="571" spans="4:92">
      <c r="D571" s="273" t="s">
        <v>83</v>
      </c>
      <c r="E571" s="273" t="s">
        <v>194</v>
      </c>
      <c r="F571" s="273" t="s">
        <v>656</v>
      </c>
      <c r="G571" s="273" t="s">
        <v>657</v>
      </c>
      <c r="H571" s="274">
        <v>45108</v>
      </c>
      <c r="I571" s="273">
        <v>12867</v>
      </c>
      <c r="J571" s="273">
        <v>781</v>
      </c>
      <c r="K571" s="273">
        <v>0</v>
      </c>
      <c r="L571" s="273" t="s">
        <v>66</v>
      </c>
      <c r="N571" s="273" t="s">
        <v>107</v>
      </c>
      <c r="W571" s="273">
        <v>204401</v>
      </c>
      <c r="X571" s="273" t="s">
        <v>83</v>
      </c>
      <c r="Y571" s="273" t="s">
        <v>63</v>
      </c>
      <c r="Z571" s="273" t="s">
        <v>172</v>
      </c>
      <c r="AA571" s="273" t="s">
        <v>487</v>
      </c>
      <c r="AB571" s="274">
        <v>45017</v>
      </c>
      <c r="AC571" s="273">
        <v>12066</v>
      </c>
      <c r="AD571" s="273">
        <v>74</v>
      </c>
      <c r="AE571" s="273">
        <v>8.6519999999999992</v>
      </c>
      <c r="AF571" s="273" t="s">
        <v>90</v>
      </c>
      <c r="AG571" s="273" t="s">
        <v>882</v>
      </c>
      <c r="AH571" s="273" t="s">
        <v>1119</v>
      </c>
      <c r="AI571" s="273" t="s">
        <v>123</v>
      </c>
      <c r="AJ571" s="273" t="s">
        <v>214</v>
      </c>
      <c r="AK571" s="273">
        <v>163270</v>
      </c>
      <c r="AL571" s="273" t="s">
        <v>64</v>
      </c>
      <c r="AM571" s="273" t="s">
        <v>287</v>
      </c>
      <c r="AN571" s="273" t="s">
        <v>288</v>
      </c>
      <c r="AO571" s="273" t="s">
        <v>1060</v>
      </c>
      <c r="AP571" s="274">
        <v>45017</v>
      </c>
      <c r="AQ571" s="273">
        <v>14966</v>
      </c>
      <c r="AR571" s="273">
        <v>857</v>
      </c>
      <c r="AS571" s="273">
        <v>0</v>
      </c>
      <c r="AT571" s="273" t="s">
        <v>77</v>
      </c>
      <c r="AU571" s="273" t="s">
        <v>344</v>
      </c>
      <c r="BG571" s="273">
        <v>318595</v>
      </c>
      <c r="BH571" s="273" t="s">
        <v>83</v>
      </c>
      <c r="BI571" s="273" t="s">
        <v>63</v>
      </c>
      <c r="BJ571" s="273" t="s">
        <v>504</v>
      </c>
      <c r="BK571" s="273" t="s">
        <v>505</v>
      </c>
      <c r="BL571" s="274">
        <v>45108</v>
      </c>
      <c r="BM571" s="273">
        <v>12798</v>
      </c>
      <c r="BN571" s="273">
        <v>684</v>
      </c>
      <c r="BO571" s="273">
        <v>1750</v>
      </c>
      <c r="BP571" s="273" t="s">
        <v>80</v>
      </c>
      <c r="BQ571" s="273">
        <v>676.46655999999996</v>
      </c>
      <c r="BR571" s="273" t="s">
        <v>81</v>
      </c>
      <c r="BS571" s="273" t="s">
        <v>506</v>
      </c>
      <c r="BT571" s="273">
        <v>0</v>
      </c>
      <c r="BU571" s="273">
        <v>227324</v>
      </c>
      <c r="BV571" s="279" t="s">
        <v>64</v>
      </c>
      <c r="BW571" s="280" t="s">
        <v>63</v>
      </c>
      <c r="BX571" s="280" t="s">
        <v>165</v>
      </c>
      <c r="BY571" s="280" t="s">
        <v>165</v>
      </c>
      <c r="BZ571" s="280" t="s">
        <v>86</v>
      </c>
      <c r="CA571" s="280" t="s">
        <v>87</v>
      </c>
      <c r="CB571" s="280" t="s">
        <v>233</v>
      </c>
      <c r="CC571" s="280" t="s">
        <v>234</v>
      </c>
      <c r="CD571" s="281">
        <v>1</v>
      </c>
      <c r="CE571" s="277">
        <v>45108</v>
      </c>
      <c r="CF571" s="280"/>
      <c r="CG571" s="280" t="s">
        <v>181</v>
      </c>
      <c r="CH571" s="280"/>
      <c r="CI571" s="280" t="s">
        <v>181</v>
      </c>
      <c r="CJ571" s="280" t="s">
        <v>622</v>
      </c>
      <c r="CK571" s="280"/>
      <c r="CL571" s="280"/>
      <c r="CM571" s="280" t="s">
        <v>73</v>
      </c>
      <c r="CN571" s="280">
        <v>3</v>
      </c>
    </row>
    <row r="572" spans="4:92">
      <c r="D572" s="273" t="s">
        <v>83</v>
      </c>
      <c r="E572" s="273" t="s">
        <v>194</v>
      </c>
      <c r="F572" s="273" t="s">
        <v>804</v>
      </c>
      <c r="G572" s="273" t="s">
        <v>807</v>
      </c>
      <c r="H572" s="274">
        <v>45200</v>
      </c>
      <c r="I572" s="273">
        <v>14207</v>
      </c>
      <c r="J572" s="273">
        <v>783</v>
      </c>
      <c r="K572" s="273">
        <v>3800</v>
      </c>
      <c r="L572" s="273" t="s">
        <v>66</v>
      </c>
      <c r="M572" s="273">
        <v>701.61360000000002</v>
      </c>
      <c r="N572" s="273" t="s">
        <v>115</v>
      </c>
      <c r="W572" s="273">
        <v>253466</v>
      </c>
      <c r="X572" s="273" t="s">
        <v>83</v>
      </c>
      <c r="Y572" s="273" t="s">
        <v>63</v>
      </c>
      <c r="Z572" s="273" t="s">
        <v>172</v>
      </c>
      <c r="AA572" s="273" t="s">
        <v>487</v>
      </c>
      <c r="AB572" s="274">
        <v>45017</v>
      </c>
      <c r="AC572" s="273">
        <v>12066</v>
      </c>
      <c r="AD572" s="273">
        <v>74</v>
      </c>
      <c r="AE572" s="273">
        <v>5.82</v>
      </c>
      <c r="AF572" s="273" t="s">
        <v>90</v>
      </c>
      <c r="AH572" s="273" t="s">
        <v>1096</v>
      </c>
      <c r="AI572" s="273" t="s">
        <v>123</v>
      </c>
      <c r="AJ572" s="273" t="s">
        <v>716</v>
      </c>
      <c r="AK572" s="273">
        <v>163276</v>
      </c>
      <c r="AL572" s="273" t="s">
        <v>64</v>
      </c>
      <c r="AM572" s="273" t="s">
        <v>287</v>
      </c>
      <c r="AN572" s="273" t="s">
        <v>325</v>
      </c>
      <c r="AO572" s="273" t="s">
        <v>469</v>
      </c>
      <c r="AP572" s="274">
        <v>45108</v>
      </c>
      <c r="AQ572" s="273">
        <v>15011</v>
      </c>
      <c r="AR572" s="273">
        <v>68</v>
      </c>
      <c r="AS572" s="273">
        <v>3253.08</v>
      </c>
      <c r="AT572" s="273" t="s">
        <v>174</v>
      </c>
      <c r="AU572" s="273" t="s">
        <v>295</v>
      </c>
      <c r="AV572" s="273" t="s">
        <v>146</v>
      </c>
      <c r="AW572" s="273">
        <v>0</v>
      </c>
      <c r="AX572" s="273" t="s">
        <v>147</v>
      </c>
      <c r="AY572" s="273" t="s">
        <v>122</v>
      </c>
      <c r="AZ572" s="273" t="s">
        <v>149</v>
      </c>
      <c r="BG572" s="273">
        <v>336770</v>
      </c>
      <c r="BH572" s="273" t="s">
        <v>83</v>
      </c>
      <c r="BI572" s="273" t="s">
        <v>63</v>
      </c>
      <c r="BJ572" s="273" t="s">
        <v>504</v>
      </c>
      <c r="BK572" s="273" t="s">
        <v>505</v>
      </c>
      <c r="BL572" s="274">
        <v>45139</v>
      </c>
      <c r="BM572" s="273">
        <v>13474</v>
      </c>
      <c r="BN572" s="273">
        <v>684</v>
      </c>
      <c r="BO572" s="273">
        <v>0</v>
      </c>
      <c r="BP572" s="273" t="s">
        <v>80</v>
      </c>
      <c r="BQ572" s="273">
        <v>0</v>
      </c>
      <c r="BR572" s="273" t="s">
        <v>81</v>
      </c>
      <c r="BS572" s="273" t="s">
        <v>506</v>
      </c>
      <c r="BT572" s="273">
        <v>0</v>
      </c>
      <c r="BU572" s="273">
        <v>227343</v>
      </c>
      <c r="BV572" s="336" t="s">
        <v>64</v>
      </c>
      <c r="BW572" s="337" t="s">
        <v>63</v>
      </c>
      <c r="BX572" s="337" t="s">
        <v>165</v>
      </c>
      <c r="BY572" s="337" t="s">
        <v>165</v>
      </c>
      <c r="BZ572" s="337" t="s">
        <v>126</v>
      </c>
      <c r="CA572" s="337" t="s">
        <v>127</v>
      </c>
      <c r="CB572" s="337" t="s">
        <v>133</v>
      </c>
      <c r="CC572" s="337" t="s">
        <v>134</v>
      </c>
      <c r="CD572" s="338">
        <v>7</v>
      </c>
      <c r="CE572" s="335">
        <v>45200</v>
      </c>
      <c r="CF572" s="337"/>
      <c r="CG572" s="337"/>
      <c r="CH572" s="337"/>
      <c r="CI572" s="337" t="s">
        <v>104</v>
      </c>
      <c r="CJ572" s="337"/>
      <c r="CK572" s="337"/>
      <c r="CL572" s="337"/>
      <c r="CM572" s="337" t="s">
        <v>73</v>
      </c>
      <c r="CN572" s="337">
        <v>3</v>
      </c>
    </row>
    <row r="573" spans="4:92">
      <c r="D573" s="273" t="s">
        <v>83</v>
      </c>
      <c r="E573" s="273" t="s">
        <v>194</v>
      </c>
      <c r="F573" s="273" t="s">
        <v>804</v>
      </c>
      <c r="G573" s="273" t="s">
        <v>807</v>
      </c>
      <c r="H573" s="274">
        <v>45200</v>
      </c>
      <c r="I573" s="273">
        <v>14207</v>
      </c>
      <c r="J573" s="273">
        <v>783</v>
      </c>
      <c r="K573" s="273">
        <v>0</v>
      </c>
      <c r="L573" s="273" t="s">
        <v>66</v>
      </c>
      <c r="N573" s="273" t="s">
        <v>107</v>
      </c>
      <c r="W573" s="273">
        <v>253467</v>
      </c>
      <c r="X573" s="273" t="s">
        <v>83</v>
      </c>
      <c r="Y573" s="273" t="s">
        <v>63</v>
      </c>
      <c r="Z573" s="273" t="s">
        <v>172</v>
      </c>
      <c r="AA573" s="273" t="s">
        <v>487</v>
      </c>
      <c r="AB573" s="274">
        <v>45017</v>
      </c>
      <c r="AC573" s="273">
        <v>12066</v>
      </c>
      <c r="AD573" s="273">
        <v>74</v>
      </c>
      <c r="AE573" s="273">
        <v>6.5</v>
      </c>
      <c r="AF573" s="273" t="s">
        <v>90</v>
      </c>
      <c r="AG573" s="273" t="s">
        <v>887</v>
      </c>
      <c r="AH573" s="273" t="s">
        <v>1194</v>
      </c>
      <c r="AI573" s="273" t="s">
        <v>123</v>
      </c>
      <c r="AJ573" s="273" t="s">
        <v>200</v>
      </c>
      <c r="AK573" s="273">
        <v>163282</v>
      </c>
      <c r="AL573" s="273" t="s">
        <v>64</v>
      </c>
      <c r="AM573" s="273" t="s">
        <v>287</v>
      </c>
      <c r="AN573" s="273" t="s">
        <v>325</v>
      </c>
      <c r="AO573" s="273" t="s">
        <v>469</v>
      </c>
      <c r="AP573" s="274">
        <v>45108</v>
      </c>
      <c r="AQ573" s="273">
        <v>15602</v>
      </c>
      <c r="AR573" s="273">
        <v>68</v>
      </c>
      <c r="AU573" s="273" t="s">
        <v>108</v>
      </c>
      <c r="BG573" s="273">
        <v>285060</v>
      </c>
      <c r="BH573" s="273" t="s">
        <v>83</v>
      </c>
      <c r="BI573" s="273" t="s">
        <v>63</v>
      </c>
      <c r="BJ573" s="273" t="s">
        <v>504</v>
      </c>
      <c r="BK573" s="273" t="s">
        <v>505</v>
      </c>
      <c r="BL573" s="274">
        <v>45170</v>
      </c>
      <c r="BM573" s="273">
        <v>13801</v>
      </c>
      <c r="BN573" s="273">
        <v>684</v>
      </c>
      <c r="BO573" s="273">
        <v>2236</v>
      </c>
      <c r="BP573" s="273" t="s">
        <v>80</v>
      </c>
      <c r="BQ573" s="273">
        <v>1176.58816</v>
      </c>
      <c r="BR573" s="273" t="s">
        <v>81</v>
      </c>
      <c r="BS573" s="273" t="s">
        <v>506</v>
      </c>
      <c r="BT573" s="273">
        <v>0</v>
      </c>
      <c r="BU573" s="273">
        <v>296165</v>
      </c>
      <c r="BV573" s="279" t="s">
        <v>64</v>
      </c>
      <c r="BW573" s="280" t="s">
        <v>63</v>
      </c>
      <c r="BX573" s="280" t="s">
        <v>165</v>
      </c>
      <c r="BY573" s="280" t="s">
        <v>165</v>
      </c>
      <c r="BZ573" s="280" t="s">
        <v>167</v>
      </c>
      <c r="CA573" s="280" t="s">
        <v>168</v>
      </c>
      <c r="CB573" s="280" t="s">
        <v>169</v>
      </c>
      <c r="CC573" s="280" t="s">
        <v>170</v>
      </c>
      <c r="CD573" s="281">
        <v>12</v>
      </c>
      <c r="CE573" s="277">
        <v>45200</v>
      </c>
      <c r="CF573" s="280">
        <v>0</v>
      </c>
      <c r="CG573" s="280" t="s">
        <v>80</v>
      </c>
      <c r="CH573" s="280">
        <v>0</v>
      </c>
      <c r="CI573" s="280" t="s">
        <v>80</v>
      </c>
      <c r="CJ573" s="280"/>
      <c r="CK573" s="280"/>
      <c r="CL573" s="280"/>
      <c r="CM573" s="280" t="s">
        <v>73</v>
      </c>
      <c r="CN573" s="280">
        <v>3</v>
      </c>
    </row>
    <row r="574" spans="4:92">
      <c r="D574" s="273" t="s">
        <v>83</v>
      </c>
      <c r="E574" s="273" t="s">
        <v>194</v>
      </c>
      <c r="F574" s="273" t="s">
        <v>804</v>
      </c>
      <c r="G574" s="273" t="s">
        <v>807</v>
      </c>
      <c r="H574" s="274">
        <v>45231</v>
      </c>
      <c r="I574" s="273">
        <v>14574</v>
      </c>
      <c r="J574" s="273">
        <v>783</v>
      </c>
      <c r="W574" s="273">
        <v>272300</v>
      </c>
      <c r="X574" s="273" t="s">
        <v>83</v>
      </c>
      <c r="Y574" s="273" t="s">
        <v>63</v>
      </c>
      <c r="Z574" s="273" t="s">
        <v>172</v>
      </c>
      <c r="AA574" s="273" t="s">
        <v>487</v>
      </c>
      <c r="AB574" s="274">
        <v>45017</v>
      </c>
      <c r="AC574" s="273">
        <v>12066</v>
      </c>
      <c r="AD574" s="273">
        <v>74</v>
      </c>
      <c r="AE574" s="273">
        <v>4.41</v>
      </c>
      <c r="AF574" s="273" t="s">
        <v>90</v>
      </c>
      <c r="AG574" s="273" t="s">
        <v>795</v>
      </c>
      <c r="AH574" s="273" t="s">
        <v>1354</v>
      </c>
      <c r="AI574" s="273" t="s">
        <v>123</v>
      </c>
      <c r="AJ574" s="273" t="s">
        <v>200</v>
      </c>
      <c r="AK574" s="273">
        <v>163288</v>
      </c>
      <c r="AL574" s="273" t="s">
        <v>64</v>
      </c>
      <c r="AM574" s="273" t="s">
        <v>287</v>
      </c>
      <c r="AN574" s="273" t="s">
        <v>325</v>
      </c>
      <c r="AO574" s="273" t="s">
        <v>469</v>
      </c>
      <c r="AP574" s="274">
        <v>45200</v>
      </c>
      <c r="AQ574" s="273">
        <v>15157</v>
      </c>
      <c r="AR574" s="273">
        <v>68</v>
      </c>
      <c r="AS574" s="273">
        <v>1410.56</v>
      </c>
      <c r="AT574" s="273" t="s">
        <v>174</v>
      </c>
      <c r="AU574" s="273" t="s">
        <v>295</v>
      </c>
      <c r="AV574" s="273" t="s">
        <v>158</v>
      </c>
      <c r="AW574" s="273">
        <v>0</v>
      </c>
      <c r="AX574" s="273" t="s">
        <v>147</v>
      </c>
      <c r="AY574" s="273" t="s">
        <v>122</v>
      </c>
      <c r="AZ574" s="273" t="s">
        <v>149</v>
      </c>
      <c r="BG574" s="273">
        <v>281694</v>
      </c>
      <c r="BH574" s="273" t="s">
        <v>83</v>
      </c>
      <c r="BI574" s="273" t="s">
        <v>63</v>
      </c>
      <c r="BJ574" s="273" t="s">
        <v>504</v>
      </c>
      <c r="BK574" s="273" t="s">
        <v>505</v>
      </c>
      <c r="BL574" s="274">
        <v>45200</v>
      </c>
      <c r="BM574" s="273">
        <v>14136</v>
      </c>
      <c r="BN574" s="273">
        <v>684</v>
      </c>
      <c r="BO574" s="273">
        <v>0</v>
      </c>
      <c r="BP574" s="273" t="s">
        <v>80</v>
      </c>
      <c r="BQ574" s="273">
        <v>0</v>
      </c>
      <c r="BR574" s="273" t="s">
        <v>81</v>
      </c>
      <c r="BS574" s="273" t="s">
        <v>506</v>
      </c>
      <c r="BT574" s="273">
        <v>0</v>
      </c>
      <c r="BU574" s="273">
        <v>296184</v>
      </c>
      <c r="BV574" s="336" t="s">
        <v>64</v>
      </c>
      <c r="BW574" s="337" t="s">
        <v>63</v>
      </c>
      <c r="BX574" s="337" t="s">
        <v>165</v>
      </c>
      <c r="BY574" s="337" t="s">
        <v>165</v>
      </c>
      <c r="BZ574" s="337" t="s">
        <v>151</v>
      </c>
      <c r="CA574" s="337" t="s">
        <v>152</v>
      </c>
      <c r="CB574" s="337" t="s">
        <v>153</v>
      </c>
      <c r="CC574" s="337" t="s">
        <v>154</v>
      </c>
      <c r="CD574" s="338">
        <v>10</v>
      </c>
      <c r="CE574" s="335">
        <v>45200</v>
      </c>
      <c r="CF574" s="337">
        <v>3428</v>
      </c>
      <c r="CG574" s="337" t="s">
        <v>80</v>
      </c>
      <c r="CH574" s="337">
        <v>3428</v>
      </c>
      <c r="CI574" s="337" t="s">
        <v>80</v>
      </c>
      <c r="CJ574" s="337"/>
      <c r="CK574" s="337"/>
      <c r="CL574" s="337"/>
      <c r="CM574" s="337" t="s">
        <v>73</v>
      </c>
      <c r="CN574" s="337">
        <v>3</v>
      </c>
    </row>
    <row r="575" spans="4:92">
      <c r="D575" s="273" t="s">
        <v>83</v>
      </c>
      <c r="E575" s="273" t="s">
        <v>194</v>
      </c>
      <c r="F575" s="273" t="s">
        <v>804</v>
      </c>
      <c r="G575" s="273" t="s">
        <v>807</v>
      </c>
      <c r="H575" s="274">
        <v>45231</v>
      </c>
      <c r="I575" s="273">
        <v>14574</v>
      </c>
      <c r="J575" s="273">
        <v>783</v>
      </c>
      <c r="K575" s="273">
        <v>3495</v>
      </c>
      <c r="L575" s="273" t="s">
        <v>66</v>
      </c>
      <c r="M575" s="273">
        <v>690.81875000000002</v>
      </c>
      <c r="N575" s="273" t="s">
        <v>115</v>
      </c>
      <c r="W575" s="273">
        <v>272324</v>
      </c>
      <c r="X575" s="273" t="s">
        <v>83</v>
      </c>
      <c r="Y575" s="273" t="s">
        <v>63</v>
      </c>
      <c r="Z575" s="273" t="s">
        <v>172</v>
      </c>
      <c r="AA575" s="273" t="s">
        <v>487</v>
      </c>
      <c r="AB575" s="274">
        <v>45231</v>
      </c>
      <c r="AC575" s="273">
        <v>14482</v>
      </c>
      <c r="AD575" s="273">
        <v>74</v>
      </c>
      <c r="AE575" s="273">
        <v>1.5760000000000001</v>
      </c>
      <c r="AF575" s="273" t="s">
        <v>90</v>
      </c>
      <c r="AH575" s="273" t="s">
        <v>1312</v>
      </c>
      <c r="AI575" s="273" t="s">
        <v>123</v>
      </c>
      <c r="AJ575" s="273" t="s">
        <v>200</v>
      </c>
      <c r="AK575" s="273">
        <v>286672</v>
      </c>
      <c r="AL575" s="273" t="s">
        <v>64</v>
      </c>
      <c r="AM575" s="273" t="s">
        <v>287</v>
      </c>
      <c r="AN575" s="273" t="s">
        <v>325</v>
      </c>
      <c r="AO575" s="273" t="s">
        <v>469</v>
      </c>
      <c r="AP575" s="274">
        <v>45200</v>
      </c>
      <c r="AQ575" s="273">
        <v>15157</v>
      </c>
      <c r="AR575" s="273">
        <v>68</v>
      </c>
      <c r="AS575" s="273">
        <v>3621.38</v>
      </c>
      <c r="AT575" s="273" t="s">
        <v>174</v>
      </c>
      <c r="AU575" s="273" t="s">
        <v>295</v>
      </c>
      <c r="AV575" s="273" t="s">
        <v>146</v>
      </c>
      <c r="AW575" s="273">
        <v>0</v>
      </c>
      <c r="AX575" s="273" t="s">
        <v>147</v>
      </c>
      <c r="AY575" s="273" t="s">
        <v>122</v>
      </c>
      <c r="AZ575" s="273" t="s">
        <v>149</v>
      </c>
      <c r="BG575" s="273">
        <v>336776</v>
      </c>
      <c r="BH575" s="273" t="s">
        <v>64</v>
      </c>
      <c r="BI575" s="273" t="s">
        <v>75</v>
      </c>
      <c r="BJ575" s="273" t="s">
        <v>79</v>
      </c>
      <c r="BK575" s="273" t="s">
        <v>79</v>
      </c>
      <c r="BL575" s="274">
        <v>44986</v>
      </c>
      <c r="BM575" s="273">
        <v>11878</v>
      </c>
      <c r="BN575" s="273">
        <v>36</v>
      </c>
      <c r="BO575" s="273">
        <v>0</v>
      </c>
      <c r="BP575" s="273" t="s">
        <v>80</v>
      </c>
      <c r="BQ575" s="273">
        <v>0</v>
      </c>
      <c r="BR575" s="273" t="s">
        <v>81</v>
      </c>
      <c r="BS575" s="273" t="s">
        <v>166</v>
      </c>
      <c r="BT575" s="273">
        <v>0</v>
      </c>
      <c r="BU575" s="273">
        <v>294923</v>
      </c>
      <c r="BV575" s="279" t="s">
        <v>64</v>
      </c>
      <c r="BW575" s="280" t="s">
        <v>63</v>
      </c>
      <c r="BX575" s="280" t="s">
        <v>165</v>
      </c>
      <c r="BY575" s="280" t="s">
        <v>165</v>
      </c>
      <c r="BZ575" s="280" t="s">
        <v>151</v>
      </c>
      <c r="CA575" s="280" t="s">
        <v>152</v>
      </c>
      <c r="CB575" s="280" t="s">
        <v>161</v>
      </c>
      <c r="CC575" s="280" t="s">
        <v>162</v>
      </c>
      <c r="CD575" s="281">
        <v>11</v>
      </c>
      <c r="CE575" s="277">
        <v>45200</v>
      </c>
      <c r="CF575" s="280">
        <v>2975</v>
      </c>
      <c r="CG575" s="280" t="s">
        <v>80</v>
      </c>
      <c r="CH575" s="280">
        <v>2975</v>
      </c>
      <c r="CI575" s="280" t="s">
        <v>80</v>
      </c>
      <c r="CJ575" s="280"/>
      <c r="CK575" s="280"/>
      <c r="CL575" s="280"/>
      <c r="CM575" s="280" t="s">
        <v>73</v>
      </c>
      <c r="CN575" s="280">
        <v>3</v>
      </c>
    </row>
    <row r="576" spans="4:92">
      <c r="D576" s="273" t="s">
        <v>83</v>
      </c>
      <c r="E576" s="273" t="s">
        <v>194</v>
      </c>
      <c r="F576" s="273" t="s">
        <v>804</v>
      </c>
      <c r="G576" s="273" t="s">
        <v>807</v>
      </c>
      <c r="H576" s="274">
        <v>45231</v>
      </c>
      <c r="I576" s="273">
        <v>14574</v>
      </c>
      <c r="J576" s="273">
        <v>783</v>
      </c>
      <c r="K576" s="273">
        <v>0</v>
      </c>
      <c r="L576" s="273" t="s">
        <v>66</v>
      </c>
      <c r="N576" s="273" t="s">
        <v>107</v>
      </c>
      <c r="W576" s="273">
        <v>272325</v>
      </c>
      <c r="X576" s="273" t="s">
        <v>83</v>
      </c>
      <c r="Y576" s="273" t="s">
        <v>63</v>
      </c>
      <c r="Z576" s="273" t="s">
        <v>172</v>
      </c>
      <c r="AA576" s="273" t="s">
        <v>487</v>
      </c>
      <c r="AB576" s="274">
        <v>45231</v>
      </c>
      <c r="AC576" s="273">
        <v>14482</v>
      </c>
      <c r="AD576" s="273">
        <v>74</v>
      </c>
      <c r="AE576" s="273">
        <v>0.11</v>
      </c>
      <c r="AF576" s="273" t="s">
        <v>90</v>
      </c>
      <c r="AG576" s="273" t="s">
        <v>819</v>
      </c>
      <c r="AH576" s="273" t="s">
        <v>1416</v>
      </c>
      <c r="AI576" s="273" t="s">
        <v>199</v>
      </c>
      <c r="AJ576" s="273" t="s">
        <v>200</v>
      </c>
      <c r="AK576" s="273">
        <v>286678</v>
      </c>
      <c r="AL576" s="273" t="s">
        <v>64</v>
      </c>
      <c r="AM576" s="273" t="s">
        <v>287</v>
      </c>
      <c r="AN576" s="273" t="s">
        <v>892</v>
      </c>
      <c r="AO576" s="273" t="s">
        <v>1067</v>
      </c>
      <c r="AP576" s="274">
        <v>44927</v>
      </c>
      <c r="AQ576" s="273">
        <v>14824</v>
      </c>
      <c r="AR576" s="273">
        <v>861</v>
      </c>
      <c r="AU576" s="273" t="s">
        <v>108</v>
      </c>
      <c r="BG576" s="273">
        <v>278026</v>
      </c>
      <c r="BH576" s="273" t="s">
        <v>64</v>
      </c>
      <c r="BI576" s="273" t="s">
        <v>75</v>
      </c>
      <c r="BJ576" s="273" t="s">
        <v>79</v>
      </c>
      <c r="BK576" s="273" t="s">
        <v>79</v>
      </c>
      <c r="BL576" s="274">
        <v>45017</v>
      </c>
      <c r="BM576" s="273">
        <v>11916</v>
      </c>
      <c r="BN576" s="273">
        <v>36</v>
      </c>
      <c r="BO576" s="273">
        <v>9694</v>
      </c>
      <c r="BP576" s="273" t="s">
        <v>80</v>
      </c>
      <c r="BQ576" s="273">
        <v>5727.2875000000004</v>
      </c>
      <c r="BR576" s="273" t="s">
        <v>81</v>
      </c>
      <c r="BS576" s="273" t="s">
        <v>178</v>
      </c>
      <c r="BT576" s="273">
        <v>0</v>
      </c>
      <c r="BU576" s="273">
        <v>295133</v>
      </c>
      <c r="BV576" s="336" t="s">
        <v>64</v>
      </c>
      <c r="BW576" s="337" t="s">
        <v>63</v>
      </c>
      <c r="BX576" s="337" t="s">
        <v>165</v>
      </c>
      <c r="BY576" s="337" t="s">
        <v>165</v>
      </c>
      <c r="BZ576" s="337" t="s">
        <v>167</v>
      </c>
      <c r="CA576" s="337" t="s">
        <v>168</v>
      </c>
      <c r="CB576" s="337" t="s">
        <v>353</v>
      </c>
      <c r="CC576" s="337" t="s">
        <v>354</v>
      </c>
      <c r="CD576" s="338">
        <v>13</v>
      </c>
      <c r="CE576" s="335">
        <v>45200</v>
      </c>
      <c r="CF576" s="337">
        <v>1051</v>
      </c>
      <c r="CG576" s="337" t="s">
        <v>80</v>
      </c>
      <c r="CH576" s="337">
        <v>1051</v>
      </c>
      <c r="CI576" s="337" t="s">
        <v>80</v>
      </c>
      <c r="CJ576" s="337"/>
      <c r="CK576" s="337"/>
      <c r="CL576" s="337"/>
      <c r="CM576" s="337" t="s">
        <v>73</v>
      </c>
      <c r="CN576" s="337">
        <v>3</v>
      </c>
    </row>
    <row r="577" spans="4:92">
      <c r="D577" s="273" t="s">
        <v>83</v>
      </c>
      <c r="E577" s="273" t="s">
        <v>194</v>
      </c>
      <c r="F577" s="273" t="s">
        <v>804</v>
      </c>
      <c r="G577" s="273" t="s">
        <v>807</v>
      </c>
      <c r="H577" s="274">
        <v>45261</v>
      </c>
      <c r="I577" s="273">
        <v>17033</v>
      </c>
      <c r="J577" s="273">
        <v>783</v>
      </c>
      <c r="W577" s="273">
        <v>320331</v>
      </c>
      <c r="X577" s="273" t="s">
        <v>83</v>
      </c>
      <c r="Y577" s="273" t="s">
        <v>63</v>
      </c>
      <c r="Z577" s="273" t="s">
        <v>172</v>
      </c>
      <c r="AA577" s="273" t="s">
        <v>487</v>
      </c>
      <c r="AB577" s="274">
        <v>45231</v>
      </c>
      <c r="AC577" s="273">
        <v>14482</v>
      </c>
      <c r="AD577" s="273">
        <v>74</v>
      </c>
      <c r="AE577" s="273">
        <v>7.0000000000000001E-3</v>
      </c>
      <c r="AF577" s="273" t="s">
        <v>90</v>
      </c>
      <c r="AH577" s="273" t="s">
        <v>1313</v>
      </c>
      <c r="AI577" s="273" t="s">
        <v>123</v>
      </c>
      <c r="AJ577" s="273" t="s">
        <v>200</v>
      </c>
      <c r="AK577" s="273">
        <v>286684</v>
      </c>
      <c r="AL577" s="273" t="s">
        <v>64</v>
      </c>
      <c r="AM577" s="273" t="s">
        <v>287</v>
      </c>
      <c r="AN577" s="273" t="s">
        <v>892</v>
      </c>
      <c r="AO577" s="273" t="s">
        <v>1067</v>
      </c>
      <c r="AP577" s="274">
        <v>44927</v>
      </c>
      <c r="AQ577" s="273">
        <v>15408</v>
      </c>
      <c r="AR577" s="273">
        <v>861</v>
      </c>
      <c r="AS577" s="273">
        <v>20</v>
      </c>
      <c r="AT577" s="273" t="s">
        <v>96</v>
      </c>
      <c r="AU577" s="273" t="s">
        <v>97</v>
      </c>
      <c r="AV577" s="273" t="s">
        <v>98</v>
      </c>
      <c r="BA577" s="273" t="s">
        <v>99</v>
      </c>
      <c r="BG577" s="273">
        <v>284194</v>
      </c>
      <c r="BH577" s="273" t="s">
        <v>64</v>
      </c>
      <c r="BI577" s="273" t="s">
        <v>75</v>
      </c>
      <c r="BJ577" s="273" t="s">
        <v>79</v>
      </c>
      <c r="BK577" s="273" t="s">
        <v>79</v>
      </c>
      <c r="BL577" s="274">
        <v>45017</v>
      </c>
      <c r="BM577" s="273">
        <v>11916</v>
      </c>
      <c r="BN577" s="273">
        <v>36</v>
      </c>
      <c r="BO577" s="273">
        <v>9395</v>
      </c>
      <c r="BP577" s="273" t="s">
        <v>80</v>
      </c>
      <c r="BQ577" s="273">
        <v>5550.6187499999996</v>
      </c>
      <c r="BR577" s="273" t="s">
        <v>81</v>
      </c>
      <c r="BS577" s="273" t="s">
        <v>189</v>
      </c>
      <c r="BT577" s="273">
        <v>0</v>
      </c>
      <c r="BU577" s="273">
        <v>295141</v>
      </c>
      <c r="BV577" s="279" t="s">
        <v>64</v>
      </c>
      <c r="BW577" s="280" t="s">
        <v>63</v>
      </c>
      <c r="BX577" s="280" t="s">
        <v>165</v>
      </c>
      <c r="BY577" s="280" t="s">
        <v>165</v>
      </c>
      <c r="BZ577" s="280" t="s">
        <v>167</v>
      </c>
      <c r="CA577" s="280" t="s">
        <v>168</v>
      </c>
      <c r="CB577" s="280" t="s">
        <v>313</v>
      </c>
      <c r="CC577" s="280" t="s">
        <v>314</v>
      </c>
      <c r="CD577" s="281">
        <v>14</v>
      </c>
      <c r="CE577" s="277">
        <v>45200</v>
      </c>
      <c r="CF577" s="280">
        <v>0</v>
      </c>
      <c r="CG577" s="280" t="s">
        <v>80</v>
      </c>
      <c r="CH577" s="280">
        <v>0</v>
      </c>
      <c r="CI577" s="280" t="s">
        <v>80</v>
      </c>
      <c r="CJ577" s="280"/>
      <c r="CK577" s="280"/>
      <c r="CL577" s="280"/>
      <c r="CM577" s="280" t="s">
        <v>73</v>
      </c>
      <c r="CN577" s="280">
        <v>3</v>
      </c>
    </row>
    <row r="578" spans="4:92">
      <c r="D578" s="273" t="s">
        <v>83</v>
      </c>
      <c r="E578" s="273" t="s">
        <v>194</v>
      </c>
      <c r="F578" s="273" t="s">
        <v>804</v>
      </c>
      <c r="G578" s="273" t="s">
        <v>807</v>
      </c>
      <c r="H578" s="274">
        <v>45261</v>
      </c>
      <c r="I578" s="273">
        <v>17033</v>
      </c>
      <c r="J578" s="273">
        <v>783</v>
      </c>
      <c r="K578" s="273">
        <v>3292</v>
      </c>
      <c r="L578" s="273" t="s">
        <v>66</v>
      </c>
      <c r="M578" s="273">
        <v>630.74980000000005</v>
      </c>
      <c r="N578" s="273" t="s">
        <v>115</v>
      </c>
      <c r="W578" s="273">
        <v>320355</v>
      </c>
      <c r="X578" s="273" t="s">
        <v>83</v>
      </c>
      <c r="Y578" s="273" t="s">
        <v>63</v>
      </c>
      <c r="Z578" s="273" t="s">
        <v>172</v>
      </c>
      <c r="AA578" s="273" t="s">
        <v>487</v>
      </c>
      <c r="AB578" s="274">
        <v>45231</v>
      </c>
      <c r="AC578" s="273">
        <v>14483</v>
      </c>
      <c r="AD578" s="273">
        <v>74</v>
      </c>
      <c r="AK578" s="273">
        <v>291806</v>
      </c>
      <c r="AL578" s="273" t="s">
        <v>64</v>
      </c>
      <c r="AM578" s="273" t="s">
        <v>287</v>
      </c>
      <c r="AN578" s="273" t="s">
        <v>892</v>
      </c>
      <c r="AO578" s="273" t="s">
        <v>1067</v>
      </c>
      <c r="AP578" s="274">
        <v>44927</v>
      </c>
      <c r="AQ578" s="273">
        <v>15558</v>
      </c>
      <c r="AR578" s="273">
        <v>861</v>
      </c>
      <c r="AS578" s="273">
        <v>66.686999999999998</v>
      </c>
      <c r="AT578" s="273" t="s">
        <v>1417</v>
      </c>
      <c r="AU578" s="273" t="s">
        <v>185</v>
      </c>
      <c r="AV578" s="273" t="s">
        <v>296</v>
      </c>
      <c r="BE578" s="273">
        <v>0</v>
      </c>
      <c r="BF578" s="273" t="s">
        <v>297</v>
      </c>
      <c r="BG578" s="273">
        <v>284886</v>
      </c>
      <c r="BH578" s="273" t="s">
        <v>64</v>
      </c>
      <c r="BI578" s="273" t="s">
        <v>75</v>
      </c>
      <c r="BJ578" s="273" t="s">
        <v>79</v>
      </c>
      <c r="BK578" s="273" t="s">
        <v>79</v>
      </c>
      <c r="BL578" s="274">
        <v>45017</v>
      </c>
      <c r="BM578" s="273">
        <v>11916</v>
      </c>
      <c r="BN578" s="273">
        <v>36</v>
      </c>
      <c r="BO578" s="273">
        <v>9892</v>
      </c>
      <c r="BP578" s="273" t="s">
        <v>80</v>
      </c>
      <c r="BQ578" s="273">
        <v>5844.3</v>
      </c>
      <c r="BR578" s="273" t="s">
        <v>81</v>
      </c>
      <c r="BS578" s="273" t="s">
        <v>82</v>
      </c>
      <c r="BT578" s="273">
        <v>0</v>
      </c>
      <c r="BU578" s="273">
        <v>295148</v>
      </c>
      <c r="BV578" s="336" t="s">
        <v>64</v>
      </c>
      <c r="BW578" s="337" t="s">
        <v>63</v>
      </c>
      <c r="BX578" s="337" t="s">
        <v>165</v>
      </c>
      <c r="BY578" s="337" t="s">
        <v>165</v>
      </c>
      <c r="BZ578" s="337" t="s">
        <v>167</v>
      </c>
      <c r="CA578" s="337" t="s">
        <v>168</v>
      </c>
      <c r="CB578" s="337" t="s">
        <v>319</v>
      </c>
      <c r="CC578" s="337" t="s">
        <v>320</v>
      </c>
      <c r="CD578" s="338">
        <v>15</v>
      </c>
      <c r="CE578" s="335">
        <v>45200</v>
      </c>
      <c r="CF578" s="337">
        <v>0</v>
      </c>
      <c r="CG578" s="337" t="s">
        <v>80</v>
      </c>
      <c r="CH578" s="337">
        <v>0</v>
      </c>
      <c r="CI578" s="337" t="s">
        <v>80</v>
      </c>
      <c r="CJ578" s="337"/>
      <c r="CK578" s="337"/>
      <c r="CL578" s="337"/>
      <c r="CM578" s="337" t="s">
        <v>73</v>
      </c>
      <c r="CN578" s="337">
        <v>3</v>
      </c>
    </row>
    <row r="579" spans="4:92">
      <c r="D579" s="273" t="s">
        <v>83</v>
      </c>
      <c r="E579" s="273" t="s">
        <v>194</v>
      </c>
      <c r="F579" s="273" t="s">
        <v>804</v>
      </c>
      <c r="G579" s="273" t="s">
        <v>807</v>
      </c>
      <c r="H579" s="274">
        <v>45261</v>
      </c>
      <c r="I579" s="273">
        <v>17033</v>
      </c>
      <c r="J579" s="273">
        <v>783</v>
      </c>
      <c r="K579" s="273">
        <v>0</v>
      </c>
      <c r="L579" s="273" t="s">
        <v>66</v>
      </c>
      <c r="N579" s="273" t="s">
        <v>107</v>
      </c>
      <c r="W579" s="273">
        <v>320356</v>
      </c>
      <c r="X579" s="273" t="s">
        <v>83</v>
      </c>
      <c r="Y579" s="273" t="s">
        <v>63</v>
      </c>
      <c r="Z579" s="273" t="s">
        <v>172</v>
      </c>
      <c r="AA579" s="273" t="s">
        <v>487</v>
      </c>
      <c r="AB579" s="274">
        <v>45261</v>
      </c>
      <c r="AC579" s="273">
        <v>16946</v>
      </c>
      <c r="AD579" s="273">
        <v>74</v>
      </c>
      <c r="AE579" s="273">
        <v>9.3140000000000001</v>
      </c>
      <c r="AF579" s="273" t="s">
        <v>90</v>
      </c>
      <c r="AG579" s="273" t="s">
        <v>882</v>
      </c>
      <c r="AH579" s="273" t="s">
        <v>1119</v>
      </c>
      <c r="AI579" s="273" t="s">
        <v>123</v>
      </c>
      <c r="AJ579" s="273" t="s">
        <v>214</v>
      </c>
      <c r="AK579" s="273">
        <v>317805</v>
      </c>
      <c r="AL579" s="273" t="s">
        <v>64</v>
      </c>
      <c r="AM579" s="273" t="s">
        <v>287</v>
      </c>
      <c r="AN579" s="273" t="s">
        <v>892</v>
      </c>
      <c r="AO579" s="273" t="s">
        <v>1067</v>
      </c>
      <c r="AP579" s="274">
        <v>45017</v>
      </c>
      <c r="AQ579" s="273">
        <v>14970</v>
      </c>
      <c r="AR579" s="273">
        <v>861</v>
      </c>
      <c r="AU579" s="273" t="s">
        <v>108</v>
      </c>
      <c r="BG579" s="273">
        <v>279632</v>
      </c>
      <c r="BH579" s="273" t="s">
        <v>64</v>
      </c>
      <c r="BI579" s="273" t="s">
        <v>75</v>
      </c>
      <c r="BJ579" s="273" t="s">
        <v>79</v>
      </c>
      <c r="BK579" s="273" t="s">
        <v>79</v>
      </c>
      <c r="BL579" s="274">
        <v>45017</v>
      </c>
      <c r="BM579" s="273">
        <v>11916</v>
      </c>
      <c r="BN579" s="273">
        <v>36</v>
      </c>
      <c r="BO579" s="273">
        <v>16672</v>
      </c>
      <c r="BP579" s="273" t="s">
        <v>80</v>
      </c>
      <c r="BQ579" s="273">
        <v>9850.0375000000004</v>
      </c>
      <c r="BR579" s="273" t="s">
        <v>81</v>
      </c>
      <c r="BS579" s="273" t="s">
        <v>100</v>
      </c>
      <c r="BT579" s="273">
        <v>0</v>
      </c>
      <c r="BU579" s="273">
        <v>295155</v>
      </c>
      <c r="BV579" s="279" t="s">
        <v>64</v>
      </c>
      <c r="BW579" s="280" t="s">
        <v>63</v>
      </c>
      <c r="BX579" s="280" t="s">
        <v>165</v>
      </c>
      <c r="BY579" s="280" t="s">
        <v>165</v>
      </c>
      <c r="BZ579" s="280" t="s">
        <v>86</v>
      </c>
      <c r="CA579" s="280" t="s">
        <v>87</v>
      </c>
      <c r="CB579" s="280" t="s">
        <v>179</v>
      </c>
      <c r="CC579" s="280" t="s">
        <v>180</v>
      </c>
      <c r="CD579" s="281">
        <v>1</v>
      </c>
      <c r="CE579" s="277">
        <v>45200</v>
      </c>
      <c r="CF579" s="280"/>
      <c r="CG579" s="280" t="s">
        <v>181</v>
      </c>
      <c r="CH579" s="280"/>
      <c r="CI579" s="280" t="s">
        <v>181</v>
      </c>
      <c r="CJ579" s="280" t="s">
        <v>646</v>
      </c>
      <c r="CK579" s="280"/>
      <c r="CL579" s="280"/>
      <c r="CM579" s="280" t="s">
        <v>73</v>
      </c>
      <c r="CN579" s="280">
        <v>3</v>
      </c>
    </row>
    <row r="580" spans="4:92">
      <c r="D580" s="273" t="s">
        <v>83</v>
      </c>
      <c r="E580" s="273" t="s">
        <v>194</v>
      </c>
      <c r="F580" s="273" t="s">
        <v>526</v>
      </c>
      <c r="G580" s="273" t="s">
        <v>528</v>
      </c>
      <c r="H580" s="274">
        <v>44927</v>
      </c>
      <c r="I580" s="273">
        <v>11160</v>
      </c>
      <c r="J580" s="273">
        <v>674</v>
      </c>
      <c r="K580" s="273">
        <v>2557</v>
      </c>
      <c r="L580" s="273" t="s">
        <v>66</v>
      </c>
      <c r="M580" s="273">
        <v>0</v>
      </c>
      <c r="N580" s="273" t="s">
        <v>1010</v>
      </c>
      <c r="O580" s="273">
        <v>0</v>
      </c>
      <c r="P580" s="273" t="s">
        <v>1011</v>
      </c>
      <c r="Q580" s="273" t="s">
        <v>1188</v>
      </c>
      <c r="R580" s="273" t="s">
        <v>1013</v>
      </c>
      <c r="S580" s="273" t="s">
        <v>122</v>
      </c>
      <c r="U580" s="273" t="s">
        <v>122</v>
      </c>
      <c r="V580" s="273" t="s">
        <v>122</v>
      </c>
      <c r="W580" s="273">
        <v>137553</v>
      </c>
      <c r="X580" s="273" t="s">
        <v>83</v>
      </c>
      <c r="Y580" s="273" t="s">
        <v>63</v>
      </c>
      <c r="Z580" s="273" t="s">
        <v>172</v>
      </c>
      <c r="AA580" s="273" t="s">
        <v>487</v>
      </c>
      <c r="AB580" s="274">
        <v>45261</v>
      </c>
      <c r="AC580" s="273">
        <v>16946</v>
      </c>
      <c r="AD580" s="273">
        <v>74</v>
      </c>
      <c r="AE580" s="273">
        <v>8.3000000000000007</v>
      </c>
      <c r="AF580" s="273" t="s">
        <v>90</v>
      </c>
      <c r="AH580" s="273" t="s">
        <v>1096</v>
      </c>
      <c r="AI580" s="273" t="s">
        <v>123</v>
      </c>
      <c r="AJ580" s="273" t="s">
        <v>716</v>
      </c>
      <c r="AK580" s="273">
        <v>317811</v>
      </c>
      <c r="AL580" s="273" t="s">
        <v>64</v>
      </c>
      <c r="AM580" s="273" t="s">
        <v>287</v>
      </c>
      <c r="AN580" s="273" t="s">
        <v>892</v>
      </c>
      <c r="AO580" s="273" t="s">
        <v>1067</v>
      </c>
      <c r="AP580" s="274">
        <v>45108</v>
      </c>
      <c r="AQ580" s="273">
        <v>15116</v>
      </c>
      <c r="AR580" s="273">
        <v>861</v>
      </c>
      <c r="AU580" s="273" t="s">
        <v>108</v>
      </c>
      <c r="BG580" s="273">
        <v>323697</v>
      </c>
      <c r="BH580" s="273" t="s">
        <v>64</v>
      </c>
      <c r="BI580" s="273" t="s">
        <v>75</v>
      </c>
      <c r="BJ580" s="273" t="s">
        <v>79</v>
      </c>
      <c r="BK580" s="273" t="s">
        <v>79</v>
      </c>
      <c r="BL580" s="274">
        <v>45017</v>
      </c>
      <c r="BM580" s="273">
        <v>11916</v>
      </c>
      <c r="BN580" s="273">
        <v>36</v>
      </c>
      <c r="BO580" s="273">
        <v>9233</v>
      </c>
      <c r="BP580" s="273" t="s">
        <v>80</v>
      </c>
      <c r="BQ580" s="273">
        <v>5455.0249999999996</v>
      </c>
      <c r="BR580" s="273" t="s">
        <v>81</v>
      </c>
      <c r="BS580" s="273" t="s">
        <v>109</v>
      </c>
      <c r="BT580" s="273">
        <v>0</v>
      </c>
      <c r="BU580" s="273">
        <v>295162</v>
      </c>
      <c r="BV580" s="336" t="s">
        <v>64</v>
      </c>
      <c r="BW580" s="337" t="s">
        <v>63</v>
      </c>
      <c r="BX580" s="337" t="s">
        <v>165</v>
      </c>
      <c r="BY580" s="337" t="s">
        <v>165</v>
      </c>
      <c r="BZ580" s="337" t="s">
        <v>138</v>
      </c>
      <c r="CA580" s="337" t="s">
        <v>139</v>
      </c>
      <c r="CB580" s="337" t="s">
        <v>190</v>
      </c>
      <c r="CC580" s="337" t="s">
        <v>191</v>
      </c>
      <c r="CD580" s="338">
        <v>8</v>
      </c>
      <c r="CE580" s="335">
        <v>45200</v>
      </c>
      <c r="CF580" s="337">
        <v>765</v>
      </c>
      <c r="CG580" s="337" t="s">
        <v>80</v>
      </c>
      <c r="CH580" s="337">
        <v>765</v>
      </c>
      <c r="CI580" s="337" t="s">
        <v>80</v>
      </c>
      <c r="CJ580" s="337"/>
      <c r="CK580" s="337"/>
      <c r="CL580" s="337"/>
      <c r="CM580" s="337" t="s">
        <v>73</v>
      </c>
      <c r="CN580" s="337">
        <v>3</v>
      </c>
    </row>
    <row r="581" spans="4:92">
      <c r="D581" s="273" t="s">
        <v>83</v>
      </c>
      <c r="E581" s="273" t="s">
        <v>194</v>
      </c>
      <c r="F581" s="273" t="s">
        <v>526</v>
      </c>
      <c r="G581" s="273" t="s">
        <v>528</v>
      </c>
      <c r="H581" s="274">
        <v>44927</v>
      </c>
      <c r="I581" s="273">
        <v>11160</v>
      </c>
      <c r="J581" s="273">
        <v>674</v>
      </c>
      <c r="K581" s="273">
        <v>750</v>
      </c>
      <c r="L581" s="273" t="s">
        <v>66</v>
      </c>
      <c r="M581" s="273">
        <v>0</v>
      </c>
      <c r="N581" s="273" t="s">
        <v>1010</v>
      </c>
      <c r="O581" s="273">
        <v>0</v>
      </c>
      <c r="P581" s="273" t="s">
        <v>1011</v>
      </c>
      <c r="Q581" s="273" t="s">
        <v>1188</v>
      </c>
      <c r="R581" s="273" t="s">
        <v>1342</v>
      </c>
      <c r="S581" s="273" t="s">
        <v>122</v>
      </c>
      <c r="U581" s="273" t="s">
        <v>122</v>
      </c>
      <c r="V581" s="273" t="s">
        <v>122</v>
      </c>
      <c r="W581" s="273">
        <v>230260</v>
      </c>
      <c r="X581" s="273" t="s">
        <v>83</v>
      </c>
      <c r="Y581" s="273" t="s">
        <v>63</v>
      </c>
      <c r="Z581" s="273" t="s">
        <v>172</v>
      </c>
      <c r="AA581" s="273" t="s">
        <v>487</v>
      </c>
      <c r="AB581" s="274">
        <v>45261</v>
      </c>
      <c r="AC581" s="273">
        <v>16946</v>
      </c>
      <c r="AD581" s="273">
        <v>74</v>
      </c>
      <c r="AE581" s="273">
        <v>8.2569999999999997</v>
      </c>
      <c r="AF581" s="273" t="s">
        <v>90</v>
      </c>
      <c r="AG581" s="273" t="s">
        <v>887</v>
      </c>
      <c r="AH581" s="273" t="s">
        <v>1194</v>
      </c>
      <c r="AI581" s="273" t="s">
        <v>123</v>
      </c>
      <c r="AJ581" s="273" t="s">
        <v>200</v>
      </c>
      <c r="AK581" s="273">
        <v>317817</v>
      </c>
      <c r="AL581" s="273" t="s">
        <v>64</v>
      </c>
      <c r="AM581" s="273" t="s">
        <v>287</v>
      </c>
      <c r="AN581" s="273" t="s">
        <v>892</v>
      </c>
      <c r="AO581" s="273" t="s">
        <v>1067</v>
      </c>
      <c r="AP581" s="274">
        <v>45108</v>
      </c>
      <c r="AQ581" s="273">
        <v>15707</v>
      </c>
      <c r="AR581" s="273">
        <v>861</v>
      </c>
      <c r="AS581" s="273">
        <v>75.355000000000004</v>
      </c>
      <c r="AT581" s="273" t="s">
        <v>1417</v>
      </c>
      <c r="AU581" s="273" t="s">
        <v>185</v>
      </c>
      <c r="AV581" s="273" t="s">
        <v>296</v>
      </c>
      <c r="BE581" s="273">
        <v>0</v>
      </c>
      <c r="BF581" s="273" t="s">
        <v>297</v>
      </c>
      <c r="BG581" s="273">
        <v>323711</v>
      </c>
      <c r="BH581" s="273" t="s">
        <v>64</v>
      </c>
      <c r="BI581" s="273" t="s">
        <v>75</v>
      </c>
      <c r="BJ581" s="273" t="s">
        <v>79</v>
      </c>
      <c r="BK581" s="273" t="s">
        <v>79</v>
      </c>
      <c r="BL581" s="274">
        <v>45017</v>
      </c>
      <c r="BM581" s="273">
        <v>11916</v>
      </c>
      <c r="BN581" s="273">
        <v>36</v>
      </c>
      <c r="BO581" s="273">
        <v>17964</v>
      </c>
      <c r="BP581" s="273" t="s">
        <v>80</v>
      </c>
      <c r="BQ581" s="273">
        <v>10613.35</v>
      </c>
      <c r="BR581" s="273" t="s">
        <v>81</v>
      </c>
      <c r="BS581" s="273" t="s">
        <v>116</v>
      </c>
      <c r="BT581" s="273">
        <v>2212</v>
      </c>
      <c r="BU581" s="273">
        <v>295169</v>
      </c>
      <c r="BV581" s="279" t="s">
        <v>64</v>
      </c>
      <c r="BW581" s="280" t="s">
        <v>63</v>
      </c>
      <c r="BX581" s="280" t="s">
        <v>165</v>
      </c>
      <c r="BY581" s="280" t="s">
        <v>165</v>
      </c>
      <c r="BZ581" s="280" t="s">
        <v>86</v>
      </c>
      <c r="CA581" s="280" t="s">
        <v>87</v>
      </c>
      <c r="CB581" s="280" t="s">
        <v>217</v>
      </c>
      <c r="CC581" s="280" t="s">
        <v>218</v>
      </c>
      <c r="CD581" s="281">
        <v>2</v>
      </c>
      <c r="CE581" s="277">
        <v>45200</v>
      </c>
      <c r="CF581" s="280"/>
      <c r="CG581" s="280" t="s">
        <v>181</v>
      </c>
      <c r="CH581" s="280"/>
      <c r="CI581" s="280" t="s">
        <v>181</v>
      </c>
      <c r="CJ581" s="280" t="s">
        <v>1331</v>
      </c>
      <c r="CK581" s="280"/>
      <c r="CL581" s="280"/>
      <c r="CM581" s="280" t="s">
        <v>73</v>
      </c>
      <c r="CN581" s="280">
        <v>3</v>
      </c>
    </row>
    <row r="582" spans="4:92">
      <c r="D582" s="273" t="s">
        <v>83</v>
      </c>
      <c r="E582" s="273" t="s">
        <v>194</v>
      </c>
      <c r="F582" s="273" t="s">
        <v>526</v>
      </c>
      <c r="G582" s="273" t="s">
        <v>528</v>
      </c>
      <c r="H582" s="274">
        <v>44927</v>
      </c>
      <c r="I582" s="273">
        <v>11160</v>
      </c>
      <c r="J582" s="273">
        <v>674</v>
      </c>
      <c r="K582" s="273">
        <v>0</v>
      </c>
      <c r="L582" s="273" t="s">
        <v>66</v>
      </c>
      <c r="N582" s="273" t="s">
        <v>107</v>
      </c>
      <c r="W582" s="273">
        <v>137552</v>
      </c>
      <c r="X582" s="273" t="s">
        <v>83</v>
      </c>
      <c r="Y582" s="273" t="s">
        <v>63</v>
      </c>
      <c r="Z582" s="273" t="s">
        <v>172</v>
      </c>
      <c r="AA582" s="273" t="s">
        <v>487</v>
      </c>
      <c r="AB582" s="274">
        <v>45261</v>
      </c>
      <c r="AC582" s="273">
        <v>16946</v>
      </c>
      <c r="AD582" s="273">
        <v>74</v>
      </c>
      <c r="AE582" s="273">
        <v>9.2780000000000005</v>
      </c>
      <c r="AF582" s="273" t="s">
        <v>90</v>
      </c>
      <c r="AG582" s="273" t="s">
        <v>795</v>
      </c>
      <c r="AH582" s="273" t="s">
        <v>1354</v>
      </c>
      <c r="AI582" s="273" t="s">
        <v>123</v>
      </c>
      <c r="AJ582" s="273" t="s">
        <v>200</v>
      </c>
      <c r="AK582" s="273">
        <v>317823</v>
      </c>
      <c r="AL582" s="273" t="s">
        <v>64</v>
      </c>
      <c r="AM582" s="273" t="s">
        <v>287</v>
      </c>
      <c r="AN582" s="273" t="s">
        <v>892</v>
      </c>
      <c r="AO582" s="273" t="s">
        <v>1067</v>
      </c>
      <c r="AP582" s="274">
        <v>45200</v>
      </c>
      <c r="AQ582" s="273">
        <v>15262</v>
      </c>
      <c r="AR582" s="273">
        <v>861</v>
      </c>
      <c r="AU582" s="273" t="s">
        <v>108</v>
      </c>
      <c r="BG582" s="273">
        <v>323712</v>
      </c>
      <c r="BH582" s="273" t="s">
        <v>64</v>
      </c>
      <c r="BI582" s="273" t="s">
        <v>75</v>
      </c>
      <c r="BJ582" s="273" t="s">
        <v>79</v>
      </c>
      <c r="BK582" s="273" t="s">
        <v>79</v>
      </c>
      <c r="BL582" s="274">
        <v>45017</v>
      </c>
      <c r="BM582" s="273">
        <v>11916</v>
      </c>
      <c r="BN582" s="273">
        <v>36</v>
      </c>
      <c r="BO582" s="273">
        <v>1820</v>
      </c>
      <c r="BP582" s="273" t="s">
        <v>80</v>
      </c>
      <c r="BQ582" s="273">
        <v>1075.25</v>
      </c>
      <c r="BR582" s="273" t="s">
        <v>81</v>
      </c>
      <c r="BS582" s="273" t="s">
        <v>125</v>
      </c>
      <c r="BT582" s="273">
        <v>0</v>
      </c>
      <c r="BU582" s="273">
        <v>295176</v>
      </c>
      <c r="BV582" s="336" t="s">
        <v>64</v>
      </c>
      <c r="BW582" s="337" t="s">
        <v>63</v>
      </c>
      <c r="BX582" s="337" t="s">
        <v>165</v>
      </c>
      <c r="BY582" s="337" t="s">
        <v>165</v>
      </c>
      <c r="BZ582" s="337" t="s">
        <v>204</v>
      </c>
      <c r="CA582" s="337" t="s">
        <v>205</v>
      </c>
      <c r="CB582" s="337" t="s">
        <v>206</v>
      </c>
      <c r="CC582" s="337" t="s">
        <v>207</v>
      </c>
      <c r="CD582" s="338">
        <v>0</v>
      </c>
      <c r="CE582" s="335">
        <v>45200</v>
      </c>
      <c r="CF582" s="337"/>
      <c r="CG582" s="337" t="s">
        <v>181</v>
      </c>
      <c r="CH582" s="337"/>
      <c r="CI582" s="337" t="s">
        <v>208</v>
      </c>
      <c r="CJ582" s="337" t="s">
        <v>209</v>
      </c>
      <c r="CK582" s="337"/>
      <c r="CL582" s="337"/>
      <c r="CM582" s="337" t="s">
        <v>73</v>
      </c>
      <c r="CN582" s="337">
        <v>3</v>
      </c>
    </row>
    <row r="583" spans="4:92">
      <c r="D583" s="273" t="s">
        <v>83</v>
      </c>
      <c r="E583" s="273" t="s">
        <v>194</v>
      </c>
      <c r="F583" s="273" t="s">
        <v>526</v>
      </c>
      <c r="G583" s="273" t="s">
        <v>528</v>
      </c>
      <c r="H583" s="274">
        <v>44927</v>
      </c>
      <c r="I583" s="273">
        <v>11160</v>
      </c>
      <c r="J583" s="273">
        <v>674</v>
      </c>
      <c r="K583" s="273">
        <v>47520</v>
      </c>
      <c r="L583" s="273" t="s">
        <v>66</v>
      </c>
      <c r="M583" s="273">
        <v>6476.1989400000002</v>
      </c>
      <c r="N583" s="273" t="s">
        <v>115</v>
      </c>
      <c r="W583" s="273">
        <v>137551</v>
      </c>
      <c r="X583" s="273" t="s">
        <v>83</v>
      </c>
      <c r="Y583" s="273" t="s">
        <v>63</v>
      </c>
      <c r="Z583" s="273" t="s">
        <v>172</v>
      </c>
      <c r="AA583" s="273" t="s">
        <v>487</v>
      </c>
      <c r="AB583" s="274">
        <v>45261</v>
      </c>
      <c r="AC583" s="273">
        <v>16946</v>
      </c>
      <c r="AD583" s="273">
        <v>74</v>
      </c>
      <c r="AE583" s="273">
        <v>4.91</v>
      </c>
      <c r="AF583" s="273" t="s">
        <v>90</v>
      </c>
      <c r="AG583" s="273" t="s">
        <v>884</v>
      </c>
      <c r="AH583" s="273" t="s">
        <v>1195</v>
      </c>
      <c r="AI583" s="273" t="s">
        <v>123</v>
      </c>
      <c r="AJ583" s="273" t="s">
        <v>200</v>
      </c>
      <c r="AK583" s="273">
        <v>317829</v>
      </c>
      <c r="AL583" s="273" t="s">
        <v>64</v>
      </c>
      <c r="AM583" s="273" t="s">
        <v>287</v>
      </c>
      <c r="AN583" s="273" t="s">
        <v>866</v>
      </c>
      <c r="AO583" s="273" t="s">
        <v>1065</v>
      </c>
      <c r="AP583" s="274">
        <v>44927</v>
      </c>
      <c r="AQ583" s="273">
        <v>14823</v>
      </c>
      <c r="AR583" s="273">
        <v>860</v>
      </c>
      <c r="AS583" s="273">
        <v>10584</v>
      </c>
      <c r="AT583" s="273" t="s">
        <v>80</v>
      </c>
      <c r="AU583" s="273" t="s">
        <v>185</v>
      </c>
      <c r="AV583" s="273" t="s">
        <v>186</v>
      </c>
      <c r="BG583" s="273">
        <v>278017</v>
      </c>
      <c r="BH583" s="273" t="s">
        <v>64</v>
      </c>
      <c r="BI583" s="273" t="s">
        <v>75</v>
      </c>
      <c r="BJ583" s="273" t="s">
        <v>79</v>
      </c>
      <c r="BK583" s="273" t="s">
        <v>79</v>
      </c>
      <c r="BL583" s="274">
        <v>45017</v>
      </c>
      <c r="BM583" s="273">
        <v>11916</v>
      </c>
      <c r="BN583" s="273">
        <v>36</v>
      </c>
      <c r="BO583" s="273">
        <v>791</v>
      </c>
      <c r="BP583" s="273" t="s">
        <v>80</v>
      </c>
      <c r="BQ583" s="273">
        <v>467.33125000000001</v>
      </c>
      <c r="BR583" s="273" t="s">
        <v>81</v>
      </c>
      <c r="BS583" s="273" t="s">
        <v>132</v>
      </c>
      <c r="BT583" s="273">
        <v>0</v>
      </c>
      <c r="BU583" s="273">
        <v>295183</v>
      </c>
      <c r="BV583" s="279" t="s">
        <v>83</v>
      </c>
      <c r="BW583" s="280" t="s">
        <v>63</v>
      </c>
      <c r="BX583" s="280" t="s">
        <v>172</v>
      </c>
      <c r="BY583" s="280" t="s">
        <v>184</v>
      </c>
      <c r="BZ583" s="280" t="s">
        <v>110</v>
      </c>
      <c r="CA583" s="280" t="s">
        <v>111</v>
      </c>
      <c r="CB583" s="280" t="s">
        <v>112</v>
      </c>
      <c r="CC583" s="280" t="s">
        <v>113</v>
      </c>
      <c r="CD583" s="281">
        <v>4</v>
      </c>
      <c r="CE583" s="277">
        <v>44958</v>
      </c>
      <c r="CF583" s="280"/>
      <c r="CG583" s="280"/>
      <c r="CH583" s="280"/>
      <c r="CI583" s="280" t="s">
        <v>80</v>
      </c>
      <c r="CJ583" s="280"/>
      <c r="CK583" s="280"/>
      <c r="CL583" s="280"/>
      <c r="CM583" s="280" t="s">
        <v>73</v>
      </c>
      <c r="CN583" s="280">
        <v>3</v>
      </c>
    </row>
    <row r="584" spans="4:92">
      <c r="D584" s="273" t="s">
        <v>64</v>
      </c>
      <c r="E584" s="273" t="s">
        <v>75</v>
      </c>
      <c r="F584" s="273" t="s">
        <v>308</v>
      </c>
      <c r="G584" s="273" t="s">
        <v>308</v>
      </c>
      <c r="H584" s="274">
        <v>44986</v>
      </c>
      <c r="I584" s="273">
        <v>11463</v>
      </c>
      <c r="J584" s="273">
        <v>31</v>
      </c>
      <c r="K584" s="273">
        <v>283770</v>
      </c>
      <c r="L584" s="273" t="s">
        <v>66</v>
      </c>
      <c r="M584" s="273">
        <v>40658.060250000002</v>
      </c>
      <c r="N584" s="273" t="s">
        <v>115</v>
      </c>
      <c r="W584" s="273">
        <v>184826</v>
      </c>
      <c r="X584" s="273" t="s">
        <v>83</v>
      </c>
      <c r="Y584" s="273" t="s">
        <v>63</v>
      </c>
      <c r="Z584" s="273" t="s">
        <v>172</v>
      </c>
      <c r="AA584" s="273" t="s">
        <v>487</v>
      </c>
      <c r="AB584" s="274">
        <v>45261</v>
      </c>
      <c r="AC584" s="273">
        <v>16946</v>
      </c>
      <c r="AD584" s="273">
        <v>74</v>
      </c>
      <c r="AE584" s="273">
        <v>8.6850000000000005</v>
      </c>
      <c r="AF584" s="273" t="s">
        <v>90</v>
      </c>
      <c r="AG584" s="273" t="s">
        <v>798</v>
      </c>
      <c r="AH584" s="273" t="s">
        <v>1412</v>
      </c>
      <c r="AI584" s="273" t="s">
        <v>123</v>
      </c>
      <c r="AJ584" s="273" t="s">
        <v>200</v>
      </c>
      <c r="AK584" s="273">
        <v>317835</v>
      </c>
      <c r="AL584" s="273" t="s">
        <v>64</v>
      </c>
      <c r="AM584" s="273" t="s">
        <v>287</v>
      </c>
      <c r="AN584" s="273" t="s">
        <v>866</v>
      </c>
      <c r="AO584" s="273" t="s">
        <v>1065</v>
      </c>
      <c r="AP584" s="274">
        <v>44927</v>
      </c>
      <c r="AQ584" s="273">
        <v>15407</v>
      </c>
      <c r="AR584" s="273">
        <v>860</v>
      </c>
      <c r="AU584" s="273" t="s">
        <v>108</v>
      </c>
      <c r="BG584" s="273">
        <v>284179</v>
      </c>
      <c r="BH584" s="273" t="s">
        <v>64</v>
      </c>
      <c r="BI584" s="273" t="s">
        <v>75</v>
      </c>
      <c r="BJ584" s="273" t="s">
        <v>79</v>
      </c>
      <c r="BK584" s="273" t="s">
        <v>79</v>
      </c>
      <c r="BL584" s="274">
        <v>45017</v>
      </c>
      <c r="BM584" s="273">
        <v>11916</v>
      </c>
      <c r="BN584" s="273">
        <v>36</v>
      </c>
      <c r="BO584" s="273">
        <v>1318</v>
      </c>
      <c r="BP584" s="273" t="s">
        <v>80</v>
      </c>
      <c r="BQ584" s="273">
        <v>778.69375000000002</v>
      </c>
      <c r="BR584" s="273" t="s">
        <v>81</v>
      </c>
      <c r="BS584" s="273" t="s">
        <v>137</v>
      </c>
      <c r="BT584" s="273">
        <v>0</v>
      </c>
      <c r="BU584" s="273">
        <v>295190</v>
      </c>
      <c r="BV584" s="336" t="s">
        <v>83</v>
      </c>
      <c r="BW584" s="337" t="s">
        <v>63</v>
      </c>
      <c r="BX584" s="337" t="s">
        <v>172</v>
      </c>
      <c r="BY584" s="337" t="s">
        <v>184</v>
      </c>
      <c r="BZ584" s="337" t="s">
        <v>86</v>
      </c>
      <c r="CA584" s="337" t="s">
        <v>87</v>
      </c>
      <c r="CB584" s="337" t="s">
        <v>101</v>
      </c>
      <c r="CC584" s="337" t="s">
        <v>102</v>
      </c>
      <c r="CD584" s="338">
        <v>4</v>
      </c>
      <c r="CE584" s="335">
        <v>44958</v>
      </c>
      <c r="CF584" s="337">
        <v>7014</v>
      </c>
      <c r="CG584" s="337" t="s">
        <v>103</v>
      </c>
      <c r="CH584" s="337">
        <v>228.37584000000001</v>
      </c>
      <c r="CI584" s="337" t="s">
        <v>104</v>
      </c>
      <c r="CJ584" s="337"/>
      <c r="CK584" s="337"/>
      <c r="CL584" s="337"/>
      <c r="CM584" s="337" t="s">
        <v>73</v>
      </c>
      <c r="CN584" s="337">
        <v>3</v>
      </c>
    </row>
    <row r="585" spans="4:92">
      <c r="D585" s="273" t="s">
        <v>83</v>
      </c>
      <c r="E585" s="273" t="s">
        <v>194</v>
      </c>
      <c r="F585" s="273" t="s">
        <v>656</v>
      </c>
      <c r="G585" s="273" t="s">
        <v>657</v>
      </c>
      <c r="H585" s="274">
        <v>45139</v>
      </c>
      <c r="I585" s="273">
        <v>13544</v>
      </c>
      <c r="J585" s="273">
        <v>781</v>
      </c>
      <c r="W585" s="273">
        <v>222445</v>
      </c>
      <c r="X585" s="273" t="s">
        <v>83</v>
      </c>
      <c r="Y585" s="273" t="s">
        <v>63</v>
      </c>
      <c r="Z585" s="273" t="s">
        <v>172</v>
      </c>
      <c r="AA585" s="273" t="s">
        <v>487</v>
      </c>
      <c r="AB585" s="274">
        <v>45261</v>
      </c>
      <c r="AC585" s="273">
        <v>16946</v>
      </c>
      <c r="AD585" s="273">
        <v>74</v>
      </c>
      <c r="AE585" s="273">
        <v>8.109</v>
      </c>
      <c r="AF585" s="273" t="s">
        <v>90</v>
      </c>
      <c r="AH585" s="273" t="s">
        <v>1318</v>
      </c>
      <c r="AI585" s="273" t="s">
        <v>123</v>
      </c>
      <c r="AJ585" s="273" t="s">
        <v>200</v>
      </c>
      <c r="AK585" s="273">
        <v>317841</v>
      </c>
      <c r="AL585" s="273" t="s">
        <v>83</v>
      </c>
      <c r="AM585" s="273" t="s">
        <v>63</v>
      </c>
      <c r="AN585" s="273" t="s">
        <v>530</v>
      </c>
      <c r="AO585" s="273" t="s">
        <v>1040</v>
      </c>
      <c r="AP585" s="274">
        <v>44927</v>
      </c>
      <c r="AQ585" s="273">
        <v>15549</v>
      </c>
      <c r="AR585" s="273">
        <v>851</v>
      </c>
      <c r="AU585" s="273" t="s">
        <v>108</v>
      </c>
      <c r="BG585" s="273">
        <v>284848</v>
      </c>
      <c r="BH585" s="273" t="s">
        <v>64</v>
      </c>
      <c r="BI585" s="273" t="s">
        <v>75</v>
      </c>
      <c r="BJ585" s="273" t="s">
        <v>79</v>
      </c>
      <c r="BK585" s="273" t="s">
        <v>79</v>
      </c>
      <c r="BL585" s="274">
        <v>45017</v>
      </c>
      <c r="BM585" s="273">
        <v>11916</v>
      </c>
      <c r="BN585" s="273">
        <v>36</v>
      </c>
      <c r="BO585" s="273">
        <v>277</v>
      </c>
      <c r="BP585" s="273" t="s">
        <v>80</v>
      </c>
      <c r="BQ585" s="273">
        <v>163.58750000000001</v>
      </c>
      <c r="BR585" s="273" t="s">
        <v>81</v>
      </c>
      <c r="BS585" s="273" t="s">
        <v>150</v>
      </c>
      <c r="BT585" s="273">
        <v>0</v>
      </c>
      <c r="BU585" s="273">
        <v>295197</v>
      </c>
      <c r="BV585" s="279" t="s">
        <v>83</v>
      </c>
      <c r="BW585" s="280" t="s">
        <v>63</v>
      </c>
      <c r="BX585" s="280" t="s">
        <v>172</v>
      </c>
      <c r="BY585" s="280" t="s">
        <v>184</v>
      </c>
      <c r="BZ585" s="280" t="s">
        <v>110</v>
      </c>
      <c r="CA585" s="280" t="s">
        <v>111</v>
      </c>
      <c r="CB585" s="280" t="s">
        <v>117</v>
      </c>
      <c r="CC585" s="280" t="s">
        <v>118</v>
      </c>
      <c r="CD585" s="281">
        <v>5</v>
      </c>
      <c r="CE585" s="277">
        <v>44958</v>
      </c>
      <c r="CF585" s="280"/>
      <c r="CG585" s="280"/>
      <c r="CH585" s="280"/>
      <c r="CI585" s="280" t="s">
        <v>104</v>
      </c>
      <c r="CJ585" s="280"/>
      <c r="CK585" s="280"/>
      <c r="CL585" s="280"/>
      <c r="CM585" s="280" t="s">
        <v>73</v>
      </c>
      <c r="CN585" s="280">
        <v>3</v>
      </c>
    </row>
    <row r="586" spans="4:92">
      <c r="D586" s="273" t="s">
        <v>83</v>
      </c>
      <c r="E586" s="273" t="s">
        <v>194</v>
      </c>
      <c r="F586" s="273" t="s">
        <v>656</v>
      </c>
      <c r="G586" s="273" t="s">
        <v>657</v>
      </c>
      <c r="H586" s="274">
        <v>45139</v>
      </c>
      <c r="I586" s="273">
        <v>13544</v>
      </c>
      <c r="J586" s="273">
        <v>781</v>
      </c>
      <c r="K586" s="273">
        <v>512</v>
      </c>
      <c r="L586" s="273" t="s">
        <v>66</v>
      </c>
      <c r="M586" s="273">
        <v>123.1965</v>
      </c>
      <c r="N586" s="273" t="s">
        <v>115</v>
      </c>
      <c r="W586" s="273">
        <v>222469</v>
      </c>
      <c r="X586" s="273" t="s">
        <v>83</v>
      </c>
      <c r="Y586" s="273" t="s">
        <v>63</v>
      </c>
      <c r="Z586" s="273" t="s">
        <v>172</v>
      </c>
      <c r="AA586" s="273" t="s">
        <v>487</v>
      </c>
      <c r="AB586" s="274">
        <v>45261</v>
      </c>
      <c r="AC586" s="273">
        <v>16946</v>
      </c>
      <c r="AD586" s="273">
        <v>74</v>
      </c>
      <c r="AE586" s="273">
        <v>1.806</v>
      </c>
      <c r="AF586" s="273" t="s">
        <v>90</v>
      </c>
      <c r="AH586" s="273" t="s">
        <v>1319</v>
      </c>
      <c r="AI586" s="273" t="s">
        <v>123</v>
      </c>
      <c r="AJ586" s="273" t="s">
        <v>200</v>
      </c>
      <c r="AK586" s="273">
        <v>317847</v>
      </c>
      <c r="AL586" s="273" t="s">
        <v>83</v>
      </c>
      <c r="AM586" s="273" t="s">
        <v>63</v>
      </c>
      <c r="AN586" s="273" t="s">
        <v>530</v>
      </c>
      <c r="AO586" s="273" t="s">
        <v>1040</v>
      </c>
      <c r="AP586" s="274">
        <v>45017</v>
      </c>
      <c r="AQ586" s="273">
        <v>14961</v>
      </c>
      <c r="AR586" s="273">
        <v>851</v>
      </c>
      <c r="AU586" s="273" t="s">
        <v>108</v>
      </c>
      <c r="BG586" s="273">
        <v>286170</v>
      </c>
      <c r="BH586" s="273" t="s">
        <v>64</v>
      </c>
      <c r="BI586" s="273" t="s">
        <v>75</v>
      </c>
      <c r="BJ586" s="273" t="s">
        <v>79</v>
      </c>
      <c r="BK586" s="273" t="s">
        <v>79</v>
      </c>
      <c r="BL586" s="274">
        <v>45017</v>
      </c>
      <c r="BM586" s="273">
        <v>11916</v>
      </c>
      <c r="BN586" s="273">
        <v>36</v>
      </c>
      <c r="BO586" s="273">
        <v>414</v>
      </c>
      <c r="BP586" s="273" t="s">
        <v>80</v>
      </c>
      <c r="BQ586" s="273">
        <v>244.66249999999999</v>
      </c>
      <c r="BR586" s="273" t="s">
        <v>81</v>
      </c>
      <c r="BS586" s="273" t="s">
        <v>160</v>
      </c>
      <c r="BT586" s="273">
        <v>0</v>
      </c>
      <c r="BU586" s="273">
        <v>295204</v>
      </c>
      <c r="BV586" s="336" t="s">
        <v>83</v>
      </c>
      <c r="BW586" s="337" t="s">
        <v>63</v>
      </c>
      <c r="BX586" s="337" t="s">
        <v>172</v>
      </c>
      <c r="BY586" s="337" t="s">
        <v>184</v>
      </c>
      <c r="BZ586" s="337" t="s">
        <v>126</v>
      </c>
      <c r="CA586" s="337" t="s">
        <v>127</v>
      </c>
      <c r="CB586" s="337" t="s">
        <v>128</v>
      </c>
      <c r="CC586" s="337" t="s">
        <v>129</v>
      </c>
      <c r="CD586" s="338">
        <v>6</v>
      </c>
      <c r="CE586" s="335">
        <v>44958</v>
      </c>
      <c r="CF586" s="337"/>
      <c r="CG586" s="337"/>
      <c r="CH586" s="337"/>
      <c r="CI586" s="337" t="s">
        <v>80</v>
      </c>
      <c r="CJ586" s="337"/>
      <c r="CK586" s="337"/>
      <c r="CL586" s="337"/>
      <c r="CM586" s="337" t="s">
        <v>73</v>
      </c>
      <c r="CN586" s="337">
        <v>3</v>
      </c>
    </row>
    <row r="587" spans="4:92">
      <c r="D587" s="273" t="s">
        <v>83</v>
      </c>
      <c r="E587" s="273" t="s">
        <v>194</v>
      </c>
      <c r="F587" s="273" t="s">
        <v>656</v>
      </c>
      <c r="G587" s="273" t="s">
        <v>657</v>
      </c>
      <c r="H587" s="274">
        <v>45139</v>
      </c>
      <c r="I587" s="273">
        <v>13544</v>
      </c>
      <c r="J587" s="273">
        <v>781</v>
      </c>
      <c r="K587" s="273">
        <v>0</v>
      </c>
      <c r="L587" s="273" t="s">
        <v>66</v>
      </c>
      <c r="N587" s="273" t="s">
        <v>107</v>
      </c>
      <c r="W587" s="273">
        <v>222470</v>
      </c>
      <c r="X587" s="273" t="s">
        <v>83</v>
      </c>
      <c r="Y587" s="273" t="s">
        <v>63</v>
      </c>
      <c r="Z587" s="273" t="s">
        <v>172</v>
      </c>
      <c r="AA587" s="273" t="s">
        <v>487</v>
      </c>
      <c r="AB587" s="274">
        <v>45261</v>
      </c>
      <c r="AC587" s="273">
        <v>16946</v>
      </c>
      <c r="AD587" s="273">
        <v>74</v>
      </c>
      <c r="AE587" s="273">
        <v>1.9</v>
      </c>
      <c r="AF587" s="273" t="s">
        <v>90</v>
      </c>
      <c r="AG587" s="273" t="s">
        <v>703</v>
      </c>
      <c r="AH587" s="273" t="s">
        <v>1302</v>
      </c>
      <c r="AI587" s="273" t="s">
        <v>123</v>
      </c>
      <c r="AJ587" s="273" t="s">
        <v>124</v>
      </c>
      <c r="AK587" s="273">
        <v>317852</v>
      </c>
      <c r="AL587" s="273" t="s">
        <v>83</v>
      </c>
      <c r="AM587" s="273" t="s">
        <v>63</v>
      </c>
      <c r="AN587" s="273" t="s">
        <v>530</v>
      </c>
      <c r="AO587" s="273" t="s">
        <v>1040</v>
      </c>
      <c r="AP587" s="274">
        <v>45108</v>
      </c>
      <c r="AQ587" s="273">
        <v>15107</v>
      </c>
      <c r="AR587" s="273">
        <v>851</v>
      </c>
      <c r="AU587" s="273" t="s">
        <v>108</v>
      </c>
      <c r="BG587" s="273">
        <v>281139</v>
      </c>
      <c r="BH587" s="273" t="s">
        <v>64</v>
      </c>
      <c r="BI587" s="273" t="s">
        <v>75</v>
      </c>
      <c r="BJ587" s="273" t="s">
        <v>79</v>
      </c>
      <c r="BK587" s="273" t="s">
        <v>79</v>
      </c>
      <c r="BL587" s="274">
        <v>45017</v>
      </c>
      <c r="BM587" s="273">
        <v>11916</v>
      </c>
      <c r="BN587" s="273">
        <v>36</v>
      </c>
      <c r="BO587" s="273">
        <v>0</v>
      </c>
      <c r="BP587" s="273" t="s">
        <v>80</v>
      </c>
      <c r="BQ587" s="273">
        <v>0</v>
      </c>
      <c r="BR587" s="273" t="s">
        <v>81</v>
      </c>
      <c r="BS587" s="273" t="s">
        <v>166</v>
      </c>
      <c r="BT587" s="273">
        <v>0</v>
      </c>
      <c r="BU587" s="273">
        <v>295211</v>
      </c>
      <c r="BV587" s="279" t="s">
        <v>83</v>
      </c>
      <c r="BW587" s="280" t="s">
        <v>63</v>
      </c>
      <c r="BX587" s="280" t="s">
        <v>172</v>
      </c>
      <c r="BY587" s="280" t="s">
        <v>184</v>
      </c>
      <c r="BZ587" s="280" t="s">
        <v>138</v>
      </c>
      <c r="CA587" s="280" t="s">
        <v>139</v>
      </c>
      <c r="CB587" s="280" t="s">
        <v>140</v>
      </c>
      <c r="CC587" s="280" t="s">
        <v>141</v>
      </c>
      <c r="CD587" s="281">
        <v>9</v>
      </c>
      <c r="CE587" s="277">
        <v>44958</v>
      </c>
      <c r="CF587" s="280">
        <v>0</v>
      </c>
      <c r="CG587" s="280" t="s">
        <v>90</v>
      </c>
      <c r="CH587" s="280">
        <v>0</v>
      </c>
      <c r="CI587" s="280" t="s">
        <v>80</v>
      </c>
      <c r="CJ587" s="280"/>
      <c r="CK587" s="280"/>
      <c r="CL587" s="280"/>
      <c r="CM587" s="280" t="s">
        <v>73</v>
      </c>
      <c r="CN587" s="280">
        <v>3</v>
      </c>
    </row>
    <row r="588" spans="4:92">
      <c r="D588" s="273" t="s">
        <v>83</v>
      </c>
      <c r="E588" s="273" t="s">
        <v>194</v>
      </c>
      <c r="F588" s="273" t="s">
        <v>656</v>
      </c>
      <c r="G588" s="273" t="s">
        <v>657</v>
      </c>
      <c r="H588" s="274">
        <v>45170</v>
      </c>
      <c r="I588" s="273">
        <v>13871</v>
      </c>
      <c r="J588" s="273">
        <v>781</v>
      </c>
      <c r="W588" s="273">
        <v>235396</v>
      </c>
      <c r="X588" s="273" t="s">
        <v>83</v>
      </c>
      <c r="Y588" s="273" t="s">
        <v>63</v>
      </c>
      <c r="Z588" s="273" t="s">
        <v>172</v>
      </c>
      <c r="AA588" s="273" t="s">
        <v>487</v>
      </c>
      <c r="AB588" s="274">
        <v>45261</v>
      </c>
      <c r="AC588" s="273">
        <v>16946</v>
      </c>
      <c r="AD588" s="273">
        <v>74</v>
      </c>
      <c r="AE588" s="273">
        <v>0</v>
      </c>
      <c r="AF588" s="273" t="s">
        <v>90</v>
      </c>
      <c r="AG588" s="273" t="s">
        <v>837</v>
      </c>
      <c r="AH588" s="273" t="s">
        <v>223</v>
      </c>
      <c r="AI588" s="273" t="s">
        <v>199</v>
      </c>
      <c r="AJ588" s="273" t="s">
        <v>200</v>
      </c>
      <c r="AK588" s="273">
        <v>317858</v>
      </c>
      <c r="AL588" s="273" t="s">
        <v>83</v>
      </c>
      <c r="AM588" s="273" t="s">
        <v>63</v>
      </c>
      <c r="AN588" s="273" t="s">
        <v>530</v>
      </c>
      <c r="AO588" s="273" t="s">
        <v>1040</v>
      </c>
      <c r="AP588" s="274">
        <v>45108</v>
      </c>
      <c r="AQ588" s="273">
        <v>15698</v>
      </c>
      <c r="AR588" s="273">
        <v>851</v>
      </c>
      <c r="AU588" s="273" t="s">
        <v>108</v>
      </c>
      <c r="BG588" s="273">
        <v>285444</v>
      </c>
      <c r="BH588" s="273" t="s">
        <v>64</v>
      </c>
      <c r="BI588" s="273" t="s">
        <v>75</v>
      </c>
      <c r="BJ588" s="273" t="s">
        <v>79</v>
      </c>
      <c r="BK588" s="273" t="s">
        <v>79</v>
      </c>
      <c r="BL588" s="274">
        <v>45047</v>
      </c>
      <c r="BM588" s="273">
        <v>12185</v>
      </c>
      <c r="BN588" s="273">
        <v>36</v>
      </c>
      <c r="BO588" s="273">
        <v>12103</v>
      </c>
      <c r="BP588" s="273" t="s">
        <v>80</v>
      </c>
      <c r="BQ588" s="273">
        <v>7150.5562499999996</v>
      </c>
      <c r="BR588" s="273" t="s">
        <v>81</v>
      </c>
      <c r="BS588" s="273" t="s">
        <v>178</v>
      </c>
      <c r="BT588" s="273">
        <v>0</v>
      </c>
      <c r="BU588" s="273">
        <v>295229</v>
      </c>
      <c r="BV588" s="336" t="s">
        <v>83</v>
      </c>
      <c r="BW588" s="337" t="s">
        <v>63</v>
      </c>
      <c r="BX588" s="337" t="s">
        <v>172</v>
      </c>
      <c r="BY588" s="337" t="s">
        <v>184</v>
      </c>
      <c r="BZ588" s="337" t="s">
        <v>126</v>
      </c>
      <c r="CA588" s="337" t="s">
        <v>127</v>
      </c>
      <c r="CB588" s="337" t="s">
        <v>133</v>
      </c>
      <c r="CC588" s="337" t="s">
        <v>134</v>
      </c>
      <c r="CD588" s="338">
        <v>7</v>
      </c>
      <c r="CE588" s="335">
        <v>44958</v>
      </c>
      <c r="CF588" s="337"/>
      <c r="CG588" s="337"/>
      <c r="CH588" s="337"/>
      <c r="CI588" s="337" t="s">
        <v>104</v>
      </c>
      <c r="CJ588" s="337"/>
      <c r="CK588" s="337"/>
      <c r="CL588" s="337"/>
      <c r="CM588" s="337" t="s">
        <v>73</v>
      </c>
      <c r="CN588" s="337">
        <v>3</v>
      </c>
    </row>
    <row r="589" spans="4:92">
      <c r="D589" s="273" t="s">
        <v>83</v>
      </c>
      <c r="E589" s="273" t="s">
        <v>194</v>
      </c>
      <c r="F589" s="273" t="s">
        <v>656</v>
      </c>
      <c r="G589" s="273" t="s">
        <v>657</v>
      </c>
      <c r="H589" s="274">
        <v>45170</v>
      </c>
      <c r="I589" s="273">
        <v>13871</v>
      </c>
      <c r="J589" s="273">
        <v>781</v>
      </c>
      <c r="K589" s="273">
        <v>3641</v>
      </c>
      <c r="L589" s="273" t="s">
        <v>66</v>
      </c>
      <c r="M589" s="273">
        <v>763.21979999999996</v>
      </c>
      <c r="N589" s="273" t="s">
        <v>115</v>
      </c>
      <c r="W589" s="273">
        <v>235420</v>
      </c>
      <c r="X589" s="273" t="s">
        <v>83</v>
      </c>
      <c r="Y589" s="273" t="s">
        <v>63</v>
      </c>
      <c r="Z589" s="273" t="s">
        <v>172</v>
      </c>
      <c r="AA589" s="273" t="s">
        <v>487</v>
      </c>
      <c r="AB589" s="274">
        <v>45261</v>
      </c>
      <c r="AC589" s="273">
        <v>16946</v>
      </c>
      <c r="AD589" s="273">
        <v>74</v>
      </c>
      <c r="AE589" s="273">
        <v>0</v>
      </c>
      <c r="AF589" s="273" t="s">
        <v>90</v>
      </c>
      <c r="AG589" s="273" t="s">
        <v>995</v>
      </c>
      <c r="AH589" s="273" t="s">
        <v>1321</v>
      </c>
      <c r="AI589" s="273" t="s">
        <v>199</v>
      </c>
      <c r="AJ589" s="273" t="s">
        <v>200</v>
      </c>
      <c r="AK589" s="273">
        <v>317864</v>
      </c>
      <c r="AL589" s="273" t="s">
        <v>83</v>
      </c>
      <c r="AM589" s="273" t="s">
        <v>63</v>
      </c>
      <c r="AN589" s="273" t="s">
        <v>530</v>
      </c>
      <c r="AO589" s="273" t="s">
        <v>1040</v>
      </c>
      <c r="AP589" s="274">
        <v>45200</v>
      </c>
      <c r="AQ589" s="273">
        <v>15253</v>
      </c>
      <c r="AR589" s="273">
        <v>851</v>
      </c>
      <c r="AU589" s="273" t="s">
        <v>108</v>
      </c>
      <c r="BG589" s="273">
        <v>282745</v>
      </c>
      <c r="BH589" s="273" t="s">
        <v>64</v>
      </c>
      <c r="BI589" s="273" t="s">
        <v>75</v>
      </c>
      <c r="BJ589" s="273" t="s">
        <v>79</v>
      </c>
      <c r="BK589" s="273" t="s">
        <v>79</v>
      </c>
      <c r="BL589" s="274">
        <v>45047</v>
      </c>
      <c r="BM589" s="273">
        <v>12185</v>
      </c>
      <c r="BN589" s="273">
        <v>36</v>
      </c>
      <c r="BO589" s="273">
        <v>12437</v>
      </c>
      <c r="BP589" s="273" t="s">
        <v>80</v>
      </c>
      <c r="BQ589" s="273">
        <v>7347.9250000000002</v>
      </c>
      <c r="BR589" s="273" t="s">
        <v>81</v>
      </c>
      <c r="BS589" s="273" t="s">
        <v>189</v>
      </c>
      <c r="BT589" s="273">
        <v>0</v>
      </c>
      <c r="BU589" s="273">
        <v>295237</v>
      </c>
      <c r="BV589" s="279" t="s">
        <v>83</v>
      </c>
      <c r="BW589" s="280" t="s">
        <v>63</v>
      </c>
      <c r="BX589" s="280" t="s">
        <v>172</v>
      </c>
      <c r="BY589" s="280" t="s">
        <v>184</v>
      </c>
      <c r="BZ589" s="280" t="s">
        <v>167</v>
      </c>
      <c r="CA589" s="280" t="s">
        <v>168</v>
      </c>
      <c r="CB589" s="280" t="s">
        <v>169</v>
      </c>
      <c r="CC589" s="280" t="s">
        <v>170</v>
      </c>
      <c r="CD589" s="281">
        <v>12</v>
      </c>
      <c r="CE589" s="277">
        <v>44958</v>
      </c>
      <c r="CF589" s="280">
        <v>2.2000000000000002</v>
      </c>
      <c r="CG589" s="280" t="s">
        <v>90</v>
      </c>
      <c r="CH589" s="280">
        <v>2.2000000000000002</v>
      </c>
      <c r="CI589" s="280" t="s">
        <v>80</v>
      </c>
      <c r="CJ589" s="280"/>
      <c r="CK589" s="280"/>
      <c r="CL589" s="280"/>
      <c r="CM589" s="280" t="s">
        <v>73</v>
      </c>
      <c r="CN589" s="280">
        <v>3</v>
      </c>
    </row>
    <row r="590" spans="4:92">
      <c r="D590" s="273" t="s">
        <v>83</v>
      </c>
      <c r="E590" s="273" t="s">
        <v>194</v>
      </c>
      <c r="F590" s="273" t="s">
        <v>656</v>
      </c>
      <c r="G590" s="273" t="s">
        <v>657</v>
      </c>
      <c r="H590" s="274">
        <v>45170</v>
      </c>
      <c r="I590" s="273">
        <v>13871</v>
      </c>
      <c r="J590" s="273">
        <v>781</v>
      </c>
      <c r="K590" s="273">
        <v>0</v>
      </c>
      <c r="L590" s="273" t="s">
        <v>66</v>
      </c>
      <c r="N590" s="273" t="s">
        <v>107</v>
      </c>
      <c r="W590" s="273">
        <v>235421</v>
      </c>
      <c r="X590" s="273" t="s">
        <v>83</v>
      </c>
      <c r="Y590" s="273" t="s">
        <v>63</v>
      </c>
      <c r="Z590" s="273" t="s">
        <v>501</v>
      </c>
      <c r="AA590" s="273" t="s">
        <v>501</v>
      </c>
      <c r="AB590" s="274">
        <v>45200</v>
      </c>
      <c r="AC590" s="273">
        <v>14119</v>
      </c>
      <c r="AD590" s="273">
        <v>77</v>
      </c>
      <c r="AE590" s="273">
        <v>0.45300000000000001</v>
      </c>
      <c r="AF590" s="273" t="s">
        <v>90</v>
      </c>
      <c r="AG590" s="273" t="s">
        <v>884</v>
      </c>
      <c r="AH590" s="273" t="s">
        <v>1195</v>
      </c>
      <c r="AI590" s="273" t="s">
        <v>123</v>
      </c>
      <c r="AJ590" s="273" t="s">
        <v>200</v>
      </c>
      <c r="AK590" s="273">
        <v>257178</v>
      </c>
      <c r="AL590" s="273" t="s">
        <v>83</v>
      </c>
      <c r="AM590" s="273" t="s">
        <v>63</v>
      </c>
      <c r="AN590" s="273" t="s">
        <v>530</v>
      </c>
      <c r="AO590" s="273" t="s">
        <v>545</v>
      </c>
      <c r="AP590" s="274">
        <v>44927</v>
      </c>
      <c r="AQ590" s="273">
        <v>14728</v>
      </c>
      <c r="AR590" s="273">
        <v>680</v>
      </c>
      <c r="AU590" s="273" t="s">
        <v>108</v>
      </c>
      <c r="BG590" s="273">
        <v>276970</v>
      </c>
      <c r="BH590" s="273" t="s">
        <v>64</v>
      </c>
      <c r="BI590" s="273" t="s">
        <v>75</v>
      </c>
      <c r="BJ590" s="273" t="s">
        <v>79</v>
      </c>
      <c r="BK590" s="273" t="s">
        <v>79</v>
      </c>
      <c r="BL590" s="274">
        <v>44927</v>
      </c>
      <c r="BM590" s="273">
        <v>11802</v>
      </c>
      <c r="BN590" s="273">
        <v>36</v>
      </c>
      <c r="BO590" s="273">
        <v>15554</v>
      </c>
      <c r="BP590" s="273" t="s">
        <v>80</v>
      </c>
      <c r="BQ590" s="273">
        <v>9189.5062500000004</v>
      </c>
      <c r="BR590" s="273" t="s">
        <v>81</v>
      </c>
      <c r="BS590" s="273" t="s">
        <v>116</v>
      </c>
      <c r="BT590" s="273">
        <v>2817</v>
      </c>
      <c r="BU590" s="273">
        <v>293489</v>
      </c>
      <c r="BV590" s="336" t="s">
        <v>83</v>
      </c>
      <c r="BW590" s="337" t="s">
        <v>63</v>
      </c>
      <c r="BX590" s="337" t="s">
        <v>172</v>
      </c>
      <c r="BY590" s="337" t="s">
        <v>184</v>
      </c>
      <c r="BZ590" s="337" t="s">
        <v>151</v>
      </c>
      <c r="CA590" s="337" t="s">
        <v>152</v>
      </c>
      <c r="CB590" s="337" t="s">
        <v>153</v>
      </c>
      <c r="CC590" s="337" t="s">
        <v>154</v>
      </c>
      <c r="CD590" s="338">
        <v>10</v>
      </c>
      <c r="CE590" s="335">
        <v>44958</v>
      </c>
      <c r="CF590" s="337">
        <v>413</v>
      </c>
      <c r="CG590" s="337" t="s">
        <v>90</v>
      </c>
      <c r="CH590" s="337">
        <v>413</v>
      </c>
      <c r="CI590" s="337" t="s">
        <v>80</v>
      </c>
      <c r="CJ590" s="337"/>
      <c r="CK590" s="337"/>
      <c r="CL590" s="337"/>
      <c r="CM590" s="337" t="s">
        <v>73</v>
      </c>
      <c r="CN590" s="337">
        <v>3</v>
      </c>
    </row>
    <row r="591" spans="4:92">
      <c r="D591" s="273" t="s">
        <v>83</v>
      </c>
      <c r="E591" s="273" t="s">
        <v>194</v>
      </c>
      <c r="F591" s="273" t="s">
        <v>656</v>
      </c>
      <c r="G591" s="273" t="s">
        <v>657</v>
      </c>
      <c r="H591" s="274">
        <v>45200</v>
      </c>
      <c r="I591" s="273">
        <v>14206</v>
      </c>
      <c r="J591" s="273">
        <v>781</v>
      </c>
      <c r="W591" s="273">
        <v>253413</v>
      </c>
      <c r="X591" s="273" t="s">
        <v>83</v>
      </c>
      <c r="Y591" s="273" t="s">
        <v>63</v>
      </c>
      <c r="Z591" s="273" t="s">
        <v>501</v>
      </c>
      <c r="AA591" s="273" t="s">
        <v>501</v>
      </c>
      <c r="AB591" s="274">
        <v>45200</v>
      </c>
      <c r="AC591" s="273">
        <v>14119</v>
      </c>
      <c r="AD591" s="273">
        <v>77</v>
      </c>
      <c r="AE591" s="273">
        <v>4.4999999999999998E-2</v>
      </c>
      <c r="AF591" s="273" t="s">
        <v>90</v>
      </c>
      <c r="AG591" s="273" t="s">
        <v>1159</v>
      </c>
      <c r="AH591" s="273" t="s">
        <v>1418</v>
      </c>
      <c r="AI591" s="273" t="s">
        <v>123</v>
      </c>
      <c r="AJ591" s="273" t="s">
        <v>200</v>
      </c>
      <c r="AK591" s="273">
        <v>257184</v>
      </c>
      <c r="AL591" s="273" t="s">
        <v>83</v>
      </c>
      <c r="AM591" s="273" t="s">
        <v>63</v>
      </c>
      <c r="AN591" s="273" t="s">
        <v>530</v>
      </c>
      <c r="AO591" s="273" t="s">
        <v>545</v>
      </c>
      <c r="AP591" s="274">
        <v>44927</v>
      </c>
      <c r="AQ591" s="273">
        <v>15312</v>
      </c>
      <c r="AR591" s="273">
        <v>680</v>
      </c>
      <c r="AU591" s="273" t="s">
        <v>108</v>
      </c>
      <c r="BG591" s="273">
        <v>283324</v>
      </c>
      <c r="BH591" s="273" t="s">
        <v>64</v>
      </c>
      <c r="BI591" s="273" t="s">
        <v>75</v>
      </c>
      <c r="BJ591" s="273" t="s">
        <v>79</v>
      </c>
      <c r="BK591" s="273" t="s">
        <v>79</v>
      </c>
      <c r="BL591" s="274">
        <v>44927</v>
      </c>
      <c r="BM591" s="273">
        <v>11802</v>
      </c>
      <c r="BN591" s="273">
        <v>36</v>
      </c>
      <c r="BO591" s="273">
        <v>1287</v>
      </c>
      <c r="BP591" s="273" t="s">
        <v>80</v>
      </c>
      <c r="BQ591" s="273">
        <v>760.4375</v>
      </c>
      <c r="BR591" s="273" t="s">
        <v>81</v>
      </c>
      <c r="BS591" s="273" t="s">
        <v>125</v>
      </c>
      <c r="BT591" s="273">
        <v>0</v>
      </c>
      <c r="BU591" s="273">
        <v>293496</v>
      </c>
      <c r="BV591" s="279" t="s">
        <v>83</v>
      </c>
      <c r="BW591" s="280" t="s">
        <v>63</v>
      </c>
      <c r="BX591" s="280" t="s">
        <v>172</v>
      </c>
      <c r="BY591" s="280" t="s">
        <v>184</v>
      </c>
      <c r="BZ591" s="280" t="s">
        <v>151</v>
      </c>
      <c r="CA591" s="280" t="s">
        <v>152</v>
      </c>
      <c r="CB591" s="280" t="s">
        <v>161</v>
      </c>
      <c r="CC591" s="280" t="s">
        <v>162</v>
      </c>
      <c r="CD591" s="281">
        <v>11</v>
      </c>
      <c r="CE591" s="277">
        <v>44958</v>
      </c>
      <c r="CF591" s="280">
        <v>330.4</v>
      </c>
      <c r="CG591" s="280" t="s">
        <v>90</v>
      </c>
      <c r="CH591" s="280">
        <v>330.4</v>
      </c>
      <c r="CI591" s="280" t="s">
        <v>80</v>
      </c>
      <c r="CJ591" s="280"/>
      <c r="CK591" s="280"/>
      <c r="CL591" s="280"/>
      <c r="CM591" s="280" t="s">
        <v>73</v>
      </c>
      <c r="CN591" s="280">
        <v>3</v>
      </c>
    </row>
    <row r="592" spans="4:92">
      <c r="D592" s="273" t="s">
        <v>83</v>
      </c>
      <c r="E592" s="273" t="s">
        <v>194</v>
      </c>
      <c r="F592" s="273" t="s">
        <v>656</v>
      </c>
      <c r="G592" s="273" t="s">
        <v>657</v>
      </c>
      <c r="H592" s="274">
        <v>45200</v>
      </c>
      <c r="I592" s="273">
        <v>14206</v>
      </c>
      <c r="J592" s="273">
        <v>781</v>
      </c>
      <c r="K592" s="273">
        <v>2606</v>
      </c>
      <c r="L592" s="273" t="s">
        <v>66</v>
      </c>
      <c r="M592" s="273">
        <v>763.21979999999996</v>
      </c>
      <c r="N592" s="273" t="s">
        <v>115</v>
      </c>
      <c r="W592" s="273">
        <v>253437</v>
      </c>
      <c r="X592" s="273" t="s">
        <v>83</v>
      </c>
      <c r="Y592" s="273" t="s">
        <v>63</v>
      </c>
      <c r="Z592" s="273" t="s">
        <v>501</v>
      </c>
      <c r="AA592" s="273" t="s">
        <v>501</v>
      </c>
      <c r="AB592" s="274">
        <v>45200</v>
      </c>
      <c r="AC592" s="273">
        <v>14119</v>
      </c>
      <c r="AD592" s="273">
        <v>77</v>
      </c>
      <c r="AE592" s="273">
        <v>0.73199999999999998</v>
      </c>
      <c r="AF592" s="273" t="s">
        <v>90</v>
      </c>
      <c r="AG592" s="273" t="s">
        <v>887</v>
      </c>
      <c r="AH592" s="273" t="s">
        <v>1194</v>
      </c>
      <c r="AI592" s="273" t="s">
        <v>123</v>
      </c>
      <c r="AJ592" s="273" t="s">
        <v>200</v>
      </c>
      <c r="AK592" s="273">
        <v>257190</v>
      </c>
      <c r="AL592" s="273" t="s">
        <v>83</v>
      </c>
      <c r="AM592" s="273" t="s">
        <v>63</v>
      </c>
      <c r="AN592" s="273" t="s">
        <v>530</v>
      </c>
      <c r="AO592" s="273" t="s">
        <v>545</v>
      </c>
      <c r="AP592" s="274">
        <v>44927</v>
      </c>
      <c r="AQ592" s="273">
        <v>15462</v>
      </c>
      <c r="AR592" s="273">
        <v>680</v>
      </c>
      <c r="AU592" s="273" t="s">
        <v>108</v>
      </c>
      <c r="BG592" s="273">
        <v>284500</v>
      </c>
      <c r="BH592" s="273" t="s">
        <v>64</v>
      </c>
      <c r="BI592" s="273" t="s">
        <v>75</v>
      </c>
      <c r="BJ592" s="273" t="s">
        <v>79</v>
      </c>
      <c r="BK592" s="273" t="s">
        <v>79</v>
      </c>
      <c r="BL592" s="274">
        <v>44927</v>
      </c>
      <c r="BM592" s="273">
        <v>11802</v>
      </c>
      <c r="BN592" s="273">
        <v>36</v>
      </c>
      <c r="BO592" s="273">
        <v>786</v>
      </c>
      <c r="BP592" s="273" t="s">
        <v>80</v>
      </c>
      <c r="BQ592" s="273">
        <v>464.3125</v>
      </c>
      <c r="BR592" s="273" t="s">
        <v>81</v>
      </c>
      <c r="BS592" s="273" t="s">
        <v>132</v>
      </c>
      <c r="BT592" s="273">
        <v>0</v>
      </c>
      <c r="BU592" s="273">
        <v>293503</v>
      </c>
      <c r="BV592" s="336" t="s">
        <v>83</v>
      </c>
      <c r="BW592" s="337" t="s">
        <v>63</v>
      </c>
      <c r="BX592" s="337" t="s">
        <v>172</v>
      </c>
      <c r="BY592" s="337" t="s">
        <v>184</v>
      </c>
      <c r="BZ592" s="337" t="s">
        <v>167</v>
      </c>
      <c r="CA592" s="337" t="s">
        <v>168</v>
      </c>
      <c r="CB592" s="337" t="s">
        <v>353</v>
      </c>
      <c r="CC592" s="337" t="s">
        <v>354</v>
      </c>
      <c r="CD592" s="338">
        <v>13</v>
      </c>
      <c r="CE592" s="335">
        <v>44958</v>
      </c>
      <c r="CF592" s="337">
        <v>0</v>
      </c>
      <c r="CG592" s="337" t="s">
        <v>90</v>
      </c>
      <c r="CH592" s="337">
        <v>0</v>
      </c>
      <c r="CI592" s="337" t="s">
        <v>80</v>
      </c>
      <c r="CJ592" s="337"/>
      <c r="CK592" s="337"/>
      <c r="CL592" s="337"/>
      <c r="CM592" s="337" t="s">
        <v>73</v>
      </c>
      <c r="CN592" s="337">
        <v>3</v>
      </c>
    </row>
    <row r="593" spans="4:92">
      <c r="D593" s="273" t="s">
        <v>83</v>
      </c>
      <c r="E593" s="273" t="s">
        <v>194</v>
      </c>
      <c r="F593" s="273" t="s">
        <v>656</v>
      </c>
      <c r="G593" s="273" t="s">
        <v>657</v>
      </c>
      <c r="H593" s="274">
        <v>45200</v>
      </c>
      <c r="I593" s="273">
        <v>14206</v>
      </c>
      <c r="J593" s="273">
        <v>781</v>
      </c>
      <c r="K593" s="273">
        <v>0</v>
      </c>
      <c r="L593" s="273" t="s">
        <v>66</v>
      </c>
      <c r="N593" s="273" t="s">
        <v>107</v>
      </c>
      <c r="W593" s="273">
        <v>253438</v>
      </c>
      <c r="X593" s="273" t="s">
        <v>83</v>
      </c>
      <c r="Y593" s="273" t="s">
        <v>63</v>
      </c>
      <c r="Z593" s="273" t="s">
        <v>501</v>
      </c>
      <c r="AA593" s="273" t="s">
        <v>501</v>
      </c>
      <c r="AB593" s="274">
        <v>45200</v>
      </c>
      <c r="AC593" s="273">
        <v>14119</v>
      </c>
      <c r="AD593" s="273">
        <v>77</v>
      </c>
      <c r="AE593" s="273">
        <v>0.20499999999999999</v>
      </c>
      <c r="AF593" s="273" t="s">
        <v>90</v>
      </c>
      <c r="AG593" s="273" t="s">
        <v>1026</v>
      </c>
      <c r="AH593" s="273" t="s">
        <v>1327</v>
      </c>
      <c r="AI593" s="273" t="s">
        <v>123</v>
      </c>
      <c r="AJ593" s="273" t="s">
        <v>200</v>
      </c>
      <c r="AK593" s="273">
        <v>257196</v>
      </c>
      <c r="AL593" s="273" t="s">
        <v>83</v>
      </c>
      <c r="AM593" s="273" t="s">
        <v>63</v>
      </c>
      <c r="AN593" s="273" t="s">
        <v>530</v>
      </c>
      <c r="AO593" s="273" t="s">
        <v>545</v>
      </c>
      <c r="AP593" s="274">
        <v>45017</v>
      </c>
      <c r="AQ593" s="273">
        <v>14874</v>
      </c>
      <c r="AR593" s="273">
        <v>680</v>
      </c>
      <c r="AU593" s="273" t="s">
        <v>108</v>
      </c>
      <c r="BG593" s="273">
        <v>285725</v>
      </c>
      <c r="BH593" s="273" t="s">
        <v>64</v>
      </c>
      <c r="BI593" s="273" t="s">
        <v>75</v>
      </c>
      <c r="BJ593" s="273" t="s">
        <v>79</v>
      </c>
      <c r="BK593" s="273" t="s">
        <v>79</v>
      </c>
      <c r="BL593" s="274">
        <v>44927</v>
      </c>
      <c r="BM593" s="273">
        <v>11802</v>
      </c>
      <c r="BN593" s="273">
        <v>36</v>
      </c>
      <c r="BO593" s="273">
        <v>606</v>
      </c>
      <c r="BP593" s="273" t="s">
        <v>80</v>
      </c>
      <c r="BQ593" s="273">
        <v>358.08125000000001</v>
      </c>
      <c r="BR593" s="273" t="s">
        <v>81</v>
      </c>
      <c r="BS593" s="273" t="s">
        <v>137</v>
      </c>
      <c r="BT593" s="273">
        <v>0</v>
      </c>
      <c r="BU593" s="273">
        <v>293510</v>
      </c>
      <c r="BV593" s="279" t="s">
        <v>83</v>
      </c>
      <c r="BW593" s="280" t="s">
        <v>63</v>
      </c>
      <c r="BX593" s="280" t="s">
        <v>172</v>
      </c>
      <c r="BY593" s="280" t="s">
        <v>184</v>
      </c>
      <c r="BZ593" s="280" t="s">
        <v>86</v>
      </c>
      <c r="CA593" s="280" t="s">
        <v>87</v>
      </c>
      <c r="CB593" s="280" t="s">
        <v>179</v>
      </c>
      <c r="CC593" s="280" t="s">
        <v>180</v>
      </c>
      <c r="CD593" s="281">
        <v>1</v>
      </c>
      <c r="CE593" s="277">
        <v>45047</v>
      </c>
      <c r="CF593" s="280"/>
      <c r="CG593" s="280" t="s">
        <v>181</v>
      </c>
      <c r="CH593" s="280"/>
      <c r="CI593" s="280" t="s">
        <v>181</v>
      </c>
      <c r="CJ593" s="280" t="s">
        <v>1419</v>
      </c>
      <c r="CK593" s="280"/>
      <c r="CL593" s="280"/>
      <c r="CM593" s="280" t="s">
        <v>73</v>
      </c>
      <c r="CN593" s="280">
        <v>3</v>
      </c>
    </row>
    <row r="594" spans="4:92">
      <c r="D594" s="273" t="s">
        <v>83</v>
      </c>
      <c r="E594" s="273" t="s">
        <v>194</v>
      </c>
      <c r="F594" s="273" t="s">
        <v>656</v>
      </c>
      <c r="G594" s="273" t="s">
        <v>657</v>
      </c>
      <c r="H594" s="274">
        <v>45231</v>
      </c>
      <c r="I594" s="273">
        <v>14573</v>
      </c>
      <c r="J594" s="273">
        <v>781</v>
      </c>
      <c r="W594" s="273">
        <v>272271</v>
      </c>
      <c r="X594" s="273" t="s">
        <v>83</v>
      </c>
      <c r="Y594" s="273" t="s">
        <v>63</v>
      </c>
      <c r="Z594" s="273" t="s">
        <v>501</v>
      </c>
      <c r="AA594" s="273" t="s">
        <v>501</v>
      </c>
      <c r="AB594" s="274">
        <v>45200</v>
      </c>
      <c r="AC594" s="273">
        <v>14119</v>
      </c>
      <c r="AD594" s="273">
        <v>77</v>
      </c>
      <c r="AE594" s="273">
        <v>2.2749999999999999</v>
      </c>
      <c r="AF594" s="273" t="s">
        <v>90</v>
      </c>
      <c r="AG594" s="273" t="s">
        <v>798</v>
      </c>
      <c r="AH594" s="273" t="s">
        <v>953</v>
      </c>
      <c r="AI594" s="273" t="s">
        <v>123</v>
      </c>
      <c r="AJ594" s="273" t="s">
        <v>200</v>
      </c>
      <c r="AK594" s="273">
        <v>257202</v>
      </c>
      <c r="AL594" s="273" t="s">
        <v>83</v>
      </c>
      <c r="AM594" s="273" t="s">
        <v>63</v>
      </c>
      <c r="AN594" s="273" t="s">
        <v>530</v>
      </c>
      <c r="AO594" s="273" t="s">
        <v>545</v>
      </c>
      <c r="AP594" s="274">
        <v>45108</v>
      </c>
      <c r="AQ594" s="273">
        <v>15020</v>
      </c>
      <c r="AR594" s="273">
        <v>680</v>
      </c>
      <c r="AU594" s="273" t="s">
        <v>108</v>
      </c>
      <c r="BG594" s="273">
        <v>280182</v>
      </c>
      <c r="BH594" s="273" t="s">
        <v>64</v>
      </c>
      <c r="BI594" s="273" t="s">
        <v>75</v>
      </c>
      <c r="BJ594" s="273" t="s">
        <v>79</v>
      </c>
      <c r="BK594" s="273" t="s">
        <v>79</v>
      </c>
      <c r="BL594" s="274">
        <v>44927</v>
      </c>
      <c r="BM594" s="273">
        <v>11802</v>
      </c>
      <c r="BN594" s="273">
        <v>36</v>
      </c>
      <c r="BO594" s="273">
        <v>495</v>
      </c>
      <c r="BP594" s="273" t="s">
        <v>80</v>
      </c>
      <c r="BQ594" s="273">
        <v>292.38749999999999</v>
      </c>
      <c r="BR594" s="273" t="s">
        <v>81</v>
      </c>
      <c r="BS594" s="273" t="s">
        <v>150</v>
      </c>
      <c r="BT594" s="273">
        <v>0</v>
      </c>
      <c r="BU594" s="273">
        <v>293517</v>
      </c>
      <c r="BV594" s="336" t="s">
        <v>83</v>
      </c>
      <c r="BW594" s="337" t="s">
        <v>63</v>
      </c>
      <c r="BX594" s="337" t="s">
        <v>172</v>
      </c>
      <c r="BY594" s="337" t="s">
        <v>184</v>
      </c>
      <c r="BZ594" s="337" t="s">
        <v>167</v>
      </c>
      <c r="CA594" s="337" t="s">
        <v>168</v>
      </c>
      <c r="CB594" s="337" t="s">
        <v>319</v>
      </c>
      <c r="CC594" s="337" t="s">
        <v>320</v>
      </c>
      <c r="CD594" s="338">
        <v>15</v>
      </c>
      <c r="CE594" s="335">
        <v>45047</v>
      </c>
      <c r="CF594" s="337">
        <v>0</v>
      </c>
      <c r="CG594" s="337" t="s">
        <v>90</v>
      </c>
      <c r="CH594" s="337">
        <v>0</v>
      </c>
      <c r="CI594" s="337" t="s">
        <v>80</v>
      </c>
      <c r="CJ594" s="337"/>
      <c r="CK594" s="337"/>
      <c r="CL594" s="337"/>
      <c r="CM594" s="337" t="s">
        <v>73</v>
      </c>
      <c r="CN594" s="337">
        <v>3</v>
      </c>
    </row>
    <row r="595" spans="4:92">
      <c r="D595" s="273" t="s">
        <v>83</v>
      </c>
      <c r="E595" s="273" t="s">
        <v>194</v>
      </c>
      <c r="F595" s="273" t="s">
        <v>656</v>
      </c>
      <c r="G595" s="273" t="s">
        <v>657</v>
      </c>
      <c r="H595" s="274">
        <v>45231</v>
      </c>
      <c r="I595" s="273">
        <v>14573</v>
      </c>
      <c r="J595" s="273">
        <v>781</v>
      </c>
      <c r="K595" s="273">
        <v>2356</v>
      </c>
      <c r="L595" s="273" t="s">
        <v>66</v>
      </c>
      <c r="M595" s="273">
        <v>516.52650000000006</v>
      </c>
      <c r="N595" s="273" t="s">
        <v>115</v>
      </c>
      <c r="W595" s="273">
        <v>272295</v>
      </c>
      <c r="X595" s="273" t="s">
        <v>83</v>
      </c>
      <c r="Y595" s="273" t="s">
        <v>63</v>
      </c>
      <c r="Z595" s="273" t="s">
        <v>501</v>
      </c>
      <c r="AA595" s="273" t="s">
        <v>501</v>
      </c>
      <c r="AB595" s="274">
        <v>45200</v>
      </c>
      <c r="AC595" s="273">
        <v>14119</v>
      </c>
      <c r="AD595" s="273">
        <v>77</v>
      </c>
      <c r="AE595" s="273">
        <v>4.47</v>
      </c>
      <c r="AF595" s="273" t="s">
        <v>90</v>
      </c>
      <c r="AG595" s="273" t="s">
        <v>795</v>
      </c>
      <c r="AH595" s="273" t="s">
        <v>1354</v>
      </c>
      <c r="AI595" s="273" t="s">
        <v>123</v>
      </c>
      <c r="AJ595" s="273" t="s">
        <v>200</v>
      </c>
      <c r="AK595" s="273">
        <v>257231</v>
      </c>
      <c r="AL595" s="273" t="s">
        <v>83</v>
      </c>
      <c r="AM595" s="273" t="s">
        <v>63</v>
      </c>
      <c r="AN595" s="273" t="s">
        <v>530</v>
      </c>
      <c r="AO595" s="273" t="s">
        <v>545</v>
      </c>
      <c r="AP595" s="274">
        <v>45108</v>
      </c>
      <c r="AQ595" s="273">
        <v>15611</v>
      </c>
      <c r="AR595" s="273">
        <v>680</v>
      </c>
      <c r="AU595" s="273" t="s">
        <v>108</v>
      </c>
      <c r="BG595" s="273">
        <v>285096</v>
      </c>
      <c r="BH595" s="273" t="s">
        <v>64</v>
      </c>
      <c r="BI595" s="273" t="s">
        <v>75</v>
      </c>
      <c r="BJ595" s="273" t="s">
        <v>79</v>
      </c>
      <c r="BK595" s="273" t="s">
        <v>79</v>
      </c>
      <c r="BL595" s="274">
        <v>44927</v>
      </c>
      <c r="BM595" s="273">
        <v>11802</v>
      </c>
      <c r="BN595" s="273">
        <v>36</v>
      </c>
      <c r="BO595" s="273">
        <v>391</v>
      </c>
      <c r="BP595" s="273" t="s">
        <v>80</v>
      </c>
      <c r="BQ595" s="273">
        <v>231.00624999999999</v>
      </c>
      <c r="BR595" s="273" t="s">
        <v>81</v>
      </c>
      <c r="BS595" s="273" t="s">
        <v>160</v>
      </c>
      <c r="BT595" s="273">
        <v>0</v>
      </c>
      <c r="BU595" s="273">
        <v>293524</v>
      </c>
      <c r="BV595" s="279" t="s">
        <v>83</v>
      </c>
      <c r="BW595" s="280" t="s">
        <v>63</v>
      </c>
      <c r="BX595" s="280" t="s">
        <v>172</v>
      </c>
      <c r="BY595" s="280" t="s">
        <v>184</v>
      </c>
      <c r="BZ595" s="280" t="s">
        <v>167</v>
      </c>
      <c r="CA595" s="280" t="s">
        <v>168</v>
      </c>
      <c r="CB595" s="280" t="s">
        <v>313</v>
      </c>
      <c r="CC595" s="280" t="s">
        <v>314</v>
      </c>
      <c r="CD595" s="281">
        <v>14</v>
      </c>
      <c r="CE595" s="277">
        <v>45047</v>
      </c>
      <c r="CF595" s="280">
        <v>0</v>
      </c>
      <c r="CG595" s="280" t="s">
        <v>90</v>
      </c>
      <c r="CH595" s="280">
        <v>0</v>
      </c>
      <c r="CI595" s="280" t="s">
        <v>80</v>
      </c>
      <c r="CJ595" s="280"/>
      <c r="CK595" s="280"/>
      <c r="CL595" s="280"/>
      <c r="CM595" s="280" t="s">
        <v>73</v>
      </c>
      <c r="CN595" s="280">
        <v>3</v>
      </c>
    </row>
    <row r="596" spans="4:92">
      <c r="D596" s="273" t="s">
        <v>83</v>
      </c>
      <c r="E596" s="273" t="s">
        <v>194</v>
      </c>
      <c r="F596" s="273" t="s">
        <v>656</v>
      </c>
      <c r="G596" s="273" t="s">
        <v>657</v>
      </c>
      <c r="H596" s="274">
        <v>45231</v>
      </c>
      <c r="I596" s="273">
        <v>14573</v>
      </c>
      <c r="J596" s="273">
        <v>781</v>
      </c>
      <c r="K596" s="273">
        <v>0</v>
      </c>
      <c r="L596" s="273" t="s">
        <v>66</v>
      </c>
      <c r="N596" s="273" t="s">
        <v>107</v>
      </c>
      <c r="W596" s="273">
        <v>272296</v>
      </c>
      <c r="X596" s="273" t="s">
        <v>83</v>
      </c>
      <c r="Y596" s="273" t="s">
        <v>63</v>
      </c>
      <c r="Z596" s="273" t="s">
        <v>501</v>
      </c>
      <c r="AA596" s="273" t="s">
        <v>501</v>
      </c>
      <c r="AB596" s="274">
        <v>45200</v>
      </c>
      <c r="AC596" s="273">
        <v>14119</v>
      </c>
      <c r="AD596" s="273">
        <v>77</v>
      </c>
      <c r="AE596" s="273">
        <v>0.20899999999999999</v>
      </c>
      <c r="AF596" s="273" t="s">
        <v>90</v>
      </c>
      <c r="AG596" s="273" t="s">
        <v>1355</v>
      </c>
      <c r="AH596" s="273" t="s">
        <v>1356</v>
      </c>
      <c r="AI596" s="273" t="s">
        <v>123</v>
      </c>
      <c r="AJ596" s="273" t="s">
        <v>200</v>
      </c>
      <c r="AK596" s="273">
        <v>257237</v>
      </c>
      <c r="AL596" s="273" t="s">
        <v>83</v>
      </c>
      <c r="AM596" s="273" t="s">
        <v>63</v>
      </c>
      <c r="AN596" s="273" t="s">
        <v>530</v>
      </c>
      <c r="AO596" s="273" t="s">
        <v>545</v>
      </c>
      <c r="AP596" s="274">
        <v>45200</v>
      </c>
      <c r="AQ596" s="273">
        <v>15166</v>
      </c>
      <c r="AR596" s="273">
        <v>680</v>
      </c>
      <c r="AU596" s="273" t="s">
        <v>108</v>
      </c>
      <c r="BG596" s="273">
        <v>281788</v>
      </c>
      <c r="BH596" s="273" t="s">
        <v>64</v>
      </c>
      <c r="BI596" s="273" t="s">
        <v>75</v>
      </c>
      <c r="BJ596" s="273" t="s">
        <v>79</v>
      </c>
      <c r="BK596" s="273" t="s">
        <v>79</v>
      </c>
      <c r="BL596" s="274">
        <v>44927</v>
      </c>
      <c r="BM596" s="273">
        <v>11802</v>
      </c>
      <c r="BN596" s="273">
        <v>36</v>
      </c>
      <c r="BO596" s="273">
        <v>0</v>
      </c>
      <c r="BP596" s="273" t="s">
        <v>80</v>
      </c>
      <c r="BQ596" s="273">
        <v>0</v>
      </c>
      <c r="BR596" s="273" t="s">
        <v>81</v>
      </c>
      <c r="BS596" s="273" t="s">
        <v>166</v>
      </c>
      <c r="BT596" s="273">
        <v>0</v>
      </c>
      <c r="BU596" s="273">
        <v>293531</v>
      </c>
      <c r="BV596" s="336" t="s">
        <v>83</v>
      </c>
      <c r="BW596" s="337" t="s">
        <v>63</v>
      </c>
      <c r="BX596" s="337" t="s">
        <v>172</v>
      </c>
      <c r="BY596" s="337" t="s">
        <v>184</v>
      </c>
      <c r="BZ596" s="337" t="s">
        <v>167</v>
      </c>
      <c r="CA596" s="337" t="s">
        <v>168</v>
      </c>
      <c r="CB596" s="337" t="s">
        <v>353</v>
      </c>
      <c r="CC596" s="337" t="s">
        <v>354</v>
      </c>
      <c r="CD596" s="338">
        <v>13</v>
      </c>
      <c r="CE596" s="335">
        <v>45047</v>
      </c>
      <c r="CF596" s="337">
        <v>0</v>
      </c>
      <c r="CG596" s="337" t="s">
        <v>90</v>
      </c>
      <c r="CH596" s="337">
        <v>0</v>
      </c>
      <c r="CI596" s="337" t="s">
        <v>80</v>
      </c>
      <c r="CJ596" s="337"/>
      <c r="CK596" s="337"/>
      <c r="CL596" s="337"/>
      <c r="CM596" s="337" t="s">
        <v>73</v>
      </c>
      <c r="CN596" s="337">
        <v>3</v>
      </c>
    </row>
    <row r="597" spans="4:92">
      <c r="D597" s="273" t="s">
        <v>83</v>
      </c>
      <c r="E597" s="273" t="s">
        <v>194</v>
      </c>
      <c r="F597" s="273" t="s">
        <v>656</v>
      </c>
      <c r="G597" s="273" t="s">
        <v>657</v>
      </c>
      <c r="H597" s="274">
        <v>45261</v>
      </c>
      <c r="I597" s="273">
        <v>17032</v>
      </c>
      <c r="J597" s="273">
        <v>781</v>
      </c>
      <c r="W597" s="273">
        <v>314206</v>
      </c>
      <c r="X597" s="273" t="s">
        <v>83</v>
      </c>
      <c r="Y597" s="273" t="s">
        <v>63</v>
      </c>
      <c r="Z597" s="273" t="s">
        <v>501</v>
      </c>
      <c r="AA597" s="273" t="s">
        <v>501</v>
      </c>
      <c r="AB597" s="274">
        <v>45200</v>
      </c>
      <c r="AC597" s="273">
        <v>14119</v>
      </c>
      <c r="AD597" s="273">
        <v>77</v>
      </c>
      <c r="AE597" s="273">
        <v>1.2E-2</v>
      </c>
      <c r="AF597" s="273" t="s">
        <v>90</v>
      </c>
      <c r="AG597" s="273" t="s">
        <v>1048</v>
      </c>
      <c r="AH597" s="273" t="s">
        <v>1328</v>
      </c>
      <c r="AI597" s="273" t="s">
        <v>123</v>
      </c>
      <c r="AJ597" s="273" t="s">
        <v>200</v>
      </c>
      <c r="AK597" s="273">
        <v>257243</v>
      </c>
      <c r="AL597" s="273" t="s">
        <v>83</v>
      </c>
      <c r="AM597" s="273" t="s">
        <v>63</v>
      </c>
      <c r="AN597" s="273" t="s">
        <v>530</v>
      </c>
      <c r="AO597" s="273" t="s">
        <v>1116</v>
      </c>
      <c r="AP597" s="274">
        <v>44927</v>
      </c>
      <c r="AQ597" s="273">
        <v>15424</v>
      </c>
      <c r="AR597" s="273">
        <v>881</v>
      </c>
      <c r="AS597" s="273">
        <v>2.0000000000000001E-4</v>
      </c>
      <c r="AT597" s="273" t="s">
        <v>90</v>
      </c>
      <c r="AU597" s="273" t="s">
        <v>215</v>
      </c>
      <c r="AV597" s="273" t="s">
        <v>216</v>
      </c>
      <c r="BA597" s="273" t="s">
        <v>99</v>
      </c>
      <c r="BG597" s="273">
        <v>284338</v>
      </c>
      <c r="BH597" s="273" t="s">
        <v>64</v>
      </c>
      <c r="BI597" s="273" t="s">
        <v>75</v>
      </c>
      <c r="BJ597" s="273" t="s">
        <v>79</v>
      </c>
      <c r="BK597" s="273" t="s">
        <v>79</v>
      </c>
      <c r="BL597" s="274">
        <v>44958</v>
      </c>
      <c r="BM597" s="273">
        <v>11840</v>
      </c>
      <c r="BN597" s="273">
        <v>36</v>
      </c>
      <c r="BO597" s="273">
        <v>8620</v>
      </c>
      <c r="BP597" s="273" t="s">
        <v>80</v>
      </c>
      <c r="BQ597" s="273">
        <v>5092.7749999999996</v>
      </c>
      <c r="BR597" s="273" t="s">
        <v>81</v>
      </c>
      <c r="BS597" s="273" t="s">
        <v>178</v>
      </c>
      <c r="BT597" s="273">
        <v>0</v>
      </c>
      <c r="BU597" s="273">
        <v>294749</v>
      </c>
      <c r="BV597" s="279" t="s">
        <v>83</v>
      </c>
      <c r="BW597" s="280" t="s">
        <v>63</v>
      </c>
      <c r="BX597" s="280" t="s">
        <v>172</v>
      </c>
      <c r="BY597" s="280" t="s">
        <v>184</v>
      </c>
      <c r="BZ597" s="280" t="s">
        <v>151</v>
      </c>
      <c r="CA597" s="280" t="s">
        <v>152</v>
      </c>
      <c r="CB597" s="280" t="s">
        <v>161</v>
      </c>
      <c r="CC597" s="280" t="s">
        <v>162</v>
      </c>
      <c r="CD597" s="281">
        <v>11</v>
      </c>
      <c r="CE597" s="277">
        <v>45047</v>
      </c>
      <c r="CF597" s="280">
        <v>453.6</v>
      </c>
      <c r="CG597" s="280" t="s">
        <v>90</v>
      </c>
      <c r="CH597" s="280">
        <v>453.6</v>
      </c>
      <c r="CI597" s="280" t="s">
        <v>80</v>
      </c>
      <c r="CJ597" s="280"/>
      <c r="CK597" s="280"/>
      <c r="CL597" s="280"/>
      <c r="CM597" s="280" t="s">
        <v>73</v>
      </c>
      <c r="CN597" s="280">
        <v>3</v>
      </c>
    </row>
    <row r="598" spans="4:92">
      <c r="D598" s="273" t="s">
        <v>64</v>
      </c>
      <c r="E598" s="273" t="s">
        <v>75</v>
      </c>
      <c r="F598" s="273" t="s">
        <v>391</v>
      </c>
      <c r="G598" s="273" t="s">
        <v>477</v>
      </c>
      <c r="H598" s="274">
        <v>45170</v>
      </c>
      <c r="I598" s="273">
        <v>13778</v>
      </c>
      <c r="J598" s="273">
        <v>72</v>
      </c>
      <c r="W598" s="273">
        <v>232909</v>
      </c>
      <c r="X598" s="273" t="s">
        <v>83</v>
      </c>
      <c r="Y598" s="273" t="s">
        <v>63</v>
      </c>
      <c r="Z598" s="273" t="s">
        <v>501</v>
      </c>
      <c r="AA598" s="273" t="s">
        <v>501</v>
      </c>
      <c r="AB598" s="274">
        <v>45200</v>
      </c>
      <c r="AC598" s="273">
        <v>14119</v>
      </c>
      <c r="AD598" s="273">
        <v>77</v>
      </c>
      <c r="AE598" s="273">
        <v>3.0000000000000001E-3</v>
      </c>
      <c r="AF598" s="273" t="s">
        <v>90</v>
      </c>
      <c r="AG598" s="273" t="s">
        <v>983</v>
      </c>
      <c r="AH598" s="273" t="s">
        <v>1329</v>
      </c>
      <c r="AI598" s="273" t="s">
        <v>123</v>
      </c>
      <c r="AJ598" s="273" t="s">
        <v>200</v>
      </c>
      <c r="AK598" s="273">
        <v>257249</v>
      </c>
      <c r="AL598" s="273" t="s">
        <v>83</v>
      </c>
      <c r="AM598" s="273" t="s">
        <v>63</v>
      </c>
      <c r="AN598" s="273" t="s">
        <v>530</v>
      </c>
      <c r="AO598" s="273" t="s">
        <v>1116</v>
      </c>
      <c r="AP598" s="274">
        <v>44927</v>
      </c>
      <c r="AQ598" s="273">
        <v>15424</v>
      </c>
      <c r="AR598" s="273">
        <v>881</v>
      </c>
      <c r="AS598" s="273">
        <v>2.0000000000000001E-4</v>
      </c>
      <c r="AT598" s="273" t="s">
        <v>90</v>
      </c>
      <c r="AU598" s="273" t="s">
        <v>97</v>
      </c>
      <c r="AV598" s="273" t="s">
        <v>216</v>
      </c>
      <c r="BA598" s="273" t="s">
        <v>99</v>
      </c>
      <c r="BG598" s="273">
        <v>319352</v>
      </c>
      <c r="BH598" s="273" t="s">
        <v>64</v>
      </c>
      <c r="BI598" s="273" t="s">
        <v>75</v>
      </c>
      <c r="BJ598" s="273" t="s">
        <v>79</v>
      </c>
      <c r="BK598" s="273" t="s">
        <v>79</v>
      </c>
      <c r="BL598" s="274">
        <v>44958</v>
      </c>
      <c r="BM598" s="273">
        <v>11840</v>
      </c>
      <c r="BN598" s="273">
        <v>36</v>
      </c>
      <c r="BO598" s="273">
        <v>8538</v>
      </c>
      <c r="BP598" s="273" t="s">
        <v>80</v>
      </c>
      <c r="BQ598" s="273">
        <v>5044.3312500000002</v>
      </c>
      <c r="BR598" s="273" t="s">
        <v>81</v>
      </c>
      <c r="BS598" s="273" t="s">
        <v>189</v>
      </c>
      <c r="BT598" s="273">
        <v>0</v>
      </c>
      <c r="BU598" s="273">
        <v>294757</v>
      </c>
      <c r="BV598" s="336" t="s">
        <v>83</v>
      </c>
      <c r="BW598" s="337" t="s">
        <v>63</v>
      </c>
      <c r="BX598" s="337" t="s">
        <v>172</v>
      </c>
      <c r="BY598" s="337" t="s">
        <v>184</v>
      </c>
      <c r="BZ598" s="337" t="s">
        <v>151</v>
      </c>
      <c r="CA598" s="337" t="s">
        <v>152</v>
      </c>
      <c r="CB598" s="337" t="s">
        <v>153</v>
      </c>
      <c r="CC598" s="337" t="s">
        <v>154</v>
      </c>
      <c r="CD598" s="338">
        <v>10</v>
      </c>
      <c r="CE598" s="335">
        <v>45047</v>
      </c>
      <c r="CF598" s="337">
        <v>567</v>
      </c>
      <c r="CG598" s="337" t="s">
        <v>90</v>
      </c>
      <c r="CH598" s="337">
        <v>567</v>
      </c>
      <c r="CI598" s="337" t="s">
        <v>80</v>
      </c>
      <c r="CJ598" s="337"/>
      <c r="CK598" s="337"/>
      <c r="CL598" s="337"/>
      <c r="CM598" s="337" t="s">
        <v>73</v>
      </c>
      <c r="CN598" s="337">
        <v>3</v>
      </c>
    </row>
    <row r="599" spans="4:92">
      <c r="D599" s="273" t="s">
        <v>83</v>
      </c>
      <c r="E599" s="273" t="s">
        <v>194</v>
      </c>
      <c r="F599" s="273" t="s">
        <v>526</v>
      </c>
      <c r="G599" s="273" t="s">
        <v>528</v>
      </c>
      <c r="H599" s="274">
        <v>44927</v>
      </c>
      <c r="I599" s="273">
        <v>17135</v>
      </c>
      <c r="J599" s="273">
        <v>674</v>
      </c>
      <c r="K599" s="273">
        <v>520</v>
      </c>
      <c r="L599" s="273" t="s">
        <v>1202</v>
      </c>
      <c r="M599" s="273">
        <v>478.4</v>
      </c>
      <c r="N599" s="273" t="s">
        <v>1203</v>
      </c>
      <c r="P599" s="273" t="s">
        <v>1420</v>
      </c>
      <c r="Q599" s="273" t="s">
        <v>1012</v>
      </c>
      <c r="R599" s="273" t="s">
        <v>70</v>
      </c>
      <c r="S599" s="273" t="s">
        <v>1407</v>
      </c>
      <c r="T599" s="273" t="s">
        <v>1421</v>
      </c>
      <c r="U599" s="273" t="s">
        <v>73</v>
      </c>
      <c r="V599" s="273" t="s">
        <v>1422</v>
      </c>
      <c r="W599" s="273">
        <v>325735</v>
      </c>
      <c r="X599" s="273" t="s">
        <v>83</v>
      </c>
      <c r="Y599" s="273" t="s">
        <v>63</v>
      </c>
      <c r="Z599" s="273" t="s">
        <v>501</v>
      </c>
      <c r="AA599" s="273" t="s">
        <v>501</v>
      </c>
      <c r="AB599" s="274">
        <v>45200</v>
      </c>
      <c r="AC599" s="273">
        <v>14119</v>
      </c>
      <c r="AD599" s="273">
        <v>77</v>
      </c>
      <c r="AE599" s="273">
        <v>0.191</v>
      </c>
      <c r="AF599" s="273" t="s">
        <v>90</v>
      </c>
      <c r="AG599" s="273" t="s">
        <v>989</v>
      </c>
      <c r="AH599" s="273" t="s">
        <v>1423</v>
      </c>
      <c r="AI599" s="273" t="s">
        <v>123</v>
      </c>
      <c r="AJ599" s="273" t="s">
        <v>200</v>
      </c>
      <c r="AK599" s="273">
        <v>257255</v>
      </c>
      <c r="AL599" s="273" t="s">
        <v>83</v>
      </c>
      <c r="AM599" s="273" t="s">
        <v>287</v>
      </c>
      <c r="AN599" s="273" t="s">
        <v>466</v>
      </c>
      <c r="AO599" s="273" t="s">
        <v>859</v>
      </c>
      <c r="AP599" s="274">
        <v>44927</v>
      </c>
      <c r="AQ599" s="273">
        <v>15375</v>
      </c>
      <c r="AR599" s="273">
        <v>799</v>
      </c>
      <c r="AS599" s="273">
        <v>1.4</v>
      </c>
      <c r="AT599" s="273" t="s">
        <v>77</v>
      </c>
      <c r="AU599" s="273" t="s">
        <v>269</v>
      </c>
      <c r="AV599" s="273" t="s">
        <v>1388</v>
      </c>
      <c r="BA599" s="273" t="s">
        <v>249</v>
      </c>
      <c r="BG599" s="273">
        <v>341006</v>
      </c>
      <c r="BH599" s="273" t="s">
        <v>64</v>
      </c>
      <c r="BI599" s="273" t="s">
        <v>75</v>
      </c>
      <c r="BJ599" s="273" t="s">
        <v>79</v>
      </c>
      <c r="BK599" s="273" t="s">
        <v>79</v>
      </c>
      <c r="BL599" s="274">
        <v>44958</v>
      </c>
      <c r="BM599" s="273">
        <v>11840</v>
      </c>
      <c r="BN599" s="273">
        <v>36</v>
      </c>
      <c r="BO599" s="273">
        <v>8030</v>
      </c>
      <c r="BP599" s="273" t="s">
        <v>80</v>
      </c>
      <c r="BQ599" s="273">
        <v>4744.1812499999996</v>
      </c>
      <c r="BR599" s="273" t="s">
        <v>81</v>
      </c>
      <c r="BS599" s="273" t="s">
        <v>82</v>
      </c>
      <c r="BT599" s="273">
        <v>0</v>
      </c>
      <c r="BU599" s="273">
        <v>294764</v>
      </c>
      <c r="BV599" s="279" t="s">
        <v>83</v>
      </c>
      <c r="BW599" s="280" t="s">
        <v>63</v>
      </c>
      <c r="BX599" s="280" t="s">
        <v>172</v>
      </c>
      <c r="BY599" s="280" t="s">
        <v>184</v>
      </c>
      <c r="BZ599" s="280" t="s">
        <v>167</v>
      </c>
      <c r="CA599" s="280" t="s">
        <v>168</v>
      </c>
      <c r="CB599" s="280" t="s">
        <v>169</v>
      </c>
      <c r="CC599" s="280" t="s">
        <v>170</v>
      </c>
      <c r="CD599" s="281">
        <v>12</v>
      </c>
      <c r="CE599" s="277">
        <v>45047</v>
      </c>
      <c r="CF599" s="280">
        <v>0</v>
      </c>
      <c r="CG599" s="280" t="s">
        <v>90</v>
      </c>
      <c r="CH599" s="280">
        <v>0</v>
      </c>
      <c r="CI599" s="280" t="s">
        <v>80</v>
      </c>
      <c r="CJ599" s="280"/>
      <c r="CK599" s="280"/>
      <c r="CL599" s="280"/>
      <c r="CM599" s="280" t="s">
        <v>73</v>
      </c>
      <c r="CN599" s="280">
        <v>3</v>
      </c>
    </row>
    <row r="600" spans="4:92">
      <c r="D600" s="273" t="s">
        <v>83</v>
      </c>
      <c r="E600" s="273" t="s">
        <v>194</v>
      </c>
      <c r="F600" s="273" t="s">
        <v>526</v>
      </c>
      <c r="G600" s="273" t="s">
        <v>528</v>
      </c>
      <c r="H600" s="274">
        <v>44958</v>
      </c>
      <c r="I600" s="273">
        <v>11322</v>
      </c>
      <c r="J600" s="273">
        <v>674</v>
      </c>
      <c r="K600" s="273">
        <v>9474</v>
      </c>
      <c r="L600" s="273" t="s">
        <v>66</v>
      </c>
      <c r="M600" s="273">
        <v>0</v>
      </c>
      <c r="N600" s="273" t="s">
        <v>1010</v>
      </c>
      <c r="O600" s="273">
        <v>2676</v>
      </c>
      <c r="P600" s="273" t="s">
        <v>1011</v>
      </c>
      <c r="Q600" s="273" t="s">
        <v>1188</v>
      </c>
      <c r="R600" s="273" t="s">
        <v>1013</v>
      </c>
      <c r="S600" s="273" t="s">
        <v>122</v>
      </c>
      <c r="U600" s="273" t="s">
        <v>122</v>
      </c>
      <c r="V600" s="273" t="s">
        <v>122</v>
      </c>
      <c r="W600" s="273">
        <v>142251</v>
      </c>
      <c r="X600" s="273" t="s">
        <v>83</v>
      </c>
      <c r="Y600" s="273" t="s">
        <v>63</v>
      </c>
      <c r="Z600" s="273" t="s">
        <v>501</v>
      </c>
      <c r="AA600" s="273" t="s">
        <v>501</v>
      </c>
      <c r="AB600" s="274">
        <v>45200</v>
      </c>
      <c r="AC600" s="273">
        <v>14119</v>
      </c>
      <c r="AD600" s="273">
        <v>77</v>
      </c>
      <c r="AE600" s="273">
        <v>0.2858</v>
      </c>
      <c r="AF600" s="273" t="s">
        <v>90</v>
      </c>
      <c r="AG600" s="273" t="s">
        <v>819</v>
      </c>
      <c r="AH600" s="273" t="s">
        <v>1330</v>
      </c>
      <c r="AI600" s="273" t="s">
        <v>199</v>
      </c>
      <c r="AJ600" s="273" t="s">
        <v>1185</v>
      </c>
      <c r="AK600" s="273">
        <v>257261</v>
      </c>
      <c r="AL600" s="273" t="s">
        <v>83</v>
      </c>
      <c r="AM600" s="273" t="s">
        <v>287</v>
      </c>
      <c r="AN600" s="273" t="s">
        <v>466</v>
      </c>
      <c r="AO600" s="273" t="s">
        <v>859</v>
      </c>
      <c r="AP600" s="274">
        <v>44927</v>
      </c>
      <c r="AQ600" s="273">
        <v>15525</v>
      </c>
      <c r="AR600" s="273">
        <v>799</v>
      </c>
      <c r="AS600" s="273">
        <v>206613.46840000001</v>
      </c>
      <c r="AT600" s="273" t="s">
        <v>66</v>
      </c>
      <c r="AU600" s="273" t="s">
        <v>185</v>
      </c>
      <c r="AV600" s="273" t="s">
        <v>296</v>
      </c>
      <c r="BE600" s="273">
        <v>0</v>
      </c>
      <c r="BF600" s="273" t="s">
        <v>297</v>
      </c>
      <c r="BG600" s="273">
        <v>284754</v>
      </c>
      <c r="BH600" s="273" t="s">
        <v>64</v>
      </c>
      <c r="BI600" s="273" t="s">
        <v>75</v>
      </c>
      <c r="BJ600" s="273" t="s">
        <v>79</v>
      </c>
      <c r="BK600" s="273" t="s">
        <v>79</v>
      </c>
      <c r="BL600" s="274">
        <v>44958</v>
      </c>
      <c r="BM600" s="273">
        <v>11840</v>
      </c>
      <c r="BN600" s="273">
        <v>36</v>
      </c>
      <c r="BO600" s="273">
        <v>13306</v>
      </c>
      <c r="BP600" s="273" t="s">
        <v>80</v>
      </c>
      <c r="BQ600" s="273">
        <v>7861.4</v>
      </c>
      <c r="BR600" s="273" t="s">
        <v>81</v>
      </c>
      <c r="BS600" s="273" t="s">
        <v>100</v>
      </c>
      <c r="BT600" s="273">
        <v>0</v>
      </c>
      <c r="BU600" s="273">
        <v>294771</v>
      </c>
      <c r="BV600" s="336" t="s">
        <v>83</v>
      </c>
      <c r="BW600" s="337" t="s">
        <v>63</v>
      </c>
      <c r="BX600" s="337" t="s">
        <v>172</v>
      </c>
      <c r="BY600" s="337" t="s">
        <v>184</v>
      </c>
      <c r="BZ600" s="337" t="s">
        <v>126</v>
      </c>
      <c r="CA600" s="337" t="s">
        <v>127</v>
      </c>
      <c r="CB600" s="337" t="s">
        <v>133</v>
      </c>
      <c r="CC600" s="337" t="s">
        <v>134</v>
      </c>
      <c r="CD600" s="338">
        <v>7</v>
      </c>
      <c r="CE600" s="335">
        <v>45047</v>
      </c>
      <c r="CF600" s="337"/>
      <c r="CG600" s="337"/>
      <c r="CH600" s="337"/>
      <c r="CI600" s="337" t="s">
        <v>104</v>
      </c>
      <c r="CJ600" s="337"/>
      <c r="CK600" s="337"/>
      <c r="CL600" s="337"/>
      <c r="CM600" s="337" t="s">
        <v>73</v>
      </c>
      <c r="CN600" s="337">
        <v>3</v>
      </c>
    </row>
    <row r="601" spans="4:92">
      <c r="D601" s="273" t="s">
        <v>83</v>
      </c>
      <c r="E601" s="273" t="s">
        <v>194</v>
      </c>
      <c r="F601" s="273" t="s">
        <v>526</v>
      </c>
      <c r="G601" s="273" t="s">
        <v>528</v>
      </c>
      <c r="H601" s="274">
        <v>44958</v>
      </c>
      <c r="I601" s="273">
        <v>11322</v>
      </c>
      <c r="J601" s="273">
        <v>674</v>
      </c>
      <c r="K601" s="273">
        <v>789</v>
      </c>
      <c r="L601" s="273" t="s">
        <v>66</v>
      </c>
      <c r="M601" s="273">
        <v>0</v>
      </c>
      <c r="N601" s="273" t="s">
        <v>1010</v>
      </c>
      <c r="O601" s="273">
        <v>0</v>
      </c>
      <c r="P601" s="273" t="s">
        <v>1011</v>
      </c>
      <c r="Q601" s="273" t="s">
        <v>1188</v>
      </c>
      <c r="R601" s="273" t="s">
        <v>1342</v>
      </c>
      <c r="S601" s="273" t="s">
        <v>122</v>
      </c>
      <c r="U601" s="273" t="s">
        <v>122</v>
      </c>
      <c r="V601" s="273" t="s">
        <v>122</v>
      </c>
      <c r="W601" s="273">
        <v>230277</v>
      </c>
      <c r="X601" s="273" t="s">
        <v>83</v>
      </c>
      <c r="Y601" s="273" t="s">
        <v>63</v>
      </c>
      <c r="Z601" s="273" t="s">
        <v>501</v>
      </c>
      <c r="AA601" s="273" t="s">
        <v>501</v>
      </c>
      <c r="AB601" s="274">
        <v>45200</v>
      </c>
      <c r="AC601" s="273">
        <v>14119</v>
      </c>
      <c r="AD601" s="273">
        <v>77</v>
      </c>
      <c r="AE601" s="273">
        <v>1.8800000000000001E-2</v>
      </c>
      <c r="AF601" s="273" t="s">
        <v>90</v>
      </c>
      <c r="AG601" s="273" t="s">
        <v>703</v>
      </c>
      <c r="AH601" s="273" t="s">
        <v>1176</v>
      </c>
      <c r="AI601" s="273" t="s">
        <v>123</v>
      </c>
      <c r="AJ601" s="273" t="s">
        <v>124</v>
      </c>
      <c r="AK601" s="273">
        <v>257266</v>
      </c>
      <c r="AL601" s="273" t="s">
        <v>83</v>
      </c>
      <c r="AM601" s="273" t="s">
        <v>287</v>
      </c>
      <c r="AN601" s="273" t="s">
        <v>466</v>
      </c>
      <c r="AO601" s="273" t="s">
        <v>859</v>
      </c>
      <c r="AP601" s="274">
        <v>45017</v>
      </c>
      <c r="AQ601" s="273">
        <v>14937</v>
      </c>
      <c r="AR601" s="273">
        <v>799</v>
      </c>
      <c r="AS601" s="273">
        <v>33131.57</v>
      </c>
      <c r="AT601" s="273" t="s">
        <v>174</v>
      </c>
      <c r="AU601" s="273" t="s">
        <v>145</v>
      </c>
      <c r="AV601" s="273" t="s">
        <v>146</v>
      </c>
      <c r="AW601" s="273">
        <v>830</v>
      </c>
      <c r="AX601" s="273" t="s">
        <v>176</v>
      </c>
      <c r="BG601" s="273">
        <v>279272</v>
      </c>
      <c r="BH601" s="273" t="s">
        <v>64</v>
      </c>
      <c r="BI601" s="273" t="s">
        <v>75</v>
      </c>
      <c r="BJ601" s="273" t="s">
        <v>79</v>
      </c>
      <c r="BK601" s="273" t="s">
        <v>79</v>
      </c>
      <c r="BL601" s="274">
        <v>44958</v>
      </c>
      <c r="BM601" s="273">
        <v>11840</v>
      </c>
      <c r="BN601" s="273">
        <v>36</v>
      </c>
      <c r="BO601" s="273">
        <v>9961</v>
      </c>
      <c r="BP601" s="273" t="s">
        <v>80</v>
      </c>
      <c r="BQ601" s="273">
        <v>5885.125</v>
      </c>
      <c r="BR601" s="273" t="s">
        <v>81</v>
      </c>
      <c r="BS601" s="273" t="s">
        <v>109</v>
      </c>
      <c r="BT601" s="273">
        <v>0</v>
      </c>
      <c r="BU601" s="273">
        <v>294778</v>
      </c>
      <c r="BV601" s="279" t="s">
        <v>83</v>
      </c>
      <c r="BW601" s="280" t="s">
        <v>63</v>
      </c>
      <c r="BX601" s="280" t="s">
        <v>172</v>
      </c>
      <c r="BY601" s="280" t="s">
        <v>184</v>
      </c>
      <c r="BZ601" s="280" t="s">
        <v>138</v>
      </c>
      <c r="CA601" s="280" t="s">
        <v>139</v>
      </c>
      <c r="CB601" s="280" t="s">
        <v>140</v>
      </c>
      <c r="CC601" s="280" t="s">
        <v>141</v>
      </c>
      <c r="CD601" s="281">
        <v>9</v>
      </c>
      <c r="CE601" s="277">
        <v>45047</v>
      </c>
      <c r="CF601" s="280">
        <v>0</v>
      </c>
      <c r="CG601" s="280" t="s">
        <v>90</v>
      </c>
      <c r="CH601" s="280">
        <v>0</v>
      </c>
      <c r="CI601" s="280" t="s">
        <v>80</v>
      </c>
      <c r="CJ601" s="280"/>
      <c r="CK601" s="280"/>
      <c r="CL601" s="280"/>
      <c r="CM601" s="280" t="s">
        <v>73</v>
      </c>
      <c r="CN601" s="280">
        <v>3</v>
      </c>
    </row>
    <row r="602" spans="4:92">
      <c r="D602" s="273" t="s">
        <v>83</v>
      </c>
      <c r="E602" s="273" t="s">
        <v>194</v>
      </c>
      <c r="F602" s="273" t="s">
        <v>526</v>
      </c>
      <c r="G602" s="273" t="s">
        <v>528</v>
      </c>
      <c r="H602" s="274">
        <v>44958</v>
      </c>
      <c r="I602" s="273">
        <v>11322</v>
      </c>
      <c r="J602" s="273">
        <v>674</v>
      </c>
      <c r="K602" s="273">
        <v>0</v>
      </c>
      <c r="L602" s="273" t="s">
        <v>66</v>
      </c>
      <c r="N602" s="273" t="s">
        <v>107</v>
      </c>
      <c r="W602" s="273">
        <v>142250</v>
      </c>
      <c r="X602" s="273" t="s">
        <v>83</v>
      </c>
      <c r="Y602" s="273" t="s">
        <v>63</v>
      </c>
      <c r="Z602" s="273" t="s">
        <v>501</v>
      </c>
      <c r="AA602" s="273" t="s">
        <v>501</v>
      </c>
      <c r="AB602" s="274">
        <v>45231</v>
      </c>
      <c r="AC602" s="273">
        <v>14486</v>
      </c>
      <c r="AD602" s="273">
        <v>77</v>
      </c>
      <c r="AK602" s="273">
        <v>269948</v>
      </c>
      <c r="AL602" s="273" t="s">
        <v>83</v>
      </c>
      <c r="AM602" s="273" t="s">
        <v>287</v>
      </c>
      <c r="AN602" s="273" t="s">
        <v>466</v>
      </c>
      <c r="AO602" s="273" t="s">
        <v>859</v>
      </c>
      <c r="AP602" s="274">
        <v>45017</v>
      </c>
      <c r="AQ602" s="273">
        <v>14937</v>
      </c>
      <c r="AR602" s="273">
        <v>799</v>
      </c>
      <c r="AS602" s="273">
        <v>534.04</v>
      </c>
      <c r="AT602" s="273" t="s">
        <v>174</v>
      </c>
      <c r="AU602" s="273" t="s">
        <v>145</v>
      </c>
      <c r="AV602" s="273" t="s">
        <v>158</v>
      </c>
      <c r="AW602" s="273">
        <v>750</v>
      </c>
      <c r="AX602" s="273" t="s">
        <v>176</v>
      </c>
      <c r="AZ602" s="273" t="s">
        <v>149</v>
      </c>
      <c r="BG602" s="273">
        <v>322928</v>
      </c>
      <c r="BH602" s="273" t="s">
        <v>64</v>
      </c>
      <c r="BI602" s="273" t="s">
        <v>75</v>
      </c>
      <c r="BJ602" s="273" t="s">
        <v>79</v>
      </c>
      <c r="BK602" s="273" t="s">
        <v>79</v>
      </c>
      <c r="BL602" s="274">
        <v>44958</v>
      </c>
      <c r="BM602" s="273">
        <v>11840</v>
      </c>
      <c r="BN602" s="273">
        <v>36</v>
      </c>
      <c r="BO602" s="273">
        <v>17394</v>
      </c>
      <c r="BP602" s="273" t="s">
        <v>80</v>
      </c>
      <c r="BQ602" s="273">
        <v>10276.543750000001</v>
      </c>
      <c r="BR602" s="273" t="s">
        <v>81</v>
      </c>
      <c r="BS602" s="273" t="s">
        <v>116</v>
      </c>
      <c r="BT602" s="273">
        <v>2740</v>
      </c>
      <c r="BU602" s="273">
        <v>294785</v>
      </c>
      <c r="BV602" s="336" t="s">
        <v>83</v>
      </c>
      <c r="BW602" s="337" t="s">
        <v>63</v>
      </c>
      <c r="BX602" s="337" t="s">
        <v>172</v>
      </c>
      <c r="BY602" s="337" t="s">
        <v>184</v>
      </c>
      <c r="BZ602" s="337" t="s">
        <v>126</v>
      </c>
      <c r="CA602" s="337" t="s">
        <v>127</v>
      </c>
      <c r="CB602" s="337" t="s">
        <v>128</v>
      </c>
      <c r="CC602" s="337" t="s">
        <v>129</v>
      </c>
      <c r="CD602" s="338">
        <v>6</v>
      </c>
      <c r="CE602" s="335">
        <v>45047</v>
      </c>
      <c r="CF602" s="337"/>
      <c r="CG602" s="337"/>
      <c r="CH602" s="337"/>
      <c r="CI602" s="337" t="s">
        <v>80</v>
      </c>
      <c r="CJ602" s="337"/>
      <c r="CK602" s="337"/>
      <c r="CL602" s="337"/>
      <c r="CM602" s="337" t="s">
        <v>73</v>
      </c>
      <c r="CN602" s="337">
        <v>3</v>
      </c>
    </row>
    <row r="603" spans="4:92">
      <c r="D603" s="273" t="s">
        <v>83</v>
      </c>
      <c r="E603" s="273" t="s">
        <v>194</v>
      </c>
      <c r="F603" s="273" t="s">
        <v>526</v>
      </c>
      <c r="G603" s="273" t="s">
        <v>528</v>
      </c>
      <c r="H603" s="274">
        <v>44958</v>
      </c>
      <c r="I603" s="273">
        <v>11322</v>
      </c>
      <c r="J603" s="273">
        <v>674</v>
      </c>
      <c r="K603" s="273">
        <v>53657</v>
      </c>
      <c r="L603" s="273" t="s">
        <v>66</v>
      </c>
      <c r="M603" s="273">
        <v>7416.4235399999998</v>
      </c>
      <c r="N603" s="273" t="s">
        <v>115</v>
      </c>
      <c r="W603" s="273">
        <v>142249</v>
      </c>
      <c r="X603" s="273" t="s">
        <v>83</v>
      </c>
      <c r="Y603" s="273" t="s">
        <v>63</v>
      </c>
      <c r="Z603" s="273" t="s">
        <v>228</v>
      </c>
      <c r="AA603" s="273" t="s">
        <v>237</v>
      </c>
      <c r="AB603" s="274">
        <v>45108</v>
      </c>
      <c r="AC603" s="273">
        <v>12706</v>
      </c>
      <c r="AD603" s="273">
        <v>19</v>
      </c>
      <c r="AE603" s="273">
        <v>1.27</v>
      </c>
      <c r="AF603" s="273" t="s">
        <v>90</v>
      </c>
      <c r="AG603" s="273" t="s">
        <v>995</v>
      </c>
      <c r="AH603" s="273" t="s">
        <v>1321</v>
      </c>
      <c r="AI603" s="273" t="s">
        <v>199</v>
      </c>
      <c r="AJ603" s="273" t="s">
        <v>200</v>
      </c>
      <c r="AK603" s="273">
        <v>208285</v>
      </c>
      <c r="AL603" s="273" t="s">
        <v>83</v>
      </c>
      <c r="AM603" s="273" t="s">
        <v>287</v>
      </c>
      <c r="AN603" s="273" t="s">
        <v>466</v>
      </c>
      <c r="AO603" s="273" t="s">
        <v>859</v>
      </c>
      <c r="AP603" s="274">
        <v>45108</v>
      </c>
      <c r="AQ603" s="273">
        <v>15083</v>
      </c>
      <c r="AR603" s="273">
        <v>799</v>
      </c>
      <c r="AS603" s="273">
        <v>31667.200000000001</v>
      </c>
      <c r="AT603" s="273" t="s">
        <v>174</v>
      </c>
      <c r="AU603" s="273" t="s">
        <v>145</v>
      </c>
      <c r="AV603" s="273" t="s">
        <v>146</v>
      </c>
      <c r="AW603" s="273">
        <v>830</v>
      </c>
      <c r="AX603" s="273" t="s">
        <v>176</v>
      </c>
      <c r="BG603" s="273">
        <v>280878</v>
      </c>
      <c r="BH603" s="273" t="s">
        <v>64</v>
      </c>
      <c r="BI603" s="273" t="s">
        <v>75</v>
      </c>
      <c r="BJ603" s="273" t="s">
        <v>79</v>
      </c>
      <c r="BK603" s="273" t="s">
        <v>79</v>
      </c>
      <c r="BL603" s="274">
        <v>44958</v>
      </c>
      <c r="BM603" s="273">
        <v>11840</v>
      </c>
      <c r="BN603" s="273">
        <v>36</v>
      </c>
      <c r="BO603" s="273">
        <v>1422</v>
      </c>
      <c r="BP603" s="273" t="s">
        <v>80</v>
      </c>
      <c r="BQ603" s="273">
        <v>840.07500000000005</v>
      </c>
      <c r="BR603" s="273" t="s">
        <v>81</v>
      </c>
      <c r="BS603" s="273" t="s">
        <v>125</v>
      </c>
      <c r="BT603" s="273">
        <v>0</v>
      </c>
      <c r="BU603" s="273">
        <v>294792</v>
      </c>
      <c r="BV603" s="279" t="s">
        <v>83</v>
      </c>
      <c r="BW603" s="280" t="s">
        <v>63</v>
      </c>
      <c r="BX603" s="280" t="s">
        <v>172</v>
      </c>
      <c r="BY603" s="280" t="s">
        <v>184</v>
      </c>
      <c r="BZ603" s="280" t="s">
        <v>151</v>
      </c>
      <c r="CA603" s="280" t="s">
        <v>152</v>
      </c>
      <c r="CB603" s="280" t="s">
        <v>153</v>
      </c>
      <c r="CC603" s="280" t="s">
        <v>154</v>
      </c>
      <c r="CD603" s="281">
        <v>10</v>
      </c>
      <c r="CE603" s="277">
        <v>45139</v>
      </c>
      <c r="CF603" s="280">
        <v>229</v>
      </c>
      <c r="CG603" s="280" t="s">
        <v>90</v>
      </c>
      <c r="CH603" s="280">
        <v>229</v>
      </c>
      <c r="CI603" s="280" t="s">
        <v>80</v>
      </c>
      <c r="CJ603" s="280"/>
      <c r="CK603" s="280"/>
      <c r="CL603" s="280"/>
      <c r="CM603" s="280" t="s">
        <v>73</v>
      </c>
      <c r="CN603" s="280">
        <v>3</v>
      </c>
    </row>
    <row r="604" spans="4:92">
      <c r="D604" s="273" t="s">
        <v>83</v>
      </c>
      <c r="E604" s="273" t="s">
        <v>194</v>
      </c>
      <c r="F604" s="273" t="s">
        <v>526</v>
      </c>
      <c r="G604" s="273" t="s">
        <v>528</v>
      </c>
      <c r="H604" s="274">
        <v>44986</v>
      </c>
      <c r="I604" s="273">
        <v>11484</v>
      </c>
      <c r="J604" s="273">
        <v>674</v>
      </c>
      <c r="K604" s="273">
        <v>11466</v>
      </c>
      <c r="L604" s="273" t="s">
        <v>66</v>
      </c>
      <c r="M604" s="273">
        <v>0</v>
      </c>
      <c r="N604" s="273" t="s">
        <v>1010</v>
      </c>
      <c r="O604" s="273">
        <v>1143</v>
      </c>
      <c r="P604" s="273" t="s">
        <v>1011</v>
      </c>
      <c r="Q604" s="273" t="s">
        <v>1188</v>
      </c>
      <c r="R604" s="273" t="s">
        <v>1013</v>
      </c>
      <c r="S604" s="273" t="s">
        <v>122</v>
      </c>
      <c r="U604" s="273" t="s">
        <v>122</v>
      </c>
      <c r="V604" s="273" t="s">
        <v>122</v>
      </c>
      <c r="W604" s="273">
        <v>146949</v>
      </c>
      <c r="X604" s="273" t="s">
        <v>83</v>
      </c>
      <c r="Y604" s="273" t="s">
        <v>63</v>
      </c>
      <c r="Z604" s="273" t="s">
        <v>228</v>
      </c>
      <c r="AA604" s="273" t="s">
        <v>237</v>
      </c>
      <c r="AB604" s="274">
        <v>45108</v>
      </c>
      <c r="AC604" s="273">
        <v>12706</v>
      </c>
      <c r="AD604" s="273">
        <v>19</v>
      </c>
      <c r="AE604" s="273">
        <v>5.04</v>
      </c>
      <c r="AF604" s="273" t="s">
        <v>90</v>
      </c>
      <c r="AG604" s="273" t="s">
        <v>887</v>
      </c>
      <c r="AH604" s="273" t="s">
        <v>1348</v>
      </c>
      <c r="AI604" s="273" t="s">
        <v>123</v>
      </c>
      <c r="AJ604" s="273" t="s">
        <v>200</v>
      </c>
      <c r="AK604" s="273">
        <v>208291</v>
      </c>
      <c r="AL604" s="273" t="s">
        <v>83</v>
      </c>
      <c r="AM604" s="273" t="s">
        <v>287</v>
      </c>
      <c r="AN604" s="273" t="s">
        <v>466</v>
      </c>
      <c r="AO604" s="273" t="s">
        <v>859</v>
      </c>
      <c r="AP604" s="274">
        <v>45108</v>
      </c>
      <c r="AQ604" s="273">
        <v>15083</v>
      </c>
      <c r="AR604" s="273">
        <v>799</v>
      </c>
      <c r="AS604" s="273">
        <v>697.27</v>
      </c>
      <c r="AT604" s="273" t="s">
        <v>174</v>
      </c>
      <c r="AU604" s="273" t="s">
        <v>145</v>
      </c>
      <c r="AV604" s="273" t="s">
        <v>158</v>
      </c>
      <c r="AW604" s="273">
        <v>750</v>
      </c>
      <c r="AX604" s="273" t="s">
        <v>176</v>
      </c>
      <c r="AZ604" s="273" t="s">
        <v>149</v>
      </c>
      <c r="BG604" s="273">
        <v>322933</v>
      </c>
      <c r="BH604" s="273" t="s">
        <v>64</v>
      </c>
      <c r="BI604" s="273" t="s">
        <v>75</v>
      </c>
      <c r="BJ604" s="273" t="s">
        <v>79</v>
      </c>
      <c r="BK604" s="273" t="s">
        <v>79</v>
      </c>
      <c r="BL604" s="274">
        <v>44958</v>
      </c>
      <c r="BM604" s="273">
        <v>11840</v>
      </c>
      <c r="BN604" s="273">
        <v>36</v>
      </c>
      <c r="BO604" s="273">
        <v>775</v>
      </c>
      <c r="BP604" s="273" t="s">
        <v>80</v>
      </c>
      <c r="BQ604" s="273">
        <v>457.84375</v>
      </c>
      <c r="BR604" s="273" t="s">
        <v>81</v>
      </c>
      <c r="BS604" s="273" t="s">
        <v>132</v>
      </c>
      <c r="BT604" s="273">
        <v>0</v>
      </c>
      <c r="BU604" s="273">
        <v>294799</v>
      </c>
      <c r="BV604" s="336" t="s">
        <v>83</v>
      </c>
      <c r="BW604" s="337" t="s">
        <v>63</v>
      </c>
      <c r="BX604" s="337" t="s">
        <v>172</v>
      </c>
      <c r="BY604" s="337" t="s">
        <v>184</v>
      </c>
      <c r="BZ604" s="337" t="s">
        <v>151</v>
      </c>
      <c r="CA604" s="337" t="s">
        <v>152</v>
      </c>
      <c r="CB604" s="337" t="s">
        <v>161</v>
      </c>
      <c r="CC604" s="337" t="s">
        <v>162</v>
      </c>
      <c r="CD604" s="338">
        <v>11</v>
      </c>
      <c r="CE604" s="335">
        <v>45139</v>
      </c>
      <c r="CF604" s="337">
        <v>183.2</v>
      </c>
      <c r="CG604" s="337" t="s">
        <v>90</v>
      </c>
      <c r="CH604" s="337">
        <v>183.2</v>
      </c>
      <c r="CI604" s="337" t="s">
        <v>80</v>
      </c>
      <c r="CJ604" s="337"/>
      <c r="CK604" s="337"/>
      <c r="CL604" s="337"/>
      <c r="CM604" s="337" t="s">
        <v>73</v>
      </c>
      <c r="CN604" s="337">
        <v>3</v>
      </c>
    </row>
    <row r="605" spans="4:92">
      <c r="D605" s="273" t="s">
        <v>83</v>
      </c>
      <c r="E605" s="273" t="s">
        <v>194</v>
      </c>
      <c r="F605" s="273" t="s">
        <v>526</v>
      </c>
      <c r="G605" s="273" t="s">
        <v>528</v>
      </c>
      <c r="H605" s="274">
        <v>44986</v>
      </c>
      <c r="I605" s="273">
        <v>11484</v>
      </c>
      <c r="J605" s="273">
        <v>674</v>
      </c>
      <c r="K605" s="273">
        <v>1051</v>
      </c>
      <c r="L605" s="273" t="s">
        <v>66</v>
      </c>
      <c r="M605" s="273">
        <v>0</v>
      </c>
      <c r="N605" s="273" t="s">
        <v>1010</v>
      </c>
      <c r="O605" s="273">
        <v>0</v>
      </c>
      <c r="P605" s="273" t="s">
        <v>1011</v>
      </c>
      <c r="Q605" s="273" t="s">
        <v>1188</v>
      </c>
      <c r="R605" s="273" t="s">
        <v>1342</v>
      </c>
      <c r="S605" s="273" t="s">
        <v>122</v>
      </c>
      <c r="U605" s="273" t="s">
        <v>122</v>
      </c>
      <c r="V605" s="273" t="s">
        <v>122</v>
      </c>
      <c r="W605" s="273">
        <v>230294</v>
      </c>
      <c r="X605" s="273" t="s">
        <v>83</v>
      </c>
      <c r="Y605" s="273" t="s">
        <v>63</v>
      </c>
      <c r="Z605" s="273" t="s">
        <v>228</v>
      </c>
      <c r="AA605" s="273" t="s">
        <v>237</v>
      </c>
      <c r="AB605" s="274">
        <v>45108</v>
      </c>
      <c r="AC605" s="273">
        <v>12706</v>
      </c>
      <c r="AD605" s="273">
        <v>19</v>
      </c>
      <c r="AE605" s="273">
        <v>0.44</v>
      </c>
      <c r="AF605" s="273" t="s">
        <v>90</v>
      </c>
      <c r="AG605" s="273" t="s">
        <v>884</v>
      </c>
      <c r="AH605" s="273" t="s">
        <v>1349</v>
      </c>
      <c r="AI605" s="273" t="s">
        <v>123</v>
      </c>
      <c r="AJ605" s="273" t="s">
        <v>200</v>
      </c>
      <c r="AK605" s="273">
        <v>208297</v>
      </c>
      <c r="AL605" s="273" t="s">
        <v>83</v>
      </c>
      <c r="AM605" s="273" t="s">
        <v>287</v>
      </c>
      <c r="AN605" s="273" t="s">
        <v>466</v>
      </c>
      <c r="AO605" s="273" t="s">
        <v>859</v>
      </c>
      <c r="AP605" s="274">
        <v>45108</v>
      </c>
      <c r="AQ605" s="273">
        <v>15674</v>
      </c>
      <c r="AR605" s="273">
        <v>799</v>
      </c>
      <c r="AS605" s="273">
        <v>143016.85949999999</v>
      </c>
      <c r="AT605" s="273" t="s">
        <v>66</v>
      </c>
      <c r="AU605" s="273" t="s">
        <v>185</v>
      </c>
      <c r="AV605" s="273" t="s">
        <v>296</v>
      </c>
      <c r="BE605" s="273">
        <v>0</v>
      </c>
      <c r="BF605" s="273" t="s">
        <v>297</v>
      </c>
      <c r="BG605" s="273">
        <v>285350</v>
      </c>
      <c r="BH605" s="273" t="s">
        <v>83</v>
      </c>
      <c r="BI605" s="273" t="s">
        <v>63</v>
      </c>
      <c r="BJ605" s="273" t="s">
        <v>84</v>
      </c>
      <c r="BK605" s="273" t="s">
        <v>85</v>
      </c>
      <c r="BL605" s="274">
        <v>45078</v>
      </c>
      <c r="BM605" s="273">
        <v>12402</v>
      </c>
      <c r="BN605" s="273">
        <v>3</v>
      </c>
      <c r="BO605" s="273">
        <v>0</v>
      </c>
      <c r="BP605" s="273" t="s">
        <v>80</v>
      </c>
      <c r="BQ605" s="273">
        <v>0</v>
      </c>
      <c r="BR605" s="273" t="s">
        <v>81</v>
      </c>
      <c r="BS605" s="273" t="s">
        <v>219</v>
      </c>
      <c r="BT605" s="273">
        <v>0</v>
      </c>
      <c r="BU605" s="273">
        <v>197600</v>
      </c>
      <c r="BV605" s="279" t="s">
        <v>83</v>
      </c>
      <c r="BW605" s="280" t="s">
        <v>63</v>
      </c>
      <c r="BX605" s="280" t="s">
        <v>172</v>
      </c>
      <c r="BY605" s="280" t="s">
        <v>184</v>
      </c>
      <c r="BZ605" s="280" t="s">
        <v>167</v>
      </c>
      <c r="CA605" s="280" t="s">
        <v>168</v>
      </c>
      <c r="CB605" s="280" t="s">
        <v>353</v>
      </c>
      <c r="CC605" s="280" t="s">
        <v>354</v>
      </c>
      <c r="CD605" s="281">
        <v>13</v>
      </c>
      <c r="CE605" s="277">
        <v>45139</v>
      </c>
      <c r="CF605" s="280">
        <v>0</v>
      </c>
      <c r="CG605" s="280" t="s">
        <v>90</v>
      </c>
      <c r="CH605" s="280">
        <v>0</v>
      </c>
      <c r="CI605" s="280" t="s">
        <v>80</v>
      </c>
      <c r="CJ605" s="280"/>
      <c r="CK605" s="280"/>
      <c r="CL605" s="280"/>
      <c r="CM605" s="280" t="s">
        <v>73</v>
      </c>
      <c r="CN605" s="280">
        <v>3</v>
      </c>
    </row>
    <row r="606" spans="4:92">
      <c r="D606" s="273" t="s">
        <v>83</v>
      </c>
      <c r="E606" s="273" t="s">
        <v>194</v>
      </c>
      <c r="F606" s="273" t="s">
        <v>526</v>
      </c>
      <c r="G606" s="273" t="s">
        <v>528</v>
      </c>
      <c r="H606" s="274">
        <v>44986</v>
      </c>
      <c r="I606" s="273">
        <v>11484</v>
      </c>
      <c r="J606" s="273">
        <v>674</v>
      </c>
      <c r="K606" s="273">
        <v>0</v>
      </c>
      <c r="L606" s="273" t="s">
        <v>66</v>
      </c>
      <c r="N606" s="273" t="s">
        <v>107</v>
      </c>
      <c r="W606" s="273">
        <v>146948</v>
      </c>
      <c r="X606" s="273" t="s">
        <v>83</v>
      </c>
      <c r="Y606" s="273" t="s">
        <v>63</v>
      </c>
      <c r="Z606" s="273" t="s">
        <v>228</v>
      </c>
      <c r="AA606" s="273" t="s">
        <v>237</v>
      </c>
      <c r="AB606" s="274">
        <v>45108</v>
      </c>
      <c r="AC606" s="273">
        <v>12706</v>
      </c>
      <c r="AD606" s="273">
        <v>19</v>
      </c>
      <c r="AE606" s="273">
        <v>0.57999999999999996</v>
      </c>
      <c r="AF606" s="273" t="s">
        <v>90</v>
      </c>
      <c r="AG606" s="273" t="s">
        <v>884</v>
      </c>
      <c r="AH606" s="273" t="s">
        <v>1351</v>
      </c>
      <c r="AI606" s="273" t="s">
        <v>123</v>
      </c>
      <c r="AJ606" s="273" t="s">
        <v>200</v>
      </c>
      <c r="AK606" s="273">
        <v>208303</v>
      </c>
      <c r="AL606" s="273" t="s">
        <v>83</v>
      </c>
      <c r="AM606" s="273" t="s">
        <v>287</v>
      </c>
      <c r="AN606" s="273" t="s">
        <v>466</v>
      </c>
      <c r="AO606" s="273" t="s">
        <v>859</v>
      </c>
      <c r="AP606" s="274">
        <v>45200</v>
      </c>
      <c r="AQ606" s="273">
        <v>15229</v>
      </c>
      <c r="AR606" s="273">
        <v>799</v>
      </c>
      <c r="AS606" s="273">
        <v>33789.49</v>
      </c>
      <c r="AT606" s="273" t="s">
        <v>174</v>
      </c>
      <c r="AU606" s="273" t="s">
        <v>145</v>
      </c>
      <c r="AV606" s="273" t="s">
        <v>146</v>
      </c>
      <c r="AW606" s="273">
        <v>830</v>
      </c>
      <c r="AX606" s="273" t="s">
        <v>176</v>
      </c>
      <c r="BG606" s="273">
        <v>282484</v>
      </c>
      <c r="BH606" s="273" t="s">
        <v>83</v>
      </c>
      <c r="BI606" s="273" t="s">
        <v>63</v>
      </c>
      <c r="BJ606" s="273" t="s">
        <v>84</v>
      </c>
      <c r="BK606" s="273" t="s">
        <v>85</v>
      </c>
      <c r="BL606" s="274">
        <v>45108</v>
      </c>
      <c r="BM606" s="273">
        <v>12671</v>
      </c>
      <c r="BN606" s="273">
        <v>3</v>
      </c>
      <c r="BO606" s="273">
        <v>3221</v>
      </c>
      <c r="BP606" s="273" t="s">
        <v>80</v>
      </c>
      <c r="BQ606" s="273">
        <v>1877.50728</v>
      </c>
      <c r="BR606" s="273" t="s">
        <v>81</v>
      </c>
      <c r="BS606" s="273" t="s">
        <v>219</v>
      </c>
      <c r="BT606" s="273">
        <v>0</v>
      </c>
      <c r="BU606" s="273">
        <v>211361</v>
      </c>
      <c r="BV606" s="336" t="s">
        <v>83</v>
      </c>
      <c r="BW606" s="337" t="s">
        <v>63</v>
      </c>
      <c r="BX606" s="337" t="s">
        <v>172</v>
      </c>
      <c r="BY606" s="337" t="s">
        <v>184</v>
      </c>
      <c r="BZ606" s="337" t="s">
        <v>167</v>
      </c>
      <c r="CA606" s="337" t="s">
        <v>168</v>
      </c>
      <c r="CB606" s="337" t="s">
        <v>313</v>
      </c>
      <c r="CC606" s="337" t="s">
        <v>314</v>
      </c>
      <c r="CD606" s="338">
        <v>14</v>
      </c>
      <c r="CE606" s="335">
        <v>45139</v>
      </c>
      <c r="CF606" s="337">
        <v>0</v>
      </c>
      <c r="CG606" s="337" t="s">
        <v>90</v>
      </c>
      <c r="CH606" s="337">
        <v>0</v>
      </c>
      <c r="CI606" s="337" t="s">
        <v>80</v>
      </c>
      <c r="CJ606" s="337"/>
      <c r="CK606" s="337"/>
      <c r="CL606" s="337"/>
      <c r="CM606" s="337" t="s">
        <v>73</v>
      </c>
      <c r="CN606" s="337">
        <v>3</v>
      </c>
    </row>
    <row r="607" spans="4:92">
      <c r="D607" s="273" t="s">
        <v>83</v>
      </c>
      <c r="E607" s="273" t="s">
        <v>194</v>
      </c>
      <c r="F607" s="273" t="s">
        <v>526</v>
      </c>
      <c r="G607" s="273" t="s">
        <v>528</v>
      </c>
      <c r="H607" s="274">
        <v>44986</v>
      </c>
      <c r="I607" s="273">
        <v>11484</v>
      </c>
      <c r="J607" s="273">
        <v>674</v>
      </c>
      <c r="K607" s="273">
        <v>53601</v>
      </c>
      <c r="L607" s="273" t="s">
        <v>66</v>
      </c>
      <c r="M607" s="273">
        <v>7621.4946600000003</v>
      </c>
      <c r="N607" s="273" t="s">
        <v>115</v>
      </c>
      <c r="W607" s="273">
        <v>146947</v>
      </c>
      <c r="X607" s="273" t="s">
        <v>83</v>
      </c>
      <c r="Y607" s="273" t="s">
        <v>63</v>
      </c>
      <c r="Z607" s="273" t="s">
        <v>228</v>
      </c>
      <c r="AA607" s="273" t="s">
        <v>237</v>
      </c>
      <c r="AB607" s="274">
        <v>45108</v>
      </c>
      <c r="AC607" s="273">
        <v>12706</v>
      </c>
      <c r="AD607" s="273">
        <v>19</v>
      </c>
      <c r="AE607" s="273">
        <v>4.9749999999999996</v>
      </c>
      <c r="AF607" s="273" t="s">
        <v>90</v>
      </c>
      <c r="AG607" s="273" t="s">
        <v>795</v>
      </c>
      <c r="AH607" s="273" t="s">
        <v>1354</v>
      </c>
      <c r="AI607" s="273" t="s">
        <v>123</v>
      </c>
      <c r="AJ607" s="273" t="s">
        <v>200</v>
      </c>
      <c r="AK607" s="273">
        <v>208309</v>
      </c>
      <c r="AL607" s="273" t="s">
        <v>83</v>
      </c>
      <c r="AM607" s="273" t="s">
        <v>287</v>
      </c>
      <c r="AN607" s="273" t="s">
        <v>466</v>
      </c>
      <c r="AO607" s="273" t="s">
        <v>859</v>
      </c>
      <c r="AP607" s="274">
        <v>45200</v>
      </c>
      <c r="AQ607" s="273">
        <v>15229</v>
      </c>
      <c r="AR607" s="273">
        <v>799</v>
      </c>
      <c r="AS607" s="273">
        <v>177.2</v>
      </c>
      <c r="AT607" s="273" t="s">
        <v>174</v>
      </c>
      <c r="AU607" s="273" t="s">
        <v>145</v>
      </c>
      <c r="AV607" s="273" t="s">
        <v>158</v>
      </c>
      <c r="AW607" s="273">
        <v>750</v>
      </c>
      <c r="AX607" s="273" t="s">
        <v>176</v>
      </c>
      <c r="AZ607" s="273" t="s">
        <v>149</v>
      </c>
      <c r="BG607" s="273">
        <v>322938</v>
      </c>
      <c r="BH607" s="273" t="s">
        <v>83</v>
      </c>
      <c r="BI607" s="273" t="s">
        <v>63</v>
      </c>
      <c r="BJ607" s="273" t="s">
        <v>84</v>
      </c>
      <c r="BK607" s="273" t="s">
        <v>85</v>
      </c>
      <c r="BL607" s="274">
        <v>45139</v>
      </c>
      <c r="BM607" s="273">
        <v>13346</v>
      </c>
      <c r="BN607" s="273">
        <v>3</v>
      </c>
      <c r="BO607" s="273">
        <v>0</v>
      </c>
      <c r="BP607" s="273" t="s">
        <v>80</v>
      </c>
      <c r="BQ607" s="273">
        <v>0</v>
      </c>
      <c r="BR607" s="273" t="s">
        <v>81</v>
      </c>
      <c r="BS607" s="273" t="s">
        <v>219</v>
      </c>
      <c r="BT607" s="273">
        <v>0</v>
      </c>
      <c r="BU607" s="273">
        <v>228006</v>
      </c>
      <c r="BV607" s="279" t="s">
        <v>83</v>
      </c>
      <c r="BW607" s="280" t="s">
        <v>63</v>
      </c>
      <c r="BX607" s="280" t="s">
        <v>172</v>
      </c>
      <c r="BY607" s="280" t="s">
        <v>184</v>
      </c>
      <c r="BZ607" s="280" t="s">
        <v>167</v>
      </c>
      <c r="CA607" s="280" t="s">
        <v>168</v>
      </c>
      <c r="CB607" s="280" t="s">
        <v>319</v>
      </c>
      <c r="CC607" s="280" t="s">
        <v>320</v>
      </c>
      <c r="CD607" s="281">
        <v>15</v>
      </c>
      <c r="CE607" s="277">
        <v>45139</v>
      </c>
      <c r="CF607" s="280">
        <v>0</v>
      </c>
      <c r="CG607" s="280" t="s">
        <v>90</v>
      </c>
      <c r="CH607" s="280">
        <v>0</v>
      </c>
      <c r="CI607" s="280" t="s">
        <v>80</v>
      </c>
      <c r="CJ607" s="280"/>
      <c r="CK607" s="280"/>
      <c r="CL607" s="280"/>
      <c r="CM607" s="280" t="s">
        <v>73</v>
      </c>
      <c r="CN607" s="280">
        <v>3</v>
      </c>
    </row>
    <row r="608" spans="4:92">
      <c r="D608" s="273" t="s">
        <v>83</v>
      </c>
      <c r="E608" s="273" t="s">
        <v>194</v>
      </c>
      <c r="F608" s="273" t="s">
        <v>526</v>
      </c>
      <c r="G608" s="273" t="s">
        <v>528</v>
      </c>
      <c r="H608" s="274">
        <v>45017</v>
      </c>
      <c r="I608" s="273">
        <v>11646</v>
      </c>
      <c r="J608" s="273">
        <v>674</v>
      </c>
      <c r="K608" s="273">
        <v>8435</v>
      </c>
      <c r="L608" s="273" t="s">
        <v>66</v>
      </c>
      <c r="M608" s="273">
        <v>0</v>
      </c>
      <c r="N608" s="273" t="s">
        <v>1010</v>
      </c>
      <c r="O608" s="273">
        <v>1471</v>
      </c>
      <c r="P608" s="273" t="s">
        <v>1011</v>
      </c>
      <c r="Q608" s="273" t="s">
        <v>1188</v>
      </c>
      <c r="R608" s="273" t="s">
        <v>1013</v>
      </c>
      <c r="S608" s="273" t="s">
        <v>122</v>
      </c>
      <c r="U608" s="273" t="s">
        <v>122</v>
      </c>
      <c r="V608" s="273" t="s">
        <v>122</v>
      </c>
      <c r="W608" s="273">
        <v>151647</v>
      </c>
      <c r="X608" s="273" t="s">
        <v>83</v>
      </c>
      <c r="Y608" s="273" t="s">
        <v>63</v>
      </c>
      <c r="Z608" s="273" t="s">
        <v>228</v>
      </c>
      <c r="AA608" s="273" t="s">
        <v>237</v>
      </c>
      <c r="AB608" s="274">
        <v>45108</v>
      </c>
      <c r="AC608" s="273">
        <v>12706</v>
      </c>
      <c r="AD608" s="273">
        <v>19</v>
      </c>
      <c r="AE608" s="273">
        <v>1.0386</v>
      </c>
      <c r="AF608" s="273" t="s">
        <v>90</v>
      </c>
      <c r="AG608" s="273" t="s">
        <v>1355</v>
      </c>
      <c r="AH608" s="273" t="s">
        <v>1356</v>
      </c>
      <c r="AI608" s="273" t="s">
        <v>123</v>
      </c>
      <c r="AJ608" s="273" t="s">
        <v>200</v>
      </c>
      <c r="AK608" s="273">
        <v>208315</v>
      </c>
      <c r="AL608" s="273" t="s">
        <v>83</v>
      </c>
      <c r="AM608" s="273" t="s">
        <v>287</v>
      </c>
      <c r="AN608" s="273" t="s">
        <v>466</v>
      </c>
      <c r="AO608" s="273" t="s">
        <v>853</v>
      </c>
      <c r="AP608" s="274">
        <v>44927</v>
      </c>
      <c r="AQ608" s="273">
        <v>14789</v>
      </c>
      <c r="AR608" s="273">
        <v>797</v>
      </c>
      <c r="AS608" s="273">
        <v>6323.45</v>
      </c>
      <c r="AT608" s="273" t="s">
        <v>174</v>
      </c>
      <c r="AU608" s="273" t="s">
        <v>145</v>
      </c>
      <c r="AV608" s="273" t="s">
        <v>158</v>
      </c>
      <c r="AW608" s="273">
        <v>720</v>
      </c>
      <c r="AX608" s="273" t="s">
        <v>176</v>
      </c>
      <c r="AY608" s="273" t="s">
        <v>1424</v>
      </c>
      <c r="AZ608" s="273" t="s">
        <v>149</v>
      </c>
      <c r="BG608" s="273">
        <v>277645</v>
      </c>
      <c r="BH608" s="273" t="s">
        <v>83</v>
      </c>
      <c r="BI608" s="273" t="s">
        <v>63</v>
      </c>
      <c r="BJ608" s="273" t="s">
        <v>84</v>
      </c>
      <c r="BK608" s="273" t="s">
        <v>85</v>
      </c>
      <c r="BL608" s="274">
        <v>45170</v>
      </c>
      <c r="BM608" s="273">
        <v>13673</v>
      </c>
      <c r="BN608" s="273">
        <v>3</v>
      </c>
      <c r="BO608" s="273">
        <v>3660</v>
      </c>
      <c r="BP608" s="273" t="s">
        <v>80</v>
      </c>
      <c r="BQ608" s="273">
        <v>2109.8228800000002</v>
      </c>
      <c r="BR608" s="273" t="s">
        <v>81</v>
      </c>
      <c r="BS608" s="273" t="s">
        <v>219</v>
      </c>
      <c r="BT608" s="273">
        <v>0</v>
      </c>
      <c r="BU608" s="273">
        <v>238127</v>
      </c>
      <c r="BV608" s="336" t="s">
        <v>83</v>
      </c>
      <c r="BW608" s="337" t="s">
        <v>63</v>
      </c>
      <c r="BX608" s="337" t="s">
        <v>172</v>
      </c>
      <c r="BY608" s="337" t="s">
        <v>184</v>
      </c>
      <c r="BZ608" s="337" t="s">
        <v>86</v>
      </c>
      <c r="CA608" s="337" t="s">
        <v>87</v>
      </c>
      <c r="CB608" s="337" t="s">
        <v>179</v>
      </c>
      <c r="CC608" s="337" t="s">
        <v>180</v>
      </c>
      <c r="CD608" s="338">
        <v>1</v>
      </c>
      <c r="CE608" s="335">
        <v>45139</v>
      </c>
      <c r="CF608" s="337"/>
      <c r="CG608" s="337" t="s">
        <v>181</v>
      </c>
      <c r="CH608" s="337"/>
      <c r="CI608" s="337" t="s">
        <v>181</v>
      </c>
      <c r="CJ608" s="337" t="s">
        <v>1341</v>
      </c>
      <c r="CK608" s="337"/>
      <c r="CL608" s="337"/>
      <c r="CM608" s="337" t="s">
        <v>73</v>
      </c>
      <c r="CN608" s="337">
        <v>3</v>
      </c>
    </row>
    <row r="609" spans="4:92">
      <c r="D609" s="273" t="s">
        <v>83</v>
      </c>
      <c r="E609" s="273" t="s">
        <v>194</v>
      </c>
      <c r="F609" s="273" t="s">
        <v>385</v>
      </c>
      <c r="G609" s="273" t="s">
        <v>683</v>
      </c>
      <c r="H609" s="274">
        <v>44927</v>
      </c>
      <c r="I609" s="273">
        <v>11258</v>
      </c>
      <c r="J609" s="273">
        <v>841</v>
      </c>
      <c r="K609" s="273">
        <v>200.08</v>
      </c>
      <c r="L609" s="273" t="s">
        <v>66</v>
      </c>
      <c r="M609" s="273">
        <v>18.59</v>
      </c>
      <c r="N609" s="273" t="s">
        <v>115</v>
      </c>
      <c r="W609" s="273">
        <v>140393</v>
      </c>
      <c r="X609" s="273" t="s">
        <v>83</v>
      </c>
      <c r="Y609" s="273" t="s">
        <v>63</v>
      </c>
      <c r="Z609" s="273" t="s">
        <v>228</v>
      </c>
      <c r="AA609" s="273" t="s">
        <v>237</v>
      </c>
      <c r="AB609" s="274">
        <v>45108</v>
      </c>
      <c r="AC609" s="273">
        <v>12706</v>
      </c>
      <c r="AD609" s="273">
        <v>19</v>
      </c>
      <c r="AE609" s="273">
        <v>9.9000000000000005E-2</v>
      </c>
      <c r="AF609" s="273" t="s">
        <v>90</v>
      </c>
      <c r="AG609" s="273" t="s">
        <v>1358</v>
      </c>
      <c r="AH609" s="273" t="s">
        <v>489</v>
      </c>
      <c r="AI609" s="273" t="s">
        <v>123</v>
      </c>
      <c r="AJ609" s="273" t="s">
        <v>200</v>
      </c>
      <c r="AK609" s="273">
        <v>208321</v>
      </c>
      <c r="AL609" s="273" t="s">
        <v>83</v>
      </c>
      <c r="AM609" s="273" t="s">
        <v>287</v>
      </c>
      <c r="AN609" s="273" t="s">
        <v>466</v>
      </c>
      <c r="AO609" s="273" t="s">
        <v>853</v>
      </c>
      <c r="AP609" s="274">
        <v>44927</v>
      </c>
      <c r="AQ609" s="273">
        <v>14789</v>
      </c>
      <c r="AR609" s="273">
        <v>797</v>
      </c>
      <c r="AS609" s="273">
        <v>312.99</v>
      </c>
      <c r="AT609" s="273" t="s">
        <v>174</v>
      </c>
      <c r="AU609" s="273" t="s">
        <v>145</v>
      </c>
      <c r="AV609" s="273" t="s">
        <v>146</v>
      </c>
      <c r="AW609" s="273">
        <v>820</v>
      </c>
      <c r="AX609" s="273" t="s">
        <v>176</v>
      </c>
      <c r="AY609" s="273" t="s">
        <v>1425</v>
      </c>
      <c r="AZ609" s="273" t="s">
        <v>149</v>
      </c>
      <c r="BG609" s="273">
        <v>325906</v>
      </c>
      <c r="BH609" s="273" t="s">
        <v>83</v>
      </c>
      <c r="BI609" s="273" t="s">
        <v>63</v>
      </c>
      <c r="BJ609" s="273" t="s">
        <v>84</v>
      </c>
      <c r="BK609" s="273" t="s">
        <v>85</v>
      </c>
      <c r="BL609" s="274">
        <v>45200</v>
      </c>
      <c r="BM609" s="273">
        <v>14008</v>
      </c>
      <c r="BN609" s="273">
        <v>3</v>
      </c>
      <c r="BO609" s="273">
        <v>0</v>
      </c>
      <c r="BP609" s="273" t="s">
        <v>80</v>
      </c>
      <c r="BQ609" s="273">
        <v>0</v>
      </c>
      <c r="BR609" s="273" t="s">
        <v>81</v>
      </c>
      <c r="BS609" s="273" t="s">
        <v>219</v>
      </c>
      <c r="BT609" s="273">
        <v>0</v>
      </c>
      <c r="BU609" s="273">
        <v>256005</v>
      </c>
      <c r="BV609" s="279" t="s">
        <v>83</v>
      </c>
      <c r="BW609" s="280" t="s">
        <v>63</v>
      </c>
      <c r="BX609" s="280" t="s">
        <v>172</v>
      </c>
      <c r="BY609" s="280" t="s">
        <v>184</v>
      </c>
      <c r="BZ609" s="280" t="s">
        <v>138</v>
      </c>
      <c r="CA609" s="280" t="s">
        <v>139</v>
      </c>
      <c r="CB609" s="280" t="s">
        <v>190</v>
      </c>
      <c r="CC609" s="280" t="s">
        <v>191</v>
      </c>
      <c r="CD609" s="281">
        <v>8</v>
      </c>
      <c r="CE609" s="277">
        <v>45139</v>
      </c>
      <c r="CF609" s="280">
        <v>0</v>
      </c>
      <c r="CG609" s="280" t="s">
        <v>90</v>
      </c>
      <c r="CH609" s="280">
        <v>0</v>
      </c>
      <c r="CI609" s="280" t="s">
        <v>80</v>
      </c>
      <c r="CJ609" s="280"/>
      <c r="CK609" s="280"/>
      <c r="CL609" s="280"/>
      <c r="CM609" s="280" t="s">
        <v>73</v>
      </c>
      <c r="CN609" s="280">
        <v>3</v>
      </c>
    </row>
    <row r="610" spans="4:92">
      <c r="D610" s="273" t="s">
        <v>83</v>
      </c>
      <c r="E610" s="273" t="s">
        <v>194</v>
      </c>
      <c r="F610" s="273" t="s">
        <v>385</v>
      </c>
      <c r="G610" s="273" t="s">
        <v>683</v>
      </c>
      <c r="H610" s="274">
        <v>44927</v>
      </c>
      <c r="I610" s="273">
        <v>11258</v>
      </c>
      <c r="J610" s="273">
        <v>841</v>
      </c>
      <c r="K610" s="273">
        <v>0</v>
      </c>
      <c r="L610" s="273" t="s">
        <v>66</v>
      </c>
      <c r="N610" s="273" t="s">
        <v>107</v>
      </c>
      <c r="W610" s="273">
        <v>140394</v>
      </c>
      <c r="X610" s="273" t="s">
        <v>83</v>
      </c>
      <c r="Y610" s="273" t="s">
        <v>63</v>
      </c>
      <c r="Z610" s="273" t="s">
        <v>228</v>
      </c>
      <c r="AA610" s="273" t="s">
        <v>237</v>
      </c>
      <c r="AB610" s="274">
        <v>45108</v>
      </c>
      <c r="AC610" s="273">
        <v>12706</v>
      </c>
      <c r="AD610" s="273">
        <v>19</v>
      </c>
      <c r="AE610" s="273">
        <v>0.27</v>
      </c>
      <c r="AF610" s="273" t="s">
        <v>90</v>
      </c>
      <c r="AG610" s="273" t="s">
        <v>1026</v>
      </c>
      <c r="AH610" s="273" t="s">
        <v>1327</v>
      </c>
      <c r="AI610" s="273" t="s">
        <v>123</v>
      </c>
      <c r="AJ610" s="273" t="s">
        <v>200</v>
      </c>
      <c r="AK610" s="273">
        <v>208327</v>
      </c>
      <c r="AL610" s="273" t="s">
        <v>83</v>
      </c>
      <c r="AM610" s="273" t="s">
        <v>287</v>
      </c>
      <c r="AN610" s="273" t="s">
        <v>466</v>
      </c>
      <c r="AO610" s="273" t="s">
        <v>853</v>
      </c>
      <c r="AP610" s="274">
        <v>44927</v>
      </c>
      <c r="AQ610" s="273">
        <v>14789</v>
      </c>
      <c r="AR610" s="273">
        <v>797</v>
      </c>
      <c r="AS610" s="273">
        <v>2886649</v>
      </c>
      <c r="AT610" s="273" t="s">
        <v>66</v>
      </c>
      <c r="AU610" s="273" t="s">
        <v>295</v>
      </c>
      <c r="AV610" s="273" t="s">
        <v>186</v>
      </c>
      <c r="AW610" s="273">
        <v>0.8</v>
      </c>
      <c r="AX610" s="273" t="s">
        <v>176</v>
      </c>
      <c r="AY610" s="273" t="s">
        <v>1426</v>
      </c>
      <c r="AZ610" s="273" t="s">
        <v>149</v>
      </c>
      <c r="BG610" s="273">
        <v>344947</v>
      </c>
      <c r="BH610" s="273" t="s">
        <v>83</v>
      </c>
      <c r="BI610" s="273" t="s">
        <v>63</v>
      </c>
      <c r="BJ610" s="273" t="s">
        <v>84</v>
      </c>
      <c r="BK610" s="273" t="s">
        <v>85</v>
      </c>
      <c r="BL610" s="274">
        <v>45231</v>
      </c>
      <c r="BM610" s="273">
        <v>14376</v>
      </c>
      <c r="BN610" s="273">
        <v>3</v>
      </c>
      <c r="BO610" s="273">
        <v>3399</v>
      </c>
      <c r="BP610" s="273" t="s">
        <v>80</v>
      </c>
      <c r="BQ610" s="273">
        <v>1932.4359999999999</v>
      </c>
      <c r="BR610" s="273" t="s">
        <v>81</v>
      </c>
      <c r="BS610" s="273" t="s">
        <v>219</v>
      </c>
      <c r="BT610" s="273">
        <v>0</v>
      </c>
      <c r="BU610" s="273">
        <v>289759</v>
      </c>
      <c r="BV610" s="336" t="s">
        <v>83</v>
      </c>
      <c r="BW610" s="337" t="s">
        <v>63</v>
      </c>
      <c r="BX610" s="337" t="s">
        <v>172</v>
      </c>
      <c r="BY610" s="337" t="s">
        <v>184</v>
      </c>
      <c r="BZ610" s="337" t="s">
        <v>86</v>
      </c>
      <c r="CA610" s="337" t="s">
        <v>87</v>
      </c>
      <c r="CB610" s="337" t="s">
        <v>217</v>
      </c>
      <c r="CC610" s="337" t="s">
        <v>218</v>
      </c>
      <c r="CD610" s="338">
        <v>2</v>
      </c>
      <c r="CE610" s="335">
        <v>45139</v>
      </c>
      <c r="CF610" s="337"/>
      <c r="CG610" s="337" t="s">
        <v>181</v>
      </c>
      <c r="CH610" s="337"/>
      <c r="CI610" s="337" t="s">
        <v>181</v>
      </c>
      <c r="CJ610" s="337" t="s">
        <v>1022</v>
      </c>
      <c r="CK610" s="337"/>
      <c r="CL610" s="337"/>
      <c r="CM610" s="337" t="s">
        <v>73</v>
      </c>
      <c r="CN610" s="337">
        <v>3</v>
      </c>
    </row>
    <row r="611" spans="4:92">
      <c r="D611" s="273" t="s">
        <v>83</v>
      </c>
      <c r="E611" s="273" t="s">
        <v>194</v>
      </c>
      <c r="F611" s="273" t="s">
        <v>385</v>
      </c>
      <c r="G611" s="273" t="s">
        <v>683</v>
      </c>
      <c r="H611" s="274">
        <v>44958</v>
      </c>
      <c r="I611" s="273">
        <v>11420</v>
      </c>
      <c r="J611" s="273">
        <v>841</v>
      </c>
      <c r="W611" s="273">
        <v>145067</v>
      </c>
      <c r="X611" s="273" t="s">
        <v>83</v>
      </c>
      <c r="Y611" s="273" t="s">
        <v>63</v>
      </c>
      <c r="Z611" s="273" t="s">
        <v>228</v>
      </c>
      <c r="AA611" s="273" t="s">
        <v>237</v>
      </c>
      <c r="AB611" s="274">
        <v>45108</v>
      </c>
      <c r="AC611" s="273">
        <v>12706</v>
      </c>
      <c r="AD611" s="273">
        <v>19</v>
      </c>
      <c r="AE611" s="273">
        <v>8.26</v>
      </c>
      <c r="AF611" s="273" t="s">
        <v>90</v>
      </c>
      <c r="AG611" s="273" t="s">
        <v>798</v>
      </c>
      <c r="AH611" s="273" t="s">
        <v>953</v>
      </c>
      <c r="AI611" s="273" t="s">
        <v>123</v>
      </c>
      <c r="AJ611" s="273" t="s">
        <v>200</v>
      </c>
      <c r="AK611" s="273">
        <v>208333</v>
      </c>
      <c r="AL611" s="273" t="s">
        <v>83</v>
      </c>
      <c r="AM611" s="273" t="s">
        <v>287</v>
      </c>
      <c r="AN611" s="273" t="s">
        <v>866</v>
      </c>
      <c r="AO611" s="273" t="s">
        <v>875</v>
      </c>
      <c r="AP611" s="274">
        <v>45017</v>
      </c>
      <c r="AQ611" s="273">
        <v>14939</v>
      </c>
      <c r="AR611" s="273">
        <v>802</v>
      </c>
      <c r="AU611" s="273" t="s">
        <v>108</v>
      </c>
      <c r="BG611" s="273">
        <v>279291</v>
      </c>
      <c r="BH611" s="273" t="s">
        <v>83</v>
      </c>
      <c r="BI611" s="273" t="s">
        <v>63</v>
      </c>
      <c r="BJ611" s="273" t="s">
        <v>84</v>
      </c>
      <c r="BK611" s="273" t="s">
        <v>85</v>
      </c>
      <c r="BL611" s="274">
        <v>45261</v>
      </c>
      <c r="BM611" s="273">
        <v>16865</v>
      </c>
      <c r="BN611" s="273">
        <v>3</v>
      </c>
      <c r="BO611" s="273">
        <v>0</v>
      </c>
      <c r="BP611" s="273" t="s">
        <v>80</v>
      </c>
      <c r="BQ611" s="273">
        <v>0</v>
      </c>
      <c r="BR611" s="273" t="s">
        <v>81</v>
      </c>
      <c r="BS611" s="273" t="s">
        <v>219</v>
      </c>
      <c r="BT611" s="273">
        <v>0</v>
      </c>
      <c r="BU611" s="273">
        <v>318694</v>
      </c>
      <c r="BV611" s="279" t="s">
        <v>83</v>
      </c>
      <c r="BW611" s="280" t="s">
        <v>63</v>
      </c>
      <c r="BX611" s="280" t="s">
        <v>172</v>
      </c>
      <c r="BY611" s="280" t="s">
        <v>184</v>
      </c>
      <c r="BZ611" s="280" t="s">
        <v>204</v>
      </c>
      <c r="CA611" s="280" t="s">
        <v>205</v>
      </c>
      <c r="CB611" s="280" t="s">
        <v>206</v>
      </c>
      <c r="CC611" s="280" t="s">
        <v>207</v>
      </c>
      <c r="CD611" s="281">
        <v>0</v>
      </c>
      <c r="CE611" s="277">
        <v>45139</v>
      </c>
      <c r="CF611" s="280"/>
      <c r="CG611" s="280" t="s">
        <v>181</v>
      </c>
      <c r="CH611" s="280"/>
      <c r="CI611" s="280" t="s">
        <v>208</v>
      </c>
      <c r="CJ611" s="280" t="s">
        <v>209</v>
      </c>
      <c r="CK611" s="280"/>
      <c r="CL611" s="280"/>
      <c r="CM611" s="280" t="s">
        <v>73</v>
      </c>
      <c r="CN611" s="280">
        <v>3</v>
      </c>
    </row>
    <row r="612" spans="4:92">
      <c r="D612" s="273" t="s">
        <v>83</v>
      </c>
      <c r="E612" s="273" t="s">
        <v>194</v>
      </c>
      <c r="F612" s="273" t="s">
        <v>385</v>
      </c>
      <c r="G612" s="273" t="s">
        <v>683</v>
      </c>
      <c r="H612" s="274">
        <v>44958</v>
      </c>
      <c r="I612" s="273">
        <v>11420</v>
      </c>
      <c r="J612" s="273">
        <v>841</v>
      </c>
      <c r="K612" s="273">
        <v>200.08</v>
      </c>
      <c r="L612" s="273" t="s">
        <v>66</v>
      </c>
      <c r="M612" s="273">
        <v>18.59</v>
      </c>
      <c r="N612" s="273" t="s">
        <v>115</v>
      </c>
      <c r="W612" s="273">
        <v>145091</v>
      </c>
      <c r="X612" s="273" t="s">
        <v>83</v>
      </c>
      <c r="Y612" s="273" t="s">
        <v>63</v>
      </c>
      <c r="Z612" s="273" t="s">
        <v>228</v>
      </c>
      <c r="AA612" s="273" t="s">
        <v>237</v>
      </c>
      <c r="AB612" s="274">
        <v>45108</v>
      </c>
      <c r="AC612" s="273">
        <v>12706</v>
      </c>
      <c r="AD612" s="273">
        <v>19</v>
      </c>
      <c r="AE612" s="273">
        <v>12.406000000000001</v>
      </c>
      <c r="AF612" s="273" t="s">
        <v>90</v>
      </c>
      <c r="AG612" s="273" t="s">
        <v>795</v>
      </c>
      <c r="AH612" s="273" t="s">
        <v>1427</v>
      </c>
      <c r="AI612" s="273" t="s">
        <v>123</v>
      </c>
      <c r="AJ612" s="273" t="s">
        <v>200</v>
      </c>
      <c r="AK612" s="273">
        <v>208339</v>
      </c>
      <c r="AL612" s="273" t="s">
        <v>83</v>
      </c>
      <c r="AM612" s="273" t="s">
        <v>287</v>
      </c>
      <c r="AN612" s="273" t="s">
        <v>866</v>
      </c>
      <c r="AO612" s="273" t="s">
        <v>875</v>
      </c>
      <c r="AP612" s="274">
        <v>45108</v>
      </c>
      <c r="AQ612" s="273">
        <v>15085</v>
      </c>
      <c r="AR612" s="273">
        <v>802</v>
      </c>
      <c r="AU612" s="273" t="s">
        <v>108</v>
      </c>
      <c r="BG612" s="273">
        <v>280897</v>
      </c>
      <c r="BH612" s="273" t="s">
        <v>83</v>
      </c>
      <c r="BI612" s="273" t="s">
        <v>63</v>
      </c>
      <c r="BJ612" s="273" t="s">
        <v>84</v>
      </c>
      <c r="BK612" s="273" t="s">
        <v>106</v>
      </c>
      <c r="BL612" s="274">
        <v>44927</v>
      </c>
      <c r="BM612" s="273">
        <v>11785</v>
      </c>
      <c r="BN612" s="273">
        <v>4</v>
      </c>
      <c r="BO612" s="273">
        <v>2348</v>
      </c>
      <c r="BP612" s="273" t="s">
        <v>80</v>
      </c>
      <c r="BQ612" s="273">
        <v>1184.46768</v>
      </c>
      <c r="BR612" s="273" t="s">
        <v>81</v>
      </c>
      <c r="BS612" s="273" t="s">
        <v>336</v>
      </c>
      <c r="BT612" s="273">
        <v>0</v>
      </c>
      <c r="BU612" s="273">
        <v>156345</v>
      </c>
      <c r="BV612" s="336" t="s">
        <v>83</v>
      </c>
      <c r="BW612" s="337" t="s">
        <v>63</v>
      </c>
      <c r="BX612" s="337" t="s">
        <v>172</v>
      </c>
      <c r="BY612" s="337" t="s">
        <v>184</v>
      </c>
      <c r="BZ612" s="337" t="s">
        <v>86</v>
      </c>
      <c r="CA612" s="337" t="s">
        <v>87</v>
      </c>
      <c r="CB612" s="337" t="s">
        <v>225</v>
      </c>
      <c r="CC612" s="337" t="s">
        <v>226</v>
      </c>
      <c r="CD612" s="338">
        <v>5</v>
      </c>
      <c r="CE612" s="335">
        <v>45139</v>
      </c>
      <c r="CF612" s="337">
        <v>0</v>
      </c>
      <c r="CG612" s="337" t="s">
        <v>90</v>
      </c>
      <c r="CH612" s="337">
        <v>0</v>
      </c>
      <c r="CI612" s="337" t="s">
        <v>80</v>
      </c>
      <c r="CJ612" s="337"/>
      <c r="CK612" s="337"/>
      <c r="CL612" s="337"/>
      <c r="CM612" s="337" t="s">
        <v>73</v>
      </c>
      <c r="CN612" s="337">
        <v>3</v>
      </c>
    </row>
    <row r="613" spans="4:92">
      <c r="D613" s="273" t="s">
        <v>83</v>
      </c>
      <c r="E613" s="273" t="s">
        <v>194</v>
      </c>
      <c r="F613" s="273" t="s">
        <v>385</v>
      </c>
      <c r="G613" s="273" t="s">
        <v>683</v>
      </c>
      <c r="H613" s="274">
        <v>44958</v>
      </c>
      <c r="I613" s="273">
        <v>11420</v>
      </c>
      <c r="J613" s="273">
        <v>841</v>
      </c>
      <c r="K613" s="273">
        <v>0</v>
      </c>
      <c r="L613" s="273" t="s">
        <v>66</v>
      </c>
      <c r="N613" s="273" t="s">
        <v>107</v>
      </c>
      <c r="W613" s="273">
        <v>145092</v>
      </c>
      <c r="X613" s="273" t="s">
        <v>83</v>
      </c>
      <c r="Y613" s="273" t="s">
        <v>63</v>
      </c>
      <c r="Z613" s="273" t="s">
        <v>228</v>
      </c>
      <c r="AA613" s="273" t="s">
        <v>237</v>
      </c>
      <c r="AB613" s="274">
        <v>45139</v>
      </c>
      <c r="AC613" s="273">
        <v>13379</v>
      </c>
      <c r="AD613" s="273">
        <v>19</v>
      </c>
      <c r="AK613" s="273">
        <v>227870</v>
      </c>
      <c r="AL613" s="273" t="s">
        <v>83</v>
      </c>
      <c r="AM613" s="273" t="s">
        <v>287</v>
      </c>
      <c r="AN613" s="273" t="s">
        <v>866</v>
      </c>
      <c r="AO613" s="273" t="s">
        <v>875</v>
      </c>
      <c r="AP613" s="274">
        <v>45108</v>
      </c>
      <c r="AQ613" s="273">
        <v>15676</v>
      </c>
      <c r="AR613" s="273">
        <v>802</v>
      </c>
      <c r="AU613" s="273" t="s">
        <v>108</v>
      </c>
      <c r="BG613" s="273">
        <v>285356</v>
      </c>
      <c r="BH613" s="273" t="s">
        <v>83</v>
      </c>
      <c r="BI613" s="273" t="s">
        <v>63</v>
      </c>
      <c r="BJ613" s="273" t="s">
        <v>84</v>
      </c>
      <c r="BK613" s="273" t="s">
        <v>106</v>
      </c>
      <c r="BL613" s="274">
        <v>44958</v>
      </c>
      <c r="BM613" s="273">
        <v>11823</v>
      </c>
      <c r="BN613" s="273">
        <v>4</v>
      </c>
      <c r="BO613" s="273">
        <v>0</v>
      </c>
      <c r="BP613" s="273" t="s">
        <v>80</v>
      </c>
      <c r="BQ613" s="273">
        <v>0</v>
      </c>
      <c r="BR613" s="273" t="s">
        <v>81</v>
      </c>
      <c r="BS613" s="273" t="s">
        <v>336</v>
      </c>
      <c r="BT613" s="273">
        <v>0</v>
      </c>
      <c r="BU613" s="273">
        <v>165142</v>
      </c>
      <c r="BV613" s="279" t="s">
        <v>83</v>
      </c>
      <c r="BW613" s="280" t="s">
        <v>63</v>
      </c>
      <c r="BX613" s="280" t="s">
        <v>172</v>
      </c>
      <c r="BY613" s="280" t="s">
        <v>184</v>
      </c>
      <c r="BZ613" s="280" t="s">
        <v>126</v>
      </c>
      <c r="CA613" s="280" t="s">
        <v>127</v>
      </c>
      <c r="CB613" s="280" t="s">
        <v>133</v>
      </c>
      <c r="CC613" s="280" t="s">
        <v>134</v>
      </c>
      <c r="CD613" s="281">
        <v>7</v>
      </c>
      <c r="CE613" s="277">
        <v>45231</v>
      </c>
      <c r="CF613" s="280"/>
      <c r="CG613" s="280"/>
      <c r="CH613" s="280"/>
      <c r="CI613" s="280" t="s">
        <v>104</v>
      </c>
      <c r="CJ613" s="280"/>
      <c r="CK613" s="280"/>
      <c r="CL613" s="280"/>
      <c r="CM613" s="280" t="s">
        <v>73</v>
      </c>
      <c r="CN613" s="280">
        <v>3</v>
      </c>
    </row>
    <row r="614" spans="4:92">
      <c r="D614" s="273" t="s">
        <v>83</v>
      </c>
      <c r="E614" s="273" t="s">
        <v>194</v>
      </c>
      <c r="F614" s="273" t="s">
        <v>385</v>
      </c>
      <c r="G614" s="273" t="s">
        <v>683</v>
      </c>
      <c r="H614" s="274">
        <v>44986</v>
      </c>
      <c r="I614" s="273">
        <v>11582</v>
      </c>
      <c r="J614" s="273">
        <v>841</v>
      </c>
      <c r="W614" s="273">
        <v>149765</v>
      </c>
      <c r="X614" s="273" t="s">
        <v>83</v>
      </c>
      <c r="Y614" s="273" t="s">
        <v>63</v>
      </c>
      <c r="Z614" s="273" t="s">
        <v>228</v>
      </c>
      <c r="AA614" s="273" t="s">
        <v>237</v>
      </c>
      <c r="AB614" s="274">
        <v>45139</v>
      </c>
      <c r="AC614" s="273">
        <v>13381</v>
      </c>
      <c r="AD614" s="273">
        <v>19</v>
      </c>
      <c r="AE614" s="273">
        <v>1.7178</v>
      </c>
      <c r="AF614" s="273" t="s">
        <v>90</v>
      </c>
      <c r="AG614" s="273" t="s">
        <v>1333</v>
      </c>
      <c r="AH614" s="273" t="s">
        <v>1334</v>
      </c>
      <c r="AI614" s="273" t="s">
        <v>123</v>
      </c>
      <c r="AJ614" s="273" t="s">
        <v>214</v>
      </c>
      <c r="AK614" s="273">
        <v>218425</v>
      </c>
      <c r="AL614" s="273" t="s">
        <v>83</v>
      </c>
      <c r="AM614" s="273" t="s">
        <v>287</v>
      </c>
      <c r="AN614" s="273" t="s">
        <v>866</v>
      </c>
      <c r="AO614" s="273" t="s">
        <v>875</v>
      </c>
      <c r="AP614" s="274">
        <v>45200</v>
      </c>
      <c r="AQ614" s="273">
        <v>15231</v>
      </c>
      <c r="AR614" s="273">
        <v>802</v>
      </c>
      <c r="AS614" s="273">
        <v>7654</v>
      </c>
      <c r="AT614" s="273" t="s">
        <v>80</v>
      </c>
      <c r="AU614" s="273" t="s">
        <v>185</v>
      </c>
      <c r="AV614" s="273" t="s">
        <v>186</v>
      </c>
      <c r="AW614" s="273">
        <v>0</v>
      </c>
      <c r="AX614" s="273" t="s">
        <v>176</v>
      </c>
      <c r="AY614" s="273" t="s">
        <v>122</v>
      </c>
      <c r="AZ614" s="273" t="s">
        <v>188</v>
      </c>
      <c r="BG614" s="273">
        <v>282507</v>
      </c>
      <c r="BH614" s="273" t="s">
        <v>83</v>
      </c>
      <c r="BI614" s="273" t="s">
        <v>63</v>
      </c>
      <c r="BJ614" s="273" t="s">
        <v>84</v>
      </c>
      <c r="BK614" s="273" t="s">
        <v>106</v>
      </c>
      <c r="BL614" s="274">
        <v>44986</v>
      </c>
      <c r="BM614" s="273">
        <v>11861</v>
      </c>
      <c r="BN614" s="273">
        <v>4</v>
      </c>
      <c r="BO614" s="273">
        <v>2260</v>
      </c>
      <c r="BP614" s="273" t="s">
        <v>80</v>
      </c>
      <c r="BQ614" s="273">
        <v>1146.50272</v>
      </c>
      <c r="BR614" s="273" t="s">
        <v>81</v>
      </c>
      <c r="BS614" s="273" t="s">
        <v>336</v>
      </c>
      <c r="BT614" s="273">
        <v>0</v>
      </c>
      <c r="BU614" s="273">
        <v>166711</v>
      </c>
      <c r="BV614" s="336" t="s">
        <v>83</v>
      </c>
      <c r="BW614" s="337" t="s">
        <v>63</v>
      </c>
      <c r="BX614" s="337" t="s">
        <v>172</v>
      </c>
      <c r="BY614" s="337" t="s">
        <v>184</v>
      </c>
      <c r="BZ614" s="337" t="s">
        <v>138</v>
      </c>
      <c r="CA614" s="337" t="s">
        <v>139</v>
      </c>
      <c r="CB614" s="337" t="s">
        <v>140</v>
      </c>
      <c r="CC614" s="337" t="s">
        <v>141</v>
      </c>
      <c r="CD614" s="338">
        <v>9</v>
      </c>
      <c r="CE614" s="335">
        <v>45231</v>
      </c>
      <c r="CF614" s="337">
        <v>0</v>
      </c>
      <c r="CG614" s="337" t="s">
        <v>90</v>
      </c>
      <c r="CH614" s="337">
        <v>0</v>
      </c>
      <c r="CI614" s="337" t="s">
        <v>80</v>
      </c>
      <c r="CJ614" s="337"/>
      <c r="CK614" s="337"/>
      <c r="CL614" s="337"/>
      <c r="CM614" s="337" t="s">
        <v>73</v>
      </c>
      <c r="CN614" s="337">
        <v>3</v>
      </c>
    </row>
    <row r="615" spans="4:92">
      <c r="D615" s="273" t="s">
        <v>83</v>
      </c>
      <c r="E615" s="273" t="s">
        <v>194</v>
      </c>
      <c r="F615" s="273" t="s">
        <v>385</v>
      </c>
      <c r="G615" s="273" t="s">
        <v>683</v>
      </c>
      <c r="H615" s="274">
        <v>44986</v>
      </c>
      <c r="I615" s="273">
        <v>11582</v>
      </c>
      <c r="J615" s="273">
        <v>841</v>
      </c>
      <c r="K615" s="273">
        <v>200.08</v>
      </c>
      <c r="L615" s="273" t="s">
        <v>66</v>
      </c>
      <c r="M615" s="273">
        <v>18.59</v>
      </c>
      <c r="N615" s="273" t="s">
        <v>115</v>
      </c>
      <c r="W615" s="273">
        <v>149789</v>
      </c>
      <c r="X615" s="273" t="s">
        <v>83</v>
      </c>
      <c r="Y615" s="273" t="s">
        <v>63</v>
      </c>
      <c r="Z615" s="273" t="s">
        <v>228</v>
      </c>
      <c r="AA615" s="273" t="s">
        <v>237</v>
      </c>
      <c r="AB615" s="274">
        <v>45139</v>
      </c>
      <c r="AC615" s="273">
        <v>13381</v>
      </c>
      <c r="AD615" s="273">
        <v>19</v>
      </c>
      <c r="AE615" s="273">
        <v>0.8196</v>
      </c>
      <c r="AF615" s="273" t="s">
        <v>90</v>
      </c>
      <c r="AG615" s="273" t="s">
        <v>879</v>
      </c>
      <c r="AH615" s="273" t="s">
        <v>880</v>
      </c>
      <c r="AI615" s="273" t="s">
        <v>123</v>
      </c>
      <c r="AJ615" s="273" t="s">
        <v>214</v>
      </c>
      <c r="AK615" s="273">
        <v>226065</v>
      </c>
      <c r="AL615" s="273" t="s">
        <v>83</v>
      </c>
      <c r="AM615" s="273" t="s">
        <v>287</v>
      </c>
      <c r="AN615" s="273" t="s">
        <v>866</v>
      </c>
      <c r="AO615" s="273" t="s">
        <v>871</v>
      </c>
      <c r="AP615" s="274">
        <v>44927</v>
      </c>
      <c r="AQ615" s="273">
        <v>14792</v>
      </c>
      <c r="AR615" s="273">
        <v>801</v>
      </c>
      <c r="AU615" s="273" t="s">
        <v>108</v>
      </c>
      <c r="BG615" s="273">
        <v>277674</v>
      </c>
      <c r="BH615" s="273" t="s">
        <v>64</v>
      </c>
      <c r="BI615" s="273" t="s">
        <v>75</v>
      </c>
      <c r="BJ615" s="273" t="s">
        <v>79</v>
      </c>
      <c r="BK615" s="273" t="s">
        <v>79</v>
      </c>
      <c r="BL615" s="274">
        <v>45261</v>
      </c>
      <c r="BM615" s="273">
        <v>16907</v>
      </c>
      <c r="BN615" s="273">
        <v>36</v>
      </c>
      <c r="BO615" s="273">
        <v>902</v>
      </c>
      <c r="BP615" s="273" t="s">
        <v>80</v>
      </c>
      <c r="BQ615" s="273">
        <v>532.88125000000002</v>
      </c>
      <c r="BR615" s="273" t="s">
        <v>81</v>
      </c>
      <c r="BS615" s="273" t="s">
        <v>137</v>
      </c>
      <c r="BT615" s="273">
        <v>0</v>
      </c>
      <c r="BU615" s="273">
        <v>321332</v>
      </c>
      <c r="BV615" s="279" t="s">
        <v>83</v>
      </c>
      <c r="BW615" s="280" t="s">
        <v>63</v>
      </c>
      <c r="BX615" s="280" t="s">
        <v>172</v>
      </c>
      <c r="BY615" s="280" t="s">
        <v>184</v>
      </c>
      <c r="BZ615" s="280" t="s">
        <v>126</v>
      </c>
      <c r="CA615" s="280" t="s">
        <v>127</v>
      </c>
      <c r="CB615" s="280" t="s">
        <v>128</v>
      </c>
      <c r="CC615" s="280" t="s">
        <v>129</v>
      </c>
      <c r="CD615" s="281">
        <v>6</v>
      </c>
      <c r="CE615" s="277">
        <v>45231</v>
      </c>
      <c r="CF615" s="280"/>
      <c r="CG615" s="280"/>
      <c r="CH615" s="280"/>
      <c r="CI615" s="280" t="s">
        <v>80</v>
      </c>
      <c r="CJ615" s="280"/>
      <c r="CK615" s="280"/>
      <c r="CL615" s="280"/>
      <c r="CM615" s="280" t="s">
        <v>73</v>
      </c>
      <c r="CN615" s="280">
        <v>3</v>
      </c>
    </row>
    <row r="616" spans="4:92">
      <c r="D616" s="273" t="s">
        <v>83</v>
      </c>
      <c r="E616" s="273" t="s">
        <v>194</v>
      </c>
      <c r="F616" s="273" t="s">
        <v>385</v>
      </c>
      <c r="G616" s="273" t="s">
        <v>683</v>
      </c>
      <c r="H616" s="274">
        <v>44986</v>
      </c>
      <c r="I616" s="273">
        <v>11582</v>
      </c>
      <c r="J616" s="273">
        <v>841</v>
      </c>
      <c r="K616" s="273">
        <v>0</v>
      </c>
      <c r="L616" s="273" t="s">
        <v>66</v>
      </c>
      <c r="N616" s="273" t="s">
        <v>107</v>
      </c>
      <c r="W616" s="273">
        <v>149790</v>
      </c>
      <c r="X616" s="273" t="s">
        <v>83</v>
      </c>
      <c r="Y616" s="273" t="s">
        <v>63</v>
      </c>
      <c r="Z616" s="273" t="s">
        <v>228</v>
      </c>
      <c r="AA616" s="273" t="s">
        <v>237</v>
      </c>
      <c r="AB616" s="274">
        <v>45139</v>
      </c>
      <c r="AC616" s="273">
        <v>13381</v>
      </c>
      <c r="AD616" s="273">
        <v>19</v>
      </c>
      <c r="AE616" s="273">
        <v>0.6</v>
      </c>
      <c r="AF616" s="273" t="s">
        <v>90</v>
      </c>
      <c r="AG616" s="273" t="s">
        <v>1304</v>
      </c>
      <c r="AH616" s="273" t="s">
        <v>1364</v>
      </c>
      <c r="AI616" s="273" t="s">
        <v>123</v>
      </c>
      <c r="AJ616" s="273" t="s">
        <v>200</v>
      </c>
      <c r="AK616" s="273">
        <v>226071</v>
      </c>
      <c r="AL616" s="273" t="s">
        <v>83</v>
      </c>
      <c r="AM616" s="273" t="s">
        <v>287</v>
      </c>
      <c r="AN616" s="273" t="s">
        <v>866</v>
      </c>
      <c r="AO616" s="273" t="s">
        <v>871</v>
      </c>
      <c r="AP616" s="274">
        <v>44927</v>
      </c>
      <c r="AQ616" s="273">
        <v>15376</v>
      </c>
      <c r="AR616" s="273">
        <v>801</v>
      </c>
      <c r="AU616" s="273" t="s">
        <v>108</v>
      </c>
      <c r="BG616" s="273">
        <v>283900</v>
      </c>
      <c r="BH616" s="273" t="s">
        <v>64</v>
      </c>
      <c r="BI616" s="273" t="s">
        <v>75</v>
      </c>
      <c r="BJ616" s="273" t="s">
        <v>79</v>
      </c>
      <c r="BK616" s="273" t="s">
        <v>79</v>
      </c>
      <c r="BL616" s="274">
        <v>45261</v>
      </c>
      <c r="BM616" s="273">
        <v>16907</v>
      </c>
      <c r="BN616" s="273">
        <v>36</v>
      </c>
      <c r="BO616" s="273">
        <v>247</v>
      </c>
      <c r="BP616" s="273" t="s">
        <v>80</v>
      </c>
      <c r="BQ616" s="273">
        <v>145.90625</v>
      </c>
      <c r="BR616" s="273" t="s">
        <v>81</v>
      </c>
      <c r="BS616" s="273" t="s">
        <v>150</v>
      </c>
      <c r="BT616" s="273">
        <v>0</v>
      </c>
      <c r="BU616" s="273">
        <v>321339</v>
      </c>
      <c r="BV616" s="336" t="s">
        <v>83</v>
      </c>
      <c r="BW616" s="337" t="s">
        <v>63</v>
      </c>
      <c r="BX616" s="337" t="s">
        <v>172</v>
      </c>
      <c r="BY616" s="337" t="s">
        <v>184</v>
      </c>
      <c r="BZ616" s="337" t="s">
        <v>110</v>
      </c>
      <c r="CA616" s="337" t="s">
        <v>111</v>
      </c>
      <c r="CB616" s="337" t="s">
        <v>117</v>
      </c>
      <c r="CC616" s="337" t="s">
        <v>118</v>
      </c>
      <c r="CD616" s="338">
        <v>5</v>
      </c>
      <c r="CE616" s="335">
        <v>45231</v>
      </c>
      <c r="CF616" s="337"/>
      <c r="CG616" s="337"/>
      <c r="CH616" s="337"/>
      <c r="CI616" s="337" t="s">
        <v>104</v>
      </c>
      <c r="CJ616" s="337"/>
      <c r="CK616" s="337"/>
      <c r="CL616" s="337"/>
      <c r="CM616" s="337" t="s">
        <v>73</v>
      </c>
      <c r="CN616" s="337">
        <v>3</v>
      </c>
    </row>
    <row r="617" spans="4:92">
      <c r="D617" s="273" t="s">
        <v>83</v>
      </c>
      <c r="E617" s="273" t="s">
        <v>194</v>
      </c>
      <c r="F617" s="273" t="s">
        <v>385</v>
      </c>
      <c r="G617" s="273" t="s">
        <v>683</v>
      </c>
      <c r="H617" s="274">
        <v>45017</v>
      </c>
      <c r="I617" s="273">
        <v>11744</v>
      </c>
      <c r="J617" s="273">
        <v>841</v>
      </c>
      <c r="W617" s="273">
        <v>154463</v>
      </c>
      <c r="X617" s="273" t="s">
        <v>83</v>
      </c>
      <c r="Y617" s="273" t="s">
        <v>63</v>
      </c>
      <c r="Z617" s="273" t="s">
        <v>228</v>
      </c>
      <c r="AA617" s="273" t="s">
        <v>237</v>
      </c>
      <c r="AB617" s="274">
        <v>45139</v>
      </c>
      <c r="AC617" s="273">
        <v>13381</v>
      </c>
      <c r="AD617" s="273">
        <v>19</v>
      </c>
      <c r="AE617" s="273">
        <v>0.99</v>
      </c>
      <c r="AF617" s="273" t="s">
        <v>90</v>
      </c>
      <c r="AG617" s="273" t="s">
        <v>995</v>
      </c>
      <c r="AH617" s="273" t="s">
        <v>1321</v>
      </c>
      <c r="AI617" s="273" t="s">
        <v>199</v>
      </c>
      <c r="AJ617" s="273" t="s">
        <v>200</v>
      </c>
      <c r="AK617" s="273">
        <v>226077</v>
      </c>
      <c r="AL617" s="273" t="s">
        <v>83</v>
      </c>
      <c r="AM617" s="273" t="s">
        <v>287</v>
      </c>
      <c r="AN617" s="273" t="s">
        <v>866</v>
      </c>
      <c r="AO617" s="273" t="s">
        <v>871</v>
      </c>
      <c r="AP617" s="274">
        <v>44927</v>
      </c>
      <c r="AQ617" s="273">
        <v>15526</v>
      </c>
      <c r="AR617" s="273">
        <v>801</v>
      </c>
      <c r="AU617" s="273" t="s">
        <v>108</v>
      </c>
      <c r="BG617" s="273">
        <v>284756</v>
      </c>
      <c r="BH617" s="273" t="s">
        <v>64</v>
      </c>
      <c r="BI617" s="273" t="s">
        <v>75</v>
      </c>
      <c r="BJ617" s="273" t="s">
        <v>79</v>
      </c>
      <c r="BK617" s="273" t="s">
        <v>79</v>
      </c>
      <c r="BL617" s="274">
        <v>45261</v>
      </c>
      <c r="BM617" s="273">
        <v>16907</v>
      </c>
      <c r="BN617" s="273">
        <v>36</v>
      </c>
      <c r="BO617" s="273">
        <v>0</v>
      </c>
      <c r="BP617" s="273" t="s">
        <v>80</v>
      </c>
      <c r="BQ617" s="273">
        <v>0</v>
      </c>
      <c r="BR617" s="273" t="s">
        <v>81</v>
      </c>
      <c r="BS617" s="273" t="s">
        <v>160</v>
      </c>
      <c r="BT617" s="273">
        <v>0</v>
      </c>
      <c r="BU617" s="273">
        <v>321346</v>
      </c>
      <c r="BV617" s="279" t="s">
        <v>83</v>
      </c>
      <c r="BW617" s="280" t="s">
        <v>63</v>
      </c>
      <c r="BX617" s="280" t="s">
        <v>172</v>
      </c>
      <c r="BY617" s="280" t="s">
        <v>184</v>
      </c>
      <c r="BZ617" s="280" t="s">
        <v>86</v>
      </c>
      <c r="CA617" s="280" t="s">
        <v>87</v>
      </c>
      <c r="CB617" s="280" t="s">
        <v>101</v>
      </c>
      <c r="CC617" s="280" t="s">
        <v>102</v>
      </c>
      <c r="CD617" s="281">
        <v>4</v>
      </c>
      <c r="CE617" s="277">
        <v>45231</v>
      </c>
      <c r="CF617" s="280">
        <v>1905</v>
      </c>
      <c r="CG617" s="280" t="s">
        <v>103</v>
      </c>
      <c r="CH617" s="280">
        <v>62.026800000000001</v>
      </c>
      <c r="CI617" s="280" t="s">
        <v>104</v>
      </c>
      <c r="CJ617" s="280"/>
      <c r="CK617" s="280"/>
      <c r="CL617" s="280"/>
      <c r="CM617" s="280" t="s">
        <v>73</v>
      </c>
      <c r="CN617" s="280">
        <v>3</v>
      </c>
    </row>
    <row r="618" spans="4:92">
      <c r="D618" s="273" t="s">
        <v>83</v>
      </c>
      <c r="E618" s="273" t="s">
        <v>194</v>
      </c>
      <c r="F618" s="273" t="s">
        <v>385</v>
      </c>
      <c r="G618" s="273" t="s">
        <v>683</v>
      </c>
      <c r="H618" s="274">
        <v>45017</v>
      </c>
      <c r="I618" s="273">
        <v>11744</v>
      </c>
      <c r="J618" s="273">
        <v>841</v>
      </c>
      <c r="K618" s="273">
        <v>200.08</v>
      </c>
      <c r="L618" s="273" t="s">
        <v>66</v>
      </c>
      <c r="M618" s="273">
        <v>18.59</v>
      </c>
      <c r="N618" s="273" t="s">
        <v>115</v>
      </c>
      <c r="W618" s="273">
        <v>154487</v>
      </c>
      <c r="X618" s="273" t="s">
        <v>83</v>
      </c>
      <c r="Y618" s="273" t="s">
        <v>63</v>
      </c>
      <c r="Z618" s="273" t="s">
        <v>530</v>
      </c>
      <c r="AA618" s="273" t="s">
        <v>543</v>
      </c>
      <c r="AB618" s="274">
        <v>44927</v>
      </c>
      <c r="AC618" s="273">
        <v>15461</v>
      </c>
      <c r="AD618" s="273">
        <v>679</v>
      </c>
      <c r="AK618" s="273">
        <v>284496</v>
      </c>
      <c r="AL618" s="273" t="s">
        <v>83</v>
      </c>
      <c r="AM618" s="273" t="s">
        <v>287</v>
      </c>
      <c r="AN618" s="273" t="s">
        <v>866</v>
      </c>
      <c r="AO618" s="273" t="s">
        <v>871</v>
      </c>
      <c r="AP618" s="274">
        <v>45017</v>
      </c>
      <c r="AQ618" s="273">
        <v>14938</v>
      </c>
      <c r="AR618" s="273">
        <v>801</v>
      </c>
      <c r="AU618" s="273" t="s">
        <v>108</v>
      </c>
      <c r="BG618" s="273">
        <v>279280</v>
      </c>
      <c r="BH618" s="273" t="s">
        <v>64</v>
      </c>
      <c r="BI618" s="273" t="s">
        <v>75</v>
      </c>
      <c r="BJ618" s="273" t="s">
        <v>79</v>
      </c>
      <c r="BK618" s="273" t="s">
        <v>79</v>
      </c>
      <c r="BL618" s="274">
        <v>45261</v>
      </c>
      <c r="BM618" s="273">
        <v>16907</v>
      </c>
      <c r="BN618" s="273">
        <v>36</v>
      </c>
      <c r="BO618" s="273">
        <v>260</v>
      </c>
      <c r="BP618" s="273" t="s">
        <v>80</v>
      </c>
      <c r="BQ618" s="273">
        <v>153.66874999999999</v>
      </c>
      <c r="BR618" s="273" t="s">
        <v>81</v>
      </c>
      <c r="BS618" s="273" t="s">
        <v>166</v>
      </c>
      <c r="BT618" s="273">
        <v>0</v>
      </c>
      <c r="BU618" s="273">
        <v>321353</v>
      </c>
      <c r="BV618" s="336" t="s">
        <v>83</v>
      </c>
      <c r="BW618" s="337" t="s">
        <v>63</v>
      </c>
      <c r="BX618" s="337" t="s">
        <v>172</v>
      </c>
      <c r="BY618" s="337" t="s">
        <v>184</v>
      </c>
      <c r="BZ618" s="337" t="s">
        <v>110</v>
      </c>
      <c r="CA618" s="337" t="s">
        <v>111</v>
      </c>
      <c r="CB618" s="337" t="s">
        <v>112</v>
      </c>
      <c r="CC618" s="337" t="s">
        <v>113</v>
      </c>
      <c r="CD618" s="338">
        <v>4</v>
      </c>
      <c r="CE618" s="335">
        <v>45231</v>
      </c>
      <c r="CF618" s="337"/>
      <c r="CG618" s="337"/>
      <c r="CH618" s="337"/>
      <c r="CI618" s="337" t="s">
        <v>80</v>
      </c>
      <c r="CJ618" s="337"/>
      <c r="CK618" s="337"/>
      <c r="CL618" s="337"/>
      <c r="CM618" s="337" t="s">
        <v>73</v>
      </c>
      <c r="CN618" s="337">
        <v>3</v>
      </c>
    </row>
    <row r="619" spans="4:92">
      <c r="D619" s="273" t="s">
        <v>83</v>
      </c>
      <c r="E619" s="273" t="s">
        <v>194</v>
      </c>
      <c r="F619" s="273" t="s">
        <v>385</v>
      </c>
      <c r="G619" s="273" t="s">
        <v>683</v>
      </c>
      <c r="H619" s="274">
        <v>45017</v>
      </c>
      <c r="I619" s="273">
        <v>11744</v>
      </c>
      <c r="J619" s="273">
        <v>841</v>
      </c>
      <c r="K619" s="273">
        <v>0</v>
      </c>
      <c r="L619" s="273" t="s">
        <v>66</v>
      </c>
      <c r="N619" s="273" t="s">
        <v>107</v>
      </c>
      <c r="W619" s="273">
        <v>154488</v>
      </c>
      <c r="X619" s="273" t="s">
        <v>83</v>
      </c>
      <c r="Y619" s="273" t="s">
        <v>63</v>
      </c>
      <c r="Z619" s="273" t="s">
        <v>530</v>
      </c>
      <c r="AA619" s="273" t="s">
        <v>543</v>
      </c>
      <c r="AB619" s="274">
        <v>44927</v>
      </c>
      <c r="AC619" s="273">
        <v>16057</v>
      </c>
      <c r="AD619" s="273">
        <v>679</v>
      </c>
      <c r="AK619" s="273">
        <v>300611</v>
      </c>
      <c r="AL619" s="273" t="s">
        <v>83</v>
      </c>
      <c r="AM619" s="273" t="s">
        <v>287</v>
      </c>
      <c r="AN619" s="273" t="s">
        <v>866</v>
      </c>
      <c r="AO619" s="273" t="s">
        <v>871</v>
      </c>
      <c r="AP619" s="274">
        <v>45108</v>
      </c>
      <c r="AQ619" s="273">
        <v>15084</v>
      </c>
      <c r="AR619" s="273">
        <v>801</v>
      </c>
      <c r="AU619" s="273" t="s">
        <v>108</v>
      </c>
      <c r="BG619" s="273">
        <v>280886</v>
      </c>
      <c r="BH619" s="273" t="s">
        <v>64</v>
      </c>
      <c r="BI619" s="273" t="s">
        <v>75</v>
      </c>
      <c r="BJ619" s="273" t="s">
        <v>231</v>
      </c>
      <c r="BK619" s="273" t="s">
        <v>231</v>
      </c>
      <c r="BL619" s="274">
        <v>44927</v>
      </c>
      <c r="BM619" s="273">
        <v>11796</v>
      </c>
      <c r="BN619" s="273">
        <v>24</v>
      </c>
      <c r="BO619" s="273">
        <v>5240</v>
      </c>
      <c r="BP619" s="273" t="s">
        <v>80</v>
      </c>
      <c r="BQ619" s="273">
        <v>2802.4349999999999</v>
      </c>
      <c r="BR619" s="273" t="s">
        <v>81</v>
      </c>
      <c r="BS619" s="273" t="s">
        <v>277</v>
      </c>
      <c r="BT619" s="273">
        <v>0</v>
      </c>
      <c r="BU619" s="273">
        <v>156554</v>
      </c>
      <c r="BV619" s="279" t="s">
        <v>83</v>
      </c>
      <c r="BW619" s="280" t="s">
        <v>63</v>
      </c>
      <c r="BX619" s="280" t="s">
        <v>172</v>
      </c>
      <c r="BY619" s="280" t="s">
        <v>184</v>
      </c>
      <c r="BZ619" s="280" t="s">
        <v>86</v>
      </c>
      <c r="CA619" s="280" t="s">
        <v>87</v>
      </c>
      <c r="CB619" s="280" t="s">
        <v>88</v>
      </c>
      <c r="CC619" s="280" t="s">
        <v>89</v>
      </c>
      <c r="CD619" s="281">
        <v>3</v>
      </c>
      <c r="CE619" s="277">
        <v>45231</v>
      </c>
      <c r="CF619" s="280">
        <v>0</v>
      </c>
      <c r="CG619" s="280" t="s">
        <v>90</v>
      </c>
      <c r="CH619" s="280">
        <v>0</v>
      </c>
      <c r="CI619" s="280" t="s">
        <v>80</v>
      </c>
      <c r="CJ619" s="280"/>
      <c r="CK619" s="280"/>
      <c r="CL619" s="280"/>
      <c r="CM619" s="280" t="s">
        <v>73</v>
      </c>
      <c r="CN619" s="280">
        <v>3</v>
      </c>
    </row>
    <row r="620" spans="4:92">
      <c r="D620" s="273" t="s">
        <v>83</v>
      </c>
      <c r="E620" s="273" t="s">
        <v>194</v>
      </c>
      <c r="F620" s="273" t="s">
        <v>385</v>
      </c>
      <c r="G620" s="273" t="s">
        <v>683</v>
      </c>
      <c r="H620" s="274">
        <v>45047</v>
      </c>
      <c r="I620" s="273">
        <v>12364</v>
      </c>
      <c r="J620" s="273">
        <v>841</v>
      </c>
      <c r="W620" s="273">
        <v>180057</v>
      </c>
      <c r="X620" s="273" t="s">
        <v>83</v>
      </c>
      <c r="Y620" s="273" t="s">
        <v>63</v>
      </c>
      <c r="Z620" s="273" t="s">
        <v>530</v>
      </c>
      <c r="AA620" s="273" t="s">
        <v>543</v>
      </c>
      <c r="AB620" s="274">
        <v>44927</v>
      </c>
      <c r="AC620" s="273">
        <v>16058</v>
      </c>
      <c r="AD620" s="273">
        <v>679</v>
      </c>
      <c r="AK620" s="273">
        <v>300627</v>
      </c>
      <c r="AL620" s="273" t="s">
        <v>83</v>
      </c>
      <c r="AM620" s="273" t="s">
        <v>287</v>
      </c>
      <c r="AN620" s="273" t="s">
        <v>866</v>
      </c>
      <c r="AO620" s="273" t="s">
        <v>871</v>
      </c>
      <c r="AP620" s="274">
        <v>45108</v>
      </c>
      <c r="AQ620" s="273">
        <v>15675</v>
      </c>
      <c r="AR620" s="273">
        <v>801</v>
      </c>
      <c r="AU620" s="273" t="s">
        <v>108</v>
      </c>
      <c r="BG620" s="273">
        <v>285352</v>
      </c>
      <c r="BH620" s="273" t="s">
        <v>64</v>
      </c>
      <c r="BI620" s="273" t="s">
        <v>75</v>
      </c>
      <c r="BJ620" s="273" t="s">
        <v>231</v>
      </c>
      <c r="BK620" s="273" t="s">
        <v>231</v>
      </c>
      <c r="BL620" s="274">
        <v>44927</v>
      </c>
      <c r="BM620" s="273">
        <v>11796</v>
      </c>
      <c r="BN620" s="273">
        <v>24</v>
      </c>
      <c r="BO620" s="273">
        <v>10244</v>
      </c>
      <c r="BP620" s="273" t="s">
        <v>80</v>
      </c>
      <c r="BQ620" s="273">
        <v>6820.6715624999997</v>
      </c>
      <c r="BR620" s="273" t="s">
        <v>81</v>
      </c>
      <c r="BS620" s="273" t="s">
        <v>232</v>
      </c>
      <c r="BT620" s="273">
        <v>0</v>
      </c>
      <c r="BU620" s="273">
        <v>289877</v>
      </c>
      <c r="BV620" s="336" t="s">
        <v>83</v>
      </c>
      <c r="BW620" s="337" t="s">
        <v>63</v>
      </c>
      <c r="BX620" s="337" t="s">
        <v>172</v>
      </c>
      <c r="BY620" s="337" t="s">
        <v>184</v>
      </c>
      <c r="BZ620" s="337" t="s">
        <v>86</v>
      </c>
      <c r="CA620" s="337" t="s">
        <v>87</v>
      </c>
      <c r="CB620" s="337" t="s">
        <v>88</v>
      </c>
      <c r="CC620" s="337" t="s">
        <v>89</v>
      </c>
      <c r="CD620" s="338">
        <v>3</v>
      </c>
      <c r="CE620" s="335">
        <v>45261</v>
      </c>
      <c r="CF620" s="337">
        <v>0</v>
      </c>
      <c r="CG620" s="337" t="s">
        <v>90</v>
      </c>
      <c r="CH620" s="337">
        <v>0</v>
      </c>
      <c r="CI620" s="337" t="s">
        <v>80</v>
      </c>
      <c r="CJ620" s="337"/>
      <c r="CK620" s="337"/>
      <c r="CL620" s="337"/>
      <c r="CM620" s="337" t="s">
        <v>73</v>
      </c>
      <c r="CN620" s="337">
        <v>3</v>
      </c>
    </row>
    <row r="621" spans="4:92">
      <c r="D621" s="273" t="s">
        <v>83</v>
      </c>
      <c r="E621" s="273" t="s">
        <v>194</v>
      </c>
      <c r="F621" s="273" t="s">
        <v>385</v>
      </c>
      <c r="G621" s="273" t="s">
        <v>683</v>
      </c>
      <c r="H621" s="274">
        <v>45047</v>
      </c>
      <c r="I621" s="273">
        <v>12364</v>
      </c>
      <c r="J621" s="273">
        <v>841</v>
      </c>
      <c r="K621" s="273">
        <v>200.08</v>
      </c>
      <c r="L621" s="273" t="s">
        <v>66</v>
      </c>
      <c r="M621" s="273">
        <v>18.59</v>
      </c>
      <c r="N621" s="273" t="s">
        <v>115</v>
      </c>
      <c r="W621" s="273">
        <v>180081</v>
      </c>
      <c r="X621" s="273" t="s">
        <v>83</v>
      </c>
      <c r="Y621" s="273" t="s">
        <v>63</v>
      </c>
      <c r="Z621" s="273" t="s">
        <v>530</v>
      </c>
      <c r="AA621" s="273" t="s">
        <v>543</v>
      </c>
      <c r="AB621" s="274">
        <v>45017</v>
      </c>
      <c r="AC621" s="273">
        <v>14873</v>
      </c>
      <c r="AD621" s="273">
        <v>679</v>
      </c>
      <c r="AK621" s="273">
        <v>286726</v>
      </c>
      <c r="AL621" s="273" t="s">
        <v>83</v>
      </c>
      <c r="AM621" s="273" t="s">
        <v>287</v>
      </c>
      <c r="AN621" s="273" t="s">
        <v>866</v>
      </c>
      <c r="AO621" s="273" t="s">
        <v>871</v>
      </c>
      <c r="AP621" s="274">
        <v>45200</v>
      </c>
      <c r="AQ621" s="273">
        <v>15230</v>
      </c>
      <c r="AR621" s="273">
        <v>801</v>
      </c>
      <c r="AU621" s="273" t="s">
        <v>108</v>
      </c>
      <c r="BG621" s="273">
        <v>282492</v>
      </c>
      <c r="BH621" s="273" t="s">
        <v>64</v>
      </c>
      <c r="BI621" s="273" t="s">
        <v>75</v>
      </c>
      <c r="BJ621" s="273" t="s">
        <v>231</v>
      </c>
      <c r="BK621" s="273" t="s">
        <v>231</v>
      </c>
      <c r="BL621" s="274">
        <v>44927</v>
      </c>
      <c r="BM621" s="273">
        <v>11796</v>
      </c>
      <c r="BN621" s="273">
        <v>24</v>
      </c>
      <c r="BO621" s="273">
        <v>13334</v>
      </c>
      <c r="BP621" s="273" t="s">
        <v>80</v>
      </c>
      <c r="BQ621" s="273">
        <v>7150.3147499999995</v>
      </c>
      <c r="BR621" s="273" t="s">
        <v>81</v>
      </c>
      <c r="BS621" s="273" t="s">
        <v>241</v>
      </c>
      <c r="BT621" s="273">
        <v>0</v>
      </c>
      <c r="BU621" s="273">
        <v>289884</v>
      </c>
      <c r="BV621" s="279" t="s">
        <v>83</v>
      </c>
      <c r="BW621" s="280" t="s">
        <v>63</v>
      </c>
      <c r="BX621" s="280" t="s">
        <v>172</v>
      </c>
      <c r="BY621" s="280" t="s">
        <v>184</v>
      </c>
      <c r="BZ621" s="280" t="s">
        <v>110</v>
      </c>
      <c r="CA621" s="280" t="s">
        <v>111</v>
      </c>
      <c r="CB621" s="280" t="s">
        <v>112</v>
      </c>
      <c r="CC621" s="280" t="s">
        <v>113</v>
      </c>
      <c r="CD621" s="281">
        <v>4</v>
      </c>
      <c r="CE621" s="277">
        <v>45261</v>
      </c>
      <c r="CF621" s="280"/>
      <c r="CG621" s="280"/>
      <c r="CH621" s="280"/>
      <c r="CI621" s="280" t="s">
        <v>80</v>
      </c>
      <c r="CJ621" s="280"/>
      <c r="CK621" s="280"/>
      <c r="CL621" s="280"/>
      <c r="CM621" s="280" t="s">
        <v>73</v>
      </c>
      <c r="CN621" s="280">
        <v>3</v>
      </c>
    </row>
    <row r="622" spans="4:92">
      <c r="D622" s="273" t="s">
        <v>83</v>
      </c>
      <c r="E622" s="273" t="s">
        <v>194</v>
      </c>
      <c r="F622" s="273" t="s">
        <v>385</v>
      </c>
      <c r="G622" s="273" t="s">
        <v>683</v>
      </c>
      <c r="H622" s="274">
        <v>45047</v>
      </c>
      <c r="I622" s="273">
        <v>12364</v>
      </c>
      <c r="J622" s="273">
        <v>841</v>
      </c>
      <c r="K622" s="273">
        <v>0</v>
      </c>
      <c r="L622" s="273" t="s">
        <v>66</v>
      </c>
      <c r="N622" s="273" t="s">
        <v>107</v>
      </c>
      <c r="W622" s="273">
        <v>180082</v>
      </c>
      <c r="X622" s="273" t="s">
        <v>83</v>
      </c>
      <c r="Y622" s="273" t="s">
        <v>63</v>
      </c>
      <c r="Z622" s="273" t="s">
        <v>530</v>
      </c>
      <c r="AA622" s="273" t="s">
        <v>543</v>
      </c>
      <c r="AB622" s="274">
        <v>45108</v>
      </c>
      <c r="AC622" s="273">
        <v>15019</v>
      </c>
      <c r="AD622" s="273">
        <v>679</v>
      </c>
      <c r="AK622" s="273">
        <v>286749</v>
      </c>
      <c r="AL622" s="273" t="s">
        <v>83</v>
      </c>
      <c r="AM622" s="273" t="s">
        <v>287</v>
      </c>
      <c r="AN622" s="273" t="s">
        <v>833</v>
      </c>
      <c r="AO622" s="273" t="s">
        <v>840</v>
      </c>
      <c r="AP622" s="274">
        <v>44927</v>
      </c>
      <c r="AQ622" s="273">
        <v>14786</v>
      </c>
      <c r="AR622" s="273">
        <v>792</v>
      </c>
      <c r="AU622" s="273" t="s">
        <v>108</v>
      </c>
      <c r="BG622" s="273">
        <v>277608</v>
      </c>
      <c r="BH622" s="273" t="s">
        <v>64</v>
      </c>
      <c r="BI622" s="273" t="s">
        <v>75</v>
      </c>
      <c r="BJ622" s="273" t="s">
        <v>231</v>
      </c>
      <c r="BK622" s="273" t="s">
        <v>231</v>
      </c>
      <c r="BL622" s="274">
        <v>44927</v>
      </c>
      <c r="BM622" s="273">
        <v>11796</v>
      </c>
      <c r="BN622" s="273">
        <v>24</v>
      </c>
      <c r="BO622" s="273">
        <v>5172</v>
      </c>
      <c r="BP622" s="273" t="s">
        <v>80</v>
      </c>
      <c r="BQ622" s="273">
        <v>2587.2930000000001</v>
      </c>
      <c r="BR622" s="273" t="s">
        <v>81</v>
      </c>
      <c r="BS622" s="273" t="s">
        <v>250</v>
      </c>
      <c r="BT622" s="273">
        <v>0</v>
      </c>
      <c r="BU622" s="273">
        <v>289891</v>
      </c>
      <c r="BV622" s="336" t="s">
        <v>83</v>
      </c>
      <c r="BW622" s="337" t="s">
        <v>63</v>
      </c>
      <c r="BX622" s="337" t="s">
        <v>172</v>
      </c>
      <c r="BY622" s="337" t="s">
        <v>184</v>
      </c>
      <c r="BZ622" s="337" t="s">
        <v>86</v>
      </c>
      <c r="CA622" s="337" t="s">
        <v>87</v>
      </c>
      <c r="CB622" s="337" t="s">
        <v>101</v>
      </c>
      <c r="CC622" s="337" t="s">
        <v>102</v>
      </c>
      <c r="CD622" s="338">
        <v>4</v>
      </c>
      <c r="CE622" s="335">
        <v>45261</v>
      </c>
      <c r="CF622" s="337">
        <v>1905</v>
      </c>
      <c r="CG622" s="337" t="s">
        <v>103</v>
      </c>
      <c r="CH622" s="337">
        <v>62.026800000000001</v>
      </c>
      <c r="CI622" s="337" t="s">
        <v>104</v>
      </c>
      <c r="CJ622" s="337"/>
      <c r="CK622" s="337"/>
      <c r="CL622" s="337"/>
      <c r="CM622" s="337" t="s">
        <v>73</v>
      </c>
      <c r="CN622" s="337">
        <v>3</v>
      </c>
    </row>
    <row r="623" spans="4:92">
      <c r="D623" s="273" t="s">
        <v>64</v>
      </c>
      <c r="E623" s="273" t="s">
        <v>63</v>
      </c>
      <c r="F623" s="273" t="s">
        <v>165</v>
      </c>
      <c r="G623" s="273" t="s">
        <v>165</v>
      </c>
      <c r="H623" s="274">
        <v>44927</v>
      </c>
      <c r="I623" s="273">
        <v>17128</v>
      </c>
      <c r="J623" s="273">
        <v>11</v>
      </c>
      <c r="W623" s="273">
        <v>325609</v>
      </c>
      <c r="X623" s="273" t="s">
        <v>83</v>
      </c>
      <c r="Y623" s="273" t="s">
        <v>63</v>
      </c>
      <c r="Z623" s="273" t="s">
        <v>530</v>
      </c>
      <c r="AA623" s="273" t="s">
        <v>543</v>
      </c>
      <c r="AB623" s="274">
        <v>45108</v>
      </c>
      <c r="AC623" s="273">
        <v>15610</v>
      </c>
      <c r="AD623" s="273">
        <v>679</v>
      </c>
      <c r="AK623" s="273">
        <v>285092</v>
      </c>
      <c r="AL623" s="273" t="s">
        <v>83</v>
      </c>
      <c r="AM623" s="273" t="s">
        <v>287</v>
      </c>
      <c r="AN623" s="273" t="s">
        <v>833</v>
      </c>
      <c r="AO623" s="273" t="s">
        <v>840</v>
      </c>
      <c r="AP623" s="274">
        <v>44927</v>
      </c>
      <c r="AQ623" s="273">
        <v>15370</v>
      </c>
      <c r="AR623" s="273">
        <v>792</v>
      </c>
      <c r="AU623" s="273" t="s">
        <v>108</v>
      </c>
      <c r="BG623" s="273">
        <v>283846</v>
      </c>
      <c r="BH623" s="273" t="s">
        <v>64</v>
      </c>
      <c r="BI623" s="273" t="s">
        <v>75</v>
      </c>
      <c r="BJ623" s="273" t="s">
        <v>231</v>
      </c>
      <c r="BK623" s="273" t="s">
        <v>231</v>
      </c>
      <c r="BL623" s="274">
        <v>44927</v>
      </c>
      <c r="BM623" s="273">
        <v>11796</v>
      </c>
      <c r="BN623" s="273">
        <v>24</v>
      </c>
      <c r="BO623" s="273">
        <v>5564</v>
      </c>
      <c r="BP623" s="273" t="s">
        <v>80</v>
      </c>
      <c r="BQ623" s="273">
        <v>2982.6284999999998</v>
      </c>
      <c r="BR623" s="273" t="s">
        <v>81</v>
      </c>
      <c r="BS623" s="273" t="s">
        <v>255</v>
      </c>
      <c r="BT623" s="273">
        <v>0</v>
      </c>
      <c r="BU623" s="273">
        <v>289898</v>
      </c>
      <c r="BV623" s="279" t="s">
        <v>83</v>
      </c>
      <c r="BW623" s="280" t="s">
        <v>63</v>
      </c>
      <c r="BX623" s="280" t="s">
        <v>172</v>
      </c>
      <c r="BY623" s="280" t="s">
        <v>211</v>
      </c>
      <c r="BZ623" s="280" t="s">
        <v>86</v>
      </c>
      <c r="CA623" s="280" t="s">
        <v>87</v>
      </c>
      <c r="CB623" s="280" t="s">
        <v>217</v>
      </c>
      <c r="CC623" s="280" t="s">
        <v>218</v>
      </c>
      <c r="CD623" s="281">
        <v>2</v>
      </c>
      <c r="CE623" s="277">
        <v>44958</v>
      </c>
      <c r="CF623" s="280"/>
      <c r="CG623" s="280" t="s">
        <v>181</v>
      </c>
      <c r="CH623" s="280"/>
      <c r="CI623" s="280" t="s">
        <v>181</v>
      </c>
      <c r="CJ623" s="280" t="s">
        <v>1201</v>
      </c>
      <c r="CK623" s="280"/>
      <c r="CL623" s="280"/>
      <c r="CM623" s="280" t="s">
        <v>73</v>
      </c>
      <c r="CN623" s="280">
        <v>3</v>
      </c>
    </row>
    <row r="624" spans="4:92">
      <c r="D624" s="273" t="s">
        <v>83</v>
      </c>
      <c r="E624" s="273" t="s">
        <v>194</v>
      </c>
      <c r="F624" s="273" t="s">
        <v>385</v>
      </c>
      <c r="G624" s="273" t="s">
        <v>683</v>
      </c>
      <c r="H624" s="274">
        <v>45078</v>
      </c>
      <c r="I624" s="273">
        <v>12633</v>
      </c>
      <c r="J624" s="273">
        <v>841</v>
      </c>
      <c r="W624" s="273">
        <v>191893</v>
      </c>
      <c r="X624" s="273" t="s">
        <v>83</v>
      </c>
      <c r="Y624" s="273" t="s">
        <v>63</v>
      </c>
      <c r="Z624" s="273" t="s">
        <v>530</v>
      </c>
      <c r="AA624" s="273" t="s">
        <v>543</v>
      </c>
      <c r="AB624" s="274">
        <v>45200</v>
      </c>
      <c r="AC624" s="273">
        <v>15165</v>
      </c>
      <c r="AD624" s="273">
        <v>679</v>
      </c>
      <c r="AK624" s="273">
        <v>286772</v>
      </c>
      <c r="AL624" s="273" t="s">
        <v>83</v>
      </c>
      <c r="AM624" s="273" t="s">
        <v>287</v>
      </c>
      <c r="AN624" s="273" t="s">
        <v>833</v>
      </c>
      <c r="AO624" s="273" t="s">
        <v>840</v>
      </c>
      <c r="AP624" s="274">
        <v>44927</v>
      </c>
      <c r="AQ624" s="273">
        <v>15520</v>
      </c>
      <c r="AR624" s="273">
        <v>792</v>
      </c>
      <c r="AU624" s="273" t="s">
        <v>108</v>
      </c>
      <c r="BG624" s="273">
        <v>284732</v>
      </c>
      <c r="BH624" s="273" t="s">
        <v>64</v>
      </c>
      <c r="BI624" s="273" t="s">
        <v>75</v>
      </c>
      <c r="BJ624" s="273" t="s">
        <v>231</v>
      </c>
      <c r="BK624" s="273" t="s">
        <v>231</v>
      </c>
      <c r="BL624" s="274">
        <v>44927</v>
      </c>
      <c r="BM624" s="273">
        <v>11796</v>
      </c>
      <c r="BN624" s="273">
        <v>24</v>
      </c>
      <c r="BO624" s="273">
        <v>1773</v>
      </c>
      <c r="BP624" s="273" t="s">
        <v>80</v>
      </c>
      <c r="BQ624" s="273">
        <v>1143.537</v>
      </c>
      <c r="BR624" s="273" t="s">
        <v>81</v>
      </c>
      <c r="BS624" s="273" t="s">
        <v>261</v>
      </c>
      <c r="BT624" s="273">
        <v>0</v>
      </c>
      <c r="BU624" s="273">
        <v>289905</v>
      </c>
      <c r="BV624" s="336" t="s">
        <v>83</v>
      </c>
      <c r="BW624" s="337" t="s">
        <v>63</v>
      </c>
      <c r="BX624" s="337" t="s">
        <v>172</v>
      </c>
      <c r="BY624" s="337" t="s">
        <v>211</v>
      </c>
      <c r="BZ624" s="337" t="s">
        <v>204</v>
      </c>
      <c r="CA624" s="337" t="s">
        <v>205</v>
      </c>
      <c r="CB624" s="337" t="s">
        <v>206</v>
      </c>
      <c r="CC624" s="337" t="s">
        <v>207</v>
      </c>
      <c r="CD624" s="338">
        <v>0</v>
      </c>
      <c r="CE624" s="335">
        <v>44958</v>
      </c>
      <c r="CF624" s="337"/>
      <c r="CG624" s="337" t="s">
        <v>181</v>
      </c>
      <c r="CH624" s="337"/>
      <c r="CI624" s="337" t="s">
        <v>208</v>
      </c>
      <c r="CJ624" s="337" t="s">
        <v>209</v>
      </c>
      <c r="CK624" s="337"/>
      <c r="CL624" s="337"/>
      <c r="CM624" s="337" t="s">
        <v>73</v>
      </c>
      <c r="CN624" s="337">
        <v>3</v>
      </c>
    </row>
    <row r="625" spans="4:92">
      <c r="D625" s="273" t="s">
        <v>83</v>
      </c>
      <c r="E625" s="273" t="s">
        <v>194</v>
      </c>
      <c r="F625" s="273" t="s">
        <v>385</v>
      </c>
      <c r="G625" s="273" t="s">
        <v>683</v>
      </c>
      <c r="H625" s="274">
        <v>45078</v>
      </c>
      <c r="I625" s="273">
        <v>12633</v>
      </c>
      <c r="J625" s="273">
        <v>841</v>
      </c>
      <c r="K625" s="273">
        <v>200.08</v>
      </c>
      <c r="L625" s="273" t="s">
        <v>66</v>
      </c>
      <c r="M625" s="273">
        <v>18.59</v>
      </c>
      <c r="N625" s="273" t="s">
        <v>115</v>
      </c>
      <c r="W625" s="273">
        <v>191917</v>
      </c>
      <c r="X625" s="273" t="s">
        <v>83</v>
      </c>
      <c r="Y625" s="273" t="s">
        <v>63</v>
      </c>
      <c r="Z625" s="273" t="s">
        <v>530</v>
      </c>
      <c r="AA625" s="273" t="s">
        <v>552</v>
      </c>
      <c r="AB625" s="274">
        <v>44927</v>
      </c>
      <c r="AC625" s="273">
        <v>14730</v>
      </c>
      <c r="AD625" s="273">
        <v>683</v>
      </c>
      <c r="AK625" s="273">
        <v>276992</v>
      </c>
      <c r="AL625" s="273" t="s">
        <v>83</v>
      </c>
      <c r="AM625" s="273" t="s">
        <v>287</v>
      </c>
      <c r="AN625" s="273" t="s">
        <v>833</v>
      </c>
      <c r="AO625" s="273" t="s">
        <v>840</v>
      </c>
      <c r="AP625" s="274">
        <v>45017</v>
      </c>
      <c r="AQ625" s="273">
        <v>14932</v>
      </c>
      <c r="AR625" s="273">
        <v>792</v>
      </c>
      <c r="AU625" s="273" t="s">
        <v>108</v>
      </c>
      <c r="BG625" s="273">
        <v>279214</v>
      </c>
      <c r="BH625" s="273" t="s">
        <v>64</v>
      </c>
      <c r="BI625" s="273" t="s">
        <v>75</v>
      </c>
      <c r="BJ625" s="273" t="s">
        <v>231</v>
      </c>
      <c r="BK625" s="273" t="s">
        <v>231</v>
      </c>
      <c r="BL625" s="274">
        <v>44927</v>
      </c>
      <c r="BM625" s="273">
        <v>11796</v>
      </c>
      <c r="BN625" s="273">
        <v>24</v>
      </c>
      <c r="BO625" s="273">
        <v>1244</v>
      </c>
      <c r="BP625" s="273" t="s">
        <v>80</v>
      </c>
      <c r="BQ625" s="273">
        <v>736.75900000000001</v>
      </c>
      <c r="BR625" s="273" t="s">
        <v>81</v>
      </c>
      <c r="BS625" s="273" t="s">
        <v>265</v>
      </c>
      <c r="BT625" s="273">
        <v>0</v>
      </c>
      <c r="BU625" s="273">
        <v>289912</v>
      </c>
      <c r="BV625" s="279" t="s">
        <v>83</v>
      </c>
      <c r="BW625" s="280" t="s">
        <v>63</v>
      </c>
      <c r="BX625" s="280" t="s">
        <v>172</v>
      </c>
      <c r="BY625" s="280" t="s">
        <v>211</v>
      </c>
      <c r="BZ625" s="280" t="s">
        <v>86</v>
      </c>
      <c r="CA625" s="280" t="s">
        <v>87</v>
      </c>
      <c r="CB625" s="280" t="s">
        <v>225</v>
      </c>
      <c r="CC625" s="280" t="s">
        <v>226</v>
      </c>
      <c r="CD625" s="281">
        <v>5</v>
      </c>
      <c r="CE625" s="277">
        <v>44958</v>
      </c>
      <c r="CF625" s="280">
        <v>0</v>
      </c>
      <c r="CG625" s="280" t="s">
        <v>90</v>
      </c>
      <c r="CH625" s="280">
        <v>0</v>
      </c>
      <c r="CI625" s="280" t="s">
        <v>80</v>
      </c>
      <c r="CJ625" s="280"/>
      <c r="CK625" s="280"/>
      <c r="CL625" s="280"/>
      <c r="CM625" s="280" t="s">
        <v>73</v>
      </c>
      <c r="CN625" s="280">
        <v>3</v>
      </c>
    </row>
    <row r="626" spans="4:92">
      <c r="D626" s="273" t="s">
        <v>83</v>
      </c>
      <c r="E626" s="273" t="s">
        <v>194</v>
      </c>
      <c r="F626" s="273" t="s">
        <v>385</v>
      </c>
      <c r="G626" s="273" t="s">
        <v>683</v>
      </c>
      <c r="H626" s="274">
        <v>45078</v>
      </c>
      <c r="I626" s="273">
        <v>12633</v>
      </c>
      <c r="J626" s="273">
        <v>841</v>
      </c>
      <c r="K626" s="273">
        <v>0</v>
      </c>
      <c r="L626" s="273" t="s">
        <v>66</v>
      </c>
      <c r="N626" s="273" t="s">
        <v>107</v>
      </c>
      <c r="W626" s="273">
        <v>191918</v>
      </c>
      <c r="X626" s="273" t="s">
        <v>83</v>
      </c>
      <c r="Y626" s="273" t="s">
        <v>63</v>
      </c>
      <c r="Z626" s="273" t="s">
        <v>530</v>
      </c>
      <c r="AA626" s="273" t="s">
        <v>552</v>
      </c>
      <c r="AB626" s="274">
        <v>44927</v>
      </c>
      <c r="AC626" s="273">
        <v>15314</v>
      </c>
      <c r="AD626" s="273">
        <v>683</v>
      </c>
      <c r="AK626" s="273">
        <v>283348</v>
      </c>
      <c r="AL626" s="273" t="s">
        <v>83</v>
      </c>
      <c r="AM626" s="273" t="s">
        <v>63</v>
      </c>
      <c r="AN626" s="273" t="s">
        <v>157</v>
      </c>
      <c r="AO626" s="273" t="s">
        <v>157</v>
      </c>
      <c r="AP626" s="274">
        <v>44927</v>
      </c>
      <c r="AQ626" s="273">
        <v>15282</v>
      </c>
      <c r="AR626" s="273">
        <v>10</v>
      </c>
      <c r="AS626" s="273">
        <v>1.966E-2</v>
      </c>
      <c r="AT626" s="273" t="s">
        <v>90</v>
      </c>
      <c r="AU626" s="273" t="s">
        <v>269</v>
      </c>
      <c r="AV626" s="273" t="s">
        <v>290</v>
      </c>
      <c r="BA626" s="273" t="s">
        <v>249</v>
      </c>
      <c r="BG626" s="273">
        <v>326777</v>
      </c>
      <c r="BH626" s="273" t="s">
        <v>64</v>
      </c>
      <c r="BI626" s="273" t="s">
        <v>75</v>
      </c>
      <c r="BJ626" s="273" t="s">
        <v>231</v>
      </c>
      <c r="BK626" s="273" t="s">
        <v>231</v>
      </c>
      <c r="BL626" s="274">
        <v>44927</v>
      </c>
      <c r="BM626" s="273">
        <v>11796</v>
      </c>
      <c r="BN626" s="273">
        <v>24</v>
      </c>
      <c r="BO626" s="273">
        <v>9077</v>
      </c>
      <c r="BP626" s="273" t="s">
        <v>80</v>
      </c>
      <c r="BQ626" s="273">
        <v>4540.7692500000003</v>
      </c>
      <c r="BR626" s="273" t="s">
        <v>81</v>
      </c>
      <c r="BS626" s="273" t="s">
        <v>270</v>
      </c>
      <c r="BT626" s="273">
        <v>0</v>
      </c>
      <c r="BU626" s="273">
        <v>289919</v>
      </c>
      <c r="BV626" s="336" t="s">
        <v>83</v>
      </c>
      <c r="BW626" s="337" t="s">
        <v>63</v>
      </c>
      <c r="BX626" s="337" t="s">
        <v>172</v>
      </c>
      <c r="BY626" s="337" t="s">
        <v>211</v>
      </c>
      <c r="BZ626" s="337" t="s">
        <v>86</v>
      </c>
      <c r="CA626" s="337" t="s">
        <v>87</v>
      </c>
      <c r="CB626" s="337" t="s">
        <v>233</v>
      </c>
      <c r="CC626" s="337" t="s">
        <v>234</v>
      </c>
      <c r="CD626" s="338">
        <v>1</v>
      </c>
      <c r="CE626" s="335">
        <v>44958</v>
      </c>
      <c r="CF626" s="337"/>
      <c r="CG626" s="337" t="s">
        <v>181</v>
      </c>
      <c r="CH626" s="337"/>
      <c r="CI626" s="337" t="s">
        <v>181</v>
      </c>
      <c r="CJ626" s="337" t="s">
        <v>565</v>
      </c>
      <c r="CK626" s="337"/>
      <c r="CL626" s="337"/>
      <c r="CM626" s="337" t="s">
        <v>73</v>
      </c>
      <c r="CN626" s="337">
        <v>3</v>
      </c>
    </row>
    <row r="627" spans="4:92">
      <c r="D627" s="273" t="s">
        <v>83</v>
      </c>
      <c r="E627" s="273" t="s">
        <v>194</v>
      </c>
      <c r="F627" s="273" t="s">
        <v>385</v>
      </c>
      <c r="G627" s="273" t="s">
        <v>683</v>
      </c>
      <c r="H627" s="274">
        <v>45108</v>
      </c>
      <c r="I627" s="273">
        <v>12902</v>
      </c>
      <c r="J627" s="273">
        <v>841</v>
      </c>
      <c r="W627" s="273">
        <v>205377</v>
      </c>
      <c r="X627" s="273" t="s">
        <v>83</v>
      </c>
      <c r="Y627" s="273" t="s">
        <v>63</v>
      </c>
      <c r="Z627" s="273" t="s">
        <v>530</v>
      </c>
      <c r="AA627" s="273" t="s">
        <v>552</v>
      </c>
      <c r="AB627" s="274">
        <v>44927</v>
      </c>
      <c r="AC627" s="273">
        <v>15464</v>
      </c>
      <c r="AD627" s="273">
        <v>683</v>
      </c>
      <c r="AK627" s="273">
        <v>284508</v>
      </c>
      <c r="AL627" s="273" t="s">
        <v>83</v>
      </c>
      <c r="AM627" s="273" t="s">
        <v>63</v>
      </c>
      <c r="AN627" s="273" t="s">
        <v>157</v>
      </c>
      <c r="AO627" s="273" t="s">
        <v>157</v>
      </c>
      <c r="AP627" s="274">
        <v>44927</v>
      </c>
      <c r="AQ627" s="273">
        <v>15282</v>
      </c>
      <c r="AR627" s="273">
        <v>10</v>
      </c>
      <c r="AS627" s="273">
        <v>1.56E-3</v>
      </c>
      <c r="AT627" s="273" t="s">
        <v>90</v>
      </c>
      <c r="AU627" s="273" t="s">
        <v>269</v>
      </c>
      <c r="AV627" s="273" t="s">
        <v>248</v>
      </c>
      <c r="BA627" s="273" t="s">
        <v>249</v>
      </c>
      <c r="BG627" s="273">
        <v>326781</v>
      </c>
      <c r="BH627" s="273" t="s">
        <v>64</v>
      </c>
      <c r="BI627" s="273" t="s">
        <v>75</v>
      </c>
      <c r="BJ627" s="273" t="s">
        <v>231</v>
      </c>
      <c r="BK627" s="273" t="s">
        <v>231</v>
      </c>
      <c r="BL627" s="274">
        <v>44958</v>
      </c>
      <c r="BM627" s="273">
        <v>15728</v>
      </c>
      <c r="BN627" s="273">
        <v>24</v>
      </c>
      <c r="BO627" s="273">
        <v>4890</v>
      </c>
      <c r="BP627" s="273" t="s">
        <v>80</v>
      </c>
      <c r="BQ627" s="273">
        <v>2627.3474999999999</v>
      </c>
      <c r="BR627" s="273" t="s">
        <v>81</v>
      </c>
      <c r="BS627" s="273" t="s">
        <v>277</v>
      </c>
      <c r="BT627" s="273">
        <v>0</v>
      </c>
      <c r="BU627" s="273">
        <v>291313</v>
      </c>
      <c r="BV627" s="279" t="s">
        <v>83</v>
      </c>
      <c r="BW627" s="280" t="s">
        <v>63</v>
      </c>
      <c r="BX627" s="280" t="s">
        <v>172</v>
      </c>
      <c r="BY627" s="280" t="s">
        <v>211</v>
      </c>
      <c r="BZ627" s="280" t="s">
        <v>86</v>
      </c>
      <c r="CA627" s="280" t="s">
        <v>87</v>
      </c>
      <c r="CB627" s="280" t="s">
        <v>233</v>
      </c>
      <c r="CC627" s="280" t="s">
        <v>234</v>
      </c>
      <c r="CD627" s="281">
        <v>1</v>
      </c>
      <c r="CE627" s="277">
        <v>44986</v>
      </c>
      <c r="CF627" s="280"/>
      <c r="CG627" s="280" t="s">
        <v>181</v>
      </c>
      <c r="CH627" s="280"/>
      <c r="CI627" s="280" t="s">
        <v>181</v>
      </c>
      <c r="CJ627" s="280" t="s">
        <v>1267</v>
      </c>
      <c r="CK627" s="280"/>
      <c r="CL627" s="280"/>
      <c r="CM627" s="280" t="s">
        <v>73</v>
      </c>
      <c r="CN627" s="280">
        <v>3</v>
      </c>
    </row>
    <row r="628" spans="4:92">
      <c r="D628" s="273" t="s">
        <v>83</v>
      </c>
      <c r="E628" s="273" t="s">
        <v>194</v>
      </c>
      <c r="F628" s="273" t="s">
        <v>385</v>
      </c>
      <c r="G628" s="273" t="s">
        <v>683</v>
      </c>
      <c r="H628" s="274">
        <v>45108</v>
      </c>
      <c r="I628" s="273">
        <v>12902</v>
      </c>
      <c r="J628" s="273">
        <v>841</v>
      </c>
      <c r="K628" s="273">
        <v>200.08</v>
      </c>
      <c r="L628" s="273" t="s">
        <v>66</v>
      </c>
      <c r="M628" s="273">
        <v>18.59</v>
      </c>
      <c r="N628" s="273" t="s">
        <v>115</v>
      </c>
      <c r="W628" s="273">
        <v>205401</v>
      </c>
      <c r="X628" s="273" t="s">
        <v>83</v>
      </c>
      <c r="Y628" s="273" t="s">
        <v>63</v>
      </c>
      <c r="Z628" s="273" t="s">
        <v>530</v>
      </c>
      <c r="AA628" s="273" t="s">
        <v>552</v>
      </c>
      <c r="AB628" s="274">
        <v>44927</v>
      </c>
      <c r="AC628" s="273">
        <v>16076</v>
      </c>
      <c r="AD628" s="273">
        <v>683</v>
      </c>
      <c r="AK628" s="273">
        <v>300843</v>
      </c>
      <c r="AL628" s="273" t="s">
        <v>83</v>
      </c>
      <c r="AM628" s="273" t="s">
        <v>63</v>
      </c>
      <c r="AN628" s="273" t="s">
        <v>157</v>
      </c>
      <c r="AO628" s="273" t="s">
        <v>157</v>
      </c>
      <c r="AP628" s="274">
        <v>44927</v>
      </c>
      <c r="AQ628" s="273">
        <v>15282</v>
      </c>
      <c r="AR628" s="273">
        <v>10</v>
      </c>
      <c r="AS628" s="273">
        <v>1.5499999999999999E-3</v>
      </c>
      <c r="AT628" s="273" t="s">
        <v>90</v>
      </c>
      <c r="AU628" s="273" t="s">
        <v>260</v>
      </c>
      <c r="AV628" s="273" t="s">
        <v>571</v>
      </c>
      <c r="BA628" s="273" t="s">
        <v>260</v>
      </c>
      <c r="BG628" s="273">
        <v>326818</v>
      </c>
      <c r="BH628" s="273" t="s">
        <v>64</v>
      </c>
      <c r="BI628" s="273" t="s">
        <v>75</v>
      </c>
      <c r="BJ628" s="273" t="s">
        <v>231</v>
      </c>
      <c r="BK628" s="273" t="s">
        <v>231</v>
      </c>
      <c r="BL628" s="274">
        <v>44958</v>
      </c>
      <c r="BM628" s="273">
        <v>15728</v>
      </c>
      <c r="BN628" s="273">
        <v>24</v>
      </c>
      <c r="BO628" s="273">
        <v>7038</v>
      </c>
      <c r="BP628" s="273" t="s">
        <v>80</v>
      </c>
      <c r="BQ628" s="273">
        <v>3520.7595000000001</v>
      </c>
      <c r="BR628" s="273" t="s">
        <v>81</v>
      </c>
      <c r="BS628" s="273" t="s">
        <v>232</v>
      </c>
      <c r="BT628" s="273">
        <v>0</v>
      </c>
      <c r="BU628" s="273">
        <v>291321</v>
      </c>
      <c r="BV628" s="336" t="s">
        <v>83</v>
      </c>
      <c r="BW628" s="337" t="s">
        <v>63</v>
      </c>
      <c r="BX628" s="337" t="s">
        <v>172</v>
      </c>
      <c r="BY628" s="337" t="s">
        <v>211</v>
      </c>
      <c r="BZ628" s="337" t="s">
        <v>86</v>
      </c>
      <c r="CA628" s="337" t="s">
        <v>87</v>
      </c>
      <c r="CB628" s="337" t="s">
        <v>225</v>
      </c>
      <c r="CC628" s="337" t="s">
        <v>226</v>
      </c>
      <c r="CD628" s="338">
        <v>5</v>
      </c>
      <c r="CE628" s="335">
        <v>44986</v>
      </c>
      <c r="CF628" s="337">
        <v>0</v>
      </c>
      <c r="CG628" s="337" t="s">
        <v>90</v>
      </c>
      <c r="CH628" s="337">
        <v>0</v>
      </c>
      <c r="CI628" s="337" t="s">
        <v>80</v>
      </c>
      <c r="CJ628" s="337"/>
      <c r="CK628" s="337"/>
      <c r="CL628" s="337"/>
      <c r="CM628" s="337" t="s">
        <v>73</v>
      </c>
      <c r="CN628" s="337">
        <v>3</v>
      </c>
    </row>
    <row r="629" spans="4:92">
      <c r="D629" s="273" t="s">
        <v>83</v>
      </c>
      <c r="E629" s="273" t="s">
        <v>194</v>
      </c>
      <c r="F629" s="273" t="s">
        <v>385</v>
      </c>
      <c r="G629" s="273" t="s">
        <v>683</v>
      </c>
      <c r="H629" s="274">
        <v>45108</v>
      </c>
      <c r="I629" s="273">
        <v>12902</v>
      </c>
      <c r="J629" s="273">
        <v>841</v>
      </c>
      <c r="K629" s="273">
        <v>0</v>
      </c>
      <c r="L629" s="273" t="s">
        <v>66</v>
      </c>
      <c r="N629" s="273" t="s">
        <v>107</v>
      </c>
      <c r="W629" s="273">
        <v>205402</v>
      </c>
      <c r="X629" s="273" t="s">
        <v>83</v>
      </c>
      <c r="Y629" s="273" t="s">
        <v>63</v>
      </c>
      <c r="Z629" s="273" t="s">
        <v>530</v>
      </c>
      <c r="AA629" s="273" t="s">
        <v>552</v>
      </c>
      <c r="AB629" s="274">
        <v>45017</v>
      </c>
      <c r="AC629" s="273">
        <v>14876</v>
      </c>
      <c r="AD629" s="273">
        <v>683</v>
      </c>
      <c r="AK629" s="273">
        <v>278598</v>
      </c>
      <c r="AL629" s="273" t="s">
        <v>83</v>
      </c>
      <c r="AM629" s="273" t="s">
        <v>63</v>
      </c>
      <c r="AN629" s="273" t="s">
        <v>157</v>
      </c>
      <c r="AO629" s="273" t="s">
        <v>157</v>
      </c>
      <c r="AP629" s="274">
        <v>44927</v>
      </c>
      <c r="AQ629" s="273">
        <v>15282</v>
      </c>
      <c r="AR629" s="273">
        <v>10</v>
      </c>
      <c r="AS629" s="273">
        <v>1.0499999999999999E-3</v>
      </c>
      <c r="AT629" s="273" t="s">
        <v>90</v>
      </c>
      <c r="AU629" s="273" t="s">
        <v>260</v>
      </c>
      <c r="AV629" s="273" t="s">
        <v>513</v>
      </c>
      <c r="BA629" s="273" t="s">
        <v>260</v>
      </c>
      <c r="BG629" s="273">
        <v>326816</v>
      </c>
      <c r="BH629" s="273" t="s">
        <v>64</v>
      </c>
      <c r="BI629" s="273" t="s">
        <v>75</v>
      </c>
      <c r="BJ629" s="273" t="s">
        <v>231</v>
      </c>
      <c r="BK629" s="273" t="s">
        <v>231</v>
      </c>
      <c r="BL629" s="274">
        <v>44958</v>
      </c>
      <c r="BM629" s="273">
        <v>15728</v>
      </c>
      <c r="BN629" s="273">
        <v>24</v>
      </c>
      <c r="BO629" s="273">
        <v>12241</v>
      </c>
      <c r="BP629" s="273" t="s">
        <v>80</v>
      </c>
      <c r="BQ629" s="273">
        <v>6603.5415000000003</v>
      </c>
      <c r="BR629" s="273" t="s">
        <v>81</v>
      </c>
      <c r="BS629" s="273" t="s">
        <v>241</v>
      </c>
      <c r="BT629" s="273">
        <v>0</v>
      </c>
      <c r="BU629" s="273">
        <v>291328</v>
      </c>
      <c r="BV629" s="279" t="s">
        <v>83</v>
      </c>
      <c r="BW629" s="280" t="s">
        <v>63</v>
      </c>
      <c r="BX629" s="280" t="s">
        <v>172</v>
      </c>
      <c r="BY629" s="280" t="s">
        <v>211</v>
      </c>
      <c r="BZ629" s="280" t="s">
        <v>204</v>
      </c>
      <c r="CA629" s="280" t="s">
        <v>205</v>
      </c>
      <c r="CB629" s="280" t="s">
        <v>206</v>
      </c>
      <c r="CC629" s="280" t="s">
        <v>207</v>
      </c>
      <c r="CD629" s="281">
        <v>0</v>
      </c>
      <c r="CE629" s="277">
        <v>44986</v>
      </c>
      <c r="CF629" s="280"/>
      <c r="CG629" s="280" t="s">
        <v>181</v>
      </c>
      <c r="CH629" s="280"/>
      <c r="CI629" s="280" t="s">
        <v>208</v>
      </c>
      <c r="CJ629" s="280" t="s">
        <v>209</v>
      </c>
      <c r="CK629" s="280"/>
      <c r="CL629" s="280"/>
      <c r="CM629" s="280" t="s">
        <v>73</v>
      </c>
      <c r="CN629" s="280">
        <v>3</v>
      </c>
    </row>
    <row r="630" spans="4:92">
      <c r="D630" s="273" t="s">
        <v>83</v>
      </c>
      <c r="E630" s="273" t="s">
        <v>194</v>
      </c>
      <c r="F630" s="273" t="s">
        <v>385</v>
      </c>
      <c r="G630" s="273" t="s">
        <v>683</v>
      </c>
      <c r="H630" s="274">
        <v>45139</v>
      </c>
      <c r="I630" s="273">
        <v>13579</v>
      </c>
      <c r="J630" s="273">
        <v>841</v>
      </c>
      <c r="W630" s="273">
        <v>223446</v>
      </c>
      <c r="X630" s="273" t="s">
        <v>83</v>
      </c>
      <c r="Y630" s="273" t="s">
        <v>63</v>
      </c>
      <c r="Z630" s="273" t="s">
        <v>530</v>
      </c>
      <c r="AA630" s="273" t="s">
        <v>552</v>
      </c>
      <c r="AB630" s="274">
        <v>45108</v>
      </c>
      <c r="AC630" s="273">
        <v>15022</v>
      </c>
      <c r="AD630" s="273">
        <v>683</v>
      </c>
      <c r="AK630" s="273">
        <v>280204</v>
      </c>
      <c r="AL630" s="273" t="s">
        <v>83</v>
      </c>
      <c r="AM630" s="273" t="s">
        <v>63</v>
      </c>
      <c r="AN630" s="273" t="s">
        <v>157</v>
      </c>
      <c r="AO630" s="273" t="s">
        <v>157</v>
      </c>
      <c r="AP630" s="274">
        <v>44927</v>
      </c>
      <c r="AQ630" s="273">
        <v>15282</v>
      </c>
      <c r="AR630" s="273">
        <v>10</v>
      </c>
      <c r="AS630" s="273">
        <v>6.9999999999999999E-4</v>
      </c>
      <c r="AT630" s="273" t="s">
        <v>90</v>
      </c>
      <c r="AU630" s="273" t="s">
        <v>260</v>
      </c>
      <c r="AV630" s="273" t="s">
        <v>248</v>
      </c>
      <c r="BA630" s="273" t="s">
        <v>260</v>
      </c>
      <c r="BG630" s="273">
        <v>326821</v>
      </c>
      <c r="BH630" s="273" t="s">
        <v>64</v>
      </c>
      <c r="BI630" s="273" t="s">
        <v>75</v>
      </c>
      <c r="BJ630" s="273" t="s">
        <v>391</v>
      </c>
      <c r="BK630" s="273" t="s">
        <v>400</v>
      </c>
      <c r="BL630" s="274">
        <v>44986</v>
      </c>
      <c r="BM630" s="273">
        <v>11883</v>
      </c>
      <c r="BN630" s="273">
        <v>51</v>
      </c>
      <c r="BO630" s="273">
        <v>14513</v>
      </c>
      <c r="BP630" s="273" t="s">
        <v>80</v>
      </c>
      <c r="BQ630" s="273">
        <v>5213.5235624999996</v>
      </c>
      <c r="BR630" s="273" t="s">
        <v>81</v>
      </c>
      <c r="BS630" s="273" t="s">
        <v>1316</v>
      </c>
      <c r="BT630" s="273">
        <v>0</v>
      </c>
      <c r="BU630" s="273">
        <v>158207</v>
      </c>
      <c r="BV630" s="336" t="s">
        <v>83</v>
      </c>
      <c r="BW630" s="337" t="s">
        <v>63</v>
      </c>
      <c r="BX630" s="337" t="s">
        <v>172</v>
      </c>
      <c r="BY630" s="337" t="s">
        <v>211</v>
      </c>
      <c r="BZ630" s="337" t="s">
        <v>86</v>
      </c>
      <c r="CA630" s="337" t="s">
        <v>87</v>
      </c>
      <c r="CB630" s="337" t="s">
        <v>217</v>
      </c>
      <c r="CC630" s="337" t="s">
        <v>218</v>
      </c>
      <c r="CD630" s="338">
        <v>2</v>
      </c>
      <c r="CE630" s="335">
        <v>44986</v>
      </c>
      <c r="CF630" s="337"/>
      <c r="CG630" s="337" t="s">
        <v>181</v>
      </c>
      <c r="CH630" s="337"/>
      <c r="CI630" s="337" t="s">
        <v>181</v>
      </c>
      <c r="CJ630" s="337" t="s">
        <v>1201</v>
      </c>
      <c r="CK630" s="337"/>
      <c r="CL630" s="337"/>
      <c r="CM630" s="337" t="s">
        <v>73</v>
      </c>
      <c r="CN630" s="337">
        <v>3</v>
      </c>
    </row>
    <row r="631" spans="4:92">
      <c r="D631" s="273" t="s">
        <v>83</v>
      </c>
      <c r="E631" s="273" t="s">
        <v>194</v>
      </c>
      <c r="F631" s="273" t="s">
        <v>385</v>
      </c>
      <c r="G631" s="273" t="s">
        <v>683</v>
      </c>
      <c r="H631" s="274">
        <v>45139</v>
      </c>
      <c r="I631" s="273">
        <v>13579</v>
      </c>
      <c r="J631" s="273">
        <v>841</v>
      </c>
      <c r="K631" s="273">
        <v>200.08</v>
      </c>
      <c r="L631" s="273" t="s">
        <v>66</v>
      </c>
      <c r="M631" s="273">
        <v>18.59</v>
      </c>
      <c r="N631" s="273" t="s">
        <v>115</v>
      </c>
      <c r="W631" s="273">
        <v>223470</v>
      </c>
      <c r="X631" s="273" t="s">
        <v>83</v>
      </c>
      <c r="Y631" s="273" t="s">
        <v>63</v>
      </c>
      <c r="Z631" s="273" t="s">
        <v>530</v>
      </c>
      <c r="AA631" s="273" t="s">
        <v>552</v>
      </c>
      <c r="AB631" s="274">
        <v>45108</v>
      </c>
      <c r="AC631" s="273">
        <v>15613</v>
      </c>
      <c r="AD631" s="273">
        <v>683</v>
      </c>
      <c r="AK631" s="273">
        <v>285104</v>
      </c>
      <c r="AL631" s="273" t="s">
        <v>83</v>
      </c>
      <c r="AM631" s="273" t="s">
        <v>63</v>
      </c>
      <c r="AN631" s="273" t="s">
        <v>157</v>
      </c>
      <c r="AO631" s="273" t="s">
        <v>157</v>
      </c>
      <c r="AP631" s="274">
        <v>44927</v>
      </c>
      <c r="AQ631" s="273">
        <v>15282</v>
      </c>
      <c r="AR631" s="273">
        <v>10</v>
      </c>
      <c r="AS631" s="273">
        <v>1.8599999999999998E-2</v>
      </c>
      <c r="AT631" s="273" t="s">
        <v>90</v>
      </c>
      <c r="AU631" s="273" t="s">
        <v>260</v>
      </c>
      <c r="AV631" s="273" t="s">
        <v>571</v>
      </c>
      <c r="BA631" s="273" t="s">
        <v>260</v>
      </c>
      <c r="BG631" s="273">
        <v>326824</v>
      </c>
      <c r="BH631" s="273" t="s">
        <v>64</v>
      </c>
      <c r="BI631" s="273" t="s">
        <v>75</v>
      </c>
      <c r="BJ631" s="273" t="s">
        <v>391</v>
      </c>
      <c r="BK631" s="273" t="s">
        <v>400</v>
      </c>
      <c r="BL631" s="274">
        <v>44986</v>
      </c>
      <c r="BM631" s="273">
        <v>11883</v>
      </c>
      <c r="BN631" s="273">
        <v>51</v>
      </c>
      <c r="BO631" s="273">
        <v>10679</v>
      </c>
      <c r="BP631" s="273" t="s">
        <v>80</v>
      </c>
      <c r="BQ631" s="273">
        <v>3836.2303750000001</v>
      </c>
      <c r="BR631" s="273" t="s">
        <v>81</v>
      </c>
      <c r="BS631" s="273" t="s">
        <v>1317</v>
      </c>
      <c r="BT631" s="273">
        <v>0</v>
      </c>
      <c r="BU631" s="273">
        <v>184366</v>
      </c>
      <c r="BV631" s="279" t="s">
        <v>83</v>
      </c>
      <c r="BW631" s="280" t="s">
        <v>63</v>
      </c>
      <c r="BX631" s="280" t="s">
        <v>172</v>
      </c>
      <c r="BY631" s="280" t="s">
        <v>211</v>
      </c>
      <c r="BZ631" s="280" t="s">
        <v>138</v>
      </c>
      <c r="CA631" s="280" t="s">
        <v>139</v>
      </c>
      <c r="CB631" s="280" t="s">
        <v>190</v>
      </c>
      <c r="CC631" s="280" t="s">
        <v>191</v>
      </c>
      <c r="CD631" s="281">
        <v>8</v>
      </c>
      <c r="CE631" s="277">
        <v>44986</v>
      </c>
      <c r="CF631" s="280">
        <v>0</v>
      </c>
      <c r="CG631" s="280" t="s">
        <v>90</v>
      </c>
      <c r="CH631" s="280">
        <v>0</v>
      </c>
      <c r="CI631" s="280" t="s">
        <v>80</v>
      </c>
      <c r="CJ631" s="280"/>
      <c r="CK631" s="280"/>
      <c r="CL631" s="280"/>
      <c r="CM631" s="280" t="s">
        <v>73</v>
      </c>
      <c r="CN631" s="280">
        <v>3</v>
      </c>
    </row>
    <row r="632" spans="4:92">
      <c r="D632" s="273" t="s">
        <v>83</v>
      </c>
      <c r="E632" s="273" t="s">
        <v>194</v>
      </c>
      <c r="F632" s="273" t="s">
        <v>385</v>
      </c>
      <c r="G632" s="273" t="s">
        <v>737</v>
      </c>
      <c r="H632" s="274">
        <v>44927</v>
      </c>
      <c r="I632" s="273">
        <v>11217</v>
      </c>
      <c r="J632" s="273">
        <v>772</v>
      </c>
      <c r="K632" s="273">
        <v>0</v>
      </c>
      <c r="L632" s="273" t="s">
        <v>66</v>
      </c>
      <c r="N632" s="273" t="s">
        <v>107</v>
      </c>
      <c r="W632" s="273">
        <v>139205</v>
      </c>
      <c r="X632" s="273" t="s">
        <v>83</v>
      </c>
      <c r="Y632" s="273" t="s">
        <v>63</v>
      </c>
      <c r="Z632" s="273" t="s">
        <v>530</v>
      </c>
      <c r="AA632" s="273" t="s">
        <v>552</v>
      </c>
      <c r="AB632" s="274">
        <v>45200</v>
      </c>
      <c r="AC632" s="273">
        <v>15168</v>
      </c>
      <c r="AD632" s="273">
        <v>683</v>
      </c>
      <c r="AK632" s="273">
        <v>281810</v>
      </c>
      <c r="AL632" s="273" t="s">
        <v>83</v>
      </c>
      <c r="AM632" s="273" t="s">
        <v>63</v>
      </c>
      <c r="AN632" s="273" t="s">
        <v>157</v>
      </c>
      <c r="AO632" s="273" t="s">
        <v>157</v>
      </c>
      <c r="AP632" s="274">
        <v>44927</v>
      </c>
      <c r="AQ632" s="273">
        <v>15282</v>
      </c>
      <c r="AR632" s="273">
        <v>10</v>
      </c>
      <c r="AS632" s="273">
        <v>7.0200000000000002E-3</v>
      </c>
      <c r="AT632" s="273" t="s">
        <v>90</v>
      </c>
      <c r="AU632" s="273" t="s">
        <v>260</v>
      </c>
      <c r="AV632" s="273" t="s">
        <v>579</v>
      </c>
      <c r="BA632" s="273" t="s">
        <v>260</v>
      </c>
      <c r="BG632" s="273">
        <v>326827</v>
      </c>
      <c r="BH632" s="273" t="s">
        <v>64</v>
      </c>
      <c r="BI632" s="273" t="s">
        <v>75</v>
      </c>
      <c r="BJ632" s="273" t="s">
        <v>391</v>
      </c>
      <c r="BK632" s="273" t="s">
        <v>400</v>
      </c>
      <c r="BL632" s="274">
        <v>45017</v>
      </c>
      <c r="BM632" s="273">
        <v>11921</v>
      </c>
      <c r="BN632" s="273">
        <v>51</v>
      </c>
      <c r="BO632" s="273">
        <v>15067</v>
      </c>
      <c r="BP632" s="273" t="s">
        <v>80</v>
      </c>
      <c r="BQ632" s="273">
        <v>5412.5368125000005</v>
      </c>
      <c r="BR632" s="273" t="s">
        <v>81</v>
      </c>
      <c r="BS632" s="273" t="s">
        <v>1316</v>
      </c>
      <c r="BT632" s="273">
        <v>0</v>
      </c>
      <c r="BU632" s="273">
        <v>158929</v>
      </c>
      <c r="BV632" s="336" t="s">
        <v>83</v>
      </c>
      <c r="BW632" s="337" t="s">
        <v>63</v>
      </c>
      <c r="BX632" s="337" t="s">
        <v>172</v>
      </c>
      <c r="BY632" s="337" t="s">
        <v>211</v>
      </c>
      <c r="BZ632" s="337" t="s">
        <v>86</v>
      </c>
      <c r="CA632" s="337" t="s">
        <v>87</v>
      </c>
      <c r="CB632" s="337" t="s">
        <v>179</v>
      </c>
      <c r="CC632" s="337" t="s">
        <v>180</v>
      </c>
      <c r="CD632" s="338">
        <v>1</v>
      </c>
      <c r="CE632" s="335">
        <v>44986</v>
      </c>
      <c r="CF632" s="337"/>
      <c r="CG632" s="337" t="s">
        <v>181</v>
      </c>
      <c r="CH632" s="337"/>
      <c r="CI632" s="337" t="s">
        <v>181</v>
      </c>
      <c r="CJ632" s="337" t="s">
        <v>1269</v>
      </c>
      <c r="CK632" s="337"/>
      <c r="CL632" s="337"/>
      <c r="CM632" s="337" t="s">
        <v>73</v>
      </c>
      <c r="CN632" s="337">
        <v>3</v>
      </c>
    </row>
    <row r="633" spans="4:92">
      <c r="D633" s="273" t="s">
        <v>83</v>
      </c>
      <c r="E633" s="273" t="s">
        <v>194</v>
      </c>
      <c r="F633" s="273" t="s">
        <v>385</v>
      </c>
      <c r="G633" s="273" t="s">
        <v>737</v>
      </c>
      <c r="H633" s="274">
        <v>44927</v>
      </c>
      <c r="I633" s="273">
        <v>11217</v>
      </c>
      <c r="J633" s="273">
        <v>772</v>
      </c>
      <c r="K633" s="273">
        <v>19924</v>
      </c>
      <c r="L633" s="273" t="s">
        <v>66</v>
      </c>
      <c r="M633" s="273">
        <v>6418.27</v>
      </c>
      <c r="N633" s="273" t="s">
        <v>115</v>
      </c>
      <c r="W633" s="273">
        <v>139204</v>
      </c>
      <c r="X633" s="273" t="s">
        <v>83</v>
      </c>
      <c r="Y633" s="273" t="s">
        <v>63</v>
      </c>
      <c r="Z633" s="273" t="s">
        <v>530</v>
      </c>
      <c r="AA633" s="273" t="s">
        <v>1047</v>
      </c>
      <c r="AB633" s="274">
        <v>44927</v>
      </c>
      <c r="AC633" s="273">
        <v>14816</v>
      </c>
      <c r="AD633" s="273">
        <v>852</v>
      </c>
      <c r="AK633" s="273">
        <v>277938</v>
      </c>
      <c r="AL633" s="273" t="s">
        <v>83</v>
      </c>
      <c r="AM633" s="273" t="s">
        <v>63</v>
      </c>
      <c r="AN633" s="273" t="s">
        <v>157</v>
      </c>
      <c r="AO633" s="273" t="s">
        <v>157</v>
      </c>
      <c r="AP633" s="274">
        <v>44927</v>
      </c>
      <c r="AQ633" s="273">
        <v>15282</v>
      </c>
      <c r="AR633" s="273">
        <v>10</v>
      </c>
      <c r="AS633" s="273">
        <v>1.2E-2</v>
      </c>
      <c r="AT633" s="273" t="s">
        <v>90</v>
      </c>
      <c r="AU633" s="273" t="s">
        <v>260</v>
      </c>
      <c r="AV633" s="273" t="s">
        <v>1428</v>
      </c>
      <c r="BA633" s="273" t="s">
        <v>260</v>
      </c>
      <c r="BG633" s="273">
        <v>326830</v>
      </c>
      <c r="BH633" s="273" t="s">
        <v>64</v>
      </c>
      <c r="BI633" s="273" t="s">
        <v>75</v>
      </c>
      <c r="BJ633" s="273" t="s">
        <v>391</v>
      </c>
      <c r="BK633" s="273" t="s">
        <v>400</v>
      </c>
      <c r="BL633" s="274">
        <v>45017</v>
      </c>
      <c r="BM633" s="273">
        <v>11921</v>
      </c>
      <c r="BN633" s="273">
        <v>51</v>
      </c>
      <c r="BO633" s="273">
        <v>10064</v>
      </c>
      <c r="BP633" s="273" t="s">
        <v>80</v>
      </c>
      <c r="BQ633" s="273">
        <v>3615.3038750000001</v>
      </c>
      <c r="BR633" s="273" t="s">
        <v>81</v>
      </c>
      <c r="BS633" s="273" t="s">
        <v>1317</v>
      </c>
      <c r="BT633" s="273">
        <v>0</v>
      </c>
      <c r="BU633" s="273">
        <v>184373</v>
      </c>
      <c r="BV633" s="279" t="s">
        <v>83</v>
      </c>
      <c r="BW633" s="280" t="s">
        <v>63</v>
      </c>
      <c r="BX633" s="280" t="s">
        <v>172</v>
      </c>
      <c r="BY633" s="280" t="s">
        <v>211</v>
      </c>
      <c r="BZ633" s="280" t="s">
        <v>86</v>
      </c>
      <c r="CA633" s="280" t="s">
        <v>87</v>
      </c>
      <c r="CB633" s="280" t="s">
        <v>88</v>
      </c>
      <c r="CC633" s="280" t="s">
        <v>89</v>
      </c>
      <c r="CD633" s="281">
        <v>3</v>
      </c>
      <c r="CE633" s="277">
        <v>45047</v>
      </c>
      <c r="CF633" s="280">
        <v>88</v>
      </c>
      <c r="CG633" s="280" t="s">
        <v>90</v>
      </c>
      <c r="CH633" s="280">
        <v>88</v>
      </c>
      <c r="CI633" s="280" t="s">
        <v>80</v>
      </c>
      <c r="CJ633" s="280"/>
      <c r="CK633" s="280"/>
      <c r="CL633" s="280"/>
      <c r="CM633" s="280" t="s">
        <v>73</v>
      </c>
      <c r="CN633" s="280">
        <v>3</v>
      </c>
    </row>
    <row r="634" spans="4:92">
      <c r="D634" s="273" t="s">
        <v>83</v>
      </c>
      <c r="E634" s="273" t="s">
        <v>194</v>
      </c>
      <c r="F634" s="273" t="s">
        <v>385</v>
      </c>
      <c r="G634" s="273" t="s">
        <v>737</v>
      </c>
      <c r="H634" s="274">
        <v>44958</v>
      </c>
      <c r="I634" s="273">
        <v>11379</v>
      </c>
      <c r="J634" s="273">
        <v>772</v>
      </c>
      <c r="W634" s="273">
        <v>143878</v>
      </c>
      <c r="X634" s="273" t="s">
        <v>83</v>
      </c>
      <c r="Y634" s="273" t="s">
        <v>63</v>
      </c>
      <c r="Z634" s="273" t="s">
        <v>530</v>
      </c>
      <c r="AA634" s="273" t="s">
        <v>1047</v>
      </c>
      <c r="AB634" s="274">
        <v>44927</v>
      </c>
      <c r="AC634" s="273">
        <v>15400</v>
      </c>
      <c r="AD634" s="273">
        <v>852</v>
      </c>
      <c r="AK634" s="273">
        <v>284116</v>
      </c>
      <c r="AL634" s="273" t="s">
        <v>83</v>
      </c>
      <c r="AM634" s="273" t="s">
        <v>63</v>
      </c>
      <c r="AN634" s="273" t="s">
        <v>157</v>
      </c>
      <c r="AO634" s="273" t="s">
        <v>157</v>
      </c>
      <c r="AP634" s="274">
        <v>44927</v>
      </c>
      <c r="AQ634" s="273">
        <v>15282</v>
      </c>
      <c r="AR634" s="273">
        <v>10</v>
      </c>
      <c r="AS634" s="273">
        <v>2E-3</v>
      </c>
      <c r="AT634" s="273" t="s">
        <v>90</v>
      </c>
      <c r="AU634" s="273" t="s">
        <v>260</v>
      </c>
      <c r="AV634" s="273" t="s">
        <v>248</v>
      </c>
      <c r="BA634" s="273" t="s">
        <v>260</v>
      </c>
      <c r="BG634" s="273">
        <v>326833</v>
      </c>
      <c r="BH634" s="273" t="s">
        <v>64</v>
      </c>
      <c r="BI634" s="273" t="s">
        <v>75</v>
      </c>
      <c r="BJ634" s="273" t="s">
        <v>391</v>
      </c>
      <c r="BK634" s="273" t="s">
        <v>400</v>
      </c>
      <c r="BL634" s="274">
        <v>45047</v>
      </c>
      <c r="BM634" s="273">
        <v>12201</v>
      </c>
      <c r="BN634" s="273">
        <v>51</v>
      </c>
      <c r="BO634" s="273">
        <v>16553</v>
      </c>
      <c r="BP634" s="273" t="s">
        <v>80</v>
      </c>
      <c r="BQ634" s="273">
        <v>5946.3553124999999</v>
      </c>
      <c r="BR634" s="273" t="s">
        <v>81</v>
      </c>
      <c r="BS634" s="273" t="s">
        <v>1316</v>
      </c>
      <c r="BT634" s="273">
        <v>0</v>
      </c>
      <c r="BU634" s="273">
        <v>175814</v>
      </c>
      <c r="BV634" s="336" t="s">
        <v>83</v>
      </c>
      <c r="BW634" s="337" t="s">
        <v>63</v>
      </c>
      <c r="BX634" s="337" t="s">
        <v>172</v>
      </c>
      <c r="BY634" s="337" t="s">
        <v>211</v>
      </c>
      <c r="BZ634" s="337" t="s">
        <v>86</v>
      </c>
      <c r="CA634" s="337" t="s">
        <v>87</v>
      </c>
      <c r="CB634" s="337" t="s">
        <v>88</v>
      </c>
      <c r="CC634" s="337" t="s">
        <v>89</v>
      </c>
      <c r="CD634" s="338">
        <v>3</v>
      </c>
      <c r="CE634" s="335">
        <v>45078</v>
      </c>
      <c r="CF634" s="337">
        <v>122</v>
      </c>
      <c r="CG634" s="337" t="s">
        <v>90</v>
      </c>
      <c r="CH634" s="337">
        <v>122</v>
      </c>
      <c r="CI634" s="337" t="s">
        <v>80</v>
      </c>
      <c r="CJ634" s="337"/>
      <c r="CK634" s="337"/>
      <c r="CL634" s="337"/>
      <c r="CM634" s="337" t="s">
        <v>73</v>
      </c>
      <c r="CN634" s="337">
        <v>3</v>
      </c>
    </row>
    <row r="635" spans="4:92">
      <c r="D635" s="273" t="s">
        <v>83</v>
      </c>
      <c r="E635" s="273" t="s">
        <v>194</v>
      </c>
      <c r="F635" s="273" t="s">
        <v>385</v>
      </c>
      <c r="G635" s="273" t="s">
        <v>737</v>
      </c>
      <c r="H635" s="274">
        <v>44958</v>
      </c>
      <c r="I635" s="273">
        <v>11379</v>
      </c>
      <c r="J635" s="273">
        <v>772</v>
      </c>
      <c r="K635" s="273">
        <v>0</v>
      </c>
      <c r="L635" s="273" t="s">
        <v>66</v>
      </c>
      <c r="N635" s="273" t="s">
        <v>107</v>
      </c>
      <c r="W635" s="273">
        <v>143903</v>
      </c>
      <c r="X635" s="273" t="s">
        <v>83</v>
      </c>
      <c r="Y635" s="273" t="s">
        <v>63</v>
      </c>
      <c r="Z635" s="273" t="s">
        <v>530</v>
      </c>
      <c r="AA635" s="273" t="s">
        <v>1047</v>
      </c>
      <c r="AB635" s="274">
        <v>44927</v>
      </c>
      <c r="AC635" s="273">
        <v>15550</v>
      </c>
      <c r="AD635" s="273">
        <v>852</v>
      </c>
      <c r="AK635" s="273">
        <v>284852</v>
      </c>
      <c r="AL635" s="273" t="s">
        <v>83</v>
      </c>
      <c r="AM635" s="273" t="s">
        <v>63</v>
      </c>
      <c r="AN635" s="273" t="s">
        <v>157</v>
      </c>
      <c r="AO635" s="273" t="s">
        <v>157</v>
      </c>
      <c r="AP635" s="274">
        <v>44927</v>
      </c>
      <c r="AQ635" s="273">
        <v>15282</v>
      </c>
      <c r="AR635" s="273">
        <v>10</v>
      </c>
      <c r="AS635" s="273">
        <v>7.3999999999999999E-4</v>
      </c>
      <c r="AT635" s="273" t="s">
        <v>90</v>
      </c>
      <c r="AU635" s="273" t="s">
        <v>260</v>
      </c>
      <c r="AV635" s="273" t="s">
        <v>579</v>
      </c>
      <c r="BA635" s="273" t="s">
        <v>260</v>
      </c>
      <c r="BG635" s="273">
        <v>326836</v>
      </c>
      <c r="BH635" s="273" t="s">
        <v>64</v>
      </c>
      <c r="BI635" s="273" t="s">
        <v>75</v>
      </c>
      <c r="BJ635" s="273" t="s">
        <v>391</v>
      </c>
      <c r="BK635" s="273" t="s">
        <v>400</v>
      </c>
      <c r="BL635" s="274">
        <v>45047</v>
      </c>
      <c r="BM635" s="273">
        <v>12201</v>
      </c>
      <c r="BN635" s="273">
        <v>51</v>
      </c>
      <c r="BO635" s="273">
        <v>12300</v>
      </c>
      <c r="BP635" s="273" t="s">
        <v>80</v>
      </c>
      <c r="BQ635" s="273">
        <v>4418.5443750000004</v>
      </c>
      <c r="BR635" s="273" t="s">
        <v>81</v>
      </c>
      <c r="BS635" s="273" t="s">
        <v>1317</v>
      </c>
      <c r="BT635" s="273">
        <v>0</v>
      </c>
      <c r="BU635" s="273">
        <v>184380</v>
      </c>
      <c r="BV635" s="279" t="s">
        <v>83</v>
      </c>
      <c r="BW635" s="280" t="s">
        <v>63</v>
      </c>
      <c r="BX635" s="280" t="s">
        <v>172</v>
      </c>
      <c r="BY635" s="280" t="s">
        <v>211</v>
      </c>
      <c r="BZ635" s="280" t="s">
        <v>110</v>
      </c>
      <c r="CA635" s="280" t="s">
        <v>111</v>
      </c>
      <c r="CB635" s="280" t="s">
        <v>112</v>
      </c>
      <c r="CC635" s="280" t="s">
        <v>113</v>
      </c>
      <c r="CD635" s="281">
        <v>4</v>
      </c>
      <c r="CE635" s="277">
        <v>45078</v>
      </c>
      <c r="CF635" s="280"/>
      <c r="CG635" s="280"/>
      <c r="CH635" s="280"/>
      <c r="CI635" s="280" t="s">
        <v>80</v>
      </c>
      <c r="CJ635" s="280"/>
      <c r="CK635" s="280"/>
      <c r="CL635" s="280"/>
      <c r="CM635" s="280" t="s">
        <v>73</v>
      </c>
      <c r="CN635" s="280">
        <v>3</v>
      </c>
    </row>
    <row r="636" spans="4:92">
      <c r="D636" s="273" t="s">
        <v>83</v>
      </c>
      <c r="E636" s="273" t="s">
        <v>194</v>
      </c>
      <c r="F636" s="273" t="s">
        <v>385</v>
      </c>
      <c r="G636" s="273" t="s">
        <v>737</v>
      </c>
      <c r="H636" s="274">
        <v>44958</v>
      </c>
      <c r="I636" s="273">
        <v>11379</v>
      </c>
      <c r="J636" s="273">
        <v>772</v>
      </c>
      <c r="K636" s="273">
        <v>18788</v>
      </c>
      <c r="L636" s="273" t="s">
        <v>66</v>
      </c>
      <c r="M636" s="273">
        <v>5678.92</v>
      </c>
      <c r="N636" s="273" t="s">
        <v>115</v>
      </c>
      <c r="W636" s="273">
        <v>143902</v>
      </c>
      <c r="X636" s="273" t="s">
        <v>83</v>
      </c>
      <c r="Y636" s="273" t="s">
        <v>404</v>
      </c>
      <c r="Z636" s="273" t="s">
        <v>456</v>
      </c>
      <c r="AA636" s="273" t="s">
        <v>736</v>
      </c>
      <c r="AB636" s="274">
        <v>45200</v>
      </c>
      <c r="AC636" s="273">
        <v>15216</v>
      </c>
      <c r="AD636" s="273">
        <v>738</v>
      </c>
      <c r="AK636" s="273">
        <v>282338</v>
      </c>
      <c r="AL636" s="273" t="s">
        <v>83</v>
      </c>
      <c r="AM636" s="273" t="s">
        <v>63</v>
      </c>
      <c r="AN636" s="273" t="s">
        <v>157</v>
      </c>
      <c r="AO636" s="273" t="s">
        <v>157</v>
      </c>
      <c r="AP636" s="274">
        <v>44927</v>
      </c>
      <c r="AQ636" s="273">
        <v>15282</v>
      </c>
      <c r="AR636" s="273">
        <v>10</v>
      </c>
      <c r="AS636" s="273">
        <v>4.2999999999999999E-4</v>
      </c>
      <c r="AT636" s="273" t="s">
        <v>90</v>
      </c>
      <c r="AU636" s="273" t="s">
        <v>620</v>
      </c>
      <c r="AV636" s="273" t="s">
        <v>1429</v>
      </c>
      <c r="BA636" s="273" t="s">
        <v>621</v>
      </c>
      <c r="BG636" s="273">
        <v>326840</v>
      </c>
      <c r="BH636" s="273" t="s">
        <v>64</v>
      </c>
      <c r="BI636" s="273" t="s">
        <v>75</v>
      </c>
      <c r="BJ636" s="273" t="s">
        <v>391</v>
      </c>
      <c r="BK636" s="273" t="s">
        <v>400</v>
      </c>
      <c r="BL636" s="274">
        <v>45078</v>
      </c>
      <c r="BM636" s="273">
        <v>12470</v>
      </c>
      <c r="BN636" s="273">
        <v>51</v>
      </c>
      <c r="BO636" s="273">
        <v>19065</v>
      </c>
      <c r="BP636" s="273" t="s">
        <v>80</v>
      </c>
      <c r="BQ636" s="273">
        <v>6848.7444999999998</v>
      </c>
      <c r="BR636" s="273" t="s">
        <v>81</v>
      </c>
      <c r="BS636" s="273" t="s">
        <v>1316</v>
      </c>
      <c r="BT636" s="273">
        <v>0</v>
      </c>
      <c r="BU636" s="273">
        <v>187650</v>
      </c>
      <c r="BV636" s="336" t="s">
        <v>83</v>
      </c>
      <c r="BW636" s="337" t="s">
        <v>63</v>
      </c>
      <c r="BX636" s="337" t="s">
        <v>172</v>
      </c>
      <c r="BY636" s="337" t="s">
        <v>211</v>
      </c>
      <c r="BZ636" s="337" t="s">
        <v>86</v>
      </c>
      <c r="CA636" s="337" t="s">
        <v>87</v>
      </c>
      <c r="CB636" s="337" t="s">
        <v>101</v>
      </c>
      <c r="CC636" s="337" t="s">
        <v>102</v>
      </c>
      <c r="CD636" s="338">
        <v>4</v>
      </c>
      <c r="CE636" s="335">
        <v>45078</v>
      </c>
      <c r="CF636" s="337">
        <v>1619</v>
      </c>
      <c r="CG636" s="337" t="s">
        <v>103</v>
      </c>
      <c r="CH636" s="337">
        <v>52.714640000000003</v>
      </c>
      <c r="CI636" s="337" t="s">
        <v>104</v>
      </c>
      <c r="CJ636" s="337"/>
      <c r="CK636" s="337"/>
      <c r="CL636" s="337"/>
      <c r="CM636" s="337" t="s">
        <v>73</v>
      </c>
      <c r="CN636" s="337">
        <v>3</v>
      </c>
    </row>
    <row r="637" spans="4:92">
      <c r="D637" s="273" t="s">
        <v>83</v>
      </c>
      <c r="E637" s="273" t="s">
        <v>194</v>
      </c>
      <c r="F637" s="273" t="s">
        <v>385</v>
      </c>
      <c r="G637" s="273" t="s">
        <v>737</v>
      </c>
      <c r="H637" s="274">
        <v>44986</v>
      </c>
      <c r="I637" s="273">
        <v>11541</v>
      </c>
      <c r="J637" s="273">
        <v>772</v>
      </c>
      <c r="W637" s="273">
        <v>148576</v>
      </c>
      <c r="X637" s="273" t="s">
        <v>83</v>
      </c>
      <c r="Y637" s="273" t="s">
        <v>404</v>
      </c>
      <c r="Z637" s="273" t="s">
        <v>456</v>
      </c>
      <c r="AA637" s="273" t="s">
        <v>744</v>
      </c>
      <c r="AB637" s="274">
        <v>44927</v>
      </c>
      <c r="AC637" s="273">
        <v>14780</v>
      </c>
      <c r="AD637" s="273">
        <v>740</v>
      </c>
      <c r="AK637" s="273">
        <v>277542</v>
      </c>
      <c r="AL637" s="273" t="s">
        <v>83</v>
      </c>
      <c r="AM637" s="273" t="s">
        <v>63</v>
      </c>
      <c r="AN637" s="273" t="s">
        <v>157</v>
      </c>
      <c r="AO637" s="273" t="s">
        <v>157</v>
      </c>
      <c r="AP637" s="274">
        <v>44927</v>
      </c>
      <c r="AQ637" s="273">
        <v>15282</v>
      </c>
      <c r="AR637" s="273">
        <v>10</v>
      </c>
      <c r="AS637" s="273">
        <v>0.90718469999999996</v>
      </c>
      <c r="AT637" s="273" t="s">
        <v>90</v>
      </c>
      <c r="AU637" s="273" t="s">
        <v>240</v>
      </c>
      <c r="AV637" s="273" t="s">
        <v>216</v>
      </c>
      <c r="BA637" s="273" t="s">
        <v>240</v>
      </c>
      <c r="BG637" s="273">
        <v>326843</v>
      </c>
      <c r="BH637" s="273" t="s">
        <v>64</v>
      </c>
      <c r="BI637" s="273" t="s">
        <v>75</v>
      </c>
      <c r="BJ637" s="273" t="s">
        <v>391</v>
      </c>
      <c r="BK637" s="273" t="s">
        <v>400</v>
      </c>
      <c r="BL637" s="274">
        <v>45078</v>
      </c>
      <c r="BM637" s="273">
        <v>12470</v>
      </c>
      <c r="BN637" s="273">
        <v>51</v>
      </c>
      <c r="BO637" s="273">
        <v>13530</v>
      </c>
      <c r="BP637" s="273" t="s">
        <v>80</v>
      </c>
      <c r="BQ637" s="273">
        <v>4860.3988124999996</v>
      </c>
      <c r="BR637" s="273" t="s">
        <v>81</v>
      </c>
      <c r="BS637" s="273" t="s">
        <v>1317</v>
      </c>
      <c r="BT637" s="273">
        <v>0</v>
      </c>
      <c r="BU637" s="273">
        <v>208261</v>
      </c>
      <c r="BV637" s="279" t="s">
        <v>83</v>
      </c>
      <c r="BW637" s="280" t="s">
        <v>63</v>
      </c>
      <c r="BX637" s="280" t="s">
        <v>172</v>
      </c>
      <c r="BY637" s="280" t="s">
        <v>211</v>
      </c>
      <c r="BZ637" s="280" t="s">
        <v>110</v>
      </c>
      <c r="CA637" s="280" t="s">
        <v>111</v>
      </c>
      <c r="CB637" s="280" t="s">
        <v>117</v>
      </c>
      <c r="CC637" s="280" t="s">
        <v>118</v>
      </c>
      <c r="CD637" s="281">
        <v>5</v>
      </c>
      <c r="CE637" s="277">
        <v>45078</v>
      </c>
      <c r="CF637" s="280"/>
      <c r="CG637" s="280"/>
      <c r="CH637" s="280"/>
      <c r="CI637" s="280" t="s">
        <v>104</v>
      </c>
      <c r="CJ637" s="280"/>
      <c r="CK637" s="280"/>
      <c r="CL637" s="280"/>
      <c r="CM637" s="280" t="s">
        <v>73</v>
      </c>
      <c r="CN637" s="280">
        <v>3</v>
      </c>
    </row>
    <row r="638" spans="4:92">
      <c r="D638" s="273" t="s">
        <v>83</v>
      </c>
      <c r="E638" s="273" t="s">
        <v>404</v>
      </c>
      <c r="F638" s="273" t="s">
        <v>431</v>
      </c>
      <c r="G638" s="273" t="s">
        <v>750</v>
      </c>
      <c r="H638" s="274">
        <v>44927</v>
      </c>
      <c r="I638" s="273">
        <v>11209</v>
      </c>
      <c r="J638" s="273">
        <v>763</v>
      </c>
      <c r="W638" s="273">
        <v>138948</v>
      </c>
      <c r="X638" s="273" t="s">
        <v>83</v>
      </c>
      <c r="Y638" s="273" t="s">
        <v>404</v>
      </c>
      <c r="Z638" s="273" t="s">
        <v>456</v>
      </c>
      <c r="AA638" s="273" t="s">
        <v>744</v>
      </c>
      <c r="AB638" s="274">
        <v>44927</v>
      </c>
      <c r="AC638" s="273">
        <v>15364</v>
      </c>
      <c r="AD638" s="273">
        <v>740</v>
      </c>
      <c r="AK638" s="273">
        <v>283792</v>
      </c>
      <c r="AL638" s="273" t="s">
        <v>83</v>
      </c>
      <c r="AM638" s="273" t="s">
        <v>63</v>
      </c>
      <c r="AN638" s="273" t="s">
        <v>157</v>
      </c>
      <c r="AO638" s="273" t="s">
        <v>157</v>
      </c>
      <c r="AP638" s="274">
        <v>44927</v>
      </c>
      <c r="AQ638" s="273">
        <v>15432</v>
      </c>
      <c r="AR638" s="273">
        <v>10</v>
      </c>
      <c r="AU638" s="273" t="s">
        <v>108</v>
      </c>
      <c r="BG638" s="273">
        <v>284380</v>
      </c>
      <c r="BH638" s="273" t="s">
        <v>64</v>
      </c>
      <c r="BI638" s="273" t="s">
        <v>75</v>
      </c>
      <c r="BJ638" s="273" t="s">
        <v>391</v>
      </c>
      <c r="BK638" s="273" t="s">
        <v>400</v>
      </c>
      <c r="BL638" s="274">
        <v>45108</v>
      </c>
      <c r="BM638" s="273">
        <v>12739</v>
      </c>
      <c r="BN638" s="273">
        <v>51</v>
      </c>
      <c r="BO638" s="273">
        <v>21594</v>
      </c>
      <c r="BP638" s="273" t="s">
        <v>80</v>
      </c>
      <c r="BQ638" s="273">
        <v>7757.2401874999996</v>
      </c>
      <c r="BR638" s="273" t="s">
        <v>81</v>
      </c>
      <c r="BS638" s="273" t="s">
        <v>1316</v>
      </c>
      <c r="BT638" s="273">
        <v>0</v>
      </c>
      <c r="BU638" s="273">
        <v>201134</v>
      </c>
      <c r="BV638" s="336" t="s">
        <v>83</v>
      </c>
      <c r="BW638" s="337" t="s">
        <v>63</v>
      </c>
      <c r="BX638" s="337" t="s">
        <v>172</v>
      </c>
      <c r="BY638" s="337" t="s">
        <v>211</v>
      </c>
      <c r="BZ638" s="337" t="s">
        <v>126</v>
      </c>
      <c r="CA638" s="337" t="s">
        <v>127</v>
      </c>
      <c r="CB638" s="337" t="s">
        <v>128</v>
      </c>
      <c r="CC638" s="337" t="s">
        <v>129</v>
      </c>
      <c r="CD638" s="338">
        <v>6</v>
      </c>
      <c r="CE638" s="335">
        <v>45078</v>
      </c>
      <c r="CF638" s="337"/>
      <c r="CG638" s="337"/>
      <c r="CH638" s="337"/>
      <c r="CI638" s="337" t="s">
        <v>80</v>
      </c>
      <c r="CJ638" s="337"/>
      <c r="CK638" s="337"/>
      <c r="CL638" s="337"/>
      <c r="CM638" s="337" t="s">
        <v>73</v>
      </c>
      <c r="CN638" s="337">
        <v>3</v>
      </c>
    </row>
    <row r="639" spans="4:92">
      <c r="D639" s="273" t="s">
        <v>83</v>
      </c>
      <c r="E639" s="273" t="s">
        <v>194</v>
      </c>
      <c r="F639" s="273" t="s">
        <v>385</v>
      </c>
      <c r="G639" s="273" t="s">
        <v>770</v>
      </c>
      <c r="H639" s="274">
        <v>45047</v>
      </c>
      <c r="I639" s="273">
        <v>12317</v>
      </c>
      <c r="J639" s="273">
        <v>770</v>
      </c>
      <c r="W639" s="273">
        <v>178735</v>
      </c>
      <c r="X639" s="273" t="s">
        <v>83</v>
      </c>
      <c r="Y639" s="273" t="s">
        <v>404</v>
      </c>
      <c r="Z639" s="273" t="s">
        <v>456</v>
      </c>
      <c r="AA639" s="273" t="s">
        <v>744</v>
      </c>
      <c r="AB639" s="274">
        <v>44927</v>
      </c>
      <c r="AC639" s="273">
        <v>15514</v>
      </c>
      <c r="AD639" s="273">
        <v>740</v>
      </c>
      <c r="AK639" s="273">
        <v>284708</v>
      </c>
      <c r="AL639" s="273" t="s">
        <v>83</v>
      </c>
      <c r="AM639" s="273" t="s">
        <v>63</v>
      </c>
      <c r="AN639" s="273" t="s">
        <v>157</v>
      </c>
      <c r="AO639" s="273" t="s">
        <v>157</v>
      </c>
      <c r="AP639" s="274">
        <v>45017</v>
      </c>
      <c r="AQ639" s="273">
        <v>14844</v>
      </c>
      <c r="AR639" s="273">
        <v>10</v>
      </c>
      <c r="AS639" s="273">
        <v>2326</v>
      </c>
      <c r="AT639" s="273" t="s">
        <v>80</v>
      </c>
      <c r="AU639" s="273" t="s">
        <v>416</v>
      </c>
      <c r="AV639" s="273" t="s">
        <v>186</v>
      </c>
      <c r="AW639" s="273">
        <v>0.71699999999999997</v>
      </c>
      <c r="AX639" s="273" t="s">
        <v>176</v>
      </c>
      <c r="AY639" s="273" t="s">
        <v>187</v>
      </c>
      <c r="AZ639" s="273" t="s">
        <v>188</v>
      </c>
      <c r="BG639" s="273">
        <v>278250</v>
      </c>
      <c r="BH639" s="273" t="s">
        <v>64</v>
      </c>
      <c r="BI639" s="273" t="s">
        <v>75</v>
      </c>
      <c r="BJ639" s="273" t="s">
        <v>391</v>
      </c>
      <c r="BK639" s="273" t="s">
        <v>400</v>
      </c>
      <c r="BL639" s="274">
        <v>45108</v>
      </c>
      <c r="BM639" s="273">
        <v>12739</v>
      </c>
      <c r="BN639" s="273">
        <v>51</v>
      </c>
      <c r="BO639" s="273">
        <v>14250</v>
      </c>
      <c r="BP639" s="273" t="s">
        <v>80</v>
      </c>
      <c r="BQ639" s="273">
        <v>5119.0453125000004</v>
      </c>
      <c r="BR639" s="273" t="s">
        <v>81</v>
      </c>
      <c r="BS639" s="273" t="s">
        <v>1317</v>
      </c>
      <c r="BT639" s="273">
        <v>0</v>
      </c>
      <c r="BU639" s="273">
        <v>244569</v>
      </c>
      <c r="BV639" s="279" t="s">
        <v>83</v>
      </c>
      <c r="BW639" s="280" t="s">
        <v>63</v>
      </c>
      <c r="BX639" s="280" t="s">
        <v>172</v>
      </c>
      <c r="BY639" s="280" t="s">
        <v>211</v>
      </c>
      <c r="BZ639" s="280" t="s">
        <v>138</v>
      </c>
      <c r="CA639" s="280" t="s">
        <v>139</v>
      </c>
      <c r="CB639" s="280" t="s">
        <v>140</v>
      </c>
      <c r="CC639" s="280" t="s">
        <v>141</v>
      </c>
      <c r="CD639" s="281">
        <v>9</v>
      </c>
      <c r="CE639" s="277">
        <v>45078</v>
      </c>
      <c r="CF639" s="280">
        <v>0</v>
      </c>
      <c r="CG639" s="280" t="s">
        <v>90</v>
      </c>
      <c r="CH639" s="280">
        <v>0</v>
      </c>
      <c r="CI639" s="280" t="s">
        <v>80</v>
      </c>
      <c r="CJ639" s="280"/>
      <c r="CK639" s="280"/>
      <c r="CL639" s="280"/>
      <c r="CM639" s="280" t="s">
        <v>73</v>
      </c>
      <c r="CN639" s="280">
        <v>3</v>
      </c>
    </row>
    <row r="640" spans="4:92">
      <c r="D640" s="273" t="s">
        <v>83</v>
      </c>
      <c r="E640" s="273" t="s">
        <v>194</v>
      </c>
      <c r="F640" s="273" t="s">
        <v>385</v>
      </c>
      <c r="G640" s="273" t="s">
        <v>770</v>
      </c>
      <c r="H640" s="274">
        <v>45047</v>
      </c>
      <c r="I640" s="273">
        <v>12317</v>
      </c>
      <c r="J640" s="273">
        <v>770</v>
      </c>
      <c r="K640" s="273">
        <v>0</v>
      </c>
      <c r="L640" s="273" t="s">
        <v>66</v>
      </c>
      <c r="N640" s="273" t="s">
        <v>107</v>
      </c>
      <c r="W640" s="273">
        <v>178760</v>
      </c>
      <c r="X640" s="273" t="s">
        <v>83</v>
      </c>
      <c r="Y640" s="273" t="s">
        <v>404</v>
      </c>
      <c r="Z640" s="273" t="s">
        <v>456</v>
      </c>
      <c r="AA640" s="273" t="s">
        <v>744</v>
      </c>
      <c r="AB640" s="274">
        <v>44927</v>
      </c>
      <c r="AC640" s="273">
        <v>16346</v>
      </c>
      <c r="AD640" s="273">
        <v>740</v>
      </c>
      <c r="AK640" s="273">
        <v>304205</v>
      </c>
      <c r="AL640" s="273" t="s">
        <v>64</v>
      </c>
      <c r="AM640" s="273" t="s">
        <v>63</v>
      </c>
      <c r="AN640" s="273" t="s">
        <v>221</v>
      </c>
      <c r="AO640" s="273" t="s">
        <v>221</v>
      </c>
      <c r="AP640" s="274">
        <v>44927</v>
      </c>
      <c r="AQ640" s="273">
        <v>14702</v>
      </c>
      <c r="AR640" s="273">
        <v>17</v>
      </c>
      <c r="AS640" s="273">
        <v>1.788</v>
      </c>
      <c r="AT640" s="273" t="s">
        <v>90</v>
      </c>
      <c r="AU640" s="273" t="s">
        <v>416</v>
      </c>
      <c r="AV640" s="273" t="s">
        <v>1430</v>
      </c>
      <c r="AW640" s="273">
        <v>504</v>
      </c>
      <c r="AX640" s="273" t="s">
        <v>176</v>
      </c>
      <c r="AY640" s="273" t="s">
        <v>1431</v>
      </c>
      <c r="AZ640" s="273" t="s">
        <v>188</v>
      </c>
      <c r="BG640" s="273">
        <v>291295</v>
      </c>
      <c r="BH640" s="273" t="s">
        <v>64</v>
      </c>
      <c r="BI640" s="273" t="s">
        <v>75</v>
      </c>
      <c r="BJ640" s="273" t="s">
        <v>391</v>
      </c>
      <c r="BK640" s="273" t="s">
        <v>400</v>
      </c>
      <c r="BL640" s="274">
        <v>45139</v>
      </c>
      <c r="BM640" s="273">
        <v>13414</v>
      </c>
      <c r="BN640" s="273">
        <v>51</v>
      </c>
      <c r="BO640" s="273">
        <v>20752</v>
      </c>
      <c r="BP640" s="273" t="s">
        <v>80</v>
      </c>
      <c r="BQ640" s="273">
        <v>7454.7671874999996</v>
      </c>
      <c r="BR640" s="273" t="s">
        <v>81</v>
      </c>
      <c r="BS640" s="273" t="s">
        <v>1316</v>
      </c>
      <c r="BT640" s="273">
        <v>0</v>
      </c>
      <c r="BU640" s="273">
        <v>219148</v>
      </c>
      <c r="BV640" s="336" t="s">
        <v>83</v>
      </c>
      <c r="BW640" s="337" t="s">
        <v>63</v>
      </c>
      <c r="BX640" s="337" t="s">
        <v>172</v>
      </c>
      <c r="BY640" s="337" t="s">
        <v>211</v>
      </c>
      <c r="BZ640" s="337" t="s">
        <v>126</v>
      </c>
      <c r="CA640" s="337" t="s">
        <v>127</v>
      </c>
      <c r="CB640" s="337" t="s">
        <v>133</v>
      </c>
      <c r="CC640" s="337" t="s">
        <v>134</v>
      </c>
      <c r="CD640" s="338">
        <v>7</v>
      </c>
      <c r="CE640" s="335">
        <v>45078</v>
      </c>
      <c r="CF640" s="337"/>
      <c r="CG640" s="337"/>
      <c r="CH640" s="337"/>
      <c r="CI640" s="337" t="s">
        <v>104</v>
      </c>
      <c r="CJ640" s="337"/>
      <c r="CK640" s="337"/>
      <c r="CL640" s="337"/>
      <c r="CM640" s="337" t="s">
        <v>73</v>
      </c>
      <c r="CN640" s="337">
        <v>3</v>
      </c>
    </row>
    <row r="641" spans="4:92">
      <c r="D641" s="273" t="s">
        <v>83</v>
      </c>
      <c r="E641" s="273" t="s">
        <v>194</v>
      </c>
      <c r="F641" s="273" t="s">
        <v>385</v>
      </c>
      <c r="G641" s="273" t="s">
        <v>770</v>
      </c>
      <c r="H641" s="274">
        <v>45047</v>
      </c>
      <c r="I641" s="273">
        <v>12317</v>
      </c>
      <c r="J641" s="273">
        <v>770</v>
      </c>
      <c r="K641" s="273">
        <v>544.75</v>
      </c>
      <c r="L641" s="273" t="s">
        <v>66</v>
      </c>
      <c r="M641" s="273">
        <v>169.53</v>
      </c>
      <c r="N641" s="273" t="s">
        <v>115</v>
      </c>
      <c r="W641" s="273">
        <v>178759</v>
      </c>
      <c r="X641" s="273" t="s">
        <v>83</v>
      </c>
      <c r="Y641" s="273" t="s">
        <v>404</v>
      </c>
      <c r="Z641" s="273" t="s">
        <v>456</v>
      </c>
      <c r="AA641" s="273" t="s">
        <v>744</v>
      </c>
      <c r="AB641" s="274">
        <v>44927</v>
      </c>
      <c r="AC641" s="273">
        <v>16347</v>
      </c>
      <c r="AD641" s="273">
        <v>740</v>
      </c>
      <c r="AK641" s="273">
        <v>304221</v>
      </c>
      <c r="AL641" s="273" t="s">
        <v>64</v>
      </c>
      <c r="AM641" s="273" t="s">
        <v>63</v>
      </c>
      <c r="AN641" s="273" t="s">
        <v>221</v>
      </c>
      <c r="AO641" s="273" t="s">
        <v>221</v>
      </c>
      <c r="AP641" s="274">
        <v>44927</v>
      </c>
      <c r="AQ641" s="273">
        <v>14702</v>
      </c>
      <c r="AR641" s="273">
        <v>17</v>
      </c>
      <c r="AS641" s="273">
        <v>362636</v>
      </c>
      <c r="AT641" s="273" t="s">
        <v>201</v>
      </c>
      <c r="AU641" s="273" t="s">
        <v>202</v>
      </c>
      <c r="AV641" s="273" t="s">
        <v>203</v>
      </c>
      <c r="BG641" s="273">
        <v>293342</v>
      </c>
      <c r="BH641" s="273" t="s">
        <v>64</v>
      </c>
      <c r="BI641" s="273" t="s">
        <v>75</v>
      </c>
      <c r="BJ641" s="273" t="s">
        <v>391</v>
      </c>
      <c r="BK641" s="273" t="s">
        <v>400</v>
      </c>
      <c r="BL641" s="274">
        <v>45139</v>
      </c>
      <c r="BM641" s="273">
        <v>13414</v>
      </c>
      <c r="BN641" s="273">
        <v>51</v>
      </c>
      <c r="BO641" s="273">
        <v>14495</v>
      </c>
      <c r="BP641" s="273" t="s">
        <v>80</v>
      </c>
      <c r="BQ641" s="273">
        <v>5207.0576874999997</v>
      </c>
      <c r="BR641" s="273" t="s">
        <v>81</v>
      </c>
      <c r="BS641" s="273" t="s">
        <v>1317</v>
      </c>
      <c r="BT641" s="273">
        <v>0</v>
      </c>
      <c r="BU641" s="273">
        <v>244576</v>
      </c>
      <c r="BV641" s="279" t="s">
        <v>83</v>
      </c>
      <c r="BW641" s="280" t="s">
        <v>63</v>
      </c>
      <c r="BX641" s="280" t="s">
        <v>172</v>
      </c>
      <c r="BY641" s="280" t="s">
        <v>211</v>
      </c>
      <c r="BZ641" s="280" t="s">
        <v>167</v>
      </c>
      <c r="CA641" s="280" t="s">
        <v>168</v>
      </c>
      <c r="CB641" s="280" t="s">
        <v>169</v>
      </c>
      <c r="CC641" s="280" t="s">
        <v>170</v>
      </c>
      <c r="CD641" s="281">
        <v>12</v>
      </c>
      <c r="CE641" s="277">
        <v>45078</v>
      </c>
      <c r="CF641" s="280">
        <v>0</v>
      </c>
      <c r="CG641" s="280" t="s">
        <v>90</v>
      </c>
      <c r="CH641" s="280">
        <v>0</v>
      </c>
      <c r="CI641" s="280" t="s">
        <v>80</v>
      </c>
      <c r="CJ641" s="280"/>
      <c r="CK641" s="280"/>
      <c r="CL641" s="280"/>
      <c r="CM641" s="280" t="s">
        <v>73</v>
      </c>
      <c r="CN641" s="280">
        <v>3</v>
      </c>
    </row>
    <row r="642" spans="4:92">
      <c r="D642" s="273" t="s">
        <v>83</v>
      </c>
      <c r="E642" s="273" t="s">
        <v>194</v>
      </c>
      <c r="F642" s="273" t="s">
        <v>385</v>
      </c>
      <c r="G642" s="273" t="s">
        <v>770</v>
      </c>
      <c r="H642" s="274">
        <v>45078</v>
      </c>
      <c r="I642" s="273">
        <v>12586</v>
      </c>
      <c r="J642" s="273">
        <v>770</v>
      </c>
      <c r="W642" s="273">
        <v>190571</v>
      </c>
      <c r="X642" s="273" t="s">
        <v>83</v>
      </c>
      <c r="Y642" s="273" t="s">
        <v>404</v>
      </c>
      <c r="Z642" s="273" t="s">
        <v>456</v>
      </c>
      <c r="AA642" s="273" t="s">
        <v>744</v>
      </c>
      <c r="AB642" s="274">
        <v>45017</v>
      </c>
      <c r="AC642" s="273">
        <v>14926</v>
      </c>
      <c r="AD642" s="273">
        <v>740</v>
      </c>
      <c r="AK642" s="273">
        <v>279148</v>
      </c>
      <c r="AL642" s="273" t="s">
        <v>64</v>
      </c>
      <c r="AM642" s="273" t="s">
        <v>63</v>
      </c>
      <c r="AN642" s="273" t="s">
        <v>221</v>
      </c>
      <c r="AO642" s="273" t="s">
        <v>221</v>
      </c>
      <c r="AP642" s="274">
        <v>44927</v>
      </c>
      <c r="AQ642" s="273">
        <v>14702</v>
      </c>
      <c r="AR642" s="273">
        <v>17</v>
      </c>
      <c r="AS642" s="273">
        <v>0</v>
      </c>
      <c r="AT642" s="273" t="s">
        <v>77</v>
      </c>
      <c r="AU642" s="273" t="s">
        <v>344</v>
      </c>
      <c r="BG642" s="273">
        <v>293345</v>
      </c>
      <c r="BH642" s="273" t="s">
        <v>64</v>
      </c>
      <c r="BI642" s="273" t="s">
        <v>75</v>
      </c>
      <c r="BJ642" s="273" t="s">
        <v>308</v>
      </c>
      <c r="BK642" s="273" t="s">
        <v>308</v>
      </c>
      <c r="BL642" s="274">
        <v>45261</v>
      </c>
      <c r="BM642" s="273">
        <v>16902</v>
      </c>
      <c r="BN642" s="273">
        <v>31</v>
      </c>
      <c r="BO642" s="273">
        <v>5550</v>
      </c>
      <c r="BP642" s="273" t="s">
        <v>80</v>
      </c>
      <c r="BQ642" s="273">
        <v>2658.3687500000001</v>
      </c>
      <c r="BR642" s="273" t="s">
        <v>81</v>
      </c>
      <c r="BS642" s="273" t="s">
        <v>1068</v>
      </c>
      <c r="BT642" s="273">
        <v>0</v>
      </c>
      <c r="BU642" s="273">
        <v>321543</v>
      </c>
      <c r="BV642" s="336" t="s">
        <v>83</v>
      </c>
      <c r="BW642" s="337" t="s">
        <v>63</v>
      </c>
      <c r="BX642" s="337" t="s">
        <v>172</v>
      </c>
      <c r="BY642" s="337" t="s">
        <v>211</v>
      </c>
      <c r="BZ642" s="337" t="s">
        <v>151</v>
      </c>
      <c r="CA642" s="337" t="s">
        <v>152</v>
      </c>
      <c r="CB642" s="337" t="s">
        <v>153</v>
      </c>
      <c r="CC642" s="337" t="s">
        <v>154</v>
      </c>
      <c r="CD642" s="338">
        <v>10</v>
      </c>
      <c r="CE642" s="335">
        <v>45078</v>
      </c>
      <c r="CF642" s="337">
        <v>122</v>
      </c>
      <c r="CG642" s="337" t="s">
        <v>90</v>
      </c>
      <c r="CH642" s="337">
        <v>122</v>
      </c>
      <c r="CI642" s="337" t="s">
        <v>80</v>
      </c>
      <c r="CJ642" s="337"/>
      <c r="CK642" s="337"/>
      <c r="CL642" s="337"/>
      <c r="CM642" s="337" t="s">
        <v>73</v>
      </c>
      <c r="CN642" s="337">
        <v>3</v>
      </c>
    </row>
    <row r="643" spans="4:92">
      <c r="D643" s="273" t="s">
        <v>83</v>
      </c>
      <c r="E643" s="273" t="s">
        <v>194</v>
      </c>
      <c r="F643" s="273" t="s">
        <v>385</v>
      </c>
      <c r="G643" s="273" t="s">
        <v>770</v>
      </c>
      <c r="H643" s="274">
        <v>45078</v>
      </c>
      <c r="I643" s="273">
        <v>12586</v>
      </c>
      <c r="J643" s="273">
        <v>770</v>
      </c>
      <c r="K643" s="273">
        <v>0</v>
      </c>
      <c r="L643" s="273" t="s">
        <v>66</v>
      </c>
      <c r="N643" s="273" t="s">
        <v>107</v>
      </c>
      <c r="W643" s="273">
        <v>190596</v>
      </c>
      <c r="X643" s="273" t="s">
        <v>83</v>
      </c>
      <c r="Y643" s="273" t="s">
        <v>404</v>
      </c>
      <c r="Z643" s="273" t="s">
        <v>456</v>
      </c>
      <c r="AA643" s="273" t="s">
        <v>744</v>
      </c>
      <c r="AB643" s="274">
        <v>45108</v>
      </c>
      <c r="AC643" s="273">
        <v>15072</v>
      </c>
      <c r="AD643" s="273">
        <v>740</v>
      </c>
      <c r="AK643" s="273">
        <v>280754</v>
      </c>
      <c r="AL643" s="273" t="s">
        <v>64</v>
      </c>
      <c r="AM643" s="273" t="s">
        <v>63</v>
      </c>
      <c r="AN643" s="273" t="s">
        <v>221</v>
      </c>
      <c r="AO643" s="273" t="s">
        <v>221</v>
      </c>
      <c r="AP643" s="274">
        <v>44927</v>
      </c>
      <c r="AQ643" s="273">
        <v>14702</v>
      </c>
      <c r="AR643" s="273">
        <v>17</v>
      </c>
      <c r="AS643" s="273">
        <v>0</v>
      </c>
      <c r="AT643" s="273" t="s">
        <v>77</v>
      </c>
      <c r="AU643" s="273" t="s">
        <v>1432</v>
      </c>
      <c r="AV643" s="273" t="s">
        <v>1433</v>
      </c>
      <c r="BG643" s="273">
        <v>293347</v>
      </c>
      <c r="BH643" s="273" t="s">
        <v>64</v>
      </c>
      <c r="BI643" s="273" t="s">
        <v>75</v>
      </c>
      <c r="BJ643" s="273" t="s">
        <v>308</v>
      </c>
      <c r="BK643" s="273" t="s">
        <v>308</v>
      </c>
      <c r="BL643" s="274">
        <v>45261</v>
      </c>
      <c r="BM643" s="273">
        <v>16902</v>
      </c>
      <c r="BN643" s="273">
        <v>31</v>
      </c>
      <c r="BO643" s="273">
        <v>4940</v>
      </c>
      <c r="BP643" s="273" t="s">
        <v>80</v>
      </c>
      <c r="BQ643" s="273">
        <v>2366.125</v>
      </c>
      <c r="BR643" s="273" t="s">
        <v>81</v>
      </c>
      <c r="BS643" s="273" t="s">
        <v>1071</v>
      </c>
      <c r="BT643" s="273">
        <v>2007</v>
      </c>
      <c r="BU643" s="273">
        <v>321551</v>
      </c>
      <c r="BV643" s="279" t="s">
        <v>83</v>
      </c>
      <c r="BW643" s="280" t="s">
        <v>63</v>
      </c>
      <c r="BX643" s="280" t="s">
        <v>172</v>
      </c>
      <c r="BY643" s="280" t="s">
        <v>211</v>
      </c>
      <c r="BZ643" s="280" t="s">
        <v>204</v>
      </c>
      <c r="CA643" s="280" t="s">
        <v>205</v>
      </c>
      <c r="CB643" s="280" t="s">
        <v>206</v>
      </c>
      <c r="CC643" s="280" t="s">
        <v>207</v>
      </c>
      <c r="CD643" s="281">
        <v>0</v>
      </c>
      <c r="CE643" s="277">
        <v>45170</v>
      </c>
      <c r="CF643" s="280"/>
      <c r="CG643" s="280" t="s">
        <v>181</v>
      </c>
      <c r="CH643" s="280"/>
      <c r="CI643" s="280" t="s">
        <v>208</v>
      </c>
      <c r="CJ643" s="280" t="s">
        <v>209</v>
      </c>
      <c r="CK643" s="280"/>
      <c r="CL643" s="280"/>
      <c r="CM643" s="280" t="s">
        <v>73</v>
      </c>
      <c r="CN643" s="280">
        <v>3</v>
      </c>
    </row>
    <row r="644" spans="4:92">
      <c r="D644" s="273" t="s">
        <v>83</v>
      </c>
      <c r="E644" s="273" t="s">
        <v>194</v>
      </c>
      <c r="F644" s="273" t="s">
        <v>385</v>
      </c>
      <c r="G644" s="273" t="s">
        <v>770</v>
      </c>
      <c r="H644" s="274">
        <v>45078</v>
      </c>
      <c r="I644" s="273">
        <v>12586</v>
      </c>
      <c r="J644" s="273">
        <v>770</v>
      </c>
      <c r="K644" s="273">
        <v>541.45000000000005</v>
      </c>
      <c r="L644" s="273" t="s">
        <v>66</v>
      </c>
      <c r="M644" s="273">
        <v>168.61</v>
      </c>
      <c r="N644" s="273" t="s">
        <v>115</v>
      </c>
      <c r="W644" s="273">
        <v>190595</v>
      </c>
      <c r="X644" s="273" t="s">
        <v>83</v>
      </c>
      <c r="Y644" s="273" t="s">
        <v>404</v>
      </c>
      <c r="Z644" s="273" t="s">
        <v>456</v>
      </c>
      <c r="AA644" s="273" t="s">
        <v>744</v>
      </c>
      <c r="AB644" s="274">
        <v>45108</v>
      </c>
      <c r="AC644" s="273">
        <v>15663</v>
      </c>
      <c r="AD644" s="273">
        <v>740</v>
      </c>
      <c r="AK644" s="273">
        <v>285304</v>
      </c>
      <c r="AL644" s="273" t="s">
        <v>64</v>
      </c>
      <c r="AM644" s="273" t="s">
        <v>63</v>
      </c>
      <c r="AN644" s="273" t="s">
        <v>221</v>
      </c>
      <c r="AO644" s="273" t="s">
        <v>221</v>
      </c>
      <c r="AP644" s="274">
        <v>44927</v>
      </c>
      <c r="AQ644" s="273">
        <v>14702</v>
      </c>
      <c r="AR644" s="273">
        <v>17</v>
      </c>
      <c r="AS644" s="273">
        <v>0</v>
      </c>
      <c r="AT644" s="273" t="s">
        <v>1248</v>
      </c>
      <c r="AU644" s="273" t="s">
        <v>145</v>
      </c>
      <c r="AV644" s="273" t="s">
        <v>158</v>
      </c>
      <c r="AX644" s="273" t="s">
        <v>176</v>
      </c>
      <c r="AZ644" s="273" t="s">
        <v>188</v>
      </c>
      <c r="BG644" s="273">
        <v>293352</v>
      </c>
      <c r="BH644" s="273" t="s">
        <v>64</v>
      </c>
      <c r="BI644" s="273" t="s">
        <v>75</v>
      </c>
      <c r="BJ644" s="273" t="s">
        <v>308</v>
      </c>
      <c r="BK644" s="273" t="s">
        <v>308</v>
      </c>
      <c r="BL644" s="274">
        <v>45261</v>
      </c>
      <c r="BM644" s="273">
        <v>16902</v>
      </c>
      <c r="BN644" s="273">
        <v>31</v>
      </c>
      <c r="BO644" s="273">
        <v>1460</v>
      </c>
      <c r="BP644" s="273" t="s">
        <v>80</v>
      </c>
      <c r="BQ644" s="273">
        <v>715.73125000000005</v>
      </c>
      <c r="BR644" s="273" t="s">
        <v>81</v>
      </c>
      <c r="BS644" s="273" t="s">
        <v>1075</v>
      </c>
      <c r="BT644" s="273">
        <v>0</v>
      </c>
      <c r="BU644" s="273">
        <v>321558</v>
      </c>
      <c r="BV644" s="336" t="s">
        <v>83</v>
      </c>
      <c r="BW644" s="337" t="s">
        <v>63</v>
      </c>
      <c r="BX644" s="337" t="s">
        <v>172</v>
      </c>
      <c r="BY644" s="337" t="s">
        <v>211</v>
      </c>
      <c r="BZ644" s="337" t="s">
        <v>86</v>
      </c>
      <c r="CA644" s="337" t="s">
        <v>87</v>
      </c>
      <c r="CB644" s="337" t="s">
        <v>217</v>
      </c>
      <c r="CC644" s="337" t="s">
        <v>218</v>
      </c>
      <c r="CD644" s="338">
        <v>2</v>
      </c>
      <c r="CE644" s="335">
        <v>45170</v>
      </c>
      <c r="CF644" s="337"/>
      <c r="CG644" s="337" t="s">
        <v>181</v>
      </c>
      <c r="CH644" s="337"/>
      <c r="CI644" s="337" t="s">
        <v>181</v>
      </c>
      <c r="CJ644" s="337" t="s">
        <v>1201</v>
      </c>
      <c r="CK644" s="337"/>
      <c r="CL644" s="337"/>
      <c r="CM644" s="337" t="s">
        <v>73</v>
      </c>
      <c r="CN644" s="337">
        <v>3</v>
      </c>
    </row>
    <row r="645" spans="4:92">
      <c r="D645" s="273" t="s">
        <v>83</v>
      </c>
      <c r="E645" s="273" t="s">
        <v>194</v>
      </c>
      <c r="F645" s="273" t="s">
        <v>385</v>
      </c>
      <c r="G645" s="273" t="s">
        <v>770</v>
      </c>
      <c r="H645" s="274">
        <v>45108</v>
      </c>
      <c r="I645" s="273">
        <v>12855</v>
      </c>
      <c r="J645" s="273">
        <v>770</v>
      </c>
      <c r="W645" s="273">
        <v>204055</v>
      </c>
      <c r="X645" s="273" t="s">
        <v>83</v>
      </c>
      <c r="Y645" s="273" t="s">
        <v>404</v>
      </c>
      <c r="Z645" s="273" t="s">
        <v>456</v>
      </c>
      <c r="AA645" s="273" t="s">
        <v>744</v>
      </c>
      <c r="AB645" s="274">
        <v>45200</v>
      </c>
      <c r="AC645" s="273">
        <v>15218</v>
      </c>
      <c r="AD645" s="273">
        <v>740</v>
      </c>
      <c r="AK645" s="273">
        <v>282360</v>
      </c>
      <c r="AL645" s="273" t="s">
        <v>64</v>
      </c>
      <c r="AM645" s="273" t="s">
        <v>63</v>
      </c>
      <c r="AN645" s="273" t="s">
        <v>221</v>
      </c>
      <c r="AO645" s="273" t="s">
        <v>221</v>
      </c>
      <c r="AP645" s="274">
        <v>44927</v>
      </c>
      <c r="AQ645" s="273">
        <v>15286</v>
      </c>
      <c r="AR645" s="273">
        <v>17</v>
      </c>
      <c r="AS645" s="273">
        <v>4.0000000000000002E-4</v>
      </c>
      <c r="AT645" s="273" t="s">
        <v>90</v>
      </c>
      <c r="AU645" s="273" t="s">
        <v>97</v>
      </c>
      <c r="AV645" s="273" t="s">
        <v>216</v>
      </c>
      <c r="BA645" s="273" t="s">
        <v>99</v>
      </c>
      <c r="BG645" s="273">
        <v>283096</v>
      </c>
      <c r="BH645" s="273" t="s">
        <v>64</v>
      </c>
      <c r="BI645" s="273" t="s">
        <v>75</v>
      </c>
      <c r="BJ645" s="273" t="s">
        <v>308</v>
      </c>
      <c r="BK645" s="273" t="s">
        <v>308</v>
      </c>
      <c r="BL645" s="274">
        <v>45261</v>
      </c>
      <c r="BM645" s="273">
        <v>16902</v>
      </c>
      <c r="BN645" s="273">
        <v>31</v>
      </c>
      <c r="BO645" s="273">
        <v>10590</v>
      </c>
      <c r="BP645" s="273" t="s">
        <v>80</v>
      </c>
      <c r="BQ645" s="273">
        <v>4734.40625</v>
      </c>
      <c r="BR645" s="273" t="s">
        <v>81</v>
      </c>
      <c r="BS645" s="273" t="s">
        <v>1078</v>
      </c>
      <c r="BT645" s="273">
        <v>0</v>
      </c>
      <c r="BU645" s="273">
        <v>321565</v>
      </c>
      <c r="BV645" s="279" t="s">
        <v>83</v>
      </c>
      <c r="BW645" s="280" t="s">
        <v>63</v>
      </c>
      <c r="BX645" s="280" t="s">
        <v>172</v>
      </c>
      <c r="BY645" s="280" t="s">
        <v>211</v>
      </c>
      <c r="BZ645" s="280" t="s">
        <v>138</v>
      </c>
      <c r="CA645" s="280" t="s">
        <v>139</v>
      </c>
      <c r="CB645" s="280" t="s">
        <v>190</v>
      </c>
      <c r="CC645" s="280" t="s">
        <v>191</v>
      </c>
      <c r="CD645" s="281">
        <v>8</v>
      </c>
      <c r="CE645" s="277">
        <v>45170</v>
      </c>
      <c r="CF645" s="280">
        <v>0</v>
      </c>
      <c r="CG645" s="280" t="s">
        <v>90</v>
      </c>
      <c r="CH645" s="280">
        <v>0</v>
      </c>
      <c r="CI645" s="280" t="s">
        <v>80</v>
      </c>
      <c r="CJ645" s="280"/>
      <c r="CK645" s="280"/>
      <c r="CL645" s="280"/>
      <c r="CM645" s="280" t="s">
        <v>73</v>
      </c>
      <c r="CN645" s="280">
        <v>3</v>
      </c>
    </row>
    <row r="646" spans="4:92">
      <c r="D646" s="273" t="s">
        <v>83</v>
      </c>
      <c r="E646" s="273" t="s">
        <v>194</v>
      </c>
      <c r="F646" s="273" t="s">
        <v>385</v>
      </c>
      <c r="G646" s="273" t="s">
        <v>770</v>
      </c>
      <c r="H646" s="274">
        <v>45108</v>
      </c>
      <c r="I646" s="273">
        <v>12855</v>
      </c>
      <c r="J646" s="273">
        <v>770</v>
      </c>
      <c r="K646" s="273">
        <v>0</v>
      </c>
      <c r="L646" s="273" t="s">
        <v>66</v>
      </c>
      <c r="N646" s="273" t="s">
        <v>107</v>
      </c>
      <c r="W646" s="273">
        <v>204080</v>
      </c>
      <c r="X646" s="273" t="s">
        <v>83</v>
      </c>
      <c r="Y646" s="273" t="s">
        <v>404</v>
      </c>
      <c r="Z646" s="273" t="s">
        <v>596</v>
      </c>
      <c r="AA646" s="273" t="s">
        <v>721</v>
      </c>
      <c r="AB646" s="274">
        <v>44927</v>
      </c>
      <c r="AC646" s="273">
        <v>14776</v>
      </c>
      <c r="AD646" s="273">
        <v>734</v>
      </c>
      <c r="AK646" s="273">
        <v>277502</v>
      </c>
      <c r="AL646" s="273" t="s">
        <v>64</v>
      </c>
      <c r="AM646" s="273" t="s">
        <v>63</v>
      </c>
      <c r="AN646" s="273" t="s">
        <v>221</v>
      </c>
      <c r="AO646" s="273" t="s">
        <v>221</v>
      </c>
      <c r="AP646" s="274">
        <v>44927</v>
      </c>
      <c r="AQ646" s="273">
        <v>15286</v>
      </c>
      <c r="AR646" s="273">
        <v>17</v>
      </c>
      <c r="AS646" s="273">
        <v>2.0000000000000001E-4</v>
      </c>
      <c r="AT646" s="273" t="s">
        <v>90</v>
      </c>
      <c r="AU646" s="273" t="s">
        <v>97</v>
      </c>
      <c r="AV646" s="273" t="s">
        <v>98</v>
      </c>
      <c r="BA646" s="273" t="s">
        <v>99</v>
      </c>
      <c r="BG646" s="273">
        <v>324874</v>
      </c>
      <c r="BH646" s="273" t="s">
        <v>64</v>
      </c>
      <c r="BI646" s="273" t="s">
        <v>75</v>
      </c>
      <c r="BJ646" s="273" t="s">
        <v>308</v>
      </c>
      <c r="BK646" s="273" t="s">
        <v>338</v>
      </c>
      <c r="BL646" s="274">
        <v>44927</v>
      </c>
      <c r="BM646" s="273">
        <v>11801</v>
      </c>
      <c r="BN646" s="273">
        <v>35</v>
      </c>
      <c r="BO646" s="273">
        <v>214</v>
      </c>
      <c r="BP646" s="273" t="s">
        <v>80</v>
      </c>
      <c r="BQ646" s="273">
        <v>120.75</v>
      </c>
      <c r="BR646" s="273" t="s">
        <v>81</v>
      </c>
      <c r="BS646" s="273" t="s">
        <v>1344</v>
      </c>
      <c r="BT646" s="273">
        <v>0</v>
      </c>
      <c r="BU646" s="273">
        <v>156649</v>
      </c>
      <c r="BV646" s="336" t="s">
        <v>83</v>
      </c>
      <c r="BW646" s="337" t="s">
        <v>63</v>
      </c>
      <c r="BX646" s="337" t="s">
        <v>172</v>
      </c>
      <c r="BY646" s="337" t="s">
        <v>211</v>
      </c>
      <c r="BZ646" s="337" t="s">
        <v>86</v>
      </c>
      <c r="CA646" s="337" t="s">
        <v>87</v>
      </c>
      <c r="CB646" s="337" t="s">
        <v>179</v>
      </c>
      <c r="CC646" s="337" t="s">
        <v>180</v>
      </c>
      <c r="CD646" s="338">
        <v>1</v>
      </c>
      <c r="CE646" s="335">
        <v>45170</v>
      </c>
      <c r="CF646" s="337"/>
      <c r="CG646" s="337" t="s">
        <v>181</v>
      </c>
      <c r="CH646" s="337"/>
      <c r="CI646" s="337" t="s">
        <v>181</v>
      </c>
      <c r="CJ646" s="337" t="s">
        <v>934</v>
      </c>
      <c r="CK646" s="337"/>
      <c r="CL646" s="337"/>
      <c r="CM646" s="337" t="s">
        <v>73</v>
      </c>
      <c r="CN646" s="337">
        <v>3</v>
      </c>
    </row>
    <row r="647" spans="4:92">
      <c r="D647" s="273" t="s">
        <v>83</v>
      </c>
      <c r="E647" s="273" t="s">
        <v>194</v>
      </c>
      <c r="F647" s="273" t="s">
        <v>385</v>
      </c>
      <c r="G647" s="273" t="s">
        <v>770</v>
      </c>
      <c r="H647" s="274">
        <v>45108</v>
      </c>
      <c r="I647" s="273">
        <v>12855</v>
      </c>
      <c r="J647" s="273">
        <v>770</v>
      </c>
      <c r="K647" s="273">
        <v>734.78</v>
      </c>
      <c r="L647" s="273" t="s">
        <v>66</v>
      </c>
      <c r="M647" s="273">
        <v>231.55</v>
      </c>
      <c r="N647" s="273" t="s">
        <v>115</v>
      </c>
      <c r="W647" s="273">
        <v>204079</v>
      </c>
      <c r="X647" s="273" t="s">
        <v>83</v>
      </c>
      <c r="Y647" s="273" t="s">
        <v>404</v>
      </c>
      <c r="Z647" s="273" t="s">
        <v>725</v>
      </c>
      <c r="AA647" s="273" t="s">
        <v>729</v>
      </c>
      <c r="AB647" s="274">
        <v>44927</v>
      </c>
      <c r="AC647" s="273">
        <v>14777</v>
      </c>
      <c r="AD647" s="273">
        <v>736</v>
      </c>
      <c r="AK647" s="273">
        <v>277509</v>
      </c>
      <c r="AL647" s="273" t="s">
        <v>64</v>
      </c>
      <c r="AM647" s="273" t="s">
        <v>63</v>
      </c>
      <c r="AN647" s="273" t="s">
        <v>221</v>
      </c>
      <c r="AO647" s="273" t="s">
        <v>221</v>
      </c>
      <c r="AP647" s="274">
        <v>44927</v>
      </c>
      <c r="AQ647" s="273">
        <v>15286</v>
      </c>
      <c r="AR647" s="273">
        <v>17</v>
      </c>
      <c r="AS647" s="273">
        <v>2.3E-3</v>
      </c>
      <c r="AT647" s="273" t="s">
        <v>90</v>
      </c>
      <c r="AU647" s="273" t="s">
        <v>215</v>
      </c>
      <c r="AV647" s="273" t="s">
        <v>216</v>
      </c>
      <c r="BA647" s="273" t="s">
        <v>99</v>
      </c>
      <c r="BG647" s="273">
        <v>324878</v>
      </c>
      <c r="BH647" s="273" t="s">
        <v>64</v>
      </c>
      <c r="BI647" s="273" t="s">
        <v>75</v>
      </c>
      <c r="BJ647" s="273" t="s">
        <v>308</v>
      </c>
      <c r="BK647" s="273" t="s">
        <v>338</v>
      </c>
      <c r="BL647" s="274">
        <v>44958</v>
      </c>
      <c r="BM647" s="273">
        <v>11839</v>
      </c>
      <c r="BN647" s="273">
        <v>35</v>
      </c>
      <c r="BO647" s="273">
        <v>181</v>
      </c>
      <c r="BP647" s="273" t="s">
        <v>80</v>
      </c>
      <c r="BQ647" s="273">
        <v>101.77500000000001</v>
      </c>
      <c r="BR647" s="273" t="s">
        <v>81</v>
      </c>
      <c r="BS647" s="273" t="s">
        <v>1434</v>
      </c>
      <c r="BT647" s="273">
        <v>0</v>
      </c>
      <c r="BU647" s="273">
        <v>157371</v>
      </c>
      <c r="BV647" s="279" t="s">
        <v>83</v>
      </c>
      <c r="BW647" s="280" t="s">
        <v>63</v>
      </c>
      <c r="BX647" s="280" t="s">
        <v>172</v>
      </c>
      <c r="BY647" s="280" t="s">
        <v>211</v>
      </c>
      <c r="BZ647" s="280" t="s">
        <v>167</v>
      </c>
      <c r="CA647" s="280" t="s">
        <v>168</v>
      </c>
      <c r="CB647" s="280" t="s">
        <v>319</v>
      </c>
      <c r="CC647" s="280" t="s">
        <v>320</v>
      </c>
      <c r="CD647" s="281">
        <v>15</v>
      </c>
      <c r="CE647" s="277">
        <v>45170</v>
      </c>
      <c r="CF647" s="280">
        <v>0</v>
      </c>
      <c r="CG647" s="280" t="s">
        <v>90</v>
      </c>
      <c r="CH647" s="280">
        <v>0</v>
      </c>
      <c r="CI647" s="280" t="s">
        <v>80</v>
      </c>
      <c r="CJ647" s="280"/>
      <c r="CK647" s="280"/>
      <c r="CL647" s="280"/>
      <c r="CM647" s="280" t="s">
        <v>73</v>
      </c>
      <c r="CN647" s="280">
        <v>3</v>
      </c>
    </row>
    <row r="648" spans="4:92">
      <c r="D648" s="273" t="s">
        <v>83</v>
      </c>
      <c r="E648" s="273" t="s">
        <v>194</v>
      </c>
      <c r="F648" s="273" t="s">
        <v>385</v>
      </c>
      <c r="G648" s="273" t="s">
        <v>770</v>
      </c>
      <c r="H648" s="274">
        <v>45139</v>
      </c>
      <c r="I648" s="273">
        <v>13532</v>
      </c>
      <c r="J648" s="273">
        <v>770</v>
      </c>
      <c r="W648" s="273">
        <v>222124</v>
      </c>
      <c r="X648" s="273" t="s">
        <v>83</v>
      </c>
      <c r="Y648" s="273" t="s">
        <v>404</v>
      </c>
      <c r="Z648" s="273" t="s">
        <v>725</v>
      </c>
      <c r="AA648" s="273" t="s">
        <v>729</v>
      </c>
      <c r="AB648" s="274">
        <v>44927</v>
      </c>
      <c r="AC648" s="273">
        <v>15361</v>
      </c>
      <c r="AD648" s="273">
        <v>736</v>
      </c>
      <c r="AK648" s="273">
        <v>283765</v>
      </c>
      <c r="AL648" s="273" t="s">
        <v>64</v>
      </c>
      <c r="AM648" s="273" t="s">
        <v>63</v>
      </c>
      <c r="AN648" s="273" t="s">
        <v>221</v>
      </c>
      <c r="AO648" s="273" t="s">
        <v>221</v>
      </c>
      <c r="AP648" s="274">
        <v>44927</v>
      </c>
      <c r="AQ648" s="273">
        <v>15286</v>
      </c>
      <c r="AR648" s="273">
        <v>17</v>
      </c>
      <c r="AS648" s="273">
        <v>1.9E-3</v>
      </c>
      <c r="AT648" s="273" t="s">
        <v>90</v>
      </c>
      <c r="AU648" s="273" t="s">
        <v>1152</v>
      </c>
      <c r="AV648" s="273" t="s">
        <v>216</v>
      </c>
      <c r="BA648" s="273" t="s">
        <v>99</v>
      </c>
      <c r="BG648" s="273">
        <v>324882</v>
      </c>
      <c r="BH648" s="273" t="s">
        <v>64</v>
      </c>
      <c r="BI648" s="273" t="s">
        <v>75</v>
      </c>
      <c r="BJ648" s="273" t="s">
        <v>308</v>
      </c>
      <c r="BK648" s="273" t="s">
        <v>338</v>
      </c>
      <c r="BL648" s="274">
        <v>44986</v>
      </c>
      <c r="BM648" s="273">
        <v>11877</v>
      </c>
      <c r="BN648" s="273">
        <v>35</v>
      </c>
      <c r="BO648" s="273">
        <v>202</v>
      </c>
      <c r="BP648" s="273" t="s">
        <v>80</v>
      </c>
      <c r="BQ648" s="273">
        <v>113.5625</v>
      </c>
      <c r="BR648" s="273" t="s">
        <v>81</v>
      </c>
      <c r="BS648" s="273" t="s">
        <v>1434</v>
      </c>
      <c r="BT648" s="273">
        <v>0</v>
      </c>
      <c r="BU648" s="273">
        <v>170439</v>
      </c>
      <c r="BV648" s="336" t="s">
        <v>83</v>
      </c>
      <c r="BW648" s="337" t="s">
        <v>63</v>
      </c>
      <c r="BX648" s="337" t="s">
        <v>172</v>
      </c>
      <c r="BY648" s="337" t="s">
        <v>211</v>
      </c>
      <c r="BZ648" s="337" t="s">
        <v>167</v>
      </c>
      <c r="CA648" s="337" t="s">
        <v>168</v>
      </c>
      <c r="CB648" s="337" t="s">
        <v>313</v>
      </c>
      <c r="CC648" s="337" t="s">
        <v>314</v>
      </c>
      <c r="CD648" s="338">
        <v>14</v>
      </c>
      <c r="CE648" s="335">
        <v>45170</v>
      </c>
      <c r="CF648" s="337">
        <v>0</v>
      </c>
      <c r="CG648" s="337" t="s">
        <v>90</v>
      </c>
      <c r="CH648" s="337">
        <v>0</v>
      </c>
      <c r="CI648" s="337" t="s">
        <v>80</v>
      </c>
      <c r="CJ648" s="337"/>
      <c r="CK648" s="337"/>
      <c r="CL648" s="337"/>
      <c r="CM648" s="337" t="s">
        <v>73</v>
      </c>
      <c r="CN648" s="337">
        <v>3</v>
      </c>
    </row>
    <row r="649" spans="4:92">
      <c r="D649" s="273" t="s">
        <v>83</v>
      </c>
      <c r="E649" s="273" t="s">
        <v>194</v>
      </c>
      <c r="F649" s="273" t="s">
        <v>385</v>
      </c>
      <c r="G649" s="273" t="s">
        <v>770</v>
      </c>
      <c r="H649" s="274">
        <v>45139</v>
      </c>
      <c r="I649" s="273">
        <v>13532</v>
      </c>
      <c r="J649" s="273">
        <v>770</v>
      </c>
      <c r="K649" s="273">
        <v>0</v>
      </c>
      <c r="L649" s="273" t="s">
        <v>66</v>
      </c>
      <c r="N649" s="273" t="s">
        <v>107</v>
      </c>
      <c r="W649" s="273">
        <v>222149</v>
      </c>
      <c r="X649" s="273" t="s">
        <v>83</v>
      </c>
      <c r="Y649" s="273" t="s">
        <v>404</v>
      </c>
      <c r="Z649" s="273" t="s">
        <v>725</v>
      </c>
      <c r="AA649" s="273" t="s">
        <v>729</v>
      </c>
      <c r="AB649" s="274">
        <v>44927</v>
      </c>
      <c r="AC649" s="273">
        <v>15511</v>
      </c>
      <c r="AD649" s="273">
        <v>736</v>
      </c>
      <c r="AK649" s="273">
        <v>284696</v>
      </c>
      <c r="AL649" s="273" t="s">
        <v>64</v>
      </c>
      <c r="AM649" s="273" t="s">
        <v>63</v>
      </c>
      <c r="AN649" s="273" t="s">
        <v>221</v>
      </c>
      <c r="AO649" s="273" t="s">
        <v>221</v>
      </c>
      <c r="AP649" s="274">
        <v>44927</v>
      </c>
      <c r="AQ649" s="273">
        <v>15286</v>
      </c>
      <c r="AR649" s="273">
        <v>17</v>
      </c>
      <c r="AS649" s="273">
        <v>5.9999999999999995E-4</v>
      </c>
      <c r="AT649" s="273" t="s">
        <v>90</v>
      </c>
      <c r="AU649" s="273" t="s">
        <v>295</v>
      </c>
      <c r="AV649" s="273" t="s">
        <v>571</v>
      </c>
      <c r="BA649" s="273" t="s">
        <v>99</v>
      </c>
      <c r="BG649" s="273">
        <v>324894</v>
      </c>
      <c r="BH649" s="273" t="s">
        <v>64</v>
      </c>
      <c r="BI649" s="273" t="s">
        <v>75</v>
      </c>
      <c r="BJ649" s="273" t="s">
        <v>308</v>
      </c>
      <c r="BK649" s="273" t="s">
        <v>338</v>
      </c>
      <c r="BL649" s="274">
        <v>45017</v>
      </c>
      <c r="BM649" s="273">
        <v>11915</v>
      </c>
      <c r="BN649" s="273">
        <v>35</v>
      </c>
      <c r="BO649" s="273">
        <v>127</v>
      </c>
      <c r="BP649" s="273" t="s">
        <v>80</v>
      </c>
      <c r="BQ649" s="273">
        <v>71.587500000000006</v>
      </c>
      <c r="BR649" s="273" t="s">
        <v>81</v>
      </c>
      <c r="BS649" s="273" t="s">
        <v>1434</v>
      </c>
      <c r="BT649" s="273">
        <v>0</v>
      </c>
      <c r="BU649" s="273">
        <v>185054</v>
      </c>
      <c r="BV649" s="279" t="s">
        <v>83</v>
      </c>
      <c r="BW649" s="280" t="s">
        <v>63</v>
      </c>
      <c r="BX649" s="280" t="s">
        <v>172</v>
      </c>
      <c r="BY649" s="280" t="s">
        <v>211</v>
      </c>
      <c r="BZ649" s="280" t="s">
        <v>167</v>
      </c>
      <c r="CA649" s="280" t="s">
        <v>168</v>
      </c>
      <c r="CB649" s="280" t="s">
        <v>353</v>
      </c>
      <c r="CC649" s="280" t="s">
        <v>354</v>
      </c>
      <c r="CD649" s="281">
        <v>13</v>
      </c>
      <c r="CE649" s="277">
        <v>45170</v>
      </c>
      <c r="CF649" s="280">
        <v>159.25</v>
      </c>
      <c r="CG649" s="280" t="s">
        <v>90</v>
      </c>
      <c r="CH649" s="280">
        <v>159.25</v>
      </c>
      <c r="CI649" s="280" t="s">
        <v>80</v>
      </c>
      <c r="CJ649" s="280"/>
      <c r="CK649" s="280"/>
      <c r="CL649" s="280"/>
      <c r="CM649" s="280" t="s">
        <v>73</v>
      </c>
      <c r="CN649" s="280">
        <v>3</v>
      </c>
    </row>
    <row r="650" spans="4:92">
      <c r="D650" s="273" t="s">
        <v>83</v>
      </c>
      <c r="E650" s="273" t="s">
        <v>194</v>
      </c>
      <c r="F650" s="273" t="s">
        <v>385</v>
      </c>
      <c r="G650" s="273" t="s">
        <v>770</v>
      </c>
      <c r="H650" s="274">
        <v>45139</v>
      </c>
      <c r="I650" s="273">
        <v>13532</v>
      </c>
      <c r="J650" s="273">
        <v>770</v>
      </c>
      <c r="K650" s="273">
        <v>662.22</v>
      </c>
      <c r="L650" s="273" t="s">
        <v>66</v>
      </c>
      <c r="M650" s="273">
        <v>209.55</v>
      </c>
      <c r="N650" s="273" t="s">
        <v>115</v>
      </c>
      <c r="W650" s="273">
        <v>222148</v>
      </c>
      <c r="X650" s="273" t="s">
        <v>83</v>
      </c>
      <c r="Y650" s="273" t="s">
        <v>404</v>
      </c>
      <c r="Z650" s="273" t="s">
        <v>725</v>
      </c>
      <c r="AA650" s="273" t="s">
        <v>729</v>
      </c>
      <c r="AB650" s="274">
        <v>44927</v>
      </c>
      <c r="AC650" s="273">
        <v>16328</v>
      </c>
      <c r="AD650" s="273">
        <v>736</v>
      </c>
      <c r="AK650" s="273">
        <v>303987</v>
      </c>
      <c r="AL650" s="273" t="s">
        <v>64</v>
      </c>
      <c r="AM650" s="273" t="s">
        <v>63</v>
      </c>
      <c r="AN650" s="273" t="s">
        <v>221</v>
      </c>
      <c r="AO650" s="273" t="s">
        <v>221</v>
      </c>
      <c r="AP650" s="274">
        <v>44927</v>
      </c>
      <c r="AQ650" s="273">
        <v>15286</v>
      </c>
      <c r="AR650" s="273">
        <v>17</v>
      </c>
      <c r="AS650" s="273">
        <v>2.5821000000000001</v>
      </c>
      <c r="AT650" s="273" t="s">
        <v>90</v>
      </c>
      <c r="AU650" s="273" t="s">
        <v>240</v>
      </c>
      <c r="AV650" s="273" t="s">
        <v>600</v>
      </c>
      <c r="BA650" s="273" t="s">
        <v>240</v>
      </c>
      <c r="BG650" s="273">
        <v>324897</v>
      </c>
      <c r="BH650" s="273" t="s">
        <v>64</v>
      </c>
      <c r="BI650" s="273" t="s">
        <v>75</v>
      </c>
      <c r="BJ650" s="273" t="s">
        <v>308</v>
      </c>
      <c r="BK650" s="273" t="s">
        <v>338</v>
      </c>
      <c r="BL650" s="274">
        <v>45047</v>
      </c>
      <c r="BM650" s="273">
        <v>12183</v>
      </c>
      <c r="BN650" s="273">
        <v>35</v>
      </c>
      <c r="BO650" s="273">
        <v>488</v>
      </c>
      <c r="BP650" s="273" t="s">
        <v>80</v>
      </c>
      <c r="BQ650" s="273">
        <v>275.13749999999999</v>
      </c>
      <c r="BR650" s="273" t="s">
        <v>81</v>
      </c>
      <c r="BS650" s="273" t="s">
        <v>1434</v>
      </c>
      <c r="BT650" s="273">
        <v>0</v>
      </c>
      <c r="BU650" s="273">
        <v>193029</v>
      </c>
      <c r="BV650" s="336" t="s">
        <v>83</v>
      </c>
      <c r="BW650" s="337" t="s">
        <v>63</v>
      </c>
      <c r="BX650" s="337" t="s">
        <v>172</v>
      </c>
      <c r="BY650" s="337" t="s">
        <v>211</v>
      </c>
      <c r="BZ650" s="337" t="s">
        <v>151</v>
      </c>
      <c r="CA650" s="337" t="s">
        <v>152</v>
      </c>
      <c r="CB650" s="337" t="s">
        <v>161</v>
      </c>
      <c r="CC650" s="337" t="s">
        <v>162</v>
      </c>
      <c r="CD650" s="338">
        <v>11</v>
      </c>
      <c r="CE650" s="335">
        <v>45170</v>
      </c>
      <c r="CF650" s="337">
        <v>92.8</v>
      </c>
      <c r="CG650" s="337" t="s">
        <v>90</v>
      </c>
      <c r="CH650" s="337">
        <v>92.8</v>
      </c>
      <c r="CI650" s="337" t="s">
        <v>80</v>
      </c>
      <c r="CJ650" s="337"/>
      <c r="CK650" s="337"/>
      <c r="CL650" s="337"/>
      <c r="CM650" s="337" t="s">
        <v>73</v>
      </c>
      <c r="CN650" s="337">
        <v>3</v>
      </c>
    </row>
    <row r="651" spans="4:92">
      <c r="D651" s="273" t="s">
        <v>83</v>
      </c>
      <c r="E651" s="273" t="s">
        <v>194</v>
      </c>
      <c r="F651" s="273" t="s">
        <v>385</v>
      </c>
      <c r="G651" s="273" t="s">
        <v>770</v>
      </c>
      <c r="H651" s="274">
        <v>45170</v>
      </c>
      <c r="I651" s="273">
        <v>13859</v>
      </c>
      <c r="J651" s="273">
        <v>770</v>
      </c>
      <c r="W651" s="273">
        <v>235075</v>
      </c>
      <c r="X651" s="273" t="s">
        <v>83</v>
      </c>
      <c r="Y651" s="273" t="s">
        <v>287</v>
      </c>
      <c r="Z651" s="273" t="s">
        <v>484</v>
      </c>
      <c r="AA651" s="273" t="s">
        <v>485</v>
      </c>
      <c r="AB651" s="274">
        <v>44927</v>
      </c>
      <c r="AC651" s="273">
        <v>15380</v>
      </c>
      <c r="AD651" s="273">
        <v>807</v>
      </c>
      <c r="AK651" s="273">
        <v>326634</v>
      </c>
      <c r="AL651" s="273" t="s">
        <v>64</v>
      </c>
      <c r="AM651" s="273" t="s">
        <v>63</v>
      </c>
      <c r="AN651" s="273" t="s">
        <v>221</v>
      </c>
      <c r="AO651" s="273" t="s">
        <v>221</v>
      </c>
      <c r="AP651" s="274">
        <v>44927</v>
      </c>
      <c r="AQ651" s="273">
        <v>15286</v>
      </c>
      <c r="AR651" s="273">
        <v>17</v>
      </c>
      <c r="AS651" s="273">
        <v>1.7999999999999999E-2</v>
      </c>
      <c r="AT651" s="273" t="s">
        <v>90</v>
      </c>
      <c r="AU651" s="273" t="s">
        <v>240</v>
      </c>
      <c r="AV651" s="273" t="s">
        <v>290</v>
      </c>
      <c r="BA651" s="273" t="s">
        <v>240</v>
      </c>
      <c r="BG651" s="273">
        <v>324900</v>
      </c>
      <c r="BH651" s="273" t="s">
        <v>64</v>
      </c>
      <c r="BI651" s="273" t="s">
        <v>75</v>
      </c>
      <c r="BJ651" s="273" t="s">
        <v>308</v>
      </c>
      <c r="BK651" s="273" t="s">
        <v>338</v>
      </c>
      <c r="BL651" s="274">
        <v>45078</v>
      </c>
      <c r="BM651" s="273">
        <v>12452</v>
      </c>
      <c r="BN651" s="273">
        <v>35</v>
      </c>
      <c r="BO651" s="273">
        <v>281</v>
      </c>
      <c r="BP651" s="273" t="s">
        <v>80</v>
      </c>
      <c r="BQ651" s="273">
        <v>158.55625000000001</v>
      </c>
      <c r="BR651" s="273" t="s">
        <v>81</v>
      </c>
      <c r="BS651" s="273" t="s">
        <v>1434</v>
      </c>
      <c r="BT651" s="273">
        <v>0</v>
      </c>
      <c r="BU651" s="273">
        <v>195043</v>
      </c>
      <c r="BV651" s="279" t="s">
        <v>83</v>
      </c>
      <c r="BW651" s="280" t="s">
        <v>63</v>
      </c>
      <c r="BX651" s="280" t="s">
        <v>172</v>
      </c>
      <c r="BY651" s="280" t="s">
        <v>211</v>
      </c>
      <c r="BZ651" s="280" t="s">
        <v>151</v>
      </c>
      <c r="CA651" s="280" t="s">
        <v>152</v>
      </c>
      <c r="CB651" s="280" t="s">
        <v>153</v>
      </c>
      <c r="CC651" s="280" t="s">
        <v>154</v>
      </c>
      <c r="CD651" s="281">
        <v>10</v>
      </c>
      <c r="CE651" s="277">
        <v>45170</v>
      </c>
      <c r="CF651" s="280">
        <v>116</v>
      </c>
      <c r="CG651" s="280" t="s">
        <v>90</v>
      </c>
      <c r="CH651" s="280">
        <v>116</v>
      </c>
      <c r="CI651" s="280" t="s">
        <v>80</v>
      </c>
      <c r="CJ651" s="280"/>
      <c r="CK651" s="280"/>
      <c r="CL651" s="280"/>
      <c r="CM651" s="280" t="s">
        <v>73</v>
      </c>
      <c r="CN651" s="280">
        <v>3</v>
      </c>
    </row>
    <row r="652" spans="4:92">
      <c r="D652" s="273" t="s">
        <v>83</v>
      </c>
      <c r="E652" s="273" t="s">
        <v>194</v>
      </c>
      <c r="F652" s="273" t="s">
        <v>385</v>
      </c>
      <c r="G652" s="273" t="s">
        <v>770</v>
      </c>
      <c r="H652" s="274">
        <v>45170</v>
      </c>
      <c r="I652" s="273">
        <v>13859</v>
      </c>
      <c r="J652" s="273">
        <v>770</v>
      </c>
      <c r="K652" s="273">
        <v>0</v>
      </c>
      <c r="L652" s="273" t="s">
        <v>66</v>
      </c>
      <c r="N652" s="273" t="s">
        <v>107</v>
      </c>
      <c r="W652" s="273">
        <v>235100</v>
      </c>
      <c r="X652" s="273" t="s">
        <v>83</v>
      </c>
      <c r="Y652" s="273" t="s">
        <v>287</v>
      </c>
      <c r="Z652" s="273" t="s">
        <v>484</v>
      </c>
      <c r="AA652" s="273" t="s">
        <v>485</v>
      </c>
      <c r="AB652" s="274">
        <v>44927</v>
      </c>
      <c r="AC652" s="273">
        <v>15380</v>
      </c>
      <c r="AD652" s="273">
        <v>807</v>
      </c>
      <c r="AK652" s="273">
        <v>326638</v>
      </c>
      <c r="AL652" s="273" t="s">
        <v>64</v>
      </c>
      <c r="AM652" s="273" t="s">
        <v>63</v>
      </c>
      <c r="AN652" s="273" t="s">
        <v>221</v>
      </c>
      <c r="AO652" s="273" t="s">
        <v>221</v>
      </c>
      <c r="AP652" s="274">
        <v>44927</v>
      </c>
      <c r="AQ652" s="273">
        <v>15286</v>
      </c>
      <c r="AR652" s="273">
        <v>17</v>
      </c>
      <c r="AS652" s="273">
        <v>0.63419999999999999</v>
      </c>
      <c r="AT652" s="273" t="s">
        <v>90</v>
      </c>
      <c r="AU652" s="273" t="s">
        <v>240</v>
      </c>
      <c r="AV652" s="273" t="s">
        <v>1435</v>
      </c>
      <c r="BA652" s="273" t="s">
        <v>240</v>
      </c>
      <c r="BG652" s="273">
        <v>324903</v>
      </c>
      <c r="BH652" s="273" t="s">
        <v>64</v>
      </c>
      <c r="BI652" s="273" t="s">
        <v>75</v>
      </c>
      <c r="BJ652" s="273" t="s">
        <v>308</v>
      </c>
      <c r="BK652" s="273" t="s">
        <v>338</v>
      </c>
      <c r="BL652" s="274">
        <v>45108</v>
      </c>
      <c r="BM652" s="273">
        <v>12721</v>
      </c>
      <c r="BN652" s="273">
        <v>35</v>
      </c>
      <c r="BO652" s="273">
        <v>462</v>
      </c>
      <c r="BP652" s="273" t="s">
        <v>80</v>
      </c>
      <c r="BQ652" s="273">
        <v>260.33125000000001</v>
      </c>
      <c r="BR652" s="273" t="s">
        <v>81</v>
      </c>
      <c r="BS652" s="273" t="s">
        <v>1434</v>
      </c>
      <c r="BT652" s="273">
        <v>0</v>
      </c>
      <c r="BU652" s="273">
        <v>210747</v>
      </c>
      <c r="BV652" s="336" t="s">
        <v>83</v>
      </c>
      <c r="BW652" s="337" t="s">
        <v>63</v>
      </c>
      <c r="BX652" s="337" t="s">
        <v>172</v>
      </c>
      <c r="BY652" s="337" t="s">
        <v>211</v>
      </c>
      <c r="BZ652" s="337" t="s">
        <v>167</v>
      </c>
      <c r="CA652" s="337" t="s">
        <v>168</v>
      </c>
      <c r="CB652" s="337" t="s">
        <v>169</v>
      </c>
      <c r="CC652" s="337" t="s">
        <v>170</v>
      </c>
      <c r="CD652" s="338">
        <v>12</v>
      </c>
      <c r="CE652" s="335">
        <v>45170</v>
      </c>
      <c r="CF652" s="337">
        <v>0</v>
      </c>
      <c r="CG652" s="337" t="s">
        <v>90</v>
      </c>
      <c r="CH652" s="337">
        <v>0</v>
      </c>
      <c r="CI652" s="337" t="s">
        <v>80</v>
      </c>
      <c r="CJ652" s="337"/>
      <c r="CK652" s="337"/>
      <c r="CL652" s="337"/>
      <c r="CM652" s="337" t="s">
        <v>73</v>
      </c>
      <c r="CN652" s="337">
        <v>3</v>
      </c>
    </row>
    <row r="653" spans="4:92">
      <c r="D653" s="273" t="s">
        <v>83</v>
      </c>
      <c r="E653" s="273" t="s">
        <v>194</v>
      </c>
      <c r="F653" s="273" t="s">
        <v>385</v>
      </c>
      <c r="G653" s="273" t="s">
        <v>770</v>
      </c>
      <c r="H653" s="274">
        <v>45170</v>
      </c>
      <c r="I653" s="273">
        <v>13859</v>
      </c>
      <c r="J653" s="273">
        <v>770</v>
      </c>
      <c r="K653" s="273">
        <v>532.34</v>
      </c>
      <c r="L653" s="273" t="s">
        <v>66</v>
      </c>
      <c r="M653" s="273">
        <v>168.63</v>
      </c>
      <c r="N653" s="273" t="s">
        <v>115</v>
      </c>
      <c r="W653" s="273">
        <v>235099</v>
      </c>
      <c r="X653" s="273" t="s">
        <v>83</v>
      </c>
      <c r="Y653" s="273" t="s">
        <v>287</v>
      </c>
      <c r="Z653" s="273" t="s">
        <v>484</v>
      </c>
      <c r="AA653" s="273" t="s">
        <v>485</v>
      </c>
      <c r="AB653" s="274">
        <v>44927</v>
      </c>
      <c r="AC653" s="273">
        <v>15380</v>
      </c>
      <c r="AD653" s="273">
        <v>807</v>
      </c>
      <c r="AK653" s="273">
        <v>344559</v>
      </c>
      <c r="AL653" s="273" t="s">
        <v>64</v>
      </c>
      <c r="AM653" s="273" t="s">
        <v>63</v>
      </c>
      <c r="AN653" s="273" t="s">
        <v>221</v>
      </c>
      <c r="AO653" s="273" t="s">
        <v>221</v>
      </c>
      <c r="AP653" s="274">
        <v>44927</v>
      </c>
      <c r="AQ653" s="273">
        <v>15286</v>
      </c>
      <c r="AR653" s="273">
        <v>17</v>
      </c>
      <c r="AS653" s="273">
        <v>9.5999999999999992E-3</v>
      </c>
      <c r="AT653" s="273" t="s">
        <v>90</v>
      </c>
      <c r="AU653" s="273" t="s">
        <v>269</v>
      </c>
      <c r="AV653" s="273" t="s">
        <v>607</v>
      </c>
      <c r="BA653" s="273" t="s">
        <v>249</v>
      </c>
      <c r="BG653" s="273">
        <v>324907</v>
      </c>
      <c r="BH653" s="273" t="s">
        <v>64</v>
      </c>
      <c r="BI653" s="273" t="s">
        <v>75</v>
      </c>
      <c r="BJ653" s="273" t="s">
        <v>308</v>
      </c>
      <c r="BK653" s="273" t="s">
        <v>338</v>
      </c>
      <c r="BL653" s="274">
        <v>45139</v>
      </c>
      <c r="BM653" s="273">
        <v>13396</v>
      </c>
      <c r="BN653" s="273">
        <v>35</v>
      </c>
      <c r="BO653" s="273">
        <v>473</v>
      </c>
      <c r="BP653" s="273" t="s">
        <v>80</v>
      </c>
      <c r="BQ653" s="273">
        <v>266.22500000000002</v>
      </c>
      <c r="BR653" s="273" t="s">
        <v>81</v>
      </c>
      <c r="BS653" s="273" t="s">
        <v>1434</v>
      </c>
      <c r="BT653" s="273">
        <v>0</v>
      </c>
      <c r="BU653" s="273">
        <v>229295</v>
      </c>
      <c r="BV653" s="279" t="s">
        <v>83</v>
      </c>
      <c r="BW653" s="280" t="s">
        <v>63</v>
      </c>
      <c r="BX653" s="280" t="s">
        <v>172</v>
      </c>
      <c r="BY653" s="280" t="s">
        <v>211</v>
      </c>
      <c r="BZ653" s="280" t="s">
        <v>138</v>
      </c>
      <c r="CA653" s="280" t="s">
        <v>139</v>
      </c>
      <c r="CB653" s="280" t="s">
        <v>140</v>
      </c>
      <c r="CC653" s="280" t="s">
        <v>141</v>
      </c>
      <c r="CD653" s="281">
        <v>9</v>
      </c>
      <c r="CE653" s="277">
        <v>45261</v>
      </c>
      <c r="CF653" s="280">
        <v>0</v>
      </c>
      <c r="CG653" s="280" t="s">
        <v>90</v>
      </c>
      <c r="CH653" s="280">
        <v>0</v>
      </c>
      <c r="CI653" s="280" t="s">
        <v>80</v>
      </c>
      <c r="CJ653" s="280"/>
      <c r="CK653" s="280"/>
      <c r="CL653" s="280"/>
      <c r="CM653" s="280" t="s">
        <v>73</v>
      </c>
      <c r="CN653" s="280">
        <v>3</v>
      </c>
    </row>
    <row r="654" spans="4:92">
      <c r="D654" s="273" t="s">
        <v>83</v>
      </c>
      <c r="E654" s="273" t="s">
        <v>194</v>
      </c>
      <c r="F654" s="273" t="s">
        <v>385</v>
      </c>
      <c r="G654" s="273" t="s">
        <v>737</v>
      </c>
      <c r="H654" s="274">
        <v>44986</v>
      </c>
      <c r="I654" s="273">
        <v>11541</v>
      </c>
      <c r="J654" s="273">
        <v>772</v>
      </c>
      <c r="K654" s="273">
        <v>0</v>
      </c>
      <c r="L654" s="273" t="s">
        <v>66</v>
      </c>
      <c r="N654" s="273" t="s">
        <v>107</v>
      </c>
      <c r="W654" s="273">
        <v>148601</v>
      </c>
      <c r="X654" s="273" t="s">
        <v>83</v>
      </c>
      <c r="Y654" s="273" t="s">
        <v>287</v>
      </c>
      <c r="Z654" s="273" t="s">
        <v>484</v>
      </c>
      <c r="AA654" s="273" t="s">
        <v>485</v>
      </c>
      <c r="AB654" s="274">
        <v>44927</v>
      </c>
      <c r="AC654" s="273">
        <v>15380</v>
      </c>
      <c r="AD654" s="273">
        <v>807</v>
      </c>
      <c r="AK654" s="273">
        <v>344563</v>
      </c>
      <c r="AL654" s="273" t="s">
        <v>64</v>
      </c>
      <c r="AM654" s="273" t="s">
        <v>63</v>
      </c>
      <c r="AN654" s="273" t="s">
        <v>221</v>
      </c>
      <c r="AO654" s="273" t="s">
        <v>221</v>
      </c>
      <c r="AP654" s="274">
        <v>44927</v>
      </c>
      <c r="AQ654" s="273">
        <v>15286</v>
      </c>
      <c r="AR654" s="273">
        <v>17</v>
      </c>
      <c r="AS654" s="273">
        <v>5.7000000000000002E-3</v>
      </c>
      <c r="AT654" s="273" t="s">
        <v>90</v>
      </c>
      <c r="AU654" s="273" t="s">
        <v>269</v>
      </c>
      <c r="AV654" s="273" t="s">
        <v>571</v>
      </c>
      <c r="BA654" s="273" t="s">
        <v>249</v>
      </c>
      <c r="BG654" s="273">
        <v>324911</v>
      </c>
      <c r="BH654" s="273" t="s">
        <v>64</v>
      </c>
      <c r="BI654" s="273" t="s">
        <v>75</v>
      </c>
      <c r="BJ654" s="273" t="s">
        <v>308</v>
      </c>
      <c r="BK654" s="273" t="s">
        <v>338</v>
      </c>
      <c r="BL654" s="274">
        <v>45170</v>
      </c>
      <c r="BM654" s="273">
        <v>13723</v>
      </c>
      <c r="BN654" s="273">
        <v>35</v>
      </c>
      <c r="BO654" s="273">
        <v>364</v>
      </c>
      <c r="BP654" s="273" t="s">
        <v>80</v>
      </c>
      <c r="BQ654" s="273">
        <v>215.33750000000001</v>
      </c>
      <c r="BR654" s="273" t="s">
        <v>81</v>
      </c>
      <c r="BS654" s="273" t="s">
        <v>1434</v>
      </c>
      <c r="BT654" s="273">
        <v>0</v>
      </c>
      <c r="BU654" s="273">
        <v>241353</v>
      </c>
      <c r="BV654" s="336" t="s">
        <v>83</v>
      </c>
      <c r="BW654" s="337" t="s">
        <v>63</v>
      </c>
      <c r="BX654" s="337" t="s">
        <v>172</v>
      </c>
      <c r="BY654" s="337" t="s">
        <v>211</v>
      </c>
      <c r="BZ654" s="337" t="s">
        <v>126</v>
      </c>
      <c r="CA654" s="337" t="s">
        <v>127</v>
      </c>
      <c r="CB654" s="337" t="s">
        <v>133</v>
      </c>
      <c r="CC654" s="337" t="s">
        <v>134</v>
      </c>
      <c r="CD654" s="338">
        <v>7</v>
      </c>
      <c r="CE654" s="335">
        <v>45261</v>
      </c>
      <c r="CF654" s="337"/>
      <c r="CG654" s="337"/>
      <c r="CH654" s="337"/>
      <c r="CI654" s="337" t="s">
        <v>104</v>
      </c>
      <c r="CJ654" s="337"/>
      <c r="CK654" s="337"/>
      <c r="CL654" s="337"/>
      <c r="CM654" s="337" t="s">
        <v>73</v>
      </c>
      <c r="CN654" s="337">
        <v>3</v>
      </c>
    </row>
    <row r="655" spans="4:92">
      <c r="D655" s="273" t="s">
        <v>83</v>
      </c>
      <c r="E655" s="273" t="s">
        <v>194</v>
      </c>
      <c r="F655" s="273" t="s">
        <v>385</v>
      </c>
      <c r="G655" s="273" t="s">
        <v>737</v>
      </c>
      <c r="H655" s="274">
        <v>44986</v>
      </c>
      <c r="I655" s="273">
        <v>11541</v>
      </c>
      <c r="J655" s="273">
        <v>772</v>
      </c>
      <c r="K655" s="273">
        <v>17964</v>
      </c>
      <c r="L655" s="273" t="s">
        <v>66</v>
      </c>
      <c r="M655" s="273">
        <v>5566.42</v>
      </c>
      <c r="N655" s="273" t="s">
        <v>115</v>
      </c>
      <c r="W655" s="273">
        <v>148600</v>
      </c>
      <c r="X655" s="273" t="s">
        <v>83</v>
      </c>
      <c r="Y655" s="273" t="s">
        <v>287</v>
      </c>
      <c r="Z655" s="273" t="s">
        <v>484</v>
      </c>
      <c r="AA655" s="273" t="s">
        <v>485</v>
      </c>
      <c r="AB655" s="274">
        <v>44927</v>
      </c>
      <c r="AC655" s="273">
        <v>15380</v>
      </c>
      <c r="AD655" s="273">
        <v>807</v>
      </c>
      <c r="AK655" s="273">
        <v>344567</v>
      </c>
      <c r="AL655" s="273" t="s">
        <v>64</v>
      </c>
      <c r="AM655" s="273" t="s">
        <v>63</v>
      </c>
      <c r="AN655" s="273" t="s">
        <v>221</v>
      </c>
      <c r="AO655" s="273" t="s">
        <v>221</v>
      </c>
      <c r="AP655" s="274">
        <v>44927</v>
      </c>
      <c r="AQ655" s="273">
        <v>15286</v>
      </c>
      <c r="AR655" s="273">
        <v>17</v>
      </c>
      <c r="AS655" s="273">
        <v>1.2999999999999999E-3</v>
      </c>
      <c r="AT655" s="273" t="s">
        <v>90</v>
      </c>
      <c r="AU655" s="273" t="s">
        <v>269</v>
      </c>
      <c r="AV655" s="273" t="s">
        <v>290</v>
      </c>
      <c r="BA655" s="273" t="s">
        <v>249</v>
      </c>
      <c r="BG655" s="273">
        <v>324915</v>
      </c>
      <c r="BH655" s="273" t="s">
        <v>64</v>
      </c>
      <c r="BI655" s="273" t="s">
        <v>75</v>
      </c>
      <c r="BJ655" s="273" t="s">
        <v>308</v>
      </c>
      <c r="BK655" s="273" t="s">
        <v>338</v>
      </c>
      <c r="BL655" s="274">
        <v>45200</v>
      </c>
      <c r="BM655" s="273">
        <v>14058</v>
      </c>
      <c r="BN655" s="273">
        <v>35</v>
      </c>
      <c r="BO655" s="273">
        <v>351</v>
      </c>
      <c r="BP655" s="273" t="s">
        <v>80</v>
      </c>
      <c r="BQ655" s="273">
        <v>197.65625</v>
      </c>
      <c r="BR655" s="273" t="s">
        <v>81</v>
      </c>
      <c r="BS655" s="273" t="s">
        <v>1434</v>
      </c>
      <c r="BT655" s="273">
        <v>0</v>
      </c>
      <c r="BU655" s="273">
        <v>263671</v>
      </c>
      <c r="BV655" s="279" t="s">
        <v>83</v>
      </c>
      <c r="BW655" s="280" t="s">
        <v>63</v>
      </c>
      <c r="BX655" s="280" t="s">
        <v>172</v>
      </c>
      <c r="BY655" s="280" t="s">
        <v>211</v>
      </c>
      <c r="BZ655" s="280" t="s">
        <v>167</v>
      </c>
      <c r="CA655" s="280" t="s">
        <v>168</v>
      </c>
      <c r="CB655" s="280" t="s">
        <v>169</v>
      </c>
      <c r="CC655" s="280" t="s">
        <v>170</v>
      </c>
      <c r="CD655" s="281">
        <v>12</v>
      </c>
      <c r="CE655" s="277">
        <v>45261</v>
      </c>
      <c r="CF655" s="280">
        <v>0</v>
      </c>
      <c r="CG655" s="280" t="s">
        <v>90</v>
      </c>
      <c r="CH655" s="280">
        <v>0</v>
      </c>
      <c r="CI655" s="280" t="s">
        <v>80</v>
      </c>
      <c r="CJ655" s="280"/>
      <c r="CK655" s="280"/>
      <c r="CL655" s="280"/>
      <c r="CM655" s="280" t="s">
        <v>73</v>
      </c>
      <c r="CN655" s="280">
        <v>3</v>
      </c>
    </row>
    <row r="656" spans="4:92">
      <c r="D656" s="273" t="s">
        <v>83</v>
      </c>
      <c r="E656" s="273" t="s">
        <v>194</v>
      </c>
      <c r="F656" s="273" t="s">
        <v>385</v>
      </c>
      <c r="G656" s="273" t="s">
        <v>737</v>
      </c>
      <c r="H656" s="274">
        <v>45017</v>
      </c>
      <c r="I656" s="273">
        <v>11703</v>
      </c>
      <c r="J656" s="273">
        <v>772</v>
      </c>
      <c r="W656" s="273">
        <v>153274</v>
      </c>
      <c r="X656" s="273" t="s">
        <v>83</v>
      </c>
      <c r="Y656" s="273" t="s">
        <v>287</v>
      </c>
      <c r="Z656" s="273" t="s">
        <v>484</v>
      </c>
      <c r="AA656" s="273" t="s">
        <v>485</v>
      </c>
      <c r="AB656" s="274">
        <v>44927</v>
      </c>
      <c r="AC656" s="273">
        <v>15380</v>
      </c>
      <c r="AD656" s="273">
        <v>807</v>
      </c>
      <c r="AK656" s="273">
        <v>344571</v>
      </c>
      <c r="AL656" s="273" t="s">
        <v>64</v>
      </c>
      <c r="AM656" s="273" t="s">
        <v>63</v>
      </c>
      <c r="AN656" s="273" t="s">
        <v>221</v>
      </c>
      <c r="AO656" s="273" t="s">
        <v>221</v>
      </c>
      <c r="AP656" s="274">
        <v>44927</v>
      </c>
      <c r="AQ656" s="273">
        <v>15286</v>
      </c>
      <c r="AR656" s="273">
        <v>17</v>
      </c>
      <c r="AS656" s="273">
        <v>0.12640000000000001</v>
      </c>
      <c r="AT656" s="273" t="s">
        <v>90</v>
      </c>
      <c r="AU656" s="273" t="s">
        <v>240</v>
      </c>
      <c r="AV656" s="273" t="s">
        <v>571</v>
      </c>
      <c r="BA656" s="273" t="s">
        <v>240</v>
      </c>
      <c r="BG656" s="273">
        <v>324927</v>
      </c>
      <c r="BH656" s="273" t="s">
        <v>64</v>
      </c>
      <c r="BI656" s="273" t="s">
        <v>75</v>
      </c>
      <c r="BJ656" s="273" t="s">
        <v>308</v>
      </c>
      <c r="BK656" s="273" t="s">
        <v>338</v>
      </c>
      <c r="BL656" s="274">
        <v>45231</v>
      </c>
      <c r="BM656" s="273">
        <v>14426</v>
      </c>
      <c r="BN656" s="273">
        <v>35</v>
      </c>
      <c r="BO656" s="273">
        <v>323</v>
      </c>
      <c r="BP656" s="273" t="s">
        <v>80</v>
      </c>
      <c r="BQ656" s="273">
        <v>182.27500000000001</v>
      </c>
      <c r="BR656" s="273" t="s">
        <v>81</v>
      </c>
      <c r="BS656" s="273" t="s">
        <v>1434</v>
      </c>
      <c r="BT656" s="273">
        <v>0</v>
      </c>
      <c r="BU656" s="273">
        <v>288625</v>
      </c>
      <c r="BV656" s="336" t="s">
        <v>83</v>
      </c>
      <c r="BW656" s="337" t="s">
        <v>63</v>
      </c>
      <c r="BX656" s="337" t="s">
        <v>172</v>
      </c>
      <c r="BY656" s="337" t="s">
        <v>211</v>
      </c>
      <c r="BZ656" s="337" t="s">
        <v>151</v>
      </c>
      <c r="CA656" s="337" t="s">
        <v>152</v>
      </c>
      <c r="CB656" s="337" t="s">
        <v>153</v>
      </c>
      <c r="CC656" s="337" t="s">
        <v>154</v>
      </c>
      <c r="CD656" s="338">
        <v>10</v>
      </c>
      <c r="CE656" s="335">
        <v>45261</v>
      </c>
      <c r="CF656" s="337">
        <v>81</v>
      </c>
      <c r="CG656" s="337" t="s">
        <v>90</v>
      </c>
      <c r="CH656" s="337">
        <v>81</v>
      </c>
      <c r="CI656" s="337" t="s">
        <v>80</v>
      </c>
      <c r="CJ656" s="337"/>
      <c r="CK656" s="337"/>
      <c r="CL656" s="337"/>
      <c r="CM656" s="337" t="s">
        <v>73</v>
      </c>
      <c r="CN656" s="337">
        <v>3</v>
      </c>
    </row>
    <row r="657" spans="4:92">
      <c r="D657" s="273" t="s">
        <v>83</v>
      </c>
      <c r="E657" s="273" t="s">
        <v>194</v>
      </c>
      <c r="F657" s="273" t="s">
        <v>385</v>
      </c>
      <c r="G657" s="273" t="s">
        <v>737</v>
      </c>
      <c r="H657" s="274">
        <v>45017</v>
      </c>
      <c r="I657" s="273">
        <v>11703</v>
      </c>
      <c r="J657" s="273">
        <v>772</v>
      </c>
      <c r="K657" s="273">
        <v>0</v>
      </c>
      <c r="L657" s="273" t="s">
        <v>66</v>
      </c>
      <c r="N657" s="273" t="s">
        <v>107</v>
      </c>
      <c r="W657" s="273">
        <v>153299</v>
      </c>
      <c r="X657" s="273" t="s">
        <v>83</v>
      </c>
      <c r="Y657" s="273" t="s">
        <v>287</v>
      </c>
      <c r="Z657" s="273" t="s">
        <v>484</v>
      </c>
      <c r="AA657" s="273" t="s">
        <v>485</v>
      </c>
      <c r="AB657" s="274">
        <v>44927</v>
      </c>
      <c r="AC657" s="273">
        <v>15380</v>
      </c>
      <c r="AD657" s="273">
        <v>807</v>
      </c>
      <c r="AK657" s="273">
        <v>344575</v>
      </c>
      <c r="AL657" s="273" t="s">
        <v>83</v>
      </c>
      <c r="AM657" s="273" t="s">
        <v>287</v>
      </c>
      <c r="AN657" s="273" t="s">
        <v>466</v>
      </c>
      <c r="AO657" s="273" t="s">
        <v>853</v>
      </c>
      <c r="AP657" s="274">
        <v>44927</v>
      </c>
      <c r="AQ657" s="273">
        <v>15373</v>
      </c>
      <c r="AR657" s="273">
        <v>797</v>
      </c>
      <c r="AS657" s="273">
        <v>2.7</v>
      </c>
      <c r="AT657" s="273" t="s">
        <v>77</v>
      </c>
      <c r="AU657" s="273" t="s">
        <v>240</v>
      </c>
      <c r="AV657" s="273" t="s">
        <v>1436</v>
      </c>
      <c r="BA657" s="273" t="s">
        <v>240</v>
      </c>
      <c r="BG657" s="273">
        <v>336832</v>
      </c>
      <c r="BH657" s="273" t="s">
        <v>64</v>
      </c>
      <c r="BI657" s="273" t="s">
        <v>75</v>
      </c>
      <c r="BJ657" s="273" t="s">
        <v>231</v>
      </c>
      <c r="BK657" s="273" t="s">
        <v>231</v>
      </c>
      <c r="BL657" s="274">
        <v>45017</v>
      </c>
      <c r="BM657" s="273">
        <v>11910</v>
      </c>
      <c r="BN657" s="273">
        <v>24</v>
      </c>
      <c r="BO657" s="273">
        <v>12022</v>
      </c>
      <c r="BP657" s="273" t="s">
        <v>80</v>
      </c>
      <c r="BQ657" s="273">
        <v>6493.98675</v>
      </c>
      <c r="BR657" s="273" t="s">
        <v>81</v>
      </c>
      <c r="BS657" s="273" t="s">
        <v>241</v>
      </c>
      <c r="BT657" s="273">
        <v>0</v>
      </c>
      <c r="BU657" s="273">
        <v>291966</v>
      </c>
      <c r="BV657" s="279" t="s">
        <v>83</v>
      </c>
      <c r="BW657" s="280" t="s">
        <v>63</v>
      </c>
      <c r="BX657" s="280" t="s">
        <v>172</v>
      </c>
      <c r="BY657" s="280" t="s">
        <v>211</v>
      </c>
      <c r="BZ657" s="280" t="s">
        <v>151</v>
      </c>
      <c r="CA657" s="280" t="s">
        <v>152</v>
      </c>
      <c r="CB657" s="280" t="s">
        <v>161</v>
      </c>
      <c r="CC657" s="280" t="s">
        <v>162</v>
      </c>
      <c r="CD657" s="281">
        <v>11</v>
      </c>
      <c r="CE657" s="277">
        <v>45261</v>
      </c>
      <c r="CF657" s="280">
        <v>64.8</v>
      </c>
      <c r="CG657" s="280" t="s">
        <v>90</v>
      </c>
      <c r="CH657" s="280">
        <v>64.8</v>
      </c>
      <c r="CI657" s="280" t="s">
        <v>80</v>
      </c>
      <c r="CJ657" s="280"/>
      <c r="CK657" s="280"/>
      <c r="CL657" s="280"/>
      <c r="CM657" s="280" t="s">
        <v>73</v>
      </c>
      <c r="CN657" s="280">
        <v>3</v>
      </c>
    </row>
    <row r="658" spans="4:92">
      <c r="D658" s="273" t="s">
        <v>83</v>
      </c>
      <c r="E658" s="273" t="s">
        <v>194</v>
      </c>
      <c r="F658" s="273" t="s">
        <v>385</v>
      </c>
      <c r="G658" s="273" t="s">
        <v>737</v>
      </c>
      <c r="H658" s="274">
        <v>45017</v>
      </c>
      <c r="I658" s="273">
        <v>11703</v>
      </c>
      <c r="J658" s="273">
        <v>772</v>
      </c>
      <c r="K658" s="273">
        <v>14980</v>
      </c>
      <c r="L658" s="273" t="s">
        <v>66</v>
      </c>
      <c r="M658" s="273">
        <v>4851.08</v>
      </c>
      <c r="N658" s="273" t="s">
        <v>115</v>
      </c>
      <c r="W658" s="273">
        <v>153298</v>
      </c>
      <c r="X658" s="273" t="s">
        <v>83</v>
      </c>
      <c r="Y658" s="273" t="s">
        <v>287</v>
      </c>
      <c r="Z658" s="273" t="s">
        <v>484</v>
      </c>
      <c r="AA658" s="273" t="s">
        <v>485</v>
      </c>
      <c r="AB658" s="274">
        <v>44927</v>
      </c>
      <c r="AC658" s="273">
        <v>15380</v>
      </c>
      <c r="AD658" s="273">
        <v>807</v>
      </c>
      <c r="AK658" s="273">
        <v>344579</v>
      </c>
      <c r="AL658" s="273" t="s">
        <v>83</v>
      </c>
      <c r="AM658" s="273" t="s">
        <v>287</v>
      </c>
      <c r="AN658" s="273" t="s">
        <v>466</v>
      </c>
      <c r="AO658" s="273" t="s">
        <v>853</v>
      </c>
      <c r="AP658" s="274">
        <v>44927</v>
      </c>
      <c r="AQ658" s="273">
        <v>15373</v>
      </c>
      <c r="AR658" s="273">
        <v>797</v>
      </c>
      <c r="AS658" s="273">
        <v>0.54</v>
      </c>
      <c r="AT658" s="273" t="s">
        <v>77</v>
      </c>
      <c r="AU658" s="273" t="s">
        <v>240</v>
      </c>
      <c r="AV658" s="273" t="s">
        <v>1437</v>
      </c>
      <c r="BA658" s="273" t="s">
        <v>240</v>
      </c>
      <c r="BG658" s="273">
        <v>344955</v>
      </c>
      <c r="BH658" s="273" t="s">
        <v>64</v>
      </c>
      <c r="BI658" s="273" t="s">
        <v>75</v>
      </c>
      <c r="BJ658" s="273" t="s">
        <v>231</v>
      </c>
      <c r="BK658" s="273" t="s">
        <v>231</v>
      </c>
      <c r="BL658" s="274">
        <v>45017</v>
      </c>
      <c r="BM658" s="273">
        <v>11910</v>
      </c>
      <c r="BN658" s="273">
        <v>24</v>
      </c>
      <c r="BO658" s="273">
        <v>4765</v>
      </c>
      <c r="BP658" s="273" t="s">
        <v>80</v>
      </c>
      <c r="BQ658" s="273">
        <v>2541.8018750000001</v>
      </c>
      <c r="BR658" s="273" t="s">
        <v>81</v>
      </c>
      <c r="BS658" s="273" t="s">
        <v>250</v>
      </c>
      <c r="BT658" s="273">
        <v>0</v>
      </c>
      <c r="BU658" s="273">
        <v>291973</v>
      </c>
      <c r="BV658" s="336" t="s">
        <v>83</v>
      </c>
      <c r="BW658" s="337" t="s">
        <v>63</v>
      </c>
      <c r="BX658" s="337" t="s">
        <v>172</v>
      </c>
      <c r="BY658" s="337" t="s">
        <v>211</v>
      </c>
      <c r="BZ658" s="337" t="s">
        <v>167</v>
      </c>
      <c r="CA658" s="337" t="s">
        <v>168</v>
      </c>
      <c r="CB658" s="337" t="s">
        <v>353</v>
      </c>
      <c r="CC658" s="337" t="s">
        <v>354</v>
      </c>
      <c r="CD658" s="338">
        <v>13</v>
      </c>
      <c r="CE658" s="335">
        <v>45261</v>
      </c>
      <c r="CF658" s="337">
        <v>164</v>
      </c>
      <c r="CG658" s="337" t="s">
        <v>90</v>
      </c>
      <c r="CH658" s="337">
        <v>164</v>
      </c>
      <c r="CI658" s="337" t="s">
        <v>80</v>
      </c>
      <c r="CJ658" s="337"/>
      <c r="CK658" s="337"/>
      <c r="CL658" s="337"/>
      <c r="CM658" s="337" t="s">
        <v>73</v>
      </c>
      <c r="CN658" s="337">
        <v>3</v>
      </c>
    </row>
    <row r="659" spans="4:92">
      <c r="D659" s="273" t="s">
        <v>83</v>
      </c>
      <c r="E659" s="273" t="s">
        <v>194</v>
      </c>
      <c r="F659" s="273" t="s">
        <v>385</v>
      </c>
      <c r="G659" s="273" t="s">
        <v>737</v>
      </c>
      <c r="H659" s="274">
        <v>45047</v>
      </c>
      <c r="I659" s="273">
        <v>12319</v>
      </c>
      <c r="J659" s="273">
        <v>772</v>
      </c>
      <c r="W659" s="273">
        <v>178793</v>
      </c>
      <c r="X659" s="273" t="s">
        <v>83</v>
      </c>
      <c r="Y659" s="273" t="s">
        <v>287</v>
      </c>
      <c r="Z659" s="273" t="s">
        <v>484</v>
      </c>
      <c r="AA659" s="273" t="s">
        <v>485</v>
      </c>
      <c r="AB659" s="274">
        <v>44927</v>
      </c>
      <c r="AC659" s="273">
        <v>15380</v>
      </c>
      <c r="AD659" s="273">
        <v>807</v>
      </c>
      <c r="AK659" s="273">
        <v>344583</v>
      </c>
      <c r="AL659" s="273" t="s">
        <v>83</v>
      </c>
      <c r="AM659" s="273" t="s">
        <v>287</v>
      </c>
      <c r="AN659" s="273" t="s">
        <v>466</v>
      </c>
      <c r="AO659" s="273" t="s">
        <v>853</v>
      </c>
      <c r="AP659" s="274">
        <v>44927</v>
      </c>
      <c r="AQ659" s="273">
        <v>15523</v>
      </c>
      <c r="AR659" s="273">
        <v>797</v>
      </c>
      <c r="AS659" s="273">
        <v>759650</v>
      </c>
      <c r="AT659" s="273" t="s">
        <v>66</v>
      </c>
      <c r="AU659" s="273" t="s">
        <v>1438</v>
      </c>
      <c r="AV659" s="273" t="s">
        <v>1438</v>
      </c>
      <c r="BG659" s="273">
        <v>284746</v>
      </c>
      <c r="BH659" s="273" t="s">
        <v>64</v>
      </c>
      <c r="BI659" s="273" t="s">
        <v>75</v>
      </c>
      <c r="BJ659" s="273" t="s">
        <v>231</v>
      </c>
      <c r="BK659" s="273" t="s">
        <v>231</v>
      </c>
      <c r="BL659" s="274">
        <v>45017</v>
      </c>
      <c r="BM659" s="273">
        <v>11910</v>
      </c>
      <c r="BN659" s="273">
        <v>24</v>
      </c>
      <c r="BO659" s="273">
        <v>7117</v>
      </c>
      <c r="BP659" s="273" t="s">
        <v>80</v>
      </c>
      <c r="BQ659" s="273">
        <v>3759.5167499999998</v>
      </c>
      <c r="BR659" s="273" t="s">
        <v>81</v>
      </c>
      <c r="BS659" s="273" t="s">
        <v>255</v>
      </c>
      <c r="BT659" s="273">
        <v>0</v>
      </c>
      <c r="BU659" s="273">
        <v>291980</v>
      </c>
      <c r="BV659" s="279" t="s">
        <v>83</v>
      </c>
      <c r="BW659" s="280" t="s">
        <v>63</v>
      </c>
      <c r="BX659" s="280" t="s">
        <v>172</v>
      </c>
      <c r="BY659" s="280" t="s">
        <v>211</v>
      </c>
      <c r="BZ659" s="280" t="s">
        <v>167</v>
      </c>
      <c r="CA659" s="280" t="s">
        <v>168</v>
      </c>
      <c r="CB659" s="280" t="s">
        <v>313</v>
      </c>
      <c r="CC659" s="280" t="s">
        <v>314</v>
      </c>
      <c r="CD659" s="281">
        <v>14</v>
      </c>
      <c r="CE659" s="277">
        <v>45261</v>
      </c>
      <c r="CF659" s="280">
        <v>0</v>
      </c>
      <c r="CG659" s="280" t="s">
        <v>90</v>
      </c>
      <c r="CH659" s="280">
        <v>0</v>
      </c>
      <c r="CI659" s="280" t="s">
        <v>80</v>
      </c>
      <c r="CJ659" s="280"/>
      <c r="CK659" s="280"/>
      <c r="CL659" s="280"/>
      <c r="CM659" s="280" t="s">
        <v>73</v>
      </c>
      <c r="CN659" s="280">
        <v>3</v>
      </c>
    </row>
    <row r="660" spans="4:92">
      <c r="D660" s="273" t="s">
        <v>83</v>
      </c>
      <c r="E660" s="273" t="s">
        <v>194</v>
      </c>
      <c r="F660" s="273" t="s">
        <v>385</v>
      </c>
      <c r="G660" s="273" t="s">
        <v>737</v>
      </c>
      <c r="H660" s="274">
        <v>45047</v>
      </c>
      <c r="I660" s="273">
        <v>12319</v>
      </c>
      <c r="J660" s="273">
        <v>772</v>
      </c>
      <c r="K660" s="273">
        <v>0</v>
      </c>
      <c r="L660" s="273" t="s">
        <v>66</v>
      </c>
      <c r="N660" s="273" t="s">
        <v>107</v>
      </c>
      <c r="W660" s="273">
        <v>178818</v>
      </c>
      <c r="X660" s="273" t="s">
        <v>83</v>
      </c>
      <c r="Y660" s="273" t="s">
        <v>287</v>
      </c>
      <c r="Z660" s="273" t="s">
        <v>484</v>
      </c>
      <c r="AA660" s="273" t="s">
        <v>485</v>
      </c>
      <c r="AB660" s="274">
        <v>44927</v>
      </c>
      <c r="AC660" s="273">
        <v>15380</v>
      </c>
      <c r="AD660" s="273">
        <v>807</v>
      </c>
      <c r="AK660" s="273">
        <v>344592</v>
      </c>
      <c r="AL660" s="273" t="s">
        <v>83</v>
      </c>
      <c r="AM660" s="273" t="s">
        <v>287</v>
      </c>
      <c r="AN660" s="273" t="s">
        <v>466</v>
      </c>
      <c r="AO660" s="273" t="s">
        <v>853</v>
      </c>
      <c r="AP660" s="274">
        <v>45017</v>
      </c>
      <c r="AQ660" s="273">
        <v>14935</v>
      </c>
      <c r="AR660" s="273">
        <v>797</v>
      </c>
      <c r="AS660" s="273">
        <v>6382.94</v>
      </c>
      <c r="AT660" s="273" t="s">
        <v>174</v>
      </c>
      <c r="AU660" s="273" t="s">
        <v>145</v>
      </c>
      <c r="AV660" s="273" t="s">
        <v>158</v>
      </c>
      <c r="AW660" s="273">
        <v>720</v>
      </c>
      <c r="AX660" s="273" t="s">
        <v>176</v>
      </c>
      <c r="AY660" s="273" t="s">
        <v>1424</v>
      </c>
      <c r="AZ660" s="273" t="s">
        <v>149</v>
      </c>
      <c r="BG660" s="273">
        <v>325916</v>
      </c>
      <c r="BH660" s="273" t="s">
        <v>64</v>
      </c>
      <c r="BI660" s="273" t="s">
        <v>75</v>
      </c>
      <c r="BJ660" s="273" t="s">
        <v>231</v>
      </c>
      <c r="BK660" s="273" t="s">
        <v>231</v>
      </c>
      <c r="BL660" s="274">
        <v>45017</v>
      </c>
      <c r="BM660" s="273">
        <v>11910</v>
      </c>
      <c r="BN660" s="273">
        <v>24</v>
      </c>
      <c r="BO660" s="273">
        <v>3263</v>
      </c>
      <c r="BP660" s="273" t="s">
        <v>80</v>
      </c>
      <c r="BQ660" s="273">
        <v>1888.9095</v>
      </c>
      <c r="BR660" s="273" t="s">
        <v>81</v>
      </c>
      <c r="BS660" s="273" t="s">
        <v>261</v>
      </c>
      <c r="BT660" s="273">
        <v>0</v>
      </c>
      <c r="BU660" s="273">
        <v>291987</v>
      </c>
      <c r="BV660" s="336" t="s">
        <v>83</v>
      </c>
      <c r="BW660" s="337" t="s">
        <v>63</v>
      </c>
      <c r="BX660" s="337" t="s">
        <v>172</v>
      </c>
      <c r="BY660" s="337" t="s">
        <v>211</v>
      </c>
      <c r="BZ660" s="337" t="s">
        <v>167</v>
      </c>
      <c r="CA660" s="337" t="s">
        <v>168</v>
      </c>
      <c r="CB660" s="337" t="s">
        <v>319</v>
      </c>
      <c r="CC660" s="337" t="s">
        <v>320</v>
      </c>
      <c r="CD660" s="338">
        <v>15</v>
      </c>
      <c r="CE660" s="335">
        <v>45261</v>
      </c>
      <c r="CF660" s="337">
        <v>0</v>
      </c>
      <c r="CG660" s="337" t="s">
        <v>90</v>
      </c>
      <c r="CH660" s="337">
        <v>0</v>
      </c>
      <c r="CI660" s="337" t="s">
        <v>80</v>
      </c>
      <c r="CJ660" s="337"/>
      <c r="CK660" s="337"/>
      <c r="CL660" s="337"/>
      <c r="CM660" s="337" t="s">
        <v>73</v>
      </c>
      <c r="CN660" s="337">
        <v>3</v>
      </c>
    </row>
    <row r="661" spans="4:92">
      <c r="D661" s="273" t="s">
        <v>83</v>
      </c>
      <c r="E661" s="273" t="s">
        <v>194</v>
      </c>
      <c r="F661" s="273" t="s">
        <v>385</v>
      </c>
      <c r="G661" s="273" t="s">
        <v>737</v>
      </c>
      <c r="H661" s="274">
        <v>45047</v>
      </c>
      <c r="I661" s="273">
        <v>12319</v>
      </c>
      <c r="J661" s="273">
        <v>772</v>
      </c>
      <c r="K661" s="273">
        <v>14900</v>
      </c>
      <c r="L661" s="273" t="s">
        <v>66</v>
      </c>
      <c r="M661" s="273">
        <v>4357.41</v>
      </c>
      <c r="N661" s="273" t="s">
        <v>115</v>
      </c>
      <c r="W661" s="273">
        <v>178817</v>
      </c>
      <c r="X661" s="273" t="s">
        <v>83</v>
      </c>
      <c r="Y661" s="273" t="s">
        <v>287</v>
      </c>
      <c r="Z661" s="273" t="s">
        <v>484</v>
      </c>
      <c r="AA661" s="273" t="s">
        <v>485</v>
      </c>
      <c r="AB661" s="274">
        <v>44927</v>
      </c>
      <c r="AC661" s="273">
        <v>15380</v>
      </c>
      <c r="AD661" s="273">
        <v>807</v>
      </c>
      <c r="AK661" s="273">
        <v>344595</v>
      </c>
      <c r="AL661" s="273" t="s">
        <v>83</v>
      </c>
      <c r="AM661" s="273" t="s">
        <v>287</v>
      </c>
      <c r="AN661" s="273" t="s">
        <v>466</v>
      </c>
      <c r="AO661" s="273" t="s">
        <v>853</v>
      </c>
      <c r="AP661" s="274">
        <v>45017</v>
      </c>
      <c r="AQ661" s="273">
        <v>14935</v>
      </c>
      <c r="AR661" s="273">
        <v>797</v>
      </c>
      <c r="AS661" s="273">
        <v>2.4300000000000002</v>
      </c>
      <c r="AT661" s="273" t="s">
        <v>174</v>
      </c>
      <c r="AU661" s="273" t="s">
        <v>145</v>
      </c>
      <c r="AV661" s="273" t="s">
        <v>146</v>
      </c>
      <c r="AW661" s="273">
        <v>820</v>
      </c>
      <c r="AX661" s="273" t="s">
        <v>176</v>
      </c>
      <c r="AY661" s="273" t="s">
        <v>1425</v>
      </c>
      <c r="AZ661" s="273" t="s">
        <v>149</v>
      </c>
      <c r="BG661" s="273">
        <v>325927</v>
      </c>
      <c r="BH661" s="273" t="s">
        <v>64</v>
      </c>
      <c r="BI661" s="273" t="s">
        <v>75</v>
      </c>
      <c r="BJ661" s="273" t="s">
        <v>231</v>
      </c>
      <c r="BK661" s="273" t="s">
        <v>231</v>
      </c>
      <c r="BL661" s="274">
        <v>45017</v>
      </c>
      <c r="BM661" s="273">
        <v>11910</v>
      </c>
      <c r="BN661" s="273">
        <v>24</v>
      </c>
      <c r="BO661" s="273">
        <v>1957</v>
      </c>
      <c r="BP661" s="273" t="s">
        <v>80</v>
      </c>
      <c r="BQ661" s="273">
        <v>1159.03325</v>
      </c>
      <c r="BR661" s="273" t="s">
        <v>81</v>
      </c>
      <c r="BS661" s="273" t="s">
        <v>265</v>
      </c>
      <c r="BT661" s="273">
        <v>0</v>
      </c>
      <c r="BU661" s="273">
        <v>291994</v>
      </c>
      <c r="BV661" s="279" t="s">
        <v>83</v>
      </c>
      <c r="BW661" s="280" t="s">
        <v>63</v>
      </c>
      <c r="BX661" s="280" t="s">
        <v>172</v>
      </c>
      <c r="BY661" s="280" t="s">
        <v>211</v>
      </c>
      <c r="BZ661" s="280" t="s">
        <v>86</v>
      </c>
      <c r="CA661" s="280" t="s">
        <v>87</v>
      </c>
      <c r="CB661" s="280" t="s">
        <v>179</v>
      </c>
      <c r="CC661" s="280" t="s">
        <v>180</v>
      </c>
      <c r="CD661" s="281">
        <v>1</v>
      </c>
      <c r="CE661" s="277">
        <v>45261</v>
      </c>
      <c r="CF661" s="280"/>
      <c r="CG661" s="280" t="s">
        <v>181</v>
      </c>
      <c r="CH661" s="280"/>
      <c r="CI661" s="280" t="s">
        <v>181</v>
      </c>
      <c r="CJ661" s="280" t="s">
        <v>1439</v>
      </c>
      <c r="CK661" s="280"/>
      <c r="CL661" s="280"/>
      <c r="CM661" s="280" t="s">
        <v>73</v>
      </c>
      <c r="CN661" s="280">
        <v>3</v>
      </c>
    </row>
    <row r="662" spans="4:92">
      <c r="D662" s="273" t="s">
        <v>83</v>
      </c>
      <c r="E662" s="273" t="s">
        <v>194</v>
      </c>
      <c r="F662" s="273" t="s">
        <v>385</v>
      </c>
      <c r="G662" s="273" t="s">
        <v>737</v>
      </c>
      <c r="H662" s="274">
        <v>45078</v>
      </c>
      <c r="I662" s="273">
        <v>12588</v>
      </c>
      <c r="J662" s="273">
        <v>772</v>
      </c>
      <c r="W662" s="273">
        <v>190629</v>
      </c>
      <c r="X662" s="273" t="s">
        <v>83</v>
      </c>
      <c r="Y662" s="273" t="s">
        <v>287</v>
      </c>
      <c r="Z662" s="273" t="s">
        <v>484</v>
      </c>
      <c r="AA662" s="273" t="s">
        <v>485</v>
      </c>
      <c r="AB662" s="274">
        <v>44927</v>
      </c>
      <c r="AC662" s="273">
        <v>15380</v>
      </c>
      <c r="AD662" s="273">
        <v>807</v>
      </c>
      <c r="AK662" s="273">
        <v>344598</v>
      </c>
      <c r="AL662" s="273" t="s">
        <v>83</v>
      </c>
      <c r="AM662" s="273" t="s">
        <v>287</v>
      </c>
      <c r="AN662" s="273" t="s">
        <v>466</v>
      </c>
      <c r="AO662" s="273" t="s">
        <v>853</v>
      </c>
      <c r="AP662" s="274">
        <v>45108</v>
      </c>
      <c r="AQ662" s="273">
        <v>15081</v>
      </c>
      <c r="AR662" s="273">
        <v>797</v>
      </c>
      <c r="AS662" s="273">
        <v>5932.85</v>
      </c>
      <c r="AT662" s="273" t="s">
        <v>174</v>
      </c>
      <c r="AU662" s="273" t="s">
        <v>145</v>
      </c>
      <c r="AV662" s="273" t="s">
        <v>158</v>
      </c>
      <c r="AW662" s="273">
        <v>720</v>
      </c>
      <c r="AX662" s="273" t="s">
        <v>176</v>
      </c>
      <c r="AY662" s="273" t="s">
        <v>1424</v>
      </c>
      <c r="AZ662" s="273" t="s">
        <v>149</v>
      </c>
      <c r="BG662" s="273">
        <v>325932</v>
      </c>
      <c r="BH662" s="273" t="s">
        <v>64</v>
      </c>
      <c r="BI662" s="273" t="s">
        <v>75</v>
      </c>
      <c r="BJ662" s="273" t="s">
        <v>231</v>
      </c>
      <c r="BK662" s="273" t="s">
        <v>231</v>
      </c>
      <c r="BL662" s="274">
        <v>45017</v>
      </c>
      <c r="BM662" s="273">
        <v>11910</v>
      </c>
      <c r="BN662" s="273">
        <v>24</v>
      </c>
      <c r="BO662" s="273">
        <v>10411</v>
      </c>
      <c r="BP662" s="273" t="s">
        <v>80</v>
      </c>
      <c r="BQ662" s="273">
        <v>5208.10275</v>
      </c>
      <c r="BR662" s="273" t="s">
        <v>81</v>
      </c>
      <c r="BS662" s="273" t="s">
        <v>270</v>
      </c>
      <c r="BT662" s="273">
        <v>0</v>
      </c>
      <c r="BU662" s="273">
        <v>292001</v>
      </c>
      <c r="BV662" s="336" t="s">
        <v>83</v>
      </c>
      <c r="BW662" s="337" t="s">
        <v>63</v>
      </c>
      <c r="BX662" s="337" t="s">
        <v>172</v>
      </c>
      <c r="BY662" s="337" t="s">
        <v>211</v>
      </c>
      <c r="BZ662" s="337" t="s">
        <v>138</v>
      </c>
      <c r="CA662" s="337" t="s">
        <v>139</v>
      </c>
      <c r="CB662" s="337" t="s">
        <v>190</v>
      </c>
      <c r="CC662" s="337" t="s">
        <v>191</v>
      </c>
      <c r="CD662" s="338">
        <v>8</v>
      </c>
      <c r="CE662" s="335">
        <v>45261</v>
      </c>
      <c r="CF662" s="337">
        <v>0</v>
      </c>
      <c r="CG662" s="337" t="s">
        <v>90</v>
      </c>
      <c r="CH662" s="337">
        <v>0</v>
      </c>
      <c r="CI662" s="337" t="s">
        <v>80</v>
      </c>
      <c r="CJ662" s="337"/>
      <c r="CK662" s="337"/>
      <c r="CL662" s="337"/>
      <c r="CM662" s="337" t="s">
        <v>73</v>
      </c>
      <c r="CN662" s="337">
        <v>3</v>
      </c>
    </row>
    <row r="663" spans="4:92">
      <c r="D663" s="273" t="s">
        <v>83</v>
      </c>
      <c r="E663" s="273" t="s">
        <v>194</v>
      </c>
      <c r="F663" s="273" t="s">
        <v>385</v>
      </c>
      <c r="G663" s="273" t="s">
        <v>737</v>
      </c>
      <c r="H663" s="274">
        <v>45078</v>
      </c>
      <c r="I663" s="273">
        <v>12588</v>
      </c>
      <c r="J663" s="273">
        <v>772</v>
      </c>
      <c r="K663" s="273">
        <v>0</v>
      </c>
      <c r="L663" s="273" t="s">
        <v>66</v>
      </c>
      <c r="N663" s="273" t="s">
        <v>107</v>
      </c>
      <c r="W663" s="273">
        <v>190654</v>
      </c>
      <c r="X663" s="273" t="s">
        <v>83</v>
      </c>
      <c r="Y663" s="273" t="s">
        <v>287</v>
      </c>
      <c r="Z663" s="273" t="s">
        <v>484</v>
      </c>
      <c r="AA663" s="273" t="s">
        <v>485</v>
      </c>
      <c r="AB663" s="274">
        <v>44927</v>
      </c>
      <c r="AC663" s="273">
        <v>15380</v>
      </c>
      <c r="AD663" s="273">
        <v>807</v>
      </c>
      <c r="AK663" s="273">
        <v>344601</v>
      </c>
      <c r="AL663" s="273" t="s">
        <v>83</v>
      </c>
      <c r="AM663" s="273" t="s">
        <v>287</v>
      </c>
      <c r="AN663" s="273" t="s">
        <v>466</v>
      </c>
      <c r="AO663" s="273" t="s">
        <v>853</v>
      </c>
      <c r="AP663" s="274">
        <v>45108</v>
      </c>
      <c r="AQ663" s="273">
        <v>15672</v>
      </c>
      <c r="AR663" s="273">
        <v>797</v>
      </c>
      <c r="AS663" s="273">
        <v>609850</v>
      </c>
      <c r="AT663" s="273" t="s">
        <v>66</v>
      </c>
      <c r="AU663" s="273" t="s">
        <v>1438</v>
      </c>
      <c r="AV663" s="273" t="s">
        <v>1438</v>
      </c>
      <c r="BG663" s="273">
        <v>325959</v>
      </c>
      <c r="BH663" s="273" t="s">
        <v>64</v>
      </c>
      <c r="BI663" s="273" t="s">
        <v>75</v>
      </c>
      <c r="BJ663" s="273" t="s">
        <v>231</v>
      </c>
      <c r="BK663" s="273" t="s">
        <v>231</v>
      </c>
      <c r="BL663" s="274">
        <v>45047</v>
      </c>
      <c r="BM663" s="273">
        <v>12176</v>
      </c>
      <c r="BN663" s="273">
        <v>24</v>
      </c>
      <c r="BO663" s="273">
        <v>5280</v>
      </c>
      <c r="BP663" s="273" t="s">
        <v>80</v>
      </c>
      <c r="BQ663" s="273">
        <v>2822.4450000000002</v>
      </c>
      <c r="BR663" s="273" t="s">
        <v>81</v>
      </c>
      <c r="BS663" s="273" t="s">
        <v>277</v>
      </c>
      <c r="BT663" s="273">
        <v>0</v>
      </c>
      <c r="BU663" s="273">
        <v>292087</v>
      </c>
      <c r="BV663" s="279" t="s">
        <v>64</v>
      </c>
      <c r="BW663" s="280" t="s">
        <v>63</v>
      </c>
      <c r="BX663" s="280" t="s">
        <v>221</v>
      </c>
      <c r="BY663" s="280" t="s">
        <v>221</v>
      </c>
      <c r="BZ663" s="280" t="s">
        <v>167</v>
      </c>
      <c r="CA663" s="280" t="s">
        <v>168</v>
      </c>
      <c r="CB663" s="280" t="s">
        <v>313</v>
      </c>
      <c r="CC663" s="280" t="s">
        <v>314</v>
      </c>
      <c r="CD663" s="281">
        <v>14</v>
      </c>
      <c r="CE663" s="277">
        <v>44986</v>
      </c>
      <c r="CF663" s="280">
        <v>0</v>
      </c>
      <c r="CG663" s="280" t="s">
        <v>80</v>
      </c>
      <c r="CH663" s="280">
        <v>0</v>
      </c>
      <c r="CI663" s="280" t="s">
        <v>80</v>
      </c>
      <c r="CJ663" s="280"/>
      <c r="CK663" s="280"/>
      <c r="CL663" s="280"/>
      <c r="CM663" s="280" t="s">
        <v>73</v>
      </c>
      <c r="CN663" s="280">
        <v>3</v>
      </c>
    </row>
    <row r="664" spans="4:92">
      <c r="D664" s="273" t="s">
        <v>83</v>
      </c>
      <c r="E664" s="273" t="s">
        <v>194</v>
      </c>
      <c r="F664" s="273" t="s">
        <v>385</v>
      </c>
      <c r="G664" s="273" t="s">
        <v>737</v>
      </c>
      <c r="H664" s="274">
        <v>45078</v>
      </c>
      <c r="I664" s="273">
        <v>12588</v>
      </c>
      <c r="J664" s="273">
        <v>772</v>
      </c>
      <c r="K664" s="273">
        <v>14060</v>
      </c>
      <c r="L664" s="273" t="s">
        <v>66</v>
      </c>
      <c r="M664" s="273">
        <v>5115.71</v>
      </c>
      <c r="N664" s="273" t="s">
        <v>115</v>
      </c>
      <c r="W664" s="273">
        <v>190653</v>
      </c>
      <c r="X664" s="273" t="s">
        <v>83</v>
      </c>
      <c r="Y664" s="273" t="s">
        <v>287</v>
      </c>
      <c r="Z664" s="273" t="s">
        <v>484</v>
      </c>
      <c r="AA664" s="273" t="s">
        <v>485</v>
      </c>
      <c r="AB664" s="274">
        <v>44927</v>
      </c>
      <c r="AC664" s="273">
        <v>15380</v>
      </c>
      <c r="AD664" s="273">
        <v>807</v>
      </c>
      <c r="AK664" s="273">
        <v>344604</v>
      </c>
      <c r="AL664" s="273" t="s">
        <v>83</v>
      </c>
      <c r="AM664" s="273" t="s">
        <v>287</v>
      </c>
      <c r="AN664" s="273" t="s">
        <v>466</v>
      </c>
      <c r="AO664" s="273" t="s">
        <v>853</v>
      </c>
      <c r="AP664" s="274">
        <v>45200</v>
      </c>
      <c r="AQ664" s="273">
        <v>15227</v>
      </c>
      <c r="AR664" s="273">
        <v>797</v>
      </c>
      <c r="AS664" s="273">
        <v>3431.88</v>
      </c>
      <c r="AT664" s="273" t="s">
        <v>174</v>
      </c>
      <c r="AU664" s="273" t="s">
        <v>145</v>
      </c>
      <c r="AV664" s="273" t="s">
        <v>158</v>
      </c>
      <c r="AW664" s="273">
        <v>720</v>
      </c>
      <c r="AX664" s="273" t="s">
        <v>176</v>
      </c>
      <c r="AY664" s="273" t="s">
        <v>1424</v>
      </c>
      <c r="AZ664" s="273" t="s">
        <v>149</v>
      </c>
      <c r="BG664" s="273">
        <v>325948</v>
      </c>
      <c r="BH664" s="273" t="s">
        <v>64</v>
      </c>
      <c r="BI664" s="273" t="s">
        <v>75</v>
      </c>
      <c r="BJ664" s="273" t="s">
        <v>231</v>
      </c>
      <c r="BK664" s="273" t="s">
        <v>231</v>
      </c>
      <c r="BL664" s="274">
        <v>45047</v>
      </c>
      <c r="BM664" s="273">
        <v>12176</v>
      </c>
      <c r="BN664" s="273">
        <v>24</v>
      </c>
      <c r="BO664" s="273">
        <v>9073</v>
      </c>
      <c r="BP664" s="273" t="s">
        <v>80</v>
      </c>
      <c r="BQ664" s="273">
        <v>4538.7682500000001</v>
      </c>
      <c r="BR664" s="273" t="s">
        <v>81</v>
      </c>
      <c r="BS664" s="273" t="s">
        <v>232</v>
      </c>
      <c r="BT664" s="273">
        <v>0</v>
      </c>
      <c r="BU664" s="273">
        <v>292095</v>
      </c>
      <c r="BV664" s="336" t="s">
        <v>64</v>
      </c>
      <c r="BW664" s="337" t="s">
        <v>63</v>
      </c>
      <c r="BX664" s="337" t="s">
        <v>221</v>
      </c>
      <c r="BY664" s="337" t="s">
        <v>221</v>
      </c>
      <c r="BZ664" s="337" t="s">
        <v>167</v>
      </c>
      <c r="CA664" s="337" t="s">
        <v>168</v>
      </c>
      <c r="CB664" s="337" t="s">
        <v>353</v>
      </c>
      <c r="CC664" s="337" t="s">
        <v>354</v>
      </c>
      <c r="CD664" s="338">
        <v>13</v>
      </c>
      <c r="CE664" s="335">
        <v>44986</v>
      </c>
      <c r="CF664" s="337">
        <v>92</v>
      </c>
      <c r="CG664" s="337" t="s">
        <v>80</v>
      </c>
      <c r="CH664" s="337">
        <v>92</v>
      </c>
      <c r="CI664" s="337" t="s">
        <v>80</v>
      </c>
      <c r="CJ664" s="337"/>
      <c r="CK664" s="337"/>
      <c r="CL664" s="337" t="s">
        <v>1440</v>
      </c>
      <c r="CM664" s="337" t="s">
        <v>73</v>
      </c>
      <c r="CN664" s="337">
        <v>3</v>
      </c>
    </row>
    <row r="665" spans="4:92">
      <c r="D665" s="273" t="s">
        <v>83</v>
      </c>
      <c r="E665" s="273" t="s">
        <v>194</v>
      </c>
      <c r="F665" s="273" t="s">
        <v>385</v>
      </c>
      <c r="G665" s="273" t="s">
        <v>737</v>
      </c>
      <c r="H665" s="274">
        <v>45108</v>
      </c>
      <c r="I665" s="273">
        <v>12857</v>
      </c>
      <c r="J665" s="273">
        <v>772</v>
      </c>
      <c r="W665" s="273">
        <v>204113</v>
      </c>
      <c r="X665" s="273" t="s">
        <v>83</v>
      </c>
      <c r="Y665" s="273" t="s">
        <v>287</v>
      </c>
      <c r="Z665" s="273" t="s">
        <v>484</v>
      </c>
      <c r="AA665" s="273" t="s">
        <v>485</v>
      </c>
      <c r="AB665" s="274">
        <v>44927</v>
      </c>
      <c r="AC665" s="273">
        <v>15380</v>
      </c>
      <c r="AD665" s="273">
        <v>807</v>
      </c>
      <c r="AK665" s="273">
        <v>344607</v>
      </c>
      <c r="AL665" s="273" t="s">
        <v>83</v>
      </c>
      <c r="AM665" s="273" t="s">
        <v>287</v>
      </c>
      <c r="AN665" s="273" t="s">
        <v>466</v>
      </c>
      <c r="AO665" s="273" t="s">
        <v>467</v>
      </c>
      <c r="AP665" s="274">
        <v>44927</v>
      </c>
      <c r="AQ665" s="273">
        <v>14790</v>
      </c>
      <c r="AR665" s="273">
        <v>798</v>
      </c>
      <c r="AU665" s="273" t="s">
        <v>108</v>
      </c>
      <c r="BG665" s="273">
        <v>277652</v>
      </c>
      <c r="BH665" s="273" t="s">
        <v>64</v>
      </c>
      <c r="BI665" s="273" t="s">
        <v>75</v>
      </c>
      <c r="BJ665" s="273" t="s">
        <v>231</v>
      </c>
      <c r="BK665" s="273" t="s">
        <v>231</v>
      </c>
      <c r="BL665" s="274">
        <v>45047</v>
      </c>
      <c r="BM665" s="273">
        <v>12176</v>
      </c>
      <c r="BN665" s="273">
        <v>24</v>
      </c>
      <c r="BO665" s="273">
        <v>11092</v>
      </c>
      <c r="BP665" s="273" t="s">
        <v>80</v>
      </c>
      <c r="BQ665" s="273">
        <v>6028.75425</v>
      </c>
      <c r="BR665" s="273" t="s">
        <v>81</v>
      </c>
      <c r="BS665" s="273" t="s">
        <v>241</v>
      </c>
      <c r="BT665" s="273">
        <v>0</v>
      </c>
      <c r="BU665" s="273">
        <v>292102</v>
      </c>
      <c r="BV665" s="279" t="s">
        <v>64</v>
      </c>
      <c r="BW665" s="280" t="s">
        <v>63</v>
      </c>
      <c r="BX665" s="280" t="s">
        <v>221</v>
      </c>
      <c r="BY665" s="280" t="s">
        <v>221</v>
      </c>
      <c r="BZ665" s="280" t="s">
        <v>151</v>
      </c>
      <c r="CA665" s="280" t="s">
        <v>152</v>
      </c>
      <c r="CB665" s="280" t="s">
        <v>161</v>
      </c>
      <c r="CC665" s="280" t="s">
        <v>162</v>
      </c>
      <c r="CD665" s="281">
        <v>11</v>
      </c>
      <c r="CE665" s="277">
        <v>44986</v>
      </c>
      <c r="CF665" s="280">
        <v>1657</v>
      </c>
      <c r="CG665" s="280" t="s">
        <v>80</v>
      </c>
      <c r="CH665" s="280">
        <v>1657</v>
      </c>
      <c r="CI665" s="280" t="s">
        <v>80</v>
      </c>
      <c r="CJ665" s="280"/>
      <c r="CK665" s="280"/>
      <c r="CL665" s="280" t="s">
        <v>1441</v>
      </c>
      <c r="CM665" s="280" t="s">
        <v>73</v>
      </c>
      <c r="CN665" s="280">
        <v>3</v>
      </c>
    </row>
    <row r="666" spans="4:92">
      <c r="D666" s="273" t="s">
        <v>83</v>
      </c>
      <c r="E666" s="273" t="s">
        <v>194</v>
      </c>
      <c r="F666" s="273" t="s">
        <v>385</v>
      </c>
      <c r="G666" s="273" t="s">
        <v>737</v>
      </c>
      <c r="H666" s="274">
        <v>45108</v>
      </c>
      <c r="I666" s="273">
        <v>12857</v>
      </c>
      <c r="J666" s="273">
        <v>772</v>
      </c>
      <c r="K666" s="273">
        <v>0</v>
      </c>
      <c r="L666" s="273" t="s">
        <v>66</v>
      </c>
      <c r="N666" s="273" t="s">
        <v>107</v>
      </c>
      <c r="W666" s="273">
        <v>204138</v>
      </c>
      <c r="X666" s="273" t="s">
        <v>83</v>
      </c>
      <c r="Y666" s="273" t="s">
        <v>287</v>
      </c>
      <c r="Z666" s="273" t="s">
        <v>484</v>
      </c>
      <c r="AA666" s="273" t="s">
        <v>485</v>
      </c>
      <c r="AB666" s="274">
        <v>44927</v>
      </c>
      <c r="AC666" s="273">
        <v>15530</v>
      </c>
      <c r="AD666" s="273">
        <v>807</v>
      </c>
      <c r="AK666" s="273">
        <v>284772</v>
      </c>
      <c r="AL666" s="273" t="s">
        <v>83</v>
      </c>
      <c r="AM666" s="273" t="s">
        <v>287</v>
      </c>
      <c r="AN666" s="273" t="s">
        <v>466</v>
      </c>
      <c r="AO666" s="273" t="s">
        <v>467</v>
      </c>
      <c r="AP666" s="274">
        <v>44927</v>
      </c>
      <c r="AQ666" s="273">
        <v>15374</v>
      </c>
      <c r="AR666" s="273">
        <v>798</v>
      </c>
      <c r="AS666" s="273">
        <v>443</v>
      </c>
      <c r="AT666" s="273" t="s">
        <v>96</v>
      </c>
      <c r="AU666" s="273" t="s">
        <v>97</v>
      </c>
      <c r="AV666" s="273" t="s">
        <v>98</v>
      </c>
      <c r="BA666" s="273" t="s">
        <v>99</v>
      </c>
      <c r="BG666" s="273">
        <v>283888</v>
      </c>
      <c r="BH666" s="273" t="s">
        <v>64</v>
      </c>
      <c r="BI666" s="273" t="s">
        <v>75</v>
      </c>
      <c r="BJ666" s="273" t="s">
        <v>231</v>
      </c>
      <c r="BK666" s="273" t="s">
        <v>231</v>
      </c>
      <c r="BL666" s="274">
        <v>45047</v>
      </c>
      <c r="BM666" s="273">
        <v>12176</v>
      </c>
      <c r="BN666" s="273">
        <v>24</v>
      </c>
      <c r="BO666" s="273">
        <v>4623</v>
      </c>
      <c r="BP666" s="273" t="s">
        <v>80</v>
      </c>
      <c r="BQ666" s="273">
        <v>2312.6557499999999</v>
      </c>
      <c r="BR666" s="273" t="s">
        <v>81</v>
      </c>
      <c r="BS666" s="273" t="s">
        <v>250</v>
      </c>
      <c r="BT666" s="273">
        <v>0</v>
      </c>
      <c r="BU666" s="273">
        <v>292109</v>
      </c>
      <c r="BV666" s="336" t="s">
        <v>64</v>
      </c>
      <c r="BW666" s="337" t="s">
        <v>63</v>
      </c>
      <c r="BX666" s="337" t="s">
        <v>221</v>
      </c>
      <c r="BY666" s="337" t="s">
        <v>221</v>
      </c>
      <c r="BZ666" s="337" t="s">
        <v>151</v>
      </c>
      <c r="CA666" s="337" t="s">
        <v>152</v>
      </c>
      <c r="CB666" s="337" t="s">
        <v>153</v>
      </c>
      <c r="CC666" s="337" t="s">
        <v>154</v>
      </c>
      <c r="CD666" s="338">
        <v>10</v>
      </c>
      <c r="CE666" s="335">
        <v>44986</v>
      </c>
      <c r="CF666" s="337">
        <v>917</v>
      </c>
      <c r="CG666" s="337" t="s">
        <v>80</v>
      </c>
      <c r="CH666" s="337">
        <v>917</v>
      </c>
      <c r="CI666" s="337" t="s">
        <v>80</v>
      </c>
      <c r="CJ666" s="337"/>
      <c r="CK666" s="337"/>
      <c r="CL666" s="337" t="s">
        <v>1442</v>
      </c>
      <c r="CM666" s="337" t="s">
        <v>73</v>
      </c>
      <c r="CN666" s="337">
        <v>3</v>
      </c>
    </row>
    <row r="667" spans="4:92">
      <c r="D667" s="273" t="s">
        <v>83</v>
      </c>
      <c r="E667" s="273" t="s">
        <v>194</v>
      </c>
      <c r="F667" s="273" t="s">
        <v>385</v>
      </c>
      <c r="G667" s="273" t="s">
        <v>737</v>
      </c>
      <c r="H667" s="274">
        <v>45108</v>
      </c>
      <c r="I667" s="273">
        <v>12857</v>
      </c>
      <c r="J667" s="273">
        <v>772</v>
      </c>
      <c r="K667" s="273">
        <v>19788</v>
      </c>
      <c r="L667" s="273" t="s">
        <v>66</v>
      </c>
      <c r="M667" s="273">
        <v>7469.7</v>
      </c>
      <c r="N667" s="273" t="s">
        <v>115</v>
      </c>
      <c r="W667" s="273">
        <v>204137</v>
      </c>
      <c r="X667" s="273" t="s">
        <v>83</v>
      </c>
      <c r="Y667" s="273" t="s">
        <v>287</v>
      </c>
      <c r="Z667" s="273" t="s">
        <v>484</v>
      </c>
      <c r="AA667" s="273" t="s">
        <v>485</v>
      </c>
      <c r="AB667" s="274">
        <v>44927</v>
      </c>
      <c r="AC667" s="273">
        <v>16512</v>
      </c>
      <c r="AD667" s="273">
        <v>807</v>
      </c>
      <c r="AK667" s="273">
        <v>306060</v>
      </c>
      <c r="AL667" s="273" t="s">
        <v>83</v>
      </c>
      <c r="AM667" s="273" t="s">
        <v>287</v>
      </c>
      <c r="AN667" s="273" t="s">
        <v>466</v>
      </c>
      <c r="AO667" s="273" t="s">
        <v>467</v>
      </c>
      <c r="AP667" s="274">
        <v>44927</v>
      </c>
      <c r="AQ667" s="273">
        <v>15374</v>
      </c>
      <c r="AR667" s="273">
        <v>798</v>
      </c>
      <c r="AS667" s="273">
        <v>60</v>
      </c>
      <c r="AT667" s="273" t="s">
        <v>96</v>
      </c>
      <c r="AU667" s="273" t="s">
        <v>215</v>
      </c>
      <c r="AV667" s="273" t="s">
        <v>98</v>
      </c>
      <c r="BA667" s="273" t="s">
        <v>99</v>
      </c>
      <c r="BG667" s="273">
        <v>326645</v>
      </c>
      <c r="BH667" s="273" t="s">
        <v>64</v>
      </c>
      <c r="BI667" s="273" t="s">
        <v>75</v>
      </c>
      <c r="BJ667" s="273" t="s">
        <v>231</v>
      </c>
      <c r="BK667" s="273" t="s">
        <v>231</v>
      </c>
      <c r="BL667" s="274">
        <v>45047</v>
      </c>
      <c r="BM667" s="273">
        <v>12176</v>
      </c>
      <c r="BN667" s="273">
        <v>24</v>
      </c>
      <c r="BO667" s="273">
        <v>7717</v>
      </c>
      <c r="BP667" s="273" t="s">
        <v>80</v>
      </c>
      <c r="BQ667" s="273">
        <v>4059.6667499999999</v>
      </c>
      <c r="BR667" s="273" t="s">
        <v>81</v>
      </c>
      <c r="BS667" s="273" t="s">
        <v>255</v>
      </c>
      <c r="BT667" s="273">
        <v>0</v>
      </c>
      <c r="BU667" s="273">
        <v>292116</v>
      </c>
      <c r="BV667" s="279" t="s">
        <v>64</v>
      </c>
      <c r="BW667" s="280" t="s">
        <v>63</v>
      </c>
      <c r="BX667" s="280" t="s">
        <v>221</v>
      </c>
      <c r="BY667" s="280" t="s">
        <v>221</v>
      </c>
      <c r="BZ667" s="280" t="s">
        <v>167</v>
      </c>
      <c r="CA667" s="280" t="s">
        <v>168</v>
      </c>
      <c r="CB667" s="280" t="s">
        <v>169</v>
      </c>
      <c r="CC667" s="280" t="s">
        <v>170</v>
      </c>
      <c r="CD667" s="281">
        <v>12</v>
      </c>
      <c r="CE667" s="277">
        <v>44986</v>
      </c>
      <c r="CF667" s="280">
        <v>72</v>
      </c>
      <c r="CG667" s="280" t="s">
        <v>80</v>
      </c>
      <c r="CH667" s="280">
        <v>72</v>
      </c>
      <c r="CI667" s="280" t="s">
        <v>80</v>
      </c>
      <c r="CJ667" s="280"/>
      <c r="CK667" s="280"/>
      <c r="CL667" s="280" t="s">
        <v>1443</v>
      </c>
      <c r="CM667" s="280" t="s">
        <v>73</v>
      </c>
      <c r="CN667" s="280">
        <v>3</v>
      </c>
    </row>
    <row r="668" spans="4:92">
      <c r="D668" s="273" t="s">
        <v>83</v>
      </c>
      <c r="E668" s="273" t="s">
        <v>194</v>
      </c>
      <c r="F668" s="273" t="s">
        <v>385</v>
      </c>
      <c r="G668" s="273" t="s">
        <v>737</v>
      </c>
      <c r="H668" s="274">
        <v>45139</v>
      </c>
      <c r="I668" s="273">
        <v>13534</v>
      </c>
      <c r="J668" s="273">
        <v>772</v>
      </c>
      <c r="W668" s="273">
        <v>222182</v>
      </c>
      <c r="X668" s="273" t="s">
        <v>83</v>
      </c>
      <c r="Y668" s="273" t="s">
        <v>287</v>
      </c>
      <c r="Z668" s="273" t="s">
        <v>518</v>
      </c>
      <c r="AA668" s="273" t="s">
        <v>958</v>
      </c>
      <c r="AB668" s="274">
        <v>44927</v>
      </c>
      <c r="AC668" s="273">
        <v>15392</v>
      </c>
      <c r="AD668" s="273">
        <v>831</v>
      </c>
      <c r="AK668" s="273">
        <v>336787</v>
      </c>
      <c r="AL668" s="273" t="s">
        <v>83</v>
      </c>
      <c r="AM668" s="273" t="s">
        <v>287</v>
      </c>
      <c r="AN668" s="273" t="s">
        <v>466</v>
      </c>
      <c r="AO668" s="273" t="s">
        <v>467</v>
      </c>
      <c r="AP668" s="274">
        <v>44927</v>
      </c>
      <c r="AQ668" s="273">
        <v>15524</v>
      </c>
      <c r="AR668" s="273">
        <v>798</v>
      </c>
      <c r="AU668" s="273" t="s">
        <v>108</v>
      </c>
      <c r="BG668" s="273">
        <v>284748</v>
      </c>
      <c r="BH668" s="273" t="s">
        <v>64</v>
      </c>
      <c r="BI668" s="273" t="s">
        <v>75</v>
      </c>
      <c r="BJ668" s="273" t="s">
        <v>231</v>
      </c>
      <c r="BK668" s="273" t="s">
        <v>231</v>
      </c>
      <c r="BL668" s="274">
        <v>45047</v>
      </c>
      <c r="BM668" s="273">
        <v>12176</v>
      </c>
      <c r="BN668" s="273">
        <v>24</v>
      </c>
      <c r="BO668" s="273">
        <v>3970</v>
      </c>
      <c r="BP668" s="273" t="s">
        <v>80</v>
      </c>
      <c r="BQ668" s="273">
        <v>2242.5862499999998</v>
      </c>
      <c r="BR668" s="273" t="s">
        <v>81</v>
      </c>
      <c r="BS668" s="273" t="s">
        <v>261</v>
      </c>
      <c r="BT668" s="273">
        <v>0</v>
      </c>
      <c r="BU668" s="273">
        <v>292123</v>
      </c>
      <c r="BV668" s="336" t="s">
        <v>64</v>
      </c>
      <c r="BW668" s="337" t="s">
        <v>63</v>
      </c>
      <c r="BX668" s="337" t="s">
        <v>221</v>
      </c>
      <c r="BY668" s="337" t="s">
        <v>221</v>
      </c>
      <c r="BZ668" s="337" t="s">
        <v>126</v>
      </c>
      <c r="CA668" s="337" t="s">
        <v>127</v>
      </c>
      <c r="CB668" s="337" t="s">
        <v>133</v>
      </c>
      <c r="CC668" s="337" t="s">
        <v>134</v>
      </c>
      <c r="CD668" s="338">
        <v>7</v>
      </c>
      <c r="CE668" s="335">
        <v>44986</v>
      </c>
      <c r="CF668" s="337"/>
      <c r="CG668" s="337"/>
      <c r="CH668" s="337"/>
      <c r="CI668" s="337" t="s">
        <v>104</v>
      </c>
      <c r="CJ668" s="337"/>
      <c r="CK668" s="337"/>
      <c r="CL668" s="337"/>
      <c r="CM668" s="337" t="s">
        <v>73</v>
      </c>
      <c r="CN668" s="337">
        <v>3</v>
      </c>
    </row>
    <row r="669" spans="4:92">
      <c r="D669" s="273" t="s">
        <v>64</v>
      </c>
      <c r="E669" s="273" t="s">
        <v>75</v>
      </c>
      <c r="F669" s="273" t="s">
        <v>391</v>
      </c>
      <c r="G669" s="273" t="s">
        <v>477</v>
      </c>
      <c r="H669" s="274">
        <v>45139</v>
      </c>
      <c r="I669" s="273">
        <v>13451</v>
      </c>
      <c r="J669" s="273">
        <v>72</v>
      </c>
      <c r="K669" s="273">
        <v>0</v>
      </c>
      <c r="L669" s="273" t="s">
        <v>66</v>
      </c>
      <c r="N669" s="273" t="s">
        <v>107</v>
      </c>
      <c r="W669" s="273">
        <v>219983</v>
      </c>
      <c r="X669" s="273" t="s">
        <v>83</v>
      </c>
      <c r="Y669" s="273" t="s">
        <v>287</v>
      </c>
      <c r="Z669" s="273" t="s">
        <v>518</v>
      </c>
      <c r="AA669" s="273" t="s">
        <v>958</v>
      </c>
      <c r="AB669" s="274">
        <v>44927</v>
      </c>
      <c r="AC669" s="273">
        <v>15392</v>
      </c>
      <c r="AD669" s="273">
        <v>831</v>
      </c>
      <c r="AK669" s="273">
        <v>336791</v>
      </c>
      <c r="AL669" s="273" t="s">
        <v>83</v>
      </c>
      <c r="AM669" s="273" t="s">
        <v>287</v>
      </c>
      <c r="AN669" s="273" t="s">
        <v>466</v>
      </c>
      <c r="AO669" s="273" t="s">
        <v>467</v>
      </c>
      <c r="AP669" s="274">
        <v>45017</v>
      </c>
      <c r="AQ669" s="273">
        <v>14936</v>
      </c>
      <c r="AR669" s="273">
        <v>798</v>
      </c>
      <c r="AU669" s="273" t="s">
        <v>108</v>
      </c>
      <c r="BG669" s="273">
        <v>279258</v>
      </c>
      <c r="BH669" s="273" t="s">
        <v>64</v>
      </c>
      <c r="BI669" s="273" t="s">
        <v>75</v>
      </c>
      <c r="BJ669" s="273" t="s">
        <v>231</v>
      </c>
      <c r="BK669" s="273" t="s">
        <v>231</v>
      </c>
      <c r="BL669" s="274">
        <v>45047</v>
      </c>
      <c r="BM669" s="273">
        <v>12176</v>
      </c>
      <c r="BN669" s="273">
        <v>24</v>
      </c>
      <c r="BO669" s="273">
        <v>2118</v>
      </c>
      <c r="BP669" s="273" t="s">
        <v>80</v>
      </c>
      <c r="BQ669" s="273">
        <v>1254.3855000000001</v>
      </c>
      <c r="BR669" s="273" t="s">
        <v>81</v>
      </c>
      <c r="BS669" s="273" t="s">
        <v>265</v>
      </c>
      <c r="BT669" s="273">
        <v>0</v>
      </c>
      <c r="BU669" s="273">
        <v>292130</v>
      </c>
      <c r="BV669" s="279" t="s">
        <v>64</v>
      </c>
      <c r="BW669" s="280" t="s">
        <v>63</v>
      </c>
      <c r="BX669" s="280" t="s">
        <v>221</v>
      </c>
      <c r="BY669" s="280" t="s">
        <v>221</v>
      </c>
      <c r="BZ669" s="280" t="s">
        <v>138</v>
      </c>
      <c r="CA669" s="280" t="s">
        <v>139</v>
      </c>
      <c r="CB669" s="280" t="s">
        <v>140</v>
      </c>
      <c r="CC669" s="280" t="s">
        <v>141</v>
      </c>
      <c r="CD669" s="281">
        <v>9</v>
      </c>
      <c r="CE669" s="277">
        <v>44986</v>
      </c>
      <c r="CF669" s="280">
        <v>254</v>
      </c>
      <c r="CG669" s="280" t="s">
        <v>80</v>
      </c>
      <c r="CH669" s="280">
        <v>254</v>
      </c>
      <c r="CI669" s="280" t="s">
        <v>80</v>
      </c>
      <c r="CJ669" s="280"/>
      <c r="CK669" s="280"/>
      <c r="CL669" s="280" t="s">
        <v>139</v>
      </c>
      <c r="CM669" s="280" t="s">
        <v>73</v>
      </c>
      <c r="CN669" s="280">
        <v>3</v>
      </c>
    </row>
    <row r="670" spans="4:92">
      <c r="D670" s="273" t="s">
        <v>83</v>
      </c>
      <c r="E670" s="273" t="s">
        <v>194</v>
      </c>
      <c r="F670" s="273" t="s">
        <v>385</v>
      </c>
      <c r="G670" s="273" t="s">
        <v>737</v>
      </c>
      <c r="H670" s="274">
        <v>45139</v>
      </c>
      <c r="I670" s="273">
        <v>13534</v>
      </c>
      <c r="J670" s="273">
        <v>772</v>
      </c>
      <c r="K670" s="273">
        <v>0</v>
      </c>
      <c r="L670" s="273" t="s">
        <v>66</v>
      </c>
      <c r="N670" s="273" t="s">
        <v>107</v>
      </c>
      <c r="W670" s="273">
        <v>222207</v>
      </c>
      <c r="X670" s="273" t="s">
        <v>83</v>
      </c>
      <c r="Y670" s="273" t="s">
        <v>287</v>
      </c>
      <c r="Z670" s="273" t="s">
        <v>518</v>
      </c>
      <c r="AA670" s="273" t="s">
        <v>958</v>
      </c>
      <c r="AB670" s="274">
        <v>44927</v>
      </c>
      <c r="AC670" s="273">
        <v>15392</v>
      </c>
      <c r="AD670" s="273">
        <v>831</v>
      </c>
      <c r="AK670" s="273">
        <v>336795</v>
      </c>
      <c r="AL670" s="273" t="s">
        <v>64</v>
      </c>
      <c r="AM670" s="273" t="s">
        <v>63</v>
      </c>
      <c r="AN670" s="273" t="s">
        <v>221</v>
      </c>
      <c r="AO670" s="273" t="s">
        <v>221</v>
      </c>
      <c r="AP670" s="274">
        <v>44927</v>
      </c>
      <c r="AQ670" s="273">
        <v>15286</v>
      </c>
      <c r="AR670" s="273">
        <v>17</v>
      </c>
      <c r="AS670" s="273">
        <v>4.3700000000000003E-2</v>
      </c>
      <c r="AT670" s="273" t="s">
        <v>90</v>
      </c>
      <c r="AU670" s="273" t="s">
        <v>240</v>
      </c>
      <c r="AV670" s="273" t="s">
        <v>1309</v>
      </c>
      <c r="BA670" s="273" t="s">
        <v>240</v>
      </c>
      <c r="BG670" s="273">
        <v>324930</v>
      </c>
      <c r="BH670" s="273" t="s">
        <v>64</v>
      </c>
      <c r="BI670" s="273" t="s">
        <v>75</v>
      </c>
      <c r="BJ670" s="273" t="s">
        <v>231</v>
      </c>
      <c r="BK670" s="273" t="s">
        <v>231</v>
      </c>
      <c r="BL670" s="274">
        <v>45047</v>
      </c>
      <c r="BM670" s="273">
        <v>12176</v>
      </c>
      <c r="BN670" s="273">
        <v>24</v>
      </c>
      <c r="BO670" s="273">
        <v>12854</v>
      </c>
      <c r="BP670" s="273" t="s">
        <v>80</v>
      </c>
      <c r="BQ670" s="273">
        <v>6430.2134999999998</v>
      </c>
      <c r="BR670" s="273" t="s">
        <v>81</v>
      </c>
      <c r="BS670" s="273" t="s">
        <v>270</v>
      </c>
      <c r="BT670" s="273">
        <v>0</v>
      </c>
      <c r="BU670" s="273">
        <v>292137</v>
      </c>
      <c r="BV670" s="336" t="s">
        <v>64</v>
      </c>
      <c r="BW670" s="337" t="s">
        <v>63</v>
      </c>
      <c r="BX670" s="337" t="s">
        <v>221</v>
      </c>
      <c r="BY670" s="337" t="s">
        <v>221</v>
      </c>
      <c r="BZ670" s="337" t="s">
        <v>126</v>
      </c>
      <c r="CA670" s="337" t="s">
        <v>127</v>
      </c>
      <c r="CB670" s="337" t="s">
        <v>128</v>
      </c>
      <c r="CC670" s="337" t="s">
        <v>129</v>
      </c>
      <c r="CD670" s="338">
        <v>6</v>
      </c>
      <c r="CE670" s="335">
        <v>44986</v>
      </c>
      <c r="CF670" s="337"/>
      <c r="CG670" s="337"/>
      <c r="CH670" s="337"/>
      <c r="CI670" s="337" t="s">
        <v>80</v>
      </c>
      <c r="CJ670" s="337"/>
      <c r="CK670" s="337"/>
      <c r="CL670" s="337"/>
      <c r="CM670" s="337" t="s">
        <v>73</v>
      </c>
      <c r="CN670" s="337">
        <v>3</v>
      </c>
    </row>
    <row r="671" spans="4:92">
      <c r="D671" s="273" t="s">
        <v>83</v>
      </c>
      <c r="E671" s="273" t="s">
        <v>194</v>
      </c>
      <c r="F671" s="273" t="s">
        <v>385</v>
      </c>
      <c r="G671" s="273" t="s">
        <v>737</v>
      </c>
      <c r="H671" s="274">
        <v>45139</v>
      </c>
      <c r="I671" s="273">
        <v>13534</v>
      </c>
      <c r="J671" s="273">
        <v>772</v>
      </c>
      <c r="K671" s="273">
        <v>18028</v>
      </c>
      <c r="L671" s="273" t="s">
        <v>66</v>
      </c>
      <c r="M671" s="273">
        <v>7210</v>
      </c>
      <c r="N671" s="273" t="s">
        <v>115</v>
      </c>
      <c r="W671" s="273">
        <v>222206</v>
      </c>
      <c r="X671" s="273" t="s">
        <v>83</v>
      </c>
      <c r="Y671" s="273" t="s">
        <v>287</v>
      </c>
      <c r="Z671" s="273" t="s">
        <v>518</v>
      </c>
      <c r="AA671" s="273" t="s">
        <v>958</v>
      </c>
      <c r="AB671" s="274">
        <v>44927</v>
      </c>
      <c r="AC671" s="273">
        <v>15392</v>
      </c>
      <c r="AD671" s="273">
        <v>831</v>
      </c>
      <c r="AK671" s="273">
        <v>336799</v>
      </c>
      <c r="AL671" s="273" t="s">
        <v>64</v>
      </c>
      <c r="AM671" s="273" t="s">
        <v>63</v>
      </c>
      <c r="AN671" s="273" t="s">
        <v>221</v>
      </c>
      <c r="AO671" s="273" t="s">
        <v>221</v>
      </c>
      <c r="AP671" s="274">
        <v>44927</v>
      </c>
      <c r="AQ671" s="273">
        <v>15286</v>
      </c>
      <c r="AR671" s="273">
        <v>17</v>
      </c>
      <c r="AS671" s="273">
        <v>1.32E-2</v>
      </c>
      <c r="AT671" s="273" t="s">
        <v>90</v>
      </c>
      <c r="AU671" s="273" t="s">
        <v>240</v>
      </c>
      <c r="AV671" s="273" t="s">
        <v>1428</v>
      </c>
      <c r="BA671" s="273" t="s">
        <v>240</v>
      </c>
      <c r="BG671" s="273">
        <v>324933</v>
      </c>
      <c r="BH671" s="273" t="s">
        <v>64</v>
      </c>
      <c r="BI671" s="273" t="s">
        <v>75</v>
      </c>
      <c r="BJ671" s="273" t="s">
        <v>231</v>
      </c>
      <c r="BK671" s="273" t="s">
        <v>231</v>
      </c>
      <c r="BL671" s="274">
        <v>45078</v>
      </c>
      <c r="BM671" s="273">
        <v>12445</v>
      </c>
      <c r="BN671" s="273">
        <v>24</v>
      </c>
      <c r="BO671" s="273">
        <v>5750</v>
      </c>
      <c r="BP671" s="273" t="s">
        <v>80</v>
      </c>
      <c r="BQ671" s="273">
        <v>3057.5625</v>
      </c>
      <c r="BR671" s="273" t="s">
        <v>81</v>
      </c>
      <c r="BS671" s="273" t="s">
        <v>277</v>
      </c>
      <c r="BT671" s="273">
        <v>0</v>
      </c>
      <c r="BU671" s="273">
        <v>292155</v>
      </c>
      <c r="BV671" s="279" t="s">
        <v>64</v>
      </c>
      <c r="BW671" s="280" t="s">
        <v>63</v>
      </c>
      <c r="BX671" s="280" t="s">
        <v>221</v>
      </c>
      <c r="BY671" s="280" t="s">
        <v>221</v>
      </c>
      <c r="BZ671" s="280" t="s">
        <v>110</v>
      </c>
      <c r="CA671" s="280" t="s">
        <v>111</v>
      </c>
      <c r="CB671" s="280" t="s">
        <v>117</v>
      </c>
      <c r="CC671" s="280" t="s">
        <v>118</v>
      </c>
      <c r="CD671" s="281">
        <v>5</v>
      </c>
      <c r="CE671" s="277">
        <v>44986</v>
      </c>
      <c r="CF671" s="280"/>
      <c r="CG671" s="280"/>
      <c r="CH671" s="280"/>
      <c r="CI671" s="280" t="s">
        <v>104</v>
      </c>
      <c r="CJ671" s="280"/>
      <c r="CK671" s="280"/>
      <c r="CL671" s="280"/>
      <c r="CM671" s="280" t="s">
        <v>73</v>
      </c>
      <c r="CN671" s="280">
        <v>3</v>
      </c>
    </row>
    <row r="672" spans="4:92">
      <c r="D672" s="273" t="s">
        <v>83</v>
      </c>
      <c r="E672" s="273" t="s">
        <v>194</v>
      </c>
      <c r="F672" s="273" t="s">
        <v>385</v>
      </c>
      <c r="G672" s="273" t="s">
        <v>737</v>
      </c>
      <c r="H672" s="274">
        <v>45170</v>
      </c>
      <c r="I672" s="273">
        <v>13861</v>
      </c>
      <c r="J672" s="273">
        <v>772</v>
      </c>
      <c r="W672" s="273">
        <v>235133</v>
      </c>
      <c r="X672" s="273" t="s">
        <v>83</v>
      </c>
      <c r="Y672" s="273" t="s">
        <v>287</v>
      </c>
      <c r="Z672" s="273" t="s">
        <v>518</v>
      </c>
      <c r="AA672" s="273" t="s">
        <v>958</v>
      </c>
      <c r="AB672" s="274">
        <v>44927</v>
      </c>
      <c r="AC672" s="273">
        <v>15392</v>
      </c>
      <c r="AD672" s="273">
        <v>831</v>
      </c>
      <c r="AK672" s="273">
        <v>336809</v>
      </c>
      <c r="AL672" s="273" t="s">
        <v>64</v>
      </c>
      <c r="AM672" s="273" t="s">
        <v>63</v>
      </c>
      <c r="AN672" s="273" t="s">
        <v>221</v>
      </c>
      <c r="AO672" s="273" t="s">
        <v>221</v>
      </c>
      <c r="AP672" s="274">
        <v>44927</v>
      </c>
      <c r="AQ672" s="273">
        <v>15286</v>
      </c>
      <c r="AR672" s="273">
        <v>17</v>
      </c>
      <c r="AS672" s="273">
        <v>2.9999999999999997E-4</v>
      </c>
      <c r="AT672" s="273" t="s">
        <v>90</v>
      </c>
      <c r="AU672" s="273" t="s">
        <v>260</v>
      </c>
      <c r="AV672" s="273" t="s">
        <v>216</v>
      </c>
      <c r="BA672" s="273" t="s">
        <v>260</v>
      </c>
      <c r="BG672" s="273">
        <v>324939</v>
      </c>
      <c r="BH672" s="273" t="s">
        <v>64</v>
      </c>
      <c r="BI672" s="273" t="s">
        <v>404</v>
      </c>
      <c r="BJ672" s="273" t="s">
        <v>431</v>
      </c>
      <c r="BK672" s="273" t="s">
        <v>447</v>
      </c>
      <c r="BL672" s="274">
        <v>45139</v>
      </c>
      <c r="BM672" s="273">
        <v>13436</v>
      </c>
      <c r="BN672" s="273">
        <v>62</v>
      </c>
      <c r="BO672" s="273">
        <v>532.37</v>
      </c>
      <c r="BP672" s="273" t="s">
        <v>80</v>
      </c>
      <c r="BR672" s="273" t="s">
        <v>864</v>
      </c>
      <c r="BU672" s="273">
        <v>226789</v>
      </c>
      <c r="BV672" s="336" t="s">
        <v>64</v>
      </c>
      <c r="BW672" s="337" t="s">
        <v>63</v>
      </c>
      <c r="BX672" s="337" t="s">
        <v>221</v>
      </c>
      <c r="BY672" s="337" t="s">
        <v>221</v>
      </c>
      <c r="BZ672" s="337" t="s">
        <v>86</v>
      </c>
      <c r="CA672" s="337" t="s">
        <v>87</v>
      </c>
      <c r="CB672" s="337" t="s">
        <v>101</v>
      </c>
      <c r="CC672" s="337" t="s">
        <v>102</v>
      </c>
      <c r="CD672" s="338">
        <v>4</v>
      </c>
      <c r="CE672" s="335">
        <v>44986</v>
      </c>
      <c r="CF672" s="337">
        <v>72290</v>
      </c>
      <c r="CG672" s="337" t="s">
        <v>103</v>
      </c>
      <c r="CH672" s="337">
        <v>2353.7624000000001</v>
      </c>
      <c r="CI672" s="337" t="s">
        <v>104</v>
      </c>
      <c r="CJ672" s="337"/>
      <c r="CK672" s="337"/>
      <c r="CL672" s="337"/>
      <c r="CM672" s="337" t="s">
        <v>73</v>
      </c>
      <c r="CN672" s="337">
        <v>3</v>
      </c>
    </row>
    <row r="673" spans="4:92">
      <c r="D673" s="273" t="s">
        <v>83</v>
      </c>
      <c r="E673" s="273" t="s">
        <v>194</v>
      </c>
      <c r="F673" s="273" t="s">
        <v>385</v>
      </c>
      <c r="G673" s="273" t="s">
        <v>741</v>
      </c>
      <c r="H673" s="274">
        <v>44986</v>
      </c>
      <c r="I673" s="273">
        <v>11584</v>
      </c>
      <c r="J673" s="273">
        <v>843</v>
      </c>
      <c r="W673" s="273">
        <v>149823</v>
      </c>
      <c r="X673" s="273" t="s">
        <v>83</v>
      </c>
      <c r="Y673" s="273" t="s">
        <v>287</v>
      </c>
      <c r="Z673" s="273" t="s">
        <v>518</v>
      </c>
      <c r="AA673" s="273" t="s">
        <v>958</v>
      </c>
      <c r="AB673" s="274">
        <v>44927</v>
      </c>
      <c r="AC673" s="273">
        <v>15392</v>
      </c>
      <c r="AD673" s="273">
        <v>831</v>
      </c>
      <c r="AK673" s="273">
        <v>336813</v>
      </c>
      <c r="AL673" s="273" t="s">
        <v>64</v>
      </c>
      <c r="AM673" s="273" t="s">
        <v>63</v>
      </c>
      <c r="AN673" s="273" t="s">
        <v>221</v>
      </c>
      <c r="AO673" s="273" t="s">
        <v>221</v>
      </c>
      <c r="AP673" s="274">
        <v>44927</v>
      </c>
      <c r="AQ673" s="273">
        <v>15286</v>
      </c>
      <c r="AR673" s="273">
        <v>17</v>
      </c>
      <c r="AS673" s="273">
        <v>1.5100000000000001E-2</v>
      </c>
      <c r="AT673" s="273" t="s">
        <v>90</v>
      </c>
      <c r="AU673" s="273" t="s">
        <v>260</v>
      </c>
      <c r="AV673" s="273" t="s">
        <v>579</v>
      </c>
      <c r="BA673" s="273" t="s">
        <v>260</v>
      </c>
      <c r="BG673" s="273">
        <v>324942</v>
      </c>
      <c r="BH673" s="273" t="s">
        <v>64</v>
      </c>
      <c r="BI673" s="273" t="s">
        <v>404</v>
      </c>
      <c r="BJ673" s="273" t="s">
        <v>431</v>
      </c>
      <c r="BK673" s="273" t="s">
        <v>447</v>
      </c>
      <c r="BL673" s="274">
        <v>45170</v>
      </c>
      <c r="BM673" s="273">
        <v>13763</v>
      </c>
      <c r="BN673" s="273">
        <v>62</v>
      </c>
      <c r="BO673" s="273">
        <v>0</v>
      </c>
      <c r="BP673" s="273" t="s">
        <v>80</v>
      </c>
      <c r="BR673" s="273" t="s">
        <v>864</v>
      </c>
      <c r="BU673" s="273">
        <v>240622</v>
      </c>
      <c r="BV673" s="279" t="s">
        <v>64</v>
      </c>
      <c r="BW673" s="280" t="s">
        <v>63</v>
      </c>
      <c r="BX673" s="280" t="s">
        <v>221</v>
      </c>
      <c r="BY673" s="280" t="s">
        <v>221</v>
      </c>
      <c r="BZ673" s="280" t="s">
        <v>151</v>
      </c>
      <c r="CA673" s="280" t="s">
        <v>152</v>
      </c>
      <c r="CB673" s="280" t="s">
        <v>161</v>
      </c>
      <c r="CC673" s="280" t="s">
        <v>162</v>
      </c>
      <c r="CD673" s="281">
        <v>11</v>
      </c>
      <c r="CE673" s="277">
        <v>45078</v>
      </c>
      <c r="CF673" s="280">
        <v>1624</v>
      </c>
      <c r="CG673" s="280" t="s">
        <v>80</v>
      </c>
      <c r="CH673" s="280">
        <v>1624</v>
      </c>
      <c r="CI673" s="280" t="s">
        <v>80</v>
      </c>
      <c r="CJ673" s="280"/>
      <c r="CK673" s="280"/>
      <c r="CL673" s="280" t="s">
        <v>1441</v>
      </c>
      <c r="CM673" s="280" t="s">
        <v>73</v>
      </c>
      <c r="CN673" s="280">
        <v>3</v>
      </c>
    </row>
    <row r="674" spans="4:92">
      <c r="D674" s="273" t="s">
        <v>83</v>
      </c>
      <c r="E674" s="273" t="s">
        <v>194</v>
      </c>
      <c r="F674" s="273" t="s">
        <v>385</v>
      </c>
      <c r="G674" s="273" t="s">
        <v>741</v>
      </c>
      <c r="H674" s="274">
        <v>44986</v>
      </c>
      <c r="I674" s="273">
        <v>11584</v>
      </c>
      <c r="J674" s="273">
        <v>843</v>
      </c>
      <c r="K674" s="273">
        <v>0</v>
      </c>
      <c r="L674" s="273" t="s">
        <v>66</v>
      </c>
      <c r="N674" s="273" t="s">
        <v>107</v>
      </c>
      <c r="W674" s="273">
        <v>149848</v>
      </c>
      <c r="X674" s="273" t="s">
        <v>83</v>
      </c>
      <c r="Y674" s="273" t="s">
        <v>287</v>
      </c>
      <c r="Z674" s="273" t="s">
        <v>518</v>
      </c>
      <c r="AA674" s="273" t="s">
        <v>958</v>
      </c>
      <c r="AB674" s="274">
        <v>44927</v>
      </c>
      <c r="AC674" s="273">
        <v>15542</v>
      </c>
      <c r="AD674" s="273">
        <v>831</v>
      </c>
      <c r="AK674" s="273">
        <v>284822</v>
      </c>
      <c r="AL674" s="273" t="s">
        <v>64</v>
      </c>
      <c r="AM674" s="273" t="s">
        <v>63</v>
      </c>
      <c r="AN674" s="273" t="s">
        <v>221</v>
      </c>
      <c r="AO674" s="273" t="s">
        <v>221</v>
      </c>
      <c r="AP674" s="274">
        <v>44927</v>
      </c>
      <c r="AQ674" s="273">
        <v>15286</v>
      </c>
      <c r="AR674" s="273">
        <v>17</v>
      </c>
      <c r="AS674" s="273">
        <v>0.2848</v>
      </c>
      <c r="AT674" s="273" t="s">
        <v>90</v>
      </c>
      <c r="AU674" s="273" t="s">
        <v>260</v>
      </c>
      <c r="AV674" s="273" t="s">
        <v>571</v>
      </c>
      <c r="BA674" s="273" t="s">
        <v>260</v>
      </c>
      <c r="BG674" s="273">
        <v>324945</v>
      </c>
      <c r="BH674" s="273" t="s">
        <v>64</v>
      </c>
      <c r="BI674" s="273" t="s">
        <v>404</v>
      </c>
      <c r="BJ674" s="273" t="s">
        <v>431</v>
      </c>
      <c r="BK674" s="273" t="s">
        <v>447</v>
      </c>
      <c r="BL674" s="274">
        <v>45200</v>
      </c>
      <c r="BM674" s="273">
        <v>14098</v>
      </c>
      <c r="BN674" s="273">
        <v>62</v>
      </c>
      <c r="BO674" s="273">
        <v>0</v>
      </c>
      <c r="BP674" s="273" t="s">
        <v>80</v>
      </c>
      <c r="BR674" s="273" t="s">
        <v>864</v>
      </c>
      <c r="BU674" s="273">
        <v>256494</v>
      </c>
      <c r="BV674" s="336" t="s">
        <v>64</v>
      </c>
      <c r="BW674" s="337" t="s">
        <v>63</v>
      </c>
      <c r="BX674" s="337" t="s">
        <v>221</v>
      </c>
      <c r="BY674" s="337" t="s">
        <v>221</v>
      </c>
      <c r="BZ674" s="337" t="s">
        <v>167</v>
      </c>
      <c r="CA674" s="337" t="s">
        <v>168</v>
      </c>
      <c r="CB674" s="337" t="s">
        <v>353</v>
      </c>
      <c r="CC674" s="337" t="s">
        <v>354</v>
      </c>
      <c r="CD674" s="338">
        <v>13</v>
      </c>
      <c r="CE674" s="335">
        <v>45078</v>
      </c>
      <c r="CF674" s="337">
        <v>151</v>
      </c>
      <c r="CG674" s="337" t="s">
        <v>80</v>
      </c>
      <c r="CH674" s="337">
        <v>151</v>
      </c>
      <c r="CI674" s="337" t="s">
        <v>80</v>
      </c>
      <c r="CJ674" s="337"/>
      <c r="CK674" s="337"/>
      <c r="CL674" s="337" t="s">
        <v>1440</v>
      </c>
      <c r="CM674" s="337" t="s">
        <v>73</v>
      </c>
      <c r="CN674" s="337">
        <v>3</v>
      </c>
    </row>
    <row r="675" spans="4:92">
      <c r="D675" s="273" t="s">
        <v>83</v>
      </c>
      <c r="E675" s="273" t="s">
        <v>194</v>
      </c>
      <c r="F675" s="273" t="s">
        <v>385</v>
      </c>
      <c r="G675" s="273" t="s">
        <v>741</v>
      </c>
      <c r="H675" s="274">
        <v>44986</v>
      </c>
      <c r="I675" s="273">
        <v>11584</v>
      </c>
      <c r="J675" s="273">
        <v>843</v>
      </c>
      <c r="K675" s="273">
        <v>1874</v>
      </c>
      <c r="L675" s="273" t="s">
        <v>66</v>
      </c>
      <c r="M675" s="273">
        <v>404.79</v>
      </c>
      <c r="N675" s="273" t="s">
        <v>115</v>
      </c>
      <c r="W675" s="273">
        <v>149847</v>
      </c>
      <c r="X675" s="273" t="s">
        <v>83</v>
      </c>
      <c r="Y675" s="273" t="s">
        <v>287</v>
      </c>
      <c r="Z675" s="273" t="s">
        <v>518</v>
      </c>
      <c r="AA675" s="273" t="s">
        <v>958</v>
      </c>
      <c r="AB675" s="274">
        <v>44927</v>
      </c>
      <c r="AC675" s="273">
        <v>16584</v>
      </c>
      <c r="AD675" s="273">
        <v>831</v>
      </c>
      <c r="AE675" s="273">
        <v>16.5</v>
      </c>
      <c r="AF675" s="273" t="s">
        <v>90</v>
      </c>
      <c r="AG675" s="273" t="s">
        <v>1444</v>
      </c>
      <c r="AH675" s="273" t="s">
        <v>1445</v>
      </c>
      <c r="AI675" s="273" t="s">
        <v>123</v>
      </c>
      <c r="AJ675" s="273" t="s">
        <v>200</v>
      </c>
      <c r="AK675" s="273">
        <v>306921</v>
      </c>
      <c r="AL675" s="273" t="s">
        <v>64</v>
      </c>
      <c r="AM675" s="273" t="s">
        <v>63</v>
      </c>
      <c r="AN675" s="273" t="s">
        <v>221</v>
      </c>
      <c r="AO675" s="273" t="s">
        <v>221</v>
      </c>
      <c r="AP675" s="274">
        <v>44927</v>
      </c>
      <c r="AQ675" s="273">
        <v>15286</v>
      </c>
      <c r="AR675" s="273">
        <v>17</v>
      </c>
      <c r="AS675" s="273">
        <v>2.5000000000000001E-3</v>
      </c>
      <c r="AT675" s="273" t="s">
        <v>90</v>
      </c>
      <c r="AU675" s="273" t="s">
        <v>260</v>
      </c>
      <c r="AV675" s="273" t="s">
        <v>513</v>
      </c>
      <c r="BA675" s="273" t="s">
        <v>260</v>
      </c>
      <c r="BG675" s="273">
        <v>324948</v>
      </c>
      <c r="BH675" s="273" t="s">
        <v>64</v>
      </c>
      <c r="BI675" s="273" t="s">
        <v>404</v>
      </c>
      <c r="BJ675" s="273" t="s">
        <v>431</v>
      </c>
      <c r="BK675" s="273" t="s">
        <v>447</v>
      </c>
      <c r="BL675" s="274">
        <v>45231</v>
      </c>
      <c r="BM675" s="273">
        <v>14466</v>
      </c>
      <c r="BN675" s="273">
        <v>62</v>
      </c>
      <c r="BO675" s="273">
        <v>0</v>
      </c>
      <c r="BP675" s="273" t="s">
        <v>80</v>
      </c>
      <c r="BR675" s="273" t="s">
        <v>864</v>
      </c>
      <c r="BU675" s="273">
        <v>276169</v>
      </c>
      <c r="BV675" s="279" t="s">
        <v>64</v>
      </c>
      <c r="BW675" s="280" t="s">
        <v>63</v>
      </c>
      <c r="BX675" s="280" t="s">
        <v>221</v>
      </c>
      <c r="BY675" s="280" t="s">
        <v>221</v>
      </c>
      <c r="BZ675" s="280" t="s">
        <v>167</v>
      </c>
      <c r="CA675" s="280" t="s">
        <v>168</v>
      </c>
      <c r="CB675" s="280" t="s">
        <v>313</v>
      </c>
      <c r="CC675" s="280" t="s">
        <v>314</v>
      </c>
      <c r="CD675" s="281">
        <v>14</v>
      </c>
      <c r="CE675" s="277">
        <v>45078</v>
      </c>
      <c r="CF675" s="280">
        <v>0</v>
      </c>
      <c r="CG675" s="280" t="s">
        <v>80</v>
      </c>
      <c r="CH675" s="280">
        <v>0</v>
      </c>
      <c r="CI675" s="280" t="s">
        <v>80</v>
      </c>
      <c r="CJ675" s="280"/>
      <c r="CK675" s="280"/>
      <c r="CL675" s="280"/>
      <c r="CM675" s="280" t="s">
        <v>73</v>
      </c>
      <c r="CN675" s="280">
        <v>3</v>
      </c>
    </row>
    <row r="676" spans="4:92">
      <c r="D676" s="273" t="s">
        <v>83</v>
      </c>
      <c r="E676" s="273" t="s">
        <v>194</v>
      </c>
      <c r="F676" s="273" t="s">
        <v>385</v>
      </c>
      <c r="G676" s="273" t="s">
        <v>741</v>
      </c>
      <c r="H676" s="274">
        <v>45017</v>
      </c>
      <c r="I676" s="273">
        <v>11746</v>
      </c>
      <c r="J676" s="273">
        <v>843</v>
      </c>
      <c r="W676" s="273">
        <v>154521</v>
      </c>
      <c r="X676" s="273" t="s">
        <v>83</v>
      </c>
      <c r="Y676" s="273" t="s">
        <v>287</v>
      </c>
      <c r="Z676" s="273" t="s">
        <v>518</v>
      </c>
      <c r="AA676" s="273" t="s">
        <v>958</v>
      </c>
      <c r="AB676" s="274">
        <v>44927</v>
      </c>
      <c r="AC676" s="273">
        <v>16584</v>
      </c>
      <c r="AD676" s="273">
        <v>831</v>
      </c>
      <c r="AE676" s="273">
        <v>9.43</v>
      </c>
      <c r="AF676" s="273" t="s">
        <v>90</v>
      </c>
      <c r="AG676" s="273" t="s">
        <v>1446</v>
      </c>
      <c r="AH676" s="273" t="s">
        <v>1447</v>
      </c>
      <c r="AI676" s="273" t="s">
        <v>123</v>
      </c>
      <c r="AJ676" s="273" t="s">
        <v>1245</v>
      </c>
      <c r="AK676" s="273">
        <v>336823</v>
      </c>
      <c r="AL676" s="273" t="s">
        <v>64</v>
      </c>
      <c r="AM676" s="273" t="s">
        <v>63</v>
      </c>
      <c r="AN676" s="273" t="s">
        <v>221</v>
      </c>
      <c r="AO676" s="273" t="s">
        <v>221</v>
      </c>
      <c r="AP676" s="274">
        <v>44927</v>
      </c>
      <c r="AQ676" s="273">
        <v>15286</v>
      </c>
      <c r="AR676" s="273">
        <v>17</v>
      </c>
      <c r="AS676" s="273">
        <v>8.1100000000000005E-2</v>
      </c>
      <c r="AT676" s="273" t="s">
        <v>90</v>
      </c>
      <c r="AU676" s="273" t="s">
        <v>260</v>
      </c>
      <c r="AV676" s="273" t="s">
        <v>1340</v>
      </c>
      <c r="BA676" s="273" t="s">
        <v>260</v>
      </c>
      <c r="BG676" s="273">
        <v>324951</v>
      </c>
      <c r="BH676" s="273" t="s">
        <v>64</v>
      </c>
      <c r="BI676" s="273" t="s">
        <v>404</v>
      </c>
      <c r="BJ676" s="273" t="s">
        <v>431</v>
      </c>
      <c r="BK676" s="273" t="s">
        <v>447</v>
      </c>
      <c r="BL676" s="274">
        <v>45261</v>
      </c>
      <c r="BM676" s="273">
        <v>16935</v>
      </c>
      <c r="BN676" s="273">
        <v>62</v>
      </c>
      <c r="BO676" s="273">
        <v>5394.13</v>
      </c>
      <c r="BP676" s="273" t="s">
        <v>80</v>
      </c>
      <c r="BR676" s="273" t="s">
        <v>864</v>
      </c>
      <c r="BU676" s="273">
        <v>311682</v>
      </c>
      <c r="BV676" s="336" t="s">
        <v>64</v>
      </c>
      <c r="BW676" s="337" t="s">
        <v>63</v>
      </c>
      <c r="BX676" s="337" t="s">
        <v>221</v>
      </c>
      <c r="BY676" s="337" t="s">
        <v>221</v>
      </c>
      <c r="BZ676" s="337" t="s">
        <v>167</v>
      </c>
      <c r="CA676" s="337" t="s">
        <v>168</v>
      </c>
      <c r="CB676" s="337" t="s">
        <v>319</v>
      </c>
      <c r="CC676" s="337" t="s">
        <v>320</v>
      </c>
      <c r="CD676" s="338">
        <v>15</v>
      </c>
      <c r="CE676" s="335">
        <v>45078</v>
      </c>
      <c r="CF676" s="337">
        <v>52</v>
      </c>
      <c r="CG676" s="337" t="s">
        <v>80</v>
      </c>
      <c r="CH676" s="337">
        <v>52</v>
      </c>
      <c r="CI676" s="337" t="s">
        <v>80</v>
      </c>
      <c r="CJ676" s="337"/>
      <c r="CK676" s="337"/>
      <c r="CL676" s="337" t="s">
        <v>1448</v>
      </c>
      <c r="CM676" s="337" t="s">
        <v>73</v>
      </c>
      <c r="CN676" s="337">
        <v>3</v>
      </c>
    </row>
    <row r="677" spans="4:92">
      <c r="D677" s="273" t="s">
        <v>83</v>
      </c>
      <c r="E677" s="273" t="s">
        <v>194</v>
      </c>
      <c r="F677" s="273" t="s">
        <v>385</v>
      </c>
      <c r="G677" s="273" t="s">
        <v>741</v>
      </c>
      <c r="H677" s="274">
        <v>45017</v>
      </c>
      <c r="I677" s="273">
        <v>11746</v>
      </c>
      <c r="J677" s="273">
        <v>843</v>
      </c>
      <c r="K677" s="273">
        <v>0</v>
      </c>
      <c r="L677" s="273" t="s">
        <v>66</v>
      </c>
      <c r="N677" s="273" t="s">
        <v>107</v>
      </c>
      <c r="W677" s="273">
        <v>154546</v>
      </c>
      <c r="X677" s="273" t="s">
        <v>83</v>
      </c>
      <c r="Y677" s="273" t="s">
        <v>287</v>
      </c>
      <c r="Z677" s="273" t="s">
        <v>518</v>
      </c>
      <c r="AA677" s="273" t="s">
        <v>958</v>
      </c>
      <c r="AB677" s="274">
        <v>44927</v>
      </c>
      <c r="AC677" s="273">
        <v>17402</v>
      </c>
      <c r="AD677" s="273">
        <v>831</v>
      </c>
      <c r="AK677" s="273">
        <v>335284</v>
      </c>
      <c r="AL677" s="273" t="s">
        <v>64</v>
      </c>
      <c r="AM677" s="273" t="s">
        <v>63</v>
      </c>
      <c r="AN677" s="273" t="s">
        <v>221</v>
      </c>
      <c r="AO677" s="273" t="s">
        <v>221</v>
      </c>
      <c r="AP677" s="274">
        <v>44927</v>
      </c>
      <c r="AQ677" s="273">
        <v>15286</v>
      </c>
      <c r="AR677" s="273">
        <v>17</v>
      </c>
      <c r="AS677" s="273">
        <v>6.4600000000000005E-2</v>
      </c>
      <c r="AT677" s="273" t="s">
        <v>90</v>
      </c>
      <c r="AU677" s="273" t="s">
        <v>260</v>
      </c>
      <c r="AV677" s="273" t="s">
        <v>1437</v>
      </c>
      <c r="BA677" s="273" t="s">
        <v>260</v>
      </c>
      <c r="BG677" s="273">
        <v>324954</v>
      </c>
      <c r="BH677" s="273" t="s">
        <v>64</v>
      </c>
      <c r="BI677" s="273" t="s">
        <v>404</v>
      </c>
      <c r="BJ677" s="273" t="s">
        <v>456</v>
      </c>
      <c r="BK677" s="273" t="s">
        <v>933</v>
      </c>
      <c r="BL677" s="274">
        <v>44927</v>
      </c>
      <c r="BM677" s="273">
        <v>16763</v>
      </c>
      <c r="BN677" s="273">
        <v>874</v>
      </c>
      <c r="BO677" s="273">
        <v>900</v>
      </c>
      <c r="BP677" s="273" t="s">
        <v>80</v>
      </c>
      <c r="BQ677" s="273">
        <v>1854.4578981</v>
      </c>
      <c r="BR677" s="273" t="s">
        <v>81</v>
      </c>
      <c r="BS677" s="273" t="s">
        <v>1449</v>
      </c>
      <c r="BT677" s="273">
        <v>0</v>
      </c>
      <c r="BU677" s="273">
        <v>308887</v>
      </c>
      <c r="BV677" s="279" t="s">
        <v>64</v>
      </c>
      <c r="BW677" s="280" t="s">
        <v>63</v>
      </c>
      <c r="BX677" s="280" t="s">
        <v>221</v>
      </c>
      <c r="BY677" s="280" t="s">
        <v>221</v>
      </c>
      <c r="BZ677" s="280" t="s">
        <v>86</v>
      </c>
      <c r="CA677" s="280" t="s">
        <v>87</v>
      </c>
      <c r="CB677" s="280" t="s">
        <v>179</v>
      </c>
      <c r="CC677" s="280" t="s">
        <v>180</v>
      </c>
      <c r="CD677" s="281">
        <v>1</v>
      </c>
      <c r="CE677" s="277">
        <v>45078</v>
      </c>
      <c r="CF677" s="280"/>
      <c r="CG677" s="280" t="s">
        <v>181</v>
      </c>
      <c r="CH677" s="280"/>
      <c r="CI677" s="280" t="s">
        <v>181</v>
      </c>
      <c r="CJ677" s="280" t="s">
        <v>1414</v>
      </c>
      <c r="CK677" s="280"/>
      <c r="CL677" s="280"/>
      <c r="CM677" s="280" t="s">
        <v>73</v>
      </c>
      <c r="CN677" s="280">
        <v>3</v>
      </c>
    </row>
    <row r="678" spans="4:92">
      <c r="D678" s="273" t="s">
        <v>83</v>
      </c>
      <c r="E678" s="273" t="s">
        <v>194</v>
      </c>
      <c r="F678" s="273" t="s">
        <v>385</v>
      </c>
      <c r="G678" s="273" t="s">
        <v>741</v>
      </c>
      <c r="H678" s="274">
        <v>45017</v>
      </c>
      <c r="I678" s="273">
        <v>11746</v>
      </c>
      <c r="J678" s="273">
        <v>843</v>
      </c>
      <c r="K678" s="273">
        <v>1499</v>
      </c>
      <c r="L678" s="273" t="s">
        <v>66</v>
      </c>
      <c r="M678" s="273">
        <v>433.43</v>
      </c>
      <c r="N678" s="273" t="s">
        <v>115</v>
      </c>
      <c r="W678" s="273">
        <v>154545</v>
      </c>
      <c r="X678" s="273" t="s">
        <v>83</v>
      </c>
      <c r="Y678" s="273" t="s">
        <v>287</v>
      </c>
      <c r="Z678" s="273" t="s">
        <v>518</v>
      </c>
      <c r="AA678" s="273" t="s">
        <v>958</v>
      </c>
      <c r="AB678" s="274">
        <v>45017</v>
      </c>
      <c r="AC678" s="273">
        <v>14954</v>
      </c>
      <c r="AD678" s="273">
        <v>831</v>
      </c>
      <c r="AK678" s="273">
        <v>279456</v>
      </c>
      <c r="AL678" s="273" t="s">
        <v>64</v>
      </c>
      <c r="AM678" s="273" t="s">
        <v>63</v>
      </c>
      <c r="AN678" s="273" t="s">
        <v>221</v>
      </c>
      <c r="AO678" s="273" t="s">
        <v>221</v>
      </c>
      <c r="AP678" s="274">
        <v>44927</v>
      </c>
      <c r="AQ678" s="273">
        <v>15436</v>
      </c>
      <c r="AR678" s="273">
        <v>17</v>
      </c>
      <c r="AU678" s="273" t="s">
        <v>108</v>
      </c>
      <c r="BG678" s="273">
        <v>284396</v>
      </c>
      <c r="BH678" s="273" t="s">
        <v>64</v>
      </c>
      <c r="BI678" s="273" t="s">
        <v>404</v>
      </c>
      <c r="BJ678" s="273" t="s">
        <v>408</v>
      </c>
      <c r="BK678" s="273" t="s">
        <v>956</v>
      </c>
      <c r="BL678" s="274">
        <v>44927</v>
      </c>
      <c r="BM678" s="273">
        <v>16721</v>
      </c>
      <c r="BN678" s="273">
        <v>865</v>
      </c>
      <c r="BO678" s="273">
        <v>26</v>
      </c>
      <c r="BP678" s="273" t="s">
        <v>80</v>
      </c>
      <c r="BQ678" s="273">
        <v>39.856247600000003</v>
      </c>
      <c r="BR678" s="273" t="s">
        <v>81</v>
      </c>
      <c r="BS678" s="273" t="s">
        <v>1450</v>
      </c>
      <c r="BT678" s="273">
        <v>0</v>
      </c>
      <c r="BU678" s="273">
        <v>308383</v>
      </c>
      <c r="BV678" s="336" t="s">
        <v>64</v>
      </c>
      <c r="BW678" s="337" t="s">
        <v>63</v>
      </c>
      <c r="BX678" s="337" t="s">
        <v>221</v>
      </c>
      <c r="BY678" s="337" t="s">
        <v>221</v>
      </c>
      <c r="BZ678" s="337" t="s">
        <v>138</v>
      </c>
      <c r="CA678" s="337" t="s">
        <v>139</v>
      </c>
      <c r="CB678" s="337" t="s">
        <v>190</v>
      </c>
      <c r="CC678" s="337" t="s">
        <v>191</v>
      </c>
      <c r="CD678" s="338">
        <v>8</v>
      </c>
      <c r="CE678" s="335">
        <v>45078</v>
      </c>
      <c r="CF678" s="337">
        <v>301</v>
      </c>
      <c r="CG678" s="337" t="s">
        <v>80</v>
      </c>
      <c r="CH678" s="337">
        <v>301</v>
      </c>
      <c r="CI678" s="337" t="s">
        <v>80</v>
      </c>
      <c r="CJ678" s="337"/>
      <c r="CK678" s="337"/>
      <c r="CL678" s="337" t="s">
        <v>1451</v>
      </c>
      <c r="CM678" s="337" t="s">
        <v>73</v>
      </c>
      <c r="CN678" s="337">
        <v>3</v>
      </c>
    </row>
    <row r="679" spans="4:92">
      <c r="D679" s="273" t="s">
        <v>83</v>
      </c>
      <c r="E679" s="273" t="s">
        <v>194</v>
      </c>
      <c r="F679" s="273" t="s">
        <v>385</v>
      </c>
      <c r="G679" s="273" t="s">
        <v>741</v>
      </c>
      <c r="H679" s="274">
        <v>45047</v>
      </c>
      <c r="I679" s="273">
        <v>12366</v>
      </c>
      <c r="J679" s="273">
        <v>843</v>
      </c>
      <c r="W679" s="273">
        <v>180115</v>
      </c>
      <c r="X679" s="273" t="s">
        <v>83</v>
      </c>
      <c r="Y679" s="273" t="s">
        <v>287</v>
      </c>
      <c r="Z679" s="273" t="s">
        <v>518</v>
      </c>
      <c r="AA679" s="273" t="s">
        <v>958</v>
      </c>
      <c r="AB679" s="274">
        <v>45108</v>
      </c>
      <c r="AC679" s="273">
        <v>15100</v>
      </c>
      <c r="AD679" s="273">
        <v>831</v>
      </c>
      <c r="AK679" s="273">
        <v>281062</v>
      </c>
      <c r="AL679" s="273" t="s">
        <v>64</v>
      </c>
      <c r="AM679" s="273" t="s">
        <v>63</v>
      </c>
      <c r="AN679" s="273" t="s">
        <v>221</v>
      </c>
      <c r="AO679" s="273" t="s">
        <v>221</v>
      </c>
      <c r="AP679" s="274">
        <v>45017</v>
      </c>
      <c r="AQ679" s="273">
        <v>14848</v>
      </c>
      <c r="AR679" s="273">
        <v>17</v>
      </c>
      <c r="AS679" s="273">
        <v>0</v>
      </c>
      <c r="AT679" s="273" t="s">
        <v>1248</v>
      </c>
      <c r="AU679" s="273" t="s">
        <v>970</v>
      </c>
      <c r="AV679" s="273" t="s">
        <v>146</v>
      </c>
      <c r="AW679" s="273">
        <v>832.5</v>
      </c>
      <c r="AX679" s="273" t="s">
        <v>176</v>
      </c>
      <c r="AY679" s="273" t="s">
        <v>1410</v>
      </c>
      <c r="AZ679" s="273" t="s">
        <v>188</v>
      </c>
      <c r="BG679" s="273">
        <v>293403</v>
      </c>
      <c r="BH679" s="273" t="s">
        <v>64</v>
      </c>
      <c r="BI679" s="273" t="s">
        <v>404</v>
      </c>
      <c r="BJ679" s="273" t="s">
        <v>408</v>
      </c>
      <c r="BK679" s="273" t="s">
        <v>413</v>
      </c>
      <c r="BL679" s="274">
        <v>44927</v>
      </c>
      <c r="BM679" s="273">
        <v>11808</v>
      </c>
      <c r="BN679" s="273">
        <v>54</v>
      </c>
      <c r="BO679" s="273">
        <v>7124</v>
      </c>
      <c r="BP679" s="273" t="s">
        <v>80</v>
      </c>
      <c r="BQ679" s="273">
        <v>6733.2303300000003</v>
      </c>
      <c r="BR679" s="273" t="s">
        <v>81</v>
      </c>
      <c r="BS679" s="273" t="s">
        <v>1452</v>
      </c>
      <c r="BT679" s="273">
        <v>0</v>
      </c>
      <c r="BU679" s="273">
        <v>156782</v>
      </c>
      <c r="BV679" s="279" t="s">
        <v>64</v>
      </c>
      <c r="BW679" s="280" t="s">
        <v>63</v>
      </c>
      <c r="BX679" s="280" t="s">
        <v>221</v>
      </c>
      <c r="BY679" s="280" t="s">
        <v>221</v>
      </c>
      <c r="BZ679" s="280" t="s">
        <v>86</v>
      </c>
      <c r="CA679" s="280" t="s">
        <v>87</v>
      </c>
      <c r="CB679" s="280" t="s">
        <v>217</v>
      </c>
      <c r="CC679" s="280" t="s">
        <v>218</v>
      </c>
      <c r="CD679" s="281">
        <v>2</v>
      </c>
      <c r="CE679" s="277">
        <v>45078</v>
      </c>
      <c r="CF679" s="280"/>
      <c r="CG679" s="280" t="s">
        <v>181</v>
      </c>
      <c r="CH679" s="280"/>
      <c r="CI679" s="280" t="s">
        <v>181</v>
      </c>
      <c r="CJ679" s="280" t="s">
        <v>783</v>
      </c>
      <c r="CK679" s="280"/>
      <c r="CL679" s="280"/>
      <c r="CM679" s="280" t="s">
        <v>73</v>
      </c>
      <c r="CN679" s="280">
        <v>3</v>
      </c>
    </row>
    <row r="680" spans="4:92">
      <c r="D680" s="273" t="s">
        <v>83</v>
      </c>
      <c r="E680" s="273" t="s">
        <v>194</v>
      </c>
      <c r="F680" s="273" t="s">
        <v>385</v>
      </c>
      <c r="G680" s="273" t="s">
        <v>741</v>
      </c>
      <c r="H680" s="274">
        <v>45047</v>
      </c>
      <c r="I680" s="273">
        <v>12366</v>
      </c>
      <c r="J680" s="273">
        <v>843</v>
      </c>
      <c r="K680" s="273">
        <v>0</v>
      </c>
      <c r="L680" s="273" t="s">
        <v>66</v>
      </c>
      <c r="N680" s="273" t="s">
        <v>107</v>
      </c>
      <c r="W680" s="273">
        <v>180140</v>
      </c>
      <c r="X680" s="273" t="s">
        <v>83</v>
      </c>
      <c r="Y680" s="273" t="s">
        <v>287</v>
      </c>
      <c r="Z680" s="273" t="s">
        <v>518</v>
      </c>
      <c r="AA680" s="273" t="s">
        <v>958</v>
      </c>
      <c r="AB680" s="274">
        <v>45108</v>
      </c>
      <c r="AC680" s="273">
        <v>15691</v>
      </c>
      <c r="AD680" s="273">
        <v>831</v>
      </c>
      <c r="AK680" s="273">
        <v>285418</v>
      </c>
      <c r="AL680" s="273" t="s">
        <v>64</v>
      </c>
      <c r="AM680" s="273" t="s">
        <v>63</v>
      </c>
      <c r="AN680" s="273" t="s">
        <v>221</v>
      </c>
      <c r="AO680" s="273" t="s">
        <v>221</v>
      </c>
      <c r="AP680" s="274">
        <v>45017</v>
      </c>
      <c r="AQ680" s="273">
        <v>14848</v>
      </c>
      <c r="AR680" s="273">
        <v>17</v>
      </c>
      <c r="AS680" s="273">
        <v>1.631</v>
      </c>
      <c r="AT680" s="273" t="s">
        <v>90</v>
      </c>
      <c r="AU680" s="273" t="s">
        <v>416</v>
      </c>
      <c r="AV680" s="273" t="s">
        <v>1430</v>
      </c>
      <c r="AW680" s="273">
        <v>504</v>
      </c>
      <c r="AX680" s="273" t="s">
        <v>176</v>
      </c>
      <c r="AY680" s="273" t="s">
        <v>1431</v>
      </c>
      <c r="AZ680" s="273" t="s">
        <v>188</v>
      </c>
      <c r="BG680" s="273">
        <v>293414</v>
      </c>
      <c r="BH680" s="273" t="s">
        <v>64</v>
      </c>
      <c r="BI680" s="273" t="s">
        <v>404</v>
      </c>
      <c r="BJ680" s="273" t="s">
        <v>408</v>
      </c>
      <c r="BK680" s="273" t="s">
        <v>413</v>
      </c>
      <c r="BL680" s="274">
        <v>44958</v>
      </c>
      <c r="BM680" s="273">
        <v>11846</v>
      </c>
      <c r="BN680" s="273">
        <v>54</v>
      </c>
      <c r="BO680" s="273">
        <v>7473</v>
      </c>
      <c r="BP680" s="273" t="s">
        <v>80</v>
      </c>
      <c r="BQ680" s="273">
        <v>6732.0077099999999</v>
      </c>
      <c r="BR680" s="273" t="s">
        <v>81</v>
      </c>
      <c r="BS680" s="273" t="s">
        <v>1452</v>
      </c>
      <c r="BT680" s="273">
        <v>0</v>
      </c>
      <c r="BU680" s="273">
        <v>157504</v>
      </c>
      <c r="BV680" s="336" t="s">
        <v>64</v>
      </c>
      <c r="BW680" s="337" t="s">
        <v>63</v>
      </c>
      <c r="BX680" s="337" t="s">
        <v>221</v>
      </c>
      <c r="BY680" s="337" t="s">
        <v>221</v>
      </c>
      <c r="BZ680" s="337" t="s">
        <v>204</v>
      </c>
      <c r="CA680" s="337" t="s">
        <v>205</v>
      </c>
      <c r="CB680" s="337" t="s">
        <v>206</v>
      </c>
      <c r="CC680" s="337" t="s">
        <v>207</v>
      </c>
      <c r="CD680" s="338">
        <v>0</v>
      </c>
      <c r="CE680" s="335">
        <v>45078</v>
      </c>
      <c r="CF680" s="337"/>
      <c r="CG680" s="337" t="s">
        <v>181</v>
      </c>
      <c r="CH680" s="337"/>
      <c r="CI680" s="337" t="s">
        <v>208</v>
      </c>
      <c r="CJ680" s="337" t="s">
        <v>209</v>
      </c>
      <c r="CK680" s="337"/>
      <c r="CL680" s="337" t="s">
        <v>1453</v>
      </c>
      <c r="CM680" s="337" t="s">
        <v>73</v>
      </c>
      <c r="CN680" s="337">
        <v>3</v>
      </c>
    </row>
    <row r="681" spans="4:92">
      <c r="D681" s="273" t="s">
        <v>83</v>
      </c>
      <c r="E681" s="273" t="s">
        <v>194</v>
      </c>
      <c r="F681" s="273" t="s">
        <v>385</v>
      </c>
      <c r="G681" s="273" t="s">
        <v>741</v>
      </c>
      <c r="H681" s="274">
        <v>45047</v>
      </c>
      <c r="I681" s="273">
        <v>12366</v>
      </c>
      <c r="J681" s="273">
        <v>843</v>
      </c>
      <c r="K681" s="273">
        <v>804</v>
      </c>
      <c r="L681" s="273" t="s">
        <v>66</v>
      </c>
      <c r="M681" s="273">
        <v>250.75</v>
      </c>
      <c r="N681" s="273" t="s">
        <v>115</v>
      </c>
      <c r="W681" s="273">
        <v>180139</v>
      </c>
      <c r="X681" s="273" t="s">
        <v>83</v>
      </c>
      <c r="Y681" s="273" t="s">
        <v>287</v>
      </c>
      <c r="Z681" s="273" t="s">
        <v>518</v>
      </c>
      <c r="AA681" s="273" t="s">
        <v>958</v>
      </c>
      <c r="AB681" s="274">
        <v>45200</v>
      </c>
      <c r="AC681" s="273">
        <v>15246</v>
      </c>
      <c r="AD681" s="273">
        <v>831</v>
      </c>
      <c r="AK681" s="273">
        <v>282668</v>
      </c>
      <c r="AL681" s="273" t="s">
        <v>64</v>
      </c>
      <c r="AM681" s="273" t="s">
        <v>63</v>
      </c>
      <c r="AN681" s="273" t="s">
        <v>221</v>
      </c>
      <c r="AO681" s="273" t="s">
        <v>221</v>
      </c>
      <c r="AP681" s="274">
        <v>45017</v>
      </c>
      <c r="AQ681" s="273">
        <v>14848</v>
      </c>
      <c r="AR681" s="273">
        <v>17</v>
      </c>
      <c r="AS681" s="273">
        <v>389874</v>
      </c>
      <c r="AT681" s="273" t="s">
        <v>201</v>
      </c>
      <c r="AU681" s="273" t="s">
        <v>202</v>
      </c>
      <c r="AV681" s="273" t="s">
        <v>203</v>
      </c>
      <c r="BG681" s="273">
        <v>293416</v>
      </c>
      <c r="BH681" s="273" t="s">
        <v>64</v>
      </c>
      <c r="BI681" s="273" t="s">
        <v>404</v>
      </c>
      <c r="BJ681" s="273" t="s">
        <v>408</v>
      </c>
      <c r="BK681" s="273" t="s">
        <v>413</v>
      </c>
      <c r="BL681" s="274">
        <v>44986</v>
      </c>
      <c r="BM681" s="273">
        <v>11884</v>
      </c>
      <c r="BN681" s="273">
        <v>54</v>
      </c>
      <c r="BO681" s="273">
        <v>8315</v>
      </c>
      <c r="BP681" s="273" t="s">
        <v>80</v>
      </c>
      <c r="BQ681" s="273">
        <v>7824.0984699999999</v>
      </c>
      <c r="BR681" s="273" t="s">
        <v>81</v>
      </c>
      <c r="BS681" s="273" t="s">
        <v>1452</v>
      </c>
      <c r="BT681" s="273">
        <v>0</v>
      </c>
      <c r="BU681" s="273">
        <v>158226</v>
      </c>
      <c r="BV681" s="279" t="s">
        <v>64</v>
      </c>
      <c r="BW681" s="280" t="s">
        <v>63</v>
      </c>
      <c r="BX681" s="280" t="s">
        <v>221</v>
      </c>
      <c r="BY681" s="280" t="s">
        <v>221</v>
      </c>
      <c r="BZ681" s="280" t="s">
        <v>86</v>
      </c>
      <c r="CA681" s="280" t="s">
        <v>87</v>
      </c>
      <c r="CB681" s="280" t="s">
        <v>225</v>
      </c>
      <c r="CC681" s="280" t="s">
        <v>226</v>
      </c>
      <c r="CD681" s="281">
        <v>5</v>
      </c>
      <c r="CE681" s="277">
        <v>45078</v>
      </c>
      <c r="CF681" s="280">
        <v>2834</v>
      </c>
      <c r="CG681" s="280" t="s">
        <v>80</v>
      </c>
      <c r="CH681" s="280">
        <v>2834</v>
      </c>
      <c r="CI681" s="280" t="s">
        <v>80</v>
      </c>
      <c r="CJ681" s="280"/>
      <c r="CK681" s="280"/>
      <c r="CL681" s="280" t="s">
        <v>1454</v>
      </c>
      <c r="CM681" s="280" t="s">
        <v>73</v>
      </c>
      <c r="CN681" s="280">
        <v>3</v>
      </c>
    </row>
    <row r="682" spans="4:92">
      <c r="D682" s="273" t="s">
        <v>83</v>
      </c>
      <c r="E682" s="273" t="s">
        <v>194</v>
      </c>
      <c r="F682" s="273" t="s">
        <v>385</v>
      </c>
      <c r="G682" s="273" t="s">
        <v>741</v>
      </c>
      <c r="H682" s="274">
        <v>45078</v>
      </c>
      <c r="I682" s="273">
        <v>12635</v>
      </c>
      <c r="J682" s="273">
        <v>843</v>
      </c>
      <c r="W682" s="273">
        <v>191951</v>
      </c>
      <c r="X682" s="273" t="s">
        <v>83</v>
      </c>
      <c r="Y682" s="273" t="s">
        <v>287</v>
      </c>
      <c r="Z682" s="273" t="s">
        <v>518</v>
      </c>
      <c r="AA682" s="273" t="s">
        <v>519</v>
      </c>
      <c r="AB682" s="274">
        <v>44927</v>
      </c>
      <c r="AC682" s="273">
        <v>14809</v>
      </c>
      <c r="AD682" s="273">
        <v>832</v>
      </c>
      <c r="AK682" s="273">
        <v>277865</v>
      </c>
      <c r="AL682" s="273" t="s">
        <v>64</v>
      </c>
      <c r="AM682" s="273" t="s">
        <v>63</v>
      </c>
      <c r="AN682" s="273" t="s">
        <v>221</v>
      </c>
      <c r="AO682" s="273" t="s">
        <v>221</v>
      </c>
      <c r="AP682" s="274">
        <v>45017</v>
      </c>
      <c r="AQ682" s="273">
        <v>14848</v>
      </c>
      <c r="AR682" s="273">
        <v>17</v>
      </c>
      <c r="AS682" s="273">
        <v>0</v>
      </c>
      <c r="AT682" s="273" t="s">
        <v>77</v>
      </c>
      <c r="AU682" s="273" t="s">
        <v>344</v>
      </c>
      <c r="BG682" s="273">
        <v>293419</v>
      </c>
      <c r="BH682" s="273" t="s">
        <v>64</v>
      </c>
      <c r="BI682" s="273" t="s">
        <v>404</v>
      </c>
      <c r="BJ682" s="273" t="s">
        <v>408</v>
      </c>
      <c r="BK682" s="273" t="s">
        <v>413</v>
      </c>
      <c r="BL682" s="274">
        <v>45017</v>
      </c>
      <c r="BM682" s="273">
        <v>11922</v>
      </c>
      <c r="BN682" s="273">
        <v>54</v>
      </c>
      <c r="BO682" s="273">
        <v>7435</v>
      </c>
      <c r="BP682" s="273" t="s">
        <v>80</v>
      </c>
      <c r="BQ682" s="273">
        <v>7056.2075266000002</v>
      </c>
      <c r="BR682" s="273" t="s">
        <v>81</v>
      </c>
      <c r="BS682" s="273" t="s">
        <v>1452</v>
      </c>
      <c r="BT682" s="273">
        <v>0</v>
      </c>
      <c r="BU682" s="273">
        <v>158948</v>
      </c>
      <c r="BV682" s="336" t="s">
        <v>64</v>
      </c>
      <c r="BW682" s="337" t="s">
        <v>63</v>
      </c>
      <c r="BX682" s="337" t="s">
        <v>221</v>
      </c>
      <c r="BY682" s="337" t="s">
        <v>221</v>
      </c>
      <c r="BZ682" s="337" t="s">
        <v>86</v>
      </c>
      <c r="CA682" s="337" t="s">
        <v>87</v>
      </c>
      <c r="CB682" s="337" t="s">
        <v>233</v>
      </c>
      <c r="CC682" s="337" t="s">
        <v>234</v>
      </c>
      <c r="CD682" s="338">
        <v>1</v>
      </c>
      <c r="CE682" s="335">
        <v>45078</v>
      </c>
      <c r="CF682" s="337"/>
      <c r="CG682" s="337" t="s">
        <v>181</v>
      </c>
      <c r="CH682" s="337"/>
      <c r="CI682" s="337" t="s">
        <v>181</v>
      </c>
      <c r="CJ682" s="337" t="s">
        <v>617</v>
      </c>
      <c r="CK682" s="337"/>
      <c r="CL682" s="337"/>
      <c r="CM682" s="337" t="s">
        <v>73</v>
      </c>
      <c r="CN682" s="337">
        <v>3</v>
      </c>
    </row>
    <row r="683" spans="4:92">
      <c r="D683" s="273" t="s">
        <v>83</v>
      </c>
      <c r="E683" s="273" t="s">
        <v>194</v>
      </c>
      <c r="F683" s="273" t="s">
        <v>385</v>
      </c>
      <c r="G683" s="273" t="s">
        <v>741</v>
      </c>
      <c r="H683" s="274">
        <v>45078</v>
      </c>
      <c r="I683" s="273">
        <v>12635</v>
      </c>
      <c r="J683" s="273">
        <v>843</v>
      </c>
      <c r="K683" s="273">
        <v>0</v>
      </c>
      <c r="L683" s="273" t="s">
        <v>66</v>
      </c>
      <c r="N683" s="273" t="s">
        <v>107</v>
      </c>
      <c r="W683" s="273">
        <v>191976</v>
      </c>
      <c r="X683" s="273" t="s">
        <v>64</v>
      </c>
      <c r="Y683" s="273" t="s">
        <v>63</v>
      </c>
      <c r="Z683" s="273" t="s">
        <v>252</v>
      </c>
      <c r="AA683" s="273" t="s">
        <v>257</v>
      </c>
      <c r="AB683" s="274">
        <v>45139</v>
      </c>
      <c r="AC683" s="273">
        <v>13386</v>
      </c>
      <c r="AD683" s="273">
        <v>22</v>
      </c>
      <c r="AE683" s="273">
        <v>1</v>
      </c>
      <c r="AF683" s="273" t="s">
        <v>90</v>
      </c>
      <c r="AG683" s="273" t="s">
        <v>801</v>
      </c>
      <c r="AH683" s="273" t="s">
        <v>813</v>
      </c>
      <c r="AI683" s="273" t="s">
        <v>123</v>
      </c>
      <c r="AJ683" s="273" t="s">
        <v>627</v>
      </c>
      <c r="AK683" s="273">
        <v>228448</v>
      </c>
      <c r="AL683" s="273" t="s">
        <v>64</v>
      </c>
      <c r="AM683" s="273" t="s">
        <v>63</v>
      </c>
      <c r="AN683" s="273" t="s">
        <v>221</v>
      </c>
      <c r="AO683" s="273" t="s">
        <v>221</v>
      </c>
      <c r="AP683" s="274">
        <v>45017</v>
      </c>
      <c r="AQ683" s="273">
        <v>14848</v>
      </c>
      <c r="AR683" s="273">
        <v>17</v>
      </c>
      <c r="AS683" s="273">
        <v>0</v>
      </c>
      <c r="AT683" s="273" t="s">
        <v>77</v>
      </c>
      <c r="AU683" s="273" t="s">
        <v>1432</v>
      </c>
      <c r="AV683" s="273" t="s">
        <v>1433</v>
      </c>
      <c r="BG683" s="273">
        <v>293421</v>
      </c>
      <c r="BH683" s="273" t="s">
        <v>64</v>
      </c>
      <c r="BI683" s="273" t="s">
        <v>404</v>
      </c>
      <c r="BJ683" s="273" t="s">
        <v>408</v>
      </c>
      <c r="BK683" s="273" t="s">
        <v>413</v>
      </c>
      <c r="BL683" s="274">
        <v>45047</v>
      </c>
      <c r="BM683" s="273">
        <v>12204</v>
      </c>
      <c r="BN683" s="273">
        <v>54</v>
      </c>
      <c r="BO683" s="273">
        <v>10290</v>
      </c>
      <c r="BP683" s="273" t="s">
        <v>80</v>
      </c>
      <c r="BQ683" s="273">
        <v>9681.0966895000001</v>
      </c>
      <c r="BR683" s="273" t="s">
        <v>81</v>
      </c>
      <c r="BS683" s="273" t="s">
        <v>1452</v>
      </c>
      <c r="BT683" s="273">
        <v>0</v>
      </c>
      <c r="BU683" s="273">
        <v>175874</v>
      </c>
      <c r="BV683" s="279" t="s">
        <v>64</v>
      </c>
      <c r="BW683" s="280" t="s">
        <v>63</v>
      </c>
      <c r="BX683" s="280" t="s">
        <v>221</v>
      </c>
      <c r="BY683" s="280" t="s">
        <v>221</v>
      </c>
      <c r="BZ683" s="280" t="s">
        <v>167</v>
      </c>
      <c r="CA683" s="280" t="s">
        <v>168</v>
      </c>
      <c r="CB683" s="280" t="s">
        <v>169</v>
      </c>
      <c r="CC683" s="280" t="s">
        <v>170</v>
      </c>
      <c r="CD683" s="281">
        <v>12</v>
      </c>
      <c r="CE683" s="277">
        <v>45170</v>
      </c>
      <c r="CF683" s="280">
        <v>261</v>
      </c>
      <c r="CG683" s="280" t="s">
        <v>80</v>
      </c>
      <c r="CH683" s="280">
        <v>261</v>
      </c>
      <c r="CI683" s="280" t="s">
        <v>80</v>
      </c>
      <c r="CJ683" s="280"/>
      <c r="CK683" s="280"/>
      <c r="CL683" s="280" t="s">
        <v>1443</v>
      </c>
      <c r="CM683" s="280" t="s">
        <v>73</v>
      </c>
      <c r="CN683" s="280">
        <v>3</v>
      </c>
    </row>
    <row r="684" spans="4:92">
      <c r="D684" s="273" t="s">
        <v>83</v>
      </c>
      <c r="E684" s="273" t="s">
        <v>194</v>
      </c>
      <c r="F684" s="273" t="s">
        <v>385</v>
      </c>
      <c r="G684" s="273" t="s">
        <v>741</v>
      </c>
      <c r="H684" s="274">
        <v>45078</v>
      </c>
      <c r="I684" s="273">
        <v>12635</v>
      </c>
      <c r="J684" s="273">
        <v>843</v>
      </c>
      <c r="K684" s="273">
        <v>558</v>
      </c>
      <c r="L684" s="273" t="s">
        <v>66</v>
      </c>
      <c r="M684" s="273">
        <v>200.64</v>
      </c>
      <c r="N684" s="273" t="s">
        <v>115</v>
      </c>
      <c r="W684" s="273">
        <v>191975</v>
      </c>
      <c r="X684" s="273" t="s">
        <v>64</v>
      </c>
      <c r="Y684" s="273" t="s">
        <v>63</v>
      </c>
      <c r="Z684" s="273" t="s">
        <v>252</v>
      </c>
      <c r="AA684" s="273" t="s">
        <v>257</v>
      </c>
      <c r="AB684" s="274">
        <v>45170</v>
      </c>
      <c r="AC684" s="273">
        <v>13712</v>
      </c>
      <c r="AD684" s="273">
        <v>22</v>
      </c>
      <c r="AK684" s="273">
        <v>238101</v>
      </c>
      <c r="AL684" s="273" t="s">
        <v>64</v>
      </c>
      <c r="AM684" s="273" t="s">
        <v>287</v>
      </c>
      <c r="AN684" s="273" t="s">
        <v>288</v>
      </c>
      <c r="AO684" s="273" t="s">
        <v>1060</v>
      </c>
      <c r="AP684" s="274">
        <v>45017</v>
      </c>
      <c r="AQ684" s="273">
        <v>14966</v>
      </c>
      <c r="AR684" s="273">
        <v>857</v>
      </c>
      <c r="AS684" s="273">
        <v>0</v>
      </c>
      <c r="AT684" s="273" t="s">
        <v>77</v>
      </c>
      <c r="AU684" s="273" t="s">
        <v>344</v>
      </c>
      <c r="BG684" s="273">
        <v>318598</v>
      </c>
      <c r="BH684" s="273" t="s">
        <v>64</v>
      </c>
      <c r="BI684" s="273" t="s">
        <v>404</v>
      </c>
      <c r="BJ684" s="273" t="s">
        <v>408</v>
      </c>
      <c r="BK684" s="273" t="s">
        <v>413</v>
      </c>
      <c r="BL684" s="274">
        <v>45078</v>
      </c>
      <c r="BM684" s="273">
        <v>12473</v>
      </c>
      <c r="BN684" s="273">
        <v>54</v>
      </c>
      <c r="BO684" s="273">
        <v>9992</v>
      </c>
      <c r="BP684" s="273" t="s">
        <v>80</v>
      </c>
      <c r="BQ684" s="273">
        <v>9149.6566698000006</v>
      </c>
      <c r="BR684" s="273" t="s">
        <v>81</v>
      </c>
      <c r="BS684" s="273" t="s">
        <v>1452</v>
      </c>
      <c r="BT684" s="273">
        <v>0</v>
      </c>
      <c r="BU684" s="273">
        <v>187710</v>
      </c>
      <c r="BV684" s="336" t="s">
        <v>64</v>
      </c>
      <c r="BW684" s="337" t="s">
        <v>63</v>
      </c>
      <c r="BX684" s="337" t="s">
        <v>221</v>
      </c>
      <c r="BY684" s="337" t="s">
        <v>221</v>
      </c>
      <c r="BZ684" s="337" t="s">
        <v>126</v>
      </c>
      <c r="CA684" s="337" t="s">
        <v>127</v>
      </c>
      <c r="CB684" s="337" t="s">
        <v>133</v>
      </c>
      <c r="CC684" s="337" t="s">
        <v>134</v>
      </c>
      <c r="CD684" s="338">
        <v>7</v>
      </c>
      <c r="CE684" s="335">
        <v>45170</v>
      </c>
      <c r="CF684" s="337"/>
      <c r="CG684" s="337"/>
      <c r="CH684" s="337"/>
      <c r="CI684" s="337" t="s">
        <v>104</v>
      </c>
      <c r="CJ684" s="337"/>
      <c r="CK684" s="337"/>
      <c r="CL684" s="337"/>
      <c r="CM684" s="337" t="s">
        <v>73</v>
      </c>
      <c r="CN684" s="337">
        <v>3</v>
      </c>
    </row>
    <row r="685" spans="4:92">
      <c r="D685" s="273" t="s">
        <v>83</v>
      </c>
      <c r="E685" s="273" t="s">
        <v>194</v>
      </c>
      <c r="F685" s="273" t="s">
        <v>385</v>
      </c>
      <c r="G685" s="273" t="s">
        <v>741</v>
      </c>
      <c r="H685" s="274">
        <v>45108</v>
      </c>
      <c r="I685" s="273">
        <v>12904</v>
      </c>
      <c r="J685" s="273">
        <v>843</v>
      </c>
      <c r="W685" s="273">
        <v>205435</v>
      </c>
      <c r="X685" s="273" t="s">
        <v>64</v>
      </c>
      <c r="Y685" s="273" t="s">
        <v>63</v>
      </c>
      <c r="Z685" s="273" t="s">
        <v>252</v>
      </c>
      <c r="AA685" s="273" t="s">
        <v>257</v>
      </c>
      <c r="AB685" s="274">
        <v>45170</v>
      </c>
      <c r="AC685" s="273">
        <v>13712</v>
      </c>
      <c r="AD685" s="273">
        <v>22</v>
      </c>
      <c r="AK685" s="273">
        <v>238109</v>
      </c>
      <c r="AL685" s="273" t="s">
        <v>64</v>
      </c>
      <c r="AM685" s="273" t="s">
        <v>287</v>
      </c>
      <c r="AN685" s="273" t="s">
        <v>288</v>
      </c>
      <c r="AO685" s="273" t="s">
        <v>1060</v>
      </c>
      <c r="AP685" s="274">
        <v>45017</v>
      </c>
      <c r="AQ685" s="273">
        <v>14966</v>
      </c>
      <c r="AR685" s="273">
        <v>857</v>
      </c>
      <c r="AS685" s="273">
        <v>0</v>
      </c>
      <c r="AT685" s="273" t="s">
        <v>77</v>
      </c>
      <c r="AU685" s="273" t="s">
        <v>344</v>
      </c>
      <c r="BG685" s="273">
        <v>318601</v>
      </c>
      <c r="BH685" s="273" t="s">
        <v>64</v>
      </c>
      <c r="BI685" s="273" t="s">
        <v>404</v>
      </c>
      <c r="BJ685" s="273" t="s">
        <v>408</v>
      </c>
      <c r="BK685" s="273" t="s">
        <v>413</v>
      </c>
      <c r="BL685" s="274">
        <v>45108</v>
      </c>
      <c r="BM685" s="273">
        <v>12742</v>
      </c>
      <c r="BN685" s="273">
        <v>54</v>
      </c>
      <c r="BO685" s="273">
        <v>10152</v>
      </c>
      <c r="BP685" s="273" t="s">
        <v>80</v>
      </c>
      <c r="BQ685" s="273">
        <v>9014.3915238999998</v>
      </c>
      <c r="BR685" s="273" t="s">
        <v>81</v>
      </c>
      <c r="BS685" s="273" t="s">
        <v>1452</v>
      </c>
      <c r="BT685" s="273">
        <v>0</v>
      </c>
      <c r="BU685" s="273">
        <v>201194</v>
      </c>
      <c r="BV685" s="279" t="s">
        <v>64</v>
      </c>
      <c r="BW685" s="280" t="s">
        <v>63</v>
      </c>
      <c r="BX685" s="280" t="s">
        <v>221</v>
      </c>
      <c r="BY685" s="280" t="s">
        <v>221</v>
      </c>
      <c r="BZ685" s="280" t="s">
        <v>138</v>
      </c>
      <c r="CA685" s="280" t="s">
        <v>139</v>
      </c>
      <c r="CB685" s="280" t="s">
        <v>140</v>
      </c>
      <c r="CC685" s="280" t="s">
        <v>141</v>
      </c>
      <c r="CD685" s="281">
        <v>9</v>
      </c>
      <c r="CE685" s="277">
        <v>45170</v>
      </c>
      <c r="CF685" s="280">
        <v>112</v>
      </c>
      <c r="CG685" s="280" t="s">
        <v>80</v>
      </c>
      <c r="CH685" s="280">
        <v>112</v>
      </c>
      <c r="CI685" s="280" t="s">
        <v>80</v>
      </c>
      <c r="CJ685" s="280"/>
      <c r="CK685" s="280"/>
      <c r="CL685" s="280" t="s">
        <v>139</v>
      </c>
      <c r="CM685" s="280" t="s">
        <v>73</v>
      </c>
      <c r="CN685" s="280">
        <v>3</v>
      </c>
    </row>
    <row r="686" spans="4:92">
      <c r="D686" s="273" t="s">
        <v>83</v>
      </c>
      <c r="E686" s="273" t="s">
        <v>194</v>
      </c>
      <c r="F686" s="273" t="s">
        <v>385</v>
      </c>
      <c r="G686" s="273" t="s">
        <v>741</v>
      </c>
      <c r="H686" s="274">
        <v>45108</v>
      </c>
      <c r="I686" s="273">
        <v>12904</v>
      </c>
      <c r="J686" s="273">
        <v>843</v>
      </c>
      <c r="K686" s="273">
        <v>0</v>
      </c>
      <c r="L686" s="273" t="s">
        <v>66</v>
      </c>
      <c r="N686" s="273" t="s">
        <v>107</v>
      </c>
      <c r="W686" s="273">
        <v>205460</v>
      </c>
      <c r="X686" s="273" t="s">
        <v>64</v>
      </c>
      <c r="Y686" s="273" t="s">
        <v>63</v>
      </c>
      <c r="Z686" s="273" t="s">
        <v>252</v>
      </c>
      <c r="AA686" s="273" t="s">
        <v>257</v>
      </c>
      <c r="AB686" s="274">
        <v>45170</v>
      </c>
      <c r="AC686" s="273">
        <v>13713</v>
      </c>
      <c r="AD686" s="273">
        <v>22</v>
      </c>
      <c r="AE686" s="273">
        <v>7.63</v>
      </c>
      <c r="AF686" s="273" t="s">
        <v>90</v>
      </c>
      <c r="AG686" s="273" t="s">
        <v>824</v>
      </c>
      <c r="AH686" s="273" t="s">
        <v>1455</v>
      </c>
      <c r="AI686" s="273" t="s">
        <v>199</v>
      </c>
      <c r="AJ686" s="273" t="s">
        <v>200</v>
      </c>
      <c r="AK686" s="273">
        <v>244237</v>
      </c>
      <c r="AL686" s="273" t="s">
        <v>64</v>
      </c>
      <c r="AM686" s="273" t="s">
        <v>287</v>
      </c>
      <c r="AN686" s="273" t="s">
        <v>288</v>
      </c>
      <c r="AO686" s="273" t="s">
        <v>1060</v>
      </c>
      <c r="AP686" s="274">
        <v>45017</v>
      </c>
      <c r="AQ686" s="273">
        <v>14966</v>
      </c>
      <c r="AR686" s="273">
        <v>857</v>
      </c>
      <c r="AS686" s="273">
        <v>0</v>
      </c>
      <c r="AT686" s="273" t="s">
        <v>77</v>
      </c>
      <c r="AU686" s="273" t="s">
        <v>344</v>
      </c>
      <c r="BG686" s="273">
        <v>318604</v>
      </c>
      <c r="BH686" s="273" t="s">
        <v>83</v>
      </c>
      <c r="BI686" s="273" t="s">
        <v>75</v>
      </c>
      <c r="BJ686" s="273" t="s">
        <v>384</v>
      </c>
      <c r="BK686" s="273" t="s">
        <v>384</v>
      </c>
      <c r="BL686" s="274">
        <v>45017</v>
      </c>
      <c r="BM686" s="273">
        <v>11919</v>
      </c>
      <c r="BN686" s="273">
        <v>48</v>
      </c>
      <c r="BO686" s="273">
        <v>35</v>
      </c>
      <c r="BP686" s="273" t="s">
        <v>80</v>
      </c>
      <c r="BQ686" s="273">
        <v>30.158750000000001</v>
      </c>
      <c r="BR686" s="273" t="s">
        <v>81</v>
      </c>
      <c r="BS686" s="273" t="s">
        <v>1363</v>
      </c>
      <c r="BT686" s="273">
        <v>31.5</v>
      </c>
      <c r="BU686" s="273">
        <v>337736</v>
      </c>
      <c r="BV686" s="336" t="s">
        <v>64</v>
      </c>
      <c r="BW686" s="337" t="s">
        <v>63</v>
      </c>
      <c r="BX686" s="337" t="s">
        <v>221</v>
      </c>
      <c r="BY686" s="337" t="s">
        <v>221</v>
      </c>
      <c r="BZ686" s="337" t="s">
        <v>126</v>
      </c>
      <c r="CA686" s="337" t="s">
        <v>127</v>
      </c>
      <c r="CB686" s="337" t="s">
        <v>128</v>
      </c>
      <c r="CC686" s="337" t="s">
        <v>129</v>
      </c>
      <c r="CD686" s="338">
        <v>6</v>
      </c>
      <c r="CE686" s="335">
        <v>45170</v>
      </c>
      <c r="CF686" s="337"/>
      <c r="CG686" s="337"/>
      <c r="CH686" s="337"/>
      <c r="CI686" s="337" t="s">
        <v>80</v>
      </c>
      <c r="CJ686" s="337"/>
      <c r="CK686" s="337"/>
      <c r="CL686" s="337"/>
      <c r="CM686" s="337" t="s">
        <v>73</v>
      </c>
      <c r="CN686" s="337">
        <v>3</v>
      </c>
    </row>
    <row r="687" spans="4:92">
      <c r="D687" s="273" t="s">
        <v>83</v>
      </c>
      <c r="E687" s="273" t="s">
        <v>194</v>
      </c>
      <c r="F687" s="273" t="s">
        <v>385</v>
      </c>
      <c r="G687" s="273" t="s">
        <v>741</v>
      </c>
      <c r="H687" s="274">
        <v>45108</v>
      </c>
      <c r="I687" s="273">
        <v>12904</v>
      </c>
      <c r="J687" s="273">
        <v>843</v>
      </c>
      <c r="K687" s="273">
        <v>544</v>
      </c>
      <c r="L687" s="273" t="s">
        <v>66</v>
      </c>
      <c r="M687" s="273">
        <v>219.65</v>
      </c>
      <c r="N687" s="273" t="s">
        <v>115</v>
      </c>
      <c r="W687" s="273">
        <v>205459</v>
      </c>
      <c r="X687" s="273" t="s">
        <v>64</v>
      </c>
      <c r="Y687" s="273" t="s">
        <v>63</v>
      </c>
      <c r="Z687" s="273" t="s">
        <v>252</v>
      </c>
      <c r="AA687" s="273" t="s">
        <v>257</v>
      </c>
      <c r="AB687" s="274">
        <v>45170</v>
      </c>
      <c r="AC687" s="273">
        <v>13713</v>
      </c>
      <c r="AD687" s="273">
        <v>22</v>
      </c>
      <c r="AE687" s="273">
        <v>0.72</v>
      </c>
      <c r="AF687" s="273" t="s">
        <v>90</v>
      </c>
      <c r="AG687" s="273" t="s">
        <v>819</v>
      </c>
      <c r="AH687" s="273" t="s">
        <v>820</v>
      </c>
      <c r="AI687" s="273" t="s">
        <v>199</v>
      </c>
      <c r="AJ687" s="273" t="s">
        <v>200</v>
      </c>
      <c r="AK687" s="273">
        <v>244243</v>
      </c>
      <c r="AL687" s="273" t="s">
        <v>64</v>
      </c>
      <c r="AM687" s="273" t="s">
        <v>287</v>
      </c>
      <c r="AN687" s="273" t="s">
        <v>288</v>
      </c>
      <c r="AO687" s="273" t="s">
        <v>1060</v>
      </c>
      <c r="AP687" s="274">
        <v>45108</v>
      </c>
      <c r="AQ687" s="273">
        <v>15112</v>
      </c>
      <c r="AR687" s="273">
        <v>857</v>
      </c>
      <c r="AS687" s="273">
        <v>0</v>
      </c>
      <c r="AT687" s="273" t="s">
        <v>77</v>
      </c>
      <c r="AU687" s="273" t="s">
        <v>344</v>
      </c>
      <c r="BG687" s="273">
        <v>318634</v>
      </c>
      <c r="BH687" s="273" t="s">
        <v>83</v>
      </c>
      <c r="BI687" s="273" t="s">
        <v>75</v>
      </c>
      <c r="BJ687" s="273" t="s">
        <v>357</v>
      </c>
      <c r="BK687" s="273" t="s">
        <v>616</v>
      </c>
      <c r="BL687" s="274">
        <v>44927</v>
      </c>
      <c r="BM687" s="273">
        <v>16121</v>
      </c>
      <c r="BN687" s="273">
        <v>700</v>
      </c>
      <c r="BO687" s="273">
        <v>5316</v>
      </c>
      <c r="BP687" s="273" t="s">
        <v>80</v>
      </c>
      <c r="BQ687" s="273">
        <v>4577.4082500000004</v>
      </c>
      <c r="BR687" s="273" t="s">
        <v>81</v>
      </c>
      <c r="BS687" s="273" t="s">
        <v>1456</v>
      </c>
      <c r="BT687" s="273">
        <v>4784.3999999999996</v>
      </c>
      <c r="BU687" s="273">
        <v>301391</v>
      </c>
      <c r="BV687" s="279" t="s">
        <v>64</v>
      </c>
      <c r="BW687" s="280" t="s">
        <v>63</v>
      </c>
      <c r="BX687" s="280" t="s">
        <v>221</v>
      </c>
      <c r="BY687" s="280" t="s">
        <v>221</v>
      </c>
      <c r="BZ687" s="280" t="s">
        <v>110</v>
      </c>
      <c r="CA687" s="280" t="s">
        <v>111</v>
      </c>
      <c r="CB687" s="280" t="s">
        <v>117</v>
      </c>
      <c r="CC687" s="280" t="s">
        <v>118</v>
      </c>
      <c r="CD687" s="281">
        <v>5</v>
      </c>
      <c r="CE687" s="277">
        <v>45170</v>
      </c>
      <c r="CF687" s="280"/>
      <c r="CG687" s="280"/>
      <c r="CH687" s="280"/>
      <c r="CI687" s="280" t="s">
        <v>104</v>
      </c>
      <c r="CJ687" s="280"/>
      <c r="CK687" s="280"/>
      <c r="CL687" s="280"/>
      <c r="CM687" s="280" t="s">
        <v>73</v>
      </c>
      <c r="CN687" s="280">
        <v>3</v>
      </c>
    </row>
    <row r="688" spans="4:92">
      <c r="D688" s="273" t="s">
        <v>83</v>
      </c>
      <c r="E688" s="273" t="s">
        <v>194</v>
      </c>
      <c r="F688" s="273" t="s">
        <v>385</v>
      </c>
      <c r="G688" s="273" t="s">
        <v>741</v>
      </c>
      <c r="H688" s="274">
        <v>45139</v>
      </c>
      <c r="I688" s="273">
        <v>13581</v>
      </c>
      <c r="J688" s="273">
        <v>843</v>
      </c>
      <c r="W688" s="273">
        <v>223504</v>
      </c>
      <c r="X688" s="273" t="s">
        <v>64</v>
      </c>
      <c r="Y688" s="273" t="s">
        <v>63</v>
      </c>
      <c r="Z688" s="273" t="s">
        <v>252</v>
      </c>
      <c r="AA688" s="273" t="s">
        <v>257</v>
      </c>
      <c r="AB688" s="274">
        <v>45170</v>
      </c>
      <c r="AC688" s="273">
        <v>13713</v>
      </c>
      <c r="AD688" s="273">
        <v>22</v>
      </c>
      <c r="AE688" s="273">
        <v>1.52</v>
      </c>
      <c r="AF688" s="273" t="s">
        <v>90</v>
      </c>
      <c r="AG688" s="273" t="s">
        <v>879</v>
      </c>
      <c r="AH688" s="273" t="s">
        <v>880</v>
      </c>
      <c r="AI688" s="273" t="s">
        <v>123</v>
      </c>
      <c r="AJ688" s="273" t="s">
        <v>214</v>
      </c>
      <c r="AK688" s="273">
        <v>244249</v>
      </c>
      <c r="AL688" s="273" t="s">
        <v>64</v>
      </c>
      <c r="AM688" s="273" t="s">
        <v>287</v>
      </c>
      <c r="AN688" s="273" t="s">
        <v>288</v>
      </c>
      <c r="AO688" s="273" t="s">
        <v>1060</v>
      </c>
      <c r="AP688" s="274">
        <v>45108</v>
      </c>
      <c r="AQ688" s="273">
        <v>15112</v>
      </c>
      <c r="AR688" s="273">
        <v>857</v>
      </c>
      <c r="AS688" s="273">
        <v>0</v>
      </c>
      <c r="AT688" s="273" t="s">
        <v>77</v>
      </c>
      <c r="AU688" s="273" t="s">
        <v>344</v>
      </c>
      <c r="BG688" s="273">
        <v>318639</v>
      </c>
      <c r="BH688" s="273" t="s">
        <v>83</v>
      </c>
      <c r="BI688" s="273" t="s">
        <v>75</v>
      </c>
      <c r="BJ688" s="273" t="s">
        <v>357</v>
      </c>
      <c r="BK688" s="273" t="s">
        <v>702</v>
      </c>
      <c r="BL688" s="274">
        <v>44927</v>
      </c>
      <c r="BM688" s="273">
        <v>16301</v>
      </c>
      <c r="BN688" s="273">
        <v>729</v>
      </c>
      <c r="BO688" s="273">
        <v>0</v>
      </c>
      <c r="BP688" s="273" t="s">
        <v>80</v>
      </c>
      <c r="BQ688" s="273">
        <v>0</v>
      </c>
      <c r="BR688" s="273" t="s">
        <v>81</v>
      </c>
      <c r="BS688" s="273" t="s">
        <v>122</v>
      </c>
      <c r="BT688" s="273">
        <v>0</v>
      </c>
      <c r="BU688" s="273">
        <v>303653</v>
      </c>
      <c r="BV688" s="336" t="s">
        <v>64</v>
      </c>
      <c r="BW688" s="337" t="s">
        <v>63</v>
      </c>
      <c r="BX688" s="337" t="s">
        <v>221</v>
      </c>
      <c r="BY688" s="337" t="s">
        <v>221</v>
      </c>
      <c r="BZ688" s="337" t="s">
        <v>86</v>
      </c>
      <c r="CA688" s="337" t="s">
        <v>87</v>
      </c>
      <c r="CB688" s="337" t="s">
        <v>101</v>
      </c>
      <c r="CC688" s="337" t="s">
        <v>102</v>
      </c>
      <c r="CD688" s="338">
        <v>4</v>
      </c>
      <c r="CE688" s="335">
        <v>45170</v>
      </c>
      <c r="CF688" s="337">
        <v>95856</v>
      </c>
      <c r="CG688" s="337" t="s">
        <v>103</v>
      </c>
      <c r="CH688" s="337">
        <v>3121.0713599999999</v>
      </c>
      <c r="CI688" s="337" t="s">
        <v>104</v>
      </c>
      <c r="CJ688" s="337"/>
      <c r="CK688" s="337"/>
      <c r="CL688" s="337"/>
      <c r="CM688" s="337" t="s">
        <v>73</v>
      </c>
      <c r="CN688" s="337">
        <v>3</v>
      </c>
    </row>
    <row r="689" spans="4:92">
      <c r="D689" s="273" t="s">
        <v>83</v>
      </c>
      <c r="E689" s="273" t="s">
        <v>194</v>
      </c>
      <c r="F689" s="273" t="s">
        <v>385</v>
      </c>
      <c r="G689" s="273" t="s">
        <v>741</v>
      </c>
      <c r="H689" s="274">
        <v>45139</v>
      </c>
      <c r="I689" s="273">
        <v>13581</v>
      </c>
      <c r="J689" s="273">
        <v>843</v>
      </c>
      <c r="K689" s="273">
        <v>0</v>
      </c>
      <c r="L689" s="273" t="s">
        <v>66</v>
      </c>
      <c r="N689" s="273" t="s">
        <v>107</v>
      </c>
      <c r="W689" s="273">
        <v>223529</v>
      </c>
      <c r="X689" s="273" t="s">
        <v>64</v>
      </c>
      <c r="Y689" s="273" t="s">
        <v>63</v>
      </c>
      <c r="Z689" s="273" t="s">
        <v>252</v>
      </c>
      <c r="AA689" s="273" t="s">
        <v>257</v>
      </c>
      <c r="AB689" s="274">
        <v>45170</v>
      </c>
      <c r="AC689" s="273">
        <v>13713</v>
      </c>
      <c r="AD689" s="273">
        <v>22</v>
      </c>
      <c r="AE689" s="273">
        <v>0.25</v>
      </c>
      <c r="AF689" s="273" t="s">
        <v>90</v>
      </c>
      <c r="AG689" s="273" t="s">
        <v>828</v>
      </c>
      <c r="AH689" s="273" t="s">
        <v>1457</v>
      </c>
      <c r="AI689" s="273" t="s">
        <v>199</v>
      </c>
      <c r="AJ689" s="273" t="s">
        <v>214</v>
      </c>
      <c r="AK689" s="273">
        <v>244255</v>
      </c>
      <c r="AL689" s="273" t="s">
        <v>64</v>
      </c>
      <c r="AM689" s="273" t="s">
        <v>287</v>
      </c>
      <c r="AN689" s="273" t="s">
        <v>288</v>
      </c>
      <c r="AO689" s="273" t="s">
        <v>1060</v>
      </c>
      <c r="AP689" s="274">
        <v>45108</v>
      </c>
      <c r="AQ689" s="273">
        <v>15112</v>
      </c>
      <c r="AR689" s="273">
        <v>857</v>
      </c>
      <c r="AS689" s="273">
        <v>0</v>
      </c>
      <c r="AT689" s="273" t="s">
        <v>77</v>
      </c>
      <c r="AU689" s="273" t="s">
        <v>344</v>
      </c>
      <c r="BG689" s="273">
        <v>318642</v>
      </c>
      <c r="BH689" s="273" t="s">
        <v>83</v>
      </c>
      <c r="BI689" s="273" t="s">
        <v>75</v>
      </c>
      <c r="BJ689" s="273" t="s">
        <v>357</v>
      </c>
      <c r="BK689" s="273" t="s">
        <v>629</v>
      </c>
      <c r="BL689" s="274">
        <v>44927</v>
      </c>
      <c r="BM689" s="273">
        <v>16139</v>
      </c>
      <c r="BN689" s="273">
        <v>703</v>
      </c>
      <c r="BO689" s="273">
        <v>0</v>
      </c>
      <c r="BP689" s="273" t="s">
        <v>80</v>
      </c>
      <c r="BQ689" s="273">
        <v>0</v>
      </c>
      <c r="BR689" s="273" t="s">
        <v>81</v>
      </c>
      <c r="BS689" s="273" t="s">
        <v>122</v>
      </c>
      <c r="BT689" s="273">
        <v>0</v>
      </c>
      <c r="BU689" s="273">
        <v>301607</v>
      </c>
      <c r="BV689" s="279" t="s">
        <v>64</v>
      </c>
      <c r="BW689" s="280" t="s">
        <v>63</v>
      </c>
      <c r="BX689" s="280" t="s">
        <v>221</v>
      </c>
      <c r="BY689" s="280" t="s">
        <v>221</v>
      </c>
      <c r="BZ689" s="280" t="s">
        <v>110</v>
      </c>
      <c r="CA689" s="280" t="s">
        <v>111</v>
      </c>
      <c r="CB689" s="280" t="s">
        <v>112</v>
      </c>
      <c r="CC689" s="280" t="s">
        <v>113</v>
      </c>
      <c r="CD689" s="281">
        <v>4</v>
      </c>
      <c r="CE689" s="277">
        <v>45170</v>
      </c>
      <c r="CF689" s="280"/>
      <c r="CG689" s="280"/>
      <c r="CH689" s="280"/>
      <c r="CI689" s="280" t="s">
        <v>80</v>
      </c>
      <c r="CJ689" s="280"/>
      <c r="CK689" s="280"/>
      <c r="CL689" s="280"/>
      <c r="CM689" s="280" t="s">
        <v>73</v>
      </c>
      <c r="CN689" s="280">
        <v>3</v>
      </c>
    </row>
    <row r="690" spans="4:92">
      <c r="D690" s="273" t="s">
        <v>83</v>
      </c>
      <c r="E690" s="273" t="s">
        <v>194</v>
      </c>
      <c r="F690" s="273" t="s">
        <v>385</v>
      </c>
      <c r="G690" s="273" t="s">
        <v>741</v>
      </c>
      <c r="H690" s="274">
        <v>45139</v>
      </c>
      <c r="I690" s="273">
        <v>13581</v>
      </c>
      <c r="J690" s="273">
        <v>843</v>
      </c>
      <c r="K690" s="273">
        <v>562</v>
      </c>
      <c r="L690" s="273" t="s">
        <v>66</v>
      </c>
      <c r="M690" s="273">
        <v>224.14</v>
      </c>
      <c r="N690" s="273" t="s">
        <v>115</v>
      </c>
      <c r="W690" s="273">
        <v>223528</v>
      </c>
      <c r="X690" s="273" t="s">
        <v>64</v>
      </c>
      <c r="Y690" s="273" t="s">
        <v>63</v>
      </c>
      <c r="Z690" s="273" t="s">
        <v>252</v>
      </c>
      <c r="AA690" s="273" t="s">
        <v>257</v>
      </c>
      <c r="AB690" s="274">
        <v>45170</v>
      </c>
      <c r="AC690" s="273">
        <v>13713</v>
      </c>
      <c r="AD690" s="273">
        <v>22</v>
      </c>
      <c r="AE690" s="273">
        <v>20.66</v>
      </c>
      <c r="AF690" s="273" t="s">
        <v>90</v>
      </c>
      <c r="AG690" s="273" t="s">
        <v>837</v>
      </c>
      <c r="AH690" s="273" t="s">
        <v>1458</v>
      </c>
      <c r="AI690" s="273" t="s">
        <v>199</v>
      </c>
      <c r="AJ690" s="273" t="s">
        <v>200</v>
      </c>
      <c r="AK690" s="273">
        <v>244261</v>
      </c>
      <c r="AL690" s="273" t="s">
        <v>64</v>
      </c>
      <c r="AM690" s="273" t="s">
        <v>287</v>
      </c>
      <c r="AN690" s="273" t="s">
        <v>288</v>
      </c>
      <c r="AO690" s="273" t="s">
        <v>1060</v>
      </c>
      <c r="AP690" s="274">
        <v>45108</v>
      </c>
      <c r="AQ690" s="273">
        <v>15112</v>
      </c>
      <c r="AR690" s="273">
        <v>857</v>
      </c>
      <c r="AS690" s="273">
        <v>0</v>
      </c>
      <c r="AT690" s="273" t="s">
        <v>77</v>
      </c>
      <c r="AU690" s="273" t="s">
        <v>344</v>
      </c>
      <c r="BG690" s="273">
        <v>318645</v>
      </c>
      <c r="BH690" s="273" t="s">
        <v>83</v>
      </c>
      <c r="BI690" s="273" t="s">
        <v>75</v>
      </c>
      <c r="BJ690" s="273" t="s">
        <v>357</v>
      </c>
      <c r="BK690" s="273" t="s">
        <v>699</v>
      </c>
      <c r="BL690" s="274">
        <v>44927</v>
      </c>
      <c r="BM690" s="273">
        <v>16295</v>
      </c>
      <c r="BN690" s="273">
        <v>728</v>
      </c>
      <c r="BO690" s="273">
        <v>0</v>
      </c>
      <c r="BP690" s="273" t="s">
        <v>80</v>
      </c>
      <c r="BQ690" s="273">
        <v>0</v>
      </c>
      <c r="BR690" s="273" t="s">
        <v>81</v>
      </c>
      <c r="BS690" s="273" t="s">
        <v>122</v>
      </c>
      <c r="BT690" s="273">
        <v>0</v>
      </c>
      <c r="BU690" s="273">
        <v>303581</v>
      </c>
      <c r="BV690" s="336" t="s">
        <v>64</v>
      </c>
      <c r="BW690" s="337" t="s">
        <v>63</v>
      </c>
      <c r="BX690" s="337" t="s">
        <v>221</v>
      </c>
      <c r="BY690" s="337" t="s">
        <v>221</v>
      </c>
      <c r="BZ690" s="337" t="s">
        <v>86</v>
      </c>
      <c r="CA690" s="337" t="s">
        <v>87</v>
      </c>
      <c r="CB690" s="337" t="s">
        <v>88</v>
      </c>
      <c r="CC690" s="337" t="s">
        <v>89</v>
      </c>
      <c r="CD690" s="338">
        <v>3</v>
      </c>
      <c r="CE690" s="335">
        <v>45170</v>
      </c>
      <c r="CF690" s="337">
        <v>7168</v>
      </c>
      <c r="CG690" s="337" t="s">
        <v>80</v>
      </c>
      <c r="CH690" s="337">
        <v>7168</v>
      </c>
      <c r="CI690" s="337" t="s">
        <v>80</v>
      </c>
      <c r="CJ690" s="337"/>
      <c r="CK690" s="337"/>
      <c r="CL690" s="337" t="s">
        <v>1459</v>
      </c>
      <c r="CM690" s="337" t="s">
        <v>73</v>
      </c>
      <c r="CN690" s="337">
        <v>3</v>
      </c>
    </row>
    <row r="691" spans="4:92">
      <c r="D691" s="273" t="s">
        <v>83</v>
      </c>
      <c r="E691" s="273" t="s">
        <v>194</v>
      </c>
      <c r="F691" s="273" t="s">
        <v>385</v>
      </c>
      <c r="G691" s="273" t="s">
        <v>741</v>
      </c>
      <c r="H691" s="274">
        <v>45170</v>
      </c>
      <c r="I691" s="273">
        <v>13908</v>
      </c>
      <c r="J691" s="273">
        <v>843</v>
      </c>
      <c r="W691" s="273">
        <v>236455</v>
      </c>
      <c r="X691" s="273" t="s">
        <v>64</v>
      </c>
      <c r="Y691" s="273" t="s">
        <v>63</v>
      </c>
      <c r="Z691" s="273" t="s">
        <v>252</v>
      </c>
      <c r="AA691" s="273" t="s">
        <v>257</v>
      </c>
      <c r="AB691" s="274">
        <v>45170</v>
      </c>
      <c r="AC691" s="273">
        <v>13713</v>
      </c>
      <c r="AD691" s="273">
        <v>22</v>
      </c>
      <c r="AE691" s="273">
        <v>1.07</v>
      </c>
      <c r="AF691" s="273" t="s">
        <v>90</v>
      </c>
      <c r="AG691" s="273" t="s">
        <v>819</v>
      </c>
      <c r="AH691" s="273" t="s">
        <v>841</v>
      </c>
      <c r="AI691" s="273" t="s">
        <v>199</v>
      </c>
      <c r="AJ691" s="273" t="s">
        <v>200</v>
      </c>
      <c r="AK691" s="273">
        <v>244267</v>
      </c>
      <c r="AL691" s="273" t="s">
        <v>64</v>
      </c>
      <c r="AM691" s="273" t="s">
        <v>287</v>
      </c>
      <c r="AN691" s="273" t="s">
        <v>288</v>
      </c>
      <c r="AO691" s="273" t="s">
        <v>1060</v>
      </c>
      <c r="AP691" s="274">
        <v>45108</v>
      </c>
      <c r="AQ691" s="273">
        <v>15112</v>
      </c>
      <c r="AR691" s="273">
        <v>857</v>
      </c>
      <c r="AS691" s="273">
        <v>0</v>
      </c>
      <c r="AT691" s="273" t="s">
        <v>77</v>
      </c>
      <c r="AU691" s="273" t="s">
        <v>344</v>
      </c>
      <c r="BG691" s="273">
        <v>318648</v>
      </c>
      <c r="BH691" s="273" t="s">
        <v>83</v>
      </c>
      <c r="BI691" s="273" t="s">
        <v>75</v>
      </c>
      <c r="BJ691" s="273" t="s">
        <v>357</v>
      </c>
      <c r="BK691" s="273" t="s">
        <v>680</v>
      </c>
      <c r="BL691" s="274">
        <v>44927</v>
      </c>
      <c r="BM691" s="273">
        <v>16252</v>
      </c>
      <c r="BN691" s="273">
        <v>721</v>
      </c>
      <c r="BO691" s="273">
        <v>0</v>
      </c>
      <c r="BP691" s="273" t="s">
        <v>80</v>
      </c>
      <c r="BQ691" s="273">
        <v>0</v>
      </c>
      <c r="BR691" s="273" t="s">
        <v>81</v>
      </c>
      <c r="BS691" s="273" t="s">
        <v>122</v>
      </c>
      <c r="BT691" s="273">
        <v>0</v>
      </c>
      <c r="BU691" s="273">
        <v>303048</v>
      </c>
      <c r="BV691" s="279" t="s">
        <v>64</v>
      </c>
      <c r="BW691" s="280" t="s">
        <v>63</v>
      </c>
      <c r="BX691" s="280" t="s">
        <v>221</v>
      </c>
      <c r="BY691" s="280" t="s">
        <v>221</v>
      </c>
      <c r="BZ691" s="280" t="s">
        <v>86</v>
      </c>
      <c r="CA691" s="280" t="s">
        <v>87</v>
      </c>
      <c r="CB691" s="280" t="s">
        <v>88</v>
      </c>
      <c r="CC691" s="280" t="s">
        <v>89</v>
      </c>
      <c r="CD691" s="281">
        <v>3</v>
      </c>
      <c r="CE691" s="277">
        <v>45200</v>
      </c>
      <c r="CF691" s="280">
        <v>7527</v>
      </c>
      <c r="CG691" s="280" t="s">
        <v>80</v>
      </c>
      <c r="CH691" s="280">
        <v>7527</v>
      </c>
      <c r="CI691" s="280" t="s">
        <v>80</v>
      </c>
      <c r="CJ691" s="280"/>
      <c r="CK691" s="280"/>
      <c r="CL691" s="280" t="s">
        <v>1460</v>
      </c>
      <c r="CM691" s="280" t="s">
        <v>73</v>
      </c>
      <c r="CN691" s="280">
        <v>3</v>
      </c>
    </row>
    <row r="692" spans="4:92">
      <c r="D692" s="273" t="s">
        <v>83</v>
      </c>
      <c r="E692" s="273" t="s">
        <v>194</v>
      </c>
      <c r="F692" s="273" t="s">
        <v>385</v>
      </c>
      <c r="G692" s="273" t="s">
        <v>790</v>
      </c>
      <c r="H692" s="274">
        <v>44986</v>
      </c>
      <c r="I692" s="273">
        <v>11546</v>
      </c>
      <c r="J692" s="273">
        <v>777</v>
      </c>
      <c r="K692" s="273">
        <v>292800</v>
      </c>
      <c r="L692" s="273" t="s">
        <v>66</v>
      </c>
      <c r="M692" s="273">
        <v>28933.62</v>
      </c>
      <c r="N692" s="273" t="s">
        <v>964</v>
      </c>
      <c r="P692" s="273" t="s">
        <v>92</v>
      </c>
      <c r="Q692" s="273" t="s">
        <v>965</v>
      </c>
      <c r="R692" s="273" t="s">
        <v>70</v>
      </c>
      <c r="S692" s="273" t="s">
        <v>966</v>
      </c>
      <c r="T692" s="273" t="s">
        <v>967</v>
      </c>
      <c r="U692" s="273" t="s">
        <v>73</v>
      </c>
      <c r="V692" s="273" t="s">
        <v>968</v>
      </c>
      <c r="W692" s="273">
        <v>260957</v>
      </c>
      <c r="X692" s="273" t="s">
        <v>64</v>
      </c>
      <c r="Y692" s="273" t="s">
        <v>63</v>
      </c>
      <c r="Z692" s="273" t="s">
        <v>252</v>
      </c>
      <c r="AA692" s="273" t="s">
        <v>257</v>
      </c>
      <c r="AB692" s="274">
        <v>45170</v>
      </c>
      <c r="AC692" s="273">
        <v>13713</v>
      </c>
      <c r="AD692" s="273">
        <v>22</v>
      </c>
      <c r="AE692" s="273">
        <v>1.04</v>
      </c>
      <c r="AF692" s="273" t="s">
        <v>90</v>
      </c>
      <c r="AG692" s="273" t="s">
        <v>867</v>
      </c>
      <c r="AH692" s="273" t="s">
        <v>868</v>
      </c>
      <c r="AI692" s="273" t="s">
        <v>199</v>
      </c>
      <c r="AJ692" s="273" t="s">
        <v>214</v>
      </c>
      <c r="AK692" s="273">
        <v>244273</v>
      </c>
      <c r="AL692" s="273" t="s">
        <v>64</v>
      </c>
      <c r="AM692" s="273" t="s">
        <v>287</v>
      </c>
      <c r="AN692" s="273" t="s">
        <v>288</v>
      </c>
      <c r="AO692" s="273" t="s">
        <v>1060</v>
      </c>
      <c r="AP692" s="274">
        <v>45108</v>
      </c>
      <c r="AQ692" s="273">
        <v>15112</v>
      </c>
      <c r="AR692" s="273">
        <v>857</v>
      </c>
      <c r="AS692" s="273">
        <v>0</v>
      </c>
      <c r="AT692" s="273" t="s">
        <v>77</v>
      </c>
      <c r="AU692" s="273" t="s">
        <v>344</v>
      </c>
      <c r="BG692" s="273">
        <v>318651</v>
      </c>
      <c r="BH692" s="273" t="s">
        <v>83</v>
      </c>
      <c r="BI692" s="273" t="s">
        <v>75</v>
      </c>
      <c r="BJ692" s="273" t="s">
        <v>357</v>
      </c>
      <c r="BK692" s="273" t="s">
        <v>678</v>
      </c>
      <c r="BL692" s="274">
        <v>44927</v>
      </c>
      <c r="BM692" s="273">
        <v>16246</v>
      </c>
      <c r="BN692" s="273">
        <v>720</v>
      </c>
      <c r="BO692" s="273">
        <v>0</v>
      </c>
      <c r="BP692" s="273" t="s">
        <v>80</v>
      </c>
      <c r="BQ692" s="273">
        <v>0</v>
      </c>
      <c r="BR692" s="273" t="s">
        <v>81</v>
      </c>
      <c r="BS692" s="273" t="s">
        <v>122</v>
      </c>
      <c r="BT692" s="273">
        <v>0</v>
      </c>
      <c r="BU692" s="273">
        <v>302976</v>
      </c>
      <c r="BV692" s="336" t="s">
        <v>64</v>
      </c>
      <c r="BW692" s="337" t="s">
        <v>63</v>
      </c>
      <c r="BX692" s="337" t="s">
        <v>221</v>
      </c>
      <c r="BY692" s="337" t="s">
        <v>221</v>
      </c>
      <c r="BZ692" s="337" t="s">
        <v>110</v>
      </c>
      <c r="CA692" s="337" t="s">
        <v>111</v>
      </c>
      <c r="CB692" s="337" t="s">
        <v>112</v>
      </c>
      <c r="CC692" s="337" t="s">
        <v>113</v>
      </c>
      <c r="CD692" s="338">
        <v>4</v>
      </c>
      <c r="CE692" s="335">
        <v>45200</v>
      </c>
      <c r="CF692" s="337"/>
      <c r="CG692" s="337"/>
      <c r="CH692" s="337"/>
      <c r="CI692" s="337" t="s">
        <v>80</v>
      </c>
      <c r="CJ692" s="337"/>
      <c r="CK692" s="337"/>
      <c r="CL692" s="337"/>
      <c r="CM692" s="337" t="s">
        <v>73</v>
      </c>
      <c r="CN692" s="337">
        <v>3</v>
      </c>
    </row>
    <row r="693" spans="4:92">
      <c r="D693" s="273" t="s">
        <v>83</v>
      </c>
      <c r="E693" s="273" t="s">
        <v>194</v>
      </c>
      <c r="F693" s="273" t="s">
        <v>385</v>
      </c>
      <c r="G693" s="273" t="s">
        <v>790</v>
      </c>
      <c r="H693" s="274">
        <v>44986</v>
      </c>
      <c r="I693" s="273">
        <v>11546</v>
      </c>
      <c r="J693" s="273">
        <v>777</v>
      </c>
      <c r="K693" s="273">
        <v>0</v>
      </c>
      <c r="L693" s="273" t="s">
        <v>66</v>
      </c>
      <c r="N693" s="273" t="s">
        <v>107</v>
      </c>
      <c r="W693" s="273">
        <v>260956</v>
      </c>
      <c r="X693" s="273" t="s">
        <v>64</v>
      </c>
      <c r="Y693" s="273" t="s">
        <v>63</v>
      </c>
      <c r="Z693" s="273" t="s">
        <v>252</v>
      </c>
      <c r="AA693" s="273" t="s">
        <v>257</v>
      </c>
      <c r="AB693" s="274">
        <v>45170</v>
      </c>
      <c r="AC693" s="273">
        <v>13713</v>
      </c>
      <c r="AD693" s="273">
        <v>22</v>
      </c>
      <c r="AE693" s="273">
        <v>0</v>
      </c>
      <c r="AF693" s="273" t="s">
        <v>90</v>
      </c>
      <c r="AG693" s="273" t="s">
        <v>815</v>
      </c>
      <c r="AH693" s="273" t="s">
        <v>230</v>
      </c>
      <c r="AI693" s="273" t="s">
        <v>123</v>
      </c>
      <c r="AJ693" s="273" t="s">
        <v>200</v>
      </c>
      <c r="AK693" s="273">
        <v>244279</v>
      </c>
      <c r="AL693" s="273" t="s">
        <v>64</v>
      </c>
      <c r="AM693" s="273" t="s">
        <v>287</v>
      </c>
      <c r="AN693" s="273" t="s">
        <v>288</v>
      </c>
      <c r="AO693" s="273" t="s">
        <v>1060</v>
      </c>
      <c r="AP693" s="274">
        <v>45108</v>
      </c>
      <c r="AQ693" s="273">
        <v>15112</v>
      </c>
      <c r="AR693" s="273">
        <v>857</v>
      </c>
      <c r="AS693" s="273">
        <v>0</v>
      </c>
      <c r="AT693" s="273" t="s">
        <v>77</v>
      </c>
      <c r="AU693" s="273" t="s">
        <v>344</v>
      </c>
      <c r="BG693" s="273">
        <v>318654</v>
      </c>
      <c r="BH693" s="273" t="s">
        <v>83</v>
      </c>
      <c r="BI693" s="273" t="s">
        <v>75</v>
      </c>
      <c r="BJ693" s="273" t="s">
        <v>357</v>
      </c>
      <c r="BK693" s="273" t="s">
        <v>655</v>
      </c>
      <c r="BL693" s="274">
        <v>44927</v>
      </c>
      <c r="BM693" s="273">
        <v>16196</v>
      </c>
      <c r="BN693" s="273">
        <v>712</v>
      </c>
      <c r="BO693" s="273">
        <v>0</v>
      </c>
      <c r="BP693" s="273" t="s">
        <v>80</v>
      </c>
      <c r="BQ693" s="273">
        <v>0</v>
      </c>
      <c r="BR693" s="273" t="s">
        <v>81</v>
      </c>
      <c r="BS693" s="273" t="s">
        <v>122</v>
      </c>
      <c r="BT693" s="273">
        <v>0</v>
      </c>
      <c r="BU693" s="273">
        <v>302342</v>
      </c>
      <c r="BV693" s="279" t="s">
        <v>64</v>
      </c>
      <c r="BW693" s="280" t="s">
        <v>63</v>
      </c>
      <c r="BX693" s="280" t="s">
        <v>221</v>
      </c>
      <c r="BY693" s="280" t="s">
        <v>221</v>
      </c>
      <c r="BZ693" s="280" t="s">
        <v>167</v>
      </c>
      <c r="CA693" s="280" t="s">
        <v>168</v>
      </c>
      <c r="CB693" s="280" t="s">
        <v>319</v>
      </c>
      <c r="CC693" s="280" t="s">
        <v>320</v>
      </c>
      <c r="CD693" s="281">
        <v>15</v>
      </c>
      <c r="CE693" s="277">
        <v>45261</v>
      </c>
      <c r="CF693" s="280">
        <v>92</v>
      </c>
      <c r="CG693" s="280" t="s">
        <v>80</v>
      </c>
      <c r="CH693" s="280">
        <v>92</v>
      </c>
      <c r="CI693" s="280" t="s">
        <v>80</v>
      </c>
      <c r="CJ693" s="280"/>
      <c r="CK693" s="280"/>
      <c r="CL693" s="280" t="s">
        <v>1448</v>
      </c>
      <c r="CM693" s="280" t="s">
        <v>73</v>
      </c>
      <c r="CN693" s="280">
        <v>3</v>
      </c>
    </row>
    <row r="694" spans="4:92">
      <c r="D694" s="273" t="s">
        <v>83</v>
      </c>
      <c r="E694" s="273" t="s">
        <v>194</v>
      </c>
      <c r="F694" s="273" t="s">
        <v>385</v>
      </c>
      <c r="G694" s="273" t="s">
        <v>790</v>
      </c>
      <c r="H694" s="274">
        <v>44986</v>
      </c>
      <c r="I694" s="273">
        <v>11546</v>
      </c>
      <c r="J694" s="273">
        <v>777</v>
      </c>
      <c r="K694" s="273">
        <v>0</v>
      </c>
      <c r="L694" s="273" t="s">
        <v>66</v>
      </c>
      <c r="M694" s="273">
        <v>0</v>
      </c>
      <c r="N694" s="273" t="s">
        <v>115</v>
      </c>
      <c r="W694" s="273">
        <v>260955</v>
      </c>
      <c r="X694" s="273" t="s">
        <v>64</v>
      </c>
      <c r="Y694" s="273" t="s">
        <v>63</v>
      </c>
      <c r="Z694" s="273" t="s">
        <v>252</v>
      </c>
      <c r="AA694" s="273" t="s">
        <v>257</v>
      </c>
      <c r="AB694" s="274">
        <v>45170</v>
      </c>
      <c r="AC694" s="273">
        <v>13713</v>
      </c>
      <c r="AD694" s="273">
        <v>22</v>
      </c>
      <c r="AE694" s="273">
        <v>8.92</v>
      </c>
      <c r="AF694" s="273" t="s">
        <v>90</v>
      </c>
      <c r="AG694" s="273" t="s">
        <v>879</v>
      </c>
      <c r="AH694" s="273" t="s">
        <v>880</v>
      </c>
      <c r="AI694" s="273" t="s">
        <v>123</v>
      </c>
      <c r="AJ694" s="273" t="s">
        <v>200</v>
      </c>
      <c r="AK694" s="273">
        <v>244285</v>
      </c>
      <c r="AL694" s="273" t="s">
        <v>64</v>
      </c>
      <c r="AM694" s="273" t="s">
        <v>287</v>
      </c>
      <c r="AN694" s="273" t="s">
        <v>288</v>
      </c>
      <c r="AO694" s="273" t="s">
        <v>1060</v>
      </c>
      <c r="AP694" s="274">
        <v>45108</v>
      </c>
      <c r="AQ694" s="273">
        <v>15112</v>
      </c>
      <c r="AR694" s="273">
        <v>857</v>
      </c>
      <c r="AS694" s="273">
        <v>0</v>
      </c>
      <c r="AT694" s="273" t="s">
        <v>77</v>
      </c>
      <c r="AU694" s="273" t="s">
        <v>344</v>
      </c>
      <c r="BG694" s="273">
        <v>318657</v>
      </c>
      <c r="BH694" s="273" t="s">
        <v>83</v>
      </c>
      <c r="BI694" s="273" t="s">
        <v>75</v>
      </c>
      <c r="BJ694" s="273" t="s">
        <v>357</v>
      </c>
      <c r="BK694" s="273" t="s">
        <v>624</v>
      </c>
      <c r="BL694" s="274">
        <v>44927</v>
      </c>
      <c r="BM694" s="273">
        <v>16133</v>
      </c>
      <c r="BN694" s="273">
        <v>702</v>
      </c>
      <c r="BO694" s="273">
        <v>0</v>
      </c>
      <c r="BP694" s="273" t="s">
        <v>80</v>
      </c>
      <c r="BQ694" s="273">
        <v>0</v>
      </c>
      <c r="BR694" s="273" t="s">
        <v>81</v>
      </c>
      <c r="BS694" s="273" t="s">
        <v>122</v>
      </c>
      <c r="BT694" s="273">
        <v>0</v>
      </c>
      <c r="BU694" s="273">
        <v>301535</v>
      </c>
      <c r="BV694" s="336" t="s">
        <v>64</v>
      </c>
      <c r="BW694" s="337" t="s">
        <v>63</v>
      </c>
      <c r="BX694" s="337" t="s">
        <v>221</v>
      </c>
      <c r="BY694" s="337" t="s">
        <v>221</v>
      </c>
      <c r="BZ694" s="337" t="s">
        <v>86</v>
      </c>
      <c r="CA694" s="337" t="s">
        <v>87</v>
      </c>
      <c r="CB694" s="337" t="s">
        <v>179</v>
      </c>
      <c r="CC694" s="337" t="s">
        <v>180</v>
      </c>
      <c r="CD694" s="338">
        <v>1</v>
      </c>
      <c r="CE694" s="335">
        <v>45261</v>
      </c>
      <c r="CF694" s="337"/>
      <c r="CG694" s="337" t="s">
        <v>181</v>
      </c>
      <c r="CH694" s="337"/>
      <c r="CI694" s="337" t="s">
        <v>181</v>
      </c>
      <c r="CJ694" s="337" t="s">
        <v>1439</v>
      </c>
      <c r="CK694" s="337"/>
      <c r="CL694" s="337"/>
      <c r="CM694" s="337" t="s">
        <v>73</v>
      </c>
      <c r="CN694" s="337">
        <v>3</v>
      </c>
    </row>
    <row r="695" spans="4:92">
      <c r="D695" s="273" t="s">
        <v>64</v>
      </c>
      <c r="E695" s="273" t="s">
        <v>404</v>
      </c>
      <c r="F695" s="273" t="s">
        <v>408</v>
      </c>
      <c r="G695" s="273" t="s">
        <v>419</v>
      </c>
      <c r="H695" s="274">
        <v>44958</v>
      </c>
      <c r="I695" s="273">
        <v>11308</v>
      </c>
      <c r="J695" s="273">
        <v>55</v>
      </c>
      <c r="K695" s="273">
        <v>870000</v>
      </c>
      <c r="L695" s="273" t="s">
        <v>66</v>
      </c>
      <c r="M695" s="273">
        <v>135830.54943000001</v>
      </c>
      <c r="N695" s="273" t="s">
        <v>115</v>
      </c>
      <c r="W695" s="273">
        <v>173367</v>
      </c>
      <c r="X695" s="273" t="s">
        <v>64</v>
      </c>
      <c r="Y695" s="273" t="s">
        <v>63</v>
      </c>
      <c r="Z695" s="273" t="s">
        <v>252</v>
      </c>
      <c r="AA695" s="273" t="s">
        <v>257</v>
      </c>
      <c r="AB695" s="274">
        <v>45170</v>
      </c>
      <c r="AC695" s="273">
        <v>13713</v>
      </c>
      <c r="AD695" s="273">
        <v>22</v>
      </c>
      <c r="AE695" s="273">
        <v>1.5</v>
      </c>
      <c r="AF695" s="273" t="s">
        <v>90</v>
      </c>
      <c r="AG695" s="273" t="s">
        <v>887</v>
      </c>
      <c r="AH695" s="273" t="s">
        <v>940</v>
      </c>
      <c r="AI695" s="273" t="s">
        <v>123</v>
      </c>
      <c r="AJ695" s="273" t="s">
        <v>200</v>
      </c>
      <c r="AK695" s="273">
        <v>244291</v>
      </c>
      <c r="AL695" s="273" t="s">
        <v>64</v>
      </c>
      <c r="AM695" s="273" t="s">
        <v>287</v>
      </c>
      <c r="AN695" s="273" t="s">
        <v>288</v>
      </c>
      <c r="AO695" s="273" t="s">
        <v>1060</v>
      </c>
      <c r="AP695" s="274">
        <v>45108</v>
      </c>
      <c r="AQ695" s="273">
        <v>15112</v>
      </c>
      <c r="AR695" s="273">
        <v>857</v>
      </c>
      <c r="AS695" s="273">
        <v>0</v>
      </c>
      <c r="AT695" s="273" t="s">
        <v>77</v>
      </c>
      <c r="AU695" s="273" t="s">
        <v>344</v>
      </c>
      <c r="BG695" s="273">
        <v>318660</v>
      </c>
      <c r="BH695" s="273" t="s">
        <v>83</v>
      </c>
      <c r="BI695" s="273" t="s">
        <v>75</v>
      </c>
      <c r="BJ695" s="273" t="s">
        <v>357</v>
      </c>
      <c r="BK695" s="273" t="s">
        <v>670</v>
      </c>
      <c r="BL695" s="274">
        <v>44927</v>
      </c>
      <c r="BM695" s="273">
        <v>16228</v>
      </c>
      <c r="BN695" s="273">
        <v>717</v>
      </c>
      <c r="BO695" s="273">
        <v>30</v>
      </c>
      <c r="BP695" s="273" t="s">
        <v>80</v>
      </c>
      <c r="BQ695" s="273">
        <v>129.375</v>
      </c>
      <c r="BR695" s="273" t="s">
        <v>81</v>
      </c>
      <c r="BS695" s="273" t="s">
        <v>122</v>
      </c>
      <c r="BT695" s="273">
        <v>0</v>
      </c>
      <c r="BU695" s="273">
        <v>302760</v>
      </c>
      <c r="BV695" s="279" t="s">
        <v>64</v>
      </c>
      <c r="BW695" s="280" t="s">
        <v>63</v>
      </c>
      <c r="BX695" s="280" t="s">
        <v>221</v>
      </c>
      <c r="BY695" s="280" t="s">
        <v>221</v>
      </c>
      <c r="BZ695" s="280" t="s">
        <v>138</v>
      </c>
      <c r="CA695" s="280" t="s">
        <v>139</v>
      </c>
      <c r="CB695" s="280" t="s">
        <v>190</v>
      </c>
      <c r="CC695" s="280" t="s">
        <v>191</v>
      </c>
      <c r="CD695" s="281">
        <v>8</v>
      </c>
      <c r="CE695" s="277">
        <v>45261</v>
      </c>
      <c r="CF695" s="280">
        <v>157</v>
      </c>
      <c r="CG695" s="280" t="s">
        <v>80</v>
      </c>
      <c r="CH695" s="280">
        <v>157</v>
      </c>
      <c r="CI695" s="280" t="s">
        <v>80</v>
      </c>
      <c r="CJ695" s="280"/>
      <c r="CK695" s="280"/>
      <c r="CL695" s="280" t="s">
        <v>1451</v>
      </c>
      <c r="CM695" s="280" t="s">
        <v>73</v>
      </c>
      <c r="CN695" s="280">
        <v>3</v>
      </c>
    </row>
    <row r="696" spans="4:92">
      <c r="D696" s="273" t="s">
        <v>83</v>
      </c>
      <c r="E696" s="273" t="s">
        <v>194</v>
      </c>
      <c r="F696" s="273" t="s">
        <v>385</v>
      </c>
      <c r="G696" s="273" t="s">
        <v>790</v>
      </c>
      <c r="H696" s="274">
        <v>45017</v>
      </c>
      <c r="I696" s="273">
        <v>11708</v>
      </c>
      <c r="J696" s="273">
        <v>777</v>
      </c>
      <c r="K696" s="273">
        <v>311200</v>
      </c>
      <c r="L696" s="273" t="s">
        <v>66</v>
      </c>
      <c r="M696" s="273">
        <v>30364.66</v>
      </c>
      <c r="N696" s="273" t="s">
        <v>964</v>
      </c>
      <c r="P696" s="273" t="s">
        <v>92</v>
      </c>
      <c r="Q696" s="273" t="s">
        <v>965</v>
      </c>
      <c r="R696" s="273" t="s">
        <v>70</v>
      </c>
      <c r="S696" s="273" t="s">
        <v>966</v>
      </c>
      <c r="T696" s="273" t="s">
        <v>967</v>
      </c>
      <c r="U696" s="273" t="s">
        <v>73</v>
      </c>
      <c r="V696" s="273" t="s">
        <v>968</v>
      </c>
      <c r="W696" s="273">
        <v>260986</v>
      </c>
      <c r="X696" s="273" t="s">
        <v>64</v>
      </c>
      <c r="Y696" s="273" t="s">
        <v>63</v>
      </c>
      <c r="Z696" s="273" t="s">
        <v>252</v>
      </c>
      <c r="AA696" s="273" t="s">
        <v>257</v>
      </c>
      <c r="AB696" s="274">
        <v>45170</v>
      </c>
      <c r="AC696" s="273">
        <v>13713</v>
      </c>
      <c r="AD696" s="273">
        <v>22</v>
      </c>
      <c r="AE696" s="273">
        <v>5.8000000000000003E-2</v>
      </c>
      <c r="AF696" s="273" t="s">
        <v>90</v>
      </c>
      <c r="AG696" s="273" t="s">
        <v>884</v>
      </c>
      <c r="AH696" s="273" t="s">
        <v>943</v>
      </c>
      <c r="AI696" s="273" t="s">
        <v>123</v>
      </c>
      <c r="AJ696" s="273" t="s">
        <v>200</v>
      </c>
      <c r="AK696" s="273">
        <v>244297</v>
      </c>
      <c r="AL696" s="273" t="s">
        <v>64</v>
      </c>
      <c r="AM696" s="273" t="s">
        <v>287</v>
      </c>
      <c r="AN696" s="273" t="s">
        <v>288</v>
      </c>
      <c r="AO696" s="273" t="s">
        <v>1060</v>
      </c>
      <c r="AP696" s="274">
        <v>45108</v>
      </c>
      <c r="AQ696" s="273">
        <v>15112</v>
      </c>
      <c r="AR696" s="273">
        <v>857</v>
      </c>
      <c r="AS696" s="273">
        <v>0</v>
      </c>
      <c r="AT696" s="273" t="s">
        <v>77</v>
      </c>
      <c r="AU696" s="273" t="s">
        <v>344</v>
      </c>
      <c r="BG696" s="273">
        <v>318663</v>
      </c>
      <c r="BH696" s="273" t="s">
        <v>83</v>
      </c>
      <c r="BI696" s="273" t="s">
        <v>75</v>
      </c>
      <c r="BJ696" s="273" t="s">
        <v>357</v>
      </c>
      <c r="BK696" s="273" t="s">
        <v>632</v>
      </c>
      <c r="BL696" s="274">
        <v>44927</v>
      </c>
      <c r="BM696" s="273">
        <v>16145</v>
      </c>
      <c r="BN696" s="273">
        <v>704</v>
      </c>
      <c r="BO696" s="273">
        <v>43</v>
      </c>
      <c r="BP696" s="273" t="s">
        <v>80</v>
      </c>
      <c r="BQ696" s="273">
        <v>37.518749999999997</v>
      </c>
      <c r="BR696" s="273" t="s">
        <v>81</v>
      </c>
      <c r="BS696" s="273" t="s">
        <v>714</v>
      </c>
      <c r="BT696" s="273">
        <v>0</v>
      </c>
      <c r="BU696" s="273">
        <v>301679</v>
      </c>
      <c r="BV696" s="336" t="s">
        <v>64</v>
      </c>
      <c r="BW696" s="337" t="s">
        <v>63</v>
      </c>
      <c r="BX696" s="337" t="s">
        <v>221</v>
      </c>
      <c r="BY696" s="337" t="s">
        <v>221</v>
      </c>
      <c r="BZ696" s="337" t="s">
        <v>86</v>
      </c>
      <c r="CA696" s="337" t="s">
        <v>87</v>
      </c>
      <c r="CB696" s="337" t="s">
        <v>217</v>
      </c>
      <c r="CC696" s="337" t="s">
        <v>218</v>
      </c>
      <c r="CD696" s="338">
        <v>2</v>
      </c>
      <c r="CE696" s="335">
        <v>45261</v>
      </c>
      <c r="CF696" s="337"/>
      <c r="CG696" s="337" t="s">
        <v>181</v>
      </c>
      <c r="CH696" s="337"/>
      <c r="CI696" s="337" t="s">
        <v>181</v>
      </c>
      <c r="CJ696" s="337" t="s">
        <v>783</v>
      </c>
      <c r="CK696" s="337"/>
      <c r="CL696" s="337"/>
      <c r="CM696" s="337" t="s">
        <v>73</v>
      </c>
      <c r="CN696" s="337">
        <v>3</v>
      </c>
    </row>
    <row r="697" spans="4:92">
      <c r="D697" s="273" t="s">
        <v>83</v>
      </c>
      <c r="E697" s="273" t="s">
        <v>194</v>
      </c>
      <c r="F697" s="273" t="s">
        <v>385</v>
      </c>
      <c r="G697" s="273" t="s">
        <v>790</v>
      </c>
      <c r="H697" s="274">
        <v>45017</v>
      </c>
      <c r="I697" s="273">
        <v>11708</v>
      </c>
      <c r="J697" s="273">
        <v>777</v>
      </c>
      <c r="K697" s="273">
        <v>0</v>
      </c>
      <c r="L697" s="273" t="s">
        <v>66</v>
      </c>
      <c r="N697" s="273" t="s">
        <v>107</v>
      </c>
      <c r="W697" s="273">
        <v>260985</v>
      </c>
      <c r="X697" s="273" t="s">
        <v>64</v>
      </c>
      <c r="Y697" s="273" t="s">
        <v>63</v>
      </c>
      <c r="Z697" s="273" t="s">
        <v>252</v>
      </c>
      <c r="AA697" s="273" t="s">
        <v>257</v>
      </c>
      <c r="AB697" s="274">
        <v>45170</v>
      </c>
      <c r="AC697" s="273">
        <v>13713</v>
      </c>
      <c r="AD697" s="273">
        <v>22</v>
      </c>
      <c r="AE697" s="273">
        <v>6.7000000000000004E-2</v>
      </c>
      <c r="AF697" s="273" t="s">
        <v>90</v>
      </c>
      <c r="AG697" s="273" t="s">
        <v>795</v>
      </c>
      <c r="AH697" s="273" t="s">
        <v>946</v>
      </c>
      <c r="AI697" s="273" t="s">
        <v>123</v>
      </c>
      <c r="AJ697" s="273" t="s">
        <v>200</v>
      </c>
      <c r="AK697" s="273">
        <v>244303</v>
      </c>
      <c r="AL697" s="273" t="s">
        <v>64</v>
      </c>
      <c r="AM697" s="273" t="s">
        <v>63</v>
      </c>
      <c r="AN697" s="273" t="s">
        <v>221</v>
      </c>
      <c r="AO697" s="273" t="s">
        <v>221</v>
      </c>
      <c r="AP697" s="274">
        <v>45017</v>
      </c>
      <c r="AQ697" s="273">
        <v>14848</v>
      </c>
      <c r="AR697" s="273">
        <v>17</v>
      </c>
      <c r="AS697" s="273">
        <v>0</v>
      </c>
      <c r="AT697" s="273" t="s">
        <v>1248</v>
      </c>
      <c r="AU697" s="273" t="s">
        <v>145</v>
      </c>
      <c r="AV697" s="273" t="s">
        <v>158</v>
      </c>
      <c r="AX697" s="273" t="s">
        <v>176</v>
      </c>
      <c r="AZ697" s="273" t="s">
        <v>188</v>
      </c>
      <c r="BG697" s="273">
        <v>293426</v>
      </c>
      <c r="BH697" s="273" t="s">
        <v>83</v>
      </c>
      <c r="BI697" s="273" t="s">
        <v>75</v>
      </c>
      <c r="BJ697" s="273" t="s">
        <v>357</v>
      </c>
      <c r="BK697" s="273" t="s">
        <v>673</v>
      </c>
      <c r="BL697" s="274">
        <v>44927</v>
      </c>
      <c r="BM697" s="273">
        <v>16234</v>
      </c>
      <c r="BN697" s="273">
        <v>718</v>
      </c>
      <c r="BO697" s="273">
        <v>108</v>
      </c>
      <c r="BP697" s="273" t="s">
        <v>80</v>
      </c>
      <c r="BQ697" s="273">
        <v>93.4375</v>
      </c>
      <c r="BR697" s="273" t="s">
        <v>81</v>
      </c>
      <c r="BS697" s="273" t="s">
        <v>1461</v>
      </c>
      <c r="BT697" s="273">
        <v>0</v>
      </c>
      <c r="BU697" s="273">
        <v>302832</v>
      </c>
      <c r="BV697" s="279" t="s">
        <v>64</v>
      </c>
      <c r="BW697" s="280" t="s">
        <v>63</v>
      </c>
      <c r="BX697" s="280" t="s">
        <v>221</v>
      </c>
      <c r="BY697" s="280" t="s">
        <v>221</v>
      </c>
      <c r="BZ697" s="280" t="s">
        <v>204</v>
      </c>
      <c r="CA697" s="280" t="s">
        <v>205</v>
      </c>
      <c r="CB697" s="280" t="s">
        <v>206</v>
      </c>
      <c r="CC697" s="280" t="s">
        <v>207</v>
      </c>
      <c r="CD697" s="281">
        <v>0</v>
      </c>
      <c r="CE697" s="277">
        <v>45261</v>
      </c>
      <c r="CF697" s="280"/>
      <c r="CG697" s="280" t="s">
        <v>181</v>
      </c>
      <c r="CH697" s="280"/>
      <c r="CI697" s="280" t="s">
        <v>208</v>
      </c>
      <c r="CJ697" s="280" t="s">
        <v>209</v>
      </c>
      <c r="CK697" s="280"/>
      <c r="CL697" s="280" t="s">
        <v>1462</v>
      </c>
      <c r="CM697" s="280" t="s">
        <v>73</v>
      </c>
      <c r="CN697" s="280">
        <v>3</v>
      </c>
    </row>
    <row r="698" spans="4:92">
      <c r="D698" s="273" t="s">
        <v>83</v>
      </c>
      <c r="E698" s="273" t="s">
        <v>194</v>
      </c>
      <c r="F698" s="273" t="s">
        <v>385</v>
      </c>
      <c r="G698" s="273" t="s">
        <v>790</v>
      </c>
      <c r="H698" s="274">
        <v>45017</v>
      </c>
      <c r="I698" s="273">
        <v>11708</v>
      </c>
      <c r="J698" s="273">
        <v>777</v>
      </c>
      <c r="K698" s="273">
        <v>0</v>
      </c>
      <c r="L698" s="273" t="s">
        <v>66</v>
      </c>
      <c r="M698" s="273">
        <v>0</v>
      </c>
      <c r="N698" s="273" t="s">
        <v>115</v>
      </c>
      <c r="W698" s="273">
        <v>260984</v>
      </c>
      <c r="X698" s="273" t="s">
        <v>64</v>
      </c>
      <c r="Y698" s="273" t="s">
        <v>63</v>
      </c>
      <c r="Z698" s="273" t="s">
        <v>221</v>
      </c>
      <c r="AA698" s="273" t="s">
        <v>221</v>
      </c>
      <c r="AB698" s="274">
        <v>44927</v>
      </c>
      <c r="AC698" s="273">
        <v>11947</v>
      </c>
      <c r="AD698" s="273">
        <v>17</v>
      </c>
      <c r="AE698" s="273">
        <v>0</v>
      </c>
      <c r="AF698" s="273" t="s">
        <v>90</v>
      </c>
      <c r="AG698" s="273" t="s">
        <v>989</v>
      </c>
      <c r="AH698" s="273" t="s">
        <v>1091</v>
      </c>
      <c r="AI698" s="273" t="s">
        <v>123</v>
      </c>
      <c r="AJ698" s="273" t="s">
        <v>200</v>
      </c>
      <c r="AK698" s="273">
        <v>162950</v>
      </c>
      <c r="AL698" s="273" t="s">
        <v>64</v>
      </c>
      <c r="AM698" s="273" t="s">
        <v>63</v>
      </c>
      <c r="AN698" s="273" t="s">
        <v>221</v>
      </c>
      <c r="AO698" s="273" t="s">
        <v>221</v>
      </c>
      <c r="AP698" s="274">
        <v>45108</v>
      </c>
      <c r="AQ698" s="273">
        <v>14994</v>
      </c>
      <c r="AR698" s="273">
        <v>17</v>
      </c>
      <c r="AS698" s="273">
        <v>0</v>
      </c>
      <c r="AT698" s="273" t="s">
        <v>1248</v>
      </c>
      <c r="AU698" s="273" t="s">
        <v>970</v>
      </c>
      <c r="AV698" s="273" t="s">
        <v>146</v>
      </c>
      <c r="AW698" s="273">
        <v>832.5</v>
      </c>
      <c r="AX698" s="273" t="s">
        <v>176</v>
      </c>
      <c r="AY698" s="273" t="s">
        <v>1410</v>
      </c>
      <c r="AZ698" s="273" t="s">
        <v>188</v>
      </c>
      <c r="BG698" s="273">
        <v>293431</v>
      </c>
      <c r="BH698" s="273" t="s">
        <v>83</v>
      </c>
      <c r="BI698" s="273" t="s">
        <v>75</v>
      </c>
      <c r="BJ698" s="273" t="s">
        <v>357</v>
      </c>
      <c r="BK698" s="273" t="s">
        <v>689</v>
      </c>
      <c r="BL698" s="274">
        <v>44927</v>
      </c>
      <c r="BM698" s="273">
        <v>16271</v>
      </c>
      <c r="BN698" s="273">
        <v>724</v>
      </c>
      <c r="BO698" s="273">
        <v>4.032</v>
      </c>
      <c r="BP698" s="273" t="s">
        <v>80</v>
      </c>
      <c r="BQ698" s="273">
        <v>448.5</v>
      </c>
      <c r="BR698" s="273" t="s">
        <v>81</v>
      </c>
      <c r="BS698" s="273" t="s">
        <v>1434</v>
      </c>
      <c r="BT698" s="273">
        <v>0</v>
      </c>
      <c r="BU698" s="273">
        <v>303293</v>
      </c>
      <c r="BV698" s="336" t="s">
        <v>64</v>
      </c>
      <c r="BW698" s="337" t="s">
        <v>63</v>
      </c>
      <c r="BX698" s="337" t="s">
        <v>221</v>
      </c>
      <c r="BY698" s="337" t="s">
        <v>221</v>
      </c>
      <c r="BZ698" s="337" t="s">
        <v>86</v>
      </c>
      <c r="CA698" s="337" t="s">
        <v>87</v>
      </c>
      <c r="CB698" s="337" t="s">
        <v>225</v>
      </c>
      <c r="CC698" s="337" t="s">
        <v>226</v>
      </c>
      <c r="CD698" s="338">
        <v>5</v>
      </c>
      <c r="CE698" s="335">
        <v>45261</v>
      </c>
      <c r="CF698" s="337">
        <v>1980</v>
      </c>
      <c r="CG698" s="337" t="s">
        <v>80</v>
      </c>
      <c r="CH698" s="337">
        <v>1980</v>
      </c>
      <c r="CI698" s="337" t="s">
        <v>80</v>
      </c>
      <c r="CJ698" s="337"/>
      <c r="CK698" s="337"/>
      <c r="CL698" s="337" t="s">
        <v>1463</v>
      </c>
      <c r="CM698" s="337" t="s">
        <v>73</v>
      </c>
      <c r="CN698" s="337">
        <v>3</v>
      </c>
    </row>
    <row r="699" spans="4:92">
      <c r="D699" s="273" t="s">
        <v>83</v>
      </c>
      <c r="E699" s="273" t="s">
        <v>194</v>
      </c>
      <c r="F699" s="273" t="s">
        <v>385</v>
      </c>
      <c r="G699" s="273" t="s">
        <v>790</v>
      </c>
      <c r="H699" s="274">
        <v>45047</v>
      </c>
      <c r="I699" s="273">
        <v>12327</v>
      </c>
      <c r="J699" s="273">
        <v>777</v>
      </c>
      <c r="K699" s="273">
        <v>286000</v>
      </c>
      <c r="L699" s="273" t="s">
        <v>66</v>
      </c>
      <c r="M699" s="273">
        <v>27638.05</v>
      </c>
      <c r="N699" s="273" t="s">
        <v>964</v>
      </c>
      <c r="P699" s="273" t="s">
        <v>92</v>
      </c>
      <c r="Q699" s="273" t="s">
        <v>965</v>
      </c>
      <c r="R699" s="273" t="s">
        <v>70</v>
      </c>
      <c r="S699" s="273" t="s">
        <v>966</v>
      </c>
      <c r="T699" s="273" t="s">
        <v>967</v>
      </c>
      <c r="U699" s="273" t="s">
        <v>73</v>
      </c>
      <c r="V699" s="273" t="s">
        <v>968</v>
      </c>
      <c r="W699" s="273">
        <v>261015</v>
      </c>
      <c r="X699" s="273" t="s">
        <v>64</v>
      </c>
      <c r="Y699" s="273" t="s">
        <v>63</v>
      </c>
      <c r="Z699" s="273" t="s">
        <v>221</v>
      </c>
      <c r="AA699" s="273" t="s">
        <v>221</v>
      </c>
      <c r="AB699" s="274">
        <v>44927</v>
      </c>
      <c r="AC699" s="273">
        <v>11947</v>
      </c>
      <c r="AD699" s="273">
        <v>17</v>
      </c>
      <c r="AE699" s="273">
        <v>0.16</v>
      </c>
      <c r="AF699" s="273" t="s">
        <v>90</v>
      </c>
      <c r="AG699" s="273" t="s">
        <v>1026</v>
      </c>
      <c r="AH699" s="273" t="s">
        <v>1093</v>
      </c>
      <c r="AI699" s="273" t="s">
        <v>123</v>
      </c>
      <c r="AJ699" s="273" t="s">
        <v>200</v>
      </c>
      <c r="AK699" s="273">
        <v>162956</v>
      </c>
      <c r="AL699" s="273" t="s">
        <v>64</v>
      </c>
      <c r="AM699" s="273" t="s">
        <v>63</v>
      </c>
      <c r="AN699" s="273" t="s">
        <v>221</v>
      </c>
      <c r="AO699" s="273" t="s">
        <v>221</v>
      </c>
      <c r="AP699" s="274">
        <v>45108</v>
      </c>
      <c r="AQ699" s="273">
        <v>14994</v>
      </c>
      <c r="AR699" s="273">
        <v>17</v>
      </c>
      <c r="AS699" s="273">
        <v>2.0680000000000001</v>
      </c>
      <c r="AT699" s="273" t="s">
        <v>90</v>
      </c>
      <c r="AU699" s="273" t="s">
        <v>416</v>
      </c>
      <c r="AV699" s="273" t="s">
        <v>1430</v>
      </c>
      <c r="AW699" s="273">
        <v>504</v>
      </c>
      <c r="AX699" s="273" t="s">
        <v>176</v>
      </c>
      <c r="AY699" s="273" t="s">
        <v>1431</v>
      </c>
      <c r="AZ699" s="273" t="s">
        <v>188</v>
      </c>
      <c r="BG699" s="273">
        <v>293442</v>
      </c>
      <c r="BH699" s="273" t="s">
        <v>64</v>
      </c>
      <c r="BI699" s="273" t="s">
        <v>75</v>
      </c>
      <c r="BJ699" s="273" t="s">
        <v>391</v>
      </c>
      <c r="BK699" s="273" t="s">
        <v>396</v>
      </c>
      <c r="BL699" s="274">
        <v>45047</v>
      </c>
      <c r="BM699" s="273">
        <v>12198</v>
      </c>
      <c r="BN699" s="273">
        <v>50</v>
      </c>
      <c r="BO699" s="273">
        <v>8707</v>
      </c>
      <c r="BP699" s="273" t="s">
        <v>80</v>
      </c>
      <c r="BQ699" s="273">
        <v>5130.4360624999999</v>
      </c>
      <c r="BR699" s="273" t="s">
        <v>81</v>
      </c>
      <c r="BS699" s="273" t="s">
        <v>1464</v>
      </c>
      <c r="BT699" s="273">
        <v>0</v>
      </c>
      <c r="BU699" s="273">
        <v>175754</v>
      </c>
      <c r="BV699" s="279" t="s">
        <v>64</v>
      </c>
      <c r="BW699" s="280" t="s">
        <v>63</v>
      </c>
      <c r="BX699" s="280" t="s">
        <v>221</v>
      </c>
      <c r="BY699" s="280" t="s">
        <v>221</v>
      </c>
      <c r="BZ699" s="280" t="s">
        <v>86</v>
      </c>
      <c r="CA699" s="280" t="s">
        <v>87</v>
      </c>
      <c r="CB699" s="280" t="s">
        <v>233</v>
      </c>
      <c r="CC699" s="280" t="s">
        <v>234</v>
      </c>
      <c r="CD699" s="281">
        <v>1</v>
      </c>
      <c r="CE699" s="277">
        <v>45261</v>
      </c>
      <c r="CF699" s="280"/>
      <c r="CG699" s="280" t="s">
        <v>181</v>
      </c>
      <c r="CH699" s="280"/>
      <c r="CI699" s="280" t="s">
        <v>181</v>
      </c>
      <c r="CJ699" s="280" t="s">
        <v>1465</v>
      </c>
      <c r="CK699" s="280"/>
      <c r="CL699" s="280"/>
      <c r="CM699" s="280" t="s">
        <v>73</v>
      </c>
      <c r="CN699" s="280">
        <v>3</v>
      </c>
    </row>
    <row r="700" spans="4:92">
      <c r="D700" s="273" t="s">
        <v>83</v>
      </c>
      <c r="E700" s="273" t="s">
        <v>194</v>
      </c>
      <c r="F700" s="273" t="s">
        <v>385</v>
      </c>
      <c r="G700" s="273" t="s">
        <v>790</v>
      </c>
      <c r="H700" s="274">
        <v>45047</v>
      </c>
      <c r="I700" s="273">
        <v>12327</v>
      </c>
      <c r="J700" s="273">
        <v>777</v>
      </c>
      <c r="K700" s="273">
        <v>0</v>
      </c>
      <c r="L700" s="273" t="s">
        <v>66</v>
      </c>
      <c r="N700" s="273" t="s">
        <v>107</v>
      </c>
      <c r="W700" s="273">
        <v>261014</v>
      </c>
      <c r="X700" s="273" t="s">
        <v>64</v>
      </c>
      <c r="Y700" s="273" t="s">
        <v>63</v>
      </c>
      <c r="Z700" s="273" t="s">
        <v>221</v>
      </c>
      <c r="AA700" s="273" t="s">
        <v>221</v>
      </c>
      <c r="AB700" s="274">
        <v>44927</v>
      </c>
      <c r="AC700" s="273">
        <v>14702</v>
      </c>
      <c r="AD700" s="273">
        <v>17</v>
      </c>
      <c r="AK700" s="273">
        <v>276688</v>
      </c>
      <c r="AL700" s="273" t="s">
        <v>64</v>
      </c>
      <c r="AM700" s="273" t="s">
        <v>63</v>
      </c>
      <c r="AN700" s="273" t="s">
        <v>221</v>
      </c>
      <c r="AO700" s="273" t="s">
        <v>221</v>
      </c>
      <c r="AP700" s="274">
        <v>45108</v>
      </c>
      <c r="AQ700" s="273">
        <v>14994</v>
      </c>
      <c r="AR700" s="273">
        <v>17</v>
      </c>
      <c r="AS700" s="273">
        <v>466121</v>
      </c>
      <c r="AT700" s="273" t="s">
        <v>201</v>
      </c>
      <c r="AU700" s="273" t="s">
        <v>202</v>
      </c>
      <c r="AV700" s="273" t="s">
        <v>203</v>
      </c>
      <c r="BG700" s="273">
        <v>293444</v>
      </c>
      <c r="BH700" s="273" t="s">
        <v>64</v>
      </c>
      <c r="BI700" s="273" t="s">
        <v>75</v>
      </c>
      <c r="BJ700" s="273" t="s">
        <v>391</v>
      </c>
      <c r="BK700" s="273" t="s">
        <v>396</v>
      </c>
      <c r="BL700" s="274">
        <v>45078</v>
      </c>
      <c r="BM700" s="273">
        <v>12467</v>
      </c>
      <c r="BN700" s="273">
        <v>50</v>
      </c>
      <c r="BO700" s="273">
        <v>11372</v>
      </c>
      <c r="BP700" s="273" t="s">
        <v>80</v>
      </c>
      <c r="BQ700" s="273">
        <v>6700.7380624999996</v>
      </c>
      <c r="BR700" s="273" t="s">
        <v>81</v>
      </c>
      <c r="BS700" s="273" t="s">
        <v>1464</v>
      </c>
      <c r="BT700" s="273">
        <v>0</v>
      </c>
      <c r="BU700" s="273">
        <v>187590</v>
      </c>
      <c r="BV700" s="336" t="s">
        <v>83</v>
      </c>
      <c r="BW700" s="337" t="s">
        <v>63</v>
      </c>
      <c r="BX700" s="337" t="s">
        <v>228</v>
      </c>
      <c r="BY700" s="337" t="s">
        <v>237</v>
      </c>
      <c r="BZ700" s="337" t="s">
        <v>86</v>
      </c>
      <c r="CA700" s="337" t="s">
        <v>87</v>
      </c>
      <c r="CB700" s="337" t="s">
        <v>233</v>
      </c>
      <c r="CC700" s="337" t="s">
        <v>234</v>
      </c>
      <c r="CD700" s="338">
        <v>1</v>
      </c>
      <c r="CE700" s="335">
        <v>44927</v>
      </c>
      <c r="CF700" s="337"/>
      <c r="CG700" s="337" t="s">
        <v>181</v>
      </c>
      <c r="CH700" s="337"/>
      <c r="CI700" s="337" t="s">
        <v>181</v>
      </c>
      <c r="CJ700" s="337" t="s">
        <v>1007</v>
      </c>
      <c r="CK700" s="337"/>
      <c r="CL700" s="337"/>
      <c r="CM700" s="337" t="s">
        <v>73</v>
      </c>
      <c r="CN700" s="337">
        <v>3</v>
      </c>
    </row>
    <row r="701" spans="4:92">
      <c r="D701" s="273" t="s">
        <v>83</v>
      </c>
      <c r="E701" s="273" t="s">
        <v>194</v>
      </c>
      <c r="F701" s="273" t="s">
        <v>385</v>
      </c>
      <c r="G701" s="273" t="s">
        <v>790</v>
      </c>
      <c r="H701" s="274">
        <v>45047</v>
      </c>
      <c r="I701" s="273">
        <v>12327</v>
      </c>
      <c r="J701" s="273">
        <v>777</v>
      </c>
      <c r="K701" s="273">
        <v>0</v>
      </c>
      <c r="L701" s="273" t="s">
        <v>66</v>
      </c>
      <c r="M701" s="273">
        <v>0</v>
      </c>
      <c r="N701" s="273" t="s">
        <v>115</v>
      </c>
      <c r="W701" s="273">
        <v>261013</v>
      </c>
      <c r="X701" s="273" t="s">
        <v>64</v>
      </c>
      <c r="Y701" s="273" t="s">
        <v>63</v>
      </c>
      <c r="Z701" s="273" t="s">
        <v>221</v>
      </c>
      <c r="AA701" s="273" t="s">
        <v>221</v>
      </c>
      <c r="AB701" s="274">
        <v>44927</v>
      </c>
      <c r="AC701" s="273">
        <v>14702</v>
      </c>
      <c r="AD701" s="273">
        <v>17</v>
      </c>
      <c r="AK701" s="273">
        <v>291295</v>
      </c>
      <c r="AL701" s="273" t="s">
        <v>64</v>
      </c>
      <c r="AM701" s="273" t="s">
        <v>63</v>
      </c>
      <c r="AN701" s="273" t="s">
        <v>221</v>
      </c>
      <c r="AO701" s="273" t="s">
        <v>221</v>
      </c>
      <c r="AP701" s="274">
        <v>45108</v>
      </c>
      <c r="AQ701" s="273">
        <v>14994</v>
      </c>
      <c r="AR701" s="273">
        <v>17</v>
      </c>
      <c r="AS701" s="273">
        <v>0</v>
      </c>
      <c r="AT701" s="273" t="s">
        <v>77</v>
      </c>
      <c r="AU701" s="273" t="s">
        <v>344</v>
      </c>
      <c r="BG701" s="273">
        <v>293447</v>
      </c>
      <c r="BH701" s="273" t="s">
        <v>64</v>
      </c>
      <c r="BI701" s="273" t="s">
        <v>75</v>
      </c>
      <c r="BJ701" s="273" t="s">
        <v>391</v>
      </c>
      <c r="BK701" s="273" t="s">
        <v>396</v>
      </c>
      <c r="BL701" s="274">
        <v>45108</v>
      </c>
      <c r="BM701" s="273">
        <v>12736</v>
      </c>
      <c r="BN701" s="273">
        <v>50</v>
      </c>
      <c r="BO701" s="273">
        <v>13486</v>
      </c>
      <c r="BP701" s="273" t="s">
        <v>80</v>
      </c>
      <c r="BQ701" s="273">
        <v>7946.3720624999996</v>
      </c>
      <c r="BR701" s="273" t="s">
        <v>81</v>
      </c>
      <c r="BS701" s="273" t="s">
        <v>1464</v>
      </c>
      <c r="BT701" s="273">
        <v>0</v>
      </c>
      <c r="BU701" s="273">
        <v>201074</v>
      </c>
      <c r="BV701" s="279" t="s">
        <v>83</v>
      </c>
      <c r="BW701" s="280" t="s">
        <v>63</v>
      </c>
      <c r="BX701" s="280" t="s">
        <v>228</v>
      </c>
      <c r="BY701" s="280" t="s">
        <v>237</v>
      </c>
      <c r="BZ701" s="280" t="s">
        <v>86</v>
      </c>
      <c r="CA701" s="280" t="s">
        <v>87</v>
      </c>
      <c r="CB701" s="280" t="s">
        <v>225</v>
      </c>
      <c r="CC701" s="280" t="s">
        <v>226</v>
      </c>
      <c r="CD701" s="281">
        <v>5</v>
      </c>
      <c r="CE701" s="277">
        <v>44927</v>
      </c>
      <c r="CF701" s="280">
        <v>0</v>
      </c>
      <c r="CG701" s="280" t="s">
        <v>90</v>
      </c>
      <c r="CH701" s="280">
        <v>0</v>
      </c>
      <c r="CI701" s="280" t="s">
        <v>80</v>
      </c>
      <c r="CJ701" s="280"/>
      <c r="CK701" s="280"/>
      <c r="CL701" s="280"/>
      <c r="CM701" s="280" t="s">
        <v>73</v>
      </c>
      <c r="CN701" s="280">
        <v>3</v>
      </c>
    </row>
    <row r="702" spans="4:92">
      <c r="D702" s="273" t="s">
        <v>83</v>
      </c>
      <c r="E702" s="273" t="s">
        <v>194</v>
      </c>
      <c r="F702" s="273" t="s">
        <v>385</v>
      </c>
      <c r="G702" s="273" t="s">
        <v>790</v>
      </c>
      <c r="H702" s="274">
        <v>45078</v>
      </c>
      <c r="I702" s="273">
        <v>12596</v>
      </c>
      <c r="J702" s="273">
        <v>777</v>
      </c>
      <c r="K702" s="273">
        <v>324000</v>
      </c>
      <c r="L702" s="273" t="s">
        <v>66</v>
      </c>
      <c r="M702" s="273">
        <v>30600.68</v>
      </c>
      <c r="N702" s="273" t="s">
        <v>964</v>
      </c>
      <c r="P702" s="273" t="s">
        <v>92</v>
      </c>
      <c r="Q702" s="273" t="s">
        <v>965</v>
      </c>
      <c r="R702" s="273" t="s">
        <v>70</v>
      </c>
      <c r="S702" s="273" t="s">
        <v>966</v>
      </c>
      <c r="T702" s="273" t="s">
        <v>967</v>
      </c>
      <c r="U702" s="273" t="s">
        <v>73</v>
      </c>
      <c r="V702" s="273" t="s">
        <v>968</v>
      </c>
      <c r="W702" s="273">
        <v>261044</v>
      </c>
      <c r="X702" s="273" t="s">
        <v>64</v>
      </c>
      <c r="Y702" s="273" t="s">
        <v>63</v>
      </c>
      <c r="Z702" s="273" t="s">
        <v>221</v>
      </c>
      <c r="AA702" s="273" t="s">
        <v>221</v>
      </c>
      <c r="AB702" s="274">
        <v>44927</v>
      </c>
      <c r="AC702" s="273">
        <v>14702</v>
      </c>
      <c r="AD702" s="273">
        <v>17</v>
      </c>
      <c r="AK702" s="273">
        <v>293342</v>
      </c>
      <c r="AL702" s="273" t="s">
        <v>64</v>
      </c>
      <c r="AM702" s="273" t="s">
        <v>63</v>
      </c>
      <c r="AN702" s="273" t="s">
        <v>221</v>
      </c>
      <c r="AO702" s="273" t="s">
        <v>221</v>
      </c>
      <c r="AP702" s="274">
        <v>45108</v>
      </c>
      <c r="AQ702" s="273">
        <v>14994</v>
      </c>
      <c r="AR702" s="273">
        <v>17</v>
      </c>
      <c r="AS702" s="273">
        <v>0</v>
      </c>
      <c r="AT702" s="273" t="s">
        <v>77</v>
      </c>
      <c r="AU702" s="273" t="s">
        <v>1432</v>
      </c>
      <c r="AV702" s="273" t="s">
        <v>1433</v>
      </c>
      <c r="BG702" s="273">
        <v>293449</v>
      </c>
      <c r="BH702" s="273" t="s">
        <v>64</v>
      </c>
      <c r="BI702" s="273" t="s">
        <v>75</v>
      </c>
      <c r="BJ702" s="273" t="s">
        <v>391</v>
      </c>
      <c r="BK702" s="273" t="s">
        <v>396</v>
      </c>
      <c r="BL702" s="274">
        <v>45139</v>
      </c>
      <c r="BM702" s="273">
        <v>13411</v>
      </c>
      <c r="BN702" s="273">
        <v>50</v>
      </c>
      <c r="BO702" s="273">
        <v>11867</v>
      </c>
      <c r="BP702" s="273" t="s">
        <v>80</v>
      </c>
      <c r="BQ702" s="273">
        <v>6992.4068125000003</v>
      </c>
      <c r="BR702" s="273" t="s">
        <v>81</v>
      </c>
      <c r="BS702" s="273" t="s">
        <v>1464</v>
      </c>
      <c r="BT702" s="273">
        <v>0</v>
      </c>
      <c r="BU702" s="273">
        <v>219088</v>
      </c>
      <c r="BV702" s="336" t="s">
        <v>83</v>
      </c>
      <c r="BW702" s="337" t="s">
        <v>63</v>
      </c>
      <c r="BX702" s="337" t="s">
        <v>228</v>
      </c>
      <c r="BY702" s="337" t="s">
        <v>237</v>
      </c>
      <c r="BZ702" s="337" t="s">
        <v>204</v>
      </c>
      <c r="CA702" s="337" t="s">
        <v>205</v>
      </c>
      <c r="CB702" s="337" t="s">
        <v>206</v>
      </c>
      <c r="CC702" s="337" t="s">
        <v>207</v>
      </c>
      <c r="CD702" s="338">
        <v>0</v>
      </c>
      <c r="CE702" s="335">
        <v>44927</v>
      </c>
      <c r="CF702" s="337"/>
      <c r="CG702" s="337" t="s">
        <v>181</v>
      </c>
      <c r="CH702" s="337"/>
      <c r="CI702" s="337" t="s">
        <v>208</v>
      </c>
      <c r="CJ702" s="337" t="s">
        <v>209</v>
      </c>
      <c r="CK702" s="337"/>
      <c r="CL702" s="337"/>
      <c r="CM702" s="337" t="s">
        <v>73</v>
      </c>
      <c r="CN702" s="337">
        <v>3</v>
      </c>
    </row>
    <row r="703" spans="4:92">
      <c r="D703" s="273" t="s">
        <v>83</v>
      </c>
      <c r="E703" s="273" t="s">
        <v>194</v>
      </c>
      <c r="F703" s="273" t="s">
        <v>385</v>
      </c>
      <c r="G703" s="273" t="s">
        <v>790</v>
      </c>
      <c r="H703" s="274">
        <v>45078</v>
      </c>
      <c r="I703" s="273">
        <v>12596</v>
      </c>
      <c r="J703" s="273">
        <v>777</v>
      </c>
      <c r="K703" s="273">
        <v>0</v>
      </c>
      <c r="L703" s="273" t="s">
        <v>66</v>
      </c>
      <c r="N703" s="273" t="s">
        <v>107</v>
      </c>
      <c r="W703" s="273">
        <v>261043</v>
      </c>
      <c r="X703" s="273" t="s">
        <v>64</v>
      </c>
      <c r="Y703" s="273" t="s">
        <v>63</v>
      </c>
      <c r="Z703" s="273" t="s">
        <v>221</v>
      </c>
      <c r="AA703" s="273" t="s">
        <v>221</v>
      </c>
      <c r="AB703" s="274">
        <v>44927</v>
      </c>
      <c r="AC703" s="273">
        <v>14702</v>
      </c>
      <c r="AD703" s="273">
        <v>17</v>
      </c>
      <c r="AK703" s="273">
        <v>293345</v>
      </c>
      <c r="AL703" s="273" t="s">
        <v>64</v>
      </c>
      <c r="AM703" s="273" t="s">
        <v>63</v>
      </c>
      <c r="AN703" s="273" t="s">
        <v>221</v>
      </c>
      <c r="AO703" s="273" t="s">
        <v>221</v>
      </c>
      <c r="AP703" s="274">
        <v>45108</v>
      </c>
      <c r="AQ703" s="273">
        <v>14994</v>
      </c>
      <c r="AR703" s="273">
        <v>17</v>
      </c>
      <c r="AS703" s="273">
        <v>0</v>
      </c>
      <c r="AT703" s="273" t="s">
        <v>1248</v>
      </c>
      <c r="AU703" s="273" t="s">
        <v>145</v>
      </c>
      <c r="AV703" s="273" t="s">
        <v>158</v>
      </c>
      <c r="AX703" s="273" t="s">
        <v>176</v>
      </c>
      <c r="AZ703" s="273" t="s">
        <v>188</v>
      </c>
      <c r="BG703" s="273">
        <v>293454</v>
      </c>
      <c r="BH703" s="273" t="s">
        <v>64</v>
      </c>
      <c r="BI703" s="273" t="s">
        <v>75</v>
      </c>
      <c r="BJ703" s="273" t="s">
        <v>391</v>
      </c>
      <c r="BK703" s="273" t="s">
        <v>396</v>
      </c>
      <c r="BL703" s="274">
        <v>45170</v>
      </c>
      <c r="BM703" s="273">
        <v>13738</v>
      </c>
      <c r="BN703" s="273">
        <v>50</v>
      </c>
      <c r="BO703" s="273">
        <v>10572</v>
      </c>
      <c r="BP703" s="273" t="s">
        <v>80</v>
      </c>
      <c r="BQ703" s="273">
        <v>6229.3530625000003</v>
      </c>
      <c r="BR703" s="273" t="s">
        <v>81</v>
      </c>
      <c r="BS703" s="273" t="s">
        <v>1464</v>
      </c>
      <c r="BT703" s="273">
        <v>0</v>
      </c>
      <c r="BU703" s="273">
        <v>232039</v>
      </c>
      <c r="BV703" s="279" t="s">
        <v>83</v>
      </c>
      <c r="BW703" s="280" t="s">
        <v>63</v>
      </c>
      <c r="BX703" s="280" t="s">
        <v>228</v>
      </c>
      <c r="BY703" s="280" t="s">
        <v>237</v>
      </c>
      <c r="BZ703" s="280" t="s">
        <v>110</v>
      </c>
      <c r="CA703" s="280" t="s">
        <v>111</v>
      </c>
      <c r="CB703" s="280" t="s">
        <v>117</v>
      </c>
      <c r="CC703" s="280" t="s">
        <v>118</v>
      </c>
      <c r="CD703" s="281">
        <v>5</v>
      </c>
      <c r="CE703" s="277">
        <v>44986</v>
      </c>
      <c r="CF703" s="280"/>
      <c r="CG703" s="280"/>
      <c r="CH703" s="280"/>
      <c r="CI703" s="280" t="s">
        <v>104</v>
      </c>
      <c r="CJ703" s="280"/>
      <c r="CK703" s="280"/>
      <c r="CL703" s="280"/>
      <c r="CM703" s="280" t="s">
        <v>73</v>
      </c>
      <c r="CN703" s="280">
        <v>3</v>
      </c>
    </row>
    <row r="704" spans="4:92">
      <c r="D704" s="273" t="s">
        <v>83</v>
      </c>
      <c r="E704" s="273" t="s">
        <v>194</v>
      </c>
      <c r="F704" s="273" t="s">
        <v>385</v>
      </c>
      <c r="G704" s="273" t="s">
        <v>790</v>
      </c>
      <c r="H704" s="274">
        <v>45078</v>
      </c>
      <c r="I704" s="273">
        <v>12596</v>
      </c>
      <c r="J704" s="273">
        <v>777</v>
      </c>
      <c r="K704" s="273">
        <v>0</v>
      </c>
      <c r="L704" s="273" t="s">
        <v>66</v>
      </c>
      <c r="M704" s="273">
        <v>0</v>
      </c>
      <c r="N704" s="273" t="s">
        <v>115</v>
      </c>
      <c r="W704" s="273">
        <v>261042</v>
      </c>
      <c r="X704" s="273" t="s">
        <v>64</v>
      </c>
      <c r="Y704" s="273" t="s">
        <v>63</v>
      </c>
      <c r="Z704" s="273" t="s">
        <v>221</v>
      </c>
      <c r="AA704" s="273" t="s">
        <v>221</v>
      </c>
      <c r="AB704" s="274">
        <v>44927</v>
      </c>
      <c r="AC704" s="273">
        <v>14702</v>
      </c>
      <c r="AD704" s="273">
        <v>17</v>
      </c>
      <c r="AK704" s="273">
        <v>293347</v>
      </c>
      <c r="AL704" s="273" t="s">
        <v>64</v>
      </c>
      <c r="AM704" s="273" t="s">
        <v>63</v>
      </c>
      <c r="AN704" s="273" t="s">
        <v>221</v>
      </c>
      <c r="AO704" s="273" t="s">
        <v>221</v>
      </c>
      <c r="AP704" s="274">
        <v>45108</v>
      </c>
      <c r="AQ704" s="273">
        <v>15585</v>
      </c>
      <c r="AR704" s="273">
        <v>17</v>
      </c>
      <c r="AU704" s="273" t="s">
        <v>108</v>
      </c>
      <c r="BG704" s="273">
        <v>284992</v>
      </c>
      <c r="BH704" s="273" t="s">
        <v>64</v>
      </c>
      <c r="BI704" s="273" t="s">
        <v>75</v>
      </c>
      <c r="BJ704" s="273" t="s">
        <v>391</v>
      </c>
      <c r="BK704" s="273" t="s">
        <v>396</v>
      </c>
      <c r="BL704" s="274">
        <v>45200</v>
      </c>
      <c r="BM704" s="273">
        <v>14073</v>
      </c>
      <c r="BN704" s="273">
        <v>50</v>
      </c>
      <c r="BO704" s="273">
        <v>7501</v>
      </c>
      <c r="BP704" s="273" t="s">
        <v>80</v>
      </c>
      <c r="BQ704" s="273">
        <v>4419.8237499999996</v>
      </c>
      <c r="BR704" s="273" t="s">
        <v>81</v>
      </c>
      <c r="BS704" s="273" t="s">
        <v>1464</v>
      </c>
      <c r="BT704" s="273">
        <v>0</v>
      </c>
      <c r="BU704" s="273">
        <v>250056</v>
      </c>
      <c r="BV704" s="336" t="s">
        <v>83</v>
      </c>
      <c r="BW704" s="337" t="s">
        <v>63</v>
      </c>
      <c r="BX704" s="337" t="s">
        <v>228</v>
      </c>
      <c r="BY704" s="337" t="s">
        <v>237</v>
      </c>
      <c r="BZ704" s="337" t="s">
        <v>86</v>
      </c>
      <c r="CA704" s="337" t="s">
        <v>87</v>
      </c>
      <c r="CB704" s="337" t="s">
        <v>101</v>
      </c>
      <c r="CC704" s="337" t="s">
        <v>102</v>
      </c>
      <c r="CD704" s="338">
        <v>4</v>
      </c>
      <c r="CE704" s="335">
        <v>44986</v>
      </c>
      <c r="CF704" s="337">
        <v>27083</v>
      </c>
      <c r="CG704" s="337" t="s">
        <v>103</v>
      </c>
      <c r="CH704" s="337">
        <v>881.82248000000004</v>
      </c>
      <c r="CI704" s="337" t="s">
        <v>104</v>
      </c>
      <c r="CJ704" s="337"/>
      <c r="CK704" s="337"/>
      <c r="CL704" s="337"/>
      <c r="CM704" s="337" t="s">
        <v>73</v>
      </c>
      <c r="CN704" s="337">
        <v>3</v>
      </c>
    </row>
    <row r="705" spans="4:92">
      <c r="D705" s="273" t="s">
        <v>83</v>
      </c>
      <c r="E705" s="273" t="s">
        <v>194</v>
      </c>
      <c r="F705" s="273" t="s">
        <v>385</v>
      </c>
      <c r="G705" s="273" t="s">
        <v>790</v>
      </c>
      <c r="H705" s="274">
        <v>45108</v>
      </c>
      <c r="I705" s="273">
        <v>12865</v>
      </c>
      <c r="J705" s="273">
        <v>777</v>
      </c>
      <c r="K705" s="273">
        <v>352000</v>
      </c>
      <c r="L705" s="273" t="s">
        <v>66</v>
      </c>
      <c r="M705" s="273">
        <v>33863.35</v>
      </c>
      <c r="N705" s="273" t="s">
        <v>964</v>
      </c>
      <c r="P705" s="273" t="s">
        <v>92</v>
      </c>
      <c r="Q705" s="273" t="s">
        <v>965</v>
      </c>
      <c r="R705" s="273" t="s">
        <v>70</v>
      </c>
      <c r="S705" s="273" t="s">
        <v>966</v>
      </c>
      <c r="T705" s="273" t="s">
        <v>967</v>
      </c>
      <c r="U705" s="273" t="s">
        <v>73</v>
      </c>
      <c r="V705" s="273" t="s">
        <v>968</v>
      </c>
      <c r="W705" s="273">
        <v>261073</v>
      </c>
      <c r="X705" s="273" t="s">
        <v>64</v>
      </c>
      <c r="Y705" s="273" t="s">
        <v>63</v>
      </c>
      <c r="Z705" s="273" t="s">
        <v>221</v>
      </c>
      <c r="AA705" s="273" t="s">
        <v>221</v>
      </c>
      <c r="AB705" s="274">
        <v>44927</v>
      </c>
      <c r="AC705" s="273">
        <v>14702</v>
      </c>
      <c r="AD705" s="273">
        <v>17</v>
      </c>
      <c r="AK705" s="273">
        <v>293352</v>
      </c>
      <c r="AL705" s="273" t="s">
        <v>64</v>
      </c>
      <c r="AM705" s="273" t="s">
        <v>63</v>
      </c>
      <c r="AN705" s="273" t="s">
        <v>221</v>
      </c>
      <c r="AO705" s="273" t="s">
        <v>221</v>
      </c>
      <c r="AP705" s="274">
        <v>45200</v>
      </c>
      <c r="AQ705" s="273">
        <v>15140</v>
      </c>
      <c r="AR705" s="273">
        <v>17</v>
      </c>
      <c r="AS705" s="273">
        <v>0</v>
      </c>
      <c r="AT705" s="273" t="s">
        <v>1248</v>
      </c>
      <c r="AU705" s="273" t="s">
        <v>970</v>
      </c>
      <c r="AV705" s="273" t="s">
        <v>146</v>
      </c>
      <c r="AW705" s="273">
        <v>832.5</v>
      </c>
      <c r="AX705" s="273" t="s">
        <v>176</v>
      </c>
      <c r="AY705" s="273" t="s">
        <v>1410</v>
      </c>
      <c r="AZ705" s="273" t="s">
        <v>188</v>
      </c>
      <c r="BG705" s="273">
        <v>325071</v>
      </c>
      <c r="BH705" s="273" t="s">
        <v>64</v>
      </c>
      <c r="BI705" s="273" t="s">
        <v>75</v>
      </c>
      <c r="BJ705" s="273" t="s">
        <v>391</v>
      </c>
      <c r="BK705" s="273" t="s">
        <v>396</v>
      </c>
      <c r="BL705" s="274">
        <v>45231</v>
      </c>
      <c r="BM705" s="273">
        <v>14441</v>
      </c>
      <c r="BN705" s="273">
        <v>50</v>
      </c>
      <c r="BO705" s="273">
        <v>9437</v>
      </c>
      <c r="BP705" s="273" t="s">
        <v>80</v>
      </c>
      <c r="BQ705" s="273">
        <v>5560.5748750000002</v>
      </c>
      <c r="BR705" s="273" t="s">
        <v>81</v>
      </c>
      <c r="BS705" s="273" t="s">
        <v>1464</v>
      </c>
      <c r="BT705" s="273">
        <v>0</v>
      </c>
      <c r="BU705" s="273">
        <v>268940</v>
      </c>
      <c r="BV705" s="279" t="s">
        <v>83</v>
      </c>
      <c r="BW705" s="280" t="s">
        <v>63</v>
      </c>
      <c r="BX705" s="280" t="s">
        <v>228</v>
      </c>
      <c r="BY705" s="280" t="s">
        <v>237</v>
      </c>
      <c r="BZ705" s="280" t="s">
        <v>110</v>
      </c>
      <c r="CA705" s="280" t="s">
        <v>111</v>
      </c>
      <c r="CB705" s="280" t="s">
        <v>112</v>
      </c>
      <c r="CC705" s="280" t="s">
        <v>113</v>
      </c>
      <c r="CD705" s="281">
        <v>4</v>
      </c>
      <c r="CE705" s="277">
        <v>44986</v>
      </c>
      <c r="CF705" s="280"/>
      <c r="CG705" s="280"/>
      <c r="CH705" s="280"/>
      <c r="CI705" s="280" t="s">
        <v>80</v>
      </c>
      <c r="CJ705" s="280"/>
      <c r="CK705" s="280"/>
      <c r="CL705" s="280"/>
      <c r="CM705" s="280" t="s">
        <v>73</v>
      </c>
      <c r="CN705" s="280">
        <v>3</v>
      </c>
    </row>
    <row r="706" spans="4:92">
      <c r="D706" s="273" t="s">
        <v>83</v>
      </c>
      <c r="E706" s="273" t="s">
        <v>194</v>
      </c>
      <c r="F706" s="273" t="s">
        <v>385</v>
      </c>
      <c r="G706" s="273" t="s">
        <v>790</v>
      </c>
      <c r="H706" s="274">
        <v>45108</v>
      </c>
      <c r="I706" s="273">
        <v>12865</v>
      </c>
      <c r="J706" s="273">
        <v>777</v>
      </c>
      <c r="K706" s="273">
        <v>0</v>
      </c>
      <c r="L706" s="273" t="s">
        <v>66</v>
      </c>
      <c r="N706" s="273" t="s">
        <v>107</v>
      </c>
      <c r="W706" s="273">
        <v>261072</v>
      </c>
      <c r="X706" s="273" t="s">
        <v>64</v>
      </c>
      <c r="Y706" s="273" t="s">
        <v>63</v>
      </c>
      <c r="Z706" s="273" t="s">
        <v>221</v>
      </c>
      <c r="AA706" s="273" t="s">
        <v>221</v>
      </c>
      <c r="AB706" s="274">
        <v>44927</v>
      </c>
      <c r="AC706" s="273">
        <v>15286</v>
      </c>
      <c r="AD706" s="273">
        <v>17</v>
      </c>
      <c r="AK706" s="273">
        <v>283096</v>
      </c>
      <c r="AL706" s="273" t="s">
        <v>64</v>
      </c>
      <c r="AM706" s="273" t="s">
        <v>63</v>
      </c>
      <c r="AN706" s="273" t="s">
        <v>221</v>
      </c>
      <c r="AO706" s="273" t="s">
        <v>221</v>
      </c>
      <c r="AP706" s="274">
        <v>45200</v>
      </c>
      <c r="AQ706" s="273">
        <v>15140</v>
      </c>
      <c r="AR706" s="273">
        <v>17</v>
      </c>
      <c r="AS706" s="273">
        <v>2.2320000000000002</v>
      </c>
      <c r="AT706" s="273" t="s">
        <v>90</v>
      </c>
      <c r="AU706" s="273" t="s">
        <v>416</v>
      </c>
      <c r="AV706" s="273" t="s">
        <v>1430</v>
      </c>
      <c r="AW706" s="273">
        <v>504</v>
      </c>
      <c r="AX706" s="273" t="s">
        <v>176</v>
      </c>
      <c r="AY706" s="273" t="s">
        <v>1431</v>
      </c>
      <c r="AZ706" s="273" t="s">
        <v>188</v>
      </c>
      <c r="BG706" s="273">
        <v>325082</v>
      </c>
      <c r="BH706" s="273" t="s">
        <v>64</v>
      </c>
      <c r="BI706" s="273" t="s">
        <v>75</v>
      </c>
      <c r="BJ706" s="273" t="s">
        <v>391</v>
      </c>
      <c r="BK706" s="273" t="s">
        <v>396</v>
      </c>
      <c r="BL706" s="274">
        <v>45261</v>
      </c>
      <c r="BM706" s="273">
        <v>16917</v>
      </c>
      <c r="BN706" s="273">
        <v>50</v>
      </c>
      <c r="BO706" s="273">
        <v>9354</v>
      </c>
      <c r="BP706" s="273" t="s">
        <v>80</v>
      </c>
      <c r="BQ706" s="273">
        <v>5526.4601249999996</v>
      </c>
      <c r="BR706" s="273" t="s">
        <v>81</v>
      </c>
      <c r="BS706" s="273" t="s">
        <v>1464</v>
      </c>
      <c r="BT706" s="273">
        <v>0</v>
      </c>
      <c r="BU706" s="273">
        <v>311320</v>
      </c>
      <c r="BV706" s="336" t="s">
        <v>83</v>
      </c>
      <c r="BW706" s="337" t="s">
        <v>63</v>
      </c>
      <c r="BX706" s="337" t="s">
        <v>228</v>
      </c>
      <c r="BY706" s="337" t="s">
        <v>237</v>
      </c>
      <c r="BZ706" s="337" t="s">
        <v>86</v>
      </c>
      <c r="CA706" s="337" t="s">
        <v>87</v>
      </c>
      <c r="CB706" s="337" t="s">
        <v>88</v>
      </c>
      <c r="CC706" s="337" t="s">
        <v>89</v>
      </c>
      <c r="CD706" s="338">
        <v>3</v>
      </c>
      <c r="CE706" s="335">
        <v>44986</v>
      </c>
      <c r="CF706" s="337">
        <v>2021</v>
      </c>
      <c r="CG706" s="337" t="s">
        <v>90</v>
      </c>
      <c r="CH706" s="337">
        <v>2021</v>
      </c>
      <c r="CI706" s="337" t="s">
        <v>80</v>
      </c>
      <c r="CJ706" s="337"/>
      <c r="CK706" s="337"/>
      <c r="CL706" s="337"/>
      <c r="CM706" s="337" t="s">
        <v>73</v>
      </c>
      <c r="CN706" s="337">
        <v>3</v>
      </c>
    </row>
    <row r="707" spans="4:92">
      <c r="D707" s="273" t="s">
        <v>83</v>
      </c>
      <c r="E707" s="273" t="s">
        <v>194</v>
      </c>
      <c r="F707" s="273" t="s">
        <v>385</v>
      </c>
      <c r="G707" s="273" t="s">
        <v>790</v>
      </c>
      <c r="H707" s="274">
        <v>45108</v>
      </c>
      <c r="I707" s="273">
        <v>12865</v>
      </c>
      <c r="J707" s="273">
        <v>777</v>
      </c>
      <c r="K707" s="273">
        <v>0</v>
      </c>
      <c r="L707" s="273" t="s">
        <v>66</v>
      </c>
      <c r="M707" s="273">
        <v>0</v>
      </c>
      <c r="N707" s="273" t="s">
        <v>115</v>
      </c>
      <c r="W707" s="273">
        <v>261071</v>
      </c>
      <c r="X707" s="273" t="s">
        <v>64</v>
      </c>
      <c r="Y707" s="273" t="s">
        <v>63</v>
      </c>
      <c r="Z707" s="273" t="s">
        <v>221</v>
      </c>
      <c r="AA707" s="273" t="s">
        <v>221</v>
      </c>
      <c r="AB707" s="274">
        <v>44927</v>
      </c>
      <c r="AC707" s="273">
        <v>15286</v>
      </c>
      <c r="AD707" s="273">
        <v>17</v>
      </c>
      <c r="AK707" s="273">
        <v>324874</v>
      </c>
      <c r="AL707" s="273" t="s">
        <v>64</v>
      </c>
      <c r="AM707" s="273" t="s">
        <v>63</v>
      </c>
      <c r="AN707" s="273" t="s">
        <v>221</v>
      </c>
      <c r="AO707" s="273" t="s">
        <v>221</v>
      </c>
      <c r="AP707" s="274">
        <v>45200</v>
      </c>
      <c r="AQ707" s="273">
        <v>15140</v>
      </c>
      <c r="AR707" s="273">
        <v>17</v>
      </c>
      <c r="AS707" s="273">
        <v>447241</v>
      </c>
      <c r="AT707" s="273" t="s">
        <v>201</v>
      </c>
      <c r="AU707" s="273" t="s">
        <v>202</v>
      </c>
      <c r="AV707" s="273" t="s">
        <v>203</v>
      </c>
      <c r="BG707" s="273">
        <v>325084</v>
      </c>
      <c r="BH707" s="273" t="s">
        <v>64</v>
      </c>
      <c r="BI707" s="273" t="s">
        <v>75</v>
      </c>
      <c r="BJ707" s="273" t="s">
        <v>173</v>
      </c>
      <c r="BK707" s="273" t="s">
        <v>173</v>
      </c>
      <c r="BL707" s="274">
        <v>44927</v>
      </c>
      <c r="BM707" s="273">
        <v>12081</v>
      </c>
      <c r="BN707" s="273">
        <v>45</v>
      </c>
      <c r="BO707" s="273">
        <v>9548</v>
      </c>
      <c r="BP707" s="273" t="s">
        <v>80</v>
      </c>
      <c r="BQ707" s="273">
        <v>4611.6840000000002</v>
      </c>
      <c r="BR707" s="273" t="s">
        <v>81</v>
      </c>
      <c r="BS707" s="273" t="s">
        <v>329</v>
      </c>
      <c r="BT707" s="273">
        <v>7366</v>
      </c>
      <c r="BU707" s="273">
        <v>167069</v>
      </c>
      <c r="BV707" s="279" t="s">
        <v>83</v>
      </c>
      <c r="BW707" s="280" t="s">
        <v>63</v>
      </c>
      <c r="BX707" s="280" t="s">
        <v>228</v>
      </c>
      <c r="BY707" s="280" t="s">
        <v>237</v>
      </c>
      <c r="BZ707" s="280" t="s">
        <v>86</v>
      </c>
      <c r="CA707" s="280" t="s">
        <v>87</v>
      </c>
      <c r="CB707" s="280" t="s">
        <v>88</v>
      </c>
      <c r="CC707" s="280" t="s">
        <v>89</v>
      </c>
      <c r="CD707" s="281">
        <v>3</v>
      </c>
      <c r="CE707" s="277">
        <v>45017</v>
      </c>
      <c r="CF707" s="280">
        <v>1783</v>
      </c>
      <c r="CG707" s="280" t="s">
        <v>90</v>
      </c>
      <c r="CH707" s="280">
        <v>1783</v>
      </c>
      <c r="CI707" s="280" t="s">
        <v>80</v>
      </c>
      <c r="CJ707" s="280"/>
      <c r="CK707" s="280"/>
      <c r="CL707" s="280"/>
      <c r="CM707" s="280" t="s">
        <v>73</v>
      </c>
      <c r="CN707" s="280">
        <v>3</v>
      </c>
    </row>
    <row r="708" spans="4:92">
      <c r="D708" s="273" t="s">
        <v>83</v>
      </c>
      <c r="E708" s="273" t="s">
        <v>194</v>
      </c>
      <c r="F708" s="273" t="s">
        <v>385</v>
      </c>
      <c r="G708" s="273" t="s">
        <v>790</v>
      </c>
      <c r="H708" s="274">
        <v>45139</v>
      </c>
      <c r="I708" s="273">
        <v>13542</v>
      </c>
      <c r="J708" s="273">
        <v>777</v>
      </c>
      <c r="K708" s="273">
        <v>328400</v>
      </c>
      <c r="L708" s="273" t="s">
        <v>66</v>
      </c>
      <c r="M708" s="273">
        <v>32259.93</v>
      </c>
      <c r="N708" s="273" t="s">
        <v>964</v>
      </c>
      <c r="P708" s="273" t="s">
        <v>92</v>
      </c>
      <c r="Q708" s="273" t="s">
        <v>965</v>
      </c>
      <c r="R708" s="273" t="s">
        <v>70</v>
      </c>
      <c r="S708" s="273" t="s">
        <v>966</v>
      </c>
      <c r="T708" s="273" t="s">
        <v>967</v>
      </c>
      <c r="U708" s="273" t="s">
        <v>73</v>
      </c>
      <c r="V708" s="273" t="s">
        <v>968</v>
      </c>
      <c r="W708" s="273">
        <v>261102</v>
      </c>
      <c r="X708" s="273" t="s">
        <v>64</v>
      </c>
      <c r="Y708" s="273" t="s">
        <v>63</v>
      </c>
      <c r="Z708" s="273" t="s">
        <v>221</v>
      </c>
      <c r="AA708" s="273" t="s">
        <v>221</v>
      </c>
      <c r="AB708" s="274">
        <v>44927</v>
      </c>
      <c r="AC708" s="273">
        <v>15286</v>
      </c>
      <c r="AD708" s="273">
        <v>17</v>
      </c>
      <c r="AK708" s="273">
        <v>324878</v>
      </c>
      <c r="AL708" s="273" t="s">
        <v>64</v>
      </c>
      <c r="AM708" s="273" t="s">
        <v>63</v>
      </c>
      <c r="AN708" s="273" t="s">
        <v>221</v>
      </c>
      <c r="AO708" s="273" t="s">
        <v>221</v>
      </c>
      <c r="AP708" s="274">
        <v>45200</v>
      </c>
      <c r="AQ708" s="273">
        <v>15140</v>
      </c>
      <c r="AR708" s="273">
        <v>17</v>
      </c>
      <c r="AS708" s="273">
        <v>3.5999999999999997E-2</v>
      </c>
      <c r="AT708" s="273" t="s">
        <v>77</v>
      </c>
      <c r="AU708" s="273" t="s">
        <v>344</v>
      </c>
      <c r="BG708" s="273">
        <v>325087</v>
      </c>
      <c r="BH708" s="273" t="s">
        <v>64</v>
      </c>
      <c r="BI708" s="273" t="s">
        <v>75</v>
      </c>
      <c r="BJ708" s="273" t="s">
        <v>173</v>
      </c>
      <c r="BK708" s="273" t="s">
        <v>173</v>
      </c>
      <c r="BL708" s="274">
        <v>44927</v>
      </c>
      <c r="BM708" s="273">
        <v>12081</v>
      </c>
      <c r="BN708" s="273">
        <v>45</v>
      </c>
      <c r="BO708" s="273">
        <v>7665</v>
      </c>
      <c r="BP708" s="273" t="s">
        <v>80</v>
      </c>
      <c r="BQ708" s="273">
        <v>2930.9043750000001</v>
      </c>
      <c r="BR708" s="273" t="s">
        <v>81</v>
      </c>
      <c r="BS708" s="273" t="s">
        <v>342</v>
      </c>
      <c r="BT708" s="273">
        <v>5166</v>
      </c>
      <c r="BU708" s="273">
        <v>169383</v>
      </c>
      <c r="BV708" s="336" t="s">
        <v>83</v>
      </c>
      <c r="BW708" s="337" t="s">
        <v>63</v>
      </c>
      <c r="BX708" s="337" t="s">
        <v>228</v>
      </c>
      <c r="BY708" s="337" t="s">
        <v>237</v>
      </c>
      <c r="BZ708" s="337" t="s">
        <v>110</v>
      </c>
      <c r="CA708" s="337" t="s">
        <v>111</v>
      </c>
      <c r="CB708" s="337" t="s">
        <v>112</v>
      </c>
      <c r="CC708" s="337" t="s">
        <v>113</v>
      </c>
      <c r="CD708" s="338">
        <v>4</v>
      </c>
      <c r="CE708" s="335">
        <v>45017</v>
      </c>
      <c r="CF708" s="337"/>
      <c r="CG708" s="337"/>
      <c r="CH708" s="337"/>
      <c r="CI708" s="337" t="s">
        <v>80</v>
      </c>
      <c r="CJ708" s="337"/>
      <c r="CK708" s="337"/>
      <c r="CL708" s="337"/>
      <c r="CM708" s="337" t="s">
        <v>73</v>
      </c>
      <c r="CN708" s="337">
        <v>3</v>
      </c>
    </row>
    <row r="709" spans="4:92">
      <c r="D709" s="273" t="s">
        <v>83</v>
      </c>
      <c r="E709" s="273" t="s">
        <v>194</v>
      </c>
      <c r="F709" s="273" t="s">
        <v>385</v>
      </c>
      <c r="G709" s="273" t="s">
        <v>790</v>
      </c>
      <c r="H709" s="274">
        <v>45139</v>
      </c>
      <c r="I709" s="273">
        <v>13542</v>
      </c>
      <c r="J709" s="273">
        <v>777</v>
      </c>
      <c r="K709" s="273">
        <v>0</v>
      </c>
      <c r="L709" s="273" t="s">
        <v>66</v>
      </c>
      <c r="N709" s="273" t="s">
        <v>107</v>
      </c>
      <c r="W709" s="273">
        <v>261101</v>
      </c>
      <c r="X709" s="273" t="s">
        <v>64</v>
      </c>
      <c r="Y709" s="273" t="s">
        <v>63</v>
      </c>
      <c r="Z709" s="273" t="s">
        <v>221</v>
      </c>
      <c r="AA709" s="273" t="s">
        <v>221</v>
      </c>
      <c r="AB709" s="274">
        <v>44927</v>
      </c>
      <c r="AC709" s="273">
        <v>15286</v>
      </c>
      <c r="AD709" s="273">
        <v>17</v>
      </c>
      <c r="AK709" s="273">
        <v>324882</v>
      </c>
      <c r="AL709" s="273" t="s">
        <v>64</v>
      </c>
      <c r="AM709" s="273" t="s">
        <v>63</v>
      </c>
      <c r="AN709" s="273" t="s">
        <v>221</v>
      </c>
      <c r="AO709" s="273" t="s">
        <v>221</v>
      </c>
      <c r="AP709" s="274">
        <v>45200</v>
      </c>
      <c r="AQ709" s="273">
        <v>15140</v>
      </c>
      <c r="AR709" s="273">
        <v>17</v>
      </c>
      <c r="AS709" s="273">
        <v>0</v>
      </c>
      <c r="AT709" s="273" t="s">
        <v>77</v>
      </c>
      <c r="AU709" s="273" t="s">
        <v>1432</v>
      </c>
      <c r="AV709" s="273" t="s">
        <v>1433</v>
      </c>
      <c r="BG709" s="273">
        <v>325089</v>
      </c>
      <c r="BH709" s="273" t="s">
        <v>64</v>
      </c>
      <c r="BI709" s="273" t="s">
        <v>75</v>
      </c>
      <c r="BJ709" s="273" t="s">
        <v>173</v>
      </c>
      <c r="BK709" s="273" t="s">
        <v>173</v>
      </c>
      <c r="BL709" s="274">
        <v>44927</v>
      </c>
      <c r="BM709" s="273">
        <v>12081</v>
      </c>
      <c r="BN709" s="273">
        <v>45</v>
      </c>
      <c r="BO709" s="273">
        <v>844</v>
      </c>
      <c r="BP709" s="273" t="s">
        <v>80</v>
      </c>
      <c r="BQ709" s="273">
        <v>407.65199999999999</v>
      </c>
      <c r="BR709" s="273" t="s">
        <v>81</v>
      </c>
      <c r="BS709" s="273" t="s">
        <v>335</v>
      </c>
      <c r="BT709" s="273">
        <v>0</v>
      </c>
      <c r="BU709" s="273">
        <v>169905</v>
      </c>
      <c r="BV709" s="279" t="s">
        <v>83</v>
      </c>
      <c r="BW709" s="280" t="s">
        <v>63</v>
      </c>
      <c r="BX709" s="280" t="s">
        <v>228</v>
      </c>
      <c r="BY709" s="280" t="s">
        <v>237</v>
      </c>
      <c r="BZ709" s="280" t="s">
        <v>86</v>
      </c>
      <c r="CA709" s="280" t="s">
        <v>87</v>
      </c>
      <c r="CB709" s="280" t="s">
        <v>101</v>
      </c>
      <c r="CC709" s="280" t="s">
        <v>102</v>
      </c>
      <c r="CD709" s="281">
        <v>4</v>
      </c>
      <c r="CE709" s="277">
        <v>45017</v>
      </c>
      <c r="CF709" s="280">
        <v>23930</v>
      </c>
      <c r="CG709" s="280" t="s">
        <v>103</v>
      </c>
      <c r="CH709" s="280">
        <v>779.16079999999999</v>
      </c>
      <c r="CI709" s="280" t="s">
        <v>104</v>
      </c>
      <c r="CJ709" s="280"/>
      <c r="CK709" s="280"/>
      <c r="CL709" s="280"/>
      <c r="CM709" s="280" t="s">
        <v>73</v>
      </c>
      <c r="CN709" s="280">
        <v>3</v>
      </c>
    </row>
    <row r="710" spans="4:92">
      <c r="D710" s="273" t="s">
        <v>83</v>
      </c>
      <c r="E710" s="273" t="s">
        <v>194</v>
      </c>
      <c r="F710" s="273" t="s">
        <v>385</v>
      </c>
      <c r="G710" s="273" t="s">
        <v>790</v>
      </c>
      <c r="H710" s="274">
        <v>45139</v>
      </c>
      <c r="I710" s="273">
        <v>13542</v>
      </c>
      <c r="J710" s="273">
        <v>777</v>
      </c>
      <c r="K710" s="273">
        <v>0</v>
      </c>
      <c r="L710" s="273" t="s">
        <v>66</v>
      </c>
      <c r="M710" s="273">
        <v>0</v>
      </c>
      <c r="N710" s="273" t="s">
        <v>115</v>
      </c>
      <c r="W710" s="273">
        <v>261100</v>
      </c>
      <c r="X710" s="273" t="s">
        <v>64</v>
      </c>
      <c r="Y710" s="273" t="s">
        <v>63</v>
      </c>
      <c r="Z710" s="273" t="s">
        <v>221</v>
      </c>
      <c r="AA710" s="273" t="s">
        <v>221</v>
      </c>
      <c r="AB710" s="274">
        <v>44927</v>
      </c>
      <c r="AC710" s="273">
        <v>15286</v>
      </c>
      <c r="AD710" s="273">
        <v>17</v>
      </c>
      <c r="AK710" s="273">
        <v>324894</v>
      </c>
      <c r="AL710" s="273" t="s">
        <v>64</v>
      </c>
      <c r="AM710" s="273" t="s">
        <v>63</v>
      </c>
      <c r="AN710" s="273" t="s">
        <v>221</v>
      </c>
      <c r="AO710" s="273" t="s">
        <v>221</v>
      </c>
      <c r="AP710" s="274">
        <v>45200</v>
      </c>
      <c r="AQ710" s="273">
        <v>15140</v>
      </c>
      <c r="AR710" s="273">
        <v>17</v>
      </c>
      <c r="AS710" s="273">
        <v>0</v>
      </c>
      <c r="AT710" s="273" t="s">
        <v>1248</v>
      </c>
      <c r="AU710" s="273" t="s">
        <v>145</v>
      </c>
      <c r="AV710" s="273" t="s">
        <v>158</v>
      </c>
      <c r="AX710" s="273" t="s">
        <v>176</v>
      </c>
      <c r="AZ710" s="273" t="s">
        <v>188</v>
      </c>
      <c r="BG710" s="273">
        <v>325094</v>
      </c>
      <c r="BH710" s="273" t="s">
        <v>64</v>
      </c>
      <c r="BI710" s="273" t="s">
        <v>75</v>
      </c>
      <c r="BJ710" s="273" t="s">
        <v>173</v>
      </c>
      <c r="BK710" s="273" t="s">
        <v>173</v>
      </c>
      <c r="BL710" s="274">
        <v>44958</v>
      </c>
      <c r="BM710" s="273">
        <v>12086</v>
      </c>
      <c r="BN710" s="273">
        <v>45</v>
      </c>
      <c r="BO710" s="273">
        <v>2151</v>
      </c>
      <c r="BP710" s="273" t="s">
        <v>80</v>
      </c>
      <c r="BQ710" s="273">
        <v>1038.933</v>
      </c>
      <c r="BR710" s="273" t="s">
        <v>81</v>
      </c>
      <c r="BS710" s="273" t="s">
        <v>335</v>
      </c>
      <c r="BT710" s="273">
        <v>0</v>
      </c>
      <c r="BU710" s="273">
        <v>167164</v>
      </c>
      <c r="BV710" s="336" t="s">
        <v>83</v>
      </c>
      <c r="BW710" s="337" t="s">
        <v>63</v>
      </c>
      <c r="BX710" s="337" t="s">
        <v>228</v>
      </c>
      <c r="BY710" s="337" t="s">
        <v>237</v>
      </c>
      <c r="BZ710" s="337" t="s">
        <v>110</v>
      </c>
      <c r="CA710" s="337" t="s">
        <v>111</v>
      </c>
      <c r="CB710" s="337" t="s">
        <v>117</v>
      </c>
      <c r="CC710" s="337" t="s">
        <v>118</v>
      </c>
      <c r="CD710" s="338">
        <v>5</v>
      </c>
      <c r="CE710" s="335">
        <v>45017</v>
      </c>
      <c r="CF710" s="337"/>
      <c r="CG710" s="337"/>
      <c r="CH710" s="337"/>
      <c r="CI710" s="337" t="s">
        <v>104</v>
      </c>
      <c r="CJ710" s="337"/>
      <c r="CK710" s="337"/>
      <c r="CL710" s="337"/>
      <c r="CM710" s="337" t="s">
        <v>73</v>
      </c>
      <c r="CN710" s="337">
        <v>3</v>
      </c>
    </row>
    <row r="711" spans="4:92">
      <c r="D711" s="273" t="s">
        <v>83</v>
      </c>
      <c r="E711" s="273" t="s">
        <v>194</v>
      </c>
      <c r="F711" s="273" t="s">
        <v>385</v>
      </c>
      <c r="G711" s="273" t="s">
        <v>790</v>
      </c>
      <c r="H711" s="274">
        <v>45170</v>
      </c>
      <c r="I711" s="273">
        <v>13869</v>
      </c>
      <c r="J711" s="273">
        <v>777</v>
      </c>
      <c r="K711" s="273">
        <v>222400</v>
      </c>
      <c r="L711" s="273" t="s">
        <v>66</v>
      </c>
      <c r="M711" s="273">
        <v>26087.21</v>
      </c>
      <c r="N711" s="273" t="s">
        <v>964</v>
      </c>
      <c r="P711" s="273" t="s">
        <v>92</v>
      </c>
      <c r="Q711" s="273" t="s">
        <v>965</v>
      </c>
      <c r="R711" s="273" t="s">
        <v>70</v>
      </c>
      <c r="S711" s="273" t="s">
        <v>966</v>
      </c>
      <c r="T711" s="273" t="s">
        <v>967</v>
      </c>
      <c r="U711" s="273" t="s">
        <v>73</v>
      </c>
      <c r="V711" s="273" t="s">
        <v>968</v>
      </c>
      <c r="W711" s="273">
        <v>261131</v>
      </c>
      <c r="X711" s="273" t="s">
        <v>64</v>
      </c>
      <c r="Y711" s="273" t="s">
        <v>63</v>
      </c>
      <c r="Z711" s="273" t="s">
        <v>221</v>
      </c>
      <c r="AA711" s="273" t="s">
        <v>221</v>
      </c>
      <c r="AB711" s="274">
        <v>44927</v>
      </c>
      <c r="AC711" s="273">
        <v>15286</v>
      </c>
      <c r="AD711" s="273">
        <v>17</v>
      </c>
      <c r="AK711" s="273">
        <v>324897</v>
      </c>
      <c r="AL711" s="273" t="s">
        <v>64</v>
      </c>
      <c r="AM711" s="273" t="s">
        <v>287</v>
      </c>
      <c r="AN711" s="273" t="s">
        <v>866</v>
      </c>
      <c r="AO711" s="273" t="s">
        <v>1065</v>
      </c>
      <c r="AP711" s="274">
        <v>44927</v>
      </c>
      <c r="AQ711" s="273">
        <v>15557</v>
      </c>
      <c r="AR711" s="273">
        <v>860</v>
      </c>
      <c r="AU711" s="273" t="s">
        <v>108</v>
      </c>
      <c r="BG711" s="273">
        <v>284880</v>
      </c>
      <c r="BH711" s="273" t="s">
        <v>64</v>
      </c>
      <c r="BI711" s="273" t="s">
        <v>75</v>
      </c>
      <c r="BJ711" s="273" t="s">
        <v>173</v>
      </c>
      <c r="BK711" s="273" t="s">
        <v>173</v>
      </c>
      <c r="BL711" s="274">
        <v>44958</v>
      </c>
      <c r="BM711" s="273">
        <v>12086</v>
      </c>
      <c r="BN711" s="273">
        <v>45</v>
      </c>
      <c r="BO711" s="273">
        <v>7422</v>
      </c>
      <c r="BP711" s="273" t="s">
        <v>80</v>
      </c>
      <c r="BQ711" s="273">
        <v>2837.9872500000001</v>
      </c>
      <c r="BR711" s="273" t="s">
        <v>81</v>
      </c>
      <c r="BS711" s="273" t="s">
        <v>342</v>
      </c>
      <c r="BT711" s="273">
        <v>3889</v>
      </c>
      <c r="BU711" s="273">
        <v>169912</v>
      </c>
      <c r="BV711" s="279" t="s">
        <v>83</v>
      </c>
      <c r="BW711" s="280" t="s">
        <v>63</v>
      </c>
      <c r="BX711" s="280" t="s">
        <v>228</v>
      </c>
      <c r="BY711" s="280" t="s">
        <v>237</v>
      </c>
      <c r="BZ711" s="280" t="s">
        <v>126</v>
      </c>
      <c r="CA711" s="280" t="s">
        <v>127</v>
      </c>
      <c r="CB711" s="280" t="s">
        <v>128</v>
      </c>
      <c r="CC711" s="280" t="s">
        <v>129</v>
      </c>
      <c r="CD711" s="281">
        <v>6</v>
      </c>
      <c r="CE711" s="277">
        <v>45017</v>
      </c>
      <c r="CF711" s="280"/>
      <c r="CG711" s="280"/>
      <c r="CH711" s="280"/>
      <c r="CI711" s="280" t="s">
        <v>80</v>
      </c>
      <c r="CJ711" s="280"/>
      <c r="CK711" s="280"/>
      <c r="CL711" s="280"/>
      <c r="CM711" s="280" t="s">
        <v>73</v>
      </c>
      <c r="CN711" s="280">
        <v>3</v>
      </c>
    </row>
    <row r="712" spans="4:92">
      <c r="D712" s="273" t="s">
        <v>64</v>
      </c>
      <c r="E712" s="273" t="s">
        <v>75</v>
      </c>
      <c r="F712" s="273" t="s">
        <v>391</v>
      </c>
      <c r="G712" s="273" t="s">
        <v>391</v>
      </c>
      <c r="H712" s="274">
        <v>45139</v>
      </c>
      <c r="I712" s="273">
        <v>13410</v>
      </c>
      <c r="J712" s="273">
        <v>49</v>
      </c>
      <c r="K712" s="273">
        <v>7030000</v>
      </c>
      <c r="L712" s="273" t="s">
        <v>66</v>
      </c>
      <c r="M712" s="273">
        <v>842354.42506250006</v>
      </c>
      <c r="N712" s="273" t="s">
        <v>964</v>
      </c>
      <c r="P712" s="273" t="s">
        <v>92</v>
      </c>
      <c r="Q712" s="273" t="s">
        <v>1001</v>
      </c>
      <c r="R712" s="273" t="s">
        <v>70</v>
      </c>
      <c r="S712" s="273" t="s">
        <v>1025</v>
      </c>
      <c r="T712" s="273" t="s">
        <v>1003</v>
      </c>
      <c r="U712" s="273" t="s">
        <v>73</v>
      </c>
      <c r="V712" s="273" t="s">
        <v>1004</v>
      </c>
      <c r="W712" s="273">
        <v>219068</v>
      </c>
      <c r="X712" s="273" t="s">
        <v>64</v>
      </c>
      <c r="Y712" s="273" t="s">
        <v>63</v>
      </c>
      <c r="Z712" s="273" t="s">
        <v>221</v>
      </c>
      <c r="AA712" s="273" t="s">
        <v>221</v>
      </c>
      <c r="AB712" s="274">
        <v>44927</v>
      </c>
      <c r="AC712" s="273">
        <v>15286</v>
      </c>
      <c r="AD712" s="273">
        <v>17</v>
      </c>
      <c r="AK712" s="273">
        <v>324900</v>
      </c>
      <c r="AL712" s="273" t="s">
        <v>64</v>
      </c>
      <c r="AM712" s="273" t="s">
        <v>287</v>
      </c>
      <c r="AN712" s="273" t="s">
        <v>866</v>
      </c>
      <c r="AO712" s="273" t="s">
        <v>1065</v>
      </c>
      <c r="AP712" s="274">
        <v>45017</v>
      </c>
      <c r="AQ712" s="273">
        <v>14969</v>
      </c>
      <c r="AR712" s="273">
        <v>860</v>
      </c>
      <c r="AU712" s="273" t="s">
        <v>108</v>
      </c>
      <c r="BG712" s="273">
        <v>279621</v>
      </c>
      <c r="BH712" s="273" t="s">
        <v>83</v>
      </c>
      <c r="BI712" s="273" t="s">
        <v>194</v>
      </c>
      <c r="BJ712" s="273" t="s">
        <v>385</v>
      </c>
      <c r="BK712" s="273" t="s">
        <v>790</v>
      </c>
      <c r="BL712" s="274">
        <v>45261</v>
      </c>
      <c r="BM712" s="273">
        <v>17028</v>
      </c>
      <c r="BN712" s="273">
        <v>777</v>
      </c>
      <c r="BO712" s="273">
        <v>0</v>
      </c>
      <c r="BP712" s="273" t="s">
        <v>80</v>
      </c>
      <c r="BQ712" s="273">
        <v>0</v>
      </c>
      <c r="BR712" s="273" t="s">
        <v>1253</v>
      </c>
      <c r="BU712" s="273">
        <v>325513</v>
      </c>
      <c r="BV712" s="336" t="s">
        <v>83</v>
      </c>
      <c r="BW712" s="337" t="s">
        <v>63</v>
      </c>
      <c r="BX712" s="337" t="s">
        <v>228</v>
      </c>
      <c r="BY712" s="337" t="s">
        <v>237</v>
      </c>
      <c r="BZ712" s="337" t="s">
        <v>138</v>
      </c>
      <c r="CA712" s="337" t="s">
        <v>139</v>
      </c>
      <c r="CB712" s="337" t="s">
        <v>140</v>
      </c>
      <c r="CC712" s="337" t="s">
        <v>141</v>
      </c>
      <c r="CD712" s="338">
        <v>9</v>
      </c>
      <c r="CE712" s="335">
        <v>45017</v>
      </c>
      <c r="CF712" s="337">
        <v>0</v>
      </c>
      <c r="CG712" s="337" t="s">
        <v>90</v>
      </c>
      <c r="CH712" s="337">
        <v>0</v>
      </c>
      <c r="CI712" s="337" t="s">
        <v>80</v>
      </c>
      <c r="CJ712" s="337"/>
      <c r="CK712" s="337"/>
      <c r="CL712" s="337"/>
      <c r="CM712" s="337" t="s">
        <v>73</v>
      </c>
      <c r="CN712" s="337">
        <v>3</v>
      </c>
    </row>
    <row r="713" spans="4:92">
      <c r="D713" s="273" t="s">
        <v>64</v>
      </c>
      <c r="E713" s="273" t="s">
        <v>75</v>
      </c>
      <c r="F713" s="273" t="s">
        <v>391</v>
      </c>
      <c r="G713" s="273" t="s">
        <v>391</v>
      </c>
      <c r="H713" s="274">
        <v>45139</v>
      </c>
      <c r="I713" s="273">
        <v>13410</v>
      </c>
      <c r="J713" s="273">
        <v>49</v>
      </c>
      <c r="K713" s="273">
        <v>380631</v>
      </c>
      <c r="L713" s="273" t="s">
        <v>66</v>
      </c>
      <c r="M713" s="273">
        <v>24829.2935</v>
      </c>
      <c r="N713" s="273" t="s">
        <v>1010</v>
      </c>
      <c r="O713" s="273">
        <v>0</v>
      </c>
      <c r="P713" s="273" t="s">
        <v>1011</v>
      </c>
      <c r="Q713" s="273" t="s">
        <v>1012</v>
      </c>
      <c r="R713" s="273" t="s">
        <v>1013</v>
      </c>
      <c r="S713" s="273" t="s">
        <v>1014</v>
      </c>
      <c r="U713" s="273" t="s">
        <v>122</v>
      </c>
      <c r="V713" s="273" t="s">
        <v>79</v>
      </c>
      <c r="W713" s="273">
        <v>328441</v>
      </c>
      <c r="X713" s="273" t="s">
        <v>64</v>
      </c>
      <c r="Y713" s="273" t="s">
        <v>63</v>
      </c>
      <c r="Z713" s="273" t="s">
        <v>221</v>
      </c>
      <c r="AA713" s="273" t="s">
        <v>221</v>
      </c>
      <c r="AB713" s="274">
        <v>44927</v>
      </c>
      <c r="AC713" s="273">
        <v>15286</v>
      </c>
      <c r="AD713" s="273">
        <v>17</v>
      </c>
      <c r="AK713" s="273">
        <v>324903</v>
      </c>
      <c r="AL713" s="273" t="s">
        <v>64</v>
      </c>
      <c r="AM713" s="273" t="s">
        <v>287</v>
      </c>
      <c r="AN713" s="273" t="s">
        <v>866</v>
      </c>
      <c r="AO713" s="273" t="s">
        <v>1065</v>
      </c>
      <c r="AP713" s="274">
        <v>45108</v>
      </c>
      <c r="AQ713" s="273">
        <v>15115</v>
      </c>
      <c r="AR713" s="273">
        <v>860</v>
      </c>
      <c r="AU713" s="273" t="s">
        <v>108</v>
      </c>
      <c r="BG713" s="273">
        <v>281227</v>
      </c>
      <c r="BH713" s="273" t="s">
        <v>64</v>
      </c>
      <c r="BI713" s="273" t="s">
        <v>75</v>
      </c>
      <c r="BJ713" s="273" t="s">
        <v>79</v>
      </c>
      <c r="BK713" s="273" t="s">
        <v>79</v>
      </c>
      <c r="BL713" s="274">
        <v>44958</v>
      </c>
      <c r="BM713" s="273">
        <v>11840</v>
      </c>
      <c r="BN713" s="273">
        <v>36</v>
      </c>
      <c r="BO713" s="273">
        <v>629</v>
      </c>
      <c r="BP713" s="273" t="s">
        <v>80</v>
      </c>
      <c r="BQ713" s="273">
        <v>371.59375</v>
      </c>
      <c r="BR713" s="273" t="s">
        <v>81</v>
      </c>
      <c r="BS713" s="273" t="s">
        <v>137</v>
      </c>
      <c r="BT713" s="273">
        <v>0</v>
      </c>
      <c r="BU713" s="273">
        <v>294806</v>
      </c>
      <c r="BV713" s="279" t="s">
        <v>83</v>
      </c>
      <c r="BW713" s="280" t="s">
        <v>63</v>
      </c>
      <c r="BX713" s="280" t="s">
        <v>228</v>
      </c>
      <c r="BY713" s="280" t="s">
        <v>237</v>
      </c>
      <c r="BZ713" s="280" t="s">
        <v>86</v>
      </c>
      <c r="CA713" s="280" t="s">
        <v>87</v>
      </c>
      <c r="CB713" s="280" t="s">
        <v>225</v>
      </c>
      <c r="CC713" s="280" t="s">
        <v>226</v>
      </c>
      <c r="CD713" s="281">
        <v>5</v>
      </c>
      <c r="CE713" s="277">
        <v>45078</v>
      </c>
      <c r="CF713" s="280">
        <v>0</v>
      </c>
      <c r="CG713" s="280" t="s">
        <v>90</v>
      </c>
      <c r="CH713" s="280">
        <v>0</v>
      </c>
      <c r="CI713" s="280" t="s">
        <v>80</v>
      </c>
      <c r="CJ713" s="280"/>
      <c r="CK713" s="280"/>
      <c r="CL713" s="280"/>
      <c r="CM713" s="280" t="s">
        <v>73</v>
      </c>
      <c r="CN713" s="280">
        <v>3</v>
      </c>
    </row>
    <row r="714" spans="4:92">
      <c r="D714" s="273" t="s">
        <v>64</v>
      </c>
      <c r="E714" s="273" t="s">
        <v>75</v>
      </c>
      <c r="F714" s="273" t="s">
        <v>391</v>
      </c>
      <c r="G714" s="273" t="s">
        <v>391</v>
      </c>
      <c r="H714" s="274">
        <v>45139</v>
      </c>
      <c r="I714" s="273">
        <v>13410</v>
      </c>
      <c r="J714" s="273">
        <v>49</v>
      </c>
      <c r="K714" s="273">
        <v>0</v>
      </c>
      <c r="L714" s="273" t="s">
        <v>66</v>
      </c>
      <c r="N714" s="273" t="s">
        <v>107</v>
      </c>
      <c r="W714" s="273">
        <v>219067</v>
      </c>
      <c r="X714" s="273" t="s">
        <v>64</v>
      </c>
      <c r="Y714" s="273" t="s">
        <v>63</v>
      </c>
      <c r="Z714" s="273" t="s">
        <v>221</v>
      </c>
      <c r="AA714" s="273" t="s">
        <v>221</v>
      </c>
      <c r="AB714" s="274">
        <v>44927</v>
      </c>
      <c r="AC714" s="273">
        <v>15286</v>
      </c>
      <c r="AD714" s="273">
        <v>17</v>
      </c>
      <c r="AK714" s="273">
        <v>324907</v>
      </c>
      <c r="AL714" s="273" t="s">
        <v>64</v>
      </c>
      <c r="AM714" s="273" t="s">
        <v>287</v>
      </c>
      <c r="AN714" s="273" t="s">
        <v>866</v>
      </c>
      <c r="AO714" s="273" t="s">
        <v>1065</v>
      </c>
      <c r="AP714" s="274">
        <v>45108</v>
      </c>
      <c r="AQ714" s="273">
        <v>15706</v>
      </c>
      <c r="AR714" s="273">
        <v>860</v>
      </c>
      <c r="AU714" s="273" t="s">
        <v>108</v>
      </c>
      <c r="BG714" s="273">
        <v>285476</v>
      </c>
      <c r="BH714" s="273" t="s">
        <v>64</v>
      </c>
      <c r="BI714" s="273" t="s">
        <v>75</v>
      </c>
      <c r="BJ714" s="273" t="s">
        <v>79</v>
      </c>
      <c r="BK714" s="273" t="s">
        <v>79</v>
      </c>
      <c r="BL714" s="274">
        <v>44958</v>
      </c>
      <c r="BM714" s="273">
        <v>11840</v>
      </c>
      <c r="BN714" s="273">
        <v>36</v>
      </c>
      <c r="BO714" s="273">
        <v>406</v>
      </c>
      <c r="BP714" s="273" t="s">
        <v>80</v>
      </c>
      <c r="BQ714" s="273">
        <v>239.91874999999999</v>
      </c>
      <c r="BR714" s="273" t="s">
        <v>81</v>
      </c>
      <c r="BS714" s="273" t="s">
        <v>150</v>
      </c>
      <c r="BT714" s="273">
        <v>0</v>
      </c>
      <c r="BU714" s="273">
        <v>294813</v>
      </c>
      <c r="BV714" s="336" t="s">
        <v>83</v>
      </c>
      <c r="BW714" s="337" t="s">
        <v>63</v>
      </c>
      <c r="BX714" s="337" t="s">
        <v>228</v>
      </c>
      <c r="BY714" s="337" t="s">
        <v>237</v>
      </c>
      <c r="BZ714" s="337" t="s">
        <v>86</v>
      </c>
      <c r="CA714" s="337" t="s">
        <v>87</v>
      </c>
      <c r="CB714" s="337" t="s">
        <v>233</v>
      </c>
      <c r="CC714" s="337" t="s">
        <v>234</v>
      </c>
      <c r="CD714" s="338">
        <v>1</v>
      </c>
      <c r="CE714" s="335">
        <v>45108</v>
      </c>
      <c r="CF714" s="337"/>
      <c r="CG714" s="337" t="s">
        <v>181</v>
      </c>
      <c r="CH714" s="337"/>
      <c r="CI714" s="337" t="s">
        <v>181</v>
      </c>
      <c r="CJ714" s="337" t="s">
        <v>622</v>
      </c>
      <c r="CK714" s="337"/>
      <c r="CL714" s="337"/>
      <c r="CM714" s="337" t="s">
        <v>73</v>
      </c>
      <c r="CN714" s="337">
        <v>3</v>
      </c>
    </row>
    <row r="715" spans="4:92">
      <c r="D715" s="273" t="s">
        <v>64</v>
      </c>
      <c r="E715" s="273" t="s">
        <v>75</v>
      </c>
      <c r="F715" s="273" t="s">
        <v>391</v>
      </c>
      <c r="G715" s="273" t="s">
        <v>391</v>
      </c>
      <c r="H715" s="274">
        <v>45139</v>
      </c>
      <c r="I715" s="273">
        <v>13410</v>
      </c>
      <c r="J715" s="273">
        <v>49</v>
      </c>
      <c r="K715" s="273">
        <v>3754861</v>
      </c>
      <c r="L715" s="273" t="s">
        <v>66</v>
      </c>
      <c r="M715" s="273">
        <v>300593.59668750002</v>
      </c>
      <c r="N715" s="273" t="s">
        <v>115</v>
      </c>
      <c r="W715" s="273">
        <v>219066</v>
      </c>
      <c r="X715" s="273" t="s">
        <v>64</v>
      </c>
      <c r="Y715" s="273" t="s">
        <v>63</v>
      </c>
      <c r="Z715" s="273" t="s">
        <v>221</v>
      </c>
      <c r="AA715" s="273" t="s">
        <v>221</v>
      </c>
      <c r="AB715" s="274">
        <v>44927</v>
      </c>
      <c r="AC715" s="273">
        <v>15286</v>
      </c>
      <c r="AD715" s="273">
        <v>17</v>
      </c>
      <c r="AK715" s="273">
        <v>324911</v>
      </c>
      <c r="AL715" s="273" t="s">
        <v>64</v>
      </c>
      <c r="AM715" s="273" t="s">
        <v>287</v>
      </c>
      <c r="AN715" s="273" t="s">
        <v>866</v>
      </c>
      <c r="AO715" s="273" t="s">
        <v>1065</v>
      </c>
      <c r="AP715" s="274">
        <v>45200</v>
      </c>
      <c r="AQ715" s="273">
        <v>15261</v>
      </c>
      <c r="AR715" s="273">
        <v>860</v>
      </c>
      <c r="AU715" s="273" t="s">
        <v>108</v>
      </c>
      <c r="BG715" s="273">
        <v>282833</v>
      </c>
      <c r="BH715" s="273" t="s">
        <v>64</v>
      </c>
      <c r="BI715" s="273" t="s">
        <v>75</v>
      </c>
      <c r="BJ715" s="273" t="s">
        <v>79</v>
      </c>
      <c r="BK715" s="273" t="s">
        <v>79</v>
      </c>
      <c r="BL715" s="274">
        <v>44958</v>
      </c>
      <c r="BM715" s="273">
        <v>11840</v>
      </c>
      <c r="BN715" s="273">
        <v>36</v>
      </c>
      <c r="BO715" s="273">
        <v>344</v>
      </c>
      <c r="BP715" s="273" t="s">
        <v>80</v>
      </c>
      <c r="BQ715" s="273">
        <v>203.26249999999999</v>
      </c>
      <c r="BR715" s="273" t="s">
        <v>81</v>
      </c>
      <c r="BS715" s="273" t="s">
        <v>160</v>
      </c>
      <c r="BT715" s="273">
        <v>0</v>
      </c>
      <c r="BU715" s="273">
        <v>294820</v>
      </c>
      <c r="BV715" s="279" t="s">
        <v>83</v>
      </c>
      <c r="BW715" s="280" t="s">
        <v>63</v>
      </c>
      <c r="BX715" s="280" t="s">
        <v>228</v>
      </c>
      <c r="BY715" s="280" t="s">
        <v>237</v>
      </c>
      <c r="BZ715" s="280" t="s">
        <v>86</v>
      </c>
      <c r="CA715" s="280" t="s">
        <v>87</v>
      </c>
      <c r="CB715" s="280" t="s">
        <v>225</v>
      </c>
      <c r="CC715" s="280" t="s">
        <v>226</v>
      </c>
      <c r="CD715" s="281">
        <v>5</v>
      </c>
      <c r="CE715" s="277">
        <v>45108</v>
      </c>
      <c r="CF715" s="280">
        <v>0</v>
      </c>
      <c r="CG715" s="280" t="s">
        <v>90</v>
      </c>
      <c r="CH715" s="280">
        <v>0</v>
      </c>
      <c r="CI715" s="280" t="s">
        <v>80</v>
      </c>
      <c r="CJ715" s="280"/>
      <c r="CK715" s="280"/>
      <c r="CL715" s="280"/>
      <c r="CM715" s="280" t="s">
        <v>73</v>
      </c>
      <c r="CN715" s="280">
        <v>3</v>
      </c>
    </row>
    <row r="716" spans="4:92">
      <c r="D716" s="273" t="s">
        <v>64</v>
      </c>
      <c r="E716" s="273" t="s">
        <v>75</v>
      </c>
      <c r="F716" s="273" t="s">
        <v>391</v>
      </c>
      <c r="G716" s="273" t="s">
        <v>391</v>
      </c>
      <c r="H716" s="274">
        <v>45170</v>
      </c>
      <c r="I716" s="273">
        <v>13737</v>
      </c>
      <c r="J716" s="273">
        <v>49</v>
      </c>
      <c r="K716" s="273">
        <v>6500000</v>
      </c>
      <c r="L716" s="273" t="s">
        <v>66</v>
      </c>
      <c r="M716" s="273">
        <v>787636.59849999996</v>
      </c>
      <c r="N716" s="273" t="s">
        <v>964</v>
      </c>
      <c r="P716" s="273" t="s">
        <v>92</v>
      </c>
      <c r="Q716" s="273" t="s">
        <v>1001</v>
      </c>
      <c r="R716" s="273" t="s">
        <v>70</v>
      </c>
      <c r="S716" s="273" t="s">
        <v>1025</v>
      </c>
      <c r="T716" s="273" t="s">
        <v>1003</v>
      </c>
      <c r="U716" s="273" t="s">
        <v>73</v>
      </c>
      <c r="V716" s="273" t="s">
        <v>1004</v>
      </c>
      <c r="W716" s="273">
        <v>232019</v>
      </c>
      <c r="X716" s="273" t="s">
        <v>64</v>
      </c>
      <c r="Y716" s="273" t="s">
        <v>63</v>
      </c>
      <c r="Z716" s="273" t="s">
        <v>221</v>
      </c>
      <c r="AA716" s="273" t="s">
        <v>221</v>
      </c>
      <c r="AB716" s="274">
        <v>45047</v>
      </c>
      <c r="AC716" s="273">
        <v>12162</v>
      </c>
      <c r="AD716" s="273">
        <v>17</v>
      </c>
      <c r="AE716" s="273">
        <v>1.7999999999999999E-2</v>
      </c>
      <c r="AF716" s="273" t="s">
        <v>90</v>
      </c>
      <c r="AG716" s="273" t="s">
        <v>1015</v>
      </c>
      <c r="AH716" s="273" t="s">
        <v>1019</v>
      </c>
      <c r="AI716" s="273" t="s">
        <v>123</v>
      </c>
      <c r="AJ716" s="273" t="s">
        <v>200</v>
      </c>
      <c r="AK716" s="273">
        <v>181885</v>
      </c>
      <c r="AL716" s="273" t="s">
        <v>64</v>
      </c>
      <c r="AM716" s="273" t="s">
        <v>194</v>
      </c>
      <c r="AN716" s="273" t="s">
        <v>385</v>
      </c>
      <c r="AO716" s="273" t="s">
        <v>1098</v>
      </c>
      <c r="AP716" s="274">
        <v>44927</v>
      </c>
      <c r="AQ716" s="273">
        <v>15420</v>
      </c>
      <c r="AR716" s="273">
        <v>875</v>
      </c>
      <c r="AS716" s="273">
        <v>33.424999999999997</v>
      </c>
      <c r="AT716" s="273" t="s">
        <v>1212</v>
      </c>
      <c r="AU716" s="273" t="s">
        <v>269</v>
      </c>
      <c r="AV716" s="273" t="s">
        <v>290</v>
      </c>
      <c r="BA716" s="273" t="s">
        <v>249</v>
      </c>
      <c r="BG716" s="273">
        <v>284302</v>
      </c>
      <c r="BH716" s="273" t="s">
        <v>64</v>
      </c>
      <c r="BI716" s="273" t="s">
        <v>75</v>
      </c>
      <c r="BJ716" s="273" t="s">
        <v>79</v>
      </c>
      <c r="BK716" s="273" t="s">
        <v>79</v>
      </c>
      <c r="BL716" s="274">
        <v>44958</v>
      </c>
      <c r="BM716" s="273">
        <v>11840</v>
      </c>
      <c r="BN716" s="273">
        <v>36</v>
      </c>
      <c r="BO716" s="273">
        <v>0</v>
      </c>
      <c r="BP716" s="273" t="s">
        <v>80</v>
      </c>
      <c r="BQ716" s="273">
        <v>0</v>
      </c>
      <c r="BR716" s="273" t="s">
        <v>81</v>
      </c>
      <c r="BS716" s="273" t="s">
        <v>166</v>
      </c>
      <c r="BT716" s="273">
        <v>0</v>
      </c>
      <c r="BU716" s="273">
        <v>294827</v>
      </c>
      <c r="BV716" s="336" t="s">
        <v>83</v>
      </c>
      <c r="BW716" s="337" t="s">
        <v>63</v>
      </c>
      <c r="BX716" s="337" t="s">
        <v>228</v>
      </c>
      <c r="BY716" s="337" t="s">
        <v>237</v>
      </c>
      <c r="BZ716" s="337" t="s">
        <v>204</v>
      </c>
      <c r="CA716" s="337" t="s">
        <v>205</v>
      </c>
      <c r="CB716" s="337" t="s">
        <v>206</v>
      </c>
      <c r="CC716" s="337" t="s">
        <v>207</v>
      </c>
      <c r="CD716" s="338">
        <v>0</v>
      </c>
      <c r="CE716" s="335">
        <v>45108</v>
      </c>
      <c r="CF716" s="337"/>
      <c r="CG716" s="337" t="s">
        <v>181</v>
      </c>
      <c r="CH716" s="337"/>
      <c r="CI716" s="337" t="s">
        <v>208</v>
      </c>
      <c r="CJ716" s="337" t="s">
        <v>209</v>
      </c>
      <c r="CK716" s="337"/>
      <c r="CL716" s="337"/>
      <c r="CM716" s="337" t="s">
        <v>73</v>
      </c>
      <c r="CN716" s="337">
        <v>3</v>
      </c>
    </row>
    <row r="717" spans="4:92">
      <c r="D717" s="273" t="s">
        <v>64</v>
      </c>
      <c r="E717" s="273" t="s">
        <v>75</v>
      </c>
      <c r="F717" s="273" t="s">
        <v>391</v>
      </c>
      <c r="G717" s="273" t="s">
        <v>391</v>
      </c>
      <c r="H717" s="274">
        <v>45170</v>
      </c>
      <c r="I717" s="273">
        <v>13737</v>
      </c>
      <c r="J717" s="273">
        <v>49</v>
      </c>
      <c r="K717" s="273">
        <v>298669</v>
      </c>
      <c r="L717" s="273" t="s">
        <v>66</v>
      </c>
      <c r="M717" s="273">
        <v>18812.121187500001</v>
      </c>
      <c r="N717" s="273" t="s">
        <v>1010</v>
      </c>
      <c r="O717" s="273">
        <v>0</v>
      </c>
      <c r="P717" s="273" t="s">
        <v>1011</v>
      </c>
      <c r="Q717" s="273" t="s">
        <v>1012</v>
      </c>
      <c r="R717" s="273" t="s">
        <v>1013</v>
      </c>
      <c r="S717" s="273" t="s">
        <v>1014</v>
      </c>
      <c r="U717" s="273" t="s">
        <v>122</v>
      </c>
      <c r="V717" s="273" t="s">
        <v>79</v>
      </c>
      <c r="W717" s="273">
        <v>328425</v>
      </c>
      <c r="X717" s="273" t="s">
        <v>64</v>
      </c>
      <c r="Y717" s="273" t="s">
        <v>63</v>
      </c>
      <c r="Z717" s="273" t="s">
        <v>221</v>
      </c>
      <c r="AA717" s="273" t="s">
        <v>221</v>
      </c>
      <c r="AB717" s="274">
        <v>45047</v>
      </c>
      <c r="AC717" s="273">
        <v>12162</v>
      </c>
      <c r="AD717" s="273">
        <v>17</v>
      </c>
      <c r="AE717" s="273">
        <v>0.59199999999999997</v>
      </c>
      <c r="AF717" s="273" t="s">
        <v>90</v>
      </c>
      <c r="AG717" s="273" t="s">
        <v>795</v>
      </c>
      <c r="AH717" s="273" t="s">
        <v>1021</v>
      </c>
      <c r="AI717" s="273" t="s">
        <v>123</v>
      </c>
      <c r="AJ717" s="273" t="s">
        <v>200</v>
      </c>
      <c r="AK717" s="273">
        <v>181891</v>
      </c>
      <c r="AL717" s="273" t="s">
        <v>83</v>
      </c>
      <c r="AM717" s="273" t="s">
        <v>75</v>
      </c>
      <c r="AN717" s="273" t="s">
        <v>384</v>
      </c>
      <c r="AO717" s="273" t="s">
        <v>384</v>
      </c>
      <c r="AP717" s="274">
        <v>44927</v>
      </c>
      <c r="AQ717" s="273">
        <v>14710</v>
      </c>
      <c r="AR717" s="273">
        <v>48</v>
      </c>
      <c r="AS717" s="273">
        <v>2642.72</v>
      </c>
      <c r="AT717" s="273" t="s">
        <v>77</v>
      </c>
      <c r="AU717" s="273" t="s">
        <v>145</v>
      </c>
      <c r="AV717" s="273" t="s">
        <v>158</v>
      </c>
      <c r="AW717" s="273">
        <v>7.2499999999999995E-4</v>
      </c>
      <c r="AX717" s="273" t="s">
        <v>147</v>
      </c>
      <c r="AY717" s="273" t="s">
        <v>159</v>
      </c>
      <c r="AZ717" s="273" t="s">
        <v>149</v>
      </c>
      <c r="BG717" s="273">
        <v>276776</v>
      </c>
      <c r="BH717" s="273" t="s">
        <v>64</v>
      </c>
      <c r="BI717" s="273" t="s">
        <v>75</v>
      </c>
      <c r="BJ717" s="273" t="s">
        <v>79</v>
      </c>
      <c r="BK717" s="273" t="s">
        <v>79</v>
      </c>
      <c r="BL717" s="274">
        <v>44986</v>
      </c>
      <c r="BM717" s="273">
        <v>11878</v>
      </c>
      <c r="BN717" s="273">
        <v>36</v>
      </c>
      <c r="BO717" s="273">
        <v>9413</v>
      </c>
      <c r="BP717" s="273" t="s">
        <v>80</v>
      </c>
      <c r="BQ717" s="273">
        <v>5561.2562500000004</v>
      </c>
      <c r="BR717" s="273" t="s">
        <v>81</v>
      </c>
      <c r="BS717" s="273" t="s">
        <v>178</v>
      </c>
      <c r="BT717" s="273">
        <v>0</v>
      </c>
      <c r="BU717" s="273">
        <v>294845</v>
      </c>
      <c r="BV717" s="279" t="s">
        <v>83</v>
      </c>
      <c r="BW717" s="280" t="s">
        <v>63</v>
      </c>
      <c r="BX717" s="280" t="s">
        <v>228</v>
      </c>
      <c r="BY717" s="280" t="s">
        <v>237</v>
      </c>
      <c r="BZ717" s="280" t="s">
        <v>86</v>
      </c>
      <c r="CA717" s="280" t="s">
        <v>87</v>
      </c>
      <c r="CB717" s="280" t="s">
        <v>217</v>
      </c>
      <c r="CC717" s="280" t="s">
        <v>218</v>
      </c>
      <c r="CD717" s="281">
        <v>2</v>
      </c>
      <c r="CE717" s="277">
        <v>45108</v>
      </c>
      <c r="CF717" s="280"/>
      <c r="CG717" s="280" t="s">
        <v>181</v>
      </c>
      <c r="CH717" s="280"/>
      <c r="CI717" s="280" t="s">
        <v>181</v>
      </c>
      <c r="CJ717" s="280" t="s">
        <v>573</v>
      </c>
      <c r="CK717" s="280"/>
      <c r="CL717" s="280"/>
      <c r="CM717" s="280" t="s">
        <v>73</v>
      </c>
      <c r="CN717" s="280">
        <v>3</v>
      </c>
    </row>
    <row r="718" spans="4:92">
      <c r="D718" s="273" t="s">
        <v>64</v>
      </c>
      <c r="E718" s="273" t="s">
        <v>75</v>
      </c>
      <c r="F718" s="273" t="s">
        <v>391</v>
      </c>
      <c r="G718" s="273" t="s">
        <v>391</v>
      </c>
      <c r="H718" s="274">
        <v>45170</v>
      </c>
      <c r="I718" s="273">
        <v>13737</v>
      </c>
      <c r="J718" s="273">
        <v>49</v>
      </c>
      <c r="K718" s="273">
        <v>0</v>
      </c>
      <c r="L718" s="273" t="s">
        <v>66</v>
      </c>
      <c r="N718" s="273" t="s">
        <v>107</v>
      </c>
      <c r="W718" s="273">
        <v>232018</v>
      </c>
      <c r="X718" s="273" t="s">
        <v>64</v>
      </c>
      <c r="Y718" s="273" t="s">
        <v>63</v>
      </c>
      <c r="Z718" s="273" t="s">
        <v>221</v>
      </c>
      <c r="AA718" s="273" t="s">
        <v>221</v>
      </c>
      <c r="AB718" s="274">
        <v>45047</v>
      </c>
      <c r="AC718" s="273">
        <v>12162</v>
      </c>
      <c r="AD718" s="273">
        <v>17</v>
      </c>
      <c r="AE718" s="273">
        <v>0.2</v>
      </c>
      <c r="AF718" s="273" t="s">
        <v>90</v>
      </c>
      <c r="AG718" s="273" t="s">
        <v>1026</v>
      </c>
      <c r="AH718" s="273" t="s">
        <v>1027</v>
      </c>
      <c r="AI718" s="273" t="s">
        <v>123</v>
      </c>
      <c r="AJ718" s="273" t="s">
        <v>200</v>
      </c>
      <c r="AK718" s="273">
        <v>181897</v>
      </c>
      <c r="AL718" s="273" t="s">
        <v>83</v>
      </c>
      <c r="AM718" s="273" t="s">
        <v>75</v>
      </c>
      <c r="AN718" s="273" t="s">
        <v>384</v>
      </c>
      <c r="AO718" s="273" t="s">
        <v>384</v>
      </c>
      <c r="AP718" s="274">
        <v>44927</v>
      </c>
      <c r="AQ718" s="273">
        <v>15294</v>
      </c>
      <c r="AR718" s="273">
        <v>48</v>
      </c>
      <c r="AS718" s="273">
        <v>1600</v>
      </c>
      <c r="AT718" s="273" t="s">
        <v>1212</v>
      </c>
      <c r="AU718" s="273" t="s">
        <v>240</v>
      </c>
      <c r="AV718" s="273" t="s">
        <v>600</v>
      </c>
      <c r="BA718" s="273" t="s">
        <v>240</v>
      </c>
      <c r="BG718" s="273">
        <v>283168</v>
      </c>
      <c r="BH718" s="273" t="s">
        <v>64</v>
      </c>
      <c r="BI718" s="273" t="s">
        <v>75</v>
      </c>
      <c r="BJ718" s="273" t="s">
        <v>79</v>
      </c>
      <c r="BK718" s="273" t="s">
        <v>79</v>
      </c>
      <c r="BL718" s="274">
        <v>44986</v>
      </c>
      <c r="BM718" s="273">
        <v>11878</v>
      </c>
      <c r="BN718" s="273">
        <v>36</v>
      </c>
      <c r="BO718" s="273">
        <v>10052</v>
      </c>
      <c r="BP718" s="273" t="s">
        <v>80</v>
      </c>
      <c r="BQ718" s="273">
        <v>5938.8874999999998</v>
      </c>
      <c r="BR718" s="273" t="s">
        <v>81</v>
      </c>
      <c r="BS718" s="273" t="s">
        <v>189</v>
      </c>
      <c r="BT718" s="273">
        <v>0</v>
      </c>
      <c r="BU718" s="273">
        <v>294853</v>
      </c>
      <c r="BV718" s="336" t="s">
        <v>83</v>
      </c>
      <c r="BW718" s="337" t="s">
        <v>63</v>
      </c>
      <c r="BX718" s="337" t="s">
        <v>228</v>
      </c>
      <c r="BY718" s="337" t="s">
        <v>237</v>
      </c>
      <c r="BZ718" s="337" t="s">
        <v>86</v>
      </c>
      <c r="CA718" s="337" t="s">
        <v>87</v>
      </c>
      <c r="CB718" s="337" t="s">
        <v>179</v>
      </c>
      <c r="CC718" s="337" t="s">
        <v>180</v>
      </c>
      <c r="CD718" s="338">
        <v>1</v>
      </c>
      <c r="CE718" s="335">
        <v>45108</v>
      </c>
      <c r="CF718" s="337"/>
      <c r="CG718" s="337" t="s">
        <v>181</v>
      </c>
      <c r="CH718" s="337"/>
      <c r="CI718" s="337" t="s">
        <v>181</v>
      </c>
      <c r="CJ718" s="337" t="s">
        <v>511</v>
      </c>
      <c r="CK718" s="337"/>
      <c r="CL718" s="337"/>
      <c r="CM718" s="337" t="s">
        <v>73</v>
      </c>
      <c r="CN718" s="337">
        <v>3</v>
      </c>
    </row>
    <row r="719" spans="4:92">
      <c r="D719" s="273" t="s">
        <v>64</v>
      </c>
      <c r="E719" s="273" t="s">
        <v>75</v>
      </c>
      <c r="F719" s="273" t="s">
        <v>391</v>
      </c>
      <c r="G719" s="273" t="s">
        <v>391</v>
      </c>
      <c r="H719" s="274">
        <v>45170</v>
      </c>
      <c r="I719" s="273">
        <v>13737</v>
      </c>
      <c r="J719" s="273">
        <v>49</v>
      </c>
      <c r="K719" s="273">
        <v>3503496</v>
      </c>
      <c r="L719" s="273" t="s">
        <v>66</v>
      </c>
      <c r="M719" s="273">
        <v>290969.3185625</v>
      </c>
      <c r="N719" s="273" t="s">
        <v>115</v>
      </c>
      <c r="W719" s="273">
        <v>232017</v>
      </c>
      <c r="X719" s="273" t="s">
        <v>64</v>
      </c>
      <c r="Y719" s="273" t="s">
        <v>63</v>
      </c>
      <c r="Z719" s="273" t="s">
        <v>221</v>
      </c>
      <c r="AA719" s="273" t="s">
        <v>221</v>
      </c>
      <c r="AB719" s="274">
        <v>45047</v>
      </c>
      <c r="AC719" s="273">
        <v>12162</v>
      </c>
      <c r="AD719" s="273">
        <v>17</v>
      </c>
      <c r="AE719" s="273">
        <v>0</v>
      </c>
      <c r="AF719" s="273" t="s">
        <v>90</v>
      </c>
      <c r="AG719" s="273" t="s">
        <v>1030</v>
      </c>
      <c r="AH719" s="273" t="s">
        <v>1031</v>
      </c>
      <c r="AI719" s="273" t="s">
        <v>123</v>
      </c>
      <c r="AJ719" s="273" t="s">
        <v>200</v>
      </c>
      <c r="AK719" s="273">
        <v>181903</v>
      </c>
      <c r="AL719" s="273" t="s">
        <v>83</v>
      </c>
      <c r="AM719" s="273" t="s">
        <v>75</v>
      </c>
      <c r="AN719" s="273" t="s">
        <v>384</v>
      </c>
      <c r="AO719" s="273" t="s">
        <v>384</v>
      </c>
      <c r="AP719" s="274">
        <v>44927</v>
      </c>
      <c r="AQ719" s="273">
        <v>15294</v>
      </c>
      <c r="AR719" s="273">
        <v>48</v>
      </c>
      <c r="AS719" s="273">
        <v>204</v>
      </c>
      <c r="AT719" s="273" t="s">
        <v>77</v>
      </c>
      <c r="AU719" s="273" t="s">
        <v>269</v>
      </c>
      <c r="AV719" s="273" t="s">
        <v>248</v>
      </c>
      <c r="BA719" s="273" t="s">
        <v>249</v>
      </c>
      <c r="BG719" s="273">
        <v>337630</v>
      </c>
      <c r="BH719" s="273" t="s">
        <v>64</v>
      </c>
      <c r="BI719" s="273" t="s">
        <v>75</v>
      </c>
      <c r="BJ719" s="273" t="s">
        <v>79</v>
      </c>
      <c r="BK719" s="273" t="s">
        <v>79</v>
      </c>
      <c r="BL719" s="274">
        <v>44986</v>
      </c>
      <c r="BM719" s="273">
        <v>11878</v>
      </c>
      <c r="BN719" s="273">
        <v>36</v>
      </c>
      <c r="BO719" s="273">
        <v>9618</v>
      </c>
      <c r="BP719" s="273" t="s">
        <v>80</v>
      </c>
      <c r="BQ719" s="273">
        <v>5682.4375</v>
      </c>
      <c r="BR719" s="273" t="s">
        <v>81</v>
      </c>
      <c r="BS719" s="273" t="s">
        <v>82</v>
      </c>
      <c r="BT719" s="273">
        <v>0</v>
      </c>
      <c r="BU719" s="273">
        <v>294860</v>
      </c>
      <c r="BV719" s="279" t="s">
        <v>83</v>
      </c>
      <c r="BW719" s="280" t="s">
        <v>63</v>
      </c>
      <c r="BX719" s="280" t="s">
        <v>228</v>
      </c>
      <c r="BY719" s="280" t="s">
        <v>237</v>
      </c>
      <c r="BZ719" s="280" t="s">
        <v>138</v>
      </c>
      <c r="CA719" s="280" t="s">
        <v>139</v>
      </c>
      <c r="CB719" s="280" t="s">
        <v>190</v>
      </c>
      <c r="CC719" s="280" t="s">
        <v>191</v>
      </c>
      <c r="CD719" s="281">
        <v>8</v>
      </c>
      <c r="CE719" s="277">
        <v>45108</v>
      </c>
      <c r="CF719" s="280">
        <v>0</v>
      </c>
      <c r="CG719" s="280" t="s">
        <v>90</v>
      </c>
      <c r="CH719" s="280">
        <v>0</v>
      </c>
      <c r="CI719" s="280" t="s">
        <v>80</v>
      </c>
      <c r="CJ719" s="280"/>
      <c r="CK719" s="280"/>
      <c r="CL719" s="280"/>
      <c r="CM719" s="280" t="s">
        <v>73</v>
      </c>
      <c r="CN719" s="280">
        <v>3</v>
      </c>
    </row>
    <row r="720" spans="4:92">
      <c r="D720" s="273" t="s">
        <v>64</v>
      </c>
      <c r="E720" s="273" t="s">
        <v>75</v>
      </c>
      <c r="F720" s="273" t="s">
        <v>391</v>
      </c>
      <c r="G720" s="273" t="s">
        <v>477</v>
      </c>
      <c r="H720" s="274">
        <v>45170</v>
      </c>
      <c r="I720" s="273">
        <v>13778</v>
      </c>
      <c r="J720" s="273">
        <v>72</v>
      </c>
      <c r="K720" s="273">
        <v>0</v>
      </c>
      <c r="L720" s="273" t="s">
        <v>66</v>
      </c>
      <c r="M720" s="273">
        <v>0</v>
      </c>
      <c r="N720" s="273" t="s">
        <v>115</v>
      </c>
      <c r="W720" s="273">
        <v>232933</v>
      </c>
      <c r="X720" s="273" t="s">
        <v>64</v>
      </c>
      <c r="Y720" s="273" t="s">
        <v>63</v>
      </c>
      <c r="Z720" s="273" t="s">
        <v>221</v>
      </c>
      <c r="AA720" s="273" t="s">
        <v>221</v>
      </c>
      <c r="AB720" s="274">
        <v>45047</v>
      </c>
      <c r="AC720" s="273">
        <v>12162</v>
      </c>
      <c r="AD720" s="273">
        <v>17</v>
      </c>
      <c r="AE720" s="273">
        <v>0</v>
      </c>
      <c r="AF720" s="273" t="s">
        <v>90</v>
      </c>
      <c r="AG720" s="273" t="s">
        <v>989</v>
      </c>
      <c r="AH720" s="273" t="s">
        <v>1035</v>
      </c>
      <c r="AI720" s="273" t="s">
        <v>123</v>
      </c>
      <c r="AJ720" s="273" t="s">
        <v>200</v>
      </c>
      <c r="AK720" s="273">
        <v>181909</v>
      </c>
      <c r="AL720" s="273" t="s">
        <v>83</v>
      </c>
      <c r="AM720" s="273" t="s">
        <v>75</v>
      </c>
      <c r="AN720" s="273" t="s">
        <v>384</v>
      </c>
      <c r="AO720" s="273" t="s">
        <v>384</v>
      </c>
      <c r="AP720" s="274">
        <v>44927</v>
      </c>
      <c r="AQ720" s="273">
        <v>15294</v>
      </c>
      <c r="AR720" s="273">
        <v>48</v>
      </c>
      <c r="AS720" s="273">
        <v>2.06</v>
      </c>
      <c r="AT720" s="273" t="s">
        <v>77</v>
      </c>
      <c r="AU720" s="273" t="s">
        <v>269</v>
      </c>
      <c r="AV720" s="273" t="s">
        <v>607</v>
      </c>
      <c r="BA720" s="273" t="s">
        <v>249</v>
      </c>
      <c r="BG720" s="273">
        <v>337637</v>
      </c>
      <c r="BH720" s="273" t="s">
        <v>64</v>
      </c>
      <c r="BI720" s="273" t="s">
        <v>75</v>
      </c>
      <c r="BJ720" s="273" t="s">
        <v>79</v>
      </c>
      <c r="BK720" s="273" t="s">
        <v>79</v>
      </c>
      <c r="BL720" s="274">
        <v>44986</v>
      </c>
      <c r="BM720" s="273">
        <v>11878</v>
      </c>
      <c r="BN720" s="273">
        <v>36</v>
      </c>
      <c r="BO720" s="273">
        <v>16260</v>
      </c>
      <c r="BP720" s="273" t="s">
        <v>80</v>
      </c>
      <c r="BQ720" s="273">
        <v>9606.6687500000007</v>
      </c>
      <c r="BR720" s="273" t="s">
        <v>81</v>
      </c>
      <c r="BS720" s="273" t="s">
        <v>100</v>
      </c>
      <c r="BT720" s="273">
        <v>0</v>
      </c>
      <c r="BU720" s="273">
        <v>294867</v>
      </c>
      <c r="BV720" s="336" t="s">
        <v>83</v>
      </c>
      <c r="BW720" s="337" t="s">
        <v>63</v>
      </c>
      <c r="BX720" s="337" t="s">
        <v>228</v>
      </c>
      <c r="BY720" s="337" t="s">
        <v>237</v>
      </c>
      <c r="BZ720" s="337" t="s">
        <v>167</v>
      </c>
      <c r="CA720" s="337" t="s">
        <v>168</v>
      </c>
      <c r="CB720" s="337" t="s">
        <v>319</v>
      </c>
      <c r="CC720" s="337" t="s">
        <v>320</v>
      </c>
      <c r="CD720" s="338">
        <v>15</v>
      </c>
      <c r="CE720" s="335">
        <v>45108</v>
      </c>
      <c r="CF720" s="337">
        <v>0</v>
      </c>
      <c r="CG720" s="337" t="s">
        <v>90</v>
      </c>
      <c r="CH720" s="337">
        <v>0</v>
      </c>
      <c r="CI720" s="337" t="s">
        <v>80</v>
      </c>
      <c r="CJ720" s="337"/>
      <c r="CK720" s="337"/>
      <c r="CL720" s="337"/>
      <c r="CM720" s="337" t="s">
        <v>73</v>
      </c>
      <c r="CN720" s="337">
        <v>3</v>
      </c>
    </row>
    <row r="721" spans="4:92">
      <c r="D721" s="273" t="s">
        <v>64</v>
      </c>
      <c r="E721" s="273" t="s">
        <v>75</v>
      </c>
      <c r="F721" s="273" t="s">
        <v>391</v>
      </c>
      <c r="G721" s="273" t="s">
        <v>391</v>
      </c>
      <c r="H721" s="274">
        <v>45200</v>
      </c>
      <c r="I721" s="273">
        <v>14072</v>
      </c>
      <c r="J721" s="273">
        <v>49</v>
      </c>
      <c r="K721" s="273">
        <v>7643000</v>
      </c>
      <c r="L721" s="273" t="s">
        <v>66</v>
      </c>
      <c r="M721" s="273">
        <v>865861.75173120003</v>
      </c>
      <c r="N721" s="273" t="s">
        <v>964</v>
      </c>
      <c r="P721" s="273" t="s">
        <v>92</v>
      </c>
      <c r="Q721" s="273" t="s">
        <v>1001</v>
      </c>
      <c r="R721" s="273" t="s">
        <v>70</v>
      </c>
      <c r="S721" s="273" t="s">
        <v>1025</v>
      </c>
      <c r="T721" s="273" t="s">
        <v>1003</v>
      </c>
      <c r="U721" s="273" t="s">
        <v>73</v>
      </c>
      <c r="V721" s="273" t="s">
        <v>1004</v>
      </c>
      <c r="W721" s="273">
        <v>250036</v>
      </c>
      <c r="X721" s="273" t="s">
        <v>64</v>
      </c>
      <c r="Y721" s="273" t="s">
        <v>63</v>
      </c>
      <c r="Z721" s="273" t="s">
        <v>221</v>
      </c>
      <c r="AA721" s="273" t="s">
        <v>221</v>
      </c>
      <c r="AB721" s="274">
        <v>45047</v>
      </c>
      <c r="AC721" s="273">
        <v>12162</v>
      </c>
      <c r="AD721" s="273">
        <v>17</v>
      </c>
      <c r="AE721" s="273">
        <v>0.21</v>
      </c>
      <c r="AF721" s="273" t="s">
        <v>90</v>
      </c>
      <c r="AG721" s="273" t="s">
        <v>989</v>
      </c>
      <c r="AH721" s="273" t="s">
        <v>1038</v>
      </c>
      <c r="AI721" s="273" t="s">
        <v>123</v>
      </c>
      <c r="AJ721" s="273" t="s">
        <v>200</v>
      </c>
      <c r="AK721" s="273">
        <v>181915</v>
      </c>
      <c r="AL721" s="273" t="s">
        <v>83</v>
      </c>
      <c r="AM721" s="273" t="s">
        <v>75</v>
      </c>
      <c r="AN721" s="273" t="s">
        <v>384</v>
      </c>
      <c r="AO721" s="273" t="s">
        <v>384</v>
      </c>
      <c r="AP721" s="274">
        <v>44927</v>
      </c>
      <c r="AQ721" s="273">
        <v>15294</v>
      </c>
      <c r="AR721" s="273">
        <v>48</v>
      </c>
      <c r="AS721" s="273">
        <v>38.700000000000003</v>
      </c>
      <c r="AT721" s="273" t="s">
        <v>77</v>
      </c>
      <c r="AU721" s="273" t="s">
        <v>269</v>
      </c>
      <c r="AV721" s="273" t="s">
        <v>290</v>
      </c>
      <c r="BA721" s="273" t="s">
        <v>249</v>
      </c>
      <c r="BG721" s="273">
        <v>337641</v>
      </c>
      <c r="BH721" s="273" t="s">
        <v>64</v>
      </c>
      <c r="BI721" s="273" t="s">
        <v>75</v>
      </c>
      <c r="BJ721" s="273" t="s">
        <v>79</v>
      </c>
      <c r="BK721" s="273" t="s">
        <v>79</v>
      </c>
      <c r="BL721" s="274">
        <v>44986</v>
      </c>
      <c r="BM721" s="273">
        <v>11878</v>
      </c>
      <c r="BN721" s="273">
        <v>36</v>
      </c>
      <c r="BO721" s="273">
        <v>10427</v>
      </c>
      <c r="BP721" s="273" t="s">
        <v>80</v>
      </c>
      <c r="BQ721" s="273">
        <v>6160.40625</v>
      </c>
      <c r="BR721" s="273" t="s">
        <v>81</v>
      </c>
      <c r="BS721" s="273" t="s">
        <v>109</v>
      </c>
      <c r="BT721" s="273">
        <v>0</v>
      </c>
      <c r="BU721" s="273">
        <v>294874</v>
      </c>
      <c r="BV721" s="279" t="s">
        <v>83</v>
      </c>
      <c r="BW721" s="280" t="s">
        <v>63</v>
      </c>
      <c r="BX721" s="280" t="s">
        <v>228</v>
      </c>
      <c r="BY721" s="280" t="s">
        <v>237</v>
      </c>
      <c r="BZ721" s="280" t="s">
        <v>167</v>
      </c>
      <c r="CA721" s="280" t="s">
        <v>168</v>
      </c>
      <c r="CB721" s="280" t="s">
        <v>313</v>
      </c>
      <c r="CC721" s="280" t="s">
        <v>314</v>
      </c>
      <c r="CD721" s="281">
        <v>14</v>
      </c>
      <c r="CE721" s="277">
        <v>45108</v>
      </c>
      <c r="CF721" s="280">
        <v>0</v>
      </c>
      <c r="CG721" s="280" t="s">
        <v>90</v>
      </c>
      <c r="CH721" s="280">
        <v>0</v>
      </c>
      <c r="CI721" s="280" t="s">
        <v>80</v>
      </c>
      <c r="CJ721" s="280"/>
      <c r="CK721" s="280"/>
      <c r="CL721" s="280"/>
      <c r="CM721" s="280" t="s">
        <v>73</v>
      </c>
      <c r="CN721" s="280">
        <v>3</v>
      </c>
    </row>
    <row r="722" spans="4:92">
      <c r="D722" s="273" t="s">
        <v>64</v>
      </c>
      <c r="E722" s="273" t="s">
        <v>75</v>
      </c>
      <c r="F722" s="273" t="s">
        <v>391</v>
      </c>
      <c r="G722" s="273" t="s">
        <v>391</v>
      </c>
      <c r="H722" s="274">
        <v>45200</v>
      </c>
      <c r="I722" s="273">
        <v>14072</v>
      </c>
      <c r="J722" s="273">
        <v>49</v>
      </c>
      <c r="K722" s="273">
        <v>277990</v>
      </c>
      <c r="L722" s="273" t="s">
        <v>66</v>
      </c>
      <c r="M722" s="273">
        <v>22681.841</v>
      </c>
      <c r="N722" s="273" t="s">
        <v>1010</v>
      </c>
      <c r="O722" s="273">
        <v>0</v>
      </c>
      <c r="P722" s="273" t="s">
        <v>1011</v>
      </c>
      <c r="Q722" s="273" t="s">
        <v>1012</v>
      </c>
      <c r="R722" s="273" t="s">
        <v>1013</v>
      </c>
      <c r="S722" s="273" t="s">
        <v>1014</v>
      </c>
      <c r="U722" s="273" t="s">
        <v>122</v>
      </c>
      <c r="V722" s="273" t="s">
        <v>79</v>
      </c>
      <c r="W722" s="273">
        <v>328409</v>
      </c>
      <c r="X722" s="273" t="s">
        <v>64</v>
      </c>
      <c r="Y722" s="273" t="s">
        <v>63</v>
      </c>
      <c r="Z722" s="273" t="s">
        <v>221</v>
      </c>
      <c r="AA722" s="273" t="s">
        <v>221</v>
      </c>
      <c r="AB722" s="274">
        <v>45047</v>
      </c>
      <c r="AC722" s="273">
        <v>12162</v>
      </c>
      <c r="AD722" s="273">
        <v>17</v>
      </c>
      <c r="AE722" s="273">
        <v>0</v>
      </c>
      <c r="AF722" s="273" t="s">
        <v>90</v>
      </c>
      <c r="AG722" s="273" t="s">
        <v>989</v>
      </c>
      <c r="AH722" s="273" t="s">
        <v>1091</v>
      </c>
      <c r="AI722" s="273" t="s">
        <v>123</v>
      </c>
      <c r="AJ722" s="273" t="s">
        <v>200</v>
      </c>
      <c r="AK722" s="273">
        <v>181921</v>
      </c>
      <c r="AL722" s="273" t="s">
        <v>83</v>
      </c>
      <c r="AM722" s="273" t="s">
        <v>75</v>
      </c>
      <c r="AN722" s="273" t="s">
        <v>384</v>
      </c>
      <c r="AO722" s="273" t="s">
        <v>384</v>
      </c>
      <c r="AP722" s="274">
        <v>44927</v>
      </c>
      <c r="AQ722" s="273">
        <v>15294</v>
      </c>
      <c r="AR722" s="273">
        <v>48</v>
      </c>
      <c r="AS722" s="273">
        <v>1.1100000000000001</v>
      </c>
      <c r="AT722" s="273" t="s">
        <v>77</v>
      </c>
      <c r="AU722" s="273" t="s">
        <v>97</v>
      </c>
      <c r="AV722" s="273" t="s">
        <v>216</v>
      </c>
      <c r="BA722" s="273" t="s">
        <v>99</v>
      </c>
      <c r="BG722" s="273">
        <v>337645</v>
      </c>
      <c r="BH722" s="273" t="s">
        <v>64</v>
      </c>
      <c r="BI722" s="273" t="s">
        <v>75</v>
      </c>
      <c r="BJ722" s="273" t="s">
        <v>79</v>
      </c>
      <c r="BK722" s="273" t="s">
        <v>79</v>
      </c>
      <c r="BL722" s="274">
        <v>44986</v>
      </c>
      <c r="BM722" s="273">
        <v>11878</v>
      </c>
      <c r="BN722" s="273">
        <v>36</v>
      </c>
      <c r="BO722" s="273">
        <v>19927</v>
      </c>
      <c r="BP722" s="273" t="s">
        <v>80</v>
      </c>
      <c r="BQ722" s="273">
        <v>11773.125</v>
      </c>
      <c r="BR722" s="273" t="s">
        <v>81</v>
      </c>
      <c r="BS722" s="273" t="s">
        <v>116</v>
      </c>
      <c r="BT722" s="273">
        <v>2912</v>
      </c>
      <c r="BU722" s="273">
        <v>294881</v>
      </c>
      <c r="BV722" s="336" t="s">
        <v>83</v>
      </c>
      <c r="BW722" s="337" t="s">
        <v>63</v>
      </c>
      <c r="BX722" s="337" t="s">
        <v>228</v>
      </c>
      <c r="BY722" s="337" t="s">
        <v>237</v>
      </c>
      <c r="BZ722" s="337" t="s">
        <v>167</v>
      </c>
      <c r="CA722" s="337" t="s">
        <v>168</v>
      </c>
      <c r="CB722" s="337" t="s">
        <v>353</v>
      </c>
      <c r="CC722" s="337" t="s">
        <v>354</v>
      </c>
      <c r="CD722" s="338">
        <v>13</v>
      </c>
      <c r="CE722" s="335">
        <v>45108</v>
      </c>
      <c r="CF722" s="337">
        <v>769.14200000000005</v>
      </c>
      <c r="CG722" s="337" t="s">
        <v>90</v>
      </c>
      <c r="CH722" s="337">
        <v>769.14200000000005</v>
      </c>
      <c r="CI722" s="337" t="s">
        <v>80</v>
      </c>
      <c r="CJ722" s="337"/>
      <c r="CK722" s="337"/>
      <c r="CL722" s="337"/>
      <c r="CM722" s="337" t="s">
        <v>73</v>
      </c>
      <c r="CN722" s="337">
        <v>3</v>
      </c>
    </row>
    <row r="723" spans="4:92">
      <c r="D723" s="273" t="s">
        <v>64</v>
      </c>
      <c r="E723" s="273" t="s">
        <v>75</v>
      </c>
      <c r="F723" s="273" t="s">
        <v>391</v>
      </c>
      <c r="G723" s="273" t="s">
        <v>391</v>
      </c>
      <c r="H723" s="274">
        <v>45200</v>
      </c>
      <c r="I723" s="273">
        <v>14072</v>
      </c>
      <c r="J723" s="273">
        <v>49</v>
      </c>
      <c r="K723" s="273">
        <v>0</v>
      </c>
      <c r="L723" s="273" t="s">
        <v>66</v>
      </c>
      <c r="N723" s="273" t="s">
        <v>107</v>
      </c>
      <c r="W723" s="273">
        <v>250035</v>
      </c>
      <c r="X723" s="273" t="s">
        <v>64</v>
      </c>
      <c r="Y723" s="273" t="s">
        <v>63</v>
      </c>
      <c r="Z723" s="273" t="s">
        <v>221</v>
      </c>
      <c r="AA723" s="273" t="s">
        <v>221</v>
      </c>
      <c r="AB723" s="274">
        <v>45047</v>
      </c>
      <c r="AC723" s="273">
        <v>12162</v>
      </c>
      <c r="AD723" s="273">
        <v>17</v>
      </c>
      <c r="AE723" s="273">
        <v>1</v>
      </c>
      <c r="AF723" s="273" t="s">
        <v>90</v>
      </c>
      <c r="AG723" s="273" t="s">
        <v>1026</v>
      </c>
      <c r="AH723" s="273" t="s">
        <v>1093</v>
      </c>
      <c r="AI723" s="273" t="s">
        <v>123</v>
      </c>
      <c r="AJ723" s="273" t="s">
        <v>200</v>
      </c>
      <c r="AK723" s="273">
        <v>181927</v>
      </c>
      <c r="AL723" s="273" t="s">
        <v>83</v>
      </c>
      <c r="AM723" s="273" t="s">
        <v>63</v>
      </c>
      <c r="AN723" s="273" t="s">
        <v>530</v>
      </c>
      <c r="AO723" s="273" t="s">
        <v>1116</v>
      </c>
      <c r="AP723" s="274">
        <v>44927</v>
      </c>
      <c r="AQ723" s="273">
        <v>15424</v>
      </c>
      <c r="AR723" s="273">
        <v>881</v>
      </c>
      <c r="AS723" s="273">
        <v>4.3200000000000002E-2</v>
      </c>
      <c r="AT723" s="273" t="s">
        <v>90</v>
      </c>
      <c r="AU723" s="273" t="s">
        <v>247</v>
      </c>
      <c r="AV723" s="273" t="s">
        <v>290</v>
      </c>
      <c r="BA723" s="273" t="s">
        <v>249</v>
      </c>
      <c r="BG723" s="273">
        <v>319356</v>
      </c>
      <c r="BH723" s="273" t="s">
        <v>64</v>
      </c>
      <c r="BI723" s="273" t="s">
        <v>75</v>
      </c>
      <c r="BJ723" s="273" t="s">
        <v>79</v>
      </c>
      <c r="BK723" s="273" t="s">
        <v>79</v>
      </c>
      <c r="BL723" s="274">
        <v>44986</v>
      </c>
      <c r="BM723" s="273">
        <v>11878</v>
      </c>
      <c r="BN723" s="273">
        <v>36</v>
      </c>
      <c r="BO723" s="273">
        <v>1808</v>
      </c>
      <c r="BP723" s="273" t="s">
        <v>80</v>
      </c>
      <c r="BQ723" s="273">
        <v>1068.20625</v>
      </c>
      <c r="BR723" s="273" t="s">
        <v>81</v>
      </c>
      <c r="BS723" s="273" t="s">
        <v>125</v>
      </c>
      <c r="BT723" s="273">
        <v>0</v>
      </c>
      <c r="BU723" s="273">
        <v>294888</v>
      </c>
      <c r="BV723" s="279" t="s">
        <v>83</v>
      </c>
      <c r="BW723" s="280" t="s">
        <v>63</v>
      </c>
      <c r="BX723" s="280" t="s">
        <v>228</v>
      </c>
      <c r="BY723" s="280" t="s">
        <v>237</v>
      </c>
      <c r="BZ723" s="280" t="s">
        <v>110</v>
      </c>
      <c r="CA723" s="280" t="s">
        <v>111</v>
      </c>
      <c r="CB723" s="280" t="s">
        <v>112</v>
      </c>
      <c r="CC723" s="280" t="s">
        <v>113</v>
      </c>
      <c r="CD723" s="281">
        <v>4</v>
      </c>
      <c r="CE723" s="277">
        <v>45200</v>
      </c>
      <c r="CF723" s="280"/>
      <c r="CG723" s="280"/>
      <c r="CH723" s="280"/>
      <c r="CI723" s="280" t="s">
        <v>80</v>
      </c>
      <c r="CJ723" s="280"/>
      <c r="CK723" s="280"/>
      <c r="CL723" s="280"/>
      <c r="CM723" s="280" t="s">
        <v>73</v>
      </c>
      <c r="CN723" s="280">
        <v>3</v>
      </c>
    </row>
    <row r="724" spans="4:92">
      <c r="D724" s="273" t="s">
        <v>64</v>
      </c>
      <c r="E724" s="273" t="s">
        <v>63</v>
      </c>
      <c r="F724" s="273" t="s">
        <v>252</v>
      </c>
      <c r="G724" s="273" t="s">
        <v>591</v>
      </c>
      <c r="H724" s="274">
        <v>45017</v>
      </c>
      <c r="I724" s="273">
        <v>11753</v>
      </c>
      <c r="J724" s="273">
        <v>853</v>
      </c>
      <c r="K724" s="273">
        <v>2680</v>
      </c>
      <c r="L724" s="273" t="s">
        <v>66</v>
      </c>
      <c r="M724" s="273">
        <v>740.67488000000003</v>
      </c>
      <c r="N724" s="273" t="s">
        <v>115</v>
      </c>
      <c r="W724" s="273">
        <v>154748</v>
      </c>
      <c r="X724" s="273" t="s">
        <v>64</v>
      </c>
      <c r="Y724" s="273" t="s">
        <v>63</v>
      </c>
      <c r="Z724" s="273" t="s">
        <v>221</v>
      </c>
      <c r="AA724" s="273" t="s">
        <v>221</v>
      </c>
      <c r="AB724" s="274">
        <v>45047</v>
      </c>
      <c r="AC724" s="273">
        <v>12162</v>
      </c>
      <c r="AD724" s="273">
        <v>17</v>
      </c>
      <c r="AE724" s="273">
        <v>1.6000000000000001E-3</v>
      </c>
      <c r="AF724" s="273" t="s">
        <v>90</v>
      </c>
      <c r="AG724" s="273" t="s">
        <v>1095</v>
      </c>
      <c r="AH724" s="273" t="s">
        <v>1096</v>
      </c>
      <c r="AI724" s="273" t="s">
        <v>123</v>
      </c>
      <c r="AJ724" s="273" t="s">
        <v>200</v>
      </c>
      <c r="AK724" s="273">
        <v>181933</v>
      </c>
      <c r="AL724" s="273" t="s">
        <v>83</v>
      </c>
      <c r="AM724" s="273" t="s">
        <v>63</v>
      </c>
      <c r="AN724" s="273" t="s">
        <v>530</v>
      </c>
      <c r="AO724" s="273" t="s">
        <v>1116</v>
      </c>
      <c r="AP724" s="274">
        <v>44927</v>
      </c>
      <c r="AQ724" s="273">
        <v>15424</v>
      </c>
      <c r="AR724" s="273">
        <v>881</v>
      </c>
      <c r="AS724" s="273">
        <v>2.3999999999999998E-3</v>
      </c>
      <c r="AT724" s="273" t="s">
        <v>90</v>
      </c>
      <c r="AU724" s="273" t="s">
        <v>269</v>
      </c>
      <c r="AV724" s="273" t="s">
        <v>607</v>
      </c>
      <c r="BA724" s="273" t="s">
        <v>249</v>
      </c>
      <c r="BG724" s="273">
        <v>319360</v>
      </c>
      <c r="BH724" s="273" t="s">
        <v>64</v>
      </c>
      <c r="BI724" s="273" t="s">
        <v>75</v>
      </c>
      <c r="BJ724" s="273" t="s">
        <v>79</v>
      </c>
      <c r="BK724" s="273" t="s">
        <v>79</v>
      </c>
      <c r="BL724" s="274">
        <v>44986</v>
      </c>
      <c r="BM724" s="273">
        <v>11878</v>
      </c>
      <c r="BN724" s="273">
        <v>36</v>
      </c>
      <c r="BO724" s="273">
        <v>860</v>
      </c>
      <c r="BP724" s="273" t="s">
        <v>80</v>
      </c>
      <c r="BQ724" s="273">
        <v>508.15625</v>
      </c>
      <c r="BR724" s="273" t="s">
        <v>81</v>
      </c>
      <c r="BS724" s="273" t="s">
        <v>132</v>
      </c>
      <c r="BT724" s="273">
        <v>0</v>
      </c>
      <c r="BU724" s="273">
        <v>294895</v>
      </c>
      <c r="BV724" s="336" t="s">
        <v>83</v>
      </c>
      <c r="BW724" s="337" t="s">
        <v>63</v>
      </c>
      <c r="BX724" s="337" t="s">
        <v>228</v>
      </c>
      <c r="BY724" s="337" t="s">
        <v>237</v>
      </c>
      <c r="BZ724" s="337" t="s">
        <v>110</v>
      </c>
      <c r="CA724" s="337" t="s">
        <v>111</v>
      </c>
      <c r="CB724" s="337" t="s">
        <v>117</v>
      </c>
      <c r="CC724" s="337" t="s">
        <v>118</v>
      </c>
      <c r="CD724" s="338">
        <v>5</v>
      </c>
      <c r="CE724" s="335">
        <v>45200</v>
      </c>
      <c r="CF724" s="337"/>
      <c r="CG724" s="337"/>
      <c r="CH724" s="337"/>
      <c r="CI724" s="337" t="s">
        <v>104</v>
      </c>
      <c r="CJ724" s="337"/>
      <c r="CK724" s="337"/>
      <c r="CL724" s="337"/>
      <c r="CM724" s="337" t="s">
        <v>73</v>
      </c>
      <c r="CN724" s="337">
        <v>3</v>
      </c>
    </row>
    <row r="725" spans="4:92">
      <c r="D725" s="273" t="s">
        <v>64</v>
      </c>
      <c r="E725" s="273" t="s">
        <v>63</v>
      </c>
      <c r="F725" s="273" t="s">
        <v>252</v>
      </c>
      <c r="G725" s="273" t="s">
        <v>591</v>
      </c>
      <c r="H725" s="274">
        <v>45047</v>
      </c>
      <c r="I725" s="273">
        <v>12373</v>
      </c>
      <c r="J725" s="273">
        <v>853</v>
      </c>
      <c r="W725" s="273">
        <v>244362</v>
      </c>
      <c r="X725" s="273" t="s">
        <v>64</v>
      </c>
      <c r="Y725" s="273" t="s">
        <v>63</v>
      </c>
      <c r="Z725" s="273" t="s">
        <v>221</v>
      </c>
      <c r="AA725" s="273" t="s">
        <v>221</v>
      </c>
      <c r="AB725" s="274">
        <v>45078</v>
      </c>
      <c r="AC725" s="273">
        <v>12430</v>
      </c>
      <c r="AD725" s="273">
        <v>17</v>
      </c>
      <c r="AK725" s="273">
        <v>195154</v>
      </c>
      <c r="AL725" s="273" t="s">
        <v>83</v>
      </c>
      <c r="AM725" s="273" t="s">
        <v>63</v>
      </c>
      <c r="AN725" s="273" t="s">
        <v>530</v>
      </c>
      <c r="AO725" s="273" t="s">
        <v>1116</v>
      </c>
      <c r="AP725" s="274">
        <v>44927</v>
      </c>
      <c r="AQ725" s="273">
        <v>15424</v>
      </c>
      <c r="AR725" s="273">
        <v>881</v>
      </c>
      <c r="AS725" s="273">
        <v>1.1299999999999999E-2</v>
      </c>
      <c r="AT725" s="273" t="s">
        <v>90</v>
      </c>
      <c r="AU725" s="273" t="s">
        <v>269</v>
      </c>
      <c r="AV725" s="273" t="s">
        <v>607</v>
      </c>
      <c r="BA725" s="273" t="s">
        <v>249</v>
      </c>
      <c r="BG725" s="273">
        <v>319364</v>
      </c>
      <c r="BH725" s="273" t="s">
        <v>64</v>
      </c>
      <c r="BI725" s="273" t="s">
        <v>75</v>
      </c>
      <c r="BJ725" s="273" t="s">
        <v>79</v>
      </c>
      <c r="BK725" s="273" t="s">
        <v>79</v>
      </c>
      <c r="BL725" s="274">
        <v>44986</v>
      </c>
      <c r="BM725" s="273">
        <v>11878</v>
      </c>
      <c r="BN725" s="273">
        <v>36</v>
      </c>
      <c r="BO725" s="273">
        <v>863</v>
      </c>
      <c r="BP725" s="273" t="s">
        <v>80</v>
      </c>
      <c r="BQ725" s="273">
        <v>509.88125000000002</v>
      </c>
      <c r="BR725" s="273" t="s">
        <v>81</v>
      </c>
      <c r="BS725" s="273" t="s">
        <v>137</v>
      </c>
      <c r="BT725" s="273">
        <v>0</v>
      </c>
      <c r="BU725" s="273">
        <v>294902</v>
      </c>
      <c r="BV725" s="279" t="s">
        <v>83</v>
      </c>
      <c r="BW725" s="280" t="s">
        <v>63</v>
      </c>
      <c r="BX725" s="280" t="s">
        <v>228</v>
      </c>
      <c r="BY725" s="280" t="s">
        <v>237</v>
      </c>
      <c r="BZ725" s="280" t="s">
        <v>126</v>
      </c>
      <c r="CA725" s="280" t="s">
        <v>127</v>
      </c>
      <c r="CB725" s="280" t="s">
        <v>128</v>
      </c>
      <c r="CC725" s="280" t="s">
        <v>129</v>
      </c>
      <c r="CD725" s="281">
        <v>6</v>
      </c>
      <c r="CE725" s="277">
        <v>45200</v>
      </c>
      <c r="CF725" s="280"/>
      <c r="CG725" s="280"/>
      <c r="CH725" s="280"/>
      <c r="CI725" s="280" t="s">
        <v>80</v>
      </c>
      <c r="CJ725" s="280"/>
      <c r="CK725" s="280"/>
      <c r="CL725" s="280"/>
      <c r="CM725" s="280" t="s">
        <v>73</v>
      </c>
      <c r="CN725" s="280">
        <v>3</v>
      </c>
    </row>
    <row r="726" spans="4:92">
      <c r="D726" s="273" t="s">
        <v>64</v>
      </c>
      <c r="E726" s="273" t="s">
        <v>63</v>
      </c>
      <c r="F726" s="273" t="s">
        <v>252</v>
      </c>
      <c r="G726" s="273" t="s">
        <v>591</v>
      </c>
      <c r="H726" s="274">
        <v>45047</v>
      </c>
      <c r="I726" s="273">
        <v>12373</v>
      </c>
      <c r="J726" s="273">
        <v>853</v>
      </c>
      <c r="K726" s="273">
        <v>0</v>
      </c>
      <c r="L726" s="273" t="s">
        <v>66</v>
      </c>
      <c r="N726" s="273" t="s">
        <v>107</v>
      </c>
      <c r="W726" s="273">
        <v>244387</v>
      </c>
      <c r="X726" s="273" t="s">
        <v>64</v>
      </c>
      <c r="Y726" s="273" t="s">
        <v>63</v>
      </c>
      <c r="Z726" s="273" t="s">
        <v>221</v>
      </c>
      <c r="AA726" s="273" t="s">
        <v>221</v>
      </c>
      <c r="AB726" s="274">
        <v>45078</v>
      </c>
      <c r="AC726" s="273">
        <v>12431</v>
      </c>
      <c r="AD726" s="273">
        <v>17</v>
      </c>
      <c r="AE726" s="273">
        <v>11.068</v>
      </c>
      <c r="AF726" s="273" t="s">
        <v>90</v>
      </c>
      <c r="AG726" s="273" t="s">
        <v>882</v>
      </c>
      <c r="AH726" s="273" t="s">
        <v>1101</v>
      </c>
      <c r="AI726" s="273" t="s">
        <v>123</v>
      </c>
      <c r="AJ726" s="273" t="s">
        <v>214</v>
      </c>
      <c r="AK726" s="273">
        <v>194147</v>
      </c>
      <c r="AL726" s="273" t="s">
        <v>83</v>
      </c>
      <c r="AM726" s="273" t="s">
        <v>63</v>
      </c>
      <c r="AN726" s="273" t="s">
        <v>530</v>
      </c>
      <c r="AO726" s="273" t="s">
        <v>1116</v>
      </c>
      <c r="AP726" s="274">
        <v>44927</v>
      </c>
      <c r="AQ726" s="273">
        <v>15424</v>
      </c>
      <c r="AR726" s="273">
        <v>881</v>
      </c>
      <c r="AS726" s="273">
        <v>4.8999999999999998E-3</v>
      </c>
      <c r="AT726" s="273" t="s">
        <v>90</v>
      </c>
      <c r="AU726" s="273" t="s">
        <v>269</v>
      </c>
      <c r="AV726" s="273" t="s">
        <v>607</v>
      </c>
      <c r="BA726" s="273" t="s">
        <v>249</v>
      </c>
      <c r="BG726" s="273">
        <v>319368</v>
      </c>
      <c r="BH726" s="273" t="s">
        <v>64</v>
      </c>
      <c r="BI726" s="273" t="s">
        <v>75</v>
      </c>
      <c r="BJ726" s="273" t="s">
        <v>79</v>
      </c>
      <c r="BK726" s="273" t="s">
        <v>79</v>
      </c>
      <c r="BL726" s="274">
        <v>44986</v>
      </c>
      <c r="BM726" s="273">
        <v>11878</v>
      </c>
      <c r="BN726" s="273">
        <v>36</v>
      </c>
      <c r="BO726" s="273">
        <v>369</v>
      </c>
      <c r="BP726" s="273" t="s">
        <v>80</v>
      </c>
      <c r="BQ726" s="273">
        <v>218.06874999999999</v>
      </c>
      <c r="BR726" s="273" t="s">
        <v>81</v>
      </c>
      <c r="BS726" s="273" t="s">
        <v>150</v>
      </c>
      <c r="BT726" s="273">
        <v>0</v>
      </c>
      <c r="BU726" s="273">
        <v>294909</v>
      </c>
      <c r="BV726" s="336" t="s">
        <v>83</v>
      </c>
      <c r="BW726" s="337" t="s">
        <v>63</v>
      </c>
      <c r="BX726" s="337" t="s">
        <v>228</v>
      </c>
      <c r="BY726" s="337" t="s">
        <v>237</v>
      </c>
      <c r="BZ726" s="337" t="s">
        <v>138</v>
      </c>
      <c r="CA726" s="337" t="s">
        <v>139</v>
      </c>
      <c r="CB726" s="337" t="s">
        <v>140</v>
      </c>
      <c r="CC726" s="337" t="s">
        <v>141</v>
      </c>
      <c r="CD726" s="338">
        <v>9</v>
      </c>
      <c r="CE726" s="335">
        <v>45200</v>
      </c>
      <c r="CF726" s="337">
        <v>0</v>
      </c>
      <c r="CG726" s="337" t="s">
        <v>90</v>
      </c>
      <c r="CH726" s="337">
        <v>0</v>
      </c>
      <c r="CI726" s="337" t="s">
        <v>80</v>
      </c>
      <c r="CJ726" s="337"/>
      <c r="CK726" s="337"/>
      <c r="CL726" s="337"/>
      <c r="CM726" s="337" t="s">
        <v>73</v>
      </c>
      <c r="CN726" s="337">
        <v>3</v>
      </c>
    </row>
    <row r="727" spans="4:92">
      <c r="D727" s="273" t="s">
        <v>83</v>
      </c>
      <c r="E727" s="273" t="s">
        <v>194</v>
      </c>
      <c r="F727" s="273" t="s">
        <v>385</v>
      </c>
      <c r="G727" s="273" t="s">
        <v>764</v>
      </c>
      <c r="H727" s="274">
        <v>44986</v>
      </c>
      <c r="I727" s="273">
        <v>11537</v>
      </c>
      <c r="J727" s="273">
        <v>768</v>
      </c>
      <c r="K727" s="273">
        <v>39918.6</v>
      </c>
      <c r="L727" s="273" t="s">
        <v>66</v>
      </c>
      <c r="M727" s="273">
        <v>0</v>
      </c>
      <c r="N727" s="273" t="s">
        <v>1010</v>
      </c>
      <c r="O727" s="273">
        <v>43751</v>
      </c>
      <c r="P727" s="273" t="s">
        <v>1011</v>
      </c>
      <c r="Q727" s="273" t="s">
        <v>1188</v>
      </c>
      <c r="R727" s="273" t="s">
        <v>1013</v>
      </c>
      <c r="S727" s="273" t="s">
        <v>122</v>
      </c>
      <c r="U727" s="273" t="s">
        <v>122</v>
      </c>
      <c r="V727" s="273" t="s">
        <v>122</v>
      </c>
      <c r="W727" s="273">
        <v>240144</v>
      </c>
      <c r="X727" s="273" t="s">
        <v>64</v>
      </c>
      <c r="Y727" s="273" t="s">
        <v>63</v>
      </c>
      <c r="Z727" s="273" t="s">
        <v>221</v>
      </c>
      <c r="AA727" s="273" t="s">
        <v>221</v>
      </c>
      <c r="AB727" s="274">
        <v>45078</v>
      </c>
      <c r="AC727" s="273">
        <v>12431</v>
      </c>
      <c r="AD727" s="273">
        <v>17</v>
      </c>
      <c r="AE727" s="273">
        <v>0</v>
      </c>
      <c r="AF727" s="273" t="s">
        <v>90</v>
      </c>
      <c r="AG727" s="273" t="s">
        <v>879</v>
      </c>
      <c r="AH727" s="273" t="s">
        <v>880</v>
      </c>
      <c r="AI727" s="273" t="s">
        <v>123</v>
      </c>
      <c r="AJ727" s="273" t="s">
        <v>214</v>
      </c>
      <c r="AK727" s="273">
        <v>194153</v>
      </c>
      <c r="AL727" s="273" t="s">
        <v>83</v>
      </c>
      <c r="AM727" s="273" t="s">
        <v>63</v>
      </c>
      <c r="AN727" s="273" t="s">
        <v>530</v>
      </c>
      <c r="AO727" s="273" t="s">
        <v>1116</v>
      </c>
      <c r="AP727" s="274">
        <v>44927</v>
      </c>
      <c r="AQ727" s="273">
        <v>15424</v>
      </c>
      <c r="AR727" s="273">
        <v>881</v>
      </c>
      <c r="AS727" s="273">
        <v>2.7000000000000001E-3</v>
      </c>
      <c r="AT727" s="273" t="s">
        <v>90</v>
      </c>
      <c r="AU727" s="273" t="s">
        <v>269</v>
      </c>
      <c r="AV727" s="273" t="s">
        <v>607</v>
      </c>
      <c r="BA727" s="273" t="s">
        <v>249</v>
      </c>
      <c r="BG727" s="273">
        <v>319372</v>
      </c>
      <c r="BH727" s="273" t="s">
        <v>64</v>
      </c>
      <c r="BI727" s="273" t="s">
        <v>75</v>
      </c>
      <c r="BJ727" s="273" t="s">
        <v>79</v>
      </c>
      <c r="BK727" s="273" t="s">
        <v>79</v>
      </c>
      <c r="BL727" s="274">
        <v>44986</v>
      </c>
      <c r="BM727" s="273">
        <v>11878</v>
      </c>
      <c r="BN727" s="273">
        <v>36</v>
      </c>
      <c r="BO727" s="273">
        <v>394</v>
      </c>
      <c r="BP727" s="273" t="s">
        <v>80</v>
      </c>
      <c r="BQ727" s="273">
        <v>232.73124999999999</v>
      </c>
      <c r="BR727" s="273" t="s">
        <v>81</v>
      </c>
      <c r="BS727" s="273" t="s">
        <v>160</v>
      </c>
      <c r="BT727" s="273">
        <v>0</v>
      </c>
      <c r="BU727" s="273">
        <v>294916</v>
      </c>
      <c r="BV727" s="279" t="s">
        <v>83</v>
      </c>
      <c r="BW727" s="280" t="s">
        <v>63</v>
      </c>
      <c r="BX727" s="280" t="s">
        <v>228</v>
      </c>
      <c r="BY727" s="280" t="s">
        <v>237</v>
      </c>
      <c r="BZ727" s="280" t="s">
        <v>126</v>
      </c>
      <c r="CA727" s="280" t="s">
        <v>127</v>
      </c>
      <c r="CB727" s="280" t="s">
        <v>133</v>
      </c>
      <c r="CC727" s="280" t="s">
        <v>134</v>
      </c>
      <c r="CD727" s="281">
        <v>7</v>
      </c>
      <c r="CE727" s="277">
        <v>45200</v>
      </c>
      <c r="CF727" s="280"/>
      <c r="CG727" s="280"/>
      <c r="CH727" s="280"/>
      <c r="CI727" s="280" t="s">
        <v>104</v>
      </c>
      <c r="CJ727" s="280"/>
      <c r="CK727" s="280"/>
      <c r="CL727" s="280"/>
      <c r="CM727" s="280" t="s">
        <v>73</v>
      </c>
      <c r="CN727" s="280">
        <v>3</v>
      </c>
    </row>
    <row r="728" spans="4:92">
      <c r="D728" s="273" t="s">
        <v>83</v>
      </c>
      <c r="E728" s="273" t="s">
        <v>194</v>
      </c>
      <c r="F728" s="273" t="s">
        <v>385</v>
      </c>
      <c r="G728" s="273" t="s">
        <v>764</v>
      </c>
      <c r="H728" s="274">
        <v>44986</v>
      </c>
      <c r="I728" s="273">
        <v>11537</v>
      </c>
      <c r="J728" s="273">
        <v>768</v>
      </c>
      <c r="W728" s="273">
        <v>240147</v>
      </c>
      <c r="X728" s="273" t="s">
        <v>64</v>
      </c>
      <c r="Y728" s="273" t="s">
        <v>63</v>
      </c>
      <c r="Z728" s="273" t="s">
        <v>221</v>
      </c>
      <c r="AA728" s="273" t="s">
        <v>221</v>
      </c>
      <c r="AB728" s="274">
        <v>45078</v>
      </c>
      <c r="AC728" s="273">
        <v>12431</v>
      </c>
      <c r="AD728" s="273">
        <v>17</v>
      </c>
      <c r="AE728" s="273">
        <v>0.1052</v>
      </c>
      <c r="AF728" s="273" t="s">
        <v>90</v>
      </c>
      <c r="AG728" s="273" t="s">
        <v>1105</v>
      </c>
      <c r="AH728" s="273" t="s">
        <v>1106</v>
      </c>
      <c r="AI728" s="273" t="s">
        <v>123</v>
      </c>
      <c r="AJ728" s="273" t="s">
        <v>214</v>
      </c>
      <c r="AK728" s="273">
        <v>194159</v>
      </c>
      <c r="AL728" s="273" t="s">
        <v>83</v>
      </c>
      <c r="AM728" s="273" t="s">
        <v>63</v>
      </c>
      <c r="AN728" s="273" t="s">
        <v>530</v>
      </c>
      <c r="AO728" s="273" t="s">
        <v>1116</v>
      </c>
      <c r="AP728" s="274">
        <v>44927</v>
      </c>
      <c r="AQ728" s="273">
        <v>15573</v>
      </c>
      <c r="AR728" s="273">
        <v>881</v>
      </c>
      <c r="AU728" s="273" t="s">
        <v>108</v>
      </c>
      <c r="BG728" s="273">
        <v>284944</v>
      </c>
      <c r="BH728" s="273" t="s">
        <v>64</v>
      </c>
      <c r="BI728" s="273" t="s">
        <v>75</v>
      </c>
      <c r="BJ728" s="273" t="s">
        <v>231</v>
      </c>
      <c r="BK728" s="273" t="s">
        <v>231</v>
      </c>
      <c r="BL728" s="274">
        <v>44958</v>
      </c>
      <c r="BM728" s="273">
        <v>15728</v>
      </c>
      <c r="BN728" s="273">
        <v>24</v>
      </c>
      <c r="BO728" s="273">
        <v>4906</v>
      </c>
      <c r="BP728" s="273" t="s">
        <v>80</v>
      </c>
      <c r="BQ728" s="273">
        <v>2454.2265000000002</v>
      </c>
      <c r="BR728" s="273" t="s">
        <v>81</v>
      </c>
      <c r="BS728" s="273" t="s">
        <v>250</v>
      </c>
      <c r="BT728" s="273">
        <v>0</v>
      </c>
      <c r="BU728" s="273">
        <v>291335</v>
      </c>
      <c r="BV728" s="336" t="s">
        <v>83</v>
      </c>
      <c r="BW728" s="337" t="s">
        <v>63</v>
      </c>
      <c r="BX728" s="337" t="s">
        <v>228</v>
      </c>
      <c r="BY728" s="337" t="s">
        <v>237</v>
      </c>
      <c r="BZ728" s="337" t="s">
        <v>167</v>
      </c>
      <c r="CA728" s="337" t="s">
        <v>168</v>
      </c>
      <c r="CB728" s="337" t="s">
        <v>169</v>
      </c>
      <c r="CC728" s="337" t="s">
        <v>170</v>
      </c>
      <c r="CD728" s="338">
        <v>12</v>
      </c>
      <c r="CE728" s="335">
        <v>45200</v>
      </c>
      <c r="CF728" s="337">
        <v>204.1644</v>
      </c>
      <c r="CG728" s="337" t="s">
        <v>90</v>
      </c>
      <c r="CH728" s="337">
        <v>204.1644</v>
      </c>
      <c r="CI728" s="337" t="s">
        <v>80</v>
      </c>
      <c r="CJ728" s="337"/>
      <c r="CK728" s="337"/>
      <c r="CL728" s="337"/>
      <c r="CM728" s="337" t="s">
        <v>73</v>
      </c>
      <c r="CN728" s="337">
        <v>3</v>
      </c>
    </row>
    <row r="729" spans="4:92">
      <c r="D729" s="273" t="s">
        <v>83</v>
      </c>
      <c r="E729" s="273" t="s">
        <v>194</v>
      </c>
      <c r="F729" s="273" t="s">
        <v>385</v>
      </c>
      <c r="G729" s="273" t="s">
        <v>764</v>
      </c>
      <c r="H729" s="274">
        <v>44986</v>
      </c>
      <c r="I729" s="273">
        <v>11537</v>
      </c>
      <c r="J729" s="273">
        <v>768</v>
      </c>
      <c r="K729" s="273">
        <v>0</v>
      </c>
      <c r="L729" s="273" t="s">
        <v>66</v>
      </c>
      <c r="N729" s="273" t="s">
        <v>107</v>
      </c>
      <c r="W729" s="273">
        <v>240143</v>
      </c>
      <c r="X729" s="273" t="s">
        <v>64</v>
      </c>
      <c r="Y729" s="273" t="s">
        <v>63</v>
      </c>
      <c r="Z729" s="273" t="s">
        <v>221</v>
      </c>
      <c r="AA729" s="273" t="s">
        <v>221</v>
      </c>
      <c r="AB729" s="274">
        <v>45078</v>
      </c>
      <c r="AC729" s="273">
        <v>12431</v>
      </c>
      <c r="AD729" s="273">
        <v>17</v>
      </c>
      <c r="AE729" s="273">
        <v>0.41909999999999997</v>
      </c>
      <c r="AF729" s="273" t="s">
        <v>90</v>
      </c>
      <c r="AG729" s="273" t="s">
        <v>819</v>
      </c>
      <c r="AH729" s="273" t="s">
        <v>1225</v>
      </c>
      <c r="AI729" s="273" t="s">
        <v>199</v>
      </c>
      <c r="AJ729" s="273" t="s">
        <v>214</v>
      </c>
      <c r="AK729" s="273">
        <v>194165</v>
      </c>
      <c r="AL729" s="273" t="s">
        <v>83</v>
      </c>
      <c r="AM729" s="273" t="s">
        <v>63</v>
      </c>
      <c r="AN729" s="273" t="s">
        <v>530</v>
      </c>
      <c r="AO729" s="273" t="s">
        <v>1116</v>
      </c>
      <c r="AP729" s="274">
        <v>45108</v>
      </c>
      <c r="AQ729" s="273">
        <v>15722</v>
      </c>
      <c r="AR729" s="273">
        <v>881</v>
      </c>
      <c r="AU729" s="273" t="s">
        <v>108</v>
      </c>
      <c r="BG729" s="273">
        <v>285540</v>
      </c>
      <c r="BH729" s="273" t="s">
        <v>64</v>
      </c>
      <c r="BI729" s="273" t="s">
        <v>75</v>
      </c>
      <c r="BJ729" s="273" t="s">
        <v>231</v>
      </c>
      <c r="BK729" s="273" t="s">
        <v>231</v>
      </c>
      <c r="BL729" s="274">
        <v>44958</v>
      </c>
      <c r="BM729" s="273">
        <v>15728</v>
      </c>
      <c r="BN729" s="273">
        <v>24</v>
      </c>
      <c r="BO729" s="273">
        <v>5253</v>
      </c>
      <c r="BP729" s="273" t="s">
        <v>80</v>
      </c>
      <c r="BQ729" s="273">
        <v>2827.0507499999999</v>
      </c>
      <c r="BR729" s="273" t="s">
        <v>81</v>
      </c>
      <c r="BS729" s="273" t="s">
        <v>255</v>
      </c>
      <c r="BT729" s="273">
        <v>0</v>
      </c>
      <c r="BU729" s="273">
        <v>291342</v>
      </c>
      <c r="BV729" s="279" t="s">
        <v>83</v>
      </c>
      <c r="BW729" s="280" t="s">
        <v>63</v>
      </c>
      <c r="BX729" s="280" t="s">
        <v>228</v>
      </c>
      <c r="BY729" s="280" t="s">
        <v>237</v>
      </c>
      <c r="BZ729" s="280" t="s">
        <v>151</v>
      </c>
      <c r="CA729" s="280" t="s">
        <v>152</v>
      </c>
      <c r="CB729" s="280" t="s">
        <v>153</v>
      </c>
      <c r="CC729" s="280" t="s">
        <v>154</v>
      </c>
      <c r="CD729" s="281">
        <v>10</v>
      </c>
      <c r="CE729" s="277">
        <v>45200</v>
      </c>
      <c r="CF729" s="280">
        <v>2219</v>
      </c>
      <c r="CG729" s="280" t="s">
        <v>90</v>
      </c>
      <c r="CH729" s="280">
        <v>2219</v>
      </c>
      <c r="CI729" s="280" t="s">
        <v>80</v>
      </c>
      <c r="CJ729" s="280"/>
      <c r="CK729" s="280"/>
      <c r="CL729" s="280"/>
      <c r="CM729" s="280" t="s">
        <v>73</v>
      </c>
      <c r="CN729" s="280">
        <v>3</v>
      </c>
    </row>
    <row r="730" spans="4:92">
      <c r="D730" s="273" t="s">
        <v>83</v>
      </c>
      <c r="E730" s="273" t="s">
        <v>194</v>
      </c>
      <c r="F730" s="273" t="s">
        <v>385</v>
      </c>
      <c r="G730" s="273" t="s">
        <v>764</v>
      </c>
      <c r="H730" s="274">
        <v>44986</v>
      </c>
      <c r="I730" s="273">
        <v>11537</v>
      </c>
      <c r="J730" s="273">
        <v>768</v>
      </c>
      <c r="K730" s="273">
        <v>50423</v>
      </c>
      <c r="L730" s="273" t="s">
        <v>66</v>
      </c>
      <c r="M730" s="273">
        <v>5567</v>
      </c>
      <c r="N730" s="273" t="s">
        <v>115</v>
      </c>
      <c r="W730" s="273">
        <v>240142</v>
      </c>
      <c r="X730" s="273" t="s">
        <v>64</v>
      </c>
      <c r="Y730" s="273" t="s">
        <v>63</v>
      </c>
      <c r="Z730" s="273" t="s">
        <v>221</v>
      </c>
      <c r="AA730" s="273" t="s">
        <v>221</v>
      </c>
      <c r="AB730" s="274">
        <v>45200</v>
      </c>
      <c r="AC730" s="273">
        <v>14037</v>
      </c>
      <c r="AD730" s="273">
        <v>17</v>
      </c>
      <c r="AE730" s="273">
        <v>0.49399999999999999</v>
      </c>
      <c r="AF730" s="273" t="s">
        <v>90</v>
      </c>
      <c r="AG730" s="273" t="s">
        <v>819</v>
      </c>
      <c r="AH730" s="273" t="s">
        <v>1225</v>
      </c>
      <c r="AI730" s="273" t="s">
        <v>199</v>
      </c>
      <c r="AJ730" s="273" t="s">
        <v>214</v>
      </c>
      <c r="AK730" s="273">
        <v>257592</v>
      </c>
      <c r="AL730" s="273" t="s">
        <v>83</v>
      </c>
      <c r="AM730" s="273" t="s">
        <v>63</v>
      </c>
      <c r="AN730" s="273" t="s">
        <v>157</v>
      </c>
      <c r="AO730" s="273" t="s">
        <v>157</v>
      </c>
      <c r="AP730" s="274">
        <v>44927</v>
      </c>
      <c r="AQ730" s="273">
        <v>14698</v>
      </c>
      <c r="AR730" s="273">
        <v>10</v>
      </c>
      <c r="AS730" s="273">
        <v>2691</v>
      </c>
      <c r="AT730" s="273" t="s">
        <v>80</v>
      </c>
      <c r="AU730" s="273" t="s">
        <v>416</v>
      </c>
      <c r="AV730" s="273" t="s">
        <v>186</v>
      </c>
      <c r="AW730" s="273">
        <v>0.71699999999999997</v>
      </c>
      <c r="AX730" s="273" t="s">
        <v>176</v>
      </c>
      <c r="AY730" s="273" t="s">
        <v>187</v>
      </c>
      <c r="AZ730" s="273" t="s">
        <v>188</v>
      </c>
      <c r="BG730" s="273">
        <v>276644</v>
      </c>
      <c r="BH730" s="273" t="s">
        <v>64</v>
      </c>
      <c r="BI730" s="273" t="s">
        <v>75</v>
      </c>
      <c r="BJ730" s="273" t="s">
        <v>231</v>
      </c>
      <c r="BK730" s="273" t="s">
        <v>231</v>
      </c>
      <c r="BL730" s="274">
        <v>44958</v>
      </c>
      <c r="BM730" s="273">
        <v>15728</v>
      </c>
      <c r="BN730" s="273">
        <v>24</v>
      </c>
      <c r="BO730" s="273">
        <v>1930</v>
      </c>
      <c r="BP730" s="273" t="s">
        <v>80</v>
      </c>
      <c r="BQ730" s="273">
        <v>1222.579375</v>
      </c>
      <c r="BR730" s="273" t="s">
        <v>81</v>
      </c>
      <c r="BS730" s="273" t="s">
        <v>261</v>
      </c>
      <c r="BT730" s="273">
        <v>0</v>
      </c>
      <c r="BU730" s="273">
        <v>291349</v>
      </c>
      <c r="BV730" s="336" t="s">
        <v>83</v>
      </c>
      <c r="BW730" s="337" t="s">
        <v>63</v>
      </c>
      <c r="BX730" s="337" t="s">
        <v>228</v>
      </c>
      <c r="BY730" s="337" t="s">
        <v>237</v>
      </c>
      <c r="BZ730" s="337" t="s">
        <v>151</v>
      </c>
      <c r="CA730" s="337" t="s">
        <v>152</v>
      </c>
      <c r="CB730" s="337" t="s">
        <v>161</v>
      </c>
      <c r="CC730" s="337" t="s">
        <v>162</v>
      </c>
      <c r="CD730" s="338">
        <v>11</v>
      </c>
      <c r="CE730" s="335">
        <v>45200</v>
      </c>
      <c r="CF730" s="337">
        <v>1157</v>
      </c>
      <c r="CG730" s="337" t="s">
        <v>90</v>
      </c>
      <c r="CH730" s="337">
        <v>1157</v>
      </c>
      <c r="CI730" s="337" t="s">
        <v>80</v>
      </c>
      <c r="CJ730" s="337"/>
      <c r="CK730" s="337"/>
      <c r="CL730" s="337"/>
      <c r="CM730" s="337" t="s">
        <v>73</v>
      </c>
      <c r="CN730" s="337">
        <v>3</v>
      </c>
    </row>
    <row r="731" spans="4:92">
      <c r="D731" s="273" t="s">
        <v>83</v>
      </c>
      <c r="E731" s="273" t="s">
        <v>194</v>
      </c>
      <c r="F731" s="273" t="s">
        <v>385</v>
      </c>
      <c r="G731" s="273" t="s">
        <v>764</v>
      </c>
      <c r="H731" s="274">
        <v>45017</v>
      </c>
      <c r="I731" s="273">
        <v>11699</v>
      </c>
      <c r="J731" s="273">
        <v>768</v>
      </c>
      <c r="K731" s="273">
        <v>50957</v>
      </c>
      <c r="L731" s="273" t="s">
        <v>66</v>
      </c>
      <c r="M731" s="273">
        <v>0</v>
      </c>
      <c r="N731" s="273" t="s">
        <v>1010</v>
      </c>
      <c r="O731" s="273">
        <v>97125</v>
      </c>
      <c r="P731" s="273" t="s">
        <v>1011</v>
      </c>
      <c r="Q731" s="273" t="s">
        <v>1188</v>
      </c>
      <c r="R731" s="273" t="s">
        <v>1013</v>
      </c>
      <c r="S731" s="273" t="s">
        <v>122</v>
      </c>
      <c r="U731" s="273" t="s">
        <v>122</v>
      </c>
      <c r="V731" s="273" t="s">
        <v>122</v>
      </c>
      <c r="W731" s="273">
        <v>153184</v>
      </c>
      <c r="X731" s="273" t="s">
        <v>64</v>
      </c>
      <c r="Y731" s="273" t="s">
        <v>63</v>
      </c>
      <c r="Z731" s="273" t="s">
        <v>221</v>
      </c>
      <c r="AA731" s="273" t="s">
        <v>221</v>
      </c>
      <c r="AB731" s="274">
        <v>45200</v>
      </c>
      <c r="AC731" s="273">
        <v>14037</v>
      </c>
      <c r="AD731" s="273">
        <v>17</v>
      </c>
      <c r="AE731" s="273">
        <v>0</v>
      </c>
      <c r="AF731" s="273" t="s">
        <v>90</v>
      </c>
      <c r="AG731" s="273" t="s">
        <v>1230</v>
      </c>
      <c r="AH731" s="273" t="s">
        <v>1231</v>
      </c>
      <c r="AI731" s="273" t="s">
        <v>123</v>
      </c>
      <c r="AJ731" s="273" t="s">
        <v>214</v>
      </c>
      <c r="AK731" s="273">
        <v>257598</v>
      </c>
      <c r="AL731" s="273" t="s">
        <v>83</v>
      </c>
      <c r="AM731" s="273" t="s">
        <v>63</v>
      </c>
      <c r="AN731" s="273" t="s">
        <v>157</v>
      </c>
      <c r="AO731" s="273" t="s">
        <v>157</v>
      </c>
      <c r="AP731" s="274">
        <v>44927</v>
      </c>
      <c r="AQ731" s="273">
        <v>14698</v>
      </c>
      <c r="AR731" s="273">
        <v>10</v>
      </c>
      <c r="AS731" s="273">
        <v>432522</v>
      </c>
      <c r="AT731" s="273" t="s">
        <v>201</v>
      </c>
      <c r="AU731" s="273" t="s">
        <v>202</v>
      </c>
      <c r="AV731" s="273" t="s">
        <v>203</v>
      </c>
      <c r="BG731" s="273">
        <v>326382</v>
      </c>
      <c r="BH731" s="273" t="s">
        <v>64</v>
      </c>
      <c r="BI731" s="273" t="s">
        <v>75</v>
      </c>
      <c r="BJ731" s="273" t="s">
        <v>231</v>
      </c>
      <c r="BK731" s="273" t="s">
        <v>231</v>
      </c>
      <c r="BL731" s="274">
        <v>44958</v>
      </c>
      <c r="BM731" s="273">
        <v>15728</v>
      </c>
      <c r="BN731" s="273">
        <v>24</v>
      </c>
      <c r="BO731" s="273">
        <v>1072</v>
      </c>
      <c r="BP731" s="273" t="s">
        <v>80</v>
      </c>
      <c r="BQ731" s="273">
        <v>634.89200000000005</v>
      </c>
      <c r="BR731" s="273" t="s">
        <v>81</v>
      </c>
      <c r="BS731" s="273" t="s">
        <v>265</v>
      </c>
      <c r="BT731" s="273">
        <v>0</v>
      </c>
      <c r="BU731" s="273">
        <v>291356</v>
      </c>
      <c r="BV731" s="279" t="s">
        <v>83</v>
      </c>
      <c r="BW731" s="280" t="s">
        <v>63</v>
      </c>
      <c r="BX731" s="280" t="s">
        <v>228</v>
      </c>
      <c r="BY731" s="280" t="s">
        <v>237</v>
      </c>
      <c r="BZ731" s="280" t="s">
        <v>167</v>
      </c>
      <c r="CA731" s="280" t="s">
        <v>168</v>
      </c>
      <c r="CB731" s="280" t="s">
        <v>353</v>
      </c>
      <c r="CC731" s="280" t="s">
        <v>354</v>
      </c>
      <c r="CD731" s="281">
        <v>13</v>
      </c>
      <c r="CE731" s="277">
        <v>45200</v>
      </c>
      <c r="CF731" s="280">
        <v>811.51199999999994</v>
      </c>
      <c r="CG731" s="280" t="s">
        <v>90</v>
      </c>
      <c r="CH731" s="280">
        <v>811.51199999999994</v>
      </c>
      <c r="CI731" s="280" t="s">
        <v>80</v>
      </c>
      <c r="CJ731" s="280"/>
      <c r="CK731" s="280"/>
      <c r="CL731" s="280"/>
      <c r="CM731" s="280" t="s">
        <v>73</v>
      </c>
      <c r="CN731" s="280">
        <v>3</v>
      </c>
    </row>
    <row r="732" spans="4:92">
      <c r="D732" s="273" t="s">
        <v>83</v>
      </c>
      <c r="E732" s="273" t="s">
        <v>194</v>
      </c>
      <c r="F732" s="273" t="s">
        <v>385</v>
      </c>
      <c r="G732" s="273" t="s">
        <v>764</v>
      </c>
      <c r="H732" s="274">
        <v>45017</v>
      </c>
      <c r="I732" s="273">
        <v>11699</v>
      </c>
      <c r="J732" s="273">
        <v>768</v>
      </c>
      <c r="K732" s="273">
        <v>0</v>
      </c>
      <c r="L732" s="273" t="s">
        <v>66</v>
      </c>
      <c r="N732" s="273" t="s">
        <v>107</v>
      </c>
      <c r="W732" s="273">
        <v>153183</v>
      </c>
      <c r="X732" s="273" t="s">
        <v>64</v>
      </c>
      <c r="Y732" s="273" t="s">
        <v>63</v>
      </c>
      <c r="Z732" s="273" t="s">
        <v>221</v>
      </c>
      <c r="AA732" s="273" t="s">
        <v>221</v>
      </c>
      <c r="AB732" s="274">
        <v>45200</v>
      </c>
      <c r="AC732" s="273">
        <v>14037</v>
      </c>
      <c r="AD732" s="273">
        <v>17</v>
      </c>
      <c r="AE732" s="273">
        <v>7.5750000000000002</v>
      </c>
      <c r="AF732" s="273" t="s">
        <v>90</v>
      </c>
      <c r="AG732" s="273" t="s">
        <v>887</v>
      </c>
      <c r="AH732" s="273" t="s">
        <v>1194</v>
      </c>
      <c r="AI732" s="273" t="s">
        <v>123</v>
      </c>
      <c r="AJ732" s="273" t="s">
        <v>200</v>
      </c>
      <c r="AK732" s="273">
        <v>257604</v>
      </c>
      <c r="AL732" s="273" t="s">
        <v>83</v>
      </c>
      <c r="AM732" s="273" t="s">
        <v>63</v>
      </c>
      <c r="AN732" s="273" t="s">
        <v>157</v>
      </c>
      <c r="AO732" s="273" t="s">
        <v>157</v>
      </c>
      <c r="AP732" s="274">
        <v>44927</v>
      </c>
      <c r="AQ732" s="273">
        <v>15282</v>
      </c>
      <c r="AR732" s="273">
        <v>10</v>
      </c>
      <c r="AS732" s="273">
        <v>0.25</v>
      </c>
      <c r="AT732" s="273" t="s">
        <v>90</v>
      </c>
      <c r="AU732" s="273" t="s">
        <v>240</v>
      </c>
      <c r="AV732" s="273" t="s">
        <v>216</v>
      </c>
      <c r="BA732" s="273" t="s">
        <v>240</v>
      </c>
      <c r="BG732" s="273">
        <v>283060</v>
      </c>
      <c r="BH732" s="273" t="s">
        <v>64</v>
      </c>
      <c r="BI732" s="273" t="s">
        <v>75</v>
      </c>
      <c r="BJ732" s="273" t="s">
        <v>231</v>
      </c>
      <c r="BK732" s="273" t="s">
        <v>231</v>
      </c>
      <c r="BL732" s="274">
        <v>44958</v>
      </c>
      <c r="BM732" s="273">
        <v>15728</v>
      </c>
      <c r="BN732" s="273">
        <v>24</v>
      </c>
      <c r="BO732" s="273">
        <v>8719</v>
      </c>
      <c r="BP732" s="273" t="s">
        <v>80</v>
      </c>
      <c r="BQ732" s="273">
        <v>4369.4853750000002</v>
      </c>
      <c r="BR732" s="273" t="s">
        <v>81</v>
      </c>
      <c r="BS732" s="273" t="s">
        <v>270</v>
      </c>
      <c r="BT732" s="273">
        <v>0</v>
      </c>
      <c r="BU732" s="273">
        <v>291363</v>
      </c>
      <c r="BV732" s="336" t="s">
        <v>83</v>
      </c>
      <c r="BW732" s="337" t="s">
        <v>63</v>
      </c>
      <c r="BX732" s="337" t="s">
        <v>228</v>
      </c>
      <c r="BY732" s="337" t="s">
        <v>237</v>
      </c>
      <c r="BZ732" s="337" t="s">
        <v>167</v>
      </c>
      <c r="CA732" s="337" t="s">
        <v>168</v>
      </c>
      <c r="CB732" s="337" t="s">
        <v>313</v>
      </c>
      <c r="CC732" s="337" t="s">
        <v>314</v>
      </c>
      <c r="CD732" s="338">
        <v>14</v>
      </c>
      <c r="CE732" s="335">
        <v>45200</v>
      </c>
      <c r="CF732" s="337">
        <v>0</v>
      </c>
      <c r="CG732" s="337" t="s">
        <v>90</v>
      </c>
      <c r="CH732" s="337">
        <v>0</v>
      </c>
      <c r="CI732" s="337" t="s">
        <v>80</v>
      </c>
      <c r="CJ732" s="337"/>
      <c r="CK732" s="337"/>
      <c r="CL732" s="337"/>
      <c r="CM732" s="337" t="s">
        <v>73</v>
      </c>
      <c r="CN732" s="337">
        <v>3</v>
      </c>
    </row>
    <row r="733" spans="4:92">
      <c r="D733" s="273" t="s">
        <v>83</v>
      </c>
      <c r="E733" s="273" t="s">
        <v>194</v>
      </c>
      <c r="F733" s="273" t="s">
        <v>385</v>
      </c>
      <c r="G733" s="273" t="s">
        <v>764</v>
      </c>
      <c r="H733" s="274">
        <v>45017</v>
      </c>
      <c r="I733" s="273">
        <v>11699</v>
      </c>
      <c r="J733" s="273">
        <v>768</v>
      </c>
      <c r="K733" s="273">
        <v>43666</v>
      </c>
      <c r="L733" s="273" t="s">
        <v>66</v>
      </c>
      <c r="M733" s="273">
        <v>5475.31</v>
      </c>
      <c r="N733" s="273" t="s">
        <v>115</v>
      </c>
      <c r="W733" s="273">
        <v>153182</v>
      </c>
      <c r="X733" s="273" t="s">
        <v>64</v>
      </c>
      <c r="Y733" s="273" t="s">
        <v>63</v>
      </c>
      <c r="Z733" s="273" t="s">
        <v>221</v>
      </c>
      <c r="AA733" s="273" t="s">
        <v>221</v>
      </c>
      <c r="AB733" s="274">
        <v>45200</v>
      </c>
      <c r="AC733" s="273">
        <v>14037</v>
      </c>
      <c r="AD733" s="273">
        <v>17</v>
      </c>
      <c r="AE733" s="273">
        <v>0</v>
      </c>
      <c r="AF733" s="273" t="s">
        <v>90</v>
      </c>
      <c r="AG733" s="273" t="s">
        <v>1306</v>
      </c>
      <c r="AH733" s="273" t="s">
        <v>1466</v>
      </c>
      <c r="AI733" s="273" t="s">
        <v>123</v>
      </c>
      <c r="AJ733" s="273" t="s">
        <v>214</v>
      </c>
      <c r="AK733" s="273">
        <v>257610</v>
      </c>
      <c r="AL733" s="273" t="s">
        <v>83</v>
      </c>
      <c r="AM733" s="273" t="s">
        <v>63</v>
      </c>
      <c r="AN733" s="273" t="s">
        <v>157</v>
      </c>
      <c r="AO733" s="273" t="s">
        <v>157</v>
      </c>
      <c r="AP733" s="274">
        <v>44927</v>
      </c>
      <c r="AQ733" s="273">
        <v>15282</v>
      </c>
      <c r="AR733" s="273">
        <v>10</v>
      </c>
      <c r="AS733" s="273">
        <v>1.5899999999999999E-4</v>
      </c>
      <c r="AT733" s="273" t="s">
        <v>90</v>
      </c>
      <c r="AU733" s="273" t="s">
        <v>97</v>
      </c>
      <c r="AV733" s="273" t="s">
        <v>98</v>
      </c>
      <c r="BA733" s="273" t="s">
        <v>99</v>
      </c>
      <c r="BG733" s="273">
        <v>326390</v>
      </c>
      <c r="BH733" s="273" t="s">
        <v>64</v>
      </c>
      <c r="BI733" s="273" t="s">
        <v>75</v>
      </c>
      <c r="BJ733" s="273" t="s">
        <v>231</v>
      </c>
      <c r="BK733" s="273" t="s">
        <v>231</v>
      </c>
      <c r="BL733" s="274">
        <v>44986</v>
      </c>
      <c r="BM733" s="273">
        <v>11872</v>
      </c>
      <c r="BN733" s="273">
        <v>24</v>
      </c>
      <c r="BO733" s="273">
        <v>5150</v>
      </c>
      <c r="BP733" s="273" t="s">
        <v>80</v>
      </c>
      <c r="BQ733" s="273">
        <v>2757.4124999999999</v>
      </c>
      <c r="BR733" s="273" t="s">
        <v>81</v>
      </c>
      <c r="BS733" s="273" t="s">
        <v>277</v>
      </c>
      <c r="BT733" s="273">
        <v>0</v>
      </c>
      <c r="BU733" s="273">
        <v>291883</v>
      </c>
      <c r="BV733" s="279" t="s">
        <v>83</v>
      </c>
      <c r="BW733" s="280" t="s">
        <v>63</v>
      </c>
      <c r="BX733" s="280" t="s">
        <v>228</v>
      </c>
      <c r="BY733" s="280" t="s">
        <v>244</v>
      </c>
      <c r="BZ733" s="280" t="s">
        <v>138</v>
      </c>
      <c r="CA733" s="280" t="s">
        <v>139</v>
      </c>
      <c r="CB733" s="280" t="s">
        <v>190</v>
      </c>
      <c r="CC733" s="280" t="s">
        <v>191</v>
      </c>
      <c r="CD733" s="281">
        <v>8</v>
      </c>
      <c r="CE733" s="277">
        <v>44927</v>
      </c>
      <c r="CF733" s="280">
        <v>0</v>
      </c>
      <c r="CG733" s="280" t="s">
        <v>80</v>
      </c>
      <c r="CH733" s="280">
        <v>0</v>
      </c>
      <c r="CI733" s="280" t="s">
        <v>80</v>
      </c>
      <c r="CJ733" s="280"/>
      <c r="CK733" s="280"/>
      <c r="CL733" s="280"/>
      <c r="CM733" s="280" t="s">
        <v>73</v>
      </c>
      <c r="CN733" s="280">
        <v>3</v>
      </c>
    </row>
    <row r="734" spans="4:92">
      <c r="D734" s="273" t="s">
        <v>83</v>
      </c>
      <c r="E734" s="273" t="s">
        <v>194</v>
      </c>
      <c r="F734" s="273" t="s">
        <v>385</v>
      </c>
      <c r="G734" s="273" t="s">
        <v>764</v>
      </c>
      <c r="H734" s="274">
        <v>45047</v>
      </c>
      <c r="I734" s="273">
        <v>12315</v>
      </c>
      <c r="J734" s="273">
        <v>768</v>
      </c>
      <c r="K734" s="273">
        <v>55096.9</v>
      </c>
      <c r="L734" s="273" t="s">
        <v>66</v>
      </c>
      <c r="M734" s="273">
        <v>0</v>
      </c>
      <c r="N734" s="273" t="s">
        <v>1010</v>
      </c>
      <c r="O734" s="273">
        <v>71662</v>
      </c>
      <c r="P734" s="273" t="s">
        <v>1011</v>
      </c>
      <c r="Q734" s="273" t="s">
        <v>1188</v>
      </c>
      <c r="R734" s="273" t="s">
        <v>1013</v>
      </c>
      <c r="S734" s="273" t="s">
        <v>122</v>
      </c>
      <c r="U734" s="273" t="s">
        <v>122</v>
      </c>
      <c r="V734" s="273" t="s">
        <v>122</v>
      </c>
      <c r="W734" s="273">
        <v>178703</v>
      </c>
      <c r="X734" s="273" t="s">
        <v>64</v>
      </c>
      <c r="Y734" s="273" t="s">
        <v>63</v>
      </c>
      <c r="Z734" s="273" t="s">
        <v>221</v>
      </c>
      <c r="AA734" s="273" t="s">
        <v>221</v>
      </c>
      <c r="AB734" s="274">
        <v>45200</v>
      </c>
      <c r="AC734" s="273">
        <v>14037</v>
      </c>
      <c r="AD734" s="273">
        <v>17</v>
      </c>
      <c r="AE734" s="273">
        <v>0</v>
      </c>
      <c r="AF734" s="273" t="s">
        <v>90</v>
      </c>
      <c r="AG734" s="273" t="s">
        <v>819</v>
      </c>
      <c r="AH734" s="273" t="s">
        <v>1236</v>
      </c>
      <c r="AI734" s="273" t="s">
        <v>199</v>
      </c>
      <c r="AJ734" s="273" t="s">
        <v>200</v>
      </c>
      <c r="AK734" s="273">
        <v>257616</v>
      </c>
      <c r="AL734" s="273" t="s">
        <v>83</v>
      </c>
      <c r="AM734" s="273" t="s">
        <v>63</v>
      </c>
      <c r="AN734" s="273" t="s">
        <v>157</v>
      </c>
      <c r="AO734" s="273" t="s">
        <v>157</v>
      </c>
      <c r="AP734" s="274">
        <v>44927</v>
      </c>
      <c r="AQ734" s="273">
        <v>15282</v>
      </c>
      <c r="AR734" s="273">
        <v>10</v>
      </c>
      <c r="AS734" s="273">
        <v>1.606E-3</v>
      </c>
      <c r="AT734" s="273" t="s">
        <v>90</v>
      </c>
      <c r="AU734" s="273" t="s">
        <v>215</v>
      </c>
      <c r="AV734" s="273" t="s">
        <v>216</v>
      </c>
      <c r="BA734" s="273" t="s">
        <v>99</v>
      </c>
      <c r="BG734" s="273">
        <v>326740</v>
      </c>
      <c r="BH734" s="273" t="s">
        <v>64</v>
      </c>
      <c r="BI734" s="273" t="s">
        <v>75</v>
      </c>
      <c r="BJ734" s="273" t="s">
        <v>231</v>
      </c>
      <c r="BK734" s="273" t="s">
        <v>231</v>
      </c>
      <c r="BL734" s="274">
        <v>44986</v>
      </c>
      <c r="BM734" s="273">
        <v>11872</v>
      </c>
      <c r="BN734" s="273">
        <v>24</v>
      </c>
      <c r="BO734" s="273">
        <v>7377</v>
      </c>
      <c r="BP734" s="273" t="s">
        <v>80</v>
      </c>
      <c r="BQ734" s="273">
        <v>5829.1286250000003</v>
      </c>
      <c r="BR734" s="273" t="s">
        <v>81</v>
      </c>
      <c r="BS734" s="273" t="s">
        <v>232</v>
      </c>
      <c r="BT734" s="273">
        <v>0</v>
      </c>
      <c r="BU734" s="273">
        <v>291891</v>
      </c>
      <c r="BV734" s="336" t="s">
        <v>83</v>
      </c>
      <c r="BW734" s="337" t="s">
        <v>63</v>
      </c>
      <c r="BX734" s="337" t="s">
        <v>228</v>
      </c>
      <c r="BY734" s="337" t="s">
        <v>244</v>
      </c>
      <c r="BZ734" s="337" t="s">
        <v>167</v>
      </c>
      <c r="CA734" s="337" t="s">
        <v>168</v>
      </c>
      <c r="CB734" s="337" t="s">
        <v>319</v>
      </c>
      <c r="CC734" s="337" t="s">
        <v>320</v>
      </c>
      <c r="CD734" s="338">
        <v>15</v>
      </c>
      <c r="CE734" s="335">
        <v>44927</v>
      </c>
      <c r="CF734" s="337">
        <v>0</v>
      </c>
      <c r="CG734" s="337" t="s">
        <v>80</v>
      </c>
      <c r="CH734" s="337">
        <v>0</v>
      </c>
      <c r="CI734" s="337" t="s">
        <v>80</v>
      </c>
      <c r="CJ734" s="337"/>
      <c r="CK734" s="337"/>
      <c r="CL734" s="337"/>
      <c r="CM734" s="337" t="s">
        <v>73</v>
      </c>
      <c r="CN734" s="337">
        <v>3</v>
      </c>
    </row>
    <row r="735" spans="4:92">
      <c r="D735" s="273" t="s">
        <v>83</v>
      </c>
      <c r="E735" s="273" t="s">
        <v>194</v>
      </c>
      <c r="F735" s="273" t="s">
        <v>385</v>
      </c>
      <c r="G735" s="273" t="s">
        <v>764</v>
      </c>
      <c r="H735" s="274">
        <v>45047</v>
      </c>
      <c r="I735" s="273">
        <v>12315</v>
      </c>
      <c r="J735" s="273">
        <v>768</v>
      </c>
      <c r="K735" s="273">
        <v>0</v>
      </c>
      <c r="L735" s="273" t="s">
        <v>66</v>
      </c>
      <c r="N735" s="273" t="s">
        <v>107</v>
      </c>
      <c r="W735" s="273">
        <v>178702</v>
      </c>
      <c r="X735" s="273" t="s">
        <v>64</v>
      </c>
      <c r="Y735" s="273" t="s">
        <v>63</v>
      </c>
      <c r="Z735" s="273" t="s">
        <v>221</v>
      </c>
      <c r="AA735" s="273" t="s">
        <v>221</v>
      </c>
      <c r="AB735" s="274">
        <v>45200</v>
      </c>
      <c r="AC735" s="273">
        <v>14037</v>
      </c>
      <c r="AD735" s="273">
        <v>17</v>
      </c>
      <c r="AE735" s="273">
        <v>0</v>
      </c>
      <c r="AF735" s="273" t="s">
        <v>90</v>
      </c>
      <c r="AG735" s="273" t="s">
        <v>819</v>
      </c>
      <c r="AH735" s="273" t="s">
        <v>1235</v>
      </c>
      <c r="AI735" s="273" t="s">
        <v>199</v>
      </c>
      <c r="AJ735" s="273" t="s">
        <v>200</v>
      </c>
      <c r="AK735" s="273">
        <v>257622</v>
      </c>
      <c r="AL735" s="273" t="s">
        <v>83</v>
      </c>
      <c r="AM735" s="273" t="s">
        <v>63</v>
      </c>
      <c r="AN735" s="273" t="s">
        <v>157</v>
      </c>
      <c r="AO735" s="273" t="s">
        <v>157</v>
      </c>
      <c r="AP735" s="274">
        <v>44927</v>
      </c>
      <c r="AQ735" s="273">
        <v>15282</v>
      </c>
      <c r="AR735" s="273">
        <v>10</v>
      </c>
      <c r="AS735" s="273">
        <v>2.4000000000000001E-4</v>
      </c>
      <c r="AT735" s="273" t="s">
        <v>90</v>
      </c>
      <c r="AU735" s="273" t="s">
        <v>97</v>
      </c>
      <c r="AV735" s="273" t="s">
        <v>216</v>
      </c>
      <c r="BA735" s="273" t="s">
        <v>99</v>
      </c>
      <c r="BG735" s="273">
        <v>326774</v>
      </c>
      <c r="BH735" s="273" t="s">
        <v>64</v>
      </c>
      <c r="BI735" s="273" t="s">
        <v>75</v>
      </c>
      <c r="BJ735" s="273" t="s">
        <v>231</v>
      </c>
      <c r="BK735" s="273" t="s">
        <v>231</v>
      </c>
      <c r="BL735" s="274">
        <v>44986</v>
      </c>
      <c r="BM735" s="273">
        <v>11872</v>
      </c>
      <c r="BN735" s="273">
        <v>24</v>
      </c>
      <c r="BO735" s="273">
        <v>11427</v>
      </c>
      <c r="BP735" s="273" t="s">
        <v>80</v>
      </c>
      <c r="BQ735" s="273">
        <v>6215.8405624999996</v>
      </c>
      <c r="BR735" s="273" t="s">
        <v>81</v>
      </c>
      <c r="BS735" s="273" t="s">
        <v>241</v>
      </c>
      <c r="BT735" s="273">
        <v>0</v>
      </c>
      <c r="BU735" s="273">
        <v>291898</v>
      </c>
      <c r="BV735" s="279" t="s">
        <v>83</v>
      </c>
      <c r="BW735" s="280" t="s">
        <v>63</v>
      </c>
      <c r="BX735" s="280" t="s">
        <v>228</v>
      </c>
      <c r="BY735" s="280" t="s">
        <v>244</v>
      </c>
      <c r="BZ735" s="280" t="s">
        <v>167</v>
      </c>
      <c r="CA735" s="280" t="s">
        <v>168</v>
      </c>
      <c r="CB735" s="280" t="s">
        <v>313</v>
      </c>
      <c r="CC735" s="280" t="s">
        <v>314</v>
      </c>
      <c r="CD735" s="281">
        <v>14</v>
      </c>
      <c r="CE735" s="277">
        <v>44927</v>
      </c>
      <c r="CF735" s="280">
        <v>0</v>
      </c>
      <c r="CG735" s="280" t="s">
        <v>80</v>
      </c>
      <c r="CH735" s="280">
        <v>0</v>
      </c>
      <c r="CI735" s="280" t="s">
        <v>80</v>
      </c>
      <c r="CJ735" s="280"/>
      <c r="CK735" s="280"/>
      <c r="CL735" s="280"/>
      <c r="CM735" s="280" t="s">
        <v>73</v>
      </c>
      <c r="CN735" s="280">
        <v>3</v>
      </c>
    </row>
    <row r="736" spans="4:92">
      <c r="D736" s="273" t="s">
        <v>83</v>
      </c>
      <c r="E736" s="273" t="s">
        <v>194</v>
      </c>
      <c r="F736" s="273" t="s">
        <v>385</v>
      </c>
      <c r="G736" s="273" t="s">
        <v>764</v>
      </c>
      <c r="H736" s="274">
        <v>45047</v>
      </c>
      <c r="I736" s="273">
        <v>12315</v>
      </c>
      <c r="J736" s="273">
        <v>768</v>
      </c>
      <c r="K736" s="273">
        <v>36857</v>
      </c>
      <c r="L736" s="273" t="s">
        <v>66</v>
      </c>
      <c r="M736" s="273">
        <v>5284.72</v>
      </c>
      <c r="N736" s="273" t="s">
        <v>115</v>
      </c>
      <c r="W736" s="273">
        <v>178701</v>
      </c>
      <c r="X736" s="273" t="s">
        <v>64</v>
      </c>
      <c r="Y736" s="273" t="s">
        <v>63</v>
      </c>
      <c r="Z736" s="273" t="s">
        <v>221</v>
      </c>
      <c r="AA736" s="273" t="s">
        <v>221</v>
      </c>
      <c r="AB736" s="274">
        <v>45200</v>
      </c>
      <c r="AC736" s="273">
        <v>14037</v>
      </c>
      <c r="AD736" s="273">
        <v>17</v>
      </c>
      <c r="AE736" s="273">
        <v>1.6759999999999999</v>
      </c>
      <c r="AF736" s="273" t="s">
        <v>90</v>
      </c>
      <c r="AG736" s="273" t="s">
        <v>795</v>
      </c>
      <c r="AH736" s="273" t="s">
        <v>1237</v>
      </c>
      <c r="AI736" s="273" t="s">
        <v>123</v>
      </c>
      <c r="AJ736" s="273" t="s">
        <v>200</v>
      </c>
      <c r="AK736" s="273">
        <v>257628</v>
      </c>
      <c r="AL736" s="273" t="s">
        <v>83</v>
      </c>
      <c r="AM736" s="273" t="s">
        <v>287</v>
      </c>
      <c r="AN736" s="273" t="s">
        <v>466</v>
      </c>
      <c r="AO736" s="273" t="s">
        <v>853</v>
      </c>
      <c r="AP736" s="274">
        <v>44927</v>
      </c>
      <c r="AQ736" s="273">
        <v>15373</v>
      </c>
      <c r="AR736" s="273">
        <v>797</v>
      </c>
      <c r="AS736" s="273">
        <v>0.42399999999999999</v>
      </c>
      <c r="AT736" s="273" t="s">
        <v>77</v>
      </c>
      <c r="AU736" s="273" t="s">
        <v>97</v>
      </c>
      <c r="AV736" s="273" t="s">
        <v>98</v>
      </c>
      <c r="BA736" s="273" t="s">
        <v>99</v>
      </c>
      <c r="BG736" s="273">
        <v>283879</v>
      </c>
      <c r="BH736" s="273" t="s">
        <v>64</v>
      </c>
      <c r="BI736" s="273" t="s">
        <v>75</v>
      </c>
      <c r="BJ736" s="273" t="s">
        <v>231</v>
      </c>
      <c r="BK736" s="273" t="s">
        <v>231</v>
      </c>
      <c r="BL736" s="274">
        <v>44986</v>
      </c>
      <c r="BM736" s="273">
        <v>11872</v>
      </c>
      <c r="BN736" s="273">
        <v>24</v>
      </c>
      <c r="BO736" s="273">
        <v>4810</v>
      </c>
      <c r="BP736" s="273" t="s">
        <v>80</v>
      </c>
      <c r="BQ736" s="273">
        <v>2709.4862499999999</v>
      </c>
      <c r="BR736" s="273" t="s">
        <v>81</v>
      </c>
      <c r="BS736" s="273" t="s">
        <v>250</v>
      </c>
      <c r="BT736" s="273">
        <v>0</v>
      </c>
      <c r="BU736" s="273">
        <v>291905</v>
      </c>
      <c r="BV736" s="336" t="s">
        <v>83</v>
      </c>
      <c r="BW736" s="337" t="s">
        <v>63</v>
      </c>
      <c r="BX736" s="337" t="s">
        <v>228</v>
      </c>
      <c r="BY736" s="337" t="s">
        <v>244</v>
      </c>
      <c r="BZ736" s="337" t="s">
        <v>167</v>
      </c>
      <c r="CA736" s="337" t="s">
        <v>168</v>
      </c>
      <c r="CB736" s="337" t="s">
        <v>353</v>
      </c>
      <c r="CC736" s="337" t="s">
        <v>354</v>
      </c>
      <c r="CD736" s="338">
        <v>13</v>
      </c>
      <c r="CE736" s="335">
        <v>44927</v>
      </c>
      <c r="CF736" s="337">
        <v>190</v>
      </c>
      <c r="CG736" s="337" t="s">
        <v>80</v>
      </c>
      <c r="CH736" s="337">
        <v>190</v>
      </c>
      <c r="CI736" s="337" t="s">
        <v>80</v>
      </c>
      <c r="CJ736" s="337"/>
      <c r="CK736" s="337"/>
      <c r="CL736" s="337"/>
      <c r="CM736" s="337" t="s">
        <v>73</v>
      </c>
      <c r="CN736" s="337">
        <v>3</v>
      </c>
    </row>
    <row r="737" spans="4:92">
      <c r="D737" s="273" t="s">
        <v>83</v>
      </c>
      <c r="E737" s="273" t="s">
        <v>194</v>
      </c>
      <c r="F737" s="273" t="s">
        <v>385</v>
      </c>
      <c r="G737" s="273" t="s">
        <v>764</v>
      </c>
      <c r="H737" s="274">
        <v>45078</v>
      </c>
      <c r="I737" s="273">
        <v>12584</v>
      </c>
      <c r="J737" s="273">
        <v>768</v>
      </c>
      <c r="K737" s="273">
        <v>59185.7</v>
      </c>
      <c r="L737" s="273" t="s">
        <v>66</v>
      </c>
      <c r="M737" s="273">
        <v>0</v>
      </c>
      <c r="N737" s="273" t="s">
        <v>1010</v>
      </c>
      <c r="O737" s="273">
        <v>93065</v>
      </c>
      <c r="P737" s="273" t="s">
        <v>1011</v>
      </c>
      <c r="Q737" s="273" t="s">
        <v>1188</v>
      </c>
      <c r="R737" s="273" t="s">
        <v>1013</v>
      </c>
      <c r="S737" s="273" t="s">
        <v>122</v>
      </c>
      <c r="U737" s="273" t="s">
        <v>122</v>
      </c>
      <c r="V737" s="273" t="s">
        <v>122</v>
      </c>
      <c r="W737" s="273">
        <v>190539</v>
      </c>
      <c r="X737" s="273" t="s">
        <v>64</v>
      </c>
      <c r="Y737" s="273" t="s">
        <v>63</v>
      </c>
      <c r="Z737" s="273" t="s">
        <v>221</v>
      </c>
      <c r="AA737" s="273" t="s">
        <v>221</v>
      </c>
      <c r="AB737" s="274">
        <v>45200</v>
      </c>
      <c r="AC737" s="273">
        <v>14037</v>
      </c>
      <c r="AD737" s="273">
        <v>17</v>
      </c>
      <c r="AE737" s="273">
        <v>0.22600000000000001</v>
      </c>
      <c r="AF737" s="273" t="s">
        <v>90</v>
      </c>
      <c r="AG737" s="273" t="s">
        <v>1044</v>
      </c>
      <c r="AH737" s="273" t="s">
        <v>1045</v>
      </c>
      <c r="AI737" s="273" t="s">
        <v>123</v>
      </c>
      <c r="AJ737" s="273" t="s">
        <v>200</v>
      </c>
      <c r="AK737" s="273">
        <v>257634</v>
      </c>
      <c r="AL737" s="273" t="s">
        <v>83</v>
      </c>
      <c r="AM737" s="273" t="s">
        <v>287</v>
      </c>
      <c r="AN737" s="273" t="s">
        <v>466</v>
      </c>
      <c r="AO737" s="273" t="s">
        <v>853</v>
      </c>
      <c r="AP737" s="274">
        <v>44927</v>
      </c>
      <c r="AQ737" s="273">
        <v>15373</v>
      </c>
      <c r="AR737" s="273">
        <v>797</v>
      </c>
      <c r="AS737" s="273">
        <v>0.09</v>
      </c>
      <c r="AT737" s="273" t="s">
        <v>77</v>
      </c>
      <c r="AU737" s="273" t="s">
        <v>97</v>
      </c>
      <c r="AV737" s="273" t="s">
        <v>1411</v>
      </c>
      <c r="BA737" s="273" t="s">
        <v>99</v>
      </c>
      <c r="BG737" s="273">
        <v>325963</v>
      </c>
      <c r="BH737" s="273" t="s">
        <v>64</v>
      </c>
      <c r="BI737" s="273" t="s">
        <v>75</v>
      </c>
      <c r="BJ737" s="273" t="s">
        <v>231</v>
      </c>
      <c r="BK737" s="273" t="s">
        <v>231</v>
      </c>
      <c r="BL737" s="274">
        <v>44986</v>
      </c>
      <c r="BM737" s="273">
        <v>11872</v>
      </c>
      <c r="BN737" s="273">
        <v>24</v>
      </c>
      <c r="BO737" s="273">
        <v>6343</v>
      </c>
      <c r="BP737" s="273" t="s">
        <v>80</v>
      </c>
      <c r="BQ737" s="273">
        <v>3458.9872500000001</v>
      </c>
      <c r="BR737" s="273" t="s">
        <v>81</v>
      </c>
      <c r="BS737" s="273" t="s">
        <v>255</v>
      </c>
      <c r="BT737" s="273">
        <v>0</v>
      </c>
      <c r="BU737" s="273">
        <v>291912</v>
      </c>
      <c r="BV737" s="279" t="s">
        <v>83</v>
      </c>
      <c r="BW737" s="280" t="s">
        <v>63</v>
      </c>
      <c r="BX737" s="280" t="s">
        <v>228</v>
      </c>
      <c r="BY737" s="280" t="s">
        <v>244</v>
      </c>
      <c r="BZ737" s="280" t="s">
        <v>151</v>
      </c>
      <c r="CA737" s="280" t="s">
        <v>152</v>
      </c>
      <c r="CB737" s="280" t="s">
        <v>161</v>
      </c>
      <c r="CC737" s="280" t="s">
        <v>162</v>
      </c>
      <c r="CD737" s="281">
        <v>11</v>
      </c>
      <c r="CE737" s="277">
        <v>44927</v>
      </c>
      <c r="CF737" s="280">
        <v>176</v>
      </c>
      <c r="CG737" s="280" t="s">
        <v>80</v>
      </c>
      <c r="CH737" s="280">
        <v>176</v>
      </c>
      <c r="CI737" s="280" t="s">
        <v>80</v>
      </c>
      <c r="CJ737" s="280"/>
      <c r="CK737" s="280"/>
      <c r="CL737" s="280"/>
      <c r="CM737" s="280" t="s">
        <v>73</v>
      </c>
      <c r="CN737" s="280">
        <v>3</v>
      </c>
    </row>
    <row r="738" spans="4:92">
      <c r="D738" s="273" t="s">
        <v>83</v>
      </c>
      <c r="E738" s="273" t="s">
        <v>194</v>
      </c>
      <c r="F738" s="273" t="s">
        <v>385</v>
      </c>
      <c r="G738" s="273" t="s">
        <v>764</v>
      </c>
      <c r="H738" s="274">
        <v>45078</v>
      </c>
      <c r="I738" s="273">
        <v>12584</v>
      </c>
      <c r="J738" s="273">
        <v>768</v>
      </c>
      <c r="K738" s="273">
        <v>0</v>
      </c>
      <c r="L738" s="273" t="s">
        <v>66</v>
      </c>
      <c r="N738" s="273" t="s">
        <v>107</v>
      </c>
      <c r="W738" s="273">
        <v>190538</v>
      </c>
      <c r="X738" s="273" t="s">
        <v>64</v>
      </c>
      <c r="Y738" s="273" t="s">
        <v>63</v>
      </c>
      <c r="Z738" s="273" t="s">
        <v>221</v>
      </c>
      <c r="AA738" s="273" t="s">
        <v>221</v>
      </c>
      <c r="AB738" s="274">
        <v>45200</v>
      </c>
      <c r="AC738" s="273">
        <v>14037</v>
      </c>
      <c r="AD738" s="273">
        <v>17</v>
      </c>
      <c r="AE738" s="273">
        <v>0.05</v>
      </c>
      <c r="AF738" s="273" t="s">
        <v>90</v>
      </c>
      <c r="AG738" s="273" t="s">
        <v>1048</v>
      </c>
      <c r="AH738" s="273" t="s">
        <v>1049</v>
      </c>
      <c r="AI738" s="273" t="s">
        <v>123</v>
      </c>
      <c r="AJ738" s="273" t="s">
        <v>200</v>
      </c>
      <c r="AK738" s="273">
        <v>257640</v>
      </c>
      <c r="AL738" s="273" t="s">
        <v>83</v>
      </c>
      <c r="AM738" s="273" t="s">
        <v>287</v>
      </c>
      <c r="AN738" s="273" t="s">
        <v>466</v>
      </c>
      <c r="AO738" s="273" t="s">
        <v>853</v>
      </c>
      <c r="AP738" s="274">
        <v>44927</v>
      </c>
      <c r="AQ738" s="273">
        <v>15373</v>
      </c>
      <c r="AR738" s="273">
        <v>797</v>
      </c>
      <c r="AS738" s="273">
        <v>0.08</v>
      </c>
      <c r="AT738" s="273" t="s">
        <v>77</v>
      </c>
      <c r="AU738" s="273" t="s">
        <v>97</v>
      </c>
      <c r="AV738" s="273" t="s">
        <v>1467</v>
      </c>
      <c r="BA738" s="273" t="s">
        <v>99</v>
      </c>
      <c r="BG738" s="273">
        <v>325967</v>
      </c>
      <c r="BH738" s="273" t="s">
        <v>64</v>
      </c>
      <c r="BI738" s="273" t="s">
        <v>75</v>
      </c>
      <c r="BJ738" s="273" t="s">
        <v>231</v>
      </c>
      <c r="BK738" s="273" t="s">
        <v>231</v>
      </c>
      <c r="BL738" s="274">
        <v>44986</v>
      </c>
      <c r="BM738" s="273">
        <v>11872</v>
      </c>
      <c r="BN738" s="273">
        <v>24</v>
      </c>
      <c r="BO738" s="273">
        <v>2470</v>
      </c>
      <c r="BP738" s="273" t="s">
        <v>80</v>
      </c>
      <c r="BQ738" s="273">
        <v>1492.2112500000001</v>
      </c>
      <c r="BR738" s="273" t="s">
        <v>81</v>
      </c>
      <c r="BS738" s="273" t="s">
        <v>261</v>
      </c>
      <c r="BT738" s="273">
        <v>0</v>
      </c>
      <c r="BU738" s="273">
        <v>291919</v>
      </c>
      <c r="BV738" s="336" t="s">
        <v>83</v>
      </c>
      <c r="BW738" s="337" t="s">
        <v>63</v>
      </c>
      <c r="BX738" s="337" t="s">
        <v>228</v>
      </c>
      <c r="BY738" s="337" t="s">
        <v>244</v>
      </c>
      <c r="BZ738" s="337" t="s">
        <v>167</v>
      </c>
      <c r="CA738" s="337" t="s">
        <v>168</v>
      </c>
      <c r="CB738" s="337" t="s">
        <v>169</v>
      </c>
      <c r="CC738" s="337" t="s">
        <v>170</v>
      </c>
      <c r="CD738" s="338">
        <v>12</v>
      </c>
      <c r="CE738" s="335">
        <v>44927</v>
      </c>
      <c r="CF738" s="337">
        <v>30</v>
      </c>
      <c r="CG738" s="337" t="s">
        <v>80</v>
      </c>
      <c r="CH738" s="337">
        <v>30</v>
      </c>
      <c r="CI738" s="337" t="s">
        <v>80</v>
      </c>
      <c r="CJ738" s="337"/>
      <c r="CK738" s="337"/>
      <c r="CL738" s="337"/>
      <c r="CM738" s="337" t="s">
        <v>73</v>
      </c>
      <c r="CN738" s="337">
        <v>3</v>
      </c>
    </row>
    <row r="739" spans="4:92">
      <c r="D739" s="273" t="s">
        <v>83</v>
      </c>
      <c r="E739" s="273" t="s">
        <v>194</v>
      </c>
      <c r="F739" s="273" t="s">
        <v>385</v>
      </c>
      <c r="G739" s="273" t="s">
        <v>764</v>
      </c>
      <c r="H739" s="274">
        <v>45078</v>
      </c>
      <c r="I739" s="273">
        <v>12584</v>
      </c>
      <c r="J739" s="273">
        <v>768</v>
      </c>
      <c r="K739" s="273">
        <v>34962</v>
      </c>
      <c r="L739" s="273" t="s">
        <v>66</v>
      </c>
      <c r="M739" s="273">
        <v>4500.92</v>
      </c>
      <c r="N739" s="273" t="s">
        <v>115</v>
      </c>
      <c r="W739" s="273">
        <v>190537</v>
      </c>
      <c r="X739" s="273" t="s">
        <v>64</v>
      </c>
      <c r="Y739" s="273" t="s">
        <v>63</v>
      </c>
      <c r="Z739" s="273" t="s">
        <v>221</v>
      </c>
      <c r="AA739" s="273" t="s">
        <v>221</v>
      </c>
      <c r="AB739" s="274">
        <v>45200</v>
      </c>
      <c r="AC739" s="273">
        <v>14037</v>
      </c>
      <c r="AD739" s="273">
        <v>17</v>
      </c>
      <c r="AE739" s="273">
        <v>0.22</v>
      </c>
      <c r="AF739" s="273" t="s">
        <v>90</v>
      </c>
      <c r="AG739" s="273" t="s">
        <v>884</v>
      </c>
      <c r="AH739" s="273" t="s">
        <v>1051</v>
      </c>
      <c r="AI739" s="273" t="s">
        <v>123</v>
      </c>
      <c r="AJ739" s="273" t="s">
        <v>200</v>
      </c>
      <c r="AK739" s="273">
        <v>257646</v>
      </c>
      <c r="AL739" s="273" t="s">
        <v>83</v>
      </c>
      <c r="AM739" s="273" t="s">
        <v>287</v>
      </c>
      <c r="AN739" s="273" t="s">
        <v>466</v>
      </c>
      <c r="AO739" s="273" t="s">
        <v>853</v>
      </c>
      <c r="AP739" s="274">
        <v>44927</v>
      </c>
      <c r="AQ739" s="273">
        <v>15373</v>
      </c>
      <c r="AR739" s="273">
        <v>797</v>
      </c>
      <c r="AS739" s="273">
        <v>7.0000000000000007E-2</v>
      </c>
      <c r="AT739" s="273" t="s">
        <v>77</v>
      </c>
      <c r="AU739" s="273" t="s">
        <v>97</v>
      </c>
      <c r="AV739" s="273" t="s">
        <v>216</v>
      </c>
      <c r="BA739" s="273" t="s">
        <v>99</v>
      </c>
      <c r="BG739" s="273">
        <v>325971</v>
      </c>
      <c r="BH739" s="273" t="s">
        <v>64</v>
      </c>
      <c r="BI739" s="273" t="s">
        <v>75</v>
      </c>
      <c r="BJ739" s="273" t="s">
        <v>231</v>
      </c>
      <c r="BK739" s="273" t="s">
        <v>231</v>
      </c>
      <c r="BL739" s="274">
        <v>44986</v>
      </c>
      <c r="BM739" s="273">
        <v>11872</v>
      </c>
      <c r="BN739" s="273">
        <v>24</v>
      </c>
      <c r="BO739" s="273">
        <v>1731</v>
      </c>
      <c r="BP739" s="273" t="s">
        <v>80</v>
      </c>
      <c r="BQ739" s="273">
        <v>1025.1847499999999</v>
      </c>
      <c r="BR739" s="273" t="s">
        <v>81</v>
      </c>
      <c r="BS739" s="273" t="s">
        <v>265</v>
      </c>
      <c r="BT739" s="273">
        <v>0</v>
      </c>
      <c r="BU739" s="273">
        <v>291926</v>
      </c>
      <c r="BV739" s="279" t="s">
        <v>83</v>
      </c>
      <c r="BW739" s="280" t="s">
        <v>63</v>
      </c>
      <c r="BX739" s="280" t="s">
        <v>228</v>
      </c>
      <c r="BY739" s="280" t="s">
        <v>244</v>
      </c>
      <c r="BZ739" s="280" t="s">
        <v>126</v>
      </c>
      <c r="CA739" s="280" t="s">
        <v>127</v>
      </c>
      <c r="CB739" s="280" t="s">
        <v>133</v>
      </c>
      <c r="CC739" s="280" t="s">
        <v>134</v>
      </c>
      <c r="CD739" s="281">
        <v>7</v>
      </c>
      <c r="CE739" s="277">
        <v>44927</v>
      </c>
      <c r="CF739" s="280"/>
      <c r="CG739" s="280"/>
      <c r="CH739" s="280"/>
      <c r="CI739" s="280" t="s">
        <v>104</v>
      </c>
      <c r="CJ739" s="280"/>
      <c r="CK739" s="280"/>
      <c r="CL739" s="280"/>
      <c r="CM739" s="280" t="s">
        <v>73</v>
      </c>
      <c r="CN739" s="280">
        <v>3</v>
      </c>
    </row>
    <row r="740" spans="4:92">
      <c r="D740" s="273" t="s">
        <v>83</v>
      </c>
      <c r="E740" s="273" t="s">
        <v>194</v>
      </c>
      <c r="F740" s="273" t="s">
        <v>385</v>
      </c>
      <c r="G740" s="273" t="s">
        <v>764</v>
      </c>
      <c r="H740" s="274">
        <v>45108</v>
      </c>
      <c r="I740" s="273">
        <v>12853</v>
      </c>
      <c r="J740" s="273">
        <v>768</v>
      </c>
      <c r="K740" s="273">
        <v>67228.2</v>
      </c>
      <c r="L740" s="273" t="s">
        <v>66</v>
      </c>
      <c r="M740" s="273">
        <v>0</v>
      </c>
      <c r="N740" s="273" t="s">
        <v>1010</v>
      </c>
      <c r="O740" s="273">
        <v>121199</v>
      </c>
      <c r="P740" s="273" t="s">
        <v>1011</v>
      </c>
      <c r="Q740" s="273" t="s">
        <v>1188</v>
      </c>
      <c r="R740" s="273" t="s">
        <v>1013</v>
      </c>
      <c r="S740" s="273" t="s">
        <v>122</v>
      </c>
      <c r="U740" s="273" t="s">
        <v>122</v>
      </c>
      <c r="V740" s="273" t="s">
        <v>122</v>
      </c>
      <c r="W740" s="273">
        <v>204023</v>
      </c>
      <c r="X740" s="273" t="s">
        <v>64</v>
      </c>
      <c r="Y740" s="273" t="s">
        <v>63</v>
      </c>
      <c r="Z740" s="273" t="s">
        <v>221</v>
      </c>
      <c r="AA740" s="273" t="s">
        <v>221</v>
      </c>
      <c r="AB740" s="274">
        <v>45200</v>
      </c>
      <c r="AC740" s="273">
        <v>14037</v>
      </c>
      <c r="AD740" s="273">
        <v>17</v>
      </c>
      <c r="AE740" s="273">
        <v>0.14000000000000001</v>
      </c>
      <c r="AF740" s="273" t="s">
        <v>90</v>
      </c>
      <c r="AG740" s="273" t="s">
        <v>989</v>
      </c>
      <c r="AH740" s="273" t="s">
        <v>1053</v>
      </c>
      <c r="AI740" s="273" t="s">
        <v>123</v>
      </c>
      <c r="AJ740" s="273" t="s">
        <v>200</v>
      </c>
      <c r="AK740" s="273">
        <v>257652</v>
      </c>
      <c r="AL740" s="273" t="s">
        <v>83</v>
      </c>
      <c r="AM740" s="273" t="s">
        <v>287</v>
      </c>
      <c r="AN740" s="273" t="s">
        <v>466</v>
      </c>
      <c r="AO740" s="273" t="s">
        <v>853</v>
      </c>
      <c r="AP740" s="274">
        <v>44927</v>
      </c>
      <c r="AQ740" s="273">
        <v>15373</v>
      </c>
      <c r="AR740" s="273">
        <v>797</v>
      </c>
      <c r="AS740" s="273">
        <v>79.150000000000006</v>
      </c>
      <c r="AT740" s="273" t="s">
        <v>77</v>
      </c>
      <c r="AU740" s="273" t="s">
        <v>240</v>
      </c>
      <c r="AV740" s="273" t="s">
        <v>571</v>
      </c>
      <c r="BA740" s="273" t="s">
        <v>240</v>
      </c>
      <c r="BG740" s="273">
        <v>344949</v>
      </c>
      <c r="BH740" s="273" t="s">
        <v>64</v>
      </c>
      <c r="BI740" s="273" t="s">
        <v>75</v>
      </c>
      <c r="BJ740" s="273" t="s">
        <v>231</v>
      </c>
      <c r="BK740" s="273" t="s">
        <v>231</v>
      </c>
      <c r="BL740" s="274">
        <v>44986</v>
      </c>
      <c r="BM740" s="273">
        <v>11872</v>
      </c>
      <c r="BN740" s="273">
        <v>24</v>
      </c>
      <c r="BO740" s="273">
        <v>9958</v>
      </c>
      <c r="BP740" s="273" t="s">
        <v>80</v>
      </c>
      <c r="BQ740" s="273">
        <v>5094.0644375000002</v>
      </c>
      <c r="BR740" s="273" t="s">
        <v>81</v>
      </c>
      <c r="BS740" s="273" t="s">
        <v>270</v>
      </c>
      <c r="BT740" s="273">
        <v>0</v>
      </c>
      <c r="BU740" s="273">
        <v>291933</v>
      </c>
      <c r="BV740" s="336" t="s">
        <v>83</v>
      </c>
      <c r="BW740" s="337" t="s">
        <v>63</v>
      </c>
      <c r="BX740" s="337" t="s">
        <v>228</v>
      </c>
      <c r="BY740" s="337" t="s">
        <v>244</v>
      </c>
      <c r="BZ740" s="337" t="s">
        <v>138</v>
      </c>
      <c r="CA740" s="337" t="s">
        <v>139</v>
      </c>
      <c r="CB740" s="337" t="s">
        <v>140</v>
      </c>
      <c r="CC740" s="337" t="s">
        <v>141</v>
      </c>
      <c r="CD740" s="338">
        <v>9</v>
      </c>
      <c r="CE740" s="335">
        <v>44927</v>
      </c>
      <c r="CF740" s="337">
        <v>0</v>
      </c>
      <c r="CG740" s="337" t="s">
        <v>80</v>
      </c>
      <c r="CH740" s="337">
        <v>0</v>
      </c>
      <c r="CI740" s="337" t="s">
        <v>80</v>
      </c>
      <c r="CJ740" s="337"/>
      <c r="CK740" s="337"/>
      <c r="CL740" s="337"/>
      <c r="CM740" s="337" t="s">
        <v>73</v>
      </c>
      <c r="CN740" s="337">
        <v>3</v>
      </c>
    </row>
    <row r="741" spans="4:92">
      <c r="D741" s="273" t="s">
        <v>83</v>
      </c>
      <c r="E741" s="273" t="s">
        <v>194</v>
      </c>
      <c r="F741" s="273" t="s">
        <v>385</v>
      </c>
      <c r="G741" s="273" t="s">
        <v>764</v>
      </c>
      <c r="H741" s="274">
        <v>45108</v>
      </c>
      <c r="I741" s="273">
        <v>12853</v>
      </c>
      <c r="J741" s="273">
        <v>768</v>
      </c>
      <c r="K741" s="273">
        <v>0</v>
      </c>
      <c r="L741" s="273" t="s">
        <v>66</v>
      </c>
      <c r="N741" s="273" t="s">
        <v>107</v>
      </c>
      <c r="W741" s="273">
        <v>204022</v>
      </c>
      <c r="X741" s="273" t="s">
        <v>64</v>
      </c>
      <c r="Y741" s="273" t="s">
        <v>63</v>
      </c>
      <c r="Z741" s="273" t="s">
        <v>221</v>
      </c>
      <c r="AA741" s="273" t="s">
        <v>221</v>
      </c>
      <c r="AB741" s="274">
        <v>45200</v>
      </c>
      <c r="AC741" s="273">
        <v>14037</v>
      </c>
      <c r="AD741" s="273">
        <v>17</v>
      </c>
      <c r="AE741" s="273">
        <v>3.5000000000000003E-2</v>
      </c>
      <c r="AF741" s="273" t="s">
        <v>90</v>
      </c>
      <c r="AG741" s="273" t="s">
        <v>837</v>
      </c>
      <c r="AH741" s="273" t="s">
        <v>1056</v>
      </c>
      <c r="AI741" s="273" t="s">
        <v>123</v>
      </c>
      <c r="AJ741" s="273" t="s">
        <v>200</v>
      </c>
      <c r="AK741" s="273">
        <v>257658</v>
      </c>
      <c r="AL741" s="273" t="s">
        <v>83</v>
      </c>
      <c r="AM741" s="273" t="s">
        <v>287</v>
      </c>
      <c r="AN741" s="273" t="s">
        <v>466</v>
      </c>
      <c r="AO741" s="273" t="s">
        <v>853</v>
      </c>
      <c r="AP741" s="274">
        <v>44927</v>
      </c>
      <c r="AQ741" s="273">
        <v>15373</v>
      </c>
      <c r="AR741" s="273">
        <v>797</v>
      </c>
      <c r="AS741" s="273">
        <v>24.8</v>
      </c>
      <c r="AT741" s="273" t="s">
        <v>77</v>
      </c>
      <c r="AU741" s="273" t="s">
        <v>1468</v>
      </c>
      <c r="AV741" s="273" t="s">
        <v>1309</v>
      </c>
      <c r="BA741" s="273" t="s">
        <v>844</v>
      </c>
      <c r="BC741" s="273">
        <v>0</v>
      </c>
      <c r="BG741" s="273">
        <v>325986</v>
      </c>
      <c r="BH741" s="273" t="s">
        <v>64</v>
      </c>
      <c r="BI741" s="273" t="s">
        <v>75</v>
      </c>
      <c r="BJ741" s="273" t="s">
        <v>231</v>
      </c>
      <c r="BK741" s="273" t="s">
        <v>231</v>
      </c>
      <c r="BL741" s="274">
        <v>45017</v>
      </c>
      <c r="BM741" s="273">
        <v>11910</v>
      </c>
      <c r="BN741" s="273">
        <v>24</v>
      </c>
      <c r="BO741" s="273">
        <v>5540</v>
      </c>
      <c r="BP741" s="273" t="s">
        <v>80</v>
      </c>
      <c r="BQ741" s="273">
        <v>2952.51</v>
      </c>
      <c r="BR741" s="273" t="s">
        <v>81</v>
      </c>
      <c r="BS741" s="273" t="s">
        <v>277</v>
      </c>
      <c r="BT741" s="273">
        <v>0</v>
      </c>
      <c r="BU741" s="273">
        <v>291951</v>
      </c>
      <c r="BV741" s="279" t="s">
        <v>83</v>
      </c>
      <c r="BW741" s="280" t="s">
        <v>63</v>
      </c>
      <c r="BX741" s="280" t="s">
        <v>228</v>
      </c>
      <c r="BY741" s="280" t="s">
        <v>244</v>
      </c>
      <c r="BZ741" s="280" t="s">
        <v>151</v>
      </c>
      <c r="CA741" s="280" t="s">
        <v>152</v>
      </c>
      <c r="CB741" s="280" t="s">
        <v>153</v>
      </c>
      <c r="CC741" s="280" t="s">
        <v>154</v>
      </c>
      <c r="CD741" s="281">
        <v>10</v>
      </c>
      <c r="CE741" s="277">
        <v>44927</v>
      </c>
      <c r="CF741" s="280">
        <v>498</v>
      </c>
      <c r="CG741" s="280" t="s">
        <v>80</v>
      </c>
      <c r="CH741" s="280">
        <v>498</v>
      </c>
      <c r="CI741" s="280" t="s">
        <v>80</v>
      </c>
      <c r="CJ741" s="280"/>
      <c r="CK741" s="280"/>
      <c r="CL741" s="280"/>
      <c r="CM741" s="280" t="s">
        <v>73</v>
      </c>
      <c r="CN741" s="280">
        <v>3</v>
      </c>
    </row>
    <row r="742" spans="4:92">
      <c r="D742" s="273" t="s">
        <v>83</v>
      </c>
      <c r="E742" s="273" t="s">
        <v>194</v>
      </c>
      <c r="F742" s="273" t="s">
        <v>385</v>
      </c>
      <c r="G742" s="273" t="s">
        <v>764</v>
      </c>
      <c r="H742" s="274">
        <v>45108</v>
      </c>
      <c r="I742" s="273">
        <v>12853</v>
      </c>
      <c r="J742" s="273">
        <v>768</v>
      </c>
      <c r="K742" s="273">
        <v>35058</v>
      </c>
      <c r="L742" s="273" t="s">
        <v>66</v>
      </c>
      <c r="M742" s="273">
        <v>4498.68</v>
      </c>
      <c r="N742" s="273" t="s">
        <v>115</v>
      </c>
      <c r="W742" s="273">
        <v>204021</v>
      </c>
      <c r="X742" s="273" t="s">
        <v>64</v>
      </c>
      <c r="Y742" s="273" t="s">
        <v>63</v>
      </c>
      <c r="Z742" s="273" t="s">
        <v>221</v>
      </c>
      <c r="AA742" s="273" t="s">
        <v>221</v>
      </c>
      <c r="AB742" s="274">
        <v>45200</v>
      </c>
      <c r="AC742" s="273">
        <v>14037</v>
      </c>
      <c r="AD742" s="273">
        <v>17</v>
      </c>
      <c r="AE742" s="273">
        <v>0.72899999999999998</v>
      </c>
      <c r="AF742" s="273" t="s">
        <v>90</v>
      </c>
      <c r="AG742" s="273" t="s">
        <v>884</v>
      </c>
      <c r="AH742" s="273" t="s">
        <v>1058</v>
      </c>
      <c r="AI742" s="273" t="s">
        <v>123</v>
      </c>
      <c r="AJ742" s="273" t="s">
        <v>200</v>
      </c>
      <c r="AK742" s="273">
        <v>257664</v>
      </c>
      <c r="AL742" s="273" t="s">
        <v>83</v>
      </c>
      <c r="AM742" s="273" t="s">
        <v>287</v>
      </c>
      <c r="AN742" s="273" t="s">
        <v>466</v>
      </c>
      <c r="AO742" s="273" t="s">
        <v>853</v>
      </c>
      <c r="AP742" s="274">
        <v>44927</v>
      </c>
      <c r="AQ742" s="273">
        <v>15373</v>
      </c>
      <c r="AR742" s="273">
        <v>797</v>
      </c>
      <c r="AS742" s="273">
        <v>87</v>
      </c>
      <c r="AT742" s="273" t="s">
        <v>77</v>
      </c>
      <c r="AU742" s="273" t="s">
        <v>1469</v>
      </c>
      <c r="AV742" s="273" t="s">
        <v>513</v>
      </c>
      <c r="BA742" s="273" t="s">
        <v>844</v>
      </c>
      <c r="BC742" s="273">
        <v>0</v>
      </c>
      <c r="BG742" s="273">
        <v>325991</v>
      </c>
      <c r="BH742" s="273" t="s">
        <v>64</v>
      </c>
      <c r="BI742" s="273" t="s">
        <v>75</v>
      </c>
      <c r="BJ742" s="273" t="s">
        <v>231</v>
      </c>
      <c r="BK742" s="273" t="s">
        <v>231</v>
      </c>
      <c r="BL742" s="274">
        <v>45017</v>
      </c>
      <c r="BM742" s="273">
        <v>11910</v>
      </c>
      <c r="BN742" s="273">
        <v>24</v>
      </c>
      <c r="BO742" s="273">
        <v>7863</v>
      </c>
      <c r="BP742" s="273" t="s">
        <v>80</v>
      </c>
      <c r="BQ742" s="273">
        <v>3933.4657499999998</v>
      </c>
      <c r="BR742" s="273" t="s">
        <v>81</v>
      </c>
      <c r="BS742" s="273" t="s">
        <v>232</v>
      </c>
      <c r="BT742" s="273">
        <v>0</v>
      </c>
      <c r="BU742" s="273">
        <v>291959</v>
      </c>
      <c r="BV742" s="336" t="s">
        <v>83</v>
      </c>
      <c r="BW742" s="337" t="s">
        <v>63</v>
      </c>
      <c r="BX742" s="337" t="s">
        <v>228</v>
      </c>
      <c r="BY742" s="337" t="s">
        <v>244</v>
      </c>
      <c r="BZ742" s="337" t="s">
        <v>126</v>
      </c>
      <c r="CA742" s="337" t="s">
        <v>127</v>
      </c>
      <c r="CB742" s="337" t="s">
        <v>128</v>
      </c>
      <c r="CC742" s="337" t="s">
        <v>129</v>
      </c>
      <c r="CD742" s="338">
        <v>6</v>
      </c>
      <c r="CE742" s="335">
        <v>44927</v>
      </c>
      <c r="CF742" s="337"/>
      <c r="CG742" s="337"/>
      <c r="CH742" s="337"/>
      <c r="CI742" s="337" t="s">
        <v>80</v>
      </c>
      <c r="CJ742" s="337"/>
      <c r="CK742" s="337"/>
      <c r="CL742" s="337"/>
      <c r="CM742" s="337" t="s">
        <v>73</v>
      </c>
      <c r="CN742" s="337">
        <v>3</v>
      </c>
    </row>
    <row r="743" spans="4:92">
      <c r="D743" s="273" t="s">
        <v>83</v>
      </c>
      <c r="E743" s="273" t="s">
        <v>194</v>
      </c>
      <c r="F743" s="273" t="s">
        <v>385</v>
      </c>
      <c r="G743" s="273" t="s">
        <v>764</v>
      </c>
      <c r="H743" s="274">
        <v>45139</v>
      </c>
      <c r="I743" s="273">
        <v>13530</v>
      </c>
      <c r="J743" s="273">
        <v>768</v>
      </c>
      <c r="K743" s="273">
        <v>70294.2</v>
      </c>
      <c r="L743" s="273" t="s">
        <v>66</v>
      </c>
      <c r="M743" s="273">
        <v>0</v>
      </c>
      <c r="N743" s="273" t="s">
        <v>1010</v>
      </c>
      <c r="O743" s="273">
        <v>80309</v>
      </c>
      <c r="P743" s="273" t="s">
        <v>1011</v>
      </c>
      <c r="Q743" s="273" t="s">
        <v>1188</v>
      </c>
      <c r="R743" s="273" t="s">
        <v>1013</v>
      </c>
      <c r="S743" s="273" t="s">
        <v>122</v>
      </c>
      <c r="U743" s="273" t="s">
        <v>122</v>
      </c>
      <c r="V743" s="273" t="s">
        <v>122</v>
      </c>
      <c r="W743" s="273">
        <v>222092</v>
      </c>
      <c r="X743" s="273" t="s">
        <v>64</v>
      </c>
      <c r="Y743" s="273" t="s">
        <v>63</v>
      </c>
      <c r="Z743" s="273" t="s">
        <v>221</v>
      </c>
      <c r="AA743" s="273" t="s">
        <v>221</v>
      </c>
      <c r="AB743" s="274">
        <v>45200</v>
      </c>
      <c r="AC743" s="273">
        <v>14037</v>
      </c>
      <c r="AD743" s="273">
        <v>17</v>
      </c>
      <c r="AE743" s="273">
        <v>0</v>
      </c>
      <c r="AF743" s="273" t="s">
        <v>90</v>
      </c>
      <c r="AG743" s="273" t="s">
        <v>983</v>
      </c>
      <c r="AH743" s="273" t="s">
        <v>984</v>
      </c>
      <c r="AI743" s="273" t="s">
        <v>123</v>
      </c>
      <c r="AJ743" s="273" t="s">
        <v>200</v>
      </c>
      <c r="AK743" s="273">
        <v>257670</v>
      </c>
      <c r="AL743" s="273" t="s">
        <v>83</v>
      </c>
      <c r="AM743" s="273" t="s">
        <v>287</v>
      </c>
      <c r="AN743" s="273" t="s">
        <v>466</v>
      </c>
      <c r="AO743" s="273" t="s">
        <v>853</v>
      </c>
      <c r="AP743" s="274">
        <v>44927</v>
      </c>
      <c r="AQ743" s="273">
        <v>15373</v>
      </c>
      <c r="AR743" s="273">
        <v>797</v>
      </c>
      <c r="AS743" s="273">
        <v>1.5</v>
      </c>
      <c r="AT743" s="273" t="s">
        <v>77</v>
      </c>
      <c r="AU743" s="273" t="s">
        <v>1469</v>
      </c>
      <c r="AV743" s="273" t="s">
        <v>1470</v>
      </c>
      <c r="BA743" s="273" t="s">
        <v>844</v>
      </c>
      <c r="BC743" s="273">
        <v>0</v>
      </c>
      <c r="BG743" s="273">
        <v>325996</v>
      </c>
      <c r="BH743" s="273" t="s">
        <v>64</v>
      </c>
      <c r="BI743" s="273" t="s">
        <v>75</v>
      </c>
      <c r="BJ743" s="273" t="s">
        <v>391</v>
      </c>
      <c r="BK743" s="273" t="s">
        <v>400</v>
      </c>
      <c r="BL743" s="274">
        <v>45170</v>
      </c>
      <c r="BM743" s="273">
        <v>13741</v>
      </c>
      <c r="BN743" s="273">
        <v>51</v>
      </c>
      <c r="BO743" s="273">
        <v>18594</v>
      </c>
      <c r="BP743" s="273" t="s">
        <v>80</v>
      </c>
      <c r="BQ743" s="273">
        <v>6679.5464375000001</v>
      </c>
      <c r="BR743" s="273" t="s">
        <v>81</v>
      </c>
      <c r="BS743" s="273" t="s">
        <v>1316</v>
      </c>
      <c r="BT743" s="273">
        <v>0</v>
      </c>
      <c r="BU743" s="273">
        <v>232099</v>
      </c>
      <c r="BV743" s="279" t="s">
        <v>83</v>
      </c>
      <c r="BW743" s="280" t="s">
        <v>63</v>
      </c>
      <c r="BX743" s="280" t="s">
        <v>228</v>
      </c>
      <c r="BY743" s="280" t="s">
        <v>244</v>
      </c>
      <c r="BZ743" s="280" t="s">
        <v>151</v>
      </c>
      <c r="CA743" s="280" t="s">
        <v>152</v>
      </c>
      <c r="CB743" s="280" t="s">
        <v>161</v>
      </c>
      <c r="CC743" s="280" t="s">
        <v>162</v>
      </c>
      <c r="CD743" s="281">
        <v>11</v>
      </c>
      <c r="CE743" s="277">
        <v>45017</v>
      </c>
      <c r="CF743" s="280">
        <v>447</v>
      </c>
      <c r="CG743" s="280" t="s">
        <v>80</v>
      </c>
      <c r="CH743" s="280">
        <v>447</v>
      </c>
      <c r="CI743" s="280" t="s">
        <v>80</v>
      </c>
      <c r="CJ743" s="280"/>
      <c r="CK743" s="280"/>
      <c r="CL743" s="280"/>
      <c r="CM743" s="280" t="s">
        <v>73</v>
      </c>
      <c r="CN743" s="280">
        <v>3</v>
      </c>
    </row>
    <row r="744" spans="4:92">
      <c r="D744" s="273" t="s">
        <v>83</v>
      </c>
      <c r="E744" s="273" t="s">
        <v>194</v>
      </c>
      <c r="F744" s="273" t="s">
        <v>385</v>
      </c>
      <c r="G744" s="273" t="s">
        <v>764</v>
      </c>
      <c r="H744" s="274">
        <v>45139</v>
      </c>
      <c r="I744" s="273">
        <v>13530</v>
      </c>
      <c r="J744" s="273">
        <v>768</v>
      </c>
      <c r="K744" s="273">
        <v>0</v>
      </c>
      <c r="L744" s="273" t="s">
        <v>66</v>
      </c>
      <c r="N744" s="273" t="s">
        <v>107</v>
      </c>
      <c r="W744" s="273">
        <v>222091</v>
      </c>
      <c r="X744" s="273" t="s">
        <v>64</v>
      </c>
      <c r="Y744" s="273" t="s">
        <v>63</v>
      </c>
      <c r="Z744" s="273" t="s">
        <v>65</v>
      </c>
      <c r="AA744" s="273" t="s">
        <v>65</v>
      </c>
      <c r="AB744" s="274">
        <v>45108</v>
      </c>
      <c r="AC744" s="273">
        <v>12678</v>
      </c>
      <c r="AD744" s="273">
        <v>5</v>
      </c>
      <c r="AE744" s="273">
        <v>3.6</v>
      </c>
      <c r="AF744" s="273" t="s">
        <v>90</v>
      </c>
      <c r="AG744" s="273" t="s">
        <v>703</v>
      </c>
      <c r="AH744" s="273" t="s">
        <v>1135</v>
      </c>
      <c r="AI744" s="273" t="s">
        <v>123</v>
      </c>
      <c r="AJ744" s="273" t="s">
        <v>124</v>
      </c>
      <c r="AK744" s="273">
        <v>210935</v>
      </c>
      <c r="AL744" s="273" t="s">
        <v>83</v>
      </c>
      <c r="AM744" s="273" t="s">
        <v>287</v>
      </c>
      <c r="AN744" s="273" t="s">
        <v>466</v>
      </c>
      <c r="AO744" s="273" t="s">
        <v>853</v>
      </c>
      <c r="AP744" s="274">
        <v>44927</v>
      </c>
      <c r="AQ744" s="273">
        <v>15373</v>
      </c>
      <c r="AR744" s="273">
        <v>797</v>
      </c>
      <c r="AS744" s="273">
        <v>24.34</v>
      </c>
      <c r="AT744" s="273" t="s">
        <v>77</v>
      </c>
      <c r="AU744" s="273" t="s">
        <v>1471</v>
      </c>
      <c r="AV744" s="273" t="s">
        <v>1472</v>
      </c>
      <c r="BA744" s="273" t="s">
        <v>844</v>
      </c>
      <c r="BC744" s="273">
        <v>0</v>
      </c>
      <c r="BG744" s="273">
        <v>326006</v>
      </c>
      <c r="BH744" s="273" t="s">
        <v>64</v>
      </c>
      <c r="BI744" s="273" t="s">
        <v>75</v>
      </c>
      <c r="BJ744" s="273" t="s">
        <v>391</v>
      </c>
      <c r="BK744" s="273" t="s">
        <v>400</v>
      </c>
      <c r="BL744" s="274">
        <v>45170</v>
      </c>
      <c r="BM744" s="273">
        <v>13741</v>
      </c>
      <c r="BN744" s="273">
        <v>51</v>
      </c>
      <c r="BO744" s="273">
        <v>13257</v>
      </c>
      <c r="BP744" s="273" t="s">
        <v>80</v>
      </c>
      <c r="BQ744" s="273">
        <v>4762.3282499999996</v>
      </c>
      <c r="BR744" s="273" t="s">
        <v>81</v>
      </c>
      <c r="BS744" s="273" t="s">
        <v>1317</v>
      </c>
      <c r="BT744" s="273">
        <v>0</v>
      </c>
      <c r="BU744" s="273">
        <v>244583</v>
      </c>
      <c r="BV744" s="336" t="s">
        <v>83</v>
      </c>
      <c r="BW744" s="337" t="s">
        <v>63</v>
      </c>
      <c r="BX744" s="337" t="s">
        <v>228</v>
      </c>
      <c r="BY744" s="337" t="s">
        <v>244</v>
      </c>
      <c r="BZ744" s="337" t="s">
        <v>151</v>
      </c>
      <c r="CA744" s="337" t="s">
        <v>152</v>
      </c>
      <c r="CB744" s="337" t="s">
        <v>153</v>
      </c>
      <c r="CC744" s="337" t="s">
        <v>154</v>
      </c>
      <c r="CD744" s="338">
        <v>10</v>
      </c>
      <c r="CE744" s="335">
        <v>45017</v>
      </c>
      <c r="CF744" s="337">
        <v>1854</v>
      </c>
      <c r="CG744" s="337" t="s">
        <v>80</v>
      </c>
      <c r="CH744" s="337">
        <v>1854</v>
      </c>
      <c r="CI744" s="337" t="s">
        <v>80</v>
      </c>
      <c r="CJ744" s="337"/>
      <c r="CK744" s="337"/>
      <c r="CL744" s="337"/>
      <c r="CM744" s="337" t="s">
        <v>73</v>
      </c>
      <c r="CN744" s="337">
        <v>3</v>
      </c>
    </row>
    <row r="745" spans="4:92">
      <c r="D745" s="273" t="s">
        <v>64</v>
      </c>
      <c r="E745" s="273" t="s">
        <v>75</v>
      </c>
      <c r="F745" s="273" t="s">
        <v>76</v>
      </c>
      <c r="G745" s="273" t="s">
        <v>76</v>
      </c>
      <c r="H745" s="274">
        <v>45078</v>
      </c>
      <c r="I745" s="273">
        <v>12656</v>
      </c>
      <c r="J745" s="273">
        <v>864</v>
      </c>
      <c r="W745" s="273">
        <v>192544</v>
      </c>
      <c r="X745" s="273" t="s">
        <v>64</v>
      </c>
      <c r="Y745" s="273" t="s">
        <v>63</v>
      </c>
      <c r="Z745" s="273" t="s">
        <v>65</v>
      </c>
      <c r="AA745" s="273" t="s">
        <v>65</v>
      </c>
      <c r="AB745" s="274">
        <v>45108</v>
      </c>
      <c r="AC745" s="273">
        <v>12678</v>
      </c>
      <c r="AD745" s="273">
        <v>5</v>
      </c>
      <c r="AE745" s="273">
        <v>1.3</v>
      </c>
      <c r="AF745" s="273" t="s">
        <v>90</v>
      </c>
      <c r="AG745" s="273" t="s">
        <v>1110</v>
      </c>
      <c r="AH745" s="273" t="s">
        <v>1111</v>
      </c>
      <c r="AI745" s="273" t="s">
        <v>199</v>
      </c>
      <c r="AJ745" s="273" t="s">
        <v>200</v>
      </c>
      <c r="AK745" s="273">
        <v>210941</v>
      </c>
      <c r="AL745" s="273" t="s">
        <v>83</v>
      </c>
      <c r="AM745" s="273" t="s">
        <v>287</v>
      </c>
      <c r="AN745" s="273" t="s">
        <v>466</v>
      </c>
      <c r="AO745" s="273" t="s">
        <v>853</v>
      </c>
      <c r="AP745" s="274">
        <v>44927</v>
      </c>
      <c r="AQ745" s="273">
        <v>15373</v>
      </c>
      <c r="AR745" s="273">
        <v>797</v>
      </c>
      <c r="AS745" s="273">
        <v>5.0999999999999996</v>
      </c>
      <c r="AT745" s="273" t="s">
        <v>77</v>
      </c>
      <c r="AU745" s="273" t="s">
        <v>1471</v>
      </c>
      <c r="AV745" s="273" t="s">
        <v>1309</v>
      </c>
      <c r="BA745" s="273" t="s">
        <v>844</v>
      </c>
      <c r="BC745" s="273">
        <v>0</v>
      </c>
      <c r="BG745" s="273">
        <v>326011</v>
      </c>
      <c r="BH745" s="273" t="s">
        <v>64</v>
      </c>
      <c r="BI745" s="273" t="s">
        <v>75</v>
      </c>
      <c r="BJ745" s="273" t="s">
        <v>391</v>
      </c>
      <c r="BK745" s="273" t="s">
        <v>400</v>
      </c>
      <c r="BL745" s="274">
        <v>45200</v>
      </c>
      <c r="BM745" s="273">
        <v>14076</v>
      </c>
      <c r="BN745" s="273">
        <v>51</v>
      </c>
      <c r="BO745" s="273">
        <v>15918</v>
      </c>
      <c r="BP745" s="273" t="s">
        <v>80</v>
      </c>
      <c r="BQ745" s="273">
        <v>5718.2427500000003</v>
      </c>
      <c r="BR745" s="273" t="s">
        <v>81</v>
      </c>
      <c r="BS745" s="273" t="s">
        <v>1316</v>
      </c>
      <c r="BT745" s="273">
        <v>0</v>
      </c>
      <c r="BU745" s="273">
        <v>250116</v>
      </c>
      <c r="BV745" s="279" t="s">
        <v>83</v>
      </c>
      <c r="BW745" s="280" t="s">
        <v>63</v>
      </c>
      <c r="BX745" s="280" t="s">
        <v>228</v>
      </c>
      <c r="BY745" s="280" t="s">
        <v>244</v>
      </c>
      <c r="BZ745" s="280" t="s">
        <v>167</v>
      </c>
      <c r="CA745" s="280" t="s">
        <v>168</v>
      </c>
      <c r="CB745" s="280" t="s">
        <v>353</v>
      </c>
      <c r="CC745" s="280" t="s">
        <v>354</v>
      </c>
      <c r="CD745" s="281">
        <v>13</v>
      </c>
      <c r="CE745" s="277">
        <v>45017</v>
      </c>
      <c r="CF745" s="280">
        <v>470</v>
      </c>
      <c r="CG745" s="280" t="s">
        <v>80</v>
      </c>
      <c r="CH745" s="280">
        <v>470</v>
      </c>
      <c r="CI745" s="280" t="s">
        <v>80</v>
      </c>
      <c r="CJ745" s="280"/>
      <c r="CK745" s="280"/>
      <c r="CL745" s="280"/>
      <c r="CM745" s="280" t="s">
        <v>73</v>
      </c>
      <c r="CN745" s="280">
        <v>3</v>
      </c>
    </row>
    <row r="746" spans="4:92">
      <c r="D746" s="273" t="s">
        <v>64</v>
      </c>
      <c r="E746" s="273" t="s">
        <v>63</v>
      </c>
      <c r="F746" s="273" t="s">
        <v>65</v>
      </c>
      <c r="G746" s="273" t="s">
        <v>65</v>
      </c>
      <c r="H746" s="274">
        <v>45017</v>
      </c>
      <c r="I746" s="273">
        <v>11615</v>
      </c>
      <c r="J746" s="273">
        <v>5</v>
      </c>
      <c r="K746" s="273">
        <v>140391</v>
      </c>
      <c r="L746" s="273" t="s">
        <v>66</v>
      </c>
      <c r="M746" s="273">
        <v>24797.30528</v>
      </c>
      <c r="N746" s="273" t="s">
        <v>67</v>
      </c>
      <c r="P746" s="273" t="s">
        <v>1011</v>
      </c>
      <c r="Q746" s="273" t="s">
        <v>69</v>
      </c>
      <c r="R746" s="273" t="s">
        <v>70</v>
      </c>
      <c r="S746" s="273" t="s">
        <v>1041</v>
      </c>
      <c r="T746" s="273" t="s">
        <v>1042</v>
      </c>
      <c r="U746" s="273" t="s">
        <v>73</v>
      </c>
      <c r="V746" s="273" t="s">
        <v>1043</v>
      </c>
      <c r="W746" s="273">
        <v>245615</v>
      </c>
      <c r="X746" s="273" t="s">
        <v>64</v>
      </c>
      <c r="Y746" s="273" t="s">
        <v>63</v>
      </c>
      <c r="Z746" s="273" t="s">
        <v>65</v>
      </c>
      <c r="AA746" s="273" t="s">
        <v>65</v>
      </c>
      <c r="AB746" s="274">
        <v>45108</v>
      </c>
      <c r="AC746" s="273">
        <v>12678</v>
      </c>
      <c r="AD746" s="273">
        <v>5</v>
      </c>
      <c r="AE746" s="273">
        <v>1.9</v>
      </c>
      <c r="AF746" s="273" t="s">
        <v>90</v>
      </c>
      <c r="AG746" s="273" t="s">
        <v>710</v>
      </c>
      <c r="AH746" s="273" t="s">
        <v>1114</v>
      </c>
      <c r="AI746" s="273" t="s">
        <v>123</v>
      </c>
      <c r="AJ746" s="273" t="s">
        <v>124</v>
      </c>
      <c r="AK746" s="273">
        <v>210946</v>
      </c>
      <c r="AL746" s="273" t="s">
        <v>83</v>
      </c>
      <c r="AM746" s="273" t="s">
        <v>287</v>
      </c>
      <c r="AN746" s="273" t="s">
        <v>466</v>
      </c>
      <c r="AO746" s="273" t="s">
        <v>853</v>
      </c>
      <c r="AP746" s="274">
        <v>44927</v>
      </c>
      <c r="AQ746" s="273">
        <v>15373</v>
      </c>
      <c r="AR746" s="273">
        <v>797</v>
      </c>
      <c r="AS746" s="273">
        <v>19.100000000000001</v>
      </c>
      <c r="AT746" s="273" t="s">
        <v>77</v>
      </c>
      <c r="AU746" s="273" t="s">
        <v>1471</v>
      </c>
      <c r="AV746" s="273" t="s">
        <v>1403</v>
      </c>
      <c r="BA746" s="273" t="s">
        <v>844</v>
      </c>
      <c r="BC746" s="273">
        <v>0</v>
      </c>
      <c r="BG746" s="273">
        <v>326016</v>
      </c>
      <c r="BH746" s="273" t="s">
        <v>64</v>
      </c>
      <c r="BI746" s="273" t="s">
        <v>75</v>
      </c>
      <c r="BJ746" s="273" t="s">
        <v>391</v>
      </c>
      <c r="BK746" s="273" t="s">
        <v>400</v>
      </c>
      <c r="BL746" s="274">
        <v>45200</v>
      </c>
      <c r="BM746" s="273">
        <v>14076</v>
      </c>
      <c r="BN746" s="273">
        <v>51</v>
      </c>
      <c r="BO746" s="273">
        <v>12308</v>
      </c>
      <c r="BP746" s="273" t="s">
        <v>80</v>
      </c>
      <c r="BQ746" s="273">
        <v>4421.4179375000003</v>
      </c>
      <c r="BR746" s="273" t="s">
        <v>81</v>
      </c>
      <c r="BS746" s="273" t="s">
        <v>1317</v>
      </c>
      <c r="BT746" s="273">
        <v>0</v>
      </c>
      <c r="BU746" s="273">
        <v>293327</v>
      </c>
      <c r="BV746" s="336" t="s">
        <v>83</v>
      </c>
      <c r="BW746" s="337" t="s">
        <v>63</v>
      </c>
      <c r="BX746" s="337" t="s">
        <v>228</v>
      </c>
      <c r="BY746" s="337" t="s">
        <v>244</v>
      </c>
      <c r="BZ746" s="337" t="s">
        <v>167</v>
      </c>
      <c r="CA746" s="337" t="s">
        <v>168</v>
      </c>
      <c r="CB746" s="337" t="s">
        <v>313</v>
      </c>
      <c r="CC746" s="337" t="s">
        <v>314</v>
      </c>
      <c r="CD746" s="338">
        <v>14</v>
      </c>
      <c r="CE746" s="335">
        <v>45017</v>
      </c>
      <c r="CF746" s="337">
        <v>0</v>
      </c>
      <c r="CG746" s="337" t="s">
        <v>80</v>
      </c>
      <c r="CH746" s="337">
        <v>0</v>
      </c>
      <c r="CI746" s="337" t="s">
        <v>80</v>
      </c>
      <c r="CJ746" s="337"/>
      <c r="CK746" s="337"/>
      <c r="CL746" s="337"/>
      <c r="CM746" s="337" t="s">
        <v>73</v>
      </c>
      <c r="CN746" s="337">
        <v>3</v>
      </c>
    </row>
    <row r="747" spans="4:92">
      <c r="D747" s="273" t="s">
        <v>64</v>
      </c>
      <c r="E747" s="273" t="s">
        <v>63</v>
      </c>
      <c r="F747" s="273" t="s">
        <v>65</v>
      </c>
      <c r="G747" s="273" t="s">
        <v>65</v>
      </c>
      <c r="H747" s="274">
        <v>45017</v>
      </c>
      <c r="I747" s="273">
        <v>11615</v>
      </c>
      <c r="J747" s="273">
        <v>5</v>
      </c>
      <c r="K747" s="273">
        <v>0</v>
      </c>
      <c r="L747" s="273" t="s">
        <v>66</v>
      </c>
      <c r="N747" s="273" t="s">
        <v>107</v>
      </c>
      <c r="W747" s="273">
        <v>245598</v>
      </c>
      <c r="X747" s="273" t="s">
        <v>64</v>
      </c>
      <c r="Y747" s="273" t="s">
        <v>63</v>
      </c>
      <c r="Z747" s="273" t="s">
        <v>65</v>
      </c>
      <c r="AA747" s="273" t="s">
        <v>65</v>
      </c>
      <c r="AB747" s="274">
        <v>45108</v>
      </c>
      <c r="AC747" s="273">
        <v>14988</v>
      </c>
      <c r="AD747" s="273">
        <v>5</v>
      </c>
      <c r="AK747" s="273">
        <v>279834</v>
      </c>
      <c r="AL747" s="273" t="s">
        <v>83</v>
      </c>
      <c r="AM747" s="273" t="s">
        <v>287</v>
      </c>
      <c r="AN747" s="273" t="s">
        <v>466</v>
      </c>
      <c r="AO747" s="273" t="s">
        <v>853</v>
      </c>
      <c r="AP747" s="274">
        <v>44927</v>
      </c>
      <c r="AQ747" s="273">
        <v>15373</v>
      </c>
      <c r="AR747" s="273">
        <v>797</v>
      </c>
      <c r="AS747" s="273">
        <v>17.25</v>
      </c>
      <c r="AT747" s="273" t="s">
        <v>77</v>
      </c>
      <c r="AU747" s="273" t="s">
        <v>240</v>
      </c>
      <c r="AV747" s="273" t="s">
        <v>579</v>
      </c>
      <c r="BA747" s="273" t="s">
        <v>240</v>
      </c>
      <c r="BG747" s="273">
        <v>336817</v>
      </c>
      <c r="BH747" s="273" t="s">
        <v>64</v>
      </c>
      <c r="BI747" s="273" t="s">
        <v>75</v>
      </c>
      <c r="BJ747" s="273" t="s">
        <v>391</v>
      </c>
      <c r="BK747" s="273" t="s">
        <v>400</v>
      </c>
      <c r="BL747" s="274">
        <v>45231</v>
      </c>
      <c r="BM747" s="273">
        <v>14444</v>
      </c>
      <c r="BN747" s="273">
        <v>51</v>
      </c>
      <c r="BO747" s="273">
        <v>13674</v>
      </c>
      <c r="BP747" s="273" t="s">
        <v>80</v>
      </c>
      <c r="BQ747" s="273">
        <v>4912.1286874999996</v>
      </c>
      <c r="BR747" s="273" t="s">
        <v>81</v>
      </c>
      <c r="BS747" s="273" t="s">
        <v>1316</v>
      </c>
      <c r="BT747" s="273">
        <v>0</v>
      </c>
      <c r="BU747" s="273">
        <v>269000</v>
      </c>
      <c r="BV747" s="279" t="s">
        <v>83</v>
      </c>
      <c r="BW747" s="280" t="s">
        <v>63</v>
      </c>
      <c r="BX747" s="280" t="s">
        <v>228</v>
      </c>
      <c r="BY747" s="280" t="s">
        <v>244</v>
      </c>
      <c r="BZ747" s="280" t="s">
        <v>167</v>
      </c>
      <c r="CA747" s="280" t="s">
        <v>168</v>
      </c>
      <c r="CB747" s="280" t="s">
        <v>319</v>
      </c>
      <c r="CC747" s="280" t="s">
        <v>320</v>
      </c>
      <c r="CD747" s="281">
        <v>15</v>
      </c>
      <c r="CE747" s="277">
        <v>45017</v>
      </c>
      <c r="CF747" s="280">
        <v>0</v>
      </c>
      <c r="CG747" s="280" t="s">
        <v>80</v>
      </c>
      <c r="CH747" s="280">
        <v>0</v>
      </c>
      <c r="CI747" s="280" t="s">
        <v>80</v>
      </c>
      <c r="CJ747" s="280"/>
      <c r="CK747" s="280"/>
      <c r="CL747" s="280"/>
      <c r="CM747" s="280" t="s">
        <v>73</v>
      </c>
      <c r="CN747" s="280">
        <v>3</v>
      </c>
    </row>
    <row r="748" spans="4:92">
      <c r="D748" s="273" t="s">
        <v>64</v>
      </c>
      <c r="E748" s="273" t="s">
        <v>63</v>
      </c>
      <c r="F748" s="273" t="s">
        <v>65</v>
      </c>
      <c r="G748" s="273" t="s">
        <v>65</v>
      </c>
      <c r="H748" s="274">
        <v>45017</v>
      </c>
      <c r="I748" s="273">
        <v>11615</v>
      </c>
      <c r="J748" s="273">
        <v>5</v>
      </c>
      <c r="K748" s="273">
        <v>209267</v>
      </c>
      <c r="L748" s="273" t="s">
        <v>66</v>
      </c>
      <c r="M748" s="273">
        <v>23832.357120000001</v>
      </c>
      <c r="N748" s="273" t="s">
        <v>115</v>
      </c>
      <c r="W748" s="273">
        <v>245597</v>
      </c>
      <c r="X748" s="273" t="s">
        <v>64</v>
      </c>
      <c r="Y748" s="273" t="s">
        <v>63</v>
      </c>
      <c r="Z748" s="273" t="s">
        <v>65</v>
      </c>
      <c r="AA748" s="273" t="s">
        <v>65</v>
      </c>
      <c r="AB748" s="274">
        <v>45108</v>
      </c>
      <c r="AC748" s="273">
        <v>14988</v>
      </c>
      <c r="AD748" s="273">
        <v>5</v>
      </c>
      <c r="AK748" s="273">
        <v>293542</v>
      </c>
      <c r="AL748" s="273" t="s">
        <v>83</v>
      </c>
      <c r="AM748" s="273" t="s">
        <v>287</v>
      </c>
      <c r="AN748" s="273" t="s">
        <v>466</v>
      </c>
      <c r="AO748" s="273" t="s">
        <v>853</v>
      </c>
      <c r="AP748" s="274">
        <v>44927</v>
      </c>
      <c r="AQ748" s="273">
        <v>15373</v>
      </c>
      <c r="AR748" s="273">
        <v>797</v>
      </c>
      <c r="AS748" s="273">
        <v>120.4</v>
      </c>
      <c r="AT748" s="273" t="s">
        <v>77</v>
      </c>
      <c r="AU748" s="273" t="s">
        <v>240</v>
      </c>
      <c r="AV748" s="273" t="s">
        <v>290</v>
      </c>
      <c r="BA748" s="273" t="s">
        <v>240</v>
      </c>
      <c r="BG748" s="273">
        <v>336829</v>
      </c>
      <c r="BH748" s="273" t="s">
        <v>64</v>
      </c>
      <c r="BI748" s="273" t="s">
        <v>75</v>
      </c>
      <c r="BJ748" s="273" t="s">
        <v>391</v>
      </c>
      <c r="BK748" s="273" t="s">
        <v>400</v>
      </c>
      <c r="BL748" s="274">
        <v>45231</v>
      </c>
      <c r="BM748" s="273">
        <v>14444</v>
      </c>
      <c r="BN748" s="273">
        <v>51</v>
      </c>
      <c r="BO748" s="273">
        <v>10551</v>
      </c>
      <c r="BP748" s="273" t="s">
        <v>80</v>
      </c>
      <c r="BQ748" s="273">
        <v>3790.2490625</v>
      </c>
      <c r="BR748" s="273" t="s">
        <v>81</v>
      </c>
      <c r="BS748" s="273" t="s">
        <v>1317</v>
      </c>
      <c r="BT748" s="273">
        <v>0</v>
      </c>
      <c r="BU748" s="273">
        <v>293334</v>
      </c>
      <c r="BV748" s="336" t="s">
        <v>83</v>
      </c>
      <c r="BW748" s="337" t="s">
        <v>63</v>
      </c>
      <c r="BX748" s="337" t="s">
        <v>228</v>
      </c>
      <c r="BY748" s="337" t="s">
        <v>244</v>
      </c>
      <c r="BZ748" s="337" t="s">
        <v>138</v>
      </c>
      <c r="CA748" s="337" t="s">
        <v>139</v>
      </c>
      <c r="CB748" s="337" t="s">
        <v>190</v>
      </c>
      <c r="CC748" s="337" t="s">
        <v>191</v>
      </c>
      <c r="CD748" s="338">
        <v>8</v>
      </c>
      <c r="CE748" s="335">
        <v>45017</v>
      </c>
      <c r="CF748" s="337">
        <v>0</v>
      </c>
      <c r="CG748" s="337" t="s">
        <v>80</v>
      </c>
      <c r="CH748" s="337">
        <v>0</v>
      </c>
      <c r="CI748" s="337" t="s">
        <v>80</v>
      </c>
      <c r="CJ748" s="337"/>
      <c r="CK748" s="337"/>
      <c r="CL748" s="337"/>
      <c r="CM748" s="337" t="s">
        <v>73</v>
      </c>
      <c r="CN748" s="337">
        <v>3</v>
      </c>
    </row>
    <row r="749" spans="4:92">
      <c r="D749" s="273" t="s">
        <v>64</v>
      </c>
      <c r="E749" s="273" t="s">
        <v>63</v>
      </c>
      <c r="F749" s="273" t="s">
        <v>65</v>
      </c>
      <c r="G749" s="273" t="s">
        <v>65</v>
      </c>
      <c r="H749" s="274">
        <v>45047</v>
      </c>
      <c r="I749" s="273">
        <v>12142</v>
      </c>
      <c r="J749" s="273">
        <v>5</v>
      </c>
      <c r="K749" s="273">
        <v>48633</v>
      </c>
      <c r="L749" s="273" t="s">
        <v>66</v>
      </c>
      <c r="M749" s="273">
        <v>6272.1956</v>
      </c>
      <c r="N749" s="273" t="s">
        <v>67</v>
      </c>
      <c r="P749" s="273" t="s">
        <v>92</v>
      </c>
      <c r="Q749" s="273" t="s">
        <v>69</v>
      </c>
      <c r="R749" s="273" t="s">
        <v>70</v>
      </c>
      <c r="S749" s="273" t="s">
        <v>834</v>
      </c>
      <c r="T749" s="273" t="s">
        <v>835</v>
      </c>
      <c r="U749" s="273" t="s">
        <v>73</v>
      </c>
      <c r="V749" s="273" t="s">
        <v>1473</v>
      </c>
      <c r="W749" s="273">
        <v>245662</v>
      </c>
      <c r="X749" s="273" t="s">
        <v>64</v>
      </c>
      <c r="Y749" s="273" t="s">
        <v>63</v>
      </c>
      <c r="Z749" s="273" t="s">
        <v>65</v>
      </c>
      <c r="AA749" s="273" t="s">
        <v>65</v>
      </c>
      <c r="AB749" s="274">
        <v>45108</v>
      </c>
      <c r="AC749" s="273">
        <v>15579</v>
      </c>
      <c r="AD749" s="273">
        <v>5</v>
      </c>
      <c r="AK749" s="273">
        <v>293544</v>
      </c>
      <c r="AL749" s="273" t="s">
        <v>83</v>
      </c>
      <c r="AM749" s="273" t="s">
        <v>287</v>
      </c>
      <c r="AN749" s="273" t="s">
        <v>833</v>
      </c>
      <c r="AO749" s="273" t="s">
        <v>840</v>
      </c>
      <c r="AP749" s="274">
        <v>45108</v>
      </c>
      <c r="AQ749" s="273">
        <v>15078</v>
      </c>
      <c r="AR749" s="273">
        <v>792</v>
      </c>
      <c r="AU749" s="273" t="s">
        <v>108</v>
      </c>
      <c r="BG749" s="273">
        <v>280820</v>
      </c>
      <c r="BH749" s="273" t="s">
        <v>64</v>
      </c>
      <c r="BI749" s="273" t="s">
        <v>75</v>
      </c>
      <c r="BJ749" s="273" t="s">
        <v>391</v>
      </c>
      <c r="BK749" s="273" t="s">
        <v>400</v>
      </c>
      <c r="BL749" s="274">
        <v>45261</v>
      </c>
      <c r="BM749" s="273">
        <v>16919</v>
      </c>
      <c r="BN749" s="273">
        <v>51</v>
      </c>
      <c r="BO749" s="273">
        <v>14322</v>
      </c>
      <c r="BP749" s="273" t="s">
        <v>80</v>
      </c>
      <c r="BQ749" s="273">
        <v>5167.5566250000002</v>
      </c>
      <c r="BR749" s="273" t="s">
        <v>81</v>
      </c>
      <c r="BS749" s="273" t="s">
        <v>1316</v>
      </c>
      <c r="BT749" s="273">
        <v>0</v>
      </c>
      <c r="BU749" s="273">
        <v>311354</v>
      </c>
      <c r="BV749" s="279" t="s">
        <v>83</v>
      </c>
      <c r="BW749" s="280" t="s">
        <v>63</v>
      </c>
      <c r="BX749" s="280" t="s">
        <v>228</v>
      </c>
      <c r="BY749" s="280" t="s">
        <v>244</v>
      </c>
      <c r="BZ749" s="280" t="s">
        <v>86</v>
      </c>
      <c r="CA749" s="280" t="s">
        <v>87</v>
      </c>
      <c r="CB749" s="280" t="s">
        <v>179</v>
      </c>
      <c r="CC749" s="280" t="s">
        <v>180</v>
      </c>
      <c r="CD749" s="281">
        <v>1</v>
      </c>
      <c r="CE749" s="277">
        <v>45017</v>
      </c>
      <c r="CF749" s="280"/>
      <c r="CG749" s="280" t="s">
        <v>181</v>
      </c>
      <c r="CH749" s="280"/>
      <c r="CI749" s="280" t="s">
        <v>181</v>
      </c>
      <c r="CJ749" s="280" t="s">
        <v>1076</v>
      </c>
      <c r="CK749" s="280"/>
      <c r="CL749" s="280"/>
      <c r="CM749" s="280" t="s">
        <v>73</v>
      </c>
      <c r="CN749" s="280">
        <v>3</v>
      </c>
    </row>
    <row r="750" spans="4:92">
      <c r="D750" s="273" t="s">
        <v>64</v>
      </c>
      <c r="E750" s="273" t="s">
        <v>63</v>
      </c>
      <c r="F750" s="273" t="s">
        <v>65</v>
      </c>
      <c r="G750" s="273" t="s">
        <v>65</v>
      </c>
      <c r="H750" s="274">
        <v>45047</v>
      </c>
      <c r="I750" s="273">
        <v>12142</v>
      </c>
      <c r="J750" s="273">
        <v>5</v>
      </c>
      <c r="K750" s="273">
        <v>133498</v>
      </c>
      <c r="L750" s="273" t="s">
        <v>66</v>
      </c>
      <c r="M750" s="273">
        <v>23579.789199999999</v>
      </c>
      <c r="N750" s="273" t="s">
        <v>67</v>
      </c>
      <c r="P750" s="273" t="s">
        <v>1011</v>
      </c>
      <c r="Q750" s="273" t="s">
        <v>69</v>
      </c>
      <c r="R750" s="273" t="s">
        <v>70</v>
      </c>
      <c r="S750" s="273" t="s">
        <v>1041</v>
      </c>
      <c r="T750" s="273" t="s">
        <v>1042</v>
      </c>
      <c r="U750" s="273" t="s">
        <v>73</v>
      </c>
      <c r="V750" s="273" t="s">
        <v>1043</v>
      </c>
      <c r="W750" s="273">
        <v>245678</v>
      </c>
      <c r="X750" s="273" t="s">
        <v>64</v>
      </c>
      <c r="Y750" s="273" t="s">
        <v>63</v>
      </c>
      <c r="Z750" s="273" t="s">
        <v>65</v>
      </c>
      <c r="AA750" s="273" t="s">
        <v>65</v>
      </c>
      <c r="AB750" s="274">
        <v>45139</v>
      </c>
      <c r="AC750" s="273">
        <v>13352</v>
      </c>
      <c r="AD750" s="273">
        <v>5</v>
      </c>
      <c r="AK750" s="273">
        <v>217772</v>
      </c>
      <c r="AL750" s="273" t="s">
        <v>83</v>
      </c>
      <c r="AM750" s="273" t="s">
        <v>287</v>
      </c>
      <c r="AN750" s="273" t="s">
        <v>833</v>
      </c>
      <c r="AO750" s="273" t="s">
        <v>840</v>
      </c>
      <c r="AP750" s="274">
        <v>45108</v>
      </c>
      <c r="AQ750" s="273">
        <v>15669</v>
      </c>
      <c r="AR750" s="273">
        <v>792</v>
      </c>
      <c r="AU750" s="273" t="s">
        <v>108</v>
      </c>
      <c r="BG750" s="273">
        <v>285328</v>
      </c>
      <c r="BH750" s="273" t="s">
        <v>64</v>
      </c>
      <c r="BI750" s="273" t="s">
        <v>75</v>
      </c>
      <c r="BJ750" s="273" t="s">
        <v>391</v>
      </c>
      <c r="BK750" s="273" t="s">
        <v>400</v>
      </c>
      <c r="BL750" s="274">
        <v>45261</v>
      </c>
      <c r="BM750" s="273">
        <v>16919</v>
      </c>
      <c r="BN750" s="273">
        <v>51</v>
      </c>
      <c r="BO750" s="273">
        <v>10602</v>
      </c>
      <c r="BP750" s="273" t="s">
        <v>80</v>
      </c>
      <c r="BQ750" s="273">
        <v>3825.3341249999999</v>
      </c>
      <c r="BR750" s="273" t="s">
        <v>81</v>
      </c>
      <c r="BS750" s="273" t="s">
        <v>1317</v>
      </c>
      <c r="BT750" s="273">
        <v>0</v>
      </c>
      <c r="BU750" s="273">
        <v>320395</v>
      </c>
      <c r="BV750" s="336" t="s">
        <v>83</v>
      </c>
      <c r="BW750" s="337" t="s">
        <v>63</v>
      </c>
      <c r="BX750" s="337" t="s">
        <v>228</v>
      </c>
      <c r="BY750" s="337" t="s">
        <v>244</v>
      </c>
      <c r="BZ750" s="337" t="s">
        <v>86</v>
      </c>
      <c r="CA750" s="337" t="s">
        <v>87</v>
      </c>
      <c r="CB750" s="337" t="s">
        <v>217</v>
      </c>
      <c r="CC750" s="337" t="s">
        <v>218</v>
      </c>
      <c r="CD750" s="338">
        <v>2</v>
      </c>
      <c r="CE750" s="335">
        <v>45017</v>
      </c>
      <c r="CF750" s="337"/>
      <c r="CG750" s="337" t="s">
        <v>181</v>
      </c>
      <c r="CH750" s="337"/>
      <c r="CI750" s="337" t="s">
        <v>181</v>
      </c>
      <c r="CJ750" s="337" t="s">
        <v>937</v>
      </c>
      <c r="CK750" s="337"/>
      <c r="CL750" s="337"/>
      <c r="CM750" s="337" t="s">
        <v>73</v>
      </c>
      <c r="CN750" s="337">
        <v>3</v>
      </c>
    </row>
    <row r="751" spans="4:92">
      <c r="D751" s="273" t="s">
        <v>64</v>
      </c>
      <c r="E751" s="273" t="s">
        <v>63</v>
      </c>
      <c r="F751" s="273" t="s">
        <v>65</v>
      </c>
      <c r="G751" s="273" t="s">
        <v>65</v>
      </c>
      <c r="H751" s="274">
        <v>45047</v>
      </c>
      <c r="I751" s="273">
        <v>12142</v>
      </c>
      <c r="J751" s="273">
        <v>5</v>
      </c>
      <c r="K751" s="273">
        <v>101466</v>
      </c>
      <c r="L751" s="273" t="s">
        <v>66</v>
      </c>
      <c r="M751" s="273">
        <v>14291.948264000001</v>
      </c>
      <c r="N751" s="273" t="s">
        <v>67</v>
      </c>
      <c r="P751" s="273" t="s">
        <v>68</v>
      </c>
      <c r="Q751" s="273" t="s">
        <v>69</v>
      </c>
      <c r="R751" s="273" t="s">
        <v>70</v>
      </c>
      <c r="S751" s="273" t="s">
        <v>71</v>
      </c>
      <c r="T751" s="273" t="s">
        <v>72</v>
      </c>
      <c r="U751" s="273" t="s">
        <v>73</v>
      </c>
      <c r="V751" s="273" t="s">
        <v>74</v>
      </c>
      <c r="W751" s="273">
        <v>245711</v>
      </c>
      <c r="X751" s="273" t="s">
        <v>64</v>
      </c>
      <c r="Y751" s="273" t="s">
        <v>63</v>
      </c>
      <c r="Z751" s="273" t="s">
        <v>65</v>
      </c>
      <c r="AA751" s="273" t="s">
        <v>65</v>
      </c>
      <c r="AB751" s="274">
        <v>45139</v>
      </c>
      <c r="AC751" s="273">
        <v>13353</v>
      </c>
      <c r="AD751" s="273">
        <v>5</v>
      </c>
      <c r="AE751" s="273">
        <v>4.8</v>
      </c>
      <c r="AF751" s="273" t="s">
        <v>90</v>
      </c>
      <c r="AG751" s="273" t="s">
        <v>882</v>
      </c>
      <c r="AH751" s="273" t="s">
        <v>1119</v>
      </c>
      <c r="AI751" s="273" t="s">
        <v>123</v>
      </c>
      <c r="AJ751" s="273" t="s">
        <v>214</v>
      </c>
      <c r="AK751" s="273">
        <v>228276</v>
      </c>
      <c r="AL751" s="273" t="s">
        <v>83</v>
      </c>
      <c r="AM751" s="273" t="s">
        <v>287</v>
      </c>
      <c r="AN751" s="273" t="s">
        <v>833</v>
      </c>
      <c r="AO751" s="273" t="s">
        <v>840</v>
      </c>
      <c r="AP751" s="274">
        <v>45200</v>
      </c>
      <c r="AQ751" s="273">
        <v>15224</v>
      </c>
      <c r="AR751" s="273">
        <v>792</v>
      </c>
      <c r="AU751" s="273" t="s">
        <v>108</v>
      </c>
      <c r="BG751" s="273">
        <v>282426</v>
      </c>
      <c r="BH751" s="273" t="s">
        <v>64</v>
      </c>
      <c r="BI751" s="273" t="s">
        <v>75</v>
      </c>
      <c r="BJ751" s="273" t="s">
        <v>391</v>
      </c>
      <c r="BK751" s="273" t="s">
        <v>396</v>
      </c>
      <c r="BL751" s="274">
        <v>44927</v>
      </c>
      <c r="BM751" s="273">
        <v>11806</v>
      </c>
      <c r="BN751" s="273">
        <v>50</v>
      </c>
      <c r="BO751" s="273">
        <v>7044</v>
      </c>
      <c r="BP751" s="273" t="s">
        <v>80</v>
      </c>
      <c r="BQ751" s="273">
        <v>4161.68325</v>
      </c>
      <c r="BR751" s="273" t="s">
        <v>81</v>
      </c>
      <c r="BS751" s="273" t="s">
        <v>1464</v>
      </c>
      <c r="BT751" s="273">
        <v>0</v>
      </c>
      <c r="BU751" s="273">
        <v>156744</v>
      </c>
      <c r="BV751" s="279" t="s">
        <v>83</v>
      </c>
      <c r="BW751" s="280" t="s">
        <v>63</v>
      </c>
      <c r="BX751" s="280" t="s">
        <v>228</v>
      </c>
      <c r="BY751" s="280" t="s">
        <v>244</v>
      </c>
      <c r="BZ751" s="280" t="s">
        <v>204</v>
      </c>
      <c r="CA751" s="280" t="s">
        <v>205</v>
      </c>
      <c r="CB751" s="280" t="s">
        <v>206</v>
      </c>
      <c r="CC751" s="280" t="s">
        <v>207</v>
      </c>
      <c r="CD751" s="281">
        <v>0</v>
      </c>
      <c r="CE751" s="277">
        <v>45017</v>
      </c>
      <c r="CF751" s="280"/>
      <c r="CG751" s="280" t="s">
        <v>181</v>
      </c>
      <c r="CH751" s="280"/>
      <c r="CI751" s="280" t="s">
        <v>208</v>
      </c>
      <c r="CJ751" s="280" t="s">
        <v>209</v>
      </c>
      <c r="CK751" s="280"/>
      <c r="CL751" s="280"/>
      <c r="CM751" s="280" t="s">
        <v>73</v>
      </c>
      <c r="CN751" s="280">
        <v>3</v>
      </c>
    </row>
    <row r="752" spans="4:92">
      <c r="D752" s="273" t="s">
        <v>64</v>
      </c>
      <c r="E752" s="273" t="s">
        <v>63</v>
      </c>
      <c r="F752" s="273" t="s">
        <v>65</v>
      </c>
      <c r="G752" s="273" t="s">
        <v>65</v>
      </c>
      <c r="H752" s="274">
        <v>45047</v>
      </c>
      <c r="I752" s="273">
        <v>12142</v>
      </c>
      <c r="J752" s="273">
        <v>5</v>
      </c>
      <c r="K752" s="273">
        <v>15051</v>
      </c>
      <c r="L752" s="273" t="s">
        <v>66</v>
      </c>
      <c r="M752" s="273">
        <v>1773.1850400000001</v>
      </c>
      <c r="N752" s="273" t="s">
        <v>67</v>
      </c>
      <c r="P752" s="273" t="s">
        <v>92</v>
      </c>
      <c r="Q752" s="273" t="s">
        <v>69</v>
      </c>
      <c r="R752" s="273" t="s">
        <v>70</v>
      </c>
      <c r="S752" s="273" t="s">
        <v>93</v>
      </c>
      <c r="T752" s="273" t="s">
        <v>94</v>
      </c>
      <c r="U752" s="273" t="s">
        <v>73</v>
      </c>
      <c r="V752" s="273" t="s">
        <v>95</v>
      </c>
      <c r="W752" s="273">
        <v>245728</v>
      </c>
      <c r="X752" s="273" t="s">
        <v>64</v>
      </c>
      <c r="Y752" s="273" t="s">
        <v>63</v>
      </c>
      <c r="Z752" s="273" t="s">
        <v>65</v>
      </c>
      <c r="AA752" s="273" t="s">
        <v>65</v>
      </c>
      <c r="AB752" s="274">
        <v>45139</v>
      </c>
      <c r="AC752" s="273">
        <v>13353</v>
      </c>
      <c r="AD752" s="273">
        <v>5</v>
      </c>
      <c r="AE752" s="273">
        <v>36.299999999999997</v>
      </c>
      <c r="AF752" s="273" t="s">
        <v>90</v>
      </c>
      <c r="AH752" s="273" t="s">
        <v>1124</v>
      </c>
      <c r="AI752" s="273" t="s">
        <v>123</v>
      </c>
      <c r="AJ752" s="273" t="s">
        <v>200</v>
      </c>
      <c r="AK752" s="273">
        <v>228282</v>
      </c>
      <c r="AL752" s="273" t="s">
        <v>83</v>
      </c>
      <c r="AM752" s="273" t="s">
        <v>287</v>
      </c>
      <c r="AN752" s="273" t="s">
        <v>518</v>
      </c>
      <c r="AO752" s="273" t="s">
        <v>1070</v>
      </c>
      <c r="AP752" s="274">
        <v>44927</v>
      </c>
      <c r="AQ752" s="273">
        <v>14825</v>
      </c>
      <c r="AR752" s="273">
        <v>862</v>
      </c>
      <c r="AU752" s="273" t="s">
        <v>108</v>
      </c>
      <c r="BG752" s="273">
        <v>278037</v>
      </c>
      <c r="BH752" s="273" t="s">
        <v>64</v>
      </c>
      <c r="BI752" s="273" t="s">
        <v>75</v>
      </c>
      <c r="BJ752" s="273" t="s">
        <v>391</v>
      </c>
      <c r="BK752" s="273" t="s">
        <v>396</v>
      </c>
      <c r="BL752" s="274">
        <v>44958</v>
      </c>
      <c r="BM752" s="273">
        <v>11844</v>
      </c>
      <c r="BN752" s="273">
        <v>50</v>
      </c>
      <c r="BO752" s="273">
        <v>7329</v>
      </c>
      <c r="BP752" s="273" t="s">
        <v>80</v>
      </c>
      <c r="BQ752" s="273">
        <v>4318.4756875000003</v>
      </c>
      <c r="BR752" s="273" t="s">
        <v>81</v>
      </c>
      <c r="BS752" s="273" t="s">
        <v>1464</v>
      </c>
      <c r="BT752" s="273">
        <v>0</v>
      </c>
      <c r="BU752" s="273">
        <v>157466</v>
      </c>
      <c r="BV752" s="336" t="s">
        <v>83</v>
      </c>
      <c r="BW752" s="337" t="s">
        <v>63</v>
      </c>
      <c r="BX752" s="337" t="s">
        <v>228</v>
      </c>
      <c r="BY752" s="337" t="s">
        <v>244</v>
      </c>
      <c r="BZ752" s="337" t="s">
        <v>86</v>
      </c>
      <c r="CA752" s="337" t="s">
        <v>87</v>
      </c>
      <c r="CB752" s="337" t="s">
        <v>233</v>
      </c>
      <c r="CC752" s="337" t="s">
        <v>234</v>
      </c>
      <c r="CD752" s="338">
        <v>1</v>
      </c>
      <c r="CE752" s="335">
        <v>45017</v>
      </c>
      <c r="CF752" s="337"/>
      <c r="CG752" s="337" t="s">
        <v>181</v>
      </c>
      <c r="CH752" s="337"/>
      <c r="CI752" s="337" t="s">
        <v>181</v>
      </c>
      <c r="CJ752" s="337" t="s">
        <v>1086</v>
      </c>
      <c r="CK752" s="337"/>
      <c r="CL752" s="337"/>
      <c r="CM752" s="337" t="s">
        <v>73</v>
      </c>
      <c r="CN752" s="337">
        <v>3</v>
      </c>
    </row>
    <row r="753" spans="4:92">
      <c r="D753" s="273" t="s">
        <v>64</v>
      </c>
      <c r="E753" s="273" t="s">
        <v>63</v>
      </c>
      <c r="F753" s="273" t="s">
        <v>65</v>
      </c>
      <c r="G753" s="273" t="s">
        <v>65</v>
      </c>
      <c r="H753" s="274">
        <v>45047</v>
      </c>
      <c r="I753" s="273">
        <v>12142</v>
      </c>
      <c r="J753" s="273">
        <v>5</v>
      </c>
      <c r="K753" s="273">
        <v>0</v>
      </c>
      <c r="L753" s="273" t="s">
        <v>66</v>
      </c>
      <c r="N753" s="273" t="s">
        <v>107</v>
      </c>
      <c r="W753" s="273">
        <v>245661</v>
      </c>
      <c r="X753" s="273" t="s">
        <v>64</v>
      </c>
      <c r="Y753" s="273" t="s">
        <v>63</v>
      </c>
      <c r="Z753" s="273" t="s">
        <v>65</v>
      </c>
      <c r="AA753" s="273" t="s">
        <v>65</v>
      </c>
      <c r="AB753" s="274">
        <v>45139</v>
      </c>
      <c r="AC753" s="273">
        <v>13353</v>
      </c>
      <c r="AD753" s="273">
        <v>5</v>
      </c>
      <c r="AE753" s="273">
        <v>0.4</v>
      </c>
      <c r="AF753" s="273" t="s">
        <v>90</v>
      </c>
      <c r="AG753" s="273" t="s">
        <v>625</v>
      </c>
      <c r="AH753" s="273" t="s">
        <v>1129</v>
      </c>
      <c r="AI753" s="273" t="s">
        <v>123</v>
      </c>
      <c r="AJ753" s="273" t="s">
        <v>627</v>
      </c>
      <c r="AK753" s="273">
        <v>228287</v>
      </c>
      <c r="AL753" s="273" t="s">
        <v>83</v>
      </c>
      <c r="AM753" s="273" t="s">
        <v>287</v>
      </c>
      <c r="AN753" s="273" t="s">
        <v>518</v>
      </c>
      <c r="AO753" s="273" t="s">
        <v>1070</v>
      </c>
      <c r="AP753" s="274">
        <v>44927</v>
      </c>
      <c r="AQ753" s="273">
        <v>15409</v>
      </c>
      <c r="AR753" s="273">
        <v>862</v>
      </c>
      <c r="AS753" s="273">
        <v>35</v>
      </c>
      <c r="AT753" s="273" t="s">
        <v>96</v>
      </c>
      <c r="AU753" s="273" t="s">
        <v>97</v>
      </c>
      <c r="AV753" s="273" t="s">
        <v>98</v>
      </c>
      <c r="BA753" s="273" t="s">
        <v>99</v>
      </c>
      <c r="BG753" s="273">
        <v>284203</v>
      </c>
      <c r="BH753" s="273" t="s">
        <v>64</v>
      </c>
      <c r="BI753" s="273" t="s">
        <v>75</v>
      </c>
      <c r="BJ753" s="273" t="s">
        <v>391</v>
      </c>
      <c r="BK753" s="273" t="s">
        <v>396</v>
      </c>
      <c r="BL753" s="274">
        <v>44986</v>
      </c>
      <c r="BM753" s="273">
        <v>11882</v>
      </c>
      <c r="BN753" s="273">
        <v>50</v>
      </c>
      <c r="BO753" s="273">
        <v>8204</v>
      </c>
      <c r="BP753" s="273" t="s">
        <v>80</v>
      </c>
      <c r="BQ753" s="273">
        <v>4834.05375</v>
      </c>
      <c r="BR753" s="273" t="s">
        <v>81</v>
      </c>
      <c r="BS753" s="273" t="s">
        <v>1464</v>
      </c>
      <c r="BT753" s="273">
        <v>0</v>
      </c>
      <c r="BU753" s="273">
        <v>158188</v>
      </c>
      <c r="BV753" s="279" t="s">
        <v>83</v>
      </c>
      <c r="BW753" s="280" t="s">
        <v>63</v>
      </c>
      <c r="BX753" s="280" t="s">
        <v>228</v>
      </c>
      <c r="BY753" s="280" t="s">
        <v>244</v>
      </c>
      <c r="BZ753" s="280" t="s">
        <v>167</v>
      </c>
      <c r="CA753" s="280" t="s">
        <v>168</v>
      </c>
      <c r="CB753" s="280" t="s">
        <v>169</v>
      </c>
      <c r="CC753" s="280" t="s">
        <v>170</v>
      </c>
      <c r="CD753" s="281">
        <v>12</v>
      </c>
      <c r="CE753" s="277">
        <v>45108</v>
      </c>
      <c r="CF753" s="280">
        <v>435</v>
      </c>
      <c r="CG753" s="280" t="s">
        <v>80</v>
      </c>
      <c r="CH753" s="280">
        <v>435</v>
      </c>
      <c r="CI753" s="280" t="s">
        <v>80</v>
      </c>
      <c r="CJ753" s="280"/>
      <c r="CK753" s="280"/>
      <c r="CL753" s="280"/>
      <c r="CM753" s="280" t="s">
        <v>73</v>
      </c>
      <c r="CN753" s="280">
        <v>3</v>
      </c>
    </row>
    <row r="754" spans="4:92">
      <c r="D754" s="273" t="s">
        <v>64</v>
      </c>
      <c r="E754" s="273" t="s">
        <v>63</v>
      </c>
      <c r="F754" s="273" t="s">
        <v>65</v>
      </c>
      <c r="G754" s="273" t="s">
        <v>65</v>
      </c>
      <c r="H754" s="274">
        <v>45047</v>
      </c>
      <c r="I754" s="273">
        <v>12142</v>
      </c>
      <c r="J754" s="273">
        <v>5</v>
      </c>
      <c r="K754" s="273">
        <v>164952</v>
      </c>
      <c r="L754" s="273" t="s">
        <v>66</v>
      </c>
      <c r="M754" s="273">
        <v>23449.516640000002</v>
      </c>
      <c r="N754" s="273" t="s">
        <v>115</v>
      </c>
      <c r="W754" s="273">
        <v>245660</v>
      </c>
      <c r="X754" s="273" t="s">
        <v>64</v>
      </c>
      <c r="Y754" s="273" t="s">
        <v>63</v>
      </c>
      <c r="Z754" s="273" t="s">
        <v>65</v>
      </c>
      <c r="AA754" s="273" t="s">
        <v>65</v>
      </c>
      <c r="AB754" s="274">
        <v>45139</v>
      </c>
      <c r="AC754" s="273">
        <v>13353</v>
      </c>
      <c r="AD754" s="273">
        <v>5</v>
      </c>
      <c r="AE754" s="273">
        <v>5.3</v>
      </c>
      <c r="AF754" s="273" t="s">
        <v>90</v>
      </c>
      <c r="AH754" s="273" t="s">
        <v>1096</v>
      </c>
      <c r="AI754" s="273" t="s">
        <v>123</v>
      </c>
      <c r="AJ754" s="273" t="s">
        <v>200</v>
      </c>
      <c r="AK754" s="273">
        <v>228309</v>
      </c>
      <c r="AL754" s="273" t="s">
        <v>83</v>
      </c>
      <c r="AM754" s="273" t="s">
        <v>287</v>
      </c>
      <c r="AN754" s="273" t="s">
        <v>518</v>
      </c>
      <c r="AO754" s="273" t="s">
        <v>1070</v>
      </c>
      <c r="AP754" s="274">
        <v>44927</v>
      </c>
      <c r="AQ754" s="273">
        <v>15559</v>
      </c>
      <c r="AR754" s="273">
        <v>862</v>
      </c>
      <c r="AU754" s="273" t="s">
        <v>108</v>
      </c>
      <c r="BG754" s="273">
        <v>284888</v>
      </c>
      <c r="BH754" s="273" t="s">
        <v>64</v>
      </c>
      <c r="BI754" s="273" t="s">
        <v>75</v>
      </c>
      <c r="BJ754" s="273" t="s">
        <v>391</v>
      </c>
      <c r="BK754" s="273" t="s">
        <v>396</v>
      </c>
      <c r="BL754" s="274">
        <v>45017</v>
      </c>
      <c r="BM754" s="273">
        <v>11920</v>
      </c>
      <c r="BN754" s="273">
        <v>50</v>
      </c>
      <c r="BO754" s="273">
        <v>8859</v>
      </c>
      <c r="BP754" s="273" t="s">
        <v>80</v>
      </c>
      <c r="BQ754" s="273">
        <v>5219.9994999999999</v>
      </c>
      <c r="BR754" s="273" t="s">
        <v>81</v>
      </c>
      <c r="BS754" s="273" t="s">
        <v>1464</v>
      </c>
      <c r="BT754" s="273">
        <v>0</v>
      </c>
      <c r="BU754" s="273">
        <v>158910</v>
      </c>
      <c r="BV754" s="336" t="s">
        <v>83</v>
      </c>
      <c r="BW754" s="337" t="s">
        <v>63</v>
      </c>
      <c r="BX754" s="337" t="s">
        <v>228</v>
      </c>
      <c r="BY754" s="337" t="s">
        <v>244</v>
      </c>
      <c r="BZ754" s="337" t="s">
        <v>126</v>
      </c>
      <c r="CA754" s="337" t="s">
        <v>127</v>
      </c>
      <c r="CB754" s="337" t="s">
        <v>133</v>
      </c>
      <c r="CC754" s="337" t="s">
        <v>134</v>
      </c>
      <c r="CD754" s="338">
        <v>7</v>
      </c>
      <c r="CE754" s="335">
        <v>45108</v>
      </c>
      <c r="CF754" s="337"/>
      <c r="CG754" s="337"/>
      <c r="CH754" s="337"/>
      <c r="CI754" s="337" t="s">
        <v>104</v>
      </c>
      <c r="CJ754" s="337"/>
      <c r="CK754" s="337"/>
      <c r="CL754" s="337"/>
      <c r="CM754" s="337" t="s">
        <v>73</v>
      </c>
      <c r="CN754" s="337">
        <v>3</v>
      </c>
    </row>
    <row r="755" spans="4:92">
      <c r="D755" s="273" t="s">
        <v>64</v>
      </c>
      <c r="E755" s="273" t="s">
        <v>63</v>
      </c>
      <c r="F755" s="273" t="s">
        <v>65</v>
      </c>
      <c r="G755" s="273" t="s">
        <v>65</v>
      </c>
      <c r="H755" s="274">
        <v>45078</v>
      </c>
      <c r="I755" s="273">
        <v>12411</v>
      </c>
      <c r="J755" s="273">
        <v>5</v>
      </c>
      <c r="K755" s="273">
        <v>15385</v>
      </c>
      <c r="L755" s="273" t="s">
        <v>66</v>
      </c>
      <c r="M755" s="273">
        <v>1984.2064</v>
      </c>
      <c r="N755" s="273" t="s">
        <v>67</v>
      </c>
      <c r="P755" s="273" t="s">
        <v>92</v>
      </c>
      <c r="Q755" s="273" t="s">
        <v>69</v>
      </c>
      <c r="R755" s="273" t="s">
        <v>70</v>
      </c>
      <c r="S755" s="273" t="s">
        <v>834</v>
      </c>
      <c r="T755" s="273" t="s">
        <v>835</v>
      </c>
      <c r="U755" s="273" t="s">
        <v>73</v>
      </c>
      <c r="V755" s="273" t="s">
        <v>1473</v>
      </c>
      <c r="W755" s="273">
        <v>245758</v>
      </c>
      <c r="X755" s="273" t="s">
        <v>64</v>
      </c>
      <c r="Y755" s="273" t="s">
        <v>63</v>
      </c>
      <c r="Z755" s="273" t="s">
        <v>65</v>
      </c>
      <c r="AA755" s="273" t="s">
        <v>65</v>
      </c>
      <c r="AB755" s="274">
        <v>45139</v>
      </c>
      <c r="AC755" s="273">
        <v>13353</v>
      </c>
      <c r="AD755" s="273">
        <v>5</v>
      </c>
      <c r="AE755" s="273">
        <v>3.6</v>
      </c>
      <c r="AF755" s="273" t="s">
        <v>90</v>
      </c>
      <c r="AG755" s="273" t="s">
        <v>703</v>
      </c>
      <c r="AH755" s="273" t="s">
        <v>1135</v>
      </c>
      <c r="AI755" s="273" t="s">
        <v>123</v>
      </c>
      <c r="AJ755" s="273" t="s">
        <v>124</v>
      </c>
      <c r="AK755" s="273">
        <v>228293</v>
      </c>
      <c r="AL755" s="273" t="s">
        <v>83</v>
      </c>
      <c r="AM755" s="273" t="s">
        <v>287</v>
      </c>
      <c r="AN755" s="273" t="s">
        <v>518</v>
      </c>
      <c r="AO755" s="273" t="s">
        <v>1070</v>
      </c>
      <c r="AP755" s="274">
        <v>45017</v>
      </c>
      <c r="AQ755" s="273">
        <v>14971</v>
      </c>
      <c r="AR755" s="273">
        <v>862</v>
      </c>
      <c r="AU755" s="273" t="s">
        <v>108</v>
      </c>
      <c r="BG755" s="273">
        <v>279643</v>
      </c>
      <c r="BH755" s="273" t="s">
        <v>64</v>
      </c>
      <c r="BI755" s="273" t="s">
        <v>75</v>
      </c>
      <c r="BJ755" s="273" t="s">
        <v>308</v>
      </c>
      <c r="BK755" s="273" t="s">
        <v>338</v>
      </c>
      <c r="BL755" s="274">
        <v>45261</v>
      </c>
      <c r="BM755" s="273">
        <v>16905</v>
      </c>
      <c r="BN755" s="273">
        <v>35</v>
      </c>
      <c r="BO755" s="273">
        <v>481.95</v>
      </c>
      <c r="BP755" s="273" t="s">
        <v>80</v>
      </c>
      <c r="BQ755" s="273">
        <v>271.54374999999999</v>
      </c>
      <c r="BR755" s="273" t="s">
        <v>81</v>
      </c>
      <c r="BS755" s="273" t="s">
        <v>1434</v>
      </c>
      <c r="BT755" s="273">
        <v>0</v>
      </c>
      <c r="BU755" s="273">
        <v>321444</v>
      </c>
      <c r="BV755" s="279" t="s">
        <v>83</v>
      </c>
      <c r="BW755" s="280" t="s">
        <v>63</v>
      </c>
      <c r="BX755" s="280" t="s">
        <v>228</v>
      </c>
      <c r="BY755" s="280" t="s">
        <v>244</v>
      </c>
      <c r="BZ755" s="280" t="s">
        <v>138</v>
      </c>
      <c r="CA755" s="280" t="s">
        <v>139</v>
      </c>
      <c r="CB755" s="280" t="s">
        <v>140</v>
      </c>
      <c r="CC755" s="280" t="s">
        <v>141</v>
      </c>
      <c r="CD755" s="281">
        <v>9</v>
      </c>
      <c r="CE755" s="277">
        <v>45108</v>
      </c>
      <c r="CF755" s="280">
        <v>0</v>
      </c>
      <c r="CG755" s="280" t="s">
        <v>80</v>
      </c>
      <c r="CH755" s="280">
        <v>0</v>
      </c>
      <c r="CI755" s="280" t="s">
        <v>80</v>
      </c>
      <c r="CJ755" s="280"/>
      <c r="CK755" s="280"/>
      <c r="CL755" s="280"/>
      <c r="CM755" s="280" t="s">
        <v>73</v>
      </c>
      <c r="CN755" s="280">
        <v>3</v>
      </c>
    </row>
    <row r="756" spans="4:92">
      <c r="D756" s="273" t="s">
        <v>64</v>
      </c>
      <c r="E756" s="273" t="s">
        <v>63</v>
      </c>
      <c r="F756" s="273" t="s">
        <v>65</v>
      </c>
      <c r="G756" s="273" t="s">
        <v>65</v>
      </c>
      <c r="H756" s="274">
        <v>45078</v>
      </c>
      <c r="I756" s="273">
        <v>12411</v>
      </c>
      <c r="J756" s="273">
        <v>5</v>
      </c>
      <c r="K756" s="273">
        <v>143903</v>
      </c>
      <c r="L756" s="273" t="s">
        <v>66</v>
      </c>
      <c r="M756" s="273">
        <v>25417.6384</v>
      </c>
      <c r="N756" s="273" t="s">
        <v>67</v>
      </c>
      <c r="P756" s="273" t="s">
        <v>1011</v>
      </c>
      <c r="Q756" s="273" t="s">
        <v>69</v>
      </c>
      <c r="R756" s="273" t="s">
        <v>70</v>
      </c>
      <c r="S756" s="273" t="s">
        <v>1041</v>
      </c>
      <c r="T756" s="273" t="s">
        <v>1042</v>
      </c>
      <c r="U756" s="273" t="s">
        <v>73</v>
      </c>
      <c r="V756" s="273" t="s">
        <v>1043</v>
      </c>
      <c r="W756" s="273">
        <v>245774</v>
      </c>
      <c r="X756" s="273" t="s">
        <v>64</v>
      </c>
      <c r="Y756" s="273" t="s">
        <v>63</v>
      </c>
      <c r="Z756" s="273" t="s">
        <v>65</v>
      </c>
      <c r="AA756" s="273" t="s">
        <v>65</v>
      </c>
      <c r="AB756" s="274">
        <v>45139</v>
      </c>
      <c r="AC756" s="273">
        <v>13353</v>
      </c>
      <c r="AD756" s="273">
        <v>5</v>
      </c>
      <c r="AE756" s="273">
        <v>1.7</v>
      </c>
      <c r="AF756" s="273" t="s">
        <v>90</v>
      </c>
      <c r="AG756" s="273" t="s">
        <v>1110</v>
      </c>
      <c r="AH756" s="273" t="s">
        <v>1111</v>
      </c>
      <c r="AI756" s="273" t="s">
        <v>199</v>
      </c>
      <c r="AJ756" s="273" t="s">
        <v>200</v>
      </c>
      <c r="AK756" s="273">
        <v>228299</v>
      </c>
      <c r="AL756" s="273" t="s">
        <v>83</v>
      </c>
      <c r="AM756" s="273" t="s">
        <v>287</v>
      </c>
      <c r="AN756" s="273" t="s">
        <v>518</v>
      </c>
      <c r="AO756" s="273" t="s">
        <v>1070</v>
      </c>
      <c r="AP756" s="274">
        <v>45108</v>
      </c>
      <c r="AQ756" s="273">
        <v>15117</v>
      </c>
      <c r="AR756" s="273">
        <v>862</v>
      </c>
      <c r="AU756" s="273" t="s">
        <v>108</v>
      </c>
      <c r="BG756" s="273">
        <v>281249</v>
      </c>
      <c r="BH756" s="273" t="s">
        <v>64</v>
      </c>
      <c r="BI756" s="273" t="s">
        <v>63</v>
      </c>
      <c r="BJ756" s="273" t="s">
        <v>252</v>
      </c>
      <c r="BK756" s="273" t="s">
        <v>515</v>
      </c>
      <c r="BL756" s="274">
        <v>44927</v>
      </c>
      <c r="BM756" s="273">
        <v>11818</v>
      </c>
      <c r="BN756" s="273">
        <v>669</v>
      </c>
      <c r="BO756" s="273">
        <v>1205</v>
      </c>
      <c r="BP756" s="273" t="s">
        <v>80</v>
      </c>
      <c r="BQ756" s="273">
        <v>673.89431999999999</v>
      </c>
      <c r="BR756" s="273" t="s">
        <v>81</v>
      </c>
      <c r="BS756" s="273" t="s">
        <v>1474</v>
      </c>
      <c r="BT756" s="273">
        <v>0</v>
      </c>
      <c r="BU756" s="273">
        <v>156972</v>
      </c>
      <c r="BV756" s="336" t="s">
        <v>83</v>
      </c>
      <c r="BW756" s="337" t="s">
        <v>63</v>
      </c>
      <c r="BX756" s="337" t="s">
        <v>228</v>
      </c>
      <c r="BY756" s="337" t="s">
        <v>244</v>
      </c>
      <c r="BZ756" s="337" t="s">
        <v>126</v>
      </c>
      <c r="CA756" s="337" t="s">
        <v>127</v>
      </c>
      <c r="CB756" s="337" t="s">
        <v>128</v>
      </c>
      <c r="CC756" s="337" t="s">
        <v>129</v>
      </c>
      <c r="CD756" s="338">
        <v>6</v>
      </c>
      <c r="CE756" s="335">
        <v>45108</v>
      </c>
      <c r="CF756" s="337"/>
      <c r="CG756" s="337"/>
      <c r="CH756" s="337"/>
      <c r="CI756" s="337" t="s">
        <v>80</v>
      </c>
      <c r="CJ756" s="337"/>
      <c r="CK756" s="337"/>
      <c r="CL756" s="337"/>
      <c r="CM756" s="337" t="s">
        <v>73</v>
      </c>
      <c r="CN756" s="337">
        <v>3</v>
      </c>
    </row>
    <row r="757" spans="4:92">
      <c r="D757" s="273" t="s">
        <v>64</v>
      </c>
      <c r="E757" s="273" t="s">
        <v>75</v>
      </c>
      <c r="F757" s="273" t="s">
        <v>391</v>
      </c>
      <c r="G757" s="273" t="s">
        <v>477</v>
      </c>
      <c r="H757" s="274">
        <v>45200</v>
      </c>
      <c r="I757" s="273">
        <v>14113</v>
      </c>
      <c r="J757" s="273">
        <v>72</v>
      </c>
      <c r="W757" s="273">
        <v>250926</v>
      </c>
      <c r="X757" s="273" t="s">
        <v>64</v>
      </c>
      <c r="Y757" s="273" t="s">
        <v>63</v>
      </c>
      <c r="Z757" s="273" t="s">
        <v>65</v>
      </c>
      <c r="AA757" s="273" t="s">
        <v>65</v>
      </c>
      <c r="AB757" s="274">
        <v>45139</v>
      </c>
      <c r="AC757" s="273">
        <v>13353</v>
      </c>
      <c r="AD757" s="273">
        <v>5</v>
      </c>
      <c r="AE757" s="273">
        <v>1.6</v>
      </c>
      <c r="AF757" s="273" t="s">
        <v>90</v>
      </c>
      <c r="AG757" s="273" t="s">
        <v>710</v>
      </c>
      <c r="AH757" s="273" t="s">
        <v>1114</v>
      </c>
      <c r="AI757" s="273" t="s">
        <v>123</v>
      </c>
      <c r="AJ757" s="273" t="s">
        <v>124</v>
      </c>
      <c r="AK757" s="273">
        <v>228304</v>
      </c>
      <c r="AL757" s="273" t="s">
        <v>83</v>
      </c>
      <c r="AM757" s="273" t="s">
        <v>287</v>
      </c>
      <c r="AN757" s="273" t="s">
        <v>518</v>
      </c>
      <c r="AO757" s="273" t="s">
        <v>1070</v>
      </c>
      <c r="AP757" s="274">
        <v>45108</v>
      </c>
      <c r="AQ757" s="273">
        <v>15708</v>
      </c>
      <c r="AR757" s="273">
        <v>862</v>
      </c>
      <c r="AU757" s="273" t="s">
        <v>108</v>
      </c>
      <c r="BG757" s="273">
        <v>285484</v>
      </c>
      <c r="BH757" s="273" t="s">
        <v>64</v>
      </c>
      <c r="BI757" s="273" t="s">
        <v>63</v>
      </c>
      <c r="BJ757" s="273" t="s">
        <v>252</v>
      </c>
      <c r="BK757" s="273" t="s">
        <v>515</v>
      </c>
      <c r="BL757" s="274">
        <v>44958</v>
      </c>
      <c r="BM757" s="273">
        <v>11856</v>
      </c>
      <c r="BN757" s="273">
        <v>669</v>
      </c>
      <c r="BO757" s="273">
        <v>1340</v>
      </c>
      <c r="BP757" s="273" t="s">
        <v>80</v>
      </c>
      <c r="BQ757" s="273">
        <v>554.33399999999995</v>
      </c>
      <c r="BR757" s="273" t="s">
        <v>81</v>
      </c>
      <c r="BS757" s="273" t="s">
        <v>1474</v>
      </c>
      <c r="BT757" s="273">
        <v>0</v>
      </c>
      <c r="BU757" s="273">
        <v>157694</v>
      </c>
      <c r="BV757" s="279" t="s">
        <v>83</v>
      </c>
      <c r="BW757" s="280" t="s">
        <v>63</v>
      </c>
      <c r="BX757" s="280" t="s">
        <v>228</v>
      </c>
      <c r="BY757" s="280" t="s">
        <v>244</v>
      </c>
      <c r="BZ757" s="280" t="s">
        <v>110</v>
      </c>
      <c r="CA757" s="280" t="s">
        <v>111</v>
      </c>
      <c r="CB757" s="280" t="s">
        <v>117</v>
      </c>
      <c r="CC757" s="280" t="s">
        <v>118</v>
      </c>
      <c r="CD757" s="281">
        <v>5</v>
      </c>
      <c r="CE757" s="277">
        <v>45108</v>
      </c>
      <c r="CF757" s="280"/>
      <c r="CG757" s="280"/>
      <c r="CH757" s="280"/>
      <c r="CI757" s="280" t="s">
        <v>104</v>
      </c>
      <c r="CJ757" s="280"/>
      <c r="CK757" s="280"/>
      <c r="CL757" s="280"/>
      <c r="CM757" s="280" t="s">
        <v>73</v>
      </c>
      <c r="CN757" s="280">
        <v>3</v>
      </c>
    </row>
    <row r="758" spans="4:92">
      <c r="D758" s="273" t="s">
        <v>83</v>
      </c>
      <c r="E758" s="273" t="s">
        <v>194</v>
      </c>
      <c r="F758" s="273" t="s">
        <v>385</v>
      </c>
      <c r="G758" s="273" t="s">
        <v>764</v>
      </c>
      <c r="H758" s="274">
        <v>45170</v>
      </c>
      <c r="I758" s="273">
        <v>13857</v>
      </c>
      <c r="J758" s="273">
        <v>768</v>
      </c>
      <c r="K758" s="273">
        <v>63698.62</v>
      </c>
      <c r="L758" s="273" t="s">
        <v>66</v>
      </c>
      <c r="M758" s="273">
        <v>0</v>
      </c>
      <c r="N758" s="273" t="s">
        <v>1010</v>
      </c>
      <c r="O758" s="273">
        <v>47738</v>
      </c>
      <c r="P758" s="273" t="s">
        <v>1011</v>
      </c>
      <c r="Q758" s="273" t="s">
        <v>1188</v>
      </c>
      <c r="R758" s="273" t="s">
        <v>1013</v>
      </c>
      <c r="S758" s="273" t="s">
        <v>122</v>
      </c>
      <c r="U758" s="273" t="s">
        <v>122</v>
      </c>
      <c r="V758" s="273" t="s">
        <v>122</v>
      </c>
      <c r="W758" s="273">
        <v>235043</v>
      </c>
      <c r="X758" s="273" t="s">
        <v>64</v>
      </c>
      <c r="Y758" s="273" t="s">
        <v>63</v>
      </c>
      <c r="Z758" s="273" t="s">
        <v>65</v>
      </c>
      <c r="AA758" s="273" t="s">
        <v>65</v>
      </c>
      <c r="AB758" s="274">
        <v>45139</v>
      </c>
      <c r="AC758" s="273">
        <v>13353</v>
      </c>
      <c r="AD758" s="273">
        <v>5</v>
      </c>
      <c r="AE758" s="273">
        <v>0.12</v>
      </c>
      <c r="AF758" s="273" t="s">
        <v>90</v>
      </c>
      <c r="AG758" s="273" t="s">
        <v>819</v>
      </c>
      <c r="AH758" s="273" t="s">
        <v>1415</v>
      </c>
      <c r="AI758" s="273" t="s">
        <v>199</v>
      </c>
      <c r="AJ758" s="273" t="s">
        <v>200</v>
      </c>
      <c r="AK758" s="273">
        <v>228315</v>
      </c>
      <c r="AL758" s="273" t="s">
        <v>83</v>
      </c>
      <c r="AM758" s="273" t="s">
        <v>287</v>
      </c>
      <c r="AN758" s="273" t="s">
        <v>518</v>
      </c>
      <c r="AO758" s="273" t="s">
        <v>1070</v>
      </c>
      <c r="AP758" s="274">
        <v>45200</v>
      </c>
      <c r="AQ758" s="273">
        <v>15263</v>
      </c>
      <c r="AR758" s="273">
        <v>862</v>
      </c>
      <c r="AU758" s="273" t="s">
        <v>108</v>
      </c>
      <c r="BG758" s="273">
        <v>282855</v>
      </c>
      <c r="BH758" s="273" t="s">
        <v>64</v>
      </c>
      <c r="BI758" s="273" t="s">
        <v>63</v>
      </c>
      <c r="BJ758" s="273" t="s">
        <v>252</v>
      </c>
      <c r="BK758" s="273" t="s">
        <v>515</v>
      </c>
      <c r="BL758" s="274">
        <v>44986</v>
      </c>
      <c r="BM758" s="273">
        <v>11894</v>
      </c>
      <c r="BN758" s="273">
        <v>669</v>
      </c>
      <c r="BO758" s="273">
        <v>1934</v>
      </c>
      <c r="BP758" s="273" t="s">
        <v>80</v>
      </c>
      <c r="BQ758" s="273">
        <v>1046.2504799999999</v>
      </c>
      <c r="BR758" s="273" t="s">
        <v>81</v>
      </c>
      <c r="BS758" s="273" t="s">
        <v>1474</v>
      </c>
      <c r="BT758" s="273">
        <v>0</v>
      </c>
      <c r="BU758" s="273">
        <v>158416</v>
      </c>
      <c r="BV758" s="336" t="s">
        <v>83</v>
      </c>
      <c r="BW758" s="337" t="s">
        <v>63</v>
      </c>
      <c r="BX758" s="337" t="s">
        <v>228</v>
      </c>
      <c r="BY758" s="337" t="s">
        <v>244</v>
      </c>
      <c r="BZ758" s="337" t="s">
        <v>110</v>
      </c>
      <c r="CA758" s="337" t="s">
        <v>111</v>
      </c>
      <c r="CB758" s="337" t="s">
        <v>112</v>
      </c>
      <c r="CC758" s="337" t="s">
        <v>113</v>
      </c>
      <c r="CD758" s="338">
        <v>4</v>
      </c>
      <c r="CE758" s="335">
        <v>45108</v>
      </c>
      <c r="CF758" s="337"/>
      <c r="CG758" s="337"/>
      <c r="CH758" s="337"/>
      <c r="CI758" s="337" t="s">
        <v>80</v>
      </c>
      <c r="CJ758" s="337"/>
      <c r="CK758" s="337"/>
      <c r="CL758" s="337"/>
      <c r="CM758" s="337" t="s">
        <v>73</v>
      </c>
      <c r="CN758" s="337">
        <v>3</v>
      </c>
    </row>
    <row r="759" spans="4:92">
      <c r="D759" s="273" t="s">
        <v>83</v>
      </c>
      <c r="E759" s="273" t="s">
        <v>194</v>
      </c>
      <c r="F759" s="273" t="s">
        <v>385</v>
      </c>
      <c r="G759" s="273" t="s">
        <v>764</v>
      </c>
      <c r="H759" s="274">
        <v>45170</v>
      </c>
      <c r="I759" s="273">
        <v>13857</v>
      </c>
      <c r="J759" s="273">
        <v>768</v>
      </c>
      <c r="K759" s="273">
        <v>0</v>
      </c>
      <c r="L759" s="273" t="s">
        <v>66</v>
      </c>
      <c r="N759" s="273" t="s">
        <v>107</v>
      </c>
      <c r="W759" s="273">
        <v>235042</v>
      </c>
      <c r="X759" s="273" t="s">
        <v>64</v>
      </c>
      <c r="Y759" s="273" t="s">
        <v>63</v>
      </c>
      <c r="Z759" s="273" t="s">
        <v>65</v>
      </c>
      <c r="AA759" s="273" t="s">
        <v>65</v>
      </c>
      <c r="AB759" s="274">
        <v>45170</v>
      </c>
      <c r="AC759" s="273">
        <v>13679</v>
      </c>
      <c r="AD759" s="273">
        <v>5</v>
      </c>
      <c r="AK759" s="273">
        <v>230723</v>
      </c>
      <c r="AL759" s="273" t="s">
        <v>83</v>
      </c>
      <c r="AM759" s="273" t="s">
        <v>287</v>
      </c>
      <c r="AN759" s="273" t="s">
        <v>518</v>
      </c>
      <c r="AO759" s="273" t="s">
        <v>958</v>
      </c>
      <c r="AP759" s="274">
        <v>44927</v>
      </c>
      <c r="AQ759" s="273">
        <v>14808</v>
      </c>
      <c r="AR759" s="273">
        <v>831</v>
      </c>
      <c r="AU759" s="273" t="s">
        <v>108</v>
      </c>
      <c r="BG759" s="273">
        <v>277850</v>
      </c>
      <c r="BH759" s="273" t="s">
        <v>64</v>
      </c>
      <c r="BI759" s="273" t="s">
        <v>63</v>
      </c>
      <c r="BJ759" s="273" t="s">
        <v>252</v>
      </c>
      <c r="BK759" s="273" t="s">
        <v>515</v>
      </c>
      <c r="BL759" s="274">
        <v>45017</v>
      </c>
      <c r="BM759" s="273">
        <v>11932</v>
      </c>
      <c r="BN759" s="273">
        <v>669</v>
      </c>
      <c r="BO759" s="273">
        <v>1935</v>
      </c>
      <c r="BP759" s="273" t="s">
        <v>80</v>
      </c>
      <c r="BQ759" s="273">
        <v>1317.93112</v>
      </c>
      <c r="BR759" s="273" t="s">
        <v>81</v>
      </c>
      <c r="BS759" s="273" t="s">
        <v>1474</v>
      </c>
      <c r="BT759" s="273">
        <v>0</v>
      </c>
      <c r="BU759" s="273">
        <v>159138</v>
      </c>
      <c r="BV759" s="279" t="s">
        <v>83</v>
      </c>
      <c r="BW759" s="280" t="s">
        <v>63</v>
      </c>
      <c r="BX759" s="280" t="s">
        <v>228</v>
      </c>
      <c r="BY759" s="280" t="s">
        <v>244</v>
      </c>
      <c r="BZ759" s="280" t="s">
        <v>86</v>
      </c>
      <c r="CA759" s="280" t="s">
        <v>87</v>
      </c>
      <c r="CB759" s="280" t="s">
        <v>101</v>
      </c>
      <c r="CC759" s="280" t="s">
        <v>102</v>
      </c>
      <c r="CD759" s="281">
        <v>4</v>
      </c>
      <c r="CE759" s="277">
        <v>45108</v>
      </c>
      <c r="CF759" s="280">
        <v>39117</v>
      </c>
      <c r="CG759" s="280" t="s">
        <v>103</v>
      </c>
      <c r="CH759" s="280">
        <v>1273.6495199999999</v>
      </c>
      <c r="CI759" s="280" t="s">
        <v>104</v>
      </c>
      <c r="CJ759" s="280"/>
      <c r="CK759" s="280"/>
      <c r="CL759" s="280"/>
      <c r="CM759" s="280" t="s">
        <v>73</v>
      </c>
      <c r="CN759" s="280">
        <v>3</v>
      </c>
    </row>
    <row r="760" spans="4:92">
      <c r="D760" s="273" t="s">
        <v>83</v>
      </c>
      <c r="E760" s="273" t="s">
        <v>194</v>
      </c>
      <c r="F760" s="273" t="s">
        <v>385</v>
      </c>
      <c r="G760" s="273" t="s">
        <v>764</v>
      </c>
      <c r="H760" s="274">
        <v>45170</v>
      </c>
      <c r="I760" s="273">
        <v>13857</v>
      </c>
      <c r="J760" s="273">
        <v>768</v>
      </c>
      <c r="K760" s="273">
        <v>40645</v>
      </c>
      <c r="L760" s="273" t="s">
        <v>66</v>
      </c>
      <c r="M760" s="273">
        <v>4774.0200000000004</v>
      </c>
      <c r="N760" s="273" t="s">
        <v>115</v>
      </c>
      <c r="W760" s="273">
        <v>235041</v>
      </c>
      <c r="X760" s="273" t="s">
        <v>64</v>
      </c>
      <c r="Y760" s="273" t="s">
        <v>63</v>
      </c>
      <c r="Z760" s="273" t="s">
        <v>120</v>
      </c>
      <c r="AA760" s="273" t="s">
        <v>120</v>
      </c>
      <c r="AB760" s="274">
        <v>45139</v>
      </c>
      <c r="AC760" s="273">
        <v>13357</v>
      </c>
      <c r="AD760" s="273">
        <v>6</v>
      </c>
      <c r="AE760" s="273">
        <v>7.6999999999999999E-2</v>
      </c>
      <c r="AF760" s="273" t="s">
        <v>90</v>
      </c>
      <c r="AG760" s="273" t="s">
        <v>1048</v>
      </c>
      <c r="AH760" s="273" t="s">
        <v>1049</v>
      </c>
      <c r="AI760" s="273" t="s">
        <v>123</v>
      </c>
      <c r="AJ760" s="273" t="s">
        <v>200</v>
      </c>
      <c r="AK760" s="273">
        <v>226171</v>
      </c>
      <c r="AL760" s="273" t="s">
        <v>83</v>
      </c>
      <c r="AM760" s="273" t="s">
        <v>287</v>
      </c>
      <c r="AN760" s="273" t="s">
        <v>518</v>
      </c>
      <c r="AO760" s="273" t="s">
        <v>958</v>
      </c>
      <c r="AP760" s="274">
        <v>44927</v>
      </c>
      <c r="AQ760" s="273">
        <v>15392</v>
      </c>
      <c r="AR760" s="273">
        <v>831</v>
      </c>
      <c r="AS760" s="273">
        <v>3.7999999999999999E-2</v>
      </c>
      <c r="AT760" s="273" t="s">
        <v>77</v>
      </c>
      <c r="AU760" s="273" t="s">
        <v>97</v>
      </c>
      <c r="AV760" s="273" t="s">
        <v>98</v>
      </c>
      <c r="BA760" s="273" t="s">
        <v>99</v>
      </c>
      <c r="BG760" s="273">
        <v>284050</v>
      </c>
      <c r="BH760" s="273" t="s">
        <v>64</v>
      </c>
      <c r="BI760" s="273" t="s">
        <v>63</v>
      </c>
      <c r="BJ760" s="273" t="s">
        <v>252</v>
      </c>
      <c r="BK760" s="273" t="s">
        <v>515</v>
      </c>
      <c r="BL760" s="274">
        <v>45047</v>
      </c>
      <c r="BM760" s="273">
        <v>12247</v>
      </c>
      <c r="BN760" s="273">
        <v>669</v>
      </c>
      <c r="BO760" s="273">
        <v>2361</v>
      </c>
      <c r="BP760" s="273" t="s">
        <v>80</v>
      </c>
      <c r="BQ760" s="273">
        <v>1195.3427200000001</v>
      </c>
      <c r="BR760" s="273" t="s">
        <v>81</v>
      </c>
      <c r="BS760" s="273" t="s">
        <v>1474</v>
      </c>
      <c r="BT760" s="273">
        <v>0</v>
      </c>
      <c r="BU760" s="273">
        <v>183642</v>
      </c>
      <c r="BV760" s="336" t="s">
        <v>83</v>
      </c>
      <c r="BW760" s="337" t="s">
        <v>63</v>
      </c>
      <c r="BX760" s="337" t="s">
        <v>228</v>
      </c>
      <c r="BY760" s="337" t="s">
        <v>244</v>
      </c>
      <c r="BZ760" s="337" t="s">
        <v>86</v>
      </c>
      <c r="CA760" s="337" t="s">
        <v>87</v>
      </c>
      <c r="CB760" s="337" t="s">
        <v>88</v>
      </c>
      <c r="CC760" s="337" t="s">
        <v>89</v>
      </c>
      <c r="CD760" s="338">
        <v>3</v>
      </c>
      <c r="CE760" s="335">
        <v>45108</v>
      </c>
      <c r="CF760" s="337">
        <v>1658</v>
      </c>
      <c r="CG760" s="337" t="s">
        <v>80</v>
      </c>
      <c r="CH760" s="337">
        <v>1658</v>
      </c>
      <c r="CI760" s="337" t="s">
        <v>80</v>
      </c>
      <c r="CJ760" s="337"/>
      <c r="CK760" s="337"/>
      <c r="CL760" s="337"/>
      <c r="CM760" s="337" t="s">
        <v>73</v>
      </c>
      <c r="CN760" s="337">
        <v>3</v>
      </c>
    </row>
    <row r="761" spans="4:92">
      <c r="D761" s="273" t="s">
        <v>83</v>
      </c>
      <c r="E761" s="273" t="s">
        <v>194</v>
      </c>
      <c r="F761" s="273" t="s">
        <v>385</v>
      </c>
      <c r="G761" s="273" t="s">
        <v>764</v>
      </c>
      <c r="H761" s="274">
        <v>45200</v>
      </c>
      <c r="I761" s="273">
        <v>14192</v>
      </c>
      <c r="J761" s="273">
        <v>768</v>
      </c>
      <c r="K761" s="273">
        <v>54547.199999999997</v>
      </c>
      <c r="L761" s="273" t="s">
        <v>66</v>
      </c>
      <c r="M761" s="273">
        <v>0</v>
      </c>
      <c r="N761" s="273" t="s">
        <v>1010</v>
      </c>
      <c r="O761" s="273">
        <v>39333</v>
      </c>
      <c r="P761" s="273" t="s">
        <v>1011</v>
      </c>
      <c r="Q761" s="273" t="s">
        <v>1188</v>
      </c>
      <c r="R761" s="273" t="s">
        <v>1013</v>
      </c>
      <c r="S761" s="273" t="s">
        <v>122</v>
      </c>
      <c r="U761" s="273" t="s">
        <v>122</v>
      </c>
      <c r="V761" s="273" t="s">
        <v>122</v>
      </c>
      <c r="W761" s="273">
        <v>253060</v>
      </c>
      <c r="X761" s="273" t="s">
        <v>64</v>
      </c>
      <c r="Y761" s="273" t="s">
        <v>63</v>
      </c>
      <c r="Z761" s="273" t="s">
        <v>120</v>
      </c>
      <c r="AA761" s="273" t="s">
        <v>120</v>
      </c>
      <c r="AB761" s="274">
        <v>45139</v>
      </c>
      <c r="AC761" s="273">
        <v>13357</v>
      </c>
      <c r="AD761" s="273">
        <v>6</v>
      </c>
      <c r="AE761" s="273">
        <v>0.39200000000000002</v>
      </c>
      <c r="AF761" s="273" t="s">
        <v>90</v>
      </c>
      <c r="AG761" s="273" t="s">
        <v>1159</v>
      </c>
      <c r="AH761" s="273" t="s">
        <v>1160</v>
      </c>
      <c r="AI761" s="273" t="s">
        <v>123</v>
      </c>
      <c r="AJ761" s="273" t="s">
        <v>200</v>
      </c>
      <c r="AK761" s="273">
        <v>226177</v>
      </c>
      <c r="AL761" s="273" t="s">
        <v>83</v>
      </c>
      <c r="AM761" s="273" t="s">
        <v>287</v>
      </c>
      <c r="AN761" s="273" t="s">
        <v>518</v>
      </c>
      <c r="AO761" s="273" t="s">
        <v>958</v>
      </c>
      <c r="AP761" s="274">
        <v>44927</v>
      </c>
      <c r="AQ761" s="273">
        <v>15392</v>
      </c>
      <c r="AR761" s="273">
        <v>831</v>
      </c>
      <c r="AS761" s="273">
        <v>3.7999999999999999E-2</v>
      </c>
      <c r="AT761" s="273" t="s">
        <v>77</v>
      </c>
      <c r="AU761" s="273" t="s">
        <v>97</v>
      </c>
      <c r="AV761" s="273" t="s">
        <v>98</v>
      </c>
      <c r="BA761" s="273" t="s">
        <v>99</v>
      </c>
      <c r="BG761" s="273">
        <v>336784</v>
      </c>
      <c r="BH761" s="273" t="s">
        <v>64</v>
      </c>
      <c r="BI761" s="273" t="s">
        <v>63</v>
      </c>
      <c r="BJ761" s="273" t="s">
        <v>252</v>
      </c>
      <c r="BK761" s="273" t="s">
        <v>515</v>
      </c>
      <c r="BL761" s="274">
        <v>45078</v>
      </c>
      <c r="BM761" s="273">
        <v>12516</v>
      </c>
      <c r="BN761" s="273">
        <v>669</v>
      </c>
      <c r="BO761" s="273">
        <v>2323</v>
      </c>
      <c r="BP761" s="273" t="s">
        <v>80</v>
      </c>
      <c r="BQ761" s="273">
        <v>1143.0513599999999</v>
      </c>
      <c r="BR761" s="273" t="s">
        <v>81</v>
      </c>
      <c r="BS761" s="273" t="s">
        <v>1474</v>
      </c>
      <c r="BT761" s="273">
        <v>0</v>
      </c>
      <c r="BU761" s="273">
        <v>195950</v>
      </c>
      <c r="BV761" s="279" t="s">
        <v>83</v>
      </c>
      <c r="BW761" s="280" t="s">
        <v>63</v>
      </c>
      <c r="BX761" s="280" t="s">
        <v>228</v>
      </c>
      <c r="BY761" s="280" t="s">
        <v>244</v>
      </c>
      <c r="BZ761" s="280" t="s">
        <v>86</v>
      </c>
      <c r="CA761" s="280" t="s">
        <v>87</v>
      </c>
      <c r="CB761" s="280" t="s">
        <v>88</v>
      </c>
      <c r="CC761" s="280" t="s">
        <v>89</v>
      </c>
      <c r="CD761" s="281">
        <v>3</v>
      </c>
      <c r="CE761" s="277">
        <v>45139</v>
      </c>
      <c r="CF761" s="280">
        <v>1264</v>
      </c>
      <c r="CG761" s="280" t="s">
        <v>80</v>
      </c>
      <c r="CH761" s="280">
        <v>1264</v>
      </c>
      <c r="CI761" s="280" t="s">
        <v>80</v>
      </c>
      <c r="CJ761" s="280"/>
      <c r="CK761" s="280"/>
      <c r="CL761" s="280"/>
      <c r="CM761" s="280" t="s">
        <v>73</v>
      </c>
      <c r="CN761" s="280">
        <v>3</v>
      </c>
    </row>
    <row r="762" spans="4:92">
      <c r="D762" s="273" t="s">
        <v>83</v>
      </c>
      <c r="E762" s="273" t="s">
        <v>194</v>
      </c>
      <c r="F762" s="273" t="s">
        <v>385</v>
      </c>
      <c r="G762" s="273" t="s">
        <v>764</v>
      </c>
      <c r="H762" s="274">
        <v>45200</v>
      </c>
      <c r="I762" s="273">
        <v>14192</v>
      </c>
      <c r="J762" s="273">
        <v>768</v>
      </c>
      <c r="K762" s="273">
        <v>0</v>
      </c>
      <c r="L762" s="273" t="s">
        <v>66</v>
      </c>
      <c r="N762" s="273" t="s">
        <v>107</v>
      </c>
      <c r="W762" s="273">
        <v>253059</v>
      </c>
      <c r="X762" s="273" t="s">
        <v>64</v>
      </c>
      <c r="Y762" s="273" t="s">
        <v>63</v>
      </c>
      <c r="Z762" s="273" t="s">
        <v>120</v>
      </c>
      <c r="AA762" s="273" t="s">
        <v>120</v>
      </c>
      <c r="AB762" s="274">
        <v>45139</v>
      </c>
      <c r="AC762" s="273">
        <v>13357</v>
      </c>
      <c r="AD762" s="273">
        <v>6</v>
      </c>
      <c r="AE762" s="273">
        <v>1.0549999999999999</v>
      </c>
      <c r="AF762" s="273" t="s">
        <v>90</v>
      </c>
      <c r="AG762" s="273" t="s">
        <v>887</v>
      </c>
      <c r="AH762" s="273" t="s">
        <v>1163</v>
      </c>
      <c r="AI762" s="273" t="s">
        <v>123</v>
      </c>
      <c r="AJ762" s="273" t="s">
        <v>200</v>
      </c>
      <c r="AK762" s="273">
        <v>226183</v>
      </c>
      <c r="AL762" s="273" t="s">
        <v>64</v>
      </c>
      <c r="AM762" s="273" t="s">
        <v>287</v>
      </c>
      <c r="AN762" s="273" t="s">
        <v>288</v>
      </c>
      <c r="AO762" s="273" t="s">
        <v>1060</v>
      </c>
      <c r="AP762" s="274">
        <v>45108</v>
      </c>
      <c r="AQ762" s="273">
        <v>15703</v>
      </c>
      <c r="AR762" s="273">
        <v>857</v>
      </c>
      <c r="AS762" s="273">
        <v>23110</v>
      </c>
      <c r="AT762" s="273" t="s">
        <v>66</v>
      </c>
      <c r="AU762" s="273" t="s">
        <v>295</v>
      </c>
      <c r="AV762" s="273" t="s">
        <v>296</v>
      </c>
      <c r="BE762" s="273">
        <v>2.1999999999999999E-2</v>
      </c>
      <c r="BF762" s="273" t="s">
        <v>297</v>
      </c>
      <c r="BG762" s="273">
        <v>344291</v>
      </c>
      <c r="BH762" s="273" t="s">
        <v>64</v>
      </c>
      <c r="BI762" s="273" t="s">
        <v>63</v>
      </c>
      <c r="BJ762" s="273" t="s">
        <v>252</v>
      </c>
      <c r="BK762" s="273" t="s">
        <v>515</v>
      </c>
      <c r="BL762" s="274">
        <v>45108</v>
      </c>
      <c r="BM762" s="273">
        <v>12785</v>
      </c>
      <c r="BN762" s="273">
        <v>669</v>
      </c>
      <c r="BO762" s="273">
        <v>2419</v>
      </c>
      <c r="BP762" s="273" t="s">
        <v>80</v>
      </c>
      <c r="BQ762" s="273">
        <v>1252.35528</v>
      </c>
      <c r="BR762" s="273" t="s">
        <v>81</v>
      </c>
      <c r="BS762" s="273" t="s">
        <v>1474</v>
      </c>
      <c r="BT762" s="273">
        <v>0</v>
      </c>
      <c r="BU762" s="273">
        <v>209047</v>
      </c>
      <c r="BV762" s="336" t="s">
        <v>83</v>
      </c>
      <c r="BW762" s="337" t="s">
        <v>63</v>
      </c>
      <c r="BX762" s="337" t="s">
        <v>228</v>
      </c>
      <c r="BY762" s="337" t="s">
        <v>244</v>
      </c>
      <c r="BZ762" s="337" t="s">
        <v>86</v>
      </c>
      <c r="CA762" s="337" t="s">
        <v>87</v>
      </c>
      <c r="CB762" s="337" t="s">
        <v>101</v>
      </c>
      <c r="CC762" s="337" t="s">
        <v>102</v>
      </c>
      <c r="CD762" s="338">
        <v>4</v>
      </c>
      <c r="CE762" s="335">
        <v>45139</v>
      </c>
      <c r="CF762" s="337">
        <v>31452</v>
      </c>
      <c r="CG762" s="337" t="s">
        <v>103</v>
      </c>
      <c r="CH762" s="337">
        <v>1024.0771199999999</v>
      </c>
      <c r="CI762" s="337" t="s">
        <v>104</v>
      </c>
      <c r="CJ762" s="337"/>
      <c r="CK762" s="337"/>
      <c r="CL762" s="337"/>
      <c r="CM762" s="337" t="s">
        <v>73</v>
      </c>
      <c r="CN762" s="337">
        <v>3</v>
      </c>
    </row>
    <row r="763" spans="4:92">
      <c r="D763" s="273" t="s">
        <v>83</v>
      </c>
      <c r="E763" s="273" t="s">
        <v>194</v>
      </c>
      <c r="F763" s="273" t="s">
        <v>385</v>
      </c>
      <c r="G763" s="273" t="s">
        <v>764</v>
      </c>
      <c r="H763" s="274">
        <v>45200</v>
      </c>
      <c r="I763" s="273">
        <v>14192</v>
      </c>
      <c r="J763" s="273">
        <v>768</v>
      </c>
      <c r="K763" s="273">
        <v>45932</v>
      </c>
      <c r="L763" s="273" t="s">
        <v>66</v>
      </c>
      <c r="M763" s="273">
        <v>4439.54</v>
      </c>
      <c r="N763" s="273" t="s">
        <v>115</v>
      </c>
      <c r="W763" s="273">
        <v>253058</v>
      </c>
      <c r="X763" s="273" t="s">
        <v>64</v>
      </c>
      <c r="Y763" s="273" t="s">
        <v>63</v>
      </c>
      <c r="Z763" s="273" t="s">
        <v>120</v>
      </c>
      <c r="AA763" s="273" t="s">
        <v>120</v>
      </c>
      <c r="AB763" s="274">
        <v>45139</v>
      </c>
      <c r="AC763" s="273">
        <v>13357</v>
      </c>
      <c r="AD763" s="273">
        <v>6</v>
      </c>
      <c r="AE763" s="273">
        <v>0.34</v>
      </c>
      <c r="AF763" s="273" t="s">
        <v>90</v>
      </c>
      <c r="AG763" s="273" t="s">
        <v>884</v>
      </c>
      <c r="AH763" s="273" t="s">
        <v>1166</v>
      </c>
      <c r="AI763" s="273" t="s">
        <v>123</v>
      </c>
      <c r="AJ763" s="273" t="s">
        <v>200</v>
      </c>
      <c r="AK763" s="273">
        <v>226189</v>
      </c>
      <c r="AL763" s="273" t="s">
        <v>64</v>
      </c>
      <c r="AM763" s="273" t="s">
        <v>287</v>
      </c>
      <c r="AN763" s="273" t="s">
        <v>288</v>
      </c>
      <c r="AO763" s="273" t="s">
        <v>1060</v>
      </c>
      <c r="AP763" s="274">
        <v>45200</v>
      </c>
      <c r="AQ763" s="273">
        <v>15258</v>
      </c>
      <c r="AR763" s="273">
        <v>857</v>
      </c>
      <c r="AS763" s="273">
        <v>0</v>
      </c>
      <c r="AT763" s="273" t="s">
        <v>77</v>
      </c>
      <c r="AU763" s="273" t="s">
        <v>344</v>
      </c>
      <c r="BG763" s="273">
        <v>318801</v>
      </c>
      <c r="BH763" s="273" t="s">
        <v>64</v>
      </c>
      <c r="BI763" s="273" t="s">
        <v>63</v>
      </c>
      <c r="BJ763" s="273" t="s">
        <v>252</v>
      </c>
      <c r="BK763" s="273" t="s">
        <v>515</v>
      </c>
      <c r="BL763" s="274">
        <v>45139</v>
      </c>
      <c r="BM763" s="273">
        <v>13461</v>
      </c>
      <c r="BN763" s="273">
        <v>669</v>
      </c>
      <c r="BO763" s="273">
        <v>2621</v>
      </c>
      <c r="BP763" s="273" t="s">
        <v>80</v>
      </c>
      <c r="BQ763" s="273">
        <v>1371.2644</v>
      </c>
      <c r="BR763" s="273" t="s">
        <v>81</v>
      </c>
      <c r="BS763" s="273" t="s">
        <v>1474</v>
      </c>
      <c r="BT763" s="273">
        <v>0</v>
      </c>
      <c r="BU763" s="273">
        <v>238036</v>
      </c>
      <c r="BV763" s="279" t="s">
        <v>83</v>
      </c>
      <c r="BW763" s="280" t="s">
        <v>63</v>
      </c>
      <c r="BX763" s="280" t="s">
        <v>228</v>
      </c>
      <c r="BY763" s="280" t="s">
        <v>244</v>
      </c>
      <c r="BZ763" s="280" t="s">
        <v>86</v>
      </c>
      <c r="CA763" s="280" t="s">
        <v>87</v>
      </c>
      <c r="CB763" s="280" t="s">
        <v>179</v>
      </c>
      <c r="CC763" s="280" t="s">
        <v>180</v>
      </c>
      <c r="CD763" s="281">
        <v>1</v>
      </c>
      <c r="CE763" s="277">
        <v>45200</v>
      </c>
      <c r="CF763" s="280"/>
      <c r="CG763" s="280" t="s">
        <v>181</v>
      </c>
      <c r="CH763" s="280"/>
      <c r="CI763" s="280" t="s">
        <v>181</v>
      </c>
      <c r="CJ763" s="280" t="s">
        <v>646</v>
      </c>
      <c r="CK763" s="280"/>
      <c r="CL763" s="280"/>
      <c r="CM763" s="280" t="s">
        <v>73</v>
      </c>
      <c r="CN763" s="280">
        <v>3</v>
      </c>
    </row>
    <row r="764" spans="4:92">
      <c r="D764" s="273" t="s">
        <v>83</v>
      </c>
      <c r="E764" s="273" t="s">
        <v>194</v>
      </c>
      <c r="F764" s="273" t="s">
        <v>385</v>
      </c>
      <c r="G764" s="273" t="s">
        <v>764</v>
      </c>
      <c r="H764" s="274">
        <v>45231</v>
      </c>
      <c r="I764" s="273">
        <v>14559</v>
      </c>
      <c r="J764" s="273">
        <v>768</v>
      </c>
      <c r="K764" s="273">
        <v>40234.300000000003</v>
      </c>
      <c r="L764" s="273" t="s">
        <v>66</v>
      </c>
      <c r="M764" s="273">
        <v>0</v>
      </c>
      <c r="N764" s="273" t="s">
        <v>1010</v>
      </c>
      <c r="O764" s="273">
        <v>31864</v>
      </c>
      <c r="P764" s="273" t="s">
        <v>1011</v>
      </c>
      <c r="Q764" s="273" t="s">
        <v>1188</v>
      </c>
      <c r="R764" s="273" t="s">
        <v>1013</v>
      </c>
      <c r="S764" s="273" t="s">
        <v>122</v>
      </c>
      <c r="U764" s="273" t="s">
        <v>122</v>
      </c>
      <c r="V764" s="273" t="s">
        <v>122</v>
      </c>
      <c r="W764" s="273">
        <v>271918</v>
      </c>
      <c r="X764" s="273" t="s">
        <v>64</v>
      </c>
      <c r="Y764" s="273" t="s">
        <v>63</v>
      </c>
      <c r="Z764" s="273" t="s">
        <v>120</v>
      </c>
      <c r="AA764" s="273" t="s">
        <v>120</v>
      </c>
      <c r="AB764" s="274">
        <v>45139</v>
      </c>
      <c r="AC764" s="273">
        <v>13357</v>
      </c>
      <c r="AD764" s="273">
        <v>6</v>
      </c>
      <c r="AE764" s="273">
        <v>0.65600000000000003</v>
      </c>
      <c r="AF764" s="273" t="s">
        <v>90</v>
      </c>
      <c r="AG764" s="273" t="s">
        <v>884</v>
      </c>
      <c r="AH764" s="273" t="s">
        <v>1169</v>
      </c>
      <c r="AI764" s="273" t="s">
        <v>123</v>
      </c>
      <c r="AJ764" s="273" t="s">
        <v>200</v>
      </c>
      <c r="AK764" s="273">
        <v>226195</v>
      </c>
      <c r="AL764" s="273" t="s">
        <v>64</v>
      </c>
      <c r="AM764" s="273" t="s">
        <v>287</v>
      </c>
      <c r="AN764" s="273" t="s">
        <v>288</v>
      </c>
      <c r="AO764" s="273" t="s">
        <v>1060</v>
      </c>
      <c r="AP764" s="274">
        <v>45200</v>
      </c>
      <c r="AQ764" s="273">
        <v>15258</v>
      </c>
      <c r="AR764" s="273">
        <v>857</v>
      </c>
      <c r="AS764" s="273">
        <v>0</v>
      </c>
      <c r="AT764" s="273" t="s">
        <v>77</v>
      </c>
      <c r="AU764" s="273" t="s">
        <v>344</v>
      </c>
      <c r="BG764" s="273">
        <v>318806</v>
      </c>
      <c r="BH764" s="273" t="s">
        <v>64</v>
      </c>
      <c r="BI764" s="273" t="s">
        <v>63</v>
      </c>
      <c r="BJ764" s="273" t="s">
        <v>252</v>
      </c>
      <c r="BK764" s="273" t="s">
        <v>515</v>
      </c>
      <c r="BL764" s="274">
        <v>45170</v>
      </c>
      <c r="BM764" s="273">
        <v>13788</v>
      </c>
      <c r="BN764" s="273">
        <v>669</v>
      </c>
      <c r="BO764" s="273">
        <v>2536</v>
      </c>
      <c r="BP764" s="273" t="s">
        <v>80</v>
      </c>
      <c r="BQ764" s="273">
        <v>1266.71424</v>
      </c>
      <c r="BR764" s="273" t="s">
        <v>81</v>
      </c>
      <c r="BS764" s="273" t="s">
        <v>1474</v>
      </c>
      <c r="BT764" s="273">
        <v>0</v>
      </c>
      <c r="BU764" s="273">
        <v>246711</v>
      </c>
      <c r="BV764" s="336" t="s">
        <v>83</v>
      </c>
      <c r="BW764" s="337" t="s">
        <v>63</v>
      </c>
      <c r="BX764" s="337" t="s">
        <v>228</v>
      </c>
      <c r="BY764" s="337" t="s">
        <v>244</v>
      </c>
      <c r="BZ764" s="337" t="s">
        <v>86</v>
      </c>
      <c r="CA764" s="337" t="s">
        <v>87</v>
      </c>
      <c r="CB764" s="337" t="s">
        <v>217</v>
      </c>
      <c r="CC764" s="337" t="s">
        <v>218</v>
      </c>
      <c r="CD764" s="338">
        <v>2</v>
      </c>
      <c r="CE764" s="335">
        <v>45200</v>
      </c>
      <c r="CF764" s="337"/>
      <c r="CG764" s="337" t="s">
        <v>181</v>
      </c>
      <c r="CH764" s="337"/>
      <c r="CI764" s="337" t="s">
        <v>181</v>
      </c>
      <c r="CJ764" s="337" t="s">
        <v>937</v>
      </c>
      <c r="CK764" s="337"/>
      <c r="CL764" s="337"/>
      <c r="CM764" s="337" t="s">
        <v>73</v>
      </c>
      <c r="CN764" s="337">
        <v>3</v>
      </c>
    </row>
    <row r="765" spans="4:92">
      <c r="D765" s="273" t="s">
        <v>83</v>
      </c>
      <c r="E765" s="273" t="s">
        <v>194</v>
      </c>
      <c r="F765" s="273" t="s">
        <v>385</v>
      </c>
      <c r="G765" s="273" t="s">
        <v>764</v>
      </c>
      <c r="H765" s="274">
        <v>45231</v>
      </c>
      <c r="I765" s="273">
        <v>14559</v>
      </c>
      <c r="J765" s="273">
        <v>768</v>
      </c>
      <c r="K765" s="273">
        <v>0</v>
      </c>
      <c r="L765" s="273" t="s">
        <v>66</v>
      </c>
      <c r="N765" s="273" t="s">
        <v>107</v>
      </c>
      <c r="W765" s="273">
        <v>271917</v>
      </c>
      <c r="X765" s="273" t="s">
        <v>64</v>
      </c>
      <c r="Y765" s="273" t="s">
        <v>63</v>
      </c>
      <c r="Z765" s="273" t="s">
        <v>120</v>
      </c>
      <c r="AA765" s="273" t="s">
        <v>120</v>
      </c>
      <c r="AB765" s="274">
        <v>45139</v>
      </c>
      <c r="AC765" s="273">
        <v>13357</v>
      </c>
      <c r="AD765" s="273">
        <v>6</v>
      </c>
      <c r="AE765" s="273">
        <v>0.57699999999999996</v>
      </c>
      <c r="AF765" s="273" t="s">
        <v>90</v>
      </c>
      <c r="AG765" s="273" t="s">
        <v>884</v>
      </c>
      <c r="AH765" s="273" t="s">
        <v>1172</v>
      </c>
      <c r="AI765" s="273" t="s">
        <v>123</v>
      </c>
      <c r="AJ765" s="273" t="s">
        <v>200</v>
      </c>
      <c r="AK765" s="273">
        <v>226201</v>
      </c>
      <c r="AL765" s="273" t="s">
        <v>64</v>
      </c>
      <c r="AM765" s="273" t="s">
        <v>287</v>
      </c>
      <c r="AN765" s="273" t="s">
        <v>288</v>
      </c>
      <c r="AO765" s="273" t="s">
        <v>1060</v>
      </c>
      <c r="AP765" s="274">
        <v>45200</v>
      </c>
      <c r="AQ765" s="273">
        <v>15258</v>
      </c>
      <c r="AR765" s="273">
        <v>857</v>
      </c>
      <c r="AS765" s="273">
        <v>0</v>
      </c>
      <c r="AT765" s="273" t="s">
        <v>77</v>
      </c>
      <c r="AU765" s="273" t="s">
        <v>344</v>
      </c>
      <c r="BG765" s="273">
        <v>318809</v>
      </c>
      <c r="BH765" s="273" t="s">
        <v>64</v>
      </c>
      <c r="BI765" s="273" t="s">
        <v>63</v>
      </c>
      <c r="BJ765" s="273" t="s">
        <v>252</v>
      </c>
      <c r="BK765" s="273" t="s">
        <v>515</v>
      </c>
      <c r="BL765" s="274">
        <v>45200</v>
      </c>
      <c r="BM765" s="273">
        <v>14123</v>
      </c>
      <c r="BN765" s="273">
        <v>669</v>
      </c>
      <c r="BO765" s="273">
        <v>2527</v>
      </c>
      <c r="BP765" s="273" t="s">
        <v>80</v>
      </c>
      <c r="BQ765" s="273">
        <v>1007.01568</v>
      </c>
      <c r="BR765" s="273" t="s">
        <v>81</v>
      </c>
      <c r="BS765" s="273" t="s">
        <v>1474</v>
      </c>
      <c r="BT765" s="273">
        <v>0</v>
      </c>
      <c r="BU765" s="273">
        <v>261395</v>
      </c>
      <c r="BV765" s="279" t="s">
        <v>83</v>
      </c>
      <c r="BW765" s="280" t="s">
        <v>63</v>
      </c>
      <c r="BX765" s="280" t="s">
        <v>228</v>
      </c>
      <c r="BY765" s="280" t="s">
        <v>244</v>
      </c>
      <c r="BZ765" s="280" t="s">
        <v>204</v>
      </c>
      <c r="CA765" s="280" t="s">
        <v>205</v>
      </c>
      <c r="CB765" s="280" t="s">
        <v>206</v>
      </c>
      <c r="CC765" s="280" t="s">
        <v>207</v>
      </c>
      <c r="CD765" s="281">
        <v>0</v>
      </c>
      <c r="CE765" s="277">
        <v>45200</v>
      </c>
      <c r="CF765" s="280"/>
      <c r="CG765" s="280" t="s">
        <v>181</v>
      </c>
      <c r="CH765" s="280"/>
      <c r="CI765" s="280" t="s">
        <v>208</v>
      </c>
      <c r="CJ765" s="280" t="s">
        <v>209</v>
      </c>
      <c r="CK765" s="280"/>
      <c r="CL765" s="280"/>
      <c r="CM765" s="280" t="s">
        <v>73</v>
      </c>
      <c r="CN765" s="280">
        <v>3</v>
      </c>
    </row>
    <row r="766" spans="4:92">
      <c r="D766" s="273" t="s">
        <v>83</v>
      </c>
      <c r="E766" s="273" t="s">
        <v>194</v>
      </c>
      <c r="F766" s="273" t="s">
        <v>385</v>
      </c>
      <c r="G766" s="273" t="s">
        <v>764</v>
      </c>
      <c r="H766" s="274">
        <v>45231</v>
      </c>
      <c r="I766" s="273">
        <v>14559</v>
      </c>
      <c r="J766" s="273">
        <v>768</v>
      </c>
      <c r="K766" s="273">
        <v>45799</v>
      </c>
      <c r="L766" s="273" t="s">
        <v>66</v>
      </c>
      <c r="M766" s="273">
        <v>5529.25</v>
      </c>
      <c r="N766" s="273" t="s">
        <v>115</v>
      </c>
      <c r="W766" s="273">
        <v>271916</v>
      </c>
      <c r="X766" s="273" t="s">
        <v>64</v>
      </c>
      <c r="Y766" s="273" t="s">
        <v>63</v>
      </c>
      <c r="Z766" s="273" t="s">
        <v>120</v>
      </c>
      <c r="AA766" s="273" t="s">
        <v>120</v>
      </c>
      <c r="AB766" s="274">
        <v>45139</v>
      </c>
      <c r="AC766" s="273">
        <v>13357</v>
      </c>
      <c r="AD766" s="273">
        <v>6</v>
      </c>
      <c r="AE766" s="273">
        <v>14.08</v>
      </c>
      <c r="AF766" s="273" t="s">
        <v>90</v>
      </c>
      <c r="AG766" s="273" t="s">
        <v>798</v>
      </c>
      <c r="AH766" s="273" t="s">
        <v>1176</v>
      </c>
      <c r="AI766" s="273" t="s">
        <v>123</v>
      </c>
      <c r="AJ766" s="273" t="s">
        <v>200</v>
      </c>
      <c r="AK766" s="273">
        <v>226212</v>
      </c>
      <c r="AL766" s="273" t="s">
        <v>64</v>
      </c>
      <c r="AM766" s="273" t="s">
        <v>287</v>
      </c>
      <c r="AN766" s="273" t="s">
        <v>288</v>
      </c>
      <c r="AO766" s="273" t="s">
        <v>1060</v>
      </c>
      <c r="AP766" s="274">
        <v>45200</v>
      </c>
      <c r="AQ766" s="273">
        <v>15258</v>
      </c>
      <c r="AR766" s="273">
        <v>857</v>
      </c>
      <c r="AS766" s="273">
        <v>0</v>
      </c>
      <c r="AT766" s="273" t="s">
        <v>77</v>
      </c>
      <c r="AU766" s="273" t="s">
        <v>344</v>
      </c>
      <c r="BG766" s="273">
        <v>318812</v>
      </c>
      <c r="BH766" s="273" t="s">
        <v>64</v>
      </c>
      <c r="BI766" s="273" t="s">
        <v>63</v>
      </c>
      <c r="BJ766" s="273" t="s">
        <v>252</v>
      </c>
      <c r="BK766" s="273" t="s">
        <v>515</v>
      </c>
      <c r="BL766" s="274">
        <v>45231</v>
      </c>
      <c r="BM766" s="273">
        <v>14491</v>
      </c>
      <c r="BN766" s="273">
        <v>669</v>
      </c>
      <c r="BO766" s="273">
        <v>2576</v>
      </c>
      <c r="BP766" s="273" t="s">
        <v>80</v>
      </c>
      <c r="BQ766" s="273">
        <v>1028.47272</v>
      </c>
      <c r="BR766" s="273" t="s">
        <v>81</v>
      </c>
      <c r="BS766" s="273" t="s">
        <v>1474</v>
      </c>
      <c r="BT766" s="273">
        <v>0</v>
      </c>
      <c r="BU766" s="273">
        <v>293305</v>
      </c>
      <c r="BV766" s="336" t="s">
        <v>83</v>
      </c>
      <c r="BW766" s="337" t="s">
        <v>63</v>
      </c>
      <c r="BX766" s="337" t="s">
        <v>228</v>
      </c>
      <c r="BY766" s="337" t="s">
        <v>244</v>
      </c>
      <c r="BZ766" s="337" t="s">
        <v>86</v>
      </c>
      <c r="CA766" s="337" t="s">
        <v>87</v>
      </c>
      <c r="CB766" s="337" t="s">
        <v>233</v>
      </c>
      <c r="CC766" s="337" t="s">
        <v>234</v>
      </c>
      <c r="CD766" s="338">
        <v>1</v>
      </c>
      <c r="CE766" s="335">
        <v>45200</v>
      </c>
      <c r="CF766" s="337"/>
      <c r="CG766" s="337" t="s">
        <v>181</v>
      </c>
      <c r="CH766" s="337"/>
      <c r="CI766" s="337" t="s">
        <v>181</v>
      </c>
      <c r="CJ766" s="337" t="s">
        <v>663</v>
      </c>
      <c r="CK766" s="337"/>
      <c r="CL766" s="337"/>
      <c r="CM766" s="337" t="s">
        <v>73</v>
      </c>
      <c r="CN766" s="337">
        <v>3</v>
      </c>
    </row>
    <row r="767" spans="4:92">
      <c r="D767" s="273" t="s">
        <v>83</v>
      </c>
      <c r="E767" s="273" t="s">
        <v>194</v>
      </c>
      <c r="F767" s="273" t="s">
        <v>385</v>
      </c>
      <c r="G767" s="273" t="s">
        <v>764</v>
      </c>
      <c r="H767" s="274">
        <v>45261</v>
      </c>
      <c r="I767" s="273">
        <v>17019</v>
      </c>
      <c r="J767" s="273">
        <v>768</v>
      </c>
      <c r="K767" s="273">
        <v>34443.300000000003</v>
      </c>
      <c r="L767" s="273" t="s">
        <v>66</v>
      </c>
      <c r="M767" s="273">
        <v>0</v>
      </c>
      <c r="N767" s="273" t="s">
        <v>1010</v>
      </c>
      <c r="O767" s="273">
        <v>17240</v>
      </c>
      <c r="P767" s="273" t="s">
        <v>1011</v>
      </c>
      <c r="Q767" s="273" t="s">
        <v>1188</v>
      </c>
      <c r="R767" s="273" t="s">
        <v>1013</v>
      </c>
      <c r="S767" s="273" t="s">
        <v>122</v>
      </c>
      <c r="U767" s="273" t="s">
        <v>122</v>
      </c>
      <c r="V767" s="273" t="s">
        <v>122</v>
      </c>
      <c r="W767" s="273">
        <v>313879</v>
      </c>
      <c r="X767" s="273" t="s">
        <v>64</v>
      </c>
      <c r="Y767" s="273" t="s">
        <v>63</v>
      </c>
      <c r="Z767" s="273" t="s">
        <v>120</v>
      </c>
      <c r="AA767" s="273" t="s">
        <v>120</v>
      </c>
      <c r="AB767" s="274">
        <v>45139</v>
      </c>
      <c r="AC767" s="273">
        <v>13357</v>
      </c>
      <c r="AD767" s="273">
        <v>6</v>
      </c>
      <c r="AE767" s="273">
        <v>3.53</v>
      </c>
      <c r="AF767" s="273" t="s">
        <v>90</v>
      </c>
      <c r="AG767" s="273" t="s">
        <v>884</v>
      </c>
      <c r="AH767" s="273" t="s">
        <v>1179</v>
      </c>
      <c r="AI767" s="273" t="s">
        <v>123</v>
      </c>
      <c r="AJ767" s="273" t="s">
        <v>200</v>
      </c>
      <c r="AK767" s="273">
        <v>226218</v>
      </c>
      <c r="AL767" s="273" t="s">
        <v>64</v>
      </c>
      <c r="AM767" s="273" t="s">
        <v>287</v>
      </c>
      <c r="AN767" s="273" t="s">
        <v>288</v>
      </c>
      <c r="AO767" s="273" t="s">
        <v>1060</v>
      </c>
      <c r="AP767" s="274">
        <v>45200</v>
      </c>
      <c r="AQ767" s="273">
        <v>15258</v>
      </c>
      <c r="AR767" s="273">
        <v>857</v>
      </c>
      <c r="AS767" s="273">
        <v>0</v>
      </c>
      <c r="AT767" s="273" t="s">
        <v>77</v>
      </c>
      <c r="AU767" s="273" t="s">
        <v>344</v>
      </c>
      <c r="BG767" s="273">
        <v>318815</v>
      </c>
      <c r="BH767" s="273" t="s">
        <v>64</v>
      </c>
      <c r="BI767" s="273" t="s">
        <v>63</v>
      </c>
      <c r="BJ767" s="273" t="s">
        <v>252</v>
      </c>
      <c r="BK767" s="273" t="s">
        <v>515</v>
      </c>
      <c r="BL767" s="274">
        <v>45261</v>
      </c>
      <c r="BM767" s="273">
        <v>16954</v>
      </c>
      <c r="BN767" s="273">
        <v>669</v>
      </c>
      <c r="BO767" s="273">
        <v>2140</v>
      </c>
      <c r="BP767" s="273" t="s">
        <v>80</v>
      </c>
      <c r="BQ767" s="273">
        <v>857.23968000000002</v>
      </c>
      <c r="BR767" s="273" t="s">
        <v>81</v>
      </c>
      <c r="BS767" s="273" t="s">
        <v>1474</v>
      </c>
      <c r="BT767" s="273">
        <v>0</v>
      </c>
      <c r="BU767" s="273">
        <v>320584</v>
      </c>
      <c r="BV767" s="279" t="s">
        <v>83</v>
      </c>
      <c r="BW767" s="280" t="s">
        <v>63</v>
      </c>
      <c r="BX767" s="280" t="s">
        <v>228</v>
      </c>
      <c r="BY767" s="280" t="s">
        <v>244</v>
      </c>
      <c r="BZ767" s="280" t="s">
        <v>86</v>
      </c>
      <c r="CA767" s="280" t="s">
        <v>87</v>
      </c>
      <c r="CB767" s="280" t="s">
        <v>225</v>
      </c>
      <c r="CC767" s="280" t="s">
        <v>226</v>
      </c>
      <c r="CD767" s="281">
        <v>5</v>
      </c>
      <c r="CE767" s="277">
        <v>45200</v>
      </c>
      <c r="CF767" s="280">
        <v>0</v>
      </c>
      <c r="CG767" s="280" t="s">
        <v>80</v>
      </c>
      <c r="CH767" s="280">
        <v>0</v>
      </c>
      <c r="CI767" s="280" t="s">
        <v>80</v>
      </c>
      <c r="CJ767" s="280"/>
      <c r="CK767" s="280"/>
      <c r="CL767" s="280"/>
      <c r="CM767" s="280" t="s">
        <v>73</v>
      </c>
      <c r="CN767" s="280">
        <v>3</v>
      </c>
    </row>
    <row r="768" spans="4:92">
      <c r="D768" s="273" t="s">
        <v>83</v>
      </c>
      <c r="E768" s="273" t="s">
        <v>194</v>
      </c>
      <c r="F768" s="273" t="s">
        <v>385</v>
      </c>
      <c r="G768" s="273" t="s">
        <v>764</v>
      </c>
      <c r="H768" s="274">
        <v>45261</v>
      </c>
      <c r="I768" s="273">
        <v>17019</v>
      </c>
      <c r="J768" s="273">
        <v>768</v>
      </c>
      <c r="K768" s="273">
        <v>0</v>
      </c>
      <c r="L768" s="273" t="s">
        <v>66</v>
      </c>
      <c r="N768" s="273" t="s">
        <v>107</v>
      </c>
      <c r="W768" s="273">
        <v>313878</v>
      </c>
      <c r="X768" s="273" t="s">
        <v>64</v>
      </c>
      <c r="Y768" s="273" t="s">
        <v>63</v>
      </c>
      <c r="Z768" s="273" t="s">
        <v>120</v>
      </c>
      <c r="AA768" s="273" t="s">
        <v>120</v>
      </c>
      <c r="AB768" s="274">
        <v>45139</v>
      </c>
      <c r="AC768" s="273">
        <v>13357</v>
      </c>
      <c r="AD768" s="273">
        <v>6</v>
      </c>
      <c r="AE768" s="273">
        <v>4.4000000000000004</v>
      </c>
      <c r="AF768" s="273" t="s">
        <v>90</v>
      </c>
      <c r="AG768" s="273" t="s">
        <v>998</v>
      </c>
      <c r="AH768" s="273" t="s">
        <v>1475</v>
      </c>
      <c r="AI768" s="273" t="s">
        <v>123</v>
      </c>
      <c r="AJ768" s="273" t="s">
        <v>200</v>
      </c>
      <c r="AK768" s="273">
        <v>226228</v>
      </c>
      <c r="AL768" s="273" t="s">
        <v>64</v>
      </c>
      <c r="AM768" s="273" t="s">
        <v>287</v>
      </c>
      <c r="AN768" s="273" t="s">
        <v>288</v>
      </c>
      <c r="AO768" s="273" t="s">
        <v>1060</v>
      </c>
      <c r="AP768" s="274">
        <v>45200</v>
      </c>
      <c r="AQ768" s="273">
        <v>15258</v>
      </c>
      <c r="AR768" s="273">
        <v>857</v>
      </c>
      <c r="AS768" s="273">
        <v>0</v>
      </c>
      <c r="AT768" s="273" t="s">
        <v>77</v>
      </c>
      <c r="AU768" s="273" t="s">
        <v>344</v>
      </c>
      <c r="BG768" s="273">
        <v>318818</v>
      </c>
      <c r="BH768" s="273" t="s">
        <v>64</v>
      </c>
      <c r="BI768" s="273" t="s">
        <v>404</v>
      </c>
      <c r="BJ768" s="273" t="s">
        <v>408</v>
      </c>
      <c r="BK768" s="273" t="s">
        <v>413</v>
      </c>
      <c r="BL768" s="274">
        <v>45139</v>
      </c>
      <c r="BM768" s="273">
        <v>13417</v>
      </c>
      <c r="BN768" s="273">
        <v>54</v>
      </c>
      <c r="BO768" s="273">
        <v>10022</v>
      </c>
      <c r="BP768" s="273" t="s">
        <v>80</v>
      </c>
      <c r="BQ768" s="273">
        <v>8890.0717380000006</v>
      </c>
      <c r="BR768" s="273" t="s">
        <v>81</v>
      </c>
      <c r="BS768" s="273" t="s">
        <v>1452</v>
      </c>
      <c r="BT768" s="273">
        <v>0</v>
      </c>
      <c r="BU768" s="273">
        <v>219208</v>
      </c>
      <c r="BV768" s="336" t="s">
        <v>83</v>
      </c>
      <c r="BW768" s="337" t="s">
        <v>63</v>
      </c>
      <c r="BX768" s="337" t="s">
        <v>228</v>
      </c>
      <c r="BY768" s="337" t="s">
        <v>244</v>
      </c>
      <c r="BZ768" s="337" t="s">
        <v>86</v>
      </c>
      <c r="CA768" s="337" t="s">
        <v>87</v>
      </c>
      <c r="CB768" s="337" t="s">
        <v>225</v>
      </c>
      <c r="CC768" s="337" t="s">
        <v>226</v>
      </c>
      <c r="CD768" s="338">
        <v>5</v>
      </c>
      <c r="CE768" s="335">
        <v>45231</v>
      </c>
      <c r="CF768" s="337">
        <v>0</v>
      </c>
      <c r="CG768" s="337" t="s">
        <v>80</v>
      </c>
      <c r="CH768" s="337">
        <v>0</v>
      </c>
      <c r="CI768" s="337" t="s">
        <v>80</v>
      </c>
      <c r="CJ768" s="337"/>
      <c r="CK768" s="337"/>
      <c r="CL768" s="337"/>
      <c r="CM768" s="337" t="s">
        <v>73</v>
      </c>
      <c r="CN768" s="337">
        <v>3</v>
      </c>
    </row>
    <row r="769" spans="4:92">
      <c r="D769" s="273" t="s">
        <v>83</v>
      </c>
      <c r="E769" s="273" t="s">
        <v>194</v>
      </c>
      <c r="F769" s="273" t="s">
        <v>385</v>
      </c>
      <c r="G769" s="273" t="s">
        <v>764</v>
      </c>
      <c r="H769" s="274">
        <v>45261</v>
      </c>
      <c r="I769" s="273">
        <v>17019</v>
      </c>
      <c r="J769" s="273">
        <v>768</v>
      </c>
      <c r="K769" s="273">
        <v>56242</v>
      </c>
      <c r="L769" s="273" t="s">
        <v>66</v>
      </c>
      <c r="M769" s="273">
        <v>22627.94</v>
      </c>
      <c r="N769" s="273" t="s">
        <v>115</v>
      </c>
      <c r="W769" s="273">
        <v>313877</v>
      </c>
      <c r="X769" s="273" t="s">
        <v>64</v>
      </c>
      <c r="Y769" s="273" t="s">
        <v>63</v>
      </c>
      <c r="Z769" s="273" t="s">
        <v>120</v>
      </c>
      <c r="AA769" s="273" t="s">
        <v>120</v>
      </c>
      <c r="AB769" s="274">
        <v>45139</v>
      </c>
      <c r="AC769" s="273">
        <v>13357</v>
      </c>
      <c r="AD769" s="273">
        <v>6</v>
      </c>
      <c r="AE769" s="273">
        <v>1.1054999999999999</v>
      </c>
      <c r="AF769" s="273" t="s">
        <v>90</v>
      </c>
      <c r="AG769" s="273" t="s">
        <v>1015</v>
      </c>
      <c r="AH769" s="273" t="s">
        <v>1476</v>
      </c>
      <c r="AI769" s="273" t="s">
        <v>123</v>
      </c>
      <c r="AJ769" s="273" t="s">
        <v>200</v>
      </c>
      <c r="AK769" s="273">
        <v>226234</v>
      </c>
      <c r="AL769" s="273" t="s">
        <v>64</v>
      </c>
      <c r="AM769" s="273" t="s">
        <v>287</v>
      </c>
      <c r="AN769" s="273" t="s">
        <v>288</v>
      </c>
      <c r="AO769" s="273" t="s">
        <v>1060</v>
      </c>
      <c r="AP769" s="274">
        <v>45200</v>
      </c>
      <c r="AQ769" s="273">
        <v>15258</v>
      </c>
      <c r="AR769" s="273">
        <v>857</v>
      </c>
      <c r="AS769" s="273">
        <v>0</v>
      </c>
      <c r="AT769" s="273" t="s">
        <v>77</v>
      </c>
      <c r="AU769" s="273" t="s">
        <v>344</v>
      </c>
      <c r="BG769" s="273">
        <v>318821</v>
      </c>
      <c r="BH769" s="273" t="s">
        <v>64</v>
      </c>
      <c r="BI769" s="273" t="s">
        <v>404</v>
      </c>
      <c r="BJ769" s="273" t="s">
        <v>408</v>
      </c>
      <c r="BK769" s="273" t="s">
        <v>413</v>
      </c>
      <c r="BL769" s="274">
        <v>45170</v>
      </c>
      <c r="BM769" s="273">
        <v>13744</v>
      </c>
      <c r="BN769" s="273">
        <v>54</v>
      </c>
      <c r="BO769" s="273">
        <v>9264</v>
      </c>
      <c r="BP769" s="273" t="s">
        <v>80</v>
      </c>
      <c r="BQ769" s="273">
        <v>8395.0046633000002</v>
      </c>
      <c r="BR769" s="273" t="s">
        <v>81</v>
      </c>
      <c r="BS769" s="273" t="s">
        <v>1452</v>
      </c>
      <c r="BT769" s="273">
        <v>0</v>
      </c>
      <c r="BU769" s="273">
        <v>232159</v>
      </c>
      <c r="BV769" s="279" t="s">
        <v>83</v>
      </c>
      <c r="BW769" s="280" t="s">
        <v>63</v>
      </c>
      <c r="BX769" s="280" t="s">
        <v>228</v>
      </c>
      <c r="BY769" s="280" t="s">
        <v>244</v>
      </c>
      <c r="BZ769" s="280" t="s">
        <v>86</v>
      </c>
      <c r="CA769" s="280" t="s">
        <v>87</v>
      </c>
      <c r="CB769" s="280" t="s">
        <v>233</v>
      </c>
      <c r="CC769" s="280" t="s">
        <v>234</v>
      </c>
      <c r="CD769" s="281">
        <v>1</v>
      </c>
      <c r="CE769" s="277">
        <v>45231</v>
      </c>
      <c r="CF769" s="280"/>
      <c r="CG769" s="280" t="s">
        <v>181</v>
      </c>
      <c r="CH769" s="280"/>
      <c r="CI769" s="280" t="s">
        <v>181</v>
      </c>
      <c r="CJ769" s="280" t="s">
        <v>531</v>
      </c>
      <c r="CK769" s="280"/>
      <c r="CL769" s="280"/>
      <c r="CM769" s="280" t="s">
        <v>73</v>
      </c>
      <c r="CN769" s="280">
        <v>3</v>
      </c>
    </row>
    <row r="770" spans="4:92">
      <c r="D770" s="273" t="s">
        <v>83</v>
      </c>
      <c r="E770" s="273" t="s">
        <v>194</v>
      </c>
      <c r="F770" s="273" t="s">
        <v>385</v>
      </c>
      <c r="G770" s="273" t="s">
        <v>741</v>
      </c>
      <c r="H770" s="274">
        <v>44927</v>
      </c>
      <c r="I770" s="273">
        <v>11260</v>
      </c>
      <c r="J770" s="273">
        <v>843</v>
      </c>
      <c r="W770" s="273">
        <v>140427</v>
      </c>
      <c r="X770" s="273" t="s">
        <v>64</v>
      </c>
      <c r="Y770" s="273" t="s">
        <v>63</v>
      </c>
      <c r="Z770" s="273" t="s">
        <v>120</v>
      </c>
      <c r="AA770" s="273" t="s">
        <v>120</v>
      </c>
      <c r="AB770" s="274">
        <v>45139</v>
      </c>
      <c r="AC770" s="273">
        <v>13357</v>
      </c>
      <c r="AD770" s="273">
        <v>6</v>
      </c>
      <c r="AE770" s="273">
        <v>3.1739999999999999</v>
      </c>
      <c r="AF770" s="273" t="s">
        <v>90</v>
      </c>
      <c r="AG770" s="273" t="s">
        <v>1005</v>
      </c>
      <c r="AH770" s="273" t="s">
        <v>1477</v>
      </c>
      <c r="AI770" s="273" t="s">
        <v>123</v>
      </c>
      <c r="AJ770" s="273" t="s">
        <v>200</v>
      </c>
      <c r="AK770" s="273">
        <v>226240</v>
      </c>
      <c r="AL770" s="273" t="s">
        <v>64</v>
      </c>
      <c r="AM770" s="273" t="s">
        <v>287</v>
      </c>
      <c r="AN770" s="273" t="s">
        <v>288</v>
      </c>
      <c r="AO770" s="273" t="s">
        <v>1060</v>
      </c>
      <c r="AP770" s="274">
        <v>45200</v>
      </c>
      <c r="AQ770" s="273">
        <v>15258</v>
      </c>
      <c r="AR770" s="273">
        <v>857</v>
      </c>
      <c r="AS770" s="273">
        <v>0</v>
      </c>
      <c r="AT770" s="273" t="s">
        <v>77</v>
      </c>
      <c r="AU770" s="273" t="s">
        <v>344</v>
      </c>
      <c r="BG770" s="273">
        <v>318824</v>
      </c>
      <c r="BH770" s="273" t="s">
        <v>64</v>
      </c>
      <c r="BI770" s="273" t="s">
        <v>404</v>
      </c>
      <c r="BJ770" s="273" t="s">
        <v>408</v>
      </c>
      <c r="BK770" s="273" t="s">
        <v>413</v>
      </c>
      <c r="BL770" s="274">
        <v>45200</v>
      </c>
      <c r="BM770" s="273">
        <v>14079</v>
      </c>
      <c r="BN770" s="273">
        <v>54</v>
      </c>
      <c r="BO770" s="273">
        <v>9065</v>
      </c>
      <c r="BP770" s="273" t="s">
        <v>80</v>
      </c>
      <c r="BQ770" s="273">
        <v>8722.8525451000005</v>
      </c>
      <c r="BR770" s="273" t="s">
        <v>81</v>
      </c>
      <c r="BS770" s="273" t="s">
        <v>1452</v>
      </c>
      <c r="BT770" s="273">
        <v>0</v>
      </c>
      <c r="BU770" s="273">
        <v>250176</v>
      </c>
      <c r="BV770" s="336" t="s">
        <v>83</v>
      </c>
      <c r="BW770" s="337" t="s">
        <v>63</v>
      </c>
      <c r="BX770" s="337" t="s">
        <v>228</v>
      </c>
      <c r="BY770" s="337" t="s">
        <v>244</v>
      </c>
      <c r="BZ770" s="337" t="s">
        <v>204</v>
      </c>
      <c r="CA770" s="337" t="s">
        <v>205</v>
      </c>
      <c r="CB770" s="337" t="s">
        <v>206</v>
      </c>
      <c r="CC770" s="337" t="s">
        <v>207</v>
      </c>
      <c r="CD770" s="338">
        <v>0</v>
      </c>
      <c r="CE770" s="335">
        <v>45231</v>
      </c>
      <c r="CF770" s="337"/>
      <c r="CG770" s="337" t="s">
        <v>181</v>
      </c>
      <c r="CH770" s="337"/>
      <c r="CI770" s="337" t="s">
        <v>208</v>
      </c>
      <c r="CJ770" s="337" t="s">
        <v>209</v>
      </c>
      <c r="CK770" s="337"/>
      <c r="CL770" s="337"/>
      <c r="CM770" s="337" t="s">
        <v>73</v>
      </c>
      <c r="CN770" s="337">
        <v>3</v>
      </c>
    </row>
    <row r="771" spans="4:92">
      <c r="D771" s="273" t="s">
        <v>83</v>
      </c>
      <c r="E771" s="273" t="s">
        <v>194</v>
      </c>
      <c r="F771" s="273" t="s">
        <v>385</v>
      </c>
      <c r="G771" s="273" t="s">
        <v>741</v>
      </c>
      <c r="H771" s="274">
        <v>44927</v>
      </c>
      <c r="I771" s="273">
        <v>11260</v>
      </c>
      <c r="J771" s="273">
        <v>843</v>
      </c>
      <c r="K771" s="273">
        <v>0</v>
      </c>
      <c r="L771" s="273" t="s">
        <v>66</v>
      </c>
      <c r="N771" s="273" t="s">
        <v>107</v>
      </c>
      <c r="W771" s="273">
        <v>140452</v>
      </c>
      <c r="X771" s="273" t="s">
        <v>64</v>
      </c>
      <c r="Y771" s="273" t="s">
        <v>63</v>
      </c>
      <c r="Z771" s="273" t="s">
        <v>120</v>
      </c>
      <c r="AA771" s="273" t="s">
        <v>120</v>
      </c>
      <c r="AB771" s="274">
        <v>45139</v>
      </c>
      <c r="AC771" s="273">
        <v>13357</v>
      </c>
      <c r="AD771" s="273">
        <v>6</v>
      </c>
      <c r="AE771" s="273">
        <v>0.32</v>
      </c>
      <c r="AF771" s="273" t="s">
        <v>90</v>
      </c>
      <c r="AG771" s="273" t="s">
        <v>819</v>
      </c>
      <c r="AH771" s="273" t="s">
        <v>1478</v>
      </c>
      <c r="AI771" s="273" t="s">
        <v>199</v>
      </c>
      <c r="AJ771" s="273" t="s">
        <v>200</v>
      </c>
      <c r="AK771" s="273">
        <v>226246</v>
      </c>
      <c r="AL771" s="273" t="s">
        <v>64</v>
      </c>
      <c r="AM771" s="273" t="s">
        <v>287</v>
      </c>
      <c r="AN771" s="273" t="s">
        <v>288</v>
      </c>
      <c r="AO771" s="273" t="s">
        <v>1060</v>
      </c>
      <c r="AP771" s="274">
        <v>45200</v>
      </c>
      <c r="AQ771" s="273">
        <v>15258</v>
      </c>
      <c r="AR771" s="273">
        <v>857</v>
      </c>
      <c r="AS771" s="273">
        <v>0</v>
      </c>
      <c r="AT771" s="273" t="s">
        <v>77</v>
      </c>
      <c r="AU771" s="273" t="s">
        <v>344</v>
      </c>
      <c r="BG771" s="273">
        <v>318827</v>
      </c>
      <c r="BH771" s="273" t="s">
        <v>64</v>
      </c>
      <c r="BI771" s="273" t="s">
        <v>404</v>
      </c>
      <c r="BJ771" s="273" t="s">
        <v>408</v>
      </c>
      <c r="BK771" s="273" t="s">
        <v>413</v>
      </c>
      <c r="BL771" s="274">
        <v>45231</v>
      </c>
      <c r="BM771" s="273">
        <v>14447</v>
      </c>
      <c r="BN771" s="273">
        <v>54</v>
      </c>
      <c r="BO771" s="273">
        <v>7570</v>
      </c>
      <c r="BP771" s="273" t="s">
        <v>80</v>
      </c>
      <c r="BQ771" s="273">
        <v>6869.0648675000002</v>
      </c>
      <c r="BR771" s="273" t="s">
        <v>81</v>
      </c>
      <c r="BS771" s="273" t="s">
        <v>1452</v>
      </c>
      <c r="BT771" s="273">
        <v>0</v>
      </c>
      <c r="BU771" s="273">
        <v>269060</v>
      </c>
      <c r="BV771" s="279" t="s">
        <v>83</v>
      </c>
      <c r="BW771" s="280" t="s">
        <v>63</v>
      </c>
      <c r="BX771" s="280" t="s">
        <v>228</v>
      </c>
      <c r="BY771" s="280" t="s">
        <v>244</v>
      </c>
      <c r="BZ771" s="280" t="s">
        <v>86</v>
      </c>
      <c r="CA771" s="280" t="s">
        <v>87</v>
      </c>
      <c r="CB771" s="280" t="s">
        <v>217</v>
      </c>
      <c r="CC771" s="280" t="s">
        <v>218</v>
      </c>
      <c r="CD771" s="281">
        <v>2</v>
      </c>
      <c r="CE771" s="277">
        <v>45231</v>
      </c>
      <c r="CF771" s="280"/>
      <c r="CG771" s="280" t="s">
        <v>181</v>
      </c>
      <c r="CH771" s="280"/>
      <c r="CI771" s="280" t="s">
        <v>181</v>
      </c>
      <c r="CJ771" s="280" t="s">
        <v>937</v>
      </c>
      <c r="CK771" s="280"/>
      <c r="CL771" s="280"/>
      <c r="CM771" s="280" t="s">
        <v>73</v>
      </c>
      <c r="CN771" s="280">
        <v>3</v>
      </c>
    </row>
    <row r="772" spans="4:92">
      <c r="D772" s="273" t="s">
        <v>83</v>
      </c>
      <c r="E772" s="273" t="s">
        <v>194</v>
      </c>
      <c r="F772" s="273" t="s">
        <v>385</v>
      </c>
      <c r="G772" s="273" t="s">
        <v>741</v>
      </c>
      <c r="H772" s="274">
        <v>44927</v>
      </c>
      <c r="I772" s="273">
        <v>11260</v>
      </c>
      <c r="J772" s="273">
        <v>843</v>
      </c>
      <c r="K772" s="273">
        <v>1756</v>
      </c>
      <c r="L772" s="273" t="s">
        <v>66</v>
      </c>
      <c r="M772" s="273">
        <v>472.81</v>
      </c>
      <c r="N772" s="273" t="s">
        <v>115</v>
      </c>
      <c r="W772" s="273">
        <v>140451</v>
      </c>
      <c r="X772" s="273" t="s">
        <v>64</v>
      </c>
      <c r="Y772" s="273" t="s">
        <v>63</v>
      </c>
      <c r="Z772" s="273" t="s">
        <v>120</v>
      </c>
      <c r="AA772" s="273" t="s">
        <v>120</v>
      </c>
      <c r="AB772" s="274">
        <v>45139</v>
      </c>
      <c r="AC772" s="273">
        <v>13357</v>
      </c>
      <c r="AD772" s="273">
        <v>6</v>
      </c>
      <c r="AE772" s="273">
        <v>1.286</v>
      </c>
      <c r="AF772" s="273" t="s">
        <v>90</v>
      </c>
      <c r="AG772" s="273" t="s">
        <v>819</v>
      </c>
      <c r="AH772" s="273" t="s">
        <v>1479</v>
      </c>
      <c r="AI772" s="273" t="s">
        <v>199</v>
      </c>
      <c r="AJ772" s="273" t="s">
        <v>214</v>
      </c>
      <c r="AK772" s="273">
        <v>226252</v>
      </c>
      <c r="AL772" s="273" t="s">
        <v>64</v>
      </c>
      <c r="AM772" s="273" t="s">
        <v>287</v>
      </c>
      <c r="AN772" s="273" t="s">
        <v>288</v>
      </c>
      <c r="AO772" s="273" t="s">
        <v>1060</v>
      </c>
      <c r="AP772" s="274">
        <v>45200</v>
      </c>
      <c r="AQ772" s="273">
        <v>15258</v>
      </c>
      <c r="AR772" s="273">
        <v>857</v>
      </c>
      <c r="AS772" s="273">
        <v>0</v>
      </c>
      <c r="AT772" s="273" t="s">
        <v>77</v>
      </c>
      <c r="AU772" s="273" t="s">
        <v>344</v>
      </c>
      <c r="BG772" s="273">
        <v>318830</v>
      </c>
      <c r="BH772" s="273" t="s">
        <v>64</v>
      </c>
      <c r="BI772" s="273" t="s">
        <v>404</v>
      </c>
      <c r="BJ772" s="273" t="s">
        <v>408</v>
      </c>
      <c r="BK772" s="273" t="s">
        <v>413</v>
      </c>
      <c r="BL772" s="274">
        <v>45261</v>
      </c>
      <c r="BM772" s="273">
        <v>16921</v>
      </c>
      <c r="BN772" s="273">
        <v>54</v>
      </c>
      <c r="BO772" s="273">
        <v>6993</v>
      </c>
      <c r="BP772" s="273" t="s">
        <v>80</v>
      </c>
      <c r="BQ772" s="273">
        <v>6443.3398504999996</v>
      </c>
      <c r="BR772" s="273" t="s">
        <v>81</v>
      </c>
      <c r="BS772" s="273" t="s">
        <v>1452</v>
      </c>
      <c r="BT772" s="273">
        <v>0</v>
      </c>
      <c r="BU772" s="273">
        <v>311388</v>
      </c>
      <c r="BV772" s="336" t="s">
        <v>83</v>
      </c>
      <c r="BW772" s="337" t="s">
        <v>63</v>
      </c>
      <c r="BX772" s="337" t="s">
        <v>228</v>
      </c>
      <c r="BY772" s="337" t="s">
        <v>244</v>
      </c>
      <c r="BZ772" s="337" t="s">
        <v>86</v>
      </c>
      <c r="CA772" s="337" t="s">
        <v>87</v>
      </c>
      <c r="CB772" s="337" t="s">
        <v>179</v>
      </c>
      <c r="CC772" s="337" t="s">
        <v>180</v>
      </c>
      <c r="CD772" s="338">
        <v>1</v>
      </c>
      <c r="CE772" s="335">
        <v>45231</v>
      </c>
      <c r="CF772" s="337"/>
      <c r="CG772" s="337" t="s">
        <v>181</v>
      </c>
      <c r="CH772" s="337"/>
      <c r="CI772" s="337" t="s">
        <v>181</v>
      </c>
      <c r="CJ772" s="337" t="s">
        <v>1266</v>
      </c>
      <c r="CK772" s="337"/>
      <c r="CL772" s="337"/>
      <c r="CM772" s="337" t="s">
        <v>73</v>
      </c>
      <c r="CN772" s="337">
        <v>3</v>
      </c>
    </row>
    <row r="773" spans="4:92">
      <c r="D773" s="273" t="s">
        <v>83</v>
      </c>
      <c r="E773" s="273" t="s">
        <v>194</v>
      </c>
      <c r="F773" s="273" t="s">
        <v>385</v>
      </c>
      <c r="G773" s="273" t="s">
        <v>741</v>
      </c>
      <c r="H773" s="274">
        <v>44958</v>
      </c>
      <c r="I773" s="273">
        <v>11422</v>
      </c>
      <c r="J773" s="273">
        <v>843</v>
      </c>
      <c r="W773" s="273">
        <v>145125</v>
      </c>
      <c r="X773" s="273" t="s">
        <v>64</v>
      </c>
      <c r="Y773" s="273" t="s">
        <v>63</v>
      </c>
      <c r="Z773" s="273" t="s">
        <v>120</v>
      </c>
      <c r="AA773" s="273" t="s">
        <v>120</v>
      </c>
      <c r="AB773" s="274">
        <v>45139</v>
      </c>
      <c r="AC773" s="273">
        <v>13357</v>
      </c>
      <c r="AD773" s="273">
        <v>6</v>
      </c>
      <c r="AE773" s="273">
        <v>0.40100000000000002</v>
      </c>
      <c r="AF773" s="273" t="s">
        <v>90</v>
      </c>
      <c r="AG773" s="273" t="s">
        <v>879</v>
      </c>
      <c r="AH773" s="273" t="s">
        <v>880</v>
      </c>
      <c r="AI773" s="273" t="s">
        <v>123</v>
      </c>
      <c r="AJ773" s="273" t="s">
        <v>214</v>
      </c>
      <c r="AK773" s="273">
        <v>226258</v>
      </c>
      <c r="AL773" s="273" t="s">
        <v>64</v>
      </c>
      <c r="AM773" s="273" t="s">
        <v>287</v>
      </c>
      <c r="AN773" s="273" t="s">
        <v>288</v>
      </c>
      <c r="AO773" s="273" t="s">
        <v>289</v>
      </c>
      <c r="AP773" s="274">
        <v>44927</v>
      </c>
      <c r="AQ773" s="273">
        <v>14822</v>
      </c>
      <c r="AR773" s="273">
        <v>859</v>
      </c>
      <c r="AU773" s="273" t="s">
        <v>108</v>
      </c>
      <c r="BG773" s="273">
        <v>278004</v>
      </c>
      <c r="BH773" s="273" t="s">
        <v>64</v>
      </c>
      <c r="BI773" s="273" t="s">
        <v>404</v>
      </c>
      <c r="BJ773" s="273" t="s">
        <v>408</v>
      </c>
      <c r="BK773" s="273" t="s">
        <v>524</v>
      </c>
      <c r="BL773" s="274">
        <v>44927</v>
      </c>
      <c r="BM773" s="273">
        <v>11820</v>
      </c>
      <c r="BN773" s="273">
        <v>672</v>
      </c>
      <c r="BO773" s="273">
        <v>7820</v>
      </c>
      <c r="BP773" s="273" t="s">
        <v>80</v>
      </c>
      <c r="BQ773" s="273">
        <v>8702.3544474999999</v>
      </c>
      <c r="BR773" s="273" t="s">
        <v>81</v>
      </c>
      <c r="BS773" s="273" t="s">
        <v>1405</v>
      </c>
      <c r="BT773" s="273">
        <v>0</v>
      </c>
      <c r="BU773" s="273">
        <v>157010</v>
      </c>
      <c r="BV773" s="279" t="s">
        <v>64</v>
      </c>
      <c r="BW773" s="280" t="s">
        <v>63</v>
      </c>
      <c r="BX773" s="280" t="s">
        <v>252</v>
      </c>
      <c r="BY773" s="280" t="s">
        <v>257</v>
      </c>
      <c r="BZ773" s="280" t="s">
        <v>138</v>
      </c>
      <c r="CA773" s="280" t="s">
        <v>139</v>
      </c>
      <c r="CB773" s="280" t="s">
        <v>140</v>
      </c>
      <c r="CC773" s="280" t="s">
        <v>141</v>
      </c>
      <c r="CD773" s="281">
        <v>9</v>
      </c>
      <c r="CE773" s="277">
        <v>44927</v>
      </c>
      <c r="CF773" s="280">
        <v>7951</v>
      </c>
      <c r="CG773" s="280" t="s">
        <v>90</v>
      </c>
      <c r="CH773" s="280">
        <v>7951</v>
      </c>
      <c r="CI773" s="280" t="s">
        <v>80</v>
      </c>
      <c r="CJ773" s="280"/>
      <c r="CK773" s="280"/>
      <c r="CL773" s="280"/>
      <c r="CM773" s="280" t="s">
        <v>73</v>
      </c>
      <c r="CN773" s="280">
        <v>3</v>
      </c>
    </row>
    <row r="774" spans="4:92">
      <c r="D774" s="273" t="s">
        <v>83</v>
      </c>
      <c r="E774" s="273" t="s">
        <v>194</v>
      </c>
      <c r="F774" s="273" t="s">
        <v>385</v>
      </c>
      <c r="G774" s="273" t="s">
        <v>741</v>
      </c>
      <c r="H774" s="274">
        <v>44958</v>
      </c>
      <c r="I774" s="273">
        <v>11422</v>
      </c>
      <c r="J774" s="273">
        <v>843</v>
      </c>
      <c r="K774" s="273">
        <v>0</v>
      </c>
      <c r="L774" s="273" t="s">
        <v>66</v>
      </c>
      <c r="N774" s="273" t="s">
        <v>107</v>
      </c>
      <c r="W774" s="273">
        <v>145150</v>
      </c>
      <c r="X774" s="273" t="s">
        <v>64</v>
      </c>
      <c r="Y774" s="273" t="s">
        <v>63</v>
      </c>
      <c r="Z774" s="273" t="s">
        <v>120</v>
      </c>
      <c r="AA774" s="273" t="s">
        <v>120</v>
      </c>
      <c r="AB774" s="274">
        <v>45170</v>
      </c>
      <c r="AC774" s="273">
        <v>13683</v>
      </c>
      <c r="AD774" s="273">
        <v>6</v>
      </c>
      <c r="AK774" s="273">
        <v>230812</v>
      </c>
      <c r="AL774" s="273" t="s">
        <v>64</v>
      </c>
      <c r="AM774" s="273" t="s">
        <v>287</v>
      </c>
      <c r="AN774" s="273" t="s">
        <v>288</v>
      </c>
      <c r="AO774" s="273" t="s">
        <v>289</v>
      </c>
      <c r="AP774" s="274">
        <v>44927</v>
      </c>
      <c r="AQ774" s="273">
        <v>15406</v>
      </c>
      <c r="AR774" s="273">
        <v>859</v>
      </c>
      <c r="AS774" s="273">
        <v>1.9</v>
      </c>
      <c r="AT774" s="273" t="s">
        <v>77</v>
      </c>
      <c r="AU774" s="273" t="s">
        <v>269</v>
      </c>
      <c r="AV774" s="273" t="s">
        <v>290</v>
      </c>
      <c r="BA774" s="273" t="s">
        <v>249</v>
      </c>
      <c r="BG774" s="273">
        <v>284176</v>
      </c>
      <c r="BH774" s="273" t="s">
        <v>64</v>
      </c>
      <c r="BI774" s="273" t="s">
        <v>404</v>
      </c>
      <c r="BJ774" s="273" t="s">
        <v>408</v>
      </c>
      <c r="BK774" s="273" t="s">
        <v>524</v>
      </c>
      <c r="BL774" s="274">
        <v>44958</v>
      </c>
      <c r="BM774" s="273">
        <v>11858</v>
      </c>
      <c r="BN774" s="273">
        <v>672</v>
      </c>
      <c r="BO774" s="273">
        <v>8531</v>
      </c>
      <c r="BP774" s="273" t="s">
        <v>80</v>
      </c>
      <c r="BQ774" s="273">
        <v>9508.8991043999995</v>
      </c>
      <c r="BR774" s="273" t="s">
        <v>81</v>
      </c>
      <c r="BS774" s="273" t="s">
        <v>1405</v>
      </c>
      <c r="BT774" s="273">
        <v>0</v>
      </c>
      <c r="BU774" s="273">
        <v>157732</v>
      </c>
      <c r="BV774" s="336" t="s">
        <v>64</v>
      </c>
      <c r="BW774" s="337" t="s">
        <v>63</v>
      </c>
      <c r="BX774" s="337" t="s">
        <v>252</v>
      </c>
      <c r="BY774" s="337" t="s">
        <v>257</v>
      </c>
      <c r="BZ774" s="337" t="s">
        <v>151</v>
      </c>
      <c r="CA774" s="337" t="s">
        <v>152</v>
      </c>
      <c r="CB774" s="337" t="s">
        <v>153</v>
      </c>
      <c r="CC774" s="337" t="s">
        <v>154</v>
      </c>
      <c r="CD774" s="338">
        <v>10</v>
      </c>
      <c r="CE774" s="335">
        <v>44927</v>
      </c>
      <c r="CF774" s="337">
        <v>429</v>
      </c>
      <c r="CG774" s="337" t="s">
        <v>90</v>
      </c>
      <c r="CH774" s="337">
        <v>429</v>
      </c>
      <c r="CI774" s="337" t="s">
        <v>80</v>
      </c>
      <c r="CJ774" s="337"/>
      <c r="CK774" s="337"/>
      <c r="CL774" s="337"/>
      <c r="CM774" s="337" t="s">
        <v>73</v>
      </c>
      <c r="CN774" s="337">
        <v>3</v>
      </c>
    </row>
    <row r="775" spans="4:92">
      <c r="D775" s="273" t="s">
        <v>83</v>
      </c>
      <c r="E775" s="273" t="s">
        <v>194</v>
      </c>
      <c r="F775" s="273" t="s">
        <v>385</v>
      </c>
      <c r="G775" s="273" t="s">
        <v>741</v>
      </c>
      <c r="H775" s="274">
        <v>44958</v>
      </c>
      <c r="I775" s="273">
        <v>11422</v>
      </c>
      <c r="J775" s="273">
        <v>843</v>
      </c>
      <c r="K775" s="273">
        <v>1881</v>
      </c>
      <c r="L775" s="273" t="s">
        <v>66</v>
      </c>
      <c r="M775" s="273">
        <v>538.44000000000005</v>
      </c>
      <c r="N775" s="273" t="s">
        <v>115</v>
      </c>
      <c r="W775" s="273">
        <v>145149</v>
      </c>
      <c r="X775" s="273" t="s">
        <v>64</v>
      </c>
      <c r="Y775" s="273" t="s">
        <v>63</v>
      </c>
      <c r="Z775" s="273" t="s">
        <v>165</v>
      </c>
      <c r="AA775" s="273" t="s">
        <v>165</v>
      </c>
      <c r="AB775" s="274">
        <v>44958</v>
      </c>
      <c r="AC775" s="273">
        <v>11978</v>
      </c>
      <c r="AD775" s="273">
        <v>11</v>
      </c>
      <c r="AE775" s="273">
        <v>0</v>
      </c>
      <c r="AF775" s="273" t="s">
        <v>90</v>
      </c>
      <c r="AG775" s="273" t="s">
        <v>1198</v>
      </c>
      <c r="AH775" s="273" t="s">
        <v>1238</v>
      </c>
      <c r="AI775" s="273" t="s">
        <v>123</v>
      </c>
      <c r="AJ775" s="273" t="s">
        <v>200</v>
      </c>
      <c r="AK775" s="273">
        <v>327826</v>
      </c>
      <c r="AL775" s="273" t="s">
        <v>83</v>
      </c>
      <c r="AM775" s="273" t="s">
        <v>287</v>
      </c>
      <c r="AN775" s="273" t="s">
        <v>518</v>
      </c>
      <c r="AO775" s="273" t="s">
        <v>958</v>
      </c>
      <c r="AP775" s="274">
        <v>44927</v>
      </c>
      <c r="AQ775" s="273">
        <v>15392</v>
      </c>
      <c r="AR775" s="273">
        <v>831</v>
      </c>
      <c r="AS775" s="273">
        <v>2.1000000000000001E-2</v>
      </c>
      <c r="AT775" s="273" t="s">
        <v>77</v>
      </c>
      <c r="AU775" s="273" t="s">
        <v>240</v>
      </c>
      <c r="AV775" s="273" t="s">
        <v>98</v>
      </c>
      <c r="BA775" s="273" t="s">
        <v>240</v>
      </c>
      <c r="BG775" s="273">
        <v>336787</v>
      </c>
      <c r="BH775" s="273" t="s">
        <v>64</v>
      </c>
      <c r="BI775" s="273" t="s">
        <v>404</v>
      </c>
      <c r="BJ775" s="273" t="s">
        <v>408</v>
      </c>
      <c r="BK775" s="273" t="s">
        <v>524</v>
      </c>
      <c r="BL775" s="274">
        <v>44986</v>
      </c>
      <c r="BM775" s="273">
        <v>11896</v>
      </c>
      <c r="BN775" s="273">
        <v>672</v>
      </c>
      <c r="BO775" s="273">
        <v>8088</v>
      </c>
      <c r="BP775" s="273" t="s">
        <v>80</v>
      </c>
      <c r="BQ775" s="273">
        <v>9095.3213993000008</v>
      </c>
      <c r="BR775" s="273" t="s">
        <v>81</v>
      </c>
      <c r="BS775" s="273" t="s">
        <v>1405</v>
      </c>
      <c r="BT775" s="273">
        <v>0</v>
      </c>
      <c r="BU775" s="273">
        <v>158454</v>
      </c>
      <c r="BV775" s="279" t="s">
        <v>64</v>
      </c>
      <c r="BW775" s="280" t="s">
        <v>63</v>
      </c>
      <c r="BX775" s="280" t="s">
        <v>252</v>
      </c>
      <c r="BY775" s="280" t="s">
        <v>257</v>
      </c>
      <c r="BZ775" s="280" t="s">
        <v>126</v>
      </c>
      <c r="CA775" s="280" t="s">
        <v>127</v>
      </c>
      <c r="CB775" s="280" t="s">
        <v>128</v>
      </c>
      <c r="CC775" s="280" t="s">
        <v>129</v>
      </c>
      <c r="CD775" s="281">
        <v>6</v>
      </c>
      <c r="CE775" s="277">
        <v>44927</v>
      </c>
      <c r="CF775" s="280"/>
      <c r="CG775" s="280"/>
      <c r="CH775" s="280"/>
      <c r="CI775" s="280" t="s">
        <v>80</v>
      </c>
      <c r="CJ775" s="280"/>
      <c r="CK775" s="280"/>
      <c r="CL775" s="280"/>
      <c r="CM775" s="280" t="s">
        <v>73</v>
      </c>
      <c r="CN775" s="280">
        <v>3</v>
      </c>
    </row>
    <row r="776" spans="4:92">
      <c r="D776" s="273" t="s">
        <v>64</v>
      </c>
      <c r="E776" s="273" t="s">
        <v>75</v>
      </c>
      <c r="F776" s="273" t="s">
        <v>173</v>
      </c>
      <c r="G776" s="273" t="s">
        <v>173</v>
      </c>
      <c r="H776" s="274">
        <v>44986</v>
      </c>
      <c r="I776" s="273">
        <v>11466</v>
      </c>
      <c r="J776" s="273">
        <v>45</v>
      </c>
      <c r="K776" s="273">
        <v>116082</v>
      </c>
      <c r="L776" s="273" t="s">
        <v>66</v>
      </c>
      <c r="M776" s="273">
        <v>0</v>
      </c>
      <c r="N776" s="273" t="s">
        <v>1010</v>
      </c>
      <c r="O776" s="273">
        <v>0</v>
      </c>
      <c r="P776" s="273" t="s">
        <v>1011</v>
      </c>
      <c r="Q776" s="273" t="s">
        <v>1188</v>
      </c>
      <c r="R776" s="273" t="s">
        <v>1342</v>
      </c>
      <c r="S776" s="273" t="s">
        <v>1343</v>
      </c>
      <c r="U776" s="273" t="s">
        <v>1344</v>
      </c>
      <c r="V776" s="273" t="s">
        <v>1345</v>
      </c>
      <c r="W776" s="273">
        <v>146427</v>
      </c>
      <c r="X776" s="273" t="s">
        <v>64</v>
      </c>
      <c r="Y776" s="273" t="s">
        <v>63</v>
      </c>
      <c r="Z776" s="273" t="s">
        <v>165</v>
      </c>
      <c r="AA776" s="273" t="s">
        <v>165</v>
      </c>
      <c r="AB776" s="274">
        <v>44958</v>
      </c>
      <c r="AC776" s="273">
        <v>11978</v>
      </c>
      <c r="AD776" s="273">
        <v>11</v>
      </c>
      <c r="AE776" s="273">
        <v>0</v>
      </c>
      <c r="AF776" s="273" t="s">
        <v>90</v>
      </c>
      <c r="AG776" s="273" t="s">
        <v>1239</v>
      </c>
      <c r="AH776" s="273" t="s">
        <v>1240</v>
      </c>
      <c r="AI776" s="273" t="s">
        <v>123</v>
      </c>
      <c r="AJ776" s="273" t="s">
        <v>200</v>
      </c>
      <c r="AK776" s="273">
        <v>327832</v>
      </c>
      <c r="AL776" s="273" t="s">
        <v>83</v>
      </c>
      <c r="AM776" s="273" t="s">
        <v>287</v>
      </c>
      <c r="AN776" s="273" t="s">
        <v>518</v>
      </c>
      <c r="AO776" s="273" t="s">
        <v>958</v>
      </c>
      <c r="AP776" s="274">
        <v>44927</v>
      </c>
      <c r="AQ776" s="273">
        <v>15392</v>
      </c>
      <c r="AR776" s="273">
        <v>831</v>
      </c>
      <c r="AS776" s="273">
        <v>1.2</v>
      </c>
      <c r="AT776" s="273" t="s">
        <v>77</v>
      </c>
      <c r="AU776" s="273" t="s">
        <v>269</v>
      </c>
      <c r="AV776" s="273" t="s">
        <v>513</v>
      </c>
      <c r="BA776" s="273" t="s">
        <v>249</v>
      </c>
      <c r="BG776" s="273">
        <v>336791</v>
      </c>
      <c r="BH776" s="273" t="s">
        <v>64</v>
      </c>
      <c r="BI776" s="273" t="s">
        <v>404</v>
      </c>
      <c r="BJ776" s="273" t="s">
        <v>408</v>
      </c>
      <c r="BK776" s="273" t="s">
        <v>524</v>
      </c>
      <c r="BL776" s="274">
        <v>45017</v>
      </c>
      <c r="BM776" s="273">
        <v>11934</v>
      </c>
      <c r="BN776" s="273">
        <v>672</v>
      </c>
      <c r="BO776" s="273">
        <v>10565</v>
      </c>
      <c r="BP776" s="273" t="s">
        <v>80</v>
      </c>
      <c r="BQ776" s="273">
        <v>11933.4002671</v>
      </c>
      <c r="BR776" s="273" t="s">
        <v>81</v>
      </c>
      <c r="BS776" s="273" t="s">
        <v>1405</v>
      </c>
      <c r="BT776" s="273">
        <v>0</v>
      </c>
      <c r="BU776" s="273">
        <v>159176</v>
      </c>
      <c r="BV776" s="336" t="s">
        <v>64</v>
      </c>
      <c r="BW776" s="337" t="s">
        <v>63</v>
      </c>
      <c r="BX776" s="337" t="s">
        <v>252</v>
      </c>
      <c r="BY776" s="337" t="s">
        <v>257</v>
      </c>
      <c r="BZ776" s="337" t="s">
        <v>110</v>
      </c>
      <c r="CA776" s="337" t="s">
        <v>111</v>
      </c>
      <c r="CB776" s="337" t="s">
        <v>117</v>
      </c>
      <c r="CC776" s="337" t="s">
        <v>118</v>
      </c>
      <c r="CD776" s="338">
        <v>5</v>
      </c>
      <c r="CE776" s="335">
        <v>44927</v>
      </c>
      <c r="CF776" s="337"/>
      <c r="CG776" s="337"/>
      <c r="CH776" s="337"/>
      <c r="CI776" s="337" t="s">
        <v>104</v>
      </c>
      <c r="CJ776" s="337"/>
      <c r="CK776" s="337"/>
      <c r="CL776" s="337"/>
      <c r="CM776" s="337" t="s">
        <v>73</v>
      </c>
      <c r="CN776" s="337">
        <v>3</v>
      </c>
    </row>
    <row r="777" spans="4:92">
      <c r="D777" s="273" t="s">
        <v>64</v>
      </c>
      <c r="E777" s="273" t="s">
        <v>75</v>
      </c>
      <c r="F777" s="273" t="s">
        <v>173</v>
      </c>
      <c r="G777" s="273" t="s">
        <v>173</v>
      </c>
      <c r="H777" s="274">
        <v>44986</v>
      </c>
      <c r="I777" s="273">
        <v>11466</v>
      </c>
      <c r="J777" s="273">
        <v>45</v>
      </c>
      <c r="K777" s="273">
        <v>0</v>
      </c>
      <c r="L777" s="273" t="s">
        <v>66</v>
      </c>
      <c r="N777" s="273" t="s">
        <v>107</v>
      </c>
      <c r="W777" s="273">
        <v>146426</v>
      </c>
      <c r="X777" s="273" t="s">
        <v>64</v>
      </c>
      <c r="Y777" s="273" t="s">
        <v>63</v>
      </c>
      <c r="Z777" s="273" t="s">
        <v>165</v>
      </c>
      <c r="AA777" s="273" t="s">
        <v>165</v>
      </c>
      <c r="AB777" s="274">
        <v>44986</v>
      </c>
      <c r="AC777" s="273">
        <v>11865</v>
      </c>
      <c r="AD777" s="273">
        <v>11</v>
      </c>
      <c r="AK777" s="273">
        <v>162458</v>
      </c>
      <c r="AL777" s="273" t="s">
        <v>83</v>
      </c>
      <c r="AM777" s="273" t="s">
        <v>287</v>
      </c>
      <c r="AN777" s="273" t="s">
        <v>518</v>
      </c>
      <c r="AO777" s="273" t="s">
        <v>958</v>
      </c>
      <c r="AP777" s="274">
        <v>44927</v>
      </c>
      <c r="AQ777" s="273">
        <v>15392</v>
      </c>
      <c r="AR777" s="273">
        <v>831</v>
      </c>
      <c r="AS777" s="273">
        <v>2.75</v>
      </c>
      <c r="AT777" s="273" t="s">
        <v>77</v>
      </c>
      <c r="AU777" s="273" t="s">
        <v>269</v>
      </c>
      <c r="AV777" s="273" t="s">
        <v>290</v>
      </c>
      <c r="BA777" s="273" t="s">
        <v>249</v>
      </c>
      <c r="BG777" s="273">
        <v>336795</v>
      </c>
      <c r="BH777" s="273" t="s">
        <v>64</v>
      </c>
      <c r="BI777" s="273" t="s">
        <v>404</v>
      </c>
      <c r="BJ777" s="273" t="s">
        <v>408</v>
      </c>
      <c r="BK777" s="273" t="s">
        <v>524</v>
      </c>
      <c r="BL777" s="274">
        <v>45047</v>
      </c>
      <c r="BM777" s="273">
        <v>12378</v>
      </c>
      <c r="BN777" s="273">
        <v>672</v>
      </c>
      <c r="BO777" s="273">
        <v>10983</v>
      </c>
      <c r="BP777" s="273" t="s">
        <v>80</v>
      </c>
      <c r="BQ777" s="273">
        <v>12512.942233</v>
      </c>
      <c r="BR777" s="273" t="s">
        <v>81</v>
      </c>
      <c r="BS777" s="273" t="s">
        <v>1405</v>
      </c>
      <c r="BT777" s="273">
        <v>0</v>
      </c>
      <c r="BU777" s="273">
        <v>180474</v>
      </c>
      <c r="BV777" s="279" t="s">
        <v>64</v>
      </c>
      <c r="BW777" s="280" t="s">
        <v>63</v>
      </c>
      <c r="BX777" s="280" t="s">
        <v>252</v>
      </c>
      <c r="BY777" s="280" t="s">
        <v>257</v>
      </c>
      <c r="BZ777" s="280" t="s">
        <v>110</v>
      </c>
      <c r="CA777" s="280" t="s">
        <v>111</v>
      </c>
      <c r="CB777" s="280" t="s">
        <v>112</v>
      </c>
      <c r="CC777" s="280" t="s">
        <v>113</v>
      </c>
      <c r="CD777" s="281">
        <v>4</v>
      </c>
      <c r="CE777" s="277">
        <v>44927</v>
      </c>
      <c r="CF777" s="280"/>
      <c r="CG777" s="280"/>
      <c r="CH777" s="280"/>
      <c r="CI777" s="280" t="s">
        <v>80</v>
      </c>
      <c r="CJ777" s="280"/>
      <c r="CK777" s="280"/>
      <c r="CL777" s="280"/>
      <c r="CM777" s="280" t="s">
        <v>73</v>
      </c>
      <c r="CN777" s="280">
        <v>3</v>
      </c>
    </row>
    <row r="778" spans="4:92">
      <c r="D778" s="273" t="s">
        <v>64</v>
      </c>
      <c r="E778" s="273" t="s">
        <v>75</v>
      </c>
      <c r="F778" s="273" t="s">
        <v>173</v>
      </c>
      <c r="G778" s="273" t="s">
        <v>173</v>
      </c>
      <c r="H778" s="274">
        <v>44986</v>
      </c>
      <c r="I778" s="273">
        <v>11466</v>
      </c>
      <c r="J778" s="273">
        <v>45</v>
      </c>
      <c r="K778" s="273">
        <v>1025224</v>
      </c>
      <c r="L778" s="273" t="s">
        <v>66</v>
      </c>
      <c r="M778" s="273">
        <v>112562.9731875</v>
      </c>
      <c r="N778" s="273" t="s">
        <v>115</v>
      </c>
      <c r="W778" s="273">
        <v>146425</v>
      </c>
      <c r="X778" s="273" t="s">
        <v>64</v>
      </c>
      <c r="Y778" s="273" t="s">
        <v>63</v>
      </c>
      <c r="Z778" s="273" t="s">
        <v>165</v>
      </c>
      <c r="AA778" s="273" t="s">
        <v>165</v>
      </c>
      <c r="AB778" s="274">
        <v>44986</v>
      </c>
      <c r="AC778" s="273">
        <v>12011</v>
      </c>
      <c r="AD778" s="273">
        <v>11</v>
      </c>
      <c r="AE778" s="273">
        <v>4.9630000000000001</v>
      </c>
      <c r="AF778" s="273" t="s">
        <v>90</v>
      </c>
      <c r="AG778" s="273" t="s">
        <v>882</v>
      </c>
      <c r="AH778" s="273" t="s">
        <v>1101</v>
      </c>
      <c r="AI778" s="273" t="s">
        <v>123</v>
      </c>
      <c r="AJ778" s="273" t="s">
        <v>214</v>
      </c>
      <c r="AK778" s="273">
        <v>340120</v>
      </c>
      <c r="AL778" s="273" t="s">
        <v>83</v>
      </c>
      <c r="AM778" s="273" t="s">
        <v>287</v>
      </c>
      <c r="AN778" s="273" t="s">
        <v>518</v>
      </c>
      <c r="AO778" s="273" t="s">
        <v>958</v>
      </c>
      <c r="AP778" s="274">
        <v>44927</v>
      </c>
      <c r="AQ778" s="273">
        <v>15392</v>
      </c>
      <c r="AR778" s="273">
        <v>831</v>
      </c>
      <c r="AS778" s="273">
        <v>1.2</v>
      </c>
      <c r="AT778" s="273" t="s">
        <v>77</v>
      </c>
      <c r="AU778" s="273" t="s">
        <v>269</v>
      </c>
      <c r="AV778" s="273" t="s">
        <v>513</v>
      </c>
      <c r="BA778" s="273" t="s">
        <v>249</v>
      </c>
      <c r="BG778" s="273">
        <v>336799</v>
      </c>
      <c r="BH778" s="273" t="s">
        <v>64</v>
      </c>
      <c r="BI778" s="273" t="s">
        <v>404</v>
      </c>
      <c r="BJ778" s="273" t="s">
        <v>408</v>
      </c>
      <c r="BK778" s="273" t="s">
        <v>524</v>
      </c>
      <c r="BL778" s="274">
        <v>45078</v>
      </c>
      <c r="BM778" s="273">
        <v>12647</v>
      </c>
      <c r="BN778" s="273">
        <v>672</v>
      </c>
      <c r="BO778" s="273">
        <v>11830</v>
      </c>
      <c r="BP778" s="273" t="s">
        <v>80</v>
      </c>
      <c r="BQ778" s="273">
        <v>13653.3095992</v>
      </c>
      <c r="BR778" s="273" t="s">
        <v>81</v>
      </c>
      <c r="BS778" s="273" t="s">
        <v>1405</v>
      </c>
      <c r="BT778" s="273">
        <v>0</v>
      </c>
      <c r="BU778" s="273">
        <v>192310</v>
      </c>
      <c r="BV778" s="336" t="s">
        <v>64</v>
      </c>
      <c r="BW778" s="337" t="s">
        <v>63</v>
      </c>
      <c r="BX778" s="337" t="s">
        <v>252</v>
      </c>
      <c r="BY778" s="337" t="s">
        <v>257</v>
      </c>
      <c r="BZ778" s="337" t="s">
        <v>86</v>
      </c>
      <c r="CA778" s="337" t="s">
        <v>87</v>
      </c>
      <c r="CB778" s="337" t="s">
        <v>101</v>
      </c>
      <c r="CC778" s="337" t="s">
        <v>102</v>
      </c>
      <c r="CD778" s="338">
        <v>4</v>
      </c>
      <c r="CE778" s="335">
        <v>44927</v>
      </c>
      <c r="CF778" s="337">
        <v>111497</v>
      </c>
      <c r="CG778" s="337" t="s">
        <v>103</v>
      </c>
      <c r="CH778" s="337">
        <v>3630.3423200000002</v>
      </c>
      <c r="CI778" s="337" t="s">
        <v>104</v>
      </c>
      <c r="CJ778" s="337"/>
      <c r="CK778" s="337"/>
      <c r="CL778" s="337"/>
      <c r="CM778" s="337" t="s">
        <v>73</v>
      </c>
      <c r="CN778" s="337">
        <v>3</v>
      </c>
    </row>
    <row r="779" spans="4:92">
      <c r="D779" s="273" t="s">
        <v>64</v>
      </c>
      <c r="E779" s="273" t="s">
        <v>75</v>
      </c>
      <c r="F779" s="273" t="s">
        <v>173</v>
      </c>
      <c r="G779" s="273" t="s">
        <v>173</v>
      </c>
      <c r="H779" s="274">
        <v>45017</v>
      </c>
      <c r="I779" s="273">
        <v>11628</v>
      </c>
      <c r="J779" s="273">
        <v>45</v>
      </c>
      <c r="K779" s="273">
        <v>184096</v>
      </c>
      <c r="L779" s="273" t="s">
        <v>66</v>
      </c>
      <c r="M779" s="273">
        <v>0</v>
      </c>
      <c r="N779" s="273" t="s">
        <v>1010</v>
      </c>
      <c r="O779" s="273">
        <v>0</v>
      </c>
      <c r="P779" s="273" t="s">
        <v>1011</v>
      </c>
      <c r="Q779" s="273" t="s">
        <v>1188</v>
      </c>
      <c r="R779" s="273" t="s">
        <v>1342</v>
      </c>
      <c r="S779" s="273" t="s">
        <v>1343</v>
      </c>
      <c r="U779" s="273" t="s">
        <v>1344</v>
      </c>
      <c r="V779" s="273" t="s">
        <v>1344</v>
      </c>
      <c r="W779" s="273">
        <v>151125</v>
      </c>
      <c r="X779" s="273" t="s">
        <v>64</v>
      </c>
      <c r="Y779" s="273" t="s">
        <v>63</v>
      </c>
      <c r="Z779" s="273" t="s">
        <v>165</v>
      </c>
      <c r="AA779" s="273" t="s">
        <v>165</v>
      </c>
      <c r="AB779" s="274">
        <v>44986</v>
      </c>
      <c r="AC779" s="273">
        <v>12011</v>
      </c>
      <c r="AD779" s="273">
        <v>11</v>
      </c>
      <c r="AE779" s="273">
        <v>0</v>
      </c>
      <c r="AF779" s="273" t="s">
        <v>90</v>
      </c>
      <c r="AG779" s="273" t="s">
        <v>879</v>
      </c>
      <c r="AH779" s="273" t="s">
        <v>880</v>
      </c>
      <c r="AI779" s="273" t="s">
        <v>123</v>
      </c>
      <c r="AJ779" s="273" t="s">
        <v>214</v>
      </c>
      <c r="AK779" s="273">
        <v>340126</v>
      </c>
      <c r="AL779" s="273" t="s">
        <v>83</v>
      </c>
      <c r="AM779" s="273" t="s">
        <v>287</v>
      </c>
      <c r="AN779" s="273" t="s">
        <v>518</v>
      </c>
      <c r="AO779" s="273" t="s">
        <v>958</v>
      </c>
      <c r="AP779" s="274">
        <v>44927</v>
      </c>
      <c r="AQ779" s="273">
        <v>15392</v>
      </c>
      <c r="AR779" s="273">
        <v>831</v>
      </c>
      <c r="AS779" s="273">
        <v>2</v>
      </c>
      <c r="AT779" s="273" t="s">
        <v>77</v>
      </c>
      <c r="AU779" s="273" t="s">
        <v>1480</v>
      </c>
      <c r="AV779" s="273" t="s">
        <v>571</v>
      </c>
      <c r="BA779" s="273" t="s">
        <v>844</v>
      </c>
      <c r="BC779" s="273">
        <v>15</v>
      </c>
      <c r="BG779" s="273">
        <v>336809</v>
      </c>
      <c r="BH779" s="273" t="s">
        <v>64</v>
      </c>
      <c r="BI779" s="273" t="s">
        <v>404</v>
      </c>
      <c r="BJ779" s="273" t="s">
        <v>408</v>
      </c>
      <c r="BK779" s="273" t="s">
        <v>524</v>
      </c>
      <c r="BL779" s="274">
        <v>45108</v>
      </c>
      <c r="BM779" s="273">
        <v>12916</v>
      </c>
      <c r="BN779" s="273">
        <v>672</v>
      </c>
      <c r="BO779" s="273">
        <v>10971</v>
      </c>
      <c r="BP779" s="273" t="s">
        <v>80</v>
      </c>
      <c r="BQ779" s="273">
        <v>12373.987394600001</v>
      </c>
      <c r="BR779" s="273" t="s">
        <v>81</v>
      </c>
      <c r="BS779" s="273" t="s">
        <v>1405</v>
      </c>
      <c r="BT779" s="273">
        <v>0</v>
      </c>
      <c r="BU779" s="273">
        <v>205794</v>
      </c>
      <c r="BV779" s="279" t="s">
        <v>64</v>
      </c>
      <c r="BW779" s="280" t="s">
        <v>63</v>
      </c>
      <c r="BX779" s="280" t="s">
        <v>252</v>
      </c>
      <c r="BY779" s="280" t="s">
        <v>257</v>
      </c>
      <c r="BZ779" s="280" t="s">
        <v>86</v>
      </c>
      <c r="CA779" s="280" t="s">
        <v>87</v>
      </c>
      <c r="CB779" s="280" t="s">
        <v>101</v>
      </c>
      <c r="CC779" s="280" t="s">
        <v>102</v>
      </c>
      <c r="CD779" s="281">
        <v>4</v>
      </c>
      <c r="CE779" s="277">
        <v>44927</v>
      </c>
      <c r="CF779" s="280">
        <v>57924</v>
      </c>
      <c r="CG779" s="280" t="s">
        <v>103</v>
      </c>
      <c r="CH779" s="280">
        <v>1886.0054399999999</v>
      </c>
      <c r="CI779" s="280" t="s">
        <v>104</v>
      </c>
      <c r="CJ779" s="280"/>
      <c r="CK779" s="280"/>
      <c r="CL779" s="280"/>
      <c r="CM779" s="280" t="s">
        <v>73</v>
      </c>
      <c r="CN779" s="280">
        <v>3</v>
      </c>
    </row>
    <row r="780" spans="4:92">
      <c r="D780" s="273" t="s">
        <v>64</v>
      </c>
      <c r="E780" s="273" t="s">
        <v>75</v>
      </c>
      <c r="F780" s="273" t="s">
        <v>173</v>
      </c>
      <c r="G780" s="273" t="s">
        <v>173</v>
      </c>
      <c r="H780" s="274">
        <v>45017</v>
      </c>
      <c r="I780" s="273">
        <v>11628</v>
      </c>
      <c r="J780" s="273">
        <v>45</v>
      </c>
      <c r="K780" s="273">
        <v>0</v>
      </c>
      <c r="L780" s="273" t="s">
        <v>66</v>
      </c>
      <c r="N780" s="273" t="s">
        <v>107</v>
      </c>
      <c r="W780" s="273">
        <v>151124</v>
      </c>
      <c r="X780" s="273" t="s">
        <v>64</v>
      </c>
      <c r="Y780" s="273" t="s">
        <v>63</v>
      </c>
      <c r="Z780" s="273" t="s">
        <v>165</v>
      </c>
      <c r="AA780" s="273" t="s">
        <v>165</v>
      </c>
      <c r="AB780" s="274">
        <v>44986</v>
      </c>
      <c r="AC780" s="273">
        <v>12011</v>
      </c>
      <c r="AD780" s="273">
        <v>11</v>
      </c>
      <c r="AE780" s="273">
        <v>0</v>
      </c>
      <c r="AF780" s="273" t="s">
        <v>90</v>
      </c>
      <c r="AG780" s="273" t="s">
        <v>1218</v>
      </c>
      <c r="AH780" s="273" t="s">
        <v>1219</v>
      </c>
      <c r="AI780" s="273" t="s">
        <v>123</v>
      </c>
      <c r="AJ780" s="273" t="s">
        <v>214</v>
      </c>
      <c r="AK780" s="273">
        <v>340132</v>
      </c>
      <c r="AL780" s="273" t="s">
        <v>83</v>
      </c>
      <c r="AM780" s="273" t="s">
        <v>287</v>
      </c>
      <c r="AN780" s="273" t="s">
        <v>518</v>
      </c>
      <c r="AO780" s="273" t="s">
        <v>958</v>
      </c>
      <c r="AP780" s="274">
        <v>44927</v>
      </c>
      <c r="AQ780" s="273">
        <v>15392</v>
      </c>
      <c r="AR780" s="273">
        <v>831</v>
      </c>
      <c r="AS780" s="273">
        <v>1.32</v>
      </c>
      <c r="AT780" s="273" t="s">
        <v>77</v>
      </c>
      <c r="AU780" s="273" t="s">
        <v>1480</v>
      </c>
      <c r="AV780" s="273" t="s">
        <v>1309</v>
      </c>
      <c r="BA780" s="273" t="s">
        <v>844</v>
      </c>
      <c r="BC780" s="273">
        <v>15</v>
      </c>
      <c r="BG780" s="273">
        <v>336813</v>
      </c>
      <c r="BH780" s="273" t="s">
        <v>64</v>
      </c>
      <c r="BI780" s="273" t="s">
        <v>404</v>
      </c>
      <c r="BJ780" s="273" t="s">
        <v>408</v>
      </c>
      <c r="BK780" s="273" t="s">
        <v>524</v>
      </c>
      <c r="BL780" s="274">
        <v>45139</v>
      </c>
      <c r="BM780" s="273">
        <v>13593</v>
      </c>
      <c r="BN780" s="273">
        <v>672</v>
      </c>
      <c r="BO780" s="273">
        <v>11835</v>
      </c>
      <c r="BP780" s="273" t="s">
        <v>80</v>
      </c>
      <c r="BQ780" s="273">
        <v>13417.060698900001</v>
      </c>
      <c r="BR780" s="273" t="s">
        <v>81</v>
      </c>
      <c r="BS780" s="273" t="s">
        <v>1405</v>
      </c>
      <c r="BT780" s="273">
        <v>0</v>
      </c>
      <c r="BU780" s="273">
        <v>223863</v>
      </c>
      <c r="BV780" s="336" t="s">
        <v>64</v>
      </c>
      <c r="BW780" s="337" t="s">
        <v>63</v>
      </c>
      <c r="BX780" s="337" t="s">
        <v>252</v>
      </c>
      <c r="BY780" s="337" t="s">
        <v>257</v>
      </c>
      <c r="BZ780" s="337" t="s">
        <v>86</v>
      </c>
      <c r="CA780" s="337" t="s">
        <v>87</v>
      </c>
      <c r="CB780" s="337" t="s">
        <v>88</v>
      </c>
      <c r="CC780" s="337" t="s">
        <v>89</v>
      </c>
      <c r="CD780" s="338">
        <v>3</v>
      </c>
      <c r="CE780" s="335">
        <v>44927</v>
      </c>
      <c r="CF780" s="337">
        <v>4648</v>
      </c>
      <c r="CG780" s="337" t="s">
        <v>90</v>
      </c>
      <c r="CH780" s="337">
        <v>4648</v>
      </c>
      <c r="CI780" s="337" t="s">
        <v>80</v>
      </c>
      <c r="CJ780" s="337"/>
      <c r="CK780" s="337"/>
      <c r="CL780" s="337"/>
      <c r="CM780" s="337" t="s">
        <v>73</v>
      </c>
      <c r="CN780" s="337">
        <v>3</v>
      </c>
    </row>
    <row r="781" spans="4:92">
      <c r="D781" s="273" t="s">
        <v>64</v>
      </c>
      <c r="E781" s="273" t="s">
        <v>75</v>
      </c>
      <c r="F781" s="273" t="s">
        <v>173</v>
      </c>
      <c r="G781" s="273" t="s">
        <v>173</v>
      </c>
      <c r="H781" s="274">
        <v>45017</v>
      </c>
      <c r="I781" s="273">
        <v>11628</v>
      </c>
      <c r="J781" s="273">
        <v>45</v>
      </c>
      <c r="K781" s="273">
        <v>872981</v>
      </c>
      <c r="L781" s="273" t="s">
        <v>66</v>
      </c>
      <c r="M781" s="273">
        <v>95705.830437500001</v>
      </c>
      <c r="N781" s="273" t="s">
        <v>115</v>
      </c>
      <c r="W781" s="273">
        <v>151123</v>
      </c>
      <c r="X781" s="273" t="s">
        <v>64</v>
      </c>
      <c r="Y781" s="273" t="s">
        <v>63</v>
      </c>
      <c r="Z781" s="273" t="s">
        <v>165</v>
      </c>
      <c r="AA781" s="273" t="s">
        <v>165</v>
      </c>
      <c r="AB781" s="274">
        <v>44986</v>
      </c>
      <c r="AC781" s="273">
        <v>12011</v>
      </c>
      <c r="AD781" s="273">
        <v>11</v>
      </c>
      <c r="AE781" s="273">
        <v>0</v>
      </c>
      <c r="AF781" s="273" t="s">
        <v>90</v>
      </c>
      <c r="AG781" s="273" t="s">
        <v>1221</v>
      </c>
      <c r="AH781" s="273" t="s">
        <v>1222</v>
      </c>
      <c r="AI781" s="273" t="s">
        <v>123</v>
      </c>
      <c r="AJ781" s="273" t="s">
        <v>214</v>
      </c>
      <c r="AK781" s="273">
        <v>340138</v>
      </c>
      <c r="AL781" s="273" t="s">
        <v>83</v>
      </c>
      <c r="AM781" s="273" t="s">
        <v>287</v>
      </c>
      <c r="AN781" s="273" t="s">
        <v>518</v>
      </c>
      <c r="AO781" s="273" t="s">
        <v>958</v>
      </c>
      <c r="AP781" s="274">
        <v>44927</v>
      </c>
      <c r="AQ781" s="273">
        <v>15542</v>
      </c>
      <c r="AR781" s="273">
        <v>831</v>
      </c>
      <c r="AS781" s="273">
        <v>97422.39</v>
      </c>
      <c r="AT781" s="273" t="s">
        <v>66</v>
      </c>
      <c r="AU781" s="273" t="s">
        <v>185</v>
      </c>
      <c r="AV781" s="273" t="s">
        <v>296</v>
      </c>
      <c r="BE781" s="273">
        <v>0.21</v>
      </c>
      <c r="BF781" s="273" t="s">
        <v>297</v>
      </c>
      <c r="BG781" s="273">
        <v>284822</v>
      </c>
      <c r="BH781" s="273" t="s">
        <v>64</v>
      </c>
      <c r="BI781" s="273" t="s">
        <v>404</v>
      </c>
      <c r="BJ781" s="273" t="s">
        <v>408</v>
      </c>
      <c r="BK781" s="273" t="s">
        <v>524</v>
      </c>
      <c r="BL781" s="274">
        <v>45170</v>
      </c>
      <c r="BM781" s="273">
        <v>13920</v>
      </c>
      <c r="BN781" s="273">
        <v>672</v>
      </c>
      <c r="BO781" s="273">
        <v>10907</v>
      </c>
      <c r="BP781" s="273" t="s">
        <v>80</v>
      </c>
      <c r="BQ781" s="273">
        <v>13707.023953399999</v>
      </c>
      <c r="BR781" s="273" t="s">
        <v>81</v>
      </c>
      <c r="BS781" s="273" t="s">
        <v>1405</v>
      </c>
      <c r="BT781" s="273">
        <v>0</v>
      </c>
      <c r="BU781" s="273">
        <v>236814</v>
      </c>
      <c r="BV781" s="279" t="s">
        <v>64</v>
      </c>
      <c r="BW781" s="280" t="s">
        <v>63</v>
      </c>
      <c r="BX781" s="280" t="s">
        <v>252</v>
      </c>
      <c r="BY781" s="280" t="s">
        <v>257</v>
      </c>
      <c r="BZ781" s="280" t="s">
        <v>86</v>
      </c>
      <c r="CA781" s="280" t="s">
        <v>87</v>
      </c>
      <c r="CB781" s="280" t="s">
        <v>88</v>
      </c>
      <c r="CC781" s="280" t="s">
        <v>89</v>
      </c>
      <c r="CD781" s="281">
        <v>3</v>
      </c>
      <c r="CE781" s="277">
        <v>44927</v>
      </c>
      <c r="CF781" s="280">
        <v>9163</v>
      </c>
      <c r="CG781" s="280" t="s">
        <v>90</v>
      </c>
      <c r="CH781" s="280">
        <v>9163</v>
      </c>
      <c r="CI781" s="280" t="s">
        <v>80</v>
      </c>
      <c r="CJ781" s="280"/>
      <c r="CK781" s="280"/>
      <c r="CL781" s="280"/>
      <c r="CM781" s="280" t="s">
        <v>73</v>
      </c>
      <c r="CN781" s="280">
        <v>3</v>
      </c>
    </row>
    <row r="782" spans="4:92">
      <c r="D782" s="273" t="s">
        <v>64</v>
      </c>
      <c r="E782" s="273" t="s">
        <v>75</v>
      </c>
      <c r="F782" s="273" t="s">
        <v>173</v>
      </c>
      <c r="G782" s="273" t="s">
        <v>173</v>
      </c>
      <c r="H782" s="274">
        <v>45047</v>
      </c>
      <c r="I782" s="273">
        <v>12191</v>
      </c>
      <c r="J782" s="273">
        <v>45</v>
      </c>
      <c r="K782" s="273">
        <v>180638</v>
      </c>
      <c r="L782" s="273" t="s">
        <v>66</v>
      </c>
      <c r="M782" s="273">
        <v>0</v>
      </c>
      <c r="N782" s="273" t="s">
        <v>1010</v>
      </c>
      <c r="O782" s="273">
        <v>0</v>
      </c>
      <c r="P782" s="273" t="s">
        <v>1011</v>
      </c>
      <c r="Q782" s="273" t="s">
        <v>1188</v>
      </c>
      <c r="R782" s="273" t="s">
        <v>1342</v>
      </c>
      <c r="S782" s="273" t="s">
        <v>1343</v>
      </c>
      <c r="U782" s="273" t="s">
        <v>1344</v>
      </c>
      <c r="V782" s="273" t="s">
        <v>1345</v>
      </c>
      <c r="W782" s="273">
        <v>175597</v>
      </c>
      <c r="X782" s="273" t="s">
        <v>64</v>
      </c>
      <c r="Y782" s="273" t="s">
        <v>63</v>
      </c>
      <c r="Z782" s="273" t="s">
        <v>165</v>
      </c>
      <c r="AA782" s="273" t="s">
        <v>165</v>
      </c>
      <c r="AB782" s="274">
        <v>44986</v>
      </c>
      <c r="AC782" s="273">
        <v>12011</v>
      </c>
      <c r="AD782" s="273">
        <v>11</v>
      </c>
      <c r="AE782" s="273">
        <v>0</v>
      </c>
      <c r="AF782" s="273" t="s">
        <v>90</v>
      </c>
      <c r="AG782" s="273" t="s">
        <v>1223</v>
      </c>
      <c r="AH782" s="273" t="s">
        <v>1224</v>
      </c>
      <c r="AI782" s="273" t="s">
        <v>123</v>
      </c>
      <c r="AJ782" s="273" t="s">
        <v>214</v>
      </c>
      <c r="AK782" s="273">
        <v>340144</v>
      </c>
      <c r="AL782" s="273" t="s">
        <v>83</v>
      </c>
      <c r="AM782" s="273" t="s">
        <v>287</v>
      </c>
      <c r="AN782" s="273" t="s">
        <v>518</v>
      </c>
      <c r="AO782" s="273" t="s">
        <v>958</v>
      </c>
      <c r="AP782" s="274">
        <v>45017</v>
      </c>
      <c r="AQ782" s="273">
        <v>14954</v>
      </c>
      <c r="AR782" s="273">
        <v>831</v>
      </c>
      <c r="AU782" s="273" t="s">
        <v>108</v>
      </c>
      <c r="BG782" s="273">
        <v>279456</v>
      </c>
      <c r="BH782" s="273" t="s">
        <v>83</v>
      </c>
      <c r="BI782" s="273" t="s">
        <v>75</v>
      </c>
      <c r="BJ782" s="273" t="s">
        <v>357</v>
      </c>
      <c r="BK782" s="273" t="s">
        <v>665</v>
      </c>
      <c r="BL782" s="274">
        <v>44927</v>
      </c>
      <c r="BM782" s="273">
        <v>16216</v>
      </c>
      <c r="BN782" s="273">
        <v>715</v>
      </c>
      <c r="BO782" s="273">
        <v>0</v>
      </c>
      <c r="BP782" s="273" t="s">
        <v>80</v>
      </c>
      <c r="BQ782" s="273">
        <v>0</v>
      </c>
      <c r="BR782" s="273" t="s">
        <v>81</v>
      </c>
      <c r="BS782" s="273" t="s">
        <v>122</v>
      </c>
      <c r="BT782" s="273">
        <v>0</v>
      </c>
      <c r="BU782" s="273">
        <v>302616</v>
      </c>
      <c r="BV782" s="336" t="s">
        <v>64</v>
      </c>
      <c r="BW782" s="337" t="s">
        <v>63</v>
      </c>
      <c r="BX782" s="337" t="s">
        <v>252</v>
      </c>
      <c r="BY782" s="337" t="s">
        <v>257</v>
      </c>
      <c r="BZ782" s="337" t="s">
        <v>86</v>
      </c>
      <c r="CA782" s="337" t="s">
        <v>87</v>
      </c>
      <c r="CB782" s="337" t="s">
        <v>88</v>
      </c>
      <c r="CC782" s="337" t="s">
        <v>89</v>
      </c>
      <c r="CD782" s="338">
        <v>3</v>
      </c>
      <c r="CE782" s="335">
        <v>44958</v>
      </c>
      <c r="CF782" s="337">
        <v>7915</v>
      </c>
      <c r="CG782" s="337" t="s">
        <v>90</v>
      </c>
      <c r="CH782" s="337">
        <v>7915</v>
      </c>
      <c r="CI782" s="337" t="s">
        <v>80</v>
      </c>
      <c r="CJ782" s="337"/>
      <c r="CK782" s="337"/>
      <c r="CL782" s="337"/>
      <c r="CM782" s="337" t="s">
        <v>73</v>
      </c>
      <c r="CN782" s="337">
        <v>3</v>
      </c>
    </row>
    <row r="783" spans="4:92">
      <c r="D783" s="273" t="s">
        <v>64</v>
      </c>
      <c r="E783" s="273" t="s">
        <v>75</v>
      </c>
      <c r="F783" s="273" t="s">
        <v>391</v>
      </c>
      <c r="G783" s="273" t="s">
        <v>477</v>
      </c>
      <c r="H783" s="274">
        <v>45170</v>
      </c>
      <c r="I783" s="273">
        <v>13778</v>
      </c>
      <c r="J783" s="273">
        <v>72</v>
      </c>
      <c r="K783" s="273">
        <v>0</v>
      </c>
      <c r="L783" s="273" t="s">
        <v>66</v>
      </c>
      <c r="N783" s="273" t="s">
        <v>107</v>
      </c>
      <c r="W783" s="273">
        <v>232934</v>
      </c>
      <c r="X783" s="273" t="s">
        <v>64</v>
      </c>
      <c r="Y783" s="273" t="s">
        <v>63</v>
      </c>
      <c r="Z783" s="273" t="s">
        <v>165</v>
      </c>
      <c r="AA783" s="273" t="s">
        <v>165</v>
      </c>
      <c r="AB783" s="274">
        <v>44986</v>
      </c>
      <c r="AC783" s="273">
        <v>12011</v>
      </c>
      <c r="AD783" s="273">
        <v>11</v>
      </c>
      <c r="AE783" s="273">
        <v>0</v>
      </c>
      <c r="AF783" s="273" t="s">
        <v>90</v>
      </c>
      <c r="AG783" s="273" t="s">
        <v>819</v>
      </c>
      <c r="AH783" s="273" t="s">
        <v>1225</v>
      </c>
      <c r="AI783" s="273" t="s">
        <v>199</v>
      </c>
      <c r="AJ783" s="273" t="s">
        <v>214</v>
      </c>
      <c r="AK783" s="273">
        <v>340150</v>
      </c>
      <c r="AL783" s="273" t="s">
        <v>83</v>
      </c>
      <c r="AM783" s="273" t="s">
        <v>287</v>
      </c>
      <c r="AN783" s="273" t="s">
        <v>518</v>
      </c>
      <c r="AO783" s="273" t="s">
        <v>958</v>
      </c>
      <c r="AP783" s="274">
        <v>45108</v>
      </c>
      <c r="AQ783" s="273">
        <v>15100</v>
      </c>
      <c r="AR783" s="273">
        <v>831</v>
      </c>
      <c r="AU783" s="273" t="s">
        <v>108</v>
      </c>
      <c r="BG783" s="273">
        <v>281062</v>
      </c>
      <c r="BH783" s="273" t="s">
        <v>83</v>
      </c>
      <c r="BI783" s="273" t="s">
        <v>75</v>
      </c>
      <c r="BJ783" s="273" t="s">
        <v>357</v>
      </c>
      <c r="BK783" s="273" t="s">
        <v>660</v>
      </c>
      <c r="BL783" s="274">
        <v>44927</v>
      </c>
      <c r="BM783" s="273">
        <v>16203</v>
      </c>
      <c r="BN783" s="273">
        <v>713</v>
      </c>
      <c r="BO783" s="273">
        <v>0</v>
      </c>
      <c r="BP783" s="273" t="s">
        <v>80</v>
      </c>
      <c r="BQ783" s="273">
        <v>0</v>
      </c>
      <c r="BR783" s="273" t="s">
        <v>81</v>
      </c>
      <c r="BS783" s="273" t="s">
        <v>122</v>
      </c>
      <c r="BT783" s="273">
        <v>0</v>
      </c>
      <c r="BU783" s="273">
        <v>302443</v>
      </c>
      <c r="BV783" s="279" t="s">
        <v>64</v>
      </c>
      <c r="BW783" s="280" t="s">
        <v>63</v>
      </c>
      <c r="BX783" s="280" t="s">
        <v>252</v>
      </c>
      <c r="BY783" s="280" t="s">
        <v>257</v>
      </c>
      <c r="BZ783" s="280" t="s">
        <v>86</v>
      </c>
      <c r="CA783" s="280" t="s">
        <v>87</v>
      </c>
      <c r="CB783" s="280" t="s">
        <v>88</v>
      </c>
      <c r="CC783" s="280" t="s">
        <v>89</v>
      </c>
      <c r="CD783" s="281">
        <v>3</v>
      </c>
      <c r="CE783" s="277">
        <v>44986</v>
      </c>
      <c r="CF783" s="280">
        <v>13430</v>
      </c>
      <c r="CG783" s="280" t="s">
        <v>90</v>
      </c>
      <c r="CH783" s="280">
        <v>13430</v>
      </c>
      <c r="CI783" s="280" t="s">
        <v>80</v>
      </c>
      <c r="CJ783" s="280"/>
      <c r="CK783" s="280"/>
      <c r="CL783" s="280"/>
      <c r="CM783" s="280" t="s">
        <v>73</v>
      </c>
      <c r="CN783" s="280">
        <v>3</v>
      </c>
    </row>
    <row r="784" spans="4:92">
      <c r="D784" s="273" t="s">
        <v>64</v>
      </c>
      <c r="E784" s="273" t="s">
        <v>75</v>
      </c>
      <c r="F784" s="273" t="s">
        <v>173</v>
      </c>
      <c r="G784" s="273" t="s">
        <v>173</v>
      </c>
      <c r="H784" s="274">
        <v>45047</v>
      </c>
      <c r="I784" s="273">
        <v>12191</v>
      </c>
      <c r="J784" s="273">
        <v>45</v>
      </c>
      <c r="K784" s="273">
        <v>0</v>
      </c>
      <c r="L784" s="273" t="s">
        <v>66</v>
      </c>
      <c r="N784" s="273" t="s">
        <v>107</v>
      </c>
      <c r="W784" s="273">
        <v>175596</v>
      </c>
      <c r="X784" s="273" t="s">
        <v>64</v>
      </c>
      <c r="Y784" s="273" t="s">
        <v>63</v>
      </c>
      <c r="Z784" s="273" t="s">
        <v>165</v>
      </c>
      <c r="AA784" s="273" t="s">
        <v>165</v>
      </c>
      <c r="AB784" s="274">
        <v>44986</v>
      </c>
      <c r="AC784" s="273">
        <v>12011</v>
      </c>
      <c r="AD784" s="273">
        <v>11</v>
      </c>
      <c r="AE784" s="273">
        <v>2.5819999999999999</v>
      </c>
      <c r="AF784" s="273" t="s">
        <v>90</v>
      </c>
      <c r="AG784" s="273" t="s">
        <v>837</v>
      </c>
      <c r="AH784" s="273" t="s">
        <v>1226</v>
      </c>
      <c r="AI784" s="273" t="s">
        <v>123</v>
      </c>
      <c r="AJ784" s="273" t="s">
        <v>200</v>
      </c>
      <c r="AK784" s="273">
        <v>340156</v>
      </c>
      <c r="AL784" s="273" t="s">
        <v>83</v>
      </c>
      <c r="AM784" s="273" t="s">
        <v>287</v>
      </c>
      <c r="AN784" s="273" t="s">
        <v>518</v>
      </c>
      <c r="AO784" s="273" t="s">
        <v>958</v>
      </c>
      <c r="AP784" s="274">
        <v>45108</v>
      </c>
      <c r="AQ784" s="273">
        <v>15691</v>
      </c>
      <c r="AR784" s="273">
        <v>831</v>
      </c>
      <c r="AS784" s="273">
        <v>49146.49</v>
      </c>
      <c r="AT784" s="273" t="s">
        <v>66</v>
      </c>
      <c r="AU784" s="273" t="s">
        <v>185</v>
      </c>
      <c r="AV784" s="273" t="s">
        <v>296</v>
      </c>
      <c r="BE784" s="273">
        <v>0.21</v>
      </c>
      <c r="BF784" s="273" t="s">
        <v>297</v>
      </c>
      <c r="BG784" s="273">
        <v>285418</v>
      </c>
      <c r="BH784" s="273" t="s">
        <v>83</v>
      </c>
      <c r="BI784" s="273" t="s">
        <v>75</v>
      </c>
      <c r="BJ784" s="273" t="s">
        <v>357</v>
      </c>
      <c r="BK784" s="273" t="s">
        <v>691</v>
      </c>
      <c r="BL784" s="274">
        <v>44927</v>
      </c>
      <c r="BM784" s="273">
        <v>16277</v>
      </c>
      <c r="BN784" s="273">
        <v>725</v>
      </c>
      <c r="BO784" s="273">
        <v>0</v>
      </c>
      <c r="BP784" s="273" t="s">
        <v>80</v>
      </c>
      <c r="BQ784" s="273">
        <v>0</v>
      </c>
      <c r="BR784" s="273" t="s">
        <v>81</v>
      </c>
      <c r="BS784" s="273" t="s">
        <v>122</v>
      </c>
      <c r="BT784" s="273">
        <v>0</v>
      </c>
      <c r="BU784" s="273">
        <v>303365</v>
      </c>
      <c r="BV784" s="336" t="s">
        <v>64</v>
      </c>
      <c r="BW784" s="337" t="s">
        <v>63</v>
      </c>
      <c r="BX784" s="337" t="s">
        <v>252</v>
      </c>
      <c r="BY784" s="337" t="s">
        <v>257</v>
      </c>
      <c r="BZ784" s="337" t="s">
        <v>86</v>
      </c>
      <c r="CA784" s="337" t="s">
        <v>87</v>
      </c>
      <c r="CB784" s="337" t="s">
        <v>88</v>
      </c>
      <c r="CC784" s="337" t="s">
        <v>89</v>
      </c>
      <c r="CD784" s="338">
        <v>3</v>
      </c>
      <c r="CE784" s="335">
        <v>45017</v>
      </c>
      <c r="CF784" s="337">
        <v>4427</v>
      </c>
      <c r="CG784" s="337" t="s">
        <v>90</v>
      </c>
      <c r="CH784" s="337">
        <v>4427</v>
      </c>
      <c r="CI784" s="337" t="s">
        <v>80</v>
      </c>
      <c r="CJ784" s="337"/>
      <c r="CK784" s="337"/>
      <c r="CL784" s="337"/>
      <c r="CM784" s="337" t="s">
        <v>73</v>
      </c>
      <c r="CN784" s="337">
        <v>3</v>
      </c>
    </row>
    <row r="785" spans="4:92">
      <c r="D785" s="273" t="s">
        <v>64</v>
      </c>
      <c r="E785" s="273" t="s">
        <v>75</v>
      </c>
      <c r="F785" s="273" t="s">
        <v>173</v>
      </c>
      <c r="G785" s="273" t="s">
        <v>173</v>
      </c>
      <c r="H785" s="274">
        <v>45047</v>
      </c>
      <c r="I785" s="273">
        <v>12191</v>
      </c>
      <c r="J785" s="273">
        <v>45</v>
      </c>
      <c r="K785" s="273">
        <v>1033944</v>
      </c>
      <c r="L785" s="273" t="s">
        <v>66</v>
      </c>
      <c r="M785" s="273">
        <v>111380.89825</v>
      </c>
      <c r="N785" s="273" t="s">
        <v>115</v>
      </c>
      <c r="W785" s="273">
        <v>175595</v>
      </c>
      <c r="X785" s="273" t="s">
        <v>64</v>
      </c>
      <c r="Y785" s="273" t="s">
        <v>63</v>
      </c>
      <c r="Z785" s="273" t="s">
        <v>165</v>
      </c>
      <c r="AA785" s="273" t="s">
        <v>165</v>
      </c>
      <c r="AB785" s="274">
        <v>44986</v>
      </c>
      <c r="AC785" s="273">
        <v>12011</v>
      </c>
      <c r="AD785" s="273">
        <v>11</v>
      </c>
      <c r="AE785" s="273">
        <v>0</v>
      </c>
      <c r="AF785" s="273" t="s">
        <v>90</v>
      </c>
      <c r="AG785" s="273" t="s">
        <v>1227</v>
      </c>
      <c r="AH785" s="273" t="s">
        <v>1228</v>
      </c>
      <c r="AI785" s="273" t="s">
        <v>123</v>
      </c>
      <c r="AJ785" s="273" t="s">
        <v>200</v>
      </c>
      <c r="AK785" s="273">
        <v>340162</v>
      </c>
      <c r="AL785" s="273" t="s">
        <v>83</v>
      </c>
      <c r="AM785" s="273" t="s">
        <v>287</v>
      </c>
      <c r="AN785" s="273" t="s">
        <v>518</v>
      </c>
      <c r="AO785" s="273" t="s">
        <v>958</v>
      </c>
      <c r="AP785" s="274">
        <v>45200</v>
      </c>
      <c r="AQ785" s="273">
        <v>15246</v>
      </c>
      <c r="AR785" s="273">
        <v>831</v>
      </c>
      <c r="AU785" s="273" t="s">
        <v>108</v>
      </c>
      <c r="BG785" s="273">
        <v>282668</v>
      </c>
      <c r="BH785" s="273" t="s">
        <v>83</v>
      </c>
      <c r="BI785" s="273" t="s">
        <v>75</v>
      </c>
      <c r="BJ785" s="273" t="s">
        <v>357</v>
      </c>
      <c r="BK785" s="273" t="s">
        <v>667</v>
      </c>
      <c r="BL785" s="274">
        <v>44927</v>
      </c>
      <c r="BM785" s="273">
        <v>16222</v>
      </c>
      <c r="BN785" s="273">
        <v>716</v>
      </c>
      <c r="BO785" s="273">
        <v>70</v>
      </c>
      <c r="BP785" s="273" t="s">
        <v>80</v>
      </c>
      <c r="BQ785" s="273">
        <v>59.871875000000003</v>
      </c>
      <c r="BR785" s="273" t="s">
        <v>81</v>
      </c>
      <c r="BS785" s="273" t="s">
        <v>1481</v>
      </c>
      <c r="BT785" s="273">
        <v>0</v>
      </c>
      <c r="BU785" s="273">
        <v>302688</v>
      </c>
      <c r="BV785" s="279" t="s">
        <v>64</v>
      </c>
      <c r="BW785" s="280" t="s">
        <v>63</v>
      </c>
      <c r="BX785" s="280" t="s">
        <v>252</v>
      </c>
      <c r="BY785" s="280" t="s">
        <v>257</v>
      </c>
      <c r="BZ785" s="280" t="s">
        <v>86</v>
      </c>
      <c r="CA785" s="280" t="s">
        <v>87</v>
      </c>
      <c r="CB785" s="280" t="s">
        <v>88</v>
      </c>
      <c r="CC785" s="280" t="s">
        <v>89</v>
      </c>
      <c r="CD785" s="281">
        <v>3</v>
      </c>
      <c r="CE785" s="277">
        <v>45017</v>
      </c>
      <c r="CF785" s="280">
        <v>10901</v>
      </c>
      <c r="CG785" s="280" t="s">
        <v>90</v>
      </c>
      <c r="CH785" s="280">
        <v>10901</v>
      </c>
      <c r="CI785" s="280" t="s">
        <v>80</v>
      </c>
      <c r="CJ785" s="280"/>
      <c r="CK785" s="280"/>
      <c r="CL785" s="280"/>
      <c r="CM785" s="280" t="s">
        <v>73</v>
      </c>
      <c r="CN785" s="280">
        <v>3</v>
      </c>
    </row>
    <row r="786" spans="4:92">
      <c r="D786" s="273" t="s">
        <v>64</v>
      </c>
      <c r="E786" s="273" t="s">
        <v>75</v>
      </c>
      <c r="F786" s="273" t="s">
        <v>173</v>
      </c>
      <c r="G786" s="273" t="s">
        <v>173</v>
      </c>
      <c r="H786" s="274">
        <v>45078</v>
      </c>
      <c r="I786" s="273">
        <v>12460</v>
      </c>
      <c r="J786" s="273">
        <v>45</v>
      </c>
      <c r="K786" s="273">
        <v>155088</v>
      </c>
      <c r="L786" s="273" t="s">
        <v>66</v>
      </c>
      <c r="M786" s="273">
        <v>0</v>
      </c>
      <c r="N786" s="273" t="s">
        <v>1010</v>
      </c>
      <c r="O786" s="273">
        <v>0</v>
      </c>
      <c r="P786" s="273" t="s">
        <v>1011</v>
      </c>
      <c r="Q786" s="273" t="s">
        <v>1188</v>
      </c>
      <c r="R786" s="273" t="s">
        <v>1342</v>
      </c>
      <c r="S786" s="273" t="s">
        <v>1343</v>
      </c>
      <c r="U786" s="273" t="s">
        <v>1344</v>
      </c>
      <c r="V786" s="273" t="s">
        <v>1345</v>
      </c>
      <c r="W786" s="273">
        <v>187433</v>
      </c>
      <c r="X786" s="273" t="s">
        <v>64</v>
      </c>
      <c r="Y786" s="273" t="s">
        <v>63</v>
      </c>
      <c r="Z786" s="273" t="s">
        <v>165</v>
      </c>
      <c r="AA786" s="273" t="s">
        <v>165</v>
      </c>
      <c r="AB786" s="274">
        <v>44986</v>
      </c>
      <c r="AC786" s="273">
        <v>12011</v>
      </c>
      <c r="AD786" s="273">
        <v>11</v>
      </c>
      <c r="AE786" s="273">
        <v>0</v>
      </c>
      <c r="AF786" s="273" t="s">
        <v>90</v>
      </c>
      <c r="AG786" s="273" t="s">
        <v>1230</v>
      </c>
      <c r="AH786" s="273" t="s">
        <v>1231</v>
      </c>
      <c r="AI786" s="273" t="s">
        <v>123</v>
      </c>
      <c r="AJ786" s="273" t="s">
        <v>214</v>
      </c>
      <c r="AK786" s="273">
        <v>340168</v>
      </c>
      <c r="AL786" s="273" t="s">
        <v>83</v>
      </c>
      <c r="AM786" s="273" t="s">
        <v>287</v>
      </c>
      <c r="AN786" s="273" t="s">
        <v>518</v>
      </c>
      <c r="AO786" s="273" t="s">
        <v>519</v>
      </c>
      <c r="AP786" s="274">
        <v>44927</v>
      </c>
      <c r="AQ786" s="273">
        <v>14809</v>
      </c>
      <c r="AR786" s="273">
        <v>832</v>
      </c>
      <c r="AS786" s="273">
        <v>2941</v>
      </c>
      <c r="AT786" s="273" t="s">
        <v>80</v>
      </c>
      <c r="AU786" s="273" t="s">
        <v>185</v>
      </c>
      <c r="AV786" s="273" t="s">
        <v>186</v>
      </c>
      <c r="AW786" s="273">
        <v>0</v>
      </c>
      <c r="AX786" s="273" t="s">
        <v>147</v>
      </c>
      <c r="AY786" s="273" t="s">
        <v>122</v>
      </c>
      <c r="AZ786" s="273" t="s">
        <v>149</v>
      </c>
      <c r="BG786" s="273">
        <v>277865</v>
      </c>
      <c r="BH786" s="273" t="s">
        <v>83</v>
      </c>
      <c r="BI786" s="273" t="s">
        <v>75</v>
      </c>
      <c r="BJ786" s="273" t="s">
        <v>357</v>
      </c>
      <c r="BK786" s="273" t="s">
        <v>651</v>
      </c>
      <c r="BL786" s="274">
        <v>44927</v>
      </c>
      <c r="BM786" s="273">
        <v>16189</v>
      </c>
      <c r="BN786" s="273">
        <v>711</v>
      </c>
      <c r="BO786" s="273">
        <v>57.57</v>
      </c>
      <c r="BP786" s="273" t="s">
        <v>80</v>
      </c>
      <c r="BQ786" s="273">
        <v>0</v>
      </c>
      <c r="BR786" s="273" t="s">
        <v>81</v>
      </c>
      <c r="BS786" s="273" t="s">
        <v>122</v>
      </c>
      <c r="BT786" s="273">
        <v>0</v>
      </c>
      <c r="BU786" s="273">
        <v>302241</v>
      </c>
      <c r="BV786" s="336" t="s">
        <v>64</v>
      </c>
      <c r="BW786" s="337" t="s">
        <v>63</v>
      </c>
      <c r="BX786" s="337" t="s">
        <v>252</v>
      </c>
      <c r="BY786" s="337" t="s">
        <v>257</v>
      </c>
      <c r="BZ786" s="337" t="s">
        <v>86</v>
      </c>
      <c r="CA786" s="337" t="s">
        <v>87</v>
      </c>
      <c r="CB786" s="337" t="s">
        <v>101</v>
      </c>
      <c r="CC786" s="337" t="s">
        <v>102</v>
      </c>
      <c r="CD786" s="338">
        <v>4</v>
      </c>
      <c r="CE786" s="335">
        <v>45017</v>
      </c>
      <c r="CF786" s="337">
        <v>55256</v>
      </c>
      <c r="CG786" s="337" t="s">
        <v>103</v>
      </c>
      <c r="CH786" s="337">
        <v>1799.13536</v>
      </c>
      <c r="CI786" s="337" t="s">
        <v>104</v>
      </c>
      <c r="CJ786" s="337"/>
      <c r="CK786" s="337"/>
      <c r="CL786" s="337"/>
      <c r="CM786" s="337" t="s">
        <v>73</v>
      </c>
      <c r="CN786" s="337">
        <v>3</v>
      </c>
    </row>
    <row r="787" spans="4:92">
      <c r="D787" s="273" t="s">
        <v>83</v>
      </c>
      <c r="E787" s="273" t="s">
        <v>287</v>
      </c>
      <c r="F787" s="273" t="s">
        <v>913</v>
      </c>
      <c r="G787" s="273" t="s">
        <v>922</v>
      </c>
      <c r="H787" s="274">
        <v>45108</v>
      </c>
      <c r="I787" s="273">
        <v>12889</v>
      </c>
      <c r="J787" s="273">
        <v>820</v>
      </c>
      <c r="K787" s="273">
        <v>0</v>
      </c>
      <c r="L787" s="273" t="s">
        <v>66</v>
      </c>
      <c r="N787" s="273" t="s">
        <v>107</v>
      </c>
      <c r="W787" s="273">
        <v>238981</v>
      </c>
      <c r="X787" s="273" t="s">
        <v>64</v>
      </c>
      <c r="Y787" s="273" t="s">
        <v>63</v>
      </c>
      <c r="Z787" s="273" t="s">
        <v>165</v>
      </c>
      <c r="AA787" s="273" t="s">
        <v>165</v>
      </c>
      <c r="AB787" s="274">
        <v>44986</v>
      </c>
      <c r="AC787" s="273">
        <v>12011</v>
      </c>
      <c r="AD787" s="273">
        <v>11</v>
      </c>
      <c r="AE787" s="273">
        <v>0</v>
      </c>
      <c r="AF787" s="273" t="s">
        <v>90</v>
      </c>
      <c r="AG787" s="273" t="s">
        <v>1105</v>
      </c>
      <c r="AH787" s="273" t="s">
        <v>1106</v>
      </c>
      <c r="AI787" s="273" t="s">
        <v>123</v>
      </c>
      <c r="AJ787" s="273" t="s">
        <v>214</v>
      </c>
      <c r="AK787" s="273">
        <v>340174</v>
      </c>
      <c r="AL787" s="273" t="s">
        <v>83</v>
      </c>
      <c r="AM787" s="273" t="s">
        <v>75</v>
      </c>
      <c r="AN787" s="273" t="s">
        <v>384</v>
      </c>
      <c r="AO787" s="273" t="s">
        <v>384</v>
      </c>
      <c r="AP787" s="274">
        <v>44927</v>
      </c>
      <c r="AQ787" s="273">
        <v>15294</v>
      </c>
      <c r="AR787" s="273">
        <v>48</v>
      </c>
      <c r="AS787" s="273">
        <v>0.5</v>
      </c>
      <c r="AT787" s="273" t="s">
        <v>77</v>
      </c>
      <c r="AU787" s="273" t="s">
        <v>97</v>
      </c>
      <c r="AV787" s="273" t="s">
        <v>571</v>
      </c>
      <c r="BA787" s="273" t="s">
        <v>99</v>
      </c>
      <c r="BG787" s="273">
        <v>337649</v>
      </c>
      <c r="BH787" s="273" t="s">
        <v>83</v>
      </c>
      <c r="BI787" s="273" t="s">
        <v>75</v>
      </c>
      <c r="BJ787" s="273" t="s">
        <v>357</v>
      </c>
      <c r="BK787" s="273" t="s">
        <v>361</v>
      </c>
      <c r="BL787" s="274">
        <v>44927</v>
      </c>
      <c r="BM787" s="273">
        <v>16209</v>
      </c>
      <c r="BN787" s="273">
        <v>714</v>
      </c>
      <c r="BO787" s="273">
        <v>17</v>
      </c>
      <c r="BP787" s="273" t="s">
        <v>80</v>
      </c>
      <c r="BQ787" s="273">
        <v>0</v>
      </c>
      <c r="BR787" s="273" t="s">
        <v>81</v>
      </c>
      <c r="BS787" s="273" t="s">
        <v>122</v>
      </c>
      <c r="BT787" s="273">
        <v>0</v>
      </c>
      <c r="BU787" s="273">
        <v>302515</v>
      </c>
      <c r="BV787" s="279" t="s">
        <v>64</v>
      </c>
      <c r="BW787" s="280" t="s">
        <v>63</v>
      </c>
      <c r="BX787" s="280" t="s">
        <v>252</v>
      </c>
      <c r="BY787" s="280" t="s">
        <v>257</v>
      </c>
      <c r="BZ787" s="280" t="s">
        <v>86</v>
      </c>
      <c r="CA787" s="280" t="s">
        <v>87</v>
      </c>
      <c r="CB787" s="280" t="s">
        <v>101</v>
      </c>
      <c r="CC787" s="280" t="s">
        <v>102</v>
      </c>
      <c r="CD787" s="281">
        <v>4</v>
      </c>
      <c r="CE787" s="277">
        <v>45017</v>
      </c>
      <c r="CF787" s="280">
        <v>132484</v>
      </c>
      <c r="CG787" s="280" t="s">
        <v>103</v>
      </c>
      <c r="CH787" s="280">
        <v>4313.67904</v>
      </c>
      <c r="CI787" s="280" t="s">
        <v>104</v>
      </c>
      <c r="CJ787" s="280"/>
      <c r="CK787" s="280"/>
      <c r="CL787" s="280"/>
      <c r="CM787" s="280" t="s">
        <v>73</v>
      </c>
      <c r="CN787" s="280">
        <v>3</v>
      </c>
    </row>
    <row r="788" spans="4:92">
      <c r="D788" s="273" t="s">
        <v>83</v>
      </c>
      <c r="E788" s="273" t="s">
        <v>287</v>
      </c>
      <c r="F788" s="273" t="s">
        <v>913</v>
      </c>
      <c r="G788" s="273" t="s">
        <v>922</v>
      </c>
      <c r="H788" s="274">
        <v>45139</v>
      </c>
      <c r="I788" s="273">
        <v>13566</v>
      </c>
      <c r="J788" s="273">
        <v>820</v>
      </c>
      <c r="W788" s="273">
        <v>238985</v>
      </c>
      <c r="X788" s="273" t="s">
        <v>64</v>
      </c>
      <c r="Y788" s="273" t="s">
        <v>63</v>
      </c>
      <c r="Z788" s="273" t="s">
        <v>165</v>
      </c>
      <c r="AA788" s="273" t="s">
        <v>165</v>
      </c>
      <c r="AB788" s="274">
        <v>44986</v>
      </c>
      <c r="AC788" s="273">
        <v>12011</v>
      </c>
      <c r="AD788" s="273">
        <v>11</v>
      </c>
      <c r="AE788" s="273">
        <v>13.7</v>
      </c>
      <c r="AF788" s="273" t="s">
        <v>90</v>
      </c>
      <c r="AG788" s="273" t="s">
        <v>1105</v>
      </c>
      <c r="AH788" s="273" t="s">
        <v>1106</v>
      </c>
      <c r="AI788" s="273" t="s">
        <v>123</v>
      </c>
      <c r="AJ788" s="273" t="s">
        <v>200</v>
      </c>
      <c r="AK788" s="273">
        <v>340180</v>
      </c>
      <c r="AL788" s="273" t="s">
        <v>83</v>
      </c>
      <c r="AM788" s="273" t="s">
        <v>75</v>
      </c>
      <c r="AN788" s="273" t="s">
        <v>384</v>
      </c>
      <c r="AO788" s="273" t="s">
        <v>384</v>
      </c>
      <c r="AP788" s="274">
        <v>44927</v>
      </c>
      <c r="AQ788" s="273">
        <v>15294</v>
      </c>
      <c r="AR788" s="273">
        <v>48</v>
      </c>
      <c r="AS788" s="273">
        <v>0.16400000000000001</v>
      </c>
      <c r="AT788" s="273" t="s">
        <v>77</v>
      </c>
      <c r="AU788" s="273" t="s">
        <v>97</v>
      </c>
      <c r="AV788" s="273" t="s">
        <v>98</v>
      </c>
      <c r="BA788" s="273" t="s">
        <v>99</v>
      </c>
      <c r="BG788" s="273">
        <v>337653</v>
      </c>
      <c r="BH788" s="273" t="s">
        <v>83</v>
      </c>
      <c r="BI788" s="273" t="s">
        <v>75</v>
      </c>
      <c r="BJ788" s="273" t="s">
        <v>357</v>
      </c>
      <c r="BK788" s="273" t="s">
        <v>364</v>
      </c>
      <c r="BL788" s="274">
        <v>44927</v>
      </c>
      <c r="BM788" s="273">
        <v>16289</v>
      </c>
      <c r="BN788" s="273">
        <v>727</v>
      </c>
      <c r="BO788" s="273">
        <v>0</v>
      </c>
      <c r="BP788" s="273" t="s">
        <v>80</v>
      </c>
      <c r="BQ788" s="273">
        <v>0</v>
      </c>
      <c r="BR788" s="273" t="s">
        <v>81</v>
      </c>
      <c r="BS788" s="273" t="s">
        <v>122</v>
      </c>
      <c r="BT788" s="273">
        <v>0</v>
      </c>
      <c r="BU788" s="273">
        <v>303509</v>
      </c>
      <c r="BV788" s="336" t="s">
        <v>64</v>
      </c>
      <c r="BW788" s="337" t="s">
        <v>63</v>
      </c>
      <c r="BX788" s="337" t="s">
        <v>252</v>
      </c>
      <c r="BY788" s="337" t="s">
        <v>257</v>
      </c>
      <c r="BZ788" s="337" t="s">
        <v>110</v>
      </c>
      <c r="CA788" s="337" t="s">
        <v>111</v>
      </c>
      <c r="CB788" s="337" t="s">
        <v>112</v>
      </c>
      <c r="CC788" s="337" t="s">
        <v>113</v>
      </c>
      <c r="CD788" s="338">
        <v>4</v>
      </c>
      <c r="CE788" s="335">
        <v>45017</v>
      </c>
      <c r="CF788" s="337"/>
      <c r="CG788" s="337"/>
      <c r="CH788" s="337"/>
      <c r="CI788" s="337" t="s">
        <v>80</v>
      </c>
      <c r="CJ788" s="337"/>
      <c r="CK788" s="337"/>
      <c r="CL788" s="337"/>
      <c r="CM788" s="337" t="s">
        <v>73</v>
      </c>
      <c r="CN788" s="337">
        <v>3</v>
      </c>
    </row>
    <row r="789" spans="4:92">
      <c r="D789" s="273" t="s">
        <v>83</v>
      </c>
      <c r="E789" s="273" t="s">
        <v>287</v>
      </c>
      <c r="F789" s="273" t="s">
        <v>913</v>
      </c>
      <c r="G789" s="273" t="s">
        <v>922</v>
      </c>
      <c r="H789" s="274">
        <v>45139</v>
      </c>
      <c r="I789" s="273">
        <v>13566</v>
      </c>
      <c r="J789" s="273">
        <v>820</v>
      </c>
      <c r="K789" s="273">
        <v>40</v>
      </c>
      <c r="L789" s="273" t="s">
        <v>66</v>
      </c>
      <c r="M789" s="273">
        <v>20.350095</v>
      </c>
      <c r="N789" s="273" t="s">
        <v>115</v>
      </c>
      <c r="W789" s="273">
        <v>239009</v>
      </c>
      <c r="X789" s="273" t="s">
        <v>64</v>
      </c>
      <c r="Y789" s="273" t="s">
        <v>63</v>
      </c>
      <c r="Z789" s="273" t="s">
        <v>165</v>
      </c>
      <c r="AA789" s="273" t="s">
        <v>165</v>
      </c>
      <c r="AB789" s="274">
        <v>44986</v>
      </c>
      <c r="AC789" s="273">
        <v>12011</v>
      </c>
      <c r="AD789" s="273">
        <v>11</v>
      </c>
      <c r="AE789" s="273">
        <v>0</v>
      </c>
      <c r="AF789" s="273" t="s">
        <v>90</v>
      </c>
      <c r="AG789" s="273" t="s">
        <v>1233</v>
      </c>
      <c r="AH789" s="273" t="s">
        <v>1234</v>
      </c>
      <c r="AI789" s="273" t="s">
        <v>123</v>
      </c>
      <c r="AJ789" s="273" t="s">
        <v>214</v>
      </c>
      <c r="AK789" s="273">
        <v>340186</v>
      </c>
      <c r="AL789" s="273" t="s">
        <v>83</v>
      </c>
      <c r="AM789" s="273" t="s">
        <v>75</v>
      </c>
      <c r="AN789" s="273" t="s">
        <v>357</v>
      </c>
      <c r="AO789" s="273" t="s">
        <v>616</v>
      </c>
      <c r="AP789" s="274">
        <v>44927</v>
      </c>
      <c r="AQ789" s="273">
        <v>15477</v>
      </c>
      <c r="AR789" s="273">
        <v>700</v>
      </c>
      <c r="AU789" s="273" t="s">
        <v>108</v>
      </c>
      <c r="BG789" s="273">
        <v>284560</v>
      </c>
      <c r="BH789" s="273" t="s">
        <v>83</v>
      </c>
      <c r="BI789" s="273" t="s">
        <v>75</v>
      </c>
      <c r="BJ789" s="273" t="s">
        <v>357</v>
      </c>
      <c r="BK789" s="273" t="s">
        <v>611</v>
      </c>
      <c r="BL789" s="274">
        <v>44927</v>
      </c>
      <c r="BM789" s="273">
        <v>16109</v>
      </c>
      <c r="BN789" s="273">
        <v>698</v>
      </c>
      <c r="BO789" s="273">
        <v>1908</v>
      </c>
      <c r="BP789" s="273" t="s">
        <v>80</v>
      </c>
      <c r="BQ789" s="273">
        <v>2605.6125000000002</v>
      </c>
      <c r="BR789" s="273" t="s">
        <v>81</v>
      </c>
      <c r="BS789" s="273" t="s">
        <v>1482</v>
      </c>
      <c r="BT789" s="273">
        <v>0</v>
      </c>
      <c r="BU789" s="273">
        <v>301247</v>
      </c>
      <c r="BV789" s="279" t="s">
        <v>64</v>
      </c>
      <c r="BW789" s="280" t="s">
        <v>63</v>
      </c>
      <c r="BX789" s="280" t="s">
        <v>252</v>
      </c>
      <c r="BY789" s="280" t="s">
        <v>257</v>
      </c>
      <c r="BZ789" s="280" t="s">
        <v>110</v>
      </c>
      <c r="CA789" s="280" t="s">
        <v>111</v>
      </c>
      <c r="CB789" s="280" t="s">
        <v>117</v>
      </c>
      <c r="CC789" s="280" t="s">
        <v>118</v>
      </c>
      <c r="CD789" s="281">
        <v>5</v>
      </c>
      <c r="CE789" s="277">
        <v>45017</v>
      </c>
      <c r="CF789" s="280"/>
      <c r="CG789" s="280"/>
      <c r="CH789" s="280"/>
      <c r="CI789" s="280" t="s">
        <v>104</v>
      </c>
      <c r="CJ789" s="280"/>
      <c r="CK789" s="280"/>
      <c r="CL789" s="280"/>
      <c r="CM789" s="280" t="s">
        <v>73</v>
      </c>
      <c r="CN789" s="280">
        <v>3</v>
      </c>
    </row>
    <row r="790" spans="4:92">
      <c r="D790" s="273" t="s">
        <v>83</v>
      </c>
      <c r="E790" s="273" t="s">
        <v>287</v>
      </c>
      <c r="F790" s="273" t="s">
        <v>913</v>
      </c>
      <c r="G790" s="273" t="s">
        <v>922</v>
      </c>
      <c r="H790" s="274">
        <v>45139</v>
      </c>
      <c r="I790" s="273">
        <v>13566</v>
      </c>
      <c r="J790" s="273">
        <v>820</v>
      </c>
      <c r="K790" s="273">
        <v>0</v>
      </c>
      <c r="L790" s="273" t="s">
        <v>66</v>
      </c>
      <c r="N790" s="273" t="s">
        <v>107</v>
      </c>
      <c r="W790" s="273">
        <v>239010</v>
      </c>
      <c r="X790" s="273" t="s">
        <v>64</v>
      </c>
      <c r="Y790" s="273" t="s">
        <v>75</v>
      </c>
      <c r="Z790" s="273" t="s">
        <v>79</v>
      </c>
      <c r="AA790" s="273" t="s">
        <v>79</v>
      </c>
      <c r="AB790" s="274">
        <v>45017</v>
      </c>
      <c r="AC790" s="273">
        <v>11916</v>
      </c>
      <c r="AD790" s="273">
        <v>36</v>
      </c>
      <c r="AK790" s="273">
        <v>295133</v>
      </c>
      <c r="AL790" s="273" t="s">
        <v>83</v>
      </c>
      <c r="AM790" s="273" t="s">
        <v>75</v>
      </c>
      <c r="AN790" s="273" t="s">
        <v>357</v>
      </c>
      <c r="AO790" s="273" t="s">
        <v>629</v>
      </c>
      <c r="AP790" s="274">
        <v>44927</v>
      </c>
      <c r="AQ790" s="273">
        <v>15480</v>
      </c>
      <c r="AR790" s="273">
        <v>703</v>
      </c>
      <c r="AU790" s="273" t="s">
        <v>108</v>
      </c>
      <c r="BG790" s="273">
        <v>284572</v>
      </c>
      <c r="BH790" s="273" t="s">
        <v>83</v>
      </c>
      <c r="BI790" s="273" t="s">
        <v>75</v>
      </c>
      <c r="BJ790" s="273" t="s">
        <v>357</v>
      </c>
      <c r="BK790" s="273" t="s">
        <v>602</v>
      </c>
      <c r="BL790" s="274">
        <v>44927</v>
      </c>
      <c r="BM790" s="273">
        <v>16091</v>
      </c>
      <c r="BN790" s="273">
        <v>695</v>
      </c>
      <c r="BO790" s="273">
        <v>0</v>
      </c>
      <c r="BP790" s="273" t="s">
        <v>80</v>
      </c>
      <c r="BQ790" s="273">
        <v>0</v>
      </c>
      <c r="BR790" s="273" t="s">
        <v>81</v>
      </c>
      <c r="BS790" s="273" t="s">
        <v>122</v>
      </c>
      <c r="BT790" s="273">
        <v>0</v>
      </c>
      <c r="BU790" s="273">
        <v>301031</v>
      </c>
      <c r="BV790" s="336" t="s">
        <v>64</v>
      </c>
      <c r="BW790" s="337" t="s">
        <v>63</v>
      </c>
      <c r="BX790" s="337" t="s">
        <v>252</v>
      </c>
      <c r="BY790" s="337" t="s">
        <v>257</v>
      </c>
      <c r="BZ790" s="337" t="s">
        <v>126</v>
      </c>
      <c r="CA790" s="337" t="s">
        <v>127</v>
      </c>
      <c r="CB790" s="337" t="s">
        <v>128</v>
      </c>
      <c r="CC790" s="337" t="s">
        <v>129</v>
      </c>
      <c r="CD790" s="338">
        <v>6</v>
      </c>
      <c r="CE790" s="335">
        <v>45017</v>
      </c>
      <c r="CF790" s="337"/>
      <c r="CG790" s="337"/>
      <c r="CH790" s="337"/>
      <c r="CI790" s="337" t="s">
        <v>80</v>
      </c>
      <c r="CJ790" s="337"/>
      <c r="CK790" s="337"/>
      <c r="CL790" s="337"/>
      <c r="CM790" s="337" t="s">
        <v>73</v>
      </c>
      <c r="CN790" s="337">
        <v>3</v>
      </c>
    </row>
    <row r="791" spans="4:92">
      <c r="D791" s="273" t="s">
        <v>83</v>
      </c>
      <c r="E791" s="273" t="s">
        <v>287</v>
      </c>
      <c r="F791" s="273" t="s">
        <v>913</v>
      </c>
      <c r="G791" s="273" t="s">
        <v>922</v>
      </c>
      <c r="H791" s="274">
        <v>45170</v>
      </c>
      <c r="I791" s="273">
        <v>13893</v>
      </c>
      <c r="J791" s="273">
        <v>820</v>
      </c>
      <c r="W791" s="273">
        <v>236034</v>
      </c>
      <c r="X791" s="273" t="s">
        <v>64</v>
      </c>
      <c r="Y791" s="273" t="s">
        <v>75</v>
      </c>
      <c r="Z791" s="273" t="s">
        <v>79</v>
      </c>
      <c r="AA791" s="273" t="s">
        <v>79</v>
      </c>
      <c r="AB791" s="274">
        <v>45017</v>
      </c>
      <c r="AC791" s="273">
        <v>11916</v>
      </c>
      <c r="AD791" s="273">
        <v>36</v>
      </c>
      <c r="AK791" s="273">
        <v>295141</v>
      </c>
      <c r="AL791" s="273" t="s">
        <v>83</v>
      </c>
      <c r="AM791" s="273" t="s">
        <v>75</v>
      </c>
      <c r="AN791" s="273" t="s">
        <v>357</v>
      </c>
      <c r="AO791" s="273" t="s">
        <v>680</v>
      </c>
      <c r="AP791" s="274">
        <v>44927</v>
      </c>
      <c r="AQ791" s="273">
        <v>14764</v>
      </c>
      <c r="AR791" s="273">
        <v>721</v>
      </c>
      <c r="AU791" s="273" t="s">
        <v>108</v>
      </c>
      <c r="BG791" s="273">
        <v>277366</v>
      </c>
      <c r="BH791" s="273" t="s">
        <v>83</v>
      </c>
      <c r="BI791" s="273" t="s">
        <v>75</v>
      </c>
      <c r="BJ791" s="273" t="s">
        <v>357</v>
      </c>
      <c r="BK791" s="273" t="s">
        <v>369</v>
      </c>
      <c r="BL791" s="274">
        <v>44927</v>
      </c>
      <c r="BM791" s="273">
        <v>16283</v>
      </c>
      <c r="BN791" s="273">
        <v>726</v>
      </c>
      <c r="BO791" s="273">
        <v>24.3</v>
      </c>
      <c r="BP791" s="273" t="s">
        <v>80</v>
      </c>
      <c r="BQ791" s="273">
        <v>16.488125</v>
      </c>
      <c r="BR791" s="273" t="s">
        <v>81</v>
      </c>
      <c r="BS791" s="273" t="s">
        <v>1483</v>
      </c>
      <c r="BT791" s="273">
        <v>0</v>
      </c>
      <c r="BU791" s="273">
        <v>303437</v>
      </c>
      <c r="BV791" s="279" t="s">
        <v>64</v>
      </c>
      <c r="BW791" s="280" t="s">
        <v>63</v>
      </c>
      <c r="BX791" s="280" t="s">
        <v>252</v>
      </c>
      <c r="BY791" s="280" t="s">
        <v>257</v>
      </c>
      <c r="BZ791" s="280" t="s">
        <v>138</v>
      </c>
      <c r="CA791" s="280" t="s">
        <v>139</v>
      </c>
      <c r="CB791" s="280" t="s">
        <v>140</v>
      </c>
      <c r="CC791" s="280" t="s">
        <v>141</v>
      </c>
      <c r="CD791" s="281">
        <v>9</v>
      </c>
      <c r="CE791" s="277">
        <v>45017</v>
      </c>
      <c r="CF791" s="280">
        <v>9829</v>
      </c>
      <c r="CG791" s="280" t="s">
        <v>90</v>
      </c>
      <c r="CH791" s="280">
        <v>9829</v>
      </c>
      <c r="CI791" s="280" t="s">
        <v>80</v>
      </c>
      <c r="CJ791" s="280"/>
      <c r="CK791" s="280"/>
      <c r="CL791" s="280"/>
      <c r="CM791" s="280" t="s">
        <v>73</v>
      </c>
      <c r="CN791" s="280">
        <v>3</v>
      </c>
    </row>
    <row r="792" spans="4:92">
      <c r="D792" s="273" t="s">
        <v>83</v>
      </c>
      <c r="E792" s="273" t="s">
        <v>287</v>
      </c>
      <c r="F792" s="273" t="s">
        <v>913</v>
      </c>
      <c r="G792" s="273" t="s">
        <v>922</v>
      </c>
      <c r="H792" s="274">
        <v>45170</v>
      </c>
      <c r="I792" s="273">
        <v>13893</v>
      </c>
      <c r="J792" s="273">
        <v>820</v>
      </c>
      <c r="K792" s="273">
        <v>28</v>
      </c>
      <c r="L792" s="273" t="s">
        <v>66</v>
      </c>
      <c r="M792" s="273">
        <v>17.0791635</v>
      </c>
      <c r="N792" s="273" t="s">
        <v>115</v>
      </c>
      <c r="W792" s="273">
        <v>236058</v>
      </c>
      <c r="X792" s="273" t="s">
        <v>64</v>
      </c>
      <c r="Y792" s="273" t="s">
        <v>75</v>
      </c>
      <c r="Z792" s="273" t="s">
        <v>79</v>
      </c>
      <c r="AA792" s="273" t="s">
        <v>79</v>
      </c>
      <c r="AB792" s="274">
        <v>45017</v>
      </c>
      <c r="AC792" s="273">
        <v>11916</v>
      </c>
      <c r="AD792" s="273">
        <v>36</v>
      </c>
      <c r="AK792" s="273">
        <v>295148</v>
      </c>
      <c r="AL792" s="273" t="s">
        <v>83</v>
      </c>
      <c r="AM792" s="273" t="s">
        <v>75</v>
      </c>
      <c r="AN792" s="273" t="s">
        <v>357</v>
      </c>
      <c r="AO792" s="273" t="s">
        <v>678</v>
      </c>
      <c r="AP792" s="274">
        <v>44927</v>
      </c>
      <c r="AQ792" s="273">
        <v>15497</v>
      </c>
      <c r="AR792" s="273">
        <v>720</v>
      </c>
      <c r="AU792" s="273" t="s">
        <v>108</v>
      </c>
      <c r="BG792" s="273">
        <v>284640</v>
      </c>
      <c r="BH792" s="273" t="s">
        <v>83</v>
      </c>
      <c r="BI792" s="273" t="s">
        <v>75</v>
      </c>
      <c r="BJ792" s="273" t="s">
        <v>357</v>
      </c>
      <c r="BK792" s="273" t="s">
        <v>675</v>
      </c>
      <c r="BL792" s="274">
        <v>44927</v>
      </c>
      <c r="BM792" s="273">
        <v>16240</v>
      </c>
      <c r="BN792" s="273">
        <v>719</v>
      </c>
      <c r="BO792" s="273">
        <v>0</v>
      </c>
      <c r="BP792" s="273" t="s">
        <v>80</v>
      </c>
      <c r="BQ792" s="273">
        <v>0</v>
      </c>
      <c r="BR792" s="273" t="s">
        <v>81</v>
      </c>
      <c r="BS792" s="273" t="s">
        <v>1484</v>
      </c>
      <c r="BT792" s="273">
        <v>0</v>
      </c>
      <c r="BU792" s="273">
        <v>302904</v>
      </c>
      <c r="BV792" s="336" t="s">
        <v>64</v>
      </c>
      <c r="BW792" s="337" t="s">
        <v>63</v>
      </c>
      <c r="BX792" s="337" t="s">
        <v>252</v>
      </c>
      <c r="BY792" s="337" t="s">
        <v>257</v>
      </c>
      <c r="BZ792" s="337" t="s">
        <v>126</v>
      </c>
      <c r="CA792" s="337" t="s">
        <v>127</v>
      </c>
      <c r="CB792" s="337" t="s">
        <v>133</v>
      </c>
      <c r="CC792" s="337" t="s">
        <v>134</v>
      </c>
      <c r="CD792" s="338">
        <v>7</v>
      </c>
      <c r="CE792" s="335">
        <v>45017</v>
      </c>
      <c r="CF792" s="337"/>
      <c r="CG792" s="337"/>
      <c r="CH792" s="337"/>
      <c r="CI792" s="337" t="s">
        <v>104</v>
      </c>
      <c r="CJ792" s="337"/>
      <c r="CK792" s="337"/>
      <c r="CL792" s="337"/>
      <c r="CM792" s="337" t="s">
        <v>73</v>
      </c>
      <c r="CN792" s="337">
        <v>3</v>
      </c>
    </row>
    <row r="793" spans="4:92">
      <c r="D793" s="273" t="s">
        <v>83</v>
      </c>
      <c r="E793" s="273" t="s">
        <v>287</v>
      </c>
      <c r="F793" s="273" t="s">
        <v>913</v>
      </c>
      <c r="G793" s="273" t="s">
        <v>922</v>
      </c>
      <c r="H793" s="274">
        <v>45170</v>
      </c>
      <c r="I793" s="273">
        <v>13893</v>
      </c>
      <c r="J793" s="273">
        <v>820</v>
      </c>
      <c r="K793" s="273">
        <v>0</v>
      </c>
      <c r="L793" s="273" t="s">
        <v>66</v>
      </c>
      <c r="N793" s="273" t="s">
        <v>107</v>
      </c>
      <c r="W793" s="273">
        <v>236059</v>
      </c>
      <c r="X793" s="273" t="s">
        <v>64</v>
      </c>
      <c r="Y793" s="273" t="s">
        <v>75</v>
      </c>
      <c r="Z793" s="273" t="s">
        <v>79</v>
      </c>
      <c r="AA793" s="273" t="s">
        <v>79</v>
      </c>
      <c r="AB793" s="274">
        <v>45017</v>
      </c>
      <c r="AC793" s="273">
        <v>11916</v>
      </c>
      <c r="AD793" s="273">
        <v>36</v>
      </c>
      <c r="AK793" s="273">
        <v>295155</v>
      </c>
      <c r="AL793" s="273" t="s">
        <v>83</v>
      </c>
      <c r="AM793" s="273" t="s">
        <v>75</v>
      </c>
      <c r="AN793" s="273" t="s">
        <v>357</v>
      </c>
      <c r="AO793" s="273" t="s">
        <v>619</v>
      </c>
      <c r="AP793" s="274">
        <v>44927</v>
      </c>
      <c r="AQ793" s="273">
        <v>14744</v>
      </c>
      <c r="AR793" s="273">
        <v>701</v>
      </c>
      <c r="AU793" s="273" t="s">
        <v>108</v>
      </c>
      <c r="BG793" s="273">
        <v>277146</v>
      </c>
      <c r="BH793" s="273" t="s">
        <v>83</v>
      </c>
      <c r="BI793" s="273" t="s">
        <v>75</v>
      </c>
      <c r="BJ793" s="273" t="s">
        <v>357</v>
      </c>
      <c r="BK793" s="273" t="s">
        <v>609</v>
      </c>
      <c r="BL793" s="274">
        <v>44927</v>
      </c>
      <c r="BM793" s="273">
        <v>16103</v>
      </c>
      <c r="BN793" s="273">
        <v>697</v>
      </c>
      <c r="BO793" s="273">
        <v>0</v>
      </c>
      <c r="BP793" s="273" t="s">
        <v>80</v>
      </c>
      <c r="BQ793" s="273">
        <v>0</v>
      </c>
      <c r="BR793" s="273" t="s">
        <v>81</v>
      </c>
      <c r="BS793" s="273" t="s">
        <v>122</v>
      </c>
      <c r="BT793" s="273">
        <v>0</v>
      </c>
      <c r="BU793" s="273">
        <v>301175</v>
      </c>
      <c r="BV793" s="279" t="s">
        <v>64</v>
      </c>
      <c r="BW793" s="280" t="s">
        <v>63</v>
      </c>
      <c r="BX793" s="280" t="s">
        <v>252</v>
      </c>
      <c r="BY793" s="280" t="s">
        <v>257</v>
      </c>
      <c r="BZ793" s="280" t="s">
        <v>126</v>
      </c>
      <c r="CA793" s="280" t="s">
        <v>127</v>
      </c>
      <c r="CB793" s="280" t="s">
        <v>128</v>
      </c>
      <c r="CC793" s="280" t="s">
        <v>129</v>
      </c>
      <c r="CD793" s="281">
        <v>6</v>
      </c>
      <c r="CE793" s="277">
        <v>45078</v>
      </c>
      <c r="CF793" s="280"/>
      <c r="CG793" s="280"/>
      <c r="CH793" s="280"/>
      <c r="CI793" s="280" t="s">
        <v>80</v>
      </c>
      <c r="CJ793" s="280"/>
      <c r="CK793" s="280"/>
      <c r="CL793" s="280"/>
      <c r="CM793" s="280" t="s">
        <v>73</v>
      </c>
      <c r="CN793" s="280">
        <v>3</v>
      </c>
    </row>
    <row r="794" spans="4:92">
      <c r="D794" s="273" t="s">
        <v>83</v>
      </c>
      <c r="E794" s="273" t="s">
        <v>287</v>
      </c>
      <c r="F794" s="273" t="s">
        <v>913</v>
      </c>
      <c r="G794" s="273" t="s">
        <v>922</v>
      </c>
      <c r="H794" s="274">
        <v>45200</v>
      </c>
      <c r="I794" s="273">
        <v>14228</v>
      </c>
      <c r="J794" s="273">
        <v>820</v>
      </c>
      <c r="W794" s="273">
        <v>254051</v>
      </c>
      <c r="X794" s="273" t="s">
        <v>64</v>
      </c>
      <c r="Y794" s="273" t="s">
        <v>75</v>
      </c>
      <c r="Z794" s="273" t="s">
        <v>79</v>
      </c>
      <c r="AA794" s="273" t="s">
        <v>79</v>
      </c>
      <c r="AB794" s="274">
        <v>45017</v>
      </c>
      <c r="AC794" s="273">
        <v>11916</v>
      </c>
      <c r="AD794" s="273">
        <v>36</v>
      </c>
      <c r="AK794" s="273">
        <v>295162</v>
      </c>
      <c r="AL794" s="273" t="s">
        <v>83</v>
      </c>
      <c r="AM794" s="273" t="s">
        <v>75</v>
      </c>
      <c r="AN794" s="273" t="s">
        <v>357</v>
      </c>
      <c r="AO794" s="273" t="s">
        <v>648</v>
      </c>
      <c r="AP794" s="274">
        <v>44927</v>
      </c>
      <c r="AQ794" s="273">
        <v>14753</v>
      </c>
      <c r="AR794" s="273">
        <v>710</v>
      </c>
      <c r="AU794" s="273" t="s">
        <v>108</v>
      </c>
      <c r="BG794" s="273">
        <v>277245</v>
      </c>
      <c r="BH794" s="273" t="s">
        <v>83</v>
      </c>
      <c r="BI794" s="273" t="s">
        <v>75</v>
      </c>
      <c r="BJ794" s="273" t="s">
        <v>357</v>
      </c>
      <c r="BK794" s="273" t="s">
        <v>595</v>
      </c>
      <c r="BL794" s="274">
        <v>44927</v>
      </c>
      <c r="BM794" s="273">
        <v>16085</v>
      </c>
      <c r="BN794" s="273">
        <v>694</v>
      </c>
      <c r="BO794" s="273">
        <v>4455</v>
      </c>
      <c r="BP794" s="273" t="s">
        <v>80</v>
      </c>
      <c r="BQ794" s="273">
        <v>2817.6149999999998</v>
      </c>
      <c r="BR794" s="273" t="s">
        <v>81</v>
      </c>
      <c r="BS794" s="273" t="s">
        <v>714</v>
      </c>
      <c r="BT794" s="273">
        <v>0</v>
      </c>
      <c r="BU794" s="273">
        <v>300959</v>
      </c>
      <c r="BV794" s="336" t="s">
        <v>64</v>
      </c>
      <c r="BW794" s="337" t="s">
        <v>63</v>
      </c>
      <c r="BX794" s="337" t="s">
        <v>252</v>
      </c>
      <c r="BY794" s="337" t="s">
        <v>257</v>
      </c>
      <c r="BZ794" s="337" t="s">
        <v>138</v>
      </c>
      <c r="CA794" s="337" t="s">
        <v>139</v>
      </c>
      <c r="CB794" s="337" t="s">
        <v>140</v>
      </c>
      <c r="CC794" s="337" t="s">
        <v>141</v>
      </c>
      <c r="CD794" s="338">
        <v>9</v>
      </c>
      <c r="CE794" s="335">
        <v>45078</v>
      </c>
      <c r="CF794" s="337">
        <v>10841</v>
      </c>
      <c r="CG794" s="337" t="s">
        <v>90</v>
      </c>
      <c r="CH794" s="337">
        <v>10841</v>
      </c>
      <c r="CI794" s="337" t="s">
        <v>80</v>
      </c>
      <c r="CJ794" s="337"/>
      <c r="CK794" s="337"/>
      <c r="CL794" s="337"/>
      <c r="CM794" s="337" t="s">
        <v>73</v>
      </c>
      <c r="CN794" s="337">
        <v>3</v>
      </c>
    </row>
    <row r="795" spans="4:92">
      <c r="D795" s="273" t="s">
        <v>83</v>
      </c>
      <c r="E795" s="273" t="s">
        <v>287</v>
      </c>
      <c r="F795" s="273" t="s">
        <v>913</v>
      </c>
      <c r="G795" s="273" t="s">
        <v>922</v>
      </c>
      <c r="H795" s="274">
        <v>45200</v>
      </c>
      <c r="I795" s="273">
        <v>14228</v>
      </c>
      <c r="J795" s="273">
        <v>820</v>
      </c>
      <c r="K795" s="273">
        <v>70</v>
      </c>
      <c r="L795" s="273" t="s">
        <v>66</v>
      </c>
      <c r="M795" s="273">
        <v>24.835639499999999</v>
      </c>
      <c r="N795" s="273" t="s">
        <v>115</v>
      </c>
      <c r="W795" s="273">
        <v>254075</v>
      </c>
      <c r="X795" s="273" t="s">
        <v>64</v>
      </c>
      <c r="Y795" s="273" t="s">
        <v>75</v>
      </c>
      <c r="Z795" s="273" t="s">
        <v>79</v>
      </c>
      <c r="AA795" s="273" t="s">
        <v>79</v>
      </c>
      <c r="AB795" s="274">
        <v>45017</v>
      </c>
      <c r="AC795" s="273">
        <v>11916</v>
      </c>
      <c r="AD795" s="273">
        <v>36</v>
      </c>
      <c r="AK795" s="273">
        <v>295169</v>
      </c>
      <c r="AL795" s="273" t="s">
        <v>83</v>
      </c>
      <c r="AM795" s="273" t="s">
        <v>75</v>
      </c>
      <c r="AN795" s="273" t="s">
        <v>357</v>
      </c>
      <c r="AO795" s="273" t="s">
        <v>648</v>
      </c>
      <c r="AP795" s="274">
        <v>44927</v>
      </c>
      <c r="AQ795" s="273">
        <v>15337</v>
      </c>
      <c r="AR795" s="273">
        <v>710</v>
      </c>
      <c r="AU795" s="273" t="s">
        <v>108</v>
      </c>
      <c r="BG795" s="273">
        <v>283549</v>
      </c>
      <c r="BH795" s="273" t="s">
        <v>83</v>
      </c>
      <c r="BI795" s="273" t="s">
        <v>63</v>
      </c>
      <c r="BJ795" s="273" t="s">
        <v>501</v>
      </c>
      <c r="BK795" s="273" t="s">
        <v>501</v>
      </c>
      <c r="BL795" s="274">
        <v>45139</v>
      </c>
      <c r="BM795" s="273">
        <v>13456</v>
      </c>
      <c r="BN795" s="273">
        <v>77</v>
      </c>
      <c r="BO795" s="273">
        <v>813</v>
      </c>
      <c r="BP795" s="273" t="s">
        <v>80</v>
      </c>
      <c r="BQ795" s="273">
        <v>337.51695999999998</v>
      </c>
      <c r="BR795" s="273" t="s">
        <v>81</v>
      </c>
      <c r="BS795" s="273" t="s">
        <v>1384</v>
      </c>
      <c r="BT795" s="273">
        <v>0</v>
      </c>
      <c r="BU795" s="273">
        <v>220096</v>
      </c>
      <c r="BV795" s="279" t="s">
        <v>64</v>
      </c>
      <c r="BW795" s="280" t="s">
        <v>63</v>
      </c>
      <c r="BX795" s="280" t="s">
        <v>252</v>
      </c>
      <c r="BY795" s="280" t="s">
        <v>257</v>
      </c>
      <c r="BZ795" s="280" t="s">
        <v>126</v>
      </c>
      <c r="CA795" s="280" t="s">
        <v>127</v>
      </c>
      <c r="CB795" s="280" t="s">
        <v>133</v>
      </c>
      <c r="CC795" s="280" t="s">
        <v>134</v>
      </c>
      <c r="CD795" s="281">
        <v>7</v>
      </c>
      <c r="CE795" s="277">
        <v>45078</v>
      </c>
      <c r="CF795" s="280"/>
      <c r="CG795" s="280"/>
      <c r="CH795" s="280"/>
      <c r="CI795" s="280" t="s">
        <v>104</v>
      </c>
      <c r="CJ795" s="280"/>
      <c r="CK795" s="280"/>
      <c r="CL795" s="280"/>
      <c r="CM795" s="280" t="s">
        <v>73</v>
      </c>
      <c r="CN795" s="280">
        <v>3</v>
      </c>
    </row>
    <row r="796" spans="4:92">
      <c r="D796" s="273" t="s">
        <v>83</v>
      </c>
      <c r="E796" s="273" t="s">
        <v>287</v>
      </c>
      <c r="F796" s="273" t="s">
        <v>913</v>
      </c>
      <c r="G796" s="273" t="s">
        <v>922</v>
      </c>
      <c r="H796" s="274">
        <v>45200</v>
      </c>
      <c r="I796" s="273">
        <v>14228</v>
      </c>
      <c r="J796" s="273">
        <v>820</v>
      </c>
      <c r="K796" s="273">
        <v>0</v>
      </c>
      <c r="L796" s="273" t="s">
        <v>66</v>
      </c>
      <c r="N796" s="273" t="s">
        <v>107</v>
      </c>
      <c r="W796" s="273">
        <v>254076</v>
      </c>
      <c r="X796" s="273" t="s">
        <v>64</v>
      </c>
      <c r="Y796" s="273" t="s">
        <v>75</v>
      </c>
      <c r="Z796" s="273" t="s">
        <v>79</v>
      </c>
      <c r="AA796" s="273" t="s">
        <v>79</v>
      </c>
      <c r="AB796" s="274">
        <v>45017</v>
      </c>
      <c r="AC796" s="273">
        <v>11916</v>
      </c>
      <c r="AD796" s="273">
        <v>36</v>
      </c>
      <c r="AK796" s="273">
        <v>295176</v>
      </c>
      <c r="AL796" s="273" t="s">
        <v>83</v>
      </c>
      <c r="AM796" s="273" t="s">
        <v>75</v>
      </c>
      <c r="AN796" s="273" t="s">
        <v>357</v>
      </c>
      <c r="AO796" s="273" t="s">
        <v>686</v>
      </c>
      <c r="AP796" s="274">
        <v>44927</v>
      </c>
      <c r="AQ796" s="273">
        <v>15500</v>
      </c>
      <c r="AR796" s="273">
        <v>723</v>
      </c>
      <c r="AU796" s="273" t="s">
        <v>108</v>
      </c>
      <c r="BG796" s="273">
        <v>284652</v>
      </c>
      <c r="BH796" s="273" t="s">
        <v>83</v>
      </c>
      <c r="BI796" s="273" t="s">
        <v>63</v>
      </c>
      <c r="BJ796" s="273" t="s">
        <v>501</v>
      </c>
      <c r="BK796" s="273" t="s">
        <v>501</v>
      </c>
      <c r="BL796" s="274">
        <v>45170</v>
      </c>
      <c r="BM796" s="273">
        <v>13783</v>
      </c>
      <c r="BN796" s="273">
        <v>77</v>
      </c>
      <c r="BO796" s="273">
        <v>710</v>
      </c>
      <c r="BP796" s="273" t="s">
        <v>80</v>
      </c>
      <c r="BQ796" s="273">
        <v>295.05871999999999</v>
      </c>
      <c r="BR796" s="273" t="s">
        <v>81</v>
      </c>
      <c r="BS796" s="273" t="s">
        <v>1384</v>
      </c>
      <c r="BT796" s="273">
        <v>0</v>
      </c>
      <c r="BU796" s="273">
        <v>233047</v>
      </c>
      <c r="BV796" s="336" t="s">
        <v>64</v>
      </c>
      <c r="BW796" s="337" t="s">
        <v>63</v>
      </c>
      <c r="BX796" s="337" t="s">
        <v>252</v>
      </c>
      <c r="BY796" s="337" t="s">
        <v>257</v>
      </c>
      <c r="BZ796" s="337" t="s">
        <v>151</v>
      </c>
      <c r="CA796" s="337" t="s">
        <v>152</v>
      </c>
      <c r="CB796" s="337" t="s">
        <v>153</v>
      </c>
      <c r="CC796" s="337" t="s">
        <v>154</v>
      </c>
      <c r="CD796" s="338">
        <v>10</v>
      </c>
      <c r="CE796" s="335">
        <v>45078</v>
      </c>
      <c r="CF796" s="337">
        <v>639</v>
      </c>
      <c r="CG796" s="337" t="s">
        <v>90</v>
      </c>
      <c r="CH796" s="337">
        <v>639</v>
      </c>
      <c r="CI796" s="337" t="s">
        <v>80</v>
      </c>
      <c r="CJ796" s="337"/>
      <c r="CK796" s="337"/>
      <c r="CL796" s="337"/>
      <c r="CM796" s="337" t="s">
        <v>73</v>
      </c>
      <c r="CN796" s="337">
        <v>3</v>
      </c>
    </row>
    <row r="797" spans="4:92">
      <c r="D797" s="273" t="s">
        <v>83</v>
      </c>
      <c r="E797" s="273" t="s">
        <v>287</v>
      </c>
      <c r="F797" s="273" t="s">
        <v>913</v>
      </c>
      <c r="G797" s="273" t="s">
        <v>922</v>
      </c>
      <c r="H797" s="274">
        <v>45231</v>
      </c>
      <c r="I797" s="273">
        <v>14595</v>
      </c>
      <c r="J797" s="273">
        <v>820</v>
      </c>
      <c r="W797" s="273">
        <v>272909</v>
      </c>
      <c r="X797" s="273" t="s">
        <v>64</v>
      </c>
      <c r="Y797" s="273" t="s">
        <v>75</v>
      </c>
      <c r="Z797" s="273" t="s">
        <v>79</v>
      </c>
      <c r="AA797" s="273" t="s">
        <v>79</v>
      </c>
      <c r="AB797" s="274">
        <v>45017</v>
      </c>
      <c r="AC797" s="273">
        <v>11916</v>
      </c>
      <c r="AD797" s="273">
        <v>36</v>
      </c>
      <c r="AK797" s="273">
        <v>295183</v>
      </c>
      <c r="AL797" s="273" t="s">
        <v>83</v>
      </c>
      <c r="AM797" s="273" t="s">
        <v>75</v>
      </c>
      <c r="AN797" s="273" t="s">
        <v>357</v>
      </c>
      <c r="AO797" s="273" t="s">
        <v>632</v>
      </c>
      <c r="AP797" s="274">
        <v>44927</v>
      </c>
      <c r="AQ797" s="273">
        <v>14747</v>
      </c>
      <c r="AR797" s="273">
        <v>704</v>
      </c>
      <c r="AU797" s="273" t="s">
        <v>108</v>
      </c>
      <c r="BG797" s="273">
        <v>277179</v>
      </c>
      <c r="BH797" s="273" t="s">
        <v>83</v>
      </c>
      <c r="BI797" s="273" t="s">
        <v>63</v>
      </c>
      <c r="BJ797" s="273" t="s">
        <v>501</v>
      </c>
      <c r="BK797" s="273" t="s">
        <v>501</v>
      </c>
      <c r="BL797" s="274">
        <v>45200</v>
      </c>
      <c r="BM797" s="273">
        <v>14118</v>
      </c>
      <c r="BN797" s="273">
        <v>77</v>
      </c>
      <c r="BO797" s="273">
        <v>723</v>
      </c>
      <c r="BP797" s="273" t="s">
        <v>80</v>
      </c>
      <c r="BQ797" s="273">
        <v>300.46368000000001</v>
      </c>
      <c r="BR797" s="273" t="s">
        <v>81</v>
      </c>
      <c r="BS797" s="273" t="s">
        <v>1384</v>
      </c>
      <c r="BT797" s="273">
        <v>0</v>
      </c>
      <c r="BU797" s="273">
        <v>251064</v>
      </c>
      <c r="BV797" s="279" t="s">
        <v>64</v>
      </c>
      <c r="BW797" s="280" t="s">
        <v>63</v>
      </c>
      <c r="BX797" s="280" t="s">
        <v>252</v>
      </c>
      <c r="BY797" s="280" t="s">
        <v>257</v>
      </c>
      <c r="BZ797" s="280" t="s">
        <v>167</v>
      </c>
      <c r="CA797" s="280" t="s">
        <v>168</v>
      </c>
      <c r="CB797" s="280" t="s">
        <v>169</v>
      </c>
      <c r="CC797" s="280" t="s">
        <v>170</v>
      </c>
      <c r="CD797" s="281">
        <v>12</v>
      </c>
      <c r="CE797" s="277">
        <v>45078</v>
      </c>
      <c r="CF797" s="280">
        <v>946</v>
      </c>
      <c r="CG797" s="280" t="s">
        <v>90</v>
      </c>
      <c r="CH797" s="280">
        <v>946</v>
      </c>
      <c r="CI797" s="280" t="s">
        <v>80</v>
      </c>
      <c r="CJ797" s="280"/>
      <c r="CK797" s="280"/>
      <c r="CL797" s="280"/>
      <c r="CM797" s="280" t="s">
        <v>73</v>
      </c>
      <c r="CN797" s="280">
        <v>3</v>
      </c>
    </row>
    <row r="798" spans="4:92">
      <c r="D798" s="273" t="s">
        <v>83</v>
      </c>
      <c r="E798" s="273" t="s">
        <v>287</v>
      </c>
      <c r="F798" s="273" t="s">
        <v>913</v>
      </c>
      <c r="G798" s="273" t="s">
        <v>922</v>
      </c>
      <c r="H798" s="274">
        <v>45231</v>
      </c>
      <c r="I798" s="273">
        <v>14595</v>
      </c>
      <c r="J798" s="273">
        <v>820</v>
      </c>
      <c r="K798" s="273">
        <v>103</v>
      </c>
      <c r="L798" s="273" t="s">
        <v>66</v>
      </c>
      <c r="M798" s="273">
        <v>30.663651000000002</v>
      </c>
      <c r="N798" s="273" t="s">
        <v>115</v>
      </c>
      <c r="W798" s="273">
        <v>272933</v>
      </c>
      <c r="X798" s="273" t="s">
        <v>64</v>
      </c>
      <c r="Y798" s="273" t="s">
        <v>75</v>
      </c>
      <c r="Z798" s="273" t="s">
        <v>79</v>
      </c>
      <c r="AA798" s="273" t="s">
        <v>79</v>
      </c>
      <c r="AB798" s="274">
        <v>45017</v>
      </c>
      <c r="AC798" s="273">
        <v>11916</v>
      </c>
      <c r="AD798" s="273">
        <v>36</v>
      </c>
      <c r="AK798" s="273">
        <v>295190</v>
      </c>
      <c r="AL798" s="273" t="s">
        <v>83</v>
      </c>
      <c r="AM798" s="273" t="s">
        <v>75</v>
      </c>
      <c r="AN798" s="273" t="s">
        <v>357</v>
      </c>
      <c r="AO798" s="273" t="s">
        <v>632</v>
      </c>
      <c r="AP798" s="274">
        <v>44927</v>
      </c>
      <c r="AQ798" s="273">
        <v>15331</v>
      </c>
      <c r="AR798" s="273">
        <v>704</v>
      </c>
      <c r="AU798" s="273" t="s">
        <v>108</v>
      </c>
      <c r="BG798" s="273">
        <v>283495</v>
      </c>
      <c r="BH798" s="273" t="s">
        <v>83</v>
      </c>
      <c r="BI798" s="273" t="s">
        <v>63</v>
      </c>
      <c r="BJ798" s="273" t="s">
        <v>501</v>
      </c>
      <c r="BK798" s="273" t="s">
        <v>501</v>
      </c>
      <c r="BL798" s="274">
        <v>45200</v>
      </c>
      <c r="BM798" s="273">
        <v>14118</v>
      </c>
      <c r="BN798" s="273">
        <v>77</v>
      </c>
      <c r="BO798" s="273">
        <v>0</v>
      </c>
      <c r="BP798" s="273" t="s">
        <v>80</v>
      </c>
      <c r="BR798" s="273" t="s">
        <v>864</v>
      </c>
      <c r="BU798" s="273">
        <v>258701</v>
      </c>
      <c r="BV798" s="336" t="s">
        <v>64</v>
      </c>
      <c r="BW798" s="337" t="s">
        <v>63</v>
      </c>
      <c r="BX798" s="337" t="s">
        <v>252</v>
      </c>
      <c r="BY798" s="337" t="s">
        <v>257</v>
      </c>
      <c r="BZ798" s="337" t="s">
        <v>151</v>
      </c>
      <c r="CA798" s="337" t="s">
        <v>152</v>
      </c>
      <c r="CB798" s="337" t="s">
        <v>161</v>
      </c>
      <c r="CC798" s="337" t="s">
        <v>162</v>
      </c>
      <c r="CD798" s="338">
        <v>11</v>
      </c>
      <c r="CE798" s="335">
        <v>45078</v>
      </c>
      <c r="CF798" s="337">
        <v>681</v>
      </c>
      <c r="CG798" s="337" t="s">
        <v>90</v>
      </c>
      <c r="CH798" s="337">
        <v>681</v>
      </c>
      <c r="CI798" s="337" t="s">
        <v>80</v>
      </c>
      <c r="CJ798" s="337"/>
      <c r="CK798" s="337"/>
      <c r="CL798" s="337"/>
      <c r="CM798" s="337" t="s">
        <v>73</v>
      </c>
      <c r="CN798" s="337">
        <v>3</v>
      </c>
    </row>
    <row r="799" spans="4:92">
      <c r="D799" s="273" t="s">
        <v>83</v>
      </c>
      <c r="E799" s="273" t="s">
        <v>63</v>
      </c>
      <c r="F799" s="273" t="s">
        <v>157</v>
      </c>
      <c r="G799" s="273" t="s">
        <v>157</v>
      </c>
      <c r="H799" s="274">
        <v>45139</v>
      </c>
      <c r="I799" s="273">
        <v>13363</v>
      </c>
      <c r="J799" s="273">
        <v>10</v>
      </c>
      <c r="K799" s="273">
        <v>16931</v>
      </c>
      <c r="L799" s="273" t="s">
        <v>66</v>
      </c>
      <c r="M799" s="273">
        <v>2183.6038400000002</v>
      </c>
      <c r="N799" s="273" t="s">
        <v>67</v>
      </c>
      <c r="P799" s="273" t="s">
        <v>92</v>
      </c>
      <c r="Q799" s="273" t="s">
        <v>69</v>
      </c>
      <c r="R799" s="273" t="s">
        <v>70</v>
      </c>
      <c r="S799" s="273" t="s">
        <v>834</v>
      </c>
      <c r="T799" s="273" t="s">
        <v>835</v>
      </c>
      <c r="U799" s="273" t="s">
        <v>73</v>
      </c>
      <c r="V799" s="273" t="s">
        <v>836</v>
      </c>
      <c r="W799" s="273">
        <v>229339</v>
      </c>
      <c r="X799" s="273" t="s">
        <v>64</v>
      </c>
      <c r="Y799" s="273" t="s">
        <v>75</v>
      </c>
      <c r="Z799" s="273" t="s">
        <v>79</v>
      </c>
      <c r="AA799" s="273" t="s">
        <v>79</v>
      </c>
      <c r="AB799" s="274">
        <v>45017</v>
      </c>
      <c r="AC799" s="273">
        <v>11916</v>
      </c>
      <c r="AD799" s="273">
        <v>36</v>
      </c>
      <c r="AK799" s="273">
        <v>295197</v>
      </c>
      <c r="AL799" s="273" t="s">
        <v>83</v>
      </c>
      <c r="AM799" s="273" t="s">
        <v>75</v>
      </c>
      <c r="AN799" s="273" t="s">
        <v>357</v>
      </c>
      <c r="AO799" s="273" t="s">
        <v>689</v>
      </c>
      <c r="AP799" s="274">
        <v>44927</v>
      </c>
      <c r="AQ799" s="273">
        <v>15351</v>
      </c>
      <c r="AR799" s="273">
        <v>724</v>
      </c>
      <c r="AU799" s="273" t="s">
        <v>108</v>
      </c>
      <c r="BG799" s="273">
        <v>283675</v>
      </c>
      <c r="BH799" s="273" t="s">
        <v>83</v>
      </c>
      <c r="BI799" s="273" t="s">
        <v>63</v>
      </c>
      <c r="BJ799" s="273" t="s">
        <v>501</v>
      </c>
      <c r="BK799" s="273" t="s">
        <v>501</v>
      </c>
      <c r="BL799" s="274">
        <v>45231</v>
      </c>
      <c r="BM799" s="273">
        <v>14486</v>
      </c>
      <c r="BN799" s="273">
        <v>77</v>
      </c>
      <c r="BO799" s="273">
        <v>616</v>
      </c>
      <c r="BP799" s="273" t="s">
        <v>80</v>
      </c>
      <c r="BQ799" s="273">
        <v>256.34487999999999</v>
      </c>
      <c r="BR799" s="273" t="s">
        <v>81</v>
      </c>
      <c r="BS799" s="273" t="s">
        <v>1384</v>
      </c>
      <c r="BT799" s="273">
        <v>0</v>
      </c>
      <c r="BU799" s="273">
        <v>269948</v>
      </c>
      <c r="BV799" s="279" t="s">
        <v>64</v>
      </c>
      <c r="BW799" s="280" t="s">
        <v>63</v>
      </c>
      <c r="BX799" s="280" t="s">
        <v>252</v>
      </c>
      <c r="BY799" s="280" t="s">
        <v>257</v>
      </c>
      <c r="BZ799" s="280" t="s">
        <v>167</v>
      </c>
      <c r="CA799" s="280" t="s">
        <v>168</v>
      </c>
      <c r="CB799" s="280" t="s">
        <v>353</v>
      </c>
      <c r="CC799" s="280" t="s">
        <v>354</v>
      </c>
      <c r="CD799" s="281">
        <v>13</v>
      </c>
      <c r="CE799" s="277">
        <v>45078</v>
      </c>
      <c r="CF799" s="280">
        <v>0</v>
      </c>
      <c r="CG799" s="280" t="s">
        <v>90</v>
      </c>
      <c r="CH799" s="280">
        <v>0</v>
      </c>
      <c r="CI799" s="280" t="s">
        <v>80</v>
      </c>
      <c r="CJ799" s="280"/>
      <c r="CK799" s="280"/>
      <c r="CL799" s="280"/>
      <c r="CM799" s="280" t="s">
        <v>73</v>
      </c>
      <c r="CN799" s="280">
        <v>3</v>
      </c>
    </row>
    <row r="800" spans="4:92">
      <c r="D800" s="273" t="s">
        <v>83</v>
      </c>
      <c r="E800" s="273" t="s">
        <v>63</v>
      </c>
      <c r="F800" s="273" t="s">
        <v>157</v>
      </c>
      <c r="G800" s="273" t="s">
        <v>157</v>
      </c>
      <c r="H800" s="274">
        <v>45139</v>
      </c>
      <c r="I800" s="273">
        <v>13363</v>
      </c>
      <c r="J800" s="273">
        <v>10</v>
      </c>
      <c r="K800" s="273">
        <v>64435</v>
      </c>
      <c r="L800" s="273" t="s">
        <v>66</v>
      </c>
      <c r="M800" s="273">
        <v>11381.1852</v>
      </c>
      <c r="N800" s="273" t="s">
        <v>67</v>
      </c>
      <c r="P800" s="273" t="s">
        <v>1011</v>
      </c>
      <c r="Q800" s="273" t="s">
        <v>69</v>
      </c>
      <c r="R800" s="273" t="s">
        <v>70</v>
      </c>
      <c r="S800" s="273" t="s">
        <v>1041</v>
      </c>
      <c r="T800" s="273" t="s">
        <v>1042</v>
      </c>
      <c r="U800" s="273" t="s">
        <v>73</v>
      </c>
      <c r="V800" s="273" t="s">
        <v>1043</v>
      </c>
      <c r="W800" s="273">
        <v>229356</v>
      </c>
      <c r="X800" s="273" t="s">
        <v>64</v>
      </c>
      <c r="Y800" s="273" t="s">
        <v>75</v>
      </c>
      <c r="Z800" s="273" t="s">
        <v>79</v>
      </c>
      <c r="AA800" s="273" t="s">
        <v>79</v>
      </c>
      <c r="AB800" s="274">
        <v>45017</v>
      </c>
      <c r="AC800" s="273">
        <v>11916</v>
      </c>
      <c r="AD800" s="273">
        <v>36</v>
      </c>
      <c r="AK800" s="273">
        <v>295204</v>
      </c>
      <c r="AL800" s="273" t="s">
        <v>83</v>
      </c>
      <c r="AM800" s="273" t="s">
        <v>75</v>
      </c>
      <c r="AN800" s="273" t="s">
        <v>357</v>
      </c>
      <c r="AO800" s="273" t="s">
        <v>358</v>
      </c>
      <c r="AP800" s="274">
        <v>44927</v>
      </c>
      <c r="AQ800" s="273">
        <v>14750</v>
      </c>
      <c r="AR800" s="273">
        <v>707</v>
      </c>
      <c r="AU800" s="273" t="s">
        <v>108</v>
      </c>
      <c r="BG800" s="273">
        <v>277212</v>
      </c>
      <c r="BH800" s="273" t="s">
        <v>83</v>
      </c>
      <c r="BI800" s="273" t="s">
        <v>63</v>
      </c>
      <c r="BJ800" s="273" t="s">
        <v>501</v>
      </c>
      <c r="BK800" s="273" t="s">
        <v>501</v>
      </c>
      <c r="BL800" s="274">
        <v>45261</v>
      </c>
      <c r="BM800" s="273">
        <v>16950</v>
      </c>
      <c r="BN800" s="273">
        <v>77</v>
      </c>
      <c r="BO800" s="273">
        <v>782</v>
      </c>
      <c r="BP800" s="273" t="s">
        <v>80</v>
      </c>
      <c r="BQ800" s="273">
        <v>324.72088000000002</v>
      </c>
      <c r="BR800" s="273" t="s">
        <v>81</v>
      </c>
      <c r="BS800" s="273" t="s">
        <v>1384</v>
      </c>
      <c r="BT800" s="273">
        <v>0</v>
      </c>
      <c r="BU800" s="273">
        <v>312013</v>
      </c>
      <c r="BV800" s="336" t="s">
        <v>64</v>
      </c>
      <c r="BW800" s="337" t="s">
        <v>63</v>
      </c>
      <c r="BX800" s="337" t="s">
        <v>252</v>
      </c>
      <c r="BY800" s="337" t="s">
        <v>257</v>
      </c>
      <c r="BZ800" s="337" t="s">
        <v>167</v>
      </c>
      <c r="CA800" s="337" t="s">
        <v>168</v>
      </c>
      <c r="CB800" s="337" t="s">
        <v>313</v>
      </c>
      <c r="CC800" s="337" t="s">
        <v>314</v>
      </c>
      <c r="CD800" s="338">
        <v>14</v>
      </c>
      <c r="CE800" s="335">
        <v>45078</v>
      </c>
      <c r="CF800" s="337">
        <v>232</v>
      </c>
      <c r="CG800" s="337" t="s">
        <v>90</v>
      </c>
      <c r="CH800" s="337">
        <v>232</v>
      </c>
      <c r="CI800" s="337" t="s">
        <v>80</v>
      </c>
      <c r="CJ800" s="337"/>
      <c r="CK800" s="337"/>
      <c r="CL800" s="337"/>
      <c r="CM800" s="337" t="s">
        <v>73</v>
      </c>
      <c r="CN800" s="337">
        <v>3</v>
      </c>
    </row>
    <row r="801" spans="4:92">
      <c r="D801" s="273" t="s">
        <v>83</v>
      </c>
      <c r="E801" s="273" t="s">
        <v>63</v>
      </c>
      <c r="F801" s="273" t="s">
        <v>157</v>
      </c>
      <c r="G801" s="273" t="s">
        <v>157</v>
      </c>
      <c r="H801" s="274">
        <v>45139</v>
      </c>
      <c r="I801" s="273">
        <v>13363</v>
      </c>
      <c r="J801" s="273">
        <v>10</v>
      </c>
      <c r="K801" s="273">
        <v>219526</v>
      </c>
      <c r="L801" s="273" t="s">
        <v>66</v>
      </c>
      <c r="M801" s="273">
        <v>30921.22264</v>
      </c>
      <c r="N801" s="273" t="s">
        <v>67</v>
      </c>
      <c r="P801" s="273" t="s">
        <v>68</v>
      </c>
      <c r="Q801" s="273" t="s">
        <v>69</v>
      </c>
      <c r="R801" s="273" t="s">
        <v>1013</v>
      </c>
      <c r="S801" s="273" t="s">
        <v>71</v>
      </c>
      <c r="T801" s="273" t="s">
        <v>72</v>
      </c>
      <c r="U801" s="273" t="s">
        <v>73</v>
      </c>
      <c r="V801" s="273" t="s">
        <v>74</v>
      </c>
      <c r="W801" s="273">
        <v>229373</v>
      </c>
      <c r="X801" s="273" t="s">
        <v>64</v>
      </c>
      <c r="Y801" s="273" t="s">
        <v>75</v>
      </c>
      <c r="Z801" s="273" t="s">
        <v>79</v>
      </c>
      <c r="AA801" s="273" t="s">
        <v>79</v>
      </c>
      <c r="AB801" s="274">
        <v>45017</v>
      </c>
      <c r="AC801" s="273">
        <v>11916</v>
      </c>
      <c r="AD801" s="273">
        <v>36</v>
      </c>
      <c r="AK801" s="273">
        <v>295211</v>
      </c>
      <c r="BH801" s="273" t="s">
        <v>83</v>
      </c>
      <c r="BI801" s="273" t="s">
        <v>63</v>
      </c>
      <c r="BJ801" s="273" t="s">
        <v>84</v>
      </c>
      <c r="BK801" s="273" t="s">
        <v>85</v>
      </c>
      <c r="BL801" s="274">
        <v>44927</v>
      </c>
      <c r="BM801" s="273">
        <v>11784</v>
      </c>
      <c r="BN801" s="273">
        <v>3</v>
      </c>
      <c r="BO801" s="273">
        <v>2832</v>
      </c>
      <c r="BP801" s="273" t="s">
        <v>80</v>
      </c>
      <c r="BQ801" s="273">
        <v>1643.5311200000001</v>
      </c>
      <c r="BR801" s="273" t="s">
        <v>81</v>
      </c>
      <c r="BS801" s="273" t="s">
        <v>219</v>
      </c>
      <c r="BT801" s="273">
        <v>0</v>
      </c>
      <c r="BU801" s="273">
        <v>156326</v>
      </c>
      <c r="BV801" s="279" t="s">
        <v>64</v>
      </c>
      <c r="BW801" s="280" t="s">
        <v>63</v>
      </c>
      <c r="BX801" s="280" t="s">
        <v>252</v>
      </c>
      <c r="BY801" s="280" t="s">
        <v>257</v>
      </c>
      <c r="BZ801" s="280" t="s">
        <v>167</v>
      </c>
      <c r="CA801" s="280" t="s">
        <v>168</v>
      </c>
      <c r="CB801" s="280" t="s">
        <v>319</v>
      </c>
      <c r="CC801" s="280" t="s">
        <v>320</v>
      </c>
      <c r="CD801" s="281">
        <v>15</v>
      </c>
      <c r="CE801" s="277">
        <v>45078</v>
      </c>
      <c r="CF801" s="280">
        <v>3641</v>
      </c>
      <c r="CG801" s="280" t="s">
        <v>90</v>
      </c>
      <c r="CH801" s="280">
        <v>3641</v>
      </c>
      <c r="CI801" s="280" t="s">
        <v>80</v>
      </c>
      <c r="CJ801" s="280"/>
      <c r="CK801" s="280"/>
      <c r="CL801" s="280"/>
      <c r="CM801" s="280" t="s">
        <v>73</v>
      </c>
      <c r="CN801" s="280">
        <v>3</v>
      </c>
    </row>
    <row r="802" spans="4:92">
      <c r="D802" s="273" t="s">
        <v>83</v>
      </c>
      <c r="E802" s="273" t="s">
        <v>63</v>
      </c>
      <c r="F802" s="273" t="s">
        <v>157</v>
      </c>
      <c r="G802" s="273" t="s">
        <v>157</v>
      </c>
      <c r="H802" s="274">
        <v>45139</v>
      </c>
      <c r="I802" s="273">
        <v>13363</v>
      </c>
      <c r="J802" s="273">
        <v>10</v>
      </c>
      <c r="K802" s="273">
        <v>6468</v>
      </c>
      <c r="L802" s="273" t="s">
        <v>66</v>
      </c>
      <c r="M802" s="273">
        <v>762.00167999999996</v>
      </c>
      <c r="N802" s="273" t="s">
        <v>67</v>
      </c>
      <c r="P802" s="273" t="s">
        <v>92</v>
      </c>
      <c r="Q802" s="273" t="s">
        <v>69</v>
      </c>
      <c r="R802" s="273" t="s">
        <v>1013</v>
      </c>
      <c r="S802" s="273" t="s">
        <v>93</v>
      </c>
      <c r="T802" s="273" t="s">
        <v>94</v>
      </c>
      <c r="U802" s="273" t="s">
        <v>73</v>
      </c>
      <c r="V802" s="273" t="s">
        <v>95</v>
      </c>
      <c r="W802" s="273">
        <v>229390</v>
      </c>
      <c r="X802" s="273" t="s">
        <v>64</v>
      </c>
      <c r="Y802" s="273" t="s">
        <v>75</v>
      </c>
      <c r="Z802" s="273" t="s">
        <v>79</v>
      </c>
      <c r="AA802" s="273" t="s">
        <v>79</v>
      </c>
      <c r="AB802" s="274">
        <v>45047</v>
      </c>
      <c r="AC802" s="273">
        <v>12185</v>
      </c>
      <c r="AD802" s="273">
        <v>36</v>
      </c>
      <c r="AK802" s="273">
        <v>295229</v>
      </c>
      <c r="BH802" s="273" t="s">
        <v>83</v>
      </c>
      <c r="BI802" s="273" t="s">
        <v>63</v>
      </c>
      <c r="BJ802" s="273" t="s">
        <v>84</v>
      </c>
      <c r="BK802" s="273" t="s">
        <v>85</v>
      </c>
      <c r="BL802" s="274">
        <v>44958</v>
      </c>
      <c r="BM802" s="273">
        <v>11822</v>
      </c>
      <c r="BN802" s="273">
        <v>3</v>
      </c>
      <c r="BO802" s="273">
        <v>0</v>
      </c>
      <c r="BP802" s="273" t="s">
        <v>80</v>
      </c>
      <c r="BQ802" s="273">
        <v>0</v>
      </c>
      <c r="BR802" s="273" t="s">
        <v>81</v>
      </c>
      <c r="BS802" s="273" t="s">
        <v>219</v>
      </c>
      <c r="BT802" s="273">
        <v>0</v>
      </c>
      <c r="BU802" s="273">
        <v>165123</v>
      </c>
      <c r="BV802" s="336" t="s">
        <v>64</v>
      </c>
      <c r="BW802" s="337" t="s">
        <v>63</v>
      </c>
      <c r="BX802" s="337" t="s">
        <v>252</v>
      </c>
      <c r="BY802" s="337" t="s">
        <v>257</v>
      </c>
      <c r="BZ802" s="337" t="s">
        <v>138</v>
      </c>
      <c r="CA802" s="337" t="s">
        <v>139</v>
      </c>
      <c r="CB802" s="337" t="s">
        <v>190</v>
      </c>
      <c r="CC802" s="337" t="s">
        <v>191</v>
      </c>
      <c r="CD802" s="338">
        <v>8</v>
      </c>
      <c r="CE802" s="335">
        <v>45078</v>
      </c>
      <c r="CF802" s="337">
        <v>15003</v>
      </c>
      <c r="CG802" s="337" t="s">
        <v>90</v>
      </c>
      <c r="CH802" s="337">
        <v>15003</v>
      </c>
      <c r="CI802" s="337" t="s">
        <v>80</v>
      </c>
      <c r="CJ802" s="337"/>
      <c r="CK802" s="337"/>
      <c r="CL802" s="337"/>
      <c r="CM802" s="337" t="s">
        <v>73</v>
      </c>
      <c r="CN802" s="337">
        <v>3</v>
      </c>
    </row>
    <row r="803" spans="4:92">
      <c r="D803" s="273" t="s">
        <v>83</v>
      </c>
      <c r="E803" s="273" t="s">
        <v>63</v>
      </c>
      <c r="F803" s="273" t="s">
        <v>157</v>
      </c>
      <c r="G803" s="273" t="s">
        <v>157</v>
      </c>
      <c r="H803" s="274">
        <v>45139</v>
      </c>
      <c r="I803" s="273">
        <v>13363</v>
      </c>
      <c r="J803" s="273">
        <v>10</v>
      </c>
      <c r="K803" s="273">
        <v>0</v>
      </c>
      <c r="L803" s="273" t="s">
        <v>66</v>
      </c>
      <c r="N803" s="273" t="s">
        <v>107</v>
      </c>
      <c r="W803" s="273">
        <v>229322</v>
      </c>
      <c r="X803" s="273" t="s">
        <v>64</v>
      </c>
      <c r="Y803" s="273" t="s">
        <v>75</v>
      </c>
      <c r="Z803" s="273" t="s">
        <v>79</v>
      </c>
      <c r="AA803" s="273" t="s">
        <v>79</v>
      </c>
      <c r="AB803" s="274">
        <v>45047</v>
      </c>
      <c r="AC803" s="273">
        <v>12185</v>
      </c>
      <c r="AD803" s="273">
        <v>36</v>
      </c>
      <c r="AK803" s="273">
        <v>295237</v>
      </c>
      <c r="BH803" s="273" t="s">
        <v>83</v>
      </c>
      <c r="BI803" s="273" t="s">
        <v>63</v>
      </c>
      <c r="BJ803" s="273" t="s">
        <v>84</v>
      </c>
      <c r="BK803" s="273" t="s">
        <v>85</v>
      </c>
      <c r="BL803" s="274">
        <v>44986</v>
      </c>
      <c r="BM803" s="273">
        <v>11860</v>
      </c>
      <c r="BN803" s="273">
        <v>3</v>
      </c>
      <c r="BO803" s="273">
        <v>2350</v>
      </c>
      <c r="BP803" s="273" t="s">
        <v>80</v>
      </c>
      <c r="BQ803" s="273">
        <v>1399.9172000000001</v>
      </c>
      <c r="BR803" s="273" t="s">
        <v>81</v>
      </c>
      <c r="BS803" s="273" t="s">
        <v>219</v>
      </c>
      <c r="BT803" s="273">
        <v>0</v>
      </c>
      <c r="BU803" s="273">
        <v>166692</v>
      </c>
      <c r="BV803" s="279" t="s">
        <v>64</v>
      </c>
      <c r="BW803" s="280" t="s">
        <v>63</v>
      </c>
      <c r="BX803" s="280" t="s">
        <v>252</v>
      </c>
      <c r="BY803" s="280" t="s">
        <v>257</v>
      </c>
      <c r="BZ803" s="280" t="s">
        <v>167</v>
      </c>
      <c r="CA803" s="280" t="s">
        <v>168</v>
      </c>
      <c r="CB803" s="280" t="s">
        <v>313</v>
      </c>
      <c r="CC803" s="280" t="s">
        <v>314</v>
      </c>
      <c r="CD803" s="281">
        <v>14</v>
      </c>
      <c r="CE803" s="277">
        <v>45139</v>
      </c>
      <c r="CF803" s="280">
        <v>251</v>
      </c>
      <c r="CG803" s="280" t="s">
        <v>90</v>
      </c>
      <c r="CH803" s="280">
        <v>251</v>
      </c>
      <c r="CI803" s="280" t="s">
        <v>80</v>
      </c>
      <c r="CJ803" s="280"/>
      <c r="CK803" s="280"/>
      <c r="CL803" s="280"/>
      <c r="CM803" s="280" t="s">
        <v>73</v>
      </c>
      <c r="CN803" s="280">
        <v>3</v>
      </c>
    </row>
    <row r="804" spans="4:92">
      <c r="D804" s="273" t="s">
        <v>83</v>
      </c>
      <c r="E804" s="273" t="s">
        <v>63</v>
      </c>
      <c r="F804" s="273" t="s">
        <v>157</v>
      </c>
      <c r="G804" s="273" t="s">
        <v>157</v>
      </c>
      <c r="H804" s="274">
        <v>45139</v>
      </c>
      <c r="I804" s="273">
        <v>13363</v>
      </c>
      <c r="J804" s="273">
        <v>10</v>
      </c>
      <c r="K804" s="273">
        <v>18640</v>
      </c>
      <c r="L804" s="273" t="s">
        <v>66</v>
      </c>
      <c r="M804" s="273">
        <v>8952.9580800000003</v>
      </c>
      <c r="N804" s="273" t="s">
        <v>115</v>
      </c>
      <c r="W804" s="273">
        <v>229321</v>
      </c>
      <c r="X804" s="273" t="s">
        <v>64</v>
      </c>
      <c r="Y804" s="273" t="s">
        <v>75</v>
      </c>
      <c r="Z804" s="273" t="s">
        <v>79</v>
      </c>
      <c r="AA804" s="273" t="s">
        <v>79</v>
      </c>
      <c r="AB804" s="274">
        <v>45047</v>
      </c>
      <c r="AC804" s="273">
        <v>12185</v>
      </c>
      <c r="AD804" s="273">
        <v>36</v>
      </c>
      <c r="AK804" s="273">
        <v>295244</v>
      </c>
      <c r="BH804" s="273" t="s">
        <v>83</v>
      </c>
      <c r="BI804" s="273" t="s">
        <v>63</v>
      </c>
      <c r="BJ804" s="273" t="s">
        <v>84</v>
      </c>
      <c r="BK804" s="273" t="s">
        <v>85</v>
      </c>
      <c r="BL804" s="274">
        <v>45017</v>
      </c>
      <c r="BM804" s="273">
        <v>11898</v>
      </c>
      <c r="BN804" s="273">
        <v>3</v>
      </c>
      <c r="BO804" s="273">
        <v>0</v>
      </c>
      <c r="BP804" s="273" t="s">
        <v>80</v>
      </c>
      <c r="BQ804" s="273">
        <v>0</v>
      </c>
      <c r="BR804" s="273" t="s">
        <v>81</v>
      </c>
      <c r="BS804" s="273" t="s">
        <v>219</v>
      </c>
      <c r="BT804" s="273">
        <v>0</v>
      </c>
      <c r="BU804" s="273">
        <v>166730</v>
      </c>
      <c r="BV804" s="336" t="s">
        <v>64</v>
      </c>
      <c r="BW804" s="337" t="s">
        <v>63</v>
      </c>
      <c r="BX804" s="337" t="s">
        <v>252</v>
      </c>
      <c r="BY804" s="337" t="s">
        <v>257</v>
      </c>
      <c r="BZ804" s="337" t="s">
        <v>167</v>
      </c>
      <c r="CA804" s="337" t="s">
        <v>168</v>
      </c>
      <c r="CB804" s="337" t="s">
        <v>319</v>
      </c>
      <c r="CC804" s="337" t="s">
        <v>320</v>
      </c>
      <c r="CD804" s="338">
        <v>15</v>
      </c>
      <c r="CE804" s="335">
        <v>45139</v>
      </c>
      <c r="CF804" s="337">
        <v>3721</v>
      </c>
      <c r="CG804" s="337" t="s">
        <v>90</v>
      </c>
      <c r="CH804" s="337">
        <v>3721</v>
      </c>
      <c r="CI804" s="337" t="s">
        <v>80</v>
      </c>
      <c r="CJ804" s="337"/>
      <c r="CK804" s="337"/>
      <c r="CL804" s="337"/>
      <c r="CM804" s="337" t="s">
        <v>73</v>
      </c>
      <c r="CN804" s="337">
        <v>3</v>
      </c>
    </row>
    <row r="805" spans="4:92">
      <c r="D805" s="273" t="s">
        <v>83</v>
      </c>
      <c r="E805" s="273" t="s">
        <v>63</v>
      </c>
      <c r="F805" s="273" t="s">
        <v>157</v>
      </c>
      <c r="G805" s="273" t="s">
        <v>157</v>
      </c>
      <c r="H805" s="274">
        <v>45170</v>
      </c>
      <c r="I805" s="273">
        <v>13690</v>
      </c>
      <c r="J805" s="273">
        <v>10</v>
      </c>
      <c r="K805" s="273">
        <v>20000</v>
      </c>
      <c r="L805" s="273" t="s">
        <v>66</v>
      </c>
      <c r="M805" s="273">
        <v>0</v>
      </c>
      <c r="N805" s="273" t="s">
        <v>1010</v>
      </c>
      <c r="O805" s="273">
        <v>0</v>
      </c>
      <c r="P805" s="273" t="s">
        <v>1011</v>
      </c>
      <c r="Q805" s="273" t="s">
        <v>69</v>
      </c>
      <c r="R805" s="273" t="s">
        <v>1013</v>
      </c>
      <c r="S805" s="273" t="s">
        <v>1298</v>
      </c>
      <c r="U805" s="273" t="s">
        <v>73</v>
      </c>
      <c r="V805" s="273" t="s">
        <v>1485</v>
      </c>
      <c r="W805" s="273">
        <v>246311</v>
      </c>
      <c r="X805" s="273" t="s">
        <v>64</v>
      </c>
      <c r="Y805" s="273" t="s">
        <v>75</v>
      </c>
      <c r="Z805" s="273" t="s">
        <v>79</v>
      </c>
      <c r="AA805" s="273" t="s">
        <v>79</v>
      </c>
      <c r="AB805" s="274">
        <v>45047</v>
      </c>
      <c r="AC805" s="273">
        <v>12185</v>
      </c>
      <c r="AD805" s="273">
        <v>36</v>
      </c>
      <c r="AK805" s="273">
        <v>295251</v>
      </c>
      <c r="BH805" s="273" t="s">
        <v>83</v>
      </c>
      <c r="BI805" s="273" t="s">
        <v>63</v>
      </c>
      <c r="BJ805" s="273" t="s">
        <v>84</v>
      </c>
      <c r="BK805" s="273" t="s">
        <v>85</v>
      </c>
      <c r="BL805" s="274">
        <v>45047</v>
      </c>
      <c r="BM805" s="273">
        <v>12133</v>
      </c>
      <c r="BN805" s="273">
        <v>3</v>
      </c>
      <c r="BO805" s="273">
        <v>3014</v>
      </c>
      <c r="BP805" s="273" t="s">
        <v>80</v>
      </c>
      <c r="BQ805" s="273">
        <v>1782.8879199999999</v>
      </c>
      <c r="BR805" s="273" t="s">
        <v>81</v>
      </c>
      <c r="BS805" s="273" t="s">
        <v>219</v>
      </c>
      <c r="BT805" s="273">
        <v>0</v>
      </c>
      <c r="BU805" s="273">
        <v>183724</v>
      </c>
      <c r="BV805" s="279" t="s">
        <v>64</v>
      </c>
      <c r="BW805" s="280" t="s">
        <v>63</v>
      </c>
      <c r="BX805" s="280" t="s">
        <v>252</v>
      </c>
      <c r="BY805" s="280" t="s">
        <v>257</v>
      </c>
      <c r="BZ805" s="280" t="s">
        <v>138</v>
      </c>
      <c r="CA805" s="280" t="s">
        <v>139</v>
      </c>
      <c r="CB805" s="280" t="s">
        <v>190</v>
      </c>
      <c r="CC805" s="280" t="s">
        <v>191</v>
      </c>
      <c r="CD805" s="281">
        <v>8</v>
      </c>
      <c r="CE805" s="277">
        <v>45139</v>
      </c>
      <c r="CF805" s="280">
        <v>16508</v>
      </c>
      <c r="CG805" s="280" t="s">
        <v>90</v>
      </c>
      <c r="CH805" s="280">
        <v>16508</v>
      </c>
      <c r="CI805" s="280" t="s">
        <v>80</v>
      </c>
      <c r="CJ805" s="280"/>
      <c r="CK805" s="280"/>
      <c r="CL805" s="280"/>
      <c r="CM805" s="280" t="s">
        <v>73</v>
      </c>
      <c r="CN805" s="280">
        <v>3</v>
      </c>
    </row>
    <row r="806" spans="4:92">
      <c r="D806" s="273" t="s">
        <v>83</v>
      </c>
      <c r="E806" s="273" t="s">
        <v>63</v>
      </c>
      <c r="F806" s="273" t="s">
        <v>157</v>
      </c>
      <c r="G806" s="273" t="s">
        <v>157</v>
      </c>
      <c r="H806" s="274">
        <v>45170</v>
      </c>
      <c r="I806" s="273">
        <v>13690</v>
      </c>
      <c r="J806" s="273">
        <v>10</v>
      </c>
      <c r="K806" s="273">
        <v>6507</v>
      </c>
      <c r="L806" s="273" t="s">
        <v>66</v>
      </c>
      <c r="M806" s="273">
        <v>839.20144000000005</v>
      </c>
      <c r="N806" s="273" t="s">
        <v>67</v>
      </c>
      <c r="P806" s="273" t="s">
        <v>92</v>
      </c>
      <c r="Q806" s="273" t="s">
        <v>69</v>
      </c>
      <c r="R806" s="273" t="s">
        <v>70</v>
      </c>
      <c r="S806" s="273" t="s">
        <v>834</v>
      </c>
      <c r="T806" s="273" t="s">
        <v>835</v>
      </c>
      <c r="U806" s="273" t="s">
        <v>73</v>
      </c>
      <c r="V806" s="273" t="s">
        <v>836</v>
      </c>
      <c r="W806" s="273">
        <v>246327</v>
      </c>
      <c r="X806" s="273" t="s">
        <v>64</v>
      </c>
      <c r="Y806" s="273" t="s">
        <v>75</v>
      </c>
      <c r="Z806" s="273" t="s">
        <v>79</v>
      </c>
      <c r="AA806" s="273" t="s">
        <v>79</v>
      </c>
      <c r="AB806" s="274">
        <v>45047</v>
      </c>
      <c r="AC806" s="273">
        <v>12185</v>
      </c>
      <c r="AD806" s="273">
        <v>36</v>
      </c>
      <c r="AK806" s="273">
        <v>295258</v>
      </c>
      <c r="BH806" s="273" t="s">
        <v>83</v>
      </c>
      <c r="BI806" s="273" t="s">
        <v>287</v>
      </c>
      <c r="BJ806" s="273" t="s">
        <v>913</v>
      </c>
      <c r="BK806" s="273" t="s">
        <v>922</v>
      </c>
      <c r="BL806" s="274">
        <v>44927</v>
      </c>
      <c r="BM806" s="273">
        <v>16548</v>
      </c>
      <c r="BN806" s="273">
        <v>820</v>
      </c>
      <c r="BO806" s="273">
        <v>6.7488000000000001</v>
      </c>
      <c r="BP806" s="273" t="s">
        <v>80</v>
      </c>
      <c r="BQ806" s="273">
        <v>0</v>
      </c>
      <c r="BR806" s="273" t="s">
        <v>81</v>
      </c>
      <c r="BS806" s="273" t="s">
        <v>122</v>
      </c>
      <c r="BT806" s="273">
        <v>0</v>
      </c>
      <c r="BU806" s="273">
        <v>306492</v>
      </c>
      <c r="BV806" s="336" t="s">
        <v>64</v>
      </c>
      <c r="BW806" s="337" t="s">
        <v>63</v>
      </c>
      <c r="BX806" s="337" t="s">
        <v>252</v>
      </c>
      <c r="BY806" s="337" t="s">
        <v>257</v>
      </c>
      <c r="BZ806" s="337" t="s">
        <v>86</v>
      </c>
      <c r="CA806" s="337" t="s">
        <v>87</v>
      </c>
      <c r="CB806" s="337" t="s">
        <v>179</v>
      </c>
      <c r="CC806" s="337" t="s">
        <v>180</v>
      </c>
      <c r="CD806" s="338">
        <v>1</v>
      </c>
      <c r="CE806" s="335">
        <v>45139</v>
      </c>
      <c r="CF806" s="337"/>
      <c r="CG806" s="337" t="s">
        <v>181</v>
      </c>
      <c r="CH806" s="337"/>
      <c r="CI806" s="337" t="s">
        <v>181</v>
      </c>
      <c r="CJ806" s="337" t="s">
        <v>1341</v>
      </c>
      <c r="CK806" s="337"/>
      <c r="CL806" s="337"/>
      <c r="CM806" s="337" t="s">
        <v>73</v>
      </c>
      <c r="CN806" s="337">
        <v>3</v>
      </c>
    </row>
    <row r="807" spans="4:92">
      <c r="D807" s="273" t="s">
        <v>83</v>
      </c>
      <c r="E807" s="273" t="s">
        <v>63</v>
      </c>
      <c r="F807" s="273" t="s">
        <v>157</v>
      </c>
      <c r="G807" s="273" t="s">
        <v>157</v>
      </c>
      <c r="H807" s="274">
        <v>45170</v>
      </c>
      <c r="I807" s="273">
        <v>13690</v>
      </c>
      <c r="J807" s="273">
        <v>10</v>
      </c>
      <c r="K807" s="273">
        <v>79845</v>
      </c>
      <c r="L807" s="273" t="s">
        <v>66</v>
      </c>
      <c r="M807" s="273">
        <v>14103.038399999999</v>
      </c>
      <c r="N807" s="273" t="s">
        <v>67</v>
      </c>
      <c r="P807" s="273" t="s">
        <v>1011</v>
      </c>
      <c r="Q807" s="273" t="s">
        <v>69</v>
      </c>
      <c r="R807" s="273" t="s">
        <v>70</v>
      </c>
      <c r="S807" s="273" t="s">
        <v>1041</v>
      </c>
      <c r="T807" s="273" t="s">
        <v>1042</v>
      </c>
      <c r="U807" s="273" t="s">
        <v>73</v>
      </c>
      <c r="V807" s="273" t="s">
        <v>1043</v>
      </c>
      <c r="W807" s="273">
        <v>246344</v>
      </c>
      <c r="X807" s="273" t="s">
        <v>64</v>
      </c>
      <c r="Y807" s="273" t="s">
        <v>75</v>
      </c>
      <c r="Z807" s="273" t="s">
        <v>79</v>
      </c>
      <c r="AA807" s="273" t="s">
        <v>79</v>
      </c>
      <c r="AB807" s="274">
        <v>45047</v>
      </c>
      <c r="AC807" s="273">
        <v>12185</v>
      </c>
      <c r="AD807" s="273">
        <v>36</v>
      </c>
      <c r="AK807" s="273">
        <v>295265</v>
      </c>
      <c r="BH807" s="273" t="s">
        <v>83</v>
      </c>
      <c r="BI807" s="273" t="s">
        <v>287</v>
      </c>
      <c r="BJ807" s="273" t="s">
        <v>948</v>
      </c>
      <c r="BK807" s="273" t="s">
        <v>952</v>
      </c>
      <c r="BL807" s="274">
        <v>44927</v>
      </c>
      <c r="BM807" s="273">
        <v>16578</v>
      </c>
      <c r="BN807" s="273">
        <v>829</v>
      </c>
      <c r="BO807" s="273">
        <v>17.001890400000001</v>
      </c>
      <c r="BP807" s="273" t="s">
        <v>80</v>
      </c>
      <c r="BQ807" s="273">
        <v>84.148501600000003</v>
      </c>
      <c r="BR807" s="273" t="s">
        <v>81</v>
      </c>
      <c r="BS807" s="273" t="s">
        <v>1486</v>
      </c>
      <c r="BT807" s="273">
        <v>0</v>
      </c>
      <c r="BU807" s="273">
        <v>306852</v>
      </c>
      <c r="BV807" s="279" t="s">
        <v>64</v>
      </c>
      <c r="BW807" s="280" t="s">
        <v>63</v>
      </c>
      <c r="BX807" s="280" t="s">
        <v>252</v>
      </c>
      <c r="BY807" s="280" t="s">
        <v>257</v>
      </c>
      <c r="BZ807" s="280" t="s">
        <v>86</v>
      </c>
      <c r="CA807" s="280" t="s">
        <v>87</v>
      </c>
      <c r="CB807" s="280" t="s">
        <v>179</v>
      </c>
      <c r="CC807" s="280" t="s">
        <v>180</v>
      </c>
      <c r="CD807" s="281">
        <v>1</v>
      </c>
      <c r="CE807" s="277">
        <v>45139</v>
      </c>
      <c r="CF807" s="280"/>
      <c r="CG807" s="280" t="s">
        <v>181</v>
      </c>
      <c r="CH807" s="280"/>
      <c r="CI807" s="280" t="s">
        <v>181</v>
      </c>
      <c r="CJ807" s="280" t="s">
        <v>1341</v>
      </c>
      <c r="CK807" s="280"/>
      <c r="CL807" s="280"/>
      <c r="CM807" s="280" t="s">
        <v>73</v>
      </c>
      <c r="CN807" s="280">
        <v>3</v>
      </c>
    </row>
    <row r="808" spans="4:92">
      <c r="D808" s="273" t="s">
        <v>83</v>
      </c>
      <c r="E808" s="273" t="s">
        <v>63</v>
      </c>
      <c r="F808" s="273" t="s">
        <v>157</v>
      </c>
      <c r="G808" s="273" t="s">
        <v>157</v>
      </c>
      <c r="H808" s="274">
        <v>45170</v>
      </c>
      <c r="I808" s="273">
        <v>13690</v>
      </c>
      <c r="J808" s="273">
        <v>10</v>
      </c>
      <c r="K808" s="273">
        <v>179245</v>
      </c>
      <c r="L808" s="273" t="s">
        <v>66</v>
      </c>
      <c r="M808" s="273">
        <v>25247.47984</v>
      </c>
      <c r="N808" s="273" t="s">
        <v>67</v>
      </c>
      <c r="P808" s="273" t="s">
        <v>68</v>
      </c>
      <c r="Q808" s="273" t="s">
        <v>69</v>
      </c>
      <c r="R808" s="273" t="s">
        <v>1013</v>
      </c>
      <c r="S808" s="273" t="s">
        <v>71</v>
      </c>
      <c r="T808" s="273" t="s">
        <v>72</v>
      </c>
      <c r="U808" s="273" t="s">
        <v>73</v>
      </c>
      <c r="V808" s="273" t="s">
        <v>74</v>
      </c>
      <c r="W808" s="273">
        <v>246361</v>
      </c>
      <c r="X808" s="273" t="s">
        <v>64</v>
      </c>
      <c r="Y808" s="273" t="s">
        <v>75</v>
      </c>
      <c r="Z808" s="273" t="s">
        <v>79</v>
      </c>
      <c r="AA808" s="273" t="s">
        <v>79</v>
      </c>
      <c r="AB808" s="274">
        <v>45047</v>
      </c>
      <c r="AC808" s="273">
        <v>12185</v>
      </c>
      <c r="AD808" s="273">
        <v>36</v>
      </c>
      <c r="AK808" s="273">
        <v>295272</v>
      </c>
      <c r="BH808" s="273" t="s">
        <v>83</v>
      </c>
      <c r="BI808" s="273" t="s">
        <v>194</v>
      </c>
      <c r="BJ808" s="273" t="s">
        <v>385</v>
      </c>
      <c r="BK808" s="273" t="s">
        <v>790</v>
      </c>
      <c r="BL808" s="274">
        <v>44927</v>
      </c>
      <c r="BM808" s="273">
        <v>11819</v>
      </c>
      <c r="BN808" s="273">
        <v>777</v>
      </c>
      <c r="BO808" s="273">
        <v>166.03209709999999</v>
      </c>
      <c r="BP808" s="273" t="s">
        <v>80</v>
      </c>
      <c r="BQ808" s="273">
        <v>2716.49</v>
      </c>
      <c r="BR808" s="273" t="s">
        <v>1253</v>
      </c>
      <c r="BU808" s="273">
        <v>156989</v>
      </c>
      <c r="BV808" s="336" t="s">
        <v>64</v>
      </c>
      <c r="BW808" s="337" t="s">
        <v>63</v>
      </c>
      <c r="BX808" s="337" t="s">
        <v>252</v>
      </c>
      <c r="BY808" s="337" t="s">
        <v>257</v>
      </c>
      <c r="BZ808" s="337" t="s">
        <v>86</v>
      </c>
      <c r="CA808" s="337" t="s">
        <v>87</v>
      </c>
      <c r="CB808" s="337" t="s">
        <v>217</v>
      </c>
      <c r="CC808" s="337" t="s">
        <v>218</v>
      </c>
      <c r="CD808" s="338">
        <v>2</v>
      </c>
      <c r="CE808" s="335">
        <v>45139</v>
      </c>
      <c r="CF808" s="337"/>
      <c r="CG808" s="337" t="s">
        <v>181</v>
      </c>
      <c r="CH808" s="337"/>
      <c r="CI808" s="337" t="s">
        <v>181</v>
      </c>
      <c r="CJ808" s="337" t="s">
        <v>394</v>
      </c>
      <c r="CK808" s="337"/>
      <c r="CL808" s="337"/>
      <c r="CM808" s="337" t="s">
        <v>73</v>
      </c>
      <c r="CN808" s="337">
        <v>3</v>
      </c>
    </row>
    <row r="809" spans="4:92">
      <c r="D809" s="273" t="s">
        <v>83</v>
      </c>
      <c r="E809" s="273" t="s">
        <v>63</v>
      </c>
      <c r="F809" s="273" t="s">
        <v>157</v>
      </c>
      <c r="G809" s="273" t="s">
        <v>157</v>
      </c>
      <c r="H809" s="274">
        <v>45170</v>
      </c>
      <c r="I809" s="273">
        <v>13690</v>
      </c>
      <c r="J809" s="273">
        <v>10</v>
      </c>
      <c r="K809" s="273">
        <v>3064</v>
      </c>
      <c r="L809" s="273" t="s">
        <v>66</v>
      </c>
      <c r="M809" s="273">
        <v>360.96015999999997</v>
      </c>
      <c r="N809" s="273" t="s">
        <v>67</v>
      </c>
      <c r="P809" s="273" t="s">
        <v>92</v>
      </c>
      <c r="Q809" s="273" t="s">
        <v>69</v>
      </c>
      <c r="R809" s="273" t="s">
        <v>1013</v>
      </c>
      <c r="S809" s="273" t="s">
        <v>93</v>
      </c>
      <c r="T809" s="273" t="s">
        <v>94</v>
      </c>
      <c r="U809" s="273" t="s">
        <v>73</v>
      </c>
      <c r="V809" s="273" t="s">
        <v>95</v>
      </c>
      <c r="W809" s="273">
        <v>246378</v>
      </c>
      <c r="X809" s="273" t="s">
        <v>64</v>
      </c>
      <c r="Y809" s="273" t="s">
        <v>75</v>
      </c>
      <c r="Z809" s="273" t="s">
        <v>79</v>
      </c>
      <c r="AA809" s="273" t="s">
        <v>79</v>
      </c>
      <c r="AB809" s="274">
        <v>45047</v>
      </c>
      <c r="AC809" s="273">
        <v>12185</v>
      </c>
      <c r="AD809" s="273">
        <v>36</v>
      </c>
      <c r="AK809" s="273">
        <v>295279</v>
      </c>
      <c r="BH809" s="273" t="s">
        <v>83</v>
      </c>
      <c r="BI809" s="273" t="s">
        <v>194</v>
      </c>
      <c r="BJ809" s="273" t="s">
        <v>385</v>
      </c>
      <c r="BK809" s="273" t="s">
        <v>790</v>
      </c>
      <c r="BL809" s="274">
        <v>44958</v>
      </c>
      <c r="BM809" s="273">
        <v>11857</v>
      </c>
      <c r="BN809" s="273">
        <v>777</v>
      </c>
      <c r="BO809" s="273">
        <v>119.9769763</v>
      </c>
      <c r="BP809" s="273" t="s">
        <v>80</v>
      </c>
      <c r="BQ809" s="273">
        <v>2652.21</v>
      </c>
      <c r="BR809" s="273" t="s">
        <v>1253</v>
      </c>
      <c r="BU809" s="273">
        <v>157711</v>
      </c>
      <c r="BV809" s="279" t="s">
        <v>64</v>
      </c>
      <c r="BW809" s="280" t="s">
        <v>63</v>
      </c>
      <c r="BX809" s="280" t="s">
        <v>252</v>
      </c>
      <c r="BY809" s="280" t="s">
        <v>257</v>
      </c>
      <c r="BZ809" s="280" t="s">
        <v>86</v>
      </c>
      <c r="CA809" s="280" t="s">
        <v>87</v>
      </c>
      <c r="CB809" s="280" t="s">
        <v>217</v>
      </c>
      <c r="CC809" s="280" t="s">
        <v>218</v>
      </c>
      <c r="CD809" s="281">
        <v>2</v>
      </c>
      <c r="CE809" s="277">
        <v>45139</v>
      </c>
      <c r="CF809" s="280"/>
      <c r="CG809" s="280" t="s">
        <v>181</v>
      </c>
      <c r="CH809" s="280"/>
      <c r="CI809" s="280" t="s">
        <v>181</v>
      </c>
      <c r="CJ809" s="280" t="s">
        <v>389</v>
      </c>
      <c r="CK809" s="280"/>
      <c r="CL809" s="280"/>
      <c r="CM809" s="280" t="s">
        <v>73</v>
      </c>
      <c r="CN809" s="280">
        <v>3</v>
      </c>
    </row>
    <row r="810" spans="4:92">
      <c r="D810" s="273" t="s">
        <v>83</v>
      </c>
      <c r="E810" s="273" t="s">
        <v>63</v>
      </c>
      <c r="F810" s="273" t="s">
        <v>157</v>
      </c>
      <c r="G810" s="273" t="s">
        <v>157</v>
      </c>
      <c r="H810" s="274">
        <v>45170</v>
      </c>
      <c r="I810" s="273">
        <v>13690</v>
      </c>
      <c r="J810" s="273">
        <v>10</v>
      </c>
      <c r="K810" s="273">
        <v>0</v>
      </c>
      <c r="L810" s="273" t="s">
        <v>66</v>
      </c>
      <c r="N810" s="273" t="s">
        <v>107</v>
      </c>
      <c r="W810" s="273">
        <v>246310</v>
      </c>
      <c r="X810" s="273" t="s">
        <v>64</v>
      </c>
      <c r="Y810" s="273" t="s">
        <v>75</v>
      </c>
      <c r="Z810" s="273" t="s">
        <v>79</v>
      </c>
      <c r="AA810" s="273" t="s">
        <v>79</v>
      </c>
      <c r="AB810" s="274">
        <v>45047</v>
      </c>
      <c r="AC810" s="273">
        <v>12185</v>
      </c>
      <c r="AD810" s="273">
        <v>36</v>
      </c>
      <c r="AK810" s="273">
        <v>295286</v>
      </c>
      <c r="BH810" s="273" t="s">
        <v>83</v>
      </c>
      <c r="BI810" s="273" t="s">
        <v>194</v>
      </c>
      <c r="BJ810" s="273" t="s">
        <v>385</v>
      </c>
      <c r="BK810" s="273" t="s">
        <v>790</v>
      </c>
      <c r="BL810" s="274">
        <v>44986</v>
      </c>
      <c r="BM810" s="273">
        <v>11895</v>
      </c>
      <c r="BN810" s="273">
        <v>777</v>
      </c>
      <c r="BO810" s="273">
        <v>205.55467329999999</v>
      </c>
      <c r="BP810" s="273" t="s">
        <v>80</v>
      </c>
      <c r="BQ810" s="273">
        <v>2803.6</v>
      </c>
      <c r="BR810" s="273" t="s">
        <v>1253</v>
      </c>
      <c r="BU810" s="273">
        <v>158433</v>
      </c>
      <c r="BV810" s="336" t="s">
        <v>64</v>
      </c>
      <c r="BW810" s="337" t="s">
        <v>63</v>
      </c>
      <c r="BX810" s="337" t="s">
        <v>252</v>
      </c>
      <c r="BY810" s="337" t="s">
        <v>257</v>
      </c>
      <c r="BZ810" s="337" t="s">
        <v>204</v>
      </c>
      <c r="CA810" s="337" t="s">
        <v>205</v>
      </c>
      <c r="CB810" s="337" t="s">
        <v>206</v>
      </c>
      <c r="CC810" s="337" t="s">
        <v>207</v>
      </c>
      <c r="CD810" s="338">
        <v>0</v>
      </c>
      <c r="CE810" s="335">
        <v>45139</v>
      </c>
      <c r="CF810" s="337"/>
      <c r="CG810" s="337" t="s">
        <v>181</v>
      </c>
      <c r="CH810" s="337"/>
      <c r="CI810" s="337" t="s">
        <v>208</v>
      </c>
      <c r="CJ810" s="337" t="s">
        <v>209</v>
      </c>
      <c r="CK810" s="337"/>
      <c r="CL810" s="337"/>
      <c r="CM810" s="337" t="s">
        <v>73</v>
      </c>
      <c r="CN810" s="337">
        <v>3</v>
      </c>
    </row>
    <row r="811" spans="4:92">
      <c r="D811" s="273" t="s">
        <v>83</v>
      </c>
      <c r="E811" s="273" t="s">
        <v>63</v>
      </c>
      <c r="F811" s="273" t="s">
        <v>157</v>
      </c>
      <c r="G811" s="273" t="s">
        <v>157</v>
      </c>
      <c r="H811" s="274">
        <v>45170</v>
      </c>
      <c r="I811" s="273">
        <v>13690</v>
      </c>
      <c r="J811" s="273">
        <v>10</v>
      </c>
      <c r="K811" s="273">
        <v>29619</v>
      </c>
      <c r="L811" s="273" t="s">
        <v>66</v>
      </c>
      <c r="M811" s="273">
        <v>11272.434800000001</v>
      </c>
      <c r="N811" s="273" t="s">
        <v>115</v>
      </c>
      <c r="W811" s="273">
        <v>246309</v>
      </c>
      <c r="X811" s="273" t="s">
        <v>64</v>
      </c>
      <c r="Y811" s="273" t="s">
        <v>63</v>
      </c>
      <c r="Z811" s="273" t="s">
        <v>165</v>
      </c>
      <c r="AA811" s="273" t="s">
        <v>165</v>
      </c>
      <c r="AB811" s="274">
        <v>45108</v>
      </c>
      <c r="AC811" s="273">
        <v>12690</v>
      </c>
      <c r="AD811" s="273">
        <v>11</v>
      </c>
      <c r="AE811" s="273">
        <v>0</v>
      </c>
      <c r="AF811" s="273" t="s">
        <v>90</v>
      </c>
      <c r="AG811" s="273" t="s">
        <v>1198</v>
      </c>
      <c r="AH811" s="273" t="s">
        <v>1045</v>
      </c>
      <c r="AI811" s="273" t="s">
        <v>123</v>
      </c>
      <c r="AJ811" s="273" t="s">
        <v>200</v>
      </c>
      <c r="AK811" s="273">
        <v>343076</v>
      </c>
      <c r="BH811" s="273" t="s">
        <v>83</v>
      </c>
      <c r="BI811" s="273" t="s">
        <v>194</v>
      </c>
      <c r="BJ811" s="273" t="s">
        <v>385</v>
      </c>
      <c r="BK811" s="273" t="s">
        <v>790</v>
      </c>
      <c r="BL811" s="274">
        <v>45017</v>
      </c>
      <c r="BM811" s="273">
        <v>11933</v>
      </c>
      <c r="BN811" s="273">
        <v>777</v>
      </c>
      <c r="BO811" s="273">
        <v>438.9760814</v>
      </c>
      <c r="BP811" s="273" t="s">
        <v>80</v>
      </c>
      <c r="BQ811" s="273">
        <v>3132.01</v>
      </c>
      <c r="BR811" s="273" t="s">
        <v>1253</v>
      </c>
      <c r="BU811" s="273">
        <v>172082</v>
      </c>
      <c r="BV811" s="279" t="s">
        <v>64</v>
      </c>
      <c r="BW811" s="280" t="s">
        <v>63</v>
      </c>
      <c r="BX811" s="280" t="s">
        <v>252</v>
      </c>
      <c r="BY811" s="280" t="s">
        <v>257</v>
      </c>
      <c r="BZ811" s="280" t="s">
        <v>204</v>
      </c>
      <c r="CA811" s="280" t="s">
        <v>205</v>
      </c>
      <c r="CB811" s="280" t="s">
        <v>206</v>
      </c>
      <c r="CC811" s="280" t="s">
        <v>207</v>
      </c>
      <c r="CD811" s="281">
        <v>0</v>
      </c>
      <c r="CE811" s="277">
        <v>45139</v>
      </c>
      <c r="CF811" s="280"/>
      <c r="CG811" s="280" t="s">
        <v>181</v>
      </c>
      <c r="CH811" s="280"/>
      <c r="CI811" s="280" t="s">
        <v>208</v>
      </c>
      <c r="CJ811" s="280" t="s">
        <v>209</v>
      </c>
      <c r="CK811" s="280"/>
      <c r="CL811" s="280"/>
      <c r="CM811" s="280" t="s">
        <v>73</v>
      </c>
      <c r="CN811" s="280">
        <v>3</v>
      </c>
    </row>
    <row r="812" spans="4:92">
      <c r="D812" s="273" t="s">
        <v>83</v>
      </c>
      <c r="E812" s="273" t="s">
        <v>63</v>
      </c>
      <c r="F812" s="273" t="s">
        <v>157</v>
      </c>
      <c r="G812" s="273" t="s">
        <v>157</v>
      </c>
      <c r="H812" s="274">
        <v>45200</v>
      </c>
      <c r="I812" s="273">
        <v>14025</v>
      </c>
      <c r="J812" s="273">
        <v>10</v>
      </c>
      <c r="K812" s="273">
        <v>16000</v>
      </c>
      <c r="L812" s="273" t="s">
        <v>66</v>
      </c>
      <c r="M812" s="273">
        <v>0</v>
      </c>
      <c r="N812" s="273" t="s">
        <v>1010</v>
      </c>
      <c r="O812" s="273">
        <v>0</v>
      </c>
      <c r="P812" s="273" t="s">
        <v>1011</v>
      </c>
      <c r="Q812" s="273" t="s">
        <v>69</v>
      </c>
      <c r="R812" s="273" t="s">
        <v>1013</v>
      </c>
      <c r="S812" s="273" t="s">
        <v>1298</v>
      </c>
      <c r="U812" s="273" t="s">
        <v>73</v>
      </c>
      <c r="V812" s="273" t="s">
        <v>1485</v>
      </c>
      <c r="W812" s="273">
        <v>262828</v>
      </c>
      <c r="X812" s="273" t="s">
        <v>64</v>
      </c>
      <c r="Y812" s="273" t="s">
        <v>63</v>
      </c>
      <c r="Z812" s="273" t="s">
        <v>165</v>
      </c>
      <c r="AA812" s="273" t="s">
        <v>165</v>
      </c>
      <c r="AB812" s="274">
        <v>45108</v>
      </c>
      <c r="AC812" s="273">
        <v>12690</v>
      </c>
      <c r="AD812" s="273">
        <v>11</v>
      </c>
      <c r="AE812" s="273">
        <v>0</v>
      </c>
      <c r="AF812" s="273" t="s">
        <v>90</v>
      </c>
      <c r="AG812" s="273" t="s">
        <v>1198</v>
      </c>
      <c r="AH812" s="273" t="s">
        <v>1200</v>
      </c>
      <c r="AI812" s="273" t="s">
        <v>123</v>
      </c>
      <c r="AJ812" s="273" t="s">
        <v>200</v>
      </c>
      <c r="AK812" s="273">
        <v>343082</v>
      </c>
      <c r="BH812" s="273" t="s">
        <v>83</v>
      </c>
      <c r="BI812" s="273" t="s">
        <v>194</v>
      </c>
      <c r="BJ812" s="273" t="s">
        <v>385</v>
      </c>
      <c r="BK812" s="273" t="s">
        <v>790</v>
      </c>
      <c r="BL812" s="274">
        <v>45047</v>
      </c>
      <c r="BM812" s="273">
        <v>12324</v>
      </c>
      <c r="BN812" s="273">
        <v>777</v>
      </c>
      <c r="BO812" s="273">
        <v>2091.0234049999999</v>
      </c>
      <c r="BP812" s="273" t="s">
        <v>80</v>
      </c>
      <c r="BQ812" s="273">
        <v>6100.63</v>
      </c>
      <c r="BR812" s="273" t="s">
        <v>1253</v>
      </c>
      <c r="BU812" s="273">
        <v>178953</v>
      </c>
      <c r="BV812" s="336" t="s">
        <v>64</v>
      </c>
      <c r="BW812" s="337" t="s">
        <v>63</v>
      </c>
      <c r="BX812" s="337" t="s">
        <v>252</v>
      </c>
      <c r="BY812" s="337" t="s">
        <v>257</v>
      </c>
      <c r="BZ812" s="337" t="s">
        <v>86</v>
      </c>
      <c r="CA812" s="337" t="s">
        <v>87</v>
      </c>
      <c r="CB812" s="337" t="s">
        <v>233</v>
      </c>
      <c r="CC812" s="337" t="s">
        <v>234</v>
      </c>
      <c r="CD812" s="338">
        <v>1</v>
      </c>
      <c r="CE812" s="335">
        <v>45139</v>
      </c>
      <c r="CF812" s="337"/>
      <c r="CG812" s="337" t="s">
        <v>181</v>
      </c>
      <c r="CH812" s="337"/>
      <c r="CI812" s="337" t="s">
        <v>181</v>
      </c>
      <c r="CJ812" s="337" t="s">
        <v>1487</v>
      </c>
      <c r="CK812" s="337"/>
      <c r="CL812" s="337"/>
      <c r="CM812" s="337" t="s">
        <v>73</v>
      </c>
      <c r="CN812" s="337">
        <v>3</v>
      </c>
    </row>
    <row r="813" spans="4:92">
      <c r="D813" s="273" t="s">
        <v>83</v>
      </c>
      <c r="E813" s="273" t="s">
        <v>63</v>
      </c>
      <c r="F813" s="273" t="s">
        <v>157</v>
      </c>
      <c r="G813" s="273" t="s">
        <v>157</v>
      </c>
      <c r="H813" s="274">
        <v>45200</v>
      </c>
      <c r="I813" s="273">
        <v>14025</v>
      </c>
      <c r="J813" s="273">
        <v>10</v>
      </c>
      <c r="K813" s="273">
        <v>38981</v>
      </c>
      <c r="L813" s="273" t="s">
        <v>66</v>
      </c>
      <c r="M813" s="273">
        <v>5027.3942399999996</v>
      </c>
      <c r="N813" s="273" t="s">
        <v>67</v>
      </c>
      <c r="P813" s="273" t="s">
        <v>92</v>
      </c>
      <c r="Q813" s="273" t="s">
        <v>69</v>
      </c>
      <c r="R813" s="273" t="s">
        <v>70</v>
      </c>
      <c r="S813" s="273" t="s">
        <v>834</v>
      </c>
      <c r="T813" s="273" t="s">
        <v>835</v>
      </c>
      <c r="U813" s="273" t="s">
        <v>73</v>
      </c>
      <c r="V813" s="273" t="s">
        <v>836</v>
      </c>
      <c r="W813" s="273">
        <v>262844</v>
      </c>
      <c r="X813" s="273" t="s">
        <v>64</v>
      </c>
      <c r="Y813" s="273" t="s">
        <v>63</v>
      </c>
      <c r="Z813" s="273" t="s">
        <v>165</v>
      </c>
      <c r="AA813" s="273" t="s">
        <v>165</v>
      </c>
      <c r="AB813" s="274">
        <v>45108</v>
      </c>
      <c r="AC813" s="273">
        <v>12690</v>
      </c>
      <c r="AD813" s="273">
        <v>11</v>
      </c>
      <c r="AE813" s="273">
        <v>0</v>
      </c>
      <c r="AF813" s="273" t="s">
        <v>90</v>
      </c>
      <c r="AG813" s="273" t="s">
        <v>1198</v>
      </c>
      <c r="AH813" s="273" t="s">
        <v>1049</v>
      </c>
      <c r="AI813" s="273" t="s">
        <v>123</v>
      </c>
      <c r="AJ813" s="273" t="s">
        <v>200</v>
      </c>
      <c r="AK813" s="273">
        <v>343088</v>
      </c>
      <c r="BH813" s="273" t="s">
        <v>83</v>
      </c>
      <c r="BI813" s="273" t="s">
        <v>194</v>
      </c>
      <c r="BJ813" s="273" t="s">
        <v>385</v>
      </c>
      <c r="BK813" s="273" t="s">
        <v>790</v>
      </c>
      <c r="BL813" s="274">
        <v>45078</v>
      </c>
      <c r="BM813" s="273">
        <v>12593</v>
      </c>
      <c r="BN813" s="273">
        <v>777</v>
      </c>
      <c r="BO813" s="273">
        <v>3533.1610255999999</v>
      </c>
      <c r="BP813" s="273" t="s">
        <v>80</v>
      </c>
      <c r="BQ813" s="273">
        <v>8716.4599999999991</v>
      </c>
      <c r="BR813" s="273" t="s">
        <v>1253</v>
      </c>
      <c r="BU813" s="273">
        <v>199115</v>
      </c>
      <c r="BV813" s="279" t="s">
        <v>64</v>
      </c>
      <c r="BW813" s="280" t="s">
        <v>63</v>
      </c>
      <c r="BX813" s="280" t="s">
        <v>252</v>
      </c>
      <c r="BY813" s="280" t="s">
        <v>257</v>
      </c>
      <c r="BZ813" s="280" t="s">
        <v>204</v>
      </c>
      <c r="CA813" s="280" t="s">
        <v>205</v>
      </c>
      <c r="CB813" s="280" t="s">
        <v>206</v>
      </c>
      <c r="CC813" s="280" t="s">
        <v>207</v>
      </c>
      <c r="CD813" s="281">
        <v>0</v>
      </c>
      <c r="CE813" s="277">
        <v>45200</v>
      </c>
      <c r="CF813" s="280"/>
      <c r="CG813" s="280" t="s">
        <v>181</v>
      </c>
      <c r="CH813" s="280"/>
      <c r="CI813" s="280" t="s">
        <v>208</v>
      </c>
      <c r="CJ813" s="280" t="s">
        <v>209</v>
      </c>
      <c r="CK813" s="280"/>
      <c r="CL813" s="280"/>
      <c r="CM813" s="280" t="s">
        <v>73</v>
      </c>
      <c r="CN813" s="280">
        <v>3</v>
      </c>
    </row>
    <row r="814" spans="4:92">
      <c r="D814" s="273" t="s">
        <v>83</v>
      </c>
      <c r="E814" s="273" t="s">
        <v>63</v>
      </c>
      <c r="F814" s="273" t="s">
        <v>157</v>
      </c>
      <c r="G814" s="273" t="s">
        <v>157</v>
      </c>
      <c r="H814" s="274">
        <v>45200</v>
      </c>
      <c r="I814" s="273">
        <v>14025</v>
      </c>
      <c r="J814" s="273">
        <v>10</v>
      </c>
      <c r="K814" s="273">
        <v>53555</v>
      </c>
      <c r="L814" s="273" t="s">
        <v>66</v>
      </c>
      <c r="M814" s="273">
        <v>9459.4288799999995</v>
      </c>
      <c r="N814" s="273" t="s">
        <v>67</v>
      </c>
      <c r="P814" s="273" t="s">
        <v>1011</v>
      </c>
      <c r="Q814" s="273" t="s">
        <v>69</v>
      </c>
      <c r="R814" s="273" t="s">
        <v>70</v>
      </c>
      <c r="S814" s="273" t="s">
        <v>1041</v>
      </c>
      <c r="T814" s="273" t="s">
        <v>1042</v>
      </c>
      <c r="U814" s="273" t="s">
        <v>73</v>
      </c>
      <c r="V814" s="273" t="s">
        <v>1043</v>
      </c>
      <c r="W814" s="273">
        <v>262861</v>
      </c>
      <c r="X814" s="273" t="s">
        <v>64</v>
      </c>
      <c r="Y814" s="273" t="s">
        <v>63</v>
      </c>
      <c r="Z814" s="273" t="s">
        <v>165</v>
      </c>
      <c r="AA814" s="273" t="s">
        <v>165</v>
      </c>
      <c r="AB814" s="274">
        <v>45108</v>
      </c>
      <c r="AC814" s="273">
        <v>12690</v>
      </c>
      <c r="AD814" s="273">
        <v>11</v>
      </c>
      <c r="AE814" s="273">
        <v>0</v>
      </c>
      <c r="AF814" s="273" t="s">
        <v>90</v>
      </c>
      <c r="AG814" s="273" t="s">
        <v>1198</v>
      </c>
      <c r="AH814" s="273" t="s">
        <v>1051</v>
      </c>
      <c r="AI814" s="273" t="s">
        <v>123</v>
      </c>
      <c r="AJ814" s="273" t="s">
        <v>200</v>
      </c>
      <c r="AK814" s="273">
        <v>343094</v>
      </c>
      <c r="BH814" s="273" t="s">
        <v>83</v>
      </c>
      <c r="BI814" s="273" t="s">
        <v>194</v>
      </c>
      <c r="BJ814" s="273" t="s">
        <v>385</v>
      </c>
      <c r="BK814" s="273" t="s">
        <v>790</v>
      </c>
      <c r="BL814" s="274">
        <v>45108</v>
      </c>
      <c r="BM814" s="273">
        <v>12862</v>
      </c>
      <c r="BN814" s="273">
        <v>777</v>
      </c>
      <c r="BO814" s="273">
        <v>3840.2406236000002</v>
      </c>
      <c r="BP814" s="273" t="s">
        <v>80</v>
      </c>
      <c r="BQ814" s="273">
        <v>9328.9500000000007</v>
      </c>
      <c r="BR814" s="273" t="s">
        <v>1253</v>
      </c>
      <c r="BU814" s="273">
        <v>204273</v>
      </c>
      <c r="BV814" s="336" t="s">
        <v>64</v>
      </c>
      <c r="BW814" s="337" t="s">
        <v>63</v>
      </c>
      <c r="BX814" s="337" t="s">
        <v>252</v>
      </c>
      <c r="BY814" s="337" t="s">
        <v>257</v>
      </c>
      <c r="BZ814" s="337" t="s">
        <v>86</v>
      </c>
      <c r="CA814" s="337" t="s">
        <v>87</v>
      </c>
      <c r="CB814" s="337" t="s">
        <v>233</v>
      </c>
      <c r="CC814" s="337" t="s">
        <v>234</v>
      </c>
      <c r="CD814" s="338">
        <v>1</v>
      </c>
      <c r="CE814" s="335">
        <v>45200</v>
      </c>
      <c r="CF814" s="337"/>
      <c r="CG814" s="337" t="s">
        <v>181</v>
      </c>
      <c r="CH814" s="337"/>
      <c r="CI814" s="337" t="s">
        <v>181</v>
      </c>
      <c r="CJ814" s="337" t="s">
        <v>663</v>
      </c>
      <c r="CK814" s="337"/>
      <c r="CL814" s="337"/>
      <c r="CM814" s="337" t="s">
        <v>73</v>
      </c>
      <c r="CN814" s="337">
        <v>3</v>
      </c>
    </row>
    <row r="815" spans="4:92">
      <c r="D815" s="273" t="s">
        <v>83</v>
      </c>
      <c r="E815" s="273" t="s">
        <v>404</v>
      </c>
      <c r="F815" s="273" t="s">
        <v>456</v>
      </c>
      <c r="G815" s="273" t="s">
        <v>744</v>
      </c>
      <c r="H815" s="274">
        <v>45078</v>
      </c>
      <c r="I815" s="273">
        <v>12578</v>
      </c>
      <c r="J815" s="273">
        <v>740</v>
      </c>
      <c r="K815" s="273">
        <v>0</v>
      </c>
      <c r="L815" s="273" t="s">
        <v>66</v>
      </c>
      <c r="M815" s="273">
        <v>0</v>
      </c>
      <c r="N815" s="273" t="s">
        <v>115</v>
      </c>
      <c r="W815" s="273">
        <v>190363</v>
      </c>
      <c r="X815" s="273" t="s">
        <v>64</v>
      </c>
      <c r="Y815" s="273" t="s">
        <v>63</v>
      </c>
      <c r="Z815" s="273" t="s">
        <v>165</v>
      </c>
      <c r="AA815" s="273" t="s">
        <v>165</v>
      </c>
      <c r="AB815" s="274">
        <v>45108</v>
      </c>
      <c r="AC815" s="273">
        <v>12690</v>
      </c>
      <c r="AD815" s="273">
        <v>11</v>
      </c>
      <c r="AE815" s="273">
        <v>0</v>
      </c>
      <c r="AF815" s="273" t="s">
        <v>90</v>
      </c>
      <c r="AG815" s="273" t="s">
        <v>1198</v>
      </c>
      <c r="AH815" s="273" t="s">
        <v>1053</v>
      </c>
      <c r="AI815" s="273" t="s">
        <v>123</v>
      </c>
      <c r="AJ815" s="273" t="s">
        <v>200</v>
      </c>
      <c r="AK815" s="273">
        <v>343100</v>
      </c>
      <c r="BH815" s="273" t="s">
        <v>83</v>
      </c>
      <c r="BI815" s="273" t="s">
        <v>194</v>
      </c>
      <c r="BJ815" s="273" t="s">
        <v>385</v>
      </c>
      <c r="BK815" s="273" t="s">
        <v>790</v>
      </c>
      <c r="BL815" s="274">
        <v>45139</v>
      </c>
      <c r="BM815" s="273">
        <v>13539</v>
      </c>
      <c r="BN815" s="273">
        <v>777</v>
      </c>
      <c r="BO815" s="273">
        <v>2200.5901330000002</v>
      </c>
      <c r="BP815" s="273" t="s">
        <v>80</v>
      </c>
      <c r="BQ815" s="273">
        <v>5100.37</v>
      </c>
      <c r="BR815" s="273" t="s">
        <v>1253</v>
      </c>
      <c r="BU815" s="273">
        <v>222342</v>
      </c>
      <c r="BV815" s="279" t="s">
        <v>64</v>
      </c>
      <c r="BW815" s="280" t="s">
        <v>63</v>
      </c>
      <c r="BX815" s="280" t="s">
        <v>252</v>
      </c>
      <c r="BY815" s="280" t="s">
        <v>257</v>
      </c>
      <c r="BZ815" s="280" t="s">
        <v>86</v>
      </c>
      <c r="CA815" s="280" t="s">
        <v>87</v>
      </c>
      <c r="CB815" s="280" t="s">
        <v>233</v>
      </c>
      <c r="CC815" s="280" t="s">
        <v>234</v>
      </c>
      <c r="CD815" s="281">
        <v>1</v>
      </c>
      <c r="CE815" s="277">
        <v>45200</v>
      </c>
      <c r="CF815" s="280"/>
      <c r="CG815" s="280" t="s">
        <v>181</v>
      </c>
      <c r="CH815" s="280"/>
      <c r="CI815" s="280" t="s">
        <v>181</v>
      </c>
      <c r="CJ815" s="280" t="s">
        <v>663</v>
      </c>
      <c r="CK815" s="280"/>
      <c r="CL815" s="280"/>
      <c r="CM815" s="280" t="s">
        <v>73</v>
      </c>
      <c r="CN815" s="280">
        <v>3</v>
      </c>
    </row>
    <row r="816" spans="4:92">
      <c r="D816" s="273" t="s">
        <v>83</v>
      </c>
      <c r="E816" s="273" t="s">
        <v>404</v>
      </c>
      <c r="F816" s="273" t="s">
        <v>456</v>
      </c>
      <c r="G816" s="273" t="s">
        <v>744</v>
      </c>
      <c r="H816" s="274">
        <v>45078</v>
      </c>
      <c r="I816" s="273">
        <v>12578</v>
      </c>
      <c r="J816" s="273">
        <v>740</v>
      </c>
      <c r="K816" s="273">
        <v>0</v>
      </c>
      <c r="L816" s="273" t="s">
        <v>66</v>
      </c>
      <c r="N816" s="273" t="s">
        <v>107</v>
      </c>
      <c r="W816" s="273">
        <v>190364</v>
      </c>
      <c r="X816" s="273" t="s">
        <v>64</v>
      </c>
      <c r="Y816" s="273" t="s">
        <v>63</v>
      </c>
      <c r="Z816" s="273" t="s">
        <v>165</v>
      </c>
      <c r="AA816" s="273" t="s">
        <v>165</v>
      </c>
      <c r="AB816" s="274">
        <v>45108</v>
      </c>
      <c r="AC816" s="273">
        <v>12690</v>
      </c>
      <c r="AD816" s="273">
        <v>11</v>
      </c>
      <c r="AE816" s="273">
        <v>0</v>
      </c>
      <c r="AF816" s="273" t="s">
        <v>90</v>
      </c>
      <c r="AG816" s="273" t="s">
        <v>1198</v>
      </c>
      <c r="AH816" s="273" t="s">
        <v>1208</v>
      </c>
      <c r="AI816" s="273" t="s">
        <v>123</v>
      </c>
      <c r="AJ816" s="273" t="s">
        <v>200</v>
      </c>
      <c r="AK816" s="273">
        <v>343106</v>
      </c>
      <c r="BH816" s="273" t="s">
        <v>83</v>
      </c>
      <c r="BI816" s="273" t="s">
        <v>194</v>
      </c>
      <c r="BJ816" s="273" t="s">
        <v>385</v>
      </c>
      <c r="BK816" s="273" t="s">
        <v>790</v>
      </c>
      <c r="BL816" s="274">
        <v>45170</v>
      </c>
      <c r="BM816" s="273">
        <v>13866</v>
      </c>
      <c r="BN816" s="273">
        <v>777</v>
      </c>
      <c r="BO816" s="273">
        <v>691.25867760000006</v>
      </c>
      <c r="BP816" s="273" t="s">
        <v>80</v>
      </c>
      <c r="BQ816" s="273">
        <v>2013.53</v>
      </c>
      <c r="BR816" s="273" t="s">
        <v>1253</v>
      </c>
      <c r="BU816" s="273">
        <v>244219</v>
      </c>
      <c r="BV816" s="336" t="s">
        <v>64</v>
      </c>
      <c r="BW816" s="337" t="s">
        <v>63</v>
      </c>
      <c r="BX816" s="337" t="s">
        <v>252</v>
      </c>
      <c r="BY816" s="337" t="s">
        <v>257</v>
      </c>
      <c r="BZ816" s="337" t="s">
        <v>86</v>
      </c>
      <c r="CA816" s="337" t="s">
        <v>87</v>
      </c>
      <c r="CB816" s="337" t="s">
        <v>225</v>
      </c>
      <c r="CC816" s="337" t="s">
        <v>226</v>
      </c>
      <c r="CD816" s="338">
        <v>5</v>
      </c>
      <c r="CE816" s="335">
        <v>45200</v>
      </c>
      <c r="CF816" s="337">
        <v>0</v>
      </c>
      <c r="CG816" s="337" t="s">
        <v>90</v>
      </c>
      <c r="CH816" s="337">
        <v>0</v>
      </c>
      <c r="CI816" s="337" t="s">
        <v>80</v>
      </c>
      <c r="CJ816" s="337"/>
      <c r="CK816" s="337"/>
      <c r="CL816" s="337"/>
      <c r="CM816" s="337" t="s">
        <v>73</v>
      </c>
      <c r="CN816" s="337">
        <v>3</v>
      </c>
    </row>
    <row r="817" spans="4:92">
      <c r="D817" s="273" t="s">
        <v>83</v>
      </c>
      <c r="E817" s="273" t="s">
        <v>404</v>
      </c>
      <c r="F817" s="273" t="s">
        <v>456</v>
      </c>
      <c r="G817" s="273" t="s">
        <v>744</v>
      </c>
      <c r="H817" s="274">
        <v>45108</v>
      </c>
      <c r="I817" s="273">
        <v>12847</v>
      </c>
      <c r="J817" s="273">
        <v>740</v>
      </c>
      <c r="W817" s="273">
        <v>203823</v>
      </c>
      <c r="X817" s="273" t="s">
        <v>64</v>
      </c>
      <c r="Y817" s="273" t="s">
        <v>63</v>
      </c>
      <c r="Z817" s="273" t="s">
        <v>165</v>
      </c>
      <c r="AA817" s="273" t="s">
        <v>165</v>
      </c>
      <c r="AB817" s="274">
        <v>45108</v>
      </c>
      <c r="AC817" s="273">
        <v>12690</v>
      </c>
      <c r="AD817" s="273">
        <v>11</v>
      </c>
      <c r="AE817" s="273">
        <v>0</v>
      </c>
      <c r="AF817" s="273" t="s">
        <v>90</v>
      </c>
      <c r="AG817" s="273" t="s">
        <v>1198</v>
      </c>
      <c r="AH817" s="273" t="s">
        <v>1209</v>
      </c>
      <c r="AI817" s="273" t="s">
        <v>123</v>
      </c>
      <c r="AJ817" s="273" t="s">
        <v>200</v>
      </c>
      <c r="AK817" s="273">
        <v>343112</v>
      </c>
      <c r="BH817" s="273" t="s">
        <v>83</v>
      </c>
      <c r="BI817" s="273" t="s">
        <v>194</v>
      </c>
      <c r="BJ817" s="273" t="s">
        <v>385</v>
      </c>
      <c r="BK817" s="273" t="s">
        <v>790</v>
      </c>
      <c r="BL817" s="274">
        <v>45200</v>
      </c>
      <c r="BM817" s="273">
        <v>14201</v>
      </c>
      <c r="BN817" s="273">
        <v>777</v>
      </c>
      <c r="BO817" s="273">
        <v>616.06849920000002</v>
      </c>
      <c r="BP817" s="273" t="s">
        <v>80</v>
      </c>
      <c r="BQ817" s="273">
        <v>1953.44</v>
      </c>
      <c r="BR817" s="273" t="s">
        <v>1253</v>
      </c>
      <c r="BU817" s="273">
        <v>259221</v>
      </c>
      <c r="BV817" s="279" t="s">
        <v>64</v>
      </c>
      <c r="BW817" s="280" t="s">
        <v>63</v>
      </c>
      <c r="BX817" s="280" t="s">
        <v>252</v>
      </c>
      <c r="BY817" s="280" t="s">
        <v>257</v>
      </c>
      <c r="BZ817" s="280" t="s">
        <v>86</v>
      </c>
      <c r="CA817" s="280" t="s">
        <v>87</v>
      </c>
      <c r="CB817" s="280" t="s">
        <v>225</v>
      </c>
      <c r="CC817" s="280" t="s">
        <v>226</v>
      </c>
      <c r="CD817" s="281">
        <v>5</v>
      </c>
      <c r="CE817" s="277">
        <v>45200</v>
      </c>
      <c r="CF817" s="280">
        <v>0</v>
      </c>
      <c r="CG817" s="280" t="s">
        <v>90</v>
      </c>
      <c r="CH817" s="280">
        <v>0</v>
      </c>
      <c r="CI817" s="280" t="s">
        <v>80</v>
      </c>
      <c r="CJ817" s="280"/>
      <c r="CK817" s="280"/>
      <c r="CL817" s="280"/>
      <c r="CM817" s="280" t="s">
        <v>73</v>
      </c>
      <c r="CN817" s="280">
        <v>3</v>
      </c>
    </row>
    <row r="818" spans="4:92">
      <c r="D818" s="273" t="s">
        <v>83</v>
      </c>
      <c r="E818" s="273" t="s">
        <v>404</v>
      </c>
      <c r="F818" s="273" t="s">
        <v>456</v>
      </c>
      <c r="G818" s="273" t="s">
        <v>744</v>
      </c>
      <c r="H818" s="274">
        <v>45108</v>
      </c>
      <c r="I818" s="273">
        <v>12847</v>
      </c>
      <c r="J818" s="273">
        <v>740</v>
      </c>
      <c r="K818" s="273">
        <v>0</v>
      </c>
      <c r="L818" s="273" t="s">
        <v>66</v>
      </c>
      <c r="M818" s="273">
        <v>0</v>
      </c>
      <c r="N818" s="273" t="s">
        <v>115</v>
      </c>
      <c r="W818" s="273">
        <v>203847</v>
      </c>
      <c r="X818" s="273" t="s">
        <v>64</v>
      </c>
      <c r="Y818" s="273" t="s">
        <v>63</v>
      </c>
      <c r="Z818" s="273" t="s">
        <v>165</v>
      </c>
      <c r="AA818" s="273" t="s">
        <v>165</v>
      </c>
      <c r="AB818" s="274">
        <v>45108</v>
      </c>
      <c r="AC818" s="273">
        <v>12690</v>
      </c>
      <c r="AD818" s="273">
        <v>11</v>
      </c>
      <c r="AE818" s="273">
        <v>0</v>
      </c>
      <c r="AF818" s="273" t="s">
        <v>90</v>
      </c>
      <c r="AG818" s="273" t="s">
        <v>1198</v>
      </c>
      <c r="AH818" s="273" t="s">
        <v>1210</v>
      </c>
      <c r="AI818" s="273" t="s">
        <v>123</v>
      </c>
      <c r="AJ818" s="273" t="s">
        <v>200</v>
      </c>
      <c r="AK818" s="273">
        <v>343118</v>
      </c>
      <c r="BH818" s="273" t="s">
        <v>83</v>
      </c>
      <c r="BI818" s="273" t="s">
        <v>194</v>
      </c>
      <c r="BJ818" s="273" t="s">
        <v>385</v>
      </c>
      <c r="BK818" s="273" t="s">
        <v>790</v>
      </c>
      <c r="BL818" s="274">
        <v>45231</v>
      </c>
      <c r="BM818" s="273">
        <v>14568</v>
      </c>
      <c r="BN818" s="273">
        <v>777</v>
      </c>
      <c r="BO818" s="273">
        <v>166.56397440000001</v>
      </c>
      <c r="BP818" s="273" t="s">
        <v>80</v>
      </c>
      <c r="BQ818" s="273">
        <v>1100.8499999999999</v>
      </c>
      <c r="BR818" s="273" t="s">
        <v>1253</v>
      </c>
      <c r="BU818" s="273">
        <v>297663</v>
      </c>
      <c r="BV818" s="336" t="s">
        <v>64</v>
      </c>
      <c r="BW818" s="337" t="s">
        <v>63</v>
      </c>
      <c r="BX818" s="337" t="s">
        <v>252</v>
      </c>
      <c r="BY818" s="337" t="s">
        <v>257</v>
      </c>
      <c r="BZ818" s="337" t="s">
        <v>86</v>
      </c>
      <c r="CA818" s="337" t="s">
        <v>87</v>
      </c>
      <c r="CB818" s="337" t="s">
        <v>225</v>
      </c>
      <c r="CC818" s="337" t="s">
        <v>226</v>
      </c>
      <c r="CD818" s="338">
        <v>5</v>
      </c>
      <c r="CE818" s="335">
        <v>45231</v>
      </c>
      <c r="CF818" s="337">
        <v>0</v>
      </c>
      <c r="CG818" s="337" t="s">
        <v>90</v>
      </c>
      <c r="CH818" s="337">
        <v>0</v>
      </c>
      <c r="CI818" s="337" t="s">
        <v>80</v>
      </c>
      <c r="CJ818" s="337"/>
      <c r="CK818" s="337"/>
      <c r="CL818" s="337"/>
      <c r="CM818" s="337" t="s">
        <v>73</v>
      </c>
      <c r="CN818" s="337">
        <v>3</v>
      </c>
    </row>
    <row r="819" spans="4:92">
      <c r="D819" s="273" t="s">
        <v>83</v>
      </c>
      <c r="E819" s="273" t="s">
        <v>404</v>
      </c>
      <c r="F819" s="273" t="s">
        <v>456</v>
      </c>
      <c r="G819" s="273" t="s">
        <v>744</v>
      </c>
      <c r="H819" s="274">
        <v>45108</v>
      </c>
      <c r="I819" s="273">
        <v>12847</v>
      </c>
      <c r="J819" s="273">
        <v>740</v>
      </c>
      <c r="K819" s="273">
        <v>0</v>
      </c>
      <c r="L819" s="273" t="s">
        <v>66</v>
      </c>
      <c r="N819" s="273" t="s">
        <v>107</v>
      </c>
      <c r="W819" s="273">
        <v>203848</v>
      </c>
      <c r="X819" s="273" t="s">
        <v>64</v>
      </c>
      <c r="Y819" s="273" t="s">
        <v>63</v>
      </c>
      <c r="Z819" s="273" t="s">
        <v>165</v>
      </c>
      <c r="AA819" s="273" t="s">
        <v>165</v>
      </c>
      <c r="AB819" s="274">
        <v>45108</v>
      </c>
      <c r="AC819" s="273">
        <v>12690</v>
      </c>
      <c r="AD819" s="273">
        <v>11</v>
      </c>
      <c r="AE819" s="273">
        <v>0</v>
      </c>
      <c r="AF819" s="273" t="s">
        <v>90</v>
      </c>
      <c r="AG819" s="273" t="s">
        <v>1198</v>
      </c>
      <c r="AH819" s="273" t="s">
        <v>984</v>
      </c>
      <c r="AI819" s="273" t="s">
        <v>123</v>
      </c>
      <c r="AJ819" s="273" t="s">
        <v>200</v>
      </c>
      <c r="AK819" s="273">
        <v>343124</v>
      </c>
      <c r="BH819" s="273" t="s">
        <v>64</v>
      </c>
      <c r="BI819" s="273" t="s">
        <v>63</v>
      </c>
      <c r="BJ819" s="273" t="s">
        <v>252</v>
      </c>
      <c r="BK819" s="273" t="s">
        <v>257</v>
      </c>
      <c r="BL819" s="274">
        <v>44927</v>
      </c>
      <c r="BM819" s="273">
        <v>11795</v>
      </c>
      <c r="BN819" s="273">
        <v>22</v>
      </c>
      <c r="BO819" s="273">
        <v>4648</v>
      </c>
      <c r="BP819" s="273" t="s">
        <v>80</v>
      </c>
      <c r="BQ819" s="273">
        <v>1886.0054399999999</v>
      </c>
      <c r="BR819" s="273" t="s">
        <v>81</v>
      </c>
      <c r="BS819" s="273" t="s">
        <v>389</v>
      </c>
      <c r="BT819" s="273">
        <v>0</v>
      </c>
      <c r="BU819" s="273">
        <v>156535</v>
      </c>
      <c r="BV819" s="279" t="s">
        <v>64</v>
      </c>
      <c r="BW819" s="280" t="s">
        <v>63</v>
      </c>
      <c r="BX819" s="280" t="s">
        <v>252</v>
      </c>
      <c r="BY819" s="280" t="s">
        <v>257</v>
      </c>
      <c r="BZ819" s="280" t="s">
        <v>86</v>
      </c>
      <c r="CA819" s="280" t="s">
        <v>87</v>
      </c>
      <c r="CB819" s="280" t="s">
        <v>225</v>
      </c>
      <c r="CC819" s="280" t="s">
        <v>226</v>
      </c>
      <c r="CD819" s="281">
        <v>5</v>
      </c>
      <c r="CE819" s="277">
        <v>45231</v>
      </c>
      <c r="CF819" s="280">
        <v>0</v>
      </c>
      <c r="CG819" s="280" t="s">
        <v>90</v>
      </c>
      <c r="CH819" s="280">
        <v>0</v>
      </c>
      <c r="CI819" s="280" t="s">
        <v>80</v>
      </c>
      <c r="CJ819" s="280"/>
      <c r="CK819" s="280"/>
      <c r="CL819" s="280"/>
      <c r="CM819" s="280" t="s">
        <v>73</v>
      </c>
      <c r="CN819" s="280">
        <v>3</v>
      </c>
    </row>
    <row r="820" spans="4:92">
      <c r="D820" s="273" t="s">
        <v>83</v>
      </c>
      <c r="E820" s="273" t="s">
        <v>404</v>
      </c>
      <c r="F820" s="273" t="s">
        <v>456</v>
      </c>
      <c r="G820" s="273" t="s">
        <v>744</v>
      </c>
      <c r="H820" s="274">
        <v>45139</v>
      </c>
      <c r="I820" s="273">
        <v>13524</v>
      </c>
      <c r="J820" s="273">
        <v>740</v>
      </c>
      <c r="W820" s="273">
        <v>221892</v>
      </c>
      <c r="X820" s="273" t="s">
        <v>64</v>
      </c>
      <c r="Y820" s="273" t="s">
        <v>63</v>
      </c>
      <c r="Z820" s="273" t="s">
        <v>165</v>
      </c>
      <c r="AA820" s="273" t="s">
        <v>165</v>
      </c>
      <c r="AB820" s="274">
        <v>45108</v>
      </c>
      <c r="AC820" s="273">
        <v>12690</v>
      </c>
      <c r="AD820" s="273">
        <v>11</v>
      </c>
      <c r="AE820" s="273">
        <v>0</v>
      </c>
      <c r="AF820" s="273" t="s">
        <v>90</v>
      </c>
      <c r="AG820" s="273" t="s">
        <v>1198</v>
      </c>
      <c r="AH820" s="273" t="s">
        <v>1211</v>
      </c>
      <c r="AI820" s="273" t="s">
        <v>123</v>
      </c>
      <c r="AJ820" s="273" t="s">
        <v>200</v>
      </c>
      <c r="AK820" s="273">
        <v>343130</v>
      </c>
      <c r="BH820" s="273" t="s">
        <v>64</v>
      </c>
      <c r="BI820" s="273" t="s">
        <v>63</v>
      </c>
      <c r="BJ820" s="273" t="s">
        <v>252</v>
      </c>
      <c r="BK820" s="273" t="s">
        <v>257</v>
      </c>
      <c r="BL820" s="274">
        <v>44927</v>
      </c>
      <c r="BM820" s="273">
        <v>11795</v>
      </c>
      <c r="BN820" s="273">
        <v>22</v>
      </c>
      <c r="BO820" s="273">
        <v>9163</v>
      </c>
      <c r="BP820" s="273" t="s">
        <v>80</v>
      </c>
      <c r="BQ820" s="273">
        <v>3630.3423200000002</v>
      </c>
      <c r="BR820" s="273" t="s">
        <v>81</v>
      </c>
      <c r="BS820" s="273" t="s">
        <v>394</v>
      </c>
      <c r="BT820" s="273">
        <v>0</v>
      </c>
      <c r="BU820" s="273">
        <v>169926</v>
      </c>
      <c r="BV820" s="336" t="s">
        <v>64</v>
      </c>
      <c r="BW820" s="337" t="s">
        <v>63</v>
      </c>
      <c r="BX820" s="337" t="s">
        <v>252</v>
      </c>
      <c r="BY820" s="337" t="s">
        <v>257</v>
      </c>
      <c r="BZ820" s="337" t="s">
        <v>86</v>
      </c>
      <c r="CA820" s="337" t="s">
        <v>87</v>
      </c>
      <c r="CB820" s="337" t="s">
        <v>233</v>
      </c>
      <c r="CC820" s="337" t="s">
        <v>234</v>
      </c>
      <c r="CD820" s="338">
        <v>1</v>
      </c>
      <c r="CE820" s="335">
        <v>45231</v>
      </c>
      <c r="CF820" s="337"/>
      <c r="CG820" s="337" t="s">
        <v>181</v>
      </c>
      <c r="CH820" s="337"/>
      <c r="CI820" s="337" t="s">
        <v>181</v>
      </c>
      <c r="CJ820" s="337" t="s">
        <v>531</v>
      </c>
      <c r="CK820" s="337"/>
      <c r="CL820" s="337"/>
      <c r="CM820" s="337" t="s">
        <v>73</v>
      </c>
      <c r="CN820" s="337">
        <v>3</v>
      </c>
    </row>
    <row r="821" spans="4:92">
      <c r="D821" s="273" t="s">
        <v>83</v>
      </c>
      <c r="E821" s="273" t="s">
        <v>404</v>
      </c>
      <c r="F821" s="273" t="s">
        <v>456</v>
      </c>
      <c r="G821" s="273" t="s">
        <v>744</v>
      </c>
      <c r="H821" s="274">
        <v>45139</v>
      </c>
      <c r="I821" s="273">
        <v>13524</v>
      </c>
      <c r="J821" s="273">
        <v>740</v>
      </c>
      <c r="K821" s="273">
        <v>0</v>
      </c>
      <c r="L821" s="273" t="s">
        <v>66</v>
      </c>
      <c r="M821" s="273">
        <v>0</v>
      </c>
      <c r="N821" s="273" t="s">
        <v>115</v>
      </c>
      <c r="W821" s="273">
        <v>221916</v>
      </c>
      <c r="X821" s="273" t="s">
        <v>64</v>
      </c>
      <c r="Y821" s="273" t="s">
        <v>63</v>
      </c>
      <c r="Z821" s="273" t="s">
        <v>165</v>
      </c>
      <c r="AA821" s="273" t="s">
        <v>165</v>
      </c>
      <c r="AB821" s="274">
        <v>45108</v>
      </c>
      <c r="AC821" s="273">
        <v>12690</v>
      </c>
      <c r="AD821" s="273">
        <v>11</v>
      </c>
      <c r="AE821" s="273">
        <v>1.7030000000000001</v>
      </c>
      <c r="AF821" s="273" t="s">
        <v>90</v>
      </c>
      <c r="AG821" s="273" t="s">
        <v>1198</v>
      </c>
      <c r="AH821" s="273" t="s">
        <v>880</v>
      </c>
      <c r="AI821" s="273" t="s">
        <v>123</v>
      </c>
      <c r="AJ821" s="273" t="s">
        <v>200</v>
      </c>
      <c r="AK821" s="273">
        <v>343136</v>
      </c>
      <c r="BH821" s="273" t="s">
        <v>64</v>
      </c>
      <c r="BI821" s="273" t="s">
        <v>63</v>
      </c>
      <c r="BJ821" s="273" t="s">
        <v>252</v>
      </c>
      <c r="BK821" s="273" t="s">
        <v>257</v>
      </c>
      <c r="BL821" s="274">
        <v>44958</v>
      </c>
      <c r="BM821" s="273">
        <v>11833</v>
      </c>
      <c r="BN821" s="273">
        <v>22</v>
      </c>
      <c r="BO821" s="273">
        <v>5455</v>
      </c>
      <c r="BP821" s="273" t="s">
        <v>80</v>
      </c>
      <c r="BQ821" s="273">
        <v>2203.3026399999999</v>
      </c>
      <c r="BR821" s="273" t="s">
        <v>81</v>
      </c>
      <c r="BS821" s="273" t="s">
        <v>389</v>
      </c>
      <c r="BT821" s="273">
        <v>0</v>
      </c>
      <c r="BU821" s="273">
        <v>157257</v>
      </c>
      <c r="BV821" s="279" t="s">
        <v>64</v>
      </c>
      <c r="BW821" s="280" t="s">
        <v>63</v>
      </c>
      <c r="BX821" s="280" t="s">
        <v>252</v>
      </c>
      <c r="BY821" s="280" t="s">
        <v>257</v>
      </c>
      <c r="BZ821" s="280" t="s">
        <v>86</v>
      </c>
      <c r="CA821" s="280" t="s">
        <v>87</v>
      </c>
      <c r="CB821" s="280" t="s">
        <v>233</v>
      </c>
      <c r="CC821" s="280" t="s">
        <v>234</v>
      </c>
      <c r="CD821" s="281">
        <v>1</v>
      </c>
      <c r="CE821" s="277">
        <v>45231</v>
      </c>
      <c r="CF821" s="280"/>
      <c r="CG821" s="280" t="s">
        <v>181</v>
      </c>
      <c r="CH821" s="280"/>
      <c r="CI821" s="280" t="s">
        <v>181</v>
      </c>
      <c r="CJ821" s="280" t="s">
        <v>531</v>
      </c>
      <c r="CK821" s="280"/>
      <c r="CL821" s="280"/>
      <c r="CM821" s="280" t="s">
        <v>73</v>
      </c>
      <c r="CN821" s="280">
        <v>3</v>
      </c>
    </row>
    <row r="822" spans="4:92">
      <c r="D822" s="273" t="s">
        <v>83</v>
      </c>
      <c r="E822" s="273" t="s">
        <v>404</v>
      </c>
      <c r="F822" s="273" t="s">
        <v>456</v>
      </c>
      <c r="G822" s="273" t="s">
        <v>744</v>
      </c>
      <c r="H822" s="274">
        <v>45139</v>
      </c>
      <c r="I822" s="273">
        <v>13524</v>
      </c>
      <c r="J822" s="273">
        <v>740</v>
      </c>
      <c r="K822" s="273">
        <v>0</v>
      </c>
      <c r="L822" s="273" t="s">
        <v>66</v>
      </c>
      <c r="N822" s="273" t="s">
        <v>107</v>
      </c>
      <c r="W822" s="273">
        <v>221917</v>
      </c>
      <c r="X822" s="273" t="s">
        <v>64</v>
      </c>
      <c r="Y822" s="273" t="s">
        <v>63</v>
      </c>
      <c r="Z822" s="273" t="s">
        <v>165</v>
      </c>
      <c r="AA822" s="273" t="s">
        <v>165</v>
      </c>
      <c r="AB822" s="274">
        <v>45108</v>
      </c>
      <c r="AC822" s="273">
        <v>12690</v>
      </c>
      <c r="AD822" s="273">
        <v>11</v>
      </c>
      <c r="AE822" s="273">
        <v>1.3129999999999999</v>
      </c>
      <c r="AF822" s="273" t="s">
        <v>90</v>
      </c>
      <c r="AG822" s="273" t="s">
        <v>1198</v>
      </c>
      <c r="AH822" s="273" t="s">
        <v>990</v>
      </c>
      <c r="AI822" s="273" t="s">
        <v>123</v>
      </c>
      <c r="AJ822" s="273" t="s">
        <v>200</v>
      </c>
      <c r="AK822" s="273">
        <v>343142</v>
      </c>
      <c r="BH822" s="273" t="s">
        <v>64</v>
      </c>
      <c r="BI822" s="273" t="s">
        <v>63</v>
      </c>
      <c r="BJ822" s="273" t="s">
        <v>252</v>
      </c>
      <c r="BK822" s="273" t="s">
        <v>257</v>
      </c>
      <c r="BL822" s="274">
        <v>44958</v>
      </c>
      <c r="BM822" s="273">
        <v>11833</v>
      </c>
      <c r="BN822" s="273">
        <v>22</v>
      </c>
      <c r="BO822" s="273">
        <v>7915</v>
      </c>
      <c r="BP822" s="273" t="s">
        <v>80</v>
      </c>
      <c r="BQ822" s="273">
        <v>3139.6956799999998</v>
      </c>
      <c r="BR822" s="273" t="s">
        <v>81</v>
      </c>
      <c r="BS822" s="273" t="s">
        <v>394</v>
      </c>
      <c r="BT822" s="273">
        <v>0</v>
      </c>
      <c r="BU822" s="273">
        <v>169933</v>
      </c>
      <c r="BV822" s="336" t="s">
        <v>64</v>
      </c>
      <c r="BW822" s="337" t="s">
        <v>63</v>
      </c>
      <c r="BX822" s="337" t="s">
        <v>252</v>
      </c>
      <c r="BY822" s="337" t="s">
        <v>257</v>
      </c>
      <c r="BZ822" s="337" t="s">
        <v>204</v>
      </c>
      <c r="CA822" s="337" t="s">
        <v>205</v>
      </c>
      <c r="CB822" s="337" t="s">
        <v>206</v>
      </c>
      <c r="CC822" s="337" t="s">
        <v>207</v>
      </c>
      <c r="CD822" s="338">
        <v>0</v>
      </c>
      <c r="CE822" s="335">
        <v>45231</v>
      </c>
      <c r="CF822" s="337"/>
      <c r="CG822" s="337" t="s">
        <v>181</v>
      </c>
      <c r="CH822" s="337"/>
      <c r="CI822" s="337" t="s">
        <v>208</v>
      </c>
      <c r="CJ822" s="337" t="s">
        <v>209</v>
      </c>
      <c r="CK822" s="337"/>
      <c r="CL822" s="337"/>
      <c r="CM822" s="337" t="s">
        <v>73</v>
      </c>
      <c r="CN822" s="337">
        <v>3</v>
      </c>
    </row>
    <row r="823" spans="4:92">
      <c r="D823" s="273" t="s">
        <v>83</v>
      </c>
      <c r="E823" s="273" t="s">
        <v>404</v>
      </c>
      <c r="F823" s="273" t="s">
        <v>456</v>
      </c>
      <c r="G823" s="273" t="s">
        <v>744</v>
      </c>
      <c r="H823" s="274">
        <v>45170</v>
      </c>
      <c r="I823" s="273">
        <v>13851</v>
      </c>
      <c r="J823" s="273">
        <v>740</v>
      </c>
      <c r="W823" s="273">
        <v>234843</v>
      </c>
      <c r="X823" s="273" t="s">
        <v>64</v>
      </c>
      <c r="Y823" s="273" t="s">
        <v>63</v>
      </c>
      <c r="Z823" s="273" t="s">
        <v>165</v>
      </c>
      <c r="AA823" s="273" t="s">
        <v>165</v>
      </c>
      <c r="AB823" s="274">
        <v>45108</v>
      </c>
      <c r="AC823" s="273">
        <v>12690</v>
      </c>
      <c r="AD823" s="273">
        <v>11</v>
      </c>
      <c r="AE823" s="273">
        <v>6.61</v>
      </c>
      <c r="AF823" s="273" t="s">
        <v>90</v>
      </c>
      <c r="AG823" s="273" t="s">
        <v>1198</v>
      </c>
      <c r="AH823" s="273" t="s">
        <v>993</v>
      </c>
      <c r="AI823" s="273" t="s">
        <v>123</v>
      </c>
      <c r="AJ823" s="273" t="s">
        <v>200</v>
      </c>
      <c r="AK823" s="273">
        <v>343148</v>
      </c>
      <c r="BH823" s="273" t="s">
        <v>64</v>
      </c>
      <c r="BI823" s="273" t="s">
        <v>63</v>
      </c>
      <c r="BJ823" s="273" t="s">
        <v>252</v>
      </c>
      <c r="BK823" s="273" t="s">
        <v>257</v>
      </c>
      <c r="BL823" s="274">
        <v>44986</v>
      </c>
      <c r="BM823" s="273">
        <v>11871</v>
      </c>
      <c r="BN823" s="273">
        <v>22</v>
      </c>
      <c r="BO823" s="273">
        <v>13430</v>
      </c>
      <c r="BP823" s="273" t="s">
        <v>80</v>
      </c>
      <c r="BQ823" s="273">
        <v>5307.9637599999996</v>
      </c>
      <c r="BR823" s="273" t="s">
        <v>81</v>
      </c>
      <c r="BS823" s="273" t="s">
        <v>394</v>
      </c>
      <c r="BT823" s="273">
        <v>0</v>
      </c>
      <c r="BU823" s="273">
        <v>157979</v>
      </c>
      <c r="BV823" s="279" t="s">
        <v>64</v>
      </c>
      <c r="BW823" s="280" t="s">
        <v>75</v>
      </c>
      <c r="BX823" s="280" t="s">
        <v>231</v>
      </c>
      <c r="BY823" s="280" t="s">
        <v>231</v>
      </c>
      <c r="BZ823" s="280" t="s">
        <v>86</v>
      </c>
      <c r="CA823" s="280" t="s">
        <v>87</v>
      </c>
      <c r="CB823" s="280" t="s">
        <v>225</v>
      </c>
      <c r="CC823" s="280" t="s">
        <v>226</v>
      </c>
      <c r="CD823" s="281">
        <v>5</v>
      </c>
      <c r="CE823" s="277">
        <v>44927</v>
      </c>
      <c r="CF823" s="280">
        <v>0</v>
      </c>
      <c r="CG823" s="280" t="s">
        <v>80</v>
      </c>
      <c r="CH823" s="280">
        <v>0</v>
      </c>
      <c r="CI823" s="280" t="s">
        <v>80</v>
      </c>
      <c r="CJ823" s="280"/>
      <c r="CK823" s="280"/>
      <c r="CL823" s="280"/>
      <c r="CM823" s="280" t="s">
        <v>73</v>
      </c>
      <c r="CN823" s="280">
        <v>3</v>
      </c>
    </row>
    <row r="824" spans="4:92">
      <c r="D824" s="273" t="s">
        <v>83</v>
      </c>
      <c r="E824" s="273" t="s">
        <v>404</v>
      </c>
      <c r="F824" s="273" t="s">
        <v>456</v>
      </c>
      <c r="G824" s="273" t="s">
        <v>744</v>
      </c>
      <c r="H824" s="274">
        <v>45170</v>
      </c>
      <c r="I824" s="273">
        <v>13851</v>
      </c>
      <c r="J824" s="273">
        <v>740</v>
      </c>
      <c r="K824" s="273">
        <v>0</v>
      </c>
      <c r="L824" s="273" t="s">
        <v>66</v>
      </c>
      <c r="M824" s="273">
        <v>0</v>
      </c>
      <c r="N824" s="273" t="s">
        <v>115</v>
      </c>
      <c r="W824" s="273">
        <v>234867</v>
      </c>
      <c r="X824" s="273" t="s">
        <v>64</v>
      </c>
      <c r="Y824" s="273" t="s">
        <v>63</v>
      </c>
      <c r="Z824" s="273" t="s">
        <v>165</v>
      </c>
      <c r="AA824" s="273" t="s">
        <v>165</v>
      </c>
      <c r="AB824" s="274">
        <v>45108</v>
      </c>
      <c r="AC824" s="273">
        <v>12690</v>
      </c>
      <c r="AD824" s="273">
        <v>11</v>
      </c>
      <c r="AE824" s="273">
        <v>0.27400000000000002</v>
      </c>
      <c r="AF824" s="273" t="s">
        <v>90</v>
      </c>
      <c r="AG824" s="273" t="s">
        <v>1198</v>
      </c>
      <c r="AH824" s="273" t="s">
        <v>1172</v>
      </c>
      <c r="AI824" s="273" t="s">
        <v>123</v>
      </c>
      <c r="AJ824" s="273" t="s">
        <v>200</v>
      </c>
      <c r="AK824" s="273">
        <v>343154</v>
      </c>
      <c r="BH824" s="273" t="s">
        <v>64</v>
      </c>
      <c r="BI824" s="273" t="s">
        <v>63</v>
      </c>
      <c r="BJ824" s="273" t="s">
        <v>252</v>
      </c>
      <c r="BK824" s="273" t="s">
        <v>257</v>
      </c>
      <c r="BL824" s="274">
        <v>44986</v>
      </c>
      <c r="BM824" s="273">
        <v>11871</v>
      </c>
      <c r="BN824" s="273">
        <v>22</v>
      </c>
      <c r="BO824" s="273">
        <v>5158</v>
      </c>
      <c r="BP824" s="273" t="s">
        <v>80</v>
      </c>
      <c r="BQ824" s="273">
        <v>2086.5424800000001</v>
      </c>
      <c r="BR824" s="273" t="s">
        <v>81</v>
      </c>
      <c r="BS824" s="273" t="s">
        <v>389</v>
      </c>
      <c r="BT824" s="273">
        <v>0</v>
      </c>
      <c r="BU824" s="273">
        <v>170004</v>
      </c>
      <c r="BV824" s="336" t="s">
        <v>64</v>
      </c>
      <c r="BW824" s="337" t="s">
        <v>75</v>
      </c>
      <c r="BX824" s="337" t="s">
        <v>231</v>
      </c>
      <c r="BY824" s="337" t="s">
        <v>231</v>
      </c>
      <c r="BZ824" s="337" t="s">
        <v>86</v>
      </c>
      <c r="CA824" s="337" t="s">
        <v>87</v>
      </c>
      <c r="CB824" s="337" t="s">
        <v>225</v>
      </c>
      <c r="CC824" s="337" t="s">
        <v>226</v>
      </c>
      <c r="CD824" s="338">
        <v>5</v>
      </c>
      <c r="CE824" s="335">
        <v>44927</v>
      </c>
      <c r="CF824" s="337">
        <v>0</v>
      </c>
      <c r="CG824" s="337" t="s">
        <v>80</v>
      </c>
      <c r="CH824" s="337">
        <v>0</v>
      </c>
      <c r="CI824" s="337" t="s">
        <v>80</v>
      </c>
      <c r="CJ824" s="337"/>
      <c r="CK824" s="337"/>
      <c r="CL824" s="337"/>
      <c r="CM824" s="337" t="s">
        <v>73</v>
      </c>
      <c r="CN824" s="337">
        <v>3</v>
      </c>
    </row>
    <row r="825" spans="4:92">
      <c r="D825" s="273" t="s">
        <v>83</v>
      </c>
      <c r="E825" s="273" t="s">
        <v>404</v>
      </c>
      <c r="F825" s="273" t="s">
        <v>456</v>
      </c>
      <c r="G825" s="273" t="s">
        <v>744</v>
      </c>
      <c r="H825" s="274">
        <v>45170</v>
      </c>
      <c r="I825" s="273">
        <v>13851</v>
      </c>
      <c r="J825" s="273">
        <v>740</v>
      </c>
      <c r="K825" s="273">
        <v>0</v>
      </c>
      <c r="L825" s="273" t="s">
        <v>66</v>
      </c>
      <c r="N825" s="273" t="s">
        <v>107</v>
      </c>
      <c r="W825" s="273">
        <v>234868</v>
      </c>
      <c r="X825" s="273" t="s">
        <v>64</v>
      </c>
      <c r="Y825" s="273" t="s">
        <v>63</v>
      </c>
      <c r="Z825" s="273" t="s">
        <v>165</v>
      </c>
      <c r="AA825" s="273" t="s">
        <v>165</v>
      </c>
      <c r="AB825" s="274">
        <v>45108</v>
      </c>
      <c r="AC825" s="273">
        <v>12690</v>
      </c>
      <c r="AD825" s="273">
        <v>11</v>
      </c>
      <c r="AE825" s="273">
        <v>0.35499999999999998</v>
      </c>
      <c r="AF825" s="273" t="s">
        <v>90</v>
      </c>
      <c r="AG825" s="273" t="s">
        <v>1198</v>
      </c>
      <c r="AH825" s="273" t="s">
        <v>1093</v>
      </c>
      <c r="AI825" s="273" t="s">
        <v>123</v>
      </c>
      <c r="AJ825" s="273" t="s">
        <v>200</v>
      </c>
      <c r="AK825" s="273">
        <v>343160</v>
      </c>
      <c r="BH825" s="273" t="s">
        <v>64</v>
      </c>
      <c r="BI825" s="273" t="s">
        <v>63</v>
      </c>
      <c r="BJ825" s="273" t="s">
        <v>252</v>
      </c>
      <c r="BK825" s="273" t="s">
        <v>257</v>
      </c>
      <c r="BL825" s="274">
        <v>45017</v>
      </c>
      <c r="BM825" s="273">
        <v>11909</v>
      </c>
      <c r="BN825" s="273">
        <v>22</v>
      </c>
      <c r="BO825" s="273">
        <v>10901</v>
      </c>
      <c r="BP825" s="273" t="s">
        <v>80</v>
      </c>
      <c r="BQ825" s="273">
        <v>4313.67904</v>
      </c>
      <c r="BR825" s="273" t="s">
        <v>81</v>
      </c>
      <c r="BS825" s="273" t="s">
        <v>394</v>
      </c>
      <c r="BT825" s="273">
        <v>0</v>
      </c>
      <c r="BU825" s="273">
        <v>158701</v>
      </c>
      <c r="BV825" s="279" t="s">
        <v>64</v>
      </c>
      <c r="BW825" s="280" t="s">
        <v>75</v>
      </c>
      <c r="BX825" s="280" t="s">
        <v>231</v>
      </c>
      <c r="BY825" s="280" t="s">
        <v>231</v>
      </c>
      <c r="BZ825" s="280" t="s">
        <v>86</v>
      </c>
      <c r="CA825" s="280" t="s">
        <v>87</v>
      </c>
      <c r="CB825" s="280" t="s">
        <v>225</v>
      </c>
      <c r="CC825" s="280" t="s">
        <v>226</v>
      </c>
      <c r="CD825" s="281">
        <v>5</v>
      </c>
      <c r="CE825" s="277">
        <v>44927</v>
      </c>
      <c r="CF825" s="280">
        <v>0</v>
      </c>
      <c r="CG825" s="280" t="s">
        <v>80</v>
      </c>
      <c r="CH825" s="280">
        <v>0</v>
      </c>
      <c r="CI825" s="280" t="s">
        <v>80</v>
      </c>
      <c r="CJ825" s="280"/>
      <c r="CK825" s="280"/>
      <c r="CL825" s="280"/>
      <c r="CM825" s="280" t="s">
        <v>73</v>
      </c>
      <c r="CN825" s="280">
        <v>3</v>
      </c>
    </row>
    <row r="826" spans="4:92">
      <c r="D826" s="273" t="s">
        <v>83</v>
      </c>
      <c r="E826" s="273" t="s">
        <v>404</v>
      </c>
      <c r="F826" s="273" t="s">
        <v>456</v>
      </c>
      <c r="G826" s="273" t="s">
        <v>744</v>
      </c>
      <c r="H826" s="274">
        <v>45200</v>
      </c>
      <c r="I826" s="273">
        <v>14186</v>
      </c>
      <c r="J826" s="273">
        <v>740</v>
      </c>
      <c r="W826" s="273">
        <v>252860</v>
      </c>
      <c r="X826" s="273" t="s">
        <v>64</v>
      </c>
      <c r="Y826" s="273" t="s">
        <v>63</v>
      </c>
      <c r="Z826" s="273" t="s">
        <v>165</v>
      </c>
      <c r="AA826" s="273" t="s">
        <v>165</v>
      </c>
      <c r="AB826" s="274">
        <v>45261</v>
      </c>
      <c r="AC826" s="273">
        <v>16881</v>
      </c>
      <c r="AD826" s="273">
        <v>11</v>
      </c>
      <c r="AE826" s="273">
        <v>6.282</v>
      </c>
      <c r="AF826" s="273" t="s">
        <v>90</v>
      </c>
      <c r="AG826" s="273" t="s">
        <v>882</v>
      </c>
      <c r="AH826" s="273" t="s">
        <v>1101</v>
      </c>
      <c r="AI826" s="273" t="s">
        <v>123</v>
      </c>
      <c r="AJ826" s="273" t="s">
        <v>214</v>
      </c>
      <c r="AK826" s="273">
        <v>344073</v>
      </c>
      <c r="BH826" s="273" t="s">
        <v>64</v>
      </c>
      <c r="BI826" s="273" t="s">
        <v>63</v>
      </c>
      <c r="BJ826" s="273" t="s">
        <v>252</v>
      </c>
      <c r="BK826" s="273" t="s">
        <v>257</v>
      </c>
      <c r="BL826" s="274">
        <v>45017</v>
      </c>
      <c r="BM826" s="273">
        <v>11909</v>
      </c>
      <c r="BN826" s="273">
        <v>22</v>
      </c>
      <c r="BO826" s="273">
        <v>4427</v>
      </c>
      <c r="BP826" s="273" t="s">
        <v>80</v>
      </c>
      <c r="BQ826" s="273">
        <v>1799.13536</v>
      </c>
      <c r="BR826" s="273" t="s">
        <v>81</v>
      </c>
      <c r="BS826" s="273" t="s">
        <v>389</v>
      </c>
      <c r="BT826" s="273">
        <v>0</v>
      </c>
      <c r="BU826" s="273">
        <v>170021</v>
      </c>
      <c r="BV826" s="336" t="s">
        <v>64</v>
      </c>
      <c r="BW826" s="337" t="s">
        <v>75</v>
      </c>
      <c r="BX826" s="337" t="s">
        <v>231</v>
      </c>
      <c r="BY826" s="337" t="s">
        <v>231</v>
      </c>
      <c r="BZ826" s="337" t="s">
        <v>86</v>
      </c>
      <c r="CA826" s="337" t="s">
        <v>87</v>
      </c>
      <c r="CB826" s="337" t="s">
        <v>225</v>
      </c>
      <c r="CC826" s="337" t="s">
        <v>226</v>
      </c>
      <c r="CD826" s="338">
        <v>5</v>
      </c>
      <c r="CE826" s="335">
        <v>44927</v>
      </c>
      <c r="CF826" s="337">
        <v>0</v>
      </c>
      <c r="CG826" s="337" t="s">
        <v>80</v>
      </c>
      <c r="CH826" s="337">
        <v>0</v>
      </c>
      <c r="CI826" s="337" t="s">
        <v>80</v>
      </c>
      <c r="CJ826" s="337"/>
      <c r="CK826" s="337"/>
      <c r="CL826" s="337"/>
      <c r="CM826" s="337" t="s">
        <v>73</v>
      </c>
      <c r="CN826" s="337">
        <v>3</v>
      </c>
    </row>
    <row r="827" spans="4:92">
      <c r="D827" s="273" t="s">
        <v>83</v>
      </c>
      <c r="E827" s="273" t="s">
        <v>404</v>
      </c>
      <c r="F827" s="273" t="s">
        <v>456</v>
      </c>
      <c r="G827" s="273" t="s">
        <v>744</v>
      </c>
      <c r="H827" s="274">
        <v>45200</v>
      </c>
      <c r="I827" s="273">
        <v>14186</v>
      </c>
      <c r="J827" s="273">
        <v>740</v>
      </c>
      <c r="K827" s="273">
        <v>0</v>
      </c>
      <c r="L827" s="273" t="s">
        <v>66</v>
      </c>
      <c r="M827" s="273">
        <v>0</v>
      </c>
      <c r="N827" s="273" t="s">
        <v>115</v>
      </c>
      <c r="W827" s="273">
        <v>252884</v>
      </c>
      <c r="X827" s="273" t="s">
        <v>64</v>
      </c>
      <c r="Y827" s="273" t="s">
        <v>63</v>
      </c>
      <c r="Z827" s="273" t="s">
        <v>165</v>
      </c>
      <c r="AA827" s="273" t="s">
        <v>165</v>
      </c>
      <c r="AB827" s="274">
        <v>45261</v>
      </c>
      <c r="AC827" s="273">
        <v>16881</v>
      </c>
      <c r="AD827" s="273">
        <v>11</v>
      </c>
      <c r="AE827" s="273">
        <v>0</v>
      </c>
      <c r="AF827" s="273" t="s">
        <v>90</v>
      </c>
      <c r="AG827" s="273" t="s">
        <v>879</v>
      </c>
      <c r="AH827" s="273" t="s">
        <v>880</v>
      </c>
      <c r="AI827" s="273" t="s">
        <v>123</v>
      </c>
      <c r="AJ827" s="273" t="s">
        <v>214</v>
      </c>
      <c r="AK827" s="273">
        <v>344079</v>
      </c>
      <c r="BH827" s="273" t="s">
        <v>64</v>
      </c>
      <c r="BI827" s="273" t="s">
        <v>63</v>
      </c>
      <c r="BJ827" s="273" t="s">
        <v>252</v>
      </c>
      <c r="BK827" s="273" t="s">
        <v>257</v>
      </c>
      <c r="BL827" s="274">
        <v>45047</v>
      </c>
      <c r="BM827" s="273">
        <v>12172</v>
      </c>
      <c r="BN827" s="273">
        <v>22</v>
      </c>
      <c r="BO827" s="273">
        <v>10427</v>
      </c>
      <c r="BP827" s="273" t="s">
        <v>80</v>
      </c>
      <c r="BQ827" s="273">
        <v>4322.34</v>
      </c>
      <c r="BR827" s="273" t="s">
        <v>81</v>
      </c>
      <c r="BS827" s="273" t="s">
        <v>394</v>
      </c>
      <c r="BT827" s="273">
        <v>0</v>
      </c>
      <c r="BU827" s="273">
        <v>181963</v>
      </c>
      <c r="BV827" s="279" t="s">
        <v>64</v>
      </c>
      <c r="BW827" s="280" t="s">
        <v>75</v>
      </c>
      <c r="BX827" s="280" t="s">
        <v>231</v>
      </c>
      <c r="BY827" s="280" t="s">
        <v>231</v>
      </c>
      <c r="BZ827" s="280" t="s">
        <v>86</v>
      </c>
      <c r="CA827" s="280" t="s">
        <v>87</v>
      </c>
      <c r="CB827" s="280" t="s">
        <v>225</v>
      </c>
      <c r="CC827" s="280" t="s">
        <v>226</v>
      </c>
      <c r="CD827" s="281">
        <v>5</v>
      </c>
      <c r="CE827" s="277">
        <v>44927</v>
      </c>
      <c r="CF827" s="280">
        <v>0</v>
      </c>
      <c r="CG827" s="280" t="s">
        <v>80</v>
      </c>
      <c r="CH827" s="280">
        <v>0</v>
      </c>
      <c r="CI827" s="280" t="s">
        <v>80</v>
      </c>
      <c r="CJ827" s="280"/>
      <c r="CK827" s="280"/>
      <c r="CL827" s="280"/>
      <c r="CM827" s="280" t="s">
        <v>73</v>
      </c>
      <c r="CN827" s="280">
        <v>3</v>
      </c>
    </row>
    <row r="828" spans="4:92">
      <c r="D828" s="273" t="s">
        <v>83</v>
      </c>
      <c r="E828" s="273" t="s">
        <v>404</v>
      </c>
      <c r="F828" s="273" t="s">
        <v>456</v>
      </c>
      <c r="G828" s="273" t="s">
        <v>744</v>
      </c>
      <c r="H828" s="274">
        <v>45200</v>
      </c>
      <c r="I828" s="273">
        <v>14186</v>
      </c>
      <c r="J828" s="273">
        <v>740</v>
      </c>
      <c r="K828" s="273">
        <v>0</v>
      </c>
      <c r="L828" s="273" t="s">
        <v>66</v>
      </c>
      <c r="N828" s="273" t="s">
        <v>107</v>
      </c>
      <c r="W828" s="273">
        <v>252885</v>
      </c>
      <c r="X828" s="273" t="s">
        <v>64</v>
      </c>
      <c r="Y828" s="273" t="s">
        <v>63</v>
      </c>
      <c r="Z828" s="273" t="s">
        <v>165</v>
      </c>
      <c r="AA828" s="273" t="s">
        <v>165</v>
      </c>
      <c r="AB828" s="274">
        <v>45261</v>
      </c>
      <c r="AC828" s="273">
        <v>16881</v>
      </c>
      <c r="AD828" s="273">
        <v>11</v>
      </c>
      <c r="AE828" s="273">
        <v>0</v>
      </c>
      <c r="AF828" s="273" t="s">
        <v>90</v>
      </c>
      <c r="AG828" s="273" t="s">
        <v>1218</v>
      </c>
      <c r="AH828" s="273" t="s">
        <v>1219</v>
      </c>
      <c r="AI828" s="273" t="s">
        <v>123</v>
      </c>
      <c r="AJ828" s="273" t="s">
        <v>214</v>
      </c>
      <c r="AK828" s="273">
        <v>344085</v>
      </c>
      <c r="BH828" s="273" t="s">
        <v>64</v>
      </c>
      <c r="BI828" s="273" t="s">
        <v>63</v>
      </c>
      <c r="BJ828" s="273" t="s">
        <v>252</v>
      </c>
      <c r="BK828" s="273" t="s">
        <v>257</v>
      </c>
      <c r="BL828" s="274">
        <v>45047</v>
      </c>
      <c r="BM828" s="273">
        <v>12172</v>
      </c>
      <c r="BN828" s="273">
        <v>22</v>
      </c>
      <c r="BO828" s="273">
        <v>4517</v>
      </c>
      <c r="BP828" s="273" t="s">
        <v>80</v>
      </c>
      <c r="BQ828" s="273">
        <v>1918.9236000000001</v>
      </c>
      <c r="BR828" s="273" t="s">
        <v>81</v>
      </c>
      <c r="BS828" s="273" t="s">
        <v>389</v>
      </c>
      <c r="BT828" s="273">
        <v>0</v>
      </c>
      <c r="BU828" s="273">
        <v>181971</v>
      </c>
      <c r="BV828" s="336" t="s">
        <v>64</v>
      </c>
      <c r="BW828" s="337" t="s">
        <v>75</v>
      </c>
      <c r="BX828" s="337" t="s">
        <v>231</v>
      </c>
      <c r="BY828" s="337" t="s">
        <v>231</v>
      </c>
      <c r="BZ828" s="337" t="s">
        <v>86</v>
      </c>
      <c r="CA828" s="337" t="s">
        <v>87</v>
      </c>
      <c r="CB828" s="337" t="s">
        <v>233</v>
      </c>
      <c r="CC828" s="337" t="s">
        <v>234</v>
      </c>
      <c r="CD828" s="338">
        <v>1</v>
      </c>
      <c r="CE828" s="335">
        <v>44927</v>
      </c>
      <c r="CF828" s="337"/>
      <c r="CG828" s="337" t="s">
        <v>181</v>
      </c>
      <c r="CH828" s="337"/>
      <c r="CI828" s="337" t="s">
        <v>181</v>
      </c>
      <c r="CJ828" s="337" t="s">
        <v>1488</v>
      </c>
      <c r="CK828" s="337"/>
      <c r="CL828" s="337"/>
      <c r="CM828" s="337" t="s">
        <v>73</v>
      </c>
      <c r="CN828" s="337">
        <v>3</v>
      </c>
    </row>
    <row r="829" spans="4:92">
      <c r="D829" s="273" t="s">
        <v>83</v>
      </c>
      <c r="E829" s="273" t="s">
        <v>404</v>
      </c>
      <c r="F829" s="273" t="s">
        <v>456</v>
      </c>
      <c r="G829" s="273" t="s">
        <v>744</v>
      </c>
      <c r="H829" s="274">
        <v>45231</v>
      </c>
      <c r="I829" s="273">
        <v>14553</v>
      </c>
      <c r="J829" s="273">
        <v>740</v>
      </c>
      <c r="W829" s="273">
        <v>271718</v>
      </c>
      <c r="X829" s="273" t="s">
        <v>64</v>
      </c>
      <c r="Y829" s="273" t="s">
        <v>63</v>
      </c>
      <c r="Z829" s="273" t="s">
        <v>165</v>
      </c>
      <c r="AA829" s="273" t="s">
        <v>165</v>
      </c>
      <c r="AB829" s="274">
        <v>45261</v>
      </c>
      <c r="AC829" s="273">
        <v>16881</v>
      </c>
      <c r="AD829" s="273">
        <v>11</v>
      </c>
      <c r="AE829" s="273">
        <v>0</v>
      </c>
      <c r="AF829" s="273" t="s">
        <v>90</v>
      </c>
      <c r="AG829" s="273" t="s">
        <v>1221</v>
      </c>
      <c r="AH829" s="273" t="s">
        <v>1222</v>
      </c>
      <c r="AI829" s="273" t="s">
        <v>123</v>
      </c>
      <c r="AJ829" s="273" t="s">
        <v>214</v>
      </c>
      <c r="AK829" s="273">
        <v>344091</v>
      </c>
      <c r="BH829" s="273" t="s">
        <v>64</v>
      </c>
      <c r="BI829" s="273" t="s">
        <v>63</v>
      </c>
      <c r="BJ829" s="273" t="s">
        <v>252</v>
      </c>
      <c r="BK829" s="273" t="s">
        <v>257</v>
      </c>
      <c r="BL829" s="274">
        <v>45078</v>
      </c>
      <c r="BM829" s="273">
        <v>12441</v>
      </c>
      <c r="BN829" s="273">
        <v>22</v>
      </c>
      <c r="BO829" s="273">
        <v>10599</v>
      </c>
      <c r="BP829" s="273" t="s">
        <v>80</v>
      </c>
      <c r="BQ829" s="273">
        <v>4393.19056</v>
      </c>
      <c r="BR829" s="273" t="s">
        <v>81</v>
      </c>
      <c r="BS829" s="273" t="s">
        <v>394</v>
      </c>
      <c r="BT829" s="273">
        <v>0</v>
      </c>
      <c r="BU829" s="273">
        <v>194809</v>
      </c>
      <c r="BV829" s="279" t="s">
        <v>64</v>
      </c>
      <c r="BW829" s="280" t="s">
        <v>75</v>
      </c>
      <c r="BX829" s="280" t="s">
        <v>231</v>
      </c>
      <c r="BY829" s="280" t="s">
        <v>231</v>
      </c>
      <c r="BZ829" s="280" t="s">
        <v>86</v>
      </c>
      <c r="CA829" s="280" t="s">
        <v>87</v>
      </c>
      <c r="CB829" s="280" t="s">
        <v>233</v>
      </c>
      <c r="CC829" s="280" t="s">
        <v>234</v>
      </c>
      <c r="CD829" s="281">
        <v>1</v>
      </c>
      <c r="CE829" s="277">
        <v>44927</v>
      </c>
      <c r="CF829" s="280"/>
      <c r="CG829" s="280" t="s">
        <v>181</v>
      </c>
      <c r="CH829" s="280"/>
      <c r="CI829" s="280" t="s">
        <v>181</v>
      </c>
      <c r="CJ829" s="280" t="s">
        <v>1488</v>
      </c>
      <c r="CK829" s="280"/>
      <c r="CL829" s="280"/>
      <c r="CM829" s="280" t="s">
        <v>73</v>
      </c>
      <c r="CN829" s="280">
        <v>3</v>
      </c>
    </row>
    <row r="830" spans="4:92">
      <c r="D830" s="273" t="s">
        <v>83</v>
      </c>
      <c r="E830" s="273" t="s">
        <v>404</v>
      </c>
      <c r="F830" s="273" t="s">
        <v>456</v>
      </c>
      <c r="G830" s="273" t="s">
        <v>744</v>
      </c>
      <c r="H830" s="274">
        <v>45231</v>
      </c>
      <c r="I830" s="273">
        <v>14553</v>
      </c>
      <c r="J830" s="273">
        <v>740</v>
      </c>
      <c r="K830" s="273">
        <v>0</v>
      </c>
      <c r="L830" s="273" t="s">
        <v>66</v>
      </c>
      <c r="M830" s="273">
        <v>0</v>
      </c>
      <c r="N830" s="273" t="s">
        <v>115</v>
      </c>
      <c r="W830" s="273">
        <v>271742</v>
      </c>
      <c r="X830" s="273" t="s">
        <v>64</v>
      </c>
      <c r="Y830" s="273" t="s">
        <v>63</v>
      </c>
      <c r="Z830" s="273" t="s">
        <v>165</v>
      </c>
      <c r="AA830" s="273" t="s">
        <v>165</v>
      </c>
      <c r="AB830" s="274">
        <v>45261</v>
      </c>
      <c r="AC830" s="273">
        <v>16881</v>
      </c>
      <c r="AD830" s="273">
        <v>11</v>
      </c>
      <c r="AE830" s="273">
        <v>0</v>
      </c>
      <c r="AF830" s="273" t="s">
        <v>90</v>
      </c>
      <c r="AG830" s="273" t="s">
        <v>1223</v>
      </c>
      <c r="AH830" s="273" t="s">
        <v>1224</v>
      </c>
      <c r="AI830" s="273" t="s">
        <v>123</v>
      </c>
      <c r="AJ830" s="273" t="s">
        <v>214</v>
      </c>
      <c r="AK830" s="273">
        <v>344097</v>
      </c>
      <c r="BH830" s="273" t="s">
        <v>64</v>
      </c>
      <c r="BI830" s="273" t="s">
        <v>63</v>
      </c>
      <c r="BJ830" s="273" t="s">
        <v>252</v>
      </c>
      <c r="BK830" s="273" t="s">
        <v>257</v>
      </c>
      <c r="BL830" s="274">
        <v>45078</v>
      </c>
      <c r="BM830" s="273">
        <v>12441</v>
      </c>
      <c r="BN830" s="273">
        <v>22</v>
      </c>
      <c r="BO830" s="273">
        <v>4874</v>
      </c>
      <c r="BP830" s="273" t="s">
        <v>80</v>
      </c>
      <c r="BQ830" s="273">
        <v>2065.9319999999998</v>
      </c>
      <c r="BR830" s="273" t="s">
        <v>81</v>
      </c>
      <c r="BS830" s="273" t="s">
        <v>389</v>
      </c>
      <c r="BT830" s="273">
        <v>0</v>
      </c>
      <c r="BU830" s="273">
        <v>194817</v>
      </c>
      <c r="BV830" s="336" t="s">
        <v>64</v>
      </c>
      <c r="BW830" s="337" t="s">
        <v>75</v>
      </c>
      <c r="BX830" s="337" t="s">
        <v>231</v>
      </c>
      <c r="BY830" s="337" t="s">
        <v>231</v>
      </c>
      <c r="BZ830" s="337" t="s">
        <v>86</v>
      </c>
      <c r="CA830" s="337" t="s">
        <v>87</v>
      </c>
      <c r="CB830" s="337" t="s">
        <v>233</v>
      </c>
      <c r="CC830" s="337" t="s">
        <v>234</v>
      </c>
      <c r="CD830" s="338">
        <v>1</v>
      </c>
      <c r="CE830" s="335">
        <v>44927</v>
      </c>
      <c r="CF830" s="337"/>
      <c r="CG830" s="337" t="s">
        <v>181</v>
      </c>
      <c r="CH830" s="337"/>
      <c r="CI830" s="337" t="s">
        <v>181</v>
      </c>
      <c r="CJ830" s="337" t="s">
        <v>1488</v>
      </c>
      <c r="CK830" s="337"/>
      <c r="CL830" s="337"/>
      <c r="CM830" s="337" t="s">
        <v>73</v>
      </c>
      <c r="CN830" s="337">
        <v>3</v>
      </c>
    </row>
    <row r="831" spans="4:92">
      <c r="D831" s="273" t="s">
        <v>83</v>
      </c>
      <c r="E831" s="273" t="s">
        <v>404</v>
      </c>
      <c r="F831" s="273" t="s">
        <v>456</v>
      </c>
      <c r="G831" s="273" t="s">
        <v>744</v>
      </c>
      <c r="H831" s="274">
        <v>45231</v>
      </c>
      <c r="I831" s="273">
        <v>14553</v>
      </c>
      <c r="J831" s="273">
        <v>740</v>
      </c>
      <c r="K831" s="273">
        <v>0</v>
      </c>
      <c r="L831" s="273" t="s">
        <v>66</v>
      </c>
      <c r="N831" s="273" t="s">
        <v>107</v>
      </c>
      <c r="W831" s="273">
        <v>271743</v>
      </c>
      <c r="X831" s="273" t="s">
        <v>64</v>
      </c>
      <c r="Y831" s="273" t="s">
        <v>63</v>
      </c>
      <c r="Z831" s="273" t="s">
        <v>165</v>
      </c>
      <c r="AA831" s="273" t="s">
        <v>165</v>
      </c>
      <c r="AB831" s="274">
        <v>45261</v>
      </c>
      <c r="AC831" s="273">
        <v>16881</v>
      </c>
      <c r="AD831" s="273">
        <v>11</v>
      </c>
      <c r="AE831" s="273">
        <v>0</v>
      </c>
      <c r="AF831" s="273" t="s">
        <v>90</v>
      </c>
      <c r="AG831" s="273" t="s">
        <v>819</v>
      </c>
      <c r="AH831" s="273" t="s">
        <v>1225</v>
      </c>
      <c r="AI831" s="273" t="s">
        <v>199</v>
      </c>
      <c r="AJ831" s="273" t="s">
        <v>214</v>
      </c>
      <c r="AK831" s="273">
        <v>344103</v>
      </c>
      <c r="BH831" s="273" t="s">
        <v>64</v>
      </c>
      <c r="BI831" s="273" t="s">
        <v>63</v>
      </c>
      <c r="BJ831" s="273" t="s">
        <v>252</v>
      </c>
      <c r="BK831" s="273" t="s">
        <v>257</v>
      </c>
      <c r="BL831" s="274">
        <v>45108</v>
      </c>
      <c r="BM831" s="273">
        <v>12710</v>
      </c>
      <c r="BN831" s="273">
        <v>22</v>
      </c>
      <c r="BO831" s="273">
        <v>10801</v>
      </c>
      <c r="BP831" s="273" t="s">
        <v>80</v>
      </c>
      <c r="BQ831" s="273">
        <v>4476.3813600000003</v>
      </c>
      <c r="BR831" s="273" t="s">
        <v>81</v>
      </c>
      <c r="BS831" s="273" t="s">
        <v>394</v>
      </c>
      <c r="BT831" s="273">
        <v>0</v>
      </c>
      <c r="BU831" s="273">
        <v>207773</v>
      </c>
      <c r="BV831" s="279" t="s">
        <v>64</v>
      </c>
      <c r="BW831" s="280" t="s">
        <v>75</v>
      </c>
      <c r="BX831" s="280" t="s">
        <v>231</v>
      </c>
      <c r="BY831" s="280" t="s">
        <v>231</v>
      </c>
      <c r="BZ831" s="280" t="s">
        <v>86</v>
      </c>
      <c r="CA831" s="280" t="s">
        <v>87</v>
      </c>
      <c r="CB831" s="280" t="s">
        <v>233</v>
      </c>
      <c r="CC831" s="280" t="s">
        <v>234</v>
      </c>
      <c r="CD831" s="281">
        <v>1</v>
      </c>
      <c r="CE831" s="277">
        <v>44927</v>
      </c>
      <c r="CF831" s="280"/>
      <c r="CG831" s="280" t="s">
        <v>181</v>
      </c>
      <c r="CH831" s="280"/>
      <c r="CI831" s="280" t="s">
        <v>181</v>
      </c>
      <c r="CJ831" s="280" t="s">
        <v>1488</v>
      </c>
      <c r="CK831" s="280"/>
      <c r="CL831" s="280"/>
      <c r="CM831" s="280" t="s">
        <v>73</v>
      </c>
      <c r="CN831" s="280">
        <v>3</v>
      </c>
    </row>
    <row r="832" spans="4:92">
      <c r="D832" s="273" t="s">
        <v>83</v>
      </c>
      <c r="E832" s="273" t="s">
        <v>404</v>
      </c>
      <c r="F832" s="273" t="s">
        <v>456</v>
      </c>
      <c r="G832" s="273" t="s">
        <v>744</v>
      </c>
      <c r="H832" s="274">
        <v>45261</v>
      </c>
      <c r="I832" s="273">
        <v>17013</v>
      </c>
      <c r="J832" s="273">
        <v>740</v>
      </c>
      <c r="W832" s="273">
        <v>313679</v>
      </c>
      <c r="X832" s="273" t="s">
        <v>64</v>
      </c>
      <c r="Y832" s="273" t="s">
        <v>63</v>
      </c>
      <c r="Z832" s="273" t="s">
        <v>165</v>
      </c>
      <c r="AA832" s="273" t="s">
        <v>165</v>
      </c>
      <c r="AB832" s="274">
        <v>45261</v>
      </c>
      <c r="AC832" s="273">
        <v>16881</v>
      </c>
      <c r="AD832" s="273">
        <v>11</v>
      </c>
      <c r="AE832" s="273">
        <v>4.7012</v>
      </c>
      <c r="AF832" s="273" t="s">
        <v>90</v>
      </c>
      <c r="AG832" s="273" t="s">
        <v>837</v>
      </c>
      <c r="AH832" s="273" t="s">
        <v>1226</v>
      </c>
      <c r="AI832" s="273" t="s">
        <v>123</v>
      </c>
      <c r="AJ832" s="273" t="s">
        <v>200</v>
      </c>
      <c r="AK832" s="273">
        <v>344109</v>
      </c>
      <c r="BV832" s="336" t="s">
        <v>64</v>
      </c>
      <c r="BW832" s="337" t="s">
        <v>75</v>
      </c>
      <c r="BX832" s="337" t="s">
        <v>231</v>
      </c>
      <c r="BY832" s="337" t="s">
        <v>231</v>
      </c>
      <c r="BZ832" s="337" t="s">
        <v>86</v>
      </c>
      <c r="CA832" s="337" t="s">
        <v>87</v>
      </c>
      <c r="CB832" s="337" t="s">
        <v>233</v>
      </c>
      <c r="CC832" s="337" t="s">
        <v>234</v>
      </c>
      <c r="CD832" s="338">
        <v>1</v>
      </c>
      <c r="CE832" s="335">
        <v>44927</v>
      </c>
      <c r="CF832" s="337"/>
      <c r="CG832" s="337" t="s">
        <v>181</v>
      </c>
      <c r="CH832" s="337"/>
      <c r="CI832" s="337" t="s">
        <v>181</v>
      </c>
      <c r="CJ832" s="337" t="s">
        <v>1488</v>
      </c>
      <c r="CK832" s="337"/>
      <c r="CL832" s="337"/>
      <c r="CM832" s="337" t="s">
        <v>73</v>
      </c>
      <c r="CN832" s="337">
        <v>3</v>
      </c>
    </row>
    <row r="833" spans="4:92">
      <c r="D833" s="273" t="s">
        <v>83</v>
      </c>
      <c r="E833" s="273" t="s">
        <v>404</v>
      </c>
      <c r="F833" s="273" t="s">
        <v>456</v>
      </c>
      <c r="G833" s="273" t="s">
        <v>744</v>
      </c>
      <c r="H833" s="274">
        <v>45261</v>
      </c>
      <c r="I833" s="273">
        <v>17013</v>
      </c>
      <c r="J833" s="273">
        <v>740</v>
      </c>
      <c r="K833" s="273">
        <v>0</v>
      </c>
      <c r="L833" s="273" t="s">
        <v>66</v>
      </c>
      <c r="M833" s="273">
        <v>0</v>
      </c>
      <c r="N833" s="273" t="s">
        <v>115</v>
      </c>
      <c r="W833" s="273">
        <v>313703</v>
      </c>
      <c r="X833" s="273" t="s">
        <v>64</v>
      </c>
      <c r="Y833" s="273" t="s">
        <v>63</v>
      </c>
      <c r="Z833" s="273" t="s">
        <v>165</v>
      </c>
      <c r="AA833" s="273" t="s">
        <v>165</v>
      </c>
      <c r="AB833" s="274">
        <v>45261</v>
      </c>
      <c r="AC833" s="273">
        <v>16881</v>
      </c>
      <c r="AD833" s="273">
        <v>11</v>
      </c>
      <c r="AE833" s="273">
        <v>0</v>
      </c>
      <c r="AF833" s="273" t="s">
        <v>90</v>
      </c>
      <c r="AG833" s="273" t="s">
        <v>1227</v>
      </c>
      <c r="AH833" s="273" t="s">
        <v>1228</v>
      </c>
      <c r="AI833" s="273" t="s">
        <v>123</v>
      </c>
      <c r="AJ833" s="273" t="s">
        <v>200</v>
      </c>
      <c r="AK833" s="273">
        <v>344115</v>
      </c>
      <c r="BV833" s="279" t="s">
        <v>64</v>
      </c>
      <c r="BW833" s="280" t="s">
        <v>75</v>
      </c>
      <c r="BX833" s="280" t="s">
        <v>231</v>
      </c>
      <c r="BY833" s="280" t="s">
        <v>231</v>
      </c>
      <c r="BZ833" s="280" t="s">
        <v>86</v>
      </c>
      <c r="CA833" s="280" t="s">
        <v>87</v>
      </c>
      <c r="CB833" s="280" t="s">
        <v>88</v>
      </c>
      <c r="CC833" s="280" t="s">
        <v>89</v>
      </c>
      <c r="CD833" s="281">
        <v>3</v>
      </c>
      <c r="CE833" s="277">
        <v>44927</v>
      </c>
      <c r="CF833" s="280">
        <v>5564</v>
      </c>
      <c r="CG833" s="280" t="s">
        <v>80</v>
      </c>
      <c r="CH833" s="280">
        <v>5564</v>
      </c>
      <c r="CI833" s="280" t="s">
        <v>80</v>
      </c>
      <c r="CJ833" s="280"/>
      <c r="CK833" s="280"/>
      <c r="CL833" s="280"/>
      <c r="CM833" s="280" t="s">
        <v>73</v>
      </c>
      <c r="CN833" s="280">
        <v>3</v>
      </c>
    </row>
    <row r="834" spans="4:92">
      <c r="D834" s="273" t="s">
        <v>83</v>
      </c>
      <c r="E834" s="273" t="s">
        <v>404</v>
      </c>
      <c r="F834" s="273" t="s">
        <v>456</v>
      </c>
      <c r="G834" s="273" t="s">
        <v>744</v>
      </c>
      <c r="H834" s="274">
        <v>45261</v>
      </c>
      <c r="I834" s="273">
        <v>17013</v>
      </c>
      <c r="J834" s="273">
        <v>740</v>
      </c>
      <c r="K834" s="273">
        <v>0</v>
      </c>
      <c r="L834" s="273" t="s">
        <v>66</v>
      </c>
      <c r="N834" s="273" t="s">
        <v>107</v>
      </c>
      <c r="W834" s="273">
        <v>313704</v>
      </c>
      <c r="X834" s="273" t="s">
        <v>64</v>
      </c>
      <c r="Y834" s="273" t="s">
        <v>63</v>
      </c>
      <c r="Z834" s="273" t="s">
        <v>165</v>
      </c>
      <c r="AA834" s="273" t="s">
        <v>165</v>
      </c>
      <c r="AB834" s="274">
        <v>45261</v>
      </c>
      <c r="AC834" s="273">
        <v>16881</v>
      </c>
      <c r="AD834" s="273">
        <v>11</v>
      </c>
      <c r="AE834" s="273">
        <v>0</v>
      </c>
      <c r="AF834" s="273" t="s">
        <v>90</v>
      </c>
      <c r="AG834" s="273" t="s">
        <v>1230</v>
      </c>
      <c r="AH834" s="273" t="s">
        <v>1231</v>
      </c>
      <c r="AI834" s="273" t="s">
        <v>123</v>
      </c>
      <c r="AJ834" s="273" t="s">
        <v>214</v>
      </c>
      <c r="AK834" s="273">
        <v>344121</v>
      </c>
      <c r="BV834" s="336" t="s">
        <v>64</v>
      </c>
      <c r="BW834" s="337" t="s">
        <v>75</v>
      </c>
      <c r="BX834" s="337" t="s">
        <v>231</v>
      </c>
      <c r="BY834" s="337" t="s">
        <v>231</v>
      </c>
      <c r="BZ834" s="337" t="s">
        <v>86</v>
      </c>
      <c r="CA834" s="337" t="s">
        <v>87</v>
      </c>
      <c r="CB834" s="337" t="s">
        <v>88</v>
      </c>
      <c r="CC834" s="337" t="s">
        <v>89</v>
      </c>
      <c r="CD834" s="338">
        <v>3</v>
      </c>
      <c r="CE834" s="335">
        <v>44927</v>
      </c>
      <c r="CF834" s="337">
        <v>1773</v>
      </c>
      <c r="CG834" s="337" t="s">
        <v>80</v>
      </c>
      <c r="CH834" s="337">
        <v>1773</v>
      </c>
      <c r="CI834" s="337" t="s">
        <v>80</v>
      </c>
      <c r="CJ834" s="337"/>
      <c r="CK834" s="337"/>
      <c r="CL834" s="337"/>
      <c r="CM834" s="337" t="s">
        <v>73</v>
      </c>
      <c r="CN834" s="337">
        <v>3</v>
      </c>
    </row>
    <row r="835" spans="4:92">
      <c r="D835" s="273" t="s">
        <v>83</v>
      </c>
      <c r="E835" s="273" t="s">
        <v>404</v>
      </c>
      <c r="F835" s="273" t="s">
        <v>408</v>
      </c>
      <c r="G835" s="273" t="s">
        <v>706</v>
      </c>
      <c r="H835" s="274">
        <v>44927</v>
      </c>
      <c r="I835" s="273">
        <v>11200</v>
      </c>
      <c r="J835" s="273">
        <v>730</v>
      </c>
      <c r="K835" s="273">
        <v>75</v>
      </c>
      <c r="L835" s="273" t="s">
        <v>1202</v>
      </c>
      <c r="M835" s="273">
        <v>130.995</v>
      </c>
      <c r="N835" s="273" t="s">
        <v>1203</v>
      </c>
      <c r="P835" s="273" t="s">
        <v>1204</v>
      </c>
      <c r="Q835" s="273" t="s">
        <v>1012</v>
      </c>
      <c r="R835" s="273" t="s">
        <v>70</v>
      </c>
      <c r="S835" s="273" t="s">
        <v>1205</v>
      </c>
      <c r="T835" s="273" t="s">
        <v>1206</v>
      </c>
      <c r="U835" s="273" t="s">
        <v>73</v>
      </c>
      <c r="V835" s="273" t="s">
        <v>1207</v>
      </c>
      <c r="W835" s="273">
        <v>138713</v>
      </c>
      <c r="X835" s="273" t="s">
        <v>64</v>
      </c>
      <c r="Y835" s="273" t="s">
        <v>63</v>
      </c>
      <c r="Z835" s="273" t="s">
        <v>165</v>
      </c>
      <c r="AA835" s="273" t="s">
        <v>165</v>
      </c>
      <c r="AB835" s="274">
        <v>45261</v>
      </c>
      <c r="AC835" s="273">
        <v>16881</v>
      </c>
      <c r="AD835" s="273">
        <v>11</v>
      </c>
      <c r="AE835" s="273">
        <v>0</v>
      </c>
      <c r="AF835" s="273" t="s">
        <v>90</v>
      </c>
      <c r="AG835" s="273" t="s">
        <v>1105</v>
      </c>
      <c r="AH835" s="273" t="s">
        <v>1106</v>
      </c>
      <c r="AI835" s="273" t="s">
        <v>123</v>
      </c>
      <c r="AJ835" s="273" t="s">
        <v>214</v>
      </c>
      <c r="AK835" s="273">
        <v>344127</v>
      </c>
      <c r="BV835" s="279" t="s">
        <v>64</v>
      </c>
      <c r="BW835" s="280" t="s">
        <v>75</v>
      </c>
      <c r="BX835" s="280" t="s">
        <v>231</v>
      </c>
      <c r="BY835" s="280" t="s">
        <v>231</v>
      </c>
      <c r="BZ835" s="280" t="s">
        <v>86</v>
      </c>
      <c r="CA835" s="280" t="s">
        <v>87</v>
      </c>
      <c r="CB835" s="280" t="s">
        <v>88</v>
      </c>
      <c r="CC835" s="280" t="s">
        <v>89</v>
      </c>
      <c r="CD835" s="281">
        <v>3</v>
      </c>
      <c r="CE835" s="277">
        <v>44927</v>
      </c>
      <c r="CF835" s="280">
        <v>1244</v>
      </c>
      <c r="CG835" s="280" t="s">
        <v>80</v>
      </c>
      <c r="CH835" s="280">
        <v>1244</v>
      </c>
      <c r="CI835" s="280" t="s">
        <v>80</v>
      </c>
      <c r="CJ835" s="280"/>
      <c r="CK835" s="280"/>
      <c r="CL835" s="280"/>
      <c r="CM835" s="280" t="s">
        <v>73</v>
      </c>
      <c r="CN835" s="280">
        <v>3</v>
      </c>
    </row>
    <row r="836" spans="4:92">
      <c r="D836" s="273" t="s">
        <v>83</v>
      </c>
      <c r="E836" s="273" t="s">
        <v>404</v>
      </c>
      <c r="F836" s="273" t="s">
        <v>408</v>
      </c>
      <c r="G836" s="273" t="s">
        <v>706</v>
      </c>
      <c r="H836" s="274">
        <v>44927</v>
      </c>
      <c r="I836" s="273">
        <v>11200</v>
      </c>
      <c r="J836" s="273">
        <v>730</v>
      </c>
      <c r="K836" s="273">
        <v>85000</v>
      </c>
      <c r="L836" s="273" t="s">
        <v>66</v>
      </c>
      <c r="M836" s="273">
        <v>13866.956039999999</v>
      </c>
      <c r="N836" s="273" t="s">
        <v>115</v>
      </c>
      <c r="W836" s="273">
        <v>138711</v>
      </c>
      <c r="X836" s="273" t="s">
        <v>64</v>
      </c>
      <c r="Y836" s="273" t="s">
        <v>63</v>
      </c>
      <c r="Z836" s="273" t="s">
        <v>165</v>
      </c>
      <c r="AA836" s="273" t="s">
        <v>165</v>
      </c>
      <c r="AB836" s="274">
        <v>45261</v>
      </c>
      <c r="AC836" s="273">
        <v>16881</v>
      </c>
      <c r="AD836" s="273">
        <v>11</v>
      </c>
      <c r="AE836" s="273">
        <v>9.6300000000000008</v>
      </c>
      <c r="AF836" s="273" t="s">
        <v>90</v>
      </c>
      <c r="AG836" s="273" t="s">
        <v>1105</v>
      </c>
      <c r="AH836" s="273" t="s">
        <v>1106</v>
      </c>
      <c r="AI836" s="273" t="s">
        <v>123</v>
      </c>
      <c r="AJ836" s="273" t="s">
        <v>200</v>
      </c>
      <c r="AK836" s="273">
        <v>344133</v>
      </c>
      <c r="BV836" s="336" t="s">
        <v>64</v>
      </c>
      <c r="BW836" s="337" t="s">
        <v>75</v>
      </c>
      <c r="BX836" s="337" t="s">
        <v>231</v>
      </c>
      <c r="BY836" s="337" t="s">
        <v>231</v>
      </c>
      <c r="BZ836" s="337" t="s">
        <v>86</v>
      </c>
      <c r="CA836" s="337" t="s">
        <v>87</v>
      </c>
      <c r="CB836" s="337" t="s">
        <v>88</v>
      </c>
      <c r="CC836" s="337" t="s">
        <v>89</v>
      </c>
      <c r="CD836" s="338">
        <v>3</v>
      </c>
      <c r="CE836" s="335">
        <v>44958</v>
      </c>
      <c r="CF836" s="337">
        <v>4890</v>
      </c>
      <c r="CG836" s="337" t="s">
        <v>80</v>
      </c>
      <c r="CH836" s="337">
        <v>4890</v>
      </c>
      <c r="CI836" s="337" t="s">
        <v>80</v>
      </c>
      <c r="CJ836" s="337"/>
      <c r="CK836" s="337"/>
      <c r="CL836" s="337"/>
      <c r="CM836" s="337" t="s">
        <v>73</v>
      </c>
      <c r="CN836" s="337">
        <v>3</v>
      </c>
    </row>
    <row r="837" spans="4:92">
      <c r="D837" s="273" t="s">
        <v>83</v>
      </c>
      <c r="E837" s="273" t="s">
        <v>404</v>
      </c>
      <c r="F837" s="273" t="s">
        <v>408</v>
      </c>
      <c r="G837" s="273" t="s">
        <v>706</v>
      </c>
      <c r="H837" s="274">
        <v>44927</v>
      </c>
      <c r="I837" s="273">
        <v>11200</v>
      </c>
      <c r="J837" s="273">
        <v>730</v>
      </c>
      <c r="K837" s="273">
        <v>0</v>
      </c>
      <c r="L837" s="273" t="s">
        <v>66</v>
      </c>
      <c r="N837" s="273" t="s">
        <v>107</v>
      </c>
      <c r="W837" s="273">
        <v>138712</v>
      </c>
      <c r="X837" s="273" t="s">
        <v>64</v>
      </c>
      <c r="Y837" s="273" t="s">
        <v>63</v>
      </c>
      <c r="Z837" s="273" t="s">
        <v>165</v>
      </c>
      <c r="AA837" s="273" t="s">
        <v>165</v>
      </c>
      <c r="AB837" s="274">
        <v>45261</v>
      </c>
      <c r="AC837" s="273">
        <v>16881</v>
      </c>
      <c r="AD837" s="273">
        <v>11</v>
      </c>
      <c r="AE837" s="273">
        <v>0</v>
      </c>
      <c r="AF837" s="273" t="s">
        <v>90</v>
      </c>
      <c r="AG837" s="273" t="s">
        <v>1233</v>
      </c>
      <c r="AH837" s="273" t="s">
        <v>1234</v>
      </c>
      <c r="AI837" s="273" t="s">
        <v>123</v>
      </c>
      <c r="AJ837" s="273" t="s">
        <v>214</v>
      </c>
      <c r="AK837" s="273">
        <v>344139</v>
      </c>
      <c r="BV837" s="279" t="s">
        <v>64</v>
      </c>
      <c r="BW837" s="280" t="s">
        <v>75</v>
      </c>
      <c r="BX837" s="280" t="s">
        <v>231</v>
      </c>
      <c r="BY837" s="280" t="s">
        <v>231</v>
      </c>
      <c r="BZ837" s="280" t="s">
        <v>86</v>
      </c>
      <c r="CA837" s="280" t="s">
        <v>87</v>
      </c>
      <c r="CB837" s="280" t="s">
        <v>88</v>
      </c>
      <c r="CC837" s="280" t="s">
        <v>89</v>
      </c>
      <c r="CD837" s="281">
        <v>3</v>
      </c>
      <c r="CE837" s="277">
        <v>44958</v>
      </c>
      <c r="CF837" s="280">
        <v>7038</v>
      </c>
      <c r="CG837" s="280" t="s">
        <v>80</v>
      </c>
      <c r="CH837" s="280">
        <v>7038</v>
      </c>
      <c r="CI837" s="280" t="s">
        <v>80</v>
      </c>
      <c r="CJ837" s="280"/>
      <c r="CK837" s="280"/>
      <c r="CL837" s="280"/>
      <c r="CM837" s="280" t="s">
        <v>73</v>
      </c>
      <c r="CN837" s="280">
        <v>3</v>
      </c>
    </row>
    <row r="838" spans="4:92">
      <c r="D838" s="273" t="s">
        <v>83</v>
      </c>
      <c r="E838" s="273" t="s">
        <v>404</v>
      </c>
      <c r="F838" s="273" t="s">
        <v>408</v>
      </c>
      <c r="G838" s="273" t="s">
        <v>706</v>
      </c>
      <c r="H838" s="274">
        <v>44958</v>
      </c>
      <c r="I838" s="273">
        <v>11362</v>
      </c>
      <c r="J838" s="273">
        <v>730</v>
      </c>
      <c r="K838" s="273">
        <v>75</v>
      </c>
      <c r="L838" s="273" t="s">
        <v>1202</v>
      </c>
      <c r="M838" s="273">
        <v>130.995</v>
      </c>
      <c r="N838" s="273" t="s">
        <v>1203</v>
      </c>
      <c r="P838" s="273" t="s">
        <v>1204</v>
      </c>
      <c r="Q838" s="273" t="s">
        <v>1012</v>
      </c>
      <c r="R838" s="273" t="s">
        <v>70</v>
      </c>
      <c r="S838" s="273" t="s">
        <v>1205</v>
      </c>
      <c r="T838" s="273" t="s">
        <v>1206</v>
      </c>
      <c r="U838" s="273" t="s">
        <v>73</v>
      </c>
      <c r="V838" s="273" t="s">
        <v>1207</v>
      </c>
      <c r="W838" s="273">
        <v>173533</v>
      </c>
      <c r="X838" s="273" t="s">
        <v>64</v>
      </c>
      <c r="Y838" s="273" t="s">
        <v>63</v>
      </c>
      <c r="Z838" s="273" t="s">
        <v>165</v>
      </c>
      <c r="AA838" s="273" t="s">
        <v>165</v>
      </c>
      <c r="AB838" s="274">
        <v>45261</v>
      </c>
      <c r="AC838" s="273">
        <v>16881</v>
      </c>
      <c r="AD838" s="273">
        <v>11</v>
      </c>
      <c r="AE838" s="273">
        <v>0</v>
      </c>
      <c r="AF838" s="273" t="s">
        <v>90</v>
      </c>
      <c r="AG838" s="273" t="s">
        <v>815</v>
      </c>
      <c r="AH838" s="273" t="s">
        <v>230</v>
      </c>
      <c r="AI838" s="273" t="s">
        <v>123</v>
      </c>
      <c r="AJ838" s="273" t="s">
        <v>200</v>
      </c>
      <c r="AK838" s="273">
        <v>344145</v>
      </c>
      <c r="BV838" s="336" t="s">
        <v>64</v>
      </c>
      <c r="BW838" s="337" t="s">
        <v>75</v>
      </c>
      <c r="BX838" s="337" t="s">
        <v>231</v>
      </c>
      <c r="BY838" s="337" t="s">
        <v>231</v>
      </c>
      <c r="BZ838" s="337" t="s">
        <v>86</v>
      </c>
      <c r="CA838" s="337" t="s">
        <v>87</v>
      </c>
      <c r="CB838" s="337" t="s">
        <v>88</v>
      </c>
      <c r="CC838" s="337" t="s">
        <v>89</v>
      </c>
      <c r="CD838" s="338">
        <v>3</v>
      </c>
      <c r="CE838" s="335">
        <v>44958</v>
      </c>
      <c r="CF838" s="337">
        <v>12241</v>
      </c>
      <c r="CG838" s="337" t="s">
        <v>80</v>
      </c>
      <c r="CH838" s="337">
        <v>12241</v>
      </c>
      <c r="CI838" s="337" t="s">
        <v>80</v>
      </c>
      <c r="CJ838" s="337"/>
      <c r="CK838" s="337"/>
      <c r="CL838" s="337"/>
      <c r="CM838" s="337" t="s">
        <v>73</v>
      </c>
      <c r="CN838" s="337">
        <v>3</v>
      </c>
    </row>
    <row r="839" spans="4:92">
      <c r="D839" s="273" t="s">
        <v>83</v>
      </c>
      <c r="E839" s="273" t="s">
        <v>404</v>
      </c>
      <c r="F839" s="273" t="s">
        <v>408</v>
      </c>
      <c r="G839" s="273" t="s">
        <v>706</v>
      </c>
      <c r="H839" s="274">
        <v>44958</v>
      </c>
      <c r="I839" s="273">
        <v>11362</v>
      </c>
      <c r="J839" s="273">
        <v>730</v>
      </c>
      <c r="K839" s="273">
        <v>86000</v>
      </c>
      <c r="L839" s="273" t="s">
        <v>66</v>
      </c>
      <c r="M839" s="273">
        <v>14066.679749999999</v>
      </c>
      <c r="N839" s="273" t="s">
        <v>115</v>
      </c>
      <c r="W839" s="273">
        <v>173531</v>
      </c>
      <c r="X839" s="273" t="s">
        <v>64</v>
      </c>
      <c r="Y839" s="273" t="s">
        <v>63</v>
      </c>
      <c r="Z839" s="273" t="s">
        <v>165</v>
      </c>
      <c r="AA839" s="273" t="s">
        <v>165</v>
      </c>
      <c r="AB839" s="274">
        <v>45261</v>
      </c>
      <c r="AC839" s="273">
        <v>16881</v>
      </c>
      <c r="AD839" s="273">
        <v>11</v>
      </c>
      <c r="AE839" s="273">
        <v>0</v>
      </c>
      <c r="AF839" s="273" t="s">
        <v>90</v>
      </c>
      <c r="AG839" s="273" t="s">
        <v>819</v>
      </c>
      <c r="AH839" s="273" t="s">
        <v>1235</v>
      </c>
      <c r="AI839" s="273" t="s">
        <v>199</v>
      </c>
      <c r="AJ839" s="273" t="s">
        <v>200</v>
      </c>
      <c r="AK839" s="273">
        <v>344151</v>
      </c>
      <c r="BV839" s="279" t="s">
        <v>64</v>
      </c>
      <c r="BW839" s="280" t="s">
        <v>75</v>
      </c>
      <c r="BX839" s="280" t="s">
        <v>231</v>
      </c>
      <c r="BY839" s="280" t="s">
        <v>231</v>
      </c>
      <c r="BZ839" s="280" t="s">
        <v>86</v>
      </c>
      <c r="CA839" s="280" t="s">
        <v>87</v>
      </c>
      <c r="CB839" s="280" t="s">
        <v>88</v>
      </c>
      <c r="CC839" s="280" t="s">
        <v>89</v>
      </c>
      <c r="CD839" s="281">
        <v>3</v>
      </c>
      <c r="CE839" s="277">
        <v>44958</v>
      </c>
      <c r="CF839" s="280">
        <v>4906</v>
      </c>
      <c r="CG839" s="280" t="s">
        <v>80</v>
      </c>
      <c r="CH839" s="280">
        <v>4906</v>
      </c>
      <c r="CI839" s="280" t="s">
        <v>80</v>
      </c>
      <c r="CJ839" s="280"/>
      <c r="CK839" s="280"/>
      <c r="CL839" s="280"/>
      <c r="CM839" s="280" t="s">
        <v>73</v>
      </c>
      <c r="CN839" s="280">
        <v>3</v>
      </c>
    </row>
    <row r="840" spans="4:92">
      <c r="D840" s="273" t="s">
        <v>83</v>
      </c>
      <c r="E840" s="273" t="s">
        <v>404</v>
      </c>
      <c r="F840" s="273" t="s">
        <v>408</v>
      </c>
      <c r="G840" s="273" t="s">
        <v>709</v>
      </c>
      <c r="H840" s="274">
        <v>45047</v>
      </c>
      <c r="I840" s="273">
        <v>12303</v>
      </c>
      <c r="J840" s="273">
        <v>731</v>
      </c>
      <c r="K840" s="273">
        <v>75</v>
      </c>
      <c r="L840" s="273" t="s">
        <v>1202</v>
      </c>
      <c r="M840" s="273">
        <v>150.64425</v>
      </c>
      <c r="N840" s="273" t="s">
        <v>1203</v>
      </c>
      <c r="P840" s="273" t="s">
        <v>1204</v>
      </c>
      <c r="Q840" s="273" t="s">
        <v>1012</v>
      </c>
      <c r="R840" s="273" t="s">
        <v>70</v>
      </c>
      <c r="S840" s="273" t="s">
        <v>1205</v>
      </c>
      <c r="T840" s="273" t="s">
        <v>1206</v>
      </c>
      <c r="U840" s="273" t="s">
        <v>73</v>
      </c>
      <c r="V840" s="273" t="s">
        <v>1261</v>
      </c>
      <c r="W840" s="273">
        <v>243805</v>
      </c>
      <c r="X840" s="273" t="s">
        <v>64</v>
      </c>
      <c r="Y840" s="273" t="s">
        <v>75</v>
      </c>
      <c r="Z840" s="273" t="s">
        <v>144</v>
      </c>
      <c r="AA840" s="273" t="s">
        <v>144</v>
      </c>
      <c r="AB840" s="274">
        <v>44927</v>
      </c>
      <c r="AC840" s="273">
        <v>16709</v>
      </c>
      <c r="AD840" s="273">
        <v>863</v>
      </c>
      <c r="AK840" s="273">
        <v>308239</v>
      </c>
      <c r="BV840" s="336" t="s">
        <v>64</v>
      </c>
      <c r="BW840" s="337" t="s">
        <v>75</v>
      </c>
      <c r="BX840" s="337" t="s">
        <v>231</v>
      </c>
      <c r="BY840" s="337" t="s">
        <v>231</v>
      </c>
      <c r="BZ840" s="337" t="s">
        <v>86</v>
      </c>
      <c r="CA840" s="337" t="s">
        <v>87</v>
      </c>
      <c r="CB840" s="337" t="s">
        <v>88</v>
      </c>
      <c r="CC840" s="337" t="s">
        <v>89</v>
      </c>
      <c r="CD840" s="338">
        <v>3</v>
      </c>
      <c r="CE840" s="335">
        <v>44958</v>
      </c>
      <c r="CF840" s="337">
        <v>5253</v>
      </c>
      <c r="CG840" s="337" t="s">
        <v>80</v>
      </c>
      <c r="CH840" s="337">
        <v>5253</v>
      </c>
      <c r="CI840" s="337" t="s">
        <v>80</v>
      </c>
      <c r="CJ840" s="337"/>
      <c r="CK840" s="337"/>
      <c r="CL840" s="337"/>
      <c r="CM840" s="337" t="s">
        <v>73</v>
      </c>
      <c r="CN840" s="337">
        <v>3</v>
      </c>
    </row>
    <row r="841" spans="4:92">
      <c r="D841" s="273" t="s">
        <v>83</v>
      </c>
      <c r="E841" s="273" t="s">
        <v>404</v>
      </c>
      <c r="F841" s="273" t="s">
        <v>408</v>
      </c>
      <c r="G841" s="273" t="s">
        <v>709</v>
      </c>
      <c r="H841" s="274">
        <v>45047</v>
      </c>
      <c r="I841" s="273">
        <v>12303</v>
      </c>
      <c r="J841" s="273">
        <v>731</v>
      </c>
      <c r="K841" s="273">
        <v>171000</v>
      </c>
      <c r="L841" s="273" t="s">
        <v>66</v>
      </c>
      <c r="M841" s="273">
        <v>16002.46564</v>
      </c>
      <c r="N841" s="273" t="s">
        <v>115</v>
      </c>
      <c r="W841" s="273">
        <v>243803</v>
      </c>
      <c r="X841" s="273" t="s">
        <v>64</v>
      </c>
      <c r="Y841" s="273" t="s">
        <v>75</v>
      </c>
      <c r="Z841" s="273" t="s">
        <v>144</v>
      </c>
      <c r="AA841" s="273" t="s">
        <v>144</v>
      </c>
      <c r="AB841" s="274">
        <v>44927</v>
      </c>
      <c r="AC841" s="273">
        <v>16710</v>
      </c>
      <c r="AD841" s="273">
        <v>863</v>
      </c>
      <c r="AK841" s="273">
        <v>308255</v>
      </c>
      <c r="BV841" s="279" t="s">
        <v>64</v>
      </c>
      <c r="BW841" s="280" t="s">
        <v>75</v>
      </c>
      <c r="BX841" s="280" t="s">
        <v>231</v>
      </c>
      <c r="BY841" s="280" t="s">
        <v>231</v>
      </c>
      <c r="BZ841" s="280" t="s">
        <v>86</v>
      </c>
      <c r="CA841" s="280" t="s">
        <v>87</v>
      </c>
      <c r="CB841" s="280" t="s">
        <v>88</v>
      </c>
      <c r="CC841" s="280" t="s">
        <v>89</v>
      </c>
      <c r="CD841" s="281">
        <v>3</v>
      </c>
      <c r="CE841" s="277">
        <v>44958</v>
      </c>
      <c r="CF841" s="280">
        <v>1930</v>
      </c>
      <c r="CG841" s="280" t="s">
        <v>80</v>
      </c>
      <c r="CH841" s="280">
        <v>1930</v>
      </c>
      <c r="CI841" s="280" t="s">
        <v>80</v>
      </c>
      <c r="CJ841" s="280"/>
      <c r="CK841" s="280"/>
      <c r="CL841" s="280"/>
      <c r="CM841" s="280" t="s">
        <v>73</v>
      </c>
      <c r="CN841" s="280">
        <v>3</v>
      </c>
    </row>
    <row r="842" spans="4:92">
      <c r="D842" s="273" t="s">
        <v>83</v>
      </c>
      <c r="E842" s="273" t="s">
        <v>404</v>
      </c>
      <c r="F842" s="273" t="s">
        <v>408</v>
      </c>
      <c r="G842" s="273" t="s">
        <v>709</v>
      </c>
      <c r="H842" s="274">
        <v>45047</v>
      </c>
      <c r="I842" s="273">
        <v>12303</v>
      </c>
      <c r="J842" s="273">
        <v>731</v>
      </c>
      <c r="K842" s="273">
        <v>0</v>
      </c>
      <c r="L842" s="273" t="s">
        <v>66</v>
      </c>
      <c r="N842" s="273" t="s">
        <v>107</v>
      </c>
      <c r="W842" s="273">
        <v>243804</v>
      </c>
      <c r="X842" s="273" t="s">
        <v>64</v>
      </c>
      <c r="Y842" s="273" t="s">
        <v>75</v>
      </c>
      <c r="Z842" s="273" t="s">
        <v>517</v>
      </c>
      <c r="AA842" s="273" t="s">
        <v>517</v>
      </c>
      <c r="AB842" s="274">
        <v>44927</v>
      </c>
      <c r="AC842" s="273">
        <v>11783</v>
      </c>
      <c r="AD842" s="273">
        <v>670</v>
      </c>
      <c r="AK842" s="273">
        <v>156307</v>
      </c>
      <c r="BV842" s="336" t="s">
        <v>64</v>
      </c>
      <c r="BW842" s="337" t="s">
        <v>75</v>
      </c>
      <c r="BX842" s="337" t="s">
        <v>231</v>
      </c>
      <c r="BY842" s="337" t="s">
        <v>231</v>
      </c>
      <c r="BZ842" s="337" t="s">
        <v>86</v>
      </c>
      <c r="CA842" s="337" t="s">
        <v>87</v>
      </c>
      <c r="CB842" s="337" t="s">
        <v>88</v>
      </c>
      <c r="CC842" s="337" t="s">
        <v>89</v>
      </c>
      <c r="CD842" s="338">
        <v>3</v>
      </c>
      <c r="CE842" s="335">
        <v>44958</v>
      </c>
      <c r="CF842" s="337">
        <v>1072</v>
      </c>
      <c r="CG842" s="337" t="s">
        <v>80</v>
      </c>
      <c r="CH842" s="337">
        <v>1072</v>
      </c>
      <c r="CI842" s="337" t="s">
        <v>80</v>
      </c>
      <c r="CJ842" s="337"/>
      <c r="CK842" s="337"/>
      <c r="CL842" s="337"/>
      <c r="CM842" s="337" t="s">
        <v>73</v>
      </c>
      <c r="CN842" s="337">
        <v>3</v>
      </c>
    </row>
    <row r="843" spans="4:92">
      <c r="D843" s="273" t="s">
        <v>83</v>
      </c>
      <c r="E843" s="273" t="s">
        <v>404</v>
      </c>
      <c r="F843" s="273" t="s">
        <v>408</v>
      </c>
      <c r="G843" s="273" t="s">
        <v>709</v>
      </c>
      <c r="H843" s="274">
        <v>45078</v>
      </c>
      <c r="I843" s="273">
        <v>12572</v>
      </c>
      <c r="J843" s="273">
        <v>731</v>
      </c>
      <c r="K843" s="273">
        <v>75</v>
      </c>
      <c r="L843" s="273" t="s">
        <v>1202</v>
      </c>
      <c r="M843" s="273">
        <v>150.64425</v>
      </c>
      <c r="N843" s="273" t="s">
        <v>1203</v>
      </c>
      <c r="P843" s="273" t="s">
        <v>1204</v>
      </c>
      <c r="Q843" s="273" t="s">
        <v>1012</v>
      </c>
      <c r="R843" s="273" t="s">
        <v>70</v>
      </c>
      <c r="S843" s="273" t="s">
        <v>1205</v>
      </c>
      <c r="T843" s="273" t="s">
        <v>1206</v>
      </c>
      <c r="U843" s="273" t="s">
        <v>73</v>
      </c>
      <c r="V843" s="273" t="s">
        <v>1261</v>
      </c>
      <c r="W843" s="273">
        <v>243834</v>
      </c>
      <c r="X843" s="273" t="s">
        <v>64</v>
      </c>
      <c r="Y843" s="273" t="s">
        <v>75</v>
      </c>
      <c r="Z843" s="273" t="s">
        <v>517</v>
      </c>
      <c r="AA843" s="273" t="s">
        <v>517</v>
      </c>
      <c r="AB843" s="274">
        <v>44927</v>
      </c>
      <c r="AC843" s="273">
        <v>11939</v>
      </c>
      <c r="AD843" s="273">
        <v>670</v>
      </c>
      <c r="AE843" s="273">
        <v>14.06</v>
      </c>
      <c r="AF843" s="273" t="s">
        <v>90</v>
      </c>
      <c r="AG843" s="273" t="s">
        <v>1489</v>
      </c>
      <c r="AH843" s="273" t="s">
        <v>1489</v>
      </c>
      <c r="AI843" s="273" t="s">
        <v>123</v>
      </c>
      <c r="AJ843" s="273" t="s">
        <v>200</v>
      </c>
      <c r="AK843" s="273">
        <v>159268</v>
      </c>
      <c r="BV843" s="279" t="s">
        <v>64</v>
      </c>
      <c r="BW843" s="280" t="s">
        <v>75</v>
      </c>
      <c r="BX843" s="280" t="s">
        <v>231</v>
      </c>
      <c r="BY843" s="280" t="s">
        <v>231</v>
      </c>
      <c r="BZ843" s="280" t="s">
        <v>86</v>
      </c>
      <c r="CA843" s="280" t="s">
        <v>87</v>
      </c>
      <c r="CB843" s="280" t="s">
        <v>88</v>
      </c>
      <c r="CC843" s="280" t="s">
        <v>89</v>
      </c>
      <c r="CD843" s="281">
        <v>3</v>
      </c>
      <c r="CE843" s="277">
        <v>44958</v>
      </c>
      <c r="CF843" s="280">
        <v>8719</v>
      </c>
      <c r="CG843" s="280" t="s">
        <v>80</v>
      </c>
      <c r="CH843" s="280">
        <v>8719</v>
      </c>
      <c r="CI843" s="280" t="s">
        <v>80</v>
      </c>
      <c r="CJ843" s="280"/>
      <c r="CK843" s="280"/>
      <c r="CL843" s="280"/>
      <c r="CM843" s="280" t="s">
        <v>73</v>
      </c>
      <c r="CN843" s="280">
        <v>3</v>
      </c>
    </row>
    <row r="844" spans="4:92">
      <c r="D844" s="273" t="s">
        <v>83</v>
      </c>
      <c r="E844" s="273" t="s">
        <v>404</v>
      </c>
      <c r="F844" s="273" t="s">
        <v>408</v>
      </c>
      <c r="G844" s="273" t="s">
        <v>709</v>
      </c>
      <c r="H844" s="274">
        <v>45078</v>
      </c>
      <c r="I844" s="273">
        <v>12572</v>
      </c>
      <c r="J844" s="273">
        <v>731</v>
      </c>
      <c r="K844" s="273">
        <v>161000</v>
      </c>
      <c r="L844" s="273" t="s">
        <v>66</v>
      </c>
      <c r="M844" s="273">
        <v>22302.830269999999</v>
      </c>
      <c r="N844" s="273" t="s">
        <v>115</v>
      </c>
      <c r="W844" s="273">
        <v>243832</v>
      </c>
      <c r="X844" s="273" t="s">
        <v>64</v>
      </c>
      <c r="Y844" s="273" t="s">
        <v>75</v>
      </c>
      <c r="Z844" s="273" t="s">
        <v>517</v>
      </c>
      <c r="AA844" s="273" t="s">
        <v>517</v>
      </c>
      <c r="AB844" s="274">
        <v>44927</v>
      </c>
      <c r="AC844" s="273">
        <v>11939</v>
      </c>
      <c r="AD844" s="273">
        <v>670</v>
      </c>
      <c r="AE844" s="273">
        <v>44.4</v>
      </c>
      <c r="AF844" s="273" t="s">
        <v>90</v>
      </c>
      <c r="AG844" s="273" t="s">
        <v>1490</v>
      </c>
      <c r="AH844" s="273" t="s">
        <v>1490</v>
      </c>
      <c r="AI844" s="273" t="s">
        <v>199</v>
      </c>
      <c r="AJ844" s="273" t="s">
        <v>200</v>
      </c>
      <c r="AK844" s="273">
        <v>171489</v>
      </c>
      <c r="BV844" s="336" t="s">
        <v>64</v>
      </c>
      <c r="BW844" s="337" t="s">
        <v>75</v>
      </c>
      <c r="BX844" s="337" t="s">
        <v>231</v>
      </c>
      <c r="BY844" s="337" t="s">
        <v>231</v>
      </c>
      <c r="BZ844" s="337" t="s">
        <v>86</v>
      </c>
      <c r="CA844" s="337" t="s">
        <v>87</v>
      </c>
      <c r="CB844" s="337" t="s">
        <v>225</v>
      </c>
      <c r="CC844" s="337" t="s">
        <v>226</v>
      </c>
      <c r="CD844" s="338">
        <v>5</v>
      </c>
      <c r="CE844" s="335">
        <v>44958</v>
      </c>
      <c r="CF844" s="337">
        <v>0</v>
      </c>
      <c r="CG844" s="337" t="s">
        <v>80</v>
      </c>
      <c r="CH844" s="337">
        <v>0</v>
      </c>
      <c r="CI844" s="337" t="s">
        <v>80</v>
      </c>
      <c r="CJ844" s="337"/>
      <c r="CK844" s="337"/>
      <c r="CL844" s="337"/>
      <c r="CM844" s="337" t="s">
        <v>73</v>
      </c>
      <c r="CN844" s="337">
        <v>3</v>
      </c>
    </row>
    <row r="845" spans="4:92">
      <c r="D845" s="273" t="s">
        <v>83</v>
      </c>
      <c r="E845" s="273" t="s">
        <v>404</v>
      </c>
      <c r="F845" s="273" t="s">
        <v>408</v>
      </c>
      <c r="G845" s="273" t="s">
        <v>709</v>
      </c>
      <c r="H845" s="274">
        <v>45078</v>
      </c>
      <c r="I845" s="273">
        <v>12572</v>
      </c>
      <c r="J845" s="273">
        <v>731</v>
      </c>
      <c r="K845" s="273">
        <v>0</v>
      </c>
      <c r="L845" s="273" t="s">
        <v>66</v>
      </c>
      <c r="N845" s="273" t="s">
        <v>107</v>
      </c>
      <c r="W845" s="273">
        <v>243833</v>
      </c>
      <c r="X845" s="273" t="s">
        <v>64</v>
      </c>
      <c r="Y845" s="273" t="s">
        <v>75</v>
      </c>
      <c r="Z845" s="273" t="s">
        <v>517</v>
      </c>
      <c r="AA845" s="273" t="s">
        <v>517</v>
      </c>
      <c r="AB845" s="274">
        <v>44927</v>
      </c>
      <c r="AC845" s="273">
        <v>11939</v>
      </c>
      <c r="AD845" s="273">
        <v>670</v>
      </c>
      <c r="AE845" s="273">
        <v>12.61</v>
      </c>
      <c r="AF845" s="273" t="s">
        <v>90</v>
      </c>
      <c r="AG845" s="273" t="s">
        <v>658</v>
      </c>
      <c r="AH845" s="273" t="s">
        <v>658</v>
      </c>
      <c r="AI845" s="273" t="s">
        <v>123</v>
      </c>
      <c r="AJ845" s="273" t="s">
        <v>200</v>
      </c>
      <c r="AK845" s="273">
        <v>171495</v>
      </c>
      <c r="BV845" s="279" t="s">
        <v>64</v>
      </c>
      <c r="BW845" s="280" t="s">
        <v>75</v>
      </c>
      <c r="BX845" s="280" t="s">
        <v>231</v>
      </c>
      <c r="BY845" s="280" t="s">
        <v>231</v>
      </c>
      <c r="BZ845" s="280" t="s">
        <v>86</v>
      </c>
      <c r="CA845" s="280" t="s">
        <v>87</v>
      </c>
      <c r="CB845" s="280" t="s">
        <v>225</v>
      </c>
      <c r="CC845" s="280" t="s">
        <v>226</v>
      </c>
      <c r="CD845" s="281">
        <v>5</v>
      </c>
      <c r="CE845" s="277">
        <v>44958</v>
      </c>
      <c r="CF845" s="280">
        <v>0</v>
      </c>
      <c r="CG845" s="280" t="s">
        <v>80</v>
      </c>
      <c r="CH845" s="280">
        <v>0</v>
      </c>
      <c r="CI845" s="280" t="s">
        <v>80</v>
      </c>
      <c r="CJ845" s="280"/>
      <c r="CK845" s="280"/>
      <c r="CL845" s="280"/>
      <c r="CM845" s="280" t="s">
        <v>73</v>
      </c>
      <c r="CN845" s="280">
        <v>3</v>
      </c>
    </row>
    <row r="846" spans="4:92">
      <c r="D846" s="273" t="s">
        <v>83</v>
      </c>
      <c r="E846" s="273" t="s">
        <v>404</v>
      </c>
      <c r="F846" s="273" t="s">
        <v>408</v>
      </c>
      <c r="G846" s="273" t="s">
        <v>709</v>
      </c>
      <c r="H846" s="274">
        <v>45108</v>
      </c>
      <c r="I846" s="273">
        <v>12841</v>
      </c>
      <c r="J846" s="273">
        <v>731</v>
      </c>
      <c r="K846" s="273">
        <v>90</v>
      </c>
      <c r="L846" s="273" t="s">
        <v>1202</v>
      </c>
      <c r="M846" s="273">
        <v>180.7731</v>
      </c>
      <c r="N846" s="273" t="s">
        <v>1203</v>
      </c>
      <c r="P846" s="273" t="s">
        <v>1204</v>
      </c>
      <c r="Q846" s="273" t="s">
        <v>1012</v>
      </c>
      <c r="R846" s="273" t="s">
        <v>70</v>
      </c>
      <c r="S846" s="273" t="s">
        <v>1205</v>
      </c>
      <c r="T846" s="273" t="s">
        <v>1206</v>
      </c>
      <c r="U846" s="273" t="s">
        <v>73</v>
      </c>
      <c r="V846" s="273" t="s">
        <v>1491</v>
      </c>
      <c r="W846" s="273">
        <v>260157</v>
      </c>
      <c r="X846" s="273" t="s">
        <v>64</v>
      </c>
      <c r="Y846" s="273" t="s">
        <v>75</v>
      </c>
      <c r="Z846" s="273" t="s">
        <v>517</v>
      </c>
      <c r="AA846" s="273" t="s">
        <v>517</v>
      </c>
      <c r="AB846" s="274">
        <v>44927</v>
      </c>
      <c r="AC846" s="273">
        <v>11939</v>
      </c>
      <c r="AD846" s="273">
        <v>670</v>
      </c>
      <c r="AE846" s="273">
        <v>9.49</v>
      </c>
      <c r="AF846" s="273" t="s">
        <v>90</v>
      </c>
      <c r="AG846" s="273" t="s">
        <v>1492</v>
      </c>
      <c r="AH846" s="273" t="s">
        <v>1492</v>
      </c>
      <c r="AI846" s="273" t="s">
        <v>123</v>
      </c>
      <c r="AJ846" s="273" t="s">
        <v>200</v>
      </c>
      <c r="AK846" s="273">
        <v>171501</v>
      </c>
      <c r="BV846" s="336" t="s">
        <v>64</v>
      </c>
      <c r="BW846" s="337" t="s">
        <v>75</v>
      </c>
      <c r="BX846" s="337" t="s">
        <v>231</v>
      </c>
      <c r="BY846" s="337" t="s">
        <v>231</v>
      </c>
      <c r="BZ846" s="337" t="s">
        <v>86</v>
      </c>
      <c r="CA846" s="337" t="s">
        <v>87</v>
      </c>
      <c r="CB846" s="337" t="s">
        <v>225</v>
      </c>
      <c r="CC846" s="337" t="s">
        <v>226</v>
      </c>
      <c r="CD846" s="338">
        <v>5</v>
      </c>
      <c r="CE846" s="335">
        <v>44958</v>
      </c>
      <c r="CF846" s="337">
        <v>0</v>
      </c>
      <c r="CG846" s="337" t="s">
        <v>80</v>
      </c>
      <c r="CH846" s="337">
        <v>0</v>
      </c>
      <c r="CI846" s="337" t="s">
        <v>80</v>
      </c>
      <c r="CJ846" s="337"/>
      <c r="CK846" s="337"/>
      <c r="CL846" s="337"/>
      <c r="CM846" s="337" t="s">
        <v>73</v>
      </c>
      <c r="CN846" s="337">
        <v>3</v>
      </c>
    </row>
    <row r="847" spans="4:92">
      <c r="D847" s="273" t="s">
        <v>83</v>
      </c>
      <c r="E847" s="273" t="s">
        <v>404</v>
      </c>
      <c r="F847" s="273" t="s">
        <v>408</v>
      </c>
      <c r="G847" s="273" t="s">
        <v>709</v>
      </c>
      <c r="H847" s="274">
        <v>45108</v>
      </c>
      <c r="I847" s="273">
        <v>12841</v>
      </c>
      <c r="J847" s="273">
        <v>731</v>
      </c>
      <c r="K847" s="273">
        <v>152000</v>
      </c>
      <c r="L847" s="273" t="s">
        <v>66</v>
      </c>
      <c r="M847" s="273">
        <v>20676.97855</v>
      </c>
      <c r="N847" s="273" t="s">
        <v>115</v>
      </c>
      <c r="W847" s="273">
        <v>260155</v>
      </c>
      <c r="X847" s="273" t="s">
        <v>64</v>
      </c>
      <c r="Y847" s="273" t="s">
        <v>75</v>
      </c>
      <c r="Z847" s="273" t="s">
        <v>517</v>
      </c>
      <c r="AA847" s="273" t="s">
        <v>517</v>
      </c>
      <c r="AB847" s="274">
        <v>44958</v>
      </c>
      <c r="AC847" s="273">
        <v>11821</v>
      </c>
      <c r="AD847" s="273">
        <v>670</v>
      </c>
      <c r="AK847" s="273">
        <v>157029</v>
      </c>
      <c r="BV847" s="279" t="s">
        <v>64</v>
      </c>
      <c r="BW847" s="280" t="s">
        <v>75</v>
      </c>
      <c r="BX847" s="280" t="s">
        <v>231</v>
      </c>
      <c r="BY847" s="280" t="s">
        <v>231</v>
      </c>
      <c r="BZ847" s="280" t="s">
        <v>86</v>
      </c>
      <c r="CA847" s="280" t="s">
        <v>87</v>
      </c>
      <c r="CB847" s="280" t="s">
        <v>225</v>
      </c>
      <c r="CC847" s="280" t="s">
        <v>226</v>
      </c>
      <c r="CD847" s="281">
        <v>5</v>
      </c>
      <c r="CE847" s="277">
        <v>44958</v>
      </c>
      <c r="CF847" s="280">
        <v>0</v>
      </c>
      <c r="CG847" s="280" t="s">
        <v>80</v>
      </c>
      <c r="CH847" s="280">
        <v>0</v>
      </c>
      <c r="CI847" s="280" t="s">
        <v>80</v>
      </c>
      <c r="CJ847" s="280"/>
      <c r="CK847" s="280"/>
      <c r="CL847" s="280"/>
      <c r="CM847" s="280" t="s">
        <v>73</v>
      </c>
      <c r="CN847" s="280">
        <v>3</v>
      </c>
    </row>
    <row r="848" spans="4:92">
      <c r="D848" s="273" t="s">
        <v>83</v>
      </c>
      <c r="E848" s="273" t="s">
        <v>404</v>
      </c>
      <c r="F848" s="273" t="s">
        <v>408</v>
      </c>
      <c r="G848" s="273" t="s">
        <v>709</v>
      </c>
      <c r="H848" s="274">
        <v>45108</v>
      </c>
      <c r="I848" s="273">
        <v>12841</v>
      </c>
      <c r="J848" s="273">
        <v>731</v>
      </c>
      <c r="K848" s="273">
        <v>0</v>
      </c>
      <c r="L848" s="273" t="s">
        <v>66</v>
      </c>
      <c r="N848" s="273" t="s">
        <v>107</v>
      </c>
      <c r="W848" s="273">
        <v>260156</v>
      </c>
      <c r="X848" s="273" t="s">
        <v>64</v>
      </c>
      <c r="Y848" s="273" t="s">
        <v>75</v>
      </c>
      <c r="Z848" s="273" t="s">
        <v>517</v>
      </c>
      <c r="AA848" s="273" t="s">
        <v>517</v>
      </c>
      <c r="AB848" s="274">
        <v>44958</v>
      </c>
      <c r="AC848" s="273">
        <v>11972</v>
      </c>
      <c r="AD848" s="273">
        <v>670</v>
      </c>
      <c r="AE848" s="273">
        <v>8.08</v>
      </c>
      <c r="AF848" s="273" t="s">
        <v>90</v>
      </c>
      <c r="AG848" s="273" t="s">
        <v>1489</v>
      </c>
      <c r="AH848" s="273" t="s">
        <v>1489</v>
      </c>
      <c r="AI848" s="273" t="s">
        <v>123</v>
      </c>
      <c r="AJ848" s="273" t="s">
        <v>200</v>
      </c>
      <c r="AK848" s="273">
        <v>171516</v>
      </c>
      <c r="BV848" s="336" t="s">
        <v>64</v>
      </c>
      <c r="BW848" s="337" t="s">
        <v>75</v>
      </c>
      <c r="BX848" s="337" t="s">
        <v>231</v>
      </c>
      <c r="BY848" s="337" t="s">
        <v>231</v>
      </c>
      <c r="BZ848" s="337" t="s">
        <v>86</v>
      </c>
      <c r="CA848" s="337" t="s">
        <v>87</v>
      </c>
      <c r="CB848" s="337" t="s">
        <v>225</v>
      </c>
      <c r="CC848" s="337" t="s">
        <v>226</v>
      </c>
      <c r="CD848" s="338">
        <v>5</v>
      </c>
      <c r="CE848" s="335">
        <v>44958</v>
      </c>
      <c r="CF848" s="337">
        <v>0</v>
      </c>
      <c r="CG848" s="337" t="s">
        <v>80</v>
      </c>
      <c r="CH848" s="337">
        <v>0</v>
      </c>
      <c r="CI848" s="337" t="s">
        <v>80</v>
      </c>
      <c r="CJ848" s="337"/>
      <c r="CK848" s="337"/>
      <c r="CL848" s="337"/>
      <c r="CM848" s="337" t="s">
        <v>73</v>
      </c>
      <c r="CN848" s="337">
        <v>3</v>
      </c>
    </row>
    <row r="849" spans="4:92">
      <c r="D849" s="273" t="s">
        <v>83</v>
      </c>
      <c r="E849" s="273" t="s">
        <v>404</v>
      </c>
      <c r="F849" s="273" t="s">
        <v>408</v>
      </c>
      <c r="G849" s="273" t="s">
        <v>709</v>
      </c>
      <c r="H849" s="274">
        <v>45139</v>
      </c>
      <c r="I849" s="273">
        <v>13518</v>
      </c>
      <c r="J849" s="273">
        <v>731</v>
      </c>
      <c r="K849" s="273">
        <v>90</v>
      </c>
      <c r="L849" s="273" t="s">
        <v>1202</v>
      </c>
      <c r="M849" s="273">
        <v>180.7731</v>
      </c>
      <c r="N849" s="273" t="s">
        <v>1203</v>
      </c>
      <c r="P849" s="273" t="s">
        <v>1204</v>
      </c>
      <c r="Q849" s="273" t="s">
        <v>1012</v>
      </c>
      <c r="R849" s="273" t="s">
        <v>70</v>
      </c>
      <c r="S849" s="273" t="s">
        <v>1205</v>
      </c>
      <c r="T849" s="273" t="s">
        <v>1206</v>
      </c>
      <c r="U849" s="273" t="s">
        <v>73</v>
      </c>
      <c r="V849" s="273" t="s">
        <v>1493</v>
      </c>
      <c r="W849" s="273">
        <v>260186</v>
      </c>
      <c r="X849" s="273" t="s">
        <v>64</v>
      </c>
      <c r="Y849" s="273" t="s">
        <v>75</v>
      </c>
      <c r="Z849" s="273" t="s">
        <v>517</v>
      </c>
      <c r="AA849" s="273" t="s">
        <v>517</v>
      </c>
      <c r="AB849" s="274">
        <v>44958</v>
      </c>
      <c r="AC849" s="273">
        <v>11972</v>
      </c>
      <c r="AD849" s="273">
        <v>670</v>
      </c>
      <c r="AE849" s="273">
        <v>55.05</v>
      </c>
      <c r="AF849" s="273" t="s">
        <v>90</v>
      </c>
      <c r="AG849" s="273" t="s">
        <v>1490</v>
      </c>
      <c r="AH849" s="273" t="s">
        <v>1490</v>
      </c>
      <c r="AI849" s="273" t="s">
        <v>199</v>
      </c>
      <c r="AJ849" s="273" t="s">
        <v>200</v>
      </c>
      <c r="AK849" s="273">
        <v>171522</v>
      </c>
      <c r="BV849" s="279" t="s">
        <v>64</v>
      </c>
      <c r="BW849" s="280" t="s">
        <v>75</v>
      </c>
      <c r="BX849" s="280" t="s">
        <v>231</v>
      </c>
      <c r="BY849" s="280" t="s">
        <v>231</v>
      </c>
      <c r="BZ849" s="280" t="s">
        <v>86</v>
      </c>
      <c r="CA849" s="280" t="s">
        <v>87</v>
      </c>
      <c r="CB849" s="280" t="s">
        <v>225</v>
      </c>
      <c r="CC849" s="280" t="s">
        <v>226</v>
      </c>
      <c r="CD849" s="281">
        <v>5</v>
      </c>
      <c r="CE849" s="277">
        <v>44958</v>
      </c>
      <c r="CF849" s="280">
        <v>0</v>
      </c>
      <c r="CG849" s="280" t="s">
        <v>80</v>
      </c>
      <c r="CH849" s="280">
        <v>0</v>
      </c>
      <c r="CI849" s="280" t="s">
        <v>80</v>
      </c>
      <c r="CJ849" s="280"/>
      <c r="CK849" s="280"/>
      <c r="CL849" s="280"/>
      <c r="CM849" s="280" t="s">
        <v>73</v>
      </c>
      <c r="CN849" s="280">
        <v>3</v>
      </c>
    </row>
    <row r="850" spans="4:92">
      <c r="D850" s="273" t="s">
        <v>83</v>
      </c>
      <c r="E850" s="273" t="s">
        <v>404</v>
      </c>
      <c r="F850" s="273" t="s">
        <v>408</v>
      </c>
      <c r="G850" s="273" t="s">
        <v>709</v>
      </c>
      <c r="H850" s="274">
        <v>45139</v>
      </c>
      <c r="I850" s="273">
        <v>13518</v>
      </c>
      <c r="J850" s="273">
        <v>731</v>
      </c>
      <c r="K850" s="273">
        <v>154000</v>
      </c>
      <c r="L850" s="273" t="s">
        <v>66</v>
      </c>
      <c r="M850" s="273">
        <v>21154.49899</v>
      </c>
      <c r="N850" s="273" t="s">
        <v>115</v>
      </c>
      <c r="W850" s="273">
        <v>260184</v>
      </c>
      <c r="X850" s="273" t="s">
        <v>64</v>
      </c>
      <c r="Y850" s="273" t="s">
        <v>75</v>
      </c>
      <c r="Z850" s="273" t="s">
        <v>517</v>
      </c>
      <c r="AA850" s="273" t="s">
        <v>517</v>
      </c>
      <c r="AB850" s="274">
        <v>44958</v>
      </c>
      <c r="AC850" s="273">
        <v>11972</v>
      </c>
      <c r="AD850" s="273">
        <v>670</v>
      </c>
      <c r="AE850" s="273">
        <v>18.75</v>
      </c>
      <c r="AF850" s="273" t="s">
        <v>90</v>
      </c>
      <c r="AG850" s="273" t="s">
        <v>658</v>
      </c>
      <c r="AH850" s="273" t="s">
        <v>658</v>
      </c>
      <c r="AI850" s="273" t="s">
        <v>123</v>
      </c>
      <c r="AJ850" s="273" t="s">
        <v>200</v>
      </c>
      <c r="AK850" s="273">
        <v>171528</v>
      </c>
      <c r="BV850" s="336" t="s">
        <v>64</v>
      </c>
      <c r="BW850" s="337" t="s">
        <v>75</v>
      </c>
      <c r="BX850" s="337" t="s">
        <v>231</v>
      </c>
      <c r="BY850" s="337" t="s">
        <v>231</v>
      </c>
      <c r="BZ850" s="337" t="s">
        <v>86</v>
      </c>
      <c r="CA850" s="337" t="s">
        <v>87</v>
      </c>
      <c r="CB850" s="337" t="s">
        <v>225</v>
      </c>
      <c r="CC850" s="337" t="s">
        <v>226</v>
      </c>
      <c r="CD850" s="338">
        <v>5</v>
      </c>
      <c r="CE850" s="335">
        <v>44958</v>
      </c>
      <c r="CF850" s="337">
        <v>0</v>
      </c>
      <c r="CG850" s="337" t="s">
        <v>80</v>
      </c>
      <c r="CH850" s="337">
        <v>0</v>
      </c>
      <c r="CI850" s="337" t="s">
        <v>80</v>
      </c>
      <c r="CJ850" s="337"/>
      <c r="CK850" s="337"/>
      <c r="CL850" s="337"/>
      <c r="CM850" s="337" t="s">
        <v>73</v>
      </c>
      <c r="CN850" s="337">
        <v>3</v>
      </c>
    </row>
    <row r="851" spans="4:92">
      <c r="D851" s="273" t="s">
        <v>83</v>
      </c>
      <c r="E851" s="273" t="s">
        <v>404</v>
      </c>
      <c r="F851" s="273" t="s">
        <v>408</v>
      </c>
      <c r="G851" s="273" t="s">
        <v>709</v>
      </c>
      <c r="H851" s="274">
        <v>45139</v>
      </c>
      <c r="I851" s="273">
        <v>13518</v>
      </c>
      <c r="J851" s="273">
        <v>731</v>
      </c>
      <c r="K851" s="273">
        <v>0</v>
      </c>
      <c r="L851" s="273" t="s">
        <v>66</v>
      </c>
      <c r="N851" s="273" t="s">
        <v>107</v>
      </c>
      <c r="W851" s="273">
        <v>260185</v>
      </c>
      <c r="X851" s="273" t="s">
        <v>64</v>
      </c>
      <c r="Y851" s="273" t="s">
        <v>75</v>
      </c>
      <c r="Z851" s="273" t="s">
        <v>517</v>
      </c>
      <c r="AA851" s="273" t="s">
        <v>517</v>
      </c>
      <c r="AB851" s="274">
        <v>44958</v>
      </c>
      <c r="AC851" s="273">
        <v>11972</v>
      </c>
      <c r="AD851" s="273">
        <v>670</v>
      </c>
      <c r="AE851" s="273">
        <v>18.12</v>
      </c>
      <c r="AF851" s="273" t="s">
        <v>90</v>
      </c>
      <c r="AG851" s="273" t="s">
        <v>1492</v>
      </c>
      <c r="AH851" s="273" t="s">
        <v>1492</v>
      </c>
      <c r="AI851" s="273" t="s">
        <v>123</v>
      </c>
      <c r="AJ851" s="273" t="s">
        <v>200</v>
      </c>
      <c r="AK851" s="273">
        <v>171534</v>
      </c>
      <c r="BV851" s="279" t="s">
        <v>64</v>
      </c>
      <c r="BW851" s="280" t="s">
        <v>75</v>
      </c>
      <c r="BX851" s="280" t="s">
        <v>231</v>
      </c>
      <c r="BY851" s="280" t="s">
        <v>231</v>
      </c>
      <c r="BZ851" s="280" t="s">
        <v>86</v>
      </c>
      <c r="CA851" s="280" t="s">
        <v>87</v>
      </c>
      <c r="CB851" s="280" t="s">
        <v>225</v>
      </c>
      <c r="CC851" s="280" t="s">
        <v>226</v>
      </c>
      <c r="CD851" s="281">
        <v>5</v>
      </c>
      <c r="CE851" s="277">
        <v>44958</v>
      </c>
      <c r="CF851" s="280">
        <v>0</v>
      </c>
      <c r="CG851" s="280" t="s">
        <v>80</v>
      </c>
      <c r="CH851" s="280">
        <v>0</v>
      </c>
      <c r="CI851" s="280" t="s">
        <v>80</v>
      </c>
      <c r="CJ851" s="280"/>
      <c r="CK851" s="280"/>
      <c r="CL851" s="280"/>
      <c r="CM851" s="280" t="s">
        <v>73</v>
      </c>
      <c r="CN851" s="280">
        <v>3</v>
      </c>
    </row>
    <row r="852" spans="4:92">
      <c r="D852" s="273" t="s">
        <v>83</v>
      </c>
      <c r="E852" s="273" t="s">
        <v>404</v>
      </c>
      <c r="F852" s="273" t="s">
        <v>408</v>
      </c>
      <c r="G852" s="273" t="s">
        <v>709</v>
      </c>
      <c r="H852" s="274">
        <v>45170</v>
      </c>
      <c r="I852" s="273">
        <v>13845</v>
      </c>
      <c r="J852" s="273">
        <v>731</v>
      </c>
      <c r="K852" s="273">
        <v>90</v>
      </c>
      <c r="L852" s="273" t="s">
        <v>1202</v>
      </c>
      <c r="M852" s="273">
        <v>180.7731</v>
      </c>
      <c r="N852" s="273" t="s">
        <v>1203</v>
      </c>
      <c r="P852" s="273" t="s">
        <v>1204</v>
      </c>
      <c r="Q852" s="273" t="s">
        <v>1012</v>
      </c>
      <c r="R852" s="273" t="s">
        <v>70</v>
      </c>
      <c r="S852" s="273" t="s">
        <v>1205</v>
      </c>
      <c r="T852" s="273" t="s">
        <v>1206</v>
      </c>
      <c r="U852" s="273" t="s">
        <v>73</v>
      </c>
      <c r="V852" s="273" t="s">
        <v>1493</v>
      </c>
      <c r="W852" s="273">
        <v>260215</v>
      </c>
      <c r="X852" s="273" t="s">
        <v>64</v>
      </c>
      <c r="Y852" s="273" t="s">
        <v>75</v>
      </c>
      <c r="Z852" s="273" t="s">
        <v>517</v>
      </c>
      <c r="AA852" s="273" t="s">
        <v>517</v>
      </c>
      <c r="AB852" s="274">
        <v>44986</v>
      </c>
      <c r="AC852" s="273">
        <v>11859</v>
      </c>
      <c r="AD852" s="273">
        <v>670</v>
      </c>
      <c r="AK852" s="273">
        <v>157751</v>
      </c>
      <c r="BV852" s="336" t="s">
        <v>64</v>
      </c>
      <c r="BW852" s="337" t="s">
        <v>75</v>
      </c>
      <c r="BX852" s="337" t="s">
        <v>231</v>
      </c>
      <c r="BY852" s="337" t="s">
        <v>231</v>
      </c>
      <c r="BZ852" s="337" t="s">
        <v>86</v>
      </c>
      <c r="CA852" s="337" t="s">
        <v>87</v>
      </c>
      <c r="CB852" s="337" t="s">
        <v>225</v>
      </c>
      <c r="CC852" s="337" t="s">
        <v>226</v>
      </c>
      <c r="CD852" s="338">
        <v>5</v>
      </c>
      <c r="CE852" s="335">
        <v>44986</v>
      </c>
      <c r="CF852" s="337">
        <v>0</v>
      </c>
      <c r="CG852" s="337" t="s">
        <v>80</v>
      </c>
      <c r="CH852" s="337">
        <v>0</v>
      </c>
      <c r="CI852" s="337" t="s">
        <v>80</v>
      </c>
      <c r="CJ852" s="337"/>
      <c r="CK852" s="337"/>
      <c r="CL852" s="337"/>
      <c r="CM852" s="337" t="s">
        <v>73</v>
      </c>
      <c r="CN852" s="337">
        <v>3</v>
      </c>
    </row>
    <row r="853" spans="4:92">
      <c r="D853" s="273" t="s">
        <v>83</v>
      </c>
      <c r="E853" s="273" t="s">
        <v>404</v>
      </c>
      <c r="F853" s="273" t="s">
        <v>408</v>
      </c>
      <c r="G853" s="273" t="s">
        <v>709</v>
      </c>
      <c r="H853" s="274">
        <v>45170</v>
      </c>
      <c r="I853" s="273">
        <v>13845</v>
      </c>
      <c r="J853" s="273">
        <v>731</v>
      </c>
      <c r="K853" s="273">
        <v>145000</v>
      </c>
      <c r="L853" s="273" t="s">
        <v>66</v>
      </c>
      <c r="M853" s="273">
        <v>18669.43651</v>
      </c>
      <c r="N853" s="273" t="s">
        <v>115</v>
      </c>
      <c r="W853" s="273">
        <v>260213</v>
      </c>
      <c r="X853" s="273" t="s">
        <v>64</v>
      </c>
      <c r="Y853" s="273" t="s">
        <v>75</v>
      </c>
      <c r="Z853" s="273" t="s">
        <v>517</v>
      </c>
      <c r="AA853" s="273" t="s">
        <v>517</v>
      </c>
      <c r="AB853" s="274">
        <v>44986</v>
      </c>
      <c r="AC853" s="273">
        <v>12005</v>
      </c>
      <c r="AD853" s="273">
        <v>670</v>
      </c>
      <c r="AE853" s="273">
        <v>14.96</v>
      </c>
      <c r="AF853" s="273" t="s">
        <v>90</v>
      </c>
      <c r="AG853" s="273" t="s">
        <v>1489</v>
      </c>
      <c r="AH853" s="273" t="s">
        <v>1489</v>
      </c>
      <c r="AI853" s="273" t="s">
        <v>123</v>
      </c>
      <c r="AJ853" s="273" t="s">
        <v>200</v>
      </c>
      <c r="AK853" s="273">
        <v>171549</v>
      </c>
      <c r="BV853" s="279" t="s">
        <v>64</v>
      </c>
      <c r="BW853" s="280" t="s">
        <v>75</v>
      </c>
      <c r="BX853" s="280" t="s">
        <v>231</v>
      </c>
      <c r="BY853" s="280" t="s">
        <v>231</v>
      </c>
      <c r="BZ853" s="280" t="s">
        <v>86</v>
      </c>
      <c r="CA853" s="280" t="s">
        <v>87</v>
      </c>
      <c r="CB853" s="280" t="s">
        <v>225</v>
      </c>
      <c r="CC853" s="280" t="s">
        <v>226</v>
      </c>
      <c r="CD853" s="281">
        <v>5</v>
      </c>
      <c r="CE853" s="277">
        <v>44986</v>
      </c>
      <c r="CF853" s="280">
        <v>0</v>
      </c>
      <c r="CG853" s="280" t="s">
        <v>80</v>
      </c>
      <c r="CH853" s="280">
        <v>0</v>
      </c>
      <c r="CI853" s="280" t="s">
        <v>80</v>
      </c>
      <c r="CJ853" s="280"/>
      <c r="CK853" s="280"/>
      <c r="CL853" s="280"/>
      <c r="CM853" s="280" t="s">
        <v>73</v>
      </c>
      <c r="CN853" s="280">
        <v>3</v>
      </c>
    </row>
    <row r="854" spans="4:92">
      <c r="D854" s="273" t="s">
        <v>83</v>
      </c>
      <c r="E854" s="273" t="s">
        <v>404</v>
      </c>
      <c r="F854" s="273" t="s">
        <v>408</v>
      </c>
      <c r="G854" s="273" t="s">
        <v>709</v>
      </c>
      <c r="H854" s="274">
        <v>45170</v>
      </c>
      <c r="I854" s="273">
        <v>13845</v>
      </c>
      <c r="J854" s="273">
        <v>731</v>
      </c>
      <c r="K854" s="273">
        <v>0</v>
      </c>
      <c r="L854" s="273" t="s">
        <v>66</v>
      </c>
      <c r="N854" s="273" t="s">
        <v>107</v>
      </c>
      <c r="W854" s="273">
        <v>260214</v>
      </c>
      <c r="X854" s="273" t="s">
        <v>64</v>
      </c>
      <c r="Y854" s="273" t="s">
        <v>75</v>
      </c>
      <c r="Z854" s="273" t="s">
        <v>517</v>
      </c>
      <c r="AA854" s="273" t="s">
        <v>517</v>
      </c>
      <c r="AB854" s="274">
        <v>44986</v>
      </c>
      <c r="AC854" s="273">
        <v>12005</v>
      </c>
      <c r="AD854" s="273">
        <v>670</v>
      </c>
      <c r="AE854" s="273">
        <v>50.95</v>
      </c>
      <c r="AF854" s="273" t="s">
        <v>90</v>
      </c>
      <c r="AG854" s="273" t="s">
        <v>1490</v>
      </c>
      <c r="AH854" s="273" t="s">
        <v>1490</v>
      </c>
      <c r="AI854" s="273" t="s">
        <v>199</v>
      </c>
      <c r="AJ854" s="273" t="s">
        <v>200</v>
      </c>
      <c r="AK854" s="273">
        <v>171555</v>
      </c>
      <c r="BV854" s="336" t="s">
        <v>64</v>
      </c>
      <c r="BW854" s="337" t="s">
        <v>75</v>
      </c>
      <c r="BX854" s="337" t="s">
        <v>231</v>
      </c>
      <c r="BY854" s="337" t="s">
        <v>231</v>
      </c>
      <c r="BZ854" s="337" t="s">
        <v>86</v>
      </c>
      <c r="CA854" s="337" t="s">
        <v>87</v>
      </c>
      <c r="CB854" s="337" t="s">
        <v>225</v>
      </c>
      <c r="CC854" s="337" t="s">
        <v>226</v>
      </c>
      <c r="CD854" s="338">
        <v>5</v>
      </c>
      <c r="CE854" s="335">
        <v>44986</v>
      </c>
      <c r="CF854" s="337">
        <v>0</v>
      </c>
      <c r="CG854" s="337" t="s">
        <v>80</v>
      </c>
      <c r="CH854" s="337">
        <v>0</v>
      </c>
      <c r="CI854" s="337" t="s">
        <v>80</v>
      </c>
      <c r="CJ854" s="337"/>
      <c r="CK854" s="337"/>
      <c r="CL854" s="337"/>
      <c r="CM854" s="337" t="s">
        <v>73</v>
      </c>
      <c r="CN854" s="337">
        <v>3</v>
      </c>
    </row>
    <row r="855" spans="4:92">
      <c r="D855" s="273" t="s">
        <v>83</v>
      </c>
      <c r="E855" s="273" t="s">
        <v>404</v>
      </c>
      <c r="F855" s="273" t="s">
        <v>408</v>
      </c>
      <c r="G855" s="273" t="s">
        <v>709</v>
      </c>
      <c r="H855" s="274">
        <v>45200</v>
      </c>
      <c r="I855" s="273">
        <v>14180</v>
      </c>
      <c r="J855" s="273">
        <v>731</v>
      </c>
      <c r="K855" s="273">
        <v>105</v>
      </c>
      <c r="L855" s="273" t="s">
        <v>1202</v>
      </c>
      <c r="M855" s="273">
        <v>210.90195</v>
      </c>
      <c r="N855" s="273" t="s">
        <v>1203</v>
      </c>
      <c r="P855" s="273" t="s">
        <v>1204</v>
      </c>
      <c r="Q855" s="273" t="s">
        <v>1012</v>
      </c>
      <c r="R855" s="273" t="s">
        <v>70</v>
      </c>
      <c r="S855" s="273" t="s">
        <v>1205</v>
      </c>
      <c r="T855" s="273" t="s">
        <v>1206</v>
      </c>
      <c r="U855" s="273" t="s">
        <v>73</v>
      </c>
      <c r="V855" s="273" t="s">
        <v>1494</v>
      </c>
      <c r="W855" s="273">
        <v>324223</v>
      </c>
      <c r="X855" s="273" t="s">
        <v>64</v>
      </c>
      <c r="Y855" s="273" t="s">
        <v>75</v>
      </c>
      <c r="Z855" s="273" t="s">
        <v>79</v>
      </c>
      <c r="AA855" s="273" t="s">
        <v>79</v>
      </c>
      <c r="AB855" s="274">
        <v>45047</v>
      </c>
      <c r="AC855" s="273">
        <v>12185</v>
      </c>
      <c r="AD855" s="273">
        <v>36</v>
      </c>
      <c r="AK855" s="273">
        <v>295293</v>
      </c>
      <c r="BV855" s="279" t="s">
        <v>64</v>
      </c>
      <c r="BW855" s="280" t="s">
        <v>75</v>
      </c>
      <c r="BX855" s="280" t="s">
        <v>231</v>
      </c>
      <c r="BY855" s="280" t="s">
        <v>231</v>
      </c>
      <c r="BZ855" s="280" t="s">
        <v>86</v>
      </c>
      <c r="CA855" s="280" t="s">
        <v>87</v>
      </c>
      <c r="CB855" s="280" t="s">
        <v>101</v>
      </c>
      <c r="CC855" s="280" t="s">
        <v>102</v>
      </c>
      <c r="CD855" s="281">
        <v>4</v>
      </c>
      <c r="CE855" s="277">
        <v>44986</v>
      </c>
      <c r="CF855" s="280">
        <v>10380.6</v>
      </c>
      <c r="CG855" s="280" t="s">
        <v>1495</v>
      </c>
      <c r="CH855" s="280">
        <v>1492.2112500000001</v>
      </c>
      <c r="CI855" s="280" t="s">
        <v>104</v>
      </c>
      <c r="CJ855" s="280"/>
      <c r="CK855" s="280"/>
      <c r="CL855" s="280"/>
      <c r="CM855" s="280" t="s">
        <v>73</v>
      </c>
      <c r="CN855" s="280">
        <v>3</v>
      </c>
    </row>
    <row r="856" spans="4:92">
      <c r="D856" s="273" t="s">
        <v>83</v>
      </c>
      <c r="E856" s="273" t="s">
        <v>404</v>
      </c>
      <c r="F856" s="273" t="s">
        <v>408</v>
      </c>
      <c r="G856" s="273" t="s">
        <v>709</v>
      </c>
      <c r="H856" s="274">
        <v>45200</v>
      </c>
      <c r="I856" s="273">
        <v>14180</v>
      </c>
      <c r="J856" s="273">
        <v>731</v>
      </c>
      <c r="K856" s="273">
        <v>146000</v>
      </c>
      <c r="L856" s="273" t="s">
        <v>66</v>
      </c>
      <c r="M856" s="273">
        <v>16742.267179999999</v>
      </c>
      <c r="N856" s="273" t="s">
        <v>115</v>
      </c>
      <c r="W856" s="273">
        <v>324221</v>
      </c>
      <c r="X856" s="273" t="s">
        <v>64</v>
      </c>
      <c r="Y856" s="273" t="s">
        <v>75</v>
      </c>
      <c r="Z856" s="273" t="s">
        <v>79</v>
      </c>
      <c r="AA856" s="273" t="s">
        <v>79</v>
      </c>
      <c r="AB856" s="274">
        <v>45047</v>
      </c>
      <c r="AC856" s="273">
        <v>12185</v>
      </c>
      <c r="AD856" s="273">
        <v>36</v>
      </c>
      <c r="AK856" s="273">
        <v>295300</v>
      </c>
      <c r="BV856" s="336" t="s">
        <v>64</v>
      </c>
      <c r="BW856" s="337" t="s">
        <v>75</v>
      </c>
      <c r="BX856" s="337" t="s">
        <v>231</v>
      </c>
      <c r="BY856" s="337" t="s">
        <v>231</v>
      </c>
      <c r="BZ856" s="337" t="s">
        <v>86</v>
      </c>
      <c r="CA856" s="337" t="s">
        <v>87</v>
      </c>
      <c r="CB856" s="337" t="s">
        <v>101</v>
      </c>
      <c r="CC856" s="337" t="s">
        <v>102</v>
      </c>
      <c r="CD856" s="338">
        <v>4</v>
      </c>
      <c r="CE856" s="335">
        <v>44986</v>
      </c>
      <c r="CF856" s="337">
        <v>24062.52</v>
      </c>
      <c r="CG856" s="337" t="s">
        <v>1495</v>
      </c>
      <c r="CH856" s="337">
        <v>3458.9872500000001</v>
      </c>
      <c r="CI856" s="337" t="s">
        <v>104</v>
      </c>
      <c r="CJ856" s="337"/>
      <c r="CK856" s="337"/>
      <c r="CL856" s="337"/>
      <c r="CM856" s="337" t="s">
        <v>73</v>
      </c>
      <c r="CN856" s="337">
        <v>3</v>
      </c>
    </row>
    <row r="857" spans="4:92">
      <c r="D857" s="273" t="s">
        <v>83</v>
      </c>
      <c r="E857" s="273" t="s">
        <v>404</v>
      </c>
      <c r="F857" s="273" t="s">
        <v>408</v>
      </c>
      <c r="G857" s="273" t="s">
        <v>709</v>
      </c>
      <c r="H857" s="274">
        <v>45200</v>
      </c>
      <c r="I857" s="273">
        <v>14180</v>
      </c>
      <c r="J857" s="273">
        <v>731</v>
      </c>
      <c r="K857" s="273">
        <v>0</v>
      </c>
      <c r="L857" s="273" t="s">
        <v>66</v>
      </c>
      <c r="N857" s="273" t="s">
        <v>107</v>
      </c>
      <c r="W857" s="273">
        <v>324222</v>
      </c>
      <c r="X857" s="273" t="s">
        <v>64</v>
      </c>
      <c r="Y857" s="273" t="s">
        <v>75</v>
      </c>
      <c r="Z857" s="273" t="s">
        <v>79</v>
      </c>
      <c r="AA857" s="273" t="s">
        <v>79</v>
      </c>
      <c r="AB857" s="274">
        <v>45047</v>
      </c>
      <c r="AC857" s="273">
        <v>12185</v>
      </c>
      <c r="AD857" s="273">
        <v>36</v>
      </c>
      <c r="AK857" s="273">
        <v>295307</v>
      </c>
      <c r="BV857" s="279" t="s">
        <v>64</v>
      </c>
      <c r="BW857" s="280" t="s">
        <v>75</v>
      </c>
      <c r="BX857" s="280" t="s">
        <v>231</v>
      </c>
      <c r="BY857" s="280" t="s">
        <v>231</v>
      </c>
      <c r="BZ857" s="280" t="s">
        <v>86</v>
      </c>
      <c r="CA857" s="280" t="s">
        <v>87</v>
      </c>
      <c r="CB857" s="280" t="s">
        <v>101</v>
      </c>
      <c r="CC857" s="280" t="s">
        <v>102</v>
      </c>
      <c r="CD857" s="281">
        <v>4</v>
      </c>
      <c r="CE857" s="277">
        <v>44986</v>
      </c>
      <c r="CF857" s="280">
        <v>18848.599999999999</v>
      </c>
      <c r="CG857" s="280" t="s">
        <v>1495</v>
      </c>
      <c r="CH857" s="280">
        <v>2709.4862499999999</v>
      </c>
      <c r="CI857" s="280" t="s">
        <v>104</v>
      </c>
      <c r="CJ857" s="280"/>
      <c r="CK857" s="280"/>
      <c r="CL857" s="280"/>
      <c r="CM857" s="280" t="s">
        <v>73</v>
      </c>
      <c r="CN857" s="280">
        <v>3</v>
      </c>
    </row>
    <row r="858" spans="4:92">
      <c r="D858" s="273" t="s">
        <v>83</v>
      </c>
      <c r="E858" s="273" t="s">
        <v>404</v>
      </c>
      <c r="F858" s="273" t="s">
        <v>408</v>
      </c>
      <c r="G858" s="273" t="s">
        <v>709</v>
      </c>
      <c r="H858" s="274">
        <v>45231</v>
      </c>
      <c r="I858" s="273">
        <v>14547</v>
      </c>
      <c r="J858" s="273">
        <v>731</v>
      </c>
      <c r="K858" s="273">
        <v>105</v>
      </c>
      <c r="L858" s="273" t="s">
        <v>1202</v>
      </c>
      <c r="M858" s="273">
        <v>210.90195</v>
      </c>
      <c r="N858" s="273" t="s">
        <v>1203</v>
      </c>
      <c r="P858" s="273" t="s">
        <v>1204</v>
      </c>
      <c r="Q858" s="273" t="s">
        <v>1012</v>
      </c>
      <c r="R858" s="273" t="s">
        <v>70</v>
      </c>
      <c r="S858" s="273" t="s">
        <v>1205</v>
      </c>
      <c r="T858" s="273" t="s">
        <v>1206</v>
      </c>
      <c r="U858" s="273" t="s">
        <v>73</v>
      </c>
      <c r="V858" s="273" t="s">
        <v>1494</v>
      </c>
      <c r="W858" s="273">
        <v>324251</v>
      </c>
      <c r="X858" s="273" t="s">
        <v>64</v>
      </c>
      <c r="Y858" s="273" t="s">
        <v>75</v>
      </c>
      <c r="Z858" s="273" t="s">
        <v>79</v>
      </c>
      <c r="AA858" s="273" t="s">
        <v>79</v>
      </c>
      <c r="AB858" s="274">
        <v>45078</v>
      </c>
      <c r="AC858" s="273">
        <v>12454</v>
      </c>
      <c r="AD858" s="273">
        <v>36</v>
      </c>
      <c r="AK858" s="273">
        <v>295421</v>
      </c>
      <c r="BV858" s="336" t="s">
        <v>64</v>
      </c>
      <c r="BW858" s="337" t="s">
        <v>75</v>
      </c>
      <c r="BX858" s="337" t="s">
        <v>231</v>
      </c>
      <c r="BY858" s="337" t="s">
        <v>231</v>
      </c>
      <c r="BZ858" s="337" t="s">
        <v>86</v>
      </c>
      <c r="CA858" s="337" t="s">
        <v>87</v>
      </c>
      <c r="CB858" s="337" t="s">
        <v>101</v>
      </c>
      <c r="CC858" s="337" t="s">
        <v>102</v>
      </c>
      <c r="CD858" s="338">
        <v>4</v>
      </c>
      <c r="CE858" s="335">
        <v>44986</v>
      </c>
      <c r="CF858" s="337">
        <v>43240.63</v>
      </c>
      <c r="CG858" s="337" t="s">
        <v>1495</v>
      </c>
      <c r="CH858" s="337">
        <v>6215.8405624999996</v>
      </c>
      <c r="CI858" s="337" t="s">
        <v>104</v>
      </c>
      <c r="CJ858" s="337"/>
      <c r="CK858" s="337"/>
      <c r="CL858" s="337"/>
      <c r="CM858" s="337" t="s">
        <v>73</v>
      </c>
      <c r="CN858" s="337">
        <v>3</v>
      </c>
    </row>
    <row r="859" spans="4:92">
      <c r="D859" s="273" t="s">
        <v>83</v>
      </c>
      <c r="E859" s="273" t="s">
        <v>404</v>
      </c>
      <c r="F859" s="273" t="s">
        <v>596</v>
      </c>
      <c r="G859" s="273" t="s">
        <v>721</v>
      </c>
      <c r="H859" s="274">
        <v>45200</v>
      </c>
      <c r="I859" s="273">
        <v>14182</v>
      </c>
      <c r="J859" s="273">
        <v>734</v>
      </c>
      <c r="K859" s="273">
        <v>100</v>
      </c>
      <c r="L859" s="273" t="s">
        <v>66</v>
      </c>
      <c r="M859" s="273">
        <v>951.50400000000002</v>
      </c>
      <c r="N859" s="273" t="s">
        <v>115</v>
      </c>
      <c r="W859" s="273">
        <v>252768</v>
      </c>
      <c r="X859" s="273" t="s">
        <v>64</v>
      </c>
      <c r="Y859" s="273" t="s">
        <v>75</v>
      </c>
      <c r="Z859" s="273" t="s">
        <v>79</v>
      </c>
      <c r="AA859" s="273" t="s">
        <v>79</v>
      </c>
      <c r="AB859" s="274">
        <v>45078</v>
      </c>
      <c r="AC859" s="273">
        <v>12454</v>
      </c>
      <c r="AD859" s="273">
        <v>36</v>
      </c>
      <c r="AK859" s="273">
        <v>295429</v>
      </c>
      <c r="BV859" s="279" t="s">
        <v>64</v>
      </c>
      <c r="BW859" s="280" t="s">
        <v>75</v>
      </c>
      <c r="BX859" s="280" t="s">
        <v>231</v>
      </c>
      <c r="BY859" s="280" t="s">
        <v>231</v>
      </c>
      <c r="BZ859" s="280" t="s">
        <v>86</v>
      </c>
      <c r="CA859" s="280" t="s">
        <v>87</v>
      </c>
      <c r="CB859" s="280" t="s">
        <v>101</v>
      </c>
      <c r="CC859" s="280" t="s">
        <v>102</v>
      </c>
      <c r="CD859" s="281">
        <v>4</v>
      </c>
      <c r="CE859" s="277">
        <v>44986</v>
      </c>
      <c r="CF859" s="280">
        <v>40550.46</v>
      </c>
      <c r="CG859" s="280" t="s">
        <v>1495</v>
      </c>
      <c r="CH859" s="280">
        <v>5829.1286250000003</v>
      </c>
      <c r="CI859" s="280" t="s">
        <v>104</v>
      </c>
      <c r="CJ859" s="280"/>
      <c r="CK859" s="280"/>
      <c r="CL859" s="280"/>
      <c r="CM859" s="280" t="s">
        <v>73</v>
      </c>
      <c r="CN859" s="280">
        <v>3</v>
      </c>
    </row>
    <row r="860" spans="4:92">
      <c r="D860" s="273" t="s">
        <v>83</v>
      </c>
      <c r="E860" s="273" t="s">
        <v>404</v>
      </c>
      <c r="F860" s="273" t="s">
        <v>596</v>
      </c>
      <c r="G860" s="273" t="s">
        <v>721</v>
      </c>
      <c r="H860" s="274">
        <v>45200</v>
      </c>
      <c r="I860" s="273">
        <v>14182</v>
      </c>
      <c r="J860" s="273">
        <v>734</v>
      </c>
      <c r="K860" s="273">
        <v>0</v>
      </c>
      <c r="L860" s="273" t="s">
        <v>66</v>
      </c>
      <c r="N860" s="273" t="s">
        <v>107</v>
      </c>
      <c r="W860" s="273">
        <v>252769</v>
      </c>
      <c r="X860" s="273" t="s">
        <v>64</v>
      </c>
      <c r="Y860" s="273" t="s">
        <v>75</v>
      </c>
      <c r="Z860" s="273" t="s">
        <v>79</v>
      </c>
      <c r="AA860" s="273" t="s">
        <v>79</v>
      </c>
      <c r="AB860" s="274">
        <v>45078</v>
      </c>
      <c r="AC860" s="273">
        <v>12454</v>
      </c>
      <c r="AD860" s="273">
        <v>36</v>
      </c>
      <c r="AK860" s="273">
        <v>295436</v>
      </c>
      <c r="BV860" s="336" t="s">
        <v>64</v>
      </c>
      <c r="BW860" s="337" t="s">
        <v>75</v>
      </c>
      <c r="BX860" s="337" t="s">
        <v>231</v>
      </c>
      <c r="BY860" s="337" t="s">
        <v>231</v>
      </c>
      <c r="BZ860" s="337" t="s">
        <v>86</v>
      </c>
      <c r="CA860" s="337" t="s">
        <v>87</v>
      </c>
      <c r="CB860" s="337" t="s">
        <v>88</v>
      </c>
      <c r="CC860" s="337" t="s">
        <v>89</v>
      </c>
      <c r="CD860" s="338">
        <v>3</v>
      </c>
      <c r="CE860" s="335">
        <v>44986</v>
      </c>
      <c r="CF860" s="337">
        <v>7377</v>
      </c>
      <c r="CG860" s="337" t="s">
        <v>80</v>
      </c>
      <c r="CH860" s="337">
        <v>7377</v>
      </c>
      <c r="CI860" s="337" t="s">
        <v>80</v>
      </c>
      <c r="CJ860" s="337"/>
      <c r="CK860" s="337"/>
      <c r="CL860" s="337"/>
      <c r="CM860" s="337" t="s">
        <v>73</v>
      </c>
      <c r="CN860" s="337">
        <v>3</v>
      </c>
    </row>
    <row r="861" spans="4:92">
      <c r="D861" s="273" t="s">
        <v>83</v>
      </c>
      <c r="E861" s="273" t="s">
        <v>404</v>
      </c>
      <c r="F861" s="273" t="s">
        <v>596</v>
      </c>
      <c r="G861" s="273" t="s">
        <v>721</v>
      </c>
      <c r="H861" s="274">
        <v>45231</v>
      </c>
      <c r="I861" s="273">
        <v>14549</v>
      </c>
      <c r="J861" s="273">
        <v>734</v>
      </c>
      <c r="W861" s="273">
        <v>271602</v>
      </c>
      <c r="X861" s="273" t="s">
        <v>64</v>
      </c>
      <c r="Y861" s="273" t="s">
        <v>75</v>
      </c>
      <c r="Z861" s="273" t="s">
        <v>79</v>
      </c>
      <c r="AA861" s="273" t="s">
        <v>79</v>
      </c>
      <c r="AB861" s="274">
        <v>45078</v>
      </c>
      <c r="AC861" s="273">
        <v>12454</v>
      </c>
      <c r="AD861" s="273">
        <v>36</v>
      </c>
      <c r="AK861" s="273">
        <v>295443</v>
      </c>
      <c r="BV861" s="279" t="s">
        <v>64</v>
      </c>
      <c r="BW861" s="280" t="s">
        <v>75</v>
      </c>
      <c r="BX861" s="280" t="s">
        <v>231</v>
      </c>
      <c r="BY861" s="280" t="s">
        <v>231</v>
      </c>
      <c r="BZ861" s="280" t="s">
        <v>86</v>
      </c>
      <c r="CA861" s="280" t="s">
        <v>87</v>
      </c>
      <c r="CB861" s="280" t="s">
        <v>88</v>
      </c>
      <c r="CC861" s="280" t="s">
        <v>89</v>
      </c>
      <c r="CD861" s="281">
        <v>3</v>
      </c>
      <c r="CE861" s="277">
        <v>44986</v>
      </c>
      <c r="CF861" s="280">
        <v>11427</v>
      </c>
      <c r="CG861" s="280" t="s">
        <v>80</v>
      </c>
      <c r="CH861" s="280">
        <v>11427</v>
      </c>
      <c r="CI861" s="280" t="s">
        <v>80</v>
      </c>
      <c r="CJ861" s="280"/>
      <c r="CK861" s="280"/>
      <c r="CL861" s="280"/>
      <c r="CM861" s="280" t="s">
        <v>73</v>
      </c>
      <c r="CN861" s="280">
        <v>3</v>
      </c>
    </row>
    <row r="862" spans="4:92">
      <c r="D862" s="273" t="s">
        <v>83</v>
      </c>
      <c r="E862" s="273" t="s">
        <v>404</v>
      </c>
      <c r="F862" s="273" t="s">
        <v>596</v>
      </c>
      <c r="G862" s="273" t="s">
        <v>721</v>
      </c>
      <c r="H862" s="274">
        <v>45231</v>
      </c>
      <c r="I862" s="273">
        <v>14549</v>
      </c>
      <c r="J862" s="273">
        <v>734</v>
      </c>
      <c r="K862" s="273">
        <v>161</v>
      </c>
      <c r="L862" s="273" t="s">
        <v>66</v>
      </c>
      <c r="M862" s="273">
        <v>1556.4384</v>
      </c>
      <c r="N862" s="273" t="s">
        <v>115</v>
      </c>
      <c r="W862" s="273">
        <v>271626</v>
      </c>
      <c r="X862" s="273" t="s">
        <v>64</v>
      </c>
      <c r="Y862" s="273" t="s">
        <v>75</v>
      </c>
      <c r="Z862" s="273" t="s">
        <v>79</v>
      </c>
      <c r="AA862" s="273" t="s">
        <v>79</v>
      </c>
      <c r="AB862" s="274">
        <v>45078</v>
      </c>
      <c r="AC862" s="273">
        <v>12454</v>
      </c>
      <c r="AD862" s="273">
        <v>36</v>
      </c>
      <c r="AK862" s="273">
        <v>295450</v>
      </c>
      <c r="BV862" s="336" t="s">
        <v>64</v>
      </c>
      <c r="BW862" s="337" t="s">
        <v>75</v>
      </c>
      <c r="BX862" s="337" t="s">
        <v>231</v>
      </c>
      <c r="BY862" s="337" t="s">
        <v>231</v>
      </c>
      <c r="BZ862" s="337" t="s">
        <v>86</v>
      </c>
      <c r="CA862" s="337" t="s">
        <v>87</v>
      </c>
      <c r="CB862" s="337" t="s">
        <v>88</v>
      </c>
      <c r="CC862" s="337" t="s">
        <v>89</v>
      </c>
      <c r="CD862" s="338">
        <v>3</v>
      </c>
      <c r="CE862" s="335">
        <v>44986</v>
      </c>
      <c r="CF862" s="337">
        <v>4810</v>
      </c>
      <c r="CG862" s="337" t="s">
        <v>80</v>
      </c>
      <c r="CH862" s="337">
        <v>4810</v>
      </c>
      <c r="CI862" s="337" t="s">
        <v>80</v>
      </c>
      <c r="CJ862" s="337"/>
      <c r="CK862" s="337"/>
      <c r="CL862" s="337"/>
      <c r="CM862" s="337" t="s">
        <v>73</v>
      </c>
      <c r="CN862" s="337">
        <v>3</v>
      </c>
    </row>
    <row r="863" spans="4:92">
      <c r="D863" s="273" t="s">
        <v>83</v>
      </c>
      <c r="E863" s="273" t="s">
        <v>404</v>
      </c>
      <c r="F863" s="273" t="s">
        <v>596</v>
      </c>
      <c r="G863" s="273" t="s">
        <v>721</v>
      </c>
      <c r="H863" s="274">
        <v>45231</v>
      </c>
      <c r="I863" s="273">
        <v>14549</v>
      </c>
      <c r="J863" s="273">
        <v>734</v>
      </c>
      <c r="K863" s="273">
        <v>0</v>
      </c>
      <c r="L863" s="273" t="s">
        <v>66</v>
      </c>
      <c r="N863" s="273" t="s">
        <v>107</v>
      </c>
      <c r="W863" s="273">
        <v>271627</v>
      </c>
      <c r="X863" s="273" t="s">
        <v>64</v>
      </c>
      <c r="Y863" s="273" t="s">
        <v>75</v>
      </c>
      <c r="Z863" s="273" t="s">
        <v>79</v>
      </c>
      <c r="AA863" s="273" t="s">
        <v>79</v>
      </c>
      <c r="AB863" s="274">
        <v>45078</v>
      </c>
      <c r="AC863" s="273">
        <v>12454</v>
      </c>
      <c r="AD863" s="273">
        <v>36</v>
      </c>
      <c r="AK863" s="273">
        <v>295457</v>
      </c>
      <c r="BV863" s="279" t="s">
        <v>64</v>
      </c>
      <c r="BW863" s="280" t="s">
        <v>75</v>
      </c>
      <c r="BX863" s="280" t="s">
        <v>231</v>
      </c>
      <c r="BY863" s="280" t="s">
        <v>231</v>
      </c>
      <c r="BZ863" s="280" t="s">
        <v>86</v>
      </c>
      <c r="CA863" s="280" t="s">
        <v>87</v>
      </c>
      <c r="CB863" s="280" t="s">
        <v>88</v>
      </c>
      <c r="CC863" s="280" t="s">
        <v>89</v>
      </c>
      <c r="CD863" s="281">
        <v>3</v>
      </c>
      <c r="CE863" s="277">
        <v>44986</v>
      </c>
      <c r="CF863" s="280">
        <v>6343</v>
      </c>
      <c r="CG863" s="280" t="s">
        <v>80</v>
      </c>
      <c r="CH863" s="280">
        <v>6343</v>
      </c>
      <c r="CI863" s="280" t="s">
        <v>80</v>
      </c>
      <c r="CJ863" s="280"/>
      <c r="CK863" s="280"/>
      <c r="CL863" s="280"/>
      <c r="CM863" s="280" t="s">
        <v>73</v>
      </c>
      <c r="CN863" s="280">
        <v>3</v>
      </c>
    </row>
    <row r="864" spans="4:92">
      <c r="D864" s="273" t="s">
        <v>83</v>
      </c>
      <c r="E864" s="273" t="s">
        <v>404</v>
      </c>
      <c r="F864" s="273" t="s">
        <v>725</v>
      </c>
      <c r="G864" s="273" t="s">
        <v>729</v>
      </c>
      <c r="H864" s="274">
        <v>44927</v>
      </c>
      <c r="I864" s="273">
        <v>11204</v>
      </c>
      <c r="J864" s="273">
        <v>736</v>
      </c>
      <c r="W864" s="273">
        <v>138803</v>
      </c>
      <c r="X864" s="273" t="s">
        <v>64</v>
      </c>
      <c r="Y864" s="273" t="s">
        <v>75</v>
      </c>
      <c r="Z864" s="273" t="s">
        <v>79</v>
      </c>
      <c r="AA864" s="273" t="s">
        <v>79</v>
      </c>
      <c r="AB864" s="274">
        <v>45078</v>
      </c>
      <c r="AC864" s="273">
        <v>12454</v>
      </c>
      <c r="AD864" s="273">
        <v>36</v>
      </c>
      <c r="AK864" s="273">
        <v>295464</v>
      </c>
      <c r="BV864" s="336" t="s">
        <v>64</v>
      </c>
      <c r="BW864" s="337" t="s">
        <v>75</v>
      </c>
      <c r="BX864" s="337" t="s">
        <v>231</v>
      </c>
      <c r="BY864" s="337" t="s">
        <v>231</v>
      </c>
      <c r="BZ864" s="337" t="s">
        <v>86</v>
      </c>
      <c r="CA864" s="337" t="s">
        <v>87</v>
      </c>
      <c r="CB864" s="337" t="s">
        <v>88</v>
      </c>
      <c r="CC864" s="337" t="s">
        <v>89</v>
      </c>
      <c r="CD864" s="338">
        <v>3</v>
      </c>
      <c r="CE864" s="335">
        <v>44986</v>
      </c>
      <c r="CF864" s="337">
        <v>2470</v>
      </c>
      <c r="CG864" s="337" t="s">
        <v>80</v>
      </c>
      <c r="CH864" s="337">
        <v>2470</v>
      </c>
      <c r="CI864" s="337" t="s">
        <v>80</v>
      </c>
      <c r="CJ864" s="337"/>
      <c r="CK864" s="337"/>
      <c r="CL864" s="337"/>
      <c r="CM864" s="337" t="s">
        <v>73</v>
      </c>
      <c r="CN864" s="337">
        <v>3</v>
      </c>
    </row>
    <row r="865" spans="4:92">
      <c r="D865" s="273" t="s">
        <v>83</v>
      </c>
      <c r="E865" s="273" t="s">
        <v>287</v>
      </c>
      <c r="F865" s="273" t="s">
        <v>942</v>
      </c>
      <c r="G865" s="273" t="s">
        <v>945</v>
      </c>
      <c r="H865" s="274">
        <v>44958</v>
      </c>
      <c r="I865" s="273">
        <v>11412</v>
      </c>
      <c r="J865" s="273">
        <v>827</v>
      </c>
      <c r="K865" s="273">
        <v>0</v>
      </c>
      <c r="L865" s="273" t="s">
        <v>66</v>
      </c>
      <c r="N865" s="273" t="s">
        <v>107</v>
      </c>
      <c r="W865" s="273">
        <v>144860</v>
      </c>
      <c r="X865" s="273" t="s">
        <v>64</v>
      </c>
      <c r="Y865" s="273" t="s">
        <v>75</v>
      </c>
      <c r="Z865" s="273" t="s">
        <v>79</v>
      </c>
      <c r="AA865" s="273" t="s">
        <v>79</v>
      </c>
      <c r="AB865" s="274">
        <v>45078</v>
      </c>
      <c r="AC865" s="273">
        <v>12454</v>
      </c>
      <c r="AD865" s="273">
        <v>36</v>
      </c>
      <c r="AK865" s="273">
        <v>295471</v>
      </c>
      <c r="BV865" s="279" t="s">
        <v>64</v>
      </c>
      <c r="BW865" s="280" t="s">
        <v>75</v>
      </c>
      <c r="BX865" s="280" t="s">
        <v>231</v>
      </c>
      <c r="BY865" s="280" t="s">
        <v>231</v>
      </c>
      <c r="BZ865" s="280" t="s">
        <v>86</v>
      </c>
      <c r="CA865" s="280" t="s">
        <v>87</v>
      </c>
      <c r="CB865" s="280" t="s">
        <v>217</v>
      </c>
      <c r="CC865" s="280" t="s">
        <v>218</v>
      </c>
      <c r="CD865" s="281">
        <v>2</v>
      </c>
      <c r="CE865" s="277">
        <v>45017</v>
      </c>
      <c r="CF865" s="280"/>
      <c r="CG865" s="280" t="s">
        <v>181</v>
      </c>
      <c r="CH865" s="280"/>
      <c r="CI865" s="280" t="s">
        <v>181</v>
      </c>
      <c r="CJ865" s="280" t="s">
        <v>255</v>
      </c>
      <c r="CK865" s="280"/>
      <c r="CL865" s="280"/>
      <c r="CM865" s="280" t="s">
        <v>73</v>
      </c>
      <c r="CN865" s="280">
        <v>3</v>
      </c>
    </row>
    <row r="866" spans="4:92">
      <c r="D866" s="273" t="s">
        <v>83</v>
      </c>
      <c r="E866" s="273" t="s">
        <v>287</v>
      </c>
      <c r="F866" s="273" t="s">
        <v>466</v>
      </c>
      <c r="G866" s="273" t="s">
        <v>851</v>
      </c>
      <c r="H866" s="274">
        <v>45047</v>
      </c>
      <c r="I866" s="273">
        <v>12337</v>
      </c>
      <c r="J866" s="273">
        <v>796</v>
      </c>
      <c r="K866" s="273">
        <v>0</v>
      </c>
      <c r="L866" s="273" t="s">
        <v>66</v>
      </c>
      <c r="M866" s="273">
        <v>0</v>
      </c>
      <c r="N866" s="273" t="s">
        <v>115</v>
      </c>
      <c r="W866" s="273">
        <v>338310</v>
      </c>
      <c r="X866" s="273" t="s">
        <v>64</v>
      </c>
      <c r="Y866" s="273" t="s">
        <v>75</v>
      </c>
      <c r="Z866" s="273" t="s">
        <v>79</v>
      </c>
      <c r="AA866" s="273" t="s">
        <v>79</v>
      </c>
      <c r="AB866" s="274">
        <v>45078</v>
      </c>
      <c r="AC866" s="273">
        <v>12454</v>
      </c>
      <c r="AD866" s="273">
        <v>36</v>
      </c>
      <c r="AK866" s="273">
        <v>295478</v>
      </c>
      <c r="BV866" s="336" t="s">
        <v>64</v>
      </c>
      <c r="BW866" s="337" t="s">
        <v>75</v>
      </c>
      <c r="BX866" s="337" t="s">
        <v>231</v>
      </c>
      <c r="BY866" s="337" t="s">
        <v>231</v>
      </c>
      <c r="BZ866" s="337" t="s">
        <v>86</v>
      </c>
      <c r="CA866" s="337" t="s">
        <v>87</v>
      </c>
      <c r="CB866" s="337" t="s">
        <v>217</v>
      </c>
      <c r="CC866" s="337" t="s">
        <v>218</v>
      </c>
      <c r="CD866" s="338">
        <v>2</v>
      </c>
      <c r="CE866" s="335">
        <v>45017</v>
      </c>
      <c r="CF866" s="337"/>
      <c r="CG866" s="337" t="s">
        <v>181</v>
      </c>
      <c r="CH866" s="337"/>
      <c r="CI866" s="337" t="s">
        <v>181</v>
      </c>
      <c r="CJ866" s="337" t="s">
        <v>250</v>
      </c>
      <c r="CK866" s="337"/>
      <c r="CL866" s="337"/>
      <c r="CM866" s="337" t="s">
        <v>73</v>
      </c>
      <c r="CN866" s="337">
        <v>3</v>
      </c>
    </row>
    <row r="867" spans="4:92">
      <c r="D867" s="273" t="s">
        <v>83</v>
      </c>
      <c r="E867" s="273" t="s">
        <v>287</v>
      </c>
      <c r="F867" s="273" t="s">
        <v>466</v>
      </c>
      <c r="G867" s="273" t="s">
        <v>851</v>
      </c>
      <c r="H867" s="274">
        <v>45078</v>
      </c>
      <c r="I867" s="273">
        <v>12606</v>
      </c>
      <c r="J867" s="273">
        <v>796</v>
      </c>
      <c r="K867" s="273">
        <v>2665</v>
      </c>
      <c r="L867" s="273" t="s">
        <v>66</v>
      </c>
      <c r="M867" s="273">
        <v>1025.0587905</v>
      </c>
      <c r="N867" s="273" t="s">
        <v>964</v>
      </c>
      <c r="P867" s="273" t="s">
        <v>1204</v>
      </c>
      <c r="Q867" s="273" t="s">
        <v>1496</v>
      </c>
      <c r="R867" s="273" t="s">
        <v>70</v>
      </c>
      <c r="S867" s="273" t="s">
        <v>1497</v>
      </c>
      <c r="T867" s="273" t="s">
        <v>122</v>
      </c>
      <c r="U867" s="273" t="s">
        <v>122</v>
      </c>
      <c r="V867" s="273" t="s">
        <v>122</v>
      </c>
      <c r="W867" s="273">
        <v>338340</v>
      </c>
      <c r="X867" s="273" t="s">
        <v>64</v>
      </c>
      <c r="Y867" s="273" t="s">
        <v>75</v>
      </c>
      <c r="Z867" s="273" t="s">
        <v>79</v>
      </c>
      <c r="AA867" s="273" t="s">
        <v>79</v>
      </c>
      <c r="AB867" s="274">
        <v>45078</v>
      </c>
      <c r="AC867" s="273">
        <v>12454</v>
      </c>
      <c r="AD867" s="273">
        <v>36</v>
      </c>
      <c r="AK867" s="273">
        <v>295485</v>
      </c>
      <c r="BV867" s="279" t="s">
        <v>64</v>
      </c>
      <c r="BW867" s="280" t="s">
        <v>75</v>
      </c>
      <c r="BX867" s="280" t="s">
        <v>231</v>
      </c>
      <c r="BY867" s="280" t="s">
        <v>231</v>
      </c>
      <c r="BZ867" s="280" t="s">
        <v>86</v>
      </c>
      <c r="CA867" s="280" t="s">
        <v>87</v>
      </c>
      <c r="CB867" s="280" t="s">
        <v>217</v>
      </c>
      <c r="CC867" s="280" t="s">
        <v>218</v>
      </c>
      <c r="CD867" s="281">
        <v>2</v>
      </c>
      <c r="CE867" s="277">
        <v>45017</v>
      </c>
      <c r="CF867" s="280"/>
      <c r="CG867" s="280" t="s">
        <v>181</v>
      </c>
      <c r="CH867" s="280"/>
      <c r="CI867" s="280" t="s">
        <v>181</v>
      </c>
      <c r="CJ867" s="280" t="s">
        <v>261</v>
      </c>
      <c r="CK867" s="280"/>
      <c r="CL867" s="280"/>
      <c r="CM867" s="280" t="s">
        <v>73</v>
      </c>
      <c r="CN867" s="280">
        <v>3</v>
      </c>
    </row>
    <row r="868" spans="4:92">
      <c r="D868" s="273" t="s">
        <v>83</v>
      </c>
      <c r="E868" s="273" t="s">
        <v>287</v>
      </c>
      <c r="F868" s="273" t="s">
        <v>466</v>
      </c>
      <c r="G868" s="273" t="s">
        <v>851</v>
      </c>
      <c r="H868" s="274">
        <v>45078</v>
      </c>
      <c r="I868" s="273">
        <v>12606</v>
      </c>
      <c r="J868" s="273">
        <v>796</v>
      </c>
      <c r="K868" s="273">
        <v>0</v>
      </c>
      <c r="L868" s="273" t="s">
        <v>66</v>
      </c>
      <c r="N868" s="273" t="s">
        <v>107</v>
      </c>
      <c r="W868" s="273">
        <v>338339</v>
      </c>
      <c r="X868" s="273" t="s">
        <v>64</v>
      </c>
      <c r="Y868" s="273" t="s">
        <v>75</v>
      </c>
      <c r="Z868" s="273" t="s">
        <v>79</v>
      </c>
      <c r="AA868" s="273" t="s">
        <v>79</v>
      </c>
      <c r="AB868" s="274">
        <v>45078</v>
      </c>
      <c r="AC868" s="273">
        <v>12454</v>
      </c>
      <c r="AD868" s="273">
        <v>36</v>
      </c>
      <c r="AK868" s="273">
        <v>295492</v>
      </c>
      <c r="BV868" s="336" t="s">
        <v>64</v>
      </c>
      <c r="BW868" s="337" t="s">
        <v>75</v>
      </c>
      <c r="BX868" s="337" t="s">
        <v>231</v>
      </c>
      <c r="BY868" s="337" t="s">
        <v>231</v>
      </c>
      <c r="BZ868" s="337" t="s">
        <v>86</v>
      </c>
      <c r="CA868" s="337" t="s">
        <v>87</v>
      </c>
      <c r="CB868" s="337" t="s">
        <v>217</v>
      </c>
      <c r="CC868" s="337" t="s">
        <v>218</v>
      </c>
      <c r="CD868" s="338">
        <v>2</v>
      </c>
      <c r="CE868" s="335">
        <v>45017</v>
      </c>
      <c r="CF868" s="337"/>
      <c r="CG868" s="337" t="s">
        <v>181</v>
      </c>
      <c r="CH868" s="337"/>
      <c r="CI868" s="337" t="s">
        <v>181</v>
      </c>
      <c r="CJ868" s="337" t="s">
        <v>265</v>
      </c>
      <c r="CK868" s="337"/>
      <c r="CL868" s="337"/>
      <c r="CM868" s="337" t="s">
        <v>73</v>
      </c>
      <c r="CN868" s="337">
        <v>3</v>
      </c>
    </row>
    <row r="869" spans="4:92">
      <c r="D869" s="273" t="s">
        <v>83</v>
      </c>
      <c r="E869" s="273" t="s">
        <v>287</v>
      </c>
      <c r="F869" s="273" t="s">
        <v>466</v>
      </c>
      <c r="G869" s="273" t="s">
        <v>851</v>
      </c>
      <c r="H869" s="274">
        <v>45078</v>
      </c>
      <c r="I869" s="273">
        <v>12606</v>
      </c>
      <c r="J869" s="273">
        <v>796</v>
      </c>
      <c r="K869" s="273">
        <v>0</v>
      </c>
      <c r="L869" s="273" t="s">
        <v>66</v>
      </c>
      <c r="M869" s="273">
        <v>0</v>
      </c>
      <c r="N869" s="273" t="s">
        <v>115</v>
      </c>
      <c r="W869" s="273">
        <v>338338</v>
      </c>
      <c r="X869" s="273" t="s">
        <v>64</v>
      </c>
      <c r="Y869" s="273" t="s">
        <v>75</v>
      </c>
      <c r="Z869" s="273" t="s">
        <v>79</v>
      </c>
      <c r="AA869" s="273" t="s">
        <v>79</v>
      </c>
      <c r="AB869" s="274">
        <v>45078</v>
      </c>
      <c r="AC869" s="273">
        <v>12454</v>
      </c>
      <c r="AD869" s="273">
        <v>36</v>
      </c>
      <c r="AK869" s="273">
        <v>295499</v>
      </c>
      <c r="BV869" s="279" t="s">
        <v>64</v>
      </c>
      <c r="BW869" s="280" t="s">
        <v>75</v>
      </c>
      <c r="BX869" s="280" t="s">
        <v>231</v>
      </c>
      <c r="BY869" s="280" t="s">
        <v>231</v>
      </c>
      <c r="BZ869" s="280" t="s">
        <v>86</v>
      </c>
      <c r="CA869" s="280" t="s">
        <v>87</v>
      </c>
      <c r="CB869" s="280" t="s">
        <v>217</v>
      </c>
      <c r="CC869" s="280" t="s">
        <v>218</v>
      </c>
      <c r="CD869" s="281">
        <v>2</v>
      </c>
      <c r="CE869" s="277">
        <v>45017</v>
      </c>
      <c r="CF869" s="280"/>
      <c r="CG869" s="280" t="s">
        <v>181</v>
      </c>
      <c r="CH869" s="280"/>
      <c r="CI869" s="280" t="s">
        <v>181</v>
      </c>
      <c r="CJ869" s="280" t="s">
        <v>277</v>
      </c>
      <c r="CK869" s="280"/>
      <c r="CL869" s="280"/>
      <c r="CM869" s="280" t="s">
        <v>73</v>
      </c>
      <c r="CN869" s="280">
        <v>3</v>
      </c>
    </row>
    <row r="870" spans="4:92">
      <c r="D870" s="273" t="s">
        <v>83</v>
      </c>
      <c r="E870" s="273" t="s">
        <v>287</v>
      </c>
      <c r="F870" s="273" t="s">
        <v>466</v>
      </c>
      <c r="G870" s="273" t="s">
        <v>851</v>
      </c>
      <c r="H870" s="274">
        <v>45108</v>
      </c>
      <c r="I870" s="273">
        <v>12875</v>
      </c>
      <c r="J870" s="273">
        <v>796</v>
      </c>
      <c r="K870" s="273">
        <v>2665</v>
      </c>
      <c r="L870" s="273" t="s">
        <v>66</v>
      </c>
      <c r="M870" s="273">
        <v>1025.0587905</v>
      </c>
      <c r="N870" s="273" t="s">
        <v>964</v>
      </c>
      <c r="P870" s="273" t="s">
        <v>1204</v>
      </c>
      <c r="Q870" s="273" t="s">
        <v>1496</v>
      </c>
      <c r="R870" s="273" t="s">
        <v>70</v>
      </c>
      <c r="S870" s="273" t="s">
        <v>1497</v>
      </c>
      <c r="T870" s="273" t="s">
        <v>122</v>
      </c>
      <c r="U870" s="273" t="s">
        <v>122</v>
      </c>
      <c r="V870" s="273" t="s">
        <v>122</v>
      </c>
      <c r="W870" s="273">
        <v>338368</v>
      </c>
      <c r="X870" s="273" t="s">
        <v>64</v>
      </c>
      <c r="Y870" s="273" t="s">
        <v>75</v>
      </c>
      <c r="Z870" s="273" t="s">
        <v>79</v>
      </c>
      <c r="AA870" s="273" t="s">
        <v>79</v>
      </c>
      <c r="AB870" s="274">
        <v>45108</v>
      </c>
      <c r="AC870" s="273">
        <v>12723</v>
      </c>
      <c r="AD870" s="273">
        <v>36</v>
      </c>
      <c r="AK870" s="273">
        <v>295614</v>
      </c>
      <c r="BV870" s="336" t="s">
        <v>64</v>
      </c>
      <c r="BW870" s="337" t="s">
        <v>75</v>
      </c>
      <c r="BX870" s="337" t="s">
        <v>231</v>
      </c>
      <c r="BY870" s="337" t="s">
        <v>231</v>
      </c>
      <c r="BZ870" s="337" t="s">
        <v>86</v>
      </c>
      <c r="CA870" s="337" t="s">
        <v>87</v>
      </c>
      <c r="CB870" s="337" t="s">
        <v>217</v>
      </c>
      <c r="CC870" s="337" t="s">
        <v>218</v>
      </c>
      <c r="CD870" s="338">
        <v>2</v>
      </c>
      <c r="CE870" s="335">
        <v>45017</v>
      </c>
      <c r="CF870" s="337"/>
      <c r="CG870" s="337" t="s">
        <v>181</v>
      </c>
      <c r="CH870" s="337"/>
      <c r="CI870" s="337" t="s">
        <v>181</v>
      </c>
      <c r="CJ870" s="337" t="s">
        <v>270</v>
      </c>
      <c r="CK870" s="337"/>
      <c r="CL870" s="337"/>
      <c r="CM870" s="337" t="s">
        <v>73</v>
      </c>
      <c r="CN870" s="337">
        <v>3</v>
      </c>
    </row>
    <row r="871" spans="4:92">
      <c r="D871" s="273" t="s">
        <v>83</v>
      </c>
      <c r="E871" s="273" t="s">
        <v>287</v>
      </c>
      <c r="F871" s="273" t="s">
        <v>466</v>
      </c>
      <c r="G871" s="273" t="s">
        <v>851</v>
      </c>
      <c r="H871" s="274">
        <v>45108</v>
      </c>
      <c r="I871" s="273">
        <v>12875</v>
      </c>
      <c r="J871" s="273">
        <v>796</v>
      </c>
      <c r="K871" s="273">
        <v>0</v>
      </c>
      <c r="L871" s="273" t="s">
        <v>66</v>
      </c>
      <c r="N871" s="273" t="s">
        <v>107</v>
      </c>
      <c r="W871" s="273">
        <v>338367</v>
      </c>
      <c r="X871" s="273" t="s">
        <v>64</v>
      </c>
      <c r="Y871" s="273" t="s">
        <v>75</v>
      </c>
      <c r="Z871" s="273" t="s">
        <v>79</v>
      </c>
      <c r="AA871" s="273" t="s">
        <v>79</v>
      </c>
      <c r="AB871" s="274">
        <v>45108</v>
      </c>
      <c r="AC871" s="273">
        <v>12723</v>
      </c>
      <c r="AD871" s="273">
        <v>36</v>
      </c>
      <c r="AK871" s="273">
        <v>295622</v>
      </c>
      <c r="BV871" s="279" t="s">
        <v>64</v>
      </c>
      <c r="BW871" s="280" t="s">
        <v>75</v>
      </c>
      <c r="BX871" s="280" t="s">
        <v>231</v>
      </c>
      <c r="BY871" s="280" t="s">
        <v>231</v>
      </c>
      <c r="BZ871" s="280" t="s">
        <v>204</v>
      </c>
      <c r="CA871" s="280" t="s">
        <v>205</v>
      </c>
      <c r="CB871" s="280" t="s">
        <v>206</v>
      </c>
      <c r="CC871" s="280" t="s">
        <v>207</v>
      </c>
      <c r="CD871" s="281">
        <v>0</v>
      </c>
      <c r="CE871" s="277">
        <v>45017</v>
      </c>
      <c r="CF871" s="280"/>
      <c r="CG871" s="280" t="s">
        <v>181</v>
      </c>
      <c r="CH871" s="280"/>
      <c r="CI871" s="280" t="s">
        <v>208</v>
      </c>
      <c r="CJ871" s="280" t="s">
        <v>209</v>
      </c>
      <c r="CK871" s="280"/>
      <c r="CL871" s="280"/>
      <c r="CM871" s="280" t="s">
        <v>73</v>
      </c>
      <c r="CN871" s="280">
        <v>3</v>
      </c>
    </row>
    <row r="872" spans="4:92">
      <c r="D872" s="273" t="s">
        <v>83</v>
      </c>
      <c r="E872" s="273" t="s">
        <v>287</v>
      </c>
      <c r="F872" s="273" t="s">
        <v>466</v>
      </c>
      <c r="G872" s="273" t="s">
        <v>851</v>
      </c>
      <c r="H872" s="274">
        <v>45108</v>
      </c>
      <c r="I872" s="273">
        <v>12875</v>
      </c>
      <c r="J872" s="273">
        <v>796</v>
      </c>
      <c r="K872" s="273">
        <v>0</v>
      </c>
      <c r="L872" s="273" t="s">
        <v>66</v>
      </c>
      <c r="M872" s="273">
        <v>0</v>
      </c>
      <c r="N872" s="273" t="s">
        <v>115</v>
      </c>
      <c r="W872" s="273">
        <v>338366</v>
      </c>
      <c r="X872" s="273" t="s">
        <v>64</v>
      </c>
      <c r="Y872" s="273" t="s">
        <v>75</v>
      </c>
      <c r="Z872" s="273" t="s">
        <v>79</v>
      </c>
      <c r="AA872" s="273" t="s">
        <v>79</v>
      </c>
      <c r="AB872" s="274">
        <v>45108</v>
      </c>
      <c r="AC872" s="273">
        <v>12723</v>
      </c>
      <c r="AD872" s="273">
        <v>36</v>
      </c>
      <c r="AK872" s="273">
        <v>295629</v>
      </c>
      <c r="BV872" s="336" t="s">
        <v>64</v>
      </c>
      <c r="BW872" s="337" t="s">
        <v>75</v>
      </c>
      <c r="BX872" s="337" t="s">
        <v>231</v>
      </c>
      <c r="BY872" s="337" t="s">
        <v>231</v>
      </c>
      <c r="BZ872" s="337" t="s">
        <v>204</v>
      </c>
      <c r="CA872" s="337" t="s">
        <v>205</v>
      </c>
      <c r="CB872" s="337" t="s">
        <v>206</v>
      </c>
      <c r="CC872" s="337" t="s">
        <v>207</v>
      </c>
      <c r="CD872" s="338">
        <v>0</v>
      </c>
      <c r="CE872" s="335">
        <v>45017</v>
      </c>
      <c r="CF872" s="337"/>
      <c r="CG872" s="337" t="s">
        <v>181</v>
      </c>
      <c r="CH872" s="337"/>
      <c r="CI872" s="337" t="s">
        <v>208</v>
      </c>
      <c r="CJ872" s="337" t="s">
        <v>209</v>
      </c>
      <c r="CK872" s="337"/>
      <c r="CL872" s="337"/>
      <c r="CM872" s="337" t="s">
        <v>73</v>
      </c>
      <c r="CN872" s="337">
        <v>3</v>
      </c>
    </row>
    <row r="873" spans="4:92">
      <c r="D873" s="273" t="s">
        <v>83</v>
      </c>
      <c r="E873" s="273" t="s">
        <v>287</v>
      </c>
      <c r="F873" s="273" t="s">
        <v>466</v>
      </c>
      <c r="G873" s="273" t="s">
        <v>851</v>
      </c>
      <c r="H873" s="274">
        <v>45139</v>
      </c>
      <c r="I873" s="273">
        <v>13552</v>
      </c>
      <c r="J873" s="273">
        <v>796</v>
      </c>
      <c r="K873" s="273">
        <v>2665</v>
      </c>
      <c r="L873" s="273" t="s">
        <v>66</v>
      </c>
      <c r="M873" s="273">
        <v>1025.0587905</v>
      </c>
      <c r="N873" s="273" t="s">
        <v>964</v>
      </c>
      <c r="P873" s="273" t="s">
        <v>1204</v>
      </c>
      <c r="Q873" s="273" t="s">
        <v>1496</v>
      </c>
      <c r="R873" s="273" t="s">
        <v>70</v>
      </c>
      <c r="S873" s="273" t="s">
        <v>1497</v>
      </c>
      <c r="T873" s="273" t="s">
        <v>122</v>
      </c>
      <c r="U873" s="273" t="s">
        <v>122</v>
      </c>
      <c r="V873" s="273" t="s">
        <v>122</v>
      </c>
      <c r="W873" s="273">
        <v>338396</v>
      </c>
      <c r="X873" s="273" t="s">
        <v>64</v>
      </c>
      <c r="Y873" s="273" t="s">
        <v>75</v>
      </c>
      <c r="Z873" s="273" t="s">
        <v>79</v>
      </c>
      <c r="AA873" s="273" t="s">
        <v>79</v>
      </c>
      <c r="AB873" s="274">
        <v>45108</v>
      </c>
      <c r="AC873" s="273">
        <v>12723</v>
      </c>
      <c r="AD873" s="273">
        <v>36</v>
      </c>
      <c r="AK873" s="273">
        <v>295636</v>
      </c>
      <c r="BV873" s="279" t="s">
        <v>64</v>
      </c>
      <c r="BW873" s="280" t="s">
        <v>75</v>
      </c>
      <c r="BX873" s="280" t="s">
        <v>231</v>
      </c>
      <c r="BY873" s="280" t="s">
        <v>231</v>
      </c>
      <c r="BZ873" s="280" t="s">
        <v>204</v>
      </c>
      <c r="CA873" s="280" t="s">
        <v>205</v>
      </c>
      <c r="CB873" s="280" t="s">
        <v>206</v>
      </c>
      <c r="CC873" s="280" t="s">
        <v>207</v>
      </c>
      <c r="CD873" s="281">
        <v>0</v>
      </c>
      <c r="CE873" s="277">
        <v>45017</v>
      </c>
      <c r="CF873" s="280"/>
      <c r="CG873" s="280" t="s">
        <v>181</v>
      </c>
      <c r="CH873" s="280"/>
      <c r="CI873" s="280" t="s">
        <v>208</v>
      </c>
      <c r="CJ873" s="280" t="s">
        <v>209</v>
      </c>
      <c r="CK873" s="280"/>
      <c r="CL873" s="280"/>
      <c r="CM873" s="280" t="s">
        <v>73</v>
      </c>
      <c r="CN873" s="280">
        <v>3</v>
      </c>
    </row>
    <row r="874" spans="4:92">
      <c r="D874" s="273" t="s">
        <v>83</v>
      </c>
      <c r="E874" s="273" t="s">
        <v>287</v>
      </c>
      <c r="F874" s="273" t="s">
        <v>466</v>
      </c>
      <c r="G874" s="273" t="s">
        <v>851</v>
      </c>
      <c r="H874" s="274">
        <v>45139</v>
      </c>
      <c r="I874" s="273">
        <v>13552</v>
      </c>
      <c r="J874" s="273">
        <v>796</v>
      </c>
      <c r="K874" s="273">
        <v>0</v>
      </c>
      <c r="L874" s="273" t="s">
        <v>66</v>
      </c>
      <c r="N874" s="273" t="s">
        <v>107</v>
      </c>
      <c r="W874" s="273">
        <v>338395</v>
      </c>
      <c r="X874" s="273" t="s">
        <v>64</v>
      </c>
      <c r="Y874" s="273" t="s">
        <v>75</v>
      </c>
      <c r="Z874" s="273" t="s">
        <v>79</v>
      </c>
      <c r="AA874" s="273" t="s">
        <v>79</v>
      </c>
      <c r="AB874" s="274">
        <v>45108</v>
      </c>
      <c r="AC874" s="273">
        <v>12723</v>
      </c>
      <c r="AD874" s="273">
        <v>36</v>
      </c>
      <c r="AK874" s="273">
        <v>295643</v>
      </c>
      <c r="BV874" s="336" t="s">
        <v>64</v>
      </c>
      <c r="BW874" s="337" t="s">
        <v>75</v>
      </c>
      <c r="BX874" s="337" t="s">
        <v>231</v>
      </c>
      <c r="BY874" s="337" t="s">
        <v>231</v>
      </c>
      <c r="BZ874" s="337" t="s">
        <v>204</v>
      </c>
      <c r="CA874" s="337" t="s">
        <v>205</v>
      </c>
      <c r="CB874" s="337" t="s">
        <v>206</v>
      </c>
      <c r="CC874" s="337" t="s">
        <v>207</v>
      </c>
      <c r="CD874" s="338">
        <v>0</v>
      </c>
      <c r="CE874" s="335">
        <v>45017</v>
      </c>
      <c r="CF874" s="337"/>
      <c r="CG874" s="337" t="s">
        <v>181</v>
      </c>
      <c r="CH874" s="337"/>
      <c r="CI874" s="337" t="s">
        <v>208</v>
      </c>
      <c r="CJ874" s="337" t="s">
        <v>209</v>
      </c>
      <c r="CK874" s="337"/>
      <c r="CL874" s="337"/>
      <c r="CM874" s="337" t="s">
        <v>73</v>
      </c>
      <c r="CN874" s="337">
        <v>3</v>
      </c>
    </row>
    <row r="875" spans="4:92">
      <c r="D875" s="273" t="s">
        <v>83</v>
      </c>
      <c r="E875" s="273" t="s">
        <v>287</v>
      </c>
      <c r="F875" s="273" t="s">
        <v>466</v>
      </c>
      <c r="G875" s="273" t="s">
        <v>851</v>
      </c>
      <c r="H875" s="274">
        <v>45139</v>
      </c>
      <c r="I875" s="273">
        <v>13552</v>
      </c>
      <c r="J875" s="273">
        <v>796</v>
      </c>
      <c r="K875" s="273">
        <v>0</v>
      </c>
      <c r="L875" s="273" t="s">
        <v>66</v>
      </c>
      <c r="M875" s="273">
        <v>0</v>
      </c>
      <c r="N875" s="273" t="s">
        <v>115</v>
      </c>
      <c r="W875" s="273">
        <v>338394</v>
      </c>
      <c r="X875" s="273" t="s">
        <v>64</v>
      </c>
      <c r="Y875" s="273" t="s">
        <v>75</v>
      </c>
      <c r="Z875" s="273" t="s">
        <v>79</v>
      </c>
      <c r="AA875" s="273" t="s">
        <v>79</v>
      </c>
      <c r="AB875" s="274">
        <v>45108</v>
      </c>
      <c r="AC875" s="273">
        <v>12723</v>
      </c>
      <c r="AD875" s="273">
        <v>36</v>
      </c>
      <c r="AK875" s="273">
        <v>295650</v>
      </c>
      <c r="BV875" s="279" t="s">
        <v>64</v>
      </c>
      <c r="BW875" s="280" t="s">
        <v>75</v>
      </c>
      <c r="BX875" s="280" t="s">
        <v>231</v>
      </c>
      <c r="BY875" s="280" t="s">
        <v>231</v>
      </c>
      <c r="BZ875" s="280" t="s">
        <v>204</v>
      </c>
      <c r="CA875" s="280" t="s">
        <v>205</v>
      </c>
      <c r="CB875" s="280" t="s">
        <v>206</v>
      </c>
      <c r="CC875" s="280" t="s">
        <v>207</v>
      </c>
      <c r="CD875" s="281">
        <v>0</v>
      </c>
      <c r="CE875" s="277">
        <v>45017</v>
      </c>
      <c r="CF875" s="280"/>
      <c r="CG875" s="280" t="s">
        <v>181</v>
      </c>
      <c r="CH875" s="280"/>
      <c r="CI875" s="280" t="s">
        <v>208</v>
      </c>
      <c r="CJ875" s="280" t="s">
        <v>209</v>
      </c>
      <c r="CK875" s="280"/>
      <c r="CL875" s="280"/>
      <c r="CM875" s="280" t="s">
        <v>73</v>
      </c>
      <c r="CN875" s="280">
        <v>3</v>
      </c>
    </row>
    <row r="876" spans="4:92">
      <c r="D876" s="273" t="s">
        <v>83</v>
      </c>
      <c r="E876" s="273" t="s">
        <v>287</v>
      </c>
      <c r="F876" s="273" t="s">
        <v>466</v>
      </c>
      <c r="G876" s="273" t="s">
        <v>851</v>
      </c>
      <c r="H876" s="274">
        <v>45170</v>
      </c>
      <c r="I876" s="273">
        <v>13879</v>
      </c>
      <c r="J876" s="273">
        <v>796</v>
      </c>
      <c r="K876" s="273">
        <v>2665</v>
      </c>
      <c r="L876" s="273" t="s">
        <v>66</v>
      </c>
      <c r="M876" s="273">
        <v>1025.0587905</v>
      </c>
      <c r="N876" s="273" t="s">
        <v>964</v>
      </c>
      <c r="P876" s="273" t="s">
        <v>1204</v>
      </c>
      <c r="Q876" s="273" t="s">
        <v>1496</v>
      </c>
      <c r="R876" s="273" t="s">
        <v>70</v>
      </c>
      <c r="S876" s="273" t="s">
        <v>1497</v>
      </c>
      <c r="T876" s="273" t="s">
        <v>122</v>
      </c>
      <c r="U876" s="273" t="s">
        <v>122</v>
      </c>
      <c r="V876" s="273" t="s">
        <v>122</v>
      </c>
      <c r="W876" s="273">
        <v>338424</v>
      </c>
      <c r="X876" s="273" t="s">
        <v>64</v>
      </c>
      <c r="Y876" s="273" t="s">
        <v>75</v>
      </c>
      <c r="Z876" s="273" t="s">
        <v>79</v>
      </c>
      <c r="AA876" s="273" t="s">
        <v>79</v>
      </c>
      <c r="AB876" s="274">
        <v>45108</v>
      </c>
      <c r="AC876" s="273">
        <v>12723</v>
      </c>
      <c r="AD876" s="273">
        <v>36</v>
      </c>
      <c r="AK876" s="273">
        <v>295657</v>
      </c>
      <c r="BV876" s="336" t="s">
        <v>64</v>
      </c>
      <c r="BW876" s="337" t="s">
        <v>75</v>
      </c>
      <c r="BX876" s="337" t="s">
        <v>231</v>
      </c>
      <c r="BY876" s="337" t="s">
        <v>231</v>
      </c>
      <c r="BZ876" s="337" t="s">
        <v>204</v>
      </c>
      <c r="CA876" s="337" t="s">
        <v>205</v>
      </c>
      <c r="CB876" s="337" t="s">
        <v>206</v>
      </c>
      <c r="CC876" s="337" t="s">
        <v>207</v>
      </c>
      <c r="CD876" s="338">
        <v>0</v>
      </c>
      <c r="CE876" s="335">
        <v>45017</v>
      </c>
      <c r="CF876" s="337"/>
      <c r="CG876" s="337" t="s">
        <v>181</v>
      </c>
      <c r="CH876" s="337"/>
      <c r="CI876" s="337" t="s">
        <v>208</v>
      </c>
      <c r="CJ876" s="337" t="s">
        <v>209</v>
      </c>
      <c r="CK876" s="337"/>
      <c r="CL876" s="337"/>
      <c r="CM876" s="337" t="s">
        <v>73</v>
      </c>
      <c r="CN876" s="337">
        <v>3</v>
      </c>
    </row>
    <row r="877" spans="4:92">
      <c r="D877" s="273" t="s">
        <v>83</v>
      </c>
      <c r="E877" s="273" t="s">
        <v>287</v>
      </c>
      <c r="F877" s="273" t="s">
        <v>466</v>
      </c>
      <c r="G877" s="273" t="s">
        <v>851</v>
      </c>
      <c r="H877" s="274">
        <v>45170</v>
      </c>
      <c r="I877" s="273">
        <v>13879</v>
      </c>
      <c r="J877" s="273">
        <v>796</v>
      </c>
      <c r="K877" s="273">
        <v>0</v>
      </c>
      <c r="L877" s="273" t="s">
        <v>66</v>
      </c>
      <c r="N877" s="273" t="s">
        <v>107</v>
      </c>
      <c r="W877" s="273">
        <v>338423</v>
      </c>
      <c r="X877" s="273" t="s">
        <v>64</v>
      </c>
      <c r="Y877" s="273" t="s">
        <v>75</v>
      </c>
      <c r="Z877" s="273" t="s">
        <v>79</v>
      </c>
      <c r="AA877" s="273" t="s">
        <v>79</v>
      </c>
      <c r="AB877" s="274">
        <v>44927</v>
      </c>
      <c r="AC877" s="273">
        <v>11953</v>
      </c>
      <c r="AD877" s="273">
        <v>36</v>
      </c>
      <c r="AE877" s="273">
        <v>0</v>
      </c>
      <c r="AF877" s="273" t="s">
        <v>90</v>
      </c>
      <c r="AG877" s="273" t="s">
        <v>1498</v>
      </c>
      <c r="AH877" s="273" t="s">
        <v>1499</v>
      </c>
      <c r="AI877" s="273" t="s">
        <v>123</v>
      </c>
      <c r="AJ877" s="273" t="s">
        <v>200</v>
      </c>
      <c r="AK877" s="273">
        <v>172734</v>
      </c>
      <c r="BV877" s="279" t="s">
        <v>64</v>
      </c>
      <c r="BW877" s="280" t="s">
        <v>75</v>
      </c>
      <c r="BX877" s="280" t="s">
        <v>231</v>
      </c>
      <c r="BY877" s="280" t="s">
        <v>231</v>
      </c>
      <c r="BZ877" s="280" t="s">
        <v>86</v>
      </c>
      <c r="CA877" s="280" t="s">
        <v>87</v>
      </c>
      <c r="CB877" s="280" t="s">
        <v>217</v>
      </c>
      <c r="CC877" s="280" t="s">
        <v>218</v>
      </c>
      <c r="CD877" s="281">
        <v>2</v>
      </c>
      <c r="CE877" s="277">
        <v>45047</v>
      </c>
      <c r="CF877" s="280"/>
      <c r="CG877" s="280" t="s">
        <v>181</v>
      </c>
      <c r="CH877" s="280"/>
      <c r="CI877" s="280" t="s">
        <v>181</v>
      </c>
      <c r="CJ877" s="280" t="s">
        <v>241</v>
      </c>
      <c r="CK877" s="280"/>
      <c r="CL877" s="280"/>
      <c r="CM877" s="280" t="s">
        <v>73</v>
      </c>
      <c r="CN877" s="280">
        <v>3</v>
      </c>
    </row>
    <row r="878" spans="4:92">
      <c r="D878" s="273" t="s">
        <v>83</v>
      </c>
      <c r="E878" s="273" t="s">
        <v>287</v>
      </c>
      <c r="F878" s="273" t="s">
        <v>466</v>
      </c>
      <c r="G878" s="273" t="s">
        <v>851</v>
      </c>
      <c r="H878" s="274">
        <v>45170</v>
      </c>
      <c r="I878" s="273">
        <v>13879</v>
      </c>
      <c r="J878" s="273">
        <v>796</v>
      </c>
      <c r="K878" s="273">
        <v>0</v>
      </c>
      <c r="L878" s="273" t="s">
        <v>66</v>
      </c>
      <c r="M878" s="273">
        <v>0</v>
      </c>
      <c r="N878" s="273" t="s">
        <v>115</v>
      </c>
      <c r="W878" s="273">
        <v>338422</v>
      </c>
      <c r="X878" s="273" t="s">
        <v>64</v>
      </c>
      <c r="Y878" s="273" t="s">
        <v>75</v>
      </c>
      <c r="Z878" s="273" t="s">
        <v>79</v>
      </c>
      <c r="AA878" s="273" t="s">
        <v>79</v>
      </c>
      <c r="AB878" s="274">
        <v>44927</v>
      </c>
      <c r="AC878" s="273">
        <v>11953</v>
      </c>
      <c r="AD878" s="273">
        <v>36</v>
      </c>
      <c r="AE878" s="273">
        <v>0</v>
      </c>
      <c r="AF878" s="273" t="s">
        <v>90</v>
      </c>
      <c r="AG878" s="273" t="s">
        <v>1500</v>
      </c>
      <c r="AH878" s="273" t="s">
        <v>1501</v>
      </c>
      <c r="AI878" s="273" t="s">
        <v>199</v>
      </c>
      <c r="AJ878" s="273" t="s">
        <v>214</v>
      </c>
      <c r="AK878" s="273">
        <v>172740</v>
      </c>
      <c r="BV878" s="336" t="s">
        <v>64</v>
      </c>
      <c r="BW878" s="337" t="s">
        <v>75</v>
      </c>
      <c r="BX878" s="337" t="s">
        <v>231</v>
      </c>
      <c r="BY878" s="337" t="s">
        <v>231</v>
      </c>
      <c r="BZ878" s="337" t="s">
        <v>86</v>
      </c>
      <c r="CA878" s="337" t="s">
        <v>87</v>
      </c>
      <c r="CB878" s="337" t="s">
        <v>217</v>
      </c>
      <c r="CC878" s="337" t="s">
        <v>218</v>
      </c>
      <c r="CD878" s="338">
        <v>2</v>
      </c>
      <c r="CE878" s="335">
        <v>45047</v>
      </c>
      <c r="CF878" s="337"/>
      <c r="CG878" s="337" t="s">
        <v>181</v>
      </c>
      <c r="CH878" s="337"/>
      <c r="CI878" s="337" t="s">
        <v>181</v>
      </c>
      <c r="CJ878" s="337" t="s">
        <v>265</v>
      </c>
      <c r="CK878" s="337"/>
      <c r="CL878" s="337"/>
      <c r="CM878" s="337" t="s">
        <v>73</v>
      </c>
      <c r="CN878" s="337">
        <v>3</v>
      </c>
    </row>
    <row r="879" spans="4:92">
      <c r="D879" s="273" t="s">
        <v>83</v>
      </c>
      <c r="E879" s="273" t="s">
        <v>287</v>
      </c>
      <c r="F879" s="273" t="s">
        <v>466</v>
      </c>
      <c r="G879" s="273" t="s">
        <v>851</v>
      </c>
      <c r="H879" s="274">
        <v>45200</v>
      </c>
      <c r="I879" s="273">
        <v>15726</v>
      </c>
      <c r="J879" s="273">
        <v>796</v>
      </c>
      <c r="K879" s="273">
        <v>2665</v>
      </c>
      <c r="L879" s="273" t="s">
        <v>66</v>
      </c>
      <c r="M879" s="273">
        <v>1025.0587905</v>
      </c>
      <c r="N879" s="273" t="s">
        <v>964</v>
      </c>
      <c r="P879" s="273" t="s">
        <v>1204</v>
      </c>
      <c r="Q879" s="273" t="s">
        <v>1496</v>
      </c>
      <c r="R879" s="273" t="s">
        <v>70</v>
      </c>
      <c r="S879" s="273" t="s">
        <v>1497</v>
      </c>
      <c r="T879" s="273" t="s">
        <v>122</v>
      </c>
      <c r="U879" s="273" t="s">
        <v>122</v>
      </c>
      <c r="V879" s="273" t="s">
        <v>122</v>
      </c>
      <c r="W879" s="273">
        <v>338480</v>
      </c>
      <c r="X879" s="273" t="s">
        <v>64</v>
      </c>
      <c r="Y879" s="273" t="s">
        <v>75</v>
      </c>
      <c r="Z879" s="273" t="s">
        <v>79</v>
      </c>
      <c r="AA879" s="273" t="s">
        <v>79</v>
      </c>
      <c r="AB879" s="274">
        <v>44927</v>
      </c>
      <c r="AC879" s="273">
        <v>11953</v>
      </c>
      <c r="AD879" s="273">
        <v>36</v>
      </c>
      <c r="AE879" s="273">
        <v>63.02</v>
      </c>
      <c r="AF879" s="273" t="s">
        <v>90</v>
      </c>
      <c r="AH879" s="273" t="s">
        <v>658</v>
      </c>
      <c r="AI879" s="273" t="s">
        <v>123</v>
      </c>
      <c r="AJ879" s="273" t="s">
        <v>214</v>
      </c>
      <c r="AK879" s="273">
        <v>172746</v>
      </c>
      <c r="BV879" s="279" t="s">
        <v>64</v>
      </c>
      <c r="BW879" s="280" t="s">
        <v>75</v>
      </c>
      <c r="BX879" s="280" t="s">
        <v>231</v>
      </c>
      <c r="BY879" s="280" t="s">
        <v>231</v>
      </c>
      <c r="BZ879" s="280" t="s">
        <v>86</v>
      </c>
      <c r="CA879" s="280" t="s">
        <v>87</v>
      </c>
      <c r="CB879" s="280" t="s">
        <v>217</v>
      </c>
      <c r="CC879" s="280" t="s">
        <v>218</v>
      </c>
      <c r="CD879" s="281">
        <v>2</v>
      </c>
      <c r="CE879" s="277">
        <v>45047</v>
      </c>
      <c r="CF879" s="280"/>
      <c r="CG879" s="280" t="s">
        <v>181</v>
      </c>
      <c r="CH879" s="280"/>
      <c r="CI879" s="280" t="s">
        <v>181</v>
      </c>
      <c r="CJ879" s="280" t="s">
        <v>270</v>
      </c>
      <c r="CK879" s="280"/>
      <c r="CL879" s="280"/>
      <c r="CM879" s="280" t="s">
        <v>73</v>
      </c>
      <c r="CN879" s="280">
        <v>3</v>
      </c>
    </row>
    <row r="880" spans="4:92">
      <c r="D880" s="273" t="s">
        <v>83</v>
      </c>
      <c r="E880" s="273" t="s">
        <v>287</v>
      </c>
      <c r="F880" s="273" t="s">
        <v>466</v>
      </c>
      <c r="G880" s="273" t="s">
        <v>851</v>
      </c>
      <c r="H880" s="274">
        <v>45200</v>
      </c>
      <c r="I880" s="273">
        <v>15726</v>
      </c>
      <c r="J880" s="273">
        <v>796</v>
      </c>
      <c r="K880" s="273">
        <v>0</v>
      </c>
      <c r="L880" s="273" t="s">
        <v>66</v>
      </c>
      <c r="N880" s="273" t="s">
        <v>107</v>
      </c>
      <c r="W880" s="273">
        <v>338479</v>
      </c>
      <c r="X880" s="273" t="s">
        <v>64</v>
      </c>
      <c r="Y880" s="273" t="s">
        <v>75</v>
      </c>
      <c r="Z880" s="273" t="s">
        <v>79</v>
      </c>
      <c r="AA880" s="273" t="s">
        <v>79</v>
      </c>
      <c r="AB880" s="274">
        <v>44927</v>
      </c>
      <c r="AC880" s="273">
        <v>11953</v>
      </c>
      <c r="AD880" s="273">
        <v>36</v>
      </c>
      <c r="AE880" s="273">
        <v>0.18179999999999999</v>
      </c>
      <c r="AF880" s="273" t="s">
        <v>90</v>
      </c>
      <c r="AG880" s="273" t="s">
        <v>625</v>
      </c>
      <c r="AH880" s="273" t="s">
        <v>1502</v>
      </c>
      <c r="AI880" s="273" t="s">
        <v>123</v>
      </c>
      <c r="AJ880" s="273" t="s">
        <v>627</v>
      </c>
      <c r="AK880" s="273">
        <v>172751</v>
      </c>
      <c r="BV880" s="336" t="s">
        <v>64</v>
      </c>
      <c r="BW880" s="337" t="s">
        <v>75</v>
      </c>
      <c r="BX880" s="337" t="s">
        <v>231</v>
      </c>
      <c r="BY880" s="337" t="s">
        <v>231</v>
      </c>
      <c r="BZ880" s="337" t="s">
        <v>86</v>
      </c>
      <c r="CA880" s="337" t="s">
        <v>87</v>
      </c>
      <c r="CB880" s="337" t="s">
        <v>217</v>
      </c>
      <c r="CC880" s="337" t="s">
        <v>218</v>
      </c>
      <c r="CD880" s="338">
        <v>2</v>
      </c>
      <c r="CE880" s="335">
        <v>45047</v>
      </c>
      <c r="CF880" s="337"/>
      <c r="CG880" s="337" t="s">
        <v>181</v>
      </c>
      <c r="CH880" s="337"/>
      <c r="CI880" s="337" t="s">
        <v>181</v>
      </c>
      <c r="CJ880" s="337" t="s">
        <v>250</v>
      </c>
      <c r="CK880" s="337"/>
      <c r="CL880" s="337"/>
      <c r="CM880" s="337" t="s">
        <v>73</v>
      </c>
      <c r="CN880" s="337">
        <v>3</v>
      </c>
    </row>
    <row r="881" spans="4:92">
      <c r="D881" s="273" t="s">
        <v>83</v>
      </c>
      <c r="E881" s="273" t="s">
        <v>287</v>
      </c>
      <c r="F881" s="273" t="s">
        <v>466</v>
      </c>
      <c r="G881" s="273" t="s">
        <v>851</v>
      </c>
      <c r="H881" s="274">
        <v>45200</v>
      </c>
      <c r="I881" s="273">
        <v>15726</v>
      </c>
      <c r="J881" s="273">
        <v>796</v>
      </c>
      <c r="K881" s="273">
        <v>0</v>
      </c>
      <c r="L881" s="273" t="s">
        <v>66</v>
      </c>
      <c r="M881" s="273">
        <v>0</v>
      </c>
      <c r="N881" s="273" t="s">
        <v>115</v>
      </c>
      <c r="W881" s="273">
        <v>338478</v>
      </c>
      <c r="X881" s="273" t="s">
        <v>64</v>
      </c>
      <c r="Y881" s="273" t="s">
        <v>75</v>
      </c>
      <c r="Z881" s="273" t="s">
        <v>79</v>
      </c>
      <c r="AA881" s="273" t="s">
        <v>79</v>
      </c>
      <c r="AB881" s="274">
        <v>44927</v>
      </c>
      <c r="AC881" s="273">
        <v>11953</v>
      </c>
      <c r="AD881" s="273">
        <v>36</v>
      </c>
      <c r="AE881" s="273">
        <v>6.2899999999999998E-2</v>
      </c>
      <c r="AF881" s="273" t="s">
        <v>90</v>
      </c>
      <c r="AG881" s="273" t="s">
        <v>625</v>
      </c>
      <c r="AH881" s="273" t="s">
        <v>1503</v>
      </c>
      <c r="AI881" s="273" t="s">
        <v>123</v>
      </c>
      <c r="AJ881" s="273" t="s">
        <v>627</v>
      </c>
      <c r="AK881" s="273">
        <v>172756</v>
      </c>
      <c r="BV881" s="279" t="s">
        <v>64</v>
      </c>
      <c r="BW881" s="280" t="s">
        <v>75</v>
      </c>
      <c r="BX881" s="280" t="s">
        <v>231</v>
      </c>
      <c r="BY881" s="280" t="s">
        <v>231</v>
      </c>
      <c r="BZ881" s="280" t="s">
        <v>86</v>
      </c>
      <c r="CA881" s="280" t="s">
        <v>87</v>
      </c>
      <c r="CB881" s="280" t="s">
        <v>217</v>
      </c>
      <c r="CC881" s="280" t="s">
        <v>218</v>
      </c>
      <c r="CD881" s="281">
        <v>2</v>
      </c>
      <c r="CE881" s="277">
        <v>45047</v>
      </c>
      <c r="CF881" s="280"/>
      <c r="CG881" s="280" t="s">
        <v>181</v>
      </c>
      <c r="CH881" s="280"/>
      <c r="CI881" s="280" t="s">
        <v>181</v>
      </c>
      <c r="CJ881" s="280" t="s">
        <v>261</v>
      </c>
      <c r="CK881" s="280"/>
      <c r="CL881" s="280"/>
      <c r="CM881" s="280" t="s">
        <v>73</v>
      </c>
      <c r="CN881" s="280">
        <v>3</v>
      </c>
    </row>
    <row r="882" spans="4:92">
      <c r="D882" s="273" t="s">
        <v>83</v>
      </c>
      <c r="E882" s="273" t="s">
        <v>287</v>
      </c>
      <c r="F882" s="273" t="s">
        <v>466</v>
      </c>
      <c r="G882" s="273" t="s">
        <v>851</v>
      </c>
      <c r="H882" s="274">
        <v>45231</v>
      </c>
      <c r="I882" s="273">
        <v>15727</v>
      </c>
      <c r="J882" s="273">
        <v>796</v>
      </c>
      <c r="K882" s="273">
        <v>2665</v>
      </c>
      <c r="L882" s="273" t="s">
        <v>66</v>
      </c>
      <c r="M882" s="273">
        <v>1025.0587905</v>
      </c>
      <c r="N882" s="273" t="s">
        <v>964</v>
      </c>
      <c r="P882" s="273" t="s">
        <v>1204</v>
      </c>
      <c r="Q882" s="273" t="s">
        <v>1496</v>
      </c>
      <c r="R882" s="273" t="s">
        <v>70</v>
      </c>
      <c r="S882" s="273" t="s">
        <v>1497</v>
      </c>
      <c r="T882" s="273" t="s">
        <v>122</v>
      </c>
      <c r="U882" s="273" t="s">
        <v>122</v>
      </c>
      <c r="V882" s="273" t="s">
        <v>122</v>
      </c>
      <c r="W882" s="273">
        <v>338508</v>
      </c>
      <c r="X882" s="273" t="s">
        <v>64</v>
      </c>
      <c r="Y882" s="273" t="s">
        <v>75</v>
      </c>
      <c r="Z882" s="273" t="s">
        <v>79</v>
      </c>
      <c r="AA882" s="273" t="s">
        <v>79</v>
      </c>
      <c r="AB882" s="274">
        <v>44927</v>
      </c>
      <c r="AC882" s="273">
        <v>11953</v>
      </c>
      <c r="AD882" s="273">
        <v>36</v>
      </c>
      <c r="AE882" s="273">
        <v>1.37E-2</v>
      </c>
      <c r="AF882" s="273" t="s">
        <v>90</v>
      </c>
      <c r="AG882" s="273" t="s">
        <v>625</v>
      </c>
      <c r="AH882" s="273" t="s">
        <v>1504</v>
      </c>
      <c r="AI882" s="273" t="s">
        <v>123</v>
      </c>
      <c r="AJ882" s="273" t="s">
        <v>627</v>
      </c>
      <c r="AK882" s="273">
        <v>172761</v>
      </c>
      <c r="BV882" s="336" t="s">
        <v>64</v>
      </c>
      <c r="BW882" s="337" t="s">
        <v>75</v>
      </c>
      <c r="BX882" s="337" t="s">
        <v>231</v>
      </c>
      <c r="BY882" s="337" t="s">
        <v>231</v>
      </c>
      <c r="BZ882" s="337" t="s">
        <v>86</v>
      </c>
      <c r="CA882" s="337" t="s">
        <v>87</v>
      </c>
      <c r="CB882" s="337" t="s">
        <v>217</v>
      </c>
      <c r="CC882" s="337" t="s">
        <v>218</v>
      </c>
      <c r="CD882" s="338">
        <v>2</v>
      </c>
      <c r="CE882" s="335">
        <v>45047</v>
      </c>
      <c r="CF882" s="337"/>
      <c r="CG882" s="337" t="s">
        <v>181</v>
      </c>
      <c r="CH882" s="337"/>
      <c r="CI882" s="337" t="s">
        <v>181</v>
      </c>
      <c r="CJ882" s="337" t="s">
        <v>255</v>
      </c>
      <c r="CK882" s="337"/>
      <c r="CL882" s="337"/>
      <c r="CM882" s="337" t="s">
        <v>73</v>
      </c>
      <c r="CN882" s="337">
        <v>3</v>
      </c>
    </row>
    <row r="883" spans="4:92">
      <c r="D883" s="273" t="s">
        <v>83</v>
      </c>
      <c r="E883" s="273" t="s">
        <v>287</v>
      </c>
      <c r="F883" s="273" t="s">
        <v>466</v>
      </c>
      <c r="G883" s="273" t="s">
        <v>851</v>
      </c>
      <c r="H883" s="274">
        <v>45231</v>
      </c>
      <c r="I883" s="273">
        <v>15727</v>
      </c>
      <c r="J883" s="273">
        <v>796</v>
      </c>
      <c r="K883" s="273">
        <v>0</v>
      </c>
      <c r="L883" s="273" t="s">
        <v>66</v>
      </c>
      <c r="N883" s="273" t="s">
        <v>107</v>
      </c>
      <c r="W883" s="273">
        <v>338507</v>
      </c>
      <c r="X883" s="273" t="s">
        <v>64</v>
      </c>
      <c r="Y883" s="273" t="s">
        <v>75</v>
      </c>
      <c r="Z883" s="273" t="s">
        <v>79</v>
      </c>
      <c r="AA883" s="273" t="s">
        <v>79</v>
      </c>
      <c r="AB883" s="274">
        <v>44927</v>
      </c>
      <c r="AC883" s="273">
        <v>11953</v>
      </c>
      <c r="AD883" s="273">
        <v>36</v>
      </c>
      <c r="AE883" s="273">
        <v>0</v>
      </c>
      <c r="AF883" s="273" t="s">
        <v>90</v>
      </c>
      <c r="AG883" s="273" t="s">
        <v>625</v>
      </c>
      <c r="AH883" s="273" t="s">
        <v>1505</v>
      </c>
      <c r="AI883" s="273" t="s">
        <v>123</v>
      </c>
      <c r="AJ883" s="273" t="s">
        <v>627</v>
      </c>
      <c r="AK883" s="273">
        <v>172766</v>
      </c>
      <c r="BV883" s="279" t="s">
        <v>64</v>
      </c>
      <c r="BW883" s="280" t="s">
        <v>75</v>
      </c>
      <c r="BX883" s="280" t="s">
        <v>231</v>
      </c>
      <c r="BY883" s="280" t="s">
        <v>231</v>
      </c>
      <c r="BZ883" s="280" t="s">
        <v>86</v>
      </c>
      <c r="CA883" s="280" t="s">
        <v>87</v>
      </c>
      <c r="CB883" s="280" t="s">
        <v>217</v>
      </c>
      <c r="CC883" s="280" t="s">
        <v>218</v>
      </c>
      <c r="CD883" s="281">
        <v>2</v>
      </c>
      <c r="CE883" s="277">
        <v>45047</v>
      </c>
      <c r="CF883" s="280"/>
      <c r="CG883" s="280" t="s">
        <v>181</v>
      </c>
      <c r="CH883" s="280"/>
      <c r="CI883" s="280" t="s">
        <v>181</v>
      </c>
      <c r="CJ883" s="280" t="s">
        <v>277</v>
      </c>
      <c r="CK883" s="280"/>
      <c r="CL883" s="280"/>
      <c r="CM883" s="280" t="s">
        <v>73</v>
      </c>
      <c r="CN883" s="280">
        <v>3</v>
      </c>
    </row>
    <row r="884" spans="4:92">
      <c r="D884" s="273" t="s">
        <v>83</v>
      </c>
      <c r="E884" s="273" t="s">
        <v>287</v>
      </c>
      <c r="F884" s="273" t="s">
        <v>466</v>
      </c>
      <c r="G884" s="273" t="s">
        <v>851</v>
      </c>
      <c r="H884" s="274">
        <v>45231</v>
      </c>
      <c r="I884" s="273">
        <v>15727</v>
      </c>
      <c r="J884" s="273">
        <v>796</v>
      </c>
      <c r="K884" s="273">
        <v>0</v>
      </c>
      <c r="L884" s="273" t="s">
        <v>66</v>
      </c>
      <c r="M884" s="273">
        <v>0</v>
      </c>
      <c r="N884" s="273" t="s">
        <v>115</v>
      </c>
      <c r="W884" s="273">
        <v>338506</v>
      </c>
      <c r="X884" s="273" t="s">
        <v>64</v>
      </c>
      <c r="Y884" s="273" t="s">
        <v>75</v>
      </c>
      <c r="Z884" s="273" t="s">
        <v>79</v>
      </c>
      <c r="AA884" s="273" t="s">
        <v>79</v>
      </c>
      <c r="AB884" s="274">
        <v>44927</v>
      </c>
      <c r="AC884" s="273">
        <v>11953</v>
      </c>
      <c r="AD884" s="273">
        <v>36</v>
      </c>
      <c r="AE884" s="273">
        <v>1.35E-2</v>
      </c>
      <c r="AF884" s="273" t="s">
        <v>90</v>
      </c>
      <c r="AG884" s="273" t="s">
        <v>625</v>
      </c>
      <c r="AH884" s="273" t="s">
        <v>1506</v>
      </c>
      <c r="AI884" s="273" t="s">
        <v>199</v>
      </c>
      <c r="AJ884" s="273" t="s">
        <v>627</v>
      </c>
      <c r="AK884" s="273">
        <v>172771</v>
      </c>
      <c r="BV884" s="336" t="s">
        <v>64</v>
      </c>
      <c r="BW884" s="337" t="s">
        <v>75</v>
      </c>
      <c r="BX884" s="337" t="s">
        <v>231</v>
      </c>
      <c r="BY884" s="337" t="s">
        <v>231</v>
      </c>
      <c r="BZ884" s="337" t="s">
        <v>86</v>
      </c>
      <c r="CA884" s="337" t="s">
        <v>87</v>
      </c>
      <c r="CB884" s="337" t="s">
        <v>217</v>
      </c>
      <c r="CC884" s="337" t="s">
        <v>218</v>
      </c>
      <c r="CD884" s="338">
        <v>2</v>
      </c>
      <c r="CE884" s="335">
        <v>45047</v>
      </c>
      <c r="CF884" s="337"/>
      <c r="CG884" s="337" t="s">
        <v>181</v>
      </c>
      <c r="CH884" s="337"/>
      <c r="CI884" s="337" t="s">
        <v>181</v>
      </c>
      <c r="CJ884" s="337" t="s">
        <v>232</v>
      </c>
      <c r="CK884" s="337"/>
      <c r="CL884" s="337"/>
      <c r="CM884" s="337" t="s">
        <v>73</v>
      </c>
      <c r="CN884" s="337">
        <v>3</v>
      </c>
    </row>
    <row r="885" spans="4:92">
      <c r="D885" s="273" t="s">
        <v>64</v>
      </c>
      <c r="E885" s="273" t="s">
        <v>75</v>
      </c>
      <c r="F885" s="273" t="s">
        <v>144</v>
      </c>
      <c r="G885" s="273" t="s">
        <v>144</v>
      </c>
      <c r="H885" s="274">
        <v>45108</v>
      </c>
      <c r="I885" s="273">
        <v>12924</v>
      </c>
      <c r="J885" s="273">
        <v>863</v>
      </c>
      <c r="K885" s="273">
        <v>32253.599999999999</v>
      </c>
      <c r="L885" s="273" t="s">
        <v>66</v>
      </c>
      <c r="M885" s="273">
        <v>3647.2422499999998</v>
      </c>
      <c r="N885" s="273" t="s">
        <v>67</v>
      </c>
      <c r="P885" s="273" t="s">
        <v>1011</v>
      </c>
      <c r="Q885" s="273" t="s">
        <v>1188</v>
      </c>
      <c r="R885" s="273" t="s">
        <v>1342</v>
      </c>
      <c r="S885" s="273" t="s">
        <v>1507</v>
      </c>
      <c r="T885" s="273" t="s">
        <v>1507</v>
      </c>
      <c r="U885" s="273" t="s">
        <v>73</v>
      </c>
      <c r="V885" s="273" t="s">
        <v>1508</v>
      </c>
      <c r="W885" s="273">
        <v>275491</v>
      </c>
      <c r="X885" s="273" t="s">
        <v>64</v>
      </c>
      <c r="Y885" s="273" t="s">
        <v>75</v>
      </c>
      <c r="Z885" s="273" t="s">
        <v>79</v>
      </c>
      <c r="AA885" s="273" t="s">
        <v>79</v>
      </c>
      <c r="AB885" s="274">
        <v>44927</v>
      </c>
      <c r="AC885" s="273">
        <v>11953</v>
      </c>
      <c r="AD885" s="273">
        <v>36</v>
      </c>
      <c r="AE885" s="273">
        <v>0</v>
      </c>
      <c r="AF885" s="273" t="s">
        <v>90</v>
      </c>
      <c r="AG885" s="273" t="s">
        <v>625</v>
      </c>
      <c r="AH885" s="273" t="s">
        <v>1509</v>
      </c>
      <c r="AI885" s="273" t="s">
        <v>123</v>
      </c>
      <c r="AJ885" s="273" t="s">
        <v>627</v>
      </c>
      <c r="AK885" s="273">
        <v>172798</v>
      </c>
      <c r="BV885" s="279" t="s">
        <v>64</v>
      </c>
      <c r="BW885" s="280" t="s">
        <v>75</v>
      </c>
      <c r="BX885" s="280" t="s">
        <v>231</v>
      </c>
      <c r="BY885" s="280" t="s">
        <v>231</v>
      </c>
      <c r="BZ885" s="280" t="s">
        <v>138</v>
      </c>
      <c r="CA885" s="280" t="s">
        <v>139</v>
      </c>
      <c r="CB885" s="280" t="s">
        <v>190</v>
      </c>
      <c r="CC885" s="280" t="s">
        <v>191</v>
      </c>
      <c r="CD885" s="281">
        <v>8</v>
      </c>
      <c r="CE885" s="277">
        <v>45047</v>
      </c>
      <c r="CF885" s="280">
        <v>5672.7</v>
      </c>
      <c r="CG885" s="280" t="s">
        <v>80</v>
      </c>
      <c r="CH885" s="280">
        <v>5672.7</v>
      </c>
      <c r="CI885" s="280" t="s">
        <v>80</v>
      </c>
      <c r="CJ885" s="280"/>
      <c r="CK885" s="280"/>
      <c r="CL885" s="280"/>
      <c r="CM885" s="280" t="s">
        <v>73</v>
      </c>
      <c r="CN885" s="280">
        <v>3</v>
      </c>
    </row>
    <row r="886" spans="4:92">
      <c r="D886" s="273" t="s">
        <v>64</v>
      </c>
      <c r="E886" s="273" t="s">
        <v>75</v>
      </c>
      <c r="F886" s="273" t="s">
        <v>144</v>
      </c>
      <c r="G886" s="273" t="s">
        <v>144</v>
      </c>
      <c r="H886" s="274">
        <v>45108</v>
      </c>
      <c r="I886" s="273">
        <v>12924</v>
      </c>
      <c r="J886" s="273">
        <v>863</v>
      </c>
      <c r="K886" s="273">
        <v>518230</v>
      </c>
      <c r="L886" s="273" t="s">
        <v>66</v>
      </c>
      <c r="M886" s="273">
        <v>85761.911250000005</v>
      </c>
      <c r="N886" s="273" t="s">
        <v>115</v>
      </c>
      <c r="W886" s="273">
        <v>206023</v>
      </c>
      <c r="X886" s="273" t="s">
        <v>64</v>
      </c>
      <c r="Y886" s="273" t="s">
        <v>75</v>
      </c>
      <c r="Z886" s="273" t="s">
        <v>79</v>
      </c>
      <c r="AA886" s="273" t="s">
        <v>79</v>
      </c>
      <c r="AB886" s="274">
        <v>44927</v>
      </c>
      <c r="AC886" s="273">
        <v>11953</v>
      </c>
      <c r="AD886" s="273">
        <v>36</v>
      </c>
      <c r="AE886" s="273">
        <v>0</v>
      </c>
      <c r="AF886" s="273" t="s">
        <v>90</v>
      </c>
      <c r="AG886" s="273" t="s">
        <v>625</v>
      </c>
      <c r="AH886" s="273" t="s">
        <v>1510</v>
      </c>
      <c r="AI886" s="273" t="s">
        <v>199</v>
      </c>
      <c r="AJ886" s="273" t="s">
        <v>627</v>
      </c>
      <c r="AK886" s="273">
        <v>172803</v>
      </c>
      <c r="BV886" s="336" t="s">
        <v>64</v>
      </c>
      <c r="BW886" s="337" t="s">
        <v>75</v>
      </c>
      <c r="BX886" s="337" t="s">
        <v>231</v>
      </c>
      <c r="BY886" s="337" t="s">
        <v>231</v>
      </c>
      <c r="BZ886" s="337" t="s">
        <v>167</v>
      </c>
      <c r="CA886" s="337" t="s">
        <v>168</v>
      </c>
      <c r="CB886" s="337" t="s">
        <v>319</v>
      </c>
      <c r="CC886" s="337" t="s">
        <v>320</v>
      </c>
      <c r="CD886" s="338">
        <v>15</v>
      </c>
      <c r="CE886" s="335">
        <v>45047</v>
      </c>
      <c r="CF886" s="337">
        <v>710</v>
      </c>
      <c r="CG886" s="337" t="s">
        <v>80</v>
      </c>
      <c r="CH886" s="337">
        <v>710</v>
      </c>
      <c r="CI886" s="337" t="s">
        <v>80</v>
      </c>
      <c r="CJ886" s="337"/>
      <c r="CK886" s="337"/>
      <c r="CL886" s="337" t="s">
        <v>1511</v>
      </c>
      <c r="CM886" s="337" t="s">
        <v>73</v>
      </c>
      <c r="CN886" s="337">
        <v>3</v>
      </c>
    </row>
    <row r="887" spans="4:92">
      <c r="D887" s="273" t="s">
        <v>64</v>
      </c>
      <c r="E887" s="273" t="s">
        <v>75</v>
      </c>
      <c r="F887" s="273" t="s">
        <v>144</v>
      </c>
      <c r="G887" s="273" t="s">
        <v>144</v>
      </c>
      <c r="H887" s="274">
        <v>45108</v>
      </c>
      <c r="I887" s="273">
        <v>12924</v>
      </c>
      <c r="J887" s="273">
        <v>863</v>
      </c>
      <c r="K887" s="273">
        <v>0</v>
      </c>
      <c r="L887" s="273" t="s">
        <v>66</v>
      </c>
      <c r="N887" s="273" t="s">
        <v>107</v>
      </c>
      <c r="W887" s="273">
        <v>206024</v>
      </c>
      <c r="X887" s="273" t="s">
        <v>64</v>
      </c>
      <c r="Y887" s="273" t="s">
        <v>75</v>
      </c>
      <c r="Z887" s="273" t="s">
        <v>79</v>
      </c>
      <c r="AA887" s="273" t="s">
        <v>79</v>
      </c>
      <c r="AB887" s="274">
        <v>44927</v>
      </c>
      <c r="AC887" s="273">
        <v>11953</v>
      </c>
      <c r="AD887" s="273">
        <v>36</v>
      </c>
      <c r="AE887" s="273">
        <v>0</v>
      </c>
      <c r="AF887" s="273" t="s">
        <v>90</v>
      </c>
      <c r="AG887" s="273" t="s">
        <v>625</v>
      </c>
      <c r="AH887" s="273" t="s">
        <v>1512</v>
      </c>
      <c r="AI887" s="273" t="s">
        <v>199</v>
      </c>
      <c r="AJ887" s="273" t="s">
        <v>627</v>
      </c>
      <c r="AK887" s="273">
        <v>172808</v>
      </c>
      <c r="BV887" s="279" t="s">
        <v>64</v>
      </c>
      <c r="BW887" s="280" t="s">
        <v>75</v>
      </c>
      <c r="BX887" s="280" t="s">
        <v>231</v>
      </c>
      <c r="BY887" s="280" t="s">
        <v>231</v>
      </c>
      <c r="BZ887" s="280" t="s">
        <v>86</v>
      </c>
      <c r="CA887" s="280" t="s">
        <v>87</v>
      </c>
      <c r="CB887" s="280" t="s">
        <v>179</v>
      </c>
      <c r="CC887" s="280" t="s">
        <v>180</v>
      </c>
      <c r="CD887" s="281">
        <v>1</v>
      </c>
      <c r="CE887" s="277">
        <v>45047</v>
      </c>
      <c r="CF887" s="280"/>
      <c r="CG887" s="280" t="s">
        <v>181</v>
      </c>
      <c r="CH887" s="280"/>
      <c r="CI887" s="280" t="s">
        <v>181</v>
      </c>
      <c r="CJ887" s="280" t="s">
        <v>1086</v>
      </c>
      <c r="CK887" s="280"/>
      <c r="CL887" s="280"/>
      <c r="CM887" s="280" t="s">
        <v>73</v>
      </c>
      <c r="CN887" s="280">
        <v>3</v>
      </c>
    </row>
    <row r="888" spans="4:92">
      <c r="D888" s="273" t="s">
        <v>64</v>
      </c>
      <c r="E888" s="273" t="s">
        <v>75</v>
      </c>
      <c r="F888" s="273" t="s">
        <v>144</v>
      </c>
      <c r="G888" s="273" t="s">
        <v>144</v>
      </c>
      <c r="H888" s="274">
        <v>45139</v>
      </c>
      <c r="I888" s="273">
        <v>13601</v>
      </c>
      <c r="J888" s="273">
        <v>863</v>
      </c>
      <c r="K888" s="273">
        <v>5841.2</v>
      </c>
      <c r="L888" s="273" t="s">
        <v>66</v>
      </c>
      <c r="M888" s="273">
        <v>0</v>
      </c>
      <c r="N888" s="273" t="s">
        <v>1010</v>
      </c>
      <c r="O888" s="273">
        <v>0</v>
      </c>
      <c r="P888" s="273" t="s">
        <v>1011</v>
      </c>
      <c r="Q888" s="273" t="s">
        <v>1188</v>
      </c>
      <c r="R888" s="273" t="s">
        <v>1342</v>
      </c>
      <c r="U888" s="273" t="s">
        <v>73</v>
      </c>
      <c r="V888" s="273" t="s">
        <v>1508</v>
      </c>
      <c r="W888" s="273">
        <v>224094</v>
      </c>
      <c r="X888" s="273" t="s">
        <v>64</v>
      </c>
      <c r="Y888" s="273" t="s">
        <v>75</v>
      </c>
      <c r="Z888" s="273" t="s">
        <v>79</v>
      </c>
      <c r="AA888" s="273" t="s">
        <v>79</v>
      </c>
      <c r="AB888" s="274">
        <v>44927</v>
      </c>
      <c r="AC888" s="273">
        <v>11953</v>
      </c>
      <c r="AD888" s="273">
        <v>36</v>
      </c>
      <c r="AE888" s="273">
        <v>0</v>
      </c>
      <c r="AF888" s="273" t="s">
        <v>90</v>
      </c>
      <c r="AG888" s="273" t="s">
        <v>625</v>
      </c>
      <c r="AH888" s="273" t="s">
        <v>1513</v>
      </c>
      <c r="AI888" s="273" t="s">
        <v>123</v>
      </c>
      <c r="AJ888" s="273" t="s">
        <v>627</v>
      </c>
      <c r="AK888" s="273">
        <v>172859</v>
      </c>
      <c r="BV888" s="336" t="s">
        <v>64</v>
      </c>
      <c r="BW888" s="337" t="s">
        <v>75</v>
      </c>
      <c r="BX888" s="337" t="s">
        <v>231</v>
      </c>
      <c r="BY888" s="337" t="s">
        <v>231</v>
      </c>
      <c r="BZ888" s="337" t="s">
        <v>86</v>
      </c>
      <c r="CA888" s="337" t="s">
        <v>87</v>
      </c>
      <c r="CB888" s="337" t="s">
        <v>101</v>
      </c>
      <c r="CC888" s="337" t="s">
        <v>102</v>
      </c>
      <c r="CD888" s="338">
        <v>4</v>
      </c>
      <c r="CE888" s="335">
        <v>45078</v>
      </c>
      <c r="CF888" s="337">
        <v>21270</v>
      </c>
      <c r="CG888" s="337" t="s">
        <v>1495</v>
      </c>
      <c r="CH888" s="337">
        <v>3057.5625</v>
      </c>
      <c r="CI888" s="337" t="s">
        <v>104</v>
      </c>
      <c r="CJ888" s="337"/>
      <c r="CK888" s="337"/>
      <c r="CL888" s="337"/>
      <c r="CM888" s="337" t="s">
        <v>73</v>
      </c>
      <c r="CN888" s="337">
        <v>3</v>
      </c>
    </row>
    <row r="889" spans="4:92">
      <c r="D889" s="273" t="s">
        <v>64</v>
      </c>
      <c r="E889" s="273" t="s">
        <v>75</v>
      </c>
      <c r="F889" s="273" t="s">
        <v>144</v>
      </c>
      <c r="G889" s="273" t="s">
        <v>144</v>
      </c>
      <c r="H889" s="274">
        <v>45139</v>
      </c>
      <c r="I889" s="273">
        <v>13601</v>
      </c>
      <c r="J889" s="273">
        <v>863</v>
      </c>
      <c r="K889" s="273">
        <v>38019.599999999999</v>
      </c>
      <c r="L889" s="273" t="s">
        <v>66</v>
      </c>
      <c r="M889" s="273">
        <v>4466.1141250000001</v>
      </c>
      <c r="N889" s="273" t="s">
        <v>67</v>
      </c>
      <c r="P889" s="273" t="s">
        <v>1011</v>
      </c>
      <c r="Q889" s="273" t="s">
        <v>1188</v>
      </c>
      <c r="R889" s="273" t="s">
        <v>1342</v>
      </c>
      <c r="S889" s="273" t="s">
        <v>1507</v>
      </c>
      <c r="T889" s="273" t="s">
        <v>1507</v>
      </c>
      <c r="U889" s="273" t="s">
        <v>73</v>
      </c>
      <c r="V889" s="273" t="s">
        <v>1508</v>
      </c>
      <c r="W889" s="273">
        <v>275530</v>
      </c>
      <c r="X889" s="273" t="s">
        <v>64</v>
      </c>
      <c r="Y889" s="273" t="s">
        <v>75</v>
      </c>
      <c r="Z889" s="273" t="s">
        <v>79</v>
      </c>
      <c r="AA889" s="273" t="s">
        <v>79</v>
      </c>
      <c r="AB889" s="274">
        <v>44927</v>
      </c>
      <c r="AC889" s="273">
        <v>11953</v>
      </c>
      <c r="AD889" s="273">
        <v>36</v>
      </c>
      <c r="AE889" s="273">
        <v>4.1000000000000003E-3</v>
      </c>
      <c r="AF889" s="273" t="s">
        <v>90</v>
      </c>
      <c r="AG889" s="273" t="s">
        <v>625</v>
      </c>
      <c r="AH889" s="273" t="s">
        <v>1514</v>
      </c>
      <c r="AI889" s="273" t="s">
        <v>199</v>
      </c>
      <c r="AJ889" s="273" t="s">
        <v>627</v>
      </c>
      <c r="AK889" s="273">
        <v>172864</v>
      </c>
      <c r="BV889" s="279" t="s">
        <v>64</v>
      </c>
      <c r="BW889" s="280" t="s">
        <v>75</v>
      </c>
      <c r="BX889" s="280" t="s">
        <v>231</v>
      </c>
      <c r="BY889" s="280" t="s">
        <v>231</v>
      </c>
      <c r="BZ889" s="280" t="s">
        <v>86</v>
      </c>
      <c r="CA889" s="280" t="s">
        <v>87</v>
      </c>
      <c r="CB889" s="280" t="s">
        <v>101</v>
      </c>
      <c r="CC889" s="280" t="s">
        <v>102</v>
      </c>
      <c r="CD889" s="281">
        <v>4</v>
      </c>
      <c r="CE889" s="277">
        <v>45078</v>
      </c>
      <c r="CF889" s="280">
        <v>46837.32</v>
      </c>
      <c r="CG889" s="280" t="s">
        <v>1495</v>
      </c>
      <c r="CH889" s="280">
        <v>6732.8647499999997</v>
      </c>
      <c r="CI889" s="280" t="s">
        <v>104</v>
      </c>
      <c r="CJ889" s="280"/>
      <c r="CK889" s="280"/>
      <c r="CL889" s="280"/>
      <c r="CM889" s="280" t="s">
        <v>73</v>
      </c>
      <c r="CN889" s="280">
        <v>3</v>
      </c>
    </row>
    <row r="890" spans="4:92">
      <c r="D890" s="273" t="s">
        <v>64</v>
      </c>
      <c r="E890" s="273" t="s">
        <v>75</v>
      </c>
      <c r="F890" s="273" t="s">
        <v>144</v>
      </c>
      <c r="G890" s="273" t="s">
        <v>144</v>
      </c>
      <c r="H890" s="274">
        <v>45139</v>
      </c>
      <c r="I890" s="273">
        <v>13601</v>
      </c>
      <c r="J890" s="273">
        <v>863</v>
      </c>
      <c r="K890" s="273">
        <v>465770</v>
      </c>
      <c r="L890" s="273" t="s">
        <v>66</v>
      </c>
      <c r="M890" s="273">
        <v>95467.980249999993</v>
      </c>
      <c r="N890" s="273" t="s">
        <v>115</v>
      </c>
      <c r="W890" s="273">
        <v>224092</v>
      </c>
      <c r="X890" s="273" t="s">
        <v>64</v>
      </c>
      <c r="Y890" s="273" t="s">
        <v>75</v>
      </c>
      <c r="Z890" s="273" t="s">
        <v>79</v>
      </c>
      <c r="AA890" s="273" t="s">
        <v>79</v>
      </c>
      <c r="AB890" s="274">
        <v>44927</v>
      </c>
      <c r="AC890" s="273">
        <v>11953</v>
      </c>
      <c r="AD890" s="273">
        <v>36</v>
      </c>
      <c r="AE890" s="273">
        <v>1.1999999999999999E-3</v>
      </c>
      <c r="AF890" s="273" t="s">
        <v>90</v>
      </c>
      <c r="AG890" s="273" t="s">
        <v>625</v>
      </c>
      <c r="AH890" s="273" t="s">
        <v>1515</v>
      </c>
      <c r="AI890" s="273" t="s">
        <v>199</v>
      </c>
      <c r="AJ890" s="273" t="s">
        <v>627</v>
      </c>
      <c r="AK890" s="273">
        <v>172869</v>
      </c>
      <c r="BV890" s="336" t="s">
        <v>64</v>
      </c>
      <c r="BW890" s="337" t="s">
        <v>75</v>
      </c>
      <c r="BX890" s="337" t="s">
        <v>231</v>
      </c>
      <c r="BY890" s="337" t="s">
        <v>231</v>
      </c>
      <c r="BZ890" s="337" t="s">
        <v>86</v>
      </c>
      <c r="CA890" s="337" t="s">
        <v>87</v>
      </c>
      <c r="CB890" s="337" t="s">
        <v>101</v>
      </c>
      <c r="CC890" s="337" t="s">
        <v>102</v>
      </c>
      <c r="CD890" s="338">
        <v>4</v>
      </c>
      <c r="CE890" s="335">
        <v>45078</v>
      </c>
      <c r="CF890" s="337">
        <v>9068.1200000000008</v>
      </c>
      <c r="CG890" s="337" t="s">
        <v>1495</v>
      </c>
      <c r="CH890" s="337">
        <v>1303.54225</v>
      </c>
      <c r="CI890" s="337" t="s">
        <v>104</v>
      </c>
      <c r="CJ890" s="337"/>
      <c r="CK890" s="337"/>
      <c r="CL890" s="337"/>
      <c r="CM890" s="337" t="s">
        <v>73</v>
      </c>
      <c r="CN890" s="337">
        <v>3</v>
      </c>
    </row>
    <row r="891" spans="4:92">
      <c r="D891" s="273" t="s">
        <v>64</v>
      </c>
      <c r="E891" s="273" t="s">
        <v>75</v>
      </c>
      <c r="F891" s="273" t="s">
        <v>144</v>
      </c>
      <c r="G891" s="273" t="s">
        <v>144</v>
      </c>
      <c r="H891" s="274">
        <v>45139</v>
      </c>
      <c r="I891" s="273">
        <v>13601</v>
      </c>
      <c r="J891" s="273">
        <v>863</v>
      </c>
      <c r="K891" s="273">
        <v>0</v>
      </c>
      <c r="L891" s="273" t="s">
        <v>66</v>
      </c>
      <c r="N891" s="273" t="s">
        <v>107</v>
      </c>
      <c r="W891" s="273">
        <v>224093</v>
      </c>
      <c r="X891" s="273" t="s">
        <v>64</v>
      </c>
      <c r="Y891" s="273" t="s">
        <v>75</v>
      </c>
      <c r="Z891" s="273" t="s">
        <v>79</v>
      </c>
      <c r="AA891" s="273" t="s">
        <v>79</v>
      </c>
      <c r="AB891" s="274">
        <v>44958</v>
      </c>
      <c r="AC891" s="273">
        <v>11986</v>
      </c>
      <c r="AD891" s="273">
        <v>36</v>
      </c>
      <c r="AE891" s="273">
        <v>0.58699999999999997</v>
      </c>
      <c r="AF891" s="273" t="s">
        <v>90</v>
      </c>
      <c r="AG891" s="273" t="s">
        <v>267</v>
      </c>
      <c r="AH891" s="273" t="s">
        <v>268</v>
      </c>
      <c r="AI891" s="273" t="s">
        <v>199</v>
      </c>
      <c r="AJ891" s="273" t="s">
        <v>214</v>
      </c>
      <c r="AK891" s="273">
        <v>212500</v>
      </c>
      <c r="BV891" s="279" t="s">
        <v>64</v>
      </c>
      <c r="BW891" s="280" t="s">
        <v>75</v>
      </c>
      <c r="BX891" s="280" t="s">
        <v>231</v>
      </c>
      <c r="BY891" s="280" t="s">
        <v>231</v>
      </c>
      <c r="BZ891" s="280" t="s">
        <v>86</v>
      </c>
      <c r="CA891" s="280" t="s">
        <v>87</v>
      </c>
      <c r="CB891" s="280" t="s">
        <v>101</v>
      </c>
      <c r="CC891" s="280" t="s">
        <v>102</v>
      </c>
      <c r="CD891" s="281">
        <v>4</v>
      </c>
      <c r="CE891" s="277">
        <v>45078</v>
      </c>
      <c r="CF891" s="280">
        <v>14191.2</v>
      </c>
      <c r="CG891" s="280" t="s">
        <v>1495</v>
      </c>
      <c r="CH891" s="280">
        <v>2039.9849999999999</v>
      </c>
      <c r="CI891" s="280" t="s">
        <v>104</v>
      </c>
      <c r="CJ891" s="280"/>
      <c r="CK891" s="280"/>
      <c r="CL891" s="280"/>
      <c r="CM891" s="280" t="s">
        <v>73</v>
      </c>
      <c r="CN891" s="280">
        <v>3</v>
      </c>
    </row>
    <row r="892" spans="4:92">
      <c r="D892" s="273" t="s">
        <v>64</v>
      </c>
      <c r="E892" s="273" t="s">
        <v>75</v>
      </c>
      <c r="F892" s="273" t="s">
        <v>144</v>
      </c>
      <c r="G892" s="273" t="s">
        <v>144</v>
      </c>
      <c r="H892" s="274">
        <v>45170</v>
      </c>
      <c r="I892" s="273">
        <v>13928</v>
      </c>
      <c r="J892" s="273">
        <v>863</v>
      </c>
      <c r="K892" s="273">
        <v>3965</v>
      </c>
      <c r="L892" s="273" t="s">
        <v>66</v>
      </c>
      <c r="M892" s="273">
        <v>0</v>
      </c>
      <c r="N892" s="273" t="s">
        <v>1010</v>
      </c>
      <c r="O892" s="273">
        <v>0</v>
      </c>
      <c r="P892" s="273" t="s">
        <v>1011</v>
      </c>
      <c r="Q892" s="273" t="s">
        <v>1188</v>
      </c>
      <c r="R892" s="273" t="s">
        <v>1342</v>
      </c>
      <c r="U892" s="273" t="s">
        <v>73</v>
      </c>
      <c r="V892" s="273" t="s">
        <v>1508</v>
      </c>
      <c r="W892" s="273">
        <v>237045</v>
      </c>
      <c r="X892" s="273" t="s">
        <v>64</v>
      </c>
      <c r="Y892" s="273" t="s">
        <v>75</v>
      </c>
      <c r="Z892" s="273" t="s">
        <v>79</v>
      </c>
      <c r="AA892" s="273" t="s">
        <v>79</v>
      </c>
      <c r="AB892" s="274">
        <v>44958</v>
      </c>
      <c r="AC892" s="273">
        <v>11986</v>
      </c>
      <c r="AD892" s="273">
        <v>36</v>
      </c>
      <c r="AE892" s="273">
        <v>0</v>
      </c>
      <c r="AF892" s="273" t="s">
        <v>90</v>
      </c>
      <c r="AG892" s="273" t="s">
        <v>274</v>
      </c>
      <c r="AH892" s="273" t="s">
        <v>275</v>
      </c>
      <c r="AI892" s="273" t="s">
        <v>199</v>
      </c>
      <c r="AJ892" s="273" t="s">
        <v>214</v>
      </c>
      <c r="AK892" s="273">
        <v>212506</v>
      </c>
      <c r="BV892" s="336" t="s">
        <v>64</v>
      </c>
      <c r="BW892" s="337" t="s">
        <v>75</v>
      </c>
      <c r="BX892" s="337" t="s">
        <v>231</v>
      </c>
      <c r="BY892" s="337" t="s">
        <v>231</v>
      </c>
      <c r="BZ892" s="337" t="s">
        <v>86</v>
      </c>
      <c r="CA892" s="337" t="s">
        <v>87</v>
      </c>
      <c r="CB892" s="337" t="s">
        <v>101</v>
      </c>
      <c r="CC892" s="337" t="s">
        <v>102</v>
      </c>
      <c r="CD892" s="338">
        <v>4</v>
      </c>
      <c r="CE892" s="335">
        <v>45078</v>
      </c>
      <c r="CF892" s="337">
        <v>33944.879999999997</v>
      </c>
      <c r="CG892" s="337" t="s">
        <v>1495</v>
      </c>
      <c r="CH892" s="337">
        <v>4879.5765000000001</v>
      </c>
      <c r="CI892" s="337" t="s">
        <v>104</v>
      </c>
      <c r="CJ892" s="337"/>
      <c r="CK892" s="337"/>
      <c r="CL892" s="337"/>
      <c r="CM892" s="337" t="s">
        <v>73</v>
      </c>
      <c r="CN892" s="337">
        <v>3</v>
      </c>
    </row>
    <row r="893" spans="4:92">
      <c r="D893" s="273" t="s">
        <v>64</v>
      </c>
      <c r="E893" s="273" t="s">
        <v>75</v>
      </c>
      <c r="F893" s="273" t="s">
        <v>144</v>
      </c>
      <c r="G893" s="273" t="s">
        <v>144</v>
      </c>
      <c r="H893" s="274">
        <v>45170</v>
      </c>
      <c r="I893" s="273">
        <v>13928</v>
      </c>
      <c r="J893" s="273">
        <v>863</v>
      </c>
      <c r="K893" s="273">
        <v>26320.799999999999</v>
      </c>
      <c r="L893" s="273" t="s">
        <v>66</v>
      </c>
      <c r="M893" s="273">
        <v>2908.9408125</v>
      </c>
      <c r="N893" s="273" t="s">
        <v>67</v>
      </c>
      <c r="P893" s="273" t="s">
        <v>1011</v>
      </c>
      <c r="Q893" s="273" t="s">
        <v>1188</v>
      </c>
      <c r="R893" s="273" t="s">
        <v>1342</v>
      </c>
      <c r="S893" s="273" t="s">
        <v>1507</v>
      </c>
      <c r="T893" s="273" t="s">
        <v>1507</v>
      </c>
      <c r="U893" s="273" t="s">
        <v>73</v>
      </c>
      <c r="V893" s="273" t="s">
        <v>1508</v>
      </c>
      <c r="W893" s="273">
        <v>275547</v>
      </c>
      <c r="X893" s="273" t="s">
        <v>64</v>
      </c>
      <c r="Y893" s="273" t="s">
        <v>75</v>
      </c>
      <c r="Z893" s="273" t="s">
        <v>79</v>
      </c>
      <c r="AA893" s="273" t="s">
        <v>79</v>
      </c>
      <c r="AB893" s="274">
        <v>44958</v>
      </c>
      <c r="AC893" s="273">
        <v>11986</v>
      </c>
      <c r="AD893" s="273">
        <v>36</v>
      </c>
      <c r="AE893" s="273">
        <v>9.0999999999999998E-2</v>
      </c>
      <c r="AF893" s="273" t="s">
        <v>90</v>
      </c>
      <c r="AG893" s="273" t="s">
        <v>281</v>
      </c>
      <c r="AH893" s="273" t="s">
        <v>282</v>
      </c>
      <c r="AI893" s="273" t="s">
        <v>199</v>
      </c>
      <c r="AJ893" s="273" t="s">
        <v>214</v>
      </c>
      <c r="AK893" s="273">
        <v>212512</v>
      </c>
      <c r="BV893" s="279" t="s">
        <v>64</v>
      </c>
      <c r="BW893" s="280" t="s">
        <v>75</v>
      </c>
      <c r="BX893" s="280" t="s">
        <v>231</v>
      </c>
      <c r="BY893" s="280" t="s">
        <v>231</v>
      </c>
      <c r="BZ893" s="280" t="s">
        <v>86</v>
      </c>
      <c r="CA893" s="280" t="s">
        <v>87</v>
      </c>
      <c r="CB893" s="280" t="s">
        <v>101</v>
      </c>
      <c r="CC893" s="280" t="s">
        <v>102</v>
      </c>
      <c r="CD893" s="281">
        <v>4</v>
      </c>
      <c r="CE893" s="277">
        <v>45078</v>
      </c>
      <c r="CF893" s="280">
        <v>17793.240000000002</v>
      </c>
      <c r="CG893" s="280" t="s">
        <v>1495</v>
      </c>
      <c r="CH893" s="280">
        <v>2557.7782499999998</v>
      </c>
      <c r="CI893" s="280" t="s">
        <v>104</v>
      </c>
      <c r="CJ893" s="280"/>
      <c r="CK893" s="280"/>
      <c r="CL893" s="280"/>
      <c r="CM893" s="280" t="s">
        <v>73</v>
      </c>
      <c r="CN893" s="280">
        <v>3</v>
      </c>
    </row>
    <row r="894" spans="4:92">
      <c r="D894" s="273" t="s">
        <v>64</v>
      </c>
      <c r="E894" s="273" t="s">
        <v>75</v>
      </c>
      <c r="F894" s="273" t="s">
        <v>144</v>
      </c>
      <c r="G894" s="273" t="s">
        <v>144</v>
      </c>
      <c r="H894" s="274">
        <v>45170</v>
      </c>
      <c r="I894" s="273">
        <v>13928</v>
      </c>
      <c r="J894" s="273">
        <v>863</v>
      </c>
      <c r="K894" s="273">
        <v>423690</v>
      </c>
      <c r="L894" s="273" t="s">
        <v>66</v>
      </c>
      <c r="M894" s="273">
        <v>66454.141499999998</v>
      </c>
      <c r="N894" s="273" t="s">
        <v>115</v>
      </c>
      <c r="W894" s="273">
        <v>237043</v>
      </c>
      <c r="X894" s="273" t="s">
        <v>64</v>
      </c>
      <c r="Y894" s="273" t="s">
        <v>75</v>
      </c>
      <c r="Z894" s="273" t="s">
        <v>79</v>
      </c>
      <c r="AA894" s="273" t="s">
        <v>79</v>
      </c>
      <c r="AB894" s="274">
        <v>44958</v>
      </c>
      <c r="AC894" s="273">
        <v>11986</v>
      </c>
      <c r="AD894" s="273">
        <v>36</v>
      </c>
      <c r="AE894" s="273">
        <v>0</v>
      </c>
      <c r="AF894" s="273" t="s">
        <v>90</v>
      </c>
      <c r="AG894" s="273" t="s">
        <v>285</v>
      </c>
      <c r="AH894" s="273" t="s">
        <v>286</v>
      </c>
      <c r="AI894" s="273" t="s">
        <v>199</v>
      </c>
      <c r="AJ894" s="273" t="s">
        <v>214</v>
      </c>
      <c r="AK894" s="273">
        <v>212518</v>
      </c>
      <c r="BV894" s="336" t="s">
        <v>64</v>
      </c>
      <c r="BW894" s="337" t="s">
        <v>75</v>
      </c>
      <c r="BX894" s="337" t="s">
        <v>231</v>
      </c>
      <c r="BY894" s="337" t="s">
        <v>231</v>
      </c>
      <c r="BZ894" s="337" t="s">
        <v>86</v>
      </c>
      <c r="CA894" s="337" t="s">
        <v>87</v>
      </c>
      <c r="CB894" s="337" t="s">
        <v>101</v>
      </c>
      <c r="CC894" s="337" t="s">
        <v>102</v>
      </c>
      <c r="CD894" s="338">
        <v>4</v>
      </c>
      <c r="CE894" s="335">
        <v>45078</v>
      </c>
      <c r="CF894" s="337">
        <v>62972.28</v>
      </c>
      <c r="CG894" s="337" t="s">
        <v>1495</v>
      </c>
      <c r="CH894" s="337">
        <v>9052.2652500000004</v>
      </c>
      <c r="CI894" s="337" t="s">
        <v>104</v>
      </c>
      <c r="CJ894" s="337"/>
      <c r="CK894" s="337"/>
      <c r="CL894" s="337"/>
      <c r="CM894" s="337" t="s">
        <v>73</v>
      </c>
      <c r="CN894" s="337">
        <v>3</v>
      </c>
    </row>
    <row r="895" spans="4:92">
      <c r="D895" s="273" t="s">
        <v>64</v>
      </c>
      <c r="E895" s="273" t="s">
        <v>75</v>
      </c>
      <c r="F895" s="273" t="s">
        <v>144</v>
      </c>
      <c r="G895" s="273" t="s">
        <v>144</v>
      </c>
      <c r="H895" s="274">
        <v>45170</v>
      </c>
      <c r="I895" s="273">
        <v>13928</v>
      </c>
      <c r="J895" s="273">
        <v>863</v>
      </c>
      <c r="K895" s="273">
        <v>0</v>
      </c>
      <c r="L895" s="273" t="s">
        <v>66</v>
      </c>
      <c r="N895" s="273" t="s">
        <v>107</v>
      </c>
      <c r="W895" s="273">
        <v>237044</v>
      </c>
      <c r="X895" s="273" t="s">
        <v>64</v>
      </c>
      <c r="Y895" s="273" t="s">
        <v>75</v>
      </c>
      <c r="Z895" s="273" t="s">
        <v>79</v>
      </c>
      <c r="AA895" s="273" t="s">
        <v>79</v>
      </c>
      <c r="AB895" s="274">
        <v>44958</v>
      </c>
      <c r="AC895" s="273">
        <v>11986</v>
      </c>
      <c r="AD895" s="273">
        <v>36</v>
      </c>
      <c r="AE895" s="273">
        <v>6.5129999999999999</v>
      </c>
      <c r="AF895" s="273" t="s">
        <v>90</v>
      </c>
      <c r="AG895" s="273" t="s">
        <v>293</v>
      </c>
      <c r="AH895" s="273" t="s">
        <v>294</v>
      </c>
      <c r="AI895" s="273" t="s">
        <v>199</v>
      </c>
      <c r="AJ895" s="273" t="s">
        <v>214</v>
      </c>
      <c r="AK895" s="273">
        <v>212524</v>
      </c>
      <c r="BV895" s="279" t="s">
        <v>64</v>
      </c>
      <c r="BW895" s="280" t="s">
        <v>75</v>
      </c>
      <c r="BX895" s="280" t="s">
        <v>231</v>
      </c>
      <c r="BY895" s="280" t="s">
        <v>231</v>
      </c>
      <c r="BZ895" s="280" t="s">
        <v>86</v>
      </c>
      <c r="CA895" s="280" t="s">
        <v>87</v>
      </c>
      <c r="CB895" s="280" t="s">
        <v>101</v>
      </c>
      <c r="CC895" s="280" t="s">
        <v>102</v>
      </c>
      <c r="CD895" s="281">
        <v>4</v>
      </c>
      <c r="CE895" s="277">
        <v>45078</v>
      </c>
      <c r="CF895" s="280">
        <v>43632.24</v>
      </c>
      <c r="CG895" s="280" t="s">
        <v>1495</v>
      </c>
      <c r="CH895" s="280">
        <v>6272.1345000000001</v>
      </c>
      <c r="CI895" s="280" t="s">
        <v>104</v>
      </c>
      <c r="CJ895" s="280"/>
      <c r="CK895" s="280"/>
      <c r="CL895" s="280"/>
      <c r="CM895" s="280" t="s">
        <v>73</v>
      </c>
      <c r="CN895" s="280">
        <v>3</v>
      </c>
    </row>
    <row r="896" spans="4:92">
      <c r="D896" s="273" t="s">
        <v>64</v>
      </c>
      <c r="E896" s="273" t="s">
        <v>75</v>
      </c>
      <c r="F896" s="273" t="s">
        <v>144</v>
      </c>
      <c r="G896" s="273" t="s">
        <v>144</v>
      </c>
      <c r="H896" s="274">
        <v>45200</v>
      </c>
      <c r="I896" s="273">
        <v>14263</v>
      </c>
      <c r="J896" s="273">
        <v>863</v>
      </c>
      <c r="K896" s="273">
        <v>4421.7</v>
      </c>
      <c r="L896" s="273" t="s">
        <v>66</v>
      </c>
      <c r="M896" s="273">
        <v>0</v>
      </c>
      <c r="N896" s="273" t="s">
        <v>1010</v>
      </c>
      <c r="O896" s="273">
        <v>0</v>
      </c>
      <c r="P896" s="273" t="s">
        <v>1011</v>
      </c>
      <c r="Q896" s="273" t="s">
        <v>1188</v>
      </c>
      <c r="R896" s="273" t="s">
        <v>1342</v>
      </c>
      <c r="U896" s="273" t="s">
        <v>73</v>
      </c>
      <c r="V896" s="273" t="s">
        <v>1508</v>
      </c>
      <c r="W896" s="273">
        <v>255062</v>
      </c>
      <c r="X896" s="273" t="s">
        <v>64</v>
      </c>
      <c r="Y896" s="273" t="s">
        <v>75</v>
      </c>
      <c r="Z896" s="273" t="s">
        <v>79</v>
      </c>
      <c r="AA896" s="273" t="s">
        <v>79</v>
      </c>
      <c r="AB896" s="274">
        <v>44958</v>
      </c>
      <c r="AC896" s="273">
        <v>11986</v>
      </c>
      <c r="AD896" s="273">
        <v>36</v>
      </c>
      <c r="AE896" s="273">
        <v>0</v>
      </c>
      <c r="AF896" s="273" t="s">
        <v>90</v>
      </c>
      <c r="AG896" s="273" t="s">
        <v>300</v>
      </c>
      <c r="AH896" s="273" t="s">
        <v>301</v>
      </c>
      <c r="AI896" s="273" t="s">
        <v>199</v>
      </c>
      <c r="AJ896" s="273" t="s">
        <v>214</v>
      </c>
      <c r="AK896" s="273">
        <v>212530</v>
      </c>
      <c r="BV896" s="336" t="s">
        <v>64</v>
      </c>
      <c r="BW896" s="337" t="s">
        <v>75</v>
      </c>
      <c r="BX896" s="337" t="s">
        <v>231</v>
      </c>
      <c r="BY896" s="337" t="s">
        <v>231</v>
      </c>
      <c r="BZ896" s="337" t="s">
        <v>110</v>
      </c>
      <c r="CA896" s="337" t="s">
        <v>111</v>
      </c>
      <c r="CB896" s="337" t="s">
        <v>112</v>
      </c>
      <c r="CC896" s="337" t="s">
        <v>113</v>
      </c>
      <c r="CD896" s="338">
        <v>4</v>
      </c>
      <c r="CE896" s="335">
        <v>45078</v>
      </c>
      <c r="CF896" s="337"/>
      <c r="CG896" s="337"/>
      <c r="CH896" s="337"/>
      <c r="CI896" s="337" t="s">
        <v>80</v>
      </c>
      <c r="CJ896" s="337"/>
      <c r="CK896" s="337"/>
      <c r="CL896" s="337"/>
      <c r="CM896" s="337" t="s">
        <v>73</v>
      </c>
      <c r="CN896" s="337">
        <v>3</v>
      </c>
    </row>
    <row r="897" spans="4:92">
      <c r="D897" s="273" t="s">
        <v>64</v>
      </c>
      <c r="E897" s="273" t="s">
        <v>75</v>
      </c>
      <c r="F897" s="273" t="s">
        <v>144</v>
      </c>
      <c r="G897" s="273" t="s">
        <v>144</v>
      </c>
      <c r="H897" s="274">
        <v>45200</v>
      </c>
      <c r="I897" s="273">
        <v>14263</v>
      </c>
      <c r="J897" s="273">
        <v>863</v>
      </c>
      <c r="K897" s="273">
        <v>31951.200000000001</v>
      </c>
      <c r="L897" s="273" t="s">
        <v>66</v>
      </c>
      <c r="M897" s="273">
        <v>1946.9528749999999</v>
      </c>
      <c r="N897" s="273" t="s">
        <v>67</v>
      </c>
      <c r="P897" s="273" t="s">
        <v>1011</v>
      </c>
      <c r="Q897" s="273" t="s">
        <v>1188</v>
      </c>
      <c r="R897" s="273" t="s">
        <v>1342</v>
      </c>
      <c r="S897" s="273" t="s">
        <v>1507</v>
      </c>
      <c r="T897" s="273" t="s">
        <v>1507</v>
      </c>
      <c r="U897" s="273" t="s">
        <v>73</v>
      </c>
      <c r="V897" s="273" t="s">
        <v>1508</v>
      </c>
      <c r="W897" s="273">
        <v>275698</v>
      </c>
      <c r="X897" s="273" t="s">
        <v>64</v>
      </c>
      <c r="Y897" s="273" t="s">
        <v>75</v>
      </c>
      <c r="Z897" s="273" t="s">
        <v>79</v>
      </c>
      <c r="AA897" s="273" t="s">
        <v>79</v>
      </c>
      <c r="AB897" s="274">
        <v>44958</v>
      </c>
      <c r="AC897" s="273">
        <v>11986</v>
      </c>
      <c r="AD897" s="273">
        <v>36</v>
      </c>
      <c r="AE897" s="273">
        <v>1.9870000000000001</v>
      </c>
      <c r="AF897" s="273" t="s">
        <v>90</v>
      </c>
      <c r="AG897" s="273" t="s">
        <v>1498</v>
      </c>
      <c r="AH897" s="273" t="s">
        <v>1499</v>
      </c>
      <c r="AI897" s="273" t="s">
        <v>123</v>
      </c>
      <c r="AJ897" s="273" t="s">
        <v>200</v>
      </c>
      <c r="AK897" s="273">
        <v>212536</v>
      </c>
      <c r="BV897" s="279" t="s">
        <v>64</v>
      </c>
      <c r="BW897" s="280" t="s">
        <v>75</v>
      </c>
      <c r="BX897" s="280" t="s">
        <v>231</v>
      </c>
      <c r="BY897" s="280" t="s">
        <v>231</v>
      </c>
      <c r="BZ897" s="280" t="s">
        <v>86</v>
      </c>
      <c r="CA897" s="280" t="s">
        <v>87</v>
      </c>
      <c r="CB897" s="280" t="s">
        <v>225</v>
      </c>
      <c r="CC897" s="280" t="s">
        <v>226</v>
      </c>
      <c r="CD897" s="281">
        <v>5</v>
      </c>
      <c r="CE897" s="277">
        <v>45078</v>
      </c>
      <c r="CF897" s="280">
        <v>0</v>
      </c>
      <c r="CG897" s="280" t="s">
        <v>80</v>
      </c>
      <c r="CH897" s="280">
        <v>0</v>
      </c>
      <c r="CI897" s="280" t="s">
        <v>80</v>
      </c>
      <c r="CJ897" s="280"/>
      <c r="CK897" s="280"/>
      <c r="CL897" s="280"/>
      <c r="CM897" s="280" t="s">
        <v>73</v>
      </c>
      <c r="CN897" s="280">
        <v>3</v>
      </c>
    </row>
    <row r="898" spans="4:92">
      <c r="D898" s="273" t="s">
        <v>64</v>
      </c>
      <c r="E898" s="273" t="s">
        <v>75</v>
      </c>
      <c r="F898" s="273" t="s">
        <v>144</v>
      </c>
      <c r="G898" s="273" t="s">
        <v>144</v>
      </c>
      <c r="H898" s="274">
        <v>45200</v>
      </c>
      <c r="I898" s="273">
        <v>14263</v>
      </c>
      <c r="J898" s="273">
        <v>863</v>
      </c>
      <c r="K898" s="273">
        <v>308820</v>
      </c>
      <c r="L898" s="273" t="s">
        <v>66</v>
      </c>
      <c r="M898" s="273">
        <v>39213.975062500002</v>
      </c>
      <c r="N898" s="273" t="s">
        <v>115</v>
      </c>
      <c r="W898" s="273">
        <v>255060</v>
      </c>
      <c r="X898" s="273" t="s">
        <v>64</v>
      </c>
      <c r="Y898" s="273" t="s">
        <v>75</v>
      </c>
      <c r="Z898" s="273" t="s">
        <v>79</v>
      </c>
      <c r="AA898" s="273" t="s">
        <v>79</v>
      </c>
      <c r="AB898" s="274">
        <v>44958</v>
      </c>
      <c r="AC898" s="273">
        <v>11986</v>
      </c>
      <c r="AD898" s="273">
        <v>36</v>
      </c>
      <c r="AE898" s="273">
        <v>0</v>
      </c>
      <c r="AF898" s="273" t="s">
        <v>90</v>
      </c>
      <c r="AG898" s="273" t="s">
        <v>1500</v>
      </c>
      <c r="AH898" s="273" t="s">
        <v>1501</v>
      </c>
      <c r="AI898" s="273" t="s">
        <v>199</v>
      </c>
      <c r="AJ898" s="273" t="s">
        <v>214</v>
      </c>
      <c r="AK898" s="273">
        <v>212542</v>
      </c>
      <c r="BV898" s="336" t="s">
        <v>64</v>
      </c>
      <c r="BW898" s="337" t="s">
        <v>75</v>
      </c>
      <c r="BX898" s="337" t="s">
        <v>231</v>
      </c>
      <c r="BY898" s="337" t="s">
        <v>231</v>
      </c>
      <c r="BZ898" s="337" t="s">
        <v>86</v>
      </c>
      <c r="CA898" s="337" t="s">
        <v>87</v>
      </c>
      <c r="CB898" s="337" t="s">
        <v>225</v>
      </c>
      <c r="CC898" s="337" t="s">
        <v>226</v>
      </c>
      <c r="CD898" s="338">
        <v>5</v>
      </c>
      <c r="CE898" s="335">
        <v>45078</v>
      </c>
      <c r="CF898" s="337">
        <v>0</v>
      </c>
      <c r="CG898" s="337" t="s">
        <v>80</v>
      </c>
      <c r="CH898" s="337">
        <v>0</v>
      </c>
      <c r="CI898" s="337" t="s">
        <v>80</v>
      </c>
      <c r="CJ898" s="337"/>
      <c r="CK898" s="337"/>
      <c r="CL898" s="337"/>
      <c r="CM898" s="337" t="s">
        <v>73</v>
      </c>
      <c r="CN898" s="337">
        <v>3</v>
      </c>
    </row>
    <row r="899" spans="4:92">
      <c r="D899" s="273" t="s">
        <v>64</v>
      </c>
      <c r="E899" s="273" t="s">
        <v>75</v>
      </c>
      <c r="F899" s="273" t="s">
        <v>144</v>
      </c>
      <c r="G899" s="273" t="s">
        <v>144</v>
      </c>
      <c r="H899" s="274">
        <v>45200</v>
      </c>
      <c r="I899" s="273">
        <v>14263</v>
      </c>
      <c r="J899" s="273">
        <v>863</v>
      </c>
      <c r="K899" s="273">
        <v>0</v>
      </c>
      <c r="L899" s="273" t="s">
        <v>66</v>
      </c>
      <c r="N899" s="273" t="s">
        <v>107</v>
      </c>
      <c r="W899" s="273">
        <v>255061</v>
      </c>
      <c r="X899" s="273" t="s">
        <v>64</v>
      </c>
      <c r="Y899" s="273" t="s">
        <v>75</v>
      </c>
      <c r="Z899" s="273" t="s">
        <v>79</v>
      </c>
      <c r="AA899" s="273" t="s">
        <v>79</v>
      </c>
      <c r="AB899" s="274">
        <v>44958</v>
      </c>
      <c r="AC899" s="273">
        <v>11986</v>
      </c>
      <c r="AD899" s="273">
        <v>36</v>
      </c>
      <c r="AE899" s="273">
        <v>96.46</v>
      </c>
      <c r="AF899" s="273" t="s">
        <v>90</v>
      </c>
      <c r="AH899" s="273" t="s">
        <v>658</v>
      </c>
      <c r="AI899" s="273" t="s">
        <v>123</v>
      </c>
      <c r="AJ899" s="273" t="s">
        <v>214</v>
      </c>
      <c r="AK899" s="273">
        <v>212548</v>
      </c>
      <c r="BV899" s="279" t="s">
        <v>64</v>
      </c>
      <c r="BW899" s="280" t="s">
        <v>75</v>
      </c>
      <c r="BX899" s="280" t="s">
        <v>231</v>
      </c>
      <c r="BY899" s="280" t="s">
        <v>231</v>
      </c>
      <c r="BZ899" s="280" t="s">
        <v>86</v>
      </c>
      <c r="CA899" s="280" t="s">
        <v>87</v>
      </c>
      <c r="CB899" s="280" t="s">
        <v>225</v>
      </c>
      <c r="CC899" s="280" t="s">
        <v>226</v>
      </c>
      <c r="CD899" s="281">
        <v>5</v>
      </c>
      <c r="CE899" s="277">
        <v>45078</v>
      </c>
      <c r="CF899" s="280">
        <v>0</v>
      </c>
      <c r="CG899" s="280" t="s">
        <v>80</v>
      </c>
      <c r="CH899" s="280">
        <v>0</v>
      </c>
      <c r="CI899" s="280" t="s">
        <v>80</v>
      </c>
      <c r="CJ899" s="280"/>
      <c r="CK899" s="280"/>
      <c r="CL899" s="280"/>
      <c r="CM899" s="280" t="s">
        <v>73</v>
      </c>
      <c r="CN899" s="280">
        <v>3</v>
      </c>
    </row>
    <row r="900" spans="4:92">
      <c r="D900" s="273" t="s">
        <v>64</v>
      </c>
      <c r="E900" s="273" t="s">
        <v>75</v>
      </c>
      <c r="F900" s="273" t="s">
        <v>144</v>
      </c>
      <c r="G900" s="273" t="s">
        <v>144</v>
      </c>
      <c r="H900" s="274">
        <v>45231</v>
      </c>
      <c r="I900" s="273">
        <v>14630</v>
      </c>
      <c r="J900" s="273">
        <v>863</v>
      </c>
      <c r="K900" s="273">
        <v>3976.6</v>
      </c>
      <c r="L900" s="273" t="s">
        <v>66</v>
      </c>
      <c r="M900" s="273">
        <v>0</v>
      </c>
      <c r="N900" s="273" t="s">
        <v>1010</v>
      </c>
      <c r="O900" s="273">
        <v>0</v>
      </c>
      <c r="P900" s="273" t="s">
        <v>1011</v>
      </c>
      <c r="Q900" s="273" t="s">
        <v>1188</v>
      </c>
      <c r="R900" s="273" t="s">
        <v>1342</v>
      </c>
      <c r="U900" s="273" t="s">
        <v>73</v>
      </c>
      <c r="V900" s="273" t="s">
        <v>1508</v>
      </c>
      <c r="W900" s="273">
        <v>273920</v>
      </c>
      <c r="X900" s="273" t="s">
        <v>64</v>
      </c>
      <c r="Y900" s="273" t="s">
        <v>75</v>
      </c>
      <c r="Z900" s="273" t="s">
        <v>79</v>
      </c>
      <c r="AA900" s="273" t="s">
        <v>79</v>
      </c>
      <c r="AB900" s="274">
        <v>44958</v>
      </c>
      <c r="AC900" s="273">
        <v>11986</v>
      </c>
      <c r="AD900" s="273">
        <v>36</v>
      </c>
      <c r="AE900" s="273">
        <v>0.190332</v>
      </c>
      <c r="AF900" s="273" t="s">
        <v>90</v>
      </c>
      <c r="AG900" s="273" t="s">
        <v>625</v>
      </c>
      <c r="AH900" s="273" t="s">
        <v>1502</v>
      </c>
      <c r="AI900" s="273" t="s">
        <v>123</v>
      </c>
      <c r="AJ900" s="273" t="s">
        <v>627</v>
      </c>
      <c r="AK900" s="273">
        <v>212553</v>
      </c>
      <c r="BV900" s="336" t="s">
        <v>64</v>
      </c>
      <c r="BW900" s="337" t="s">
        <v>75</v>
      </c>
      <c r="BX900" s="337" t="s">
        <v>231</v>
      </c>
      <c r="BY900" s="337" t="s">
        <v>231</v>
      </c>
      <c r="BZ900" s="337" t="s">
        <v>86</v>
      </c>
      <c r="CA900" s="337" t="s">
        <v>87</v>
      </c>
      <c r="CB900" s="337" t="s">
        <v>225</v>
      </c>
      <c r="CC900" s="337" t="s">
        <v>226</v>
      </c>
      <c r="CD900" s="338">
        <v>5</v>
      </c>
      <c r="CE900" s="335">
        <v>45078</v>
      </c>
      <c r="CF900" s="337">
        <v>0</v>
      </c>
      <c r="CG900" s="337" t="s">
        <v>80</v>
      </c>
      <c r="CH900" s="337">
        <v>0</v>
      </c>
      <c r="CI900" s="337" t="s">
        <v>80</v>
      </c>
      <c r="CJ900" s="337"/>
      <c r="CK900" s="337"/>
      <c r="CL900" s="337"/>
      <c r="CM900" s="337" t="s">
        <v>73</v>
      </c>
      <c r="CN900" s="337">
        <v>3</v>
      </c>
    </row>
    <row r="901" spans="4:92">
      <c r="D901" s="273" t="s">
        <v>64</v>
      </c>
      <c r="E901" s="273" t="s">
        <v>63</v>
      </c>
      <c r="F901" s="273" t="s">
        <v>252</v>
      </c>
      <c r="G901" s="273" t="s">
        <v>257</v>
      </c>
      <c r="H901" s="274">
        <v>45108</v>
      </c>
      <c r="I901" s="273">
        <v>12713</v>
      </c>
      <c r="J901" s="273">
        <v>22</v>
      </c>
      <c r="K901" s="273">
        <v>0</v>
      </c>
      <c r="L901" s="273" t="s">
        <v>66</v>
      </c>
      <c r="N901" s="273" t="s">
        <v>107</v>
      </c>
      <c r="W901" s="273">
        <v>242375</v>
      </c>
      <c r="X901" s="273" t="s">
        <v>64</v>
      </c>
      <c r="Y901" s="273" t="s">
        <v>75</v>
      </c>
      <c r="Z901" s="273" t="s">
        <v>79</v>
      </c>
      <c r="AA901" s="273" t="s">
        <v>79</v>
      </c>
      <c r="AB901" s="274">
        <v>44958</v>
      </c>
      <c r="AC901" s="273">
        <v>11986</v>
      </c>
      <c r="AD901" s="273">
        <v>36</v>
      </c>
      <c r="AE901" s="273">
        <v>6.2567999999999999E-2</v>
      </c>
      <c r="AF901" s="273" t="s">
        <v>90</v>
      </c>
      <c r="AG901" s="273" t="s">
        <v>625</v>
      </c>
      <c r="AH901" s="273" t="s">
        <v>1503</v>
      </c>
      <c r="AI901" s="273" t="s">
        <v>123</v>
      </c>
      <c r="AJ901" s="273" t="s">
        <v>627</v>
      </c>
      <c r="AK901" s="273">
        <v>212558</v>
      </c>
      <c r="BV901" s="279" t="s">
        <v>64</v>
      </c>
      <c r="BW901" s="280" t="s">
        <v>75</v>
      </c>
      <c r="BX901" s="280" t="s">
        <v>231</v>
      </c>
      <c r="BY901" s="280" t="s">
        <v>231</v>
      </c>
      <c r="BZ901" s="280" t="s">
        <v>86</v>
      </c>
      <c r="CA901" s="280" t="s">
        <v>87</v>
      </c>
      <c r="CB901" s="280" t="s">
        <v>225</v>
      </c>
      <c r="CC901" s="280" t="s">
        <v>226</v>
      </c>
      <c r="CD901" s="281">
        <v>5</v>
      </c>
      <c r="CE901" s="277">
        <v>45078</v>
      </c>
      <c r="CF901" s="280">
        <v>0</v>
      </c>
      <c r="CG901" s="280" t="s">
        <v>80</v>
      </c>
      <c r="CH901" s="280">
        <v>0</v>
      </c>
      <c r="CI901" s="280" t="s">
        <v>80</v>
      </c>
      <c r="CJ901" s="280"/>
      <c r="CK901" s="280"/>
      <c r="CL901" s="280"/>
      <c r="CM901" s="280" t="s">
        <v>73</v>
      </c>
      <c r="CN901" s="280">
        <v>3</v>
      </c>
    </row>
    <row r="902" spans="4:92">
      <c r="D902" s="273" t="s">
        <v>64</v>
      </c>
      <c r="E902" s="273" t="s">
        <v>63</v>
      </c>
      <c r="F902" s="273" t="s">
        <v>252</v>
      </c>
      <c r="G902" s="273" t="s">
        <v>257</v>
      </c>
      <c r="H902" s="274">
        <v>45108</v>
      </c>
      <c r="I902" s="273">
        <v>12713</v>
      </c>
      <c r="J902" s="273">
        <v>22</v>
      </c>
      <c r="K902" s="273">
        <v>325928</v>
      </c>
      <c r="L902" s="273" t="s">
        <v>66</v>
      </c>
      <c r="M902" s="273">
        <v>67979.777359999993</v>
      </c>
      <c r="N902" s="273" t="s">
        <v>115</v>
      </c>
      <c r="W902" s="273">
        <v>242374</v>
      </c>
      <c r="X902" s="273" t="s">
        <v>64</v>
      </c>
      <c r="Y902" s="273" t="s">
        <v>75</v>
      </c>
      <c r="Z902" s="273" t="s">
        <v>79</v>
      </c>
      <c r="AA902" s="273" t="s">
        <v>79</v>
      </c>
      <c r="AB902" s="274">
        <v>44958</v>
      </c>
      <c r="AC902" s="273">
        <v>11986</v>
      </c>
      <c r="AD902" s="273">
        <v>36</v>
      </c>
      <c r="AE902" s="273">
        <v>1.7219700000000001E-2</v>
      </c>
      <c r="AF902" s="273" t="s">
        <v>90</v>
      </c>
      <c r="AG902" s="273" t="s">
        <v>625</v>
      </c>
      <c r="AH902" s="273" t="s">
        <v>1504</v>
      </c>
      <c r="AI902" s="273" t="s">
        <v>123</v>
      </c>
      <c r="AJ902" s="273" t="s">
        <v>627</v>
      </c>
      <c r="AK902" s="273">
        <v>212563</v>
      </c>
      <c r="BV902" s="336" t="s">
        <v>64</v>
      </c>
      <c r="BW902" s="337" t="s">
        <v>75</v>
      </c>
      <c r="BX902" s="337" t="s">
        <v>231</v>
      </c>
      <c r="BY902" s="337" t="s">
        <v>231</v>
      </c>
      <c r="BZ902" s="337" t="s">
        <v>86</v>
      </c>
      <c r="CA902" s="337" t="s">
        <v>87</v>
      </c>
      <c r="CB902" s="337" t="s">
        <v>225</v>
      </c>
      <c r="CC902" s="337" t="s">
        <v>226</v>
      </c>
      <c r="CD902" s="338">
        <v>5</v>
      </c>
      <c r="CE902" s="335">
        <v>45078</v>
      </c>
      <c r="CF902" s="337">
        <v>0</v>
      </c>
      <c r="CG902" s="337" t="s">
        <v>80</v>
      </c>
      <c r="CH902" s="337">
        <v>0</v>
      </c>
      <c r="CI902" s="337" t="s">
        <v>80</v>
      </c>
      <c r="CJ902" s="337"/>
      <c r="CK902" s="337"/>
      <c r="CL902" s="337"/>
      <c r="CM902" s="337" t="s">
        <v>73</v>
      </c>
      <c r="CN902" s="337">
        <v>3</v>
      </c>
    </row>
    <row r="903" spans="4:92">
      <c r="D903" s="273" t="s">
        <v>64</v>
      </c>
      <c r="E903" s="273" t="s">
        <v>63</v>
      </c>
      <c r="F903" s="273" t="s">
        <v>252</v>
      </c>
      <c r="G903" s="273" t="s">
        <v>437</v>
      </c>
      <c r="H903" s="274">
        <v>44927</v>
      </c>
      <c r="I903" s="273">
        <v>11157</v>
      </c>
      <c r="J903" s="273">
        <v>668</v>
      </c>
      <c r="W903" s="273">
        <v>137440</v>
      </c>
      <c r="X903" s="273" t="s">
        <v>64</v>
      </c>
      <c r="Y903" s="273" t="s">
        <v>75</v>
      </c>
      <c r="Z903" s="273" t="s">
        <v>79</v>
      </c>
      <c r="AA903" s="273" t="s">
        <v>79</v>
      </c>
      <c r="AB903" s="274">
        <v>44958</v>
      </c>
      <c r="AC903" s="273">
        <v>11986</v>
      </c>
      <c r="AD903" s="273">
        <v>36</v>
      </c>
      <c r="AE903" s="273">
        <v>1.2999999999999999E-2</v>
      </c>
      <c r="AF903" s="273" t="s">
        <v>90</v>
      </c>
      <c r="AG903" s="273" t="s">
        <v>625</v>
      </c>
      <c r="AH903" s="273" t="s">
        <v>1505</v>
      </c>
      <c r="AI903" s="273" t="s">
        <v>123</v>
      </c>
      <c r="AJ903" s="273" t="s">
        <v>627</v>
      </c>
      <c r="AK903" s="273">
        <v>212568</v>
      </c>
      <c r="BV903" s="279" t="s">
        <v>64</v>
      </c>
      <c r="BW903" s="280" t="s">
        <v>75</v>
      </c>
      <c r="BX903" s="280" t="s">
        <v>231</v>
      </c>
      <c r="BY903" s="280" t="s">
        <v>231</v>
      </c>
      <c r="BZ903" s="280" t="s">
        <v>86</v>
      </c>
      <c r="CA903" s="280" t="s">
        <v>87</v>
      </c>
      <c r="CB903" s="280" t="s">
        <v>225</v>
      </c>
      <c r="CC903" s="280" t="s">
        <v>226</v>
      </c>
      <c r="CD903" s="281">
        <v>5</v>
      </c>
      <c r="CE903" s="277">
        <v>45078</v>
      </c>
      <c r="CF903" s="280">
        <v>0</v>
      </c>
      <c r="CG903" s="280" t="s">
        <v>80</v>
      </c>
      <c r="CH903" s="280">
        <v>0</v>
      </c>
      <c r="CI903" s="280" t="s">
        <v>80</v>
      </c>
      <c r="CJ903" s="280"/>
      <c r="CK903" s="280"/>
      <c r="CL903" s="280"/>
      <c r="CM903" s="280" t="s">
        <v>73</v>
      </c>
      <c r="CN903" s="280">
        <v>3</v>
      </c>
    </row>
    <row r="904" spans="4:92">
      <c r="D904" s="273" t="s">
        <v>64</v>
      </c>
      <c r="E904" s="273" t="s">
        <v>63</v>
      </c>
      <c r="F904" s="273" t="s">
        <v>252</v>
      </c>
      <c r="G904" s="273" t="s">
        <v>437</v>
      </c>
      <c r="H904" s="274">
        <v>44927</v>
      </c>
      <c r="I904" s="273">
        <v>11157</v>
      </c>
      <c r="J904" s="273">
        <v>668</v>
      </c>
      <c r="K904" s="273">
        <v>0</v>
      </c>
      <c r="L904" s="273" t="s">
        <v>66</v>
      </c>
      <c r="N904" s="273" t="s">
        <v>107</v>
      </c>
      <c r="W904" s="273">
        <v>137465</v>
      </c>
      <c r="X904" s="273" t="s">
        <v>64</v>
      </c>
      <c r="Y904" s="273" t="s">
        <v>75</v>
      </c>
      <c r="Z904" s="273" t="s">
        <v>79</v>
      </c>
      <c r="AA904" s="273" t="s">
        <v>79</v>
      </c>
      <c r="AB904" s="274">
        <v>44958</v>
      </c>
      <c r="AC904" s="273">
        <v>11986</v>
      </c>
      <c r="AD904" s="273">
        <v>36</v>
      </c>
      <c r="AE904" s="273">
        <v>1.976E-2</v>
      </c>
      <c r="AF904" s="273" t="s">
        <v>90</v>
      </c>
      <c r="AG904" s="273" t="s">
        <v>625</v>
      </c>
      <c r="AH904" s="273" t="s">
        <v>1506</v>
      </c>
      <c r="AI904" s="273" t="s">
        <v>199</v>
      </c>
      <c r="AJ904" s="273" t="s">
        <v>627</v>
      </c>
      <c r="AK904" s="273">
        <v>212573</v>
      </c>
      <c r="BV904" s="336" t="s">
        <v>64</v>
      </c>
      <c r="BW904" s="337" t="s">
        <v>75</v>
      </c>
      <c r="BX904" s="337" t="s">
        <v>231</v>
      </c>
      <c r="BY904" s="337" t="s">
        <v>231</v>
      </c>
      <c r="BZ904" s="337" t="s">
        <v>86</v>
      </c>
      <c r="CA904" s="337" t="s">
        <v>87</v>
      </c>
      <c r="CB904" s="337" t="s">
        <v>225</v>
      </c>
      <c r="CC904" s="337" t="s">
        <v>226</v>
      </c>
      <c r="CD904" s="338">
        <v>5</v>
      </c>
      <c r="CE904" s="335">
        <v>45078</v>
      </c>
      <c r="CF904" s="337">
        <v>0</v>
      </c>
      <c r="CG904" s="337" t="s">
        <v>80</v>
      </c>
      <c r="CH904" s="337">
        <v>0</v>
      </c>
      <c r="CI904" s="337" t="s">
        <v>80</v>
      </c>
      <c r="CJ904" s="337"/>
      <c r="CK904" s="337"/>
      <c r="CL904" s="337"/>
      <c r="CM904" s="337" t="s">
        <v>73</v>
      </c>
      <c r="CN904" s="337">
        <v>3</v>
      </c>
    </row>
    <row r="905" spans="4:92">
      <c r="D905" s="273" t="s">
        <v>64</v>
      </c>
      <c r="E905" s="273" t="s">
        <v>63</v>
      </c>
      <c r="F905" s="273" t="s">
        <v>252</v>
      </c>
      <c r="G905" s="273" t="s">
        <v>437</v>
      </c>
      <c r="H905" s="274">
        <v>44927</v>
      </c>
      <c r="I905" s="273">
        <v>11157</v>
      </c>
      <c r="J905" s="273">
        <v>668</v>
      </c>
      <c r="K905" s="273">
        <v>33160</v>
      </c>
      <c r="L905" s="273" t="s">
        <v>66</v>
      </c>
      <c r="M905" s="273">
        <v>3349.87048</v>
      </c>
      <c r="N905" s="273" t="s">
        <v>115</v>
      </c>
      <c r="W905" s="273">
        <v>137464</v>
      </c>
      <c r="X905" s="273" t="s">
        <v>64</v>
      </c>
      <c r="Y905" s="273" t="s">
        <v>75</v>
      </c>
      <c r="Z905" s="273" t="s">
        <v>79</v>
      </c>
      <c r="AA905" s="273" t="s">
        <v>79</v>
      </c>
      <c r="AB905" s="274">
        <v>45108</v>
      </c>
      <c r="AC905" s="273">
        <v>12723</v>
      </c>
      <c r="AD905" s="273">
        <v>36</v>
      </c>
      <c r="AK905" s="273">
        <v>295664</v>
      </c>
      <c r="BV905" s="279" t="s">
        <v>64</v>
      </c>
      <c r="BW905" s="280" t="s">
        <v>75</v>
      </c>
      <c r="BX905" s="280" t="s">
        <v>231</v>
      </c>
      <c r="BY905" s="280" t="s">
        <v>231</v>
      </c>
      <c r="BZ905" s="280" t="s">
        <v>86</v>
      </c>
      <c r="CA905" s="280" t="s">
        <v>87</v>
      </c>
      <c r="CB905" s="280" t="s">
        <v>225</v>
      </c>
      <c r="CC905" s="280" t="s">
        <v>226</v>
      </c>
      <c r="CD905" s="281">
        <v>5</v>
      </c>
      <c r="CE905" s="277">
        <v>45108</v>
      </c>
      <c r="CF905" s="280">
        <v>0</v>
      </c>
      <c r="CG905" s="280" t="s">
        <v>80</v>
      </c>
      <c r="CH905" s="280">
        <v>0</v>
      </c>
      <c r="CI905" s="280" t="s">
        <v>80</v>
      </c>
      <c r="CJ905" s="280"/>
      <c r="CK905" s="280"/>
      <c r="CL905" s="280"/>
      <c r="CM905" s="280" t="s">
        <v>73</v>
      </c>
      <c r="CN905" s="280">
        <v>3</v>
      </c>
    </row>
    <row r="906" spans="4:92">
      <c r="D906" s="273" t="s">
        <v>64</v>
      </c>
      <c r="E906" s="273" t="s">
        <v>63</v>
      </c>
      <c r="F906" s="273" t="s">
        <v>252</v>
      </c>
      <c r="G906" s="273" t="s">
        <v>437</v>
      </c>
      <c r="H906" s="274">
        <v>44958</v>
      </c>
      <c r="I906" s="273">
        <v>11319</v>
      </c>
      <c r="J906" s="273">
        <v>668</v>
      </c>
      <c r="W906" s="273">
        <v>155882</v>
      </c>
      <c r="X906" s="273" t="s">
        <v>64</v>
      </c>
      <c r="Y906" s="273" t="s">
        <v>75</v>
      </c>
      <c r="Z906" s="273" t="s">
        <v>79</v>
      </c>
      <c r="AA906" s="273" t="s">
        <v>79</v>
      </c>
      <c r="AB906" s="274">
        <v>45108</v>
      </c>
      <c r="AC906" s="273">
        <v>12723</v>
      </c>
      <c r="AD906" s="273">
        <v>36</v>
      </c>
      <c r="AK906" s="273">
        <v>295671</v>
      </c>
      <c r="BV906" s="336" t="s">
        <v>64</v>
      </c>
      <c r="BW906" s="337" t="s">
        <v>75</v>
      </c>
      <c r="BX906" s="337" t="s">
        <v>231</v>
      </c>
      <c r="BY906" s="337" t="s">
        <v>231</v>
      </c>
      <c r="BZ906" s="337" t="s">
        <v>86</v>
      </c>
      <c r="CA906" s="337" t="s">
        <v>87</v>
      </c>
      <c r="CB906" s="337" t="s">
        <v>225</v>
      </c>
      <c r="CC906" s="337" t="s">
        <v>226</v>
      </c>
      <c r="CD906" s="338">
        <v>5</v>
      </c>
      <c r="CE906" s="335">
        <v>45108</v>
      </c>
      <c r="CF906" s="337">
        <v>0</v>
      </c>
      <c r="CG906" s="337" t="s">
        <v>80</v>
      </c>
      <c r="CH906" s="337">
        <v>0</v>
      </c>
      <c r="CI906" s="337" t="s">
        <v>80</v>
      </c>
      <c r="CJ906" s="337"/>
      <c r="CK906" s="337"/>
      <c r="CL906" s="337"/>
      <c r="CM906" s="337" t="s">
        <v>73</v>
      </c>
      <c r="CN906" s="337">
        <v>3</v>
      </c>
    </row>
    <row r="907" spans="4:92">
      <c r="D907" s="273" t="s">
        <v>64</v>
      </c>
      <c r="E907" s="273" t="s">
        <v>63</v>
      </c>
      <c r="F907" s="273" t="s">
        <v>252</v>
      </c>
      <c r="G907" s="273" t="s">
        <v>437</v>
      </c>
      <c r="H907" s="274">
        <v>44958</v>
      </c>
      <c r="I907" s="273">
        <v>11319</v>
      </c>
      <c r="J907" s="273">
        <v>668</v>
      </c>
      <c r="K907" s="273">
        <v>0</v>
      </c>
      <c r="L907" s="273" t="s">
        <v>66</v>
      </c>
      <c r="N907" s="273" t="s">
        <v>107</v>
      </c>
      <c r="W907" s="273">
        <v>155907</v>
      </c>
      <c r="X907" s="273" t="s">
        <v>64</v>
      </c>
      <c r="Y907" s="273" t="s">
        <v>75</v>
      </c>
      <c r="Z907" s="273" t="s">
        <v>79</v>
      </c>
      <c r="AA907" s="273" t="s">
        <v>79</v>
      </c>
      <c r="AB907" s="274">
        <v>45108</v>
      </c>
      <c r="AC907" s="273">
        <v>12723</v>
      </c>
      <c r="AD907" s="273">
        <v>36</v>
      </c>
      <c r="AK907" s="273">
        <v>295678</v>
      </c>
      <c r="BV907" s="279" t="s">
        <v>64</v>
      </c>
      <c r="BW907" s="280" t="s">
        <v>75</v>
      </c>
      <c r="BX907" s="280" t="s">
        <v>231</v>
      </c>
      <c r="BY907" s="280" t="s">
        <v>231</v>
      </c>
      <c r="BZ907" s="280" t="s">
        <v>86</v>
      </c>
      <c r="CA907" s="280" t="s">
        <v>87</v>
      </c>
      <c r="CB907" s="280" t="s">
        <v>225</v>
      </c>
      <c r="CC907" s="280" t="s">
        <v>226</v>
      </c>
      <c r="CD907" s="281">
        <v>5</v>
      </c>
      <c r="CE907" s="277">
        <v>45108</v>
      </c>
      <c r="CF907" s="280">
        <v>0</v>
      </c>
      <c r="CG907" s="280" t="s">
        <v>80</v>
      </c>
      <c r="CH907" s="280">
        <v>0</v>
      </c>
      <c r="CI907" s="280" t="s">
        <v>80</v>
      </c>
      <c r="CJ907" s="280"/>
      <c r="CK907" s="280"/>
      <c r="CL907" s="280"/>
      <c r="CM907" s="280" t="s">
        <v>73</v>
      </c>
      <c r="CN907" s="280">
        <v>3</v>
      </c>
    </row>
    <row r="908" spans="4:92">
      <c r="D908" s="273" t="s">
        <v>64</v>
      </c>
      <c r="E908" s="273" t="s">
        <v>63</v>
      </c>
      <c r="F908" s="273" t="s">
        <v>252</v>
      </c>
      <c r="G908" s="273" t="s">
        <v>437</v>
      </c>
      <c r="H908" s="274">
        <v>44958</v>
      </c>
      <c r="I908" s="273">
        <v>11319</v>
      </c>
      <c r="J908" s="273">
        <v>668</v>
      </c>
      <c r="K908" s="273">
        <v>33040</v>
      </c>
      <c r="L908" s="273" t="s">
        <v>66</v>
      </c>
      <c r="M908" s="273">
        <v>3349.8053599999998</v>
      </c>
      <c r="N908" s="273" t="s">
        <v>115</v>
      </c>
      <c r="W908" s="273">
        <v>155906</v>
      </c>
      <c r="X908" s="273" t="s">
        <v>64</v>
      </c>
      <c r="Y908" s="273" t="s">
        <v>75</v>
      </c>
      <c r="Z908" s="273" t="s">
        <v>79</v>
      </c>
      <c r="AA908" s="273" t="s">
        <v>79</v>
      </c>
      <c r="AB908" s="274">
        <v>45108</v>
      </c>
      <c r="AC908" s="273">
        <v>12723</v>
      </c>
      <c r="AD908" s="273">
        <v>36</v>
      </c>
      <c r="AK908" s="273">
        <v>295685</v>
      </c>
      <c r="BV908" s="336" t="s">
        <v>64</v>
      </c>
      <c r="BW908" s="337" t="s">
        <v>75</v>
      </c>
      <c r="BX908" s="337" t="s">
        <v>231</v>
      </c>
      <c r="BY908" s="337" t="s">
        <v>231</v>
      </c>
      <c r="BZ908" s="337" t="s">
        <v>167</v>
      </c>
      <c r="CA908" s="337" t="s">
        <v>168</v>
      </c>
      <c r="CB908" s="337" t="s">
        <v>169</v>
      </c>
      <c r="CC908" s="337" t="s">
        <v>170</v>
      </c>
      <c r="CD908" s="338">
        <v>12</v>
      </c>
      <c r="CE908" s="335">
        <v>45108</v>
      </c>
      <c r="CF908" s="337">
        <v>444</v>
      </c>
      <c r="CG908" s="337" t="s">
        <v>80</v>
      </c>
      <c r="CH908" s="337">
        <v>444</v>
      </c>
      <c r="CI908" s="337" t="s">
        <v>80</v>
      </c>
      <c r="CJ908" s="337"/>
      <c r="CK908" s="337"/>
      <c r="CL908" s="337"/>
      <c r="CM908" s="337" t="s">
        <v>73</v>
      </c>
      <c r="CN908" s="337">
        <v>3</v>
      </c>
    </row>
    <row r="909" spans="4:92">
      <c r="D909" s="273" t="s">
        <v>64</v>
      </c>
      <c r="E909" s="273" t="s">
        <v>63</v>
      </c>
      <c r="F909" s="273" t="s">
        <v>252</v>
      </c>
      <c r="G909" s="273" t="s">
        <v>437</v>
      </c>
      <c r="H909" s="274">
        <v>44986</v>
      </c>
      <c r="I909" s="273">
        <v>11481</v>
      </c>
      <c r="J909" s="273">
        <v>668</v>
      </c>
      <c r="W909" s="273">
        <v>146836</v>
      </c>
      <c r="X909" s="273" t="s">
        <v>64</v>
      </c>
      <c r="Y909" s="273" t="s">
        <v>75</v>
      </c>
      <c r="Z909" s="273" t="s">
        <v>79</v>
      </c>
      <c r="AA909" s="273" t="s">
        <v>79</v>
      </c>
      <c r="AB909" s="274">
        <v>45108</v>
      </c>
      <c r="AC909" s="273">
        <v>12723</v>
      </c>
      <c r="AD909" s="273">
        <v>36</v>
      </c>
      <c r="AK909" s="273">
        <v>295692</v>
      </c>
      <c r="BV909" s="279" t="s">
        <v>64</v>
      </c>
      <c r="BW909" s="280" t="s">
        <v>75</v>
      </c>
      <c r="BX909" s="280" t="s">
        <v>231</v>
      </c>
      <c r="BY909" s="280" t="s">
        <v>231</v>
      </c>
      <c r="BZ909" s="280" t="s">
        <v>126</v>
      </c>
      <c r="CA909" s="280" t="s">
        <v>127</v>
      </c>
      <c r="CB909" s="280" t="s">
        <v>133</v>
      </c>
      <c r="CC909" s="280" t="s">
        <v>134</v>
      </c>
      <c r="CD909" s="281">
        <v>7</v>
      </c>
      <c r="CE909" s="277">
        <v>45108</v>
      </c>
      <c r="CF909" s="280"/>
      <c r="CG909" s="280"/>
      <c r="CH909" s="280"/>
      <c r="CI909" s="280" t="s">
        <v>104</v>
      </c>
      <c r="CJ909" s="280"/>
      <c r="CK909" s="280"/>
      <c r="CL909" s="280"/>
      <c r="CM909" s="280" t="s">
        <v>73</v>
      </c>
      <c r="CN909" s="280">
        <v>3</v>
      </c>
    </row>
    <row r="910" spans="4:92">
      <c r="D910" s="273" t="s">
        <v>64</v>
      </c>
      <c r="E910" s="273" t="s">
        <v>63</v>
      </c>
      <c r="F910" s="273" t="s">
        <v>252</v>
      </c>
      <c r="G910" s="273" t="s">
        <v>437</v>
      </c>
      <c r="H910" s="274">
        <v>44986</v>
      </c>
      <c r="I910" s="273">
        <v>11481</v>
      </c>
      <c r="J910" s="273">
        <v>668</v>
      </c>
      <c r="K910" s="273">
        <v>0</v>
      </c>
      <c r="L910" s="273" t="s">
        <v>66</v>
      </c>
      <c r="N910" s="273" t="s">
        <v>107</v>
      </c>
      <c r="W910" s="273">
        <v>146861</v>
      </c>
      <c r="X910" s="273" t="s">
        <v>64</v>
      </c>
      <c r="Y910" s="273" t="s">
        <v>75</v>
      </c>
      <c r="Z910" s="273" t="s">
        <v>79</v>
      </c>
      <c r="AA910" s="273" t="s">
        <v>79</v>
      </c>
      <c r="AB910" s="274">
        <v>45139</v>
      </c>
      <c r="AC910" s="273">
        <v>13398</v>
      </c>
      <c r="AD910" s="273">
        <v>36</v>
      </c>
      <c r="AK910" s="273">
        <v>295806</v>
      </c>
      <c r="BV910" s="336" t="s">
        <v>64</v>
      </c>
      <c r="BW910" s="337" t="s">
        <v>75</v>
      </c>
      <c r="BX910" s="337" t="s">
        <v>231</v>
      </c>
      <c r="BY910" s="337" t="s">
        <v>231</v>
      </c>
      <c r="BZ910" s="337" t="s">
        <v>138</v>
      </c>
      <c r="CA910" s="337" t="s">
        <v>139</v>
      </c>
      <c r="CB910" s="337" t="s">
        <v>140</v>
      </c>
      <c r="CC910" s="337" t="s">
        <v>141</v>
      </c>
      <c r="CD910" s="338">
        <v>9</v>
      </c>
      <c r="CE910" s="335">
        <v>45108</v>
      </c>
      <c r="CF910" s="337">
        <v>0</v>
      </c>
      <c r="CG910" s="337" t="s">
        <v>80</v>
      </c>
      <c r="CH910" s="337">
        <v>0</v>
      </c>
      <c r="CI910" s="337" t="s">
        <v>80</v>
      </c>
      <c r="CJ910" s="337"/>
      <c r="CK910" s="337"/>
      <c r="CL910" s="337"/>
      <c r="CM910" s="337" t="s">
        <v>73</v>
      </c>
      <c r="CN910" s="337">
        <v>3</v>
      </c>
    </row>
    <row r="911" spans="4:92">
      <c r="D911" s="273" t="s">
        <v>64</v>
      </c>
      <c r="E911" s="273" t="s">
        <v>63</v>
      </c>
      <c r="F911" s="273" t="s">
        <v>252</v>
      </c>
      <c r="G911" s="273" t="s">
        <v>437</v>
      </c>
      <c r="H911" s="274">
        <v>44986</v>
      </c>
      <c r="I911" s="273">
        <v>11481</v>
      </c>
      <c r="J911" s="273">
        <v>668</v>
      </c>
      <c r="K911" s="273">
        <v>32374</v>
      </c>
      <c r="L911" s="273" t="s">
        <v>66</v>
      </c>
      <c r="M911" s="273">
        <v>3282.99224</v>
      </c>
      <c r="N911" s="273" t="s">
        <v>115</v>
      </c>
      <c r="W911" s="273">
        <v>146860</v>
      </c>
      <c r="X911" s="273" t="s">
        <v>64</v>
      </c>
      <c r="Y911" s="273" t="s">
        <v>75</v>
      </c>
      <c r="Z911" s="273" t="s">
        <v>79</v>
      </c>
      <c r="AA911" s="273" t="s">
        <v>79</v>
      </c>
      <c r="AB911" s="274">
        <v>45139</v>
      </c>
      <c r="AC911" s="273">
        <v>13398</v>
      </c>
      <c r="AD911" s="273">
        <v>36</v>
      </c>
      <c r="AK911" s="273">
        <v>295814</v>
      </c>
      <c r="BV911" s="279" t="s">
        <v>64</v>
      </c>
      <c r="BW911" s="280" t="s">
        <v>75</v>
      </c>
      <c r="BX911" s="280" t="s">
        <v>231</v>
      </c>
      <c r="BY911" s="280" t="s">
        <v>231</v>
      </c>
      <c r="BZ911" s="280" t="s">
        <v>151</v>
      </c>
      <c r="CA911" s="280" t="s">
        <v>152</v>
      </c>
      <c r="CB911" s="280" t="s">
        <v>153</v>
      </c>
      <c r="CC911" s="280" t="s">
        <v>154</v>
      </c>
      <c r="CD911" s="281">
        <v>10</v>
      </c>
      <c r="CE911" s="277">
        <v>45108</v>
      </c>
      <c r="CF911" s="280">
        <v>62051.4</v>
      </c>
      <c r="CG911" s="280" t="s">
        <v>80</v>
      </c>
      <c r="CH911" s="280">
        <v>62051.4</v>
      </c>
      <c r="CI911" s="280" t="s">
        <v>80</v>
      </c>
      <c r="CJ911" s="280"/>
      <c r="CK911" s="280"/>
      <c r="CL911" s="280"/>
      <c r="CM911" s="280" t="s">
        <v>73</v>
      </c>
      <c r="CN911" s="280">
        <v>3</v>
      </c>
    </row>
    <row r="912" spans="4:92">
      <c r="D912" s="273" t="s">
        <v>64</v>
      </c>
      <c r="E912" s="273" t="s">
        <v>63</v>
      </c>
      <c r="F912" s="273" t="s">
        <v>252</v>
      </c>
      <c r="G912" s="273" t="s">
        <v>437</v>
      </c>
      <c r="H912" s="274">
        <v>45017</v>
      </c>
      <c r="I912" s="273">
        <v>11643</v>
      </c>
      <c r="J912" s="273">
        <v>668</v>
      </c>
      <c r="W912" s="273">
        <v>151534</v>
      </c>
      <c r="X912" s="273" t="s">
        <v>64</v>
      </c>
      <c r="Y912" s="273" t="s">
        <v>75</v>
      </c>
      <c r="Z912" s="273" t="s">
        <v>79</v>
      </c>
      <c r="AA912" s="273" t="s">
        <v>79</v>
      </c>
      <c r="AB912" s="274">
        <v>45139</v>
      </c>
      <c r="AC912" s="273">
        <v>13398</v>
      </c>
      <c r="AD912" s="273">
        <v>36</v>
      </c>
      <c r="AK912" s="273">
        <v>295821</v>
      </c>
      <c r="BV912" s="336" t="s">
        <v>64</v>
      </c>
      <c r="BW912" s="337" t="s">
        <v>75</v>
      </c>
      <c r="BX912" s="337" t="s">
        <v>231</v>
      </c>
      <c r="BY912" s="337" t="s">
        <v>231</v>
      </c>
      <c r="BZ912" s="337" t="s">
        <v>126</v>
      </c>
      <c r="CA912" s="337" t="s">
        <v>127</v>
      </c>
      <c r="CB912" s="337" t="s">
        <v>128</v>
      </c>
      <c r="CC912" s="337" t="s">
        <v>129</v>
      </c>
      <c r="CD912" s="338">
        <v>6</v>
      </c>
      <c r="CE912" s="335">
        <v>45108</v>
      </c>
      <c r="CF912" s="337"/>
      <c r="CG912" s="337"/>
      <c r="CH912" s="337"/>
      <c r="CI912" s="337" t="s">
        <v>80</v>
      </c>
      <c r="CJ912" s="337"/>
      <c r="CK912" s="337"/>
      <c r="CL912" s="337"/>
      <c r="CM912" s="337" t="s">
        <v>73</v>
      </c>
      <c r="CN912" s="337">
        <v>3</v>
      </c>
    </row>
    <row r="913" spans="4:92">
      <c r="D913" s="273" t="s">
        <v>64</v>
      </c>
      <c r="E913" s="273" t="s">
        <v>63</v>
      </c>
      <c r="F913" s="273" t="s">
        <v>252</v>
      </c>
      <c r="G913" s="273" t="s">
        <v>437</v>
      </c>
      <c r="H913" s="274">
        <v>45017</v>
      </c>
      <c r="I913" s="273">
        <v>11643</v>
      </c>
      <c r="J913" s="273">
        <v>668</v>
      </c>
      <c r="K913" s="273">
        <v>0</v>
      </c>
      <c r="L913" s="273" t="s">
        <v>66</v>
      </c>
      <c r="N913" s="273" t="s">
        <v>107</v>
      </c>
      <c r="W913" s="273">
        <v>151559</v>
      </c>
      <c r="X913" s="273" t="s">
        <v>64</v>
      </c>
      <c r="Y913" s="273" t="s">
        <v>75</v>
      </c>
      <c r="Z913" s="273" t="s">
        <v>79</v>
      </c>
      <c r="AA913" s="273" t="s">
        <v>79</v>
      </c>
      <c r="AB913" s="274">
        <v>45139</v>
      </c>
      <c r="AC913" s="273">
        <v>13398</v>
      </c>
      <c r="AD913" s="273">
        <v>36</v>
      </c>
      <c r="AK913" s="273">
        <v>295828</v>
      </c>
      <c r="BV913" s="279" t="s">
        <v>64</v>
      </c>
      <c r="BW913" s="280" t="s">
        <v>75</v>
      </c>
      <c r="BX913" s="280" t="s">
        <v>231</v>
      </c>
      <c r="BY913" s="280" t="s">
        <v>231</v>
      </c>
      <c r="BZ913" s="280" t="s">
        <v>110</v>
      </c>
      <c r="CA913" s="280" t="s">
        <v>111</v>
      </c>
      <c r="CB913" s="280" t="s">
        <v>117</v>
      </c>
      <c r="CC913" s="280" t="s">
        <v>118</v>
      </c>
      <c r="CD913" s="281">
        <v>5</v>
      </c>
      <c r="CE913" s="277">
        <v>45108</v>
      </c>
      <c r="CF913" s="280"/>
      <c r="CG913" s="280"/>
      <c r="CH913" s="280"/>
      <c r="CI913" s="280" t="s">
        <v>104</v>
      </c>
      <c r="CJ913" s="280"/>
      <c r="CK913" s="280"/>
      <c r="CL913" s="280"/>
      <c r="CM913" s="280" t="s">
        <v>73</v>
      </c>
      <c r="CN913" s="280">
        <v>3</v>
      </c>
    </row>
    <row r="914" spans="4:92">
      <c r="D914" s="273" t="s">
        <v>64</v>
      </c>
      <c r="E914" s="273" t="s">
        <v>63</v>
      </c>
      <c r="F914" s="273" t="s">
        <v>252</v>
      </c>
      <c r="G914" s="273" t="s">
        <v>437</v>
      </c>
      <c r="H914" s="274">
        <v>45017</v>
      </c>
      <c r="I914" s="273">
        <v>11643</v>
      </c>
      <c r="J914" s="273">
        <v>668</v>
      </c>
      <c r="K914" s="273">
        <v>27216</v>
      </c>
      <c r="L914" s="273" t="s">
        <v>66</v>
      </c>
      <c r="M914" s="273">
        <v>2853.16768</v>
      </c>
      <c r="N914" s="273" t="s">
        <v>115</v>
      </c>
      <c r="W914" s="273">
        <v>151558</v>
      </c>
      <c r="X914" s="273" t="s">
        <v>64</v>
      </c>
      <c r="Y914" s="273" t="s">
        <v>75</v>
      </c>
      <c r="Z914" s="273" t="s">
        <v>79</v>
      </c>
      <c r="AA914" s="273" t="s">
        <v>79</v>
      </c>
      <c r="AB914" s="274">
        <v>45139</v>
      </c>
      <c r="AC914" s="273">
        <v>13398</v>
      </c>
      <c r="AD914" s="273">
        <v>36</v>
      </c>
      <c r="AK914" s="273">
        <v>295835</v>
      </c>
      <c r="BV914" s="336" t="s">
        <v>64</v>
      </c>
      <c r="BW914" s="337" t="s">
        <v>75</v>
      </c>
      <c r="BX914" s="337" t="s">
        <v>231</v>
      </c>
      <c r="BY914" s="337" t="s">
        <v>231</v>
      </c>
      <c r="BZ914" s="337" t="s">
        <v>110</v>
      </c>
      <c r="CA914" s="337" t="s">
        <v>111</v>
      </c>
      <c r="CB914" s="337" t="s">
        <v>112</v>
      </c>
      <c r="CC914" s="337" t="s">
        <v>113</v>
      </c>
      <c r="CD914" s="338">
        <v>4</v>
      </c>
      <c r="CE914" s="335">
        <v>45108</v>
      </c>
      <c r="CF914" s="337"/>
      <c r="CG914" s="337"/>
      <c r="CH914" s="337"/>
      <c r="CI914" s="337" t="s">
        <v>80</v>
      </c>
      <c r="CJ914" s="337"/>
      <c r="CK914" s="337"/>
      <c r="CL914" s="337"/>
      <c r="CM914" s="337" t="s">
        <v>73</v>
      </c>
      <c r="CN914" s="337">
        <v>3</v>
      </c>
    </row>
    <row r="915" spans="4:92">
      <c r="D915" s="273" t="s">
        <v>64</v>
      </c>
      <c r="E915" s="273" t="s">
        <v>63</v>
      </c>
      <c r="F915" s="273" t="s">
        <v>252</v>
      </c>
      <c r="G915" s="273" t="s">
        <v>437</v>
      </c>
      <c r="H915" s="274">
        <v>45047</v>
      </c>
      <c r="I915" s="273">
        <v>12246</v>
      </c>
      <c r="J915" s="273">
        <v>668</v>
      </c>
      <c r="W915" s="273">
        <v>182676</v>
      </c>
      <c r="X915" s="273" t="s">
        <v>64</v>
      </c>
      <c r="Y915" s="273" t="s">
        <v>75</v>
      </c>
      <c r="Z915" s="273" t="s">
        <v>79</v>
      </c>
      <c r="AA915" s="273" t="s">
        <v>79</v>
      </c>
      <c r="AB915" s="274">
        <v>45139</v>
      </c>
      <c r="AC915" s="273">
        <v>13398</v>
      </c>
      <c r="AD915" s="273">
        <v>36</v>
      </c>
      <c r="AK915" s="273">
        <v>295842</v>
      </c>
      <c r="BV915" s="279" t="s">
        <v>64</v>
      </c>
      <c r="BW915" s="280" t="s">
        <v>75</v>
      </c>
      <c r="BX915" s="280" t="s">
        <v>231</v>
      </c>
      <c r="BY915" s="280" t="s">
        <v>231</v>
      </c>
      <c r="BZ915" s="280" t="s">
        <v>86</v>
      </c>
      <c r="CA915" s="280" t="s">
        <v>87</v>
      </c>
      <c r="CB915" s="280" t="s">
        <v>101</v>
      </c>
      <c r="CC915" s="280" t="s">
        <v>102</v>
      </c>
      <c r="CD915" s="281">
        <v>4</v>
      </c>
      <c r="CE915" s="277">
        <v>45108</v>
      </c>
      <c r="CF915" s="280">
        <v>35563.08</v>
      </c>
      <c r="CG915" s="280" t="s">
        <v>1495</v>
      </c>
      <c r="CH915" s="280">
        <v>5112.1927500000002</v>
      </c>
      <c r="CI915" s="280" t="s">
        <v>104</v>
      </c>
      <c r="CJ915" s="280"/>
      <c r="CK915" s="280"/>
      <c r="CL915" s="280"/>
      <c r="CM915" s="280" t="s">
        <v>73</v>
      </c>
      <c r="CN915" s="280">
        <v>3</v>
      </c>
    </row>
    <row r="916" spans="4:92">
      <c r="D916" s="273" t="s">
        <v>64</v>
      </c>
      <c r="E916" s="273" t="s">
        <v>63</v>
      </c>
      <c r="F916" s="273" t="s">
        <v>252</v>
      </c>
      <c r="G916" s="273" t="s">
        <v>437</v>
      </c>
      <c r="H916" s="274">
        <v>45047</v>
      </c>
      <c r="I916" s="273">
        <v>12246</v>
      </c>
      <c r="J916" s="273">
        <v>668</v>
      </c>
      <c r="K916" s="273">
        <v>0</v>
      </c>
      <c r="L916" s="273" t="s">
        <v>66</v>
      </c>
      <c r="N916" s="273" t="s">
        <v>107</v>
      </c>
      <c r="W916" s="273">
        <v>182701</v>
      </c>
      <c r="X916" s="273" t="s">
        <v>64</v>
      </c>
      <c r="Y916" s="273" t="s">
        <v>75</v>
      </c>
      <c r="Z916" s="273" t="s">
        <v>79</v>
      </c>
      <c r="AA916" s="273" t="s">
        <v>79</v>
      </c>
      <c r="AB916" s="274">
        <v>45139</v>
      </c>
      <c r="AC916" s="273">
        <v>13398</v>
      </c>
      <c r="AD916" s="273">
        <v>36</v>
      </c>
      <c r="AK916" s="273">
        <v>295849</v>
      </c>
      <c r="BV916" s="336" t="s">
        <v>64</v>
      </c>
      <c r="BW916" s="337" t="s">
        <v>75</v>
      </c>
      <c r="BX916" s="337" t="s">
        <v>231</v>
      </c>
      <c r="BY916" s="337" t="s">
        <v>231</v>
      </c>
      <c r="BZ916" s="337" t="s">
        <v>86</v>
      </c>
      <c r="CA916" s="337" t="s">
        <v>87</v>
      </c>
      <c r="CB916" s="337" t="s">
        <v>101</v>
      </c>
      <c r="CC916" s="337" t="s">
        <v>102</v>
      </c>
      <c r="CD916" s="338">
        <v>4</v>
      </c>
      <c r="CE916" s="335">
        <v>45108</v>
      </c>
      <c r="CF916" s="337">
        <v>20465.88</v>
      </c>
      <c r="CG916" s="337" t="s">
        <v>1495</v>
      </c>
      <c r="CH916" s="337">
        <v>2941.9702499999999</v>
      </c>
      <c r="CI916" s="337" t="s">
        <v>104</v>
      </c>
      <c r="CJ916" s="337"/>
      <c r="CK916" s="337"/>
      <c r="CL916" s="337"/>
      <c r="CM916" s="337" t="s">
        <v>73</v>
      </c>
      <c r="CN916" s="337">
        <v>3</v>
      </c>
    </row>
    <row r="917" spans="4:92">
      <c r="D917" s="273" t="s">
        <v>64</v>
      </c>
      <c r="E917" s="273" t="s">
        <v>63</v>
      </c>
      <c r="F917" s="273" t="s">
        <v>252</v>
      </c>
      <c r="G917" s="273" t="s">
        <v>437</v>
      </c>
      <c r="H917" s="274">
        <v>45047</v>
      </c>
      <c r="I917" s="273">
        <v>12246</v>
      </c>
      <c r="J917" s="273">
        <v>668</v>
      </c>
      <c r="K917" s="273">
        <v>31839</v>
      </c>
      <c r="L917" s="273" t="s">
        <v>66</v>
      </c>
      <c r="M917" s="273">
        <v>3379.27216</v>
      </c>
      <c r="N917" s="273" t="s">
        <v>115</v>
      </c>
      <c r="W917" s="273">
        <v>182700</v>
      </c>
      <c r="X917" s="273" t="s">
        <v>64</v>
      </c>
      <c r="Y917" s="273" t="s">
        <v>75</v>
      </c>
      <c r="Z917" s="273" t="s">
        <v>79</v>
      </c>
      <c r="AA917" s="273" t="s">
        <v>79</v>
      </c>
      <c r="AB917" s="274">
        <v>45139</v>
      </c>
      <c r="AC917" s="273">
        <v>13398</v>
      </c>
      <c r="AD917" s="273">
        <v>36</v>
      </c>
      <c r="AK917" s="273">
        <v>295856</v>
      </c>
      <c r="BV917" s="279" t="s">
        <v>64</v>
      </c>
      <c r="BW917" s="280" t="s">
        <v>75</v>
      </c>
      <c r="BX917" s="280" t="s">
        <v>231</v>
      </c>
      <c r="BY917" s="280" t="s">
        <v>231</v>
      </c>
      <c r="BZ917" s="280" t="s">
        <v>86</v>
      </c>
      <c r="CA917" s="280" t="s">
        <v>87</v>
      </c>
      <c r="CB917" s="280" t="s">
        <v>101</v>
      </c>
      <c r="CC917" s="280" t="s">
        <v>102</v>
      </c>
      <c r="CD917" s="281">
        <v>4</v>
      </c>
      <c r="CE917" s="277">
        <v>45108</v>
      </c>
      <c r="CF917" s="280">
        <v>63313.32</v>
      </c>
      <c r="CG917" s="280" t="s">
        <v>1495</v>
      </c>
      <c r="CH917" s="280">
        <v>9101.2897499999999</v>
      </c>
      <c r="CI917" s="280" t="s">
        <v>104</v>
      </c>
      <c r="CJ917" s="280"/>
      <c r="CK917" s="280"/>
      <c r="CL917" s="280"/>
      <c r="CM917" s="280" t="s">
        <v>73</v>
      </c>
      <c r="CN917" s="280">
        <v>3</v>
      </c>
    </row>
    <row r="918" spans="4:92">
      <c r="D918" s="273" t="s">
        <v>64</v>
      </c>
      <c r="E918" s="273" t="s">
        <v>63</v>
      </c>
      <c r="F918" s="273" t="s">
        <v>252</v>
      </c>
      <c r="G918" s="273" t="s">
        <v>437</v>
      </c>
      <c r="H918" s="274">
        <v>45078</v>
      </c>
      <c r="I918" s="273">
        <v>12515</v>
      </c>
      <c r="J918" s="273">
        <v>668</v>
      </c>
      <c r="W918" s="273">
        <v>195156</v>
      </c>
      <c r="X918" s="273" t="s">
        <v>64</v>
      </c>
      <c r="Y918" s="273" t="s">
        <v>75</v>
      </c>
      <c r="Z918" s="273" t="s">
        <v>79</v>
      </c>
      <c r="AA918" s="273" t="s">
        <v>79</v>
      </c>
      <c r="AB918" s="274">
        <v>45139</v>
      </c>
      <c r="AC918" s="273">
        <v>13398</v>
      </c>
      <c r="AD918" s="273">
        <v>36</v>
      </c>
      <c r="AK918" s="273">
        <v>295863</v>
      </c>
      <c r="BV918" s="336" t="s">
        <v>64</v>
      </c>
      <c r="BW918" s="337" t="s">
        <v>75</v>
      </c>
      <c r="BX918" s="337" t="s">
        <v>231</v>
      </c>
      <c r="BY918" s="337" t="s">
        <v>231</v>
      </c>
      <c r="BZ918" s="337" t="s">
        <v>86</v>
      </c>
      <c r="CA918" s="337" t="s">
        <v>87</v>
      </c>
      <c r="CB918" s="337" t="s">
        <v>179</v>
      </c>
      <c r="CC918" s="337" t="s">
        <v>180</v>
      </c>
      <c r="CD918" s="338">
        <v>1</v>
      </c>
      <c r="CE918" s="335">
        <v>45139</v>
      </c>
      <c r="CF918" s="337"/>
      <c r="CG918" s="337" t="s">
        <v>181</v>
      </c>
      <c r="CH918" s="337"/>
      <c r="CI918" s="337" t="s">
        <v>181</v>
      </c>
      <c r="CJ918" s="337" t="s">
        <v>622</v>
      </c>
      <c r="CK918" s="337"/>
      <c r="CL918" s="337"/>
      <c r="CM918" s="337" t="s">
        <v>73</v>
      </c>
      <c r="CN918" s="337">
        <v>3</v>
      </c>
    </row>
    <row r="919" spans="4:92">
      <c r="D919" s="273" t="s">
        <v>64</v>
      </c>
      <c r="E919" s="273" t="s">
        <v>63</v>
      </c>
      <c r="F919" s="273" t="s">
        <v>252</v>
      </c>
      <c r="G919" s="273" t="s">
        <v>437</v>
      </c>
      <c r="H919" s="274">
        <v>45078</v>
      </c>
      <c r="I919" s="273">
        <v>12515</v>
      </c>
      <c r="J919" s="273">
        <v>668</v>
      </c>
      <c r="K919" s="273">
        <v>0</v>
      </c>
      <c r="L919" s="273" t="s">
        <v>66</v>
      </c>
      <c r="N919" s="273" t="s">
        <v>107</v>
      </c>
      <c r="W919" s="273">
        <v>195181</v>
      </c>
      <c r="X919" s="273" t="s">
        <v>64</v>
      </c>
      <c r="Y919" s="273" t="s">
        <v>75</v>
      </c>
      <c r="Z919" s="273" t="s">
        <v>79</v>
      </c>
      <c r="AA919" s="273" t="s">
        <v>79</v>
      </c>
      <c r="AB919" s="274">
        <v>45139</v>
      </c>
      <c r="AC919" s="273">
        <v>13398</v>
      </c>
      <c r="AD919" s="273">
        <v>36</v>
      </c>
      <c r="AK919" s="273">
        <v>295870</v>
      </c>
      <c r="BV919" s="279" t="s">
        <v>64</v>
      </c>
      <c r="BW919" s="280" t="s">
        <v>75</v>
      </c>
      <c r="BX919" s="280" t="s">
        <v>231</v>
      </c>
      <c r="BY919" s="280" t="s">
        <v>231</v>
      </c>
      <c r="BZ919" s="280" t="s">
        <v>86</v>
      </c>
      <c r="CA919" s="280" t="s">
        <v>87</v>
      </c>
      <c r="CB919" s="280" t="s">
        <v>179</v>
      </c>
      <c r="CC919" s="280" t="s">
        <v>180</v>
      </c>
      <c r="CD919" s="281">
        <v>1</v>
      </c>
      <c r="CE919" s="277">
        <v>45139</v>
      </c>
      <c r="CF919" s="280"/>
      <c r="CG919" s="280" t="s">
        <v>181</v>
      </c>
      <c r="CH919" s="280"/>
      <c r="CI919" s="280" t="s">
        <v>181</v>
      </c>
      <c r="CJ919" s="280" t="s">
        <v>622</v>
      </c>
      <c r="CK919" s="280"/>
      <c r="CL919" s="280"/>
      <c r="CM919" s="280" t="s">
        <v>73</v>
      </c>
      <c r="CN919" s="280">
        <v>3</v>
      </c>
    </row>
    <row r="920" spans="4:92">
      <c r="D920" s="273" t="s">
        <v>64</v>
      </c>
      <c r="E920" s="273" t="s">
        <v>63</v>
      </c>
      <c r="F920" s="273" t="s">
        <v>252</v>
      </c>
      <c r="G920" s="273" t="s">
        <v>437</v>
      </c>
      <c r="H920" s="274">
        <v>45078</v>
      </c>
      <c r="I920" s="273">
        <v>12515</v>
      </c>
      <c r="J920" s="273">
        <v>668</v>
      </c>
      <c r="K920" s="273">
        <v>29230</v>
      </c>
      <c r="L920" s="273" t="s">
        <v>66</v>
      </c>
      <c r="M920" s="273">
        <v>3300.05368</v>
      </c>
      <c r="N920" s="273" t="s">
        <v>115</v>
      </c>
      <c r="W920" s="273">
        <v>195180</v>
      </c>
      <c r="X920" s="273" t="s">
        <v>64</v>
      </c>
      <c r="Y920" s="273" t="s">
        <v>75</v>
      </c>
      <c r="Z920" s="273" t="s">
        <v>79</v>
      </c>
      <c r="AA920" s="273" t="s">
        <v>79</v>
      </c>
      <c r="AB920" s="274">
        <v>45139</v>
      </c>
      <c r="AC920" s="273">
        <v>13398</v>
      </c>
      <c r="AD920" s="273">
        <v>36</v>
      </c>
      <c r="AK920" s="273">
        <v>295877</v>
      </c>
      <c r="BV920" s="336" t="s">
        <v>64</v>
      </c>
      <c r="BW920" s="337" t="s">
        <v>75</v>
      </c>
      <c r="BX920" s="337" t="s">
        <v>231</v>
      </c>
      <c r="BY920" s="337" t="s">
        <v>231</v>
      </c>
      <c r="BZ920" s="337" t="s">
        <v>86</v>
      </c>
      <c r="CA920" s="337" t="s">
        <v>87</v>
      </c>
      <c r="CB920" s="337" t="s">
        <v>179</v>
      </c>
      <c r="CC920" s="337" t="s">
        <v>180</v>
      </c>
      <c r="CD920" s="338">
        <v>1</v>
      </c>
      <c r="CE920" s="335">
        <v>45139</v>
      </c>
      <c r="CF920" s="337"/>
      <c r="CG920" s="337" t="s">
        <v>181</v>
      </c>
      <c r="CH920" s="337"/>
      <c r="CI920" s="337" t="s">
        <v>181</v>
      </c>
      <c r="CJ920" s="337" t="s">
        <v>622</v>
      </c>
      <c r="CK920" s="337"/>
      <c r="CL920" s="337"/>
      <c r="CM920" s="337" t="s">
        <v>73</v>
      </c>
      <c r="CN920" s="337">
        <v>3</v>
      </c>
    </row>
    <row r="921" spans="4:92">
      <c r="D921" s="273" t="s">
        <v>64</v>
      </c>
      <c r="E921" s="273" t="s">
        <v>63</v>
      </c>
      <c r="F921" s="273" t="s">
        <v>252</v>
      </c>
      <c r="G921" s="273" t="s">
        <v>437</v>
      </c>
      <c r="H921" s="274">
        <v>45108</v>
      </c>
      <c r="I921" s="273">
        <v>12784</v>
      </c>
      <c r="J921" s="273">
        <v>668</v>
      </c>
      <c r="W921" s="273">
        <v>209833</v>
      </c>
      <c r="X921" s="273" t="s">
        <v>64</v>
      </c>
      <c r="Y921" s="273" t="s">
        <v>75</v>
      </c>
      <c r="Z921" s="273" t="s">
        <v>79</v>
      </c>
      <c r="AA921" s="273" t="s">
        <v>79</v>
      </c>
      <c r="AB921" s="274">
        <v>45139</v>
      </c>
      <c r="AC921" s="273">
        <v>13398</v>
      </c>
      <c r="AD921" s="273">
        <v>36</v>
      </c>
      <c r="AK921" s="273">
        <v>295884</v>
      </c>
      <c r="BV921" s="279" t="s">
        <v>64</v>
      </c>
      <c r="BW921" s="280" t="s">
        <v>75</v>
      </c>
      <c r="BX921" s="280" t="s">
        <v>231</v>
      </c>
      <c r="BY921" s="280" t="s">
        <v>231</v>
      </c>
      <c r="BZ921" s="280" t="s">
        <v>86</v>
      </c>
      <c r="CA921" s="280" t="s">
        <v>87</v>
      </c>
      <c r="CB921" s="280" t="s">
        <v>179</v>
      </c>
      <c r="CC921" s="280" t="s">
        <v>180</v>
      </c>
      <c r="CD921" s="281">
        <v>1</v>
      </c>
      <c r="CE921" s="277">
        <v>45139</v>
      </c>
      <c r="CF921" s="280"/>
      <c r="CG921" s="280" t="s">
        <v>181</v>
      </c>
      <c r="CH921" s="280"/>
      <c r="CI921" s="280" t="s">
        <v>181</v>
      </c>
      <c r="CJ921" s="280" t="s">
        <v>622</v>
      </c>
      <c r="CK921" s="280"/>
      <c r="CL921" s="280"/>
      <c r="CM921" s="280" t="s">
        <v>73</v>
      </c>
      <c r="CN921" s="280">
        <v>3</v>
      </c>
    </row>
    <row r="922" spans="4:92">
      <c r="D922" s="273" t="s">
        <v>64</v>
      </c>
      <c r="E922" s="273" t="s">
        <v>63</v>
      </c>
      <c r="F922" s="273" t="s">
        <v>252</v>
      </c>
      <c r="G922" s="273" t="s">
        <v>437</v>
      </c>
      <c r="H922" s="274">
        <v>45108</v>
      </c>
      <c r="I922" s="273">
        <v>12784</v>
      </c>
      <c r="J922" s="273">
        <v>668</v>
      </c>
      <c r="K922" s="273">
        <v>0</v>
      </c>
      <c r="L922" s="273" t="s">
        <v>66</v>
      </c>
      <c r="N922" s="273" t="s">
        <v>107</v>
      </c>
      <c r="W922" s="273">
        <v>209858</v>
      </c>
      <c r="X922" s="273" t="s">
        <v>64</v>
      </c>
      <c r="Y922" s="273" t="s">
        <v>75</v>
      </c>
      <c r="Z922" s="273" t="s">
        <v>79</v>
      </c>
      <c r="AA922" s="273" t="s">
        <v>79</v>
      </c>
      <c r="AB922" s="274">
        <v>45170</v>
      </c>
      <c r="AC922" s="273">
        <v>13725</v>
      </c>
      <c r="AD922" s="273">
        <v>36</v>
      </c>
      <c r="AK922" s="273">
        <v>295902</v>
      </c>
      <c r="BV922" s="336" t="s">
        <v>64</v>
      </c>
      <c r="BW922" s="337" t="s">
        <v>75</v>
      </c>
      <c r="BX922" s="337" t="s">
        <v>231</v>
      </c>
      <c r="BY922" s="337" t="s">
        <v>231</v>
      </c>
      <c r="BZ922" s="337" t="s">
        <v>86</v>
      </c>
      <c r="CA922" s="337" t="s">
        <v>87</v>
      </c>
      <c r="CB922" s="337" t="s">
        <v>179</v>
      </c>
      <c r="CC922" s="337" t="s">
        <v>180</v>
      </c>
      <c r="CD922" s="338">
        <v>1</v>
      </c>
      <c r="CE922" s="335">
        <v>45139</v>
      </c>
      <c r="CF922" s="337"/>
      <c r="CG922" s="337" t="s">
        <v>181</v>
      </c>
      <c r="CH922" s="337"/>
      <c r="CI922" s="337" t="s">
        <v>181</v>
      </c>
      <c r="CJ922" s="337" t="s">
        <v>622</v>
      </c>
      <c r="CK922" s="337"/>
      <c r="CL922" s="337"/>
      <c r="CM922" s="337" t="s">
        <v>73</v>
      </c>
      <c r="CN922" s="337">
        <v>3</v>
      </c>
    </row>
    <row r="923" spans="4:92">
      <c r="D923" s="273" t="s">
        <v>64</v>
      </c>
      <c r="E923" s="273" t="s">
        <v>63</v>
      </c>
      <c r="F923" s="273" t="s">
        <v>252</v>
      </c>
      <c r="G923" s="273" t="s">
        <v>437</v>
      </c>
      <c r="H923" s="274">
        <v>45108</v>
      </c>
      <c r="I923" s="273">
        <v>12784</v>
      </c>
      <c r="J923" s="273">
        <v>668</v>
      </c>
      <c r="K923" s="273">
        <v>33113</v>
      </c>
      <c r="L923" s="273" t="s">
        <v>66</v>
      </c>
      <c r="M923" s="273">
        <v>3783.4394400000001</v>
      </c>
      <c r="N923" s="273" t="s">
        <v>115</v>
      </c>
      <c r="W923" s="273">
        <v>209857</v>
      </c>
      <c r="X923" s="273" t="s">
        <v>64</v>
      </c>
      <c r="Y923" s="273" t="s">
        <v>75</v>
      </c>
      <c r="Z923" s="273" t="s">
        <v>79</v>
      </c>
      <c r="AA923" s="273" t="s">
        <v>79</v>
      </c>
      <c r="AB923" s="274">
        <v>45170</v>
      </c>
      <c r="AC923" s="273">
        <v>13725</v>
      </c>
      <c r="AD923" s="273">
        <v>36</v>
      </c>
      <c r="AK923" s="273">
        <v>295910</v>
      </c>
      <c r="BV923" s="279" t="s">
        <v>64</v>
      </c>
      <c r="BW923" s="280" t="s">
        <v>75</v>
      </c>
      <c r="BX923" s="280" t="s">
        <v>231</v>
      </c>
      <c r="BY923" s="280" t="s">
        <v>231</v>
      </c>
      <c r="BZ923" s="280" t="s">
        <v>86</v>
      </c>
      <c r="CA923" s="280" t="s">
        <v>87</v>
      </c>
      <c r="CB923" s="280" t="s">
        <v>179</v>
      </c>
      <c r="CC923" s="280" t="s">
        <v>180</v>
      </c>
      <c r="CD923" s="281">
        <v>1</v>
      </c>
      <c r="CE923" s="277">
        <v>45139</v>
      </c>
      <c r="CF923" s="280"/>
      <c r="CG923" s="280" t="s">
        <v>181</v>
      </c>
      <c r="CH923" s="280"/>
      <c r="CI923" s="280" t="s">
        <v>181</v>
      </c>
      <c r="CJ923" s="280" t="s">
        <v>622</v>
      </c>
      <c r="CK923" s="280"/>
      <c r="CL923" s="280"/>
      <c r="CM923" s="280" t="s">
        <v>73</v>
      </c>
      <c r="CN923" s="280">
        <v>3</v>
      </c>
    </row>
    <row r="924" spans="4:92">
      <c r="D924" s="273" t="s">
        <v>64</v>
      </c>
      <c r="E924" s="273" t="s">
        <v>63</v>
      </c>
      <c r="F924" s="273" t="s">
        <v>252</v>
      </c>
      <c r="G924" s="273" t="s">
        <v>437</v>
      </c>
      <c r="H924" s="274">
        <v>45139</v>
      </c>
      <c r="I924" s="273">
        <v>13460</v>
      </c>
      <c r="J924" s="273">
        <v>668</v>
      </c>
      <c r="W924" s="273">
        <v>228202</v>
      </c>
      <c r="X924" s="273" t="s">
        <v>64</v>
      </c>
      <c r="Y924" s="273" t="s">
        <v>75</v>
      </c>
      <c r="Z924" s="273" t="s">
        <v>79</v>
      </c>
      <c r="AA924" s="273" t="s">
        <v>79</v>
      </c>
      <c r="AB924" s="274">
        <v>45170</v>
      </c>
      <c r="AC924" s="273">
        <v>13725</v>
      </c>
      <c r="AD924" s="273">
        <v>36</v>
      </c>
      <c r="AK924" s="273">
        <v>295917</v>
      </c>
      <c r="BV924" s="336" t="s">
        <v>64</v>
      </c>
      <c r="BW924" s="337" t="s">
        <v>75</v>
      </c>
      <c r="BX924" s="337" t="s">
        <v>231</v>
      </c>
      <c r="BY924" s="337" t="s">
        <v>231</v>
      </c>
      <c r="BZ924" s="337" t="s">
        <v>167</v>
      </c>
      <c r="CA924" s="337" t="s">
        <v>168</v>
      </c>
      <c r="CB924" s="337" t="s">
        <v>319</v>
      </c>
      <c r="CC924" s="337" t="s">
        <v>320</v>
      </c>
      <c r="CD924" s="338">
        <v>15</v>
      </c>
      <c r="CE924" s="335">
        <v>45139</v>
      </c>
      <c r="CF924" s="337">
        <v>1529</v>
      </c>
      <c r="CG924" s="337" t="s">
        <v>80</v>
      </c>
      <c r="CH924" s="337">
        <v>1529</v>
      </c>
      <c r="CI924" s="337" t="s">
        <v>80</v>
      </c>
      <c r="CJ924" s="337"/>
      <c r="CK924" s="337"/>
      <c r="CL924" s="337" t="s">
        <v>1511</v>
      </c>
      <c r="CM924" s="337" t="s">
        <v>73</v>
      </c>
      <c r="CN924" s="337">
        <v>3</v>
      </c>
    </row>
    <row r="925" spans="4:92">
      <c r="D925" s="273" t="s">
        <v>64</v>
      </c>
      <c r="E925" s="273" t="s">
        <v>63</v>
      </c>
      <c r="F925" s="273" t="s">
        <v>252</v>
      </c>
      <c r="G925" s="273" t="s">
        <v>437</v>
      </c>
      <c r="H925" s="274">
        <v>45139</v>
      </c>
      <c r="I925" s="273">
        <v>13460</v>
      </c>
      <c r="J925" s="273">
        <v>668</v>
      </c>
      <c r="K925" s="273">
        <v>0</v>
      </c>
      <c r="L925" s="273" t="s">
        <v>66</v>
      </c>
      <c r="N925" s="273" t="s">
        <v>107</v>
      </c>
      <c r="W925" s="273">
        <v>228227</v>
      </c>
      <c r="X925" s="273" t="s">
        <v>64</v>
      </c>
      <c r="Y925" s="273" t="s">
        <v>75</v>
      </c>
      <c r="Z925" s="273" t="s">
        <v>79</v>
      </c>
      <c r="AA925" s="273" t="s">
        <v>79</v>
      </c>
      <c r="AB925" s="274">
        <v>45170</v>
      </c>
      <c r="AC925" s="273">
        <v>13725</v>
      </c>
      <c r="AD925" s="273">
        <v>36</v>
      </c>
      <c r="AK925" s="273">
        <v>295924</v>
      </c>
      <c r="BV925" s="279" t="s">
        <v>64</v>
      </c>
      <c r="BW925" s="280" t="s">
        <v>75</v>
      </c>
      <c r="BX925" s="280" t="s">
        <v>231</v>
      </c>
      <c r="BY925" s="280" t="s">
        <v>231</v>
      </c>
      <c r="BZ925" s="280" t="s">
        <v>138</v>
      </c>
      <c r="CA925" s="280" t="s">
        <v>139</v>
      </c>
      <c r="CB925" s="280" t="s">
        <v>190</v>
      </c>
      <c r="CC925" s="280" t="s">
        <v>191</v>
      </c>
      <c r="CD925" s="281">
        <v>8</v>
      </c>
      <c r="CE925" s="277">
        <v>45139</v>
      </c>
      <c r="CF925" s="280">
        <v>6633.2</v>
      </c>
      <c r="CG925" s="280" t="s">
        <v>80</v>
      </c>
      <c r="CH925" s="280">
        <v>6633.2</v>
      </c>
      <c r="CI925" s="280" t="s">
        <v>80</v>
      </c>
      <c r="CJ925" s="280"/>
      <c r="CK925" s="280"/>
      <c r="CL925" s="280"/>
      <c r="CM925" s="280" t="s">
        <v>73</v>
      </c>
      <c r="CN925" s="280">
        <v>3</v>
      </c>
    </row>
    <row r="926" spans="4:92">
      <c r="D926" s="273" t="s">
        <v>64</v>
      </c>
      <c r="E926" s="273" t="s">
        <v>63</v>
      </c>
      <c r="F926" s="273" t="s">
        <v>252</v>
      </c>
      <c r="G926" s="273" t="s">
        <v>437</v>
      </c>
      <c r="H926" s="274">
        <v>45139</v>
      </c>
      <c r="I926" s="273">
        <v>13460</v>
      </c>
      <c r="J926" s="273">
        <v>668</v>
      </c>
      <c r="K926" s="273">
        <v>39950</v>
      </c>
      <c r="L926" s="273" t="s">
        <v>66</v>
      </c>
      <c r="M926" s="273">
        <v>5021.4683199999999</v>
      </c>
      <c r="N926" s="273" t="s">
        <v>115</v>
      </c>
      <c r="W926" s="273">
        <v>228226</v>
      </c>
      <c r="X926" s="273" t="s">
        <v>64</v>
      </c>
      <c r="Y926" s="273" t="s">
        <v>75</v>
      </c>
      <c r="Z926" s="273" t="s">
        <v>79</v>
      </c>
      <c r="AA926" s="273" t="s">
        <v>79</v>
      </c>
      <c r="AB926" s="274">
        <v>45170</v>
      </c>
      <c r="AC926" s="273">
        <v>13725</v>
      </c>
      <c r="AD926" s="273">
        <v>36</v>
      </c>
      <c r="AK926" s="273">
        <v>295931</v>
      </c>
      <c r="BV926" s="336" t="s">
        <v>64</v>
      </c>
      <c r="BW926" s="337" t="s">
        <v>75</v>
      </c>
      <c r="BX926" s="337" t="s">
        <v>231</v>
      </c>
      <c r="BY926" s="337" t="s">
        <v>231</v>
      </c>
      <c r="BZ926" s="337" t="s">
        <v>86</v>
      </c>
      <c r="CA926" s="337" t="s">
        <v>87</v>
      </c>
      <c r="CB926" s="337" t="s">
        <v>217</v>
      </c>
      <c r="CC926" s="337" t="s">
        <v>218</v>
      </c>
      <c r="CD926" s="338">
        <v>2</v>
      </c>
      <c r="CE926" s="335">
        <v>45139</v>
      </c>
      <c r="CF926" s="337"/>
      <c r="CG926" s="337" t="s">
        <v>181</v>
      </c>
      <c r="CH926" s="337"/>
      <c r="CI926" s="337" t="s">
        <v>181</v>
      </c>
      <c r="CJ926" s="337" t="s">
        <v>277</v>
      </c>
      <c r="CK926" s="337"/>
      <c r="CL926" s="337"/>
      <c r="CM926" s="337" t="s">
        <v>73</v>
      </c>
      <c r="CN926" s="337">
        <v>3</v>
      </c>
    </row>
    <row r="927" spans="4:92">
      <c r="D927" s="273" t="s">
        <v>64</v>
      </c>
      <c r="E927" s="273" t="s">
        <v>63</v>
      </c>
      <c r="F927" s="273" t="s">
        <v>252</v>
      </c>
      <c r="G927" s="273" t="s">
        <v>437</v>
      </c>
      <c r="H927" s="274">
        <v>45170</v>
      </c>
      <c r="I927" s="273">
        <v>13787</v>
      </c>
      <c r="J927" s="273">
        <v>668</v>
      </c>
      <c r="W927" s="273">
        <v>239014</v>
      </c>
      <c r="X927" s="273" t="s">
        <v>64</v>
      </c>
      <c r="Y927" s="273" t="s">
        <v>404</v>
      </c>
      <c r="Z927" s="273" t="s">
        <v>408</v>
      </c>
      <c r="AA927" s="273" t="s">
        <v>413</v>
      </c>
      <c r="AB927" s="274">
        <v>44927</v>
      </c>
      <c r="AC927" s="273">
        <v>11958</v>
      </c>
      <c r="AD927" s="273">
        <v>54</v>
      </c>
      <c r="AE927" s="273">
        <v>1.768</v>
      </c>
      <c r="AF927" s="273" t="s">
        <v>90</v>
      </c>
      <c r="AH927" s="273" t="s">
        <v>1259</v>
      </c>
      <c r="AI927" s="273" t="s">
        <v>123</v>
      </c>
      <c r="AJ927" s="273" t="s">
        <v>200</v>
      </c>
      <c r="AK927" s="273">
        <v>184030</v>
      </c>
      <c r="BV927" s="279" t="s">
        <v>64</v>
      </c>
      <c r="BW927" s="280" t="s">
        <v>75</v>
      </c>
      <c r="BX927" s="280" t="s">
        <v>231</v>
      </c>
      <c r="BY927" s="280" t="s">
        <v>231</v>
      </c>
      <c r="BZ927" s="280" t="s">
        <v>86</v>
      </c>
      <c r="CA927" s="280" t="s">
        <v>87</v>
      </c>
      <c r="CB927" s="280" t="s">
        <v>217</v>
      </c>
      <c r="CC927" s="280" t="s">
        <v>218</v>
      </c>
      <c r="CD927" s="281">
        <v>2</v>
      </c>
      <c r="CE927" s="277">
        <v>45139</v>
      </c>
      <c r="CF927" s="280"/>
      <c r="CG927" s="280" t="s">
        <v>181</v>
      </c>
      <c r="CH927" s="280"/>
      <c r="CI927" s="280" t="s">
        <v>181</v>
      </c>
      <c r="CJ927" s="280" t="s">
        <v>265</v>
      </c>
      <c r="CK927" s="280"/>
      <c r="CL927" s="280"/>
      <c r="CM927" s="280" t="s">
        <v>73</v>
      </c>
      <c r="CN927" s="280">
        <v>3</v>
      </c>
    </row>
    <row r="928" spans="4:92">
      <c r="D928" s="273" t="s">
        <v>64</v>
      </c>
      <c r="E928" s="273" t="s">
        <v>63</v>
      </c>
      <c r="F928" s="273" t="s">
        <v>252</v>
      </c>
      <c r="G928" s="273" t="s">
        <v>437</v>
      </c>
      <c r="H928" s="274">
        <v>45170</v>
      </c>
      <c r="I928" s="273">
        <v>13787</v>
      </c>
      <c r="J928" s="273">
        <v>668</v>
      </c>
      <c r="K928" s="273">
        <v>0</v>
      </c>
      <c r="L928" s="273" t="s">
        <v>66</v>
      </c>
      <c r="N928" s="273" t="s">
        <v>107</v>
      </c>
      <c r="W928" s="273">
        <v>239039</v>
      </c>
      <c r="X928" s="273" t="s">
        <v>64</v>
      </c>
      <c r="Y928" s="273" t="s">
        <v>404</v>
      </c>
      <c r="Z928" s="273" t="s">
        <v>408</v>
      </c>
      <c r="AA928" s="273" t="s">
        <v>413</v>
      </c>
      <c r="AB928" s="274">
        <v>44927</v>
      </c>
      <c r="AC928" s="273">
        <v>11958</v>
      </c>
      <c r="AD928" s="273">
        <v>54</v>
      </c>
      <c r="AE928" s="273">
        <v>6.05</v>
      </c>
      <c r="AF928" s="273" t="s">
        <v>90</v>
      </c>
      <c r="AH928" s="273" t="s">
        <v>1244</v>
      </c>
      <c r="AI928" s="273" t="s">
        <v>123</v>
      </c>
      <c r="AJ928" s="273" t="s">
        <v>1245</v>
      </c>
      <c r="AK928" s="273">
        <v>185101</v>
      </c>
      <c r="BV928" s="336" t="s">
        <v>64</v>
      </c>
      <c r="BW928" s="337" t="s">
        <v>75</v>
      </c>
      <c r="BX928" s="337" t="s">
        <v>231</v>
      </c>
      <c r="BY928" s="337" t="s">
        <v>231</v>
      </c>
      <c r="BZ928" s="337" t="s">
        <v>86</v>
      </c>
      <c r="CA928" s="337" t="s">
        <v>87</v>
      </c>
      <c r="CB928" s="337" t="s">
        <v>233</v>
      </c>
      <c r="CC928" s="337" t="s">
        <v>234</v>
      </c>
      <c r="CD928" s="338">
        <v>1</v>
      </c>
      <c r="CE928" s="335">
        <v>45170</v>
      </c>
      <c r="CF928" s="337"/>
      <c r="CG928" s="337" t="s">
        <v>181</v>
      </c>
      <c r="CH928" s="337"/>
      <c r="CI928" s="337" t="s">
        <v>181</v>
      </c>
      <c r="CJ928" s="337" t="s">
        <v>646</v>
      </c>
      <c r="CK928" s="337"/>
      <c r="CL928" s="337"/>
      <c r="CM928" s="337" t="s">
        <v>73</v>
      </c>
      <c r="CN928" s="337">
        <v>3</v>
      </c>
    </row>
    <row r="929" spans="4:92">
      <c r="D929" s="273" t="s">
        <v>64</v>
      </c>
      <c r="E929" s="273" t="s">
        <v>63</v>
      </c>
      <c r="F929" s="273" t="s">
        <v>252</v>
      </c>
      <c r="G929" s="273" t="s">
        <v>437</v>
      </c>
      <c r="H929" s="274">
        <v>45170</v>
      </c>
      <c r="I929" s="273">
        <v>13787</v>
      </c>
      <c r="J929" s="273">
        <v>668</v>
      </c>
      <c r="K929" s="273">
        <v>39515</v>
      </c>
      <c r="L929" s="273" t="s">
        <v>66</v>
      </c>
      <c r="M929" s="273">
        <v>5429.0869599999996</v>
      </c>
      <c r="N929" s="273" t="s">
        <v>115</v>
      </c>
      <c r="W929" s="273">
        <v>239038</v>
      </c>
      <c r="X929" s="273" t="s">
        <v>64</v>
      </c>
      <c r="Y929" s="273" t="s">
        <v>404</v>
      </c>
      <c r="Z929" s="273" t="s">
        <v>408</v>
      </c>
      <c r="AA929" s="273" t="s">
        <v>413</v>
      </c>
      <c r="AB929" s="274">
        <v>44958</v>
      </c>
      <c r="AC929" s="273">
        <v>11846</v>
      </c>
      <c r="AD929" s="273">
        <v>54</v>
      </c>
      <c r="AK929" s="273">
        <v>157504</v>
      </c>
      <c r="BV929" s="279" t="s">
        <v>64</v>
      </c>
      <c r="BW929" s="280" t="s">
        <v>75</v>
      </c>
      <c r="BX929" s="280" t="s">
        <v>231</v>
      </c>
      <c r="BY929" s="280" t="s">
        <v>231</v>
      </c>
      <c r="BZ929" s="280" t="s">
        <v>86</v>
      </c>
      <c r="CA929" s="280" t="s">
        <v>87</v>
      </c>
      <c r="CB929" s="280" t="s">
        <v>233</v>
      </c>
      <c r="CC929" s="280" t="s">
        <v>234</v>
      </c>
      <c r="CD929" s="281">
        <v>1</v>
      </c>
      <c r="CE929" s="277">
        <v>45170</v>
      </c>
      <c r="CF929" s="280"/>
      <c r="CG929" s="280" t="s">
        <v>181</v>
      </c>
      <c r="CH929" s="280"/>
      <c r="CI929" s="280" t="s">
        <v>181</v>
      </c>
      <c r="CJ929" s="280" t="s">
        <v>646</v>
      </c>
      <c r="CK929" s="280"/>
      <c r="CL929" s="280"/>
      <c r="CM929" s="280" t="s">
        <v>73</v>
      </c>
      <c r="CN929" s="280">
        <v>3</v>
      </c>
    </row>
    <row r="930" spans="4:92">
      <c r="D930" s="273" t="s">
        <v>64</v>
      </c>
      <c r="E930" s="273" t="s">
        <v>63</v>
      </c>
      <c r="F930" s="273" t="s">
        <v>252</v>
      </c>
      <c r="G930" s="273" t="s">
        <v>437</v>
      </c>
      <c r="H930" s="274">
        <v>45200</v>
      </c>
      <c r="I930" s="273">
        <v>14122</v>
      </c>
      <c r="J930" s="273">
        <v>668</v>
      </c>
      <c r="W930" s="273">
        <v>259596</v>
      </c>
      <c r="X930" s="273" t="s">
        <v>64</v>
      </c>
      <c r="Y930" s="273" t="s">
        <v>404</v>
      </c>
      <c r="Z930" s="273" t="s">
        <v>408</v>
      </c>
      <c r="AA930" s="273" t="s">
        <v>413</v>
      </c>
      <c r="AB930" s="274">
        <v>44958</v>
      </c>
      <c r="AC930" s="273">
        <v>11991</v>
      </c>
      <c r="AD930" s="273">
        <v>54</v>
      </c>
      <c r="AE930" s="273">
        <v>19.149999999999999</v>
      </c>
      <c r="AF930" s="273" t="s">
        <v>90</v>
      </c>
      <c r="AH930" s="273" t="s">
        <v>1246</v>
      </c>
      <c r="AI930" s="273" t="s">
        <v>123</v>
      </c>
      <c r="AJ930" s="273" t="s">
        <v>200</v>
      </c>
      <c r="AK930" s="273">
        <v>185116</v>
      </c>
      <c r="BV930" s="336" t="s">
        <v>64</v>
      </c>
      <c r="BW930" s="337" t="s">
        <v>75</v>
      </c>
      <c r="BX930" s="337" t="s">
        <v>231</v>
      </c>
      <c r="BY930" s="337" t="s">
        <v>231</v>
      </c>
      <c r="BZ930" s="337" t="s">
        <v>86</v>
      </c>
      <c r="CA930" s="337" t="s">
        <v>87</v>
      </c>
      <c r="CB930" s="337" t="s">
        <v>233</v>
      </c>
      <c r="CC930" s="337" t="s">
        <v>234</v>
      </c>
      <c r="CD930" s="338">
        <v>1</v>
      </c>
      <c r="CE930" s="335">
        <v>45170</v>
      </c>
      <c r="CF930" s="337"/>
      <c r="CG930" s="337" t="s">
        <v>181</v>
      </c>
      <c r="CH930" s="337"/>
      <c r="CI930" s="337" t="s">
        <v>181</v>
      </c>
      <c r="CJ930" s="337" t="s">
        <v>646</v>
      </c>
      <c r="CK930" s="337"/>
      <c r="CL930" s="337"/>
      <c r="CM930" s="337" t="s">
        <v>73</v>
      </c>
      <c r="CN930" s="337">
        <v>3</v>
      </c>
    </row>
    <row r="931" spans="4:92">
      <c r="D931" s="273" t="s">
        <v>64</v>
      </c>
      <c r="E931" s="273" t="s">
        <v>63</v>
      </c>
      <c r="F931" s="273" t="s">
        <v>252</v>
      </c>
      <c r="G931" s="273" t="s">
        <v>437</v>
      </c>
      <c r="H931" s="274">
        <v>45200</v>
      </c>
      <c r="I931" s="273">
        <v>14122</v>
      </c>
      <c r="J931" s="273">
        <v>668</v>
      </c>
      <c r="K931" s="273">
        <v>0</v>
      </c>
      <c r="L931" s="273" t="s">
        <v>66</v>
      </c>
      <c r="N931" s="273" t="s">
        <v>107</v>
      </c>
      <c r="W931" s="273">
        <v>259621</v>
      </c>
      <c r="X931" s="273" t="s">
        <v>64</v>
      </c>
      <c r="Y931" s="273" t="s">
        <v>404</v>
      </c>
      <c r="Z931" s="273" t="s">
        <v>408</v>
      </c>
      <c r="AA931" s="273" t="s">
        <v>413</v>
      </c>
      <c r="AB931" s="274">
        <v>44958</v>
      </c>
      <c r="AC931" s="273">
        <v>11991</v>
      </c>
      <c r="AD931" s="273">
        <v>54</v>
      </c>
      <c r="AE931" s="273">
        <v>3.4000000000000002E-2</v>
      </c>
      <c r="AF931" s="273" t="s">
        <v>90</v>
      </c>
      <c r="AH931" s="273" t="s">
        <v>1247</v>
      </c>
      <c r="AI931" s="273" t="s">
        <v>123</v>
      </c>
      <c r="AJ931" s="273" t="s">
        <v>200</v>
      </c>
      <c r="AK931" s="273">
        <v>185122</v>
      </c>
      <c r="BV931" s="279" t="s">
        <v>64</v>
      </c>
      <c r="BW931" s="280" t="s">
        <v>75</v>
      </c>
      <c r="BX931" s="280" t="s">
        <v>231</v>
      </c>
      <c r="BY931" s="280" t="s">
        <v>231</v>
      </c>
      <c r="BZ931" s="280" t="s">
        <v>204</v>
      </c>
      <c r="CA931" s="280" t="s">
        <v>205</v>
      </c>
      <c r="CB931" s="280" t="s">
        <v>206</v>
      </c>
      <c r="CC931" s="280" t="s">
        <v>207</v>
      </c>
      <c r="CD931" s="281">
        <v>0</v>
      </c>
      <c r="CE931" s="277">
        <v>45170</v>
      </c>
      <c r="CF931" s="280"/>
      <c r="CG931" s="280" t="s">
        <v>181</v>
      </c>
      <c r="CH931" s="280"/>
      <c r="CI931" s="280" t="s">
        <v>208</v>
      </c>
      <c r="CJ931" s="280" t="s">
        <v>209</v>
      </c>
      <c r="CK931" s="280"/>
      <c r="CL931" s="280"/>
      <c r="CM931" s="280" t="s">
        <v>73</v>
      </c>
      <c r="CN931" s="280">
        <v>3</v>
      </c>
    </row>
    <row r="932" spans="4:92">
      <c r="D932" s="273" t="s">
        <v>64</v>
      </c>
      <c r="E932" s="273" t="s">
        <v>63</v>
      </c>
      <c r="F932" s="273" t="s">
        <v>252</v>
      </c>
      <c r="G932" s="273" t="s">
        <v>437</v>
      </c>
      <c r="H932" s="274">
        <v>45200</v>
      </c>
      <c r="I932" s="273">
        <v>14122</v>
      </c>
      <c r="J932" s="273">
        <v>668</v>
      </c>
      <c r="K932" s="273">
        <v>37248</v>
      </c>
      <c r="L932" s="273" t="s">
        <v>66</v>
      </c>
      <c r="M932" s="273">
        <v>4179.1411200000002</v>
      </c>
      <c r="N932" s="273" t="s">
        <v>115</v>
      </c>
      <c r="W932" s="273">
        <v>259620</v>
      </c>
      <c r="X932" s="273" t="s">
        <v>64</v>
      </c>
      <c r="Y932" s="273" t="s">
        <v>404</v>
      </c>
      <c r="Z932" s="273" t="s">
        <v>408</v>
      </c>
      <c r="AA932" s="273" t="s">
        <v>413</v>
      </c>
      <c r="AB932" s="274">
        <v>44958</v>
      </c>
      <c r="AC932" s="273">
        <v>11991</v>
      </c>
      <c r="AD932" s="273">
        <v>54</v>
      </c>
      <c r="AE932" s="273">
        <v>0.106</v>
      </c>
      <c r="AF932" s="273" t="s">
        <v>90</v>
      </c>
      <c r="AH932" s="273" t="s">
        <v>1249</v>
      </c>
      <c r="AI932" s="273" t="s">
        <v>123</v>
      </c>
      <c r="AJ932" s="273" t="s">
        <v>200</v>
      </c>
      <c r="AK932" s="273">
        <v>185128</v>
      </c>
      <c r="BV932" s="336" t="s">
        <v>64</v>
      </c>
      <c r="BW932" s="337" t="s">
        <v>75</v>
      </c>
      <c r="BX932" s="337" t="s">
        <v>231</v>
      </c>
      <c r="BY932" s="337" t="s">
        <v>231</v>
      </c>
      <c r="BZ932" s="337" t="s">
        <v>204</v>
      </c>
      <c r="CA932" s="337" t="s">
        <v>205</v>
      </c>
      <c r="CB932" s="337" t="s">
        <v>206</v>
      </c>
      <c r="CC932" s="337" t="s">
        <v>207</v>
      </c>
      <c r="CD932" s="338">
        <v>0</v>
      </c>
      <c r="CE932" s="335">
        <v>45170</v>
      </c>
      <c r="CF932" s="337"/>
      <c r="CG932" s="337" t="s">
        <v>181</v>
      </c>
      <c r="CH932" s="337"/>
      <c r="CI932" s="337" t="s">
        <v>208</v>
      </c>
      <c r="CJ932" s="337" t="s">
        <v>209</v>
      </c>
      <c r="CK932" s="337"/>
      <c r="CL932" s="337"/>
      <c r="CM932" s="337" t="s">
        <v>73</v>
      </c>
      <c r="CN932" s="337">
        <v>3</v>
      </c>
    </row>
    <row r="933" spans="4:92">
      <c r="D933" s="273" t="s">
        <v>64</v>
      </c>
      <c r="E933" s="273" t="s">
        <v>63</v>
      </c>
      <c r="F933" s="273" t="s">
        <v>252</v>
      </c>
      <c r="G933" s="273" t="s">
        <v>437</v>
      </c>
      <c r="H933" s="274">
        <v>45231</v>
      </c>
      <c r="I933" s="273">
        <v>14490</v>
      </c>
      <c r="J933" s="273">
        <v>668</v>
      </c>
      <c r="W933" s="273">
        <v>288553</v>
      </c>
      <c r="X933" s="273" t="s">
        <v>64</v>
      </c>
      <c r="Y933" s="273" t="s">
        <v>404</v>
      </c>
      <c r="Z933" s="273" t="s">
        <v>408</v>
      </c>
      <c r="AA933" s="273" t="s">
        <v>413</v>
      </c>
      <c r="AB933" s="274">
        <v>44958</v>
      </c>
      <c r="AC933" s="273">
        <v>11991</v>
      </c>
      <c r="AD933" s="273">
        <v>54</v>
      </c>
      <c r="AE933" s="273">
        <v>108.096</v>
      </c>
      <c r="AF933" s="273" t="s">
        <v>90</v>
      </c>
      <c r="AH933" s="273" t="s">
        <v>1250</v>
      </c>
      <c r="AI933" s="273" t="s">
        <v>123</v>
      </c>
      <c r="AJ933" s="273" t="s">
        <v>200</v>
      </c>
      <c r="AK933" s="273">
        <v>185134</v>
      </c>
      <c r="BV933" s="279" t="s">
        <v>64</v>
      </c>
      <c r="BW933" s="280" t="s">
        <v>75</v>
      </c>
      <c r="BX933" s="280" t="s">
        <v>231</v>
      </c>
      <c r="BY933" s="280" t="s">
        <v>231</v>
      </c>
      <c r="BZ933" s="280" t="s">
        <v>204</v>
      </c>
      <c r="CA933" s="280" t="s">
        <v>205</v>
      </c>
      <c r="CB933" s="280" t="s">
        <v>206</v>
      </c>
      <c r="CC933" s="280" t="s">
        <v>207</v>
      </c>
      <c r="CD933" s="281">
        <v>0</v>
      </c>
      <c r="CE933" s="277">
        <v>45170</v>
      </c>
      <c r="CF933" s="280"/>
      <c r="CG933" s="280" t="s">
        <v>181</v>
      </c>
      <c r="CH933" s="280"/>
      <c r="CI933" s="280" t="s">
        <v>208</v>
      </c>
      <c r="CJ933" s="280" t="s">
        <v>209</v>
      </c>
      <c r="CK933" s="280"/>
      <c r="CL933" s="280"/>
      <c r="CM933" s="280" t="s">
        <v>73</v>
      </c>
      <c r="CN933" s="280">
        <v>3</v>
      </c>
    </row>
    <row r="934" spans="4:92">
      <c r="D934" s="273" t="s">
        <v>64</v>
      </c>
      <c r="E934" s="273" t="s">
        <v>75</v>
      </c>
      <c r="F934" s="273" t="s">
        <v>308</v>
      </c>
      <c r="G934" s="273" t="s">
        <v>308</v>
      </c>
      <c r="H934" s="274">
        <v>45139</v>
      </c>
      <c r="I934" s="273">
        <v>13395</v>
      </c>
      <c r="J934" s="273">
        <v>31</v>
      </c>
      <c r="K934" s="273">
        <v>202118</v>
      </c>
      <c r="L934" s="273" t="s">
        <v>66</v>
      </c>
      <c r="M934" s="273">
        <v>27402.34375</v>
      </c>
      <c r="N934" s="273" t="s">
        <v>67</v>
      </c>
      <c r="P934" s="273" t="s">
        <v>1011</v>
      </c>
      <c r="Q934" s="273" t="s">
        <v>1516</v>
      </c>
      <c r="R934" s="273" t="s">
        <v>1342</v>
      </c>
      <c r="S934" s="273" t="s">
        <v>1517</v>
      </c>
      <c r="T934" s="273" t="s">
        <v>1517</v>
      </c>
      <c r="U934" s="273" t="s">
        <v>73</v>
      </c>
      <c r="V934" s="273" t="s">
        <v>1518</v>
      </c>
      <c r="W934" s="273">
        <v>229176</v>
      </c>
      <c r="X934" s="273" t="s">
        <v>64</v>
      </c>
      <c r="Y934" s="273" t="s">
        <v>404</v>
      </c>
      <c r="Z934" s="273" t="s">
        <v>408</v>
      </c>
      <c r="AA934" s="273" t="s">
        <v>413</v>
      </c>
      <c r="AB934" s="274">
        <v>44958</v>
      </c>
      <c r="AC934" s="273">
        <v>11991</v>
      </c>
      <c r="AD934" s="273">
        <v>54</v>
      </c>
      <c r="AE934" s="273">
        <v>0.32900000000000001</v>
      </c>
      <c r="AF934" s="273" t="s">
        <v>90</v>
      </c>
      <c r="AH934" s="273" t="s">
        <v>1251</v>
      </c>
      <c r="AI934" s="273" t="s">
        <v>123</v>
      </c>
      <c r="AJ934" s="273" t="s">
        <v>200</v>
      </c>
      <c r="AK934" s="273">
        <v>185146</v>
      </c>
      <c r="BV934" s="336" t="s">
        <v>64</v>
      </c>
      <c r="BW934" s="337" t="s">
        <v>75</v>
      </c>
      <c r="BX934" s="337" t="s">
        <v>231</v>
      </c>
      <c r="BY934" s="337" t="s">
        <v>231</v>
      </c>
      <c r="BZ934" s="337" t="s">
        <v>204</v>
      </c>
      <c r="CA934" s="337" t="s">
        <v>205</v>
      </c>
      <c r="CB934" s="337" t="s">
        <v>206</v>
      </c>
      <c r="CC934" s="337" t="s">
        <v>207</v>
      </c>
      <c r="CD934" s="338">
        <v>0</v>
      </c>
      <c r="CE934" s="335">
        <v>45170</v>
      </c>
      <c r="CF934" s="337"/>
      <c r="CG934" s="337" t="s">
        <v>181</v>
      </c>
      <c r="CH934" s="337"/>
      <c r="CI934" s="337" t="s">
        <v>208</v>
      </c>
      <c r="CJ934" s="337" t="s">
        <v>209</v>
      </c>
      <c r="CK934" s="337"/>
      <c r="CL934" s="337"/>
      <c r="CM934" s="337" t="s">
        <v>73</v>
      </c>
      <c r="CN934" s="337">
        <v>3</v>
      </c>
    </row>
    <row r="935" spans="4:92">
      <c r="D935" s="273" t="s">
        <v>64</v>
      </c>
      <c r="E935" s="273" t="s">
        <v>75</v>
      </c>
      <c r="F935" s="273" t="s">
        <v>308</v>
      </c>
      <c r="G935" s="273" t="s">
        <v>308</v>
      </c>
      <c r="H935" s="274">
        <v>45139</v>
      </c>
      <c r="I935" s="273">
        <v>13395</v>
      </c>
      <c r="J935" s="273">
        <v>31</v>
      </c>
      <c r="K935" s="273">
        <v>4536</v>
      </c>
      <c r="L935" s="273" t="s">
        <v>66</v>
      </c>
      <c r="N935" s="273" t="s">
        <v>107</v>
      </c>
      <c r="W935" s="273">
        <v>229125</v>
      </c>
      <c r="X935" s="273" t="s">
        <v>64</v>
      </c>
      <c r="Y935" s="273" t="s">
        <v>404</v>
      </c>
      <c r="Z935" s="273" t="s">
        <v>408</v>
      </c>
      <c r="AA935" s="273" t="s">
        <v>413</v>
      </c>
      <c r="AB935" s="274">
        <v>44958</v>
      </c>
      <c r="AC935" s="273">
        <v>11991</v>
      </c>
      <c r="AD935" s="273">
        <v>54</v>
      </c>
      <c r="AE935" s="273">
        <v>0.2</v>
      </c>
      <c r="AF935" s="273" t="s">
        <v>90</v>
      </c>
      <c r="AH935" s="273" t="s">
        <v>1252</v>
      </c>
      <c r="AI935" s="273" t="s">
        <v>123</v>
      </c>
      <c r="AJ935" s="273" t="s">
        <v>200</v>
      </c>
      <c r="AK935" s="273">
        <v>185152</v>
      </c>
      <c r="BV935" s="279" t="s">
        <v>64</v>
      </c>
      <c r="BW935" s="280" t="s">
        <v>75</v>
      </c>
      <c r="BX935" s="280" t="s">
        <v>231</v>
      </c>
      <c r="BY935" s="280" t="s">
        <v>231</v>
      </c>
      <c r="BZ935" s="280" t="s">
        <v>204</v>
      </c>
      <c r="CA935" s="280" t="s">
        <v>205</v>
      </c>
      <c r="CB935" s="280" t="s">
        <v>206</v>
      </c>
      <c r="CC935" s="280" t="s">
        <v>207</v>
      </c>
      <c r="CD935" s="281">
        <v>0</v>
      </c>
      <c r="CE935" s="277">
        <v>45170</v>
      </c>
      <c r="CF935" s="280"/>
      <c r="CG935" s="280" t="s">
        <v>181</v>
      </c>
      <c r="CH935" s="280"/>
      <c r="CI935" s="280" t="s">
        <v>208</v>
      </c>
      <c r="CJ935" s="280" t="s">
        <v>209</v>
      </c>
      <c r="CK935" s="280"/>
      <c r="CL935" s="280"/>
      <c r="CM935" s="280" t="s">
        <v>73</v>
      </c>
      <c r="CN935" s="280">
        <v>3</v>
      </c>
    </row>
    <row r="936" spans="4:92">
      <c r="D936" s="273" t="s">
        <v>64</v>
      </c>
      <c r="E936" s="273" t="s">
        <v>75</v>
      </c>
      <c r="F936" s="273" t="s">
        <v>308</v>
      </c>
      <c r="G936" s="273" t="s">
        <v>308</v>
      </c>
      <c r="H936" s="274">
        <v>45139</v>
      </c>
      <c r="I936" s="273">
        <v>13395</v>
      </c>
      <c r="J936" s="273">
        <v>31</v>
      </c>
      <c r="K936" s="273">
        <v>1296226</v>
      </c>
      <c r="L936" s="273" t="s">
        <v>66</v>
      </c>
      <c r="M936" s="273">
        <v>171042.23125000001</v>
      </c>
      <c r="N936" s="273" t="s">
        <v>115</v>
      </c>
      <c r="W936" s="273">
        <v>229124</v>
      </c>
      <c r="X936" s="273" t="s">
        <v>64</v>
      </c>
      <c r="Y936" s="273" t="s">
        <v>404</v>
      </c>
      <c r="Z936" s="273" t="s">
        <v>408</v>
      </c>
      <c r="AA936" s="273" t="s">
        <v>413</v>
      </c>
      <c r="AB936" s="274">
        <v>44958</v>
      </c>
      <c r="AC936" s="273">
        <v>11991</v>
      </c>
      <c r="AD936" s="273">
        <v>54</v>
      </c>
      <c r="AE936" s="273">
        <v>0.627</v>
      </c>
      <c r="AF936" s="273" t="s">
        <v>90</v>
      </c>
      <c r="AH936" s="273" t="s">
        <v>1519</v>
      </c>
      <c r="AI936" s="273" t="s">
        <v>123</v>
      </c>
      <c r="AJ936" s="273" t="s">
        <v>200</v>
      </c>
      <c r="AK936" s="273">
        <v>185158</v>
      </c>
      <c r="BV936" s="336" t="s">
        <v>64</v>
      </c>
      <c r="BW936" s="337" t="s">
        <v>75</v>
      </c>
      <c r="BX936" s="337" t="s">
        <v>231</v>
      </c>
      <c r="BY936" s="337" t="s">
        <v>231</v>
      </c>
      <c r="BZ936" s="337" t="s">
        <v>204</v>
      </c>
      <c r="CA936" s="337" t="s">
        <v>205</v>
      </c>
      <c r="CB936" s="337" t="s">
        <v>206</v>
      </c>
      <c r="CC936" s="337" t="s">
        <v>207</v>
      </c>
      <c r="CD936" s="338">
        <v>0</v>
      </c>
      <c r="CE936" s="335">
        <v>45170</v>
      </c>
      <c r="CF936" s="337"/>
      <c r="CG936" s="337" t="s">
        <v>181</v>
      </c>
      <c r="CH936" s="337"/>
      <c r="CI936" s="337" t="s">
        <v>208</v>
      </c>
      <c r="CJ936" s="337" t="s">
        <v>209</v>
      </c>
      <c r="CK936" s="337"/>
      <c r="CL936" s="337"/>
      <c r="CM936" s="337" t="s">
        <v>73</v>
      </c>
      <c r="CN936" s="337">
        <v>3</v>
      </c>
    </row>
    <row r="937" spans="4:92">
      <c r="D937" s="273" t="s">
        <v>64</v>
      </c>
      <c r="E937" s="273" t="s">
        <v>75</v>
      </c>
      <c r="F937" s="273" t="s">
        <v>308</v>
      </c>
      <c r="G937" s="273" t="s">
        <v>308</v>
      </c>
      <c r="H937" s="274">
        <v>45200</v>
      </c>
      <c r="I937" s="273">
        <v>14057</v>
      </c>
      <c r="J937" s="273">
        <v>31</v>
      </c>
      <c r="K937" s="273">
        <v>1025680</v>
      </c>
      <c r="L937" s="273" t="s">
        <v>66</v>
      </c>
      <c r="M937" s="273">
        <v>122801.60000000001</v>
      </c>
      <c r="N937" s="273" t="s">
        <v>115</v>
      </c>
      <c r="W937" s="273">
        <v>263489</v>
      </c>
      <c r="X937" s="273" t="s">
        <v>64</v>
      </c>
      <c r="Y937" s="273" t="s">
        <v>404</v>
      </c>
      <c r="Z937" s="273" t="s">
        <v>408</v>
      </c>
      <c r="AA937" s="273" t="s">
        <v>413</v>
      </c>
      <c r="AB937" s="274">
        <v>44958</v>
      </c>
      <c r="AC937" s="273">
        <v>11991</v>
      </c>
      <c r="AD937" s="273">
        <v>54</v>
      </c>
      <c r="AE937" s="273">
        <v>7.9</v>
      </c>
      <c r="AF937" s="273" t="s">
        <v>90</v>
      </c>
      <c r="AH937" s="273" t="s">
        <v>1243</v>
      </c>
      <c r="AI937" s="273" t="s">
        <v>123</v>
      </c>
      <c r="AJ937" s="273" t="s">
        <v>200</v>
      </c>
      <c r="AK937" s="273">
        <v>185164</v>
      </c>
      <c r="BV937" s="279" t="s">
        <v>64</v>
      </c>
      <c r="BW937" s="280" t="s">
        <v>75</v>
      </c>
      <c r="BX937" s="280" t="s">
        <v>231</v>
      </c>
      <c r="BY937" s="280" t="s">
        <v>231</v>
      </c>
      <c r="BZ937" s="280" t="s">
        <v>204</v>
      </c>
      <c r="CA937" s="280" t="s">
        <v>205</v>
      </c>
      <c r="CB937" s="280" t="s">
        <v>206</v>
      </c>
      <c r="CC937" s="280" t="s">
        <v>207</v>
      </c>
      <c r="CD937" s="281">
        <v>0</v>
      </c>
      <c r="CE937" s="277">
        <v>45170</v>
      </c>
      <c r="CF937" s="280"/>
      <c r="CG937" s="280" t="s">
        <v>181</v>
      </c>
      <c r="CH937" s="280"/>
      <c r="CI937" s="280" t="s">
        <v>208</v>
      </c>
      <c r="CJ937" s="280" t="s">
        <v>209</v>
      </c>
      <c r="CK937" s="280"/>
      <c r="CL937" s="280"/>
      <c r="CM937" s="280" t="s">
        <v>73</v>
      </c>
      <c r="CN937" s="280">
        <v>3</v>
      </c>
    </row>
    <row r="938" spans="4:92">
      <c r="D938" s="273" t="s">
        <v>64</v>
      </c>
      <c r="E938" s="273" t="s">
        <v>75</v>
      </c>
      <c r="F938" s="273" t="s">
        <v>308</v>
      </c>
      <c r="G938" s="273" t="s">
        <v>308</v>
      </c>
      <c r="H938" s="274">
        <v>45231</v>
      </c>
      <c r="I938" s="273">
        <v>14425</v>
      </c>
      <c r="J938" s="273">
        <v>31</v>
      </c>
      <c r="K938" s="273">
        <v>22298</v>
      </c>
      <c r="L938" s="273" t="s">
        <v>66</v>
      </c>
      <c r="M938" s="273">
        <v>0</v>
      </c>
      <c r="N938" s="273" t="s">
        <v>1010</v>
      </c>
      <c r="O938" s="273">
        <v>8708</v>
      </c>
      <c r="P938" s="273" t="s">
        <v>1011</v>
      </c>
      <c r="Q938" s="273" t="s">
        <v>1516</v>
      </c>
      <c r="R938" s="273" t="s">
        <v>1342</v>
      </c>
      <c r="U938" s="273" t="s">
        <v>73</v>
      </c>
      <c r="V938" s="273" t="s">
        <v>1518</v>
      </c>
      <c r="W938" s="273">
        <v>288653</v>
      </c>
      <c r="X938" s="273" t="s">
        <v>64</v>
      </c>
      <c r="Y938" s="273" t="s">
        <v>404</v>
      </c>
      <c r="Z938" s="273" t="s">
        <v>408</v>
      </c>
      <c r="AA938" s="273" t="s">
        <v>413</v>
      </c>
      <c r="AB938" s="274">
        <v>44958</v>
      </c>
      <c r="AC938" s="273">
        <v>11991</v>
      </c>
      <c r="AD938" s="273">
        <v>54</v>
      </c>
      <c r="AE938" s="273">
        <v>1.72</v>
      </c>
      <c r="AF938" s="273" t="s">
        <v>90</v>
      </c>
      <c r="AH938" s="273" t="s">
        <v>1257</v>
      </c>
      <c r="AI938" s="273" t="s">
        <v>123</v>
      </c>
      <c r="AJ938" s="273" t="s">
        <v>200</v>
      </c>
      <c r="AK938" s="273">
        <v>185170</v>
      </c>
      <c r="BV938" s="336" t="s">
        <v>64</v>
      </c>
      <c r="BW938" s="337" t="s">
        <v>75</v>
      </c>
      <c r="BX938" s="337" t="s">
        <v>231</v>
      </c>
      <c r="BY938" s="337" t="s">
        <v>231</v>
      </c>
      <c r="BZ938" s="337" t="s">
        <v>204</v>
      </c>
      <c r="CA938" s="337" t="s">
        <v>205</v>
      </c>
      <c r="CB938" s="337" t="s">
        <v>206</v>
      </c>
      <c r="CC938" s="337" t="s">
        <v>207</v>
      </c>
      <c r="CD938" s="338">
        <v>0</v>
      </c>
      <c r="CE938" s="335">
        <v>45170</v>
      </c>
      <c r="CF938" s="337"/>
      <c r="CG938" s="337" t="s">
        <v>181</v>
      </c>
      <c r="CH938" s="337"/>
      <c r="CI938" s="337" t="s">
        <v>208</v>
      </c>
      <c r="CJ938" s="337" t="s">
        <v>209</v>
      </c>
      <c r="CK938" s="337"/>
      <c r="CL938" s="337"/>
      <c r="CM938" s="337" t="s">
        <v>73</v>
      </c>
      <c r="CN938" s="337">
        <v>3</v>
      </c>
    </row>
    <row r="939" spans="4:92">
      <c r="D939" s="273" t="s">
        <v>64</v>
      </c>
      <c r="E939" s="273" t="s">
        <v>63</v>
      </c>
      <c r="F939" s="273" t="s">
        <v>252</v>
      </c>
      <c r="G939" s="273" t="s">
        <v>437</v>
      </c>
      <c r="H939" s="274">
        <v>45231</v>
      </c>
      <c r="I939" s="273">
        <v>14490</v>
      </c>
      <c r="J939" s="273">
        <v>668</v>
      </c>
      <c r="K939" s="273">
        <v>0</v>
      </c>
      <c r="L939" s="273" t="s">
        <v>66</v>
      </c>
      <c r="N939" s="273" t="s">
        <v>107</v>
      </c>
      <c r="W939" s="273">
        <v>288578</v>
      </c>
      <c r="X939" s="273" t="s">
        <v>64</v>
      </c>
      <c r="Y939" s="273" t="s">
        <v>404</v>
      </c>
      <c r="Z939" s="273" t="s">
        <v>408</v>
      </c>
      <c r="AA939" s="273" t="s">
        <v>413</v>
      </c>
      <c r="AB939" s="274">
        <v>44958</v>
      </c>
      <c r="AC939" s="273">
        <v>11991</v>
      </c>
      <c r="AD939" s="273">
        <v>54</v>
      </c>
      <c r="AE939" s="273">
        <v>1.611</v>
      </c>
      <c r="AF939" s="273" t="s">
        <v>90</v>
      </c>
      <c r="AH939" s="273" t="s">
        <v>1259</v>
      </c>
      <c r="AI939" s="273" t="s">
        <v>123</v>
      </c>
      <c r="AJ939" s="273" t="s">
        <v>200</v>
      </c>
      <c r="AK939" s="273">
        <v>185176</v>
      </c>
      <c r="BV939" s="279" t="s">
        <v>64</v>
      </c>
      <c r="BW939" s="280" t="s">
        <v>75</v>
      </c>
      <c r="BX939" s="280" t="s">
        <v>231</v>
      </c>
      <c r="BY939" s="280" t="s">
        <v>231</v>
      </c>
      <c r="BZ939" s="280" t="s">
        <v>86</v>
      </c>
      <c r="CA939" s="280" t="s">
        <v>87</v>
      </c>
      <c r="CB939" s="280" t="s">
        <v>88</v>
      </c>
      <c r="CC939" s="280" t="s">
        <v>89</v>
      </c>
      <c r="CD939" s="281">
        <v>3</v>
      </c>
      <c r="CE939" s="277">
        <v>45170</v>
      </c>
      <c r="CF939" s="280">
        <v>1261</v>
      </c>
      <c r="CG939" s="280" t="s">
        <v>80</v>
      </c>
      <c r="CH939" s="280">
        <v>1261</v>
      </c>
      <c r="CI939" s="280" t="s">
        <v>80</v>
      </c>
      <c r="CJ939" s="280"/>
      <c r="CK939" s="280"/>
      <c r="CL939" s="280"/>
      <c r="CM939" s="280" t="s">
        <v>73</v>
      </c>
      <c r="CN939" s="280">
        <v>3</v>
      </c>
    </row>
    <row r="940" spans="4:92">
      <c r="D940" s="273" t="s">
        <v>64</v>
      </c>
      <c r="E940" s="273" t="s">
        <v>63</v>
      </c>
      <c r="F940" s="273" t="s">
        <v>252</v>
      </c>
      <c r="G940" s="273" t="s">
        <v>437</v>
      </c>
      <c r="H940" s="274">
        <v>45231</v>
      </c>
      <c r="I940" s="273">
        <v>14490</v>
      </c>
      <c r="J940" s="273">
        <v>668</v>
      </c>
      <c r="K940" s="273">
        <v>40909</v>
      </c>
      <c r="L940" s="273" t="s">
        <v>66</v>
      </c>
      <c r="M940" s="273">
        <v>4562.3072000000002</v>
      </c>
      <c r="N940" s="273" t="s">
        <v>115</v>
      </c>
      <c r="W940" s="273">
        <v>288577</v>
      </c>
      <c r="X940" s="273" t="s">
        <v>64</v>
      </c>
      <c r="Y940" s="273" t="s">
        <v>404</v>
      </c>
      <c r="Z940" s="273" t="s">
        <v>408</v>
      </c>
      <c r="AA940" s="273" t="s">
        <v>413</v>
      </c>
      <c r="AB940" s="274">
        <v>44958</v>
      </c>
      <c r="AC940" s="273">
        <v>11991</v>
      </c>
      <c r="AD940" s="273">
        <v>54</v>
      </c>
      <c r="AE940" s="273">
        <v>5.78</v>
      </c>
      <c r="AF940" s="273" t="s">
        <v>90</v>
      </c>
      <c r="AH940" s="273" t="s">
        <v>1244</v>
      </c>
      <c r="AI940" s="273" t="s">
        <v>123</v>
      </c>
      <c r="AJ940" s="273" t="s">
        <v>1245</v>
      </c>
      <c r="AK940" s="273">
        <v>185182</v>
      </c>
      <c r="BV940" s="336" t="s">
        <v>64</v>
      </c>
      <c r="BW940" s="337" t="s">
        <v>75</v>
      </c>
      <c r="BX940" s="337" t="s">
        <v>231</v>
      </c>
      <c r="BY940" s="337" t="s">
        <v>231</v>
      </c>
      <c r="BZ940" s="337" t="s">
        <v>86</v>
      </c>
      <c r="CA940" s="337" t="s">
        <v>87</v>
      </c>
      <c r="CB940" s="337" t="s">
        <v>88</v>
      </c>
      <c r="CC940" s="337" t="s">
        <v>89</v>
      </c>
      <c r="CD940" s="338">
        <v>3</v>
      </c>
      <c r="CE940" s="335">
        <v>45170</v>
      </c>
      <c r="CF940" s="337">
        <v>2650</v>
      </c>
      <c r="CG940" s="337" t="s">
        <v>80</v>
      </c>
      <c r="CH940" s="337">
        <v>2650</v>
      </c>
      <c r="CI940" s="337" t="s">
        <v>80</v>
      </c>
      <c r="CJ940" s="337"/>
      <c r="CK940" s="337"/>
      <c r="CL940" s="337"/>
      <c r="CM940" s="337" t="s">
        <v>73</v>
      </c>
      <c r="CN940" s="337">
        <v>3</v>
      </c>
    </row>
    <row r="941" spans="4:92">
      <c r="D941" s="273" t="s">
        <v>64</v>
      </c>
      <c r="E941" s="273" t="s">
        <v>63</v>
      </c>
      <c r="F941" s="273" t="s">
        <v>252</v>
      </c>
      <c r="G941" s="273" t="s">
        <v>437</v>
      </c>
      <c r="H941" s="274">
        <v>45261</v>
      </c>
      <c r="I941" s="273">
        <v>16953</v>
      </c>
      <c r="J941" s="273">
        <v>668</v>
      </c>
      <c r="W941" s="273">
        <v>320360</v>
      </c>
      <c r="X941" s="273" t="s">
        <v>64</v>
      </c>
      <c r="Y941" s="273" t="s">
        <v>404</v>
      </c>
      <c r="Z941" s="273" t="s">
        <v>408</v>
      </c>
      <c r="AA941" s="273" t="s">
        <v>413</v>
      </c>
      <c r="AB941" s="274">
        <v>44986</v>
      </c>
      <c r="AC941" s="273">
        <v>11884</v>
      </c>
      <c r="AD941" s="273">
        <v>54</v>
      </c>
      <c r="AK941" s="273">
        <v>158226</v>
      </c>
      <c r="BV941" s="279" t="s">
        <v>64</v>
      </c>
      <c r="BW941" s="280" t="s">
        <v>75</v>
      </c>
      <c r="BX941" s="280" t="s">
        <v>231</v>
      </c>
      <c r="BY941" s="280" t="s">
        <v>231</v>
      </c>
      <c r="BZ941" s="280" t="s">
        <v>86</v>
      </c>
      <c r="CA941" s="280" t="s">
        <v>87</v>
      </c>
      <c r="CB941" s="280" t="s">
        <v>88</v>
      </c>
      <c r="CC941" s="280" t="s">
        <v>89</v>
      </c>
      <c r="CD941" s="281">
        <v>3</v>
      </c>
      <c r="CE941" s="277">
        <v>45170</v>
      </c>
      <c r="CF941" s="280">
        <v>10978</v>
      </c>
      <c r="CG941" s="280" t="s">
        <v>80</v>
      </c>
      <c r="CH941" s="280">
        <v>10978</v>
      </c>
      <c r="CI941" s="280" t="s">
        <v>80</v>
      </c>
      <c r="CJ941" s="280"/>
      <c r="CK941" s="280"/>
      <c r="CL941" s="280"/>
      <c r="CM941" s="280" t="s">
        <v>73</v>
      </c>
      <c r="CN941" s="280">
        <v>3</v>
      </c>
    </row>
    <row r="942" spans="4:92">
      <c r="D942" s="273" t="s">
        <v>64</v>
      </c>
      <c r="E942" s="273" t="s">
        <v>63</v>
      </c>
      <c r="F942" s="273" t="s">
        <v>252</v>
      </c>
      <c r="G942" s="273" t="s">
        <v>437</v>
      </c>
      <c r="H942" s="274">
        <v>45261</v>
      </c>
      <c r="I942" s="273">
        <v>16953</v>
      </c>
      <c r="J942" s="273">
        <v>668</v>
      </c>
      <c r="K942" s="273">
        <v>0</v>
      </c>
      <c r="L942" s="273" t="s">
        <v>66</v>
      </c>
      <c r="N942" s="273" t="s">
        <v>107</v>
      </c>
      <c r="W942" s="273">
        <v>320385</v>
      </c>
      <c r="X942" s="273" t="s">
        <v>64</v>
      </c>
      <c r="Y942" s="273" t="s">
        <v>404</v>
      </c>
      <c r="Z942" s="273" t="s">
        <v>408</v>
      </c>
      <c r="AA942" s="273" t="s">
        <v>413</v>
      </c>
      <c r="AB942" s="274">
        <v>44986</v>
      </c>
      <c r="AC942" s="273">
        <v>12024</v>
      </c>
      <c r="AD942" s="273">
        <v>54</v>
      </c>
      <c r="AE942" s="273">
        <v>23.1</v>
      </c>
      <c r="AF942" s="273" t="s">
        <v>90</v>
      </c>
      <c r="AH942" s="273" t="s">
        <v>1246</v>
      </c>
      <c r="AI942" s="273" t="s">
        <v>123</v>
      </c>
      <c r="AJ942" s="273" t="s">
        <v>200</v>
      </c>
      <c r="AK942" s="273">
        <v>185807</v>
      </c>
      <c r="BV942" s="336" t="s">
        <v>64</v>
      </c>
      <c r="BW942" s="337" t="s">
        <v>75</v>
      </c>
      <c r="BX942" s="337" t="s">
        <v>231</v>
      </c>
      <c r="BY942" s="337" t="s">
        <v>231</v>
      </c>
      <c r="BZ942" s="337" t="s">
        <v>86</v>
      </c>
      <c r="CA942" s="337" t="s">
        <v>87</v>
      </c>
      <c r="CB942" s="337" t="s">
        <v>88</v>
      </c>
      <c r="CC942" s="337" t="s">
        <v>89</v>
      </c>
      <c r="CD942" s="338">
        <v>3</v>
      </c>
      <c r="CE942" s="335">
        <v>45200</v>
      </c>
      <c r="CF942" s="337">
        <v>1971</v>
      </c>
      <c r="CG942" s="337" t="s">
        <v>80</v>
      </c>
      <c r="CH942" s="337">
        <v>1971</v>
      </c>
      <c r="CI942" s="337" t="s">
        <v>80</v>
      </c>
      <c r="CJ942" s="337"/>
      <c r="CK942" s="337"/>
      <c r="CL942" s="337"/>
      <c r="CM942" s="337" t="s">
        <v>73</v>
      </c>
      <c r="CN942" s="337">
        <v>3</v>
      </c>
    </row>
    <row r="943" spans="4:92">
      <c r="D943" s="273" t="s">
        <v>64</v>
      </c>
      <c r="E943" s="273" t="s">
        <v>63</v>
      </c>
      <c r="F943" s="273" t="s">
        <v>252</v>
      </c>
      <c r="G943" s="273" t="s">
        <v>437</v>
      </c>
      <c r="H943" s="274">
        <v>45261</v>
      </c>
      <c r="I943" s="273">
        <v>16953</v>
      </c>
      <c r="J943" s="273">
        <v>668</v>
      </c>
      <c r="K943" s="273">
        <v>31229</v>
      </c>
      <c r="L943" s="273" t="s">
        <v>66</v>
      </c>
      <c r="M943" s="273">
        <v>3283.6108800000002</v>
      </c>
      <c r="N943" s="273" t="s">
        <v>115</v>
      </c>
      <c r="W943" s="273">
        <v>320384</v>
      </c>
      <c r="X943" s="273" t="s">
        <v>64</v>
      </c>
      <c r="Y943" s="273" t="s">
        <v>404</v>
      </c>
      <c r="Z943" s="273" t="s">
        <v>408</v>
      </c>
      <c r="AA943" s="273" t="s">
        <v>419</v>
      </c>
      <c r="AB943" s="274">
        <v>45108</v>
      </c>
      <c r="AC943" s="273">
        <v>12746</v>
      </c>
      <c r="AD943" s="273">
        <v>55</v>
      </c>
      <c r="AE943" s="273">
        <v>1.8440000000000001</v>
      </c>
      <c r="AF943" s="273" t="s">
        <v>90</v>
      </c>
      <c r="AH943" s="273" t="s">
        <v>1259</v>
      </c>
      <c r="AI943" s="273" t="s">
        <v>123</v>
      </c>
      <c r="AJ943" s="273" t="s">
        <v>200</v>
      </c>
      <c r="AK943" s="273">
        <v>209559</v>
      </c>
      <c r="BV943" s="279" t="s">
        <v>64</v>
      </c>
      <c r="BW943" s="280" t="s">
        <v>75</v>
      </c>
      <c r="BX943" s="280" t="s">
        <v>231</v>
      </c>
      <c r="BY943" s="280" t="s">
        <v>231</v>
      </c>
      <c r="BZ943" s="280" t="s">
        <v>86</v>
      </c>
      <c r="CA943" s="280" t="s">
        <v>87</v>
      </c>
      <c r="CB943" s="280" t="s">
        <v>88</v>
      </c>
      <c r="CC943" s="280" t="s">
        <v>89</v>
      </c>
      <c r="CD943" s="281">
        <v>3</v>
      </c>
      <c r="CE943" s="277">
        <v>45200</v>
      </c>
      <c r="CF943" s="280">
        <v>1320</v>
      </c>
      <c r="CG943" s="280" t="s">
        <v>80</v>
      </c>
      <c r="CH943" s="280">
        <v>1320</v>
      </c>
      <c r="CI943" s="280" t="s">
        <v>80</v>
      </c>
      <c r="CJ943" s="280"/>
      <c r="CK943" s="280"/>
      <c r="CL943" s="280"/>
      <c r="CM943" s="280" t="s">
        <v>73</v>
      </c>
      <c r="CN943" s="280">
        <v>3</v>
      </c>
    </row>
    <row r="944" spans="4:92">
      <c r="D944" s="273" t="s">
        <v>64</v>
      </c>
      <c r="E944" s="273" t="s">
        <v>63</v>
      </c>
      <c r="F944" s="273" t="s">
        <v>252</v>
      </c>
      <c r="G944" s="273" t="s">
        <v>442</v>
      </c>
      <c r="H944" s="274">
        <v>44927</v>
      </c>
      <c r="I944" s="273">
        <v>11159</v>
      </c>
      <c r="J944" s="273">
        <v>671</v>
      </c>
      <c r="K944" s="273">
        <v>45354</v>
      </c>
      <c r="L944" s="273" t="s">
        <v>66</v>
      </c>
      <c r="M944" s="273">
        <v>5849.4040000000005</v>
      </c>
      <c r="N944" s="273" t="s">
        <v>67</v>
      </c>
      <c r="P944" s="273" t="s">
        <v>92</v>
      </c>
      <c r="Q944" s="273" t="s">
        <v>69</v>
      </c>
      <c r="R944" s="273" t="s">
        <v>70</v>
      </c>
      <c r="S944" s="273" t="s">
        <v>834</v>
      </c>
      <c r="T944" s="273" t="s">
        <v>835</v>
      </c>
      <c r="U944" s="273" t="s">
        <v>73</v>
      </c>
      <c r="V944" s="273" t="s">
        <v>836</v>
      </c>
      <c r="W944" s="273">
        <v>137524</v>
      </c>
      <c r="X944" s="273" t="s">
        <v>64</v>
      </c>
      <c r="Y944" s="273" t="s">
        <v>404</v>
      </c>
      <c r="Z944" s="273" t="s">
        <v>408</v>
      </c>
      <c r="AA944" s="273" t="s">
        <v>419</v>
      </c>
      <c r="AB944" s="274">
        <v>45108</v>
      </c>
      <c r="AC944" s="273">
        <v>12746</v>
      </c>
      <c r="AD944" s="273">
        <v>55</v>
      </c>
      <c r="AE944" s="273">
        <v>1.26</v>
      </c>
      <c r="AF944" s="273" t="s">
        <v>90</v>
      </c>
      <c r="AH944" s="273" t="s">
        <v>1244</v>
      </c>
      <c r="AI944" s="273" t="s">
        <v>123</v>
      </c>
      <c r="AJ944" s="273" t="s">
        <v>1245</v>
      </c>
      <c r="AK944" s="273">
        <v>209565</v>
      </c>
      <c r="BV944" s="336" t="s">
        <v>64</v>
      </c>
      <c r="BW944" s="337" t="s">
        <v>75</v>
      </c>
      <c r="BX944" s="337" t="s">
        <v>231</v>
      </c>
      <c r="BY944" s="337" t="s">
        <v>231</v>
      </c>
      <c r="BZ944" s="337" t="s">
        <v>86</v>
      </c>
      <c r="CA944" s="337" t="s">
        <v>87</v>
      </c>
      <c r="CB944" s="337" t="s">
        <v>88</v>
      </c>
      <c r="CC944" s="337" t="s">
        <v>89</v>
      </c>
      <c r="CD944" s="338">
        <v>3</v>
      </c>
      <c r="CE944" s="335">
        <v>45200</v>
      </c>
      <c r="CF944" s="337">
        <v>9164</v>
      </c>
      <c r="CG944" s="337" t="s">
        <v>80</v>
      </c>
      <c r="CH944" s="337">
        <v>9164</v>
      </c>
      <c r="CI944" s="337" t="s">
        <v>80</v>
      </c>
      <c r="CJ944" s="337"/>
      <c r="CK944" s="337"/>
      <c r="CL944" s="337"/>
      <c r="CM944" s="337" t="s">
        <v>73</v>
      </c>
      <c r="CN944" s="337">
        <v>3</v>
      </c>
    </row>
    <row r="945" spans="4:92">
      <c r="D945" s="273" t="s">
        <v>64</v>
      </c>
      <c r="E945" s="273" t="s">
        <v>63</v>
      </c>
      <c r="F945" s="273" t="s">
        <v>252</v>
      </c>
      <c r="G945" s="273" t="s">
        <v>442</v>
      </c>
      <c r="H945" s="274">
        <v>44927</v>
      </c>
      <c r="I945" s="273">
        <v>11159</v>
      </c>
      <c r="J945" s="273">
        <v>671</v>
      </c>
      <c r="K945" s="273">
        <v>21047</v>
      </c>
      <c r="L945" s="273" t="s">
        <v>66</v>
      </c>
      <c r="M945" s="273">
        <v>3717.3751999999999</v>
      </c>
      <c r="N945" s="273" t="s">
        <v>67</v>
      </c>
      <c r="P945" s="273" t="s">
        <v>1011</v>
      </c>
      <c r="Q945" s="273" t="s">
        <v>69</v>
      </c>
      <c r="R945" s="273" t="s">
        <v>70</v>
      </c>
      <c r="S945" s="273" t="s">
        <v>1041</v>
      </c>
      <c r="T945" s="273" t="s">
        <v>1042</v>
      </c>
      <c r="U945" s="273" t="s">
        <v>73</v>
      </c>
      <c r="V945" s="273" t="s">
        <v>1043</v>
      </c>
      <c r="W945" s="273">
        <v>240796</v>
      </c>
      <c r="X945" s="273" t="s">
        <v>64</v>
      </c>
      <c r="Y945" s="273" t="s">
        <v>404</v>
      </c>
      <c r="Z945" s="273" t="s">
        <v>408</v>
      </c>
      <c r="AA945" s="273" t="s">
        <v>419</v>
      </c>
      <c r="AB945" s="274">
        <v>45108</v>
      </c>
      <c r="AC945" s="273">
        <v>12747</v>
      </c>
      <c r="AD945" s="273">
        <v>55</v>
      </c>
      <c r="AK945" s="273">
        <v>201298</v>
      </c>
      <c r="BV945" s="279" t="s">
        <v>64</v>
      </c>
      <c r="BW945" s="280" t="s">
        <v>75</v>
      </c>
      <c r="BX945" s="280" t="s">
        <v>231</v>
      </c>
      <c r="BY945" s="280" t="s">
        <v>231</v>
      </c>
      <c r="BZ945" s="280" t="s">
        <v>86</v>
      </c>
      <c r="CA945" s="280" t="s">
        <v>87</v>
      </c>
      <c r="CB945" s="280" t="s">
        <v>88</v>
      </c>
      <c r="CC945" s="280" t="s">
        <v>89</v>
      </c>
      <c r="CD945" s="281">
        <v>3</v>
      </c>
      <c r="CE945" s="277">
        <v>45200</v>
      </c>
      <c r="CF945" s="280">
        <v>3140</v>
      </c>
      <c r="CG945" s="280" t="s">
        <v>80</v>
      </c>
      <c r="CH945" s="280">
        <v>3140</v>
      </c>
      <c r="CI945" s="280" t="s">
        <v>80</v>
      </c>
      <c r="CJ945" s="280"/>
      <c r="CK945" s="280"/>
      <c r="CL945" s="280"/>
      <c r="CM945" s="280" t="s">
        <v>73</v>
      </c>
      <c r="CN945" s="280">
        <v>3</v>
      </c>
    </row>
    <row r="946" spans="4:92">
      <c r="D946" s="273" t="s">
        <v>64</v>
      </c>
      <c r="E946" s="273" t="s">
        <v>63</v>
      </c>
      <c r="F946" s="273" t="s">
        <v>252</v>
      </c>
      <c r="G946" s="273" t="s">
        <v>442</v>
      </c>
      <c r="H946" s="274">
        <v>44927</v>
      </c>
      <c r="I946" s="273">
        <v>11159</v>
      </c>
      <c r="J946" s="273">
        <v>671</v>
      </c>
      <c r="K946" s="273">
        <v>0</v>
      </c>
      <c r="L946" s="273" t="s">
        <v>66</v>
      </c>
      <c r="N946" s="273" t="s">
        <v>107</v>
      </c>
      <c r="W946" s="273">
        <v>137523</v>
      </c>
      <c r="X946" s="273" t="s">
        <v>64</v>
      </c>
      <c r="Y946" s="273" t="s">
        <v>404</v>
      </c>
      <c r="Z946" s="273" t="s">
        <v>408</v>
      </c>
      <c r="AA946" s="273" t="s">
        <v>419</v>
      </c>
      <c r="AB946" s="274">
        <v>45139</v>
      </c>
      <c r="AC946" s="273">
        <v>13422</v>
      </c>
      <c r="AD946" s="273">
        <v>55</v>
      </c>
      <c r="AK946" s="273">
        <v>219312</v>
      </c>
      <c r="BV946" s="336" t="s">
        <v>64</v>
      </c>
      <c r="BW946" s="337" t="s">
        <v>75</v>
      </c>
      <c r="BX946" s="337" t="s">
        <v>231</v>
      </c>
      <c r="BY946" s="337" t="s">
        <v>231</v>
      </c>
      <c r="BZ946" s="337" t="s">
        <v>86</v>
      </c>
      <c r="CA946" s="337" t="s">
        <v>87</v>
      </c>
      <c r="CB946" s="337" t="s">
        <v>88</v>
      </c>
      <c r="CC946" s="337" t="s">
        <v>89</v>
      </c>
      <c r="CD946" s="338">
        <v>3</v>
      </c>
      <c r="CE946" s="335">
        <v>45200</v>
      </c>
      <c r="CF946" s="337">
        <v>9091</v>
      </c>
      <c r="CG946" s="337" t="s">
        <v>80</v>
      </c>
      <c r="CH946" s="337">
        <v>9091</v>
      </c>
      <c r="CI946" s="337" t="s">
        <v>80</v>
      </c>
      <c r="CJ946" s="337"/>
      <c r="CK946" s="337"/>
      <c r="CL946" s="337"/>
      <c r="CM946" s="337" t="s">
        <v>73</v>
      </c>
      <c r="CN946" s="337">
        <v>3</v>
      </c>
    </row>
    <row r="947" spans="4:92">
      <c r="D947" s="273" t="s">
        <v>64</v>
      </c>
      <c r="E947" s="273" t="s">
        <v>63</v>
      </c>
      <c r="F947" s="273" t="s">
        <v>252</v>
      </c>
      <c r="G947" s="273" t="s">
        <v>442</v>
      </c>
      <c r="H947" s="274">
        <v>44927</v>
      </c>
      <c r="I947" s="273">
        <v>11159</v>
      </c>
      <c r="J947" s="273">
        <v>671</v>
      </c>
      <c r="K947" s="273">
        <v>0</v>
      </c>
      <c r="L947" s="273" t="s">
        <v>66</v>
      </c>
      <c r="M947" s="273">
        <v>0</v>
      </c>
      <c r="N947" s="273" t="s">
        <v>115</v>
      </c>
      <c r="W947" s="273">
        <v>137522</v>
      </c>
      <c r="X947" s="273" t="s">
        <v>64</v>
      </c>
      <c r="Y947" s="273" t="s">
        <v>404</v>
      </c>
      <c r="Z947" s="273" t="s">
        <v>408</v>
      </c>
      <c r="AA947" s="273" t="s">
        <v>419</v>
      </c>
      <c r="AB947" s="274">
        <v>45170</v>
      </c>
      <c r="AC947" s="273">
        <v>13749</v>
      </c>
      <c r="AD947" s="273">
        <v>55</v>
      </c>
      <c r="AK947" s="273">
        <v>232263</v>
      </c>
      <c r="BV947" s="279" t="s">
        <v>64</v>
      </c>
      <c r="BW947" s="280" t="s">
        <v>75</v>
      </c>
      <c r="BX947" s="280" t="s">
        <v>231</v>
      </c>
      <c r="BY947" s="280" t="s">
        <v>231</v>
      </c>
      <c r="BZ947" s="280" t="s">
        <v>86</v>
      </c>
      <c r="CA947" s="280" t="s">
        <v>87</v>
      </c>
      <c r="CB947" s="280" t="s">
        <v>88</v>
      </c>
      <c r="CC947" s="280" t="s">
        <v>89</v>
      </c>
      <c r="CD947" s="281">
        <v>3</v>
      </c>
      <c r="CE947" s="277">
        <v>45200</v>
      </c>
      <c r="CF947" s="280">
        <v>12411</v>
      </c>
      <c r="CG947" s="280" t="s">
        <v>80</v>
      </c>
      <c r="CH947" s="280">
        <v>12411</v>
      </c>
      <c r="CI947" s="280" t="s">
        <v>80</v>
      </c>
      <c r="CJ947" s="280"/>
      <c r="CK947" s="280"/>
      <c r="CL947" s="280"/>
      <c r="CM947" s="280" t="s">
        <v>73</v>
      </c>
      <c r="CN947" s="280">
        <v>3</v>
      </c>
    </row>
    <row r="948" spans="4:92">
      <c r="D948" s="273" t="s">
        <v>64</v>
      </c>
      <c r="E948" s="273" t="s">
        <v>63</v>
      </c>
      <c r="F948" s="273" t="s">
        <v>252</v>
      </c>
      <c r="G948" s="273" t="s">
        <v>442</v>
      </c>
      <c r="H948" s="274">
        <v>44958</v>
      </c>
      <c r="I948" s="273">
        <v>11321</v>
      </c>
      <c r="J948" s="273">
        <v>671</v>
      </c>
      <c r="K948" s="273">
        <v>38607</v>
      </c>
      <c r="L948" s="273" t="s">
        <v>66</v>
      </c>
      <c r="M948" s="273">
        <v>2156.9046400000002</v>
      </c>
      <c r="N948" s="273" t="s">
        <v>67</v>
      </c>
      <c r="P948" s="273" t="s">
        <v>92</v>
      </c>
      <c r="Q948" s="273" t="s">
        <v>69</v>
      </c>
      <c r="R948" s="273" t="s">
        <v>70</v>
      </c>
      <c r="S948" s="273" t="s">
        <v>834</v>
      </c>
      <c r="T948" s="273" t="s">
        <v>835</v>
      </c>
      <c r="U948" s="273" t="s">
        <v>73</v>
      </c>
      <c r="V948" s="273" t="s">
        <v>836</v>
      </c>
      <c r="W948" s="273">
        <v>240968</v>
      </c>
      <c r="X948" s="273" t="s">
        <v>64</v>
      </c>
      <c r="Y948" s="273" t="s">
        <v>404</v>
      </c>
      <c r="Z948" s="273" t="s">
        <v>408</v>
      </c>
      <c r="AA948" s="273" t="s">
        <v>419</v>
      </c>
      <c r="AB948" s="274">
        <v>45200</v>
      </c>
      <c r="AC948" s="273">
        <v>14084</v>
      </c>
      <c r="AD948" s="273">
        <v>55</v>
      </c>
      <c r="AK948" s="273">
        <v>250280</v>
      </c>
      <c r="BV948" s="336" t="s">
        <v>64</v>
      </c>
      <c r="BW948" s="337" t="s">
        <v>75</v>
      </c>
      <c r="BX948" s="337" t="s">
        <v>231</v>
      </c>
      <c r="BY948" s="337" t="s">
        <v>231</v>
      </c>
      <c r="BZ948" s="337" t="s">
        <v>86</v>
      </c>
      <c r="CA948" s="337" t="s">
        <v>87</v>
      </c>
      <c r="CB948" s="337" t="s">
        <v>88</v>
      </c>
      <c r="CC948" s="337" t="s">
        <v>89</v>
      </c>
      <c r="CD948" s="338">
        <v>3</v>
      </c>
      <c r="CE948" s="335">
        <v>45200</v>
      </c>
      <c r="CF948" s="337">
        <v>4369</v>
      </c>
      <c r="CG948" s="337" t="s">
        <v>80</v>
      </c>
      <c r="CH948" s="337">
        <v>4369</v>
      </c>
      <c r="CI948" s="337" t="s">
        <v>80</v>
      </c>
      <c r="CJ948" s="337"/>
      <c r="CK948" s="337"/>
      <c r="CL948" s="337"/>
      <c r="CM948" s="337" t="s">
        <v>73</v>
      </c>
      <c r="CN948" s="337">
        <v>3</v>
      </c>
    </row>
    <row r="949" spans="4:92">
      <c r="D949" s="273" t="s">
        <v>64</v>
      </c>
      <c r="E949" s="273" t="s">
        <v>63</v>
      </c>
      <c r="F949" s="273" t="s">
        <v>252</v>
      </c>
      <c r="G949" s="273" t="s">
        <v>442</v>
      </c>
      <c r="H949" s="274">
        <v>44958</v>
      </c>
      <c r="I949" s="273">
        <v>11321</v>
      </c>
      <c r="J949" s="273">
        <v>671</v>
      </c>
      <c r="K949" s="273">
        <v>13914</v>
      </c>
      <c r="L949" s="273" t="s">
        <v>66</v>
      </c>
      <c r="M949" s="273">
        <v>2457.7590399999999</v>
      </c>
      <c r="N949" s="273" t="s">
        <v>67</v>
      </c>
      <c r="P949" s="273" t="s">
        <v>1011</v>
      </c>
      <c r="Q949" s="273" t="s">
        <v>69</v>
      </c>
      <c r="R949" s="273" t="s">
        <v>70</v>
      </c>
      <c r="S949" s="273" t="s">
        <v>1041</v>
      </c>
      <c r="T949" s="273" t="s">
        <v>1042</v>
      </c>
      <c r="U949" s="273" t="s">
        <v>73</v>
      </c>
      <c r="V949" s="273" t="s">
        <v>1043</v>
      </c>
      <c r="W949" s="273">
        <v>240984</v>
      </c>
      <c r="X949" s="273" t="s">
        <v>64</v>
      </c>
      <c r="Y949" s="273" t="s">
        <v>404</v>
      </c>
      <c r="Z949" s="273" t="s">
        <v>408</v>
      </c>
      <c r="AA949" s="273" t="s">
        <v>419</v>
      </c>
      <c r="AB949" s="274">
        <v>45231</v>
      </c>
      <c r="AC949" s="273">
        <v>14452</v>
      </c>
      <c r="AD949" s="273">
        <v>55</v>
      </c>
      <c r="AK949" s="273">
        <v>269164</v>
      </c>
      <c r="BV949" s="279" t="s">
        <v>64</v>
      </c>
      <c r="BW949" s="280" t="s">
        <v>75</v>
      </c>
      <c r="BX949" s="280" t="s">
        <v>231</v>
      </c>
      <c r="BY949" s="280" t="s">
        <v>231</v>
      </c>
      <c r="BZ949" s="280" t="s">
        <v>86</v>
      </c>
      <c r="CA949" s="280" t="s">
        <v>87</v>
      </c>
      <c r="CB949" s="280" t="s">
        <v>88</v>
      </c>
      <c r="CC949" s="280" t="s">
        <v>89</v>
      </c>
      <c r="CD949" s="281">
        <v>3</v>
      </c>
      <c r="CE949" s="277">
        <v>45200</v>
      </c>
      <c r="CF949" s="280">
        <v>8976</v>
      </c>
      <c r="CG949" s="280" t="s">
        <v>80</v>
      </c>
      <c r="CH949" s="280">
        <v>8976</v>
      </c>
      <c r="CI949" s="280" t="s">
        <v>80</v>
      </c>
      <c r="CJ949" s="280"/>
      <c r="CK949" s="280"/>
      <c r="CL949" s="280"/>
      <c r="CM949" s="280" t="s">
        <v>73</v>
      </c>
      <c r="CN949" s="280">
        <v>3</v>
      </c>
    </row>
    <row r="950" spans="4:92">
      <c r="D950" s="273" t="s">
        <v>64</v>
      </c>
      <c r="E950" s="273" t="s">
        <v>63</v>
      </c>
      <c r="F950" s="273" t="s">
        <v>252</v>
      </c>
      <c r="G950" s="273" t="s">
        <v>442</v>
      </c>
      <c r="H950" s="274">
        <v>44958</v>
      </c>
      <c r="I950" s="273">
        <v>11321</v>
      </c>
      <c r="J950" s="273">
        <v>671</v>
      </c>
      <c r="K950" s="273">
        <v>20210</v>
      </c>
      <c r="L950" s="273" t="s">
        <v>66</v>
      </c>
      <c r="M950" s="273">
        <v>2846.6231200000002</v>
      </c>
      <c r="N950" s="273" t="s">
        <v>67</v>
      </c>
      <c r="P950" s="273" t="s">
        <v>92</v>
      </c>
      <c r="Q950" s="273" t="s">
        <v>69</v>
      </c>
      <c r="R950" s="273" t="s">
        <v>70</v>
      </c>
      <c r="S950" s="273" t="s">
        <v>71</v>
      </c>
      <c r="T950" s="273" t="s">
        <v>72</v>
      </c>
      <c r="U950" s="273" t="s">
        <v>73</v>
      </c>
      <c r="V950" s="273" t="s">
        <v>74</v>
      </c>
      <c r="W950" s="273">
        <v>241017</v>
      </c>
      <c r="X950" s="273" t="s">
        <v>64</v>
      </c>
      <c r="Y950" s="273" t="s">
        <v>404</v>
      </c>
      <c r="Z950" s="273" t="s">
        <v>408</v>
      </c>
      <c r="AA950" s="273" t="s">
        <v>419</v>
      </c>
      <c r="AB950" s="274">
        <v>45261</v>
      </c>
      <c r="AC950" s="273">
        <v>16925</v>
      </c>
      <c r="AD950" s="273">
        <v>55</v>
      </c>
      <c r="AK950" s="273">
        <v>311466</v>
      </c>
      <c r="BV950" s="336" t="s">
        <v>64</v>
      </c>
      <c r="BW950" s="337" t="s">
        <v>75</v>
      </c>
      <c r="BX950" s="337" t="s">
        <v>231</v>
      </c>
      <c r="BY950" s="337" t="s">
        <v>231</v>
      </c>
      <c r="BZ950" s="337" t="s">
        <v>204</v>
      </c>
      <c r="CA950" s="337" t="s">
        <v>205</v>
      </c>
      <c r="CB950" s="337" t="s">
        <v>206</v>
      </c>
      <c r="CC950" s="337" t="s">
        <v>207</v>
      </c>
      <c r="CD950" s="338">
        <v>0</v>
      </c>
      <c r="CE950" s="335">
        <v>45200</v>
      </c>
      <c r="CF950" s="337"/>
      <c r="CG950" s="337" t="s">
        <v>181</v>
      </c>
      <c r="CH950" s="337"/>
      <c r="CI950" s="337" t="s">
        <v>208</v>
      </c>
      <c r="CJ950" s="337" t="s">
        <v>209</v>
      </c>
      <c r="CK950" s="337"/>
      <c r="CL950" s="337"/>
      <c r="CM950" s="337" t="s">
        <v>73</v>
      </c>
      <c r="CN950" s="337">
        <v>3</v>
      </c>
    </row>
    <row r="951" spans="4:92">
      <c r="D951" s="273" t="s">
        <v>64</v>
      </c>
      <c r="E951" s="273" t="s">
        <v>63</v>
      </c>
      <c r="F951" s="273" t="s">
        <v>252</v>
      </c>
      <c r="G951" s="273" t="s">
        <v>442</v>
      </c>
      <c r="H951" s="274">
        <v>44958</v>
      </c>
      <c r="I951" s="273">
        <v>11321</v>
      </c>
      <c r="J951" s="273">
        <v>671</v>
      </c>
      <c r="K951" s="273">
        <v>0</v>
      </c>
      <c r="L951" s="273" t="s">
        <v>66</v>
      </c>
      <c r="N951" s="273" t="s">
        <v>107</v>
      </c>
      <c r="W951" s="273">
        <v>240967</v>
      </c>
      <c r="X951" s="273" t="s">
        <v>64</v>
      </c>
      <c r="Y951" s="273" t="s">
        <v>404</v>
      </c>
      <c r="Z951" s="273" t="s">
        <v>408</v>
      </c>
      <c r="AA951" s="273" t="s">
        <v>423</v>
      </c>
      <c r="AB951" s="274">
        <v>44927</v>
      </c>
      <c r="AC951" s="273">
        <v>11810</v>
      </c>
      <c r="AD951" s="273">
        <v>56</v>
      </c>
      <c r="AK951" s="273">
        <v>156820</v>
      </c>
      <c r="BV951" s="279" t="s">
        <v>64</v>
      </c>
      <c r="BW951" s="280" t="s">
        <v>75</v>
      </c>
      <c r="BX951" s="280" t="s">
        <v>231</v>
      </c>
      <c r="BY951" s="280" t="s">
        <v>231</v>
      </c>
      <c r="BZ951" s="280" t="s">
        <v>204</v>
      </c>
      <c r="CA951" s="280" t="s">
        <v>205</v>
      </c>
      <c r="CB951" s="280" t="s">
        <v>206</v>
      </c>
      <c r="CC951" s="280" t="s">
        <v>207</v>
      </c>
      <c r="CD951" s="281">
        <v>0</v>
      </c>
      <c r="CE951" s="277">
        <v>45200</v>
      </c>
      <c r="CF951" s="280"/>
      <c r="CG951" s="280" t="s">
        <v>181</v>
      </c>
      <c r="CH951" s="280"/>
      <c r="CI951" s="280" t="s">
        <v>208</v>
      </c>
      <c r="CJ951" s="280" t="s">
        <v>209</v>
      </c>
      <c r="CK951" s="280"/>
      <c r="CL951" s="280"/>
      <c r="CM951" s="280" t="s">
        <v>73</v>
      </c>
      <c r="CN951" s="280">
        <v>3</v>
      </c>
    </row>
    <row r="952" spans="4:92">
      <c r="D952" s="273" t="s">
        <v>64</v>
      </c>
      <c r="E952" s="273" t="s">
        <v>63</v>
      </c>
      <c r="F952" s="273" t="s">
        <v>252</v>
      </c>
      <c r="G952" s="273" t="s">
        <v>442</v>
      </c>
      <c r="H952" s="274">
        <v>44958</v>
      </c>
      <c r="I952" s="273">
        <v>11321</v>
      </c>
      <c r="J952" s="273">
        <v>671</v>
      </c>
      <c r="K952" s="273">
        <v>0</v>
      </c>
      <c r="L952" s="273" t="s">
        <v>66</v>
      </c>
      <c r="M952" s="273">
        <v>0</v>
      </c>
      <c r="N952" s="273" t="s">
        <v>115</v>
      </c>
      <c r="W952" s="273">
        <v>240966</v>
      </c>
      <c r="X952" s="273" t="s">
        <v>64</v>
      </c>
      <c r="Y952" s="273" t="s">
        <v>404</v>
      </c>
      <c r="Z952" s="273" t="s">
        <v>408</v>
      </c>
      <c r="AA952" s="273" t="s">
        <v>423</v>
      </c>
      <c r="AB952" s="274">
        <v>44927</v>
      </c>
      <c r="AC952" s="273">
        <v>11960</v>
      </c>
      <c r="AD952" s="273">
        <v>56</v>
      </c>
      <c r="AE952" s="273">
        <v>40.75</v>
      </c>
      <c r="AF952" s="273" t="s">
        <v>90</v>
      </c>
      <c r="AH952" s="273" t="s">
        <v>1243</v>
      </c>
      <c r="AI952" s="273" t="s">
        <v>123</v>
      </c>
      <c r="AJ952" s="273" t="s">
        <v>200</v>
      </c>
      <c r="AK952" s="273">
        <v>159583</v>
      </c>
      <c r="BV952" s="336" t="s">
        <v>64</v>
      </c>
      <c r="BW952" s="337" t="s">
        <v>75</v>
      </c>
      <c r="BX952" s="337" t="s">
        <v>231</v>
      </c>
      <c r="BY952" s="337" t="s">
        <v>231</v>
      </c>
      <c r="BZ952" s="337" t="s">
        <v>204</v>
      </c>
      <c r="CA952" s="337" t="s">
        <v>205</v>
      </c>
      <c r="CB952" s="337" t="s">
        <v>206</v>
      </c>
      <c r="CC952" s="337" t="s">
        <v>207</v>
      </c>
      <c r="CD952" s="338">
        <v>0</v>
      </c>
      <c r="CE952" s="335">
        <v>45200</v>
      </c>
      <c r="CF952" s="337"/>
      <c r="CG952" s="337" t="s">
        <v>181</v>
      </c>
      <c r="CH952" s="337"/>
      <c r="CI952" s="337" t="s">
        <v>208</v>
      </c>
      <c r="CJ952" s="337" t="s">
        <v>209</v>
      </c>
      <c r="CK952" s="337"/>
      <c r="CL952" s="337"/>
      <c r="CM952" s="337" t="s">
        <v>73</v>
      </c>
      <c r="CN952" s="337">
        <v>3</v>
      </c>
    </row>
    <row r="953" spans="4:92">
      <c r="D953" s="273" t="s">
        <v>64</v>
      </c>
      <c r="E953" s="273" t="s">
        <v>63</v>
      </c>
      <c r="F953" s="273" t="s">
        <v>252</v>
      </c>
      <c r="G953" s="273" t="s">
        <v>442</v>
      </c>
      <c r="H953" s="274">
        <v>44986</v>
      </c>
      <c r="I953" s="273">
        <v>11483</v>
      </c>
      <c r="J953" s="273">
        <v>671</v>
      </c>
      <c r="K953" s="273">
        <v>23802</v>
      </c>
      <c r="L953" s="273" t="s">
        <v>66</v>
      </c>
      <c r="M953" s="273">
        <v>3069.8870400000001</v>
      </c>
      <c r="N953" s="273" t="s">
        <v>67</v>
      </c>
      <c r="P953" s="273" t="s">
        <v>92</v>
      </c>
      <c r="Q953" s="273" t="s">
        <v>69</v>
      </c>
      <c r="R953" s="273" t="s">
        <v>70</v>
      </c>
      <c r="S953" s="273" t="s">
        <v>834</v>
      </c>
      <c r="T953" s="273" t="s">
        <v>835</v>
      </c>
      <c r="U953" s="273" t="s">
        <v>73</v>
      </c>
      <c r="V953" s="273" t="s">
        <v>836</v>
      </c>
      <c r="W953" s="273">
        <v>241047</v>
      </c>
      <c r="X953" s="273" t="s">
        <v>64</v>
      </c>
      <c r="Y953" s="273" t="s">
        <v>404</v>
      </c>
      <c r="Z953" s="273" t="s">
        <v>408</v>
      </c>
      <c r="AA953" s="273" t="s">
        <v>423</v>
      </c>
      <c r="AB953" s="274">
        <v>44927</v>
      </c>
      <c r="AC953" s="273">
        <v>11960</v>
      </c>
      <c r="AD953" s="273">
        <v>56</v>
      </c>
      <c r="AE953" s="273">
        <v>1.84</v>
      </c>
      <c r="AF953" s="273" t="s">
        <v>90</v>
      </c>
      <c r="AH953" s="273" t="s">
        <v>1257</v>
      </c>
      <c r="AI953" s="273" t="s">
        <v>123</v>
      </c>
      <c r="AJ953" s="273" t="s">
        <v>200</v>
      </c>
      <c r="AK953" s="273">
        <v>184102</v>
      </c>
      <c r="BV953" s="279" t="s">
        <v>64</v>
      </c>
      <c r="BW953" s="280" t="s">
        <v>75</v>
      </c>
      <c r="BX953" s="280" t="s">
        <v>231</v>
      </c>
      <c r="BY953" s="280" t="s">
        <v>231</v>
      </c>
      <c r="BZ953" s="280" t="s">
        <v>86</v>
      </c>
      <c r="CA953" s="280" t="s">
        <v>87</v>
      </c>
      <c r="CB953" s="280" t="s">
        <v>233</v>
      </c>
      <c r="CC953" s="280" t="s">
        <v>234</v>
      </c>
      <c r="CD953" s="281">
        <v>1</v>
      </c>
      <c r="CE953" s="277">
        <v>45200</v>
      </c>
      <c r="CF953" s="280"/>
      <c r="CG953" s="280" t="s">
        <v>181</v>
      </c>
      <c r="CH953" s="280"/>
      <c r="CI953" s="280" t="s">
        <v>181</v>
      </c>
      <c r="CJ953" s="280" t="s">
        <v>1520</v>
      </c>
      <c r="CK953" s="280"/>
      <c r="CL953" s="280"/>
      <c r="CM953" s="280" t="s">
        <v>73</v>
      </c>
      <c r="CN953" s="280">
        <v>3</v>
      </c>
    </row>
    <row r="954" spans="4:92">
      <c r="D954" s="273" t="s">
        <v>64</v>
      </c>
      <c r="E954" s="273" t="s">
        <v>63</v>
      </c>
      <c r="F954" s="273" t="s">
        <v>252</v>
      </c>
      <c r="G954" s="273" t="s">
        <v>442</v>
      </c>
      <c r="H954" s="274">
        <v>44986</v>
      </c>
      <c r="I954" s="273">
        <v>11483</v>
      </c>
      <c r="J954" s="273">
        <v>671</v>
      </c>
      <c r="K954" s="273">
        <v>28148</v>
      </c>
      <c r="L954" s="273" t="s">
        <v>66</v>
      </c>
      <c r="M954" s="273">
        <v>4971.8143200000004</v>
      </c>
      <c r="N954" s="273" t="s">
        <v>67</v>
      </c>
      <c r="P954" s="273" t="s">
        <v>1011</v>
      </c>
      <c r="Q954" s="273" t="s">
        <v>69</v>
      </c>
      <c r="R954" s="273" t="s">
        <v>70</v>
      </c>
      <c r="S954" s="273" t="s">
        <v>1041</v>
      </c>
      <c r="T954" s="273" t="s">
        <v>1042</v>
      </c>
      <c r="U954" s="273" t="s">
        <v>73</v>
      </c>
      <c r="V954" s="273" t="s">
        <v>1043</v>
      </c>
      <c r="W954" s="273">
        <v>241063</v>
      </c>
      <c r="X954" s="273" t="s">
        <v>64</v>
      </c>
      <c r="Y954" s="273" t="s">
        <v>404</v>
      </c>
      <c r="Z954" s="273" t="s">
        <v>408</v>
      </c>
      <c r="AA954" s="273" t="s">
        <v>423</v>
      </c>
      <c r="AB954" s="274">
        <v>44927</v>
      </c>
      <c r="AC954" s="273">
        <v>11960</v>
      </c>
      <c r="AD954" s="273">
        <v>56</v>
      </c>
      <c r="AE954" s="273">
        <v>3.661</v>
      </c>
      <c r="AF954" s="273" t="s">
        <v>90</v>
      </c>
      <c r="AH954" s="273" t="s">
        <v>1259</v>
      </c>
      <c r="AI954" s="273" t="s">
        <v>123</v>
      </c>
      <c r="AJ954" s="273" t="s">
        <v>200</v>
      </c>
      <c r="AK954" s="273">
        <v>184108</v>
      </c>
      <c r="BV954" s="336" t="s">
        <v>64</v>
      </c>
      <c r="BW954" s="337" t="s">
        <v>75</v>
      </c>
      <c r="BX954" s="337" t="s">
        <v>231</v>
      </c>
      <c r="BY954" s="337" t="s">
        <v>231</v>
      </c>
      <c r="BZ954" s="337" t="s">
        <v>86</v>
      </c>
      <c r="CA954" s="337" t="s">
        <v>87</v>
      </c>
      <c r="CB954" s="337" t="s">
        <v>233</v>
      </c>
      <c r="CC954" s="337" t="s">
        <v>234</v>
      </c>
      <c r="CD954" s="338">
        <v>1</v>
      </c>
      <c r="CE954" s="335">
        <v>45200</v>
      </c>
      <c r="CF954" s="337"/>
      <c r="CG954" s="337" t="s">
        <v>181</v>
      </c>
      <c r="CH954" s="337"/>
      <c r="CI954" s="337" t="s">
        <v>181</v>
      </c>
      <c r="CJ954" s="337" t="s">
        <v>1520</v>
      </c>
      <c r="CK954" s="337"/>
      <c r="CL954" s="337"/>
      <c r="CM954" s="337" t="s">
        <v>73</v>
      </c>
      <c r="CN954" s="337">
        <v>3</v>
      </c>
    </row>
    <row r="955" spans="4:92">
      <c r="D955" s="273" t="s">
        <v>64</v>
      </c>
      <c r="E955" s="273" t="s">
        <v>63</v>
      </c>
      <c r="F955" s="273" t="s">
        <v>252</v>
      </c>
      <c r="G955" s="273" t="s">
        <v>442</v>
      </c>
      <c r="H955" s="274">
        <v>44986</v>
      </c>
      <c r="I955" s="273">
        <v>11483</v>
      </c>
      <c r="J955" s="273">
        <v>671</v>
      </c>
      <c r="K955" s="273">
        <v>20851</v>
      </c>
      <c r="L955" s="273" t="s">
        <v>66</v>
      </c>
      <c r="M955" s="273">
        <v>2937.0096800000001</v>
      </c>
      <c r="N955" s="273" t="s">
        <v>67</v>
      </c>
      <c r="P955" s="273" t="s">
        <v>92</v>
      </c>
      <c r="Q955" s="273" t="s">
        <v>69</v>
      </c>
      <c r="R955" s="273" t="s">
        <v>70</v>
      </c>
      <c r="S955" s="273" t="s">
        <v>71</v>
      </c>
      <c r="T955" s="273" t="s">
        <v>72</v>
      </c>
      <c r="U955" s="273" t="s">
        <v>73</v>
      </c>
      <c r="V955" s="273" t="s">
        <v>74</v>
      </c>
      <c r="W955" s="273">
        <v>241080</v>
      </c>
      <c r="X955" s="273" t="s">
        <v>64</v>
      </c>
      <c r="Y955" s="273" t="s">
        <v>404</v>
      </c>
      <c r="Z955" s="273" t="s">
        <v>408</v>
      </c>
      <c r="AA955" s="273" t="s">
        <v>423</v>
      </c>
      <c r="AB955" s="274">
        <v>44927</v>
      </c>
      <c r="AC955" s="273">
        <v>11960</v>
      </c>
      <c r="AD955" s="273">
        <v>56</v>
      </c>
      <c r="AE955" s="273">
        <v>26.225000000000001</v>
      </c>
      <c r="AF955" s="273" t="s">
        <v>90</v>
      </c>
      <c r="AH955" s="273" t="s">
        <v>1246</v>
      </c>
      <c r="AI955" s="273" t="s">
        <v>123</v>
      </c>
      <c r="AJ955" s="273" t="s">
        <v>200</v>
      </c>
      <c r="AK955" s="273">
        <v>184114</v>
      </c>
      <c r="BV955" s="279" t="s">
        <v>64</v>
      </c>
      <c r="BW955" s="280" t="s">
        <v>75</v>
      </c>
      <c r="BX955" s="280" t="s">
        <v>231</v>
      </c>
      <c r="BY955" s="280" t="s">
        <v>231</v>
      </c>
      <c r="BZ955" s="280" t="s">
        <v>86</v>
      </c>
      <c r="CA955" s="280" t="s">
        <v>87</v>
      </c>
      <c r="CB955" s="280" t="s">
        <v>233</v>
      </c>
      <c r="CC955" s="280" t="s">
        <v>234</v>
      </c>
      <c r="CD955" s="281">
        <v>1</v>
      </c>
      <c r="CE955" s="277">
        <v>45200</v>
      </c>
      <c r="CF955" s="280"/>
      <c r="CG955" s="280" t="s">
        <v>181</v>
      </c>
      <c r="CH955" s="280"/>
      <c r="CI955" s="280" t="s">
        <v>181</v>
      </c>
      <c r="CJ955" s="280" t="s">
        <v>1520</v>
      </c>
      <c r="CK955" s="280"/>
      <c r="CL955" s="280"/>
      <c r="CM955" s="280" t="s">
        <v>73</v>
      </c>
      <c r="CN955" s="280">
        <v>3</v>
      </c>
    </row>
    <row r="956" spans="4:92">
      <c r="D956" s="273" t="s">
        <v>64</v>
      </c>
      <c r="E956" s="273" t="s">
        <v>63</v>
      </c>
      <c r="F956" s="273" t="s">
        <v>252</v>
      </c>
      <c r="G956" s="273" t="s">
        <v>442</v>
      </c>
      <c r="H956" s="274">
        <v>44986</v>
      </c>
      <c r="I956" s="273">
        <v>11483</v>
      </c>
      <c r="J956" s="273">
        <v>671</v>
      </c>
      <c r="K956" s="273">
        <v>0</v>
      </c>
      <c r="L956" s="273" t="s">
        <v>66</v>
      </c>
      <c r="N956" s="273" t="s">
        <v>107</v>
      </c>
      <c r="W956" s="273">
        <v>241046</v>
      </c>
      <c r="X956" s="273" t="s">
        <v>64</v>
      </c>
      <c r="Y956" s="273" t="s">
        <v>404</v>
      </c>
      <c r="Z956" s="273" t="s">
        <v>408</v>
      </c>
      <c r="AA956" s="273" t="s">
        <v>423</v>
      </c>
      <c r="AB956" s="274">
        <v>44927</v>
      </c>
      <c r="AC956" s="273">
        <v>11960</v>
      </c>
      <c r="AD956" s="273">
        <v>56</v>
      </c>
      <c r="AE956" s="273">
        <v>4.3999999999999997E-2</v>
      </c>
      <c r="AF956" s="273" t="s">
        <v>90</v>
      </c>
      <c r="AH956" s="273" t="s">
        <v>1247</v>
      </c>
      <c r="AI956" s="273" t="s">
        <v>123</v>
      </c>
      <c r="AJ956" s="273" t="s">
        <v>200</v>
      </c>
      <c r="AK956" s="273">
        <v>184120</v>
      </c>
      <c r="BV956" s="336" t="s">
        <v>64</v>
      </c>
      <c r="BW956" s="337" t="s">
        <v>75</v>
      </c>
      <c r="BX956" s="337" t="s">
        <v>231</v>
      </c>
      <c r="BY956" s="337" t="s">
        <v>231</v>
      </c>
      <c r="BZ956" s="337" t="s">
        <v>86</v>
      </c>
      <c r="CA956" s="337" t="s">
        <v>87</v>
      </c>
      <c r="CB956" s="337" t="s">
        <v>233</v>
      </c>
      <c r="CC956" s="337" t="s">
        <v>234</v>
      </c>
      <c r="CD956" s="338">
        <v>1</v>
      </c>
      <c r="CE956" s="335">
        <v>45200</v>
      </c>
      <c r="CF956" s="337"/>
      <c r="CG956" s="337" t="s">
        <v>181</v>
      </c>
      <c r="CH956" s="337"/>
      <c r="CI956" s="337" t="s">
        <v>181</v>
      </c>
      <c r="CJ956" s="337" t="s">
        <v>1520</v>
      </c>
      <c r="CK956" s="337"/>
      <c r="CL956" s="337"/>
      <c r="CM956" s="337" t="s">
        <v>73</v>
      </c>
      <c r="CN956" s="337">
        <v>3</v>
      </c>
    </row>
    <row r="957" spans="4:92">
      <c r="D957" s="273" t="s">
        <v>64</v>
      </c>
      <c r="E957" s="273" t="s">
        <v>63</v>
      </c>
      <c r="F957" s="273" t="s">
        <v>252</v>
      </c>
      <c r="G957" s="273" t="s">
        <v>442</v>
      </c>
      <c r="H957" s="274">
        <v>44986</v>
      </c>
      <c r="I957" s="273">
        <v>11483</v>
      </c>
      <c r="J957" s="273">
        <v>671</v>
      </c>
      <c r="K957" s="273">
        <v>7020</v>
      </c>
      <c r="L957" s="273" t="s">
        <v>66</v>
      </c>
      <c r="M957" s="273">
        <v>1425.21632</v>
      </c>
      <c r="N957" s="273" t="s">
        <v>115</v>
      </c>
      <c r="W957" s="273">
        <v>241045</v>
      </c>
      <c r="X957" s="273" t="s">
        <v>64</v>
      </c>
      <c r="Y957" s="273" t="s">
        <v>404</v>
      </c>
      <c r="Z957" s="273" t="s">
        <v>408</v>
      </c>
      <c r="AA957" s="273" t="s">
        <v>423</v>
      </c>
      <c r="AB957" s="274">
        <v>44927</v>
      </c>
      <c r="AC957" s="273">
        <v>11960</v>
      </c>
      <c r="AD957" s="273">
        <v>56</v>
      </c>
      <c r="AE957" s="273">
        <v>0.375</v>
      </c>
      <c r="AF957" s="273" t="s">
        <v>90</v>
      </c>
      <c r="AH957" s="273" t="s">
        <v>1249</v>
      </c>
      <c r="AI957" s="273" t="s">
        <v>123</v>
      </c>
      <c r="AJ957" s="273" t="s">
        <v>200</v>
      </c>
      <c r="AK957" s="273">
        <v>184126</v>
      </c>
      <c r="BV957" s="279" t="s">
        <v>64</v>
      </c>
      <c r="BW957" s="280" t="s">
        <v>75</v>
      </c>
      <c r="BX957" s="280" t="s">
        <v>231</v>
      </c>
      <c r="BY957" s="280" t="s">
        <v>231</v>
      </c>
      <c r="BZ957" s="280" t="s">
        <v>86</v>
      </c>
      <c r="CA957" s="280" t="s">
        <v>87</v>
      </c>
      <c r="CB957" s="280" t="s">
        <v>233</v>
      </c>
      <c r="CC957" s="280" t="s">
        <v>234</v>
      </c>
      <c r="CD957" s="281">
        <v>1</v>
      </c>
      <c r="CE957" s="277">
        <v>45200</v>
      </c>
      <c r="CF957" s="280"/>
      <c r="CG957" s="280" t="s">
        <v>181</v>
      </c>
      <c r="CH957" s="280"/>
      <c r="CI957" s="280" t="s">
        <v>181</v>
      </c>
      <c r="CJ957" s="280" t="s">
        <v>1520</v>
      </c>
      <c r="CK957" s="280"/>
      <c r="CL957" s="280"/>
      <c r="CM957" s="280" t="s">
        <v>73</v>
      </c>
      <c r="CN957" s="280">
        <v>3</v>
      </c>
    </row>
    <row r="958" spans="4:92">
      <c r="D958" s="273" t="s">
        <v>83</v>
      </c>
      <c r="E958" s="273" t="s">
        <v>287</v>
      </c>
      <c r="F958" s="273" t="s">
        <v>466</v>
      </c>
      <c r="G958" s="273" t="s">
        <v>853</v>
      </c>
      <c r="H958" s="274">
        <v>44927</v>
      </c>
      <c r="I958" s="273">
        <v>17156</v>
      </c>
      <c r="J958" s="273">
        <v>797</v>
      </c>
      <c r="K958" s="273">
        <v>1107</v>
      </c>
      <c r="L958" s="273" t="s">
        <v>1202</v>
      </c>
      <c r="M958" s="273">
        <v>8671.6975500000008</v>
      </c>
      <c r="N958" s="273" t="s">
        <v>1203</v>
      </c>
      <c r="P958" s="273" t="s">
        <v>92</v>
      </c>
      <c r="Q958" s="273" t="s">
        <v>1496</v>
      </c>
      <c r="R958" s="273" t="s">
        <v>70</v>
      </c>
      <c r="S958" s="273" t="s">
        <v>1521</v>
      </c>
      <c r="T958" s="273" t="s">
        <v>1522</v>
      </c>
      <c r="U958" s="273" t="s">
        <v>1523</v>
      </c>
      <c r="V958" s="273" t="s">
        <v>1524</v>
      </c>
      <c r="W958" s="273">
        <v>328994</v>
      </c>
      <c r="X958" s="273" t="s">
        <v>64</v>
      </c>
      <c r="Y958" s="273" t="s">
        <v>404</v>
      </c>
      <c r="Z958" s="273" t="s">
        <v>408</v>
      </c>
      <c r="AA958" s="273" t="s">
        <v>423</v>
      </c>
      <c r="AB958" s="274">
        <v>44927</v>
      </c>
      <c r="AC958" s="273">
        <v>11960</v>
      </c>
      <c r="AD958" s="273">
        <v>56</v>
      </c>
      <c r="AE958" s="273">
        <v>116.37</v>
      </c>
      <c r="AF958" s="273" t="s">
        <v>90</v>
      </c>
      <c r="AH958" s="273" t="s">
        <v>1250</v>
      </c>
      <c r="AI958" s="273" t="s">
        <v>123</v>
      </c>
      <c r="AJ958" s="273" t="s">
        <v>200</v>
      </c>
      <c r="AK958" s="273">
        <v>184132</v>
      </c>
      <c r="BV958" s="336" t="s">
        <v>64</v>
      </c>
      <c r="BW958" s="337" t="s">
        <v>75</v>
      </c>
      <c r="BX958" s="337" t="s">
        <v>231</v>
      </c>
      <c r="BY958" s="337" t="s">
        <v>231</v>
      </c>
      <c r="BZ958" s="337" t="s">
        <v>86</v>
      </c>
      <c r="CA958" s="337" t="s">
        <v>87</v>
      </c>
      <c r="CB958" s="337" t="s">
        <v>233</v>
      </c>
      <c r="CC958" s="337" t="s">
        <v>234</v>
      </c>
      <c r="CD958" s="338">
        <v>1</v>
      </c>
      <c r="CE958" s="335">
        <v>45200</v>
      </c>
      <c r="CF958" s="337"/>
      <c r="CG958" s="337" t="s">
        <v>181</v>
      </c>
      <c r="CH958" s="337"/>
      <c r="CI958" s="337" t="s">
        <v>181</v>
      </c>
      <c r="CJ958" s="337" t="s">
        <v>1520</v>
      </c>
      <c r="CK958" s="337"/>
      <c r="CL958" s="337"/>
      <c r="CM958" s="337" t="s">
        <v>73</v>
      </c>
      <c r="CN958" s="337">
        <v>3</v>
      </c>
    </row>
    <row r="959" spans="4:92">
      <c r="D959" s="273" t="s">
        <v>83</v>
      </c>
      <c r="E959" s="273" t="s">
        <v>287</v>
      </c>
      <c r="F959" s="273" t="s">
        <v>466</v>
      </c>
      <c r="G959" s="273" t="s">
        <v>853</v>
      </c>
      <c r="H959" s="274">
        <v>44958</v>
      </c>
      <c r="I959" s="273">
        <v>11395</v>
      </c>
      <c r="J959" s="273">
        <v>797</v>
      </c>
      <c r="K959" s="273">
        <v>10776</v>
      </c>
      <c r="L959" s="273" t="s">
        <v>66</v>
      </c>
      <c r="M959" s="273">
        <v>0</v>
      </c>
      <c r="N959" s="273" t="s">
        <v>1010</v>
      </c>
      <c r="O959" s="273">
        <v>0</v>
      </c>
      <c r="P959" s="273" t="s">
        <v>1011</v>
      </c>
      <c r="Q959" s="273" t="s">
        <v>1188</v>
      </c>
      <c r="R959" s="273" t="s">
        <v>1013</v>
      </c>
      <c r="S959" s="273" t="s">
        <v>1525</v>
      </c>
      <c r="U959" s="273" t="s">
        <v>73</v>
      </c>
      <c r="V959" s="273" t="s">
        <v>1526</v>
      </c>
      <c r="W959" s="273">
        <v>184407</v>
      </c>
      <c r="X959" s="273" t="s">
        <v>64</v>
      </c>
      <c r="Y959" s="273" t="s">
        <v>404</v>
      </c>
      <c r="Z959" s="273" t="s">
        <v>408</v>
      </c>
      <c r="AA959" s="273" t="s">
        <v>423</v>
      </c>
      <c r="AB959" s="274">
        <v>44927</v>
      </c>
      <c r="AC959" s="273">
        <v>11960</v>
      </c>
      <c r="AD959" s="273">
        <v>56</v>
      </c>
      <c r="AE959" s="273">
        <v>2.375</v>
      </c>
      <c r="AF959" s="273" t="s">
        <v>90</v>
      </c>
      <c r="AH959" s="273" t="s">
        <v>1251</v>
      </c>
      <c r="AI959" s="273" t="s">
        <v>199</v>
      </c>
      <c r="AJ959" s="273" t="s">
        <v>200</v>
      </c>
      <c r="AK959" s="273">
        <v>184138</v>
      </c>
      <c r="BV959" s="279" t="s">
        <v>64</v>
      </c>
      <c r="BW959" s="280" t="s">
        <v>75</v>
      </c>
      <c r="BX959" s="280" t="s">
        <v>231</v>
      </c>
      <c r="BY959" s="280" t="s">
        <v>231</v>
      </c>
      <c r="BZ959" s="280" t="s">
        <v>86</v>
      </c>
      <c r="CA959" s="280" t="s">
        <v>87</v>
      </c>
      <c r="CB959" s="280" t="s">
        <v>233</v>
      </c>
      <c r="CC959" s="280" t="s">
        <v>234</v>
      </c>
      <c r="CD959" s="281">
        <v>1</v>
      </c>
      <c r="CE959" s="277">
        <v>45200</v>
      </c>
      <c r="CF959" s="280"/>
      <c r="CG959" s="280" t="s">
        <v>181</v>
      </c>
      <c r="CH959" s="280"/>
      <c r="CI959" s="280" t="s">
        <v>181</v>
      </c>
      <c r="CJ959" s="280" t="s">
        <v>1520</v>
      </c>
      <c r="CK959" s="280"/>
      <c r="CL959" s="280"/>
      <c r="CM959" s="280" t="s">
        <v>73</v>
      </c>
      <c r="CN959" s="280">
        <v>3</v>
      </c>
    </row>
    <row r="960" spans="4:92">
      <c r="D960" s="273" t="s">
        <v>83</v>
      </c>
      <c r="E960" s="273" t="s">
        <v>287</v>
      </c>
      <c r="F960" s="273" t="s">
        <v>466</v>
      </c>
      <c r="G960" s="273" t="s">
        <v>853</v>
      </c>
      <c r="H960" s="274">
        <v>44958</v>
      </c>
      <c r="I960" s="273">
        <v>11395</v>
      </c>
      <c r="J960" s="273">
        <v>797</v>
      </c>
      <c r="K960" s="273">
        <v>101062</v>
      </c>
      <c r="L960" s="273" t="s">
        <v>66</v>
      </c>
      <c r="M960" s="273">
        <v>69811.895875500006</v>
      </c>
      <c r="N960" s="273" t="s">
        <v>964</v>
      </c>
      <c r="P960" s="273" t="s">
        <v>1204</v>
      </c>
      <c r="Q960" s="273" t="s">
        <v>1496</v>
      </c>
      <c r="R960" s="273" t="s">
        <v>70</v>
      </c>
      <c r="S960" s="273" t="s">
        <v>1527</v>
      </c>
      <c r="T960" s="273" t="s">
        <v>122</v>
      </c>
      <c r="U960" s="273" t="s">
        <v>122</v>
      </c>
      <c r="V960" s="273" t="s">
        <v>122</v>
      </c>
      <c r="W960" s="273">
        <v>184423</v>
      </c>
      <c r="X960" s="273" t="s">
        <v>64</v>
      </c>
      <c r="Y960" s="273" t="s">
        <v>75</v>
      </c>
      <c r="Z960" s="273" t="s">
        <v>231</v>
      </c>
      <c r="AA960" s="273" t="s">
        <v>231</v>
      </c>
      <c r="AB960" s="274">
        <v>44958</v>
      </c>
      <c r="AC960" s="273">
        <v>11984</v>
      </c>
      <c r="AD960" s="273">
        <v>24</v>
      </c>
      <c r="AE960" s="273">
        <v>5.0999999999999996</v>
      </c>
      <c r="AF960" s="273" t="s">
        <v>90</v>
      </c>
      <c r="AG960" s="273" t="s">
        <v>1528</v>
      </c>
      <c r="AH960" s="273" t="s">
        <v>1529</v>
      </c>
      <c r="AI960" s="273" t="s">
        <v>199</v>
      </c>
      <c r="AJ960" s="273" t="s">
        <v>200</v>
      </c>
      <c r="AK960" s="273">
        <v>287072</v>
      </c>
      <c r="BV960" s="336" t="s">
        <v>64</v>
      </c>
      <c r="BW960" s="337" t="s">
        <v>75</v>
      </c>
      <c r="BX960" s="337" t="s">
        <v>231</v>
      </c>
      <c r="BY960" s="337" t="s">
        <v>231</v>
      </c>
      <c r="BZ960" s="337" t="s">
        <v>204</v>
      </c>
      <c r="CA960" s="337" t="s">
        <v>205</v>
      </c>
      <c r="CB960" s="337" t="s">
        <v>206</v>
      </c>
      <c r="CC960" s="337" t="s">
        <v>207</v>
      </c>
      <c r="CD960" s="338">
        <v>0</v>
      </c>
      <c r="CE960" s="335">
        <v>45231</v>
      </c>
      <c r="CF960" s="337"/>
      <c r="CG960" s="337" t="s">
        <v>181</v>
      </c>
      <c r="CH960" s="337"/>
      <c r="CI960" s="337" t="s">
        <v>208</v>
      </c>
      <c r="CJ960" s="337" t="s">
        <v>209</v>
      </c>
      <c r="CK960" s="337"/>
      <c r="CL960" s="337"/>
      <c r="CM960" s="337" t="s">
        <v>73</v>
      </c>
      <c r="CN960" s="337">
        <v>3</v>
      </c>
    </row>
    <row r="961" spans="4:92">
      <c r="D961" s="273" t="s">
        <v>83</v>
      </c>
      <c r="E961" s="273" t="s">
        <v>287</v>
      </c>
      <c r="F961" s="273" t="s">
        <v>466</v>
      </c>
      <c r="G961" s="273" t="s">
        <v>853</v>
      </c>
      <c r="H961" s="274">
        <v>44958</v>
      </c>
      <c r="I961" s="273">
        <v>11395</v>
      </c>
      <c r="J961" s="273">
        <v>797</v>
      </c>
      <c r="K961" s="273">
        <v>172200</v>
      </c>
      <c r="L961" s="273" t="s">
        <v>66</v>
      </c>
      <c r="N961" s="273" t="s">
        <v>107</v>
      </c>
      <c r="W961" s="273">
        <v>184406</v>
      </c>
      <c r="X961" s="273" t="s">
        <v>64</v>
      </c>
      <c r="Y961" s="273" t="s">
        <v>75</v>
      </c>
      <c r="Z961" s="273" t="s">
        <v>231</v>
      </c>
      <c r="AA961" s="273" t="s">
        <v>231</v>
      </c>
      <c r="AB961" s="274">
        <v>44958</v>
      </c>
      <c r="AC961" s="273">
        <v>11984</v>
      </c>
      <c r="AD961" s="273">
        <v>24</v>
      </c>
      <c r="AE961" s="273">
        <v>1.82</v>
      </c>
      <c r="AF961" s="273" t="s">
        <v>90</v>
      </c>
      <c r="AG961" s="273" t="s">
        <v>1530</v>
      </c>
      <c r="AH961" s="273" t="s">
        <v>1531</v>
      </c>
      <c r="AI961" s="273" t="s">
        <v>199</v>
      </c>
      <c r="AJ961" s="273" t="s">
        <v>200</v>
      </c>
      <c r="AK961" s="273">
        <v>287077</v>
      </c>
      <c r="BV961" s="279" t="s">
        <v>64</v>
      </c>
      <c r="BW961" s="280" t="s">
        <v>75</v>
      </c>
      <c r="BX961" s="280" t="s">
        <v>231</v>
      </c>
      <c r="BY961" s="280" t="s">
        <v>231</v>
      </c>
      <c r="BZ961" s="280" t="s">
        <v>86</v>
      </c>
      <c r="CA961" s="280" t="s">
        <v>87</v>
      </c>
      <c r="CB961" s="280" t="s">
        <v>179</v>
      </c>
      <c r="CC961" s="280" t="s">
        <v>180</v>
      </c>
      <c r="CD961" s="281">
        <v>1</v>
      </c>
      <c r="CE961" s="277">
        <v>45231</v>
      </c>
      <c r="CF961" s="280"/>
      <c r="CG961" s="280" t="s">
        <v>181</v>
      </c>
      <c r="CH961" s="280"/>
      <c r="CI961" s="280" t="s">
        <v>181</v>
      </c>
      <c r="CJ961" s="280" t="s">
        <v>1520</v>
      </c>
      <c r="CK961" s="280"/>
      <c r="CL961" s="280"/>
      <c r="CM961" s="280" t="s">
        <v>73</v>
      </c>
      <c r="CN961" s="280">
        <v>3</v>
      </c>
    </row>
    <row r="962" spans="4:92">
      <c r="D962" s="273" t="s">
        <v>83</v>
      </c>
      <c r="E962" s="273" t="s">
        <v>287</v>
      </c>
      <c r="F962" s="273" t="s">
        <v>466</v>
      </c>
      <c r="G962" s="273" t="s">
        <v>853</v>
      </c>
      <c r="H962" s="274">
        <v>44958</v>
      </c>
      <c r="I962" s="273">
        <v>11395</v>
      </c>
      <c r="J962" s="273">
        <v>797</v>
      </c>
      <c r="K962" s="273">
        <v>0</v>
      </c>
      <c r="L962" s="273" t="s">
        <v>66</v>
      </c>
      <c r="M962" s="273">
        <v>0</v>
      </c>
      <c r="N962" s="273" t="s">
        <v>115</v>
      </c>
      <c r="W962" s="273">
        <v>184405</v>
      </c>
      <c r="X962" s="273" t="s">
        <v>64</v>
      </c>
      <c r="Y962" s="273" t="s">
        <v>75</v>
      </c>
      <c r="Z962" s="273" t="s">
        <v>231</v>
      </c>
      <c r="AA962" s="273" t="s">
        <v>231</v>
      </c>
      <c r="AB962" s="274">
        <v>44958</v>
      </c>
      <c r="AC962" s="273">
        <v>11984</v>
      </c>
      <c r="AD962" s="273">
        <v>24</v>
      </c>
      <c r="AE962" s="273">
        <v>177.37899999999999</v>
      </c>
      <c r="AF962" s="273" t="s">
        <v>90</v>
      </c>
      <c r="AG962" s="273" t="s">
        <v>121</v>
      </c>
      <c r="AH962" s="273" t="s">
        <v>1532</v>
      </c>
      <c r="AI962" s="273" t="s">
        <v>199</v>
      </c>
      <c r="AJ962" s="273" t="s">
        <v>124</v>
      </c>
      <c r="AK962" s="273">
        <v>296090</v>
      </c>
      <c r="BV962" s="336" t="s">
        <v>64</v>
      </c>
      <c r="BW962" s="337" t="s">
        <v>75</v>
      </c>
      <c r="BX962" s="337" t="s">
        <v>231</v>
      </c>
      <c r="BY962" s="337" t="s">
        <v>231</v>
      </c>
      <c r="BZ962" s="337" t="s">
        <v>86</v>
      </c>
      <c r="CA962" s="337" t="s">
        <v>87</v>
      </c>
      <c r="CB962" s="337" t="s">
        <v>179</v>
      </c>
      <c r="CC962" s="337" t="s">
        <v>180</v>
      </c>
      <c r="CD962" s="338">
        <v>1</v>
      </c>
      <c r="CE962" s="335">
        <v>45231</v>
      </c>
      <c r="CF962" s="337"/>
      <c r="CG962" s="337" t="s">
        <v>181</v>
      </c>
      <c r="CH962" s="337"/>
      <c r="CI962" s="337" t="s">
        <v>181</v>
      </c>
      <c r="CJ962" s="337" t="s">
        <v>1520</v>
      </c>
      <c r="CK962" s="337"/>
      <c r="CL962" s="337"/>
      <c r="CM962" s="337" t="s">
        <v>73</v>
      </c>
      <c r="CN962" s="337">
        <v>3</v>
      </c>
    </row>
    <row r="963" spans="4:92">
      <c r="D963" s="273" t="s">
        <v>83</v>
      </c>
      <c r="E963" s="273" t="s">
        <v>287</v>
      </c>
      <c r="F963" s="273" t="s">
        <v>466</v>
      </c>
      <c r="G963" s="273" t="s">
        <v>853</v>
      </c>
      <c r="H963" s="274">
        <v>44986</v>
      </c>
      <c r="I963" s="273">
        <v>11557</v>
      </c>
      <c r="J963" s="273">
        <v>797</v>
      </c>
      <c r="K963" s="273">
        <v>17677</v>
      </c>
      <c r="L963" s="273" t="s">
        <v>66</v>
      </c>
      <c r="M963" s="273">
        <v>0</v>
      </c>
      <c r="N963" s="273" t="s">
        <v>1010</v>
      </c>
      <c r="O963" s="273">
        <v>0</v>
      </c>
      <c r="P963" s="273" t="s">
        <v>1011</v>
      </c>
      <c r="Q963" s="273" t="s">
        <v>1188</v>
      </c>
      <c r="R963" s="273" t="s">
        <v>1013</v>
      </c>
      <c r="S963" s="273" t="s">
        <v>1525</v>
      </c>
      <c r="U963" s="273" t="s">
        <v>73</v>
      </c>
      <c r="V963" s="273" t="s">
        <v>1526</v>
      </c>
      <c r="W963" s="273">
        <v>184453</v>
      </c>
      <c r="X963" s="273" t="s">
        <v>64</v>
      </c>
      <c r="Y963" s="273" t="s">
        <v>75</v>
      </c>
      <c r="Z963" s="273" t="s">
        <v>231</v>
      </c>
      <c r="AA963" s="273" t="s">
        <v>231</v>
      </c>
      <c r="AB963" s="274">
        <v>44958</v>
      </c>
      <c r="AC963" s="273">
        <v>15728</v>
      </c>
      <c r="AD963" s="273">
        <v>24</v>
      </c>
      <c r="AK963" s="273">
        <v>291313</v>
      </c>
      <c r="BV963" s="279" t="s">
        <v>64</v>
      </c>
      <c r="BW963" s="280" t="s">
        <v>75</v>
      </c>
      <c r="BX963" s="280" t="s">
        <v>231</v>
      </c>
      <c r="BY963" s="280" t="s">
        <v>231</v>
      </c>
      <c r="BZ963" s="280" t="s">
        <v>86</v>
      </c>
      <c r="CA963" s="280" t="s">
        <v>87</v>
      </c>
      <c r="CB963" s="280" t="s">
        <v>179</v>
      </c>
      <c r="CC963" s="280" t="s">
        <v>180</v>
      </c>
      <c r="CD963" s="281">
        <v>1</v>
      </c>
      <c r="CE963" s="277">
        <v>45231</v>
      </c>
      <c r="CF963" s="280"/>
      <c r="CG963" s="280" t="s">
        <v>181</v>
      </c>
      <c r="CH963" s="280"/>
      <c r="CI963" s="280" t="s">
        <v>181</v>
      </c>
      <c r="CJ963" s="280" t="s">
        <v>1520</v>
      </c>
      <c r="CK963" s="280"/>
      <c r="CL963" s="280"/>
      <c r="CM963" s="280" t="s">
        <v>73</v>
      </c>
      <c r="CN963" s="280">
        <v>3</v>
      </c>
    </row>
    <row r="964" spans="4:92">
      <c r="D964" s="273" t="s">
        <v>83</v>
      </c>
      <c r="E964" s="273" t="s">
        <v>287</v>
      </c>
      <c r="F964" s="273" t="s">
        <v>466</v>
      </c>
      <c r="G964" s="273" t="s">
        <v>853</v>
      </c>
      <c r="H964" s="274">
        <v>44986</v>
      </c>
      <c r="I964" s="273">
        <v>11557</v>
      </c>
      <c r="J964" s="273">
        <v>797</v>
      </c>
      <c r="K964" s="273">
        <v>117868</v>
      </c>
      <c r="L964" s="273" t="s">
        <v>66</v>
      </c>
      <c r="M964" s="273">
        <v>33324.676302</v>
      </c>
      <c r="N964" s="273" t="s">
        <v>964</v>
      </c>
      <c r="P964" s="273" t="s">
        <v>1204</v>
      </c>
      <c r="Q964" s="273" t="s">
        <v>1496</v>
      </c>
      <c r="R964" s="273" t="s">
        <v>70</v>
      </c>
      <c r="S964" s="273" t="s">
        <v>1527</v>
      </c>
      <c r="T964" s="273" t="s">
        <v>122</v>
      </c>
      <c r="U964" s="273" t="s">
        <v>122</v>
      </c>
      <c r="V964" s="273" t="s">
        <v>122</v>
      </c>
      <c r="W964" s="273">
        <v>184469</v>
      </c>
      <c r="X964" s="273" t="s">
        <v>64</v>
      </c>
      <c r="Y964" s="273" t="s">
        <v>75</v>
      </c>
      <c r="Z964" s="273" t="s">
        <v>231</v>
      </c>
      <c r="AA964" s="273" t="s">
        <v>231</v>
      </c>
      <c r="AB964" s="274">
        <v>44958</v>
      </c>
      <c r="AC964" s="273">
        <v>15728</v>
      </c>
      <c r="AD964" s="273">
        <v>24</v>
      </c>
      <c r="AK964" s="273">
        <v>291321</v>
      </c>
      <c r="BV964" s="336" t="s">
        <v>64</v>
      </c>
      <c r="BW964" s="337" t="s">
        <v>75</v>
      </c>
      <c r="BX964" s="337" t="s">
        <v>231</v>
      </c>
      <c r="BY964" s="337" t="s">
        <v>231</v>
      </c>
      <c r="BZ964" s="337" t="s">
        <v>86</v>
      </c>
      <c r="CA964" s="337" t="s">
        <v>87</v>
      </c>
      <c r="CB964" s="337" t="s">
        <v>179</v>
      </c>
      <c r="CC964" s="337" t="s">
        <v>180</v>
      </c>
      <c r="CD964" s="338">
        <v>1</v>
      </c>
      <c r="CE964" s="335">
        <v>45231</v>
      </c>
      <c r="CF964" s="337"/>
      <c r="CG964" s="337" t="s">
        <v>181</v>
      </c>
      <c r="CH964" s="337"/>
      <c r="CI964" s="337" t="s">
        <v>181</v>
      </c>
      <c r="CJ964" s="337" t="s">
        <v>1520</v>
      </c>
      <c r="CK964" s="337"/>
      <c r="CL964" s="337"/>
      <c r="CM964" s="337" t="s">
        <v>73</v>
      </c>
      <c r="CN964" s="337">
        <v>3</v>
      </c>
    </row>
    <row r="965" spans="4:92">
      <c r="D965" s="273" t="s">
        <v>83</v>
      </c>
      <c r="E965" s="273" t="s">
        <v>287</v>
      </c>
      <c r="F965" s="273" t="s">
        <v>466</v>
      </c>
      <c r="G965" s="273" t="s">
        <v>853</v>
      </c>
      <c r="H965" s="274">
        <v>44986</v>
      </c>
      <c r="I965" s="273">
        <v>11557</v>
      </c>
      <c r="J965" s="273">
        <v>797</v>
      </c>
      <c r="K965" s="273">
        <v>195600</v>
      </c>
      <c r="L965" s="273" t="s">
        <v>66</v>
      </c>
      <c r="N965" s="273" t="s">
        <v>107</v>
      </c>
      <c r="W965" s="273">
        <v>184452</v>
      </c>
      <c r="X965" s="273" t="s">
        <v>64</v>
      </c>
      <c r="Y965" s="273" t="s">
        <v>75</v>
      </c>
      <c r="Z965" s="273" t="s">
        <v>231</v>
      </c>
      <c r="AA965" s="273" t="s">
        <v>231</v>
      </c>
      <c r="AB965" s="274">
        <v>44958</v>
      </c>
      <c r="AC965" s="273">
        <v>15728</v>
      </c>
      <c r="AD965" s="273">
        <v>24</v>
      </c>
      <c r="AK965" s="273">
        <v>291328</v>
      </c>
      <c r="BV965" s="279" t="s">
        <v>64</v>
      </c>
      <c r="BW965" s="280" t="s">
        <v>75</v>
      </c>
      <c r="BX965" s="280" t="s">
        <v>231</v>
      </c>
      <c r="BY965" s="280" t="s">
        <v>231</v>
      </c>
      <c r="BZ965" s="280" t="s">
        <v>86</v>
      </c>
      <c r="CA965" s="280" t="s">
        <v>87</v>
      </c>
      <c r="CB965" s="280" t="s">
        <v>179</v>
      </c>
      <c r="CC965" s="280" t="s">
        <v>180</v>
      </c>
      <c r="CD965" s="281">
        <v>1</v>
      </c>
      <c r="CE965" s="277">
        <v>45231</v>
      </c>
      <c r="CF965" s="280"/>
      <c r="CG965" s="280" t="s">
        <v>181</v>
      </c>
      <c r="CH965" s="280"/>
      <c r="CI965" s="280" t="s">
        <v>181</v>
      </c>
      <c r="CJ965" s="280" t="s">
        <v>1520</v>
      </c>
      <c r="CK965" s="280"/>
      <c r="CL965" s="280"/>
      <c r="CM965" s="280" t="s">
        <v>73</v>
      </c>
      <c r="CN965" s="280">
        <v>3</v>
      </c>
    </row>
    <row r="966" spans="4:92">
      <c r="D966" s="273" t="s">
        <v>83</v>
      </c>
      <c r="E966" s="273" t="s">
        <v>287</v>
      </c>
      <c r="F966" s="273" t="s">
        <v>466</v>
      </c>
      <c r="G966" s="273" t="s">
        <v>853</v>
      </c>
      <c r="H966" s="274">
        <v>44986</v>
      </c>
      <c r="I966" s="273">
        <v>11557</v>
      </c>
      <c r="J966" s="273">
        <v>797</v>
      </c>
      <c r="K966" s="273">
        <v>0</v>
      </c>
      <c r="L966" s="273" t="s">
        <v>66</v>
      </c>
      <c r="M966" s="273">
        <v>0</v>
      </c>
      <c r="N966" s="273" t="s">
        <v>115</v>
      </c>
      <c r="W966" s="273">
        <v>184451</v>
      </c>
      <c r="X966" s="273" t="s">
        <v>64</v>
      </c>
      <c r="Y966" s="273" t="s">
        <v>75</v>
      </c>
      <c r="Z966" s="273" t="s">
        <v>231</v>
      </c>
      <c r="AA966" s="273" t="s">
        <v>231</v>
      </c>
      <c r="AB966" s="274">
        <v>44958</v>
      </c>
      <c r="AC966" s="273">
        <v>15728</v>
      </c>
      <c r="AD966" s="273">
        <v>24</v>
      </c>
      <c r="AK966" s="273">
        <v>291335</v>
      </c>
      <c r="BV966" s="336" t="s">
        <v>64</v>
      </c>
      <c r="BW966" s="337" t="s">
        <v>75</v>
      </c>
      <c r="BX966" s="337" t="s">
        <v>231</v>
      </c>
      <c r="BY966" s="337" t="s">
        <v>231</v>
      </c>
      <c r="BZ966" s="337" t="s">
        <v>86</v>
      </c>
      <c r="CA966" s="337" t="s">
        <v>87</v>
      </c>
      <c r="CB966" s="337" t="s">
        <v>179</v>
      </c>
      <c r="CC966" s="337" t="s">
        <v>180</v>
      </c>
      <c r="CD966" s="338">
        <v>1</v>
      </c>
      <c r="CE966" s="335">
        <v>45231</v>
      </c>
      <c r="CF966" s="337"/>
      <c r="CG966" s="337" t="s">
        <v>181</v>
      </c>
      <c r="CH966" s="337"/>
      <c r="CI966" s="337" t="s">
        <v>181</v>
      </c>
      <c r="CJ966" s="337" t="s">
        <v>1520</v>
      </c>
      <c r="CK966" s="337"/>
      <c r="CL966" s="337"/>
      <c r="CM966" s="337" t="s">
        <v>73</v>
      </c>
      <c r="CN966" s="337">
        <v>3</v>
      </c>
    </row>
    <row r="967" spans="4:92">
      <c r="D967" s="273" t="s">
        <v>83</v>
      </c>
      <c r="E967" s="273" t="s">
        <v>287</v>
      </c>
      <c r="F967" s="273" t="s">
        <v>466</v>
      </c>
      <c r="G967" s="273" t="s">
        <v>853</v>
      </c>
      <c r="H967" s="274">
        <v>45017</v>
      </c>
      <c r="I967" s="273">
        <v>11719</v>
      </c>
      <c r="J967" s="273">
        <v>797</v>
      </c>
      <c r="K967" s="273">
        <v>29473</v>
      </c>
      <c r="L967" s="273" t="s">
        <v>66</v>
      </c>
      <c r="M967" s="273">
        <v>0</v>
      </c>
      <c r="N967" s="273" t="s">
        <v>1010</v>
      </c>
      <c r="O967" s="273">
        <v>0</v>
      </c>
      <c r="P967" s="273" t="s">
        <v>1011</v>
      </c>
      <c r="Q967" s="273" t="s">
        <v>1188</v>
      </c>
      <c r="R967" s="273" t="s">
        <v>1013</v>
      </c>
      <c r="S967" s="273" t="s">
        <v>1525</v>
      </c>
      <c r="U967" s="273" t="s">
        <v>73</v>
      </c>
      <c r="V967" s="273" t="s">
        <v>1526</v>
      </c>
      <c r="W967" s="273">
        <v>184499</v>
      </c>
      <c r="X967" s="273" t="s">
        <v>64</v>
      </c>
      <c r="Y967" s="273" t="s">
        <v>75</v>
      </c>
      <c r="Z967" s="273" t="s">
        <v>231</v>
      </c>
      <c r="AA967" s="273" t="s">
        <v>231</v>
      </c>
      <c r="AB967" s="274">
        <v>44958</v>
      </c>
      <c r="AC967" s="273">
        <v>15728</v>
      </c>
      <c r="AD967" s="273">
        <v>24</v>
      </c>
      <c r="AK967" s="273">
        <v>291342</v>
      </c>
      <c r="BV967" s="279" t="s">
        <v>64</v>
      </c>
      <c r="BW967" s="280" t="s">
        <v>75</v>
      </c>
      <c r="BX967" s="280" t="s">
        <v>231</v>
      </c>
      <c r="BY967" s="280" t="s">
        <v>231</v>
      </c>
      <c r="BZ967" s="280" t="s">
        <v>86</v>
      </c>
      <c r="CA967" s="280" t="s">
        <v>87</v>
      </c>
      <c r="CB967" s="280" t="s">
        <v>179</v>
      </c>
      <c r="CC967" s="280" t="s">
        <v>180</v>
      </c>
      <c r="CD967" s="281">
        <v>1</v>
      </c>
      <c r="CE967" s="277">
        <v>45231</v>
      </c>
      <c r="CF967" s="280"/>
      <c r="CG967" s="280" t="s">
        <v>181</v>
      </c>
      <c r="CH967" s="280"/>
      <c r="CI967" s="280" t="s">
        <v>181</v>
      </c>
      <c r="CJ967" s="280" t="s">
        <v>1520</v>
      </c>
      <c r="CK967" s="280"/>
      <c r="CL967" s="280"/>
      <c r="CM967" s="280" t="s">
        <v>73</v>
      </c>
      <c r="CN967" s="280">
        <v>3</v>
      </c>
    </row>
    <row r="968" spans="4:92">
      <c r="D968" s="273" t="s">
        <v>83</v>
      </c>
      <c r="E968" s="273" t="s">
        <v>287</v>
      </c>
      <c r="F968" s="273" t="s">
        <v>466</v>
      </c>
      <c r="G968" s="273" t="s">
        <v>853</v>
      </c>
      <c r="H968" s="274">
        <v>45017</v>
      </c>
      <c r="I968" s="273">
        <v>11719</v>
      </c>
      <c r="J968" s="273">
        <v>797</v>
      </c>
      <c r="K968" s="273">
        <v>151041</v>
      </c>
      <c r="L968" s="273" t="s">
        <v>66</v>
      </c>
      <c r="M968" s="273">
        <v>45714.570607499998</v>
      </c>
      <c r="N968" s="273" t="s">
        <v>964</v>
      </c>
      <c r="P968" s="273" t="s">
        <v>1204</v>
      </c>
      <c r="Q968" s="273" t="s">
        <v>1496</v>
      </c>
      <c r="R968" s="273" t="s">
        <v>70</v>
      </c>
      <c r="S968" s="273" t="s">
        <v>1527</v>
      </c>
      <c r="T968" s="273" t="s">
        <v>122</v>
      </c>
      <c r="U968" s="273" t="s">
        <v>122</v>
      </c>
      <c r="V968" s="273" t="s">
        <v>122</v>
      </c>
      <c r="W968" s="273">
        <v>184515</v>
      </c>
      <c r="X968" s="273" t="s">
        <v>64</v>
      </c>
      <c r="Y968" s="273" t="s">
        <v>75</v>
      </c>
      <c r="Z968" s="273" t="s">
        <v>231</v>
      </c>
      <c r="AA968" s="273" t="s">
        <v>231</v>
      </c>
      <c r="AB968" s="274">
        <v>44958</v>
      </c>
      <c r="AC968" s="273">
        <v>15728</v>
      </c>
      <c r="AD968" s="273">
        <v>24</v>
      </c>
      <c r="AK968" s="273">
        <v>291349</v>
      </c>
      <c r="BV968" s="336" t="s">
        <v>64</v>
      </c>
      <c r="BW968" s="337" t="s">
        <v>75</v>
      </c>
      <c r="BX968" s="337" t="s">
        <v>231</v>
      </c>
      <c r="BY968" s="337" t="s">
        <v>231</v>
      </c>
      <c r="BZ968" s="337" t="s">
        <v>86</v>
      </c>
      <c r="CA968" s="337" t="s">
        <v>87</v>
      </c>
      <c r="CB968" s="337" t="s">
        <v>179</v>
      </c>
      <c r="CC968" s="337" t="s">
        <v>180</v>
      </c>
      <c r="CD968" s="338">
        <v>1</v>
      </c>
      <c r="CE968" s="335">
        <v>45231</v>
      </c>
      <c r="CF968" s="337"/>
      <c r="CG968" s="337" t="s">
        <v>181</v>
      </c>
      <c r="CH968" s="337"/>
      <c r="CI968" s="337" t="s">
        <v>181</v>
      </c>
      <c r="CJ968" s="337" t="s">
        <v>1520</v>
      </c>
      <c r="CK968" s="337"/>
      <c r="CL968" s="337"/>
      <c r="CM968" s="337" t="s">
        <v>73</v>
      </c>
      <c r="CN968" s="337">
        <v>3</v>
      </c>
    </row>
    <row r="969" spans="4:92">
      <c r="D969" s="273" t="s">
        <v>83</v>
      </c>
      <c r="E969" s="273" t="s">
        <v>287</v>
      </c>
      <c r="F969" s="273" t="s">
        <v>466</v>
      </c>
      <c r="G969" s="273" t="s">
        <v>853</v>
      </c>
      <c r="H969" s="274">
        <v>45017</v>
      </c>
      <c r="I969" s="273">
        <v>11719</v>
      </c>
      <c r="J969" s="273">
        <v>797</v>
      </c>
      <c r="K969" s="273">
        <v>107900</v>
      </c>
      <c r="L969" s="273" t="s">
        <v>66</v>
      </c>
      <c r="N969" s="273" t="s">
        <v>107</v>
      </c>
      <c r="W969" s="273">
        <v>184498</v>
      </c>
      <c r="X969" s="273" t="s">
        <v>64</v>
      </c>
      <c r="Y969" s="273" t="s">
        <v>75</v>
      </c>
      <c r="Z969" s="273" t="s">
        <v>231</v>
      </c>
      <c r="AA969" s="273" t="s">
        <v>231</v>
      </c>
      <c r="AB969" s="274">
        <v>44958</v>
      </c>
      <c r="AC969" s="273">
        <v>15728</v>
      </c>
      <c r="AD969" s="273">
        <v>24</v>
      </c>
      <c r="AK969" s="273">
        <v>291356</v>
      </c>
      <c r="BV969" s="279" t="s">
        <v>64</v>
      </c>
      <c r="BW969" s="280" t="s">
        <v>75</v>
      </c>
      <c r="BX969" s="280" t="s">
        <v>231</v>
      </c>
      <c r="BY969" s="280" t="s">
        <v>231</v>
      </c>
      <c r="BZ969" s="280" t="s">
        <v>167</v>
      </c>
      <c r="CA969" s="280" t="s">
        <v>168</v>
      </c>
      <c r="CB969" s="280" t="s">
        <v>313</v>
      </c>
      <c r="CC969" s="280" t="s">
        <v>314</v>
      </c>
      <c r="CD969" s="281">
        <v>14</v>
      </c>
      <c r="CE969" s="277">
        <v>45231</v>
      </c>
      <c r="CF969" s="280">
        <v>162</v>
      </c>
      <c r="CG969" s="280" t="s">
        <v>80</v>
      </c>
      <c r="CH969" s="280">
        <v>162</v>
      </c>
      <c r="CI969" s="280" t="s">
        <v>80</v>
      </c>
      <c r="CJ969" s="280"/>
      <c r="CK969" s="280"/>
      <c r="CL969" s="280"/>
      <c r="CM969" s="280" t="s">
        <v>73</v>
      </c>
      <c r="CN969" s="280">
        <v>3</v>
      </c>
    </row>
    <row r="970" spans="4:92">
      <c r="D970" s="273" t="s">
        <v>83</v>
      </c>
      <c r="E970" s="273" t="s">
        <v>287</v>
      </c>
      <c r="F970" s="273" t="s">
        <v>466</v>
      </c>
      <c r="G970" s="273" t="s">
        <v>853</v>
      </c>
      <c r="H970" s="274">
        <v>45017</v>
      </c>
      <c r="I970" s="273">
        <v>11719</v>
      </c>
      <c r="J970" s="273">
        <v>797</v>
      </c>
      <c r="K970" s="273">
        <v>0</v>
      </c>
      <c r="L970" s="273" t="s">
        <v>66</v>
      </c>
      <c r="M970" s="273">
        <v>0</v>
      </c>
      <c r="N970" s="273" t="s">
        <v>115</v>
      </c>
      <c r="W970" s="273">
        <v>184497</v>
      </c>
      <c r="X970" s="273" t="s">
        <v>64</v>
      </c>
      <c r="Y970" s="273" t="s">
        <v>75</v>
      </c>
      <c r="Z970" s="273" t="s">
        <v>231</v>
      </c>
      <c r="AA970" s="273" t="s">
        <v>231</v>
      </c>
      <c r="AB970" s="274">
        <v>44958</v>
      </c>
      <c r="AC970" s="273">
        <v>15728</v>
      </c>
      <c r="AD970" s="273">
        <v>24</v>
      </c>
      <c r="AK970" s="273">
        <v>291363</v>
      </c>
      <c r="BV970" s="336" t="s">
        <v>64</v>
      </c>
      <c r="BW970" s="337" t="s">
        <v>75</v>
      </c>
      <c r="BX970" s="337" t="s">
        <v>231</v>
      </c>
      <c r="BY970" s="337" t="s">
        <v>231</v>
      </c>
      <c r="BZ970" s="337" t="s">
        <v>86</v>
      </c>
      <c r="CA970" s="337" t="s">
        <v>87</v>
      </c>
      <c r="CB970" s="337" t="s">
        <v>101</v>
      </c>
      <c r="CC970" s="337" t="s">
        <v>102</v>
      </c>
      <c r="CD970" s="338">
        <v>4</v>
      </c>
      <c r="CE970" s="335">
        <v>45261</v>
      </c>
      <c r="CF970" s="337">
        <v>50360.76</v>
      </c>
      <c r="CG970" s="337" t="s">
        <v>1495</v>
      </c>
      <c r="CH970" s="337">
        <v>7239.3592500000004</v>
      </c>
      <c r="CI970" s="337" t="s">
        <v>104</v>
      </c>
      <c r="CJ970" s="337"/>
      <c r="CK970" s="337"/>
      <c r="CL970" s="337"/>
      <c r="CM970" s="337" t="s">
        <v>73</v>
      </c>
      <c r="CN970" s="337">
        <v>3</v>
      </c>
    </row>
    <row r="971" spans="4:92">
      <c r="D971" s="273" t="s">
        <v>83</v>
      </c>
      <c r="E971" s="273" t="s">
        <v>287</v>
      </c>
      <c r="F971" s="273" t="s">
        <v>466</v>
      </c>
      <c r="G971" s="273" t="s">
        <v>853</v>
      </c>
      <c r="H971" s="274">
        <v>45047</v>
      </c>
      <c r="I971" s="273">
        <v>12338</v>
      </c>
      <c r="J971" s="273">
        <v>797</v>
      </c>
      <c r="K971" s="273">
        <v>40193</v>
      </c>
      <c r="L971" s="273" t="s">
        <v>66</v>
      </c>
      <c r="M971" s="273">
        <v>0</v>
      </c>
      <c r="N971" s="273" t="s">
        <v>1010</v>
      </c>
      <c r="O971" s="273">
        <v>0</v>
      </c>
      <c r="P971" s="273" t="s">
        <v>1011</v>
      </c>
      <c r="Q971" s="273" t="s">
        <v>1188</v>
      </c>
      <c r="R971" s="273" t="s">
        <v>1013</v>
      </c>
      <c r="S971" s="273" t="s">
        <v>1525</v>
      </c>
      <c r="U971" s="273" t="s">
        <v>73</v>
      </c>
      <c r="V971" s="273" t="s">
        <v>1526</v>
      </c>
      <c r="W971" s="273">
        <v>184545</v>
      </c>
      <c r="X971" s="273" t="s">
        <v>64</v>
      </c>
      <c r="Y971" s="273" t="s">
        <v>75</v>
      </c>
      <c r="Z971" s="273" t="s">
        <v>231</v>
      </c>
      <c r="AA971" s="273" t="s">
        <v>231</v>
      </c>
      <c r="AB971" s="274">
        <v>44986</v>
      </c>
      <c r="AC971" s="273">
        <v>11872</v>
      </c>
      <c r="AD971" s="273">
        <v>24</v>
      </c>
      <c r="AK971" s="273">
        <v>291883</v>
      </c>
      <c r="BV971" s="279" t="s">
        <v>64</v>
      </c>
      <c r="BW971" s="280" t="s">
        <v>75</v>
      </c>
      <c r="BX971" s="280" t="s">
        <v>231</v>
      </c>
      <c r="BY971" s="280" t="s">
        <v>231</v>
      </c>
      <c r="BZ971" s="280" t="s">
        <v>86</v>
      </c>
      <c r="CA971" s="280" t="s">
        <v>87</v>
      </c>
      <c r="CB971" s="280" t="s">
        <v>101</v>
      </c>
      <c r="CC971" s="280" t="s">
        <v>102</v>
      </c>
      <c r="CD971" s="281">
        <v>4</v>
      </c>
      <c r="CE971" s="277">
        <v>45261</v>
      </c>
      <c r="CF971" s="280">
        <v>24885.48</v>
      </c>
      <c r="CG971" s="280" t="s">
        <v>1495</v>
      </c>
      <c r="CH971" s="280">
        <v>3577.28775</v>
      </c>
      <c r="CI971" s="280" t="s">
        <v>104</v>
      </c>
      <c r="CJ971" s="280"/>
      <c r="CK971" s="280"/>
      <c r="CL971" s="280"/>
      <c r="CM971" s="280" t="s">
        <v>73</v>
      </c>
      <c r="CN971" s="280">
        <v>3</v>
      </c>
    </row>
    <row r="972" spans="4:92">
      <c r="D972" s="273" t="s">
        <v>83</v>
      </c>
      <c r="E972" s="273" t="s">
        <v>287</v>
      </c>
      <c r="F972" s="273" t="s">
        <v>466</v>
      </c>
      <c r="G972" s="273" t="s">
        <v>853</v>
      </c>
      <c r="H972" s="274">
        <v>45047</v>
      </c>
      <c r="I972" s="273">
        <v>12338</v>
      </c>
      <c r="J972" s="273">
        <v>797</v>
      </c>
      <c r="K972" s="273">
        <v>141041</v>
      </c>
      <c r="L972" s="273" t="s">
        <v>66</v>
      </c>
      <c r="M972" s="273">
        <v>42880.228554000001</v>
      </c>
      <c r="N972" s="273" t="s">
        <v>964</v>
      </c>
      <c r="P972" s="273" t="s">
        <v>1204</v>
      </c>
      <c r="Q972" s="273" t="s">
        <v>1496</v>
      </c>
      <c r="R972" s="273" t="s">
        <v>70</v>
      </c>
      <c r="S972" s="273" t="s">
        <v>1527</v>
      </c>
      <c r="T972" s="273" t="s">
        <v>122</v>
      </c>
      <c r="U972" s="273" t="s">
        <v>122</v>
      </c>
      <c r="V972" s="273" t="s">
        <v>122</v>
      </c>
      <c r="W972" s="273">
        <v>184561</v>
      </c>
      <c r="X972" s="273" t="s">
        <v>64</v>
      </c>
      <c r="Y972" s="273" t="s">
        <v>75</v>
      </c>
      <c r="Z972" s="273" t="s">
        <v>231</v>
      </c>
      <c r="AA972" s="273" t="s">
        <v>231</v>
      </c>
      <c r="AB972" s="274">
        <v>44986</v>
      </c>
      <c r="AC972" s="273">
        <v>11872</v>
      </c>
      <c r="AD972" s="273">
        <v>24</v>
      </c>
      <c r="AK972" s="273">
        <v>291891</v>
      </c>
      <c r="BV972" s="336" t="s">
        <v>64</v>
      </c>
      <c r="BW972" s="337" t="s">
        <v>75</v>
      </c>
      <c r="BX972" s="337" t="s">
        <v>231</v>
      </c>
      <c r="BY972" s="337" t="s">
        <v>231</v>
      </c>
      <c r="BZ972" s="337" t="s">
        <v>110</v>
      </c>
      <c r="CA972" s="337" t="s">
        <v>111</v>
      </c>
      <c r="CB972" s="337" t="s">
        <v>112</v>
      </c>
      <c r="CC972" s="337" t="s">
        <v>113</v>
      </c>
      <c r="CD972" s="338">
        <v>4</v>
      </c>
      <c r="CE972" s="335">
        <v>45261</v>
      </c>
      <c r="CF972" s="337"/>
      <c r="CG972" s="337"/>
      <c r="CH972" s="337"/>
      <c r="CI972" s="337" t="s">
        <v>80</v>
      </c>
      <c r="CJ972" s="337"/>
      <c r="CK972" s="337"/>
      <c r="CL972" s="337"/>
      <c r="CM972" s="337" t="s">
        <v>73</v>
      </c>
      <c r="CN972" s="337">
        <v>3</v>
      </c>
    </row>
    <row r="973" spans="4:92">
      <c r="D973" s="273" t="s">
        <v>83</v>
      </c>
      <c r="E973" s="273" t="s">
        <v>287</v>
      </c>
      <c r="F973" s="273" t="s">
        <v>466</v>
      </c>
      <c r="G973" s="273" t="s">
        <v>853</v>
      </c>
      <c r="H973" s="274">
        <v>45047</v>
      </c>
      <c r="I973" s="273">
        <v>12338</v>
      </c>
      <c r="J973" s="273">
        <v>797</v>
      </c>
      <c r="K973" s="273">
        <v>61332</v>
      </c>
      <c r="L973" s="273" t="s">
        <v>66</v>
      </c>
      <c r="N973" s="273" t="s">
        <v>107</v>
      </c>
      <c r="W973" s="273">
        <v>184544</v>
      </c>
      <c r="X973" s="273" t="s">
        <v>64</v>
      </c>
      <c r="Y973" s="273" t="s">
        <v>75</v>
      </c>
      <c r="Z973" s="273" t="s">
        <v>231</v>
      </c>
      <c r="AA973" s="273" t="s">
        <v>231</v>
      </c>
      <c r="AB973" s="274">
        <v>44986</v>
      </c>
      <c r="AC973" s="273">
        <v>11872</v>
      </c>
      <c r="AD973" s="273">
        <v>24</v>
      </c>
      <c r="AK973" s="273">
        <v>291898</v>
      </c>
      <c r="BV973" s="279" t="s">
        <v>64</v>
      </c>
      <c r="BW973" s="280" t="s">
        <v>75</v>
      </c>
      <c r="BX973" s="280" t="s">
        <v>231</v>
      </c>
      <c r="BY973" s="280" t="s">
        <v>231</v>
      </c>
      <c r="BZ973" s="280" t="s">
        <v>110</v>
      </c>
      <c r="CA973" s="280" t="s">
        <v>111</v>
      </c>
      <c r="CB973" s="280" t="s">
        <v>117</v>
      </c>
      <c r="CC973" s="280" t="s">
        <v>118</v>
      </c>
      <c r="CD973" s="281">
        <v>5</v>
      </c>
      <c r="CE973" s="277">
        <v>45261</v>
      </c>
      <c r="CF973" s="280"/>
      <c r="CG973" s="280"/>
      <c r="CH973" s="280"/>
      <c r="CI973" s="280" t="s">
        <v>104</v>
      </c>
      <c r="CJ973" s="280"/>
      <c r="CK973" s="280"/>
      <c r="CL973" s="280"/>
      <c r="CM973" s="280" t="s">
        <v>73</v>
      </c>
      <c r="CN973" s="280">
        <v>3</v>
      </c>
    </row>
    <row r="974" spans="4:92">
      <c r="D974" s="273" t="s">
        <v>83</v>
      </c>
      <c r="E974" s="273" t="s">
        <v>287</v>
      </c>
      <c r="F974" s="273" t="s">
        <v>466</v>
      </c>
      <c r="G974" s="273" t="s">
        <v>853</v>
      </c>
      <c r="H974" s="274">
        <v>45047</v>
      </c>
      <c r="I974" s="273">
        <v>12338</v>
      </c>
      <c r="J974" s="273">
        <v>797</v>
      </c>
      <c r="K974" s="273">
        <v>0</v>
      </c>
      <c r="L974" s="273" t="s">
        <v>66</v>
      </c>
      <c r="M974" s="273">
        <v>0</v>
      </c>
      <c r="N974" s="273" t="s">
        <v>115</v>
      </c>
      <c r="W974" s="273">
        <v>184543</v>
      </c>
      <c r="X974" s="273" t="s">
        <v>64</v>
      </c>
      <c r="Y974" s="273" t="s">
        <v>75</v>
      </c>
      <c r="Z974" s="273" t="s">
        <v>231</v>
      </c>
      <c r="AA974" s="273" t="s">
        <v>231</v>
      </c>
      <c r="AB974" s="274">
        <v>44986</v>
      </c>
      <c r="AC974" s="273">
        <v>11872</v>
      </c>
      <c r="AD974" s="273">
        <v>24</v>
      </c>
      <c r="AK974" s="273">
        <v>291905</v>
      </c>
      <c r="BV974" s="336" t="s">
        <v>64</v>
      </c>
      <c r="BW974" s="337" t="s">
        <v>75</v>
      </c>
      <c r="BX974" s="337" t="s">
        <v>231</v>
      </c>
      <c r="BY974" s="337" t="s">
        <v>231</v>
      </c>
      <c r="BZ974" s="337" t="s">
        <v>126</v>
      </c>
      <c r="CA974" s="337" t="s">
        <v>127</v>
      </c>
      <c r="CB974" s="337" t="s">
        <v>128</v>
      </c>
      <c r="CC974" s="337" t="s">
        <v>129</v>
      </c>
      <c r="CD974" s="338">
        <v>6</v>
      </c>
      <c r="CE974" s="335">
        <v>45261</v>
      </c>
      <c r="CF974" s="337"/>
      <c r="CG974" s="337"/>
      <c r="CH974" s="337"/>
      <c r="CI974" s="337" t="s">
        <v>80</v>
      </c>
      <c r="CJ974" s="337"/>
      <c r="CK974" s="337"/>
      <c r="CL974" s="337"/>
      <c r="CM974" s="337" t="s">
        <v>73</v>
      </c>
      <c r="CN974" s="337">
        <v>3</v>
      </c>
    </row>
    <row r="975" spans="4:92">
      <c r="D975" s="273" t="s">
        <v>83</v>
      </c>
      <c r="E975" s="273" t="s">
        <v>287</v>
      </c>
      <c r="F975" s="273" t="s">
        <v>466</v>
      </c>
      <c r="G975" s="273" t="s">
        <v>467</v>
      </c>
      <c r="H975" s="274">
        <v>45200</v>
      </c>
      <c r="I975" s="273">
        <v>14216</v>
      </c>
      <c r="J975" s="273">
        <v>798</v>
      </c>
      <c r="K975" s="273">
        <v>29239</v>
      </c>
      <c r="L975" s="273" t="s">
        <v>66</v>
      </c>
      <c r="M975" s="273">
        <v>8271.0563865000004</v>
      </c>
      <c r="N975" s="273" t="s">
        <v>964</v>
      </c>
      <c r="P975" s="273" t="s">
        <v>68</v>
      </c>
      <c r="Q975" s="273" t="s">
        <v>1496</v>
      </c>
      <c r="R975" s="273" t="s">
        <v>70</v>
      </c>
      <c r="S975" s="273" t="s">
        <v>1533</v>
      </c>
      <c r="T975" s="273" t="s">
        <v>1534</v>
      </c>
      <c r="U975" s="273" t="s">
        <v>1535</v>
      </c>
      <c r="V975" s="273" t="s">
        <v>1534</v>
      </c>
      <c r="W975" s="273">
        <v>256524</v>
      </c>
      <c r="X975" s="273" t="s">
        <v>64</v>
      </c>
      <c r="Y975" s="273" t="s">
        <v>75</v>
      </c>
      <c r="Z975" s="273" t="s">
        <v>231</v>
      </c>
      <c r="AA975" s="273" t="s">
        <v>231</v>
      </c>
      <c r="AB975" s="274">
        <v>44986</v>
      </c>
      <c r="AC975" s="273">
        <v>11872</v>
      </c>
      <c r="AD975" s="273">
        <v>24</v>
      </c>
      <c r="AK975" s="273">
        <v>291912</v>
      </c>
      <c r="BV975" s="279" t="s">
        <v>64</v>
      </c>
      <c r="BW975" s="280" t="s">
        <v>75</v>
      </c>
      <c r="BX975" s="280" t="s">
        <v>231</v>
      </c>
      <c r="BY975" s="280" t="s">
        <v>231</v>
      </c>
      <c r="BZ975" s="280" t="s">
        <v>151</v>
      </c>
      <c r="CA975" s="280" t="s">
        <v>152</v>
      </c>
      <c r="CB975" s="280" t="s">
        <v>153</v>
      </c>
      <c r="CC975" s="280" t="s">
        <v>154</v>
      </c>
      <c r="CD975" s="281">
        <v>10</v>
      </c>
      <c r="CE975" s="277">
        <v>45261</v>
      </c>
      <c r="CF975" s="280">
        <v>42261.3</v>
      </c>
      <c r="CG975" s="280" t="s">
        <v>80</v>
      </c>
      <c r="CH975" s="280">
        <v>42261.3</v>
      </c>
      <c r="CI975" s="280" t="s">
        <v>80</v>
      </c>
      <c r="CJ975" s="280"/>
      <c r="CK975" s="280"/>
      <c r="CL975" s="280"/>
      <c r="CM975" s="280" t="s">
        <v>73</v>
      </c>
      <c r="CN975" s="280">
        <v>3</v>
      </c>
    </row>
    <row r="976" spans="4:92">
      <c r="D976" s="273" t="s">
        <v>83</v>
      </c>
      <c r="E976" s="273" t="s">
        <v>287</v>
      </c>
      <c r="F976" s="273" t="s">
        <v>466</v>
      </c>
      <c r="G976" s="273" t="s">
        <v>467</v>
      </c>
      <c r="H976" s="274">
        <v>45200</v>
      </c>
      <c r="I976" s="273">
        <v>14216</v>
      </c>
      <c r="J976" s="273">
        <v>798</v>
      </c>
      <c r="K976" s="273">
        <v>0</v>
      </c>
      <c r="L976" s="273" t="s">
        <v>66</v>
      </c>
      <c r="N976" s="273" t="s">
        <v>107</v>
      </c>
      <c r="W976" s="273">
        <v>256523</v>
      </c>
      <c r="X976" s="273" t="s">
        <v>64</v>
      </c>
      <c r="Y976" s="273" t="s">
        <v>75</v>
      </c>
      <c r="Z976" s="273" t="s">
        <v>231</v>
      </c>
      <c r="AA976" s="273" t="s">
        <v>231</v>
      </c>
      <c r="AB976" s="274">
        <v>44986</v>
      </c>
      <c r="AC976" s="273">
        <v>11872</v>
      </c>
      <c r="AD976" s="273">
        <v>24</v>
      </c>
      <c r="AK976" s="273">
        <v>291919</v>
      </c>
      <c r="BV976" s="336" t="s">
        <v>64</v>
      </c>
      <c r="BW976" s="337" t="s">
        <v>75</v>
      </c>
      <c r="BX976" s="337" t="s">
        <v>231</v>
      </c>
      <c r="BY976" s="337" t="s">
        <v>231</v>
      </c>
      <c r="BZ976" s="337" t="s">
        <v>138</v>
      </c>
      <c r="CA976" s="337" t="s">
        <v>139</v>
      </c>
      <c r="CB976" s="337" t="s">
        <v>140</v>
      </c>
      <c r="CC976" s="337" t="s">
        <v>141</v>
      </c>
      <c r="CD976" s="338">
        <v>9</v>
      </c>
      <c r="CE976" s="335">
        <v>45261</v>
      </c>
      <c r="CF976" s="337">
        <v>0</v>
      </c>
      <c r="CG976" s="337" t="s">
        <v>80</v>
      </c>
      <c r="CH976" s="337">
        <v>0</v>
      </c>
      <c r="CI976" s="337" t="s">
        <v>80</v>
      </c>
      <c r="CJ976" s="337"/>
      <c r="CK976" s="337"/>
      <c r="CL976" s="337"/>
      <c r="CM976" s="337" t="s">
        <v>73</v>
      </c>
      <c r="CN976" s="337">
        <v>3</v>
      </c>
    </row>
    <row r="977" spans="4:92">
      <c r="D977" s="273" t="s">
        <v>83</v>
      </c>
      <c r="E977" s="273" t="s">
        <v>287</v>
      </c>
      <c r="F977" s="273" t="s">
        <v>466</v>
      </c>
      <c r="G977" s="273" t="s">
        <v>467</v>
      </c>
      <c r="H977" s="274">
        <v>45200</v>
      </c>
      <c r="I977" s="273">
        <v>14216</v>
      </c>
      <c r="J977" s="273">
        <v>798</v>
      </c>
      <c r="K977" s="273">
        <v>0</v>
      </c>
      <c r="L977" s="273" t="s">
        <v>66</v>
      </c>
      <c r="M977" s="273">
        <v>0</v>
      </c>
      <c r="N977" s="273" t="s">
        <v>115</v>
      </c>
      <c r="W977" s="273">
        <v>256522</v>
      </c>
      <c r="X977" s="273" t="s">
        <v>64</v>
      </c>
      <c r="Y977" s="273" t="s">
        <v>75</v>
      </c>
      <c r="Z977" s="273" t="s">
        <v>231</v>
      </c>
      <c r="AA977" s="273" t="s">
        <v>231</v>
      </c>
      <c r="AB977" s="274">
        <v>44986</v>
      </c>
      <c r="AC977" s="273">
        <v>11872</v>
      </c>
      <c r="AD977" s="273">
        <v>24</v>
      </c>
      <c r="AK977" s="273">
        <v>291926</v>
      </c>
      <c r="BV977" s="279" t="s">
        <v>64</v>
      </c>
      <c r="BW977" s="280" t="s">
        <v>75</v>
      </c>
      <c r="BX977" s="280" t="s">
        <v>231</v>
      </c>
      <c r="BY977" s="280" t="s">
        <v>231</v>
      </c>
      <c r="BZ977" s="280" t="s">
        <v>126</v>
      </c>
      <c r="CA977" s="280" t="s">
        <v>127</v>
      </c>
      <c r="CB977" s="280" t="s">
        <v>133</v>
      </c>
      <c r="CC977" s="280" t="s">
        <v>134</v>
      </c>
      <c r="CD977" s="281">
        <v>7</v>
      </c>
      <c r="CE977" s="277">
        <v>45261</v>
      </c>
      <c r="CF977" s="280"/>
      <c r="CG977" s="280"/>
      <c r="CH977" s="280"/>
      <c r="CI977" s="280" t="s">
        <v>104</v>
      </c>
      <c r="CJ977" s="280"/>
      <c r="CK977" s="280"/>
      <c r="CL977" s="280"/>
      <c r="CM977" s="280" t="s">
        <v>73</v>
      </c>
      <c r="CN977" s="280">
        <v>3</v>
      </c>
    </row>
    <row r="978" spans="4:92">
      <c r="D978" s="273" t="s">
        <v>83</v>
      </c>
      <c r="E978" s="273" t="s">
        <v>287</v>
      </c>
      <c r="F978" s="273" t="s">
        <v>466</v>
      </c>
      <c r="G978" s="273" t="s">
        <v>467</v>
      </c>
      <c r="H978" s="274">
        <v>45231</v>
      </c>
      <c r="I978" s="273">
        <v>14583</v>
      </c>
      <c r="J978" s="273">
        <v>798</v>
      </c>
      <c r="K978" s="273">
        <v>30351</v>
      </c>
      <c r="L978" s="273" t="s">
        <v>66</v>
      </c>
      <c r="M978" s="273">
        <v>8737.5743235000009</v>
      </c>
      <c r="N978" s="273" t="s">
        <v>964</v>
      </c>
      <c r="P978" s="273" t="s">
        <v>68</v>
      </c>
      <c r="Q978" s="273" t="s">
        <v>1496</v>
      </c>
      <c r="R978" s="273" t="s">
        <v>70</v>
      </c>
      <c r="S978" s="273" t="s">
        <v>1533</v>
      </c>
      <c r="T978" s="273" t="s">
        <v>1534</v>
      </c>
      <c r="U978" s="273" t="s">
        <v>1535</v>
      </c>
      <c r="V978" s="273" t="s">
        <v>1534</v>
      </c>
      <c r="W978" s="273">
        <v>298030</v>
      </c>
      <c r="X978" s="273" t="s">
        <v>64</v>
      </c>
      <c r="Y978" s="273" t="s">
        <v>75</v>
      </c>
      <c r="Z978" s="273" t="s">
        <v>231</v>
      </c>
      <c r="AA978" s="273" t="s">
        <v>231</v>
      </c>
      <c r="AB978" s="274">
        <v>44986</v>
      </c>
      <c r="AC978" s="273">
        <v>11872</v>
      </c>
      <c r="AD978" s="273">
        <v>24</v>
      </c>
      <c r="AK978" s="273">
        <v>291933</v>
      </c>
      <c r="BV978" s="336" t="s">
        <v>64</v>
      </c>
      <c r="BW978" s="337" t="s">
        <v>75</v>
      </c>
      <c r="BX978" s="337" t="s">
        <v>231</v>
      </c>
      <c r="BY978" s="337" t="s">
        <v>231</v>
      </c>
      <c r="BZ978" s="337" t="s">
        <v>167</v>
      </c>
      <c r="CA978" s="337" t="s">
        <v>168</v>
      </c>
      <c r="CB978" s="337" t="s">
        <v>169</v>
      </c>
      <c r="CC978" s="337" t="s">
        <v>170</v>
      </c>
      <c r="CD978" s="338">
        <v>12</v>
      </c>
      <c r="CE978" s="335">
        <v>45261</v>
      </c>
      <c r="CF978" s="337">
        <v>36</v>
      </c>
      <c r="CG978" s="337" t="s">
        <v>80</v>
      </c>
      <c r="CH978" s="337">
        <v>36</v>
      </c>
      <c r="CI978" s="337" t="s">
        <v>80</v>
      </c>
      <c r="CJ978" s="337"/>
      <c r="CK978" s="337"/>
      <c r="CL978" s="337"/>
      <c r="CM978" s="337" t="s">
        <v>73</v>
      </c>
      <c r="CN978" s="337">
        <v>3</v>
      </c>
    </row>
    <row r="979" spans="4:92">
      <c r="D979" s="273" t="s">
        <v>83</v>
      </c>
      <c r="E979" s="273" t="s">
        <v>287</v>
      </c>
      <c r="F979" s="273" t="s">
        <v>466</v>
      </c>
      <c r="G979" s="273" t="s">
        <v>467</v>
      </c>
      <c r="H979" s="274">
        <v>45231</v>
      </c>
      <c r="I979" s="273">
        <v>14583</v>
      </c>
      <c r="J979" s="273">
        <v>798</v>
      </c>
      <c r="K979" s="273">
        <v>0</v>
      </c>
      <c r="L979" s="273" t="s">
        <v>66</v>
      </c>
      <c r="N979" s="273" t="s">
        <v>107</v>
      </c>
      <c r="W979" s="273">
        <v>298029</v>
      </c>
      <c r="X979" s="273" t="s">
        <v>64</v>
      </c>
      <c r="Y979" s="273" t="s">
        <v>75</v>
      </c>
      <c r="Z979" s="273" t="s">
        <v>231</v>
      </c>
      <c r="AA979" s="273" t="s">
        <v>231</v>
      </c>
      <c r="AB979" s="274">
        <v>45047</v>
      </c>
      <c r="AC979" s="273">
        <v>12177</v>
      </c>
      <c r="AD979" s="273">
        <v>24</v>
      </c>
      <c r="AE979" s="273">
        <v>0.26</v>
      </c>
      <c r="AF979" s="273" t="s">
        <v>90</v>
      </c>
      <c r="AG979" s="273" t="s">
        <v>397</v>
      </c>
      <c r="AH979" s="273" t="s">
        <v>398</v>
      </c>
      <c r="AI979" s="273" t="s">
        <v>123</v>
      </c>
      <c r="AJ979" s="273" t="s">
        <v>200</v>
      </c>
      <c r="AK979" s="273">
        <v>288439</v>
      </c>
      <c r="BV979" s="279" t="s">
        <v>64</v>
      </c>
      <c r="BW979" s="280" t="s">
        <v>75</v>
      </c>
      <c r="BX979" s="280" t="s">
        <v>231</v>
      </c>
      <c r="BY979" s="280" t="s">
        <v>231</v>
      </c>
      <c r="BZ979" s="280" t="s">
        <v>151</v>
      </c>
      <c r="CA979" s="280" t="s">
        <v>152</v>
      </c>
      <c r="CB979" s="280" t="s">
        <v>161</v>
      </c>
      <c r="CC979" s="280" t="s">
        <v>162</v>
      </c>
      <c r="CD979" s="281">
        <v>11</v>
      </c>
      <c r="CE979" s="277">
        <v>45261</v>
      </c>
      <c r="CF979" s="280">
        <v>29582.9</v>
      </c>
      <c r="CG979" s="280" t="s">
        <v>80</v>
      </c>
      <c r="CH979" s="280">
        <v>29582.9</v>
      </c>
      <c r="CI979" s="280" t="s">
        <v>80</v>
      </c>
      <c r="CJ979" s="280"/>
      <c r="CK979" s="280"/>
      <c r="CL979" s="280"/>
      <c r="CM979" s="280" t="s">
        <v>73</v>
      </c>
      <c r="CN979" s="280">
        <v>3</v>
      </c>
    </row>
    <row r="980" spans="4:92">
      <c r="D980" s="273" t="s">
        <v>83</v>
      </c>
      <c r="E980" s="273" t="s">
        <v>287</v>
      </c>
      <c r="F980" s="273" t="s">
        <v>466</v>
      </c>
      <c r="G980" s="273" t="s">
        <v>467</v>
      </c>
      <c r="H980" s="274">
        <v>45231</v>
      </c>
      <c r="I980" s="273">
        <v>14583</v>
      </c>
      <c r="J980" s="273">
        <v>798</v>
      </c>
      <c r="K980" s="273">
        <v>0</v>
      </c>
      <c r="L980" s="273" t="s">
        <v>66</v>
      </c>
      <c r="M980" s="273">
        <v>0</v>
      </c>
      <c r="N980" s="273" t="s">
        <v>115</v>
      </c>
      <c r="W980" s="273">
        <v>298028</v>
      </c>
      <c r="X980" s="273" t="s">
        <v>64</v>
      </c>
      <c r="Y980" s="273" t="s">
        <v>75</v>
      </c>
      <c r="Z980" s="273" t="s">
        <v>231</v>
      </c>
      <c r="AA980" s="273" t="s">
        <v>231</v>
      </c>
      <c r="AB980" s="274">
        <v>45047</v>
      </c>
      <c r="AC980" s="273">
        <v>12177</v>
      </c>
      <c r="AD980" s="273">
        <v>24</v>
      </c>
      <c r="AE980" s="273">
        <v>0.81</v>
      </c>
      <c r="AF980" s="273" t="s">
        <v>90</v>
      </c>
      <c r="AG980" s="273" t="s">
        <v>401</v>
      </c>
      <c r="AH980" s="273" t="s">
        <v>402</v>
      </c>
      <c r="AI980" s="273" t="s">
        <v>123</v>
      </c>
      <c r="AJ980" s="273" t="s">
        <v>200</v>
      </c>
      <c r="AK980" s="273">
        <v>288445</v>
      </c>
      <c r="BV980" s="336" t="s">
        <v>64</v>
      </c>
      <c r="BW980" s="337" t="s">
        <v>75</v>
      </c>
      <c r="BX980" s="337" t="s">
        <v>231</v>
      </c>
      <c r="BY980" s="337" t="s">
        <v>231</v>
      </c>
      <c r="BZ980" s="337" t="s">
        <v>86</v>
      </c>
      <c r="CA980" s="337" t="s">
        <v>87</v>
      </c>
      <c r="CB980" s="337" t="s">
        <v>225</v>
      </c>
      <c r="CC980" s="337" t="s">
        <v>226</v>
      </c>
      <c r="CD980" s="338">
        <v>5</v>
      </c>
      <c r="CE980" s="335">
        <v>45261</v>
      </c>
      <c r="CF980" s="337">
        <v>0</v>
      </c>
      <c r="CG980" s="337" t="s">
        <v>80</v>
      </c>
      <c r="CH980" s="337">
        <v>0</v>
      </c>
      <c r="CI980" s="337" t="s">
        <v>80</v>
      </c>
      <c r="CJ980" s="337"/>
      <c r="CK980" s="337"/>
      <c r="CL980" s="337"/>
      <c r="CM980" s="337" t="s">
        <v>73</v>
      </c>
      <c r="CN980" s="337">
        <v>3</v>
      </c>
    </row>
    <row r="981" spans="4:92">
      <c r="D981" s="273" t="s">
        <v>83</v>
      </c>
      <c r="E981" s="273" t="s">
        <v>287</v>
      </c>
      <c r="F981" s="273" t="s">
        <v>466</v>
      </c>
      <c r="G981" s="273" t="s">
        <v>467</v>
      </c>
      <c r="H981" s="274">
        <v>45261</v>
      </c>
      <c r="I981" s="273">
        <v>17042</v>
      </c>
      <c r="J981" s="273">
        <v>798</v>
      </c>
      <c r="K981" s="273">
        <v>24285</v>
      </c>
      <c r="L981" s="273" t="s">
        <v>66</v>
      </c>
      <c r="M981" s="273">
        <v>6596.1902954999996</v>
      </c>
      <c r="N981" s="273" t="s">
        <v>964</v>
      </c>
      <c r="P981" s="273" t="s">
        <v>68</v>
      </c>
      <c r="Q981" s="273" t="s">
        <v>1496</v>
      </c>
      <c r="R981" s="273" t="s">
        <v>70</v>
      </c>
      <c r="S981" s="273" t="s">
        <v>1533</v>
      </c>
      <c r="T981" s="273" t="s">
        <v>1534</v>
      </c>
      <c r="U981" s="273" t="s">
        <v>1534</v>
      </c>
      <c r="V981" s="273" t="s">
        <v>1534</v>
      </c>
      <c r="W981" s="273">
        <v>314522</v>
      </c>
      <c r="X981" s="273" t="s">
        <v>64</v>
      </c>
      <c r="Y981" s="273" t="s">
        <v>75</v>
      </c>
      <c r="Z981" s="273" t="s">
        <v>231</v>
      </c>
      <c r="AA981" s="273" t="s">
        <v>231</v>
      </c>
      <c r="AB981" s="274">
        <v>45047</v>
      </c>
      <c r="AC981" s="273">
        <v>12177</v>
      </c>
      <c r="AD981" s="273">
        <v>24</v>
      </c>
      <c r="AE981" s="273">
        <v>0.28999999999999998</v>
      </c>
      <c r="AF981" s="273" t="s">
        <v>90</v>
      </c>
      <c r="AG981" s="273" t="s">
        <v>405</v>
      </c>
      <c r="AH981" s="273" t="s">
        <v>406</v>
      </c>
      <c r="AI981" s="273" t="s">
        <v>123</v>
      </c>
      <c r="AJ981" s="273" t="s">
        <v>200</v>
      </c>
      <c r="AK981" s="273">
        <v>288451</v>
      </c>
      <c r="BV981" s="279" t="s">
        <v>64</v>
      </c>
      <c r="BW981" s="280" t="s">
        <v>75</v>
      </c>
      <c r="BX981" s="280" t="s">
        <v>231</v>
      </c>
      <c r="BY981" s="280" t="s">
        <v>231</v>
      </c>
      <c r="BZ981" s="280" t="s">
        <v>86</v>
      </c>
      <c r="CA981" s="280" t="s">
        <v>87</v>
      </c>
      <c r="CB981" s="280" t="s">
        <v>225</v>
      </c>
      <c r="CC981" s="280" t="s">
        <v>226</v>
      </c>
      <c r="CD981" s="281">
        <v>5</v>
      </c>
      <c r="CE981" s="277">
        <v>45261</v>
      </c>
      <c r="CF981" s="280">
        <v>0</v>
      </c>
      <c r="CG981" s="280" t="s">
        <v>80</v>
      </c>
      <c r="CH981" s="280">
        <v>0</v>
      </c>
      <c r="CI981" s="280" t="s">
        <v>80</v>
      </c>
      <c r="CJ981" s="280"/>
      <c r="CK981" s="280"/>
      <c r="CL981" s="280"/>
      <c r="CM981" s="280" t="s">
        <v>73</v>
      </c>
      <c r="CN981" s="280">
        <v>3</v>
      </c>
    </row>
    <row r="982" spans="4:92">
      <c r="D982" s="273" t="s">
        <v>83</v>
      </c>
      <c r="E982" s="273" t="s">
        <v>287</v>
      </c>
      <c r="F982" s="273" t="s">
        <v>466</v>
      </c>
      <c r="G982" s="273" t="s">
        <v>467</v>
      </c>
      <c r="H982" s="274">
        <v>45261</v>
      </c>
      <c r="I982" s="273">
        <v>17042</v>
      </c>
      <c r="J982" s="273">
        <v>798</v>
      </c>
      <c r="K982" s="273">
        <v>0</v>
      </c>
      <c r="L982" s="273" t="s">
        <v>66</v>
      </c>
      <c r="N982" s="273" t="s">
        <v>107</v>
      </c>
      <c r="W982" s="273">
        <v>314521</v>
      </c>
      <c r="X982" s="273" t="s">
        <v>64</v>
      </c>
      <c r="Y982" s="273" t="s">
        <v>75</v>
      </c>
      <c r="Z982" s="273" t="s">
        <v>231</v>
      </c>
      <c r="AA982" s="273" t="s">
        <v>231</v>
      </c>
      <c r="AB982" s="274">
        <v>45047</v>
      </c>
      <c r="AC982" s="273">
        <v>12177</v>
      </c>
      <c r="AD982" s="273">
        <v>24</v>
      </c>
      <c r="AE982" s="273">
        <v>0.14000000000000001</v>
      </c>
      <c r="AF982" s="273" t="s">
        <v>90</v>
      </c>
      <c r="AG982" s="273" t="s">
        <v>1536</v>
      </c>
      <c r="AH982" s="273" t="s">
        <v>1537</v>
      </c>
      <c r="AI982" s="273" t="s">
        <v>123</v>
      </c>
      <c r="AJ982" s="273" t="s">
        <v>200</v>
      </c>
      <c r="AK982" s="273">
        <v>288460</v>
      </c>
      <c r="BV982" s="336" t="s">
        <v>64</v>
      </c>
      <c r="BW982" s="337" t="s">
        <v>75</v>
      </c>
      <c r="BX982" s="337" t="s">
        <v>308</v>
      </c>
      <c r="BY982" s="337" t="s">
        <v>308</v>
      </c>
      <c r="BZ982" s="337" t="s">
        <v>86</v>
      </c>
      <c r="CA982" s="337" t="s">
        <v>87</v>
      </c>
      <c r="CB982" s="337" t="s">
        <v>225</v>
      </c>
      <c r="CC982" s="337" t="s">
        <v>226</v>
      </c>
      <c r="CD982" s="338">
        <v>5</v>
      </c>
      <c r="CE982" s="335">
        <v>44927</v>
      </c>
      <c r="CF982" s="337">
        <v>0</v>
      </c>
      <c r="CG982" s="337" t="s">
        <v>90</v>
      </c>
      <c r="CH982" s="337">
        <v>0</v>
      </c>
      <c r="CI982" s="337" t="s">
        <v>80</v>
      </c>
      <c r="CJ982" s="337"/>
      <c r="CK982" s="337"/>
      <c r="CL982" s="337"/>
      <c r="CM982" s="337" t="s">
        <v>73</v>
      </c>
      <c r="CN982" s="337">
        <v>3</v>
      </c>
    </row>
    <row r="983" spans="4:92">
      <c r="D983" s="273" t="s">
        <v>83</v>
      </c>
      <c r="E983" s="273" t="s">
        <v>287</v>
      </c>
      <c r="F983" s="273" t="s">
        <v>466</v>
      </c>
      <c r="G983" s="273" t="s">
        <v>467</v>
      </c>
      <c r="H983" s="274">
        <v>45261</v>
      </c>
      <c r="I983" s="273">
        <v>17042</v>
      </c>
      <c r="J983" s="273">
        <v>798</v>
      </c>
      <c r="K983" s="273">
        <v>0</v>
      </c>
      <c r="L983" s="273" t="s">
        <v>66</v>
      </c>
      <c r="M983" s="273">
        <v>0</v>
      </c>
      <c r="N983" s="273" t="s">
        <v>115</v>
      </c>
      <c r="W983" s="273">
        <v>314520</v>
      </c>
      <c r="X983" s="273" t="s">
        <v>64</v>
      </c>
      <c r="Y983" s="273" t="s">
        <v>75</v>
      </c>
      <c r="Z983" s="273" t="s">
        <v>231</v>
      </c>
      <c r="AA983" s="273" t="s">
        <v>231</v>
      </c>
      <c r="AB983" s="274">
        <v>45047</v>
      </c>
      <c r="AC983" s="273">
        <v>12177</v>
      </c>
      <c r="AD983" s="273">
        <v>24</v>
      </c>
      <c r="AE983" s="273">
        <v>3.94</v>
      </c>
      <c r="AF983" s="273" t="s">
        <v>90</v>
      </c>
      <c r="AG983" s="273" t="s">
        <v>409</v>
      </c>
      <c r="AH983" s="273" t="s">
        <v>410</v>
      </c>
      <c r="AI983" s="273" t="s">
        <v>123</v>
      </c>
      <c r="AJ983" s="273" t="s">
        <v>200</v>
      </c>
      <c r="AK983" s="273">
        <v>288465</v>
      </c>
      <c r="BV983" s="279" t="s">
        <v>64</v>
      </c>
      <c r="BW983" s="280" t="s">
        <v>75</v>
      </c>
      <c r="BX983" s="280" t="s">
        <v>308</v>
      </c>
      <c r="BY983" s="280" t="s">
        <v>308</v>
      </c>
      <c r="BZ983" s="280" t="s">
        <v>86</v>
      </c>
      <c r="CA983" s="280" t="s">
        <v>87</v>
      </c>
      <c r="CB983" s="280" t="s">
        <v>225</v>
      </c>
      <c r="CC983" s="280" t="s">
        <v>226</v>
      </c>
      <c r="CD983" s="281">
        <v>5</v>
      </c>
      <c r="CE983" s="277">
        <v>44927</v>
      </c>
      <c r="CF983" s="280">
        <v>0</v>
      </c>
      <c r="CG983" s="280" t="s">
        <v>90</v>
      </c>
      <c r="CH983" s="280">
        <v>0</v>
      </c>
      <c r="CI983" s="280" t="s">
        <v>80</v>
      </c>
      <c r="CJ983" s="280"/>
      <c r="CK983" s="280"/>
      <c r="CL983" s="280"/>
      <c r="CM983" s="280" t="s">
        <v>73</v>
      </c>
      <c r="CN983" s="280">
        <v>3</v>
      </c>
    </row>
    <row r="984" spans="4:92">
      <c r="D984" s="273" t="s">
        <v>83</v>
      </c>
      <c r="E984" s="273" t="s">
        <v>287</v>
      </c>
      <c r="F984" s="273" t="s">
        <v>484</v>
      </c>
      <c r="G984" s="273" t="s">
        <v>485</v>
      </c>
      <c r="H984" s="274">
        <v>44927</v>
      </c>
      <c r="I984" s="273">
        <v>11240</v>
      </c>
      <c r="J984" s="273">
        <v>807</v>
      </c>
      <c r="K984" s="273">
        <v>200585</v>
      </c>
      <c r="L984" s="273" t="s">
        <v>66</v>
      </c>
      <c r="M984" s="273">
        <v>8314.2988000000005</v>
      </c>
      <c r="N984" s="273" t="s">
        <v>964</v>
      </c>
      <c r="P984" s="273" t="s">
        <v>68</v>
      </c>
      <c r="Q984" s="273" t="s">
        <v>1496</v>
      </c>
      <c r="R984" s="273" t="s">
        <v>70</v>
      </c>
      <c r="S984" s="273" t="s">
        <v>1538</v>
      </c>
      <c r="T984" s="273" t="s">
        <v>1539</v>
      </c>
      <c r="U984" s="273" t="s">
        <v>73</v>
      </c>
      <c r="V984" s="273" t="s">
        <v>1540</v>
      </c>
      <c r="W984" s="273">
        <v>139873</v>
      </c>
      <c r="X984" s="273" t="s">
        <v>64</v>
      </c>
      <c r="Y984" s="273" t="s">
        <v>75</v>
      </c>
      <c r="Z984" s="273" t="s">
        <v>231</v>
      </c>
      <c r="AA984" s="273" t="s">
        <v>231</v>
      </c>
      <c r="AB984" s="274">
        <v>45047</v>
      </c>
      <c r="AC984" s="273">
        <v>12177</v>
      </c>
      <c r="AD984" s="273">
        <v>24</v>
      </c>
      <c r="AE984" s="273">
        <v>8.6</v>
      </c>
      <c r="AF984" s="273" t="s">
        <v>90</v>
      </c>
      <c r="AG984" s="273" t="s">
        <v>414</v>
      </c>
      <c r="AH984" s="273" t="s">
        <v>415</v>
      </c>
      <c r="AI984" s="273" t="s">
        <v>199</v>
      </c>
      <c r="AJ984" s="273" t="s">
        <v>200</v>
      </c>
      <c r="AK984" s="273">
        <v>288470</v>
      </c>
      <c r="BV984" s="336" t="s">
        <v>64</v>
      </c>
      <c r="BW984" s="337" t="s">
        <v>75</v>
      </c>
      <c r="BX984" s="337" t="s">
        <v>308</v>
      </c>
      <c r="BY984" s="337" t="s">
        <v>308</v>
      </c>
      <c r="BZ984" s="337" t="s">
        <v>86</v>
      </c>
      <c r="CA984" s="337" t="s">
        <v>87</v>
      </c>
      <c r="CB984" s="337" t="s">
        <v>225</v>
      </c>
      <c r="CC984" s="337" t="s">
        <v>226</v>
      </c>
      <c r="CD984" s="338">
        <v>5</v>
      </c>
      <c r="CE984" s="335">
        <v>44927</v>
      </c>
      <c r="CF984" s="337">
        <v>512</v>
      </c>
      <c r="CG984" s="337" t="s">
        <v>90</v>
      </c>
      <c r="CH984" s="337">
        <v>512</v>
      </c>
      <c r="CI984" s="337" t="s">
        <v>80</v>
      </c>
      <c r="CJ984" s="337"/>
      <c r="CK984" s="337"/>
      <c r="CL984" s="337"/>
      <c r="CM984" s="337" t="s">
        <v>73</v>
      </c>
      <c r="CN984" s="337">
        <v>3</v>
      </c>
    </row>
    <row r="985" spans="4:92">
      <c r="D985" s="273" t="s">
        <v>83</v>
      </c>
      <c r="E985" s="273" t="s">
        <v>287</v>
      </c>
      <c r="F985" s="273" t="s">
        <v>484</v>
      </c>
      <c r="G985" s="273" t="s">
        <v>485</v>
      </c>
      <c r="H985" s="274">
        <v>44927</v>
      </c>
      <c r="I985" s="273">
        <v>11240</v>
      </c>
      <c r="J985" s="273">
        <v>807</v>
      </c>
      <c r="K985" s="273">
        <v>0</v>
      </c>
      <c r="L985" s="273" t="s">
        <v>66</v>
      </c>
      <c r="M985" s="273">
        <v>0</v>
      </c>
      <c r="N985" s="273" t="s">
        <v>115</v>
      </c>
      <c r="W985" s="273">
        <v>139871</v>
      </c>
      <c r="X985" s="273" t="s">
        <v>64</v>
      </c>
      <c r="Y985" s="273" t="s">
        <v>75</v>
      </c>
      <c r="Z985" s="273" t="s">
        <v>231</v>
      </c>
      <c r="AA985" s="273" t="s">
        <v>231</v>
      </c>
      <c r="AB985" s="274">
        <v>45047</v>
      </c>
      <c r="AC985" s="273">
        <v>12177</v>
      </c>
      <c r="AD985" s="273">
        <v>24</v>
      </c>
      <c r="AE985" s="273">
        <v>2.58</v>
      </c>
      <c r="AF985" s="273" t="s">
        <v>90</v>
      </c>
      <c r="AG985" s="273" t="s">
        <v>534</v>
      </c>
      <c r="AH985" s="273" t="s">
        <v>535</v>
      </c>
      <c r="AI985" s="273" t="s">
        <v>199</v>
      </c>
      <c r="AJ985" s="273" t="s">
        <v>200</v>
      </c>
      <c r="AK985" s="273">
        <v>288475</v>
      </c>
      <c r="BV985" s="279" t="s">
        <v>64</v>
      </c>
      <c r="BW985" s="280" t="s">
        <v>75</v>
      </c>
      <c r="BX985" s="280" t="s">
        <v>308</v>
      </c>
      <c r="BY985" s="280" t="s">
        <v>308</v>
      </c>
      <c r="BZ985" s="280" t="s">
        <v>86</v>
      </c>
      <c r="CA985" s="280" t="s">
        <v>87</v>
      </c>
      <c r="CB985" s="280" t="s">
        <v>225</v>
      </c>
      <c r="CC985" s="280" t="s">
        <v>226</v>
      </c>
      <c r="CD985" s="281">
        <v>5</v>
      </c>
      <c r="CE985" s="277">
        <v>44927</v>
      </c>
      <c r="CF985" s="280">
        <v>0</v>
      </c>
      <c r="CG985" s="280" t="s">
        <v>90</v>
      </c>
      <c r="CH985" s="280">
        <v>0</v>
      </c>
      <c r="CI985" s="280" t="s">
        <v>80</v>
      </c>
      <c r="CJ985" s="280"/>
      <c r="CK985" s="280"/>
      <c r="CL985" s="280"/>
      <c r="CM985" s="280" t="s">
        <v>73</v>
      </c>
      <c r="CN985" s="280">
        <v>3</v>
      </c>
    </row>
    <row r="986" spans="4:92">
      <c r="D986" s="273" t="s">
        <v>83</v>
      </c>
      <c r="E986" s="273" t="s">
        <v>287</v>
      </c>
      <c r="F986" s="273" t="s">
        <v>484</v>
      </c>
      <c r="G986" s="273" t="s">
        <v>485</v>
      </c>
      <c r="H986" s="274">
        <v>44927</v>
      </c>
      <c r="I986" s="273">
        <v>11240</v>
      </c>
      <c r="J986" s="273">
        <v>807</v>
      </c>
      <c r="K986" s="273">
        <v>0</v>
      </c>
      <c r="L986" s="273" t="s">
        <v>66</v>
      </c>
      <c r="N986" s="273" t="s">
        <v>107</v>
      </c>
      <c r="W986" s="273">
        <v>139872</v>
      </c>
      <c r="X986" s="273" t="s">
        <v>64</v>
      </c>
      <c r="Y986" s="273" t="s">
        <v>75</v>
      </c>
      <c r="Z986" s="273" t="s">
        <v>231</v>
      </c>
      <c r="AA986" s="273" t="s">
        <v>231</v>
      </c>
      <c r="AB986" s="274">
        <v>45047</v>
      </c>
      <c r="AC986" s="273">
        <v>12177</v>
      </c>
      <c r="AD986" s="273">
        <v>24</v>
      </c>
      <c r="AE986" s="273">
        <v>3.45</v>
      </c>
      <c r="AF986" s="273" t="s">
        <v>90</v>
      </c>
      <c r="AG986" s="273" t="s">
        <v>420</v>
      </c>
      <c r="AH986" s="273" t="s">
        <v>421</v>
      </c>
      <c r="AI986" s="273" t="s">
        <v>199</v>
      </c>
      <c r="AJ986" s="273" t="s">
        <v>200</v>
      </c>
      <c r="AK986" s="273">
        <v>288481</v>
      </c>
      <c r="BV986" s="336" t="s">
        <v>64</v>
      </c>
      <c r="BW986" s="337" t="s">
        <v>75</v>
      </c>
      <c r="BX986" s="337" t="s">
        <v>308</v>
      </c>
      <c r="BY986" s="337" t="s">
        <v>308</v>
      </c>
      <c r="BZ986" s="337" t="s">
        <v>86</v>
      </c>
      <c r="CA986" s="337" t="s">
        <v>87</v>
      </c>
      <c r="CB986" s="337" t="s">
        <v>233</v>
      </c>
      <c r="CC986" s="337" t="s">
        <v>234</v>
      </c>
      <c r="CD986" s="338">
        <v>1</v>
      </c>
      <c r="CE986" s="335">
        <v>44927</v>
      </c>
      <c r="CF986" s="337"/>
      <c r="CG986" s="337" t="s">
        <v>181</v>
      </c>
      <c r="CH986" s="337"/>
      <c r="CI986" s="337" t="s">
        <v>181</v>
      </c>
      <c r="CJ986" s="337" t="s">
        <v>1541</v>
      </c>
      <c r="CK986" s="337"/>
      <c r="CL986" s="337"/>
      <c r="CM986" s="337" t="s">
        <v>73</v>
      </c>
      <c r="CN986" s="337">
        <v>3</v>
      </c>
    </row>
    <row r="987" spans="4:92">
      <c r="D987" s="273" t="s">
        <v>83</v>
      </c>
      <c r="E987" s="273" t="s">
        <v>287</v>
      </c>
      <c r="F987" s="273" t="s">
        <v>1034</v>
      </c>
      <c r="G987" s="273" t="s">
        <v>1037</v>
      </c>
      <c r="H987" s="274">
        <v>45200</v>
      </c>
      <c r="I987" s="273">
        <v>14248</v>
      </c>
      <c r="J987" s="273">
        <v>850</v>
      </c>
      <c r="K987" s="273">
        <v>169</v>
      </c>
      <c r="L987" s="273" t="s">
        <v>66</v>
      </c>
      <c r="M987" s="273">
        <v>55.9903586</v>
      </c>
      <c r="N987" s="273" t="s">
        <v>115</v>
      </c>
      <c r="W987" s="273">
        <v>254641</v>
      </c>
      <c r="X987" s="273" t="s">
        <v>64</v>
      </c>
      <c r="Y987" s="273" t="s">
        <v>75</v>
      </c>
      <c r="Z987" s="273" t="s">
        <v>231</v>
      </c>
      <c r="AA987" s="273" t="s">
        <v>231</v>
      </c>
      <c r="AB987" s="274">
        <v>45047</v>
      </c>
      <c r="AC987" s="273">
        <v>12177</v>
      </c>
      <c r="AD987" s="273">
        <v>24</v>
      </c>
      <c r="AE987" s="273">
        <v>25.977</v>
      </c>
      <c r="AF987" s="273" t="s">
        <v>90</v>
      </c>
      <c r="AG987" s="273" t="s">
        <v>424</v>
      </c>
      <c r="AH987" s="273" t="s">
        <v>425</v>
      </c>
      <c r="AI987" s="273" t="s">
        <v>199</v>
      </c>
      <c r="AJ987" s="273" t="s">
        <v>200</v>
      </c>
      <c r="AK987" s="273">
        <v>288487</v>
      </c>
      <c r="BV987" s="279" t="s">
        <v>64</v>
      </c>
      <c r="BW987" s="280" t="s">
        <v>75</v>
      </c>
      <c r="BX987" s="280" t="s">
        <v>308</v>
      </c>
      <c r="BY987" s="280" t="s">
        <v>308</v>
      </c>
      <c r="BZ987" s="280" t="s">
        <v>86</v>
      </c>
      <c r="CA987" s="280" t="s">
        <v>87</v>
      </c>
      <c r="CB987" s="280" t="s">
        <v>233</v>
      </c>
      <c r="CC987" s="280" t="s">
        <v>234</v>
      </c>
      <c r="CD987" s="281">
        <v>1</v>
      </c>
      <c r="CE987" s="277">
        <v>44927</v>
      </c>
      <c r="CF987" s="280"/>
      <c r="CG987" s="280" t="s">
        <v>181</v>
      </c>
      <c r="CH987" s="280"/>
      <c r="CI987" s="280" t="s">
        <v>181</v>
      </c>
      <c r="CJ987" s="280" t="s">
        <v>1541</v>
      </c>
      <c r="CK987" s="280"/>
      <c r="CL987" s="280"/>
      <c r="CM987" s="280" t="s">
        <v>73</v>
      </c>
      <c r="CN987" s="280">
        <v>3</v>
      </c>
    </row>
    <row r="988" spans="4:92">
      <c r="D988" s="273" t="s">
        <v>83</v>
      </c>
      <c r="E988" s="273" t="s">
        <v>287</v>
      </c>
      <c r="F988" s="273" t="s">
        <v>1034</v>
      </c>
      <c r="G988" s="273" t="s">
        <v>1037</v>
      </c>
      <c r="H988" s="274">
        <v>45231</v>
      </c>
      <c r="I988" s="273">
        <v>14615</v>
      </c>
      <c r="J988" s="273">
        <v>850</v>
      </c>
      <c r="W988" s="273">
        <v>273475</v>
      </c>
      <c r="X988" s="273" t="s">
        <v>64</v>
      </c>
      <c r="Y988" s="273" t="s">
        <v>75</v>
      </c>
      <c r="Z988" s="273" t="s">
        <v>231</v>
      </c>
      <c r="AA988" s="273" t="s">
        <v>231</v>
      </c>
      <c r="AB988" s="274">
        <v>45047</v>
      </c>
      <c r="AC988" s="273">
        <v>12177</v>
      </c>
      <c r="AD988" s="273">
        <v>24</v>
      </c>
      <c r="AE988" s="273">
        <v>14.4</v>
      </c>
      <c r="AF988" s="273" t="s">
        <v>90</v>
      </c>
      <c r="AG988" s="273" t="s">
        <v>428</v>
      </c>
      <c r="AH988" s="273" t="s">
        <v>429</v>
      </c>
      <c r="AI988" s="273" t="s">
        <v>199</v>
      </c>
      <c r="AJ988" s="273" t="s">
        <v>200</v>
      </c>
      <c r="AK988" s="273">
        <v>288494</v>
      </c>
      <c r="BV988" s="336" t="s">
        <v>64</v>
      </c>
      <c r="BW988" s="337" t="s">
        <v>75</v>
      </c>
      <c r="BX988" s="337" t="s">
        <v>308</v>
      </c>
      <c r="BY988" s="337" t="s">
        <v>308</v>
      </c>
      <c r="BZ988" s="337" t="s">
        <v>86</v>
      </c>
      <c r="CA988" s="337" t="s">
        <v>87</v>
      </c>
      <c r="CB988" s="337" t="s">
        <v>233</v>
      </c>
      <c r="CC988" s="337" t="s">
        <v>234</v>
      </c>
      <c r="CD988" s="338">
        <v>1</v>
      </c>
      <c r="CE988" s="335">
        <v>44927</v>
      </c>
      <c r="CF988" s="337"/>
      <c r="CG988" s="337" t="s">
        <v>181</v>
      </c>
      <c r="CH988" s="337"/>
      <c r="CI988" s="337" t="s">
        <v>181</v>
      </c>
      <c r="CJ988" s="337" t="s">
        <v>1541</v>
      </c>
      <c r="CK988" s="337"/>
      <c r="CL988" s="337"/>
      <c r="CM988" s="337" t="s">
        <v>73</v>
      </c>
      <c r="CN988" s="337">
        <v>3</v>
      </c>
    </row>
    <row r="989" spans="4:92">
      <c r="D989" s="273" t="s">
        <v>83</v>
      </c>
      <c r="E989" s="273" t="s">
        <v>287</v>
      </c>
      <c r="F989" s="273" t="s">
        <v>1034</v>
      </c>
      <c r="G989" s="273" t="s">
        <v>1037</v>
      </c>
      <c r="H989" s="274">
        <v>45231</v>
      </c>
      <c r="I989" s="273">
        <v>14615</v>
      </c>
      <c r="J989" s="273">
        <v>850</v>
      </c>
      <c r="K989" s="273">
        <v>0</v>
      </c>
      <c r="L989" s="273" t="s">
        <v>66</v>
      </c>
      <c r="N989" s="273" t="s">
        <v>107</v>
      </c>
      <c r="W989" s="273">
        <v>273500</v>
      </c>
      <c r="X989" s="273" t="s">
        <v>64</v>
      </c>
      <c r="Y989" s="273" t="s">
        <v>75</v>
      </c>
      <c r="Z989" s="273" t="s">
        <v>231</v>
      </c>
      <c r="AA989" s="273" t="s">
        <v>231</v>
      </c>
      <c r="AB989" s="274">
        <v>45047</v>
      </c>
      <c r="AC989" s="273">
        <v>12177</v>
      </c>
      <c r="AD989" s="273">
        <v>24</v>
      </c>
      <c r="AE989" s="273">
        <v>0.91900000000000004</v>
      </c>
      <c r="AF989" s="273" t="s">
        <v>90</v>
      </c>
      <c r="AG989" s="273" t="s">
        <v>432</v>
      </c>
      <c r="AH989" s="273" t="s">
        <v>433</v>
      </c>
      <c r="AI989" s="273" t="s">
        <v>199</v>
      </c>
      <c r="AJ989" s="273" t="s">
        <v>200</v>
      </c>
      <c r="AK989" s="273">
        <v>288499</v>
      </c>
      <c r="BV989" s="279" t="s">
        <v>64</v>
      </c>
      <c r="BW989" s="280" t="s">
        <v>75</v>
      </c>
      <c r="BX989" s="280" t="s">
        <v>308</v>
      </c>
      <c r="BY989" s="280" t="s">
        <v>308</v>
      </c>
      <c r="BZ989" s="280" t="s">
        <v>86</v>
      </c>
      <c r="CA989" s="280" t="s">
        <v>87</v>
      </c>
      <c r="CB989" s="280" t="s">
        <v>233</v>
      </c>
      <c r="CC989" s="280" t="s">
        <v>234</v>
      </c>
      <c r="CD989" s="281">
        <v>1</v>
      </c>
      <c r="CE989" s="277">
        <v>44927</v>
      </c>
      <c r="CF989" s="280"/>
      <c r="CG989" s="280" t="s">
        <v>181</v>
      </c>
      <c r="CH989" s="280"/>
      <c r="CI989" s="280" t="s">
        <v>181</v>
      </c>
      <c r="CJ989" s="280" t="s">
        <v>1541</v>
      </c>
      <c r="CK989" s="280"/>
      <c r="CL989" s="280"/>
      <c r="CM989" s="280" t="s">
        <v>73</v>
      </c>
      <c r="CN989" s="280">
        <v>3</v>
      </c>
    </row>
    <row r="990" spans="4:92">
      <c r="D990" s="273" t="s">
        <v>83</v>
      </c>
      <c r="E990" s="273" t="s">
        <v>287</v>
      </c>
      <c r="F990" s="273" t="s">
        <v>1034</v>
      </c>
      <c r="G990" s="273" t="s">
        <v>1037</v>
      </c>
      <c r="H990" s="274">
        <v>45231</v>
      </c>
      <c r="I990" s="273">
        <v>14615</v>
      </c>
      <c r="J990" s="273">
        <v>850</v>
      </c>
      <c r="K990" s="273">
        <v>65</v>
      </c>
      <c r="L990" s="273" t="s">
        <v>66</v>
      </c>
      <c r="M990" s="273">
        <v>21.2576982</v>
      </c>
      <c r="N990" s="273" t="s">
        <v>115</v>
      </c>
      <c r="W990" s="273">
        <v>273499</v>
      </c>
      <c r="X990" s="273" t="s">
        <v>64</v>
      </c>
      <c r="Y990" s="273" t="s">
        <v>75</v>
      </c>
      <c r="Z990" s="273" t="s">
        <v>231</v>
      </c>
      <c r="AA990" s="273" t="s">
        <v>231</v>
      </c>
      <c r="AB990" s="274">
        <v>45078</v>
      </c>
      <c r="AC990" s="273">
        <v>12445</v>
      </c>
      <c r="AD990" s="273">
        <v>24</v>
      </c>
      <c r="AK990" s="273">
        <v>292155</v>
      </c>
      <c r="BV990" s="336" t="s">
        <v>64</v>
      </c>
      <c r="BW990" s="337" t="s">
        <v>75</v>
      </c>
      <c r="BX990" s="337" t="s">
        <v>308</v>
      </c>
      <c r="BY990" s="337" t="s">
        <v>308</v>
      </c>
      <c r="BZ990" s="337" t="s">
        <v>110</v>
      </c>
      <c r="CA990" s="337" t="s">
        <v>111</v>
      </c>
      <c r="CB990" s="337" t="s">
        <v>117</v>
      </c>
      <c r="CC990" s="337" t="s">
        <v>118</v>
      </c>
      <c r="CD990" s="338">
        <v>5</v>
      </c>
      <c r="CE990" s="335">
        <v>44958</v>
      </c>
      <c r="CF990" s="337"/>
      <c r="CG990" s="337"/>
      <c r="CH990" s="337"/>
      <c r="CI990" s="337" t="s">
        <v>104</v>
      </c>
      <c r="CJ990" s="337"/>
      <c r="CK990" s="337"/>
      <c r="CL990" s="337"/>
      <c r="CM990" s="337" t="s">
        <v>73</v>
      </c>
      <c r="CN990" s="337">
        <v>3</v>
      </c>
    </row>
    <row r="991" spans="4:92">
      <c r="D991" s="273" t="s">
        <v>83</v>
      </c>
      <c r="E991" s="273" t="s">
        <v>287</v>
      </c>
      <c r="F991" s="273" t="s">
        <v>1034</v>
      </c>
      <c r="G991" s="273" t="s">
        <v>1037</v>
      </c>
      <c r="H991" s="274">
        <v>45261</v>
      </c>
      <c r="I991" s="273">
        <v>17074</v>
      </c>
      <c r="J991" s="273">
        <v>850</v>
      </c>
      <c r="W991" s="273">
        <v>315410</v>
      </c>
      <c r="X991" s="273" t="s">
        <v>64</v>
      </c>
      <c r="Y991" s="273" t="s">
        <v>75</v>
      </c>
      <c r="Z991" s="273" t="s">
        <v>231</v>
      </c>
      <c r="AA991" s="273" t="s">
        <v>231</v>
      </c>
      <c r="AB991" s="274">
        <v>45078</v>
      </c>
      <c r="AC991" s="273">
        <v>12445</v>
      </c>
      <c r="AD991" s="273">
        <v>24</v>
      </c>
      <c r="AK991" s="273">
        <v>292163</v>
      </c>
      <c r="BV991" s="279" t="s">
        <v>64</v>
      </c>
      <c r="BW991" s="280" t="s">
        <v>75</v>
      </c>
      <c r="BX991" s="280" t="s">
        <v>308</v>
      </c>
      <c r="BY991" s="280" t="s">
        <v>308</v>
      </c>
      <c r="BZ991" s="280" t="s">
        <v>126</v>
      </c>
      <c r="CA991" s="280" t="s">
        <v>127</v>
      </c>
      <c r="CB991" s="280" t="s">
        <v>128</v>
      </c>
      <c r="CC991" s="280" t="s">
        <v>129</v>
      </c>
      <c r="CD991" s="281">
        <v>6</v>
      </c>
      <c r="CE991" s="277">
        <v>44958</v>
      </c>
      <c r="CF991" s="280"/>
      <c r="CG991" s="280"/>
      <c r="CH991" s="280"/>
      <c r="CI991" s="280" t="s">
        <v>80</v>
      </c>
      <c r="CJ991" s="280"/>
      <c r="CK991" s="280"/>
      <c r="CL991" s="280"/>
      <c r="CM991" s="280" t="s">
        <v>73</v>
      </c>
      <c r="CN991" s="280">
        <v>3</v>
      </c>
    </row>
    <row r="992" spans="4:92">
      <c r="D992" s="273" t="s">
        <v>83</v>
      </c>
      <c r="E992" s="273" t="s">
        <v>287</v>
      </c>
      <c r="F992" s="273" t="s">
        <v>1034</v>
      </c>
      <c r="G992" s="273" t="s">
        <v>1037</v>
      </c>
      <c r="H992" s="274">
        <v>45261</v>
      </c>
      <c r="I992" s="273">
        <v>17074</v>
      </c>
      <c r="J992" s="273">
        <v>850</v>
      </c>
      <c r="K992" s="273">
        <v>0</v>
      </c>
      <c r="L992" s="273" t="s">
        <v>66</v>
      </c>
      <c r="N992" s="273" t="s">
        <v>107</v>
      </c>
      <c r="W992" s="273">
        <v>315435</v>
      </c>
      <c r="X992" s="273" t="s">
        <v>64</v>
      </c>
      <c r="Y992" s="273" t="s">
        <v>75</v>
      </c>
      <c r="Z992" s="273" t="s">
        <v>231</v>
      </c>
      <c r="AA992" s="273" t="s">
        <v>231</v>
      </c>
      <c r="AB992" s="274">
        <v>45078</v>
      </c>
      <c r="AC992" s="273">
        <v>12445</v>
      </c>
      <c r="AD992" s="273">
        <v>24</v>
      </c>
      <c r="AK992" s="273">
        <v>292170</v>
      </c>
      <c r="BV992" s="336" t="s">
        <v>64</v>
      </c>
      <c r="BW992" s="337" t="s">
        <v>75</v>
      </c>
      <c r="BX992" s="337" t="s">
        <v>308</v>
      </c>
      <c r="BY992" s="337" t="s">
        <v>308</v>
      </c>
      <c r="BZ992" s="337" t="s">
        <v>151</v>
      </c>
      <c r="CA992" s="337" t="s">
        <v>152</v>
      </c>
      <c r="CB992" s="337" t="s">
        <v>153</v>
      </c>
      <c r="CC992" s="337" t="s">
        <v>154</v>
      </c>
      <c r="CD992" s="338">
        <v>10</v>
      </c>
      <c r="CE992" s="335">
        <v>44958</v>
      </c>
      <c r="CF992" s="337">
        <v>19350</v>
      </c>
      <c r="CG992" s="337" t="s">
        <v>90</v>
      </c>
      <c r="CH992" s="337">
        <v>19350</v>
      </c>
      <c r="CI992" s="337" t="s">
        <v>80</v>
      </c>
      <c r="CJ992" s="337"/>
      <c r="CK992" s="337"/>
      <c r="CL992" s="337"/>
      <c r="CM992" s="337" t="s">
        <v>73</v>
      </c>
      <c r="CN992" s="337">
        <v>3</v>
      </c>
    </row>
    <row r="993" spans="4:92">
      <c r="D993" s="273" t="s">
        <v>83</v>
      </c>
      <c r="E993" s="273" t="s">
        <v>287</v>
      </c>
      <c r="F993" s="273" t="s">
        <v>1034</v>
      </c>
      <c r="G993" s="273" t="s">
        <v>1037</v>
      </c>
      <c r="H993" s="274">
        <v>45261</v>
      </c>
      <c r="I993" s="273">
        <v>17074</v>
      </c>
      <c r="J993" s="273">
        <v>850</v>
      </c>
      <c r="K993" s="273">
        <v>210</v>
      </c>
      <c r="L993" s="273" t="s">
        <v>66</v>
      </c>
      <c r="M993" s="273">
        <v>68.566872599999996</v>
      </c>
      <c r="N993" s="273" t="s">
        <v>115</v>
      </c>
      <c r="W993" s="273">
        <v>315434</v>
      </c>
      <c r="X993" s="273" t="s">
        <v>64</v>
      </c>
      <c r="Y993" s="273" t="s">
        <v>75</v>
      </c>
      <c r="Z993" s="273" t="s">
        <v>231</v>
      </c>
      <c r="AA993" s="273" t="s">
        <v>231</v>
      </c>
      <c r="AB993" s="274">
        <v>45078</v>
      </c>
      <c r="AC993" s="273">
        <v>12445</v>
      </c>
      <c r="AD993" s="273">
        <v>24</v>
      </c>
      <c r="AK993" s="273">
        <v>292177</v>
      </c>
      <c r="BV993" s="279" t="s">
        <v>64</v>
      </c>
      <c r="BW993" s="280" t="s">
        <v>75</v>
      </c>
      <c r="BX993" s="280" t="s">
        <v>308</v>
      </c>
      <c r="BY993" s="280" t="s">
        <v>308</v>
      </c>
      <c r="BZ993" s="280" t="s">
        <v>138</v>
      </c>
      <c r="CA993" s="280" t="s">
        <v>139</v>
      </c>
      <c r="CB993" s="280" t="s">
        <v>140</v>
      </c>
      <c r="CC993" s="280" t="s">
        <v>141</v>
      </c>
      <c r="CD993" s="281">
        <v>9</v>
      </c>
      <c r="CE993" s="277">
        <v>44958</v>
      </c>
      <c r="CF993" s="280">
        <v>0</v>
      </c>
      <c r="CG993" s="280" t="s">
        <v>90</v>
      </c>
      <c r="CH993" s="280">
        <v>0</v>
      </c>
      <c r="CI993" s="280" t="s">
        <v>80</v>
      </c>
      <c r="CJ993" s="280"/>
      <c r="CK993" s="280"/>
      <c r="CL993" s="280"/>
      <c r="CM993" s="280" t="s">
        <v>73</v>
      </c>
      <c r="CN993" s="280">
        <v>3</v>
      </c>
    </row>
    <row r="994" spans="4:92">
      <c r="D994" s="273" t="s">
        <v>83</v>
      </c>
      <c r="E994" s="273" t="s">
        <v>287</v>
      </c>
      <c r="F994" s="273" t="s">
        <v>846</v>
      </c>
      <c r="G994" s="273" t="s">
        <v>848</v>
      </c>
      <c r="H994" s="274">
        <v>44927</v>
      </c>
      <c r="I994" s="273">
        <v>11231</v>
      </c>
      <c r="J994" s="273">
        <v>794</v>
      </c>
      <c r="W994" s="273">
        <v>139586</v>
      </c>
      <c r="X994" s="273" t="s">
        <v>64</v>
      </c>
      <c r="Y994" s="273" t="s">
        <v>75</v>
      </c>
      <c r="Z994" s="273" t="s">
        <v>231</v>
      </c>
      <c r="AA994" s="273" t="s">
        <v>231</v>
      </c>
      <c r="AB994" s="274">
        <v>45078</v>
      </c>
      <c r="AC994" s="273">
        <v>12445</v>
      </c>
      <c r="AD994" s="273">
        <v>24</v>
      </c>
      <c r="AK994" s="273">
        <v>292184</v>
      </c>
      <c r="BV994" s="336" t="s">
        <v>64</v>
      </c>
      <c r="BW994" s="337" t="s">
        <v>75</v>
      </c>
      <c r="BX994" s="337" t="s">
        <v>308</v>
      </c>
      <c r="BY994" s="337" t="s">
        <v>308</v>
      </c>
      <c r="BZ994" s="337" t="s">
        <v>126</v>
      </c>
      <c r="CA994" s="337" t="s">
        <v>127</v>
      </c>
      <c r="CB994" s="337" t="s">
        <v>133</v>
      </c>
      <c r="CC994" s="337" t="s">
        <v>134</v>
      </c>
      <c r="CD994" s="338">
        <v>7</v>
      </c>
      <c r="CE994" s="335">
        <v>44958</v>
      </c>
      <c r="CF994" s="337"/>
      <c r="CG994" s="337"/>
      <c r="CH994" s="337"/>
      <c r="CI994" s="337" t="s">
        <v>104</v>
      </c>
      <c r="CJ994" s="337"/>
      <c r="CK994" s="337"/>
      <c r="CL994" s="337"/>
      <c r="CM994" s="337" t="s">
        <v>73</v>
      </c>
      <c r="CN994" s="337">
        <v>3</v>
      </c>
    </row>
    <row r="995" spans="4:92">
      <c r="D995" s="273" t="s">
        <v>83</v>
      </c>
      <c r="E995" s="273" t="s">
        <v>287</v>
      </c>
      <c r="F995" s="273" t="s">
        <v>846</v>
      </c>
      <c r="G995" s="273" t="s">
        <v>848</v>
      </c>
      <c r="H995" s="274">
        <v>44927</v>
      </c>
      <c r="I995" s="273">
        <v>11231</v>
      </c>
      <c r="J995" s="273">
        <v>794</v>
      </c>
      <c r="K995" s="273">
        <v>0</v>
      </c>
      <c r="L995" s="273" t="s">
        <v>66</v>
      </c>
      <c r="N995" s="273" t="s">
        <v>107</v>
      </c>
      <c r="W995" s="273">
        <v>139611</v>
      </c>
      <c r="X995" s="273" t="s">
        <v>64</v>
      </c>
      <c r="Y995" s="273" t="s">
        <v>75</v>
      </c>
      <c r="Z995" s="273" t="s">
        <v>231</v>
      </c>
      <c r="AA995" s="273" t="s">
        <v>231</v>
      </c>
      <c r="AB995" s="274">
        <v>45078</v>
      </c>
      <c r="AC995" s="273">
        <v>12445</v>
      </c>
      <c r="AD995" s="273">
        <v>24</v>
      </c>
      <c r="AK995" s="273">
        <v>292191</v>
      </c>
      <c r="BV995" s="279" t="s">
        <v>64</v>
      </c>
      <c r="BW995" s="280" t="s">
        <v>75</v>
      </c>
      <c r="BX995" s="280" t="s">
        <v>308</v>
      </c>
      <c r="BY995" s="280" t="s">
        <v>308</v>
      </c>
      <c r="BZ995" s="280" t="s">
        <v>167</v>
      </c>
      <c r="CA995" s="280" t="s">
        <v>168</v>
      </c>
      <c r="CB995" s="280" t="s">
        <v>169</v>
      </c>
      <c r="CC995" s="280" t="s">
        <v>170</v>
      </c>
      <c r="CD995" s="281">
        <v>12</v>
      </c>
      <c r="CE995" s="277">
        <v>44958</v>
      </c>
      <c r="CF995" s="280">
        <v>134</v>
      </c>
      <c r="CG995" s="280" t="s">
        <v>90</v>
      </c>
      <c r="CH995" s="280">
        <v>134</v>
      </c>
      <c r="CI995" s="280" t="s">
        <v>80</v>
      </c>
      <c r="CJ995" s="280"/>
      <c r="CK995" s="280"/>
      <c r="CL995" s="280"/>
      <c r="CM995" s="280" t="s">
        <v>73</v>
      </c>
      <c r="CN995" s="280">
        <v>3</v>
      </c>
    </row>
    <row r="996" spans="4:92">
      <c r="D996" s="273" t="s">
        <v>83</v>
      </c>
      <c r="E996" s="273" t="s">
        <v>287</v>
      </c>
      <c r="F996" s="273" t="s">
        <v>846</v>
      </c>
      <c r="G996" s="273" t="s">
        <v>848</v>
      </c>
      <c r="H996" s="274">
        <v>44927</v>
      </c>
      <c r="I996" s="273">
        <v>11231</v>
      </c>
      <c r="J996" s="273">
        <v>794</v>
      </c>
      <c r="K996" s="273">
        <v>6226</v>
      </c>
      <c r="L996" s="273" t="s">
        <v>66</v>
      </c>
      <c r="M996" s="273">
        <v>3781.2820499999998</v>
      </c>
      <c r="N996" s="273" t="s">
        <v>115</v>
      </c>
      <c r="W996" s="273">
        <v>139610</v>
      </c>
      <c r="X996" s="273" t="s">
        <v>64</v>
      </c>
      <c r="Y996" s="273" t="s">
        <v>287</v>
      </c>
      <c r="Z996" s="273" t="s">
        <v>288</v>
      </c>
      <c r="AA996" s="273" t="s">
        <v>1060</v>
      </c>
      <c r="AB996" s="274">
        <v>45108</v>
      </c>
      <c r="AC996" s="273">
        <v>15112</v>
      </c>
      <c r="AD996" s="273">
        <v>857</v>
      </c>
      <c r="AK996" s="273">
        <v>318660</v>
      </c>
      <c r="BV996" s="336" t="s">
        <v>64</v>
      </c>
      <c r="BW996" s="337" t="s">
        <v>75</v>
      </c>
      <c r="BX996" s="337" t="s">
        <v>308</v>
      </c>
      <c r="BY996" s="337" t="s">
        <v>308</v>
      </c>
      <c r="BZ996" s="337" t="s">
        <v>151</v>
      </c>
      <c r="CA996" s="337" t="s">
        <v>152</v>
      </c>
      <c r="CB996" s="337" t="s">
        <v>161</v>
      </c>
      <c r="CC996" s="337" t="s">
        <v>162</v>
      </c>
      <c r="CD996" s="338">
        <v>11</v>
      </c>
      <c r="CE996" s="335">
        <v>44958</v>
      </c>
      <c r="CF996" s="337">
        <v>15480</v>
      </c>
      <c r="CG996" s="337" t="s">
        <v>90</v>
      </c>
      <c r="CH996" s="337">
        <v>15480</v>
      </c>
      <c r="CI996" s="337" t="s">
        <v>80</v>
      </c>
      <c r="CJ996" s="337"/>
      <c r="CK996" s="337"/>
      <c r="CL996" s="337"/>
      <c r="CM996" s="337" t="s">
        <v>73</v>
      </c>
      <c r="CN996" s="337">
        <v>3</v>
      </c>
    </row>
    <row r="997" spans="4:92">
      <c r="D997" s="273" t="s">
        <v>83</v>
      </c>
      <c r="E997" s="273" t="s">
        <v>287</v>
      </c>
      <c r="F997" s="273" t="s">
        <v>846</v>
      </c>
      <c r="G997" s="273" t="s">
        <v>848</v>
      </c>
      <c r="H997" s="274">
        <v>44927</v>
      </c>
      <c r="I997" s="273">
        <v>17155</v>
      </c>
      <c r="J997" s="273">
        <v>794</v>
      </c>
      <c r="K997" s="273">
        <v>55</v>
      </c>
      <c r="L997" s="273" t="s">
        <v>1202</v>
      </c>
      <c r="M997" s="273">
        <v>431.50725</v>
      </c>
      <c r="N997" s="273" t="s">
        <v>1203</v>
      </c>
      <c r="P997" s="273" t="s">
        <v>92</v>
      </c>
      <c r="Q997" s="273" t="s">
        <v>1496</v>
      </c>
      <c r="R997" s="273" t="s">
        <v>70</v>
      </c>
      <c r="S997" s="273" t="s">
        <v>1521</v>
      </c>
      <c r="T997" s="273" t="s">
        <v>1542</v>
      </c>
      <c r="U997" s="273" t="s">
        <v>1523</v>
      </c>
      <c r="V997" s="273" t="s">
        <v>1524</v>
      </c>
      <c r="W997" s="273">
        <v>328978</v>
      </c>
      <c r="X997" s="273" t="s">
        <v>64</v>
      </c>
      <c r="Y997" s="273" t="s">
        <v>287</v>
      </c>
      <c r="Z997" s="273" t="s">
        <v>288</v>
      </c>
      <c r="AA997" s="273" t="s">
        <v>1060</v>
      </c>
      <c r="AB997" s="274">
        <v>45108</v>
      </c>
      <c r="AC997" s="273">
        <v>15112</v>
      </c>
      <c r="AD997" s="273">
        <v>857</v>
      </c>
      <c r="AK997" s="273">
        <v>318663</v>
      </c>
      <c r="BV997" s="279" t="s">
        <v>64</v>
      </c>
      <c r="BW997" s="280" t="s">
        <v>75</v>
      </c>
      <c r="BX997" s="280" t="s">
        <v>308</v>
      </c>
      <c r="BY997" s="280" t="s">
        <v>308</v>
      </c>
      <c r="BZ997" s="280" t="s">
        <v>167</v>
      </c>
      <c r="CA997" s="280" t="s">
        <v>168</v>
      </c>
      <c r="CB997" s="280" t="s">
        <v>353</v>
      </c>
      <c r="CC997" s="280" t="s">
        <v>354</v>
      </c>
      <c r="CD997" s="281">
        <v>13</v>
      </c>
      <c r="CE997" s="277">
        <v>44958</v>
      </c>
      <c r="CF997" s="280">
        <v>0</v>
      </c>
      <c r="CG997" s="280" t="s">
        <v>90</v>
      </c>
      <c r="CH997" s="280">
        <v>0</v>
      </c>
      <c r="CI997" s="280" t="s">
        <v>80</v>
      </c>
      <c r="CJ997" s="280"/>
      <c r="CK997" s="280"/>
      <c r="CL997" s="280"/>
      <c r="CM997" s="280" t="s">
        <v>73</v>
      </c>
      <c r="CN997" s="280">
        <v>3</v>
      </c>
    </row>
    <row r="998" spans="4:92">
      <c r="D998" s="273" t="s">
        <v>83</v>
      </c>
      <c r="E998" s="273" t="s">
        <v>287</v>
      </c>
      <c r="F998" s="273" t="s">
        <v>846</v>
      </c>
      <c r="G998" s="273" t="s">
        <v>848</v>
      </c>
      <c r="H998" s="274">
        <v>44958</v>
      </c>
      <c r="I998" s="273">
        <v>11393</v>
      </c>
      <c r="J998" s="273">
        <v>794</v>
      </c>
      <c r="W998" s="273">
        <v>144284</v>
      </c>
      <c r="X998" s="273" t="s">
        <v>64</v>
      </c>
      <c r="Y998" s="273" t="s">
        <v>287</v>
      </c>
      <c r="Z998" s="273" t="s">
        <v>288</v>
      </c>
      <c r="AA998" s="273" t="s">
        <v>1060</v>
      </c>
      <c r="AB998" s="274">
        <v>45108</v>
      </c>
      <c r="AC998" s="273">
        <v>15703</v>
      </c>
      <c r="AD998" s="273">
        <v>857</v>
      </c>
      <c r="AK998" s="273">
        <v>344291</v>
      </c>
      <c r="BV998" s="336" t="s">
        <v>64</v>
      </c>
      <c r="BW998" s="337" t="s">
        <v>75</v>
      </c>
      <c r="BX998" s="337" t="s">
        <v>308</v>
      </c>
      <c r="BY998" s="337" t="s">
        <v>308</v>
      </c>
      <c r="BZ998" s="337" t="s">
        <v>167</v>
      </c>
      <c r="CA998" s="337" t="s">
        <v>168</v>
      </c>
      <c r="CB998" s="337" t="s">
        <v>313</v>
      </c>
      <c r="CC998" s="337" t="s">
        <v>314</v>
      </c>
      <c r="CD998" s="338">
        <v>14</v>
      </c>
      <c r="CE998" s="335">
        <v>44958</v>
      </c>
      <c r="CF998" s="337">
        <v>0</v>
      </c>
      <c r="CG998" s="337" t="s">
        <v>90</v>
      </c>
      <c r="CH998" s="337">
        <v>0</v>
      </c>
      <c r="CI998" s="337" t="s">
        <v>80</v>
      </c>
      <c r="CJ998" s="337"/>
      <c r="CK998" s="337"/>
      <c r="CL998" s="337"/>
      <c r="CM998" s="337" t="s">
        <v>73</v>
      </c>
      <c r="CN998" s="337">
        <v>3</v>
      </c>
    </row>
    <row r="999" spans="4:92">
      <c r="D999" s="273" t="s">
        <v>83</v>
      </c>
      <c r="E999" s="273" t="s">
        <v>287</v>
      </c>
      <c r="F999" s="273" t="s">
        <v>846</v>
      </c>
      <c r="G999" s="273" t="s">
        <v>848</v>
      </c>
      <c r="H999" s="274">
        <v>44958</v>
      </c>
      <c r="I999" s="273">
        <v>11393</v>
      </c>
      <c r="J999" s="273">
        <v>794</v>
      </c>
      <c r="K999" s="273">
        <v>0</v>
      </c>
      <c r="L999" s="273" t="s">
        <v>66</v>
      </c>
      <c r="N999" s="273" t="s">
        <v>107</v>
      </c>
      <c r="W999" s="273">
        <v>144309</v>
      </c>
      <c r="X999" s="273" t="s">
        <v>64</v>
      </c>
      <c r="Y999" s="273" t="s">
        <v>287</v>
      </c>
      <c r="Z999" s="273" t="s">
        <v>288</v>
      </c>
      <c r="AA999" s="273" t="s">
        <v>1060</v>
      </c>
      <c r="AB999" s="274">
        <v>45200</v>
      </c>
      <c r="AC999" s="273">
        <v>15258</v>
      </c>
      <c r="AD999" s="273">
        <v>857</v>
      </c>
      <c r="AK999" s="273">
        <v>318801</v>
      </c>
      <c r="BV999" s="279" t="s">
        <v>64</v>
      </c>
      <c r="BW999" s="280" t="s">
        <v>75</v>
      </c>
      <c r="BX999" s="280" t="s">
        <v>308</v>
      </c>
      <c r="BY999" s="280" t="s">
        <v>308</v>
      </c>
      <c r="BZ999" s="280" t="s">
        <v>86</v>
      </c>
      <c r="CA999" s="280" t="s">
        <v>87</v>
      </c>
      <c r="CB999" s="280" t="s">
        <v>179</v>
      </c>
      <c r="CC999" s="280" t="s">
        <v>180</v>
      </c>
      <c r="CD999" s="281">
        <v>1</v>
      </c>
      <c r="CE999" s="277">
        <v>44958</v>
      </c>
      <c r="CF999" s="280"/>
      <c r="CG999" s="280" t="s">
        <v>181</v>
      </c>
      <c r="CH999" s="280"/>
      <c r="CI999" s="280" t="s">
        <v>181</v>
      </c>
      <c r="CJ999" s="280" t="s">
        <v>345</v>
      </c>
      <c r="CK999" s="280"/>
      <c r="CL999" s="280"/>
      <c r="CM999" s="280" t="s">
        <v>73</v>
      </c>
      <c r="CN999" s="280">
        <v>3</v>
      </c>
    </row>
    <row r="1000" spans="4:92">
      <c r="D1000" s="273" t="s">
        <v>83</v>
      </c>
      <c r="E1000" s="273" t="s">
        <v>287</v>
      </c>
      <c r="F1000" s="273" t="s">
        <v>846</v>
      </c>
      <c r="G1000" s="273" t="s">
        <v>848</v>
      </c>
      <c r="H1000" s="274">
        <v>44958</v>
      </c>
      <c r="I1000" s="273">
        <v>11393</v>
      </c>
      <c r="J1000" s="273">
        <v>794</v>
      </c>
      <c r="K1000" s="273">
        <v>6871</v>
      </c>
      <c r="L1000" s="273" t="s">
        <v>66</v>
      </c>
      <c r="M1000" s="273">
        <v>4168.0403999999999</v>
      </c>
      <c r="N1000" s="273" t="s">
        <v>115</v>
      </c>
      <c r="W1000" s="273">
        <v>144308</v>
      </c>
      <c r="X1000" s="273" t="s">
        <v>64</v>
      </c>
      <c r="Y1000" s="273" t="s">
        <v>287</v>
      </c>
      <c r="Z1000" s="273" t="s">
        <v>288</v>
      </c>
      <c r="AA1000" s="273" t="s">
        <v>1060</v>
      </c>
      <c r="AB1000" s="274">
        <v>45200</v>
      </c>
      <c r="AC1000" s="273">
        <v>15258</v>
      </c>
      <c r="AD1000" s="273">
        <v>857</v>
      </c>
      <c r="AK1000" s="273">
        <v>318806</v>
      </c>
      <c r="BV1000" s="336" t="s">
        <v>64</v>
      </c>
      <c r="BW1000" s="337" t="s">
        <v>75</v>
      </c>
      <c r="BX1000" s="337" t="s">
        <v>308</v>
      </c>
      <c r="BY1000" s="337" t="s">
        <v>308</v>
      </c>
      <c r="BZ1000" s="337" t="s">
        <v>167</v>
      </c>
      <c r="CA1000" s="337" t="s">
        <v>168</v>
      </c>
      <c r="CB1000" s="337" t="s">
        <v>319</v>
      </c>
      <c r="CC1000" s="337" t="s">
        <v>320</v>
      </c>
      <c r="CD1000" s="338">
        <v>15</v>
      </c>
      <c r="CE1000" s="335">
        <v>44958</v>
      </c>
      <c r="CF1000" s="337">
        <v>823</v>
      </c>
      <c r="CG1000" s="337" t="s">
        <v>90</v>
      </c>
      <c r="CH1000" s="337">
        <v>823</v>
      </c>
      <c r="CI1000" s="337" t="s">
        <v>80</v>
      </c>
      <c r="CJ1000" s="337"/>
      <c r="CK1000" s="337"/>
      <c r="CL1000" s="337"/>
      <c r="CM1000" s="337" t="s">
        <v>73</v>
      </c>
      <c r="CN1000" s="337">
        <v>3</v>
      </c>
    </row>
    <row r="1001" spans="4:92">
      <c r="D1001" s="273" t="s">
        <v>83</v>
      </c>
      <c r="E1001" s="273" t="s">
        <v>287</v>
      </c>
      <c r="F1001" s="273" t="s">
        <v>846</v>
      </c>
      <c r="G1001" s="273" t="s">
        <v>848</v>
      </c>
      <c r="H1001" s="274">
        <v>44986</v>
      </c>
      <c r="I1001" s="273">
        <v>11555</v>
      </c>
      <c r="J1001" s="273">
        <v>794</v>
      </c>
      <c r="W1001" s="273">
        <v>148982</v>
      </c>
      <c r="X1001" s="273" t="s">
        <v>64</v>
      </c>
      <c r="Y1001" s="273" t="s">
        <v>287</v>
      </c>
      <c r="Z1001" s="273" t="s">
        <v>288</v>
      </c>
      <c r="AA1001" s="273" t="s">
        <v>1060</v>
      </c>
      <c r="AB1001" s="274">
        <v>45200</v>
      </c>
      <c r="AC1001" s="273">
        <v>15258</v>
      </c>
      <c r="AD1001" s="273">
        <v>857</v>
      </c>
      <c r="AK1001" s="273">
        <v>318809</v>
      </c>
      <c r="BV1001" s="279" t="s">
        <v>64</v>
      </c>
      <c r="BW1001" s="280" t="s">
        <v>75</v>
      </c>
      <c r="BX1001" s="280" t="s">
        <v>308</v>
      </c>
      <c r="BY1001" s="280" t="s">
        <v>308</v>
      </c>
      <c r="BZ1001" s="280" t="s">
        <v>167</v>
      </c>
      <c r="CA1001" s="280" t="s">
        <v>168</v>
      </c>
      <c r="CB1001" s="280" t="s">
        <v>313</v>
      </c>
      <c r="CC1001" s="280" t="s">
        <v>314</v>
      </c>
      <c r="CD1001" s="281">
        <v>14</v>
      </c>
      <c r="CE1001" s="277">
        <v>44986</v>
      </c>
      <c r="CF1001" s="280">
        <v>0</v>
      </c>
      <c r="CG1001" s="280" t="s">
        <v>90</v>
      </c>
      <c r="CH1001" s="280">
        <v>0</v>
      </c>
      <c r="CI1001" s="280" t="s">
        <v>80</v>
      </c>
      <c r="CJ1001" s="280"/>
      <c r="CK1001" s="280"/>
      <c r="CL1001" s="280"/>
      <c r="CM1001" s="280" t="s">
        <v>73</v>
      </c>
      <c r="CN1001" s="280">
        <v>3</v>
      </c>
    </row>
    <row r="1002" spans="4:92">
      <c r="D1002" s="273" t="s">
        <v>83</v>
      </c>
      <c r="E1002" s="273" t="s">
        <v>287</v>
      </c>
      <c r="F1002" s="273" t="s">
        <v>846</v>
      </c>
      <c r="G1002" s="273" t="s">
        <v>848</v>
      </c>
      <c r="H1002" s="274">
        <v>44986</v>
      </c>
      <c r="I1002" s="273">
        <v>11555</v>
      </c>
      <c r="J1002" s="273">
        <v>794</v>
      </c>
      <c r="K1002" s="273">
        <v>0</v>
      </c>
      <c r="L1002" s="273" t="s">
        <v>66</v>
      </c>
      <c r="N1002" s="273" t="s">
        <v>107</v>
      </c>
      <c r="W1002" s="273">
        <v>149007</v>
      </c>
      <c r="X1002" s="273" t="s">
        <v>64</v>
      </c>
      <c r="Y1002" s="273" t="s">
        <v>287</v>
      </c>
      <c r="Z1002" s="273" t="s">
        <v>288</v>
      </c>
      <c r="AA1002" s="273" t="s">
        <v>1060</v>
      </c>
      <c r="AB1002" s="274">
        <v>45200</v>
      </c>
      <c r="AC1002" s="273">
        <v>15258</v>
      </c>
      <c r="AD1002" s="273">
        <v>857</v>
      </c>
      <c r="AK1002" s="273">
        <v>318812</v>
      </c>
      <c r="BV1002" s="336" t="s">
        <v>64</v>
      </c>
      <c r="BW1002" s="337" t="s">
        <v>75</v>
      </c>
      <c r="BX1002" s="337" t="s">
        <v>308</v>
      </c>
      <c r="BY1002" s="337" t="s">
        <v>308</v>
      </c>
      <c r="BZ1002" s="337" t="s">
        <v>167</v>
      </c>
      <c r="CA1002" s="337" t="s">
        <v>168</v>
      </c>
      <c r="CB1002" s="337" t="s">
        <v>353</v>
      </c>
      <c r="CC1002" s="337" t="s">
        <v>354</v>
      </c>
      <c r="CD1002" s="338">
        <v>13</v>
      </c>
      <c r="CE1002" s="335">
        <v>44986</v>
      </c>
      <c r="CF1002" s="337">
        <v>0</v>
      </c>
      <c r="CG1002" s="337" t="s">
        <v>90</v>
      </c>
      <c r="CH1002" s="337">
        <v>0</v>
      </c>
      <c r="CI1002" s="337" t="s">
        <v>80</v>
      </c>
      <c r="CJ1002" s="337"/>
      <c r="CK1002" s="337"/>
      <c r="CL1002" s="337"/>
      <c r="CM1002" s="337" t="s">
        <v>73</v>
      </c>
      <c r="CN1002" s="337">
        <v>3</v>
      </c>
    </row>
    <row r="1003" spans="4:92">
      <c r="D1003" s="273" t="s">
        <v>83</v>
      </c>
      <c r="E1003" s="273" t="s">
        <v>287</v>
      </c>
      <c r="F1003" s="273" t="s">
        <v>846</v>
      </c>
      <c r="G1003" s="273" t="s">
        <v>848</v>
      </c>
      <c r="H1003" s="274">
        <v>44986</v>
      </c>
      <c r="I1003" s="273">
        <v>11555</v>
      </c>
      <c r="J1003" s="273">
        <v>794</v>
      </c>
      <c r="K1003" s="273">
        <v>6812</v>
      </c>
      <c r="L1003" s="273" t="s">
        <v>66</v>
      </c>
      <c r="M1003" s="273">
        <v>4593.1549500000001</v>
      </c>
      <c r="N1003" s="273" t="s">
        <v>115</v>
      </c>
      <c r="W1003" s="273">
        <v>149006</v>
      </c>
      <c r="X1003" s="273" t="s">
        <v>64</v>
      </c>
      <c r="Y1003" s="273" t="s">
        <v>287</v>
      </c>
      <c r="Z1003" s="273" t="s">
        <v>288</v>
      </c>
      <c r="AA1003" s="273" t="s">
        <v>1060</v>
      </c>
      <c r="AB1003" s="274">
        <v>45200</v>
      </c>
      <c r="AC1003" s="273">
        <v>15258</v>
      </c>
      <c r="AD1003" s="273">
        <v>857</v>
      </c>
      <c r="AK1003" s="273">
        <v>318815</v>
      </c>
      <c r="BV1003" s="279" t="s">
        <v>64</v>
      </c>
      <c r="BW1003" s="280" t="s">
        <v>75</v>
      </c>
      <c r="BX1003" s="280" t="s">
        <v>308</v>
      </c>
      <c r="BY1003" s="280" t="s">
        <v>308</v>
      </c>
      <c r="BZ1003" s="280" t="s">
        <v>151</v>
      </c>
      <c r="CA1003" s="280" t="s">
        <v>152</v>
      </c>
      <c r="CB1003" s="280" t="s">
        <v>161</v>
      </c>
      <c r="CC1003" s="280" t="s">
        <v>162</v>
      </c>
      <c r="CD1003" s="281">
        <v>11</v>
      </c>
      <c r="CE1003" s="277">
        <v>44986</v>
      </c>
      <c r="CF1003" s="280">
        <v>17336</v>
      </c>
      <c r="CG1003" s="280" t="s">
        <v>90</v>
      </c>
      <c r="CH1003" s="280">
        <v>17336</v>
      </c>
      <c r="CI1003" s="280" t="s">
        <v>80</v>
      </c>
      <c r="CJ1003" s="280"/>
      <c r="CK1003" s="280"/>
      <c r="CL1003" s="280"/>
      <c r="CM1003" s="280" t="s">
        <v>73</v>
      </c>
      <c r="CN1003" s="280">
        <v>3</v>
      </c>
    </row>
    <row r="1004" spans="4:92">
      <c r="D1004" s="273" t="s">
        <v>83</v>
      </c>
      <c r="E1004" s="273" t="s">
        <v>287</v>
      </c>
      <c r="F1004" s="273" t="s">
        <v>846</v>
      </c>
      <c r="G1004" s="273" t="s">
        <v>848</v>
      </c>
      <c r="H1004" s="274">
        <v>45017</v>
      </c>
      <c r="I1004" s="273">
        <v>11717</v>
      </c>
      <c r="J1004" s="273">
        <v>794</v>
      </c>
      <c r="W1004" s="273">
        <v>153680</v>
      </c>
      <c r="X1004" s="273" t="s">
        <v>64</v>
      </c>
      <c r="Y1004" s="273" t="s">
        <v>287</v>
      </c>
      <c r="Z1004" s="273" t="s">
        <v>288</v>
      </c>
      <c r="AA1004" s="273" t="s">
        <v>1060</v>
      </c>
      <c r="AB1004" s="274">
        <v>45200</v>
      </c>
      <c r="AC1004" s="273">
        <v>15258</v>
      </c>
      <c r="AD1004" s="273">
        <v>857</v>
      </c>
      <c r="AK1004" s="273">
        <v>318818</v>
      </c>
      <c r="BV1004" s="336" t="s">
        <v>64</v>
      </c>
      <c r="BW1004" s="337" t="s">
        <v>75</v>
      </c>
      <c r="BX1004" s="337" t="s">
        <v>308</v>
      </c>
      <c r="BY1004" s="337" t="s">
        <v>308</v>
      </c>
      <c r="BZ1004" s="337" t="s">
        <v>167</v>
      </c>
      <c r="CA1004" s="337" t="s">
        <v>168</v>
      </c>
      <c r="CB1004" s="337" t="s">
        <v>169</v>
      </c>
      <c r="CC1004" s="337" t="s">
        <v>170</v>
      </c>
      <c r="CD1004" s="338">
        <v>12</v>
      </c>
      <c r="CE1004" s="335">
        <v>44986</v>
      </c>
      <c r="CF1004" s="337">
        <v>142</v>
      </c>
      <c r="CG1004" s="337" t="s">
        <v>90</v>
      </c>
      <c r="CH1004" s="337">
        <v>142</v>
      </c>
      <c r="CI1004" s="337" t="s">
        <v>80</v>
      </c>
      <c r="CJ1004" s="337"/>
      <c r="CK1004" s="337"/>
      <c r="CL1004" s="337"/>
      <c r="CM1004" s="337" t="s">
        <v>73</v>
      </c>
      <c r="CN1004" s="337">
        <v>3</v>
      </c>
    </row>
    <row r="1005" spans="4:92">
      <c r="D1005" s="273" t="s">
        <v>83</v>
      </c>
      <c r="E1005" s="273" t="s">
        <v>287</v>
      </c>
      <c r="F1005" s="273" t="s">
        <v>846</v>
      </c>
      <c r="G1005" s="273" t="s">
        <v>848</v>
      </c>
      <c r="H1005" s="274">
        <v>45017</v>
      </c>
      <c r="I1005" s="273">
        <v>11717</v>
      </c>
      <c r="J1005" s="273">
        <v>794</v>
      </c>
      <c r="K1005" s="273">
        <v>0</v>
      </c>
      <c r="L1005" s="273" t="s">
        <v>66</v>
      </c>
      <c r="N1005" s="273" t="s">
        <v>107</v>
      </c>
      <c r="W1005" s="273">
        <v>153705</v>
      </c>
      <c r="X1005" s="273" t="s">
        <v>64</v>
      </c>
      <c r="Y1005" s="273" t="s">
        <v>287</v>
      </c>
      <c r="Z1005" s="273" t="s">
        <v>288</v>
      </c>
      <c r="AA1005" s="273" t="s">
        <v>1060</v>
      </c>
      <c r="AB1005" s="274">
        <v>45200</v>
      </c>
      <c r="AC1005" s="273">
        <v>15258</v>
      </c>
      <c r="AD1005" s="273">
        <v>857</v>
      </c>
      <c r="AK1005" s="273">
        <v>318821</v>
      </c>
      <c r="BV1005" s="279" t="s">
        <v>64</v>
      </c>
      <c r="BW1005" s="280" t="s">
        <v>75</v>
      </c>
      <c r="BX1005" s="280" t="s">
        <v>308</v>
      </c>
      <c r="BY1005" s="280" t="s">
        <v>308</v>
      </c>
      <c r="BZ1005" s="280" t="s">
        <v>126</v>
      </c>
      <c r="CA1005" s="280" t="s">
        <v>127</v>
      </c>
      <c r="CB1005" s="280" t="s">
        <v>133</v>
      </c>
      <c r="CC1005" s="280" t="s">
        <v>134</v>
      </c>
      <c r="CD1005" s="281">
        <v>7</v>
      </c>
      <c r="CE1005" s="277">
        <v>44986</v>
      </c>
      <c r="CF1005" s="280"/>
      <c r="CG1005" s="280"/>
      <c r="CH1005" s="280"/>
      <c r="CI1005" s="280" t="s">
        <v>104</v>
      </c>
      <c r="CJ1005" s="280"/>
      <c r="CK1005" s="280"/>
      <c r="CL1005" s="280"/>
      <c r="CM1005" s="280" t="s">
        <v>73</v>
      </c>
      <c r="CN1005" s="280">
        <v>3</v>
      </c>
    </row>
    <row r="1006" spans="4:92">
      <c r="D1006" s="273" t="s">
        <v>83</v>
      </c>
      <c r="E1006" s="273" t="s">
        <v>287</v>
      </c>
      <c r="F1006" s="273" t="s">
        <v>846</v>
      </c>
      <c r="G1006" s="273" t="s">
        <v>848</v>
      </c>
      <c r="H1006" s="274">
        <v>45017</v>
      </c>
      <c r="I1006" s="273">
        <v>11717</v>
      </c>
      <c r="J1006" s="273">
        <v>794</v>
      </c>
      <c r="K1006" s="273">
        <v>4903</v>
      </c>
      <c r="L1006" s="273" t="s">
        <v>66</v>
      </c>
      <c r="M1006" s="273">
        <v>2144.7508499999999</v>
      </c>
      <c r="N1006" s="273" t="s">
        <v>115</v>
      </c>
      <c r="W1006" s="273">
        <v>153704</v>
      </c>
      <c r="X1006" s="273" t="s">
        <v>64</v>
      </c>
      <c r="Y1006" s="273" t="s">
        <v>287</v>
      </c>
      <c r="Z1006" s="273" t="s">
        <v>288</v>
      </c>
      <c r="AA1006" s="273" t="s">
        <v>1060</v>
      </c>
      <c r="AB1006" s="274">
        <v>45200</v>
      </c>
      <c r="AC1006" s="273">
        <v>15258</v>
      </c>
      <c r="AD1006" s="273">
        <v>857</v>
      </c>
      <c r="AK1006" s="273">
        <v>318824</v>
      </c>
      <c r="BV1006" s="336" t="s">
        <v>64</v>
      </c>
      <c r="BW1006" s="337" t="s">
        <v>75</v>
      </c>
      <c r="BX1006" s="337" t="s">
        <v>308</v>
      </c>
      <c r="BY1006" s="337" t="s">
        <v>308</v>
      </c>
      <c r="BZ1006" s="337" t="s">
        <v>138</v>
      </c>
      <c r="CA1006" s="337" t="s">
        <v>139</v>
      </c>
      <c r="CB1006" s="337" t="s">
        <v>140</v>
      </c>
      <c r="CC1006" s="337" t="s">
        <v>141</v>
      </c>
      <c r="CD1006" s="338">
        <v>9</v>
      </c>
      <c r="CE1006" s="335">
        <v>44986</v>
      </c>
      <c r="CF1006" s="337">
        <v>0</v>
      </c>
      <c r="CG1006" s="337" t="s">
        <v>90</v>
      </c>
      <c r="CH1006" s="337">
        <v>0</v>
      </c>
      <c r="CI1006" s="337" t="s">
        <v>80</v>
      </c>
      <c r="CJ1006" s="337"/>
      <c r="CK1006" s="337"/>
      <c r="CL1006" s="337"/>
      <c r="CM1006" s="337" t="s">
        <v>73</v>
      </c>
      <c r="CN1006" s="337">
        <v>3</v>
      </c>
    </row>
    <row r="1007" spans="4:92">
      <c r="D1007" s="273" t="s">
        <v>83</v>
      </c>
      <c r="E1007" s="273" t="s">
        <v>287</v>
      </c>
      <c r="F1007" s="273" t="s">
        <v>846</v>
      </c>
      <c r="G1007" s="273" t="s">
        <v>848</v>
      </c>
      <c r="H1007" s="274">
        <v>45047</v>
      </c>
      <c r="I1007" s="273">
        <v>12336</v>
      </c>
      <c r="J1007" s="273">
        <v>794</v>
      </c>
      <c r="W1007" s="273">
        <v>179259</v>
      </c>
      <c r="X1007" s="273" t="s">
        <v>64</v>
      </c>
      <c r="Y1007" s="273" t="s">
        <v>287</v>
      </c>
      <c r="Z1007" s="273" t="s">
        <v>288</v>
      </c>
      <c r="AA1007" s="273" t="s">
        <v>1060</v>
      </c>
      <c r="AB1007" s="274">
        <v>45200</v>
      </c>
      <c r="AC1007" s="273">
        <v>15258</v>
      </c>
      <c r="AD1007" s="273">
        <v>857</v>
      </c>
      <c r="AK1007" s="273">
        <v>318827</v>
      </c>
      <c r="BV1007" s="279" t="s">
        <v>64</v>
      </c>
      <c r="BW1007" s="280" t="s">
        <v>75</v>
      </c>
      <c r="BX1007" s="280" t="s">
        <v>308</v>
      </c>
      <c r="BY1007" s="280" t="s">
        <v>308</v>
      </c>
      <c r="BZ1007" s="280" t="s">
        <v>151</v>
      </c>
      <c r="CA1007" s="280" t="s">
        <v>152</v>
      </c>
      <c r="CB1007" s="280" t="s">
        <v>153</v>
      </c>
      <c r="CC1007" s="280" t="s">
        <v>154</v>
      </c>
      <c r="CD1007" s="281">
        <v>10</v>
      </c>
      <c r="CE1007" s="277">
        <v>44986</v>
      </c>
      <c r="CF1007" s="280">
        <v>21670</v>
      </c>
      <c r="CG1007" s="280" t="s">
        <v>90</v>
      </c>
      <c r="CH1007" s="280">
        <v>21670</v>
      </c>
      <c r="CI1007" s="280" t="s">
        <v>80</v>
      </c>
      <c r="CJ1007" s="280"/>
      <c r="CK1007" s="280"/>
      <c r="CL1007" s="280"/>
      <c r="CM1007" s="280" t="s">
        <v>73</v>
      </c>
      <c r="CN1007" s="280">
        <v>3</v>
      </c>
    </row>
    <row r="1008" spans="4:92">
      <c r="D1008" s="273" t="s">
        <v>83</v>
      </c>
      <c r="E1008" s="273" t="s">
        <v>287</v>
      </c>
      <c r="F1008" s="273" t="s">
        <v>846</v>
      </c>
      <c r="G1008" s="273" t="s">
        <v>848</v>
      </c>
      <c r="H1008" s="274">
        <v>45047</v>
      </c>
      <c r="I1008" s="273">
        <v>12336</v>
      </c>
      <c r="J1008" s="273">
        <v>794</v>
      </c>
      <c r="K1008" s="273">
        <v>0</v>
      </c>
      <c r="L1008" s="273" t="s">
        <v>66</v>
      </c>
      <c r="N1008" s="273" t="s">
        <v>107</v>
      </c>
      <c r="W1008" s="273">
        <v>179284</v>
      </c>
      <c r="X1008" s="273" t="s">
        <v>64</v>
      </c>
      <c r="Y1008" s="273" t="s">
        <v>287</v>
      </c>
      <c r="Z1008" s="273" t="s">
        <v>288</v>
      </c>
      <c r="AA1008" s="273" t="s">
        <v>1060</v>
      </c>
      <c r="AB1008" s="274">
        <v>45200</v>
      </c>
      <c r="AC1008" s="273">
        <v>15258</v>
      </c>
      <c r="AD1008" s="273">
        <v>857</v>
      </c>
      <c r="AK1008" s="273">
        <v>318830</v>
      </c>
      <c r="BV1008" s="336" t="s">
        <v>64</v>
      </c>
      <c r="BW1008" s="337" t="s">
        <v>75</v>
      </c>
      <c r="BX1008" s="337" t="s">
        <v>308</v>
      </c>
      <c r="BY1008" s="337" t="s">
        <v>308</v>
      </c>
      <c r="BZ1008" s="337" t="s">
        <v>126</v>
      </c>
      <c r="CA1008" s="337" t="s">
        <v>127</v>
      </c>
      <c r="CB1008" s="337" t="s">
        <v>128</v>
      </c>
      <c r="CC1008" s="337" t="s">
        <v>129</v>
      </c>
      <c r="CD1008" s="338">
        <v>6</v>
      </c>
      <c r="CE1008" s="335">
        <v>44986</v>
      </c>
      <c r="CF1008" s="337"/>
      <c r="CG1008" s="337"/>
      <c r="CH1008" s="337"/>
      <c r="CI1008" s="337" t="s">
        <v>80</v>
      </c>
      <c r="CJ1008" s="337"/>
      <c r="CK1008" s="337"/>
      <c r="CL1008" s="337"/>
      <c r="CM1008" s="337" t="s">
        <v>73</v>
      </c>
      <c r="CN1008" s="337">
        <v>3</v>
      </c>
    </row>
    <row r="1009" spans="4:92">
      <c r="D1009" s="273" t="s">
        <v>83</v>
      </c>
      <c r="E1009" s="273" t="s">
        <v>287</v>
      </c>
      <c r="F1009" s="273" t="s">
        <v>892</v>
      </c>
      <c r="G1009" s="273" t="s">
        <v>895</v>
      </c>
      <c r="H1009" s="274">
        <v>45017</v>
      </c>
      <c r="I1009" s="273">
        <v>11727</v>
      </c>
      <c r="J1009" s="273">
        <v>809</v>
      </c>
      <c r="K1009" s="273">
        <v>0</v>
      </c>
      <c r="L1009" s="273" t="s">
        <v>66</v>
      </c>
      <c r="N1009" s="273" t="s">
        <v>107</v>
      </c>
      <c r="W1009" s="273">
        <v>153995</v>
      </c>
      <c r="X1009" s="273" t="s">
        <v>64</v>
      </c>
      <c r="Y1009" s="273" t="s">
        <v>287</v>
      </c>
      <c r="Z1009" s="273" t="s">
        <v>288</v>
      </c>
      <c r="AA1009" s="273" t="s">
        <v>289</v>
      </c>
      <c r="AB1009" s="274">
        <v>44927</v>
      </c>
      <c r="AC1009" s="273">
        <v>14822</v>
      </c>
      <c r="AD1009" s="273">
        <v>859</v>
      </c>
      <c r="AK1009" s="273">
        <v>278004</v>
      </c>
      <c r="BV1009" s="279" t="s">
        <v>64</v>
      </c>
      <c r="BW1009" s="280" t="s">
        <v>75</v>
      </c>
      <c r="BX1009" s="280" t="s">
        <v>308</v>
      </c>
      <c r="BY1009" s="280" t="s">
        <v>308</v>
      </c>
      <c r="BZ1009" s="280" t="s">
        <v>110</v>
      </c>
      <c r="CA1009" s="280" t="s">
        <v>111</v>
      </c>
      <c r="CB1009" s="280" t="s">
        <v>117</v>
      </c>
      <c r="CC1009" s="280" t="s">
        <v>118</v>
      </c>
      <c r="CD1009" s="281">
        <v>5</v>
      </c>
      <c r="CE1009" s="277">
        <v>44986</v>
      </c>
      <c r="CF1009" s="280"/>
      <c r="CG1009" s="280"/>
      <c r="CH1009" s="280"/>
      <c r="CI1009" s="280" t="s">
        <v>104</v>
      </c>
      <c r="CJ1009" s="280"/>
      <c r="CK1009" s="280"/>
      <c r="CL1009" s="280"/>
      <c r="CM1009" s="280" t="s">
        <v>73</v>
      </c>
      <c r="CN1009" s="280">
        <v>3</v>
      </c>
    </row>
    <row r="1010" spans="4:92">
      <c r="D1010" s="273" t="s">
        <v>83</v>
      </c>
      <c r="E1010" s="273" t="s">
        <v>287</v>
      </c>
      <c r="F1010" s="273" t="s">
        <v>892</v>
      </c>
      <c r="G1010" s="273" t="s">
        <v>895</v>
      </c>
      <c r="H1010" s="274">
        <v>45047</v>
      </c>
      <c r="I1010" s="273">
        <v>12346</v>
      </c>
      <c r="J1010" s="273">
        <v>809</v>
      </c>
      <c r="W1010" s="273">
        <v>179549</v>
      </c>
      <c r="X1010" s="273" t="s">
        <v>64</v>
      </c>
      <c r="Y1010" s="273" t="s">
        <v>287</v>
      </c>
      <c r="Z1010" s="273" t="s">
        <v>288</v>
      </c>
      <c r="AA1010" s="273" t="s">
        <v>289</v>
      </c>
      <c r="AB1010" s="274">
        <v>44927</v>
      </c>
      <c r="AC1010" s="273">
        <v>15406</v>
      </c>
      <c r="AD1010" s="273">
        <v>859</v>
      </c>
      <c r="AK1010" s="273">
        <v>284176</v>
      </c>
      <c r="BV1010" s="336" t="s">
        <v>64</v>
      </c>
      <c r="BW1010" s="337" t="s">
        <v>75</v>
      </c>
      <c r="BX1010" s="337" t="s">
        <v>308</v>
      </c>
      <c r="BY1010" s="337" t="s">
        <v>308</v>
      </c>
      <c r="BZ1010" s="337" t="s">
        <v>110</v>
      </c>
      <c r="CA1010" s="337" t="s">
        <v>111</v>
      </c>
      <c r="CB1010" s="337" t="s">
        <v>112</v>
      </c>
      <c r="CC1010" s="337" t="s">
        <v>113</v>
      </c>
      <c r="CD1010" s="338">
        <v>4</v>
      </c>
      <c r="CE1010" s="335">
        <v>44986</v>
      </c>
      <c r="CF1010" s="337"/>
      <c r="CG1010" s="337"/>
      <c r="CH1010" s="337"/>
      <c r="CI1010" s="337" t="s">
        <v>80</v>
      </c>
      <c r="CJ1010" s="337"/>
      <c r="CK1010" s="337"/>
      <c r="CL1010" s="337"/>
      <c r="CM1010" s="337" t="s">
        <v>73</v>
      </c>
      <c r="CN1010" s="337">
        <v>3</v>
      </c>
    </row>
    <row r="1011" spans="4:92">
      <c r="D1011" s="273" t="s">
        <v>83</v>
      </c>
      <c r="E1011" s="273" t="s">
        <v>287</v>
      </c>
      <c r="F1011" s="273" t="s">
        <v>892</v>
      </c>
      <c r="G1011" s="273" t="s">
        <v>895</v>
      </c>
      <c r="H1011" s="274">
        <v>45047</v>
      </c>
      <c r="I1011" s="273">
        <v>12346</v>
      </c>
      <c r="J1011" s="273">
        <v>809</v>
      </c>
      <c r="K1011" s="273">
        <v>3788</v>
      </c>
      <c r="L1011" s="273" t="s">
        <v>66</v>
      </c>
      <c r="M1011" s="273">
        <v>708.06127000000004</v>
      </c>
      <c r="N1011" s="273" t="s">
        <v>115</v>
      </c>
      <c r="W1011" s="273">
        <v>179573</v>
      </c>
      <c r="X1011" s="273" t="s">
        <v>64</v>
      </c>
      <c r="Y1011" s="273" t="s">
        <v>287</v>
      </c>
      <c r="Z1011" s="273" t="s">
        <v>288</v>
      </c>
      <c r="AA1011" s="273" t="s">
        <v>289</v>
      </c>
      <c r="AB1011" s="274">
        <v>44927</v>
      </c>
      <c r="AC1011" s="273">
        <v>15406</v>
      </c>
      <c r="AD1011" s="273">
        <v>859</v>
      </c>
      <c r="AK1011" s="273">
        <v>334520</v>
      </c>
      <c r="BV1011" s="279" t="s">
        <v>64</v>
      </c>
      <c r="BW1011" s="280" t="s">
        <v>75</v>
      </c>
      <c r="BX1011" s="280" t="s">
        <v>308</v>
      </c>
      <c r="BY1011" s="280" t="s">
        <v>308</v>
      </c>
      <c r="BZ1011" s="280" t="s">
        <v>86</v>
      </c>
      <c r="CA1011" s="280" t="s">
        <v>87</v>
      </c>
      <c r="CB1011" s="280" t="s">
        <v>101</v>
      </c>
      <c r="CC1011" s="280" t="s">
        <v>102</v>
      </c>
      <c r="CD1011" s="281">
        <v>4</v>
      </c>
      <c r="CE1011" s="277">
        <v>44986</v>
      </c>
      <c r="CF1011" s="280">
        <v>25490</v>
      </c>
      <c r="CG1011" s="280" t="s">
        <v>1495</v>
      </c>
      <c r="CH1011" s="280">
        <v>3664.1875</v>
      </c>
      <c r="CI1011" s="280" t="s">
        <v>104</v>
      </c>
      <c r="CJ1011" s="280"/>
      <c r="CK1011" s="280"/>
      <c r="CL1011" s="280"/>
      <c r="CM1011" s="280" t="s">
        <v>73</v>
      </c>
      <c r="CN1011" s="280">
        <v>3</v>
      </c>
    </row>
    <row r="1012" spans="4:92">
      <c r="D1012" s="273" t="s">
        <v>83</v>
      </c>
      <c r="E1012" s="273" t="s">
        <v>287</v>
      </c>
      <c r="F1012" s="273" t="s">
        <v>892</v>
      </c>
      <c r="G1012" s="273" t="s">
        <v>895</v>
      </c>
      <c r="H1012" s="274">
        <v>45047</v>
      </c>
      <c r="I1012" s="273">
        <v>12346</v>
      </c>
      <c r="J1012" s="273">
        <v>809</v>
      </c>
      <c r="K1012" s="273">
        <v>0</v>
      </c>
      <c r="L1012" s="273" t="s">
        <v>66</v>
      </c>
      <c r="N1012" s="273" t="s">
        <v>107</v>
      </c>
      <c r="W1012" s="273">
        <v>179574</v>
      </c>
      <c r="X1012" s="273" t="s">
        <v>64</v>
      </c>
      <c r="Y1012" s="273" t="s">
        <v>75</v>
      </c>
      <c r="Z1012" s="273" t="s">
        <v>231</v>
      </c>
      <c r="AA1012" s="273" t="s">
        <v>231</v>
      </c>
      <c r="AB1012" s="274">
        <v>45139</v>
      </c>
      <c r="AC1012" s="273">
        <v>13390</v>
      </c>
      <c r="AD1012" s="273">
        <v>24</v>
      </c>
      <c r="AE1012" s="273">
        <v>0.4</v>
      </c>
      <c r="AF1012" s="273" t="s">
        <v>90</v>
      </c>
      <c r="AG1012" s="273" t="s">
        <v>1543</v>
      </c>
      <c r="AH1012" s="273" t="s">
        <v>1305</v>
      </c>
      <c r="AI1012" s="273" t="s">
        <v>123</v>
      </c>
      <c r="AJ1012" s="273" t="s">
        <v>200</v>
      </c>
      <c r="AK1012" s="273">
        <v>290360</v>
      </c>
      <c r="BV1012" s="336" t="s">
        <v>64</v>
      </c>
      <c r="BW1012" s="337" t="s">
        <v>75</v>
      </c>
      <c r="BX1012" s="337" t="s">
        <v>308</v>
      </c>
      <c r="BY1012" s="337" t="s">
        <v>308</v>
      </c>
      <c r="BZ1012" s="337" t="s">
        <v>86</v>
      </c>
      <c r="CA1012" s="337" t="s">
        <v>87</v>
      </c>
      <c r="CB1012" s="337" t="s">
        <v>233</v>
      </c>
      <c r="CC1012" s="337" t="s">
        <v>234</v>
      </c>
      <c r="CD1012" s="338">
        <v>1</v>
      </c>
      <c r="CE1012" s="335">
        <v>45017</v>
      </c>
      <c r="CF1012" s="337"/>
      <c r="CG1012" s="337" t="s">
        <v>181</v>
      </c>
      <c r="CH1012" s="337"/>
      <c r="CI1012" s="337" t="s">
        <v>181</v>
      </c>
      <c r="CJ1012" s="337" t="s">
        <v>1544</v>
      </c>
      <c r="CK1012" s="337"/>
      <c r="CL1012" s="337"/>
      <c r="CM1012" s="337" t="s">
        <v>73</v>
      </c>
      <c r="CN1012" s="337">
        <v>3</v>
      </c>
    </row>
    <row r="1013" spans="4:92">
      <c r="D1013" s="273" t="s">
        <v>83</v>
      </c>
      <c r="E1013" s="273" t="s">
        <v>287</v>
      </c>
      <c r="F1013" s="273" t="s">
        <v>892</v>
      </c>
      <c r="G1013" s="273" t="s">
        <v>895</v>
      </c>
      <c r="H1013" s="274">
        <v>45078</v>
      </c>
      <c r="I1013" s="273">
        <v>12615</v>
      </c>
      <c r="J1013" s="273">
        <v>809</v>
      </c>
      <c r="W1013" s="273">
        <v>191385</v>
      </c>
      <c r="X1013" s="273" t="s">
        <v>64</v>
      </c>
      <c r="Y1013" s="273" t="s">
        <v>75</v>
      </c>
      <c r="Z1013" s="273" t="s">
        <v>231</v>
      </c>
      <c r="AA1013" s="273" t="s">
        <v>231</v>
      </c>
      <c r="AB1013" s="274">
        <v>45139</v>
      </c>
      <c r="AC1013" s="273">
        <v>13390</v>
      </c>
      <c r="AD1013" s="273">
        <v>24</v>
      </c>
      <c r="AE1013" s="273">
        <v>3.91</v>
      </c>
      <c r="AF1013" s="273" t="s">
        <v>90</v>
      </c>
      <c r="AG1013" s="273" t="s">
        <v>1545</v>
      </c>
      <c r="AH1013" s="273" t="s">
        <v>1546</v>
      </c>
      <c r="AI1013" s="273" t="s">
        <v>123</v>
      </c>
      <c r="AJ1013" s="273" t="s">
        <v>200</v>
      </c>
      <c r="AK1013" s="273">
        <v>290366</v>
      </c>
      <c r="BV1013" s="279" t="s">
        <v>64</v>
      </c>
      <c r="BW1013" s="280" t="s">
        <v>75</v>
      </c>
      <c r="BX1013" s="280" t="s">
        <v>308</v>
      </c>
      <c r="BY1013" s="280" t="s">
        <v>308</v>
      </c>
      <c r="BZ1013" s="280" t="s">
        <v>86</v>
      </c>
      <c r="CA1013" s="280" t="s">
        <v>87</v>
      </c>
      <c r="CB1013" s="280" t="s">
        <v>233</v>
      </c>
      <c r="CC1013" s="280" t="s">
        <v>234</v>
      </c>
      <c r="CD1013" s="281">
        <v>1</v>
      </c>
      <c r="CE1013" s="277">
        <v>45017</v>
      </c>
      <c r="CF1013" s="280"/>
      <c r="CG1013" s="280" t="s">
        <v>181</v>
      </c>
      <c r="CH1013" s="280"/>
      <c r="CI1013" s="280" t="s">
        <v>181</v>
      </c>
      <c r="CJ1013" s="280" t="s">
        <v>1544</v>
      </c>
      <c r="CK1013" s="280"/>
      <c r="CL1013" s="280"/>
      <c r="CM1013" s="280" t="s">
        <v>73</v>
      </c>
      <c r="CN1013" s="280">
        <v>3</v>
      </c>
    </row>
    <row r="1014" spans="4:92">
      <c r="D1014" s="273" t="s">
        <v>83</v>
      </c>
      <c r="E1014" s="273" t="s">
        <v>287</v>
      </c>
      <c r="F1014" s="273" t="s">
        <v>892</v>
      </c>
      <c r="G1014" s="273" t="s">
        <v>895</v>
      </c>
      <c r="H1014" s="274">
        <v>45078</v>
      </c>
      <c r="I1014" s="273">
        <v>12615</v>
      </c>
      <c r="J1014" s="273">
        <v>809</v>
      </c>
      <c r="K1014" s="273">
        <v>2699</v>
      </c>
      <c r="L1014" s="273" t="s">
        <v>66</v>
      </c>
      <c r="M1014" s="273">
        <v>557.19272000000001</v>
      </c>
      <c r="N1014" s="273" t="s">
        <v>115</v>
      </c>
      <c r="W1014" s="273">
        <v>191409</v>
      </c>
      <c r="X1014" s="273" t="s">
        <v>64</v>
      </c>
      <c r="Y1014" s="273" t="s">
        <v>75</v>
      </c>
      <c r="Z1014" s="273" t="s">
        <v>231</v>
      </c>
      <c r="AA1014" s="273" t="s">
        <v>231</v>
      </c>
      <c r="AB1014" s="274">
        <v>45139</v>
      </c>
      <c r="AC1014" s="273">
        <v>13390</v>
      </c>
      <c r="AD1014" s="273">
        <v>24</v>
      </c>
      <c r="AE1014" s="273">
        <v>2.94</v>
      </c>
      <c r="AF1014" s="273" t="s">
        <v>90</v>
      </c>
      <c r="AG1014" s="273" t="s">
        <v>521</v>
      </c>
      <c r="AH1014" s="273" t="s">
        <v>522</v>
      </c>
      <c r="AI1014" s="273" t="s">
        <v>199</v>
      </c>
      <c r="AJ1014" s="273" t="s">
        <v>200</v>
      </c>
      <c r="AK1014" s="273">
        <v>290372</v>
      </c>
      <c r="BV1014" s="336" t="s">
        <v>64</v>
      </c>
      <c r="BW1014" s="337" t="s">
        <v>75</v>
      </c>
      <c r="BX1014" s="337" t="s">
        <v>308</v>
      </c>
      <c r="BY1014" s="337" t="s">
        <v>308</v>
      </c>
      <c r="BZ1014" s="337" t="s">
        <v>86</v>
      </c>
      <c r="CA1014" s="337" t="s">
        <v>87</v>
      </c>
      <c r="CB1014" s="337" t="s">
        <v>225</v>
      </c>
      <c r="CC1014" s="337" t="s">
        <v>226</v>
      </c>
      <c r="CD1014" s="338">
        <v>5</v>
      </c>
      <c r="CE1014" s="335">
        <v>45017</v>
      </c>
      <c r="CF1014" s="337">
        <v>0</v>
      </c>
      <c r="CG1014" s="337" t="s">
        <v>90</v>
      </c>
      <c r="CH1014" s="337">
        <v>0</v>
      </c>
      <c r="CI1014" s="337" t="s">
        <v>80</v>
      </c>
      <c r="CJ1014" s="337"/>
      <c r="CK1014" s="337"/>
      <c r="CL1014" s="337"/>
      <c r="CM1014" s="337" t="s">
        <v>73</v>
      </c>
      <c r="CN1014" s="337">
        <v>3</v>
      </c>
    </row>
    <row r="1015" spans="4:92">
      <c r="D1015" s="273" t="s">
        <v>83</v>
      </c>
      <c r="E1015" s="273" t="s">
        <v>287</v>
      </c>
      <c r="F1015" s="273" t="s">
        <v>892</v>
      </c>
      <c r="G1015" s="273" t="s">
        <v>895</v>
      </c>
      <c r="H1015" s="274">
        <v>45078</v>
      </c>
      <c r="I1015" s="273">
        <v>12615</v>
      </c>
      <c r="J1015" s="273">
        <v>809</v>
      </c>
      <c r="K1015" s="273">
        <v>0</v>
      </c>
      <c r="L1015" s="273" t="s">
        <v>66</v>
      </c>
      <c r="N1015" s="273" t="s">
        <v>107</v>
      </c>
      <c r="W1015" s="273">
        <v>191410</v>
      </c>
      <c r="X1015" s="273" t="s">
        <v>64</v>
      </c>
      <c r="Y1015" s="273" t="s">
        <v>75</v>
      </c>
      <c r="Z1015" s="273" t="s">
        <v>231</v>
      </c>
      <c r="AA1015" s="273" t="s">
        <v>231</v>
      </c>
      <c r="AB1015" s="274">
        <v>45139</v>
      </c>
      <c r="AC1015" s="273">
        <v>13390</v>
      </c>
      <c r="AD1015" s="273">
        <v>24</v>
      </c>
      <c r="AE1015" s="273">
        <v>1E-3</v>
      </c>
      <c r="AF1015" s="273" t="s">
        <v>90</v>
      </c>
      <c r="AG1015" s="273" t="s">
        <v>1547</v>
      </c>
      <c r="AH1015" s="273" t="s">
        <v>1548</v>
      </c>
      <c r="AI1015" s="273" t="s">
        <v>123</v>
      </c>
      <c r="AJ1015" s="273" t="s">
        <v>200</v>
      </c>
      <c r="AK1015" s="273">
        <v>290378</v>
      </c>
      <c r="BV1015" s="279" t="s">
        <v>64</v>
      </c>
      <c r="BW1015" s="280" t="s">
        <v>75</v>
      </c>
      <c r="BX1015" s="280" t="s">
        <v>308</v>
      </c>
      <c r="BY1015" s="280" t="s">
        <v>308</v>
      </c>
      <c r="BZ1015" s="280" t="s">
        <v>86</v>
      </c>
      <c r="CA1015" s="280" t="s">
        <v>87</v>
      </c>
      <c r="CB1015" s="280" t="s">
        <v>225</v>
      </c>
      <c r="CC1015" s="280" t="s">
        <v>226</v>
      </c>
      <c r="CD1015" s="281">
        <v>5</v>
      </c>
      <c r="CE1015" s="277">
        <v>45017</v>
      </c>
      <c r="CF1015" s="280">
        <v>0</v>
      </c>
      <c r="CG1015" s="280" t="s">
        <v>90</v>
      </c>
      <c r="CH1015" s="280">
        <v>0</v>
      </c>
      <c r="CI1015" s="280" t="s">
        <v>80</v>
      </c>
      <c r="CJ1015" s="280"/>
      <c r="CK1015" s="280"/>
      <c r="CL1015" s="280"/>
      <c r="CM1015" s="280" t="s">
        <v>73</v>
      </c>
      <c r="CN1015" s="280">
        <v>3</v>
      </c>
    </row>
    <row r="1016" spans="4:92">
      <c r="D1016" s="273" t="s">
        <v>83</v>
      </c>
      <c r="E1016" s="273" t="s">
        <v>287</v>
      </c>
      <c r="F1016" s="273" t="s">
        <v>892</v>
      </c>
      <c r="G1016" s="273" t="s">
        <v>895</v>
      </c>
      <c r="H1016" s="274">
        <v>45108</v>
      </c>
      <c r="I1016" s="273">
        <v>12884</v>
      </c>
      <c r="J1016" s="273">
        <v>809</v>
      </c>
      <c r="W1016" s="273">
        <v>204869</v>
      </c>
      <c r="X1016" s="273" t="s">
        <v>64</v>
      </c>
      <c r="Y1016" s="273" t="s">
        <v>75</v>
      </c>
      <c r="Z1016" s="273" t="s">
        <v>231</v>
      </c>
      <c r="AA1016" s="273" t="s">
        <v>231</v>
      </c>
      <c r="AB1016" s="274">
        <v>45139</v>
      </c>
      <c r="AC1016" s="273">
        <v>13390</v>
      </c>
      <c r="AD1016" s="273">
        <v>24</v>
      </c>
      <c r="AE1016" s="273">
        <v>0.2</v>
      </c>
      <c r="AF1016" s="273" t="s">
        <v>90</v>
      </c>
      <c r="AG1016" s="273" t="s">
        <v>718</v>
      </c>
      <c r="AH1016" s="273" t="s">
        <v>1549</v>
      </c>
      <c r="AI1016" s="273" t="s">
        <v>123</v>
      </c>
      <c r="AJ1016" s="273" t="s">
        <v>200</v>
      </c>
      <c r="AK1016" s="273">
        <v>290384</v>
      </c>
      <c r="BV1016" s="336" t="s">
        <v>64</v>
      </c>
      <c r="BW1016" s="337" t="s">
        <v>75</v>
      </c>
      <c r="BX1016" s="337" t="s">
        <v>308</v>
      </c>
      <c r="BY1016" s="337" t="s">
        <v>308</v>
      </c>
      <c r="BZ1016" s="337" t="s">
        <v>86</v>
      </c>
      <c r="CA1016" s="337" t="s">
        <v>87</v>
      </c>
      <c r="CB1016" s="337" t="s">
        <v>225</v>
      </c>
      <c r="CC1016" s="337" t="s">
        <v>226</v>
      </c>
      <c r="CD1016" s="338">
        <v>5</v>
      </c>
      <c r="CE1016" s="335">
        <v>45017</v>
      </c>
      <c r="CF1016" s="337">
        <v>1672</v>
      </c>
      <c r="CG1016" s="337" t="s">
        <v>90</v>
      </c>
      <c r="CH1016" s="337">
        <v>1672</v>
      </c>
      <c r="CI1016" s="337" t="s">
        <v>80</v>
      </c>
      <c r="CJ1016" s="337"/>
      <c r="CK1016" s="337"/>
      <c r="CL1016" s="337"/>
      <c r="CM1016" s="337" t="s">
        <v>73</v>
      </c>
      <c r="CN1016" s="337">
        <v>3</v>
      </c>
    </row>
    <row r="1017" spans="4:92">
      <c r="D1017" s="273" t="s">
        <v>83</v>
      </c>
      <c r="E1017" s="273" t="s">
        <v>287</v>
      </c>
      <c r="F1017" s="273" t="s">
        <v>892</v>
      </c>
      <c r="G1017" s="273" t="s">
        <v>895</v>
      </c>
      <c r="H1017" s="274">
        <v>45108</v>
      </c>
      <c r="I1017" s="273">
        <v>12884</v>
      </c>
      <c r="J1017" s="273">
        <v>809</v>
      </c>
      <c r="K1017" s="273">
        <v>2483</v>
      </c>
      <c r="L1017" s="273" t="s">
        <v>66</v>
      </c>
      <c r="M1017" s="273">
        <v>512.72619999999995</v>
      </c>
      <c r="N1017" s="273" t="s">
        <v>115</v>
      </c>
      <c r="W1017" s="273">
        <v>204893</v>
      </c>
      <c r="X1017" s="273" t="s">
        <v>64</v>
      </c>
      <c r="Y1017" s="273" t="s">
        <v>75</v>
      </c>
      <c r="Z1017" s="273" t="s">
        <v>231</v>
      </c>
      <c r="AA1017" s="273" t="s">
        <v>231</v>
      </c>
      <c r="AB1017" s="274">
        <v>45139</v>
      </c>
      <c r="AC1017" s="273">
        <v>13390</v>
      </c>
      <c r="AD1017" s="273">
        <v>24</v>
      </c>
      <c r="AE1017" s="273">
        <v>6.7880000000000003</v>
      </c>
      <c r="AF1017" s="273" t="s">
        <v>90</v>
      </c>
      <c r="AG1017" s="273" t="s">
        <v>1550</v>
      </c>
      <c r="AH1017" s="273" t="s">
        <v>1551</v>
      </c>
      <c r="AI1017" s="273" t="s">
        <v>123</v>
      </c>
      <c r="AJ1017" s="273" t="s">
        <v>200</v>
      </c>
      <c r="AK1017" s="273">
        <v>290390</v>
      </c>
      <c r="BV1017" s="279" t="s">
        <v>64</v>
      </c>
      <c r="BW1017" s="280" t="s">
        <v>75</v>
      </c>
      <c r="BX1017" s="280" t="s">
        <v>308</v>
      </c>
      <c r="BY1017" s="280" t="s">
        <v>308</v>
      </c>
      <c r="BZ1017" s="280" t="s">
        <v>86</v>
      </c>
      <c r="CA1017" s="280" t="s">
        <v>87</v>
      </c>
      <c r="CB1017" s="280" t="s">
        <v>225</v>
      </c>
      <c r="CC1017" s="280" t="s">
        <v>226</v>
      </c>
      <c r="CD1017" s="281">
        <v>5</v>
      </c>
      <c r="CE1017" s="277">
        <v>45017</v>
      </c>
      <c r="CF1017" s="280">
        <v>0</v>
      </c>
      <c r="CG1017" s="280" t="s">
        <v>90</v>
      </c>
      <c r="CH1017" s="280">
        <v>0</v>
      </c>
      <c r="CI1017" s="280" t="s">
        <v>80</v>
      </c>
      <c r="CJ1017" s="280"/>
      <c r="CK1017" s="280"/>
      <c r="CL1017" s="280"/>
      <c r="CM1017" s="280" t="s">
        <v>73</v>
      </c>
      <c r="CN1017" s="280">
        <v>3</v>
      </c>
    </row>
    <row r="1018" spans="4:92">
      <c r="D1018" s="273" t="s">
        <v>83</v>
      </c>
      <c r="E1018" s="273" t="s">
        <v>287</v>
      </c>
      <c r="F1018" s="273" t="s">
        <v>892</v>
      </c>
      <c r="G1018" s="273" t="s">
        <v>895</v>
      </c>
      <c r="H1018" s="274">
        <v>45108</v>
      </c>
      <c r="I1018" s="273">
        <v>12884</v>
      </c>
      <c r="J1018" s="273">
        <v>809</v>
      </c>
      <c r="K1018" s="273">
        <v>0</v>
      </c>
      <c r="L1018" s="273" t="s">
        <v>66</v>
      </c>
      <c r="N1018" s="273" t="s">
        <v>107</v>
      </c>
      <c r="W1018" s="273">
        <v>204894</v>
      </c>
      <c r="X1018" s="273" t="s">
        <v>64</v>
      </c>
      <c r="Y1018" s="273" t="s">
        <v>75</v>
      </c>
      <c r="Z1018" s="273" t="s">
        <v>231</v>
      </c>
      <c r="AA1018" s="273" t="s">
        <v>231</v>
      </c>
      <c r="AB1018" s="274">
        <v>45139</v>
      </c>
      <c r="AC1018" s="273">
        <v>13390</v>
      </c>
      <c r="AD1018" s="273">
        <v>24</v>
      </c>
      <c r="AE1018" s="273">
        <v>0.105</v>
      </c>
      <c r="AF1018" s="273" t="s">
        <v>90</v>
      </c>
      <c r="AG1018" s="273" t="s">
        <v>1552</v>
      </c>
      <c r="AH1018" s="273" t="s">
        <v>1553</v>
      </c>
      <c r="AI1018" s="273" t="s">
        <v>123</v>
      </c>
      <c r="AJ1018" s="273" t="s">
        <v>200</v>
      </c>
      <c r="AK1018" s="273">
        <v>290396</v>
      </c>
      <c r="BV1018" s="336" t="s">
        <v>64</v>
      </c>
      <c r="BW1018" s="337" t="s">
        <v>75</v>
      </c>
      <c r="BX1018" s="337" t="s">
        <v>308</v>
      </c>
      <c r="BY1018" s="337" t="s">
        <v>308</v>
      </c>
      <c r="BZ1018" s="337" t="s">
        <v>86</v>
      </c>
      <c r="CA1018" s="337" t="s">
        <v>87</v>
      </c>
      <c r="CB1018" s="337" t="s">
        <v>225</v>
      </c>
      <c r="CC1018" s="337" t="s">
        <v>226</v>
      </c>
      <c r="CD1018" s="338">
        <v>5</v>
      </c>
      <c r="CE1018" s="335">
        <v>45047</v>
      </c>
      <c r="CF1018" s="337">
        <v>0</v>
      </c>
      <c r="CG1018" s="337" t="s">
        <v>90</v>
      </c>
      <c r="CH1018" s="337">
        <v>0</v>
      </c>
      <c r="CI1018" s="337" t="s">
        <v>80</v>
      </c>
      <c r="CJ1018" s="337"/>
      <c r="CK1018" s="337"/>
      <c r="CL1018" s="337"/>
      <c r="CM1018" s="337" t="s">
        <v>73</v>
      </c>
      <c r="CN1018" s="337">
        <v>3</v>
      </c>
    </row>
    <row r="1019" spans="4:92">
      <c r="D1019" s="273" t="s">
        <v>83</v>
      </c>
      <c r="E1019" s="273" t="s">
        <v>287</v>
      </c>
      <c r="F1019" s="273" t="s">
        <v>892</v>
      </c>
      <c r="G1019" s="273" t="s">
        <v>895</v>
      </c>
      <c r="H1019" s="274">
        <v>45139</v>
      </c>
      <c r="I1019" s="273">
        <v>13561</v>
      </c>
      <c r="J1019" s="273">
        <v>809</v>
      </c>
      <c r="W1019" s="273">
        <v>222938</v>
      </c>
      <c r="X1019" s="273" t="s">
        <v>64</v>
      </c>
      <c r="Y1019" s="273" t="s">
        <v>75</v>
      </c>
      <c r="Z1019" s="273" t="s">
        <v>231</v>
      </c>
      <c r="AA1019" s="273" t="s">
        <v>231</v>
      </c>
      <c r="AB1019" s="274">
        <v>45170</v>
      </c>
      <c r="AC1019" s="273">
        <v>13716</v>
      </c>
      <c r="AD1019" s="273">
        <v>24</v>
      </c>
      <c r="AK1019" s="273">
        <v>292359</v>
      </c>
      <c r="BV1019" s="279" t="s">
        <v>64</v>
      </c>
      <c r="BW1019" s="280" t="s">
        <v>75</v>
      </c>
      <c r="BX1019" s="280" t="s">
        <v>308</v>
      </c>
      <c r="BY1019" s="280" t="s">
        <v>308</v>
      </c>
      <c r="BZ1019" s="280" t="s">
        <v>86</v>
      </c>
      <c r="CA1019" s="280" t="s">
        <v>87</v>
      </c>
      <c r="CB1019" s="280" t="s">
        <v>225</v>
      </c>
      <c r="CC1019" s="280" t="s">
        <v>226</v>
      </c>
      <c r="CD1019" s="281">
        <v>5</v>
      </c>
      <c r="CE1019" s="277">
        <v>45047</v>
      </c>
      <c r="CF1019" s="280">
        <v>2424</v>
      </c>
      <c r="CG1019" s="280" t="s">
        <v>90</v>
      </c>
      <c r="CH1019" s="280">
        <v>2424</v>
      </c>
      <c r="CI1019" s="280" t="s">
        <v>80</v>
      </c>
      <c r="CJ1019" s="280"/>
      <c r="CK1019" s="280"/>
      <c r="CL1019" s="280"/>
      <c r="CM1019" s="280" t="s">
        <v>73</v>
      </c>
      <c r="CN1019" s="280">
        <v>3</v>
      </c>
    </row>
    <row r="1020" spans="4:92">
      <c r="D1020" s="273" t="s">
        <v>83</v>
      </c>
      <c r="E1020" s="273" t="s">
        <v>287</v>
      </c>
      <c r="F1020" s="273" t="s">
        <v>936</v>
      </c>
      <c r="G1020" s="273" t="s">
        <v>939</v>
      </c>
      <c r="H1020" s="274">
        <v>45200</v>
      </c>
      <c r="I1020" s="273">
        <v>14231</v>
      </c>
      <c r="J1020" s="273">
        <v>825</v>
      </c>
      <c r="K1020" s="273">
        <v>0</v>
      </c>
      <c r="L1020" s="273" t="s">
        <v>66</v>
      </c>
      <c r="M1020" s="273">
        <v>0</v>
      </c>
      <c r="N1020" s="273" t="s">
        <v>115</v>
      </c>
      <c r="W1020" s="273">
        <v>256577</v>
      </c>
      <c r="X1020" s="273" t="s">
        <v>64</v>
      </c>
      <c r="Y1020" s="273" t="s">
        <v>75</v>
      </c>
      <c r="Z1020" s="273" t="s">
        <v>231</v>
      </c>
      <c r="AA1020" s="273" t="s">
        <v>231</v>
      </c>
      <c r="AB1020" s="274">
        <v>45170</v>
      </c>
      <c r="AC1020" s="273">
        <v>13716</v>
      </c>
      <c r="AD1020" s="273">
        <v>24</v>
      </c>
      <c r="AK1020" s="273">
        <v>292367</v>
      </c>
      <c r="BV1020" s="336" t="s">
        <v>64</v>
      </c>
      <c r="BW1020" s="337" t="s">
        <v>75</v>
      </c>
      <c r="BX1020" s="337" t="s">
        <v>308</v>
      </c>
      <c r="BY1020" s="337" t="s">
        <v>308</v>
      </c>
      <c r="BZ1020" s="337" t="s">
        <v>86</v>
      </c>
      <c r="CA1020" s="337" t="s">
        <v>87</v>
      </c>
      <c r="CB1020" s="337" t="s">
        <v>225</v>
      </c>
      <c r="CC1020" s="337" t="s">
        <v>226</v>
      </c>
      <c r="CD1020" s="338">
        <v>5</v>
      </c>
      <c r="CE1020" s="335">
        <v>45047</v>
      </c>
      <c r="CF1020" s="337">
        <v>0</v>
      </c>
      <c r="CG1020" s="337" t="s">
        <v>90</v>
      </c>
      <c r="CH1020" s="337">
        <v>0</v>
      </c>
      <c r="CI1020" s="337" t="s">
        <v>80</v>
      </c>
      <c r="CJ1020" s="337"/>
      <c r="CK1020" s="337"/>
      <c r="CL1020" s="337"/>
      <c r="CM1020" s="337" t="s">
        <v>73</v>
      </c>
      <c r="CN1020" s="337">
        <v>3</v>
      </c>
    </row>
    <row r="1021" spans="4:92">
      <c r="D1021" s="273" t="s">
        <v>83</v>
      </c>
      <c r="E1021" s="273" t="s">
        <v>287</v>
      </c>
      <c r="F1021" s="273" t="s">
        <v>936</v>
      </c>
      <c r="G1021" s="273" t="s">
        <v>939</v>
      </c>
      <c r="H1021" s="274">
        <v>45200</v>
      </c>
      <c r="I1021" s="273">
        <v>14231</v>
      </c>
      <c r="J1021" s="273">
        <v>825</v>
      </c>
      <c r="K1021" s="273">
        <v>0</v>
      </c>
      <c r="L1021" s="273" t="s">
        <v>66</v>
      </c>
      <c r="N1021" s="273" t="s">
        <v>107</v>
      </c>
      <c r="W1021" s="273">
        <v>256578</v>
      </c>
      <c r="X1021" s="273" t="s">
        <v>64</v>
      </c>
      <c r="Y1021" s="273" t="s">
        <v>75</v>
      </c>
      <c r="Z1021" s="273" t="s">
        <v>231</v>
      </c>
      <c r="AA1021" s="273" t="s">
        <v>231</v>
      </c>
      <c r="AB1021" s="274">
        <v>45170</v>
      </c>
      <c r="AC1021" s="273">
        <v>13716</v>
      </c>
      <c r="AD1021" s="273">
        <v>24</v>
      </c>
      <c r="AK1021" s="273">
        <v>292374</v>
      </c>
      <c r="BV1021" s="279" t="s">
        <v>64</v>
      </c>
      <c r="BW1021" s="280" t="s">
        <v>75</v>
      </c>
      <c r="BX1021" s="280" t="s">
        <v>308</v>
      </c>
      <c r="BY1021" s="280" t="s">
        <v>308</v>
      </c>
      <c r="BZ1021" s="280" t="s">
        <v>86</v>
      </c>
      <c r="CA1021" s="280" t="s">
        <v>87</v>
      </c>
      <c r="CB1021" s="280" t="s">
        <v>225</v>
      </c>
      <c r="CC1021" s="280" t="s">
        <v>226</v>
      </c>
      <c r="CD1021" s="281">
        <v>5</v>
      </c>
      <c r="CE1021" s="277">
        <v>45047</v>
      </c>
      <c r="CF1021" s="280">
        <v>0</v>
      </c>
      <c r="CG1021" s="280" t="s">
        <v>90</v>
      </c>
      <c r="CH1021" s="280">
        <v>0</v>
      </c>
      <c r="CI1021" s="280" t="s">
        <v>80</v>
      </c>
      <c r="CJ1021" s="280"/>
      <c r="CK1021" s="280"/>
      <c r="CL1021" s="280"/>
      <c r="CM1021" s="280" t="s">
        <v>73</v>
      </c>
      <c r="CN1021" s="280">
        <v>3</v>
      </c>
    </row>
    <row r="1022" spans="4:92">
      <c r="D1022" s="273" t="s">
        <v>83</v>
      </c>
      <c r="E1022" s="273" t="s">
        <v>287</v>
      </c>
      <c r="F1022" s="273" t="s">
        <v>936</v>
      </c>
      <c r="G1022" s="273" t="s">
        <v>939</v>
      </c>
      <c r="H1022" s="274">
        <v>45231</v>
      </c>
      <c r="I1022" s="273">
        <v>14598</v>
      </c>
      <c r="J1022" s="273">
        <v>825</v>
      </c>
      <c r="K1022" s="273">
        <v>5631</v>
      </c>
      <c r="L1022" s="273" t="s">
        <v>66</v>
      </c>
      <c r="M1022" s="273">
        <v>60.8846244</v>
      </c>
      <c r="N1022" s="273" t="s">
        <v>67</v>
      </c>
      <c r="P1022" s="273" t="s">
        <v>68</v>
      </c>
      <c r="Q1022" s="273" t="s">
        <v>1496</v>
      </c>
      <c r="R1022" s="273" t="s">
        <v>70</v>
      </c>
      <c r="S1022" s="273" t="s">
        <v>1554</v>
      </c>
      <c r="T1022" s="273" t="s">
        <v>122</v>
      </c>
      <c r="U1022" s="273" t="s">
        <v>122</v>
      </c>
      <c r="V1022" s="273" t="s">
        <v>122</v>
      </c>
      <c r="W1022" s="273">
        <v>275378</v>
      </c>
      <c r="X1022" s="273" t="s">
        <v>64</v>
      </c>
      <c r="Y1022" s="273" t="s">
        <v>75</v>
      </c>
      <c r="Z1022" s="273" t="s">
        <v>231</v>
      </c>
      <c r="AA1022" s="273" t="s">
        <v>231</v>
      </c>
      <c r="AB1022" s="274">
        <v>45170</v>
      </c>
      <c r="AC1022" s="273">
        <v>13716</v>
      </c>
      <c r="AD1022" s="273">
        <v>24</v>
      </c>
      <c r="AK1022" s="273">
        <v>292381</v>
      </c>
      <c r="BV1022" s="336" t="s">
        <v>83</v>
      </c>
      <c r="BW1022" s="337" t="s">
        <v>63</v>
      </c>
      <c r="BX1022" s="337" t="s">
        <v>228</v>
      </c>
      <c r="BY1022" s="337" t="s">
        <v>237</v>
      </c>
      <c r="BZ1022" s="337" t="s">
        <v>86</v>
      </c>
      <c r="CA1022" s="337" t="s">
        <v>87</v>
      </c>
      <c r="CB1022" s="337" t="s">
        <v>217</v>
      </c>
      <c r="CC1022" s="337" t="s">
        <v>218</v>
      </c>
      <c r="CD1022" s="338">
        <v>2</v>
      </c>
      <c r="CE1022" s="335">
        <v>44927</v>
      </c>
      <c r="CF1022" s="337"/>
      <c r="CG1022" s="337" t="s">
        <v>181</v>
      </c>
      <c r="CH1022" s="337"/>
      <c r="CI1022" s="337" t="s">
        <v>181</v>
      </c>
      <c r="CJ1022" s="337" t="s">
        <v>573</v>
      </c>
      <c r="CK1022" s="337"/>
      <c r="CL1022" s="337"/>
      <c r="CM1022" s="337" t="s">
        <v>73</v>
      </c>
      <c r="CN1022" s="337">
        <v>3</v>
      </c>
    </row>
    <row r="1023" spans="4:92">
      <c r="D1023" s="273" t="s">
        <v>83</v>
      </c>
      <c r="E1023" s="273" t="s">
        <v>287</v>
      </c>
      <c r="F1023" s="273" t="s">
        <v>936</v>
      </c>
      <c r="G1023" s="273" t="s">
        <v>939</v>
      </c>
      <c r="H1023" s="274">
        <v>45231</v>
      </c>
      <c r="I1023" s="273">
        <v>14598</v>
      </c>
      <c r="J1023" s="273">
        <v>825</v>
      </c>
      <c r="K1023" s="273">
        <v>0</v>
      </c>
      <c r="L1023" s="273" t="s">
        <v>66</v>
      </c>
      <c r="M1023" s="273">
        <v>0</v>
      </c>
      <c r="N1023" s="273" t="s">
        <v>115</v>
      </c>
      <c r="W1023" s="273">
        <v>275376</v>
      </c>
      <c r="X1023" s="273" t="s">
        <v>64</v>
      </c>
      <c r="Y1023" s="273" t="s">
        <v>75</v>
      </c>
      <c r="Z1023" s="273" t="s">
        <v>231</v>
      </c>
      <c r="AA1023" s="273" t="s">
        <v>231</v>
      </c>
      <c r="AB1023" s="274">
        <v>45170</v>
      </c>
      <c r="AC1023" s="273">
        <v>13716</v>
      </c>
      <c r="AD1023" s="273">
        <v>24</v>
      </c>
      <c r="AK1023" s="273">
        <v>292388</v>
      </c>
      <c r="BV1023" s="279" t="s">
        <v>83</v>
      </c>
      <c r="BW1023" s="280" t="s">
        <v>63</v>
      </c>
      <c r="BX1023" s="280" t="s">
        <v>228</v>
      </c>
      <c r="BY1023" s="280" t="s">
        <v>237</v>
      </c>
      <c r="BZ1023" s="280" t="s">
        <v>138</v>
      </c>
      <c r="CA1023" s="280" t="s">
        <v>139</v>
      </c>
      <c r="CB1023" s="280" t="s">
        <v>190</v>
      </c>
      <c r="CC1023" s="280" t="s">
        <v>191</v>
      </c>
      <c r="CD1023" s="281">
        <v>8</v>
      </c>
      <c r="CE1023" s="277">
        <v>44927</v>
      </c>
      <c r="CF1023" s="280">
        <v>0</v>
      </c>
      <c r="CG1023" s="280" t="s">
        <v>90</v>
      </c>
      <c r="CH1023" s="280">
        <v>0</v>
      </c>
      <c r="CI1023" s="280" t="s">
        <v>80</v>
      </c>
      <c r="CJ1023" s="280"/>
      <c r="CK1023" s="280"/>
      <c r="CL1023" s="280"/>
      <c r="CM1023" s="280" t="s">
        <v>73</v>
      </c>
      <c r="CN1023" s="280">
        <v>3</v>
      </c>
    </row>
    <row r="1024" spans="4:92">
      <c r="D1024" s="273" t="s">
        <v>83</v>
      </c>
      <c r="E1024" s="273" t="s">
        <v>287</v>
      </c>
      <c r="F1024" s="273" t="s">
        <v>936</v>
      </c>
      <c r="G1024" s="273" t="s">
        <v>939</v>
      </c>
      <c r="H1024" s="274">
        <v>45231</v>
      </c>
      <c r="I1024" s="273">
        <v>14598</v>
      </c>
      <c r="J1024" s="273">
        <v>825</v>
      </c>
      <c r="K1024" s="273">
        <v>0</v>
      </c>
      <c r="L1024" s="273" t="s">
        <v>66</v>
      </c>
      <c r="N1024" s="273" t="s">
        <v>107</v>
      </c>
      <c r="W1024" s="273">
        <v>275377</v>
      </c>
      <c r="X1024" s="273" t="s">
        <v>64</v>
      </c>
      <c r="Y1024" s="273" t="s">
        <v>75</v>
      </c>
      <c r="Z1024" s="273" t="s">
        <v>231</v>
      </c>
      <c r="AA1024" s="273" t="s">
        <v>231</v>
      </c>
      <c r="AB1024" s="274">
        <v>45170</v>
      </c>
      <c r="AC1024" s="273">
        <v>13716</v>
      </c>
      <c r="AD1024" s="273">
        <v>24</v>
      </c>
      <c r="AK1024" s="273">
        <v>292395</v>
      </c>
      <c r="BV1024" s="336" t="s">
        <v>83</v>
      </c>
      <c r="BW1024" s="337" t="s">
        <v>63</v>
      </c>
      <c r="BX1024" s="337" t="s">
        <v>228</v>
      </c>
      <c r="BY1024" s="337" t="s">
        <v>237</v>
      </c>
      <c r="BZ1024" s="337" t="s">
        <v>86</v>
      </c>
      <c r="CA1024" s="337" t="s">
        <v>87</v>
      </c>
      <c r="CB1024" s="337" t="s">
        <v>179</v>
      </c>
      <c r="CC1024" s="337" t="s">
        <v>180</v>
      </c>
      <c r="CD1024" s="338">
        <v>1</v>
      </c>
      <c r="CE1024" s="335">
        <v>44927</v>
      </c>
      <c r="CF1024" s="337"/>
      <c r="CG1024" s="337" t="s">
        <v>181</v>
      </c>
      <c r="CH1024" s="337"/>
      <c r="CI1024" s="337" t="s">
        <v>181</v>
      </c>
      <c r="CJ1024" s="337" t="s">
        <v>1032</v>
      </c>
      <c r="CK1024" s="337"/>
      <c r="CL1024" s="337"/>
      <c r="CM1024" s="337" t="s">
        <v>73</v>
      </c>
      <c r="CN1024" s="337">
        <v>3</v>
      </c>
    </row>
    <row r="1025" spans="4:92">
      <c r="D1025" s="273" t="s">
        <v>83</v>
      </c>
      <c r="E1025" s="273" t="s">
        <v>287</v>
      </c>
      <c r="F1025" s="273" t="s">
        <v>936</v>
      </c>
      <c r="G1025" s="273" t="s">
        <v>939</v>
      </c>
      <c r="H1025" s="274">
        <v>45261</v>
      </c>
      <c r="I1025" s="273">
        <v>17057</v>
      </c>
      <c r="J1025" s="273">
        <v>825</v>
      </c>
      <c r="K1025" s="273">
        <v>6435</v>
      </c>
      <c r="L1025" s="273" t="s">
        <v>66</v>
      </c>
      <c r="M1025" s="273">
        <v>69.577793999999997</v>
      </c>
      <c r="N1025" s="273" t="s">
        <v>67</v>
      </c>
      <c r="P1025" s="273" t="s">
        <v>68</v>
      </c>
      <c r="Q1025" s="273" t="s">
        <v>1496</v>
      </c>
      <c r="R1025" s="273" t="s">
        <v>70</v>
      </c>
      <c r="S1025" s="273" t="s">
        <v>1554</v>
      </c>
      <c r="T1025" s="273" t="s">
        <v>122</v>
      </c>
      <c r="U1025" s="273" t="s">
        <v>122</v>
      </c>
      <c r="V1025" s="273" t="s">
        <v>122</v>
      </c>
      <c r="W1025" s="273">
        <v>319399</v>
      </c>
      <c r="X1025" s="273" t="s">
        <v>64</v>
      </c>
      <c r="Y1025" s="273" t="s">
        <v>75</v>
      </c>
      <c r="Z1025" s="273" t="s">
        <v>231</v>
      </c>
      <c r="AA1025" s="273" t="s">
        <v>231</v>
      </c>
      <c r="AB1025" s="274">
        <v>45170</v>
      </c>
      <c r="AC1025" s="273">
        <v>13716</v>
      </c>
      <c r="AD1025" s="273">
        <v>24</v>
      </c>
      <c r="AK1025" s="273">
        <v>292402</v>
      </c>
      <c r="BV1025" s="279" t="s">
        <v>83</v>
      </c>
      <c r="BW1025" s="280" t="s">
        <v>63</v>
      </c>
      <c r="BX1025" s="280" t="s">
        <v>228</v>
      </c>
      <c r="BY1025" s="280" t="s">
        <v>237</v>
      </c>
      <c r="BZ1025" s="280" t="s">
        <v>167</v>
      </c>
      <c r="CA1025" s="280" t="s">
        <v>168</v>
      </c>
      <c r="CB1025" s="280" t="s">
        <v>319</v>
      </c>
      <c r="CC1025" s="280" t="s">
        <v>320</v>
      </c>
      <c r="CD1025" s="281">
        <v>15</v>
      </c>
      <c r="CE1025" s="277">
        <v>44927</v>
      </c>
      <c r="CF1025" s="280">
        <v>0</v>
      </c>
      <c r="CG1025" s="280" t="s">
        <v>90</v>
      </c>
      <c r="CH1025" s="280">
        <v>0</v>
      </c>
      <c r="CI1025" s="280" t="s">
        <v>80</v>
      </c>
      <c r="CJ1025" s="280"/>
      <c r="CK1025" s="280"/>
      <c r="CL1025" s="280"/>
      <c r="CM1025" s="280" t="s">
        <v>73</v>
      </c>
      <c r="CN1025" s="280">
        <v>3</v>
      </c>
    </row>
    <row r="1026" spans="4:92">
      <c r="D1026" s="273" t="s">
        <v>83</v>
      </c>
      <c r="E1026" s="273" t="s">
        <v>287</v>
      </c>
      <c r="F1026" s="273" t="s">
        <v>936</v>
      </c>
      <c r="G1026" s="273" t="s">
        <v>939</v>
      </c>
      <c r="H1026" s="274">
        <v>45261</v>
      </c>
      <c r="I1026" s="273">
        <v>17057</v>
      </c>
      <c r="J1026" s="273">
        <v>825</v>
      </c>
      <c r="K1026" s="273">
        <v>0</v>
      </c>
      <c r="L1026" s="273" t="s">
        <v>66</v>
      </c>
      <c r="M1026" s="273">
        <v>0</v>
      </c>
      <c r="N1026" s="273" t="s">
        <v>115</v>
      </c>
      <c r="W1026" s="273">
        <v>319397</v>
      </c>
      <c r="X1026" s="273" t="s">
        <v>64</v>
      </c>
      <c r="Y1026" s="273" t="s">
        <v>75</v>
      </c>
      <c r="Z1026" s="273" t="s">
        <v>231</v>
      </c>
      <c r="AA1026" s="273" t="s">
        <v>231</v>
      </c>
      <c r="AB1026" s="274">
        <v>45170</v>
      </c>
      <c r="AC1026" s="273">
        <v>13716</v>
      </c>
      <c r="AD1026" s="273">
        <v>24</v>
      </c>
      <c r="AK1026" s="273">
        <v>292409</v>
      </c>
      <c r="BV1026" s="336" t="s">
        <v>83</v>
      </c>
      <c r="BW1026" s="337" t="s">
        <v>63</v>
      </c>
      <c r="BX1026" s="337" t="s">
        <v>228</v>
      </c>
      <c r="BY1026" s="337" t="s">
        <v>237</v>
      </c>
      <c r="BZ1026" s="337" t="s">
        <v>167</v>
      </c>
      <c r="CA1026" s="337" t="s">
        <v>168</v>
      </c>
      <c r="CB1026" s="337" t="s">
        <v>313</v>
      </c>
      <c r="CC1026" s="337" t="s">
        <v>314</v>
      </c>
      <c r="CD1026" s="338">
        <v>14</v>
      </c>
      <c r="CE1026" s="335">
        <v>44927</v>
      </c>
      <c r="CF1026" s="337">
        <v>0</v>
      </c>
      <c r="CG1026" s="337" t="s">
        <v>90</v>
      </c>
      <c r="CH1026" s="337">
        <v>0</v>
      </c>
      <c r="CI1026" s="337" t="s">
        <v>80</v>
      </c>
      <c r="CJ1026" s="337"/>
      <c r="CK1026" s="337"/>
      <c r="CL1026" s="337"/>
      <c r="CM1026" s="337" t="s">
        <v>73</v>
      </c>
      <c r="CN1026" s="337">
        <v>3</v>
      </c>
    </row>
    <row r="1027" spans="4:92">
      <c r="D1027" s="273" t="s">
        <v>83</v>
      </c>
      <c r="E1027" s="273" t="s">
        <v>287</v>
      </c>
      <c r="F1027" s="273" t="s">
        <v>936</v>
      </c>
      <c r="G1027" s="273" t="s">
        <v>939</v>
      </c>
      <c r="H1027" s="274">
        <v>45261</v>
      </c>
      <c r="I1027" s="273">
        <v>17057</v>
      </c>
      <c r="J1027" s="273">
        <v>825</v>
      </c>
      <c r="K1027" s="273">
        <v>0</v>
      </c>
      <c r="L1027" s="273" t="s">
        <v>66</v>
      </c>
      <c r="N1027" s="273" t="s">
        <v>107</v>
      </c>
      <c r="W1027" s="273">
        <v>319398</v>
      </c>
      <c r="X1027" s="273" t="s">
        <v>64</v>
      </c>
      <c r="Y1027" s="273" t="s">
        <v>75</v>
      </c>
      <c r="Z1027" s="273" t="s">
        <v>231</v>
      </c>
      <c r="AA1027" s="273" t="s">
        <v>231</v>
      </c>
      <c r="AB1027" s="274">
        <v>45170</v>
      </c>
      <c r="AC1027" s="273">
        <v>13717</v>
      </c>
      <c r="AD1027" s="273">
        <v>24</v>
      </c>
      <c r="AE1027" s="273">
        <v>74.451999999999998</v>
      </c>
      <c r="AF1027" s="273" t="s">
        <v>90</v>
      </c>
      <c r="AG1027" s="273" t="s">
        <v>781</v>
      </c>
      <c r="AH1027" s="273" t="s">
        <v>1492</v>
      </c>
      <c r="AI1027" s="273" t="s">
        <v>123</v>
      </c>
      <c r="AJ1027" s="273" t="s">
        <v>214</v>
      </c>
      <c r="AK1027" s="273">
        <v>290411</v>
      </c>
      <c r="BV1027" s="279" t="s">
        <v>83</v>
      </c>
      <c r="BW1027" s="280" t="s">
        <v>63</v>
      </c>
      <c r="BX1027" s="280" t="s">
        <v>228</v>
      </c>
      <c r="BY1027" s="280" t="s">
        <v>237</v>
      </c>
      <c r="BZ1027" s="280" t="s">
        <v>167</v>
      </c>
      <c r="CA1027" s="280" t="s">
        <v>168</v>
      </c>
      <c r="CB1027" s="280" t="s">
        <v>353</v>
      </c>
      <c r="CC1027" s="280" t="s">
        <v>354</v>
      </c>
      <c r="CD1027" s="281">
        <v>13</v>
      </c>
      <c r="CE1027" s="277">
        <v>44927</v>
      </c>
      <c r="CF1027" s="280">
        <v>614.43600000000004</v>
      </c>
      <c r="CG1027" s="280" t="s">
        <v>90</v>
      </c>
      <c r="CH1027" s="280">
        <v>614.43600000000004</v>
      </c>
      <c r="CI1027" s="280" t="s">
        <v>80</v>
      </c>
      <c r="CJ1027" s="280"/>
      <c r="CK1027" s="280"/>
      <c r="CL1027" s="280"/>
      <c r="CM1027" s="280" t="s">
        <v>73</v>
      </c>
      <c r="CN1027" s="280">
        <v>3</v>
      </c>
    </row>
    <row r="1028" spans="4:92">
      <c r="D1028" s="273" t="s">
        <v>83</v>
      </c>
      <c r="E1028" s="273" t="s">
        <v>287</v>
      </c>
      <c r="F1028" s="273" t="s">
        <v>901</v>
      </c>
      <c r="G1028" s="273" t="s">
        <v>903</v>
      </c>
      <c r="H1028" s="274">
        <v>44927</v>
      </c>
      <c r="I1028" s="273">
        <v>11243</v>
      </c>
      <c r="J1028" s="273">
        <v>812</v>
      </c>
      <c r="W1028" s="273">
        <v>139934</v>
      </c>
      <c r="X1028" s="273" t="s">
        <v>64</v>
      </c>
      <c r="Y1028" s="273" t="s">
        <v>75</v>
      </c>
      <c r="Z1028" s="273" t="s">
        <v>231</v>
      </c>
      <c r="AA1028" s="273" t="s">
        <v>231</v>
      </c>
      <c r="AB1028" s="274">
        <v>45170</v>
      </c>
      <c r="AC1028" s="273">
        <v>13717</v>
      </c>
      <c r="AD1028" s="273">
        <v>24</v>
      </c>
      <c r="AE1028" s="273">
        <v>160.11099999999999</v>
      </c>
      <c r="AF1028" s="273" t="s">
        <v>90</v>
      </c>
      <c r="AG1028" s="273" t="s">
        <v>121</v>
      </c>
      <c r="AH1028" s="273" t="s">
        <v>1532</v>
      </c>
      <c r="AI1028" s="273" t="s">
        <v>123</v>
      </c>
      <c r="AJ1028" s="273" t="s">
        <v>124</v>
      </c>
      <c r="AK1028" s="273">
        <v>290620</v>
      </c>
      <c r="BV1028" s="336" t="s">
        <v>83</v>
      </c>
      <c r="BW1028" s="337" t="s">
        <v>63</v>
      </c>
      <c r="BX1028" s="337" t="s">
        <v>228</v>
      </c>
      <c r="BY1028" s="337" t="s">
        <v>237</v>
      </c>
      <c r="BZ1028" s="337" t="s">
        <v>151</v>
      </c>
      <c r="CA1028" s="337" t="s">
        <v>152</v>
      </c>
      <c r="CB1028" s="337" t="s">
        <v>161</v>
      </c>
      <c r="CC1028" s="337" t="s">
        <v>162</v>
      </c>
      <c r="CD1028" s="338">
        <v>11</v>
      </c>
      <c r="CE1028" s="335">
        <v>44927</v>
      </c>
      <c r="CF1028" s="337">
        <v>1174</v>
      </c>
      <c r="CG1028" s="337" t="s">
        <v>90</v>
      </c>
      <c r="CH1028" s="337">
        <v>1174</v>
      </c>
      <c r="CI1028" s="337" t="s">
        <v>80</v>
      </c>
      <c r="CJ1028" s="337"/>
      <c r="CK1028" s="337"/>
      <c r="CL1028" s="337"/>
      <c r="CM1028" s="337" t="s">
        <v>73</v>
      </c>
      <c r="CN1028" s="337">
        <v>3</v>
      </c>
    </row>
    <row r="1029" spans="4:92">
      <c r="D1029" s="273" t="s">
        <v>83</v>
      </c>
      <c r="E1029" s="273" t="s">
        <v>287</v>
      </c>
      <c r="F1029" s="273" t="s">
        <v>901</v>
      </c>
      <c r="G1029" s="273" t="s">
        <v>903</v>
      </c>
      <c r="H1029" s="274">
        <v>44927</v>
      </c>
      <c r="I1029" s="273">
        <v>11243</v>
      </c>
      <c r="J1029" s="273">
        <v>812</v>
      </c>
      <c r="K1029" s="273">
        <v>1320</v>
      </c>
      <c r="L1029" s="273" t="s">
        <v>66</v>
      </c>
      <c r="M1029" s="273">
        <v>251.06317859999999</v>
      </c>
      <c r="N1029" s="273" t="s">
        <v>115</v>
      </c>
      <c r="W1029" s="273">
        <v>139958</v>
      </c>
      <c r="X1029" s="273" t="s">
        <v>64</v>
      </c>
      <c r="Y1029" s="273" t="s">
        <v>75</v>
      </c>
      <c r="Z1029" s="273" t="s">
        <v>231</v>
      </c>
      <c r="AA1029" s="273" t="s">
        <v>231</v>
      </c>
      <c r="AB1029" s="274">
        <v>45231</v>
      </c>
      <c r="AC1029" s="273">
        <v>14420</v>
      </c>
      <c r="AD1029" s="273">
        <v>24</v>
      </c>
      <c r="AE1029" s="273">
        <v>1.03</v>
      </c>
      <c r="AF1029" s="273" t="s">
        <v>90</v>
      </c>
      <c r="AG1029" s="273" t="s">
        <v>401</v>
      </c>
      <c r="AH1029" s="273" t="s">
        <v>402</v>
      </c>
      <c r="AI1029" s="273" t="s">
        <v>123</v>
      </c>
      <c r="AJ1029" s="273" t="s">
        <v>200</v>
      </c>
      <c r="AK1029" s="273">
        <v>293024</v>
      </c>
      <c r="BV1029" s="279" t="s">
        <v>83</v>
      </c>
      <c r="BW1029" s="280" t="s">
        <v>63</v>
      </c>
      <c r="BX1029" s="280" t="s">
        <v>228</v>
      </c>
      <c r="BY1029" s="280" t="s">
        <v>237</v>
      </c>
      <c r="BZ1029" s="280" t="s">
        <v>151</v>
      </c>
      <c r="CA1029" s="280" t="s">
        <v>152</v>
      </c>
      <c r="CB1029" s="280" t="s">
        <v>153</v>
      </c>
      <c r="CC1029" s="280" t="s">
        <v>154</v>
      </c>
      <c r="CD1029" s="281">
        <v>10</v>
      </c>
      <c r="CE1029" s="277">
        <v>44927</v>
      </c>
      <c r="CF1029" s="280">
        <v>1706</v>
      </c>
      <c r="CG1029" s="280" t="s">
        <v>90</v>
      </c>
      <c r="CH1029" s="280">
        <v>1706</v>
      </c>
      <c r="CI1029" s="280" t="s">
        <v>80</v>
      </c>
      <c r="CJ1029" s="280"/>
      <c r="CK1029" s="280"/>
      <c r="CL1029" s="280"/>
      <c r="CM1029" s="280" t="s">
        <v>73</v>
      </c>
      <c r="CN1029" s="280">
        <v>3</v>
      </c>
    </row>
    <row r="1030" spans="4:92">
      <c r="D1030" s="273" t="s">
        <v>83</v>
      </c>
      <c r="E1030" s="273" t="s">
        <v>287</v>
      </c>
      <c r="F1030" s="273" t="s">
        <v>901</v>
      </c>
      <c r="G1030" s="273" t="s">
        <v>903</v>
      </c>
      <c r="H1030" s="274">
        <v>44927</v>
      </c>
      <c r="I1030" s="273">
        <v>11243</v>
      </c>
      <c r="J1030" s="273">
        <v>812</v>
      </c>
      <c r="K1030" s="273">
        <v>0</v>
      </c>
      <c r="L1030" s="273" t="s">
        <v>66</v>
      </c>
      <c r="N1030" s="273" t="s">
        <v>107</v>
      </c>
      <c r="W1030" s="273">
        <v>139959</v>
      </c>
      <c r="X1030" s="273" t="s">
        <v>64</v>
      </c>
      <c r="Y1030" s="273" t="s">
        <v>75</v>
      </c>
      <c r="Z1030" s="273" t="s">
        <v>231</v>
      </c>
      <c r="AA1030" s="273" t="s">
        <v>231</v>
      </c>
      <c r="AB1030" s="274">
        <v>45231</v>
      </c>
      <c r="AC1030" s="273">
        <v>14420</v>
      </c>
      <c r="AD1030" s="273">
        <v>24</v>
      </c>
      <c r="AE1030" s="273">
        <v>7.27</v>
      </c>
      <c r="AF1030" s="273" t="s">
        <v>90</v>
      </c>
      <c r="AG1030" s="273" t="s">
        <v>409</v>
      </c>
      <c r="AH1030" s="273" t="s">
        <v>410</v>
      </c>
      <c r="AI1030" s="273" t="s">
        <v>123</v>
      </c>
      <c r="AJ1030" s="273" t="s">
        <v>200</v>
      </c>
      <c r="AK1030" s="273">
        <v>293030</v>
      </c>
      <c r="BV1030" s="336" t="s">
        <v>83</v>
      </c>
      <c r="BW1030" s="337" t="s">
        <v>63</v>
      </c>
      <c r="BX1030" s="337" t="s">
        <v>228</v>
      </c>
      <c r="BY1030" s="337" t="s">
        <v>237</v>
      </c>
      <c r="BZ1030" s="337" t="s">
        <v>167</v>
      </c>
      <c r="CA1030" s="337" t="s">
        <v>168</v>
      </c>
      <c r="CB1030" s="337" t="s">
        <v>169</v>
      </c>
      <c r="CC1030" s="337" t="s">
        <v>170</v>
      </c>
      <c r="CD1030" s="338">
        <v>12</v>
      </c>
      <c r="CE1030" s="335">
        <v>44927</v>
      </c>
      <c r="CF1030" s="337">
        <v>7.7077</v>
      </c>
      <c r="CG1030" s="337" t="s">
        <v>90</v>
      </c>
      <c r="CH1030" s="337">
        <v>7.7077</v>
      </c>
      <c r="CI1030" s="337" t="s">
        <v>80</v>
      </c>
      <c r="CJ1030" s="337"/>
      <c r="CK1030" s="337"/>
      <c r="CL1030" s="337"/>
      <c r="CM1030" s="337" t="s">
        <v>73</v>
      </c>
      <c r="CN1030" s="337">
        <v>3</v>
      </c>
    </row>
    <row r="1031" spans="4:92">
      <c r="D1031" s="273" t="s">
        <v>83</v>
      </c>
      <c r="E1031" s="273" t="s">
        <v>287</v>
      </c>
      <c r="F1031" s="273" t="s">
        <v>866</v>
      </c>
      <c r="G1031" s="273" t="s">
        <v>871</v>
      </c>
      <c r="H1031" s="274">
        <v>45231</v>
      </c>
      <c r="I1031" s="273">
        <v>14585</v>
      </c>
      <c r="J1031" s="273">
        <v>801</v>
      </c>
      <c r="W1031" s="273">
        <v>275381</v>
      </c>
      <c r="X1031" s="273" t="s">
        <v>64</v>
      </c>
      <c r="Y1031" s="273" t="s">
        <v>75</v>
      </c>
      <c r="Z1031" s="273" t="s">
        <v>231</v>
      </c>
      <c r="AA1031" s="273" t="s">
        <v>231</v>
      </c>
      <c r="AB1031" s="274">
        <v>45231</v>
      </c>
      <c r="AC1031" s="273">
        <v>14420</v>
      </c>
      <c r="AD1031" s="273">
        <v>24</v>
      </c>
      <c r="AE1031" s="273">
        <v>4.6100000000000003</v>
      </c>
      <c r="AF1031" s="273" t="s">
        <v>90</v>
      </c>
      <c r="AG1031" s="273" t="s">
        <v>521</v>
      </c>
      <c r="AH1031" s="273" t="s">
        <v>522</v>
      </c>
      <c r="AI1031" s="273" t="s">
        <v>199</v>
      </c>
      <c r="AJ1031" s="273" t="s">
        <v>200</v>
      </c>
      <c r="AK1031" s="273">
        <v>293037</v>
      </c>
      <c r="BV1031" s="279" t="s">
        <v>83</v>
      </c>
      <c r="BW1031" s="280" t="s">
        <v>63</v>
      </c>
      <c r="BX1031" s="280" t="s">
        <v>228</v>
      </c>
      <c r="BY1031" s="280" t="s">
        <v>237</v>
      </c>
      <c r="BZ1031" s="280" t="s">
        <v>126</v>
      </c>
      <c r="CA1031" s="280" t="s">
        <v>127</v>
      </c>
      <c r="CB1031" s="280" t="s">
        <v>133</v>
      </c>
      <c r="CC1031" s="280" t="s">
        <v>134</v>
      </c>
      <c r="CD1031" s="281">
        <v>7</v>
      </c>
      <c r="CE1031" s="277">
        <v>44927</v>
      </c>
      <c r="CF1031" s="280"/>
      <c r="CG1031" s="280"/>
      <c r="CH1031" s="280"/>
      <c r="CI1031" s="280" t="s">
        <v>104</v>
      </c>
      <c r="CJ1031" s="280"/>
      <c r="CK1031" s="280"/>
      <c r="CL1031" s="280"/>
      <c r="CM1031" s="280" t="s">
        <v>73</v>
      </c>
      <c r="CN1031" s="280">
        <v>3</v>
      </c>
    </row>
    <row r="1032" spans="4:92">
      <c r="D1032" s="273" t="s">
        <v>83</v>
      </c>
      <c r="E1032" s="273" t="s">
        <v>287</v>
      </c>
      <c r="F1032" s="273" t="s">
        <v>866</v>
      </c>
      <c r="G1032" s="273" t="s">
        <v>871</v>
      </c>
      <c r="H1032" s="274">
        <v>45231</v>
      </c>
      <c r="I1032" s="273">
        <v>14585</v>
      </c>
      <c r="J1032" s="273">
        <v>801</v>
      </c>
      <c r="K1032" s="273">
        <v>30</v>
      </c>
      <c r="L1032" s="273" t="s">
        <v>66</v>
      </c>
      <c r="M1032" s="273">
        <v>0</v>
      </c>
      <c r="N1032" s="273" t="s">
        <v>115</v>
      </c>
      <c r="W1032" s="273">
        <v>275405</v>
      </c>
      <c r="X1032" s="273" t="s">
        <v>64</v>
      </c>
      <c r="Y1032" s="273" t="s">
        <v>75</v>
      </c>
      <c r="Z1032" s="273" t="s">
        <v>231</v>
      </c>
      <c r="AA1032" s="273" t="s">
        <v>231</v>
      </c>
      <c r="AB1032" s="274">
        <v>45231</v>
      </c>
      <c r="AC1032" s="273">
        <v>14420</v>
      </c>
      <c r="AD1032" s="273">
        <v>24</v>
      </c>
      <c r="AE1032" s="273">
        <v>6.98</v>
      </c>
      <c r="AF1032" s="273" t="s">
        <v>90</v>
      </c>
      <c r="AG1032" s="273" t="s">
        <v>414</v>
      </c>
      <c r="AH1032" s="273" t="s">
        <v>415</v>
      </c>
      <c r="AI1032" s="273" t="s">
        <v>199</v>
      </c>
      <c r="AJ1032" s="273" t="s">
        <v>200</v>
      </c>
      <c r="AK1032" s="273">
        <v>293042</v>
      </c>
      <c r="BV1032" s="336" t="s">
        <v>64</v>
      </c>
      <c r="BW1032" s="337" t="s">
        <v>75</v>
      </c>
      <c r="BX1032" s="337" t="s">
        <v>308</v>
      </c>
      <c r="BY1032" s="337" t="s">
        <v>308</v>
      </c>
      <c r="BZ1032" s="337" t="s">
        <v>86</v>
      </c>
      <c r="CA1032" s="337" t="s">
        <v>87</v>
      </c>
      <c r="CB1032" s="337" t="s">
        <v>101</v>
      </c>
      <c r="CC1032" s="337" t="s">
        <v>102</v>
      </c>
      <c r="CD1032" s="338">
        <v>4</v>
      </c>
      <c r="CE1032" s="335">
        <v>45078</v>
      </c>
      <c r="CF1032" s="337">
        <v>21425</v>
      </c>
      <c r="CG1032" s="337" t="s">
        <v>1495</v>
      </c>
      <c r="CH1032" s="337">
        <v>3079.84375</v>
      </c>
      <c r="CI1032" s="337" t="s">
        <v>104</v>
      </c>
      <c r="CJ1032" s="337"/>
      <c r="CK1032" s="337"/>
      <c r="CL1032" s="337"/>
      <c r="CM1032" s="337" t="s">
        <v>73</v>
      </c>
      <c r="CN1032" s="337">
        <v>3</v>
      </c>
    </row>
    <row r="1033" spans="4:92">
      <c r="D1033" s="273" t="s">
        <v>83</v>
      </c>
      <c r="E1033" s="273" t="s">
        <v>287</v>
      </c>
      <c r="F1033" s="273" t="s">
        <v>866</v>
      </c>
      <c r="G1033" s="273" t="s">
        <v>871</v>
      </c>
      <c r="H1033" s="274">
        <v>45231</v>
      </c>
      <c r="I1033" s="273">
        <v>14585</v>
      </c>
      <c r="J1033" s="273">
        <v>801</v>
      </c>
      <c r="K1033" s="273">
        <v>0</v>
      </c>
      <c r="L1033" s="273" t="s">
        <v>66</v>
      </c>
      <c r="N1033" s="273" t="s">
        <v>107</v>
      </c>
      <c r="W1033" s="273">
        <v>275406</v>
      </c>
      <c r="X1033" s="273" t="s">
        <v>64</v>
      </c>
      <c r="Y1033" s="273" t="s">
        <v>75</v>
      </c>
      <c r="Z1033" s="273" t="s">
        <v>231</v>
      </c>
      <c r="AA1033" s="273" t="s">
        <v>231</v>
      </c>
      <c r="AB1033" s="274">
        <v>45231</v>
      </c>
      <c r="AC1033" s="273">
        <v>14420</v>
      </c>
      <c r="AD1033" s="273">
        <v>24</v>
      </c>
      <c r="AE1033" s="273">
        <v>5.23</v>
      </c>
      <c r="AF1033" s="273" t="s">
        <v>90</v>
      </c>
      <c r="AG1033" s="273" t="s">
        <v>420</v>
      </c>
      <c r="AH1033" s="273" t="s">
        <v>421</v>
      </c>
      <c r="AI1033" s="273" t="s">
        <v>199</v>
      </c>
      <c r="AJ1033" s="273" t="s">
        <v>200</v>
      </c>
      <c r="AK1033" s="273">
        <v>293048</v>
      </c>
      <c r="BV1033" s="279" t="s">
        <v>64</v>
      </c>
      <c r="BW1033" s="280" t="s">
        <v>75</v>
      </c>
      <c r="BX1033" s="280" t="s">
        <v>308</v>
      </c>
      <c r="BY1033" s="280" t="s">
        <v>308</v>
      </c>
      <c r="BZ1033" s="280" t="s">
        <v>86</v>
      </c>
      <c r="CA1033" s="280" t="s">
        <v>87</v>
      </c>
      <c r="CB1033" s="280" t="s">
        <v>101</v>
      </c>
      <c r="CC1033" s="280" t="s">
        <v>102</v>
      </c>
      <c r="CD1033" s="281">
        <v>4</v>
      </c>
      <c r="CE1033" s="277">
        <v>45078</v>
      </c>
      <c r="CF1033" s="280">
        <v>29047</v>
      </c>
      <c r="CG1033" s="280" t="s">
        <v>1495</v>
      </c>
      <c r="CH1033" s="280">
        <v>4175.5062500000004</v>
      </c>
      <c r="CI1033" s="280" t="s">
        <v>104</v>
      </c>
      <c r="CJ1033" s="280"/>
      <c r="CK1033" s="280"/>
      <c r="CL1033" s="280"/>
      <c r="CM1033" s="280" t="s">
        <v>73</v>
      </c>
      <c r="CN1033" s="280">
        <v>3</v>
      </c>
    </row>
    <row r="1034" spans="4:92">
      <c r="D1034" s="273" t="s">
        <v>83</v>
      </c>
      <c r="E1034" s="273" t="s">
        <v>287</v>
      </c>
      <c r="F1034" s="273" t="s">
        <v>866</v>
      </c>
      <c r="G1034" s="273" t="s">
        <v>871</v>
      </c>
      <c r="H1034" s="274">
        <v>45261</v>
      </c>
      <c r="I1034" s="273">
        <v>17044</v>
      </c>
      <c r="J1034" s="273">
        <v>801</v>
      </c>
      <c r="W1034" s="273">
        <v>318088</v>
      </c>
      <c r="X1034" s="273" t="s">
        <v>64</v>
      </c>
      <c r="Y1034" s="273" t="s">
        <v>75</v>
      </c>
      <c r="Z1034" s="273" t="s">
        <v>231</v>
      </c>
      <c r="AA1034" s="273" t="s">
        <v>231</v>
      </c>
      <c r="AB1034" s="274">
        <v>45231</v>
      </c>
      <c r="AC1034" s="273">
        <v>14420</v>
      </c>
      <c r="AD1034" s="273">
        <v>24</v>
      </c>
      <c r="AE1034" s="273">
        <v>18.138999999999999</v>
      </c>
      <c r="AF1034" s="273" t="s">
        <v>90</v>
      </c>
      <c r="AG1034" s="273" t="s">
        <v>424</v>
      </c>
      <c r="AH1034" s="273" t="s">
        <v>425</v>
      </c>
      <c r="AI1034" s="273" t="s">
        <v>199</v>
      </c>
      <c r="AJ1034" s="273" t="s">
        <v>200</v>
      </c>
      <c r="AK1034" s="273">
        <v>293054</v>
      </c>
      <c r="BV1034" s="336" t="s">
        <v>64</v>
      </c>
      <c r="BW1034" s="337" t="s">
        <v>75</v>
      </c>
      <c r="BX1034" s="337" t="s">
        <v>308</v>
      </c>
      <c r="BY1034" s="337" t="s">
        <v>308</v>
      </c>
      <c r="BZ1034" s="337" t="s">
        <v>86</v>
      </c>
      <c r="CA1034" s="337" t="s">
        <v>87</v>
      </c>
      <c r="CB1034" s="337" t="s">
        <v>101</v>
      </c>
      <c r="CC1034" s="337" t="s">
        <v>102</v>
      </c>
      <c r="CD1034" s="338">
        <v>4</v>
      </c>
      <c r="CE1034" s="335">
        <v>45078</v>
      </c>
      <c r="CF1034" s="337">
        <v>2762</v>
      </c>
      <c r="CG1034" s="337" t="s">
        <v>1495</v>
      </c>
      <c r="CH1034" s="337">
        <v>397.03750000000002</v>
      </c>
      <c r="CI1034" s="337" t="s">
        <v>104</v>
      </c>
      <c r="CJ1034" s="337"/>
      <c r="CK1034" s="337"/>
      <c r="CL1034" s="337"/>
      <c r="CM1034" s="337" t="s">
        <v>73</v>
      </c>
      <c r="CN1034" s="337">
        <v>3</v>
      </c>
    </row>
    <row r="1035" spans="4:92">
      <c r="D1035" s="273" t="s">
        <v>83</v>
      </c>
      <c r="E1035" s="273" t="s">
        <v>287</v>
      </c>
      <c r="F1035" s="273" t="s">
        <v>866</v>
      </c>
      <c r="G1035" s="273" t="s">
        <v>871</v>
      </c>
      <c r="H1035" s="274">
        <v>45261</v>
      </c>
      <c r="I1035" s="273">
        <v>17044</v>
      </c>
      <c r="J1035" s="273">
        <v>801</v>
      </c>
      <c r="K1035" s="273">
        <v>30</v>
      </c>
      <c r="L1035" s="273" t="s">
        <v>66</v>
      </c>
      <c r="M1035" s="273">
        <v>0</v>
      </c>
      <c r="N1035" s="273" t="s">
        <v>115</v>
      </c>
      <c r="W1035" s="273">
        <v>318112</v>
      </c>
      <c r="X1035" s="273" t="s">
        <v>64</v>
      </c>
      <c r="Y1035" s="273" t="s">
        <v>75</v>
      </c>
      <c r="Z1035" s="273" t="s">
        <v>231</v>
      </c>
      <c r="AA1035" s="273" t="s">
        <v>231</v>
      </c>
      <c r="AB1035" s="274">
        <v>45231</v>
      </c>
      <c r="AC1035" s="273">
        <v>14420</v>
      </c>
      <c r="AD1035" s="273">
        <v>24</v>
      </c>
      <c r="AE1035" s="273">
        <v>13.45</v>
      </c>
      <c r="AF1035" s="273" t="s">
        <v>90</v>
      </c>
      <c r="AG1035" s="273" t="s">
        <v>428</v>
      </c>
      <c r="AH1035" s="273" t="s">
        <v>429</v>
      </c>
      <c r="AI1035" s="273" t="s">
        <v>199</v>
      </c>
      <c r="AJ1035" s="273" t="s">
        <v>200</v>
      </c>
      <c r="AK1035" s="273">
        <v>293061</v>
      </c>
      <c r="BV1035" s="279" t="s">
        <v>64</v>
      </c>
      <c r="BW1035" s="280" t="s">
        <v>75</v>
      </c>
      <c r="BX1035" s="280" t="s">
        <v>308</v>
      </c>
      <c r="BY1035" s="280" t="s">
        <v>308</v>
      </c>
      <c r="BZ1035" s="280" t="s">
        <v>110</v>
      </c>
      <c r="CA1035" s="280" t="s">
        <v>111</v>
      </c>
      <c r="CB1035" s="280" t="s">
        <v>112</v>
      </c>
      <c r="CC1035" s="280" t="s">
        <v>113</v>
      </c>
      <c r="CD1035" s="281">
        <v>4</v>
      </c>
      <c r="CE1035" s="277">
        <v>45078</v>
      </c>
      <c r="CF1035" s="280"/>
      <c r="CG1035" s="280"/>
      <c r="CH1035" s="280"/>
      <c r="CI1035" s="280" t="s">
        <v>80</v>
      </c>
      <c r="CJ1035" s="280"/>
      <c r="CK1035" s="280"/>
      <c r="CL1035" s="280"/>
      <c r="CM1035" s="280" t="s">
        <v>73</v>
      </c>
      <c r="CN1035" s="280">
        <v>3</v>
      </c>
    </row>
    <row r="1036" spans="4:92">
      <c r="D1036" s="273" t="s">
        <v>83</v>
      </c>
      <c r="E1036" s="273" t="s">
        <v>194</v>
      </c>
      <c r="F1036" s="273" t="s">
        <v>385</v>
      </c>
      <c r="G1036" s="273" t="s">
        <v>762</v>
      </c>
      <c r="H1036" s="274">
        <v>45231</v>
      </c>
      <c r="I1036" s="273">
        <v>14558</v>
      </c>
      <c r="J1036" s="273">
        <v>767</v>
      </c>
      <c r="W1036" s="273">
        <v>271863</v>
      </c>
      <c r="X1036" s="273" t="s">
        <v>64</v>
      </c>
      <c r="Y1036" s="273" t="s">
        <v>75</v>
      </c>
      <c r="Z1036" s="273" t="s">
        <v>231</v>
      </c>
      <c r="AA1036" s="273" t="s">
        <v>231</v>
      </c>
      <c r="AB1036" s="274">
        <v>45231</v>
      </c>
      <c r="AC1036" s="273">
        <v>14420</v>
      </c>
      <c r="AD1036" s="273">
        <v>24</v>
      </c>
      <c r="AE1036" s="273">
        <v>0.86799999999999999</v>
      </c>
      <c r="AF1036" s="273" t="s">
        <v>90</v>
      </c>
      <c r="AG1036" s="273" t="s">
        <v>432</v>
      </c>
      <c r="AH1036" s="273" t="s">
        <v>433</v>
      </c>
      <c r="AI1036" s="273" t="s">
        <v>199</v>
      </c>
      <c r="AJ1036" s="273" t="s">
        <v>200</v>
      </c>
      <c r="AK1036" s="273">
        <v>293066</v>
      </c>
      <c r="BV1036" s="336" t="s">
        <v>64</v>
      </c>
      <c r="BW1036" s="337" t="s">
        <v>75</v>
      </c>
      <c r="BX1036" s="337" t="s">
        <v>308</v>
      </c>
      <c r="BY1036" s="337" t="s">
        <v>308</v>
      </c>
      <c r="BZ1036" s="337" t="s">
        <v>110</v>
      </c>
      <c r="CA1036" s="337" t="s">
        <v>111</v>
      </c>
      <c r="CB1036" s="337" t="s">
        <v>117</v>
      </c>
      <c r="CC1036" s="337" t="s">
        <v>118</v>
      </c>
      <c r="CD1036" s="338">
        <v>5</v>
      </c>
      <c r="CE1036" s="335">
        <v>45078</v>
      </c>
      <c r="CF1036" s="337"/>
      <c r="CG1036" s="337"/>
      <c r="CH1036" s="337"/>
      <c r="CI1036" s="337" t="s">
        <v>104</v>
      </c>
      <c r="CJ1036" s="337"/>
      <c r="CK1036" s="337"/>
      <c r="CL1036" s="337"/>
      <c r="CM1036" s="337" t="s">
        <v>73</v>
      </c>
      <c r="CN1036" s="337">
        <v>3</v>
      </c>
    </row>
    <row r="1037" spans="4:92">
      <c r="D1037" s="273" t="s">
        <v>83</v>
      </c>
      <c r="E1037" s="273" t="s">
        <v>194</v>
      </c>
      <c r="F1037" s="273" t="s">
        <v>385</v>
      </c>
      <c r="G1037" s="273" t="s">
        <v>762</v>
      </c>
      <c r="H1037" s="274">
        <v>45231</v>
      </c>
      <c r="I1037" s="273">
        <v>14558</v>
      </c>
      <c r="J1037" s="273">
        <v>767</v>
      </c>
      <c r="K1037" s="273">
        <v>139914</v>
      </c>
      <c r="L1037" s="273" t="s">
        <v>66</v>
      </c>
      <c r="M1037" s="273">
        <v>22279.599999999999</v>
      </c>
      <c r="N1037" s="273" t="s">
        <v>115</v>
      </c>
      <c r="W1037" s="273">
        <v>271887</v>
      </c>
      <c r="X1037" s="273" t="s">
        <v>64</v>
      </c>
      <c r="Y1037" s="273" t="s">
        <v>75</v>
      </c>
      <c r="Z1037" s="273" t="s">
        <v>231</v>
      </c>
      <c r="AA1037" s="273" t="s">
        <v>231</v>
      </c>
      <c r="AB1037" s="274">
        <v>45231</v>
      </c>
      <c r="AC1037" s="273">
        <v>14420</v>
      </c>
      <c r="AD1037" s="273">
        <v>24</v>
      </c>
      <c r="AE1037" s="273">
        <v>5.6326960000000001</v>
      </c>
      <c r="AF1037" s="273" t="s">
        <v>90</v>
      </c>
      <c r="AG1037" s="273" t="s">
        <v>222</v>
      </c>
      <c r="AH1037" s="273" t="s">
        <v>223</v>
      </c>
      <c r="AI1037" s="273" t="s">
        <v>199</v>
      </c>
      <c r="AJ1037" s="273" t="s">
        <v>200</v>
      </c>
      <c r="AK1037" s="273">
        <v>293072</v>
      </c>
      <c r="BV1037" s="279" t="s">
        <v>64</v>
      </c>
      <c r="BW1037" s="280" t="s">
        <v>75</v>
      </c>
      <c r="BX1037" s="280" t="s">
        <v>308</v>
      </c>
      <c r="BY1037" s="280" t="s">
        <v>308</v>
      </c>
      <c r="BZ1037" s="280" t="s">
        <v>126</v>
      </c>
      <c r="CA1037" s="280" t="s">
        <v>127</v>
      </c>
      <c r="CB1037" s="280" t="s">
        <v>128</v>
      </c>
      <c r="CC1037" s="280" t="s">
        <v>129</v>
      </c>
      <c r="CD1037" s="281">
        <v>6</v>
      </c>
      <c r="CE1037" s="277">
        <v>45078</v>
      </c>
      <c r="CF1037" s="280"/>
      <c r="CG1037" s="280"/>
      <c r="CH1037" s="280"/>
      <c r="CI1037" s="280" t="s">
        <v>80</v>
      </c>
      <c r="CJ1037" s="280"/>
      <c r="CK1037" s="280"/>
      <c r="CL1037" s="280"/>
      <c r="CM1037" s="280" t="s">
        <v>73</v>
      </c>
      <c r="CN1037" s="280">
        <v>3</v>
      </c>
    </row>
    <row r="1038" spans="4:92">
      <c r="D1038" s="273" t="s">
        <v>83</v>
      </c>
      <c r="E1038" s="273" t="s">
        <v>194</v>
      </c>
      <c r="F1038" s="273" t="s">
        <v>385</v>
      </c>
      <c r="G1038" s="273" t="s">
        <v>762</v>
      </c>
      <c r="H1038" s="274">
        <v>45231</v>
      </c>
      <c r="I1038" s="273">
        <v>14558</v>
      </c>
      <c r="J1038" s="273">
        <v>767</v>
      </c>
      <c r="K1038" s="273">
        <v>0</v>
      </c>
      <c r="L1038" s="273" t="s">
        <v>66</v>
      </c>
      <c r="N1038" s="273" t="s">
        <v>107</v>
      </c>
      <c r="W1038" s="273">
        <v>271888</v>
      </c>
      <c r="X1038" s="273" t="s">
        <v>64</v>
      </c>
      <c r="Y1038" s="273" t="s">
        <v>75</v>
      </c>
      <c r="Z1038" s="273" t="s">
        <v>231</v>
      </c>
      <c r="AA1038" s="273" t="s">
        <v>231</v>
      </c>
      <c r="AB1038" s="274">
        <v>45231</v>
      </c>
      <c r="AC1038" s="273">
        <v>14420</v>
      </c>
      <c r="AD1038" s="273">
        <v>24</v>
      </c>
      <c r="AE1038" s="273">
        <v>5.0653899999999998</v>
      </c>
      <c r="AF1038" s="273" t="s">
        <v>90</v>
      </c>
      <c r="AG1038" s="273" t="s">
        <v>1528</v>
      </c>
      <c r="AH1038" s="273" t="s">
        <v>1529</v>
      </c>
      <c r="AI1038" s="273" t="s">
        <v>199</v>
      </c>
      <c r="AJ1038" s="273" t="s">
        <v>200</v>
      </c>
      <c r="AK1038" s="273">
        <v>293078</v>
      </c>
      <c r="BV1038" s="336" t="s">
        <v>64</v>
      </c>
      <c r="BW1038" s="337" t="s">
        <v>75</v>
      </c>
      <c r="BX1038" s="337" t="s">
        <v>308</v>
      </c>
      <c r="BY1038" s="337" t="s">
        <v>308</v>
      </c>
      <c r="BZ1038" s="337" t="s">
        <v>138</v>
      </c>
      <c r="CA1038" s="337" t="s">
        <v>139</v>
      </c>
      <c r="CB1038" s="337" t="s">
        <v>140</v>
      </c>
      <c r="CC1038" s="337" t="s">
        <v>141</v>
      </c>
      <c r="CD1038" s="338">
        <v>9</v>
      </c>
      <c r="CE1038" s="335">
        <v>45078</v>
      </c>
      <c r="CF1038" s="337">
        <v>0</v>
      </c>
      <c r="CG1038" s="337" t="s">
        <v>90</v>
      </c>
      <c r="CH1038" s="337">
        <v>0</v>
      </c>
      <c r="CI1038" s="337" t="s">
        <v>80</v>
      </c>
      <c r="CJ1038" s="337"/>
      <c r="CK1038" s="337"/>
      <c r="CL1038" s="337"/>
      <c r="CM1038" s="337" t="s">
        <v>73</v>
      </c>
      <c r="CN1038" s="337">
        <v>3</v>
      </c>
    </row>
    <row r="1039" spans="4:92">
      <c r="D1039" s="273" t="s">
        <v>83</v>
      </c>
      <c r="E1039" s="273" t="s">
        <v>194</v>
      </c>
      <c r="F1039" s="273" t="s">
        <v>385</v>
      </c>
      <c r="G1039" s="273" t="s">
        <v>762</v>
      </c>
      <c r="H1039" s="274">
        <v>45261</v>
      </c>
      <c r="I1039" s="273">
        <v>17018</v>
      </c>
      <c r="J1039" s="273">
        <v>767</v>
      </c>
      <c r="W1039" s="273">
        <v>313824</v>
      </c>
      <c r="X1039" s="273" t="s">
        <v>64</v>
      </c>
      <c r="Y1039" s="273" t="s">
        <v>75</v>
      </c>
      <c r="Z1039" s="273" t="s">
        <v>231</v>
      </c>
      <c r="AA1039" s="273" t="s">
        <v>231</v>
      </c>
      <c r="AB1039" s="274">
        <v>45231</v>
      </c>
      <c r="AC1039" s="273">
        <v>14420</v>
      </c>
      <c r="AD1039" s="273">
        <v>24</v>
      </c>
      <c r="AE1039" s="273">
        <v>1.03</v>
      </c>
      <c r="AF1039" s="273" t="s">
        <v>90</v>
      </c>
      <c r="AG1039" s="273" t="s">
        <v>1530</v>
      </c>
      <c r="AH1039" s="273" t="s">
        <v>1531</v>
      </c>
      <c r="AI1039" s="273" t="s">
        <v>199</v>
      </c>
      <c r="AJ1039" s="273" t="s">
        <v>200</v>
      </c>
      <c r="AK1039" s="273">
        <v>293084</v>
      </c>
      <c r="BV1039" s="279" t="s">
        <v>64</v>
      </c>
      <c r="BW1039" s="280" t="s">
        <v>75</v>
      </c>
      <c r="BX1039" s="280" t="s">
        <v>308</v>
      </c>
      <c r="BY1039" s="280" t="s">
        <v>308</v>
      </c>
      <c r="BZ1039" s="280" t="s">
        <v>126</v>
      </c>
      <c r="CA1039" s="280" t="s">
        <v>127</v>
      </c>
      <c r="CB1039" s="280" t="s">
        <v>133</v>
      </c>
      <c r="CC1039" s="280" t="s">
        <v>134</v>
      </c>
      <c r="CD1039" s="281">
        <v>7</v>
      </c>
      <c r="CE1039" s="277">
        <v>45078</v>
      </c>
      <c r="CF1039" s="280"/>
      <c r="CG1039" s="280"/>
      <c r="CH1039" s="280"/>
      <c r="CI1039" s="280" t="s">
        <v>104</v>
      </c>
      <c r="CJ1039" s="280"/>
      <c r="CK1039" s="280"/>
      <c r="CL1039" s="280"/>
      <c r="CM1039" s="280" t="s">
        <v>73</v>
      </c>
      <c r="CN1039" s="280">
        <v>3</v>
      </c>
    </row>
    <row r="1040" spans="4:92">
      <c r="D1040" s="273" t="s">
        <v>83</v>
      </c>
      <c r="E1040" s="273" t="s">
        <v>194</v>
      </c>
      <c r="F1040" s="273" t="s">
        <v>385</v>
      </c>
      <c r="G1040" s="273" t="s">
        <v>762</v>
      </c>
      <c r="H1040" s="274">
        <v>45261</v>
      </c>
      <c r="I1040" s="273">
        <v>17018</v>
      </c>
      <c r="J1040" s="273">
        <v>767</v>
      </c>
      <c r="K1040" s="273">
        <v>0</v>
      </c>
      <c r="L1040" s="273" t="s">
        <v>66</v>
      </c>
      <c r="N1040" s="273" t="s">
        <v>107</v>
      </c>
      <c r="W1040" s="273">
        <v>313849</v>
      </c>
      <c r="X1040" s="273" t="s">
        <v>64</v>
      </c>
      <c r="Y1040" s="273" t="s">
        <v>75</v>
      </c>
      <c r="Z1040" s="273" t="s">
        <v>231</v>
      </c>
      <c r="AA1040" s="273" t="s">
        <v>231</v>
      </c>
      <c r="AB1040" s="274">
        <v>45231</v>
      </c>
      <c r="AC1040" s="273">
        <v>14420</v>
      </c>
      <c r="AD1040" s="273">
        <v>24</v>
      </c>
      <c r="AE1040" s="273">
        <v>0.30010999999999999</v>
      </c>
      <c r="AF1040" s="273" t="s">
        <v>90</v>
      </c>
      <c r="AG1040" s="273" t="s">
        <v>440</v>
      </c>
      <c r="AH1040" s="273" t="s">
        <v>441</v>
      </c>
      <c r="AI1040" s="273" t="s">
        <v>199</v>
      </c>
      <c r="AJ1040" s="273" t="s">
        <v>200</v>
      </c>
      <c r="AK1040" s="273">
        <v>293090</v>
      </c>
      <c r="BV1040" s="336" t="s">
        <v>64</v>
      </c>
      <c r="BW1040" s="337" t="s">
        <v>75</v>
      </c>
      <c r="BX1040" s="337" t="s">
        <v>308</v>
      </c>
      <c r="BY1040" s="337" t="s">
        <v>308</v>
      </c>
      <c r="BZ1040" s="337" t="s">
        <v>167</v>
      </c>
      <c r="CA1040" s="337" t="s">
        <v>168</v>
      </c>
      <c r="CB1040" s="337" t="s">
        <v>169</v>
      </c>
      <c r="CC1040" s="337" t="s">
        <v>170</v>
      </c>
      <c r="CD1040" s="338">
        <v>12</v>
      </c>
      <c r="CE1040" s="335">
        <v>45078</v>
      </c>
      <c r="CF1040" s="337">
        <v>292</v>
      </c>
      <c r="CG1040" s="337" t="s">
        <v>90</v>
      </c>
      <c r="CH1040" s="337">
        <v>292</v>
      </c>
      <c r="CI1040" s="337" t="s">
        <v>80</v>
      </c>
      <c r="CJ1040" s="337"/>
      <c r="CK1040" s="337"/>
      <c r="CL1040" s="337"/>
      <c r="CM1040" s="337" t="s">
        <v>73</v>
      </c>
      <c r="CN1040" s="337">
        <v>3</v>
      </c>
    </row>
    <row r="1041" spans="4:92">
      <c r="D1041" s="273" t="s">
        <v>83</v>
      </c>
      <c r="E1041" s="273" t="s">
        <v>194</v>
      </c>
      <c r="F1041" s="273" t="s">
        <v>385</v>
      </c>
      <c r="G1041" s="273" t="s">
        <v>762</v>
      </c>
      <c r="H1041" s="274">
        <v>45261</v>
      </c>
      <c r="I1041" s="273">
        <v>17018</v>
      </c>
      <c r="J1041" s="273">
        <v>767</v>
      </c>
      <c r="K1041" s="273">
        <v>121456</v>
      </c>
      <c r="L1041" s="273" t="s">
        <v>66</v>
      </c>
      <c r="M1041" s="273">
        <v>18538.37</v>
      </c>
      <c r="N1041" s="273" t="s">
        <v>115</v>
      </c>
      <c r="W1041" s="273">
        <v>313848</v>
      </c>
      <c r="X1041" s="273" t="s">
        <v>64</v>
      </c>
      <c r="Y1041" s="273" t="s">
        <v>75</v>
      </c>
      <c r="Z1041" s="273" t="s">
        <v>231</v>
      </c>
      <c r="AA1041" s="273" t="s">
        <v>231</v>
      </c>
      <c r="AB1041" s="274">
        <v>45231</v>
      </c>
      <c r="AC1041" s="273">
        <v>14420</v>
      </c>
      <c r="AD1041" s="273">
        <v>24</v>
      </c>
      <c r="AE1041" s="273">
        <v>0.17</v>
      </c>
      <c r="AF1041" s="273" t="s">
        <v>90</v>
      </c>
      <c r="AG1041" s="273" t="s">
        <v>534</v>
      </c>
      <c r="AH1041" s="273" t="s">
        <v>535</v>
      </c>
      <c r="AI1041" s="273" t="s">
        <v>199</v>
      </c>
      <c r="AJ1041" s="273" t="s">
        <v>200</v>
      </c>
      <c r="AK1041" s="273">
        <v>293096</v>
      </c>
      <c r="BV1041" s="279" t="s">
        <v>64</v>
      </c>
      <c r="BW1041" s="280" t="s">
        <v>75</v>
      </c>
      <c r="BX1041" s="280" t="s">
        <v>308</v>
      </c>
      <c r="BY1041" s="280" t="s">
        <v>308</v>
      </c>
      <c r="BZ1041" s="280" t="s">
        <v>151</v>
      </c>
      <c r="CA1041" s="280" t="s">
        <v>152</v>
      </c>
      <c r="CB1041" s="280" t="s">
        <v>153</v>
      </c>
      <c r="CC1041" s="280" t="s">
        <v>154</v>
      </c>
      <c r="CD1041" s="281">
        <v>10</v>
      </c>
      <c r="CE1041" s="277">
        <v>45078</v>
      </c>
      <c r="CF1041" s="280">
        <v>25080</v>
      </c>
      <c r="CG1041" s="280" t="s">
        <v>90</v>
      </c>
      <c r="CH1041" s="280">
        <v>25080</v>
      </c>
      <c r="CI1041" s="280" t="s">
        <v>80</v>
      </c>
      <c r="CJ1041" s="280"/>
      <c r="CK1041" s="280"/>
      <c r="CL1041" s="280"/>
      <c r="CM1041" s="280" t="s">
        <v>73</v>
      </c>
      <c r="CN1041" s="280">
        <v>3</v>
      </c>
    </row>
    <row r="1042" spans="4:92">
      <c r="D1042" s="273" t="s">
        <v>83</v>
      </c>
      <c r="E1042" s="273" t="s">
        <v>194</v>
      </c>
      <c r="F1042" s="273" t="s">
        <v>385</v>
      </c>
      <c r="G1042" s="273" t="s">
        <v>450</v>
      </c>
      <c r="H1042" s="274">
        <v>44927</v>
      </c>
      <c r="I1042" s="273">
        <v>11257</v>
      </c>
      <c r="J1042" s="273">
        <v>840</v>
      </c>
      <c r="W1042" s="273">
        <v>140340</v>
      </c>
      <c r="X1042" s="273" t="s">
        <v>64</v>
      </c>
      <c r="Y1042" s="273" t="s">
        <v>75</v>
      </c>
      <c r="Z1042" s="273" t="s">
        <v>231</v>
      </c>
      <c r="AA1042" s="273" t="s">
        <v>231</v>
      </c>
      <c r="AB1042" s="274">
        <v>45231</v>
      </c>
      <c r="AC1042" s="273">
        <v>14420</v>
      </c>
      <c r="AD1042" s="273">
        <v>24</v>
      </c>
      <c r="AE1042" s="273">
        <v>2</v>
      </c>
      <c r="AF1042" s="273" t="s">
        <v>90</v>
      </c>
      <c r="AG1042" s="273" t="s">
        <v>1555</v>
      </c>
      <c r="AH1042" s="273" t="s">
        <v>1556</v>
      </c>
      <c r="AI1042" s="273" t="s">
        <v>123</v>
      </c>
      <c r="AJ1042" s="273" t="s">
        <v>200</v>
      </c>
      <c r="AK1042" s="273">
        <v>293174</v>
      </c>
      <c r="BV1042" s="336" t="s">
        <v>83</v>
      </c>
      <c r="BW1042" s="337" t="s">
        <v>63</v>
      </c>
      <c r="BX1042" s="337" t="s">
        <v>228</v>
      </c>
      <c r="BY1042" s="337" t="s">
        <v>237</v>
      </c>
      <c r="BZ1042" s="337" t="s">
        <v>126</v>
      </c>
      <c r="CA1042" s="337" t="s">
        <v>127</v>
      </c>
      <c r="CB1042" s="337" t="s">
        <v>133</v>
      </c>
      <c r="CC1042" s="337" t="s">
        <v>134</v>
      </c>
      <c r="CD1042" s="338">
        <v>7</v>
      </c>
      <c r="CE1042" s="335">
        <v>45017</v>
      </c>
      <c r="CF1042" s="337"/>
      <c r="CG1042" s="337"/>
      <c r="CH1042" s="337"/>
      <c r="CI1042" s="337" t="s">
        <v>104</v>
      </c>
      <c r="CJ1042" s="337"/>
      <c r="CK1042" s="337"/>
      <c r="CL1042" s="337"/>
      <c r="CM1042" s="337" t="s">
        <v>73</v>
      </c>
      <c r="CN1042" s="337">
        <v>3</v>
      </c>
    </row>
    <row r="1043" spans="4:92">
      <c r="D1043" s="273" t="s">
        <v>83</v>
      </c>
      <c r="E1043" s="273" t="s">
        <v>194</v>
      </c>
      <c r="F1043" s="273" t="s">
        <v>385</v>
      </c>
      <c r="G1043" s="273" t="s">
        <v>450</v>
      </c>
      <c r="H1043" s="274">
        <v>44927</v>
      </c>
      <c r="I1043" s="273">
        <v>11257</v>
      </c>
      <c r="J1043" s="273">
        <v>840</v>
      </c>
      <c r="K1043" s="273">
        <v>3059.43</v>
      </c>
      <c r="L1043" s="273" t="s">
        <v>66</v>
      </c>
      <c r="M1043" s="273">
        <v>295.54000000000002</v>
      </c>
      <c r="N1043" s="273" t="s">
        <v>115</v>
      </c>
      <c r="W1043" s="273">
        <v>140364</v>
      </c>
      <c r="X1043" s="273" t="s">
        <v>64</v>
      </c>
      <c r="Y1043" s="273" t="s">
        <v>75</v>
      </c>
      <c r="Z1043" s="273" t="s">
        <v>231</v>
      </c>
      <c r="AA1043" s="273" t="s">
        <v>231</v>
      </c>
      <c r="AB1043" s="274">
        <v>45231</v>
      </c>
      <c r="AC1043" s="273">
        <v>14420</v>
      </c>
      <c r="AD1043" s="273">
        <v>24</v>
      </c>
      <c r="AE1043" s="273">
        <v>1</v>
      </c>
      <c r="AF1043" s="273" t="s">
        <v>90</v>
      </c>
      <c r="AG1043" s="273" t="s">
        <v>1557</v>
      </c>
      <c r="AH1043" s="273" t="s">
        <v>1558</v>
      </c>
      <c r="AI1043" s="273" t="s">
        <v>123</v>
      </c>
      <c r="AJ1043" s="273" t="s">
        <v>200</v>
      </c>
      <c r="AK1043" s="273">
        <v>293180</v>
      </c>
      <c r="BV1043" s="279" t="s">
        <v>83</v>
      </c>
      <c r="BW1043" s="280" t="s">
        <v>63</v>
      </c>
      <c r="BX1043" s="280" t="s">
        <v>228</v>
      </c>
      <c r="BY1043" s="280" t="s">
        <v>237</v>
      </c>
      <c r="BZ1043" s="280" t="s">
        <v>167</v>
      </c>
      <c r="CA1043" s="280" t="s">
        <v>168</v>
      </c>
      <c r="CB1043" s="280" t="s">
        <v>169</v>
      </c>
      <c r="CC1043" s="280" t="s">
        <v>170</v>
      </c>
      <c r="CD1043" s="281">
        <v>12</v>
      </c>
      <c r="CE1043" s="277">
        <v>45017</v>
      </c>
      <c r="CF1043" s="280">
        <v>96.354699999999994</v>
      </c>
      <c r="CG1043" s="280" t="s">
        <v>90</v>
      </c>
      <c r="CH1043" s="280">
        <v>96.354699999999994</v>
      </c>
      <c r="CI1043" s="280" t="s">
        <v>80</v>
      </c>
      <c r="CJ1043" s="280"/>
      <c r="CK1043" s="280"/>
      <c r="CL1043" s="280"/>
      <c r="CM1043" s="280" t="s">
        <v>73</v>
      </c>
      <c r="CN1043" s="280">
        <v>3</v>
      </c>
    </row>
    <row r="1044" spans="4:92">
      <c r="D1044" s="273" t="s">
        <v>83</v>
      </c>
      <c r="E1044" s="273" t="s">
        <v>194</v>
      </c>
      <c r="F1044" s="273" t="s">
        <v>385</v>
      </c>
      <c r="G1044" s="273" t="s">
        <v>450</v>
      </c>
      <c r="H1044" s="274">
        <v>44927</v>
      </c>
      <c r="I1044" s="273">
        <v>11257</v>
      </c>
      <c r="J1044" s="273">
        <v>840</v>
      </c>
      <c r="K1044" s="273">
        <v>0</v>
      </c>
      <c r="L1044" s="273" t="s">
        <v>66</v>
      </c>
      <c r="N1044" s="273" t="s">
        <v>107</v>
      </c>
      <c r="W1044" s="273">
        <v>140365</v>
      </c>
      <c r="X1044" s="273" t="s">
        <v>64</v>
      </c>
      <c r="Y1044" s="273" t="s">
        <v>75</v>
      </c>
      <c r="Z1044" s="273" t="s">
        <v>231</v>
      </c>
      <c r="AA1044" s="273" t="s">
        <v>231</v>
      </c>
      <c r="AB1044" s="274">
        <v>45231</v>
      </c>
      <c r="AC1044" s="273">
        <v>14420</v>
      </c>
      <c r="AD1044" s="273">
        <v>24</v>
      </c>
      <c r="AE1044" s="273">
        <v>0.92</v>
      </c>
      <c r="AF1044" s="273" t="s">
        <v>90</v>
      </c>
      <c r="AG1044" s="273" t="s">
        <v>1559</v>
      </c>
      <c r="AH1044" s="273" t="s">
        <v>1560</v>
      </c>
      <c r="AI1044" s="273" t="s">
        <v>123</v>
      </c>
      <c r="AJ1044" s="273" t="s">
        <v>200</v>
      </c>
      <c r="AK1044" s="273">
        <v>293186</v>
      </c>
      <c r="BV1044" s="336" t="s">
        <v>83</v>
      </c>
      <c r="BW1044" s="337" t="s">
        <v>63</v>
      </c>
      <c r="BX1044" s="337" t="s">
        <v>228</v>
      </c>
      <c r="BY1044" s="337" t="s">
        <v>237</v>
      </c>
      <c r="BZ1044" s="337" t="s">
        <v>151</v>
      </c>
      <c r="CA1044" s="337" t="s">
        <v>152</v>
      </c>
      <c r="CB1044" s="337" t="s">
        <v>153</v>
      </c>
      <c r="CC1044" s="337" t="s">
        <v>154</v>
      </c>
      <c r="CD1044" s="338">
        <v>10</v>
      </c>
      <c r="CE1044" s="335">
        <v>45017</v>
      </c>
      <c r="CF1044" s="337">
        <v>1783</v>
      </c>
      <c r="CG1044" s="337" t="s">
        <v>90</v>
      </c>
      <c r="CH1044" s="337">
        <v>1783</v>
      </c>
      <c r="CI1044" s="337" t="s">
        <v>80</v>
      </c>
      <c r="CJ1044" s="337"/>
      <c r="CK1044" s="337"/>
      <c r="CL1044" s="337"/>
      <c r="CM1044" s="337" t="s">
        <v>73</v>
      </c>
      <c r="CN1044" s="337">
        <v>3</v>
      </c>
    </row>
    <row r="1045" spans="4:92">
      <c r="D1045" s="273" t="s">
        <v>83</v>
      </c>
      <c r="E1045" s="273" t="s">
        <v>194</v>
      </c>
      <c r="F1045" s="273" t="s">
        <v>385</v>
      </c>
      <c r="G1045" s="273" t="s">
        <v>450</v>
      </c>
      <c r="H1045" s="274">
        <v>44927</v>
      </c>
      <c r="I1045" s="273">
        <v>17514</v>
      </c>
      <c r="J1045" s="273">
        <v>840</v>
      </c>
      <c r="K1045" s="273">
        <v>30</v>
      </c>
      <c r="L1045" s="273" t="s">
        <v>1202</v>
      </c>
      <c r="M1045" s="273">
        <v>0</v>
      </c>
      <c r="N1045" s="273" t="s">
        <v>1203</v>
      </c>
      <c r="P1045" s="273" t="s">
        <v>1420</v>
      </c>
      <c r="Q1045" s="273" t="s">
        <v>965</v>
      </c>
      <c r="R1045" s="273" t="s">
        <v>70</v>
      </c>
      <c r="S1045" s="273" t="s">
        <v>1561</v>
      </c>
      <c r="T1045" s="273" t="s">
        <v>1562</v>
      </c>
      <c r="U1045" s="273" t="s">
        <v>1562</v>
      </c>
      <c r="V1045" s="273" t="s">
        <v>1562</v>
      </c>
      <c r="W1045" s="273">
        <v>339925</v>
      </c>
      <c r="X1045" s="273" t="s">
        <v>64</v>
      </c>
      <c r="Y1045" s="273" t="s">
        <v>287</v>
      </c>
      <c r="Z1045" s="273" t="s">
        <v>325</v>
      </c>
      <c r="AA1045" s="273" t="s">
        <v>469</v>
      </c>
      <c r="AB1045" s="274">
        <v>44958</v>
      </c>
      <c r="AC1045" s="273">
        <v>11997</v>
      </c>
      <c r="AD1045" s="273">
        <v>68</v>
      </c>
      <c r="AE1045" s="273">
        <v>9.0939999999999994</v>
      </c>
      <c r="AF1045" s="273" t="s">
        <v>90</v>
      </c>
      <c r="AG1045" s="273" t="s">
        <v>1563</v>
      </c>
      <c r="AH1045" s="273" t="s">
        <v>1564</v>
      </c>
      <c r="AI1045" s="273" t="s">
        <v>123</v>
      </c>
      <c r="AJ1045" s="273" t="s">
        <v>214</v>
      </c>
      <c r="AK1045" s="273">
        <v>182954</v>
      </c>
      <c r="BV1045" s="279" t="s">
        <v>83</v>
      </c>
      <c r="BW1045" s="280" t="s">
        <v>63</v>
      </c>
      <c r="BX1045" s="280" t="s">
        <v>228</v>
      </c>
      <c r="BY1045" s="280" t="s">
        <v>237</v>
      </c>
      <c r="BZ1045" s="280" t="s">
        <v>151</v>
      </c>
      <c r="CA1045" s="280" t="s">
        <v>152</v>
      </c>
      <c r="CB1045" s="280" t="s">
        <v>161</v>
      </c>
      <c r="CC1045" s="280" t="s">
        <v>162</v>
      </c>
      <c r="CD1045" s="281">
        <v>11</v>
      </c>
      <c r="CE1045" s="277">
        <v>45017</v>
      </c>
      <c r="CF1045" s="280">
        <v>918</v>
      </c>
      <c r="CG1045" s="280" t="s">
        <v>90</v>
      </c>
      <c r="CH1045" s="280">
        <v>918</v>
      </c>
      <c r="CI1045" s="280" t="s">
        <v>80</v>
      </c>
      <c r="CJ1045" s="280"/>
      <c r="CK1045" s="280"/>
      <c r="CL1045" s="280"/>
      <c r="CM1045" s="280" t="s">
        <v>73</v>
      </c>
      <c r="CN1045" s="280">
        <v>3</v>
      </c>
    </row>
    <row r="1046" spans="4:92">
      <c r="D1046" s="273" t="s">
        <v>83</v>
      </c>
      <c r="E1046" s="273" t="s">
        <v>194</v>
      </c>
      <c r="F1046" s="273" t="s">
        <v>385</v>
      </c>
      <c r="G1046" s="273" t="s">
        <v>450</v>
      </c>
      <c r="H1046" s="274">
        <v>44958</v>
      </c>
      <c r="I1046" s="273">
        <v>11419</v>
      </c>
      <c r="J1046" s="273">
        <v>840</v>
      </c>
      <c r="W1046" s="273">
        <v>145038</v>
      </c>
      <c r="X1046" s="273" t="s">
        <v>64</v>
      </c>
      <c r="Y1046" s="273" t="s">
        <v>287</v>
      </c>
      <c r="Z1046" s="273" t="s">
        <v>325</v>
      </c>
      <c r="AA1046" s="273" t="s">
        <v>469</v>
      </c>
      <c r="AB1046" s="274">
        <v>44958</v>
      </c>
      <c r="AC1046" s="273">
        <v>11997</v>
      </c>
      <c r="AD1046" s="273">
        <v>68</v>
      </c>
      <c r="AE1046" s="273">
        <v>0.92400000000000004</v>
      </c>
      <c r="AF1046" s="273" t="s">
        <v>90</v>
      </c>
      <c r="AG1046" s="273" t="s">
        <v>1565</v>
      </c>
      <c r="AH1046" s="273" t="s">
        <v>1566</v>
      </c>
      <c r="AI1046" s="273" t="s">
        <v>123</v>
      </c>
      <c r="AJ1046" s="273" t="s">
        <v>1245</v>
      </c>
      <c r="AK1046" s="273">
        <v>182960</v>
      </c>
      <c r="BV1046" s="336" t="s">
        <v>83</v>
      </c>
      <c r="BW1046" s="337" t="s">
        <v>63</v>
      </c>
      <c r="BX1046" s="337" t="s">
        <v>228</v>
      </c>
      <c r="BY1046" s="337" t="s">
        <v>237</v>
      </c>
      <c r="BZ1046" s="337" t="s">
        <v>167</v>
      </c>
      <c r="CA1046" s="337" t="s">
        <v>168</v>
      </c>
      <c r="CB1046" s="337" t="s">
        <v>353</v>
      </c>
      <c r="CC1046" s="337" t="s">
        <v>354</v>
      </c>
      <c r="CD1046" s="338">
        <v>13</v>
      </c>
      <c r="CE1046" s="335">
        <v>45017</v>
      </c>
      <c r="CF1046" s="337">
        <v>1285.2529999999999</v>
      </c>
      <c r="CG1046" s="337" t="s">
        <v>90</v>
      </c>
      <c r="CH1046" s="337">
        <v>1285.2529999999999</v>
      </c>
      <c r="CI1046" s="337" t="s">
        <v>80</v>
      </c>
      <c r="CJ1046" s="337"/>
      <c r="CK1046" s="337"/>
      <c r="CL1046" s="337"/>
      <c r="CM1046" s="337" t="s">
        <v>73</v>
      </c>
      <c r="CN1046" s="337">
        <v>3</v>
      </c>
    </row>
    <row r="1047" spans="4:92">
      <c r="D1047" s="273" t="s">
        <v>83</v>
      </c>
      <c r="E1047" s="273" t="s">
        <v>194</v>
      </c>
      <c r="F1047" s="273" t="s">
        <v>385</v>
      </c>
      <c r="G1047" s="273" t="s">
        <v>450</v>
      </c>
      <c r="H1047" s="274">
        <v>44958</v>
      </c>
      <c r="I1047" s="273">
        <v>11419</v>
      </c>
      <c r="J1047" s="273">
        <v>840</v>
      </c>
      <c r="K1047" s="273">
        <v>3059.43</v>
      </c>
      <c r="L1047" s="273" t="s">
        <v>66</v>
      </c>
      <c r="M1047" s="273">
        <v>295.54000000000002</v>
      </c>
      <c r="N1047" s="273" t="s">
        <v>115</v>
      </c>
      <c r="W1047" s="273">
        <v>145062</v>
      </c>
      <c r="X1047" s="273" t="s">
        <v>64</v>
      </c>
      <c r="Y1047" s="273" t="s">
        <v>287</v>
      </c>
      <c r="Z1047" s="273" t="s">
        <v>325</v>
      </c>
      <c r="AA1047" s="273" t="s">
        <v>469</v>
      </c>
      <c r="AB1047" s="274">
        <v>44958</v>
      </c>
      <c r="AC1047" s="273">
        <v>11997</v>
      </c>
      <c r="AD1047" s="273">
        <v>68</v>
      </c>
      <c r="AE1047" s="273">
        <v>1.9E-2</v>
      </c>
      <c r="AF1047" s="273" t="s">
        <v>90</v>
      </c>
      <c r="AG1047" s="273" t="s">
        <v>1567</v>
      </c>
      <c r="AH1047" s="273" t="s">
        <v>1568</v>
      </c>
      <c r="AI1047" s="273" t="s">
        <v>199</v>
      </c>
      <c r="AJ1047" s="273" t="s">
        <v>1245</v>
      </c>
      <c r="AK1047" s="273">
        <v>182966</v>
      </c>
      <c r="BV1047" s="279" t="s">
        <v>83</v>
      </c>
      <c r="BW1047" s="280" t="s">
        <v>63</v>
      </c>
      <c r="BX1047" s="280" t="s">
        <v>228</v>
      </c>
      <c r="BY1047" s="280" t="s">
        <v>237</v>
      </c>
      <c r="BZ1047" s="280" t="s">
        <v>167</v>
      </c>
      <c r="CA1047" s="280" t="s">
        <v>168</v>
      </c>
      <c r="CB1047" s="280" t="s">
        <v>313</v>
      </c>
      <c r="CC1047" s="280" t="s">
        <v>314</v>
      </c>
      <c r="CD1047" s="281">
        <v>14</v>
      </c>
      <c r="CE1047" s="277">
        <v>45017</v>
      </c>
      <c r="CF1047" s="280">
        <v>0</v>
      </c>
      <c r="CG1047" s="280" t="s">
        <v>90</v>
      </c>
      <c r="CH1047" s="280">
        <v>0</v>
      </c>
      <c r="CI1047" s="280" t="s">
        <v>80</v>
      </c>
      <c r="CJ1047" s="280"/>
      <c r="CK1047" s="280"/>
      <c r="CL1047" s="280"/>
      <c r="CM1047" s="280" t="s">
        <v>73</v>
      </c>
      <c r="CN1047" s="280">
        <v>3</v>
      </c>
    </row>
    <row r="1048" spans="4:92">
      <c r="D1048" s="273" t="s">
        <v>83</v>
      </c>
      <c r="E1048" s="273" t="s">
        <v>194</v>
      </c>
      <c r="F1048" s="273" t="s">
        <v>385</v>
      </c>
      <c r="G1048" s="273" t="s">
        <v>450</v>
      </c>
      <c r="H1048" s="274">
        <v>44958</v>
      </c>
      <c r="I1048" s="273">
        <v>11419</v>
      </c>
      <c r="J1048" s="273">
        <v>840</v>
      </c>
      <c r="K1048" s="273">
        <v>0</v>
      </c>
      <c r="L1048" s="273" t="s">
        <v>66</v>
      </c>
      <c r="N1048" s="273" t="s">
        <v>107</v>
      </c>
      <c r="W1048" s="273">
        <v>145063</v>
      </c>
      <c r="X1048" s="273" t="s">
        <v>64</v>
      </c>
      <c r="Y1048" s="273" t="s">
        <v>287</v>
      </c>
      <c r="Z1048" s="273" t="s">
        <v>325</v>
      </c>
      <c r="AA1048" s="273" t="s">
        <v>469</v>
      </c>
      <c r="AB1048" s="274">
        <v>44958</v>
      </c>
      <c r="AC1048" s="273">
        <v>11997</v>
      </c>
      <c r="AD1048" s="273">
        <v>68</v>
      </c>
      <c r="AE1048" s="273">
        <v>4.7E-2</v>
      </c>
      <c r="AF1048" s="273" t="s">
        <v>90</v>
      </c>
      <c r="AG1048" s="273" t="s">
        <v>1569</v>
      </c>
      <c r="AH1048" s="273" t="s">
        <v>1570</v>
      </c>
      <c r="AI1048" s="273" t="s">
        <v>199</v>
      </c>
      <c r="AJ1048" s="273" t="s">
        <v>1245</v>
      </c>
      <c r="AK1048" s="273">
        <v>182972</v>
      </c>
      <c r="BV1048" s="336" t="s">
        <v>83</v>
      </c>
      <c r="BW1048" s="337" t="s">
        <v>63</v>
      </c>
      <c r="BX1048" s="337" t="s">
        <v>228</v>
      </c>
      <c r="BY1048" s="337" t="s">
        <v>237</v>
      </c>
      <c r="BZ1048" s="337" t="s">
        <v>167</v>
      </c>
      <c r="CA1048" s="337" t="s">
        <v>168</v>
      </c>
      <c r="CB1048" s="337" t="s">
        <v>319</v>
      </c>
      <c r="CC1048" s="337" t="s">
        <v>320</v>
      </c>
      <c r="CD1048" s="338">
        <v>15</v>
      </c>
      <c r="CE1048" s="335">
        <v>45017</v>
      </c>
      <c r="CF1048" s="337">
        <v>0</v>
      </c>
      <c r="CG1048" s="337" t="s">
        <v>90</v>
      </c>
      <c r="CH1048" s="337">
        <v>0</v>
      </c>
      <c r="CI1048" s="337" t="s">
        <v>80</v>
      </c>
      <c r="CJ1048" s="337"/>
      <c r="CK1048" s="337"/>
      <c r="CL1048" s="337"/>
      <c r="CM1048" s="337" t="s">
        <v>73</v>
      </c>
      <c r="CN1048" s="337">
        <v>3</v>
      </c>
    </row>
    <row r="1049" spans="4:92">
      <c r="D1049" s="273" t="s">
        <v>83</v>
      </c>
      <c r="E1049" s="273" t="s">
        <v>194</v>
      </c>
      <c r="F1049" s="273" t="s">
        <v>385</v>
      </c>
      <c r="G1049" s="273" t="s">
        <v>450</v>
      </c>
      <c r="H1049" s="274">
        <v>44986</v>
      </c>
      <c r="I1049" s="273">
        <v>11581</v>
      </c>
      <c r="J1049" s="273">
        <v>840</v>
      </c>
      <c r="W1049" s="273">
        <v>149736</v>
      </c>
      <c r="X1049" s="273" t="s">
        <v>64</v>
      </c>
      <c r="Y1049" s="273" t="s">
        <v>287</v>
      </c>
      <c r="Z1049" s="273" t="s">
        <v>325</v>
      </c>
      <c r="AA1049" s="273" t="s">
        <v>469</v>
      </c>
      <c r="AB1049" s="274">
        <v>44958</v>
      </c>
      <c r="AC1049" s="273">
        <v>11997</v>
      </c>
      <c r="AD1049" s="273">
        <v>68</v>
      </c>
      <c r="AE1049" s="273">
        <v>0.11</v>
      </c>
      <c r="AF1049" s="273" t="s">
        <v>90</v>
      </c>
      <c r="AG1049" s="273" t="s">
        <v>1571</v>
      </c>
      <c r="AH1049" s="273" t="s">
        <v>1572</v>
      </c>
      <c r="AI1049" s="273" t="s">
        <v>123</v>
      </c>
      <c r="AJ1049" s="273" t="s">
        <v>200</v>
      </c>
      <c r="AK1049" s="273">
        <v>182978</v>
      </c>
      <c r="BV1049" s="279" t="s">
        <v>83</v>
      </c>
      <c r="BW1049" s="280" t="s">
        <v>63</v>
      </c>
      <c r="BX1049" s="280" t="s">
        <v>228</v>
      </c>
      <c r="BY1049" s="280" t="s">
        <v>237</v>
      </c>
      <c r="BZ1049" s="280" t="s">
        <v>86</v>
      </c>
      <c r="CA1049" s="280" t="s">
        <v>87</v>
      </c>
      <c r="CB1049" s="280" t="s">
        <v>179</v>
      </c>
      <c r="CC1049" s="280" t="s">
        <v>180</v>
      </c>
      <c r="CD1049" s="281">
        <v>1</v>
      </c>
      <c r="CE1049" s="277">
        <v>45017</v>
      </c>
      <c r="CF1049" s="280"/>
      <c r="CG1049" s="280" t="s">
        <v>181</v>
      </c>
      <c r="CH1049" s="280"/>
      <c r="CI1049" s="280" t="s">
        <v>181</v>
      </c>
      <c r="CJ1049" s="280" t="s">
        <v>1076</v>
      </c>
      <c r="CK1049" s="280"/>
      <c r="CL1049" s="280"/>
      <c r="CM1049" s="280" t="s">
        <v>73</v>
      </c>
      <c r="CN1049" s="280">
        <v>3</v>
      </c>
    </row>
    <row r="1050" spans="4:92">
      <c r="D1050" s="273" t="s">
        <v>83</v>
      </c>
      <c r="E1050" s="273" t="s">
        <v>194</v>
      </c>
      <c r="F1050" s="273" t="s">
        <v>526</v>
      </c>
      <c r="G1050" s="273" t="s">
        <v>528</v>
      </c>
      <c r="H1050" s="274">
        <v>45017</v>
      </c>
      <c r="I1050" s="273">
        <v>11646</v>
      </c>
      <c r="J1050" s="273">
        <v>674</v>
      </c>
      <c r="K1050" s="273">
        <v>680</v>
      </c>
      <c r="L1050" s="273" t="s">
        <v>66</v>
      </c>
      <c r="M1050" s="273">
        <v>0</v>
      </c>
      <c r="N1050" s="273" t="s">
        <v>1010</v>
      </c>
      <c r="O1050" s="273">
        <v>0</v>
      </c>
      <c r="P1050" s="273" t="s">
        <v>1011</v>
      </c>
      <c r="Q1050" s="273" t="s">
        <v>1188</v>
      </c>
      <c r="R1050" s="273" t="s">
        <v>1342</v>
      </c>
      <c r="S1050" s="273" t="s">
        <v>122</v>
      </c>
      <c r="U1050" s="273" t="s">
        <v>122</v>
      </c>
      <c r="V1050" s="273" t="s">
        <v>122</v>
      </c>
      <c r="W1050" s="273">
        <v>230311</v>
      </c>
      <c r="X1050" s="273" t="s">
        <v>64</v>
      </c>
      <c r="Y1050" s="273" t="s">
        <v>287</v>
      </c>
      <c r="Z1050" s="273" t="s">
        <v>325</v>
      </c>
      <c r="AA1050" s="273" t="s">
        <v>469</v>
      </c>
      <c r="AB1050" s="274">
        <v>44958</v>
      </c>
      <c r="AC1050" s="273">
        <v>11997</v>
      </c>
      <c r="AD1050" s="273">
        <v>68</v>
      </c>
      <c r="AE1050" s="273">
        <v>4.6479999999999997</v>
      </c>
      <c r="AF1050" s="273" t="s">
        <v>90</v>
      </c>
      <c r="AG1050" s="273" t="s">
        <v>1573</v>
      </c>
      <c r="AH1050" s="273" t="s">
        <v>1574</v>
      </c>
      <c r="AI1050" s="273" t="s">
        <v>123</v>
      </c>
      <c r="AJ1050" s="273" t="s">
        <v>200</v>
      </c>
      <c r="AK1050" s="273">
        <v>182984</v>
      </c>
      <c r="BV1050" s="336" t="s">
        <v>83</v>
      </c>
      <c r="BW1050" s="337" t="s">
        <v>63</v>
      </c>
      <c r="BX1050" s="337" t="s">
        <v>228</v>
      </c>
      <c r="BY1050" s="337" t="s">
        <v>237</v>
      </c>
      <c r="BZ1050" s="337" t="s">
        <v>138</v>
      </c>
      <c r="CA1050" s="337" t="s">
        <v>139</v>
      </c>
      <c r="CB1050" s="337" t="s">
        <v>190</v>
      </c>
      <c r="CC1050" s="337" t="s">
        <v>191</v>
      </c>
      <c r="CD1050" s="338">
        <v>8</v>
      </c>
      <c r="CE1050" s="335">
        <v>45017</v>
      </c>
      <c r="CF1050" s="337">
        <v>0</v>
      </c>
      <c r="CG1050" s="337" t="s">
        <v>90</v>
      </c>
      <c r="CH1050" s="337">
        <v>0</v>
      </c>
      <c r="CI1050" s="337" t="s">
        <v>80</v>
      </c>
      <c r="CJ1050" s="337"/>
      <c r="CK1050" s="337"/>
      <c r="CL1050" s="337"/>
      <c r="CM1050" s="337" t="s">
        <v>73</v>
      </c>
      <c r="CN1050" s="337">
        <v>3</v>
      </c>
    </row>
    <row r="1051" spans="4:92">
      <c r="D1051" s="273" t="s">
        <v>83</v>
      </c>
      <c r="E1051" s="273" t="s">
        <v>194</v>
      </c>
      <c r="F1051" s="273" t="s">
        <v>526</v>
      </c>
      <c r="G1051" s="273" t="s">
        <v>528</v>
      </c>
      <c r="H1051" s="274">
        <v>45017</v>
      </c>
      <c r="I1051" s="273">
        <v>11646</v>
      </c>
      <c r="J1051" s="273">
        <v>674</v>
      </c>
      <c r="K1051" s="273">
        <v>0</v>
      </c>
      <c r="L1051" s="273" t="s">
        <v>66</v>
      </c>
      <c r="N1051" s="273" t="s">
        <v>107</v>
      </c>
      <c r="W1051" s="273">
        <v>151646</v>
      </c>
      <c r="X1051" s="273" t="s">
        <v>64</v>
      </c>
      <c r="Y1051" s="273" t="s">
        <v>287</v>
      </c>
      <c r="Z1051" s="273" t="s">
        <v>325</v>
      </c>
      <c r="AA1051" s="273" t="s">
        <v>469</v>
      </c>
      <c r="AB1051" s="274">
        <v>44958</v>
      </c>
      <c r="AC1051" s="273">
        <v>11997</v>
      </c>
      <c r="AD1051" s="273">
        <v>68</v>
      </c>
      <c r="AE1051" s="273">
        <v>0.219</v>
      </c>
      <c r="AF1051" s="273" t="s">
        <v>90</v>
      </c>
      <c r="AG1051" s="273" t="s">
        <v>1575</v>
      </c>
      <c r="AH1051" s="273" t="s">
        <v>1576</v>
      </c>
      <c r="AI1051" s="273" t="s">
        <v>123</v>
      </c>
      <c r="AJ1051" s="273" t="s">
        <v>200</v>
      </c>
      <c r="AK1051" s="273">
        <v>182990</v>
      </c>
      <c r="BV1051" s="279" t="s">
        <v>83</v>
      </c>
      <c r="BW1051" s="280" t="s">
        <v>63</v>
      </c>
      <c r="BX1051" s="280" t="s">
        <v>228</v>
      </c>
      <c r="BY1051" s="280" t="s">
        <v>237</v>
      </c>
      <c r="BZ1051" s="280" t="s">
        <v>86</v>
      </c>
      <c r="CA1051" s="280" t="s">
        <v>87</v>
      </c>
      <c r="CB1051" s="280" t="s">
        <v>217</v>
      </c>
      <c r="CC1051" s="280" t="s">
        <v>218</v>
      </c>
      <c r="CD1051" s="281">
        <v>2</v>
      </c>
      <c r="CE1051" s="277">
        <v>45017</v>
      </c>
      <c r="CF1051" s="280"/>
      <c r="CG1051" s="280" t="s">
        <v>181</v>
      </c>
      <c r="CH1051" s="280"/>
      <c r="CI1051" s="280" t="s">
        <v>181</v>
      </c>
      <c r="CJ1051" s="280" t="s">
        <v>573</v>
      </c>
      <c r="CK1051" s="280"/>
      <c r="CL1051" s="280"/>
      <c r="CM1051" s="280" t="s">
        <v>73</v>
      </c>
      <c r="CN1051" s="280">
        <v>3</v>
      </c>
    </row>
    <row r="1052" spans="4:92">
      <c r="D1052" s="273" t="s">
        <v>83</v>
      </c>
      <c r="E1052" s="273" t="s">
        <v>194</v>
      </c>
      <c r="F1052" s="273" t="s">
        <v>526</v>
      </c>
      <c r="G1052" s="273" t="s">
        <v>528</v>
      </c>
      <c r="H1052" s="274">
        <v>45017</v>
      </c>
      <c r="I1052" s="273">
        <v>11646</v>
      </c>
      <c r="J1052" s="273">
        <v>674</v>
      </c>
      <c r="K1052" s="273">
        <v>36331</v>
      </c>
      <c r="L1052" s="273" t="s">
        <v>66</v>
      </c>
      <c r="M1052" s="273">
        <v>5618.4568200000003</v>
      </c>
      <c r="N1052" s="273" t="s">
        <v>115</v>
      </c>
      <c r="W1052" s="273">
        <v>151645</v>
      </c>
      <c r="X1052" s="273" t="s">
        <v>64</v>
      </c>
      <c r="Y1052" s="273" t="s">
        <v>287</v>
      </c>
      <c r="Z1052" s="273" t="s">
        <v>325</v>
      </c>
      <c r="AA1052" s="273" t="s">
        <v>469</v>
      </c>
      <c r="AB1052" s="274">
        <v>44958</v>
      </c>
      <c r="AC1052" s="273">
        <v>11997</v>
      </c>
      <c r="AD1052" s="273">
        <v>68</v>
      </c>
      <c r="AE1052" s="273">
        <v>19.61</v>
      </c>
      <c r="AF1052" s="273" t="s">
        <v>90</v>
      </c>
      <c r="AG1052" s="273" t="s">
        <v>1577</v>
      </c>
      <c r="AH1052" s="273" t="s">
        <v>1578</v>
      </c>
      <c r="AI1052" s="273" t="s">
        <v>123</v>
      </c>
      <c r="AJ1052" s="273" t="s">
        <v>200</v>
      </c>
      <c r="AK1052" s="273">
        <v>182996</v>
      </c>
      <c r="BV1052" s="336" t="s">
        <v>64</v>
      </c>
      <c r="BW1052" s="337" t="s">
        <v>75</v>
      </c>
      <c r="BX1052" s="337" t="s">
        <v>308</v>
      </c>
      <c r="BY1052" s="337" t="s">
        <v>308</v>
      </c>
      <c r="BZ1052" s="337" t="s">
        <v>167</v>
      </c>
      <c r="CA1052" s="337" t="s">
        <v>168</v>
      </c>
      <c r="CB1052" s="337" t="s">
        <v>319</v>
      </c>
      <c r="CC1052" s="337" t="s">
        <v>320</v>
      </c>
      <c r="CD1052" s="338">
        <v>15</v>
      </c>
      <c r="CE1052" s="335">
        <v>45108</v>
      </c>
      <c r="CF1052" s="337">
        <v>2199</v>
      </c>
      <c r="CG1052" s="337" t="s">
        <v>90</v>
      </c>
      <c r="CH1052" s="337">
        <v>2199</v>
      </c>
      <c r="CI1052" s="337" t="s">
        <v>80</v>
      </c>
      <c r="CJ1052" s="337"/>
      <c r="CK1052" s="337"/>
      <c r="CL1052" s="337"/>
      <c r="CM1052" s="337" t="s">
        <v>73</v>
      </c>
      <c r="CN1052" s="337">
        <v>3</v>
      </c>
    </row>
    <row r="1053" spans="4:92">
      <c r="D1053" s="273" t="s">
        <v>83</v>
      </c>
      <c r="E1053" s="273" t="s">
        <v>194</v>
      </c>
      <c r="F1053" s="273" t="s">
        <v>526</v>
      </c>
      <c r="G1053" s="273" t="s">
        <v>528</v>
      </c>
      <c r="H1053" s="274">
        <v>45047</v>
      </c>
      <c r="I1053" s="273">
        <v>12253</v>
      </c>
      <c r="J1053" s="273">
        <v>674</v>
      </c>
      <c r="K1053" s="273">
        <v>8243</v>
      </c>
      <c r="L1053" s="273" t="s">
        <v>66</v>
      </c>
      <c r="M1053" s="273">
        <v>0</v>
      </c>
      <c r="N1053" s="273" t="s">
        <v>1010</v>
      </c>
      <c r="O1053" s="273">
        <v>1097</v>
      </c>
      <c r="P1053" s="273" t="s">
        <v>1011</v>
      </c>
      <c r="Q1053" s="273" t="s">
        <v>1188</v>
      </c>
      <c r="R1053" s="273" t="s">
        <v>1013</v>
      </c>
      <c r="S1053" s="273" t="s">
        <v>122</v>
      </c>
      <c r="U1053" s="273" t="s">
        <v>122</v>
      </c>
      <c r="V1053" s="273" t="s">
        <v>122</v>
      </c>
      <c r="W1053" s="273">
        <v>177004</v>
      </c>
      <c r="X1053" s="273" t="s">
        <v>64</v>
      </c>
      <c r="Y1053" s="273" t="s">
        <v>287</v>
      </c>
      <c r="Z1053" s="273" t="s">
        <v>325</v>
      </c>
      <c r="AA1053" s="273" t="s">
        <v>469</v>
      </c>
      <c r="AB1053" s="274">
        <v>44958</v>
      </c>
      <c r="AC1053" s="273">
        <v>11997</v>
      </c>
      <c r="AD1053" s="273">
        <v>68</v>
      </c>
      <c r="AE1053" s="273">
        <v>5.6849999999999996</v>
      </c>
      <c r="AF1053" s="273" t="s">
        <v>90</v>
      </c>
      <c r="AG1053" s="273" t="s">
        <v>1579</v>
      </c>
      <c r="AH1053" s="273" t="s">
        <v>1580</v>
      </c>
      <c r="AI1053" s="273" t="s">
        <v>123</v>
      </c>
      <c r="AJ1053" s="273" t="s">
        <v>200</v>
      </c>
      <c r="AK1053" s="273">
        <v>183002</v>
      </c>
      <c r="BV1053" s="279" t="s">
        <v>64</v>
      </c>
      <c r="BW1053" s="280" t="s">
        <v>75</v>
      </c>
      <c r="BX1053" s="280" t="s">
        <v>308</v>
      </c>
      <c r="BY1053" s="280" t="s">
        <v>308</v>
      </c>
      <c r="BZ1053" s="280" t="s">
        <v>86</v>
      </c>
      <c r="CA1053" s="280" t="s">
        <v>87</v>
      </c>
      <c r="CB1053" s="280" t="s">
        <v>179</v>
      </c>
      <c r="CC1053" s="280" t="s">
        <v>180</v>
      </c>
      <c r="CD1053" s="281">
        <v>1</v>
      </c>
      <c r="CE1053" s="277">
        <v>45108</v>
      </c>
      <c r="CF1053" s="280"/>
      <c r="CG1053" s="280" t="s">
        <v>181</v>
      </c>
      <c r="CH1053" s="280"/>
      <c r="CI1053" s="280" t="s">
        <v>181</v>
      </c>
      <c r="CJ1053" s="280" t="s">
        <v>1581</v>
      </c>
      <c r="CK1053" s="280"/>
      <c r="CL1053" s="280"/>
      <c r="CM1053" s="280" t="s">
        <v>73</v>
      </c>
      <c r="CN1053" s="280">
        <v>3</v>
      </c>
    </row>
    <row r="1054" spans="4:92">
      <c r="D1054" s="273" t="s">
        <v>83</v>
      </c>
      <c r="E1054" s="273" t="s">
        <v>194</v>
      </c>
      <c r="F1054" s="273" t="s">
        <v>526</v>
      </c>
      <c r="G1054" s="273" t="s">
        <v>528</v>
      </c>
      <c r="H1054" s="274">
        <v>45047</v>
      </c>
      <c r="I1054" s="273">
        <v>12253</v>
      </c>
      <c r="J1054" s="273">
        <v>674</v>
      </c>
      <c r="K1054" s="273">
        <v>789</v>
      </c>
      <c r="L1054" s="273" t="s">
        <v>66</v>
      </c>
      <c r="M1054" s="273">
        <v>0</v>
      </c>
      <c r="N1054" s="273" t="s">
        <v>1010</v>
      </c>
      <c r="O1054" s="273">
        <v>0</v>
      </c>
      <c r="P1054" s="273" t="s">
        <v>1011</v>
      </c>
      <c r="Q1054" s="273" t="s">
        <v>1188</v>
      </c>
      <c r="R1054" s="273" t="s">
        <v>1342</v>
      </c>
      <c r="S1054" s="273" t="s">
        <v>122</v>
      </c>
      <c r="U1054" s="273" t="s">
        <v>122</v>
      </c>
      <c r="V1054" s="273" t="s">
        <v>122</v>
      </c>
      <c r="W1054" s="273">
        <v>230328</v>
      </c>
      <c r="X1054" s="273" t="s">
        <v>64</v>
      </c>
      <c r="Y1054" s="273" t="s">
        <v>287</v>
      </c>
      <c r="Z1054" s="273" t="s">
        <v>325</v>
      </c>
      <c r="AA1054" s="273" t="s">
        <v>469</v>
      </c>
      <c r="AB1054" s="274">
        <v>44958</v>
      </c>
      <c r="AC1054" s="273">
        <v>11997</v>
      </c>
      <c r="AD1054" s="273">
        <v>68</v>
      </c>
      <c r="AE1054" s="273">
        <v>0.17100000000000001</v>
      </c>
      <c r="AF1054" s="273" t="s">
        <v>90</v>
      </c>
      <c r="AG1054" s="273" t="s">
        <v>1582</v>
      </c>
      <c r="AH1054" s="273" t="s">
        <v>1583</v>
      </c>
      <c r="AI1054" s="273" t="s">
        <v>123</v>
      </c>
      <c r="AJ1054" s="273" t="s">
        <v>200</v>
      </c>
      <c r="AK1054" s="273">
        <v>183008</v>
      </c>
      <c r="BV1054" s="336" t="s">
        <v>64</v>
      </c>
      <c r="BW1054" s="337" t="s">
        <v>75</v>
      </c>
      <c r="BX1054" s="337" t="s">
        <v>308</v>
      </c>
      <c r="BY1054" s="337" t="s">
        <v>308</v>
      </c>
      <c r="BZ1054" s="337" t="s">
        <v>86</v>
      </c>
      <c r="CA1054" s="337" t="s">
        <v>87</v>
      </c>
      <c r="CB1054" s="337" t="s">
        <v>179</v>
      </c>
      <c r="CC1054" s="337" t="s">
        <v>180</v>
      </c>
      <c r="CD1054" s="338">
        <v>1</v>
      </c>
      <c r="CE1054" s="335">
        <v>45108</v>
      </c>
      <c r="CF1054" s="337"/>
      <c r="CG1054" s="337" t="s">
        <v>181</v>
      </c>
      <c r="CH1054" s="337"/>
      <c r="CI1054" s="337" t="s">
        <v>181</v>
      </c>
      <c r="CJ1054" s="337" t="s">
        <v>1581</v>
      </c>
      <c r="CK1054" s="337"/>
      <c r="CL1054" s="337"/>
      <c r="CM1054" s="337" t="s">
        <v>73</v>
      </c>
      <c r="CN1054" s="337">
        <v>3</v>
      </c>
    </row>
    <row r="1055" spans="4:92">
      <c r="D1055" s="273" t="s">
        <v>83</v>
      </c>
      <c r="E1055" s="273" t="s">
        <v>194</v>
      </c>
      <c r="F1055" s="273" t="s">
        <v>526</v>
      </c>
      <c r="G1055" s="273" t="s">
        <v>528</v>
      </c>
      <c r="H1055" s="274">
        <v>45047</v>
      </c>
      <c r="I1055" s="273">
        <v>12253</v>
      </c>
      <c r="J1055" s="273">
        <v>674</v>
      </c>
      <c r="K1055" s="273">
        <v>38176</v>
      </c>
      <c r="L1055" s="273" t="s">
        <v>66</v>
      </c>
      <c r="M1055" s="273">
        <v>5800.0696200000002</v>
      </c>
      <c r="N1055" s="273" t="s">
        <v>115</v>
      </c>
      <c r="W1055" s="273">
        <v>177002</v>
      </c>
      <c r="X1055" s="273" t="s">
        <v>64</v>
      </c>
      <c r="Y1055" s="273" t="s">
        <v>287</v>
      </c>
      <c r="Z1055" s="273" t="s">
        <v>325</v>
      </c>
      <c r="AA1055" s="273" t="s">
        <v>469</v>
      </c>
      <c r="AB1055" s="274">
        <v>44958</v>
      </c>
      <c r="AC1055" s="273">
        <v>11997</v>
      </c>
      <c r="AD1055" s="273">
        <v>68</v>
      </c>
      <c r="AE1055" s="273">
        <v>0.12</v>
      </c>
      <c r="AF1055" s="273" t="s">
        <v>90</v>
      </c>
      <c r="AG1055" s="273" t="s">
        <v>1584</v>
      </c>
      <c r="AH1055" s="273" t="s">
        <v>1286</v>
      </c>
      <c r="AI1055" s="273" t="s">
        <v>123</v>
      </c>
      <c r="AJ1055" s="273" t="s">
        <v>1245</v>
      </c>
      <c r="AK1055" s="273">
        <v>183014</v>
      </c>
      <c r="BV1055" s="279" t="s">
        <v>64</v>
      </c>
      <c r="BW1055" s="280" t="s">
        <v>75</v>
      </c>
      <c r="BX1055" s="280" t="s">
        <v>308</v>
      </c>
      <c r="BY1055" s="280" t="s">
        <v>308</v>
      </c>
      <c r="BZ1055" s="280" t="s">
        <v>86</v>
      </c>
      <c r="CA1055" s="280" t="s">
        <v>87</v>
      </c>
      <c r="CB1055" s="280" t="s">
        <v>179</v>
      </c>
      <c r="CC1055" s="280" t="s">
        <v>180</v>
      </c>
      <c r="CD1055" s="281">
        <v>1</v>
      </c>
      <c r="CE1055" s="277">
        <v>45108</v>
      </c>
      <c r="CF1055" s="280"/>
      <c r="CG1055" s="280" t="s">
        <v>181</v>
      </c>
      <c r="CH1055" s="280"/>
      <c r="CI1055" s="280" t="s">
        <v>181</v>
      </c>
      <c r="CJ1055" s="280" t="s">
        <v>1581</v>
      </c>
      <c r="CK1055" s="280"/>
      <c r="CL1055" s="280"/>
      <c r="CM1055" s="280" t="s">
        <v>73</v>
      </c>
      <c r="CN1055" s="280">
        <v>3</v>
      </c>
    </row>
    <row r="1056" spans="4:92">
      <c r="D1056" s="273" t="s">
        <v>83</v>
      </c>
      <c r="E1056" s="273" t="s">
        <v>194</v>
      </c>
      <c r="F1056" s="273" t="s">
        <v>526</v>
      </c>
      <c r="G1056" s="273" t="s">
        <v>528</v>
      </c>
      <c r="H1056" s="274">
        <v>45047</v>
      </c>
      <c r="I1056" s="273">
        <v>12253</v>
      </c>
      <c r="J1056" s="273">
        <v>674</v>
      </c>
      <c r="K1056" s="273">
        <v>0</v>
      </c>
      <c r="L1056" s="273" t="s">
        <v>66</v>
      </c>
      <c r="N1056" s="273" t="s">
        <v>107</v>
      </c>
      <c r="W1056" s="273">
        <v>177003</v>
      </c>
      <c r="X1056" s="273" t="s">
        <v>64</v>
      </c>
      <c r="Y1056" s="273" t="s">
        <v>75</v>
      </c>
      <c r="Z1056" s="273" t="s">
        <v>391</v>
      </c>
      <c r="AA1056" s="273" t="s">
        <v>400</v>
      </c>
      <c r="AB1056" s="274">
        <v>45017</v>
      </c>
      <c r="AC1056" s="273">
        <v>12056</v>
      </c>
      <c r="AD1056" s="273">
        <v>51</v>
      </c>
      <c r="AE1056" s="273">
        <v>9</v>
      </c>
      <c r="AF1056" s="273" t="s">
        <v>90</v>
      </c>
      <c r="AG1056" s="273" t="s">
        <v>625</v>
      </c>
      <c r="AH1056" s="273" t="s">
        <v>630</v>
      </c>
      <c r="AI1056" s="273" t="s">
        <v>199</v>
      </c>
      <c r="AJ1056" s="273" t="s">
        <v>627</v>
      </c>
      <c r="AK1056" s="273">
        <v>164854</v>
      </c>
      <c r="BV1056" s="336" t="s">
        <v>64</v>
      </c>
      <c r="BW1056" s="337" t="s">
        <v>75</v>
      </c>
      <c r="BX1056" s="337" t="s">
        <v>308</v>
      </c>
      <c r="BY1056" s="337" t="s">
        <v>308</v>
      </c>
      <c r="BZ1056" s="337" t="s">
        <v>86</v>
      </c>
      <c r="CA1056" s="337" t="s">
        <v>87</v>
      </c>
      <c r="CB1056" s="337" t="s">
        <v>179</v>
      </c>
      <c r="CC1056" s="337" t="s">
        <v>180</v>
      </c>
      <c r="CD1056" s="338">
        <v>1</v>
      </c>
      <c r="CE1056" s="335">
        <v>45108</v>
      </c>
      <c r="CF1056" s="337"/>
      <c r="CG1056" s="337" t="s">
        <v>181</v>
      </c>
      <c r="CH1056" s="337"/>
      <c r="CI1056" s="337" t="s">
        <v>181</v>
      </c>
      <c r="CJ1056" s="337" t="s">
        <v>1581</v>
      </c>
      <c r="CK1056" s="337"/>
      <c r="CL1056" s="337"/>
      <c r="CM1056" s="337" t="s">
        <v>73</v>
      </c>
      <c r="CN1056" s="337">
        <v>3</v>
      </c>
    </row>
    <row r="1057" spans="4:92">
      <c r="D1057" s="273" t="s">
        <v>83</v>
      </c>
      <c r="E1057" s="273" t="s">
        <v>194</v>
      </c>
      <c r="F1057" s="273" t="s">
        <v>526</v>
      </c>
      <c r="G1057" s="273" t="s">
        <v>528</v>
      </c>
      <c r="H1057" s="274">
        <v>45078</v>
      </c>
      <c r="I1057" s="273">
        <v>12522</v>
      </c>
      <c r="J1057" s="273">
        <v>674</v>
      </c>
      <c r="K1057" s="273">
        <v>6805</v>
      </c>
      <c r="L1057" s="273" t="s">
        <v>66</v>
      </c>
      <c r="M1057" s="273">
        <v>0</v>
      </c>
      <c r="N1057" s="273" t="s">
        <v>1010</v>
      </c>
      <c r="O1057" s="273">
        <v>932</v>
      </c>
      <c r="P1057" s="273" t="s">
        <v>1011</v>
      </c>
      <c r="Q1057" s="273" t="s">
        <v>1188</v>
      </c>
      <c r="R1057" s="273" t="s">
        <v>1013</v>
      </c>
      <c r="S1057" s="273" t="s">
        <v>122</v>
      </c>
      <c r="U1057" s="273" t="s">
        <v>122</v>
      </c>
      <c r="V1057" s="273" t="s">
        <v>122</v>
      </c>
      <c r="W1057" s="273">
        <v>188840</v>
      </c>
      <c r="X1057" s="273" t="s">
        <v>64</v>
      </c>
      <c r="Y1057" s="273" t="s">
        <v>75</v>
      </c>
      <c r="Z1057" s="273" t="s">
        <v>391</v>
      </c>
      <c r="AA1057" s="273" t="s">
        <v>400</v>
      </c>
      <c r="AB1057" s="274">
        <v>45047</v>
      </c>
      <c r="AC1057" s="273">
        <v>12201</v>
      </c>
      <c r="AD1057" s="273">
        <v>51</v>
      </c>
      <c r="AK1057" s="273">
        <v>175814</v>
      </c>
      <c r="BV1057" s="279" t="s">
        <v>64</v>
      </c>
      <c r="BW1057" s="280" t="s">
        <v>75</v>
      </c>
      <c r="BX1057" s="280" t="s">
        <v>308</v>
      </c>
      <c r="BY1057" s="280" t="s">
        <v>308</v>
      </c>
      <c r="BZ1057" s="280" t="s">
        <v>167</v>
      </c>
      <c r="CA1057" s="280" t="s">
        <v>168</v>
      </c>
      <c r="CB1057" s="280" t="s">
        <v>313</v>
      </c>
      <c r="CC1057" s="280" t="s">
        <v>314</v>
      </c>
      <c r="CD1057" s="281">
        <v>14</v>
      </c>
      <c r="CE1057" s="277">
        <v>45108</v>
      </c>
      <c r="CF1057" s="280">
        <v>0</v>
      </c>
      <c r="CG1057" s="280" t="s">
        <v>90</v>
      </c>
      <c r="CH1057" s="280">
        <v>0</v>
      </c>
      <c r="CI1057" s="280" t="s">
        <v>80</v>
      </c>
      <c r="CJ1057" s="280"/>
      <c r="CK1057" s="280"/>
      <c r="CL1057" s="280"/>
      <c r="CM1057" s="280" t="s">
        <v>73</v>
      </c>
      <c r="CN1057" s="280">
        <v>3</v>
      </c>
    </row>
    <row r="1058" spans="4:92">
      <c r="D1058" s="273" t="s">
        <v>83</v>
      </c>
      <c r="E1058" s="273" t="s">
        <v>194</v>
      </c>
      <c r="F1058" s="273" t="s">
        <v>526</v>
      </c>
      <c r="G1058" s="273" t="s">
        <v>528</v>
      </c>
      <c r="H1058" s="274">
        <v>45078</v>
      </c>
      <c r="I1058" s="273">
        <v>12522</v>
      </c>
      <c r="J1058" s="273">
        <v>674</v>
      </c>
      <c r="K1058" s="273">
        <v>786</v>
      </c>
      <c r="L1058" s="273" t="s">
        <v>66</v>
      </c>
      <c r="M1058" s="273">
        <v>0</v>
      </c>
      <c r="N1058" s="273" t="s">
        <v>1010</v>
      </c>
      <c r="O1058" s="273">
        <v>0</v>
      </c>
      <c r="P1058" s="273" t="s">
        <v>1011</v>
      </c>
      <c r="Q1058" s="273" t="s">
        <v>1188</v>
      </c>
      <c r="R1058" s="273" t="s">
        <v>1342</v>
      </c>
      <c r="S1058" s="273" t="s">
        <v>122</v>
      </c>
      <c r="U1058" s="273" t="s">
        <v>122</v>
      </c>
      <c r="V1058" s="273" t="s">
        <v>122</v>
      </c>
      <c r="W1058" s="273">
        <v>230362</v>
      </c>
      <c r="X1058" s="273" t="s">
        <v>64</v>
      </c>
      <c r="Y1058" s="273" t="s">
        <v>75</v>
      </c>
      <c r="Z1058" s="273" t="s">
        <v>391</v>
      </c>
      <c r="AA1058" s="273" t="s">
        <v>400</v>
      </c>
      <c r="AB1058" s="274">
        <v>45047</v>
      </c>
      <c r="AC1058" s="273">
        <v>12201</v>
      </c>
      <c r="AD1058" s="273">
        <v>51</v>
      </c>
      <c r="AK1058" s="273">
        <v>184380</v>
      </c>
      <c r="BV1058" s="336" t="s">
        <v>64</v>
      </c>
      <c r="BW1058" s="337" t="s">
        <v>75</v>
      </c>
      <c r="BX1058" s="337" t="s">
        <v>308</v>
      </c>
      <c r="BY1058" s="337" t="s">
        <v>308</v>
      </c>
      <c r="BZ1058" s="337" t="s">
        <v>167</v>
      </c>
      <c r="CA1058" s="337" t="s">
        <v>168</v>
      </c>
      <c r="CB1058" s="337" t="s">
        <v>353</v>
      </c>
      <c r="CC1058" s="337" t="s">
        <v>354</v>
      </c>
      <c r="CD1058" s="338">
        <v>13</v>
      </c>
      <c r="CE1058" s="335">
        <v>45108</v>
      </c>
      <c r="CF1058" s="337">
        <v>0</v>
      </c>
      <c r="CG1058" s="337" t="s">
        <v>90</v>
      </c>
      <c r="CH1058" s="337">
        <v>0</v>
      </c>
      <c r="CI1058" s="337" t="s">
        <v>80</v>
      </c>
      <c r="CJ1058" s="337"/>
      <c r="CK1058" s="337"/>
      <c r="CL1058" s="337"/>
      <c r="CM1058" s="337" t="s">
        <v>73</v>
      </c>
      <c r="CN1058" s="337">
        <v>3</v>
      </c>
    </row>
    <row r="1059" spans="4:92">
      <c r="D1059" s="273" t="s">
        <v>83</v>
      </c>
      <c r="E1059" s="273" t="s">
        <v>194</v>
      </c>
      <c r="F1059" s="273" t="s">
        <v>526</v>
      </c>
      <c r="G1059" s="273" t="s">
        <v>528</v>
      </c>
      <c r="H1059" s="274">
        <v>45078</v>
      </c>
      <c r="I1059" s="273">
        <v>12522</v>
      </c>
      <c r="J1059" s="273">
        <v>674</v>
      </c>
      <c r="K1059" s="273">
        <v>0</v>
      </c>
      <c r="L1059" s="273" t="s">
        <v>66</v>
      </c>
      <c r="N1059" s="273" t="s">
        <v>107</v>
      </c>
      <c r="W1059" s="273">
        <v>188839</v>
      </c>
      <c r="X1059" s="273" t="s">
        <v>64</v>
      </c>
      <c r="Y1059" s="273" t="s">
        <v>75</v>
      </c>
      <c r="Z1059" s="273" t="s">
        <v>391</v>
      </c>
      <c r="AA1059" s="273" t="s">
        <v>400</v>
      </c>
      <c r="AB1059" s="274">
        <v>45047</v>
      </c>
      <c r="AC1059" s="273">
        <v>12202</v>
      </c>
      <c r="AD1059" s="273">
        <v>51</v>
      </c>
      <c r="AE1059" s="273">
        <v>22</v>
      </c>
      <c r="AF1059" s="273" t="s">
        <v>90</v>
      </c>
      <c r="AG1059" s="273" t="s">
        <v>636</v>
      </c>
      <c r="AH1059" s="273" t="s">
        <v>637</v>
      </c>
      <c r="AI1059" s="273" t="s">
        <v>123</v>
      </c>
      <c r="AJ1059" s="273" t="s">
        <v>124</v>
      </c>
      <c r="AK1059" s="273">
        <v>182456</v>
      </c>
      <c r="BV1059" s="279" t="s">
        <v>64</v>
      </c>
      <c r="BW1059" s="280" t="s">
        <v>75</v>
      </c>
      <c r="BX1059" s="280" t="s">
        <v>308</v>
      </c>
      <c r="BY1059" s="280" t="s">
        <v>308</v>
      </c>
      <c r="BZ1059" s="280" t="s">
        <v>151</v>
      </c>
      <c r="CA1059" s="280" t="s">
        <v>152</v>
      </c>
      <c r="CB1059" s="280" t="s">
        <v>161</v>
      </c>
      <c r="CC1059" s="280" t="s">
        <v>162</v>
      </c>
      <c r="CD1059" s="281">
        <v>11</v>
      </c>
      <c r="CE1059" s="277">
        <v>45108</v>
      </c>
      <c r="CF1059" s="280">
        <v>21280</v>
      </c>
      <c r="CG1059" s="280" t="s">
        <v>90</v>
      </c>
      <c r="CH1059" s="280">
        <v>21280</v>
      </c>
      <c r="CI1059" s="280" t="s">
        <v>80</v>
      </c>
      <c r="CJ1059" s="280"/>
      <c r="CK1059" s="280"/>
      <c r="CL1059" s="280"/>
      <c r="CM1059" s="280" t="s">
        <v>73</v>
      </c>
      <c r="CN1059" s="280">
        <v>3</v>
      </c>
    </row>
    <row r="1060" spans="4:92">
      <c r="D1060" s="273" t="s">
        <v>83</v>
      </c>
      <c r="E1060" s="273" t="s">
        <v>194</v>
      </c>
      <c r="F1060" s="273" t="s">
        <v>526</v>
      </c>
      <c r="G1060" s="273" t="s">
        <v>528</v>
      </c>
      <c r="H1060" s="274">
        <v>45078</v>
      </c>
      <c r="I1060" s="273">
        <v>12522</v>
      </c>
      <c r="J1060" s="273">
        <v>674</v>
      </c>
      <c r="K1060" s="273">
        <v>33334</v>
      </c>
      <c r="L1060" s="273" t="s">
        <v>66</v>
      </c>
      <c r="M1060" s="273">
        <v>5040.1335600000002</v>
      </c>
      <c r="N1060" s="273" t="s">
        <v>115</v>
      </c>
      <c r="W1060" s="273">
        <v>188838</v>
      </c>
      <c r="X1060" s="273" t="s">
        <v>64</v>
      </c>
      <c r="Y1060" s="273" t="s">
        <v>75</v>
      </c>
      <c r="Z1060" s="273" t="s">
        <v>391</v>
      </c>
      <c r="AA1060" s="273" t="s">
        <v>400</v>
      </c>
      <c r="AB1060" s="274">
        <v>45047</v>
      </c>
      <c r="AC1060" s="273">
        <v>12202</v>
      </c>
      <c r="AD1060" s="273">
        <v>51</v>
      </c>
      <c r="AE1060" s="273">
        <v>4</v>
      </c>
      <c r="AF1060" s="273" t="s">
        <v>90</v>
      </c>
      <c r="AG1060" s="273" t="s">
        <v>636</v>
      </c>
      <c r="AH1060" s="273" t="s">
        <v>639</v>
      </c>
      <c r="AI1060" s="273" t="s">
        <v>199</v>
      </c>
      <c r="AJ1060" s="273" t="s">
        <v>124</v>
      </c>
      <c r="AK1060" s="273">
        <v>182461</v>
      </c>
      <c r="BV1060" s="336" t="s">
        <v>64</v>
      </c>
      <c r="BW1060" s="337" t="s">
        <v>75</v>
      </c>
      <c r="BX1060" s="337" t="s">
        <v>308</v>
      </c>
      <c r="BY1060" s="337" t="s">
        <v>308</v>
      </c>
      <c r="BZ1060" s="337" t="s">
        <v>167</v>
      </c>
      <c r="CA1060" s="337" t="s">
        <v>168</v>
      </c>
      <c r="CB1060" s="337" t="s">
        <v>169</v>
      </c>
      <c r="CC1060" s="337" t="s">
        <v>170</v>
      </c>
      <c r="CD1060" s="338">
        <v>12</v>
      </c>
      <c r="CE1060" s="335">
        <v>45108</v>
      </c>
      <c r="CF1060" s="337">
        <v>358</v>
      </c>
      <c r="CG1060" s="337" t="s">
        <v>90</v>
      </c>
      <c r="CH1060" s="337">
        <v>358</v>
      </c>
      <c r="CI1060" s="337" t="s">
        <v>80</v>
      </c>
      <c r="CJ1060" s="337"/>
      <c r="CK1060" s="337"/>
      <c r="CL1060" s="337"/>
      <c r="CM1060" s="337" t="s">
        <v>73</v>
      </c>
      <c r="CN1060" s="337">
        <v>3</v>
      </c>
    </row>
    <row r="1061" spans="4:92">
      <c r="D1061" s="273" t="s">
        <v>83</v>
      </c>
      <c r="E1061" s="273" t="s">
        <v>194</v>
      </c>
      <c r="F1061" s="273" t="s">
        <v>385</v>
      </c>
      <c r="G1061" s="273" t="s">
        <v>770</v>
      </c>
      <c r="H1061" s="274">
        <v>45200</v>
      </c>
      <c r="I1061" s="273">
        <v>14194</v>
      </c>
      <c r="J1061" s="273">
        <v>770</v>
      </c>
      <c r="W1061" s="273">
        <v>253092</v>
      </c>
      <c r="X1061" s="273" t="s">
        <v>64</v>
      </c>
      <c r="Y1061" s="273" t="s">
        <v>75</v>
      </c>
      <c r="Z1061" s="273" t="s">
        <v>391</v>
      </c>
      <c r="AA1061" s="273" t="s">
        <v>400</v>
      </c>
      <c r="AB1061" s="274">
        <v>45047</v>
      </c>
      <c r="AC1061" s="273">
        <v>12202</v>
      </c>
      <c r="AD1061" s="273">
        <v>51</v>
      </c>
      <c r="AE1061" s="273">
        <v>75</v>
      </c>
      <c r="AF1061" s="273" t="s">
        <v>90</v>
      </c>
      <c r="AG1061" s="273" t="s">
        <v>121</v>
      </c>
      <c r="AH1061" s="273" t="s">
        <v>642</v>
      </c>
      <c r="AI1061" s="273" t="s">
        <v>123</v>
      </c>
      <c r="AJ1061" s="273" t="s">
        <v>124</v>
      </c>
      <c r="AK1061" s="273">
        <v>182466</v>
      </c>
      <c r="BV1061" s="279" t="s">
        <v>64</v>
      </c>
      <c r="BW1061" s="280" t="s">
        <v>75</v>
      </c>
      <c r="BX1061" s="280" t="s">
        <v>308</v>
      </c>
      <c r="BY1061" s="280" t="s">
        <v>308</v>
      </c>
      <c r="BZ1061" s="280" t="s">
        <v>126</v>
      </c>
      <c r="CA1061" s="280" t="s">
        <v>127</v>
      </c>
      <c r="CB1061" s="280" t="s">
        <v>133</v>
      </c>
      <c r="CC1061" s="280" t="s">
        <v>134</v>
      </c>
      <c r="CD1061" s="281">
        <v>7</v>
      </c>
      <c r="CE1061" s="277">
        <v>45108</v>
      </c>
      <c r="CF1061" s="280"/>
      <c r="CG1061" s="280"/>
      <c r="CH1061" s="280"/>
      <c r="CI1061" s="280" t="s">
        <v>104</v>
      </c>
      <c r="CJ1061" s="280"/>
      <c r="CK1061" s="280"/>
      <c r="CL1061" s="280"/>
      <c r="CM1061" s="280" t="s">
        <v>73</v>
      </c>
      <c r="CN1061" s="280">
        <v>3</v>
      </c>
    </row>
    <row r="1062" spans="4:92">
      <c r="D1062" s="273" t="s">
        <v>83</v>
      </c>
      <c r="E1062" s="273" t="s">
        <v>194</v>
      </c>
      <c r="F1062" s="273" t="s">
        <v>385</v>
      </c>
      <c r="G1062" s="273" t="s">
        <v>770</v>
      </c>
      <c r="H1062" s="274">
        <v>45200</v>
      </c>
      <c r="I1062" s="273">
        <v>14194</v>
      </c>
      <c r="J1062" s="273">
        <v>770</v>
      </c>
      <c r="K1062" s="273">
        <v>0</v>
      </c>
      <c r="L1062" s="273" t="s">
        <v>66</v>
      </c>
      <c r="N1062" s="273" t="s">
        <v>107</v>
      </c>
      <c r="W1062" s="273">
        <v>253117</v>
      </c>
      <c r="X1062" s="273" t="s">
        <v>64</v>
      </c>
      <c r="Y1062" s="273" t="s">
        <v>75</v>
      </c>
      <c r="Z1062" s="273" t="s">
        <v>391</v>
      </c>
      <c r="AA1062" s="273" t="s">
        <v>400</v>
      </c>
      <c r="AB1062" s="274">
        <v>45047</v>
      </c>
      <c r="AC1062" s="273">
        <v>12202</v>
      </c>
      <c r="AD1062" s="273">
        <v>51</v>
      </c>
      <c r="AE1062" s="273">
        <v>182</v>
      </c>
      <c r="AF1062" s="273" t="s">
        <v>90</v>
      </c>
      <c r="AH1062" s="273" t="s">
        <v>645</v>
      </c>
      <c r="AI1062" s="273" t="s">
        <v>123</v>
      </c>
      <c r="AJ1062" s="273" t="s">
        <v>200</v>
      </c>
      <c r="AK1062" s="273">
        <v>182472</v>
      </c>
      <c r="BV1062" s="336" t="s">
        <v>83</v>
      </c>
      <c r="BW1062" s="337" t="s">
        <v>63</v>
      </c>
      <c r="BX1062" s="337" t="s">
        <v>228</v>
      </c>
      <c r="BY1062" s="337" t="s">
        <v>237</v>
      </c>
      <c r="BZ1062" s="337" t="s">
        <v>151</v>
      </c>
      <c r="CA1062" s="337" t="s">
        <v>152</v>
      </c>
      <c r="CB1062" s="337" t="s">
        <v>161</v>
      </c>
      <c r="CC1062" s="337" t="s">
        <v>162</v>
      </c>
      <c r="CD1062" s="338">
        <v>11</v>
      </c>
      <c r="CE1062" s="335">
        <v>45108</v>
      </c>
      <c r="CF1062" s="337">
        <v>1201</v>
      </c>
      <c r="CG1062" s="337" t="s">
        <v>90</v>
      </c>
      <c r="CH1062" s="337">
        <v>1201</v>
      </c>
      <c r="CI1062" s="337" t="s">
        <v>80</v>
      </c>
      <c r="CJ1062" s="337"/>
      <c r="CK1062" s="337"/>
      <c r="CL1062" s="337"/>
      <c r="CM1062" s="337" t="s">
        <v>73</v>
      </c>
      <c r="CN1062" s="337">
        <v>3</v>
      </c>
    </row>
    <row r="1063" spans="4:92">
      <c r="D1063" s="273" t="s">
        <v>83</v>
      </c>
      <c r="E1063" s="273" t="s">
        <v>194</v>
      </c>
      <c r="F1063" s="273" t="s">
        <v>385</v>
      </c>
      <c r="G1063" s="273" t="s">
        <v>770</v>
      </c>
      <c r="H1063" s="274">
        <v>45200</v>
      </c>
      <c r="I1063" s="273">
        <v>14194</v>
      </c>
      <c r="J1063" s="273">
        <v>770</v>
      </c>
      <c r="K1063" s="273">
        <v>434.08</v>
      </c>
      <c r="L1063" s="273" t="s">
        <v>66</v>
      </c>
      <c r="M1063" s="273">
        <v>139.24</v>
      </c>
      <c r="N1063" s="273" t="s">
        <v>115</v>
      </c>
      <c r="W1063" s="273">
        <v>253116</v>
      </c>
      <c r="X1063" s="273" t="s">
        <v>64</v>
      </c>
      <c r="Y1063" s="273" t="s">
        <v>75</v>
      </c>
      <c r="Z1063" s="273" t="s">
        <v>391</v>
      </c>
      <c r="AA1063" s="273" t="s">
        <v>400</v>
      </c>
      <c r="AB1063" s="274">
        <v>45047</v>
      </c>
      <c r="AC1063" s="273">
        <v>12202</v>
      </c>
      <c r="AD1063" s="273">
        <v>51</v>
      </c>
      <c r="AE1063" s="273">
        <v>20</v>
      </c>
      <c r="AF1063" s="273" t="s">
        <v>90</v>
      </c>
      <c r="AH1063" s="273" t="s">
        <v>649</v>
      </c>
      <c r="AI1063" s="273" t="s">
        <v>199</v>
      </c>
      <c r="AJ1063" s="273" t="s">
        <v>200</v>
      </c>
      <c r="AK1063" s="273">
        <v>182478</v>
      </c>
      <c r="BV1063" s="279" t="s">
        <v>83</v>
      </c>
      <c r="BW1063" s="280" t="s">
        <v>63</v>
      </c>
      <c r="BX1063" s="280" t="s">
        <v>228</v>
      </c>
      <c r="BY1063" s="280" t="s">
        <v>237</v>
      </c>
      <c r="BZ1063" s="280" t="s">
        <v>151</v>
      </c>
      <c r="CA1063" s="280" t="s">
        <v>152</v>
      </c>
      <c r="CB1063" s="280" t="s">
        <v>153</v>
      </c>
      <c r="CC1063" s="280" t="s">
        <v>154</v>
      </c>
      <c r="CD1063" s="281">
        <v>10</v>
      </c>
      <c r="CE1063" s="277">
        <v>45108</v>
      </c>
      <c r="CF1063" s="280">
        <v>2221</v>
      </c>
      <c r="CG1063" s="280" t="s">
        <v>90</v>
      </c>
      <c r="CH1063" s="280">
        <v>2221</v>
      </c>
      <c r="CI1063" s="280" t="s">
        <v>80</v>
      </c>
      <c r="CJ1063" s="280"/>
      <c r="CK1063" s="280"/>
      <c r="CL1063" s="280"/>
      <c r="CM1063" s="280" t="s">
        <v>73</v>
      </c>
      <c r="CN1063" s="280">
        <v>3</v>
      </c>
    </row>
    <row r="1064" spans="4:92">
      <c r="D1064" s="273" t="s">
        <v>83</v>
      </c>
      <c r="E1064" s="273" t="s">
        <v>194</v>
      </c>
      <c r="F1064" s="273" t="s">
        <v>385</v>
      </c>
      <c r="G1064" s="273" t="s">
        <v>770</v>
      </c>
      <c r="H1064" s="274">
        <v>45231</v>
      </c>
      <c r="I1064" s="273">
        <v>14561</v>
      </c>
      <c r="J1064" s="273">
        <v>770</v>
      </c>
      <c r="W1064" s="273">
        <v>271950</v>
      </c>
      <c r="X1064" s="273" t="s">
        <v>64</v>
      </c>
      <c r="Y1064" s="273" t="s">
        <v>75</v>
      </c>
      <c r="Z1064" s="273" t="s">
        <v>391</v>
      </c>
      <c r="AA1064" s="273" t="s">
        <v>400</v>
      </c>
      <c r="AB1064" s="274">
        <v>45047</v>
      </c>
      <c r="AC1064" s="273">
        <v>12202</v>
      </c>
      <c r="AD1064" s="273">
        <v>51</v>
      </c>
      <c r="AE1064" s="273">
        <v>2</v>
      </c>
      <c r="AF1064" s="273" t="s">
        <v>90</v>
      </c>
      <c r="AH1064" s="273" t="s">
        <v>652</v>
      </c>
      <c r="AI1064" s="273" t="s">
        <v>199</v>
      </c>
      <c r="AJ1064" s="273" t="s">
        <v>214</v>
      </c>
      <c r="AK1064" s="273">
        <v>182484</v>
      </c>
      <c r="BV1064" s="336" t="s">
        <v>83</v>
      </c>
      <c r="BW1064" s="337" t="s">
        <v>63</v>
      </c>
      <c r="BX1064" s="337" t="s">
        <v>228</v>
      </c>
      <c r="BY1064" s="337" t="s">
        <v>237</v>
      </c>
      <c r="BZ1064" s="337" t="s">
        <v>167</v>
      </c>
      <c r="CA1064" s="337" t="s">
        <v>168</v>
      </c>
      <c r="CB1064" s="337" t="s">
        <v>169</v>
      </c>
      <c r="CC1064" s="337" t="s">
        <v>170</v>
      </c>
      <c r="CD1064" s="338">
        <v>12</v>
      </c>
      <c r="CE1064" s="335">
        <v>45108</v>
      </c>
      <c r="CF1064" s="337">
        <v>273.18239999999997</v>
      </c>
      <c r="CG1064" s="337" t="s">
        <v>90</v>
      </c>
      <c r="CH1064" s="337">
        <v>273.18239999999997</v>
      </c>
      <c r="CI1064" s="337" t="s">
        <v>80</v>
      </c>
      <c r="CJ1064" s="337"/>
      <c r="CK1064" s="337"/>
      <c r="CL1064" s="337"/>
      <c r="CM1064" s="337" t="s">
        <v>73</v>
      </c>
      <c r="CN1064" s="337">
        <v>3</v>
      </c>
    </row>
    <row r="1065" spans="4:92">
      <c r="D1065" s="273" t="s">
        <v>83</v>
      </c>
      <c r="E1065" s="273" t="s">
        <v>194</v>
      </c>
      <c r="F1065" s="273" t="s">
        <v>385</v>
      </c>
      <c r="G1065" s="273" t="s">
        <v>770</v>
      </c>
      <c r="H1065" s="274">
        <v>45231</v>
      </c>
      <c r="I1065" s="273">
        <v>14561</v>
      </c>
      <c r="J1065" s="273">
        <v>770</v>
      </c>
      <c r="K1065" s="273">
        <v>0</v>
      </c>
      <c r="L1065" s="273" t="s">
        <v>66</v>
      </c>
      <c r="N1065" s="273" t="s">
        <v>107</v>
      </c>
      <c r="W1065" s="273">
        <v>271975</v>
      </c>
      <c r="X1065" s="273" t="s">
        <v>64</v>
      </c>
      <c r="Y1065" s="273" t="s">
        <v>75</v>
      </c>
      <c r="Z1065" s="273" t="s">
        <v>391</v>
      </c>
      <c r="AA1065" s="273" t="s">
        <v>400</v>
      </c>
      <c r="AB1065" s="274">
        <v>45047</v>
      </c>
      <c r="AC1065" s="273">
        <v>12202</v>
      </c>
      <c r="AD1065" s="273">
        <v>51</v>
      </c>
      <c r="AE1065" s="273">
        <v>36</v>
      </c>
      <c r="AF1065" s="273" t="s">
        <v>90</v>
      </c>
      <c r="AH1065" s="273" t="s">
        <v>658</v>
      </c>
      <c r="AI1065" s="273" t="s">
        <v>123</v>
      </c>
      <c r="AJ1065" s="273" t="s">
        <v>214</v>
      </c>
      <c r="AK1065" s="273">
        <v>182490</v>
      </c>
      <c r="BV1065" s="279" t="s">
        <v>83</v>
      </c>
      <c r="BW1065" s="280" t="s">
        <v>63</v>
      </c>
      <c r="BX1065" s="280" t="s">
        <v>228</v>
      </c>
      <c r="BY1065" s="280" t="s">
        <v>237</v>
      </c>
      <c r="BZ1065" s="280" t="s">
        <v>126</v>
      </c>
      <c r="CA1065" s="280" t="s">
        <v>127</v>
      </c>
      <c r="CB1065" s="280" t="s">
        <v>133</v>
      </c>
      <c r="CC1065" s="280" t="s">
        <v>134</v>
      </c>
      <c r="CD1065" s="281">
        <v>7</v>
      </c>
      <c r="CE1065" s="277">
        <v>45108</v>
      </c>
      <c r="CF1065" s="280"/>
      <c r="CG1065" s="280"/>
      <c r="CH1065" s="280"/>
      <c r="CI1065" s="280" t="s">
        <v>104</v>
      </c>
      <c r="CJ1065" s="280"/>
      <c r="CK1065" s="280"/>
      <c r="CL1065" s="280"/>
      <c r="CM1065" s="280" t="s">
        <v>73</v>
      </c>
      <c r="CN1065" s="280">
        <v>3</v>
      </c>
    </row>
    <row r="1066" spans="4:92">
      <c r="D1066" s="273" t="s">
        <v>83</v>
      </c>
      <c r="E1066" s="273" t="s">
        <v>194</v>
      </c>
      <c r="F1066" s="273" t="s">
        <v>385</v>
      </c>
      <c r="G1066" s="273" t="s">
        <v>770</v>
      </c>
      <c r="H1066" s="274">
        <v>45231</v>
      </c>
      <c r="I1066" s="273">
        <v>14561</v>
      </c>
      <c r="J1066" s="273">
        <v>770</v>
      </c>
      <c r="K1066" s="273">
        <v>583.94000000000005</v>
      </c>
      <c r="L1066" s="273" t="s">
        <v>66</v>
      </c>
      <c r="M1066" s="273">
        <v>187.68</v>
      </c>
      <c r="N1066" s="273" t="s">
        <v>115</v>
      </c>
      <c r="W1066" s="273">
        <v>271974</v>
      </c>
      <c r="X1066" s="273" t="s">
        <v>64</v>
      </c>
      <c r="Y1066" s="273" t="s">
        <v>75</v>
      </c>
      <c r="Z1066" s="273" t="s">
        <v>391</v>
      </c>
      <c r="AA1066" s="273" t="s">
        <v>400</v>
      </c>
      <c r="AB1066" s="274">
        <v>45047</v>
      </c>
      <c r="AC1066" s="273">
        <v>12202</v>
      </c>
      <c r="AD1066" s="273">
        <v>51</v>
      </c>
      <c r="AE1066" s="273">
        <v>36</v>
      </c>
      <c r="AF1066" s="273" t="s">
        <v>90</v>
      </c>
      <c r="AG1066" s="273" t="s">
        <v>625</v>
      </c>
      <c r="AH1066" s="273" t="s">
        <v>626</v>
      </c>
      <c r="AI1066" s="273" t="s">
        <v>123</v>
      </c>
      <c r="AJ1066" s="273" t="s">
        <v>627</v>
      </c>
      <c r="AK1066" s="273">
        <v>182495</v>
      </c>
      <c r="BV1066" s="336" t="s">
        <v>83</v>
      </c>
      <c r="BW1066" s="337" t="s">
        <v>63</v>
      </c>
      <c r="BX1066" s="337" t="s">
        <v>228</v>
      </c>
      <c r="BY1066" s="337" t="s">
        <v>237</v>
      </c>
      <c r="BZ1066" s="337" t="s">
        <v>138</v>
      </c>
      <c r="CA1066" s="337" t="s">
        <v>139</v>
      </c>
      <c r="CB1066" s="337" t="s">
        <v>140</v>
      </c>
      <c r="CC1066" s="337" t="s">
        <v>141</v>
      </c>
      <c r="CD1066" s="338">
        <v>9</v>
      </c>
      <c r="CE1066" s="335">
        <v>45108</v>
      </c>
      <c r="CF1066" s="337">
        <v>0</v>
      </c>
      <c r="CG1066" s="337" t="s">
        <v>90</v>
      </c>
      <c r="CH1066" s="337">
        <v>0</v>
      </c>
      <c r="CI1066" s="337" t="s">
        <v>80</v>
      </c>
      <c r="CJ1066" s="337"/>
      <c r="CK1066" s="337"/>
      <c r="CL1066" s="337"/>
      <c r="CM1066" s="337" t="s">
        <v>73</v>
      </c>
      <c r="CN1066" s="337">
        <v>3</v>
      </c>
    </row>
    <row r="1067" spans="4:92">
      <c r="D1067" s="273" t="s">
        <v>83</v>
      </c>
      <c r="E1067" s="273" t="s">
        <v>194</v>
      </c>
      <c r="F1067" s="273" t="s">
        <v>385</v>
      </c>
      <c r="G1067" s="273" t="s">
        <v>770</v>
      </c>
      <c r="H1067" s="274">
        <v>45261</v>
      </c>
      <c r="I1067" s="273">
        <v>17021</v>
      </c>
      <c r="J1067" s="273">
        <v>770</v>
      </c>
      <c r="W1067" s="273">
        <v>313911</v>
      </c>
      <c r="X1067" s="273" t="s">
        <v>64</v>
      </c>
      <c r="Y1067" s="273" t="s">
        <v>75</v>
      </c>
      <c r="Z1067" s="273" t="s">
        <v>391</v>
      </c>
      <c r="AA1067" s="273" t="s">
        <v>400</v>
      </c>
      <c r="AB1067" s="274">
        <v>45047</v>
      </c>
      <c r="AC1067" s="273">
        <v>12202</v>
      </c>
      <c r="AD1067" s="273">
        <v>51</v>
      </c>
      <c r="AE1067" s="273">
        <v>10</v>
      </c>
      <c r="AF1067" s="273" t="s">
        <v>90</v>
      </c>
      <c r="AG1067" s="273" t="s">
        <v>625</v>
      </c>
      <c r="AH1067" s="273" t="s">
        <v>630</v>
      </c>
      <c r="AI1067" s="273" t="s">
        <v>199</v>
      </c>
      <c r="AJ1067" s="273" t="s">
        <v>627</v>
      </c>
      <c r="AK1067" s="273">
        <v>182500</v>
      </c>
      <c r="BV1067" s="279" t="s">
        <v>83</v>
      </c>
      <c r="BW1067" s="280" t="s">
        <v>63</v>
      </c>
      <c r="BX1067" s="280" t="s">
        <v>228</v>
      </c>
      <c r="BY1067" s="280" t="s">
        <v>237</v>
      </c>
      <c r="BZ1067" s="280" t="s">
        <v>126</v>
      </c>
      <c r="CA1067" s="280" t="s">
        <v>127</v>
      </c>
      <c r="CB1067" s="280" t="s">
        <v>128</v>
      </c>
      <c r="CC1067" s="280" t="s">
        <v>129</v>
      </c>
      <c r="CD1067" s="281">
        <v>6</v>
      </c>
      <c r="CE1067" s="277">
        <v>45108</v>
      </c>
      <c r="CF1067" s="280"/>
      <c r="CG1067" s="280"/>
      <c r="CH1067" s="280"/>
      <c r="CI1067" s="280" t="s">
        <v>80</v>
      </c>
      <c r="CJ1067" s="280"/>
      <c r="CK1067" s="280"/>
      <c r="CL1067" s="280"/>
      <c r="CM1067" s="280" t="s">
        <v>73</v>
      </c>
      <c r="CN1067" s="280">
        <v>3</v>
      </c>
    </row>
    <row r="1068" spans="4:92">
      <c r="D1068" s="273" t="s">
        <v>83</v>
      </c>
      <c r="E1068" s="273" t="s">
        <v>194</v>
      </c>
      <c r="F1068" s="273" t="s">
        <v>385</v>
      </c>
      <c r="G1068" s="273" t="s">
        <v>770</v>
      </c>
      <c r="H1068" s="274">
        <v>45261</v>
      </c>
      <c r="I1068" s="273">
        <v>17021</v>
      </c>
      <c r="J1068" s="273">
        <v>770</v>
      </c>
      <c r="K1068" s="273">
        <v>0</v>
      </c>
      <c r="L1068" s="273" t="s">
        <v>66</v>
      </c>
      <c r="N1068" s="273" t="s">
        <v>107</v>
      </c>
      <c r="W1068" s="273">
        <v>313936</v>
      </c>
      <c r="X1068" s="273" t="s">
        <v>64</v>
      </c>
      <c r="Y1068" s="273" t="s">
        <v>75</v>
      </c>
      <c r="Z1068" s="273" t="s">
        <v>391</v>
      </c>
      <c r="AA1068" s="273" t="s">
        <v>400</v>
      </c>
      <c r="AB1068" s="274">
        <v>45078</v>
      </c>
      <c r="AC1068" s="273">
        <v>12470</v>
      </c>
      <c r="AD1068" s="273">
        <v>51</v>
      </c>
      <c r="AK1068" s="273">
        <v>187650</v>
      </c>
      <c r="BV1068" s="336" t="s">
        <v>83</v>
      </c>
      <c r="BW1068" s="337" t="s">
        <v>63</v>
      </c>
      <c r="BX1068" s="337" t="s">
        <v>228</v>
      </c>
      <c r="BY1068" s="337" t="s">
        <v>237</v>
      </c>
      <c r="BZ1068" s="337" t="s">
        <v>110</v>
      </c>
      <c r="CA1068" s="337" t="s">
        <v>111</v>
      </c>
      <c r="CB1068" s="337" t="s">
        <v>117</v>
      </c>
      <c r="CC1068" s="337" t="s">
        <v>118</v>
      </c>
      <c r="CD1068" s="338">
        <v>5</v>
      </c>
      <c r="CE1068" s="335">
        <v>45108</v>
      </c>
      <c r="CF1068" s="337"/>
      <c r="CG1068" s="337"/>
      <c r="CH1068" s="337"/>
      <c r="CI1068" s="337" t="s">
        <v>104</v>
      </c>
      <c r="CJ1068" s="337"/>
      <c r="CK1068" s="337"/>
      <c r="CL1068" s="337"/>
      <c r="CM1068" s="337" t="s">
        <v>73</v>
      </c>
      <c r="CN1068" s="337">
        <v>3</v>
      </c>
    </row>
    <row r="1069" spans="4:92">
      <c r="D1069" s="273" t="s">
        <v>83</v>
      </c>
      <c r="E1069" s="273" t="s">
        <v>194</v>
      </c>
      <c r="F1069" s="273" t="s">
        <v>385</v>
      </c>
      <c r="G1069" s="273" t="s">
        <v>770</v>
      </c>
      <c r="H1069" s="274">
        <v>45261</v>
      </c>
      <c r="I1069" s="273">
        <v>17021</v>
      </c>
      <c r="J1069" s="273">
        <v>770</v>
      </c>
      <c r="K1069" s="273">
        <v>776.49</v>
      </c>
      <c r="L1069" s="273" t="s">
        <v>66</v>
      </c>
      <c r="M1069" s="273">
        <v>249.26</v>
      </c>
      <c r="N1069" s="273" t="s">
        <v>115</v>
      </c>
      <c r="W1069" s="273">
        <v>313935</v>
      </c>
      <c r="X1069" s="273" t="s">
        <v>64</v>
      </c>
      <c r="Y1069" s="273" t="s">
        <v>75</v>
      </c>
      <c r="Z1069" s="273" t="s">
        <v>391</v>
      </c>
      <c r="AA1069" s="273" t="s">
        <v>396</v>
      </c>
      <c r="AB1069" s="274">
        <v>45078</v>
      </c>
      <c r="AC1069" s="273">
        <v>12468</v>
      </c>
      <c r="AD1069" s="273">
        <v>50</v>
      </c>
      <c r="AE1069" s="273">
        <v>0</v>
      </c>
      <c r="AF1069" s="273" t="s">
        <v>90</v>
      </c>
      <c r="AG1069" s="273" t="s">
        <v>636</v>
      </c>
      <c r="AH1069" s="273" t="s">
        <v>671</v>
      </c>
      <c r="AI1069" s="273" t="s">
        <v>199</v>
      </c>
      <c r="AJ1069" s="273" t="s">
        <v>124</v>
      </c>
      <c r="AK1069" s="273">
        <v>193247</v>
      </c>
      <c r="BV1069" s="279" t="s">
        <v>83</v>
      </c>
      <c r="BW1069" s="280" t="s">
        <v>63</v>
      </c>
      <c r="BX1069" s="280" t="s">
        <v>228</v>
      </c>
      <c r="BY1069" s="280" t="s">
        <v>237</v>
      </c>
      <c r="BZ1069" s="280" t="s">
        <v>110</v>
      </c>
      <c r="CA1069" s="280" t="s">
        <v>111</v>
      </c>
      <c r="CB1069" s="280" t="s">
        <v>112</v>
      </c>
      <c r="CC1069" s="280" t="s">
        <v>113</v>
      </c>
      <c r="CD1069" s="281">
        <v>4</v>
      </c>
      <c r="CE1069" s="277">
        <v>45108</v>
      </c>
      <c r="CF1069" s="280"/>
      <c r="CG1069" s="280"/>
      <c r="CH1069" s="280"/>
      <c r="CI1069" s="280" t="s">
        <v>80</v>
      </c>
      <c r="CJ1069" s="280"/>
      <c r="CK1069" s="280"/>
      <c r="CL1069" s="280"/>
      <c r="CM1069" s="280" t="s">
        <v>73</v>
      </c>
      <c r="CN1069" s="280">
        <v>3</v>
      </c>
    </row>
    <row r="1070" spans="4:92">
      <c r="D1070" s="273" t="s">
        <v>83</v>
      </c>
      <c r="E1070" s="273" t="s">
        <v>194</v>
      </c>
      <c r="F1070" s="273" t="s">
        <v>385</v>
      </c>
      <c r="G1070" s="273" t="s">
        <v>772</v>
      </c>
      <c r="H1070" s="274">
        <v>44927</v>
      </c>
      <c r="I1070" s="273">
        <v>11216</v>
      </c>
      <c r="J1070" s="273">
        <v>771</v>
      </c>
      <c r="W1070" s="273">
        <v>139151</v>
      </c>
      <c r="X1070" s="273" t="s">
        <v>64</v>
      </c>
      <c r="Y1070" s="273" t="s">
        <v>75</v>
      </c>
      <c r="Z1070" s="273" t="s">
        <v>391</v>
      </c>
      <c r="AA1070" s="273" t="s">
        <v>396</v>
      </c>
      <c r="AB1070" s="274">
        <v>45078</v>
      </c>
      <c r="AC1070" s="273">
        <v>12468</v>
      </c>
      <c r="AD1070" s="273">
        <v>50</v>
      </c>
      <c r="AE1070" s="273">
        <v>34</v>
      </c>
      <c r="AF1070" s="273" t="s">
        <v>90</v>
      </c>
      <c r="AH1070" s="273" t="s">
        <v>645</v>
      </c>
      <c r="AI1070" s="273" t="s">
        <v>123</v>
      </c>
      <c r="AJ1070" s="273" t="s">
        <v>200</v>
      </c>
      <c r="AK1070" s="273">
        <v>193253</v>
      </c>
      <c r="BV1070" s="336" t="s">
        <v>83</v>
      </c>
      <c r="BW1070" s="337" t="s">
        <v>63</v>
      </c>
      <c r="BX1070" s="337" t="s">
        <v>228</v>
      </c>
      <c r="BY1070" s="337" t="s">
        <v>237</v>
      </c>
      <c r="BZ1070" s="337" t="s">
        <v>86</v>
      </c>
      <c r="CA1070" s="337" t="s">
        <v>87</v>
      </c>
      <c r="CB1070" s="337" t="s">
        <v>101</v>
      </c>
      <c r="CC1070" s="337" t="s">
        <v>102</v>
      </c>
      <c r="CD1070" s="338">
        <v>4</v>
      </c>
      <c r="CE1070" s="335">
        <v>45108</v>
      </c>
      <c r="CF1070" s="337">
        <v>29423</v>
      </c>
      <c r="CG1070" s="337" t="s">
        <v>103</v>
      </c>
      <c r="CH1070" s="337">
        <v>958.01288</v>
      </c>
      <c r="CI1070" s="337" t="s">
        <v>104</v>
      </c>
      <c r="CJ1070" s="337"/>
      <c r="CK1070" s="337"/>
      <c r="CL1070" s="337"/>
      <c r="CM1070" s="337" t="s">
        <v>73</v>
      </c>
      <c r="CN1070" s="337">
        <v>3</v>
      </c>
    </row>
    <row r="1071" spans="4:92">
      <c r="D1071" s="273" t="s">
        <v>83</v>
      </c>
      <c r="E1071" s="273" t="s">
        <v>194</v>
      </c>
      <c r="F1071" s="273" t="s">
        <v>385</v>
      </c>
      <c r="G1071" s="273" t="s">
        <v>772</v>
      </c>
      <c r="H1071" s="274">
        <v>44927</v>
      </c>
      <c r="I1071" s="273">
        <v>11216</v>
      </c>
      <c r="J1071" s="273">
        <v>771</v>
      </c>
      <c r="K1071" s="273">
        <v>0</v>
      </c>
      <c r="L1071" s="273" t="s">
        <v>66</v>
      </c>
      <c r="N1071" s="273" t="s">
        <v>107</v>
      </c>
      <c r="W1071" s="273">
        <v>139176</v>
      </c>
      <c r="X1071" s="273" t="s">
        <v>64</v>
      </c>
      <c r="Y1071" s="273" t="s">
        <v>75</v>
      </c>
      <c r="Z1071" s="273" t="s">
        <v>391</v>
      </c>
      <c r="AA1071" s="273" t="s">
        <v>396</v>
      </c>
      <c r="AB1071" s="274">
        <v>45078</v>
      </c>
      <c r="AC1071" s="273">
        <v>12468</v>
      </c>
      <c r="AD1071" s="273">
        <v>50</v>
      </c>
      <c r="AE1071" s="273">
        <v>31</v>
      </c>
      <c r="AF1071" s="273" t="s">
        <v>90</v>
      </c>
      <c r="AH1071" s="273" t="s">
        <v>676</v>
      </c>
      <c r="AI1071" s="273" t="s">
        <v>199</v>
      </c>
      <c r="AJ1071" s="273" t="s">
        <v>200</v>
      </c>
      <c r="AK1071" s="273">
        <v>193259</v>
      </c>
      <c r="BV1071" s="279" t="s">
        <v>83</v>
      </c>
      <c r="BW1071" s="280" t="s">
        <v>63</v>
      </c>
      <c r="BX1071" s="280" t="s">
        <v>228</v>
      </c>
      <c r="BY1071" s="280" t="s">
        <v>237</v>
      </c>
      <c r="BZ1071" s="280" t="s">
        <v>86</v>
      </c>
      <c r="CA1071" s="280" t="s">
        <v>87</v>
      </c>
      <c r="CB1071" s="280" t="s">
        <v>88</v>
      </c>
      <c r="CC1071" s="280" t="s">
        <v>89</v>
      </c>
      <c r="CD1071" s="281">
        <v>3</v>
      </c>
      <c r="CE1071" s="277">
        <v>45108</v>
      </c>
      <c r="CF1071" s="280">
        <v>2221</v>
      </c>
      <c r="CG1071" s="280" t="s">
        <v>90</v>
      </c>
      <c r="CH1071" s="280">
        <v>2221</v>
      </c>
      <c r="CI1071" s="280" t="s">
        <v>80</v>
      </c>
      <c r="CJ1071" s="280"/>
      <c r="CK1071" s="280"/>
      <c r="CL1071" s="280"/>
      <c r="CM1071" s="280" t="s">
        <v>73</v>
      </c>
      <c r="CN1071" s="280">
        <v>3</v>
      </c>
    </row>
    <row r="1072" spans="4:92">
      <c r="D1072" s="273" t="s">
        <v>83</v>
      </c>
      <c r="E1072" s="273" t="s">
        <v>194</v>
      </c>
      <c r="F1072" s="273" t="s">
        <v>385</v>
      </c>
      <c r="G1072" s="273" t="s">
        <v>772</v>
      </c>
      <c r="H1072" s="274">
        <v>44927</v>
      </c>
      <c r="I1072" s="273">
        <v>11216</v>
      </c>
      <c r="J1072" s="273">
        <v>771</v>
      </c>
      <c r="K1072" s="273">
        <v>52049.33</v>
      </c>
      <c r="L1072" s="273" t="s">
        <v>66</v>
      </c>
      <c r="M1072" s="273">
        <v>6245.92</v>
      </c>
      <c r="N1072" s="273" t="s">
        <v>115</v>
      </c>
      <c r="W1072" s="273">
        <v>139175</v>
      </c>
      <c r="X1072" s="273" t="s">
        <v>64</v>
      </c>
      <c r="Y1072" s="273" t="s">
        <v>75</v>
      </c>
      <c r="Z1072" s="273" t="s">
        <v>391</v>
      </c>
      <c r="AA1072" s="273" t="s">
        <v>396</v>
      </c>
      <c r="AB1072" s="274">
        <v>45078</v>
      </c>
      <c r="AC1072" s="273">
        <v>12468</v>
      </c>
      <c r="AD1072" s="273">
        <v>50</v>
      </c>
      <c r="AE1072" s="273">
        <v>7</v>
      </c>
      <c r="AF1072" s="273" t="s">
        <v>90</v>
      </c>
      <c r="AH1072" s="273" t="s">
        <v>658</v>
      </c>
      <c r="AI1072" s="273" t="s">
        <v>123</v>
      </c>
      <c r="AJ1072" s="273" t="s">
        <v>214</v>
      </c>
      <c r="AK1072" s="273">
        <v>193265</v>
      </c>
      <c r="BV1072" s="336" t="s">
        <v>64</v>
      </c>
      <c r="BW1072" s="337" t="s">
        <v>75</v>
      </c>
      <c r="BX1072" s="337" t="s">
        <v>308</v>
      </c>
      <c r="BY1072" s="337" t="s">
        <v>308</v>
      </c>
      <c r="BZ1072" s="337" t="s">
        <v>204</v>
      </c>
      <c r="CA1072" s="337" t="s">
        <v>205</v>
      </c>
      <c r="CB1072" s="337" t="s">
        <v>206</v>
      </c>
      <c r="CC1072" s="337" t="s">
        <v>207</v>
      </c>
      <c r="CD1072" s="338">
        <v>0</v>
      </c>
      <c r="CE1072" s="335">
        <v>45139</v>
      </c>
      <c r="CF1072" s="337"/>
      <c r="CG1072" s="337" t="s">
        <v>181</v>
      </c>
      <c r="CH1072" s="337"/>
      <c r="CI1072" s="337" t="s">
        <v>208</v>
      </c>
      <c r="CJ1072" s="337" t="s">
        <v>209</v>
      </c>
      <c r="CK1072" s="337"/>
      <c r="CL1072" s="337"/>
      <c r="CM1072" s="337" t="s">
        <v>73</v>
      </c>
      <c r="CN1072" s="337">
        <v>3</v>
      </c>
    </row>
    <row r="1073" spans="4:92">
      <c r="D1073" s="273" t="s">
        <v>83</v>
      </c>
      <c r="E1073" s="273" t="s">
        <v>194</v>
      </c>
      <c r="F1073" s="273" t="s">
        <v>385</v>
      </c>
      <c r="G1073" s="273" t="s">
        <v>772</v>
      </c>
      <c r="H1073" s="274">
        <v>44927</v>
      </c>
      <c r="I1073" s="273">
        <v>17139</v>
      </c>
      <c r="J1073" s="273">
        <v>771</v>
      </c>
      <c r="K1073" s="273">
        <v>200</v>
      </c>
      <c r="L1073" s="273" t="s">
        <v>1202</v>
      </c>
      <c r="M1073" s="273">
        <v>658</v>
      </c>
      <c r="N1073" s="273" t="s">
        <v>1203</v>
      </c>
      <c r="P1073" s="273" t="s">
        <v>92</v>
      </c>
      <c r="Q1073" s="273" t="s">
        <v>965</v>
      </c>
      <c r="R1073" s="273" t="s">
        <v>70</v>
      </c>
      <c r="S1073" s="273" t="s">
        <v>1407</v>
      </c>
      <c r="T1073" s="273" t="s">
        <v>1408</v>
      </c>
      <c r="U1073" s="273" t="s">
        <v>73</v>
      </c>
      <c r="V1073" s="273" t="s">
        <v>1409</v>
      </c>
      <c r="W1073" s="273">
        <v>325799</v>
      </c>
      <c r="X1073" s="273" t="s">
        <v>64</v>
      </c>
      <c r="Y1073" s="273" t="s">
        <v>75</v>
      </c>
      <c r="Z1073" s="273" t="s">
        <v>391</v>
      </c>
      <c r="AA1073" s="273" t="s">
        <v>396</v>
      </c>
      <c r="AB1073" s="274">
        <v>45078</v>
      </c>
      <c r="AC1073" s="273">
        <v>12468</v>
      </c>
      <c r="AD1073" s="273">
        <v>50</v>
      </c>
      <c r="AE1073" s="273">
        <v>4</v>
      </c>
      <c r="AF1073" s="273" t="s">
        <v>90</v>
      </c>
      <c r="AH1073" s="273" t="s">
        <v>652</v>
      </c>
      <c r="AI1073" s="273" t="s">
        <v>199</v>
      </c>
      <c r="AJ1073" s="273" t="s">
        <v>214</v>
      </c>
      <c r="AK1073" s="273">
        <v>193271</v>
      </c>
      <c r="BV1073" s="279" t="s">
        <v>64</v>
      </c>
      <c r="BW1073" s="280" t="s">
        <v>75</v>
      </c>
      <c r="BX1073" s="280" t="s">
        <v>308</v>
      </c>
      <c r="BY1073" s="280" t="s">
        <v>308</v>
      </c>
      <c r="BZ1073" s="280" t="s">
        <v>204</v>
      </c>
      <c r="CA1073" s="280" t="s">
        <v>205</v>
      </c>
      <c r="CB1073" s="280" t="s">
        <v>206</v>
      </c>
      <c r="CC1073" s="280" t="s">
        <v>207</v>
      </c>
      <c r="CD1073" s="281">
        <v>0</v>
      </c>
      <c r="CE1073" s="277">
        <v>45139</v>
      </c>
      <c r="CF1073" s="280"/>
      <c r="CG1073" s="280" t="s">
        <v>181</v>
      </c>
      <c r="CH1073" s="280"/>
      <c r="CI1073" s="280" t="s">
        <v>208</v>
      </c>
      <c r="CJ1073" s="280" t="s">
        <v>209</v>
      </c>
      <c r="CK1073" s="280"/>
      <c r="CL1073" s="280"/>
      <c r="CM1073" s="280" t="s">
        <v>73</v>
      </c>
      <c r="CN1073" s="280">
        <v>3</v>
      </c>
    </row>
    <row r="1074" spans="4:92">
      <c r="D1074" s="273" t="s">
        <v>83</v>
      </c>
      <c r="E1074" s="273" t="s">
        <v>194</v>
      </c>
      <c r="F1074" s="273" t="s">
        <v>385</v>
      </c>
      <c r="G1074" s="273" t="s">
        <v>772</v>
      </c>
      <c r="H1074" s="274">
        <v>44958</v>
      </c>
      <c r="I1074" s="273">
        <v>11378</v>
      </c>
      <c r="J1074" s="273">
        <v>771</v>
      </c>
      <c r="W1074" s="273">
        <v>143849</v>
      </c>
      <c r="X1074" s="273" t="s">
        <v>64</v>
      </c>
      <c r="Y1074" s="273" t="s">
        <v>75</v>
      </c>
      <c r="Z1074" s="273" t="s">
        <v>391</v>
      </c>
      <c r="AA1074" s="273" t="s">
        <v>396</v>
      </c>
      <c r="AB1074" s="274">
        <v>45078</v>
      </c>
      <c r="AC1074" s="273">
        <v>12468</v>
      </c>
      <c r="AD1074" s="273">
        <v>50</v>
      </c>
      <c r="AE1074" s="273">
        <v>8</v>
      </c>
      <c r="AF1074" s="273" t="s">
        <v>90</v>
      </c>
      <c r="AG1074" s="273" t="s">
        <v>625</v>
      </c>
      <c r="AH1074" s="273" t="s">
        <v>684</v>
      </c>
      <c r="AI1074" s="273" t="s">
        <v>123</v>
      </c>
      <c r="AJ1074" s="273" t="s">
        <v>627</v>
      </c>
      <c r="AK1074" s="273">
        <v>193276</v>
      </c>
      <c r="BV1074" s="336" t="s">
        <v>64</v>
      </c>
      <c r="BW1074" s="337" t="s">
        <v>75</v>
      </c>
      <c r="BX1074" s="337" t="s">
        <v>308</v>
      </c>
      <c r="BY1074" s="337" t="s">
        <v>308</v>
      </c>
      <c r="BZ1074" s="337" t="s">
        <v>204</v>
      </c>
      <c r="CA1074" s="337" t="s">
        <v>205</v>
      </c>
      <c r="CB1074" s="337" t="s">
        <v>206</v>
      </c>
      <c r="CC1074" s="337" t="s">
        <v>207</v>
      </c>
      <c r="CD1074" s="338">
        <v>0</v>
      </c>
      <c r="CE1074" s="335">
        <v>45139</v>
      </c>
      <c r="CF1074" s="337"/>
      <c r="CG1074" s="337" t="s">
        <v>181</v>
      </c>
      <c r="CH1074" s="337"/>
      <c r="CI1074" s="337" t="s">
        <v>208</v>
      </c>
      <c r="CJ1074" s="337" t="s">
        <v>209</v>
      </c>
      <c r="CK1074" s="337"/>
      <c r="CL1074" s="337"/>
      <c r="CM1074" s="337" t="s">
        <v>73</v>
      </c>
      <c r="CN1074" s="337">
        <v>3</v>
      </c>
    </row>
    <row r="1075" spans="4:92">
      <c r="D1075" s="273" t="s">
        <v>83</v>
      </c>
      <c r="E1075" s="273" t="s">
        <v>194</v>
      </c>
      <c r="F1075" s="273" t="s">
        <v>385</v>
      </c>
      <c r="G1075" s="273" t="s">
        <v>772</v>
      </c>
      <c r="H1075" s="274">
        <v>44958</v>
      </c>
      <c r="I1075" s="273">
        <v>11378</v>
      </c>
      <c r="J1075" s="273">
        <v>771</v>
      </c>
      <c r="K1075" s="273">
        <v>0</v>
      </c>
      <c r="L1075" s="273" t="s">
        <v>66</v>
      </c>
      <c r="N1075" s="273" t="s">
        <v>107</v>
      </c>
      <c r="W1075" s="273">
        <v>143874</v>
      </c>
      <c r="X1075" s="273" t="s">
        <v>64</v>
      </c>
      <c r="Y1075" s="273" t="s">
        <v>75</v>
      </c>
      <c r="Z1075" s="273" t="s">
        <v>391</v>
      </c>
      <c r="AA1075" s="273" t="s">
        <v>396</v>
      </c>
      <c r="AB1075" s="274">
        <v>45078</v>
      </c>
      <c r="AC1075" s="273">
        <v>12468</v>
      </c>
      <c r="AD1075" s="273">
        <v>50</v>
      </c>
      <c r="AE1075" s="273">
        <v>0</v>
      </c>
      <c r="AF1075" s="273" t="s">
        <v>90</v>
      </c>
      <c r="AG1075" s="273" t="s">
        <v>625</v>
      </c>
      <c r="AH1075" s="273" t="s">
        <v>662</v>
      </c>
      <c r="AI1075" s="273" t="s">
        <v>199</v>
      </c>
      <c r="AJ1075" s="273" t="s">
        <v>627</v>
      </c>
      <c r="AK1075" s="273">
        <v>193281</v>
      </c>
      <c r="BV1075" s="279" t="s">
        <v>64</v>
      </c>
      <c r="BW1075" s="280" t="s">
        <v>75</v>
      </c>
      <c r="BX1075" s="280" t="s">
        <v>308</v>
      </c>
      <c r="BY1075" s="280" t="s">
        <v>308</v>
      </c>
      <c r="BZ1075" s="280" t="s">
        <v>204</v>
      </c>
      <c r="CA1075" s="280" t="s">
        <v>205</v>
      </c>
      <c r="CB1075" s="280" t="s">
        <v>206</v>
      </c>
      <c r="CC1075" s="280" t="s">
        <v>207</v>
      </c>
      <c r="CD1075" s="281">
        <v>0</v>
      </c>
      <c r="CE1075" s="277">
        <v>45139</v>
      </c>
      <c r="CF1075" s="280"/>
      <c r="CG1075" s="280" t="s">
        <v>181</v>
      </c>
      <c r="CH1075" s="280"/>
      <c r="CI1075" s="280" t="s">
        <v>208</v>
      </c>
      <c r="CJ1075" s="280" t="s">
        <v>209</v>
      </c>
      <c r="CK1075" s="280"/>
      <c r="CL1075" s="280"/>
      <c r="CM1075" s="280" t="s">
        <v>73</v>
      </c>
      <c r="CN1075" s="280">
        <v>3</v>
      </c>
    </row>
    <row r="1076" spans="4:92">
      <c r="D1076" s="273" t="s">
        <v>83</v>
      </c>
      <c r="E1076" s="273" t="s">
        <v>287</v>
      </c>
      <c r="F1076" s="273" t="s">
        <v>892</v>
      </c>
      <c r="G1076" s="273" t="s">
        <v>895</v>
      </c>
      <c r="H1076" s="274">
        <v>45139</v>
      </c>
      <c r="I1076" s="273">
        <v>13561</v>
      </c>
      <c r="J1076" s="273">
        <v>809</v>
      </c>
      <c r="K1076" s="273">
        <v>2917</v>
      </c>
      <c r="L1076" s="273" t="s">
        <v>66</v>
      </c>
      <c r="M1076" s="273">
        <v>578.06475999999998</v>
      </c>
      <c r="N1076" s="273" t="s">
        <v>115</v>
      </c>
      <c r="W1076" s="273">
        <v>222962</v>
      </c>
      <c r="X1076" s="273" t="s">
        <v>64</v>
      </c>
      <c r="Y1076" s="273" t="s">
        <v>75</v>
      </c>
      <c r="Z1076" s="273" t="s">
        <v>391</v>
      </c>
      <c r="AA1076" s="273" t="s">
        <v>396</v>
      </c>
      <c r="AB1076" s="274">
        <v>45108</v>
      </c>
      <c r="AC1076" s="273">
        <v>12736</v>
      </c>
      <c r="AD1076" s="273">
        <v>50</v>
      </c>
      <c r="AK1076" s="273">
        <v>201074</v>
      </c>
      <c r="BV1076" s="336" t="s">
        <v>64</v>
      </c>
      <c r="BW1076" s="337" t="s">
        <v>75</v>
      </c>
      <c r="BX1076" s="337" t="s">
        <v>308</v>
      </c>
      <c r="BY1076" s="337" t="s">
        <v>308</v>
      </c>
      <c r="BZ1076" s="337" t="s">
        <v>86</v>
      </c>
      <c r="CA1076" s="337" t="s">
        <v>87</v>
      </c>
      <c r="CB1076" s="337" t="s">
        <v>233</v>
      </c>
      <c r="CC1076" s="337" t="s">
        <v>234</v>
      </c>
      <c r="CD1076" s="338">
        <v>1</v>
      </c>
      <c r="CE1076" s="335">
        <v>45139</v>
      </c>
      <c r="CF1076" s="337"/>
      <c r="CG1076" s="337" t="s">
        <v>181</v>
      </c>
      <c r="CH1076" s="337"/>
      <c r="CI1076" s="337" t="s">
        <v>181</v>
      </c>
      <c r="CJ1076" s="337" t="s">
        <v>1585</v>
      </c>
      <c r="CK1076" s="337"/>
      <c r="CL1076" s="337"/>
      <c r="CM1076" s="337" t="s">
        <v>73</v>
      </c>
      <c r="CN1076" s="337">
        <v>3</v>
      </c>
    </row>
    <row r="1077" spans="4:92">
      <c r="D1077" s="273" t="s">
        <v>83</v>
      </c>
      <c r="E1077" s="273" t="s">
        <v>287</v>
      </c>
      <c r="F1077" s="273" t="s">
        <v>892</v>
      </c>
      <c r="G1077" s="273" t="s">
        <v>895</v>
      </c>
      <c r="H1077" s="274">
        <v>45139</v>
      </c>
      <c r="I1077" s="273">
        <v>13561</v>
      </c>
      <c r="J1077" s="273">
        <v>809</v>
      </c>
      <c r="K1077" s="273">
        <v>0</v>
      </c>
      <c r="L1077" s="273" t="s">
        <v>66</v>
      </c>
      <c r="N1077" s="273" t="s">
        <v>107</v>
      </c>
      <c r="W1077" s="273">
        <v>222963</v>
      </c>
      <c r="X1077" s="273" t="s">
        <v>64</v>
      </c>
      <c r="Y1077" s="273" t="s">
        <v>75</v>
      </c>
      <c r="Z1077" s="273" t="s">
        <v>391</v>
      </c>
      <c r="AA1077" s="273" t="s">
        <v>396</v>
      </c>
      <c r="AB1077" s="274">
        <v>45108</v>
      </c>
      <c r="AC1077" s="273">
        <v>12737</v>
      </c>
      <c r="AD1077" s="273">
        <v>50</v>
      </c>
      <c r="AE1077" s="273">
        <v>7</v>
      </c>
      <c r="AF1077" s="273" t="s">
        <v>90</v>
      </c>
      <c r="AG1077" s="273" t="s">
        <v>636</v>
      </c>
      <c r="AH1077" s="273" t="s">
        <v>637</v>
      </c>
      <c r="AI1077" s="273" t="s">
        <v>123</v>
      </c>
      <c r="AJ1077" s="273" t="s">
        <v>124</v>
      </c>
      <c r="AK1077" s="273">
        <v>206539</v>
      </c>
      <c r="BV1077" s="279" t="s">
        <v>64</v>
      </c>
      <c r="BW1077" s="280" t="s">
        <v>75</v>
      </c>
      <c r="BX1077" s="280" t="s">
        <v>308</v>
      </c>
      <c r="BY1077" s="280" t="s">
        <v>308</v>
      </c>
      <c r="BZ1077" s="280" t="s">
        <v>86</v>
      </c>
      <c r="CA1077" s="280" t="s">
        <v>87</v>
      </c>
      <c r="CB1077" s="280" t="s">
        <v>233</v>
      </c>
      <c r="CC1077" s="280" t="s">
        <v>234</v>
      </c>
      <c r="CD1077" s="281">
        <v>1</v>
      </c>
      <c r="CE1077" s="277">
        <v>45139</v>
      </c>
      <c r="CF1077" s="280"/>
      <c r="CG1077" s="280" t="s">
        <v>181</v>
      </c>
      <c r="CH1077" s="280"/>
      <c r="CI1077" s="280" t="s">
        <v>181</v>
      </c>
      <c r="CJ1077" s="280" t="s">
        <v>1585</v>
      </c>
      <c r="CK1077" s="280"/>
      <c r="CL1077" s="280"/>
      <c r="CM1077" s="280" t="s">
        <v>73</v>
      </c>
      <c r="CN1077" s="280">
        <v>3</v>
      </c>
    </row>
    <row r="1078" spans="4:92">
      <c r="D1078" s="273" t="s">
        <v>83</v>
      </c>
      <c r="E1078" s="273" t="s">
        <v>287</v>
      </c>
      <c r="F1078" s="273" t="s">
        <v>892</v>
      </c>
      <c r="G1078" s="273" t="s">
        <v>895</v>
      </c>
      <c r="H1078" s="274">
        <v>45170</v>
      </c>
      <c r="I1078" s="273">
        <v>13888</v>
      </c>
      <c r="J1078" s="273">
        <v>809</v>
      </c>
      <c r="W1078" s="273">
        <v>235889</v>
      </c>
      <c r="X1078" s="273" t="s">
        <v>64</v>
      </c>
      <c r="Y1078" s="273" t="s">
        <v>75</v>
      </c>
      <c r="Z1078" s="273" t="s">
        <v>391</v>
      </c>
      <c r="AA1078" s="273" t="s">
        <v>396</v>
      </c>
      <c r="AB1078" s="274">
        <v>45108</v>
      </c>
      <c r="AC1078" s="273">
        <v>12737</v>
      </c>
      <c r="AD1078" s="273">
        <v>50</v>
      </c>
      <c r="AE1078" s="273">
        <v>0</v>
      </c>
      <c r="AF1078" s="273" t="s">
        <v>90</v>
      </c>
      <c r="AG1078" s="273" t="s">
        <v>636</v>
      </c>
      <c r="AH1078" s="273" t="s">
        <v>671</v>
      </c>
      <c r="AI1078" s="273" t="s">
        <v>199</v>
      </c>
      <c r="AJ1078" s="273" t="s">
        <v>124</v>
      </c>
      <c r="AK1078" s="273">
        <v>206544</v>
      </c>
      <c r="BV1078" s="336" t="s">
        <v>64</v>
      </c>
      <c r="BW1078" s="337" t="s">
        <v>75</v>
      </c>
      <c r="BX1078" s="337" t="s">
        <v>308</v>
      </c>
      <c r="BY1078" s="337" t="s">
        <v>308</v>
      </c>
      <c r="BZ1078" s="337" t="s">
        <v>86</v>
      </c>
      <c r="CA1078" s="337" t="s">
        <v>87</v>
      </c>
      <c r="CB1078" s="337" t="s">
        <v>233</v>
      </c>
      <c r="CC1078" s="337" t="s">
        <v>234</v>
      </c>
      <c r="CD1078" s="338">
        <v>1</v>
      </c>
      <c r="CE1078" s="335">
        <v>45139</v>
      </c>
      <c r="CF1078" s="337"/>
      <c r="CG1078" s="337" t="s">
        <v>181</v>
      </c>
      <c r="CH1078" s="337"/>
      <c r="CI1078" s="337" t="s">
        <v>181</v>
      </c>
      <c r="CJ1078" s="337" t="s">
        <v>1585</v>
      </c>
      <c r="CK1078" s="337"/>
      <c r="CL1078" s="337"/>
      <c r="CM1078" s="337" t="s">
        <v>73</v>
      </c>
      <c r="CN1078" s="337">
        <v>3</v>
      </c>
    </row>
    <row r="1079" spans="4:92">
      <c r="D1079" s="273" t="s">
        <v>83</v>
      </c>
      <c r="E1079" s="273" t="s">
        <v>287</v>
      </c>
      <c r="F1079" s="273" t="s">
        <v>892</v>
      </c>
      <c r="G1079" s="273" t="s">
        <v>895</v>
      </c>
      <c r="H1079" s="274">
        <v>45170</v>
      </c>
      <c r="I1079" s="273">
        <v>13888</v>
      </c>
      <c r="J1079" s="273">
        <v>809</v>
      </c>
      <c r="K1079" s="273">
        <v>3014</v>
      </c>
      <c r="L1079" s="273" t="s">
        <v>66</v>
      </c>
      <c r="M1079" s="273">
        <v>605.51603</v>
      </c>
      <c r="N1079" s="273" t="s">
        <v>115</v>
      </c>
      <c r="W1079" s="273">
        <v>235913</v>
      </c>
      <c r="X1079" s="273" t="s">
        <v>64</v>
      </c>
      <c r="Y1079" s="273" t="s">
        <v>75</v>
      </c>
      <c r="Z1079" s="273" t="s">
        <v>391</v>
      </c>
      <c r="AA1079" s="273" t="s">
        <v>396</v>
      </c>
      <c r="AB1079" s="274">
        <v>45108</v>
      </c>
      <c r="AC1079" s="273">
        <v>12737</v>
      </c>
      <c r="AD1079" s="273">
        <v>50</v>
      </c>
      <c r="AE1079" s="273">
        <v>30.97</v>
      </c>
      <c r="AF1079" s="273" t="s">
        <v>90</v>
      </c>
      <c r="AH1079" s="273" t="s">
        <v>645</v>
      </c>
      <c r="AI1079" s="273" t="s">
        <v>123</v>
      </c>
      <c r="AJ1079" s="273" t="s">
        <v>200</v>
      </c>
      <c r="AK1079" s="273">
        <v>206550</v>
      </c>
      <c r="BV1079" s="279" t="s">
        <v>64</v>
      </c>
      <c r="BW1079" s="280" t="s">
        <v>75</v>
      </c>
      <c r="BX1079" s="280" t="s">
        <v>308</v>
      </c>
      <c r="BY1079" s="280" t="s">
        <v>308</v>
      </c>
      <c r="BZ1079" s="280" t="s">
        <v>86</v>
      </c>
      <c r="CA1079" s="280" t="s">
        <v>87</v>
      </c>
      <c r="CB1079" s="280" t="s">
        <v>233</v>
      </c>
      <c r="CC1079" s="280" t="s">
        <v>234</v>
      </c>
      <c r="CD1079" s="281">
        <v>1</v>
      </c>
      <c r="CE1079" s="277">
        <v>45139</v>
      </c>
      <c r="CF1079" s="280"/>
      <c r="CG1079" s="280" t="s">
        <v>181</v>
      </c>
      <c r="CH1079" s="280"/>
      <c r="CI1079" s="280" t="s">
        <v>181</v>
      </c>
      <c r="CJ1079" s="280" t="s">
        <v>1585</v>
      </c>
      <c r="CK1079" s="280"/>
      <c r="CL1079" s="280"/>
      <c r="CM1079" s="280" t="s">
        <v>73</v>
      </c>
      <c r="CN1079" s="280">
        <v>3</v>
      </c>
    </row>
    <row r="1080" spans="4:92">
      <c r="D1080" s="273" t="s">
        <v>83</v>
      </c>
      <c r="E1080" s="273" t="s">
        <v>287</v>
      </c>
      <c r="F1080" s="273" t="s">
        <v>892</v>
      </c>
      <c r="G1080" s="273" t="s">
        <v>895</v>
      </c>
      <c r="H1080" s="274">
        <v>45170</v>
      </c>
      <c r="I1080" s="273">
        <v>13888</v>
      </c>
      <c r="J1080" s="273">
        <v>809</v>
      </c>
      <c r="K1080" s="273">
        <v>0</v>
      </c>
      <c r="L1080" s="273" t="s">
        <v>66</v>
      </c>
      <c r="N1080" s="273" t="s">
        <v>107</v>
      </c>
      <c r="W1080" s="273">
        <v>235914</v>
      </c>
      <c r="X1080" s="273" t="s">
        <v>64</v>
      </c>
      <c r="Y1080" s="273" t="s">
        <v>75</v>
      </c>
      <c r="Z1080" s="273" t="s">
        <v>391</v>
      </c>
      <c r="AA1080" s="273" t="s">
        <v>396</v>
      </c>
      <c r="AB1080" s="274">
        <v>45108</v>
      </c>
      <c r="AC1080" s="273">
        <v>12737</v>
      </c>
      <c r="AD1080" s="273">
        <v>50</v>
      </c>
      <c r="AE1080" s="273">
        <v>21.82</v>
      </c>
      <c r="AF1080" s="273" t="s">
        <v>90</v>
      </c>
      <c r="AH1080" s="273" t="s">
        <v>676</v>
      </c>
      <c r="AI1080" s="273" t="s">
        <v>199</v>
      </c>
      <c r="AJ1080" s="273" t="s">
        <v>200</v>
      </c>
      <c r="AK1080" s="273">
        <v>206556</v>
      </c>
      <c r="BV1080" s="336" t="s">
        <v>64</v>
      </c>
      <c r="BW1080" s="337" t="s">
        <v>75</v>
      </c>
      <c r="BX1080" s="337" t="s">
        <v>308</v>
      </c>
      <c r="BY1080" s="337" t="s">
        <v>308</v>
      </c>
      <c r="BZ1080" s="337" t="s">
        <v>86</v>
      </c>
      <c r="CA1080" s="337" t="s">
        <v>87</v>
      </c>
      <c r="CB1080" s="337" t="s">
        <v>225</v>
      </c>
      <c r="CC1080" s="337" t="s">
        <v>226</v>
      </c>
      <c r="CD1080" s="338">
        <v>5</v>
      </c>
      <c r="CE1080" s="335">
        <v>45139</v>
      </c>
      <c r="CF1080" s="337">
        <v>0</v>
      </c>
      <c r="CG1080" s="337" t="s">
        <v>90</v>
      </c>
      <c r="CH1080" s="337">
        <v>0</v>
      </c>
      <c r="CI1080" s="337" t="s">
        <v>80</v>
      </c>
      <c r="CJ1080" s="337"/>
      <c r="CK1080" s="337"/>
      <c r="CL1080" s="337"/>
      <c r="CM1080" s="337" t="s">
        <v>73</v>
      </c>
      <c r="CN1080" s="337">
        <v>3</v>
      </c>
    </row>
    <row r="1081" spans="4:92">
      <c r="D1081" s="273" t="s">
        <v>83</v>
      </c>
      <c r="E1081" s="273" t="s">
        <v>287</v>
      </c>
      <c r="F1081" s="273" t="s">
        <v>892</v>
      </c>
      <c r="G1081" s="273" t="s">
        <v>895</v>
      </c>
      <c r="H1081" s="274">
        <v>45200</v>
      </c>
      <c r="I1081" s="273">
        <v>14223</v>
      </c>
      <c r="J1081" s="273">
        <v>809</v>
      </c>
      <c r="W1081" s="273">
        <v>253906</v>
      </c>
      <c r="X1081" s="273" t="s">
        <v>64</v>
      </c>
      <c r="Y1081" s="273" t="s">
        <v>287</v>
      </c>
      <c r="Z1081" s="273" t="s">
        <v>325</v>
      </c>
      <c r="AA1081" s="273" t="s">
        <v>469</v>
      </c>
      <c r="AB1081" s="274">
        <v>45139</v>
      </c>
      <c r="AC1081" s="273">
        <v>13443</v>
      </c>
      <c r="AD1081" s="273">
        <v>68</v>
      </c>
      <c r="AE1081" s="273">
        <v>2.8290000000000002</v>
      </c>
      <c r="AF1081" s="273" t="s">
        <v>90</v>
      </c>
      <c r="AG1081" s="273" t="s">
        <v>1276</v>
      </c>
      <c r="AH1081" s="273" t="s">
        <v>1277</v>
      </c>
      <c r="AI1081" s="273" t="s">
        <v>123</v>
      </c>
      <c r="AJ1081" s="273" t="s">
        <v>200</v>
      </c>
      <c r="AK1081" s="273">
        <v>226930</v>
      </c>
      <c r="BV1081" s="279" t="s">
        <v>64</v>
      </c>
      <c r="BW1081" s="280" t="s">
        <v>75</v>
      </c>
      <c r="BX1081" s="280" t="s">
        <v>308</v>
      </c>
      <c r="BY1081" s="280" t="s">
        <v>308</v>
      </c>
      <c r="BZ1081" s="280" t="s">
        <v>86</v>
      </c>
      <c r="CA1081" s="280" t="s">
        <v>87</v>
      </c>
      <c r="CB1081" s="280" t="s">
        <v>225</v>
      </c>
      <c r="CC1081" s="280" t="s">
        <v>226</v>
      </c>
      <c r="CD1081" s="281">
        <v>5</v>
      </c>
      <c r="CE1081" s="277">
        <v>45139</v>
      </c>
      <c r="CF1081" s="280">
        <v>2834</v>
      </c>
      <c r="CG1081" s="280" t="s">
        <v>90</v>
      </c>
      <c r="CH1081" s="280">
        <v>2834</v>
      </c>
      <c r="CI1081" s="280" t="s">
        <v>80</v>
      </c>
      <c r="CJ1081" s="280"/>
      <c r="CK1081" s="280"/>
      <c r="CL1081" s="280"/>
      <c r="CM1081" s="280" t="s">
        <v>73</v>
      </c>
      <c r="CN1081" s="280">
        <v>3</v>
      </c>
    </row>
    <row r="1082" spans="4:92">
      <c r="D1082" s="273" t="s">
        <v>83</v>
      </c>
      <c r="E1082" s="273" t="s">
        <v>287</v>
      </c>
      <c r="F1082" s="273" t="s">
        <v>892</v>
      </c>
      <c r="G1082" s="273" t="s">
        <v>895</v>
      </c>
      <c r="H1082" s="274">
        <v>45200</v>
      </c>
      <c r="I1082" s="273">
        <v>14223</v>
      </c>
      <c r="J1082" s="273">
        <v>809</v>
      </c>
      <c r="K1082" s="273">
        <v>4492</v>
      </c>
      <c r="L1082" s="273" t="s">
        <v>66</v>
      </c>
      <c r="M1082" s="273">
        <v>802.21231999999998</v>
      </c>
      <c r="N1082" s="273" t="s">
        <v>115</v>
      </c>
      <c r="W1082" s="273">
        <v>253930</v>
      </c>
      <c r="X1082" s="273" t="s">
        <v>64</v>
      </c>
      <c r="Y1082" s="273" t="s">
        <v>287</v>
      </c>
      <c r="Z1082" s="273" t="s">
        <v>325</v>
      </c>
      <c r="AA1082" s="273" t="s">
        <v>469</v>
      </c>
      <c r="AB1082" s="274">
        <v>45139</v>
      </c>
      <c r="AC1082" s="273">
        <v>13443</v>
      </c>
      <c r="AD1082" s="273">
        <v>68</v>
      </c>
      <c r="AE1082" s="273">
        <v>14.057</v>
      </c>
      <c r="AF1082" s="273" t="s">
        <v>90</v>
      </c>
      <c r="AG1082" s="273" t="s">
        <v>1563</v>
      </c>
      <c r="AH1082" s="273" t="s">
        <v>1564</v>
      </c>
      <c r="AI1082" s="273" t="s">
        <v>123</v>
      </c>
      <c r="AJ1082" s="273" t="s">
        <v>214</v>
      </c>
      <c r="AK1082" s="273">
        <v>226936</v>
      </c>
      <c r="BV1082" s="336" t="s">
        <v>64</v>
      </c>
      <c r="BW1082" s="337" t="s">
        <v>75</v>
      </c>
      <c r="BX1082" s="337" t="s">
        <v>308</v>
      </c>
      <c r="BY1082" s="337" t="s">
        <v>308</v>
      </c>
      <c r="BZ1082" s="337" t="s">
        <v>86</v>
      </c>
      <c r="CA1082" s="337" t="s">
        <v>87</v>
      </c>
      <c r="CB1082" s="337" t="s">
        <v>225</v>
      </c>
      <c r="CC1082" s="337" t="s">
        <v>226</v>
      </c>
      <c r="CD1082" s="338">
        <v>5</v>
      </c>
      <c r="CE1082" s="335">
        <v>45139</v>
      </c>
      <c r="CF1082" s="337">
        <v>0</v>
      </c>
      <c r="CG1082" s="337" t="s">
        <v>90</v>
      </c>
      <c r="CH1082" s="337">
        <v>0</v>
      </c>
      <c r="CI1082" s="337" t="s">
        <v>80</v>
      </c>
      <c r="CJ1082" s="337"/>
      <c r="CK1082" s="337"/>
      <c r="CL1082" s="337"/>
      <c r="CM1082" s="337" t="s">
        <v>73</v>
      </c>
      <c r="CN1082" s="337">
        <v>3</v>
      </c>
    </row>
    <row r="1083" spans="4:92">
      <c r="D1083" s="273" t="s">
        <v>83</v>
      </c>
      <c r="E1083" s="273" t="s">
        <v>287</v>
      </c>
      <c r="F1083" s="273" t="s">
        <v>892</v>
      </c>
      <c r="G1083" s="273" t="s">
        <v>895</v>
      </c>
      <c r="H1083" s="274">
        <v>45200</v>
      </c>
      <c r="I1083" s="273">
        <v>14223</v>
      </c>
      <c r="J1083" s="273">
        <v>809</v>
      </c>
      <c r="K1083" s="273">
        <v>0</v>
      </c>
      <c r="L1083" s="273" t="s">
        <v>66</v>
      </c>
      <c r="N1083" s="273" t="s">
        <v>107</v>
      </c>
      <c r="W1083" s="273">
        <v>253931</v>
      </c>
      <c r="X1083" s="273" t="s">
        <v>64</v>
      </c>
      <c r="Y1083" s="273" t="s">
        <v>287</v>
      </c>
      <c r="Z1083" s="273" t="s">
        <v>325</v>
      </c>
      <c r="AA1083" s="273" t="s">
        <v>469</v>
      </c>
      <c r="AB1083" s="274">
        <v>45139</v>
      </c>
      <c r="AC1083" s="273">
        <v>13443</v>
      </c>
      <c r="AD1083" s="273">
        <v>68</v>
      </c>
      <c r="AE1083" s="273">
        <v>1.137</v>
      </c>
      <c r="AF1083" s="273" t="s">
        <v>90</v>
      </c>
      <c r="AG1083" s="273" t="s">
        <v>1565</v>
      </c>
      <c r="AH1083" s="273" t="s">
        <v>1566</v>
      </c>
      <c r="AI1083" s="273" t="s">
        <v>123</v>
      </c>
      <c r="AJ1083" s="273" t="s">
        <v>1245</v>
      </c>
      <c r="AK1083" s="273">
        <v>226980</v>
      </c>
      <c r="BV1083" s="279" t="s">
        <v>83</v>
      </c>
      <c r="BW1083" s="280" t="s">
        <v>63</v>
      </c>
      <c r="BX1083" s="280" t="s">
        <v>228</v>
      </c>
      <c r="BY1083" s="280" t="s">
        <v>237</v>
      </c>
      <c r="BZ1083" s="280" t="s">
        <v>167</v>
      </c>
      <c r="CA1083" s="280" t="s">
        <v>168</v>
      </c>
      <c r="CB1083" s="280" t="s">
        <v>319</v>
      </c>
      <c r="CC1083" s="280" t="s">
        <v>320</v>
      </c>
      <c r="CD1083" s="281">
        <v>15</v>
      </c>
      <c r="CE1083" s="277">
        <v>45200</v>
      </c>
      <c r="CF1083" s="280">
        <v>0</v>
      </c>
      <c r="CG1083" s="280" t="s">
        <v>90</v>
      </c>
      <c r="CH1083" s="280">
        <v>0</v>
      </c>
      <c r="CI1083" s="280" t="s">
        <v>80</v>
      </c>
      <c r="CJ1083" s="280"/>
      <c r="CK1083" s="280"/>
      <c r="CL1083" s="280"/>
      <c r="CM1083" s="280" t="s">
        <v>73</v>
      </c>
      <c r="CN1083" s="280">
        <v>3</v>
      </c>
    </row>
    <row r="1084" spans="4:92">
      <c r="D1084" s="273" t="s">
        <v>83</v>
      </c>
      <c r="E1084" s="273" t="s">
        <v>287</v>
      </c>
      <c r="F1084" s="273" t="s">
        <v>892</v>
      </c>
      <c r="G1084" s="273" t="s">
        <v>895</v>
      </c>
      <c r="H1084" s="274">
        <v>45231</v>
      </c>
      <c r="I1084" s="273">
        <v>14590</v>
      </c>
      <c r="J1084" s="273">
        <v>809</v>
      </c>
      <c r="W1084" s="273">
        <v>296212</v>
      </c>
      <c r="X1084" s="273" t="s">
        <v>64</v>
      </c>
      <c r="Y1084" s="273" t="s">
        <v>287</v>
      </c>
      <c r="Z1084" s="273" t="s">
        <v>325</v>
      </c>
      <c r="AA1084" s="273" t="s">
        <v>469</v>
      </c>
      <c r="AB1084" s="274">
        <v>45139</v>
      </c>
      <c r="AC1084" s="273">
        <v>13443</v>
      </c>
      <c r="AD1084" s="273">
        <v>68</v>
      </c>
      <c r="AE1084" s="273">
        <v>2.1000000000000001E-2</v>
      </c>
      <c r="AF1084" s="273" t="s">
        <v>90</v>
      </c>
      <c r="AG1084" s="273" t="s">
        <v>1567</v>
      </c>
      <c r="AH1084" s="273" t="s">
        <v>1568</v>
      </c>
      <c r="AI1084" s="273" t="s">
        <v>199</v>
      </c>
      <c r="AJ1084" s="273" t="s">
        <v>1245</v>
      </c>
      <c r="AK1084" s="273">
        <v>226986</v>
      </c>
      <c r="BV1084" s="336" t="s">
        <v>83</v>
      </c>
      <c r="BW1084" s="337" t="s">
        <v>63</v>
      </c>
      <c r="BX1084" s="337" t="s">
        <v>228</v>
      </c>
      <c r="BY1084" s="337" t="s">
        <v>237</v>
      </c>
      <c r="BZ1084" s="337" t="s">
        <v>138</v>
      </c>
      <c r="CA1084" s="337" t="s">
        <v>139</v>
      </c>
      <c r="CB1084" s="337" t="s">
        <v>190</v>
      </c>
      <c r="CC1084" s="337" t="s">
        <v>191</v>
      </c>
      <c r="CD1084" s="338">
        <v>8</v>
      </c>
      <c r="CE1084" s="335">
        <v>45200</v>
      </c>
      <c r="CF1084" s="337">
        <v>0</v>
      </c>
      <c r="CG1084" s="337" t="s">
        <v>90</v>
      </c>
      <c r="CH1084" s="337">
        <v>0</v>
      </c>
      <c r="CI1084" s="337" t="s">
        <v>80</v>
      </c>
      <c r="CJ1084" s="337"/>
      <c r="CK1084" s="337"/>
      <c r="CL1084" s="337"/>
      <c r="CM1084" s="337" t="s">
        <v>73</v>
      </c>
      <c r="CN1084" s="337">
        <v>3</v>
      </c>
    </row>
    <row r="1085" spans="4:92">
      <c r="D1085" s="273" t="s">
        <v>83</v>
      </c>
      <c r="E1085" s="273" t="s">
        <v>287</v>
      </c>
      <c r="F1085" s="273" t="s">
        <v>892</v>
      </c>
      <c r="G1085" s="273" t="s">
        <v>895</v>
      </c>
      <c r="H1085" s="274">
        <v>45231</v>
      </c>
      <c r="I1085" s="273">
        <v>14590</v>
      </c>
      <c r="J1085" s="273">
        <v>809</v>
      </c>
      <c r="K1085" s="273">
        <v>4283</v>
      </c>
      <c r="L1085" s="273" t="s">
        <v>66</v>
      </c>
      <c r="M1085" s="273">
        <v>788.82699000000002</v>
      </c>
      <c r="N1085" s="273" t="s">
        <v>115</v>
      </c>
      <c r="W1085" s="273">
        <v>296236</v>
      </c>
      <c r="X1085" s="273" t="s">
        <v>64</v>
      </c>
      <c r="Y1085" s="273" t="s">
        <v>287</v>
      </c>
      <c r="Z1085" s="273" t="s">
        <v>325</v>
      </c>
      <c r="AA1085" s="273" t="s">
        <v>469</v>
      </c>
      <c r="AB1085" s="274">
        <v>45139</v>
      </c>
      <c r="AC1085" s="273">
        <v>13443</v>
      </c>
      <c r="AD1085" s="273">
        <v>68</v>
      </c>
      <c r="AE1085" s="273">
        <v>2.7E-2</v>
      </c>
      <c r="AF1085" s="273" t="s">
        <v>90</v>
      </c>
      <c r="AG1085" s="273" t="s">
        <v>1569</v>
      </c>
      <c r="AH1085" s="273" t="s">
        <v>1570</v>
      </c>
      <c r="AI1085" s="273" t="s">
        <v>199</v>
      </c>
      <c r="AJ1085" s="273" t="s">
        <v>1245</v>
      </c>
      <c r="AK1085" s="273">
        <v>227011</v>
      </c>
      <c r="BV1085" s="279" t="s">
        <v>83</v>
      </c>
      <c r="BW1085" s="280" t="s">
        <v>63</v>
      </c>
      <c r="BX1085" s="280" t="s">
        <v>228</v>
      </c>
      <c r="BY1085" s="280" t="s">
        <v>237</v>
      </c>
      <c r="BZ1085" s="280" t="s">
        <v>86</v>
      </c>
      <c r="CA1085" s="280" t="s">
        <v>87</v>
      </c>
      <c r="CB1085" s="280" t="s">
        <v>179</v>
      </c>
      <c r="CC1085" s="280" t="s">
        <v>180</v>
      </c>
      <c r="CD1085" s="281">
        <v>1</v>
      </c>
      <c r="CE1085" s="277">
        <v>45200</v>
      </c>
      <c r="CF1085" s="280"/>
      <c r="CG1085" s="280" t="s">
        <v>181</v>
      </c>
      <c r="CH1085" s="280"/>
      <c r="CI1085" s="280" t="s">
        <v>181</v>
      </c>
      <c r="CJ1085" s="280" t="s">
        <v>646</v>
      </c>
      <c r="CK1085" s="280"/>
      <c r="CL1085" s="280"/>
      <c r="CM1085" s="280" t="s">
        <v>73</v>
      </c>
      <c r="CN1085" s="280">
        <v>3</v>
      </c>
    </row>
    <row r="1086" spans="4:92">
      <c r="D1086" s="273" t="s">
        <v>83</v>
      </c>
      <c r="E1086" s="273" t="s">
        <v>287</v>
      </c>
      <c r="F1086" s="273" t="s">
        <v>892</v>
      </c>
      <c r="G1086" s="273" t="s">
        <v>895</v>
      </c>
      <c r="H1086" s="274">
        <v>45231</v>
      </c>
      <c r="I1086" s="273">
        <v>14590</v>
      </c>
      <c r="J1086" s="273">
        <v>809</v>
      </c>
      <c r="K1086" s="273">
        <v>0</v>
      </c>
      <c r="L1086" s="273" t="s">
        <v>66</v>
      </c>
      <c r="N1086" s="273" t="s">
        <v>107</v>
      </c>
      <c r="W1086" s="273">
        <v>296237</v>
      </c>
      <c r="X1086" s="273" t="s">
        <v>64</v>
      </c>
      <c r="Y1086" s="273" t="s">
        <v>287</v>
      </c>
      <c r="Z1086" s="273" t="s">
        <v>325</v>
      </c>
      <c r="AA1086" s="273" t="s">
        <v>469</v>
      </c>
      <c r="AB1086" s="274">
        <v>45139</v>
      </c>
      <c r="AC1086" s="273">
        <v>13443</v>
      </c>
      <c r="AD1086" s="273">
        <v>68</v>
      </c>
      <c r="AE1086" s="273">
        <v>2.8559999999999999</v>
      </c>
      <c r="AF1086" s="273" t="s">
        <v>90</v>
      </c>
      <c r="AG1086" s="273" t="s">
        <v>1573</v>
      </c>
      <c r="AH1086" s="273" t="s">
        <v>1574</v>
      </c>
      <c r="AI1086" s="273" t="s">
        <v>123</v>
      </c>
      <c r="AJ1086" s="273" t="s">
        <v>200</v>
      </c>
      <c r="AK1086" s="273">
        <v>227017</v>
      </c>
      <c r="BV1086" s="336" t="s">
        <v>83</v>
      </c>
      <c r="BW1086" s="337" t="s">
        <v>63</v>
      </c>
      <c r="BX1086" s="337" t="s">
        <v>228</v>
      </c>
      <c r="BY1086" s="337" t="s">
        <v>237</v>
      </c>
      <c r="BZ1086" s="337" t="s">
        <v>86</v>
      </c>
      <c r="CA1086" s="337" t="s">
        <v>87</v>
      </c>
      <c r="CB1086" s="337" t="s">
        <v>217</v>
      </c>
      <c r="CC1086" s="337" t="s">
        <v>218</v>
      </c>
      <c r="CD1086" s="338">
        <v>2</v>
      </c>
      <c r="CE1086" s="335">
        <v>45200</v>
      </c>
      <c r="CF1086" s="337"/>
      <c r="CG1086" s="337" t="s">
        <v>181</v>
      </c>
      <c r="CH1086" s="337"/>
      <c r="CI1086" s="337" t="s">
        <v>181</v>
      </c>
      <c r="CJ1086" s="337" t="s">
        <v>573</v>
      </c>
      <c r="CK1086" s="337"/>
      <c r="CL1086" s="337"/>
      <c r="CM1086" s="337" t="s">
        <v>73</v>
      </c>
      <c r="CN1086" s="337">
        <v>3</v>
      </c>
    </row>
    <row r="1087" spans="4:92">
      <c r="D1087" s="273" t="s">
        <v>83</v>
      </c>
      <c r="E1087" s="273" t="s">
        <v>287</v>
      </c>
      <c r="F1087" s="273" t="s">
        <v>892</v>
      </c>
      <c r="G1087" s="273" t="s">
        <v>895</v>
      </c>
      <c r="H1087" s="274">
        <v>45261</v>
      </c>
      <c r="I1087" s="273">
        <v>17049</v>
      </c>
      <c r="J1087" s="273">
        <v>809</v>
      </c>
      <c r="W1087" s="273">
        <v>314699</v>
      </c>
      <c r="X1087" s="273" t="s">
        <v>64</v>
      </c>
      <c r="Y1087" s="273" t="s">
        <v>287</v>
      </c>
      <c r="Z1087" s="273" t="s">
        <v>325</v>
      </c>
      <c r="AA1087" s="273" t="s">
        <v>469</v>
      </c>
      <c r="AB1087" s="274">
        <v>45139</v>
      </c>
      <c r="AC1087" s="273">
        <v>13443</v>
      </c>
      <c r="AD1087" s="273">
        <v>68</v>
      </c>
      <c r="AE1087" s="273">
        <v>3.5999999999999997E-2</v>
      </c>
      <c r="AF1087" s="273" t="s">
        <v>90</v>
      </c>
      <c r="AG1087" s="273" t="s">
        <v>1575</v>
      </c>
      <c r="AH1087" s="273" t="s">
        <v>1576</v>
      </c>
      <c r="AI1087" s="273" t="s">
        <v>123</v>
      </c>
      <c r="AJ1087" s="273" t="s">
        <v>200</v>
      </c>
      <c r="AK1087" s="273">
        <v>227023</v>
      </c>
      <c r="BV1087" s="279" t="s">
        <v>83</v>
      </c>
      <c r="BW1087" s="280" t="s">
        <v>63</v>
      </c>
      <c r="BX1087" s="280" t="s">
        <v>228</v>
      </c>
      <c r="BY1087" s="280" t="s">
        <v>237</v>
      </c>
      <c r="BZ1087" s="280" t="s">
        <v>204</v>
      </c>
      <c r="CA1087" s="280" t="s">
        <v>205</v>
      </c>
      <c r="CB1087" s="280" t="s">
        <v>206</v>
      </c>
      <c r="CC1087" s="280" t="s">
        <v>207</v>
      </c>
      <c r="CD1087" s="281">
        <v>0</v>
      </c>
      <c r="CE1087" s="277">
        <v>45200</v>
      </c>
      <c r="CF1087" s="280"/>
      <c r="CG1087" s="280" t="s">
        <v>181</v>
      </c>
      <c r="CH1087" s="280"/>
      <c r="CI1087" s="280" t="s">
        <v>208</v>
      </c>
      <c r="CJ1087" s="280" t="s">
        <v>209</v>
      </c>
      <c r="CK1087" s="280"/>
      <c r="CL1087" s="280"/>
      <c r="CM1087" s="280" t="s">
        <v>73</v>
      </c>
      <c r="CN1087" s="280">
        <v>3</v>
      </c>
    </row>
    <row r="1088" spans="4:92">
      <c r="D1088" s="273" t="s">
        <v>83</v>
      </c>
      <c r="E1088" s="273" t="s">
        <v>287</v>
      </c>
      <c r="F1088" s="273" t="s">
        <v>892</v>
      </c>
      <c r="G1088" s="273" t="s">
        <v>895</v>
      </c>
      <c r="H1088" s="274">
        <v>45261</v>
      </c>
      <c r="I1088" s="273">
        <v>17049</v>
      </c>
      <c r="J1088" s="273">
        <v>809</v>
      </c>
      <c r="K1088" s="273">
        <v>4165</v>
      </c>
      <c r="L1088" s="273" t="s">
        <v>66</v>
      </c>
      <c r="M1088" s="273">
        <v>674.03076999999996</v>
      </c>
      <c r="N1088" s="273" t="s">
        <v>115</v>
      </c>
      <c r="W1088" s="273">
        <v>314723</v>
      </c>
      <c r="X1088" s="273" t="s">
        <v>64</v>
      </c>
      <c r="Y1088" s="273" t="s">
        <v>287</v>
      </c>
      <c r="Z1088" s="273" t="s">
        <v>325</v>
      </c>
      <c r="AA1088" s="273" t="s">
        <v>469</v>
      </c>
      <c r="AB1088" s="274">
        <v>45139</v>
      </c>
      <c r="AC1088" s="273">
        <v>13443</v>
      </c>
      <c r="AD1088" s="273">
        <v>68</v>
      </c>
      <c r="AE1088" s="273">
        <v>13.628</v>
      </c>
      <c r="AF1088" s="273" t="s">
        <v>90</v>
      </c>
      <c r="AG1088" s="273" t="s">
        <v>1577</v>
      </c>
      <c r="AH1088" s="273" t="s">
        <v>1578</v>
      </c>
      <c r="AI1088" s="273" t="s">
        <v>123</v>
      </c>
      <c r="AJ1088" s="273" t="s">
        <v>200</v>
      </c>
      <c r="AK1088" s="273">
        <v>227048</v>
      </c>
      <c r="BV1088" s="336" t="s">
        <v>83</v>
      </c>
      <c r="BW1088" s="337" t="s">
        <v>63</v>
      </c>
      <c r="BX1088" s="337" t="s">
        <v>228</v>
      </c>
      <c r="BY1088" s="337" t="s">
        <v>237</v>
      </c>
      <c r="BZ1088" s="337" t="s">
        <v>86</v>
      </c>
      <c r="CA1088" s="337" t="s">
        <v>87</v>
      </c>
      <c r="CB1088" s="337" t="s">
        <v>233</v>
      </c>
      <c r="CC1088" s="337" t="s">
        <v>234</v>
      </c>
      <c r="CD1088" s="338">
        <v>1</v>
      </c>
      <c r="CE1088" s="335">
        <v>45200</v>
      </c>
      <c r="CF1088" s="337"/>
      <c r="CG1088" s="337" t="s">
        <v>181</v>
      </c>
      <c r="CH1088" s="337"/>
      <c r="CI1088" s="337" t="s">
        <v>181</v>
      </c>
      <c r="CJ1088" s="337" t="s">
        <v>663</v>
      </c>
      <c r="CK1088" s="337"/>
      <c r="CL1088" s="337"/>
      <c r="CM1088" s="337" t="s">
        <v>73</v>
      </c>
      <c r="CN1088" s="337">
        <v>3</v>
      </c>
    </row>
    <row r="1089" spans="4:92">
      <c r="D1089" s="273" t="s">
        <v>83</v>
      </c>
      <c r="E1089" s="273" t="s">
        <v>287</v>
      </c>
      <c r="F1089" s="273" t="s">
        <v>892</v>
      </c>
      <c r="G1089" s="273" t="s">
        <v>895</v>
      </c>
      <c r="H1089" s="274">
        <v>45261</v>
      </c>
      <c r="I1089" s="273">
        <v>17049</v>
      </c>
      <c r="J1089" s="273">
        <v>809</v>
      </c>
      <c r="K1089" s="273">
        <v>0</v>
      </c>
      <c r="L1089" s="273" t="s">
        <v>66</v>
      </c>
      <c r="N1089" s="273" t="s">
        <v>107</v>
      </c>
      <c r="W1089" s="273">
        <v>314724</v>
      </c>
      <c r="X1089" s="273" t="s">
        <v>64</v>
      </c>
      <c r="Y1089" s="273" t="s">
        <v>287</v>
      </c>
      <c r="Z1089" s="273" t="s">
        <v>325</v>
      </c>
      <c r="AA1089" s="273" t="s">
        <v>469</v>
      </c>
      <c r="AB1089" s="274">
        <v>45139</v>
      </c>
      <c r="AC1089" s="273">
        <v>13443</v>
      </c>
      <c r="AD1089" s="273">
        <v>68</v>
      </c>
      <c r="AE1089" s="273">
        <v>2.1629999999999998</v>
      </c>
      <c r="AF1089" s="273" t="s">
        <v>90</v>
      </c>
      <c r="AG1089" s="273" t="s">
        <v>1579</v>
      </c>
      <c r="AH1089" s="273" t="s">
        <v>1580</v>
      </c>
      <c r="AI1089" s="273" t="s">
        <v>123</v>
      </c>
      <c r="AJ1089" s="273" t="s">
        <v>200</v>
      </c>
      <c r="AK1089" s="273">
        <v>227054</v>
      </c>
      <c r="BV1089" s="279" t="s">
        <v>83</v>
      </c>
      <c r="BW1089" s="280" t="s">
        <v>63</v>
      </c>
      <c r="BX1089" s="280" t="s">
        <v>228</v>
      </c>
      <c r="BY1089" s="280" t="s">
        <v>237</v>
      </c>
      <c r="BZ1089" s="280" t="s">
        <v>86</v>
      </c>
      <c r="CA1089" s="280" t="s">
        <v>87</v>
      </c>
      <c r="CB1089" s="280" t="s">
        <v>225</v>
      </c>
      <c r="CC1089" s="280" t="s">
        <v>226</v>
      </c>
      <c r="CD1089" s="281">
        <v>5</v>
      </c>
      <c r="CE1089" s="277">
        <v>45200</v>
      </c>
      <c r="CF1089" s="280">
        <v>0</v>
      </c>
      <c r="CG1089" s="280" t="s">
        <v>90</v>
      </c>
      <c r="CH1089" s="280">
        <v>0</v>
      </c>
      <c r="CI1089" s="280" t="s">
        <v>80</v>
      </c>
      <c r="CJ1089" s="280"/>
      <c r="CK1089" s="280"/>
      <c r="CL1089" s="280"/>
      <c r="CM1089" s="280" t="s">
        <v>73</v>
      </c>
      <c r="CN1089" s="280">
        <v>3</v>
      </c>
    </row>
    <row r="1090" spans="4:92">
      <c r="D1090" s="273" t="s">
        <v>83</v>
      </c>
      <c r="E1090" s="273" t="s">
        <v>287</v>
      </c>
      <c r="F1090" s="273" t="s">
        <v>926</v>
      </c>
      <c r="G1090" s="273" t="s">
        <v>928</v>
      </c>
      <c r="H1090" s="274">
        <v>44927</v>
      </c>
      <c r="I1090" s="273">
        <v>11247</v>
      </c>
      <c r="J1090" s="273">
        <v>822</v>
      </c>
      <c r="W1090" s="273">
        <v>140050</v>
      </c>
      <c r="X1090" s="273" t="s">
        <v>64</v>
      </c>
      <c r="Y1090" s="273" t="s">
        <v>287</v>
      </c>
      <c r="Z1090" s="273" t="s">
        <v>325</v>
      </c>
      <c r="AA1090" s="273" t="s">
        <v>469</v>
      </c>
      <c r="AB1090" s="274">
        <v>45139</v>
      </c>
      <c r="AC1090" s="273">
        <v>13443</v>
      </c>
      <c r="AD1090" s="273">
        <v>68</v>
      </c>
      <c r="AE1090" s="273">
        <v>0.2</v>
      </c>
      <c r="AF1090" s="273" t="s">
        <v>90</v>
      </c>
      <c r="AG1090" s="273" t="s">
        <v>1582</v>
      </c>
      <c r="AH1090" s="273" t="s">
        <v>1583</v>
      </c>
      <c r="AI1090" s="273" t="s">
        <v>123</v>
      </c>
      <c r="AJ1090" s="273" t="s">
        <v>200</v>
      </c>
      <c r="AK1090" s="273">
        <v>227079</v>
      </c>
      <c r="BV1090" s="336" t="s">
        <v>83</v>
      </c>
      <c r="BW1090" s="337" t="s">
        <v>63</v>
      </c>
      <c r="BX1090" s="337" t="s">
        <v>228</v>
      </c>
      <c r="BY1090" s="337" t="s">
        <v>237</v>
      </c>
      <c r="BZ1090" s="337" t="s">
        <v>86</v>
      </c>
      <c r="CA1090" s="337" t="s">
        <v>87</v>
      </c>
      <c r="CB1090" s="337" t="s">
        <v>225</v>
      </c>
      <c r="CC1090" s="337" t="s">
        <v>226</v>
      </c>
      <c r="CD1090" s="338">
        <v>5</v>
      </c>
      <c r="CE1090" s="335">
        <v>45231</v>
      </c>
      <c r="CF1090" s="337">
        <v>0</v>
      </c>
      <c r="CG1090" s="337" t="s">
        <v>90</v>
      </c>
      <c r="CH1090" s="337">
        <v>0</v>
      </c>
      <c r="CI1090" s="337" t="s">
        <v>80</v>
      </c>
      <c r="CJ1090" s="337"/>
      <c r="CK1090" s="337"/>
      <c r="CL1090" s="337"/>
      <c r="CM1090" s="337" t="s">
        <v>73</v>
      </c>
      <c r="CN1090" s="337">
        <v>3</v>
      </c>
    </row>
    <row r="1091" spans="4:92">
      <c r="D1091" s="273" t="s">
        <v>83</v>
      </c>
      <c r="E1091" s="273" t="s">
        <v>287</v>
      </c>
      <c r="F1091" s="273" t="s">
        <v>926</v>
      </c>
      <c r="G1091" s="273" t="s">
        <v>928</v>
      </c>
      <c r="H1091" s="274">
        <v>44927</v>
      </c>
      <c r="I1091" s="273">
        <v>11247</v>
      </c>
      <c r="J1091" s="273">
        <v>822</v>
      </c>
      <c r="K1091" s="273">
        <v>930</v>
      </c>
      <c r="L1091" s="273" t="s">
        <v>66</v>
      </c>
      <c r="M1091" s="273">
        <v>244.59014999999999</v>
      </c>
      <c r="N1091" s="273" t="s">
        <v>115</v>
      </c>
      <c r="W1091" s="273">
        <v>140074</v>
      </c>
      <c r="X1091" s="273" t="s">
        <v>64</v>
      </c>
      <c r="Y1091" s="273" t="s">
        <v>287</v>
      </c>
      <c r="Z1091" s="273" t="s">
        <v>325</v>
      </c>
      <c r="AA1091" s="273" t="s">
        <v>469</v>
      </c>
      <c r="AB1091" s="274">
        <v>45139</v>
      </c>
      <c r="AC1091" s="273">
        <v>13443</v>
      </c>
      <c r="AD1091" s="273">
        <v>68</v>
      </c>
      <c r="AE1091" s="273">
        <v>4.0000000000000001E-3</v>
      </c>
      <c r="AF1091" s="273" t="s">
        <v>90</v>
      </c>
      <c r="AG1091" s="273" t="s">
        <v>1586</v>
      </c>
      <c r="AH1091" s="273" t="s">
        <v>1587</v>
      </c>
      <c r="AI1091" s="273" t="s">
        <v>199</v>
      </c>
      <c r="AJ1091" s="273" t="s">
        <v>200</v>
      </c>
      <c r="AK1091" s="273">
        <v>227104</v>
      </c>
      <c r="BV1091" s="279" t="s">
        <v>83</v>
      </c>
      <c r="BW1091" s="280" t="s">
        <v>63</v>
      </c>
      <c r="BX1091" s="280" t="s">
        <v>228</v>
      </c>
      <c r="BY1091" s="280" t="s">
        <v>237</v>
      </c>
      <c r="BZ1091" s="280" t="s">
        <v>86</v>
      </c>
      <c r="CA1091" s="280" t="s">
        <v>87</v>
      </c>
      <c r="CB1091" s="280" t="s">
        <v>233</v>
      </c>
      <c r="CC1091" s="280" t="s">
        <v>234</v>
      </c>
      <c r="CD1091" s="281">
        <v>1</v>
      </c>
      <c r="CE1091" s="277">
        <v>45231</v>
      </c>
      <c r="CF1091" s="280"/>
      <c r="CG1091" s="280" t="s">
        <v>181</v>
      </c>
      <c r="CH1091" s="280"/>
      <c r="CI1091" s="280" t="s">
        <v>181</v>
      </c>
      <c r="CJ1091" s="280" t="s">
        <v>531</v>
      </c>
      <c r="CK1091" s="280"/>
      <c r="CL1091" s="280"/>
      <c r="CM1091" s="280" t="s">
        <v>73</v>
      </c>
      <c r="CN1091" s="280">
        <v>3</v>
      </c>
    </row>
    <row r="1092" spans="4:92">
      <c r="D1092" s="273" t="s">
        <v>83</v>
      </c>
      <c r="E1092" s="273" t="s">
        <v>287</v>
      </c>
      <c r="F1092" s="273" t="s">
        <v>926</v>
      </c>
      <c r="G1092" s="273" t="s">
        <v>928</v>
      </c>
      <c r="H1092" s="274">
        <v>44927</v>
      </c>
      <c r="I1092" s="273">
        <v>11247</v>
      </c>
      <c r="J1092" s="273">
        <v>822</v>
      </c>
      <c r="K1092" s="273">
        <v>0</v>
      </c>
      <c r="L1092" s="273" t="s">
        <v>66</v>
      </c>
      <c r="N1092" s="273" t="s">
        <v>107</v>
      </c>
      <c r="W1092" s="273">
        <v>140075</v>
      </c>
      <c r="X1092" s="273" t="s">
        <v>64</v>
      </c>
      <c r="Y1092" s="273" t="s">
        <v>75</v>
      </c>
      <c r="Z1092" s="273" t="s">
        <v>173</v>
      </c>
      <c r="AA1092" s="273" t="s">
        <v>173</v>
      </c>
      <c r="AB1092" s="274">
        <v>45047</v>
      </c>
      <c r="AC1092" s="273">
        <v>12189</v>
      </c>
      <c r="AD1092" s="273">
        <v>45</v>
      </c>
      <c r="AE1092" s="273">
        <v>0</v>
      </c>
      <c r="AF1092" s="273" t="s">
        <v>90</v>
      </c>
      <c r="AG1092" s="273" t="s">
        <v>428</v>
      </c>
      <c r="AH1092" s="273" t="s">
        <v>1588</v>
      </c>
      <c r="AI1092" s="273" t="s">
        <v>199</v>
      </c>
      <c r="AJ1092" s="273" t="s">
        <v>200</v>
      </c>
      <c r="AK1092" s="273">
        <v>182354</v>
      </c>
      <c r="BV1092" s="336" t="s">
        <v>83</v>
      </c>
      <c r="BW1092" s="337" t="s">
        <v>63</v>
      </c>
      <c r="BX1092" s="337" t="s">
        <v>228</v>
      </c>
      <c r="BY1092" s="337" t="s">
        <v>237</v>
      </c>
      <c r="BZ1092" s="337" t="s">
        <v>204</v>
      </c>
      <c r="CA1092" s="337" t="s">
        <v>205</v>
      </c>
      <c r="CB1092" s="337" t="s">
        <v>206</v>
      </c>
      <c r="CC1092" s="337" t="s">
        <v>207</v>
      </c>
      <c r="CD1092" s="338">
        <v>0</v>
      </c>
      <c r="CE1092" s="335">
        <v>45231</v>
      </c>
      <c r="CF1092" s="337"/>
      <c r="CG1092" s="337" t="s">
        <v>181</v>
      </c>
      <c r="CH1092" s="337"/>
      <c r="CI1092" s="337" t="s">
        <v>208</v>
      </c>
      <c r="CJ1092" s="337" t="s">
        <v>209</v>
      </c>
      <c r="CK1092" s="337"/>
      <c r="CL1092" s="337"/>
      <c r="CM1092" s="337" t="s">
        <v>73</v>
      </c>
      <c r="CN1092" s="337">
        <v>3</v>
      </c>
    </row>
    <row r="1093" spans="4:92">
      <c r="D1093" s="273" t="s">
        <v>83</v>
      </c>
      <c r="E1093" s="273" t="s">
        <v>287</v>
      </c>
      <c r="F1093" s="273" t="s">
        <v>926</v>
      </c>
      <c r="G1093" s="273" t="s">
        <v>928</v>
      </c>
      <c r="H1093" s="274">
        <v>44927</v>
      </c>
      <c r="I1093" s="273">
        <v>17167</v>
      </c>
      <c r="J1093" s="273">
        <v>822</v>
      </c>
      <c r="K1093" s="273">
        <v>10</v>
      </c>
      <c r="L1093" s="273" t="s">
        <v>1202</v>
      </c>
      <c r="M1093" s="273">
        <v>78.843299999999999</v>
      </c>
      <c r="N1093" s="273" t="s">
        <v>1203</v>
      </c>
      <c r="P1093" s="273" t="s">
        <v>92</v>
      </c>
      <c r="Q1093" s="273" t="s">
        <v>1496</v>
      </c>
      <c r="R1093" s="273" t="s">
        <v>70</v>
      </c>
      <c r="S1093" s="273" t="s">
        <v>1521</v>
      </c>
      <c r="T1093" s="273" t="s">
        <v>1589</v>
      </c>
      <c r="U1093" s="273" t="s">
        <v>1523</v>
      </c>
      <c r="V1093" s="273" t="s">
        <v>1524</v>
      </c>
      <c r="W1093" s="273">
        <v>329170</v>
      </c>
      <c r="X1093" s="273" t="s">
        <v>64</v>
      </c>
      <c r="Y1093" s="273" t="s">
        <v>75</v>
      </c>
      <c r="Z1093" s="273" t="s">
        <v>173</v>
      </c>
      <c r="AA1093" s="273" t="s">
        <v>173</v>
      </c>
      <c r="AB1093" s="274">
        <v>45047</v>
      </c>
      <c r="AC1093" s="273">
        <v>12189</v>
      </c>
      <c r="AD1093" s="273">
        <v>45</v>
      </c>
      <c r="AE1093" s="273">
        <v>0</v>
      </c>
      <c r="AF1093" s="273" t="s">
        <v>90</v>
      </c>
      <c r="AG1093" s="273" t="s">
        <v>1555</v>
      </c>
      <c r="AH1093" s="273" t="s">
        <v>1590</v>
      </c>
      <c r="AI1093" s="273" t="s">
        <v>123</v>
      </c>
      <c r="AJ1093" s="273" t="s">
        <v>200</v>
      </c>
      <c r="AK1093" s="273">
        <v>182360</v>
      </c>
      <c r="BV1093" s="279" t="s">
        <v>64</v>
      </c>
      <c r="BW1093" s="280" t="s">
        <v>75</v>
      </c>
      <c r="BX1093" s="280" t="s">
        <v>308</v>
      </c>
      <c r="BY1093" s="280" t="s">
        <v>308</v>
      </c>
      <c r="BZ1093" s="280" t="s">
        <v>86</v>
      </c>
      <c r="CA1093" s="280" t="s">
        <v>87</v>
      </c>
      <c r="CB1093" s="280" t="s">
        <v>88</v>
      </c>
      <c r="CC1093" s="280" t="s">
        <v>89</v>
      </c>
      <c r="CD1093" s="281">
        <v>3</v>
      </c>
      <c r="CE1093" s="277">
        <v>45200</v>
      </c>
      <c r="CF1093" s="280">
        <v>7280</v>
      </c>
      <c r="CG1093" s="280" t="s">
        <v>90</v>
      </c>
      <c r="CH1093" s="280">
        <v>7280</v>
      </c>
      <c r="CI1093" s="280" t="s">
        <v>80</v>
      </c>
      <c r="CJ1093" s="280"/>
      <c r="CK1093" s="280"/>
      <c r="CL1093" s="280"/>
      <c r="CM1093" s="280" t="s">
        <v>73</v>
      </c>
      <c r="CN1093" s="280">
        <v>3</v>
      </c>
    </row>
    <row r="1094" spans="4:92">
      <c r="D1094" s="273" t="s">
        <v>83</v>
      </c>
      <c r="E1094" s="273" t="s">
        <v>287</v>
      </c>
      <c r="F1094" s="273" t="s">
        <v>926</v>
      </c>
      <c r="G1094" s="273" t="s">
        <v>928</v>
      </c>
      <c r="H1094" s="274">
        <v>44958</v>
      </c>
      <c r="I1094" s="273">
        <v>11409</v>
      </c>
      <c r="J1094" s="273">
        <v>822</v>
      </c>
      <c r="W1094" s="273">
        <v>144748</v>
      </c>
      <c r="X1094" s="273" t="s">
        <v>64</v>
      </c>
      <c r="Y1094" s="273" t="s">
        <v>75</v>
      </c>
      <c r="Z1094" s="273" t="s">
        <v>173</v>
      </c>
      <c r="AA1094" s="273" t="s">
        <v>173</v>
      </c>
      <c r="AB1094" s="274">
        <v>45047</v>
      </c>
      <c r="AC1094" s="273">
        <v>12189</v>
      </c>
      <c r="AD1094" s="273">
        <v>45</v>
      </c>
      <c r="AE1094" s="273">
        <v>0</v>
      </c>
      <c r="AF1094" s="273" t="s">
        <v>90</v>
      </c>
      <c r="AG1094" s="273" t="s">
        <v>488</v>
      </c>
      <c r="AH1094" s="273" t="s">
        <v>1591</v>
      </c>
      <c r="AI1094" s="273" t="s">
        <v>123</v>
      </c>
      <c r="AJ1094" s="273" t="s">
        <v>200</v>
      </c>
      <c r="AK1094" s="273">
        <v>182366</v>
      </c>
      <c r="BV1094" s="336" t="s">
        <v>64</v>
      </c>
      <c r="BW1094" s="337" t="s">
        <v>75</v>
      </c>
      <c r="BX1094" s="337" t="s">
        <v>308</v>
      </c>
      <c r="BY1094" s="337" t="s">
        <v>308</v>
      </c>
      <c r="BZ1094" s="337" t="s">
        <v>86</v>
      </c>
      <c r="CA1094" s="337" t="s">
        <v>87</v>
      </c>
      <c r="CB1094" s="337" t="s">
        <v>88</v>
      </c>
      <c r="CC1094" s="337" t="s">
        <v>89</v>
      </c>
      <c r="CD1094" s="338">
        <v>3</v>
      </c>
      <c r="CE1094" s="335">
        <v>45200</v>
      </c>
      <c r="CF1094" s="337">
        <v>670</v>
      </c>
      <c r="CG1094" s="337" t="s">
        <v>90</v>
      </c>
      <c r="CH1094" s="337">
        <v>670</v>
      </c>
      <c r="CI1094" s="337" t="s">
        <v>80</v>
      </c>
      <c r="CJ1094" s="337"/>
      <c r="CK1094" s="337"/>
      <c r="CL1094" s="337"/>
      <c r="CM1094" s="337" t="s">
        <v>73</v>
      </c>
      <c r="CN1094" s="337">
        <v>3</v>
      </c>
    </row>
    <row r="1095" spans="4:92">
      <c r="D1095" s="273" t="s">
        <v>83</v>
      </c>
      <c r="E1095" s="273" t="s">
        <v>287</v>
      </c>
      <c r="F1095" s="273" t="s">
        <v>936</v>
      </c>
      <c r="G1095" s="273" t="s">
        <v>939</v>
      </c>
      <c r="H1095" s="274">
        <v>45078</v>
      </c>
      <c r="I1095" s="273">
        <v>12623</v>
      </c>
      <c r="J1095" s="273">
        <v>825</v>
      </c>
      <c r="K1095" s="273">
        <v>0</v>
      </c>
      <c r="L1095" s="273" t="s">
        <v>66</v>
      </c>
      <c r="N1095" s="273" t="s">
        <v>107</v>
      </c>
      <c r="W1095" s="273">
        <v>196418</v>
      </c>
      <c r="X1095" s="273" t="s">
        <v>64</v>
      </c>
      <c r="Y1095" s="273" t="s">
        <v>75</v>
      </c>
      <c r="Z1095" s="273" t="s">
        <v>173</v>
      </c>
      <c r="AA1095" s="273" t="s">
        <v>173</v>
      </c>
      <c r="AB1095" s="274">
        <v>45047</v>
      </c>
      <c r="AC1095" s="273">
        <v>12189</v>
      </c>
      <c r="AD1095" s="273">
        <v>45</v>
      </c>
      <c r="AE1095" s="273">
        <v>3.516</v>
      </c>
      <c r="AF1095" s="273" t="s">
        <v>90</v>
      </c>
      <c r="AG1095" s="273" t="s">
        <v>1592</v>
      </c>
      <c r="AH1095" s="273" t="s">
        <v>1593</v>
      </c>
      <c r="AI1095" s="273" t="s">
        <v>199</v>
      </c>
      <c r="AJ1095" s="273" t="s">
        <v>214</v>
      </c>
      <c r="AK1095" s="273">
        <v>182372</v>
      </c>
      <c r="BV1095" s="279" t="s">
        <v>64</v>
      </c>
      <c r="BW1095" s="280" t="s">
        <v>75</v>
      </c>
      <c r="BX1095" s="280" t="s">
        <v>308</v>
      </c>
      <c r="BY1095" s="280" t="s">
        <v>308</v>
      </c>
      <c r="BZ1095" s="280" t="s">
        <v>86</v>
      </c>
      <c r="CA1095" s="280" t="s">
        <v>87</v>
      </c>
      <c r="CB1095" s="280" t="s">
        <v>88</v>
      </c>
      <c r="CC1095" s="280" t="s">
        <v>89</v>
      </c>
      <c r="CD1095" s="281">
        <v>3</v>
      </c>
      <c r="CE1095" s="277">
        <v>45200</v>
      </c>
      <c r="CF1095" s="280">
        <v>6370</v>
      </c>
      <c r="CG1095" s="280" t="s">
        <v>90</v>
      </c>
      <c r="CH1095" s="280">
        <v>6370</v>
      </c>
      <c r="CI1095" s="280" t="s">
        <v>80</v>
      </c>
      <c r="CJ1095" s="280"/>
      <c r="CK1095" s="280"/>
      <c r="CL1095" s="280"/>
      <c r="CM1095" s="280" t="s">
        <v>73</v>
      </c>
      <c r="CN1095" s="280">
        <v>3</v>
      </c>
    </row>
    <row r="1096" spans="4:92">
      <c r="D1096" s="273" t="s">
        <v>83</v>
      </c>
      <c r="E1096" s="273" t="s">
        <v>287</v>
      </c>
      <c r="F1096" s="273" t="s">
        <v>936</v>
      </c>
      <c r="G1096" s="273" t="s">
        <v>939</v>
      </c>
      <c r="H1096" s="274">
        <v>45108</v>
      </c>
      <c r="I1096" s="273">
        <v>12892</v>
      </c>
      <c r="J1096" s="273">
        <v>825</v>
      </c>
      <c r="K1096" s="273">
        <v>8001</v>
      </c>
      <c r="L1096" s="273" t="s">
        <v>66</v>
      </c>
      <c r="M1096" s="273">
        <v>86.510012399999994</v>
      </c>
      <c r="N1096" s="273" t="s">
        <v>67</v>
      </c>
      <c r="P1096" s="273" t="s">
        <v>68</v>
      </c>
      <c r="Q1096" s="273" t="s">
        <v>1496</v>
      </c>
      <c r="R1096" s="273" t="s">
        <v>70</v>
      </c>
      <c r="S1096" s="273" t="s">
        <v>1554</v>
      </c>
      <c r="T1096" s="273" t="s">
        <v>122</v>
      </c>
      <c r="U1096" s="273" t="s">
        <v>122</v>
      </c>
      <c r="V1096" s="273" t="s">
        <v>122</v>
      </c>
      <c r="W1096" s="273">
        <v>206402</v>
      </c>
      <c r="X1096" s="273" t="s">
        <v>64</v>
      </c>
      <c r="Y1096" s="273" t="s">
        <v>75</v>
      </c>
      <c r="Z1096" s="273" t="s">
        <v>173</v>
      </c>
      <c r="AA1096" s="273" t="s">
        <v>173</v>
      </c>
      <c r="AB1096" s="274">
        <v>45047</v>
      </c>
      <c r="AC1096" s="273">
        <v>12189</v>
      </c>
      <c r="AD1096" s="273">
        <v>45</v>
      </c>
      <c r="AE1096" s="273">
        <v>0.76649999999999996</v>
      </c>
      <c r="AF1096" s="273" t="s">
        <v>90</v>
      </c>
      <c r="AG1096" s="273" t="s">
        <v>229</v>
      </c>
      <c r="AH1096" s="273" t="s">
        <v>1594</v>
      </c>
      <c r="AI1096" s="273" t="s">
        <v>199</v>
      </c>
      <c r="AJ1096" s="273" t="s">
        <v>214</v>
      </c>
      <c r="AK1096" s="273">
        <v>182378</v>
      </c>
      <c r="BV1096" s="336" t="s">
        <v>64</v>
      </c>
      <c r="BW1096" s="337" t="s">
        <v>75</v>
      </c>
      <c r="BX1096" s="337" t="s">
        <v>308</v>
      </c>
      <c r="BY1096" s="337" t="s">
        <v>308</v>
      </c>
      <c r="BZ1096" s="337" t="s">
        <v>86</v>
      </c>
      <c r="CA1096" s="337" t="s">
        <v>87</v>
      </c>
      <c r="CB1096" s="337" t="s">
        <v>101</v>
      </c>
      <c r="CC1096" s="337" t="s">
        <v>102</v>
      </c>
      <c r="CD1096" s="338">
        <v>4</v>
      </c>
      <c r="CE1096" s="335">
        <v>45200</v>
      </c>
      <c r="CF1096" s="337">
        <v>19811</v>
      </c>
      <c r="CG1096" s="337" t="s">
        <v>1495</v>
      </c>
      <c r="CH1096" s="337">
        <v>2847.8312500000002</v>
      </c>
      <c r="CI1096" s="337" t="s">
        <v>104</v>
      </c>
      <c r="CJ1096" s="337"/>
      <c r="CK1096" s="337"/>
      <c r="CL1096" s="337"/>
      <c r="CM1096" s="337" t="s">
        <v>73</v>
      </c>
      <c r="CN1096" s="337">
        <v>3</v>
      </c>
    </row>
    <row r="1097" spans="4:92">
      <c r="D1097" s="273" t="s">
        <v>83</v>
      </c>
      <c r="E1097" s="273" t="s">
        <v>287</v>
      </c>
      <c r="F1097" s="273" t="s">
        <v>936</v>
      </c>
      <c r="G1097" s="273" t="s">
        <v>939</v>
      </c>
      <c r="H1097" s="274">
        <v>45108</v>
      </c>
      <c r="I1097" s="273">
        <v>12892</v>
      </c>
      <c r="J1097" s="273">
        <v>825</v>
      </c>
      <c r="K1097" s="273">
        <v>0</v>
      </c>
      <c r="L1097" s="273" t="s">
        <v>66</v>
      </c>
      <c r="M1097" s="273">
        <v>0</v>
      </c>
      <c r="N1097" s="273" t="s">
        <v>115</v>
      </c>
      <c r="W1097" s="273">
        <v>206400</v>
      </c>
      <c r="X1097" s="273" t="s">
        <v>64</v>
      </c>
      <c r="Y1097" s="273" t="s">
        <v>75</v>
      </c>
      <c r="Z1097" s="273" t="s">
        <v>173</v>
      </c>
      <c r="AA1097" s="273" t="s">
        <v>173</v>
      </c>
      <c r="AB1097" s="274">
        <v>45047</v>
      </c>
      <c r="AC1097" s="273">
        <v>12192</v>
      </c>
      <c r="AD1097" s="273">
        <v>45</v>
      </c>
      <c r="AK1097" s="273">
        <v>175617</v>
      </c>
      <c r="BV1097" s="279" t="s">
        <v>64</v>
      </c>
      <c r="BW1097" s="280" t="s">
        <v>75</v>
      </c>
      <c r="BX1097" s="280" t="s">
        <v>308</v>
      </c>
      <c r="BY1097" s="280" t="s">
        <v>308</v>
      </c>
      <c r="BZ1097" s="280" t="s">
        <v>86</v>
      </c>
      <c r="CA1097" s="280" t="s">
        <v>87</v>
      </c>
      <c r="CB1097" s="280" t="s">
        <v>101</v>
      </c>
      <c r="CC1097" s="280" t="s">
        <v>102</v>
      </c>
      <c r="CD1097" s="281">
        <v>4</v>
      </c>
      <c r="CE1097" s="277">
        <v>45200</v>
      </c>
      <c r="CF1097" s="280">
        <v>2285</v>
      </c>
      <c r="CG1097" s="280" t="s">
        <v>1495</v>
      </c>
      <c r="CH1097" s="280">
        <v>328.46875</v>
      </c>
      <c r="CI1097" s="280" t="s">
        <v>104</v>
      </c>
      <c r="CJ1097" s="280"/>
      <c r="CK1097" s="280"/>
      <c r="CL1097" s="280"/>
      <c r="CM1097" s="280" t="s">
        <v>73</v>
      </c>
      <c r="CN1097" s="280">
        <v>3</v>
      </c>
    </row>
    <row r="1098" spans="4:92">
      <c r="D1098" s="273" t="s">
        <v>83</v>
      </c>
      <c r="E1098" s="273" t="s">
        <v>287</v>
      </c>
      <c r="F1098" s="273" t="s">
        <v>936</v>
      </c>
      <c r="G1098" s="273" t="s">
        <v>939</v>
      </c>
      <c r="H1098" s="274">
        <v>45108</v>
      </c>
      <c r="I1098" s="273">
        <v>12892</v>
      </c>
      <c r="J1098" s="273">
        <v>825</v>
      </c>
      <c r="K1098" s="273">
        <v>0</v>
      </c>
      <c r="L1098" s="273" t="s">
        <v>66</v>
      </c>
      <c r="N1098" s="273" t="s">
        <v>107</v>
      </c>
      <c r="W1098" s="273">
        <v>206401</v>
      </c>
      <c r="X1098" s="273" t="s">
        <v>64</v>
      </c>
      <c r="Y1098" s="273" t="s">
        <v>75</v>
      </c>
      <c r="Z1098" s="273" t="s">
        <v>173</v>
      </c>
      <c r="AA1098" s="273" t="s">
        <v>173</v>
      </c>
      <c r="AB1098" s="274">
        <v>45047</v>
      </c>
      <c r="AC1098" s="273">
        <v>12192</v>
      </c>
      <c r="AD1098" s="273">
        <v>45</v>
      </c>
      <c r="AK1098" s="273">
        <v>184583</v>
      </c>
      <c r="BV1098" s="336" t="s">
        <v>64</v>
      </c>
      <c r="BW1098" s="337" t="s">
        <v>75</v>
      </c>
      <c r="BX1098" s="337" t="s">
        <v>308</v>
      </c>
      <c r="BY1098" s="337" t="s">
        <v>308</v>
      </c>
      <c r="BZ1098" s="337" t="s">
        <v>86</v>
      </c>
      <c r="CA1098" s="337" t="s">
        <v>87</v>
      </c>
      <c r="CB1098" s="337" t="s">
        <v>101</v>
      </c>
      <c r="CC1098" s="337" t="s">
        <v>102</v>
      </c>
      <c r="CD1098" s="338">
        <v>4</v>
      </c>
      <c r="CE1098" s="335">
        <v>45200</v>
      </c>
      <c r="CF1098" s="337">
        <v>24257</v>
      </c>
      <c r="CG1098" s="337" t="s">
        <v>1495</v>
      </c>
      <c r="CH1098" s="337">
        <v>3486.9437499999999</v>
      </c>
      <c r="CI1098" s="337" t="s">
        <v>104</v>
      </c>
      <c r="CJ1098" s="337"/>
      <c r="CK1098" s="337"/>
      <c r="CL1098" s="337"/>
      <c r="CM1098" s="337" t="s">
        <v>73</v>
      </c>
      <c r="CN1098" s="337">
        <v>3</v>
      </c>
    </row>
    <row r="1099" spans="4:92">
      <c r="D1099" s="273" t="s">
        <v>83</v>
      </c>
      <c r="E1099" s="273" t="s">
        <v>287</v>
      </c>
      <c r="F1099" s="273" t="s">
        <v>936</v>
      </c>
      <c r="G1099" s="273" t="s">
        <v>939</v>
      </c>
      <c r="H1099" s="274">
        <v>45139</v>
      </c>
      <c r="I1099" s="273">
        <v>13569</v>
      </c>
      <c r="J1099" s="273">
        <v>825</v>
      </c>
      <c r="K1099" s="273">
        <v>7227</v>
      </c>
      <c r="L1099" s="273" t="s">
        <v>66</v>
      </c>
      <c r="M1099" s="273">
        <v>78.1412148</v>
      </c>
      <c r="N1099" s="273" t="s">
        <v>67</v>
      </c>
      <c r="P1099" s="273" t="s">
        <v>68</v>
      </c>
      <c r="Q1099" s="273" t="s">
        <v>1496</v>
      </c>
      <c r="R1099" s="273" t="s">
        <v>70</v>
      </c>
      <c r="S1099" s="273" t="s">
        <v>1554</v>
      </c>
      <c r="T1099" s="273" t="s">
        <v>122</v>
      </c>
      <c r="U1099" s="273" t="s">
        <v>122</v>
      </c>
      <c r="V1099" s="273" t="s">
        <v>122</v>
      </c>
      <c r="W1099" s="273">
        <v>227371</v>
      </c>
      <c r="X1099" s="273" t="s">
        <v>64</v>
      </c>
      <c r="Y1099" s="273" t="s">
        <v>75</v>
      </c>
      <c r="Z1099" s="273" t="s">
        <v>173</v>
      </c>
      <c r="AA1099" s="273" t="s">
        <v>173</v>
      </c>
      <c r="AB1099" s="274">
        <v>45047</v>
      </c>
      <c r="AC1099" s="273">
        <v>12192</v>
      </c>
      <c r="AD1099" s="273">
        <v>45</v>
      </c>
      <c r="AK1099" s="273">
        <v>184590</v>
      </c>
      <c r="BV1099" s="279" t="s">
        <v>64</v>
      </c>
      <c r="BW1099" s="280" t="s">
        <v>75</v>
      </c>
      <c r="BX1099" s="280" t="s">
        <v>308</v>
      </c>
      <c r="BY1099" s="280" t="s">
        <v>308</v>
      </c>
      <c r="BZ1099" s="280" t="s">
        <v>86</v>
      </c>
      <c r="CA1099" s="280" t="s">
        <v>87</v>
      </c>
      <c r="CB1099" s="280" t="s">
        <v>101</v>
      </c>
      <c r="CC1099" s="280" t="s">
        <v>102</v>
      </c>
      <c r="CD1099" s="281">
        <v>4</v>
      </c>
      <c r="CE1099" s="277">
        <v>45200</v>
      </c>
      <c r="CF1099" s="280">
        <v>17693</v>
      </c>
      <c r="CG1099" s="280" t="s">
        <v>1495</v>
      </c>
      <c r="CH1099" s="280">
        <v>2543.3687500000001</v>
      </c>
      <c r="CI1099" s="280" t="s">
        <v>104</v>
      </c>
      <c r="CJ1099" s="280"/>
      <c r="CK1099" s="280"/>
      <c r="CL1099" s="280"/>
      <c r="CM1099" s="280" t="s">
        <v>73</v>
      </c>
      <c r="CN1099" s="280">
        <v>3</v>
      </c>
    </row>
    <row r="1100" spans="4:92">
      <c r="D1100" s="273" t="s">
        <v>83</v>
      </c>
      <c r="E1100" s="273" t="s">
        <v>287</v>
      </c>
      <c r="F1100" s="273" t="s">
        <v>936</v>
      </c>
      <c r="G1100" s="273" t="s">
        <v>939</v>
      </c>
      <c r="H1100" s="274">
        <v>45139</v>
      </c>
      <c r="I1100" s="273">
        <v>13569</v>
      </c>
      <c r="J1100" s="273">
        <v>825</v>
      </c>
      <c r="K1100" s="273">
        <v>0</v>
      </c>
      <c r="L1100" s="273" t="s">
        <v>66</v>
      </c>
      <c r="M1100" s="273">
        <v>0</v>
      </c>
      <c r="N1100" s="273" t="s">
        <v>115</v>
      </c>
      <c r="W1100" s="273">
        <v>227369</v>
      </c>
      <c r="X1100" s="273" t="s">
        <v>64</v>
      </c>
      <c r="Y1100" s="273" t="s">
        <v>75</v>
      </c>
      <c r="Z1100" s="273" t="s">
        <v>173</v>
      </c>
      <c r="AA1100" s="273" t="s">
        <v>173</v>
      </c>
      <c r="AB1100" s="274">
        <v>45078</v>
      </c>
      <c r="AC1100" s="273">
        <v>12458</v>
      </c>
      <c r="AD1100" s="273">
        <v>45</v>
      </c>
      <c r="AE1100" s="273">
        <v>11.8</v>
      </c>
      <c r="AF1100" s="273" t="s">
        <v>90</v>
      </c>
      <c r="AG1100" s="273" t="s">
        <v>778</v>
      </c>
      <c r="AH1100" s="273" t="s">
        <v>658</v>
      </c>
      <c r="AI1100" s="273" t="s">
        <v>123</v>
      </c>
      <c r="AJ1100" s="273" t="s">
        <v>214</v>
      </c>
      <c r="AK1100" s="273">
        <v>193488</v>
      </c>
      <c r="BV1100" s="336" t="s">
        <v>64</v>
      </c>
      <c r="BW1100" s="337" t="s">
        <v>75</v>
      </c>
      <c r="BX1100" s="337" t="s">
        <v>308</v>
      </c>
      <c r="BY1100" s="337" t="s">
        <v>308</v>
      </c>
      <c r="BZ1100" s="337" t="s">
        <v>110</v>
      </c>
      <c r="CA1100" s="337" t="s">
        <v>111</v>
      </c>
      <c r="CB1100" s="337" t="s">
        <v>112</v>
      </c>
      <c r="CC1100" s="337" t="s">
        <v>113</v>
      </c>
      <c r="CD1100" s="338">
        <v>4</v>
      </c>
      <c r="CE1100" s="335">
        <v>45200</v>
      </c>
      <c r="CF1100" s="337"/>
      <c r="CG1100" s="337"/>
      <c r="CH1100" s="337"/>
      <c r="CI1100" s="337" t="s">
        <v>80</v>
      </c>
      <c r="CJ1100" s="337"/>
      <c r="CK1100" s="337"/>
      <c r="CL1100" s="337"/>
      <c r="CM1100" s="337" t="s">
        <v>73</v>
      </c>
      <c r="CN1100" s="337">
        <v>3</v>
      </c>
    </row>
    <row r="1101" spans="4:92">
      <c r="D1101" s="273" t="s">
        <v>83</v>
      </c>
      <c r="E1101" s="273" t="s">
        <v>287</v>
      </c>
      <c r="F1101" s="273" t="s">
        <v>936</v>
      </c>
      <c r="G1101" s="273" t="s">
        <v>939</v>
      </c>
      <c r="H1101" s="274">
        <v>45139</v>
      </c>
      <c r="I1101" s="273">
        <v>13569</v>
      </c>
      <c r="J1101" s="273">
        <v>825</v>
      </c>
      <c r="K1101" s="273">
        <v>0</v>
      </c>
      <c r="L1101" s="273" t="s">
        <v>66</v>
      </c>
      <c r="N1101" s="273" t="s">
        <v>107</v>
      </c>
      <c r="W1101" s="273">
        <v>227370</v>
      </c>
      <c r="X1101" s="273" t="s">
        <v>64</v>
      </c>
      <c r="Y1101" s="273" t="s">
        <v>75</v>
      </c>
      <c r="Z1101" s="273" t="s">
        <v>173</v>
      </c>
      <c r="AA1101" s="273" t="s">
        <v>173</v>
      </c>
      <c r="AB1101" s="274">
        <v>45078</v>
      </c>
      <c r="AC1101" s="273">
        <v>12458</v>
      </c>
      <c r="AD1101" s="273">
        <v>45</v>
      </c>
      <c r="AE1101" s="273">
        <v>14.86</v>
      </c>
      <c r="AF1101" s="273" t="s">
        <v>90</v>
      </c>
      <c r="AG1101" s="273" t="s">
        <v>781</v>
      </c>
      <c r="AH1101" s="273" t="s">
        <v>782</v>
      </c>
      <c r="AI1101" s="273" t="s">
        <v>123</v>
      </c>
      <c r="AJ1101" s="273" t="s">
        <v>214</v>
      </c>
      <c r="AK1101" s="273">
        <v>193494</v>
      </c>
      <c r="BV1101" s="279" t="s">
        <v>64</v>
      </c>
      <c r="BW1101" s="280" t="s">
        <v>75</v>
      </c>
      <c r="BX1101" s="280" t="s">
        <v>308</v>
      </c>
      <c r="BY1101" s="280" t="s">
        <v>308</v>
      </c>
      <c r="BZ1101" s="280" t="s">
        <v>110</v>
      </c>
      <c r="CA1101" s="280" t="s">
        <v>111</v>
      </c>
      <c r="CB1101" s="280" t="s">
        <v>117</v>
      </c>
      <c r="CC1101" s="280" t="s">
        <v>118</v>
      </c>
      <c r="CD1101" s="281">
        <v>5</v>
      </c>
      <c r="CE1101" s="277">
        <v>45200</v>
      </c>
      <c r="CF1101" s="280"/>
      <c r="CG1101" s="280"/>
      <c r="CH1101" s="280"/>
      <c r="CI1101" s="280" t="s">
        <v>104</v>
      </c>
      <c r="CJ1101" s="280"/>
      <c r="CK1101" s="280"/>
      <c r="CL1101" s="280"/>
      <c r="CM1101" s="280" t="s">
        <v>73</v>
      </c>
      <c r="CN1101" s="280">
        <v>3</v>
      </c>
    </row>
    <row r="1102" spans="4:92">
      <c r="D1102" s="273" t="s">
        <v>83</v>
      </c>
      <c r="E1102" s="273" t="s">
        <v>287</v>
      </c>
      <c r="F1102" s="273" t="s">
        <v>936</v>
      </c>
      <c r="G1102" s="273" t="s">
        <v>939</v>
      </c>
      <c r="H1102" s="274">
        <v>45170</v>
      </c>
      <c r="I1102" s="273">
        <v>13896</v>
      </c>
      <c r="J1102" s="273">
        <v>825</v>
      </c>
      <c r="K1102" s="273">
        <v>6579</v>
      </c>
      <c r="L1102" s="273" t="s">
        <v>66</v>
      </c>
      <c r="M1102" s="273">
        <v>71.134779600000002</v>
      </c>
      <c r="N1102" s="273" t="s">
        <v>67</v>
      </c>
      <c r="P1102" s="273" t="s">
        <v>68</v>
      </c>
      <c r="Q1102" s="273" t="s">
        <v>1496</v>
      </c>
      <c r="R1102" s="273" t="s">
        <v>70</v>
      </c>
      <c r="S1102" s="273" t="s">
        <v>1554</v>
      </c>
      <c r="T1102" s="273" t="s">
        <v>122</v>
      </c>
      <c r="U1102" s="273" t="s">
        <v>122</v>
      </c>
      <c r="V1102" s="273" t="s">
        <v>122</v>
      </c>
      <c r="W1102" s="273">
        <v>242347</v>
      </c>
      <c r="X1102" s="273" t="s">
        <v>64</v>
      </c>
      <c r="Y1102" s="273" t="s">
        <v>75</v>
      </c>
      <c r="Z1102" s="273" t="s">
        <v>173</v>
      </c>
      <c r="AA1102" s="273" t="s">
        <v>173</v>
      </c>
      <c r="AB1102" s="274">
        <v>45078</v>
      </c>
      <c r="AC1102" s="273">
        <v>12458</v>
      </c>
      <c r="AD1102" s="273">
        <v>45</v>
      </c>
      <c r="AE1102" s="273">
        <v>19.5</v>
      </c>
      <c r="AF1102" s="273" t="s">
        <v>90</v>
      </c>
      <c r="AG1102" s="273" t="s">
        <v>786</v>
      </c>
      <c r="AH1102" s="273" t="s">
        <v>787</v>
      </c>
      <c r="AI1102" s="273" t="s">
        <v>123</v>
      </c>
      <c r="AJ1102" s="273" t="s">
        <v>200</v>
      </c>
      <c r="AK1102" s="273">
        <v>193500</v>
      </c>
      <c r="BV1102" s="336" t="s">
        <v>64</v>
      </c>
      <c r="BW1102" s="337" t="s">
        <v>75</v>
      </c>
      <c r="BX1102" s="337" t="s">
        <v>308</v>
      </c>
      <c r="BY1102" s="337" t="s">
        <v>308</v>
      </c>
      <c r="BZ1102" s="337" t="s">
        <v>126</v>
      </c>
      <c r="CA1102" s="337" t="s">
        <v>127</v>
      </c>
      <c r="CB1102" s="337" t="s">
        <v>128</v>
      </c>
      <c r="CC1102" s="337" t="s">
        <v>129</v>
      </c>
      <c r="CD1102" s="338">
        <v>6</v>
      </c>
      <c r="CE1102" s="335">
        <v>45200</v>
      </c>
      <c r="CF1102" s="337"/>
      <c r="CG1102" s="337"/>
      <c r="CH1102" s="337"/>
      <c r="CI1102" s="337" t="s">
        <v>80</v>
      </c>
      <c r="CJ1102" s="337"/>
      <c r="CK1102" s="337"/>
      <c r="CL1102" s="337"/>
      <c r="CM1102" s="337" t="s">
        <v>73</v>
      </c>
      <c r="CN1102" s="337">
        <v>3</v>
      </c>
    </row>
    <row r="1103" spans="4:92">
      <c r="D1103" s="273" t="s">
        <v>83</v>
      </c>
      <c r="E1103" s="273" t="s">
        <v>287</v>
      </c>
      <c r="F1103" s="273" t="s">
        <v>936</v>
      </c>
      <c r="G1103" s="273" t="s">
        <v>939</v>
      </c>
      <c r="H1103" s="274">
        <v>45170</v>
      </c>
      <c r="I1103" s="273">
        <v>13896</v>
      </c>
      <c r="J1103" s="273">
        <v>825</v>
      </c>
      <c r="K1103" s="273">
        <v>0</v>
      </c>
      <c r="L1103" s="273" t="s">
        <v>66</v>
      </c>
      <c r="M1103" s="273">
        <v>0</v>
      </c>
      <c r="N1103" s="273" t="s">
        <v>115</v>
      </c>
      <c r="W1103" s="273">
        <v>242345</v>
      </c>
      <c r="X1103" s="273" t="s">
        <v>64</v>
      </c>
      <c r="Y1103" s="273" t="s">
        <v>75</v>
      </c>
      <c r="Z1103" s="273" t="s">
        <v>173</v>
      </c>
      <c r="AA1103" s="273" t="s">
        <v>173</v>
      </c>
      <c r="AB1103" s="274">
        <v>45078</v>
      </c>
      <c r="AC1103" s="273">
        <v>12458</v>
      </c>
      <c r="AD1103" s="273">
        <v>45</v>
      </c>
      <c r="AE1103" s="273">
        <v>15.22</v>
      </c>
      <c r="AF1103" s="273" t="s">
        <v>90</v>
      </c>
      <c r="AG1103" s="273" t="s">
        <v>694</v>
      </c>
      <c r="AH1103" s="273" t="s">
        <v>695</v>
      </c>
      <c r="AI1103" s="273" t="s">
        <v>123</v>
      </c>
      <c r="AJ1103" s="273" t="s">
        <v>200</v>
      </c>
      <c r="AK1103" s="273">
        <v>193506</v>
      </c>
      <c r="BV1103" s="279" t="s">
        <v>83</v>
      </c>
      <c r="BW1103" s="280" t="s">
        <v>63</v>
      </c>
      <c r="BX1103" s="280" t="s">
        <v>228</v>
      </c>
      <c r="BY1103" s="280" t="s">
        <v>244</v>
      </c>
      <c r="BZ1103" s="280" t="s">
        <v>110</v>
      </c>
      <c r="CA1103" s="280" t="s">
        <v>111</v>
      </c>
      <c r="CB1103" s="280" t="s">
        <v>117</v>
      </c>
      <c r="CC1103" s="280" t="s">
        <v>118</v>
      </c>
      <c r="CD1103" s="281">
        <v>5</v>
      </c>
      <c r="CE1103" s="277">
        <v>44927</v>
      </c>
      <c r="CF1103" s="280"/>
      <c r="CG1103" s="280"/>
      <c r="CH1103" s="280"/>
      <c r="CI1103" s="280" t="s">
        <v>104</v>
      </c>
      <c r="CJ1103" s="280"/>
      <c r="CK1103" s="280"/>
      <c r="CL1103" s="280"/>
      <c r="CM1103" s="280" t="s">
        <v>73</v>
      </c>
      <c r="CN1103" s="280">
        <v>3</v>
      </c>
    </row>
    <row r="1104" spans="4:92">
      <c r="D1104" s="273" t="s">
        <v>83</v>
      </c>
      <c r="E1104" s="273" t="s">
        <v>287</v>
      </c>
      <c r="F1104" s="273" t="s">
        <v>936</v>
      </c>
      <c r="G1104" s="273" t="s">
        <v>939</v>
      </c>
      <c r="H1104" s="274">
        <v>45170</v>
      </c>
      <c r="I1104" s="273">
        <v>13896</v>
      </c>
      <c r="J1104" s="273">
        <v>825</v>
      </c>
      <c r="K1104" s="273">
        <v>0</v>
      </c>
      <c r="L1104" s="273" t="s">
        <v>66</v>
      </c>
      <c r="N1104" s="273" t="s">
        <v>107</v>
      </c>
      <c r="W1104" s="273">
        <v>242346</v>
      </c>
      <c r="X1104" s="273" t="s">
        <v>64</v>
      </c>
      <c r="Y1104" s="273" t="s">
        <v>75</v>
      </c>
      <c r="Z1104" s="273" t="s">
        <v>173</v>
      </c>
      <c r="AA1104" s="273" t="s">
        <v>173</v>
      </c>
      <c r="AB1104" s="274">
        <v>45078</v>
      </c>
      <c r="AC1104" s="273">
        <v>12458</v>
      </c>
      <c r="AD1104" s="273">
        <v>45</v>
      </c>
      <c r="AE1104" s="273">
        <v>76.8</v>
      </c>
      <c r="AF1104" s="273" t="s">
        <v>90</v>
      </c>
      <c r="AG1104" s="273" t="s">
        <v>636</v>
      </c>
      <c r="AH1104" s="273" t="s">
        <v>697</v>
      </c>
      <c r="AI1104" s="273" t="s">
        <v>123</v>
      </c>
      <c r="AJ1104" s="273" t="s">
        <v>124</v>
      </c>
      <c r="AK1104" s="273">
        <v>193511</v>
      </c>
      <c r="BV1104" s="336" t="s">
        <v>83</v>
      </c>
      <c r="BW1104" s="337" t="s">
        <v>63</v>
      </c>
      <c r="BX1104" s="337" t="s">
        <v>228</v>
      </c>
      <c r="BY1104" s="337" t="s">
        <v>244</v>
      </c>
      <c r="BZ1104" s="337" t="s">
        <v>110</v>
      </c>
      <c r="CA1104" s="337" t="s">
        <v>111</v>
      </c>
      <c r="CB1104" s="337" t="s">
        <v>112</v>
      </c>
      <c r="CC1104" s="337" t="s">
        <v>113</v>
      </c>
      <c r="CD1104" s="338">
        <v>4</v>
      </c>
      <c r="CE1104" s="335">
        <v>44927</v>
      </c>
      <c r="CF1104" s="337"/>
      <c r="CG1104" s="337"/>
      <c r="CH1104" s="337"/>
      <c r="CI1104" s="337" t="s">
        <v>80</v>
      </c>
      <c r="CJ1104" s="337"/>
      <c r="CK1104" s="337"/>
      <c r="CL1104" s="337"/>
      <c r="CM1104" s="337" t="s">
        <v>73</v>
      </c>
      <c r="CN1104" s="337">
        <v>3</v>
      </c>
    </row>
    <row r="1105" spans="4:92">
      <c r="D1105" s="273" t="s">
        <v>83</v>
      </c>
      <c r="E1105" s="273" t="s">
        <v>287</v>
      </c>
      <c r="F1105" s="273" t="s">
        <v>936</v>
      </c>
      <c r="G1105" s="273" t="s">
        <v>939</v>
      </c>
      <c r="H1105" s="274">
        <v>45200</v>
      </c>
      <c r="I1105" s="273">
        <v>14231</v>
      </c>
      <c r="J1105" s="273">
        <v>825</v>
      </c>
      <c r="K1105" s="273">
        <v>5495</v>
      </c>
      <c r="L1105" s="273" t="s">
        <v>66</v>
      </c>
      <c r="M1105" s="273">
        <v>59.414138000000001</v>
      </c>
      <c r="N1105" s="273" t="s">
        <v>67</v>
      </c>
      <c r="P1105" s="273" t="s">
        <v>68</v>
      </c>
      <c r="Q1105" s="273" t="s">
        <v>1496</v>
      </c>
      <c r="R1105" s="273" t="s">
        <v>70</v>
      </c>
      <c r="S1105" s="273" t="s">
        <v>1554</v>
      </c>
      <c r="T1105" s="273" t="s">
        <v>122</v>
      </c>
      <c r="U1105" s="273" t="s">
        <v>122</v>
      </c>
      <c r="V1105" s="273" t="s">
        <v>122</v>
      </c>
      <c r="W1105" s="273">
        <v>256579</v>
      </c>
      <c r="X1105" s="273" t="s">
        <v>64</v>
      </c>
      <c r="Y1105" s="273" t="s">
        <v>75</v>
      </c>
      <c r="Z1105" s="273" t="s">
        <v>173</v>
      </c>
      <c r="AA1105" s="273" t="s">
        <v>173</v>
      </c>
      <c r="AB1105" s="274">
        <v>45078</v>
      </c>
      <c r="AC1105" s="273">
        <v>12458</v>
      </c>
      <c r="AD1105" s="273">
        <v>45</v>
      </c>
      <c r="AE1105" s="273">
        <v>6.29</v>
      </c>
      <c r="AF1105" s="273" t="s">
        <v>90</v>
      </c>
      <c r="AG1105" s="273" t="s">
        <v>636</v>
      </c>
      <c r="AH1105" s="273" t="s">
        <v>700</v>
      </c>
      <c r="AI1105" s="273" t="s">
        <v>123</v>
      </c>
      <c r="AJ1105" s="273" t="s">
        <v>124</v>
      </c>
      <c r="AK1105" s="273">
        <v>193516</v>
      </c>
      <c r="BV1105" s="279" t="s">
        <v>83</v>
      </c>
      <c r="BW1105" s="280" t="s">
        <v>63</v>
      </c>
      <c r="BX1105" s="280" t="s">
        <v>228</v>
      </c>
      <c r="BY1105" s="280" t="s">
        <v>244</v>
      </c>
      <c r="BZ1105" s="280" t="s">
        <v>86</v>
      </c>
      <c r="CA1105" s="280" t="s">
        <v>87</v>
      </c>
      <c r="CB1105" s="280" t="s">
        <v>101</v>
      </c>
      <c r="CC1105" s="280" t="s">
        <v>102</v>
      </c>
      <c r="CD1105" s="281">
        <v>4</v>
      </c>
      <c r="CE1105" s="277">
        <v>44927</v>
      </c>
      <c r="CF1105" s="280">
        <v>8545</v>
      </c>
      <c r="CG1105" s="280" t="s">
        <v>103</v>
      </c>
      <c r="CH1105" s="280">
        <v>278.22519999999997</v>
      </c>
      <c r="CI1105" s="280" t="s">
        <v>104</v>
      </c>
      <c r="CJ1105" s="280"/>
      <c r="CK1105" s="280"/>
      <c r="CL1105" s="280"/>
      <c r="CM1105" s="280" t="s">
        <v>73</v>
      </c>
      <c r="CN1105" s="280">
        <v>3</v>
      </c>
    </row>
    <row r="1106" spans="4:92">
      <c r="D1106" s="273" t="s">
        <v>64</v>
      </c>
      <c r="E1106" s="273" t="s">
        <v>75</v>
      </c>
      <c r="F1106" s="273" t="s">
        <v>173</v>
      </c>
      <c r="G1106" s="273" t="s">
        <v>173</v>
      </c>
      <c r="H1106" s="274">
        <v>45170</v>
      </c>
      <c r="I1106" s="273">
        <v>13731</v>
      </c>
      <c r="J1106" s="273">
        <v>45</v>
      </c>
      <c r="K1106" s="273">
        <v>959596</v>
      </c>
      <c r="L1106" s="273" t="s">
        <v>66</v>
      </c>
      <c r="M1106" s="273">
        <v>110398.03493749999</v>
      </c>
      <c r="N1106" s="273" t="s">
        <v>964</v>
      </c>
      <c r="P1106" s="273" t="s">
        <v>92</v>
      </c>
      <c r="Q1106" s="273" t="s">
        <v>1001</v>
      </c>
      <c r="R1106" s="273" t="s">
        <v>1336</v>
      </c>
      <c r="S1106" s="273" t="s">
        <v>1346</v>
      </c>
      <c r="T1106" s="273" t="s">
        <v>1338</v>
      </c>
      <c r="U1106" s="273" t="s">
        <v>73</v>
      </c>
      <c r="V1106" s="273" t="s">
        <v>1339</v>
      </c>
      <c r="W1106" s="273">
        <v>337823</v>
      </c>
      <c r="X1106" s="273" t="s">
        <v>64</v>
      </c>
      <c r="Y1106" s="273" t="s">
        <v>75</v>
      </c>
      <c r="Z1106" s="273" t="s">
        <v>173</v>
      </c>
      <c r="AA1106" s="273" t="s">
        <v>173</v>
      </c>
      <c r="AB1106" s="274">
        <v>45078</v>
      </c>
      <c r="AC1106" s="273">
        <v>12458</v>
      </c>
      <c r="AD1106" s="273">
        <v>45</v>
      </c>
      <c r="AE1106" s="273">
        <v>20.74</v>
      </c>
      <c r="AF1106" s="273" t="s">
        <v>90</v>
      </c>
      <c r="AG1106" s="273" t="s">
        <v>703</v>
      </c>
      <c r="AH1106" s="273" t="s">
        <v>704</v>
      </c>
      <c r="AI1106" s="273" t="s">
        <v>123</v>
      </c>
      <c r="AJ1106" s="273" t="s">
        <v>124</v>
      </c>
      <c r="AK1106" s="273">
        <v>193521</v>
      </c>
      <c r="BV1106" s="336" t="s">
        <v>83</v>
      </c>
      <c r="BW1106" s="337" t="s">
        <v>63</v>
      </c>
      <c r="BX1106" s="337" t="s">
        <v>228</v>
      </c>
      <c r="BY1106" s="337" t="s">
        <v>244</v>
      </c>
      <c r="BZ1106" s="337" t="s">
        <v>86</v>
      </c>
      <c r="CA1106" s="337" t="s">
        <v>87</v>
      </c>
      <c r="CB1106" s="337" t="s">
        <v>88</v>
      </c>
      <c r="CC1106" s="337" t="s">
        <v>89</v>
      </c>
      <c r="CD1106" s="338">
        <v>3</v>
      </c>
      <c r="CE1106" s="335">
        <v>44927</v>
      </c>
      <c r="CF1106" s="337">
        <v>498</v>
      </c>
      <c r="CG1106" s="337" t="s">
        <v>80</v>
      </c>
      <c r="CH1106" s="337">
        <v>498</v>
      </c>
      <c r="CI1106" s="337" t="s">
        <v>80</v>
      </c>
      <c r="CJ1106" s="337"/>
      <c r="CK1106" s="337"/>
      <c r="CL1106" s="337"/>
      <c r="CM1106" s="337" t="s">
        <v>73</v>
      </c>
      <c r="CN1106" s="337">
        <v>3</v>
      </c>
    </row>
    <row r="1107" spans="4:92">
      <c r="D1107" s="273" t="s">
        <v>64</v>
      </c>
      <c r="E1107" s="273" t="s">
        <v>75</v>
      </c>
      <c r="F1107" s="273" t="s">
        <v>173</v>
      </c>
      <c r="G1107" s="273" t="s">
        <v>173</v>
      </c>
      <c r="H1107" s="274">
        <v>45170</v>
      </c>
      <c r="I1107" s="273">
        <v>13731</v>
      </c>
      <c r="J1107" s="273">
        <v>45</v>
      </c>
      <c r="K1107" s="273">
        <v>0</v>
      </c>
      <c r="L1107" s="273" t="s">
        <v>66</v>
      </c>
      <c r="N1107" s="273" t="s">
        <v>107</v>
      </c>
      <c r="W1107" s="273">
        <v>231881</v>
      </c>
      <c r="X1107" s="273" t="s">
        <v>64</v>
      </c>
      <c r="Y1107" s="273" t="s">
        <v>75</v>
      </c>
      <c r="Z1107" s="273" t="s">
        <v>173</v>
      </c>
      <c r="AA1107" s="273" t="s">
        <v>173</v>
      </c>
      <c r="AB1107" s="274">
        <v>45231</v>
      </c>
      <c r="AC1107" s="273">
        <v>14432</v>
      </c>
      <c r="AD1107" s="273">
        <v>45</v>
      </c>
      <c r="AE1107" s="273">
        <v>7.07</v>
      </c>
      <c r="AF1107" s="273" t="s">
        <v>90</v>
      </c>
      <c r="AG1107" s="273" t="s">
        <v>636</v>
      </c>
      <c r="AH1107" s="273" t="s">
        <v>700</v>
      </c>
      <c r="AI1107" s="273" t="s">
        <v>123</v>
      </c>
      <c r="AJ1107" s="273" t="s">
        <v>124</v>
      </c>
      <c r="AK1107" s="273">
        <v>274914</v>
      </c>
      <c r="BV1107" s="279" t="s">
        <v>83</v>
      </c>
      <c r="BW1107" s="280" t="s">
        <v>63</v>
      </c>
      <c r="BX1107" s="280" t="s">
        <v>228</v>
      </c>
      <c r="BY1107" s="280" t="s">
        <v>244</v>
      </c>
      <c r="BZ1107" s="280" t="s">
        <v>86</v>
      </c>
      <c r="CA1107" s="280" t="s">
        <v>87</v>
      </c>
      <c r="CB1107" s="280" t="s">
        <v>88</v>
      </c>
      <c r="CC1107" s="280" t="s">
        <v>89</v>
      </c>
      <c r="CD1107" s="281">
        <v>3</v>
      </c>
      <c r="CE1107" s="277">
        <v>44958</v>
      </c>
      <c r="CF1107" s="280">
        <v>703</v>
      </c>
      <c r="CG1107" s="280" t="s">
        <v>80</v>
      </c>
      <c r="CH1107" s="280">
        <v>703</v>
      </c>
      <c r="CI1107" s="280" t="s">
        <v>80</v>
      </c>
      <c r="CJ1107" s="280"/>
      <c r="CK1107" s="280"/>
      <c r="CL1107" s="280"/>
      <c r="CM1107" s="280" t="s">
        <v>73</v>
      </c>
      <c r="CN1107" s="280">
        <v>3</v>
      </c>
    </row>
    <row r="1108" spans="4:92">
      <c r="D1108" s="273" t="s">
        <v>64</v>
      </c>
      <c r="E1108" s="273" t="s">
        <v>75</v>
      </c>
      <c r="F1108" s="273" t="s">
        <v>173</v>
      </c>
      <c r="G1108" s="273" t="s">
        <v>173</v>
      </c>
      <c r="H1108" s="274">
        <v>45170</v>
      </c>
      <c r="I1108" s="273">
        <v>13731</v>
      </c>
      <c r="J1108" s="273">
        <v>45</v>
      </c>
      <c r="K1108" s="273">
        <v>53615</v>
      </c>
      <c r="L1108" s="273" t="s">
        <v>66</v>
      </c>
      <c r="M1108" s="273">
        <v>5032.707625</v>
      </c>
      <c r="N1108" s="273" t="s">
        <v>115</v>
      </c>
      <c r="W1108" s="273">
        <v>231880</v>
      </c>
      <c r="X1108" s="273" t="s">
        <v>64</v>
      </c>
      <c r="Y1108" s="273" t="s">
        <v>75</v>
      </c>
      <c r="Z1108" s="273" t="s">
        <v>173</v>
      </c>
      <c r="AA1108" s="273" t="s">
        <v>173</v>
      </c>
      <c r="AB1108" s="274">
        <v>45231</v>
      </c>
      <c r="AC1108" s="273">
        <v>14432</v>
      </c>
      <c r="AD1108" s="273">
        <v>45</v>
      </c>
      <c r="AE1108" s="273">
        <v>23.33</v>
      </c>
      <c r="AF1108" s="273" t="s">
        <v>90</v>
      </c>
      <c r="AG1108" s="273" t="s">
        <v>703</v>
      </c>
      <c r="AH1108" s="273" t="s">
        <v>704</v>
      </c>
      <c r="AI1108" s="273" t="s">
        <v>123</v>
      </c>
      <c r="AJ1108" s="273" t="s">
        <v>124</v>
      </c>
      <c r="AK1108" s="273">
        <v>274919</v>
      </c>
      <c r="BV1108" s="336" t="s">
        <v>83</v>
      </c>
      <c r="BW1108" s="337" t="s">
        <v>63</v>
      </c>
      <c r="BX1108" s="337" t="s">
        <v>228</v>
      </c>
      <c r="BY1108" s="337" t="s">
        <v>244</v>
      </c>
      <c r="BZ1108" s="337" t="s">
        <v>86</v>
      </c>
      <c r="CA1108" s="337" t="s">
        <v>87</v>
      </c>
      <c r="CB1108" s="337" t="s">
        <v>101</v>
      </c>
      <c r="CC1108" s="337" t="s">
        <v>102</v>
      </c>
      <c r="CD1108" s="338">
        <v>4</v>
      </c>
      <c r="CE1108" s="335">
        <v>44958</v>
      </c>
      <c r="CF1108" s="337">
        <v>11658</v>
      </c>
      <c r="CG1108" s="337" t="s">
        <v>103</v>
      </c>
      <c r="CH1108" s="337">
        <v>379.58447999999999</v>
      </c>
      <c r="CI1108" s="337" t="s">
        <v>104</v>
      </c>
      <c r="CJ1108" s="337"/>
      <c r="CK1108" s="337"/>
      <c r="CL1108" s="337"/>
      <c r="CM1108" s="337" t="s">
        <v>73</v>
      </c>
      <c r="CN1108" s="337">
        <v>3</v>
      </c>
    </row>
    <row r="1109" spans="4:92">
      <c r="D1109" s="273" t="s">
        <v>83</v>
      </c>
      <c r="E1109" s="273" t="s">
        <v>194</v>
      </c>
      <c r="F1109" s="273" t="s">
        <v>385</v>
      </c>
      <c r="G1109" s="273" t="s">
        <v>785</v>
      </c>
      <c r="H1109" s="274">
        <v>45170</v>
      </c>
      <c r="I1109" s="273">
        <v>13865</v>
      </c>
      <c r="J1109" s="273">
        <v>776</v>
      </c>
      <c r="K1109" s="273">
        <v>0</v>
      </c>
      <c r="L1109" s="273" t="s">
        <v>66</v>
      </c>
      <c r="N1109" s="273" t="s">
        <v>107</v>
      </c>
      <c r="W1109" s="273">
        <v>247780</v>
      </c>
      <c r="X1109" s="273" t="s">
        <v>64</v>
      </c>
      <c r="Y1109" s="273" t="s">
        <v>75</v>
      </c>
      <c r="Z1109" s="273" t="s">
        <v>173</v>
      </c>
      <c r="AA1109" s="273" t="s">
        <v>173</v>
      </c>
      <c r="AB1109" s="274">
        <v>45231</v>
      </c>
      <c r="AC1109" s="273">
        <v>14432</v>
      </c>
      <c r="AD1109" s="273">
        <v>45</v>
      </c>
      <c r="AE1109" s="273">
        <v>1.3</v>
      </c>
      <c r="AF1109" s="273" t="s">
        <v>90</v>
      </c>
      <c r="AG1109" s="273" t="s">
        <v>703</v>
      </c>
      <c r="AH1109" s="273" t="s">
        <v>707</v>
      </c>
      <c r="AI1109" s="273" t="s">
        <v>123</v>
      </c>
      <c r="AJ1109" s="273" t="s">
        <v>124</v>
      </c>
      <c r="AK1109" s="273">
        <v>274924</v>
      </c>
      <c r="BV1109" s="279" t="s">
        <v>83</v>
      </c>
      <c r="BW1109" s="280" t="s">
        <v>63</v>
      </c>
      <c r="BX1109" s="280" t="s">
        <v>228</v>
      </c>
      <c r="BY1109" s="280" t="s">
        <v>244</v>
      </c>
      <c r="BZ1109" s="280" t="s">
        <v>110</v>
      </c>
      <c r="CA1109" s="280" t="s">
        <v>111</v>
      </c>
      <c r="CB1109" s="280" t="s">
        <v>112</v>
      </c>
      <c r="CC1109" s="280" t="s">
        <v>113</v>
      </c>
      <c r="CD1109" s="281">
        <v>4</v>
      </c>
      <c r="CE1109" s="277">
        <v>44958</v>
      </c>
      <c r="CF1109" s="280"/>
      <c r="CG1109" s="280"/>
      <c r="CH1109" s="280"/>
      <c r="CI1109" s="280" t="s">
        <v>80</v>
      </c>
      <c r="CJ1109" s="280"/>
      <c r="CK1109" s="280"/>
      <c r="CL1109" s="280"/>
      <c r="CM1109" s="280" t="s">
        <v>73</v>
      </c>
      <c r="CN1109" s="280">
        <v>3</v>
      </c>
    </row>
    <row r="1110" spans="4:92">
      <c r="D1110" s="273" t="s">
        <v>83</v>
      </c>
      <c r="E1110" s="273" t="s">
        <v>194</v>
      </c>
      <c r="F1110" s="273" t="s">
        <v>385</v>
      </c>
      <c r="G1110" s="273" t="s">
        <v>785</v>
      </c>
      <c r="H1110" s="274">
        <v>45170</v>
      </c>
      <c r="I1110" s="273">
        <v>13865</v>
      </c>
      <c r="J1110" s="273">
        <v>776</v>
      </c>
      <c r="K1110" s="273">
        <v>1529</v>
      </c>
      <c r="L1110" s="273" t="s">
        <v>66</v>
      </c>
      <c r="M1110" s="273">
        <v>2126.54</v>
      </c>
      <c r="N1110" s="273" t="s">
        <v>115</v>
      </c>
      <c r="W1110" s="273">
        <v>247779</v>
      </c>
      <c r="X1110" s="273" t="s">
        <v>64</v>
      </c>
      <c r="Y1110" s="273" t="s">
        <v>75</v>
      </c>
      <c r="Z1110" s="273" t="s">
        <v>173</v>
      </c>
      <c r="AA1110" s="273" t="s">
        <v>173</v>
      </c>
      <c r="AB1110" s="274">
        <v>45231</v>
      </c>
      <c r="AC1110" s="273">
        <v>14432</v>
      </c>
      <c r="AD1110" s="273">
        <v>45</v>
      </c>
      <c r="AE1110" s="273">
        <v>0.18</v>
      </c>
      <c r="AF1110" s="273" t="s">
        <v>90</v>
      </c>
      <c r="AG1110" s="273" t="s">
        <v>710</v>
      </c>
      <c r="AH1110" s="273" t="s">
        <v>711</v>
      </c>
      <c r="AI1110" s="273" t="s">
        <v>199</v>
      </c>
      <c r="AJ1110" s="273" t="s">
        <v>124</v>
      </c>
      <c r="AK1110" s="273">
        <v>274929</v>
      </c>
      <c r="BV1110" s="336" t="s">
        <v>83</v>
      </c>
      <c r="BW1110" s="337" t="s">
        <v>63</v>
      </c>
      <c r="BX1110" s="337" t="s">
        <v>228</v>
      </c>
      <c r="BY1110" s="337" t="s">
        <v>244</v>
      </c>
      <c r="BZ1110" s="337" t="s">
        <v>110</v>
      </c>
      <c r="CA1110" s="337" t="s">
        <v>111</v>
      </c>
      <c r="CB1110" s="337" t="s">
        <v>117</v>
      </c>
      <c r="CC1110" s="337" t="s">
        <v>118</v>
      </c>
      <c r="CD1110" s="338">
        <v>5</v>
      </c>
      <c r="CE1110" s="335">
        <v>44958</v>
      </c>
      <c r="CF1110" s="337"/>
      <c r="CG1110" s="337"/>
      <c r="CH1110" s="337"/>
      <c r="CI1110" s="337" t="s">
        <v>104</v>
      </c>
      <c r="CJ1110" s="337"/>
      <c r="CK1110" s="337"/>
      <c r="CL1110" s="337"/>
      <c r="CM1110" s="337" t="s">
        <v>73</v>
      </c>
      <c r="CN1110" s="337">
        <v>3</v>
      </c>
    </row>
    <row r="1111" spans="4:92">
      <c r="D1111" s="273" t="s">
        <v>83</v>
      </c>
      <c r="E1111" s="273" t="s">
        <v>194</v>
      </c>
      <c r="F1111" s="273" t="s">
        <v>385</v>
      </c>
      <c r="G1111" s="273" t="s">
        <v>785</v>
      </c>
      <c r="H1111" s="274">
        <v>45200</v>
      </c>
      <c r="I1111" s="273">
        <v>14200</v>
      </c>
      <c r="J1111" s="273">
        <v>776</v>
      </c>
      <c r="K1111" s="273">
        <v>0</v>
      </c>
      <c r="L1111" s="273" t="s">
        <v>66</v>
      </c>
      <c r="M1111" s="273">
        <v>0</v>
      </c>
      <c r="N1111" s="273" t="s">
        <v>1010</v>
      </c>
      <c r="O1111" s="273">
        <v>0</v>
      </c>
      <c r="P1111" s="273" t="s">
        <v>1011</v>
      </c>
      <c r="Q1111" s="273" t="s">
        <v>1188</v>
      </c>
      <c r="R1111" s="273" t="s">
        <v>1013</v>
      </c>
      <c r="S1111" s="273" t="s">
        <v>1189</v>
      </c>
      <c r="U1111" s="273" t="s">
        <v>1189</v>
      </c>
      <c r="V1111" s="273" t="s">
        <v>1189</v>
      </c>
      <c r="W1111" s="273">
        <v>253292</v>
      </c>
      <c r="X1111" s="273" t="s">
        <v>64</v>
      </c>
      <c r="Y1111" s="273" t="s">
        <v>75</v>
      </c>
      <c r="Z1111" s="273" t="s">
        <v>173</v>
      </c>
      <c r="AA1111" s="273" t="s">
        <v>173</v>
      </c>
      <c r="AB1111" s="274">
        <v>45231</v>
      </c>
      <c r="AC1111" s="273">
        <v>14432</v>
      </c>
      <c r="AD1111" s="273">
        <v>45</v>
      </c>
      <c r="AE1111" s="273">
        <v>1.95</v>
      </c>
      <c r="AF1111" s="273" t="s">
        <v>90</v>
      </c>
      <c r="AG1111" s="273" t="s">
        <v>714</v>
      </c>
      <c r="AH1111" s="273" t="s">
        <v>715</v>
      </c>
      <c r="AI1111" s="273" t="s">
        <v>123</v>
      </c>
      <c r="AJ1111" s="273" t="s">
        <v>716</v>
      </c>
      <c r="AK1111" s="273">
        <v>274935</v>
      </c>
      <c r="BV1111" s="279" t="s">
        <v>83</v>
      </c>
      <c r="BW1111" s="280" t="s">
        <v>63</v>
      </c>
      <c r="BX1111" s="280" t="s">
        <v>228</v>
      </c>
      <c r="BY1111" s="280" t="s">
        <v>244</v>
      </c>
      <c r="BZ1111" s="280" t="s">
        <v>126</v>
      </c>
      <c r="CA1111" s="280" t="s">
        <v>127</v>
      </c>
      <c r="CB1111" s="280" t="s">
        <v>128</v>
      </c>
      <c r="CC1111" s="280" t="s">
        <v>129</v>
      </c>
      <c r="CD1111" s="281">
        <v>6</v>
      </c>
      <c r="CE1111" s="277">
        <v>44958</v>
      </c>
      <c r="CF1111" s="280"/>
      <c r="CG1111" s="280"/>
      <c r="CH1111" s="280"/>
      <c r="CI1111" s="280" t="s">
        <v>80</v>
      </c>
      <c r="CJ1111" s="280"/>
      <c r="CK1111" s="280"/>
      <c r="CL1111" s="280"/>
      <c r="CM1111" s="280" t="s">
        <v>73</v>
      </c>
      <c r="CN1111" s="280">
        <v>3</v>
      </c>
    </row>
    <row r="1112" spans="4:92">
      <c r="D1112" s="273" t="s">
        <v>83</v>
      </c>
      <c r="E1112" s="273" t="s">
        <v>194</v>
      </c>
      <c r="F1112" s="273" t="s">
        <v>385</v>
      </c>
      <c r="G1112" s="273" t="s">
        <v>785</v>
      </c>
      <c r="H1112" s="274">
        <v>45200</v>
      </c>
      <c r="I1112" s="273">
        <v>14200</v>
      </c>
      <c r="J1112" s="273">
        <v>776</v>
      </c>
      <c r="K1112" s="273">
        <v>0</v>
      </c>
      <c r="L1112" s="273" t="s">
        <v>66</v>
      </c>
      <c r="N1112" s="273" t="s">
        <v>107</v>
      </c>
      <c r="W1112" s="273">
        <v>253291</v>
      </c>
      <c r="X1112" s="273" t="s">
        <v>64</v>
      </c>
      <c r="Y1112" s="273" t="s">
        <v>75</v>
      </c>
      <c r="Z1112" s="273" t="s">
        <v>173</v>
      </c>
      <c r="AA1112" s="273" t="s">
        <v>173</v>
      </c>
      <c r="AB1112" s="274">
        <v>45231</v>
      </c>
      <c r="AC1112" s="273">
        <v>14432</v>
      </c>
      <c r="AD1112" s="273">
        <v>45</v>
      </c>
      <c r="AE1112" s="273">
        <v>0</v>
      </c>
      <c r="AF1112" s="273" t="s">
        <v>90</v>
      </c>
      <c r="AG1112" s="273" t="s">
        <v>718</v>
      </c>
      <c r="AH1112" s="273" t="s">
        <v>719</v>
      </c>
      <c r="AI1112" s="273" t="s">
        <v>123</v>
      </c>
      <c r="AJ1112" s="273" t="s">
        <v>200</v>
      </c>
      <c r="AK1112" s="273">
        <v>274941</v>
      </c>
      <c r="BV1112" s="336" t="s">
        <v>83</v>
      </c>
      <c r="BW1112" s="337" t="s">
        <v>63</v>
      </c>
      <c r="BX1112" s="337" t="s">
        <v>228</v>
      </c>
      <c r="BY1112" s="337" t="s">
        <v>244</v>
      </c>
      <c r="BZ1112" s="337" t="s">
        <v>138</v>
      </c>
      <c r="CA1112" s="337" t="s">
        <v>139</v>
      </c>
      <c r="CB1112" s="337" t="s">
        <v>140</v>
      </c>
      <c r="CC1112" s="337" t="s">
        <v>141</v>
      </c>
      <c r="CD1112" s="338">
        <v>9</v>
      </c>
      <c r="CE1112" s="335">
        <v>44958</v>
      </c>
      <c r="CF1112" s="337">
        <v>0</v>
      </c>
      <c r="CG1112" s="337" t="s">
        <v>80</v>
      </c>
      <c r="CH1112" s="337">
        <v>0</v>
      </c>
      <c r="CI1112" s="337" t="s">
        <v>80</v>
      </c>
      <c r="CJ1112" s="337"/>
      <c r="CK1112" s="337"/>
      <c r="CL1112" s="337"/>
      <c r="CM1112" s="337" t="s">
        <v>73</v>
      </c>
      <c r="CN1112" s="337">
        <v>3</v>
      </c>
    </row>
    <row r="1113" spans="4:92">
      <c r="D1113" s="273" t="s">
        <v>83</v>
      </c>
      <c r="E1113" s="273" t="s">
        <v>194</v>
      </c>
      <c r="F1113" s="273" t="s">
        <v>385</v>
      </c>
      <c r="G1113" s="273" t="s">
        <v>785</v>
      </c>
      <c r="H1113" s="274">
        <v>45200</v>
      </c>
      <c r="I1113" s="273">
        <v>14200</v>
      </c>
      <c r="J1113" s="273">
        <v>776</v>
      </c>
      <c r="K1113" s="273">
        <v>2491</v>
      </c>
      <c r="L1113" s="273" t="s">
        <v>66</v>
      </c>
      <c r="M1113" s="273">
        <v>2122.94</v>
      </c>
      <c r="N1113" s="273" t="s">
        <v>115</v>
      </c>
      <c r="W1113" s="273">
        <v>253290</v>
      </c>
      <c r="X1113" s="273" t="s">
        <v>64</v>
      </c>
      <c r="Y1113" s="273" t="s">
        <v>75</v>
      </c>
      <c r="Z1113" s="273" t="s">
        <v>173</v>
      </c>
      <c r="AA1113" s="273" t="s">
        <v>173</v>
      </c>
      <c r="AB1113" s="274">
        <v>45231</v>
      </c>
      <c r="AC1113" s="273">
        <v>14432</v>
      </c>
      <c r="AD1113" s="273">
        <v>45</v>
      </c>
      <c r="AE1113" s="273">
        <v>1.2250000000000001</v>
      </c>
      <c r="AF1113" s="273" t="s">
        <v>90</v>
      </c>
      <c r="AG1113" s="273" t="s">
        <v>722</v>
      </c>
      <c r="AH1113" s="273" t="s">
        <v>723</v>
      </c>
      <c r="AI1113" s="273" t="s">
        <v>123</v>
      </c>
      <c r="AJ1113" s="273" t="s">
        <v>200</v>
      </c>
      <c r="AK1113" s="273">
        <v>274947</v>
      </c>
      <c r="BV1113" s="279" t="s">
        <v>64</v>
      </c>
      <c r="BW1113" s="280" t="s">
        <v>75</v>
      </c>
      <c r="BX1113" s="280" t="s">
        <v>308</v>
      </c>
      <c r="BY1113" s="280" t="s">
        <v>308</v>
      </c>
      <c r="BZ1113" s="280" t="s">
        <v>86</v>
      </c>
      <c r="CA1113" s="280" t="s">
        <v>87</v>
      </c>
      <c r="CB1113" s="280" t="s">
        <v>217</v>
      </c>
      <c r="CC1113" s="280" t="s">
        <v>218</v>
      </c>
      <c r="CD1113" s="281">
        <v>2</v>
      </c>
      <c r="CE1113" s="277">
        <v>45231</v>
      </c>
      <c r="CF1113" s="280"/>
      <c r="CG1113" s="280" t="s">
        <v>181</v>
      </c>
      <c r="CH1113" s="280"/>
      <c r="CI1113" s="280" t="s">
        <v>181</v>
      </c>
      <c r="CJ1113" s="280" t="s">
        <v>1078</v>
      </c>
      <c r="CK1113" s="280"/>
      <c r="CL1113" s="280"/>
      <c r="CM1113" s="280" t="s">
        <v>73</v>
      </c>
      <c r="CN1113" s="280">
        <v>3</v>
      </c>
    </row>
    <row r="1114" spans="4:92">
      <c r="D1114" s="273" t="s">
        <v>83</v>
      </c>
      <c r="E1114" s="273" t="s">
        <v>194</v>
      </c>
      <c r="F1114" s="273" t="s">
        <v>385</v>
      </c>
      <c r="G1114" s="273" t="s">
        <v>785</v>
      </c>
      <c r="H1114" s="274">
        <v>45231</v>
      </c>
      <c r="I1114" s="273">
        <v>14567</v>
      </c>
      <c r="J1114" s="273">
        <v>776</v>
      </c>
      <c r="K1114" s="273">
        <v>0</v>
      </c>
      <c r="L1114" s="273" t="s">
        <v>66</v>
      </c>
      <c r="M1114" s="273">
        <v>0</v>
      </c>
      <c r="N1114" s="273" t="s">
        <v>1010</v>
      </c>
      <c r="O1114" s="273">
        <v>0</v>
      </c>
      <c r="P1114" s="273" t="s">
        <v>1011</v>
      </c>
      <c r="Q1114" s="273" t="s">
        <v>1188</v>
      </c>
      <c r="R1114" s="273" t="s">
        <v>1013</v>
      </c>
      <c r="S1114" s="273" t="s">
        <v>1189</v>
      </c>
      <c r="U1114" s="273" t="s">
        <v>1189</v>
      </c>
      <c r="V1114" s="273" t="s">
        <v>1189</v>
      </c>
      <c r="W1114" s="273">
        <v>298310</v>
      </c>
      <c r="X1114" s="273" t="s">
        <v>64</v>
      </c>
      <c r="Y1114" s="273" t="s">
        <v>75</v>
      </c>
      <c r="Z1114" s="273" t="s">
        <v>173</v>
      </c>
      <c r="AA1114" s="273" t="s">
        <v>173</v>
      </c>
      <c r="AB1114" s="274">
        <v>45231</v>
      </c>
      <c r="AC1114" s="273">
        <v>14432</v>
      </c>
      <c r="AD1114" s="273">
        <v>45</v>
      </c>
      <c r="AE1114" s="273">
        <v>10</v>
      </c>
      <c r="AF1114" s="273" t="s">
        <v>90</v>
      </c>
      <c r="AG1114" s="273" t="s">
        <v>726</v>
      </c>
      <c r="AH1114" s="273" t="s">
        <v>727</v>
      </c>
      <c r="AI1114" s="273" t="s">
        <v>123</v>
      </c>
      <c r="AJ1114" s="273" t="s">
        <v>200</v>
      </c>
      <c r="AK1114" s="273">
        <v>274953</v>
      </c>
      <c r="BV1114" s="336" t="s">
        <v>64</v>
      </c>
      <c r="BW1114" s="337" t="s">
        <v>75</v>
      </c>
      <c r="BX1114" s="337" t="s">
        <v>308</v>
      </c>
      <c r="BY1114" s="337" t="s">
        <v>308</v>
      </c>
      <c r="BZ1114" s="337" t="s">
        <v>86</v>
      </c>
      <c r="CA1114" s="337" t="s">
        <v>87</v>
      </c>
      <c r="CB1114" s="337" t="s">
        <v>217</v>
      </c>
      <c r="CC1114" s="337" t="s">
        <v>218</v>
      </c>
      <c r="CD1114" s="338">
        <v>2</v>
      </c>
      <c r="CE1114" s="335">
        <v>45231</v>
      </c>
      <c r="CF1114" s="337"/>
      <c r="CG1114" s="337" t="s">
        <v>181</v>
      </c>
      <c r="CH1114" s="337"/>
      <c r="CI1114" s="337" t="s">
        <v>181</v>
      </c>
      <c r="CJ1114" s="337" t="s">
        <v>1071</v>
      </c>
      <c r="CK1114" s="337"/>
      <c r="CL1114" s="337"/>
      <c r="CM1114" s="337" t="s">
        <v>73</v>
      </c>
      <c r="CN1114" s="337">
        <v>3</v>
      </c>
    </row>
    <row r="1115" spans="4:92">
      <c r="D1115" s="273" t="s">
        <v>83</v>
      </c>
      <c r="E1115" s="273" t="s">
        <v>194</v>
      </c>
      <c r="F1115" s="273" t="s">
        <v>385</v>
      </c>
      <c r="G1115" s="273" t="s">
        <v>785</v>
      </c>
      <c r="H1115" s="274">
        <v>45231</v>
      </c>
      <c r="I1115" s="273">
        <v>14567</v>
      </c>
      <c r="J1115" s="273">
        <v>776</v>
      </c>
      <c r="K1115" s="273">
        <v>0</v>
      </c>
      <c r="L1115" s="273" t="s">
        <v>66</v>
      </c>
      <c r="N1115" s="273" t="s">
        <v>107</v>
      </c>
      <c r="W1115" s="273">
        <v>298309</v>
      </c>
      <c r="X1115" s="273" t="s">
        <v>64</v>
      </c>
      <c r="Y1115" s="273" t="s">
        <v>75</v>
      </c>
      <c r="Z1115" s="273" t="s">
        <v>173</v>
      </c>
      <c r="AA1115" s="273" t="s">
        <v>173</v>
      </c>
      <c r="AB1115" s="274">
        <v>45231</v>
      </c>
      <c r="AC1115" s="273">
        <v>14432</v>
      </c>
      <c r="AD1115" s="273">
        <v>45</v>
      </c>
      <c r="AE1115" s="273">
        <v>4</v>
      </c>
      <c r="AF1115" s="273" t="s">
        <v>90</v>
      </c>
      <c r="AG1115" s="273" t="s">
        <v>568</v>
      </c>
      <c r="AH1115" s="273" t="s">
        <v>730</v>
      </c>
      <c r="AI1115" s="273" t="s">
        <v>123</v>
      </c>
      <c r="AJ1115" s="273" t="s">
        <v>200</v>
      </c>
      <c r="AK1115" s="273">
        <v>274959</v>
      </c>
      <c r="BV1115" s="279" t="s">
        <v>64</v>
      </c>
      <c r="BW1115" s="280" t="s">
        <v>75</v>
      </c>
      <c r="BX1115" s="280" t="s">
        <v>308</v>
      </c>
      <c r="BY1115" s="280" t="s">
        <v>308</v>
      </c>
      <c r="BZ1115" s="280" t="s">
        <v>86</v>
      </c>
      <c r="CA1115" s="280" t="s">
        <v>87</v>
      </c>
      <c r="CB1115" s="280" t="s">
        <v>217</v>
      </c>
      <c r="CC1115" s="280" t="s">
        <v>218</v>
      </c>
      <c r="CD1115" s="281">
        <v>2</v>
      </c>
      <c r="CE1115" s="277">
        <v>45231</v>
      </c>
      <c r="CF1115" s="280"/>
      <c r="CG1115" s="280" t="s">
        <v>181</v>
      </c>
      <c r="CH1115" s="280"/>
      <c r="CI1115" s="280" t="s">
        <v>181</v>
      </c>
      <c r="CJ1115" s="280" t="s">
        <v>1075</v>
      </c>
      <c r="CK1115" s="280"/>
      <c r="CL1115" s="280"/>
      <c r="CM1115" s="280" t="s">
        <v>73</v>
      </c>
      <c r="CN1115" s="280">
        <v>3</v>
      </c>
    </row>
    <row r="1116" spans="4:92">
      <c r="D1116" s="273" t="s">
        <v>83</v>
      </c>
      <c r="E1116" s="273" t="s">
        <v>194</v>
      </c>
      <c r="F1116" s="273" t="s">
        <v>385</v>
      </c>
      <c r="G1116" s="273" t="s">
        <v>785</v>
      </c>
      <c r="H1116" s="274">
        <v>45231</v>
      </c>
      <c r="I1116" s="273">
        <v>14567</v>
      </c>
      <c r="J1116" s="273">
        <v>776</v>
      </c>
      <c r="K1116" s="273">
        <v>5064</v>
      </c>
      <c r="L1116" s="273" t="s">
        <v>66</v>
      </c>
      <c r="M1116" s="273">
        <v>2539.85</v>
      </c>
      <c r="N1116" s="273" t="s">
        <v>115</v>
      </c>
      <c r="W1116" s="273">
        <v>298308</v>
      </c>
      <c r="X1116" s="273" t="s">
        <v>64</v>
      </c>
      <c r="Y1116" s="273" t="s">
        <v>75</v>
      </c>
      <c r="Z1116" s="273" t="s">
        <v>173</v>
      </c>
      <c r="AA1116" s="273" t="s">
        <v>173</v>
      </c>
      <c r="AB1116" s="274">
        <v>45231</v>
      </c>
      <c r="AC1116" s="273">
        <v>14432</v>
      </c>
      <c r="AD1116" s="273">
        <v>45</v>
      </c>
      <c r="AE1116" s="273">
        <v>5.7</v>
      </c>
      <c r="AF1116" s="273" t="s">
        <v>90</v>
      </c>
      <c r="AG1116" s="273" t="s">
        <v>732</v>
      </c>
      <c r="AH1116" s="273" t="s">
        <v>733</v>
      </c>
      <c r="AI1116" s="273" t="s">
        <v>123</v>
      </c>
      <c r="AJ1116" s="273" t="s">
        <v>200</v>
      </c>
      <c r="AK1116" s="273">
        <v>274965</v>
      </c>
      <c r="BV1116" s="336" t="s">
        <v>64</v>
      </c>
      <c r="BW1116" s="337" t="s">
        <v>75</v>
      </c>
      <c r="BX1116" s="337" t="s">
        <v>308</v>
      </c>
      <c r="BY1116" s="337" t="s">
        <v>308</v>
      </c>
      <c r="BZ1116" s="337" t="s">
        <v>138</v>
      </c>
      <c r="CA1116" s="337" t="s">
        <v>139</v>
      </c>
      <c r="CB1116" s="337" t="s">
        <v>190</v>
      </c>
      <c r="CC1116" s="337" t="s">
        <v>191</v>
      </c>
      <c r="CD1116" s="338">
        <v>8</v>
      </c>
      <c r="CE1116" s="335">
        <v>45231</v>
      </c>
      <c r="CF1116" s="337">
        <v>0</v>
      </c>
      <c r="CG1116" s="337" t="s">
        <v>90</v>
      </c>
      <c r="CH1116" s="337">
        <v>0</v>
      </c>
      <c r="CI1116" s="337" t="s">
        <v>80</v>
      </c>
      <c r="CJ1116" s="337"/>
      <c r="CK1116" s="337"/>
      <c r="CL1116" s="337"/>
      <c r="CM1116" s="337" t="s">
        <v>73</v>
      </c>
      <c r="CN1116" s="337">
        <v>3</v>
      </c>
    </row>
    <row r="1117" spans="4:92">
      <c r="D1117" s="273" t="s">
        <v>83</v>
      </c>
      <c r="E1117" s="273" t="s">
        <v>194</v>
      </c>
      <c r="F1117" s="273" t="s">
        <v>385</v>
      </c>
      <c r="G1117" s="273" t="s">
        <v>785</v>
      </c>
      <c r="H1117" s="274">
        <v>45261</v>
      </c>
      <c r="I1117" s="273">
        <v>17027</v>
      </c>
      <c r="J1117" s="273">
        <v>776</v>
      </c>
      <c r="K1117" s="273">
        <v>0</v>
      </c>
      <c r="L1117" s="273" t="s">
        <v>66</v>
      </c>
      <c r="M1117" s="273">
        <v>0</v>
      </c>
      <c r="N1117" s="273" t="s">
        <v>1010</v>
      </c>
      <c r="O1117" s="273">
        <v>0</v>
      </c>
      <c r="P1117" s="273" t="s">
        <v>1011</v>
      </c>
      <c r="Q1117" s="273" t="s">
        <v>1188</v>
      </c>
      <c r="R1117" s="273" t="s">
        <v>1013</v>
      </c>
      <c r="S1117" s="273" t="s">
        <v>1189</v>
      </c>
      <c r="U1117" s="273" t="s">
        <v>1189</v>
      </c>
      <c r="V1117" s="273" t="s">
        <v>1189</v>
      </c>
      <c r="W1117" s="273">
        <v>318999</v>
      </c>
      <c r="X1117" s="273" t="s">
        <v>64</v>
      </c>
      <c r="Y1117" s="273" t="s">
        <v>75</v>
      </c>
      <c r="Z1117" s="273" t="s">
        <v>173</v>
      </c>
      <c r="AA1117" s="273" t="s">
        <v>173</v>
      </c>
      <c r="AB1117" s="274">
        <v>45231</v>
      </c>
      <c r="AC1117" s="273">
        <v>14432</v>
      </c>
      <c r="AD1117" s="273">
        <v>45</v>
      </c>
      <c r="AE1117" s="273">
        <v>4.71</v>
      </c>
      <c r="AF1117" s="273" t="s">
        <v>90</v>
      </c>
      <c r="AG1117" s="273" t="s">
        <v>738</v>
      </c>
      <c r="AH1117" s="273" t="s">
        <v>739</v>
      </c>
      <c r="AI1117" s="273" t="s">
        <v>123</v>
      </c>
      <c r="AJ1117" s="273" t="s">
        <v>200</v>
      </c>
      <c r="AK1117" s="273">
        <v>274971</v>
      </c>
      <c r="BV1117" s="279" t="s">
        <v>64</v>
      </c>
      <c r="BW1117" s="280" t="s">
        <v>75</v>
      </c>
      <c r="BX1117" s="280" t="s">
        <v>308</v>
      </c>
      <c r="BY1117" s="280" t="s">
        <v>308</v>
      </c>
      <c r="BZ1117" s="280" t="s">
        <v>86</v>
      </c>
      <c r="CA1117" s="280" t="s">
        <v>87</v>
      </c>
      <c r="CB1117" s="280" t="s">
        <v>179</v>
      </c>
      <c r="CC1117" s="280" t="s">
        <v>180</v>
      </c>
      <c r="CD1117" s="281">
        <v>1</v>
      </c>
      <c r="CE1117" s="277">
        <v>45231</v>
      </c>
      <c r="CF1117" s="280"/>
      <c r="CG1117" s="280" t="s">
        <v>181</v>
      </c>
      <c r="CH1117" s="280"/>
      <c r="CI1117" s="280" t="s">
        <v>181</v>
      </c>
      <c r="CJ1117" s="280" t="s">
        <v>1595</v>
      </c>
      <c r="CK1117" s="280"/>
      <c r="CL1117" s="280"/>
      <c r="CM1117" s="280" t="s">
        <v>73</v>
      </c>
      <c r="CN1117" s="280">
        <v>3</v>
      </c>
    </row>
    <row r="1118" spans="4:92">
      <c r="D1118" s="273" t="s">
        <v>83</v>
      </c>
      <c r="E1118" s="273" t="s">
        <v>287</v>
      </c>
      <c r="F1118" s="273" t="s">
        <v>913</v>
      </c>
      <c r="G1118" s="273" t="s">
        <v>922</v>
      </c>
      <c r="H1118" s="274">
        <v>45231</v>
      </c>
      <c r="I1118" s="273">
        <v>14595</v>
      </c>
      <c r="J1118" s="273">
        <v>820</v>
      </c>
      <c r="K1118" s="273">
        <v>0</v>
      </c>
      <c r="L1118" s="273" t="s">
        <v>66</v>
      </c>
      <c r="N1118" s="273" t="s">
        <v>107</v>
      </c>
      <c r="W1118" s="273">
        <v>272934</v>
      </c>
      <c r="X1118" s="273" t="s">
        <v>64</v>
      </c>
      <c r="Y1118" s="273" t="s">
        <v>75</v>
      </c>
      <c r="Z1118" s="273" t="s">
        <v>173</v>
      </c>
      <c r="AA1118" s="273" t="s">
        <v>173</v>
      </c>
      <c r="AB1118" s="274">
        <v>45231</v>
      </c>
      <c r="AC1118" s="273">
        <v>14432</v>
      </c>
      <c r="AD1118" s="273">
        <v>45</v>
      </c>
      <c r="AE1118" s="273">
        <v>0</v>
      </c>
      <c r="AF1118" s="273" t="s">
        <v>90</v>
      </c>
      <c r="AG1118" s="273" t="s">
        <v>414</v>
      </c>
      <c r="AH1118" s="273" t="s">
        <v>742</v>
      </c>
      <c r="AI1118" s="273" t="s">
        <v>199</v>
      </c>
      <c r="AJ1118" s="273" t="s">
        <v>200</v>
      </c>
      <c r="AK1118" s="273">
        <v>274977</v>
      </c>
      <c r="BV1118" s="336" t="s">
        <v>64</v>
      </c>
      <c r="BW1118" s="337" t="s">
        <v>75</v>
      </c>
      <c r="BX1118" s="337" t="s">
        <v>308</v>
      </c>
      <c r="BY1118" s="337" t="s">
        <v>308</v>
      </c>
      <c r="BZ1118" s="337" t="s">
        <v>86</v>
      </c>
      <c r="CA1118" s="337" t="s">
        <v>87</v>
      </c>
      <c r="CB1118" s="337" t="s">
        <v>179</v>
      </c>
      <c r="CC1118" s="337" t="s">
        <v>180</v>
      </c>
      <c r="CD1118" s="338">
        <v>1</v>
      </c>
      <c r="CE1118" s="335">
        <v>45231</v>
      </c>
      <c r="CF1118" s="337"/>
      <c r="CG1118" s="337" t="s">
        <v>181</v>
      </c>
      <c r="CH1118" s="337"/>
      <c r="CI1118" s="337" t="s">
        <v>181</v>
      </c>
      <c r="CJ1118" s="337" t="s">
        <v>1595</v>
      </c>
      <c r="CK1118" s="337"/>
      <c r="CL1118" s="337"/>
      <c r="CM1118" s="337" t="s">
        <v>73</v>
      </c>
      <c r="CN1118" s="337">
        <v>3</v>
      </c>
    </row>
    <row r="1119" spans="4:92">
      <c r="D1119" s="273" t="s">
        <v>83</v>
      </c>
      <c r="E1119" s="273" t="s">
        <v>287</v>
      </c>
      <c r="F1119" s="273" t="s">
        <v>913</v>
      </c>
      <c r="G1119" s="273" t="s">
        <v>922</v>
      </c>
      <c r="H1119" s="274">
        <v>45261</v>
      </c>
      <c r="I1119" s="273">
        <v>17054</v>
      </c>
      <c r="J1119" s="273">
        <v>820</v>
      </c>
      <c r="W1119" s="273">
        <v>314844</v>
      </c>
      <c r="X1119" s="273" t="s">
        <v>64</v>
      </c>
      <c r="Y1119" s="273" t="s">
        <v>75</v>
      </c>
      <c r="Z1119" s="273" t="s">
        <v>173</v>
      </c>
      <c r="AA1119" s="273" t="s">
        <v>173</v>
      </c>
      <c r="AB1119" s="274">
        <v>45231</v>
      </c>
      <c r="AC1119" s="273">
        <v>14432</v>
      </c>
      <c r="AD1119" s="273">
        <v>45</v>
      </c>
      <c r="AE1119" s="273">
        <v>6</v>
      </c>
      <c r="AF1119" s="273" t="s">
        <v>90</v>
      </c>
      <c r="AG1119" s="273" t="s">
        <v>424</v>
      </c>
      <c r="AH1119" s="273" t="s">
        <v>745</v>
      </c>
      <c r="AI1119" s="273" t="s">
        <v>199</v>
      </c>
      <c r="AJ1119" s="273" t="s">
        <v>200</v>
      </c>
      <c r="AK1119" s="273">
        <v>274983</v>
      </c>
      <c r="BV1119" s="279" t="s">
        <v>64</v>
      </c>
      <c r="BW1119" s="280" t="s">
        <v>75</v>
      </c>
      <c r="BX1119" s="280" t="s">
        <v>308</v>
      </c>
      <c r="BY1119" s="280" t="s">
        <v>308</v>
      </c>
      <c r="BZ1119" s="280" t="s">
        <v>86</v>
      </c>
      <c r="CA1119" s="280" t="s">
        <v>87</v>
      </c>
      <c r="CB1119" s="280" t="s">
        <v>179</v>
      </c>
      <c r="CC1119" s="280" t="s">
        <v>180</v>
      </c>
      <c r="CD1119" s="281">
        <v>1</v>
      </c>
      <c r="CE1119" s="277">
        <v>45231</v>
      </c>
      <c r="CF1119" s="280"/>
      <c r="CG1119" s="280" t="s">
        <v>181</v>
      </c>
      <c r="CH1119" s="280"/>
      <c r="CI1119" s="280" t="s">
        <v>181</v>
      </c>
      <c r="CJ1119" s="280" t="s">
        <v>1595</v>
      </c>
      <c r="CK1119" s="280"/>
      <c r="CL1119" s="280"/>
      <c r="CM1119" s="280" t="s">
        <v>73</v>
      </c>
      <c r="CN1119" s="280">
        <v>3</v>
      </c>
    </row>
    <row r="1120" spans="4:92">
      <c r="D1120" s="273" t="s">
        <v>83</v>
      </c>
      <c r="E1120" s="273" t="s">
        <v>287</v>
      </c>
      <c r="F1120" s="273" t="s">
        <v>913</v>
      </c>
      <c r="G1120" s="273" t="s">
        <v>922</v>
      </c>
      <c r="H1120" s="274">
        <v>45261</v>
      </c>
      <c r="I1120" s="273">
        <v>17054</v>
      </c>
      <c r="J1120" s="273">
        <v>820</v>
      </c>
      <c r="K1120" s="273">
        <v>198</v>
      </c>
      <c r="L1120" s="273" t="s">
        <v>66</v>
      </c>
      <c r="M1120" s="273">
        <v>48.073104000000001</v>
      </c>
      <c r="N1120" s="273" t="s">
        <v>115</v>
      </c>
      <c r="W1120" s="273">
        <v>314868</v>
      </c>
      <c r="X1120" s="273" t="s">
        <v>64</v>
      </c>
      <c r="Y1120" s="273" t="s">
        <v>75</v>
      </c>
      <c r="Z1120" s="273" t="s">
        <v>173</v>
      </c>
      <c r="AA1120" s="273" t="s">
        <v>173</v>
      </c>
      <c r="AB1120" s="274">
        <v>45231</v>
      </c>
      <c r="AC1120" s="273">
        <v>14432</v>
      </c>
      <c r="AD1120" s="273">
        <v>45</v>
      </c>
      <c r="AE1120" s="273">
        <v>6</v>
      </c>
      <c r="AF1120" s="273" t="s">
        <v>90</v>
      </c>
      <c r="AG1120" s="273" t="s">
        <v>428</v>
      </c>
      <c r="AH1120" s="273" t="s">
        <v>1588</v>
      </c>
      <c r="AI1120" s="273" t="s">
        <v>199</v>
      </c>
      <c r="AJ1120" s="273" t="s">
        <v>200</v>
      </c>
      <c r="AK1120" s="273">
        <v>274989</v>
      </c>
      <c r="BV1120" s="336" t="s">
        <v>64</v>
      </c>
      <c r="BW1120" s="337" t="s">
        <v>75</v>
      </c>
      <c r="BX1120" s="337" t="s">
        <v>308</v>
      </c>
      <c r="BY1120" s="337" t="s">
        <v>308</v>
      </c>
      <c r="BZ1120" s="337" t="s">
        <v>86</v>
      </c>
      <c r="CA1120" s="337" t="s">
        <v>87</v>
      </c>
      <c r="CB1120" s="337" t="s">
        <v>179</v>
      </c>
      <c r="CC1120" s="337" t="s">
        <v>180</v>
      </c>
      <c r="CD1120" s="338">
        <v>1</v>
      </c>
      <c r="CE1120" s="335">
        <v>45231</v>
      </c>
      <c r="CF1120" s="337"/>
      <c r="CG1120" s="337" t="s">
        <v>181</v>
      </c>
      <c r="CH1120" s="337"/>
      <c r="CI1120" s="337" t="s">
        <v>181</v>
      </c>
      <c r="CJ1120" s="337" t="s">
        <v>1595</v>
      </c>
      <c r="CK1120" s="337"/>
      <c r="CL1120" s="337"/>
      <c r="CM1120" s="337" t="s">
        <v>73</v>
      </c>
      <c r="CN1120" s="337">
        <v>3</v>
      </c>
    </row>
    <row r="1121" spans="4:92">
      <c r="D1121" s="273" t="s">
        <v>83</v>
      </c>
      <c r="E1121" s="273" t="s">
        <v>287</v>
      </c>
      <c r="F1121" s="273" t="s">
        <v>913</v>
      </c>
      <c r="G1121" s="273" t="s">
        <v>922</v>
      </c>
      <c r="H1121" s="274">
        <v>45261</v>
      </c>
      <c r="I1121" s="273">
        <v>17054</v>
      </c>
      <c r="J1121" s="273">
        <v>820</v>
      </c>
      <c r="K1121" s="273">
        <v>0</v>
      </c>
      <c r="L1121" s="273" t="s">
        <v>66</v>
      </c>
      <c r="N1121" s="273" t="s">
        <v>107</v>
      </c>
      <c r="W1121" s="273">
        <v>314869</v>
      </c>
      <c r="X1121" s="273" t="s">
        <v>64</v>
      </c>
      <c r="Y1121" s="273" t="s">
        <v>75</v>
      </c>
      <c r="Z1121" s="273" t="s">
        <v>173</v>
      </c>
      <c r="AA1121" s="273" t="s">
        <v>173</v>
      </c>
      <c r="AB1121" s="274">
        <v>45231</v>
      </c>
      <c r="AC1121" s="273">
        <v>14432</v>
      </c>
      <c r="AD1121" s="273">
        <v>45</v>
      </c>
      <c r="AE1121" s="273">
        <v>4.5</v>
      </c>
      <c r="AF1121" s="273" t="s">
        <v>90</v>
      </c>
      <c r="AG1121" s="273" t="s">
        <v>1555</v>
      </c>
      <c r="AH1121" s="273" t="s">
        <v>1590</v>
      </c>
      <c r="AI1121" s="273" t="s">
        <v>123</v>
      </c>
      <c r="AJ1121" s="273" t="s">
        <v>200</v>
      </c>
      <c r="AK1121" s="273">
        <v>274995</v>
      </c>
      <c r="BV1121" s="279" t="s">
        <v>64</v>
      </c>
      <c r="BW1121" s="280" t="s">
        <v>75</v>
      </c>
      <c r="BX1121" s="280" t="s">
        <v>308</v>
      </c>
      <c r="BY1121" s="280" t="s">
        <v>308</v>
      </c>
      <c r="BZ1121" s="280" t="s">
        <v>167</v>
      </c>
      <c r="CA1121" s="280" t="s">
        <v>168</v>
      </c>
      <c r="CB1121" s="280" t="s">
        <v>319</v>
      </c>
      <c r="CC1121" s="280" t="s">
        <v>320</v>
      </c>
      <c r="CD1121" s="281">
        <v>15</v>
      </c>
      <c r="CE1121" s="277">
        <v>45231</v>
      </c>
      <c r="CF1121" s="280">
        <v>1805</v>
      </c>
      <c r="CG1121" s="280" t="s">
        <v>90</v>
      </c>
      <c r="CH1121" s="280">
        <v>1805</v>
      </c>
      <c r="CI1121" s="280" t="s">
        <v>80</v>
      </c>
      <c r="CJ1121" s="280"/>
      <c r="CK1121" s="280"/>
      <c r="CL1121" s="280"/>
      <c r="CM1121" s="280" t="s">
        <v>73</v>
      </c>
      <c r="CN1121" s="280">
        <v>3</v>
      </c>
    </row>
    <row r="1122" spans="4:92">
      <c r="D1122" s="273" t="s">
        <v>83</v>
      </c>
      <c r="E1122" s="273" t="s">
        <v>287</v>
      </c>
      <c r="F1122" s="273" t="s">
        <v>948</v>
      </c>
      <c r="G1122" s="273" t="s">
        <v>952</v>
      </c>
      <c r="H1122" s="274">
        <v>44927</v>
      </c>
      <c r="I1122" s="273">
        <v>11251</v>
      </c>
      <c r="J1122" s="273">
        <v>829</v>
      </c>
      <c r="W1122" s="273">
        <v>140166</v>
      </c>
      <c r="X1122" s="273" t="s">
        <v>83</v>
      </c>
      <c r="Y1122" s="273" t="s">
        <v>75</v>
      </c>
      <c r="Z1122" s="273" t="s">
        <v>384</v>
      </c>
      <c r="AA1122" s="273" t="s">
        <v>384</v>
      </c>
      <c r="AB1122" s="274">
        <v>44958</v>
      </c>
      <c r="AC1122" s="273">
        <v>11843</v>
      </c>
      <c r="AD1122" s="273">
        <v>48</v>
      </c>
      <c r="AK1122" s="273">
        <v>337676</v>
      </c>
      <c r="BV1122" s="336" t="s">
        <v>64</v>
      </c>
      <c r="BW1122" s="337" t="s">
        <v>75</v>
      </c>
      <c r="BX1122" s="337" t="s">
        <v>308</v>
      </c>
      <c r="BY1122" s="337" t="s">
        <v>308</v>
      </c>
      <c r="BZ1122" s="337" t="s">
        <v>167</v>
      </c>
      <c r="CA1122" s="337" t="s">
        <v>168</v>
      </c>
      <c r="CB1122" s="337" t="s">
        <v>313</v>
      </c>
      <c r="CC1122" s="337" t="s">
        <v>314</v>
      </c>
      <c r="CD1122" s="338">
        <v>14</v>
      </c>
      <c r="CE1122" s="335">
        <v>45231</v>
      </c>
      <c r="CF1122" s="337">
        <v>0</v>
      </c>
      <c r="CG1122" s="337" t="s">
        <v>90</v>
      </c>
      <c r="CH1122" s="337">
        <v>0</v>
      </c>
      <c r="CI1122" s="337" t="s">
        <v>80</v>
      </c>
      <c r="CJ1122" s="337"/>
      <c r="CK1122" s="337"/>
      <c r="CL1122" s="337"/>
      <c r="CM1122" s="337" t="s">
        <v>73</v>
      </c>
      <c r="CN1122" s="337">
        <v>3</v>
      </c>
    </row>
    <row r="1123" spans="4:92">
      <c r="D1123" s="273" t="s">
        <v>83</v>
      </c>
      <c r="E1123" s="273" t="s">
        <v>287</v>
      </c>
      <c r="F1123" s="273" t="s">
        <v>948</v>
      </c>
      <c r="G1123" s="273" t="s">
        <v>952</v>
      </c>
      <c r="H1123" s="274">
        <v>44927</v>
      </c>
      <c r="I1123" s="273">
        <v>11251</v>
      </c>
      <c r="J1123" s="273">
        <v>829</v>
      </c>
      <c r="K1123" s="273">
        <v>1214</v>
      </c>
      <c r="L1123" s="273" t="s">
        <v>66</v>
      </c>
      <c r="M1123" s="273">
        <v>102.37014840000001</v>
      </c>
      <c r="N1123" s="273" t="s">
        <v>115</v>
      </c>
      <c r="W1123" s="273">
        <v>140190</v>
      </c>
      <c r="X1123" s="273" t="s">
        <v>83</v>
      </c>
      <c r="Y1123" s="273" t="s">
        <v>75</v>
      </c>
      <c r="Z1123" s="273" t="s">
        <v>384</v>
      </c>
      <c r="AA1123" s="273" t="s">
        <v>384</v>
      </c>
      <c r="AB1123" s="274">
        <v>44958</v>
      </c>
      <c r="AC1123" s="273">
        <v>11843</v>
      </c>
      <c r="AD1123" s="273">
        <v>48</v>
      </c>
      <c r="AK1123" s="273">
        <v>337684</v>
      </c>
      <c r="BV1123" s="279" t="s">
        <v>83</v>
      </c>
      <c r="BW1123" s="280" t="s">
        <v>63</v>
      </c>
      <c r="BX1123" s="280" t="s">
        <v>228</v>
      </c>
      <c r="BY1123" s="280" t="s">
        <v>244</v>
      </c>
      <c r="BZ1123" s="280" t="s">
        <v>86</v>
      </c>
      <c r="CA1123" s="280" t="s">
        <v>87</v>
      </c>
      <c r="CB1123" s="280" t="s">
        <v>225</v>
      </c>
      <c r="CC1123" s="280" t="s">
        <v>226</v>
      </c>
      <c r="CD1123" s="281">
        <v>5</v>
      </c>
      <c r="CE1123" s="277">
        <v>45017</v>
      </c>
      <c r="CF1123" s="280">
        <v>0</v>
      </c>
      <c r="CG1123" s="280" t="s">
        <v>80</v>
      </c>
      <c r="CH1123" s="280">
        <v>0</v>
      </c>
      <c r="CI1123" s="280" t="s">
        <v>80</v>
      </c>
      <c r="CJ1123" s="280"/>
      <c r="CK1123" s="280"/>
      <c r="CL1123" s="280"/>
      <c r="CM1123" s="280" t="s">
        <v>73</v>
      </c>
      <c r="CN1123" s="280">
        <v>3</v>
      </c>
    </row>
    <row r="1124" spans="4:92">
      <c r="D1124" s="273" t="s">
        <v>83</v>
      </c>
      <c r="E1124" s="273" t="s">
        <v>287</v>
      </c>
      <c r="F1124" s="273" t="s">
        <v>948</v>
      </c>
      <c r="G1124" s="273" t="s">
        <v>952</v>
      </c>
      <c r="H1124" s="274">
        <v>44927</v>
      </c>
      <c r="I1124" s="273">
        <v>11251</v>
      </c>
      <c r="J1124" s="273">
        <v>829</v>
      </c>
      <c r="K1124" s="273">
        <v>0</v>
      </c>
      <c r="L1124" s="273" t="s">
        <v>66</v>
      </c>
      <c r="N1124" s="273" t="s">
        <v>107</v>
      </c>
      <c r="W1124" s="273">
        <v>140191</v>
      </c>
      <c r="X1124" s="273" t="s">
        <v>83</v>
      </c>
      <c r="Y1124" s="273" t="s">
        <v>75</v>
      </c>
      <c r="Z1124" s="273" t="s">
        <v>384</v>
      </c>
      <c r="AA1124" s="273" t="s">
        <v>384</v>
      </c>
      <c r="AB1124" s="274">
        <v>44986</v>
      </c>
      <c r="AC1124" s="273">
        <v>11881</v>
      </c>
      <c r="AD1124" s="273">
        <v>48</v>
      </c>
      <c r="AK1124" s="273">
        <v>337702</v>
      </c>
      <c r="BV1124" s="336" t="s">
        <v>83</v>
      </c>
      <c r="BW1124" s="337" t="s">
        <v>63</v>
      </c>
      <c r="BX1124" s="337" t="s">
        <v>228</v>
      </c>
      <c r="BY1124" s="337" t="s">
        <v>244</v>
      </c>
      <c r="BZ1124" s="337" t="s">
        <v>86</v>
      </c>
      <c r="CA1124" s="337" t="s">
        <v>87</v>
      </c>
      <c r="CB1124" s="337" t="s">
        <v>225</v>
      </c>
      <c r="CC1124" s="337" t="s">
        <v>226</v>
      </c>
      <c r="CD1124" s="338">
        <v>5</v>
      </c>
      <c r="CE1124" s="335">
        <v>45047</v>
      </c>
      <c r="CF1124" s="337">
        <v>0</v>
      </c>
      <c r="CG1124" s="337" t="s">
        <v>80</v>
      </c>
      <c r="CH1124" s="337">
        <v>0</v>
      </c>
      <c r="CI1124" s="337" t="s">
        <v>80</v>
      </c>
      <c r="CJ1124" s="337"/>
      <c r="CK1124" s="337"/>
      <c r="CL1124" s="337"/>
      <c r="CM1124" s="337" t="s">
        <v>73</v>
      </c>
      <c r="CN1124" s="337">
        <v>3</v>
      </c>
    </row>
    <row r="1125" spans="4:92">
      <c r="D1125" s="273" t="s">
        <v>83</v>
      </c>
      <c r="E1125" s="273" t="s">
        <v>287</v>
      </c>
      <c r="F1125" s="273" t="s">
        <v>948</v>
      </c>
      <c r="G1125" s="273" t="s">
        <v>952</v>
      </c>
      <c r="H1125" s="274">
        <v>44927</v>
      </c>
      <c r="I1125" s="273">
        <v>17170</v>
      </c>
      <c r="J1125" s="273">
        <v>829</v>
      </c>
      <c r="K1125" s="273">
        <v>13</v>
      </c>
      <c r="L1125" s="273" t="s">
        <v>1202</v>
      </c>
      <c r="M1125" s="273">
        <v>104.4141</v>
      </c>
      <c r="N1125" s="273" t="s">
        <v>1203</v>
      </c>
      <c r="P1125" s="273" t="s">
        <v>1011</v>
      </c>
      <c r="Q1125" s="273" t="s">
        <v>1496</v>
      </c>
      <c r="R1125" s="273" t="s">
        <v>70</v>
      </c>
      <c r="S1125" s="273" t="s">
        <v>1521</v>
      </c>
      <c r="T1125" s="273" t="s">
        <v>1596</v>
      </c>
      <c r="U1125" s="273" t="s">
        <v>73</v>
      </c>
      <c r="V1125" s="273" t="s">
        <v>1597</v>
      </c>
      <c r="W1125" s="273">
        <v>329218</v>
      </c>
      <c r="X1125" s="273" t="s">
        <v>83</v>
      </c>
      <c r="Y1125" s="273" t="s">
        <v>75</v>
      </c>
      <c r="Z1125" s="273" t="s">
        <v>384</v>
      </c>
      <c r="AA1125" s="273" t="s">
        <v>384</v>
      </c>
      <c r="AB1125" s="274">
        <v>44986</v>
      </c>
      <c r="AC1125" s="273">
        <v>11881</v>
      </c>
      <c r="AD1125" s="273">
        <v>48</v>
      </c>
      <c r="AK1125" s="273">
        <v>337710</v>
      </c>
      <c r="BV1125" s="279" t="s">
        <v>83</v>
      </c>
      <c r="BW1125" s="280" t="s">
        <v>63</v>
      </c>
      <c r="BX1125" s="280" t="s">
        <v>228</v>
      </c>
      <c r="BY1125" s="280" t="s">
        <v>244</v>
      </c>
      <c r="BZ1125" s="280" t="s">
        <v>86</v>
      </c>
      <c r="CA1125" s="280" t="s">
        <v>87</v>
      </c>
      <c r="CB1125" s="280" t="s">
        <v>233</v>
      </c>
      <c r="CC1125" s="280" t="s">
        <v>234</v>
      </c>
      <c r="CD1125" s="281">
        <v>1</v>
      </c>
      <c r="CE1125" s="277">
        <v>45047</v>
      </c>
      <c r="CF1125" s="280"/>
      <c r="CG1125" s="280" t="s">
        <v>181</v>
      </c>
      <c r="CH1125" s="280"/>
      <c r="CI1125" s="280" t="s">
        <v>181</v>
      </c>
      <c r="CJ1125" s="280" t="s">
        <v>734</v>
      </c>
      <c r="CK1125" s="280"/>
      <c r="CL1125" s="280"/>
      <c r="CM1125" s="280" t="s">
        <v>73</v>
      </c>
      <c r="CN1125" s="280">
        <v>3</v>
      </c>
    </row>
    <row r="1126" spans="4:92">
      <c r="D1126" s="273" t="s">
        <v>83</v>
      </c>
      <c r="E1126" s="273" t="s">
        <v>287</v>
      </c>
      <c r="F1126" s="273" t="s">
        <v>948</v>
      </c>
      <c r="G1126" s="273" t="s">
        <v>952</v>
      </c>
      <c r="H1126" s="274">
        <v>44927</v>
      </c>
      <c r="I1126" s="273">
        <v>17170</v>
      </c>
      <c r="J1126" s="273">
        <v>829</v>
      </c>
      <c r="K1126" s="273">
        <v>3</v>
      </c>
      <c r="L1126" s="273" t="s">
        <v>1202</v>
      </c>
      <c r="M1126" s="273">
        <v>15.98175</v>
      </c>
      <c r="N1126" s="273" t="s">
        <v>1203</v>
      </c>
      <c r="P1126" s="273" t="s">
        <v>1204</v>
      </c>
      <c r="Q1126" s="273" t="s">
        <v>1496</v>
      </c>
      <c r="R1126" s="273" t="s">
        <v>70</v>
      </c>
      <c r="S1126" s="273" t="s">
        <v>1521</v>
      </c>
      <c r="T1126" s="273" t="s">
        <v>1598</v>
      </c>
      <c r="U1126" s="273" t="s">
        <v>1598</v>
      </c>
      <c r="V1126" s="273" t="s">
        <v>1597</v>
      </c>
      <c r="W1126" s="273">
        <v>337146</v>
      </c>
      <c r="X1126" s="273" t="s">
        <v>83</v>
      </c>
      <c r="Y1126" s="273" t="s">
        <v>75</v>
      </c>
      <c r="Z1126" s="273" t="s">
        <v>384</v>
      </c>
      <c r="AA1126" s="273" t="s">
        <v>384</v>
      </c>
      <c r="AB1126" s="274">
        <v>45017</v>
      </c>
      <c r="AC1126" s="273">
        <v>11919</v>
      </c>
      <c r="AD1126" s="273">
        <v>48</v>
      </c>
      <c r="AK1126" s="273">
        <v>337728</v>
      </c>
      <c r="BV1126" s="336" t="s">
        <v>83</v>
      </c>
      <c r="BW1126" s="337" t="s">
        <v>63</v>
      </c>
      <c r="BX1126" s="337" t="s">
        <v>228</v>
      </c>
      <c r="BY1126" s="337" t="s">
        <v>244</v>
      </c>
      <c r="BZ1126" s="337" t="s">
        <v>204</v>
      </c>
      <c r="CA1126" s="337" t="s">
        <v>205</v>
      </c>
      <c r="CB1126" s="337" t="s">
        <v>206</v>
      </c>
      <c r="CC1126" s="337" t="s">
        <v>207</v>
      </c>
      <c r="CD1126" s="338">
        <v>0</v>
      </c>
      <c r="CE1126" s="335">
        <v>45047</v>
      </c>
      <c r="CF1126" s="337"/>
      <c r="CG1126" s="337" t="s">
        <v>181</v>
      </c>
      <c r="CH1126" s="337"/>
      <c r="CI1126" s="337" t="s">
        <v>208</v>
      </c>
      <c r="CJ1126" s="337" t="s">
        <v>209</v>
      </c>
      <c r="CK1126" s="337"/>
      <c r="CL1126" s="337"/>
      <c r="CM1126" s="337" t="s">
        <v>73</v>
      </c>
      <c r="CN1126" s="337">
        <v>3</v>
      </c>
    </row>
    <row r="1127" spans="4:92">
      <c r="D1127" s="273" t="s">
        <v>83</v>
      </c>
      <c r="E1127" s="273" t="s">
        <v>287</v>
      </c>
      <c r="F1127" s="273" t="s">
        <v>948</v>
      </c>
      <c r="G1127" s="273" t="s">
        <v>952</v>
      </c>
      <c r="H1127" s="274">
        <v>44958</v>
      </c>
      <c r="I1127" s="273">
        <v>11413</v>
      </c>
      <c r="J1127" s="273">
        <v>829</v>
      </c>
      <c r="W1127" s="273">
        <v>144864</v>
      </c>
      <c r="X1127" s="273" t="s">
        <v>83</v>
      </c>
      <c r="Y1127" s="273" t="s">
        <v>75</v>
      </c>
      <c r="Z1127" s="273" t="s">
        <v>384</v>
      </c>
      <c r="AA1127" s="273" t="s">
        <v>384</v>
      </c>
      <c r="AB1127" s="274">
        <v>45017</v>
      </c>
      <c r="AC1127" s="273">
        <v>11919</v>
      </c>
      <c r="AD1127" s="273">
        <v>48</v>
      </c>
      <c r="AK1127" s="273">
        <v>337736</v>
      </c>
      <c r="BV1127" s="279" t="s">
        <v>83</v>
      </c>
      <c r="BW1127" s="280" t="s">
        <v>63</v>
      </c>
      <c r="BX1127" s="280" t="s">
        <v>228</v>
      </c>
      <c r="BY1127" s="280" t="s">
        <v>244</v>
      </c>
      <c r="BZ1127" s="280" t="s">
        <v>86</v>
      </c>
      <c r="CA1127" s="280" t="s">
        <v>87</v>
      </c>
      <c r="CB1127" s="280" t="s">
        <v>217</v>
      </c>
      <c r="CC1127" s="280" t="s">
        <v>218</v>
      </c>
      <c r="CD1127" s="281">
        <v>2</v>
      </c>
      <c r="CE1127" s="277">
        <v>45047</v>
      </c>
      <c r="CF1127" s="280"/>
      <c r="CG1127" s="280" t="s">
        <v>181</v>
      </c>
      <c r="CH1127" s="280"/>
      <c r="CI1127" s="280" t="s">
        <v>181</v>
      </c>
      <c r="CJ1127" s="280" t="s">
        <v>937</v>
      </c>
      <c r="CK1127" s="280"/>
      <c r="CL1127" s="280"/>
      <c r="CM1127" s="280" t="s">
        <v>73</v>
      </c>
      <c r="CN1127" s="280">
        <v>3</v>
      </c>
    </row>
    <row r="1128" spans="4:92">
      <c r="D1128" s="273" t="s">
        <v>83</v>
      </c>
      <c r="E1128" s="273" t="s">
        <v>287</v>
      </c>
      <c r="F1128" s="273" t="s">
        <v>948</v>
      </c>
      <c r="G1128" s="273" t="s">
        <v>952</v>
      </c>
      <c r="H1128" s="274">
        <v>44958</v>
      </c>
      <c r="I1128" s="273">
        <v>11413</v>
      </c>
      <c r="J1128" s="273">
        <v>829</v>
      </c>
      <c r="K1128" s="273">
        <v>1446</v>
      </c>
      <c r="L1128" s="273" t="s">
        <v>66</v>
      </c>
      <c r="M1128" s="273">
        <v>121.6074369</v>
      </c>
      <c r="N1128" s="273" t="s">
        <v>115</v>
      </c>
      <c r="W1128" s="273">
        <v>144888</v>
      </c>
      <c r="X1128" s="273" t="s">
        <v>83</v>
      </c>
      <c r="Y1128" s="273" t="s">
        <v>75</v>
      </c>
      <c r="Z1128" s="273" t="s">
        <v>357</v>
      </c>
      <c r="AA1128" s="273" t="s">
        <v>616</v>
      </c>
      <c r="AB1128" s="274">
        <v>44927</v>
      </c>
      <c r="AC1128" s="273">
        <v>15477</v>
      </c>
      <c r="AD1128" s="273">
        <v>700</v>
      </c>
      <c r="AK1128" s="273">
        <v>284560</v>
      </c>
      <c r="BV1128" s="336" t="s">
        <v>83</v>
      </c>
      <c r="BW1128" s="337" t="s">
        <v>63</v>
      </c>
      <c r="BX1128" s="337" t="s">
        <v>228</v>
      </c>
      <c r="BY1128" s="337" t="s">
        <v>244</v>
      </c>
      <c r="BZ1128" s="337" t="s">
        <v>86</v>
      </c>
      <c r="CA1128" s="337" t="s">
        <v>87</v>
      </c>
      <c r="CB1128" s="337" t="s">
        <v>179</v>
      </c>
      <c r="CC1128" s="337" t="s">
        <v>180</v>
      </c>
      <c r="CD1128" s="338">
        <v>1</v>
      </c>
      <c r="CE1128" s="335">
        <v>45047</v>
      </c>
      <c r="CF1128" s="337"/>
      <c r="CG1128" s="337" t="s">
        <v>181</v>
      </c>
      <c r="CH1128" s="337"/>
      <c r="CI1128" s="337" t="s">
        <v>181</v>
      </c>
      <c r="CJ1128" s="337" t="s">
        <v>1419</v>
      </c>
      <c r="CK1128" s="337"/>
      <c r="CL1128" s="337"/>
      <c r="CM1128" s="337" t="s">
        <v>73</v>
      </c>
      <c r="CN1128" s="337">
        <v>3</v>
      </c>
    </row>
    <row r="1129" spans="4:92">
      <c r="D1129" s="273" t="s">
        <v>83</v>
      </c>
      <c r="E1129" s="273" t="s">
        <v>287</v>
      </c>
      <c r="F1129" s="273" t="s">
        <v>948</v>
      </c>
      <c r="G1129" s="273" t="s">
        <v>952</v>
      </c>
      <c r="H1129" s="274">
        <v>44958</v>
      </c>
      <c r="I1129" s="273">
        <v>11413</v>
      </c>
      <c r="J1129" s="273">
        <v>829</v>
      </c>
      <c r="K1129" s="273">
        <v>0</v>
      </c>
      <c r="L1129" s="273" t="s">
        <v>66</v>
      </c>
      <c r="N1129" s="273" t="s">
        <v>107</v>
      </c>
      <c r="W1129" s="273">
        <v>144889</v>
      </c>
      <c r="X1129" s="273" t="s">
        <v>83</v>
      </c>
      <c r="Y1129" s="273" t="s">
        <v>75</v>
      </c>
      <c r="Z1129" s="273" t="s">
        <v>357</v>
      </c>
      <c r="AA1129" s="273" t="s">
        <v>616</v>
      </c>
      <c r="AB1129" s="274">
        <v>44927</v>
      </c>
      <c r="AC1129" s="273">
        <v>16121</v>
      </c>
      <c r="AD1129" s="273">
        <v>700</v>
      </c>
      <c r="AK1129" s="273">
        <v>301391</v>
      </c>
      <c r="BV1129" s="279" t="s">
        <v>83</v>
      </c>
      <c r="BW1129" s="280" t="s">
        <v>63</v>
      </c>
      <c r="BX1129" s="280" t="s">
        <v>228</v>
      </c>
      <c r="BY1129" s="280" t="s">
        <v>244</v>
      </c>
      <c r="BZ1129" s="280" t="s">
        <v>138</v>
      </c>
      <c r="CA1129" s="280" t="s">
        <v>139</v>
      </c>
      <c r="CB1129" s="280" t="s">
        <v>190</v>
      </c>
      <c r="CC1129" s="280" t="s">
        <v>191</v>
      </c>
      <c r="CD1129" s="281">
        <v>8</v>
      </c>
      <c r="CE1129" s="277">
        <v>45047</v>
      </c>
      <c r="CF1129" s="280">
        <v>0</v>
      </c>
      <c r="CG1129" s="280" t="s">
        <v>80</v>
      </c>
      <c r="CH1129" s="280">
        <v>0</v>
      </c>
      <c r="CI1129" s="280" t="s">
        <v>80</v>
      </c>
      <c r="CJ1129" s="280"/>
      <c r="CK1129" s="280"/>
      <c r="CL1129" s="280"/>
      <c r="CM1129" s="280" t="s">
        <v>73</v>
      </c>
      <c r="CN1129" s="280">
        <v>3</v>
      </c>
    </row>
    <row r="1130" spans="4:92">
      <c r="D1130" s="273" t="s">
        <v>83</v>
      </c>
      <c r="E1130" s="273" t="s">
        <v>287</v>
      </c>
      <c r="F1130" s="273" t="s">
        <v>948</v>
      </c>
      <c r="G1130" s="273" t="s">
        <v>952</v>
      </c>
      <c r="H1130" s="274">
        <v>44986</v>
      </c>
      <c r="I1130" s="273">
        <v>11575</v>
      </c>
      <c r="J1130" s="273">
        <v>829</v>
      </c>
      <c r="W1130" s="273">
        <v>149562</v>
      </c>
      <c r="X1130" s="273" t="s">
        <v>83</v>
      </c>
      <c r="Y1130" s="273" t="s">
        <v>75</v>
      </c>
      <c r="Z1130" s="273" t="s">
        <v>357</v>
      </c>
      <c r="AA1130" s="273" t="s">
        <v>616</v>
      </c>
      <c r="AB1130" s="274">
        <v>44927</v>
      </c>
      <c r="AC1130" s="273">
        <v>16122</v>
      </c>
      <c r="AD1130" s="273">
        <v>700</v>
      </c>
      <c r="AE1130" s="273">
        <v>0.2</v>
      </c>
      <c r="AF1130" s="273" t="s">
        <v>90</v>
      </c>
      <c r="AH1130" s="273" t="s">
        <v>1599</v>
      </c>
      <c r="AI1130" s="273" t="s">
        <v>199</v>
      </c>
      <c r="AJ1130" s="273" t="s">
        <v>200</v>
      </c>
      <c r="AK1130" s="273">
        <v>301407</v>
      </c>
      <c r="BV1130" s="336" t="s">
        <v>83</v>
      </c>
      <c r="BW1130" s="337" t="s">
        <v>63</v>
      </c>
      <c r="BX1130" s="337" t="s">
        <v>228</v>
      </c>
      <c r="BY1130" s="337" t="s">
        <v>244</v>
      </c>
      <c r="BZ1130" s="337" t="s">
        <v>167</v>
      </c>
      <c r="CA1130" s="337" t="s">
        <v>168</v>
      </c>
      <c r="CB1130" s="337" t="s">
        <v>319</v>
      </c>
      <c r="CC1130" s="337" t="s">
        <v>320</v>
      </c>
      <c r="CD1130" s="338">
        <v>15</v>
      </c>
      <c r="CE1130" s="335">
        <v>45047</v>
      </c>
      <c r="CF1130" s="337">
        <v>0</v>
      </c>
      <c r="CG1130" s="337" t="s">
        <v>80</v>
      </c>
      <c r="CH1130" s="337">
        <v>0</v>
      </c>
      <c r="CI1130" s="337" t="s">
        <v>80</v>
      </c>
      <c r="CJ1130" s="337"/>
      <c r="CK1130" s="337"/>
      <c r="CL1130" s="337"/>
      <c r="CM1130" s="337" t="s">
        <v>73</v>
      </c>
      <c r="CN1130" s="337">
        <v>3</v>
      </c>
    </row>
    <row r="1131" spans="4:92">
      <c r="D1131" s="273" t="s">
        <v>83</v>
      </c>
      <c r="E1131" s="273" t="s">
        <v>287</v>
      </c>
      <c r="F1131" s="273" t="s">
        <v>866</v>
      </c>
      <c r="G1131" s="273" t="s">
        <v>871</v>
      </c>
      <c r="H1131" s="274">
        <v>45261</v>
      </c>
      <c r="I1131" s="273">
        <v>17044</v>
      </c>
      <c r="J1131" s="273">
        <v>801</v>
      </c>
      <c r="K1131" s="273">
        <v>0</v>
      </c>
      <c r="L1131" s="273" t="s">
        <v>66</v>
      </c>
      <c r="N1131" s="273" t="s">
        <v>107</v>
      </c>
      <c r="W1131" s="273">
        <v>318113</v>
      </c>
      <c r="X1131" s="273" t="s">
        <v>83</v>
      </c>
      <c r="Y1131" s="273" t="s">
        <v>75</v>
      </c>
      <c r="Z1131" s="273" t="s">
        <v>357</v>
      </c>
      <c r="AA1131" s="273" t="s">
        <v>702</v>
      </c>
      <c r="AB1131" s="274">
        <v>44927</v>
      </c>
      <c r="AC1131" s="273">
        <v>16301</v>
      </c>
      <c r="AD1131" s="273">
        <v>729</v>
      </c>
      <c r="AK1131" s="273">
        <v>303653</v>
      </c>
      <c r="BV1131" s="279" t="s">
        <v>83</v>
      </c>
      <c r="BW1131" s="280" t="s">
        <v>63</v>
      </c>
      <c r="BX1131" s="280" t="s">
        <v>228</v>
      </c>
      <c r="BY1131" s="280" t="s">
        <v>244</v>
      </c>
      <c r="BZ1131" s="280" t="s">
        <v>167</v>
      </c>
      <c r="CA1131" s="280" t="s">
        <v>168</v>
      </c>
      <c r="CB1131" s="280" t="s">
        <v>313</v>
      </c>
      <c r="CC1131" s="280" t="s">
        <v>314</v>
      </c>
      <c r="CD1131" s="281">
        <v>14</v>
      </c>
      <c r="CE1131" s="277">
        <v>45047</v>
      </c>
      <c r="CF1131" s="280">
        <v>0</v>
      </c>
      <c r="CG1131" s="280" t="s">
        <v>80</v>
      </c>
      <c r="CH1131" s="280">
        <v>0</v>
      </c>
      <c r="CI1131" s="280" t="s">
        <v>80</v>
      </c>
      <c r="CJ1131" s="280"/>
      <c r="CK1131" s="280"/>
      <c r="CL1131" s="280"/>
      <c r="CM1131" s="280" t="s">
        <v>73</v>
      </c>
      <c r="CN1131" s="280">
        <v>3</v>
      </c>
    </row>
    <row r="1132" spans="4:92">
      <c r="D1132" s="273" t="s">
        <v>83</v>
      </c>
      <c r="E1132" s="273" t="s">
        <v>287</v>
      </c>
      <c r="F1132" s="273" t="s">
        <v>833</v>
      </c>
      <c r="G1132" s="273" t="s">
        <v>840</v>
      </c>
      <c r="H1132" s="274">
        <v>44927</v>
      </c>
      <c r="I1132" s="273">
        <v>11230</v>
      </c>
      <c r="J1132" s="273">
        <v>792</v>
      </c>
      <c r="W1132" s="273">
        <v>139557</v>
      </c>
      <c r="X1132" s="273" t="s">
        <v>83</v>
      </c>
      <c r="Y1132" s="273" t="s">
        <v>75</v>
      </c>
      <c r="Z1132" s="273" t="s">
        <v>357</v>
      </c>
      <c r="AA1132" s="273" t="s">
        <v>702</v>
      </c>
      <c r="AB1132" s="274">
        <v>44927</v>
      </c>
      <c r="AC1132" s="273">
        <v>16302</v>
      </c>
      <c r="AD1132" s="273">
        <v>729</v>
      </c>
      <c r="AE1132" s="273">
        <v>0</v>
      </c>
      <c r="AF1132" s="273" t="s">
        <v>90</v>
      </c>
      <c r="AG1132" s="273" t="s">
        <v>121</v>
      </c>
      <c r="AH1132" s="273" t="s">
        <v>122</v>
      </c>
      <c r="AI1132" s="273" t="s">
        <v>123</v>
      </c>
      <c r="AJ1132" s="273" t="s">
        <v>124</v>
      </c>
      <c r="AK1132" s="273">
        <v>303669</v>
      </c>
      <c r="BV1132" s="336" t="s">
        <v>83</v>
      </c>
      <c r="BW1132" s="337" t="s">
        <v>63</v>
      </c>
      <c r="BX1132" s="337" t="s">
        <v>228</v>
      </c>
      <c r="BY1132" s="337" t="s">
        <v>244</v>
      </c>
      <c r="BZ1132" s="337" t="s">
        <v>167</v>
      </c>
      <c r="CA1132" s="337" t="s">
        <v>168</v>
      </c>
      <c r="CB1132" s="337" t="s">
        <v>353</v>
      </c>
      <c r="CC1132" s="337" t="s">
        <v>354</v>
      </c>
      <c r="CD1132" s="338">
        <v>13</v>
      </c>
      <c r="CE1132" s="335">
        <v>45047</v>
      </c>
      <c r="CF1132" s="337">
        <v>0</v>
      </c>
      <c r="CG1132" s="337" t="s">
        <v>80</v>
      </c>
      <c r="CH1132" s="337">
        <v>0</v>
      </c>
      <c r="CI1132" s="337" t="s">
        <v>80</v>
      </c>
      <c r="CJ1132" s="337"/>
      <c r="CK1132" s="337"/>
      <c r="CL1132" s="337"/>
      <c r="CM1132" s="337" t="s">
        <v>73</v>
      </c>
      <c r="CN1132" s="337">
        <v>3</v>
      </c>
    </row>
    <row r="1133" spans="4:92">
      <c r="D1133" s="273" t="s">
        <v>83</v>
      </c>
      <c r="E1133" s="273" t="s">
        <v>287</v>
      </c>
      <c r="F1133" s="273" t="s">
        <v>833</v>
      </c>
      <c r="G1133" s="273" t="s">
        <v>840</v>
      </c>
      <c r="H1133" s="274">
        <v>44927</v>
      </c>
      <c r="I1133" s="273">
        <v>11230</v>
      </c>
      <c r="J1133" s="273">
        <v>792</v>
      </c>
      <c r="K1133" s="273">
        <v>0</v>
      </c>
      <c r="L1133" s="273" t="s">
        <v>66</v>
      </c>
      <c r="N1133" s="273" t="s">
        <v>107</v>
      </c>
      <c r="W1133" s="273">
        <v>139582</v>
      </c>
      <c r="X1133" s="273" t="s">
        <v>83</v>
      </c>
      <c r="Y1133" s="273" t="s">
        <v>75</v>
      </c>
      <c r="Z1133" s="273" t="s">
        <v>357</v>
      </c>
      <c r="AA1133" s="273" t="s">
        <v>629</v>
      </c>
      <c r="AB1133" s="274">
        <v>44927</v>
      </c>
      <c r="AC1133" s="273">
        <v>15480</v>
      </c>
      <c r="AD1133" s="273">
        <v>703</v>
      </c>
      <c r="AK1133" s="273">
        <v>284572</v>
      </c>
      <c r="BV1133" s="279" t="s">
        <v>64</v>
      </c>
      <c r="BW1133" s="280" t="s">
        <v>75</v>
      </c>
      <c r="BX1133" s="280" t="s">
        <v>308</v>
      </c>
      <c r="BY1133" s="280" t="s">
        <v>308</v>
      </c>
      <c r="BZ1133" s="280" t="s">
        <v>138</v>
      </c>
      <c r="CA1133" s="280" t="s">
        <v>139</v>
      </c>
      <c r="CB1133" s="280" t="s">
        <v>190</v>
      </c>
      <c r="CC1133" s="280" t="s">
        <v>191</v>
      </c>
      <c r="CD1133" s="281">
        <v>8</v>
      </c>
      <c r="CE1133" s="277">
        <v>45261</v>
      </c>
      <c r="CF1133" s="280">
        <v>0</v>
      </c>
      <c r="CG1133" s="280" t="s">
        <v>90</v>
      </c>
      <c r="CH1133" s="280">
        <v>0</v>
      </c>
      <c r="CI1133" s="280" t="s">
        <v>80</v>
      </c>
      <c r="CJ1133" s="280"/>
      <c r="CK1133" s="280"/>
      <c r="CL1133" s="280"/>
      <c r="CM1133" s="280" t="s">
        <v>73</v>
      </c>
      <c r="CN1133" s="280">
        <v>3</v>
      </c>
    </row>
    <row r="1134" spans="4:92">
      <c r="D1134" s="273" t="s">
        <v>83</v>
      </c>
      <c r="E1134" s="273" t="s">
        <v>287</v>
      </c>
      <c r="F1134" s="273" t="s">
        <v>833</v>
      </c>
      <c r="G1134" s="273" t="s">
        <v>840</v>
      </c>
      <c r="H1134" s="274">
        <v>44927</v>
      </c>
      <c r="I1134" s="273">
        <v>11230</v>
      </c>
      <c r="J1134" s="273">
        <v>792</v>
      </c>
      <c r="K1134" s="273">
        <v>370.46</v>
      </c>
      <c r="L1134" s="273" t="s">
        <v>66</v>
      </c>
      <c r="M1134" s="273">
        <v>39.123323999999997</v>
      </c>
      <c r="N1134" s="273" t="s">
        <v>115</v>
      </c>
      <c r="W1134" s="273">
        <v>139581</v>
      </c>
      <c r="X1134" s="273" t="s">
        <v>83</v>
      </c>
      <c r="Y1134" s="273" t="s">
        <v>75</v>
      </c>
      <c r="Z1134" s="273" t="s">
        <v>357</v>
      </c>
      <c r="AA1134" s="273" t="s">
        <v>629</v>
      </c>
      <c r="AB1134" s="274">
        <v>44927</v>
      </c>
      <c r="AC1134" s="273">
        <v>16139</v>
      </c>
      <c r="AD1134" s="273">
        <v>703</v>
      </c>
      <c r="AK1134" s="273">
        <v>301607</v>
      </c>
      <c r="BV1134" s="336" t="s">
        <v>64</v>
      </c>
      <c r="BW1134" s="337" t="s">
        <v>75</v>
      </c>
      <c r="BX1134" s="337" t="s">
        <v>308</v>
      </c>
      <c r="BY1134" s="337" t="s">
        <v>308</v>
      </c>
      <c r="BZ1134" s="337" t="s">
        <v>86</v>
      </c>
      <c r="CA1134" s="337" t="s">
        <v>87</v>
      </c>
      <c r="CB1134" s="337" t="s">
        <v>217</v>
      </c>
      <c r="CC1134" s="337" t="s">
        <v>218</v>
      </c>
      <c r="CD1134" s="338">
        <v>2</v>
      </c>
      <c r="CE1134" s="335">
        <v>45261</v>
      </c>
      <c r="CF1134" s="337"/>
      <c r="CG1134" s="337" t="s">
        <v>181</v>
      </c>
      <c r="CH1134" s="337"/>
      <c r="CI1134" s="337" t="s">
        <v>181</v>
      </c>
      <c r="CJ1134" s="337" t="s">
        <v>1078</v>
      </c>
      <c r="CK1134" s="337"/>
      <c r="CL1134" s="337"/>
      <c r="CM1134" s="337" t="s">
        <v>73</v>
      </c>
      <c r="CN1134" s="337">
        <v>3</v>
      </c>
    </row>
    <row r="1135" spans="4:92">
      <c r="D1135" s="273" t="s">
        <v>83</v>
      </c>
      <c r="E1135" s="273" t="s">
        <v>287</v>
      </c>
      <c r="F1135" s="273" t="s">
        <v>833</v>
      </c>
      <c r="G1135" s="273" t="s">
        <v>840</v>
      </c>
      <c r="H1135" s="274">
        <v>44927</v>
      </c>
      <c r="I1135" s="273">
        <v>17154</v>
      </c>
      <c r="J1135" s="273">
        <v>792</v>
      </c>
      <c r="K1135" s="273">
        <v>17</v>
      </c>
      <c r="L1135" s="273" t="s">
        <v>1202</v>
      </c>
      <c r="M1135" s="273">
        <v>133.18125000000001</v>
      </c>
      <c r="N1135" s="273" t="s">
        <v>1203</v>
      </c>
      <c r="P1135" s="273" t="s">
        <v>1204</v>
      </c>
      <c r="Q1135" s="273" t="s">
        <v>1496</v>
      </c>
      <c r="R1135" s="273" t="s">
        <v>70</v>
      </c>
      <c r="S1135" s="273" t="s">
        <v>1521</v>
      </c>
      <c r="T1135" s="273" t="s">
        <v>1600</v>
      </c>
      <c r="U1135" s="273" t="s">
        <v>1523</v>
      </c>
      <c r="V1135" s="273" t="s">
        <v>1601</v>
      </c>
      <c r="W1135" s="273">
        <v>328962</v>
      </c>
      <c r="X1135" s="273" t="s">
        <v>83</v>
      </c>
      <c r="Y1135" s="273" t="s">
        <v>75</v>
      </c>
      <c r="Z1135" s="273" t="s">
        <v>357</v>
      </c>
      <c r="AA1135" s="273" t="s">
        <v>629</v>
      </c>
      <c r="AB1135" s="274">
        <v>44927</v>
      </c>
      <c r="AC1135" s="273">
        <v>16140</v>
      </c>
      <c r="AD1135" s="273">
        <v>703</v>
      </c>
      <c r="AE1135" s="273">
        <v>0</v>
      </c>
      <c r="AF1135" s="273" t="s">
        <v>90</v>
      </c>
      <c r="AG1135" s="273" t="s">
        <v>122</v>
      </c>
      <c r="AH1135" s="273" t="s">
        <v>122</v>
      </c>
      <c r="AI1135" s="273" t="s">
        <v>123</v>
      </c>
      <c r="AJ1135" s="273" t="s">
        <v>200</v>
      </c>
      <c r="AK1135" s="273">
        <v>301623</v>
      </c>
      <c r="BV1135" s="279" t="s">
        <v>64</v>
      </c>
      <c r="BW1135" s="280" t="s">
        <v>75</v>
      </c>
      <c r="BX1135" s="280" t="s">
        <v>308</v>
      </c>
      <c r="BY1135" s="280" t="s">
        <v>308</v>
      </c>
      <c r="BZ1135" s="280" t="s">
        <v>86</v>
      </c>
      <c r="CA1135" s="280" t="s">
        <v>87</v>
      </c>
      <c r="CB1135" s="280" t="s">
        <v>217</v>
      </c>
      <c r="CC1135" s="280" t="s">
        <v>218</v>
      </c>
      <c r="CD1135" s="281">
        <v>2</v>
      </c>
      <c r="CE1135" s="277">
        <v>45261</v>
      </c>
      <c r="CF1135" s="280"/>
      <c r="CG1135" s="280" t="s">
        <v>181</v>
      </c>
      <c r="CH1135" s="280"/>
      <c r="CI1135" s="280" t="s">
        <v>181</v>
      </c>
      <c r="CJ1135" s="280" t="s">
        <v>1068</v>
      </c>
      <c r="CK1135" s="280"/>
      <c r="CL1135" s="280"/>
      <c r="CM1135" s="280" t="s">
        <v>73</v>
      </c>
      <c r="CN1135" s="280">
        <v>3</v>
      </c>
    </row>
    <row r="1136" spans="4:92">
      <c r="D1136" s="273" t="s">
        <v>83</v>
      </c>
      <c r="E1136" s="273" t="s">
        <v>287</v>
      </c>
      <c r="F1136" s="273" t="s">
        <v>833</v>
      </c>
      <c r="G1136" s="273" t="s">
        <v>840</v>
      </c>
      <c r="H1136" s="274">
        <v>44958</v>
      </c>
      <c r="I1136" s="273">
        <v>11392</v>
      </c>
      <c r="J1136" s="273">
        <v>792</v>
      </c>
      <c r="W1136" s="273">
        <v>144255</v>
      </c>
      <c r="X1136" s="273" t="s">
        <v>83</v>
      </c>
      <c r="Y1136" s="273" t="s">
        <v>75</v>
      </c>
      <c r="Z1136" s="273" t="s">
        <v>357</v>
      </c>
      <c r="AA1136" s="273" t="s">
        <v>699</v>
      </c>
      <c r="AB1136" s="274">
        <v>44927</v>
      </c>
      <c r="AC1136" s="273">
        <v>16295</v>
      </c>
      <c r="AD1136" s="273">
        <v>728</v>
      </c>
      <c r="AK1136" s="273">
        <v>303581</v>
      </c>
      <c r="BV1136" s="336" t="s">
        <v>64</v>
      </c>
      <c r="BW1136" s="337" t="s">
        <v>75</v>
      </c>
      <c r="BX1136" s="337" t="s">
        <v>308</v>
      </c>
      <c r="BY1136" s="337" t="s">
        <v>308</v>
      </c>
      <c r="BZ1136" s="337" t="s">
        <v>86</v>
      </c>
      <c r="CA1136" s="337" t="s">
        <v>87</v>
      </c>
      <c r="CB1136" s="337" t="s">
        <v>217</v>
      </c>
      <c r="CC1136" s="337" t="s">
        <v>218</v>
      </c>
      <c r="CD1136" s="338">
        <v>2</v>
      </c>
      <c r="CE1136" s="335">
        <v>45261</v>
      </c>
      <c r="CF1136" s="337"/>
      <c r="CG1136" s="337" t="s">
        <v>181</v>
      </c>
      <c r="CH1136" s="337"/>
      <c r="CI1136" s="337" t="s">
        <v>181</v>
      </c>
      <c r="CJ1136" s="337" t="s">
        <v>1071</v>
      </c>
      <c r="CK1136" s="337"/>
      <c r="CL1136" s="337"/>
      <c r="CM1136" s="337" t="s">
        <v>73</v>
      </c>
      <c r="CN1136" s="337">
        <v>3</v>
      </c>
    </row>
    <row r="1137" spans="4:92">
      <c r="D1137" s="273" t="s">
        <v>83</v>
      </c>
      <c r="E1137" s="273" t="s">
        <v>287</v>
      </c>
      <c r="F1137" s="273" t="s">
        <v>833</v>
      </c>
      <c r="G1137" s="273" t="s">
        <v>840</v>
      </c>
      <c r="H1137" s="274">
        <v>44958</v>
      </c>
      <c r="I1137" s="273">
        <v>11392</v>
      </c>
      <c r="J1137" s="273">
        <v>792</v>
      </c>
      <c r="K1137" s="273">
        <v>0</v>
      </c>
      <c r="L1137" s="273" t="s">
        <v>66</v>
      </c>
      <c r="N1137" s="273" t="s">
        <v>107</v>
      </c>
      <c r="W1137" s="273">
        <v>144280</v>
      </c>
      <c r="X1137" s="273" t="s">
        <v>83</v>
      </c>
      <c r="Y1137" s="273" t="s">
        <v>75</v>
      </c>
      <c r="Z1137" s="273" t="s">
        <v>357</v>
      </c>
      <c r="AA1137" s="273" t="s">
        <v>699</v>
      </c>
      <c r="AB1137" s="274">
        <v>44927</v>
      </c>
      <c r="AC1137" s="273">
        <v>16296</v>
      </c>
      <c r="AD1137" s="273">
        <v>728</v>
      </c>
      <c r="AE1137" s="273">
        <v>0</v>
      </c>
      <c r="AF1137" s="273" t="s">
        <v>90</v>
      </c>
      <c r="AG1137" s="273" t="s">
        <v>121</v>
      </c>
      <c r="AH1137" s="273" t="s">
        <v>122</v>
      </c>
      <c r="AI1137" s="273" t="s">
        <v>123</v>
      </c>
      <c r="AJ1137" s="273" t="s">
        <v>124</v>
      </c>
      <c r="AK1137" s="273">
        <v>303597</v>
      </c>
      <c r="BV1137" s="279" t="s">
        <v>64</v>
      </c>
      <c r="BW1137" s="280" t="s">
        <v>75</v>
      </c>
      <c r="BX1137" s="280" t="s">
        <v>308</v>
      </c>
      <c r="BY1137" s="280" t="s">
        <v>308</v>
      </c>
      <c r="BZ1137" s="280" t="s">
        <v>86</v>
      </c>
      <c r="CA1137" s="280" t="s">
        <v>87</v>
      </c>
      <c r="CB1137" s="280" t="s">
        <v>217</v>
      </c>
      <c r="CC1137" s="280" t="s">
        <v>218</v>
      </c>
      <c r="CD1137" s="281">
        <v>2</v>
      </c>
      <c r="CE1137" s="277">
        <v>45261</v>
      </c>
      <c r="CF1137" s="280"/>
      <c r="CG1137" s="280" t="s">
        <v>181</v>
      </c>
      <c r="CH1137" s="280"/>
      <c r="CI1137" s="280" t="s">
        <v>181</v>
      </c>
      <c r="CJ1137" s="280" t="s">
        <v>1075</v>
      </c>
      <c r="CK1137" s="280"/>
      <c r="CL1137" s="280"/>
      <c r="CM1137" s="280" t="s">
        <v>73</v>
      </c>
      <c r="CN1137" s="280">
        <v>3</v>
      </c>
    </row>
    <row r="1138" spans="4:92">
      <c r="D1138" s="273" t="s">
        <v>83</v>
      </c>
      <c r="E1138" s="273" t="s">
        <v>287</v>
      </c>
      <c r="F1138" s="273" t="s">
        <v>833</v>
      </c>
      <c r="G1138" s="273" t="s">
        <v>840</v>
      </c>
      <c r="H1138" s="274">
        <v>44958</v>
      </c>
      <c r="I1138" s="273">
        <v>11392</v>
      </c>
      <c r="J1138" s="273">
        <v>792</v>
      </c>
      <c r="K1138" s="273">
        <v>804.84</v>
      </c>
      <c r="L1138" s="273" t="s">
        <v>66</v>
      </c>
      <c r="M1138" s="273">
        <v>88.922456999999994</v>
      </c>
      <c r="N1138" s="273" t="s">
        <v>115</v>
      </c>
      <c r="W1138" s="273">
        <v>144279</v>
      </c>
      <c r="X1138" s="273" t="s">
        <v>64</v>
      </c>
      <c r="Y1138" s="273" t="s">
        <v>63</v>
      </c>
      <c r="Z1138" s="273" t="s">
        <v>252</v>
      </c>
      <c r="AA1138" s="273" t="s">
        <v>515</v>
      </c>
      <c r="AB1138" s="274">
        <v>44986</v>
      </c>
      <c r="AC1138" s="273">
        <v>12079</v>
      </c>
      <c r="AD1138" s="273">
        <v>669</v>
      </c>
      <c r="AE1138" s="273">
        <v>0</v>
      </c>
      <c r="AF1138" s="273" t="s">
        <v>90</v>
      </c>
      <c r="AG1138" s="273" t="s">
        <v>819</v>
      </c>
      <c r="AH1138" s="273" t="s">
        <v>855</v>
      </c>
      <c r="AI1138" s="273" t="s">
        <v>199</v>
      </c>
      <c r="AJ1138" s="273" t="s">
        <v>200</v>
      </c>
      <c r="AK1138" s="273">
        <v>170860</v>
      </c>
      <c r="BV1138" s="336" t="s">
        <v>64</v>
      </c>
      <c r="BW1138" s="337" t="s">
        <v>75</v>
      </c>
      <c r="BX1138" s="337" t="s">
        <v>308</v>
      </c>
      <c r="BY1138" s="337" t="s">
        <v>308</v>
      </c>
      <c r="BZ1138" s="337" t="s">
        <v>204</v>
      </c>
      <c r="CA1138" s="337" t="s">
        <v>205</v>
      </c>
      <c r="CB1138" s="337" t="s">
        <v>206</v>
      </c>
      <c r="CC1138" s="337" t="s">
        <v>207</v>
      </c>
      <c r="CD1138" s="338">
        <v>0</v>
      </c>
      <c r="CE1138" s="335">
        <v>45261</v>
      </c>
      <c r="CF1138" s="337"/>
      <c r="CG1138" s="337" t="s">
        <v>181</v>
      </c>
      <c r="CH1138" s="337"/>
      <c r="CI1138" s="337" t="s">
        <v>208</v>
      </c>
      <c r="CJ1138" s="337" t="s">
        <v>209</v>
      </c>
      <c r="CK1138" s="337"/>
      <c r="CL1138" s="337"/>
      <c r="CM1138" s="337" t="s">
        <v>73</v>
      </c>
      <c r="CN1138" s="337">
        <v>3</v>
      </c>
    </row>
    <row r="1139" spans="4:92">
      <c r="D1139" s="273" t="s">
        <v>83</v>
      </c>
      <c r="E1139" s="273" t="s">
        <v>287</v>
      </c>
      <c r="F1139" s="273" t="s">
        <v>833</v>
      </c>
      <c r="G1139" s="273" t="s">
        <v>840</v>
      </c>
      <c r="H1139" s="274">
        <v>44986</v>
      </c>
      <c r="I1139" s="273">
        <v>11554</v>
      </c>
      <c r="J1139" s="273">
        <v>792</v>
      </c>
      <c r="W1139" s="273">
        <v>148953</v>
      </c>
      <c r="X1139" s="273" t="s">
        <v>64</v>
      </c>
      <c r="Y1139" s="273" t="s">
        <v>63</v>
      </c>
      <c r="Z1139" s="273" t="s">
        <v>252</v>
      </c>
      <c r="AA1139" s="273" t="s">
        <v>515</v>
      </c>
      <c r="AB1139" s="274">
        <v>44986</v>
      </c>
      <c r="AC1139" s="273">
        <v>12079</v>
      </c>
      <c r="AD1139" s="273">
        <v>669</v>
      </c>
      <c r="AE1139" s="273">
        <v>0</v>
      </c>
      <c r="AF1139" s="273" t="s">
        <v>90</v>
      </c>
      <c r="AG1139" s="273" t="s">
        <v>860</v>
      </c>
      <c r="AH1139" s="273" t="s">
        <v>861</v>
      </c>
      <c r="AI1139" s="273" t="s">
        <v>199</v>
      </c>
      <c r="AJ1139" s="273" t="s">
        <v>200</v>
      </c>
      <c r="AK1139" s="273">
        <v>170866</v>
      </c>
      <c r="BV1139" s="279" t="s">
        <v>64</v>
      </c>
      <c r="BW1139" s="280" t="s">
        <v>75</v>
      </c>
      <c r="BX1139" s="280" t="s">
        <v>308</v>
      </c>
      <c r="BY1139" s="280" t="s">
        <v>308</v>
      </c>
      <c r="BZ1139" s="280" t="s">
        <v>204</v>
      </c>
      <c r="CA1139" s="280" t="s">
        <v>205</v>
      </c>
      <c r="CB1139" s="280" t="s">
        <v>206</v>
      </c>
      <c r="CC1139" s="280" t="s">
        <v>207</v>
      </c>
      <c r="CD1139" s="281">
        <v>0</v>
      </c>
      <c r="CE1139" s="277">
        <v>45261</v>
      </c>
      <c r="CF1139" s="280"/>
      <c r="CG1139" s="280" t="s">
        <v>181</v>
      </c>
      <c r="CH1139" s="280"/>
      <c r="CI1139" s="280" t="s">
        <v>208</v>
      </c>
      <c r="CJ1139" s="280" t="s">
        <v>209</v>
      </c>
      <c r="CK1139" s="280"/>
      <c r="CL1139" s="280"/>
      <c r="CM1139" s="280" t="s">
        <v>73</v>
      </c>
      <c r="CN1139" s="280">
        <v>3</v>
      </c>
    </row>
    <row r="1140" spans="4:92">
      <c r="D1140" s="273" t="s">
        <v>83</v>
      </c>
      <c r="E1140" s="273" t="s">
        <v>287</v>
      </c>
      <c r="F1140" s="273" t="s">
        <v>833</v>
      </c>
      <c r="G1140" s="273" t="s">
        <v>840</v>
      </c>
      <c r="H1140" s="274">
        <v>44986</v>
      </c>
      <c r="I1140" s="273">
        <v>11554</v>
      </c>
      <c r="J1140" s="273">
        <v>792</v>
      </c>
      <c r="K1140" s="273">
        <v>0</v>
      </c>
      <c r="L1140" s="273" t="s">
        <v>66</v>
      </c>
      <c r="N1140" s="273" t="s">
        <v>107</v>
      </c>
      <c r="W1140" s="273">
        <v>148978</v>
      </c>
      <c r="X1140" s="273" t="s">
        <v>64</v>
      </c>
      <c r="Y1140" s="273" t="s">
        <v>63</v>
      </c>
      <c r="Z1140" s="273" t="s">
        <v>252</v>
      </c>
      <c r="AA1140" s="273" t="s">
        <v>515</v>
      </c>
      <c r="AB1140" s="274">
        <v>44986</v>
      </c>
      <c r="AC1140" s="273">
        <v>12079</v>
      </c>
      <c r="AD1140" s="273">
        <v>669</v>
      </c>
      <c r="AE1140" s="273">
        <v>0</v>
      </c>
      <c r="AF1140" s="273" t="s">
        <v>90</v>
      </c>
      <c r="AG1140" s="273" t="s">
        <v>867</v>
      </c>
      <c r="AH1140" s="273" t="s">
        <v>868</v>
      </c>
      <c r="AI1140" s="273" t="s">
        <v>199</v>
      </c>
      <c r="AJ1140" s="273" t="s">
        <v>214</v>
      </c>
      <c r="AK1140" s="273">
        <v>170872</v>
      </c>
      <c r="BV1140" s="336" t="s">
        <v>64</v>
      </c>
      <c r="BW1140" s="337" t="s">
        <v>75</v>
      </c>
      <c r="BX1140" s="337" t="s">
        <v>308</v>
      </c>
      <c r="BY1140" s="337" t="s">
        <v>308</v>
      </c>
      <c r="BZ1140" s="337" t="s">
        <v>204</v>
      </c>
      <c r="CA1140" s="337" t="s">
        <v>205</v>
      </c>
      <c r="CB1140" s="337" t="s">
        <v>206</v>
      </c>
      <c r="CC1140" s="337" t="s">
        <v>207</v>
      </c>
      <c r="CD1140" s="338">
        <v>0</v>
      </c>
      <c r="CE1140" s="335">
        <v>45261</v>
      </c>
      <c r="CF1140" s="337"/>
      <c r="CG1140" s="337" t="s">
        <v>181</v>
      </c>
      <c r="CH1140" s="337"/>
      <c r="CI1140" s="337" t="s">
        <v>208</v>
      </c>
      <c r="CJ1140" s="337" t="s">
        <v>209</v>
      </c>
      <c r="CK1140" s="337"/>
      <c r="CL1140" s="337"/>
      <c r="CM1140" s="337" t="s">
        <v>73</v>
      </c>
      <c r="CN1140" s="337">
        <v>3</v>
      </c>
    </row>
    <row r="1141" spans="4:92">
      <c r="D1141" s="273" t="s">
        <v>83</v>
      </c>
      <c r="E1141" s="273" t="s">
        <v>287</v>
      </c>
      <c r="F1141" s="273" t="s">
        <v>833</v>
      </c>
      <c r="G1141" s="273" t="s">
        <v>840</v>
      </c>
      <c r="H1141" s="274">
        <v>44986</v>
      </c>
      <c r="I1141" s="273">
        <v>11554</v>
      </c>
      <c r="J1141" s="273">
        <v>792</v>
      </c>
      <c r="K1141" s="273">
        <v>1706.6</v>
      </c>
      <c r="L1141" s="273" t="s">
        <v>66</v>
      </c>
      <c r="M1141" s="273">
        <v>178.37763899999999</v>
      </c>
      <c r="N1141" s="273" t="s">
        <v>115</v>
      </c>
      <c r="W1141" s="273">
        <v>148977</v>
      </c>
      <c r="X1141" s="273" t="s">
        <v>64</v>
      </c>
      <c r="Y1141" s="273" t="s">
        <v>63</v>
      </c>
      <c r="Z1141" s="273" t="s">
        <v>252</v>
      </c>
      <c r="AA1141" s="273" t="s">
        <v>515</v>
      </c>
      <c r="AB1141" s="274">
        <v>44986</v>
      </c>
      <c r="AC1141" s="273">
        <v>12079</v>
      </c>
      <c r="AD1141" s="273">
        <v>669</v>
      </c>
      <c r="AE1141" s="273">
        <v>0.06</v>
      </c>
      <c r="AF1141" s="273" t="s">
        <v>90</v>
      </c>
      <c r="AG1141" s="273" t="s">
        <v>872</v>
      </c>
      <c r="AH1141" s="273" t="s">
        <v>873</v>
      </c>
      <c r="AI1141" s="273" t="s">
        <v>199</v>
      </c>
      <c r="AJ1141" s="273" t="s">
        <v>200</v>
      </c>
      <c r="AK1141" s="273">
        <v>170878</v>
      </c>
      <c r="BV1141" s="279" t="s">
        <v>64</v>
      </c>
      <c r="BW1141" s="280" t="s">
        <v>75</v>
      </c>
      <c r="BX1141" s="280" t="s">
        <v>308</v>
      </c>
      <c r="BY1141" s="280" t="s">
        <v>308</v>
      </c>
      <c r="BZ1141" s="280" t="s">
        <v>204</v>
      </c>
      <c r="CA1141" s="280" t="s">
        <v>205</v>
      </c>
      <c r="CB1141" s="280" t="s">
        <v>206</v>
      </c>
      <c r="CC1141" s="280" t="s">
        <v>207</v>
      </c>
      <c r="CD1141" s="281">
        <v>0</v>
      </c>
      <c r="CE1141" s="277">
        <v>45261</v>
      </c>
      <c r="CF1141" s="280"/>
      <c r="CG1141" s="280" t="s">
        <v>181</v>
      </c>
      <c r="CH1141" s="280"/>
      <c r="CI1141" s="280" t="s">
        <v>208</v>
      </c>
      <c r="CJ1141" s="280" t="s">
        <v>209</v>
      </c>
      <c r="CK1141" s="280"/>
      <c r="CL1141" s="280"/>
      <c r="CM1141" s="280" t="s">
        <v>73</v>
      </c>
      <c r="CN1141" s="280">
        <v>3</v>
      </c>
    </row>
    <row r="1142" spans="4:92">
      <c r="D1142" s="273" t="s">
        <v>83</v>
      </c>
      <c r="E1142" s="273" t="s">
        <v>287</v>
      </c>
      <c r="F1142" s="273" t="s">
        <v>833</v>
      </c>
      <c r="G1142" s="273" t="s">
        <v>840</v>
      </c>
      <c r="H1142" s="274">
        <v>45017</v>
      </c>
      <c r="I1142" s="273">
        <v>11716</v>
      </c>
      <c r="J1142" s="273">
        <v>792</v>
      </c>
      <c r="W1142" s="273">
        <v>153651</v>
      </c>
      <c r="X1142" s="273" t="s">
        <v>64</v>
      </c>
      <c r="Y1142" s="273" t="s">
        <v>63</v>
      </c>
      <c r="Z1142" s="273" t="s">
        <v>252</v>
      </c>
      <c r="AA1142" s="273" t="s">
        <v>515</v>
      </c>
      <c r="AB1142" s="274">
        <v>44986</v>
      </c>
      <c r="AC1142" s="273">
        <v>12079</v>
      </c>
      <c r="AD1142" s="273">
        <v>669</v>
      </c>
      <c r="AE1142" s="273">
        <v>0.06</v>
      </c>
      <c r="AF1142" s="273" t="s">
        <v>90</v>
      </c>
      <c r="AG1142" s="273" t="s">
        <v>876</v>
      </c>
      <c r="AH1142" s="273" t="s">
        <v>877</v>
      </c>
      <c r="AI1142" s="273" t="s">
        <v>199</v>
      </c>
      <c r="AJ1142" s="273" t="s">
        <v>200</v>
      </c>
      <c r="AK1142" s="273">
        <v>170884</v>
      </c>
      <c r="BV1142" s="336" t="s">
        <v>64</v>
      </c>
      <c r="BW1142" s="337" t="s">
        <v>75</v>
      </c>
      <c r="BX1142" s="337" t="s">
        <v>308</v>
      </c>
      <c r="BY1142" s="337" t="s">
        <v>308</v>
      </c>
      <c r="BZ1142" s="337" t="s">
        <v>86</v>
      </c>
      <c r="CA1142" s="337" t="s">
        <v>87</v>
      </c>
      <c r="CB1142" s="337" t="s">
        <v>233</v>
      </c>
      <c r="CC1142" s="337" t="s">
        <v>234</v>
      </c>
      <c r="CD1142" s="338">
        <v>1</v>
      </c>
      <c r="CE1142" s="335">
        <v>45261</v>
      </c>
      <c r="CF1142" s="337"/>
      <c r="CG1142" s="337" t="s">
        <v>181</v>
      </c>
      <c r="CH1142" s="337"/>
      <c r="CI1142" s="337" t="s">
        <v>181</v>
      </c>
      <c r="CJ1142" s="337" t="s">
        <v>1602</v>
      </c>
      <c r="CK1142" s="337"/>
      <c r="CL1142" s="337"/>
      <c r="CM1142" s="337" t="s">
        <v>73</v>
      </c>
      <c r="CN1142" s="337">
        <v>3</v>
      </c>
    </row>
    <row r="1143" spans="4:92">
      <c r="D1143" s="273" t="s">
        <v>83</v>
      </c>
      <c r="E1143" s="273" t="s">
        <v>287</v>
      </c>
      <c r="F1143" s="273" t="s">
        <v>833</v>
      </c>
      <c r="G1143" s="273" t="s">
        <v>840</v>
      </c>
      <c r="H1143" s="274">
        <v>45017</v>
      </c>
      <c r="I1143" s="273">
        <v>11716</v>
      </c>
      <c r="J1143" s="273">
        <v>792</v>
      </c>
      <c r="K1143" s="273">
        <v>0</v>
      </c>
      <c r="L1143" s="273" t="s">
        <v>66</v>
      </c>
      <c r="N1143" s="273" t="s">
        <v>107</v>
      </c>
      <c r="W1143" s="273">
        <v>153676</v>
      </c>
      <c r="X1143" s="273" t="s">
        <v>64</v>
      </c>
      <c r="Y1143" s="273" t="s">
        <v>63</v>
      </c>
      <c r="Z1143" s="273" t="s">
        <v>252</v>
      </c>
      <c r="AA1143" s="273" t="s">
        <v>515</v>
      </c>
      <c r="AB1143" s="274">
        <v>44986</v>
      </c>
      <c r="AC1143" s="273">
        <v>12079</v>
      </c>
      <c r="AD1143" s="273">
        <v>669</v>
      </c>
      <c r="AE1143" s="273">
        <v>0.77</v>
      </c>
      <c r="AF1143" s="273" t="s">
        <v>90</v>
      </c>
      <c r="AG1143" s="273" t="s">
        <v>879</v>
      </c>
      <c r="AH1143" s="273" t="s">
        <v>880</v>
      </c>
      <c r="AI1143" s="273" t="s">
        <v>123</v>
      </c>
      <c r="AJ1143" s="273" t="s">
        <v>214</v>
      </c>
      <c r="AK1143" s="273">
        <v>170890</v>
      </c>
      <c r="BV1143" s="279" t="s">
        <v>64</v>
      </c>
      <c r="BW1143" s="280" t="s">
        <v>75</v>
      </c>
      <c r="BX1143" s="280" t="s">
        <v>308</v>
      </c>
      <c r="BY1143" s="280" t="s">
        <v>308</v>
      </c>
      <c r="BZ1143" s="280" t="s">
        <v>86</v>
      </c>
      <c r="CA1143" s="280" t="s">
        <v>87</v>
      </c>
      <c r="CB1143" s="280" t="s">
        <v>233</v>
      </c>
      <c r="CC1143" s="280" t="s">
        <v>234</v>
      </c>
      <c r="CD1143" s="281">
        <v>1</v>
      </c>
      <c r="CE1143" s="277">
        <v>45261</v>
      </c>
      <c r="CF1143" s="280"/>
      <c r="CG1143" s="280" t="s">
        <v>181</v>
      </c>
      <c r="CH1143" s="280"/>
      <c r="CI1143" s="280" t="s">
        <v>181</v>
      </c>
      <c r="CJ1143" s="280" t="s">
        <v>1602</v>
      </c>
      <c r="CK1143" s="280"/>
      <c r="CL1143" s="280"/>
      <c r="CM1143" s="280" t="s">
        <v>73</v>
      </c>
      <c r="CN1143" s="280">
        <v>3</v>
      </c>
    </row>
    <row r="1144" spans="4:92">
      <c r="D1144" s="273" t="s">
        <v>83</v>
      </c>
      <c r="E1144" s="273" t="s">
        <v>287</v>
      </c>
      <c r="F1144" s="273" t="s">
        <v>833</v>
      </c>
      <c r="G1144" s="273" t="s">
        <v>840</v>
      </c>
      <c r="H1144" s="274">
        <v>45017</v>
      </c>
      <c r="I1144" s="273">
        <v>11716</v>
      </c>
      <c r="J1144" s="273">
        <v>792</v>
      </c>
      <c r="K1144" s="273">
        <v>1139.17</v>
      </c>
      <c r="L1144" s="273" t="s">
        <v>66</v>
      </c>
      <c r="M1144" s="273">
        <v>104.264937</v>
      </c>
      <c r="N1144" s="273" t="s">
        <v>115</v>
      </c>
      <c r="W1144" s="273">
        <v>153675</v>
      </c>
      <c r="X1144" s="273" t="s">
        <v>64</v>
      </c>
      <c r="Y1144" s="273" t="s">
        <v>63</v>
      </c>
      <c r="Z1144" s="273" t="s">
        <v>252</v>
      </c>
      <c r="AA1144" s="273" t="s">
        <v>515</v>
      </c>
      <c r="AB1144" s="274">
        <v>44986</v>
      </c>
      <c r="AC1144" s="273">
        <v>12079</v>
      </c>
      <c r="AD1144" s="273">
        <v>669</v>
      </c>
      <c r="AE1144" s="273">
        <v>0.73299999999999998</v>
      </c>
      <c r="AF1144" s="273" t="s">
        <v>90</v>
      </c>
      <c r="AG1144" s="273" t="s">
        <v>882</v>
      </c>
      <c r="AH1144" s="273" t="s">
        <v>658</v>
      </c>
      <c r="AI1144" s="273" t="s">
        <v>123</v>
      </c>
      <c r="AJ1144" s="273" t="s">
        <v>214</v>
      </c>
      <c r="AK1144" s="273">
        <v>170896</v>
      </c>
      <c r="BV1144" s="336" t="s">
        <v>83</v>
      </c>
      <c r="BW1144" s="337" t="s">
        <v>63</v>
      </c>
      <c r="BX1144" s="337" t="s">
        <v>228</v>
      </c>
      <c r="BY1144" s="337" t="s">
        <v>244</v>
      </c>
      <c r="BZ1144" s="337" t="s">
        <v>110</v>
      </c>
      <c r="CA1144" s="337" t="s">
        <v>111</v>
      </c>
      <c r="CB1144" s="337" t="s">
        <v>112</v>
      </c>
      <c r="CC1144" s="337" t="s">
        <v>113</v>
      </c>
      <c r="CD1144" s="338">
        <v>4</v>
      </c>
      <c r="CE1144" s="335">
        <v>45139</v>
      </c>
      <c r="CF1144" s="337"/>
      <c r="CG1144" s="337"/>
      <c r="CH1144" s="337"/>
      <c r="CI1144" s="337" t="s">
        <v>80</v>
      </c>
      <c r="CJ1144" s="337"/>
      <c r="CK1144" s="337"/>
      <c r="CL1144" s="337"/>
      <c r="CM1144" s="337" t="s">
        <v>73</v>
      </c>
      <c r="CN1144" s="337">
        <v>3</v>
      </c>
    </row>
    <row r="1145" spans="4:92">
      <c r="D1145" s="273" t="s">
        <v>83</v>
      </c>
      <c r="E1145" s="273" t="s">
        <v>287</v>
      </c>
      <c r="F1145" s="273" t="s">
        <v>833</v>
      </c>
      <c r="G1145" s="273" t="s">
        <v>840</v>
      </c>
      <c r="H1145" s="274">
        <v>45047</v>
      </c>
      <c r="I1145" s="273">
        <v>12335</v>
      </c>
      <c r="J1145" s="273">
        <v>792</v>
      </c>
      <c r="W1145" s="273">
        <v>179230</v>
      </c>
      <c r="X1145" s="273" t="s">
        <v>64</v>
      </c>
      <c r="Y1145" s="273" t="s">
        <v>63</v>
      </c>
      <c r="Z1145" s="273" t="s">
        <v>252</v>
      </c>
      <c r="AA1145" s="273" t="s">
        <v>515</v>
      </c>
      <c r="AB1145" s="274">
        <v>44986</v>
      </c>
      <c r="AC1145" s="273">
        <v>12079</v>
      </c>
      <c r="AD1145" s="273">
        <v>669</v>
      </c>
      <c r="AE1145" s="273">
        <v>0.53</v>
      </c>
      <c r="AF1145" s="273" t="s">
        <v>90</v>
      </c>
      <c r="AG1145" s="273" t="s">
        <v>884</v>
      </c>
      <c r="AH1145" s="273" t="s">
        <v>885</v>
      </c>
      <c r="AI1145" s="273" t="s">
        <v>123</v>
      </c>
      <c r="AJ1145" s="273" t="s">
        <v>200</v>
      </c>
      <c r="AK1145" s="273">
        <v>170902</v>
      </c>
      <c r="BV1145" s="279" t="s">
        <v>83</v>
      </c>
      <c r="BW1145" s="280" t="s">
        <v>63</v>
      </c>
      <c r="BX1145" s="280" t="s">
        <v>228</v>
      </c>
      <c r="BY1145" s="280" t="s">
        <v>244</v>
      </c>
      <c r="BZ1145" s="280" t="s">
        <v>110</v>
      </c>
      <c r="CA1145" s="280" t="s">
        <v>111</v>
      </c>
      <c r="CB1145" s="280" t="s">
        <v>117</v>
      </c>
      <c r="CC1145" s="280" t="s">
        <v>118</v>
      </c>
      <c r="CD1145" s="281">
        <v>5</v>
      </c>
      <c r="CE1145" s="277">
        <v>45139</v>
      </c>
      <c r="CF1145" s="280"/>
      <c r="CG1145" s="280"/>
      <c r="CH1145" s="280"/>
      <c r="CI1145" s="280" t="s">
        <v>104</v>
      </c>
      <c r="CJ1145" s="280"/>
      <c r="CK1145" s="280"/>
      <c r="CL1145" s="280"/>
      <c r="CM1145" s="280" t="s">
        <v>73</v>
      </c>
      <c r="CN1145" s="280">
        <v>3</v>
      </c>
    </row>
    <row r="1146" spans="4:92">
      <c r="D1146" s="273" t="s">
        <v>83</v>
      </c>
      <c r="E1146" s="273" t="s">
        <v>287</v>
      </c>
      <c r="F1146" s="273" t="s">
        <v>833</v>
      </c>
      <c r="G1146" s="273" t="s">
        <v>840</v>
      </c>
      <c r="H1146" s="274">
        <v>45047</v>
      </c>
      <c r="I1146" s="273">
        <v>12335</v>
      </c>
      <c r="J1146" s="273">
        <v>792</v>
      </c>
      <c r="K1146" s="273">
        <v>0</v>
      </c>
      <c r="L1146" s="273" t="s">
        <v>66</v>
      </c>
      <c r="N1146" s="273" t="s">
        <v>107</v>
      </c>
      <c r="W1146" s="273">
        <v>179255</v>
      </c>
      <c r="X1146" s="273" t="s">
        <v>64</v>
      </c>
      <c r="Y1146" s="273" t="s">
        <v>63</v>
      </c>
      <c r="Z1146" s="273" t="s">
        <v>252</v>
      </c>
      <c r="AA1146" s="273" t="s">
        <v>515</v>
      </c>
      <c r="AB1146" s="274">
        <v>44986</v>
      </c>
      <c r="AC1146" s="273">
        <v>12079</v>
      </c>
      <c r="AD1146" s="273">
        <v>669</v>
      </c>
      <c r="AE1146" s="273">
        <v>0.37</v>
      </c>
      <c r="AF1146" s="273" t="s">
        <v>90</v>
      </c>
      <c r="AG1146" s="273" t="s">
        <v>887</v>
      </c>
      <c r="AH1146" s="273" t="s">
        <v>888</v>
      </c>
      <c r="AI1146" s="273" t="s">
        <v>199</v>
      </c>
      <c r="AJ1146" s="273" t="s">
        <v>200</v>
      </c>
      <c r="AK1146" s="273">
        <v>170908</v>
      </c>
      <c r="BV1146" s="336" t="s">
        <v>83</v>
      </c>
      <c r="BW1146" s="337" t="s">
        <v>63</v>
      </c>
      <c r="BX1146" s="337" t="s">
        <v>228</v>
      </c>
      <c r="BY1146" s="337" t="s">
        <v>244</v>
      </c>
      <c r="BZ1146" s="337" t="s">
        <v>126</v>
      </c>
      <c r="CA1146" s="337" t="s">
        <v>127</v>
      </c>
      <c r="CB1146" s="337" t="s">
        <v>128</v>
      </c>
      <c r="CC1146" s="337" t="s">
        <v>129</v>
      </c>
      <c r="CD1146" s="338">
        <v>6</v>
      </c>
      <c r="CE1146" s="335">
        <v>45139</v>
      </c>
      <c r="CF1146" s="337"/>
      <c r="CG1146" s="337"/>
      <c r="CH1146" s="337"/>
      <c r="CI1146" s="337" t="s">
        <v>80</v>
      </c>
      <c r="CJ1146" s="337"/>
      <c r="CK1146" s="337"/>
      <c r="CL1146" s="337"/>
      <c r="CM1146" s="337" t="s">
        <v>73</v>
      </c>
      <c r="CN1146" s="337">
        <v>3</v>
      </c>
    </row>
    <row r="1147" spans="4:92">
      <c r="D1147" s="273" t="s">
        <v>83</v>
      </c>
      <c r="E1147" s="273" t="s">
        <v>287</v>
      </c>
      <c r="F1147" s="273" t="s">
        <v>518</v>
      </c>
      <c r="G1147" s="273" t="s">
        <v>958</v>
      </c>
      <c r="H1147" s="274">
        <v>45017</v>
      </c>
      <c r="I1147" s="273">
        <v>11738</v>
      </c>
      <c r="J1147" s="273">
        <v>831</v>
      </c>
      <c r="W1147" s="273">
        <v>154289</v>
      </c>
      <c r="X1147" s="273" t="s">
        <v>64</v>
      </c>
      <c r="Y1147" s="273" t="s">
        <v>63</v>
      </c>
      <c r="Z1147" s="273" t="s">
        <v>252</v>
      </c>
      <c r="AA1147" s="273" t="s">
        <v>515</v>
      </c>
      <c r="AB1147" s="274">
        <v>44986</v>
      </c>
      <c r="AC1147" s="273">
        <v>12079</v>
      </c>
      <c r="AD1147" s="273">
        <v>669</v>
      </c>
      <c r="AE1147" s="273">
        <v>0</v>
      </c>
      <c r="AF1147" s="273" t="s">
        <v>90</v>
      </c>
      <c r="AG1147" s="273" t="s">
        <v>795</v>
      </c>
      <c r="AH1147" s="273" t="s">
        <v>796</v>
      </c>
      <c r="AI1147" s="273" t="s">
        <v>123</v>
      </c>
      <c r="AJ1147" s="273" t="s">
        <v>200</v>
      </c>
      <c r="AK1147" s="273">
        <v>170914</v>
      </c>
      <c r="BV1147" s="279" t="s">
        <v>83</v>
      </c>
      <c r="BW1147" s="280" t="s">
        <v>63</v>
      </c>
      <c r="BX1147" s="280" t="s">
        <v>228</v>
      </c>
      <c r="BY1147" s="280" t="s">
        <v>244</v>
      </c>
      <c r="BZ1147" s="280" t="s">
        <v>138</v>
      </c>
      <c r="CA1147" s="280" t="s">
        <v>139</v>
      </c>
      <c r="CB1147" s="280" t="s">
        <v>140</v>
      </c>
      <c r="CC1147" s="280" t="s">
        <v>141</v>
      </c>
      <c r="CD1147" s="281">
        <v>9</v>
      </c>
      <c r="CE1147" s="277">
        <v>45139</v>
      </c>
      <c r="CF1147" s="280">
        <v>0</v>
      </c>
      <c r="CG1147" s="280" t="s">
        <v>80</v>
      </c>
      <c r="CH1147" s="280">
        <v>0</v>
      </c>
      <c r="CI1147" s="280" t="s">
        <v>80</v>
      </c>
      <c r="CJ1147" s="280"/>
      <c r="CK1147" s="280"/>
      <c r="CL1147" s="280"/>
      <c r="CM1147" s="280" t="s">
        <v>73</v>
      </c>
      <c r="CN1147" s="280">
        <v>3</v>
      </c>
    </row>
    <row r="1148" spans="4:92">
      <c r="D1148" s="273" t="s">
        <v>83</v>
      </c>
      <c r="E1148" s="273" t="s">
        <v>287</v>
      </c>
      <c r="F1148" s="273" t="s">
        <v>518</v>
      </c>
      <c r="G1148" s="273" t="s">
        <v>958</v>
      </c>
      <c r="H1148" s="274">
        <v>45017</v>
      </c>
      <c r="I1148" s="273">
        <v>11738</v>
      </c>
      <c r="J1148" s="273">
        <v>831</v>
      </c>
      <c r="K1148" s="273">
        <v>5210.6000000000004</v>
      </c>
      <c r="L1148" s="273" t="s">
        <v>66</v>
      </c>
      <c r="M1148" s="273">
        <v>8811.6232249999994</v>
      </c>
      <c r="N1148" s="273" t="s">
        <v>115</v>
      </c>
      <c r="W1148" s="273">
        <v>154313</v>
      </c>
      <c r="X1148" s="273" t="s">
        <v>64</v>
      </c>
      <c r="Y1148" s="273" t="s">
        <v>63</v>
      </c>
      <c r="Z1148" s="273" t="s">
        <v>252</v>
      </c>
      <c r="AA1148" s="273" t="s">
        <v>515</v>
      </c>
      <c r="AB1148" s="274">
        <v>44986</v>
      </c>
      <c r="AC1148" s="273">
        <v>12079</v>
      </c>
      <c r="AD1148" s="273">
        <v>669</v>
      </c>
      <c r="AE1148" s="273">
        <v>0.75</v>
      </c>
      <c r="AF1148" s="273" t="s">
        <v>90</v>
      </c>
      <c r="AG1148" s="273" t="s">
        <v>798</v>
      </c>
      <c r="AH1148" s="273" t="s">
        <v>799</v>
      </c>
      <c r="AI1148" s="273" t="s">
        <v>123</v>
      </c>
      <c r="AJ1148" s="273" t="s">
        <v>200</v>
      </c>
      <c r="AK1148" s="273">
        <v>170920</v>
      </c>
      <c r="BV1148" s="336" t="s">
        <v>83</v>
      </c>
      <c r="BW1148" s="337" t="s">
        <v>63</v>
      </c>
      <c r="BX1148" s="337" t="s">
        <v>228</v>
      </c>
      <c r="BY1148" s="337" t="s">
        <v>244</v>
      </c>
      <c r="BZ1148" s="337" t="s">
        <v>126</v>
      </c>
      <c r="CA1148" s="337" t="s">
        <v>127</v>
      </c>
      <c r="CB1148" s="337" t="s">
        <v>133</v>
      </c>
      <c r="CC1148" s="337" t="s">
        <v>134</v>
      </c>
      <c r="CD1148" s="338">
        <v>7</v>
      </c>
      <c r="CE1148" s="335">
        <v>45139</v>
      </c>
      <c r="CF1148" s="337"/>
      <c r="CG1148" s="337"/>
      <c r="CH1148" s="337"/>
      <c r="CI1148" s="337" t="s">
        <v>104</v>
      </c>
      <c r="CJ1148" s="337"/>
      <c r="CK1148" s="337"/>
      <c r="CL1148" s="337"/>
      <c r="CM1148" s="337" t="s">
        <v>73</v>
      </c>
      <c r="CN1148" s="337">
        <v>3</v>
      </c>
    </row>
    <row r="1149" spans="4:92">
      <c r="D1149" s="273" t="s">
        <v>83</v>
      </c>
      <c r="E1149" s="273" t="s">
        <v>287</v>
      </c>
      <c r="F1149" s="273" t="s">
        <v>518</v>
      </c>
      <c r="G1149" s="273" t="s">
        <v>958</v>
      </c>
      <c r="H1149" s="274">
        <v>45017</v>
      </c>
      <c r="I1149" s="273">
        <v>11738</v>
      </c>
      <c r="J1149" s="273">
        <v>831</v>
      </c>
      <c r="K1149" s="273">
        <v>0</v>
      </c>
      <c r="L1149" s="273" t="s">
        <v>66</v>
      </c>
      <c r="N1149" s="273" t="s">
        <v>107</v>
      </c>
      <c r="W1149" s="273">
        <v>154314</v>
      </c>
      <c r="X1149" s="273" t="s">
        <v>64</v>
      </c>
      <c r="Y1149" s="273" t="s">
        <v>63</v>
      </c>
      <c r="Z1149" s="273" t="s">
        <v>252</v>
      </c>
      <c r="AA1149" s="273" t="s">
        <v>515</v>
      </c>
      <c r="AB1149" s="274">
        <v>44986</v>
      </c>
      <c r="AC1149" s="273">
        <v>12079</v>
      </c>
      <c r="AD1149" s="273">
        <v>669</v>
      </c>
      <c r="AE1149" s="273">
        <v>0.2</v>
      </c>
      <c r="AF1149" s="273" t="s">
        <v>90</v>
      </c>
      <c r="AG1149" s="273" t="s">
        <v>801</v>
      </c>
      <c r="AH1149" s="273" t="s">
        <v>802</v>
      </c>
      <c r="AI1149" s="273" t="s">
        <v>199</v>
      </c>
      <c r="AJ1149" s="273" t="s">
        <v>627</v>
      </c>
      <c r="AK1149" s="273">
        <v>170925</v>
      </c>
      <c r="BV1149" s="279" t="s">
        <v>83</v>
      </c>
      <c r="BW1149" s="280" t="s">
        <v>63</v>
      </c>
      <c r="BX1149" s="280" t="s">
        <v>228</v>
      </c>
      <c r="BY1149" s="280" t="s">
        <v>244</v>
      </c>
      <c r="BZ1149" s="280" t="s">
        <v>167</v>
      </c>
      <c r="CA1149" s="280" t="s">
        <v>168</v>
      </c>
      <c r="CB1149" s="280" t="s">
        <v>169</v>
      </c>
      <c r="CC1149" s="280" t="s">
        <v>170</v>
      </c>
      <c r="CD1149" s="281">
        <v>12</v>
      </c>
      <c r="CE1149" s="277">
        <v>45139</v>
      </c>
      <c r="CF1149" s="280">
        <v>578</v>
      </c>
      <c r="CG1149" s="280" t="s">
        <v>80</v>
      </c>
      <c r="CH1149" s="280">
        <v>578</v>
      </c>
      <c r="CI1149" s="280" t="s">
        <v>80</v>
      </c>
      <c r="CJ1149" s="280"/>
      <c r="CK1149" s="280"/>
      <c r="CL1149" s="280"/>
      <c r="CM1149" s="280" t="s">
        <v>73</v>
      </c>
      <c r="CN1149" s="280">
        <v>3</v>
      </c>
    </row>
    <row r="1150" spans="4:92">
      <c r="D1150" s="273" t="s">
        <v>83</v>
      </c>
      <c r="E1150" s="273" t="s">
        <v>287</v>
      </c>
      <c r="F1150" s="273" t="s">
        <v>518</v>
      </c>
      <c r="G1150" s="273" t="s">
        <v>958</v>
      </c>
      <c r="H1150" s="274">
        <v>45047</v>
      </c>
      <c r="I1150" s="273">
        <v>12357</v>
      </c>
      <c r="J1150" s="273">
        <v>831</v>
      </c>
      <c r="W1150" s="273">
        <v>179868</v>
      </c>
      <c r="X1150" s="273" t="s">
        <v>64</v>
      </c>
      <c r="Y1150" s="273" t="s">
        <v>63</v>
      </c>
      <c r="Z1150" s="273" t="s">
        <v>252</v>
      </c>
      <c r="AA1150" s="273" t="s">
        <v>515</v>
      </c>
      <c r="AB1150" s="274">
        <v>44986</v>
      </c>
      <c r="AC1150" s="273">
        <v>12079</v>
      </c>
      <c r="AD1150" s="273">
        <v>669</v>
      </c>
      <c r="AE1150" s="273">
        <v>0.3</v>
      </c>
      <c r="AF1150" s="273" t="s">
        <v>90</v>
      </c>
      <c r="AG1150" s="273" t="s">
        <v>801</v>
      </c>
      <c r="AH1150" s="273" t="s">
        <v>805</v>
      </c>
      <c r="AI1150" s="273" t="s">
        <v>123</v>
      </c>
      <c r="AJ1150" s="273" t="s">
        <v>627</v>
      </c>
      <c r="AK1150" s="273">
        <v>170930</v>
      </c>
      <c r="BV1150" s="336" t="s">
        <v>83</v>
      </c>
      <c r="BW1150" s="337" t="s">
        <v>63</v>
      </c>
      <c r="BX1150" s="337" t="s">
        <v>228</v>
      </c>
      <c r="BY1150" s="337" t="s">
        <v>244</v>
      </c>
      <c r="BZ1150" s="337" t="s">
        <v>151</v>
      </c>
      <c r="CA1150" s="337" t="s">
        <v>152</v>
      </c>
      <c r="CB1150" s="337" t="s">
        <v>161</v>
      </c>
      <c r="CC1150" s="337" t="s">
        <v>162</v>
      </c>
      <c r="CD1150" s="338">
        <v>11</v>
      </c>
      <c r="CE1150" s="335">
        <v>45139</v>
      </c>
      <c r="CF1150" s="337">
        <v>884</v>
      </c>
      <c r="CG1150" s="337" t="s">
        <v>80</v>
      </c>
      <c r="CH1150" s="337">
        <v>884</v>
      </c>
      <c r="CI1150" s="337" t="s">
        <v>80</v>
      </c>
      <c r="CJ1150" s="337"/>
      <c r="CK1150" s="337"/>
      <c r="CL1150" s="337"/>
      <c r="CM1150" s="337" t="s">
        <v>73</v>
      </c>
      <c r="CN1150" s="337">
        <v>3</v>
      </c>
    </row>
    <row r="1151" spans="4:92">
      <c r="D1151" s="273" t="s">
        <v>83</v>
      </c>
      <c r="E1151" s="273" t="s">
        <v>287</v>
      </c>
      <c r="F1151" s="273" t="s">
        <v>518</v>
      </c>
      <c r="G1151" s="273" t="s">
        <v>958</v>
      </c>
      <c r="H1151" s="274">
        <v>45047</v>
      </c>
      <c r="I1151" s="273">
        <v>12357</v>
      </c>
      <c r="J1151" s="273">
        <v>831</v>
      </c>
      <c r="K1151" s="273">
        <v>5610.4</v>
      </c>
      <c r="L1151" s="273" t="s">
        <v>66</v>
      </c>
      <c r="M1151" s="273">
        <v>9487.9632249999995</v>
      </c>
      <c r="N1151" s="273" t="s">
        <v>115</v>
      </c>
      <c r="W1151" s="273">
        <v>179892</v>
      </c>
      <c r="X1151" s="273" t="s">
        <v>64</v>
      </c>
      <c r="Y1151" s="273" t="s">
        <v>63</v>
      </c>
      <c r="Z1151" s="273" t="s">
        <v>252</v>
      </c>
      <c r="AA1151" s="273" t="s">
        <v>515</v>
      </c>
      <c r="AB1151" s="274">
        <v>45170</v>
      </c>
      <c r="AC1151" s="273">
        <v>13791</v>
      </c>
      <c r="AD1151" s="273">
        <v>669</v>
      </c>
      <c r="AE1151" s="273">
        <v>0.14000000000000001</v>
      </c>
      <c r="AF1151" s="273" t="s">
        <v>90</v>
      </c>
      <c r="AG1151" s="273" t="s">
        <v>795</v>
      </c>
      <c r="AH1151" s="273" t="s">
        <v>796</v>
      </c>
      <c r="AI1151" s="273" t="s">
        <v>123</v>
      </c>
      <c r="AJ1151" s="273" t="s">
        <v>200</v>
      </c>
      <c r="AK1151" s="273">
        <v>238227</v>
      </c>
      <c r="BV1151" s="279" t="s">
        <v>83</v>
      </c>
      <c r="BW1151" s="280" t="s">
        <v>63</v>
      </c>
      <c r="BX1151" s="280" t="s">
        <v>228</v>
      </c>
      <c r="BY1151" s="280" t="s">
        <v>244</v>
      </c>
      <c r="BZ1151" s="280" t="s">
        <v>151</v>
      </c>
      <c r="CA1151" s="280" t="s">
        <v>152</v>
      </c>
      <c r="CB1151" s="280" t="s">
        <v>153</v>
      </c>
      <c r="CC1151" s="280" t="s">
        <v>154</v>
      </c>
      <c r="CD1151" s="281">
        <v>10</v>
      </c>
      <c r="CE1151" s="277">
        <v>45139</v>
      </c>
      <c r="CF1151" s="280">
        <v>1958</v>
      </c>
      <c r="CG1151" s="280" t="s">
        <v>80</v>
      </c>
      <c r="CH1151" s="280">
        <v>1958</v>
      </c>
      <c r="CI1151" s="280" t="s">
        <v>80</v>
      </c>
      <c r="CJ1151" s="280"/>
      <c r="CK1151" s="280"/>
      <c r="CL1151" s="280"/>
      <c r="CM1151" s="280" t="s">
        <v>73</v>
      </c>
      <c r="CN1151" s="280">
        <v>3</v>
      </c>
    </row>
    <row r="1152" spans="4:92">
      <c r="D1152" s="273" t="s">
        <v>83</v>
      </c>
      <c r="E1152" s="273" t="s">
        <v>287</v>
      </c>
      <c r="F1152" s="273" t="s">
        <v>518</v>
      </c>
      <c r="G1152" s="273" t="s">
        <v>958</v>
      </c>
      <c r="H1152" s="274">
        <v>45047</v>
      </c>
      <c r="I1152" s="273">
        <v>12357</v>
      </c>
      <c r="J1152" s="273">
        <v>831</v>
      </c>
      <c r="K1152" s="273">
        <v>0</v>
      </c>
      <c r="L1152" s="273" t="s">
        <v>66</v>
      </c>
      <c r="N1152" s="273" t="s">
        <v>107</v>
      </c>
      <c r="W1152" s="273">
        <v>179893</v>
      </c>
      <c r="X1152" s="273" t="s">
        <v>64</v>
      </c>
      <c r="Y1152" s="273" t="s">
        <v>63</v>
      </c>
      <c r="Z1152" s="273" t="s">
        <v>252</v>
      </c>
      <c r="AA1152" s="273" t="s">
        <v>515</v>
      </c>
      <c r="AB1152" s="274">
        <v>45170</v>
      </c>
      <c r="AC1152" s="273">
        <v>13791</v>
      </c>
      <c r="AD1152" s="273">
        <v>669</v>
      </c>
      <c r="AE1152" s="273">
        <v>0.49</v>
      </c>
      <c r="AF1152" s="273" t="s">
        <v>90</v>
      </c>
      <c r="AG1152" s="273" t="s">
        <v>798</v>
      </c>
      <c r="AH1152" s="273" t="s">
        <v>799</v>
      </c>
      <c r="AI1152" s="273" t="s">
        <v>123</v>
      </c>
      <c r="AJ1152" s="273" t="s">
        <v>200</v>
      </c>
      <c r="AK1152" s="273">
        <v>238233</v>
      </c>
      <c r="BV1152" s="336" t="s">
        <v>83</v>
      </c>
      <c r="BW1152" s="337" t="s">
        <v>63</v>
      </c>
      <c r="BX1152" s="337" t="s">
        <v>228</v>
      </c>
      <c r="BY1152" s="337" t="s">
        <v>244</v>
      </c>
      <c r="BZ1152" s="337" t="s">
        <v>167</v>
      </c>
      <c r="CA1152" s="337" t="s">
        <v>168</v>
      </c>
      <c r="CB1152" s="337" t="s">
        <v>353</v>
      </c>
      <c r="CC1152" s="337" t="s">
        <v>354</v>
      </c>
      <c r="CD1152" s="338">
        <v>13</v>
      </c>
      <c r="CE1152" s="335">
        <v>45139</v>
      </c>
      <c r="CF1152" s="337">
        <v>98</v>
      </c>
      <c r="CG1152" s="337" t="s">
        <v>80</v>
      </c>
      <c r="CH1152" s="337">
        <v>98</v>
      </c>
      <c r="CI1152" s="337" t="s">
        <v>80</v>
      </c>
      <c r="CJ1152" s="337"/>
      <c r="CK1152" s="337"/>
      <c r="CL1152" s="337"/>
      <c r="CM1152" s="337" t="s">
        <v>73</v>
      </c>
      <c r="CN1152" s="337">
        <v>3</v>
      </c>
    </row>
    <row r="1153" spans="4:92">
      <c r="D1153" s="273" t="s">
        <v>83</v>
      </c>
      <c r="E1153" s="273" t="s">
        <v>287</v>
      </c>
      <c r="F1153" s="273" t="s">
        <v>518</v>
      </c>
      <c r="G1153" s="273" t="s">
        <v>958</v>
      </c>
      <c r="H1153" s="274">
        <v>45078</v>
      </c>
      <c r="I1153" s="273">
        <v>12626</v>
      </c>
      <c r="J1153" s="273">
        <v>831</v>
      </c>
      <c r="W1153" s="273">
        <v>191704</v>
      </c>
      <c r="X1153" s="273" t="s">
        <v>64</v>
      </c>
      <c r="Y1153" s="273" t="s">
        <v>63</v>
      </c>
      <c r="Z1153" s="273" t="s">
        <v>252</v>
      </c>
      <c r="AA1153" s="273" t="s">
        <v>515</v>
      </c>
      <c r="AB1153" s="274">
        <v>45170</v>
      </c>
      <c r="AC1153" s="273">
        <v>13791</v>
      </c>
      <c r="AD1153" s="273">
        <v>669</v>
      </c>
      <c r="AE1153" s="273">
        <v>0</v>
      </c>
      <c r="AF1153" s="273" t="s">
        <v>90</v>
      </c>
      <c r="AG1153" s="273" t="s">
        <v>801</v>
      </c>
      <c r="AH1153" s="273" t="s">
        <v>802</v>
      </c>
      <c r="AI1153" s="273" t="s">
        <v>199</v>
      </c>
      <c r="AJ1153" s="273" t="s">
        <v>627</v>
      </c>
      <c r="AK1153" s="273">
        <v>238238</v>
      </c>
      <c r="BV1153" s="279" t="s">
        <v>83</v>
      </c>
      <c r="BW1153" s="280" t="s">
        <v>63</v>
      </c>
      <c r="BX1153" s="280" t="s">
        <v>228</v>
      </c>
      <c r="BY1153" s="280" t="s">
        <v>244</v>
      </c>
      <c r="BZ1153" s="280" t="s">
        <v>167</v>
      </c>
      <c r="CA1153" s="280" t="s">
        <v>168</v>
      </c>
      <c r="CB1153" s="280" t="s">
        <v>313</v>
      </c>
      <c r="CC1153" s="280" t="s">
        <v>314</v>
      </c>
      <c r="CD1153" s="281">
        <v>14</v>
      </c>
      <c r="CE1153" s="277">
        <v>45139</v>
      </c>
      <c r="CF1153" s="280">
        <v>0</v>
      </c>
      <c r="CG1153" s="280" t="s">
        <v>80</v>
      </c>
      <c r="CH1153" s="280">
        <v>0</v>
      </c>
      <c r="CI1153" s="280" t="s">
        <v>80</v>
      </c>
      <c r="CJ1153" s="280"/>
      <c r="CK1153" s="280"/>
      <c r="CL1153" s="280"/>
      <c r="CM1153" s="280" t="s">
        <v>73</v>
      </c>
      <c r="CN1153" s="280">
        <v>3</v>
      </c>
    </row>
    <row r="1154" spans="4:92">
      <c r="D1154" s="273" t="s">
        <v>83</v>
      </c>
      <c r="E1154" s="273" t="s">
        <v>287</v>
      </c>
      <c r="F1154" s="273" t="s">
        <v>518</v>
      </c>
      <c r="G1154" s="273" t="s">
        <v>958</v>
      </c>
      <c r="H1154" s="274">
        <v>45078</v>
      </c>
      <c r="I1154" s="273">
        <v>12626</v>
      </c>
      <c r="J1154" s="273">
        <v>831</v>
      </c>
      <c r="K1154" s="273">
        <v>5837.9</v>
      </c>
      <c r="L1154" s="273" t="s">
        <v>66</v>
      </c>
      <c r="M1154" s="273">
        <v>9872.4383600000001</v>
      </c>
      <c r="N1154" s="273" t="s">
        <v>115</v>
      </c>
      <c r="W1154" s="273">
        <v>191728</v>
      </c>
      <c r="X1154" s="273" t="s">
        <v>64</v>
      </c>
      <c r="Y1154" s="273" t="s">
        <v>63</v>
      </c>
      <c r="Z1154" s="273" t="s">
        <v>252</v>
      </c>
      <c r="AA1154" s="273" t="s">
        <v>515</v>
      </c>
      <c r="AB1154" s="274">
        <v>45170</v>
      </c>
      <c r="AC1154" s="273">
        <v>13791</v>
      </c>
      <c r="AD1154" s="273">
        <v>669</v>
      </c>
      <c r="AE1154" s="273">
        <v>0.1</v>
      </c>
      <c r="AF1154" s="273" t="s">
        <v>90</v>
      </c>
      <c r="AG1154" s="273" t="s">
        <v>801</v>
      </c>
      <c r="AH1154" s="273" t="s">
        <v>805</v>
      </c>
      <c r="AI1154" s="273" t="s">
        <v>123</v>
      </c>
      <c r="AJ1154" s="273" t="s">
        <v>627</v>
      </c>
      <c r="AK1154" s="273">
        <v>238243</v>
      </c>
      <c r="BV1154" s="336" t="s">
        <v>64</v>
      </c>
      <c r="BW1154" s="337" t="s">
        <v>75</v>
      </c>
      <c r="BX1154" s="337" t="s">
        <v>308</v>
      </c>
      <c r="BY1154" s="337" t="s">
        <v>338</v>
      </c>
      <c r="BZ1154" s="337" t="s">
        <v>86</v>
      </c>
      <c r="CA1154" s="337" t="s">
        <v>87</v>
      </c>
      <c r="CB1154" s="337" t="s">
        <v>217</v>
      </c>
      <c r="CC1154" s="337" t="s">
        <v>218</v>
      </c>
      <c r="CD1154" s="338">
        <v>2</v>
      </c>
      <c r="CE1154" s="335">
        <v>44958</v>
      </c>
      <c r="CF1154" s="337"/>
      <c r="CG1154" s="337" t="s">
        <v>181</v>
      </c>
      <c r="CH1154" s="337"/>
      <c r="CI1154" s="337" t="s">
        <v>181</v>
      </c>
      <c r="CJ1154" s="337" t="s">
        <v>1434</v>
      </c>
      <c r="CK1154" s="337"/>
      <c r="CL1154" s="337"/>
      <c r="CM1154" s="337" t="s">
        <v>73</v>
      </c>
      <c r="CN1154" s="337">
        <v>3</v>
      </c>
    </row>
    <row r="1155" spans="4:92">
      <c r="D1155" s="273" t="s">
        <v>83</v>
      </c>
      <c r="E1155" s="273" t="s">
        <v>287</v>
      </c>
      <c r="F1155" s="273" t="s">
        <v>518</v>
      </c>
      <c r="G1155" s="273" t="s">
        <v>958</v>
      </c>
      <c r="H1155" s="274">
        <v>45078</v>
      </c>
      <c r="I1155" s="273">
        <v>12626</v>
      </c>
      <c r="J1155" s="273">
        <v>831</v>
      </c>
      <c r="K1155" s="273">
        <v>0</v>
      </c>
      <c r="L1155" s="273" t="s">
        <v>66</v>
      </c>
      <c r="N1155" s="273" t="s">
        <v>107</v>
      </c>
      <c r="W1155" s="273">
        <v>191729</v>
      </c>
      <c r="X1155" s="273" t="s">
        <v>64</v>
      </c>
      <c r="Y1155" s="273" t="s">
        <v>63</v>
      </c>
      <c r="Z1155" s="273" t="s">
        <v>252</v>
      </c>
      <c r="AA1155" s="273" t="s">
        <v>515</v>
      </c>
      <c r="AB1155" s="274">
        <v>45170</v>
      </c>
      <c r="AC1155" s="273">
        <v>13791</v>
      </c>
      <c r="AD1155" s="273">
        <v>669</v>
      </c>
      <c r="AE1155" s="273">
        <v>0.1</v>
      </c>
      <c r="AF1155" s="273" t="s">
        <v>90</v>
      </c>
      <c r="AG1155" s="273" t="s">
        <v>801</v>
      </c>
      <c r="AH1155" s="273" t="s">
        <v>808</v>
      </c>
      <c r="AI1155" s="273" t="s">
        <v>123</v>
      </c>
      <c r="AJ1155" s="273" t="s">
        <v>627</v>
      </c>
      <c r="AK1155" s="273">
        <v>238248</v>
      </c>
      <c r="BV1155" s="279" t="s">
        <v>64</v>
      </c>
      <c r="BW1155" s="280" t="s">
        <v>75</v>
      </c>
      <c r="BX1155" s="280" t="s">
        <v>308</v>
      </c>
      <c r="BY1155" s="280" t="s">
        <v>338</v>
      </c>
      <c r="BZ1155" s="280" t="s">
        <v>204</v>
      </c>
      <c r="CA1155" s="280" t="s">
        <v>205</v>
      </c>
      <c r="CB1155" s="280" t="s">
        <v>206</v>
      </c>
      <c r="CC1155" s="280" t="s">
        <v>207</v>
      </c>
      <c r="CD1155" s="281">
        <v>0</v>
      </c>
      <c r="CE1155" s="277">
        <v>44958</v>
      </c>
      <c r="CF1155" s="280"/>
      <c r="CG1155" s="280" t="s">
        <v>181</v>
      </c>
      <c r="CH1155" s="280"/>
      <c r="CI1155" s="280" t="s">
        <v>208</v>
      </c>
      <c r="CJ1155" s="280" t="s">
        <v>209</v>
      </c>
      <c r="CK1155" s="280"/>
      <c r="CL1155" s="280"/>
      <c r="CM1155" s="280" t="s">
        <v>73</v>
      </c>
      <c r="CN1155" s="280">
        <v>3</v>
      </c>
    </row>
    <row r="1156" spans="4:92">
      <c r="D1156" s="273" t="s">
        <v>83</v>
      </c>
      <c r="E1156" s="273" t="s">
        <v>287</v>
      </c>
      <c r="F1156" s="273" t="s">
        <v>518</v>
      </c>
      <c r="G1156" s="273" t="s">
        <v>958</v>
      </c>
      <c r="H1156" s="274">
        <v>45108</v>
      </c>
      <c r="I1156" s="273">
        <v>12895</v>
      </c>
      <c r="J1156" s="273">
        <v>831</v>
      </c>
      <c r="W1156" s="273">
        <v>205188</v>
      </c>
      <c r="X1156" s="273" t="s">
        <v>64</v>
      </c>
      <c r="Y1156" s="273" t="s">
        <v>63</v>
      </c>
      <c r="Z1156" s="273" t="s">
        <v>252</v>
      </c>
      <c r="AA1156" s="273" t="s">
        <v>515</v>
      </c>
      <c r="AB1156" s="274">
        <v>45170</v>
      </c>
      <c r="AC1156" s="273">
        <v>13791</v>
      </c>
      <c r="AD1156" s="273">
        <v>669</v>
      </c>
      <c r="AE1156" s="273">
        <v>0.2</v>
      </c>
      <c r="AF1156" s="273" t="s">
        <v>90</v>
      </c>
      <c r="AG1156" s="273" t="s">
        <v>801</v>
      </c>
      <c r="AH1156" s="273" t="s">
        <v>811</v>
      </c>
      <c r="AI1156" s="273" t="s">
        <v>123</v>
      </c>
      <c r="AJ1156" s="273" t="s">
        <v>627</v>
      </c>
      <c r="AK1156" s="273">
        <v>238253</v>
      </c>
      <c r="BV1156" s="336" t="s">
        <v>64</v>
      </c>
      <c r="BW1156" s="337" t="s">
        <v>75</v>
      </c>
      <c r="BX1156" s="337" t="s">
        <v>308</v>
      </c>
      <c r="BY1156" s="337" t="s">
        <v>338</v>
      </c>
      <c r="BZ1156" s="337" t="s">
        <v>86</v>
      </c>
      <c r="CA1156" s="337" t="s">
        <v>87</v>
      </c>
      <c r="CB1156" s="337" t="s">
        <v>233</v>
      </c>
      <c r="CC1156" s="337" t="s">
        <v>234</v>
      </c>
      <c r="CD1156" s="338">
        <v>1</v>
      </c>
      <c r="CE1156" s="335">
        <v>44958</v>
      </c>
      <c r="CF1156" s="337"/>
      <c r="CG1156" s="337" t="s">
        <v>181</v>
      </c>
      <c r="CH1156" s="337"/>
      <c r="CI1156" s="337" t="s">
        <v>181</v>
      </c>
      <c r="CJ1156" s="337" t="s">
        <v>1126</v>
      </c>
      <c r="CK1156" s="337"/>
      <c r="CL1156" s="337"/>
      <c r="CM1156" s="337" t="s">
        <v>73</v>
      </c>
      <c r="CN1156" s="337">
        <v>3</v>
      </c>
    </row>
    <row r="1157" spans="4:92">
      <c r="D1157" s="273" t="s">
        <v>83</v>
      </c>
      <c r="E1157" s="273" t="s">
        <v>287</v>
      </c>
      <c r="F1157" s="273" t="s">
        <v>518</v>
      </c>
      <c r="G1157" s="273" t="s">
        <v>958</v>
      </c>
      <c r="H1157" s="274">
        <v>45108</v>
      </c>
      <c r="I1157" s="273">
        <v>12895</v>
      </c>
      <c r="J1157" s="273">
        <v>831</v>
      </c>
      <c r="K1157" s="273">
        <v>5878.5</v>
      </c>
      <c r="L1157" s="273" t="s">
        <v>66</v>
      </c>
      <c r="M1157" s="273">
        <v>9936.8597449999997</v>
      </c>
      <c r="N1157" s="273" t="s">
        <v>115</v>
      </c>
      <c r="W1157" s="273">
        <v>205212</v>
      </c>
      <c r="X1157" s="273" t="s">
        <v>64</v>
      </c>
      <c r="Y1157" s="273" t="s">
        <v>63</v>
      </c>
      <c r="Z1157" s="273" t="s">
        <v>252</v>
      </c>
      <c r="AA1157" s="273" t="s">
        <v>515</v>
      </c>
      <c r="AB1157" s="274">
        <v>45170</v>
      </c>
      <c r="AC1157" s="273">
        <v>13791</v>
      </c>
      <c r="AD1157" s="273">
        <v>669</v>
      </c>
      <c r="AE1157" s="273">
        <v>1</v>
      </c>
      <c r="AF1157" s="273" t="s">
        <v>90</v>
      </c>
      <c r="AG1157" s="273" t="s">
        <v>801</v>
      </c>
      <c r="AH1157" s="273" t="s">
        <v>813</v>
      </c>
      <c r="AI1157" s="273" t="s">
        <v>123</v>
      </c>
      <c r="AJ1157" s="273" t="s">
        <v>627</v>
      </c>
      <c r="AK1157" s="273">
        <v>238258</v>
      </c>
      <c r="BV1157" s="279" t="s">
        <v>64</v>
      </c>
      <c r="BW1157" s="280" t="s">
        <v>75</v>
      </c>
      <c r="BX1157" s="280" t="s">
        <v>308</v>
      </c>
      <c r="BY1157" s="280" t="s">
        <v>338</v>
      </c>
      <c r="BZ1157" s="280" t="s">
        <v>86</v>
      </c>
      <c r="CA1157" s="280" t="s">
        <v>87</v>
      </c>
      <c r="CB1157" s="280" t="s">
        <v>225</v>
      </c>
      <c r="CC1157" s="280" t="s">
        <v>226</v>
      </c>
      <c r="CD1157" s="281">
        <v>5</v>
      </c>
      <c r="CE1157" s="277">
        <v>44958</v>
      </c>
      <c r="CF1157" s="280">
        <v>0</v>
      </c>
      <c r="CG1157" s="280" t="s">
        <v>90</v>
      </c>
      <c r="CH1157" s="280">
        <v>0</v>
      </c>
      <c r="CI1157" s="280" t="s">
        <v>80</v>
      </c>
      <c r="CJ1157" s="280"/>
      <c r="CK1157" s="280"/>
      <c r="CL1157" s="280"/>
      <c r="CM1157" s="280" t="s">
        <v>73</v>
      </c>
      <c r="CN1157" s="280">
        <v>3</v>
      </c>
    </row>
    <row r="1158" spans="4:92">
      <c r="D1158" s="273" t="s">
        <v>83</v>
      </c>
      <c r="E1158" s="273" t="s">
        <v>287</v>
      </c>
      <c r="F1158" s="273" t="s">
        <v>518</v>
      </c>
      <c r="G1158" s="273" t="s">
        <v>958</v>
      </c>
      <c r="H1158" s="274">
        <v>45108</v>
      </c>
      <c r="I1158" s="273">
        <v>12895</v>
      </c>
      <c r="J1158" s="273">
        <v>831</v>
      </c>
      <c r="K1158" s="273">
        <v>0</v>
      </c>
      <c r="L1158" s="273" t="s">
        <v>66</v>
      </c>
      <c r="N1158" s="273" t="s">
        <v>107</v>
      </c>
      <c r="W1158" s="273">
        <v>205213</v>
      </c>
      <c r="X1158" s="273" t="s">
        <v>64</v>
      </c>
      <c r="Y1158" s="273" t="s">
        <v>63</v>
      </c>
      <c r="Z1158" s="273" t="s">
        <v>252</v>
      </c>
      <c r="AA1158" s="273" t="s">
        <v>515</v>
      </c>
      <c r="AB1158" s="274">
        <v>45170</v>
      </c>
      <c r="AC1158" s="273">
        <v>13791</v>
      </c>
      <c r="AD1158" s="273">
        <v>669</v>
      </c>
      <c r="AE1158" s="273">
        <v>0</v>
      </c>
      <c r="AF1158" s="273" t="s">
        <v>90</v>
      </c>
      <c r="AG1158" s="273" t="s">
        <v>815</v>
      </c>
      <c r="AH1158" s="273" t="s">
        <v>230</v>
      </c>
      <c r="AI1158" s="273" t="s">
        <v>123</v>
      </c>
      <c r="AJ1158" s="273" t="s">
        <v>200</v>
      </c>
      <c r="AK1158" s="273">
        <v>238264</v>
      </c>
      <c r="BV1158" s="336" t="s">
        <v>64</v>
      </c>
      <c r="BW1158" s="337" t="s">
        <v>75</v>
      </c>
      <c r="BX1158" s="337" t="s">
        <v>308</v>
      </c>
      <c r="BY1158" s="337" t="s">
        <v>338</v>
      </c>
      <c r="BZ1158" s="337" t="s">
        <v>86</v>
      </c>
      <c r="CA1158" s="337" t="s">
        <v>87</v>
      </c>
      <c r="CB1158" s="337" t="s">
        <v>225</v>
      </c>
      <c r="CC1158" s="337" t="s">
        <v>226</v>
      </c>
      <c r="CD1158" s="338">
        <v>5</v>
      </c>
      <c r="CE1158" s="335">
        <v>44986</v>
      </c>
      <c r="CF1158" s="337">
        <v>0</v>
      </c>
      <c r="CG1158" s="337" t="s">
        <v>90</v>
      </c>
      <c r="CH1158" s="337">
        <v>0</v>
      </c>
      <c r="CI1158" s="337" t="s">
        <v>80</v>
      </c>
      <c r="CJ1158" s="337"/>
      <c r="CK1158" s="337"/>
      <c r="CL1158" s="337"/>
      <c r="CM1158" s="337" t="s">
        <v>73</v>
      </c>
      <c r="CN1158" s="337">
        <v>3</v>
      </c>
    </row>
    <row r="1159" spans="4:92">
      <c r="D1159" s="273" t="s">
        <v>83</v>
      </c>
      <c r="E1159" s="273" t="s">
        <v>287</v>
      </c>
      <c r="F1159" s="273" t="s">
        <v>518</v>
      </c>
      <c r="G1159" s="273" t="s">
        <v>958</v>
      </c>
      <c r="H1159" s="274">
        <v>45139</v>
      </c>
      <c r="I1159" s="273">
        <v>13572</v>
      </c>
      <c r="J1159" s="273">
        <v>831</v>
      </c>
      <c r="W1159" s="273">
        <v>223257</v>
      </c>
      <c r="X1159" s="273" t="s">
        <v>64</v>
      </c>
      <c r="Y1159" s="273" t="s">
        <v>63</v>
      </c>
      <c r="Z1159" s="273" t="s">
        <v>252</v>
      </c>
      <c r="AA1159" s="273" t="s">
        <v>515</v>
      </c>
      <c r="AB1159" s="274">
        <v>45170</v>
      </c>
      <c r="AC1159" s="273">
        <v>13791</v>
      </c>
      <c r="AD1159" s="273">
        <v>669</v>
      </c>
      <c r="AE1159" s="273">
        <v>0</v>
      </c>
      <c r="AF1159" s="273" t="s">
        <v>90</v>
      </c>
      <c r="AG1159" s="273" t="s">
        <v>828</v>
      </c>
      <c r="AH1159" s="273" t="s">
        <v>1603</v>
      </c>
      <c r="AI1159" s="273" t="s">
        <v>199</v>
      </c>
      <c r="AJ1159" s="273" t="s">
        <v>214</v>
      </c>
      <c r="AK1159" s="273">
        <v>238270</v>
      </c>
      <c r="BV1159" s="279" t="s">
        <v>64</v>
      </c>
      <c r="BW1159" s="280" t="s">
        <v>75</v>
      </c>
      <c r="BX1159" s="280" t="s">
        <v>308</v>
      </c>
      <c r="BY1159" s="280" t="s">
        <v>338</v>
      </c>
      <c r="BZ1159" s="280" t="s">
        <v>86</v>
      </c>
      <c r="CA1159" s="280" t="s">
        <v>87</v>
      </c>
      <c r="CB1159" s="280" t="s">
        <v>233</v>
      </c>
      <c r="CC1159" s="280" t="s">
        <v>234</v>
      </c>
      <c r="CD1159" s="281">
        <v>1</v>
      </c>
      <c r="CE1159" s="277">
        <v>44986</v>
      </c>
      <c r="CF1159" s="280"/>
      <c r="CG1159" s="280" t="s">
        <v>181</v>
      </c>
      <c r="CH1159" s="280"/>
      <c r="CI1159" s="280" t="s">
        <v>181</v>
      </c>
      <c r="CJ1159" s="280" t="s">
        <v>182</v>
      </c>
      <c r="CK1159" s="280"/>
      <c r="CL1159" s="280"/>
      <c r="CM1159" s="280" t="s">
        <v>73</v>
      </c>
      <c r="CN1159" s="280">
        <v>3</v>
      </c>
    </row>
    <row r="1160" spans="4:92">
      <c r="D1160" s="273" t="s">
        <v>83</v>
      </c>
      <c r="E1160" s="273" t="s">
        <v>287</v>
      </c>
      <c r="F1160" s="273" t="s">
        <v>518</v>
      </c>
      <c r="G1160" s="273" t="s">
        <v>958</v>
      </c>
      <c r="H1160" s="274">
        <v>45139</v>
      </c>
      <c r="I1160" s="273">
        <v>13572</v>
      </c>
      <c r="J1160" s="273">
        <v>831</v>
      </c>
      <c r="K1160" s="273">
        <v>6914.1</v>
      </c>
      <c r="L1160" s="273" t="s">
        <v>66</v>
      </c>
      <c r="M1160" s="273">
        <v>11076.782504999999</v>
      </c>
      <c r="N1160" s="273" t="s">
        <v>115</v>
      </c>
      <c r="W1160" s="273">
        <v>223281</v>
      </c>
      <c r="X1160" s="273" t="s">
        <v>64</v>
      </c>
      <c r="Y1160" s="273" t="s">
        <v>63</v>
      </c>
      <c r="Z1160" s="273" t="s">
        <v>252</v>
      </c>
      <c r="AA1160" s="273" t="s">
        <v>515</v>
      </c>
      <c r="AB1160" s="274">
        <v>45200</v>
      </c>
      <c r="AC1160" s="273">
        <v>14123</v>
      </c>
      <c r="AD1160" s="273">
        <v>669</v>
      </c>
      <c r="AK1160" s="273">
        <v>261395</v>
      </c>
      <c r="BV1160" s="336" t="s">
        <v>64</v>
      </c>
      <c r="BW1160" s="337" t="s">
        <v>75</v>
      </c>
      <c r="BX1160" s="337" t="s">
        <v>308</v>
      </c>
      <c r="BY1160" s="337" t="s">
        <v>338</v>
      </c>
      <c r="BZ1160" s="337" t="s">
        <v>86</v>
      </c>
      <c r="CA1160" s="337" t="s">
        <v>87</v>
      </c>
      <c r="CB1160" s="337" t="s">
        <v>217</v>
      </c>
      <c r="CC1160" s="337" t="s">
        <v>218</v>
      </c>
      <c r="CD1160" s="338">
        <v>2</v>
      </c>
      <c r="CE1160" s="335">
        <v>44986</v>
      </c>
      <c r="CF1160" s="337"/>
      <c r="CG1160" s="337" t="s">
        <v>181</v>
      </c>
      <c r="CH1160" s="337"/>
      <c r="CI1160" s="337" t="s">
        <v>181</v>
      </c>
      <c r="CJ1160" s="337" t="s">
        <v>1434</v>
      </c>
      <c r="CK1160" s="337"/>
      <c r="CL1160" s="337"/>
      <c r="CM1160" s="337" t="s">
        <v>73</v>
      </c>
      <c r="CN1160" s="337">
        <v>3</v>
      </c>
    </row>
    <row r="1161" spans="4:92">
      <c r="D1161" s="273" t="s">
        <v>83</v>
      </c>
      <c r="E1161" s="273" t="s">
        <v>287</v>
      </c>
      <c r="F1161" s="273" t="s">
        <v>518</v>
      </c>
      <c r="G1161" s="273" t="s">
        <v>958</v>
      </c>
      <c r="H1161" s="274">
        <v>45139</v>
      </c>
      <c r="I1161" s="273">
        <v>13572</v>
      </c>
      <c r="J1161" s="273">
        <v>831</v>
      </c>
      <c r="K1161" s="273">
        <v>0</v>
      </c>
      <c r="L1161" s="273" t="s">
        <v>66</v>
      </c>
      <c r="N1161" s="273" t="s">
        <v>107</v>
      </c>
      <c r="W1161" s="273">
        <v>223282</v>
      </c>
      <c r="X1161" s="273" t="s">
        <v>64</v>
      </c>
      <c r="Y1161" s="273" t="s">
        <v>63</v>
      </c>
      <c r="Z1161" s="273" t="s">
        <v>252</v>
      </c>
      <c r="AA1161" s="273" t="s">
        <v>515</v>
      </c>
      <c r="AB1161" s="274">
        <v>45200</v>
      </c>
      <c r="AC1161" s="273">
        <v>14126</v>
      </c>
      <c r="AD1161" s="273">
        <v>669</v>
      </c>
      <c r="AE1161" s="273">
        <v>0</v>
      </c>
      <c r="AF1161" s="273" t="s">
        <v>90</v>
      </c>
      <c r="AG1161" s="273" t="s">
        <v>819</v>
      </c>
      <c r="AH1161" s="273" t="s">
        <v>820</v>
      </c>
      <c r="AI1161" s="273" t="s">
        <v>199</v>
      </c>
      <c r="AJ1161" s="273" t="s">
        <v>200</v>
      </c>
      <c r="AK1161" s="273">
        <v>257916</v>
      </c>
      <c r="BV1161" s="279" t="s">
        <v>64</v>
      </c>
      <c r="BW1161" s="280" t="s">
        <v>75</v>
      </c>
      <c r="BX1161" s="280" t="s">
        <v>308</v>
      </c>
      <c r="BY1161" s="280" t="s">
        <v>338</v>
      </c>
      <c r="BZ1161" s="280" t="s">
        <v>138</v>
      </c>
      <c r="CA1161" s="280" t="s">
        <v>139</v>
      </c>
      <c r="CB1161" s="280" t="s">
        <v>190</v>
      </c>
      <c r="CC1161" s="280" t="s">
        <v>191</v>
      </c>
      <c r="CD1161" s="281">
        <v>8</v>
      </c>
      <c r="CE1161" s="277">
        <v>44986</v>
      </c>
      <c r="CF1161" s="280">
        <v>0</v>
      </c>
      <c r="CG1161" s="280" t="s">
        <v>90</v>
      </c>
      <c r="CH1161" s="280">
        <v>0</v>
      </c>
      <c r="CI1161" s="280" t="s">
        <v>80</v>
      </c>
      <c r="CJ1161" s="280"/>
      <c r="CK1161" s="280"/>
      <c r="CL1161" s="280"/>
      <c r="CM1161" s="280" t="s">
        <v>73</v>
      </c>
      <c r="CN1161" s="280">
        <v>3</v>
      </c>
    </row>
    <row r="1162" spans="4:92">
      <c r="D1162" s="273" t="s">
        <v>83</v>
      </c>
      <c r="E1162" s="273" t="s">
        <v>287</v>
      </c>
      <c r="F1162" s="273" t="s">
        <v>518</v>
      </c>
      <c r="G1162" s="273" t="s">
        <v>958</v>
      </c>
      <c r="H1162" s="274">
        <v>45170</v>
      </c>
      <c r="I1162" s="273">
        <v>13899</v>
      </c>
      <c r="J1162" s="273">
        <v>831</v>
      </c>
      <c r="W1162" s="273">
        <v>236208</v>
      </c>
      <c r="X1162" s="273" t="s">
        <v>64</v>
      </c>
      <c r="Y1162" s="273" t="s">
        <v>63</v>
      </c>
      <c r="Z1162" s="273" t="s">
        <v>252</v>
      </c>
      <c r="AA1162" s="273" t="s">
        <v>515</v>
      </c>
      <c r="AB1162" s="274">
        <v>45200</v>
      </c>
      <c r="AC1162" s="273">
        <v>14126</v>
      </c>
      <c r="AD1162" s="273">
        <v>669</v>
      </c>
      <c r="AE1162" s="273">
        <v>1.7</v>
      </c>
      <c r="AF1162" s="273" t="s">
        <v>90</v>
      </c>
      <c r="AG1162" s="273" t="s">
        <v>824</v>
      </c>
      <c r="AH1162" s="273" t="s">
        <v>825</v>
      </c>
      <c r="AI1162" s="273" t="s">
        <v>199</v>
      </c>
      <c r="AJ1162" s="273" t="s">
        <v>200</v>
      </c>
      <c r="AK1162" s="273">
        <v>257922</v>
      </c>
      <c r="BV1162" s="336" t="s">
        <v>64</v>
      </c>
      <c r="BW1162" s="337" t="s">
        <v>75</v>
      </c>
      <c r="BX1162" s="337" t="s">
        <v>308</v>
      </c>
      <c r="BY1162" s="337" t="s">
        <v>338</v>
      </c>
      <c r="BZ1162" s="337" t="s">
        <v>167</v>
      </c>
      <c r="CA1162" s="337" t="s">
        <v>168</v>
      </c>
      <c r="CB1162" s="337" t="s">
        <v>319</v>
      </c>
      <c r="CC1162" s="337" t="s">
        <v>320</v>
      </c>
      <c r="CD1162" s="338">
        <v>15</v>
      </c>
      <c r="CE1162" s="335">
        <v>44986</v>
      </c>
      <c r="CF1162" s="337">
        <v>0</v>
      </c>
      <c r="CG1162" s="337" t="s">
        <v>90</v>
      </c>
      <c r="CH1162" s="337">
        <v>0</v>
      </c>
      <c r="CI1162" s="337" t="s">
        <v>80</v>
      </c>
      <c r="CJ1162" s="337"/>
      <c r="CK1162" s="337"/>
      <c r="CL1162" s="337"/>
      <c r="CM1162" s="337" t="s">
        <v>73</v>
      </c>
      <c r="CN1162" s="337">
        <v>3</v>
      </c>
    </row>
    <row r="1163" spans="4:92">
      <c r="D1163" s="273" t="s">
        <v>83</v>
      </c>
      <c r="E1163" s="273" t="s">
        <v>287</v>
      </c>
      <c r="F1163" s="273" t="s">
        <v>518</v>
      </c>
      <c r="G1163" s="273" t="s">
        <v>958</v>
      </c>
      <c r="H1163" s="274">
        <v>45170</v>
      </c>
      <c r="I1163" s="273">
        <v>13899</v>
      </c>
      <c r="J1163" s="273">
        <v>831</v>
      </c>
      <c r="K1163" s="273">
        <v>8376.6</v>
      </c>
      <c r="L1163" s="273" t="s">
        <v>66</v>
      </c>
      <c r="M1163" s="273">
        <v>3006.065595</v>
      </c>
      <c r="N1163" s="273" t="s">
        <v>115</v>
      </c>
      <c r="W1163" s="273">
        <v>236232</v>
      </c>
      <c r="X1163" s="273" t="s">
        <v>64</v>
      </c>
      <c r="Y1163" s="273" t="s">
        <v>63</v>
      </c>
      <c r="Z1163" s="273" t="s">
        <v>252</v>
      </c>
      <c r="AA1163" s="273" t="s">
        <v>515</v>
      </c>
      <c r="AB1163" s="274">
        <v>45200</v>
      </c>
      <c r="AC1163" s="273">
        <v>14126</v>
      </c>
      <c r="AD1163" s="273">
        <v>669</v>
      </c>
      <c r="AE1163" s="273">
        <v>0.5</v>
      </c>
      <c r="AF1163" s="273" t="s">
        <v>90</v>
      </c>
      <c r="AG1163" s="273" t="s">
        <v>828</v>
      </c>
      <c r="AH1163" s="273" t="s">
        <v>829</v>
      </c>
      <c r="AI1163" s="273" t="s">
        <v>199</v>
      </c>
      <c r="AJ1163" s="273" t="s">
        <v>214</v>
      </c>
      <c r="AK1163" s="273">
        <v>257928</v>
      </c>
      <c r="BV1163" s="279" t="s">
        <v>64</v>
      </c>
      <c r="BW1163" s="280" t="s">
        <v>75</v>
      </c>
      <c r="BX1163" s="280" t="s">
        <v>308</v>
      </c>
      <c r="BY1163" s="280" t="s">
        <v>338</v>
      </c>
      <c r="BZ1163" s="280" t="s">
        <v>86</v>
      </c>
      <c r="CA1163" s="280" t="s">
        <v>87</v>
      </c>
      <c r="CB1163" s="280" t="s">
        <v>179</v>
      </c>
      <c r="CC1163" s="280" t="s">
        <v>180</v>
      </c>
      <c r="CD1163" s="281">
        <v>1</v>
      </c>
      <c r="CE1163" s="277">
        <v>44986</v>
      </c>
      <c r="CF1163" s="280"/>
      <c r="CG1163" s="280" t="s">
        <v>181</v>
      </c>
      <c r="CH1163" s="280"/>
      <c r="CI1163" s="280" t="s">
        <v>181</v>
      </c>
      <c r="CJ1163" s="280" t="s">
        <v>1604</v>
      </c>
      <c r="CK1163" s="280"/>
      <c r="CL1163" s="280"/>
      <c r="CM1163" s="280" t="s">
        <v>73</v>
      </c>
      <c r="CN1163" s="280">
        <v>3</v>
      </c>
    </row>
    <row r="1164" spans="4:92">
      <c r="D1164" s="273" t="s">
        <v>83</v>
      </c>
      <c r="E1164" s="273" t="s">
        <v>287</v>
      </c>
      <c r="F1164" s="273" t="s">
        <v>518</v>
      </c>
      <c r="G1164" s="273" t="s">
        <v>519</v>
      </c>
      <c r="H1164" s="274">
        <v>45047</v>
      </c>
      <c r="I1164" s="273">
        <v>12358</v>
      </c>
      <c r="J1164" s="273">
        <v>832</v>
      </c>
      <c r="W1164" s="273">
        <v>179897</v>
      </c>
      <c r="X1164" s="273" t="s">
        <v>64</v>
      </c>
      <c r="Y1164" s="273" t="s">
        <v>63</v>
      </c>
      <c r="Z1164" s="273" t="s">
        <v>252</v>
      </c>
      <c r="AA1164" s="273" t="s">
        <v>515</v>
      </c>
      <c r="AB1164" s="274">
        <v>45200</v>
      </c>
      <c r="AC1164" s="273">
        <v>14126</v>
      </c>
      <c r="AD1164" s="273">
        <v>669</v>
      </c>
      <c r="AE1164" s="273">
        <v>0</v>
      </c>
      <c r="AF1164" s="273" t="s">
        <v>90</v>
      </c>
      <c r="AG1164" s="273" t="s">
        <v>837</v>
      </c>
      <c r="AH1164" s="273" t="s">
        <v>838</v>
      </c>
      <c r="AI1164" s="273" t="s">
        <v>199</v>
      </c>
      <c r="AJ1164" s="273" t="s">
        <v>200</v>
      </c>
      <c r="AK1164" s="273">
        <v>257934</v>
      </c>
      <c r="BV1164" s="336" t="s">
        <v>83</v>
      </c>
      <c r="BW1164" s="337" t="s">
        <v>63</v>
      </c>
      <c r="BX1164" s="337" t="s">
        <v>228</v>
      </c>
      <c r="BY1164" s="337" t="s">
        <v>244</v>
      </c>
      <c r="BZ1164" s="337" t="s">
        <v>138</v>
      </c>
      <c r="CA1164" s="337" t="s">
        <v>139</v>
      </c>
      <c r="CB1164" s="337" t="s">
        <v>190</v>
      </c>
      <c r="CC1164" s="337" t="s">
        <v>191</v>
      </c>
      <c r="CD1164" s="338">
        <v>8</v>
      </c>
      <c r="CE1164" s="335">
        <v>45231</v>
      </c>
      <c r="CF1164" s="337">
        <v>0</v>
      </c>
      <c r="CG1164" s="337" t="s">
        <v>80</v>
      </c>
      <c r="CH1164" s="337">
        <v>0</v>
      </c>
      <c r="CI1164" s="337" t="s">
        <v>80</v>
      </c>
      <c r="CJ1164" s="337"/>
      <c r="CK1164" s="337"/>
      <c r="CL1164" s="337"/>
      <c r="CM1164" s="337" t="s">
        <v>73</v>
      </c>
      <c r="CN1164" s="337">
        <v>3</v>
      </c>
    </row>
    <row r="1165" spans="4:92">
      <c r="D1165" s="273" t="s">
        <v>83</v>
      </c>
      <c r="E1165" s="273" t="s">
        <v>287</v>
      </c>
      <c r="F1165" s="273" t="s">
        <v>518</v>
      </c>
      <c r="G1165" s="273" t="s">
        <v>519</v>
      </c>
      <c r="H1165" s="274">
        <v>45047</v>
      </c>
      <c r="I1165" s="273">
        <v>12358</v>
      </c>
      <c r="J1165" s="273">
        <v>832</v>
      </c>
      <c r="K1165" s="273">
        <v>7019</v>
      </c>
      <c r="L1165" s="273" t="s">
        <v>66</v>
      </c>
      <c r="M1165" s="273">
        <v>1613.26414</v>
      </c>
      <c r="N1165" s="273" t="s">
        <v>115</v>
      </c>
      <c r="W1165" s="273">
        <v>179921</v>
      </c>
      <c r="X1165" s="273" t="s">
        <v>83</v>
      </c>
      <c r="Y1165" s="273" t="s">
        <v>63</v>
      </c>
      <c r="Z1165" s="273" t="s">
        <v>504</v>
      </c>
      <c r="AA1165" s="273" t="s">
        <v>510</v>
      </c>
      <c r="AB1165" s="274">
        <v>45017</v>
      </c>
      <c r="AC1165" s="273">
        <v>12118</v>
      </c>
      <c r="AD1165" s="273">
        <v>685</v>
      </c>
      <c r="AE1165" s="273">
        <v>0</v>
      </c>
      <c r="AF1165" s="273" t="s">
        <v>90</v>
      </c>
      <c r="AG1165" s="273" t="s">
        <v>122</v>
      </c>
      <c r="AH1165" s="273" t="s">
        <v>122</v>
      </c>
      <c r="AI1165" s="273" t="s">
        <v>123</v>
      </c>
      <c r="AJ1165" s="273" t="s">
        <v>200</v>
      </c>
      <c r="AK1165" s="273">
        <v>227403</v>
      </c>
      <c r="BV1165" s="279" t="s">
        <v>83</v>
      </c>
      <c r="BW1165" s="280" t="s">
        <v>63</v>
      </c>
      <c r="BX1165" s="280" t="s">
        <v>228</v>
      </c>
      <c r="BY1165" s="280" t="s">
        <v>244</v>
      </c>
      <c r="BZ1165" s="280" t="s">
        <v>167</v>
      </c>
      <c r="CA1165" s="280" t="s">
        <v>168</v>
      </c>
      <c r="CB1165" s="280" t="s">
        <v>319</v>
      </c>
      <c r="CC1165" s="280" t="s">
        <v>320</v>
      </c>
      <c r="CD1165" s="281">
        <v>15</v>
      </c>
      <c r="CE1165" s="277">
        <v>45231</v>
      </c>
      <c r="CF1165" s="280">
        <v>0</v>
      </c>
      <c r="CG1165" s="280" t="s">
        <v>80</v>
      </c>
      <c r="CH1165" s="280">
        <v>0</v>
      </c>
      <c r="CI1165" s="280" t="s">
        <v>80</v>
      </c>
      <c r="CJ1165" s="280"/>
      <c r="CK1165" s="280"/>
      <c r="CL1165" s="280"/>
      <c r="CM1165" s="280" t="s">
        <v>73</v>
      </c>
      <c r="CN1165" s="280">
        <v>3</v>
      </c>
    </row>
    <row r="1166" spans="4:92">
      <c r="D1166" s="273" t="s">
        <v>83</v>
      </c>
      <c r="E1166" s="273" t="s">
        <v>287</v>
      </c>
      <c r="F1166" s="273" t="s">
        <v>518</v>
      </c>
      <c r="G1166" s="273" t="s">
        <v>519</v>
      </c>
      <c r="H1166" s="274">
        <v>45047</v>
      </c>
      <c r="I1166" s="273">
        <v>12358</v>
      </c>
      <c r="J1166" s="273">
        <v>832</v>
      </c>
      <c r="K1166" s="273">
        <v>0</v>
      </c>
      <c r="L1166" s="273" t="s">
        <v>66</v>
      </c>
      <c r="N1166" s="273" t="s">
        <v>107</v>
      </c>
      <c r="W1166" s="273">
        <v>179922</v>
      </c>
      <c r="X1166" s="273" t="s">
        <v>83</v>
      </c>
      <c r="Y1166" s="273" t="s">
        <v>63</v>
      </c>
      <c r="Z1166" s="273" t="s">
        <v>504</v>
      </c>
      <c r="AA1166" s="273" t="s">
        <v>510</v>
      </c>
      <c r="AB1166" s="274">
        <v>45017</v>
      </c>
      <c r="AC1166" s="273">
        <v>14878</v>
      </c>
      <c r="AD1166" s="273">
        <v>685</v>
      </c>
      <c r="AK1166" s="273">
        <v>278620</v>
      </c>
      <c r="BV1166" s="336" t="s">
        <v>83</v>
      </c>
      <c r="BW1166" s="337" t="s">
        <v>63</v>
      </c>
      <c r="BX1166" s="337" t="s">
        <v>228</v>
      </c>
      <c r="BY1166" s="337" t="s">
        <v>244</v>
      </c>
      <c r="BZ1166" s="337" t="s">
        <v>167</v>
      </c>
      <c r="CA1166" s="337" t="s">
        <v>168</v>
      </c>
      <c r="CB1166" s="337" t="s">
        <v>313</v>
      </c>
      <c r="CC1166" s="337" t="s">
        <v>314</v>
      </c>
      <c r="CD1166" s="338">
        <v>14</v>
      </c>
      <c r="CE1166" s="335">
        <v>45231</v>
      </c>
      <c r="CF1166" s="337">
        <v>1060</v>
      </c>
      <c r="CG1166" s="337" t="s">
        <v>80</v>
      </c>
      <c r="CH1166" s="337">
        <v>1060</v>
      </c>
      <c r="CI1166" s="337" t="s">
        <v>80</v>
      </c>
      <c r="CJ1166" s="337"/>
      <c r="CK1166" s="337"/>
      <c r="CL1166" s="337"/>
      <c r="CM1166" s="337" t="s">
        <v>73</v>
      </c>
      <c r="CN1166" s="337">
        <v>3</v>
      </c>
    </row>
    <row r="1167" spans="4:92">
      <c r="D1167" s="273" t="s">
        <v>83</v>
      </c>
      <c r="E1167" s="273" t="s">
        <v>287</v>
      </c>
      <c r="F1167" s="273" t="s">
        <v>518</v>
      </c>
      <c r="G1167" s="273" t="s">
        <v>519</v>
      </c>
      <c r="H1167" s="274">
        <v>45078</v>
      </c>
      <c r="I1167" s="273">
        <v>12627</v>
      </c>
      <c r="J1167" s="273">
        <v>832</v>
      </c>
      <c r="W1167" s="273">
        <v>191733</v>
      </c>
      <c r="X1167" s="273" t="s">
        <v>83</v>
      </c>
      <c r="Y1167" s="273" t="s">
        <v>63</v>
      </c>
      <c r="Z1167" s="273" t="s">
        <v>504</v>
      </c>
      <c r="AA1167" s="273" t="s">
        <v>510</v>
      </c>
      <c r="AB1167" s="274">
        <v>45047</v>
      </c>
      <c r="AC1167" s="273">
        <v>12263</v>
      </c>
      <c r="AD1167" s="273">
        <v>685</v>
      </c>
      <c r="AK1167" s="273">
        <v>177258</v>
      </c>
      <c r="BV1167" s="279" t="s">
        <v>83</v>
      </c>
      <c r="BW1167" s="280" t="s">
        <v>63</v>
      </c>
      <c r="BX1167" s="280" t="s">
        <v>228</v>
      </c>
      <c r="BY1167" s="280" t="s">
        <v>244</v>
      </c>
      <c r="BZ1167" s="280" t="s">
        <v>167</v>
      </c>
      <c r="CA1167" s="280" t="s">
        <v>168</v>
      </c>
      <c r="CB1167" s="280" t="s">
        <v>353</v>
      </c>
      <c r="CC1167" s="280" t="s">
        <v>354</v>
      </c>
      <c r="CD1167" s="281">
        <v>13</v>
      </c>
      <c r="CE1167" s="277">
        <v>45231</v>
      </c>
      <c r="CF1167" s="280">
        <v>767</v>
      </c>
      <c r="CG1167" s="280" t="s">
        <v>80</v>
      </c>
      <c r="CH1167" s="280">
        <v>767</v>
      </c>
      <c r="CI1167" s="280" t="s">
        <v>80</v>
      </c>
      <c r="CJ1167" s="280"/>
      <c r="CK1167" s="280"/>
      <c r="CL1167" s="280"/>
      <c r="CM1167" s="280" t="s">
        <v>73</v>
      </c>
      <c r="CN1167" s="280">
        <v>3</v>
      </c>
    </row>
    <row r="1168" spans="4:92">
      <c r="D1168" s="273" t="s">
        <v>83</v>
      </c>
      <c r="E1168" s="273" t="s">
        <v>287</v>
      </c>
      <c r="F1168" s="273" t="s">
        <v>518</v>
      </c>
      <c r="G1168" s="273" t="s">
        <v>519</v>
      </c>
      <c r="H1168" s="274">
        <v>45078</v>
      </c>
      <c r="I1168" s="273">
        <v>12627</v>
      </c>
      <c r="J1168" s="273">
        <v>832</v>
      </c>
      <c r="K1168" s="273">
        <v>4117</v>
      </c>
      <c r="L1168" s="273" t="s">
        <v>66</v>
      </c>
      <c r="M1168" s="273">
        <v>10268.9306075</v>
      </c>
      <c r="N1168" s="273" t="s">
        <v>115</v>
      </c>
      <c r="W1168" s="273">
        <v>191757</v>
      </c>
      <c r="X1168" s="273" t="s">
        <v>83</v>
      </c>
      <c r="Y1168" s="273" t="s">
        <v>63</v>
      </c>
      <c r="Z1168" s="273" t="s">
        <v>504</v>
      </c>
      <c r="AA1168" s="273" t="s">
        <v>510</v>
      </c>
      <c r="AB1168" s="274">
        <v>45047</v>
      </c>
      <c r="AC1168" s="273">
        <v>12264</v>
      </c>
      <c r="AD1168" s="273">
        <v>685</v>
      </c>
      <c r="AE1168" s="273">
        <v>0</v>
      </c>
      <c r="AF1168" s="273" t="s">
        <v>90</v>
      </c>
      <c r="AG1168" s="273" t="s">
        <v>122</v>
      </c>
      <c r="AH1168" s="273" t="s">
        <v>122</v>
      </c>
      <c r="AI1168" s="273" t="s">
        <v>123</v>
      </c>
      <c r="AJ1168" s="273" t="s">
        <v>200</v>
      </c>
      <c r="AK1168" s="273">
        <v>227418</v>
      </c>
      <c r="BV1168" s="336" t="s">
        <v>83</v>
      </c>
      <c r="BW1168" s="337" t="s">
        <v>63</v>
      </c>
      <c r="BX1168" s="337" t="s">
        <v>228</v>
      </c>
      <c r="BY1168" s="337" t="s">
        <v>244</v>
      </c>
      <c r="BZ1168" s="337" t="s">
        <v>151</v>
      </c>
      <c r="CA1168" s="337" t="s">
        <v>152</v>
      </c>
      <c r="CB1168" s="337" t="s">
        <v>153</v>
      </c>
      <c r="CC1168" s="337" t="s">
        <v>154</v>
      </c>
      <c r="CD1168" s="338">
        <v>10</v>
      </c>
      <c r="CE1168" s="335">
        <v>45231</v>
      </c>
      <c r="CF1168" s="337">
        <v>1819</v>
      </c>
      <c r="CG1168" s="337" t="s">
        <v>80</v>
      </c>
      <c r="CH1168" s="337">
        <v>1819</v>
      </c>
      <c r="CI1168" s="337" t="s">
        <v>80</v>
      </c>
      <c r="CJ1168" s="337"/>
      <c r="CK1168" s="337"/>
      <c r="CL1168" s="337"/>
      <c r="CM1168" s="337" t="s">
        <v>73</v>
      </c>
      <c r="CN1168" s="337">
        <v>3</v>
      </c>
    </row>
    <row r="1169" spans="4:92">
      <c r="D1169" s="273" t="s">
        <v>83</v>
      </c>
      <c r="E1169" s="273" t="s">
        <v>287</v>
      </c>
      <c r="F1169" s="273" t="s">
        <v>518</v>
      </c>
      <c r="G1169" s="273" t="s">
        <v>519</v>
      </c>
      <c r="H1169" s="274">
        <v>45078</v>
      </c>
      <c r="I1169" s="273">
        <v>12627</v>
      </c>
      <c r="J1169" s="273">
        <v>832</v>
      </c>
      <c r="K1169" s="273">
        <v>0</v>
      </c>
      <c r="L1169" s="273" t="s">
        <v>66</v>
      </c>
      <c r="N1169" s="273" t="s">
        <v>107</v>
      </c>
      <c r="W1169" s="273">
        <v>191758</v>
      </c>
      <c r="X1169" s="273" t="s">
        <v>83</v>
      </c>
      <c r="Y1169" s="273" t="s">
        <v>63</v>
      </c>
      <c r="Z1169" s="273" t="s">
        <v>504</v>
      </c>
      <c r="AA1169" s="273" t="s">
        <v>510</v>
      </c>
      <c r="AB1169" s="274">
        <v>45078</v>
      </c>
      <c r="AC1169" s="273">
        <v>12531</v>
      </c>
      <c r="AD1169" s="273">
        <v>685</v>
      </c>
      <c r="AK1169" s="273">
        <v>189065</v>
      </c>
      <c r="BV1169" s="279" t="s">
        <v>83</v>
      </c>
      <c r="BW1169" s="280" t="s">
        <v>63</v>
      </c>
      <c r="BX1169" s="280" t="s">
        <v>228</v>
      </c>
      <c r="BY1169" s="280" t="s">
        <v>244</v>
      </c>
      <c r="BZ1169" s="280" t="s">
        <v>151</v>
      </c>
      <c r="CA1169" s="280" t="s">
        <v>152</v>
      </c>
      <c r="CB1169" s="280" t="s">
        <v>161</v>
      </c>
      <c r="CC1169" s="280" t="s">
        <v>162</v>
      </c>
      <c r="CD1169" s="281">
        <v>11</v>
      </c>
      <c r="CE1169" s="277">
        <v>45231</v>
      </c>
      <c r="CF1169" s="280">
        <v>906</v>
      </c>
      <c r="CG1169" s="280" t="s">
        <v>80</v>
      </c>
      <c r="CH1169" s="280">
        <v>906</v>
      </c>
      <c r="CI1169" s="280" t="s">
        <v>80</v>
      </c>
      <c r="CJ1169" s="280"/>
      <c r="CK1169" s="280"/>
      <c r="CL1169" s="280"/>
      <c r="CM1169" s="280" t="s">
        <v>73</v>
      </c>
      <c r="CN1169" s="280">
        <v>3</v>
      </c>
    </row>
    <row r="1170" spans="4:92">
      <c r="D1170" s="273" t="s">
        <v>83</v>
      </c>
      <c r="E1170" s="273" t="s">
        <v>287</v>
      </c>
      <c r="F1170" s="273" t="s">
        <v>518</v>
      </c>
      <c r="G1170" s="273" t="s">
        <v>519</v>
      </c>
      <c r="H1170" s="274">
        <v>45108</v>
      </c>
      <c r="I1170" s="273">
        <v>12896</v>
      </c>
      <c r="J1170" s="273">
        <v>832</v>
      </c>
      <c r="W1170" s="273">
        <v>205217</v>
      </c>
      <c r="X1170" s="273" t="s">
        <v>83</v>
      </c>
      <c r="Y1170" s="273" t="s">
        <v>63</v>
      </c>
      <c r="Z1170" s="273" t="s">
        <v>504</v>
      </c>
      <c r="AA1170" s="273" t="s">
        <v>510</v>
      </c>
      <c r="AB1170" s="274">
        <v>45078</v>
      </c>
      <c r="AC1170" s="273">
        <v>12532</v>
      </c>
      <c r="AD1170" s="273">
        <v>685</v>
      </c>
      <c r="AE1170" s="273">
        <v>0</v>
      </c>
      <c r="AF1170" s="273" t="s">
        <v>90</v>
      </c>
      <c r="AG1170" s="273" t="s">
        <v>122</v>
      </c>
      <c r="AH1170" s="273" t="s">
        <v>122</v>
      </c>
      <c r="AI1170" s="273" t="s">
        <v>123</v>
      </c>
      <c r="AJ1170" s="273" t="s">
        <v>200</v>
      </c>
      <c r="AK1170" s="273">
        <v>227433</v>
      </c>
      <c r="BV1170" s="336" t="s">
        <v>83</v>
      </c>
      <c r="BW1170" s="337" t="s">
        <v>63</v>
      </c>
      <c r="BX1170" s="337" t="s">
        <v>228</v>
      </c>
      <c r="BY1170" s="337" t="s">
        <v>244</v>
      </c>
      <c r="BZ1170" s="337" t="s">
        <v>167</v>
      </c>
      <c r="CA1170" s="337" t="s">
        <v>168</v>
      </c>
      <c r="CB1170" s="337" t="s">
        <v>169</v>
      </c>
      <c r="CC1170" s="337" t="s">
        <v>170</v>
      </c>
      <c r="CD1170" s="338">
        <v>12</v>
      </c>
      <c r="CE1170" s="335">
        <v>45231</v>
      </c>
      <c r="CF1170" s="337">
        <v>210</v>
      </c>
      <c r="CG1170" s="337" t="s">
        <v>80</v>
      </c>
      <c r="CH1170" s="337">
        <v>210</v>
      </c>
      <c r="CI1170" s="337" t="s">
        <v>80</v>
      </c>
      <c r="CJ1170" s="337"/>
      <c r="CK1170" s="337"/>
      <c r="CL1170" s="337"/>
      <c r="CM1170" s="337" t="s">
        <v>73</v>
      </c>
      <c r="CN1170" s="337">
        <v>3</v>
      </c>
    </row>
    <row r="1171" spans="4:92">
      <c r="D1171" s="273" t="s">
        <v>83</v>
      </c>
      <c r="E1171" s="273" t="s">
        <v>287</v>
      </c>
      <c r="F1171" s="273" t="s">
        <v>518</v>
      </c>
      <c r="G1171" s="273" t="s">
        <v>519</v>
      </c>
      <c r="H1171" s="274">
        <v>45108</v>
      </c>
      <c r="I1171" s="273">
        <v>12896</v>
      </c>
      <c r="J1171" s="273">
        <v>832</v>
      </c>
      <c r="K1171" s="273">
        <v>4801</v>
      </c>
      <c r="L1171" s="273" t="s">
        <v>66</v>
      </c>
      <c r="M1171" s="273">
        <v>1397.9827025</v>
      </c>
      <c r="N1171" s="273" t="s">
        <v>115</v>
      </c>
      <c r="W1171" s="273">
        <v>205241</v>
      </c>
      <c r="X1171" s="273" t="s">
        <v>83</v>
      </c>
      <c r="Y1171" s="273" t="s">
        <v>63</v>
      </c>
      <c r="Z1171" s="273" t="s">
        <v>504</v>
      </c>
      <c r="AA1171" s="273" t="s">
        <v>510</v>
      </c>
      <c r="AB1171" s="274">
        <v>45108</v>
      </c>
      <c r="AC1171" s="273">
        <v>12800</v>
      </c>
      <c r="AD1171" s="273">
        <v>685</v>
      </c>
      <c r="AK1171" s="273">
        <v>226886</v>
      </c>
      <c r="BV1171" s="279" t="s">
        <v>83</v>
      </c>
      <c r="BW1171" s="280" t="s">
        <v>63</v>
      </c>
      <c r="BX1171" s="280" t="s">
        <v>228</v>
      </c>
      <c r="BY1171" s="280" t="s">
        <v>244</v>
      </c>
      <c r="BZ1171" s="280" t="s">
        <v>126</v>
      </c>
      <c r="CA1171" s="280" t="s">
        <v>127</v>
      </c>
      <c r="CB1171" s="280" t="s">
        <v>133</v>
      </c>
      <c r="CC1171" s="280" t="s">
        <v>134</v>
      </c>
      <c r="CD1171" s="281">
        <v>7</v>
      </c>
      <c r="CE1171" s="277">
        <v>45231</v>
      </c>
      <c r="CF1171" s="280"/>
      <c r="CG1171" s="280"/>
      <c r="CH1171" s="280"/>
      <c r="CI1171" s="280" t="s">
        <v>104</v>
      </c>
      <c r="CJ1171" s="280"/>
      <c r="CK1171" s="280"/>
      <c r="CL1171" s="280"/>
      <c r="CM1171" s="280" t="s">
        <v>73</v>
      </c>
      <c r="CN1171" s="280">
        <v>3</v>
      </c>
    </row>
    <row r="1172" spans="4:92">
      <c r="D1172" s="273" t="s">
        <v>83</v>
      </c>
      <c r="E1172" s="273" t="s">
        <v>287</v>
      </c>
      <c r="F1172" s="273" t="s">
        <v>518</v>
      </c>
      <c r="G1172" s="273" t="s">
        <v>519</v>
      </c>
      <c r="H1172" s="274">
        <v>45108</v>
      </c>
      <c r="I1172" s="273">
        <v>12896</v>
      </c>
      <c r="J1172" s="273">
        <v>832</v>
      </c>
      <c r="K1172" s="273">
        <v>0</v>
      </c>
      <c r="L1172" s="273" t="s">
        <v>66</v>
      </c>
      <c r="N1172" s="273" t="s">
        <v>107</v>
      </c>
      <c r="W1172" s="273">
        <v>205242</v>
      </c>
      <c r="X1172" s="273" t="s">
        <v>83</v>
      </c>
      <c r="Y1172" s="273" t="s">
        <v>63</v>
      </c>
      <c r="Z1172" s="273" t="s">
        <v>504</v>
      </c>
      <c r="AA1172" s="273" t="s">
        <v>510</v>
      </c>
      <c r="AB1172" s="274">
        <v>45108</v>
      </c>
      <c r="AC1172" s="273">
        <v>12801</v>
      </c>
      <c r="AD1172" s="273">
        <v>685</v>
      </c>
      <c r="AE1172" s="273">
        <v>0</v>
      </c>
      <c r="AF1172" s="273" t="s">
        <v>90</v>
      </c>
      <c r="AG1172" s="273" t="s">
        <v>122</v>
      </c>
      <c r="AH1172" s="273" t="s">
        <v>122</v>
      </c>
      <c r="AI1172" s="273" t="s">
        <v>123</v>
      </c>
      <c r="AJ1172" s="273" t="s">
        <v>200</v>
      </c>
      <c r="AK1172" s="273">
        <v>227448</v>
      </c>
      <c r="BV1172" s="336" t="s">
        <v>83</v>
      </c>
      <c r="BW1172" s="337" t="s">
        <v>63</v>
      </c>
      <c r="BX1172" s="337" t="s">
        <v>228</v>
      </c>
      <c r="BY1172" s="337" t="s">
        <v>244</v>
      </c>
      <c r="BZ1172" s="337" t="s">
        <v>138</v>
      </c>
      <c r="CA1172" s="337" t="s">
        <v>139</v>
      </c>
      <c r="CB1172" s="337" t="s">
        <v>140</v>
      </c>
      <c r="CC1172" s="337" t="s">
        <v>141</v>
      </c>
      <c r="CD1172" s="338">
        <v>9</v>
      </c>
      <c r="CE1172" s="335">
        <v>45231</v>
      </c>
      <c r="CF1172" s="337">
        <v>0</v>
      </c>
      <c r="CG1172" s="337" t="s">
        <v>80</v>
      </c>
      <c r="CH1172" s="337">
        <v>0</v>
      </c>
      <c r="CI1172" s="337" t="s">
        <v>80</v>
      </c>
      <c r="CJ1172" s="337"/>
      <c r="CK1172" s="337"/>
      <c r="CL1172" s="337"/>
      <c r="CM1172" s="337" t="s">
        <v>73</v>
      </c>
      <c r="CN1172" s="337">
        <v>3</v>
      </c>
    </row>
    <row r="1173" spans="4:92">
      <c r="D1173" s="273" t="s">
        <v>83</v>
      </c>
      <c r="E1173" s="273" t="s">
        <v>287</v>
      </c>
      <c r="F1173" s="273" t="s">
        <v>518</v>
      </c>
      <c r="G1173" s="273" t="s">
        <v>519</v>
      </c>
      <c r="H1173" s="274">
        <v>45139</v>
      </c>
      <c r="I1173" s="273">
        <v>13573</v>
      </c>
      <c r="J1173" s="273">
        <v>832</v>
      </c>
      <c r="W1173" s="273">
        <v>223286</v>
      </c>
      <c r="X1173" s="273" t="s">
        <v>83</v>
      </c>
      <c r="Y1173" s="273" t="s">
        <v>63</v>
      </c>
      <c r="Z1173" s="273" t="s">
        <v>504</v>
      </c>
      <c r="AA1173" s="273" t="s">
        <v>510</v>
      </c>
      <c r="AB1173" s="274">
        <v>45108</v>
      </c>
      <c r="AC1173" s="273">
        <v>15024</v>
      </c>
      <c r="AD1173" s="273">
        <v>685</v>
      </c>
      <c r="AK1173" s="273">
        <v>280226</v>
      </c>
      <c r="BV1173" s="279" t="s">
        <v>83</v>
      </c>
      <c r="BW1173" s="280" t="s">
        <v>63</v>
      </c>
      <c r="BX1173" s="280" t="s">
        <v>228</v>
      </c>
      <c r="BY1173" s="280" t="s">
        <v>244</v>
      </c>
      <c r="BZ1173" s="280" t="s">
        <v>126</v>
      </c>
      <c r="CA1173" s="280" t="s">
        <v>127</v>
      </c>
      <c r="CB1173" s="280" t="s">
        <v>128</v>
      </c>
      <c r="CC1173" s="280" t="s">
        <v>129</v>
      </c>
      <c r="CD1173" s="281">
        <v>6</v>
      </c>
      <c r="CE1173" s="277">
        <v>45231</v>
      </c>
      <c r="CF1173" s="280"/>
      <c r="CG1173" s="280"/>
      <c r="CH1173" s="280"/>
      <c r="CI1173" s="280" t="s">
        <v>80</v>
      </c>
      <c r="CJ1173" s="280"/>
      <c r="CK1173" s="280"/>
      <c r="CL1173" s="280"/>
      <c r="CM1173" s="280" t="s">
        <v>73</v>
      </c>
      <c r="CN1173" s="280">
        <v>3</v>
      </c>
    </row>
    <row r="1174" spans="4:92">
      <c r="D1174" s="273" t="s">
        <v>83</v>
      </c>
      <c r="E1174" s="273" t="s">
        <v>287</v>
      </c>
      <c r="F1174" s="273" t="s">
        <v>518</v>
      </c>
      <c r="G1174" s="273" t="s">
        <v>519</v>
      </c>
      <c r="H1174" s="274">
        <v>45139</v>
      </c>
      <c r="I1174" s="273">
        <v>13573</v>
      </c>
      <c r="J1174" s="273">
        <v>832</v>
      </c>
      <c r="K1174" s="273">
        <v>3542</v>
      </c>
      <c r="L1174" s="273" t="s">
        <v>66</v>
      </c>
      <c r="M1174" s="273">
        <v>1675.4632650000001</v>
      </c>
      <c r="N1174" s="273" t="s">
        <v>115</v>
      </c>
      <c r="W1174" s="273">
        <v>223310</v>
      </c>
      <c r="X1174" s="273" t="s">
        <v>83</v>
      </c>
      <c r="Y1174" s="273" t="s">
        <v>63</v>
      </c>
      <c r="Z1174" s="273" t="s">
        <v>504</v>
      </c>
      <c r="AA1174" s="273" t="s">
        <v>510</v>
      </c>
      <c r="AB1174" s="274">
        <v>45108</v>
      </c>
      <c r="AC1174" s="273">
        <v>15615</v>
      </c>
      <c r="AD1174" s="273">
        <v>685</v>
      </c>
      <c r="AK1174" s="273">
        <v>285112</v>
      </c>
      <c r="BV1174" s="336" t="s">
        <v>64</v>
      </c>
      <c r="BW1174" s="337" t="s">
        <v>75</v>
      </c>
      <c r="BX1174" s="337" t="s">
        <v>308</v>
      </c>
      <c r="BY1174" s="337" t="s">
        <v>338</v>
      </c>
      <c r="BZ1174" s="337" t="s">
        <v>167</v>
      </c>
      <c r="CA1174" s="337" t="s">
        <v>168</v>
      </c>
      <c r="CB1174" s="337" t="s">
        <v>353</v>
      </c>
      <c r="CC1174" s="337" t="s">
        <v>354</v>
      </c>
      <c r="CD1174" s="338">
        <v>13</v>
      </c>
      <c r="CE1174" s="335">
        <v>45047</v>
      </c>
      <c r="CF1174" s="337">
        <v>0</v>
      </c>
      <c r="CG1174" s="337" t="s">
        <v>90</v>
      </c>
      <c r="CH1174" s="337">
        <v>0</v>
      </c>
      <c r="CI1174" s="337" t="s">
        <v>80</v>
      </c>
      <c r="CJ1174" s="337"/>
      <c r="CK1174" s="337"/>
      <c r="CL1174" s="337"/>
      <c r="CM1174" s="337" t="s">
        <v>73</v>
      </c>
      <c r="CN1174" s="337">
        <v>3</v>
      </c>
    </row>
    <row r="1175" spans="4:92">
      <c r="D1175" s="273" t="s">
        <v>83</v>
      </c>
      <c r="E1175" s="273" t="s">
        <v>287</v>
      </c>
      <c r="F1175" s="273" t="s">
        <v>518</v>
      </c>
      <c r="G1175" s="273" t="s">
        <v>519</v>
      </c>
      <c r="H1175" s="274">
        <v>45139</v>
      </c>
      <c r="I1175" s="273">
        <v>13573</v>
      </c>
      <c r="J1175" s="273">
        <v>832</v>
      </c>
      <c r="K1175" s="273">
        <v>0</v>
      </c>
      <c r="L1175" s="273" t="s">
        <v>66</v>
      </c>
      <c r="N1175" s="273" t="s">
        <v>107</v>
      </c>
      <c r="W1175" s="273">
        <v>223311</v>
      </c>
      <c r="X1175" s="273" t="s">
        <v>83</v>
      </c>
      <c r="Y1175" s="273" t="s">
        <v>63</v>
      </c>
      <c r="Z1175" s="273" t="s">
        <v>504</v>
      </c>
      <c r="AA1175" s="273" t="s">
        <v>510</v>
      </c>
      <c r="AB1175" s="274">
        <v>45139</v>
      </c>
      <c r="AC1175" s="273">
        <v>13477</v>
      </c>
      <c r="AD1175" s="273">
        <v>685</v>
      </c>
      <c r="AK1175" s="273">
        <v>294056</v>
      </c>
      <c r="BV1175" s="279" t="s">
        <v>64</v>
      </c>
      <c r="BW1175" s="280" t="s">
        <v>75</v>
      </c>
      <c r="BX1175" s="280" t="s">
        <v>308</v>
      </c>
      <c r="BY1175" s="280" t="s">
        <v>338</v>
      </c>
      <c r="BZ1175" s="280" t="s">
        <v>151</v>
      </c>
      <c r="CA1175" s="280" t="s">
        <v>152</v>
      </c>
      <c r="CB1175" s="280" t="s">
        <v>161</v>
      </c>
      <c r="CC1175" s="280" t="s">
        <v>162</v>
      </c>
      <c r="CD1175" s="281">
        <v>11</v>
      </c>
      <c r="CE1175" s="277">
        <v>45047</v>
      </c>
      <c r="CF1175" s="280">
        <v>391</v>
      </c>
      <c r="CG1175" s="280" t="s">
        <v>90</v>
      </c>
      <c r="CH1175" s="280">
        <v>391</v>
      </c>
      <c r="CI1175" s="280" t="s">
        <v>80</v>
      </c>
      <c r="CJ1175" s="280"/>
      <c r="CK1175" s="280"/>
      <c r="CL1175" s="280"/>
      <c r="CM1175" s="280" t="s">
        <v>73</v>
      </c>
      <c r="CN1175" s="280">
        <v>3</v>
      </c>
    </row>
    <row r="1176" spans="4:92">
      <c r="D1176" s="273" t="s">
        <v>83</v>
      </c>
      <c r="E1176" s="273" t="s">
        <v>287</v>
      </c>
      <c r="F1176" s="273" t="s">
        <v>518</v>
      </c>
      <c r="G1176" s="273" t="s">
        <v>519</v>
      </c>
      <c r="H1176" s="274">
        <v>45170</v>
      </c>
      <c r="I1176" s="273">
        <v>13900</v>
      </c>
      <c r="J1176" s="273">
        <v>832</v>
      </c>
      <c r="W1176" s="273">
        <v>236237</v>
      </c>
      <c r="X1176" s="273" t="s">
        <v>83</v>
      </c>
      <c r="Y1176" s="273" t="s">
        <v>63</v>
      </c>
      <c r="Z1176" s="273" t="s">
        <v>504</v>
      </c>
      <c r="AA1176" s="273" t="s">
        <v>510</v>
      </c>
      <c r="AB1176" s="274">
        <v>45139</v>
      </c>
      <c r="AC1176" s="273">
        <v>13478</v>
      </c>
      <c r="AD1176" s="273">
        <v>685</v>
      </c>
      <c r="AE1176" s="273">
        <v>0</v>
      </c>
      <c r="AF1176" s="273" t="s">
        <v>90</v>
      </c>
      <c r="AG1176" s="273" t="s">
        <v>122</v>
      </c>
      <c r="AH1176" s="273" t="s">
        <v>122</v>
      </c>
      <c r="AI1176" s="273" t="s">
        <v>123</v>
      </c>
      <c r="AJ1176" s="273" t="s">
        <v>200</v>
      </c>
      <c r="AK1176" s="273">
        <v>227463</v>
      </c>
      <c r="BV1176" s="336" t="s">
        <v>64</v>
      </c>
      <c r="BW1176" s="337" t="s">
        <v>75</v>
      </c>
      <c r="BX1176" s="337" t="s">
        <v>308</v>
      </c>
      <c r="BY1176" s="337" t="s">
        <v>338</v>
      </c>
      <c r="BZ1176" s="337" t="s">
        <v>167</v>
      </c>
      <c r="CA1176" s="337" t="s">
        <v>168</v>
      </c>
      <c r="CB1176" s="337" t="s">
        <v>169</v>
      </c>
      <c r="CC1176" s="337" t="s">
        <v>170</v>
      </c>
      <c r="CD1176" s="338">
        <v>12</v>
      </c>
      <c r="CE1176" s="335">
        <v>45047</v>
      </c>
      <c r="CF1176" s="337">
        <v>0</v>
      </c>
      <c r="CG1176" s="337" t="s">
        <v>90</v>
      </c>
      <c r="CH1176" s="337">
        <v>0</v>
      </c>
      <c r="CI1176" s="337" t="s">
        <v>80</v>
      </c>
      <c r="CJ1176" s="337"/>
      <c r="CK1176" s="337"/>
      <c r="CL1176" s="337"/>
      <c r="CM1176" s="337" t="s">
        <v>73</v>
      </c>
      <c r="CN1176" s="337">
        <v>3</v>
      </c>
    </row>
    <row r="1177" spans="4:92">
      <c r="D1177" s="273" t="s">
        <v>64</v>
      </c>
      <c r="E1177" s="273" t="s">
        <v>75</v>
      </c>
      <c r="F1177" s="273" t="s">
        <v>517</v>
      </c>
      <c r="G1177" s="273" t="s">
        <v>517</v>
      </c>
      <c r="H1177" s="274">
        <v>45231</v>
      </c>
      <c r="I1177" s="273">
        <v>14375</v>
      </c>
      <c r="J1177" s="273">
        <v>670</v>
      </c>
      <c r="K1177" s="273">
        <v>0</v>
      </c>
      <c r="L1177" s="273" t="s">
        <v>66</v>
      </c>
      <c r="N1177" s="273" t="s">
        <v>107</v>
      </c>
      <c r="W1177" s="273">
        <v>267477</v>
      </c>
      <c r="X1177" s="273" t="s">
        <v>83</v>
      </c>
      <c r="Y1177" s="273" t="s">
        <v>63</v>
      </c>
      <c r="Z1177" s="273" t="s">
        <v>504</v>
      </c>
      <c r="AA1177" s="273" t="s">
        <v>510</v>
      </c>
      <c r="AB1177" s="274">
        <v>45170</v>
      </c>
      <c r="AC1177" s="273">
        <v>13804</v>
      </c>
      <c r="AD1177" s="273">
        <v>685</v>
      </c>
      <c r="AK1177" s="273">
        <v>296108</v>
      </c>
      <c r="BV1177" s="279" t="s">
        <v>64</v>
      </c>
      <c r="BW1177" s="280" t="s">
        <v>75</v>
      </c>
      <c r="BX1177" s="280" t="s">
        <v>308</v>
      </c>
      <c r="BY1177" s="280" t="s">
        <v>338</v>
      </c>
      <c r="BZ1177" s="280" t="s">
        <v>126</v>
      </c>
      <c r="CA1177" s="280" t="s">
        <v>127</v>
      </c>
      <c r="CB1177" s="280" t="s">
        <v>133</v>
      </c>
      <c r="CC1177" s="280" t="s">
        <v>134</v>
      </c>
      <c r="CD1177" s="281">
        <v>7</v>
      </c>
      <c r="CE1177" s="277">
        <v>45047</v>
      </c>
      <c r="CF1177" s="280"/>
      <c r="CG1177" s="280"/>
      <c r="CH1177" s="280"/>
      <c r="CI1177" s="280" t="s">
        <v>104</v>
      </c>
      <c r="CJ1177" s="280"/>
      <c r="CK1177" s="280"/>
      <c r="CL1177" s="280"/>
      <c r="CM1177" s="280" t="s">
        <v>73</v>
      </c>
      <c r="CN1177" s="280">
        <v>3</v>
      </c>
    </row>
    <row r="1178" spans="4:92">
      <c r="D1178" s="273" t="s">
        <v>64</v>
      </c>
      <c r="E1178" s="273" t="s">
        <v>75</v>
      </c>
      <c r="F1178" s="273" t="s">
        <v>517</v>
      </c>
      <c r="G1178" s="273" t="s">
        <v>517</v>
      </c>
      <c r="H1178" s="274">
        <v>45231</v>
      </c>
      <c r="I1178" s="273">
        <v>14375</v>
      </c>
      <c r="J1178" s="273">
        <v>670</v>
      </c>
      <c r="K1178" s="273">
        <v>248799</v>
      </c>
      <c r="L1178" s="273" t="s">
        <v>66</v>
      </c>
      <c r="M1178" s="273">
        <v>23439.9741875</v>
      </c>
      <c r="N1178" s="273" t="s">
        <v>115</v>
      </c>
      <c r="W1178" s="273">
        <v>267476</v>
      </c>
      <c r="X1178" s="273" t="s">
        <v>83</v>
      </c>
      <c r="Y1178" s="273" t="s">
        <v>63</v>
      </c>
      <c r="Z1178" s="273" t="s">
        <v>504</v>
      </c>
      <c r="AA1178" s="273" t="s">
        <v>510</v>
      </c>
      <c r="AB1178" s="274">
        <v>45170</v>
      </c>
      <c r="AC1178" s="273">
        <v>13805</v>
      </c>
      <c r="AD1178" s="273">
        <v>685</v>
      </c>
      <c r="AE1178" s="273">
        <v>0</v>
      </c>
      <c r="AF1178" s="273" t="s">
        <v>90</v>
      </c>
      <c r="AG1178" s="273" t="s">
        <v>122</v>
      </c>
      <c r="AH1178" s="273" t="s">
        <v>122</v>
      </c>
      <c r="AI1178" s="273" t="s">
        <v>123</v>
      </c>
      <c r="AJ1178" s="273" t="s">
        <v>200</v>
      </c>
      <c r="AK1178" s="273">
        <v>293961</v>
      </c>
      <c r="BV1178" s="336" t="s">
        <v>64</v>
      </c>
      <c r="BW1178" s="337" t="s">
        <v>75</v>
      </c>
      <c r="BX1178" s="337" t="s">
        <v>308</v>
      </c>
      <c r="BY1178" s="337" t="s">
        <v>338</v>
      </c>
      <c r="BZ1178" s="337" t="s">
        <v>138</v>
      </c>
      <c r="CA1178" s="337" t="s">
        <v>139</v>
      </c>
      <c r="CB1178" s="337" t="s">
        <v>140</v>
      </c>
      <c r="CC1178" s="337" t="s">
        <v>141</v>
      </c>
      <c r="CD1178" s="338">
        <v>9</v>
      </c>
      <c r="CE1178" s="335">
        <v>45047</v>
      </c>
      <c r="CF1178" s="337">
        <v>0</v>
      </c>
      <c r="CG1178" s="337" t="s">
        <v>90</v>
      </c>
      <c r="CH1178" s="337">
        <v>0</v>
      </c>
      <c r="CI1178" s="337" t="s">
        <v>80</v>
      </c>
      <c r="CJ1178" s="337"/>
      <c r="CK1178" s="337"/>
      <c r="CL1178" s="337"/>
      <c r="CM1178" s="337" t="s">
        <v>73</v>
      </c>
      <c r="CN1178" s="337">
        <v>3</v>
      </c>
    </row>
    <row r="1179" spans="4:92">
      <c r="D1179" s="273" t="s">
        <v>64</v>
      </c>
      <c r="E1179" s="273" t="s">
        <v>75</v>
      </c>
      <c r="F1179" s="273" t="s">
        <v>517</v>
      </c>
      <c r="G1179" s="273" t="s">
        <v>517</v>
      </c>
      <c r="H1179" s="274">
        <v>45261</v>
      </c>
      <c r="I1179" s="273">
        <v>16864</v>
      </c>
      <c r="J1179" s="273">
        <v>670</v>
      </c>
      <c r="K1179" s="273">
        <v>3262480</v>
      </c>
      <c r="L1179" s="273" t="s">
        <v>66</v>
      </c>
      <c r="M1179" s="273">
        <v>322305.05762500002</v>
      </c>
      <c r="N1179" s="273" t="s">
        <v>964</v>
      </c>
      <c r="P1179" s="273" t="s">
        <v>92</v>
      </c>
      <c r="Q1179" s="273" t="s">
        <v>1001</v>
      </c>
      <c r="R1179" s="273" t="s">
        <v>70</v>
      </c>
      <c r="S1179" s="273" t="s">
        <v>1347</v>
      </c>
      <c r="T1179" s="273" t="s">
        <v>1605</v>
      </c>
      <c r="U1179" s="273" t="s">
        <v>73</v>
      </c>
      <c r="V1179" s="273" t="s">
        <v>1606</v>
      </c>
      <c r="W1179" s="273">
        <v>322217</v>
      </c>
      <c r="X1179" s="273" t="s">
        <v>83</v>
      </c>
      <c r="Y1179" s="273" t="s">
        <v>63</v>
      </c>
      <c r="Z1179" s="273" t="s">
        <v>504</v>
      </c>
      <c r="AA1179" s="273" t="s">
        <v>510</v>
      </c>
      <c r="AB1179" s="274">
        <v>45200</v>
      </c>
      <c r="AC1179" s="273">
        <v>14139</v>
      </c>
      <c r="AD1179" s="273">
        <v>685</v>
      </c>
      <c r="AK1179" s="273">
        <v>296127</v>
      </c>
      <c r="BV1179" s="279" t="s">
        <v>64</v>
      </c>
      <c r="BW1179" s="280" t="s">
        <v>75</v>
      </c>
      <c r="BX1179" s="280" t="s">
        <v>308</v>
      </c>
      <c r="BY1179" s="280" t="s">
        <v>338</v>
      </c>
      <c r="BZ1179" s="280" t="s">
        <v>151</v>
      </c>
      <c r="CA1179" s="280" t="s">
        <v>152</v>
      </c>
      <c r="CB1179" s="280" t="s">
        <v>153</v>
      </c>
      <c r="CC1179" s="280" t="s">
        <v>154</v>
      </c>
      <c r="CD1179" s="281">
        <v>10</v>
      </c>
      <c r="CE1179" s="277">
        <v>45047</v>
      </c>
      <c r="CF1179" s="280">
        <v>488</v>
      </c>
      <c r="CG1179" s="280" t="s">
        <v>90</v>
      </c>
      <c r="CH1179" s="280">
        <v>488</v>
      </c>
      <c r="CI1179" s="280" t="s">
        <v>80</v>
      </c>
      <c r="CJ1179" s="280"/>
      <c r="CK1179" s="280"/>
      <c r="CL1179" s="280"/>
      <c r="CM1179" s="280" t="s">
        <v>73</v>
      </c>
      <c r="CN1179" s="280">
        <v>3</v>
      </c>
    </row>
    <row r="1180" spans="4:92">
      <c r="D1180" s="273" t="s">
        <v>64</v>
      </c>
      <c r="E1180" s="273" t="s">
        <v>75</v>
      </c>
      <c r="F1180" s="273" t="s">
        <v>517</v>
      </c>
      <c r="G1180" s="273" t="s">
        <v>517</v>
      </c>
      <c r="H1180" s="274">
        <v>45261</v>
      </c>
      <c r="I1180" s="273">
        <v>16864</v>
      </c>
      <c r="J1180" s="273">
        <v>670</v>
      </c>
      <c r="K1180" s="273">
        <v>0</v>
      </c>
      <c r="L1180" s="273" t="s">
        <v>66</v>
      </c>
      <c r="N1180" s="273" t="s">
        <v>107</v>
      </c>
      <c r="W1180" s="273">
        <v>322216</v>
      </c>
      <c r="X1180" s="273" t="s">
        <v>64</v>
      </c>
      <c r="Y1180" s="273" t="s">
        <v>63</v>
      </c>
      <c r="Z1180" s="273" t="s">
        <v>252</v>
      </c>
      <c r="AA1180" s="273" t="s">
        <v>257</v>
      </c>
      <c r="AB1180" s="274">
        <v>44986</v>
      </c>
      <c r="AC1180" s="273">
        <v>12016</v>
      </c>
      <c r="AD1180" s="273">
        <v>22</v>
      </c>
      <c r="AE1180" s="273">
        <v>9.4E-2</v>
      </c>
      <c r="AF1180" s="273" t="s">
        <v>90</v>
      </c>
      <c r="AG1180" s="273" t="s">
        <v>795</v>
      </c>
      <c r="AH1180" s="273" t="s">
        <v>1607</v>
      </c>
      <c r="AI1180" s="273" t="s">
        <v>123</v>
      </c>
      <c r="AJ1180" s="273" t="s">
        <v>200</v>
      </c>
      <c r="AK1180" s="273">
        <v>168809</v>
      </c>
      <c r="BV1180" s="336" t="s">
        <v>64</v>
      </c>
      <c r="BW1180" s="337" t="s">
        <v>75</v>
      </c>
      <c r="BX1180" s="337" t="s">
        <v>308</v>
      </c>
      <c r="BY1180" s="337" t="s">
        <v>338</v>
      </c>
      <c r="BZ1180" s="337" t="s">
        <v>126</v>
      </c>
      <c r="CA1180" s="337" t="s">
        <v>127</v>
      </c>
      <c r="CB1180" s="337" t="s">
        <v>128</v>
      </c>
      <c r="CC1180" s="337" t="s">
        <v>129</v>
      </c>
      <c r="CD1180" s="338">
        <v>6</v>
      </c>
      <c r="CE1180" s="335">
        <v>45047</v>
      </c>
      <c r="CF1180" s="337"/>
      <c r="CG1180" s="337"/>
      <c r="CH1180" s="337"/>
      <c r="CI1180" s="337" t="s">
        <v>80</v>
      </c>
      <c r="CJ1180" s="337"/>
      <c r="CK1180" s="337"/>
      <c r="CL1180" s="337"/>
      <c r="CM1180" s="337" t="s">
        <v>73</v>
      </c>
      <c r="CN1180" s="337">
        <v>3</v>
      </c>
    </row>
    <row r="1181" spans="4:92">
      <c r="D1181" s="273" t="s">
        <v>64</v>
      </c>
      <c r="E1181" s="273" t="s">
        <v>75</v>
      </c>
      <c r="F1181" s="273" t="s">
        <v>517</v>
      </c>
      <c r="G1181" s="273" t="s">
        <v>517</v>
      </c>
      <c r="H1181" s="274">
        <v>45261</v>
      </c>
      <c r="I1181" s="273">
        <v>16864</v>
      </c>
      <c r="J1181" s="273">
        <v>670</v>
      </c>
      <c r="K1181" s="273">
        <v>333629</v>
      </c>
      <c r="L1181" s="273" t="s">
        <v>66</v>
      </c>
      <c r="M1181" s="273">
        <v>31637.174187500001</v>
      </c>
      <c r="N1181" s="273" t="s">
        <v>115</v>
      </c>
      <c r="W1181" s="273">
        <v>322215</v>
      </c>
      <c r="X1181" s="273" t="s">
        <v>64</v>
      </c>
      <c r="Y1181" s="273" t="s">
        <v>63</v>
      </c>
      <c r="Z1181" s="273" t="s">
        <v>252</v>
      </c>
      <c r="AA1181" s="273" t="s">
        <v>257</v>
      </c>
      <c r="AB1181" s="274">
        <v>44986</v>
      </c>
      <c r="AC1181" s="273">
        <v>12016</v>
      </c>
      <c r="AD1181" s="273">
        <v>22</v>
      </c>
      <c r="AE1181" s="273">
        <v>6.9000000000000006E-2</v>
      </c>
      <c r="AF1181" s="273" t="s">
        <v>90</v>
      </c>
      <c r="AG1181" s="273" t="s">
        <v>949</v>
      </c>
      <c r="AH1181" s="273" t="s">
        <v>1608</v>
      </c>
      <c r="AI1181" s="273" t="s">
        <v>123</v>
      </c>
      <c r="AJ1181" s="273" t="s">
        <v>214</v>
      </c>
      <c r="AK1181" s="273">
        <v>168815</v>
      </c>
      <c r="BV1181" s="279" t="s">
        <v>64</v>
      </c>
      <c r="BW1181" s="280" t="s">
        <v>75</v>
      </c>
      <c r="BX1181" s="280" t="s">
        <v>308</v>
      </c>
      <c r="BY1181" s="280" t="s">
        <v>338</v>
      </c>
      <c r="BZ1181" s="280" t="s">
        <v>110</v>
      </c>
      <c r="CA1181" s="280" t="s">
        <v>111</v>
      </c>
      <c r="CB1181" s="280" t="s">
        <v>117</v>
      </c>
      <c r="CC1181" s="280" t="s">
        <v>118</v>
      </c>
      <c r="CD1181" s="281">
        <v>5</v>
      </c>
      <c r="CE1181" s="277">
        <v>45047</v>
      </c>
      <c r="CF1181" s="280"/>
      <c r="CG1181" s="280"/>
      <c r="CH1181" s="280"/>
      <c r="CI1181" s="280" t="s">
        <v>104</v>
      </c>
      <c r="CJ1181" s="280"/>
      <c r="CK1181" s="280"/>
      <c r="CL1181" s="280"/>
      <c r="CM1181" s="280" t="s">
        <v>73</v>
      </c>
      <c r="CN1181" s="280">
        <v>3</v>
      </c>
    </row>
    <row r="1182" spans="4:92">
      <c r="D1182" s="273" t="s">
        <v>64</v>
      </c>
      <c r="E1182" s="273" t="s">
        <v>75</v>
      </c>
      <c r="F1182" s="273" t="s">
        <v>79</v>
      </c>
      <c r="G1182" s="273" t="s">
        <v>79</v>
      </c>
      <c r="H1182" s="274">
        <v>44927</v>
      </c>
      <c r="I1182" s="273">
        <v>11141</v>
      </c>
      <c r="J1182" s="273">
        <v>36</v>
      </c>
      <c r="K1182" s="273">
        <v>432849</v>
      </c>
      <c r="L1182" s="273" t="s">
        <v>66</v>
      </c>
      <c r="M1182" s="273">
        <v>0</v>
      </c>
      <c r="N1182" s="273" t="s">
        <v>1010</v>
      </c>
      <c r="O1182" s="273">
        <v>0</v>
      </c>
      <c r="P1182" s="273" t="s">
        <v>1011</v>
      </c>
      <c r="Q1182" s="273" t="s">
        <v>1188</v>
      </c>
      <c r="R1182" s="273" t="s">
        <v>1013</v>
      </c>
      <c r="S1182" s="273" t="s">
        <v>1609</v>
      </c>
      <c r="U1182" s="273" t="s">
        <v>73</v>
      </c>
      <c r="V1182" s="273" t="s">
        <v>1610</v>
      </c>
      <c r="W1182" s="273">
        <v>137002</v>
      </c>
      <c r="X1182" s="273" t="s">
        <v>64</v>
      </c>
      <c r="Y1182" s="273" t="s">
        <v>63</v>
      </c>
      <c r="Z1182" s="273" t="s">
        <v>252</v>
      </c>
      <c r="AA1182" s="273" t="s">
        <v>257</v>
      </c>
      <c r="AB1182" s="274">
        <v>44986</v>
      </c>
      <c r="AC1182" s="273">
        <v>12016</v>
      </c>
      <c r="AD1182" s="273">
        <v>22</v>
      </c>
      <c r="AE1182" s="273">
        <v>8.8000000000000007</v>
      </c>
      <c r="AF1182" s="273" t="s">
        <v>90</v>
      </c>
      <c r="AG1182" s="273" t="s">
        <v>625</v>
      </c>
      <c r="AH1182" s="273" t="s">
        <v>955</v>
      </c>
      <c r="AI1182" s="273" t="s">
        <v>123</v>
      </c>
      <c r="AJ1182" s="273" t="s">
        <v>627</v>
      </c>
      <c r="AK1182" s="273">
        <v>168820</v>
      </c>
      <c r="BV1182" s="336" t="s">
        <v>64</v>
      </c>
      <c r="BW1182" s="337" t="s">
        <v>75</v>
      </c>
      <c r="BX1182" s="337" t="s">
        <v>308</v>
      </c>
      <c r="BY1182" s="337" t="s">
        <v>338</v>
      </c>
      <c r="BZ1182" s="337" t="s">
        <v>86</v>
      </c>
      <c r="CA1182" s="337" t="s">
        <v>87</v>
      </c>
      <c r="CB1182" s="337" t="s">
        <v>101</v>
      </c>
      <c r="CC1182" s="337" t="s">
        <v>102</v>
      </c>
      <c r="CD1182" s="338">
        <v>4</v>
      </c>
      <c r="CE1182" s="335">
        <v>45047</v>
      </c>
      <c r="CF1182" s="337">
        <v>1914</v>
      </c>
      <c r="CG1182" s="337" t="s">
        <v>1495</v>
      </c>
      <c r="CH1182" s="337">
        <v>275.13749999999999</v>
      </c>
      <c r="CI1182" s="337" t="s">
        <v>104</v>
      </c>
      <c r="CJ1182" s="337"/>
      <c r="CK1182" s="337"/>
      <c r="CL1182" s="337"/>
      <c r="CM1182" s="337" t="s">
        <v>73</v>
      </c>
      <c r="CN1182" s="337">
        <v>3</v>
      </c>
    </row>
    <row r="1183" spans="4:92">
      <c r="D1183" s="273" t="s">
        <v>64</v>
      </c>
      <c r="E1183" s="273" t="s">
        <v>75</v>
      </c>
      <c r="F1183" s="273" t="s">
        <v>79</v>
      </c>
      <c r="G1183" s="273" t="s">
        <v>79</v>
      </c>
      <c r="H1183" s="274">
        <v>44927</v>
      </c>
      <c r="I1183" s="273">
        <v>11141</v>
      </c>
      <c r="J1183" s="273">
        <v>36</v>
      </c>
      <c r="K1183" s="273">
        <v>106793</v>
      </c>
      <c r="L1183" s="273" t="s">
        <v>66</v>
      </c>
      <c r="M1183" s="273">
        <v>11408.143749999999</v>
      </c>
      <c r="N1183" s="273" t="s">
        <v>67</v>
      </c>
      <c r="P1183" s="273" t="s">
        <v>1011</v>
      </c>
      <c r="Q1183" s="273" t="s">
        <v>1611</v>
      </c>
      <c r="R1183" s="273" t="s">
        <v>1013</v>
      </c>
      <c r="S1183" s="273" t="s">
        <v>1612</v>
      </c>
      <c r="T1183" s="273" t="s">
        <v>1612</v>
      </c>
      <c r="U1183" s="273" t="s">
        <v>73</v>
      </c>
      <c r="V1183" s="273" t="s">
        <v>1610</v>
      </c>
      <c r="W1183" s="273">
        <v>264210</v>
      </c>
      <c r="X1183" s="273" t="s">
        <v>64</v>
      </c>
      <c r="Y1183" s="273" t="s">
        <v>63</v>
      </c>
      <c r="Z1183" s="273" t="s">
        <v>252</v>
      </c>
      <c r="AA1183" s="273" t="s">
        <v>257</v>
      </c>
      <c r="AB1183" s="274">
        <v>44986</v>
      </c>
      <c r="AC1183" s="273">
        <v>12016</v>
      </c>
      <c r="AD1183" s="273">
        <v>22</v>
      </c>
      <c r="AE1183" s="273">
        <v>2.2999999999999998</v>
      </c>
      <c r="AF1183" s="273" t="s">
        <v>90</v>
      </c>
      <c r="AG1183" s="273" t="s">
        <v>121</v>
      </c>
      <c r="AH1183" s="273" t="s">
        <v>959</v>
      </c>
      <c r="AI1183" s="273" t="s">
        <v>123</v>
      </c>
      <c r="AJ1183" s="273" t="s">
        <v>124</v>
      </c>
      <c r="AK1183" s="273">
        <v>168825</v>
      </c>
      <c r="BV1183" s="279" t="s">
        <v>64</v>
      </c>
      <c r="BW1183" s="280" t="s">
        <v>75</v>
      </c>
      <c r="BX1183" s="280" t="s">
        <v>308</v>
      </c>
      <c r="BY1183" s="280" t="s">
        <v>338</v>
      </c>
      <c r="BZ1183" s="280" t="s">
        <v>110</v>
      </c>
      <c r="CA1183" s="280" t="s">
        <v>111</v>
      </c>
      <c r="CB1183" s="280" t="s">
        <v>112</v>
      </c>
      <c r="CC1183" s="280" t="s">
        <v>113</v>
      </c>
      <c r="CD1183" s="281">
        <v>4</v>
      </c>
      <c r="CE1183" s="277">
        <v>45047</v>
      </c>
      <c r="CF1183" s="280"/>
      <c r="CG1183" s="280"/>
      <c r="CH1183" s="280"/>
      <c r="CI1183" s="280" t="s">
        <v>80</v>
      </c>
      <c r="CJ1183" s="280"/>
      <c r="CK1183" s="280"/>
      <c r="CL1183" s="280"/>
      <c r="CM1183" s="280" t="s">
        <v>73</v>
      </c>
      <c r="CN1183" s="280">
        <v>3</v>
      </c>
    </row>
    <row r="1184" spans="4:92">
      <c r="D1184" s="273" t="s">
        <v>64</v>
      </c>
      <c r="E1184" s="273" t="s">
        <v>75</v>
      </c>
      <c r="F1184" s="273" t="s">
        <v>79</v>
      </c>
      <c r="G1184" s="273" t="s">
        <v>79</v>
      </c>
      <c r="H1184" s="274">
        <v>44927</v>
      </c>
      <c r="I1184" s="273">
        <v>11141</v>
      </c>
      <c r="J1184" s="273">
        <v>36</v>
      </c>
      <c r="K1184" s="273">
        <v>4000000</v>
      </c>
      <c r="L1184" s="273" t="s">
        <v>66</v>
      </c>
      <c r="M1184" s="273">
        <v>456688</v>
      </c>
      <c r="N1184" s="273" t="s">
        <v>964</v>
      </c>
      <c r="P1184" s="273" t="s">
        <v>92</v>
      </c>
      <c r="Q1184" s="273" t="s">
        <v>1001</v>
      </c>
      <c r="R1184" s="273" t="s">
        <v>70</v>
      </c>
      <c r="S1184" s="273" t="s">
        <v>1613</v>
      </c>
      <c r="T1184" s="273" t="s">
        <v>1614</v>
      </c>
      <c r="U1184" s="273" t="s">
        <v>73</v>
      </c>
      <c r="V1184" s="273" t="s">
        <v>1615</v>
      </c>
      <c r="W1184" s="273">
        <v>264226</v>
      </c>
      <c r="X1184" s="273" t="s">
        <v>64</v>
      </c>
      <c r="Y1184" s="273" t="s">
        <v>63</v>
      </c>
      <c r="Z1184" s="273" t="s">
        <v>252</v>
      </c>
      <c r="AA1184" s="273" t="s">
        <v>257</v>
      </c>
      <c r="AB1184" s="274">
        <v>44986</v>
      </c>
      <c r="AC1184" s="273">
        <v>12016</v>
      </c>
      <c r="AD1184" s="273">
        <v>22</v>
      </c>
      <c r="AE1184" s="273">
        <v>0.15</v>
      </c>
      <c r="AF1184" s="273" t="s">
        <v>90</v>
      </c>
      <c r="AG1184" s="273" t="s">
        <v>801</v>
      </c>
      <c r="AH1184" s="273" t="s">
        <v>961</v>
      </c>
      <c r="AI1184" s="273" t="s">
        <v>199</v>
      </c>
      <c r="AJ1184" s="273" t="s">
        <v>627</v>
      </c>
      <c r="AK1184" s="273">
        <v>168830</v>
      </c>
      <c r="BV1184" s="336" t="s">
        <v>83</v>
      </c>
      <c r="BW1184" s="337" t="s">
        <v>63</v>
      </c>
      <c r="BX1184" s="337" t="s">
        <v>157</v>
      </c>
      <c r="BY1184" s="337" t="s">
        <v>157</v>
      </c>
      <c r="BZ1184" s="337" t="s">
        <v>110</v>
      </c>
      <c r="CA1184" s="337" t="s">
        <v>111</v>
      </c>
      <c r="CB1184" s="337" t="s">
        <v>117</v>
      </c>
      <c r="CC1184" s="337" t="s">
        <v>118</v>
      </c>
      <c r="CD1184" s="338">
        <v>5</v>
      </c>
      <c r="CE1184" s="335">
        <v>45108</v>
      </c>
      <c r="CF1184" s="337"/>
      <c r="CG1184" s="337"/>
      <c r="CH1184" s="337"/>
      <c r="CI1184" s="337" t="s">
        <v>104</v>
      </c>
      <c r="CJ1184" s="337"/>
      <c r="CK1184" s="337"/>
      <c r="CL1184" s="337"/>
      <c r="CM1184" s="337" t="s">
        <v>73</v>
      </c>
      <c r="CN1184" s="337">
        <v>3</v>
      </c>
    </row>
    <row r="1185" spans="4:92">
      <c r="D1185" s="273" t="s">
        <v>64</v>
      </c>
      <c r="E1185" s="273" t="s">
        <v>75</v>
      </c>
      <c r="F1185" s="273" t="s">
        <v>79</v>
      </c>
      <c r="G1185" s="273" t="s">
        <v>79</v>
      </c>
      <c r="H1185" s="274">
        <v>44927</v>
      </c>
      <c r="I1185" s="273">
        <v>11141</v>
      </c>
      <c r="J1185" s="273">
        <v>36</v>
      </c>
      <c r="K1185" s="273">
        <v>0</v>
      </c>
      <c r="L1185" s="273" t="s">
        <v>66</v>
      </c>
      <c r="N1185" s="273" t="s">
        <v>107</v>
      </c>
      <c r="W1185" s="273">
        <v>137001</v>
      </c>
      <c r="X1185" s="273" t="s">
        <v>64</v>
      </c>
      <c r="Y1185" s="273" t="s">
        <v>63</v>
      </c>
      <c r="Z1185" s="273" t="s">
        <v>252</v>
      </c>
      <c r="AA1185" s="273" t="s">
        <v>257</v>
      </c>
      <c r="AB1185" s="274">
        <v>44986</v>
      </c>
      <c r="AC1185" s="273">
        <v>12016</v>
      </c>
      <c r="AD1185" s="273">
        <v>22</v>
      </c>
      <c r="AE1185" s="273">
        <v>0.01</v>
      </c>
      <c r="AF1185" s="273" t="s">
        <v>90</v>
      </c>
      <c r="AG1185" s="273" t="s">
        <v>801</v>
      </c>
      <c r="AH1185" s="273" t="s">
        <v>969</v>
      </c>
      <c r="AI1185" s="273" t="s">
        <v>199</v>
      </c>
      <c r="AJ1185" s="273" t="s">
        <v>627</v>
      </c>
      <c r="AK1185" s="273">
        <v>168835</v>
      </c>
      <c r="BV1185" s="279" t="s">
        <v>83</v>
      </c>
      <c r="BW1185" s="280" t="s">
        <v>63</v>
      </c>
      <c r="BX1185" s="280" t="s">
        <v>157</v>
      </c>
      <c r="BY1185" s="280" t="s">
        <v>157</v>
      </c>
      <c r="BZ1185" s="280" t="s">
        <v>86</v>
      </c>
      <c r="CA1185" s="280" t="s">
        <v>87</v>
      </c>
      <c r="CB1185" s="280" t="s">
        <v>101</v>
      </c>
      <c r="CC1185" s="280" t="s">
        <v>102</v>
      </c>
      <c r="CD1185" s="281">
        <v>4</v>
      </c>
      <c r="CE1185" s="277">
        <v>45108</v>
      </c>
      <c r="CF1185" s="280">
        <v>18111</v>
      </c>
      <c r="CG1185" s="280" t="s">
        <v>103</v>
      </c>
      <c r="CH1185" s="280">
        <v>589.69416000000001</v>
      </c>
      <c r="CI1185" s="280" t="s">
        <v>104</v>
      </c>
      <c r="CJ1185" s="280"/>
      <c r="CK1185" s="280"/>
      <c r="CL1185" s="280"/>
      <c r="CM1185" s="280" t="s">
        <v>73</v>
      </c>
      <c r="CN1185" s="280">
        <v>3</v>
      </c>
    </row>
    <row r="1186" spans="4:92">
      <c r="D1186" s="273" t="s">
        <v>64</v>
      </c>
      <c r="E1186" s="273" t="s">
        <v>75</v>
      </c>
      <c r="F1186" s="273" t="s">
        <v>79</v>
      </c>
      <c r="G1186" s="273" t="s">
        <v>79</v>
      </c>
      <c r="H1186" s="274">
        <v>44927</v>
      </c>
      <c r="I1186" s="273">
        <v>11141</v>
      </c>
      <c r="J1186" s="273">
        <v>36</v>
      </c>
      <c r="K1186" s="273">
        <v>3152735</v>
      </c>
      <c r="L1186" s="273" t="s">
        <v>66</v>
      </c>
      <c r="M1186" s="273">
        <v>349615.66875000001</v>
      </c>
      <c r="N1186" s="273" t="s">
        <v>115</v>
      </c>
      <c r="W1186" s="273">
        <v>137000</v>
      </c>
      <c r="X1186" s="273" t="s">
        <v>64</v>
      </c>
      <c r="Y1186" s="273" t="s">
        <v>63</v>
      </c>
      <c r="Z1186" s="273" t="s">
        <v>252</v>
      </c>
      <c r="AA1186" s="273" t="s">
        <v>257</v>
      </c>
      <c r="AB1186" s="274">
        <v>44986</v>
      </c>
      <c r="AC1186" s="273">
        <v>12016</v>
      </c>
      <c r="AD1186" s="273">
        <v>22</v>
      </c>
      <c r="AE1186" s="273">
        <v>0.2</v>
      </c>
      <c r="AF1186" s="273" t="s">
        <v>90</v>
      </c>
      <c r="AG1186" s="273" t="s">
        <v>625</v>
      </c>
      <c r="AH1186" s="273" t="s">
        <v>973</v>
      </c>
      <c r="AI1186" s="273" t="s">
        <v>199</v>
      </c>
      <c r="AJ1186" s="273" t="s">
        <v>627</v>
      </c>
      <c r="AK1186" s="273">
        <v>168840</v>
      </c>
      <c r="BV1186" s="336" t="s">
        <v>83</v>
      </c>
      <c r="BW1186" s="337" t="s">
        <v>63</v>
      </c>
      <c r="BX1186" s="337" t="s">
        <v>157</v>
      </c>
      <c r="BY1186" s="337" t="s">
        <v>157</v>
      </c>
      <c r="BZ1186" s="337" t="s">
        <v>110</v>
      </c>
      <c r="CA1186" s="337" t="s">
        <v>111</v>
      </c>
      <c r="CB1186" s="337" t="s">
        <v>112</v>
      </c>
      <c r="CC1186" s="337" t="s">
        <v>113</v>
      </c>
      <c r="CD1186" s="338">
        <v>4</v>
      </c>
      <c r="CE1186" s="335">
        <v>45108</v>
      </c>
      <c r="CF1186" s="337"/>
      <c r="CG1186" s="337"/>
      <c r="CH1186" s="337"/>
      <c r="CI1186" s="337" t="s">
        <v>80</v>
      </c>
      <c r="CJ1186" s="337"/>
      <c r="CK1186" s="337"/>
      <c r="CL1186" s="337"/>
      <c r="CM1186" s="337" t="s">
        <v>73</v>
      </c>
      <c r="CN1186" s="337">
        <v>3</v>
      </c>
    </row>
    <row r="1187" spans="4:92">
      <c r="D1187" s="273" t="s">
        <v>64</v>
      </c>
      <c r="E1187" s="273" t="s">
        <v>75</v>
      </c>
      <c r="F1187" s="273" t="s">
        <v>79</v>
      </c>
      <c r="G1187" s="273" t="s">
        <v>79</v>
      </c>
      <c r="H1187" s="274">
        <v>44927</v>
      </c>
      <c r="I1187" s="273">
        <v>17130</v>
      </c>
      <c r="J1187" s="273">
        <v>36</v>
      </c>
      <c r="K1187" s="273">
        <v>28000</v>
      </c>
      <c r="L1187" s="273" t="s">
        <v>1202</v>
      </c>
      <c r="M1187" s="273">
        <v>11851.84</v>
      </c>
      <c r="N1187" s="273" t="s">
        <v>1203</v>
      </c>
      <c r="P1187" s="273" t="s">
        <v>1204</v>
      </c>
      <c r="Q1187" s="273" t="s">
        <v>1012</v>
      </c>
      <c r="R1187" s="273" t="s">
        <v>1336</v>
      </c>
      <c r="S1187" s="273" t="s">
        <v>1616</v>
      </c>
      <c r="T1187" s="273" t="s">
        <v>1617</v>
      </c>
      <c r="U1187" s="273" t="s">
        <v>73</v>
      </c>
      <c r="V1187" s="273" t="s">
        <v>1618</v>
      </c>
      <c r="W1187" s="273">
        <v>325655</v>
      </c>
      <c r="X1187" s="273" t="s">
        <v>64</v>
      </c>
      <c r="Y1187" s="273" t="s">
        <v>63</v>
      </c>
      <c r="Z1187" s="273" t="s">
        <v>252</v>
      </c>
      <c r="AA1187" s="273" t="s">
        <v>257</v>
      </c>
      <c r="AB1187" s="274">
        <v>44986</v>
      </c>
      <c r="AC1187" s="273">
        <v>12016</v>
      </c>
      <c r="AD1187" s="273">
        <v>22</v>
      </c>
      <c r="AE1187" s="273">
        <v>9.6000000000000002E-2</v>
      </c>
      <c r="AF1187" s="273" t="s">
        <v>90</v>
      </c>
      <c r="AG1187" s="273" t="s">
        <v>625</v>
      </c>
      <c r="AH1187" s="273" t="s">
        <v>977</v>
      </c>
      <c r="AI1187" s="273" t="s">
        <v>199</v>
      </c>
      <c r="AJ1187" s="273" t="s">
        <v>627</v>
      </c>
      <c r="AK1187" s="273">
        <v>168845</v>
      </c>
      <c r="BV1187" s="279" t="s">
        <v>83</v>
      </c>
      <c r="BW1187" s="280" t="s">
        <v>63</v>
      </c>
      <c r="BX1187" s="280" t="s">
        <v>157</v>
      </c>
      <c r="BY1187" s="280" t="s">
        <v>157</v>
      </c>
      <c r="BZ1187" s="280" t="s">
        <v>86</v>
      </c>
      <c r="CA1187" s="280" t="s">
        <v>87</v>
      </c>
      <c r="CB1187" s="280" t="s">
        <v>88</v>
      </c>
      <c r="CC1187" s="280" t="s">
        <v>89</v>
      </c>
      <c r="CD1187" s="281">
        <v>3</v>
      </c>
      <c r="CE1187" s="277">
        <v>45108</v>
      </c>
      <c r="CF1187" s="280">
        <v>1365</v>
      </c>
      <c r="CG1187" s="280" t="s">
        <v>90</v>
      </c>
      <c r="CH1187" s="280">
        <v>1365</v>
      </c>
      <c r="CI1187" s="280" t="s">
        <v>80</v>
      </c>
      <c r="CJ1187" s="280"/>
      <c r="CK1187" s="280"/>
      <c r="CL1187" s="280"/>
      <c r="CM1187" s="280" t="s">
        <v>73</v>
      </c>
      <c r="CN1187" s="280">
        <v>3</v>
      </c>
    </row>
    <row r="1188" spans="4:92">
      <c r="D1188" s="273" t="s">
        <v>64</v>
      </c>
      <c r="E1188" s="273" t="s">
        <v>75</v>
      </c>
      <c r="F1188" s="273" t="s">
        <v>79</v>
      </c>
      <c r="G1188" s="273" t="s">
        <v>79</v>
      </c>
      <c r="H1188" s="274">
        <v>44958</v>
      </c>
      <c r="I1188" s="273">
        <v>11303</v>
      </c>
      <c r="J1188" s="273">
        <v>36</v>
      </c>
      <c r="K1188" s="273">
        <v>373476</v>
      </c>
      <c r="L1188" s="273" t="s">
        <v>66</v>
      </c>
      <c r="M1188" s="273">
        <v>0</v>
      </c>
      <c r="N1188" s="273" t="s">
        <v>1010</v>
      </c>
      <c r="O1188" s="273">
        <v>0</v>
      </c>
      <c r="P1188" s="273" t="s">
        <v>1011</v>
      </c>
      <c r="Q1188" s="273" t="s">
        <v>1188</v>
      </c>
      <c r="R1188" s="273" t="s">
        <v>1013</v>
      </c>
      <c r="S1188" s="273" t="s">
        <v>1609</v>
      </c>
      <c r="U1188" s="273" t="s">
        <v>73</v>
      </c>
      <c r="V1188" s="273" t="s">
        <v>1610</v>
      </c>
      <c r="W1188" s="273">
        <v>264422</v>
      </c>
      <c r="X1188" s="273" t="s">
        <v>64</v>
      </c>
      <c r="Y1188" s="273" t="s">
        <v>63</v>
      </c>
      <c r="Z1188" s="273" t="s">
        <v>252</v>
      </c>
      <c r="AA1188" s="273" t="s">
        <v>257</v>
      </c>
      <c r="AB1188" s="274">
        <v>44986</v>
      </c>
      <c r="AC1188" s="273">
        <v>12016</v>
      </c>
      <c r="AD1188" s="273">
        <v>22</v>
      </c>
      <c r="AE1188" s="273">
        <v>0.65</v>
      </c>
      <c r="AF1188" s="273" t="s">
        <v>90</v>
      </c>
      <c r="AG1188" s="273" t="s">
        <v>121</v>
      </c>
      <c r="AH1188" s="273" t="s">
        <v>980</v>
      </c>
      <c r="AI1188" s="273" t="s">
        <v>199</v>
      </c>
      <c r="AJ1188" s="273" t="s">
        <v>124</v>
      </c>
      <c r="AK1188" s="273">
        <v>168850</v>
      </c>
      <c r="BV1188" s="336" t="s">
        <v>83</v>
      </c>
      <c r="BW1188" s="337" t="s">
        <v>63</v>
      </c>
      <c r="BX1188" s="337" t="s">
        <v>157</v>
      </c>
      <c r="BY1188" s="337" t="s">
        <v>157</v>
      </c>
      <c r="BZ1188" s="337" t="s">
        <v>86</v>
      </c>
      <c r="CA1188" s="337" t="s">
        <v>87</v>
      </c>
      <c r="CB1188" s="337" t="s">
        <v>88</v>
      </c>
      <c r="CC1188" s="337" t="s">
        <v>89</v>
      </c>
      <c r="CD1188" s="338">
        <v>3</v>
      </c>
      <c r="CE1188" s="335">
        <v>45139</v>
      </c>
      <c r="CF1188" s="337">
        <v>1620</v>
      </c>
      <c r="CG1188" s="337" t="s">
        <v>90</v>
      </c>
      <c r="CH1188" s="337">
        <v>1620</v>
      </c>
      <c r="CI1188" s="337" t="s">
        <v>80</v>
      </c>
      <c r="CJ1188" s="337"/>
      <c r="CK1188" s="337"/>
      <c r="CL1188" s="337"/>
      <c r="CM1188" s="337" t="s">
        <v>73</v>
      </c>
      <c r="CN1188" s="337">
        <v>3</v>
      </c>
    </row>
    <row r="1189" spans="4:92">
      <c r="D1189" s="273" t="s">
        <v>64</v>
      </c>
      <c r="E1189" s="273" t="s">
        <v>63</v>
      </c>
      <c r="F1189" s="273" t="s">
        <v>252</v>
      </c>
      <c r="G1189" s="273" t="s">
        <v>515</v>
      </c>
      <c r="H1189" s="274">
        <v>44927</v>
      </c>
      <c r="I1189" s="273">
        <v>11158</v>
      </c>
      <c r="J1189" s="273">
        <v>669</v>
      </c>
      <c r="K1189" s="273">
        <v>174210</v>
      </c>
      <c r="L1189" s="273" t="s">
        <v>66</v>
      </c>
      <c r="M1189" s="273">
        <v>20524.000639999998</v>
      </c>
      <c r="N1189" s="273" t="s">
        <v>67</v>
      </c>
      <c r="P1189" s="273" t="s">
        <v>92</v>
      </c>
      <c r="Q1189" s="273" t="s">
        <v>69</v>
      </c>
      <c r="R1189" s="273" t="s">
        <v>70</v>
      </c>
      <c r="S1189" s="273" t="s">
        <v>93</v>
      </c>
      <c r="T1189" s="273" t="s">
        <v>94</v>
      </c>
      <c r="U1189" s="273" t="s">
        <v>73</v>
      </c>
      <c r="V1189" s="273" t="s">
        <v>95</v>
      </c>
      <c r="W1189" s="273">
        <v>169720</v>
      </c>
      <c r="X1189" s="273" t="s">
        <v>64</v>
      </c>
      <c r="Y1189" s="273" t="s">
        <v>63</v>
      </c>
      <c r="Z1189" s="273" t="s">
        <v>252</v>
      </c>
      <c r="AA1189" s="273" t="s">
        <v>257</v>
      </c>
      <c r="AB1189" s="274">
        <v>44986</v>
      </c>
      <c r="AC1189" s="273">
        <v>12016</v>
      </c>
      <c r="AD1189" s="273">
        <v>22</v>
      </c>
      <c r="AE1189" s="273">
        <v>0.6</v>
      </c>
      <c r="AF1189" s="273" t="s">
        <v>90</v>
      </c>
      <c r="AG1189" s="273" t="s">
        <v>121</v>
      </c>
      <c r="AH1189" s="273" t="s">
        <v>1619</v>
      </c>
      <c r="AI1189" s="273" t="s">
        <v>123</v>
      </c>
      <c r="AJ1189" s="273" t="s">
        <v>124</v>
      </c>
      <c r="AK1189" s="273">
        <v>168855</v>
      </c>
      <c r="BV1189" s="279" t="s">
        <v>83</v>
      </c>
      <c r="BW1189" s="280" t="s">
        <v>63</v>
      </c>
      <c r="BX1189" s="280" t="s">
        <v>157</v>
      </c>
      <c r="BY1189" s="280" t="s">
        <v>157</v>
      </c>
      <c r="BZ1189" s="280" t="s">
        <v>110</v>
      </c>
      <c r="CA1189" s="280" t="s">
        <v>111</v>
      </c>
      <c r="CB1189" s="280" t="s">
        <v>112</v>
      </c>
      <c r="CC1189" s="280" t="s">
        <v>113</v>
      </c>
      <c r="CD1189" s="281">
        <v>4</v>
      </c>
      <c r="CE1189" s="277">
        <v>45139</v>
      </c>
      <c r="CF1189" s="280"/>
      <c r="CG1189" s="280"/>
      <c r="CH1189" s="280"/>
      <c r="CI1189" s="280" t="s">
        <v>80</v>
      </c>
      <c r="CJ1189" s="280"/>
      <c r="CK1189" s="280"/>
      <c r="CL1189" s="280"/>
      <c r="CM1189" s="280" t="s">
        <v>73</v>
      </c>
      <c r="CN1189" s="280">
        <v>3</v>
      </c>
    </row>
    <row r="1190" spans="4:92">
      <c r="D1190" s="273" t="s">
        <v>64</v>
      </c>
      <c r="E1190" s="273" t="s">
        <v>63</v>
      </c>
      <c r="F1190" s="273" t="s">
        <v>252</v>
      </c>
      <c r="G1190" s="273" t="s">
        <v>515</v>
      </c>
      <c r="H1190" s="274">
        <v>44927</v>
      </c>
      <c r="I1190" s="273">
        <v>11158</v>
      </c>
      <c r="J1190" s="273">
        <v>669</v>
      </c>
      <c r="K1190" s="273">
        <v>0</v>
      </c>
      <c r="L1190" s="273" t="s">
        <v>66</v>
      </c>
      <c r="N1190" s="273" t="s">
        <v>107</v>
      </c>
      <c r="W1190" s="273">
        <v>137494</v>
      </c>
      <c r="X1190" s="273" t="s">
        <v>64</v>
      </c>
      <c r="Y1190" s="273" t="s">
        <v>63</v>
      </c>
      <c r="Z1190" s="273" t="s">
        <v>252</v>
      </c>
      <c r="AA1190" s="273" t="s">
        <v>257</v>
      </c>
      <c r="AB1190" s="274">
        <v>44986</v>
      </c>
      <c r="AC1190" s="273">
        <v>12016</v>
      </c>
      <c r="AD1190" s="273">
        <v>22</v>
      </c>
      <c r="AE1190" s="273">
        <v>1</v>
      </c>
      <c r="AF1190" s="273" t="s">
        <v>90</v>
      </c>
      <c r="AG1190" s="273" t="s">
        <v>801</v>
      </c>
      <c r="AH1190" s="273" t="s">
        <v>813</v>
      </c>
      <c r="AI1190" s="273" t="s">
        <v>123</v>
      </c>
      <c r="AJ1190" s="273" t="s">
        <v>627</v>
      </c>
      <c r="AK1190" s="273">
        <v>168860</v>
      </c>
      <c r="BV1190" s="336" t="s">
        <v>83</v>
      </c>
      <c r="BW1190" s="337" t="s">
        <v>63</v>
      </c>
      <c r="BX1190" s="337" t="s">
        <v>157</v>
      </c>
      <c r="BY1190" s="337" t="s">
        <v>157</v>
      </c>
      <c r="BZ1190" s="337" t="s">
        <v>86</v>
      </c>
      <c r="CA1190" s="337" t="s">
        <v>87</v>
      </c>
      <c r="CB1190" s="337" t="s">
        <v>101</v>
      </c>
      <c r="CC1190" s="337" t="s">
        <v>102</v>
      </c>
      <c r="CD1190" s="338">
        <v>4</v>
      </c>
      <c r="CE1190" s="335">
        <v>45139</v>
      </c>
      <c r="CF1190" s="337">
        <v>21336</v>
      </c>
      <c r="CG1190" s="337" t="s">
        <v>103</v>
      </c>
      <c r="CH1190" s="337">
        <v>694.70015999999998</v>
      </c>
      <c r="CI1190" s="337" t="s">
        <v>104</v>
      </c>
      <c r="CJ1190" s="337"/>
      <c r="CK1190" s="337"/>
      <c r="CL1190" s="337"/>
      <c r="CM1190" s="337" t="s">
        <v>73</v>
      </c>
      <c r="CN1190" s="337">
        <v>3</v>
      </c>
    </row>
    <row r="1191" spans="4:92">
      <c r="D1191" s="273" t="s">
        <v>64</v>
      </c>
      <c r="E1191" s="273" t="s">
        <v>63</v>
      </c>
      <c r="F1191" s="273" t="s">
        <v>252</v>
      </c>
      <c r="G1191" s="273" t="s">
        <v>515</v>
      </c>
      <c r="H1191" s="274">
        <v>44927</v>
      </c>
      <c r="I1191" s="273">
        <v>11158</v>
      </c>
      <c r="J1191" s="273">
        <v>669</v>
      </c>
      <c r="K1191" s="273">
        <v>28378</v>
      </c>
      <c r="L1191" s="273" t="s">
        <v>66</v>
      </c>
      <c r="M1191" s="273">
        <v>7757.0944</v>
      </c>
      <c r="N1191" s="273" t="s">
        <v>115</v>
      </c>
      <c r="W1191" s="273">
        <v>137493</v>
      </c>
      <c r="X1191" s="273" t="s">
        <v>64</v>
      </c>
      <c r="Y1191" s="273" t="s">
        <v>63</v>
      </c>
      <c r="Z1191" s="273" t="s">
        <v>252</v>
      </c>
      <c r="AA1191" s="273" t="s">
        <v>257</v>
      </c>
      <c r="AB1191" s="274">
        <v>44986</v>
      </c>
      <c r="AC1191" s="273">
        <v>12016</v>
      </c>
      <c r="AD1191" s="273">
        <v>22</v>
      </c>
      <c r="AE1191" s="273">
        <v>2.09</v>
      </c>
      <c r="AF1191" s="273" t="s">
        <v>90</v>
      </c>
      <c r="AG1191" s="273" t="s">
        <v>1620</v>
      </c>
      <c r="AH1191" s="273" t="s">
        <v>1621</v>
      </c>
      <c r="AI1191" s="273" t="s">
        <v>123</v>
      </c>
      <c r="AJ1191" s="273" t="s">
        <v>214</v>
      </c>
      <c r="AK1191" s="273">
        <v>169016</v>
      </c>
      <c r="BV1191" s="279" t="s">
        <v>83</v>
      </c>
      <c r="BW1191" s="280" t="s">
        <v>63</v>
      </c>
      <c r="BX1191" s="280" t="s">
        <v>157</v>
      </c>
      <c r="BY1191" s="280" t="s">
        <v>157</v>
      </c>
      <c r="BZ1191" s="280" t="s">
        <v>110</v>
      </c>
      <c r="CA1191" s="280" t="s">
        <v>111</v>
      </c>
      <c r="CB1191" s="280" t="s">
        <v>117</v>
      </c>
      <c r="CC1191" s="280" t="s">
        <v>118</v>
      </c>
      <c r="CD1191" s="281">
        <v>5</v>
      </c>
      <c r="CE1191" s="277">
        <v>45139</v>
      </c>
      <c r="CF1191" s="280"/>
      <c r="CG1191" s="280"/>
      <c r="CH1191" s="280"/>
      <c r="CI1191" s="280" t="s">
        <v>104</v>
      </c>
      <c r="CJ1191" s="280"/>
      <c r="CK1191" s="280"/>
      <c r="CL1191" s="280"/>
      <c r="CM1191" s="280" t="s">
        <v>73</v>
      </c>
      <c r="CN1191" s="280">
        <v>3</v>
      </c>
    </row>
    <row r="1192" spans="4:92">
      <c r="D1192" s="273" t="s">
        <v>64</v>
      </c>
      <c r="E1192" s="273" t="s">
        <v>63</v>
      </c>
      <c r="F1192" s="273" t="s">
        <v>252</v>
      </c>
      <c r="G1192" s="273" t="s">
        <v>515</v>
      </c>
      <c r="H1192" s="274">
        <v>44958</v>
      </c>
      <c r="I1192" s="273">
        <v>11320</v>
      </c>
      <c r="J1192" s="273">
        <v>669</v>
      </c>
      <c r="K1192" s="273">
        <v>95813</v>
      </c>
      <c r="L1192" s="273" t="s">
        <v>66</v>
      </c>
      <c r="M1192" s="273">
        <v>16923.48328</v>
      </c>
      <c r="N1192" s="273" t="s">
        <v>67</v>
      </c>
      <c r="P1192" s="273" t="s">
        <v>1011</v>
      </c>
      <c r="Q1192" s="273" t="s">
        <v>69</v>
      </c>
      <c r="R1192" s="273" t="s">
        <v>70</v>
      </c>
      <c r="S1192" s="273" t="s">
        <v>1041</v>
      </c>
      <c r="T1192" s="273" t="s">
        <v>1042</v>
      </c>
      <c r="U1192" s="273" t="s">
        <v>73</v>
      </c>
      <c r="V1192" s="273" t="s">
        <v>1043</v>
      </c>
      <c r="W1192" s="273">
        <v>169750</v>
      </c>
      <c r="X1192" s="273" t="s">
        <v>64</v>
      </c>
      <c r="Y1192" s="273" t="s">
        <v>63</v>
      </c>
      <c r="Z1192" s="273" t="s">
        <v>252</v>
      </c>
      <c r="AA1192" s="273" t="s">
        <v>257</v>
      </c>
      <c r="AB1192" s="274">
        <v>44986</v>
      </c>
      <c r="AC1192" s="273">
        <v>12016</v>
      </c>
      <c r="AD1192" s="273">
        <v>22</v>
      </c>
      <c r="AE1192" s="273">
        <v>1.86</v>
      </c>
      <c r="AF1192" s="273" t="s">
        <v>90</v>
      </c>
      <c r="AG1192" s="273" t="s">
        <v>1620</v>
      </c>
      <c r="AH1192" s="273" t="s">
        <v>1621</v>
      </c>
      <c r="AI1192" s="273" t="s">
        <v>123</v>
      </c>
      <c r="AJ1192" s="273" t="s">
        <v>214</v>
      </c>
      <c r="AK1192" s="273">
        <v>169022</v>
      </c>
      <c r="BV1192" s="336" t="s">
        <v>83</v>
      </c>
      <c r="BW1192" s="337" t="s">
        <v>63</v>
      </c>
      <c r="BX1192" s="337" t="s">
        <v>157</v>
      </c>
      <c r="BY1192" s="337" t="s">
        <v>157</v>
      </c>
      <c r="BZ1192" s="337" t="s">
        <v>126</v>
      </c>
      <c r="CA1192" s="337" t="s">
        <v>127</v>
      </c>
      <c r="CB1192" s="337" t="s">
        <v>128</v>
      </c>
      <c r="CC1192" s="337" t="s">
        <v>129</v>
      </c>
      <c r="CD1192" s="338">
        <v>6</v>
      </c>
      <c r="CE1192" s="335">
        <v>45139</v>
      </c>
      <c r="CF1192" s="337"/>
      <c r="CG1192" s="337"/>
      <c r="CH1192" s="337"/>
      <c r="CI1192" s="337" t="s">
        <v>80</v>
      </c>
      <c r="CJ1192" s="337"/>
      <c r="CK1192" s="337"/>
      <c r="CL1192" s="337"/>
      <c r="CM1192" s="337" t="s">
        <v>73</v>
      </c>
      <c r="CN1192" s="337">
        <v>3</v>
      </c>
    </row>
    <row r="1193" spans="4:92">
      <c r="D1193" s="273" t="s">
        <v>64</v>
      </c>
      <c r="E1193" s="273" t="s">
        <v>63</v>
      </c>
      <c r="F1193" s="273" t="s">
        <v>252</v>
      </c>
      <c r="G1193" s="273" t="s">
        <v>591</v>
      </c>
      <c r="H1193" s="274">
        <v>45047</v>
      </c>
      <c r="I1193" s="273">
        <v>12373</v>
      </c>
      <c r="J1193" s="273">
        <v>853</v>
      </c>
      <c r="K1193" s="273">
        <v>3200</v>
      </c>
      <c r="L1193" s="273" t="s">
        <v>66</v>
      </c>
      <c r="M1193" s="273">
        <v>805.72976000000006</v>
      </c>
      <c r="N1193" s="273" t="s">
        <v>115</v>
      </c>
      <c r="W1193" s="273">
        <v>244386</v>
      </c>
      <c r="X1193" s="273" t="s">
        <v>64</v>
      </c>
      <c r="Y1193" s="273" t="s">
        <v>75</v>
      </c>
      <c r="Z1193" s="273" t="s">
        <v>79</v>
      </c>
      <c r="AA1193" s="273" t="s">
        <v>79</v>
      </c>
      <c r="AB1193" s="274">
        <v>45170</v>
      </c>
      <c r="AC1193" s="273">
        <v>13725</v>
      </c>
      <c r="AD1193" s="273">
        <v>36</v>
      </c>
      <c r="AK1193" s="273">
        <v>295938</v>
      </c>
      <c r="BV1193" s="279" t="s">
        <v>83</v>
      </c>
      <c r="BW1193" s="280" t="s">
        <v>63</v>
      </c>
      <c r="BX1193" s="280" t="s">
        <v>157</v>
      </c>
      <c r="BY1193" s="280" t="s">
        <v>157</v>
      </c>
      <c r="BZ1193" s="280" t="s">
        <v>126</v>
      </c>
      <c r="CA1193" s="280" t="s">
        <v>127</v>
      </c>
      <c r="CB1193" s="280" t="s">
        <v>133</v>
      </c>
      <c r="CC1193" s="280" t="s">
        <v>134</v>
      </c>
      <c r="CD1193" s="281">
        <v>7</v>
      </c>
      <c r="CE1193" s="277">
        <v>45139</v>
      </c>
      <c r="CF1193" s="280"/>
      <c r="CG1193" s="280"/>
      <c r="CH1193" s="280"/>
      <c r="CI1193" s="280" t="s">
        <v>104</v>
      </c>
      <c r="CJ1193" s="280"/>
      <c r="CK1193" s="280"/>
      <c r="CL1193" s="280"/>
      <c r="CM1193" s="280" t="s">
        <v>73</v>
      </c>
      <c r="CN1193" s="280">
        <v>3</v>
      </c>
    </row>
    <row r="1194" spans="4:92">
      <c r="D1194" s="273" t="s">
        <v>83</v>
      </c>
      <c r="E1194" s="273" t="s">
        <v>287</v>
      </c>
      <c r="F1194" s="273" t="s">
        <v>948</v>
      </c>
      <c r="G1194" s="273" t="s">
        <v>952</v>
      </c>
      <c r="H1194" s="274">
        <v>44986</v>
      </c>
      <c r="I1194" s="273">
        <v>11575</v>
      </c>
      <c r="J1194" s="273">
        <v>829</v>
      </c>
      <c r="K1194" s="273">
        <v>1177</v>
      </c>
      <c r="L1194" s="273" t="s">
        <v>66</v>
      </c>
      <c r="M1194" s="273">
        <v>99.304163000000003</v>
      </c>
      <c r="N1194" s="273" t="s">
        <v>115</v>
      </c>
      <c r="W1194" s="273">
        <v>149586</v>
      </c>
      <c r="X1194" s="273" t="s">
        <v>64</v>
      </c>
      <c r="Y1194" s="273" t="s">
        <v>75</v>
      </c>
      <c r="Z1194" s="273" t="s">
        <v>79</v>
      </c>
      <c r="AA1194" s="273" t="s">
        <v>79</v>
      </c>
      <c r="AB1194" s="274">
        <v>45170</v>
      </c>
      <c r="AC1194" s="273">
        <v>13725</v>
      </c>
      <c r="AD1194" s="273">
        <v>36</v>
      </c>
      <c r="AK1194" s="273">
        <v>295945</v>
      </c>
      <c r="BV1194" s="336" t="s">
        <v>64</v>
      </c>
      <c r="BW1194" s="337" t="s">
        <v>63</v>
      </c>
      <c r="BX1194" s="337" t="s">
        <v>252</v>
      </c>
      <c r="BY1194" s="337" t="s">
        <v>257</v>
      </c>
      <c r="BZ1194" s="337" t="s">
        <v>86</v>
      </c>
      <c r="CA1194" s="337" t="s">
        <v>87</v>
      </c>
      <c r="CB1194" s="337" t="s">
        <v>88</v>
      </c>
      <c r="CC1194" s="337" t="s">
        <v>89</v>
      </c>
      <c r="CD1194" s="338">
        <v>3</v>
      </c>
      <c r="CE1194" s="335">
        <v>44958</v>
      </c>
      <c r="CF1194" s="337">
        <v>5455</v>
      </c>
      <c r="CG1194" s="337" t="s">
        <v>90</v>
      </c>
      <c r="CH1194" s="337">
        <v>5455</v>
      </c>
      <c r="CI1194" s="337" t="s">
        <v>80</v>
      </c>
      <c r="CJ1194" s="337"/>
      <c r="CK1194" s="337"/>
      <c r="CL1194" s="337"/>
      <c r="CM1194" s="337" t="s">
        <v>73</v>
      </c>
      <c r="CN1194" s="337">
        <v>3</v>
      </c>
    </row>
    <row r="1195" spans="4:92">
      <c r="D1195" s="273" t="s">
        <v>83</v>
      </c>
      <c r="E1195" s="273" t="s">
        <v>287</v>
      </c>
      <c r="F1195" s="273" t="s">
        <v>948</v>
      </c>
      <c r="G1195" s="273" t="s">
        <v>952</v>
      </c>
      <c r="H1195" s="274">
        <v>44986</v>
      </c>
      <c r="I1195" s="273">
        <v>11575</v>
      </c>
      <c r="J1195" s="273">
        <v>829</v>
      </c>
      <c r="K1195" s="273">
        <v>0</v>
      </c>
      <c r="L1195" s="273" t="s">
        <v>66</v>
      </c>
      <c r="N1195" s="273" t="s">
        <v>107</v>
      </c>
      <c r="W1195" s="273">
        <v>149587</v>
      </c>
      <c r="X1195" s="273" t="s">
        <v>64</v>
      </c>
      <c r="Y1195" s="273" t="s">
        <v>75</v>
      </c>
      <c r="Z1195" s="273" t="s">
        <v>517</v>
      </c>
      <c r="AA1195" s="273" t="s">
        <v>517</v>
      </c>
      <c r="AB1195" s="274">
        <v>44986</v>
      </c>
      <c r="AC1195" s="273">
        <v>12005</v>
      </c>
      <c r="AD1195" s="273">
        <v>670</v>
      </c>
      <c r="AE1195" s="273">
        <v>18.77</v>
      </c>
      <c r="AF1195" s="273" t="s">
        <v>90</v>
      </c>
      <c r="AG1195" s="273" t="s">
        <v>658</v>
      </c>
      <c r="AH1195" s="273" t="s">
        <v>658</v>
      </c>
      <c r="AI1195" s="273" t="s">
        <v>123</v>
      </c>
      <c r="AJ1195" s="273" t="s">
        <v>200</v>
      </c>
      <c r="AK1195" s="273">
        <v>171561</v>
      </c>
      <c r="BV1195" s="279" t="s">
        <v>64</v>
      </c>
      <c r="BW1195" s="280" t="s">
        <v>63</v>
      </c>
      <c r="BX1195" s="280" t="s">
        <v>252</v>
      </c>
      <c r="BY1195" s="280" t="s">
        <v>257</v>
      </c>
      <c r="BZ1195" s="280" t="s">
        <v>86</v>
      </c>
      <c r="CA1195" s="280" t="s">
        <v>87</v>
      </c>
      <c r="CB1195" s="280" t="s">
        <v>101</v>
      </c>
      <c r="CC1195" s="280" t="s">
        <v>102</v>
      </c>
      <c r="CD1195" s="281">
        <v>4</v>
      </c>
      <c r="CE1195" s="277">
        <v>44958</v>
      </c>
      <c r="CF1195" s="280">
        <v>67669</v>
      </c>
      <c r="CG1195" s="280" t="s">
        <v>103</v>
      </c>
      <c r="CH1195" s="280">
        <v>2203.3026399999999</v>
      </c>
      <c r="CI1195" s="280" t="s">
        <v>104</v>
      </c>
      <c r="CJ1195" s="280"/>
      <c r="CK1195" s="280"/>
      <c r="CL1195" s="280"/>
      <c r="CM1195" s="280" t="s">
        <v>73</v>
      </c>
      <c r="CN1195" s="280">
        <v>3</v>
      </c>
    </row>
    <row r="1196" spans="4:92">
      <c r="D1196" s="273" t="s">
        <v>83</v>
      </c>
      <c r="E1196" s="273" t="s">
        <v>287</v>
      </c>
      <c r="F1196" s="273" t="s">
        <v>948</v>
      </c>
      <c r="G1196" s="273" t="s">
        <v>952</v>
      </c>
      <c r="H1196" s="274">
        <v>45017</v>
      </c>
      <c r="I1196" s="273">
        <v>11737</v>
      </c>
      <c r="J1196" s="273">
        <v>829</v>
      </c>
      <c r="W1196" s="273">
        <v>154260</v>
      </c>
      <c r="X1196" s="273" t="s">
        <v>64</v>
      </c>
      <c r="Y1196" s="273" t="s">
        <v>75</v>
      </c>
      <c r="Z1196" s="273" t="s">
        <v>517</v>
      </c>
      <c r="AA1196" s="273" t="s">
        <v>517</v>
      </c>
      <c r="AB1196" s="274">
        <v>44986</v>
      </c>
      <c r="AC1196" s="273">
        <v>12005</v>
      </c>
      <c r="AD1196" s="273">
        <v>670</v>
      </c>
      <c r="AE1196" s="273">
        <v>18.059999999999999</v>
      </c>
      <c r="AF1196" s="273" t="s">
        <v>90</v>
      </c>
      <c r="AG1196" s="273" t="s">
        <v>1492</v>
      </c>
      <c r="AH1196" s="273" t="s">
        <v>1492</v>
      </c>
      <c r="AI1196" s="273" t="s">
        <v>123</v>
      </c>
      <c r="AJ1196" s="273" t="s">
        <v>200</v>
      </c>
      <c r="AK1196" s="273">
        <v>171567</v>
      </c>
      <c r="BV1196" s="336" t="s">
        <v>64</v>
      </c>
      <c r="BW1196" s="337" t="s">
        <v>63</v>
      </c>
      <c r="BX1196" s="337" t="s">
        <v>252</v>
      </c>
      <c r="BY1196" s="337" t="s">
        <v>257</v>
      </c>
      <c r="BZ1196" s="337" t="s">
        <v>86</v>
      </c>
      <c r="CA1196" s="337" t="s">
        <v>87</v>
      </c>
      <c r="CB1196" s="337" t="s">
        <v>101</v>
      </c>
      <c r="CC1196" s="337" t="s">
        <v>102</v>
      </c>
      <c r="CD1196" s="338">
        <v>4</v>
      </c>
      <c r="CE1196" s="335">
        <v>44958</v>
      </c>
      <c r="CF1196" s="337">
        <v>96428</v>
      </c>
      <c r="CG1196" s="337" t="s">
        <v>103</v>
      </c>
      <c r="CH1196" s="337">
        <v>3139.6956799999998</v>
      </c>
      <c r="CI1196" s="337" t="s">
        <v>104</v>
      </c>
      <c r="CJ1196" s="337"/>
      <c r="CK1196" s="337"/>
      <c r="CL1196" s="337"/>
      <c r="CM1196" s="337" t="s">
        <v>73</v>
      </c>
      <c r="CN1196" s="337">
        <v>3</v>
      </c>
    </row>
    <row r="1197" spans="4:92">
      <c r="D1197" s="273" t="s">
        <v>83</v>
      </c>
      <c r="E1197" s="273" t="s">
        <v>287</v>
      </c>
      <c r="F1197" s="273" t="s">
        <v>948</v>
      </c>
      <c r="G1197" s="273" t="s">
        <v>952</v>
      </c>
      <c r="H1197" s="274">
        <v>45017</v>
      </c>
      <c r="I1197" s="273">
        <v>11737</v>
      </c>
      <c r="J1197" s="273">
        <v>829</v>
      </c>
      <c r="K1197" s="273">
        <v>1244</v>
      </c>
      <c r="L1197" s="273" t="s">
        <v>66</v>
      </c>
      <c r="M1197" s="273">
        <v>104.858879</v>
      </c>
      <c r="N1197" s="273" t="s">
        <v>115</v>
      </c>
      <c r="W1197" s="273">
        <v>154284</v>
      </c>
      <c r="X1197" s="273" t="s">
        <v>64</v>
      </c>
      <c r="Y1197" s="273" t="s">
        <v>75</v>
      </c>
      <c r="Z1197" s="273" t="s">
        <v>517</v>
      </c>
      <c r="AA1197" s="273" t="s">
        <v>517</v>
      </c>
      <c r="AB1197" s="274">
        <v>45017</v>
      </c>
      <c r="AC1197" s="273">
        <v>11897</v>
      </c>
      <c r="AD1197" s="273">
        <v>670</v>
      </c>
      <c r="AK1197" s="273">
        <v>158473</v>
      </c>
      <c r="BV1197" s="279" t="s">
        <v>64</v>
      </c>
      <c r="BW1197" s="280" t="s">
        <v>63</v>
      </c>
      <c r="BX1197" s="280" t="s">
        <v>252</v>
      </c>
      <c r="BY1197" s="280" t="s">
        <v>257</v>
      </c>
      <c r="BZ1197" s="280" t="s">
        <v>110</v>
      </c>
      <c r="CA1197" s="280" t="s">
        <v>111</v>
      </c>
      <c r="CB1197" s="280" t="s">
        <v>112</v>
      </c>
      <c r="CC1197" s="280" t="s">
        <v>113</v>
      </c>
      <c r="CD1197" s="281">
        <v>4</v>
      </c>
      <c r="CE1197" s="277">
        <v>44958</v>
      </c>
      <c r="CF1197" s="280"/>
      <c r="CG1197" s="280"/>
      <c r="CH1197" s="280"/>
      <c r="CI1197" s="280" t="s">
        <v>80</v>
      </c>
      <c r="CJ1197" s="280"/>
      <c r="CK1197" s="280"/>
      <c r="CL1197" s="280"/>
      <c r="CM1197" s="280" t="s">
        <v>73</v>
      </c>
      <c r="CN1197" s="280">
        <v>3</v>
      </c>
    </row>
    <row r="1198" spans="4:92">
      <c r="D1198" s="273" t="s">
        <v>83</v>
      </c>
      <c r="E1198" s="273" t="s">
        <v>287</v>
      </c>
      <c r="F1198" s="273" t="s">
        <v>948</v>
      </c>
      <c r="G1198" s="273" t="s">
        <v>952</v>
      </c>
      <c r="H1198" s="274">
        <v>45017</v>
      </c>
      <c r="I1198" s="273">
        <v>11737</v>
      </c>
      <c r="J1198" s="273">
        <v>829</v>
      </c>
      <c r="K1198" s="273">
        <v>0</v>
      </c>
      <c r="L1198" s="273" t="s">
        <v>66</v>
      </c>
      <c r="N1198" s="273" t="s">
        <v>107</v>
      </c>
      <c r="W1198" s="273">
        <v>154285</v>
      </c>
      <c r="X1198" s="273" t="s">
        <v>64</v>
      </c>
      <c r="Y1198" s="273" t="s">
        <v>75</v>
      </c>
      <c r="Z1198" s="273" t="s">
        <v>517</v>
      </c>
      <c r="AA1198" s="273" t="s">
        <v>517</v>
      </c>
      <c r="AB1198" s="274">
        <v>45017</v>
      </c>
      <c r="AC1198" s="273">
        <v>12038</v>
      </c>
      <c r="AD1198" s="273">
        <v>670</v>
      </c>
      <c r="AE1198" s="273">
        <v>3.51</v>
      </c>
      <c r="AF1198" s="273" t="s">
        <v>90</v>
      </c>
      <c r="AG1198" s="273" t="s">
        <v>1489</v>
      </c>
      <c r="AH1198" s="273" t="s">
        <v>1489</v>
      </c>
      <c r="AI1198" s="273" t="s">
        <v>123</v>
      </c>
      <c r="AJ1198" s="273" t="s">
        <v>200</v>
      </c>
      <c r="AK1198" s="273">
        <v>171582</v>
      </c>
      <c r="BV1198" s="336" t="s">
        <v>64</v>
      </c>
      <c r="BW1198" s="337" t="s">
        <v>63</v>
      </c>
      <c r="BX1198" s="337" t="s">
        <v>252</v>
      </c>
      <c r="BY1198" s="337" t="s">
        <v>257</v>
      </c>
      <c r="BZ1198" s="337" t="s">
        <v>110</v>
      </c>
      <c r="CA1198" s="337" t="s">
        <v>111</v>
      </c>
      <c r="CB1198" s="337" t="s">
        <v>117</v>
      </c>
      <c r="CC1198" s="337" t="s">
        <v>118</v>
      </c>
      <c r="CD1198" s="338">
        <v>5</v>
      </c>
      <c r="CE1198" s="335">
        <v>44958</v>
      </c>
      <c r="CF1198" s="337"/>
      <c r="CG1198" s="337"/>
      <c r="CH1198" s="337"/>
      <c r="CI1198" s="337" t="s">
        <v>104</v>
      </c>
      <c r="CJ1198" s="337"/>
      <c r="CK1198" s="337"/>
      <c r="CL1198" s="337"/>
      <c r="CM1198" s="337" t="s">
        <v>73</v>
      </c>
      <c r="CN1198" s="337">
        <v>3</v>
      </c>
    </row>
    <row r="1199" spans="4:92">
      <c r="D1199" s="273" t="s">
        <v>83</v>
      </c>
      <c r="E1199" s="273" t="s">
        <v>287</v>
      </c>
      <c r="F1199" s="273" t="s">
        <v>948</v>
      </c>
      <c r="G1199" s="273" t="s">
        <v>952</v>
      </c>
      <c r="H1199" s="274">
        <v>45047</v>
      </c>
      <c r="I1199" s="273">
        <v>12356</v>
      </c>
      <c r="J1199" s="273">
        <v>829</v>
      </c>
      <c r="W1199" s="273">
        <v>179839</v>
      </c>
      <c r="X1199" s="273" t="s">
        <v>64</v>
      </c>
      <c r="Y1199" s="273" t="s">
        <v>75</v>
      </c>
      <c r="Z1199" s="273" t="s">
        <v>517</v>
      </c>
      <c r="AA1199" s="273" t="s">
        <v>517</v>
      </c>
      <c r="AB1199" s="274">
        <v>45017</v>
      </c>
      <c r="AC1199" s="273">
        <v>12038</v>
      </c>
      <c r="AD1199" s="273">
        <v>670</v>
      </c>
      <c r="AE1199" s="273">
        <v>100.05</v>
      </c>
      <c r="AF1199" s="273" t="s">
        <v>90</v>
      </c>
      <c r="AG1199" s="273" t="s">
        <v>1490</v>
      </c>
      <c r="AH1199" s="273" t="s">
        <v>1490</v>
      </c>
      <c r="AI1199" s="273" t="s">
        <v>199</v>
      </c>
      <c r="AJ1199" s="273" t="s">
        <v>200</v>
      </c>
      <c r="AK1199" s="273">
        <v>171588</v>
      </c>
      <c r="BV1199" s="279" t="s">
        <v>64</v>
      </c>
      <c r="BW1199" s="280" t="s">
        <v>63</v>
      </c>
      <c r="BX1199" s="280" t="s">
        <v>252</v>
      </c>
      <c r="BY1199" s="280" t="s">
        <v>257</v>
      </c>
      <c r="BZ1199" s="280" t="s">
        <v>126</v>
      </c>
      <c r="CA1199" s="280" t="s">
        <v>127</v>
      </c>
      <c r="CB1199" s="280" t="s">
        <v>128</v>
      </c>
      <c r="CC1199" s="280" t="s">
        <v>129</v>
      </c>
      <c r="CD1199" s="281">
        <v>6</v>
      </c>
      <c r="CE1199" s="277">
        <v>44958</v>
      </c>
      <c r="CF1199" s="280"/>
      <c r="CG1199" s="280"/>
      <c r="CH1199" s="280"/>
      <c r="CI1199" s="280" t="s">
        <v>80</v>
      </c>
      <c r="CJ1199" s="280"/>
      <c r="CK1199" s="280"/>
      <c r="CL1199" s="280"/>
      <c r="CM1199" s="280" t="s">
        <v>73</v>
      </c>
      <c r="CN1199" s="280">
        <v>3</v>
      </c>
    </row>
    <row r="1200" spans="4:92">
      <c r="D1200" s="273" t="s">
        <v>83</v>
      </c>
      <c r="E1200" s="273" t="s">
        <v>287</v>
      </c>
      <c r="F1200" s="273" t="s">
        <v>948</v>
      </c>
      <c r="G1200" s="273" t="s">
        <v>952</v>
      </c>
      <c r="H1200" s="274">
        <v>45047</v>
      </c>
      <c r="I1200" s="273">
        <v>12356</v>
      </c>
      <c r="J1200" s="273">
        <v>829</v>
      </c>
      <c r="K1200" s="273">
        <v>1164</v>
      </c>
      <c r="L1200" s="273" t="s">
        <v>66</v>
      </c>
      <c r="M1200" s="273">
        <v>98.225894600000004</v>
      </c>
      <c r="N1200" s="273" t="s">
        <v>115</v>
      </c>
      <c r="W1200" s="273">
        <v>179863</v>
      </c>
      <c r="X1200" s="273" t="s">
        <v>64</v>
      </c>
      <c r="Y1200" s="273" t="s">
        <v>75</v>
      </c>
      <c r="Z1200" s="273" t="s">
        <v>517</v>
      </c>
      <c r="AA1200" s="273" t="s">
        <v>517</v>
      </c>
      <c r="AB1200" s="274">
        <v>45017</v>
      </c>
      <c r="AC1200" s="273">
        <v>12038</v>
      </c>
      <c r="AD1200" s="273">
        <v>670</v>
      </c>
      <c r="AE1200" s="273">
        <v>19.100000000000001</v>
      </c>
      <c r="AF1200" s="273" t="s">
        <v>90</v>
      </c>
      <c r="AG1200" s="273" t="s">
        <v>658</v>
      </c>
      <c r="AH1200" s="273" t="s">
        <v>658</v>
      </c>
      <c r="AI1200" s="273" t="s">
        <v>123</v>
      </c>
      <c r="AJ1200" s="273" t="s">
        <v>200</v>
      </c>
      <c r="AK1200" s="273">
        <v>171594</v>
      </c>
      <c r="BV1200" s="336" t="s">
        <v>64</v>
      </c>
      <c r="BW1200" s="337" t="s">
        <v>63</v>
      </c>
      <c r="BX1200" s="337" t="s">
        <v>252</v>
      </c>
      <c r="BY1200" s="337" t="s">
        <v>257</v>
      </c>
      <c r="BZ1200" s="337" t="s">
        <v>138</v>
      </c>
      <c r="CA1200" s="337" t="s">
        <v>139</v>
      </c>
      <c r="CB1200" s="337" t="s">
        <v>140</v>
      </c>
      <c r="CC1200" s="337" t="s">
        <v>141</v>
      </c>
      <c r="CD1200" s="338">
        <v>9</v>
      </c>
      <c r="CE1200" s="335">
        <v>44958</v>
      </c>
      <c r="CF1200" s="337">
        <v>11439</v>
      </c>
      <c r="CG1200" s="337" t="s">
        <v>90</v>
      </c>
      <c r="CH1200" s="337">
        <v>11439</v>
      </c>
      <c r="CI1200" s="337" t="s">
        <v>80</v>
      </c>
      <c r="CJ1200" s="337"/>
      <c r="CK1200" s="337"/>
      <c r="CL1200" s="337"/>
      <c r="CM1200" s="337" t="s">
        <v>73</v>
      </c>
      <c r="CN1200" s="337">
        <v>3</v>
      </c>
    </row>
    <row r="1201" spans="4:92">
      <c r="D1201" s="273" t="s">
        <v>83</v>
      </c>
      <c r="E1201" s="273" t="s">
        <v>287</v>
      </c>
      <c r="F1201" s="273" t="s">
        <v>948</v>
      </c>
      <c r="G1201" s="273" t="s">
        <v>952</v>
      </c>
      <c r="H1201" s="274">
        <v>45047</v>
      </c>
      <c r="I1201" s="273">
        <v>12356</v>
      </c>
      <c r="J1201" s="273">
        <v>829</v>
      </c>
      <c r="K1201" s="273">
        <v>0</v>
      </c>
      <c r="L1201" s="273" t="s">
        <v>66</v>
      </c>
      <c r="N1201" s="273" t="s">
        <v>107</v>
      </c>
      <c r="W1201" s="273">
        <v>179864</v>
      </c>
      <c r="X1201" s="273" t="s">
        <v>64</v>
      </c>
      <c r="Y1201" s="273" t="s">
        <v>75</v>
      </c>
      <c r="Z1201" s="273" t="s">
        <v>517</v>
      </c>
      <c r="AA1201" s="273" t="s">
        <v>517</v>
      </c>
      <c r="AB1201" s="274">
        <v>45017</v>
      </c>
      <c r="AC1201" s="273">
        <v>12038</v>
      </c>
      <c r="AD1201" s="273">
        <v>670</v>
      </c>
      <c r="AE1201" s="273">
        <v>17.260000000000002</v>
      </c>
      <c r="AF1201" s="273" t="s">
        <v>90</v>
      </c>
      <c r="AG1201" s="273" t="s">
        <v>1492</v>
      </c>
      <c r="AH1201" s="273" t="s">
        <v>1492</v>
      </c>
      <c r="AI1201" s="273" t="s">
        <v>123</v>
      </c>
      <c r="AJ1201" s="273" t="s">
        <v>200</v>
      </c>
      <c r="AK1201" s="273">
        <v>171600</v>
      </c>
      <c r="BV1201" s="279" t="s">
        <v>64</v>
      </c>
      <c r="BW1201" s="280" t="s">
        <v>63</v>
      </c>
      <c r="BX1201" s="280" t="s">
        <v>252</v>
      </c>
      <c r="BY1201" s="280" t="s">
        <v>257</v>
      </c>
      <c r="BZ1201" s="280" t="s">
        <v>126</v>
      </c>
      <c r="CA1201" s="280" t="s">
        <v>127</v>
      </c>
      <c r="CB1201" s="280" t="s">
        <v>133</v>
      </c>
      <c r="CC1201" s="280" t="s">
        <v>134</v>
      </c>
      <c r="CD1201" s="281">
        <v>7</v>
      </c>
      <c r="CE1201" s="277">
        <v>44958</v>
      </c>
      <c r="CF1201" s="280"/>
      <c r="CG1201" s="280"/>
      <c r="CH1201" s="280"/>
      <c r="CI1201" s="280" t="s">
        <v>104</v>
      </c>
      <c r="CJ1201" s="280"/>
      <c r="CK1201" s="280"/>
      <c r="CL1201" s="280"/>
      <c r="CM1201" s="280" t="s">
        <v>73</v>
      </c>
      <c r="CN1201" s="280">
        <v>3</v>
      </c>
    </row>
    <row r="1202" spans="4:92">
      <c r="D1202" s="273" t="s">
        <v>83</v>
      </c>
      <c r="E1202" s="273" t="s">
        <v>287</v>
      </c>
      <c r="F1202" s="273" t="s">
        <v>948</v>
      </c>
      <c r="G1202" s="273" t="s">
        <v>952</v>
      </c>
      <c r="H1202" s="274">
        <v>45078</v>
      </c>
      <c r="I1202" s="273">
        <v>12625</v>
      </c>
      <c r="J1202" s="273">
        <v>829</v>
      </c>
      <c r="W1202" s="273">
        <v>191675</v>
      </c>
      <c r="X1202" s="273" t="s">
        <v>64</v>
      </c>
      <c r="Y1202" s="273" t="s">
        <v>75</v>
      </c>
      <c r="Z1202" s="273" t="s">
        <v>517</v>
      </c>
      <c r="AA1202" s="273" t="s">
        <v>517</v>
      </c>
      <c r="AB1202" s="274">
        <v>45047</v>
      </c>
      <c r="AC1202" s="273">
        <v>12129</v>
      </c>
      <c r="AD1202" s="273">
        <v>670</v>
      </c>
      <c r="AE1202" s="273">
        <v>12.73</v>
      </c>
      <c r="AF1202" s="273" t="s">
        <v>90</v>
      </c>
      <c r="AG1202" s="273" t="s">
        <v>1489</v>
      </c>
      <c r="AH1202" s="273" t="s">
        <v>1489</v>
      </c>
      <c r="AI1202" s="273" t="s">
        <v>123</v>
      </c>
      <c r="AJ1202" s="273" t="s">
        <v>200</v>
      </c>
      <c r="AK1202" s="273">
        <v>265448</v>
      </c>
      <c r="BV1202" s="336" t="s">
        <v>64</v>
      </c>
      <c r="BW1202" s="337" t="s">
        <v>63</v>
      </c>
      <c r="BX1202" s="337" t="s">
        <v>252</v>
      </c>
      <c r="BY1202" s="337" t="s">
        <v>257</v>
      </c>
      <c r="BZ1202" s="337" t="s">
        <v>167</v>
      </c>
      <c r="CA1202" s="337" t="s">
        <v>168</v>
      </c>
      <c r="CB1202" s="337" t="s">
        <v>169</v>
      </c>
      <c r="CC1202" s="337" t="s">
        <v>170</v>
      </c>
      <c r="CD1202" s="338">
        <v>12</v>
      </c>
      <c r="CE1202" s="335">
        <v>44958</v>
      </c>
      <c r="CF1202" s="337">
        <v>505</v>
      </c>
      <c r="CG1202" s="337" t="s">
        <v>90</v>
      </c>
      <c r="CH1202" s="337">
        <v>505</v>
      </c>
      <c r="CI1202" s="337" t="s">
        <v>80</v>
      </c>
      <c r="CJ1202" s="337"/>
      <c r="CK1202" s="337"/>
      <c r="CL1202" s="337"/>
      <c r="CM1202" s="337" t="s">
        <v>73</v>
      </c>
      <c r="CN1202" s="337">
        <v>3</v>
      </c>
    </row>
    <row r="1203" spans="4:92">
      <c r="D1203" s="273" t="s">
        <v>83</v>
      </c>
      <c r="E1203" s="273" t="s">
        <v>287</v>
      </c>
      <c r="F1203" s="273" t="s">
        <v>948</v>
      </c>
      <c r="G1203" s="273" t="s">
        <v>952</v>
      </c>
      <c r="H1203" s="274">
        <v>45078</v>
      </c>
      <c r="I1203" s="273">
        <v>12625</v>
      </c>
      <c r="J1203" s="273">
        <v>829</v>
      </c>
      <c r="K1203" s="273">
        <v>1538</v>
      </c>
      <c r="L1203" s="273" t="s">
        <v>66</v>
      </c>
      <c r="M1203" s="273">
        <v>129.2342798</v>
      </c>
      <c r="N1203" s="273" t="s">
        <v>115</v>
      </c>
      <c r="W1203" s="273">
        <v>191699</v>
      </c>
      <c r="X1203" s="273" t="s">
        <v>64</v>
      </c>
      <c r="Y1203" s="273" t="s">
        <v>75</v>
      </c>
      <c r="Z1203" s="273" t="s">
        <v>517</v>
      </c>
      <c r="AA1203" s="273" t="s">
        <v>517</v>
      </c>
      <c r="AB1203" s="274">
        <v>45047</v>
      </c>
      <c r="AC1203" s="273">
        <v>12129</v>
      </c>
      <c r="AD1203" s="273">
        <v>670</v>
      </c>
      <c r="AE1203" s="273">
        <v>66.83</v>
      </c>
      <c r="AF1203" s="273" t="s">
        <v>90</v>
      </c>
      <c r="AG1203" s="273" t="s">
        <v>1490</v>
      </c>
      <c r="AH1203" s="273" t="s">
        <v>1490</v>
      </c>
      <c r="AI1203" s="273" t="s">
        <v>199</v>
      </c>
      <c r="AJ1203" s="273" t="s">
        <v>200</v>
      </c>
      <c r="AK1203" s="273">
        <v>265454</v>
      </c>
      <c r="BV1203" s="279" t="s">
        <v>64</v>
      </c>
      <c r="BW1203" s="280" t="s">
        <v>63</v>
      </c>
      <c r="BX1203" s="280" t="s">
        <v>252</v>
      </c>
      <c r="BY1203" s="280" t="s">
        <v>257</v>
      </c>
      <c r="BZ1203" s="280" t="s">
        <v>151</v>
      </c>
      <c r="CA1203" s="280" t="s">
        <v>152</v>
      </c>
      <c r="CB1203" s="280" t="s">
        <v>161</v>
      </c>
      <c r="CC1203" s="280" t="s">
        <v>162</v>
      </c>
      <c r="CD1203" s="281">
        <v>11</v>
      </c>
      <c r="CE1203" s="277">
        <v>44958</v>
      </c>
      <c r="CF1203" s="280">
        <v>535</v>
      </c>
      <c r="CG1203" s="280" t="s">
        <v>90</v>
      </c>
      <c r="CH1203" s="280">
        <v>535</v>
      </c>
      <c r="CI1203" s="280" t="s">
        <v>80</v>
      </c>
      <c r="CJ1203" s="280"/>
      <c r="CK1203" s="280"/>
      <c r="CL1203" s="280"/>
      <c r="CM1203" s="280" t="s">
        <v>73</v>
      </c>
      <c r="CN1203" s="280">
        <v>3</v>
      </c>
    </row>
    <row r="1204" spans="4:92">
      <c r="D1204" s="273" t="s">
        <v>83</v>
      </c>
      <c r="E1204" s="273" t="s">
        <v>194</v>
      </c>
      <c r="F1204" s="273" t="s">
        <v>526</v>
      </c>
      <c r="G1204" s="273" t="s">
        <v>528</v>
      </c>
      <c r="H1204" s="274">
        <v>45108</v>
      </c>
      <c r="I1204" s="273">
        <v>12791</v>
      </c>
      <c r="J1204" s="273">
        <v>674</v>
      </c>
      <c r="K1204" s="273">
        <v>7332</v>
      </c>
      <c r="L1204" s="273" t="s">
        <v>66</v>
      </c>
      <c r="M1204" s="273">
        <v>0</v>
      </c>
      <c r="N1204" s="273" t="s">
        <v>1010</v>
      </c>
      <c r="O1204" s="273">
        <v>600</v>
      </c>
      <c r="P1204" s="273" t="s">
        <v>1011</v>
      </c>
      <c r="Q1204" s="273" t="s">
        <v>1188</v>
      </c>
      <c r="R1204" s="273" t="s">
        <v>1013</v>
      </c>
      <c r="S1204" s="273" t="s">
        <v>122</v>
      </c>
      <c r="U1204" s="273" t="s">
        <v>122</v>
      </c>
      <c r="V1204" s="273" t="s">
        <v>122</v>
      </c>
      <c r="W1204" s="273">
        <v>202324</v>
      </c>
      <c r="X1204" s="273" t="s">
        <v>64</v>
      </c>
      <c r="Y1204" s="273" t="s">
        <v>75</v>
      </c>
      <c r="Z1204" s="273" t="s">
        <v>517</v>
      </c>
      <c r="AA1204" s="273" t="s">
        <v>517</v>
      </c>
      <c r="AB1204" s="274">
        <v>45047</v>
      </c>
      <c r="AC1204" s="273">
        <v>12129</v>
      </c>
      <c r="AD1204" s="273">
        <v>670</v>
      </c>
      <c r="AE1204" s="273">
        <v>22.6</v>
      </c>
      <c r="AF1204" s="273" t="s">
        <v>90</v>
      </c>
      <c r="AG1204" s="273" t="s">
        <v>658</v>
      </c>
      <c r="AH1204" s="273" t="s">
        <v>658</v>
      </c>
      <c r="AI1204" s="273" t="s">
        <v>123</v>
      </c>
      <c r="AJ1204" s="273" t="s">
        <v>200</v>
      </c>
      <c r="AK1204" s="273">
        <v>265460</v>
      </c>
      <c r="BV1204" s="336" t="s">
        <v>83</v>
      </c>
      <c r="BW1204" s="337" t="s">
        <v>63</v>
      </c>
      <c r="BX1204" s="337" t="s">
        <v>157</v>
      </c>
      <c r="BY1204" s="337" t="s">
        <v>157</v>
      </c>
      <c r="BZ1204" s="337" t="s">
        <v>151</v>
      </c>
      <c r="CA1204" s="337" t="s">
        <v>152</v>
      </c>
      <c r="CB1204" s="337" t="s">
        <v>161</v>
      </c>
      <c r="CC1204" s="337" t="s">
        <v>162</v>
      </c>
      <c r="CD1204" s="338">
        <v>11</v>
      </c>
      <c r="CE1204" s="335">
        <v>45231</v>
      </c>
      <c r="CF1204" s="337">
        <v>1377</v>
      </c>
      <c r="CG1204" s="337" t="s">
        <v>90</v>
      </c>
      <c r="CH1204" s="337">
        <v>1377</v>
      </c>
      <c r="CI1204" s="337" t="s">
        <v>80</v>
      </c>
      <c r="CJ1204" s="337"/>
      <c r="CK1204" s="337"/>
      <c r="CL1204" s="337"/>
      <c r="CM1204" s="337" t="s">
        <v>73</v>
      </c>
      <c r="CN1204" s="337">
        <v>3</v>
      </c>
    </row>
    <row r="1205" spans="4:92">
      <c r="D1205" s="273" t="s">
        <v>83</v>
      </c>
      <c r="E1205" s="273" t="s">
        <v>194</v>
      </c>
      <c r="F1205" s="273" t="s">
        <v>526</v>
      </c>
      <c r="G1205" s="273" t="s">
        <v>528</v>
      </c>
      <c r="H1205" s="274">
        <v>45108</v>
      </c>
      <c r="I1205" s="273">
        <v>12791</v>
      </c>
      <c r="J1205" s="273">
        <v>674</v>
      </c>
      <c r="K1205" s="273">
        <v>750</v>
      </c>
      <c r="L1205" s="273" t="s">
        <v>66</v>
      </c>
      <c r="M1205" s="273">
        <v>0</v>
      </c>
      <c r="N1205" s="273" t="s">
        <v>1010</v>
      </c>
      <c r="O1205" s="273">
        <v>0</v>
      </c>
      <c r="P1205" s="273" t="s">
        <v>1011</v>
      </c>
      <c r="Q1205" s="273" t="s">
        <v>1188</v>
      </c>
      <c r="R1205" s="273" t="s">
        <v>1013</v>
      </c>
      <c r="S1205" s="273" t="s">
        <v>122</v>
      </c>
      <c r="U1205" s="273" t="s">
        <v>122</v>
      </c>
      <c r="V1205" s="273" t="s">
        <v>122</v>
      </c>
      <c r="W1205" s="273">
        <v>230345</v>
      </c>
      <c r="X1205" s="273" t="s">
        <v>64</v>
      </c>
      <c r="Y1205" s="273" t="s">
        <v>75</v>
      </c>
      <c r="Z1205" s="273" t="s">
        <v>517</v>
      </c>
      <c r="AA1205" s="273" t="s">
        <v>517</v>
      </c>
      <c r="AB1205" s="274">
        <v>45047</v>
      </c>
      <c r="AC1205" s="273">
        <v>12129</v>
      </c>
      <c r="AD1205" s="273">
        <v>670</v>
      </c>
      <c r="AE1205" s="273">
        <v>18.47</v>
      </c>
      <c r="AF1205" s="273" t="s">
        <v>90</v>
      </c>
      <c r="AG1205" s="273" t="s">
        <v>1492</v>
      </c>
      <c r="AH1205" s="273" t="s">
        <v>1492</v>
      </c>
      <c r="AI1205" s="273" t="s">
        <v>123</v>
      </c>
      <c r="AJ1205" s="273" t="s">
        <v>200</v>
      </c>
      <c r="AK1205" s="273">
        <v>265466</v>
      </c>
      <c r="BV1205" s="279" t="s">
        <v>83</v>
      </c>
      <c r="BW1205" s="280" t="s">
        <v>63</v>
      </c>
      <c r="BX1205" s="280" t="s">
        <v>157</v>
      </c>
      <c r="BY1205" s="280" t="s">
        <v>157</v>
      </c>
      <c r="BZ1205" s="280" t="s">
        <v>151</v>
      </c>
      <c r="CA1205" s="280" t="s">
        <v>152</v>
      </c>
      <c r="CB1205" s="280" t="s">
        <v>153</v>
      </c>
      <c r="CC1205" s="280" t="s">
        <v>154</v>
      </c>
      <c r="CD1205" s="281">
        <v>10</v>
      </c>
      <c r="CE1205" s="277">
        <v>45231</v>
      </c>
      <c r="CF1205" s="280">
        <v>1721</v>
      </c>
      <c r="CG1205" s="280" t="s">
        <v>90</v>
      </c>
      <c r="CH1205" s="280">
        <v>1721</v>
      </c>
      <c r="CI1205" s="280" t="s">
        <v>80</v>
      </c>
      <c r="CJ1205" s="280"/>
      <c r="CK1205" s="280"/>
      <c r="CL1205" s="280"/>
      <c r="CM1205" s="280" t="s">
        <v>73</v>
      </c>
      <c r="CN1205" s="280">
        <v>3</v>
      </c>
    </row>
    <row r="1206" spans="4:92">
      <c r="D1206" s="273" t="s">
        <v>83</v>
      </c>
      <c r="E1206" s="273" t="s">
        <v>194</v>
      </c>
      <c r="F1206" s="273" t="s">
        <v>526</v>
      </c>
      <c r="G1206" s="273" t="s">
        <v>528</v>
      </c>
      <c r="H1206" s="274">
        <v>45108</v>
      </c>
      <c r="I1206" s="273">
        <v>12791</v>
      </c>
      <c r="J1206" s="273">
        <v>674</v>
      </c>
      <c r="K1206" s="273">
        <v>0</v>
      </c>
      <c r="L1206" s="273" t="s">
        <v>66</v>
      </c>
      <c r="N1206" s="273" t="s">
        <v>107</v>
      </c>
      <c r="W1206" s="273">
        <v>202323</v>
      </c>
      <c r="X1206" s="273" t="s">
        <v>64</v>
      </c>
      <c r="Y1206" s="273" t="s">
        <v>75</v>
      </c>
      <c r="Z1206" s="273" t="s">
        <v>517</v>
      </c>
      <c r="AA1206" s="273" t="s">
        <v>517</v>
      </c>
      <c r="AB1206" s="274">
        <v>45047</v>
      </c>
      <c r="AC1206" s="273">
        <v>12130</v>
      </c>
      <c r="AD1206" s="273">
        <v>670</v>
      </c>
      <c r="AK1206" s="273">
        <v>174238</v>
      </c>
      <c r="BV1206" s="336" t="s">
        <v>83</v>
      </c>
      <c r="BW1206" s="337" t="s">
        <v>63</v>
      </c>
      <c r="BX1206" s="337" t="s">
        <v>157</v>
      </c>
      <c r="BY1206" s="337" t="s">
        <v>157</v>
      </c>
      <c r="BZ1206" s="337" t="s">
        <v>138</v>
      </c>
      <c r="CA1206" s="337" t="s">
        <v>139</v>
      </c>
      <c r="CB1206" s="337" t="s">
        <v>140</v>
      </c>
      <c r="CC1206" s="337" t="s">
        <v>141</v>
      </c>
      <c r="CD1206" s="338">
        <v>9</v>
      </c>
      <c r="CE1206" s="335">
        <v>45231</v>
      </c>
      <c r="CF1206" s="337">
        <v>0</v>
      </c>
      <c r="CG1206" s="337" t="s">
        <v>90</v>
      </c>
      <c r="CH1206" s="337">
        <v>0</v>
      </c>
      <c r="CI1206" s="337" t="s">
        <v>80</v>
      </c>
      <c r="CJ1206" s="337"/>
      <c r="CK1206" s="337"/>
      <c r="CL1206" s="337"/>
      <c r="CM1206" s="337" t="s">
        <v>73</v>
      </c>
      <c r="CN1206" s="337">
        <v>3</v>
      </c>
    </row>
    <row r="1207" spans="4:92">
      <c r="D1207" s="273" t="s">
        <v>83</v>
      </c>
      <c r="E1207" s="273" t="s">
        <v>194</v>
      </c>
      <c r="F1207" s="273" t="s">
        <v>526</v>
      </c>
      <c r="G1207" s="273" t="s">
        <v>528</v>
      </c>
      <c r="H1207" s="274">
        <v>45108</v>
      </c>
      <c r="I1207" s="273">
        <v>12791</v>
      </c>
      <c r="J1207" s="273">
        <v>674</v>
      </c>
      <c r="K1207" s="273">
        <v>35712</v>
      </c>
      <c r="L1207" s="273" t="s">
        <v>66</v>
      </c>
      <c r="M1207" s="273">
        <v>5389.5490200000004</v>
      </c>
      <c r="N1207" s="273" t="s">
        <v>115</v>
      </c>
      <c r="W1207" s="273">
        <v>202322</v>
      </c>
      <c r="X1207" s="273" t="s">
        <v>64</v>
      </c>
      <c r="Y1207" s="273" t="s">
        <v>75</v>
      </c>
      <c r="Z1207" s="273" t="s">
        <v>517</v>
      </c>
      <c r="AA1207" s="273" t="s">
        <v>517</v>
      </c>
      <c r="AB1207" s="274">
        <v>45078</v>
      </c>
      <c r="AC1207" s="273">
        <v>12400</v>
      </c>
      <c r="AD1207" s="273">
        <v>670</v>
      </c>
      <c r="AE1207" s="273">
        <v>7.37</v>
      </c>
      <c r="AF1207" s="273" t="s">
        <v>90</v>
      </c>
      <c r="AG1207" s="273" t="s">
        <v>1489</v>
      </c>
      <c r="AH1207" s="273" t="s">
        <v>1489</v>
      </c>
      <c r="AI1207" s="273" t="s">
        <v>123</v>
      </c>
      <c r="AJ1207" s="273" t="s">
        <v>200</v>
      </c>
      <c r="AK1207" s="273">
        <v>265481</v>
      </c>
      <c r="BV1207" s="279" t="s">
        <v>83</v>
      </c>
      <c r="BW1207" s="280" t="s">
        <v>63</v>
      </c>
      <c r="BX1207" s="280" t="s">
        <v>157</v>
      </c>
      <c r="BY1207" s="280" t="s">
        <v>157</v>
      </c>
      <c r="BZ1207" s="280" t="s">
        <v>126</v>
      </c>
      <c r="CA1207" s="280" t="s">
        <v>127</v>
      </c>
      <c r="CB1207" s="280" t="s">
        <v>133</v>
      </c>
      <c r="CC1207" s="280" t="s">
        <v>134</v>
      </c>
      <c r="CD1207" s="281">
        <v>7</v>
      </c>
      <c r="CE1207" s="277">
        <v>45231</v>
      </c>
      <c r="CF1207" s="280"/>
      <c r="CG1207" s="280"/>
      <c r="CH1207" s="280"/>
      <c r="CI1207" s="280" t="s">
        <v>104</v>
      </c>
      <c r="CJ1207" s="280"/>
      <c r="CK1207" s="280"/>
      <c r="CL1207" s="280"/>
      <c r="CM1207" s="280" t="s">
        <v>73</v>
      </c>
      <c r="CN1207" s="280">
        <v>3</v>
      </c>
    </row>
    <row r="1208" spans="4:92">
      <c r="D1208" s="273" t="s">
        <v>83</v>
      </c>
      <c r="E1208" s="273" t="s">
        <v>194</v>
      </c>
      <c r="F1208" s="273" t="s">
        <v>526</v>
      </c>
      <c r="G1208" s="273" t="s">
        <v>528</v>
      </c>
      <c r="H1208" s="274">
        <v>45139</v>
      </c>
      <c r="I1208" s="273">
        <v>13467</v>
      </c>
      <c r="J1208" s="273">
        <v>674</v>
      </c>
      <c r="K1208" s="273">
        <v>8544</v>
      </c>
      <c r="L1208" s="273" t="s">
        <v>66</v>
      </c>
      <c r="M1208" s="273">
        <v>0</v>
      </c>
      <c r="N1208" s="273" t="s">
        <v>1010</v>
      </c>
      <c r="O1208" s="273">
        <v>529</v>
      </c>
      <c r="P1208" s="273" t="s">
        <v>1011</v>
      </c>
      <c r="Q1208" s="273" t="s">
        <v>1188</v>
      </c>
      <c r="R1208" s="273" t="s">
        <v>1013</v>
      </c>
      <c r="S1208" s="273" t="s">
        <v>122</v>
      </c>
      <c r="U1208" s="273" t="s">
        <v>122</v>
      </c>
      <c r="V1208" s="273" t="s">
        <v>122</v>
      </c>
      <c r="W1208" s="273">
        <v>220367</v>
      </c>
      <c r="X1208" s="273" t="s">
        <v>64</v>
      </c>
      <c r="Y1208" s="273" t="s">
        <v>75</v>
      </c>
      <c r="Z1208" s="273" t="s">
        <v>517</v>
      </c>
      <c r="AA1208" s="273" t="s">
        <v>517</v>
      </c>
      <c r="AB1208" s="274">
        <v>45078</v>
      </c>
      <c r="AC1208" s="273">
        <v>12400</v>
      </c>
      <c r="AD1208" s="273">
        <v>670</v>
      </c>
      <c r="AE1208" s="273">
        <v>75.069999999999993</v>
      </c>
      <c r="AF1208" s="273" t="s">
        <v>90</v>
      </c>
      <c r="AG1208" s="273" t="s">
        <v>1490</v>
      </c>
      <c r="AH1208" s="273" t="s">
        <v>1490</v>
      </c>
      <c r="AI1208" s="273" t="s">
        <v>199</v>
      </c>
      <c r="AJ1208" s="273" t="s">
        <v>200</v>
      </c>
      <c r="AK1208" s="273">
        <v>265487</v>
      </c>
      <c r="BV1208" s="336" t="s">
        <v>83</v>
      </c>
      <c r="BW1208" s="337" t="s">
        <v>63</v>
      </c>
      <c r="BX1208" s="337" t="s">
        <v>157</v>
      </c>
      <c r="BY1208" s="337" t="s">
        <v>157</v>
      </c>
      <c r="BZ1208" s="337" t="s">
        <v>126</v>
      </c>
      <c r="CA1208" s="337" t="s">
        <v>127</v>
      </c>
      <c r="CB1208" s="337" t="s">
        <v>128</v>
      </c>
      <c r="CC1208" s="337" t="s">
        <v>129</v>
      </c>
      <c r="CD1208" s="338">
        <v>6</v>
      </c>
      <c r="CE1208" s="335">
        <v>45231</v>
      </c>
      <c r="CF1208" s="337"/>
      <c r="CG1208" s="337"/>
      <c r="CH1208" s="337"/>
      <c r="CI1208" s="337" t="s">
        <v>80</v>
      </c>
      <c r="CJ1208" s="337"/>
      <c r="CK1208" s="337"/>
      <c r="CL1208" s="337"/>
      <c r="CM1208" s="337" t="s">
        <v>73</v>
      </c>
      <c r="CN1208" s="337">
        <v>3</v>
      </c>
    </row>
    <row r="1209" spans="4:92">
      <c r="D1209" s="273" t="s">
        <v>83</v>
      </c>
      <c r="E1209" s="273" t="s">
        <v>194</v>
      </c>
      <c r="F1209" s="273" t="s">
        <v>526</v>
      </c>
      <c r="G1209" s="273" t="s">
        <v>528</v>
      </c>
      <c r="H1209" s="274">
        <v>45139</v>
      </c>
      <c r="I1209" s="273">
        <v>13467</v>
      </c>
      <c r="J1209" s="273">
        <v>674</v>
      </c>
      <c r="K1209" s="273">
        <v>999</v>
      </c>
      <c r="L1209" s="273" t="s">
        <v>66</v>
      </c>
      <c r="M1209" s="273">
        <v>0</v>
      </c>
      <c r="N1209" s="273" t="s">
        <v>1010</v>
      </c>
      <c r="O1209" s="273">
        <v>0</v>
      </c>
      <c r="P1209" s="273" t="s">
        <v>1011</v>
      </c>
      <c r="Q1209" s="273" t="s">
        <v>1188</v>
      </c>
      <c r="R1209" s="273" t="s">
        <v>1342</v>
      </c>
      <c r="S1209" s="273" t="s">
        <v>122</v>
      </c>
      <c r="U1209" s="273" t="s">
        <v>122</v>
      </c>
      <c r="V1209" s="273" t="s">
        <v>122</v>
      </c>
      <c r="W1209" s="273">
        <v>230243</v>
      </c>
      <c r="X1209" s="273" t="s">
        <v>64</v>
      </c>
      <c r="Y1209" s="273" t="s">
        <v>75</v>
      </c>
      <c r="Z1209" s="273" t="s">
        <v>517</v>
      </c>
      <c r="AA1209" s="273" t="s">
        <v>517</v>
      </c>
      <c r="AB1209" s="274">
        <v>45078</v>
      </c>
      <c r="AC1209" s="273">
        <v>12400</v>
      </c>
      <c r="AD1209" s="273">
        <v>670</v>
      </c>
      <c r="AE1209" s="273">
        <v>22.76</v>
      </c>
      <c r="AF1209" s="273" t="s">
        <v>90</v>
      </c>
      <c r="AG1209" s="273" t="s">
        <v>658</v>
      </c>
      <c r="AH1209" s="273" t="s">
        <v>658</v>
      </c>
      <c r="AI1209" s="273" t="s">
        <v>123</v>
      </c>
      <c r="AJ1209" s="273" t="s">
        <v>200</v>
      </c>
      <c r="AK1209" s="273">
        <v>265493</v>
      </c>
      <c r="BV1209" s="279" t="s">
        <v>83</v>
      </c>
      <c r="BW1209" s="280" t="s">
        <v>63</v>
      </c>
      <c r="BX1209" s="280" t="s">
        <v>157</v>
      </c>
      <c r="BY1209" s="280" t="s">
        <v>157</v>
      </c>
      <c r="BZ1209" s="280" t="s">
        <v>110</v>
      </c>
      <c r="CA1209" s="280" t="s">
        <v>111</v>
      </c>
      <c r="CB1209" s="280" t="s">
        <v>117</v>
      </c>
      <c r="CC1209" s="280" t="s">
        <v>118</v>
      </c>
      <c r="CD1209" s="281">
        <v>5</v>
      </c>
      <c r="CE1209" s="277">
        <v>45231</v>
      </c>
      <c r="CF1209" s="280"/>
      <c r="CG1209" s="280"/>
      <c r="CH1209" s="280"/>
      <c r="CI1209" s="280" t="s">
        <v>104</v>
      </c>
      <c r="CJ1209" s="280"/>
      <c r="CK1209" s="280"/>
      <c r="CL1209" s="280"/>
      <c r="CM1209" s="280" t="s">
        <v>73</v>
      </c>
      <c r="CN1209" s="280">
        <v>3</v>
      </c>
    </row>
    <row r="1210" spans="4:92">
      <c r="D1210" s="273" t="s">
        <v>83</v>
      </c>
      <c r="E1210" s="273" t="s">
        <v>194</v>
      </c>
      <c r="F1210" s="273" t="s">
        <v>526</v>
      </c>
      <c r="G1210" s="273" t="s">
        <v>528</v>
      </c>
      <c r="H1210" s="274">
        <v>45139</v>
      </c>
      <c r="I1210" s="273">
        <v>13467</v>
      </c>
      <c r="J1210" s="273">
        <v>674</v>
      </c>
      <c r="K1210" s="273">
        <v>0</v>
      </c>
      <c r="L1210" s="273" t="s">
        <v>66</v>
      </c>
      <c r="N1210" s="273" t="s">
        <v>107</v>
      </c>
      <c r="W1210" s="273">
        <v>220366</v>
      </c>
      <c r="X1210" s="273" t="s">
        <v>64</v>
      </c>
      <c r="Y1210" s="273" t="s">
        <v>75</v>
      </c>
      <c r="Z1210" s="273" t="s">
        <v>79</v>
      </c>
      <c r="AA1210" s="273" t="s">
        <v>79</v>
      </c>
      <c r="AB1210" s="274">
        <v>44927</v>
      </c>
      <c r="AC1210" s="273">
        <v>11953</v>
      </c>
      <c r="AD1210" s="273">
        <v>36</v>
      </c>
      <c r="AE1210" s="273">
        <v>0</v>
      </c>
      <c r="AF1210" s="273" t="s">
        <v>90</v>
      </c>
      <c r="AG1210" s="273" t="s">
        <v>625</v>
      </c>
      <c r="AH1210" s="273" t="s">
        <v>1622</v>
      </c>
      <c r="AI1210" s="273" t="s">
        <v>199</v>
      </c>
      <c r="AJ1210" s="273" t="s">
        <v>627</v>
      </c>
      <c r="AK1210" s="273">
        <v>172874</v>
      </c>
      <c r="BV1210" s="336" t="s">
        <v>83</v>
      </c>
      <c r="BW1210" s="337" t="s">
        <v>63</v>
      </c>
      <c r="BX1210" s="337" t="s">
        <v>157</v>
      </c>
      <c r="BY1210" s="337" t="s">
        <v>157</v>
      </c>
      <c r="BZ1210" s="337" t="s">
        <v>86</v>
      </c>
      <c r="CA1210" s="337" t="s">
        <v>87</v>
      </c>
      <c r="CB1210" s="337" t="s">
        <v>101</v>
      </c>
      <c r="CC1210" s="337" t="s">
        <v>102</v>
      </c>
      <c r="CD1210" s="338">
        <v>4</v>
      </c>
      <c r="CE1210" s="335">
        <v>45231</v>
      </c>
      <c r="CF1210" s="337">
        <v>22614</v>
      </c>
      <c r="CG1210" s="337" t="s">
        <v>103</v>
      </c>
      <c r="CH1210" s="337">
        <v>736.31183999999996</v>
      </c>
      <c r="CI1210" s="337" t="s">
        <v>104</v>
      </c>
      <c r="CJ1210" s="337"/>
      <c r="CK1210" s="337"/>
      <c r="CL1210" s="337"/>
      <c r="CM1210" s="337" t="s">
        <v>73</v>
      </c>
      <c r="CN1210" s="337">
        <v>3</v>
      </c>
    </row>
    <row r="1211" spans="4:92">
      <c r="D1211" s="273" t="s">
        <v>83</v>
      </c>
      <c r="E1211" s="273" t="s">
        <v>194</v>
      </c>
      <c r="F1211" s="273" t="s">
        <v>526</v>
      </c>
      <c r="G1211" s="273" t="s">
        <v>528</v>
      </c>
      <c r="H1211" s="274">
        <v>45139</v>
      </c>
      <c r="I1211" s="273">
        <v>13467</v>
      </c>
      <c r="J1211" s="273">
        <v>674</v>
      </c>
      <c r="K1211" s="273">
        <v>41335</v>
      </c>
      <c r="L1211" s="273" t="s">
        <v>66</v>
      </c>
      <c r="M1211" s="273">
        <v>6166.5112799999997</v>
      </c>
      <c r="N1211" s="273" t="s">
        <v>115</v>
      </c>
      <c r="W1211" s="273">
        <v>220365</v>
      </c>
      <c r="X1211" s="273" t="s">
        <v>64</v>
      </c>
      <c r="Y1211" s="273" t="s">
        <v>75</v>
      </c>
      <c r="Z1211" s="273" t="s">
        <v>79</v>
      </c>
      <c r="AA1211" s="273" t="s">
        <v>79</v>
      </c>
      <c r="AB1211" s="274">
        <v>44927</v>
      </c>
      <c r="AC1211" s="273">
        <v>11953</v>
      </c>
      <c r="AD1211" s="273">
        <v>36</v>
      </c>
      <c r="AE1211" s="273">
        <v>19.305</v>
      </c>
      <c r="AF1211" s="273" t="s">
        <v>90</v>
      </c>
      <c r="AG1211" s="273" t="s">
        <v>625</v>
      </c>
      <c r="AH1211" s="273" t="s">
        <v>1623</v>
      </c>
      <c r="AI1211" s="273" t="s">
        <v>123</v>
      </c>
      <c r="AJ1211" s="273" t="s">
        <v>627</v>
      </c>
      <c r="AK1211" s="273">
        <v>172879</v>
      </c>
      <c r="BV1211" s="279" t="s">
        <v>83</v>
      </c>
      <c r="BW1211" s="280" t="s">
        <v>63</v>
      </c>
      <c r="BX1211" s="280" t="s">
        <v>157</v>
      </c>
      <c r="BY1211" s="280" t="s">
        <v>157</v>
      </c>
      <c r="BZ1211" s="280" t="s">
        <v>110</v>
      </c>
      <c r="CA1211" s="280" t="s">
        <v>111</v>
      </c>
      <c r="CB1211" s="280" t="s">
        <v>112</v>
      </c>
      <c r="CC1211" s="280" t="s">
        <v>113</v>
      </c>
      <c r="CD1211" s="281">
        <v>4</v>
      </c>
      <c r="CE1211" s="277">
        <v>45231</v>
      </c>
      <c r="CF1211" s="280"/>
      <c r="CG1211" s="280"/>
      <c r="CH1211" s="280"/>
      <c r="CI1211" s="280" t="s">
        <v>80</v>
      </c>
      <c r="CJ1211" s="280"/>
      <c r="CK1211" s="280"/>
      <c r="CL1211" s="280"/>
      <c r="CM1211" s="280" t="s">
        <v>73</v>
      </c>
      <c r="CN1211" s="280">
        <v>3</v>
      </c>
    </row>
    <row r="1212" spans="4:92">
      <c r="D1212" s="273" t="s">
        <v>83</v>
      </c>
      <c r="E1212" s="273" t="s">
        <v>194</v>
      </c>
      <c r="F1212" s="273" t="s">
        <v>526</v>
      </c>
      <c r="G1212" s="273" t="s">
        <v>528</v>
      </c>
      <c r="H1212" s="274">
        <v>45170</v>
      </c>
      <c r="I1212" s="273">
        <v>13794</v>
      </c>
      <c r="J1212" s="273">
        <v>674</v>
      </c>
      <c r="K1212" s="273">
        <v>9791</v>
      </c>
      <c r="L1212" s="273" t="s">
        <v>66</v>
      </c>
      <c r="M1212" s="273">
        <v>0</v>
      </c>
      <c r="N1212" s="273" t="s">
        <v>1010</v>
      </c>
      <c r="O1212" s="273">
        <v>2179</v>
      </c>
      <c r="P1212" s="273" t="s">
        <v>1011</v>
      </c>
      <c r="Q1212" s="273" t="s">
        <v>1188</v>
      </c>
      <c r="R1212" s="273" t="s">
        <v>1013</v>
      </c>
      <c r="S1212" s="273" t="s">
        <v>122</v>
      </c>
      <c r="U1212" s="273" t="s">
        <v>122</v>
      </c>
      <c r="V1212" s="273" t="s">
        <v>122</v>
      </c>
      <c r="W1212" s="273">
        <v>233318</v>
      </c>
      <c r="X1212" s="273" t="s">
        <v>64</v>
      </c>
      <c r="Y1212" s="273" t="s">
        <v>75</v>
      </c>
      <c r="Z1212" s="273" t="s">
        <v>79</v>
      </c>
      <c r="AA1212" s="273" t="s">
        <v>79</v>
      </c>
      <c r="AB1212" s="274">
        <v>44927</v>
      </c>
      <c r="AC1212" s="273">
        <v>11953</v>
      </c>
      <c r="AD1212" s="273">
        <v>36</v>
      </c>
      <c r="AE1212" s="273">
        <v>1.3640000000000001</v>
      </c>
      <c r="AF1212" s="273" t="s">
        <v>90</v>
      </c>
      <c r="AG1212" s="273" t="s">
        <v>625</v>
      </c>
      <c r="AH1212" s="273" t="s">
        <v>1624</v>
      </c>
      <c r="AI1212" s="273" t="s">
        <v>123</v>
      </c>
      <c r="AJ1212" s="273" t="s">
        <v>627</v>
      </c>
      <c r="AK1212" s="273">
        <v>172884</v>
      </c>
      <c r="BV1212" s="336" t="s">
        <v>83</v>
      </c>
      <c r="BW1212" s="337" t="s">
        <v>63</v>
      </c>
      <c r="BX1212" s="337" t="s">
        <v>157</v>
      </c>
      <c r="BY1212" s="337" t="s">
        <v>157</v>
      </c>
      <c r="BZ1212" s="337" t="s">
        <v>86</v>
      </c>
      <c r="CA1212" s="337" t="s">
        <v>87</v>
      </c>
      <c r="CB1212" s="337" t="s">
        <v>88</v>
      </c>
      <c r="CC1212" s="337" t="s">
        <v>89</v>
      </c>
      <c r="CD1212" s="338">
        <v>3</v>
      </c>
      <c r="CE1212" s="335">
        <v>45231</v>
      </c>
      <c r="CF1212" s="337">
        <v>1721</v>
      </c>
      <c r="CG1212" s="337" t="s">
        <v>90</v>
      </c>
      <c r="CH1212" s="337">
        <v>1721</v>
      </c>
      <c r="CI1212" s="337" t="s">
        <v>80</v>
      </c>
      <c r="CJ1212" s="337"/>
      <c r="CK1212" s="337"/>
      <c r="CL1212" s="337"/>
      <c r="CM1212" s="337" t="s">
        <v>73</v>
      </c>
      <c r="CN1212" s="337">
        <v>3</v>
      </c>
    </row>
    <row r="1213" spans="4:92">
      <c r="D1213" s="273" t="s">
        <v>83</v>
      </c>
      <c r="E1213" s="273" t="s">
        <v>194</v>
      </c>
      <c r="F1213" s="273" t="s">
        <v>526</v>
      </c>
      <c r="G1213" s="273" t="s">
        <v>528</v>
      </c>
      <c r="H1213" s="274">
        <v>45170</v>
      </c>
      <c r="I1213" s="273">
        <v>13794</v>
      </c>
      <c r="J1213" s="273">
        <v>674</v>
      </c>
      <c r="K1213" s="273">
        <v>857</v>
      </c>
      <c r="L1213" s="273" t="s">
        <v>66</v>
      </c>
      <c r="M1213" s="273">
        <v>0</v>
      </c>
      <c r="N1213" s="273" t="s">
        <v>1010</v>
      </c>
      <c r="O1213" s="273">
        <v>0</v>
      </c>
      <c r="P1213" s="273" t="s">
        <v>1011</v>
      </c>
      <c r="Q1213" s="273" t="s">
        <v>1188</v>
      </c>
      <c r="R1213" s="273" t="s">
        <v>1342</v>
      </c>
      <c r="S1213" s="273" t="s">
        <v>122</v>
      </c>
      <c r="U1213" s="273" t="s">
        <v>122</v>
      </c>
      <c r="V1213" s="273" t="s">
        <v>122</v>
      </c>
      <c r="W1213" s="273">
        <v>256369</v>
      </c>
      <c r="X1213" s="273" t="s">
        <v>64</v>
      </c>
      <c r="Y1213" s="273" t="s">
        <v>75</v>
      </c>
      <c r="Z1213" s="273" t="s">
        <v>79</v>
      </c>
      <c r="AA1213" s="273" t="s">
        <v>79</v>
      </c>
      <c r="AB1213" s="274">
        <v>44927</v>
      </c>
      <c r="AC1213" s="273">
        <v>11953</v>
      </c>
      <c r="AD1213" s="273">
        <v>36</v>
      </c>
      <c r="AE1213" s="273">
        <v>3.44E-2</v>
      </c>
      <c r="AF1213" s="273" t="s">
        <v>90</v>
      </c>
      <c r="AG1213" s="273" t="s">
        <v>625</v>
      </c>
      <c r="AH1213" s="273" t="s">
        <v>1625</v>
      </c>
      <c r="AI1213" s="273" t="s">
        <v>199</v>
      </c>
      <c r="AJ1213" s="273" t="s">
        <v>627</v>
      </c>
      <c r="AK1213" s="273">
        <v>172889</v>
      </c>
      <c r="BV1213" s="279" t="s">
        <v>83</v>
      </c>
      <c r="BW1213" s="280" t="s">
        <v>63</v>
      </c>
      <c r="BX1213" s="280" t="s">
        <v>157</v>
      </c>
      <c r="BY1213" s="280" t="s">
        <v>157</v>
      </c>
      <c r="BZ1213" s="280" t="s">
        <v>86</v>
      </c>
      <c r="CA1213" s="280" t="s">
        <v>87</v>
      </c>
      <c r="CB1213" s="280" t="s">
        <v>88</v>
      </c>
      <c r="CC1213" s="280" t="s">
        <v>89</v>
      </c>
      <c r="CD1213" s="281">
        <v>3</v>
      </c>
      <c r="CE1213" s="277">
        <v>45261</v>
      </c>
      <c r="CF1213" s="280">
        <v>1122</v>
      </c>
      <c r="CG1213" s="280" t="s">
        <v>90</v>
      </c>
      <c r="CH1213" s="280">
        <v>1122</v>
      </c>
      <c r="CI1213" s="280" t="s">
        <v>80</v>
      </c>
      <c r="CJ1213" s="280"/>
      <c r="CK1213" s="280"/>
      <c r="CL1213" s="280"/>
      <c r="CM1213" s="280" t="s">
        <v>73</v>
      </c>
      <c r="CN1213" s="280">
        <v>3</v>
      </c>
    </row>
    <row r="1214" spans="4:92">
      <c r="D1214" s="273" t="s">
        <v>83</v>
      </c>
      <c r="E1214" s="273" t="s">
        <v>194</v>
      </c>
      <c r="F1214" s="273" t="s">
        <v>385</v>
      </c>
      <c r="G1214" s="273" t="s">
        <v>772</v>
      </c>
      <c r="H1214" s="274">
        <v>44958</v>
      </c>
      <c r="I1214" s="273">
        <v>11378</v>
      </c>
      <c r="J1214" s="273">
        <v>771</v>
      </c>
      <c r="K1214" s="273">
        <v>39459.33</v>
      </c>
      <c r="L1214" s="273" t="s">
        <v>66</v>
      </c>
      <c r="M1214" s="273">
        <v>4735.12</v>
      </c>
      <c r="N1214" s="273" t="s">
        <v>115</v>
      </c>
      <c r="W1214" s="273">
        <v>143873</v>
      </c>
      <c r="X1214" s="273" t="s">
        <v>64</v>
      </c>
      <c r="Y1214" s="273" t="s">
        <v>75</v>
      </c>
      <c r="Z1214" s="273" t="s">
        <v>79</v>
      </c>
      <c r="AA1214" s="273" t="s">
        <v>79</v>
      </c>
      <c r="AB1214" s="274">
        <v>44927</v>
      </c>
      <c r="AC1214" s="273">
        <v>11953</v>
      </c>
      <c r="AD1214" s="273">
        <v>36</v>
      </c>
      <c r="AE1214" s="273">
        <v>8.4000000000000005E-2</v>
      </c>
      <c r="AF1214" s="273" t="s">
        <v>90</v>
      </c>
      <c r="AG1214" s="273" t="s">
        <v>625</v>
      </c>
      <c r="AH1214" s="273" t="s">
        <v>1626</v>
      </c>
      <c r="AI1214" s="273" t="s">
        <v>123</v>
      </c>
      <c r="AJ1214" s="273" t="s">
        <v>627</v>
      </c>
      <c r="AK1214" s="273">
        <v>172894</v>
      </c>
      <c r="BV1214" s="336" t="s">
        <v>64</v>
      </c>
      <c r="BW1214" s="337" t="s">
        <v>75</v>
      </c>
      <c r="BX1214" s="337" t="s">
        <v>308</v>
      </c>
      <c r="BY1214" s="337" t="s">
        <v>338</v>
      </c>
      <c r="BZ1214" s="337" t="s">
        <v>110</v>
      </c>
      <c r="CA1214" s="337" t="s">
        <v>111</v>
      </c>
      <c r="CB1214" s="337" t="s">
        <v>112</v>
      </c>
      <c r="CC1214" s="337" t="s">
        <v>113</v>
      </c>
      <c r="CD1214" s="338">
        <v>4</v>
      </c>
      <c r="CE1214" s="335">
        <v>45139</v>
      </c>
      <c r="CF1214" s="337"/>
      <c r="CG1214" s="337"/>
      <c r="CH1214" s="337"/>
      <c r="CI1214" s="337" t="s">
        <v>80</v>
      </c>
      <c r="CJ1214" s="337"/>
      <c r="CK1214" s="337"/>
      <c r="CL1214" s="337"/>
      <c r="CM1214" s="337" t="s">
        <v>73</v>
      </c>
      <c r="CN1214" s="337">
        <v>3</v>
      </c>
    </row>
    <row r="1215" spans="4:92">
      <c r="D1215" s="273" t="s">
        <v>83</v>
      </c>
      <c r="E1215" s="273" t="s">
        <v>194</v>
      </c>
      <c r="F1215" s="273" t="s">
        <v>385</v>
      </c>
      <c r="G1215" s="273" t="s">
        <v>772</v>
      </c>
      <c r="H1215" s="274">
        <v>44986</v>
      </c>
      <c r="I1215" s="273">
        <v>11540</v>
      </c>
      <c r="J1215" s="273">
        <v>771</v>
      </c>
      <c r="W1215" s="273">
        <v>148547</v>
      </c>
      <c r="X1215" s="273" t="s">
        <v>64</v>
      </c>
      <c r="Y1215" s="273" t="s">
        <v>75</v>
      </c>
      <c r="Z1215" s="273" t="s">
        <v>79</v>
      </c>
      <c r="AA1215" s="273" t="s">
        <v>79</v>
      </c>
      <c r="AB1215" s="274">
        <v>44927</v>
      </c>
      <c r="AC1215" s="273">
        <v>11953</v>
      </c>
      <c r="AD1215" s="273">
        <v>36</v>
      </c>
      <c r="AE1215" s="273">
        <v>9.7000000000000003E-3</v>
      </c>
      <c r="AF1215" s="273" t="s">
        <v>90</v>
      </c>
      <c r="AG1215" s="273" t="s">
        <v>625</v>
      </c>
      <c r="AH1215" s="273" t="s">
        <v>1627</v>
      </c>
      <c r="AI1215" s="273" t="s">
        <v>123</v>
      </c>
      <c r="AJ1215" s="273" t="s">
        <v>627</v>
      </c>
      <c r="AK1215" s="273">
        <v>172899</v>
      </c>
      <c r="BV1215" s="279" t="s">
        <v>64</v>
      </c>
      <c r="BW1215" s="280" t="s">
        <v>75</v>
      </c>
      <c r="BX1215" s="280" t="s">
        <v>308</v>
      </c>
      <c r="BY1215" s="280" t="s">
        <v>338</v>
      </c>
      <c r="BZ1215" s="280" t="s">
        <v>86</v>
      </c>
      <c r="CA1215" s="280" t="s">
        <v>87</v>
      </c>
      <c r="CB1215" s="280" t="s">
        <v>101</v>
      </c>
      <c r="CC1215" s="280" t="s">
        <v>102</v>
      </c>
      <c r="CD1215" s="281">
        <v>4</v>
      </c>
      <c r="CE1215" s="277">
        <v>45139</v>
      </c>
      <c r="CF1215" s="280">
        <v>1852</v>
      </c>
      <c r="CG1215" s="280" t="s">
        <v>1495</v>
      </c>
      <c r="CH1215" s="280">
        <v>266.22500000000002</v>
      </c>
      <c r="CI1215" s="280" t="s">
        <v>104</v>
      </c>
      <c r="CJ1215" s="280"/>
      <c r="CK1215" s="280"/>
      <c r="CL1215" s="280"/>
      <c r="CM1215" s="280" t="s">
        <v>73</v>
      </c>
      <c r="CN1215" s="280">
        <v>3</v>
      </c>
    </row>
    <row r="1216" spans="4:92">
      <c r="D1216" s="273" t="s">
        <v>83</v>
      </c>
      <c r="E1216" s="273" t="s">
        <v>194</v>
      </c>
      <c r="F1216" s="273" t="s">
        <v>385</v>
      </c>
      <c r="G1216" s="273" t="s">
        <v>772</v>
      </c>
      <c r="H1216" s="274">
        <v>44986</v>
      </c>
      <c r="I1216" s="273">
        <v>11540</v>
      </c>
      <c r="J1216" s="273">
        <v>771</v>
      </c>
      <c r="K1216" s="273">
        <v>0</v>
      </c>
      <c r="L1216" s="273" t="s">
        <v>66</v>
      </c>
      <c r="N1216" s="273" t="s">
        <v>107</v>
      </c>
      <c r="W1216" s="273">
        <v>148572</v>
      </c>
      <c r="X1216" s="273" t="s">
        <v>64</v>
      </c>
      <c r="Y1216" s="273" t="s">
        <v>75</v>
      </c>
      <c r="Z1216" s="273" t="s">
        <v>79</v>
      </c>
      <c r="AA1216" s="273" t="s">
        <v>79</v>
      </c>
      <c r="AB1216" s="274">
        <v>44927</v>
      </c>
      <c r="AC1216" s="273">
        <v>11953</v>
      </c>
      <c r="AD1216" s="273">
        <v>36</v>
      </c>
      <c r="AE1216" s="273">
        <v>2.2800000000000001E-2</v>
      </c>
      <c r="AF1216" s="273" t="s">
        <v>90</v>
      </c>
      <c r="AG1216" s="273" t="s">
        <v>625</v>
      </c>
      <c r="AH1216" s="273" t="s">
        <v>1628</v>
      </c>
      <c r="AI1216" s="273" t="s">
        <v>123</v>
      </c>
      <c r="AJ1216" s="273" t="s">
        <v>627</v>
      </c>
      <c r="AK1216" s="273">
        <v>172904</v>
      </c>
      <c r="BV1216" s="336" t="s">
        <v>64</v>
      </c>
      <c r="BW1216" s="337" t="s">
        <v>75</v>
      </c>
      <c r="BX1216" s="337" t="s">
        <v>308</v>
      </c>
      <c r="BY1216" s="337" t="s">
        <v>338</v>
      </c>
      <c r="BZ1216" s="337" t="s">
        <v>110</v>
      </c>
      <c r="CA1216" s="337" t="s">
        <v>111</v>
      </c>
      <c r="CB1216" s="337" t="s">
        <v>117</v>
      </c>
      <c r="CC1216" s="337" t="s">
        <v>118</v>
      </c>
      <c r="CD1216" s="338">
        <v>5</v>
      </c>
      <c r="CE1216" s="335">
        <v>45139</v>
      </c>
      <c r="CF1216" s="337"/>
      <c r="CG1216" s="337"/>
      <c r="CH1216" s="337"/>
      <c r="CI1216" s="337" t="s">
        <v>104</v>
      </c>
      <c r="CJ1216" s="337"/>
      <c r="CK1216" s="337"/>
      <c r="CL1216" s="337"/>
      <c r="CM1216" s="337" t="s">
        <v>73</v>
      </c>
      <c r="CN1216" s="337">
        <v>3</v>
      </c>
    </row>
    <row r="1217" spans="4:92">
      <c r="D1217" s="273" t="s">
        <v>83</v>
      </c>
      <c r="E1217" s="273" t="s">
        <v>194</v>
      </c>
      <c r="F1217" s="273" t="s">
        <v>385</v>
      </c>
      <c r="G1217" s="273" t="s">
        <v>772</v>
      </c>
      <c r="H1217" s="274">
        <v>44986</v>
      </c>
      <c r="I1217" s="273">
        <v>11540</v>
      </c>
      <c r="J1217" s="273">
        <v>771</v>
      </c>
      <c r="K1217" s="273">
        <v>33995.33</v>
      </c>
      <c r="L1217" s="273" t="s">
        <v>66</v>
      </c>
      <c r="M1217" s="273">
        <v>4079.44</v>
      </c>
      <c r="N1217" s="273" t="s">
        <v>115</v>
      </c>
      <c r="W1217" s="273">
        <v>148571</v>
      </c>
      <c r="X1217" s="273" t="s">
        <v>64</v>
      </c>
      <c r="Y1217" s="273" t="s">
        <v>75</v>
      </c>
      <c r="Z1217" s="273" t="s">
        <v>79</v>
      </c>
      <c r="AA1217" s="273" t="s">
        <v>79</v>
      </c>
      <c r="AB1217" s="274">
        <v>44927</v>
      </c>
      <c r="AC1217" s="273">
        <v>11953</v>
      </c>
      <c r="AD1217" s="273">
        <v>36</v>
      </c>
      <c r="AE1217" s="273">
        <v>0.309</v>
      </c>
      <c r="AF1217" s="273" t="s">
        <v>90</v>
      </c>
      <c r="AG1217" s="273" t="s">
        <v>625</v>
      </c>
      <c r="AH1217" s="273" t="s">
        <v>1629</v>
      </c>
      <c r="AI1217" s="273" t="s">
        <v>199</v>
      </c>
      <c r="AJ1217" s="273" t="s">
        <v>627</v>
      </c>
      <c r="AK1217" s="273">
        <v>172909</v>
      </c>
      <c r="BV1217" s="279" t="s">
        <v>64</v>
      </c>
      <c r="BW1217" s="280" t="s">
        <v>75</v>
      </c>
      <c r="BX1217" s="280" t="s">
        <v>308</v>
      </c>
      <c r="BY1217" s="280" t="s">
        <v>338</v>
      </c>
      <c r="BZ1217" s="280" t="s">
        <v>126</v>
      </c>
      <c r="CA1217" s="280" t="s">
        <v>127</v>
      </c>
      <c r="CB1217" s="280" t="s">
        <v>128</v>
      </c>
      <c r="CC1217" s="280" t="s">
        <v>129</v>
      </c>
      <c r="CD1217" s="281">
        <v>6</v>
      </c>
      <c r="CE1217" s="277">
        <v>45139</v>
      </c>
      <c r="CF1217" s="280"/>
      <c r="CG1217" s="280"/>
      <c r="CH1217" s="280"/>
      <c r="CI1217" s="280" t="s">
        <v>80</v>
      </c>
      <c r="CJ1217" s="280"/>
      <c r="CK1217" s="280"/>
      <c r="CL1217" s="280"/>
      <c r="CM1217" s="280" t="s">
        <v>73</v>
      </c>
      <c r="CN1217" s="280">
        <v>3</v>
      </c>
    </row>
    <row r="1218" spans="4:92">
      <c r="D1218" s="273" t="s">
        <v>83</v>
      </c>
      <c r="E1218" s="273" t="s">
        <v>194</v>
      </c>
      <c r="F1218" s="273" t="s">
        <v>385</v>
      </c>
      <c r="G1218" s="273" t="s">
        <v>772</v>
      </c>
      <c r="H1218" s="274">
        <v>45017</v>
      </c>
      <c r="I1218" s="273">
        <v>11702</v>
      </c>
      <c r="J1218" s="273">
        <v>771</v>
      </c>
      <c r="W1218" s="273">
        <v>153245</v>
      </c>
      <c r="X1218" s="273" t="s">
        <v>64</v>
      </c>
      <c r="Y1218" s="273" t="s">
        <v>75</v>
      </c>
      <c r="Z1218" s="273" t="s">
        <v>79</v>
      </c>
      <c r="AA1218" s="273" t="s">
        <v>79</v>
      </c>
      <c r="AB1218" s="274">
        <v>44927</v>
      </c>
      <c r="AC1218" s="273">
        <v>11953</v>
      </c>
      <c r="AD1218" s="273">
        <v>36</v>
      </c>
      <c r="AE1218" s="273">
        <v>5.226</v>
      </c>
      <c r="AF1218" s="273" t="s">
        <v>90</v>
      </c>
      <c r="AG1218" s="273" t="s">
        <v>636</v>
      </c>
      <c r="AH1218" s="273" t="s">
        <v>1630</v>
      </c>
      <c r="AI1218" s="273" t="s">
        <v>123</v>
      </c>
      <c r="AJ1218" s="273" t="s">
        <v>124</v>
      </c>
      <c r="AK1218" s="273">
        <v>172914</v>
      </c>
      <c r="BV1218" s="336" t="s">
        <v>64</v>
      </c>
      <c r="BW1218" s="337" t="s">
        <v>75</v>
      </c>
      <c r="BX1218" s="337" t="s">
        <v>308</v>
      </c>
      <c r="BY1218" s="337" t="s">
        <v>338</v>
      </c>
      <c r="BZ1218" s="337" t="s">
        <v>151</v>
      </c>
      <c r="CA1218" s="337" t="s">
        <v>152</v>
      </c>
      <c r="CB1218" s="337" t="s">
        <v>153</v>
      </c>
      <c r="CC1218" s="337" t="s">
        <v>154</v>
      </c>
      <c r="CD1218" s="338">
        <v>10</v>
      </c>
      <c r="CE1218" s="335">
        <v>45139</v>
      </c>
      <c r="CF1218" s="337">
        <v>473</v>
      </c>
      <c r="CG1218" s="337" t="s">
        <v>90</v>
      </c>
      <c r="CH1218" s="337">
        <v>473</v>
      </c>
      <c r="CI1218" s="337" t="s">
        <v>80</v>
      </c>
      <c r="CJ1218" s="337"/>
      <c r="CK1218" s="337"/>
      <c r="CL1218" s="337"/>
      <c r="CM1218" s="337" t="s">
        <v>73</v>
      </c>
      <c r="CN1218" s="337">
        <v>3</v>
      </c>
    </row>
    <row r="1219" spans="4:92">
      <c r="D1219" s="273" t="s">
        <v>83</v>
      </c>
      <c r="E1219" s="273" t="s">
        <v>194</v>
      </c>
      <c r="F1219" s="273" t="s">
        <v>385</v>
      </c>
      <c r="G1219" s="273" t="s">
        <v>772</v>
      </c>
      <c r="H1219" s="274">
        <v>45017</v>
      </c>
      <c r="I1219" s="273">
        <v>11702</v>
      </c>
      <c r="J1219" s="273">
        <v>771</v>
      </c>
      <c r="K1219" s="273">
        <v>0</v>
      </c>
      <c r="L1219" s="273" t="s">
        <v>66</v>
      </c>
      <c r="N1219" s="273" t="s">
        <v>107</v>
      </c>
      <c r="W1219" s="273">
        <v>153270</v>
      </c>
      <c r="X1219" s="273" t="s">
        <v>64</v>
      </c>
      <c r="Y1219" s="273" t="s">
        <v>75</v>
      </c>
      <c r="Z1219" s="273" t="s">
        <v>79</v>
      </c>
      <c r="AA1219" s="273" t="s">
        <v>79</v>
      </c>
      <c r="AB1219" s="274">
        <v>44927</v>
      </c>
      <c r="AC1219" s="273">
        <v>11953</v>
      </c>
      <c r="AD1219" s="273">
        <v>36</v>
      </c>
      <c r="AE1219" s="273">
        <v>5.01</v>
      </c>
      <c r="AF1219" s="273" t="s">
        <v>90</v>
      </c>
      <c r="AG1219" s="273" t="s">
        <v>636</v>
      </c>
      <c r="AH1219" s="273" t="s">
        <v>1631</v>
      </c>
      <c r="AI1219" s="273" t="s">
        <v>123</v>
      </c>
      <c r="AJ1219" s="273" t="s">
        <v>124</v>
      </c>
      <c r="AK1219" s="273">
        <v>172923</v>
      </c>
      <c r="BV1219" s="279" t="s">
        <v>64</v>
      </c>
      <c r="BW1219" s="280" t="s">
        <v>75</v>
      </c>
      <c r="BX1219" s="280" t="s">
        <v>308</v>
      </c>
      <c r="BY1219" s="280" t="s">
        <v>338</v>
      </c>
      <c r="BZ1219" s="280" t="s">
        <v>138</v>
      </c>
      <c r="CA1219" s="280" t="s">
        <v>139</v>
      </c>
      <c r="CB1219" s="280" t="s">
        <v>140</v>
      </c>
      <c r="CC1219" s="280" t="s">
        <v>141</v>
      </c>
      <c r="CD1219" s="281">
        <v>9</v>
      </c>
      <c r="CE1219" s="277">
        <v>45139</v>
      </c>
      <c r="CF1219" s="280">
        <v>0</v>
      </c>
      <c r="CG1219" s="280" t="s">
        <v>90</v>
      </c>
      <c r="CH1219" s="280">
        <v>0</v>
      </c>
      <c r="CI1219" s="280" t="s">
        <v>80</v>
      </c>
      <c r="CJ1219" s="280"/>
      <c r="CK1219" s="280"/>
      <c r="CL1219" s="280"/>
      <c r="CM1219" s="280" t="s">
        <v>73</v>
      </c>
      <c r="CN1219" s="280">
        <v>3</v>
      </c>
    </row>
    <row r="1220" spans="4:92">
      <c r="D1220" s="273" t="s">
        <v>83</v>
      </c>
      <c r="E1220" s="273" t="s">
        <v>194</v>
      </c>
      <c r="F1220" s="273" t="s">
        <v>385</v>
      </c>
      <c r="G1220" s="273" t="s">
        <v>772</v>
      </c>
      <c r="H1220" s="274">
        <v>45017</v>
      </c>
      <c r="I1220" s="273">
        <v>11702</v>
      </c>
      <c r="J1220" s="273">
        <v>771</v>
      </c>
      <c r="K1220" s="273">
        <v>36161.33</v>
      </c>
      <c r="L1220" s="273" t="s">
        <v>66</v>
      </c>
      <c r="M1220" s="273">
        <v>4339.3599999999997</v>
      </c>
      <c r="N1220" s="273" t="s">
        <v>115</v>
      </c>
      <c r="W1220" s="273">
        <v>153269</v>
      </c>
      <c r="X1220" s="273" t="s">
        <v>64</v>
      </c>
      <c r="Y1220" s="273" t="s">
        <v>75</v>
      </c>
      <c r="Z1220" s="273" t="s">
        <v>79</v>
      </c>
      <c r="AA1220" s="273" t="s">
        <v>79</v>
      </c>
      <c r="AB1220" s="274">
        <v>44927</v>
      </c>
      <c r="AC1220" s="273">
        <v>11953</v>
      </c>
      <c r="AD1220" s="273">
        <v>36</v>
      </c>
      <c r="AE1220" s="273">
        <v>0.107</v>
      </c>
      <c r="AF1220" s="273" t="s">
        <v>90</v>
      </c>
      <c r="AG1220" s="273" t="s">
        <v>636</v>
      </c>
      <c r="AH1220" s="273" t="s">
        <v>1632</v>
      </c>
      <c r="AI1220" s="273" t="s">
        <v>123</v>
      </c>
      <c r="AJ1220" s="273" t="s">
        <v>124</v>
      </c>
      <c r="AK1220" s="273">
        <v>172928</v>
      </c>
      <c r="BV1220" s="336" t="s">
        <v>64</v>
      </c>
      <c r="BW1220" s="337" t="s">
        <v>75</v>
      </c>
      <c r="BX1220" s="337" t="s">
        <v>308</v>
      </c>
      <c r="BY1220" s="337" t="s">
        <v>338</v>
      </c>
      <c r="BZ1220" s="337" t="s">
        <v>126</v>
      </c>
      <c r="CA1220" s="337" t="s">
        <v>127</v>
      </c>
      <c r="CB1220" s="337" t="s">
        <v>133</v>
      </c>
      <c r="CC1220" s="337" t="s">
        <v>134</v>
      </c>
      <c r="CD1220" s="338">
        <v>7</v>
      </c>
      <c r="CE1220" s="335">
        <v>45139</v>
      </c>
      <c r="CF1220" s="337"/>
      <c r="CG1220" s="337"/>
      <c r="CH1220" s="337"/>
      <c r="CI1220" s="337" t="s">
        <v>104</v>
      </c>
      <c r="CJ1220" s="337"/>
      <c r="CK1220" s="337"/>
      <c r="CL1220" s="337"/>
      <c r="CM1220" s="337" t="s">
        <v>73</v>
      </c>
      <c r="CN1220" s="337">
        <v>3</v>
      </c>
    </row>
    <row r="1221" spans="4:92">
      <c r="D1221" s="273" t="s">
        <v>83</v>
      </c>
      <c r="E1221" s="273" t="s">
        <v>194</v>
      </c>
      <c r="F1221" s="273" t="s">
        <v>385</v>
      </c>
      <c r="G1221" s="273" t="s">
        <v>772</v>
      </c>
      <c r="H1221" s="274">
        <v>45047</v>
      </c>
      <c r="I1221" s="273">
        <v>12318</v>
      </c>
      <c r="J1221" s="273">
        <v>771</v>
      </c>
      <c r="W1221" s="273">
        <v>178764</v>
      </c>
      <c r="X1221" s="273" t="s">
        <v>64</v>
      </c>
      <c r="Y1221" s="273" t="s">
        <v>75</v>
      </c>
      <c r="Z1221" s="273" t="s">
        <v>79</v>
      </c>
      <c r="AA1221" s="273" t="s">
        <v>79</v>
      </c>
      <c r="AB1221" s="274">
        <v>44927</v>
      </c>
      <c r="AC1221" s="273">
        <v>11953</v>
      </c>
      <c r="AD1221" s="273">
        <v>36</v>
      </c>
      <c r="AE1221" s="273">
        <v>31.079000000000001</v>
      </c>
      <c r="AF1221" s="273" t="s">
        <v>90</v>
      </c>
      <c r="AG1221" s="273" t="s">
        <v>636</v>
      </c>
      <c r="AH1221" s="273" t="s">
        <v>1633</v>
      </c>
      <c r="AI1221" s="273" t="s">
        <v>123</v>
      </c>
      <c r="AJ1221" s="273" t="s">
        <v>124</v>
      </c>
      <c r="AK1221" s="273">
        <v>172937</v>
      </c>
      <c r="BV1221" s="279" t="s">
        <v>64</v>
      </c>
      <c r="BW1221" s="280" t="s">
        <v>75</v>
      </c>
      <c r="BX1221" s="280" t="s">
        <v>308</v>
      </c>
      <c r="BY1221" s="280" t="s">
        <v>338</v>
      </c>
      <c r="BZ1221" s="280" t="s">
        <v>167</v>
      </c>
      <c r="CA1221" s="280" t="s">
        <v>168</v>
      </c>
      <c r="CB1221" s="280" t="s">
        <v>169</v>
      </c>
      <c r="CC1221" s="280" t="s">
        <v>170</v>
      </c>
      <c r="CD1221" s="281">
        <v>12</v>
      </c>
      <c r="CE1221" s="277">
        <v>45139</v>
      </c>
      <c r="CF1221" s="280">
        <v>0</v>
      </c>
      <c r="CG1221" s="280" t="s">
        <v>90</v>
      </c>
      <c r="CH1221" s="280">
        <v>0</v>
      </c>
      <c r="CI1221" s="280" t="s">
        <v>80</v>
      </c>
      <c r="CJ1221" s="280"/>
      <c r="CK1221" s="280"/>
      <c r="CL1221" s="280"/>
      <c r="CM1221" s="280" t="s">
        <v>73</v>
      </c>
      <c r="CN1221" s="280">
        <v>3</v>
      </c>
    </row>
    <row r="1222" spans="4:92">
      <c r="D1222" s="273" t="s">
        <v>83</v>
      </c>
      <c r="E1222" s="273" t="s">
        <v>194</v>
      </c>
      <c r="F1222" s="273" t="s">
        <v>385</v>
      </c>
      <c r="G1222" s="273" t="s">
        <v>772</v>
      </c>
      <c r="H1222" s="274">
        <v>45047</v>
      </c>
      <c r="I1222" s="273">
        <v>12318</v>
      </c>
      <c r="J1222" s="273">
        <v>771</v>
      </c>
      <c r="K1222" s="273">
        <v>0</v>
      </c>
      <c r="L1222" s="273" t="s">
        <v>66</v>
      </c>
      <c r="N1222" s="273" t="s">
        <v>107</v>
      </c>
      <c r="W1222" s="273">
        <v>178789</v>
      </c>
      <c r="X1222" s="273" t="s">
        <v>64</v>
      </c>
      <c r="Y1222" s="273" t="s">
        <v>75</v>
      </c>
      <c r="Z1222" s="273" t="s">
        <v>79</v>
      </c>
      <c r="AA1222" s="273" t="s">
        <v>79</v>
      </c>
      <c r="AB1222" s="274">
        <v>44927</v>
      </c>
      <c r="AC1222" s="273">
        <v>11953</v>
      </c>
      <c r="AD1222" s="273">
        <v>36</v>
      </c>
      <c r="AE1222" s="273">
        <v>307.44</v>
      </c>
      <c r="AF1222" s="273" t="s">
        <v>90</v>
      </c>
      <c r="AG1222" s="273" t="s">
        <v>703</v>
      </c>
      <c r="AH1222" s="273" t="s">
        <v>1634</v>
      </c>
      <c r="AI1222" s="273" t="s">
        <v>123</v>
      </c>
      <c r="AJ1222" s="273" t="s">
        <v>124</v>
      </c>
      <c r="AK1222" s="273">
        <v>172942</v>
      </c>
      <c r="BV1222" s="336" t="s">
        <v>64</v>
      </c>
      <c r="BW1222" s="337" t="s">
        <v>75</v>
      </c>
      <c r="BX1222" s="337" t="s">
        <v>308</v>
      </c>
      <c r="BY1222" s="337" t="s">
        <v>338</v>
      </c>
      <c r="BZ1222" s="337" t="s">
        <v>151</v>
      </c>
      <c r="CA1222" s="337" t="s">
        <v>152</v>
      </c>
      <c r="CB1222" s="337" t="s">
        <v>161</v>
      </c>
      <c r="CC1222" s="337" t="s">
        <v>162</v>
      </c>
      <c r="CD1222" s="338">
        <v>11</v>
      </c>
      <c r="CE1222" s="335">
        <v>45139</v>
      </c>
      <c r="CF1222" s="337">
        <v>378</v>
      </c>
      <c r="CG1222" s="337" t="s">
        <v>90</v>
      </c>
      <c r="CH1222" s="337">
        <v>378</v>
      </c>
      <c r="CI1222" s="337" t="s">
        <v>80</v>
      </c>
      <c r="CJ1222" s="337"/>
      <c r="CK1222" s="337"/>
      <c r="CL1222" s="337"/>
      <c r="CM1222" s="337" t="s">
        <v>73</v>
      </c>
      <c r="CN1222" s="337">
        <v>3</v>
      </c>
    </row>
    <row r="1223" spans="4:92">
      <c r="D1223" s="273" t="s">
        <v>83</v>
      </c>
      <c r="E1223" s="273" t="s">
        <v>194</v>
      </c>
      <c r="F1223" s="273" t="s">
        <v>385</v>
      </c>
      <c r="G1223" s="273" t="s">
        <v>772</v>
      </c>
      <c r="H1223" s="274">
        <v>45047</v>
      </c>
      <c r="I1223" s="273">
        <v>12318</v>
      </c>
      <c r="J1223" s="273">
        <v>771</v>
      </c>
      <c r="K1223" s="273">
        <v>60294.33</v>
      </c>
      <c r="L1223" s="273" t="s">
        <v>66</v>
      </c>
      <c r="M1223" s="273">
        <v>7235.32</v>
      </c>
      <c r="N1223" s="273" t="s">
        <v>115</v>
      </c>
      <c r="W1223" s="273">
        <v>178788</v>
      </c>
      <c r="X1223" s="273" t="s">
        <v>64</v>
      </c>
      <c r="Y1223" s="273" t="s">
        <v>75</v>
      </c>
      <c r="Z1223" s="273" t="s">
        <v>79</v>
      </c>
      <c r="AA1223" s="273" t="s">
        <v>79</v>
      </c>
      <c r="AB1223" s="274">
        <v>44958</v>
      </c>
      <c r="AC1223" s="273">
        <v>11986</v>
      </c>
      <c r="AD1223" s="273">
        <v>36</v>
      </c>
      <c r="AE1223" s="273">
        <v>0</v>
      </c>
      <c r="AF1223" s="273" t="s">
        <v>90</v>
      </c>
      <c r="AG1223" s="273" t="s">
        <v>625</v>
      </c>
      <c r="AH1223" s="273" t="s">
        <v>1509</v>
      </c>
      <c r="AI1223" s="273" t="s">
        <v>123</v>
      </c>
      <c r="AJ1223" s="273" t="s">
        <v>627</v>
      </c>
      <c r="AK1223" s="273">
        <v>212578</v>
      </c>
      <c r="BV1223" s="279" t="s">
        <v>64</v>
      </c>
      <c r="BW1223" s="280" t="s">
        <v>75</v>
      </c>
      <c r="BX1223" s="280" t="s">
        <v>308</v>
      </c>
      <c r="BY1223" s="280" t="s">
        <v>338</v>
      </c>
      <c r="BZ1223" s="280" t="s">
        <v>167</v>
      </c>
      <c r="CA1223" s="280" t="s">
        <v>168</v>
      </c>
      <c r="CB1223" s="280" t="s">
        <v>353</v>
      </c>
      <c r="CC1223" s="280" t="s">
        <v>354</v>
      </c>
      <c r="CD1223" s="281">
        <v>13</v>
      </c>
      <c r="CE1223" s="277">
        <v>45139</v>
      </c>
      <c r="CF1223" s="280">
        <v>0</v>
      </c>
      <c r="CG1223" s="280" t="s">
        <v>90</v>
      </c>
      <c r="CH1223" s="280">
        <v>0</v>
      </c>
      <c r="CI1223" s="280" t="s">
        <v>80</v>
      </c>
      <c r="CJ1223" s="280"/>
      <c r="CK1223" s="280"/>
      <c r="CL1223" s="280"/>
      <c r="CM1223" s="280" t="s">
        <v>73</v>
      </c>
      <c r="CN1223" s="280">
        <v>3</v>
      </c>
    </row>
    <row r="1224" spans="4:92">
      <c r="D1224" s="273" t="s">
        <v>83</v>
      </c>
      <c r="E1224" s="273" t="s">
        <v>194</v>
      </c>
      <c r="F1224" s="273" t="s">
        <v>385</v>
      </c>
      <c r="G1224" s="273" t="s">
        <v>772</v>
      </c>
      <c r="H1224" s="274">
        <v>45078</v>
      </c>
      <c r="I1224" s="273">
        <v>12587</v>
      </c>
      <c r="J1224" s="273">
        <v>771</v>
      </c>
      <c r="W1224" s="273">
        <v>190600</v>
      </c>
      <c r="X1224" s="273" t="s">
        <v>64</v>
      </c>
      <c r="Y1224" s="273" t="s">
        <v>75</v>
      </c>
      <c r="Z1224" s="273" t="s">
        <v>79</v>
      </c>
      <c r="AA1224" s="273" t="s">
        <v>79</v>
      </c>
      <c r="AB1224" s="274">
        <v>44958</v>
      </c>
      <c r="AC1224" s="273">
        <v>11986</v>
      </c>
      <c r="AD1224" s="273">
        <v>36</v>
      </c>
      <c r="AE1224" s="273">
        <v>0</v>
      </c>
      <c r="AF1224" s="273" t="s">
        <v>90</v>
      </c>
      <c r="AG1224" s="273" t="s">
        <v>625</v>
      </c>
      <c r="AH1224" s="273" t="s">
        <v>1510</v>
      </c>
      <c r="AI1224" s="273" t="s">
        <v>199</v>
      </c>
      <c r="AJ1224" s="273" t="s">
        <v>627</v>
      </c>
      <c r="AK1224" s="273">
        <v>212583</v>
      </c>
      <c r="BV1224" s="336" t="s">
        <v>64</v>
      </c>
      <c r="BW1224" s="337" t="s">
        <v>63</v>
      </c>
      <c r="BX1224" s="337" t="s">
        <v>165</v>
      </c>
      <c r="BY1224" s="337" t="s">
        <v>165</v>
      </c>
      <c r="BZ1224" s="337" t="s">
        <v>167</v>
      </c>
      <c r="CA1224" s="337" t="s">
        <v>168</v>
      </c>
      <c r="CB1224" s="337" t="s">
        <v>319</v>
      </c>
      <c r="CC1224" s="337" t="s">
        <v>320</v>
      </c>
      <c r="CD1224" s="338">
        <v>15</v>
      </c>
      <c r="CE1224" s="335">
        <v>44986</v>
      </c>
      <c r="CF1224" s="337">
        <v>0</v>
      </c>
      <c r="CG1224" s="337" t="s">
        <v>80</v>
      </c>
      <c r="CH1224" s="337">
        <v>0</v>
      </c>
      <c r="CI1224" s="337" t="s">
        <v>80</v>
      </c>
      <c r="CJ1224" s="337"/>
      <c r="CK1224" s="337"/>
      <c r="CL1224" s="337"/>
      <c r="CM1224" s="337" t="s">
        <v>73</v>
      </c>
      <c r="CN1224" s="337">
        <v>3</v>
      </c>
    </row>
    <row r="1225" spans="4:92">
      <c r="D1225" s="273" t="s">
        <v>83</v>
      </c>
      <c r="E1225" s="273" t="s">
        <v>194</v>
      </c>
      <c r="F1225" s="273" t="s">
        <v>385</v>
      </c>
      <c r="G1225" s="273" t="s">
        <v>772</v>
      </c>
      <c r="H1225" s="274">
        <v>45078</v>
      </c>
      <c r="I1225" s="273">
        <v>12587</v>
      </c>
      <c r="J1225" s="273">
        <v>771</v>
      </c>
      <c r="K1225" s="273">
        <v>0</v>
      </c>
      <c r="L1225" s="273" t="s">
        <v>66</v>
      </c>
      <c r="N1225" s="273" t="s">
        <v>107</v>
      </c>
      <c r="W1225" s="273">
        <v>190625</v>
      </c>
      <c r="X1225" s="273" t="s">
        <v>64</v>
      </c>
      <c r="Y1225" s="273" t="s">
        <v>75</v>
      </c>
      <c r="Z1225" s="273" t="s">
        <v>79</v>
      </c>
      <c r="AA1225" s="273" t="s">
        <v>79</v>
      </c>
      <c r="AB1225" s="274">
        <v>44958</v>
      </c>
      <c r="AC1225" s="273">
        <v>11986</v>
      </c>
      <c r="AD1225" s="273">
        <v>36</v>
      </c>
      <c r="AE1225" s="273">
        <v>0</v>
      </c>
      <c r="AF1225" s="273" t="s">
        <v>90</v>
      </c>
      <c r="AG1225" s="273" t="s">
        <v>625</v>
      </c>
      <c r="AH1225" s="273" t="s">
        <v>1512</v>
      </c>
      <c r="AI1225" s="273" t="s">
        <v>199</v>
      </c>
      <c r="AJ1225" s="273" t="s">
        <v>627</v>
      </c>
      <c r="AK1225" s="273">
        <v>212588</v>
      </c>
      <c r="BV1225" s="279" t="s">
        <v>64</v>
      </c>
      <c r="BW1225" s="280" t="s">
        <v>63</v>
      </c>
      <c r="BX1225" s="280" t="s">
        <v>165</v>
      </c>
      <c r="BY1225" s="280" t="s">
        <v>165</v>
      </c>
      <c r="BZ1225" s="280" t="s">
        <v>167</v>
      </c>
      <c r="CA1225" s="280" t="s">
        <v>168</v>
      </c>
      <c r="CB1225" s="280" t="s">
        <v>313</v>
      </c>
      <c r="CC1225" s="280" t="s">
        <v>314</v>
      </c>
      <c r="CD1225" s="281">
        <v>14</v>
      </c>
      <c r="CE1225" s="277">
        <v>44986</v>
      </c>
      <c r="CF1225" s="280">
        <v>0</v>
      </c>
      <c r="CG1225" s="280" t="s">
        <v>80</v>
      </c>
      <c r="CH1225" s="280">
        <v>0</v>
      </c>
      <c r="CI1225" s="280" t="s">
        <v>80</v>
      </c>
      <c r="CJ1225" s="280"/>
      <c r="CK1225" s="280"/>
      <c r="CL1225" s="280"/>
      <c r="CM1225" s="280" t="s">
        <v>73</v>
      </c>
      <c r="CN1225" s="280">
        <v>3</v>
      </c>
    </row>
    <row r="1226" spans="4:92">
      <c r="D1226" s="273" t="s">
        <v>83</v>
      </c>
      <c r="E1226" s="273" t="s">
        <v>194</v>
      </c>
      <c r="F1226" s="273" t="s">
        <v>385</v>
      </c>
      <c r="G1226" s="273" t="s">
        <v>772</v>
      </c>
      <c r="H1226" s="274">
        <v>45078</v>
      </c>
      <c r="I1226" s="273">
        <v>12587</v>
      </c>
      <c r="J1226" s="273">
        <v>771</v>
      </c>
      <c r="K1226" s="273">
        <v>49433.33</v>
      </c>
      <c r="L1226" s="273" t="s">
        <v>66</v>
      </c>
      <c r="M1226" s="273">
        <v>5932</v>
      </c>
      <c r="N1226" s="273" t="s">
        <v>115</v>
      </c>
      <c r="W1226" s="273">
        <v>190624</v>
      </c>
      <c r="X1226" s="273" t="s">
        <v>64</v>
      </c>
      <c r="Y1226" s="273" t="s">
        <v>75</v>
      </c>
      <c r="Z1226" s="273" t="s">
        <v>79</v>
      </c>
      <c r="AA1226" s="273" t="s">
        <v>79</v>
      </c>
      <c r="AB1226" s="274">
        <v>44958</v>
      </c>
      <c r="AC1226" s="273">
        <v>11986</v>
      </c>
      <c r="AD1226" s="273">
        <v>36</v>
      </c>
      <c r="AE1226" s="273">
        <v>0</v>
      </c>
      <c r="AF1226" s="273" t="s">
        <v>90</v>
      </c>
      <c r="AG1226" s="273" t="s">
        <v>625</v>
      </c>
      <c r="AH1226" s="273" t="s">
        <v>1513</v>
      </c>
      <c r="AI1226" s="273" t="s">
        <v>123</v>
      </c>
      <c r="AJ1226" s="273" t="s">
        <v>627</v>
      </c>
      <c r="AK1226" s="273">
        <v>212593</v>
      </c>
      <c r="BV1226" s="336" t="s">
        <v>64</v>
      </c>
      <c r="BW1226" s="337" t="s">
        <v>63</v>
      </c>
      <c r="BX1226" s="337" t="s">
        <v>165</v>
      </c>
      <c r="BY1226" s="337" t="s">
        <v>165</v>
      </c>
      <c r="BZ1226" s="337" t="s">
        <v>167</v>
      </c>
      <c r="CA1226" s="337" t="s">
        <v>168</v>
      </c>
      <c r="CB1226" s="337" t="s">
        <v>353</v>
      </c>
      <c r="CC1226" s="337" t="s">
        <v>354</v>
      </c>
      <c r="CD1226" s="338">
        <v>13</v>
      </c>
      <c r="CE1226" s="335">
        <v>44986</v>
      </c>
      <c r="CF1226" s="337">
        <v>484</v>
      </c>
      <c r="CG1226" s="337" t="s">
        <v>80</v>
      </c>
      <c r="CH1226" s="337">
        <v>484</v>
      </c>
      <c r="CI1226" s="337" t="s">
        <v>80</v>
      </c>
      <c r="CJ1226" s="337"/>
      <c r="CK1226" s="337"/>
      <c r="CL1226" s="337"/>
      <c r="CM1226" s="337" t="s">
        <v>73</v>
      </c>
      <c r="CN1226" s="337">
        <v>3</v>
      </c>
    </row>
    <row r="1227" spans="4:92">
      <c r="D1227" s="273" t="s">
        <v>83</v>
      </c>
      <c r="E1227" s="273" t="s">
        <v>194</v>
      </c>
      <c r="F1227" s="273" t="s">
        <v>385</v>
      </c>
      <c r="G1227" s="273" t="s">
        <v>772</v>
      </c>
      <c r="H1227" s="274">
        <v>45108</v>
      </c>
      <c r="I1227" s="273">
        <v>12856</v>
      </c>
      <c r="J1227" s="273">
        <v>771</v>
      </c>
      <c r="W1227" s="273">
        <v>204084</v>
      </c>
      <c r="X1227" s="273" t="s">
        <v>64</v>
      </c>
      <c r="Y1227" s="273" t="s">
        <v>75</v>
      </c>
      <c r="Z1227" s="273" t="s">
        <v>79</v>
      </c>
      <c r="AA1227" s="273" t="s">
        <v>79</v>
      </c>
      <c r="AB1227" s="274">
        <v>44958</v>
      </c>
      <c r="AC1227" s="273">
        <v>11986</v>
      </c>
      <c r="AD1227" s="273">
        <v>36</v>
      </c>
      <c r="AE1227" s="273">
        <v>2.4840000000000001E-3</v>
      </c>
      <c r="AF1227" s="273" t="s">
        <v>90</v>
      </c>
      <c r="AG1227" s="273" t="s">
        <v>625</v>
      </c>
      <c r="AH1227" s="273" t="s">
        <v>1514</v>
      </c>
      <c r="AI1227" s="273" t="s">
        <v>199</v>
      </c>
      <c r="AJ1227" s="273" t="s">
        <v>627</v>
      </c>
      <c r="AK1227" s="273">
        <v>212598</v>
      </c>
      <c r="BV1227" s="279" t="s">
        <v>64</v>
      </c>
      <c r="BW1227" s="280" t="s">
        <v>63</v>
      </c>
      <c r="BX1227" s="280" t="s">
        <v>165</v>
      </c>
      <c r="BY1227" s="280" t="s">
        <v>165</v>
      </c>
      <c r="BZ1227" s="280" t="s">
        <v>151</v>
      </c>
      <c r="CA1227" s="280" t="s">
        <v>152</v>
      </c>
      <c r="CB1227" s="280" t="s">
        <v>161</v>
      </c>
      <c r="CC1227" s="280" t="s">
        <v>162</v>
      </c>
      <c r="CD1227" s="281">
        <v>11</v>
      </c>
      <c r="CE1227" s="277">
        <v>44986</v>
      </c>
      <c r="CF1227" s="280">
        <v>1295</v>
      </c>
      <c r="CG1227" s="280" t="s">
        <v>80</v>
      </c>
      <c r="CH1227" s="280">
        <v>1295</v>
      </c>
      <c r="CI1227" s="280" t="s">
        <v>80</v>
      </c>
      <c r="CJ1227" s="280"/>
      <c r="CK1227" s="280"/>
      <c r="CL1227" s="280"/>
      <c r="CM1227" s="280" t="s">
        <v>73</v>
      </c>
      <c r="CN1227" s="280">
        <v>3</v>
      </c>
    </row>
    <row r="1228" spans="4:92">
      <c r="D1228" s="273" t="s">
        <v>83</v>
      </c>
      <c r="E1228" s="273" t="s">
        <v>194</v>
      </c>
      <c r="F1228" s="273" t="s">
        <v>385</v>
      </c>
      <c r="G1228" s="273" t="s">
        <v>772</v>
      </c>
      <c r="H1228" s="274">
        <v>45108</v>
      </c>
      <c r="I1228" s="273">
        <v>12856</v>
      </c>
      <c r="J1228" s="273">
        <v>771</v>
      </c>
      <c r="K1228" s="273">
        <v>0</v>
      </c>
      <c r="L1228" s="273" t="s">
        <v>66</v>
      </c>
      <c r="N1228" s="273" t="s">
        <v>107</v>
      </c>
      <c r="W1228" s="273">
        <v>204109</v>
      </c>
      <c r="X1228" s="273" t="s">
        <v>64</v>
      </c>
      <c r="Y1228" s="273" t="s">
        <v>75</v>
      </c>
      <c r="Z1228" s="273" t="s">
        <v>79</v>
      </c>
      <c r="AA1228" s="273" t="s">
        <v>79</v>
      </c>
      <c r="AB1228" s="274">
        <v>44958</v>
      </c>
      <c r="AC1228" s="273">
        <v>11986</v>
      </c>
      <c r="AD1228" s="273">
        <v>36</v>
      </c>
      <c r="AE1228" s="273">
        <v>9.7699999999999992E-3</v>
      </c>
      <c r="AF1228" s="273" t="s">
        <v>90</v>
      </c>
      <c r="AG1228" s="273" t="s">
        <v>625</v>
      </c>
      <c r="AH1228" s="273" t="s">
        <v>1515</v>
      </c>
      <c r="AI1228" s="273" t="s">
        <v>199</v>
      </c>
      <c r="AJ1228" s="273" t="s">
        <v>627</v>
      </c>
      <c r="AK1228" s="273">
        <v>212603</v>
      </c>
      <c r="BV1228" s="336" t="s">
        <v>64</v>
      </c>
      <c r="BW1228" s="337" t="s">
        <v>63</v>
      </c>
      <c r="BX1228" s="337" t="s">
        <v>165</v>
      </c>
      <c r="BY1228" s="337" t="s">
        <v>165</v>
      </c>
      <c r="BZ1228" s="337" t="s">
        <v>151</v>
      </c>
      <c r="CA1228" s="337" t="s">
        <v>152</v>
      </c>
      <c r="CB1228" s="337" t="s">
        <v>153</v>
      </c>
      <c r="CC1228" s="337" t="s">
        <v>154</v>
      </c>
      <c r="CD1228" s="338">
        <v>10</v>
      </c>
      <c r="CE1228" s="335">
        <v>44986</v>
      </c>
      <c r="CF1228" s="337">
        <v>3036.8</v>
      </c>
      <c r="CG1228" s="337" t="s">
        <v>80</v>
      </c>
      <c r="CH1228" s="337">
        <v>3036.8</v>
      </c>
      <c r="CI1228" s="337" t="s">
        <v>80</v>
      </c>
      <c r="CJ1228" s="337"/>
      <c r="CK1228" s="337"/>
      <c r="CL1228" s="337"/>
      <c r="CM1228" s="337" t="s">
        <v>73</v>
      </c>
      <c r="CN1228" s="337">
        <v>3</v>
      </c>
    </row>
    <row r="1229" spans="4:92">
      <c r="D1229" s="273" t="s">
        <v>83</v>
      </c>
      <c r="E1229" s="273" t="s">
        <v>194</v>
      </c>
      <c r="F1229" s="273" t="s">
        <v>385</v>
      </c>
      <c r="G1229" s="273" t="s">
        <v>450</v>
      </c>
      <c r="H1229" s="274">
        <v>44986</v>
      </c>
      <c r="I1229" s="273">
        <v>11581</v>
      </c>
      <c r="J1229" s="273">
        <v>840</v>
      </c>
      <c r="K1229" s="273">
        <v>3059.43</v>
      </c>
      <c r="L1229" s="273" t="s">
        <v>66</v>
      </c>
      <c r="M1229" s="273">
        <v>295.54000000000002</v>
      </c>
      <c r="N1229" s="273" t="s">
        <v>115</v>
      </c>
      <c r="W1229" s="273">
        <v>149760</v>
      </c>
      <c r="X1229" s="273" t="s">
        <v>64</v>
      </c>
      <c r="Y1229" s="273" t="s">
        <v>75</v>
      </c>
      <c r="Z1229" s="273" t="s">
        <v>79</v>
      </c>
      <c r="AA1229" s="273" t="s">
        <v>79</v>
      </c>
      <c r="AB1229" s="274">
        <v>44958</v>
      </c>
      <c r="AC1229" s="273">
        <v>11986</v>
      </c>
      <c r="AD1229" s="273">
        <v>36</v>
      </c>
      <c r="AE1229" s="273">
        <v>0</v>
      </c>
      <c r="AF1229" s="273" t="s">
        <v>90</v>
      </c>
      <c r="AG1229" s="273" t="s">
        <v>625</v>
      </c>
      <c r="AH1229" s="273" t="s">
        <v>1622</v>
      </c>
      <c r="AI1229" s="273" t="s">
        <v>199</v>
      </c>
      <c r="AJ1229" s="273" t="s">
        <v>627</v>
      </c>
      <c r="AK1229" s="273">
        <v>212608</v>
      </c>
      <c r="BV1229" s="279" t="s">
        <v>64</v>
      </c>
      <c r="BW1229" s="280" t="s">
        <v>63</v>
      </c>
      <c r="BX1229" s="280" t="s">
        <v>165</v>
      </c>
      <c r="BY1229" s="280" t="s">
        <v>165</v>
      </c>
      <c r="BZ1229" s="280" t="s">
        <v>167</v>
      </c>
      <c r="CA1229" s="280" t="s">
        <v>168</v>
      </c>
      <c r="CB1229" s="280" t="s">
        <v>169</v>
      </c>
      <c r="CC1229" s="280" t="s">
        <v>170</v>
      </c>
      <c r="CD1229" s="281">
        <v>12</v>
      </c>
      <c r="CE1229" s="277">
        <v>44986</v>
      </c>
      <c r="CF1229" s="280">
        <v>0</v>
      </c>
      <c r="CG1229" s="280" t="s">
        <v>80</v>
      </c>
      <c r="CH1229" s="280">
        <v>0</v>
      </c>
      <c r="CI1229" s="280" t="s">
        <v>80</v>
      </c>
      <c r="CJ1229" s="280"/>
      <c r="CK1229" s="280"/>
      <c r="CL1229" s="280"/>
      <c r="CM1229" s="280" t="s">
        <v>73</v>
      </c>
      <c r="CN1229" s="280">
        <v>3</v>
      </c>
    </row>
    <row r="1230" spans="4:92">
      <c r="D1230" s="273" t="s">
        <v>83</v>
      </c>
      <c r="E1230" s="273" t="s">
        <v>194</v>
      </c>
      <c r="F1230" s="273" t="s">
        <v>385</v>
      </c>
      <c r="G1230" s="273" t="s">
        <v>450</v>
      </c>
      <c r="H1230" s="274">
        <v>44986</v>
      </c>
      <c r="I1230" s="273">
        <v>11581</v>
      </c>
      <c r="J1230" s="273">
        <v>840</v>
      </c>
      <c r="K1230" s="273">
        <v>0</v>
      </c>
      <c r="L1230" s="273" t="s">
        <v>66</v>
      </c>
      <c r="N1230" s="273" t="s">
        <v>107</v>
      </c>
      <c r="W1230" s="273">
        <v>149761</v>
      </c>
      <c r="X1230" s="273" t="s">
        <v>64</v>
      </c>
      <c r="Y1230" s="273" t="s">
        <v>75</v>
      </c>
      <c r="Z1230" s="273" t="s">
        <v>79</v>
      </c>
      <c r="AA1230" s="273" t="s">
        <v>79</v>
      </c>
      <c r="AB1230" s="274">
        <v>44958</v>
      </c>
      <c r="AC1230" s="273">
        <v>11986</v>
      </c>
      <c r="AD1230" s="273">
        <v>36</v>
      </c>
      <c r="AE1230" s="273">
        <v>28.734749999999998</v>
      </c>
      <c r="AF1230" s="273" t="s">
        <v>90</v>
      </c>
      <c r="AG1230" s="273" t="s">
        <v>625</v>
      </c>
      <c r="AH1230" s="273" t="s">
        <v>1623</v>
      </c>
      <c r="AI1230" s="273" t="s">
        <v>123</v>
      </c>
      <c r="AJ1230" s="273" t="s">
        <v>627</v>
      </c>
      <c r="AK1230" s="273">
        <v>212613</v>
      </c>
      <c r="BV1230" s="336" t="s">
        <v>64</v>
      </c>
      <c r="BW1230" s="337" t="s">
        <v>63</v>
      </c>
      <c r="BX1230" s="337" t="s">
        <v>165</v>
      </c>
      <c r="BY1230" s="337" t="s">
        <v>165</v>
      </c>
      <c r="BZ1230" s="337" t="s">
        <v>126</v>
      </c>
      <c r="CA1230" s="337" t="s">
        <v>127</v>
      </c>
      <c r="CB1230" s="337" t="s">
        <v>133</v>
      </c>
      <c r="CC1230" s="337" t="s">
        <v>134</v>
      </c>
      <c r="CD1230" s="338">
        <v>7</v>
      </c>
      <c r="CE1230" s="335">
        <v>44986</v>
      </c>
      <c r="CF1230" s="337"/>
      <c r="CG1230" s="337"/>
      <c r="CH1230" s="337"/>
      <c r="CI1230" s="337" t="s">
        <v>104</v>
      </c>
      <c r="CJ1230" s="337"/>
      <c r="CK1230" s="337"/>
      <c r="CL1230" s="337"/>
      <c r="CM1230" s="337" t="s">
        <v>73</v>
      </c>
      <c r="CN1230" s="337">
        <v>3</v>
      </c>
    </row>
    <row r="1231" spans="4:92">
      <c r="D1231" s="273" t="s">
        <v>83</v>
      </c>
      <c r="E1231" s="273" t="s">
        <v>194</v>
      </c>
      <c r="F1231" s="273" t="s">
        <v>385</v>
      </c>
      <c r="G1231" s="273" t="s">
        <v>450</v>
      </c>
      <c r="H1231" s="274">
        <v>45017</v>
      </c>
      <c r="I1231" s="273">
        <v>11743</v>
      </c>
      <c r="J1231" s="273">
        <v>840</v>
      </c>
      <c r="W1231" s="273">
        <v>154434</v>
      </c>
      <c r="X1231" s="273" t="s">
        <v>64</v>
      </c>
      <c r="Y1231" s="273" t="s">
        <v>75</v>
      </c>
      <c r="Z1231" s="273" t="s">
        <v>79</v>
      </c>
      <c r="AA1231" s="273" t="s">
        <v>79</v>
      </c>
      <c r="AB1231" s="274">
        <v>44958</v>
      </c>
      <c r="AC1231" s="273">
        <v>11986</v>
      </c>
      <c r="AD1231" s="273">
        <v>36</v>
      </c>
      <c r="AE1231" s="273">
        <v>2.6110000000000002</v>
      </c>
      <c r="AF1231" s="273" t="s">
        <v>90</v>
      </c>
      <c r="AG1231" s="273" t="s">
        <v>625</v>
      </c>
      <c r="AH1231" s="273" t="s">
        <v>1624</v>
      </c>
      <c r="AI1231" s="273" t="s">
        <v>123</v>
      </c>
      <c r="AJ1231" s="273" t="s">
        <v>627</v>
      </c>
      <c r="AK1231" s="273">
        <v>212618</v>
      </c>
      <c r="BV1231" s="279" t="s">
        <v>64</v>
      </c>
      <c r="BW1231" s="280" t="s">
        <v>63</v>
      </c>
      <c r="BX1231" s="280" t="s">
        <v>165</v>
      </c>
      <c r="BY1231" s="280" t="s">
        <v>165</v>
      </c>
      <c r="BZ1231" s="280" t="s">
        <v>138</v>
      </c>
      <c r="CA1231" s="280" t="s">
        <v>139</v>
      </c>
      <c r="CB1231" s="280" t="s">
        <v>140</v>
      </c>
      <c r="CC1231" s="280" t="s">
        <v>141</v>
      </c>
      <c r="CD1231" s="281">
        <v>9</v>
      </c>
      <c r="CE1231" s="277">
        <v>44986</v>
      </c>
      <c r="CF1231" s="280">
        <v>158</v>
      </c>
      <c r="CG1231" s="280" t="s">
        <v>80</v>
      </c>
      <c r="CH1231" s="280">
        <v>158</v>
      </c>
      <c r="CI1231" s="280" t="s">
        <v>80</v>
      </c>
      <c r="CJ1231" s="280"/>
      <c r="CK1231" s="280"/>
      <c r="CL1231" s="280"/>
      <c r="CM1231" s="280" t="s">
        <v>73</v>
      </c>
      <c r="CN1231" s="280">
        <v>3</v>
      </c>
    </row>
    <row r="1232" spans="4:92">
      <c r="D1232" s="273" t="s">
        <v>83</v>
      </c>
      <c r="E1232" s="273" t="s">
        <v>194</v>
      </c>
      <c r="F1232" s="273" t="s">
        <v>385</v>
      </c>
      <c r="G1232" s="273" t="s">
        <v>450</v>
      </c>
      <c r="H1232" s="274">
        <v>45017</v>
      </c>
      <c r="I1232" s="273">
        <v>11743</v>
      </c>
      <c r="J1232" s="273">
        <v>840</v>
      </c>
      <c r="K1232" s="273">
        <v>3059.43</v>
      </c>
      <c r="L1232" s="273" t="s">
        <v>66</v>
      </c>
      <c r="M1232" s="273">
        <v>295.54000000000002</v>
      </c>
      <c r="N1232" s="273" t="s">
        <v>115</v>
      </c>
      <c r="W1232" s="273">
        <v>154458</v>
      </c>
      <c r="X1232" s="273" t="s">
        <v>64</v>
      </c>
      <c r="Y1232" s="273" t="s">
        <v>75</v>
      </c>
      <c r="Z1232" s="273" t="s">
        <v>79</v>
      </c>
      <c r="AA1232" s="273" t="s">
        <v>79</v>
      </c>
      <c r="AB1232" s="274">
        <v>44958</v>
      </c>
      <c r="AC1232" s="273">
        <v>11986</v>
      </c>
      <c r="AD1232" s="273">
        <v>36</v>
      </c>
      <c r="AE1232" s="273">
        <v>3.4849999999999999E-2</v>
      </c>
      <c r="AF1232" s="273" t="s">
        <v>90</v>
      </c>
      <c r="AG1232" s="273" t="s">
        <v>625</v>
      </c>
      <c r="AH1232" s="273" t="s">
        <v>1625</v>
      </c>
      <c r="AI1232" s="273" t="s">
        <v>199</v>
      </c>
      <c r="AJ1232" s="273" t="s">
        <v>627</v>
      </c>
      <c r="AK1232" s="273">
        <v>212623</v>
      </c>
      <c r="BV1232" s="336" t="s">
        <v>64</v>
      </c>
      <c r="BW1232" s="337" t="s">
        <v>63</v>
      </c>
      <c r="BX1232" s="337" t="s">
        <v>165</v>
      </c>
      <c r="BY1232" s="337" t="s">
        <v>165</v>
      </c>
      <c r="BZ1232" s="337" t="s">
        <v>126</v>
      </c>
      <c r="CA1232" s="337" t="s">
        <v>127</v>
      </c>
      <c r="CB1232" s="337" t="s">
        <v>128</v>
      </c>
      <c r="CC1232" s="337" t="s">
        <v>129</v>
      </c>
      <c r="CD1232" s="338">
        <v>6</v>
      </c>
      <c r="CE1232" s="335">
        <v>44986</v>
      </c>
      <c r="CF1232" s="337"/>
      <c r="CG1232" s="337"/>
      <c r="CH1232" s="337"/>
      <c r="CI1232" s="337" t="s">
        <v>80</v>
      </c>
      <c r="CJ1232" s="337"/>
      <c r="CK1232" s="337"/>
      <c r="CL1232" s="337"/>
      <c r="CM1232" s="337" t="s">
        <v>73</v>
      </c>
      <c r="CN1232" s="337">
        <v>3</v>
      </c>
    </row>
    <row r="1233" spans="4:92">
      <c r="D1233" s="273" t="s">
        <v>83</v>
      </c>
      <c r="E1233" s="273" t="s">
        <v>194</v>
      </c>
      <c r="F1233" s="273" t="s">
        <v>385</v>
      </c>
      <c r="G1233" s="273" t="s">
        <v>450</v>
      </c>
      <c r="H1233" s="274">
        <v>45017</v>
      </c>
      <c r="I1233" s="273">
        <v>11743</v>
      </c>
      <c r="J1233" s="273">
        <v>840</v>
      </c>
      <c r="K1233" s="273">
        <v>0</v>
      </c>
      <c r="L1233" s="273" t="s">
        <v>66</v>
      </c>
      <c r="N1233" s="273" t="s">
        <v>107</v>
      </c>
      <c r="W1233" s="273">
        <v>154459</v>
      </c>
      <c r="X1233" s="273" t="s">
        <v>64</v>
      </c>
      <c r="Y1233" s="273" t="s">
        <v>75</v>
      </c>
      <c r="Z1233" s="273" t="s">
        <v>79</v>
      </c>
      <c r="AA1233" s="273" t="s">
        <v>79</v>
      </c>
      <c r="AB1233" s="274">
        <v>44958</v>
      </c>
      <c r="AC1233" s="273">
        <v>11986</v>
      </c>
      <c r="AD1233" s="273">
        <v>36</v>
      </c>
      <c r="AE1233" s="273">
        <v>8.6999999999999994E-2</v>
      </c>
      <c r="AF1233" s="273" t="s">
        <v>90</v>
      </c>
      <c r="AG1233" s="273" t="s">
        <v>625</v>
      </c>
      <c r="AH1233" s="273" t="s">
        <v>1626</v>
      </c>
      <c r="AI1233" s="273" t="s">
        <v>123</v>
      </c>
      <c r="AJ1233" s="273" t="s">
        <v>627</v>
      </c>
      <c r="AK1233" s="273">
        <v>212628</v>
      </c>
      <c r="BV1233" s="279" t="s">
        <v>64</v>
      </c>
      <c r="BW1233" s="280" t="s">
        <v>63</v>
      </c>
      <c r="BX1233" s="280" t="s">
        <v>165</v>
      </c>
      <c r="BY1233" s="280" t="s">
        <v>165</v>
      </c>
      <c r="BZ1233" s="280" t="s">
        <v>110</v>
      </c>
      <c r="CA1233" s="280" t="s">
        <v>111</v>
      </c>
      <c r="CB1233" s="280" t="s">
        <v>117</v>
      </c>
      <c r="CC1233" s="280" t="s">
        <v>118</v>
      </c>
      <c r="CD1233" s="281">
        <v>5</v>
      </c>
      <c r="CE1233" s="277">
        <v>44986</v>
      </c>
      <c r="CF1233" s="280"/>
      <c r="CG1233" s="280"/>
      <c r="CH1233" s="280"/>
      <c r="CI1233" s="280" t="s">
        <v>104</v>
      </c>
      <c r="CJ1233" s="280"/>
      <c r="CK1233" s="280"/>
      <c r="CL1233" s="280"/>
      <c r="CM1233" s="280" t="s">
        <v>73</v>
      </c>
      <c r="CN1233" s="280">
        <v>3</v>
      </c>
    </row>
    <row r="1234" spans="4:92">
      <c r="D1234" s="273" t="s">
        <v>83</v>
      </c>
      <c r="E1234" s="273" t="s">
        <v>194</v>
      </c>
      <c r="F1234" s="273" t="s">
        <v>385</v>
      </c>
      <c r="G1234" s="273" t="s">
        <v>450</v>
      </c>
      <c r="H1234" s="274">
        <v>45047</v>
      </c>
      <c r="I1234" s="273">
        <v>12363</v>
      </c>
      <c r="J1234" s="273">
        <v>840</v>
      </c>
      <c r="W1234" s="273">
        <v>180028</v>
      </c>
      <c r="X1234" s="273" t="s">
        <v>64</v>
      </c>
      <c r="Y1234" s="273" t="s">
        <v>75</v>
      </c>
      <c r="Z1234" s="273" t="s">
        <v>79</v>
      </c>
      <c r="AA1234" s="273" t="s">
        <v>79</v>
      </c>
      <c r="AB1234" s="274">
        <v>44958</v>
      </c>
      <c r="AC1234" s="273">
        <v>11986</v>
      </c>
      <c r="AD1234" s="273">
        <v>36</v>
      </c>
      <c r="AE1234" s="273">
        <v>1.5266E-2</v>
      </c>
      <c r="AF1234" s="273" t="s">
        <v>90</v>
      </c>
      <c r="AG1234" s="273" t="s">
        <v>625</v>
      </c>
      <c r="AH1234" s="273" t="s">
        <v>1627</v>
      </c>
      <c r="AI1234" s="273" t="s">
        <v>123</v>
      </c>
      <c r="AJ1234" s="273" t="s">
        <v>627</v>
      </c>
      <c r="AK1234" s="273">
        <v>212633</v>
      </c>
      <c r="BV1234" s="336" t="s">
        <v>64</v>
      </c>
      <c r="BW1234" s="337" t="s">
        <v>63</v>
      </c>
      <c r="BX1234" s="337" t="s">
        <v>252</v>
      </c>
      <c r="BY1234" s="337" t="s">
        <v>257</v>
      </c>
      <c r="BZ1234" s="337" t="s">
        <v>167</v>
      </c>
      <c r="CA1234" s="337" t="s">
        <v>168</v>
      </c>
      <c r="CB1234" s="337" t="s">
        <v>169</v>
      </c>
      <c r="CC1234" s="337" t="s">
        <v>170</v>
      </c>
      <c r="CD1234" s="338">
        <v>12</v>
      </c>
      <c r="CE1234" s="335">
        <v>45017</v>
      </c>
      <c r="CF1234" s="337">
        <v>344</v>
      </c>
      <c r="CG1234" s="337" t="s">
        <v>90</v>
      </c>
      <c r="CH1234" s="337">
        <v>344</v>
      </c>
      <c r="CI1234" s="337" t="s">
        <v>80</v>
      </c>
      <c r="CJ1234" s="337"/>
      <c r="CK1234" s="337"/>
      <c r="CL1234" s="337"/>
      <c r="CM1234" s="337" t="s">
        <v>73</v>
      </c>
      <c r="CN1234" s="337">
        <v>3</v>
      </c>
    </row>
    <row r="1235" spans="4:92">
      <c r="D1235" s="273" t="s">
        <v>83</v>
      </c>
      <c r="E1235" s="273" t="s">
        <v>194</v>
      </c>
      <c r="F1235" s="273" t="s">
        <v>385</v>
      </c>
      <c r="G1235" s="273" t="s">
        <v>450</v>
      </c>
      <c r="H1235" s="274">
        <v>45047</v>
      </c>
      <c r="I1235" s="273">
        <v>12363</v>
      </c>
      <c r="J1235" s="273">
        <v>840</v>
      </c>
      <c r="K1235" s="273">
        <v>3059.43</v>
      </c>
      <c r="L1235" s="273" t="s">
        <v>66</v>
      </c>
      <c r="M1235" s="273">
        <v>295.54000000000002</v>
      </c>
      <c r="N1235" s="273" t="s">
        <v>115</v>
      </c>
      <c r="W1235" s="273">
        <v>180052</v>
      </c>
      <c r="X1235" s="273" t="s">
        <v>64</v>
      </c>
      <c r="Y1235" s="273" t="s">
        <v>75</v>
      </c>
      <c r="Z1235" s="273" t="s">
        <v>79</v>
      </c>
      <c r="AA1235" s="273" t="s">
        <v>79</v>
      </c>
      <c r="AB1235" s="274">
        <v>44958</v>
      </c>
      <c r="AC1235" s="273">
        <v>11986</v>
      </c>
      <c r="AD1235" s="273">
        <v>36</v>
      </c>
      <c r="AE1235" s="273">
        <v>3.5869999999999999E-2</v>
      </c>
      <c r="AF1235" s="273" t="s">
        <v>90</v>
      </c>
      <c r="AG1235" s="273" t="s">
        <v>625</v>
      </c>
      <c r="AH1235" s="273" t="s">
        <v>1628</v>
      </c>
      <c r="AI1235" s="273" t="s">
        <v>123</v>
      </c>
      <c r="AJ1235" s="273" t="s">
        <v>627</v>
      </c>
      <c r="AK1235" s="273">
        <v>212638</v>
      </c>
      <c r="BV1235" s="279" t="s">
        <v>64</v>
      </c>
      <c r="BW1235" s="280" t="s">
        <v>63</v>
      </c>
      <c r="BX1235" s="280" t="s">
        <v>252</v>
      </c>
      <c r="BY1235" s="280" t="s">
        <v>257</v>
      </c>
      <c r="BZ1235" s="280" t="s">
        <v>151</v>
      </c>
      <c r="CA1235" s="280" t="s">
        <v>152</v>
      </c>
      <c r="CB1235" s="280" t="s">
        <v>161</v>
      </c>
      <c r="CC1235" s="280" t="s">
        <v>162</v>
      </c>
      <c r="CD1235" s="281">
        <v>11</v>
      </c>
      <c r="CE1235" s="277">
        <v>45017</v>
      </c>
      <c r="CF1235" s="280">
        <v>576</v>
      </c>
      <c r="CG1235" s="280" t="s">
        <v>90</v>
      </c>
      <c r="CH1235" s="280">
        <v>576</v>
      </c>
      <c r="CI1235" s="280" t="s">
        <v>80</v>
      </c>
      <c r="CJ1235" s="280"/>
      <c r="CK1235" s="280"/>
      <c r="CL1235" s="280"/>
      <c r="CM1235" s="280" t="s">
        <v>73</v>
      </c>
      <c r="CN1235" s="280">
        <v>3</v>
      </c>
    </row>
    <row r="1236" spans="4:92">
      <c r="D1236" s="273" t="s">
        <v>83</v>
      </c>
      <c r="E1236" s="273" t="s">
        <v>194</v>
      </c>
      <c r="F1236" s="273" t="s">
        <v>385</v>
      </c>
      <c r="G1236" s="273" t="s">
        <v>450</v>
      </c>
      <c r="H1236" s="274">
        <v>45047</v>
      </c>
      <c r="I1236" s="273">
        <v>12363</v>
      </c>
      <c r="J1236" s="273">
        <v>840</v>
      </c>
      <c r="K1236" s="273">
        <v>0</v>
      </c>
      <c r="L1236" s="273" t="s">
        <v>66</v>
      </c>
      <c r="N1236" s="273" t="s">
        <v>107</v>
      </c>
      <c r="W1236" s="273">
        <v>180053</v>
      </c>
      <c r="X1236" s="273" t="s">
        <v>64</v>
      </c>
      <c r="Y1236" s="273" t="s">
        <v>75</v>
      </c>
      <c r="Z1236" s="273" t="s">
        <v>79</v>
      </c>
      <c r="AA1236" s="273" t="s">
        <v>79</v>
      </c>
      <c r="AB1236" s="274">
        <v>44958</v>
      </c>
      <c r="AC1236" s="273">
        <v>11986</v>
      </c>
      <c r="AD1236" s="273">
        <v>36</v>
      </c>
      <c r="AE1236" s="273">
        <v>1.0109999999999999</v>
      </c>
      <c r="AF1236" s="273" t="s">
        <v>90</v>
      </c>
      <c r="AG1236" s="273" t="s">
        <v>625</v>
      </c>
      <c r="AH1236" s="273" t="s">
        <v>1629</v>
      </c>
      <c r="AI1236" s="273" t="s">
        <v>199</v>
      </c>
      <c r="AJ1236" s="273" t="s">
        <v>627</v>
      </c>
      <c r="AK1236" s="273">
        <v>212643</v>
      </c>
      <c r="BV1236" s="336" t="s">
        <v>64</v>
      </c>
      <c r="BW1236" s="337" t="s">
        <v>63</v>
      </c>
      <c r="BX1236" s="337" t="s">
        <v>252</v>
      </c>
      <c r="BY1236" s="337" t="s">
        <v>257</v>
      </c>
      <c r="BZ1236" s="337" t="s">
        <v>151</v>
      </c>
      <c r="CA1236" s="337" t="s">
        <v>152</v>
      </c>
      <c r="CB1236" s="337" t="s">
        <v>153</v>
      </c>
      <c r="CC1236" s="337" t="s">
        <v>154</v>
      </c>
      <c r="CD1236" s="338">
        <v>10</v>
      </c>
      <c r="CE1236" s="335">
        <v>45017</v>
      </c>
      <c r="CF1236" s="337">
        <v>549</v>
      </c>
      <c r="CG1236" s="337" t="s">
        <v>90</v>
      </c>
      <c r="CH1236" s="337">
        <v>549</v>
      </c>
      <c r="CI1236" s="337" t="s">
        <v>80</v>
      </c>
      <c r="CJ1236" s="337"/>
      <c r="CK1236" s="337"/>
      <c r="CL1236" s="337"/>
      <c r="CM1236" s="337" t="s">
        <v>73</v>
      </c>
      <c r="CN1236" s="337">
        <v>3</v>
      </c>
    </row>
    <row r="1237" spans="4:92">
      <c r="D1237" s="273" t="s">
        <v>83</v>
      </c>
      <c r="E1237" s="273" t="s">
        <v>194</v>
      </c>
      <c r="F1237" s="273" t="s">
        <v>385</v>
      </c>
      <c r="G1237" s="273" t="s">
        <v>450</v>
      </c>
      <c r="H1237" s="274">
        <v>45078</v>
      </c>
      <c r="I1237" s="273">
        <v>12632</v>
      </c>
      <c r="J1237" s="273">
        <v>840</v>
      </c>
      <c r="W1237" s="273">
        <v>191864</v>
      </c>
      <c r="X1237" s="273" t="s">
        <v>64</v>
      </c>
      <c r="Y1237" s="273" t="s">
        <v>75</v>
      </c>
      <c r="Z1237" s="273" t="s">
        <v>231</v>
      </c>
      <c r="AA1237" s="273" t="s">
        <v>231</v>
      </c>
      <c r="AB1237" s="274">
        <v>44986</v>
      </c>
      <c r="AC1237" s="273">
        <v>12017</v>
      </c>
      <c r="AD1237" s="273">
        <v>24</v>
      </c>
      <c r="AE1237" s="273">
        <v>104.59</v>
      </c>
      <c r="AF1237" s="273" t="s">
        <v>90</v>
      </c>
      <c r="AG1237" s="273" t="s">
        <v>781</v>
      </c>
      <c r="AH1237" s="273" t="s">
        <v>1492</v>
      </c>
      <c r="AI1237" s="273" t="s">
        <v>123</v>
      </c>
      <c r="AJ1237" s="273" t="s">
        <v>214</v>
      </c>
      <c r="AK1237" s="273">
        <v>287431</v>
      </c>
      <c r="BV1237" s="279" t="s">
        <v>64</v>
      </c>
      <c r="BW1237" s="280" t="s">
        <v>63</v>
      </c>
      <c r="BX1237" s="280" t="s">
        <v>252</v>
      </c>
      <c r="BY1237" s="280" t="s">
        <v>257</v>
      </c>
      <c r="BZ1237" s="280" t="s">
        <v>167</v>
      </c>
      <c r="CA1237" s="280" t="s">
        <v>168</v>
      </c>
      <c r="CB1237" s="280" t="s">
        <v>353</v>
      </c>
      <c r="CC1237" s="280" t="s">
        <v>354</v>
      </c>
      <c r="CD1237" s="281">
        <v>13</v>
      </c>
      <c r="CE1237" s="277">
        <v>45017</v>
      </c>
      <c r="CF1237" s="280">
        <v>0</v>
      </c>
      <c r="CG1237" s="280" t="s">
        <v>90</v>
      </c>
      <c r="CH1237" s="280">
        <v>0</v>
      </c>
      <c r="CI1237" s="280" t="s">
        <v>80</v>
      </c>
      <c r="CJ1237" s="280"/>
      <c r="CK1237" s="280"/>
      <c r="CL1237" s="280"/>
      <c r="CM1237" s="280" t="s">
        <v>73</v>
      </c>
      <c r="CN1237" s="280">
        <v>3</v>
      </c>
    </row>
    <row r="1238" spans="4:92">
      <c r="D1238" s="273" t="s">
        <v>83</v>
      </c>
      <c r="E1238" s="273" t="s">
        <v>194</v>
      </c>
      <c r="F1238" s="273" t="s">
        <v>385</v>
      </c>
      <c r="G1238" s="273" t="s">
        <v>450</v>
      </c>
      <c r="H1238" s="274">
        <v>45078</v>
      </c>
      <c r="I1238" s="273">
        <v>12632</v>
      </c>
      <c r="J1238" s="273">
        <v>840</v>
      </c>
      <c r="K1238" s="273">
        <v>3059.43</v>
      </c>
      <c r="L1238" s="273" t="s">
        <v>66</v>
      </c>
      <c r="M1238" s="273">
        <v>295.54000000000002</v>
      </c>
      <c r="N1238" s="273" t="s">
        <v>115</v>
      </c>
      <c r="W1238" s="273">
        <v>191888</v>
      </c>
      <c r="X1238" s="273" t="s">
        <v>64</v>
      </c>
      <c r="Y1238" s="273" t="s">
        <v>75</v>
      </c>
      <c r="Z1238" s="273" t="s">
        <v>231</v>
      </c>
      <c r="AA1238" s="273" t="s">
        <v>231</v>
      </c>
      <c r="AB1238" s="274">
        <v>44986</v>
      </c>
      <c r="AC1238" s="273">
        <v>12017</v>
      </c>
      <c r="AD1238" s="273">
        <v>24</v>
      </c>
      <c r="AE1238" s="273">
        <v>194.935</v>
      </c>
      <c r="AF1238" s="273" t="s">
        <v>90</v>
      </c>
      <c r="AG1238" s="273" t="s">
        <v>121</v>
      </c>
      <c r="AH1238" s="273" t="s">
        <v>1532</v>
      </c>
      <c r="AI1238" s="273" t="s">
        <v>123</v>
      </c>
      <c r="AJ1238" s="273" t="s">
        <v>124</v>
      </c>
      <c r="AK1238" s="273">
        <v>287760</v>
      </c>
      <c r="BV1238" s="336" t="s">
        <v>64</v>
      </c>
      <c r="BW1238" s="337" t="s">
        <v>63</v>
      </c>
      <c r="BX1238" s="337" t="s">
        <v>252</v>
      </c>
      <c r="BY1238" s="337" t="s">
        <v>257</v>
      </c>
      <c r="BZ1238" s="337" t="s">
        <v>167</v>
      </c>
      <c r="CA1238" s="337" t="s">
        <v>168</v>
      </c>
      <c r="CB1238" s="337" t="s">
        <v>313</v>
      </c>
      <c r="CC1238" s="337" t="s">
        <v>314</v>
      </c>
      <c r="CD1238" s="338">
        <v>14</v>
      </c>
      <c r="CE1238" s="335">
        <v>45017</v>
      </c>
      <c r="CF1238" s="337">
        <v>182</v>
      </c>
      <c r="CG1238" s="337" t="s">
        <v>90</v>
      </c>
      <c r="CH1238" s="337">
        <v>182</v>
      </c>
      <c r="CI1238" s="337" t="s">
        <v>80</v>
      </c>
      <c r="CJ1238" s="337"/>
      <c r="CK1238" s="337"/>
      <c r="CL1238" s="337"/>
      <c r="CM1238" s="337" t="s">
        <v>73</v>
      </c>
      <c r="CN1238" s="337">
        <v>3</v>
      </c>
    </row>
    <row r="1239" spans="4:92">
      <c r="D1239" s="273" t="s">
        <v>83</v>
      </c>
      <c r="E1239" s="273" t="s">
        <v>194</v>
      </c>
      <c r="F1239" s="273" t="s">
        <v>385</v>
      </c>
      <c r="G1239" s="273" t="s">
        <v>450</v>
      </c>
      <c r="H1239" s="274">
        <v>45078</v>
      </c>
      <c r="I1239" s="273">
        <v>12632</v>
      </c>
      <c r="J1239" s="273">
        <v>840</v>
      </c>
      <c r="K1239" s="273">
        <v>0</v>
      </c>
      <c r="L1239" s="273" t="s">
        <v>66</v>
      </c>
      <c r="N1239" s="273" t="s">
        <v>107</v>
      </c>
      <c r="W1239" s="273">
        <v>191889</v>
      </c>
      <c r="X1239" s="273" t="s">
        <v>64</v>
      </c>
      <c r="Y1239" s="273" t="s">
        <v>75</v>
      </c>
      <c r="Z1239" s="273" t="s">
        <v>231</v>
      </c>
      <c r="AA1239" s="273" t="s">
        <v>231</v>
      </c>
      <c r="AB1239" s="274">
        <v>44986</v>
      </c>
      <c r="AC1239" s="273">
        <v>12017</v>
      </c>
      <c r="AD1239" s="273">
        <v>24</v>
      </c>
      <c r="AE1239" s="273">
        <v>18.510000000000002</v>
      </c>
      <c r="AF1239" s="273" t="s">
        <v>90</v>
      </c>
      <c r="AG1239" s="273" t="s">
        <v>1635</v>
      </c>
      <c r="AH1239" s="273" t="s">
        <v>1636</v>
      </c>
      <c r="AI1239" s="273" t="s">
        <v>123</v>
      </c>
      <c r="AJ1239" s="273" t="s">
        <v>200</v>
      </c>
      <c r="AK1239" s="273">
        <v>287438</v>
      </c>
      <c r="BV1239" s="279" t="s">
        <v>64</v>
      </c>
      <c r="BW1239" s="280" t="s">
        <v>63</v>
      </c>
      <c r="BX1239" s="280" t="s">
        <v>252</v>
      </c>
      <c r="BY1239" s="280" t="s">
        <v>257</v>
      </c>
      <c r="BZ1239" s="280" t="s">
        <v>167</v>
      </c>
      <c r="CA1239" s="280" t="s">
        <v>168</v>
      </c>
      <c r="CB1239" s="280" t="s">
        <v>319</v>
      </c>
      <c r="CC1239" s="280" t="s">
        <v>320</v>
      </c>
      <c r="CD1239" s="281">
        <v>15</v>
      </c>
      <c r="CE1239" s="277">
        <v>45017</v>
      </c>
      <c r="CF1239" s="280">
        <v>3329</v>
      </c>
      <c r="CG1239" s="280" t="s">
        <v>90</v>
      </c>
      <c r="CH1239" s="280">
        <v>3329</v>
      </c>
      <c r="CI1239" s="280" t="s">
        <v>80</v>
      </c>
      <c r="CJ1239" s="280"/>
      <c r="CK1239" s="280"/>
      <c r="CL1239" s="280"/>
      <c r="CM1239" s="280" t="s">
        <v>73</v>
      </c>
      <c r="CN1239" s="280">
        <v>3</v>
      </c>
    </row>
    <row r="1240" spans="4:92">
      <c r="D1240" s="273" t="s">
        <v>83</v>
      </c>
      <c r="E1240" s="273" t="s">
        <v>194</v>
      </c>
      <c r="F1240" s="273" t="s">
        <v>385</v>
      </c>
      <c r="G1240" s="273" t="s">
        <v>450</v>
      </c>
      <c r="H1240" s="274">
        <v>45108</v>
      </c>
      <c r="I1240" s="273">
        <v>12901</v>
      </c>
      <c r="J1240" s="273">
        <v>840</v>
      </c>
      <c r="W1240" s="273">
        <v>205348</v>
      </c>
      <c r="X1240" s="273" t="s">
        <v>64</v>
      </c>
      <c r="Y1240" s="273" t="s">
        <v>75</v>
      </c>
      <c r="Z1240" s="273" t="s">
        <v>231</v>
      </c>
      <c r="AA1240" s="273" t="s">
        <v>231</v>
      </c>
      <c r="AB1240" s="274">
        <v>44986</v>
      </c>
      <c r="AC1240" s="273">
        <v>12017</v>
      </c>
      <c r="AD1240" s="273">
        <v>24</v>
      </c>
      <c r="AE1240" s="273">
        <v>132.16300000000001</v>
      </c>
      <c r="AF1240" s="273" t="s">
        <v>90</v>
      </c>
      <c r="AG1240" s="273" t="s">
        <v>1637</v>
      </c>
      <c r="AH1240" s="273" t="s">
        <v>1638</v>
      </c>
      <c r="AI1240" s="273" t="s">
        <v>123</v>
      </c>
      <c r="AJ1240" s="273" t="s">
        <v>200</v>
      </c>
      <c r="AK1240" s="273">
        <v>287444</v>
      </c>
      <c r="BV1240" s="336" t="s">
        <v>64</v>
      </c>
      <c r="BW1240" s="337" t="s">
        <v>63</v>
      </c>
      <c r="BX1240" s="337" t="s">
        <v>252</v>
      </c>
      <c r="BY1240" s="337" t="s">
        <v>257</v>
      </c>
      <c r="BZ1240" s="337" t="s">
        <v>138</v>
      </c>
      <c r="CA1240" s="337" t="s">
        <v>139</v>
      </c>
      <c r="CB1240" s="337" t="s">
        <v>190</v>
      </c>
      <c r="CC1240" s="337" t="s">
        <v>191</v>
      </c>
      <c r="CD1240" s="338">
        <v>8</v>
      </c>
      <c r="CE1240" s="335">
        <v>45017</v>
      </c>
      <c r="CF1240" s="337">
        <v>14002</v>
      </c>
      <c r="CG1240" s="337" t="s">
        <v>90</v>
      </c>
      <c r="CH1240" s="337">
        <v>14002</v>
      </c>
      <c r="CI1240" s="337" t="s">
        <v>80</v>
      </c>
      <c r="CJ1240" s="337"/>
      <c r="CK1240" s="337"/>
      <c r="CL1240" s="337"/>
      <c r="CM1240" s="337" t="s">
        <v>73</v>
      </c>
      <c r="CN1240" s="337">
        <v>3</v>
      </c>
    </row>
    <row r="1241" spans="4:92">
      <c r="D1241" s="273" t="s">
        <v>83</v>
      </c>
      <c r="E1241" s="273" t="s">
        <v>194</v>
      </c>
      <c r="F1241" s="273" t="s">
        <v>385</v>
      </c>
      <c r="G1241" s="273" t="s">
        <v>450</v>
      </c>
      <c r="H1241" s="274">
        <v>45108</v>
      </c>
      <c r="I1241" s="273">
        <v>12901</v>
      </c>
      <c r="J1241" s="273">
        <v>840</v>
      </c>
      <c r="K1241" s="273">
        <v>3059.43</v>
      </c>
      <c r="L1241" s="273" t="s">
        <v>66</v>
      </c>
      <c r="M1241" s="273">
        <v>295.54000000000002</v>
      </c>
      <c r="N1241" s="273" t="s">
        <v>115</v>
      </c>
      <c r="W1241" s="273">
        <v>205372</v>
      </c>
      <c r="X1241" s="273" t="s">
        <v>64</v>
      </c>
      <c r="Y1241" s="273" t="s">
        <v>75</v>
      </c>
      <c r="Z1241" s="273" t="s">
        <v>231</v>
      </c>
      <c r="AA1241" s="273" t="s">
        <v>231</v>
      </c>
      <c r="AB1241" s="274">
        <v>44986</v>
      </c>
      <c r="AC1241" s="273">
        <v>12017</v>
      </c>
      <c r="AD1241" s="273">
        <v>24</v>
      </c>
      <c r="AE1241" s="273">
        <v>2.9420000000000002</v>
      </c>
      <c r="AF1241" s="273" t="s">
        <v>90</v>
      </c>
      <c r="AG1241" s="273" t="s">
        <v>1639</v>
      </c>
      <c r="AH1241" s="273" t="s">
        <v>1640</v>
      </c>
      <c r="AI1241" s="273" t="s">
        <v>123</v>
      </c>
      <c r="AJ1241" s="273" t="s">
        <v>200</v>
      </c>
      <c r="AK1241" s="273">
        <v>287450</v>
      </c>
      <c r="BV1241" s="279" t="s">
        <v>64</v>
      </c>
      <c r="BW1241" s="280" t="s">
        <v>63</v>
      </c>
      <c r="BX1241" s="280" t="s">
        <v>252</v>
      </c>
      <c r="BY1241" s="280" t="s">
        <v>257</v>
      </c>
      <c r="BZ1241" s="280" t="s">
        <v>86</v>
      </c>
      <c r="CA1241" s="280" t="s">
        <v>87</v>
      </c>
      <c r="CB1241" s="280" t="s">
        <v>179</v>
      </c>
      <c r="CC1241" s="280" t="s">
        <v>180</v>
      </c>
      <c r="CD1241" s="281">
        <v>1</v>
      </c>
      <c r="CE1241" s="277">
        <v>45017</v>
      </c>
      <c r="CF1241" s="280"/>
      <c r="CG1241" s="280" t="s">
        <v>181</v>
      </c>
      <c r="CH1241" s="280"/>
      <c r="CI1241" s="280" t="s">
        <v>181</v>
      </c>
      <c r="CJ1241" s="280" t="s">
        <v>1076</v>
      </c>
      <c r="CK1241" s="280"/>
      <c r="CL1241" s="280"/>
      <c r="CM1241" s="280" t="s">
        <v>73</v>
      </c>
      <c r="CN1241" s="280">
        <v>3</v>
      </c>
    </row>
    <row r="1242" spans="4:92">
      <c r="D1242" s="273" t="s">
        <v>83</v>
      </c>
      <c r="E1242" s="273" t="s">
        <v>194</v>
      </c>
      <c r="F1242" s="273" t="s">
        <v>385</v>
      </c>
      <c r="G1242" s="273" t="s">
        <v>450</v>
      </c>
      <c r="H1242" s="274">
        <v>45108</v>
      </c>
      <c r="I1242" s="273">
        <v>12901</v>
      </c>
      <c r="J1242" s="273">
        <v>840</v>
      </c>
      <c r="K1242" s="273">
        <v>0</v>
      </c>
      <c r="L1242" s="273" t="s">
        <v>66</v>
      </c>
      <c r="N1242" s="273" t="s">
        <v>107</v>
      </c>
      <c r="W1242" s="273">
        <v>205373</v>
      </c>
      <c r="X1242" s="273" t="s">
        <v>64</v>
      </c>
      <c r="Y1242" s="273" t="s">
        <v>75</v>
      </c>
      <c r="Z1242" s="273" t="s">
        <v>231</v>
      </c>
      <c r="AA1242" s="273" t="s">
        <v>231</v>
      </c>
      <c r="AB1242" s="274">
        <v>44986</v>
      </c>
      <c r="AC1242" s="273">
        <v>12017</v>
      </c>
      <c r="AD1242" s="273">
        <v>24</v>
      </c>
      <c r="AE1242" s="273">
        <v>5</v>
      </c>
      <c r="AF1242" s="273" t="s">
        <v>90</v>
      </c>
      <c r="AG1242" s="273" t="s">
        <v>1555</v>
      </c>
      <c r="AH1242" s="273" t="s">
        <v>1556</v>
      </c>
      <c r="AI1242" s="273" t="s">
        <v>123</v>
      </c>
      <c r="AJ1242" s="273" t="s">
        <v>200</v>
      </c>
      <c r="AK1242" s="273">
        <v>287456</v>
      </c>
      <c r="BV1242" s="336" t="s">
        <v>64</v>
      </c>
      <c r="BW1242" s="337" t="s">
        <v>63</v>
      </c>
      <c r="BX1242" s="337" t="s">
        <v>252</v>
      </c>
      <c r="BY1242" s="337" t="s">
        <v>257</v>
      </c>
      <c r="BZ1242" s="337" t="s">
        <v>86</v>
      </c>
      <c r="CA1242" s="337" t="s">
        <v>87</v>
      </c>
      <c r="CB1242" s="337" t="s">
        <v>179</v>
      </c>
      <c r="CC1242" s="337" t="s">
        <v>180</v>
      </c>
      <c r="CD1242" s="338">
        <v>1</v>
      </c>
      <c r="CE1242" s="335">
        <v>45017</v>
      </c>
      <c r="CF1242" s="337"/>
      <c r="CG1242" s="337" t="s">
        <v>181</v>
      </c>
      <c r="CH1242" s="337"/>
      <c r="CI1242" s="337" t="s">
        <v>181</v>
      </c>
      <c r="CJ1242" s="337" t="s">
        <v>1076</v>
      </c>
      <c r="CK1242" s="337"/>
      <c r="CL1242" s="337"/>
      <c r="CM1242" s="337" t="s">
        <v>73</v>
      </c>
      <c r="CN1242" s="337">
        <v>3</v>
      </c>
    </row>
    <row r="1243" spans="4:92">
      <c r="D1243" s="273" t="s">
        <v>83</v>
      </c>
      <c r="E1243" s="273" t="s">
        <v>194</v>
      </c>
      <c r="F1243" s="273" t="s">
        <v>385</v>
      </c>
      <c r="G1243" s="273" t="s">
        <v>450</v>
      </c>
      <c r="H1243" s="274">
        <v>45139</v>
      </c>
      <c r="I1243" s="273">
        <v>13578</v>
      </c>
      <c r="J1243" s="273">
        <v>840</v>
      </c>
      <c r="W1243" s="273">
        <v>223417</v>
      </c>
      <c r="X1243" s="273" t="s">
        <v>64</v>
      </c>
      <c r="Y1243" s="273" t="s">
        <v>75</v>
      </c>
      <c r="Z1243" s="273" t="s">
        <v>231</v>
      </c>
      <c r="AA1243" s="273" t="s">
        <v>231</v>
      </c>
      <c r="AB1243" s="274">
        <v>44986</v>
      </c>
      <c r="AC1243" s="273">
        <v>12017</v>
      </c>
      <c r="AD1243" s="273">
        <v>24</v>
      </c>
      <c r="AE1243" s="273">
        <v>0.5</v>
      </c>
      <c r="AF1243" s="273" t="s">
        <v>90</v>
      </c>
      <c r="AG1243" s="273" t="s">
        <v>722</v>
      </c>
      <c r="AH1243" s="273" t="s">
        <v>1641</v>
      </c>
      <c r="AI1243" s="273" t="s">
        <v>123</v>
      </c>
      <c r="AJ1243" s="273" t="s">
        <v>200</v>
      </c>
      <c r="AK1243" s="273">
        <v>287462</v>
      </c>
      <c r="BV1243" s="279" t="s">
        <v>64</v>
      </c>
      <c r="BW1243" s="280" t="s">
        <v>63</v>
      </c>
      <c r="BX1243" s="280" t="s">
        <v>252</v>
      </c>
      <c r="BY1243" s="280" t="s">
        <v>257</v>
      </c>
      <c r="BZ1243" s="280" t="s">
        <v>86</v>
      </c>
      <c r="CA1243" s="280" t="s">
        <v>87</v>
      </c>
      <c r="CB1243" s="280" t="s">
        <v>217</v>
      </c>
      <c r="CC1243" s="280" t="s">
        <v>218</v>
      </c>
      <c r="CD1243" s="281">
        <v>2</v>
      </c>
      <c r="CE1243" s="277">
        <v>45017</v>
      </c>
      <c r="CF1243" s="280"/>
      <c r="CG1243" s="280" t="s">
        <v>181</v>
      </c>
      <c r="CH1243" s="280"/>
      <c r="CI1243" s="280" t="s">
        <v>181</v>
      </c>
      <c r="CJ1243" s="280" t="s">
        <v>394</v>
      </c>
      <c r="CK1243" s="280"/>
      <c r="CL1243" s="280"/>
      <c r="CM1243" s="280" t="s">
        <v>73</v>
      </c>
      <c r="CN1243" s="280">
        <v>3</v>
      </c>
    </row>
    <row r="1244" spans="4:92">
      <c r="D1244" s="273" t="s">
        <v>83</v>
      </c>
      <c r="E1244" s="273" t="s">
        <v>194</v>
      </c>
      <c r="F1244" s="273" t="s">
        <v>385</v>
      </c>
      <c r="G1244" s="273" t="s">
        <v>785</v>
      </c>
      <c r="H1244" s="274">
        <v>45261</v>
      </c>
      <c r="I1244" s="273">
        <v>17027</v>
      </c>
      <c r="J1244" s="273">
        <v>776</v>
      </c>
      <c r="K1244" s="273">
        <v>0</v>
      </c>
      <c r="L1244" s="273" t="s">
        <v>66</v>
      </c>
      <c r="N1244" s="273" t="s">
        <v>107</v>
      </c>
      <c r="W1244" s="273">
        <v>318998</v>
      </c>
      <c r="X1244" s="273" t="s">
        <v>64</v>
      </c>
      <c r="Y1244" s="273" t="s">
        <v>75</v>
      </c>
      <c r="Z1244" s="273" t="s">
        <v>231</v>
      </c>
      <c r="AA1244" s="273" t="s">
        <v>231</v>
      </c>
      <c r="AB1244" s="274">
        <v>44986</v>
      </c>
      <c r="AC1244" s="273">
        <v>12017</v>
      </c>
      <c r="AD1244" s="273">
        <v>24</v>
      </c>
      <c r="AE1244" s="273">
        <v>10</v>
      </c>
      <c r="AF1244" s="273" t="s">
        <v>90</v>
      </c>
      <c r="AG1244" s="273" t="s">
        <v>1557</v>
      </c>
      <c r="AH1244" s="273" t="s">
        <v>1558</v>
      </c>
      <c r="AI1244" s="273" t="s">
        <v>123</v>
      </c>
      <c r="AJ1244" s="273" t="s">
        <v>200</v>
      </c>
      <c r="AK1244" s="273">
        <v>287468</v>
      </c>
      <c r="BV1244" s="336" t="s">
        <v>64</v>
      </c>
      <c r="BW1244" s="337" t="s">
        <v>63</v>
      </c>
      <c r="BX1244" s="337" t="s">
        <v>165</v>
      </c>
      <c r="BY1244" s="337" t="s">
        <v>165</v>
      </c>
      <c r="BZ1244" s="337" t="s">
        <v>86</v>
      </c>
      <c r="CA1244" s="337" t="s">
        <v>87</v>
      </c>
      <c r="CB1244" s="337" t="s">
        <v>225</v>
      </c>
      <c r="CC1244" s="337" t="s">
        <v>226</v>
      </c>
      <c r="CD1244" s="338">
        <v>5</v>
      </c>
      <c r="CE1244" s="335">
        <v>45108</v>
      </c>
      <c r="CF1244" s="337">
        <v>2307</v>
      </c>
      <c r="CG1244" s="337" t="s">
        <v>80</v>
      </c>
      <c r="CH1244" s="337">
        <v>2307</v>
      </c>
      <c r="CI1244" s="337" t="s">
        <v>80</v>
      </c>
      <c r="CJ1244" s="337"/>
      <c r="CK1244" s="337"/>
      <c r="CL1244" s="337" t="s">
        <v>1406</v>
      </c>
      <c r="CM1244" s="337" t="s">
        <v>73</v>
      </c>
      <c r="CN1244" s="337">
        <v>3</v>
      </c>
    </row>
    <row r="1245" spans="4:92">
      <c r="D1245" s="273" t="s">
        <v>83</v>
      </c>
      <c r="E1245" s="273" t="s">
        <v>194</v>
      </c>
      <c r="F1245" s="273" t="s">
        <v>385</v>
      </c>
      <c r="G1245" s="273" t="s">
        <v>785</v>
      </c>
      <c r="H1245" s="274">
        <v>45261</v>
      </c>
      <c r="I1245" s="273">
        <v>17027</v>
      </c>
      <c r="J1245" s="273">
        <v>776</v>
      </c>
      <c r="K1245" s="273">
        <v>7515.0054</v>
      </c>
      <c r="L1245" s="273" t="s">
        <v>66</v>
      </c>
      <c r="M1245" s="273">
        <v>2564.5300000000002</v>
      </c>
      <c r="N1245" s="273" t="s">
        <v>115</v>
      </c>
      <c r="W1245" s="273">
        <v>318997</v>
      </c>
      <c r="X1245" s="273" t="s">
        <v>64</v>
      </c>
      <c r="Y1245" s="273" t="s">
        <v>75</v>
      </c>
      <c r="Z1245" s="273" t="s">
        <v>231</v>
      </c>
      <c r="AA1245" s="273" t="s">
        <v>231</v>
      </c>
      <c r="AB1245" s="274">
        <v>44986</v>
      </c>
      <c r="AC1245" s="273">
        <v>12017</v>
      </c>
      <c r="AD1245" s="273">
        <v>24</v>
      </c>
      <c r="AE1245" s="273">
        <v>0.77</v>
      </c>
      <c r="AF1245" s="273" t="s">
        <v>90</v>
      </c>
      <c r="AG1245" s="273" t="s">
        <v>1642</v>
      </c>
      <c r="AH1245" s="273" t="s">
        <v>1643</v>
      </c>
      <c r="AI1245" s="273" t="s">
        <v>123</v>
      </c>
      <c r="AJ1245" s="273" t="s">
        <v>200</v>
      </c>
      <c r="AK1245" s="273">
        <v>287474</v>
      </c>
      <c r="BV1245" s="279" t="s">
        <v>64</v>
      </c>
      <c r="BW1245" s="280" t="s">
        <v>63</v>
      </c>
      <c r="BX1245" s="280" t="s">
        <v>165</v>
      </c>
      <c r="BY1245" s="280" t="s">
        <v>165</v>
      </c>
      <c r="BZ1245" s="280" t="s">
        <v>204</v>
      </c>
      <c r="CA1245" s="280" t="s">
        <v>205</v>
      </c>
      <c r="CB1245" s="280" t="s">
        <v>206</v>
      </c>
      <c r="CC1245" s="280" t="s">
        <v>207</v>
      </c>
      <c r="CD1245" s="281">
        <v>0</v>
      </c>
      <c r="CE1245" s="277">
        <v>45108</v>
      </c>
      <c r="CF1245" s="280"/>
      <c r="CG1245" s="280" t="s">
        <v>181</v>
      </c>
      <c r="CH1245" s="280"/>
      <c r="CI1245" s="280" t="s">
        <v>208</v>
      </c>
      <c r="CJ1245" s="280" t="s">
        <v>209</v>
      </c>
      <c r="CK1245" s="280"/>
      <c r="CL1245" s="280"/>
      <c r="CM1245" s="280" t="s">
        <v>73</v>
      </c>
      <c r="CN1245" s="280">
        <v>3</v>
      </c>
    </row>
    <row r="1246" spans="4:92">
      <c r="D1246" s="273" t="s">
        <v>83</v>
      </c>
      <c r="E1246" s="273" t="s">
        <v>194</v>
      </c>
      <c r="F1246" s="273" t="s">
        <v>792</v>
      </c>
      <c r="G1246" s="273" t="s">
        <v>794</v>
      </c>
      <c r="H1246" s="274">
        <v>44927</v>
      </c>
      <c r="I1246" s="273">
        <v>11223</v>
      </c>
      <c r="J1246" s="273">
        <v>779</v>
      </c>
      <c r="W1246" s="273">
        <v>139354</v>
      </c>
      <c r="X1246" s="273" t="s">
        <v>64</v>
      </c>
      <c r="Y1246" s="273" t="s">
        <v>75</v>
      </c>
      <c r="Z1246" s="273" t="s">
        <v>231</v>
      </c>
      <c r="AA1246" s="273" t="s">
        <v>231</v>
      </c>
      <c r="AB1246" s="274">
        <v>44986</v>
      </c>
      <c r="AC1246" s="273">
        <v>12017</v>
      </c>
      <c r="AD1246" s="273">
        <v>24</v>
      </c>
      <c r="AE1246" s="273">
        <v>109.03</v>
      </c>
      <c r="AF1246" s="273" t="s">
        <v>90</v>
      </c>
      <c r="AG1246" s="273" t="s">
        <v>1644</v>
      </c>
      <c r="AH1246" s="273" t="s">
        <v>1645</v>
      </c>
      <c r="AI1246" s="273" t="s">
        <v>123</v>
      </c>
      <c r="AJ1246" s="273" t="s">
        <v>200</v>
      </c>
      <c r="AK1246" s="273">
        <v>287480</v>
      </c>
      <c r="BV1246" s="336" t="s">
        <v>64</v>
      </c>
      <c r="BW1246" s="337" t="s">
        <v>63</v>
      </c>
      <c r="BX1246" s="337" t="s">
        <v>165</v>
      </c>
      <c r="BY1246" s="337" t="s">
        <v>165</v>
      </c>
      <c r="BZ1246" s="337" t="s">
        <v>86</v>
      </c>
      <c r="CA1246" s="337" t="s">
        <v>87</v>
      </c>
      <c r="CB1246" s="337" t="s">
        <v>217</v>
      </c>
      <c r="CC1246" s="337" t="s">
        <v>218</v>
      </c>
      <c r="CD1246" s="338">
        <v>2</v>
      </c>
      <c r="CE1246" s="335">
        <v>45108</v>
      </c>
      <c r="CF1246" s="337"/>
      <c r="CG1246" s="337" t="s">
        <v>181</v>
      </c>
      <c r="CH1246" s="337"/>
      <c r="CI1246" s="337" t="s">
        <v>181</v>
      </c>
      <c r="CJ1246" s="337" t="s">
        <v>905</v>
      </c>
      <c r="CK1246" s="337"/>
      <c r="CL1246" s="337"/>
      <c r="CM1246" s="337" t="s">
        <v>73</v>
      </c>
      <c r="CN1246" s="337">
        <v>3</v>
      </c>
    </row>
    <row r="1247" spans="4:92">
      <c r="D1247" s="273" t="s">
        <v>83</v>
      </c>
      <c r="E1247" s="273" t="s">
        <v>194</v>
      </c>
      <c r="F1247" s="273" t="s">
        <v>792</v>
      </c>
      <c r="G1247" s="273" t="s">
        <v>794</v>
      </c>
      <c r="H1247" s="274">
        <v>44927</v>
      </c>
      <c r="I1247" s="273">
        <v>11223</v>
      </c>
      <c r="J1247" s="273">
        <v>779</v>
      </c>
      <c r="K1247" s="273">
        <v>612</v>
      </c>
      <c r="L1247" s="273" t="s">
        <v>66</v>
      </c>
      <c r="M1247" s="273">
        <v>1028.28952</v>
      </c>
      <c r="N1247" s="273" t="s">
        <v>115</v>
      </c>
      <c r="W1247" s="273">
        <v>139378</v>
      </c>
      <c r="X1247" s="273" t="s">
        <v>64</v>
      </c>
      <c r="Y1247" s="273" t="s">
        <v>75</v>
      </c>
      <c r="Z1247" s="273" t="s">
        <v>231</v>
      </c>
      <c r="AA1247" s="273" t="s">
        <v>231</v>
      </c>
      <c r="AB1247" s="274">
        <v>44986</v>
      </c>
      <c r="AC1247" s="273">
        <v>12017</v>
      </c>
      <c r="AD1247" s="273">
        <v>24</v>
      </c>
      <c r="AE1247" s="273">
        <v>193.54</v>
      </c>
      <c r="AF1247" s="273" t="s">
        <v>90</v>
      </c>
      <c r="AG1247" s="273" t="s">
        <v>1646</v>
      </c>
      <c r="AH1247" s="273" t="s">
        <v>1647</v>
      </c>
      <c r="AI1247" s="273" t="s">
        <v>123</v>
      </c>
      <c r="AJ1247" s="273" t="s">
        <v>200</v>
      </c>
      <c r="AK1247" s="273">
        <v>287486</v>
      </c>
      <c r="BV1247" s="279" t="s">
        <v>64</v>
      </c>
      <c r="BW1247" s="280" t="s">
        <v>63</v>
      </c>
      <c r="BX1247" s="280" t="s">
        <v>165</v>
      </c>
      <c r="BY1247" s="280" t="s">
        <v>165</v>
      </c>
      <c r="BZ1247" s="280" t="s">
        <v>138</v>
      </c>
      <c r="CA1247" s="280" t="s">
        <v>139</v>
      </c>
      <c r="CB1247" s="280" t="s">
        <v>190</v>
      </c>
      <c r="CC1247" s="280" t="s">
        <v>191</v>
      </c>
      <c r="CD1247" s="281">
        <v>8</v>
      </c>
      <c r="CE1247" s="277">
        <v>45108</v>
      </c>
      <c r="CF1247" s="280">
        <v>553</v>
      </c>
      <c r="CG1247" s="280" t="s">
        <v>80</v>
      </c>
      <c r="CH1247" s="280">
        <v>553</v>
      </c>
      <c r="CI1247" s="280" t="s">
        <v>80</v>
      </c>
      <c r="CJ1247" s="280"/>
      <c r="CK1247" s="280"/>
      <c r="CL1247" s="280"/>
      <c r="CM1247" s="280" t="s">
        <v>73</v>
      </c>
      <c r="CN1247" s="280">
        <v>3</v>
      </c>
    </row>
    <row r="1248" spans="4:92">
      <c r="D1248" s="273" t="s">
        <v>83</v>
      </c>
      <c r="E1248" s="273" t="s">
        <v>194</v>
      </c>
      <c r="F1248" s="273" t="s">
        <v>792</v>
      </c>
      <c r="G1248" s="273" t="s">
        <v>794</v>
      </c>
      <c r="H1248" s="274">
        <v>44927</v>
      </c>
      <c r="I1248" s="273">
        <v>11223</v>
      </c>
      <c r="J1248" s="273">
        <v>779</v>
      </c>
      <c r="K1248" s="273">
        <v>0</v>
      </c>
      <c r="L1248" s="273" t="s">
        <v>66</v>
      </c>
      <c r="N1248" s="273" t="s">
        <v>107</v>
      </c>
      <c r="W1248" s="273">
        <v>139379</v>
      </c>
      <c r="X1248" s="273" t="s">
        <v>64</v>
      </c>
      <c r="Y1248" s="273" t="s">
        <v>75</v>
      </c>
      <c r="Z1248" s="273" t="s">
        <v>231</v>
      </c>
      <c r="AA1248" s="273" t="s">
        <v>231</v>
      </c>
      <c r="AB1248" s="274">
        <v>44986</v>
      </c>
      <c r="AC1248" s="273">
        <v>12017</v>
      </c>
      <c r="AD1248" s="273">
        <v>24</v>
      </c>
      <c r="AE1248" s="273">
        <v>4.3920000000000003</v>
      </c>
      <c r="AF1248" s="273" t="s">
        <v>90</v>
      </c>
      <c r="AG1248" s="273" t="s">
        <v>1550</v>
      </c>
      <c r="AH1248" s="273" t="s">
        <v>1551</v>
      </c>
      <c r="AI1248" s="273" t="s">
        <v>123</v>
      </c>
      <c r="AJ1248" s="273" t="s">
        <v>200</v>
      </c>
      <c r="AK1248" s="273">
        <v>287492</v>
      </c>
      <c r="BV1248" s="336" t="s">
        <v>64</v>
      </c>
      <c r="BW1248" s="337" t="s">
        <v>63</v>
      </c>
      <c r="BX1248" s="337" t="s">
        <v>165</v>
      </c>
      <c r="BY1248" s="337" t="s">
        <v>165</v>
      </c>
      <c r="BZ1248" s="337" t="s">
        <v>86</v>
      </c>
      <c r="CA1248" s="337" t="s">
        <v>87</v>
      </c>
      <c r="CB1248" s="337" t="s">
        <v>179</v>
      </c>
      <c r="CC1248" s="337" t="s">
        <v>180</v>
      </c>
      <c r="CD1248" s="338">
        <v>1</v>
      </c>
      <c r="CE1248" s="335">
        <v>45108</v>
      </c>
      <c r="CF1248" s="337"/>
      <c r="CG1248" s="337" t="s">
        <v>181</v>
      </c>
      <c r="CH1248" s="337"/>
      <c r="CI1248" s="337" t="s">
        <v>181</v>
      </c>
      <c r="CJ1248" s="337" t="s">
        <v>511</v>
      </c>
      <c r="CK1248" s="337"/>
      <c r="CL1248" s="337"/>
      <c r="CM1248" s="337" t="s">
        <v>73</v>
      </c>
      <c r="CN1248" s="337">
        <v>3</v>
      </c>
    </row>
    <row r="1249" spans="4:92">
      <c r="D1249" s="273" t="s">
        <v>83</v>
      </c>
      <c r="E1249" s="273" t="s">
        <v>194</v>
      </c>
      <c r="F1249" s="273" t="s">
        <v>792</v>
      </c>
      <c r="G1249" s="273" t="s">
        <v>794</v>
      </c>
      <c r="H1249" s="274">
        <v>44958</v>
      </c>
      <c r="I1249" s="273">
        <v>11385</v>
      </c>
      <c r="J1249" s="273">
        <v>779</v>
      </c>
      <c r="W1249" s="273">
        <v>144052</v>
      </c>
      <c r="X1249" s="273" t="s">
        <v>64</v>
      </c>
      <c r="Y1249" s="273" t="s">
        <v>75</v>
      </c>
      <c r="Z1249" s="273" t="s">
        <v>231</v>
      </c>
      <c r="AA1249" s="273" t="s">
        <v>231</v>
      </c>
      <c r="AB1249" s="274">
        <v>44986</v>
      </c>
      <c r="AC1249" s="273">
        <v>12017</v>
      </c>
      <c r="AD1249" s="273">
        <v>24</v>
      </c>
      <c r="AE1249" s="273">
        <v>5.8000000000000003E-2</v>
      </c>
      <c r="AF1249" s="273" t="s">
        <v>90</v>
      </c>
      <c r="AG1249" s="273" t="s">
        <v>1552</v>
      </c>
      <c r="AH1249" s="273" t="s">
        <v>1553</v>
      </c>
      <c r="AI1249" s="273" t="s">
        <v>123</v>
      </c>
      <c r="AJ1249" s="273" t="s">
        <v>200</v>
      </c>
      <c r="AK1249" s="273">
        <v>287498</v>
      </c>
      <c r="BV1249" s="279" t="s">
        <v>64</v>
      </c>
      <c r="BW1249" s="280" t="s">
        <v>63</v>
      </c>
      <c r="BX1249" s="280" t="s">
        <v>165</v>
      </c>
      <c r="BY1249" s="280" t="s">
        <v>165</v>
      </c>
      <c r="BZ1249" s="280" t="s">
        <v>167</v>
      </c>
      <c r="CA1249" s="280" t="s">
        <v>168</v>
      </c>
      <c r="CB1249" s="280" t="s">
        <v>319</v>
      </c>
      <c r="CC1249" s="280" t="s">
        <v>320</v>
      </c>
      <c r="CD1249" s="281">
        <v>15</v>
      </c>
      <c r="CE1249" s="277">
        <v>45108</v>
      </c>
      <c r="CF1249" s="280">
        <v>0</v>
      </c>
      <c r="CG1249" s="280" t="s">
        <v>80</v>
      </c>
      <c r="CH1249" s="280">
        <v>0</v>
      </c>
      <c r="CI1249" s="280" t="s">
        <v>80</v>
      </c>
      <c r="CJ1249" s="280"/>
      <c r="CK1249" s="280"/>
      <c r="CL1249" s="280"/>
      <c r="CM1249" s="280" t="s">
        <v>73</v>
      </c>
      <c r="CN1249" s="280">
        <v>3</v>
      </c>
    </row>
    <row r="1250" spans="4:92">
      <c r="D1250" s="273" t="s">
        <v>83</v>
      </c>
      <c r="E1250" s="273" t="s">
        <v>194</v>
      </c>
      <c r="F1250" s="273" t="s">
        <v>792</v>
      </c>
      <c r="G1250" s="273" t="s">
        <v>794</v>
      </c>
      <c r="H1250" s="274">
        <v>44958</v>
      </c>
      <c r="I1250" s="273">
        <v>11385</v>
      </c>
      <c r="J1250" s="273">
        <v>779</v>
      </c>
      <c r="K1250" s="273">
        <v>525</v>
      </c>
      <c r="L1250" s="273" t="s">
        <v>66</v>
      </c>
      <c r="M1250" s="273">
        <v>882.14067999999997</v>
      </c>
      <c r="N1250" s="273" t="s">
        <v>115</v>
      </c>
      <c r="W1250" s="273">
        <v>144076</v>
      </c>
      <c r="X1250" s="273" t="s">
        <v>64</v>
      </c>
      <c r="Y1250" s="273" t="s">
        <v>75</v>
      </c>
      <c r="Z1250" s="273" t="s">
        <v>231</v>
      </c>
      <c r="AA1250" s="273" t="s">
        <v>231</v>
      </c>
      <c r="AB1250" s="274">
        <v>44986</v>
      </c>
      <c r="AC1250" s="273">
        <v>12017</v>
      </c>
      <c r="AD1250" s="273">
        <v>24</v>
      </c>
      <c r="AE1250" s="273">
        <v>24.262</v>
      </c>
      <c r="AF1250" s="273" t="s">
        <v>90</v>
      </c>
      <c r="AG1250" s="273" t="s">
        <v>1648</v>
      </c>
      <c r="AH1250" s="273" t="s">
        <v>1649</v>
      </c>
      <c r="AI1250" s="273" t="s">
        <v>123</v>
      </c>
      <c r="AJ1250" s="273" t="s">
        <v>200</v>
      </c>
      <c r="AK1250" s="273">
        <v>287504</v>
      </c>
      <c r="BV1250" s="336" t="s">
        <v>64</v>
      </c>
      <c r="BW1250" s="337" t="s">
        <v>63</v>
      </c>
      <c r="BX1250" s="337" t="s">
        <v>165</v>
      </c>
      <c r="BY1250" s="337" t="s">
        <v>165</v>
      </c>
      <c r="BZ1250" s="337" t="s">
        <v>167</v>
      </c>
      <c r="CA1250" s="337" t="s">
        <v>168</v>
      </c>
      <c r="CB1250" s="337" t="s">
        <v>313</v>
      </c>
      <c r="CC1250" s="337" t="s">
        <v>314</v>
      </c>
      <c r="CD1250" s="338">
        <v>14</v>
      </c>
      <c r="CE1250" s="335">
        <v>45108</v>
      </c>
      <c r="CF1250" s="337">
        <v>0</v>
      </c>
      <c r="CG1250" s="337" t="s">
        <v>80</v>
      </c>
      <c r="CH1250" s="337">
        <v>0</v>
      </c>
      <c r="CI1250" s="337" t="s">
        <v>80</v>
      </c>
      <c r="CJ1250" s="337"/>
      <c r="CK1250" s="337"/>
      <c r="CL1250" s="337"/>
      <c r="CM1250" s="337" t="s">
        <v>73</v>
      </c>
      <c r="CN1250" s="337">
        <v>3</v>
      </c>
    </row>
    <row r="1251" spans="4:92">
      <c r="D1251" s="273" t="s">
        <v>83</v>
      </c>
      <c r="E1251" s="273" t="s">
        <v>194</v>
      </c>
      <c r="F1251" s="273" t="s">
        <v>792</v>
      </c>
      <c r="G1251" s="273" t="s">
        <v>794</v>
      </c>
      <c r="H1251" s="274">
        <v>44958</v>
      </c>
      <c r="I1251" s="273">
        <v>11385</v>
      </c>
      <c r="J1251" s="273">
        <v>779</v>
      </c>
      <c r="K1251" s="273">
        <v>0</v>
      </c>
      <c r="L1251" s="273" t="s">
        <v>66</v>
      </c>
      <c r="N1251" s="273" t="s">
        <v>107</v>
      </c>
      <c r="W1251" s="273">
        <v>144077</v>
      </c>
      <c r="X1251" s="273" t="s">
        <v>64</v>
      </c>
      <c r="Y1251" s="273" t="s">
        <v>75</v>
      </c>
      <c r="Z1251" s="273" t="s">
        <v>231</v>
      </c>
      <c r="AA1251" s="273" t="s">
        <v>231</v>
      </c>
      <c r="AB1251" s="274">
        <v>44986</v>
      </c>
      <c r="AC1251" s="273">
        <v>12017</v>
      </c>
      <c r="AD1251" s="273">
        <v>24</v>
      </c>
      <c r="AE1251" s="273">
        <v>1.77</v>
      </c>
      <c r="AF1251" s="273" t="s">
        <v>90</v>
      </c>
      <c r="AG1251" s="273" t="s">
        <v>1650</v>
      </c>
      <c r="AH1251" s="273" t="s">
        <v>1651</v>
      </c>
      <c r="AI1251" s="273" t="s">
        <v>123</v>
      </c>
      <c r="AJ1251" s="273" t="s">
        <v>200</v>
      </c>
      <c r="AK1251" s="273">
        <v>287510</v>
      </c>
      <c r="BV1251" s="279" t="s">
        <v>64</v>
      </c>
      <c r="BW1251" s="280" t="s">
        <v>63</v>
      </c>
      <c r="BX1251" s="280" t="s">
        <v>165</v>
      </c>
      <c r="BY1251" s="280" t="s">
        <v>165</v>
      </c>
      <c r="BZ1251" s="280" t="s">
        <v>167</v>
      </c>
      <c r="CA1251" s="280" t="s">
        <v>168</v>
      </c>
      <c r="CB1251" s="280" t="s">
        <v>353</v>
      </c>
      <c r="CC1251" s="280" t="s">
        <v>354</v>
      </c>
      <c r="CD1251" s="281">
        <v>13</v>
      </c>
      <c r="CE1251" s="277">
        <v>45108</v>
      </c>
      <c r="CF1251" s="280">
        <v>1319</v>
      </c>
      <c r="CG1251" s="280" t="s">
        <v>80</v>
      </c>
      <c r="CH1251" s="280">
        <v>1319</v>
      </c>
      <c r="CI1251" s="280" t="s">
        <v>80</v>
      </c>
      <c r="CJ1251" s="280"/>
      <c r="CK1251" s="280"/>
      <c r="CL1251" s="280"/>
      <c r="CM1251" s="280" t="s">
        <v>73</v>
      </c>
      <c r="CN1251" s="280">
        <v>3</v>
      </c>
    </row>
    <row r="1252" spans="4:92">
      <c r="D1252" s="273" t="s">
        <v>83</v>
      </c>
      <c r="E1252" s="273" t="s">
        <v>194</v>
      </c>
      <c r="F1252" s="273" t="s">
        <v>792</v>
      </c>
      <c r="G1252" s="273" t="s">
        <v>794</v>
      </c>
      <c r="H1252" s="274">
        <v>44986</v>
      </c>
      <c r="I1252" s="273">
        <v>11547</v>
      </c>
      <c r="J1252" s="273">
        <v>779</v>
      </c>
      <c r="W1252" s="273">
        <v>148750</v>
      </c>
      <c r="X1252" s="273" t="s">
        <v>64</v>
      </c>
      <c r="Y1252" s="273" t="s">
        <v>75</v>
      </c>
      <c r="Z1252" s="273" t="s">
        <v>231</v>
      </c>
      <c r="AA1252" s="273" t="s">
        <v>231</v>
      </c>
      <c r="AB1252" s="274">
        <v>45078</v>
      </c>
      <c r="AC1252" s="273">
        <v>12446</v>
      </c>
      <c r="AD1252" s="273">
        <v>24</v>
      </c>
      <c r="AE1252" s="273">
        <v>6.73</v>
      </c>
      <c r="AF1252" s="273" t="s">
        <v>90</v>
      </c>
      <c r="AG1252" s="273" t="s">
        <v>1652</v>
      </c>
      <c r="AH1252" s="273" t="s">
        <v>1653</v>
      </c>
      <c r="AI1252" s="273" t="s">
        <v>123</v>
      </c>
      <c r="AJ1252" s="273" t="s">
        <v>200</v>
      </c>
      <c r="AK1252" s="273">
        <v>289110</v>
      </c>
      <c r="BV1252" s="336" t="s">
        <v>64</v>
      </c>
      <c r="BW1252" s="337" t="s">
        <v>63</v>
      </c>
      <c r="BX1252" s="337" t="s">
        <v>165</v>
      </c>
      <c r="BY1252" s="337" t="s">
        <v>165</v>
      </c>
      <c r="BZ1252" s="337" t="s">
        <v>151</v>
      </c>
      <c r="CA1252" s="337" t="s">
        <v>152</v>
      </c>
      <c r="CB1252" s="337" t="s">
        <v>161</v>
      </c>
      <c r="CC1252" s="337" t="s">
        <v>162</v>
      </c>
      <c r="CD1252" s="338">
        <v>11</v>
      </c>
      <c r="CE1252" s="335">
        <v>45108</v>
      </c>
      <c r="CF1252" s="337">
        <v>2755</v>
      </c>
      <c r="CG1252" s="337" t="s">
        <v>80</v>
      </c>
      <c r="CH1252" s="337">
        <v>2755</v>
      </c>
      <c r="CI1252" s="337" t="s">
        <v>80</v>
      </c>
      <c r="CJ1252" s="337"/>
      <c r="CK1252" s="337"/>
      <c r="CL1252" s="337"/>
      <c r="CM1252" s="337" t="s">
        <v>73</v>
      </c>
      <c r="CN1252" s="337">
        <v>3</v>
      </c>
    </row>
    <row r="1253" spans="4:92">
      <c r="D1253" s="273" t="s">
        <v>83</v>
      </c>
      <c r="E1253" s="273" t="s">
        <v>194</v>
      </c>
      <c r="F1253" s="273" t="s">
        <v>792</v>
      </c>
      <c r="G1253" s="273" t="s">
        <v>794</v>
      </c>
      <c r="H1253" s="274">
        <v>44986</v>
      </c>
      <c r="I1253" s="273">
        <v>11547</v>
      </c>
      <c r="J1253" s="273">
        <v>779</v>
      </c>
      <c r="K1253" s="273">
        <v>610</v>
      </c>
      <c r="L1253" s="273" t="s">
        <v>66</v>
      </c>
      <c r="M1253" s="273">
        <v>1027.478615</v>
      </c>
      <c r="N1253" s="273" t="s">
        <v>115</v>
      </c>
      <c r="W1253" s="273">
        <v>148774</v>
      </c>
      <c r="X1253" s="273" t="s">
        <v>64</v>
      </c>
      <c r="Y1253" s="273" t="s">
        <v>75</v>
      </c>
      <c r="Z1253" s="273" t="s">
        <v>231</v>
      </c>
      <c r="AA1253" s="273" t="s">
        <v>231</v>
      </c>
      <c r="AB1253" s="274">
        <v>45078</v>
      </c>
      <c r="AC1253" s="273">
        <v>12446</v>
      </c>
      <c r="AD1253" s="273">
        <v>24</v>
      </c>
      <c r="AE1253" s="273">
        <v>3.36</v>
      </c>
      <c r="AF1253" s="273" t="s">
        <v>90</v>
      </c>
      <c r="AG1253" s="273" t="s">
        <v>751</v>
      </c>
      <c r="AH1253" s="273" t="s">
        <v>1654</v>
      </c>
      <c r="AI1253" s="273" t="s">
        <v>123</v>
      </c>
      <c r="AJ1253" s="273" t="s">
        <v>200</v>
      </c>
      <c r="AK1253" s="273">
        <v>289116</v>
      </c>
      <c r="BV1253" s="279" t="s">
        <v>64</v>
      </c>
      <c r="BW1253" s="280" t="s">
        <v>63</v>
      </c>
      <c r="BX1253" s="280" t="s">
        <v>165</v>
      </c>
      <c r="BY1253" s="280" t="s">
        <v>165</v>
      </c>
      <c r="BZ1253" s="280" t="s">
        <v>151</v>
      </c>
      <c r="CA1253" s="280" t="s">
        <v>152</v>
      </c>
      <c r="CB1253" s="280" t="s">
        <v>153</v>
      </c>
      <c r="CC1253" s="280" t="s">
        <v>154</v>
      </c>
      <c r="CD1253" s="281">
        <v>10</v>
      </c>
      <c r="CE1253" s="277">
        <v>45108</v>
      </c>
      <c r="CF1253" s="280">
        <v>5665</v>
      </c>
      <c r="CG1253" s="280" t="s">
        <v>80</v>
      </c>
      <c r="CH1253" s="280">
        <v>5665</v>
      </c>
      <c r="CI1253" s="280" t="s">
        <v>80</v>
      </c>
      <c r="CJ1253" s="280"/>
      <c r="CK1253" s="280"/>
      <c r="CL1253" s="280"/>
      <c r="CM1253" s="280" t="s">
        <v>73</v>
      </c>
      <c r="CN1253" s="280">
        <v>3</v>
      </c>
    </row>
    <row r="1254" spans="4:92">
      <c r="D1254" s="273" t="s">
        <v>83</v>
      </c>
      <c r="E1254" s="273" t="s">
        <v>194</v>
      </c>
      <c r="F1254" s="273" t="s">
        <v>792</v>
      </c>
      <c r="G1254" s="273" t="s">
        <v>794</v>
      </c>
      <c r="H1254" s="274">
        <v>44986</v>
      </c>
      <c r="I1254" s="273">
        <v>11547</v>
      </c>
      <c r="J1254" s="273">
        <v>779</v>
      </c>
      <c r="K1254" s="273">
        <v>0</v>
      </c>
      <c r="L1254" s="273" t="s">
        <v>66</v>
      </c>
      <c r="N1254" s="273" t="s">
        <v>107</v>
      </c>
      <c r="W1254" s="273">
        <v>148775</v>
      </c>
      <c r="X1254" s="273" t="s">
        <v>64</v>
      </c>
      <c r="Y1254" s="273" t="s">
        <v>75</v>
      </c>
      <c r="Z1254" s="273" t="s">
        <v>231</v>
      </c>
      <c r="AA1254" s="273" t="s">
        <v>231</v>
      </c>
      <c r="AB1254" s="274">
        <v>45078</v>
      </c>
      <c r="AC1254" s="273">
        <v>12446</v>
      </c>
      <c r="AD1254" s="273">
        <v>24</v>
      </c>
      <c r="AE1254" s="273">
        <v>11.58</v>
      </c>
      <c r="AF1254" s="273" t="s">
        <v>90</v>
      </c>
      <c r="AG1254" s="273" t="s">
        <v>726</v>
      </c>
      <c r="AH1254" s="273" t="s">
        <v>1655</v>
      </c>
      <c r="AI1254" s="273" t="s">
        <v>123</v>
      </c>
      <c r="AJ1254" s="273" t="s">
        <v>200</v>
      </c>
      <c r="AK1254" s="273">
        <v>289122</v>
      </c>
      <c r="BV1254" s="336" t="s">
        <v>64</v>
      </c>
      <c r="BW1254" s="337" t="s">
        <v>63</v>
      </c>
      <c r="BX1254" s="337" t="s">
        <v>165</v>
      </c>
      <c r="BY1254" s="337" t="s">
        <v>165</v>
      </c>
      <c r="BZ1254" s="337" t="s">
        <v>167</v>
      </c>
      <c r="CA1254" s="337" t="s">
        <v>168</v>
      </c>
      <c r="CB1254" s="337" t="s">
        <v>169</v>
      </c>
      <c r="CC1254" s="337" t="s">
        <v>170</v>
      </c>
      <c r="CD1254" s="338">
        <v>12</v>
      </c>
      <c r="CE1254" s="335">
        <v>45108</v>
      </c>
      <c r="CF1254" s="337">
        <v>0</v>
      </c>
      <c r="CG1254" s="337" t="s">
        <v>80</v>
      </c>
      <c r="CH1254" s="337">
        <v>0</v>
      </c>
      <c r="CI1254" s="337" t="s">
        <v>80</v>
      </c>
      <c r="CJ1254" s="337"/>
      <c r="CK1254" s="337"/>
      <c r="CL1254" s="337"/>
      <c r="CM1254" s="337" t="s">
        <v>73</v>
      </c>
      <c r="CN1254" s="337">
        <v>3</v>
      </c>
    </row>
    <row r="1255" spans="4:92">
      <c r="D1255" s="273" t="s">
        <v>83</v>
      </c>
      <c r="E1255" s="273" t="s">
        <v>194</v>
      </c>
      <c r="F1255" s="273" t="s">
        <v>792</v>
      </c>
      <c r="G1255" s="273" t="s">
        <v>794</v>
      </c>
      <c r="H1255" s="274">
        <v>45017</v>
      </c>
      <c r="I1255" s="273">
        <v>11709</v>
      </c>
      <c r="J1255" s="273">
        <v>779</v>
      </c>
      <c r="W1255" s="273">
        <v>153448</v>
      </c>
      <c r="X1255" s="273" t="s">
        <v>64</v>
      </c>
      <c r="Y1255" s="273" t="s">
        <v>75</v>
      </c>
      <c r="Z1255" s="273" t="s">
        <v>231</v>
      </c>
      <c r="AA1255" s="273" t="s">
        <v>231</v>
      </c>
      <c r="AB1255" s="274">
        <v>45078</v>
      </c>
      <c r="AC1255" s="273">
        <v>12446</v>
      </c>
      <c r="AD1255" s="273">
        <v>24</v>
      </c>
      <c r="AE1255" s="273">
        <v>16.2</v>
      </c>
      <c r="AF1255" s="273" t="s">
        <v>90</v>
      </c>
      <c r="AG1255" s="273" t="s">
        <v>732</v>
      </c>
      <c r="AH1255" s="273" t="s">
        <v>1656</v>
      </c>
      <c r="AI1255" s="273" t="s">
        <v>123</v>
      </c>
      <c r="AJ1255" s="273" t="s">
        <v>200</v>
      </c>
      <c r="AK1255" s="273">
        <v>289129</v>
      </c>
      <c r="BV1255" s="279" t="s">
        <v>64</v>
      </c>
      <c r="BW1255" s="280" t="s">
        <v>75</v>
      </c>
      <c r="BX1255" s="280" t="s">
        <v>308</v>
      </c>
      <c r="BY1255" s="280" t="s">
        <v>338</v>
      </c>
      <c r="BZ1255" s="280" t="s">
        <v>86</v>
      </c>
      <c r="CA1255" s="280" t="s">
        <v>87</v>
      </c>
      <c r="CB1255" s="280" t="s">
        <v>179</v>
      </c>
      <c r="CC1255" s="280" t="s">
        <v>180</v>
      </c>
      <c r="CD1255" s="281">
        <v>1</v>
      </c>
      <c r="CE1255" s="277">
        <v>45200</v>
      </c>
      <c r="CF1255" s="280"/>
      <c r="CG1255" s="280" t="s">
        <v>181</v>
      </c>
      <c r="CH1255" s="280"/>
      <c r="CI1255" s="280" t="s">
        <v>181</v>
      </c>
      <c r="CJ1255" s="280" t="s">
        <v>306</v>
      </c>
      <c r="CK1255" s="280"/>
      <c r="CL1255" s="280"/>
      <c r="CM1255" s="280" t="s">
        <v>73</v>
      </c>
      <c r="CN1255" s="280">
        <v>3</v>
      </c>
    </row>
    <row r="1256" spans="4:92">
      <c r="D1256" s="273" t="s">
        <v>83</v>
      </c>
      <c r="E1256" s="273" t="s">
        <v>194</v>
      </c>
      <c r="F1256" s="273" t="s">
        <v>792</v>
      </c>
      <c r="G1256" s="273" t="s">
        <v>794</v>
      </c>
      <c r="H1256" s="274">
        <v>45017</v>
      </c>
      <c r="I1256" s="273">
        <v>11709</v>
      </c>
      <c r="J1256" s="273">
        <v>779</v>
      </c>
      <c r="K1256" s="273">
        <v>455</v>
      </c>
      <c r="L1256" s="273" t="s">
        <v>66</v>
      </c>
      <c r="M1256" s="273">
        <v>772.48256500000002</v>
      </c>
      <c r="N1256" s="273" t="s">
        <v>115</v>
      </c>
      <c r="W1256" s="273">
        <v>153472</v>
      </c>
      <c r="X1256" s="273" t="s">
        <v>64</v>
      </c>
      <c r="Y1256" s="273" t="s">
        <v>75</v>
      </c>
      <c r="Z1256" s="273" t="s">
        <v>231</v>
      </c>
      <c r="AA1256" s="273" t="s">
        <v>231</v>
      </c>
      <c r="AB1256" s="274">
        <v>45078</v>
      </c>
      <c r="AC1256" s="273">
        <v>12446</v>
      </c>
      <c r="AD1256" s="273">
        <v>24</v>
      </c>
      <c r="AE1256" s="273">
        <v>0.97</v>
      </c>
      <c r="AF1256" s="273" t="s">
        <v>90</v>
      </c>
      <c r="AG1256" s="273" t="s">
        <v>555</v>
      </c>
      <c r="AH1256" s="273" t="s">
        <v>556</v>
      </c>
      <c r="AI1256" s="273" t="s">
        <v>123</v>
      </c>
      <c r="AJ1256" s="273" t="s">
        <v>200</v>
      </c>
      <c r="AK1256" s="273">
        <v>289137</v>
      </c>
      <c r="BV1256" s="336" t="s">
        <v>64</v>
      </c>
      <c r="BW1256" s="337" t="s">
        <v>75</v>
      </c>
      <c r="BX1256" s="337" t="s">
        <v>308</v>
      </c>
      <c r="BY1256" s="337" t="s">
        <v>338</v>
      </c>
      <c r="BZ1256" s="337" t="s">
        <v>167</v>
      </c>
      <c r="CA1256" s="337" t="s">
        <v>168</v>
      </c>
      <c r="CB1256" s="337" t="s">
        <v>319</v>
      </c>
      <c r="CC1256" s="337" t="s">
        <v>320</v>
      </c>
      <c r="CD1256" s="338">
        <v>15</v>
      </c>
      <c r="CE1256" s="335">
        <v>45200</v>
      </c>
      <c r="CF1256" s="337">
        <v>0</v>
      </c>
      <c r="CG1256" s="337" t="s">
        <v>90</v>
      </c>
      <c r="CH1256" s="337">
        <v>0</v>
      </c>
      <c r="CI1256" s="337" t="s">
        <v>80</v>
      </c>
      <c r="CJ1256" s="337"/>
      <c r="CK1256" s="337"/>
      <c r="CL1256" s="337"/>
      <c r="CM1256" s="337" t="s">
        <v>73</v>
      </c>
      <c r="CN1256" s="337">
        <v>3</v>
      </c>
    </row>
    <row r="1257" spans="4:92">
      <c r="D1257" s="273" t="s">
        <v>83</v>
      </c>
      <c r="E1257" s="273" t="s">
        <v>194</v>
      </c>
      <c r="F1257" s="273" t="s">
        <v>792</v>
      </c>
      <c r="G1257" s="273" t="s">
        <v>794</v>
      </c>
      <c r="H1257" s="274">
        <v>45017</v>
      </c>
      <c r="I1257" s="273">
        <v>11709</v>
      </c>
      <c r="J1257" s="273">
        <v>779</v>
      </c>
      <c r="K1257" s="273">
        <v>0</v>
      </c>
      <c r="L1257" s="273" t="s">
        <v>66</v>
      </c>
      <c r="N1257" s="273" t="s">
        <v>107</v>
      </c>
      <c r="W1257" s="273">
        <v>153473</v>
      </c>
      <c r="X1257" s="273" t="s">
        <v>64</v>
      </c>
      <c r="Y1257" s="273" t="s">
        <v>75</v>
      </c>
      <c r="Z1257" s="273" t="s">
        <v>231</v>
      </c>
      <c r="AA1257" s="273" t="s">
        <v>231</v>
      </c>
      <c r="AB1257" s="274">
        <v>45078</v>
      </c>
      <c r="AC1257" s="273">
        <v>12446</v>
      </c>
      <c r="AD1257" s="273">
        <v>24</v>
      </c>
      <c r="AE1257" s="273">
        <v>9.0399999999999991</v>
      </c>
      <c r="AF1257" s="273" t="s">
        <v>90</v>
      </c>
      <c r="AG1257" s="273" t="s">
        <v>559</v>
      </c>
      <c r="AH1257" s="273" t="s">
        <v>560</v>
      </c>
      <c r="AI1257" s="273" t="s">
        <v>123</v>
      </c>
      <c r="AJ1257" s="273" t="s">
        <v>200</v>
      </c>
      <c r="AK1257" s="273">
        <v>289142</v>
      </c>
      <c r="BV1257" s="279" t="s">
        <v>64</v>
      </c>
      <c r="BW1257" s="280" t="s">
        <v>75</v>
      </c>
      <c r="BX1257" s="280" t="s">
        <v>308</v>
      </c>
      <c r="BY1257" s="280" t="s">
        <v>338</v>
      </c>
      <c r="BZ1257" s="280" t="s">
        <v>138</v>
      </c>
      <c r="CA1257" s="280" t="s">
        <v>139</v>
      </c>
      <c r="CB1257" s="280" t="s">
        <v>190</v>
      </c>
      <c r="CC1257" s="280" t="s">
        <v>191</v>
      </c>
      <c r="CD1257" s="281">
        <v>8</v>
      </c>
      <c r="CE1257" s="277">
        <v>45200</v>
      </c>
      <c r="CF1257" s="280">
        <v>0</v>
      </c>
      <c r="CG1257" s="280" t="s">
        <v>90</v>
      </c>
      <c r="CH1257" s="280">
        <v>0</v>
      </c>
      <c r="CI1257" s="280" t="s">
        <v>80</v>
      </c>
      <c r="CJ1257" s="280"/>
      <c r="CK1257" s="280"/>
      <c r="CL1257" s="280"/>
      <c r="CM1257" s="280" t="s">
        <v>73</v>
      </c>
      <c r="CN1257" s="280">
        <v>3</v>
      </c>
    </row>
    <row r="1258" spans="4:92">
      <c r="D1258" s="273" t="s">
        <v>83</v>
      </c>
      <c r="E1258" s="273" t="s">
        <v>287</v>
      </c>
      <c r="F1258" s="273" t="s">
        <v>518</v>
      </c>
      <c r="G1258" s="273" t="s">
        <v>519</v>
      </c>
      <c r="H1258" s="274">
        <v>45170</v>
      </c>
      <c r="I1258" s="273">
        <v>13900</v>
      </c>
      <c r="J1258" s="273">
        <v>832</v>
      </c>
      <c r="K1258" s="273">
        <v>3016</v>
      </c>
      <c r="L1258" s="273" t="s">
        <v>66</v>
      </c>
      <c r="M1258" s="273">
        <v>1609.6529674999999</v>
      </c>
      <c r="N1258" s="273" t="s">
        <v>115</v>
      </c>
      <c r="W1258" s="273">
        <v>236261</v>
      </c>
      <c r="X1258" s="273" t="s">
        <v>64</v>
      </c>
      <c r="Y1258" s="273" t="s">
        <v>75</v>
      </c>
      <c r="Z1258" s="273" t="s">
        <v>231</v>
      </c>
      <c r="AA1258" s="273" t="s">
        <v>231</v>
      </c>
      <c r="AB1258" s="274">
        <v>45078</v>
      </c>
      <c r="AC1258" s="273">
        <v>12446</v>
      </c>
      <c r="AD1258" s="273">
        <v>24</v>
      </c>
      <c r="AE1258" s="273">
        <v>0.92200000000000004</v>
      </c>
      <c r="AF1258" s="273" t="s">
        <v>90</v>
      </c>
      <c r="AG1258" s="273" t="s">
        <v>563</v>
      </c>
      <c r="AH1258" s="273" t="s">
        <v>564</v>
      </c>
      <c r="AI1258" s="273" t="s">
        <v>123</v>
      </c>
      <c r="AJ1258" s="273" t="s">
        <v>200</v>
      </c>
      <c r="AK1258" s="273">
        <v>289147</v>
      </c>
      <c r="BV1258" s="336" t="s">
        <v>64</v>
      </c>
      <c r="BW1258" s="337" t="s">
        <v>75</v>
      </c>
      <c r="BX1258" s="337" t="s">
        <v>308</v>
      </c>
      <c r="BY1258" s="337" t="s">
        <v>338</v>
      </c>
      <c r="BZ1258" s="337" t="s">
        <v>86</v>
      </c>
      <c r="CA1258" s="337" t="s">
        <v>87</v>
      </c>
      <c r="CB1258" s="337" t="s">
        <v>217</v>
      </c>
      <c r="CC1258" s="337" t="s">
        <v>218</v>
      </c>
      <c r="CD1258" s="338">
        <v>2</v>
      </c>
      <c r="CE1258" s="335">
        <v>45200</v>
      </c>
      <c r="CF1258" s="337"/>
      <c r="CG1258" s="337" t="s">
        <v>181</v>
      </c>
      <c r="CH1258" s="337"/>
      <c r="CI1258" s="337" t="s">
        <v>181</v>
      </c>
      <c r="CJ1258" s="337" t="s">
        <v>1434</v>
      </c>
      <c r="CK1258" s="337"/>
      <c r="CL1258" s="337"/>
      <c r="CM1258" s="337" t="s">
        <v>73</v>
      </c>
      <c r="CN1258" s="337">
        <v>3</v>
      </c>
    </row>
    <row r="1259" spans="4:92">
      <c r="D1259" s="273" t="s">
        <v>83</v>
      </c>
      <c r="E1259" s="273" t="s">
        <v>287</v>
      </c>
      <c r="F1259" s="273" t="s">
        <v>518</v>
      </c>
      <c r="G1259" s="273" t="s">
        <v>519</v>
      </c>
      <c r="H1259" s="274">
        <v>45170</v>
      </c>
      <c r="I1259" s="273">
        <v>13900</v>
      </c>
      <c r="J1259" s="273">
        <v>832</v>
      </c>
      <c r="K1259" s="273">
        <v>0</v>
      </c>
      <c r="L1259" s="273" t="s">
        <v>66</v>
      </c>
      <c r="N1259" s="273" t="s">
        <v>107</v>
      </c>
      <c r="W1259" s="273">
        <v>236262</v>
      </c>
      <c r="X1259" s="273" t="s">
        <v>64</v>
      </c>
      <c r="Y1259" s="273" t="s">
        <v>75</v>
      </c>
      <c r="Z1259" s="273" t="s">
        <v>231</v>
      </c>
      <c r="AA1259" s="273" t="s">
        <v>231</v>
      </c>
      <c r="AB1259" s="274">
        <v>45078</v>
      </c>
      <c r="AC1259" s="273">
        <v>12446</v>
      </c>
      <c r="AD1259" s="273">
        <v>24</v>
      </c>
      <c r="AE1259" s="273">
        <v>27.1</v>
      </c>
      <c r="AF1259" s="273" t="s">
        <v>90</v>
      </c>
      <c r="AG1259" s="273" t="s">
        <v>568</v>
      </c>
      <c r="AH1259" s="273" t="s">
        <v>569</v>
      </c>
      <c r="AI1259" s="273" t="s">
        <v>123</v>
      </c>
      <c r="AJ1259" s="273" t="s">
        <v>200</v>
      </c>
      <c r="AK1259" s="273">
        <v>289152</v>
      </c>
      <c r="BV1259" s="279" t="s">
        <v>64</v>
      </c>
      <c r="BW1259" s="280" t="s">
        <v>75</v>
      </c>
      <c r="BX1259" s="280" t="s">
        <v>308</v>
      </c>
      <c r="BY1259" s="280" t="s">
        <v>338</v>
      </c>
      <c r="BZ1259" s="280" t="s">
        <v>86</v>
      </c>
      <c r="CA1259" s="280" t="s">
        <v>87</v>
      </c>
      <c r="CB1259" s="280" t="s">
        <v>233</v>
      </c>
      <c r="CC1259" s="280" t="s">
        <v>234</v>
      </c>
      <c r="CD1259" s="281">
        <v>1</v>
      </c>
      <c r="CE1259" s="277">
        <v>45200</v>
      </c>
      <c r="CF1259" s="280"/>
      <c r="CG1259" s="280" t="s">
        <v>181</v>
      </c>
      <c r="CH1259" s="280"/>
      <c r="CI1259" s="280" t="s">
        <v>181</v>
      </c>
      <c r="CJ1259" s="280" t="s">
        <v>1320</v>
      </c>
      <c r="CK1259" s="280"/>
      <c r="CL1259" s="280"/>
      <c r="CM1259" s="280" t="s">
        <v>73</v>
      </c>
      <c r="CN1259" s="280">
        <v>3</v>
      </c>
    </row>
    <row r="1260" spans="4:92">
      <c r="D1260" s="273" t="s">
        <v>83</v>
      </c>
      <c r="E1260" s="273" t="s">
        <v>287</v>
      </c>
      <c r="F1260" s="273" t="s">
        <v>518</v>
      </c>
      <c r="G1260" s="273" t="s">
        <v>519</v>
      </c>
      <c r="H1260" s="274">
        <v>45200</v>
      </c>
      <c r="I1260" s="273">
        <v>14235</v>
      </c>
      <c r="J1260" s="273">
        <v>832</v>
      </c>
      <c r="W1260" s="273">
        <v>254254</v>
      </c>
      <c r="X1260" s="273" t="s">
        <v>64</v>
      </c>
      <c r="Y1260" s="273" t="s">
        <v>75</v>
      </c>
      <c r="Z1260" s="273" t="s">
        <v>231</v>
      </c>
      <c r="AA1260" s="273" t="s">
        <v>231</v>
      </c>
      <c r="AB1260" s="274">
        <v>45078</v>
      </c>
      <c r="AC1260" s="273">
        <v>12446</v>
      </c>
      <c r="AD1260" s="273">
        <v>24</v>
      </c>
      <c r="AE1260" s="273">
        <v>30.742999999999999</v>
      </c>
      <c r="AF1260" s="273" t="s">
        <v>90</v>
      </c>
      <c r="AG1260" s="273" t="s">
        <v>577</v>
      </c>
      <c r="AH1260" s="273" t="s">
        <v>578</v>
      </c>
      <c r="AI1260" s="273" t="s">
        <v>123</v>
      </c>
      <c r="AJ1260" s="273" t="s">
        <v>200</v>
      </c>
      <c r="AK1260" s="273">
        <v>289163</v>
      </c>
      <c r="BV1260" s="336" t="s">
        <v>64</v>
      </c>
      <c r="BW1260" s="337" t="s">
        <v>75</v>
      </c>
      <c r="BX1260" s="337" t="s">
        <v>308</v>
      </c>
      <c r="BY1260" s="337" t="s">
        <v>338</v>
      </c>
      <c r="BZ1260" s="337" t="s">
        <v>86</v>
      </c>
      <c r="CA1260" s="337" t="s">
        <v>87</v>
      </c>
      <c r="CB1260" s="337" t="s">
        <v>225</v>
      </c>
      <c r="CC1260" s="337" t="s">
        <v>226</v>
      </c>
      <c r="CD1260" s="338">
        <v>5</v>
      </c>
      <c r="CE1260" s="335">
        <v>45200</v>
      </c>
      <c r="CF1260" s="337">
        <v>0</v>
      </c>
      <c r="CG1260" s="337" t="s">
        <v>90</v>
      </c>
      <c r="CH1260" s="337">
        <v>0</v>
      </c>
      <c r="CI1260" s="337" t="s">
        <v>80</v>
      </c>
      <c r="CJ1260" s="337"/>
      <c r="CK1260" s="337"/>
      <c r="CL1260" s="337"/>
      <c r="CM1260" s="337" t="s">
        <v>73</v>
      </c>
      <c r="CN1260" s="337">
        <v>3</v>
      </c>
    </row>
    <row r="1261" spans="4:92">
      <c r="D1261" s="273" t="s">
        <v>83</v>
      </c>
      <c r="E1261" s="273" t="s">
        <v>287</v>
      </c>
      <c r="F1261" s="273" t="s">
        <v>518</v>
      </c>
      <c r="G1261" s="273" t="s">
        <v>519</v>
      </c>
      <c r="H1261" s="274">
        <v>45200</v>
      </c>
      <c r="I1261" s="273">
        <v>14235</v>
      </c>
      <c r="J1261" s="273">
        <v>832</v>
      </c>
      <c r="K1261" s="273">
        <v>3139</v>
      </c>
      <c r="L1261" s="273" t="s">
        <v>66</v>
      </c>
      <c r="M1261" s="273">
        <v>2111.7750299999998</v>
      </c>
      <c r="N1261" s="273" t="s">
        <v>115</v>
      </c>
      <c r="W1261" s="273">
        <v>254278</v>
      </c>
      <c r="X1261" s="273" t="s">
        <v>64</v>
      </c>
      <c r="Y1261" s="273" t="s">
        <v>75</v>
      </c>
      <c r="Z1261" s="273" t="s">
        <v>231</v>
      </c>
      <c r="AA1261" s="273" t="s">
        <v>231</v>
      </c>
      <c r="AB1261" s="274">
        <v>45078</v>
      </c>
      <c r="AC1261" s="273">
        <v>12446</v>
      </c>
      <c r="AD1261" s="273">
        <v>24</v>
      </c>
      <c r="AE1261" s="273">
        <v>1.2569999999999999</v>
      </c>
      <c r="AF1261" s="273" t="s">
        <v>90</v>
      </c>
      <c r="AG1261" s="273" t="s">
        <v>583</v>
      </c>
      <c r="AH1261" s="273" t="s">
        <v>584</v>
      </c>
      <c r="AI1261" s="273" t="s">
        <v>123</v>
      </c>
      <c r="AJ1261" s="273" t="s">
        <v>200</v>
      </c>
      <c r="AK1261" s="273">
        <v>289168</v>
      </c>
      <c r="BV1261" s="279" t="s">
        <v>64</v>
      </c>
      <c r="BW1261" s="280" t="s">
        <v>75</v>
      </c>
      <c r="BX1261" s="280" t="s">
        <v>308</v>
      </c>
      <c r="BY1261" s="280" t="s">
        <v>338</v>
      </c>
      <c r="BZ1261" s="280" t="s">
        <v>86</v>
      </c>
      <c r="CA1261" s="280" t="s">
        <v>87</v>
      </c>
      <c r="CB1261" s="280" t="s">
        <v>225</v>
      </c>
      <c r="CC1261" s="280" t="s">
        <v>226</v>
      </c>
      <c r="CD1261" s="281">
        <v>5</v>
      </c>
      <c r="CE1261" s="277">
        <v>45231</v>
      </c>
      <c r="CF1261" s="280">
        <v>0</v>
      </c>
      <c r="CG1261" s="280" t="s">
        <v>90</v>
      </c>
      <c r="CH1261" s="280">
        <v>0</v>
      </c>
      <c r="CI1261" s="280" t="s">
        <v>80</v>
      </c>
      <c r="CJ1261" s="280"/>
      <c r="CK1261" s="280"/>
      <c r="CL1261" s="280"/>
      <c r="CM1261" s="280" t="s">
        <v>73</v>
      </c>
      <c r="CN1261" s="280">
        <v>3</v>
      </c>
    </row>
    <row r="1262" spans="4:92">
      <c r="D1262" s="273" t="s">
        <v>83</v>
      </c>
      <c r="E1262" s="273" t="s">
        <v>287</v>
      </c>
      <c r="F1262" s="273" t="s">
        <v>518</v>
      </c>
      <c r="G1262" s="273" t="s">
        <v>519</v>
      </c>
      <c r="H1262" s="274">
        <v>45200</v>
      </c>
      <c r="I1262" s="273">
        <v>14235</v>
      </c>
      <c r="J1262" s="273">
        <v>832</v>
      </c>
      <c r="K1262" s="273">
        <v>0</v>
      </c>
      <c r="L1262" s="273" t="s">
        <v>66</v>
      </c>
      <c r="N1262" s="273" t="s">
        <v>107</v>
      </c>
      <c r="W1262" s="273">
        <v>254279</v>
      </c>
      <c r="X1262" s="273" t="s">
        <v>64</v>
      </c>
      <c r="Y1262" s="273" t="s">
        <v>75</v>
      </c>
      <c r="Z1262" s="273" t="s">
        <v>231</v>
      </c>
      <c r="AA1262" s="273" t="s">
        <v>231</v>
      </c>
      <c r="AB1262" s="274">
        <v>45078</v>
      </c>
      <c r="AC1262" s="273">
        <v>12446</v>
      </c>
      <c r="AD1262" s="273">
        <v>24</v>
      </c>
      <c r="AE1262" s="273">
        <v>0.51200000000000001</v>
      </c>
      <c r="AF1262" s="273" t="s">
        <v>90</v>
      </c>
      <c r="AG1262" s="273" t="s">
        <v>587</v>
      </c>
      <c r="AH1262" s="273" t="s">
        <v>588</v>
      </c>
      <c r="AI1262" s="273" t="s">
        <v>123</v>
      </c>
      <c r="AJ1262" s="273" t="s">
        <v>200</v>
      </c>
      <c r="AK1262" s="273">
        <v>289173</v>
      </c>
      <c r="BV1262" s="336" t="s">
        <v>64</v>
      </c>
      <c r="BW1262" s="337" t="s">
        <v>75</v>
      </c>
      <c r="BX1262" s="337" t="s">
        <v>308</v>
      </c>
      <c r="BY1262" s="337" t="s">
        <v>338</v>
      </c>
      <c r="BZ1262" s="337" t="s">
        <v>86</v>
      </c>
      <c r="CA1262" s="337" t="s">
        <v>87</v>
      </c>
      <c r="CB1262" s="337" t="s">
        <v>233</v>
      </c>
      <c r="CC1262" s="337" t="s">
        <v>234</v>
      </c>
      <c r="CD1262" s="338">
        <v>1</v>
      </c>
      <c r="CE1262" s="335">
        <v>45231</v>
      </c>
      <c r="CF1262" s="337"/>
      <c r="CG1262" s="337" t="s">
        <v>181</v>
      </c>
      <c r="CH1262" s="337"/>
      <c r="CI1262" s="337" t="s">
        <v>181</v>
      </c>
      <c r="CJ1262" s="337" t="s">
        <v>1657</v>
      </c>
      <c r="CK1262" s="337"/>
      <c r="CL1262" s="337"/>
      <c r="CM1262" s="337" t="s">
        <v>73</v>
      </c>
      <c r="CN1262" s="337">
        <v>3</v>
      </c>
    </row>
    <row r="1263" spans="4:92">
      <c r="D1263" s="273" t="s">
        <v>83</v>
      </c>
      <c r="E1263" s="273" t="s">
        <v>287</v>
      </c>
      <c r="F1263" s="273" t="s">
        <v>518</v>
      </c>
      <c r="G1263" s="273" t="s">
        <v>519</v>
      </c>
      <c r="H1263" s="274">
        <v>45231</v>
      </c>
      <c r="I1263" s="273">
        <v>14602</v>
      </c>
      <c r="J1263" s="273">
        <v>832</v>
      </c>
      <c r="W1263" s="273">
        <v>292634</v>
      </c>
      <c r="X1263" s="273" t="s">
        <v>64</v>
      </c>
      <c r="Y1263" s="273" t="s">
        <v>75</v>
      </c>
      <c r="Z1263" s="273" t="s">
        <v>231</v>
      </c>
      <c r="AA1263" s="273" t="s">
        <v>231</v>
      </c>
      <c r="AB1263" s="274">
        <v>45078</v>
      </c>
      <c r="AC1263" s="273">
        <v>12446</v>
      </c>
      <c r="AD1263" s="273">
        <v>24</v>
      </c>
      <c r="AE1263" s="273">
        <v>5.2670000000000003</v>
      </c>
      <c r="AF1263" s="273" t="s">
        <v>90</v>
      </c>
      <c r="AG1263" s="273" t="s">
        <v>592</v>
      </c>
      <c r="AH1263" s="273" t="s">
        <v>593</v>
      </c>
      <c r="AI1263" s="273" t="s">
        <v>123</v>
      </c>
      <c r="AJ1263" s="273" t="s">
        <v>200</v>
      </c>
      <c r="AK1263" s="273">
        <v>289178</v>
      </c>
      <c r="BV1263" s="279" t="s">
        <v>64</v>
      </c>
      <c r="BW1263" s="280" t="s">
        <v>75</v>
      </c>
      <c r="BX1263" s="280" t="s">
        <v>308</v>
      </c>
      <c r="BY1263" s="280" t="s">
        <v>338</v>
      </c>
      <c r="BZ1263" s="280" t="s">
        <v>86</v>
      </c>
      <c r="CA1263" s="280" t="s">
        <v>87</v>
      </c>
      <c r="CB1263" s="280" t="s">
        <v>217</v>
      </c>
      <c r="CC1263" s="280" t="s">
        <v>218</v>
      </c>
      <c r="CD1263" s="281">
        <v>2</v>
      </c>
      <c r="CE1263" s="277">
        <v>45231</v>
      </c>
      <c r="CF1263" s="280"/>
      <c r="CG1263" s="280" t="s">
        <v>181</v>
      </c>
      <c r="CH1263" s="280"/>
      <c r="CI1263" s="280" t="s">
        <v>181</v>
      </c>
      <c r="CJ1263" s="280" t="s">
        <v>1434</v>
      </c>
      <c r="CK1263" s="280"/>
      <c r="CL1263" s="280"/>
      <c r="CM1263" s="280" t="s">
        <v>73</v>
      </c>
      <c r="CN1263" s="280">
        <v>3</v>
      </c>
    </row>
    <row r="1264" spans="4:92">
      <c r="D1264" s="273" t="s">
        <v>83</v>
      </c>
      <c r="E1264" s="273" t="s">
        <v>287</v>
      </c>
      <c r="F1264" s="273" t="s">
        <v>518</v>
      </c>
      <c r="G1264" s="273" t="s">
        <v>519</v>
      </c>
      <c r="H1264" s="274">
        <v>45231</v>
      </c>
      <c r="I1264" s="273">
        <v>14602</v>
      </c>
      <c r="J1264" s="273">
        <v>832</v>
      </c>
      <c r="K1264" s="273">
        <v>3805</v>
      </c>
      <c r="L1264" s="273" t="s">
        <v>66</v>
      </c>
      <c r="M1264" s="273">
        <v>2528.6903299999999</v>
      </c>
      <c r="N1264" s="273" t="s">
        <v>115</v>
      </c>
      <c r="W1264" s="273">
        <v>292658</v>
      </c>
      <c r="X1264" s="273" t="s">
        <v>64</v>
      </c>
      <c r="Y1264" s="273" t="s">
        <v>75</v>
      </c>
      <c r="Z1264" s="273" t="s">
        <v>231</v>
      </c>
      <c r="AA1264" s="273" t="s">
        <v>231</v>
      </c>
      <c r="AB1264" s="274">
        <v>45078</v>
      </c>
      <c r="AC1264" s="273">
        <v>12446</v>
      </c>
      <c r="AD1264" s="273">
        <v>24</v>
      </c>
      <c r="AE1264" s="273">
        <v>3.0870000000000002</v>
      </c>
      <c r="AF1264" s="273" t="s">
        <v>90</v>
      </c>
      <c r="AG1264" s="273" t="s">
        <v>598</v>
      </c>
      <c r="AH1264" s="273" t="s">
        <v>599</v>
      </c>
      <c r="AI1264" s="273" t="s">
        <v>123</v>
      </c>
      <c r="AJ1264" s="273" t="s">
        <v>200</v>
      </c>
      <c r="AK1264" s="273">
        <v>289183</v>
      </c>
      <c r="BV1264" s="336" t="s">
        <v>64</v>
      </c>
      <c r="BW1264" s="337" t="s">
        <v>75</v>
      </c>
      <c r="BX1264" s="337" t="s">
        <v>308</v>
      </c>
      <c r="BY1264" s="337" t="s">
        <v>338</v>
      </c>
      <c r="BZ1264" s="337" t="s">
        <v>138</v>
      </c>
      <c r="CA1264" s="337" t="s">
        <v>139</v>
      </c>
      <c r="CB1264" s="337" t="s">
        <v>190</v>
      </c>
      <c r="CC1264" s="337" t="s">
        <v>191</v>
      </c>
      <c r="CD1264" s="338">
        <v>8</v>
      </c>
      <c r="CE1264" s="335">
        <v>45231</v>
      </c>
      <c r="CF1264" s="337">
        <v>0</v>
      </c>
      <c r="CG1264" s="337" t="s">
        <v>90</v>
      </c>
      <c r="CH1264" s="337">
        <v>0</v>
      </c>
      <c r="CI1264" s="337" t="s">
        <v>80</v>
      </c>
      <c r="CJ1264" s="337"/>
      <c r="CK1264" s="337"/>
      <c r="CL1264" s="337"/>
      <c r="CM1264" s="337" t="s">
        <v>73</v>
      </c>
      <c r="CN1264" s="337">
        <v>3</v>
      </c>
    </row>
    <row r="1265" spans="4:92">
      <c r="D1265" s="273" t="s">
        <v>83</v>
      </c>
      <c r="E1265" s="273" t="s">
        <v>287</v>
      </c>
      <c r="F1265" s="273" t="s">
        <v>518</v>
      </c>
      <c r="G1265" s="273" t="s">
        <v>519</v>
      </c>
      <c r="H1265" s="274">
        <v>45231</v>
      </c>
      <c r="I1265" s="273">
        <v>14602</v>
      </c>
      <c r="J1265" s="273">
        <v>832</v>
      </c>
      <c r="K1265" s="273">
        <v>0</v>
      </c>
      <c r="L1265" s="273" t="s">
        <v>66</v>
      </c>
      <c r="N1265" s="273" t="s">
        <v>107</v>
      </c>
      <c r="W1265" s="273">
        <v>292659</v>
      </c>
      <c r="X1265" s="273" t="s">
        <v>64</v>
      </c>
      <c r="Y1265" s="273" t="s">
        <v>75</v>
      </c>
      <c r="Z1265" s="273" t="s">
        <v>231</v>
      </c>
      <c r="AA1265" s="273" t="s">
        <v>231</v>
      </c>
      <c r="AB1265" s="274">
        <v>45078</v>
      </c>
      <c r="AC1265" s="273">
        <v>12446</v>
      </c>
      <c r="AD1265" s="273">
        <v>24</v>
      </c>
      <c r="AE1265" s="273">
        <v>0.56899999999999995</v>
      </c>
      <c r="AF1265" s="273" t="s">
        <v>90</v>
      </c>
      <c r="AG1265" s="273" t="s">
        <v>1658</v>
      </c>
      <c r="AH1265" s="273" t="s">
        <v>1659</v>
      </c>
      <c r="AI1265" s="273" t="s">
        <v>123</v>
      </c>
      <c r="AJ1265" s="273" t="s">
        <v>200</v>
      </c>
      <c r="AK1265" s="273">
        <v>289188</v>
      </c>
      <c r="BV1265" s="279" t="s">
        <v>64</v>
      </c>
      <c r="BW1265" s="280" t="s">
        <v>63</v>
      </c>
      <c r="BX1265" s="280" t="s">
        <v>165</v>
      </c>
      <c r="BY1265" s="280" t="s">
        <v>165</v>
      </c>
      <c r="BZ1265" s="280" t="s">
        <v>86</v>
      </c>
      <c r="CA1265" s="280" t="s">
        <v>87</v>
      </c>
      <c r="CB1265" s="280" t="s">
        <v>225</v>
      </c>
      <c r="CC1265" s="280" t="s">
        <v>226</v>
      </c>
      <c r="CD1265" s="281">
        <v>5</v>
      </c>
      <c r="CE1265" s="277">
        <v>45200</v>
      </c>
      <c r="CF1265" s="280">
        <v>2268</v>
      </c>
      <c r="CG1265" s="280" t="s">
        <v>80</v>
      </c>
      <c r="CH1265" s="280">
        <v>2268</v>
      </c>
      <c r="CI1265" s="280" t="s">
        <v>80</v>
      </c>
      <c r="CJ1265" s="280"/>
      <c r="CK1265" s="280"/>
      <c r="CL1265" s="280" t="s">
        <v>1406</v>
      </c>
      <c r="CM1265" s="280" t="s">
        <v>73</v>
      </c>
      <c r="CN1265" s="280">
        <v>3</v>
      </c>
    </row>
    <row r="1266" spans="4:92">
      <c r="D1266" s="273" t="s">
        <v>83</v>
      </c>
      <c r="E1266" s="273" t="s">
        <v>287</v>
      </c>
      <c r="F1266" s="273" t="s">
        <v>518</v>
      </c>
      <c r="G1266" s="273" t="s">
        <v>519</v>
      </c>
      <c r="H1266" s="274">
        <v>45261</v>
      </c>
      <c r="I1266" s="273">
        <v>17061</v>
      </c>
      <c r="J1266" s="273">
        <v>832</v>
      </c>
      <c r="W1266" s="273">
        <v>325873</v>
      </c>
      <c r="X1266" s="273" t="s">
        <v>64</v>
      </c>
      <c r="Y1266" s="273" t="s">
        <v>75</v>
      </c>
      <c r="Z1266" s="273" t="s">
        <v>231</v>
      </c>
      <c r="AA1266" s="273" t="s">
        <v>231</v>
      </c>
      <c r="AB1266" s="274">
        <v>45078</v>
      </c>
      <c r="AC1266" s="273">
        <v>12446</v>
      </c>
      <c r="AD1266" s="273">
        <v>24</v>
      </c>
      <c r="AE1266" s="273">
        <v>2.0350000000000001</v>
      </c>
      <c r="AF1266" s="273" t="s">
        <v>90</v>
      </c>
      <c r="AG1266" s="273" t="s">
        <v>603</v>
      </c>
      <c r="AH1266" s="273" t="s">
        <v>604</v>
      </c>
      <c r="AI1266" s="273" t="s">
        <v>123</v>
      </c>
      <c r="AJ1266" s="273" t="s">
        <v>200</v>
      </c>
      <c r="AK1266" s="273">
        <v>289195</v>
      </c>
      <c r="BV1266" s="336" t="s">
        <v>64</v>
      </c>
      <c r="BW1266" s="337" t="s">
        <v>63</v>
      </c>
      <c r="BX1266" s="337" t="s">
        <v>165</v>
      </c>
      <c r="BY1266" s="337" t="s">
        <v>165</v>
      </c>
      <c r="BZ1266" s="337" t="s">
        <v>86</v>
      </c>
      <c r="CA1266" s="337" t="s">
        <v>87</v>
      </c>
      <c r="CB1266" s="337" t="s">
        <v>233</v>
      </c>
      <c r="CC1266" s="337" t="s">
        <v>234</v>
      </c>
      <c r="CD1266" s="338">
        <v>1</v>
      </c>
      <c r="CE1266" s="335">
        <v>45200</v>
      </c>
      <c r="CF1266" s="337"/>
      <c r="CG1266" s="337" t="s">
        <v>181</v>
      </c>
      <c r="CH1266" s="337"/>
      <c r="CI1266" s="337" t="s">
        <v>181</v>
      </c>
      <c r="CJ1266" s="337" t="s">
        <v>663</v>
      </c>
      <c r="CK1266" s="337"/>
      <c r="CL1266" s="337"/>
      <c r="CM1266" s="337" t="s">
        <v>73</v>
      </c>
      <c r="CN1266" s="337">
        <v>3</v>
      </c>
    </row>
    <row r="1267" spans="4:92">
      <c r="D1267" s="273" t="s">
        <v>83</v>
      </c>
      <c r="E1267" s="273" t="s">
        <v>287</v>
      </c>
      <c r="F1267" s="273" t="s">
        <v>518</v>
      </c>
      <c r="G1267" s="273" t="s">
        <v>519</v>
      </c>
      <c r="H1267" s="274">
        <v>45261</v>
      </c>
      <c r="I1267" s="273">
        <v>17061</v>
      </c>
      <c r="J1267" s="273">
        <v>832</v>
      </c>
      <c r="K1267" s="273">
        <v>4394</v>
      </c>
      <c r="L1267" s="273" t="s">
        <v>66</v>
      </c>
      <c r="M1267" s="273">
        <v>2761.5566075000002</v>
      </c>
      <c r="N1267" s="273" t="s">
        <v>115</v>
      </c>
      <c r="W1267" s="273">
        <v>325897</v>
      </c>
      <c r="X1267" s="273" t="s">
        <v>64</v>
      </c>
      <c r="Y1267" s="273" t="s">
        <v>75</v>
      </c>
      <c r="Z1267" s="273" t="s">
        <v>231</v>
      </c>
      <c r="AA1267" s="273" t="s">
        <v>231</v>
      </c>
      <c r="AB1267" s="274">
        <v>45078</v>
      </c>
      <c r="AC1267" s="273">
        <v>12446</v>
      </c>
      <c r="AD1267" s="273">
        <v>24</v>
      </c>
      <c r="AE1267" s="273">
        <v>2.7360000000000002</v>
      </c>
      <c r="AF1267" s="273" t="s">
        <v>90</v>
      </c>
      <c r="AG1267" s="273" t="s">
        <v>1660</v>
      </c>
      <c r="AH1267" s="273" t="s">
        <v>1661</v>
      </c>
      <c r="AI1267" s="273" t="s">
        <v>123</v>
      </c>
      <c r="AJ1267" s="273" t="s">
        <v>200</v>
      </c>
      <c r="AK1267" s="273">
        <v>289200</v>
      </c>
      <c r="BV1267" s="279" t="s">
        <v>64</v>
      </c>
      <c r="BW1267" s="280" t="s">
        <v>63</v>
      </c>
      <c r="BX1267" s="280" t="s">
        <v>165</v>
      </c>
      <c r="BY1267" s="280" t="s">
        <v>165</v>
      </c>
      <c r="BZ1267" s="280" t="s">
        <v>86</v>
      </c>
      <c r="CA1267" s="280" t="s">
        <v>87</v>
      </c>
      <c r="CB1267" s="280" t="s">
        <v>233</v>
      </c>
      <c r="CC1267" s="280" t="s">
        <v>234</v>
      </c>
      <c r="CD1267" s="281">
        <v>1</v>
      </c>
      <c r="CE1267" s="277">
        <v>45231</v>
      </c>
      <c r="CF1267" s="280"/>
      <c r="CG1267" s="280" t="s">
        <v>181</v>
      </c>
      <c r="CH1267" s="280"/>
      <c r="CI1267" s="280" t="s">
        <v>181</v>
      </c>
      <c r="CJ1267" s="280" t="s">
        <v>531</v>
      </c>
      <c r="CK1267" s="280"/>
      <c r="CL1267" s="280"/>
      <c r="CM1267" s="280" t="s">
        <v>73</v>
      </c>
      <c r="CN1267" s="280">
        <v>3</v>
      </c>
    </row>
    <row r="1268" spans="4:92">
      <c r="D1268" s="273" t="s">
        <v>83</v>
      </c>
      <c r="E1268" s="273" t="s">
        <v>287</v>
      </c>
      <c r="F1268" s="273" t="s">
        <v>518</v>
      </c>
      <c r="G1268" s="273" t="s">
        <v>519</v>
      </c>
      <c r="H1268" s="274">
        <v>45261</v>
      </c>
      <c r="I1268" s="273">
        <v>17061</v>
      </c>
      <c r="J1268" s="273">
        <v>832</v>
      </c>
      <c r="K1268" s="273">
        <v>0</v>
      </c>
      <c r="L1268" s="273" t="s">
        <v>66</v>
      </c>
      <c r="N1268" s="273" t="s">
        <v>107</v>
      </c>
      <c r="W1268" s="273">
        <v>325898</v>
      </c>
      <c r="X1268" s="273" t="s">
        <v>64</v>
      </c>
      <c r="Y1268" s="273" t="s">
        <v>75</v>
      </c>
      <c r="Z1268" s="273" t="s">
        <v>231</v>
      </c>
      <c r="AA1268" s="273" t="s">
        <v>231</v>
      </c>
      <c r="AB1268" s="274">
        <v>45170</v>
      </c>
      <c r="AC1268" s="273">
        <v>13717</v>
      </c>
      <c r="AD1268" s="273">
        <v>24</v>
      </c>
      <c r="AE1268" s="273">
        <v>17.61</v>
      </c>
      <c r="AF1268" s="273" t="s">
        <v>90</v>
      </c>
      <c r="AG1268" s="273" t="s">
        <v>1635</v>
      </c>
      <c r="AH1268" s="273" t="s">
        <v>1636</v>
      </c>
      <c r="AI1268" s="273" t="s">
        <v>123</v>
      </c>
      <c r="AJ1268" s="273" t="s">
        <v>200</v>
      </c>
      <c r="AK1268" s="273">
        <v>290418</v>
      </c>
      <c r="BV1268" s="336" t="s">
        <v>64</v>
      </c>
      <c r="BW1268" s="337" t="s">
        <v>63</v>
      </c>
      <c r="BX1268" s="337" t="s">
        <v>165</v>
      </c>
      <c r="BY1268" s="337" t="s">
        <v>165</v>
      </c>
      <c r="BZ1268" s="337" t="s">
        <v>86</v>
      </c>
      <c r="CA1268" s="337" t="s">
        <v>87</v>
      </c>
      <c r="CB1268" s="337" t="s">
        <v>225</v>
      </c>
      <c r="CC1268" s="337" t="s">
        <v>226</v>
      </c>
      <c r="CD1268" s="338">
        <v>5</v>
      </c>
      <c r="CE1268" s="335">
        <v>45231</v>
      </c>
      <c r="CF1268" s="337">
        <v>1525</v>
      </c>
      <c r="CG1268" s="337" t="s">
        <v>80</v>
      </c>
      <c r="CH1268" s="337">
        <v>1525</v>
      </c>
      <c r="CI1268" s="337" t="s">
        <v>80</v>
      </c>
      <c r="CJ1268" s="337"/>
      <c r="CK1268" s="337"/>
      <c r="CL1268" s="337" t="s">
        <v>1406</v>
      </c>
      <c r="CM1268" s="337" t="s">
        <v>73</v>
      </c>
      <c r="CN1268" s="337">
        <v>3</v>
      </c>
    </row>
    <row r="1269" spans="4:92">
      <c r="D1269" s="273" t="s">
        <v>83</v>
      </c>
      <c r="E1269" s="273" t="s">
        <v>287</v>
      </c>
      <c r="F1269" s="273" t="s">
        <v>518</v>
      </c>
      <c r="G1269" s="273" t="s">
        <v>536</v>
      </c>
      <c r="H1269" s="274">
        <v>44927</v>
      </c>
      <c r="I1269" s="273">
        <v>11263</v>
      </c>
      <c r="J1269" s="273">
        <v>846</v>
      </c>
      <c r="W1269" s="273">
        <v>140514</v>
      </c>
      <c r="X1269" s="273" t="s">
        <v>64</v>
      </c>
      <c r="Y1269" s="273" t="s">
        <v>75</v>
      </c>
      <c r="Z1269" s="273" t="s">
        <v>231</v>
      </c>
      <c r="AA1269" s="273" t="s">
        <v>231</v>
      </c>
      <c r="AB1269" s="274">
        <v>45170</v>
      </c>
      <c r="AC1269" s="273">
        <v>13717</v>
      </c>
      <c r="AD1269" s="273">
        <v>24</v>
      </c>
      <c r="AE1269" s="273">
        <v>108.66</v>
      </c>
      <c r="AF1269" s="273" t="s">
        <v>90</v>
      </c>
      <c r="AG1269" s="273" t="s">
        <v>1637</v>
      </c>
      <c r="AH1269" s="273" t="s">
        <v>1638</v>
      </c>
      <c r="AI1269" s="273" t="s">
        <v>123</v>
      </c>
      <c r="AJ1269" s="273" t="s">
        <v>200</v>
      </c>
      <c r="AK1269" s="273">
        <v>290424</v>
      </c>
      <c r="BV1269" s="279" t="s">
        <v>64</v>
      </c>
      <c r="BW1269" s="280" t="s">
        <v>63</v>
      </c>
      <c r="BX1269" s="280" t="s">
        <v>165</v>
      </c>
      <c r="BY1269" s="280" t="s">
        <v>165</v>
      </c>
      <c r="BZ1269" s="280" t="s">
        <v>204</v>
      </c>
      <c r="CA1269" s="280" t="s">
        <v>205</v>
      </c>
      <c r="CB1269" s="280" t="s">
        <v>206</v>
      </c>
      <c r="CC1269" s="280" t="s">
        <v>207</v>
      </c>
      <c r="CD1269" s="281">
        <v>0</v>
      </c>
      <c r="CE1269" s="277">
        <v>45231</v>
      </c>
      <c r="CF1269" s="280"/>
      <c r="CG1269" s="280" t="s">
        <v>181</v>
      </c>
      <c r="CH1269" s="280"/>
      <c r="CI1269" s="280" t="s">
        <v>208</v>
      </c>
      <c r="CJ1269" s="280" t="s">
        <v>209</v>
      </c>
      <c r="CK1269" s="280"/>
      <c r="CL1269" s="280"/>
      <c r="CM1269" s="280" t="s">
        <v>73</v>
      </c>
      <c r="CN1269" s="280">
        <v>3</v>
      </c>
    </row>
    <row r="1270" spans="4:92">
      <c r="D1270" s="273" t="s">
        <v>64</v>
      </c>
      <c r="E1270" s="273" t="s">
        <v>75</v>
      </c>
      <c r="F1270" s="273" t="s">
        <v>144</v>
      </c>
      <c r="G1270" s="273" t="s">
        <v>144</v>
      </c>
      <c r="H1270" s="274">
        <v>45231</v>
      </c>
      <c r="I1270" s="273">
        <v>14630</v>
      </c>
      <c r="J1270" s="273">
        <v>863</v>
      </c>
      <c r="K1270" s="273">
        <v>28514.400000000001</v>
      </c>
      <c r="L1270" s="273" t="s">
        <v>66</v>
      </c>
      <c r="M1270" s="273">
        <v>3037.7623749999998</v>
      </c>
      <c r="N1270" s="273" t="s">
        <v>67</v>
      </c>
      <c r="P1270" s="273" t="s">
        <v>1011</v>
      </c>
      <c r="Q1270" s="273" t="s">
        <v>1188</v>
      </c>
      <c r="R1270" s="273" t="s">
        <v>1342</v>
      </c>
      <c r="S1270" s="273" t="s">
        <v>1507</v>
      </c>
      <c r="T1270" s="273" t="s">
        <v>1507</v>
      </c>
      <c r="U1270" s="273" t="s">
        <v>73</v>
      </c>
      <c r="V1270" s="273" t="s">
        <v>1508</v>
      </c>
      <c r="W1270" s="273">
        <v>288789</v>
      </c>
      <c r="X1270" s="273" t="s">
        <v>64</v>
      </c>
      <c r="Y1270" s="273" t="s">
        <v>75</v>
      </c>
      <c r="Z1270" s="273" t="s">
        <v>231</v>
      </c>
      <c r="AA1270" s="273" t="s">
        <v>231</v>
      </c>
      <c r="AB1270" s="274">
        <v>45170</v>
      </c>
      <c r="AC1270" s="273">
        <v>13717</v>
      </c>
      <c r="AD1270" s="273">
        <v>24</v>
      </c>
      <c r="AE1270" s="273">
        <v>0.98</v>
      </c>
      <c r="AF1270" s="273" t="s">
        <v>90</v>
      </c>
      <c r="AG1270" s="273" t="s">
        <v>1639</v>
      </c>
      <c r="AH1270" s="273" t="s">
        <v>1640</v>
      </c>
      <c r="AI1270" s="273" t="s">
        <v>123</v>
      </c>
      <c r="AJ1270" s="273" t="s">
        <v>200</v>
      </c>
      <c r="AK1270" s="273">
        <v>290430</v>
      </c>
      <c r="BV1270" s="336" t="s">
        <v>64</v>
      </c>
      <c r="BW1270" s="337" t="s">
        <v>63</v>
      </c>
      <c r="BX1270" s="337" t="s">
        <v>165</v>
      </c>
      <c r="BY1270" s="337" t="s">
        <v>165</v>
      </c>
      <c r="BZ1270" s="337" t="s">
        <v>86</v>
      </c>
      <c r="CA1270" s="337" t="s">
        <v>87</v>
      </c>
      <c r="CB1270" s="337" t="s">
        <v>217</v>
      </c>
      <c r="CC1270" s="337" t="s">
        <v>218</v>
      </c>
      <c r="CD1270" s="338">
        <v>2</v>
      </c>
      <c r="CE1270" s="335">
        <v>45231</v>
      </c>
      <c r="CF1270" s="337"/>
      <c r="CG1270" s="337" t="s">
        <v>181</v>
      </c>
      <c r="CH1270" s="337"/>
      <c r="CI1270" s="337" t="s">
        <v>181</v>
      </c>
      <c r="CJ1270" s="337" t="s">
        <v>1331</v>
      </c>
      <c r="CK1270" s="337"/>
      <c r="CL1270" s="337"/>
      <c r="CM1270" s="337" t="s">
        <v>73</v>
      </c>
      <c r="CN1270" s="337">
        <v>3</v>
      </c>
    </row>
    <row r="1271" spans="4:92">
      <c r="D1271" s="273" t="s">
        <v>64</v>
      </c>
      <c r="E1271" s="273" t="s">
        <v>75</v>
      </c>
      <c r="F1271" s="273" t="s">
        <v>144</v>
      </c>
      <c r="G1271" s="273" t="s">
        <v>144</v>
      </c>
      <c r="H1271" s="274">
        <v>45231</v>
      </c>
      <c r="I1271" s="273">
        <v>14630</v>
      </c>
      <c r="J1271" s="273">
        <v>863</v>
      </c>
      <c r="K1271" s="273">
        <v>286940</v>
      </c>
      <c r="L1271" s="273" t="s">
        <v>66</v>
      </c>
      <c r="M1271" s="273">
        <v>36432.425499999998</v>
      </c>
      <c r="N1271" s="273" t="s">
        <v>115</v>
      </c>
      <c r="W1271" s="273">
        <v>273918</v>
      </c>
      <c r="X1271" s="273" t="s">
        <v>64</v>
      </c>
      <c r="Y1271" s="273" t="s">
        <v>75</v>
      </c>
      <c r="Z1271" s="273" t="s">
        <v>231</v>
      </c>
      <c r="AA1271" s="273" t="s">
        <v>231</v>
      </c>
      <c r="AB1271" s="274">
        <v>45170</v>
      </c>
      <c r="AC1271" s="273">
        <v>13717</v>
      </c>
      <c r="AD1271" s="273">
        <v>24</v>
      </c>
      <c r="AE1271" s="273">
        <v>0.31</v>
      </c>
      <c r="AF1271" s="273" t="s">
        <v>90</v>
      </c>
      <c r="AG1271" s="273" t="s">
        <v>1642</v>
      </c>
      <c r="AH1271" s="273" t="s">
        <v>1643</v>
      </c>
      <c r="AI1271" s="273" t="s">
        <v>123</v>
      </c>
      <c r="AJ1271" s="273" t="s">
        <v>200</v>
      </c>
      <c r="AK1271" s="273">
        <v>290454</v>
      </c>
      <c r="BV1271" s="279" t="s">
        <v>64</v>
      </c>
      <c r="BW1271" s="280" t="s">
        <v>63</v>
      </c>
      <c r="BX1271" s="280" t="s">
        <v>165</v>
      </c>
      <c r="BY1271" s="280" t="s">
        <v>165</v>
      </c>
      <c r="BZ1271" s="280" t="s">
        <v>138</v>
      </c>
      <c r="CA1271" s="280" t="s">
        <v>139</v>
      </c>
      <c r="CB1271" s="280" t="s">
        <v>190</v>
      </c>
      <c r="CC1271" s="280" t="s">
        <v>191</v>
      </c>
      <c r="CD1271" s="281">
        <v>8</v>
      </c>
      <c r="CE1271" s="277">
        <v>45231</v>
      </c>
      <c r="CF1271" s="280">
        <v>866</v>
      </c>
      <c r="CG1271" s="280" t="s">
        <v>80</v>
      </c>
      <c r="CH1271" s="280">
        <v>866</v>
      </c>
      <c r="CI1271" s="280" t="s">
        <v>80</v>
      </c>
      <c r="CJ1271" s="280"/>
      <c r="CK1271" s="280"/>
      <c r="CL1271" s="280"/>
      <c r="CM1271" s="280" t="s">
        <v>73</v>
      </c>
      <c r="CN1271" s="280">
        <v>3</v>
      </c>
    </row>
    <row r="1272" spans="4:92">
      <c r="D1272" s="273" t="s">
        <v>64</v>
      </c>
      <c r="E1272" s="273" t="s">
        <v>75</v>
      </c>
      <c r="F1272" s="273" t="s">
        <v>144</v>
      </c>
      <c r="G1272" s="273" t="s">
        <v>144</v>
      </c>
      <c r="H1272" s="274">
        <v>45231</v>
      </c>
      <c r="I1272" s="273">
        <v>14630</v>
      </c>
      <c r="J1272" s="273">
        <v>863</v>
      </c>
      <c r="K1272" s="273">
        <v>0</v>
      </c>
      <c r="L1272" s="273" t="s">
        <v>66</v>
      </c>
      <c r="N1272" s="273" t="s">
        <v>107</v>
      </c>
      <c r="W1272" s="273">
        <v>273919</v>
      </c>
      <c r="X1272" s="273" t="s">
        <v>64</v>
      </c>
      <c r="Y1272" s="273" t="s">
        <v>75</v>
      </c>
      <c r="Z1272" s="273" t="s">
        <v>231</v>
      </c>
      <c r="AA1272" s="273" t="s">
        <v>231</v>
      </c>
      <c r="AB1272" s="274">
        <v>45170</v>
      </c>
      <c r="AC1272" s="273">
        <v>13717</v>
      </c>
      <c r="AD1272" s="273">
        <v>24</v>
      </c>
      <c r="AE1272" s="273">
        <v>83.02</v>
      </c>
      <c r="AF1272" s="273" t="s">
        <v>90</v>
      </c>
      <c r="AG1272" s="273" t="s">
        <v>1644</v>
      </c>
      <c r="AH1272" s="273" t="s">
        <v>1645</v>
      </c>
      <c r="AI1272" s="273" t="s">
        <v>123</v>
      </c>
      <c r="AJ1272" s="273" t="s">
        <v>200</v>
      </c>
      <c r="AK1272" s="273">
        <v>290460</v>
      </c>
      <c r="BV1272" s="336" t="s">
        <v>64</v>
      </c>
      <c r="BW1272" s="337" t="s">
        <v>63</v>
      </c>
      <c r="BX1272" s="337" t="s">
        <v>165</v>
      </c>
      <c r="BY1272" s="337" t="s">
        <v>165</v>
      </c>
      <c r="BZ1272" s="337" t="s">
        <v>86</v>
      </c>
      <c r="CA1272" s="337" t="s">
        <v>87</v>
      </c>
      <c r="CB1272" s="337" t="s">
        <v>179</v>
      </c>
      <c r="CC1272" s="337" t="s">
        <v>180</v>
      </c>
      <c r="CD1272" s="338">
        <v>1</v>
      </c>
      <c r="CE1272" s="335">
        <v>45231</v>
      </c>
      <c r="CF1272" s="337"/>
      <c r="CG1272" s="337" t="s">
        <v>181</v>
      </c>
      <c r="CH1272" s="337"/>
      <c r="CI1272" s="337" t="s">
        <v>181</v>
      </c>
      <c r="CJ1272" s="337" t="s">
        <v>1266</v>
      </c>
      <c r="CK1272" s="337"/>
      <c r="CL1272" s="337"/>
      <c r="CM1272" s="337" t="s">
        <v>73</v>
      </c>
      <c r="CN1272" s="337">
        <v>3</v>
      </c>
    </row>
    <row r="1273" spans="4:92">
      <c r="D1273" s="273" t="s">
        <v>64</v>
      </c>
      <c r="E1273" s="273" t="s">
        <v>75</v>
      </c>
      <c r="F1273" s="273" t="s">
        <v>144</v>
      </c>
      <c r="G1273" s="273" t="s">
        <v>144</v>
      </c>
      <c r="H1273" s="274">
        <v>45261</v>
      </c>
      <c r="I1273" s="273">
        <v>17087</v>
      </c>
      <c r="J1273" s="273">
        <v>863</v>
      </c>
      <c r="K1273" s="273">
        <v>2975.8</v>
      </c>
      <c r="L1273" s="273" t="s">
        <v>66</v>
      </c>
      <c r="M1273" s="273">
        <v>0</v>
      </c>
      <c r="N1273" s="273" t="s">
        <v>1010</v>
      </c>
      <c r="O1273" s="273">
        <v>0</v>
      </c>
      <c r="P1273" s="273" t="s">
        <v>1011</v>
      </c>
      <c r="Q1273" s="273" t="s">
        <v>1188</v>
      </c>
      <c r="R1273" s="273" t="s">
        <v>1342</v>
      </c>
      <c r="U1273" s="273" t="s">
        <v>73</v>
      </c>
      <c r="V1273" s="273" t="s">
        <v>1508</v>
      </c>
      <c r="W1273" s="273">
        <v>315803</v>
      </c>
      <c r="X1273" s="273" t="s">
        <v>64</v>
      </c>
      <c r="Y1273" s="273" t="s">
        <v>75</v>
      </c>
      <c r="Z1273" s="273" t="s">
        <v>231</v>
      </c>
      <c r="AA1273" s="273" t="s">
        <v>231</v>
      </c>
      <c r="AB1273" s="274">
        <v>45170</v>
      </c>
      <c r="AC1273" s="273">
        <v>13717</v>
      </c>
      <c r="AD1273" s="273">
        <v>24</v>
      </c>
      <c r="AE1273" s="273">
        <v>195.23</v>
      </c>
      <c r="AF1273" s="273" t="s">
        <v>90</v>
      </c>
      <c r="AG1273" s="273" t="s">
        <v>1646</v>
      </c>
      <c r="AH1273" s="273" t="s">
        <v>1647</v>
      </c>
      <c r="AI1273" s="273" t="s">
        <v>123</v>
      </c>
      <c r="AJ1273" s="273" t="s">
        <v>200</v>
      </c>
      <c r="AK1273" s="273">
        <v>290466</v>
      </c>
      <c r="BV1273" s="279" t="s">
        <v>64</v>
      </c>
      <c r="BW1273" s="280" t="s">
        <v>63</v>
      </c>
      <c r="BX1273" s="280" t="s">
        <v>165</v>
      </c>
      <c r="BY1273" s="280" t="s">
        <v>165</v>
      </c>
      <c r="BZ1273" s="280" t="s">
        <v>167</v>
      </c>
      <c r="CA1273" s="280" t="s">
        <v>168</v>
      </c>
      <c r="CB1273" s="280" t="s">
        <v>319</v>
      </c>
      <c r="CC1273" s="280" t="s">
        <v>320</v>
      </c>
      <c r="CD1273" s="281">
        <v>15</v>
      </c>
      <c r="CE1273" s="277">
        <v>45231</v>
      </c>
      <c r="CF1273" s="280">
        <v>0</v>
      </c>
      <c r="CG1273" s="280" t="s">
        <v>80</v>
      </c>
      <c r="CH1273" s="280">
        <v>0</v>
      </c>
      <c r="CI1273" s="280" t="s">
        <v>80</v>
      </c>
      <c r="CJ1273" s="280"/>
      <c r="CK1273" s="280"/>
      <c r="CL1273" s="280"/>
      <c r="CM1273" s="280" t="s">
        <v>73</v>
      </c>
      <c r="CN1273" s="280">
        <v>3</v>
      </c>
    </row>
    <row r="1274" spans="4:92">
      <c r="D1274" s="273" t="s">
        <v>64</v>
      </c>
      <c r="E1274" s="273" t="s">
        <v>75</v>
      </c>
      <c r="F1274" s="273" t="s">
        <v>144</v>
      </c>
      <c r="G1274" s="273" t="s">
        <v>144</v>
      </c>
      <c r="H1274" s="274">
        <v>45261</v>
      </c>
      <c r="I1274" s="273">
        <v>17087</v>
      </c>
      <c r="J1274" s="273">
        <v>863</v>
      </c>
      <c r="K1274" s="273">
        <v>20798.400000000001</v>
      </c>
      <c r="L1274" s="273" t="s">
        <v>66</v>
      </c>
      <c r="M1274" s="273">
        <v>2315.4560000000001</v>
      </c>
      <c r="N1274" s="273" t="s">
        <v>67</v>
      </c>
      <c r="P1274" s="273" t="s">
        <v>1011</v>
      </c>
      <c r="Q1274" s="273" t="s">
        <v>1188</v>
      </c>
      <c r="R1274" s="273" t="s">
        <v>1342</v>
      </c>
      <c r="S1274" s="273" t="s">
        <v>1507</v>
      </c>
      <c r="T1274" s="273" t="s">
        <v>1507</v>
      </c>
      <c r="U1274" s="273" t="s">
        <v>73</v>
      </c>
      <c r="V1274" s="273" t="s">
        <v>1508</v>
      </c>
      <c r="W1274" s="273">
        <v>317508</v>
      </c>
      <c r="X1274" s="273" t="s">
        <v>64</v>
      </c>
      <c r="Y1274" s="273" t="s">
        <v>75</v>
      </c>
      <c r="Z1274" s="273" t="s">
        <v>231</v>
      </c>
      <c r="AA1274" s="273" t="s">
        <v>231</v>
      </c>
      <c r="AB1274" s="274">
        <v>45170</v>
      </c>
      <c r="AC1274" s="273">
        <v>13717</v>
      </c>
      <c r="AD1274" s="273">
        <v>24</v>
      </c>
      <c r="AE1274" s="273">
        <v>20.2</v>
      </c>
      <c r="AF1274" s="273" t="s">
        <v>90</v>
      </c>
      <c r="AG1274" s="273" t="s">
        <v>1648</v>
      </c>
      <c r="AH1274" s="273" t="s">
        <v>1649</v>
      </c>
      <c r="AI1274" s="273" t="s">
        <v>123</v>
      </c>
      <c r="AJ1274" s="273" t="s">
        <v>200</v>
      </c>
      <c r="AK1274" s="273">
        <v>290478</v>
      </c>
      <c r="BV1274" s="336" t="s">
        <v>64</v>
      </c>
      <c r="BW1274" s="337" t="s">
        <v>63</v>
      </c>
      <c r="BX1274" s="337" t="s">
        <v>165</v>
      </c>
      <c r="BY1274" s="337" t="s">
        <v>165</v>
      </c>
      <c r="BZ1274" s="337" t="s">
        <v>167</v>
      </c>
      <c r="CA1274" s="337" t="s">
        <v>168</v>
      </c>
      <c r="CB1274" s="337" t="s">
        <v>313</v>
      </c>
      <c r="CC1274" s="337" t="s">
        <v>314</v>
      </c>
      <c r="CD1274" s="338">
        <v>14</v>
      </c>
      <c r="CE1274" s="335">
        <v>45231</v>
      </c>
      <c r="CF1274" s="337">
        <v>0</v>
      </c>
      <c r="CG1274" s="337" t="s">
        <v>80</v>
      </c>
      <c r="CH1274" s="337">
        <v>0</v>
      </c>
      <c r="CI1274" s="337" t="s">
        <v>80</v>
      </c>
      <c r="CJ1274" s="337"/>
      <c r="CK1274" s="337"/>
      <c r="CL1274" s="337"/>
      <c r="CM1274" s="337" t="s">
        <v>73</v>
      </c>
      <c r="CN1274" s="337">
        <v>3</v>
      </c>
    </row>
    <row r="1275" spans="4:92">
      <c r="D1275" s="273" t="s">
        <v>64</v>
      </c>
      <c r="E1275" s="273" t="s">
        <v>75</v>
      </c>
      <c r="F1275" s="273" t="s">
        <v>144</v>
      </c>
      <c r="G1275" s="273" t="s">
        <v>144</v>
      </c>
      <c r="H1275" s="274">
        <v>45261</v>
      </c>
      <c r="I1275" s="273">
        <v>17087</v>
      </c>
      <c r="J1275" s="273">
        <v>863</v>
      </c>
      <c r="K1275" s="273">
        <v>383820</v>
      </c>
      <c r="L1275" s="273" t="s">
        <v>66</v>
      </c>
      <c r="M1275" s="273">
        <v>51901.795687500002</v>
      </c>
      <c r="N1275" s="273" t="s">
        <v>115</v>
      </c>
      <c r="W1275" s="273">
        <v>315801</v>
      </c>
      <c r="X1275" s="273" t="s">
        <v>64</v>
      </c>
      <c r="Y1275" s="273" t="s">
        <v>75</v>
      </c>
      <c r="Z1275" s="273" t="s">
        <v>231</v>
      </c>
      <c r="AA1275" s="273" t="s">
        <v>231</v>
      </c>
      <c r="AB1275" s="274">
        <v>45170</v>
      </c>
      <c r="AC1275" s="273">
        <v>13717</v>
      </c>
      <c r="AD1275" s="273">
        <v>24</v>
      </c>
      <c r="AE1275" s="273">
        <v>2.56</v>
      </c>
      <c r="AF1275" s="273" t="s">
        <v>90</v>
      </c>
      <c r="AG1275" s="273" t="s">
        <v>1650</v>
      </c>
      <c r="AH1275" s="273" t="s">
        <v>1651</v>
      </c>
      <c r="AI1275" s="273" t="s">
        <v>123</v>
      </c>
      <c r="AJ1275" s="273" t="s">
        <v>200</v>
      </c>
      <c r="AK1275" s="273">
        <v>290484</v>
      </c>
      <c r="BV1275" s="279" t="s">
        <v>64</v>
      </c>
      <c r="BW1275" s="280" t="s">
        <v>63</v>
      </c>
      <c r="BX1275" s="280" t="s">
        <v>252</v>
      </c>
      <c r="BY1275" s="280" t="s">
        <v>257</v>
      </c>
      <c r="BZ1275" s="280" t="s">
        <v>86</v>
      </c>
      <c r="CA1275" s="280" t="s">
        <v>87</v>
      </c>
      <c r="CB1275" s="280" t="s">
        <v>179</v>
      </c>
      <c r="CC1275" s="280" t="s">
        <v>180</v>
      </c>
      <c r="CD1275" s="281">
        <v>1</v>
      </c>
      <c r="CE1275" s="277">
        <v>45078</v>
      </c>
      <c r="CF1275" s="280"/>
      <c r="CG1275" s="280" t="s">
        <v>181</v>
      </c>
      <c r="CH1275" s="280"/>
      <c r="CI1275" s="280" t="s">
        <v>181</v>
      </c>
      <c r="CJ1275" s="280" t="s">
        <v>1414</v>
      </c>
      <c r="CK1275" s="280"/>
      <c r="CL1275" s="280"/>
      <c r="CM1275" s="280" t="s">
        <v>73</v>
      </c>
      <c r="CN1275" s="280">
        <v>3</v>
      </c>
    </row>
    <row r="1276" spans="4:92">
      <c r="D1276" s="273" t="s">
        <v>64</v>
      </c>
      <c r="E1276" s="273" t="s">
        <v>75</v>
      </c>
      <c r="F1276" s="273" t="s">
        <v>144</v>
      </c>
      <c r="G1276" s="273" t="s">
        <v>144</v>
      </c>
      <c r="H1276" s="274">
        <v>45261</v>
      </c>
      <c r="I1276" s="273">
        <v>17087</v>
      </c>
      <c r="J1276" s="273">
        <v>863</v>
      </c>
      <c r="K1276" s="273">
        <v>0</v>
      </c>
      <c r="L1276" s="273" t="s">
        <v>66</v>
      </c>
      <c r="N1276" s="273" t="s">
        <v>107</v>
      </c>
      <c r="W1276" s="273">
        <v>315802</v>
      </c>
      <c r="X1276" s="273" t="s">
        <v>64</v>
      </c>
      <c r="Y1276" s="273" t="s">
        <v>75</v>
      </c>
      <c r="Z1276" s="273" t="s">
        <v>231</v>
      </c>
      <c r="AA1276" s="273" t="s">
        <v>231</v>
      </c>
      <c r="AB1276" s="274">
        <v>45170</v>
      </c>
      <c r="AC1276" s="273">
        <v>13717</v>
      </c>
      <c r="AD1276" s="273">
        <v>24</v>
      </c>
      <c r="AE1276" s="273">
        <v>6.32</v>
      </c>
      <c r="AF1276" s="273" t="s">
        <v>90</v>
      </c>
      <c r="AG1276" s="273" t="s">
        <v>1662</v>
      </c>
      <c r="AH1276" s="273" t="s">
        <v>1663</v>
      </c>
      <c r="AI1276" s="273" t="s">
        <v>123</v>
      </c>
      <c r="AJ1276" s="273" t="s">
        <v>200</v>
      </c>
      <c r="AK1276" s="273">
        <v>290490</v>
      </c>
      <c r="BV1276" s="336" t="s">
        <v>64</v>
      </c>
      <c r="BW1276" s="337" t="s">
        <v>63</v>
      </c>
      <c r="BX1276" s="337" t="s">
        <v>252</v>
      </c>
      <c r="BY1276" s="337" t="s">
        <v>257</v>
      </c>
      <c r="BZ1276" s="337" t="s">
        <v>86</v>
      </c>
      <c r="CA1276" s="337" t="s">
        <v>87</v>
      </c>
      <c r="CB1276" s="337" t="s">
        <v>179</v>
      </c>
      <c r="CC1276" s="337" t="s">
        <v>180</v>
      </c>
      <c r="CD1276" s="338">
        <v>1</v>
      </c>
      <c r="CE1276" s="335">
        <v>45078</v>
      </c>
      <c r="CF1276" s="337"/>
      <c r="CG1276" s="337" t="s">
        <v>181</v>
      </c>
      <c r="CH1276" s="337"/>
      <c r="CI1276" s="337" t="s">
        <v>181</v>
      </c>
      <c r="CJ1276" s="337" t="s">
        <v>1414</v>
      </c>
      <c r="CK1276" s="337"/>
      <c r="CL1276" s="337"/>
      <c r="CM1276" s="337" t="s">
        <v>73</v>
      </c>
      <c r="CN1276" s="337">
        <v>3</v>
      </c>
    </row>
    <row r="1277" spans="4:92">
      <c r="D1277" s="273" t="s">
        <v>64</v>
      </c>
      <c r="E1277" s="273" t="s">
        <v>75</v>
      </c>
      <c r="F1277" s="273" t="s">
        <v>517</v>
      </c>
      <c r="G1277" s="273" t="s">
        <v>517</v>
      </c>
      <c r="H1277" s="274">
        <v>44927</v>
      </c>
      <c r="I1277" s="273">
        <v>11126</v>
      </c>
      <c r="J1277" s="273">
        <v>670</v>
      </c>
      <c r="K1277" s="273">
        <v>28453</v>
      </c>
      <c r="L1277" s="273" t="s">
        <v>66</v>
      </c>
      <c r="M1277" s="273">
        <v>3595.5756249999999</v>
      </c>
      <c r="N1277" s="273" t="s">
        <v>1010</v>
      </c>
      <c r="O1277" s="273">
        <v>0</v>
      </c>
      <c r="P1277" s="273" t="s">
        <v>1011</v>
      </c>
      <c r="Q1277" s="273" t="s">
        <v>1188</v>
      </c>
      <c r="R1277" s="273" t="s">
        <v>1013</v>
      </c>
      <c r="S1277" s="273" t="s">
        <v>1664</v>
      </c>
      <c r="U1277" s="273" t="s">
        <v>1664</v>
      </c>
      <c r="V1277" s="273" t="s">
        <v>1664</v>
      </c>
      <c r="W1277" s="273">
        <v>136567</v>
      </c>
      <c r="X1277" s="273" t="s">
        <v>64</v>
      </c>
      <c r="Y1277" s="273" t="s">
        <v>75</v>
      </c>
      <c r="Z1277" s="273" t="s">
        <v>231</v>
      </c>
      <c r="AA1277" s="273" t="s">
        <v>231</v>
      </c>
      <c r="AB1277" s="274">
        <v>45170</v>
      </c>
      <c r="AC1277" s="273">
        <v>13717</v>
      </c>
      <c r="AD1277" s="273">
        <v>24</v>
      </c>
      <c r="AE1277" s="273">
        <v>4.42</v>
      </c>
      <c r="AF1277" s="273" t="s">
        <v>90</v>
      </c>
      <c r="AG1277" s="273" t="s">
        <v>1652</v>
      </c>
      <c r="AH1277" s="273" t="s">
        <v>1653</v>
      </c>
      <c r="AI1277" s="273" t="s">
        <v>123</v>
      </c>
      <c r="AJ1277" s="273" t="s">
        <v>200</v>
      </c>
      <c r="AK1277" s="273">
        <v>290496</v>
      </c>
      <c r="BV1277" s="279" t="s">
        <v>64</v>
      </c>
      <c r="BW1277" s="280" t="s">
        <v>63</v>
      </c>
      <c r="BX1277" s="280" t="s">
        <v>252</v>
      </c>
      <c r="BY1277" s="280" t="s">
        <v>257</v>
      </c>
      <c r="BZ1277" s="280" t="s">
        <v>86</v>
      </c>
      <c r="CA1277" s="280" t="s">
        <v>87</v>
      </c>
      <c r="CB1277" s="280" t="s">
        <v>217</v>
      </c>
      <c r="CC1277" s="280" t="s">
        <v>218</v>
      </c>
      <c r="CD1277" s="281">
        <v>2</v>
      </c>
      <c r="CE1277" s="277">
        <v>45078</v>
      </c>
      <c r="CF1277" s="280"/>
      <c r="CG1277" s="280" t="s">
        <v>181</v>
      </c>
      <c r="CH1277" s="280"/>
      <c r="CI1277" s="280" t="s">
        <v>181</v>
      </c>
      <c r="CJ1277" s="280" t="s">
        <v>394</v>
      </c>
      <c r="CK1277" s="280"/>
      <c r="CL1277" s="280"/>
      <c r="CM1277" s="280" t="s">
        <v>73</v>
      </c>
      <c r="CN1277" s="280">
        <v>3</v>
      </c>
    </row>
    <row r="1278" spans="4:92">
      <c r="D1278" s="273" t="s">
        <v>64</v>
      </c>
      <c r="E1278" s="273" t="s">
        <v>75</v>
      </c>
      <c r="F1278" s="273" t="s">
        <v>517</v>
      </c>
      <c r="G1278" s="273" t="s">
        <v>517</v>
      </c>
      <c r="H1278" s="274">
        <v>44927</v>
      </c>
      <c r="I1278" s="273">
        <v>11126</v>
      </c>
      <c r="J1278" s="273">
        <v>670</v>
      </c>
      <c r="K1278" s="273">
        <v>0</v>
      </c>
      <c r="L1278" s="273" t="s">
        <v>66</v>
      </c>
      <c r="N1278" s="273" t="s">
        <v>107</v>
      </c>
      <c r="W1278" s="273">
        <v>136566</v>
      </c>
      <c r="X1278" s="273" t="s">
        <v>64</v>
      </c>
      <c r="Y1278" s="273" t="s">
        <v>75</v>
      </c>
      <c r="Z1278" s="273" t="s">
        <v>231</v>
      </c>
      <c r="AA1278" s="273" t="s">
        <v>231</v>
      </c>
      <c r="AB1278" s="274">
        <v>45170</v>
      </c>
      <c r="AC1278" s="273">
        <v>13717</v>
      </c>
      <c r="AD1278" s="273">
        <v>24</v>
      </c>
      <c r="AE1278" s="273">
        <v>3.15</v>
      </c>
      <c r="AF1278" s="273" t="s">
        <v>90</v>
      </c>
      <c r="AG1278" s="273" t="s">
        <v>751</v>
      </c>
      <c r="AH1278" s="273" t="s">
        <v>1654</v>
      </c>
      <c r="AI1278" s="273" t="s">
        <v>123</v>
      </c>
      <c r="AJ1278" s="273" t="s">
        <v>200</v>
      </c>
      <c r="AK1278" s="273">
        <v>290502</v>
      </c>
      <c r="BV1278" s="336" t="s">
        <v>64</v>
      </c>
      <c r="BW1278" s="337" t="s">
        <v>63</v>
      </c>
      <c r="BX1278" s="337" t="s">
        <v>252</v>
      </c>
      <c r="BY1278" s="337" t="s">
        <v>257</v>
      </c>
      <c r="BZ1278" s="337" t="s">
        <v>86</v>
      </c>
      <c r="CA1278" s="337" t="s">
        <v>87</v>
      </c>
      <c r="CB1278" s="337" t="s">
        <v>217</v>
      </c>
      <c r="CC1278" s="337" t="s">
        <v>218</v>
      </c>
      <c r="CD1278" s="338">
        <v>2</v>
      </c>
      <c r="CE1278" s="335">
        <v>45078</v>
      </c>
      <c r="CF1278" s="337"/>
      <c r="CG1278" s="337" t="s">
        <v>181</v>
      </c>
      <c r="CH1278" s="337"/>
      <c r="CI1278" s="337" t="s">
        <v>181</v>
      </c>
      <c r="CJ1278" s="337" t="s">
        <v>389</v>
      </c>
      <c r="CK1278" s="337"/>
      <c r="CL1278" s="337"/>
      <c r="CM1278" s="337" t="s">
        <v>73</v>
      </c>
      <c r="CN1278" s="337">
        <v>3</v>
      </c>
    </row>
    <row r="1279" spans="4:92">
      <c r="D1279" s="273" t="s">
        <v>64</v>
      </c>
      <c r="E1279" s="273" t="s">
        <v>75</v>
      </c>
      <c r="F1279" s="273" t="s">
        <v>517</v>
      </c>
      <c r="G1279" s="273" t="s">
        <v>517</v>
      </c>
      <c r="H1279" s="274">
        <v>44927</v>
      </c>
      <c r="I1279" s="273">
        <v>11126</v>
      </c>
      <c r="J1279" s="273">
        <v>670</v>
      </c>
      <c r="K1279" s="273">
        <v>2436649</v>
      </c>
      <c r="L1279" s="273" t="s">
        <v>66</v>
      </c>
      <c r="M1279" s="273">
        <v>280079.07874999999</v>
      </c>
      <c r="N1279" s="273" t="s">
        <v>115</v>
      </c>
      <c r="W1279" s="273">
        <v>136565</v>
      </c>
      <c r="X1279" s="273" t="s">
        <v>64</v>
      </c>
      <c r="Y1279" s="273" t="s">
        <v>75</v>
      </c>
      <c r="Z1279" s="273" t="s">
        <v>231</v>
      </c>
      <c r="AA1279" s="273" t="s">
        <v>231</v>
      </c>
      <c r="AB1279" s="274">
        <v>45170</v>
      </c>
      <c r="AC1279" s="273">
        <v>13717</v>
      </c>
      <c r="AD1279" s="273">
        <v>24</v>
      </c>
      <c r="AE1279" s="273">
        <v>9.84</v>
      </c>
      <c r="AF1279" s="273" t="s">
        <v>90</v>
      </c>
      <c r="AG1279" s="273" t="s">
        <v>726</v>
      </c>
      <c r="AH1279" s="273" t="s">
        <v>1655</v>
      </c>
      <c r="AI1279" s="273" t="s">
        <v>123</v>
      </c>
      <c r="AJ1279" s="273" t="s">
        <v>200</v>
      </c>
      <c r="AK1279" s="273">
        <v>290508</v>
      </c>
      <c r="BV1279" s="279" t="s">
        <v>64</v>
      </c>
      <c r="BW1279" s="280" t="s">
        <v>63</v>
      </c>
      <c r="BX1279" s="280" t="s">
        <v>252</v>
      </c>
      <c r="BY1279" s="280" t="s">
        <v>257</v>
      </c>
      <c r="BZ1279" s="280" t="s">
        <v>204</v>
      </c>
      <c r="CA1279" s="280" t="s">
        <v>205</v>
      </c>
      <c r="CB1279" s="280" t="s">
        <v>206</v>
      </c>
      <c r="CC1279" s="280" t="s">
        <v>207</v>
      </c>
      <c r="CD1279" s="281">
        <v>0</v>
      </c>
      <c r="CE1279" s="277">
        <v>45078</v>
      </c>
      <c r="CF1279" s="280"/>
      <c r="CG1279" s="280" t="s">
        <v>181</v>
      </c>
      <c r="CH1279" s="280"/>
      <c r="CI1279" s="280" t="s">
        <v>208</v>
      </c>
      <c r="CJ1279" s="280" t="s">
        <v>209</v>
      </c>
      <c r="CK1279" s="280"/>
      <c r="CL1279" s="280"/>
      <c r="CM1279" s="280" t="s">
        <v>73</v>
      </c>
      <c r="CN1279" s="280">
        <v>3</v>
      </c>
    </row>
    <row r="1280" spans="4:92">
      <c r="D1280" s="273" t="s">
        <v>64</v>
      </c>
      <c r="E1280" s="273" t="s">
        <v>75</v>
      </c>
      <c r="F1280" s="273" t="s">
        <v>517</v>
      </c>
      <c r="G1280" s="273" t="s">
        <v>517</v>
      </c>
      <c r="H1280" s="274">
        <v>44927</v>
      </c>
      <c r="I1280" s="273">
        <v>17125</v>
      </c>
      <c r="J1280" s="273">
        <v>670</v>
      </c>
      <c r="K1280" s="273">
        <v>922</v>
      </c>
      <c r="L1280" s="273" t="s">
        <v>1202</v>
      </c>
      <c r="M1280" s="273">
        <v>258.390625</v>
      </c>
      <c r="N1280" s="273" t="s">
        <v>1203</v>
      </c>
      <c r="P1280" s="273" t="s">
        <v>68</v>
      </c>
      <c r="Q1280" s="273" t="s">
        <v>1012</v>
      </c>
      <c r="R1280" s="273" t="s">
        <v>70</v>
      </c>
      <c r="S1280" s="273" t="s">
        <v>1665</v>
      </c>
      <c r="T1280" s="273" t="s">
        <v>1666</v>
      </c>
      <c r="U1280" s="273" t="s">
        <v>73</v>
      </c>
      <c r="V1280" s="273" t="s">
        <v>1667</v>
      </c>
      <c r="W1280" s="273">
        <v>325575</v>
      </c>
      <c r="X1280" s="273" t="s">
        <v>64</v>
      </c>
      <c r="Y1280" s="273" t="s">
        <v>75</v>
      </c>
      <c r="Z1280" s="273" t="s">
        <v>231</v>
      </c>
      <c r="AA1280" s="273" t="s">
        <v>231</v>
      </c>
      <c r="AB1280" s="274">
        <v>45170</v>
      </c>
      <c r="AC1280" s="273">
        <v>13717</v>
      </c>
      <c r="AD1280" s="273">
        <v>24</v>
      </c>
      <c r="AE1280" s="273">
        <v>11.98</v>
      </c>
      <c r="AF1280" s="273" t="s">
        <v>90</v>
      </c>
      <c r="AG1280" s="273" t="s">
        <v>732</v>
      </c>
      <c r="AH1280" s="273" t="s">
        <v>1656</v>
      </c>
      <c r="AI1280" s="273" t="s">
        <v>123</v>
      </c>
      <c r="AJ1280" s="273" t="s">
        <v>200</v>
      </c>
      <c r="AK1280" s="273">
        <v>290515</v>
      </c>
      <c r="BV1280" s="336" t="s">
        <v>64</v>
      </c>
      <c r="BW1280" s="337" t="s">
        <v>63</v>
      </c>
      <c r="BX1280" s="337" t="s">
        <v>252</v>
      </c>
      <c r="BY1280" s="337" t="s">
        <v>257</v>
      </c>
      <c r="BZ1280" s="337" t="s">
        <v>204</v>
      </c>
      <c r="CA1280" s="337" t="s">
        <v>205</v>
      </c>
      <c r="CB1280" s="337" t="s">
        <v>206</v>
      </c>
      <c r="CC1280" s="337" t="s">
        <v>207</v>
      </c>
      <c r="CD1280" s="338">
        <v>0</v>
      </c>
      <c r="CE1280" s="335">
        <v>45078</v>
      </c>
      <c r="CF1280" s="337"/>
      <c r="CG1280" s="337" t="s">
        <v>181</v>
      </c>
      <c r="CH1280" s="337"/>
      <c r="CI1280" s="337" t="s">
        <v>208</v>
      </c>
      <c r="CJ1280" s="337" t="s">
        <v>209</v>
      </c>
      <c r="CK1280" s="337"/>
      <c r="CL1280" s="337"/>
      <c r="CM1280" s="337" t="s">
        <v>73</v>
      </c>
      <c r="CN1280" s="337">
        <v>3</v>
      </c>
    </row>
    <row r="1281" spans="4:92">
      <c r="D1281" s="273" t="s">
        <v>64</v>
      </c>
      <c r="E1281" s="273" t="s">
        <v>75</v>
      </c>
      <c r="F1281" s="273" t="s">
        <v>517</v>
      </c>
      <c r="G1281" s="273" t="s">
        <v>517</v>
      </c>
      <c r="H1281" s="274">
        <v>44927</v>
      </c>
      <c r="I1281" s="273">
        <v>17125</v>
      </c>
      <c r="J1281" s="273">
        <v>670</v>
      </c>
      <c r="K1281" s="273">
        <v>8108</v>
      </c>
      <c r="L1281" s="273" t="s">
        <v>1202</v>
      </c>
      <c r="M1281" s="273">
        <v>2272.7737499999998</v>
      </c>
      <c r="N1281" s="273" t="s">
        <v>1203</v>
      </c>
      <c r="P1281" s="273" t="s">
        <v>68</v>
      </c>
      <c r="Q1281" s="273" t="s">
        <v>1012</v>
      </c>
      <c r="R1281" s="273" t="s">
        <v>70</v>
      </c>
      <c r="S1281" s="273" t="s">
        <v>1665</v>
      </c>
      <c r="T1281" s="273" t="s">
        <v>1668</v>
      </c>
      <c r="U1281" s="273" t="s">
        <v>73</v>
      </c>
      <c r="V1281" s="273" t="s">
        <v>1669</v>
      </c>
      <c r="W1281" s="273">
        <v>326213</v>
      </c>
      <c r="X1281" s="273" t="s">
        <v>64</v>
      </c>
      <c r="Y1281" s="273" t="s">
        <v>75</v>
      </c>
      <c r="Z1281" s="273" t="s">
        <v>231</v>
      </c>
      <c r="AA1281" s="273" t="s">
        <v>231</v>
      </c>
      <c r="AB1281" s="274">
        <v>45170</v>
      </c>
      <c r="AC1281" s="273">
        <v>13717</v>
      </c>
      <c r="AD1281" s="273">
        <v>24</v>
      </c>
      <c r="AE1281" s="273">
        <v>0.87</v>
      </c>
      <c r="AF1281" s="273" t="s">
        <v>90</v>
      </c>
      <c r="AG1281" s="273" t="s">
        <v>555</v>
      </c>
      <c r="AH1281" s="273" t="s">
        <v>556</v>
      </c>
      <c r="AI1281" s="273" t="s">
        <v>123</v>
      </c>
      <c r="AJ1281" s="273" t="s">
        <v>200</v>
      </c>
      <c r="AK1281" s="273">
        <v>290523</v>
      </c>
      <c r="BV1281" s="279" t="s">
        <v>64</v>
      </c>
      <c r="BW1281" s="280" t="s">
        <v>63</v>
      </c>
      <c r="BX1281" s="280" t="s">
        <v>252</v>
      </c>
      <c r="BY1281" s="280" t="s">
        <v>257</v>
      </c>
      <c r="BZ1281" s="280" t="s">
        <v>86</v>
      </c>
      <c r="CA1281" s="280" t="s">
        <v>87</v>
      </c>
      <c r="CB1281" s="280" t="s">
        <v>233</v>
      </c>
      <c r="CC1281" s="280" t="s">
        <v>234</v>
      </c>
      <c r="CD1281" s="281">
        <v>1</v>
      </c>
      <c r="CE1281" s="277">
        <v>45078</v>
      </c>
      <c r="CF1281" s="280"/>
      <c r="CG1281" s="280" t="s">
        <v>181</v>
      </c>
      <c r="CH1281" s="280"/>
      <c r="CI1281" s="280" t="s">
        <v>181</v>
      </c>
      <c r="CJ1281" s="280" t="s">
        <v>617</v>
      </c>
      <c r="CK1281" s="280"/>
      <c r="CL1281" s="280"/>
      <c r="CM1281" s="280" t="s">
        <v>73</v>
      </c>
      <c r="CN1281" s="280">
        <v>3</v>
      </c>
    </row>
    <row r="1282" spans="4:92">
      <c r="D1282" s="273" t="s">
        <v>64</v>
      </c>
      <c r="E1282" s="273" t="s">
        <v>75</v>
      </c>
      <c r="F1282" s="273" t="s">
        <v>517</v>
      </c>
      <c r="G1282" s="273" t="s">
        <v>517</v>
      </c>
      <c r="H1282" s="274">
        <v>44927</v>
      </c>
      <c r="I1282" s="273">
        <v>17125</v>
      </c>
      <c r="J1282" s="273">
        <v>670</v>
      </c>
      <c r="K1282" s="273">
        <v>5544</v>
      </c>
      <c r="L1282" s="273" t="s">
        <v>1202</v>
      </c>
      <c r="M1282" s="273">
        <v>1554.0525</v>
      </c>
      <c r="N1282" s="273" t="s">
        <v>1203</v>
      </c>
      <c r="P1282" s="273" t="s">
        <v>68</v>
      </c>
      <c r="Q1282" s="273" t="s">
        <v>1012</v>
      </c>
      <c r="R1282" s="273" t="s">
        <v>70</v>
      </c>
      <c r="S1282" s="273" t="s">
        <v>1665</v>
      </c>
      <c r="T1282" s="273" t="s">
        <v>1670</v>
      </c>
      <c r="U1282" s="273" t="s">
        <v>73</v>
      </c>
      <c r="V1282" s="273" t="s">
        <v>1671</v>
      </c>
      <c r="W1282" s="273">
        <v>326229</v>
      </c>
      <c r="X1282" s="273" t="s">
        <v>64</v>
      </c>
      <c r="Y1282" s="273" t="s">
        <v>75</v>
      </c>
      <c r="Z1282" s="273" t="s">
        <v>231</v>
      </c>
      <c r="AA1282" s="273" t="s">
        <v>231</v>
      </c>
      <c r="AB1282" s="274">
        <v>45170</v>
      </c>
      <c r="AC1282" s="273">
        <v>13717</v>
      </c>
      <c r="AD1282" s="273">
        <v>24</v>
      </c>
      <c r="AE1282" s="273">
        <v>8.1</v>
      </c>
      <c r="AF1282" s="273" t="s">
        <v>90</v>
      </c>
      <c r="AG1282" s="273" t="s">
        <v>559</v>
      </c>
      <c r="AH1282" s="273" t="s">
        <v>560</v>
      </c>
      <c r="AI1282" s="273" t="s">
        <v>123</v>
      </c>
      <c r="AJ1282" s="273" t="s">
        <v>200</v>
      </c>
      <c r="AK1282" s="273">
        <v>290528</v>
      </c>
      <c r="BV1282" s="336" t="s">
        <v>64</v>
      </c>
      <c r="BW1282" s="337" t="s">
        <v>63</v>
      </c>
      <c r="BX1282" s="337" t="s">
        <v>252</v>
      </c>
      <c r="BY1282" s="337" t="s">
        <v>257</v>
      </c>
      <c r="BZ1282" s="337" t="s">
        <v>86</v>
      </c>
      <c r="CA1282" s="337" t="s">
        <v>87</v>
      </c>
      <c r="CB1282" s="337" t="s">
        <v>233</v>
      </c>
      <c r="CC1282" s="337" t="s">
        <v>234</v>
      </c>
      <c r="CD1282" s="338">
        <v>1</v>
      </c>
      <c r="CE1282" s="335">
        <v>45078</v>
      </c>
      <c r="CF1282" s="337"/>
      <c r="CG1282" s="337" t="s">
        <v>181</v>
      </c>
      <c r="CH1282" s="337"/>
      <c r="CI1282" s="337" t="s">
        <v>181</v>
      </c>
      <c r="CJ1282" s="337" t="s">
        <v>617</v>
      </c>
      <c r="CK1282" s="337"/>
      <c r="CL1282" s="337"/>
      <c r="CM1282" s="337" t="s">
        <v>73</v>
      </c>
      <c r="CN1282" s="337">
        <v>3</v>
      </c>
    </row>
    <row r="1283" spans="4:92">
      <c r="D1283" s="273" t="s">
        <v>64</v>
      </c>
      <c r="E1283" s="273" t="s">
        <v>75</v>
      </c>
      <c r="F1283" s="273" t="s">
        <v>517</v>
      </c>
      <c r="G1283" s="273" t="s">
        <v>517</v>
      </c>
      <c r="H1283" s="274">
        <v>44927</v>
      </c>
      <c r="I1283" s="273">
        <v>17125</v>
      </c>
      <c r="J1283" s="273">
        <v>670</v>
      </c>
      <c r="K1283" s="273">
        <v>1426</v>
      </c>
      <c r="L1283" s="273" t="s">
        <v>1202</v>
      </c>
      <c r="M1283" s="273">
        <v>399.72562499999998</v>
      </c>
      <c r="N1283" s="273" t="s">
        <v>1203</v>
      </c>
      <c r="P1283" s="273" t="s">
        <v>68</v>
      </c>
      <c r="Q1283" s="273" t="s">
        <v>1012</v>
      </c>
      <c r="R1283" s="273" t="s">
        <v>70</v>
      </c>
      <c r="S1283" s="273" t="s">
        <v>1665</v>
      </c>
      <c r="T1283" s="273" t="s">
        <v>1672</v>
      </c>
      <c r="U1283" s="273" t="s">
        <v>73</v>
      </c>
      <c r="V1283" s="273" t="s">
        <v>1667</v>
      </c>
      <c r="W1283" s="273">
        <v>326245</v>
      </c>
      <c r="X1283" s="273" t="s">
        <v>64</v>
      </c>
      <c r="Y1283" s="273" t="s">
        <v>75</v>
      </c>
      <c r="Z1283" s="273" t="s">
        <v>231</v>
      </c>
      <c r="AA1283" s="273" t="s">
        <v>231</v>
      </c>
      <c r="AB1283" s="274">
        <v>45170</v>
      </c>
      <c r="AC1283" s="273">
        <v>13717</v>
      </c>
      <c r="AD1283" s="273">
        <v>24</v>
      </c>
      <c r="AE1283" s="273">
        <v>0.41299999999999998</v>
      </c>
      <c r="AF1283" s="273" t="s">
        <v>90</v>
      </c>
      <c r="AG1283" s="273" t="s">
        <v>563</v>
      </c>
      <c r="AH1283" s="273" t="s">
        <v>564</v>
      </c>
      <c r="AI1283" s="273" t="s">
        <v>123</v>
      </c>
      <c r="AJ1283" s="273" t="s">
        <v>200</v>
      </c>
      <c r="AK1283" s="273">
        <v>290533</v>
      </c>
      <c r="BV1283" s="279" t="s">
        <v>64</v>
      </c>
      <c r="BW1283" s="280" t="s">
        <v>63</v>
      </c>
      <c r="BX1283" s="280" t="s">
        <v>252</v>
      </c>
      <c r="BY1283" s="280" t="s">
        <v>257</v>
      </c>
      <c r="BZ1283" s="280" t="s">
        <v>86</v>
      </c>
      <c r="CA1283" s="280" t="s">
        <v>87</v>
      </c>
      <c r="CB1283" s="280" t="s">
        <v>225</v>
      </c>
      <c r="CC1283" s="280" t="s">
        <v>226</v>
      </c>
      <c r="CD1283" s="281">
        <v>5</v>
      </c>
      <c r="CE1283" s="277">
        <v>45078</v>
      </c>
      <c r="CF1283" s="280">
        <v>0</v>
      </c>
      <c r="CG1283" s="280" t="s">
        <v>90</v>
      </c>
      <c r="CH1283" s="280">
        <v>0</v>
      </c>
      <c r="CI1283" s="280" t="s">
        <v>80</v>
      </c>
      <c r="CJ1283" s="280"/>
      <c r="CK1283" s="280"/>
      <c r="CL1283" s="280"/>
      <c r="CM1283" s="280" t="s">
        <v>73</v>
      </c>
      <c r="CN1283" s="280">
        <v>3</v>
      </c>
    </row>
    <row r="1284" spans="4:92">
      <c r="D1284" s="273" t="s">
        <v>64</v>
      </c>
      <c r="E1284" s="273" t="s">
        <v>75</v>
      </c>
      <c r="F1284" s="273" t="s">
        <v>517</v>
      </c>
      <c r="G1284" s="273" t="s">
        <v>517</v>
      </c>
      <c r="H1284" s="274">
        <v>44958</v>
      </c>
      <c r="I1284" s="273">
        <v>11288</v>
      </c>
      <c r="J1284" s="273">
        <v>670</v>
      </c>
      <c r="K1284" s="273">
        <v>27194</v>
      </c>
      <c r="L1284" s="273" t="s">
        <v>66</v>
      </c>
      <c r="M1284" s="273">
        <v>3150.5069374999998</v>
      </c>
      <c r="N1284" s="273" t="s">
        <v>1010</v>
      </c>
      <c r="O1284" s="273">
        <v>0</v>
      </c>
      <c r="P1284" s="273" t="s">
        <v>1011</v>
      </c>
      <c r="Q1284" s="273" t="s">
        <v>1188</v>
      </c>
      <c r="R1284" s="273" t="s">
        <v>1013</v>
      </c>
      <c r="S1284" s="273" t="s">
        <v>1664</v>
      </c>
      <c r="U1284" s="273" t="s">
        <v>1664</v>
      </c>
      <c r="V1284" s="273" t="s">
        <v>1664</v>
      </c>
      <c r="W1284" s="273">
        <v>194702</v>
      </c>
      <c r="X1284" s="273" t="s">
        <v>64</v>
      </c>
      <c r="Y1284" s="273" t="s">
        <v>75</v>
      </c>
      <c r="Z1284" s="273" t="s">
        <v>231</v>
      </c>
      <c r="AA1284" s="273" t="s">
        <v>231</v>
      </c>
      <c r="AB1284" s="274">
        <v>45231</v>
      </c>
      <c r="AC1284" s="273">
        <v>14420</v>
      </c>
      <c r="AD1284" s="273">
        <v>24</v>
      </c>
      <c r="AE1284" s="273">
        <v>17.38</v>
      </c>
      <c r="AF1284" s="273" t="s">
        <v>90</v>
      </c>
      <c r="AG1284" s="273" t="s">
        <v>492</v>
      </c>
      <c r="AH1284" s="273" t="s">
        <v>1673</v>
      </c>
      <c r="AI1284" s="273" t="s">
        <v>123</v>
      </c>
      <c r="AJ1284" s="273" t="s">
        <v>200</v>
      </c>
      <c r="AK1284" s="273">
        <v>293192</v>
      </c>
      <c r="BV1284" s="336" t="s">
        <v>64</v>
      </c>
      <c r="BW1284" s="337" t="s">
        <v>63</v>
      </c>
      <c r="BX1284" s="337" t="s">
        <v>252</v>
      </c>
      <c r="BY1284" s="337" t="s">
        <v>257</v>
      </c>
      <c r="BZ1284" s="337" t="s">
        <v>86</v>
      </c>
      <c r="CA1284" s="337" t="s">
        <v>87</v>
      </c>
      <c r="CB1284" s="337" t="s">
        <v>225</v>
      </c>
      <c r="CC1284" s="337" t="s">
        <v>226</v>
      </c>
      <c r="CD1284" s="338">
        <v>5</v>
      </c>
      <c r="CE1284" s="335">
        <v>45078</v>
      </c>
      <c r="CF1284" s="337">
        <v>0</v>
      </c>
      <c r="CG1284" s="337" t="s">
        <v>90</v>
      </c>
      <c r="CH1284" s="337">
        <v>0</v>
      </c>
      <c r="CI1284" s="337" t="s">
        <v>80</v>
      </c>
      <c r="CJ1284" s="337"/>
      <c r="CK1284" s="337"/>
      <c r="CL1284" s="337"/>
      <c r="CM1284" s="337" t="s">
        <v>73</v>
      </c>
      <c r="CN1284" s="337">
        <v>3</v>
      </c>
    </row>
    <row r="1285" spans="4:92">
      <c r="D1285" s="273" t="s">
        <v>64</v>
      </c>
      <c r="E1285" s="273" t="s">
        <v>75</v>
      </c>
      <c r="F1285" s="273" t="s">
        <v>517</v>
      </c>
      <c r="G1285" s="273" t="s">
        <v>517</v>
      </c>
      <c r="H1285" s="274">
        <v>44958</v>
      </c>
      <c r="I1285" s="273">
        <v>11288</v>
      </c>
      <c r="J1285" s="273">
        <v>670</v>
      </c>
      <c r="K1285" s="273">
        <v>0</v>
      </c>
      <c r="L1285" s="273" t="s">
        <v>66</v>
      </c>
      <c r="N1285" s="273" t="s">
        <v>107</v>
      </c>
      <c r="W1285" s="273">
        <v>194701</v>
      </c>
      <c r="X1285" s="273" t="s">
        <v>64</v>
      </c>
      <c r="Y1285" s="273" t="s">
        <v>75</v>
      </c>
      <c r="Z1285" s="273" t="s">
        <v>231</v>
      </c>
      <c r="AA1285" s="273" t="s">
        <v>231</v>
      </c>
      <c r="AB1285" s="274">
        <v>45231</v>
      </c>
      <c r="AC1285" s="273">
        <v>14420</v>
      </c>
      <c r="AD1285" s="273">
        <v>24</v>
      </c>
      <c r="AE1285" s="273">
        <v>8.0000000000000002E-3</v>
      </c>
      <c r="AF1285" s="273" t="s">
        <v>90</v>
      </c>
      <c r="AG1285" s="273" t="s">
        <v>1547</v>
      </c>
      <c r="AH1285" s="273" t="s">
        <v>1548</v>
      </c>
      <c r="AI1285" s="273" t="s">
        <v>123</v>
      </c>
      <c r="AJ1285" s="273" t="s">
        <v>200</v>
      </c>
      <c r="AK1285" s="273">
        <v>293198</v>
      </c>
      <c r="BV1285" s="279" t="s">
        <v>83</v>
      </c>
      <c r="BW1285" s="280" t="s">
        <v>63</v>
      </c>
      <c r="BX1285" s="280" t="s">
        <v>172</v>
      </c>
      <c r="BY1285" s="280" t="s">
        <v>184</v>
      </c>
      <c r="BZ1285" s="280" t="s">
        <v>167</v>
      </c>
      <c r="CA1285" s="280" t="s">
        <v>168</v>
      </c>
      <c r="CB1285" s="280" t="s">
        <v>313</v>
      </c>
      <c r="CC1285" s="280" t="s">
        <v>314</v>
      </c>
      <c r="CD1285" s="281">
        <v>14</v>
      </c>
      <c r="CE1285" s="277">
        <v>44958</v>
      </c>
      <c r="CF1285" s="280">
        <v>0</v>
      </c>
      <c r="CG1285" s="280" t="s">
        <v>90</v>
      </c>
      <c r="CH1285" s="280">
        <v>0</v>
      </c>
      <c r="CI1285" s="280" t="s">
        <v>80</v>
      </c>
      <c r="CJ1285" s="280"/>
      <c r="CK1285" s="280"/>
      <c r="CL1285" s="280"/>
      <c r="CM1285" s="280" t="s">
        <v>73</v>
      </c>
      <c r="CN1285" s="280">
        <v>3</v>
      </c>
    </row>
    <row r="1286" spans="4:92">
      <c r="D1286" s="273" t="s">
        <v>64</v>
      </c>
      <c r="E1286" s="273" t="s">
        <v>75</v>
      </c>
      <c r="F1286" s="273" t="s">
        <v>517</v>
      </c>
      <c r="G1286" s="273" t="s">
        <v>517</v>
      </c>
      <c r="H1286" s="274">
        <v>44958</v>
      </c>
      <c r="I1286" s="273">
        <v>11288</v>
      </c>
      <c r="J1286" s="273">
        <v>670</v>
      </c>
      <c r="K1286" s="273">
        <v>3200540</v>
      </c>
      <c r="L1286" s="273" t="s">
        <v>66</v>
      </c>
      <c r="M1286" s="273">
        <v>343606.35956249997</v>
      </c>
      <c r="N1286" s="273" t="s">
        <v>115</v>
      </c>
      <c r="W1286" s="273">
        <v>194700</v>
      </c>
      <c r="X1286" s="273" t="s">
        <v>64</v>
      </c>
      <c r="Y1286" s="273" t="s">
        <v>75</v>
      </c>
      <c r="Z1286" s="273" t="s">
        <v>231</v>
      </c>
      <c r="AA1286" s="273" t="s">
        <v>231</v>
      </c>
      <c r="AB1286" s="274">
        <v>45231</v>
      </c>
      <c r="AC1286" s="273">
        <v>14420</v>
      </c>
      <c r="AD1286" s="273">
        <v>24</v>
      </c>
      <c r="AE1286" s="273">
        <v>1.7030000000000001</v>
      </c>
      <c r="AF1286" s="273" t="s">
        <v>90</v>
      </c>
      <c r="AG1286" s="273" t="s">
        <v>460</v>
      </c>
      <c r="AH1286" s="273" t="s">
        <v>461</v>
      </c>
      <c r="AI1286" s="273" t="s">
        <v>123</v>
      </c>
      <c r="AJ1286" s="273" t="s">
        <v>200</v>
      </c>
      <c r="AK1286" s="273">
        <v>293204</v>
      </c>
      <c r="BV1286" s="336" t="s">
        <v>83</v>
      </c>
      <c r="BW1286" s="337" t="s">
        <v>63</v>
      </c>
      <c r="BX1286" s="337" t="s">
        <v>172</v>
      </c>
      <c r="BY1286" s="337" t="s">
        <v>184</v>
      </c>
      <c r="BZ1286" s="337" t="s">
        <v>167</v>
      </c>
      <c r="CA1286" s="337" t="s">
        <v>168</v>
      </c>
      <c r="CB1286" s="337" t="s">
        <v>319</v>
      </c>
      <c r="CC1286" s="337" t="s">
        <v>320</v>
      </c>
      <c r="CD1286" s="338">
        <v>15</v>
      </c>
      <c r="CE1286" s="335">
        <v>44958</v>
      </c>
      <c r="CF1286" s="337">
        <v>0</v>
      </c>
      <c r="CG1286" s="337" t="s">
        <v>90</v>
      </c>
      <c r="CH1286" s="337">
        <v>0</v>
      </c>
      <c r="CI1286" s="337" t="s">
        <v>80</v>
      </c>
      <c r="CJ1286" s="337"/>
      <c r="CK1286" s="337"/>
      <c r="CL1286" s="337"/>
      <c r="CM1286" s="337" t="s">
        <v>73</v>
      </c>
      <c r="CN1286" s="337">
        <v>3</v>
      </c>
    </row>
    <row r="1287" spans="4:92">
      <c r="D1287" s="273" t="s">
        <v>64</v>
      </c>
      <c r="E1287" s="273" t="s">
        <v>75</v>
      </c>
      <c r="F1287" s="273" t="s">
        <v>517</v>
      </c>
      <c r="G1287" s="273" t="s">
        <v>517</v>
      </c>
      <c r="H1287" s="274">
        <v>44986</v>
      </c>
      <c r="I1287" s="273">
        <v>11450</v>
      </c>
      <c r="J1287" s="273">
        <v>670</v>
      </c>
      <c r="W1287" s="273">
        <v>194705</v>
      </c>
      <c r="X1287" s="273" t="s">
        <v>64</v>
      </c>
      <c r="Y1287" s="273" t="s">
        <v>75</v>
      </c>
      <c r="Z1287" s="273" t="s">
        <v>231</v>
      </c>
      <c r="AA1287" s="273" t="s">
        <v>231</v>
      </c>
      <c r="AB1287" s="274">
        <v>45231</v>
      </c>
      <c r="AC1287" s="273">
        <v>14420</v>
      </c>
      <c r="AD1287" s="273">
        <v>24</v>
      </c>
      <c r="AE1287" s="273">
        <v>5.5254000999999997</v>
      </c>
      <c r="AF1287" s="273" t="s">
        <v>90</v>
      </c>
      <c r="AG1287" s="273" t="s">
        <v>464</v>
      </c>
      <c r="AH1287" s="273" t="s">
        <v>465</v>
      </c>
      <c r="AI1287" s="273" t="s">
        <v>123</v>
      </c>
      <c r="AJ1287" s="273" t="s">
        <v>200</v>
      </c>
      <c r="AK1287" s="273">
        <v>293210</v>
      </c>
      <c r="BV1287" s="279" t="s">
        <v>83</v>
      </c>
      <c r="BW1287" s="280" t="s">
        <v>63</v>
      </c>
      <c r="BX1287" s="280" t="s">
        <v>172</v>
      </c>
      <c r="BY1287" s="280" t="s">
        <v>184</v>
      </c>
      <c r="BZ1287" s="280" t="s">
        <v>86</v>
      </c>
      <c r="CA1287" s="280" t="s">
        <v>87</v>
      </c>
      <c r="CB1287" s="280" t="s">
        <v>179</v>
      </c>
      <c r="CC1287" s="280" t="s">
        <v>180</v>
      </c>
      <c r="CD1287" s="281">
        <v>1</v>
      </c>
      <c r="CE1287" s="277">
        <v>44958</v>
      </c>
      <c r="CF1287" s="280"/>
      <c r="CG1287" s="280" t="s">
        <v>181</v>
      </c>
      <c r="CH1287" s="280"/>
      <c r="CI1287" s="280" t="s">
        <v>181</v>
      </c>
      <c r="CJ1287" s="280" t="s">
        <v>687</v>
      </c>
      <c r="CK1287" s="280"/>
      <c r="CL1287" s="280"/>
      <c r="CM1287" s="280" t="s">
        <v>73</v>
      </c>
      <c r="CN1287" s="280">
        <v>3</v>
      </c>
    </row>
    <row r="1288" spans="4:92">
      <c r="D1288" s="273" t="s">
        <v>64</v>
      </c>
      <c r="E1288" s="273" t="s">
        <v>75</v>
      </c>
      <c r="F1288" s="273" t="s">
        <v>517</v>
      </c>
      <c r="G1288" s="273" t="s">
        <v>517</v>
      </c>
      <c r="H1288" s="274">
        <v>44986</v>
      </c>
      <c r="I1288" s="273">
        <v>11450</v>
      </c>
      <c r="J1288" s="273">
        <v>670</v>
      </c>
      <c r="K1288" s="273">
        <v>0</v>
      </c>
      <c r="L1288" s="273" t="s">
        <v>66</v>
      </c>
      <c r="N1288" s="273" t="s">
        <v>107</v>
      </c>
      <c r="W1288" s="273">
        <v>194730</v>
      </c>
      <c r="X1288" s="273" t="s">
        <v>64</v>
      </c>
      <c r="Y1288" s="273" t="s">
        <v>75</v>
      </c>
      <c r="Z1288" s="273" t="s">
        <v>231</v>
      </c>
      <c r="AA1288" s="273" t="s">
        <v>231</v>
      </c>
      <c r="AB1288" s="274">
        <v>45231</v>
      </c>
      <c r="AC1288" s="273">
        <v>14420</v>
      </c>
      <c r="AD1288" s="273">
        <v>24</v>
      </c>
      <c r="AE1288" s="273">
        <v>5.04E-2</v>
      </c>
      <c r="AF1288" s="273" t="s">
        <v>90</v>
      </c>
      <c r="AG1288" s="273" t="s">
        <v>470</v>
      </c>
      <c r="AH1288" s="273" t="s">
        <v>471</v>
      </c>
      <c r="AI1288" s="273" t="s">
        <v>123</v>
      </c>
      <c r="AJ1288" s="273" t="s">
        <v>200</v>
      </c>
      <c r="AK1288" s="273">
        <v>293216</v>
      </c>
      <c r="BV1288" s="336" t="s">
        <v>83</v>
      </c>
      <c r="BW1288" s="337" t="s">
        <v>63</v>
      </c>
      <c r="BX1288" s="337" t="s">
        <v>172</v>
      </c>
      <c r="BY1288" s="337" t="s">
        <v>184</v>
      </c>
      <c r="BZ1288" s="337" t="s">
        <v>138</v>
      </c>
      <c r="CA1288" s="337" t="s">
        <v>139</v>
      </c>
      <c r="CB1288" s="337" t="s">
        <v>190</v>
      </c>
      <c r="CC1288" s="337" t="s">
        <v>191</v>
      </c>
      <c r="CD1288" s="338">
        <v>8</v>
      </c>
      <c r="CE1288" s="335">
        <v>44958</v>
      </c>
      <c r="CF1288" s="337">
        <v>0</v>
      </c>
      <c r="CG1288" s="337" t="s">
        <v>90</v>
      </c>
      <c r="CH1288" s="337">
        <v>0</v>
      </c>
      <c r="CI1288" s="337" t="s">
        <v>80</v>
      </c>
      <c r="CJ1288" s="337"/>
      <c r="CK1288" s="337"/>
      <c r="CL1288" s="337"/>
      <c r="CM1288" s="337" t="s">
        <v>73</v>
      </c>
      <c r="CN1288" s="337">
        <v>3</v>
      </c>
    </row>
    <row r="1289" spans="4:92">
      <c r="D1289" s="273" t="s">
        <v>64</v>
      </c>
      <c r="E1289" s="273" t="s">
        <v>75</v>
      </c>
      <c r="F1289" s="273" t="s">
        <v>517</v>
      </c>
      <c r="G1289" s="273" t="s">
        <v>517</v>
      </c>
      <c r="H1289" s="274">
        <v>44986</v>
      </c>
      <c r="I1289" s="273">
        <v>11450</v>
      </c>
      <c r="J1289" s="273">
        <v>670</v>
      </c>
      <c r="K1289" s="273">
        <v>3450596</v>
      </c>
      <c r="L1289" s="273" t="s">
        <v>66</v>
      </c>
      <c r="M1289" s="273">
        <v>377815.05018750002</v>
      </c>
      <c r="N1289" s="273" t="s">
        <v>115</v>
      </c>
      <c r="W1289" s="273">
        <v>194729</v>
      </c>
      <c r="X1289" s="273" t="s">
        <v>64</v>
      </c>
      <c r="Y1289" s="273" t="s">
        <v>75</v>
      </c>
      <c r="Z1289" s="273" t="s">
        <v>231</v>
      </c>
      <c r="AA1289" s="273" t="s">
        <v>231</v>
      </c>
      <c r="AB1289" s="274">
        <v>45231</v>
      </c>
      <c r="AC1289" s="273">
        <v>14420</v>
      </c>
      <c r="AD1289" s="273">
        <v>24</v>
      </c>
      <c r="AE1289" s="273">
        <v>1.52E-2</v>
      </c>
      <c r="AF1289" s="273" t="s">
        <v>90</v>
      </c>
      <c r="AG1289" s="273" t="s">
        <v>496</v>
      </c>
      <c r="AH1289" s="273" t="s">
        <v>497</v>
      </c>
      <c r="AI1289" s="273" t="s">
        <v>123</v>
      </c>
      <c r="AJ1289" s="273" t="s">
        <v>200</v>
      </c>
      <c r="AK1289" s="273">
        <v>293222</v>
      </c>
      <c r="BV1289" s="279" t="s">
        <v>83</v>
      </c>
      <c r="BW1289" s="280" t="s">
        <v>63</v>
      </c>
      <c r="BX1289" s="280" t="s">
        <v>172</v>
      </c>
      <c r="BY1289" s="280" t="s">
        <v>184</v>
      </c>
      <c r="BZ1289" s="280" t="s">
        <v>86</v>
      </c>
      <c r="CA1289" s="280" t="s">
        <v>87</v>
      </c>
      <c r="CB1289" s="280" t="s">
        <v>217</v>
      </c>
      <c r="CC1289" s="280" t="s">
        <v>218</v>
      </c>
      <c r="CD1289" s="281">
        <v>2</v>
      </c>
      <c r="CE1289" s="277">
        <v>44958</v>
      </c>
      <c r="CF1289" s="280"/>
      <c r="CG1289" s="280" t="s">
        <v>181</v>
      </c>
      <c r="CH1289" s="280"/>
      <c r="CI1289" s="280" t="s">
        <v>181</v>
      </c>
      <c r="CJ1289" s="280" t="s">
        <v>1022</v>
      </c>
      <c r="CK1289" s="280"/>
      <c r="CL1289" s="280"/>
      <c r="CM1289" s="280" t="s">
        <v>73</v>
      </c>
      <c r="CN1289" s="280">
        <v>3</v>
      </c>
    </row>
    <row r="1290" spans="4:92">
      <c r="D1290" s="273" t="s">
        <v>64</v>
      </c>
      <c r="E1290" s="273" t="s">
        <v>75</v>
      </c>
      <c r="F1290" s="273" t="s">
        <v>517</v>
      </c>
      <c r="G1290" s="273" t="s">
        <v>517</v>
      </c>
      <c r="H1290" s="274">
        <v>45017</v>
      </c>
      <c r="I1290" s="273">
        <v>11612</v>
      </c>
      <c r="J1290" s="273">
        <v>670</v>
      </c>
      <c r="W1290" s="273">
        <v>194734</v>
      </c>
      <c r="X1290" s="273" t="s">
        <v>64</v>
      </c>
      <c r="Y1290" s="273" t="s">
        <v>75</v>
      </c>
      <c r="Z1290" s="273" t="s">
        <v>231</v>
      </c>
      <c r="AA1290" s="273" t="s">
        <v>231</v>
      </c>
      <c r="AB1290" s="274">
        <v>45231</v>
      </c>
      <c r="AC1290" s="273">
        <v>14420</v>
      </c>
      <c r="AD1290" s="273">
        <v>24</v>
      </c>
      <c r="AE1290" s="273">
        <v>3.48</v>
      </c>
      <c r="AF1290" s="273" t="s">
        <v>90</v>
      </c>
      <c r="AG1290" s="273" t="s">
        <v>474</v>
      </c>
      <c r="AH1290" s="273" t="s">
        <v>475</v>
      </c>
      <c r="AI1290" s="273" t="s">
        <v>123</v>
      </c>
      <c r="AJ1290" s="273" t="s">
        <v>200</v>
      </c>
      <c r="AK1290" s="273">
        <v>293228</v>
      </c>
      <c r="BV1290" s="336" t="s">
        <v>83</v>
      </c>
      <c r="BW1290" s="337" t="s">
        <v>63</v>
      </c>
      <c r="BX1290" s="337" t="s">
        <v>172</v>
      </c>
      <c r="BY1290" s="337" t="s">
        <v>184</v>
      </c>
      <c r="BZ1290" s="337" t="s">
        <v>204</v>
      </c>
      <c r="CA1290" s="337" t="s">
        <v>205</v>
      </c>
      <c r="CB1290" s="337" t="s">
        <v>206</v>
      </c>
      <c r="CC1290" s="337" t="s">
        <v>207</v>
      </c>
      <c r="CD1290" s="338">
        <v>0</v>
      </c>
      <c r="CE1290" s="335">
        <v>44958</v>
      </c>
      <c r="CF1290" s="337"/>
      <c r="CG1290" s="337" t="s">
        <v>181</v>
      </c>
      <c r="CH1290" s="337"/>
      <c r="CI1290" s="337" t="s">
        <v>208</v>
      </c>
      <c r="CJ1290" s="337" t="s">
        <v>209</v>
      </c>
      <c r="CK1290" s="337"/>
      <c r="CL1290" s="337"/>
      <c r="CM1290" s="337" t="s">
        <v>73</v>
      </c>
      <c r="CN1290" s="337">
        <v>3</v>
      </c>
    </row>
    <row r="1291" spans="4:92">
      <c r="D1291" s="273" t="s">
        <v>64</v>
      </c>
      <c r="E1291" s="273" t="s">
        <v>75</v>
      </c>
      <c r="F1291" s="273" t="s">
        <v>517</v>
      </c>
      <c r="G1291" s="273" t="s">
        <v>517</v>
      </c>
      <c r="H1291" s="274">
        <v>45017</v>
      </c>
      <c r="I1291" s="273">
        <v>11612</v>
      </c>
      <c r="J1291" s="273">
        <v>670</v>
      </c>
      <c r="K1291" s="273">
        <v>0</v>
      </c>
      <c r="L1291" s="273" t="s">
        <v>66</v>
      </c>
      <c r="N1291" s="273" t="s">
        <v>107</v>
      </c>
      <c r="W1291" s="273">
        <v>194759</v>
      </c>
      <c r="X1291" s="273" t="s">
        <v>64</v>
      </c>
      <c r="Y1291" s="273" t="s">
        <v>75</v>
      </c>
      <c r="Z1291" s="273" t="s">
        <v>231</v>
      </c>
      <c r="AA1291" s="273" t="s">
        <v>231</v>
      </c>
      <c r="AB1291" s="274">
        <v>45231</v>
      </c>
      <c r="AC1291" s="273">
        <v>14420</v>
      </c>
      <c r="AD1291" s="273">
        <v>24</v>
      </c>
      <c r="AE1291" s="273">
        <v>1.8248</v>
      </c>
      <c r="AF1291" s="273" t="s">
        <v>90</v>
      </c>
      <c r="AG1291" s="273" t="s">
        <v>478</v>
      </c>
      <c r="AH1291" s="273" t="s">
        <v>479</v>
      </c>
      <c r="AI1291" s="273" t="s">
        <v>123</v>
      </c>
      <c r="AJ1291" s="273" t="s">
        <v>200</v>
      </c>
      <c r="AK1291" s="273">
        <v>293234</v>
      </c>
      <c r="BV1291" s="279" t="s">
        <v>83</v>
      </c>
      <c r="BW1291" s="280" t="s">
        <v>63</v>
      </c>
      <c r="BX1291" s="280" t="s">
        <v>172</v>
      </c>
      <c r="BY1291" s="280" t="s">
        <v>184</v>
      </c>
      <c r="BZ1291" s="280" t="s">
        <v>86</v>
      </c>
      <c r="CA1291" s="280" t="s">
        <v>87</v>
      </c>
      <c r="CB1291" s="280" t="s">
        <v>225</v>
      </c>
      <c r="CC1291" s="280" t="s">
        <v>226</v>
      </c>
      <c r="CD1291" s="281">
        <v>5</v>
      </c>
      <c r="CE1291" s="277">
        <v>44958</v>
      </c>
      <c r="CF1291" s="280">
        <v>0</v>
      </c>
      <c r="CG1291" s="280" t="s">
        <v>90</v>
      </c>
      <c r="CH1291" s="280">
        <v>0</v>
      </c>
      <c r="CI1291" s="280" t="s">
        <v>80</v>
      </c>
      <c r="CJ1291" s="280"/>
      <c r="CK1291" s="280"/>
      <c r="CL1291" s="280"/>
      <c r="CM1291" s="280" t="s">
        <v>73</v>
      </c>
      <c r="CN1291" s="280">
        <v>3</v>
      </c>
    </row>
    <row r="1292" spans="4:92">
      <c r="D1292" s="273" t="s">
        <v>64</v>
      </c>
      <c r="E1292" s="273" t="s">
        <v>75</v>
      </c>
      <c r="F1292" s="273" t="s">
        <v>517</v>
      </c>
      <c r="G1292" s="273" t="s">
        <v>517</v>
      </c>
      <c r="H1292" s="274">
        <v>45017</v>
      </c>
      <c r="I1292" s="273">
        <v>11612</v>
      </c>
      <c r="J1292" s="273">
        <v>670</v>
      </c>
      <c r="K1292" s="273">
        <v>3100109</v>
      </c>
      <c r="L1292" s="273" t="s">
        <v>66</v>
      </c>
      <c r="M1292" s="273">
        <v>340017.564625</v>
      </c>
      <c r="N1292" s="273" t="s">
        <v>115</v>
      </c>
      <c r="W1292" s="273">
        <v>194758</v>
      </c>
      <c r="X1292" s="273" t="s">
        <v>64</v>
      </c>
      <c r="Y1292" s="273" t="s">
        <v>75</v>
      </c>
      <c r="Z1292" s="273" t="s">
        <v>231</v>
      </c>
      <c r="AA1292" s="273" t="s">
        <v>231</v>
      </c>
      <c r="AB1292" s="274">
        <v>45231</v>
      </c>
      <c r="AC1292" s="273">
        <v>14420</v>
      </c>
      <c r="AD1292" s="273">
        <v>24</v>
      </c>
      <c r="AE1292" s="273">
        <v>0.31</v>
      </c>
      <c r="AF1292" s="273" t="s">
        <v>90</v>
      </c>
      <c r="AG1292" s="273" t="s">
        <v>482</v>
      </c>
      <c r="AH1292" s="273" t="s">
        <v>483</v>
      </c>
      <c r="AI1292" s="273" t="s">
        <v>123</v>
      </c>
      <c r="AJ1292" s="273" t="s">
        <v>200</v>
      </c>
      <c r="AK1292" s="273">
        <v>293240</v>
      </c>
      <c r="BV1292" s="336" t="s">
        <v>83</v>
      </c>
      <c r="BW1292" s="337" t="s">
        <v>63</v>
      </c>
      <c r="BX1292" s="337" t="s">
        <v>172</v>
      </c>
      <c r="BY1292" s="337" t="s">
        <v>184</v>
      </c>
      <c r="BZ1292" s="337" t="s">
        <v>86</v>
      </c>
      <c r="CA1292" s="337" t="s">
        <v>87</v>
      </c>
      <c r="CB1292" s="337" t="s">
        <v>233</v>
      </c>
      <c r="CC1292" s="337" t="s">
        <v>234</v>
      </c>
      <c r="CD1292" s="338">
        <v>1</v>
      </c>
      <c r="CE1292" s="335">
        <v>44958</v>
      </c>
      <c r="CF1292" s="337"/>
      <c r="CG1292" s="337" t="s">
        <v>181</v>
      </c>
      <c r="CH1292" s="337"/>
      <c r="CI1292" s="337" t="s">
        <v>181</v>
      </c>
      <c r="CJ1292" s="337" t="s">
        <v>565</v>
      </c>
      <c r="CK1292" s="337"/>
      <c r="CL1292" s="337"/>
      <c r="CM1292" s="337" t="s">
        <v>73</v>
      </c>
      <c r="CN1292" s="337">
        <v>3</v>
      </c>
    </row>
    <row r="1293" spans="4:92">
      <c r="D1293" s="273" t="s">
        <v>64</v>
      </c>
      <c r="E1293" s="273" t="s">
        <v>75</v>
      </c>
      <c r="F1293" s="273" t="s">
        <v>517</v>
      </c>
      <c r="G1293" s="273" t="s">
        <v>517</v>
      </c>
      <c r="H1293" s="274">
        <v>45047</v>
      </c>
      <c r="I1293" s="273">
        <v>12132</v>
      </c>
      <c r="J1293" s="273">
        <v>670</v>
      </c>
      <c r="W1293" s="273">
        <v>194763</v>
      </c>
      <c r="X1293" s="273" t="s">
        <v>64</v>
      </c>
      <c r="Y1293" s="273" t="s">
        <v>75</v>
      </c>
      <c r="Z1293" s="273" t="s">
        <v>231</v>
      </c>
      <c r="AA1293" s="273" t="s">
        <v>231</v>
      </c>
      <c r="AB1293" s="274">
        <v>45231</v>
      </c>
      <c r="AC1293" s="273">
        <v>14420</v>
      </c>
      <c r="AD1293" s="273">
        <v>24</v>
      </c>
      <c r="AE1293" s="273">
        <v>6.3513999999999999</v>
      </c>
      <c r="AF1293" s="273" t="s">
        <v>90</v>
      </c>
      <c r="AG1293" s="273" t="s">
        <v>488</v>
      </c>
      <c r="AH1293" s="273" t="s">
        <v>489</v>
      </c>
      <c r="AI1293" s="273" t="s">
        <v>123</v>
      </c>
      <c r="AJ1293" s="273" t="s">
        <v>200</v>
      </c>
      <c r="AK1293" s="273">
        <v>293246</v>
      </c>
      <c r="BV1293" s="279" t="s">
        <v>83</v>
      </c>
      <c r="BW1293" s="280" t="s">
        <v>63</v>
      </c>
      <c r="BX1293" s="280" t="s">
        <v>172</v>
      </c>
      <c r="BY1293" s="280" t="s">
        <v>184</v>
      </c>
      <c r="BZ1293" s="280" t="s">
        <v>86</v>
      </c>
      <c r="CA1293" s="280" t="s">
        <v>87</v>
      </c>
      <c r="CB1293" s="280" t="s">
        <v>233</v>
      </c>
      <c r="CC1293" s="280" t="s">
        <v>234</v>
      </c>
      <c r="CD1293" s="281">
        <v>1</v>
      </c>
      <c r="CE1293" s="277">
        <v>44986</v>
      </c>
      <c r="CF1293" s="280"/>
      <c r="CG1293" s="280" t="s">
        <v>181</v>
      </c>
      <c r="CH1293" s="280"/>
      <c r="CI1293" s="280" t="s">
        <v>181</v>
      </c>
      <c r="CJ1293" s="280" t="s">
        <v>1267</v>
      </c>
      <c r="CK1293" s="280"/>
      <c r="CL1293" s="280"/>
      <c r="CM1293" s="280" t="s">
        <v>73</v>
      </c>
      <c r="CN1293" s="280">
        <v>3</v>
      </c>
    </row>
    <row r="1294" spans="4:92">
      <c r="D1294" s="273" t="s">
        <v>64</v>
      </c>
      <c r="E1294" s="273" t="s">
        <v>75</v>
      </c>
      <c r="F1294" s="273" t="s">
        <v>517</v>
      </c>
      <c r="G1294" s="273" t="s">
        <v>517</v>
      </c>
      <c r="H1294" s="274">
        <v>45047</v>
      </c>
      <c r="I1294" s="273">
        <v>12132</v>
      </c>
      <c r="J1294" s="273">
        <v>670</v>
      </c>
      <c r="K1294" s="273">
        <v>0</v>
      </c>
      <c r="L1294" s="273" t="s">
        <v>66</v>
      </c>
      <c r="N1294" s="273" t="s">
        <v>107</v>
      </c>
      <c r="W1294" s="273">
        <v>194788</v>
      </c>
      <c r="X1294" s="273" t="s">
        <v>64</v>
      </c>
      <c r="Y1294" s="273" t="s">
        <v>75</v>
      </c>
      <c r="Z1294" s="273" t="s">
        <v>231</v>
      </c>
      <c r="AA1294" s="273" t="s">
        <v>231</v>
      </c>
      <c r="AB1294" s="274">
        <v>45231</v>
      </c>
      <c r="AC1294" s="273">
        <v>14420</v>
      </c>
      <c r="AD1294" s="273">
        <v>24</v>
      </c>
      <c r="AE1294" s="273">
        <v>0.17</v>
      </c>
      <c r="AF1294" s="273" t="s">
        <v>90</v>
      </c>
      <c r="AG1294" s="273" t="s">
        <v>1543</v>
      </c>
      <c r="AH1294" s="273" t="s">
        <v>1305</v>
      </c>
      <c r="AI1294" s="273" t="s">
        <v>123</v>
      </c>
      <c r="AJ1294" s="273" t="s">
        <v>200</v>
      </c>
      <c r="AK1294" s="273">
        <v>293252</v>
      </c>
      <c r="BV1294" s="336" t="s">
        <v>83</v>
      </c>
      <c r="BW1294" s="337" t="s">
        <v>63</v>
      </c>
      <c r="BX1294" s="337" t="s">
        <v>172</v>
      </c>
      <c r="BY1294" s="337" t="s">
        <v>184</v>
      </c>
      <c r="BZ1294" s="337" t="s">
        <v>86</v>
      </c>
      <c r="CA1294" s="337" t="s">
        <v>87</v>
      </c>
      <c r="CB1294" s="337" t="s">
        <v>225</v>
      </c>
      <c r="CC1294" s="337" t="s">
        <v>226</v>
      </c>
      <c r="CD1294" s="338">
        <v>5</v>
      </c>
      <c r="CE1294" s="335">
        <v>44986</v>
      </c>
      <c r="CF1294" s="337">
        <v>0</v>
      </c>
      <c r="CG1294" s="337" t="s">
        <v>90</v>
      </c>
      <c r="CH1294" s="337">
        <v>0</v>
      </c>
      <c r="CI1294" s="337" t="s">
        <v>80</v>
      </c>
      <c r="CJ1294" s="337"/>
      <c r="CK1294" s="337"/>
      <c r="CL1294" s="337"/>
      <c r="CM1294" s="337" t="s">
        <v>73</v>
      </c>
      <c r="CN1294" s="337">
        <v>3</v>
      </c>
    </row>
    <row r="1295" spans="4:92">
      <c r="D1295" s="273" t="s">
        <v>64</v>
      </c>
      <c r="E1295" s="273" t="s">
        <v>75</v>
      </c>
      <c r="F1295" s="273" t="s">
        <v>517</v>
      </c>
      <c r="G1295" s="273" t="s">
        <v>517</v>
      </c>
      <c r="H1295" s="274">
        <v>45047</v>
      </c>
      <c r="I1295" s="273">
        <v>12132</v>
      </c>
      <c r="J1295" s="273">
        <v>670</v>
      </c>
      <c r="K1295" s="273">
        <v>3577506</v>
      </c>
      <c r="L1295" s="273" t="s">
        <v>66</v>
      </c>
      <c r="M1295" s="273">
        <v>383756.44325000001</v>
      </c>
      <c r="N1295" s="273" t="s">
        <v>115</v>
      </c>
      <c r="W1295" s="273">
        <v>194787</v>
      </c>
      <c r="X1295" s="273" t="s">
        <v>64</v>
      </c>
      <c r="Y1295" s="273" t="s">
        <v>75</v>
      </c>
      <c r="Z1295" s="273" t="s">
        <v>231</v>
      </c>
      <c r="AA1295" s="273" t="s">
        <v>231</v>
      </c>
      <c r="AB1295" s="274">
        <v>45231</v>
      </c>
      <c r="AC1295" s="273">
        <v>14420</v>
      </c>
      <c r="AD1295" s="273">
        <v>24</v>
      </c>
      <c r="AE1295" s="273">
        <v>1.04</v>
      </c>
      <c r="AF1295" s="273" t="s">
        <v>90</v>
      </c>
      <c r="AG1295" s="273" t="s">
        <v>508</v>
      </c>
      <c r="AH1295" s="273" t="s">
        <v>509</v>
      </c>
      <c r="AI1295" s="273" t="s">
        <v>123</v>
      </c>
      <c r="AJ1295" s="273" t="s">
        <v>200</v>
      </c>
      <c r="AK1295" s="273">
        <v>293258</v>
      </c>
      <c r="BV1295" s="279" t="s">
        <v>64</v>
      </c>
      <c r="BW1295" s="280" t="s">
        <v>75</v>
      </c>
      <c r="BX1295" s="280" t="s">
        <v>79</v>
      </c>
      <c r="BY1295" s="280" t="s">
        <v>79</v>
      </c>
      <c r="BZ1295" s="280" t="s">
        <v>86</v>
      </c>
      <c r="CA1295" s="280" t="s">
        <v>87</v>
      </c>
      <c r="CB1295" s="280" t="s">
        <v>225</v>
      </c>
      <c r="CC1295" s="280" t="s">
        <v>226</v>
      </c>
      <c r="CD1295" s="281">
        <v>5</v>
      </c>
      <c r="CE1295" s="277">
        <v>44927</v>
      </c>
      <c r="CF1295" s="280">
        <v>2817</v>
      </c>
      <c r="CG1295" s="280" t="s">
        <v>90</v>
      </c>
      <c r="CH1295" s="280">
        <v>2817</v>
      </c>
      <c r="CI1295" s="280" t="s">
        <v>80</v>
      </c>
      <c r="CJ1295" s="280"/>
      <c r="CK1295" s="280"/>
      <c r="CL1295" s="280"/>
      <c r="CM1295" s="280" t="s">
        <v>73</v>
      </c>
      <c r="CN1295" s="280">
        <v>3</v>
      </c>
    </row>
    <row r="1296" spans="4:92">
      <c r="D1296" s="273" t="s">
        <v>64</v>
      </c>
      <c r="E1296" s="273" t="s">
        <v>75</v>
      </c>
      <c r="F1296" s="273" t="s">
        <v>517</v>
      </c>
      <c r="G1296" s="273" t="s">
        <v>517</v>
      </c>
      <c r="H1296" s="274">
        <v>45078</v>
      </c>
      <c r="I1296" s="273">
        <v>12399</v>
      </c>
      <c r="J1296" s="273">
        <v>670</v>
      </c>
      <c r="K1296" s="273">
        <v>2741999</v>
      </c>
      <c r="L1296" s="273" t="s">
        <v>66</v>
      </c>
      <c r="M1296" s="273">
        <v>298079.701</v>
      </c>
      <c r="N1296" s="273" t="s">
        <v>964</v>
      </c>
      <c r="P1296" s="273" t="s">
        <v>92</v>
      </c>
      <c r="Q1296" s="273" t="s">
        <v>1001</v>
      </c>
      <c r="R1296" s="273" t="s">
        <v>70</v>
      </c>
      <c r="S1296" s="273" t="s">
        <v>1343</v>
      </c>
      <c r="T1296" s="273" t="s">
        <v>1674</v>
      </c>
      <c r="U1296" s="273" t="s">
        <v>73</v>
      </c>
      <c r="V1296" s="273" t="s">
        <v>1675</v>
      </c>
      <c r="W1296" s="273">
        <v>186094</v>
      </c>
      <c r="X1296" s="273" t="s">
        <v>64</v>
      </c>
      <c r="Y1296" s="273" t="s">
        <v>75</v>
      </c>
      <c r="Z1296" s="273" t="s">
        <v>231</v>
      </c>
      <c r="AA1296" s="273" t="s">
        <v>231</v>
      </c>
      <c r="AB1296" s="274">
        <v>45231</v>
      </c>
      <c r="AC1296" s="273">
        <v>14420</v>
      </c>
      <c r="AD1296" s="273">
        <v>24</v>
      </c>
      <c r="AE1296" s="273">
        <v>1.96</v>
      </c>
      <c r="AF1296" s="273" t="s">
        <v>90</v>
      </c>
      <c r="AG1296" s="273" t="s">
        <v>397</v>
      </c>
      <c r="AH1296" s="273" t="s">
        <v>398</v>
      </c>
      <c r="AI1296" s="273" t="s">
        <v>123</v>
      </c>
      <c r="AJ1296" s="273" t="s">
        <v>200</v>
      </c>
      <c r="AK1296" s="273">
        <v>293264</v>
      </c>
      <c r="BV1296" s="336" t="s">
        <v>64</v>
      </c>
      <c r="BW1296" s="337" t="s">
        <v>75</v>
      </c>
      <c r="BX1296" s="337" t="s">
        <v>79</v>
      </c>
      <c r="BY1296" s="337" t="s">
        <v>79</v>
      </c>
      <c r="BZ1296" s="337" t="s">
        <v>86</v>
      </c>
      <c r="CA1296" s="337" t="s">
        <v>87</v>
      </c>
      <c r="CB1296" s="337" t="s">
        <v>225</v>
      </c>
      <c r="CC1296" s="337" t="s">
        <v>226</v>
      </c>
      <c r="CD1296" s="338">
        <v>5</v>
      </c>
      <c r="CE1296" s="335">
        <v>44927</v>
      </c>
      <c r="CF1296" s="337">
        <v>0</v>
      </c>
      <c r="CG1296" s="337" t="s">
        <v>90</v>
      </c>
      <c r="CH1296" s="337">
        <v>0</v>
      </c>
      <c r="CI1296" s="337" t="s">
        <v>80</v>
      </c>
      <c r="CJ1296" s="337"/>
      <c r="CK1296" s="337"/>
      <c r="CL1296" s="337"/>
      <c r="CM1296" s="337" t="s">
        <v>73</v>
      </c>
      <c r="CN1296" s="337">
        <v>3</v>
      </c>
    </row>
    <row r="1297" spans="4:92">
      <c r="D1297" s="273" t="s">
        <v>64</v>
      </c>
      <c r="E1297" s="273" t="s">
        <v>75</v>
      </c>
      <c r="F1297" s="273" t="s">
        <v>517</v>
      </c>
      <c r="G1297" s="273" t="s">
        <v>517</v>
      </c>
      <c r="H1297" s="274">
        <v>45078</v>
      </c>
      <c r="I1297" s="273">
        <v>12399</v>
      </c>
      <c r="J1297" s="273">
        <v>670</v>
      </c>
      <c r="K1297" s="273">
        <v>0</v>
      </c>
      <c r="L1297" s="273" t="s">
        <v>66</v>
      </c>
      <c r="N1297" s="273" t="s">
        <v>107</v>
      </c>
      <c r="W1297" s="273">
        <v>186093</v>
      </c>
      <c r="X1297" s="273" t="s">
        <v>64</v>
      </c>
      <c r="Y1297" s="273" t="s">
        <v>75</v>
      </c>
      <c r="Z1297" s="273" t="s">
        <v>231</v>
      </c>
      <c r="AA1297" s="273" t="s">
        <v>231</v>
      </c>
      <c r="AB1297" s="274">
        <v>45231</v>
      </c>
      <c r="AC1297" s="273">
        <v>14420</v>
      </c>
      <c r="AD1297" s="273">
        <v>24</v>
      </c>
      <c r="AE1297" s="273">
        <v>0.35</v>
      </c>
      <c r="AF1297" s="273" t="s">
        <v>90</v>
      </c>
      <c r="AG1297" s="273" t="s">
        <v>1676</v>
      </c>
      <c r="AH1297" s="273" t="s">
        <v>1677</v>
      </c>
      <c r="AI1297" s="273" t="s">
        <v>123</v>
      </c>
      <c r="AJ1297" s="273" t="s">
        <v>200</v>
      </c>
      <c r="AK1297" s="273">
        <v>293270</v>
      </c>
      <c r="BV1297" s="279" t="s">
        <v>64</v>
      </c>
      <c r="BW1297" s="280" t="s">
        <v>75</v>
      </c>
      <c r="BX1297" s="280" t="s">
        <v>79</v>
      </c>
      <c r="BY1297" s="280" t="s">
        <v>79</v>
      </c>
      <c r="BZ1297" s="280" t="s">
        <v>86</v>
      </c>
      <c r="CA1297" s="280" t="s">
        <v>87</v>
      </c>
      <c r="CB1297" s="280" t="s">
        <v>225</v>
      </c>
      <c r="CC1297" s="280" t="s">
        <v>226</v>
      </c>
      <c r="CD1297" s="281">
        <v>5</v>
      </c>
      <c r="CE1297" s="277">
        <v>44927</v>
      </c>
      <c r="CF1297" s="280">
        <v>0</v>
      </c>
      <c r="CG1297" s="280" t="s">
        <v>90</v>
      </c>
      <c r="CH1297" s="280">
        <v>0</v>
      </c>
      <c r="CI1297" s="280" t="s">
        <v>80</v>
      </c>
      <c r="CJ1297" s="280"/>
      <c r="CK1297" s="280"/>
      <c r="CL1297" s="280"/>
      <c r="CM1297" s="280" t="s">
        <v>73</v>
      </c>
      <c r="CN1297" s="280">
        <v>3</v>
      </c>
    </row>
    <row r="1298" spans="4:92">
      <c r="D1298" s="273" t="s">
        <v>64</v>
      </c>
      <c r="E1298" s="273" t="s">
        <v>75</v>
      </c>
      <c r="F1298" s="273" t="s">
        <v>517</v>
      </c>
      <c r="G1298" s="273" t="s">
        <v>517</v>
      </c>
      <c r="H1298" s="274">
        <v>45078</v>
      </c>
      <c r="I1298" s="273">
        <v>12399</v>
      </c>
      <c r="J1298" s="273">
        <v>670</v>
      </c>
      <c r="K1298" s="273">
        <v>1286778</v>
      </c>
      <c r="L1298" s="273" t="s">
        <v>66</v>
      </c>
      <c r="M1298" s="273">
        <v>135078.295625</v>
      </c>
      <c r="N1298" s="273" t="s">
        <v>115</v>
      </c>
      <c r="W1298" s="273">
        <v>186092</v>
      </c>
      <c r="X1298" s="273" t="s">
        <v>64</v>
      </c>
      <c r="Y1298" s="273" t="s">
        <v>75</v>
      </c>
      <c r="Z1298" s="273" t="s">
        <v>231</v>
      </c>
      <c r="AA1298" s="273" t="s">
        <v>231</v>
      </c>
      <c r="AB1298" s="274">
        <v>45231</v>
      </c>
      <c r="AC1298" s="273">
        <v>14420</v>
      </c>
      <c r="AD1298" s="273">
        <v>24</v>
      </c>
      <c r="AE1298" s="273">
        <v>0.06</v>
      </c>
      <c r="AF1298" s="273" t="s">
        <v>90</v>
      </c>
      <c r="AG1298" s="273" t="s">
        <v>405</v>
      </c>
      <c r="AH1298" s="273" t="s">
        <v>406</v>
      </c>
      <c r="AI1298" s="273" t="s">
        <v>123</v>
      </c>
      <c r="AJ1298" s="273" t="s">
        <v>200</v>
      </c>
      <c r="AK1298" s="273">
        <v>293276</v>
      </c>
      <c r="BV1298" s="336" t="s">
        <v>64</v>
      </c>
      <c r="BW1298" s="337" t="s">
        <v>75</v>
      </c>
      <c r="BX1298" s="337" t="s">
        <v>79</v>
      </c>
      <c r="BY1298" s="337" t="s">
        <v>79</v>
      </c>
      <c r="BZ1298" s="337" t="s">
        <v>86</v>
      </c>
      <c r="CA1298" s="337" t="s">
        <v>87</v>
      </c>
      <c r="CB1298" s="337" t="s">
        <v>225</v>
      </c>
      <c r="CC1298" s="337" t="s">
        <v>226</v>
      </c>
      <c r="CD1298" s="338">
        <v>5</v>
      </c>
      <c r="CE1298" s="335">
        <v>44927</v>
      </c>
      <c r="CF1298" s="337">
        <v>0</v>
      </c>
      <c r="CG1298" s="337" t="s">
        <v>90</v>
      </c>
      <c r="CH1298" s="337">
        <v>0</v>
      </c>
      <c r="CI1298" s="337" t="s">
        <v>80</v>
      </c>
      <c r="CJ1298" s="337"/>
      <c r="CK1298" s="337"/>
      <c r="CL1298" s="337"/>
      <c r="CM1298" s="337" t="s">
        <v>73</v>
      </c>
      <c r="CN1298" s="337">
        <v>3</v>
      </c>
    </row>
    <row r="1299" spans="4:92">
      <c r="D1299" s="273" t="s">
        <v>64</v>
      </c>
      <c r="E1299" s="273" t="s">
        <v>75</v>
      </c>
      <c r="F1299" s="273" t="s">
        <v>517</v>
      </c>
      <c r="G1299" s="273" t="s">
        <v>517</v>
      </c>
      <c r="H1299" s="274">
        <v>45108</v>
      </c>
      <c r="I1299" s="273">
        <v>12670</v>
      </c>
      <c r="J1299" s="273">
        <v>670</v>
      </c>
      <c r="K1299" s="273">
        <v>3356160</v>
      </c>
      <c r="L1299" s="273" t="s">
        <v>66</v>
      </c>
      <c r="M1299" s="273">
        <v>377407.89556249999</v>
      </c>
      <c r="N1299" s="273" t="s">
        <v>964</v>
      </c>
      <c r="P1299" s="273" t="s">
        <v>92</v>
      </c>
      <c r="Q1299" s="273" t="s">
        <v>1001</v>
      </c>
      <c r="R1299" s="273" t="s">
        <v>70</v>
      </c>
      <c r="S1299" s="273" t="s">
        <v>1343</v>
      </c>
      <c r="T1299" s="273" t="s">
        <v>1347</v>
      </c>
      <c r="U1299" s="273" t="s">
        <v>73</v>
      </c>
      <c r="V1299" s="273" t="s">
        <v>1675</v>
      </c>
      <c r="W1299" s="273">
        <v>265040</v>
      </c>
      <c r="X1299" s="273" t="s">
        <v>64</v>
      </c>
      <c r="Y1299" s="273" t="s">
        <v>75</v>
      </c>
      <c r="Z1299" s="273" t="s">
        <v>231</v>
      </c>
      <c r="AA1299" s="273" t="s">
        <v>231</v>
      </c>
      <c r="AB1299" s="274">
        <v>45231</v>
      </c>
      <c r="AC1299" s="273">
        <v>14420</v>
      </c>
      <c r="AD1299" s="273">
        <v>24</v>
      </c>
      <c r="AE1299" s="273">
        <v>0.21</v>
      </c>
      <c r="AF1299" s="273" t="s">
        <v>90</v>
      </c>
      <c r="AG1299" s="273" t="s">
        <v>1536</v>
      </c>
      <c r="AH1299" s="273" t="s">
        <v>1537</v>
      </c>
      <c r="AI1299" s="273" t="s">
        <v>123</v>
      </c>
      <c r="AJ1299" s="273" t="s">
        <v>200</v>
      </c>
      <c r="AK1299" s="273">
        <v>293282</v>
      </c>
      <c r="BV1299" s="279" t="s">
        <v>64</v>
      </c>
      <c r="BW1299" s="280" t="s">
        <v>75</v>
      </c>
      <c r="BX1299" s="280" t="s">
        <v>79</v>
      </c>
      <c r="BY1299" s="280" t="s">
        <v>79</v>
      </c>
      <c r="BZ1299" s="280" t="s">
        <v>86</v>
      </c>
      <c r="CA1299" s="280" t="s">
        <v>87</v>
      </c>
      <c r="CB1299" s="280" t="s">
        <v>225</v>
      </c>
      <c r="CC1299" s="280" t="s">
        <v>226</v>
      </c>
      <c r="CD1299" s="281">
        <v>5</v>
      </c>
      <c r="CE1299" s="277">
        <v>44927</v>
      </c>
      <c r="CF1299" s="280">
        <v>0</v>
      </c>
      <c r="CG1299" s="280" t="s">
        <v>90</v>
      </c>
      <c r="CH1299" s="280">
        <v>0</v>
      </c>
      <c r="CI1299" s="280" t="s">
        <v>80</v>
      </c>
      <c r="CJ1299" s="280"/>
      <c r="CK1299" s="280"/>
      <c r="CL1299" s="280"/>
      <c r="CM1299" s="280" t="s">
        <v>73</v>
      </c>
      <c r="CN1299" s="280">
        <v>3</v>
      </c>
    </row>
    <row r="1300" spans="4:92">
      <c r="D1300" s="273" t="s">
        <v>64</v>
      </c>
      <c r="E1300" s="273" t="s">
        <v>75</v>
      </c>
      <c r="F1300" s="273" t="s">
        <v>517</v>
      </c>
      <c r="G1300" s="273" t="s">
        <v>517</v>
      </c>
      <c r="H1300" s="274">
        <v>45108</v>
      </c>
      <c r="I1300" s="273">
        <v>12670</v>
      </c>
      <c r="J1300" s="273">
        <v>670</v>
      </c>
      <c r="K1300" s="273">
        <v>0</v>
      </c>
      <c r="L1300" s="273" t="s">
        <v>66</v>
      </c>
      <c r="N1300" s="273" t="s">
        <v>107</v>
      </c>
      <c r="W1300" s="273">
        <v>265039</v>
      </c>
      <c r="X1300" s="273" t="s">
        <v>64</v>
      </c>
      <c r="Y1300" s="273" t="s">
        <v>75</v>
      </c>
      <c r="Z1300" s="273" t="s">
        <v>391</v>
      </c>
      <c r="AA1300" s="273" t="s">
        <v>400</v>
      </c>
      <c r="AB1300" s="274">
        <v>45078</v>
      </c>
      <c r="AC1300" s="273">
        <v>12470</v>
      </c>
      <c r="AD1300" s="273">
        <v>51</v>
      </c>
      <c r="AK1300" s="273">
        <v>208261</v>
      </c>
      <c r="BV1300" s="336" t="s">
        <v>64</v>
      </c>
      <c r="BW1300" s="337" t="s">
        <v>75</v>
      </c>
      <c r="BX1300" s="337" t="s">
        <v>79</v>
      </c>
      <c r="BY1300" s="337" t="s">
        <v>79</v>
      </c>
      <c r="BZ1300" s="337" t="s">
        <v>86</v>
      </c>
      <c r="CA1300" s="337" t="s">
        <v>87</v>
      </c>
      <c r="CB1300" s="337" t="s">
        <v>233</v>
      </c>
      <c r="CC1300" s="337" t="s">
        <v>234</v>
      </c>
      <c r="CD1300" s="338">
        <v>1</v>
      </c>
      <c r="CE1300" s="335">
        <v>44927</v>
      </c>
      <c r="CF1300" s="337"/>
      <c r="CG1300" s="337" t="s">
        <v>181</v>
      </c>
      <c r="CH1300" s="337"/>
      <c r="CI1300" s="337" t="s">
        <v>181</v>
      </c>
      <c r="CJ1300" s="337" t="s">
        <v>1541</v>
      </c>
      <c r="CK1300" s="337"/>
      <c r="CL1300" s="337"/>
      <c r="CM1300" s="337" t="s">
        <v>73</v>
      </c>
      <c r="CN1300" s="337">
        <v>3</v>
      </c>
    </row>
    <row r="1301" spans="4:92">
      <c r="D1301" s="273" t="s">
        <v>64</v>
      </c>
      <c r="E1301" s="273" t="s">
        <v>75</v>
      </c>
      <c r="F1301" s="273" t="s">
        <v>517</v>
      </c>
      <c r="G1301" s="273" t="s">
        <v>517</v>
      </c>
      <c r="H1301" s="274">
        <v>45108</v>
      </c>
      <c r="I1301" s="273">
        <v>12670</v>
      </c>
      <c r="J1301" s="273">
        <v>670</v>
      </c>
      <c r="K1301" s="273">
        <v>513729</v>
      </c>
      <c r="L1301" s="273" t="s">
        <v>66</v>
      </c>
      <c r="M1301" s="273">
        <v>49855.382187499999</v>
      </c>
      <c r="N1301" s="273" t="s">
        <v>115</v>
      </c>
      <c r="W1301" s="273">
        <v>265038</v>
      </c>
      <c r="X1301" s="273" t="s">
        <v>64</v>
      </c>
      <c r="Y1301" s="273" t="s">
        <v>75</v>
      </c>
      <c r="Z1301" s="273" t="s">
        <v>391</v>
      </c>
      <c r="AA1301" s="273" t="s">
        <v>400</v>
      </c>
      <c r="AB1301" s="274">
        <v>45078</v>
      </c>
      <c r="AC1301" s="273">
        <v>12471</v>
      </c>
      <c r="AD1301" s="273">
        <v>51</v>
      </c>
      <c r="AE1301" s="273">
        <v>10</v>
      </c>
      <c r="AF1301" s="273" t="s">
        <v>90</v>
      </c>
      <c r="AG1301" s="273" t="s">
        <v>636</v>
      </c>
      <c r="AH1301" s="273" t="s">
        <v>637</v>
      </c>
      <c r="AI1301" s="273" t="s">
        <v>123</v>
      </c>
      <c r="AJ1301" s="273" t="s">
        <v>124</v>
      </c>
      <c r="AK1301" s="273">
        <v>193183</v>
      </c>
      <c r="BV1301" s="279" t="s">
        <v>64</v>
      </c>
      <c r="BW1301" s="280" t="s">
        <v>75</v>
      </c>
      <c r="BX1301" s="280" t="s">
        <v>79</v>
      </c>
      <c r="BY1301" s="280" t="s">
        <v>79</v>
      </c>
      <c r="BZ1301" s="280" t="s">
        <v>86</v>
      </c>
      <c r="CA1301" s="280" t="s">
        <v>87</v>
      </c>
      <c r="CB1301" s="280" t="s">
        <v>233</v>
      </c>
      <c r="CC1301" s="280" t="s">
        <v>234</v>
      </c>
      <c r="CD1301" s="281">
        <v>1</v>
      </c>
      <c r="CE1301" s="277">
        <v>44927</v>
      </c>
      <c r="CF1301" s="280"/>
      <c r="CG1301" s="280" t="s">
        <v>181</v>
      </c>
      <c r="CH1301" s="280"/>
      <c r="CI1301" s="280" t="s">
        <v>181</v>
      </c>
      <c r="CJ1301" s="280" t="s">
        <v>1541</v>
      </c>
      <c r="CK1301" s="280"/>
      <c r="CL1301" s="280"/>
      <c r="CM1301" s="280" t="s">
        <v>73</v>
      </c>
      <c r="CN1301" s="280">
        <v>3</v>
      </c>
    </row>
    <row r="1302" spans="4:92">
      <c r="D1302" s="273" t="s">
        <v>64</v>
      </c>
      <c r="E1302" s="273" t="s">
        <v>75</v>
      </c>
      <c r="F1302" s="273" t="s">
        <v>517</v>
      </c>
      <c r="G1302" s="273" t="s">
        <v>517</v>
      </c>
      <c r="H1302" s="274">
        <v>45139</v>
      </c>
      <c r="I1302" s="273">
        <v>13345</v>
      </c>
      <c r="J1302" s="273">
        <v>670</v>
      </c>
      <c r="K1302" s="273">
        <v>2723502</v>
      </c>
      <c r="L1302" s="273" t="s">
        <v>66</v>
      </c>
      <c r="M1302" s="273">
        <v>307433.35968749999</v>
      </c>
      <c r="N1302" s="273" t="s">
        <v>964</v>
      </c>
      <c r="P1302" s="273" t="s">
        <v>92</v>
      </c>
      <c r="Q1302" s="273" t="s">
        <v>1001</v>
      </c>
      <c r="R1302" s="273" t="s">
        <v>70</v>
      </c>
      <c r="S1302" s="273" t="s">
        <v>1343</v>
      </c>
      <c r="T1302" s="273" t="s">
        <v>1347</v>
      </c>
      <c r="U1302" s="273" t="s">
        <v>73</v>
      </c>
      <c r="V1302" s="273" t="s">
        <v>1675</v>
      </c>
      <c r="W1302" s="273">
        <v>265069</v>
      </c>
      <c r="X1302" s="273" t="s">
        <v>64</v>
      </c>
      <c r="Y1302" s="273" t="s">
        <v>75</v>
      </c>
      <c r="Z1302" s="273" t="s">
        <v>391</v>
      </c>
      <c r="AA1302" s="273" t="s">
        <v>400</v>
      </c>
      <c r="AB1302" s="274">
        <v>45078</v>
      </c>
      <c r="AC1302" s="273">
        <v>12471</v>
      </c>
      <c r="AD1302" s="273">
        <v>51</v>
      </c>
      <c r="AE1302" s="273">
        <v>0</v>
      </c>
      <c r="AF1302" s="273" t="s">
        <v>90</v>
      </c>
      <c r="AG1302" s="273" t="s">
        <v>636</v>
      </c>
      <c r="AH1302" s="273" t="s">
        <v>639</v>
      </c>
      <c r="AI1302" s="273" t="s">
        <v>199</v>
      </c>
      <c r="AJ1302" s="273" t="s">
        <v>124</v>
      </c>
      <c r="AK1302" s="273">
        <v>193188</v>
      </c>
      <c r="BV1302" s="336" t="s">
        <v>64</v>
      </c>
      <c r="BW1302" s="337" t="s">
        <v>75</v>
      </c>
      <c r="BX1302" s="337" t="s">
        <v>79</v>
      </c>
      <c r="BY1302" s="337" t="s">
        <v>79</v>
      </c>
      <c r="BZ1302" s="337" t="s">
        <v>86</v>
      </c>
      <c r="CA1302" s="337" t="s">
        <v>87</v>
      </c>
      <c r="CB1302" s="337" t="s">
        <v>233</v>
      </c>
      <c r="CC1302" s="337" t="s">
        <v>234</v>
      </c>
      <c r="CD1302" s="338">
        <v>1</v>
      </c>
      <c r="CE1302" s="335">
        <v>44927</v>
      </c>
      <c r="CF1302" s="337"/>
      <c r="CG1302" s="337" t="s">
        <v>181</v>
      </c>
      <c r="CH1302" s="337"/>
      <c r="CI1302" s="337" t="s">
        <v>181</v>
      </c>
      <c r="CJ1302" s="337" t="s">
        <v>1541</v>
      </c>
      <c r="CK1302" s="337"/>
      <c r="CL1302" s="337"/>
      <c r="CM1302" s="337" t="s">
        <v>73</v>
      </c>
      <c r="CN1302" s="337">
        <v>3</v>
      </c>
    </row>
    <row r="1303" spans="4:92">
      <c r="D1303" s="273" t="s">
        <v>64</v>
      </c>
      <c r="E1303" s="273" t="s">
        <v>75</v>
      </c>
      <c r="F1303" s="273" t="s">
        <v>517</v>
      </c>
      <c r="G1303" s="273" t="s">
        <v>517</v>
      </c>
      <c r="H1303" s="274">
        <v>45139</v>
      </c>
      <c r="I1303" s="273">
        <v>13345</v>
      </c>
      <c r="J1303" s="273">
        <v>670</v>
      </c>
      <c r="K1303" s="273">
        <v>0</v>
      </c>
      <c r="L1303" s="273" t="s">
        <v>66</v>
      </c>
      <c r="N1303" s="273" t="s">
        <v>107</v>
      </c>
      <c r="W1303" s="273">
        <v>265068</v>
      </c>
      <c r="X1303" s="273" t="s">
        <v>64</v>
      </c>
      <c r="Y1303" s="273" t="s">
        <v>75</v>
      </c>
      <c r="Z1303" s="273" t="s">
        <v>391</v>
      </c>
      <c r="AA1303" s="273" t="s">
        <v>400</v>
      </c>
      <c r="AB1303" s="274">
        <v>45078</v>
      </c>
      <c r="AC1303" s="273">
        <v>12471</v>
      </c>
      <c r="AD1303" s="273">
        <v>51</v>
      </c>
      <c r="AE1303" s="273">
        <v>84</v>
      </c>
      <c r="AF1303" s="273" t="s">
        <v>90</v>
      </c>
      <c r="AG1303" s="273" t="s">
        <v>121</v>
      </c>
      <c r="AH1303" s="273" t="s">
        <v>642</v>
      </c>
      <c r="AI1303" s="273" t="s">
        <v>123</v>
      </c>
      <c r="AJ1303" s="273" t="s">
        <v>124</v>
      </c>
      <c r="AK1303" s="273">
        <v>193193</v>
      </c>
      <c r="BV1303" s="279" t="s">
        <v>64</v>
      </c>
      <c r="BW1303" s="280" t="s">
        <v>75</v>
      </c>
      <c r="BX1303" s="280" t="s">
        <v>79</v>
      </c>
      <c r="BY1303" s="280" t="s">
        <v>79</v>
      </c>
      <c r="BZ1303" s="280" t="s">
        <v>86</v>
      </c>
      <c r="CA1303" s="280" t="s">
        <v>87</v>
      </c>
      <c r="CB1303" s="280" t="s">
        <v>233</v>
      </c>
      <c r="CC1303" s="280" t="s">
        <v>234</v>
      </c>
      <c r="CD1303" s="281">
        <v>1</v>
      </c>
      <c r="CE1303" s="277">
        <v>44927</v>
      </c>
      <c r="CF1303" s="280"/>
      <c r="CG1303" s="280" t="s">
        <v>181</v>
      </c>
      <c r="CH1303" s="280"/>
      <c r="CI1303" s="280" t="s">
        <v>181</v>
      </c>
      <c r="CJ1303" s="280" t="s">
        <v>1541</v>
      </c>
      <c r="CK1303" s="280"/>
      <c r="CL1303" s="280"/>
      <c r="CM1303" s="280" t="s">
        <v>73</v>
      </c>
      <c r="CN1303" s="280">
        <v>3</v>
      </c>
    </row>
    <row r="1304" spans="4:92">
      <c r="D1304" s="273" t="s">
        <v>64</v>
      </c>
      <c r="E1304" s="273" t="s">
        <v>75</v>
      </c>
      <c r="F1304" s="273" t="s">
        <v>517</v>
      </c>
      <c r="G1304" s="273" t="s">
        <v>517</v>
      </c>
      <c r="H1304" s="274">
        <v>45139</v>
      </c>
      <c r="I1304" s="273">
        <v>13345</v>
      </c>
      <c r="J1304" s="273">
        <v>670</v>
      </c>
      <c r="K1304" s="273">
        <v>1672209</v>
      </c>
      <c r="L1304" s="273" t="s">
        <v>66</v>
      </c>
      <c r="M1304" s="273">
        <v>181022.45162499999</v>
      </c>
      <c r="N1304" s="273" t="s">
        <v>115</v>
      </c>
      <c r="W1304" s="273">
        <v>265067</v>
      </c>
      <c r="X1304" s="273" t="s">
        <v>64</v>
      </c>
      <c r="Y1304" s="273" t="s">
        <v>75</v>
      </c>
      <c r="Z1304" s="273" t="s">
        <v>391</v>
      </c>
      <c r="AA1304" s="273" t="s">
        <v>400</v>
      </c>
      <c r="AB1304" s="274">
        <v>45078</v>
      </c>
      <c r="AC1304" s="273">
        <v>12471</v>
      </c>
      <c r="AD1304" s="273">
        <v>51</v>
      </c>
      <c r="AE1304" s="273">
        <v>174</v>
      </c>
      <c r="AF1304" s="273" t="s">
        <v>90</v>
      </c>
      <c r="AH1304" s="273" t="s">
        <v>645</v>
      </c>
      <c r="AI1304" s="273" t="s">
        <v>123</v>
      </c>
      <c r="AJ1304" s="273" t="s">
        <v>200</v>
      </c>
      <c r="AK1304" s="273">
        <v>193199</v>
      </c>
      <c r="BV1304" s="336" t="s">
        <v>64</v>
      </c>
      <c r="BW1304" s="337" t="s">
        <v>75</v>
      </c>
      <c r="BX1304" s="337" t="s">
        <v>79</v>
      </c>
      <c r="BY1304" s="337" t="s">
        <v>79</v>
      </c>
      <c r="BZ1304" s="337" t="s">
        <v>86</v>
      </c>
      <c r="CA1304" s="337" t="s">
        <v>87</v>
      </c>
      <c r="CB1304" s="337" t="s">
        <v>233</v>
      </c>
      <c r="CC1304" s="337" t="s">
        <v>234</v>
      </c>
      <c r="CD1304" s="338">
        <v>1</v>
      </c>
      <c r="CE1304" s="335">
        <v>44927</v>
      </c>
      <c r="CF1304" s="337"/>
      <c r="CG1304" s="337" t="s">
        <v>181</v>
      </c>
      <c r="CH1304" s="337"/>
      <c r="CI1304" s="337" t="s">
        <v>181</v>
      </c>
      <c r="CJ1304" s="337" t="s">
        <v>1541</v>
      </c>
      <c r="CK1304" s="337"/>
      <c r="CL1304" s="337"/>
      <c r="CM1304" s="337" t="s">
        <v>73</v>
      </c>
      <c r="CN1304" s="337">
        <v>3</v>
      </c>
    </row>
    <row r="1305" spans="4:92">
      <c r="D1305" s="273" t="s">
        <v>64</v>
      </c>
      <c r="E1305" s="273" t="s">
        <v>75</v>
      </c>
      <c r="F1305" s="273" t="s">
        <v>517</v>
      </c>
      <c r="G1305" s="273" t="s">
        <v>517</v>
      </c>
      <c r="H1305" s="274">
        <v>45170</v>
      </c>
      <c r="I1305" s="273">
        <v>13672</v>
      </c>
      <c r="J1305" s="273">
        <v>670</v>
      </c>
      <c r="K1305" s="273">
        <v>3447760</v>
      </c>
      <c r="L1305" s="273" t="s">
        <v>66</v>
      </c>
      <c r="M1305" s="273">
        <v>391680.39318750001</v>
      </c>
      <c r="N1305" s="273" t="s">
        <v>964</v>
      </c>
      <c r="P1305" s="273" t="s">
        <v>92</v>
      </c>
      <c r="Q1305" s="273" t="s">
        <v>1001</v>
      </c>
      <c r="R1305" s="273" t="s">
        <v>70</v>
      </c>
      <c r="S1305" s="273" t="s">
        <v>1343</v>
      </c>
      <c r="T1305" s="273" t="s">
        <v>1674</v>
      </c>
      <c r="U1305" s="273" t="s">
        <v>73</v>
      </c>
      <c r="V1305" s="273" t="s">
        <v>1675</v>
      </c>
      <c r="W1305" s="273">
        <v>265098</v>
      </c>
      <c r="X1305" s="273" t="s">
        <v>64</v>
      </c>
      <c r="Y1305" s="273" t="s">
        <v>75</v>
      </c>
      <c r="Z1305" s="273" t="s">
        <v>391</v>
      </c>
      <c r="AA1305" s="273" t="s">
        <v>400</v>
      </c>
      <c r="AB1305" s="274">
        <v>45078</v>
      </c>
      <c r="AC1305" s="273">
        <v>12471</v>
      </c>
      <c r="AD1305" s="273">
        <v>51</v>
      </c>
      <c r="AE1305" s="273">
        <v>18</v>
      </c>
      <c r="AF1305" s="273" t="s">
        <v>90</v>
      </c>
      <c r="AH1305" s="273" t="s">
        <v>649</v>
      </c>
      <c r="AI1305" s="273" t="s">
        <v>199</v>
      </c>
      <c r="AJ1305" s="273" t="s">
        <v>200</v>
      </c>
      <c r="AK1305" s="273">
        <v>193205</v>
      </c>
      <c r="BV1305" s="279" t="s">
        <v>83</v>
      </c>
      <c r="BW1305" s="280" t="s">
        <v>63</v>
      </c>
      <c r="BX1305" s="280" t="s">
        <v>172</v>
      </c>
      <c r="BY1305" s="280" t="s">
        <v>184</v>
      </c>
      <c r="BZ1305" s="280" t="s">
        <v>110</v>
      </c>
      <c r="CA1305" s="280" t="s">
        <v>111</v>
      </c>
      <c r="CB1305" s="280" t="s">
        <v>117</v>
      </c>
      <c r="CC1305" s="280" t="s">
        <v>118</v>
      </c>
      <c r="CD1305" s="281">
        <v>5</v>
      </c>
      <c r="CE1305" s="277">
        <v>45047</v>
      </c>
      <c r="CF1305" s="280"/>
      <c r="CG1305" s="280"/>
      <c r="CH1305" s="280"/>
      <c r="CI1305" s="280" t="s">
        <v>104</v>
      </c>
      <c r="CJ1305" s="280"/>
      <c r="CK1305" s="280"/>
      <c r="CL1305" s="280"/>
      <c r="CM1305" s="280" t="s">
        <v>73</v>
      </c>
      <c r="CN1305" s="280">
        <v>3</v>
      </c>
    </row>
    <row r="1306" spans="4:92">
      <c r="D1306" s="273" t="s">
        <v>64</v>
      </c>
      <c r="E1306" s="273" t="s">
        <v>75</v>
      </c>
      <c r="F1306" s="273" t="s">
        <v>517</v>
      </c>
      <c r="G1306" s="273" t="s">
        <v>517</v>
      </c>
      <c r="H1306" s="274">
        <v>45170</v>
      </c>
      <c r="I1306" s="273">
        <v>13672</v>
      </c>
      <c r="J1306" s="273">
        <v>670</v>
      </c>
      <c r="K1306" s="273">
        <v>0</v>
      </c>
      <c r="L1306" s="273" t="s">
        <v>66</v>
      </c>
      <c r="N1306" s="273" t="s">
        <v>107</v>
      </c>
      <c r="W1306" s="273">
        <v>265097</v>
      </c>
      <c r="X1306" s="273" t="s">
        <v>64</v>
      </c>
      <c r="Y1306" s="273" t="s">
        <v>75</v>
      </c>
      <c r="Z1306" s="273" t="s">
        <v>391</v>
      </c>
      <c r="AA1306" s="273" t="s">
        <v>400</v>
      </c>
      <c r="AB1306" s="274">
        <v>45078</v>
      </c>
      <c r="AC1306" s="273">
        <v>12471</v>
      </c>
      <c r="AD1306" s="273">
        <v>51</v>
      </c>
      <c r="AE1306" s="273">
        <v>4</v>
      </c>
      <c r="AF1306" s="273" t="s">
        <v>90</v>
      </c>
      <c r="AH1306" s="273" t="s">
        <v>652</v>
      </c>
      <c r="AI1306" s="273" t="s">
        <v>199</v>
      </c>
      <c r="AJ1306" s="273" t="s">
        <v>214</v>
      </c>
      <c r="AK1306" s="273">
        <v>193211</v>
      </c>
      <c r="BV1306" s="336" t="s">
        <v>83</v>
      </c>
      <c r="BW1306" s="337" t="s">
        <v>63</v>
      </c>
      <c r="BX1306" s="337" t="s">
        <v>172</v>
      </c>
      <c r="BY1306" s="337" t="s">
        <v>184</v>
      </c>
      <c r="BZ1306" s="337" t="s">
        <v>86</v>
      </c>
      <c r="CA1306" s="337" t="s">
        <v>87</v>
      </c>
      <c r="CB1306" s="337" t="s">
        <v>101</v>
      </c>
      <c r="CC1306" s="337" t="s">
        <v>102</v>
      </c>
      <c r="CD1306" s="338">
        <v>4</v>
      </c>
      <c r="CE1306" s="335">
        <v>45047</v>
      </c>
      <c r="CF1306" s="337">
        <v>8962</v>
      </c>
      <c r="CG1306" s="337" t="s">
        <v>103</v>
      </c>
      <c r="CH1306" s="337">
        <v>291.80272000000002</v>
      </c>
      <c r="CI1306" s="337" t="s">
        <v>104</v>
      </c>
      <c r="CJ1306" s="337"/>
      <c r="CK1306" s="337"/>
      <c r="CL1306" s="337"/>
      <c r="CM1306" s="337" t="s">
        <v>73</v>
      </c>
      <c r="CN1306" s="337">
        <v>3</v>
      </c>
    </row>
    <row r="1307" spans="4:92">
      <c r="D1307" s="273" t="s">
        <v>64</v>
      </c>
      <c r="E1307" s="273" t="s">
        <v>75</v>
      </c>
      <c r="F1307" s="273" t="s">
        <v>517</v>
      </c>
      <c r="G1307" s="273" t="s">
        <v>517</v>
      </c>
      <c r="H1307" s="274">
        <v>45170</v>
      </c>
      <c r="I1307" s="273">
        <v>13672</v>
      </c>
      <c r="J1307" s="273">
        <v>670</v>
      </c>
      <c r="K1307" s="273">
        <v>311899</v>
      </c>
      <c r="L1307" s="273" t="s">
        <v>66</v>
      </c>
      <c r="M1307" s="273">
        <v>32781.496062500002</v>
      </c>
      <c r="N1307" s="273" t="s">
        <v>115</v>
      </c>
      <c r="W1307" s="273">
        <v>265096</v>
      </c>
      <c r="X1307" s="273" t="s">
        <v>64</v>
      </c>
      <c r="Y1307" s="273" t="s">
        <v>75</v>
      </c>
      <c r="Z1307" s="273" t="s">
        <v>391</v>
      </c>
      <c r="AA1307" s="273" t="s">
        <v>400</v>
      </c>
      <c r="AB1307" s="274">
        <v>45078</v>
      </c>
      <c r="AC1307" s="273">
        <v>12471</v>
      </c>
      <c r="AD1307" s="273">
        <v>51</v>
      </c>
      <c r="AE1307" s="273">
        <v>37</v>
      </c>
      <c r="AF1307" s="273" t="s">
        <v>90</v>
      </c>
      <c r="AH1307" s="273" t="s">
        <v>658</v>
      </c>
      <c r="AI1307" s="273" t="s">
        <v>123</v>
      </c>
      <c r="AJ1307" s="273" t="s">
        <v>214</v>
      </c>
      <c r="AK1307" s="273">
        <v>193217</v>
      </c>
      <c r="BV1307" s="279" t="s">
        <v>83</v>
      </c>
      <c r="BW1307" s="280" t="s">
        <v>63</v>
      </c>
      <c r="BX1307" s="280" t="s">
        <v>172</v>
      </c>
      <c r="BY1307" s="280" t="s">
        <v>184</v>
      </c>
      <c r="BZ1307" s="280" t="s">
        <v>110</v>
      </c>
      <c r="CA1307" s="280" t="s">
        <v>111</v>
      </c>
      <c r="CB1307" s="280" t="s">
        <v>112</v>
      </c>
      <c r="CC1307" s="280" t="s">
        <v>113</v>
      </c>
      <c r="CD1307" s="281">
        <v>4</v>
      </c>
      <c r="CE1307" s="277">
        <v>45047</v>
      </c>
      <c r="CF1307" s="280"/>
      <c r="CG1307" s="280"/>
      <c r="CH1307" s="280"/>
      <c r="CI1307" s="280" t="s">
        <v>80</v>
      </c>
      <c r="CJ1307" s="280"/>
      <c r="CK1307" s="280"/>
      <c r="CL1307" s="280"/>
      <c r="CM1307" s="280" t="s">
        <v>73</v>
      </c>
      <c r="CN1307" s="280">
        <v>3</v>
      </c>
    </row>
    <row r="1308" spans="4:92">
      <c r="D1308" s="273" t="s">
        <v>64</v>
      </c>
      <c r="E1308" s="273" t="s">
        <v>75</v>
      </c>
      <c r="F1308" s="273" t="s">
        <v>517</v>
      </c>
      <c r="G1308" s="273" t="s">
        <v>517</v>
      </c>
      <c r="H1308" s="274">
        <v>45200</v>
      </c>
      <c r="I1308" s="273">
        <v>14007</v>
      </c>
      <c r="J1308" s="273">
        <v>670</v>
      </c>
      <c r="K1308" s="273">
        <v>2496854</v>
      </c>
      <c r="L1308" s="273" t="s">
        <v>66</v>
      </c>
      <c r="M1308" s="273">
        <v>275661.90287500003</v>
      </c>
      <c r="N1308" s="273" t="s">
        <v>964</v>
      </c>
      <c r="P1308" s="273" t="s">
        <v>92</v>
      </c>
      <c r="Q1308" s="273" t="s">
        <v>1611</v>
      </c>
      <c r="R1308" s="273" t="s">
        <v>70</v>
      </c>
      <c r="S1308" s="273" t="s">
        <v>1343</v>
      </c>
      <c r="T1308" s="273" t="s">
        <v>1674</v>
      </c>
      <c r="U1308" s="273" t="s">
        <v>73</v>
      </c>
      <c r="V1308" s="273" t="s">
        <v>1675</v>
      </c>
      <c r="W1308" s="273">
        <v>265127</v>
      </c>
      <c r="X1308" s="273" t="s">
        <v>64</v>
      </c>
      <c r="Y1308" s="273" t="s">
        <v>75</v>
      </c>
      <c r="Z1308" s="273" t="s">
        <v>391</v>
      </c>
      <c r="AA1308" s="273" t="s">
        <v>400</v>
      </c>
      <c r="AB1308" s="274">
        <v>45078</v>
      </c>
      <c r="AC1308" s="273">
        <v>12471</v>
      </c>
      <c r="AD1308" s="273">
        <v>51</v>
      </c>
      <c r="AE1308" s="273">
        <v>40</v>
      </c>
      <c r="AF1308" s="273" t="s">
        <v>90</v>
      </c>
      <c r="AG1308" s="273" t="s">
        <v>625</v>
      </c>
      <c r="AH1308" s="273" t="s">
        <v>626</v>
      </c>
      <c r="AI1308" s="273" t="s">
        <v>123</v>
      </c>
      <c r="AJ1308" s="273" t="s">
        <v>627</v>
      </c>
      <c r="AK1308" s="273">
        <v>193222</v>
      </c>
      <c r="BV1308" s="336" t="s">
        <v>83</v>
      </c>
      <c r="BW1308" s="337" t="s">
        <v>63</v>
      </c>
      <c r="BX1308" s="337" t="s">
        <v>172</v>
      </c>
      <c r="BY1308" s="337" t="s">
        <v>184</v>
      </c>
      <c r="BZ1308" s="337" t="s">
        <v>86</v>
      </c>
      <c r="CA1308" s="337" t="s">
        <v>87</v>
      </c>
      <c r="CB1308" s="337" t="s">
        <v>88</v>
      </c>
      <c r="CC1308" s="337" t="s">
        <v>89</v>
      </c>
      <c r="CD1308" s="338">
        <v>3</v>
      </c>
      <c r="CE1308" s="335">
        <v>45047</v>
      </c>
      <c r="CF1308" s="337">
        <v>567</v>
      </c>
      <c r="CG1308" s="337" t="s">
        <v>90</v>
      </c>
      <c r="CH1308" s="337">
        <v>567</v>
      </c>
      <c r="CI1308" s="337" t="s">
        <v>80</v>
      </c>
      <c r="CJ1308" s="337"/>
      <c r="CK1308" s="337"/>
      <c r="CL1308" s="337"/>
      <c r="CM1308" s="337" t="s">
        <v>73</v>
      </c>
      <c r="CN1308" s="337">
        <v>3</v>
      </c>
    </row>
    <row r="1309" spans="4:92">
      <c r="D1309" s="273" t="s">
        <v>64</v>
      </c>
      <c r="E1309" s="273" t="s">
        <v>75</v>
      </c>
      <c r="F1309" s="273" t="s">
        <v>517</v>
      </c>
      <c r="G1309" s="273" t="s">
        <v>517</v>
      </c>
      <c r="H1309" s="274">
        <v>45200</v>
      </c>
      <c r="I1309" s="273">
        <v>14007</v>
      </c>
      <c r="J1309" s="273">
        <v>670</v>
      </c>
      <c r="K1309" s="273">
        <v>0</v>
      </c>
      <c r="L1309" s="273" t="s">
        <v>66</v>
      </c>
      <c r="N1309" s="273" t="s">
        <v>107</v>
      </c>
      <c r="W1309" s="273">
        <v>265126</v>
      </c>
      <c r="X1309" s="273" t="s">
        <v>64</v>
      </c>
      <c r="Y1309" s="273" t="s">
        <v>75</v>
      </c>
      <c r="Z1309" s="273" t="s">
        <v>391</v>
      </c>
      <c r="AA1309" s="273" t="s">
        <v>400</v>
      </c>
      <c r="AB1309" s="274">
        <v>45078</v>
      </c>
      <c r="AC1309" s="273">
        <v>12471</v>
      </c>
      <c r="AD1309" s="273">
        <v>51</v>
      </c>
      <c r="AE1309" s="273">
        <v>10</v>
      </c>
      <c r="AF1309" s="273" t="s">
        <v>90</v>
      </c>
      <c r="AG1309" s="273" t="s">
        <v>625</v>
      </c>
      <c r="AH1309" s="273" t="s">
        <v>630</v>
      </c>
      <c r="AI1309" s="273" t="s">
        <v>199</v>
      </c>
      <c r="AJ1309" s="273" t="s">
        <v>627</v>
      </c>
      <c r="AK1309" s="273">
        <v>193227</v>
      </c>
      <c r="BV1309" s="279" t="s">
        <v>83</v>
      </c>
      <c r="BW1309" s="280" t="s">
        <v>63</v>
      </c>
      <c r="BX1309" s="280" t="s">
        <v>172</v>
      </c>
      <c r="BY1309" s="280" t="s">
        <v>184</v>
      </c>
      <c r="BZ1309" s="280" t="s">
        <v>86</v>
      </c>
      <c r="CA1309" s="280" t="s">
        <v>87</v>
      </c>
      <c r="CB1309" s="280" t="s">
        <v>88</v>
      </c>
      <c r="CC1309" s="280" t="s">
        <v>89</v>
      </c>
      <c r="CD1309" s="281">
        <v>3</v>
      </c>
      <c r="CE1309" s="277">
        <v>45078</v>
      </c>
      <c r="CF1309" s="280">
        <v>643</v>
      </c>
      <c r="CG1309" s="280" t="s">
        <v>90</v>
      </c>
      <c r="CH1309" s="280">
        <v>643</v>
      </c>
      <c r="CI1309" s="280" t="s">
        <v>80</v>
      </c>
      <c r="CJ1309" s="280"/>
      <c r="CK1309" s="280"/>
      <c r="CL1309" s="280"/>
      <c r="CM1309" s="280" t="s">
        <v>73</v>
      </c>
      <c r="CN1309" s="280">
        <v>3</v>
      </c>
    </row>
    <row r="1310" spans="4:92">
      <c r="D1310" s="273" t="s">
        <v>64</v>
      </c>
      <c r="E1310" s="273" t="s">
        <v>75</v>
      </c>
      <c r="F1310" s="273" t="s">
        <v>517</v>
      </c>
      <c r="G1310" s="273" t="s">
        <v>517</v>
      </c>
      <c r="H1310" s="274">
        <v>45200</v>
      </c>
      <c r="I1310" s="273">
        <v>14007</v>
      </c>
      <c r="J1310" s="273">
        <v>670</v>
      </c>
      <c r="K1310" s="273">
        <v>1121411</v>
      </c>
      <c r="L1310" s="273" t="s">
        <v>66</v>
      </c>
      <c r="M1310" s="273">
        <v>122489.52881249999</v>
      </c>
      <c r="N1310" s="273" t="s">
        <v>115</v>
      </c>
      <c r="W1310" s="273">
        <v>265125</v>
      </c>
      <c r="X1310" s="273" t="s">
        <v>64</v>
      </c>
      <c r="Y1310" s="273" t="s">
        <v>75</v>
      </c>
      <c r="Z1310" s="273" t="s">
        <v>391</v>
      </c>
      <c r="AA1310" s="273" t="s">
        <v>400</v>
      </c>
      <c r="AB1310" s="274">
        <v>45108</v>
      </c>
      <c r="AC1310" s="273">
        <v>12739</v>
      </c>
      <c r="AD1310" s="273">
        <v>51</v>
      </c>
      <c r="AK1310" s="273">
        <v>201134</v>
      </c>
      <c r="BV1310" s="336" t="s">
        <v>83</v>
      </c>
      <c r="BW1310" s="337" t="s">
        <v>63</v>
      </c>
      <c r="BX1310" s="337" t="s">
        <v>172</v>
      </c>
      <c r="BY1310" s="337" t="s">
        <v>184</v>
      </c>
      <c r="BZ1310" s="337" t="s">
        <v>110</v>
      </c>
      <c r="CA1310" s="337" t="s">
        <v>111</v>
      </c>
      <c r="CB1310" s="337" t="s">
        <v>112</v>
      </c>
      <c r="CC1310" s="337" t="s">
        <v>113</v>
      </c>
      <c r="CD1310" s="338">
        <v>4</v>
      </c>
      <c r="CE1310" s="335">
        <v>45078</v>
      </c>
      <c r="CF1310" s="337"/>
      <c r="CG1310" s="337"/>
      <c r="CH1310" s="337"/>
      <c r="CI1310" s="337" t="s">
        <v>80</v>
      </c>
      <c r="CJ1310" s="337"/>
      <c r="CK1310" s="337"/>
      <c r="CL1310" s="337"/>
      <c r="CM1310" s="337" t="s">
        <v>73</v>
      </c>
      <c r="CN1310" s="337">
        <v>3</v>
      </c>
    </row>
    <row r="1311" spans="4:92">
      <c r="D1311" s="273" t="s">
        <v>64</v>
      </c>
      <c r="E1311" s="273" t="s">
        <v>75</v>
      </c>
      <c r="F1311" s="273" t="s">
        <v>517</v>
      </c>
      <c r="G1311" s="273" t="s">
        <v>517</v>
      </c>
      <c r="H1311" s="274">
        <v>45231</v>
      </c>
      <c r="I1311" s="273">
        <v>14375</v>
      </c>
      <c r="J1311" s="273">
        <v>670</v>
      </c>
      <c r="K1311" s="273">
        <v>2816720</v>
      </c>
      <c r="L1311" s="273" t="s">
        <v>66</v>
      </c>
      <c r="M1311" s="273">
        <v>277900.74731250003</v>
      </c>
      <c r="N1311" s="273" t="s">
        <v>964</v>
      </c>
      <c r="P1311" s="273" t="s">
        <v>92</v>
      </c>
      <c r="Q1311" s="273" t="s">
        <v>1001</v>
      </c>
      <c r="R1311" s="273" t="s">
        <v>70</v>
      </c>
      <c r="S1311" s="273" t="s">
        <v>1347</v>
      </c>
      <c r="T1311" s="273" t="s">
        <v>1605</v>
      </c>
      <c r="U1311" s="273" t="s">
        <v>73</v>
      </c>
      <c r="V1311" s="273" t="s">
        <v>1606</v>
      </c>
      <c r="W1311" s="273">
        <v>267478</v>
      </c>
      <c r="X1311" s="273" t="s">
        <v>64</v>
      </c>
      <c r="Y1311" s="273" t="s">
        <v>75</v>
      </c>
      <c r="Z1311" s="273" t="s">
        <v>391</v>
      </c>
      <c r="AA1311" s="273" t="s">
        <v>400</v>
      </c>
      <c r="AB1311" s="274">
        <v>45108</v>
      </c>
      <c r="AC1311" s="273">
        <v>12739</v>
      </c>
      <c r="AD1311" s="273">
        <v>51</v>
      </c>
      <c r="AK1311" s="273">
        <v>244569</v>
      </c>
      <c r="BV1311" s="279" t="s">
        <v>83</v>
      </c>
      <c r="BW1311" s="280" t="s">
        <v>63</v>
      </c>
      <c r="BX1311" s="280" t="s">
        <v>172</v>
      </c>
      <c r="BY1311" s="280" t="s">
        <v>184</v>
      </c>
      <c r="BZ1311" s="280" t="s">
        <v>86</v>
      </c>
      <c r="CA1311" s="280" t="s">
        <v>87</v>
      </c>
      <c r="CB1311" s="280" t="s">
        <v>101</v>
      </c>
      <c r="CC1311" s="280" t="s">
        <v>102</v>
      </c>
      <c r="CD1311" s="281">
        <v>4</v>
      </c>
      <c r="CE1311" s="277">
        <v>45078</v>
      </c>
      <c r="CF1311" s="280">
        <v>9924</v>
      </c>
      <c r="CG1311" s="280" t="s">
        <v>103</v>
      </c>
      <c r="CH1311" s="280">
        <v>323.12544000000003</v>
      </c>
      <c r="CI1311" s="280" t="s">
        <v>104</v>
      </c>
      <c r="CJ1311" s="280"/>
      <c r="CK1311" s="280"/>
      <c r="CL1311" s="280"/>
      <c r="CM1311" s="280" t="s">
        <v>73</v>
      </c>
      <c r="CN1311" s="280">
        <v>3</v>
      </c>
    </row>
    <row r="1312" spans="4:92">
      <c r="D1312" s="273" t="s">
        <v>64</v>
      </c>
      <c r="E1312" s="273" t="s">
        <v>75</v>
      </c>
      <c r="F1312" s="273" t="s">
        <v>79</v>
      </c>
      <c r="G1312" s="273" t="s">
        <v>79</v>
      </c>
      <c r="H1312" s="274">
        <v>44958</v>
      </c>
      <c r="I1312" s="273">
        <v>11303</v>
      </c>
      <c r="J1312" s="273">
        <v>36</v>
      </c>
      <c r="K1312" s="273">
        <v>86650</v>
      </c>
      <c r="L1312" s="273" t="s">
        <v>66</v>
      </c>
      <c r="M1312" s="273">
        <v>9453.71875</v>
      </c>
      <c r="N1312" s="273" t="s">
        <v>67</v>
      </c>
      <c r="P1312" s="273" t="s">
        <v>1011</v>
      </c>
      <c r="Q1312" s="273" t="s">
        <v>1611</v>
      </c>
      <c r="R1312" s="273" t="s">
        <v>1013</v>
      </c>
      <c r="S1312" s="273" t="s">
        <v>1612</v>
      </c>
      <c r="T1312" s="273" t="s">
        <v>1612</v>
      </c>
      <c r="U1312" s="273" t="s">
        <v>73</v>
      </c>
      <c r="V1312" s="273" t="s">
        <v>1610</v>
      </c>
      <c r="W1312" s="273">
        <v>264439</v>
      </c>
      <c r="X1312" s="273" t="s">
        <v>64</v>
      </c>
      <c r="Y1312" s="273" t="s">
        <v>75</v>
      </c>
      <c r="Z1312" s="273" t="s">
        <v>391</v>
      </c>
      <c r="AA1312" s="273" t="s">
        <v>400</v>
      </c>
      <c r="AB1312" s="274">
        <v>45108</v>
      </c>
      <c r="AC1312" s="273">
        <v>12740</v>
      </c>
      <c r="AD1312" s="273">
        <v>51</v>
      </c>
      <c r="AE1312" s="273">
        <v>26</v>
      </c>
      <c r="AF1312" s="273" t="s">
        <v>90</v>
      </c>
      <c r="AG1312" s="273" t="s">
        <v>636</v>
      </c>
      <c r="AH1312" s="273" t="s">
        <v>637</v>
      </c>
      <c r="AI1312" s="273" t="s">
        <v>123</v>
      </c>
      <c r="AJ1312" s="273" t="s">
        <v>124</v>
      </c>
      <c r="AK1312" s="273">
        <v>206480</v>
      </c>
      <c r="BV1312" s="336" t="s">
        <v>83</v>
      </c>
      <c r="BW1312" s="337" t="s">
        <v>63</v>
      </c>
      <c r="BX1312" s="337" t="s">
        <v>172</v>
      </c>
      <c r="BY1312" s="337" t="s">
        <v>184</v>
      </c>
      <c r="BZ1312" s="337" t="s">
        <v>110</v>
      </c>
      <c r="CA1312" s="337" t="s">
        <v>111</v>
      </c>
      <c r="CB1312" s="337" t="s">
        <v>117</v>
      </c>
      <c r="CC1312" s="337" t="s">
        <v>118</v>
      </c>
      <c r="CD1312" s="338">
        <v>5</v>
      </c>
      <c r="CE1312" s="335">
        <v>45078</v>
      </c>
      <c r="CF1312" s="337"/>
      <c r="CG1312" s="337"/>
      <c r="CH1312" s="337"/>
      <c r="CI1312" s="337" t="s">
        <v>104</v>
      </c>
      <c r="CJ1312" s="337"/>
      <c r="CK1312" s="337"/>
      <c r="CL1312" s="337"/>
      <c r="CM1312" s="337" t="s">
        <v>73</v>
      </c>
      <c r="CN1312" s="337">
        <v>3</v>
      </c>
    </row>
    <row r="1313" spans="4:92">
      <c r="D1313" s="273" t="s">
        <v>64</v>
      </c>
      <c r="E1313" s="273" t="s">
        <v>75</v>
      </c>
      <c r="F1313" s="273" t="s">
        <v>79</v>
      </c>
      <c r="G1313" s="273" t="s">
        <v>79</v>
      </c>
      <c r="H1313" s="274">
        <v>44958</v>
      </c>
      <c r="I1313" s="273">
        <v>11303</v>
      </c>
      <c r="J1313" s="273">
        <v>36</v>
      </c>
      <c r="K1313" s="273">
        <v>3597000</v>
      </c>
      <c r="L1313" s="273" t="s">
        <v>66</v>
      </c>
      <c r="M1313" s="273">
        <v>398026.78749999998</v>
      </c>
      <c r="N1313" s="273" t="s">
        <v>964</v>
      </c>
      <c r="P1313" s="273" t="s">
        <v>92</v>
      </c>
      <c r="Q1313" s="273" t="s">
        <v>1001</v>
      </c>
      <c r="R1313" s="273" t="s">
        <v>70</v>
      </c>
      <c r="S1313" s="273" t="s">
        <v>1613</v>
      </c>
      <c r="T1313" s="273" t="s">
        <v>1614</v>
      </c>
      <c r="U1313" s="273" t="s">
        <v>73</v>
      </c>
      <c r="V1313" s="273" t="s">
        <v>1615</v>
      </c>
      <c r="W1313" s="273">
        <v>264455</v>
      </c>
      <c r="X1313" s="273" t="s">
        <v>64</v>
      </c>
      <c r="Y1313" s="273" t="s">
        <v>75</v>
      </c>
      <c r="Z1313" s="273" t="s">
        <v>391</v>
      </c>
      <c r="AA1313" s="273" t="s">
        <v>396</v>
      </c>
      <c r="AB1313" s="274">
        <v>45108</v>
      </c>
      <c r="AC1313" s="273">
        <v>12737</v>
      </c>
      <c r="AD1313" s="273">
        <v>50</v>
      </c>
      <c r="AE1313" s="273">
        <v>6</v>
      </c>
      <c r="AF1313" s="273" t="s">
        <v>90</v>
      </c>
      <c r="AH1313" s="273" t="s">
        <v>658</v>
      </c>
      <c r="AI1313" s="273" t="s">
        <v>123</v>
      </c>
      <c r="AJ1313" s="273" t="s">
        <v>214</v>
      </c>
      <c r="AK1313" s="273">
        <v>206562</v>
      </c>
      <c r="BV1313" s="279" t="s">
        <v>83</v>
      </c>
      <c r="BW1313" s="280" t="s">
        <v>63</v>
      </c>
      <c r="BX1313" s="280" t="s">
        <v>172</v>
      </c>
      <c r="BY1313" s="280" t="s">
        <v>184</v>
      </c>
      <c r="BZ1313" s="280" t="s">
        <v>126</v>
      </c>
      <c r="CA1313" s="280" t="s">
        <v>127</v>
      </c>
      <c r="CB1313" s="280" t="s">
        <v>128</v>
      </c>
      <c r="CC1313" s="280" t="s">
        <v>129</v>
      </c>
      <c r="CD1313" s="281">
        <v>6</v>
      </c>
      <c r="CE1313" s="277">
        <v>45078</v>
      </c>
      <c r="CF1313" s="280"/>
      <c r="CG1313" s="280"/>
      <c r="CH1313" s="280"/>
      <c r="CI1313" s="280" t="s">
        <v>80</v>
      </c>
      <c r="CJ1313" s="280"/>
      <c r="CK1313" s="280"/>
      <c r="CL1313" s="280"/>
      <c r="CM1313" s="280" t="s">
        <v>73</v>
      </c>
      <c r="CN1313" s="280">
        <v>3</v>
      </c>
    </row>
    <row r="1314" spans="4:92">
      <c r="D1314" s="273" t="s">
        <v>64</v>
      </c>
      <c r="E1314" s="273" t="s">
        <v>75</v>
      </c>
      <c r="F1314" s="273" t="s">
        <v>79</v>
      </c>
      <c r="G1314" s="273" t="s">
        <v>79</v>
      </c>
      <c r="H1314" s="274">
        <v>44958</v>
      </c>
      <c r="I1314" s="273">
        <v>11303</v>
      </c>
      <c r="J1314" s="273">
        <v>36</v>
      </c>
      <c r="K1314" s="273">
        <v>0</v>
      </c>
      <c r="L1314" s="273" t="s">
        <v>66</v>
      </c>
      <c r="N1314" s="273" t="s">
        <v>107</v>
      </c>
      <c r="W1314" s="273">
        <v>264421</v>
      </c>
      <c r="X1314" s="273" t="s">
        <v>64</v>
      </c>
      <c r="Y1314" s="273" t="s">
        <v>75</v>
      </c>
      <c r="Z1314" s="273" t="s">
        <v>391</v>
      </c>
      <c r="AA1314" s="273" t="s">
        <v>396</v>
      </c>
      <c r="AB1314" s="274">
        <v>45108</v>
      </c>
      <c r="AC1314" s="273">
        <v>12737</v>
      </c>
      <c r="AD1314" s="273">
        <v>50</v>
      </c>
      <c r="AE1314" s="273">
        <v>1.72</v>
      </c>
      <c r="AF1314" s="273" t="s">
        <v>90</v>
      </c>
      <c r="AH1314" s="273" t="s">
        <v>652</v>
      </c>
      <c r="AI1314" s="273" t="s">
        <v>199</v>
      </c>
      <c r="AJ1314" s="273" t="s">
        <v>214</v>
      </c>
      <c r="AK1314" s="273">
        <v>206568</v>
      </c>
      <c r="BV1314" s="336" t="s">
        <v>83</v>
      </c>
      <c r="BW1314" s="337" t="s">
        <v>63</v>
      </c>
      <c r="BX1314" s="337" t="s">
        <v>172</v>
      </c>
      <c r="BY1314" s="337" t="s">
        <v>184</v>
      </c>
      <c r="BZ1314" s="337" t="s">
        <v>138</v>
      </c>
      <c r="CA1314" s="337" t="s">
        <v>139</v>
      </c>
      <c r="CB1314" s="337" t="s">
        <v>140</v>
      </c>
      <c r="CC1314" s="337" t="s">
        <v>141</v>
      </c>
      <c r="CD1314" s="338">
        <v>9</v>
      </c>
      <c r="CE1314" s="335">
        <v>45078</v>
      </c>
      <c r="CF1314" s="337">
        <v>0</v>
      </c>
      <c r="CG1314" s="337" t="s">
        <v>90</v>
      </c>
      <c r="CH1314" s="337">
        <v>0</v>
      </c>
      <c r="CI1314" s="337" t="s">
        <v>80</v>
      </c>
      <c r="CJ1314" s="337"/>
      <c r="CK1314" s="337"/>
      <c r="CL1314" s="337"/>
      <c r="CM1314" s="337" t="s">
        <v>73</v>
      </c>
      <c r="CN1314" s="337">
        <v>3</v>
      </c>
    </row>
    <row r="1315" spans="4:92">
      <c r="D1315" s="273" t="s">
        <v>64</v>
      </c>
      <c r="E1315" s="273" t="s">
        <v>75</v>
      </c>
      <c r="F1315" s="273" t="s">
        <v>79</v>
      </c>
      <c r="G1315" s="273" t="s">
        <v>79</v>
      </c>
      <c r="H1315" s="274">
        <v>44958</v>
      </c>
      <c r="I1315" s="273">
        <v>11303</v>
      </c>
      <c r="J1315" s="273">
        <v>36</v>
      </c>
      <c r="K1315" s="273">
        <v>4607540</v>
      </c>
      <c r="L1315" s="273" t="s">
        <v>66</v>
      </c>
      <c r="M1315" s="273">
        <v>499322.38124999998</v>
      </c>
      <c r="N1315" s="273" t="s">
        <v>115</v>
      </c>
      <c r="W1315" s="273">
        <v>264420</v>
      </c>
      <c r="X1315" s="273" t="s">
        <v>64</v>
      </c>
      <c r="Y1315" s="273" t="s">
        <v>75</v>
      </c>
      <c r="Z1315" s="273" t="s">
        <v>391</v>
      </c>
      <c r="AA1315" s="273" t="s">
        <v>396</v>
      </c>
      <c r="AB1315" s="274">
        <v>45108</v>
      </c>
      <c r="AC1315" s="273">
        <v>12737</v>
      </c>
      <c r="AD1315" s="273">
        <v>50</v>
      </c>
      <c r="AE1315" s="273">
        <v>8</v>
      </c>
      <c r="AF1315" s="273" t="s">
        <v>90</v>
      </c>
      <c r="AG1315" s="273" t="s">
        <v>625</v>
      </c>
      <c r="AH1315" s="273" t="s">
        <v>684</v>
      </c>
      <c r="AI1315" s="273" t="s">
        <v>123</v>
      </c>
      <c r="AJ1315" s="273" t="s">
        <v>627</v>
      </c>
      <c r="AK1315" s="273">
        <v>206573</v>
      </c>
      <c r="BV1315" s="279" t="s">
        <v>64</v>
      </c>
      <c r="BW1315" s="280" t="s">
        <v>63</v>
      </c>
      <c r="BX1315" s="280" t="s">
        <v>252</v>
      </c>
      <c r="BY1315" s="280" t="s">
        <v>257</v>
      </c>
      <c r="BZ1315" s="280" t="s">
        <v>86</v>
      </c>
      <c r="CA1315" s="280" t="s">
        <v>87</v>
      </c>
      <c r="CB1315" s="280" t="s">
        <v>233</v>
      </c>
      <c r="CC1315" s="280" t="s">
        <v>234</v>
      </c>
      <c r="CD1315" s="281">
        <v>1</v>
      </c>
      <c r="CE1315" s="277">
        <v>45139</v>
      </c>
      <c r="CF1315" s="280"/>
      <c r="CG1315" s="280" t="s">
        <v>181</v>
      </c>
      <c r="CH1315" s="280"/>
      <c r="CI1315" s="280" t="s">
        <v>181</v>
      </c>
      <c r="CJ1315" s="280" t="s">
        <v>1487</v>
      </c>
      <c r="CK1315" s="280"/>
      <c r="CL1315" s="280"/>
      <c r="CM1315" s="280" t="s">
        <v>73</v>
      </c>
      <c r="CN1315" s="280">
        <v>3</v>
      </c>
    </row>
    <row r="1316" spans="4:92">
      <c r="D1316" s="273" t="s">
        <v>64</v>
      </c>
      <c r="E1316" s="273" t="s">
        <v>75</v>
      </c>
      <c r="F1316" s="273" t="s">
        <v>79</v>
      </c>
      <c r="G1316" s="273" t="s">
        <v>79</v>
      </c>
      <c r="H1316" s="274">
        <v>44986</v>
      </c>
      <c r="I1316" s="273">
        <v>11465</v>
      </c>
      <c r="J1316" s="273">
        <v>36</v>
      </c>
      <c r="K1316" s="273">
        <v>431249</v>
      </c>
      <c r="L1316" s="273" t="s">
        <v>66</v>
      </c>
      <c r="M1316" s="273">
        <v>0</v>
      </c>
      <c r="N1316" s="273" t="s">
        <v>1010</v>
      </c>
      <c r="O1316" s="273">
        <v>0</v>
      </c>
      <c r="P1316" s="273" t="s">
        <v>1011</v>
      </c>
      <c r="Q1316" s="273" t="s">
        <v>1188</v>
      </c>
      <c r="R1316" s="273" t="s">
        <v>1013</v>
      </c>
      <c r="S1316" s="273" t="s">
        <v>1609</v>
      </c>
      <c r="U1316" s="273" t="s">
        <v>73</v>
      </c>
      <c r="V1316" s="273" t="s">
        <v>1610</v>
      </c>
      <c r="W1316" s="273">
        <v>264485</v>
      </c>
      <c r="X1316" s="273" t="s">
        <v>64</v>
      </c>
      <c r="Y1316" s="273" t="s">
        <v>75</v>
      </c>
      <c r="Z1316" s="273" t="s">
        <v>391</v>
      </c>
      <c r="AA1316" s="273" t="s">
        <v>396</v>
      </c>
      <c r="AB1316" s="274">
        <v>45108</v>
      </c>
      <c r="AC1316" s="273">
        <v>12737</v>
      </c>
      <c r="AD1316" s="273">
        <v>50</v>
      </c>
      <c r="AE1316" s="273">
        <v>1</v>
      </c>
      <c r="AF1316" s="273" t="s">
        <v>90</v>
      </c>
      <c r="AG1316" s="273" t="s">
        <v>625</v>
      </c>
      <c r="AH1316" s="273" t="s">
        <v>662</v>
      </c>
      <c r="AI1316" s="273" t="s">
        <v>199</v>
      </c>
      <c r="AJ1316" s="273" t="s">
        <v>627</v>
      </c>
      <c r="AK1316" s="273">
        <v>206578</v>
      </c>
      <c r="BV1316" s="336" t="s">
        <v>64</v>
      </c>
      <c r="BW1316" s="337" t="s">
        <v>63</v>
      </c>
      <c r="BX1316" s="337" t="s">
        <v>252</v>
      </c>
      <c r="BY1316" s="337" t="s">
        <v>257</v>
      </c>
      <c r="BZ1316" s="337" t="s">
        <v>86</v>
      </c>
      <c r="CA1316" s="337" t="s">
        <v>87</v>
      </c>
      <c r="CB1316" s="337" t="s">
        <v>225</v>
      </c>
      <c r="CC1316" s="337" t="s">
        <v>226</v>
      </c>
      <c r="CD1316" s="338">
        <v>5</v>
      </c>
      <c r="CE1316" s="335">
        <v>45139</v>
      </c>
      <c r="CF1316" s="337">
        <v>0</v>
      </c>
      <c r="CG1316" s="337" t="s">
        <v>90</v>
      </c>
      <c r="CH1316" s="337">
        <v>0</v>
      </c>
      <c r="CI1316" s="337" t="s">
        <v>80</v>
      </c>
      <c r="CJ1316" s="337"/>
      <c r="CK1316" s="337"/>
      <c r="CL1316" s="337"/>
      <c r="CM1316" s="337" t="s">
        <v>73</v>
      </c>
      <c r="CN1316" s="337">
        <v>3</v>
      </c>
    </row>
    <row r="1317" spans="4:92">
      <c r="D1317" s="273" t="s">
        <v>64</v>
      </c>
      <c r="E1317" s="273" t="s">
        <v>75</v>
      </c>
      <c r="F1317" s="273" t="s">
        <v>79</v>
      </c>
      <c r="G1317" s="273" t="s">
        <v>79</v>
      </c>
      <c r="H1317" s="274">
        <v>44986</v>
      </c>
      <c r="I1317" s="273">
        <v>11465</v>
      </c>
      <c r="J1317" s="273">
        <v>36</v>
      </c>
      <c r="K1317" s="273">
        <v>115296</v>
      </c>
      <c r="L1317" s="273" t="s">
        <v>66</v>
      </c>
      <c r="M1317" s="273">
        <v>12570.075000000001</v>
      </c>
      <c r="N1317" s="273" t="s">
        <v>67</v>
      </c>
      <c r="P1317" s="273" t="s">
        <v>1011</v>
      </c>
      <c r="Q1317" s="273" t="s">
        <v>1611</v>
      </c>
      <c r="R1317" s="273" t="s">
        <v>1013</v>
      </c>
      <c r="S1317" s="273" t="s">
        <v>1612</v>
      </c>
      <c r="T1317" s="273" t="s">
        <v>1612</v>
      </c>
      <c r="U1317" s="273" t="s">
        <v>73</v>
      </c>
      <c r="V1317" s="273" t="s">
        <v>1610</v>
      </c>
      <c r="W1317" s="273">
        <v>264502</v>
      </c>
      <c r="X1317" s="273" t="s">
        <v>64</v>
      </c>
      <c r="Y1317" s="273" t="s">
        <v>75</v>
      </c>
      <c r="Z1317" s="273" t="s">
        <v>391</v>
      </c>
      <c r="AA1317" s="273" t="s">
        <v>396</v>
      </c>
      <c r="AB1317" s="274">
        <v>45139</v>
      </c>
      <c r="AC1317" s="273">
        <v>13411</v>
      </c>
      <c r="AD1317" s="273">
        <v>50</v>
      </c>
      <c r="AK1317" s="273">
        <v>219088</v>
      </c>
      <c r="BV1317" s="279" t="s">
        <v>64</v>
      </c>
      <c r="BW1317" s="280" t="s">
        <v>63</v>
      </c>
      <c r="BX1317" s="280" t="s">
        <v>252</v>
      </c>
      <c r="BY1317" s="280" t="s">
        <v>257</v>
      </c>
      <c r="BZ1317" s="280" t="s">
        <v>86</v>
      </c>
      <c r="CA1317" s="280" t="s">
        <v>87</v>
      </c>
      <c r="CB1317" s="280" t="s">
        <v>225</v>
      </c>
      <c r="CC1317" s="280" t="s">
        <v>226</v>
      </c>
      <c r="CD1317" s="281">
        <v>5</v>
      </c>
      <c r="CE1317" s="277">
        <v>45139</v>
      </c>
      <c r="CF1317" s="280">
        <v>0</v>
      </c>
      <c r="CG1317" s="280" t="s">
        <v>90</v>
      </c>
      <c r="CH1317" s="280">
        <v>0</v>
      </c>
      <c r="CI1317" s="280" t="s">
        <v>80</v>
      </c>
      <c r="CJ1317" s="280"/>
      <c r="CK1317" s="280"/>
      <c r="CL1317" s="280"/>
      <c r="CM1317" s="280" t="s">
        <v>73</v>
      </c>
      <c r="CN1317" s="280">
        <v>3</v>
      </c>
    </row>
    <row r="1318" spans="4:92">
      <c r="D1318" s="273" t="s">
        <v>64</v>
      </c>
      <c r="E1318" s="273" t="s">
        <v>75</v>
      </c>
      <c r="F1318" s="273" t="s">
        <v>79</v>
      </c>
      <c r="G1318" s="273" t="s">
        <v>79</v>
      </c>
      <c r="H1318" s="274">
        <v>44986</v>
      </c>
      <c r="I1318" s="273">
        <v>11465</v>
      </c>
      <c r="J1318" s="273">
        <v>36</v>
      </c>
      <c r="K1318" s="273">
        <v>4500000</v>
      </c>
      <c r="L1318" s="273" t="s">
        <v>66</v>
      </c>
      <c r="M1318" s="273">
        <v>483333.93125000002</v>
      </c>
      <c r="N1318" s="273" t="s">
        <v>964</v>
      </c>
      <c r="P1318" s="273" t="s">
        <v>92</v>
      </c>
      <c r="Q1318" s="273" t="s">
        <v>1001</v>
      </c>
      <c r="R1318" s="273" t="s">
        <v>70</v>
      </c>
      <c r="S1318" s="273" t="s">
        <v>1613</v>
      </c>
      <c r="T1318" s="273" t="s">
        <v>1614</v>
      </c>
      <c r="U1318" s="273" t="s">
        <v>73</v>
      </c>
      <c r="V1318" s="273" t="s">
        <v>1615</v>
      </c>
      <c r="W1318" s="273">
        <v>264518</v>
      </c>
      <c r="X1318" s="273" t="s">
        <v>64</v>
      </c>
      <c r="Y1318" s="273" t="s">
        <v>75</v>
      </c>
      <c r="Z1318" s="273" t="s">
        <v>391</v>
      </c>
      <c r="AA1318" s="273" t="s">
        <v>396</v>
      </c>
      <c r="AB1318" s="274">
        <v>45139</v>
      </c>
      <c r="AC1318" s="273">
        <v>13412</v>
      </c>
      <c r="AD1318" s="273">
        <v>50</v>
      </c>
      <c r="AE1318" s="273">
        <v>5</v>
      </c>
      <c r="AF1318" s="273" t="s">
        <v>90</v>
      </c>
      <c r="AG1318" s="273" t="s">
        <v>636</v>
      </c>
      <c r="AH1318" s="273" t="s">
        <v>637</v>
      </c>
      <c r="AI1318" s="273" t="s">
        <v>123</v>
      </c>
      <c r="AJ1318" s="273" t="s">
        <v>124</v>
      </c>
      <c r="AK1318" s="273">
        <v>225600</v>
      </c>
      <c r="BV1318" s="336" t="s">
        <v>64</v>
      </c>
      <c r="BW1318" s="337" t="s">
        <v>63</v>
      </c>
      <c r="BX1318" s="337" t="s">
        <v>252</v>
      </c>
      <c r="BY1318" s="337" t="s">
        <v>257</v>
      </c>
      <c r="BZ1318" s="337" t="s">
        <v>86</v>
      </c>
      <c r="CA1318" s="337" t="s">
        <v>87</v>
      </c>
      <c r="CB1318" s="337" t="s">
        <v>225</v>
      </c>
      <c r="CC1318" s="337" t="s">
        <v>226</v>
      </c>
      <c r="CD1318" s="338">
        <v>5</v>
      </c>
      <c r="CE1318" s="335">
        <v>45170</v>
      </c>
      <c r="CF1318" s="337">
        <v>0</v>
      </c>
      <c r="CG1318" s="337" t="s">
        <v>90</v>
      </c>
      <c r="CH1318" s="337">
        <v>0</v>
      </c>
      <c r="CI1318" s="337" t="s">
        <v>80</v>
      </c>
      <c r="CJ1318" s="337"/>
      <c r="CK1318" s="337"/>
      <c r="CL1318" s="337"/>
      <c r="CM1318" s="337" t="s">
        <v>73</v>
      </c>
      <c r="CN1318" s="337">
        <v>3</v>
      </c>
    </row>
    <row r="1319" spans="4:92">
      <c r="D1319" s="273" t="s">
        <v>64</v>
      </c>
      <c r="E1319" s="273" t="s">
        <v>75</v>
      </c>
      <c r="F1319" s="273" t="s">
        <v>79</v>
      </c>
      <c r="G1319" s="273" t="s">
        <v>79</v>
      </c>
      <c r="H1319" s="274">
        <v>44986</v>
      </c>
      <c r="I1319" s="273">
        <v>11465</v>
      </c>
      <c r="J1319" s="273">
        <v>36</v>
      </c>
      <c r="K1319" s="273">
        <v>0</v>
      </c>
      <c r="L1319" s="273" t="s">
        <v>66</v>
      </c>
      <c r="N1319" s="273" t="s">
        <v>107</v>
      </c>
      <c r="W1319" s="273">
        <v>264484</v>
      </c>
      <c r="X1319" s="273" t="s">
        <v>64</v>
      </c>
      <c r="Y1319" s="273" t="s">
        <v>75</v>
      </c>
      <c r="Z1319" s="273" t="s">
        <v>391</v>
      </c>
      <c r="AA1319" s="273" t="s">
        <v>396</v>
      </c>
      <c r="AB1319" s="274">
        <v>45139</v>
      </c>
      <c r="AC1319" s="273">
        <v>13412</v>
      </c>
      <c r="AD1319" s="273">
        <v>50</v>
      </c>
      <c r="AE1319" s="273">
        <v>0</v>
      </c>
      <c r="AF1319" s="273" t="s">
        <v>90</v>
      </c>
      <c r="AG1319" s="273" t="s">
        <v>636</v>
      </c>
      <c r="AH1319" s="273" t="s">
        <v>671</v>
      </c>
      <c r="AI1319" s="273" t="s">
        <v>199</v>
      </c>
      <c r="AJ1319" s="273" t="s">
        <v>124</v>
      </c>
      <c r="AK1319" s="273">
        <v>225605</v>
      </c>
      <c r="BV1319" s="279" t="s">
        <v>64</v>
      </c>
      <c r="BW1319" s="280" t="s">
        <v>63</v>
      </c>
      <c r="BX1319" s="280" t="s">
        <v>252</v>
      </c>
      <c r="BY1319" s="280" t="s">
        <v>257</v>
      </c>
      <c r="BZ1319" s="280" t="s">
        <v>86</v>
      </c>
      <c r="CA1319" s="280" t="s">
        <v>87</v>
      </c>
      <c r="CB1319" s="280" t="s">
        <v>225</v>
      </c>
      <c r="CC1319" s="280" t="s">
        <v>226</v>
      </c>
      <c r="CD1319" s="281">
        <v>5</v>
      </c>
      <c r="CE1319" s="277">
        <v>45170</v>
      </c>
      <c r="CF1319" s="280">
        <v>0</v>
      </c>
      <c r="CG1319" s="280" t="s">
        <v>90</v>
      </c>
      <c r="CH1319" s="280">
        <v>0</v>
      </c>
      <c r="CI1319" s="280" t="s">
        <v>80</v>
      </c>
      <c r="CJ1319" s="280"/>
      <c r="CK1319" s="280"/>
      <c r="CL1319" s="280"/>
      <c r="CM1319" s="280" t="s">
        <v>73</v>
      </c>
      <c r="CN1319" s="280">
        <v>3</v>
      </c>
    </row>
    <row r="1320" spans="4:92">
      <c r="D1320" s="273" t="s">
        <v>64</v>
      </c>
      <c r="E1320" s="273" t="s">
        <v>75</v>
      </c>
      <c r="F1320" s="273" t="s">
        <v>79</v>
      </c>
      <c r="G1320" s="273" t="s">
        <v>79</v>
      </c>
      <c r="H1320" s="274">
        <v>44986</v>
      </c>
      <c r="I1320" s="273">
        <v>11465</v>
      </c>
      <c r="J1320" s="273">
        <v>36</v>
      </c>
      <c r="K1320" s="273">
        <v>4625370</v>
      </c>
      <c r="L1320" s="273" t="s">
        <v>66</v>
      </c>
      <c r="M1320" s="273">
        <v>486844.01874999999</v>
      </c>
      <c r="N1320" s="273" t="s">
        <v>115</v>
      </c>
      <c r="W1320" s="273">
        <v>264483</v>
      </c>
      <c r="X1320" s="273" t="s">
        <v>64</v>
      </c>
      <c r="Y1320" s="273" t="s">
        <v>75</v>
      </c>
      <c r="Z1320" s="273" t="s">
        <v>391</v>
      </c>
      <c r="AA1320" s="273" t="s">
        <v>396</v>
      </c>
      <c r="AB1320" s="274">
        <v>45139</v>
      </c>
      <c r="AC1320" s="273">
        <v>13412</v>
      </c>
      <c r="AD1320" s="273">
        <v>50</v>
      </c>
      <c r="AE1320" s="273">
        <v>28</v>
      </c>
      <c r="AF1320" s="273" t="s">
        <v>90</v>
      </c>
      <c r="AH1320" s="273" t="s">
        <v>645</v>
      </c>
      <c r="AI1320" s="273" t="s">
        <v>123</v>
      </c>
      <c r="AJ1320" s="273" t="s">
        <v>200</v>
      </c>
      <c r="AK1320" s="273">
        <v>225611</v>
      </c>
      <c r="BV1320" s="336" t="s">
        <v>64</v>
      </c>
      <c r="BW1320" s="337" t="s">
        <v>63</v>
      </c>
      <c r="BX1320" s="337" t="s">
        <v>252</v>
      </c>
      <c r="BY1320" s="337" t="s">
        <v>257</v>
      </c>
      <c r="BZ1320" s="337" t="s">
        <v>86</v>
      </c>
      <c r="CA1320" s="337" t="s">
        <v>87</v>
      </c>
      <c r="CB1320" s="337" t="s">
        <v>233</v>
      </c>
      <c r="CC1320" s="337" t="s">
        <v>234</v>
      </c>
      <c r="CD1320" s="338">
        <v>1</v>
      </c>
      <c r="CE1320" s="335">
        <v>45170</v>
      </c>
      <c r="CF1320" s="337"/>
      <c r="CG1320" s="337" t="s">
        <v>181</v>
      </c>
      <c r="CH1320" s="337"/>
      <c r="CI1320" s="337" t="s">
        <v>181</v>
      </c>
      <c r="CJ1320" s="337" t="s">
        <v>775</v>
      </c>
      <c r="CK1320" s="337"/>
      <c r="CL1320" s="337"/>
      <c r="CM1320" s="337" t="s">
        <v>73</v>
      </c>
      <c r="CN1320" s="337">
        <v>3</v>
      </c>
    </row>
    <row r="1321" spans="4:92">
      <c r="D1321" s="273" t="s">
        <v>64</v>
      </c>
      <c r="E1321" s="273" t="s">
        <v>75</v>
      </c>
      <c r="F1321" s="273" t="s">
        <v>79</v>
      </c>
      <c r="G1321" s="273" t="s">
        <v>79</v>
      </c>
      <c r="H1321" s="274">
        <v>45017</v>
      </c>
      <c r="I1321" s="273">
        <v>11627</v>
      </c>
      <c r="J1321" s="273">
        <v>36</v>
      </c>
      <c r="K1321" s="273">
        <v>488071</v>
      </c>
      <c r="L1321" s="273" t="s">
        <v>66</v>
      </c>
      <c r="M1321" s="273">
        <v>0</v>
      </c>
      <c r="N1321" s="273" t="s">
        <v>1010</v>
      </c>
      <c r="O1321" s="273">
        <v>0</v>
      </c>
      <c r="P1321" s="273" t="s">
        <v>1011</v>
      </c>
      <c r="Q1321" s="273" t="s">
        <v>1188</v>
      </c>
      <c r="R1321" s="273" t="s">
        <v>1013</v>
      </c>
      <c r="S1321" s="273" t="s">
        <v>1609</v>
      </c>
      <c r="U1321" s="273" t="s">
        <v>73</v>
      </c>
      <c r="V1321" s="273" t="s">
        <v>1610</v>
      </c>
      <c r="W1321" s="273">
        <v>264548</v>
      </c>
      <c r="X1321" s="273" t="s">
        <v>64</v>
      </c>
      <c r="Y1321" s="273" t="s">
        <v>75</v>
      </c>
      <c r="Z1321" s="273" t="s">
        <v>391</v>
      </c>
      <c r="AA1321" s="273" t="s">
        <v>396</v>
      </c>
      <c r="AB1321" s="274">
        <v>45139</v>
      </c>
      <c r="AC1321" s="273">
        <v>13412</v>
      </c>
      <c r="AD1321" s="273">
        <v>50</v>
      </c>
      <c r="AE1321" s="273">
        <v>22</v>
      </c>
      <c r="AF1321" s="273" t="s">
        <v>90</v>
      </c>
      <c r="AH1321" s="273" t="s">
        <v>676</v>
      </c>
      <c r="AI1321" s="273" t="s">
        <v>199</v>
      </c>
      <c r="AJ1321" s="273" t="s">
        <v>200</v>
      </c>
      <c r="AK1321" s="273">
        <v>225617</v>
      </c>
      <c r="BV1321" s="279" t="s">
        <v>64</v>
      </c>
      <c r="BW1321" s="280" t="s">
        <v>63</v>
      </c>
      <c r="BX1321" s="280" t="s">
        <v>252</v>
      </c>
      <c r="BY1321" s="280" t="s">
        <v>257</v>
      </c>
      <c r="BZ1321" s="280" t="s">
        <v>86</v>
      </c>
      <c r="CA1321" s="280" t="s">
        <v>87</v>
      </c>
      <c r="CB1321" s="280" t="s">
        <v>233</v>
      </c>
      <c r="CC1321" s="280" t="s">
        <v>234</v>
      </c>
      <c r="CD1321" s="281">
        <v>1</v>
      </c>
      <c r="CE1321" s="277">
        <v>45170</v>
      </c>
      <c r="CF1321" s="280"/>
      <c r="CG1321" s="280" t="s">
        <v>181</v>
      </c>
      <c r="CH1321" s="280"/>
      <c r="CI1321" s="280" t="s">
        <v>181</v>
      </c>
      <c r="CJ1321" s="280" t="s">
        <v>775</v>
      </c>
      <c r="CK1321" s="280"/>
      <c r="CL1321" s="280"/>
      <c r="CM1321" s="280" t="s">
        <v>73</v>
      </c>
      <c r="CN1321" s="280">
        <v>3</v>
      </c>
    </row>
    <row r="1322" spans="4:92">
      <c r="D1322" s="273" t="s">
        <v>64</v>
      </c>
      <c r="E1322" s="273" t="s">
        <v>75</v>
      </c>
      <c r="F1322" s="273" t="s">
        <v>79</v>
      </c>
      <c r="G1322" s="273" t="s">
        <v>79</v>
      </c>
      <c r="H1322" s="274">
        <v>45017</v>
      </c>
      <c r="I1322" s="273">
        <v>11627</v>
      </c>
      <c r="J1322" s="273">
        <v>36</v>
      </c>
      <c r="K1322" s="273">
        <v>117231</v>
      </c>
      <c r="L1322" s="273" t="s">
        <v>66</v>
      </c>
      <c r="M1322" s="273">
        <v>12797.775</v>
      </c>
      <c r="N1322" s="273" t="s">
        <v>67</v>
      </c>
      <c r="P1322" s="273" t="s">
        <v>1011</v>
      </c>
      <c r="Q1322" s="273" t="s">
        <v>1611</v>
      </c>
      <c r="R1322" s="273" t="s">
        <v>1013</v>
      </c>
      <c r="S1322" s="273" t="s">
        <v>1612</v>
      </c>
      <c r="T1322" s="273" t="s">
        <v>1612</v>
      </c>
      <c r="U1322" s="273" t="s">
        <v>73</v>
      </c>
      <c r="V1322" s="273" t="s">
        <v>1610</v>
      </c>
      <c r="W1322" s="273">
        <v>264565</v>
      </c>
      <c r="X1322" s="273" t="s">
        <v>64</v>
      </c>
      <c r="Y1322" s="273" t="s">
        <v>75</v>
      </c>
      <c r="Z1322" s="273" t="s">
        <v>391</v>
      </c>
      <c r="AA1322" s="273" t="s">
        <v>396</v>
      </c>
      <c r="AB1322" s="274">
        <v>45139</v>
      </c>
      <c r="AC1322" s="273">
        <v>13412</v>
      </c>
      <c r="AD1322" s="273">
        <v>50</v>
      </c>
      <c r="AE1322" s="273">
        <v>7</v>
      </c>
      <c r="AF1322" s="273" t="s">
        <v>90</v>
      </c>
      <c r="AH1322" s="273" t="s">
        <v>658</v>
      </c>
      <c r="AI1322" s="273" t="s">
        <v>123</v>
      </c>
      <c r="AJ1322" s="273" t="s">
        <v>214</v>
      </c>
      <c r="AK1322" s="273">
        <v>225623</v>
      </c>
      <c r="BV1322" s="336" t="s">
        <v>64</v>
      </c>
      <c r="BW1322" s="337" t="s">
        <v>63</v>
      </c>
      <c r="BX1322" s="337" t="s">
        <v>252</v>
      </c>
      <c r="BY1322" s="337" t="s">
        <v>257</v>
      </c>
      <c r="BZ1322" s="337" t="s">
        <v>204</v>
      </c>
      <c r="CA1322" s="337" t="s">
        <v>205</v>
      </c>
      <c r="CB1322" s="337" t="s">
        <v>206</v>
      </c>
      <c r="CC1322" s="337" t="s">
        <v>207</v>
      </c>
      <c r="CD1322" s="338">
        <v>0</v>
      </c>
      <c r="CE1322" s="335">
        <v>45170</v>
      </c>
      <c r="CF1322" s="337"/>
      <c r="CG1322" s="337" t="s">
        <v>181</v>
      </c>
      <c r="CH1322" s="337"/>
      <c r="CI1322" s="337" t="s">
        <v>208</v>
      </c>
      <c r="CJ1322" s="337" t="s">
        <v>209</v>
      </c>
      <c r="CK1322" s="337"/>
      <c r="CL1322" s="337"/>
      <c r="CM1322" s="337" t="s">
        <v>73</v>
      </c>
      <c r="CN1322" s="337">
        <v>3</v>
      </c>
    </row>
    <row r="1323" spans="4:92">
      <c r="D1323" s="273" t="s">
        <v>64</v>
      </c>
      <c r="E1323" s="273" t="s">
        <v>75</v>
      </c>
      <c r="F1323" s="273" t="s">
        <v>79</v>
      </c>
      <c r="G1323" s="273" t="s">
        <v>79</v>
      </c>
      <c r="H1323" s="274">
        <v>45017</v>
      </c>
      <c r="I1323" s="273">
        <v>11627</v>
      </c>
      <c r="J1323" s="273">
        <v>36</v>
      </c>
      <c r="K1323" s="273">
        <v>6456000</v>
      </c>
      <c r="L1323" s="273" t="s">
        <v>66</v>
      </c>
      <c r="M1323" s="273">
        <v>721436.4</v>
      </c>
      <c r="N1323" s="273" t="s">
        <v>964</v>
      </c>
      <c r="P1323" s="273" t="s">
        <v>92</v>
      </c>
      <c r="Q1323" s="273" t="s">
        <v>1001</v>
      </c>
      <c r="R1323" s="273" t="s">
        <v>70</v>
      </c>
      <c r="S1323" s="273" t="s">
        <v>1613</v>
      </c>
      <c r="T1323" s="273" t="s">
        <v>1614</v>
      </c>
      <c r="U1323" s="273" t="s">
        <v>73</v>
      </c>
      <c r="V1323" s="273" t="s">
        <v>1615</v>
      </c>
      <c r="W1323" s="273">
        <v>264581</v>
      </c>
      <c r="X1323" s="273" t="s">
        <v>64</v>
      </c>
      <c r="Y1323" s="273" t="s">
        <v>75</v>
      </c>
      <c r="Z1323" s="273" t="s">
        <v>391</v>
      </c>
      <c r="AA1323" s="273" t="s">
        <v>396</v>
      </c>
      <c r="AB1323" s="274">
        <v>45139</v>
      </c>
      <c r="AC1323" s="273">
        <v>13412</v>
      </c>
      <c r="AD1323" s="273">
        <v>50</v>
      </c>
      <c r="AE1323" s="273">
        <v>3</v>
      </c>
      <c r="AF1323" s="273" t="s">
        <v>90</v>
      </c>
      <c r="AH1323" s="273" t="s">
        <v>652</v>
      </c>
      <c r="AI1323" s="273" t="s">
        <v>199</v>
      </c>
      <c r="AJ1323" s="273" t="s">
        <v>214</v>
      </c>
      <c r="AK1323" s="273">
        <v>225629</v>
      </c>
      <c r="BV1323" s="279" t="s">
        <v>64</v>
      </c>
      <c r="BW1323" s="280" t="s">
        <v>63</v>
      </c>
      <c r="BX1323" s="280" t="s">
        <v>252</v>
      </c>
      <c r="BY1323" s="280" t="s">
        <v>257</v>
      </c>
      <c r="BZ1323" s="280" t="s">
        <v>204</v>
      </c>
      <c r="CA1323" s="280" t="s">
        <v>205</v>
      </c>
      <c r="CB1323" s="280" t="s">
        <v>206</v>
      </c>
      <c r="CC1323" s="280" t="s">
        <v>207</v>
      </c>
      <c r="CD1323" s="281">
        <v>0</v>
      </c>
      <c r="CE1323" s="277">
        <v>45170</v>
      </c>
      <c r="CF1323" s="280"/>
      <c r="CG1323" s="280" t="s">
        <v>181</v>
      </c>
      <c r="CH1323" s="280"/>
      <c r="CI1323" s="280" t="s">
        <v>208</v>
      </c>
      <c r="CJ1323" s="280" t="s">
        <v>209</v>
      </c>
      <c r="CK1323" s="280"/>
      <c r="CL1323" s="280"/>
      <c r="CM1323" s="280" t="s">
        <v>73</v>
      </c>
      <c r="CN1323" s="280">
        <v>3</v>
      </c>
    </row>
    <row r="1324" spans="4:92">
      <c r="D1324" s="273" t="s">
        <v>64</v>
      </c>
      <c r="E1324" s="273" t="s">
        <v>75</v>
      </c>
      <c r="F1324" s="273" t="s">
        <v>79</v>
      </c>
      <c r="G1324" s="273" t="s">
        <v>79</v>
      </c>
      <c r="H1324" s="274">
        <v>45017</v>
      </c>
      <c r="I1324" s="273">
        <v>11627</v>
      </c>
      <c r="J1324" s="273">
        <v>36</v>
      </c>
      <c r="K1324" s="273">
        <v>0</v>
      </c>
      <c r="L1324" s="273" t="s">
        <v>66</v>
      </c>
      <c r="N1324" s="273" t="s">
        <v>107</v>
      </c>
      <c r="W1324" s="273">
        <v>264547</v>
      </c>
      <c r="X1324" s="273" t="s">
        <v>64</v>
      </c>
      <c r="Y1324" s="273" t="s">
        <v>75</v>
      </c>
      <c r="Z1324" s="273" t="s">
        <v>391</v>
      </c>
      <c r="AA1324" s="273" t="s">
        <v>396</v>
      </c>
      <c r="AB1324" s="274">
        <v>45139</v>
      </c>
      <c r="AC1324" s="273">
        <v>13412</v>
      </c>
      <c r="AD1324" s="273">
        <v>50</v>
      </c>
      <c r="AE1324" s="273">
        <v>8</v>
      </c>
      <c r="AF1324" s="273" t="s">
        <v>90</v>
      </c>
      <c r="AG1324" s="273" t="s">
        <v>625</v>
      </c>
      <c r="AH1324" s="273" t="s">
        <v>684</v>
      </c>
      <c r="AI1324" s="273" t="s">
        <v>123</v>
      </c>
      <c r="AJ1324" s="273" t="s">
        <v>627</v>
      </c>
      <c r="AK1324" s="273">
        <v>225634</v>
      </c>
      <c r="BV1324" s="336" t="s">
        <v>64</v>
      </c>
      <c r="BW1324" s="337" t="s">
        <v>63</v>
      </c>
      <c r="BX1324" s="337" t="s">
        <v>252</v>
      </c>
      <c r="BY1324" s="337" t="s">
        <v>257</v>
      </c>
      <c r="BZ1324" s="337" t="s">
        <v>86</v>
      </c>
      <c r="CA1324" s="337" t="s">
        <v>87</v>
      </c>
      <c r="CB1324" s="337" t="s">
        <v>217</v>
      </c>
      <c r="CC1324" s="337" t="s">
        <v>218</v>
      </c>
      <c r="CD1324" s="338">
        <v>2</v>
      </c>
      <c r="CE1324" s="335">
        <v>45170</v>
      </c>
      <c r="CF1324" s="337"/>
      <c r="CG1324" s="337" t="s">
        <v>181</v>
      </c>
      <c r="CH1324" s="337"/>
      <c r="CI1324" s="337" t="s">
        <v>181</v>
      </c>
      <c r="CJ1324" s="337" t="s">
        <v>394</v>
      </c>
      <c r="CK1324" s="337"/>
      <c r="CL1324" s="337"/>
      <c r="CM1324" s="337" t="s">
        <v>73</v>
      </c>
      <c r="CN1324" s="337">
        <v>3</v>
      </c>
    </row>
    <row r="1325" spans="4:92">
      <c r="D1325" s="273" t="s">
        <v>64</v>
      </c>
      <c r="E1325" s="273" t="s">
        <v>75</v>
      </c>
      <c r="F1325" s="273" t="s">
        <v>79</v>
      </c>
      <c r="G1325" s="273" t="s">
        <v>79</v>
      </c>
      <c r="H1325" s="274">
        <v>45017</v>
      </c>
      <c r="I1325" s="273">
        <v>11627</v>
      </c>
      <c r="J1325" s="273">
        <v>36</v>
      </c>
      <c r="K1325" s="273">
        <v>2284725</v>
      </c>
      <c r="L1325" s="273" t="s">
        <v>66</v>
      </c>
      <c r="M1325" s="273">
        <v>244881.14374999999</v>
      </c>
      <c r="N1325" s="273" t="s">
        <v>115</v>
      </c>
      <c r="W1325" s="273">
        <v>264546</v>
      </c>
      <c r="X1325" s="273" t="s">
        <v>64</v>
      </c>
      <c r="Y1325" s="273" t="s">
        <v>75</v>
      </c>
      <c r="Z1325" s="273" t="s">
        <v>173</v>
      </c>
      <c r="AA1325" s="273" t="s">
        <v>173</v>
      </c>
      <c r="AB1325" s="274">
        <v>45078</v>
      </c>
      <c r="AC1325" s="273">
        <v>12458</v>
      </c>
      <c r="AD1325" s="273">
        <v>45</v>
      </c>
      <c r="AE1325" s="273">
        <v>1.1499999999999999</v>
      </c>
      <c r="AF1325" s="273" t="s">
        <v>90</v>
      </c>
      <c r="AG1325" s="273" t="s">
        <v>703</v>
      </c>
      <c r="AH1325" s="273" t="s">
        <v>707</v>
      </c>
      <c r="AI1325" s="273" t="s">
        <v>123</v>
      </c>
      <c r="AJ1325" s="273" t="s">
        <v>124</v>
      </c>
      <c r="AK1325" s="273">
        <v>193526</v>
      </c>
      <c r="BV1325" s="279" t="s">
        <v>83</v>
      </c>
      <c r="BW1325" s="280" t="s">
        <v>63</v>
      </c>
      <c r="BX1325" s="280" t="s">
        <v>172</v>
      </c>
      <c r="BY1325" s="280" t="s">
        <v>184</v>
      </c>
      <c r="BZ1325" s="280" t="s">
        <v>86</v>
      </c>
      <c r="CA1325" s="280" t="s">
        <v>87</v>
      </c>
      <c r="CB1325" s="280" t="s">
        <v>233</v>
      </c>
      <c r="CC1325" s="280" t="s">
        <v>234</v>
      </c>
      <c r="CD1325" s="281">
        <v>1</v>
      </c>
      <c r="CE1325" s="277">
        <v>45139</v>
      </c>
      <c r="CF1325" s="280"/>
      <c r="CG1325" s="280" t="s">
        <v>181</v>
      </c>
      <c r="CH1325" s="280"/>
      <c r="CI1325" s="280" t="s">
        <v>181</v>
      </c>
      <c r="CJ1325" s="280" t="s">
        <v>1487</v>
      </c>
      <c r="CK1325" s="280"/>
      <c r="CL1325" s="280"/>
      <c r="CM1325" s="280" t="s">
        <v>73</v>
      </c>
      <c r="CN1325" s="280">
        <v>3</v>
      </c>
    </row>
    <row r="1326" spans="4:92">
      <c r="D1326" s="273" t="s">
        <v>64</v>
      </c>
      <c r="E1326" s="273" t="s">
        <v>75</v>
      </c>
      <c r="F1326" s="273" t="s">
        <v>79</v>
      </c>
      <c r="G1326" s="273" t="s">
        <v>79</v>
      </c>
      <c r="H1326" s="274">
        <v>45047</v>
      </c>
      <c r="I1326" s="273">
        <v>12188</v>
      </c>
      <c r="J1326" s="273">
        <v>36</v>
      </c>
      <c r="K1326" s="273">
        <v>480331</v>
      </c>
      <c r="L1326" s="273" t="s">
        <v>66</v>
      </c>
      <c r="M1326" s="273">
        <v>0</v>
      </c>
      <c r="N1326" s="273" t="s">
        <v>1010</v>
      </c>
      <c r="O1326" s="273">
        <v>0</v>
      </c>
      <c r="P1326" s="273" t="s">
        <v>1011</v>
      </c>
      <c r="Q1326" s="273" t="s">
        <v>1188</v>
      </c>
      <c r="R1326" s="273" t="s">
        <v>1013</v>
      </c>
      <c r="S1326" s="273" t="s">
        <v>1609</v>
      </c>
      <c r="U1326" s="273" t="s">
        <v>73</v>
      </c>
      <c r="V1326" s="273" t="s">
        <v>1610</v>
      </c>
      <c r="W1326" s="273">
        <v>264630</v>
      </c>
      <c r="X1326" s="273" t="s">
        <v>64</v>
      </c>
      <c r="Y1326" s="273" t="s">
        <v>75</v>
      </c>
      <c r="Z1326" s="273" t="s">
        <v>173</v>
      </c>
      <c r="AA1326" s="273" t="s">
        <v>173</v>
      </c>
      <c r="AB1326" s="274">
        <v>45078</v>
      </c>
      <c r="AC1326" s="273">
        <v>12458</v>
      </c>
      <c r="AD1326" s="273">
        <v>45</v>
      </c>
      <c r="AE1326" s="273">
        <v>0.35</v>
      </c>
      <c r="AF1326" s="273" t="s">
        <v>90</v>
      </c>
      <c r="AG1326" s="273" t="s">
        <v>710</v>
      </c>
      <c r="AH1326" s="273" t="s">
        <v>711</v>
      </c>
      <c r="AI1326" s="273" t="s">
        <v>199</v>
      </c>
      <c r="AJ1326" s="273" t="s">
        <v>124</v>
      </c>
      <c r="AK1326" s="273">
        <v>193531</v>
      </c>
      <c r="BV1326" s="336" t="s">
        <v>83</v>
      </c>
      <c r="BW1326" s="337" t="s">
        <v>63</v>
      </c>
      <c r="BX1326" s="337" t="s">
        <v>172</v>
      </c>
      <c r="BY1326" s="337" t="s">
        <v>184</v>
      </c>
      <c r="BZ1326" s="337" t="s">
        <v>86</v>
      </c>
      <c r="CA1326" s="337" t="s">
        <v>87</v>
      </c>
      <c r="CB1326" s="337" t="s">
        <v>233</v>
      </c>
      <c r="CC1326" s="337" t="s">
        <v>234</v>
      </c>
      <c r="CD1326" s="338">
        <v>1</v>
      </c>
      <c r="CE1326" s="335">
        <v>45170</v>
      </c>
      <c r="CF1326" s="337"/>
      <c r="CG1326" s="337" t="s">
        <v>181</v>
      </c>
      <c r="CH1326" s="337"/>
      <c r="CI1326" s="337" t="s">
        <v>181</v>
      </c>
      <c r="CJ1326" s="337" t="s">
        <v>775</v>
      </c>
      <c r="CK1326" s="337"/>
      <c r="CL1326" s="337"/>
      <c r="CM1326" s="337" t="s">
        <v>73</v>
      </c>
      <c r="CN1326" s="337">
        <v>3</v>
      </c>
    </row>
    <row r="1327" spans="4:92">
      <c r="D1327" s="273" t="s">
        <v>64</v>
      </c>
      <c r="E1327" s="273" t="s">
        <v>75</v>
      </c>
      <c r="F1327" s="273" t="s">
        <v>79</v>
      </c>
      <c r="G1327" s="273" t="s">
        <v>79</v>
      </c>
      <c r="H1327" s="274">
        <v>45047</v>
      </c>
      <c r="I1327" s="273">
        <v>12188</v>
      </c>
      <c r="J1327" s="273">
        <v>36</v>
      </c>
      <c r="K1327" s="273">
        <v>122858</v>
      </c>
      <c r="L1327" s="273" t="s">
        <v>66</v>
      </c>
      <c r="M1327" s="273">
        <v>13478.862499999999</v>
      </c>
      <c r="N1327" s="273" t="s">
        <v>67</v>
      </c>
      <c r="P1327" s="273" t="s">
        <v>1011</v>
      </c>
      <c r="Q1327" s="273" t="s">
        <v>1611</v>
      </c>
      <c r="R1327" s="273" t="s">
        <v>1013</v>
      </c>
      <c r="S1327" s="273" t="s">
        <v>1612</v>
      </c>
      <c r="T1327" s="273" t="s">
        <v>1612</v>
      </c>
      <c r="U1327" s="273" t="s">
        <v>73</v>
      </c>
      <c r="V1327" s="273" t="s">
        <v>1610</v>
      </c>
      <c r="W1327" s="273">
        <v>264647</v>
      </c>
      <c r="X1327" s="273" t="s">
        <v>64</v>
      </c>
      <c r="Y1327" s="273" t="s">
        <v>75</v>
      </c>
      <c r="Z1327" s="273" t="s">
        <v>173</v>
      </c>
      <c r="AA1327" s="273" t="s">
        <v>173</v>
      </c>
      <c r="AB1327" s="274">
        <v>45078</v>
      </c>
      <c r="AC1327" s="273">
        <v>12458</v>
      </c>
      <c r="AD1327" s="273">
        <v>45</v>
      </c>
      <c r="AE1327" s="273">
        <v>1.97</v>
      </c>
      <c r="AF1327" s="273" t="s">
        <v>90</v>
      </c>
      <c r="AG1327" s="273" t="s">
        <v>714</v>
      </c>
      <c r="AH1327" s="273" t="s">
        <v>715</v>
      </c>
      <c r="AI1327" s="273" t="s">
        <v>123</v>
      </c>
      <c r="AJ1327" s="273" t="s">
        <v>716</v>
      </c>
      <c r="AK1327" s="273">
        <v>193537</v>
      </c>
      <c r="BV1327" s="279" t="s">
        <v>83</v>
      </c>
      <c r="BW1327" s="280" t="s">
        <v>63</v>
      </c>
      <c r="BX1327" s="280" t="s">
        <v>172</v>
      </c>
      <c r="BY1327" s="280" t="s">
        <v>184</v>
      </c>
      <c r="BZ1327" s="280" t="s">
        <v>86</v>
      </c>
      <c r="CA1327" s="280" t="s">
        <v>87</v>
      </c>
      <c r="CB1327" s="280" t="s">
        <v>225</v>
      </c>
      <c r="CC1327" s="280" t="s">
        <v>226</v>
      </c>
      <c r="CD1327" s="281">
        <v>5</v>
      </c>
      <c r="CE1327" s="277">
        <v>45170</v>
      </c>
      <c r="CF1327" s="280">
        <v>0</v>
      </c>
      <c r="CG1327" s="280" t="s">
        <v>90</v>
      </c>
      <c r="CH1327" s="280">
        <v>0</v>
      </c>
      <c r="CI1327" s="280" t="s">
        <v>80</v>
      </c>
      <c r="CJ1327" s="280"/>
      <c r="CK1327" s="280"/>
      <c r="CL1327" s="280"/>
      <c r="CM1327" s="280" t="s">
        <v>73</v>
      </c>
      <c r="CN1327" s="280">
        <v>3</v>
      </c>
    </row>
    <row r="1328" spans="4:92">
      <c r="D1328" s="273" t="s">
        <v>64</v>
      </c>
      <c r="E1328" s="273" t="s">
        <v>75</v>
      </c>
      <c r="F1328" s="273" t="s">
        <v>79</v>
      </c>
      <c r="G1328" s="273" t="s">
        <v>79</v>
      </c>
      <c r="H1328" s="274">
        <v>45047</v>
      </c>
      <c r="I1328" s="273">
        <v>12188</v>
      </c>
      <c r="J1328" s="273">
        <v>36</v>
      </c>
      <c r="K1328" s="273">
        <v>5594000</v>
      </c>
      <c r="L1328" s="273" t="s">
        <v>66</v>
      </c>
      <c r="M1328" s="273">
        <v>612368.53125</v>
      </c>
      <c r="N1328" s="273" t="s">
        <v>964</v>
      </c>
      <c r="P1328" s="273" t="s">
        <v>92</v>
      </c>
      <c r="Q1328" s="273" t="s">
        <v>1001</v>
      </c>
      <c r="R1328" s="273" t="s">
        <v>70</v>
      </c>
      <c r="S1328" s="273" t="s">
        <v>1613</v>
      </c>
      <c r="T1328" s="273" t="s">
        <v>1614</v>
      </c>
      <c r="U1328" s="273" t="s">
        <v>73</v>
      </c>
      <c r="V1328" s="273" t="s">
        <v>1615</v>
      </c>
      <c r="W1328" s="273">
        <v>264663</v>
      </c>
      <c r="X1328" s="273" t="s">
        <v>64</v>
      </c>
      <c r="Y1328" s="273" t="s">
        <v>75</v>
      </c>
      <c r="Z1328" s="273" t="s">
        <v>173</v>
      </c>
      <c r="AA1328" s="273" t="s">
        <v>173</v>
      </c>
      <c r="AB1328" s="274">
        <v>45078</v>
      </c>
      <c r="AC1328" s="273">
        <v>12458</v>
      </c>
      <c r="AD1328" s="273">
        <v>45</v>
      </c>
      <c r="AE1328" s="273">
        <v>0</v>
      </c>
      <c r="AF1328" s="273" t="s">
        <v>90</v>
      </c>
      <c r="AG1328" s="273" t="s">
        <v>718</v>
      </c>
      <c r="AH1328" s="273" t="s">
        <v>719</v>
      </c>
      <c r="AI1328" s="273" t="s">
        <v>123</v>
      </c>
      <c r="AJ1328" s="273" t="s">
        <v>200</v>
      </c>
      <c r="AK1328" s="273">
        <v>193543</v>
      </c>
      <c r="BV1328" s="336" t="s">
        <v>83</v>
      </c>
      <c r="BW1328" s="337" t="s">
        <v>63</v>
      </c>
      <c r="BX1328" s="337" t="s">
        <v>172</v>
      </c>
      <c r="BY1328" s="337" t="s">
        <v>184</v>
      </c>
      <c r="BZ1328" s="337" t="s">
        <v>204</v>
      </c>
      <c r="CA1328" s="337" t="s">
        <v>205</v>
      </c>
      <c r="CB1328" s="337" t="s">
        <v>206</v>
      </c>
      <c r="CC1328" s="337" t="s">
        <v>207</v>
      </c>
      <c r="CD1328" s="338">
        <v>0</v>
      </c>
      <c r="CE1328" s="335">
        <v>45170</v>
      </c>
      <c r="CF1328" s="337"/>
      <c r="CG1328" s="337" t="s">
        <v>181</v>
      </c>
      <c r="CH1328" s="337"/>
      <c r="CI1328" s="337" t="s">
        <v>208</v>
      </c>
      <c r="CJ1328" s="337" t="s">
        <v>209</v>
      </c>
      <c r="CK1328" s="337"/>
      <c r="CL1328" s="337"/>
      <c r="CM1328" s="337" t="s">
        <v>73</v>
      </c>
      <c r="CN1328" s="337">
        <v>3</v>
      </c>
    </row>
    <row r="1329" spans="4:92">
      <c r="D1329" s="273" t="s">
        <v>64</v>
      </c>
      <c r="E1329" s="273" t="s">
        <v>75</v>
      </c>
      <c r="F1329" s="273" t="s">
        <v>79</v>
      </c>
      <c r="G1329" s="273" t="s">
        <v>79</v>
      </c>
      <c r="H1329" s="274">
        <v>45047</v>
      </c>
      <c r="I1329" s="273">
        <v>12188</v>
      </c>
      <c r="J1329" s="273">
        <v>36</v>
      </c>
      <c r="K1329" s="273">
        <v>0</v>
      </c>
      <c r="L1329" s="273" t="s">
        <v>66</v>
      </c>
      <c r="N1329" s="273" t="s">
        <v>107</v>
      </c>
      <c r="W1329" s="273">
        <v>264629</v>
      </c>
      <c r="X1329" s="273" t="s">
        <v>64</v>
      </c>
      <c r="Y1329" s="273" t="s">
        <v>75</v>
      </c>
      <c r="Z1329" s="273" t="s">
        <v>173</v>
      </c>
      <c r="AA1329" s="273" t="s">
        <v>173</v>
      </c>
      <c r="AB1329" s="274">
        <v>45078</v>
      </c>
      <c r="AC1329" s="273">
        <v>12458</v>
      </c>
      <c r="AD1329" s="273">
        <v>45</v>
      </c>
      <c r="AE1329" s="273">
        <v>1</v>
      </c>
      <c r="AF1329" s="273" t="s">
        <v>90</v>
      </c>
      <c r="AG1329" s="273" t="s">
        <v>722</v>
      </c>
      <c r="AH1329" s="273" t="s">
        <v>723</v>
      </c>
      <c r="AI1329" s="273" t="s">
        <v>123</v>
      </c>
      <c r="AJ1329" s="273" t="s">
        <v>200</v>
      </c>
      <c r="AK1329" s="273">
        <v>193549</v>
      </c>
      <c r="BV1329" s="279" t="s">
        <v>83</v>
      </c>
      <c r="BW1329" s="280" t="s">
        <v>63</v>
      </c>
      <c r="BX1329" s="280" t="s">
        <v>172</v>
      </c>
      <c r="BY1329" s="280" t="s">
        <v>184</v>
      </c>
      <c r="BZ1329" s="280" t="s">
        <v>86</v>
      </c>
      <c r="CA1329" s="280" t="s">
        <v>87</v>
      </c>
      <c r="CB1329" s="280" t="s">
        <v>217</v>
      </c>
      <c r="CC1329" s="280" t="s">
        <v>218</v>
      </c>
      <c r="CD1329" s="281">
        <v>2</v>
      </c>
      <c r="CE1329" s="277">
        <v>45170</v>
      </c>
      <c r="CF1329" s="280"/>
      <c r="CG1329" s="280" t="s">
        <v>181</v>
      </c>
      <c r="CH1329" s="280"/>
      <c r="CI1329" s="280" t="s">
        <v>181</v>
      </c>
      <c r="CJ1329" s="280" t="s">
        <v>1022</v>
      </c>
      <c r="CK1329" s="280"/>
      <c r="CL1329" s="280"/>
      <c r="CM1329" s="280" t="s">
        <v>73</v>
      </c>
      <c r="CN1329" s="280">
        <v>3</v>
      </c>
    </row>
    <row r="1330" spans="4:92">
      <c r="D1330" s="273" t="s">
        <v>64</v>
      </c>
      <c r="E1330" s="273" t="s">
        <v>75</v>
      </c>
      <c r="F1330" s="273" t="s">
        <v>79</v>
      </c>
      <c r="G1330" s="273" t="s">
        <v>79</v>
      </c>
      <c r="H1330" s="274">
        <v>45047</v>
      </c>
      <c r="I1330" s="273">
        <v>12188</v>
      </c>
      <c r="J1330" s="273">
        <v>36</v>
      </c>
      <c r="K1330" s="273">
        <v>4618837</v>
      </c>
      <c r="L1330" s="273" t="s">
        <v>66</v>
      </c>
      <c r="M1330" s="273">
        <v>494949.9375</v>
      </c>
      <c r="N1330" s="273" t="s">
        <v>115</v>
      </c>
      <c r="W1330" s="273">
        <v>264628</v>
      </c>
      <c r="X1330" s="273" t="s">
        <v>64</v>
      </c>
      <c r="Y1330" s="273" t="s">
        <v>75</v>
      </c>
      <c r="Z1330" s="273" t="s">
        <v>173</v>
      </c>
      <c r="AA1330" s="273" t="s">
        <v>173</v>
      </c>
      <c r="AB1330" s="274">
        <v>45078</v>
      </c>
      <c r="AC1330" s="273">
        <v>12458</v>
      </c>
      <c r="AD1330" s="273">
        <v>45</v>
      </c>
      <c r="AE1330" s="273">
        <v>7.5</v>
      </c>
      <c r="AF1330" s="273" t="s">
        <v>90</v>
      </c>
      <c r="AG1330" s="273" t="s">
        <v>726</v>
      </c>
      <c r="AH1330" s="273" t="s">
        <v>727</v>
      </c>
      <c r="AI1330" s="273" t="s">
        <v>123</v>
      </c>
      <c r="AJ1330" s="273" t="s">
        <v>200</v>
      </c>
      <c r="AK1330" s="273">
        <v>193555</v>
      </c>
      <c r="BV1330" s="336" t="s">
        <v>83</v>
      </c>
      <c r="BW1330" s="337" t="s">
        <v>63</v>
      </c>
      <c r="BX1330" s="337" t="s">
        <v>172</v>
      </c>
      <c r="BY1330" s="337" t="s">
        <v>184</v>
      </c>
      <c r="BZ1330" s="337" t="s">
        <v>138</v>
      </c>
      <c r="CA1330" s="337" t="s">
        <v>139</v>
      </c>
      <c r="CB1330" s="337" t="s">
        <v>190</v>
      </c>
      <c r="CC1330" s="337" t="s">
        <v>191</v>
      </c>
      <c r="CD1330" s="338">
        <v>8</v>
      </c>
      <c r="CE1330" s="335">
        <v>45170</v>
      </c>
      <c r="CF1330" s="337">
        <v>0</v>
      </c>
      <c r="CG1330" s="337" t="s">
        <v>90</v>
      </c>
      <c r="CH1330" s="337">
        <v>0</v>
      </c>
      <c r="CI1330" s="337" t="s">
        <v>80</v>
      </c>
      <c r="CJ1330" s="337"/>
      <c r="CK1330" s="337"/>
      <c r="CL1330" s="337"/>
      <c r="CM1330" s="337" t="s">
        <v>73</v>
      </c>
      <c r="CN1330" s="337">
        <v>3</v>
      </c>
    </row>
    <row r="1331" spans="4:92">
      <c r="D1331" s="273" t="s">
        <v>64</v>
      </c>
      <c r="E1331" s="273" t="s">
        <v>75</v>
      </c>
      <c r="F1331" s="273" t="s">
        <v>79</v>
      </c>
      <c r="G1331" s="273" t="s">
        <v>79</v>
      </c>
      <c r="H1331" s="274">
        <v>45078</v>
      </c>
      <c r="I1331" s="273">
        <v>12457</v>
      </c>
      <c r="J1331" s="273">
        <v>36</v>
      </c>
      <c r="K1331" s="273">
        <v>520629</v>
      </c>
      <c r="L1331" s="273" t="s">
        <v>66</v>
      </c>
      <c r="M1331" s="273">
        <v>0</v>
      </c>
      <c r="N1331" s="273" t="s">
        <v>1010</v>
      </c>
      <c r="O1331" s="273">
        <v>0</v>
      </c>
      <c r="P1331" s="273" t="s">
        <v>1011</v>
      </c>
      <c r="Q1331" s="273" t="s">
        <v>1188</v>
      </c>
      <c r="R1331" s="273" t="s">
        <v>1013</v>
      </c>
      <c r="S1331" s="273" t="s">
        <v>1609</v>
      </c>
      <c r="U1331" s="273" t="s">
        <v>73</v>
      </c>
      <c r="V1331" s="273" t="s">
        <v>1610</v>
      </c>
      <c r="W1331" s="273">
        <v>264693</v>
      </c>
      <c r="X1331" s="273" t="s">
        <v>64</v>
      </c>
      <c r="Y1331" s="273" t="s">
        <v>75</v>
      </c>
      <c r="Z1331" s="273" t="s">
        <v>173</v>
      </c>
      <c r="AA1331" s="273" t="s">
        <v>173</v>
      </c>
      <c r="AB1331" s="274">
        <v>45078</v>
      </c>
      <c r="AC1331" s="273">
        <v>12458</v>
      </c>
      <c r="AD1331" s="273">
        <v>45</v>
      </c>
      <c r="AE1331" s="273">
        <v>4.4000000000000004</v>
      </c>
      <c r="AF1331" s="273" t="s">
        <v>90</v>
      </c>
      <c r="AG1331" s="273" t="s">
        <v>568</v>
      </c>
      <c r="AH1331" s="273" t="s">
        <v>730</v>
      </c>
      <c r="AI1331" s="273" t="s">
        <v>123</v>
      </c>
      <c r="AJ1331" s="273" t="s">
        <v>200</v>
      </c>
      <c r="AK1331" s="273">
        <v>193561</v>
      </c>
      <c r="BV1331" s="279" t="s">
        <v>83</v>
      </c>
      <c r="BW1331" s="280" t="s">
        <v>63</v>
      </c>
      <c r="BX1331" s="280" t="s">
        <v>172</v>
      </c>
      <c r="BY1331" s="280" t="s">
        <v>184</v>
      </c>
      <c r="BZ1331" s="280" t="s">
        <v>86</v>
      </c>
      <c r="CA1331" s="280" t="s">
        <v>87</v>
      </c>
      <c r="CB1331" s="280" t="s">
        <v>179</v>
      </c>
      <c r="CC1331" s="280" t="s">
        <v>180</v>
      </c>
      <c r="CD1331" s="281">
        <v>1</v>
      </c>
      <c r="CE1331" s="277">
        <v>45170</v>
      </c>
      <c r="CF1331" s="280"/>
      <c r="CG1331" s="280" t="s">
        <v>181</v>
      </c>
      <c r="CH1331" s="280"/>
      <c r="CI1331" s="280" t="s">
        <v>181</v>
      </c>
      <c r="CJ1331" s="280" t="s">
        <v>934</v>
      </c>
      <c r="CK1331" s="280"/>
      <c r="CL1331" s="280"/>
      <c r="CM1331" s="280" t="s">
        <v>73</v>
      </c>
      <c r="CN1331" s="280">
        <v>3</v>
      </c>
    </row>
    <row r="1332" spans="4:92">
      <c r="D1332" s="273" t="s">
        <v>64</v>
      </c>
      <c r="E1332" s="273" t="s">
        <v>75</v>
      </c>
      <c r="F1332" s="273" t="s">
        <v>79</v>
      </c>
      <c r="G1332" s="273" t="s">
        <v>79</v>
      </c>
      <c r="H1332" s="274">
        <v>45078</v>
      </c>
      <c r="I1332" s="273">
        <v>12457</v>
      </c>
      <c r="J1332" s="273">
        <v>36</v>
      </c>
      <c r="K1332" s="273">
        <v>128882</v>
      </c>
      <c r="L1332" s="273" t="s">
        <v>66</v>
      </c>
      <c r="M1332" s="273">
        <v>13447.525</v>
      </c>
      <c r="N1332" s="273" t="s">
        <v>67</v>
      </c>
      <c r="P1332" s="273" t="s">
        <v>1011</v>
      </c>
      <c r="Q1332" s="273" t="s">
        <v>1611</v>
      </c>
      <c r="R1332" s="273" t="s">
        <v>1013</v>
      </c>
      <c r="S1332" s="273" t="s">
        <v>1612</v>
      </c>
      <c r="T1332" s="273" t="s">
        <v>1612</v>
      </c>
      <c r="U1332" s="273" t="s">
        <v>73</v>
      </c>
      <c r="V1332" s="273" t="s">
        <v>1610</v>
      </c>
      <c r="W1332" s="273">
        <v>264710</v>
      </c>
      <c r="X1332" s="273" t="s">
        <v>64</v>
      </c>
      <c r="Y1332" s="273" t="s">
        <v>75</v>
      </c>
      <c r="Z1332" s="273" t="s">
        <v>173</v>
      </c>
      <c r="AA1332" s="273" t="s">
        <v>173</v>
      </c>
      <c r="AB1332" s="274">
        <v>45078</v>
      </c>
      <c r="AC1332" s="273">
        <v>12458</v>
      </c>
      <c r="AD1332" s="273">
        <v>45</v>
      </c>
      <c r="AE1332" s="273">
        <v>6</v>
      </c>
      <c r="AF1332" s="273" t="s">
        <v>90</v>
      </c>
      <c r="AG1332" s="273" t="s">
        <v>732</v>
      </c>
      <c r="AH1332" s="273" t="s">
        <v>733</v>
      </c>
      <c r="AI1332" s="273" t="s">
        <v>123</v>
      </c>
      <c r="AJ1332" s="273" t="s">
        <v>200</v>
      </c>
      <c r="AK1332" s="273">
        <v>193567</v>
      </c>
      <c r="BV1332" s="336" t="s">
        <v>83</v>
      </c>
      <c r="BW1332" s="337" t="s">
        <v>63</v>
      </c>
      <c r="BX1332" s="337" t="s">
        <v>172</v>
      </c>
      <c r="BY1332" s="337" t="s">
        <v>184</v>
      </c>
      <c r="BZ1332" s="337" t="s">
        <v>167</v>
      </c>
      <c r="CA1332" s="337" t="s">
        <v>168</v>
      </c>
      <c r="CB1332" s="337" t="s">
        <v>319</v>
      </c>
      <c r="CC1332" s="337" t="s">
        <v>320</v>
      </c>
      <c r="CD1332" s="338">
        <v>15</v>
      </c>
      <c r="CE1332" s="335">
        <v>45170</v>
      </c>
      <c r="CF1332" s="337">
        <v>0</v>
      </c>
      <c r="CG1332" s="337" t="s">
        <v>90</v>
      </c>
      <c r="CH1332" s="337">
        <v>0</v>
      </c>
      <c r="CI1332" s="337" t="s">
        <v>80</v>
      </c>
      <c r="CJ1332" s="337"/>
      <c r="CK1332" s="337"/>
      <c r="CL1332" s="337"/>
      <c r="CM1332" s="337" t="s">
        <v>73</v>
      </c>
      <c r="CN1332" s="337">
        <v>3</v>
      </c>
    </row>
    <row r="1333" spans="4:92">
      <c r="D1333" s="273" t="s">
        <v>64</v>
      </c>
      <c r="E1333" s="273" t="s">
        <v>75</v>
      </c>
      <c r="F1333" s="273" t="s">
        <v>79</v>
      </c>
      <c r="G1333" s="273" t="s">
        <v>79</v>
      </c>
      <c r="H1333" s="274">
        <v>45078</v>
      </c>
      <c r="I1333" s="273">
        <v>12457</v>
      </c>
      <c r="J1333" s="273">
        <v>36</v>
      </c>
      <c r="K1333" s="273">
        <v>6353000</v>
      </c>
      <c r="L1333" s="273" t="s">
        <v>66</v>
      </c>
      <c r="M1333" s="273">
        <v>680594.00624999998</v>
      </c>
      <c r="N1333" s="273" t="s">
        <v>964</v>
      </c>
      <c r="P1333" s="273" t="s">
        <v>92</v>
      </c>
      <c r="Q1333" s="273" t="s">
        <v>1001</v>
      </c>
      <c r="R1333" s="273" t="s">
        <v>70</v>
      </c>
      <c r="S1333" s="273" t="s">
        <v>1613</v>
      </c>
      <c r="T1333" s="273" t="s">
        <v>1614</v>
      </c>
      <c r="U1333" s="273" t="s">
        <v>73</v>
      </c>
      <c r="V1333" s="273" t="s">
        <v>1615</v>
      </c>
      <c r="W1333" s="273">
        <v>264726</v>
      </c>
      <c r="X1333" s="273" t="s">
        <v>64</v>
      </c>
      <c r="Y1333" s="273" t="s">
        <v>75</v>
      </c>
      <c r="Z1333" s="273" t="s">
        <v>173</v>
      </c>
      <c r="AA1333" s="273" t="s">
        <v>173</v>
      </c>
      <c r="AB1333" s="274">
        <v>45078</v>
      </c>
      <c r="AC1333" s="273">
        <v>12458</v>
      </c>
      <c r="AD1333" s="273">
        <v>45</v>
      </c>
      <c r="AE1333" s="273">
        <v>2.92</v>
      </c>
      <c r="AF1333" s="273" t="s">
        <v>90</v>
      </c>
      <c r="AG1333" s="273" t="s">
        <v>738</v>
      </c>
      <c r="AH1333" s="273" t="s">
        <v>739</v>
      </c>
      <c r="AI1333" s="273" t="s">
        <v>123</v>
      </c>
      <c r="AJ1333" s="273" t="s">
        <v>200</v>
      </c>
      <c r="AK1333" s="273">
        <v>193573</v>
      </c>
      <c r="BV1333" s="279" t="s">
        <v>83</v>
      </c>
      <c r="BW1333" s="280" t="s">
        <v>63</v>
      </c>
      <c r="BX1333" s="280" t="s">
        <v>172</v>
      </c>
      <c r="BY1333" s="280" t="s">
        <v>184</v>
      </c>
      <c r="BZ1333" s="280" t="s">
        <v>167</v>
      </c>
      <c r="CA1333" s="280" t="s">
        <v>168</v>
      </c>
      <c r="CB1333" s="280" t="s">
        <v>313</v>
      </c>
      <c r="CC1333" s="280" t="s">
        <v>314</v>
      </c>
      <c r="CD1333" s="281">
        <v>14</v>
      </c>
      <c r="CE1333" s="277">
        <v>45170</v>
      </c>
      <c r="CF1333" s="280">
        <v>0</v>
      </c>
      <c r="CG1333" s="280" t="s">
        <v>90</v>
      </c>
      <c r="CH1333" s="280">
        <v>0</v>
      </c>
      <c r="CI1333" s="280" t="s">
        <v>80</v>
      </c>
      <c r="CJ1333" s="280"/>
      <c r="CK1333" s="280"/>
      <c r="CL1333" s="280"/>
      <c r="CM1333" s="280" t="s">
        <v>73</v>
      </c>
      <c r="CN1333" s="280">
        <v>3</v>
      </c>
    </row>
    <row r="1334" spans="4:92">
      <c r="D1334" s="273" t="s">
        <v>64</v>
      </c>
      <c r="E1334" s="273" t="s">
        <v>75</v>
      </c>
      <c r="F1334" s="273" t="s">
        <v>79</v>
      </c>
      <c r="G1334" s="273" t="s">
        <v>79</v>
      </c>
      <c r="H1334" s="274">
        <v>45078</v>
      </c>
      <c r="I1334" s="273">
        <v>12457</v>
      </c>
      <c r="J1334" s="273">
        <v>36</v>
      </c>
      <c r="K1334" s="273">
        <v>0</v>
      </c>
      <c r="L1334" s="273" t="s">
        <v>66</v>
      </c>
      <c r="N1334" s="273" t="s">
        <v>107</v>
      </c>
      <c r="W1334" s="273">
        <v>264692</v>
      </c>
      <c r="X1334" s="273" t="s">
        <v>64</v>
      </c>
      <c r="Y1334" s="273" t="s">
        <v>75</v>
      </c>
      <c r="Z1334" s="273" t="s">
        <v>173</v>
      </c>
      <c r="AA1334" s="273" t="s">
        <v>173</v>
      </c>
      <c r="AB1334" s="274">
        <v>45078</v>
      </c>
      <c r="AC1334" s="273">
        <v>12458</v>
      </c>
      <c r="AD1334" s="273">
        <v>45</v>
      </c>
      <c r="AE1334" s="273">
        <v>0</v>
      </c>
      <c r="AF1334" s="273" t="s">
        <v>90</v>
      </c>
      <c r="AG1334" s="273" t="s">
        <v>414</v>
      </c>
      <c r="AH1334" s="273" t="s">
        <v>742</v>
      </c>
      <c r="AI1334" s="273" t="s">
        <v>199</v>
      </c>
      <c r="AJ1334" s="273" t="s">
        <v>200</v>
      </c>
      <c r="AK1334" s="273">
        <v>193579</v>
      </c>
      <c r="BV1334" s="336" t="s">
        <v>83</v>
      </c>
      <c r="BW1334" s="337" t="s">
        <v>63</v>
      </c>
      <c r="BX1334" s="337" t="s">
        <v>172</v>
      </c>
      <c r="BY1334" s="337" t="s">
        <v>184</v>
      </c>
      <c r="BZ1334" s="337" t="s">
        <v>167</v>
      </c>
      <c r="CA1334" s="337" t="s">
        <v>168</v>
      </c>
      <c r="CB1334" s="337" t="s">
        <v>353</v>
      </c>
      <c r="CC1334" s="337" t="s">
        <v>354</v>
      </c>
      <c r="CD1334" s="338">
        <v>13</v>
      </c>
      <c r="CE1334" s="335">
        <v>45170</v>
      </c>
      <c r="CF1334" s="337">
        <v>0</v>
      </c>
      <c r="CG1334" s="337" t="s">
        <v>90</v>
      </c>
      <c r="CH1334" s="337">
        <v>0</v>
      </c>
      <c r="CI1334" s="337" t="s">
        <v>80</v>
      </c>
      <c r="CJ1334" s="337"/>
      <c r="CK1334" s="337"/>
      <c r="CL1334" s="337"/>
      <c r="CM1334" s="337" t="s">
        <v>73</v>
      </c>
      <c r="CN1334" s="337">
        <v>3</v>
      </c>
    </row>
    <row r="1335" spans="4:92">
      <c r="D1335" s="273" t="s">
        <v>64</v>
      </c>
      <c r="E1335" s="273" t="s">
        <v>75</v>
      </c>
      <c r="F1335" s="273" t="s">
        <v>79</v>
      </c>
      <c r="G1335" s="273" t="s">
        <v>79</v>
      </c>
      <c r="H1335" s="274">
        <v>45078</v>
      </c>
      <c r="I1335" s="273">
        <v>12457</v>
      </c>
      <c r="J1335" s="273">
        <v>36</v>
      </c>
      <c r="K1335" s="273">
        <v>5542682</v>
      </c>
      <c r="L1335" s="273" t="s">
        <v>66</v>
      </c>
      <c r="M1335" s="273">
        <v>579789.17500000005</v>
      </c>
      <c r="N1335" s="273" t="s">
        <v>115</v>
      </c>
      <c r="W1335" s="273">
        <v>264691</v>
      </c>
      <c r="X1335" s="273" t="s">
        <v>64</v>
      </c>
      <c r="Y1335" s="273" t="s">
        <v>75</v>
      </c>
      <c r="Z1335" s="273" t="s">
        <v>173</v>
      </c>
      <c r="AA1335" s="273" t="s">
        <v>173</v>
      </c>
      <c r="AB1335" s="274">
        <v>45078</v>
      </c>
      <c r="AC1335" s="273">
        <v>12458</v>
      </c>
      <c r="AD1335" s="273">
        <v>45</v>
      </c>
      <c r="AE1335" s="273">
        <v>11</v>
      </c>
      <c r="AF1335" s="273" t="s">
        <v>90</v>
      </c>
      <c r="AG1335" s="273" t="s">
        <v>424</v>
      </c>
      <c r="AH1335" s="273" t="s">
        <v>745</v>
      </c>
      <c r="AI1335" s="273" t="s">
        <v>199</v>
      </c>
      <c r="AJ1335" s="273" t="s">
        <v>200</v>
      </c>
      <c r="AK1335" s="273">
        <v>193585</v>
      </c>
      <c r="BV1335" s="279" t="s">
        <v>64</v>
      </c>
      <c r="BW1335" s="280" t="s">
        <v>75</v>
      </c>
      <c r="BX1335" s="280" t="s">
        <v>79</v>
      </c>
      <c r="BY1335" s="280" t="s">
        <v>79</v>
      </c>
      <c r="BZ1335" s="280" t="s">
        <v>204</v>
      </c>
      <c r="CA1335" s="280" t="s">
        <v>205</v>
      </c>
      <c r="CB1335" s="280" t="s">
        <v>206</v>
      </c>
      <c r="CC1335" s="280" t="s">
        <v>207</v>
      </c>
      <c r="CD1335" s="281">
        <v>0</v>
      </c>
      <c r="CE1335" s="277">
        <v>44927</v>
      </c>
      <c r="CF1335" s="280"/>
      <c r="CG1335" s="280" t="s">
        <v>181</v>
      </c>
      <c r="CH1335" s="280"/>
      <c r="CI1335" s="280" t="s">
        <v>208</v>
      </c>
      <c r="CJ1335" s="280" t="s">
        <v>209</v>
      </c>
      <c r="CK1335" s="280"/>
      <c r="CL1335" s="280"/>
      <c r="CM1335" s="280" t="s">
        <v>73</v>
      </c>
      <c r="CN1335" s="280">
        <v>3</v>
      </c>
    </row>
    <row r="1336" spans="4:92">
      <c r="D1336" s="273" t="s">
        <v>83</v>
      </c>
      <c r="E1336" s="273" t="s">
        <v>287</v>
      </c>
      <c r="F1336" s="273" t="s">
        <v>518</v>
      </c>
      <c r="G1336" s="273" t="s">
        <v>536</v>
      </c>
      <c r="H1336" s="274">
        <v>44927</v>
      </c>
      <c r="I1336" s="273">
        <v>11263</v>
      </c>
      <c r="J1336" s="273">
        <v>846</v>
      </c>
      <c r="K1336" s="273">
        <v>0</v>
      </c>
      <c r="L1336" s="273" t="s">
        <v>66</v>
      </c>
      <c r="N1336" s="273" t="s">
        <v>107</v>
      </c>
      <c r="W1336" s="273">
        <v>140539</v>
      </c>
      <c r="X1336" s="273" t="s">
        <v>64</v>
      </c>
      <c r="Y1336" s="273" t="s">
        <v>75</v>
      </c>
      <c r="Z1336" s="273" t="s">
        <v>173</v>
      </c>
      <c r="AA1336" s="273" t="s">
        <v>173</v>
      </c>
      <c r="AB1336" s="274">
        <v>45078</v>
      </c>
      <c r="AC1336" s="273">
        <v>12458</v>
      </c>
      <c r="AD1336" s="273">
        <v>45</v>
      </c>
      <c r="AE1336" s="273">
        <v>5.5</v>
      </c>
      <c r="AF1336" s="273" t="s">
        <v>90</v>
      </c>
      <c r="AG1336" s="273" t="s">
        <v>428</v>
      </c>
      <c r="AH1336" s="273" t="s">
        <v>1588</v>
      </c>
      <c r="AI1336" s="273" t="s">
        <v>199</v>
      </c>
      <c r="AJ1336" s="273" t="s">
        <v>200</v>
      </c>
      <c r="AK1336" s="273">
        <v>193591</v>
      </c>
      <c r="BV1336" s="336" t="s">
        <v>64</v>
      </c>
      <c r="BW1336" s="337" t="s">
        <v>75</v>
      </c>
      <c r="BX1336" s="337" t="s">
        <v>79</v>
      </c>
      <c r="BY1336" s="337" t="s">
        <v>79</v>
      </c>
      <c r="BZ1336" s="337" t="s">
        <v>204</v>
      </c>
      <c r="CA1336" s="337" t="s">
        <v>205</v>
      </c>
      <c r="CB1336" s="337" t="s">
        <v>206</v>
      </c>
      <c r="CC1336" s="337" t="s">
        <v>207</v>
      </c>
      <c r="CD1336" s="338">
        <v>0</v>
      </c>
      <c r="CE1336" s="335">
        <v>44927</v>
      </c>
      <c r="CF1336" s="337"/>
      <c r="CG1336" s="337" t="s">
        <v>181</v>
      </c>
      <c r="CH1336" s="337"/>
      <c r="CI1336" s="337" t="s">
        <v>208</v>
      </c>
      <c r="CJ1336" s="337" t="s">
        <v>209</v>
      </c>
      <c r="CK1336" s="337"/>
      <c r="CL1336" s="337"/>
      <c r="CM1336" s="337" t="s">
        <v>73</v>
      </c>
      <c r="CN1336" s="337">
        <v>3</v>
      </c>
    </row>
    <row r="1337" spans="4:92">
      <c r="D1337" s="273" t="s">
        <v>83</v>
      </c>
      <c r="E1337" s="273" t="s">
        <v>287</v>
      </c>
      <c r="F1337" s="273" t="s">
        <v>518</v>
      </c>
      <c r="G1337" s="273" t="s">
        <v>536</v>
      </c>
      <c r="H1337" s="274">
        <v>44927</v>
      </c>
      <c r="I1337" s="273">
        <v>11263</v>
      </c>
      <c r="J1337" s="273">
        <v>846</v>
      </c>
      <c r="K1337" s="273">
        <v>23661.8</v>
      </c>
      <c r="L1337" s="273" t="s">
        <v>66</v>
      </c>
      <c r="M1337" s="273">
        <v>9496.5503274999992</v>
      </c>
      <c r="N1337" s="273" t="s">
        <v>115</v>
      </c>
      <c r="W1337" s="273">
        <v>140538</v>
      </c>
      <c r="X1337" s="273" t="s">
        <v>64</v>
      </c>
      <c r="Y1337" s="273" t="s">
        <v>75</v>
      </c>
      <c r="Z1337" s="273" t="s">
        <v>173</v>
      </c>
      <c r="AA1337" s="273" t="s">
        <v>173</v>
      </c>
      <c r="AB1337" s="274">
        <v>45078</v>
      </c>
      <c r="AC1337" s="273">
        <v>12458</v>
      </c>
      <c r="AD1337" s="273">
        <v>45</v>
      </c>
      <c r="AE1337" s="273">
        <v>2</v>
      </c>
      <c r="AF1337" s="273" t="s">
        <v>90</v>
      </c>
      <c r="AG1337" s="273" t="s">
        <v>1555</v>
      </c>
      <c r="AH1337" s="273" t="s">
        <v>1590</v>
      </c>
      <c r="AI1337" s="273" t="s">
        <v>123</v>
      </c>
      <c r="AJ1337" s="273" t="s">
        <v>200</v>
      </c>
      <c r="AK1337" s="273">
        <v>193597</v>
      </c>
      <c r="BV1337" s="279" t="s">
        <v>64</v>
      </c>
      <c r="BW1337" s="280" t="s">
        <v>75</v>
      </c>
      <c r="BX1337" s="280" t="s">
        <v>79</v>
      </c>
      <c r="BY1337" s="280" t="s">
        <v>79</v>
      </c>
      <c r="BZ1337" s="280" t="s">
        <v>204</v>
      </c>
      <c r="CA1337" s="280" t="s">
        <v>205</v>
      </c>
      <c r="CB1337" s="280" t="s">
        <v>206</v>
      </c>
      <c r="CC1337" s="280" t="s">
        <v>207</v>
      </c>
      <c r="CD1337" s="281">
        <v>0</v>
      </c>
      <c r="CE1337" s="277">
        <v>44927</v>
      </c>
      <c r="CF1337" s="280"/>
      <c r="CG1337" s="280" t="s">
        <v>181</v>
      </c>
      <c r="CH1337" s="280"/>
      <c r="CI1337" s="280" t="s">
        <v>208</v>
      </c>
      <c r="CJ1337" s="280" t="s">
        <v>209</v>
      </c>
      <c r="CK1337" s="280"/>
      <c r="CL1337" s="280"/>
      <c r="CM1337" s="280" t="s">
        <v>73</v>
      </c>
      <c r="CN1337" s="280">
        <v>3</v>
      </c>
    </row>
    <row r="1338" spans="4:92">
      <c r="D1338" s="273" t="s">
        <v>83</v>
      </c>
      <c r="E1338" s="273" t="s">
        <v>287</v>
      </c>
      <c r="F1338" s="273" t="s">
        <v>518</v>
      </c>
      <c r="G1338" s="273" t="s">
        <v>536</v>
      </c>
      <c r="H1338" s="274">
        <v>44927</v>
      </c>
      <c r="I1338" s="273">
        <v>17173</v>
      </c>
      <c r="J1338" s="273">
        <v>846</v>
      </c>
      <c r="K1338" s="273">
        <v>108</v>
      </c>
      <c r="L1338" s="273" t="s">
        <v>1202</v>
      </c>
      <c r="M1338" s="273">
        <v>1726.029</v>
      </c>
      <c r="N1338" s="273" t="s">
        <v>1203</v>
      </c>
      <c r="P1338" s="273" t="s">
        <v>1420</v>
      </c>
      <c r="Q1338" s="273" t="s">
        <v>1496</v>
      </c>
      <c r="R1338" s="273" t="s">
        <v>70</v>
      </c>
      <c r="S1338" s="273" t="s">
        <v>1521</v>
      </c>
      <c r="T1338" s="273" t="s">
        <v>1678</v>
      </c>
      <c r="U1338" s="273" t="s">
        <v>73</v>
      </c>
      <c r="V1338" s="273" t="s">
        <v>1679</v>
      </c>
      <c r="W1338" s="273">
        <v>329266</v>
      </c>
      <c r="X1338" s="273" t="s">
        <v>64</v>
      </c>
      <c r="Y1338" s="273" t="s">
        <v>75</v>
      </c>
      <c r="Z1338" s="273" t="s">
        <v>173</v>
      </c>
      <c r="AA1338" s="273" t="s">
        <v>173</v>
      </c>
      <c r="AB1338" s="274">
        <v>45078</v>
      </c>
      <c r="AC1338" s="273">
        <v>12458</v>
      </c>
      <c r="AD1338" s="273">
        <v>45</v>
      </c>
      <c r="AE1338" s="273">
        <v>0</v>
      </c>
      <c r="AF1338" s="273" t="s">
        <v>90</v>
      </c>
      <c r="AG1338" s="273" t="s">
        <v>488</v>
      </c>
      <c r="AH1338" s="273" t="s">
        <v>1591</v>
      </c>
      <c r="AI1338" s="273" t="s">
        <v>123</v>
      </c>
      <c r="AJ1338" s="273" t="s">
        <v>200</v>
      </c>
      <c r="AK1338" s="273">
        <v>193603</v>
      </c>
      <c r="BV1338" s="336" t="s">
        <v>64</v>
      </c>
      <c r="BW1338" s="337" t="s">
        <v>75</v>
      </c>
      <c r="BX1338" s="337" t="s">
        <v>79</v>
      </c>
      <c r="BY1338" s="337" t="s">
        <v>79</v>
      </c>
      <c r="BZ1338" s="337" t="s">
        <v>204</v>
      </c>
      <c r="CA1338" s="337" t="s">
        <v>205</v>
      </c>
      <c r="CB1338" s="337" t="s">
        <v>206</v>
      </c>
      <c r="CC1338" s="337" t="s">
        <v>207</v>
      </c>
      <c r="CD1338" s="338">
        <v>0</v>
      </c>
      <c r="CE1338" s="335">
        <v>44927</v>
      </c>
      <c r="CF1338" s="337"/>
      <c r="CG1338" s="337" t="s">
        <v>181</v>
      </c>
      <c r="CH1338" s="337"/>
      <c r="CI1338" s="337" t="s">
        <v>208</v>
      </c>
      <c r="CJ1338" s="337" t="s">
        <v>209</v>
      </c>
      <c r="CK1338" s="337"/>
      <c r="CL1338" s="337"/>
      <c r="CM1338" s="337" t="s">
        <v>73</v>
      </c>
      <c r="CN1338" s="337">
        <v>3</v>
      </c>
    </row>
    <row r="1339" spans="4:92">
      <c r="D1339" s="273" t="s">
        <v>83</v>
      </c>
      <c r="E1339" s="273" t="s">
        <v>287</v>
      </c>
      <c r="F1339" s="273" t="s">
        <v>518</v>
      </c>
      <c r="G1339" s="273" t="s">
        <v>536</v>
      </c>
      <c r="H1339" s="274">
        <v>44927</v>
      </c>
      <c r="I1339" s="273">
        <v>17173</v>
      </c>
      <c r="J1339" s="273">
        <v>846</v>
      </c>
      <c r="K1339" s="273">
        <v>57</v>
      </c>
      <c r="L1339" s="273" t="s">
        <v>1202</v>
      </c>
      <c r="M1339" s="273">
        <v>1184.7804000000001</v>
      </c>
      <c r="N1339" s="273" t="s">
        <v>1203</v>
      </c>
      <c r="P1339" s="273" t="s">
        <v>1204</v>
      </c>
      <c r="Q1339" s="273" t="s">
        <v>1496</v>
      </c>
      <c r="R1339" s="273" t="s">
        <v>70</v>
      </c>
      <c r="S1339" s="273" t="s">
        <v>1521</v>
      </c>
      <c r="T1339" s="273" t="s">
        <v>1598</v>
      </c>
      <c r="U1339" s="273" t="s">
        <v>1598</v>
      </c>
      <c r="V1339" s="273" t="s">
        <v>1679</v>
      </c>
      <c r="W1339" s="273">
        <v>337162</v>
      </c>
      <c r="X1339" s="273" t="s">
        <v>64</v>
      </c>
      <c r="Y1339" s="273" t="s">
        <v>75</v>
      </c>
      <c r="Z1339" s="273" t="s">
        <v>173</v>
      </c>
      <c r="AA1339" s="273" t="s">
        <v>173</v>
      </c>
      <c r="AB1339" s="274">
        <v>45078</v>
      </c>
      <c r="AC1339" s="273">
        <v>12458</v>
      </c>
      <c r="AD1339" s="273">
        <v>45</v>
      </c>
      <c r="AE1339" s="273">
        <v>0</v>
      </c>
      <c r="AF1339" s="273" t="s">
        <v>90</v>
      </c>
      <c r="AG1339" s="273" t="s">
        <v>1592</v>
      </c>
      <c r="AH1339" s="273" t="s">
        <v>1593</v>
      </c>
      <c r="AI1339" s="273" t="s">
        <v>199</v>
      </c>
      <c r="AJ1339" s="273" t="s">
        <v>214</v>
      </c>
      <c r="AK1339" s="273">
        <v>193609</v>
      </c>
      <c r="BV1339" s="279" t="s">
        <v>64</v>
      </c>
      <c r="BW1339" s="280" t="s">
        <v>75</v>
      </c>
      <c r="BX1339" s="280" t="s">
        <v>79</v>
      </c>
      <c r="BY1339" s="280" t="s">
        <v>79</v>
      </c>
      <c r="BZ1339" s="280" t="s">
        <v>167</v>
      </c>
      <c r="CA1339" s="280" t="s">
        <v>168</v>
      </c>
      <c r="CB1339" s="280" t="s">
        <v>313</v>
      </c>
      <c r="CC1339" s="280" t="s">
        <v>314</v>
      </c>
      <c r="CD1339" s="281">
        <v>14</v>
      </c>
      <c r="CE1339" s="277">
        <v>44927</v>
      </c>
      <c r="CF1339" s="280">
        <v>0</v>
      </c>
      <c r="CG1339" s="280" t="s">
        <v>90</v>
      </c>
      <c r="CH1339" s="280">
        <v>0</v>
      </c>
      <c r="CI1339" s="280" t="s">
        <v>80</v>
      </c>
      <c r="CJ1339" s="280"/>
      <c r="CK1339" s="280"/>
      <c r="CL1339" s="280"/>
      <c r="CM1339" s="280" t="s">
        <v>73</v>
      </c>
      <c r="CN1339" s="280">
        <v>3</v>
      </c>
    </row>
    <row r="1340" spans="4:92">
      <c r="D1340" s="273" t="s">
        <v>83</v>
      </c>
      <c r="E1340" s="273" t="s">
        <v>287</v>
      </c>
      <c r="F1340" s="273" t="s">
        <v>518</v>
      </c>
      <c r="G1340" s="273" t="s">
        <v>536</v>
      </c>
      <c r="H1340" s="274">
        <v>44958</v>
      </c>
      <c r="I1340" s="273">
        <v>11425</v>
      </c>
      <c r="J1340" s="273">
        <v>846</v>
      </c>
      <c r="W1340" s="273">
        <v>145212</v>
      </c>
      <c r="X1340" s="273" t="s">
        <v>64</v>
      </c>
      <c r="Y1340" s="273" t="s">
        <v>75</v>
      </c>
      <c r="Z1340" s="273" t="s">
        <v>173</v>
      </c>
      <c r="AA1340" s="273" t="s">
        <v>173</v>
      </c>
      <c r="AB1340" s="274">
        <v>45231</v>
      </c>
      <c r="AC1340" s="273">
        <v>14432</v>
      </c>
      <c r="AD1340" s="273">
        <v>45</v>
      </c>
      <c r="AE1340" s="273">
        <v>0.5</v>
      </c>
      <c r="AF1340" s="273" t="s">
        <v>90</v>
      </c>
      <c r="AG1340" s="273" t="s">
        <v>488</v>
      </c>
      <c r="AH1340" s="273" t="s">
        <v>1591</v>
      </c>
      <c r="AI1340" s="273" t="s">
        <v>123</v>
      </c>
      <c r="AJ1340" s="273" t="s">
        <v>200</v>
      </c>
      <c r="AK1340" s="273">
        <v>275001</v>
      </c>
      <c r="BV1340" s="336" t="s">
        <v>64</v>
      </c>
      <c r="BW1340" s="337" t="s">
        <v>75</v>
      </c>
      <c r="BX1340" s="337" t="s">
        <v>79</v>
      </c>
      <c r="BY1340" s="337" t="s">
        <v>79</v>
      </c>
      <c r="BZ1340" s="337" t="s">
        <v>167</v>
      </c>
      <c r="CA1340" s="337" t="s">
        <v>168</v>
      </c>
      <c r="CB1340" s="337" t="s">
        <v>353</v>
      </c>
      <c r="CC1340" s="337" t="s">
        <v>354</v>
      </c>
      <c r="CD1340" s="338">
        <v>13</v>
      </c>
      <c r="CE1340" s="335">
        <v>44927</v>
      </c>
      <c r="CF1340" s="337">
        <v>0</v>
      </c>
      <c r="CG1340" s="337" t="s">
        <v>90</v>
      </c>
      <c r="CH1340" s="337">
        <v>0</v>
      </c>
      <c r="CI1340" s="337" t="s">
        <v>80</v>
      </c>
      <c r="CJ1340" s="337"/>
      <c r="CK1340" s="337"/>
      <c r="CL1340" s="337"/>
      <c r="CM1340" s="337" t="s">
        <v>73</v>
      </c>
      <c r="CN1340" s="337">
        <v>3</v>
      </c>
    </row>
    <row r="1341" spans="4:92">
      <c r="D1341" s="273" t="s">
        <v>83</v>
      </c>
      <c r="E1341" s="273" t="s">
        <v>287</v>
      </c>
      <c r="F1341" s="273" t="s">
        <v>518</v>
      </c>
      <c r="G1341" s="273" t="s">
        <v>536</v>
      </c>
      <c r="H1341" s="274">
        <v>44958</v>
      </c>
      <c r="I1341" s="273">
        <v>11425</v>
      </c>
      <c r="J1341" s="273">
        <v>846</v>
      </c>
      <c r="K1341" s="273">
        <v>0</v>
      </c>
      <c r="L1341" s="273" t="s">
        <v>66</v>
      </c>
      <c r="N1341" s="273" t="s">
        <v>107</v>
      </c>
      <c r="W1341" s="273">
        <v>145237</v>
      </c>
      <c r="X1341" s="273" t="s">
        <v>64</v>
      </c>
      <c r="Y1341" s="273" t="s">
        <v>75</v>
      </c>
      <c r="Z1341" s="273" t="s">
        <v>173</v>
      </c>
      <c r="AA1341" s="273" t="s">
        <v>173</v>
      </c>
      <c r="AB1341" s="274">
        <v>45231</v>
      </c>
      <c r="AC1341" s="273">
        <v>14432</v>
      </c>
      <c r="AD1341" s="273">
        <v>45</v>
      </c>
      <c r="AE1341" s="273">
        <v>0</v>
      </c>
      <c r="AF1341" s="273" t="s">
        <v>90</v>
      </c>
      <c r="AG1341" s="273" t="s">
        <v>1592</v>
      </c>
      <c r="AH1341" s="273" t="s">
        <v>1593</v>
      </c>
      <c r="AI1341" s="273" t="s">
        <v>199</v>
      </c>
      <c r="AJ1341" s="273" t="s">
        <v>214</v>
      </c>
      <c r="AK1341" s="273">
        <v>275007</v>
      </c>
      <c r="BV1341" s="279" t="s">
        <v>64</v>
      </c>
      <c r="BW1341" s="280" t="s">
        <v>75</v>
      </c>
      <c r="BX1341" s="280" t="s">
        <v>79</v>
      </c>
      <c r="BY1341" s="280" t="s">
        <v>79</v>
      </c>
      <c r="BZ1341" s="280" t="s">
        <v>151</v>
      </c>
      <c r="CA1341" s="280" t="s">
        <v>152</v>
      </c>
      <c r="CB1341" s="280" t="s">
        <v>161</v>
      </c>
      <c r="CC1341" s="280" t="s">
        <v>162</v>
      </c>
      <c r="CD1341" s="281">
        <v>11</v>
      </c>
      <c r="CE1341" s="277">
        <v>44927</v>
      </c>
      <c r="CF1341" s="280">
        <v>46950.400000000001</v>
      </c>
      <c r="CG1341" s="280" t="s">
        <v>90</v>
      </c>
      <c r="CH1341" s="280">
        <v>46950.400000000001</v>
      </c>
      <c r="CI1341" s="280" t="s">
        <v>80</v>
      </c>
      <c r="CJ1341" s="280"/>
      <c r="CK1341" s="280"/>
      <c r="CL1341" s="280"/>
      <c r="CM1341" s="280" t="s">
        <v>73</v>
      </c>
      <c r="CN1341" s="280">
        <v>3</v>
      </c>
    </row>
    <row r="1342" spans="4:92">
      <c r="D1342" s="273" t="s">
        <v>83</v>
      </c>
      <c r="E1342" s="273" t="s">
        <v>287</v>
      </c>
      <c r="F1342" s="273" t="s">
        <v>518</v>
      </c>
      <c r="G1342" s="273" t="s">
        <v>536</v>
      </c>
      <c r="H1342" s="274">
        <v>44958</v>
      </c>
      <c r="I1342" s="273">
        <v>11425</v>
      </c>
      <c r="J1342" s="273">
        <v>846</v>
      </c>
      <c r="K1342" s="273">
        <v>20662.599999999999</v>
      </c>
      <c r="L1342" s="273" t="s">
        <v>66</v>
      </c>
      <c r="M1342" s="273">
        <v>8120.6211400000002</v>
      </c>
      <c r="N1342" s="273" t="s">
        <v>115</v>
      </c>
      <c r="W1342" s="273">
        <v>145236</v>
      </c>
      <c r="X1342" s="273" t="s">
        <v>64</v>
      </c>
      <c r="Y1342" s="273" t="s">
        <v>75</v>
      </c>
      <c r="Z1342" s="273" t="s">
        <v>173</v>
      </c>
      <c r="AA1342" s="273" t="s">
        <v>173</v>
      </c>
      <c r="AB1342" s="274">
        <v>45231</v>
      </c>
      <c r="AC1342" s="273">
        <v>14432</v>
      </c>
      <c r="AD1342" s="273">
        <v>45</v>
      </c>
      <c r="AE1342" s="273">
        <v>0</v>
      </c>
      <c r="AF1342" s="273" t="s">
        <v>90</v>
      </c>
      <c r="AG1342" s="273" t="s">
        <v>229</v>
      </c>
      <c r="AH1342" s="273" t="s">
        <v>1594</v>
      </c>
      <c r="AI1342" s="273" t="s">
        <v>199</v>
      </c>
      <c r="AJ1342" s="273" t="s">
        <v>214</v>
      </c>
      <c r="AK1342" s="273">
        <v>275013</v>
      </c>
      <c r="BV1342" s="336" t="s">
        <v>64</v>
      </c>
      <c r="BW1342" s="337" t="s">
        <v>75</v>
      </c>
      <c r="BX1342" s="337" t="s">
        <v>79</v>
      </c>
      <c r="BY1342" s="337" t="s">
        <v>79</v>
      </c>
      <c r="BZ1342" s="337" t="s">
        <v>167</v>
      </c>
      <c r="CA1342" s="337" t="s">
        <v>168</v>
      </c>
      <c r="CB1342" s="337" t="s">
        <v>169</v>
      </c>
      <c r="CC1342" s="337" t="s">
        <v>170</v>
      </c>
      <c r="CD1342" s="338">
        <v>12</v>
      </c>
      <c r="CE1342" s="335">
        <v>44927</v>
      </c>
      <c r="CF1342" s="337">
        <v>2137</v>
      </c>
      <c r="CG1342" s="337" t="s">
        <v>90</v>
      </c>
      <c r="CH1342" s="337">
        <v>2137</v>
      </c>
      <c r="CI1342" s="337" t="s">
        <v>80</v>
      </c>
      <c r="CJ1342" s="337"/>
      <c r="CK1342" s="337"/>
      <c r="CL1342" s="337"/>
      <c r="CM1342" s="337" t="s">
        <v>73</v>
      </c>
      <c r="CN1342" s="337">
        <v>3</v>
      </c>
    </row>
    <row r="1343" spans="4:92">
      <c r="D1343" s="273" t="s">
        <v>83</v>
      </c>
      <c r="E1343" s="273" t="s">
        <v>287</v>
      </c>
      <c r="F1343" s="273" t="s">
        <v>518</v>
      </c>
      <c r="G1343" s="273" t="s">
        <v>536</v>
      </c>
      <c r="H1343" s="274">
        <v>44986</v>
      </c>
      <c r="I1343" s="273">
        <v>11587</v>
      </c>
      <c r="J1343" s="273">
        <v>846</v>
      </c>
      <c r="W1343" s="273">
        <v>149910</v>
      </c>
      <c r="X1343" s="273" t="s">
        <v>64</v>
      </c>
      <c r="Y1343" s="273" t="s">
        <v>75</v>
      </c>
      <c r="Z1343" s="273" t="s">
        <v>173</v>
      </c>
      <c r="AA1343" s="273" t="s">
        <v>173</v>
      </c>
      <c r="AB1343" s="274">
        <v>45231</v>
      </c>
      <c r="AC1343" s="273">
        <v>14432</v>
      </c>
      <c r="AD1343" s="273">
        <v>45</v>
      </c>
      <c r="AE1343" s="273">
        <v>1.2</v>
      </c>
      <c r="AF1343" s="273" t="s">
        <v>90</v>
      </c>
      <c r="AG1343" s="273" t="s">
        <v>747</v>
      </c>
      <c r="AH1343" s="273" t="s">
        <v>748</v>
      </c>
      <c r="AI1343" s="273" t="s">
        <v>123</v>
      </c>
      <c r="AJ1343" s="273" t="s">
        <v>200</v>
      </c>
      <c r="AK1343" s="273">
        <v>275019</v>
      </c>
      <c r="BV1343" s="279" t="s">
        <v>64</v>
      </c>
      <c r="BW1343" s="280" t="s">
        <v>75</v>
      </c>
      <c r="BX1343" s="280" t="s">
        <v>79</v>
      </c>
      <c r="BY1343" s="280" t="s">
        <v>79</v>
      </c>
      <c r="BZ1343" s="280" t="s">
        <v>126</v>
      </c>
      <c r="CA1343" s="280" t="s">
        <v>127</v>
      </c>
      <c r="CB1343" s="280" t="s">
        <v>133</v>
      </c>
      <c r="CC1343" s="280" t="s">
        <v>134</v>
      </c>
      <c r="CD1343" s="281">
        <v>7</v>
      </c>
      <c r="CE1343" s="277">
        <v>44927</v>
      </c>
      <c r="CF1343" s="280"/>
      <c r="CG1343" s="280"/>
      <c r="CH1343" s="280"/>
      <c r="CI1343" s="280" t="s">
        <v>104</v>
      </c>
      <c r="CJ1343" s="280"/>
      <c r="CK1343" s="280"/>
      <c r="CL1343" s="280"/>
      <c r="CM1343" s="280" t="s">
        <v>73</v>
      </c>
      <c r="CN1343" s="280">
        <v>3</v>
      </c>
    </row>
    <row r="1344" spans="4:92">
      <c r="D1344" s="273" t="s">
        <v>83</v>
      </c>
      <c r="E1344" s="273" t="s">
        <v>287</v>
      </c>
      <c r="F1344" s="273" t="s">
        <v>518</v>
      </c>
      <c r="G1344" s="273" t="s">
        <v>536</v>
      </c>
      <c r="H1344" s="274">
        <v>44986</v>
      </c>
      <c r="I1344" s="273">
        <v>11587</v>
      </c>
      <c r="J1344" s="273">
        <v>846</v>
      </c>
      <c r="K1344" s="273">
        <v>0</v>
      </c>
      <c r="L1344" s="273" t="s">
        <v>66</v>
      </c>
      <c r="N1344" s="273" t="s">
        <v>107</v>
      </c>
      <c r="W1344" s="273">
        <v>149935</v>
      </c>
      <c r="X1344" s="273" t="s">
        <v>64</v>
      </c>
      <c r="Y1344" s="273" t="s">
        <v>75</v>
      </c>
      <c r="Z1344" s="273" t="s">
        <v>173</v>
      </c>
      <c r="AA1344" s="273" t="s">
        <v>173</v>
      </c>
      <c r="AB1344" s="274">
        <v>45231</v>
      </c>
      <c r="AC1344" s="273">
        <v>14432</v>
      </c>
      <c r="AD1344" s="273">
        <v>45</v>
      </c>
      <c r="AE1344" s="273">
        <v>0</v>
      </c>
      <c r="AF1344" s="273" t="s">
        <v>90</v>
      </c>
      <c r="AG1344" s="273" t="s">
        <v>751</v>
      </c>
      <c r="AH1344" s="273" t="s">
        <v>752</v>
      </c>
      <c r="AI1344" s="273" t="s">
        <v>123</v>
      </c>
      <c r="AJ1344" s="273" t="s">
        <v>200</v>
      </c>
      <c r="AK1344" s="273">
        <v>275025</v>
      </c>
      <c r="BV1344" s="336" t="s">
        <v>64</v>
      </c>
      <c r="BW1344" s="337" t="s">
        <v>75</v>
      </c>
      <c r="BX1344" s="337" t="s">
        <v>79</v>
      </c>
      <c r="BY1344" s="337" t="s">
        <v>79</v>
      </c>
      <c r="BZ1344" s="337" t="s">
        <v>138</v>
      </c>
      <c r="CA1344" s="337" t="s">
        <v>139</v>
      </c>
      <c r="CB1344" s="337" t="s">
        <v>140</v>
      </c>
      <c r="CC1344" s="337" t="s">
        <v>141</v>
      </c>
      <c r="CD1344" s="338">
        <v>9</v>
      </c>
      <c r="CE1344" s="335">
        <v>44927</v>
      </c>
      <c r="CF1344" s="337">
        <v>0</v>
      </c>
      <c r="CG1344" s="337" t="s">
        <v>90</v>
      </c>
      <c r="CH1344" s="337">
        <v>0</v>
      </c>
      <c r="CI1344" s="337" t="s">
        <v>80</v>
      </c>
      <c r="CJ1344" s="337"/>
      <c r="CK1344" s="337"/>
      <c r="CL1344" s="337"/>
      <c r="CM1344" s="337" t="s">
        <v>73</v>
      </c>
      <c r="CN1344" s="337">
        <v>3</v>
      </c>
    </row>
    <row r="1345" spans="4:92">
      <c r="D1345" s="273" t="s">
        <v>83</v>
      </c>
      <c r="E1345" s="273" t="s">
        <v>287</v>
      </c>
      <c r="F1345" s="273" t="s">
        <v>518</v>
      </c>
      <c r="G1345" s="273" t="s">
        <v>536</v>
      </c>
      <c r="H1345" s="274">
        <v>44986</v>
      </c>
      <c r="I1345" s="273">
        <v>11587</v>
      </c>
      <c r="J1345" s="273">
        <v>846</v>
      </c>
      <c r="K1345" s="273">
        <v>21430.1</v>
      </c>
      <c r="L1345" s="273" t="s">
        <v>66</v>
      </c>
      <c r="M1345" s="273">
        <v>8653.04565</v>
      </c>
      <c r="N1345" s="273" t="s">
        <v>115</v>
      </c>
      <c r="W1345" s="273">
        <v>149934</v>
      </c>
      <c r="X1345" s="273" t="s">
        <v>64</v>
      </c>
      <c r="Y1345" s="273" t="s">
        <v>75</v>
      </c>
      <c r="Z1345" s="273" t="s">
        <v>173</v>
      </c>
      <c r="AA1345" s="273" t="s">
        <v>173</v>
      </c>
      <c r="AB1345" s="274">
        <v>45231</v>
      </c>
      <c r="AC1345" s="273">
        <v>14432</v>
      </c>
      <c r="AD1345" s="273">
        <v>45</v>
      </c>
      <c r="AE1345" s="273">
        <v>0</v>
      </c>
      <c r="AF1345" s="273" t="s">
        <v>90</v>
      </c>
      <c r="AG1345" s="273" t="s">
        <v>754</v>
      </c>
      <c r="AH1345" s="273" t="s">
        <v>755</v>
      </c>
      <c r="AI1345" s="273" t="s">
        <v>199</v>
      </c>
      <c r="AJ1345" s="273" t="s">
        <v>200</v>
      </c>
      <c r="AK1345" s="273">
        <v>275031</v>
      </c>
      <c r="BV1345" s="279" t="s">
        <v>64</v>
      </c>
      <c r="BW1345" s="280" t="s">
        <v>75</v>
      </c>
      <c r="BX1345" s="280" t="s">
        <v>79</v>
      </c>
      <c r="BY1345" s="280" t="s">
        <v>79</v>
      </c>
      <c r="BZ1345" s="280" t="s">
        <v>151</v>
      </c>
      <c r="CA1345" s="280" t="s">
        <v>152</v>
      </c>
      <c r="CB1345" s="280" t="s">
        <v>153</v>
      </c>
      <c r="CC1345" s="280" t="s">
        <v>154</v>
      </c>
      <c r="CD1345" s="281">
        <v>10</v>
      </c>
      <c r="CE1345" s="277">
        <v>44927</v>
      </c>
      <c r="CF1345" s="280">
        <v>58688</v>
      </c>
      <c r="CG1345" s="280" t="s">
        <v>90</v>
      </c>
      <c r="CH1345" s="280">
        <v>58688</v>
      </c>
      <c r="CI1345" s="280" t="s">
        <v>80</v>
      </c>
      <c r="CJ1345" s="280"/>
      <c r="CK1345" s="280"/>
      <c r="CL1345" s="280"/>
      <c r="CM1345" s="280" t="s">
        <v>73</v>
      </c>
      <c r="CN1345" s="280">
        <v>3</v>
      </c>
    </row>
    <row r="1346" spans="4:92">
      <c r="D1346" s="273" t="s">
        <v>83</v>
      </c>
      <c r="E1346" s="273" t="s">
        <v>287</v>
      </c>
      <c r="F1346" s="273" t="s">
        <v>518</v>
      </c>
      <c r="G1346" s="273" t="s">
        <v>536</v>
      </c>
      <c r="H1346" s="274">
        <v>45017</v>
      </c>
      <c r="I1346" s="273">
        <v>11749</v>
      </c>
      <c r="J1346" s="273">
        <v>846</v>
      </c>
      <c r="W1346" s="273">
        <v>154608</v>
      </c>
      <c r="X1346" s="273" t="s">
        <v>64</v>
      </c>
      <c r="Y1346" s="273" t="s">
        <v>75</v>
      </c>
      <c r="Z1346" s="273" t="s">
        <v>173</v>
      </c>
      <c r="AA1346" s="273" t="s">
        <v>173</v>
      </c>
      <c r="AB1346" s="274">
        <v>45231</v>
      </c>
      <c r="AC1346" s="273">
        <v>14432</v>
      </c>
      <c r="AD1346" s="273">
        <v>45</v>
      </c>
      <c r="AE1346" s="273">
        <v>0</v>
      </c>
      <c r="AF1346" s="273" t="s">
        <v>90</v>
      </c>
      <c r="AG1346" s="273" t="s">
        <v>758</v>
      </c>
      <c r="AH1346" s="273" t="s">
        <v>759</v>
      </c>
      <c r="AI1346" s="273" t="s">
        <v>199</v>
      </c>
      <c r="AJ1346" s="273" t="s">
        <v>200</v>
      </c>
      <c r="AK1346" s="273">
        <v>275037</v>
      </c>
      <c r="BV1346" s="336" t="s">
        <v>83</v>
      </c>
      <c r="BW1346" s="337" t="s">
        <v>63</v>
      </c>
      <c r="BX1346" s="337" t="s">
        <v>172</v>
      </c>
      <c r="BY1346" s="337" t="s">
        <v>184</v>
      </c>
      <c r="BZ1346" s="337" t="s">
        <v>110</v>
      </c>
      <c r="CA1346" s="337" t="s">
        <v>111</v>
      </c>
      <c r="CB1346" s="337" t="s">
        <v>117</v>
      </c>
      <c r="CC1346" s="337" t="s">
        <v>118</v>
      </c>
      <c r="CD1346" s="338">
        <v>5</v>
      </c>
      <c r="CE1346" s="335">
        <v>45261</v>
      </c>
      <c r="CF1346" s="337"/>
      <c r="CG1346" s="337"/>
      <c r="CH1346" s="337"/>
      <c r="CI1346" s="337" t="s">
        <v>104</v>
      </c>
      <c r="CJ1346" s="337"/>
      <c r="CK1346" s="337"/>
      <c r="CL1346" s="337"/>
      <c r="CM1346" s="337" t="s">
        <v>73</v>
      </c>
      <c r="CN1346" s="337">
        <v>3</v>
      </c>
    </row>
    <row r="1347" spans="4:92">
      <c r="D1347" s="273" t="s">
        <v>83</v>
      </c>
      <c r="E1347" s="273" t="s">
        <v>287</v>
      </c>
      <c r="F1347" s="273" t="s">
        <v>518</v>
      </c>
      <c r="G1347" s="273" t="s">
        <v>536</v>
      </c>
      <c r="H1347" s="274">
        <v>45017</v>
      </c>
      <c r="I1347" s="273">
        <v>11749</v>
      </c>
      <c r="J1347" s="273">
        <v>846</v>
      </c>
      <c r="K1347" s="273">
        <v>0</v>
      </c>
      <c r="L1347" s="273" t="s">
        <v>66</v>
      </c>
      <c r="N1347" s="273" t="s">
        <v>107</v>
      </c>
      <c r="W1347" s="273">
        <v>154633</v>
      </c>
      <c r="X1347" s="273" t="s">
        <v>64</v>
      </c>
      <c r="Y1347" s="273" t="s">
        <v>75</v>
      </c>
      <c r="Z1347" s="273" t="s">
        <v>173</v>
      </c>
      <c r="AA1347" s="273" t="s">
        <v>173</v>
      </c>
      <c r="AB1347" s="274">
        <v>45231</v>
      </c>
      <c r="AC1347" s="273">
        <v>14435</v>
      </c>
      <c r="AD1347" s="273">
        <v>45</v>
      </c>
      <c r="AK1347" s="273">
        <v>268803</v>
      </c>
      <c r="BV1347" s="279" t="s">
        <v>83</v>
      </c>
      <c r="BW1347" s="280" t="s">
        <v>63</v>
      </c>
      <c r="BX1347" s="280" t="s">
        <v>172</v>
      </c>
      <c r="BY1347" s="280" t="s">
        <v>184</v>
      </c>
      <c r="BZ1347" s="280" t="s">
        <v>126</v>
      </c>
      <c r="CA1347" s="280" t="s">
        <v>127</v>
      </c>
      <c r="CB1347" s="280" t="s">
        <v>128</v>
      </c>
      <c r="CC1347" s="280" t="s">
        <v>129</v>
      </c>
      <c r="CD1347" s="281">
        <v>6</v>
      </c>
      <c r="CE1347" s="277">
        <v>45261</v>
      </c>
      <c r="CF1347" s="280"/>
      <c r="CG1347" s="280"/>
      <c r="CH1347" s="280"/>
      <c r="CI1347" s="280" t="s">
        <v>80</v>
      </c>
      <c r="CJ1347" s="280"/>
      <c r="CK1347" s="280"/>
      <c r="CL1347" s="280"/>
      <c r="CM1347" s="280" t="s">
        <v>73</v>
      </c>
      <c r="CN1347" s="280">
        <v>3</v>
      </c>
    </row>
    <row r="1348" spans="4:92">
      <c r="D1348" s="273" t="s">
        <v>83</v>
      </c>
      <c r="E1348" s="273" t="s">
        <v>287</v>
      </c>
      <c r="F1348" s="273" t="s">
        <v>518</v>
      </c>
      <c r="G1348" s="273" t="s">
        <v>536</v>
      </c>
      <c r="H1348" s="274">
        <v>45017</v>
      </c>
      <c r="I1348" s="273">
        <v>11749</v>
      </c>
      <c r="J1348" s="273">
        <v>846</v>
      </c>
      <c r="K1348" s="273">
        <v>16351.4</v>
      </c>
      <c r="L1348" s="273" t="s">
        <v>66</v>
      </c>
      <c r="M1348" s="273">
        <v>6700.0655900000002</v>
      </c>
      <c r="N1348" s="273" t="s">
        <v>115</v>
      </c>
      <c r="W1348" s="273">
        <v>154632</v>
      </c>
      <c r="X1348" s="273" t="s">
        <v>64</v>
      </c>
      <c r="Y1348" s="273" t="s">
        <v>75</v>
      </c>
      <c r="Z1348" s="273" t="s">
        <v>173</v>
      </c>
      <c r="AA1348" s="273" t="s">
        <v>173</v>
      </c>
      <c r="AB1348" s="274">
        <v>45231</v>
      </c>
      <c r="AC1348" s="273">
        <v>14435</v>
      </c>
      <c r="AD1348" s="273">
        <v>45</v>
      </c>
      <c r="AK1348" s="273">
        <v>293571</v>
      </c>
      <c r="BV1348" s="336" t="s">
        <v>83</v>
      </c>
      <c r="BW1348" s="337" t="s">
        <v>63</v>
      </c>
      <c r="BX1348" s="337" t="s">
        <v>172</v>
      </c>
      <c r="BY1348" s="337" t="s">
        <v>184</v>
      </c>
      <c r="BZ1348" s="337" t="s">
        <v>138</v>
      </c>
      <c r="CA1348" s="337" t="s">
        <v>139</v>
      </c>
      <c r="CB1348" s="337" t="s">
        <v>140</v>
      </c>
      <c r="CC1348" s="337" t="s">
        <v>141</v>
      </c>
      <c r="CD1348" s="338">
        <v>9</v>
      </c>
      <c r="CE1348" s="335">
        <v>45261</v>
      </c>
      <c r="CF1348" s="337">
        <v>0</v>
      </c>
      <c r="CG1348" s="337" t="s">
        <v>90</v>
      </c>
      <c r="CH1348" s="337">
        <v>0</v>
      </c>
      <c r="CI1348" s="337" t="s">
        <v>80</v>
      </c>
      <c r="CJ1348" s="337"/>
      <c r="CK1348" s="337"/>
      <c r="CL1348" s="337"/>
      <c r="CM1348" s="337" t="s">
        <v>73</v>
      </c>
      <c r="CN1348" s="337">
        <v>3</v>
      </c>
    </row>
    <row r="1349" spans="4:92">
      <c r="D1349" s="273" t="s">
        <v>83</v>
      </c>
      <c r="E1349" s="273" t="s">
        <v>287</v>
      </c>
      <c r="F1349" s="273" t="s">
        <v>518</v>
      </c>
      <c r="G1349" s="273" t="s">
        <v>536</v>
      </c>
      <c r="H1349" s="274">
        <v>45047</v>
      </c>
      <c r="I1349" s="273">
        <v>12369</v>
      </c>
      <c r="J1349" s="273">
        <v>846</v>
      </c>
      <c r="W1349" s="273">
        <v>180202</v>
      </c>
      <c r="X1349" s="273" t="s">
        <v>64</v>
      </c>
      <c r="Y1349" s="273" t="s">
        <v>75</v>
      </c>
      <c r="Z1349" s="273" t="s">
        <v>173</v>
      </c>
      <c r="AA1349" s="273" t="s">
        <v>173</v>
      </c>
      <c r="AB1349" s="274">
        <v>45231</v>
      </c>
      <c r="AC1349" s="273">
        <v>14435</v>
      </c>
      <c r="AD1349" s="273">
        <v>45</v>
      </c>
      <c r="AK1349" s="273">
        <v>293578</v>
      </c>
      <c r="BV1349" s="279" t="s">
        <v>83</v>
      </c>
      <c r="BW1349" s="280" t="s">
        <v>63</v>
      </c>
      <c r="BX1349" s="280" t="s">
        <v>172</v>
      </c>
      <c r="BY1349" s="280" t="s">
        <v>184</v>
      </c>
      <c r="BZ1349" s="280" t="s">
        <v>126</v>
      </c>
      <c r="CA1349" s="280" t="s">
        <v>127</v>
      </c>
      <c r="CB1349" s="280" t="s">
        <v>133</v>
      </c>
      <c r="CC1349" s="280" t="s">
        <v>134</v>
      </c>
      <c r="CD1349" s="281">
        <v>7</v>
      </c>
      <c r="CE1349" s="277">
        <v>45261</v>
      </c>
      <c r="CF1349" s="280"/>
      <c r="CG1349" s="280"/>
      <c r="CH1349" s="280"/>
      <c r="CI1349" s="280" t="s">
        <v>104</v>
      </c>
      <c r="CJ1349" s="280"/>
      <c r="CK1349" s="280"/>
      <c r="CL1349" s="280"/>
      <c r="CM1349" s="280" t="s">
        <v>73</v>
      </c>
      <c r="CN1349" s="280">
        <v>3</v>
      </c>
    </row>
    <row r="1350" spans="4:92">
      <c r="D1350" s="273" t="s">
        <v>83</v>
      </c>
      <c r="E1350" s="273" t="s">
        <v>287</v>
      </c>
      <c r="F1350" s="273" t="s">
        <v>518</v>
      </c>
      <c r="G1350" s="273" t="s">
        <v>536</v>
      </c>
      <c r="H1350" s="274">
        <v>45047</v>
      </c>
      <c r="I1350" s="273">
        <v>12369</v>
      </c>
      <c r="J1350" s="273">
        <v>846</v>
      </c>
      <c r="K1350" s="273">
        <v>0</v>
      </c>
      <c r="L1350" s="273" t="s">
        <v>66</v>
      </c>
      <c r="N1350" s="273" t="s">
        <v>107</v>
      </c>
      <c r="W1350" s="273">
        <v>180227</v>
      </c>
      <c r="X1350" s="273" t="s">
        <v>64</v>
      </c>
      <c r="Y1350" s="273" t="s">
        <v>75</v>
      </c>
      <c r="Z1350" s="273" t="s">
        <v>173</v>
      </c>
      <c r="AA1350" s="273" t="s">
        <v>173</v>
      </c>
      <c r="AB1350" s="274">
        <v>45261</v>
      </c>
      <c r="AC1350" s="273">
        <v>16910</v>
      </c>
      <c r="AD1350" s="273">
        <v>45</v>
      </c>
      <c r="AE1350" s="273">
        <v>13.98</v>
      </c>
      <c r="AF1350" s="273" t="s">
        <v>90</v>
      </c>
      <c r="AG1350" s="273" t="s">
        <v>778</v>
      </c>
      <c r="AH1350" s="273" t="s">
        <v>658</v>
      </c>
      <c r="AI1350" s="273" t="s">
        <v>123</v>
      </c>
      <c r="AJ1350" s="273" t="s">
        <v>214</v>
      </c>
      <c r="AK1350" s="273">
        <v>316255</v>
      </c>
      <c r="BV1350" s="336" t="s">
        <v>83</v>
      </c>
      <c r="BW1350" s="337" t="s">
        <v>63</v>
      </c>
      <c r="BX1350" s="337" t="s">
        <v>172</v>
      </c>
      <c r="BY1350" s="337" t="s">
        <v>184</v>
      </c>
      <c r="BZ1350" s="337" t="s">
        <v>167</v>
      </c>
      <c r="CA1350" s="337" t="s">
        <v>168</v>
      </c>
      <c r="CB1350" s="337" t="s">
        <v>169</v>
      </c>
      <c r="CC1350" s="337" t="s">
        <v>170</v>
      </c>
      <c r="CD1350" s="338">
        <v>12</v>
      </c>
      <c r="CE1350" s="335">
        <v>45261</v>
      </c>
      <c r="CF1350" s="337">
        <v>0</v>
      </c>
      <c r="CG1350" s="337" t="s">
        <v>90</v>
      </c>
      <c r="CH1350" s="337">
        <v>0</v>
      </c>
      <c r="CI1350" s="337" t="s">
        <v>80</v>
      </c>
      <c r="CJ1350" s="337"/>
      <c r="CK1350" s="337"/>
      <c r="CL1350" s="337"/>
      <c r="CM1350" s="337" t="s">
        <v>73</v>
      </c>
      <c r="CN1350" s="337">
        <v>3</v>
      </c>
    </row>
    <row r="1351" spans="4:92">
      <c r="D1351" s="273" t="s">
        <v>83</v>
      </c>
      <c r="E1351" s="273" t="s">
        <v>287</v>
      </c>
      <c r="F1351" s="273" t="s">
        <v>518</v>
      </c>
      <c r="G1351" s="273" t="s">
        <v>536</v>
      </c>
      <c r="H1351" s="274">
        <v>45047</v>
      </c>
      <c r="I1351" s="273">
        <v>12369</v>
      </c>
      <c r="J1351" s="273">
        <v>846</v>
      </c>
      <c r="K1351" s="273">
        <v>12369.1</v>
      </c>
      <c r="L1351" s="273" t="s">
        <v>66</v>
      </c>
      <c r="M1351" s="273">
        <v>5255.1014125000002</v>
      </c>
      <c r="N1351" s="273" t="s">
        <v>115</v>
      </c>
      <c r="W1351" s="273">
        <v>180226</v>
      </c>
      <c r="X1351" s="273" t="s">
        <v>64</v>
      </c>
      <c r="Y1351" s="273" t="s">
        <v>75</v>
      </c>
      <c r="Z1351" s="273" t="s">
        <v>173</v>
      </c>
      <c r="AA1351" s="273" t="s">
        <v>173</v>
      </c>
      <c r="AB1351" s="274">
        <v>45261</v>
      </c>
      <c r="AC1351" s="273">
        <v>16910</v>
      </c>
      <c r="AD1351" s="273">
        <v>45</v>
      </c>
      <c r="AE1351" s="273">
        <v>15.14</v>
      </c>
      <c r="AF1351" s="273" t="s">
        <v>90</v>
      </c>
      <c r="AG1351" s="273" t="s">
        <v>781</v>
      </c>
      <c r="AH1351" s="273" t="s">
        <v>782</v>
      </c>
      <c r="AI1351" s="273" t="s">
        <v>123</v>
      </c>
      <c r="AJ1351" s="273" t="s">
        <v>214</v>
      </c>
      <c r="AK1351" s="273">
        <v>316261</v>
      </c>
      <c r="BV1351" s="279" t="s">
        <v>83</v>
      </c>
      <c r="BW1351" s="280" t="s">
        <v>63</v>
      </c>
      <c r="BX1351" s="280" t="s">
        <v>172</v>
      </c>
      <c r="BY1351" s="280" t="s">
        <v>184</v>
      </c>
      <c r="BZ1351" s="280" t="s">
        <v>151</v>
      </c>
      <c r="CA1351" s="280" t="s">
        <v>152</v>
      </c>
      <c r="CB1351" s="280" t="s">
        <v>153</v>
      </c>
      <c r="CC1351" s="280" t="s">
        <v>154</v>
      </c>
      <c r="CD1351" s="281">
        <v>10</v>
      </c>
      <c r="CE1351" s="277">
        <v>45261</v>
      </c>
      <c r="CF1351" s="280">
        <v>0</v>
      </c>
      <c r="CG1351" s="280" t="s">
        <v>90</v>
      </c>
      <c r="CH1351" s="280">
        <v>0</v>
      </c>
      <c r="CI1351" s="280" t="s">
        <v>80</v>
      </c>
      <c r="CJ1351" s="280"/>
      <c r="CK1351" s="280"/>
      <c r="CL1351" s="280"/>
      <c r="CM1351" s="280" t="s">
        <v>73</v>
      </c>
      <c r="CN1351" s="280">
        <v>3</v>
      </c>
    </row>
    <row r="1352" spans="4:92">
      <c r="D1352" s="273" t="s">
        <v>83</v>
      </c>
      <c r="E1352" s="273" t="s">
        <v>287</v>
      </c>
      <c r="F1352" s="273" t="s">
        <v>518</v>
      </c>
      <c r="G1352" s="273" t="s">
        <v>536</v>
      </c>
      <c r="H1352" s="274">
        <v>45078</v>
      </c>
      <c r="I1352" s="273">
        <v>12638</v>
      </c>
      <c r="J1352" s="273">
        <v>846</v>
      </c>
      <c r="W1352" s="273">
        <v>192038</v>
      </c>
      <c r="X1352" s="273" t="s">
        <v>64</v>
      </c>
      <c r="Y1352" s="273" t="s">
        <v>75</v>
      </c>
      <c r="Z1352" s="273" t="s">
        <v>173</v>
      </c>
      <c r="AA1352" s="273" t="s">
        <v>173</v>
      </c>
      <c r="AB1352" s="274">
        <v>45261</v>
      </c>
      <c r="AC1352" s="273">
        <v>16910</v>
      </c>
      <c r="AD1352" s="273">
        <v>45</v>
      </c>
      <c r="AE1352" s="273">
        <v>0</v>
      </c>
      <c r="AF1352" s="273" t="s">
        <v>90</v>
      </c>
      <c r="AG1352" s="273" t="s">
        <v>786</v>
      </c>
      <c r="AH1352" s="273" t="s">
        <v>787</v>
      </c>
      <c r="AI1352" s="273" t="s">
        <v>123</v>
      </c>
      <c r="AJ1352" s="273" t="s">
        <v>200</v>
      </c>
      <c r="AK1352" s="273">
        <v>316267</v>
      </c>
      <c r="BV1352" s="336" t="s">
        <v>83</v>
      </c>
      <c r="BW1352" s="337" t="s">
        <v>63</v>
      </c>
      <c r="BX1352" s="337" t="s">
        <v>172</v>
      </c>
      <c r="BY1352" s="337" t="s">
        <v>184</v>
      </c>
      <c r="BZ1352" s="337" t="s">
        <v>151</v>
      </c>
      <c r="CA1352" s="337" t="s">
        <v>152</v>
      </c>
      <c r="CB1352" s="337" t="s">
        <v>161</v>
      </c>
      <c r="CC1352" s="337" t="s">
        <v>162</v>
      </c>
      <c r="CD1352" s="338">
        <v>11</v>
      </c>
      <c r="CE1352" s="335">
        <v>45261</v>
      </c>
      <c r="CF1352" s="337">
        <v>0</v>
      </c>
      <c r="CG1352" s="337" t="s">
        <v>90</v>
      </c>
      <c r="CH1352" s="337">
        <v>0</v>
      </c>
      <c r="CI1352" s="337" t="s">
        <v>80</v>
      </c>
      <c r="CJ1352" s="337"/>
      <c r="CK1352" s="337"/>
      <c r="CL1352" s="337"/>
      <c r="CM1352" s="337" t="s">
        <v>73</v>
      </c>
      <c r="CN1352" s="337">
        <v>3</v>
      </c>
    </row>
    <row r="1353" spans="4:92">
      <c r="D1353" s="273" t="s">
        <v>83</v>
      </c>
      <c r="E1353" s="273" t="s">
        <v>287</v>
      </c>
      <c r="F1353" s="273" t="s">
        <v>518</v>
      </c>
      <c r="G1353" s="273" t="s">
        <v>536</v>
      </c>
      <c r="H1353" s="274">
        <v>45078</v>
      </c>
      <c r="I1353" s="273">
        <v>12638</v>
      </c>
      <c r="J1353" s="273">
        <v>846</v>
      </c>
      <c r="K1353" s="273">
        <v>0</v>
      </c>
      <c r="L1353" s="273" t="s">
        <v>66</v>
      </c>
      <c r="N1353" s="273" t="s">
        <v>107</v>
      </c>
      <c r="W1353" s="273">
        <v>192063</v>
      </c>
      <c r="X1353" s="273" t="s">
        <v>64</v>
      </c>
      <c r="Y1353" s="273" t="s">
        <v>75</v>
      </c>
      <c r="Z1353" s="273" t="s">
        <v>173</v>
      </c>
      <c r="AA1353" s="273" t="s">
        <v>173</v>
      </c>
      <c r="AB1353" s="274">
        <v>45261</v>
      </c>
      <c r="AC1353" s="273">
        <v>16910</v>
      </c>
      <c r="AD1353" s="273">
        <v>45</v>
      </c>
      <c r="AE1353" s="273">
        <v>92.86</v>
      </c>
      <c r="AF1353" s="273" t="s">
        <v>90</v>
      </c>
      <c r="AG1353" s="273" t="s">
        <v>694</v>
      </c>
      <c r="AH1353" s="273" t="s">
        <v>695</v>
      </c>
      <c r="AI1353" s="273" t="s">
        <v>123</v>
      </c>
      <c r="AJ1353" s="273" t="s">
        <v>200</v>
      </c>
      <c r="AK1353" s="273">
        <v>316273</v>
      </c>
      <c r="BV1353" s="279" t="s">
        <v>83</v>
      </c>
      <c r="BW1353" s="280" t="s">
        <v>63</v>
      </c>
      <c r="BX1353" s="280" t="s">
        <v>172</v>
      </c>
      <c r="BY1353" s="280" t="s">
        <v>184</v>
      </c>
      <c r="BZ1353" s="280" t="s">
        <v>167</v>
      </c>
      <c r="CA1353" s="280" t="s">
        <v>168</v>
      </c>
      <c r="CB1353" s="280" t="s">
        <v>353</v>
      </c>
      <c r="CC1353" s="280" t="s">
        <v>354</v>
      </c>
      <c r="CD1353" s="281">
        <v>13</v>
      </c>
      <c r="CE1353" s="277">
        <v>45261</v>
      </c>
      <c r="CF1353" s="280">
        <v>0</v>
      </c>
      <c r="CG1353" s="280" t="s">
        <v>90</v>
      </c>
      <c r="CH1353" s="280">
        <v>0</v>
      </c>
      <c r="CI1353" s="280" t="s">
        <v>80</v>
      </c>
      <c r="CJ1353" s="280"/>
      <c r="CK1353" s="280"/>
      <c r="CL1353" s="280"/>
      <c r="CM1353" s="280" t="s">
        <v>73</v>
      </c>
      <c r="CN1353" s="280">
        <v>3</v>
      </c>
    </row>
    <row r="1354" spans="4:92">
      <c r="D1354" s="273" t="s">
        <v>83</v>
      </c>
      <c r="E1354" s="273" t="s">
        <v>287</v>
      </c>
      <c r="F1354" s="273" t="s">
        <v>518</v>
      </c>
      <c r="G1354" s="273" t="s">
        <v>536</v>
      </c>
      <c r="H1354" s="274">
        <v>45078</v>
      </c>
      <c r="I1354" s="273">
        <v>12638</v>
      </c>
      <c r="J1354" s="273">
        <v>846</v>
      </c>
      <c r="K1354" s="273">
        <v>10870.7</v>
      </c>
      <c r="L1354" s="273" t="s">
        <v>66</v>
      </c>
      <c r="M1354" s="273">
        <v>4714.886915</v>
      </c>
      <c r="N1354" s="273" t="s">
        <v>115</v>
      </c>
      <c r="W1354" s="273">
        <v>192062</v>
      </c>
      <c r="X1354" s="273" t="s">
        <v>64</v>
      </c>
      <c r="Y1354" s="273" t="s">
        <v>75</v>
      </c>
      <c r="Z1354" s="273" t="s">
        <v>173</v>
      </c>
      <c r="AA1354" s="273" t="s">
        <v>173</v>
      </c>
      <c r="AB1354" s="274">
        <v>45261</v>
      </c>
      <c r="AC1354" s="273">
        <v>16910</v>
      </c>
      <c r="AD1354" s="273">
        <v>45</v>
      </c>
      <c r="AE1354" s="273">
        <v>83.2</v>
      </c>
      <c r="AF1354" s="273" t="s">
        <v>90</v>
      </c>
      <c r="AG1354" s="273" t="s">
        <v>636</v>
      </c>
      <c r="AH1354" s="273" t="s">
        <v>697</v>
      </c>
      <c r="AI1354" s="273" t="s">
        <v>123</v>
      </c>
      <c r="AJ1354" s="273" t="s">
        <v>124</v>
      </c>
      <c r="AK1354" s="273">
        <v>316278</v>
      </c>
      <c r="BV1354" s="336" t="s">
        <v>83</v>
      </c>
      <c r="BW1354" s="337" t="s">
        <v>63</v>
      </c>
      <c r="BX1354" s="337" t="s">
        <v>172</v>
      </c>
      <c r="BY1354" s="337" t="s">
        <v>184</v>
      </c>
      <c r="BZ1354" s="337" t="s">
        <v>167</v>
      </c>
      <c r="CA1354" s="337" t="s">
        <v>168</v>
      </c>
      <c r="CB1354" s="337" t="s">
        <v>313</v>
      </c>
      <c r="CC1354" s="337" t="s">
        <v>314</v>
      </c>
      <c r="CD1354" s="338">
        <v>14</v>
      </c>
      <c r="CE1354" s="335">
        <v>45261</v>
      </c>
      <c r="CF1354" s="337">
        <v>0</v>
      </c>
      <c r="CG1354" s="337" t="s">
        <v>90</v>
      </c>
      <c r="CH1354" s="337">
        <v>0</v>
      </c>
      <c r="CI1354" s="337" t="s">
        <v>80</v>
      </c>
      <c r="CJ1354" s="337"/>
      <c r="CK1354" s="337"/>
      <c r="CL1354" s="337"/>
      <c r="CM1354" s="337" t="s">
        <v>73</v>
      </c>
      <c r="CN1354" s="337">
        <v>3</v>
      </c>
    </row>
    <row r="1355" spans="4:92">
      <c r="D1355" s="273" t="s">
        <v>83</v>
      </c>
      <c r="E1355" s="273" t="s">
        <v>287</v>
      </c>
      <c r="F1355" s="273" t="s">
        <v>518</v>
      </c>
      <c r="G1355" s="273" t="s">
        <v>536</v>
      </c>
      <c r="H1355" s="274">
        <v>45108</v>
      </c>
      <c r="I1355" s="273">
        <v>12907</v>
      </c>
      <c r="J1355" s="273">
        <v>846</v>
      </c>
      <c r="W1355" s="273">
        <v>205522</v>
      </c>
      <c r="X1355" s="273" t="s">
        <v>64</v>
      </c>
      <c r="Y1355" s="273" t="s">
        <v>75</v>
      </c>
      <c r="Z1355" s="273" t="s">
        <v>173</v>
      </c>
      <c r="AA1355" s="273" t="s">
        <v>173</v>
      </c>
      <c r="AB1355" s="274">
        <v>45261</v>
      </c>
      <c r="AC1355" s="273">
        <v>16910</v>
      </c>
      <c r="AD1355" s="273">
        <v>45</v>
      </c>
      <c r="AE1355" s="273">
        <v>6.81</v>
      </c>
      <c r="AF1355" s="273" t="s">
        <v>90</v>
      </c>
      <c r="AG1355" s="273" t="s">
        <v>636</v>
      </c>
      <c r="AH1355" s="273" t="s">
        <v>700</v>
      </c>
      <c r="AI1355" s="273" t="s">
        <v>123</v>
      </c>
      <c r="AJ1355" s="273" t="s">
        <v>124</v>
      </c>
      <c r="AK1355" s="273">
        <v>316283</v>
      </c>
      <c r="BV1355" s="279" t="s">
        <v>83</v>
      </c>
      <c r="BW1355" s="280" t="s">
        <v>63</v>
      </c>
      <c r="BX1355" s="280" t="s">
        <v>172</v>
      </c>
      <c r="BY1355" s="280" t="s">
        <v>184</v>
      </c>
      <c r="BZ1355" s="280" t="s">
        <v>167</v>
      </c>
      <c r="CA1355" s="280" t="s">
        <v>168</v>
      </c>
      <c r="CB1355" s="280" t="s">
        <v>319</v>
      </c>
      <c r="CC1355" s="280" t="s">
        <v>320</v>
      </c>
      <c r="CD1355" s="281">
        <v>15</v>
      </c>
      <c r="CE1355" s="277">
        <v>45261</v>
      </c>
      <c r="CF1355" s="280">
        <v>0</v>
      </c>
      <c r="CG1355" s="280" t="s">
        <v>90</v>
      </c>
      <c r="CH1355" s="280">
        <v>0</v>
      </c>
      <c r="CI1355" s="280" t="s">
        <v>80</v>
      </c>
      <c r="CJ1355" s="280"/>
      <c r="CK1355" s="280"/>
      <c r="CL1355" s="280"/>
      <c r="CM1355" s="280" t="s">
        <v>73</v>
      </c>
      <c r="CN1355" s="280">
        <v>3</v>
      </c>
    </row>
    <row r="1356" spans="4:92">
      <c r="D1356" s="273" t="s">
        <v>83</v>
      </c>
      <c r="E1356" s="273" t="s">
        <v>287</v>
      </c>
      <c r="F1356" s="273" t="s">
        <v>518</v>
      </c>
      <c r="G1356" s="273" t="s">
        <v>536</v>
      </c>
      <c r="H1356" s="274">
        <v>45108</v>
      </c>
      <c r="I1356" s="273">
        <v>12907</v>
      </c>
      <c r="J1356" s="273">
        <v>846</v>
      </c>
      <c r="K1356" s="273">
        <v>0</v>
      </c>
      <c r="L1356" s="273" t="s">
        <v>66</v>
      </c>
      <c r="N1356" s="273" t="s">
        <v>107</v>
      </c>
      <c r="W1356" s="273">
        <v>205547</v>
      </c>
      <c r="X1356" s="273" t="s">
        <v>64</v>
      </c>
      <c r="Y1356" s="273" t="s">
        <v>63</v>
      </c>
      <c r="Z1356" s="273" t="s">
        <v>252</v>
      </c>
      <c r="AA1356" s="273" t="s">
        <v>515</v>
      </c>
      <c r="AB1356" s="274">
        <v>44986</v>
      </c>
      <c r="AC1356" s="273">
        <v>12079</v>
      </c>
      <c r="AD1356" s="273">
        <v>669</v>
      </c>
      <c r="AE1356" s="273">
        <v>0.15</v>
      </c>
      <c r="AF1356" s="273" t="s">
        <v>90</v>
      </c>
      <c r="AG1356" s="273" t="s">
        <v>801</v>
      </c>
      <c r="AH1356" s="273" t="s">
        <v>808</v>
      </c>
      <c r="AI1356" s="273" t="s">
        <v>123</v>
      </c>
      <c r="AJ1356" s="273" t="s">
        <v>627</v>
      </c>
      <c r="AK1356" s="273">
        <v>170935</v>
      </c>
      <c r="BV1356" s="336" t="s">
        <v>64</v>
      </c>
      <c r="BW1356" s="337" t="s">
        <v>63</v>
      </c>
      <c r="BX1356" s="337" t="s">
        <v>252</v>
      </c>
      <c r="BY1356" s="337" t="s">
        <v>257</v>
      </c>
      <c r="BZ1356" s="337" t="s">
        <v>204</v>
      </c>
      <c r="CA1356" s="337" t="s">
        <v>205</v>
      </c>
      <c r="CB1356" s="337" t="s">
        <v>206</v>
      </c>
      <c r="CC1356" s="337" t="s">
        <v>207</v>
      </c>
      <c r="CD1356" s="338">
        <v>0</v>
      </c>
      <c r="CE1356" s="335">
        <v>45231</v>
      </c>
      <c r="CF1356" s="337"/>
      <c r="CG1356" s="337" t="s">
        <v>181</v>
      </c>
      <c r="CH1356" s="337"/>
      <c r="CI1356" s="337" t="s">
        <v>208</v>
      </c>
      <c r="CJ1356" s="337" t="s">
        <v>209</v>
      </c>
      <c r="CK1356" s="337"/>
      <c r="CL1356" s="337"/>
      <c r="CM1356" s="337" t="s">
        <v>73</v>
      </c>
      <c r="CN1356" s="337">
        <v>3</v>
      </c>
    </row>
    <row r="1357" spans="4:92">
      <c r="D1357" s="273" t="s">
        <v>83</v>
      </c>
      <c r="E1357" s="273" t="s">
        <v>287</v>
      </c>
      <c r="F1357" s="273" t="s">
        <v>518</v>
      </c>
      <c r="G1357" s="273" t="s">
        <v>536</v>
      </c>
      <c r="H1357" s="274">
        <v>45108</v>
      </c>
      <c r="I1357" s="273">
        <v>12907</v>
      </c>
      <c r="J1357" s="273">
        <v>846</v>
      </c>
      <c r="K1357" s="273">
        <v>11254.9</v>
      </c>
      <c r="L1357" s="273" t="s">
        <v>66</v>
      </c>
      <c r="M1357" s="273">
        <v>4877.4138325000004</v>
      </c>
      <c r="N1357" s="273" t="s">
        <v>115</v>
      </c>
      <c r="W1357" s="273">
        <v>205546</v>
      </c>
      <c r="X1357" s="273" t="s">
        <v>64</v>
      </c>
      <c r="Y1357" s="273" t="s">
        <v>63</v>
      </c>
      <c r="Z1357" s="273" t="s">
        <v>252</v>
      </c>
      <c r="AA1357" s="273" t="s">
        <v>515</v>
      </c>
      <c r="AB1357" s="274">
        <v>44986</v>
      </c>
      <c r="AC1357" s="273">
        <v>12079</v>
      </c>
      <c r="AD1357" s="273">
        <v>669</v>
      </c>
      <c r="AE1357" s="273">
        <v>0.2</v>
      </c>
      <c r="AF1357" s="273" t="s">
        <v>90</v>
      </c>
      <c r="AG1357" s="273" t="s">
        <v>801</v>
      </c>
      <c r="AH1357" s="273" t="s">
        <v>811</v>
      </c>
      <c r="AI1357" s="273" t="s">
        <v>123</v>
      </c>
      <c r="AJ1357" s="273" t="s">
        <v>627</v>
      </c>
      <c r="AK1357" s="273">
        <v>170940</v>
      </c>
      <c r="BV1357" s="279" t="s">
        <v>64</v>
      </c>
      <c r="BW1357" s="280" t="s">
        <v>63</v>
      </c>
      <c r="BX1357" s="280" t="s">
        <v>252</v>
      </c>
      <c r="BY1357" s="280" t="s">
        <v>257</v>
      </c>
      <c r="BZ1357" s="280" t="s">
        <v>86</v>
      </c>
      <c r="CA1357" s="280" t="s">
        <v>87</v>
      </c>
      <c r="CB1357" s="280" t="s">
        <v>217</v>
      </c>
      <c r="CC1357" s="280" t="s">
        <v>218</v>
      </c>
      <c r="CD1357" s="281">
        <v>2</v>
      </c>
      <c r="CE1357" s="277">
        <v>45231</v>
      </c>
      <c r="CF1357" s="280"/>
      <c r="CG1357" s="280" t="s">
        <v>181</v>
      </c>
      <c r="CH1357" s="280"/>
      <c r="CI1357" s="280" t="s">
        <v>181</v>
      </c>
      <c r="CJ1357" s="280" t="s">
        <v>389</v>
      </c>
      <c r="CK1357" s="280"/>
      <c r="CL1357" s="280"/>
      <c r="CM1357" s="280" t="s">
        <v>73</v>
      </c>
      <c r="CN1357" s="280">
        <v>3</v>
      </c>
    </row>
    <row r="1358" spans="4:92">
      <c r="D1358" s="273" t="s">
        <v>83</v>
      </c>
      <c r="E1358" s="273" t="s">
        <v>287</v>
      </c>
      <c r="F1358" s="273" t="s">
        <v>518</v>
      </c>
      <c r="G1358" s="273" t="s">
        <v>536</v>
      </c>
      <c r="H1358" s="274">
        <v>45139</v>
      </c>
      <c r="I1358" s="273">
        <v>13584</v>
      </c>
      <c r="J1358" s="273">
        <v>846</v>
      </c>
      <c r="W1358" s="273">
        <v>223591</v>
      </c>
      <c r="X1358" s="273" t="s">
        <v>64</v>
      </c>
      <c r="Y1358" s="273" t="s">
        <v>63</v>
      </c>
      <c r="Z1358" s="273" t="s">
        <v>252</v>
      </c>
      <c r="AA1358" s="273" t="s">
        <v>515</v>
      </c>
      <c r="AB1358" s="274">
        <v>44986</v>
      </c>
      <c r="AC1358" s="273">
        <v>12079</v>
      </c>
      <c r="AD1358" s="273">
        <v>669</v>
      </c>
      <c r="AE1358" s="273">
        <v>1</v>
      </c>
      <c r="AF1358" s="273" t="s">
        <v>90</v>
      </c>
      <c r="AG1358" s="273" t="s">
        <v>801</v>
      </c>
      <c r="AH1358" s="273" t="s">
        <v>813</v>
      </c>
      <c r="AI1358" s="273" t="s">
        <v>123</v>
      </c>
      <c r="AJ1358" s="273" t="s">
        <v>627</v>
      </c>
      <c r="AK1358" s="273">
        <v>170945</v>
      </c>
      <c r="BV1358" s="336" t="s">
        <v>64</v>
      </c>
      <c r="BW1358" s="337" t="s">
        <v>63</v>
      </c>
      <c r="BX1358" s="337" t="s">
        <v>252</v>
      </c>
      <c r="BY1358" s="337" t="s">
        <v>257</v>
      </c>
      <c r="BZ1358" s="337" t="s">
        <v>86</v>
      </c>
      <c r="CA1358" s="337" t="s">
        <v>87</v>
      </c>
      <c r="CB1358" s="337" t="s">
        <v>217</v>
      </c>
      <c r="CC1358" s="337" t="s">
        <v>218</v>
      </c>
      <c r="CD1358" s="338">
        <v>2</v>
      </c>
      <c r="CE1358" s="335">
        <v>45231</v>
      </c>
      <c r="CF1358" s="337"/>
      <c r="CG1358" s="337" t="s">
        <v>181</v>
      </c>
      <c r="CH1358" s="337"/>
      <c r="CI1358" s="337" t="s">
        <v>181</v>
      </c>
      <c r="CJ1358" s="337" t="s">
        <v>394</v>
      </c>
      <c r="CK1358" s="337"/>
      <c r="CL1358" s="337"/>
      <c r="CM1358" s="337" t="s">
        <v>73</v>
      </c>
      <c r="CN1358" s="337">
        <v>3</v>
      </c>
    </row>
    <row r="1359" spans="4:92">
      <c r="D1359" s="273" t="s">
        <v>83</v>
      </c>
      <c r="E1359" s="273" t="s">
        <v>287</v>
      </c>
      <c r="F1359" s="273" t="s">
        <v>518</v>
      </c>
      <c r="G1359" s="273" t="s">
        <v>536</v>
      </c>
      <c r="H1359" s="274">
        <v>45139</v>
      </c>
      <c r="I1359" s="273">
        <v>13584</v>
      </c>
      <c r="J1359" s="273">
        <v>846</v>
      </c>
      <c r="K1359" s="273">
        <v>0</v>
      </c>
      <c r="L1359" s="273" t="s">
        <v>66</v>
      </c>
      <c r="N1359" s="273" t="s">
        <v>107</v>
      </c>
      <c r="W1359" s="273">
        <v>223616</v>
      </c>
      <c r="X1359" s="273" t="s">
        <v>64</v>
      </c>
      <c r="Y1359" s="273" t="s">
        <v>63</v>
      </c>
      <c r="Z1359" s="273" t="s">
        <v>252</v>
      </c>
      <c r="AA1359" s="273" t="s">
        <v>515</v>
      </c>
      <c r="AB1359" s="274">
        <v>44986</v>
      </c>
      <c r="AC1359" s="273">
        <v>12079</v>
      </c>
      <c r="AD1359" s="273">
        <v>669</v>
      </c>
      <c r="AE1359" s="273">
        <v>0</v>
      </c>
      <c r="AF1359" s="273" t="s">
        <v>90</v>
      </c>
      <c r="AG1359" s="273" t="s">
        <v>815</v>
      </c>
      <c r="AH1359" s="273" t="s">
        <v>230</v>
      </c>
      <c r="AI1359" s="273" t="s">
        <v>123</v>
      </c>
      <c r="AJ1359" s="273" t="s">
        <v>200</v>
      </c>
      <c r="AK1359" s="273">
        <v>170951</v>
      </c>
      <c r="BV1359" s="279" t="s">
        <v>64</v>
      </c>
      <c r="BW1359" s="280" t="s">
        <v>63</v>
      </c>
      <c r="BX1359" s="280" t="s">
        <v>252</v>
      </c>
      <c r="BY1359" s="280" t="s">
        <v>257</v>
      </c>
      <c r="BZ1359" s="280" t="s">
        <v>86</v>
      </c>
      <c r="CA1359" s="280" t="s">
        <v>87</v>
      </c>
      <c r="CB1359" s="280" t="s">
        <v>179</v>
      </c>
      <c r="CC1359" s="280" t="s">
        <v>180</v>
      </c>
      <c r="CD1359" s="281">
        <v>1</v>
      </c>
      <c r="CE1359" s="277">
        <v>45231</v>
      </c>
      <c r="CF1359" s="280"/>
      <c r="CG1359" s="280" t="s">
        <v>181</v>
      </c>
      <c r="CH1359" s="280"/>
      <c r="CI1359" s="280" t="s">
        <v>181</v>
      </c>
      <c r="CJ1359" s="280" t="s">
        <v>1266</v>
      </c>
      <c r="CK1359" s="280"/>
      <c r="CL1359" s="280"/>
      <c r="CM1359" s="280" t="s">
        <v>73</v>
      </c>
      <c r="CN1359" s="280">
        <v>3</v>
      </c>
    </row>
    <row r="1360" spans="4:92">
      <c r="D1360" s="273" t="s">
        <v>83</v>
      </c>
      <c r="E1360" s="273" t="s">
        <v>287</v>
      </c>
      <c r="F1360" s="273" t="s">
        <v>830</v>
      </c>
      <c r="G1360" s="273" t="s">
        <v>831</v>
      </c>
      <c r="H1360" s="274">
        <v>45200</v>
      </c>
      <c r="I1360" s="273">
        <v>14221</v>
      </c>
      <c r="J1360" s="273">
        <v>805</v>
      </c>
      <c r="K1360" s="273">
        <v>0</v>
      </c>
      <c r="L1360" s="273" t="s">
        <v>66</v>
      </c>
      <c r="M1360" s="273">
        <v>0</v>
      </c>
      <c r="N1360" s="273" t="s">
        <v>1010</v>
      </c>
      <c r="O1360" s="273">
        <v>925</v>
      </c>
      <c r="P1360" s="273" t="s">
        <v>1011</v>
      </c>
      <c r="Q1360" s="273" t="s">
        <v>1188</v>
      </c>
      <c r="R1360" s="273" t="s">
        <v>1013</v>
      </c>
      <c r="S1360" s="273" t="s">
        <v>1680</v>
      </c>
      <c r="U1360" s="273" t="s">
        <v>1681</v>
      </c>
      <c r="V1360" s="273" t="s">
        <v>1680</v>
      </c>
      <c r="W1360" s="273">
        <v>325064</v>
      </c>
      <c r="X1360" s="273" t="s">
        <v>64</v>
      </c>
      <c r="Y1360" s="273" t="s">
        <v>63</v>
      </c>
      <c r="Z1360" s="273" t="s">
        <v>252</v>
      </c>
      <c r="AA1360" s="273" t="s">
        <v>515</v>
      </c>
      <c r="AB1360" s="274">
        <v>45017</v>
      </c>
      <c r="AC1360" s="273">
        <v>11932</v>
      </c>
      <c r="AD1360" s="273">
        <v>669</v>
      </c>
      <c r="AK1360" s="273">
        <v>159138</v>
      </c>
      <c r="BV1360" s="336" t="s">
        <v>64</v>
      </c>
      <c r="BW1360" s="337" t="s">
        <v>63</v>
      </c>
      <c r="BX1360" s="337" t="s">
        <v>252</v>
      </c>
      <c r="BY1360" s="337" t="s">
        <v>257</v>
      </c>
      <c r="BZ1360" s="337" t="s">
        <v>86</v>
      </c>
      <c r="CA1360" s="337" t="s">
        <v>87</v>
      </c>
      <c r="CB1360" s="337" t="s">
        <v>179</v>
      </c>
      <c r="CC1360" s="337" t="s">
        <v>180</v>
      </c>
      <c r="CD1360" s="338">
        <v>1</v>
      </c>
      <c r="CE1360" s="335">
        <v>45231</v>
      </c>
      <c r="CF1360" s="337"/>
      <c r="CG1360" s="337" t="s">
        <v>181</v>
      </c>
      <c r="CH1360" s="337"/>
      <c r="CI1360" s="337" t="s">
        <v>181</v>
      </c>
      <c r="CJ1360" s="337" t="s">
        <v>1266</v>
      </c>
      <c r="CK1360" s="337"/>
      <c r="CL1360" s="337"/>
      <c r="CM1360" s="337" t="s">
        <v>73</v>
      </c>
      <c r="CN1360" s="337">
        <v>3</v>
      </c>
    </row>
    <row r="1361" spans="4:92">
      <c r="D1361" s="273" t="s">
        <v>83</v>
      </c>
      <c r="E1361" s="273" t="s">
        <v>287</v>
      </c>
      <c r="F1361" s="273" t="s">
        <v>830</v>
      </c>
      <c r="G1361" s="273" t="s">
        <v>831</v>
      </c>
      <c r="H1361" s="274">
        <v>45200</v>
      </c>
      <c r="I1361" s="273">
        <v>14221</v>
      </c>
      <c r="J1361" s="273">
        <v>805</v>
      </c>
      <c r="K1361" s="273">
        <v>22138</v>
      </c>
      <c r="L1361" s="273" t="s">
        <v>66</v>
      </c>
      <c r="M1361" s="273">
        <v>2643.8822114999998</v>
      </c>
      <c r="N1361" s="273" t="s">
        <v>115</v>
      </c>
      <c r="W1361" s="273">
        <v>325062</v>
      </c>
      <c r="X1361" s="273" t="s">
        <v>64</v>
      </c>
      <c r="Y1361" s="273" t="s">
        <v>63</v>
      </c>
      <c r="Z1361" s="273" t="s">
        <v>252</v>
      </c>
      <c r="AA1361" s="273" t="s">
        <v>515</v>
      </c>
      <c r="AB1361" s="274">
        <v>45017</v>
      </c>
      <c r="AC1361" s="273">
        <v>12080</v>
      </c>
      <c r="AD1361" s="273">
        <v>669</v>
      </c>
      <c r="AE1361" s="273">
        <v>0</v>
      </c>
      <c r="AF1361" s="273" t="s">
        <v>90</v>
      </c>
      <c r="AG1361" s="273" t="s">
        <v>819</v>
      </c>
      <c r="AH1361" s="273" t="s">
        <v>820</v>
      </c>
      <c r="AI1361" s="273" t="s">
        <v>199</v>
      </c>
      <c r="AJ1361" s="273" t="s">
        <v>200</v>
      </c>
      <c r="AK1361" s="273">
        <v>170966</v>
      </c>
      <c r="BV1361" s="279" t="s">
        <v>64</v>
      </c>
      <c r="BW1361" s="280" t="s">
        <v>63</v>
      </c>
      <c r="BX1361" s="280" t="s">
        <v>252</v>
      </c>
      <c r="BY1361" s="280" t="s">
        <v>257</v>
      </c>
      <c r="BZ1361" s="280" t="s">
        <v>138</v>
      </c>
      <c r="CA1361" s="280" t="s">
        <v>139</v>
      </c>
      <c r="CB1361" s="280" t="s">
        <v>190</v>
      </c>
      <c r="CC1361" s="280" t="s">
        <v>191</v>
      </c>
      <c r="CD1361" s="281">
        <v>8</v>
      </c>
      <c r="CE1361" s="277">
        <v>45231</v>
      </c>
      <c r="CF1361" s="280">
        <v>11796</v>
      </c>
      <c r="CG1361" s="280" t="s">
        <v>90</v>
      </c>
      <c r="CH1361" s="280">
        <v>11796</v>
      </c>
      <c r="CI1361" s="280" t="s">
        <v>80</v>
      </c>
      <c r="CJ1361" s="280"/>
      <c r="CK1361" s="280"/>
      <c r="CL1361" s="280"/>
      <c r="CM1361" s="280" t="s">
        <v>73</v>
      </c>
      <c r="CN1361" s="280">
        <v>3</v>
      </c>
    </row>
    <row r="1362" spans="4:92">
      <c r="D1362" s="273" t="s">
        <v>83</v>
      </c>
      <c r="E1362" s="273" t="s">
        <v>287</v>
      </c>
      <c r="F1362" s="273" t="s">
        <v>830</v>
      </c>
      <c r="G1362" s="273" t="s">
        <v>831</v>
      </c>
      <c r="H1362" s="274">
        <v>45200</v>
      </c>
      <c r="I1362" s="273">
        <v>14221</v>
      </c>
      <c r="J1362" s="273">
        <v>805</v>
      </c>
      <c r="K1362" s="273">
        <v>0</v>
      </c>
      <c r="L1362" s="273" t="s">
        <v>66</v>
      </c>
      <c r="N1362" s="273" t="s">
        <v>107</v>
      </c>
      <c r="W1362" s="273">
        <v>325063</v>
      </c>
      <c r="X1362" s="273" t="s">
        <v>64</v>
      </c>
      <c r="Y1362" s="273" t="s">
        <v>63</v>
      </c>
      <c r="Z1362" s="273" t="s">
        <v>252</v>
      </c>
      <c r="AA1362" s="273" t="s">
        <v>515</v>
      </c>
      <c r="AB1362" s="274">
        <v>45017</v>
      </c>
      <c r="AC1362" s="273">
        <v>12080</v>
      </c>
      <c r="AD1362" s="273">
        <v>669</v>
      </c>
      <c r="AE1362" s="273">
        <v>0</v>
      </c>
      <c r="AF1362" s="273" t="s">
        <v>90</v>
      </c>
      <c r="AG1362" s="273" t="s">
        <v>824</v>
      </c>
      <c r="AH1362" s="273" t="s">
        <v>825</v>
      </c>
      <c r="AI1362" s="273" t="s">
        <v>199</v>
      </c>
      <c r="AJ1362" s="273" t="s">
        <v>200</v>
      </c>
      <c r="AK1362" s="273">
        <v>170972</v>
      </c>
      <c r="BV1362" s="336" t="s">
        <v>64</v>
      </c>
      <c r="BW1362" s="337" t="s">
        <v>63</v>
      </c>
      <c r="BX1362" s="337" t="s">
        <v>252</v>
      </c>
      <c r="BY1362" s="337" t="s">
        <v>257</v>
      </c>
      <c r="BZ1362" s="337" t="s">
        <v>167</v>
      </c>
      <c r="CA1362" s="337" t="s">
        <v>168</v>
      </c>
      <c r="CB1362" s="337" t="s">
        <v>319</v>
      </c>
      <c r="CC1362" s="337" t="s">
        <v>320</v>
      </c>
      <c r="CD1362" s="338">
        <v>15</v>
      </c>
      <c r="CE1362" s="335">
        <v>45231</v>
      </c>
      <c r="CF1362" s="337">
        <v>3011</v>
      </c>
      <c r="CG1362" s="337" t="s">
        <v>90</v>
      </c>
      <c r="CH1362" s="337">
        <v>3011</v>
      </c>
      <c r="CI1362" s="337" t="s">
        <v>80</v>
      </c>
      <c r="CJ1362" s="337"/>
      <c r="CK1362" s="337"/>
      <c r="CL1362" s="337"/>
      <c r="CM1362" s="337" t="s">
        <v>73</v>
      </c>
      <c r="CN1362" s="337">
        <v>3</v>
      </c>
    </row>
    <row r="1363" spans="4:92">
      <c r="D1363" s="273" t="s">
        <v>83</v>
      </c>
      <c r="E1363" s="273" t="s">
        <v>287</v>
      </c>
      <c r="F1363" s="273" t="s">
        <v>830</v>
      </c>
      <c r="G1363" s="273" t="s">
        <v>831</v>
      </c>
      <c r="H1363" s="274">
        <v>45231</v>
      </c>
      <c r="I1363" s="273">
        <v>14588</v>
      </c>
      <c r="J1363" s="273">
        <v>805</v>
      </c>
      <c r="K1363" s="273">
        <v>0</v>
      </c>
      <c r="L1363" s="273" t="s">
        <v>66</v>
      </c>
      <c r="M1363" s="273">
        <v>0</v>
      </c>
      <c r="N1363" s="273" t="s">
        <v>1010</v>
      </c>
      <c r="O1363" s="273">
        <v>69</v>
      </c>
      <c r="P1363" s="273" t="s">
        <v>1011</v>
      </c>
      <c r="Q1363" s="273" t="s">
        <v>1188</v>
      </c>
      <c r="R1363" s="273" t="s">
        <v>1013</v>
      </c>
      <c r="S1363" s="273" t="s">
        <v>1680</v>
      </c>
      <c r="U1363" s="273" t="s">
        <v>1681</v>
      </c>
      <c r="V1363" s="273" t="s">
        <v>1680</v>
      </c>
      <c r="W1363" s="273">
        <v>325122</v>
      </c>
      <c r="X1363" s="273" t="s">
        <v>64</v>
      </c>
      <c r="Y1363" s="273" t="s">
        <v>63</v>
      </c>
      <c r="Z1363" s="273" t="s">
        <v>252</v>
      </c>
      <c r="AA1363" s="273" t="s">
        <v>515</v>
      </c>
      <c r="AB1363" s="274">
        <v>45017</v>
      </c>
      <c r="AC1363" s="273">
        <v>12080</v>
      </c>
      <c r="AD1363" s="273">
        <v>669</v>
      </c>
      <c r="AE1363" s="273">
        <v>0.4</v>
      </c>
      <c r="AF1363" s="273" t="s">
        <v>90</v>
      </c>
      <c r="AG1363" s="273" t="s">
        <v>828</v>
      </c>
      <c r="AH1363" s="273" t="s">
        <v>829</v>
      </c>
      <c r="AI1363" s="273" t="s">
        <v>199</v>
      </c>
      <c r="AJ1363" s="273" t="s">
        <v>214</v>
      </c>
      <c r="AK1363" s="273">
        <v>170978</v>
      </c>
      <c r="BV1363" s="279" t="s">
        <v>64</v>
      </c>
      <c r="BW1363" s="280" t="s">
        <v>63</v>
      </c>
      <c r="BX1363" s="280" t="s">
        <v>252</v>
      </c>
      <c r="BY1363" s="280" t="s">
        <v>257</v>
      </c>
      <c r="BZ1363" s="280" t="s">
        <v>167</v>
      </c>
      <c r="CA1363" s="280" t="s">
        <v>168</v>
      </c>
      <c r="CB1363" s="280" t="s">
        <v>313</v>
      </c>
      <c r="CC1363" s="280" t="s">
        <v>314</v>
      </c>
      <c r="CD1363" s="281">
        <v>14</v>
      </c>
      <c r="CE1363" s="277">
        <v>45231</v>
      </c>
      <c r="CF1363" s="280">
        <v>146</v>
      </c>
      <c r="CG1363" s="280" t="s">
        <v>90</v>
      </c>
      <c r="CH1363" s="280">
        <v>146</v>
      </c>
      <c r="CI1363" s="280" t="s">
        <v>80</v>
      </c>
      <c r="CJ1363" s="280"/>
      <c r="CK1363" s="280"/>
      <c r="CL1363" s="280"/>
      <c r="CM1363" s="280" t="s">
        <v>73</v>
      </c>
      <c r="CN1363" s="280">
        <v>3</v>
      </c>
    </row>
    <row r="1364" spans="4:92">
      <c r="D1364" s="273" t="s">
        <v>83</v>
      </c>
      <c r="E1364" s="273" t="s">
        <v>287</v>
      </c>
      <c r="F1364" s="273" t="s">
        <v>830</v>
      </c>
      <c r="G1364" s="273" t="s">
        <v>831</v>
      </c>
      <c r="H1364" s="274">
        <v>45231</v>
      </c>
      <c r="I1364" s="273">
        <v>14588</v>
      </c>
      <c r="J1364" s="273">
        <v>805</v>
      </c>
      <c r="K1364" s="273">
        <v>26900</v>
      </c>
      <c r="L1364" s="273" t="s">
        <v>66</v>
      </c>
      <c r="M1364" s="273">
        <v>3227.3226315000002</v>
      </c>
      <c r="N1364" s="273" t="s">
        <v>115</v>
      </c>
      <c r="W1364" s="273">
        <v>325120</v>
      </c>
      <c r="X1364" s="273" t="s">
        <v>64</v>
      </c>
      <c r="Y1364" s="273" t="s">
        <v>63</v>
      </c>
      <c r="Z1364" s="273" t="s">
        <v>252</v>
      </c>
      <c r="AA1364" s="273" t="s">
        <v>515</v>
      </c>
      <c r="AB1364" s="274">
        <v>45017</v>
      </c>
      <c r="AC1364" s="273">
        <v>12080</v>
      </c>
      <c r="AD1364" s="273">
        <v>669</v>
      </c>
      <c r="AE1364" s="273">
        <v>0</v>
      </c>
      <c r="AF1364" s="273" t="s">
        <v>90</v>
      </c>
      <c r="AG1364" s="273" t="s">
        <v>837</v>
      </c>
      <c r="AH1364" s="273" t="s">
        <v>838</v>
      </c>
      <c r="AI1364" s="273" t="s">
        <v>199</v>
      </c>
      <c r="AJ1364" s="273" t="s">
        <v>200</v>
      </c>
      <c r="AK1364" s="273">
        <v>170984</v>
      </c>
      <c r="BV1364" s="336" t="s">
        <v>64</v>
      </c>
      <c r="BW1364" s="337" t="s">
        <v>63</v>
      </c>
      <c r="BX1364" s="337" t="s">
        <v>252</v>
      </c>
      <c r="BY1364" s="337" t="s">
        <v>257</v>
      </c>
      <c r="BZ1364" s="337" t="s">
        <v>167</v>
      </c>
      <c r="CA1364" s="337" t="s">
        <v>168</v>
      </c>
      <c r="CB1364" s="337" t="s">
        <v>353</v>
      </c>
      <c r="CC1364" s="337" t="s">
        <v>354</v>
      </c>
      <c r="CD1364" s="338">
        <v>13</v>
      </c>
      <c r="CE1364" s="335">
        <v>45231</v>
      </c>
      <c r="CF1364" s="337">
        <v>0</v>
      </c>
      <c r="CG1364" s="337" t="s">
        <v>90</v>
      </c>
      <c r="CH1364" s="337">
        <v>0</v>
      </c>
      <c r="CI1364" s="337" t="s">
        <v>80</v>
      </c>
      <c r="CJ1364" s="337"/>
      <c r="CK1364" s="337"/>
      <c r="CL1364" s="337"/>
      <c r="CM1364" s="337" t="s">
        <v>73</v>
      </c>
      <c r="CN1364" s="337">
        <v>3</v>
      </c>
    </row>
    <row r="1365" spans="4:92">
      <c r="D1365" s="273" t="s">
        <v>83</v>
      </c>
      <c r="E1365" s="273" t="s">
        <v>287</v>
      </c>
      <c r="F1365" s="273" t="s">
        <v>830</v>
      </c>
      <c r="G1365" s="273" t="s">
        <v>831</v>
      </c>
      <c r="H1365" s="274">
        <v>45231</v>
      </c>
      <c r="I1365" s="273">
        <v>14588</v>
      </c>
      <c r="J1365" s="273">
        <v>805</v>
      </c>
      <c r="K1365" s="273">
        <v>0</v>
      </c>
      <c r="L1365" s="273" t="s">
        <v>66</v>
      </c>
      <c r="N1365" s="273" t="s">
        <v>107</v>
      </c>
      <c r="W1365" s="273">
        <v>325121</v>
      </c>
      <c r="X1365" s="273" t="s">
        <v>64</v>
      </c>
      <c r="Y1365" s="273" t="s">
        <v>63</v>
      </c>
      <c r="Z1365" s="273" t="s">
        <v>252</v>
      </c>
      <c r="AA1365" s="273" t="s">
        <v>515</v>
      </c>
      <c r="AB1365" s="274">
        <v>45017</v>
      </c>
      <c r="AC1365" s="273">
        <v>12080</v>
      </c>
      <c r="AD1365" s="273">
        <v>669</v>
      </c>
      <c r="AE1365" s="273">
        <v>0.08</v>
      </c>
      <c r="AF1365" s="273" t="s">
        <v>90</v>
      </c>
      <c r="AG1365" s="273" t="s">
        <v>819</v>
      </c>
      <c r="AH1365" s="273" t="s">
        <v>841</v>
      </c>
      <c r="AI1365" s="273" t="s">
        <v>199</v>
      </c>
      <c r="AJ1365" s="273" t="s">
        <v>200</v>
      </c>
      <c r="AK1365" s="273">
        <v>170990</v>
      </c>
      <c r="BV1365" s="279" t="s">
        <v>64</v>
      </c>
      <c r="BW1365" s="280" t="s">
        <v>63</v>
      </c>
      <c r="BX1365" s="280" t="s">
        <v>252</v>
      </c>
      <c r="BY1365" s="280" t="s">
        <v>257</v>
      </c>
      <c r="BZ1365" s="280" t="s">
        <v>151</v>
      </c>
      <c r="CA1365" s="280" t="s">
        <v>152</v>
      </c>
      <c r="CB1365" s="280" t="s">
        <v>161</v>
      </c>
      <c r="CC1365" s="280" t="s">
        <v>162</v>
      </c>
      <c r="CD1365" s="281">
        <v>11</v>
      </c>
      <c r="CE1365" s="277">
        <v>45231</v>
      </c>
      <c r="CF1365" s="280">
        <v>697</v>
      </c>
      <c r="CG1365" s="280" t="s">
        <v>90</v>
      </c>
      <c r="CH1365" s="280">
        <v>697</v>
      </c>
      <c r="CI1365" s="280" t="s">
        <v>80</v>
      </c>
      <c r="CJ1365" s="280"/>
      <c r="CK1365" s="280"/>
      <c r="CL1365" s="280"/>
      <c r="CM1365" s="280" t="s">
        <v>73</v>
      </c>
      <c r="CN1365" s="280">
        <v>3</v>
      </c>
    </row>
    <row r="1366" spans="4:92">
      <c r="D1366" s="273" t="s">
        <v>83</v>
      </c>
      <c r="E1366" s="273" t="s">
        <v>287</v>
      </c>
      <c r="F1366" s="273" t="s">
        <v>830</v>
      </c>
      <c r="G1366" s="273" t="s">
        <v>831</v>
      </c>
      <c r="H1366" s="274">
        <v>45261</v>
      </c>
      <c r="I1366" s="273">
        <v>17047</v>
      </c>
      <c r="J1366" s="273">
        <v>805</v>
      </c>
      <c r="K1366" s="273">
        <v>0</v>
      </c>
      <c r="L1366" s="273" t="s">
        <v>66</v>
      </c>
      <c r="M1366" s="273">
        <v>0</v>
      </c>
      <c r="N1366" s="273" t="s">
        <v>1010</v>
      </c>
      <c r="O1366" s="273">
        <v>0</v>
      </c>
      <c r="P1366" s="273" t="s">
        <v>1011</v>
      </c>
      <c r="Q1366" s="273" t="s">
        <v>1188</v>
      </c>
      <c r="R1366" s="273" t="s">
        <v>1013</v>
      </c>
      <c r="S1366" s="273" t="s">
        <v>1680</v>
      </c>
      <c r="U1366" s="273" t="s">
        <v>1681</v>
      </c>
      <c r="V1366" s="273" t="s">
        <v>1680</v>
      </c>
      <c r="W1366" s="273">
        <v>325472</v>
      </c>
      <c r="X1366" s="273" t="s">
        <v>64</v>
      </c>
      <c r="Y1366" s="273" t="s">
        <v>63</v>
      </c>
      <c r="Z1366" s="273" t="s">
        <v>252</v>
      </c>
      <c r="AA1366" s="273" t="s">
        <v>515</v>
      </c>
      <c r="AB1366" s="274">
        <v>45017</v>
      </c>
      <c r="AC1366" s="273">
        <v>12080</v>
      </c>
      <c r="AD1366" s="273">
        <v>669</v>
      </c>
      <c r="AE1366" s="273">
        <v>0</v>
      </c>
      <c r="AF1366" s="273" t="s">
        <v>90</v>
      </c>
      <c r="AG1366" s="273" t="s">
        <v>819</v>
      </c>
      <c r="AH1366" s="273" t="s">
        <v>855</v>
      </c>
      <c r="AI1366" s="273" t="s">
        <v>199</v>
      </c>
      <c r="AJ1366" s="273" t="s">
        <v>200</v>
      </c>
      <c r="AK1366" s="273">
        <v>170996</v>
      </c>
      <c r="BV1366" s="336" t="s">
        <v>83</v>
      </c>
      <c r="BW1366" s="337" t="s">
        <v>63</v>
      </c>
      <c r="BX1366" s="337" t="s">
        <v>172</v>
      </c>
      <c r="BY1366" s="337" t="s">
        <v>211</v>
      </c>
      <c r="BZ1366" s="337" t="s">
        <v>167</v>
      </c>
      <c r="CA1366" s="337" t="s">
        <v>168</v>
      </c>
      <c r="CB1366" s="337" t="s">
        <v>319</v>
      </c>
      <c r="CC1366" s="337" t="s">
        <v>320</v>
      </c>
      <c r="CD1366" s="338">
        <v>15</v>
      </c>
      <c r="CE1366" s="335">
        <v>44986</v>
      </c>
      <c r="CF1366" s="337">
        <v>0</v>
      </c>
      <c r="CG1366" s="337" t="s">
        <v>90</v>
      </c>
      <c r="CH1366" s="337">
        <v>0</v>
      </c>
      <c r="CI1366" s="337" t="s">
        <v>80</v>
      </c>
      <c r="CJ1366" s="337"/>
      <c r="CK1366" s="337"/>
      <c r="CL1366" s="337"/>
      <c r="CM1366" s="337" t="s">
        <v>73</v>
      </c>
      <c r="CN1366" s="337">
        <v>3</v>
      </c>
    </row>
    <row r="1367" spans="4:92">
      <c r="D1367" s="273" t="s">
        <v>83</v>
      </c>
      <c r="E1367" s="273" t="s">
        <v>287</v>
      </c>
      <c r="F1367" s="273" t="s">
        <v>830</v>
      </c>
      <c r="G1367" s="273" t="s">
        <v>831</v>
      </c>
      <c r="H1367" s="274">
        <v>45261</v>
      </c>
      <c r="I1367" s="273">
        <v>17047</v>
      </c>
      <c r="J1367" s="273">
        <v>805</v>
      </c>
      <c r="K1367" s="273">
        <v>27716</v>
      </c>
      <c r="L1367" s="273" t="s">
        <v>66</v>
      </c>
      <c r="M1367" s="273">
        <v>3227.3226315000002</v>
      </c>
      <c r="N1367" s="273" t="s">
        <v>115</v>
      </c>
      <c r="W1367" s="273">
        <v>325470</v>
      </c>
      <c r="X1367" s="273" t="s">
        <v>64</v>
      </c>
      <c r="Y1367" s="273" t="s">
        <v>63</v>
      </c>
      <c r="Z1367" s="273" t="s">
        <v>252</v>
      </c>
      <c r="AA1367" s="273" t="s">
        <v>515</v>
      </c>
      <c r="AB1367" s="274">
        <v>45017</v>
      </c>
      <c r="AC1367" s="273">
        <v>12080</v>
      </c>
      <c r="AD1367" s="273">
        <v>669</v>
      </c>
      <c r="AE1367" s="273">
        <v>0</v>
      </c>
      <c r="AF1367" s="273" t="s">
        <v>90</v>
      </c>
      <c r="AG1367" s="273" t="s">
        <v>860</v>
      </c>
      <c r="AH1367" s="273" t="s">
        <v>861</v>
      </c>
      <c r="AI1367" s="273" t="s">
        <v>199</v>
      </c>
      <c r="AJ1367" s="273" t="s">
        <v>200</v>
      </c>
      <c r="AK1367" s="273">
        <v>171002</v>
      </c>
      <c r="BV1367" s="279" t="s">
        <v>83</v>
      </c>
      <c r="BW1367" s="280" t="s">
        <v>63</v>
      </c>
      <c r="BX1367" s="280" t="s">
        <v>172</v>
      </c>
      <c r="BY1367" s="280" t="s">
        <v>211</v>
      </c>
      <c r="BZ1367" s="280" t="s">
        <v>167</v>
      </c>
      <c r="CA1367" s="280" t="s">
        <v>168</v>
      </c>
      <c r="CB1367" s="280" t="s">
        <v>313</v>
      </c>
      <c r="CC1367" s="280" t="s">
        <v>314</v>
      </c>
      <c r="CD1367" s="281">
        <v>14</v>
      </c>
      <c r="CE1367" s="277">
        <v>44986</v>
      </c>
      <c r="CF1367" s="280">
        <v>0</v>
      </c>
      <c r="CG1367" s="280" t="s">
        <v>90</v>
      </c>
      <c r="CH1367" s="280">
        <v>0</v>
      </c>
      <c r="CI1367" s="280" t="s">
        <v>80</v>
      </c>
      <c r="CJ1367" s="280"/>
      <c r="CK1367" s="280"/>
      <c r="CL1367" s="280"/>
      <c r="CM1367" s="280" t="s">
        <v>73</v>
      </c>
      <c r="CN1367" s="280">
        <v>3</v>
      </c>
    </row>
    <row r="1368" spans="4:92">
      <c r="D1368" s="273" t="s">
        <v>83</v>
      </c>
      <c r="E1368" s="273" t="s">
        <v>287</v>
      </c>
      <c r="F1368" s="273" t="s">
        <v>830</v>
      </c>
      <c r="G1368" s="273" t="s">
        <v>831</v>
      </c>
      <c r="H1368" s="274">
        <v>45261</v>
      </c>
      <c r="I1368" s="273">
        <v>17047</v>
      </c>
      <c r="J1368" s="273">
        <v>805</v>
      </c>
      <c r="K1368" s="273">
        <v>0</v>
      </c>
      <c r="L1368" s="273" t="s">
        <v>66</v>
      </c>
      <c r="N1368" s="273" t="s">
        <v>107</v>
      </c>
      <c r="W1368" s="273">
        <v>325471</v>
      </c>
      <c r="X1368" s="273" t="s">
        <v>64</v>
      </c>
      <c r="Y1368" s="273" t="s">
        <v>63</v>
      </c>
      <c r="Z1368" s="273" t="s">
        <v>252</v>
      </c>
      <c r="AA1368" s="273" t="s">
        <v>515</v>
      </c>
      <c r="AB1368" s="274">
        <v>45017</v>
      </c>
      <c r="AC1368" s="273">
        <v>12080</v>
      </c>
      <c r="AD1368" s="273">
        <v>669</v>
      </c>
      <c r="AE1368" s="273">
        <v>0</v>
      </c>
      <c r="AF1368" s="273" t="s">
        <v>90</v>
      </c>
      <c r="AG1368" s="273" t="s">
        <v>867</v>
      </c>
      <c r="AH1368" s="273" t="s">
        <v>868</v>
      </c>
      <c r="AI1368" s="273" t="s">
        <v>199</v>
      </c>
      <c r="AJ1368" s="273" t="s">
        <v>214</v>
      </c>
      <c r="AK1368" s="273">
        <v>171008</v>
      </c>
      <c r="BV1368" s="336" t="s">
        <v>83</v>
      </c>
      <c r="BW1368" s="337" t="s">
        <v>63</v>
      </c>
      <c r="BX1368" s="337" t="s">
        <v>172</v>
      </c>
      <c r="BY1368" s="337" t="s">
        <v>211</v>
      </c>
      <c r="BZ1368" s="337" t="s">
        <v>167</v>
      </c>
      <c r="CA1368" s="337" t="s">
        <v>168</v>
      </c>
      <c r="CB1368" s="337" t="s">
        <v>353</v>
      </c>
      <c r="CC1368" s="337" t="s">
        <v>354</v>
      </c>
      <c r="CD1368" s="338">
        <v>13</v>
      </c>
      <c r="CE1368" s="335">
        <v>44986</v>
      </c>
      <c r="CF1368" s="337">
        <v>152.19999999999999</v>
      </c>
      <c r="CG1368" s="337" t="s">
        <v>90</v>
      </c>
      <c r="CH1368" s="337">
        <v>152.19999999999999</v>
      </c>
      <c r="CI1368" s="337" t="s">
        <v>80</v>
      </c>
      <c r="CJ1368" s="337"/>
      <c r="CK1368" s="337"/>
      <c r="CL1368" s="337"/>
      <c r="CM1368" s="337" t="s">
        <v>73</v>
      </c>
      <c r="CN1368" s="337">
        <v>3</v>
      </c>
    </row>
    <row r="1369" spans="4:92">
      <c r="D1369" s="273" t="s">
        <v>83</v>
      </c>
      <c r="E1369" s="273" t="s">
        <v>287</v>
      </c>
      <c r="F1369" s="273" t="s">
        <v>830</v>
      </c>
      <c r="G1369" s="273" t="s">
        <v>856</v>
      </c>
      <c r="H1369" s="274">
        <v>44927</v>
      </c>
      <c r="I1369" s="273">
        <v>11238</v>
      </c>
      <c r="J1369" s="273">
        <v>804</v>
      </c>
      <c r="K1369" s="273">
        <v>828.5</v>
      </c>
      <c r="L1369" s="273" t="s">
        <v>66</v>
      </c>
      <c r="M1369" s="273">
        <v>0</v>
      </c>
      <c r="N1369" s="273" t="s">
        <v>1010</v>
      </c>
      <c r="O1369" s="273">
        <v>0</v>
      </c>
      <c r="P1369" s="273" t="s">
        <v>1011</v>
      </c>
      <c r="Q1369" s="273" t="s">
        <v>1188</v>
      </c>
      <c r="R1369" s="273" t="s">
        <v>1342</v>
      </c>
      <c r="S1369" s="273" t="s">
        <v>1682</v>
      </c>
      <c r="U1369" s="273" t="s">
        <v>1682</v>
      </c>
      <c r="V1369" s="273" t="s">
        <v>1683</v>
      </c>
      <c r="W1369" s="273">
        <v>139815</v>
      </c>
      <c r="X1369" s="273" t="s">
        <v>64</v>
      </c>
      <c r="Y1369" s="273" t="s">
        <v>63</v>
      </c>
      <c r="Z1369" s="273" t="s">
        <v>252</v>
      </c>
      <c r="AA1369" s="273" t="s">
        <v>515</v>
      </c>
      <c r="AB1369" s="274">
        <v>45017</v>
      </c>
      <c r="AC1369" s="273">
        <v>12080</v>
      </c>
      <c r="AD1369" s="273">
        <v>669</v>
      </c>
      <c r="AE1369" s="273">
        <v>7.0000000000000007E-2</v>
      </c>
      <c r="AF1369" s="273" t="s">
        <v>90</v>
      </c>
      <c r="AG1369" s="273" t="s">
        <v>872</v>
      </c>
      <c r="AH1369" s="273" t="s">
        <v>873</v>
      </c>
      <c r="AI1369" s="273" t="s">
        <v>199</v>
      </c>
      <c r="AJ1369" s="273" t="s">
        <v>200</v>
      </c>
      <c r="AK1369" s="273">
        <v>171014</v>
      </c>
      <c r="BV1369" s="279" t="s">
        <v>83</v>
      </c>
      <c r="BW1369" s="280" t="s">
        <v>63</v>
      </c>
      <c r="BX1369" s="280" t="s">
        <v>172</v>
      </c>
      <c r="BY1369" s="280" t="s">
        <v>211</v>
      </c>
      <c r="BZ1369" s="280" t="s">
        <v>151</v>
      </c>
      <c r="CA1369" s="280" t="s">
        <v>152</v>
      </c>
      <c r="CB1369" s="280" t="s">
        <v>161</v>
      </c>
      <c r="CC1369" s="280" t="s">
        <v>162</v>
      </c>
      <c r="CD1369" s="281">
        <v>11</v>
      </c>
      <c r="CE1369" s="277">
        <v>44986</v>
      </c>
      <c r="CF1369" s="280">
        <v>53.6</v>
      </c>
      <c r="CG1369" s="280" t="s">
        <v>90</v>
      </c>
      <c r="CH1369" s="280">
        <v>53.6</v>
      </c>
      <c r="CI1369" s="280" t="s">
        <v>80</v>
      </c>
      <c r="CJ1369" s="280"/>
      <c r="CK1369" s="280"/>
      <c r="CL1369" s="280"/>
      <c r="CM1369" s="280" t="s">
        <v>73</v>
      </c>
      <c r="CN1369" s="280">
        <v>3</v>
      </c>
    </row>
    <row r="1370" spans="4:92">
      <c r="D1370" s="273" t="s">
        <v>83</v>
      </c>
      <c r="E1370" s="273" t="s">
        <v>287</v>
      </c>
      <c r="F1370" s="273" t="s">
        <v>830</v>
      </c>
      <c r="G1370" s="273" t="s">
        <v>856</v>
      </c>
      <c r="H1370" s="274">
        <v>44927</v>
      </c>
      <c r="I1370" s="273">
        <v>11238</v>
      </c>
      <c r="J1370" s="273">
        <v>804</v>
      </c>
      <c r="K1370" s="273">
        <v>32511</v>
      </c>
      <c r="L1370" s="273" t="s">
        <v>66</v>
      </c>
      <c r="M1370" s="273">
        <v>26275.861537500001</v>
      </c>
      <c r="N1370" s="273" t="s">
        <v>115</v>
      </c>
      <c r="W1370" s="273">
        <v>139813</v>
      </c>
      <c r="X1370" s="273" t="s">
        <v>64</v>
      </c>
      <c r="Y1370" s="273" t="s">
        <v>63</v>
      </c>
      <c r="Z1370" s="273" t="s">
        <v>252</v>
      </c>
      <c r="AA1370" s="273" t="s">
        <v>515</v>
      </c>
      <c r="AB1370" s="274">
        <v>45200</v>
      </c>
      <c r="AC1370" s="273">
        <v>14126</v>
      </c>
      <c r="AD1370" s="273">
        <v>669</v>
      </c>
      <c r="AE1370" s="273">
        <v>0.18</v>
      </c>
      <c r="AF1370" s="273" t="s">
        <v>90</v>
      </c>
      <c r="AG1370" s="273" t="s">
        <v>819</v>
      </c>
      <c r="AH1370" s="273" t="s">
        <v>841</v>
      </c>
      <c r="AI1370" s="273" t="s">
        <v>199</v>
      </c>
      <c r="AJ1370" s="273" t="s">
        <v>200</v>
      </c>
      <c r="AK1370" s="273">
        <v>257940</v>
      </c>
      <c r="BV1370" s="336" t="s">
        <v>83</v>
      </c>
      <c r="BW1370" s="337" t="s">
        <v>63</v>
      </c>
      <c r="BX1370" s="337" t="s">
        <v>172</v>
      </c>
      <c r="BY1370" s="337" t="s">
        <v>211</v>
      </c>
      <c r="BZ1370" s="337" t="s">
        <v>151</v>
      </c>
      <c r="CA1370" s="337" t="s">
        <v>152</v>
      </c>
      <c r="CB1370" s="337" t="s">
        <v>153</v>
      </c>
      <c r="CC1370" s="337" t="s">
        <v>154</v>
      </c>
      <c r="CD1370" s="338">
        <v>10</v>
      </c>
      <c r="CE1370" s="335">
        <v>44986</v>
      </c>
      <c r="CF1370" s="337">
        <v>67</v>
      </c>
      <c r="CG1370" s="337" t="s">
        <v>90</v>
      </c>
      <c r="CH1370" s="337">
        <v>67</v>
      </c>
      <c r="CI1370" s="337" t="s">
        <v>80</v>
      </c>
      <c r="CJ1370" s="337"/>
      <c r="CK1370" s="337"/>
      <c r="CL1370" s="337"/>
      <c r="CM1370" s="337" t="s">
        <v>73</v>
      </c>
      <c r="CN1370" s="337">
        <v>3</v>
      </c>
    </row>
    <row r="1371" spans="4:92">
      <c r="D1371" s="273" t="s">
        <v>83</v>
      </c>
      <c r="E1371" s="273" t="s">
        <v>287</v>
      </c>
      <c r="F1371" s="273" t="s">
        <v>830</v>
      </c>
      <c r="G1371" s="273" t="s">
        <v>856</v>
      </c>
      <c r="H1371" s="274">
        <v>44927</v>
      </c>
      <c r="I1371" s="273">
        <v>11238</v>
      </c>
      <c r="J1371" s="273">
        <v>804</v>
      </c>
      <c r="K1371" s="273">
        <v>0</v>
      </c>
      <c r="L1371" s="273" t="s">
        <v>66</v>
      </c>
      <c r="N1371" s="273" t="s">
        <v>107</v>
      </c>
      <c r="W1371" s="273">
        <v>139814</v>
      </c>
      <c r="X1371" s="273" t="s">
        <v>64</v>
      </c>
      <c r="Y1371" s="273" t="s">
        <v>63</v>
      </c>
      <c r="Z1371" s="273" t="s">
        <v>252</v>
      </c>
      <c r="AA1371" s="273" t="s">
        <v>515</v>
      </c>
      <c r="AB1371" s="274">
        <v>45200</v>
      </c>
      <c r="AC1371" s="273">
        <v>14126</v>
      </c>
      <c r="AD1371" s="273">
        <v>669</v>
      </c>
      <c r="AE1371" s="273">
        <v>0</v>
      </c>
      <c r="AF1371" s="273" t="s">
        <v>90</v>
      </c>
      <c r="AG1371" s="273" t="s">
        <v>819</v>
      </c>
      <c r="AH1371" s="273" t="s">
        <v>855</v>
      </c>
      <c r="AI1371" s="273" t="s">
        <v>199</v>
      </c>
      <c r="AJ1371" s="273" t="s">
        <v>200</v>
      </c>
      <c r="AK1371" s="273">
        <v>257946</v>
      </c>
      <c r="BV1371" s="279" t="s">
        <v>83</v>
      </c>
      <c r="BW1371" s="280" t="s">
        <v>63</v>
      </c>
      <c r="BX1371" s="280" t="s">
        <v>172</v>
      </c>
      <c r="BY1371" s="280" t="s">
        <v>211</v>
      </c>
      <c r="BZ1371" s="280" t="s">
        <v>167</v>
      </c>
      <c r="CA1371" s="280" t="s">
        <v>168</v>
      </c>
      <c r="CB1371" s="280" t="s">
        <v>169</v>
      </c>
      <c r="CC1371" s="280" t="s">
        <v>170</v>
      </c>
      <c r="CD1371" s="281">
        <v>12</v>
      </c>
      <c r="CE1371" s="277">
        <v>44986</v>
      </c>
      <c r="CF1371" s="280">
        <v>0</v>
      </c>
      <c r="CG1371" s="280" t="s">
        <v>90</v>
      </c>
      <c r="CH1371" s="280">
        <v>0</v>
      </c>
      <c r="CI1371" s="280" t="s">
        <v>80</v>
      </c>
      <c r="CJ1371" s="280"/>
      <c r="CK1371" s="280"/>
      <c r="CL1371" s="280"/>
      <c r="CM1371" s="280" t="s">
        <v>73</v>
      </c>
      <c r="CN1371" s="280">
        <v>3</v>
      </c>
    </row>
    <row r="1372" spans="4:92">
      <c r="D1372" s="273" t="s">
        <v>83</v>
      </c>
      <c r="E1372" s="273" t="s">
        <v>287</v>
      </c>
      <c r="F1372" s="273" t="s">
        <v>830</v>
      </c>
      <c r="G1372" s="273" t="s">
        <v>856</v>
      </c>
      <c r="H1372" s="274">
        <v>44927</v>
      </c>
      <c r="I1372" s="273">
        <v>17160</v>
      </c>
      <c r="J1372" s="273">
        <v>804</v>
      </c>
      <c r="K1372" s="273">
        <v>276</v>
      </c>
      <c r="L1372" s="273" t="s">
        <v>1202</v>
      </c>
      <c r="M1372" s="273">
        <v>2161.7980499999999</v>
      </c>
      <c r="N1372" s="273" t="s">
        <v>1203</v>
      </c>
      <c r="P1372" s="273" t="s">
        <v>92</v>
      </c>
      <c r="Q1372" s="273" t="s">
        <v>1496</v>
      </c>
      <c r="R1372" s="273" t="s">
        <v>70</v>
      </c>
      <c r="S1372" s="273" t="s">
        <v>1521</v>
      </c>
      <c r="T1372" s="273" t="s">
        <v>1589</v>
      </c>
      <c r="U1372" s="273" t="s">
        <v>1523</v>
      </c>
      <c r="V1372" s="273" t="s">
        <v>1524</v>
      </c>
      <c r="W1372" s="273">
        <v>329058</v>
      </c>
      <c r="X1372" s="273" t="s">
        <v>64</v>
      </c>
      <c r="Y1372" s="273" t="s">
        <v>63</v>
      </c>
      <c r="Z1372" s="273" t="s">
        <v>252</v>
      </c>
      <c r="AA1372" s="273" t="s">
        <v>515</v>
      </c>
      <c r="AB1372" s="274">
        <v>45200</v>
      </c>
      <c r="AC1372" s="273">
        <v>14126</v>
      </c>
      <c r="AD1372" s="273">
        <v>669</v>
      </c>
      <c r="AE1372" s="273">
        <v>0</v>
      </c>
      <c r="AF1372" s="273" t="s">
        <v>90</v>
      </c>
      <c r="AG1372" s="273" t="s">
        <v>860</v>
      </c>
      <c r="AH1372" s="273" t="s">
        <v>861</v>
      </c>
      <c r="AI1372" s="273" t="s">
        <v>199</v>
      </c>
      <c r="AJ1372" s="273" t="s">
        <v>200</v>
      </c>
      <c r="AK1372" s="273">
        <v>257952</v>
      </c>
      <c r="BV1372" s="336" t="s">
        <v>83</v>
      </c>
      <c r="BW1372" s="337" t="s">
        <v>63</v>
      </c>
      <c r="BX1372" s="337" t="s">
        <v>172</v>
      </c>
      <c r="BY1372" s="337" t="s">
        <v>211</v>
      </c>
      <c r="BZ1372" s="337" t="s">
        <v>126</v>
      </c>
      <c r="CA1372" s="337" t="s">
        <v>127</v>
      </c>
      <c r="CB1372" s="337" t="s">
        <v>133</v>
      </c>
      <c r="CC1372" s="337" t="s">
        <v>134</v>
      </c>
      <c r="CD1372" s="338">
        <v>7</v>
      </c>
      <c r="CE1372" s="335">
        <v>44986</v>
      </c>
      <c r="CF1372" s="337"/>
      <c r="CG1372" s="337"/>
      <c r="CH1372" s="337"/>
      <c r="CI1372" s="337" t="s">
        <v>104</v>
      </c>
      <c r="CJ1372" s="337"/>
      <c r="CK1372" s="337"/>
      <c r="CL1372" s="337"/>
      <c r="CM1372" s="337" t="s">
        <v>73</v>
      </c>
      <c r="CN1372" s="337">
        <v>3</v>
      </c>
    </row>
    <row r="1373" spans="4:92">
      <c r="D1373" s="273" t="s">
        <v>83</v>
      </c>
      <c r="E1373" s="273" t="s">
        <v>287</v>
      </c>
      <c r="F1373" s="273" t="s">
        <v>830</v>
      </c>
      <c r="G1373" s="273" t="s">
        <v>856</v>
      </c>
      <c r="H1373" s="274">
        <v>44927</v>
      </c>
      <c r="I1373" s="273">
        <v>17160</v>
      </c>
      <c r="J1373" s="273">
        <v>804</v>
      </c>
      <c r="K1373" s="273">
        <v>67</v>
      </c>
      <c r="L1373" s="273" t="s">
        <v>1202</v>
      </c>
      <c r="M1373" s="273">
        <v>353.7294</v>
      </c>
      <c r="N1373" s="273" t="s">
        <v>1203</v>
      </c>
      <c r="P1373" s="273" t="s">
        <v>1204</v>
      </c>
      <c r="Q1373" s="273" t="s">
        <v>1496</v>
      </c>
      <c r="R1373" s="273" t="s">
        <v>70</v>
      </c>
      <c r="S1373" s="273" t="s">
        <v>1521</v>
      </c>
      <c r="T1373" s="273" t="s">
        <v>1684</v>
      </c>
      <c r="U1373" s="273" t="s">
        <v>1684</v>
      </c>
      <c r="V1373" s="273" t="s">
        <v>1684</v>
      </c>
      <c r="W1373" s="273">
        <v>337114</v>
      </c>
      <c r="X1373" s="273" t="s">
        <v>64</v>
      </c>
      <c r="Y1373" s="273" t="s">
        <v>63</v>
      </c>
      <c r="Z1373" s="273" t="s">
        <v>252</v>
      </c>
      <c r="AA1373" s="273" t="s">
        <v>515</v>
      </c>
      <c r="AB1373" s="274">
        <v>45200</v>
      </c>
      <c r="AC1373" s="273">
        <v>14126</v>
      </c>
      <c r="AD1373" s="273">
        <v>669</v>
      </c>
      <c r="AE1373" s="273">
        <v>0</v>
      </c>
      <c r="AF1373" s="273" t="s">
        <v>90</v>
      </c>
      <c r="AG1373" s="273" t="s">
        <v>867</v>
      </c>
      <c r="AH1373" s="273" t="s">
        <v>868</v>
      </c>
      <c r="AI1373" s="273" t="s">
        <v>199</v>
      </c>
      <c r="AJ1373" s="273" t="s">
        <v>214</v>
      </c>
      <c r="AK1373" s="273">
        <v>257958</v>
      </c>
      <c r="BV1373" s="279" t="s">
        <v>83</v>
      </c>
      <c r="BW1373" s="280" t="s">
        <v>63</v>
      </c>
      <c r="BX1373" s="280" t="s">
        <v>172</v>
      </c>
      <c r="BY1373" s="280" t="s">
        <v>211</v>
      </c>
      <c r="BZ1373" s="280" t="s">
        <v>138</v>
      </c>
      <c r="CA1373" s="280" t="s">
        <v>139</v>
      </c>
      <c r="CB1373" s="280" t="s">
        <v>140</v>
      </c>
      <c r="CC1373" s="280" t="s">
        <v>141</v>
      </c>
      <c r="CD1373" s="281">
        <v>9</v>
      </c>
      <c r="CE1373" s="277">
        <v>44986</v>
      </c>
      <c r="CF1373" s="280">
        <v>0</v>
      </c>
      <c r="CG1373" s="280" t="s">
        <v>90</v>
      </c>
      <c r="CH1373" s="280">
        <v>0</v>
      </c>
      <c r="CI1373" s="280" t="s">
        <v>80</v>
      </c>
      <c r="CJ1373" s="280"/>
      <c r="CK1373" s="280"/>
      <c r="CL1373" s="280"/>
      <c r="CM1373" s="280" t="s">
        <v>73</v>
      </c>
      <c r="CN1373" s="280">
        <v>3</v>
      </c>
    </row>
    <row r="1374" spans="4:92">
      <c r="D1374" s="273" t="s">
        <v>83</v>
      </c>
      <c r="E1374" s="273" t="s">
        <v>287</v>
      </c>
      <c r="F1374" s="273" t="s">
        <v>830</v>
      </c>
      <c r="G1374" s="273" t="s">
        <v>856</v>
      </c>
      <c r="H1374" s="274">
        <v>44958</v>
      </c>
      <c r="I1374" s="273">
        <v>11400</v>
      </c>
      <c r="J1374" s="273">
        <v>804</v>
      </c>
      <c r="K1374" s="273">
        <v>1577.4</v>
      </c>
      <c r="L1374" s="273" t="s">
        <v>66</v>
      </c>
      <c r="M1374" s="273">
        <v>0</v>
      </c>
      <c r="N1374" s="273" t="s">
        <v>1010</v>
      </c>
      <c r="O1374" s="273">
        <v>0</v>
      </c>
      <c r="P1374" s="273" t="s">
        <v>1011</v>
      </c>
      <c r="Q1374" s="273" t="s">
        <v>1188</v>
      </c>
      <c r="R1374" s="273" t="s">
        <v>1342</v>
      </c>
      <c r="S1374" s="273" t="s">
        <v>1682</v>
      </c>
      <c r="U1374" s="273" t="s">
        <v>1682</v>
      </c>
      <c r="V1374" s="273" t="s">
        <v>1683</v>
      </c>
      <c r="W1374" s="273">
        <v>174029</v>
      </c>
      <c r="X1374" s="273" t="s">
        <v>64</v>
      </c>
      <c r="Y1374" s="273" t="s">
        <v>63</v>
      </c>
      <c r="Z1374" s="273" t="s">
        <v>252</v>
      </c>
      <c r="AA1374" s="273" t="s">
        <v>515</v>
      </c>
      <c r="AB1374" s="274">
        <v>45200</v>
      </c>
      <c r="AC1374" s="273">
        <v>14126</v>
      </c>
      <c r="AD1374" s="273">
        <v>669</v>
      </c>
      <c r="AE1374" s="273">
        <v>0.17</v>
      </c>
      <c r="AF1374" s="273" t="s">
        <v>90</v>
      </c>
      <c r="AG1374" s="273" t="s">
        <v>872</v>
      </c>
      <c r="AH1374" s="273" t="s">
        <v>873</v>
      </c>
      <c r="AI1374" s="273" t="s">
        <v>199</v>
      </c>
      <c r="AJ1374" s="273" t="s">
        <v>200</v>
      </c>
      <c r="AK1374" s="273">
        <v>257964</v>
      </c>
      <c r="BV1374" s="336" t="s">
        <v>83</v>
      </c>
      <c r="BW1374" s="337" t="s">
        <v>63</v>
      </c>
      <c r="BX1374" s="337" t="s">
        <v>172</v>
      </c>
      <c r="BY1374" s="337" t="s">
        <v>211</v>
      </c>
      <c r="BZ1374" s="337" t="s">
        <v>126</v>
      </c>
      <c r="CA1374" s="337" t="s">
        <v>127</v>
      </c>
      <c r="CB1374" s="337" t="s">
        <v>128</v>
      </c>
      <c r="CC1374" s="337" t="s">
        <v>129</v>
      </c>
      <c r="CD1374" s="338">
        <v>6</v>
      </c>
      <c r="CE1374" s="335">
        <v>44986</v>
      </c>
      <c r="CF1374" s="337"/>
      <c r="CG1374" s="337"/>
      <c r="CH1374" s="337"/>
      <c r="CI1374" s="337" t="s">
        <v>80</v>
      </c>
      <c r="CJ1374" s="337"/>
      <c r="CK1374" s="337"/>
      <c r="CL1374" s="337"/>
      <c r="CM1374" s="337" t="s">
        <v>73</v>
      </c>
      <c r="CN1374" s="337">
        <v>3</v>
      </c>
    </row>
    <row r="1375" spans="4:92">
      <c r="D1375" s="273" t="s">
        <v>83</v>
      </c>
      <c r="E1375" s="273" t="s">
        <v>287</v>
      </c>
      <c r="F1375" s="273" t="s">
        <v>830</v>
      </c>
      <c r="G1375" s="273" t="s">
        <v>856</v>
      </c>
      <c r="H1375" s="274">
        <v>44958</v>
      </c>
      <c r="I1375" s="273">
        <v>11400</v>
      </c>
      <c r="J1375" s="273">
        <v>804</v>
      </c>
      <c r="K1375" s="273">
        <v>27521</v>
      </c>
      <c r="L1375" s="273" t="s">
        <v>66</v>
      </c>
      <c r="M1375" s="273">
        <v>21278.528129999999</v>
      </c>
      <c r="N1375" s="273" t="s">
        <v>115</v>
      </c>
      <c r="W1375" s="273">
        <v>174027</v>
      </c>
      <c r="X1375" s="273" t="s">
        <v>64</v>
      </c>
      <c r="Y1375" s="273" t="s">
        <v>63</v>
      </c>
      <c r="Z1375" s="273" t="s">
        <v>252</v>
      </c>
      <c r="AA1375" s="273" t="s">
        <v>515</v>
      </c>
      <c r="AB1375" s="274">
        <v>45200</v>
      </c>
      <c r="AC1375" s="273">
        <v>14126</v>
      </c>
      <c r="AD1375" s="273">
        <v>669</v>
      </c>
      <c r="AE1375" s="273">
        <v>0.17</v>
      </c>
      <c r="AF1375" s="273" t="s">
        <v>90</v>
      </c>
      <c r="AG1375" s="273" t="s">
        <v>876</v>
      </c>
      <c r="AH1375" s="273" t="s">
        <v>877</v>
      </c>
      <c r="AI1375" s="273" t="s">
        <v>199</v>
      </c>
      <c r="AJ1375" s="273" t="s">
        <v>200</v>
      </c>
      <c r="AK1375" s="273">
        <v>257970</v>
      </c>
      <c r="BV1375" s="279" t="s">
        <v>83</v>
      </c>
      <c r="BW1375" s="280" t="s">
        <v>63</v>
      </c>
      <c r="BX1375" s="280" t="s">
        <v>172</v>
      </c>
      <c r="BY1375" s="280" t="s">
        <v>211</v>
      </c>
      <c r="BZ1375" s="280" t="s">
        <v>110</v>
      </c>
      <c r="CA1375" s="280" t="s">
        <v>111</v>
      </c>
      <c r="CB1375" s="280" t="s">
        <v>117</v>
      </c>
      <c r="CC1375" s="280" t="s">
        <v>118</v>
      </c>
      <c r="CD1375" s="281">
        <v>5</v>
      </c>
      <c r="CE1375" s="277">
        <v>44986</v>
      </c>
      <c r="CF1375" s="280"/>
      <c r="CG1375" s="280"/>
      <c r="CH1375" s="280"/>
      <c r="CI1375" s="280" t="s">
        <v>104</v>
      </c>
      <c r="CJ1375" s="280"/>
      <c r="CK1375" s="280"/>
      <c r="CL1375" s="280"/>
      <c r="CM1375" s="280" t="s">
        <v>73</v>
      </c>
      <c r="CN1375" s="280">
        <v>3</v>
      </c>
    </row>
    <row r="1376" spans="4:92">
      <c r="D1376" s="273" t="s">
        <v>83</v>
      </c>
      <c r="E1376" s="273" t="s">
        <v>287</v>
      </c>
      <c r="F1376" s="273" t="s">
        <v>830</v>
      </c>
      <c r="G1376" s="273" t="s">
        <v>856</v>
      </c>
      <c r="H1376" s="274">
        <v>44958</v>
      </c>
      <c r="I1376" s="273">
        <v>11400</v>
      </c>
      <c r="J1376" s="273">
        <v>804</v>
      </c>
      <c r="K1376" s="273">
        <v>0</v>
      </c>
      <c r="L1376" s="273" t="s">
        <v>66</v>
      </c>
      <c r="N1376" s="273" t="s">
        <v>107</v>
      </c>
      <c r="W1376" s="273">
        <v>174028</v>
      </c>
      <c r="X1376" s="273" t="s">
        <v>64</v>
      </c>
      <c r="Y1376" s="273" t="s">
        <v>63</v>
      </c>
      <c r="Z1376" s="273" t="s">
        <v>252</v>
      </c>
      <c r="AA1376" s="273" t="s">
        <v>515</v>
      </c>
      <c r="AB1376" s="274">
        <v>45200</v>
      </c>
      <c r="AC1376" s="273">
        <v>14126</v>
      </c>
      <c r="AD1376" s="273">
        <v>669</v>
      </c>
      <c r="AE1376" s="273">
        <v>0</v>
      </c>
      <c r="AF1376" s="273" t="s">
        <v>90</v>
      </c>
      <c r="AG1376" s="273" t="s">
        <v>879</v>
      </c>
      <c r="AH1376" s="273" t="s">
        <v>880</v>
      </c>
      <c r="AI1376" s="273" t="s">
        <v>123</v>
      </c>
      <c r="AJ1376" s="273" t="s">
        <v>214</v>
      </c>
      <c r="AK1376" s="273">
        <v>257976</v>
      </c>
      <c r="BV1376" s="336" t="s">
        <v>83</v>
      </c>
      <c r="BW1376" s="337" t="s">
        <v>63</v>
      </c>
      <c r="BX1376" s="337" t="s">
        <v>84</v>
      </c>
      <c r="BY1376" s="337" t="s">
        <v>85</v>
      </c>
      <c r="BZ1376" s="337" t="s">
        <v>151</v>
      </c>
      <c r="CA1376" s="337" t="s">
        <v>152</v>
      </c>
      <c r="CB1376" s="337" t="s">
        <v>161</v>
      </c>
      <c r="CC1376" s="337" t="s">
        <v>162</v>
      </c>
      <c r="CD1376" s="338">
        <v>11</v>
      </c>
      <c r="CE1376" s="335">
        <v>44958</v>
      </c>
      <c r="CF1376" s="337">
        <v>0</v>
      </c>
      <c r="CG1376" s="337" t="s">
        <v>90</v>
      </c>
      <c r="CH1376" s="337">
        <v>0</v>
      </c>
      <c r="CI1376" s="337" t="s">
        <v>80</v>
      </c>
      <c r="CJ1376" s="337"/>
      <c r="CK1376" s="337"/>
      <c r="CL1376" s="337" t="s">
        <v>122</v>
      </c>
      <c r="CM1376" s="337" t="s">
        <v>73</v>
      </c>
      <c r="CN1376" s="337">
        <v>3</v>
      </c>
    </row>
    <row r="1377" spans="4:92">
      <c r="D1377" s="273" t="s">
        <v>64</v>
      </c>
      <c r="E1377" s="273" t="s">
        <v>75</v>
      </c>
      <c r="F1377" s="273" t="s">
        <v>79</v>
      </c>
      <c r="G1377" s="273" t="s">
        <v>79</v>
      </c>
      <c r="H1377" s="274">
        <v>45108</v>
      </c>
      <c r="I1377" s="273">
        <v>12726</v>
      </c>
      <c r="J1377" s="273">
        <v>36</v>
      </c>
      <c r="K1377" s="273">
        <v>604019</v>
      </c>
      <c r="L1377" s="273" t="s">
        <v>66</v>
      </c>
      <c r="M1377" s="273">
        <v>0</v>
      </c>
      <c r="N1377" s="273" t="s">
        <v>1010</v>
      </c>
      <c r="O1377" s="273">
        <v>0</v>
      </c>
      <c r="P1377" s="273" t="s">
        <v>1011</v>
      </c>
      <c r="Q1377" s="273" t="s">
        <v>1188</v>
      </c>
      <c r="R1377" s="273" t="s">
        <v>1013</v>
      </c>
      <c r="S1377" s="273" t="s">
        <v>1609</v>
      </c>
      <c r="U1377" s="273" t="s">
        <v>73</v>
      </c>
      <c r="V1377" s="273" t="s">
        <v>1610</v>
      </c>
      <c r="W1377" s="273">
        <v>264756</v>
      </c>
      <c r="X1377" s="273" t="s">
        <v>64</v>
      </c>
      <c r="Y1377" s="273" t="s">
        <v>63</v>
      </c>
      <c r="Z1377" s="273" t="s">
        <v>252</v>
      </c>
      <c r="AA1377" s="273" t="s">
        <v>515</v>
      </c>
      <c r="AB1377" s="274">
        <v>45200</v>
      </c>
      <c r="AC1377" s="273">
        <v>14126</v>
      </c>
      <c r="AD1377" s="273">
        <v>669</v>
      </c>
      <c r="AE1377" s="273">
        <v>0.376</v>
      </c>
      <c r="AF1377" s="273" t="s">
        <v>90</v>
      </c>
      <c r="AG1377" s="273" t="s">
        <v>882</v>
      </c>
      <c r="AH1377" s="273" t="s">
        <v>658</v>
      </c>
      <c r="AI1377" s="273" t="s">
        <v>123</v>
      </c>
      <c r="AJ1377" s="273" t="s">
        <v>214</v>
      </c>
      <c r="AK1377" s="273">
        <v>257982</v>
      </c>
      <c r="BV1377" s="279" t="s">
        <v>83</v>
      </c>
      <c r="BW1377" s="280" t="s">
        <v>63</v>
      </c>
      <c r="BX1377" s="280" t="s">
        <v>84</v>
      </c>
      <c r="BY1377" s="280" t="s">
        <v>85</v>
      </c>
      <c r="BZ1377" s="280" t="s">
        <v>138</v>
      </c>
      <c r="CA1377" s="280" t="s">
        <v>139</v>
      </c>
      <c r="CB1377" s="280" t="s">
        <v>140</v>
      </c>
      <c r="CC1377" s="280" t="s">
        <v>141</v>
      </c>
      <c r="CD1377" s="281">
        <v>9</v>
      </c>
      <c r="CE1377" s="277">
        <v>44958</v>
      </c>
      <c r="CF1377" s="280">
        <v>0</v>
      </c>
      <c r="CG1377" s="280" t="s">
        <v>90</v>
      </c>
      <c r="CH1377" s="280">
        <v>0</v>
      </c>
      <c r="CI1377" s="280" t="s">
        <v>80</v>
      </c>
      <c r="CJ1377" s="280"/>
      <c r="CK1377" s="280"/>
      <c r="CL1377" s="280"/>
      <c r="CM1377" s="280" t="s">
        <v>73</v>
      </c>
      <c r="CN1377" s="280">
        <v>3</v>
      </c>
    </row>
    <row r="1378" spans="4:92">
      <c r="D1378" s="273" t="s">
        <v>64</v>
      </c>
      <c r="E1378" s="273" t="s">
        <v>75</v>
      </c>
      <c r="F1378" s="273" t="s">
        <v>79</v>
      </c>
      <c r="G1378" s="273" t="s">
        <v>79</v>
      </c>
      <c r="H1378" s="274">
        <v>45108</v>
      </c>
      <c r="I1378" s="273">
        <v>12726</v>
      </c>
      <c r="J1378" s="273">
        <v>36</v>
      </c>
      <c r="K1378" s="273">
        <v>144010</v>
      </c>
      <c r="L1378" s="273" t="s">
        <v>66</v>
      </c>
      <c r="M1378" s="273">
        <v>15496.825000000001</v>
      </c>
      <c r="N1378" s="273" t="s">
        <v>67</v>
      </c>
      <c r="P1378" s="273" t="s">
        <v>1011</v>
      </c>
      <c r="Q1378" s="273" t="s">
        <v>1611</v>
      </c>
      <c r="R1378" s="273" t="s">
        <v>1013</v>
      </c>
      <c r="S1378" s="273" t="s">
        <v>1612</v>
      </c>
      <c r="T1378" s="273" t="s">
        <v>1612</v>
      </c>
      <c r="U1378" s="273" t="s">
        <v>73</v>
      </c>
      <c r="V1378" s="273" t="s">
        <v>1610</v>
      </c>
      <c r="W1378" s="273">
        <v>264773</v>
      </c>
      <c r="X1378" s="273" t="s">
        <v>64</v>
      </c>
      <c r="Y1378" s="273" t="s">
        <v>63</v>
      </c>
      <c r="Z1378" s="273" t="s">
        <v>252</v>
      </c>
      <c r="AA1378" s="273" t="s">
        <v>515</v>
      </c>
      <c r="AB1378" s="274">
        <v>45200</v>
      </c>
      <c r="AC1378" s="273">
        <v>14126</v>
      </c>
      <c r="AD1378" s="273">
        <v>669</v>
      </c>
      <c r="AE1378" s="273">
        <v>0.35</v>
      </c>
      <c r="AF1378" s="273" t="s">
        <v>90</v>
      </c>
      <c r="AG1378" s="273" t="s">
        <v>884</v>
      </c>
      <c r="AH1378" s="273" t="s">
        <v>885</v>
      </c>
      <c r="AI1378" s="273" t="s">
        <v>123</v>
      </c>
      <c r="AJ1378" s="273" t="s">
        <v>200</v>
      </c>
      <c r="AK1378" s="273">
        <v>257988</v>
      </c>
      <c r="BV1378" s="336" t="s">
        <v>83</v>
      </c>
      <c r="BW1378" s="337" t="s">
        <v>63</v>
      </c>
      <c r="BX1378" s="337" t="s">
        <v>84</v>
      </c>
      <c r="BY1378" s="337" t="s">
        <v>85</v>
      </c>
      <c r="BZ1378" s="337" t="s">
        <v>126</v>
      </c>
      <c r="CA1378" s="337" t="s">
        <v>127</v>
      </c>
      <c r="CB1378" s="337" t="s">
        <v>133</v>
      </c>
      <c r="CC1378" s="337" t="s">
        <v>134</v>
      </c>
      <c r="CD1378" s="338">
        <v>7</v>
      </c>
      <c r="CE1378" s="335">
        <v>44958</v>
      </c>
      <c r="CF1378" s="337"/>
      <c r="CG1378" s="337"/>
      <c r="CH1378" s="337"/>
      <c r="CI1378" s="337" t="s">
        <v>104</v>
      </c>
      <c r="CJ1378" s="337"/>
      <c r="CK1378" s="337"/>
      <c r="CL1378" s="337"/>
      <c r="CM1378" s="337" t="s">
        <v>73</v>
      </c>
      <c r="CN1378" s="337">
        <v>3</v>
      </c>
    </row>
    <row r="1379" spans="4:92">
      <c r="D1379" s="273" t="s">
        <v>64</v>
      </c>
      <c r="E1379" s="273" t="s">
        <v>75</v>
      </c>
      <c r="F1379" s="273" t="s">
        <v>79</v>
      </c>
      <c r="G1379" s="273" t="s">
        <v>79</v>
      </c>
      <c r="H1379" s="274">
        <v>45108</v>
      </c>
      <c r="I1379" s="273">
        <v>12726</v>
      </c>
      <c r="J1379" s="273">
        <v>36</v>
      </c>
      <c r="K1379" s="273">
        <v>11485000</v>
      </c>
      <c r="L1379" s="273" t="s">
        <v>66</v>
      </c>
      <c r="M1379" s="273">
        <v>1205050.9312499999</v>
      </c>
      <c r="N1379" s="273" t="s">
        <v>964</v>
      </c>
      <c r="P1379" s="273" t="s">
        <v>92</v>
      </c>
      <c r="Q1379" s="273" t="s">
        <v>1001</v>
      </c>
      <c r="R1379" s="273" t="s">
        <v>70</v>
      </c>
      <c r="S1379" s="273" t="s">
        <v>1613</v>
      </c>
      <c r="T1379" s="273" t="s">
        <v>1614</v>
      </c>
      <c r="U1379" s="273" t="s">
        <v>73</v>
      </c>
      <c r="V1379" s="273" t="s">
        <v>1615</v>
      </c>
      <c r="W1379" s="273">
        <v>264789</v>
      </c>
      <c r="X1379" s="273" t="s">
        <v>64</v>
      </c>
      <c r="Y1379" s="273" t="s">
        <v>63</v>
      </c>
      <c r="Z1379" s="273" t="s">
        <v>252</v>
      </c>
      <c r="AA1379" s="273" t="s">
        <v>515</v>
      </c>
      <c r="AB1379" s="274">
        <v>45200</v>
      </c>
      <c r="AC1379" s="273">
        <v>14126</v>
      </c>
      <c r="AD1379" s="273">
        <v>669</v>
      </c>
      <c r="AE1379" s="273">
        <v>0.16</v>
      </c>
      <c r="AF1379" s="273" t="s">
        <v>90</v>
      </c>
      <c r="AG1379" s="273" t="s">
        <v>887</v>
      </c>
      <c r="AH1379" s="273" t="s">
        <v>888</v>
      </c>
      <c r="AI1379" s="273" t="s">
        <v>123</v>
      </c>
      <c r="AJ1379" s="273" t="s">
        <v>200</v>
      </c>
      <c r="AK1379" s="273">
        <v>257994</v>
      </c>
      <c r="BV1379" s="279" t="s">
        <v>83</v>
      </c>
      <c r="BW1379" s="280" t="s">
        <v>63</v>
      </c>
      <c r="BX1379" s="280" t="s">
        <v>84</v>
      </c>
      <c r="BY1379" s="280" t="s">
        <v>85</v>
      </c>
      <c r="BZ1379" s="280" t="s">
        <v>126</v>
      </c>
      <c r="CA1379" s="280" t="s">
        <v>127</v>
      </c>
      <c r="CB1379" s="280" t="s">
        <v>128</v>
      </c>
      <c r="CC1379" s="280" t="s">
        <v>129</v>
      </c>
      <c r="CD1379" s="281">
        <v>6</v>
      </c>
      <c r="CE1379" s="277">
        <v>44958</v>
      </c>
      <c r="CF1379" s="280"/>
      <c r="CG1379" s="280"/>
      <c r="CH1379" s="280"/>
      <c r="CI1379" s="280" t="s">
        <v>80</v>
      </c>
      <c r="CJ1379" s="280"/>
      <c r="CK1379" s="280"/>
      <c r="CL1379" s="280"/>
      <c r="CM1379" s="280" t="s">
        <v>73</v>
      </c>
      <c r="CN1379" s="280">
        <v>3</v>
      </c>
    </row>
    <row r="1380" spans="4:92">
      <c r="D1380" s="273" t="s">
        <v>64</v>
      </c>
      <c r="E1380" s="273" t="s">
        <v>75</v>
      </c>
      <c r="F1380" s="273" t="s">
        <v>79</v>
      </c>
      <c r="G1380" s="273" t="s">
        <v>79</v>
      </c>
      <c r="H1380" s="274">
        <v>45108</v>
      </c>
      <c r="I1380" s="273">
        <v>12726</v>
      </c>
      <c r="J1380" s="273">
        <v>36</v>
      </c>
      <c r="K1380" s="273">
        <v>0</v>
      </c>
      <c r="L1380" s="273" t="s">
        <v>66</v>
      </c>
      <c r="N1380" s="273" t="s">
        <v>107</v>
      </c>
      <c r="W1380" s="273">
        <v>264755</v>
      </c>
      <c r="X1380" s="273" t="s">
        <v>64</v>
      </c>
      <c r="Y1380" s="273" t="s">
        <v>63</v>
      </c>
      <c r="Z1380" s="273" t="s">
        <v>252</v>
      </c>
      <c r="AA1380" s="273" t="s">
        <v>515</v>
      </c>
      <c r="AB1380" s="274">
        <v>45200</v>
      </c>
      <c r="AC1380" s="273">
        <v>14126</v>
      </c>
      <c r="AD1380" s="273">
        <v>669</v>
      </c>
      <c r="AE1380" s="273">
        <v>0.15</v>
      </c>
      <c r="AF1380" s="273" t="s">
        <v>90</v>
      </c>
      <c r="AG1380" s="273" t="s">
        <v>795</v>
      </c>
      <c r="AH1380" s="273" t="s">
        <v>796</v>
      </c>
      <c r="AI1380" s="273" t="s">
        <v>123</v>
      </c>
      <c r="AJ1380" s="273" t="s">
        <v>200</v>
      </c>
      <c r="AK1380" s="273">
        <v>258000</v>
      </c>
      <c r="BV1380" s="336" t="s">
        <v>83</v>
      </c>
      <c r="BW1380" s="337" t="s">
        <v>63</v>
      </c>
      <c r="BX1380" s="337" t="s">
        <v>84</v>
      </c>
      <c r="BY1380" s="337" t="s">
        <v>85</v>
      </c>
      <c r="BZ1380" s="337" t="s">
        <v>110</v>
      </c>
      <c r="CA1380" s="337" t="s">
        <v>111</v>
      </c>
      <c r="CB1380" s="337" t="s">
        <v>117</v>
      </c>
      <c r="CC1380" s="337" t="s">
        <v>118</v>
      </c>
      <c r="CD1380" s="338">
        <v>5</v>
      </c>
      <c r="CE1380" s="335">
        <v>44958</v>
      </c>
      <c r="CF1380" s="337"/>
      <c r="CG1380" s="337"/>
      <c r="CH1380" s="337"/>
      <c r="CI1380" s="337" t="s">
        <v>104</v>
      </c>
      <c r="CJ1380" s="337"/>
      <c r="CK1380" s="337"/>
      <c r="CL1380" s="337"/>
      <c r="CM1380" s="337" t="s">
        <v>73</v>
      </c>
      <c r="CN1380" s="337">
        <v>3</v>
      </c>
    </row>
    <row r="1381" spans="4:92">
      <c r="D1381" s="273" t="s">
        <v>64</v>
      </c>
      <c r="E1381" s="273" t="s">
        <v>75</v>
      </c>
      <c r="F1381" s="273" t="s">
        <v>79</v>
      </c>
      <c r="G1381" s="273" t="s">
        <v>79</v>
      </c>
      <c r="H1381" s="274">
        <v>45108</v>
      </c>
      <c r="I1381" s="273">
        <v>12726</v>
      </c>
      <c r="J1381" s="273">
        <v>36</v>
      </c>
      <c r="K1381" s="273">
        <v>3304744</v>
      </c>
      <c r="L1381" s="273" t="s">
        <v>66</v>
      </c>
      <c r="M1381" s="273">
        <v>325772.57500000001</v>
      </c>
      <c r="N1381" s="273" t="s">
        <v>115</v>
      </c>
      <c r="W1381" s="273">
        <v>264754</v>
      </c>
      <c r="X1381" s="273" t="s">
        <v>64</v>
      </c>
      <c r="Y1381" s="273" t="s">
        <v>63</v>
      </c>
      <c r="Z1381" s="273" t="s">
        <v>252</v>
      </c>
      <c r="AA1381" s="273" t="s">
        <v>515</v>
      </c>
      <c r="AB1381" s="274">
        <v>45200</v>
      </c>
      <c r="AC1381" s="273">
        <v>14126</v>
      </c>
      <c r="AD1381" s="273">
        <v>669</v>
      </c>
      <c r="AE1381" s="273">
        <v>0.61</v>
      </c>
      <c r="AF1381" s="273" t="s">
        <v>90</v>
      </c>
      <c r="AG1381" s="273" t="s">
        <v>798</v>
      </c>
      <c r="AH1381" s="273" t="s">
        <v>799</v>
      </c>
      <c r="AI1381" s="273" t="s">
        <v>123</v>
      </c>
      <c r="AJ1381" s="273" t="s">
        <v>200</v>
      </c>
      <c r="AK1381" s="273">
        <v>258006</v>
      </c>
      <c r="BV1381" s="279" t="s">
        <v>83</v>
      </c>
      <c r="BW1381" s="280" t="s">
        <v>63</v>
      </c>
      <c r="BX1381" s="280" t="s">
        <v>84</v>
      </c>
      <c r="BY1381" s="280" t="s">
        <v>85</v>
      </c>
      <c r="BZ1381" s="280" t="s">
        <v>110</v>
      </c>
      <c r="CA1381" s="280" t="s">
        <v>111</v>
      </c>
      <c r="CB1381" s="280" t="s">
        <v>112</v>
      </c>
      <c r="CC1381" s="280" t="s">
        <v>113</v>
      </c>
      <c r="CD1381" s="281">
        <v>4</v>
      </c>
      <c r="CE1381" s="277">
        <v>44958</v>
      </c>
      <c r="CF1381" s="280"/>
      <c r="CG1381" s="280"/>
      <c r="CH1381" s="280"/>
      <c r="CI1381" s="280" t="s">
        <v>80</v>
      </c>
      <c r="CJ1381" s="280"/>
      <c r="CK1381" s="280"/>
      <c r="CL1381" s="280"/>
      <c r="CM1381" s="280" t="s">
        <v>73</v>
      </c>
      <c r="CN1381" s="280">
        <v>3</v>
      </c>
    </row>
    <row r="1382" spans="4:92">
      <c r="D1382" s="273" t="s">
        <v>64</v>
      </c>
      <c r="E1382" s="273" t="s">
        <v>75</v>
      </c>
      <c r="F1382" s="273" t="s">
        <v>79</v>
      </c>
      <c r="G1382" s="273" t="s">
        <v>79</v>
      </c>
      <c r="H1382" s="274">
        <v>45139</v>
      </c>
      <c r="I1382" s="273">
        <v>13401</v>
      </c>
      <c r="J1382" s="273">
        <v>36</v>
      </c>
      <c r="K1382" s="273">
        <v>721593</v>
      </c>
      <c r="L1382" s="273" t="s">
        <v>66</v>
      </c>
      <c r="M1382" s="273">
        <v>0</v>
      </c>
      <c r="N1382" s="273" t="s">
        <v>1010</v>
      </c>
      <c r="O1382" s="273">
        <v>0</v>
      </c>
      <c r="P1382" s="273" t="s">
        <v>1011</v>
      </c>
      <c r="Q1382" s="273" t="s">
        <v>1188</v>
      </c>
      <c r="R1382" s="273" t="s">
        <v>1013</v>
      </c>
      <c r="S1382" s="273" t="s">
        <v>1609</v>
      </c>
      <c r="U1382" s="273" t="s">
        <v>73</v>
      </c>
      <c r="V1382" s="273" t="s">
        <v>1610</v>
      </c>
      <c r="W1382" s="273">
        <v>264819</v>
      </c>
      <c r="X1382" s="273" t="s">
        <v>64</v>
      </c>
      <c r="Y1382" s="273" t="s">
        <v>63</v>
      </c>
      <c r="Z1382" s="273" t="s">
        <v>252</v>
      </c>
      <c r="AA1382" s="273" t="s">
        <v>515</v>
      </c>
      <c r="AB1382" s="274">
        <v>45200</v>
      </c>
      <c r="AC1382" s="273">
        <v>14126</v>
      </c>
      <c r="AD1382" s="273">
        <v>669</v>
      </c>
      <c r="AE1382" s="273">
        <v>0</v>
      </c>
      <c r="AF1382" s="273" t="s">
        <v>90</v>
      </c>
      <c r="AG1382" s="273" t="s">
        <v>801</v>
      </c>
      <c r="AH1382" s="273" t="s">
        <v>802</v>
      </c>
      <c r="AI1382" s="273" t="s">
        <v>199</v>
      </c>
      <c r="AJ1382" s="273" t="s">
        <v>627</v>
      </c>
      <c r="AK1382" s="273">
        <v>258011</v>
      </c>
      <c r="BV1382" s="336" t="s">
        <v>83</v>
      </c>
      <c r="BW1382" s="337" t="s">
        <v>63</v>
      </c>
      <c r="BX1382" s="337" t="s">
        <v>84</v>
      </c>
      <c r="BY1382" s="337" t="s">
        <v>85</v>
      </c>
      <c r="BZ1382" s="337" t="s">
        <v>86</v>
      </c>
      <c r="CA1382" s="337" t="s">
        <v>87</v>
      </c>
      <c r="CB1382" s="337" t="s">
        <v>101</v>
      </c>
      <c r="CC1382" s="337" t="s">
        <v>102</v>
      </c>
      <c r="CD1382" s="338">
        <v>4</v>
      </c>
      <c r="CE1382" s="335">
        <v>44958</v>
      </c>
      <c r="CF1382" s="337">
        <v>0</v>
      </c>
      <c r="CG1382" s="337" t="s">
        <v>103</v>
      </c>
      <c r="CH1382" s="337">
        <v>0</v>
      </c>
      <c r="CI1382" s="337" t="s">
        <v>104</v>
      </c>
      <c r="CJ1382" s="337"/>
      <c r="CK1382" s="337"/>
      <c r="CL1382" s="337"/>
      <c r="CM1382" s="337" t="s">
        <v>73</v>
      </c>
      <c r="CN1382" s="337">
        <v>3</v>
      </c>
    </row>
    <row r="1383" spans="4:92">
      <c r="D1383" s="273" t="s">
        <v>64</v>
      </c>
      <c r="E1383" s="273" t="s">
        <v>75</v>
      </c>
      <c r="F1383" s="273" t="s">
        <v>79</v>
      </c>
      <c r="G1383" s="273" t="s">
        <v>79</v>
      </c>
      <c r="H1383" s="274">
        <v>45139</v>
      </c>
      <c r="I1383" s="273">
        <v>13401</v>
      </c>
      <c r="J1383" s="273">
        <v>36</v>
      </c>
      <c r="K1383" s="273">
        <v>156159</v>
      </c>
      <c r="L1383" s="273" t="s">
        <v>66</v>
      </c>
      <c r="M1383" s="273">
        <v>16852.674999999999</v>
      </c>
      <c r="N1383" s="273" t="s">
        <v>67</v>
      </c>
      <c r="P1383" s="273" t="s">
        <v>1011</v>
      </c>
      <c r="Q1383" s="273" t="s">
        <v>1611</v>
      </c>
      <c r="R1383" s="273" t="s">
        <v>1013</v>
      </c>
      <c r="S1383" s="273" t="s">
        <v>1612</v>
      </c>
      <c r="T1383" s="273" t="s">
        <v>1612</v>
      </c>
      <c r="U1383" s="273" t="s">
        <v>73</v>
      </c>
      <c r="V1383" s="273" t="s">
        <v>1610</v>
      </c>
      <c r="W1383" s="273">
        <v>264836</v>
      </c>
      <c r="X1383" s="273" t="s">
        <v>64</v>
      </c>
      <c r="Y1383" s="273" t="s">
        <v>63</v>
      </c>
      <c r="Z1383" s="273" t="s">
        <v>252</v>
      </c>
      <c r="AA1383" s="273" t="s">
        <v>515</v>
      </c>
      <c r="AB1383" s="274">
        <v>45200</v>
      </c>
      <c r="AC1383" s="273">
        <v>14126</v>
      </c>
      <c r="AD1383" s="273">
        <v>669</v>
      </c>
      <c r="AE1383" s="273">
        <v>0.1</v>
      </c>
      <c r="AF1383" s="273" t="s">
        <v>90</v>
      </c>
      <c r="AG1383" s="273" t="s">
        <v>801</v>
      </c>
      <c r="AH1383" s="273" t="s">
        <v>805</v>
      </c>
      <c r="AI1383" s="273" t="s">
        <v>123</v>
      </c>
      <c r="AJ1383" s="273" t="s">
        <v>627</v>
      </c>
      <c r="AK1383" s="273">
        <v>258016</v>
      </c>
      <c r="BV1383" s="279" t="s">
        <v>83</v>
      </c>
      <c r="BW1383" s="280" t="s">
        <v>63</v>
      </c>
      <c r="BX1383" s="280" t="s">
        <v>84</v>
      </c>
      <c r="BY1383" s="280" t="s">
        <v>85</v>
      </c>
      <c r="BZ1383" s="280" t="s">
        <v>86</v>
      </c>
      <c r="CA1383" s="280" t="s">
        <v>87</v>
      </c>
      <c r="CB1383" s="280" t="s">
        <v>88</v>
      </c>
      <c r="CC1383" s="280" t="s">
        <v>89</v>
      </c>
      <c r="CD1383" s="281">
        <v>3</v>
      </c>
      <c r="CE1383" s="277">
        <v>44958</v>
      </c>
      <c r="CF1383" s="280">
        <v>0</v>
      </c>
      <c r="CG1383" s="280" t="s">
        <v>90</v>
      </c>
      <c r="CH1383" s="280">
        <v>0</v>
      </c>
      <c r="CI1383" s="280" t="s">
        <v>80</v>
      </c>
      <c r="CJ1383" s="280"/>
      <c r="CK1383" s="280"/>
      <c r="CL1383" s="280"/>
      <c r="CM1383" s="280" t="s">
        <v>73</v>
      </c>
      <c r="CN1383" s="280">
        <v>3</v>
      </c>
    </row>
    <row r="1384" spans="4:92">
      <c r="D1384" s="273" t="s">
        <v>64</v>
      </c>
      <c r="E1384" s="273" t="s">
        <v>75</v>
      </c>
      <c r="F1384" s="273" t="s">
        <v>79</v>
      </c>
      <c r="G1384" s="273" t="s">
        <v>79</v>
      </c>
      <c r="H1384" s="274">
        <v>45139</v>
      </c>
      <c r="I1384" s="273">
        <v>13401</v>
      </c>
      <c r="J1384" s="273">
        <v>36</v>
      </c>
      <c r="K1384" s="273">
        <v>11643000</v>
      </c>
      <c r="L1384" s="273" t="s">
        <v>66</v>
      </c>
      <c r="M1384" s="273">
        <v>1200900.7250000001</v>
      </c>
      <c r="N1384" s="273" t="s">
        <v>964</v>
      </c>
      <c r="P1384" s="273" t="s">
        <v>92</v>
      </c>
      <c r="Q1384" s="273" t="s">
        <v>1001</v>
      </c>
      <c r="R1384" s="273" t="s">
        <v>70</v>
      </c>
      <c r="S1384" s="273" t="s">
        <v>1613</v>
      </c>
      <c r="T1384" s="273" t="s">
        <v>1614</v>
      </c>
      <c r="U1384" s="273" t="s">
        <v>73</v>
      </c>
      <c r="V1384" s="273" t="s">
        <v>1615</v>
      </c>
      <c r="W1384" s="273">
        <v>264852</v>
      </c>
      <c r="X1384" s="273" t="s">
        <v>64</v>
      </c>
      <c r="Y1384" s="273" t="s">
        <v>63</v>
      </c>
      <c r="Z1384" s="273" t="s">
        <v>252</v>
      </c>
      <c r="AA1384" s="273" t="s">
        <v>257</v>
      </c>
      <c r="AB1384" s="274">
        <v>44986</v>
      </c>
      <c r="AC1384" s="273">
        <v>12016</v>
      </c>
      <c r="AD1384" s="273">
        <v>22</v>
      </c>
      <c r="AE1384" s="273">
        <v>1.74</v>
      </c>
      <c r="AF1384" s="273" t="s">
        <v>90</v>
      </c>
      <c r="AG1384" s="273" t="s">
        <v>1685</v>
      </c>
      <c r="AH1384" s="273" t="s">
        <v>1686</v>
      </c>
      <c r="AI1384" s="273" t="s">
        <v>123</v>
      </c>
      <c r="AJ1384" s="273" t="s">
        <v>214</v>
      </c>
      <c r="AK1384" s="273">
        <v>169108</v>
      </c>
      <c r="BV1384" s="336" t="s">
        <v>83</v>
      </c>
      <c r="BW1384" s="337" t="s">
        <v>63</v>
      </c>
      <c r="BX1384" s="337" t="s">
        <v>84</v>
      </c>
      <c r="BY1384" s="337" t="s">
        <v>85</v>
      </c>
      <c r="BZ1384" s="337" t="s">
        <v>86</v>
      </c>
      <c r="CA1384" s="337" t="s">
        <v>87</v>
      </c>
      <c r="CB1384" s="337" t="s">
        <v>88</v>
      </c>
      <c r="CC1384" s="337" t="s">
        <v>89</v>
      </c>
      <c r="CD1384" s="338">
        <v>3</v>
      </c>
      <c r="CE1384" s="335">
        <v>44986</v>
      </c>
      <c r="CF1384" s="337">
        <v>2350</v>
      </c>
      <c r="CG1384" s="337" t="s">
        <v>90</v>
      </c>
      <c r="CH1384" s="337">
        <v>2350</v>
      </c>
      <c r="CI1384" s="337" t="s">
        <v>80</v>
      </c>
      <c r="CJ1384" s="337"/>
      <c r="CK1384" s="337"/>
      <c r="CL1384" s="337"/>
      <c r="CM1384" s="337" t="s">
        <v>73</v>
      </c>
      <c r="CN1384" s="337">
        <v>3</v>
      </c>
    </row>
    <row r="1385" spans="4:92">
      <c r="D1385" s="273" t="s">
        <v>64</v>
      </c>
      <c r="E1385" s="273" t="s">
        <v>75</v>
      </c>
      <c r="F1385" s="273" t="s">
        <v>79</v>
      </c>
      <c r="G1385" s="273" t="s">
        <v>79</v>
      </c>
      <c r="H1385" s="274">
        <v>45139</v>
      </c>
      <c r="I1385" s="273">
        <v>13401</v>
      </c>
      <c r="J1385" s="273">
        <v>36</v>
      </c>
      <c r="K1385" s="273">
        <v>0</v>
      </c>
      <c r="L1385" s="273" t="s">
        <v>66</v>
      </c>
      <c r="N1385" s="273" t="s">
        <v>107</v>
      </c>
      <c r="W1385" s="273">
        <v>264818</v>
      </c>
      <c r="X1385" s="273" t="s">
        <v>64</v>
      </c>
      <c r="Y1385" s="273" t="s">
        <v>63</v>
      </c>
      <c r="Z1385" s="273" t="s">
        <v>252</v>
      </c>
      <c r="AA1385" s="273" t="s">
        <v>257</v>
      </c>
      <c r="AB1385" s="274">
        <v>44986</v>
      </c>
      <c r="AC1385" s="273">
        <v>12016</v>
      </c>
      <c r="AD1385" s="273">
        <v>22</v>
      </c>
      <c r="AE1385" s="273">
        <v>0.01</v>
      </c>
      <c r="AF1385" s="273" t="s">
        <v>90</v>
      </c>
      <c r="AG1385" s="273" t="s">
        <v>860</v>
      </c>
      <c r="AH1385" s="273" t="s">
        <v>1687</v>
      </c>
      <c r="AI1385" s="273" t="s">
        <v>199</v>
      </c>
      <c r="AJ1385" s="273" t="s">
        <v>200</v>
      </c>
      <c r="AK1385" s="273">
        <v>169114</v>
      </c>
      <c r="BV1385" s="279" t="s">
        <v>83</v>
      </c>
      <c r="BW1385" s="280" t="s">
        <v>63</v>
      </c>
      <c r="BX1385" s="280" t="s">
        <v>84</v>
      </c>
      <c r="BY1385" s="280" t="s">
        <v>85</v>
      </c>
      <c r="BZ1385" s="280" t="s">
        <v>86</v>
      </c>
      <c r="CA1385" s="280" t="s">
        <v>87</v>
      </c>
      <c r="CB1385" s="280" t="s">
        <v>101</v>
      </c>
      <c r="CC1385" s="280" t="s">
        <v>102</v>
      </c>
      <c r="CD1385" s="281">
        <v>4</v>
      </c>
      <c r="CE1385" s="277">
        <v>44986</v>
      </c>
      <c r="CF1385" s="280">
        <v>42995</v>
      </c>
      <c r="CG1385" s="280" t="s">
        <v>103</v>
      </c>
      <c r="CH1385" s="280">
        <v>1399.9172000000001</v>
      </c>
      <c r="CI1385" s="280" t="s">
        <v>104</v>
      </c>
      <c r="CJ1385" s="280"/>
      <c r="CK1385" s="280"/>
      <c r="CL1385" s="280"/>
      <c r="CM1385" s="280" t="s">
        <v>73</v>
      </c>
      <c r="CN1385" s="280">
        <v>3</v>
      </c>
    </row>
    <row r="1386" spans="4:92">
      <c r="D1386" s="273" t="s">
        <v>64</v>
      </c>
      <c r="E1386" s="273" t="s">
        <v>75</v>
      </c>
      <c r="F1386" s="273" t="s">
        <v>79</v>
      </c>
      <c r="G1386" s="273" t="s">
        <v>79</v>
      </c>
      <c r="H1386" s="274">
        <v>45139</v>
      </c>
      <c r="I1386" s="273">
        <v>13401</v>
      </c>
      <c r="J1386" s="273">
        <v>36</v>
      </c>
      <c r="K1386" s="273">
        <v>3028318</v>
      </c>
      <c r="L1386" s="273" t="s">
        <v>66</v>
      </c>
      <c r="M1386" s="273">
        <v>293771.8125</v>
      </c>
      <c r="N1386" s="273" t="s">
        <v>115</v>
      </c>
      <c r="W1386" s="273">
        <v>264817</v>
      </c>
      <c r="X1386" s="273" t="s">
        <v>64</v>
      </c>
      <c r="Y1386" s="273" t="s">
        <v>63</v>
      </c>
      <c r="Z1386" s="273" t="s">
        <v>252</v>
      </c>
      <c r="AA1386" s="273" t="s">
        <v>257</v>
      </c>
      <c r="AB1386" s="274">
        <v>44986</v>
      </c>
      <c r="AC1386" s="273">
        <v>12016</v>
      </c>
      <c r="AD1386" s="273">
        <v>22</v>
      </c>
      <c r="AE1386" s="273">
        <v>9.593</v>
      </c>
      <c r="AF1386" s="273" t="s">
        <v>90</v>
      </c>
      <c r="AG1386" s="273" t="s">
        <v>1688</v>
      </c>
      <c r="AH1386" s="273" t="s">
        <v>1689</v>
      </c>
      <c r="AI1386" s="273" t="s">
        <v>199</v>
      </c>
      <c r="AJ1386" s="273" t="s">
        <v>200</v>
      </c>
      <c r="AK1386" s="273">
        <v>169120</v>
      </c>
      <c r="BV1386" s="336" t="s">
        <v>64</v>
      </c>
      <c r="BW1386" s="337" t="s">
        <v>75</v>
      </c>
      <c r="BX1386" s="337" t="s">
        <v>79</v>
      </c>
      <c r="BY1386" s="337" t="s">
        <v>79</v>
      </c>
      <c r="BZ1386" s="337" t="s">
        <v>86</v>
      </c>
      <c r="CA1386" s="337" t="s">
        <v>87</v>
      </c>
      <c r="CB1386" s="337" t="s">
        <v>101</v>
      </c>
      <c r="CC1386" s="337" t="s">
        <v>102</v>
      </c>
      <c r="CD1386" s="338">
        <v>4</v>
      </c>
      <c r="CE1386" s="335">
        <v>44958</v>
      </c>
      <c r="CF1386" s="337">
        <v>0</v>
      </c>
      <c r="CG1386" s="337" t="s">
        <v>1495</v>
      </c>
      <c r="CH1386" s="337">
        <v>0</v>
      </c>
      <c r="CI1386" s="337" t="s">
        <v>104</v>
      </c>
      <c r="CJ1386" s="337"/>
      <c r="CK1386" s="337"/>
      <c r="CL1386" s="337"/>
      <c r="CM1386" s="337" t="s">
        <v>73</v>
      </c>
      <c r="CN1386" s="337">
        <v>3</v>
      </c>
    </row>
    <row r="1387" spans="4:92">
      <c r="D1387" s="273" t="s">
        <v>64</v>
      </c>
      <c r="E1387" s="273" t="s">
        <v>75</v>
      </c>
      <c r="F1387" s="273" t="s">
        <v>79</v>
      </c>
      <c r="G1387" s="273" t="s">
        <v>79</v>
      </c>
      <c r="H1387" s="274">
        <v>45170</v>
      </c>
      <c r="I1387" s="273">
        <v>13728</v>
      </c>
      <c r="J1387" s="273">
        <v>36</v>
      </c>
      <c r="K1387" s="273">
        <v>569503</v>
      </c>
      <c r="L1387" s="273" t="s">
        <v>66</v>
      </c>
      <c r="M1387" s="273">
        <v>0</v>
      </c>
      <c r="N1387" s="273" t="s">
        <v>1010</v>
      </c>
      <c r="O1387" s="273">
        <v>0</v>
      </c>
      <c r="P1387" s="273" t="s">
        <v>1011</v>
      </c>
      <c r="Q1387" s="273" t="s">
        <v>1188</v>
      </c>
      <c r="R1387" s="273" t="s">
        <v>1013</v>
      </c>
      <c r="S1387" s="273" t="s">
        <v>1609</v>
      </c>
      <c r="U1387" s="273" t="s">
        <v>73</v>
      </c>
      <c r="V1387" s="273" t="s">
        <v>1610</v>
      </c>
      <c r="W1387" s="273">
        <v>264901</v>
      </c>
      <c r="X1387" s="273" t="s">
        <v>64</v>
      </c>
      <c r="Y1387" s="273" t="s">
        <v>63</v>
      </c>
      <c r="Z1387" s="273" t="s">
        <v>252</v>
      </c>
      <c r="AA1387" s="273" t="s">
        <v>257</v>
      </c>
      <c r="AB1387" s="274">
        <v>44986</v>
      </c>
      <c r="AC1387" s="273">
        <v>12016</v>
      </c>
      <c r="AD1387" s="273">
        <v>22</v>
      </c>
      <c r="AE1387" s="273">
        <v>3.13</v>
      </c>
      <c r="AF1387" s="273" t="s">
        <v>90</v>
      </c>
      <c r="AG1387" s="273" t="s">
        <v>1690</v>
      </c>
      <c r="AH1387" s="273" t="s">
        <v>1691</v>
      </c>
      <c r="AI1387" s="273" t="s">
        <v>199</v>
      </c>
      <c r="AJ1387" s="273" t="s">
        <v>200</v>
      </c>
      <c r="AK1387" s="273">
        <v>169206</v>
      </c>
      <c r="BV1387" s="279" t="s">
        <v>64</v>
      </c>
      <c r="BW1387" s="280" t="s">
        <v>75</v>
      </c>
      <c r="BX1387" s="280" t="s">
        <v>79</v>
      </c>
      <c r="BY1387" s="280" t="s">
        <v>79</v>
      </c>
      <c r="BZ1387" s="280" t="s">
        <v>86</v>
      </c>
      <c r="CA1387" s="280" t="s">
        <v>87</v>
      </c>
      <c r="CB1387" s="280" t="s">
        <v>101</v>
      </c>
      <c r="CC1387" s="280" t="s">
        <v>102</v>
      </c>
      <c r="CD1387" s="281">
        <v>4</v>
      </c>
      <c r="CE1387" s="277">
        <v>44958</v>
      </c>
      <c r="CF1387" s="280">
        <v>1414</v>
      </c>
      <c r="CG1387" s="280" t="s">
        <v>1495</v>
      </c>
      <c r="CH1387" s="280">
        <v>203.26249999999999</v>
      </c>
      <c r="CI1387" s="280" t="s">
        <v>104</v>
      </c>
      <c r="CJ1387" s="280"/>
      <c r="CK1387" s="280"/>
      <c r="CL1387" s="280"/>
      <c r="CM1387" s="280" t="s">
        <v>73</v>
      </c>
      <c r="CN1387" s="280">
        <v>3</v>
      </c>
    </row>
    <row r="1388" spans="4:92">
      <c r="D1388" s="273" t="s">
        <v>64</v>
      </c>
      <c r="E1388" s="273" t="s">
        <v>75</v>
      </c>
      <c r="F1388" s="273" t="s">
        <v>79</v>
      </c>
      <c r="G1388" s="273" t="s">
        <v>79</v>
      </c>
      <c r="H1388" s="274">
        <v>45170</v>
      </c>
      <c r="I1388" s="273">
        <v>13728</v>
      </c>
      <c r="J1388" s="273">
        <v>36</v>
      </c>
      <c r="K1388" s="273">
        <v>114492</v>
      </c>
      <c r="L1388" s="273" t="s">
        <v>66</v>
      </c>
      <c r="M1388" s="273">
        <v>12150.18125</v>
      </c>
      <c r="N1388" s="273" t="s">
        <v>67</v>
      </c>
      <c r="P1388" s="273" t="s">
        <v>1011</v>
      </c>
      <c r="Q1388" s="273" t="s">
        <v>1611</v>
      </c>
      <c r="R1388" s="273" t="s">
        <v>1013</v>
      </c>
      <c r="S1388" s="273" t="s">
        <v>1612</v>
      </c>
      <c r="T1388" s="273" t="s">
        <v>1612</v>
      </c>
      <c r="U1388" s="273" t="s">
        <v>73</v>
      </c>
      <c r="V1388" s="273" t="s">
        <v>1610</v>
      </c>
      <c r="W1388" s="273">
        <v>264918</v>
      </c>
      <c r="X1388" s="273" t="s">
        <v>64</v>
      </c>
      <c r="Y1388" s="273" t="s">
        <v>63</v>
      </c>
      <c r="Z1388" s="273" t="s">
        <v>252</v>
      </c>
      <c r="AA1388" s="273" t="s">
        <v>257</v>
      </c>
      <c r="AB1388" s="274">
        <v>44986</v>
      </c>
      <c r="AC1388" s="273">
        <v>12016</v>
      </c>
      <c r="AD1388" s="273">
        <v>22</v>
      </c>
      <c r="AE1388" s="273">
        <v>4.24</v>
      </c>
      <c r="AF1388" s="273" t="s">
        <v>90</v>
      </c>
      <c r="AG1388" s="273" t="s">
        <v>1692</v>
      </c>
      <c r="AH1388" s="273" t="s">
        <v>1693</v>
      </c>
      <c r="AI1388" s="273" t="s">
        <v>123</v>
      </c>
      <c r="AJ1388" s="273" t="s">
        <v>200</v>
      </c>
      <c r="AK1388" s="273">
        <v>169212</v>
      </c>
      <c r="BV1388" s="336" t="s">
        <v>64</v>
      </c>
      <c r="BW1388" s="337" t="s">
        <v>75</v>
      </c>
      <c r="BX1388" s="337" t="s">
        <v>79</v>
      </c>
      <c r="BY1388" s="337" t="s">
        <v>79</v>
      </c>
      <c r="BZ1388" s="337" t="s">
        <v>86</v>
      </c>
      <c r="CA1388" s="337" t="s">
        <v>87</v>
      </c>
      <c r="CB1388" s="337" t="s">
        <v>101</v>
      </c>
      <c r="CC1388" s="337" t="s">
        <v>102</v>
      </c>
      <c r="CD1388" s="338">
        <v>4</v>
      </c>
      <c r="CE1388" s="335">
        <v>44958</v>
      </c>
      <c r="CF1388" s="337">
        <v>1669</v>
      </c>
      <c r="CG1388" s="337" t="s">
        <v>1495</v>
      </c>
      <c r="CH1388" s="337">
        <v>239.91874999999999</v>
      </c>
      <c r="CI1388" s="337" t="s">
        <v>104</v>
      </c>
      <c r="CJ1388" s="337"/>
      <c r="CK1388" s="337"/>
      <c r="CL1388" s="337"/>
      <c r="CM1388" s="337" t="s">
        <v>73</v>
      </c>
      <c r="CN1388" s="337">
        <v>3</v>
      </c>
    </row>
    <row r="1389" spans="4:92">
      <c r="D1389" s="273" t="s">
        <v>64</v>
      </c>
      <c r="E1389" s="273" t="s">
        <v>75</v>
      </c>
      <c r="F1389" s="273" t="s">
        <v>79</v>
      </c>
      <c r="G1389" s="273" t="s">
        <v>79</v>
      </c>
      <c r="H1389" s="274">
        <v>45170</v>
      </c>
      <c r="I1389" s="273">
        <v>13728</v>
      </c>
      <c r="J1389" s="273">
        <v>36</v>
      </c>
      <c r="K1389" s="273">
        <v>6712000</v>
      </c>
      <c r="L1389" s="273" t="s">
        <v>66</v>
      </c>
      <c r="M1389" s="273">
        <v>711962.125</v>
      </c>
      <c r="N1389" s="273" t="s">
        <v>964</v>
      </c>
      <c r="P1389" s="273" t="s">
        <v>92</v>
      </c>
      <c r="Q1389" s="273" t="s">
        <v>1001</v>
      </c>
      <c r="R1389" s="273" t="s">
        <v>70</v>
      </c>
      <c r="S1389" s="273" t="s">
        <v>1613</v>
      </c>
      <c r="T1389" s="273" t="s">
        <v>1614</v>
      </c>
      <c r="U1389" s="273" t="s">
        <v>73</v>
      </c>
      <c r="V1389" s="273" t="s">
        <v>1615</v>
      </c>
      <c r="W1389" s="273">
        <v>264934</v>
      </c>
      <c r="X1389" s="273" t="s">
        <v>64</v>
      </c>
      <c r="Y1389" s="273" t="s">
        <v>63</v>
      </c>
      <c r="Z1389" s="273" t="s">
        <v>252</v>
      </c>
      <c r="AA1389" s="273" t="s">
        <v>257</v>
      </c>
      <c r="AB1389" s="274">
        <v>45017</v>
      </c>
      <c r="AC1389" s="273">
        <v>11909</v>
      </c>
      <c r="AD1389" s="273">
        <v>22</v>
      </c>
      <c r="AK1389" s="273">
        <v>158701</v>
      </c>
      <c r="BV1389" s="279" t="s">
        <v>64</v>
      </c>
      <c r="BW1389" s="280" t="s">
        <v>75</v>
      </c>
      <c r="BX1389" s="280" t="s">
        <v>79</v>
      </c>
      <c r="BY1389" s="280" t="s">
        <v>79</v>
      </c>
      <c r="BZ1389" s="280" t="s">
        <v>86</v>
      </c>
      <c r="CA1389" s="280" t="s">
        <v>87</v>
      </c>
      <c r="CB1389" s="280" t="s">
        <v>101</v>
      </c>
      <c r="CC1389" s="280" t="s">
        <v>102</v>
      </c>
      <c r="CD1389" s="281">
        <v>4</v>
      </c>
      <c r="CE1389" s="277">
        <v>44958</v>
      </c>
      <c r="CF1389" s="280">
        <v>2585</v>
      </c>
      <c r="CG1389" s="280" t="s">
        <v>1495</v>
      </c>
      <c r="CH1389" s="280">
        <v>371.59375</v>
      </c>
      <c r="CI1389" s="280" t="s">
        <v>104</v>
      </c>
      <c r="CJ1389" s="280"/>
      <c r="CK1389" s="280"/>
      <c r="CL1389" s="280"/>
      <c r="CM1389" s="280" t="s">
        <v>73</v>
      </c>
      <c r="CN1389" s="280">
        <v>3</v>
      </c>
    </row>
    <row r="1390" spans="4:92">
      <c r="D1390" s="273" t="s">
        <v>64</v>
      </c>
      <c r="E1390" s="273" t="s">
        <v>75</v>
      </c>
      <c r="F1390" s="273" t="s">
        <v>79</v>
      </c>
      <c r="G1390" s="273" t="s">
        <v>79</v>
      </c>
      <c r="H1390" s="274">
        <v>45170</v>
      </c>
      <c r="I1390" s="273">
        <v>13728</v>
      </c>
      <c r="J1390" s="273">
        <v>36</v>
      </c>
      <c r="K1390" s="273">
        <v>0</v>
      </c>
      <c r="L1390" s="273" t="s">
        <v>66</v>
      </c>
      <c r="N1390" s="273" t="s">
        <v>107</v>
      </c>
      <c r="W1390" s="273">
        <v>264900</v>
      </c>
      <c r="X1390" s="273" t="s">
        <v>64</v>
      </c>
      <c r="Y1390" s="273" t="s">
        <v>63</v>
      </c>
      <c r="Z1390" s="273" t="s">
        <v>252</v>
      </c>
      <c r="AA1390" s="273" t="s">
        <v>257</v>
      </c>
      <c r="AB1390" s="274">
        <v>45017</v>
      </c>
      <c r="AC1390" s="273">
        <v>11909</v>
      </c>
      <c r="AD1390" s="273">
        <v>22</v>
      </c>
      <c r="AK1390" s="273">
        <v>170021</v>
      </c>
      <c r="BV1390" s="336" t="s">
        <v>64</v>
      </c>
      <c r="BW1390" s="337" t="s">
        <v>75</v>
      </c>
      <c r="BX1390" s="337" t="s">
        <v>79</v>
      </c>
      <c r="BY1390" s="337" t="s">
        <v>79</v>
      </c>
      <c r="BZ1390" s="337" t="s">
        <v>86</v>
      </c>
      <c r="CA1390" s="337" t="s">
        <v>87</v>
      </c>
      <c r="CB1390" s="337" t="s">
        <v>101</v>
      </c>
      <c r="CC1390" s="337" t="s">
        <v>102</v>
      </c>
      <c r="CD1390" s="338">
        <v>4</v>
      </c>
      <c r="CE1390" s="335">
        <v>44958</v>
      </c>
      <c r="CF1390" s="337">
        <v>3185</v>
      </c>
      <c r="CG1390" s="337" t="s">
        <v>1495</v>
      </c>
      <c r="CH1390" s="337">
        <v>457.84375</v>
      </c>
      <c r="CI1390" s="337" t="s">
        <v>104</v>
      </c>
      <c r="CJ1390" s="337"/>
      <c r="CK1390" s="337"/>
      <c r="CL1390" s="337"/>
      <c r="CM1390" s="337" t="s">
        <v>73</v>
      </c>
      <c r="CN1390" s="337">
        <v>3</v>
      </c>
    </row>
    <row r="1391" spans="4:92">
      <c r="D1391" s="273" t="s">
        <v>64</v>
      </c>
      <c r="E1391" s="273" t="s">
        <v>75</v>
      </c>
      <c r="F1391" s="273" t="s">
        <v>79</v>
      </c>
      <c r="G1391" s="273" t="s">
        <v>79</v>
      </c>
      <c r="H1391" s="274">
        <v>45170</v>
      </c>
      <c r="I1391" s="273">
        <v>13728</v>
      </c>
      <c r="J1391" s="273">
        <v>36</v>
      </c>
      <c r="K1391" s="273">
        <v>5312349</v>
      </c>
      <c r="L1391" s="273" t="s">
        <v>66</v>
      </c>
      <c r="M1391" s="273">
        <v>549796.16874999995</v>
      </c>
      <c r="N1391" s="273" t="s">
        <v>115</v>
      </c>
      <c r="W1391" s="273">
        <v>264899</v>
      </c>
      <c r="X1391" s="273" t="s">
        <v>64</v>
      </c>
      <c r="Y1391" s="273" t="s">
        <v>63</v>
      </c>
      <c r="Z1391" s="273" t="s">
        <v>252</v>
      </c>
      <c r="AA1391" s="273" t="s">
        <v>257</v>
      </c>
      <c r="AB1391" s="274">
        <v>45017</v>
      </c>
      <c r="AC1391" s="273">
        <v>12049</v>
      </c>
      <c r="AD1391" s="273">
        <v>22</v>
      </c>
      <c r="AE1391" s="273">
        <v>2.48</v>
      </c>
      <c r="AF1391" s="273" t="s">
        <v>90</v>
      </c>
      <c r="AG1391" s="273" t="s">
        <v>879</v>
      </c>
      <c r="AH1391" s="273" t="s">
        <v>893</v>
      </c>
      <c r="AI1391" s="273" t="s">
        <v>123</v>
      </c>
      <c r="AJ1391" s="273" t="s">
        <v>214</v>
      </c>
      <c r="AK1391" s="273">
        <v>170041</v>
      </c>
      <c r="BV1391" s="279" t="s">
        <v>64</v>
      </c>
      <c r="BW1391" s="280" t="s">
        <v>75</v>
      </c>
      <c r="BX1391" s="280" t="s">
        <v>79</v>
      </c>
      <c r="BY1391" s="280" t="s">
        <v>79</v>
      </c>
      <c r="BZ1391" s="280" t="s">
        <v>86</v>
      </c>
      <c r="CA1391" s="280" t="s">
        <v>87</v>
      </c>
      <c r="CB1391" s="280" t="s">
        <v>101</v>
      </c>
      <c r="CC1391" s="280" t="s">
        <v>102</v>
      </c>
      <c r="CD1391" s="281">
        <v>4</v>
      </c>
      <c r="CE1391" s="277">
        <v>44958</v>
      </c>
      <c r="CF1391" s="280">
        <v>5844</v>
      </c>
      <c r="CG1391" s="280" t="s">
        <v>1495</v>
      </c>
      <c r="CH1391" s="280">
        <v>840.07500000000005</v>
      </c>
      <c r="CI1391" s="280" t="s">
        <v>104</v>
      </c>
      <c r="CJ1391" s="280"/>
      <c r="CK1391" s="280"/>
      <c r="CL1391" s="280"/>
      <c r="CM1391" s="280" t="s">
        <v>73</v>
      </c>
      <c r="CN1391" s="280">
        <v>3</v>
      </c>
    </row>
    <row r="1392" spans="4:92">
      <c r="D1392" s="273" t="s">
        <v>64</v>
      </c>
      <c r="E1392" s="273" t="s">
        <v>75</v>
      </c>
      <c r="F1392" s="273" t="s">
        <v>79</v>
      </c>
      <c r="G1392" s="273" t="s">
        <v>79</v>
      </c>
      <c r="H1392" s="274">
        <v>45200</v>
      </c>
      <c r="I1392" s="273">
        <v>14063</v>
      </c>
      <c r="J1392" s="273">
        <v>36</v>
      </c>
      <c r="K1392" s="273">
        <v>657808</v>
      </c>
      <c r="L1392" s="273" t="s">
        <v>66</v>
      </c>
      <c r="M1392" s="273">
        <v>0</v>
      </c>
      <c r="N1392" s="273" t="s">
        <v>1010</v>
      </c>
      <c r="O1392" s="273">
        <v>0</v>
      </c>
      <c r="P1392" s="273" t="s">
        <v>1011</v>
      </c>
      <c r="Q1392" s="273" t="s">
        <v>1188</v>
      </c>
      <c r="R1392" s="273" t="s">
        <v>1013</v>
      </c>
      <c r="S1392" s="273" t="s">
        <v>1609</v>
      </c>
      <c r="U1392" s="273" t="s">
        <v>73</v>
      </c>
      <c r="V1392" s="273" t="s">
        <v>1610</v>
      </c>
      <c r="W1392" s="273">
        <v>320984</v>
      </c>
      <c r="X1392" s="273" t="s">
        <v>64</v>
      </c>
      <c r="Y1392" s="273" t="s">
        <v>63</v>
      </c>
      <c r="Z1392" s="273" t="s">
        <v>252</v>
      </c>
      <c r="AA1392" s="273" t="s">
        <v>257</v>
      </c>
      <c r="AB1392" s="274">
        <v>45017</v>
      </c>
      <c r="AC1392" s="273">
        <v>12049</v>
      </c>
      <c r="AD1392" s="273">
        <v>22</v>
      </c>
      <c r="AE1392" s="273">
        <v>0.3</v>
      </c>
      <c r="AF1392" s="273" t="s">
        <v>90</v>
      </c>
      <c r="AG1392" s="273" t="s">
        <v>879</v>
      </c>
      <c r="AH1392" s="273" t="s">
        <v>893</v>
      </c>
      <c r="AI1392" s="273" t="s">
        <v>123</v>
      </c>
      <c r="AJ1392" s="273" t="s">
        <v>214</v>
      </c>
      <c r="AK1392" s="273">
        <v>170047</v>
      </c>
      <c r="BV1392" s="336" t="s">
        <v>64</v>
      </c>
      <c r="BW1392" s="337" t="s">
        <v>75</v>
      </c>
      <c r="BX1392" s="337" t="s">
        <v>79</v>
      </c>
      <c r="BY1392" s="337" t="s">
        <v>79</v>
      </c>
      <c r="BZ1392" s="337" t="s">
        <v>86</v>
      </c>
      <c r="CA1392" s="337" t="s">
        <v>87</v>
      </c>
      <c r="CB1392" s="337" t="s">
        <v>101</v>
      </c>
      <c r="CC1392" s="337" t="s">
        <v>102</v>
      </c>
      <c r="CD1392" s="338">
        <v>4</v>
      </c>
      <c r="CE1392" s="335">
        <v>44958</v>
      </c>
      <c r="CF1392" s="337">
        <v>71489</v>
      </c>
      <c r="CG1392" s="337" t="s">
        <v>1495</v>
      </c>
      <c r="CH1392" s="337">
        <v>10276.543750000001</v>
      </c>
      <c r="CI1392" s="337" t="s">
        <v>104</v>
      </c>
      <c r="CJ1392" s="337"/>
      <c r="CK1392" s="337"/>
      <c r="CL1392" s="337"/>
      <c r="CM1392" s="337" t="s">
        <v>73</v>
      </c>
      <c r="CN1392" s="337">
        <v>3</v>
      </c>
    </row>
    <row r="1393" spans="4:92">
      <c r="D1393" s="273" t="s">
        <v>64</v>
      </c>
      <c r="E1393" s="273" t="s">
        <v>75</v>
      </c>
      <c r="F1393" s="273" t="s">
        <v>79</v>
      </c>
      <c r="G1393" s="273" t="s">
        <v>79</v>
      </c>
      <c r="H1393" s="274">
        <v>45200</v>
      </c>
      <c r="I1393" s="273">
        <v>14063</v>
      </c>
      <c r="J1393" s="273">
        <v>36</v>
      </c>
      <c r="K1393" s="273">
        <v>125478</v>
      </c>
      <c r="L1393" s="273" t="s">
        <v>66</v>
      </c>
      <c r="M1393" s="273">
        <v>13284.821562499999</v>
      </c>
      <c r="N1393" s="273" t="s">
        <v>67</v>
      </c>
      <c r="P1393" s="273" t="s">
        <v>1011</v>
      </c>
      <c r="Q1393" s="273" t="s">
        <v>1611</v>
      </c>
      <c r="R1393" s="273" t="s">
        <v>1013</v>
      </c>
      <c r="S1393" s="273" t="s">
        <v>1612</v>
      </c>
      <c r="T1393" s="273" t="s">
        <v>1612</v>
      </c>
      <c r="U1393" s="273" t="s">
        <v>73</v>
      </c>
      <c r="V1393" s="273" t="s">
        <v>1610</v>
      </c>
      <c r="W1393" s="273">
        <v>321001</v>
      </c>
      <c r="X1393" s="273" t="s">
        <v>64</v>
      </c>
      <c r="Y1393" s="273" t="s">
        <v>63</v>
      </c>
      <c r="Z1393" s="273" t="s">
        <v>252</v>
      </c>
      <c r="AA1393" s="273" t="s">
        <v>257</v>
      </c>
      <c r="AB1393" s="274">
        <v>45017</v>
      </c>
      <c r="AC1393" s="273">
        <v>12049</v>
      </c>
      <c r="AD1393" s="273">
        <v>22</v>
      </c>
      <c r="AE1393" s="273">
        <v>1.54</v>
      </c>
      <c r="AF1393" s="273" t="s">
        <v>90</v>
      </c>
      <c r="AG1393" s="273" t="s">
        <v>879</v>
      </c>
      <c r="AH1393" s="273" t="s">
        <v>893</v>
      </c>
      <c r="AI1393" s="273" t="s">
        <v>123</v>
      </c>
      <c r="AJ1393" s="273" t="s">
        <v>214</v>
      </c>
      <c r="AK1393" s="273">
        <v>170059</v>
      </c>
      <c r="BV1393" s="279" t="s">
        <v>64</v>
      </c>
      <c r="BW1393" s="280" t="s">
        <v>75</v>
      </c>
      <c r="BX1393" s="280" t="s">
        <v>79</v>
      </c>
      <c r="BY1393" s="280" t="s">
        <v>79</v>
      </c>
      <c r="BZ1393" s="280" t="s">
        <v>86</v>
      </c>
      <c r="CA1393" s="280" t="s">
        <v>87</v>
      </c>
      <c r="CB1393" s="280" t="s">
        <v>101</v>
      </c>
      <c r="CC1393" s="280" t="s">
        <v>102</v>
      </c>
      <c r="CD1393" s="281">
        <v>4</v>
      </c>
      <c r="CE1393" s="277">
        <v>44958</v>
      </c>
      <c r="CF1393" s="280">
        <v>40940</v>
      </c>
      <c r="CG1393" s="280" t="s">
        <v>1495</v>
      </c>
      <c r="CH1393" s="280">
        <v>5885.125</v>
      </c>
      <c r="CI1393" s="280" t="s">
        <v>104</v>
      </c>
      <c r="CJ1393" s="280"/>
      <c r="CK1393" s="280"/>
      <c r="CL1393" s="280"/>
      <c r="CM1393" s="280" t="s">
        <v>73</v>
      </c>
      <c r="CN1393" s="280">
        <v>3</v>
      </c>
    </row>
    <row r="1394" spans="4:92">
      <c r="D1394" s="273" t="s">
        <v>64</v>
      </c>
      <c r="E1394" s="273" t="s">
        <v>75</v>
      </c>
      <c r="F1394" s="273" t="s">
        <v>308</v>
      </c>
      <c r="G1394" s="273" t="s">
        <v>308</v>
      </c>
      <c r="H1394" s="274">
        <v>45231</v>
      </c>
      <c r="I1394" s="273">
        <v>14425</v>
      </c>
      <c r="J1394" s="273">
        <v>31</v>
      </c>
      <c r="K1394" s="273">
        <v>65691</v>
      </c>
      <c r="L1394" s="273" t="s">
        <v>66</v>
      </c>
      <c r="M1394" s="273">
        <v>7757.3249999999998</v>
      </c>
      <c r="N1394" s="273" t="s">
        <v>67</v>
      </c>
      <c r="P1394" s="273" t="s">
        <v>1011</v>
      </c>
      <c r="Q1394" s="273" t="s">
        <v>1611</v>
      </c>
      <c r="R1394" s="273" t="s">
        <v>1342</v>
      </c>
      <c r="S1394" s="273" t="s">
        <v>1694</v>
      </c>
      <c r="T1394" s="273" t="s">
        <v>1694</v>
      </c>
      <c r="U1394" s="273" t="s">
        <v>73</v>
      </c>
      <c r="V1394" s="273" t="s">
        <v>1518</v>
      </c>
      <c r="W1394" s="273">
        <v>288669</v>
      </c>
      <c r="X1394" s="273" t="s">
        <v>64</v>
      </c>
      <c r="Y1394" s="273" t="s">
        <v>63</v>
      </c>
      <c r="Z1394" s="273" t="s">
        <v>252</v>
      </c>
      <c r="AA1394" s="273" t="s">
        <v>257</v>
      </c>
      <c r="AB1394" s="274">
        <v>45017</v>
      </c>
      <c r="AC1394" s="273">
        <v>12049</v>
      </c>
      <c r="AD1394" s="273">
        <v>22</v>
      </c>
      <c r="AE1394" s="273">
        <v>0.76</v>
      </c>
      <c r="AF1394" s="273" t="s">
        <v>90</v>
      </c>
      <c r="AG1394" s="273" t="s">
        <v>910</v>
      </c>
      <c r="AH1394" s="273" t="s">
        <v>911</v>
      </c>
      <c r="AI1394" s="273" t="s">
        <v>199</v>
      </c>
      <c r="AJ1394" s="273" t="s">
        <v>200</v>
      </c>
      <c r="AK1394" s="273">
        <v>170071</v>
      </c>
      <c r="BV1394" s="336" t="s">
        <v>64</v>
      </c>
      <c r="BW1394" s="337" t="s">
        <v>75</v>
      </c>
      <c r="BX1394" s="337" t="s">
        <v>79</v>
      </c>
      <c r="BY1394" s="337" t="s">
        <v>79</v>
      </c>
      <c r="BZ1394" s="337" t="s">
        <v>86</v>
      </c>
      <c r="CA1394" s="337" t="s">
        <v>87</v>
      </c>
      <c r="CB1394" s="337" t="s">
        <v>101</v>
      </c>
      <c r="CC1394" s="337" t="s">
        <v>102</v>
      </c>
      <c r="CD1394" s="338">
        <v>4</v>
      </c>
      <c r="CE1394" s="335">
        <v>44958</v>
      </c>
      <c r="CF1394" s="337">
        <v>54688</v>
      </c>
      <c r="CG1394" s="337" t="s">
        <v>1495</v>
      </c>
      <c r="CH1394" s="337">
        <v>7861.4</v>
      </c>
      <c r="CI1394" s="337" t="s">
        <v>104</v>
      </c>
      <c r="CJ1394" s="337"/>
      <c r="CK1394" s="337"/>
      <c r="CL1394" s="337"/>
      <c r="CM1394" s="337" t="s">
        <v>73</v>
      </c>
      <c r="CN1394" s="337">
        <v>3</v>
      </c>
    </row>
    <row r="1395" spans="4:92">
      <c r="D1395" s="273" t="s">
        <v>64</v>
      </c>
      <c r="E1395" s="273" t="s">
        <v>75</v>
      </c>
      <c r="F1395" s="273" t="s">
        <v>308</v>
      </c>
      <c r="G1395" s="273" t="s">
        <v>308</v>
      </c>
      <c r="H1395" s="274">
        <v>45231</v>
      </c>
      <c r="I1395" s="273">
        <v>14425</v>
      </c>
      <c r="J1395" s="273">
        <v>31</v>
      </c>
      <c r="K1395" s="273">
        <v>113449</v>
      </c>
      <c r="L1395" s="273" t="s">
        <v>66</v>
      </c>
      <c r="M1395" s="273">
        <v>14543.475</v>
      </c>
      <c r="N1395" s="273" t="s">
        <v>67</v>
      </c>
      <c r="P1395" s="273" t="s">
        <v>1011</v>
      </c>
      <c r="Q1395" s="273" t="s">
        <v>1611</v>
      </c>
      <c r="R1395" s="273" t="s">
        <v>1342</v>
      </c>
      <c r="S1395" s="273" t="s">
        <v>1695</v>
      </c>
      <c r="T1395" s="273" t="s">
        <v>1695</v>
      </c>
      <c r="U1395" s="273" t="s">
        <v>73</v>
      </c>
      <c r="V1395" s="273" t="s">
        <v>1518</v>
      </c>
      <c r="W1395" s="273">
        <v>288686</v>
      </c>
      <c r="X1395" s="273" t="s">
        <v>64</v>
      </c>
      <c r="Y1395" s="273" t="s">
        <v>63</v>
      </c>
      <c r="Z1395" s="273" t="s">
        <v>252</v>
      </c>
      <c r="AA1395" s="273" t="s">
        <v>257</v>
      </c>
      <c r="AB1395" s="274">
        <v>45017</v>
      </c>
      <c r="AC1395" s="273">
        <v>12049</v>
      </c>
      <c r="AD1395" s="273">
        <v>22</v>
      </c>
      <c r="AE1395" s="273">
        <v>0.72</v>
      </c>
      <c r="AF1395" s="273" t="s">
        <v>90</v>
      </c>
      <c r="AG1395" s="273" t="s">
        <v>910</v>
      </c>
      <c r="AH1395" s="273" t="s">
        <v>914</v>
      </c>
      <c r="AI1395" s="273" t="s">
        <v>199</v>
      </c>
      <c r="AJ1395" s="273" t="s">
        <v>200</v>
      </c>
      <c r="AK1395" s="273">
        <v>170077</v>
      </c>
      <c r="BV1395" s="279" t="s">
        <v>83</v>
      </c>
      <c r="BW1395" s="280" t="s">
        <v>63</v>
      </c>
      <c r="BX1395" s="280" t="s">
        <v>84</v>
      </c>
      <c r="BY1395" s="280" t="s">
        <v>85</v>
      </c>
      <c r="BZ1395" s="280" t="s">
        <v>138</v>
      </c>
      <c r="CA1395" s="280" t="s">
        <v>139</v>
      </c>
      <c r="CB1395" s="280" t="s">
        <v>140</v>
      </c>
      <c r="CC1395" s="280" t="s">
        <v>141</v>
      </c>
      <c r="CD1395" s="281">
        <v>9</v>
      </c>
      <c r="CE1395" s="277">
        <v>45108</v>
      </c>
      <c r="CF1395" s="280">
        <v>0</v>
      </c>
      <c r="CG1395" s="280" t="s">
        <v>90</v>
      </c>
      <c r="CH1395" s="280">
        <v>0</v>
      </c>
      <c r="CI1395" s="280" t="s">
        <v>80</v>
      </c>
      <c r="CJ1395" s="280"/>
      <c r="CK1395" s="280"/>
      <c r="CL1395" s="280"/>
      <c r="CM1395" s="280" t="s">
        <v>73</v>
      </c>
      <c r="CN1395" s="280">
        <v>3</v>
      </c>
    </row>
    <row r="1396" spans="4:92">
      <c r="D1396" s="273" t="s">
        <v>64</v>
      </c>
      <c r="E1396" s="273" t="s">
        <v>75</v>
      </c>
      <c r="F1396" s="273" t="s">
        <v>308</v>
      </c>
      <c r="G1396" s="273" t="s">
        <v>308</v>
      </c>
      <c r="H1396" s="274">
        <v>45231</v>
      </c>
      <c r="I1396" s="273">
        <v>14425</v>
      </c>
      <c r="J1396" s="273">
        <v>31</v>
      </c>
      <c r="K1396" s="273">
        <v>143668</v>
      </c>
      <c r="L1396" s="273" t="s">
        <v>66</v>
      </c>
      <c r="M1396" s="273">
        <v>17155.987499999999</v>
      </c>
      <c r="N1396" s="273" t="s">
        <v>67</v>
      </c>
      <c r="P1396" s="273" t="s">
        <v>1011</v>
      </c>
      <c r="Q1396" s="273" t="s">
        <v>1516</v>
      </c>
      <c r="R1396" s="273" t="s">
        <v>1342</v>
      </c>
      <c r="S1396" s="273" t="s">
        <v>1517</v>
      </c>
      <c r="T1396" s="273" t="s">
        <v>1517</v>
      </c>
      <c r="U1396" s="273" t="s">
        <v>73</v>
      </c>
      <c r="V1396" s="273" t="s">
        <v>1518</v>
      </c>
      <c r="W1396" s="273">
        <v>288703</v>
      </c>
      <c r="X1396" s="273" t="s">
        <v>64</v>
      </c>
      <c r="Y1396" s="273" t="s">
        <v>63</v>
      </c>
      <c r="Z1396" s="273" t="s">
        <v>252</v>
      </c>
      <c r="AA1396" s="273" t="s">
        <v>257</v>
      </c>
      <c r="AB1396" s="274">
        <v>45017</v>
      </c>
      <c r="AC1396" s="273">
        <v>12049</v>
      </c>
      <c r="AD1396" s="273">
        <v>22</v>
      </c>
      <c r="AE1396" s="273">
        <v>0.44</v>
      </c>
      <c r="AF1396" s="273" t="s">
        <v>90</v>
      </c>
      <c r="AG1396" s="273" t="s">
        <v>910</v>
      </c>
      <c r="AH1396" s="273" t="s">
        <v>911</v>
      </c>
      <c r="AI1396" s="273" t="s">
        <v>199</v>
      </c>
      <c r="AJ1396" s="273" t="s">
        <v>200</v>
      </c>
      <c r="AK1396" s="273">
        <v>170083</v>
      </c>
      <c r="BV1396" s="336" t="s">
        <v>83</v>
      </c>
      <c r="BW1396" s="337" t="s">
        <v>63</v>
      </c>
      <c r="BX1396" s="337" t="s">
        <v>84</v>
      </c>
      <c r="BY1396" s="337" t="s">
        <v>85</v>
      </c>
      <c r="BZ1396" s="337" t="s">
        <v>126</v>
      </c>
      <c r="CA1396" s="337" t="s">
        <v>127</v>
      </c>
      <c r="CB1396" s="337" t="s">
        <v>133</v>
      </c>
      <c r="CC1396" s="337" t="s">
        <v>134</v>
      </c>
      <c r="CD1396" s="338">
        <v>7</v>
      </c>
      <c r="CE1396" s="335">
        <v>45108</v>
      </c>
      <c r="CF1396" s="337"/>
      <c r="CG1396" s="337"/>
      <c r="CH1396" s="337"/>
      <c r="CI1396" s="337" t="s">
        <v>104</v>
      </c>
      <c r="CJ1396" s="337"/>
      <c r="CK1396" s="337"/>
      <c r="CL1396" s="337"/>
      <c r="CM1396" s="337" t="s">
        <v>73</v>
      </c>
      <c r="CN1396" s="337">
        <v>3</v>
      </c>
    </row>
    <row r="1397" spans="4:92">
      <c r="D1397" s="273" t="s">
        <v>64</v>
      </c>
      <c r="E1397" s="273" t="s">
        <v>75</v>
      </c>
      <c r="F1397" s="273" t="s">
        <v>308</v>
      </c>
      <c r="G1397" s="273" t="s">
        <v>308</v>
      </c>
      <c r="H1397" s="274">
        <v>45231</v>
      </c>
      <c r="I1397" s="273">
        <v>14425</v>
      </c>
      <c r="J1397" s="273">
        <v>31</v>
      </c>
      <c r="K1397" s="273">
        <v>0</v>
      </c>
      <c r="L1397" s="273" t="s">
        <v>66</v>
      </c>
      <c r="N1397" s="273" t="s">
        <v>107</v>
      </c>
      <c r="W1397" s="273">
        <v>288652</v>
      </c>
      <c r="X1397" s="273" t="s">
        <v>64</v>
      </c>
      <c r="Y1397" s="273" t="s">
        <v>63</v>
      </c>
      <c r="Z1397" s="273" t="s">
        <v>252</v>
      </c>
      <c r="AA1397" s="273" t="s">
        <v>257</v>
      </c>
      <c r="AB1397" s="274">
        <v>45017</v>
      </c>
      <c r="AC1397" s="273">
        <v>12049</v>
      </c>
      <c r="AD1397" s="273">
        <v>22</v>
      </c>
      <c r="AE1397" s="273">
        <v>0.49</v>
      </c>
      <c r="AF1397" s="273" t="s">
        <v>90</v>
      </c>
      <c r="AG1397" s="273" t="s">
        <v>898</v>
      </c>
      <c r="AH1397" s="273" t="s">
        <v>899</v>
      </c>
      <c r="AI1397" s="273" t="s">
        <v>199</v>
      </c>
      <c r="AJ1397" s="273" t="s">
        <v>214</v>
      </c>
      <c r="AK1397" s="273">
        <v>170089</v>
      </c>
      <c r="BV1397" s="279" t="s">
        <v>83</v>
      </c>
      <c r="BW1397" s="280" t="s">
        <v>63</v>
      </c>
      <c r="BX1397" s="280" t="s">
        <v>84</v>
      </c>
      <c r="BY1397" s="280" t="s">
        <v>85</v>
      </c>
      <c r="BZ1397" s="280" t="s">
        <v>151</v>
      </c>
      <c r="CA1397" s="280" t="s">
        <v>152</v>
      </c>
      <c r="CB1397" s="280" t="s">
        <v>153</v>
      </c>
      <c r="CC1397" s="280" t="s">
        <v>154</v>
      </c>
      <c r="CD1397" s="281">
        <v>10</v>
      </c>
      <c r="CE1397" s="277">
        <v>45108</v>
      </c>
      <c r="CF1397" s="280">
        <v>2576</v>
      </c>
      <c r="CG1397" s="280" t="s">
        <v>90</v>
      </c>
      <c r="CH1397" s="280">
        <v>2576</v>
      </c>
      <c r="CI1397" s="280" t="s">
        <v>80</v>
      </c>
      <c r="CJ1397" s="280"/>
      <c r="CK1397" s="280"/>
      <c r="CL1397" s="280" t="s">
        <v>417</v>
      </c>
      <c r="CM1397" s="280" t="s">
        <v>73</v>
      </c>
      <c r="CN1397" s="280">
        <v>3</v>
      </c>
    </row>
    <row r="1398" spans="4:92">
      <c r="D1398" s="273" t="s">
        <v>64</v>
      </c>
      <c r="E1398" s="273" t="s">
        <v>75</v>
      </c>
      <c r="F1398" s="273" t="s">
        <v>308</v>
      </c>
      <c r="G1398" s="273" t="s">
        <v>308</v>
      </c>
      <c r="H1398" s="274">
        <v>45231</v>
      </c>
      <c r="I1398" s="273">
        <v>14425</v>
      </c>
      <c r="J1398" s="273">
        <v>31</v>
      </c>
      <c r="K1398" s="273">
        <v>926780</v>
      </c>
      <c r="L1398" s="273" t="s">
        <v>66</v>
      </c>
      <c r="M1398" s="273">
        <v>106358.75625000001</v>
      </c>
      <c r="N1398" s="273" t="s">
        <v>115</v>
      </c>
      <c r="W1398" s="273">
        <v>288651</v>
      </c>
      <c r="X1398" s="273" t="s">
        <v>64</v>
      </c>
      <c r="Y1398" s="273" t="s">
        <v>63</v>
      </c>
      <c r="Z1398" s="273" t="s">
        <v>252</v>
      </c>
      <c r="AA1398" s="273" t="s">
        <v>257</v>
      </c>
      <c r="AB1398" s="274">
        <v>45170</v>
      </c>
      <c r="AC1398" s="273">
        <v>13713</v>
      </c>
      <c r="AD1398" s="273">
        <v>22</v>
      </c>
      <c r="AE1398" s="273">
        <v>4.8000000000000001E-2</v>
      </c>
      <c r="AF1398" s="273" t="s">
        <v>90</v>
      </c>
      <c r="AG1398" s="273" t="s">
        <v>949</v>
      </c>
      <c r="AH1398" s="273" t="s">
        <v>950</v>
      </c>
      <c r="AI1398" s="273" t="s">
        <v>199</v>
      </c>
      <c r="AJ1398" s="273" t="s">
        <v>200</v>
      </c>
      <c r="AK1398" s="273">
        <v>244309</v>
      </c>
      <c r="BV1398" s="336" t="s">
        <v>83</v>
      </c>
      <c r="BW1398" s="337" t="s">
        <v>63</v>
      </c>
      <c r="BX1398" s="337" t="s">
        <v>84</v>
      </c>
      <c r="BY1398" s="337" t="s">
        <v>85</v>
      </c>
      <c r="BZ1398" s="337" t="s">
        <v>151</v>
      </c>
      <c r="CA1398" s="337" t="s">
        <v>152</v>
      </c>
      <c r="CB1398" s="337" t="s">
        <v>161</v>
      </c>
      <c r="CC1398" s="337" t="s">
        <v>162</v>
      </c>
      <c r="CD1398" s="338">
        <v>11</v>
      </c>
      <c r="CE1398" s="335">
        <v>45108</v>
      </c>
      <c r="CF1398" s="337">
        <v>3221</v>
      </c>
      <c r="CG1398" s="337" t="s">
        <v>90</v>
      </c>
      <c r="CH1398" s="337">
        <v>3221</v>
      </c>
      <c r="CI1398" s="337" t="s">
        <v>80</v>
      </c>
      <c r="CJ1398" s="337"/>
      <c r="CK1398" s="337"/>
      <c r="CL1398" s="337" t="s">
        <v>155</v>
      </c>
      <c r="CM1398" s="337" t="s">
        <v>73</v>
      </c>
      <c r="CN1398" s="337">
        <v>3</v>
      </c>
    </row>
    <row r="1399" spans="4:92">
      <c r="D1399" s="273" t="s">
        <v>64</v>
      </c>
      <c r="E1399" s="273" t="s">
        <v>75</v>
      </c>
      <c r="F1399" s="273" t="s">
        <v>308</v>
      </c>
      <c r="G1399" s="273" t="s">
        <v>308</v>
      </c>
      <c r="H1399" s="274">
        <v>45261</v>
      </c>
      <c r="I1399" s="273">
        <v>16904</v>
      </c>
      <c r="J1399" s="273">
        <v>31</v>
      </c>
      <c r="K1399" s="273">
        <v>16958</v>
      </c>
      <c r="L1399" s="273" t="s">
        <v>66</v>
      </c>
      <c r="M1399" s="273">
        <v>0</v>
      </c>
      <c r="N1399" s="273" t="s">
        <v>1010</v>
      </c>
      <c r="O1399" s="273">
        <v>6950</v>
      </c>
      <c r="P1399" s="273" t="s">
        <v>1011</v>
      </c>
      <c r="Q1399" s="273" t="s">
        <v>1516</v>
      </c>
      <c r="R1399" s="273" t="s">
        <v>1342</v>
      </c>
      <c r="U1399" s="273" t="s">
        <v>73</v>
      </c>
      <c r="V1399" s="273" t="s">
        <v>1518</v>
      </c>
      <c r="W1399" s="273">
        <v>321472</v>
      </c>
      <c r="X1399" s="273" t="s">
        <v>64</v>
      </c>
      <c r="Y1399" s="273" t="s">
        <v>63</v>
      </c>
      <c r="Z1399" s="273" t="s">
        <v>252</v>
      </c>
      <c r="AA1399" s="273" t="s">
        <v>257</v>
      </c>
      <c r="AB1399" s="274">
        <v>45170</v>
      </c>
      <c r="AC1399" s="273">
        <v>13713</v>
      </c>
      <c r="AD1399" s="273">
        <v>22</v>
      </c>
      <c r="AE1399" s="273">
        <v>1.02</v>
      </c>
      <c r="AF1399" s="273" t="s">
        <v>90</v>
      </c>
      <c r="AG1399" s="273" t="s">
        <v>798</v>
      </c>
      <c r="AH1399" s="273" t="s">
        <v>953</v>
      </c>
      <c r="AI1399" s="273" t="s">
        <v>123</v>
      </c>
      <c r="AJ1399" s="273" t="s">
        <v>200</v>
      </c>
      <c r="AK1399" s="273">
        <v>244315</v>
      </c>
      <c r="BV1399" s="279" t="s">
        <v>83</v>
      </c>
      <c r="BW1399" s="280" t="s">
        <v>63</v>
      </c>
      <c r="BX1399" s="280" t="s">
        <v>84</v>
      </c>
      <c r="BY1399" s="280" t="s">
        <v>85</v>
      </c>
      <c r="BZ1399" s="280" t="s">
        <v>167</v>
      </c>
      <c r="CA1399" s="280" t="s">
        <v>168</v>
      </c>
      <c r="CB1399" s="280" t="s">
        <v>169</v>
      </c>
      <c r="CC1399" s="280" t="s">
        <v>170</v>
      </c>
      <c r="CD1399" s="281">
        <v>12</v>
      </c>
      <c r="CE1399" s="277">
        <v>45108</v>
      </c>
      <c r="CF1399" s="280">
        <v>0</v>
      </c>
      <c r="CG1399" s="280" t="s">
        <v>90</v>
      </c>
      <c r="CH1399" s="280">
        <v>0</v>
      </c>
      <c r="CI1399" s="280" t="s">
        <v>80</v>
      </c>
      <c r="CJ1399" s="280"/>
      <c r="CK1399" s="280"/>
      <c r="CL1399" s="280"/>
      <c r="CM1399" s="280" t="s">
        <v>73</v>
      </c>
      <c r="CN1399" s="280">
        <v>3</v>
      </c>
    </row>
    <row r="1400" spans="4:92">
      <c r="D1400" s="273" t="s">
        <v>64</v>
      </c>
      <c r="E1400" s="273" t="s">
        <v>75</v>
      </c>
      <c r="F1400" s="273" t="s">
        <v>308</v>
      </c>
      <c r="G1400" s="273" t="s">
        <v>308</v>
      </c>
      <c r="H1400" s="274">
        <v>45261</v>
      </c>
      <c r="I1400" s="273">
        <v>16904</v>
      </c>
      <c r="J1400" s="273">
        <v>31</v>
      </c>
      <c r="K1400" s="273">
        <v>51359</v>
      </c>
      <c r="L1400" s="273" t="s">
        <v>66</v>
      </c>
      <c r="M1400" s="273">
        <v>5929.8312500000002</v>
      </c>
      <c r="N1400" s="273" t="s">
        <v>67</v>
      </c>
      <c r="P1400" s="273" t="s">
        <v>1011</v>
      </c>
      <c r="Q1400" s="273" t="s">
        <v>1611</v>
      </c>
      <c r="R1400" s="273" t="s">
        <v>1342</v>
      </c>
      <c r="S1400" s="273" t="s">
        <v>1694</v>
      </c>
      <c r="T1400" s="273" t="s">
        <v>1694</v>
      </c>
      <c r="U1400" s="273" t="s">
        <v>73</v>
      </c>
      <c r="V1400" s="273" t="s">
        <v>1518</v>
      </c>
      <c r="W1400" s="273">
        <v>321488</v>
      </c>
      <c r="X1400" s="273" t="s">
        <v>64</v>
      </c>
      <c r="Y1400" s="273" t="s">
        <v>63</v>
      </c>
      <c r="Z1400" s="273" t="s">
        <v>252</v>
      </c>
      <c r="AA1400" s="273" t="s">
        <v>257</v>
      </c>
      <c r="AB1400" s="274">
        <v>45170</v>
      </c>
      <c r="AC1400" s="273">
        <v>13713</v>
      </c>
      <c r="AD1400" s="273">
        <v>22</v>
      </c>
      <c r="AE1400" s="273">
        <v>3.9</v>
      </c>
      <c r="AF1400" s="273" t="s">
        <v>90</v>
      </c>
      <c r="AG1400" s="273" t="s">
        <v>625</v>
      </c>
      <c r="AH1400" s="273" t="s">
        <v>955</v>
      </c>
      <c r="AI1400" s="273" t="s">
        <v>123</v>
      </c>
      <c r="AJ1400" s="273" t="s">
        <v>627</v>
      </c>
      <c r="AK1400" s="273">
        <v>244320</v>
      </c>
      <c r="BV1400" s="336" t="s">
        <v>83</v>
      </c>
      <c r="BW1400" s="337" t="s">
        <v>63</v>
      </c>
      <c r="BX1400" s="337" t="s">
        <v>84</v>
      </c>
      <c r="BY1400" s="337" t="s">
        <v>85</v>
      </c>
      <c r="BZ1400" s="337" t="s">
        <v>167</v>
      </c>
      <c r="CA1400" s="337" t="s">
        <v>168</v>
      </c>
      <c r="CB1400" s="337" t="s">
        <v>353</v>
      </c>
      <c r="CC1400" s="337" t="s">
        <v>354</v>
      </c>
      <c r="CD1400" s="338">
        <v>13</v>
      </c>
      <c r="CE1400" s="335">
        <v>45108</v>
      </c>
      <c r="CF1400" s="337">
        <v>0</v>
      </c>
      <c r="CG1400" s="337" t="s">
        <v>90</v>
      </c>
      <c r="CH1400" s="337">
        <v>0</v>
      </c>
      <c r="CI1400" s="337" t="s">
        <v>80</v>
      </c>
      <c r="CJ1400" s="337"/>
      <c r="CK1400" s="337"/>
      <c r="CL1400" s="337"/>
      <c r="CM1400" s="337" t="s">
        <v>73</v>
      </c>
      <c r="CN1400" s="337">
        <v>3</v>
      </c>
    </row>
    <row r="1401" spans="4:92">
      <c r="D1401" s="273" t="s">
        <v>64</v>
      </c>
      <c r="E1401" s="273" t="s">
        <v>75</v>
      </c>
      <c r="F1401" s="273" t="s">
        <v>79</v>
      </c>
      <c r="G1401" s="273" t="s">
        <v>79</v>
      </c>
      <c r="H1401" s="274">
        <v>45261</v>
      </c>
      <c r="I1401" s="273">
        <v>16909</v>
      </c>
      <c r="J1401" s="273">
        <v>36</v>
      </c>
      <c r="K1401" s="273">
        <v>6880000</v>
      </c>
      <c r="L1401" s="273" t="s">
        <v>66</v>
      </c>
      <c r="M1401" s="273">
        <v>742737.13124999998</v>
      </c>
      <c r="N1401" s="273" t="s">
        <v>964</v>
      </c>
      <c r="P1401" s="273" t="s">
        <v>92</v>
      </c>
      <c r="Q1401" s="273" t="s">
        <v>1001</v>
      </c>
      <c r="R1401" s="273" t="s">
        <v>70</v>
      </c>
      <c r="S1401" s="273" t="s">
        <v>1613</v>
      </c>
      <c r="T1401" s="273" t="s">
        <v>1614</v>
      </c>
      <c r="U1401" s="273" t="s">
        <v>73</v>
      </c>
      <c r="V1401" s="273" t="s">
        <v>1615</v>
      </c>
      <c r="W1401" s="273">
        <v>321158</v>
      </c>
      <c r="X1401" s="273" t="s">
        <v>64</v>
      </c>
      <c r="Y1401" s="273" t="s">
        <v>63</v>
      </c>
      <c r="Z1401" s="273" t="s">
        <v>252</v>
      </c>
      <c r="AA1401" s="273" t="s">
        <v>257</v>
      </c>
      <c r="AB1401" s="274">
        <v>45170</v>
      </c>
      <c r="AC1401" s="273">
        <v>13713</v>
      </c>
      <c r="AD1401" s="273">
        <v>22</v>
      </c>
      <c r="AE1401" s="273">
        <v>2.4</v>
      </c>
      <c r="AF1401" s="273" t="s">
        <v>90</v>
      </c>
      <c r="AG1401" s="273" t="s">
        <v>121</v>
      </c>
      <c r="AH1401" s="273" t="s">
        <v>959</v>
      </c>
      <c r="AI1401" s="273" t="s">
        <v>123</v>
      </c>
      <c r="AJ1401" s="273" t="s">
        <v>124</v>
      </c>
      <c r="AK1401" s="273">
        <v>244325</v>
      </c>
      <c r="BV1401" s="279" t="s">
        <v>83</v>
      </c>
      <c r="BW1401" s="280" t="s">
        <v>63</v>
      </c>
      <c r="BX1401" s="280" t="s">
        <v>84</v>
      </c>
      <c r="BY1401" s="280" t="s">
        <v>85</v>
      </c>
      <c r="BZ1401" s="280" t="s">
        <v>167</v>
      </c>
      <c r="CA1401" s="280" t="s">
        <v>168</v>
      </c>
      <c r="CB1401" s="280" t="s">
        <v>313</v>
      </c>
      <c r="CC1401" s="280" t="s">
        <v>314</v>
      </c>
      <c r="CD1401" s="281">
        <v>14</v>
      </c>
      <c r="CE1401" s="277">
        <v>45108</v>
      </c>
      <c r="CF1401" s="280">
        <v>0</v>
      </c>
      <c r="CG1401" s="280" t="s">
        <v>90</v>
      </c>
      <c r="CH1401" s="280">
        <v>0</v>
      </c>
      <c r="CI1401" s="280" t="s">
        <v>80</v>
      </c>
      <c r="CJ1401" s="280"/>
      <c r="CK1401" s="280"/>
      <c r="CL1401" s="280"/>
      <c r="CM1401" s="280" t="s">
        <v>73</v>
      </c>
      <c r="CN1401" s="280">
        <v>3</v>
      </c>
    </row>
    <row r="1402" spans="4:92">
      <c r="D1402" s="273" t="s">
        <v>64</v>
      </c>
      <c r="E1402" s="273" t="s">
        <v>75</v>
      </c>
      <c r="F1402" s="273" t="s">
        <v>79</v>
      </c>
      <c r="G1402" s="273" t="s">
        <v>79</v>
      </c>
      <c r="H1402" s="274">
        <v>45261</v>
      </c>
      <c r="I1402" s="273">
        <v>16909</v>
      </c>
      <c r="J1402" s="273">
        <v>36</v>
      </c>
      <c r="K1402" s="273">
        <v>0</v>
      </c>
      <c r="L1402" s="273" t="s">
        <v>66</v>
      </c>
      <c r="N1402" s="273" t="s">
        <v>107</v>
      </c>
      <c r="W1402" s="273">
        <v>321124</v>
      </c>
      <c r="X1402" s="273" t="s">
        <v>64</v>
      </c>
      <c r="Y1402" s="273" t="s">
        <v>63</v>
      </c>
      <c r="Z1402" s="273" t="s">
        <v>252</v>
      </c>
      <c r="AA1402" s="273" t="s">
        <v>257</v>
      </c>
      <c r="AB1402" s="274">
        <v>45170</v>
      </c>
      <c r="AC1402" s="273">
        <v>13713</v>
      </c>
      <c r="AD1402" s="273">
        <v>22</v>
      </c>
      <c r="AE1402" s="273">
        <v>0.23</v>
      </c>
      <c r="AF1402" s="273" t="s">
        <v>90</v>
      </c>
      <c r="AG1402" s="273" t="s">
        <v>801</v>
      </c>
      <c r="AH1402" s="273" t="s">
        <v>961</v>
      </c>
      <c r="AI1402" s="273" t="s">
        <v>199</v>
      </c>
      <c r="AJ1402" s="273" t="s">
        <v>627</v>
      </c>
      <c r="AK1402" s="273">
        <v>244330</v>
      </c>
      <c r="BV1402" s="336" t="s">
        <v>83</v>
      </c>
      <c r="BW1402" s="337" t="s">
        <v>63</v>
      </c>
      <c r="BX1402" s="337" t="s">
        <v>84</v>
      </c>
      <c r="BY1402" s="337" t="s">
        <v>85</v>
      </c>
      <c r="BZ1402" s="337" t="s">
        <v>167</v>
      </c>
      <c r="CA1402" s="337" t="s">
        <v>168</v>
      </c>
      <c r="CB1402" s="337" t="s">
        <v>319</v>
      </c>
      <c r="CC1402" s="337" t="s">
        <v>320</v>
      </c>
      <c r="CD1402" s="338">
        <v>15</v>
      </c>
      <c r="CE1402" s="335">
        <v>45108</v>
      </c>
      <c r="CF1402" s="337">
        <v>0</v>
      </c>
      <c r="CG1402" s="337" t="s">
        <v>90</v>
      </c>
      <c r="CH1402" s="337">
        <v>0</v>
      </c>
      <c r="CI1402" s="337" t="s">
        <v>80</v>
      </c>
      <c r="CJ1402" s="337"/>
      <c r="CK1402" s="337"/>
      <c r="CL1402" s="337"/>
      <c r="CM1402" s="337" t="s">
        <v>73</v>
      </c>
      <c r="CN1402" s="337">
        <v>3</v>
      </c>
    </row>
    <row r="1403" spans="4:92">
      <c r="D1403" s="273" t="s">
        <v>64</v>
      </c>
      <c r="E1403" s="273" t="s">
        <v>75</v>
      </c>
      <c r="F1403" s="273" t="s">
        <v>79</v>
      </c>
      <c r="G1403" s="273" t="s">
        <v>79</v>
      </c>
      <c r="H1403" s="274">
        <v>45261</v>
      </c>
      <c r="I1403" s="273">
        <v>16909</v>
      </c>
      <c r="J1403" s="273">
        <v>36</v>
      </c>
      <c r="K1403" s="273">
        <v>1735181</v>
      </c>
      <c r="L1403" s="273" t="s">
        <v>66</v>
      </c>
      <c r="M1403" s="273">
        <v>174805.89374999999</v>
      </c>
      <c r="N1403" s="273" t="s">
        <v>115</v>
      </c>
      <c r="W1403" s="273">
        <v>321123</v>
      </c>
      <c r="X1403" s="273" t="s">
        <v>64</v>
      </c>
      <c r="Y1403" s="273" t="s">
        <v>63</v>
      </c>
      <c r="Z1403" s="273" t="s">
        <v>252</v>
      </c>
      <c r="AA1403" s="273" t="s">
        <v>257</v>
      </c>
      <c r="AB1403" s="274">
        <v>45170</v>
      </c>
      <c r="AC1403" s="273">
        <v>13713</v>
      </c>
      <c r="AD1403" s="273">
        <v>22</v>
      </c>
      <c r="AE1403" s="273">
        <v>0.01</v>
      </c>
      <c r="AF1403" s="273" t="s">
        <v>90</v>
      </c>
      <c r="AG1403" s="273" t="s">
        <v>801</v>
      </c>
      <c r="AH1403" s="273" t="s">
        <v>969</v>
      </c>
      <c r="AI1403" s="273" t="s">
        <v>199</v>
      </c>
      <c r="AJ1403" s="273" t="s">
        <v>627</v>
      </c>
      <c r="AK1403" s="273">
        <v>244335</v>
      </c>
      <c r="BV1403" s="279" t="s">
        <v>83</v>
      </c>
      <c r="BW1403" s="280" t="s">
        <v>63</v>
      </c>
      <c r="BX1403" s="280" t="s">
        <v>84</v>
      </c>
      <c r="BY1403" s="280" t="s">
        <v>85</v>
      </c>
      <c r="BZ1403" s="280" t="s">
        <v>86</v>
      </c>
      <c r="CA1403" s="280" t="s">
        <v>87</v>
      </c>
      <c r="CB1403" s="280" t="s">
        <v>179</v>
      </c>
      <c r="CC1403" s="280" t="s">
        <v>180</v>
      </c>
      <c r="CD1403" s="281">
        <v>1</v>
      </c>
      <c r="CE1403" s="277">
        <v>45108</v>
      </c>
      <c r="CF1403" s="280"/>
      <c r="CG1403" s="280" t="s">
        <v>181</v>
      </c>
      <c r="CH1403" s="280"/>
      <c r="CI1403" s="280" t="s">
        <v>181</v>
      </c>
      <c r="CJ1403" s="280" t="s">
        <v>1310</v>
      </c>
      <c r="CK1403" s="280"/>
      <c r="CL1403" s="280"/>
      <c r="CM1403" s="280" t="s">
        <v>73</v>
      </c>
      <c r="CN1403" s="280">
        <v>3</v>
      </c>
    </row>
    <row r="1404" spans="4:92">
      <c r="D1404" s="273" t="s">
        <v>64</v>
      </c>
      <c r="E1404" s="273" t="s">
        <v>75</v>
      </c>
      <c r="F1404" s="273" t="s">
        <v>391</v>
      </c>
      <c r="G1404" s="273" t="s">
        <v>477</v>
      </c>
      <c r="H1404" s="274">
        <v>44927</v>
      </c>
      <c r="I1404" s="273">
        <v>12125</v>
      </c>
      <c r="J1404" s="273">
        <v>72</v>
      </c>
      <c r="W1404" s="273">
        <v>174090</v>
      </c>
      <c r="X1404" s="273" t="s">
        <v>64</v>
      </c>
      <c r="Y1404" s="273" t="s">
        <v>63</v>
      </c>
      <c r="Z1404" s="273" t="s">
        <v>252</v>
      </c>
      <c r="AA1404" s="273" t="s">
        <v>257</v>
      </c>
      <c r="AB1404" s="274">
        <v>45170</v>
      </c>
      <c r="AC1404" s="273">
        <v>13713</v>
      </c>
      <c r="AD1404" s="273">
        <v>22</v>
      </c>
      <c r="AE1404" s="273">
        <v>0.2</v>
      </c>
      <c r="AF1404" s="273" t="s">
        <v>90</v>
      </c>
      <c r="AG1404" s="273" t="s">
        <v>801</v>
      </c>
      <c r="AH1404" s="273" t="s">
        <v>973</v>
      </c>
      <c r="AI1404" s="273" t="s">
        <v>123</v>
      </c>
      <c r="AJ1404" s="273" t="s">
        <v>627</v>
      </c>
      <c r="AK1404" s="273">
        <v>244340</v>
      </c>
      <c r="BV1404" s="336" t="s">
        <v>83</v>
      </c>
      <c r="BW1404" s="337" t="s">
        <v>63</v>
      </c>
      <c r="BX1404" s="337" t="s">
        <v>84</v>
      </c>
      <c r="BY1404" s="337" t="s">
        <v>85</v>
      </c>
      <c r="BZ1404" s="337" t="s">
        <v>138</v>
      </c>
      <c r="CA1404" s="337" t="s">
        <v>139</v>
      </c>
      <c r="CB1404" s="337" t="s">
        <v>190</v>
      </c>
      <c r="CC1404" s="337" t="s">
        <v>191</v>
      </c>
      <c r="CD1404" s="338">
        <v>8</v>
      </c>
      <c r="CE1404" s="335">
        <v>45108</v>
      </c>
      <c r="CF1404" s="337">
        <v>0</v>
      </c>
      <c r="CG1404" s="337" t="s">
        <v>90</v>
      </c>
      <c r="CH1404" s="337">
        <v>0</v>
      </c>
      <c r="CI1404" s="337" t="s">
        <v>80</v>
      </c>
      <c r="CJ1404" s="337"/>
      <c r="CK1404" s="337"/>
      <c r="CL1404" s="337"/>
      <c r="CM1404" s="337" t="s">
        <v>73</v>
      </c>
      <c r="CN1404" s="337">
        <v>3</v>
      </c>
    </row>
    <row r="1405" spans="4:92">
      <c r="D1405" s="273" t="s">
        <v>64</v>
      </c>
      <c r="E1405" s="273" t="s">
        <v>75</v>
      </c>
      <c r="F1405" s="273" t="s">
        <v>391</v>
      </c>
      <c r="G1405" s="273" t="s">
        <v>477</v>
      </c>
      <c r="H1405" s="274">
        <v>44927</v>
      </c>
      <c r="I1405" s="273">
        <v>12125</v>
      </c>
      <c r="J1405" s="273">
        <v>72</v>
      </c>
      <c r="K1405" s="273">
        <v>521153</v>
      </c>
      <c r="L1405" s="273" t="s">
        <v>66</v>
      </c>
      <c r="M1405" s="273">
        <v>58133.727625</v>
      </c>
      <c r="N1405" s="273" t="s">
        <v>115</v>
      </c>
      <c r="W1405" s="273">
        <v>174114</v>
      </c>
      <c r="X1405" s="273" t="s">
        <v>64</v>
      </c>
      <c r="Y1405" s="273" t="s">
        <v>63</v>
      </c>
      <c r="Z1405" s="273" t="s">
        <v>252</v>
      </c>
      <c r="AA1405" s="273" t="s">
        <v>257</v>
      </c>
      <c r="AB1405" s="274">
        <v>45170</v>
      </c>
      <c r="AC1405" s="273">
        <v>13713</v>
      </c>
      <c r="AD1405" s="273">
        <v>22</v>
      </c>
      <c r="AE1405" s="273">
        <v>9.6000000000000002E-2</v>
      </c>
      <c r="AF1405" s="273" t="s">
        <v>90</v>
      </c>
      <c r="AG1405" s="273" t="s">
        <v>625</v>
      </c>
      <c r="AH1405" s="273" t="s">
        <v>977</v>
      </c>
      <c r="AI1405" s="273" t="s">
        <v>199</v>
      </c>
      <c r="AJ1405" s="273" t="s">
        <v>627</v>
      </c>
      <c r="AK1405" s="273">
        <v>244345</v>
      </c>
      <c r="BV1405" s="279" t="s">
        <v>83</v>
      </c>
      <c r="BW1405" s="280" t="s">
        <v>63</v>
      </c>
      <c r="BX1405" s="280" t="s">
        <v>172</v>
      </c>
      <c r="BY1405" s="280" t="s">
        <v>211</v>
      </c>
      <c r="BZ1405" s="280" t="s">
        <v>151</v>
      </c>
      <c r="CA1405" s="280" t="s">
        <v>152</v>
      </c>
      <c r="CB1405" s="280" t="s">
        <v>161</v>
      </c>
      <c r="CC1405" s="280" t="s">
        <v>162</v>
      </c>
      <c r="CD1405" s="281">
        <v>11</v>
      </c>
      <c r="CE1405" s="277">
        <v>45078</v>
      </c>
      <c r="CF1405" s="280">
        <v>97.6</v>
      </c>
      <c r="CG1405" s="280" t="s">
        <v>90</v>
      </c>
      <c r="CH1405" s="280">
        <v>97.6</v>
      </c>
      <c r="CI1405" s="280" t="s">
        <v>80</v>
      </c>
      <c r="CJ1405" s="280"/>
      <c r="CK1405" s="280"/>
      <c r="CL1405" s="280"/>
      <c r="CM1405" s="280" t="s">
        <v>73</v>
      </c>
      <c r="CN1405" s="280">
        <v>3</v>
      </c>
    </row>
    <row r="1406" spans="4:92">
      <c r="D1406" s="273" t="s">
        <v>64</v>
      </c>
      <c r="E1406" s="273" t="s">
        <v>75</v>
      </c>
      <c r="F1406" s="273" t="s">
        <v>391</v>
      </c>
      <c r="G1406" s="273" t="s">
        <v>477</v>
      </c>
      <c r="H1406" s="274">
        <v>44927</v>
      </c>
      <c r="I1406" s="273">
        <v>12125</v>
      </c>
      <c r="J1406" s="273">
        <v>72</v>
      </c>
      <c r="K1406" s="273">
        <v>0</v>
      </c>
      <c r="L1406" s="273" t="s">
        <v>66</v>
      </c>
      <c r="N1406" s="273" t="s">
        <v>107</v>
      </c>
      <c r="W1406" s="273">
        <v>174115</v>
      </c>
      <c r="X1406" s="273" t="s">
        <v>64</v>
      </c>
      <c r="Y1406" s="273" t="s">
        <v>63</v>
      </c>
      <c r="Z1406" s="273" t="s">
        <v>252</v>
      </c>
      <c r="AA1406" s="273" t="s">
        <v>257</v>
      </c>
      <c r="AB1406" s="274">
        <v>45170</v>
      </c>
      <c r="AC1406" s="273">
        <v>13713</v>
      </c>
      <c r="AD1406" s="273">
        <v>22</v>
      </c>
      <c r="AE1406" s="273">
        <v>0.6</v>
      </c>
      <c r="AF1406" s="273" t="s">
        <v>90</v>
      </c>
      <c r="AG1406" s="273" t="s">
        <v>121</v>
      </c>
      <c r="AH1406" s="273" t="s">
        <v>980</v>
      </c>
      <c r="AI1406" s="273" t="s">
        <v>199</v>
      </c>
      <c r="AJ1406" s="273" t="s">
        <v>124</v>
      </c>
      <c r="AK1406" s="273">
        <v>244350</v>
      </c>
      <c r="BV1406" s="336" t="s">
        <v>83</v>
      </c>
      <c r="BW1406" s="337" t="s">
        <v>63</v>
      </c>
      <c r="BX1406" s="337" t="s">
        <v>172</v>
      </c>
      <c r="BY1406" s="337" t="s">
        <v>211</v>
      </c>
      <c r="BZ1406" s="337" t="s">
        <v>167</v>
      </c>
      <c r="CA1406" s="337" t="s">
        <v>168</v>
      </c>
      <c r="CB1406" s="337" t="s">
        <v>353</v>
      </c>
      <c r="CC1406" s="337" t="s">
        <v>354</v>
      </c>
      <c r="CD1406" s="338">
        <v>13</v>
      </c>
      <c r="CE1406" s="335">
        <v>45078</v>
      </c>
      <c r="CF1406" s="337">
        <v>150</v>
      </c>
      <c r="CG1406" s="337" t="s">
        <v>90</v>
      </c>
      <c r="CH1406" s="337">
        <v>150</v>
      </c>
      <c r="CI1406" s="337" t="s">
        <v>80</v>
      </c>
      <c r="CJ1406" s="337"/>
      <c r="CK1406" s="337"/>
      <c r="CL1406" s="337"/>
      <c r="CM1406" s="337" t="s">
        <v>73</v>
      </c>
      <c r="CN1406" s="337">
        <v>3</v>
      </c>
    </row>
    <row r="1407" spans="4:92">
      <c r="D1407" s="273" t="s">
        <v>64</v>
      </c>
      <c r="E1407" s="273" t="s">
        <v>75</v>
      </c>
      <c r="F1407" s="273" t="s">
        <v>391</v>
      </c>
      <c r="G1407" s="273" t="s">
        <v>477</v>
      </c>
      <c r="H1407" s="274">
        <v>44958</v>
      </c>
      <c r="I1407" s="273">
        <v>12126</v>
      </c>
      <c r="J1407" s="273">
        <v>72</v>
      </c>
      <c r="W1407" s="273">
        <v>174119</v>
      </c>
      <c r="X1407" s="273" t="s">
        <v>64</v>
      </c>
      <c r="Y1407" s="273" t="s">
        <v>63</v>
      </c>
      <c r="Z1407" s="273" t="s">
        <v>252</v>
      </c>
      <c r="AA1407" s="273" t="s">
        <v>257</v>
      </c>
      <c r="AB1407" s="274">
        <v>45170</v>
      </c>
      <c r="AC1407" s="273">
        <v>13713</v>
      </c>
      <c r="AD1407" s="273">
        <v>22</v>
      </c>
      <c r="AE1407" s="273">
        <v>1</v>
      </c>
      <c r="AF1407" s="273" t="s">
        <v>90</v>
      </c>
      <c r="AG1407" s="273" t="s">
        <v>801</v>
      </c>
      <c r="AH1407" s="273" t="s">
        <v>813</v>
      </c>
      <c r="AI1407" s="273" t="s">
        <v>123</v>
      </c>
      <c r="AJ1407" s="273" t="s">
        <v>627</v>
      </c>
      <c r="AK1407" s="273">
        <v>244355</v>
      </c>
      <c r="BV1407" s="279" t="s">
        <v>83</v>
      </c>
      <c r="BW1407" s="280" t="s">
        <v>63</v>
      </c>
      <c r="BX1407" s="280" t="s">
        <v>172</v>
      </c>
      <c r="BY1407" s="280" t="s">
        <v>211</v>
      </c>
      <c r="BZ1407" s="280" t="s">
        <v>167</v>
      </c>
      <c r="CA1407" s="280" t="s">
        <v>168</v>
      </c>
      <c r="CB1407" s="280" t="s">
        <v>313</v>
      </c>
      <c r="CC1407" s="280" t="s">
        <v>314</v>
      </c>
      <c r="CD1407" s="281">
        <v>14</v>
      </c>
      <c r="CE1407" s="277">
        <v>45078</v>
      </c>
      <c r="CF1407" s="280">
        <v>0</v>
      </c>
      <c r="CG1407" s="280" t="s">
        <v>90</v>
      </c>
      <c r="CH1407" s="280">
        <v>0</v>
      </c>
      <c r="CI1407" s="280" t="s">
        <v>80</v>
      </c>
      <c r="CJ1407" s="280"/>
      <c r="CK1407" s="280"/>
      <c r="CL1407" s="280"/>
      <c r="CM1407" s="280" t="s">
        <v>73</v>
      </c>
      <c r="CN1407" s="280">
        <v>3</v>
      </c>
    </row>
    <row r="1408" spans="4:92">
      <c r="D1408" s="273" t="s">
        <v>64</v>
      </c>
      <c r="E1408" s="273" t="s">
        <v>75</v>
      </c>
      <c r="F1408" s="273" t="s">
        <v>391</v>
      </c>
      <c r="G1408" s="273" t="s">
        <v>477</v>
      </c>
      <c r="H1408" s="274">
        <v>44958</v>
      </c>
      <c r="I1408" s="273">
        <v>12126</v>
      </c>
      <c r="J1408" s="273">
        <v>72</v>
      </c>
      <c r="K1408" s="273">
        <v>559377</v>
      </c>
      <c r="L1408" s="273" t="s">
        <v>66</v>
      </c>
      <c r="M1408" s="273">
        <v>60723.368062499998</v>
      </c>
      <c r="N1408" s="273" t="s">
        <v>115</v>
      </c>
      <c r="W1408" s="273">
        <v>174143</v>
      </c>
      <c r="X1408" s="273" t="s">
        <v>64</v>
      </c>
      <c r="Y1408" s="273" t="s">
        <v>63</v>
      </c>
      <c r="Z1408" s="273" t="s">
        <v>252</v>
      </c>
      <c r="AA1408" s="273" t="s">
        <v>257</v>
      </c>
      <c r="AB1408" s="274">
        <v>45170</v>
      </c>
      <c r="AC1408" s="273">
        <v>13713</v>
      </c>
      <c r="AD1408" s="273">
        <v>22</v>
      </c>
      <c r="AE1408" s="273">
        <v>2.3E-2</v>
      </c>
      <c r="AF1408" s="273" t="s">
        <v>90</v>
      </c>
      <c r="AG1408" s="273" t="s">
        <v>860</v>
      </c>
      <c r="AH1408" s="273" t="s">
        <v>861</v>
      </c>
      <c r="AI1408" s="273" t="s">
        <v>199</v>
      </c>
      <c r="AJ1408" s="273" t="s">
        <v>200</v>
      </c>
      <c r="AK1408" s="273">
        <v>244361</v>
      </c>
      <c r="BV1408" s="336" t="s">
        <v>83</v>
      </c>
      <c r="BW1408" s="337" t="s">
        <v>63</v>
      </c>
      <c r="BX1408" s="337" t="s">
        <v>172</v>
      </c>
      <c r="BY1408" s="337" t="s">
        <v>211</v>
      </c>
      <c r="BZ1408" s="337" t="s">
        <v>167</v>
      </c>
      <c r="CA1408" s="337" t="s">
        <v>168</v>
      </c>
      <c r="CB1408" s="337" t="s">
        <v>319</v>
      </c>
      <c r="CC1408" s="337" t="s">
        <v>320</v>
      </c>
      <c r="CD1408" s="338">
        <v>15</v>
      </c>
      <c r="CE1408" s="335">
        <v>45078</v>
      </c>
      <c r="CF1408" s="337">
        <v>0</v>
      </c>
      <c r="CG1408" s="337" t="s">
        <v>90</v>
      </c>
      <c r="CH1408" s="337">
        <v>0</v>
      </c>
      <c r="CI1408" s="337" t="s">
        <v>80</v>
      </c>
      <c r="CJ1408" s="337"/>
      <c r="CK1408" s="337"/>
      <c r="CL1408" s="337"/>
      <c r="CM1408" s="337" t="s">
        <v>73</v>
      </c>
      <c r="CN1408" s="337">
        <v>3</v>
      </c>
    </row>
    <row r="1409" spans="4:92">
      <c r="D1409" s="273" t="s">
        <v>64</v>
      </c>
      <c r="E1409" s="273" t="s">
        <v>75</v>
      </c>
      <c r="F1409" s="273" t="s">
        <v>391</v>
      </c>
      <c r="G1409" s="273" t="s">
        <v>477</v>
      </c>
      <c r="H1409" s="274">
        <v>44958</v>
      </c>
      <c r="I1409" s="273">
        <v>12126</v>
      </c>
      <c r="J1409" s="273">
        <v>72</v>
      </c>
      <c r="K1409" s="273">
        <v>0</v>
      </c>
      <c r="L1409" s="273" t="s">
        <v>66</v>
      </c>
      <c r="N1409" s="273" t="s">
        <v>107</v>
      </c>
      <c r="W1409" s="273">
        <v>174144</v>
      </c>
      <c r="X1409" s="273" t="s">
        <v>64</v>
      </c>
      <c r="Y1409" s="273" t="s">
        <v>63</v>
      </c>
      <c r="Z1409" s="273" t="s">
        <v>252</v>
      </c>
      <c r="AA1409" s="273" t="s">
        <v>257</v>
      </c>
      <c r="AB1409" s="274">
        <v>45200</v>
      </c>
      <c r="AC1409" s="273">
        <v>14047</v>
      </c>
      <c r="AD1409" s="273">
        <v>22</v>
      </c>
      <c r="AK1409" s="273">
        <v>256544</v>
      </c>
      <c r="BV1409" s="279" t="s">
        <v>83</v>
      </c>
      <c r="BW1409" s="280" t="s">
        <v>63</v>
      </c>
      <c r="BX1409" s="280" t="s">
        <v>172</v>
      </c>
      <c r="BY1409" s="280" t="s">
        <v>211</v>
      </c>
      <c r="BZ1409" s="280" t="s">
        <v>86</v>
      </c>
      <c r="CA1409" s="280" t="s">
        <v>87</v>
      </c>
      <c r="CB1409" s="280" t="s">
        <v>179</v>
      </c>
      <c r="CC1409" s="280" t="s">
        <v>180</v>
      </c>
      <c r="CD1409" s="281">
        <v>1</v>
      </c>
      <c r="CE1409" s="277">
        <v>45078</v>
      </c>
      <c r="CF1409" s="280"/>
      <c r="CG1409" s="280" t="s">
        <v>181</v>
      </c>
      <c r="CH1409" s="280"/>
      <c r="CI1409" s="280" t="s">
        <v>181</v>
      </c>
      <c r="CJ1409" s="280" t="s">
        <v>1414</v>
      </c>
      <c r="CK1409" s="280"/>
      <c r="CL1409" s="280"/>
      <c r="CM1409" s="280" t="s">
        <v>73</v>
      </c>
      <c r="CN1409" s="280">
        <v>3</v>
      </c>
    </row>
    <row r="1410" spans="4:92">
      <c r="D1410" s="273" t="s">
        <v>64</v>
      </c>
      <c r="E1410" s="273" t="s">
        <v>75</v>
      </c>
      <c r="F1410" s="273" t="s">
        <v>391</v>
      </c>
      <c r="G1410" s="273" t="s">
        <v>477</v>
      </c>
      <c r="H1410" s="274">
        <v>44986</v>
      </c>
      <c r="I1410" s="273">
        <v>12127</v>
      </c>
      <c r="J1410" s="273">
        <v>72</v>
      </c>
      <c r="W1410" s="273">
        <v>174148</v>
      </c>
      <c r="X1410" s="273" t="s">
        <v>64</v>
      </c>
      <c r="Y1410" s="273" t="s">
        <v>63</v>
      </c>
      <c r="Z1410" s="273" t="s">
        <v>252</v>
      </c>
      <c r="AA1410" s="273" t="s">
        <v>257</v>
      </c>
      <c r="AB1410" s="274">
        <v>45200</v>
      </c>
      <c r="AC1410" s="273">
        <v>14047</v>
      </c>
      <c r="AD1410" s="273">
        <v>22</v>
      </c>
      <c r="AK1410" s="273">
        <v>256552</v>
      </c>
      <c r="BV1410" s="336" t="s">
        <v>83</v>
      </c>
      <c r="BW1410" s="337" t="s">
        <v>63</v>
      </c>
      <c r="BX1410" s="337" t="s">
        <v>172</v>
      </c>
      <c r="BY1410" s="337" t="s">
        <v>211</v>
      </c>
      <c r="BZ1410" s="337" t="s">
        <v>138</v>
      </c>
      <c r="CA1410" s="337" t="s">
        <v>139</v>
      </c>
      <c r="CB1410" s="337" t="s">
        <v>190</v>
      </c>
      <c r="CC1410" s="337" t="s">
        <v>191</v>
      </c>
      <c r="CD1410" s="338">
        <v>8</v>
      </c>
      <c r="CE1410" s="335">
        <v>45078</v>
      </c>
      <c r="CF1410" s="337">
        <v>0</v>
      </c>
      <c r="CG1410" s="337" t="s">
        <v>90</v>
      </c>
      <c r="CH1410" s="337">
        <v>0</v>
      </c>
      <c r="CI1410" s="337" t="s">
        <v>80</v>
      </c>
      <c r="CJ1410" s="337"/>
      <c r="CK1410" s="337"/>
      <c r="CL1410" s="337"/>
      <c r="CM1410" s="337" t="s">
        <v>73</v>
      </c>
      <c r="CN1410" s="337">
        <v>3</v>
      </c>
    </row>
    <row r="1411" spans="4:92">
      <c r="D1411" s="273" t="s">
        <v>64</v>
      </c>
      <c r="E1411" s="273" t="s">
        <v>75</v>
      </c>
      <c r="F1411" s="273" t="s">
        <v>391</v>
      </c>
      <c r="G1411" s="273" t="s">
        <v>477</v>
      </c>
      <c r="H1411" s="274">
        <v>44986</v>
      </c>
      <c r="I1411" s="273">
        <v>12127</v>
      </c>
      <c r="J1411" s="273">
        <v>72</v>
      </c>
      <c r="K1411" s="273">
        <v>448770</v>
      </c>
      <c r="L1411" s="273" t="s">
        <v>66</v>
      </c>
      <c r="M1411" s="273">
        <v>47285.892625</v>
      </c>
      <c r="N1411" s="273" t="s">
        <v>115</v>
      </c>
      <c r="W1411" s="273">
        <v>174172</v>
      </c>
      <c r="X1411" s="273" t="s">
        <v>64</v>
      </c>
      <c r="Y1411" s="273" t="s">
        <v>63</v>
      </c>
      <c r="Z1411" s="273" t="s">
        <v>252</v>
      </c>
      <c r="AA1411" s="273" t="s">
        <v>257</v>
      </c>
      <c r="AB1411" s="274">
        <v>45200</v>
      </c>
      <c r="AC1411" s="273">
        <v>14048</v>
      </c>
      <c r="AD1411" s="273">
        <v>22</v>
      </c>
      <c r="AE1411" s="273">
        <v>8.92</v>
      </c>
      <c r="AF1411" s="273" t="s">
        <v>90</v>
      </c>
      <c r="AG1411" s="273" t="s">
        <v>824</v>
      </c>
      <c r="AH1411" s="273" t="s">
        <v>1455</v>
      </c>
      <c r="AI1411" s="273" t="s">
        <v>199</v>
      </c>
      <c r="AJ1411" s="273" t="s">
        <v>200</v>
      </c>
      <c r="AK1411" s="273">
        <v>260319</v>
      </c>
      <c r="BV1411" s="279" t="s">
        <v>83</v>
      </c>
      <c r="BW1411" s="280" t="s">
        <v>63</v>
      </c>
      <c r="BX1411" s="280" t="s">
        <v>172</v>
      </c>
      <c r="BY1411" s="280" t="s">
        <v>211</v>
      </c>
      <c r="BZ1411" s="280" t="s">
        <v>86</v>
      </c>
      <c r="CA1411" s="280" t="s">
        <v>87</v>
      </c>
      <c r="CB1411" s="280" t="s">
        <v>217</v>
      </c>
      <c r="CC1411" s="280" t="s">
        <v>218</v>
      </c>
      <c r="CD1411" s="281">
        <v>2</v>
      </c>
      <c r="CE1411" s="277">
        <v>45078</v>
      </c>
      <c r="CF1411" s="280"/>
      <c r="CG1411" s="280" t="s">
        <v>181</v>
      </c>
      <c r="CH1411" s="280"/>
      <c r="CI1411" s="280" t="s">
        <v>181</v>
      </c>
      <c r="CJ1411" s="280" t="s">
        <v>1201</v>
      </c>
      <c r="CK1411" s="280"/>
      <c r="CL1411" s="280"/>
      <c r="CM1411" s="280" t="s">
        <v>73</v>
      </c>
      <c r="CN1411" s="280">
        <v>3</v>
      </c>
    </row>
    <row r="1412" spans="4:92">
      <c r="D1412" s="273" t="s">
        <v>64</v>
      </c>
      <c r="E1412" s="273" t="s">
        <v>75</v>
      </c>
      <c r="F1412" s="273" t="s">
        <v>391</v>
      </c>
      <c r="G1412" s="273" t="s">
        <v>477</v>
      </c>
      <c r="H1412" s="274">
        <v>44986</v>
      </c>
      <c r="I1412" s="273">
        <v>12127</v>
      </c>
      <c r="J1412" s="273">
        <v>72</v>
      </c>
      <c r="K1412" s="273">
        <v>0</v>
      </c>
      <c r="L1412" s="273" t="s">
        <v>66</v>
      </c>
      <c r="N1412" s="273" t="s">
        <v>107</v>
      </c>
      <c r="W1412" s="273">
        <v>174173</v>
      </c>
      <c r="X1412" s="273" t="s">
        <v>64</v>
      </c>
      <c r="Y1412" s="273" t="s">
        <v>63</v>
      </c>
      <c r="Z1412" s="273" t="s">
        <v>221</v>
      </c>
      <c r="AA1412" s="273" t="s">
        <v>221</v>
      </c>
      <c r="AB1412" s="274">
        <v>44927</v>
      </c>
      <c r="AC1412" s="273">
        <v>15286</v>
      </c>
      <c r="AD1412" s="273">
        <v>17</v>
      </c>
      <c r="AK1412" s="273">
        <v>324915</v>
      </c>
      <c r="BV1412" s="336" t="s">
        <v>83</v>
      </c>
      <c r="BW1412" s="337" t="s">
        <v>63</v>
      </c>
      <c r="BX1412" s="337" t="s">
        <v>172</v>
      </c>
      <c r="BY1412" s="337" t="s">
        <v>211</v>
      </c>
      <c r="BZ1412" s="337" t="s">
        <v>204</v>
      </c>
      <c r="CA1412" s="337" t="s">
        <v>205</v>
      </c>
      <c r="CB1412" s="337" t="s">
        <v>206</v>
      </c>
      <c r="CC1412" s="337" t="s">
        <v>207</v>
      </c>
      <c r="CD1412" s="338">
        <v>0</v>
      </c>
      <c r="CE1412" s="335">
        <v>45078</v>
      </c>
      <c r="CF1412" s="337"/>
      <c r="CG1412" s="337" t="s">
        <v>181</v>
      </c>
      <c r="CH1412" s="337"/>
      <c r="CI1412" s="337" t="s">
        <v>208</v>
      </c>
      <c r="CJ1412" s="337" t="s">
        <v>209</v>
      </c>
      <c r="CK1412" s="337"/>
      <c r="CL1412" s="337"/>
      <c r="CM1412" s="337" t="s">
        <v>73</v>
      </c>
      <c r="CN1412" s="337">
        <v>3</v>
      </c>
    </row>
    <row r="1413" spans="4:92">
      <c r="D1413" s="273" t="s">
        <v>64</v>
      </c>
      <c r="E1413" s="273" t="s">
        <v>75</v>
      </c>
      <c r="F1413" s="273" t="s">
        <v>391</v>
      </c>
      <c r="G1413" s="273" t="s">
        <v>477</v>
      </c>
      <c r="H1413" s="274">
        <v>45017</v>
      </c>
      <c r="I1413" s="273">
        <v>12128</v>
      </c>
      <c r="J1413" s="273">
        <v>72</v>
      </c>
      <c r="W1413" s="273">
        <v>174177</v>
      </c>
      <c r="X1413" s="273" t="s">
        <v>64</v>
      </c>
      <c r="Y1413" s="273" t="s">
        <v>63</v>
      </c>
      <c r="Z1413" s="273" t="s">
        <v>221</v>
      </c>
      <c r="AA1413" s="273" t="s">
        <v>221</v>
      </c>
      <c r="AB1413" s="274">
        <v>44927</v>
      </c>
      <c r="AC1413" s="273">
        <v>15286</v>
      </c>
      <c r="AD1413" s="273">
        <v>17</v>
      </c>
      <c r="AK1413" s="273">
        <v>324927</v>
      </c>
      <c r="BV1413" s="279" t="s">
        <v>83</v>
      </c>
      <c r="BW1413" s="280" t="s">
        <v>63</v>
      </c>
      <c r="BX1413" s="280" t="s">
        <v>172</v>
      </c>
      <c r="BY1413" s="280" t="s">
        <v>211</v>
      </c>
      <c r="BZ1413" s="280" t="s">
        <v>86</v>
      </c>
      <c r="CA1413" s="280" t="s">
        <v>87</v>
      </c>
      <c r="CB1413" s="280" t="s">
        <v>225</v>
      </c>
      <c r="CC1413" s="280" t="s">
        <v>226</v>
      </c>
      <c r="CD1413" s="281">
        <v>5</v>
      </c>
      <c r="CE1413" s="277">
        <v>45078</v>
      </c>
      <c r="CF1413" s="280">
        <v>0</v>
      </c>
      <c r="CG1413" s="280" t="s">
        <v>90</v>
      </c>
      <c r="CH1413" s="280">
        <v>0</v>
      </c>
      <c r="CI1413" s="280" t="s">
        <v>80</v>
      </c>
      <c r="CJ1413" s="280"/>
      <c r="CK1413" s="280"/>
      <c r="CL1413" s="280"/>
      <c r="CM1413" s="280" t="s">
        <v>73</v>
      </c>
      <c r="CN1413" s="280">
        <v>3</v>
      </c>
    </row>
    <row r="1414" spans="4:92">
      <c r="D1414" s="273" t="s">
        <v>83</v>
      </c>
      <c r="E1414" s="273" t="s">
        <v>287</v>
      </c>
      <c r="F1414" s="273" t="s">
        <v>830</v>
      </c>
      <c r="G1414" s="273" t="s">
        <v>856</v>
      </c>
      <c r="H1414" s="274">
        <v>44986</v>
      </c>
      <c r="I1414" s="273">
        <v>11562</v>
      </c>
      <c r="J1414" s="273">
        <v>804</v>
      </c>
      <c r="K1414" s="273">
        <v>2911.2</v>
      </c>
      <c r="L1414" s="273" t="s">
        <v>66</v>
      </c>
      <c r="M1414" s="273">
        <v>0</v>
      </c>
      <c r="N1414" s="273" t="s">
        <v>1010</v>
      </c>
      <c r="O1414" s="273">
        <v>0</v>
      </c>
      <c r="P1414" s="273" t="s">
        <v>1011</v>
      </c>
      <c r="Q1414" s="273" t="s">
        <v>1188</v>
      </c>
      <c r="R1414" s="273" t="s">
        <v>1342</v>
      </c>
      <c r="S1414" s="273" t="s">
        <v>1682</v>
      </c>
      <c r="U1414" s="273" t="s">
        <v>1682</v>
      </c>
      <c r="V1414" s="273" t="s">
        <v>1683</v>
      </c>
      <c r="W1414" s="273">
        <v>174058</v>
      </c>
      <c r="X1414" s="273" t="s">
        <v>64</v>
      </c>
      <c r="Y1414" s="273" t="s">
        <v>63</v>
      </c>
      <c r="Z1414" s="273" t="s">
        <v>221</v>
      </c>
      <c r="AA1414" s="273" t="s">
        <v>221</v>
      </c>
      <c r="AB1414" s="274">
        <v>44927</v>
      </c>
      <c r="AC1414" s="273">
        <v>15286</v>
      </c>
      <c r="AD1414" s="273">
        <v>17</v>
      </c>
      <c r="AK1414" s="273">
        <v>324930</v>
      </c>
      <c r="BV1414" s="336" t="s">
        <v>83</v>
      </c>
      <c r="BW1414" s="337" t="s">
        <v>63</v>
      </c>
      <c r="BX1414" s="337" t="s">
        <v>172</v>
      </c>
      <c r="BY1414" s="337" t="s">
        <v>211</v>
      </c>
      <c r="BZ1414" s="337" t="s">
        <v>86</v>
      </c>
      <c r="CA1414" s="337" t="s">
        <v>87</v>
      </c>
      <c r="CB1414" s="337" t="s">
        <v>233</v>
      </c>
      <c r="CC1414" s="337" t="s">
        <v>234</v>
      </c>
      <c r="CD1414" s="338">
        <v>1</v>
      </c>
      <c r="CE1414" s="335">
        <v>45078</v>
      </c>
      <c r="CF1414" s="337"/>
      <c r="CG1414" s="337" t="s">
        <v>181</v>
      </c>
      <c r="CH1414" s="337"/>
      <c r="CI1414" s="337" t="s">
        <v>181</v>
      </c>
      <c r="CJ1414" s="337" t="s">
        <v>617</v>
      </c>
      <c r="CK1414" s="337"/>
      <c r="CL1414" s="337"/>
      <c r="CM1414" s="337" t="s">
        <v>73</v>
      </c>
      <c r="CN1414" s="337">
        <v>3</v>
      </c>
    </row>
    <row r="1415" spans="4:92">
      <c r="D1415" s="273" t="s">
        <v>83</v>
      </c>
      <c r="E1415" s="273" t="s">
        <v>287</v>
      </c>
      <c r="F1415" s="273" t="s">
        <v>830</v>
      </c>
      <c r="G1415" s="273" t="s">
        <v>856</v>
      </c>
      <c r="H1415" s="274">
        <v>44986</v>
      </c>
      <c r="I1415" s="273">
        <v>11562</v>
      </c>
      <c r="J1415" s="273">
        <v>804</v>
      </c>
      <c r="K1415" s="273">
        <v>29235</v>
      </c>
      <c r="L1415" s="273" t="s">
        <v>66</v>
      </c>
      <c r="M1415" s="273">
        <v>21267.8842845</v>
      </c>
      <c r="N1415" s="273" t="s">
        <v>115</v>
      </c>
      <c r="W1415" s="273">
        <v>174056</v>
      </c>
      <c r="X1415" s="273" t="s">
        <v>64</v>
      </c>
      <c r="Y1415" s="273" t="s">
        <v>63</v>
      </c>
      <c r="Z1415" s="273" t="s">
        <v>221</v>
      </c>
      <c r="AA1415" s="273" t="s">
        <v>221</v>
      </c>
      <c r="AB1415" s="274">
        <v>44927</v>
      </c>
      <c r="AC1415" s="273">
        <v>15286</v>
      </c>
      <c r="AD1415" s="273">
        <v>17</v>
      </c>
      <c r="AK1415" s="273">
        <v>324933</v>
      </c>
      <c r="BV1415" s="279" t="s">
        <v>83</v>
      </c>
      <c r="BW1415" s="280" t="s">
        <v>63</v>
      </c>
      <c r="BX1415" s="280" t="s">
        <v>84</v>
      </c>
      <c r="BY1415" s="280" t="s">
        <v>85</v>
      </c>
      <c r="BZ1415" s="280" t="s">
        <v>167</v>
      </c>
      <c r="CA1415" s="280" t="s">
        <v>168</v>
      </c>
      <c r="CB1415" s="280" t="s">
        <v>169</v>
      </c>
      <c r="CC1415" s="280" t="s">
        <v>170</v>
      </c>
      <c r="CD1415" s="281">
        <v>12</v>
      </c>
      <c r="CE1415" s="277">
        <v>45231</v>
      </c>
      <c r="CF1415" s="280">
        <v>0</v>
      </c>
      <c r="CG1415" s="280" t="s">
        <v>90</v>
      </c>
      <c r="CH1415" s="280">
        <v>0</v>
      </c>
      <c r="CI1415" s="280" t="s">
        <v>80</v>
      </c>
      <c r="CJ1415" s="280"/>
      <c r="CK1415" s="280"/>
      <c r="CL1415" s="280"/>
      <c r="CM1415" s="280" t="s">
        <v>73</v>
      </c>
      <c r="CN1415" s="280">
        <v>3</v>
      </c>
    </row>
    <row r="1416" spans="4:92">
      <c r="D1416" s="273" t="s">
        <v>83</v>
      </c>
      <c r="E1416" s="273" t="s">
        <v>287</v>
      </c>
      <c r="F1416" s="273" t="s">
        <v>830</v>
      </c>
      <c r="G1416" s="273" t="s">
        <v>856</v>
      </c>
      <c r="H1416" s="274">
        <v>44986</v>
      </c>
      <c r="I1416" s="273">
        <v>11562</v>
      </c>
      <c r="J1416" s="273">
        <v>804</v>
      </c>
      <c r="K1416" s="273">
        <v>0</v>
      </c>
      <c r="L1416" s="273" t="s">
        <v>66</v>
      </c>
      <c r="N1416" s="273" t="s">
        <v>107</v>
      </c>
      <c r="W1416" s="273">
        <v>174057</v>
      </c>
      <c r="X1416" s="273" t="s">
        <v>64</v>
      </c>
      <c r="Y1416" s="273" t="s">
        <v>63</v>
      </c>
      <c r="Z1416" s="273" t="s">
        <v>221</v>
      </c>
      <c r="AA1416" s="273" t="s">
        <v>221</v>
      </c>
      <c r="AB1416" s="274">
        <v>44927</v>
      </c>
      <c r="AC1416" s="273">
        <v>15286</v>
      </c>
      <c r="AD1416" s="273">
        <v>17</v>
      </c>
      <c r="AK1416" s="273">
        <v>324939</v>
      </c>
      <c r="BV1416" s="336" t="s">
        <v>83</v>
      </c>
      <c r="BW1416" s="337" t="s">
        <v>63</v>
      </c>
      <c r="BX1416" s="337" t="s">
        <v>84</v>
      </c>
      <c r="BY1416" s="337" t="s">
        <v>85</v>
      </c>
      <c r="BZ1416" s="337" t="s">
        <v>167</v>
      </c>
      <c r="CA1416" s="337" t="s">
        <v>168</v>
      </c>
      <c r="CB1416" s="337" t="s">
        <v>353</v>
      </c>
      <c r="CC1416" s="337" t="s">
        <v>354</v>
      </c>
      <c r="CD1416" s="338">
        <v>13</v>
      </c>
      <c r="CE1416" s="335">
        <v>45231</v>
      </c>
      <c r="CF1416" s="337">
        <v>0</v>
      </c>
      <c r="CG1416" s="337" t="s">
        <v>90</v>
      </c>
      <c r="CH1416" s="337">
        <v>0</v>
      </c>
      <c r="CI1416" s="337" t="s">
        <v>80</v>
      </c>
      <c r="CJ1416" s="337"/>
      <c r="CK1416" s="337"/>
      <c r="CL1416" s="337"/>
      <c r="CM1416" s="337" t="s">
        <v>73</v>
      </c>
      <c r="CN1416" s="337">
        <v>3</v>
      </c>
    </row>
    <row r="1417" spans="4:92">
      <c r="D1417" s="273" t="s">
        <v>83</v>
      </c>
      <c r="E1417" s="273" t="s">
        <v>287</v>
      </c>
      <c r="F1417" s="273" t="s">
        <v>830</v>
      </c>
      <c r="G1417" s="273" t="s">
        <v>856</v>
      </c>
      <c r="H1417" s="274">
        <v>45017</v>
      </c>
      <c r="I1417" s="273">
        <v>11724</v>
      </c>
      <c r="J1417" s="273">
        <v>804</v>
      </c>
      <c r="K1417" s="273">
        <v>0</v>
      </c>
      <c r="L1417" s="273" t="s">
        <v>66</v>
      </c>
      <c r="M1417" s="273">
        <v>0</v>
      </c>
      <c r="N1417" s="273" t="s">
        <v>1010</v>
      </c>
      <c r="O1417" s="273">
        <v>0</v>
      </c>
      <c r="P1417" s="273" t="s">
        <v>1011</v>
      </c>
      <c r="Q1417" s="273" t="s">
        <v>1188</v>
      </c>
      <c r="R1417" s="273" t="s">
        <v>1342</v>
      </c>
      <c r="S1417" s="273" t="s">
        <v>1682</v>
      </c>
      <c r="U1417" s="273" t="s">
        <v>1682</v>
      </c>
      <c r="V1417" s="273" t="s">
        <v>1683</v>
      </c>
      <c r="W1417" s="273">
        <v>207905</v>
      </c>
      <c r="X1417" s="273" t="s">
        <v>64</v>
      </c>
      <c r="Y1417" s="273" t="s">
        <v>63</v>
      </c>
      <c r="Z1417" s="273" t="s">
        <v>221</v>
      </c>
      <c r="AA1417" s="273" t="s">
        <v>221</v>
      </c>
      <c r="AB1417" s="274">
        <v>44927</v>
      </c>
      <c r="AC1417" s="273">
        <v>15286</v>
      </c>
      <c r="AD1417" s="273">
        <v>17</v>
      </c>
      <c r="AK1417" s="273">
        <v>324942</v>
      </c>
      <c r="BV1417" s="279" t="s">
        <v>83</v>
      </c>
      <c r="BW1417" s="280" t="s">
        <v>63</v>
      </c>
      <c r="BX1417" s="280" t="s">
        <v>84</v>
      </c>
      <c r="BY1417" s="280" t="s">
        <v>85</v>
      </c>
      <c r="BZ1417" s="280" t="s">
        <v>167</v>
      </c>
      <c r="CA1417" s="280" t="s">
        <v>168</v>
      </c>
      <c r="CB1417" s="280" t="s">
        <v>319</v>
      </c>
      <c r="CC1417" s="280" t="s">
        <v>320</v>
      </c>
      <c r="CD1417" s="281">
        <v>15</v>
      </c>
      <c r="CE1417" s="277">
        <v>45231</v>
      </c>
      <c r="CF1417" s="280">
        <v>0</v>
      </c>
      <c r="CG1417" s="280" t="s">
        <v>90</v>
      </c>
      <c r="CH1417" s="280">
        <v>0</v>
      </c>
      <c r="CI1417" s="280" t="s">
        <v>80</v>
      </c>
      <c r="CJ1417" s="280"/>
      <c r="CK1417" s="280"/>
      <c r="CL1417" s="280"/>
      <c r="CM1417" s="280" t="s">
        <v>73</v>
      </c>
      <c r="CN1417" s="280">
        <v>3</v>
      </c>
    </row>
    <row r="1418" spans="4:92">
      <c r="D1418" s="273" t="s">
        <v>83</v>
      </c>
      <c r="E1418" s="273" t="s">
        <v>287</v>
      </c>
      <c r="F1418" s="273" t="s">
        <v>830</v>
      </c>
      <c r="G1418" s="273" t="s">
        <v>856</v>
      </c>
      <c r="H1418" s="274">
        <v>45017</v>
      </c>
      <c r="I1418" s="273">
        <v>11724</v>
      </c>
      <c r="J1418" s="273">
        <v>804</v>
      </c>
      <c r="K1418" s="273">
        <v>24472</v>
      </c>
      <c r="L1418" s="273" t="s">
        <v>66</v>
      </c>
      <c r="M1418" s="273">
        <v>9365.4440085000006</v>
      </c>
      <c r="N1418" s="273" t="s">
        <v>115</v>
      </c>
      <c r="W1418" s="273">
        <v>207903</v>
      </c>
      <c r="X1418" s="273" t="s">
        <v>64</v>
      </c>
      <c r="Y1418" s="273" t="s">
        <v>63</v>
      </c>
      <c r="Z1418" s="273" t="s">
        <v>221</v>
      </c>
      <c r="AA1418" s="273" t="s">
        <v>221</v>
      </c>
      <c r="AB1418" s="274">
        <v>44927</v>
      </c>
      <c r="AC1418" s="273">
        <v>15286</v>
      </c>
      <c r="AD1418" s="273">
        <v>17</v>
      </c>
      <c r="AK1418" s="273">
        <v>324945</v>
      </c>
      <c r="BV1418" s="336" t="s">
        <v>83</v>
      </c>
      <c r="BW1418" s="337" t="s">
        <v>63</v>
      </c>
      <c r="BX1418" s="337" t="s">
        <v>84</v>
      </c>
      <c r="BY1418" s="337" t="s">
        <v>85</v>
      </c>
      <c r="BZ1418" s="337" t="s">
        <v>167</v>
      </c>
      <c r="CA1418" s="337" t="s">
        <v>168</v>
      </c>
      <c r="CB1418" s="337" t="s">
        <v>313</v>
      </c>
      <c r="CC1418" s="337" t="s">
        <v>314</v>
      </c>
      <c r="CD1418" s="338">
        <v>14</v>
      </c>
      <c r="CE1418" s="335">
        <v>45231</v>
      </c>
      <c r="CF1418" s="337">
        <v>0</v>
      </c>
      <c r="CG1418" s="337" t="s">
        <v>90</v>
      </c>
      <c r="CH1418" s="337">
        <v>0</v>
      </c>
      <c r="CI1418" s="337" t="s">
        <v>80</v>
      </c>
      <c r="CJ1418" s="337"/>
      <c r="CK1418" s="337"/>
      <c r="CL1418" s="337"/>
      <c r="CM1418" s="337" t="s">
        <v>73</v>
      </c>
      <c r="CN1418" s="337">
        <v>3</v>
      </c>
    </row>
    <row r="1419" spans="4:92">
      <c r="D1419" s="273" t="s">
        <v>83</v>
      </c>
      <c r="E1419" s="273" t="s">
        <v>287</v>
      </c>
      <c r="F1419" s="273" t="s">
        <v>830</v>
      </c>
      <c r="G1419" s="273" t="s">
        <v>856</v>
      </c>
      <c r="H1419" s="274">
        <v>45017</v>
      </c>
      <c r="I1419" s="273">
        <v>11724</v>
      </c>
      <c r="J1419" s="273">
        <v>804</v>
      </c>
      <c r="K1419" s="273">
        <v>0</v>
      </c>
      <c r="L1419" s="273" t="s">
        <v>66</v>
      </c>
      <c r="N1419" s="273" t="s">
        <v>107</v>
      </c>
      <c r="W1419" s="273">
        <v>207904</v>
      </c>
      <c r="X1419" s="273" t="s">
        <v>64</v>
      </c>
      <c r="Y1419" s="273" t="s">
        <v>63</v>
      </c>
      <c r="Z1419" s="273" t="s">
        <v>221</v>
      </c>
      <c r="AA1419" s="273" t="s">
        <v>221</v>
      </c>
      <c r="AB1419" s="274">
        <v>44927</v>
      </c>
      <c r="AC1419" s="273">
        <v>15286</v>
      </c>
      <c r="AD1419" s="273">
        <v>17</v>
      </c>
      <c r="AK1419" s="273">
        <v>324948</v>
      </c>
      <c r="BV1419" s="279" t="s">
        <v>83</v>
      </c>
      <c r="BW1419" s="280" t="s">
        <v>63</v>
      </c>
      <c r="BX1419" s="280" t="s">
        <v>84</v>
      </c>
      <c r="BY1419" s="280" t="s">
        <v>85</v>
      </c>
      <c r="BZ1419" s="280" t="s">
        <v>86</v>
      </c>
      <c r="CA1419" s="280" t="s">
        <v>87</v>
      </c>
      <c r="CB1419" s="280" t="s">
        <v>179</v>
      </c>
      <c r="CC1419" s="280" t="s">
        <v>180</v>
      </c>
      <c r="CD1419" s="281">
        <v>1</v>
      </c>
      <c r="CE1419" s="277">
        <v>45231</v>
      </c>
      <c r="CF1419" s="280"/>
      <c r="CG1419" s="280" t="s">
        <v>181</v>
      </c>
      <c r="CH1419" s="280"/>
      <c r="CI1419" s="280" t="s">
        <v>181</v>
      </c>
      <c r="CJ1419" s="280" t="s">
        <v>1696</v>
      </c>
      <c r="CK1419" s="280"/>
      <c r="CL1419" s="280"/>
      <c r="CM1419" s="280" t="s">
        <v>73</v>
      </c>
      <c r="CN1419" s="280">
        <v>3</v>
      </c>
    </row>
    <row r="1420" spans="4:92">
      <c r="D1420" s="273" t="s">
        <v>83</v>
      </c>
      <c r="E1420" s="273" t="s">
        <v>287</v>
      </c>
      <c r="F1420" s="273" t="s">
        <v>830</v>
      </c>
      <c r="G1420" s="273" t="s">
        <v>856</v>
      </c>
      <c r="H1420" s="274">
        <v>45047</v>
      </c>
      <c r="I1420" s="273">
        <v>12343</v>
      </c>
      <c r="J1420" s="273">
        <v>804</v>
      </c>
      <c r="K1420" s="273">
        <v>0</v>
      </c>
      <c r="L1420" s="273" t="s">
        <v>66</v>
      </c>
      <c r="M1420" s="273">
        <v>0</v>
      </c>
      <c r="N1420" s="273" t="s">
        <v>1010</v>
      </c>
      <c r="O1420" s="273">
        <v>0</v>
      </c>
      <c r="P1420" s="273" t="s">
        <v>1011</v>
      </c>
      <c r="Q1420" s="273" t="s">
        <v>1188</v>
      </c>
      <c r="R1420" s="273" t="s">
        <v>1342</v>
      </c>
      <c r="S1420" s="273" t="s">
        <v>1682</v>
      </c>
      <c r="U1420" s="273" t="s">
        <v>1682</v>
      </c>
      <c r="V1420" s="273" t="s">
        <v>1683</v>
      </c>
      <c r="W1420" s="273">
        <v>229892</v>
      </c>
      <c r="X1420" s="273" t="s">
        <v>64</v>
      </c>
      <c r="Y1420" s="273" t="s">
        <v>63</v>
      </c>
      <c r="Z1420" s="273" t="s">
        <v>221</v>
      </c>
      <c r="AA1420" s="273" t="s">
        <v>221</v>
      </c>
      <c r="AB1420" s="274">
        <v>44927</v>
      </c>
      <c r="AC1420" s="273">
        <v>15286</v>
      </c>
      <c r="AD1420" s="273">
        <v>17</v>
      </c>
      <c r="AK1420" s="273">
        <v>324951</v>
      </c>
      <c r="BV1420" s="336" t="s">
        <v>83</v>
      </c>
      <c r="BW1420" s="337" t="s">
        <v>63</v>
      </c>
      <c r="BX1420" s="337" t="s">
        <v>84</v>
      </c>
      <c r="BY1420" s="337" t="s">
        <v>85</v>
      </c>
      <c r="BZ1420" s="337" t="s">
        <v>138</v>
      </c>
      <c r="CA1420" s="337" t="s">
        <v>139</v>
      </c>
      <c r="CB1420" s="337" t="s">
        <v>190</v>
      </c>
      <c r="CC1420" s="337" t="s">
        <v>191</v>
      </c>
      <c r="CD1420" s="338">
        <v>8</v>
      </c>
      <c r="CE1420" s="335">
        <v>45231</v>
      </c>
      <c r="CF1420" s="337">
        <v>0</v>
      </c>
      <c r="CG1420" s="337" t="s">
        <v>90</v>
      </c>
      <c r="CH1420" s="337">
        <v>0</v>
      </c>
      <c r="CI1420" s="337" t="s">
        <v>80</v>
      </c>
      <c r="CJ1420" s="337"/>
      <c r="CK1420" s="337"/>
      <c r="CL1420" s="337"/>
      <c r="CM1420" s="337" t="s">
        <v>73</v>
      </c>
      <c r="CN1420" s="337">
        <v>3</v>
      </c>
    </row>
    <row r="1421" spans="4:92">
      <c r="D1421" s="273" t="s">
        <v>83</v>
      </c>
      <c r="E1421" s="273" t="s">
        <v>287</v>
      </c>
      <c r="F1421" s="273" t="s">
        <v>830</v>
      </c>
      <c r="G1421" s="273" t="s">
        <v>856</v>
      </c>
      <c r="H1421" s="274">
        <v>45047</v>
      </c>
      <c r="I1421" s="273">
        <v>12343</v>
      </c>
      <c r="J1421" s="273">
        <v>804</v>
      </c>
      <c r="K1421" s="273">
        <v>22249</v>
      </c>
      <c r="L1421" s="273" t="s">
        <v>66</v>
      </c>
      <c r="M1421" s="273">
        <v>8557.9820715000005</v>
      </c>
      <c r="N1421" s="273" t="s">
        <v>115</v>
      </c>
      <c r="W1421" s="273">
        <v>229890</v>
      </c>
      <c r="X1421" s="273" t="s">
        <v>64</v>
      </c>
      <c r="Y1421" s="273" t="s">
        <v>63</v>
      </c>
      <c r="Z1421" s="273" t="s">
        <v>221</v>
      </c>
      <c r="AA1421" s="273" t="s">
        <v>221</v>
      </c>
      <c r="AB1421" s="274">
        <v>44927</v>
      </c>
      <c r="AC1421" s="273">
        <v>15286</v>
      </c>
      <c r="AD1421" s="273">
        <v>17</v>
      </c>
      <c r="AK1421" s="273">
        <v>324954</v>
      </c>
      <c r="BV1421" s="279" t="s">
        <v>83</v>
      </c>
      <c r="BW1421" s="280" t="s">
        <v>63</v>
      </c>
      <c r="BX1421" s="280" t="s">
        <v>84</v>
      </c>
      <c r="BY1421" s="280" t="s">
        <v>85</v>
      </c>
      <c r="BZ1421" s="280" t="s">
        <v>204</v>
      </c>
      <c r="CA1421" s="280" t="s">
        <v>205</v>
      </c>
      <c r="CB1421" s="280" t="s">
        <v>206</v>
      </c>
      <c r="CC1421" s="280" t="s">
        <v>207</v>
      </c>
      <c r="CD1421" s="281">
        <v>0</v>
      </c>
      <c r="CE1421" s="277">
        <v>45231</v>
      </c>
      <c r="CF1421" s="280"/>
      <c r="CG1421" s="280" t="s">
        <v>181</v>
      </c>
      <c r="CH1421" s="280"/>
      <c r="CI1421" s="280" t="s">
        <v>208</v>
      </c>
      <c r="CJ1421" s="280" t="s">
        <v>209</v>
      </c>
      <c r="CK1421" s="280"/>
      <c r="CL1421" s="280"/>
      <c r="CM1421" s="280" t="s">
        <v>73</v>
      </c>
      <c r="CN1421" s="280">
        <v>3</v>
      </c>
    </row>
    <row r="1422" spans="4:92">
      <c r="D1422" s="273" t="s">
        <v>83</v>
      </c>
      <c r="E1422" s="273" t="s">
        <v>287</v>
      </c>
      <c r="F1422" s="273" t="s">
        <v>830</v>
      </c>
      <c r="G1422" s="273" t="s">
        <v>856</v>
      </c>
      <c r="H1422" s="274">
        <v>45047</v>
      </c>
      <c r="I1422" s="273">
        <v>12343</v>
      </c>
      <c r="J1422" s="273">
        <v>804</v>
      </c>
      <c r="K1422" s="273">
        <v>0</v>
      </c>
      <c r="L1422" s="273" t="s">
        <v>66</v>
      </c>
      <c r="N1422" s="273" t="s">
        <v>107</v>
      </c>
      <c r="W1422" s="273">
        <v>229891</v>
      </c>
      <c r="X1422" s="273" t="s">
        <v>64</v>
      </c>
      <c r="Y1422" s="273" t="s">
        <v>63</v>
      </c>
      <c r="Z1422" s="273" t="s">
        <v>221</v>
      </c>
      <c r="AA1422" s="273" t="s">
        <v>221</v>
      </c>
      <c r="AB1422" s="274">
        <v>44927</v>
      </c>
      <c r="AC1422" s="273">
        <v>15436</v>
      </c>
      <c r="AD1422" s="273">
        <v>17</v>
      </c>
      <c r="AK1422" s="273">
        <v>284396</v>
      </c>
      <c r="BV1422" s="336" t="s">
        <v>83</v>
      </c>
      <c r="BW1422" s="337" t="s">
        <v>63</v>
      </c>
      <c r="BX1422" s="337" t="s">
        <v>84</v>
      </c>
      <c r="BY1422" s="337" t="s">
        <v>85</v>
      </c>
      <c r="BZ1422" s="337" t="s">
        <v>86</v>
      </c>
      <c r="CA1422" s="337" t="s">
        <v>87</v>
      </c>
      <c r="CB1422" s="337" t="s">
        <v>217</v>
      </c>
      <c r="CC1422" s="337" t="s">
        <v>218</v>
      </c>
      <c r="CD1422" s="338">
        <v>2</v>
      </c>
      <c r="CE1422" s="335">
        <v>45231</v>
      </c>
      <c r="CF1422" s="337"/>
      <c r="CG1422" s="337" t="s">
        <v>181</v>
      </c>
      <c r="CH1422" s="337"/>
      <c r="CI1422" s="337" t="s">
        <v>181</v>
      </c>
      <c r="CJ1422" s="337" t="s">
        <v>219</v>
      </c>
      <c r="CK1422" s="337"/>
      <c r="CL1422" s="337"/>
      <c r="CM1422" s="337" t="s">
        <v>73</v>
      </c>
      <c r="CN1422" s="337">
        <v>3</v>
      </c>
    </row>
    <row r="1423" spans="4:92">
      <c r="D1423" s="273" t="s">
        <v>83</v>
      </c>
      <c r="E1423" s="273" t="s">
        <v>287</v>
      </c>
      <c r="F1423" s="273" t="s">
        <v>830</v>
      </c>
      <c r="G1423" s="273" t="s">
        <v>856</v>
      </c>
      <c r="H1423" s="274">
        <v>45078</v>
      </c>
      <c r="I1423" s="273">
        <v>12612</v>
      </c>
      <c r="J1423" s="273">
        <v>804</v>
      </c>
      <c r="K1423" s="273">
        <v>0</v>
      </c>
      <c r="L1423" s="273" t="s">
        <v>66</v>
      </c>
      <c r="M1423" s="273">
        <v>0</v>
      </c>
      <c r="N1423" s="273" t="s">
        <v>1010</v>
      </c>
      <c r="O1423" s="273">
        <v>0</v>
      </c>
      <c r="P1423" s="273" t="s">
        <v>1011</v>
      </c>
      <c r="Q1423" s="273" t="s">
        <v>1188</v>
      </c>
      <c r="R1423" s="273" t="s">
        <v>1342</v>
      </c>
      <c r="S1423" s="273" t="s">
        <v>1682</v>
      </c>
      <c r="U1423" s="273" t="s">
        <v>1682</v>
      </c>
      <c r="V1423" s="273" t="s">
        <v>1683</v>
      </c>
      <c r="W1423" s="273">
        <v>229921</v>
      </c>
      <c r="X1423" s="273" t="s">
        <v>64</v>
      </c>
      <c r="Y1423" s="273" t="s">
        <v>63</v>
      </c>
      <c r="Z1423" s="273" t="s">
        <v>221</v>
      </c>
      <c r="AA1423" s="273" t="s">
        <v>221</v>
      </c>
      <c r="AB1423" s="274">
        <v>44958</v>
      </c>
      <c r="AC1423" s="273">
        <v>11830</v>
      </c>
      <c r="AD1423" s="273">
        <v>17</v>
      </c>
      <c r="AK1423" s="273">
        <v>157200</v>
      </c>
      <c r="BV1423" s="279" t="s">
        <v>83</v>
      </c>
      <c r="BW1423" s="280" t="s">
        <v>63</v>
      </c>
      <c r="BX1423" s="280" t="s">
        <v>84</v>
      </c>
      <c r="BY1423" s="280" t="s">
        <v>85</v>
      </c>
      <c r="BZ1423" s="280" t="s">
        <v>86</v>
      </c>
      <c r="CA1423" s="280" t="s">
        <v>87</v>
      </c>
      <c r="CB1423" s="280" t="s">
        <v>233</v>
      </c>
      <c r="CC1423" s="280" t="s">
        <v>234</v>
      </c>
      <c r="CD1423" s="281">
        <v>1</v>
      </c>
      <c r="CE1423" s="277">
        <v>45231</v>
      </c>
      <c r="CF1423" s="280"/>
      <c r="CG1423" s="280" t="s">
        <v>181</v>
      </c>
      <c r="CH1423" s="280"/>
      <c r="CI1423" s="280" t="s">
        <v>181</v>
      </c>
      <c r="CJ1423" s="280" t="s">
        <v>1697</v>
      </c>
      <c r="CK1423" s="280"/>
      <c r="CL1423" s="280"/>
      <c r="CM1423" s="280" t="s">
        <v>73</v>
      </c>
      <c r="CN1423" s="280">
        <v>3</v>
      </c>
    </row>
    <row r="1424" spans="4:92">
      <c r="D1424" s="273" t="s">
        <v>83</v>
      </c>
      <c r="E1424" s="273" t="s">
        <v>287</v>
      </c>
      <c r="F1424" s="273" t="s">
        <v>830</v>
      </c>
      <c r="G1424" s="273" t="s">
        <v>856</v>
      </c>
      <c r="H1424" s="274">
        <v>45078</v>
      </c>
      <c r="I1424" s="273">
        <v>12612</v>
      </c>
      <c r="J1424" s="273">
        <v>804</v>
      </c>
      <c r="K1424" s="273">
        <v>24836</v>
      </c>
      <c r="L1424" s="273" t="s">
        <v>66</v>
      </c>
      <c r="M1424" s="273">
        <v>9525.4745985000009</v>
      </c>
      <c r="N1424" s="273" t="s">
        <v>115</v>
      </c>
      <c r="W1424" s="273">
        <v>229919</v>
      </c>
      <c r="X1424" s="273" t="s">
        <v>64</v>
      </c>
      <c r="Y1424" s="273" t="s">
        <v>63</v>
      </c>
      <c r="Z1424" s="273" t="s">
        <v>221</v>
      </c>
      <c r="AA1424" s="273" t="s">
        <v>221</v>
      </c>
      <c r="AB1424" s="274">
        <v>44958</v>
      </c>
      <c r="AC1424" s="273">
        <v>11980</v>
      </c>
      <c r="AD1424" s="273">
        <v>17</v>
      </c>
      <c r="AE1424" s="273">
        <v>4.8010000000000002</v>
      </c>
      <c r="AF1424" s="273" t="s">
        <v>90</v>
      </c>
      <c r="AG1424" s="273" t="s">
        <v>882</v>
      </c>
      <c r="AH1424" s="273" t="s">
        <v>1101</v>
      </c>
      <c r="AI1424" s="273" t="s">
        <v>123</v>
      </c>
      <c r="AJ1424" s="273" t="s">
        <v>214</v>
      </c>
      <c r="AK1424" s="273">
        <v>162988</v>
      </c>
      <c r="BV1424" s="336" t="s">
        <v>83</v>
      </c>
      <c r="BW1424" s="337" t="s">
        <v>63</v>
      </c>
      <c r="BX1424" s="337" t="s">
        <v>84</v>
      </c>
      <c r="BY1424" s="337" t="s">
        <v>85</v>
      </c>
      <c r="BZ1424" s="337" t="s">
        <v>86</v>
      </c>
      <c r="CA1424" s="337" t="s">
        <v>87</v>
      </c>
      <c r="CB1424" s="337" t="s">
        <v>225</v>
      </c>
      <c r="CC1424" s="337" t="s">
        <v>226</v>
      </c>
      <c r="CD1424" s="338">
        <v>5</v>
      </c>
      <c r="CE1424" s="335">
        <v>45231</v>
      </c>
      <c r="CF1424" s="337">
        <v>0</v>
      </c>
      <c r="CG1424" s="337" t="s">
        <v>90</v>
      </c>
      <c r="CH1424" s="337">
        <v>0</v>
      </c>
      <c r="CI1424" s="337" t="s">
        <v>80</v>
      </c>
      <c r="CJ1424" s="337"/>
      <c r="CK1424" s="337"/>
      <c r="CL1424" s="337"/>
      <c r="CM1424" s="337" t="s">
        <v>73</v>
      </c>
      <c r="CN1424" s="337">
        <v>3</v>
      </c>
    </row>
    <row r="1425" spans="4:92">
      <c r="D1425" s="273" t="s">
        <v>83</v>
      </c>
      <c r="E1425" s="273" t="s">
        <v>287</v>
      </c>
      <c r="F1425" s="273" t="s">
        <v>830</v>
      </c>
      <c r="G1425" s="273" t="s">
        <v>856</v>
      </c>
      <c r="H1425" s="274">
        <v>45078</v>
      </c>
      <c r="I1425" s="273">
        <v>12612</v>
      </c>
      <c r="J1425" s="273">
        <v>804</v>
      </c>
      <c r="K1425" s="273">
        <v>0</v>
      </c>
      <c r="L1425" s="273" t="s">
        <v>66</v>
      </c>
      <c r="N1425" s="273" t="s">
        <v>107</v>
      </c>
      <c r="W1425" s="273">
        <v>229920</v>
      </c>
      <c r="X1425" s="273" t="s">
        <v>64</v>
      </c>
      <c r="Y1425" s="273" t="s">
        <v>63</v>
      </c>
      <c r="Z1425" s="273" t="s">
        <v>221</v>
      </c>
      <c r="AA1425" s="273" t="s">
        <v>221</v>
      </c>
      <c r="AB1425" s="274">
        <v>44958</v>
      </c>
      <c r="AC1425" s="273">
        <v>11980</v>
      </c>
      <c r="AD1425" s="273">
        <v>17</v>
      </c>
      <c r="AE1425" s="273">
        <v>0</v>
      </c>
      <c r="AF1425" s="273" t="s">
        <v>90</v>
      </c>
      <c r="AG1425" s="273" t="s">
        <v>879</v>
      </c>
      <c r="AH1425" s="273" t="s">
        <v>880</v>
      </c>
      <c r="AI1425" s="273" t="s">
        <v>123</v>
      </c>
      <c r="AJ1425" s="273" t="s">
        <v>214</v>
      </c>
      <c r="AK1425" s="273">
        <v>162994</v>
      </c>
      <c r="BV1425" s="279" t="s">
        <v>64</v>
      </c>
      <c r="BW1425" s="280" t="s">
        <v>75</v>
      </c>
      <c r="BX1425" s="280" t="s">
        <v>231</v>
      </c>
      <c r="BY1425" s="280" t="s">
        <v>231</v>
      </c>
      <c r="BZ1425" s="280" t="s">
        <v>86</v>
      </c>
      <c r="CA1425" s="280" t="s">
        <v>87</v>
      </c>
      <c r="CB1425" s="280" t="s">
        <v>233</v>
      </c>
      <c r="CC1425" s="280" t="s">
        <v>234</v>
      </c>
      <c r="CD1425" s="281">
        <v>1</v>
      </c>
      <c r="CE1425" s="277">
        <v>44927</v>
      </c>
      <c r="CF1425" s="280"/>
      <c r="CG1425" s="280" t="s">
        <v>181</v>
      </c>
      <c r="CH1425" s="280"/>
      <c r="CI1425" s="280" t="s">
        <v>181</v>
      </c>
      <c r="CJ1425" s="280" t="s">
        <v>1488</v>
      </c>
      <c r="CK1425" s="280"/>
      <c r="CL1425" s="280"/>
      <c r="CM1425" s="280" t="s">
        <v>73</v>
      </c>
      <c r="CN1425" s="280">
        <v>3</v>
      </c>
    </row>
    <row r="1426" spans="4:92">
      <c r="D1426" s="273" t="s">
        <v>83</v>
      </c>
      <c r="E1426" s="273" t="s">
        <v>287</v>
      </c>
      <c r="F1426" s="273" t="s">
        <v>830</v>
      </c>
      <c r="G1426" s="273" t="s">
        <v>856</v>
      </c>
      <c r="H1426" s="274">
        <v>45108</v>
      </c>
      <c r="I1426" s="273">
        <v>12881</v>
      </c>
      <c r="J1426" s="273">
        <v>804</v>
      </c>
      <c r="K1426" s="273">
        <v>6860.6</v>
      </c>
      <c r="L1426" s="273" t="s">
        <v>66</v>
      </c>
      <c r="M1426" s="273">
        <v>0</v>
      </c>
      <c r="N1426" s="273" t="s">
        <v>1010</v>
      </c>
      <c r="O1426" s="273">
        <v>0</v>
      </c>
      <c r="P1426" s="273" t="s">
        <v>1011</v>
      </c>
      <c r="Q1426" s="273" t="s">
        <v>1188</v>
      </c>
      <c r="R1426" s="273" t="s">
        <v>1342</v>
      </c>
      <c r="S1426" s="273" t="s">
        <v>1682</v>
      </c>
      <c r="U1426" s="273" t="s">
        <v>1682</v>
      </c>
      <c r="V1426" s="273" t="s">
        <v>1683</v>
      </c>
      <c r="W1426" s="273">
        <v>257812</v>
      </c>
      <c r="X1426" s="273" t="s">
        <v>64</v>
      </c>
      <c r="Y1426" s="273" t="s">
        <v>63</v>
      </c>
      <c r="Z1426" s="273" t="s">
        <v>221</v>
      </c>
      <c r="AA1426" s="273" t="s">
        <v>221</v>
      </c>
      <c r="AB1426" s="274">
        <v>44958</v>
      </c>
      <c r="AC1426" s="273">
        <v>11980</v>
      </c>
      <c r="AD1426" s="273">
        <v>17</v>
      </c>
      <c r="AE1426" s="273">
        <v>6.1199999999999997E-2</v>
      </c>
      <c r="AF1426" s="273" t="s">
        <v>90</v>
      </c>
      <c r="AG1426" s="273" t="s">
        <v>1105</v>
      </c>
      <c r="AH1426" s="273" t="s">
        <v>1106</v>
      </c>
      <c r="AI1426" s="273" t="s">
        <v>123</v>
      </c>
      <c r="AJ1426" s="273" t="s">
        <v>214</v>
      </c>
      <c r="AK1426" s="273">
        <v>163000</v>
      </c>
      <c r="BV1426" s="336" t="s">
        <v>64</v>
      </c>
      <c r="BW1426" s="337" t="s">
        <v>75</v>
      </c>
      <c r="BX1426" s="337" t="s">
        <v>231</v>
      </c>
      <c r="BY1426" s="337" t="s">
        <v>231</v>
      </c>
      <c r="BZ1426" s="337" t="s">
        <v>86</v>
      </c>
      <c r="CA1426" s="337" t="s">
        <v>87</v>
      </c>
      <c r="CB1426" s="337" t="s">
        <v>233</v>
      </c>
      <c r="CC1426" s="337" t="s">
        <v>234</v>
      </c>
      <c r="CD1426" s="338">
        <v>1</v>
      </c>
      <c r="CE1426" s="335">
        <v>44927</v>
      </c>
      <c r="CF1426" s="337"/>
      <c r="CG1426" s="337" t="s">
        <v>181</v>
      </c>
      <c r="CH1426" s="337"/>
      <c r="CI1426" s="337" t="s">
        <v>181</v>
      </c>
      <c r="CJ1426" s="337" t="s">
        <v>1488</v>
      </c>
      <c r="CK1426" s="337"/>
      <c r="CL1426" s="337"/>
      <c r="CM1426" s="337" t="s">
        <v>73</v>
      </c>
      <c r="CN1426" s="337">
        <v>3</v>
      </c>
    </row>
    <row r="1427" spans="4:92">
      <c r="D1427" s="273" t="s">
        <v>83</v>
      </c>
      <c r="E1427" s="273" t="s">
        <v>287</v>
      </c>
      <c r="F1427" s="273" t="s">
        <v>830</v>
      </c>
      <c r="G1427" s="273" t="s">
        <v>856</v>
      </c>
      <c r="H1427" s="274">
        <v>45108</v>
      </c>
      <c r="I1427" s="273">
        <v>12881</v>
      </c>
      <c r="J1427" s="273">
        <v>804</v>
      </c>
      <c r="K1427" s="273">
        <v>23448</v>
      </c>
      <c r="L1427" s="273" t="s">
        <v>66</v>
      </c>
      <c r="M1427" s="273">
        <v>7373.1377444999998</v>
      </c>
      <c r="N1427" s="273" t="s">
        <v>115</v>
      </c>
      <c r="W1427" s="273">
        <v>257810</v>
      </c>
      <c r="X1427" s="273" t="s">
        <v>64</v>
      </c>
      <c r="Y1427" s="273" t="s">
        <v>63</v>
      </c>
      <c r="Z1427" s="273" t="s">
        <v>221</v>
      </c>
      <c r="AA1427" s="273" t="s">
        <v>221</v>
      </c>
      <c r="AB1427" s="274">
        <v>44958</v>
      </c>
      <c r="AC1427" s="273">
        <v>11980</v>
      </c>
      <c r="AD1427" s="273">
        <v>17</v>
      </c>
      <c r="AE1427" s="273">
        <v>0.1552</v>
      </c>
      <c r="AF1427" s="273" t="s">
        <v>90</v>
      </c>
      <c r="AG1427" s="273" t="s">
        <v>819</v>
      </c>
      <c r="AH1427" s="273" t="s">
        <v>1225</v>
      </c>
      <c r="AI1427" s="273" t="s">
        <v>199</v>
      </c>
      <c r="AJ1427" s="273" t="s">
        <v>214</v>
      </c>
      <c r="AK1427" s="273">
        <v>163006</v>
      </c>
      <c r="BV1427" s="279" t="s">
        <v>64</v>
      </c>
      <c r="BW1427" s="280" t="s">
        <v>75</v>
      </c>
      <c r="BX1427" s="280" t="s">
        <v>231</v>
      </c>
      <c r="BY1427" s="280" t="s">
        <v>231</v>
      </c>
      <c r="BZ1427" s="280" t="s">
        <v>86</v>
      </c>
      <c r="CA1427" s="280" t="s">
        <v>87</v>
      </c>
      <c r="CB1427" s="280" t="s">
        <v>233</v>
      </c>
      <c r="CC1427" s="280" t="s">
        <v>234</v>
      </c>
      <c r="CD1427" s="281">
        <v>1</v>
      </c>
      <c r="CE1427" s="277">
        <v>44927</v>
      </c>
      <c r="CF1427" s="280"/>
      <c r="CG1427" s="280" t="s">
        <v>181</v>
      </c>
      <c r="CH1427" s="280"/>
      <c r="CI1427" s="280" t="s">
        <v>181</v>
      </c>
      <c r="CJ1427" s="280" t="s">
        <v>1488</v>
      </c>
      <c r="CK1427" s="280"/>
      <c r="CL1427" s="280"/>
      <c r="CM1427" s="280" t="s">
        <v>73</v>
      </c>
      <c r="CN1427" s="280">
        <v>3</v>
      </c>
    </row>
    <row r="1428" spans="4:92">
      <c r="D1428" s="273" t="s">
        <v>83</v>
      </c>
      <c r="E1428" s="273" t="s">
        <v>287</v>
      </c>
      <c r="F1428" s="273" t="s">
        <v>830</v>
      </c>
      <c r="G1428" s="273" t="s">
        <v>856</v>
      </c>
      <c r="H1428" s="274">
        <v>45108</v>
      </c>
      <c r="I1428" s="273">
        <v>12881</v>
      </c>
      <c r="J1428" s="273">
        <v>804</v>
      </c>
      <c r="K1428" s="273">
        <v>0</v>
      </c>
      <c r="L1428" s="273" t="s">
        <v>66</v>
      </c>
      <c r="N1428" s="273" t="s">
        <v>107</v>
      </c>
      <c r="W1428" s="273">
        <v>257811</v>
      </c>
      <c r="X1428" s="273" t="s">
        <v>64</v>
      </c>
      <c r="Y1428" s="273" t="s">
        <v>63</v>
      </c>
      <c r="Z1428" s="273" t="s">
        <v>221</v>
      </c>
      <c r="AA1428" s="273" t="s">
        <v>221</v>
      </c>
      <c r="AB1428" s="274">
        <v>45078</v>
      </c>
      <c r="AC1428" s="273">
        <v>12431</v>
      </c>
      <c r="AD1428" s="273">
        <v>17</v>
      </c>
      <c r="AE1428" s="273">
        <v>0.13619999999999999</v>
      </c>
      <c r="AF1428" s="273" t="s">
        <v>90</v>
      </c>
      <c r="AG1428" s="273" t="s">
        <v>1230</v>
      </c>
      <c r="AH1428" s="273" t="s">
        <v>1231</v>
      </c>
      <c r="AI1428" s="273" t="s">
        <v>123</v>
      </c>
      <c r="AJ1428" s="273" t="s">
        <v>214</v>
      </c>
      <c r="AK1428" s="273">
        <v>194171</v>
      </c>
      <c r="BV1428" s="336" t="s">
        <v>64</v>
      </c>
      <c r="BW1428" s="337" t="s">
        <v>75</v>
      </c>
      <c r="BX1428" s="337" t="s">
        <v>231</v>
      </c>
      <c r="BY1428" s="337" t="s">
        <v>231</v>
      </c>
      <c r="BZ1428" s="337" t="s">
        <v>204</v>
      </c>
      <c r="CA1428" s="337" t="s">
        <v>205</v>
      </c>
      <c r="CB1428" s="337" t="s">
        <v>206</v>
      </c>
      <c r="CC1428" s="337" t="s">
        <v>207</v>
      </c>
      <c r="CD1428" s="338">
        <v>0</v>
      </c>
      <c r="CE1428" s="335">
        <v>44927</v>
      </c>
      <c r="CF1428" s="337"/>
      <c r="CG1428" s="337" t="s">
        <v>181</v>
      </c>
      <c r="CH1428" s="337"/>
      <c r="CI1428" s="337" t="s">
        <v>208</v>
      </c>
      <c r="CJ1428" s="337" t="s">
        <v>209</v>
      </c>
      <c r="CK1428" s="337"/>
      <c r="CL1428" s="337"/>
      <c r="CM1428" s="337" t="s">
        <v>73</v>
      </c>
      <c r="CN1428" s="337">
        <v>3</v>
      </c>
    </row>
    <row r="1429" spans="4:92">
      <c r="D1429" s="273" t="s">
        <v>83</v>
      </c>
      <c r="E1429" s="273" t="s">
        <v>287</v>
      </c>
      <c r="F1429" s="273" t="s">
        <v>830</v>
      </c>
      <c r="G1429" s="273" t="s">
        <v>856</v>
      </c>
      <c r="H1429" s="274">
        <v>45139</v>
      </c>
      <c r="I1429" s="273">
        <v>13558</v>
      </c>
      <c r="J1429" s="273">
        <v>804</v>
      </c>
      <c r="K1429" s="273">
        <v>5833.1</v>
      </c>
      <c r="L1429" s="273" t="s">
        <v>66</v>
      </c>
      <c r="M1429" s="273">
        <v>0</v>
      </c>
      <c r="N1429" s="273" t="s">
        <v>1010</v>
      </c>
      <c r="O1429" s="273">
        <v>0</v>
      </c>
      <c r="P1429" s="273" t="s">
        <v>1011</v>
      </c>
      <c r="Q1429" s="273" t="s">
        <v>1188</v>
      </c>
      <c r="R1429" s="273" t="s">
        <v>1342</v>
      </c>
      <c r="S1429" s="273" t="s">
        <v>1682</v>
      </c>
      <c r="U1429" s="273" t="s">
        <v>1682</v>
      </c>
      <c r="V1429" s="273" t="s">
        <v>1683</v>
      </c>
      <c r="W1429" s="273">
        <v>257841</v>
      </c>
      <c r="X1429" s="273" t="s">
        <v>64</v>
      </c>
      <c r="Y1429" s="273" t="s">
        <v>63</v>
      </c>
      <c r="Z1429" s="273" t="s">
        <v>221</v>
      </c>
      <c r="AA1429" s="273" t="s">
        <v>221</v>
      </c>
      <c r="AB1429" s="274">
        <v>45078</v>
      </c>
      <c r="AC1429" s="273">
        <v>12431</v>
      </c>
      <c r="AD1429" s="273">
        <v>17</v>
      </c>
      <c r="AE1429" s="273">
        <v>9.1950000000000003</v>
      </c>
      <c r="AF1429" s="273" t="s">
        <v>90</v>
      </c>
      <c r="AG1429" s="273" t="s">
        <v>887</v>
      </c>
      <c r="AH1429" s="273" t="s">
        <v>1194</v>
      </c>
      <c r="AI1429" s="273" t="s">
        <v>123</v>
      </c>
      <c r="AJ1429" s="273" t="s">
        <v>200</v>
      </c>
      <c r="AK1429" s="273">
        <v>194177</v>
      </c>
      <c r="BV1429" s="279" t="s">
        <v>64</v>
      </c>
      <c r="BW1429" s="280" t="s">
        <v>75</v>
      </c>
      <c r="BX1429" s="280" t="s">
        <v>231</v>
      </c>
      <c r="BY1429" s="280" t="s">
        <v>231</v>
      </c>
      <c r="BZ1429" s="280" t="s">
        <v>204</v>
      </c>
      <c r="CA1429" s="280" t="s">
        <v>205</v>
      </c>
      <c r="CB1429" s="280" t="s">
        <v>206</v>
      </c>
      <c r="CC1429" s="280" t="s">
        <v>207</v>
      </c>
      <c r="CD1429" s="281">
        <v>0</v>
      </c>
      <c r="CE1429" s="277">
        <v>44927</v>
      </c>
      <c r="CF1429" s="280"/>
      <c r="CG1429" s="280" t="s">
        <v>181</v>
      </c>
      <c r="CH1429" s="280"/>
      <c r="CI1429" s="280" t="s">
        <v>208</v>
      </c>
      <c r="CJ1429" s="280" t="s">
        <v>209</v>
      </c>
      <c r="CK1429" s="280"/>
      <c r="CL1429" s="280"/>
      <c r="CM1429" s="280" t="s">
        <v>73</v>
      </c>
      <c r="CN1429" s="280">
        <v>3</v>
      </c>
    </row>
    <row r="1430" spans="4:92">
      <c r="D1430" s="273" t="s">
        <v>83</v>
      </c>
      <c r="E1430" s="273" t="s">
        <v>287</v>
      </c>
      <c r="F1430" s="273" t="s">
        <v>830</v>
      </c>
      <c r="G1430" s="273" t="s">
        <v>856</v>
      </c>
      <c r="H1430" s="274">
        <v>45139</v>
      </c>
      <c r="I1430" s="273">
        <v>13558</v>
      </c>
      <c r="J1430" s="273">
        <v>804</v>
      </c>
      <c r="K1430" s="273">
        <v>27067</v>
      </c>
      <c r="L1430" s="273" t="s">
        <v>66</v>
      </c>
      <c r="M1430" s="273">
        <v>8546.8161555000006</v>
      </c>
      <c r="N1430" s="273" t="s">
        <v>115</v>
      </c>
      <c r="W1430" s="273">
        <v>257839</v>
      </c>
      <c r="X1430" s="273" t="s">
        <v>64</v>
      </c>
      <c r="Y1430" s="273" t="s">
        <v>63</v>
      </c>
      <c r="Z1430" s="273" t="s">
        <v>221</v>
      </c>
      <c r="AA1430" s="273" t="s">
        <v>221</v>
      </c>
      <c r="AB1430" s="274">
        <v>45078</v>
      </c>
      <c r="AC1430" s="273">
        <v>12431</v>
      </c>
      <c r="AD1430" s="273">
        <v>17</v>
      </c>
      <c r="AE1430" s="273">
        <v>0</v>
      </c>
      <c r="AF1430" s="273" t="s">
        <v>90</v>
      </c>
      <c r="AG1430" s="273" t="s">
        <v>1306</v>
      </c>
      <c r="AH1430" s="273" t="s">
        <v>1466</v>
      </c>
      <c r="AI1430" s="273" t="s">
        <v>123</v>
      </c>
      <c r="AJ1430" s="273" t="s">
        <v>214</v>
      </c>
      <c r="AK1430" s="273">
        <v>194183</v>
      </c>
      <c r="BV1430" s="336" t="s">
        <v>64</v>
      </c>
      <c r="BW1430" s="337" t="s">
        <v>75</v>
      </c>
      <c r="BX1430" s="337" t="s">
        <v>231</v>
      </c>
      <c r="BY1430" s="337" t="s">
        <v>231</v>
      </c>
      <c r="BZ1430" s="337" t="s">
        <v>204</v>
      </c>
      <c r="CA1430" s="337" t="s">
        <v>205</v>
      </c>
      <c r="CB1430" s="337" t="s">
        <v>206</v>
      </c>
      <c r="CC1430" s="337" t="s">
        <v>207</v>
      </c>
      <c r="CD1430" s="338">
        <v>0</v>
      </c>
      <c r="CE1430" s="335">
        <v>44927</v>
      </c>
      <c r="CF1430" s="337"/>
      <c r="CG1430" s="337" t="s">
        <v>181</v>
      </c>
      <c r="CH1430" s="337"/>
      <c r="CI1430" s="337" t="s">
        <v>208</v>
      </c>
      <c r="CJ1430" s="337" t="s">
        <v>209</v>
      </c>
      <c r="CK1430" s="337"/>
      <c r="CL1430" s="337"/>
      <c r="CM1430" s="337" t="s">
        <v>73</v>
      </c>
      <c r="CN1430" s="337">
        <v>3</v>
      </c>
    </row>
    <row r="1431" spans="4:92">
      <c r="D1431" s="273" t="s">
        <v>83</v>
      </c>
      <c r="E1431" s="273" t="s">
        <v>287</v>
      </c>
      <c r="F1431" s="273" t="s">
        <v>830</v>
      </c>
      <c r="G1431" s="273" t="s">
        <v>856</v>
      </c>
      <c r="H1431" s="274">
        <v>45139</v>
      </c>
      <c r="I1431" s="273">
        <v>13558</v>
      </c>
      <c r="J1431" s="273">
        <v>804</v>
      </c>
      <c r="K1431" s="273">
        <v>0</v>
      </c>
      <c r="L1431" s="273" t="s">
        <v>66</v>
      </c>
      <c r="N1431" s="273" t="s">
        <v>107</v>
      </c>
      <c r="W1431" s="273">
        <v>257840</v>
      </c>
      <c r="X1431" s="273" t="s">
        <v>64</v>
      </c>
      <c r="Y1431" s="273" t="s">
        <v>63</v>
      </c>
      <c r="Z1431" s="273" t="s">
        <v>221</v>
      </c>
      <c r="AA1431" s="273" t="s">
        <v>221</v>
      </c>
      <c r="AB1431" s="274">
        <v>45078</v>
      </c>
      <c r="AC1431" s="273">
        <v>12431</v>
      </c>
      <c r="AD1431" s="273">
        <v>17</v>
      </c>
      <c r="AE1431" s="273">
        <v>0</v>
      </c>
      <c r="AF1431" s="273" t="s">
        <v>90</v>
      </c>
      <c r="AG1431" s="273" t="s">
        <v>819</v>
      </c>
      <c r="AH1431" s="273" t="s">
        <v>1236</v>
      </c>
      <c r="AI1431" s="273" t="s">
        <v>199</v>
      </c>
      <c r="AJ1431" s="273" t="s">
        <v>200</v>
      </c>
      <c r="AK1431" s="273">
        <v>194189</v>
      </c>
      <c r="BV1431" s="279" t="s">
        <v>64</v>
      </c>
      <c r="BW1431" s="280" t="s">
        <v>75</v>
      </c>
      <c r="BX1431" s="280" t="s">
        <v>231</v>
      </c>
      <c r="BY1431" s="280" t="s">
        <v>231</v>
      </c>
      <c r="BZ1431" s="280" t="s">
        <v>204</v>
      </c>
      <c r="CA1431" s="280" t="s">
        <v>205</v>
      </c>
      <c r="CB1431" s="280" t="s">
        <v>206</v>
      </c>
      <c r="CC1431" s="280" t="s">
        <v>207</v>
      </c>
      <c r="CD1431" s="281">
        <v>0</v>
      </c>
      <c r="CE1431" s="277">
        <v>44927</v>
      </c>
      <c r="CF1431" s="280"/>
      <c r="CG1431" s="280" t="s">
        <v>181</v>
      </c>
      <c r="CH1431" s="280"/>
      <c r="CI1431" s="280" t="s">
        <v>208</v>
      </c>
      <c r="CJ1431" s="280" t="s">
        <v>209</v>
      </c>
      <c r="CK1431" s="280"/>
      <c r="CL1431" s="280"/>
      <c r="CM1431" s="280" t="s">
        <v>73</v>
      </c>
      <c r="CN1431" s="280">
        <v>3</v>
      </c>
    </row>
    <row r="1432" spans="4:92">
      <c r="D1432" s="273" t="s">
        <v>83</v>
      </c>
      <c r="E1432" s="273" t="s">
        <v>287</v>
      </c>
      <c r="F1432" s="273" t="s">
        <v>830</v>
      </c>
      <c r="G1432" s="273" t="s">
        <v>856</v>
      </c>
      <c r="H1432" s="274">
        <v>45170</v>
      </c>
      <c r="I1432" s="273">
        <v>13885</v>
      </c>
      <c r="J1432" s="273">
        <v>804</v>
      </c>
      <c r="K1432" s="273">
        <v>4198.1000000000004</v>
      </c>
      <c r="L1432" s="273" t="s">
        <v>66</v>
      </c>
      <c r="M1432" s="273">
        <v>0</v>
      </c>
      <c r="N1432" s="273" t="s">
        <v>1010</v>
      </c>
      <c r="O1432" s="273">
        <v>0</v>
      </c>
      <c r="P1432" s="273" t="s">
        <v>1011</v>
      </c>
      <c r="Q1432" s="273" t="s">
        <v>1188</v>
      </c>
      <c r="R1432" s="273" t="s">
        <v>1342</v>
      </c>
      <c r="S1432" s="273" t="s">
        <v>1682</v>
      </c>
      <c r="U1432" s="273" t="s">
        <v>1682</v>
      </c>
      <c r="V1432" s="273" t="s">
        <v>1683</v>
      </c>
      <c r="W1432" s="273">
        <v>257870</v>
      </c>
      <c r="X1432" s="273" t="s">
        <v>64</v>
      </c>
      <c r="Y1432" s="273" t="s">
        <v>63</v>
      </c>
      <c r="Z1432" s="273" t="s">
        <v>221</v>
      </c>
      <c r="AA1432" s="273" t="s">
        <v>221</v>
      </c>
      <c r="AB1432" s="274">
        <v>45078</v>
      </c>
      <c r="AC1432" s="273">
        <v>12431</v>
      </c>
      <c r="AD1432" s="273">
        <v>17</v>
      </c>
      <c r="AE1432" s="273">
        <v>0</v>
      </c>
      <c r="AF1432" s="273" t="s">
        <v>90</v>
      </c>
      <c r="AG1432" s="273" t="s">
        <v>819</v>
      </c>
      <c r="AH1432" s="273" t="s">
        <v>1235</v>
      </c>
      <c r="AI1432" s="273" t="s">
        <v>199</v>
      </c>
      <c r="AJ1432" s="273" t="s">
        <v>200</v>
      </c>
      <c r="AK1432" s="273">
        <v>194195</v>
      </c>
      <c r="BV1432" s="336" t="s">
        <v>64</v>
      </c>
      <c r="BW1432" s="337" t="s">
        <v>75</v>
      </c>
      <c r="BX1432" s="337" t="s">
        <v>231</v>
      </c>
      <c r="BY1432" s="337" t="s">
        <v>231</v>
      </c>
      <c r="BZ1432" s="337" t="s">
        <v>204</v>
      </c>
      <c r="CA1432" s="337" t="s">
        <v>205</v>
      </c>
      <c r="CB1432" s="337" t="s">
        <v>206</v>
      </c>
      <c r="CC1432" s="337" t="s">
        <v>207</v>
      </c>
      <c r="CD1432" s="338">
        <v>0</v>
      </c>
      <c r="CE1432" s="335">
        <v>44927</v>
      </c>
      <c r="CF1432" s="337"/>
      <c r="CG1432" s="337" t="s">
        <v>181</v>
      </c>
      <c r="CH1432" s="337"/>
      <c r="CI1432" s="337" t="s">
        <v>208</v>
      </c>
      <c r="CJ1432" s="337" t="s">
        <v>209</v>
      </c>
      <c r="CK1432" s="337"/>
      <c r="CL1432" s="337"/>
      <c r="CM1432" s="337" t="s">
        <v>73</v>
      </c>
      <c r="CN1432" s="337">
        <v>3</v>
      </c>
    </row>
    <row r="1433" spans="4:92">
      <c r="D1433" s="273" t="s">
        <v>83</v>
      </c>
      <c r="E1433" s="273" t="s">
        <v>287</v>
      </c>
      <c r="F1433" s="273" t="s">
        <v>830</v>
      </c>
      <c r="G1433" s="273" t="s">
        <v>856</v>
      </c>
      <c r="H1433" s="274">
        <v>45170</v>
      </c>
      <c r="I1433" s="273">
        <v>13885</v>
      </c>
      <c r="J1433" s="273">
        <v>804</v>
      </c>
      <c r="K1433" s="273">
        <v>32311</v>
      </c>
      <c r="L1433" s="273" t="s">
        <v>66</v>
      </c>
      <c r="M1433" s="273">
        <v>10206.265185</v>
      </c>
      <c r="N1433" s="273" t="s">
        <v>115</v>
      </c>
      <c r="W1433" s="273">
        <v>257868</v>
      </c>
      <c r="X1433" s="273" t="s">
        <v>64</v>
      </c>
      <c r="Y1433" s="273" t="s">
        <v>63</v>
      </c>
      <c r="Z1433" s="273" t="s">
        <v>221</v>
      </c>
      <c r="AA1433" s="273" t="s">
        <v>221</v>
      </c>
      <c r="AB1433" s="274">
        <v>45078</v>
      </c>
      <c r="AC1433" s="273">
        <v>12431</v>
      </c>
      <c r="AD1433" s="273">
        <v>17</v>
      </c>
      <c r="AE1433" s="273">
        <v>1.298</v>
      </c>
      <c r="AF1433" s="273" t="s">
        <v>90</v>
      </c>
      <c r="AG1433" s="273" t="s">
        <v>795</v>
      </c>
      <c r="AH1433" s="273" t="s">
        <v>1237</v>
      </c>
      <c r="AI1433" s="273" t="s">
        <v>123</v>
      </c>
      <c r="AJ1433" s="273" t="s">
        <v>200</v>
      </c>
      <c r="AK1433" s="273">
        <v>194201</v>
      </c>
      <c r="BV1433" s="279" t="s">
        <v>64</v>
      </c>
      <c r="BW1433" s="280" t="s">
        <v>75</v>
      </c>
      <c r="BX1433" s="280" t="s">
        <v>231</v>
      </c>
      <c r="BY1433" s="280" t="s">
        <v>231</v>
      </c>
      <c r="BZ1433" s="280" t="s">
        <v>204</v>
      </c>
      <c r="CA1433" s="280" t="s">
        <v>205</v>
      </c>
      <c r="CB1433" s="280" t="s">
        <v>206</v>
      </c>
      <c r="CC1433" s="280" t="s">
        <v>207</v>
      </c>
      <c r="CD1433" s="281">
        <v>0</v>
      </c>
      <c r="CE1433" s="277">
        <v>44927</v>
      </c>
      <c r="CF1433" s="280"/>
      <c r="CG1433" s="280" t="s">
        <v>181</v>
      </c>
      <c r="CH1433" s="280"/>
      <c r="CI1433" s="280" t="s">
        <v>208</v>
      </c>
      <c r="CJ1433" s="280" t="s">
        <v>209</v>
      </c>
      <c r="CK1433" s="280"/>
      <c r="CL1433" s="280"/>
      <c r="CM1433" s="280" t="s">
        <v>73</v>
      </c>
      <c r="CN1433" s="280">
        <v>3</v>
      </c>
    </row>
    <row r="1434" spans="4:92">
      <c r="D1434" s="273" t="s">
        <v>83</v>
      </c>
      <c r="E1434" s="273" t="s">
        <v>287</v>
      </c>
      <c r="F1434" s="273" t="s">
        <v>830</v>
      </c>
      <c r="G1434" s="273" t="s">
        <v>856</v>
      </c>
      <c r="H1434" s="274">
        <v>45170</v>
      </c>
      <c r="I1434" s="273">
        <v>13885</v>
      </c>
      <c r="J1434" s="273">
        <v>804</v>
      </c>
      <c r="K1434" s="273">
        <v>0</v>
      </c>
      <c r="L1434" s="273" t="s">
        <v>66</v>
      </c>
      <c r="N1434" s="273" t="s">
        <v>107</v>
      </c>
      <c r="W1434" s="273">
        <v>257869</v>
      </c>
      <c r="X1434" s="273" t="s">
        <v>64</v>
      </c>
      <c r="Y1434" s="273" t="s">
        <v>63</v>
      </c>
      <c r="Z1434" s="273" t="s">
        <v>221</v>
      </c>
      <c r="AA1434" s="273" t="s">
        <v>221</v>
      </c>
      <c r="AB1434" s="274">
        <v>45078</v>
      </c>
      <c r="AC1434" s="273">
        <v>12431</v>
      </c>
      <c r="AD1434" s="273">
        <v>17</v>
      </c>
      <c r="AE1434" s="273">
        <v>1.7999999999999999E-2</v>
      </c>
      <c r="AF1434" s="273" t="s">
        <v>90</v>
      </c>
      <c r="AG1434" s="273" t="s">
        <v>1044</v>
      </c>
      <c r="AH1434" s="273" t="s">
        <v>1045</v>
      </c>
      <c r="AI1434" s="273" t="s">
        <v>123</v>
      </c>
      <c r="AJ1434" s="273" t="s">
        <v>200</v>
      </c>
      <c r="AK1434" s="273">
        <v>194207</v>
      </c>
      <c r="BV1434" s="336" t="s">
        <v>64</v>
      </c>
      <c r="BW1434" s="337" t="s">
        <v>75</v>
      </c>
      <c r="BX1434" s="337" t="s">
        <v>231</v>
      </c>
      <c r="BY1434" s="337" t="s">
        <v>231</v>
      </c>
      <c r="BZ1434" s="337" t="s">
        <v>204</v>
      </c>
      <c r="CA1434" s="337" t="s">
        <v>205</v>
      </c>
      <c r="CB1434" s="337" t="s">
        <v>206</v>
      </c>
      <c r="CC1434" s="337" t="s">
        <v>207</v>
      </c>
      <c r="CD1434" s="338">
        <v>0</v>
      </c>
      <c r="CE1434" s="335">
        <v>44927</v>
      </c>
      <c r="CF1434" s="337"/>
      <c r="CG1434" s="337" t="s">
        <v>181</v>
      </c>
      <c r="CH1434" s="337"/>
      <c r="CI1434" s="337" t="s">
        <v>208</v>
      </c>
      <c r="CJ1434" s="337" t="s">
        <v>209</v>
      </c>
      <c r="CK1434" s="337"/>
      <c r="CL1434" s="337"/>
      <c r="CM1434" s="337" t="s">
        <v>73</v>
      </c>
      <c r="CN1434" s="337">
        <v>3</v>
      </c>
    </row>
    <row r="1435" spans="4:92">
      <c r="D1435" s="273" t="s">
        <v>83</v>
      </c>
      <c r="E1435" s="273" t="s">
        <v>287</v>
      </c>
      <c r="F1435" s="273" t="s">
        <v>830</v>
      </c>
      <c r="G1435" s="273" t="s">
        <v>856</v>
      </c>
      <c r="H1435" s="274">
        <v>45200</v>
      </c>
      <c r="I1435" s="273">
        <v>14220</v>
      </c>
      <c r="J1435" s="273">
        <v>804</v>
      </c>
      <c r="K1435" s="273">
        <v>0</v>
      </c>
      <c r="L1435" s="273" t="s">
        <v>66</v>
      </c>
      <c r="M1435" s="273">
        <v>0</v>
      </c>
      <c r="N1435" s="273" t="s">
        <v>1010</v>
      </c>
      <c r="O1435" s="273">
        <v>0</v>
      </c>
      <c r="P1435" s="273" t="s">
        <v>1011</v>
      </c>
      <c r="Q1435" s="273" t="s">
        <v>1188</v>
      </c>
      <c r="R1435" s="273" t="s">
        <v>1342</v>
      </c>
      <c r="S1435" s="273" t="s">
        <v>1682</v>
      </c>
      <c r="U1435" s="273" t="s">
        <v>1682</v>
      </c>
      <c r="V1435" s="273" t="s">
        <v>1683</v>
      </c>
      <c r="W1435" s="273">
        <v>320260</v>
      </c>
      <c r="X1435" s="273" t="s">
        <v>64</v>
      </c>
      <c r="Y1435" s="273" t="s">
        <v>63</v>
      </c>
      <c r="Z1435" s="273" t="s">
        <v>221</v>
      </c>
      <c r="AA1435" s="273" t="s">
        <v>221</v>
      </c>
      <c r="AB1435" s="274">
        <v>45078</v>
      </c>
      <c r="AC1435" s="273">
        <v>12431</v>
      </c>
      <c r="AD1435" s="273">
        <v>17</v>
      </c>
      <c r="AE1435" s="273">
        <v>4.4999999999999998E-2</v>
      </c>
      <c r="AF1435" s="273" t="s">
        <v>90</v>
      </c>
      <c r="AG1435" s="273" t="s">
        <v>1048</v>
      </c>
      <c r="AH1435" s="273" t="s">
        <v>1049</v>
      </c>
      <c r="AI1435" s="273" t="s">
        <v>123</v>
      </c>
      <c r="AJ1435" s="273" t="s">
        <v>200</v>
      </c>
      <c r="AK1435" s="273">
        <v>194213</v>
      </c>
      <c r="BV1435" s="279" t="s">
        <v>64</v>
      </c>
      <c r="BW1435" s="280" t="s">
        <v>75</v>
      </c>
      <c r="BX1435" s="280" t="s">
        <v>231</v>
      </c>
      <c r="BY1435" s="280" t="s">
        <v>231</v>
      </c>
      <c r="BZ1435" s="280" t="s">
        <v>204</v>
      </c>
      <c r="CA1435" s="280" t="s">
        <v>205</v>
      </c>
      <c r="CB1435" s="280" t="s">
        <v>206</v>
      </c>
      <c r="CC1435" s="280" t="s">
        <v>207</v>
      </c>
      <c r="CD1435" s="281">
        <v>0</v>
      </c>
      <c r="CE1435" s="277">
        <v>44927</v>
      </c>
      <c r="CF1435" s="280"/>
      <c r="CG1435" s="280" t="s">
        <v>181</v>
      </c>
      <c r="CH1435" s="280"/>
      <c r="CI1435" s="280" t="s">
        <v>208</v>
      </c>
      <c r="CJ1435" s="280" t="s">
        <v>209</v>
      </c>
      <c r="CK1435" s="280"/>
      <c r="CL1435" s="280"/>
      <c r="CM1435" s="280" t="s">
        <v>73</v>
      </c>
      <c r="CN1435" s="280">
        <v>3</v>
      </c>
    </row>
    <row r="1436" spans="4:92">
      <c r="D1436" s="273" t="s">
        <v>83</v>
      </c>
      <c r="E1436" s="273" t="s">
        <v>287</v>
      </c>
      <c r="F1436" s="273" t="s">
        <v>830</v>
      </c>
      <c r="G1436" s="273" t="s">
        <v>856</v>
      </c>
      <c r="H1436" s="274">
        <v>45200</v>
      </c>
      <c r="I1436" s="273">
        <v>14220</v>
      </c>
      <c r="J1436" s="273">
        <v>804</v>
      </c>
      <c r="K1436" s="273">
        <v>29192</v>
      </c>
      <c r="L1436" s="273" t="s">
        <v>66</v>
      </c>
      <c r="M1436" s="273">
        <v>7652.8822964999999</v>
      </c>
      <c r="N1436" s="273" t="s">
        <v>115</v>
      </c>
      <c r="W1436" s="273">
        <v>320258</v>
      </c>
      <c r="X1436" s="273" t="s">
        <v>64</v>
      </c>
      <c r="Y1436" s="273" t="s">
        <v>63</v>
      </c>
      <c r="Z1436" s="273" t="s">
        <v>221</v>
      </c>
      <c r="AA1436" s="273" t="s">
        <v>221</v>
      </c>
      <c r="AB1436" s="274">
        <v>45078</v>
      </c>
      <c r="AC1436" s="273">
        <v>12431</v>
      </c>
      <c r="AD1436" s="273">
        <v>17</v>
      </c>
      <c r="AE1436" s="273">
        <v>0.215</v>
      </c>
      <c r="AF1436" s="273" t="s">
        <v>90</v>
      </c>
      <c r="AG1436" s="273" t="s">
        <v>884</v>
      </c>
      <c r="AH1436" s="273" t="s">
        <v>1051</v>
      </c>
      <c r="AI1436" s="273" t="s">
        <v>123</v>
      </c>
      <c r="AJ1436" s="273" t="s">
        <v>200</v>
      </c>
      <c r="AK1436" s="273">
        <v>194219</v>
      </c>
      <c r="BV1436" s="336" t="s">
        <v>83</v>
      </c>
      <c r="BW1436" s="337" t="s">
        <v>63</v>
      </c>
      <c r="BX1436" s="337" t="s">
        <v>84</v>
      </c>
      <c r="BY1436" s="337" t="s">
        <v>106</v>
      </c>
      <c r="BZ1436" s="337" t="s">
        <v>138</v>
      </c>
      <c r="CA1436" s="337" t="s">
        <v>139</v>
      </c>
      <c r="CB1436" s="337" t="s">
        <v>190</v>
      </c>
      <c r="CC1436" s="337" t="s">
        <v>191</v>
      </c>
      <c r="CD1436" s="338">
        <v>8</v>
      </c>
      <c r="CE1436" s="335">
        <v>44986</v>
      </c>
      <c r="CF1436" s="337">
        <v>0</v>
      </c>
      <c r="CG1436" s="337" t="s">
        <v>90</v>
      </c>
      <c r="CH1436" s="337">
        <v>0</v>
      </c>
      <c r="CI1436" s="337" t="s">
        <v>80</v>
      </c>
      <c r="CJ1436" s="337"/>
      <c r="CK1436" s="337"/>
      <c r="CL1436" s="337"/>
      <c r="CM1436" s="337" t="s">
        <v>73</v>
      </c>
      <c r="CN1436" s="337">
        <v>3</v>
      </c>
    </row>
    <row r="1437" spans="4:92">
      <c r="D1437" s="273" t="s">
        <v>83</v>
      </c>
      <c r="E1437" s="273" t="s">
        <v>287</v>
      </c>
      <c r="F1437" s="273" t="s">
        <v>830</v>
      </c>
      <c r="G1437" s="273" t="s">
        <v>856</v>
      </c>
      <c r="H1437" s="274">
        <v>45200</v>
      </c>
      <c r="I1437" s="273">
        <v>14220</v>
      </c>
      <c r="J1437" s="273">
        <v>804</v>
      </c>
      <c r="K1437" s="273">
        <v>0</v>
      </c>
      <c r="L1437" s="273" t="s">
        <v>66</v>
      </c>
      <c r="N1437" s="273" t="s">
        <v>107</v>
      </c>
      <c r="W1437" s="273">
        <v>320259</v>
      </c>
      <c r="X1437" s="273" t="s">
        <v>64</v>
      </c>
      <c r="Y1437" s="273" t="s">
        <v>63</v>
      </c>
      <c r="Z1437" s="273" t="s">
        <v>221</v>
      </c>
      <c r="AA1437" s="273" t="s">
        <v>221</v>
      </c>
      <c r="AB1437" s="274">
        <v>45078</v>
      </c>
      <c r="AC1437" s="273">
        <v>12431</v>
      </c>
      <c r="AD1437" s="273">
        <v>17</v>
      </c>
      <c r="AE1437" s="273">
        <v>0</v>
      </c>
      <c r="AF1437" s="273" t="s">
        <v>90</v>
      </c>
      <c r="AG1437" s="273" t="s">
        <v>989</v>
      </c>
      <c r="AH1437" s="273" t="s">
        <v>1053</v>
      </c>
      <c r="AI1437" s="273" t="s">
        <v>123</v>
      </c>
      <c r="AJ1437" s="273" t="s">
        <v>200</v>
      </c>
      <c r="AK1437" s="273">
        <v>194225</v>
      </c>
      <c r="BV1437" s="279" t="s">
        <v>83</v>
      </c>
      <c r="BW1437" s="280" t="s">
        <v>63</v>
      </c>
      <c r="BX1437" s="280" t="s">
        <v>84</v>
      </c>
      <c r="BY1437" s="280" t="s">
        <v>106</v>
      </c>
      <c r="BZ1437" s="280" t="s">
        <v>86</v>
      </c>
      <c r="CA1437" s="280" t="s">
        <v>87</v>
      </c>
      <c r="CB1437" s="280" t="s">
        <v>179</v>
      </c>
      <c r="CC1437" s="280" t="s">
        <v>180</v>
      </c>
      <c r="CD1437" s="281">
        <v>1</v>
      </c>
      <c r="CE1437" s="277">
        <v>44986</v>
      </c>
      <c r="CF1437" s="280"/>
      <c r="CG1437" s="280" t="s">
        <v>181</v>
      </c>
      <c r="CH1437" s="280"/>
      <c r="CI1437" s="280" t="s">
        <v>181</v>
      </c>
      <c r="CJ1437" s="280" t="s">
        <v>1698</v>
      </c>
      <c r="CK1437" s="280"/>
      <c r="CL1437" s="280"/>
      <c r="CM1437" s="280" t="s">
        <v>73</v>
      </c>
      <c r="CN1437" s="280">
        <v>3</v>
      </c>
    </row>
    <row r="1438" spans="4:92">
      <c r="D1438" s="273" t="s">
        <v>83</v>
      </c>
      <c r="E1438" s="273" t="s">
        <v>287</v>
      </c>
      <c r="F1438" s="273" t="s">
        <v>830</v>
      </c>
      <c r="G1438" s="273" t="s">
        <v>856</v>
      </c>
      <c r="H1438" s="274">
        <v>45231</v>
      </c>
      <c r="I1438" s="273">
        <v>14587</v>
      </c>
      <c r="J1438" s="273">
        <v>804</v>
      </c>
      <c r="K1438" s="273">
        <v>0</v>
      </c>
      <c r="L1438" s="273" t="s">
        <v>66</v>
      </c>
      <c r="M1438" s="273">
        <v>0</v>
      </c>
      <c r="N1438" s="273" t="s">
        <v>1010</v>
      </c>
      <c r="O1438" s="273">
        <v>0</v>
      </c>
      <c r="P1438" s="273" t="s">
        <v>1011</v>
      </c>
      <c r="Q1438" s="273" t="s">
        <v>1188</v>
      </c>
      <c r="R1438" s="273" t="s">
        <v>1342</v>
      </c>
      <c r="S1438" s="273" t="s">
        <v>1682</v>
      </c>
      <c r="U1438" s="273" t="s">
        <v>1682</v>
      </c>
      <c r="V1438" s="273" t="s">
        <v>1683</v>
      </c>
      <c r="W1438" s="273">
        <v>327193</v>
      </c>
      <c r="X1438" s="273" t="s">
        <v>64</v>
      </c>
      <c r="Y1438" s="273" t="s">
        <v>63</v>
      </c>
      <c r="Z1438" s="273" t="s">
        <v>221</v>
      </c>
      <c r="AA1438" s="273" t="s">
        <v>221</v>
      </c>
      <c r="AB1438" s="274">
        <v>45078</v>
      </c>
      <c r="AC1438" s="273">
        <v>12431</v>
      </c>
      <c r="AD1438" s="273">
        <v>17</v>
      </c>
      <c r="AE1438" s="273">
        <v>0.02</v>
      </c>
      <c r="AF1438" s="273" t="s">
        <v>90</v>
      </c>
      <c r="AG1438" s="273" t="s">
        <v>837</v>
      </c>
      <c r="AH1438" s="273" t="s">
        <v>1056</v>
      </c>
      <c r="AI1438" s="273" t="s">
        <v>123</v>
      </c>
      <c r="AJ1438" s="273" t="s">
        <v>200</v>
      </c>
      <c r="AK1438" s="273">
        <v>194231</v>
      </c>
      <c r="BV1438" s="336" t="s">
        <v>83</v>
      </c>
      <c r="BW1438" s="337" t="s">
        <v>63</v>
      </c>
      <c r="BX1438" s="337" t="s">
        <v>84</v>
      </c>
      <c r="BY1438" s="337" t="s">
        <v>106</v>
      </c>
      <c r="BZ1438" s="337" t="s">
        <v>86</v>
      </c>
      <c r="CA1438" s="337" t="s">
        <v>87</v>
      </c>
      <c r="CB1438" s="337" t="s">
        <v>217</v>
      </c>
      <c r="CC1438" s="337" t="s">
        <v>218</v>
      </c>
      <c r="CD1438" s="338">
        <v>2</v>
      </c>
      <c r="CE1438" s="335">
        <v>44986</v>
      </c>
      <c r="CF1438" s="337"/>
      <c r="CG1438" s="337" t="s">
        <v>181</v>
      </c>
      <c r="CH1438" s="337"/>
      <c r="CI1438" s="337" t="s">
        <v>181</v>
      </c>
      <c r="CJ1438" s="337" t="s">
        <v>336</v>
      </c>
      <c r="CK1438" s="337"/>
      <c r="CL1438" s="337"/>
      <c r="CM1438" s="337" t="s">
        <v>73</v>
      </c>
      <c r="CN1438" s="337">
        <v>3</v>
      </c>
    </row>
    <row r="1439" spans="4:92">
      <c r="D1439" s="273" t="s">
        <v>83</v>
      </c>
      <c r="E1439" s="273" t="s">
        <v>287</v>
      </c>
      <c r="F1439" s="273" t="s">
        <v>830</v>
      </c>
      <c r="G1439" s="273" t="s">
        <v>856</v>
      </c>
      <c r="H1439" s="274">
        <v>45231</v>
      </c>
      <c r="I1439" s="273">
        <v>14587</v>
      </c>
      <c r="J1439" s="273">
        <v>804</v>
      </c>
      <c r="K1439" s="273">
        <v>31426</v>
      </c>
      <c r="L1439" s="273" t="s">
        <v>66</v>
      </c>
      <c r="M1439" s="273">
        <v>8281.785468</v>
      </c>
      <c r="N1439" s="273" t="s">
        <v>115</v>
      </c>
      <c r="W1439" s="273">
        <v>327191</v>
      </c>
      <c r="X1439" s="273" t="s">
        <v>64</v>
      </c>
      <c r="Y1439" s="273" t="s">
        <v>63</v>
      </c>
      <c r="Z1439" s="273" t="s">
        <v>221</v>
      </c>
      <c r="AA1439" s="273" t="s">
        <v>221</v>
      </c>
      <c r="AB1439" s="274">
        <v>45078</v>
      </c>
      <c r="AC1439" s="273">
        <v>12431</v>
      </c>
      <c r="AD1439" s="273">
        <v>17</v>
      </c>
      <c r="AE1439" s="273">
        <v>1.137</v>
      </c>
      <c r="AF1439" s="273" t="s">
        <v>90</v>
      </c>
      <c r="AG1439" s="273" t="s">
        <v>884</v>
      </c>
      <c r="AH1439" s="273" t="s">
        <v>1058</v>
      </c>
      <c r="AI1439" s="273" t="s">
        <v>123</v>
      </c>
      <c r="AJ1439" s="273" t="s">
        <v>200</v>
      </c>
      <c r="AK1439" s="273">
        <v>194237</v>
      </c>
      <c r="BV1439" s="279" t="s">
        <v>83</v>
      </c>
      <c r="BW1439" s="280" t="s">
        <v>63</v>
      </c>
      <c r="BX1439" s="280" t="s">
        <v>84</v>
      </c>
      <c r="BY1439" s="280" t="s">
        <v>106</v>
      </c>
      <c r="BZ1439" s="280" t="s">
        <v>204</v>
      </c>
      <c r="CA1439" s="280" t="s">
        <v>205</v>
      </c>
      <c r="CB1439" s="280" t="s">
        <v>206</v>
      </c>
      <c r="CC1439" s="280" t="s">
        <v>207</v>
      </c>
      <c r="CD1439" s="281">
        <v>0</v>
      </c>
      <c r="CE1439" s="277">
        <v>44986</v>
      </c>
      <c r="CF1439" s="280"/>
      <c r="CG1439" s="280" t="s">
        <v>181</v>
      </c>
      <c r="CH1439" s="280"/>
      <c r="CI1439" s="280" t="s">
        <v>208</v>
      </c>
      <c r="CJ1439" s="280" t="s">
        <v>209</v>
      </c>
      <c r="CK1439" s="280"/>
      <c r="CL1439" s="280"/>
      <c r="CM1439" s="280" t="s">
        <v>73</v>
      </c>
      <c r="CN1439" s="280">
        <v>3</v>
      </c>
    </row>
    <row r="1440" spans="4:92">
      <c r="D1440" s="273" t="s">
        <v>83</v>
      </c>
      <c r="E1440" s="273" t="s">
        <v>287</v>
      </c>
      <c r="F1440" s="273" t="s">
        <v>830</v>
      </c>
      <c r="G1440" s="273" t="s">
        <v>856</v>
      </c>
      <c r="H1440" s="274">
        <v>45231</v>
      </c>
      <c r="I1440" s="273">
        <v>14587</v>
      </c>
      <c r="J1440" s="273">
        <v>804</v>
      </c>
      <c r="K1440" s="273">
        <v>0</v>
      </c>
      <c r="L1440" s="273" t="s">
        <v>66</v>
      </c>
      <c r="N1440" s="273" t="s">
        <v>107</v>
      </c>
      <c r="W1440" s="273">
        <v>327192</v>
      </c>
      <c r="X1440" s="273" t="s">
        <v>64</v>
      </c>
      <c r="Y1440" s="273" t="s">
        <v>63</v>
      </c>
      <c r="Z1440" s="273" t="s">
        <v>221</v>
      </c>
      <c r="AA1440" s="273" t="s">
        <v>221</v>
      </c>
      <c r="AB1440" s="274">
        <v>45078</v>
      </c>
      <c r="AC1440" s="273">
        <v>12431</v>
      </c>
      <c r="AD1440" s="273">
        <v>17</v>
      </c>
      <c r="AE1440" s="273">
        <v>0</v>
      </c>
      <c r="AF1440" s="273" t="s">
        <v>90</v>
      </c>
      <c r="AG1440" s="273" t="s">
        <v>983</v>
      </c>
      <c r="AH1440" s="273" t="s">
        <v>984</v>
      </c>
      <c r="AI1440" s="273" t="s">
        <v>123</v>
      </c>
      <c r="AJ1440" s="273" t="s">
        <v>200</v>
      </c>
      <c r="AK1440" s="273">
        <v>194243</v>
      </c>
      <c r="BV1440" s="336" t="s">
        <v>83</v>
      </c>
      <c r="BW1440" s="337" t="s">
        <v>63</v>
      </c>
      <c r="BX1440" s="337" t="s">
        <v>84</v>
      </c>
      <c r="BY1440" s="337" t="s">
        <v>106</v>
      </c>
      <c r="BZ1440" s="337" t="s">
        <v>86</v>
      </c>
      <c r="CA1440" s="337" t="s">
        <v>87</v>
      </c>
      <c r="CB1440" s="337" t="s">
        <v>225</v>
      </c>
      <c r="CC1440" s="337" t="s">
        <v>226</v>
      </c>
      <c r="CD1440" s="338">
        <v>5</v>
      </c>
      <c r="CE1440" s="335">
        <v>44986</v>
      </c>
      <c r="CF1440" s="337">
        <v>0</v>
      </c>
      <c r="CG1440" s="337" t="s">
        <v>90</v>
      </c>
      <c r="CH1440" s="337">
        <v>0</v>
      </c>
      <c r="CI1440" s="337" t="s">
        <v>80</v>
      </c>
      <c r="CJ1440" s="337"/>
      <c r="CK1440" s="337"/>
      <c r="CL1440" s="337"/>
      <c r="CM1440" s="337" t="s">
        <v>73</v>
      </c>
      <c r="CN1440" s="337">
        <v>3</v>
      </c>
    </row>
    <row r="1441" spans="4:92">
      <c r="D1441" s="273" t="s">
        <v>83</v>
      </c>
      <c r="E1441" s="273" t="s">
        <v>287</v>
      </c>
      <c r="F1441" s="273" t="s">
        <v>830</v>
      </c>
      <c r="G1441" s="273" t="s">
        <v>856</v>
      </c>
      <c r="H1441" s="274">
        <v>45261</v>
      </c>
      <c r="I1441" s="273">
        <v>17046</v>
      </c>
      <c r="J1441" s="273">
        <v>804</v>
      </c>
      <c r="K1441" s="273">
        <v>0</v>
      </c>
      <c r="L1441" s="273" t="s">
        <v>66</v>
      </c>
      <c r="M1441" s="273">
        <v>0</v>
      </c>
      <c r="N1441" s="273" t="s">
        <v>1010</v>
      </c>
      <c r="O1441" s="273">
        <v>0</v>
      </c>
      <c r="P1441" s="273" t="s">
        <v>1011</v>
      </c>
      <c r="Q1441" s="273" t="s">
        <v>1188</v>
      </c>
      <c r="R1441" s="273" t="s">
        <v>1342</v>
      </c>
      <c r="S1441" s="273" t="s">
        <v>1682</v>
      </c>
      <c r="U1441" s="273" t="s">
        <v>1682</v>
      </c>
      <c r="V1441" s="273" t="s">
        <v>1683</v>
      </c>
      <c r="W1441" s="273">
        <v>327222</v>
      </c>
      <c r="X1441" s="273" t="s">
        <v>64</v>
      </c>
      <c r="Y1441" s="273" t="s">
        <v>63</v>
      </c>
      <c r="Z1441" s="273" t="s">
        <v>221</v>
      </c>
      <c r="AA1441" s="273" t="s">
        <v>221</v>
      </c>
      <c r="AB1441" s="274">
        <v>45078</v>
      </c>
      <c r="AC1441" s="273">
        <v>12431</v>
      </c>
      <c r="AD1441" s="273">
        <v>17</v>
      </c>
      <c r="AE1441" s="273">
        <v>1.7150000000000001</v>
      </c>
      <c r="AF1441" s="273" t="s">
        <v>90</v>
      </c>
      <c r="AG1441" s="273" t="s">
        <v>884</v>
      </c>
      <c r="AH1441" s="273" t="s">
        <v>880</v>
      </c>
      <c r="AI1441" s="273" t="s">
        <v>123</v>
      </c>
      <c r="AJ1441" s="273" t="s">
        <v>200</v>
      </c>
      <c r="AK1441" s="273">
        <v>194249</v>
      </c>
      <c r="BV1441" s="279" t="s">
        <v>83</v>
      </c>
      <c r="BW1441" s="280" t="s">
        <v>63</v>
      </c>
      <c r="BX1441" s="280" t="s">
        <v>84</v>
      </c>
      <c r="BY1441" s="280" t="s">
        <v>106</v>
      </c>
      <c r="BZ1441" s="280" t="s">
        <v>86</v>
      </c>
      <c r="CA1441" s="280" t="s">
        <v>87</v>
      </c>
      <c r="CB1441" s="280" t="s">
        <v>233</v>
      </c>
      <c r="CC1441" s="280" t="s">
        <v>234</v>
      </c>
      <c r="CD1441" s="281">
        <v>1</v>
      </c>
      <c r="CE1441" s="277">
        <v>44986</v>
      </c>
      <c r="CF1441" s="280"/>
      <c r="CG1441" s="280" t="s">
        <v>181</v>
      </c>
      <c r="CH1441" s="280"/>
      <c r="CI1441" s="280" t="s">
        <v>181</v>
      </c>
      <c r="CJ1441" s="280" t="s">
        <v>1699</v>
      </c>
      <c r="CK1441" s="280"/>
      <c r="CL1441" s="280"/>
      <c r="CM1441" s="280" t="s">
        <v>73</v>
      </c>
      <c r="CN1441" s="280">
        <v>3</v>
      </c>
    </row>
    <row r="1442" spans="4:92">
      <c r="D1442" s="273" t="s">
        <v>83</v>
      </c>
      <c r="E1442" s="273" t="s">
        <v>287</v>
      </c>
      <c r="F1442" s="273" t="s">
        <v>830</v>
      </c>
      <c r="G1442" s="273" t="s">
        <v>856</v>
      </c>
      <c r="H1442" s="274">
        <v>45261</v>
      </c>
      <c r="I1442" s="273">
        <v>17046</v>
      </c>
      <c r="J1442" s="273">
        <v>804</v>
      </c>
      <c r="K1442" s="273">
        <v>30930</v>
      </c>
      <c r="L1442" s="273" t="s">
        <v>66</v>
      </c>
      <c r="M1442" s="273">
        <v>8105.602656</v>
      </c>
      <c r="N1442" s="273" t="s">
        <v>115</v>
      </c>
      <c r="W1442" s="273">
        <v>327220</v>
      </c>
      <c r="X1442" s="273" t="s">
        <v>64</v>
      </c>
      <c r="Y1442" s="273" t="s">
        <v>63</v>
      </c>
      <c r="Z1442" s="273" t="s">
        <v>221</v>
      </c>
      <c r="AA1442" s="273" t="s">
        <v>221</v>
      </c>
      <c r="AB1442" s="274">
        <v>45200</v>
      </c>
      <c r="AC1442" s="273">
        <v>14037</v>
      </c>
      <c r="AD1442" s="273">
        <v>17</v>
      </c>
      <c r="AE1442" s="273">
        <v>0.25600000000000001</v>
      </c>
      <c r="AF1442" s="273" t="s">
        <v>90</v>
      </c>
      <c r="AG1442" s="273" t="s">
        <v>884</v>
      </c>
      <c r="AH1442" s="273" t="s">
        <v>880</v>
      </c>
      <c r="AI1442" s="273" t="s">
        <v>123</v>
      </c>
      <c r="AJ1442" s="273" t="s">
        <v>200</v>
      </c>
      <c r="AK1442" s="273">
        <v>257676</v>
      </c>
      <c r="BV1442" s="336" t="s">
        <v>83</v>
      </c>
      <c r="BW1442" s="337" t="s">
        <v>63</v>
      </c>
      <c r="BX1442" s="337" t="s">
        <v>84</v>
      </c>
      <c r="BY1442" s="337" t="s">
        <v>106</v>
      </c>
      <c r="BZ1442" s="337" t="s">
        <v>86</v>
      </c>
      <c r="CA1442" s="337" t="s">
        <v>87</v>
      </c>
      <c r="CB1442" s="337" t="s">
        <v>233</v>
      </c>
      <c r="CC1442" s="337" t="s">
        <v>234</v>
      </c>
      <c r="CD1442" s="338">
        <v>1</v>
      </c>
      <c r="CE1442" s="335">
        <v>45017</v>
      </c>
      <c r="CF1442" s="337"/>
      <c r="CG1442" s="337" t="s">
        <v>181</v>
      </c>
      <c r="CH1442" s="337"/>
      <c r="CI1442" s="337" t="s">
        <v>181</v>
      </c>
      <c r="CJ1442" s="337" t="s">
        <v>1544</v>
      </c>
      <c r="CK1442" s="337"/>
      <c r="CL1442" s="337"/>
      <c r="CM1442" s="337" t="s">
        <v>73</v>
      </c>
      <c r="CN1442" s="337">
        <v>3</v>
      </c>
    </row>
    <row r="1443" spans="4:92">
      <c r="D1443" s="273" t="s">
        <v>83</v>
      </c>
      <c r="E1443" s="273" t="s">
        <v>287</v>
      </c>
      <c r="F1443" s="273" t="s">
        <v>830</v>
      </c>
      <c r="G1443" s="273" t="s">
        <v>856</v>
      </c>
      <c r="H1443" s="274">
        <v>45261</v>
      </c>
      <c r="I1443" s="273">
        <v>17046</v>
      </c>
      <c r="J1443" s="273">
        <v>804</v>
      </c>
      <c r="K1443" s="273">
        <v>0</v>
      </c>
      <c r="L1443" s="273" t="s">
        <v>66</v>
      </c>
      <c r="N1443" s="273" t="s">
        <v>107</v>
      </c>
      <c r="W1443" s="273">
        <v>327221</v>
      </c>
      <c r="X1443" s="273" t="s">
        <v>64</v>
      </c>
      <c r="Y1443" s="273" t="s">
        <v>63</v>
      </c>
      <c r="Z1443" s="273" t="s">
        <v>221</v>
      </c>
      <c r="AA1443" s="273" t="s">
        <v>221</v>
      </c>
      <c r="AB1443" s="274">
        <v>45200</v>
      </c>
      <c r="AC1443" s="273">
        <v>14037</v>
      </c>
      <c r="AD1443" s="273">
        <v>17</v>
      </c>
      <c r="AE1443" s="273">
        <v>3.0000000000000001E-3</v>
      </c>
      <c r="AF1443" s="273" t="s">
        <v>90</v>
      </c>
      <c r="AG1443" s="273" t="s">
        <v>989</v>
      </c>
      <c r="AH1443" s="273" t="s">
        <v>990</v>
      </c>
      <c r="AI1443" s="273" t="s">
        <v>123</v>
      </c>
      <c r="AJ1443" s="273" t="s">
        <v>200</v>
      </c>
      <c r="AK1443" s="273">
        <v>257682</v>
      </c>
      <c r="BV1443" s="279" t="s">
        <v>83</v>
      </c>
      <c r="BW1443" s="280" t="s">
        <v>63</v>
      </c>
      <c r="BX1443" s="280" t="s">
        <v>84</v>
      </c>
      <c r="BY1443" s="280" t="s">
        <v>106</v>
      </c>
      <c r="BZ1443" s="280" t="s">
        <v>86</v>
      </c>
      <c r="CA1443" s="280" t="s">
        <v>87</v>
      </c>
      <c r="CB1443" s="280" t="s">
        <v>225</v>
      </c>
      <c r="CC1443" s="280" t="s">
        <v>226</v>
      </c>
      <c r="CD1443" s="281">
        <v>5</v>
      </c>
      <c r="CE1443" s="277">
        <v>45017</v>
      </c>
      <c r="CF1443" s="280">
        <v>0</v>
      </c>
      <c r="CG1443" s="280" t="s">
        <v>90</v>
      </c>
      <c r="CH1443" s="280">
        <v>0</v>
      </c>
      <c r="CI1443" s="280" t="s">
        <v>80</v>
      </c>
      <c r="CJ1443" s="280"/>
      <c r="CK1443" s="280"/>
      <c r="CL1443" s="280"/>
      <c r="CM1443" s="280" t="s">
        <v>73</v>
      </c>
      <c r="CN1443" s="280">
        <v>3</v>
      </c>
    </row>
    <row r="1444" spans="4:92">
      <c r="D1444" s="273" t="s">
        <v>83</v>
      </c>
      <c r="E1444" s="273" t="s">
        <v>287</v>
      </c>
      <c r="F1444" s="273" t="s">
        <v>913</v>
      </c>
      <c r="G1444" s="273" t="s">
        <v>920</v>
      </c>
      <c r="H1444" s="274">
        <v>44927</v>
      </c>
      <c r="I1444" s="273">
        <v>11245</v>
      </c>
      <c r="J1444" s="273">
        <v>819</v>
      </c>
      <c r="W1444" s="273">
        <v>139992</v>
      </c>
      <c r="X1444" s="273" t="s">
        <v>64</v>
      </c>
      <c r="Y1444" s="273" t="s">
        <v>63</v>
      </c>
      <c r="Z1444" s="273" t="s">
        <v>221</v>
      </c>
      <c r="AA1444" s="273" t="s">
        <v>221</v>
      </c>
      <c r="AB1444" s="274">
        <v>45200</v>
      </c>
      <c r="AC1444" s="273">
        <v>14037</v>
      </c>
      <c r="AD1444" s="273">
        <v>17</v>
      </c>
      <c r="AE1444" s="273">
        <v>24.06</v>
      </c>
      <c r="AF1444" s="273" t="s">
        <v>90</v>
      </c>
      <c r="AG1444" s="273" t="s">
        <v>798</v>
      </c>
      <c r="AH1444" s="273" t="s">
        <v>993</v>
      </c>
      <c r="AI1444" s="273" t="s">
        <v>123</v>
      </c>
      <c r="AJ1444" s="273" t="s">
        <v>200</v>
      </c>
      <c r="AK1444" s="273">
        <v>257688</v>
      </c>
      <c r="BV1444" s="336" t="s">
        <v>83</v>
      </c>
      <c r="BW1444" s="337" t="s">
        <v>63</v>
      </c>
      <c r="BX1444" s="337" t="s">
        <v>84</v>
      </c>
      <c r="BY1444" s="337" t="s">
        <v>106</v>
      </c>
      <c r="BZ1444" s="337" t="s">
        <v>204</v>
      </c>
      <c r="CA1444" s="337" t="s">
        <v>205</v>
      </c>
      <c r="CB1444" s="337" t="s">
        <v>206</v>
      </c>
      <c r="CC1444" s="337" t="s">
        <v>207</v>
      </c>
      <c r="CD1444" s="338">
        <v>0</v>
      </c>
      <c r="CE1444" s="335">
        <v>45017</v>
      </c>
      <c r="CF1444" s="337"/>
      <c r="CG1444" s="337" t="s">
        <v>181</v>
      </c>
      <c r="CH1444" s="337"/>
      <c r="CI1444" s="337" t="s">
        <v>208</v>
      </c>
      <c r="CJ1444" s="337" t="s">
        <v>209</v>
      </c>
      <c r="CK1444" s="337"/>
      <c r="CL1444" s="337"/>
      <c r="CM1444" s="337" t="s">
        <v>73</v>
      </c>
      <c r="CN1444" s="337">
        <v>3</v>
      </c>
    </row>
    <row r="1445" spans="4:92">
      <c r="D1445" s="273" t="s">
        <v>83</v>
      </c>
      <c r="E1445" s="273" t="s">
        <v>287</v>
      </c>
      <c r="F1445" s="273" t="s">
        <v>913</v>
      </c>
      <c r="G1445" s="273" t="s">
        <v>920</v>
      </c>
      <c r="H1445" s="274">
        <v>44927</v>
      </c>
      <c r="I1445" s="273">
        <v>11245</v>
      </c>
      <c r="J1445" s="273">
        <v>819</v>
      </c>
      <c r="K1445" s="273">
        <v>234.66</v>
      </c>
      <c r="L1445" s="273" t="s">
        <v>66</v>
      </c>
      <c r="M1445" s="273">
        <v>118.46738550000001</v>
      </c>
      <c r="N1445" s="273" t="s">
        <v>115</v>
      </c>
      <c r="W1445" s="273">
        <v>140016</v>
      </c>
      <c r="X1445" s="273" t="s">
        <v>64</v>
      </c>
      <c r="Y1445" s="273" t="s">
        <v>63</v>
      </c>
      <c r="Z1445" s="273" t="s">
        <v>221</v>
      </c>
      <c r="AA1445" s="273" t="s">
        <v>221</v>
      </c>
      <c r="AB1445" s="274">
        <v>45200</v>
      </c>
      <c r="AC1445" s="273">
        <v>14037</v>
      </c>
      <c r="AD1445" s="273">
        <v>17</v>
      </c>
      <c r="AE1445" s="273">
        <v>0.30499999999999999</v>
      </c>
      <c r="AF1445" s="273" t="s">
        <v>90</v>
      </c>
      <c r="AG1445" s="273" t="s">
        <v>995</v>
      </c>
      <c r="AH1445" s="273" t="s">
        <v>996</v>
      </c>
      <c r="AI1445" s="273" t="s">
        <v>123</v>
      </c>
      <c r="AJ1445" s="273" t="s">
        <v>200</v>
      </c>
      <c r="AK1445" s="273">
        <v>257694</v>
      </c>
      <c r="BV1445" s="279" t="s">
        <v>83</v>
      </c>
      <c r="BW1445" s="280" t="s">
        <v>63</v>
      </c>
      <c r="BX1445" s="280" t="s">
        <v>84</v>
      </c>
      <c r="BY1445" s="280" t="s">
        <v>106</v>
      </c>
      <c r="BZ1445" s="280" t="s">
        <v>86</v>
      </c>
      <c r="CA1445" s="280" t="s">
        <v>87</v>
      </c>
      <c r="CB1445" s="280" t="s">
        <v>217</v>
      </c>
      <c r="CC1445" s="280" t="s">
        <v>218</v>
      </c>
      <c r="CD1445" s="281">
        <v>2</v>
      </c>
      <c r="CE1445" s="277">
        <v>45017</v>
      </c>
      <c r="CF1445" s="280"/>
      <c r="CG1445" s="280" t="s">
        <v>181</v>
      </c>
      <c r="CH1445" s="280"/>
      <c r="CI1445" s="280" t="s">
        <v>181</v>
      </c>
      <c r="CJ1445" s="280" t="s">
        <v>336</v>
      </c>
      <c r="CK1445" s="280"/>
      <c r="CL1445" s="280"/>
      <c r="CM1445" s="280" t="s">
        <v>73</v>
      </c>
      <c r="CN1445" s="280">
        <v>3</v>
      </c>
    </row>
    <row r="1446" spans="4:92">
      <c r="D1446" s="273" t="s">
        <v>83</v>
      </c>
      <c r="E1446" s="273" t="s">
        <v>287</v>
      </c>
      <c r="F1446" s="273" t="s">
        <v>913</v>
      </c>
      <c r="G1446" s="273" t="s">
        <v>920</v>
      </c>
      <c r="H1446" s="274">
        <v>44927</v>
      </c>
      <c r="I1446" s="273">
        <v>11245</v>
      </c>
      <c r="J1446" s="273">
        <v>819</v>
      </c>
      <c r="K1446" s="273">
        <v>0</v>
      </c>
      <c r="L1446" s="273" t="s">
        <v>66</v>
      </c>
      <c r="N1446" s="273" t="s">
        <v>107</v>
      </c>
      <c r="W1446" s="273">
        <v>140017</v>
      </c>
      <c r="X1446" s="273" t="s">
        <v>64</v>
      </c>
      <c r="Y1446" s="273" t="s">
        <v>63</v>
      </c>
      <c r="Z1446" s="273" t="s">
        <v>221</v>
      </c>
      <c r="AA1446" s="273" t="s">
        <v>221</v>
      </c>
      <c r="AB1446" s="274">
        <v>45200</v>
      </c>
      <c r="AC1446" s="273">
        <v>14037</v>
      </c>
      <c r="AD1446" s="273">
        <v>17</v>
      </c>
      <c r="AE1446" s="273">
        <v>0.33800000000000002</v>
      </c>
      <c r="AF1446" s="273" t="s">
        <v>90</v>
      </c>
      <c r="AG1446" s="273" t="s">
        <v>998</v>
      </c>
      <c r="AH1446" s="273" t="s">
        <v>999</v>
      </c>
      <c r="AI1446" s="273" t="s">
        <v>123</v>
      </c>
      <c r="AJ1446" s="273" t="s">
        <v>200</v>
      </c>
      <c r="AK1446" s="273">
        <v>257700</v>
      </c>
      <c r="BV1446" s="336" t="s">
        <v>83</v>
      </c>
      <c r="BW1446" s="337" t="s">
        <v>63</v>
      </c>
      <c r="BX1446" s="337" t="s">
        <v>172</v>
      </c>
      <c r="BY1446" s="337" t="s">
        <v>211</v>
      </c>
      <c r="BZ1446" s="337" t="s">
        <v>126</v>
      </c>
      <c r="CA1446" s="337" t="s">
        <v>127</v>
      </c>
      <c r="CB1446" s="337" t="s">
        <v>133</v>
      </c>
      <c r="CC1446" s="337" t="s">
        <v>134</v>
      </c>
      <c r="CD1446" s="338">
        <v>7</v>
      </c>
      <c r="CE1446" s="335">
        <v>45170</v>
      </c>
      <c r="CF1446" s="337"/>
      <c r="CG1446" s="337"/>
      <c r="CH1446" s="337"/>
      <c r="CI1446" s="337" t="s">
        <v>104</v>
      </c>
      <c r="CJ1446" s="337"/>
      <c r="CK1446" s="337"/>
      <c r="CL1446" s="337"/>
      <c r="CM1446" s="337" t="s">
        <v>73</v>
      </c>
      <c r="CN1446" s="337">
        <v>3</v>
      </c>
    </row>
    <row r="1447" spans="4:92">
      <c r="D1447" s="273" t="s">
        <v>83</v>
      </c>
      <c r="E1447" s="273" t="s">
        <v>287</v>
      </c>
      <c r="F1447" s="273" t="s">
        <v>913</v>
      </c>
      <c r="G1447" s="273" t="s">
        <v>920</v>
      </c>
      <c r="H1447" s="274">
        <v>44927</v>
      </c>
      <c r="I1447" s="273">
        <v>17165</v>
      </c>
      <c r="J1447" s="273">
        <v>819</v>
      </c>
      <c r="K1447" s="273">
        <v>3</v>
      </c>
      <c r="L1447" s="273" t="s">
        <v>1202</v>
      </c>
      <c r="M1447" s="273">
        <v>24.50535</v>
      </c>
      <c r="N1447" s="273" t="s">
        <v>1203</v>
      </c>
      <c r="P1447" s="273" t="s">
        <v>92</v>
      </c>
      <c r="Q1447" s="273" t="s">
        <v>1496</v>
      </c>
      <c r="R1447" s="273" t="s">
        <v>70</v>
      </c>
      <c r="S1447" s="273" t="s">
        <v>1521</v>
      </c>
      <c r="T1447" s="273" t="s">
        <v>1700</v>
      </c>
      <c r="U1447" s="273" t="s">
        <v>1523</v>
      </c>
      <c r="V1447" s="273" t="s">
        <v>1524</v>
      </c>
      <c r="W1447" s="273">
        <v>329138</v>
      </c>
      <c r="X1447" s="273" t="s">
        <v>64</v>
      </c>
      <c r="Y1447" s="273" t="s">
        <v>63</v>
      </c>
      <c r="Z1447" s="273" t="s">
        <v>221</v>
      </c>
      <c r="AA1447" s="273" t="s">
        <v>221</v>
      </c>
      <c r="AB1447" s="274">
        <v>45200</v>
      </c>
      <c r="AC1447" s="273">
        <v>14037</v>
      </c>
      <c r="AD1447" s="273">
        <v>17</v>
      </c>
      <c r="AE1447" s="273">
        <v>6.8000000000000005E-2</v>
      </c>
      <c r="AF1447" s="273" t="s">
        <v>90</v>
      </c>
      <c r="AG1447" s="273" t="s">
        <v>1005</v>
      </c>
      <c r="AH1447" s="273" t="s">
        <v>1006</v>
      </c>
      <c r="AI1447" s="273" t="s">
        <v>123</v>
      </c>
      <c r="AJ1447" s="273" t="s">
        <v>200</v>
      </c>
      <c r="AK1447" s="273">
        <v>257706</v>
      </c>
      <c r="BV1447" s="279" t="s">
        <v>83</v>
      </c>
      <c r="BW1447" s="280" t="s">
        <v>63</v>
      </c>
      <c r="BX1447" s="280" t="s">
        <v>172</v>
      </c>
      <c r="BY1447" s="280" t="s">
        <v>211</v>
      </c>
      <c r="BZ1447" s="280" t="s">
        <v>138</v>
      </c>
      <c r="CA1447" s="280" t="s">
        <v>139</v>
      </c>
      <c r="CB1447" s="280" t="s">
        <v>140</v>
      </c>
      <c r="CC1447" s="280" t="s">
        <v>141</v>
      </c>
      <c r="CD1447" s="281">
        <v>9</v>
      </c>
      <c r="CE1447" s="277">
        <v>45170</v>
      </c>
      <c r="CF1447" s="280">
        <v>0</v>
      </c>
      <c r="CG1447" s="280" t="s">
        <v>90</v>
      </c>
      <c r="CH1447" s="280">
        <v>0</v>
      </c>
      <c r="CI1447" s="280" t="s">
        <v>80</v>
      </c>
      <c r="CJ1447" s="280"/>
      <c r="CK1447" s="280"/>
      <c r="CL1447" s="280"/>
      <c r="CM1447" s="280" t="s">
        <v>73</v>
      </c>
      <c r="CN1447" s="280">
        <v>3</v>
      </c>
    </row>
    <row r="1448" spans="4:92">
      <c r="D1448" s="273" t="s">
        <v>83</v>
      </c>
      <c r="E1448" s="273" t="s">
        <v>287</v>
      </c>
      <c r="F1448" s="273" t="s">
        <v>913</v>
      </c>
      <c r="G1448" s="273" t="s">
        <v>920</v>
      </c>
      <c r="H1448" s="274">
        <v>44958</v>
      </c>
      <c r="I1448" s="273">
        <v>11407</v>
      </c>
      <c r="J1448" s="273">
        <v>819</v>
      </c>
      <c r="W1448" s="273">
        <v>144690</v>
      </c>
      <c r="X1448" s="273" t="s">
        <v>64</v>
      </c>
      <c r="Y1448" s="273" t="s">
        <v>63</v>
      </c>
      <c r="Z1448" s="273" t="s">
        <v>221</v>
      </c>
      <c r="AA1448" s="273" t="s">
        <v>221</v>
      </c>
      <c r="AB1448" s="274">
        <v>45200</v>
      </c>
      <c r="AC1448" s="273">
        <v>14037</v>
      </c>
      <c r="AD1448" s="273">
        <v>17</v>
      </c>
      <c r="AE1448" s="273">
        <v>6.4000000000000003E-3</v>
      </c>
      <c r="AF1448" s="273" t="s">
        <v>90</v>
      </c>
      <c r="AG1448" s="273" t="s">
        <v>1015</v>
      </c>
      <c r="AH1448" s="273" t="s">
        <v>1016</v>
      </c>
      <c r="AI1448" s="273" t="s">
        <v>123</v>
      </c>
      <c r="AJ1448" s="273" t="s">
        <v>200</v>
      </c>
      <c r="AK1448" s="273">
        <v>257712</v>
      </c>
      <c r="BV1448" s="336" t="s">
        <v>83</v>
      </c>
      <c r="BW1448" s="337" t="s">
        <v>63</v>
      </c>
      <c r="BX1448" s="337" t="s">
        <v>172</v>
      </c>
      <c r="BY1448" s="337" t="s">
        <v>211</v>
      </c>
      <c r="BZ1448" s="337" t="s">
        <v>126</v>
      </c>
      <c r="CA1448" s="337" t="s">
        <v>127</v>
      </c>
      <c r="CB1448" s="337" t="s">
        <v>128</v>
      </c>
      <c r="CC1448" s="337" t="s">
        <v>129</v>
      </c>
      <c r="CD1448" s="338">
        <v>6</v>
      </c>
      <c r="CE1448" s="335">
        <v>45170</v>
      </c>
      <c r="CF1448" s="337"/>
      <c r="CG1448" s="337"/>
      <c r="CH1448" s="337"/>
      <c r="CI1448" s="337" t="s">
        <v>80</v>
      </c>
      <c r="CJ1448" s="337"/>
      <c r="CK1448" s="337"/>
      <c r="CL1448" s="337"/>
      <c r="CM1448" s="337" t="s">
        <v>73</v>
      </c>
      <c r="CN1448" s="337">
        <v>3</v>
      </c>
    </row>
    <row r="1449" spans="4:92">
      <c r="D1449" s="273" t="s">
        <v>83</v>
      </c>
      <c r="E1449" s="273" t="s">
        <v>287</v>
      </c>
      <c r="F1449" s="273" t="s">
        <v>913</v>
      </c>
      <c r="G1449" s="273" t="s">
        <v>920</v>
      </c>
      <c r="H1449" s="274">
        <v>44958</v>
      </c>
      <c r="I1449" s="273">
        <v>11407</v>
      </c>
      <c r="J1449" s="273">
        <v>819</v>
      </c>
      <c r="K1449" s="273">
        <v>255.31</v>
      </c>
      <c r="L1449" s="273" t="s">
        <v>66</v>
      </c>
      <c r="M1449" s="273">
        <v>127.9072725</v>
      </c>
      <c r="N1449" s="273" t="s">
        <v>115</v>
      </c>
      <c r="W1449" s="273">
        <v>144714</v>
      </c>
      <c r="X1449" s="273" t="s">
        <v>64</v>
      </c>
      <c r="Y1449" s="273" t="s">
        <v>63</v>
      </c>
      <c r="Z1449" s="273" t="s">
        <v>221</v>
      </c>
      <c r="AA1449" s="273" t="s">
        <v>221</v>
      </c>
      <c r="AB1449" s="274">
        <v>45200</v>
      </c>
      <c r="AC1449" s="273">
        <v>14037</v>
      </c>
      <c r="AD1449" s="273">
        <v>17</v>
      </c>
      <c r="AE1449" s="273">
        <v>4.1000000000000002E-2</v>
      </c>
      <c r="AF1449" s="273" t="s">
        <v>90</v>
      </c>
      <c r="AG1449" s="273" t="s">
        <v>1015</v>
      </c>
      <c r="AH1449" s="273" t="s">
        <v>1019</v>
      </c>
      <c r="AI1449" s="273" t="s">
        <v>123</v>
      </c>
      <c r="AJ1449" s="273" t="s">
        <v>200</v>
      </c>
      <c r="AK1449" s="273">
        <v>257718</v>
      </c>
      <c r="BV1449" s="279" t="s">
        <v>83</v>
      </c>
      <c r="BW1449" s="280" t="s">
        <v>63</v>
      </c>
      <c r="BX1449" s="280" t="s">
        <v>172</v>
      </c>
      <c r="BY1449" s="280" t="s">
        <v>211</v>
      </c>
      <c r="BZ1449" s="280" t="s">
        <v>110</v>
      </c>
      <c r="CA1449" s="280" t="s">
        <v>111</v>
      </c>
      <c r="CB1449" s="280" t="s">
        <v>117</v>
      </c>
      <c r="CC1449" s="280" t="s">
        <v>118</v>
      </c>
      <c r="CD1449" s="281">
        <v>5</v>
      </c>
      <c r="CE1449" s="277">
        <v>45170</v>
      </c>
      <c r="CF1449" s="280"/>
      <c r="CG1449" s="280"/>
      <c r="CH1449" s="280"/>
      <c r="CI1449" s="280" t="s">
        <v>104</v>
      </c>
      <c r="CJ1449" s="280"/>
      <c r="CK1449" s="280"/>
      <c r="CL1449" s="280"/>
      <c r="CM1449" s="280" t="s">
        <v>73</v>
      </c>
      <c r="CN1449" s="280">
        <v>3</v>
      </c>
    </row>
    <row r="1450" spans="4:92">
      <c r="D1450" s="273" t="s">
        <v>83</v>
      </c>
      <c r="E1450" s="273" t="s">
        <v>287</v>
      </c>
      <c r="F1450" s="273" t="s">
        <v>913</v>
      </c>
      <c r="G1450" s="273" t="s">
        <v>920</v>
      </c>
      <c r="H1450" s="274">
        <v>44958</v>
      </c>
      <c r="I1450" s="273">
        <v>11407</v>
      </c>
      <c r="J1450" s="273">
        <v>819</v>
      </c>
      <c r="K1450" s="273">
        <v>0</v>
      </c>
      <c r="L1450" s="273" t="s">
        <v>66</v>
      </c>
      <c r="N1450" s="273" t="s">
        <v>107</v>
      </c>
      <c r="W1450" s="273">
        <v>144715</v>
      </c>
      <c r="X1450" s="273" t="s">
        <v>64</v>
      </c>
      <c r="Y1450" s="273" t="s">
        <v>63</v>
      </c>
      <c r="Z1450" s="273" t="s">
        <v>221</v>
      </c>
      <c r="AA1450" s="273" t="s">
        <v>221</v>
      </c>
      <c r="AB1450" s="274">
        <v>45200</v>
      </c>
      <c r="AC1450" s="273">
        <v>14037</v>
      </c>
      <c r="AD1450" s="273">
        <v>17</v>
      </c>
      <c r="AE1450" s="273">
        <v>0.377</v>
      </c>
      <c r="AF1450" s="273" t="s">
        <v>90</v>
      </c>
      <c r="AG1450" s="273" t="s">
        <v>795</v>
      </c>
      <c r="AH1450" s="273" t="s">
        <v>1021</v>
      </c>
      <c r="AI1450" s="273" t="s">
        <v>123</v>
      </c>
      <c r="AJ1450" s="273" t="s">
        <v>200</v>
      </c>
      <c r="AK1450" s="273">
        <v>257724</v>
      </c>
      <c r="BV1450" s="336" t="s">
        <v>83</v>
      </c>
      <c r="BW1450" s="337" t="s">
        <v>63</v>
      </c>
      <c r="BX1450" s="337" t="s">
        <v>172</v>
      </c>
      <c r="BY1450" s="337" t="s">
        <v>211</v>
      </c>
      <c r="BZ1450" s="337" t="s">
        <v>86</v>
      </c>
      <c r="CA1450" s="337" t="s">
        <v>87</v>
      </c>
      <c r="CB1450" s="337" t="s">
        <v>101</v>
      </c>
      <c r="CC1450" s="337" t="s">
        <v>102</v>
      </c>
      <c r="CD1450" s="338">
        <v>4</v>
      </c>
      <c r="CE1450" s="335">
        <v>45170</v>
      </c>
      <c r="CF1450" s="337">
        <v>1543</v>
      </c>
      <c r="CG1450" s="337" t="s">
        <v>103</v>
      </c>
      <c r="CH1450" s="337">
        <v>50.240079999999999</v>
      </c>
      <c r="CI1450" s="337" t="s">
        <v>104</v>
      </c>
      <c r="CJ1450" s="337"/>
      <c r="CK1450" s="337"/>
      <c r="CL1450" s="337"/>
      <c r="CM1450" s="337" t="s">
        <v>73</v>
      </c>
      <c r="CN1450" s="337">
        <v>3</v>
      </c>
    </row>
    <row r="1451" spans="4:92">
      <c r="D1451" s="273" t="s">
        <v>83</v>
      </c>
      <c r="E1451" s="273" t="s">
        <v>287</v>
      </c>
      <c r="F1451" s="273" t="s">
        <v>913</v>
      </c>
      <c r="G1451" s="273" t="s">
        <v>920</v>
      </c>
      <c r="H1451" s="274">
        <v>44986</v>
      </c>
      <c r="I1451" s="273">
        <v>11569</v>
      </c>
      <c r="J1451" s="273">
        <v>819</v>
      </c>
      <c r="W1451" s="273">
        <v>149388</v>
      </c>
      <c r="X1451" s="273" t="s">
        <v>64</v>
      </c>
      <c r="Y1451" s="273" t="s">
        <v>63</v>
      </c>
      <c r="Z1451" s="273" t="s">
        <v>221</v>
      </c>
      <c r="AA1451" s="273" t="s">
        <v>221</v>
      </c>
      <c r="AB1451" s="274">
        <v>45200</v>
      </c>
      <c r="AC1451" s="273">
        <v>14037</v>
      </c>
      <c r="AD1451" s="273">
        <v>17</v>
      </c>
      <c r="AE1451" s="273">
        <v>1.7549999999999999</v>
      </c>
      <c r="AF1451" s="273" t="s">
        <v>90</v>
      </c>
      <c r="AG1451" s="273" t="s">
        <v>1026</v>
      </c>
      <c r="AH1451" s="273" t="s">
        <v>1027</v>
      </c>
      <c r="AI1451" s="273" t="s">
        <v>123</v>
      </c>
      <c r="AJ1451" s="273" t="s">
        <v>200</v>
      </c>
      <c r="AK1451" s="273">
        <v>257730</v>
      </c>
      <c r="BV1451" s="279" t="s">
        <v>83</v>
      </c>
      <c r="BW1451" s="280" t="s">
        <v>63</v>
      </c>
      <c r="BX1451" s="280" t="s">
        <v>172</v>
      </c>
      <c r="BY1451" s="280" t="s">
        <v>211</v>
      </c>
      <c r="BZ1451" s="280" t="s">
        <v>110</v>
      </c>
      <c r="CA1451" s="280" t="s">
        <v>111</v>
      </c>
      <c r="CB1451" s="280" t="s">
        <v>112</v>
      </c>
      <c r="CC1451" s="280" t="s">
        <v>113</v>
      </c>
      <c r="CD1451" s="281">
        <v>4</v>
      </c>
      <c r="CE1451" s="277">
        <v>45170</v>
      </c>
      <c r="CF1451" s="280"/>
      <c r="CG1451" s="280"/>
      <c r="CH1451" s="280"/>
      <c r="CI1451" s="280" t="s">
        <v>80</v>
      </c>
      <c r="CJ1451" s="280"/>
      <c r="CK1451" s="280"/>
      <c r="CL1451" s="280"/>
      <c r="CM1451" s="280" t="s">
        <v>73</v>
      </c>
      <c r="CN1451" s="280">
        <v>3</v>
      </c>
    </row>
    <row r="1452" spans="4:92">
      <c r="D1452" s="273" t="s">
        <v>83</v>
      </c>
      <c r="E1452" s="273" t="s">
        <v>287</v>
      </c>
      <c r="F1452" s="273" t="s">
        <v>913</v>
      </c>
      <c r="G1452" s="273" t="s">
        <v>920</v>
      </c>
      <c r="H1452" s="274">
        <v>44986</v>
      </c>
      <c r="I1452" s="273">
        <v>11569</v>
      </c>
      <c r="J1452" s="273">
        <v>819</v>
      </c>
      <c r="K1452" s="273">
        <v>270.25</v>
      </c>
      <c r="L1452" s="273" t="s">
        <v>66</v>
      </c>
      <c r="M1452" s="273">
        <v>132.9575055</v>
      </c>
      <c r="N1452" s="273" t="s">
        <v>115</v>
      </c>
      <c r="W1452" s="273">
        <v>149412</v>
      </c>
      <c r="X1452" s="273" t="s">
        <v>64</v>
      </c>
      <c r="Y1452" s="273" t="s">
        <v>63</v>
      </c>
      <c r="Z1452" s="273" t="s">
        <v>221</v>
      </c>
      <c r="AA1452" s="273" t="s">
        <v>221</v>
      </c>
      <c r="AB1452" s="274">
        <v>45200</v>
      </c>
      <c r="AC1452" s="273">
        <v>14037</v>
      </c>
      <c r="AD1452" s="273">
        <v>17</v>
      </c>
      <c r="AE1452" s="273">
        <v>0</v>
      </c>
      <c r="AF1452" s="273" t="s">
        <v>90</v>
      </c>
      <c r="AG1452" s="273" t="s">
        <v>1030</v>
      </c>
      <c r="AH1452" s="273" t="s">
        <v>1031</v>
      </c>
      <c r="AI1452" s="273" t="s">
        <v>123</v>
      </c>
      <c r="AJ1452" s="273" t="s">
        <v>200</v>
      </c>
      <c r="AK1452" s="273">
        <v>257736</v>
      </c>
      <c r="BV1452" s="336" t="s">
        <v>83</v>
      </c>
      <c r="BW1452" s="337" t="s">
        <v>63</v>
      </c>
      <c r="BX1452" s="337" t="s">
        <v>172</v>
      </c>
      <c r="BY1452" s="337" t="s">
        <v>211</v>
      </c>
      <c r="BZ1452" s="337" t="s">
        <v>86</v>
      </c>
      <c r="CA1452" s="337" t="s">
        <v>87</v>
      </c>
      <c r="CB1452" s="337" t="s">
        <v>88</v>
      </c>
      <c r="CC1452" s="337" t="s">
        <v>89</v>
      </c>
      <c r="CD1452" s="338">
        <v>3</v>
      </c>
      <c r="CE1452" s="335">
        <v>45170</v>
      </c>
      <c r="CF1452" s="337">
        <v>116</v>
      </c>
      <c r="CG1452" s="337" t="s">
        <v>90</v>
      </c>
      <c r="CH1452" s="337">
        <v>116</v>
      </c>
      <c r="CI1452" s="337" t="s">
        <v>80</v>
      </c>
      <c r="CJ1452" s="337"/>
      <c r="CK1452" s="337"/>
      <c r="CL1452" s="337"/>
      <c r="CM1452" s="337" t="s">
        <v>73</v>
      </c>
      <c r="CN1452" s="337">
        <v>3</v>
      </c>
    </row>
    <row r="1453" spans="4:92">
      <c r="D1453" s="273" t="s">
        <v>83</v>
      </c>
      <c r="E1453" s="273" t="s">
        <v>287</v>
      </c>
      <c r="F1453" s="273" t="s">
        <v>913</v>
      </c>
      <c r="G1453" s="273" t="s">
        <v>920</v>
      </c>
      <c r="H1453" s="274">
        <v>44986</v>
      </c>
      <c r="I1453" s="273">
        <v>11569</v>
      </c>
      <c r="J1453" s="273">
        <v>819</v>
      </c>
      <c r="K1453" s="273">
        <v>0</v>
      </c>
      <c r="L1453" s="273" t="s">
        <v>66</v>
      </c>
      <c r="N1453" s="273" t="s">
        <v>107</v>
      </c>
      <c r="W1453" s="273">
        <v>149413</v>
      </c>
      <c r="X1453" s="273" t="s">
        <v>64</v>
      </c>
      <c r="Y1453" s="273" t="s">
        <v>63</v>
      </c>
      <c r="Z1453" s="273" t="s">
        <v>221</v>
      </c>
      <c r="AA1453" s="273" t="s">
        <v>221</v>
      </c>
      <c r="AB1453" s="274">
        <v>45200</v>
      </c>
      <c r="AC1453" s="273">
        <v>14037</v>
      </c>
      <c r="AD1453" s="273">
        <v>17</v>
      </c>
      <c r="AE1453" s="273">
        <v>0</v>
      </c>
      <c r="AF1453" s="273" t="s">
        <v>90</v>
      </c>
      <c r="AG1453" s="273" t="s">
        <v>989</v>
      </c>
      <c r="AH1453" s="273" t="s">
        <v>1035</v>
      </c>
      <c r="AI1453" s="273" t="s">
        <v>123</v>
      </c>
      <c r="AJ1453" s="273" t="s">
        <v>200</v>
      </c>
      <c r="AK1453" s="273">
        <v>257742</v>
      </c>
      <c r="BV1453" s="279" t="s">
        <v>83</v>
      </c>
      <c r="BW1453" s="280" t="s">
        <v>63</v>
      </c>
      <c r="BX1453" s="280" t="s">
        <v>172</v>
      </c>
      <c r="BY1453" s="280" t="s">
        <v>211</v>
      </c>
      <c r="BZ1453" s="280" t="s">
        <v>86</v>
      </c>
      <c r="CA1453" s="280" t="s">
        <v>87</v>
      </c>
      <c r="CB1453" s="280" t="s">
        <v>88</v>
      </c>
      <c r="CC1453" s="280" t="s">
        <v>89</v>
      </c>
      <c r="CD1453" s="281">
        <v>3</v>
      </c>
      <c r="CE1453" s="277">
        <v>45200</v>
      </c>
      <c r="CF1453" s="280">
        <v>118</v>
      </c>
      <c r="CG1453" s="280" t="s">
        <v>90</v>
      </c>
      <c r="CH1453" s="280">
        <v>118</v>
      </c>
      <c r="CI1453" s="280" t="s">
        <v>80</v>
      </c>
      <c r="CJ1453" s="280"/>
      <c r="CK1453" s="280"/>
      <c r="CL1453" s="280"/>
      <c r="CM1453" s="280" t="s">
        <v>73</v>
      </c>
      <c r="CN1453" s="280">
        <v>3</v>
      </c>
    </row>
    <row r="1454" spans="4:92">
      <c r="D1454" s="273" t="s">
        <v>83</v>
      </c>
      <c r="E1454" s="273" t="s">
        <v>287</v>
      </c>
      <c r="F1454" s="273" t="s">
        <v>913</v>
      </c>
      <c r="G1454" s="273" t="s">
        <v>920</v>
      </c>
      <c r="H1454" s="274">
        <v>45017</v>
      </c>
      <c r="I1454" s="273">
        <v>11731</v>
      </c>
      <c r="J1454" s="273">
        <v>819</v>
      </c>
      <c r="W1454" s="273">
        <v>154086</v>
      </c>
      <c r="X1454" s="273" t="s">
        <v>64</v>
      </c>
      <c r="Y1454" s="273" t="s">
        <v>63</v>
      </c>
      <c r="Z1454" s="273" t="s">
        <v>221</v>
      </c>
      <c r="AA1454" s="273" t="s">
        <v>221</v>
      </c>
      <c r="AB1454" s="274">
        <v>45200</v>
      </c>
      <c r="AC1454" s="273">
        <v>14037</v>
      </c>
      <c r="AD1454" s="273">
        <v>17</v>
      </c>
      <c r="AE1454" s="273">
        <v>0</v>
      </c>
      <c r="AF1454" s="273" t="s">
        <v>90</v>
      </c>
      <c r="AG1454" s="273" t="s">
        <v>989</v>
      </c>
      <c r="AH1454" s="273" t="s">
        <v>1038</v>
      </c>
      <c r="AI1454" s="273" t="s">
        <v>123</v>
      </c>
      <c r="AJ1454" s="273" t="s">
        <v>200</v>
      </c>
      <c r="AK1454" s="273">
        <v>257748</v>
      </c>
      <c r="BV1454" s="336" t="s">
        <v>83</v>
      </c>
      <c r="BW1454" s="337" t="s">
        <v>63</v>
      </c>
      <c r="BX1454" s="337" t="s">
        <v>172</v>
      </c>
      <c r="BY1454" s="337" t="s">
        <v>211</v>
      </c>
      <c r="BZ1454" s="337" t="s">
        <v>110</v>
      </c>
      <c r="CA1454" s="337" t="s">
        <v>111</v>
      </c>
      <c r="CB1454" s="337" t="s">
        <v>112</v>
      </c>
      <c r="CC1454" s="337" t="s">
        <v>113</v>
      </c>
      <c r="CD1454" s="338">
        <v>4</v>
      </c>
      <c r="CE1454" s="335">
        <v>45200</v>
      </c>
      <c r="CF1454" s="337"/>
      <c r="CG1454" s="337"/>
      <c r="CH1454" s="337"/>
      <c r="CI1454" s="337" t="s">
        <v>80</v>
      </c>
      <c r="CJ1454" s="337"/>
      <c r="CK1454" s="337"/>
      <c r="CL1454" s="337"/>
      <c r="CM1454" s="337" t="s">
        <v>73</v>
      </c>
      <c r="CN1454" s="337">
        <v>3</v>
      </c>
    </row>
    <row r="1455" spans="4:92">
      <c r="D1455" s="273" t="s">
        <v>83</v>
      </c>
      <c r="E1455" s="273" t="s">
        <v>287</v>
      </c>
      <c r="F1455" s="273" t="s">
        <v>913</v>
      </c>
      <c r="G1455" s="273" t="s">
        <v>920</v>
      </c>
      <c r="H1455" s="274">
        <v>45017</v>
      </c>
      <c r="I1455" s="273">
        <v>11731</v>
      </c>
      <c r="J1455" s="273">
        <v>819</v>
      </c>
      <c r="K1455" s="273">
        <v>280.63</v>
      </c>
      <c r="L1455" s="273" t="s">
        <v>66</v>
      </c>
      <c r="M1455" s="273">
        <v>95.666755499999994</v>
      </c>
      <c r="N1455" s="273" t="s">
        <v>115</v>
      </c>
      <c r="W1455" s="273">
        <v>154110</v>
      </c>
      <c r="X1455" s="273" t="s">
        <v>64</v>
      </c>
      <c r="Y1455" s="273" t="s">
        <v>63</v>
      </c>
      <c r="Z1455" s="273" t="s">
        <v>221</v>
      </c>
      <c r="AA1455" s="273" t="s">
        <v>221</v>
      </c>
      <c r="AB1455" s="274">
        <v>45200</v>
      </c>
      <c r="AC1455" s="273">
        <v>14037</v>
      </c>
      <c r="AD1455" s="273">
        <v>17</v>
      </c>
      <c r="AE1455" s="273">
        <v>1E-3</v>
      </c>
      <c r="AF1455" s="273" t="s">
        <v>90</v>
      </c>
      <c r="AG1455" s="273" t="s">
        <v>989</v>
      </c>
      <c r="AH1455" s="273" t="s">
        <v>1091</v>
      </c>
      <c r="AI1455" s="273" t="s">
        <v>123</v>
      </c>
      <c r="AJ1455" s="273" t="s">
        <v>200</v>
      </c>
      <c r="AK1455" s="273">
        <v>257754</v>
      </c>
      <c r="BV1455" s="279" t="s">
        <v>83</v>
      </c>
      <c r="BW1455" s="280" t="s">
        <v>63</v>
      </c>
      <c r="BX1455" s="280" t="s">
        <v>172</v>
      </c>
      <c r="BY1455" s="280" t="s">
        <v>211</v>
      </c>
      <c r="BZ1455" s="280" t="s">
        <v>86</v>
      </c>
      <c r="CA1455" s="280" t="s">
        <v>87</v>
      </c>
      <c r="CB1455" s="280" t="s">
        <v>101</v>
      </c>
      <c r="CC1455" s="280" t="s">
        <v>102</v>
      </c>
      <c r="CD1455" s="281">
        <v>4</v>
      </c>
      <c r="CE1455" s="277">
        <v>45200</v>
      </c>
      <c r="CF1455" s="280">
        <v>1569</v>
      </c>
      <c r="CG1455" s="280" t="s">
        <v>103</v>
      </c>
      <c r="CH1455" s="280">
        <v>51.086640000000003</v>
      </c>
      <c r="CI1455" s="280" t="s">
        <v>104</v>
      </c>
      <c r="CJ1455" s="280"/>
      <c r="CK1455" s="280"/>
      <c r="CL1455" s="280"/>
      <c r="CM1455" s="280" t="s">
        <v>73</v>
      </c>
      <c r="CN1455" s="280">
        <v>3</v>
      </c>
    </row>
    <row r="1456" spans="4:92">
      <c r="D1456" s="273" t="s">
        <v>83</v>
      </c>
      <c r="E1456" s="273" t="s">
        <v>287</v>
      </c>
      <c r="F1456" s="273" t="s">
        <v>913</v>
      </c>
      <c r="G1456" s="273" t="s">
        <v>920</v>
      </c>
      <c r="H1456" s="274">
        <v>45017</v>
      </c>
      <c r="I1456" s="273">
        <v>11731</v>
      </c>
      <c r="J1456" s="273">
        <v>819</v>
      </c>
      <c r="K1456" s="273">
        <v>0</v>
      </c>
      <c r="L1456" s="273" t="s">
        <v>66</v>
      </c>
      <c r="N1456" s="273" t="s">
        <v>107</v>
      </c>
      <c r="W1456" s="273">
        <v>154111</v>
      </c>
      <c r="X1456" s="273" t="s">
        <v>64</v>
      </c>
      <c r="Y1456" s="273" t="s">
        <v>63</v>
      </c>
      <c r="Z1456" s="273" t="s">
        <v>65</v>
      </c>
      <c r="AA1456" s="273" t="s">
        <v>65</v>
      </c>
      <c r="AB1456" s="274">
        <v>45170</v>
      </c>
      <c r="AC1456" s="273">
        <v>13680</v>
      </c>
      <c r="AD1456" s="273">
        <v>5</v>
      </c>
      <c r="AE1456" s="273">
        <v>4.3</v>
      </c>
      <c r="AF1456" s="273" t="s">
        <v>90</v>
      </c>
      <c r="AG1456" s="273" t="s">
        <v>882</v>
      </c>
      <c r="AH1456" s="273" t="s">
        <v>1119</v>
      </c>
      <c r="AI1456" s="273" t="s">
        <v>123</v>
      </c>
      <c r="AJ1456" s="273" t="s">
        <v>214</v>
      </c>
      <c r="AK1456" s="273">
        <v>240369</v>
      </c>
      <c r="BV1456" s="336" t="s">
        <v>83</v>
      </c>
      <c r="BW1456" s="337" t="s">
        <v>63</v>
      </c>
      <c r="BX1456" s="337" t="s">
        <v>84</v>
      </c>
      <c r="BY1456" s="337" t="s">
        <v>106</v>
      </c>
      <c r="BZ1456" s="337" t="s">
        <v>86</v>
      </c>
      <c r="CA1456" s="337" t="s">
        <v>87</v>
      </c>
      <c r="CB1456" s="337" t="s">
        <v>225</v>
      </c>
      <c r="CC1456" s="337" t="s">
        <v>226</v>
      </c>
      <c r="CD1456" s="338">
        <v>5</v>
      </c>
      <c r="CE1456" s="335">
        <v>45108</v>
      </c>
      <c r="CF1456" s="337">
        <v>0</v>
      </c>
      <c r="CG1456" s="337" t="s">
        <v>90</v>
      </c>
      <c r="CH1456" s="337">
        <v>0</v>
      </c>
      <c r="CI1456" s="337" t="s">
        <v>80</v>
      </c>
      <c r="CJ1456" s="337"/>
      <c r="CK1456" s="337"/>
      <c r="CL1456" s="337"/>
      <c r="CM1456" s="337" t="s">
        <v>73</v>
      </c>
      <c r="CN1456" s="337">
        <v>3</v>
      </c>
    </row>
    <row r="1457" spans="4:92">
      <c r="D1457" s="273" t="s">
        <v>83</v>
      </c>
      <c r="E1457" s="273" t="s">
        <v>287</v>
      </c>
      <c r="F1457" s="273" t="s">
        <v>913</v>
      </c>
      <c r="G1457" s="273" t="s">
        <v>920</v>
      </c>
      <c r="H1457" s="274">
        <v>45047</v>
      </c>
      <c r="I1457" s="273">
        <v>12350</v>
      </c>
      <c r="J1457" s="273">
        <v>819</v>
      </c>
      <c r="W1457" s="273">
        <v>179665</v>
      </c>
      <c r="X1457" s="273" t="s">
        <v>64</v>
      </c>
      <c r="Y1457" s="273" t="s">
        <v>63</v>
      </c>
      <c r="Z1457" s="273" t="s">
        <v>65</v>
      </c>
      <c r="AA1457" s="273" t="s">
        <v>65</v>
      </c>
      <c r="AB1457" s="274">
        <v>45170</v>
      </c>
      <c r="AC1457" s="273">
        <v>13680</v>
      </c>
      <c r="AD1457" s="273">
        <v>5</v>
      </c>
      <c r="AE1457" s="273">
        <v>16.8</v>
      </c>
      <c r="AF1457" s="273" t="s">
        <v>90</v>
      </c>
      <c r="AH1457" s="273" t="s">
        <v>1124</v>
      </c>
      <c r="AI1457" s="273" t="s">
        <v>123</v>
      </c>
      <c r="AJ1457" s="273" t="s">
        <v>200</v>
      </c>
      <c r="AK1457" s="273">
        <v>240375</v>
      </c>
      <c r="BV1457" s="279" t="s">
        <v>83</v>
      </c>
      <c r="BW1457" s="280" t="s">
        <v>63</v>
      </c>
      <c r="BX1457" s="280" t="s">
        <v>84</v>
      </c>
      <c r="BY1457" s="280" t="s">
        <v>106</v>
      </c>
      <c r="BZ1457" s="280" t="s">
        <v>86</v>
      </c>
      <c r="CA1457" s="280" t="s">
        <v>87</v>
      </c>
      <c r="CB1457" s="280" t="s">
        <v>233</v>
      </c>
      <c r="CC1457" s="280" t="s">
        <v>234</v>
      </c>
      <c r="CD1457" s="281">
        <v>1</v>
      </c>
      <c r="CE1457" s="277">
        <v>45108</v>
      </c>
      <c r="CF1457" s="280"/>
      <c r="CG1457" s="280" t="s">
        <v>181</v>
      </c>
      <c r="CH1457" s="280"/>
      <c r="CI1457" s="280" t="s">
        <v>181</v>
      </c>
      <c r="CJ1457" s="280" t="s">
        <v>1701</v>
      </c>
      <c r="CK1457" s="280"/>
      <c r="CL1457" s="280"/>
      <c r="CM1457" s="280" t="s">
        <v>73</v>
      </c>
      <c r="CN1457" s="280">
        <v>3</v>
      </c>
    </row>
    <row r="1458" spans="4:92">
      <c r="D1458" s="273" t="s">
        <v>83</v>
      </c>
      <c r="E1458" s="273" t="s">
        <v>287</v>
      </c>
      <c r="F1458" s="273" t="s">
        <v>913</v>
      </c>
      <c r="G1458" s="273" t="s">
        <v>920</v>
      </c>
      <c r="H1458" s="274">
        <v>45047</v>
      </c>
      <c r="I1458" s="273">
        <v>12350</v>
      </c>
      <c r="J1458" s="273">
        <v>819</v>
      </c>
      <c r="K1458" s="273">
        <v>208.78</v>
      </c>
      <c r="L1458" s="273" t="s">
        <v>66</v>
      </c>
      <c r="M1458" s="273">
        <v>74.613463499999995</v>
      </c>
      <c r="N1458" s="273" t="s">
        <v>115</v>
      </c>
      <c r="W1458" s="273">
        <v>179689</v>
      </c>
      <c r="X1458" s="273" t="s">
        <v>64</v>
      </c>
      <c r="Y1458" s="273" t="s">
        <v>63</v>
      </c>
      <c r="Z1458" s="273" t="s">
        <v>65</v>
      </c>
      <c r="AA1458" s="273" t="s">
        <v>65</v>
      </c>
      <c r="AB1458" s="274">
        <v>45170</v>
      </c>
      <c r="AC1458" s="273">
        <v>13680</v>
      </c>
      <c r="AD1458" s="273">
        <v>5</v>
      </c>
      <c r="AE1458" s="273">
        <v>0.4</v>
      </c>
      <c r="AF1458" s="273" t="s">
        <v>90</v>
      </c>
      <c r="AG1458" s="273" t="s">
        <v>625</v>
      </c>
      <c r="AH1458" s="273" t="s">
        <v>1129</v>
      </c>
      <c r="AI1458" s="273" t="s">
        <v>123</v>
      </c>
      <c r="AJ1458" s="273" t="s">
        <v>627</v>
      </c>
      <c r="AK1458" s="273">
        <v>240380</v>
      </c>
      <c r="BV1458" s="336" t="s">
        <v>83</v>
      </c>
      <c r="BW1458" s="337" t="s">
        <v>63</v>
      </c>
      <c r="BX1458" s="337" t="s">
        <v>84</v>
      </c>
      <c r="BY1458" s="337" t="s">
        <v>106</v>
      </c>
      <c r="BZ1458" s="337" t="s">
        <v>86</v>
      </c>
      <c r="CA1458" s="337" t="s">
        <v>87</v>
      </c>
      <c r="CB1458" s="337" t="s">
        <v>233</v>
      </c>
      <c r="CC1458" s="337" t="s">
        <v>234</v>
      </c>
      <c r="CD1458" s="338">
        <v>1</v>
      </c>
      <c r="CE1458" s="335">
        <v>45139</v>
      </c>
      <c r="CF1458" s="337"/>
      <c r="CG1458" s="337" t="s">
        <v>181</v>
      </c>
      <c r="CH1458" s="337"/>
      <c r="CI1458" s="337" t="s">
        <v>181</v>
      </c>
      <c r="CJ1458" s="337" t="s">
        <v>1585</v>
      </c>
      <c r="CK1458" s="337"/>
      <c r="CL1458" s="337"/>
      <c r="CM1458" s="337" t="s">
        <v>73</v>
      </c>
      <c r="CN1458" s="337">
        <v>3</v>
      </c>
    </row>
    <row r="1459" spans="4:92">
      <c r="D1459" s="273" t="s">
        <v>83</v>
      </c>
      <c r="E1459" s="273" t="s">
        <v>287</v>
      </c>
      <c r="F1459" s="273" t="s">
        <v>913</v>
      </c>
      <c r="G1459" s="273" t="s">
        <v>920</v>
      </c>
      <c r="H1459" s="274">
        <v>45047</v>
      </c>
      <c r="I1459" s="273">
        <v>12350</v>
      </c>
      <c r="J1459" s="273">
        <v>819</v>
      </c>
      <c r="K1459" s="273">
        <v>0</v>
      </c>
      <c r="L1459" s="273" t="s">
        <v>66</v>
      </c>
      <c r="N1459" s="273" t="s">
        <v>107</v>
      </c>
      <c r="W1459" s="273">
        <v>179690</v>
      </c>
      <c r="X1459" s="273" t="s">
        <v>64</v>
      </c>
      <c r="Y1459" s="273" t="s">
        <v>63</v>
      </c>
      <c r="Z1459" s="273" t="s">
        <v>65</v>
      </c>
      <c r="AA1459" s="273" t="s">
        <v>65</v>
      </c>
      <c r="AB1459" s="274">
        <v>45170</v>
      </c>
      <c r="AC1459" s="273">
        <v>13680</v>
      </c>
      <c r="AD1459" s="273">
        <v>5</v>
      </c>
      <c r="AE1459" s="273">
        <v>5.4</v>
      </c>
      <c r="AF1459" s="273" t="s">
        <v>90</v>
      </c>
      <c r="AH1459" s="273" t="s">
        <v>1096</v>
      </c>
      <c r="AI1459" s="273" t="s">
        <v>123</v>
      </c>
      <c r="AJ1459" s="273" t="s">
        <v>200</v>
      </c>
      <c r="AK1459" s="273">
        <v>240402</v>
      </c>
      <c r="BV1459" s="279" t="s">
        <v>83</v>
      </c>
      <c r="BW1459" s="280" t="s">
        <v>63</v>
      </c>
      <c r="BX1459" s="280" t="s">
        <v>84</v>
      </c>
      <c r="BY1459" s="280" t="s">
        <v>106</v>
      </c>
      <c r="BZ1459" s="280" t="s">
        <v>86</v>
      </c>
      <c r="CA1459" s="280" t="s">
        <v>87</v>
      </c>
      <c r="CB1459" s="280" t="s">
        <v>225</v>
      </c>
      <c r="CC1459" s="280" t="s">
        <v>226</v>
      </c>
      <c r="CD1459" s="281">
        <v>5</v>
      </c>
      <c r="CE1459" s="277">
        <v>45139</v>
      </c>
      <c r="CF1459" s="280">
        <v>0</v>
      </c>
      <c r="CG1459" s="280" t="s">
        <v>90</v>
      </c>
      <c r="CH1459" s="280">
        <v>0</v>
      </c>
      <c r="CI1459" s="280" t="s">
        <v>80</v>
      </c>
      <c r="CJ1459" s="280"/>
      <c r="CK1459" s="280"/>
      <c r="CL1459" s="280"/>
      <c r="CM1459" s="280" t="s">
        <v>73</v>
      </c>
      <c r="CN1459" s="280">
        <v>3</v>
      </c>
    </row>
    <row r="1460" spans="4:92">
      <c r="D1460" s="273" t="s">
        <v>83</v>
      </c>
      <c r="E1460" s="273" t="s">
        <v>287</v>
      </c>
      <c r="F1460" s="273" t="s">
        <v>913</v>
      </c>
      <c r="G1460" s="273" t="s">
        <v>920</v>
      </c>
      <c r="H1460" s="274">
        <v>45078</v>
      </c>
      <c r="I1460" s="273">
        <v>12619</v>
      </c>
      <c r="J1460" s="273">
        <v>819</v>
      </c>
      <c r="W1460" s="273">
        <v>191501</v>
      </c>
      <c r="X1460" s="273" t="s">
        <v>64</v>
      </c>
      <c r="Y1460" s="273" t="s">
        <v>63</v>
      </c>
      <c r="Z1460" s="273" t="s">
        <v>65</v>
      </c>
      <c r="AA1460" s="273" t="s">
        <v>65</v>
      </c>
      <c r="AB1460" s="274">
        <v>45170</v>
      </c>
      <c r="AC1460" s="273">
        <v>13680</v>
      </c>
      <c r="AD1460" s="273">
        <v>5</v>
      </c>
      <c r="AE1460" s="273">
        <v>3.6</v>
      </c>
      <c r="AF1460" s="273" t="s">
        <v>90</v>
      </c>
      <c r="AG1460" s="273" t="s">
        <v>703</v>
      </c>
      <c r="AH1460" s="273" t="s">
        <v>1135</v>
      </c>
      <c r="AI1460" s="273" t="s">
        <v>123</v>
      </c>
      <c r="AJ1460" s="273" t="s">
        <v>124</v>
      </c>
      <c r="AK1460" s="273">
        <v>240386</v>
      </c>
      <c r="BV1460" s="336" t="s">
        <v>83</v>
      </c>
      <c r="BW1460" s="337" t="s">
        <v>63</v>
      </c>
      <c r="BX1460" s="337" t="s">
        <v>84</v>
      </c>
      <c r="BY1460" s="337" t="s">
        <v>106</v>
      </c>
      <c r="BZ1460" s="337" t="s">
        <v>204</v>
      </c>
      <c r="CA1460" s="337" t="s">
        <v>205</v>
      </c>
      <c r="CB1460" s="337" t="s">
        <v>206</v>
      </c>
      <c r="CC1460" s="337" t="s">
        <v>207</v>
      </c>
      <c r="CD1460" s="338">
        <v>0</v>
      </c>
      <c r="CE1460" s="335">
        <v>45139</v>
      </c>
      <c r="CF1460" s="337"/>
      <c r="CG1460" s="337" t="s">
        <v>181</v>
      </c>
      <c r="CH1460" s="337"/>
      <c r="CI1460" s="337" t="s">
        <v>208</v>
      </c>
      <c r="CJ1460" s="337" t="s">
        <v>209</v>
      </c>
      <c r="CK1460" s="337"/>
      <c r="CL1460" s="337"/>
      <c r="CM1460" s="337" t="s">
        <v>73</v>
      </c>
      <c r="CN1460" s="337">
        <v>3</v>
      </c>
    </row>
    <row r="1461" spans="4:92">
      <c r="D1461" s="273" t="s">
        <v>83</v>
      </c>
      <c r="E1461" s="273" t="s">
        <v>287</v>
      </c>
      <c r="F1461" s="273" t="s">
        <v>913</v>
      </c>
      <c r="G1461" s="273" t="s">
        <v>920</v>
      </c>
      <c r="H1461" s="274">
        <v>45078</v>
      </c>
      <c r="I1461" s="273">
        <v>12619</v>
      </c>
      <c r="J1461" s="273">
        <v>819</v>
      </c>
      <c r="K1461" s="273">
        <v>239.71</v>
      </c>
      <c r="L1461" s="273" t="s">
        <v>66</v>
      </c>
      <c r="M1461" s="273">
        <v>81.762632999999994</v>
      </c>
      <c r="N1461" s="273" t="s">
        <v>115</v>
      </c>
      <c r="W1461" s="273">
        <v>191525</v>
      </c>
      <c r="X1461" s="273" t="s">
        <v>64</v>
      </c>
      <c r="Y1461" s="273" t="s">
        <v>63</v>
      </c>
      <c r="Z1461" s="273" t="s">
        <v>65</v>
      </c>
      <c r="AA1461" s="273" t="s">
        <v>65</v>
      </c>
      <c r="AB1461" s="274">
        <v>45170</v>
      </c>
      <c r="AC1461" s="273">
        <v>13680</v>
      </c>
      <c r="AD1461" s="273">
        <v>5</v>
      </c>
      <c r="AE1461" s="273">
        <v>1</v>
      </c>
      <c r="AF1461" s="273" t="s">
        <v>90</v>
      </c>
      <c r="AG1461" s="273" t="s">
        <v>1110</v>
      </c>
      <c r="AH1461" s="273" t="s">
        <v>1111</v>
      </c>
      <c r="AI1461" s="273" t="s">
        <v>199</v>
      </c>
      <c r="AJ1461" s="273" t="s">
        <v>200</v>
      </c>
      <c r="AK1461" s="273">
        <v>240392</v>
      </c>
      <c r="BV1461" s="279" t="s">
        <v>83</v>
      </c>
      <c r="BW1461" s="280" t="s">
        <v>63</v>
      </c>
      <c r="BX1461" s="280" t="s">
        <v>84</v>
      </c>
      <c r="BY1461" s="280" t="s">
        <v>106</v>
      </c>
      <c r="BZ1461" s="280" t="s">
        <v>86</v>
      </c>
      <c r="CA1461" s="280" t="s">
        <v>87</v>
      </c>
      <c r="CB1461" s="280" t="s">
        <v>217</v>
      </c>
      <c r="CC1461" s="280" t="s">
        <v>218</v>
      </c>
      <c r="CD1461" s="281">
        <v>2</v>
      </c>
      <c r="CE1461" s="277">
        <v>45139</v>
      </c>
      <c r="CF1461" s="280"/>
      <c r="CG1461" s="280" t="s">
        <v>181</v>
      </c>
      <c r="CH1461" s="280"/>
      <c r="CI1461" s="280" t="s">
        <v>181</v>
      </c>
      <c r="CJ1461" s="280" t="s">
        <v>336</v>
      </c>
      <c r="CK1461" s="280"/>
      <c r="CL1461" s="280"/>
      <c r="CM1461" s="280" t="s">
        <v>73</v>
      </c>
      <c r="CN1461" s="280">
        <v>3</v>
      </c>
    </row>
    <row r="1462" spans="4:92">
      <c r="D1462" s="273" t="s">
        <v>83</v>
      </c>
      <c r="E1462" s="273" t="s">
        <v>287</v>
      </c>
      <c r="F1462" s="273" t="s">
        <v>913</v>
      </c>
      <c r="G1462" s="273" t="s">
        <v>920</v>
      </c>
      <c r="H1462" s="274">
        <v>45078</v>
      </c>
      <c r="I1462" s="273">
        <v>12619</v>
      </c>
      <c r="J1462" s="273">
        <v>819</v>
      </c>
      <c r="K1462" s="273">
        <v>0</v>
      </c>
      <c r="L1462" s="273" t="s">
        <v>66</v>
      </c>
      <c r="N1462" s="273" t="s">
        <v>107</v>
      </c>
      <c r="W1462" s="273">
        <v>191526</v>
      </c>
      <c r="X1462" s="273" t="s">
        <v>64</v>
      </c>
      <c r="Y1462" s="273" t="s">
        <v>63</v>
      </c>
      <c r="Z1462" s="273" t="s">
        <v>65</v>
      </c>
      <c r="AA1462" s="273" t="s">
        <v>65</v>
      </c>
      <c r="AB1462" s="274">
        <v>45170</v>
      </c>
      <c r="AC1462" s="273">
        <v>13680</v>
      </c>
      <c r="AD1462" s="273">
        <v>5</v>
      </c>
      <c r="AE1462" s="273">
        <v>1.3</v>
      </c>
      <c r="AF1462" s="273" t="s">
        <v>90</v>
      </c>
      <c r="AG1462" s="273" t="s">
        <v>710</v>
      </c>
      <c r="AH1462" s="273" t="s">
        <v>1114</v>
      </c>
      <c r="AI1462" s="273" t="s">
        <v>123</v>
      </c>
      <c r="AJ1462" s="273" t="s">
        <v>124</v>
      </c>
      <c r="AK1462" s="273">
        <v>240397</v>
      </c>
      <c r="BV1462" s="336" t="s">
        <v>83</v>
      </c>
      <c r="BW1462" s="337" t="s">
        <v>63</v>
      </c>
      <c r="BX1462" s="337" t="s">
        <v>84</v>
      </c>
      <c r="BY1462" s="337" t="s">
        <v>106</v>
      </c>
      <c r="BZ1462" s="337" t="s">
        <v>86</v>
      </c>
      <c r="CA1462" s="337" t="s">
        <v>87</v>
      </c>
      <c r="CB1462" s="337" t="s">
        <v>179</v>
      </c>
      <c r="CC1462" s="337" t="s">
        <v>180</v>
      </c>
      <c r="CD1462" s="338">
        <v>1</v>
      </c>
      <c r="CE1462" s="335">
        <v>45139</v>
      </c>
      <c r="CF1462" s="337"/>
      <c r="CG1462" s="337" t="s">
        <v>181</v>
      </c>
      <c r="CH1462" s="337"/>
      <c r="CI1462" s="337" t="s">
        <v>181</v>
      </c>
      <c r="CJ1462" s="337" t="s">
        <v>1702</v>
      </c>
      <c r="CK1462" s="337"/>
      <c r="CL1462" s="337"/>
      <c r="CM1462" s="337" t="s">
        <v>73</v>
      </c>
      <c r="CN1462" s="337">
        <v>3</v>
      </c>
    </row>
    <row r="1463" spans="4:92">
      <c r="D1463" s="273" t="s">
        <v>83</v>
      </c>
      <c r="E1463" s="273" t="s">
        <v>287</v>
      </c>
      <c r="F1463" s="273" t="s">
        <v>913</v>
      </c>
      <c r="G1463" s="273" t="s">
        <v>920</v>
      </c>
      <c r="H1463" s="274">
        <v>45108</v>
      </c>
      <c r="I1463" s="273">
        <v>12888</v>
      </c>
      <c r="J1463" s="273">
        <v>819</v>
      </c>
      <c r="W1463" s="273">
        <v>204985</v>
      </c>
      <c r="X1463" s="273" t="s">
        <v>64</v>
      </c>
      <c r="Y1463" s="273" t="s">
        <v>63</v>
      </c>
      <c r="Z1463" s="273" t="s">
        <v>65</v>
      </c>
      <c r="AA1463" s="273" t="s">
        <v>65</v>
      </c>
      <c r="AB1463" s="274">
        <v>45200</v>
      </c>
      <c r="AC1463" s="273">
        <v>14014</v>
      </c>
      <c r="AD1463" s="273">
        <v>5</v>
      </c>
      <c r="AK1463" s="273">
        <v>248740</v>
      </c>
      <c r="BV1463" s="279" t="s">
        <v>83</v>
      </c>
      <c r="BW1463" s="280" t="s">
        <v>63</v>
      </c>
      <c r="BX1463" s="280" t="s">
        <v>84</v>
      </c>
      <c r="BY1463" s="280" t="s">
        <v>106</v>
      </c>
      <c r="BZ1463" s="280" t="s">
        <v>138</v>
      </c>
      <c r="CA1463" s="280" t="s">
        <v>139</v>
      </c>
      <c r="CB1463" s="280" t="s">
        <v>190</v>
      </c>
      <c r="CC1463" s="280" t="s">
        <v>191</v>
      </c>
      <c r="CD1463" s="281">
        <v>8</v>
      </c>
      <c r="CE1463" s="277">
        <v>45139</v>
      </c>
      <c r="CF1463" s="280">
        <v>0</v>
      </c>
      <c r="CG1463" s="280" t="s">
        <v>90</v>
      </c>
      <c r="CH1463" s="280">
        <v>0</v>
      </c>
      <c r="CI1463" s="280" t="s">
        <v>80</v>
      </c>
      <c r="CJ1463" s="280"/>
      <c r="CK1463" s="280"/>
      <c r="CL1463" s="280"/>
      <c r="CM1463" s="280" t="s">
        <v>73</v>
      </c>
      <c r="CN1463" s="280">
        <v>3</v>
      </c>
    </row>
    <row r="1464" spans="4:92">
      <c r="D1464" s="273" t="s">
        <v>83</v>
      </c>
      <c r="E1464" s="273" t="s">
        <v>287</v>
      </c>
      <c r="F1464" s="273" t="s">
        <v>913</v>
      </c>
      <c r="G1464" s="273" t="s">
        <v>920</v>
      </c>
      <c r="H1464" s="274">
        <v>45108</v>
      </c>
      <c r="I1464" s="273">
        <v>12888</v>
      </c>
      <c r="J1464" s="273">
        <v>819</v>
      </c>
      <c r="K1464" s="273">
        <v>243.62</v>
      </c>
      <c r="L1464" s="273" t="s">
        <v>66</v>
      </c>
      <c r="M1464" s="273">
        <v>83.744370000000004</v>
      </c>
      <c r="N1464" s="273" t="s">
        <v>115</v>
      </c>
      <c r="W1464" s="273">
        <v>205009</v>
      </c>
      <c r="X1464" s="273" t="s">
        <v>64</v>
      </c>
      <c r="Y1464" s="273" t="s">
        <v>63</v>
      </c>
      <c r="Z1464" s="273" t="s">
        <v>65</v>
      </c>
      <c r="AA1464" s="273" t="s">
        <v>65</v>
      </c>
      <c r="AB1464" s="274">
        <v>45200</v>
      </c>
      <c r="AC1464" s="273">
        <v>14015</v>
      </c>
      <c r="AD1464" s="273">
        <v>5</v>
      </c>
      <c r="AE1464" s="273">
        <v>3.5169999999999999</v>
      </c>
      <c r="AF1464" s="273" t="s">
        <v>90</v>
      </c>
      <c r="AG1464" s="273" t="s">
        <v>882</v>
      </c>
      <c r="AH1464" s="273" t="s">
        <v>1119</v>
      </c>
      <c r="AI1464" s="273" t="s">
        <v>123</v>
      </c>
      <c r="AJ1464" s="273" t="s">
        <v>214</v>
      </c>
      <c r="AK1464" s="273">
        <v>257495</v>
      </c>
      <c r="BV1464" s="336" t="s">
        <v>83</v>
      </c>
      <c r="BW1464" s="337" t="s">
        <v>63</v>
      </c>
      <c r="BX1464" s="337" t="s">
        <v>84</v>
      </c>
      <c r="BY1464" s="337" t="s">
        <v>106</v>
      </c>
      <c r="BZ1464" s="337" t="s">
        <v>167</v>
      </c>
      <c r="CA1464" s="337" t="s">
        <v>168</v>
      </c>
      <c r="CB1464" s="337" t="s">
        <v>319</v>
      </c>
      <c r="CC1464" s="337" t="s">
        <v>320</v>
      </c>
      <c r="CD1464" s="338">
        <v>15</v>
      </c>
      <c r="CE1464" s="335">
        <v>45139</v>
      </c>
      <c r="CF1464" s="337">
        <v>0</v>
      </c>
      <c r="CG1464" s="337" t="s">
        <v>90</v>
      </c>
      <c r="CH1464" s="337">
        <v>0</v>
      </c>
      <c r="CI1464" s="337" t="s">
        <v>80</v>
      </c>
      <c r="CJ1464" s="337"/>
      <c r="CK1464" s="337"/>
      <c r="CL1464" s="337"/>
      <c r="CM1464" s="337" t="s">
        <v>73</v>
      </c>
      <c r="CN1464" s="337">
        <v>3</v>
      </c>
    </row>
    <row r="1465" spans="4:92">
      <c r="D1465" s="273" t="s">
        <v>83</v>
      </c>
      <c r="E1465" s="273" t="s">
        <v>287</v>
      </c>
      <c r="F1465" s="273" t="s">
        <v>913</v>
      </c>
      <c r="G1465" s="273" t="s">
        <v>920</v>
      </c>
      <c r="H1465" s="274">
        <v>45108</v>
      </c>
      <c r="I1465" s="273">
        <v>12888</v>
      </c>
      <c r="J1465" s="273">
        <v>819</v>
      </c>
      <c r="K1465" s="273">
        <v>0</v>
      </c>
      <c r="L1465" s="273" t="s">
        <v>66</v>
      </c>
      <c r="N1465" s="273" t="s">
        <v>107</v>
      </c>
      <c r="W1465" s="273">
        <v>205010</v>
      </c>
      <c r="X1465" s="273" t="s">
        <v>64</v>
      </c>
      <c r="Y1465" s="273" t="s">
        <v>63</v>
      </c>
      <c r="Z1465" s="273" t="s">
        <v>65</v>
      </c>
      <c r="AA1465" s="273" t="s">
        <v>65</v>
      </c>
      <c r="AB1465" s="274">
        <v>45200</v>
      </c>
      <c r="AC1465" s="273">
        <v>14015</v>
      </c>
      <c r="AD1465" s="273">
        <v>5</v>
      </c>
      <c r="AE1465" s="273">
        <v>17.693000000000001</v>
      </c>
      <c r="AF1465" s="273" t="s">
        <v>90</v>
      </c>
      <c r="AH1465" s="273" t="s">
        <v>1124</v>
      </c>
      <c r="AI1465" s="273" t="s">
        <v>123</v>
      </c>
      <c r="AJ1465" s="273" t="s">
        <v>200</v>
      </c>
      <c r="AK1465" s="273">
        <v>257501</v>
      </c>
      <c r="BV1465" s="279" t="s">
        <v>83</v>
      </c>
      <c r="BW1465" s="280" t="s">
        <v>63</v>
      </c>
      <c r="BX1465" s="280" t="s">
        <v>84</v>
      </c>
      <c r="BY1465" s="280" t="s">
        <v>106</v>
      </c>
      <c r="BZ1465" s="280" t="s">
        <v>167</v>
      </c>
      <c r="CA1465" s="280" t="s">
        <v>168</v>
      </c>
      <c r="CB1465" s="280" t="s">
        <v>313</v>
      </c>
      <c r="CC1465" s="280" t="s">
        <v>314</v>
      </c>
      <c r="CD1465" s="281">
        <v>14</v>
      </c>
      <c r="CE1465" s="277">
        <v>45139</v>
      </c>
      <c r="CF1465" s="280">
        <v>0</v>
      </c>
      <c r="CG1465" s="280" t="s">
        <v>90</v>
      </c>
      <c r="CH1465" s="280">
        <v>0</v>
      </c>
      <c r="CI1465" s="280" t="s">
        <v>80</v>
      </c>
      <c r="CJ1465" s="280"/>
      <c r="CK1465" s="280"/>
      <c r="CL1465" s="280"/>
      <c r="CM1465" s="280" t="s">
        <v>73</v>
      </c>
      <c r="CN1465" s="280">
        <v>3</v>
      </c>
    </row>
    <row r="1466" spans="4:92">
      <c r="D1466" s="273" t="s">
        <v>83</v>
      </c>
      <c r="E1466" s="273" t="s">
        <v>287</v>
      </c>
      <c r="F1466" s="273" t="s">
        <v>913</v>
      </c>
      <c r="G1466" s="273" t="s">
        <v>920</v>
      </c>
      <c r="H1466" s="274">
        <v>45139</v>
      </c>
      <c r="I1466" s="273">
        <v>13565</v>
      </c>
      <c r="J1466" s="273">
        <v>819</v>
      </c>
      <c r="W1466" s="273">
        <v>223054</v>
      </c>
      <c r="X1466" s="273" t="s">
        <v>64</v>
      </c>
      <c r="Y1466" s="273" t="s">
        <v>63</v>
      </c>
      <c r="Z1466" s="273" t="s">
        <v>65</v>
      </c>
      <c r="AA1466" s="273" t="s">
        <v>65</v>
      </c>
      <c r="AB1466" s="274">
        <v>45200</v>
      </c>
      <c r="AC1466" s="273">
        <v>14015</v>
      </c>
      <c r="AD1466" s="273">
        <v>5</v>
      </c>
      <c r="AE1466" s="273">
        <v>0.4</v>
      </c>
      <c r="AF1466" s="273" t="s">
        <v>90</v>
      </c>
      <c r="AG1466" s="273" t="s">
        <v>625</v>
      </c>
      <c r="AH1466" s="273" t="s">
        <v>1129</v>
      </c>
      <c r="AI1466" s="273" t="s">
        <v>123</v>
      </c>
      <c r="AJ1466" s="273" t="s">
        <v>627</v>
      </c>
      <c r="AK1466" s="273">
        <v>257506</v>
      </c>
      <c r="BV1466" s="336" t="s">
        <v>64</v>
      </c>
      <c r="BW1466" s="337" t="s">
        <v>75</v>
      </c>
      <c r="BX1466" s="337" t="s">
        <v>79</v>
      </c>
      <c r="BY1466" s="337" t="s">
        <v>79</v>
      </c>
      <c r="BZ1466" s="337" t="s">
        <v>86</v>
      </c>
      <c r="CA1466" s="337" t="s">
        <v>87</v>
      </c>
      <c r="CB1466" s="337" t="s">
        <v>217</v>
      </c>
      <c r="CC1466" s="337" t="s">
        <v>218</v>
      </c>
      <c r="CD1466" s="338">
        <v>2</v>
      </c>
      <c r="CE1466" s="335">
        <v>44958</v>
      </c>
      <c r="CF1466" s="337"/>
      <c r="CG1466" s="337" t="s">
        <v>181</v>
      </c>
      <c r="CH1466" s="337"/>
      <c r="CI1466" s="337" t="s">
        <v>181</v>
      </c>
      <c r="CJ1466" s="337" t="s">
        <v>166</v>
      </c>
      <c r="CK1466" s="337"/>
      <c r="CL1466" s="337"/>
      <c r="CM1466" s="337" t="s">
        <v>73</v>
      </c>
      <c r="CN1466" s="337">
        <v>3</v>
      </c>
    </row>
    <row r="1467" spans="4:92">
      <c r="D1467" s="273" t="s">
        <v>83</v>
      </c>
      <c r="E1467" s="273" t="s">
        <v>287</v>
      </c>
      <c r="F1467" s="273" t="s">
        <v>913</v>
      </c>
      <c r="G1467" s="273" t="s">
        <v>920</v>
      </c>
      <c r="H1467" s="274">
        <v>45139</v>
      </c>
      <c r="I1467" s="273">
        <v>13565</v>
      </c>
      <c r="J1467" s="273">
        <v>819</v>
      </c>
      <c r="K1467" s="273">
        <v>205.57</v>
      </c>
      <c r="L1467" s="273" t="s">
        <v>66</v>
      </c>
      <c r="M1467" s="273">
        <v>78.108139499999993</v>
      </c>
      <c r="N1467" s="273" t="s">
        <v>115</v>
      </c>
      <c r="W1467" s="273">
        <v>223078</v>
      </c>
      <c r="X1467" s="273" t="s">
        <v>64</v>
      </c>
      <c r="Y1467" s="273" t="s">
        <v>63</v>
      </c>
      <c r="Z1467" s="273" t="s">
        <v>65</v>
      </c>
      <c r="AA1467" s="273" t="s">
        <v>65</v>
      </c>
      <c r="AB1467" s="274">
        <v>45200</v>
      </c>
      <c r="AC1467" s="273">
        <v>14015</v>
      </c>
      <c r="AD1467" s="273">
        <v>5</v>
      </c>
      <c r="AE1467" s="273">
        <v>3.7</v>
      </c>
      <c r="AF1467" s="273" t="s">
        <v>90</v>
      </c>
      <c r="AH1467" s="273" t="s">
        <v>1096</v>
      </c>
      <c r="AI1467" s="273" t="s">
        <v>123</v>
      </c>
      <c r="AJ1467" s="273" t="s">
        <v>200</v>
      </c>
      <c r="AK1467" s="273">
        <v>257528</v>
      </c>
      <c r="BV1467" s="279" t="s">
        <v>64</v>
      </c>
      <c r="BW1467" s="280" t="s">
        <v>75</v>
      </c>
      <c r="BX1467" s="280" t="s">
        <v>79</v>
      </c>
      <c r="BY1467" s="280" t="s">
        <v>79</v>
      </c>
      <c r="BZ1467" s="280" t="s">
        <v>86</v>
      </c>
      <c r="CA1467" s="280" t="s">
        <v>87</v>
      </c>
      <c r="CB1467" s="280" t="s">
        <v>217</v>
      </c>
      <c r="CC1467" s="280" t="s">
        <v>218</v>
      </c>
      <c r="CD1467" s="281">
        <v>2</v>
      </c>
      <c r="CE1467" s="277">
        <v>44958</v>
      </c>
      <c r="CF1467" s="280"/>
      <c r="CG1467" s="280" t="s">
        <v>181</v>
      </c>
      <c r="CH1467" s="280"/>
      <c r="CI1467" s="280" t="s">
        <v>181</v>
      </c>
      <c r="CJ1467" s="280" t="s">
        <v>160</v>
      </c>
      <c r="CK1467" s="280"/>
      <c r="CL1467" s="280"/>
      <c r="CM1467" s="280" t="s">
        <v>73</v>
      </c>
      <c r="CN1467" s="280">
        <v>3</v>
      </c>
    </row>
    <row r="1468" spans="4:92">
      <c r="D1468" s="273" t="s">
        <v>83</v>
      </c>
      <c r="E1468" s="273" t="s">
        <v>287</v>
      </c>
      <c r="F1468" s="273" t="s">
        <v>913</v>
      </c>
      <c r="G1468" s="273" t="s">
        <v>920</v>
      </c>
      <c r="H1468" s="274">
        <v>45139</v>
      </c>
      <c r="I1468" s="273">
        <v>13565</v>
      </c>
      <c r="J1468" s="273">
        <v>819</v>
      </c>
      <c r="K1468" s="273">
        <v>0</v>
      </c>
      <c r="L1468" s="273" t="s">
        <v>66</v>
      </c>
      <c r="N1468" s="273" t="s">
        <v>107</v>
      </c>
      <c r="W1468" s="273">
        <v>223079</v>
      </c>
      <c r="X1468" s="273" t="s">
        <v>64</v>
      </c>
      <c r="Y1468" s="273" t="s">
        <v>63</v>
      </c>
      <c r="Z1468" s="273" t="s">
        <v>65</v>
      </c>
      <c r="AA1468" s="273" t="s">
        <v>65</v>
      </c>
      <c r="AB1468" s="274">
        <v>45200</v>
      </c>
      <c r="AC1468" s="273">
        <v>14015</v>
      </c>
      <c r="AD1468" s="273">
        <v>5</v>
      </c>
      <c r="AE1468" s="273">
        <v>3.6</v>
      </c>
      <c r="AF1468" s="273" t="s">
        <v>90</v>
      </c>
      <c r="AG1468" s="273" t="s">
        <v>703</v>
      </c>
      <c r="AH1468" s="273" t="s">
        <v>1135</v>
      </c>
      <c r="AI1468" s="273" t="s">
        <v>123</v>
      </c>
      <c r="AJ1468" s="273" t="s">
        <v>124</v>
      </c>
      <c r="AK1468" s="273">
        <v>257512</v>
      </c>
      <c r="BV1468" s="336" t="s">
        <v>64</v>
      </c>
      <c r="BW1468" s="337" t="s">
        <v>75</v>
      </c>
      <c r="BX1468" s="337" t="s">
        <v>79</v>
      </c>
      <c r="BY1468" s="337" t="s">
        <v>79</v>
      </c>
      <c r="BZ1468" s="337" t="s">
        <v>86</v>
      </c>
      <c r="CA1468" s="337" t="s">
        <v>87</v>
      </c>
      <c r="CB1468" s="337" t="s">
        <v>217</v>
      </c>
      <c r="CC1468" s="337" t="s">
        <v>218</v>
      </c>
      <c r="CD1468" s="338">
        <v>2</v>
      </c>
      <c r="CE1468" s="335">
        <v>44958</v>
      </c>
      <c r="CF1468" s="337"/>
      <c r="CG1468" s="337" t="s">
        <v>181</v>
      </c>
      <c r="CH1468" s="337"/>
      <c r="CI1468" s="337" t="s">
        <v>181</v>
      </c>
      <c r="CJ1468" s="337" t="s">
        <v>109</v>
      </c>
      <c r="CK1468" s="337"/>
      <c r="CL1468" s="337"/>
      <c r="CM1468" s="337" t="s">
        <v>73</v>
      </c>
      <c r="CN1468" s="337">
        <v>3</v>
      </c>
    </row>
    <row r="1469" spans="4:92">
      <c r="D1469" s="273" t="s">
        <v>83</v>
      </c>
      <c r="E1469" s="273" t="s">
        <v>287</v>
      </c>
      <c r="F1469" s="273" t="s">
        <v>913</v>
      </c>
      <c r="G1469" s="273" t="s">
        <v>920</v>
      </c>
      <c r="H1469" s="274">
        <v>45170</v>
      </c>
      <c r="I1469" s="273">
        <v>13892</v>
      </c>
      <c r="J1469" s="273">
        <v>819</v>
      </c>
      <c r="W1469" s="273">
        <v>236005</v>
      </c>
      <c r="X1469" s="273" t="s">
        <v>64</v>
      </c>
      <c r="Y1469" s="273" t="s">
        <v>63</v>
      </c>
      <c r="Z1469" s="273" t="s">
        <v>65</v>
      </c>
      <c r="AA1469" s="273" t="s">
        <v>65</v>
      </c>
      <c r="AB1469" s="274">
        <v>45200</v>
      </c>
      <c r="AC1469" s="273">
        <v>14015</v>
      </c>
      <c r="AD1469" s="273">
        <v>5</v>
      </c>
      <c r="AE1469" s="273">
        <v>0.55600000000000005</v>
      </c>
      <c r="AF1469" s="273" t="s">
        <v>90</v>
      </c>
      <c r="AG1469" s="273" t="s">
        <v>1110</v>
      </c>
      <c r="AH1469" s="273" t="s">
        <v>1111</v>
      </c>
      <c r="AI1469" s="273" t="s">
        <v>199</v>
      </c>
      <c r="AJ1469" s="273" t="s">
        <v>200</v>
      </c>
      <c r="AK1469" s="273">
        <v>257518</v>
      </c>
      <c r="BV1469" s="279" t="s">
        <v>64</v>
      </c>
      <c r="BW1469" s="280" t="s">
        <v>75</v>
      </c>
      <c r="BX1469" s="280" t="s">
        <v>79</v>
      </c>
      <c r="BY1469" s="280" t="s">
        <v>79</v>
      </c>
      <c r="BZ1469" s="280" t="s">
        <v>86</v>
      </c>
      <c r="CA1469" s="280" t="s">
        <v>87</v>
      </c>
      <c r="CB1469" s="280" t="s">
        <v>217</v>
      </c>
      <c r="CC1469" s="280" t="s">
        <v>218</v>
      </c>
      <c r="CD1469" s="281">
        <v>2</v>
      </c>
      <c r="CE1469" s="277">
        <v>44958</v>
      </c>
      <c r="CF1469" s="280"/>
      <c r="CG1469" s="280" t="s">
        <v>181</v>
      </c>
      <c r="CH1469" s="280"/>
      <c r="CI1469" s="280" t="s">
        <v>181</v>
      </c>
      <c r="CJ1469" s="280" t="s">
        <v>116</v>
      </c>
      <c r="CK1469" s="280"/>
      <c r="CL1469" s="280"/>
      <c r="CM1469" s="280" t="s">
        <v>73</v>
      </c>
      <c r="CN1469" s="280">
        <v>3</v>
      </c>
    </row>
    <row r="1470" spans="4:92">
      <c r="D1470" s="273" t="s">
        <v>83</v>
      </c>
      <c r="E1470" s="273" t="s">
        <v>287</v>
      </c>
      <c r="F1470" s="273" t="s">
        <v>913</v>
      </c>
      <c r="G1470" s="273" t="s">
        <v>920</v>
      </c>
      <c r="H1470" s="274">
        <v>45170</v>
      </c>
      <c r="I1470" s="273">
        <v>13892</v>
      </c>
      <c r="J1470" s="273">
        <v>819</v>
      </c>
      <c r="K1470" s="273">
        <v>39.44</v>
      </c>
      <c r="L1470" s="273" t="s">
        <v>66</v>
      </c>
      <c r="M1470" s="273">
        <v>44.748899999999999</v>
      </c>
      <c r="N1470" s="273" t="s">
        <v>115</v>
      </c>
      <c r="W1470" s="273">
        <v>236029</v>
      </c>
      <c r="X1470" s="273" t="s">
        <v>64</v>
      </c>
      <c r="Y1470" s="273" t="s">
        <v>63</v>
      </c>
      <c r="Z1470" s="273" t="s">
        <v>65</v>
      </c>
      <c r="AA1470" s="273" t="s">
        <v>65</v>
      </c>
      <c r="AB1470" s="274">
        <v>45200</v>
      </c>
      <c r="AC1470" s="273">
        <v>14015</v>
      </c>
      <c r="AD1470" s="273">
        <v>5</v>
      </c>
      <c r="AE1470" s="273">
        <v>1.3</v>
      </c>
      <c r="AF1470" s="273" t="s">
        <v>90</v>
      </c>
      <c r="AG1470" s="273" t="s">
        <v>710</v>
      </c>
      <c r="AH1470" s="273" t="s">
        <v>1114</v>
      </c>
      <c r="AI1470" s="273" t="s">
        <v>123</v>
      </c>
      <c r="AJ1470" s="273" t="s">
        <v>124</v>
      </c>
      <c r="AK1470" s="273">
        <v>257523</v>
      </c>
      <c r="BV1470" s="336" t="s">
        <v>64</v>
      </c>
      <c r="BW1470" s="337" t="s">
        <v>75</v>
      </c>
      <c r="BX1470" s="337" t="s">
        <v>79</v>
      </c>
      <c r="BY1470" s="337" t="s">
        <v>79</v>
      </c>
      <c r="BZ1470" s="337" t="s">
        <v>86</v>
      </c>
      <c r="CA1470" s="337" t="s">
        <v>87</v>
      </c>
      <c r="CB1470" s="337" t="s">
        <v>217</v>
      </c>
      <c r="CC1470" s="337" t="s">
        <v>218</v>
      </c>
      <c r="CD1470" s="338">
        <v>2</v>
      </c>
      <c r="CE1470" s="335">
        <v>44958</v>
      </c>
      <c r="CF1470" s="337"/>
      <c r="CG1470" s="337" t="s">
        <v>181</v>
      </c>
      <c r="CH1470" s="337"/>
      <c r="CI1470" s="337" t="s">
        <v>181</v>
      </c>
      <c r="CJ1470" s="337" t="s">
        <v>132</v>
      </c>
      <c r="CK1470" s="337"/>
      <c r="CL1470" s="337"/>
      <c r="CM1470" s="337" t="s">
        <v>73</v>
      </c>
      <c r="CN1470" s="337">
        <v>3</v>
      </c>
    </row>
    <row r="1471" spans="4:92">
      <c r="D1471" s="273" t="s">
        <v>83</v>
      </c>
      <c r="E1471" s="273" t="s">
        <v>287</v>
      </c>
      <c r="F1471" s="273" t="s">
        <v>913</v>
      </c>
      <c r="G1471" s="273" t="s">
        <v>920</v>
      </c>
      <c r="H1471" s="274">
        <v>45170</v>
      </c>
      <c r="I1471" s="273">
        <v>13892</v>
      </c>
      <c r="J1471" s="273">
        <v>819</v>
      </c>
      <c r="K1471" s="273">
        <v>0</v>
      </c>
      <c r="L1471" s="273" t="s">
        <v>66</v>
      </c>
      <c r="N1471" s="273" t="s">
        <v>107</v>
      </c>
      <c r="W1471" s="273">
        <v>236030</v>
      </c>
      <c r="X1471" s="273" t="s">
        <v>64</v>
      </c>
      <c r="Y1471" s="273" t="s">
        <v>63</v>
      </c>
      <c r="Z1471" s="273" t="s">
        <v>120</v>
      </c>
      <c r="AA1471" s="273" t="s">
        <v>120</v>
      </c>
      <c r="AB1471" s="274">
        <v>45170</v>
      </c>
      <c r="AC1471" s="273">
        <v>13684</v>
      </c>
      <c r="AD1471" s="273">
        <v>6</v>
      </c>
      <c r="AE1471" s="273">
        <v>7.8760000000000003</v>
      </c>
      <c r="AF1471" s="273" t="s">
        <v>90</v>
      </c>
      <c r="AG1471" s="273" t="s">
        <v>882</v>
      </c>
      <c r="AH1471" s="273" t="s">
        <v>1184</v>
      </c>
      <c r="AI1471" s="273" t="s">
        <v>123</v>
      </c>
      <c r="AJ1471" s="273" t="s">
        <v>1185</v>
      </c>
      <c r="AK1471" s="273">
        <v>240198</v>
      </c>
      <c r="BV1471" s="279" t="s">
        <v>64</v>
      </c>
      <c r="BW1471" s="280" t="s">
        <v>75</v>
      </c>
      <c r="BX1471" s="280" t="s">
        <v>79</v>
      </c>
      <c r="BY1471" s="280" t="s">
        <v>79</v>
      </c>
      <c r="BZ1471" s="280" t="s">
        <v>86</v>
      </c>
      <c r="CA1471" s="280" t="s">
        <v>87</v>
      </c>
      <c r="CB1471" s="280" t="s">
        <v>217</v>
      </c>
      <c r="CC1471" s="280" t="s">
        <v>218</v>
      </c>
      <c r="CD1471" s="281">
        <v>2</v>
      </c>
      <c r="CE1471" s="277">
        <v>44958</v>
      </c>
      <c r="CF1471" s="280"/>
      <c r="CG1471" s="280" t="s">
        <v>181</v>
      </c>
      <c r="CH1471" s="280"/>
      <c r="CI1471" s="280" t="s">
        <v>181</v>
      </c>
      <c r="CJ1471" s="280" t="s">
        <v>125</v>
      </c>
      <c r="CK1471" s="280"/>
      <c r="CL1471" s="280"/>
      <c r="CM1471" s="280" t="s">
        <v>73</v>
      </c>
      <c r="CN1471" s="280">
        <v>3</v>
      </c>
    </row>
    <row r="1472" spans="4:92">
      <c r="D1472" s="273" t="s">
        <v>83</v>
      </c>
      <c r="E1472" s="273" t="s">
        <v>287</v>
      </c>
      <c r="F1472" s="273" t="s">
        <v>913</v>
      </c>
      <c r="G1472" s="273" t="s">
        <v>920</v>
      </c>
      <c r="H1472" s="274">
        <v>45200</v>
      </c>
      <c r="I1472" s="273">
        <v>14227</v>
      </c>
      <c r="J1472" s="273">
        <v>819</v>
      </c>
      <c r="W1472" s="273">
        <v>254022</v>
      </c>
      <c r="X1472" s="273" t="s">
        <v>64</v>
      </c>
      <c r="Y1472" s="273" t="s">
        <v>63</v>
      </c>
      <c r="Z1472" s="273" t="s">
        <v>120</v>
      </c>
      <c r="AA1472" s="273" t="s">
        <v>120</v>
      </c>
      <c r="AB1472" s="274">
        <v>45170</v>
      </c>
      <c r="AC1472" s="273">
        <v>13684</v>
      </c>
      <c r="AD1472" s="273">
        <v>6</v>
      </c>
      <c r="AE1472" s="273">
        <v>4.0999999999999996</v>
      </c>
      <c r="AF1472" s="273" t="s">
        <v>90</v>
      </c>
      <c r="AG1472" s="273" t="s">
        <v>1190</v>
      </c>
      <c r="AH1472" s="273" t="s">
        <v>1096</v>
      </c>
      <c r="AI1472" s="273" t="s">
        <v>123</v>
      </c>
      <c r="AJ1472" s="273" t="s">
        <v>200</v>
      </c>
      <c r="AK1472" s="273">
        <v>240270</v>
      </c>
      <c r="BV1472" s="336" t="s">
        <v>64</v>
      </c>
      <c r="BW1472" s="337" t="s">
        <v>75</v>
      </c>
      <c r="BX1472" s="337" t="s">
        <v>79</v>
      </c>
      <c r="BY1472" s="337" t="s">
        <v>79</v>
      </c>
      <c r="BZ1472" s="337" t="s">
        <v>86</v>
      </c>
      <c r="CA1472" s="337" t="s">
        <v>87</v>
      </c>
      <c r="CB1472" s="337" t="s">
        <v>217</v>
      </c>
      <c r="CC1472" s="337" t="s">
        <v>218</v>
      </c>
      <c r="CD1472" s="338">
        <v>2</v>
      </c>
      <c r="CE1472" s="335">
        <v>44958</v>
      </c>
      <c r="CF1472" s="337"/>
      <c r="CG1472" s="337" t="s">
        <v>181</v>
      </c>
      <c r="CH1472" s="337"/>
      <c r="CI1472" s="337" t="s">
        <v>181</v>
      </c>
      <c r="CJ1472" s="337" t="s">
        <v>137</v>
      </c>
      <c r="CK1472" s="337"/>
      <c r="CL1472" s="337"/>
      <c r="CM1472" s="337" t="s">
        <v>73</v>
      </c>
      <c r="CN1472" s="337">
        <v>3</v>
      </c>
    </row>
    <row r="1473" spans="4:92">
      <c r="D1473" s="273" t="s">
        <v>83</v>
      </c>
      <c r="E1473" s="273" t="s">
        <v>287</v>
      </c>
      <c r="F1473" s="273" t="s">
        <v>913</v>
      </c>
      <c r="G1473" s="273" t="s">
        <v>920</v>
      </c>
      <c r="H1473" s="274">
        <v>45200</v>
      </c>
      <c r="I1473" s="273">
        <v>14227</v>
      </c>
      <c r="J1473" s="273">
        <v>819</v>
      </c>
      <c r="K1473" s="273">
        <v>256.41000000000003</v>
      </c>
      <c r="L1473" s="273" t="s">
        <v>66</v>
      </c>
      <c r="M1473" s="273">
        <v>88.592167500000002</v>
      </c>
      <c r="N1473" s="273" t="s">
        <v>115</v>
      </c>
      <c r="W1473" s="273">
        <v>254046</v>
      </c>
      <c r="X1473" s="273" t="s">
        <v>64</v>
      </c>
      <c r="Y1473" s="273" t="s">
        <v>63</v>
      </c>
      <c r="Z1473" s="273" t="s">
        <v>120</v>
      </c>
      <c r="AA1473" s="273" t="s">
        <v>120</v>
      </c>
      <c r="AB1473" s="274">
        <v>45170</v>
      </c>
      <c r="AC1473" s="273">
        <v>13684</v>
      </c>
      <c r="AD1473" s="273">
        <v>6</v>
      </c>
      <c r="AE1473" s="273">
        <v>17.335000000000001</v>
      </c>
      <c r="AF1473" s="273" t="s">
        <v>90</v>
      </c>
      <c r="AG1473" s="273" t="s">
        <v>887</v>
      </c>
      <c r="AH1473" s="273" t="s">
        <v>1194</v>
      </c>
      <c r="AI1473" s="273" t="s">
        <v>123</v>
      </c>
      <c r="AJ1473" s="273" t="s">
        <v>200</v>
      </c>
      <c r="AK1473" s="273">
        <v>240205</v>
      </c>
      <c r="BV1473" s="279" t="s">
        <v>64</v>
      </c>
      <c r="BW1473" s="280" t="s">
        <v>75</v>
      </c>
      <c r="BX1473" s="280" t="s">
        <v>79</v>
      </c>
      <c r="BY1473" s="280" t="s">
        <v>79</v>
      </c>
      <c r="BZ1473" s="280" t="s">
        <v>86</v>
      </c>
      <c r="CA1473" s="280" t="s">
        <v>87</v>
      </c>
      <c r="CB1473" s="280" t="s">
        <v>217</v>
      </c>
      <c r="CC1473" s="280" t="s">
        <v>218</v>
      </c>
      <c r="CD1473" s="281">
        <v>2</v>
      </c>
      <c r="CE1473" s="277">
        <v>44958</v>
      </c>
      <c r="CF1473" s="280"/>
      <c r="CG1473" s="280" t="s">
        <v>181</v>
      </c>
      <c r="CH1473" s="280"/>
      <c r="CI1473" s="280" t="s">
        <v>181</v>
      </c>
      <c r="CJ1473" s="280" t="s">
        <v>178</v>
      </c>
      <c r="CK1473" s="280"/>
      <c r="CL1473" s="280" t="s">
        <v>1703</v>
      </c>
      <c r="CM1473" s="280" t="s">
        <v>73</v>
      </c>
      <c r="CN1473" s="280">
        <v>3</v>
      </c>
    </row>
    <row r="1474" spans="4:92">
      <c r="D1474" s="273" t="s">
        <v>83</v>
      </c>
      <c r="E1474" s="273" t="s">
        <v>287</v>
      </c>
      <c r="F1474" s="273" t="s">
        <v>913</v>
      </c>
      <c r="G1474" s="273" t="s">
        <v>920</v>
      </c>
      <c r="H1474" s="274">
        <v>45200</v>
      </c>
      <c r="I1474" s="273">
        <v>14227</v>
      </c>
      <c r="J1474" s="273">
        <v>819</v>
      </c>
      <c r="K1474" s="273">
        <v>0</v>
      </c>
      <c r="L1474" s="273" t="s">
        <v>66</v>
      </c>
      <c r="N1474" s="273" t="s">
        <v>107</v>
      </c>
      <c r="W1474" s="273">
        <v>254047</v>
      </c>
      <c r="X1474" s="273" t="s">
        <v>64</v>
      </c>
      <c r="Y1474" s="273" t="s">
        <v>63</v>
      </c>
      <c r="Z1474" s="273" t="s">
        <v>120</v>
      </c>
      <c r="AA1474" s="273" t="s">
        <v>120</v>
      </c>
      <c r="AB1474" s="274">
        <v>45170</v>
      </c>
      <c r="AC1474" s="273">
        <v>13684</v>
      </c>
      <c r="AD1474" s="273">
        <v>6</v>
      </c>
      <c r="AE1474" s="273">
        <v>8.0830000000000002</v>
      </c>
      <c r="AF1474" s="273" t="s">
        <v>90</v>
      </c>
      <c r="AG1474" s="273" t="s">
        <v>884</v>
      </c>
      <c r="AH1474" s="273" t="s">
        <v>1195</v>
      </c>
      <c r="AI1474" s="273" t="s">
        <v>123</v>
      </c>
      <c r="AJ1474" s="273" t="s">
        <v>200</v>
      </c>
      <c r="AK1474" s="273">
        <v>240211</v>
      </c>
      <c r="BV1474" s="336" t="s">
        <v>64</v>
      </c>
      <c r="BW1474" s="337" t="s">
        <v>75</v>
      </c>
      <c r="BX1474" s="337" t="s">
        <v>79</v>
      </c>
      <c r="BY1474" s="337" t="s">
        <v>79</v>
      </c>
      <c r="BZ1474" s="337" t="s">
        <v>86</v>
      </c>
      <c r="CA1474" s="337" t="s">
        <v>87</v>
      </c>
      <c r="CB1474" s="337" t="s">
        <v>233</v>
      </c>
      <c r="CC1474" s="337" t="s">
        <v>234</v>
      </c>
      <c r="CD1474" s="338">
        <v>1</v>
      </c>
      <c r="CE1474" s="335">
        <v>44958</v>
      </c>
      <c r="CF1474" s="337"/>
      <c r="CG1474" s="337" t="s">
        <v>181</v>
      </c>
      <c r="CH1474" s="337"/>
      <c r="CI1474" s="337" t="s">
        <v>181</v>
      </c>
      <c r="CJ1474" s="337" t="s">
        <v>1126</v>
      </c>
      <c r="CK1474" s="337"/>
      <c r="CL1474" s="337"/>
      <c r="CM1474" s="337" t="s">
        <v>73</v>
      </c>
      <c r="CN1474" s="337">
        <v>3</v>
      </c>
    </row>
    <row r="1475" spans="4:92">
      <c r="D1475" s="273" t="s">
        <v>83</v>
      </c>
      <c r="E1475" s="273" t="s">
        <v>287</v>
      </c>
      <c r="F1475" s="273" t="s">
        <v>913</v>
      </c>
      <c r="G1475" s="273" t="s">
        <v>920</v>
      </c>
      <c r="H1475" s="274">
        <v>45231</v>
      </c>
      <c r="I1475" s="273">
        <v>14594</v>
      </c>
      <c r="J1475" s="273">
        <v>819</v>
      </c>
      <c r="W1475" s="273">
        <v>272880</v>
      </c>
      <c r="X1475" s="273" t="s">
        <v>64</v>
      </c>
      <c r="Y1475" s="273" t="s">
        <v>63</v>
      </c>
      <c r="Z1475" s="273" t="s">
        <v>120</v>
      </c>
      <c r="AA1475" s="273" t="s">
        <v>120</v>
      </c>
      <c r="AB1475" s="274">
        <v>45170</v>
      </c>
      <c r="AC1475" s="273">
        <v>13684</v>
      </c>
      <c r="AD1475" s="273">
        <v>6</v>
      </c>
      <c r="AE1475" s="273">
        <v>2.512</v>
      </c>
      <c r="AF1475" s="273" t="s">
        <v>90</v>
      </c>
      <c r="AG1475" s="273" t="s">
        <v>795</v>
      </c>
      <c r="AH1475" s="273" t="s">
        <v>1197</v>
      </c>
      <c r="AI1475" s="273" t="s">
        <v>123</v>
      </c>
      <c r="AJ1475" s="273" t="s">
        <v>200</v>
      </c>
      <c r="AK1475" s="273">
        <v>240217</v>
      </c>
      <c r="BV1475" s="279" t="s">
        <v>64</v>
      </c>
      <c r="BW1475" s="280" t="s">
        <v>75</v>
      </c>
      <c r="BX1475" s="280" t="s">
        <v>79</v>
      </c>
      <c r="BY1475" s="280" t="s">
        <v>79</v>
      </c>
      <c r="BZ1475" s="280" t="s">
        <v>86</v>
      </c>
      <c r="CA1475" s="280" t="s">
        <v>87</v>
      </c>
      <c r="CB1475" s="280" t="s">
        <v>233</v>
      </c>
      <c r="CC1475" s="280" t="s">
        <v>234</v>
      </c>
      <c r="CD1475" s="281">
        <v>1</v>
      </c>
      <c r="CE1475" s="277">
        <v>44958</v>
      </c>
      <c r="CF1475" s="280"/>
      <c r="CG1475" s="280" t="s">
        <v>181</v>
      </c>
      <c r="CH1475" s="280"/>
      <c r="CI1475" s="280" t="s">
        <v>181</v>
      </c>
      <c r="CJ1475" s="280" t="s">
        <v>1126</v>
      </c>
      <c r="CK1475" s="280"/>
      <c r="CL1475" s="280"/>
      <c r="CM1475" s="280" t="s">
        <v>73</v>
      </c>
      <c r="CN1475" s="280">
        <v>3</v>
      </c>
    </row>
    <row r="1476" spans="4:92">
      <c r="D1476" s="273" t="s">
        <v>83</v>
      </c>
      <c r="E1476" s="273" t="s">
        <v>287</v>
      </c>
      <c r="F1476" s="273" t="s">
        <v>913</v>
      </c>
      <c r="G1476" s="273" t="s">
        <v>920</v>
      </c>
      <c r="H1476" s="274">
        <v>45231</v>
      </c>
      <c r="I1476" s="273">
        <v>14594</v>
      </c>
      <c r="J1476" s="273">
        <v>819</v>
      </c>
      <c r="K1476" s="273">
        <v>207.68</v>
      </c>
      <c r="L1476" s="273" t="s">
        <v>66</v>
      </c>
      <c r="M1476" s="273">
        <v>76.371455999999995</v>
      </c>
      <c r="N1476" s="273" t="s">
        <v>115</v>
      </c>
      <c r="W1476" s="273">
        <v>272904</v>
      </c>
      <c r="X1476" s="273" t="s">
        <v>64</v>
      </c>
      <c r="Y1476" s="273" t="s">
        <v>63</v>
      </c>
      <c r="Z1476" s="273" t="s">
        <v>120</v>
      </c>
      <c r="AA1476" s="273" t="s">
        <v>120</v>
      </c>
      <c r="AB1476" s="274">
        <v>45170</v>
      </c>
      <c r="AC1476" s="273">
        <v>13684</v>
      </c>
      <c r="AD1476" s="273">
        <v>6</v>
      </c>
      <c r="AE1476" s="273">
        <v>2.6040000000000001</v>
      </c>
      <c r="AF1476" s="273" t="s">
        <v>90</v>
      </c>
      <c r="AG1476" s="273" t="s">
        <v>1198</v>
      </c>
      <c r="AH1476" s="273" t="s">
        <v>1199</v>
      </c>
      <c r="AI1476" s="273" t="s">
        <v>123</v>
      </c>
      <c r="AJ1476" s="273" t="s">
        <v>200</v>
      </c>
      <c r="AK1476" s="273">
        <v>240223</v>
      </c>
      <c r="BV1476" s="336" t="s">
        <v>64</v>
      </c>
      <c r="BW1476" s="337" t="s">
        <v>75</v>
      </c>
      <c r="BX1476" s="337" t="s">
        <v>79</v>
      </c>
      <c r="BY1476" s="337" t="s">
        <v>79</v>
      </c>
      <c r="BZ1476" s="337" t="s">
        <v>86</v>
      </c>
      <c r="CA1476" s="337" t="s">
        <v>87</v>
      </c>
      <c r="CB1476" s="337" t="s">
        <v>233</v>
      </c>
      <c r="CC1476" s="337" t="s">
        <v>234</v>
      </c>
      <c r="CD1476" s="338">
        <v>1</v>
      </c>
      <c r="CE1476" s="335">
        <v>44958</v>
      </c>
      <c r="CF1476" s="337"/>
      <c r="CG1476" s="337" t="s">
        <v>181</v>
      </c>
      <c r="CH1476" s="337"/>
      <c r="CI1476" s="337" t="s">
        <v>181</v>
      </c>
      <c r="CJ1476" s="337" t="s">
        <v>1126</v>
      </c>
      <c r="CK1476" s="337"/>
      <c r="CL1476" s="337"/>
      <c r="CM1476" s="337" t="s">
        <v>73</v>
      </c>
      <c r="CN1476" s="337">
        <v>3</v>
      </c>
    </row>
    <row r="1477" spans="4:92">
      <c r="D1477" s="273" t="s">
        <v>83</v>
      </c>
      <c r="E1477" s="273" t="s">
        <v>287</v>
      </c>
      <c r="F1477" s="273" t="s">
        <v>913</v>
      </c>
      <c r="G1477" s="273" t="s">
        <v>920</v>
      </c>
      <c r="H1477" s="274">
        <v>45231</v>
      </c>
      <c r="I1477" s="273">
        <v>14594</v>
      </c>
      <c r="J1477" s="273">
        <v>819</v>
      </c>
      <c r="K1477" s="273">
        <v>0</v>
      </c>
      <c r="L1477" s="273" t="s">
        <v>66</v>
      </c>
      <c r="N1477" s="273" t="s">
        <v>107</v>
      </c>
      <c r="W1477" s="273">
        <v>272905</v>
      </c>
      <c r="X1477" s="273" t="s">
        <v>64</v>
      </c>
      <c r="Y1477" s="273" t="s">
        <v>63</v>
      </c>
      <c r="Z1477" s="273" t="s">
        <v>120</v>
      </c>
      <c r="AA1477" s="273" t="s">
        <v>120</v>
      </c>
      <c r="AB1477" s="274">
        <v>45170</v>
      </c>
      <c r="AC1477" s="273">
        <v>13684</v>
      </c>
      <c r="AD1477" s="273">
        <v>6</v>
      </c>
      <c r="AE1477" s="273">
        <v>1.0999999999999999E-2</v>
      </c>
      <c r="AF1477" s="273" t="s">
        <v>90</v>
      </c>
      <c r="AG1477" s="273" t="s">
        <v>983</v>
      </c>
      <c r="AH1477" s="273" t="s">
        <v>1200</v>
      </c>
      <c r="AI1477" s="273" t="s">
        <v>123</v>
      </c>
      <c r="AJ1477" s="273" t="s">
        <v>200</v>
      </c>
      <c r="AK1477" s="273">
        <v>240229</v>
      </c>
      <c r="BV1477" s="279" t="s">
        <v>64</v>
      </c>
      <c r="BW1477" s="280" t="s">
        <v>63</v>
      </c>
      <c r="BX1477" s="280" t="s">
        <v>65</v>
      </c>
      <c r="BY1477" s="280" t="s">
        <v>65</v>
      </c>
      <c r="BZ1477" s="280" t="s">
        <v>204</v>
      </c>
      <c r="CA1477" s="280" t="s">
        <v>205</v>
      </c>
      <c r="CB1477" s="280" t="s">
        <v>206</v>
      </c>
      <c r="CC1477" s="280" t="s">
        <v>207</v>
      </c>
      <c r="CD1477" s="281">
        <v>0</v>
      </c>
      <c r="CE1477" s="277">
        <v>44927</v>
      </c>
      <c r="CF1477" s="280"/>
      <c r="CG1477" s="280" t="s">
        <v>181</v>
      </c>
      <c r="CH1477" s="280"/>
      <c r="CI1477" s="280" t="s">
        <v>208</v>
      </c>
      <c r="CJ1477" s="280" t="s">
        <v>209</v>
      </c>
      <c r="CK1477" s="280"/>
      <c r="CL1477" s="280"/>
      <c r="CM1477" s="280" t="s">
        <v>73</v>
      </c>
      <c r="CN1477" s="280">
        <v>3</v>
      </c>
    </row>
    <row r="1478" spans="4:92">
      <c r="D1478" s="273" t="s">
        <v>83</v>
      </c>
      <c r="E1478" s="273" t="s">
        <v>287</v>
      </c>
      <c r="F1478" s="273" t="s">
        <v>913</v>
      </c>
      <c r="G1478" s="273" t="s">
        <v>920</v>
      </c>
      <c r="H1478" s="274">
        <v>45261</v>
      </c>
      <c r="I1478" s="273">
        <v>17053</v>
      </c>
      <c r="J1478" s="273">
        <v>819</v>
      </c>
      <c r="W1478" s="273">
        <v>314815</v>
      </c>
      <c r="X1478" s="273" t="s">
        <v>64</v>
      </c>
      <c r="Y1478" s="273" t="s">
        <v>63</v>
      </c>
      <c r="Z1478" s="273" t="s">
        <v>120</v>
      </c>
      <c r="AA1478" s="273" t="s">
        <v>120</v>
      </c>
      <c r="AB1478" s="274">
        <v>45170</v>
      </c>
      <c r="AC1478" s="273">
        <v>13684</v>
      </c>
      <c r="AD1478" s="273">
        <v>6</v>
      </c>
      <c r="AE1478" s="273">
        <v>6.0999999999999999E-2</v>
      </c>
      <c r="AF1478" s="273" t="s">
        <v>90</v>
      </c>
      <c r="AG1478" s="273" t="s">
        <v>1048</v>
      </c>
      <c r="AH1478" s="273" t="s">
        <v>1049</v>
      </c>
      <c r="AI1478" s="273" t="s">
        <v>123</v>
      </c>
      <c r="AJ1478" s="273" t="s">
        <v>200</v>
      </c>
      <c r="AK1478" s="273">
        <v>240235</v>
      </c>
      <c r="BV1478" s="336" t="s">
        <v>64</v>
      </c>
      <c r="BW1478" s="337" t="s">
        <v>63</v>
      </c>
      <c r="BX1478" s="337" t="s">
        <v>65</v>
      </c>
      <c r="BY1478" s="337" t="s">
        <v>65</v>
      </c>
      <c r="BZ1478" s="337" t="s">
        <v>86</v>
      </c>
      <c r="CA1478" s="337" t="s">
        <v>87</v>
      </c>
      <c r="CB1478" s="337" t="s">
        <v>217</v>
      </c>
      <c r="CC1478" s="337" t="s">
        <v>218</v>
      </c>
      <c r="CD1478" s="338">
        <v>2</v>
      </c>
      <c r="CE1478" s="335">
        <v>44927</v>
      </c>
      <c r="CF1478" s="337"/>
      <c r="CG1478" s="337" t="s">
        <v>181</v>
      </c>
      <c r="CH1478" s="337"/>
      <c r="CI1478" s="337" t="s">
        <v>181</v>
      </c>
      <c r="CJ1478" s="337" t="s">
        <v>499</v>
      </c>
      <c r="CK1478" s="337"/>
      <c r="CL1478" s="337"/>
      <c r="CM1478" s="337" t="s">
        <v>73</v>
      </c>
      <c r="CN1478" s="337">
        <v>3</v>
      </c>
    </row>
    <row r="1479" spans="4:92">
      <c r="D1479" s="273" t="s">
        <v>83</v>
      </c>
      <c r="E1479" s="273" t="s">
        <v>287</v>
      </c>
      <c r="F1479" s="273" t="s">
        <v>913</v>
      </c>
      <c r="G1479" s="273" t="s">
        <v>920</v>
      </c>
      <c r="H1479" s="274">
        <v>45261</v>
      </c>
      <c r="I1479" s="273">
        <v>17053</v>
      </c>
      <c r="J1479" s="273">
        <v>819</v>
      </c>
      <c r="K1479" s="273">
        <v>256.85000000000002</v>
      </c>
      <c r="L1479" s="273" t="s">
        <v>66</v>
      </c>
      <c r="M1479" s="273">
        <v>89.796126000000001</v>
      </c>
      <c r="N1479" s="273" t="s">
        <v>115</v>
      </c>
      <c r="W1479" s="273">
        <v>314839</v>
      </c>
      <c r="X1479" s="273" t="s">
        <v>64</v>
      </c>
      <c r="Y1479" s="273" t="s">
        <v>63</v>
      </c>
      <c r="Z1479" s="273" t="s">
        <v>120</v>
      </c>
      <c r="AA1479" s="273" t="s">
        <v>120</v>
      </c>
      <c r="AB1479" s="274">
        <v>45170</v>
      </c>
      <c r="AC1479" s="273">
        <v>13684</v>
      </c>
      <c r="AD1479" s="273">
        <v>6</v>
      </c>
      <c r="AE1479" s="273">
        <v>0.31</v>
      </c>
      <c r="AF1479" s="273" t="s">
        <v>90</v>
      </c>
      <c r="AG1479" s="273" t="s">
        <v>1159</v>
      </c>
      <c r="AH1479" s="273" t="s">
        <v>1160</v>
      </c>
      <c r="AI1479" s="273" t="s">
        <v>123</v>
      </c>
      <c r="AJ1479" s="273" t="s">
        <v>200</v>
      </c>
      <c r="AK1479" s="273">
        <v>240241</v>
      </c>
      <c r="BV1479" s="279" t="s">
        <v>64</v>
      </c>
      <c r="BW1479" s="280" t="s">
        <v>63</v>
      </c>
      <c r="BX1479" s="280" t="s">
        <v>65</v>
      </c>
      <c r="BY1479" s="280" t="s">
        <v>65</v>
      </c>
      <c r="BZ1479" s="280" t="s">
        <v>138</v>
      </c>
      <c r="CA1479" s="280" t="s">
        <v>139</v>
      </c>
      <c r="CB1479" s="280" t="s">
        <v>190</v>
      </c>
      <c r="CC1479" s="280" t="s">
        <v>191</v>
      </c>
      <c r="CD1479" s="281">
        <v>8</v>
      </c>
      <c r="CE1479" s="277">
        <v>44927</v>
      </c>
      <c r="CF1479" s="280">
        <v>0</v>
      </c>
      <c r="CG1479" s="280" t="s">
        <v>90</v>
      </c>
      <c r="CH1479" s="280">
        <v>0</v>
      </c>
      <c r="CI1479" s="280" t="s">
        <v>80</v>
      </c>
      <c r="CJ1479" s="280"/>
      <c r="CK1479" s="280"/>
      <c r="CL1479" s="280"/>
      <c r="CM1479" s="280" t="s">
        <v>73</v>
      </c>
      <c r="CN1479" s="280">
        <v>3</v>
      </c>
    </row>
    <row r="1480" spans="4:92">
      <c r="D1480" s="273" t="s">
        <v>83</v>
      </c>
      <c r="E1480" s="273" t="s">
        <v>287</v>
      </c>
      <c r="F1480" s="273" t="s">
        <v>913</v>
      </c>
      <c r="G1480" s="273" t="s">
        <v>920</v>
      </c>
      <c r="H1480" s="274">
        <v>45261</v>
      </c>
      <c r="I1480" s="273">
        <v>17053</v>
      </c>
      <c r="J1480" s="273">
        <v>819</v>
      </c>
      <c r="K1480" s="273">
        <v>0</v>
      </c>
      <c r="L1480" s="273" t="s">
        <v>66</v>
      </c>
      <c r="N1480" s="273" t="s">
        <v>107</v>
      </c>
      <c r="W1480" s="273">
        <v>314840</v>
      </c>
      <c r="X1480" s="273" t="s">
        <v>64</v>
      </c>
      <c r="Y1480" s="273" t="s">
        <v>63</v>
      </c>
      <c r="Z1480" s="273" t="s">
        <v>120</v>
      </c>
      <c r="AA1480" s="273" t="s">
        <v>120</v>
      </c>
      <c r="AB1480" s="274">
        <v>45170</v>
      </c>
      <c r="AC1480" s="273">
        <v>13684</v>
      </c>
      <c r="AD1480" s="273">
        <v>6</v>
      </c>
      <c r="AE1480" s="273">
        <v>0.83799999999999997</v>
      </c>
      <c r="AF1480" s="273" t="s">
        <v>90</v>
      </c>
      <c r="AG1480" s="273" t="s">
        <v>887</v>
      </c>
      <c r="AH1480" s="273" t="s">
        <v>1163</v>
      </c>
      <c r="AI1480" s="273" t="s">
        <v>123</v>
      </c>
      <c r="AJ1480" s="273" t="s">
        <v>200</v>
      </c>
      <c r="AK1480" s="273">
        <v>240247</v>
      </c>
      <c r="BV1480" s="336" t="s">
        <v>64</v>
      </c>
      <c r="BW1480" s="337" t="s">
        <v>63</v>
      </c>
      <c r="BX1480" s="337" t="s">
        <v>65</v>
      </c>
      <c r="BY1480" s="337" t="s">
        <v>65</v>
      </c>
      <c r="BZ1480" s="337" t="s">
        <v>86</v>
      </c>
      <c r="CA1480" s="337" t="s">
        <v>87</v>
      </c>
      <c r="CB1480" s="337" t="s">
        <v>179</v>
      </c>
      <c r="CC1480" s="337" t="s">
        <v>180</v>
      </c>
      <c r="CD1480" s="338">
        <v>1</v>
      </c>
      <c r="CE1480" s="335">
        <v>44927</v>
      </c>
      <c r="CF1480" s="337"/>
      <c r="CG1480" s="337" t="s">
        <v>181</v>
      </c>
      <c r="CH1480" s="337"/>
      <c r="CI1480" s="337" t="s">
        <v>181</v>
      </c>
      <c r="CJ1480" s="337" t="s">
        <v>1032</v>
      </c>
      <c r="CK1480" s="337"/>
      <c r="CL1480" s="337"/>
      <c r="CM1480" s="337" t="s">
        <v>73</v>
      </c>
      <c r="CN1480" s="337">
        <v>3</v>
      </c>
    </row>
    <row r="1481" spans="4:92">
      <c r="D1481" s="273" t="s">
        <v>83</v>
      </c>
      <c r="E1481" s="273" t="s">
        <v>287</v>
      </c>
      <c r="F1481" s="273" t="s">
        <v>913</v>
      </c>
      <c r="G1481" s="273" t="s">
        <v>918</v>
      </c>
      <c r="H1481" s="274">
        <v>44927</v>
      </c>
      <c r="I1481" s="273">
        <v>11244</v>
      </c>
      <c r="J1481" s="273">
        <v>818</v>
      </c>
      <c r="W1481" s="273">
        <v>139963</v>
      </c>
      <c r="X1481" s="273" t="s">
        <v>64</v>
      </c>
      <c r="Y1481" s="273" t="s">
        <v>63</v>
      </c>
      <c r="Z1481" s="273" t="s">
        <v>120</v>
      </c>
      <c r="AA1481" s="273" t="s">
        <v>120</v>
      </c>
      <c r="AB1481" s="274">
        <v>45170</v>
      </c>
      <c r="AC1481" s="273">
        <v>13684</v>
      </c>
      <c r="AD1481" s="273">
        <v>6</v>
      </c>
      <c r="AE1481" s="273">
        <v>0.12</v>
      </c>
      <c r="AF1481" s="273" t="s">
        <v>90</v>
      </c>
      <c r="AG1481" s="273" t="s">
        <v>884</v>
      </c>
      <c r="AH1481" s="273" t="s">
        <v>1166</v>
      </c>
      <c r="AI1481" s="273" t="s">
        <v>123</v>
      </c>
      <c r="AJ1481" s="273" t="s">
        <v>200</v>
      </c>
      <c r="AK1481" s="273">
        <v>240253</v>
      </c>
      <c r="BV1481" s="279" t="s">
        <v>64</v>
      </c>
      <c r="BW1481" s="280" t="s">
        <v>63</v>
      </c>
      <c r="BX1481" s="280" t="s">
        <v>65</v>
      </c>
      <c r="BY1481" s="280" t="s">
        <v>65</v>
      </c>
      <c r="BZ1481" s="280" t="s">
        <v>167</v>
      </c>
      <c r="CA1481" s="280" t="s">
        <v>168</v>
      </c>
      <c r="CB1481" s="280" t="s">
        <v>313</v>
      </c>
      <c r="CC1481" s="280" t="s">
        <v>314</v>
      </c>
      <c r="CD1481" s="281">
        <v>14</v>
      </c>
      <c r="CE1481" s="277">
        <v>44927</v>
      </c>
      <c r="CF1481" s="280">
        <v>0</v>
      </c>
      <c r="CG1481" s="280" t="s">
        <v>90</v>
      </c>
      <c r="CH1481" s="280">
        <v>0</v>
      </c>
      <c r="CI1481" s="280" t="s">
        <v>80</v>
      </c>
      <c r="CJ1481" s="280"/>
      <c r="CK1481" s="280"/>
      <c r="CL1481" s="280"/>
      <c r="CM1481" s="280" t="s">
        <v>73</v>
      </c>
      <c r="CN1481" s="280">
        <v>3</v>
      </c>
    </row>
    <row r="1482" spans="4:92">
      <c r="D1482" s="273" t="s">
        <v>83</v>
      </c>
      <c r="E1482" s="273" t="s">
        <v>287</v>
      </c>
      <c r="F1482" s="273" t="s">
        <v>913</v>
      </c>
      <c r="G1482" s="273" t="s">
        <v>918</v>
      </c>
      <c r="H1482" s="274">
        <v>44927</v>
      </c>
      <c r="I1482" s="273">
        <v>11244</v>
      </c>
      <c r="J1482" s="273">
        <v>818</v>
      </c>
      <c r="K1482" s="273">
        <v>5056</v>
      </c>
      <c r="L1482" s="273" t="s">
        <v>66</v>
      </c>
      <c r="M1482" s="273">
        <v>2258.0721119999998</v>
      </c>
      <c r="N1482" s="273" t="s">
        <v>115</v>
      </c>
      <c r="W1482" s="273">
        <v>139987</v>
      </c>
      <c r="X1482" s="273" t="s">
        <v>64</v>
      </c>
      <c r="Y1482" s="273" t="s">
        <v>63</v>
      </c>
      <c r="Z1482" s="273" t="s">
        <v>120</v>
      </c>
      <c r="AA1482" s="273" t="s">
        <v>120</v>
      </c>
      <c r="AB1482" s="274">
        <v>45170</v>
      </c>
      <c r="AC1482" s="273">
        <v>13684</v>
      </c>
      <c r="AD1482" s="273">
        <v>6</v>
      </c>
      <c r="AE1482" s="273">
        <v>0.22800000000000001</v>
      </c>
      <c r="AF1482" s="273" t="s">
        <v>90</v>
      </c>
      <c r="AG1482" s="273" t="s">
        <v>884</v>
      </c>
      <c r="AH1482" s="273" t="s">
        <v>1169</v>
      </c>
      <c r="AI1482" s="273" t="s">
        <v>123</v>
      </c>
      <c r="AJ1482" s="273" t="s">
        <v>200</v>
      </c>
      <c r="AK1482" s="273">
        <v>240259</v>
      </c>
      <c r="BV1482" s="336" t="s">
        <v>64</v>
      </c>
      <c r="BW1482" s="337" t="s">
        <v>63</v>
      </c>
      <c r="BX1482" s="337" t="s">
        <v>65</v>
      </c>
      <c r="BY1482" s="337" t="s">
        <v>65</v>
      </c>
      <c r="BZ1482" s="337" t="s">
        <v>167</v>
      </c>
      <c r="CA1482" s="337" t="s">
        <v>168</v>
      </c>
      <c r="CB1482" s="337" t="s">
        <v>319</v>
      </c>
      <c r="CC1482" s="337" t="s">
        <v>320</v>
      </c>
      <c r="CD1482" s="338">
        <v>15</v>
      </c>
      <c r="CE1482" s="335">
        <v>44927</v>
      </c>
      <c r="CF1482" s="337">
        <v>0</v>
      </c>
      <c r="CG1482" s="337" t="s">
        <v>90</v>
      </c>
      <c r="CH1482" s="337">
        <v>0</v>
      </c>
      <c r="CI1482" s="337" t="s">
        <v>80</v>
      </c>
      <c r="CJ1482" s="337"/>
      <c r="CK1482" s="337"/>
      <c r="CL1482" s="337"/>
      <c r="CM1482" s="337" t="s">
        <v>73</v>
      </c>
      <c r="CN1482" s="337">
        <v>3</v>
      </c>
    </row>
    <row r="1483" spans="4:92">
      <c r="D1483" s="273" t="s">
        <v>83</v>
      </c>
      <c r="E1483" s="273" t="s">
        <v>287</v>
      </c>
      <c r="F1483" s="273" t="s">
        <v>913</v>
      </c>
      <c r="G1483" s="273" t="s">
        <v>918</v>
      </c>
      <c r="H1483" s="274">
        <v>44927</v>
      </c>
      <c r="I1483" s="273">
        <v>11244</v>
      </c>
      <c r="J1483" s="273">
        <v>818</v>
      </c>
      <c r="K1483" s="273">
        <v>0</v>
      </c>
      <c r="L1483" s="273" t="s">
        <v>66</v>
      </c>
      <c r="N1483" s="273" t="s">
        <v>107</v>
      </c>
      <c r="W1483" s="273">
        <v>139988</v>
      </c>
      <c r="X1483" s="273" t="s">
        <v>64</v>
      </c>
      <c r="Y1483" s="273" t="s">
        <v>63</v>
      </c>
      <c r="Z1483" s="273" t="s">
        <v>120</v>
      </c>
      <c r="AA1483" s="273" t="s">
        <v>120</v>
      </c>
      <c r="AB1483" s="274">
        <v>45170</v>
      </c>
      <c r="AC1483" s="273">
        <v>13684</v>
      </c>
      <c r="AD1483" s="273">
        <v>6</v>
      </c>
      <c r="AE1483" s="273">
        <v>0.77500000000000002</v>
      </c>
      <c r="AF1483" s="273" t="s">
        <v>90</v>
      </c>
      <c r="AG1483" s="273" t="s">
        <v>884</v>
      </c>
      <c r="AH1483" s="273" t="s">
        <v>1172</v>
      </c>
      <c r="AI1483" s="273" t="s">
        <v>123</v>
      </c>
      <c r="AJ1483" s="273" t="s">
        <v>200</v>
      </c>
      <c r="AK1483" s="273">
        <v>240265</v>
      </c>
      <c r="BV1483" s="279" t="s">
        <v>64</v>
      </c>
      <c r="BW1483" s="280" t="s">
        <v>63</v>
      </c>
      <c r="BX1483" s="280" t="s">
        <v>65</v>
      </c>
      <c r="BY1483" s="280" t="s">
        <v>65</v>
      </c>
      <c r="BZ1483" s="280" t="s">
        <v>167</v>
      </c>
      <c r="CA1483" s="280" t="s">
        <v>168</v>
      </c>
      <c r="CB1483" s="280" t="s">
        <v>169</v>
      </c>
      <c r="CC1483" s="280" t="s">
        <v>170</v>
      </c>
      <c r="CD1483" s="281">
        <v>12</v>
      </c>
      <c r="CE1483" s="277">
        <v>44927</v>
      </c>
      <c r="CF1483" s="280">
        <v>2</v>
      </c>
      <c r="CG1483" s="280" t="s">
        <v>90</v>
      </c>
      <c r="CH1483" s="280">
        <v>2</v>
      </c>
      <c r="CI1483" s="280" t="s">
        <v>80</v>
      </c>
      <c r="CJ1483" s="280"/>
      <c r="CK1483" s="280"/>
      <c r="CL1483" s="280"/>
      <c r="CM1483" s="280" t="s">
        <v>73</v>
      </c>
      <c r="CN1483" s="280">
        <v>3</v>
      </c>
    </row>
    <row r="1484" spans="4:92">
      <c r="D1484" s="273" t="s">
        <v>83</v>
      </c>
      <c r="E1484" s="273" t="s">
        <v>287</v>
      </c>
      <c r="F1484" s="273" t="s">
        <v>913</v>
      </c>
      <c r="G1484" s="273" t="s">
        <v>918</v>
      </c>
      <c r="H1484" s="274">
        <v>44927</v>
      </c>
      <c r="I1484" s="273">
        <v>17164</v>
      </c>
      <c r="J1484" s="273">
        <v>818</v>
      </c>
      <c r="K1484" s="273">
        <v>45</v>
      </c>
      <c r="L1484" s="273" t="s">
        <v>1202</v>
      </c>
      <c r="M1484" s="273">
        <v>237.59535</v>
      </c>
      <c r="N1484" s="273" t="s">
        <v>1203</v>
      </c>
      <c r="P1484" s="273" t="s">
        <v>1204</v>
      </c>
      <c r="Q1484" s="273" t="s">
        <v>1496</v>
      </c>
      <c r="R1484" s="273" t="s">
        <v>70</v>
      </c>
      <c r="S1484" s="273" t="s">
        <v>1521</v>
      </c>
      <c r="T1484" s="273" t="s">
        <v>1684</v>
      </c>
      <c r="U1484" s="273" t="s">
        <v>1684</v>
      </c>
      <c r="V1484" s="273" t="s">
        <v>1684</v>
      </c>
      <c r="W1484" s="273">
        <v>329122</v>
      </c>
      <c r="X1484" s="273" t="s">
        <v>64</v>
      </c>
      <c r="Y1484" s="273" t="s">
        <v>63</v>
      </c>
      <c r="Z1484" s="273" t="s">
        <v>120</v>
      </c>
      <c r="AA1484" s="273" t="s">
        <v>120</v>
      </c>
      <c r="AB1484" s="274">
        <v>45170</v>
      </c>
      <c r="AC1484" s="273">
        <v>13684</v>
      </c>
      <c r="AD1484" s="273">
        <v>6</v>
      </c>
      <c r="AE1484" s="273">
        <v>9.8420000000000005</v>
      </c>
      <c r="AF1484" s="273" t="s">
        <v>90</v>
      </c>
      <c r="AG1484" s="273" t="s">
        <v>798</v>
      </c>
      <c r="AH1484" s="273" t="s">
        <v>1176</v>
      </c>
      <c r="AI1484" s="273" t="s">
        <v>123</v>
      </c>
      <c r="AJ1484" s="273" t="s">
        <v>200</v>
      </c>
      <c r="AK1484" s="273">
        <v>240276</v>
      </c>
      <c r="BV1484" s="336" t="s">
        <v>64</v>
      </c>
      <c r="BW1484" s="337" t="s">
        <v>63</v>
      </c>
      <c r="BX1484" s="337" t="s">
        <v>65</v>
      </c>
      <c r="BY1484" s="337" t="s">
        <v>65</v>
      </c>
      <c r="BZ1484" s="337" t="s">
        <v>167</v>
      </c>
      <c r="CA1484" s="337" t="s">
        <v>168</v>
      </c>
      <c r="CB1484" s="337" t="s">
        <v>353</v>
      </c>
      <c r="CC1484" s="337" t="s">
        <v>354</v>
      </c>
      <c r="CD1484" s="338">
        <v>13</v>
      </c>
      <c r="CE1484" s="335">
        <v>44927</v>
      </c>
      <c r="CF1484" s="337">
        <v>0</v>
      </c>
      <c r="CG1484" s="337" t="s">
        <v>90</v>
      </c>
      <c r="CH1484" s="337">
        <v>0</v>
      </c>
      <c r="CI1484" s="337" t="s">
        <v>80</v>
      </c>
      <c r="CJ1484" s="337"/>
      <c r="CK1484" s="337"/>
      <c r="CL1484" s="337"/>
      <c r="CM1484" s="337" t="s">
        <v>73</v>
      </c>
      <c r="CN1484" s="337">
        <v>3</v>
      </c>
    </row>
    <row r="1485" spans="4:92">
      <c r="D1485" s="273" t="s">
        <v>83</v>
      </c>
      <c r="E1485" s="273" t="s">
        <v>287</v>
      </c>
      <c r="F1485" s="273" t="s">
        <v>913</v>
      </c>
      <c r="G1485" s="273" t="s">
        <v>918</v>
      </c>
      <c r="H1485" s="274">
        <v>44958</v>
      </c>
      <c r="I1485" s="273">
        <v>11406</v>
      </c>
      <c r="J1485" s="273">
        <v>818</v>
      </c>
      <c r="W1485" s="273">
        <v>144661</v>
      </c>
      <c r="X1485" s="273" t="s">
        <v>64</v>
      </c>
      <c r="Y1485" s="273" t="s">
        <v>63</v>
      </c>
      <c r="Z1485" s="273" t="s">
        <v>120</v>
      </c>
      <c r="AA1485" s="273" t="s">
        <v>120</v>
      </c>
      <c r="AB1485" s="274">
        <v>45170</v>
      </c>
      <c r="AC1485" s="273">
        <v>13684</v>
      </c>
      <c r="AD1485" s="273">
        <v>6</v>
      </c>
      <c r="AE1485" s="273">
        <v>1.8</v>
      </c>
      <c r="AF1485" s="273" t="s">
        <v>90</v>
      </c>
      <c r="AG1485" s="273" t="s">
        <v>884</v>
      </c>
      <c r="AH1485" s="273" t="s">
        <v>1179</v>
      </c>
      <c r="AI1485" s="273" t="s">
        <v>123</v>
      </c>
      <c r="AJ1485" s="273" t="s">
        <v>200</v>
      </c>
      <c r="AK1485" s="273">
        <v>240282</v>
      </c>
      <c r="BV1485" s="279" t="s">
        <v>64</v>
      </c>
      <c r="BW1485" s="280" t="s">
        <v>63</v>
      </c>
      <c r="BX1485" s="280" t="s">
        <v>65</v>
      </c>
      <c r="BY1485" s="280" t="s">
        <v>65</v>
      </c>
      <c r="BZ1485" s="280" t="s">
        <v>151</v>
      </c>
      <c r="CA1485" s="280" t="s">
        <v>152</v>
      </c>
      <c r="CB1485" s="280" t="s">
        <v>161</v>
      </c>
      <c r="CC1485" s="280" t="s">
        <v>162</v>
      </c>
      <c r="CD1485" s="281">
        <v>11</v>
      </c>
      <c r="CE1485" s="277">
        <v>44927</v>
      </c>
      <c r="CF1485" s="280">
        <v>848</v>
      </c>
      <c r="CG1485" s="280" t="s">
        <v>90</v>
      </c>
      <c r="CH1485" s="280">
        <v>848</v>
      </c>
      <c r="CI1485" s="280" t="s">
        <v>80</v>
      </c>
      <c r="CJ1485" s="280"/>
      <c r="CK1485" s="280"/>
      <c r="CL1485" s="280"/>
      <c r="CM1485" s="280" t="s">
        <v>73</v>
      </c>
      <c r="CN1485" s="280">
        <v>3</v>
      </c>
    </row>
    <row r="1486" spans="4:92">
      <c r="D1486" s="273" t="s">
        <v>83</v>
      </c>
      <c r="E1486" s="273" t="s">
        <v>287</v>
      </c>
      <c r="F1486" s="273" t="s">
        <v>913</v>
      </c>
      <c r="G1486" s="273" t="s">
        <v>918</v>
      </c>
      <c r="H1486" s="274">
        <v>44958</v>
      </c>
      <c r="I1486" s="273">
        <v>11406</v>
      </c>
      <c r="J1486" s="273">
        <v>818</v>
      </c>
      <c r="K1486" s="273">
        <v>5754</v>
      </c>
      <c r="L1486" s="273" t="s">
        <v>66</v>
      </c>
      <c r="M1486" s="273">
        <v>2587.6371060000001</v>
      </c>
      <c r="N1486" s="273" t="s">
        <v>115</v>
      </c>
      <c r="W1486" s="273">
        <v>144685</v>
      </c>
      <c r="X1486" s="273" t="s">
        <v>64</v>
      </c>
      <c r="Y1486" s="273" t="s">
        <v>63</v>
      </c>
      <c r="Z1486" s="273" t="s">
        <v>165</v>
      </c>
      <c r="AA1486" s="273" t="s">
        <v>165</v>
      </c>
      <c r="AB1486" s="274">
        <v>44986</v>
      </c>
      <c r="AC1486" s="273">
        <v>12011</v>
      </c>
      <c r="AD1486" s="273">
        <v>11</v>
      </c>
      <c r="AE1486" s="273">
        <v>0</v>
      </c>
      <c r="AF1486" s="273" t="s">
        <v>90</v>
      </c>
      <c r="AG1486" s="273" t="s">
        <v>815</v>
      </c>
      <c r="AH1486" s="273" t="s">
        <v>230</v>
      </c>
      <c r="AI1486" s="273" t="s">
        <v>123</v>
      </c>
      <c r="AJ1486" s="273" t="s">
        <v>200</v>
      </c>
      <c r="AK1486" s="273">
        <v>340192</v>
      </c>
      <c r="BV1486" s="336" t="s">
        <v>64</v>
      </c>
      <c r="BW1486" s="337" t="s">
        <v>63</v>
      </c>
      <c r="BX1486" s="337" t="s">
        <v>65</v>
      </c>
      <c r="BY1486" s="337" t="s">
        <v>65</v>
      </c>
      <c r="BZ1486" s="337" t="s">
        <v>151</v>
      </c>
      <c r="CA1486" s="337" t="s">
        <v>152</v>
      </c>
      <c r="CB1486" s="337" t="s">
        <v>153</v>
      </c>
      <c r="CC1486" s="337" t="s">
        <v>154</v>
      </c>
      <c r="CD1486" s="338">
        <v>10</v>
      </c>
      <c r="CE1486" s="335">
        <v>44927</v>
      </c>
      <c r="CF1486" s="337">
        <v>1520</v>
      </c>
      <c r="CG1486" s="337" t="s">
        <v>90</v>
      </c>
      <c r="CH1486" s="337">
        <v>1520</v>
      </c>
      <c r="CI1486" s="337" t="s">
        <v>80</v>
      </c>
      <c r="CJ1486" s="337"/>
      <c r="CK1486" s="337"/>
      <c r="CL1486" s="337"/>
      <c r="CM1486" s="337" t="s">
        <v>73</v>
      </c>
      <c r="CN1486" s="337">
        <v>3</v>
      </c>
    </row>
    <row r="1487" spans="4:92">
      <c r="D1487" s="273" t="s">
        <v>83</v>
      </c>
      <c r="E1487" s="273" t="s">
        <v>287</v>
      </c>
      <c r="F1487" s="273" t="s">
        <v>913</v>
      </c>
      <c r="G1487" s="273" t="s">
        <v>918</v>
      </c>
      <c r="H1487" s="274">
        <v>44958</v>
      </c>
      <c r="I1487" s="273">
        <v>11406</v>
      </c>
      <c r="J1487" s="273">
        <v>818</v>
      </c>
      <c r="K1487" s="273">
        <v>0</v>
      </c>
      <c r="L1487" s="273" t="s">
        <v>66</v>
      </c>
      <c r="N1487" s="273" t="s">
        <v>107</v>
      </c>
      <c r="W1487" s="273">
        <v>144686</v>
      </c>
      <c r="X1487" s="273" t="s">
        <v>64</v>
      </c>
      <c r="Y1487" s="273" t="s">
        <v>63</v>
      </c>
      <c r="Z1487" s="273" t="s">
        <v>165</v>
      </c>
      <c r="AA1487" s="273" t="s">
        <v>165</v>
      </c>
      <c r="AB1487" s="274">
        <v>44986</v>
      </c>
      <c r="AC1487" s="273">
        <v>12011</v>
      </c>
      <c r="AD1487" s="273">
        <v>11</v>
      </c>
      <c r="AE1487" s="273">
        <v>1.1499999999999999</v>
      </c>
      <c r="AF1487" s="273" t="s">
        <v>90</v>
      </c>
      <c r="AG1487" s="273" t="s">
        <v>819</v>
      </c>
      <c r="AH1487" s="273" t="s">
        <v>1235</v>
      </c>
      <c r="AI1487" s="273" t="s">
        <v>199</v>
      </c>
      <c r="AJ1487" s="273" t="s">
        <v>200</v>
      </c>
      <c r="AK1487" s="273">
        <v>340198</v>
      </c>
      <c r="BV1487" s="279" t="s">
        <v>64</v>
      </c>
      <c r="BW1487" s="280" t="s">
        <v>63</v>
      </c>
      <c r="BX1487" s="280" t="s">
        <v>65</v>
      </c>
      <c r="BY1487" s="280" t="s">
        <v>65</v>
      </c>
      <c r="BZ1487" s="280" t="s">
        <v>138</v>
      </c>
      <c r="CA1487" s="280" t="s">
        <v>139</v>
      </c>
      <c r="CB1487" s="280" t="s">
        <v>140</v>
      </c>
      <c r="CC1487" s="280" t="s">
        <v>141</v>
      </c>
      <c r="CD1487" s="281">
        <v>9</v>
      </c>
      <c r="CE1487" s="277">
        <v>44927</v>
      </c>
      <c r="CF1487" s="280">
        <v>0</v>
      </c>
      <c r="CG1487" s="280" t="s">
        <v>90</v>
      </c>
      <c r="CH1487" s="280">
        <v>0</v>
      </c>
      <c r="CI1487" s="280" t="s">
        <v>80</v>
      </c>
      <c r="CJ1487" s="280"/>
      <c r="CK1487" s="280"/>
      <c r="CL1487" s="280"/>
      <c r="CM1487" s="280" t="s">
        <v>73</v>
      </c>
      <c r="CN1487" s="280">
        <v>3</v>
      </c>
    </row>
    <row r="1488" spans="4:92">
      <c r="D1488" s="273" t="s">
        <v>83</v>
      </c>
      <c r="E1488" s="273" t="s">
        <v>287</v>
      </c>
      <c r="F1488" s="273" t="s">
        <v>913</v>
      </c>
      <c r="G1488" s="273" t="s">
        <v>918</v>
      </c>
      <c r="H1488" s="274">
        <v>44986</v>
      </c>
      <c r="I1488" s="273">
        <v>11568</v>
      </c>
      <c r="J1488" s="273">
        <v>818</v>
      </c>
      <c r="W1488" s="273">
        <v>149359</v>
      </c>
      <c r="X1488" s="273" t="s">
        <v>64</v>
      </c>
      <c r="Y1488" s="273" t="s">
        <v>63</v>
      </c>
      <c r="Z1488" s="273" t="s">
        <v>165</v>
      </c>
      <c r="AA1488" s="273" t="s">
        <v>165</v>
      </c>
      <c r="AB1488" s="274">
        <v>44986</v>
      </c>
      <c r="AC1488" s="273">
        <v>12011</v>
      </c>
      <c r="AD1488" s="273">
        <v>11</v>
      </c>
      <c r="AE1488" s="273">
        <v>0</v>
      </c>
      <c r="AF1488" s="273" t="s">
        <v>90</v>
      </c>
      <c r="AG1488" s="273" t="s">
        <v>819</v>
      </c>
      <c r="AH1488" s="273" t="s">
        <v>1236</v>
      </c>
      <c r="AI1488" s="273" t="s">
        <v>123</v>
      </c>
      <c r="AJ1488" s="273" t="s">
        <v>200</v>
      </c>
      <c r="AK1488" s="273">
        <v>340204</v>
      </c>
      <c r="BV1488" s="336" t="s">
        <v>83</v>
      </c>
      <c r="BW1488" s="337" t="s">
        <v>63</v>
      </c>
      <c r="BX1488" s="337" t="s">
        <v>172</v>
      </c>
      <c r="BY1488" s="337" t="s">
        <v>211</v>
      </c>
      <c r="BZ1488" s="337" t="s">
        <v>86</v>
      </c>
      <c r="CA1488" s="337" t="s">
        <v>87</v>
      </c>
      <c r="CB1488" s="337" t="s">
        <v>217</v>
      </c>
      <c r="CC1488" s="337" t="s">
        <v>218</v>
      </c>
      <c r="CD1488" s="338">
        <v>2</v>
      </c>
      <c r="CE1488" s="335">
        <v>45261</v>
      </c>
      <c r="CF1488" s="337"/>
      <c r="CG1488" s="337" t="s">
        <v>181</v>
      </c>
      <c r="CH1488" s="337"/>
      <c r="CI1488" s="337" t="s">
        <v>181</v>
      </c>
      <c r="CJ1488" s="337" t="s">
        <v>1201</v>
      </c>
      <c r="CK1488" s="337"/>
      <c r="CL1488" s="337"/>
      <c r="CM1488" s="337" t="s">
        <v>73</v>
      </c>
      <c r="CN1488" s="337">
        <v>3</v>
      </c>
    </row>
    <row r="1489" spans="4:92">
      <c r="D1489" s="273" t="s">
        <v>83</v>
      </c>
      <c r="E1489" s="273" t="s">
        <v>287</v>
      </c>
      <c r="F1489" s="273" t="s">
        <v>913</v>
      </c>
      <c r="G1489" s="273" t="s">
        <v>922</v>
      </c>
      <c r="H1489" s="274">
        <v>45078</v>
      </c>
      <c r="I1489" s="273">
        <v>12620</v>
      </c>
      <c r="J1489" s="273">
        <v>820</v>
      </c>
      <c r="W1489" s="273">
        <v>238927</v>
      </c>
      <c r="X1489" s="273" t="s">
        <v>64</v>
      </c>
      <c r="Y1489" s="273" t="s">
        <v>63</v>
      </c>
      <c r="Z1489" s="273" t="s">
        <v>165</v>
      </c>
      <c r="AA1489" s="273" t="s">
        <v>165</v>
      </c>
      <c r="AB1489" s="274">
        <v>44986</v>
      </c>
      <c r="AC1489" s="273">
        <v>12011</v>
      </c>
      <c r="AD1489" s="273">
        <v>11</v>
      </c>
      <c r="AE1489" s="273">
        <v>7.9550000000000001</v>
      </c>
      <c r="AF1489" s="273" t="s">
        <v>90</v>
      </c>
      <c r="AG1489" s="273" t="s">
        <v>1198</v>
      </c>
      <c r="AH1489" s="273" t="s">
        <v>1194</v>
      </c>
      <c r="AI1489" s="273" t="s">
        <v>123</v>
      </c>
      <c r="AJ1489" s="273" t="s">
        <v>200</v>
      </c>
      <c r="AK1489" s="273">
        <v>340210</v>
      </c>
      <c r="BV1489" s="279" t="s">
        <v>83</v>
      </c>
      <c r="BW1489" s="280" t="s">
        <v>63</v>
      </c>
      <c r="BX1489" s="280" t="s">
        <v>172</v>
      </c>
      <c r="BY1489" s="280" t="s">
        <v>211</v>
      </c>
      <c r="BZ1489" s="280" t="s">
        <v>204</v>
      </c>
      <c r="CA1489" s="280" t="s">
        <v>205</v>
      </c>
      <c r="CB1489" s="280" t="s">
        <v>206</v>
      </c>
      <c r="CC1489" s="280" t="s">
        <v>207</v>
      </c>
      <c r="CD1489" s="281">
        <v>0</v>
      </c>
      <c r="CE1489" s="277">
        <v>45261</v>
      </c>
      <c r="CF1489" s="280"/>
      <c r="CG1489" s="280" t="s">
        <v>181</v>
      </c>
      <c r="CH1489" s="280"/>
      <c r="CI1489" s="280" t="s">
        <v>208</v>
      </c>
      <c r="CJ1489" s="280" t="s">
        <v>209</v>
      </c>
      <c r="CK1489" s="280"/>
      <c r="CL1489" s="280"/>
      <c r="CM1489" s="280" t="s">
        <v>73</v>
      </c>
      <c r="CN1489" s="280">
        <v>3</v>
      </c>
    </row>
    <row r="1490" spans="4:92">
      <c r="D1490" s="273" t="s">
        <v>83</v>
      </c>
      <c r="E1490" s="273" t="s">
        <v>287</v>
      </c>
      <c r="F1490" s="273" t="s">
        <v>913</v>
      </c>
      <c r="G1490" s="273" t="s">
        <v>922</v>
      </c>
      <c r="H1490" s="274">
        <v>45078</v>
      </c>
      <c r="I1490" s="273">
        <v>12620</v>
      </c>
      <c r="J1490" s="273">
        <v>820</v>
      </c>
      <c r="K1490" s="273">
        <v>42</v>
      </c>
      <c r="L1490" s="273" t="s">
        <v>66</v>
      </c>
      <c r="M1490" s="273">
        <v>19.380535500000001</v>
      </c>
      <c r="N1490" s="273" t="s">
        <v>115</v>
      </c>
      <c r="W1490" s="273">
        <v>238951</v>
      </c>
      <c r="X1490" s="273" t="s">
        <v>64</v>
      </c>
      <c r="Y1490" s="273" t="s">
        <v>63</v>
      </c>
      <c r="Z1490" s="273" t="s">
        <v>165</v>
      </c>
      <c r="AA1490" s="273" t="s">
        <v>165</v>
      </c>
      <c r="AB1490" s="274">
        <v>44986</v>
      </c>
      <c r="AC1490" s="273">
        <v>12011</v>
      </c>
      <c r="AD1490" s="273">
        <v>11</v>
      </c>
      <c r="AE1490" s="273">
        <v>7.41</v>
      </c>
      <c r="AF1490" s="273" t="s">
        <v>90</v>
      </c>
      <c r="AG1490" s="273" t="s">
        <v>1198</v>
      </c>
      <c r="AH1490" s="273" t="s">
        <v>1237</v>
      </c>
      <c r="AI1490" s="273" t="s">
        <v>123</v>
      </c>
      <c r="AJ1490" s="273" t="s">
        <v>200</v>
      </c>
      <c r="AK1490" s="273">
        <v>340216</v>
      </c>
      <c r="BV1490" s="336" t="s">
        <v>83</v>
      </c>
      <c r="BW1490" s="337" t="s">
        <v>63</v>
      </c>
      <c r="BX1490" s="337" t="s">
        <v>172</v>
      </c>
      <c r="BY1490" s="337" t="s">
        <v>211</v>
      </c>
      <c r="BZ1490" s="337" t="s">
        <v>86</v>
      </c>
      <c r="CA1490" s="337" t="s">
        <v>87</v>
      </c>
      <c r="CB1490" s="337" t="s">
        <v>225</v>
      </c>
      <c r="CC1490" s="337" t="s">
        <v>226</v>
      </c>
      <c r="CD1490" s="338">
        <v>5</v>
      </c>
      <c r="CE1490" s="335">
        <v>45261</v>
      </c>
      <c r="CF1490" s="337">
        <v>0</v>
      </c>
      <c r="CG1490" s="337" t="s">
        <v>90</v>
      </c>
      <c r="CH1490" s="337">
        <v>0</v>
      </c>
      <c r="CI1490" s="337" t="s">
        <v>80</v>
      </c>
      <c r="CJ1490" s="337"/>
      <c r="CK1490" s="337"/>
      <c r="CL1490" s="337"/>
      <c r="CM1490" s="337" t="s">
        <v>73</v>
      </c>
      <c r="CN1490" s="337">
        <v>3</v>
      </c>
    </row>
    <row r="1491" spans="4:92">
      <c r="D1491" s="273" t="s">
        <v>83</v>
      </c>
      <c r="E1491" s="273" t="s">
        <v>287</v>
      </c>
      <c r="F1491" s="273" t="s">
        <v>913</v>
      </c>
      <c r="G1491" s="273" t="s">
        <v>922</v>
      </c>
      <c r="H1491" s="274">
        <v>45078</v>
      </c>
      <c r="I1491" s="273">
        <v>12620</v>
      </c>
      <c r="J1491" s="273">
        <v>820</v>
      </c>
      <c r="K1491" s="273">
        <v>0</v>
      </c>
      <c r="L1491" s="273" t="s">
        <v>66</v>
      </c>
      <c r="N1491" s="273" t="s">
        <v>107</v>
      </c>
      <c r="W1491" s="273">
        <v>238952</v>
      </c>
      <c r="X1491" s="273" t="s">
        <v>64</v>
      </c>
      <c r="Y1491" s="273" t="s">
        <v>63</v>
      </c>
      <c r="Z1491" s="273" t="s">
        <v>165</v>
      </c>
      <c r="AA1491" s="273" t="s">
        <v>165</v>
      </c>
      <c r="AB1491" s="274">
        <v>44986</v>
      </c>
      <c r="AC1491" s="273">
        <v>12011</v>
      </c>
      <c r="AD1491" s="273">
        <v>11</v>
      </c>
      <c r="AE1491" s="273">
        <v>0</v>
      </c>
      <c r="AF1491" s="273" t="s">
        <v>90</v>
      </c>
      <c r="AG1491" s="273" t="s">
        <v>1198</v>
      </c>
      <c r="AH1491" s="273" t="s">
        <v>1045</v>
      </c>
      <c r="AI1491" s="273" t="s">
        <v>123</v>
      </c>
      <c r="AJ1491" s="273" t="s">
        <v>200</v>
      </c>
      <c r="AK1491" s="273">
        <v>340222</v>
      </c>
      <c r="BV1491" s="279" t="s">
        <v>83</v>
      </c>
      <c r="BW1491" s="280" t="s">
        <v>63</v>
      </c>
      <c r="BX1491" s="280" t="s">
        <v>172</v>
      </c>
      <c r="BY1491" s="280" t="s">
        <v>211</v>
      </c>
      <c r="BZ1491" s="280" t="s">
        <v>86</v>
      </c>
      <c r="CA1491" s="280" t="s">
        <v>87</v>
      </c>
      <c r="CB1491" s="280" t="s">
        <v>233</v>
      </c>
      <c r="CC1491" s="280" t="s">
        <v>234</v>
      </c>
      <c r="CD1491" s="281">
        <v>1</v>
      </c>
      <c r="CE1491" s="277">
        <v>45261</v>
      </c>
      <c r="CF1491" s="280"/>
      <c r="CG1491" s="280" t="s">
        <v>181</v>
      </c>
      <c r="CH1491" s="280"/>
      <c r="CI1491" s="280" t="s">
        <v>181</v>
      </c>
      <c r="CJ1491" s="280" t="s">
        <v>1465</v>
      </c>
      <c r="CK1491" s="280"/>
      <c r="CL1491" s="280"/>
      <c r="CM1491" s="280" t="s">
        <v>73</v>
      </c>
      <c r="CN1491" s="280">
        <v>3</v>
      </c>
    </row>
    <row r="1492" spans="4:92">
      <c r="D1492" s="273" t="s">
        <v>83</v>
      </c>
      <c r="E1492" s="273" t="s">
        <v>287</v>
      </c>
      <c r="F1492" s="273" t="s">
        <v>913</v>
      </c>
      <c r="G1492" s="273" t="s">
        <v>922</v>
      </c>
      <c r="H1492" s="274">
        <v>45108</v>
      </c>
      <c r="I1492" s="273">
        <v>12889</v>
      </c>
      <c r="J1492" s="273">
        <v>820</v>
      </c>
      <c r="W1492" s="273">
        <v>238956</v>
      </c>
      <c r="X1492" s="273" t="s">
        <v>64</v>
      </c>
      <c r="Y1492" s="273" t="s">
        <v>63</v>
      </c>
      <c r="Z1492" s="273" t="s">
        <v>165</v>
      </c>
      <c r="AA1492" s="273" t="s">
        <v>165</v>
      </c>
      <c r="AB1492" s="274">
        <v>44986</v>
      </c>
      <c r="AC1492" s="273">
        <v>12011</v>
      </c>
      <c r="AD1492" s="273">
        <v>11</v>
      </c>
      <c r="AE1492" s="273">
        <v>0</v>
      </c>
      <c r="AF1492" s="273" t="s">
        <v>90</v>
      </c>
      <c r="AG1492" s="273" t="s">
        <v>1198</v>
      </c>
      <c r="AH1492" s="273" t="s">
        <v>1200</v>
      </c>
      <c r="AI1492" s="273" t="s">
        <v>123</v>
      </c>
      <c r="AJ1492" s="273" t="s">
        <v>200</v>
      </c>
      <c r="AK1492" s="273">
        <v>340228</v>
      </c>
      <c r="BV1492" s="336" t="s">
        <v>64</v>
      </c>
      <c r="BW1492" s="337" t="s">
        <v>63</v>
      </c>
      <c r="BX1492" s="337" t="s">
        <v>221</v>
      </c>
      <c r="BY1492" s="337" t="s">
        <v>221</v>
      </c>
      <c r="BZ1492" s="337" t="s">
        <v>86</v>
      </c>
      <c r="CA1492" s="337" t="s">
        <v>87</v>
      </c>
      <c r="CB1492" s="337" t="s">
        <v>233</v>
      </c>
      <c r="CC1492" s="337" t="s">
        <v>234</v>
      </c>
      <c r="CD1492" s="338">
        <v>1</v>
      </c>
      <c r="CE1492" s="335">
        <v>44927</v>
      </c>
      <c r="CF1492" s="337"/>
      <c r="CG1492" s="337" t="s">
        <v>181</v>
      </c>
      <c r="CH1492" s="337"/>
      <c r="CI1492" s="337" t="s">
        <v>181</v>
      </c>
      <c r="CJ1492" s="337" t="s">
        <v>1007</v>
      </c>
      <c r="CK1492" s="337"/>
      <c r="CL1492" s="337"/>
      <c r="CM1492" s="337" t="s">
        <v>73</v>
      </c>
      <c r="CN1492" s="337">
        <v>3</v>
      </c>
    </row>
    <row r="1493" spans="4:92">
      <c r="D1493" s="273" t="s">
        <v>83</v>
      </c>
      <c r="E1493" s="273" t="s">
        <v>287</v>
      </c>
      <c r="F1493" s="273" t="s">
        <v>913</v>
      </c>
      <c r="G1493" s="273" t="s">
        <v>922</v>
      </c>
      <c r="H1493" s="274">
        <v>45108</v>
      </c>
      <c r="I1493" s="273">
        <v>12889</v>
      </c>
      <c r="J1493" s="273">
        <v>820</v>
      </c>
      <c r="K1493" s="273">
        <v>36</v>
      </c>
      <c r="L1493" s="273" t="s">
        <v>66</v>
      </c>
      <c r="M1493" s="273">
        <v>18.826501499999999</v>
      </c>
      <c r="N1493" s="273" t="s">
        <v>115</v>
      </c>
      <c r="W1493" s="273">
        <v>238980</v>
      </c>
      <c r="X1493" s="273" t="s">
        <v>64</v>
      </c>
      <c r="Y1493" s="273" t="s">
        <v>63</v>
      </c>
      <c r="Z1493" s="273" t="s">
        <v>165</v>
      </c>
      <c r="AA1493" s="273" t="s">
        <v>165</v>
      </c>
      <c r="AB1493" s="274">
        <v>44986</v>
      </c>
      <c r="AC1493" s="273">
        <v>12011</v>
      </c>
      <c r="AD1493" s="273">
        <v>11</v>
      </c>
      <c r="AE1493" s="273">
        <v>0</v>
      </c>
      <c r="AF1493" s="273" t="s">
        <v>90</v>
      </c>
      <c r="AG1493" s="273" t="s">
        <v>1198</v>
      </c>
      <c r="AH1493" s="273" t="s">
        <v>1049</v>
      </c>
      <c r="AI1493" s="273" t="s">
        <v>123</v>
      </c>
      <c r="AJ1493" s="273" t="s">
        <v>200</v>
      </c>
      <c r="AK1493" s="273">
        <v>340234</v>
      </c>
      <c r="BV1493" s="279" t="s">
        <v>64</v>
      </c>
      <c r="BW1493" s="280" t="s">
        <v>63</v>
      </c>
      <c r="BX1493" s="280" t="s">
        <v>221</v>
      </c>
      <c r="BY1493" s="280" t="s">
        <v>221</v>
      </c>
      <c r="BZ1493" s="280" t="s">
        <v>86</v>
      </c>
      <c r="CA1493" s="280" t="s">
        <v>87</v>
      </c>
      <c r="CB1493" s="280" t="s">
        <v>225</v>
      </c>
      <c r="CC1493" s="280" t="s">
        <v>226</v>
      </c>
      <c r="CD1493" s="281">
        <v>5</v>
      </c>
      <c r="CE1493" s="277">
        <v>44927</v>
      </c>
      <c r="CF1493" s="280">
        <v>2215</v>
      </c>
      <c r="CG1493" s="280" t="s">
        <v>80</v>
      </c>
      <c r="CH1493" s="280">
        <v>2215</v>
      </c>
      <c r="CI1493" s="280" t="s">
        <v>80</v>
      </c>
      <c r="CJ1493" s="280"/>
      <c r="CK1493" s="280"/>
      <c r="CL1493" s="280" t="s">
        <v>1454</v>
      </c>
      <c r="CM1493" s="280" t="s">
        <v>73</v>
      </c>
      <c r="CN1493" s="280">
        <v>3</v>
      </c>
    </row>
    <row r="1494" spans="4:92">
      <c r="D1494" s="273" t="s">
        <v>83</v>
      </c>
      <c r="E1494" s="273" t="s">
        <v>287</v>
      </c>
      <c r="F1494" s="273" t="s">
        <v>926</v>
      </c>
      <c r="G1494" s="273" t="s">
        <v>928</v>
      </c>
      <c r="H1494" s="274">
        <v>44958</v>
      </c>
      <c r="I1494" s="273">
        <v>11409</v>
      </c>
      <c r="J1494" s="273">
        <v>822</v>
      </c>
      <c r="K1494" s="273">
        <v>732</v>
      </c>
      <c r="L1494" s="273" t="s">
        <v>66</v>
      </c>
      <c r="M1494" s="273">
        <v>179.49375000000001</v>
      </c>
      <c r="N1494" s="273" t="s">
        <v>115</v>
      </c>
      <c r="W1494" s="273">
        <v>144772</v>
      </c>
      <c r="X1494" s="273" t="s">
        <v>64</v>
      </c>
      <c r="Y1494" s="273" t="s">
        <v>63</v>
      </c>
      <c r="Z1494" s="273" t="s">
        <v>165</v>
      </c>
      <c r="AA1494" s="273" t="s">
        <v>165</v>
      </c>
      <c r="AB1494" s="274">
        <v>44986</v>
      </c>
      <c r="AC1494" s="273">
        <v>12011</v>
      </c>
      <c r="AD1494" s="273">
        <v>11</v>
      </c>
      <c r="AE1494" s="273">
        <v>0</v>
      </c>
      <c r="AF1494" s="273" t="s">
        <v>90</v>
      </c>
      <c r="AG1494" s="273" t="s">
        <v>1198</v>
      </c>
      <c r="AH1494" s="273" t="s">
        <v>1051</v>
      </c>
      <c r="AI1494" s="273" t="s">
        <v>123</v>
      </c>
      <c r="AJ1494" s="273" t="s">
        <v>200</v>
      </c>
      <c r="AK1494" s="273">
        <v>340240</v>
      </c>
      <c r="BV1494" s="336" t="s">
        <v>64</v>
      </c>
      <c r="BW1494" s="337" t="s">
        <v>63</v>
      </c>
      <c r="BX1494" s="337" t="s">
        <v>221</v>
      </c>
      <c r="BY1494" s="337" t="s">
        <v>221</v>
      </c>
      <c r="BZ1494" s="337" t="s">
        <v>204</v>
      </c>
      <c r="CA1494" s="337" t="s">
        <v>205</v>
      </c>
      <c r="CB1494" s="337" t="s">
        <v>206</v>
      </c>
      <c r="CC1494" s="337" t="s">
        <v>207</v>
      </c>
      <c r="CD1494" s="338">
        <v>0</v>
      </c>
      <c r="CE1494" s="335">
        <v>44927</v>
      </c>
      <c r="CF1494" s="337"/>
      <c r="CG1494" s="337" t="s">
        <v>181</v>
      </c>
      <c r="CH1494" s="337"/>
      <c r="CI1494" s="337" t="s">
        <v>208</v>
      </c>
      <c r="CJ1494" s="337" t="s">
        <v>209</v>
      </c>
      <c r="CK1494" s="337"/>
      <c r="CL1494" s="337"/>
      <c r="CM1494" s="337" t="s">
        <v>73</v>
      </c>
      <c r="CN1494" s="337">
        <v>3</v>
      </c>
    </row>
    <row r="1495" spans="4:92">
      <c r="D1495" s="273" t="s">
        <v>83</v>
      </c>
      <c r="E1495" s="273" t="s">
        <v>287</v>
      </c>
      <c r="F1495" s="273" t="s">
        <v>926</v>
      </c>
      <c r="G1495" s="273" t="s">
        <v>928</v>
      </c>
      <c r="H1495" s="274">
        <v>44958</v>
      </c>
      <c r="I1495" s="273">
        <v>11409</v>
      </c>
      <c r="J1495" s="273">
        <v>822</v>
      </c>
      <c r="K1495" s="273">
        <v>0</v>
      </c>
      <c r="L1495" s="273" t="s">
        <v>66</v>
      </c>
      <c r="N1495" s="273" t="s">
        <v>107</v>
      </c>
      <c r="W1495" s="273">
        <v>144773</v>
      </c>
      <c r="X1495" s="273" t="s">
        <v>64</v>
      </c>
      <c r="Y1495" s="273" t="s">
        <v>63</v>
      </c>
      <c r="Z1495" s="273" t="s">
        <v>165</v>
      </c>
      <c r="AA1495" s="273" t="s">
        <v>165</v>
      </c>
      <c r="AB1495" s="274">
        <v>44986</v>
      </c>
      <c r="AC1495" s="273">
        <v>12011</v>
      </c>
      <c r="AD1495" s="273">
        <v>11</v>
      </c>
      <c r="AE1495" s="273">
        <v>0</v>
      </c>
      <c r="AF1495" s="273" t="s">
        <v>90</v>
      </c>
      <c r="AG1495" s="273" t="s">
        <v>1198</v>
      </c>
      <c r="AH1495" s="273" t="s">
        <v>1053</v>
      </c>
      <c r="AI1495" s="273" t="s">
        <v>123</v>
      </c>
      <c r="AJ1495" s="273" t="s">
        <v>200</v>
      </c>
      <c r="AK1495" s="273">
        <v>340246</v>
      </c>
      <c r="BV1495" s="279" t="s">
        <v>64</v>
      </c>
      <c r="BW1495" s="280" t="s">
        <v>63</v>
      </c>
      <c r="BX1495" s="280" t="s">
        <v>221</v>
      </c>
      <c r="BY1495" s="280" t="s">
        <v>221</v>
      </c>
      <c r="BZ1495" s="280" t="s">
        <v>86</v>
      </c>
      <c r="CA1495" s="280" t="s">
        <v>87</v>
      </c>
      <c r="CB1495" s="280" t="s">
        <v>217</v>
      </c>
      <c r="CC1495" s="280" t="s">
        <v>218</v>
      </c>
      <c r="CD1495" s="281">
        <v>2</v>
      </c>
      <c r="CE1495" s="277">
        <v>44927</v>
      </c>
      <c r="CF1495" s="280"/>
      <c r="CG1495" s="280" t="s">
        <v>181</v>
      </c>
      <c r="CH1495" s="280"/>
      <c r="CI1495" s="280" t="s">
        <v>181</v>
      </c>
      <c r="CJ1495" s="280" t="s">
        <v>783</v>
      </c>
      <c r="CK1495" s="280"/>
      <c r="CL1495" s="280"/>
      <c r="CM1495" s="280" t="s">
        <v>73</v>
      </c>
      <c r="CN1495" s="280">
        <v>3</v>
      </c>
    </row>
    <row r="1496" spans="4:92">
      <c r="D1496" s="273" t="s">
        <v>83</v>
      </c>
      <c r="E1496" s="273" t="s">
        <v>287</v>
      </c>
      <c r="F1496" s="273" t="s">
        <v>926</v>
      </c>
      <c r="G1496" s="273" t="s">
        <v>928</v>
      </c>
      <c r="H1496" s="274">
        <v>44986</v>
      </c>
      <c r="I1496" s="273">
        <v>11571</v>
      </c>
      <c r="J1496" s="273">
        <v>822</v>
      </c>
      <c r="W1496" s="273">
        <v>149446</v>
      </c>
      <c r="X1496" s="273" t="s">
        <v>64</v>
      </c>
      <c r="Y1496" s="273" t="s">
        <v>63</v>
      </c>
      <c r="Z1496" s="273" t="s">
        <v>165</v>
      </c>
      <c r="AA1496" s="273" t="s">
        <v>165</v>
      </c>
      <c r="AB1496" s="274">
        <v>44986</v>
      </c>
      <c r="AC1496" s="273">
        <v>12011</v>
      </c>
      <c r="AD1496" s="273">
        <v>11</v>
      </c>
      <c r="AE1496" s="273">
        <v>0</v>
      </c>
      <c r="AF1496" s="273" t="s">
        <v>90</v>
      </c>
      <c r="AG1496" s="273" t="s">
        <v>1198</v>
      </c>
      <c r="AH1496" s="273" t="s">
        <v>1208</v>
      </c>
      <c r="AI1496" s="273" t="s">
        <v>123</v>
      </c>
      <c r="AJ1496" s="273" t="s">
        <v>200</v>
      </c>
      <c r="AK1496" s="273">
        <v>340252</v>
      </c>
      <c r="BV1496" s="336" t="s">
        <v>64</v>
      </c>
      <c r="BW1496" s="337" t="s">
        <v>63</v>
      </c>
      <c r="BX1496" s="337" t="s">
        <v>221</v>
      </c>
      <c r="BY1496" s="337" t="s">
        <v>221</v>
      </c>
      <c r="BZ1496" s="337" t="s">
        <v>138</v>
      </c>
      <c r="CA1496" s="337" t="s">
        <v>139</v>
      </c>
      <c r="CB1496" s="337" t="s">
        <v>190</v>
      </c>
      <c r="CC1496" s="337" t="s">
        <v>191</v>
      </c>
      <c r="CD1496" s="338">
        <v>8</v>
      </c>
      <c r="CE1496" s="335">
        <v>44927</v>
      </c>
      <c r="CF1496" s="337">
        <v>163</v>
      </c>
      <c r="CG1496" s="337" t="s">
        <v>80</v>
      </c>
      <c r="CH1496" s="337">
        <v>163</v>
      </c>
      <c r="CI1496" s="337" t="s">
        <v>80</v>
      </c>
      <c r="CJ1496" s="337"/>
      <c r="CK1496" s="337"/>
      <c r="CL1496" s="337" t="s">
        <v>1704</v>
      </c>
      <c r="CM1496" s="337" t="s">
        <v>73</v>
      </c>
      <c r="CN1496" s="337">
        <v>3</v>
      </c>
    </row>
    <row r="1497" spans="4:92">
      <c r="D1497" s="273" t="s">
        <v>83</v>
      </c>
      <c r="E1497" s="273" t="s">
        <v>287</v>
      </c>
      <c r="F1497" s="273" t="s">
        <v>926</v>
      </c>
      <c r="G1497" s="273" t="s">
        <v>928</v>
      </c>
      <c r="H1497" s="274">
        <v>44986</v>
      </c>
      <c r="I1497" s="273">
        <v>11571</v>
      </c>
      <c r="J1497" s="273">
        <v>822</v>
      </c>
      <c r="K1497" s="273">
        <v>853</v>
      </c>
      <c r="L1497" s="273" t="s">
        <v>66</v>
      </c>
      <c r="M1497" s="273">
        <v>204.67074</v>
      </c>
      <c r="N1497" s="273" t="s">
        <v>115</v>
      </c>
      <c r="W1497" s="273">
        <v>149470</v>
      </c>
      <c r="X1497" s="273" t="s">
        <v>64</v>
      </c>
      <c r="Y1497" s="273" t="s">
        <v>63</v>
      </c>
      <c r="Z1497" s="273" t="s">
        <v>165</v>
      </c>
      <c r="AA1497" s="273" t="s">
        <v>165</v>
      </c>
      <c r="AB1497" s="274">
        <v>44986</v>
      </c>
      <c r="AC1497" s="273">
        <v>12011</v>
      </c>
      <c r="AD1497" s="273">
        <v>11</v>
      </c>
      <c r="AE1497" s="273">
        <v>0</v>
      </c>
      <c r="AF1497" s="273" t="s">
        <v>90</v>
      </c>
      <c r="AG1497" s="273" t="s">
        <v>1198</v>
      </c>
      <c r="AH1497" s="273" t="s">
        <v>1209</v>
      </c>
      <c r="AI1497" s="273" t="s">
        <v>123</v>
      </c>
      <c r="AJ1497" s="273" t="s">
        <v>200</v>
      </c>
      <c r="AK1497" s="273">
        <v>340258</v>
      </c>
      <c r="BV1497" s="279" t="s">
        <v>64</v>
      </c>
      <c r="BW1497" s="280" t="s">
        <v>63</v>
      </c>
      <c r="BX1497" s="280" t="s">
        <v>221</v>
      </c>
      <c r="BY1497" s="280" t="s">
        <v>221</v>
      </c>
      <c r="BZ1497" s="280" t="s">
        <v>86</v>
      </c>
      <c r="CA1497" s="280" t="s">
        <v>87</v>
      </c>
      <c r="CB1497" s="280" t="s">
        <v>179</v>
      </c>
      <c r="CC1497" s="280" t="s">
        <v>180</v>
      </c>
      <c r="CD1497" s="281">
        <v>1</v>
      </c>
      <c r="CE1497" s="277">
        <v>44927</v>
      </c>
      <c r="CF1497" s="280"/>
      <c r="CG1497" s="280" t="s">
        <v>181</v>
      </c>
      <c r="CH1497" s="280"/>
      <c r="CI1497" s="280" t="s">
        <v>181</v>
      </c>
      <c r="CJ1497" s="280" t="s">
        <v>1705</v>
      </c>
      <c r="CK1497" s="280"/>
      <c r="CL1497" s="280"/>
      <c r="CM1497" s="280" t="s">
        <v>73</v>
      </c>
      <c r="CN1497" s="280">
        <v>3</v>
      </c>
    </row>
    <row r="1498" spans="4:92">
      <c r="D1498" s="273" t="s">
        <v>83</v>
      </c>
      <c r="E1498" s="273" t="s">
        <v>287</v>
      </c>
      <c r="F1498" s="273" t="s">
        <v>926</v>
      </c>
      <c r="G1498" s="273" t="s">
        <v>928</v>
      </c>
      <c r="H1498" s="274">
        <v>44986</v>
      </c>
      <c r="I1498" s="273">
        <v>11571</v>
      </c>
      <c r="J1498" s="273">
        <v>822</v>
      </c>
      <c r="K1498" s="273">
        <v>0</v>
      </c>
      <c r="L1498" s="273" t="s">
        <v>66</v>
      </c>
      <c r="N1498" s="273" t="s">
        <v>107</v>
      </c>
      <c r="W1498" s="273">
        <v>149471</v>
      </c>
      <c r="X1498" s="273" t="s">
        <v>64</v>
      </c>
      <c r="Y1498" s="273" t="s">
        <v>63</v>
      </c>
      <c r="Z1498" s="273" t="s">
        <v>165</v>
      </c>
      <c r="AA1498" s="273" t="s">
        <v>165</v>
      </c>
      <c r="AB1498" s="274">
        <v>44986</v>
      </c>
      <c r="AC1498" s="273">
        <v>12011</v>
      </c>
      <c r="AD1498" s="273">
        <v>11</v>
      </c>
      <c r="AE1498" s="273">
        <v>0</v>
      </c>
      <c r="AF1498" s="273" t="s">
        <v>90</v>
      </c>
      <c r="AG1498" s="273" t="s">
        <v>1198</v>
      </c>
      <c r="AH1498" s="273" t="s">
        <v>1210</v>
      </c>
      <c r="AI1498" s="273" t="s">
        <v>123</v>
      </c>
      <c r="AJ1498" s="273" t="s">
        <v>200</v>
      </c>
      <c r="AK1498" s="273">
        <v>340264</v>
      </c>
      <c r="BV1498" s="336" t="s">
        <v>64</v>
      </c>
      <c r="BW1498" s="337" t="s">
        <v>63</v>
      </c>
      <c r="BX1498" s="337" t="s">
        <v>65</v>
      </c>
      <c r="BY1498" s="337" t="s">
        <v>65</v>
      </c>
      <c r="BZ1498" s="337" t="s">
        <v>86</v>
      </c>
      <c r="CA1498" s="337" t="s">
        <v>87</v>
      </c>
      <c r="CB1498" s="337" t="s">
        <v>233</v>
      </c>
      <c r="CC1498" s="337" t="s">
        <v>234</v>
      </c>
      <c r="CD1498" s="338">
        <v>1</v>
      </c>
      <c r="CE1498" s="335">
        <v>45017</v>
      </c>
      <c r="CF1498" s="337"/>
      <c r="CG1498" s="337" t="s">
        <v>181</v>
      </c>
      <c r="CH1498" s="337"/>
      <c r="CI1498" s="337" t="s">
        <v>181</v>
      </c>
      <c r="CJ1498" s="337" t="s">
        <v>1086</v>
      </c>
      <c r="CK1498" s="337"/>
      <c r="CL1498" s="337"/>
      <c r="CM1498" s="337" t="s">
        <v>73</v>
      </c>
      <c r="CN1498" s="337">
        <v>3</v>
      </c>
    </row>
    <row r="1499" spans="4:92">
      <c r="D1499" s="273" t="s">
        <v>83</v>
      </c>
      <c r="E1499" s="273" t="s">
        <v>287</v>
      </c>
      <c r="F1499" s="273" t="s">
        <v>926</v>
      </c>
      <c r="G1499" s="273" t="s">
        <v>928</v>
      </c>
      <c r="H1499" s="274">
        <v>45017</v>
      </c>
      <c r="I1499" s="273">
        <v>11733</v>
      </c>
      <c r="J1499" s="273">
        <v>822</v>
      </c>
      <c r="W1499" s="273">
        <v>154144</v>
      </c>
      <c r="X1499" s="273" t="s">
        <v>64</v>
      </c>
      <c r="Y1499" s="273" t="s">
        <v>63</v>
      </c>
      <c r="Z1499" s="273" t="s">
        <v>165</v>
      </c>
      <c r="AA1499" s="273" t="s">
        <v>165</v>
      </c>
      <c r="AB1499" s="274">
        <v>44986</v>
      </c>
      <c r="AC1499" s="273">
        <v>12011</v>
      </c>
      <c r="AD1499" s="273">
        <v>11</v>
      </c>
      <c r="AE1499" s="273">
        <v>0</v>
      </c>
      <c r="AF1499" s="273" t="s">
        <v>90</v>
      </c>
      <c r="AG1499" s="273" t="s">
        <v>1198</v>
      </c>
      <c r="AH1499" s="273" t="s">
        <v>984</v>
      </c>
      <c r="AI1499" s="273" t="s">
        <v>123</v>
      </c>
      <c r="AJ1499" s="273" t="s">
        <v>200</v>
      </c>
      <c r="AK1499" s="273">
        <v>340270</v>
      </c>
      <c r="BV1499" s="279" t="s">
        <v>64</v>
      </c>
      <c r="BW1499" s="280" t="s">
        <v>63</v>
      </c>
      <c r="BX1499" s="280" t="s">
        <v>65</v>
      </c>
      <c r="BY1499" s="280" t="s">
        <v>65</v>
      </c>
      <c r="BZ1499" s="280" t="s">
        <v>86</v>
      </c>
      <c r="CA1499" s="280" t="s">
        <v>87</v>
      </c>
      <c r="CB1499" s="280" t="s">
        <v>233</v>
      </c>
      <c r="CC1499" s="280" t="s">
        <v>234</v>
      </c>
      <c r="CD1499" s="281">
        <v>1</v>
      </c>
      <c r="CE1499" s="277">
        <v>45047</v>
      </c>
      <c r="CF1499" s="280"/>
      <c r="CG1499" s="280" t="s">
        <v>181</v>
      </c>
      <c r="CH1499" s="280"/>
      <c r="CI1499" s="280" t="s">
        <v>181</v>
      </c>
      <c r="CJ1499" s="280" t="s">
        <v>734</v>
      </c>
      <c r="CK1499" s="280"/>
      <c r="CL1499" s="280"/>
      <c r="CM1499" s="280" t="s">
        <v>73</v>
      </c>
      <c r="CN1499" s="280">
        <v>3</v>
      </c>
    </row>
    <row r="1500" spans="4:92">
      <c r="D1500" s="273" t="s">
        <v>83</v>
      </c>
      <c r="E1500" s="273" t="s">
        <v>287</v>
      </c>
      <c r="F1500" s="273" t="s">
        <v>926</v>
      </c>
      <c r="G1500" s="273" t="s">
        <v>928</v>
      </c>
      <c r="H1500" s="274">
        <v>45017</v>
      </c>
      <c r="I1500" s="273">
        <v>11733</v>
      </c>
      <c r="J1500" s="273">
        <v>822</v>
      </c>
      <c r="K1500" s="273">
        <v>671</v>
      </c>
      <c r="L1500" s="273" t="s">
        <v>66</v>
      </c>
      <c r="M1500" s="273">
        <v>136.31952000000001</v>
      </c>
      <c r="N1500" s="273" t="s">
        <v>115</v>
      </c>
      <c r="W1500" s="273">
        <v>154168</v>
      </c>
      <c r="X1500" s="273" t="s">
        <v>64</v>
      </c>
      <c r="Y1500" s="273" t="s">
        <v>63</v>
      </c>
      <c r="Z1500" s="273" t="s">
        <v>165</v>
      </c>
      <c r="AA1500" s="273" t="s">
        <v>165</v>
      </c>
      <c r="AB1500" s="274">
        <v>44986</v>
      </c>
      <c r="AC1500" s="273">
        <v>12011</v>
      </c>
      <c r="AD1500" s="273">
        <v>11</v>
      </c>
      <c r="AE1500" s="273">
        <v>0</v>
      </c>
      <c r="AF1500" s="273" t="s">
        <v>90</v>
      </c>
      <c r="AG1500" s="273" t="s">
        <v>1198</v>
      </c>
      <c r="AH1500" s="273" t="s">
        <v>1211</v>
      </c>
      <c r="AI1500" s="273" t="s">
        <v>123</v>
      </c>
      <c r="AJ1500" s="273" t="s">
        <v>200</v>
      </c>
      <c r="AK1500" s="273">
        <v>340276</v>
      </c>
      <c r="BV1500" s="336" t="s">
        <v>64</v>
      </c>
      <c r="BW1500" s="337" t="s">
        <v>63</v>
      </c>
      <c r="BX1500" s="337" t="s">
        <v>65</v>
      </c>
      <c r="BY1500" s="337" t="s">
        <v>65</v>
      </c>
      <c r="BZ1500" s="337" t="s">
        <v>86</v>
      </c>
      <c r="CA1500" s="337" t="s">
        <v>87</v>
      </c>
      <c r="CB1500" s="337" t="s">
        <v>225</v>
      </c>
      <c r="CC1500" s="337" t="s">
        <v>226</v>
      </c>
      <c r="CD1500" s="338">
        <v>5</v>
      </c>
      <c r="CE1500" s="335">
        <v>45047</v>
      </c>
      <c r="CF1500" s="337">
        <v>0</v>
      </c>
      <c r="CG1500" s="337" t="s">
        <v>90</v>
      </c>
      <c r="CH1500" s="337">
        <v>0</v>
      </c>
      <c r="CI1500" s="337" t="s">
        <v>80</v>
      </c>
      <c r="CJ1500" s="337"/>
      <c r="CK1500" s="337"/>
      <c r="CL1500" s="337"/>
      <c r="CM1500" s="337" t="s">
        <v>73</v>
      </c>
      <c r="CN1500" s="337">
        <v>3</v>
      </c>
    </row>
    <row r="1501" spans="4:92">
      <c r="D1501" s="273" t="s">
        <v>83</v>
      </c>
      <c r="E1501" s="273" t="s">
        <v>287</v>
      </c>
      <c r="F1501" s="273" t="s">
        <v>926</v>
      </c>
      <c r="G1501" s="273" t="s">
        <v>928</v>
      </c>
      <c r="H1501" s="274">
        <v>45017</v>
      </c>
      <c r="I1501" s="273">
        <v>11733</v>
      </c>
      <c r="J1501" s="273">
        <v>822</v>
      </c>
      <c r="K1501" s="273">
        <v>0</v>
      </c>
      <c r="L1501" s="273" t="s">
        <v>66</v>
      </c>
      <c r="N1501" s="273" t="s">
        <v>107</v>
      </c>
      <c r="W1501" s="273">
        <v>154169</v>
      </c>
      <c r="X1501" s="273" t="s">
        <v>64</v>
      </c>
      <c r="Y1501" s="273" t="s">
        <v>63</v>
      </c>
      <c r="Z1501" s="273" t="s">
        <v>165</v>
      </c>
      <c r="AA1501" s="273" t="s">
        <v>165</v>
      </c>
      <c r="AB1501" s="274">
        <v>45108</v>
      </c>
      <c r="AC1501" s="273">
        <v>12690</v>
      </c>
      <c r="AD1501" s="273">
        <v>11</v>
      </c>
      <c r="AE1501" s="273">
        <v>0</v>
      </c>
      <c r="AF1501" s="273" t="s">
        <v>90</v>
      </c>
      <c r="AG1501" s="273" t="s">
        <v>1198</v>
      </c>
      <c r="AH1501" s="273" t="s">
        <v>1216</v>
      </c>
      <c r="AI1501" s="273" t="s">
        <v>123</v>
      </c>
      <c r="AJ1501" s="273" t="s">
        <v>200</v>
      </c>
      <c r="AK1501" s="273">
        <v>343166</v>
      </c>
      <c r="BV1501" s="279" t="s">
        <v>64</v>
      </c>
      <c r="BW1501" s="280" t="s">
        <v>63</v>
      </c>
      <c r="BX1501" s="280" t="s">
        <v>65</v>
      </c>
      <c r="BY1501" s="280" t="s">
        <v>65</v>
      </c>
      <c r="BZ1501" s="280" t="s">
        <v>204</v>
      </c>
      <c r="CA1501" s="280" t="s">
        <v>205</v>
      </c>
      <c r="CB1501" s="280" t="s">
        <v>206</v>
      </c>
      <c r="CC1501" s="280" t="s">
        <v>207</v>
      </c>
      <c r="CD1501" s="281">
        <v>0</v>
      </c>
      <c r="CE1501" s="277">
        <v>45047</v>
      </c>
      <c r="CF1501" s="280"/>
      <c r="CG1501" s="280" t="s">
        <v>181</v>
      </c>
      <c r="CH1501" s="280"/>
      <c r="CI1501" s="280" t="s">
        <v>208</v>
      </c>
      <c r="CJ1501" s="280" t="s">
        <v>209</v>
      </c>
      <c r="CK1501" s="280"/>
      <c r="CL1501" s="280"/>
      <c r="CM1501" s="280" t="s">
        <v>73</v>
      </c>
      <c r="CN1501" s="280">
        <v>3</v>
      </c>
    </row>
    <row r="1502" spans="4:92">
      <c r="D1502" s="273" t="s">
        <v>83</v>
      </c>
      <c r="E1502" s="273" t="s">
        <v>287</v>
      </c>
      <c r="F1502" s="273" t="s">
        <v>926</v>
      </c>
      <c r="G1502" s="273" t="s">
        <v>928</v>
      </c>
      <c r="H1502" s="274">
        <v>45047</v>
      </c>
      <c r="I1502" s="273">
        <v>12352</v>
      </c>
      <c r="J1502" s="273">
        <v>822</v>
      </c>
      <c r="W1502" s="273">
        <v>179723</v>
      </c>
      <c r="X1502" s="273" t="s">
        <v>64</v>
      </c>
      <c r="Y1502" s="273" t="s">
        <v>63</v>
      </c>
      <c r="Z1502" s="273" t="s">
        <v>165</v>
      </c>
      <c r="AA1502" s="273" t="s">
        <v>165</v>
      </c>
      <c r="AB1502" s="274">
        <v>45108</v>
      </c>
      <c r="AC1502" s="273">
        <v>12690</v>
      </c>
      <c r="AD1502" s="273">
        <v>11</v>
      </c>
      <c r="AE1502" s="273">
        <v>0</v>
      </c>
      <c r="AF1502" s="273" t="s">
        <v>90</v>
      </c>
      <c r="AG1502" s="273" t="s">
        <v>1198</v>
      </c>
      <c r="AH1502" s="273" t="s">
        <v>1238</v>
      </c>
      <c r="AI1502" s="273" t="s">
        <v>123</v>
      </c>
      <c r="AJ1502" s="273" t="s">
        <v>200</v>
      </c>
      <c r="AK1502" s="273">
        <v>343172</v>
      </c>
      <c r="BV1502" s="336" t="s">
        <v>64</v>
      </c>
      <c r="BW1502" s="337" t="s">
        <v>63</v>
      </c>
      <c r="BX1502" s="337" t="s">
        <v>65</v>
      </c>
      <c r="BY1502" s="337" t="s">
        <v>65</v>
      </c>
      <c r="BZ1502" s="337" t="s">
        <v>86</v>
      </c>
      <c r="CA1502" s="337" t="s">
        <v>87</v>
      </c>
      <c r="CB1502" s="337" t="s">
        <v>217</v>
      </c>
      <c r="CC1502" s="337" t="s">
        <v>218</v>
      </c>
      <c r="CD1502" s="338">
        <v>2</v>
      </c>
      <c r="CE1502" s="335">
        <v>45047</v>
      </c>
      <c r="CF1502" s="337"/>
      <c r="CG1502" s="337" t="s">
        <v>181</v>
      </c>
      <c r="CH1502" s="337"/>
      <c r="CI1502" s="337" t="s">
        <v>181</v>
      </c>
      <c r="CJ1502" s="337" t="s">
        <v>499</v>
      </c>
      <c r="CK1502" s="337"/>
      <c r="CL1502" s="337"/>
      <c r="CM1502" s="337" t="s">
        <v>73</v>
      </c>
      <c r="CN1502" s="337">
        <v>3</v>
      </c>
    </row>
    <row r="1503" spans="4:92">
      <c r="D1503" s="273" t="s">
        <v>83</v>
      </c>
      <c r="E1503" s="273" t="s">
        <v>287</v>
      </c>
      <c r="F1503" s="273" t="s">
        <v>926</v>
      </c>
      <c r="G1503" s="273" t="s">
        <v>928</v>
      </c>
      <c r="H1503" s="274">
        <v>45047</v>
      </c>
      <c r="I1503" s="273">
        <v>12352</v>
      </c>
      <c r="J1503" s="273">
        <v>822</v>
      </c>
      <c r="K1503" s="273">
        <v>741</v>
      </c>
      <c r="L1503" s="273" t="s">
        <v>66</v>
      </c>
      <c r="M1503" s="273">
        <v>121.09845</v>
      </c>
      <c r="N1503" s="273" t="s">
        <v>115</v>
      </c>
      <c r="W1503" s="273">
        <v>179747</v>
      </c>
      <c r="X1503" s="273" t="s">
        <v>64</v>
      </c>
      <c r="Y1503" s="273" t="s">
        <v>63</v>
      </c>
      <c r="Z1503" s="273" t="s">
        <v>165</v>
      </c>
      <c r="AA1503" s="273" t="s">
        <v>165</v>
      </c>
      <c r="AB1503" s="274">
        <v>45108</v>
      </c>
      <c r="AC1503" s="273">
        <v>12690</v>
      </c>
      <c r="AD1503" s="273">
        <v>11</v>
      </c>
      <c r="AE1503" s="273">
        <v>0</v>
      </c>
      <c r="AF1503" s="273" t="s">
        <v>90</v>
      </c>
      <c r="AG1503" s="273" t="s">
        <v>1239</v>
      </c>
      <c r="AH1503" s="273" t="s">
        <v>1240</v>
      </c>
      <c r="AI1503" s="273" t="s">
        <v>123</v>
      </c>
      <c r="AJ1503" s="273" t="s">
        <v>200</v>
      </c>
      <c r="AK1503" s="273">
        <v>343178</v>
      </c>
      <c r="BV1503" s="279" t="s">
        <v>64</v>
      </c>
      <c r="BW1503" s="280" t="s">
        <v>63</v>
      </c>
      <c r="BX1503" s="280" t="s">
        <v>65</v>
      </c>
      <c r="BY1503" s="280" t="s">
        <v>65</v>
      </c>
      <c r="BZ1503" s="280" t="s">
        <v>138</v>
      </c>
      <c r="CA1503" s="280" t="s">
        <v>139</v>
      </c>
      <c r="CB1503" s="280" t="s">
        <v>190</v>
      </c>
      <c r="CC1503" s="280" t="s">
        <v>191</v>
      </c>
      <c r="CD1503" s="281">
        <v>8</v>
      </c>
      <c r="CE1503" s="277">
        <v>45047</v>
      </c>
      <c r="CF1503" s="280">
        <v>0</v>
      </c>
      <c r="CG1503" s="280" t="s">
        <v>90</v>
      </c>
      <c r="CH1503" s="280">
        <v>0</v>
      </c>
      <c r="CI1503" s="280" t="s">
        <v>80</v>
      </c>
      <c r="CJ1503" s="280"/>
      <c r="CK1503" s="280"/>
      <c r="CL1503" s="280"/>
      <c r="CM1503" s="280" t="s">
        <v>73</v>
      </c>
      <c r="CN1503" s="280">
        <v>3</v>
      </c>
    </row>
    <row r="1504" spans="4:92">
      <c r="D1504" s="273" t="s">
        <v>83</v>
      </c>
      <c r="E1504" s="273" t="s">
        <v>287</v>
      </c>
      <c r="F1504" s="273" t="s">
        <v>926</v>
      </c>
      <c r="G1504" s="273" t="s">
        <v>928</v>
      </c>
      <c r="H1504" s="274">
        <v>45047</v>
      </c>
      <c r="I1504" s="273">
        <v>12352</v>
      </c>
      <c r="J1504" s="273">
        <v>822</v>
      </c>
      <c r="K1504" s="273">
        <v>0</v>
      </c>
      <c r="L1504" s="273" t="s">
        <v>66</v>
      </c>
      <c r="N1504" s="273" t="s">
        <v>107</v>
      </c>
      <c r="W1504" s="273">
        <v>179748</v>
      </c>
      <c r="X1504" s="273" t="s">
        <v>64</v>
      </c>
      <c r="Y1504" s="273" t="s">
        <v>63</v>
      </c>
      <c r="Z1504" s="273" t="s">
        <v>165</v>
      </c>
      <c r="AA1504" s="273" t="s">
        <v>165</v>
      </c>
      <c r="AB1504" s="274">
        <v>45108</v>
      </c>
      <c r="AC1504" s="273">
        <v>14991</v>
      </c>
      <c r="AD1504" s="273">
        <v>11</v>
      </c>
      <c r="AK1504" s="273">
        <v>279867</v>
      </c>
      <c r="BV1504" s="336" t="s">
        <v>64</v>
      </c>
      <c r="BW1504" s="337" t="s">
        <v>63</v>
      </c>
      <c r="BX1504" s="337" t="s">
        <v>65</v>
      </c>
      <c r="BY1504" s="337" t="s">
        <v>65</v>
      </c>
      <c r="BZ1504" s="337" t="s">
        <v>86</v>
      </c>
      <c r="CA1504" s="337" t="s">
        <v>87</v>
      </c>
      <c r="CB1504" s="337" t="s">
        <v>179</v>
      </c>
      <c r="CC1504" s="337" t="s">
        <v>180</v>
      </c>
      <c r="CD1504" s="338">
        <v>1</v>
      </c>
      <c r="CE1504" s="335">
        <v>45047</v>
      </c>
      <c r="CF1504" s="337"/>
      <c r="CG1504" s="337" t="s">
        <v>181</v>
      </c>
      <c r="CH1504" s="337"/>
      <c r="CI1504" s="337" t="s">
        <v>181</v>
      </c>
      <c r="CJ1504" s="337" t="s">
        <v>1419</v>
      </c>
      <c r="CK1504" s="337"/>
      <c r="CL1504" s="337"/>
      <c r="CM1504" s="337" t="s">
        <v>73</v>
      </c>
      <c r="CN1504" s="337">
        <v>3</v>
      </c>
    </row>
    <row r="1505" spans="4:92">
      <c r="D1505" s="273" t="s">
        <v>83</v>
      </c>
      <c r="E1505" s="273" t="s">
        <v>287</v>
      </c>
      <c r="F1505" s="273" t="s">
        <v>926</v>
      </c>
      <c r="G1505" s="273" t="s">
        <v>928</v>
      </c>
      <c r="H1505" s="274">
        <v>45078</v>
      </c>
      <c r="I1505" s="273">
        <v>12621</v>
      </c>
      <c r="J1505" s="273">
        <v>822</v>
      </c>
      <c r="W1505" s="273">
        <v>191559</v>
      </c>
      <c r="X1505" s="273" t="s">
        <v>64</v>
      </c>
      <c r="Y1505" s="273" t="s">
        <v>63</v>
      </c>
      <c r="Z1505" s="273" t="s">
        <v>165</v>
      </c>
      <c r="AA1505" s="273" t="s">
        <v>165</v>
      </c>
      <c r="AB1505" s="274">
        <v>45108</v>
      </c>
      <c r="AC1505" s="273">
        <v>15582</v>
      </c>
      <c r="AD1505" s="273">
        <v>11</v>
      </c>
      <c r="AK1505" s="273">
        <v>284980</v>
      </c>
      <c r="BV1505" s="279" t="s">
        <v>64</v>
      </c>
      <c r="BW1505" s="280" t="s">
        <v>63</v>
      </c>
      <c r="BX1505" s="280" t="s">
        <v>65</v>
      </c>
      <c r="BY1505" s="280" t="s">
        <v>65</v>
      </c>
      <c r="BZ1505" s="280" t="s">
        <v>167</v>
      </c>
      <c r="CA1505" s="280" t="s">
        <v>168</v>
      </c>
      <c r="CB1505" s="280" t="s">
        <v>313</v>
      </c>
      <c r="CC1505" s="280" t="s">
        <v>314</v>
      </c>
      <c r="CD1505" s="281">
        <v>14</v>
      </c>
      <c r="CE1505" s="277">
        <v>45047</v>
      </c>
      <c r="CF1505" s="280">
        <v>0</v>
      </c>
      <c r="CG1505" s="280" t="s">
        <v>90</v>
      </c>
      <c r="CH1505" s="280">
        <v>0</v>
      </c>
      <c r="CI1505" s="280" t="s">
        <v>80</v>
      </c>
      <c r="CJ1505" s="280"/>
      <c r="CK1505" s="280"/>
      <c r="CL1505" s="280"/>
      <c r="CM1505" s="280" t="s">
        <v>73</v>
      </c>
      <c r="CN1505" s="280">
        <v>3</v>
      </c>
    </row>
    <row r="1506" spans="4:92">
      <c r="D1506" s="273" t="s">
        <v>83</v>
      </c>
      <c r="E1506" s="273" t="s">
        <v>287</v>
      </c>
      <c r="F1506" s="273" t="s">
        <v>466</v>
      </c>
      <c r="G1506" s="273" t="s">
        <v>467</v>
      </c>
      <c r="H1506" s="274">
        <v>45078</v>
      </c>
      <c r="I1506" s="273">
        <v>12608</v>
      </c>
      <c r="J1506" s="273">
        <v>798</v>
      </c>
      <c r="K1506" s="273">
        <v>35892</v>
      </c>
      <c r="L1506" s="273" t="s">
        <v>66</v>
      </c>
      <c r="M1506" s="273">
        <v>9943.1416530000006</v>
      </c>
      <c r="N1506" s="273" t="s">
        <v>964</v>
      </c>
      <c r="P1506" s="273" t="s">
        <v>68</v>
      </c>
      <c r="Q1506" s="273" t="s">
        <v>1496</v>
      </c>
      <c r="R1506" s="273" t="s">
        <v>70</v>
      </c>
      <c r="S1506" s="273" t="s">
        <v>1533</v>
      </c>
      <c r="T1506" s="273" t="s">
        <v>1535</v>
      </c>
      <c r="U1506" s="273" t="s">
        <v>1535</v>
      </c>
      <c r="V1506" s="273" t="s">
        <v>1535</v>
      </c>
      <c r="W1506" s="273">
        <v>195211</v>
      </c>
      <c r="X1506" s="273" t="s">
        <v>64</v>
      </c>
      <c r="Y1506" s="273" t="s">
        <v>63</v>
      </c>
      <c r="Z1506" s="273" t="s">
        <v>165</v>
      </c>
      <c r="AA1506" s="273" t="s">
        <v>165</v>
      </c>
      <c r="AB1506" s="274">
        <v>45139</v>
      </c>
      <c r="AC1506" s="273">
        <v>13364</v>
      </c>
      <c r="AD1506" s="273">
        <v>11</v>
      </c>
      <c r="AK1506" s="273">
        <v>227669</v>
      </c>
      <c r="BV1506" s="336" t="s">
        <v>64</v>
      </c>
      <c r="BW1506" s="337" t="s">
        <v>63</v>
      </c>
      <c r="BX1506" s="337" t="s">
        <v>65</v>
      </c>
      <c r="BY1506" s="337" t="s">
        <v>65</v>
      </c>
      <c r="BZ1506" s="337" t="s">
        <v>167</v>
      </c>
      <c r="CA1506" s="337" t="s">
        <v>168</v>
      </c>
      <c r="CB1506" s="337" t="s">
        <v>319</v>
      </c>
      <c r="CC1506" s="337" t="s">
        <v>320</v>
      </c>
      <c r="CD1506" s="338">
        <v>15</v>
      </c>
      <c r="CE1506" s="335">
        <v>45047</v>
      </c>
      <c r="CF1506" s="337">
        <v>0</v>
      </c>
      <c r="CG1506" s="337" t="s">
        <v>90</v>
      </c>
      <c r="CH1506" s="337">
        <v>0</v>
      </c>
      <c r="CI1506" s="337" t="s">
        <v>80</v>
      </c>
      <c r="CJ1506" s="337"/>
      <c r="CK1506" s="337"/>
      <c r="CL1506" s="337"/>
      <c r="CM1506" s="337" t="s">
        <v>73</v>
      </c>
      <c r="CN1506" s="337">
        <v>3</v>
      </c>
    </row>
    <row r="1507" spans="4:92">
      <c r="D1507" s="273" t="s">
        <v>83</v>
      </c>
      <c r="E1507" s="273" t="s">
        <v>287</v>
      </c>
      <c r="F1507" s="273" t="s">
        <v>466</v>
      </c>
      <c r="G1507" s="273" t="s">
        <v>467</v>
      </c>
      <c r="H1507" s="274">
        <v>45078</v>
      </c>
      <c r="I1507" s="273">
        <v>12608</v>
      </c>
      <c r="J1507" s="273">
        <v>798</v>
      </c>
      <c r="K1507" s="273">
        <v>0</v>
      </c>
      <c r="L1507" s="273" t="s">
        <v>66</v>
      </c>
      <c r="N1507" s="273" t="s">
        <v>107</v>
      </c>
      <c r="W1507" s="273">
        <v>195210</v>
      </c>
      <c r="X1507" s="273" t="s">
        <v>64</v>
      </c>
      <c r="Y1507" s="273" t="s">
        <v>63</v>
      </c>
      <c r="Z1507" s="273" t="s">
        <v>165</v>
      </c>
      <c r="AA1507" s="273" t="s">
        <v>165</v>
      </c>
      <c r="AB1507" s="274">
        <v>45139</v>
      </c>
      <c r="AC1507" s="273">
        <v>13365</v>
      </c>
      <c r="AD1507" s="273">
        <v>11</v>
      </c>
      <c r="AE1507" s="273">
        <v>5.1070000000000002</v>
      </c>
      <c r="AF1507" s="273" t="s">
        <v>90</v>
      </c>
      <c r="AG1507" s="273" t="s">
        <v>882</v>
      </c>
      <c r="AH1507" s="273" t="s">
        <v>1101</v>
      </c>
      <c r="AI1507" s="273" t="s">
        <v>123</v>
      </c>
      <c r="AJ1507" s="273" t="s">
        <v>214</v>
      </c>
      <c r="AK1507" s="273">
        <v>343197</v>
      </c>
      <c r="BV1507" s="279" t="s">
        <v>64</v>
      </c>
      <c r="BW1507" s="280" t="s">
        <v>63</v>
      </c>
      <c r="BX1507" s="280" t="s">
        <v>65</v>
      </c>
      <c r="BY1507" s="280" t="s">
        <v>65</v>
      </c>
      <c r="BZ1507" s="280" t="s">
        <v>167</v>
      </c>
      <c r="CA1507" s="280" t="s">
        <v>168</v>
      </c>
      <c r="CB1507" s="280" t="s">
        <v>169</v>
      </c>
      <c r="CC1507" s="280" t="s">
        <v>170</v>
      </c>
      <c r="CD1507" s="281">
        <v>12</v>
      </c>
      <c r="CE1507" s="277">
        <v>45047</v>
      </c>
      <c r="CF1507" s="280">
        <v>2.6</v>
      </c>
      <c r="CG1507" s="280" t="s">
        <v>90</v>
      </c>
      <c r="CH1507" s="280">
        <v>2.6</v>
      </c>
      <c r="CI1507" s="280" t="s">
        <v>80</v>
      </c>
      <c r="CJ1507" s="280"/>
      <c r="CK1507" s="280"/>
      <c r="CL1507" s="280"/>
      <c r="CM1507" s="280" t="s">
        <v>73</v>
      </c>
      <c r="CN1507" s="280">
        <v>3</v>
      </c>
    </row>
    <row r="1508" spans="4:92">
      <c r="D1508" s="273" t="s">
        <v>83</v>
      </c>
      <c r="E1508" s="273" t="s">
        <v>287</v>
      </c>
      <c r="F1508" s="273" t="s">
        <v>466</v>
      </c>
      <c r="G1508" s="273" t="s">
        <v>467</v>
      </c>
      <c r="H1508" s="274">
        <v>45078</v>
      </c>
      <c r="I1508" s="273">
        <v>12608</v>
      </c>
      <c r="J1508" s="273">
        <v>798</v>
      </c>
      <c r="K1508" s="273">
        <v>0</v>
      </c>
      <c r="L1508" s="273" t="s">
        <v>66</v>
      </c>
      <c r="M1508" s="273">
        <v>0</v>
      </c>
      <c r="N1508" s="273" t="s">
        <v>115</v>
      </c>
      <c r="W1508" s="273">
        <v>195209</v>
      </c>
      <c r="X1508" s="273" t="s">
        <v>64</v>
      </c>
      <c r="Y1508" s="273" t="s">
        <v>63</v>
      </c>
      <c r="Z1508" s="273" t="s">
        <v>165</v>
      </c>
      <c r="AA1508" s="273" t="s">
        <v>165</v>
      </c>
      <c r="AB1508" s="274">
        <v>45139</v>
      </c>
      <c r="AC1508" s="273">
        <v>13365</v>
      </c>
      <c r="AD1508" s="273">
        <v>11</v>
      </c>
      <c r="AE1508" s="273">
        <v>0</v>
      </c>
      <c r="AF1508" s="273" t="s">
        <v>90</v>
      </c>
      <c r="AG1508" s="273" t="s">
        <v>879</v>
      </c>
      <c r="AH1508" s="273" t="s">
        <v>880</v>
      </c>
      <c r="AI1508" s="273" t="s">
        <v>123</v>
      </c>
      <c r="AJ1508" s="273" t="s">
        <v>214</v>
      </c>
      <c r="AK1508" s="273">
        <v>343203</v>
      </c>
      <c r="BV1508" s="336" t="s">
        <v>64</v>
      </c>
      <c r="BW1508" s="337" t="s">
        <v>75</v>
      </c>
      <c r="BX1508" s="337" t="s">
        <v>231</v>
      </c>
      <c r="BY1508" s="337" t="s">
        <v>231</v>
      </c>
      <c r="BZ1508" s="337" t="s">
        <v>86</v>
      </c>
      <c r="CA1508" s="337" t="s">
        <v>87</v>
      </c>
      <c r="CB1508" s="337" t="s">
        <v>101</v>
      </c>
      <c r="CC1508" s="337" t="s">
        <v>102</v>
      </c>
      <c r="CD1508" s="338">
        <v>4</v>
      </c>
      <c r="CE1508" s="335">
        <v>44958</v>
      </c>
      <c r="CF1508" s="337">
        <v>30396.42</v>
      </c>
      <c r="CG1508" s="337" t="s">
        <v>1495</v>
      </c>
      <c r="CH1508" s="337">
        <v>4369.4853750000002</v>
      </c>
      <c r="CI1508" s="337" t="s">
        <v>104</v>
      </c>
      <c r="CJ1508" s="337"/>
      <c r="CK1508" s="337"/>
      <c r="CL1508" s="337"/>
      <c r="CM1508" s="337" t="s">
        <v>73</v>
      </c>
      <c r="CN1508" s="337">
        <v>3</v>
      </c>
    </row>
    <row r="1509" spans="4:92">
      <c r="D1509" s="273" t="s">
        <v>83</v>
      </c>
      <c r="E1509" s="273" t="s">
        <v>287</v>
      </c>
      <c r="F1509" s="273" t="s">
        <v>466</v>
      </c>
      <c r="G1509" s="273" t="s">
        <v>467</v>
      </c>
      <c r="H1509" s="274">
        <v>45108</v>
      </c>
      <c r="I1509" s="273">
        <v>12877</v>
      </c>
      <c r="J1509" s="273">
        <v>798</v>
      </c>
      <c r="K1509" s="273">
        <v>39054</v>
      </c>
      <c r="L1509" s="273" t="s">
        <v>66</v>
      </c>
      <c r="M1509" s="273">
        <v>9996.5633159999998</v>
      </c>
      <c r="N1509" s="273" t="s">
        <v>964</v>
      </c>
      <c r="P1509" s="273" t="s">
        <v>68</v>
      </c>
      <c r="Q1509" s="273" t="s">
        <v>1496</v>
      </c>
      <c r="R1509" s="273" t="s">
        <v>70</v>
      </c>
      <c r="S1509" s="273" t="s">
        <v>1533</v>
      </c>
      <c r="T1509" s="273" t="s">
        <v>1534</v>
      </c>
      <c r="U1509" s="273" t="s">
        <v>1535</v>
      </c>
      <c r="V1509" s="273" t="s">
        <v>1534</v>
      </c>
      <c r="W1509" s="273">
        <v>208045</v>
      </c>
      <c r="X1509" s="273" t="s">
        <v>64</v>
      </c>
      <c r="Y1509" s="273" t="s">
        <v>63</v>
      </c>
      <c r="Z1509" s="273" t="s">
        <v>165</v>
      </c>
      <c r="AA1509" s="273" t="s">
        <v>165</v>
      </c>
      <c r="AB1509" s="274">
        <v>45139</v>
      </c>
      <c r="AC1509" s="273">
        <v>13365</v>
      </c>
      <c r="AD1509" s="273">
        <v>11</v>
      </c>
      <c r="AE1509" s="273">
        <v>0</v>
      </c>
      <c r="AF1509" s="273" t="s">
        <v>90</v>
      </c>
      <c r="AG1509" s="273" t="s">
        <v>1218</v>
      </c>
      <c r="AH1509" s="273" t="s">
        <v>1219</v>
      </c>
      <c r="AI1509" s="273" t="s">
        <v>123</v>
      </c>
      <c r="AJ1509" s="273" t="s">
        <v>214</v>
      </c>
      <c r="AK1509" s="273">
        <v>343209</v>
      </c>
      <c r="BV1509" s="279" t="s">
        <v>64</v>
      </c>
      <c r="BW1509" s="280" t="s">
        <v>75</v>
      </c>
      <c r="BX1509" s="280" t="s">
        <v>231</v>
      </c>
      <c r="BY1509" s="280" t="s">
        <v>231</v>
      </c>
      <c r="BZ1509" s="280" t="s">
        <v>86</v>
      </c>
      <c r="CA1509" s="280" t="s">
        <v>87</v>
      </c>
      <c r="CB1509" s="280" t="s">
        <v>101</v>
      </c>
      <c r="CC1509" s="280" t="s">
        <v>102</v>
      </c>
      <c r="CD1509" s="281">
        <v>4</v>
      </c>
      <c r="CE1509" s="277">
        <v>44958</v>
      </c>
      <c r="CF1509" s="280">
        <v>4416.6400000000003</v>
      </c>
      <c r="CG1509" s="280" t="s">
        <v>1495</v>
      </c>
      <c r="CH1509" s="280">
        <v>634.89200000000005</v>
      </c>
      <c r="CI1509" s="280" t="s">
        <v>104</v>
      </c>
      <c r="CJ1509" s="280"/>
      <c r="CK1509" s="280"/>
      <c r="CL1509" s="280"/>
      <c r="CM1509" s="280" t="s">
        <v>73</v>
      </c>
      <c r="CN1509" s="280">
        <v>3</v>
      </c>
    </row>
    <row r="1510" spans="4:92">
      <c r="D1510" s="273" t="s">
        <v>83</v>
      </c>
      <c r="E1510" s="273" t="s">
        <v>287</v>
      </c>
      <c r="F1510" s="273" t="s">
        <v>466</v>
      </c>
      <c r="G1510" s="273" t="s">
        <v>467</v>
      </c>
      <c r="H1510" s="274">
        <v>45108</v>
      </c>
      <c r="I1510" s="273">
        <v>12877</v>
      </c>
      <c r="J1510" s="273">
        <v>798</v>
      </c>
      <c r="K1510" s="273">
        <v>0</v>
      </c>
      <c r="L1510" s="273" t="s">
        <v>66</v>
      </c>
      <c r="N1510" s="273" t="s">
        <v>107</v>
      </c>
      <c r="W1510" s="273">
        <v>208044</v>
      </c>
      <c r="X1510" s="273" t="s">
        <v>64</v>
      </c>
      <c r="Y1510" s="273" t="s">
        <v>63</v>
      </c>
      <c r="Z1510" s="273" t="s">
        <v>165</v>
      </c>
      <c r="AA1510" s="273" t="s">
        <v>165</v>
      </c>
      <c r="AB1510" s="274">
        <v>45139</v>
      </c>
      <c r="AC1510" s="273">
        <v>13365</v>
      </c>
      <c r="AD1510" s="273">
        <v>11</v>
      </c>
      <c r="AE1510" s="273">
        <v>0</v>
      </c>
      <c r="AF1510" s="273" t="s">
        <v>90</v>
      </c>
      <c r="AG1510" s="273" t="s">
        <v>1221</v>
      </c>
      <c r="AH1510" s="273" t="s">
        <v>1222</v>
      </c>
      <c r="AI1510" s="273" t="s">
        <v>123</v>
      </c>
      <c r="AJ1510" s="273" t="s">
        <v>214</v>
      </c>
      <c r="AK1510" s="273">
        <v>343215</v>
      </c>
      <c r="BV1510" s="336" t="s">
        <v>64</v>
      </c>
      <c r="BW1510" s="337" t="s">
        <v>75</v>
      </c>
      <c r="BX1510" s="337" t="s">
        <v>231</v>
      </c>
      <c r="BY1510" s="337" t="s">
        <v>231</v>
      </c>
      <c r="BZ1510" s="337" t="s">
        <v>86</v>
      </c>
      <c r="CA1510" s="337" t="s">
        <v>87</v>
      </c>
      <c r="CB1510" s="337" t="s">
        <v>101</v>
      </c>
      <c r="CC1510" s="337" t="s">
        <v>102</v>
      </c>
      <c r="CD1510" s="338">
        <v>4</v>
      </c>
      <c r="CE1510" s="335">
        <v>44958</v>
      </c>
      <c r="CF1510" s="337">
        <v>18277.2</v>
      </c>
      <c r="CG1510" s="337" t="s">
        <v>1495</v>
      </c>
      <c r="CH1510" s="337">
        <v>2627.3474999999999</v>
      </c>
      <c r="CI1510" s="337" t="s">
        <v>104</v>
      </c>
      <c r="CJ1510" s="337"/>
      <c r="CK1510" s="337"/>
      <c r="CL1510" s="337"/>
      <c r="CM1510" s="337" t="s">
        <v>73</v>
      </c>
      <c r="CN1510" s="337">
        <v>3</v>
      </c>
    </row>
    <row r="1511" spans="4:92">
      <c r="D1511" s="273" t="s">
        <v>83</v>
      </c>
      <c r="E1511" s="273" t="s">
        <v>287</v>
      </c>
      <c r="F1511" s="273" t="s">
        <v>466</v>
      </c>
      <c r="G1511" s="273" t="s">
        <v>467</v>
      </c>
      <c r="H1511" s="274">
        <v>45108</v>
      </c>
      <c r="I1511" s="273">
        <v>12877</v>
      </c>
      <c r="J1511" s="273">
        <v>798</v>
      </c>
      <c r="K1511" s="273">
        <v>0</v>
      </c>
      <c r="L1511" s="273" t="s">
        <v>66</v>
      </c>
      <c r="M1511" s="273">
        <v>0</v>
      </c>
      <c r="N1511" s="273" t="s">
        <v>115</v>
      </c>
      <c r="W1511" s="273">
        <v>208043</v>
      </c>
      <c r="X1511" s="273" t="s">
        <v>64</v>
      </c>
      <c r="Y1511" s="273" t="s">
        <v>63</v>
      </c>
      <c r="Z1511" s="273" t="s">
        <v>165</v>
      </c>
      <c r="AA1511" s="273" t="s">
        <v>165</v>
      </c>
      <c r="AB1511" s="274">
        <v>45139</v>
      </c>
      <c r="AC1511" s="273">
        <v>13365</v>
      </c>
      <c r="AD1511" s="273">
        <v>11</v>
      </c>
      <c r="AE1511" s="273">
        <v>0</v>
      </c>
      <c r="AF1511" s="273" t="s">
        <v>90</v>
      </c>
      <c r="AG1511" s="273" t="s">
        <v>1223</v>
      </c>
      <c r="AH1511" s="273" t="s">
        <v>1224</v>
      </c>
      <c r="AI1511" s="273" t="s">
        <v>123</v>
      </c>
      <c r="AJ1511" s="273" t="s">
        <v>214</v>
      </c>
      <c r="AK1511" s="273">
        <v>343221</v>
      </c>
      <c r="BV1511" s="279" t="s">
        <v>64</v>
      </c>
      <c r="BW1511" s="280" t="s">
        <v>75</v>
      </c>
      <c r="BX1511" s="280" t="s">
        <v>231</v>
      </c>
      <c r="BY1511" s="280" t="s">
        <v>231</v>
      </c>
      <c r="BZ1511" s="280" t="s">
        <v>86</v>
      </c>
      <c r="CA1511" s="280" t="s">
        <v>87</v>
      </c>
      <c r="CB1511" s="280" t="s">
        <v>101</v>
      </c>
      <c r="CC1511" s="280" t="s">
        <v>102</v>
      </c>
      <c r="CD1511" s="281">
        <v>4</v>
      </c>
      <c r="CE1511" s="277">
        <v>44958</v>
      </c>
      <c r="CF1511" s="280">
        <v>8504.9</v>
      </c>
      <c r="CG1511" s="280" t="s">
        <v>1495</v>
      </c>
      <c r="CH1511" s="280">
        <v>1222.579375</v>
      </c>
      <c r="CI1511" s="280" t="s">
        <v>104</v>
      </c>
      <c r="CJ1511" s="280"/>
      <c r="CK1511" s="280"/>
      <c r="CL1511" s="280"/>
      <c r="CM1511" s="280" t="s">
        <v>73</v>
      </c>
      <c r="CN1511" s="280">
        <v>3</v>
      </c>
    </row>
    <row r="1512" spans="4:92">
      <c r="D1512" s="273" t="s">
        <v>83</v>
      </c>
      <c r="E1512" s="273" t="s">
        <v>287</v>
      </c>
      <c r="F1512" s="273" t="s">
        <v>466</v>
      </c>
      <c r="G1512" s="273" t="s">
        <v>467</v>
      </c>
      <c r="H1512" s="274">
        <v>45139</v>
      </c>
      <c r="I1512" s="273">
        <v>13554</v>
      </c>
      <c r="J1512" s="273">
        <v>798</v>
      </c>
      <c r="K1512" s="273">
        <v>39196</v>
      </c>
      <c r="L1512" s="273" t="s">
        <v>66</v>
      </c>
      <c r="M1512" s="273">
        <v>10536.7997385</v>
      </c>
      <c r="N1512" s="273" t="s">
        <v>964</v>
      </c>
      <c r="P1512" s="273" t="s">
        <v>68</v>
      </c>
      <c r="Q1512" s="273" t="s">
        <v>1496</v>
      </c>
      <c r="R1512" s="273" t="s">
        <v>70</v>
      </c>
      <c r="S1512" s="273" t="s">
        <v>1533</v>
      </c>
      <c r="T1512" s="273" t="s">
        <v>1534</v>
      </c>
      <c r="U1512" s="273" t="s">
        <v>1535</v>
      </c>
      <c r="V1512" s="273" t="s">
        <v>1534</v>
      </c>
      <c r="W1512" s="273">
        <v>227490</v>
      </c>
      <c r="X1512" s="273" t="s">
        <v>64</v>
      </c>
      <c r="Y1512" s="273" t="s">
        <v>63</v>
      </c>
      <c r="Z1512" s="273" t="s">
        <v>165</v>
      </c>
      <c r="AA1512" s="273" t="s">
        <v>165</v>
      </c>
      <c r="AB1512" s="274">
        <v>45139</v>
      </c>
      <c r="AC1512" s="273">
        <v>13365</v>
      </c>
      <c r="AD1512" s="273">
        <v>11</v>
      </c>
      <c r="AE1512" s="273">
        <v>0</v>
      </c>
      <c r="AF1512" s="273" t="s">
        <v>90</v>
      </c>
      <c r="AG1512" s="273" t="s">
        <v>819</v>
      </c>
      <c r="AH1512" s="273" t="s">
        <v>1225</v>
      </c>
      <c r="AI1512" s="273" t="s">
        <v>199</v>
      </c>
      <c r="AJ1512" s="273" t="s">
        <v>214</v>
      </c>
      <c r="AK1512" s="273">
        <v>343227</v>
      </c>
      <c r="BV1512" s="336" t="s">
        <v>64</v>
      </c>
      <c r="BW1512" s="337" t="s">
        <v>75</v>
      </c>
      <c r="BX1512" s="337" t="s">
        <v>231</v>
      </c>
      <c r="BY1512" s="337" t="s">
        <v>231</v>
      </c>
      <c r="BZ1512" s="337" t="s">
        <v>86</v>
      </c>
      <c r="CA1512" s="337" t="s">
        <v>87</v>
      </c>
      <c r="CB1512" s="337" t="s">
        <v>101</v>
      </c>
      <c r="CC1512" s="337" t="s">
        <v>102</v>
      </c>
      <c r="CD1512" s="338">
        <v>4</v>
      </c>
      <c r="CE1512" s="335">
        <v>44958</v>
      </c>
      <c r="CF1512" s="337">
        <v>19666.439999999999</v>
      </c>
      <c r="CG1512" s="337" t="s">
        <v>1495</v>
      </c>
      <c r="CH1512" s="337">
        <v>2827.0507499999999</v>
      </c>
      <c r="CI1512" s="337" t="s">
        <v>104</v>
      </c>
      <c r="CJ1512" s="337"/>
      <c r="CK1512" s="337"/>
      <c r="CL1512" s="337"/>
      <c r="CM1512" s="337" t="s">
        <v>73</v>
      </c>
      <c r="CN1512" s="337">
        <v>3</v>
      </c>
    </row>
    <row r="1513" spans="4:92">
      <c r="D1513" s="273" t="s">
        <v>83</v>
      </c>
      <c r="E1513" s="273" t="s">
        <v>287</v>
      </c>
      <c r="F1513" s="273" t="s">
        <v>466</v>
      </c>
      <c r="G1513" s="273" t="s">
        <v>467</v>
      </c>
      <c r="H1513" s="274">
        <v>45139</v>
      </c>
      <c r="I1513" s="273">
        <v>13554</v>
      </c>
      <c r="J1513" s="273">
        <v>798</v>
      </c>
      <c r="K1513" s="273">
        <v>0</v>
      </c>
      <c r="L1513" s="273" t="s">
        <v>66</v>
      </c>
      <c r="N1513" s="273" t="s">
        <v>107</v>
      </c>
      <c r="W1513" s="273">
        <v>227489</v>
      </c>
      <c r="X1513" s="273" t="s">
        <v>64</v>
      </c>
      <c r="Y1513" s="273" t="s">
        <v>63</v>
      </c>
      <c r="Z1513" s="273" t="s">
        <v>165</v>
      </c>
      <c r="AA1513" s="273" t="s">
        <v>165</v>
      </c>
      <c r="AB1513" s="274">
        <v>45139</v>
      </c>
      <c r="AC1513" s="273">
        <v>13365</v>
      </c>
      <c r="AD1513" s="273">
        <v>11</v>
      </c>
      <c r="AE1513" s="273">
        <v>0</v>
      </c>
      <c r="AF1513" s="273" t="s">
        <v>90</v>
      </c>
      <c r="AG1513" s="273" t="s">
        <v>837</v>
      </c>
      <c r="AH1513" s="273" t="s">
        <v>1226</v>
      </c>
      <c r="AI1513" s="273" t="s">
        <v>123</v>
      </c>
      <c r="AJ1513" s="273" t="s">
        <v>200</v>
      </c>
      <c r="AK1513" s="273">
        <v>343233</v>
      </c>
      <c r="BV1513" s="279" t="s">
        <v>64</v>
      </c>
      <c r="BW1513" s="280" t="s">
        <v>75</v>
      </c>
      <c r="BX1513" s="280" t="s">
        <v>231</v>
      </c>
      <c r="BY1513" s="280" t="s">
        <v>231</v>
      </c>
      <c r="BZ1513" s="280" t="s">
        <v>86</v>
      </c>
      <c r="CA1513" s="280" t="s">
        <v>87</v>
      </c>
      <c r="CB1513" s="280" t="s">
        <v>101</v>
      </c>
      <c r="CC1513" s="280" t="s">
        <v>102</v>
      </c>
      <c r="CD1513" s="281">
        <v>4</v>
      </c>
      <c r="CE1513" s="277">
        <v>44958</v>
      </c>
      <c r="CF1513" s="280">
        <v>17072.88</v>
      </c>
      <c r="CG1513" s="280" t="s">
        <v>1495</v>
      </c>
      <c r="CH1513" s="280">
        <v>2454.2265000000002</v>
      </c>
      <c r="CI1513" s="280" t="s">
        <v>104</v>
      </c>
      <c r="CJ1513" s="280"/>
      <c r="CK1513" s="280"/>
      <c r="CL1513" s="280"/>
      <c r="CM1513" s="280" t="s">
        <v>73</v>
      </c>
      <c r="CN1513" s="280">
        <v>3</v>
      </c>
    </row>
    <row r="1514" spans="4:92">
      <c r="D1514" s="273" t="s">
        <v>83</v>
      </c>
      <c r="E1514" s="273" t="s">
        <v>287</v>
      </c>
      <c r="F1514" s="273" t="s">
        <v>466</v>
      </c>
      <c r="G1514" s="273" t="s">
        <v>467</v>
      </c>
      <c r="H1514" s="274">
        <v>45139</v>
      </c>
      <c r="I1514" s="273">
        <v>13554</v>
      </c>
      <c r="J1514" s="273">
        <v>798</v>
      </c>
      <c r="K1514" s="273">
        <v>0</v>
      </c>
      <c r="L1514" s="273" t="s">
        <v>66</v>
      </c>
      <c r="M1514" s="273">
        <v>0</v>
      </c>
      <c r="N1514" s="273" t="s">
        <v>115</v>
      </c>
      <c r="W1514" s="273">
        <v>227488</v>
      </c>
      <c r="X1514" s="273" t="s">
        <v>64</v>
      </c>
      <c r="Y1514" s="273" t="s">
        <v>63</v>
      </c>
      <c r="Z1514" s="273" t="s">
        <v>165</v>
      </c>
      <c r="AA1514" s="273" t="s">
        <v>165</v>
      </c>
      <c r="AB1514" s="274">
        <v>45139</v>
      </c>
      <c r="AC1514" s="273">
        <v>13365</v>
      </c>
      <c r="AD1514" s="273">
        <v>11</v>
      </c>
      <c r="AE1514" s="273">
        <v>0</v>
      </c>
      <c r="AF1514" s="273" t="s">
        <v>90</v>
      </c>
      <c r="AG1514" s="273" t="s">
        <v>1227</v>
      </c>
      <c r="AH1514" s="273" t="s">
        <v>1228</v>
      </c>
      <c r="AI1514" s="273" t="s">
        <v>123</v>
      </c>
      <c r="AJ1514" s="273" t="s">
        <v>200</v>
      </c>
      <c r="AK1514" s="273">
        <v>343239</v>
      </c>
      <c r="BV1514" s="336" t="s">
        <v>64</v>
      </c>
      <c r="BW1514" s="337" t="s">
        <v>75</v>
      </c>
      <c r="BX1514" s="337" t="s">
        <v>231</v>
      </c>
      <c r="BY1514" s="337" t="s">
        <v>231</v>
      </c>
      <c r="BZ1514" s="337" t="s">
        <v>86</v>
      </c>
      <c r="CA1514" s="337" t="s">
        <v>87</v>
      </c>
      <c r="CB1514" s="337" t="s">
        <v>101</v>
      </c>
      <c r="CC1514" s="337" t="s">
        <v>102</v>
      </c>
      <c r="CD1514" s="338">
        <v>4</v>
      </c>
      <c r="CE1514" s="335">
        <v>44958</v>
      </c>
      <c r="CF1514" s="337">
        <v>45937.68</v>
      </c>
      <c r="CG1514" s="337" t="s">
        <v>1495</v>
      </c>
      <c r="CH1514" s="337">
        <v>6603.5415000000003</v>
      </c>
      <c r="CI1514" s="337" t="s">
        <v>104</v>
      </c>
      <c r="CJ1514" s="337"/>
      <c r="CK1514" s="337"/>
      <c r="CL1514" s="337"/>
      <c r="CM1514" s="337" t="s">
        <v>73</v>
      </c>
      <c r="CN1514" s="337">
        <v>3</v>
      </c>
    </row>
    <row r="1515" spans="4:92">
      <c r="D1515" s="273" t="s">
        <v>83</v>
      </c>
      <c r="E1515" s="273" t="s">
        <v>287</v>
      </c>
      <c r="F1515" s="273" t="s">
        <v>466</v>
      </c>
      <c r="G1515" s="273" t="s">
        <v>467</v>
      </c>
      <c r="H1515" s="274">
        <v>45170</v>
      </c>
      <c r="I1515" s="273">
        <v>13881</v>
      </c>
      <c r="J1515" s="273">
        <v>798</v>
      </c>
      <c r="K1515" s="273">
        <v>35031</v>
      </c>
      <c r="L1515" s="273" t="s">
        <v>66</v>
      </c>
      <c r="M1515" s="273">
        <v>9739.6193939999994</v>
      </c>
      <c r="N1515" s="273" t="s">
        <v>964</v>
      </c>
      <c r="P1515" s="273" t="s">
        <v>68</v>
      </c>
      <c r="Q1515" s="273" t="s">
        <v>1496</v>
      </c>
      <c r="R1515" s="273" t="s">
        <v>70</v>
      </c>
      <c r="S1515" s="273" t="s">
        <v>1533</v>
      </c>
      <c r="T1515" s="273" t="s">
        <v>1534</v>
      </c>
      <c r="U1515" s="273" t="s">
        <v>1535</v>
      </c>
      <c r="V1515" s="273" t="s">
        <v>1534</v>
      </c>
      <c r="W1515" s="273">
        <v>240069</v>
      </c>
      <c r="X1515" s="273" t="s">
        <v>64</v>
      </c>
      <c r="Y1515" s="273" t="s">
        <v>63</v>
      </c>
      <c r="Z1515" s="273" t="s">
        <v>165</v>
      </c>
      <c r="AA1515" s="273" t="s">
        <v>165</v>
      </c>
      <c r="AB1515" s="274">
        <v>45139</v>
      </c>
      <c r="AC1515" s="273">
        <v>13365</v>
      </c>
      <c r="AD1515" s="273">
        <v>11</v>
      </c>
      <c r="AE1515" s="273">
        <v>0</v>
      </c>
      <c r="AF1515" s="273" t="s">
        <v>90</v>
      </c>
      <c r="AG1515" s="273" t="s">
        <v>1230</v>
      </c>
      <c r="AH1515" s="273" t="s">
        <v>1231</v>
      </c>
      <c r="AI1515" s="273" t="s">
        <v>123</v>
      </c>
      <c r="AJ1515" s="273" t="s">
        <v>214</v>
      </c>
      <c r="AK1515" s="273">
        <v>343245</v>
      </c>
      <c r="BV1515" s="279" t="s">
        <v>64</v>
      </c>
      <c r="BW1515" s="280" t="s">
        <v>75</v>
      </c>
      <c r="BX1515" s="280" t="s">
        <v>231</v>
      </c>
      <c r="BY1515" s="280" t="s">
        <v>231</v>
      </c>
      <c r="BZ1515" s="280" t="s">
        <v>86</v>
      </c>
      <c r="CA1515" s="280" t="s">
        <v>87</v>
      </c>
      <c r="CB1515" s="280" t="s">
        <v>101</v>
      </c>
      <c r="CC1515" s="280" t="s">
        <v>102</v>
      </c>
      <c r="CD1515" s="281">
        <v>4</v>
      </c>
      <c r="CE1515" s="277">
        <v>44958</v>
      </c>
      <c r="CF1515" s="280">
        <v>24492.240000000002</v>
      </c>
      <c r="CG1515" s="280" t="s">
        <v>1495</v>
      </c>
      <c r="CH1515" s="280">
        <v>3520.7595000000001</v>
      </c>
      <c r="CI1515" s="280" t="s">
        <v>104</v>
      </c>
      <c r="CJ1515" s="280"/>
      <c r="CK1515" s="280"/>
      <c r="CL1515" s="280"/>
      <c r="CM1515" s="280" t="s">
        <v>73</v>
      </c>
      <c r="CN1515" s="280">
        <v>3</v>
      </c>
    </row>
    <row r="1516" spans="4:92">
      <c r="D1516" s="273" t="s">
        <v>83</v>
      </c>
      <c r="E1516" s="273" t="s">
        <v>287</v>
      </c>
      <c r="F1516" s="273" t="s">
        <v>466</v>
      </c>
      <c r="G1516" s="273" t="s">
        <v>467</v>
      </c>
      <c r="H1516" s="274">
        <v>45170</v>
      </c>
      <c r="I1516" s="273">
        <v>13881</v>
      </c>
      <c r="J1516" s="273">
        <v>798</v>
      </c>
      <c r="K1516" s="273">
        <v>0</v>
      </c>
      <c r="L1516" s="273" t="s">
        <v>66</v>
      </c>
      <c r="N1516" s="273" t="s">
        <v>107</v>
      </c>
      <c r="W1516" s="273">
        <v>240068</v>
      </c>
      <c r="X1516" s="273" t="s">
        <v>64</v>
      </c>
      <c r="Y1516" s="273" t="s">
        <v>63</v>
      </c>
      <c r="Z1516" s="273" t="s">
        <v>165</v>
      </c>
      <c r="AA1516" s="273" t="s">
        <v>165</v>
      </c>
      <c r="AB1516" s="274">
        <v>45261</v>
      </c>
      <c r="AC1516" s="273">
        <v>16881</v>
      </c>
      <c r="AD1516" s="273">
        <v>11</v>
      </c>
      <c r="AE1516" s="273">
        <v>0</v>
      </c>
      <c r="AF1516" s="273" t="s">
        <v>90</v>
      </c>
      <c r="AG1516" s="273" t="s">
        <v>819</v>
      </c>
      <c r="AH1516" s="273" t="s">
        <v>1236</v>
      </c>
      <c r="AI1516" s="273" t="s">
        <v>123</v>
      </c>
      <c r="AJ1516" s="273" t="s">
        <v>200</v>
      </c>
      <c r="AK1516" s="273">
        <v>344157</v>
      </c>
      <c r="BV1516" s="336" t="s">
        <v>64</v>
      </c>
      <c r="BW1516" s="337" t="s">
        <v>75</v>
      </c>
      <c r="BX1516" s="337" t="s">
        <v>231</v>
      </c>
      <c r="BY1516" s="337" t="s">
        <v>231</v>
      </c>
      <c r="BZ1516" s="337" t="s">
        <v>110</v>
      </c>
      <c r="CA1516" s="337" t="s">
        <v>111</v>
      </c>
      <c r="CB1516" s="337" t="s">
        <v>112</v>
      </c>
      <c r="CC1516" s="337" t="s">
        <v>113</v>
      </c>
      <c r="CD1516" s="338">
        <v>4</v>
      </c>
      <c r="CE1516" s="335">
        <v>44958</v>
      </c>
      <c r="CF1516" s="337"/>
      <c r="CG1516" s="337"/>
      <c r="CH1516" s="337"/>
      <c r="CI1516" s="337" t="s">
        <v>80</v>
      </c>
      <c r="CJ1516" s="337"/>
      <c r="CK1516" s="337"/>
      <c r="CL1516" s="337"/>
      <c r="CM1516" s="337" t="s">
        <v>73</v>
      </c>
      <c r="CN1516" s="337">
        <v>3</v>
      </c>
    </row>
    <row r="1517" spans="4:92">
      <c r="D1517" s="273" t="s">
        <v>83</v>
      </c>
      <c r="E1517" s="273" t="s">
        <v>287</v>
      </c>
      <c r="F1517" s="273" t="s">
        <v>466</v>
      </c>
      <c r="G1517" s="273" t="s">
        <v>467</v>
      </c>
      <c r="H1517" s="274">
        <v>45170</v>
      </c>
      <c r="I1517" s="273">
        <v>13881</v>
      </c>
      <c r="J1517" s="273">
        <v>798</v>
      </c>
      <c r="K1517" s="273">
        <v>0</v>
      </c>
      <c r="L1517" s="273" t="s">
        <v>66</v>
      </c>
      <c r="M1517" s="273">
        <v>0</v>
      </c>
      <c r="N1517" s="273" t="s">
        <v>115</v>
      </c>
      <c r="W1517" s="273">
        <v>240067</v>
      </c>
      <c r="X1517" s="273" t="s">
        <v>64</v>
      </c>
      <c r="Y1517" s="273" t="s">
        <v>63</v>
      </c>
      <c r="Z1517" s="273" t="s">
        <v>165</v>
      </c>
      <c r="AA1517" s="273" t="s">
        <v>165</v>
      </c>
      <c r="AB1517" s="274">
        <v>45261</v>
      </c>
      <c r="AC1517" s="273">
        <v>16881</v>
      </c>
      <c r="AD1517" s="273">
        <v>11</v>
      </c>
      <c r="AE1517" s="273">
        <v>14.638999999999999</v>
      </c>
      <c r="AF1517" s="273" t="s">
        <v>90</v>
      </c>
      <c r="AG1517" s="273" t="s">
        <v>1198</v>
      </c>
      <c r="AH1517" s="273" t="s">
        <v>1194</v>
      </c>
      <c r="AI1517" s="273" t="s">
        <v>123</v>
      </c>
      <c r="AJ1517" s="273" t="s">
        <v>200</v>
      </c>
      <c r="AK1517" s="273">
        <v>344163</v>
      </c>
      <c r="BV1517" s="279" t="s">
        <v>64</v>
      </c>
      <c r="BW1517" s="280" t="s">
        <v>63</v>
      </c>
      <c r="BX1517" s="280" t="s">
        <v>65</v>
      </c>
      <c r="BY1517" s="280" t="s">
        <v>65</v>
      </c>
      <c r="BZ1517" s="280" t="s">
        <v>86</v>
      </c>
      <c r="CA1517" s="280" t="s">
        <v>87</v>
      </c>
      <c r="CB1517" s="280" t="s">
        <v>217</v>
      </c>
      <c r="CC1517" s="280" t="s">
        <v>218</v>
      </c>
      <c r="CD1517" s="281">
        <v>2</v>
      </c>
      <c r="CE1517" s="277">
        <v>45139</v>
      </c>
      <c r="CF1517" s="280"/>
      <c r="CG1517" s="280" t="s">
        <v>181</v>
      </c>
      <c r="CH1517" s="280"/>
      <c r="CI1517" s="280" t="s">
        <v>181</v>
      </c>
      <c r="CJ1517" s="280" t="s">
        <v>1120</v>
      </c>
      <c r="CK1517" s="280"/>
      <c r="CL1517" s="280"/>
      <c r="CM1517" s="280" t="s">
        <v>73</v>
      </c>
      <c r="CN1517" s="280">
        <v>3</v>
      </c>
    </row>
    <row r="1518" spans="4:92">
      <c r="D1518" s="273" t="s">
        <v>83</v>
      </c>
      <c r="E1518" s="273" t="s">
        <v>287</v>
      </c>
      <c r="F1518" s="273" t="s">
        <v>830</v>
      </c>
      <c r="G1518" s="273" t="s">
        <v>831</v>
      </c>
      <c r="H1518" s="274">
        <v>44986</v>
      </c>
      <c r="I1518" s="273">
        <v>11563</v>
      </c>
      <c r="J1518" s="273">
        <v>805</v>
      </c>
      <c r="K1518" s="273">
        <v>0</v>
      </c>
      <c r="L1518" s="273" t="s">
        <v>66</v>
      </c>
      <c r="N1518" s="273" t="s">
        <v>107</v>
      </c>
      <c r="W1518" s="273">
        <v>195422</v>
      </c>
      <c r="X1518" s="273" t="s">
        <v>64</v>
      </c>
      <c r="Y1518" s="273" t="s">
        <v>63</v>
      </c>
      <c r="Z1518" s="273" t="s">
        <v>165</v>
      </c>
      <c r="AA1518" s="273" t="s">
        <v>165</v>
      </c>
      <c r="AB1518" s="274">
        <v>45261</v>
      </c>
      <c r="AC1518" s="273">
        <v>16881</v>
      </c>
      <c r="AD1518" s="273">
        <v>11</v>
      </c>
      <c r="AE1518" s="273">
        <v>0.70199999999999996</v>
      </c>
      <c r="AF1518" s="273" t="s">
        <v>90</v>
      </c>
      <c r="AG1518" s="273" t="s">
        <v>1198</v>
      </c>
      <c r="AH1518" s="273" t="s">
        <v>1237</v>
      </c>
      <c r="AI1518" s="273" t="s">
        <v>123</v>
      </c>
      <c r="AJ1518" s="273" t="s">
        <v>200</v>
      </c>
      <c r="AK1518" s="273">
        <v>344169</v>
      </c>
      <c r="BV1518" s="336" t="s">
        <v>64</v>
      </c>
      <c r="BW1518" s="337" t="s">
        <v>63</v>
      </c>
      <c r="BX1518" s="337" t="s">
        <v>65</v>
      </c>
      <c r="BY1518" s="337" t="s">
        <v>65</v>
      </c>
      <c r="BZ1518" s="337" t="s">
        <v>204</v>
      </c>
      <c r="CA1518" s="337" t="s">
        <v>205</v>
      </c>
      <c r="CB1518" s="337" t="s">
        <v>206</v>
      </c>
      <c r="CC1518" s="337" t="s">
        <v>207</v>
      </c>
      <c r="CD1518" s="338">
        <v>0</v>
      </c>
      <c r="CE1518" s="335">
        <v>45139</v>
      </c>
      <c r="CF1518" s="337"/>
      <c r="CG1518" s="337" t="s">
        <v>181</v>
      </c>
      <c r="CH1518" s="337"/>
      <c r="CI1518" s="337" t="s">
        <v>208</v>
      </c>
      <c r="CJ1518" s="337" t="s">
        <v>209</v>
      </c>
      <c r="CK1518" s="337"/>
      <c r="CL1518" s="337"/>
      <c r="CM1518" s="337" t="s">
        <v>73</v>
      </c>
      <c r="CN1518" s="337">
        <v>3</v>
      </c>
    </row>
    <row r="1519" spans="4:92">
      <c r="D1519" s="273" t="s">
        <v>83</v>
      </c>
      <c r="E1519" s="273" t="s">
        <v>287</v>
      </c>
      <c r="F1519" s="273" t="s">
        <v>518</v>
      </c>
      <c r="G1519" s="273" t="s">
        <v>536</v>
      </c>
      <c r="H1519" s="274">
        <v>45200</v>
      </c>
      <c r="I1519" s="273">
        <v>14246</v>
      </c>
      <c r="J1519" s="273">
        <v>846</v>
      </c>
      <c r="K1519" s="273">
        <v>0</v>
      </c>
      <c r="L1519" s="273" t="s">
        <v>66</v>
      </c>
      <c r="N1519" s="273" t="s">
        <v>107</v>
      </c>
      <c r="W1519" s="273">
        <v>254584</v>
      </c>
      <c r="X1519" s="273" t="s">
        <v>64</v>
      </c>
      <c r="Y1519" s="273" t="s">
        <v>63</v>
      </c>
      <c r="Z1519" s="273" t="s">
        <v>165</v>
      </c>
      <c r="AA1519" s="273" t="s">
        <v>165</v>
      </c>
      <c r="AB1519" s="274">
        <v>45261</v>
      </c>
      <c r="AC1519" s="273">
        <v>16881</v>
      </c>
      <c r="AD1519" s="273">
        <v>11</v>
      </c>
      <c r="AE1519" s="273">
        <v>0</v>
      </c>
      <c r="AF1519" s="273" t="s">
        <v>90</v>
      </c>
      <c r="AG1519" s="273" t="s">
        <v>1198</v>
      </c>
      <c r="AH1519" s="273" t="s">
        <v>1045</v>
      </c>
      <c r="AI1519" s="273" t="s">
        <v>123</v>
      </c>
      <c r="AJ1519" s="273" t="s">
        <v>200</v>
      </c>
      <c r="AK1519" s="273">
        <v>344175</v>
      </c>
      <c r="BV1519" s="279" t="s">
        <v>64</v>
      </c>
      <c r="BW1519" s="280" t="s">
        <v>63</v>
      </c>
      <c r="BX1519" s="280" t="s">
        <v>65</v>
      </c>
      <c r="BY1519" s="280" t="s">
        <v>65</v>
      </c>
      <c r="BZ1519" s="280" t="s">
        <v>86</v>
      </c>
      <c r="CA1519" s="280" t="s">
        <v>87</v>
      </c>
      <c r="CB1519" s="280" t="s">
        <v>233</v>
      </c>
      <c r="CC1519" s="280" t="s">
        <v>234</v>
      </c>
      <c r="CD1519" s="281">
        <v>1</v>
      </c>
      <c r="CE1519" s="277">
        <v>45139</v>
      </c>
      <c r="CF1519" s="280"/>
      <c r="CG1519" s="280" t="s">
        <v>181</v>
      </c>
      <c r="CH1519" s="280"/>
      <c r="CI1519" s="280" t="s">
        <v>181</v>
      </c>
      <c r="CJ1519" s="280" t="s">
        <v>1487</v>
      </c>
      <c r="CK1519" s="280"/>
      <c r="CL1519" s="280"/>
      <c r="CM1519" s="280" t="s">
        <v>73</v>
      </c>
      <c r="CN1519" s="280">
        <v>3</v>
      </c>
    </row>
    <row r="1520" spans="4:92">
      <c r="D1520" s="273" t="s">
        <v>83</v>
      </c>
      <c r="E1520" s="273" t="s">
        <v>287</v>
      </c>
      <c r="F1520" s="273" t="s">
        <v>518</v>
      </c>
      <c r="G1520" s="273" t="s">
        <v>536</v>
      </c>
      <c r="H1520" s="274">
        <v>45200</v>
      </c>
      <c r="I1520" s="273">
        <v>14246</v>
      </c>
      <c r="J1520" s="273">
        <v>846</v>
      </c>
      <c r="K1520" s="273">
        <v>9460.6</v>
      </c>
      <c r="L1520" s="273" t="s">
        <v>66</v>
      </c>
      <c r="M1520" s="273">
        <v>4205.6753600000002</v>
      </c>
      <c r="N1520" s="273" t="s">
        <v>115</v>
      </c>
      <c r="W1520" s="273">
        <v>254583</v>
      </c>
      <c r="X1520" s="273" t="s">
        <v>64</v>
      </c>
      <c r="Y1520" s="273" t="s">
        <v>63</v>
      </c>
      <c r="Z1520" s="273" t="s">
        <v>165</v>
      </c>
      <c r="AA1520" s="273" t="s">
        <v>165</v>
      </c>
      <c r="AB1520" s="274">
        <v>45261</v>
      </c>
      <c r="AC1520" s="273">
        <v>16881</v>
      </c>
      <c r="AD1520" s="273">
        <v>11</v>
      </c>
      <c r="AE1520" s="273">
        <v>0</v>
      </c>
      <c r="AF1520" s="273" t="s">
        <v>90</v>
      </c>
      <c r="AG1520" s="273" t="s">
        <v>1198</v>
      </c>
      <c r="AH1520" s="273" t="s">
        <v>1200</v>
      </c>
      <c r="AI1520" s="273" t="s">
        <v>123</v>
      </c>
      <c r="AJ1520" s="273" t="s">
        <v>200</v>
      </c>
      <c r="AK1520" s="273">
        <v>344181</v>
      </c>
      <c r="BV1520" s="336" t="s">
        <v>64</v>
      </c>
      <c r="BW1520" s="337" t="s">
        <v>63</v>
      </c>
      <c r="BX1520" s="337" t="s">
        <v>65</v>
      </c>
      <c r="BY1520" s="337" t="s">
        <v>65</v>
      </c>
      <c r="BZ1520" s="337" t="s">
        <v>86</v>
      </c>
      <c r="CA1520" s="337" t="s">
        <v>87</v>
      </c>
      <c r="CB1520" s="337" t="s">
        <v>225</v>
      </c>
      <c r="CC1520" s="337" t="s">
        <v>226</v>
      </c>
      <c r="CD1520" s="338">
        <v>5</v>
      </c>
      <c r="CE1520" s="335">
        <v>45139</v>
      </c>
      <c r="CF1520" s="337">
        <v>0</v>
      </c>
      <c r="CG1520" s="337" t="s">
        <v>90</v>
      </c>
      <c r="CH1520" s="337">
        <v>0</v>
      </c>
      <c r="CI1520" s="337" t="s">
        <v>80</v>
      </c>
      <c r="CJ1520" s="337"/>
      <c r="CK1520" s="337"/>
      <c r="CL1520" s="337"/>
      <c r="CM1520" s="337" t="s">
        <v>73</v>
      </c>
      <c r="CN1520" s="337">
        <v>3</v>
      </c>
    </row>
    <row r="1521" spans="4:92">
      <c r="D1521" s="273" t="s">
        <v>83</v>
      </c>
      <c r="E1521" s="273" t="s">
        <v>287</v>
      </c>
      <c r="F1521" s="273" t="s">
        <v>518</v>
      </c>
      <c r="G1521" s="273" t="s">
        <v>536</v>
      </c>
      <c r="H1521" s="274">
        <v>45231</v>
      </c>
      <c r="I1521" s="273">
        <v>14613</v>
      </c>
      <c r="J1521" s="273">
        <v>846</v>
      </c>
      <c r="W1521" s="273">
        <v>273417</v>
      </c>
      <c r="X1521" s="273" t="s">
        <v>64</v>
      </c>
      <c r="Y1521" s="273" t="s">
        <v>63</v>
      </c>
      <c r="Z1521" s="273" t="s">
        <v>165</v>
      </c>
      <c r="AA1521" s="273" t="s">
        <v>165</v>
      </c>
      <c r="AB1521" s="274">
        <v>45261</v>
      </c>
      <c r="AC1521" s="273">
        <v>16881</v>
      </c>
      <c r="AD1521" s="273">
        <v>11</v>
      </c>
      <c r="AE1521" s="273">
        <v>0</v>
      </c>
      <c r="AF1521" s="273" t="s">
        <v>90</v>
      </c>
      <c r="AG1521" s="273" t="s">
        <v>1198</v>
      </c>
      <c r="AH1521" s="273" t="s">
        <v>1049</v>
      </c>
      <c r="AI1521" s="273" t="s">
        <v>123</v>
      </c>
      <c r="AJ1521" s="273" t="s">
        <v>200</v>
      </c>
      <c r="AK1521" s="273">
        <v>344187</v>
      </c>
      <c r="BV1521" s="279" t="s">
        <v>64</v>
      </c>
      <c r="BW1521" s="280" t="s">
        <v>63</v>
      </c>
      <c r="BX1521" s="280" t="s">
        <v>65</v>
      </c>
      <c r="BY1521" s="280" t="s">
        <v>65</v>
      </c>
      <c r="BZ1521" s="280" t="s">
        <v>86</v>
      </c>
      <c r="CA1521" s="280" t="s">
        <v>87</v>
      </c>
      <c r="CB1521" s="280" t="s">
        <v>225</v>
      </c>
      <c r="CC1521" s="280" t="s">
        <v>226</v>
      </c>
      <c r="CD1521" s="281">
        <v>5</v>
      </c>
      <c r="CE1521" s="277">
        <v>45170</v>
      </c>
      <c r="CF1521" s="280">
        <v>0</v>
      </c>
      <c r="CG1521" s="280" t="s">
        <v>90</v>
      </c>
      <c r="CH1521" s="280">
        <v>0</v>
      </c>
      <c r="CI1521" s="280" t="s">
        <v>80</v>
      </c>
      <c r="CJ1521" s="280"/>
      <c r="CK1521" s="280"/>
      <c r="CL1521" s="280"/>
      <c r="CM1521" s="280" t="s">
        <v>73</v>
      </c>
      <c r="CN1521" s="280">
        <v>3</v>
      </c>
    </row>
    <row r="1522" spans="4:92">
      <c r="D1522" s="273" t="s">
        <v>83</v>
      </c>
      <c r="E1522" s="273" t="s">
        <v>287</v>
      </c>
      <c r="F1522" s="273" t="s">
        <v>518</v>
      </c>
      <c r="G1522" s="273" t="s">
        <v>536</v>
      </c>
      <c r="H1522" s="274">
        <v>45231</v>
      </c>
      <c r="I1522" s="273">
        <v>14613</v>
      </c>
      <c r="J1522" s="273">
        <v>846</v>
      </c>
      <c r="K1522" s="273">
        <v>0</v>
      </c>
      <c r="L1522" s="273" t="s">
        <v>66</v>
      </c>
      <c r="N1522" s="273" t="s">
        <v>107</v>
      </c>
      <c r="W1522" s="273">
        <v>273442</v>
      </c>
      <c r="X1522" s="273" t="s">
        <v>64</v>
      </c>
      <c r="Y1522" s="273" t="s">
        <v>63</v>
      </c>
      <c r="Z1522" s="273" t="s">
        <v>165</v>
      </c>
      <c r="AA1522" s="273" t="s">
        <v>165</v>
      </c>
      <c r="AB1522" s="274">
        <v>45261</v>
      </c>
      <c r="AC1522" s="273">
        <v>16881</v>
      </c>
      <c r="AD1522" s="273">
        <v>11</v>
      </c>
      <c r="AE1522" s="273">
        <v>0</v>
      </c>
      <c r="AF1522" s="273" t="s">
        <v>90</v>
      </c>
      <c r="AG1522" s="273" t="s">
        <v>1198</v>
      </c>
      <c r="AH1522" s="273" t="s">
        <v>1051</v>
      </c>
      <c r="AI1522" s="273" t="s">
        <v>123</v>
      </c>
      <c r="AJ1522" s="273" t="s">
        <v>200</v>
      </c>
      <c r="AK1522" s="273">
        <v>344193</v>
      </c>
      <c r="BV1522" s="336" t="s">
        <v>64</v>
      </c>
      <c r="BW1522" s="337" t="s">
        <v>63</v>
      </c>
      <c r="BX1522" s="337" t="s">
        <v>65</v>
      </c>
      <c r="BY1522" s="337" t="s">
        <v>65</v>
      </c>
      <c r="BZ1522" s="337" t="s">
        <v>86</v>
      </c>
      <c r="CA1522" s="337" t="s">
        <v>87</v>
      </c>
      <c r="CB1522" s="337" t="s">
        <v>233</v>
      </c>
      <c r="CC1522" s="337" t="s">
        <v>234</v>
      </c>
      <c r="CD1522" s="338">
        <v>1</v>
      </c>
      <c r="CE1522" s="335">
        <v>45170</v>
      </c>
      <c r="CF1522" s="337"/>
      <c r="CG1522" s="337" t="s">
        <v>181</v>
      </c>
      <c r="CH1522" s="337"/>
      <c r="CI1522" s="337" t="s">
        <v>181</v>
      </c>
      <c r="CJ1522" s="337" t="s">
        <v>775</v>
      </c>
      <c r="CK1522" s="337"/>
      <c r="CL1522" s="337"/>
      <c r="CM1522" s="337" t="s">
        <v>73</v>
      </c>
      <c r="CN1522" s="337">
        <v>3</v>
      </c>
    </row>
    <row r="1523" spans="4:92">
      <c r="D1523" s="273" t="s">
        <v>83</v>
      </c>
      <c r="E1523" s="273" t="s">
        <v>287</v>
      </c>
      <c r="F1523" s="273" t="s">
        <v>518</v>
      </c>
      <c r="G1523" s="273" t="s">
        <v>536</v>
      </c>
      <c r="H1523" s="274">
        <v>45231</v>
      </c>
      <c r="I1523" s="273">
        <v>14613</v>
      </c>
      <c r="J1523" s="273">
        <v>846</v>
      </c>
      <c r="K1523" s="273">
        <v>11528.6</v>
      </c>
      <c r="L1523" s="273" t="s">
        <v>66</v>
      </c>
      <c r="M1523" s="273">
        <v>4954.2750425000004</v>
      </c>
      <c r="N1523" s="273" t="s">
        <v>115</v>
      </c>
      <c r="W1523" s="273">
        <v>273441</v>
      </c>
      <c r="X1523" s="273" t="s">
        <v>64</v>
      </c>
      <c r="Y1523" s="273" t="s">
        <v>63</v>
      </c>
      <c r="Z1523" s="273" t="s">
        <v>165</v>
      </c>
      <c r="AA1523" s="273" t="s">
        <v>165</v>
      </c>
      <c r="AB1523" s="274">
        <v>45261</v>
      </c>
      <c r="AC1523" s="273">
        <v>16881</v>
      </c>
      <c r="AD1523" s="273">
        <v>11</v>
      </c>
      <c r="AE1523" s="273">
        <v>0</v>
      </c>
      <c r="AF1523" s="273" t="s">
        <v>90</v>
      </c>
      <c r="AG1523" s="273" t="s">
        <v>1198</v>
      </c>
      <c r="AH1523" s="273" t="s">
        <v>1053</v>
      </c>
      <c r="AI1523" s="273" t="s">
        <v>123</v>
      </c>
      <c r="AJ1523" s="273" t="s">
        <v>200</v>
      </c>
      <c r="AK1523" s="273">
        <v>344199</v>
      </c>
      <c r="BV1523" s="279" t="s">
        <v>64</v>
      </c>
      <c r="BW1523" s="280" t="s">
        <v>63</v>
      </c>
      <c r="BX1523" s="280" t="s">
        <v>65</v>
      </c>
      <c r="BY1523" s="280" t="s">
        <v>65</v>
      </c>
      <c r="BZ1523" s="280" t="s">
        <v>204</v>
      </c>
      <c r="CA1523" s="280" t="s">
        <v>205</v>
      </c>
      <c r="CB1523" s="280" t="s">
        <v>206</v>
      </c>
      <c r="CC1523" s="280" t="s">
        <v>207</v>
      </c>
      <c r="CD1523" s="281">
        <v>0</v>
      </c>
      <c r="CE1523" s="277">
        <v>45170</v>
      </c>
      <c r="CF1523" s="280"/>
      <c r="CG1523" s="280" t="s">
        <v>181</v>
      </c>
      <c r="CH1523" s="280"/>
      <c r="CI1523" s="280" t="s">
        <v>208</v>
      </c>
      <c r="CJ1523" s="280" t="s">
        <v>209</v>
      </c>
      <c r="CK1523" s="280"/>
      <c r="CL1523" s="280"/>
      <c r="CM1523" s="280" t="s">
        <v>73</v>
      </c>
      <c r="CN1523" s="280">
        <v>3</v>
      </c>
    </row>
    <row r="1524" spans="4:92">
      <c r="D1524" s="273" t="s">
        <v>83</v>
      </c>
      <c r="E1524" s="273" t="s">
        <v>287</v>
      </c>
      <c r="F1524" s="273" t="s">
        <v>518</v>
      </c>
      <c r="G1524" s="273" t="s">
        <v>536</v>
      </c>
      <c r="H1524" s="274">
        <v>45261</v>
      </c>
      <c r="I1524" s="273">
        <v>17072</v>
      </c>
      <c r="J1524" s="273">
        <v>846</v>
      </c>
      <c r="W1524" s="273">
        <v>320263</v>
      </c>
      <c r="X1524" s="273" t="s">
        <v>64</v>
      </c>
      <c r="Y1524" s="273" t="s">
        <v>63</v>
      </c>
      <c r="Z1524" s="273" t="s">
        <v>165</v>
      </c>
      <c r="AA1524" s="273" t="s">
        <v>165</v>
      </c>
      <c r="AB1524" s="274">
        <v>45261</v>
      </c>
      <c r="AC1524" s="273">
        <v>16881</v>
      </c>
      <c r="AD1524" s="273">
        <v>11</v>
      </c>
      <c r="AE1524" s="273">
        <v>0.36299999999999999</v>
      </c>
      <c r="AF1524" s="273" t="s">
        <v>90</v>
      </c>
      <c r="AG1524" s="273" t="s">
        <v>1198</v>
      </c>
      <c r="AH1524" s="273" t="s">
        <v>1208</v>
      </c>
      <c r="AI1524" s="273" t="s">
        <v>123</v>
      </c>
      <c r="AJ1524" s="273" t="s">
        <v>200</v>
      </c>
      <c r="AK1524" s="273">
        <v>344205</v>
      </c>
      <c r="BV1524" s="336" t="s">
        <v>64</v>
      </c>
      <c r="BW1524" s="337" t="s">
        <v>63</v>
      </c>
      <c r="BX1524" s="337" t="s">
        <v>65</v>
      </c>
      <c r="BY1524" s="337" t="s">
        <v>65</v>
      </c>
      <c r="BZ1524" s="337" t="s">
        <v>86</v>
      </c>
      <c r="CA1524" s="337" t="s">
        <v>87</v>
      </c>
      <c r="CB1524" s="337" t="s">
        <v>217</v>
      </c>
      <c r="CC1524" s="337" t="s">
        <v>218</v>
      </c>
      <c r="CD1524" s="338">
        <v>2</v>
      </c>
      <c r="CE1524" s="335">
        <v>45170</v>
      </c>
      <c r="CF1524" s="337"/>
      <c r="CG1524" s="337" t="s">
        <v>181</v>
      </c>
      <c r="CH1524" s="337"/>
      <c r="CI1524" s="337" t="s">
        <v>181</v>
      </c>
      <c r="CJ1524" s="337" t="s">
        <v>1125</v>
      </c>
      <c r="CK1524" s="337"/>
      <c r="CL1524" s="337"/>
      <c r="CM1524" s="337" t="s">
        <v>73</v>
      </c>
      <c r="CN1524" s="337">
        <v>3</v>
      </c>
    </row>
    <row r="1525" spans="4:92">
      <c r="D1525" s="273" t="s">
        <v>83</v>
      </c>
      <c r="E1525" s="273" t="s">
        <v>287</v>
      </c>
      <c r="F1525" s="273" t="s">
        <v>518</v>
      </c>
      <c r="G1525" s="273" t="s">
        <v>536</v>
      </c>
      <c r="H1525" s="274">
        <v>45261</v>
      </c>
      <c r="I1525" s="273">
        <v>17072</v>
      </c>
      <c r="J1525" s="273">
        <v>846</v>
      </c>
      <c r="K1525" s="273">
        <v>0</v>
      </c>
      <c r="L1525" s="273" t="s">
        <v>66</v>
      </c>
      <c r="N1525" s="273" t="s">
        <v>107</v>
      </c>
      <c r="W1525" s="273">
        <v>320288</v>
      </c>
      <c r="X1525" s="273" t="s">
        <v>64</v>
      </c>
      <c r="Y1525" s="273" t="s">
        <v>63</v>
      </c>
      <c r="Z1525" s="273" t="s">
        <v>165</v>
      </c>
      <c r="AA1525" s="273" t="s">
        <v>165</v>
      </c>
      <c r="AB1525" s="274">
        <v>45261</v>
      </c>
      <c r="AC1525" s="273">
        <v>16881</v>
      </c>
      <c r="AD1525" s="273">
        <v>11</v>
      </c>
      <c r="AE1525" s="273">
        <v>0.60599999999999998</v>
      </c>
      <c r="AF1525" s="273" t="s">
        <v>90</v>
      </c>
      <c r="AG1525" s="273" t="s">
        <v>1198</v>
      </c>
      <c r="AH1525" s="273" t="s">
        <v>1209</v>
      </c>
      <c r="AI1525" s="273" t="s">
        <v>123</v>
      </c>
      <c r="AJ1525" s="273" t="s">
        <v>200</v>
      </c>
      <c r="AK1525" s="273">
        <v>344211</v>
      </c>
      <c r="BV1525" s="279" t="s">
        <v>64</v>
      </c>
      <c r="BW1525" s="280" t="s">
        <v>63</v>
      </c>
      <c r="BX1525" s="280" t="s">
        <v>65</v>
      </c>
      <c r="BY1525" s="280" t="s">
        <v>65</v>
      </c>
      <c r="BZ1525" s="280" t="s">
        <v>138</v>
      </c>
      <c r="CA1525" s="280" t="s">
        <v>139</v>
      </c>
      <c r="CB1525" s="280" t="s">
        <v>190</v>
      </c>
      <c r="CC1525" s="280" t="s">
        <v>191</v>
      </c>
      <c r="CD1525" s="281">
        <v>8</v>
      </c>
      <c r="CE1525" s="277">
        <v>45170</v>
      </c>
      <c r="CF1525" s="280">
        <v>0</v>
      </c>
      <c r="CG1525" s="280" t="s">
        <v>90</v>
      </c>
      <c r="CH1525" s="280">
        <v>0</v>
      </c>
      <c r="CI1525" s="280" t="s">
        <v>80</v>
      </c>
      <c r="CJ1525" s="280"/>
      <c r="CK1525" s="280"/>
      <c r="CL1525" s="280"/>
      <c r="CM1525" s="280" t="s">
        <v>73</v>
      </c>
      <c r="CN1525" s="280">
        <v>3</v>
      </c>
    </row>
    <row r="1526" spans="4:92">
      <c r="D1526" s="273" t="s">
        <v>83</v>
      </c>
      <c r="E1526" s="273" t="s">
        <v>287</v>
      </c>
      <c r="F1526" s="273" t="s">
        <v>518</v>
      </c>
      <c r="G1526" s="273" t="s">
        <v>536</v>
      </c>
      <c r="H1526" s="274">
        <v>45261</v>
      </c>
      <c r="I1526" s="273">
        <v>17072</v>
      </c>
      <c r="J1526" s="273">
        <v>846</v>
      </c>
      <c r="K1526" s="273">
        <v>9140.4</v>
      </c>
      <c r="L1526" s="273" t="s">
        <v>66</v>
      </c>
      <c r="M1526" s="273">
        <v>7900.0980675000001</v>
      </c>
      <c r="N1526" s="273" t="s">
        <v>115</v>
      </c>
      <c r="W1526" s="273">
        <v>320287</v>
      </c>
      <c r="X1526" s="273" t="s">
        <v>64</v>
      </c>
      <c r="Y1526" s="273" t="s">
        <v>63</v>
      </c>
      <c r="Z1526" s="273" t="s">
        <v>165</v>
      </c>
      <c r="AA1526" s="273" t="s">
        <v>165</v>
      </c>
      <c r="AB1526" s="274">
        <v>45261</v>
      </c>
      <c r="AC1526" s="273">
        <v>16881</v>
      </c>
      <c r="AD1526" s="273">
        <v>11</v>
      </c>
      <c r="AE1526" s="273">
        <v>2.077</v>
      </c>
      <c r="AF1526" s="273" t="s">
        <v>90</v>
      </c>
      <c r="AG1526" s="273" t="s">
        <v>1198</v>
      </c>
      <c r="AH1526" s="273" t="s">
        <v>1210</v>
      </c>
      <c r="AI1526" s="273" t="s">
        <v>123</v>
      </c>
      <c r="AJ1526" s="273" t="s">
        <v>200</v>
      </c>
      <c r="AK1526" s="273">
        <v>344217</v>
      </c>
      <c r="BV1526" s="336" t="s">
        <v>64</v>
      </c>
      <c r="BW1526" s="337" t="s">
        <v>63</v>
      </c>
      <c r="BX1526" s="337" t="s">
        <v>65</v>
      </c>
      <c r="BY1526" s="337" t="s">
        <v>65</v>
      </c>
      <c r="BZ1526" s="337" t="s">
        <v>86</v>
      </c>
      <c r="CA1526" s="337" t="s">
        <v>87</v>
      </c>
      <c r="CB1526" s="337" t="s">
        <v>179</v>
      </c>
      <c r="CC1526" s="337" t="s">
        <v>180</v>
      </c>
      <c r="CD1526" s="338">
        <v>1</v>
      </c>
      <c r="CE1526" s="335">
        <v>45170</v>
      </c>
      <c r="CF1526" s="337"/>
      <c r="CG1526" s="337" t="s">
        <v>181</v>
      </c>
      <c r="CH1526" s="337"/>
      <c r="CI1526" s="337" t="s">
        <v>181</v>
      </c>
      <c r="CJ1526" s="337" t="s">
        <v>934</v>
      </c>
      <c r="CK1526" s="337"/>
      <c r="CL1526" s="337"/>
      <c r="CM1526" s="337" t="s">
        <v>73</v>
      </c>
      <c r="CN1526" s="337">
        <v>3</v>
      </c>
    </row>
    <row r="1527" spans="4:92">
      <c r="D1527" s="273" t="s">
        <v>83</v>
      </c>
      <c r="E1527" s="273" t="s">
        <v>287</v>
      </c>
      <c r="F1527" s="273" t="s">
        <v>830</v>
      </c>
      <c r="G1527" s="273" t="s">
        <v>831</v>
      </c>
      <c r="H1527" s="274">
        <v>44927</v>
      </c>
      <c r="I1527" s="273">
        <v>11239</v>
      </c>
      <c r="J1527" s="273">
        <v>805</v>
      </c>
      <c r="K1527" s="273">
        <v>1656</v>
      </c>
      <c r="L1527" s="273" t="s">
        <v>66</v>
      </c>
      <c r="M1527" s="273">
        <v>0</v>
      </c>
      <c r="N1527" s="273" t="s">
        <v>1010</v>
      </c>
      <c r="O1527" s="273">
        <v>34</v>
      </c>
      <c r="P1527" s="273" t="s">
        <v>1011</v>
      </c>
      <c r="Q1527" s="273" t="s">
        <v>1188</v>
      </c>
      <c r="R1527" s="273" t="s">
        <v>1013</v>
      </c>
      <c r="S1527" s="273" t="s">
        <v>1680</v>
      </c>
      <c r="U1527" s="273" t="s">
        <v>1681</v>
      </c>
      <c r="V1527" s="273" t="s">
        <v>1680</v>
      </c>
      <c r="W1527" s="273">
        <v>139844</v>
      </c>
      <c r="X1527" s="273" t="s">
        <v>64</v>
      </c>
      <c r="Y1527" s="273" t="s">
        <v>63</v>
      </c>
      <c r="Z1527" s="273" t="s">
        <v>165</v>
      </c>
      <c r="AA1527" s="273" t="s">
        <v>165</v>
      </c>
      <c r="AB1527" s="274">
        <v>45261</v>
      </c>
      <c r="AC1527" s="273">
        <v>16881</v>
      </c>
      <c r="AD1527" s="273">
        <v>11</v>
      </c>
      <c r="AE1527" s="273">
        <v>0.124</v>
      </c>
      <c r="AF1527" s="273" t="s">
        <v>90</v>
      </c>
      <c r="AG1527" s="273" t="s">
        <v>1198</v>
      </c>
      <c r="AH1527" s="273" t="s">
        <v>984</v>
      </c>
      <c r="AI1527" s="273" t="s">
        <v>123</v>
      </c>
      <c r="AJ1527" s="273" t="s">
        <v>200</v>
      </c>
      <c r="AK1527" s="273">
        <v>344223</v>
      </c>
      <c r="BV1527" s="279" t="s">
        <v>64</v>
      </c>
      <c r="BW1527" s="280" t="s">
        <v>63</v>
      </c>
      <c r="BX1527" s="280" t="s">
        <v>65</v>
      </c>
      <c r="BY1527" s="280" t="s">
        <v>65</v>
      </c>
      <c r="BZ1527" s="280" t="s">
        <v>167</v>
      </c>
      <c r="CA1527" s="280" t="s">
        <v>168</v>
      </c>
      <c r="CB1527" s="280" t="s">
        <v>313</v>
      </c>
      <c r="CC1527" s="280" t="s">
        <v>314</v>
      </c>
      <c r="CD1527" s="281">
        <v>14</v>
      </c>
      <c r="CE1527" s="277">
        <v>45170</v>
      </c>
      <c r="CF1527" s="280">
        <v>0</v>
      </c>
      <c r="CG1527" s="280" t="s">
        <v>90</v>
      </c>
      <c r="CH1527" s="280">
        <v>0</v>
      </c>
      <c r="CI1527" s="280" t="s">
        <v>80</v>
      </c>
      <c r="CJ1527" s="280"/>
      <c r="CK1527" s="280"/>
      <c r="CL1527" s="280"/>
      <c r="CM1527" s="280" t="s">
        <v>73</v>
      </c>
      <c r="CN1527" s="280">
        <v>3</v>
      </c>
    </row>
    <row r="1528" spans="4:92">
      <c r="D1528" s="273" t="s">
        <v>83</v>
      </c>
      <c r="E1528" s="273" t="s">
        <v>287</v>
      </c>
      <c r="F1528" s="273" t="s">
        <v>830</v>
      </c>
      <c r="G1528" s="273" t="s">
        <v>831</v>
      </c>
      <c r="H1528" s="274">
        <v>44927</v>
      </c>
      <c r="I1528" s="273">
        <v>11239</v>
      </c>
      <c r="J1528" s="273">
        <v>805</v>
      </c>
      <c r="K1528" s="273">
        <v>28572</v>
      </c>
      <c r="L1528" s="273" t="s">
        <v>66</v>
      </c>
      <c r="M1528" s="273">
        <v>5981.308446</v>
      </c>
      <c r="N1528" s="273" t="s">
        <v>115</v>
      </c>
      <c r="W1528" s="273">
        <v>139842</v>
      </c>
      <c r="X1528" s="273" t="s">
        <v>64</v>
      </c>
      <c r="Y1528" s="273" t="s">
        <v>63</v>
      </c>
      <c r="Z1528" s="273" t="s">
        <v>165</v>
      </c>
      <c r="AA1528" s="273" t="s">
        <v>165</v>
      </c>
      <c r="AB1528" s="274">
        <v>45261</v>
      </c>
      <c r="AC1528" s="273">
        <v>16881</v>
      </c>
      <c r="AD1528" s="273">
        <v>11</v>
      </c>
      <c r="AE1528" s="273">
        <v>3.2730000000000001</v>
      </c>
      <c r="AF1528" s="273" t="s">
        <v>90</v>
      </c>
      <c r="AG1528" s="273" t="s">
        <v>1198</v>
      </c>
      <c r="AH1528" s="273" t="s">
        <v>1211</v>
      </c>
      <c r="AI1528" s="273" t="s">
        <v>123</v>
      </c>
      <c r="AJ1528" s="273" t="s">
        <v>200</v>
      </c>
      <c r="AK1528" s="273">
        <v>344229</v>
      </c>
      <c r="BV1528" s="336" t="s">
        <v>64</v>
      </c>
      <c r="BW1528" s="337" t="s">
        <v>63</v>
      </c>
      <c r="BX1528" s="337" t="s">
        <v>221</v>
      </c>
      <c r="BY1528" s="337" t="s">
        <v>221</v>
      </c>
      <c r="BZ1528" s="337" t="s">
        <v>110</v>
      </c>
      <c r="CA1528" s="337" t="s">
        <v>111</v>
      </c>
      <c r="CB1528" s="337" t="s">
        <v>112</v>
      </c>
      <c r="CC1528" s="337" t="s">
        <v>113</v>
      </c>
      <c r="CD1528" s="338">
        <v>4</v>
      </c>
      <c r="CE1528" s="335">
        <v>44986</v>
      </c>
      <c r="CF1528" s="337"/>
      <c r="CG1528" s="337"/>
      <c r="CH1528" s="337"/>
      <c r="CI1528" s="337" t="s">
        <v>80</v>
      </c>
      <c r="CJ1528" s="337"/>
      <c r="CK1528" s="337"/>
      <c r="CL1528" s="337"/>
      <c r="CM1528" s="337" t="s">
        <v>73</v>
      </c>
      <c r="CN1528" s="337">
        <v>3</v>
      </c>
    </row>
    <row r="1529" spans="4:92">
      <c r="D1529" s="273" t="s">
        <v>83</v>
      </c>
      <c r="E1529" s="273" t="s">
        <v>287</v>
      </c>
      <c r="F1529" s="273" t="s">
        <v>830</v>
      </c>
      <c r="G1529" s="273" t="s">
        <v>831</v>
      </c>
      <c r="H1529" s="274">
        <v>44927</v>
      </c>
      <c r="I1529" s="273">
        <v>11239</v>
      </c>
      <c r="J1529" s="273">
        <v>805</v>
      </c>
      <c r="K1529" s="273">
        <v>0</v>
      </c>
      <c r="L1529" s="273" t="s">
        <v>66</v>
      </c>
      <c r="N1529" s="273" t="s">
        <v>107</v>
      </c>
      <c r="W1529" s="273">
        <v>139843</v>
      </c>
      <c r="X1529" s="273" t="s">
        <v>64</v>
      </c>
      <c r="Y1529" s="273" t="s">
        <v>63</v>
      </c>
      <c r="Z1529" s="273" t="s">
        <v>165</v>
      </c>
      <c r="AA1529" s="273" t="s">
        <v>165</v>
      </c>
      <c r="AB1529" s="274">
        <v>45261</v>
      </c>
      <c r="AC1529" s="273">
        <v>16881</v>
      </c>
      <c r="AD1529" s="273">
        <v>11</v>
      </c>
      <c r="AE1529" s="273">
        <v>0</v>
      </c>
      <c r="AF1529" s="273" t="s">
        <v>90</v>
      </c>
      <c r="AG1529" s="273" t="s">
        <v>1198</v>
      </c>
      <c r="AH1529" s="273" t="s">
        <v>880</v>
      </c>
      <c r="AI1529" s="273" t="s">
        <v>123</v>
      </c>
      <c r="AJ1529" s="273" t="s">
        <v>200</v>
      </c>
      <c r="AK1529" s="273">
        <v>344235</v>
      </c>
      <c r="BV1529" s="279" t="s">
        <v>64</v>
      </c>
      <c r="BW1529" s="280" t="s">
        <v>63</v>
      </c>
      <c r="BX1529" s="280" t="s">
        <v>221</v>
      </c>
      <c r="BY1529" s="280" t="s">
        <v>221</v>
      </c>
      <c r="BZ1529" s="280" t="s">
        <v>86</v>
      </c>
      <c r="CA1529" s="280" t="s">
        <v>87</v>
      </c>
      <c r="CB1529" s="280" t="s">
        <v>88</v>
      </c>
      <c r="CC1529" s="280" t="s">
        <v>89</v>
      </c>
      <c r="CD1529" s="281">
        <v>3</v>
      </c>
      <c r="CE1529" s="277">
        <v>44986</v>
      </c>
      <c r="CF1529" s="280">
        <v>5319</v>
      </c>
      <c r="CG1529" s="280" t="s">
        <v>80</v>
      </c>
      <c r="CH1529" s="280">
        <v>5319</v>
      </c>
      <c r="CI1529" s="280" t="s">
        <v>80</v>
      </c>
      <c r="CJ1529" s="280"/>
      <c r="CK1529" s="280"/>
      <c r="CL1529" s="280" t="s">
        <v>1706</v>
      </c>
      <c r="CM1529" s="280" t="s">
        <v>73</v>
      </c>
      <c r="CN1529" s="280">
        <v>3</v>
      </c>
    </row>
    <row r="1530" spans="4:92">
      <c r="D1530" s="273" t="s">
        <v>83</v>
      </c>
      <c r="E1530" s="273" t="s">
        <v>287</v>
      </c>
      <c r="F1530" s="273" t="s">
        <v>830</v>
      </c>
      <c r="G1530" s="273" t="s">
        <v>831</v>
      </c>
      <c r="H1530" s="274">
        <v>44927</v>
      </c>
      <c r="I1530" s="273">
        <v>17161</v>
      </c>
      <c r="J1530" s="273">
        <v>805</v>
      </c>
      <c r="K1530" s="273">
        <v>229</v>
      </c>
      <c r="L1530" s="273" t="s">
        <v>1202</v>
      </c>
      <c r="M1530" s="273">
        <v>1794.2177999999999</v>
      </c>
      <c r="N1530" s="273" t="s">
        <v>1203</v>
      </c>
      <c r="P1530" s="273" t="s">
        <v>92</v>
      </c>
      <c r="Q1530" s="273" t="s">
        <v>1496</v>
      </c>
      <c r="R1530" s="273" t="s">
        <v>70</v>
      </c>
      <c r="S1530" s="273" t="s">
        <v>1521</v>
      </c>
      <c r="T1530" s="273" t="s">
        <v>1589</v>
      </c>
      <c r="U1530" s="273" t="s">
        <v>1523</v>
      </c>
      <c r="V1530" s="273" t="s">
        <v>1524</v>
      </c>
      <c r="W1530" s="273">
        <v>329074</v>
      </c>
      <c r="X1530" s="273" t="s">
        <v>64</v>
      </c>
      <c r="Y1530" s="273" t="s">
        <v>63</v>
      </c>
      <c r="Z1530" s="273" t="s">
        <v>165</v>
      </c>
      <c r="AA1530" s="273" t="s">
        <v>165</v>
      </c>
      <c r="AB1530" s="274">
        <v>45261</v>
      </c>
      <c r="AC1530" s="273">
        <v>16881</v>
      </c>
      <c r="AD1530" s="273">
        <v>11</v>
      </c>
      <c r="AE1530" s="273">
        <v>6.9000000000000006E-2</v>
      </c>
      <c r="AF1530" s="273" t="s">
        <v>90</v>
      </c>
      <c r="AG1530" s="273" t="s">
        <v>1198</v>
      </c>
      <c r="AH1530" s="273" t="s">
        <v>990</v>
      </c>
      <c r="AI1530" s="273" t="s">
        <v>123</v>
      </c>
      <c r="AJ1530" s="273" t="s">
        <v>200</v>
      </c>
      <c r="AK1530" s="273">
        <v>344241</v>
      </c>
      <c r="BV1530" s="336" t="s">
        <v>64</v>
      </c>
      <c r="BW1530" s="337" t="s">
        <v>63</v>
      </c>
      <c r="BX1530" s="337" t="s">
        <v>221</v>
      </c>
      <c r="BY1530" s="337" t="s">
        <v>221</v>
      </c>
      <c r="BZ1530" s="337" t="s">
        <v>86</v>
      </c>
      <c r="CA1530" s="337" t="s">
        <v>87</v>
      </c>
      <c r="CB1530" s="337" t="s">
        <v>88</v>
      </c>
      <c r="CC1530" s="337" t="s">
        <v>89</v>
      </c>
      <c r="CD1530" s="338">
        <v>3</v>
      </c>
      <c r="CE1530" s="335">
        <v>45017</v>
      </c>
      <c r="CF1530" s="337">
        <v>5458</v>
      </c>
      <c r="CG1530" s="337" t="s">
        <v>80</v>
      </c>
      <c r="CH1530" s="337">
        <v>5458</v>
      </c>
      <c r="CI1530" s="337" t="s">
        <v>80</v>
      </c>
      <c r="CJ1530" s="337"/>
      <c r="CK1530" s="337"/>
      <c r="CL1530" s="337" t="s">
        <v>1707</v>
      </c>
      <c r="CM1530" s="337" t="s">
        <v>73</v>
      </c>
      <c r="CN1530" s="337">
        <v>3</v>
      </c>
    </row>
    <row r="1531" spans="4:92">
      <c r="D1531" s="273" t="s">
        <v>83</v>
      </c>
      <c r="E1531" s="273" t="s">
        <v>287</v>
      </c>
      <c r="F1531" s="273" t="s">
        <v>830</v>
      </c>
      <c r="G1531" s="273" t="s">
        <v>831</v>
      </c>
      <c r="H1531" s="274">
        <v>44958</v>
      </c>
      <c r="I1531" s="273">
        <v>11401</v>
      </c>
      <c r="J1531" s="273">
        <v>805</v>
      </c>
      <c r="K1531" s="273">
        <v>4051</v>
      </c>
      <c r="L1531" s="273" t="s">
        <v>66</v>
      </c>
      <c r="M1531" s="273">
        <v>0</v>
      </c>
      <c r="N1531" s="273" t="s">
        <v>1010</v>
      </c>
      <c r="O1531" s="273">
        <v>350</v>
      </c>
      <c r="P1531" s="273" t="s">
        <v>1011</v>
      </c>
      <c r="Q1531" s="273" t="s">
        <v>1188</v>
      </c>
      <c r="R1531" s="273" t="s">
        <v>1013</v>
      </c>
      <c r="S1531" s="273" t="s">
        <v>1680</v>
      </c>
      <c r="U1531" s="273" t="s">
        <v>1681</v>
      </c>
      <c r="V1531" s="273" t="s">
        <v>1680</v>
      </c>
      <c r="W1531" s="273">
        <v>195394</v>
      </c>
      <c r="X1531" s="273" t="s">
        <v>64</v>
      </c>
      <c r="Y1531" s="273" t="s">
        <v>404</v>
      </c>
      <c r="Z1531" s="273" t="s">
        <v>408</v>
      </c>
      <c r="AA1531" s="273" t="s">
        <v>413</v>
      </c>
      <c r="AB1531" s="274">
        <v>44986</v>
      </c>
      <c r="AC1531" s="273">
        <v>12024</v>
      </c>
      <c r="AD1531" s="273">
        <v>54</v>
      </c>
      <c r="AE1531" s="273">
        <v>0.04</v>
      </c>
      <c r="AF1531" s="273" t="s">
        <v>90</v>
      </c>
      <c r="AH1531" s="273" t="s">
        <v>1247</v>
      </c>
      <c r="AI1531" s="273" t="s">
        <v>123</v>
      </c>
      <c r="AJ1531" s="273" t="s">
        <v>200</v>
      </c>
      <c r="AK1531" s="273">
        <v>185813</v>
      </c>
      <c r="BV1531" s="279" t="s">
        <v>64</v>
      </c>
      <c r="BW1531" s="280" t="s">
        <v>63</v>
      </c>
      <c r="BX1531" s="280" t="s">
        <v>221</v>
      </c>
      <c r="BY1531" s="280" t="s">
        <v>221</v>
      </c>
      <c r="BZ1531" s="280" t="s">
        <v>110</v>
      </c>
      <c r="CA1531" s="280" t="s">
        <v>111</v>
      </c>
      <c r="CB1531" s="280" t="s">
        <v>112</v>
      </c>
      <c r="CC1531" s="280" t="s">
        <v>113</v>
      </c>
      <c r="CD1531" s="281">
        <v>4</v>
      </c>
      <c r="CE1531" s="277">
        <v>45017</v>
      </c>
      <c r="CF1531" s="280"/>
      <c r="CG1531" s="280"/>
      <c r="CH1531" s="280"/>
      <c r="CI1531" s="280" t="s">
        <v>80</v>
      </c>
      <c r="CJ1531" s="280"/>
      <c r="CK1531" s="280"/>
      <c r="CL1531" s="280"/>
      <c r="CM1531" s="280" t="s">
        <v>73</v>
      </c>
      <c r="CN1531" s="280">
        <v>3</v>
      </c>
    </row>
    <row r="1532" spans="4:92">
      <c r="D1532" s="273" t="s">
        <v>83</v>
      </c>
      <c r="E1532" s="273" t="s">
        <v>287</v>
      </c>
      <c r="F1532" s="273" t="s">
        <v>830</v>
      </c>
      <c r="G1532" s="273" t="s">
        <v>831</v>
      </c>
      <c r="H1532" s="274">
        <v>44958</v>
      </c>
      <c r="I1532" s="273">
        <v>11401</v>
      </c>
      <c r="J1532" s="273">
        <v>805</v>
      </c>
      <c r="K1532" s="273">
        <v>22234</v>
      </c>
      <c r="L1532" s="273" t="s">
        <v>66</v>
      </c>
      <c r="M1532" s="273">
        <v>4292.4743054999999</v>
      </c>
      <c r="N1532" s="273" t="s">
        <v>115</v>
      </c>
      <c r="W1532" s="273">
        <v>195392</v>
      </c>
      <c r="X1532" s="273" t="s">
        <v>64</v>
      </c>
      <c r="Y1532" s="273" t="s">
        <v>404</v>
      </c>
      <c r="Z1532" s="273" t="s">
        <v>408</v>
      </c>
      <c r="AA1532" s="273" t="s">
        <v>413</v>
      </c>
      <c r="AB1532" s="274">
        <v>44986</v>
      </c>
      <c r="AC1532" s="273">
        <v>12024</v>
      </c>
      <c r="AD1532" s="273">
        <v>54</v>
      </c>
      <c r="AE1532" s="273">
        <v>0.16</v>
      </c>
      <c r="AF1532" s="273" t="s">
        <v>90</v>
      </c>
      <c r="AH1532" s="273" t="s">
        <v>1249</v>
      </c>
      <c r="AI1532" s="273" t="s">
        <v>123</v>
      </c>
      <c r="AJ1532" s="273" t="s">
        <v>200</v>
      </c>
      <c r="AK1532" s="273">
        <v>185819</v>
      </c>
      <c r="BV1532" s="336" t="s">
        <v>64</v>
      </c>
      <c r="BW1532" s="337" t="s">
        <v>63</v>
      </c>
      <c r="BX1532" s="337" t="s">
        <v>221</v>
      </c>
      <c r="BY1532" s="337" t="s">
        <v>221</v>
      </c>
      <c r="BZ1532" s="337" t="s">
        <v>86</v>
      </c>
      <c r="CA1532" s="337" t="s">
        <v>87</v>
      </c>
      <c r="CB1532" s="337" t="s">
        <v>101</v>
      </c>
      <c r="CC1532" s="337" t="s">
        <v>102</v>
      </c>
      <c r="CD1532" s="338">
        <v>4</v>
      </c>
      <c r="CE1532" s="335">
        <v>45017</v>
      </c>
      <c r="CF1532" s="337">
        <v>74224</v>
      </c>
      <c r="CG1532" s="337" t="s">
        <v>103</v>
      </c>
      <c r="CH1532" s="337">
        <v>2416.73344</v>
      </c>
      <c r="CI1532" s="337" t="s">
        <v>104</v>
      </c>
      <c r="CJ1532" s="337"/>
      <c r="CK1532" s="337"/>
      <c r="CL1532" s="337"/>
      <c r="CM1532" s="337" t="s">
        <v>73</v>
      </c>
      <c r="CN1532" s="337">
        <v>3</v>
      </c>
    </row>
    <row r="1533" spans="4:92">
      <c r="D1533" s="273" t="s">
        <v>83</v>
      </c>
      <c r="E1533" s="273" t="s">
        <v>287</v>
      </c>
      <c r="F1533" s="273" t="s">
        <v>1024</v>
      </c>
      <c r="G1533" s="273" t="s">
        <v>1029</v>
      </c>
      <c r="H1533" s="274">
        <v>45200</v>
      </c>
      <c r="I1533" s="273">
        <v>14247</v>
      </c>
      <c r="J1533" s="273">
        <v>848</v>
      </c>
      <c r="W1533" s="273">
        <v>254588</v>
      </c>
      <c r="X1533" s="273" t="s">
        <v>64</v>
      </c>
      <c r="Y1533" s="273" t="s">
        <v>404</v>
      </c>
      <c r="Z1533" s="273" t="s">
        <v>408</v>
      </c>
      <c r="AA1533" s="273" t="s">
        <v>413</v>
      </c>
      <c r="AB1533" s="274">
        <v>44986</v>
      </c>
      <c r="AC1533" s="273">
        <v>12024</v>
      </c>
      <c r="AD1533" s="273">
        <v>54</v>
      </c>
      <c r="AE1533" s="273">
        <v>107.7</v>
      </c>
      <c r="AF1533" s="273" t="s">
        <v>90</v>
      </c>
      <c r="AH1533" s="273" t="s">
        <v>1250</v>
      </c>
      <c r="AI1533" s="273" t="s">
        <v>123</v>
      </c>
      <c r="AJ1533" s="273" t="s">
        <v>200</v>
      </c>
      <c r="AK1533" s="273">
        <v>185825</v>
      </c>
      <c r="BV1533" s="279" t="s">
        <v>64</v>
      </c>
      <c r="BW1533" s="280" t="s">
        <v>63</v>
      </c>
      <c r="BX1533" s="280" t="s">
        <v>221</v>
      </c>
      <c r="BY1533" s="280" t="s">
        <v>221</v>
      </c>
      <c r="BZ1533" s="280" t="s">
        <v>110</v>
      </c>
      <c r="CA1533" s="280" t="s">
        <v>111</v>
      </c>
      <c r="CB1533" s="280" t="s">
        <v>117</v>
      </c>
      <c r="CC1533" s="280" t="s">
        <v>118</v>
      </c>
      <c r="CD1533" s="281">
        <v>5</v>
      </c>
      <c r="CE1533" s="277">
        <v>45017</v>
      </c>
      <c r="CF1533" s="280"/>
      <c r="CG1533" s="280"/>
      <c r="CH1533" s="280"/>
      <c r="CI1533" s="280" t="s">
        <v>104</v>
      </c>
      <c r="CJ1533" s="280"/>
      <c r="CK1533" s="280"/>
      <c r="CL1533" s="280"/>
      <c r="CM1533" s="280" t="s">
        <v>73</v>
      </c>
      <c r="CN1533" s="280">
        <v>3</v>
      </c>
    </row>
    <row r="1534" spans="4:92">
      <c r="D1534" s="273" t="s">
        <v>83</v>
      </c>
      <c r="E1534" s="273" t="s">
        <v>287</v>
      </c>
      <c r="F1534" s="273" t="s">
        <v>1024</v>
      </c>
      <c r="G1534" s="273" t="s">
        <v>1029</v>
      </c>
      <c r="H1534" s="274">
        <v>45200</v>
      </c>
      <c r="I1534" s="273">
        <v>14247</v>
      </c>
      <c r="J1534" s="273">
        <v>848</v>
      </c>
      <c r="K1534" s="273">
        <v>0</v>
      </c>
      <c r="L1534" s="273" t="s">
        <v>66</v>
      </c>
      <c r="N1534" s="273" t="s">
        <v>107</v>
      </c>
      <c r="W1534" s="273">
        <v>254613</v>
      </c>
      <c r="X1534" s="273" t="s">
        <v>64</v>
      </c>
      <c r="Y1534" s="273" t="s">
        <v>404</v>
      </c>
      <c r="Z1534" s="273" t="s">
        <v>408</v>
      </c>
      <c r="AA1534" s="273" t="s">
        <v>413</v>
      </c>
      <c r="AB1534" s="274">
        <v>44986</v>
      </c>
      <c r="AC1534" s="273">
        <v>12024</v>
      </c>
      <c r="AD1534" s="273">
        <v>54</v>
      </c>
      <c r="AE1534" s="273">
        <v>0.57999999999999996</v>
      </c>
      <c r="AF1534" s="273" t="s">
        <v>90</v>
      </c>
      <c r="AH1534" s="273" t="s">
        <v>1251</v>
      </c>
      <c r="AI1534" s="273" t="s">
        <v>123</v>
      </c>
      <c r="AJ1534" s="273" t="s">
        <v>200</v>
      </c>
      <c r="AK1534" s="273">
        <v>185831</v>
      </c>
      <c r="BV1534" s="336" t="s">
        <v>64</v>
      </c>
      <c r="BW1534" s="337" t="s">
        <v>63</v>
      </c>
      <c r="BX1534" s="337" t="s">
        <v>221</v>
      </c>
      <c r="BY1534" s="337" t="s">
        <v>221</v>
      </c>
      <c r="BZ1534" s="337" t="s">
        <v>126</v>
      </c>
      <c r="CA1534" s="337" t="s">
        <v>127</v>
      </c>
      <c r="CB1534" s="337" t="s">
        <v>128</v>
      </c>
      <c r="CC1534" s="337" t="s">
        <v>129</v>
      </c>
      <c r="CD1534" s="338">
        <v>6</v>
      </c>
      <c r="CE1534" s="335">
        <v>45017</v>
      </c>
      <c r="CF1534" s="337"/>
      <c r="CG1534" s="337"/>
      <c r="CH1534" s="337"/>
      <c r="CI1534" s="337" t="s">
        <v>80</v>
      </c>
      <c r="CJ1534" s="337"/>
      <c r="CK1534" s="337"/>
      <c r="CL1534" s="337"/>
      <c r="CM1534" s="337" t="s">
        <v>73</v>
      </c>
      <c r="CN1534" s="337">
        <v>3</v>
      </c>
    </row>
    <row r="1535" spans="4:92">
      <c r="D1535" s="273" t="s">
        <v>83</v>
      </c>
      <c r="E1535" s="273" t="s">
        <v>287</v>
      </c>
      <c r="F1535" s="273" t="s">
        <v>1024</v>
      </c>
      <c r="G1535" s="273" t="s">
        <v>1029</v>
      </c>
      <c r="H1535" s="274">
        <v>45200</v>
      </c>
      <c r="I1535" s="273">
        <v>14247</v>
      </c>
      <c r="J1535" s="273">
        <v>848</v>
      </c>
      <c r="K1535" s="273">
        <v>1562.5</v>
      </c>
      <c r="L1535" s="273" t="s">
        <v>66</v>
      </c>
      <c r="M1535" s="273">
        <v>101.05</v>
      </c>
      <c r="N1535" s="273" t="s">
        <v>115</v>
      </c>
      <c r="W1535" s="273">
        <v>254612</v>
      </c>
      <c r="X1535" s="273" t="s">
        <v>64</v>
      </c>
      <c r="Y1535" s="273" t="s">
        <v>404</v>
      </c>
      <c r="Z1535" s="273" t="s">
        <v>408</v>
      </c>
      <c r="AA1535" s="273" t="s">
        <v>413</v>
      </c>
      <c r="AB1535" s="274">
        <v>44986</v>
      </c>
      <c r="AC1535" s="273">
        <v>12024</v>
      </c>
      <c r="AD1535" s="273">
        <v>54</v>
      </c>
      <c r="AE1535" s="273">
        <v>0.27</v>
      </c>
      <c r="AF1535" s="273" t="s">
        <v>90</v>
      </c>
      <c r="AH1535" s="273" t="s">
        <v>1252</v>
      </c>
      <c r="AI1535" s="273" t="s">
        <v>123</v>
      </c>
      <c r="AJ1535" s="273" t="s">
        <v>200</v>
      </c>
      <c r="AK1535" s="273">
        <v>185837</v>
      </c>
      <c r="BV1535" s="279" t="s">
        <v>64</v>
      </c>
      <c r="BW1535" s="280" t="s">
        <v>63</v>
      </c>
      <c r="BX1535" s="280" t="s">
        <v>221</v>
      </c>
      <c r="BY1535" s="280" t="s">
        <v>221</v>
      </c>
      <c r="BZ1535" s="280" t="s">
        <v>138</v>
      </c>
      <c r="CA1535" s="280" t="s">
        <v>139</v>
      </c>
      <c r="CB1535" s="280" t="s">
        <v>140</v>
      </c>
      <c r="CC1535" s="280" t="s">
        <v>141</v>
      </c>
      <c r="CD1535" s="281">
        <v>9</v>
      </c>
      <c r="CE1535" s="277">
        <v>45017</v>
      </c>
      <c r="CF1535" s="280">
        <v>181</v>
      </c>
      <c r="CG1535" s="280" t="s">
        <v>80</v>
      </c>
      <c r="CH1535" s="280">
        <v>181</v>
      </c>
      <c r="CI1535" s="280" t="s">
        <v>80</v>
      </c>
      <c r="CJ1535" s="280"/>
      <c r="CK1535" s="280"/>
      <c r="CL1535" s="280" t="s">
        <v>139</v>
      </c>
      <c r="CM1535" s="280" t="s">
        <v>73</v>
      </c>
      <c r="CN1535" s="280">
        <v>3</v>
      </c>
    </row>
    <row r="1536" spans="4:92">
      <c r="D1536" s="273" t="s">
        <v>83</v>
      </c>
      <c r="E1536" s="273" t="s">
        <v>287</v>
      </c>
      <c r="F1536" s="273" t="s">
        <v>1024</v>
      </c>
      <c r="G1536" s="273" t="s">
        <v>1029</v>
      </c>
      <c r="H1536" s="274">
        <v>45231</v>
      </c>
      <c r="I1536" s="273">
        <v>14614</v>
      </c>
      <c r="J1536" s="273">
        <v>848</v>
      </c>
      <c r="W1536" s="273">
        <v>273446</v>
      </c>
      <c r="X1536" s="273" t="s">
        <v>64</v>
      </c>
      <c r="Y1536" s="273" t="s">
        <v>404</v>
      </c>
      <c r="Z1536" s="273" t="s">
        <v>408</v>
      </c>
      <c r="AA1536" s="273" t="s">
        <v>413</v>
      </c>
      <c r="AB1536" s="274">
        <v>44986</v>
      </c>
      <c r="AC1536" s="273">
        <v>12024</v>
      </c>
      <c r="AD1536" s="273">
        <v>54</v>
      </c>
      <c r="AE1536" s="273">
        <v>0.85</v>
      </c>
      <c r="AF1536" s="273" t="s">
        <v>90</v>
      </c>
      <c r="AH1536" s="273" t="s">
        <v>1519</v>
      </c>
      <c r="AI1536" s="273" t="s">
        <v>123</v>
      </c>
      <c r="AJ1536" s="273" t="s">
        <v>200</v>
      </c>
      <c r="AK1536" s="273">
        <v>185843</v>
      </c>
      <c r="BV1536" s="336" t="s">
        <v>64</v>
      </c>
      <c r="BW1536" s="337" t="s">
        <v>63</v>
      </c>
      <c r="BX1536" s="337" t="s">
        <v>221</v>
      </c>
      <c r="BY1536" s="337" t="s">
        <v>221</v>
      </c>
      <c r="BZ1536" s="337" t="s">
        <v>126</v>
      </c>
      <c r="CA1536" s="337" t="s">
        <v>127</v>
      </c>
      <c r="CB1536" s="337" t="s">
        <v>133</v>
      </c>
      <c r="CC1536" s="337" t="s">
        <v>134</v>
      </c>
      <c r="CD1536" s="338">
        <v>7</v>
      </c>
      <c r="CE1536" s="335">
        <v>45017</v>
      </c>
      <c r="CF1536" s="337"/>
      <c r="CG1536" s="337"/>
      <c r="CH1536" s="337"/>
      <c r="CI1536" s="337" t="s">
        <v>104</v>
      </c>
      <c r="CJ1536" s="337"/>
      <c r="CK1536" s="337"/>
      <c r="CL1536" s="337"/>
      <c r="CM1536" s="337" t="s">
        <v>73</v>
      </c>
      <c r="CN1536" s="337">
        <v>3</v>
      </c>
    </row>
    <row r="1537" spans="4:92">
      <c r="D1537" s="273" t="s">
        <v>83</v>
      </c>
      <c r="E1537" s="273" t="s">
        <v>287</v>
      </c>
      <c r="F1537" s="273" t="s">
        <v>1024</v>
      </c>
      <c r="G1537" s="273" t="s">
        <v>1029</v>
      </c>
      <c r="H1537" s="274">
        <v>45231</v>
      </c>
      <c r="I1537" s="273">
        <v>14614</v>
      </c>
      <c r="J1537" s="273">
        <v>848</v>
      </c>
      <c r="K1537" s="273">
        <v>0</v>
      </c>
      <c r="L1537" s="273" t="s">
        <v>66</v>
      </c>
      <c r="N1537" s="273" t="s">
        <v>107</v>
      </c>
      <c r="W1537" s="273">
        <v>273471</v>
      </c>
      <c r="X1537" s="273" t="s">
        <v>64</v>
      </c>
      <c r="Y1537" s="273" t="s">
        <v>404</v>
      </c>
      <c r="Z1537" s="273" t="s">
        <v>408</v>
      </c>
      <c r="AA1537" s="273" t="s">
        <v>413</v>
      </c>
      <c r="AB1537" s="274">
        <v>44986</v>
      </c>
      <c r="AC1537" s="273">
        <v>12024</v>
      </c>
      <c r="AD1537" s="273">
        <v>54</v>
      </c>
      <c r="AE1537" s="273">
        <v>8.99</v>
      </c>
      <c r="AF1537" s="273" t="s">
        <v>90</v>
      </c>
      <c r="AH1537" s="273" t="s">
        <v>1243</v>
      </c>
      <c r="AI1537" s="273" t="s">
        <v>123</v>
      </c>
      <c r="AJ1537" s="273" t="s">
        <v>200</v>
      </c>
      <c r="AK1537" s="273">
        <v>185849</v>
      </c>
      <c r="BV1537" s="279" t="s">
        <v>64</v>
      </c>
      <c r="BW1537" s="280" t="s">
        <v>63</v>
      </c>
      <c r="BX1537" s="280" t="s">
        <v>221</v>
      </c>
      <c r="BY1537" s="280" t="s">
        <v>221</v>
      </c>
      <c r="BZ1537" s="280" t="s">
        <v>167</v>
      </c>
      <c r="CA1537" s="280" t="s">
        <v>168</v>
      </c>
      <c r="CB1537" s="280" t="s">
        <v>169</v>
      </c>
      <c r="CC1537" s="280" t="s">
        <v>170</v>
      </c>
      <c r="CD1537" s="281">
        <v>12</v>
      </c>
      <c r="CE1537" s="277">
        <v>45017</v>
      </c>
      <c r="CF1537" s="280">
        <v>149</v>
      </c>
      <c r="CG1537" s="280" t="s">
        <v>80</v>
      </c>
      <c r="CH1537" s="280">
        <v>149</v>
      </c>
      <c r="CI1537" s="280" t="s">
        <v>80</v>
      </c>
      <c r="CJ1537" s="280"/>
      <c r="CK1537" s="280"/>
      <c r="CL1537" s="280" t="s">
        <v>1443</v>
      </c>
      <c r="CM1537" s="280" t="s">
        <v>73</v>
      </c>
      <c r="CN1537" s="280">
        <v>3</v>
      </c>
    </row>
    <row r="1538" spans="4:92">
      <c r="D1538" s="273" t="s">
        <v>83</v>
      </c>
      <c r="E1538" s="273" t="s">
        <v>287</v>
      </c>
      <c r="F1538" s="273" t="s">
        <v>1024</v>
      </c>
      <c r="G1538" s="273" t="s">
        <v>1029</v>
      </c>
      <c r="H1538" s="274">
        <v>45231</v>
      </c>
      <c r="I1538" s="273">
        <v>14614</v>
      </c>
      <c r="J1538" s="273">
        <v>848</v>
      </c>
      <c r="K1538" s="273">
        <v>1250</v>
      </c>
      <c r="L1538" s="273" t="s">
        <v>66</v>
      </c>
      <c r="M1538" s="273">
        <v>80.84</v>
      </c>
      <c r="N1538" s="273" t="s">
        <v>115</v>
      </c>
      <c r="W1538" s="273">
        <v>273470</v>
      </c>
      <c r="X1538" s="273" t="s">
        <v>64</v>
      </c>
      <c r="Y1538" s="273" t="s">
        <v>404</v>
      </c>
      <c r="Z1538" s="273" t="s">
        <v>408</v>
      </c>
      <c r="AA1538" s="273" t="s">
        <v>413</v>
      </c>
      <c r="AB1538" s="274">
        <v>44986</v>
      </c>
      <c r="AC1538" s="273">
        <v>12024</v>
      </c>
      <c r="AD1538" s="273">
        <v>54</v>
      </c>
      <c r="AE1538" s="273">
        <v>1.97</v>
      </c>
      <c r="AF1538" s="273" t="s">
        <v>90</v>
      </c>
      <c r="AH1538" s="273" t="s">
        <v>1257</v>
      </c>
      <c r="AI1538" s="273" t="s">
        <v>123</v>
      </c>
      <c r="AJ1538" s="273" t="s">
        <v>200</v>
      </c>
      <c r="AK1538" s="273">
        <v>185855</v>
      </c>
      <c r="BV1538" s="336" t="s">
        <v>64</v>
      </c>
      <c r="BW1538" s="337" t="s">
        <v>63</v>
      </c>
      <c r="BX1538" s="337" t="s">
        <v>65</v>
      </c>
      <c r="BY1538" s="337" t="s">
        <v>65</v>
      </c>
      <c r="BZ1538" s="337" t="s">
        <v>167</v>
      </c>
      <c r="CA1538" s="337" t="s">
        <v>168</v>
      </c>
      <c r="CB1538" s="337" t="s">
        <v>313</v>
      </c>
      <c r="CC1538" s="337" t="s">
        <v>314</v>
      </c>
      <c r="CD1538" s="338">
        <v>14</v>
      </c>
      <c r="CE1538" s="335">
        <v>45261</v>
      </c>
      <c r="CF1538" s="337">
        <v>0</v>
      </c>
      <c r="CG1538" s="337" t="s">
        <v>90</v>
      </c>
      <c r="CH1538" s="337">
        <v>0</v>
      </c>
      <c r="CI1538" s="337" t="s">
        <v>80</v>
      </c>
      <c r="CJ1538" s="337"/>
      <c r="CK1538" s="337"/>
      <c r="CL1538" s="337"/>
      <c r="CM1538" s="337" t="s">
        <v>73</v>
      </c>
      <c r="CN1538" s="337">
        <v>3</v>
      </c>
    </row>
    <row r="1539" spans="4:92">
      <c r="D1539" s="273" t="s">
        <v>83</v>
      </c>
      <c r="E1539" s="273" t="s">
        <v>287</v>
      </c>
      <c r="F1539" s="273" t="s">
        <v>1024</v>
      </c>
      <c r="G1539" s="273" t="s">
        <v>1029</v>
      </c>
      <c r="H1539" s="274">
        <v>45261</v>
      </c>
      <c r="I1539" s="273">
        <v>17073</v>
      </c>
      <c r="J1539" s="273">
        <v>848</v>
      </c>
      <c r="W1539" s="273">
        <v>315381</v>
      </c>
      <c r="X1539" s="273" t="s">
        <v>64</v>
      </c>
      <c r="Y1539" s="273" t="s">
        <v>404</v>
      </c>
      <c r="Z1539" s="273" t="s">
        <v>408</v>
      </c>
      <c r="AA1539" s="273" t="s">
        <v>413</v>
      </c>
      <c r="AB1539" s="274">
        <v>44986</v>
      </c>
      <c r="AC1539" s="273">
        <v>12024</v>
      </c>
      <c r="AD1539" s="273">
        <v>54</v>
      </c>
      <c r="AE1539" s="273">
        <v>2.02</v>
      </c>
      <c r="AF1539" s="273" t="s">
        <v>90</v>
      </c>
      <c r="AH1539" s="273" t="s">
        <v>1259</v>
      </c>
      <c r="AI1539" s="273" t="s">
        <v>123</v>
      </c>
      <c r="AJ1539" s="273" t="s">
        <v>200</v>
      </c>
      <c r="AK1539" s="273">
        <v>185861</v>
      </c>
      <c r="BV1539" s="279" t="s">
        <v>64</v>
      </c>
      <c r="BW1539" s="280" t="s">
        <v>63</v>
      </c>
      <c r="BX1539" s="280" t="s">
        <v>65</v>
      </c>
      <c r="BY1539" s="280" t="s">
        <v>65</v>
      </c>
      <c r="BZ1539" s="280" t="s">
        <v>86</v>
      </c>
      <c r="CA1539" s="280" t="s">
        <v>87</v>
      </c>
      <c r="CB1539" s="280" t="s">
        <v>179</v>
      </c>
      <c r="CC1539" s="280" t="s">
        <v>180</v>
      </c>
      <c r="CD1539" s="281">
        <v>1</v>
      </c>
      <c r="CE1539" s="277">
        <v>45261</v>
      </c>
      <c r="CF1539" s="280"/>
      <c r="CG1539" s="280" t="s">
        <v>181</v>
      </c>
      <c r="CH1539" s="280"/>
      <c r="CI1539" s="280" t="s">
        <v>181</v>
      </c>
      <c r="CJ1539" s="280" t="s">
        <v>1439</v>
      </c>
      <c r="CK1539" s="280"/>
      <c r="CL1539" s="280"/>
      <c r="CM1539" s="280" t="s">
        <v>73</v>
      </c>
      <c r="CN1539" s="280">
        <v>3</v>
      </c>
    </row>
    <row r="1540" spans="4:92">
      <c r="D1540" s="273" t="s">
        <v>83</v>
      </c>
      <c r="E1540" s="273" t="s">
        <v>287</v>
      </c>
      <c r="F1540" s="273" t="s">
        <v>1024</v>
      </c>
      <c r="G1540" s="273" t="s">
        <v>1029</v>
      </c>
      <c r="H1540" s="274">
        <v>45261</v>
      </c>
      <c r="I1540" s="273">
        <v>17073</v>
      </c>
      <c r="J1540" s="273">
        <v>848</v>
      </c>
      <c r="K1540" s="273">
        <v>0</v>
      </c>
      <c r="L1540" s="273" t="s">
        <v>66</v>
      </c>
      <c r="N1540" s="273" t="s">
        <v>107</v>
      </c>
      <c r="W1540" s="273">
        <v>315406</v>
      </c>
      <c r="X1540" s="273" t="s">
        <v>64</v>
      </c>
      <c r="Y1540" s="273" t="s">
        <v>404</v>
      </c>
      <c r="Z1540" s="273" t="s">
        <v>408</v>
      </c>
      <c r="AA1540" s="273" t="s">
        <v>413</v>
      </c>
      <c r="AB1540" s="274">
        <v>44986</v>
      </c>
      <c r="AC1540" s="273">
        <v>12024</v>
      </c>
      <c r="AD1540" s="273">
        <v>54</v>
      </c>
      <c r="AE1540" s="273">
        <v>7.23</v>
      </c>
      <c r="AF1540" s="273" t="s">
        <v>90</v>
      </c>
      <c r="AH1540" s="273" t="s">
        <v>1244</v>
      </c>
      <c r="AI1540" s="273" t="s">
        <v>123</v>
      </c>
      <c r="AJ1540" s="273" t="s">
        <v>1245</v>
      </c>
      <c r="AK1540" s="273">
        <v>185867</v>
      </c>
      <c r="BV1540" s="336" t="s">
        <v>64</v>
      </c>
      <c r="BW1540" s="337" t="s">
        <v>63</v>
      </c>
      <c r="BX1540" s="337" t="s">
        <v>65</v>
      </c>
      <c r="BY1540" s="337" t="s">
        <v>65</v>
      </c>
      <c r="BZ1540" s="337" t="s">
        <v>138</v>
      </c>
      <c r="CA1540" s="337" t="s">
        <v>139</v>
      </c>
      <c r="CB1540" s="337" t="s">
        <v>190</v>
      </c>
      <c r="CC1540" s="337" t="s">
        <v>191</v>
      </c>
      <c r="CD1540" s="338">
        <v>8</v>
      </c>
      <c r="CE1540" s="335">
        <v>45261</v>
      </c>
      <c r="CF1540" s="337">
        <v>0</v>
      </c>
      <c r="CG1540" s="337" t="s">
        <v>90</v>
      </c>
      <c r="CH1540" s="337">
        <v>0</v>
      </c>
      <c r="CI1540" s="337" t="s">
        <v>80</v>
      </c>
      <c r="CJ1540" s="337"/>
      <c r="CK1540" s="337"/>
      <c r="CL1540" s="337"/>
      <c r="CM1540" s="337" t="s">
        <v>73</v>
      </c>
      <c r="CN1540" s="337">
        <v>3</v>
      </c>
    </row>
    <row r="1541" spans="4:92">
      <c r="D1541" s="273" t="s">
        <v>83</v>
      </c>
      <c r="E1541" s="273" t="s">
        <v>287</v>
      </c>
      <c r="F1541" s="273" t="s">
        <v>1024</v>
      </c>
      <c r="G1541" s="273" t="s">
        <v>1029</v>
      </c>
      <c r="H1541" s="274">
        <v>45261</v>
      </c>
      <c r="I1541" s="273">
        <v>17073</v>
      </c>
      <c r="J1541" s="273">
        <v>848</v>
      </c>
      <c r="K1541" s="273">
        <v>1250</v>
      </c>
      <c r="L1541" s="273" t="s">
        <v>66</v>
      </c>
      <c r="M1541" s="273">
        <v>80.84</v>
      </c>
      <c r="N1541" s="273" t="s">
        <v>115</v>
      </c>
      <c r="W1541" s="273">
        <v>315405</v>
      </c>
      <c r="X1541" s="273" t="s">
        <v>64</v>
      </c>
      <c r="Y1541" s="273" t="s">
        <v>404</v>
      </c>
      <c r="Z1541" s="273" t="s">
        <v>408</v>
      </c>
      <c r="AA1541" s="273" t="s">
        <v>413</v>
      </c>
      <c r="AB1541" s="274">
        <v>45017</v>
      </c>
      <c r="AC1541" s="273">
        <v>11922</v>
      </c>
      <c r="AD1541" s="273">
        <v>54</v>
      </c>
      <c r="AK1541" s="273">
        <v>158948</v>
      </c>
      <c r="BV1541" s="279" t="s">
        <v>64</v>
      </c>
      <c r="BW1541" s="280" t="s">
        <v>63</v>
      </c>
      <c r="BX1541" s="280" t="s">
        <v>65</v>
      </c>
      <c r="BY1541" s="280" t="s">
        <v>65</v>
      </c>
      <c r="BZ1541" s="280" t="s">
        <v>86</v>
      </c>
      <c r="CA1541" s="280" t="s">
        <v>87</v>
      </c>
      <c r="CB1541" s="280" t="s">
        <v>217</v>
      </c>
      <c r="CC1541" s="280" t="s">
        <v>218</v>
      </c>
      <c r="CD1541" s="281">
        <v>2</v>
      </c>
      <c r="CE1541" s="277">
        <v>45261</v>
      </c>
      <c r="CF1541" s="280"/>
      <c r="CG1541" s="280" t="s">
        <v>181</v>
      </c>
      <c r="CH1541" s="280"/>
      <c r="CI1541" s="280" t="s">
        <v>181</v>
      </c>
      <c r="CJ1541" s="280" t="s">
        <v>499</v>
      </c>
      <c r="CK1541" s="280"/>
      <c r="CL1541" s="280"/>
      <c r="CM1541" s="280" t="s">
        <v>73</v>
      </c>
      <c r="CN1541" s="280">
        <v>3</v>
      </c>
    </row>
    <row r="1542" spans="4:92">
      <c r="D1542" s="273" t="s">
        <v>83</v>
      </c>
      <c r="E1542" s="273" t="s">
        <v>287</v>
      </c>
      <c r="F1542" s="273" t="s">
        <v>466</v>
      </c>
      <c r="G1542" s="273" t="s">
        <v>851</v>
      </c>
      <c r="H1542" s="274">
        <v>44927</v>
      </c>
      <c r="I1542" s="273">
        <v>11232</v>
      </c>
      <c r="J1542" s="273">
        <v>796</v>
      </c>
      <c r="K1542" s="273">
        <v>2665</v>
      </c>
      <c r="L1542" s="273" t="s">
        <v>66</v>
      </c>
      <c r="M1542" s="273">
        <v>1025.0587905</v>
      </c>
      <c r="N1542" s="273" t="s">
        <v>964</v>
      </c>
      <c r="P1542" s="273" t="s">
        <v>1204</v>
      </c>
      <c r="Q1542" s="273" t="s">
        <v>1496</v>
      </c>
      <c r="R1542" s="273" t="s">
        <v>70</v>
      </c>
      <c r="S1542" s="273" t="s">
        <v>1497</v>
      </c>
      <c r="T1542" s="273" t="s">
        <v>122</v>
      </c>
      <c r="U1542" s="273" t="s">
        <v>122</v>
      </c>
      <c r="V1542" s="273" t="s">
        <v>122</v>
      </c>
      <c r="W1542" s="273">
        <v>139641</v>
      </c>
      <c r="X1542" s="273" t="s">
        <v>64</v>
      </c>
      <c r="Y1542" s="273" t="s">
        <v>404</v>
      </c>
      <c r="Z1542" s="273" t="s">
        <v>408</v>
      </c>
      <c r="AA1542" s="273" t="s">
        <v>413</v>
      </c>
      <c r="AB1542" s="274">
        <v>45017</v>
      </c>
      <c r="AC1542" s="273">
        <v>12057</v>
      </c>
      <c r="AD1542" s="273">
        <v>54</v>
      </c>
      <c r="AE1542" s="273">
        <v>18.350000000000001</v>
      </c>
      <c r="AF1542" s="273" t="s">
        <v>90</v>
      </c>
      <c r="AH1542" s="273" t="s">
        <v>1246</v>
      </c>
      <c r="AI1542" s="273" t="s">
        <v>123</v>
      </c>
      <c r="AJ1542" s="273" t="s">
        <v>200</v>
      </c>
      <c r="AK1542" s="273">
        <v>197319</v>
      </c>
      <c r="BV1542" s="336" t="s">
        <v>64</v>
      </c>
      <c r="BW1542" s="337" t="s">
        <v>63</v>
      </c>
      <c r="BX1542" s="337" t="s">
        <v>65</v>
      </c>
      <c r="BY1542" s="337" t="s">
        <v>65</v>
      </c>
      <c r="BZ1542" s="337" t="s">
        <v>204</v>
      </c>
      <c r="CA1542" s="337" t="s">
        <v>205</v>
      </c>
      <c r="CB1542" s="337" t="s">
        <v>206</v>
      </c>
      <c r="CC1542" s="337" t="s">
        <v>207</v>
      </c>
      <c r="CD1542" s="338">
        <v>0</v>
      </c>
      <c r="CE1542" s="335">
        <v>45261</v>
      </c>
      <c r="CF1542" s="337"/>
      <c r="CG1542" s="337" t="s">
        <v>181</v>
      </c>
      <c r="CH1542" s="337"/>
      <c r="CI1542" s="337" t="s">
        <v>208</v>
      </c>
      <c r="CJ1542" s="337" t="s">
        <v>209</v>
      </c>
      <c r="CK1542" s="337"/>
      <c r="CL1542" s="337"/>
      <c r="CM1542" s="337" t="s">
        <v>73</v>
      </c>
      <c r="CN1542" s="337">
        <v>3</v>
      </c>
    </row>
    <row r="1543" spans="4:92">
      <c r="D1543" s="273" t="s">
        <v>83</v>
      </c>
      <c r="E1543" s="273" t="s">
        <v>287</v>
      </c>
      <c r="F1543" s="273" t="s">
        <v>466</v>
      </c>
      <c r="G1543" s="273" t="s">
        <v>851</v>
      </c>
      <c r="H1543" s="274">
        <v>44927</v>
      </c>
      <c r="I1543" s="273">
        <v>11232</v>
      </c>
      <c r="J1543" s="273">
        <v>796</v>
      </c>
      <c r="K1543" s="273">
        <v>0</v>
      </c>
      <c r="L1543" s="273" t="s">
        <v>66</v>
      </c>
      <c r="N1543" s="273" t="s">
        <v>107</v>
      </c>
      <c r="W1543" s="273">
        <v>139640</v>
      </c>
      <c r="X1543" s="273" t="s">
        <v>64</v>
      </c>
      <c r="Y1543" s="273" t="s">
        <v>404</v>
      </c>
      <c r="Z1543" s="273" t="s">
        <v>408</v>
      </c>
      <c r="AA1543" s="273" t="s">
        <v>413</v>
      </c>
      <c r="AB1543" s="274">
        <v>45017</v>
      </c>
      <c r="AC1543" s="273">
        <v>12057</v>
      </c>
      <c r="AD1543" s="273">
        <v>54</v>
      </c>
      <c r="AE1543" s="273">
        <v>0.03</v>
      </c>
      <c r="AF1543" s="273" t="s">
        <v>90</v>
      </c>
      <c r="AH1543" s="273" t="s">
        <v>1247</v>
      </c>
      <c r="AI1543" s="273" t="s">
        <v>123</v>
      </c>
      <c r="AJ1543" s="273" t="s">
        <v>200</v>
      </c>
      <c r="AK1543" s="273">
        <v>197325</v>
      </c>
      <c r="BV1543" s="279" t="s">
        <v>64</v>
      </c>
      <c r="BW1543" s="280" t="s">
        <v>63</v>
      </c>
      <c r="BX1543" s="280" t="s">
        <v>65</v>
      </c>
      <c r="BY1543" s="280" t="s">
        <v>65</v>
      </c>
      <c r="BZ1543" s="280" t="s">
        <v>86</v>
      </c>
      <c r="CA1543" s="280" t="s">
        <v>87</v>
      </c>
      <c r="CB1543" s="280" t="s">
        <v>225</v>
      </c>
      <c r="CC1543" s="280" t="s">
        <v>226</v>
      </c>
      <c r="CD1543" s="281">
        <v>5</v>
      </c>
      <c r="CE1543" s="277">
        <v>45261</v>
      </c>
      <c r="CF1543" s="280">
        <v>0</v>
      </c>
      <c r="CG1543" s="280" t="s">
        <v>90</v>
      </c>
      <c r="CH1543" s="280">
        <v>0</v>
      </c>
      <c r="CI1543" s="280" t="s">
        <v>80</v>
      </c>
      <c r="CJ1543" s="280"/>
      <c r="CK1543" s="280"/>
      <c r="CL1543" s="280"/>
      <c r="CM1543" s="280" t="s">
        <v>73</v>
      </c>
      <c r="CN1543" s="280">
        <v>3</v>
      </c>
    </row>
    <row r="1544" spans="4:92">
      <c r="D1544" s="273" t="s">
        <v>83</v>
      </c>
      <c r="E1544" s="273" t="s">
        <v>287</v>
      </c>
      <c r="F1544" s="273" t="s">
        <v>466</v>
      </c>
      <c r="G1544" s="273" t="s">
        <v>851</v>
      </c>
      <c r="H1544" s="274">
        <v>44927</v>
      </c>
      <c r="I1544" s="273">
        <v>11232</v>
      </c>
      <c r="J1544" s="273">
        <v>796</v>
      </c>
      <c r="K1544" s="273">
        <v>0</v>
      </c>
      <c r="L1544" s="273" t="s">
        <v>66</v>
      </c>
      <c r="M1544" s="273">
        <v>0</v>
      </c>
      <c r="N1544" s="273" t="s">
        <v>115</v>
      </c>
      <c r="W1544" s="273">
        <v>139639</v>
      </c>
      <c r="X1544" s="273" t="s">
        <v>64</v>
      </c>
      <c r="Y1544" s="273" t="s">
        <v>404</v>
      </c>
      <c r="Z1544" s="273" t="s">
        <v>408</v>
      </c>
      <c r="AA1544" s="273" t="s">
        <v>413</v>
      </c>
      <c r="AB1544" s="274">
        <v>45017</v>
      </c>
      <c r="AC1544" s="273">
        <v>12057</v>
      </c>
      <c r="AD1544" s="273">
        <v>54</v>
      </c>
      <c r="AE1544" s="273">
        <v>0.1</v>
      </c>
      <c r="AF1544" s="273" t="s">
        <v>90</v>
      </c>
      <c r="AH1544" s="273" t="s">
        <v>1249</v>
      </c>
      <c r="AI1544" s="273" t="s">
        <v>123</v>
      </c>
      <c r="AJ1544" s="273" t="s">
        <v>200</v>
      </c>
      <c r="AK1544" s="273">
        <v>197331</v>
      </c>
      <c r="BV1544" s="336" t="s">
        <v>64</v>
      </c>
      <c r="BW1544" s="337" t="s">
        <v>63</v>
      </c>
      <c r="BX1544" s="337" t="s">
        <v>65</v>
      </c>
      <c r="BY1544" s="337" t="s">
        <v>65</v>
      </c>
      <c r="BZ1544" s="337" t="s">
        <v>86</v>
      </c>
      <c r="CA1544" s="337" t="s">
        <v>87</v>
      </c>
      <c r="CB1544" s="337" t="s">
        <v>233</v>
      </c>
      <c r="CC1544" s="337" t="s">
        <v>234</v>
      </c>
      <c r="CD1544" s="338">
        <v>1</v>
      </c>
      <c r="CE1544" s="335">
        <v>45261</v>
      </c>
      <c r="CF1544" s="337"/>
      <c r="CG1544" s="337" t="s">
        <v>181</v>
      </c>
      <c r="CH1544" s="337"/>
      <c r="CI1544" s="337" t="s">
        <v>181</v>
      </c>
      <c r="CJ1544" s="337" t="s">
        <v>1465</v>
      </c>
      <c r="CK1544" s="337"/>
      <c r="CL1544" s="337"/>
      <c r="CM1544" s="337" t="s">
        <v>73</v>
      </c>
      <c r="CN1544" s="337">
        <v>3</v>
      </c>
    </row>
    <row r="1545" spans="4:92">
      <c r="D1545" s="273" t="s">
        <v>83</v>
      </c>
      <c r="E1545" s="273" t="s">
        <v>287</v>
      </c>
      <c r="F1545" s="273" t="s">
        <v>466</v>
      </c>
      <c r="G1545" s="273" t="s">
        <v>851</v>
      </c>
      <c r="H1545" s="274">
        <v>44958</v>
      </c>
      <c r="I1545" s="273">
        <v>11394</v>
      </c>
      <c r="J1545" s="273">
        <v>796</v>
      </c>
      <c r="K1545" s="273">
        <v>2665</v>
      </c>
      <c r="L1545" s="273" t="s">
        <v>66</v>
      </c>
      <c r="M1545" s="273">
        <v>1025.0587905</v>
      </c>
      <c r="N1545" s="273" t="s">
        <v>964</v>
      </c>
      <c r="P1545" s="273" t="s">
        <v>1204</v>
      </c>
      <c r="Q1545" s="273" t="s">
        <v>1496</v>
      </c>
      <c r="R1545" s="273" t="s">
        <v>70</v>
      </c>
      <c r="S1545" s="273" t="s">
        <v>1497</v>
      </c>
      <c r="T1545" s="273" t="s">
        <v>122</v>
      </c>
      <c r="U1545" s="273" t="s">
        <v>122</v>
      </c>
      <c r="V1545" s="273" t="s">
        <v>122</v>
      </c>
      <c r="W1545" s="273">
        <v>338228</v>
      </c>
      <c r="X1545" s="273" t="s">
        <v>64</v>
      </c>
      <c r="Y1545" s="273" t="s">
        <v>404</v>
      </c>
      <c r="Z1545" s="273" t="s">
        <v>408</v>
      </c>
      <c r="AA1545" s="273" t="s">
        <v>413</v>
      </c>
      <c r="AB1545" s="274">
        <v>45017</v>
      </c>
      <c r="AC1545" s="273">
        <v>12057</v>
      </c>
      <c r="AD1545" s="273">
        <v>54</v>
      </c>
      <c r="AE1545" s="273">
        <v>95.8</v>
      </c>
      <c r="AF1545" s="273" t="s">
        <v>90</v>
      </c>
      <c r="AH1545" s="273" t="s">
        <v>1250</v>
      </c>
      <c r="AI1545" s="273" t="s">
        <v>123</v>
      </c>
      <c r="AJ1545" s="273" t="s">
        <v>200</v>
      </c>
      <c r="AK1545" s="273">
        <v>197337</v>
      </c>
      <c r="BV1545" s="279" t="s">
        <v>64</v>
      </c>
      <c r="BW1545" s="280" t="s">
        <v>63</v>
      </c>
      <c r="BX1545" s="280" t="s">
        <v>120</v>
      </c>
      <c r="BY1545" s="280" t="s">
        <v>120</v>
      </c>
      <c r="BZ1545" s="280" t="s">
        <v>86</v>
      </c>
      <c r="CA1545" s="280" t="s">
        <v>87</v>
      </c>
      <c r="CB1545" s="280" t="s">
        <v>233</v>
      </c>
      <c r="CC1545" s="280" t="s">
        <v>234</v>
      </c>
      <c r="CD1545" s="281">
        <v>1</v>
      </c>
      <c r="CE1545" s="277">
        <v>44927</v>
      </c>
      <c r="CF1545" s="280"/>
      <c r="CG1545" s="280" t="s">
        <v>181</v>
      </c>
      <c r="CH1545" s="280"/>
      <c r="CI1545" s="280" t="s">
        <v>181</v>
      </c>
      <c r="CJ1545" s="280" t="s">
        <v>1007</v>
      </c>
      <c r="CK1545" s="280"/>
      <c r="CL1545" s="280"/>
      <c r="CM1545" s="280" t="s">
        <v>73</v>
      </c>
      <c r="CN1545" s="280">
        <v>3</v>
      </c>
    </row>
    <row r="1546" spans="4:92">
      <c r="D1546" s="273" t="s">
        <v>83</v>
      </c>
      <c r="E1546" s="273" t="s">
        <v>287</v>
      </c>
      <c r="F1546" s="273" t="s">
        <v>466</v>
      </c>
      <c r="G1546" s="273" t="s">
        <v>851</v>
      </c>
      <c r="H1546" s="274">
        <v>44958</v>
      </c>
      <c r="I1546" s="273">
        <v>11394</v>
      </c>
      <c r="J1546" s="273">
        <v>796</v>
      </c>
      <c r="K1546" s="273">
        <v>0</v>
      </c>
      <c r="L1546" s="273" t="s">
        <v>66</v>
      </c>
      <c r="N1546" s="273" t="s">
        <v>107</v>
      </c>
      <c r="W1546" s="273">
        <v>338227</v>
      </c>
      <c r="X1546" s="273" t="s">
        <v>64</v>
      </c>
      <c r="Y1546" s="273" t="s">
        <v>404</v>
      </c>
      <c r="Z1546" s="273" t="s">
        <v>408</v>
      </c>
      <c r="AA1546" s="273" t="s">
        <v>423</v>
      </c>
      <c r="AB1546" s="274">
        <v>44927</v>
      </c>
      <c r="AC1546" s="273">
        <v>11960</v>
      </c>
      <c r="AD1546" s="273">
        <v>56</v>
      </c>
      <c r="AE1546" s="273">
        <v>2.8220000000000001</v>
      </c>
      <c r="AF1546" s="273" t="s">
        <v>90</v>
      </c>
      <c r="AH1546" s="273" t="s">
        <v>1252</v>
      </c>
      <c r="AI1546" s="273" t="s">
        <v>123</v>
      </c>
      <c r="AJ1546" s="273" t="s">
        <v>200</v>
      </c>
      <c r="AK1546" s="273">
        <v>184144</v>
      </c>
      <c r="BV1546" s="336" t="s">
        <v>64</v>
      </c>
      <c r="BW1546" s="337" t="s">
        <v>63</v>
      </c>
      <c r="BX1546" s="337" t="s">
        <v>120</v>
      </c>
      <c r="BY1546" s="337" t="s">
        <v>120</v>
      </c>
      <c r="BZ1546" s="337" t="s">
        <v>86</v>
      </c>
      <c r="CA1546" s="337" t="s">
        <v>87</v>
      </c>
      <c r="CB1546" s="337" t="s">
        <v>225</v>
      </c>
      <c r="CC1546" s="337" t="s">
        <v>226</v>
      </c>
      <c r="CD1546" s="338">
        <v>5</v>
      </c>
      <c r="CE1546" s="335">
        <v>44927</v>
      </c>
      <c r="CF1546" s="337">
        <v>73</v>
      </c>
      <c r="CG1546" s="337" t="s">
        <v>80</v>
      </c>
      <c r="CH1546" s="337">
        <v>73</v>
      </c>
      <c r="CI1546" s="337" t="s">
        <v>80</v>
      </c>
      <c r="CJ1546" s="337"/>
      <c r="CK1546" s="337"/>
      <c r="CL1546" s="337" t="s">
        <v>1708</v>
      </c>
      <c r="CM1546" s="337" t="s">
        <v>73</v>
      </c>
      <c r="CN1546" s="337">
        <v>3</v>
      </c>
    </row>
    <row r="1547" spans="4:92">
      <c r="D1547" s="273" t="s">
        <v>83</v>
      </c>
      <c r="E1547" s="273" t="s">
        <v>287</v>
      </c>
      <c r="F1547" s="273" t="s">
        <v>466</v>
      </c>
      <c r="G1547" s="273" t="s">
        <v>851</v>
      </c>
      <c r="H1547" s="274">
        <v>44958</v>
      </c>
      <c r="I1547" s="273">
        <v>11394</v>
      </c>
      <c r="J1547" s="273">
        <v>796</v>
      </c>
      <c r="K1547" s="273">
        <v>0</v>
      </c>
      <c r="L1547" s="273" t="s">
        <v>66</v>
      </c>
      <c r="M1547" s="273">
        <v>0</v>
      </c>
      <c r="N1547" s="273" t="s">
        <v>115</v>
      </c>
      <c r="W1547" s="273">
        <v>338226</v>
      </c>
      <c r="X1547" s="273" t="s">
        <v>64</v>
      </c>
      <c r="Y1547" s="273" t="s">
        <v>404</v>
      </c>
      <c r="Z1547" s="273" t="s">
        <v>408</v>
      </c>
      <c r="AA1547" s="273" t="s">
        <v>423</v>
      </c>
      <c r="AB1547" s="274">
        <v>44927</v>
      </c>
      <c r="AC1547" s="273">
        <v>11960</v>
      </c>
      <c r="AD1547" s="273">
        <v>56</v>
      </c>
      <c r="AE1547" s="273">
        <v>0.24399999999999999</v>
      </c>
      <c r="AF1547" s="273" t="s">
        <v>90</v>
      </c>
      <c r="AH1547" s="273" t="s">
        <v>1709</v>
      </c>
      <c r="AI1547" s="273" t="s">
        <v>123</v>
      </c>
      <c r="AJ1547" s="273" t="s">
        <v>200</v>
      </c>
      <c r="AK1547" s="273">
        <v>184150</v>
      </c>
      <c r="BV1547" s="279" t="s">
        <v>64</v>
      </c>
      <c r="BW1547" s="280" t="s">
        <v>63</v>
      </c>
      <c r="BX1547" s="280" t="s">
        <v>120</v>
      </c>
      <c r="BY1547" s="280" t="s">
        <v>120</v>
      </c>
      <c r="BZ1547" s="280" t="s">
        <v>204</v>
      </c>
      <c r="CA1547" s="280" t="s">
        <v>205</v>
      </c>
      <c r="CB1547" s="280" t="s">
        <v>206</v>
      </c>
      <c r="CC1547" s="280" t="s">
        <v>207</v>
      </c>
      <c r="CD1547" s="281">
        <v>0</v>
      </c>
      <c r="CE1547" s="277">
        <v>44927</v>
      </c>
      <c r="CF1547" s="280"/>
      <c r="CG1547" s="280" t="s">
        <v>181</v>
      </c>
      <c r="CH1547" s="280"/>
      <c r="CI1547" s="280" t="s">
        <v>208</v>
      </c>
      <c r="CJ1547" s="280" t="s">
        <v>209</v>
      </c>
      <c r="CK1547" s="280"/>
      <c r="CL1547" s="280"/>
      <c r="CM1547" s="280" t="s">
        <v>73</v>
      </c>
      <c r="CN1547" s="280">
        <v>3</v>
      </c>
    </row>
    <row r="1548" spans="4:92">
      <c r="D1548" s="273" t="s">
        <v>83</v>
      </c>
      <c r="E1548" s="273" t="s">
        <v>287</v>
      </c>
      <c r="F1548" s="273" t="s">
        <v>518</v>
      </c>
      <c r="G1548" s="273" t="s">
        <v>958</v>
      </c>
      <c r="H1548" s="274">
        <v>44927</v>
      </c>
      <c r="I1548" s="273">
        <v>11252</v>
      </c>
      <c r="J1548" s="273">
        <v>831</v>
      </c>
      <c r="W1548" s="273">
        <v>140195</v>
      </c>
      <c r="X1548" s="273" t="s">
        <v>64</v>
      </c>
      <c r="Y1548" s="273" t="s">
        <v>404</v>
      </c>
      <c r="Z1548" s="273" t="s">
        <v>408</v>
      </c>
      <c r="AA1548" s="273" t="s">
        <v>423</v>
      </c>
      <c r="AB1548" s="274">
        <v>44927</v>
      </c>
      <c r="AC1548" s="273">
        <v>11960</v>
      </c>
      <c r="AD1548" s="273">
        <v>56</v>
      </c>
      <c r="AE1548" s="273">
        <v>1.786</v>
      </c>
      <c r="AF1548" s="273" t="s">
        <v>90</v>
      </c>
      <c r="AH1548" s="273" t="s">
        <v>1264</v>
      </c>
      <c r="AI1548" s="273" t="s">
        <v>123</v>
      </c>
      <c r="AJ1548" s="273" t="s">
        <v>200</v>
      </c>
      <c r="AK1548" s="273">
        <v>184156</v>
      </c>
      <c r="BV1548" s="336" t="s">
        <v>64</v>
      </c>
      <c r="BW1548" s="337" t="s">
        <v>63</v>
      </c>
      <c r="BX1548" s="337" t="s">
        <v>120</v>
      </c>
      <c r="BY1548" s="337" t="s">
        <v>120</v>
      </c>
      <c r="BZ1548" s="337" t="s">
        <v>86</v>
      </c>
      <c r="CA1548" s="337" t="s">
        <v>87</v>
      </c>
      <c r="CB1548" s="337" t="s">
        <v>217</v>
      </c>
      <c r="CC1548" s="337" t="s">
        <v>218</v>
      </c>
      <c r="CD1548" s="338">
        <v>2</v>
      </c>
      <c r="CE1548" s="335">
        <v>44927</v>
      </c>
      <c r="CF1548" s="337"/>
      <c r="CG1548" s="337" t="s">
        <v>181</v>
      </c>
      <c r="CH1548" s="337"/>
      <c r="CI1548" s="337" t="s">
        <v>181</v>
      </c>
      <c r="CJ1548" s="337" t="s">
        <v>589</v>
      </c>
      <c r="CK1548" s="337"/>
      <c r="CL1548" s="337"/>
      <c r="CM1548" s="337" t="s">
        <v>73</v>
      </c>
      <c r="CN1548" s="337">
        <v>3</v>
      </c>
    </row>
    <row r="1549" spans="4:92">
      <c r="D1549" s="273" t="s">
        <v>83</v>
      </c>
      <c r="E1549" s="273" t="s">
        <v>287</v>
      </c>
      <c r="F1549" s="273" t="s">
        <v>518</v>
      </c>
      <c r="G1549" s="273" t="s">
        <v>958</v>
      </c>
      <c r="H1549" s="274">
        <v>44927</v>
      </c>
      <c r="I1549" s="273">
        <v>11252</v>
      </c>
      <c r="J1549" s="273">
        <v>831</v>
      </c>
      <c r="K1549" s="273">
        <v>5919</v>
      </c>
      <c r="L1549" s="273" t="s">
        <v>66</v>
      </c>
      <c r="M1549" s="273">
        <v>6811.2389775000001</v>
      </c>
      <c r="N1549" s="273" t="s">
        <v>115</v>
      </c>
      <c r="W1549" s="273">
        <v>140219</v>
      </c>
      <c r="X1549" s="273" t="s">
        <v>64</v>
      </c>
      <c r="Y1549" s="273" t="s">
        <v>404</v>
      </c>
      <c r="Z1549" s="273" t="s">
        <v>408</v>
      </c>
      <c r="AA1549" s="273" t="s">
        <v>423</v>
      </c>
      <c r="AB1549" s="274">
        <v>44927</v>
      </c>
      <c r="AC1549" s="273">
        <v>11960</v>
      </c>
      <c r="AD1549" s="273">
        <v>56</v>
      </c>
      <c r="AE1549" s="273">
        <v>0.27</v>
      </c>
      <c r="AF1549" s="273" t="s">
        <v>90</v>
      </c>
      <c r="AH1549" s="273" t="s">
        <v>1241</v>
      </c>
      <c r="AI1549" s="273" t="s">
        <v>123</v>
      </c>
      <c r="AJ1549" s="273" t="s">
        <v>200</v>
      </c>
      <c r="AK1549" s="273">
        <v>184162</v>
      </c>
      <c r="BV1549" s="279" t="s">
        <v>64</v>
      </c>
      <c r="BW1549" s="280" t="s">
        <v>75</v>
      </c>
      <c r="BX1549" s="280" t="s">
        <v>79</v>
      </c>
      <c r="BY1549" s="280" t="s">
        <v>79</v>
      </c>
      <c r="BZ1549" s="280" t="s">
        <v>86</v>
      </c>
      <c r="CA1549" s="280" t="s">
        <v>87</v>
      </c>
      <c r="CB1549" s="280" t="s">
        <v>233</v>
      </c>
      <c r="CC1549" s="280" t="s">
        <v>234</v>
      </c>
      <c r="CD1549" s="281">
        <v>1</v>
      </c>
      <c r="CE1549" s="277">
        <v>44986</v>
      </c>
      <c r="CF1549" s="280"/>
      <c r="CG1549" s="280" t="s">
        <v>181</v>
      </c>
      <c r="CH1549" s="280"/>
      <c r="CI1549" s="280" t="s">
        <v>181</v>
      </c>
      <c r="CJ1549" s="280" t="s">
        <v>182</v>
      </c>
      <c r="CK1549" s="280"/>
      <c r="CL1549" s="280"/>
      <c r="CM1549" s="280" t="s">
        <v>73</v>
      </c>
      <c r="CN1549" s="280">
        <v>3</v>
      </c>
    </row>
    <row r="1550" spans="4:92">
      <c r="D1550" s="273" t="s">
        <v>83</v>
      </c>
      <c r="E1550" s="273" t="s">
        <v>287</v>
      </c>
      <c r="F1550" s="273" t="s">
        <v>518</v>
      </c>
      <c r="G1550" s="273" t="s">
        <v>958</v>
      </c>
      <c r="H1550" s="274">
        <v>44927</v>
      </c>
      <c r="I1550" s="273">
        <v>11252</v>
      </c>
      <c r="J1550" s="273">
        <v>831</v>
      </c>
      <c r="K1550" s="273">
        <v>0</v>
      </c>
      <c r="L1550" s="273" t="s">
        <v>66</v>
      </c>
      <c r="N1550" s="273" t="s">
        <v>107</v>
      </c>
      <c r="W1550" s="273">
        <v>140220</v>
      </c>
      <c r="X1550" s="273" t="s">
        <v>64</v>
      </c>
      <c r="Y1550" s="273" t="s">
        <v>404</v>
      </c>
      <c r="Z1550" s="273" t="s">
        <v>408</v>
      </c>
      <c r="AA1550" s="273" t="s">
        <v>423</v>
      </c>
      <c r="AB1550" s="274">
        <v>44927</v>
      </c>
      <c r="AC1550" s="273">
        <v>11960</v>
      </c>
      <c r="AD1550" s="273">
        <v>56</v>
      </c>
      <c r="AE1550" s="273">
        <v>8.39</v>
      </c>
      <c r="AF1550" s="273" t="s">
        <v>90</v>
      </c>
      <c r="AH1550" s="273" t="s">
        <v>1244</v>
      </c>
      <c r="AI1550" s="273" t="s">
        <v>123</v>
      </c>
      <c r="AJ1550" s="273" t="s">
        <v>1245</v>
      </c>
      <c r="AK1550" s="273">
        <v>184575</v>
      </c>
      <c r="BV1550" s="336" t="s">
        <v>64</v>
      </c>
      <c r="BW1550" s="337" t="s">
        <v>75</v>
      </c>
      <c r="BX1550" s="337" t="s">
        <v>79</v>
      </c>
      <c r="BY1550" s="337" t="s">
        <v>79</v>
      </c>
      <c r="BZ1550" s="337" t="s">
        <v>86</v>
      </c>
      <c r="CA1550" s="337" t="s">
        <v>87</v>
      </c>
      <c r="CB1550" s="337" t="s">
        <v>233</v>
      </c>
      <c r="CC1550" s="337" t="s">
        <v>234</v>
      </c>
      <c r="CD1550" s="338">
        <v>1</v>
      </c>
      <c r="CE1550" s="335">
        <v>44986</v>
      </c>
      <c r="CF1550" s="337"/>
      <c r="CG1550" s="337" t="s">
        <v>181</v>
      </c>
      <c r="CH1550" s="337"/>
      <c r="CI1550" s="337" t="s">
        <v>181</v>
      </c>
      <c r="CJ1550" s="337" t="s">
        <v>182</v>
      </c>
      <c r="CK1550" s="337"/>
      <c r="CL1550" s="337"/>
      <c r="CM1550" s="337" t="s">
        <v>73</v>
      </c>
      <c r="CN1550" s="337">
        <v>3</v>
      </c>
    </row>
    <row r="1551" spans="4:92">
      <c r="D1551" s="273" t="s">
        <v>83</v>
      </c>
      <c r="E1551" s="273" t="s">
        <v>404</v>
      </c>
      <c r="F1551" s="273" t="s">
        <v>596</v>
      </c>
      <c r="G1551" s="273" t="s">
        <v>721</v>
      </c>
      <c r="H1551" s="274">
        <v>44927</v>
      </c>
      <c r="I1551" s="273">
        <v>11203</v>
      </c>
      <c r="J1551" s="273">
        <v>734</v>
      </c>
      <c r="K1551" s="273">
        <v>0</v>
      </c>
      <c r="L1551" s="273" t="s">
        <v>66</v>
      </c>
      <c r="N1551" s="273" t="s">
        <v>107</v>
      </c>
      <c r="W1551" s="273">
        <v>138799</v>
      </c>
      <c r="X1551" s="273" t="s">
        <v>64</v>
      </c>
      <c r="Y1551" s="273" t="s">
        <v>404</v>
      </c>
      <c r="Z1551" s="273" t="s">
        <v>408</v>
      </c>
      <c r="AA1551" s="273" t="s">
        <v>423</v>
      </c>
      <c r="AB1551" s="274">
        <v>44958</v>
      </c>
      <c r="AC1551" s="273">
        <v>11848</v>
      </c>
      <c r="AD1551" s="273">
        <v>56</v>
      </c>
      <c r="AK1551" s="273">
        <v>157542</v>
      </c>
      <c r="BV1551" s="279" t="s">
        <v>64</v>
      </c>
      <c r="BW1551" s="280" t="s">
        <v>75</v>
      </c>
      <c r="BX1551" s="280" t="s">
        <v>79</v>
      </c>
      <c r="BY1551" s="280" t="s">
        <v>79</v>
      </c>
      <c r="BZ1551" s="280" t="s">
        <v>86</v>
      </c>
      <c r="CA1551" s="280" t="s">
        <v>87</v>
      </c>
      <c r="CB1551" s="280" t="s">
        <v>233</v>
      </c>
      <c r="CC1551" s="280" t="s">
        <v>234</v>
      </c>
      <c r="CD1551" s="281">
        <v>1</v>
      </c>
      <c r="CE1551" s="277">
        <v>44986</v>
      </c>
      <c r="CF1551" s="280"/>
      <c r="CG1551" s="280" t="s">
        <v>181</v>
      </c>
      <c r="CH1551" s="280"/>
      <c r="CI1551" s="280" t="s">
        <v>181</v>
      </c>
      <c r="CJ1551" s="280" t="s">
        <v>182</v>
      </c>
      <c r="CK1551" s="280"/>
      <c r="CL1551" s="280"/>
      <c r="CM1551" s="280" t="s">
        <v>73</v>
      </c>
      <c r="CN1551" s="280">
        <v>3</v>
      </c>
    </row>
    <row r="1552" spans="4:92">
      <c r="D1552" s="273" t="s">
        <v>83</v>
      </c>
      <c r="E1552" s="273" t="s">
        <v>404</v>
      </c>
      <c r="F1552" s="273" t="s">
        <v>596</v>
      </c>
      <c r="G1552" s="273" t="s">
        <v>721</v>
      </c>
      <c r="H1552" s="274">
        <v>44958</v>
      </c>
      <c r="I1552" s="273">
        <v>11365</v>
      </c>
      <c r="J1552" s="273">
        <v>734</v>
      </c>
      <c r="W1552" s="273">
        <v>143472</v>
      </c>
      <c r="X1552" s="273" t="s">
        <v>64</v>
      </c>
      <c r="Y1552" s="273" t="s">
        <v>404</v>
      </c>
      <c r="Z1552" s="273" t="s">
        <v>408</v>
      </c>
      <c r="AA1552" s="273" t="s">
        <v>423</v>
      </c>
      <c r="AB1552" s="274">
        <v>44958</v>
      </c>
      <c r="AC1552" s="273">
        <v>11993</v>
      </c>
      <c r="AD1552" s="273">
        <v>56</v>
      </c>
      <c r="AE1552" s="273">
        <v>37.869999999999997</v>
      </c>
      <c r="AF1552" s="273" t="s">
        <v>90</v>
      </c>
      <c r="AH1552" s="273" t="s">
        <v>1243</v>
      </c>
      <c r="AI1552" s="273" t="s">
        <v>123</v>
      </c>
      <c r="AJ1552" s="273" t="s">
        <v>200</v>
      </c>
      <c r="AK1552" s="273">
        <v>185296</v>
      </c>
      <c r="BV1552" s="336" t="s">
        <v>64</v>
      </c>
      <c r="BW1552" s="337" t="s">
        <v>75</v>
      </c>
      <c r="BX1552" s="337" t="s">
        <v>79</v>
      </c>
      <c r="BY1552" s="337" t="s">
        <v>79</v>
      </c>
      <c r="BZ1552" s="337" t="s">
        <v>86</v>
      </c>
      <c r="CA1552" s="337" t="s">
        <v>87</v>
      </c>
      <c r="CB1552" s="337" t="s">
        <v>233</v>
      </c>
      <c r="CC1552" s="337" t="s">
        <v>234</v>
      </c>
      <c r="CD1552" s="338">
        <v>1</v>
      </c>
      <c r="CE1552" s="335">
        <v>44986</v>
      </c>
      <c r="CF1552" s="337"/>
      <c r="CG1552" s="337" t="s">
        <v>181</v>
      </c>
      <c r="CH1552" s="337"/>
      <c r="CI1552" s="337" t="s">
        <v>181</v>
      </c>
      <c r="CJ1552" s="337" t="s">
        <v>182</v>
      </c>
      <c r="CK1552" s="337"/>
      <c r="CL1552" s="337"/>
      <c r="CM1552" s="337" t="s">
        <v>73</v>
      </c>
      <c r="CN1552" s="337">
        <v>3</v>
      </c>
    </row>
    <row r="1553" spans="4:92">
      <c r="D1553" s="273" t="s">
        <v>83</v>
      </c>
      <c r="E1553" s="273" t="s">
        <v>404</v>
      </c>
      <c r="F1553" s="273" t="s">
        <v>596</v>
      </c>
      <c r="G1553" s="273" t="s">
        <v>721</v>
      </c>
      <c r="H1553" s="274">
        <v>44958</v>
      </c>
      <c r="I1553" s="273">
        <v>11365</v>
      </c>
      <c r="J1553" s="273">
        <v>734</v>
      </c>
      <c r="K1553" s="273">
        <v>298</v>
      </c>
      <c r="L1553" s="273" t="s">
        <v>66</v>
      </c>
      <c r="M1553" s="273">
        <v>2988.8352</v>
      </c>
      <c r="N1553" s="273" t="s">
        <v>115</v>
      </c>
      <c r="W1553" s="273">
        <v>143496</v>
      </c>
      <c r="X1553" s="273" t="s">
        <v>64</v>
      </c>
      <c r="Y1553" s="273" t="s">
        <v>404</v>
      </c>
      <c r="Z1553" s="273" t="s">
        <v>408</v>
      </c>
      <c r="AA1553" s="273" t="s">
        <v>423</v>
      </c>
      <c r="AB1553" s="274">
        <v>44958</v>
      </c>
      <c r="AC1553" s="273">
        <v>11993</v>
      </c>
      <c r="AD1553" s="273">
        <v>56</v>
      </c>
      <c r="AE1553" s="273">
        <v>1.72</v>
      </c>
      <c r="AF1553" s="273" t="s">
        <v>90</v>
      </c>
      <c r="AH1553" s="273" t="s">
        <v>1257</v>
      </c>
      <c r="AI1553" s="273" t="s">
        <v>123</v>
      </c>
      <c r="AJ1553" s="273" t="s">
        <v>200</v>
      </c>
      <c r="AK1553" s="273">
        <v>185302</v>
      </c>
      <c r="BV1553" s="279" t="s">
        <v>64</v>
      </c>
      <c r="BW1553" s="280" t="s">
        <v>75</v>
      </c>
      <c r="BX1553" s="280" t="s">
        <v>79</v>
      </c>
      <c r="BY1553" s="280" t="s">
        <v>79</v>
      </c>
      <c r="BZ1553" s="280" t="s">
        <v>86</v>
      </c>
      <c r="CA1553" s="280" t="s">
        <v>87</v>
      </c>
      <c r="CB1553" s="280" t="s">
        <v>217</v>
      </c>
      <c r="CC1553" s="280" t="s">
        <v>218</v>
      </c>
      <c r="CD1553" s="281">
        <v>2</v>
      </c>
      <c r="CE1553" s="277">
        <v>44986</v>
      </c>
      <c r="CF1553" s="280"/>
      <c r="CG1553" s="280" t="s">
        <v>181</v>
      </c>
      <c r="CH1553" s="280"/>
      <c r="CI1553" s="280" t="s">
        <v>181</v>
      </c>
      <c r="CJ1553" s="280" t="s">
        <v>178</v>
      </c>
      <c r="CK1553" s="280"/>
      <c r="CL1553" s="280" t="s">
        <v>1703</v>
      </c>
      <c r="CM1553" s="280" t="s">
        <v>73</v>
      </c>
      <c r="CN1553" s="280">
        <v>3</v>
      </c>
    </row>
    <row r="1554" spans="4:92">
      <c r="D1554" s="273" t="s">
        <v>83</v>
      </c>
      <c r="E1554" s="273" t="s">
        <v>404</v>
      </c>
      <c r="F1554" s="273" t="s">
        <v>596</v>
      </c>
      <c r="G1554" s="273" t="s">
        <v>721</v>
      </c>
      <c r="H1554" s="274">
        <v>44958</v>
      </c>
      <c r="I1554" s="273">
        <v>11365</v>
      </c>
      <c r="J1554" s="273">
        <v>734</v>
      </c>
      <c r="K1554" s="273">
        <v>0</v>
      </c>
      <c r="L1554" s="273" t="s">
        <v>66</v>
      </c>
      <c r="N1554" s="273" t="s">
        <v>107</v>
      </c>
      <c r="W1554" s="273">
        <v>143497</v>
      </c>
      <c r="X1554" s="273" t="s">
        <v>64</v>
      </c>
      <c r="Y1554" s="273" t="s">
        <v>404</v>
      </c>
      <c r="Z1554" s="273" t="s">
        <v>408</v>
      </c>
      <c r="AA1554" s="273" t="s">
        <v>423</v>
      </c>
      <c r="AB1554" s="274">
        <v>44958</v>
      </c>
      <c r="AC1554" s="273">
        <v>11993</v>
      </c>
      <c r="AD1554" s="273">
        <v>56</v>
      </c>
      <c r="AE1554" s="273">
        <v>3.5379999999999998</v>
      </c>
      <c r="AF1554" s="273" t="s">
        <v>90</v>
      </c>
      <c r="AH1554" s="273" t="s">
        <v>1259</v>
      </c>
      <c r="AI1554" s="273" t="s">
        <v>123</v>
      </c>
      <c r="AJ1554" s="273" t="s">
        <v>200</v>
      </c>
      <c r="AK1554" s="273">
        <v>185308</v>
      </c>
      <c r="BV1554" s="336" t="s">
        <v>64</v>
      </c>
      <c r="BW1554" s="337" t="s">
        <v>75</v>
      </c>
      <c r="BX1554" s="337" t="s">
        <v>79</v>
      </c>
      <c r="BY1554" s="337" t="s">
        <v>79</v>
      </c>
      <c r="BZ1554" s="337" t="s">
        <v>86</v>
      </c>
      <c r="CA1554" s="337" t="s">
        <v>87</v>
      </c>
      <c r="CB1554" s="337" t="s">
        <v>217</v>
      </c>
      <c r="CC1554" s="337" t="s">
        <v>218</v>
      </c>
      <c r="CD1554" s="338">
        <v>2</v>
      </c>
      <c r="CE1554" s="335">
        <v>44986</v>
      </c>
      <c r="CF1554" s="337"/>
      <c r="CG1554" s="337" t="s">
        <v>181</v>
      </c>
      <c r="CH1554" s="337"/>
      <c r="CI1554" s="337" t="s">
        <v>181</v>
      </c>
      <c r="CJ1554" s="337" t="s">
        <v>166</v>
      </c>
      <c r="CK1554" s="337"/>
      <c r="CL1554" s="337"/>
      <c r="CM1554" s="337" t="s">
        <v>73</v>
      </c>
      <c r="CN1554" s="337">
        <v>3</v>
      </c>
    </row>
    <row r="1555" spans="4:92">
      <c r="D1555" s="273" t="s">
        <v>83</v>
      </c>
      <c r="E1555" s="273" t="s">
        <v>404</v>
      </c>
      <c r="F1555" s="273" t="s">
        <v>596</v>
      </c>
      <c r="G1555" s="273" t="s">
        <v>721</v>
      </c>
      <c r="H1555" s="274">
        <v>44986</v>
      </c>
      <c r="I1555" s="273">
        <v>11527</v>
      </c>
      <c r="J1555" s="273">
        <v>734</v>
      </c>
      <c r="W1555" s="273">
        <v>148170</v>
      </c>
      <c r="X1555" s="273" t="s">
        <v>64</v>
      </c>
      <c r="Y1555" s="273" t="s">
        <v>404</v>
      </c>
      <c r="Z1555" s="273" t="s">
        <v>408</v>
      </c>
      <c r="AA1555" s="273" t="s">
        <v>423</v>
      </c>
      <c r="AB1555" s="274">
        <v>44958</v>
      </c>
      <c r="AC1555" s="273">
        <v>11993</v>
      </c>
      <c r="AD1555" s="273">
        <v>56</v>
      </c>
      <c r="AE1555" s="273">
        <v>24.63</v>
      </c>
      <c r="AF1555" s="273" t="s">
        <v>90</v>
      </c>
      <c r="AH1555" s="273" t="s">
        <v>1246</v>
      </c>
      <c r="AI1555" s="273" t="s">
        <v>123</v>
      </c>
      <c r="AJ1555" s="273" t="s">
        <v>200</v>
      </c>
      <c r="AK1555" s="273">
        <v>185314</v>
      </c>
      <c r="BV1555" s="279" t="s">
        <v>64</v>
      </c>
      <c r="BW1555" s="280" t="s">
        <v>75</v>
      </c>
      <c r="BX1555" s="280" t="s">
        <v>79</v>
      </c>
      <c r="BY1555" s="280" t="s">
        <v>79</v>
      </c>
      <c r="BZ1555" s="280" t="s">
        <v>86</v>
      </c>
      <c r="CA1555" s="280" t="s">
        <v>87</v>
      </c>
      <c r="CB1555" s="280" t="s">
        <v>217</v>
      </c>
      <c r="CC1555" s="280" t="s">
        <v>218</v>
      </c>
      <c r="CD1555" s="281">
        <v>2</v>
      </c>
      <c r="CE1555" s="277">
        <v>44986</v>
      </c>
      <c r="CF1555" s="280"/>
      <c r="CG1555" s="280" t="s">
        <v>181</v>
      </c>
      <c r="CH1555" s="280"/>
      <c r="CI1555" s="280" t="s">
        <v>181</v>
      </c>
      <c r="CJ1555" s="280" t="s">
        <v>189</v>
      </c>
      <c r="CK1555" s="280"/>
      <c r="CL1555" s="280"/>
      <c r="CM1555" s="280" t="s">
        <v>73</v>
      </c>
      <c r="CN1555" s="280">
        <v>3</v>
      </c>
    </row>
    <row r="1556" spans="4:92">
      <c r="D1556" s="273" t="s">
        <v>83</v>
      </c>
      <c r="E1556" s="273" t="s">
        <v>404</v>
      </c>
      <c r="F1556" s="273" t="s">
        <v>596</v>
      </c>
      <c r="G1556" s="273" t="s">
        <v>721</v>
      </c>
      <c r="H1556" s="274">
        <v>44986</v>
      </c>
      <c r="I1556" s="273">
        <v>11527</v>
      </c>
      <c r="J1556" s="273">
        <v>734</v>
      </c>
      <c r="K1556" s="273">
        <v>235</v>
      </c>
      <c r="L1556" s="273" t="s">
        <v>66</v>
      </c>
      <c r="M1556" s="273">
        <v>2330.2080000000001</v>
      </c>
      <c r="N1556" s="273" t="s">
        <v>115</v>
      </c>
      <c r="W1556" s="273">
        <v>148194</v>
      </c>
      <c r="X1556" s="273" t="s">
        <v>64</v>
      </c>
      <c r="Y1556" s="273" t="s">
        <v>404</v>
      </c>
      <c r="Z1556" s="273" t="s">
        <v>408</v>
      </c>
      <c r="AA1556" s="273" t="s">
        <v>423</v>
      </c>
      <c r="AB1556" s="274">
        <v>44958</v>
      </c>
      <c r="AC1556" s="273">
        <v>11993</v>
      </c>
      <c r="AD1556" s="273">
        <v>56</v>
      </c>
      <c r="AE1556" s="273">
        <v>2.8000000000000001E-2</v>
      </c>
      <c r="AF1556" s="273" t="s">
        <v>90</v>
      </c>
      <c r="AH1556" s="273" t="s">
        <v>1247</v>
      </c>
      <c r="AI1556" s="273" t="s">
        <v>123</v>
      </c>
      <c r="AJ1556" s="273" t="s">
        <v>200</v>
      </c>
      <c r="AK1556" s="273">
        <v>185320</v>
      </c>
      <c r="BV1556" s="336" t="s">
        <v>64</v>
      </c>
      <c r="BW1556" s="337" t="s">
        <v>75</v>
      </c>
      <c r="BX1556" s="337" t="s">
        <v>79</v>
      </c>
      <c r="BY1556" s="337" t="s">
        <v>79</v>
      </c>
      <c r="BZ1556" s="337" t="s">
        <v>86</v>
      </c>
      <c r="CA1556" s="337" t="s">
        <v>87</v>
      </c>
      <c r="CB1556" s="337" t="s">
        <v>217</v>
      </c>
      <c r="CC1556" s="337" t="s">
        <v>218</v>
      </c>
      <c r="CD1556" s="338">
        <v>2</v>
      </c>
      <c r="CE1556" s="335">
        <v>44986</v>
      </c>
      <c r="CF1556" s="337"/>
      <c r="CG1556" s="337" t="s">
        <v>181</v>
      </c>
      <c r="CH1556" s="337"/>
      <c r="CI1556" s="337" t="s">
        <v>181</v>
      </c>
      <c r="CJ1556" s="337" t="s">
        <v>82</v>
      </c>
      <c r="CK1556" s="337"/>
      <c r="CL1556" s="337"/>
      <c r="CM1556" s="337" t="s">
        <v>73</v>
      </c>
      <c r="CN1556" s="337">
        <v>3</v>
      </c>
    </row>
    <row r="1557" spans="4:92">
      <c r="D1557" s="273" t="s">
        <v>83</v>
      </c>
      <c r="E1557" s="273" t="s">
        <v>404</v>
      </c>
      <c r="F1557" s="273" t="s">
        <v>596</v>
      </c>
      <c r="G1557" s="273" t="s">
        <v>721</v>
      </c>
      <c r="H1557" s="274">
        <v>44986</v>
      </c>
      <c r="I1557" s="273">
        <v>11527</v>
      </c>
      <c r="J1557" s="273">
        <v>734</v>
      </c>
      <c r="K1557" s="273">
        <v>0</v>
      </c>
      <c r="L1557" s="273" t="s">
        <v>66</v>
      </c>
      <c r="N1557" s="273" t="s">
        <v>107</v>
      </c>
      <c r="W1557" s="273">
        <v>148195</v>
      </c>
      <c r="X1557" s="273" t="s">
        <v>64</v>
      </c>
      <c r="Y1557" s="273" t="s">
        <v>404</v>
      </c>
      <c r="Z1557" s="273" t="s">
        <v>408</v>
      </c>
      <c r="AA1557" s="273" t="s">
        <v>423</v>
      </c>
      <c r="AB1557" s="274">
        <v>44958</v>
      </c>
      <c r="AC1557" s="273">
        <v>11993</v>
      </c>
      <c r="AD1557" s="273">
        <v>56</v>
      </c>
      <c r="AE1557" s="273">
        <v>0.33</v>
      </c>
      <c r="AF1557" s="273" t="s">
        <v>90</v>
      </c>
      <c r="AH1557" s="273" t="s">
        <v>1249</v>
      </c>
      <c r="AI1557" s="273" t="s">
        <v>123</v>
      </c>
      <c r="AJ1557" s="273" t="s">
        <v>200</v>
      </c>
      <c r="AK1557" s="273">
        <v>185326</v>
      </c>
      <c r="BV1557" s="279" t="s">
        <v>64</v>
      </c>
      <c r="BW1557" s="280" t="s">
        <v>75</v>
      </c>
      <c r="BX1557" s="280" t="s">
        <v>79</v>
      </c>
      <c r="BY1557" s="280" t="s">
        <v>79</v>
      </c>
      <c r="BZ1557" s="280" t="s">
        <v>86</v>
      </c>
      <c r="CA1557" s="280" t="s">
        <v>87</v>
      </c>
      <c r="CB1557" s="280" t="s">
        <v>217</v>
      </c>
      <c r="CC1557" s="280" t="s">
        <v>218</v>
      </c>
      <c r="CD1557" s="281">
        <v>2</v>
      </c>
      <c r="CE1557" s="277">
        <v>44986</v>
      </c>
      <c r="CF1557" s="280"/>
      <c r="CG1557" s="280" t="s">
        <v>181</v>
      </c>
      <c r="CH1557" s="280"/>
      <c r="CI1557" s="280" t="s">
        <v>181</v>
      </c>
      <c r="CJ1557" s="280" t="s">
        <v>109</v>
      </c>
      <c r="CK1557" s="280"/>
      <c r="CL1557" s="280"/>
      <c r="CM1557" s="280" t="s">
        <v>73</v>
      </c>
      <c r="CN1557" s="280">
        <v>3</v>
      </c>
    </row>
    <row r="1558" spans="4:92">
      <c r="D1558" s="273" t="s">
        <v>83</v>
      </c>
      <c r="E1558" s="273" t="s">
        <v>404</v>
      </c>
      <c r="F1558" s="273" t="s">
        <v>596</v>
      </c>
      <c r="G1558" s="273" t="s">
        <v>721</v>
      </c>
      <c r="H1558" s="274">
        <v>45017</v>
      </c>
      <c r="I1558" s="273">
        <v>11689</v>
      </c>
      <c r="J1558" s="273">
        <v>734</v>
      </c>
      <c r="W1558" s="273">
        <v>152868</v>
      </c>
      <c r="X1558" s="273" t="s">
        <v>64</v>
      </c>
      <c r="Y1558" s="273" t="s">
        <v>404</v>
      </c>
      <c r="Z1558" s="273" t="s">
        <v>408</v>
      </c>
      <c r="AA1558" s="273" t="s">
        <v>423</v>
      </c>
      <c r="AB1558" s="274">
        <v>44958</v>
      </c>
      <c r="AC1558" s="273">
        <v>11993</v>
      </c>
      <c r="AD1558" s="273">
        <v>56</v>
      </c>
      <c r="AE1558" s="273">
        <v>108.47</v>
      </c>
      <c r="AF1558" s="273" t="s">
        <v>90</v>
      </c>
      <c r="AH1558" s="273" t="s">
        <v>1250</v>
      </c>
      <c r="AI1558" s="273" t="s">
        <v>123</v>
      </c>
      <c r="AJ1558" s="273" t="s">
        <v>200</v>
      </c>
      <c r="AK1558" s="273">
        <v>185332</v>
      </c>
      <c r="BV1558" s="336" t="s">
        <v>64</v>
      </c>
      <c r="BW1558" s="337" t="s">
        <v>75</v>
      </c>
      <c r="BX1558" s="337" t="s">
        <v>79</v>
      </c>
      <c r="BY1558" s="337" t="s">
        <v>79</v>
      </c>
      <c r="BZ1558" s="337" t="s">
        <v>86</v>
      </c>
      <c r="CA1558" s="337" t="s">
        <v>87</v>
      </c>
      <c r="CB1558" s="337" t="s">
        <v>217</v>
      </c>
      <c r="CC1558" s="337" t="s">
        <v>218</v>
      </c>
      <c r="CD1558" s="338">
        <v>2</v>
      </c>
      <c r="CE1558" s="335">
        <v>44986</v>
      </c>
      <c r="CF1558" s="337"/>
      <c r="CG1558" s="337" t="s">
        <v>181</v>
      </c>
      <c r="CH1558" s="337"/>
      <c r="CI1558" s="337" t="s">
        <v>181</v>
      </c>
      <c r="CJ1558" s="337" t="s">
        <v>100</v>
      </c>
      <c r="CK1558" s="337"/>
      <c r="CL1558" s="337"/>
      <c r="CM1558" s="337" t="s">
        <v>73</v>
      </c>
      <c r="CN1558" s="337">
        <v>3</v>
      </c>
    </row>
    <row r="1559" spans="4:92">
      <c r="D1559" s="273" t="s">
        <v>83</v>
      </c>
      <c r="E1559" s="273" t="s">
        <v>404</v>
      </c>
      <c r="F1559" s="273" t="s">
        <v>596</v>
      </c>
      <c r="G1559" s="273" t="s">
        <v>721</v>
      </c>
      <c r="H1559" s="274">
        <v>45017</v>
      </c>
      <c r="I1559" s="273">
        <v>11689</v>
      </c>
      <c r="J1559" s="273">
        <v>734</v>
      </c>
      <c r="K1559" s="273">
        <v>86</v>
      </c>
      <c r="L1559" s="273" t="s">
        <v>66</v>
      </c>
      <c r="M1559" s="273">
        <v>814.01279999999997</v>
      </c>
      <c r="N1559" s="273" t="s">
        <v>115</v>
      </c>
      <c r="W1559" s="273">
        <v>152892</v>
      </c>
      <c r="X1559" s="273" t="s">
        <v>64</v>
      </c>
      <c r="Y1559" s="273" t="s">
        <v>404</v>
      </c>
      <c r="Z1559" s="273" t="s">
        <v>408</v>
      </c>
      <c r="AA1559" s="273" t="s">
        <v>423</v>
      </c>
      <c r="AB1559" s="274">
        <v>44958</v>
      </c>
      <c r="AC1559" s="273">
        <v>11993</v>
      </c>
      <c r="AD1559" s="273">
        <v>56</v>
      </c>
      <c r="AE1559" s="273">
        <v>1.1759999999999999</v>
      </c>
      <c r="AF1559" s="273" t="s">
        <v>90</v>
      </c>
      <c r="AH1559" s="273" t="s">
        <v>1251</v>
      </c>
      <c r="AI1559" s="273" t="s">
        <v>199</v>
      </c>
      <c r="AJ1559" s="273" t="s">
        <v>200</v>
      </c>
      <c r="AK1559" s="273">
        <v>185338</v>
      </c>
      <c r="BV1559" s="279" t="s">
        <v>64</v>
      </c>
      <c r="BW1559" s="280" t="s">
        <v>63</v>
      </c>
      <c r="BX1559" s="280" t="s">
        <v>120</v>
      </c>
      <c r="BY1559" s="280" t="s">
        <v>120</v>
      </c>
      <c r="BZ1559" s="280" t="s">
        <v>167</v>
      </c>
      <c r="CA1559" s="280" t="s">
        <v>168</v>
      </c>
      <c r="CB1559" s="280" t="s">
        <v>313</v>
      </c>
      <c r="CC1559" s="280" t="s">
        <v>314</v>
      </c>
      <c r="CD1559" s="281">
        <v>14</v>
      </c>
      <c r="CE1559" s="277">
        <v>45017</v>
      </c>
      <c r="CF1559" s="280">
        <v>0</v>
      </c>
      <c r="CG1559" s="280" t="s">
        <v>80</v>
      </c>
      <c r="CH1559" s="280">
        <v>0</v>
      </c>
      <c r="CI1559" s="280" t="s">
        <v>80</v>
      </c>
      <c r="CJ1559" s="280"/>
      <c r="CK1559" s="280"/>
      <c r="CL1559" s="280"/>
      <c r="CM1559" s="280" t="s">
        <v>73</v>
      </c>
      <c r="CN1559" s="280">
        <v>3</v>
      </c>
    </row>
    <row r="1560" spans="4:92">
      <c r="D1560" s="273" t="s">
        <v>83</v>
      </c>
      <c r="E1560" s="273" t="s">
        <v>404</v>
      </c>
      <c r="F1560" s="273" t="s">
        <v>596</v>
      </c>
      <c r="G1560" s="273" t="s">
        <v>721</v>
      </c>
      <c r="H1560" s="274">
        <v>45017</v>
      </c>
      <c r="I1560" s="273">
        <v>11689</v>
      </c>
      <c r="J1560" s="273">
        <v>734</v>
      </c>
      <c r="K1560" s="273">
        <v>0</v>
      </c>
      <c r="L1560" s="273" t="s">
        <v>66</v>
      </c>
      <c r="N1560" s="273" t="s">
        <v>107</v>
      </c>
      <c r="W1560" s="273">
        <v>152893</v>
      </c>
      <c r="X1560" s="273" t="s">
        <v>64</v>
      </c>
      <c r="Y1560" s="273" t="s">
        <v>404</v>
      </c>
      <c r="Z1560" s="273" t="s">
        <v>408</v>
      </c>
      <c r="AA1560" s="273" t="s">
        <v>423</v>
      </c>
      <c r="AB1560" s="274">
        <v>44958</v>
      </c>
      <c r="AC1560" s="273">
        <v>11993</v>
      </c>
      <c r="AD1560" s="273">
        <v>56</v>
      </c>
      <c r="AE1560" s="273">
        <v>2.42</v>
      </c>
      <c r="AF1560" s="273" t="s">
        <v>90</v>
      </c>
      <c r="AH1560" s="273" t="s">
        <v>1710</v>
      </c>
      <c r="AI1560" s="273" t="s">
        <v>123</v>
      </c>
      <c r="AJ1560" s="273" t="s">
        <v>200</v>
      </c>
      <c r="AK1560" s="273">
        <v>185344</v>
      </c>
      <c r="BV1560" s="336" t="s">
        <v>64</v>
      </c>
      <c r="BW1560" s="337" t="s">
        <v>63</v>
      </c>
      <c r="BX1560" s="337" t="s">
        <v>120</v>
      </c>
      <c r="BY1560" s="337" t="s">
        <v>120</v>
      </c>
      <c r="BZ1560" s="337" t="s">
        <v>167</v>
      </c>
      <c r="CA1560" s="337" t="s">
        <v>168</v>
      </c>
      <c r="CB1560" s="337" t="s">
        <v>319</v>
      </c>
      <c r="CC1560" s="337" t="s">
        <v>320</v>
      </c>
      <c r="CD1560" s="338">
        <v>15</v>
      </c>
      <c r="CE1560" s="335">
        <v>45017</v>
      </c>
      <c r="CF1560" s="337">
        <v>0</v>
      </c>
      <c r="CG1560" s="337" t="s">
        <v>80</v>
      </c>
      <c r="CH1560" s="337">
        <v>0</v>
      </c>
      <c r="CI1560" s="337" t="s">
        <v>80</v>
      </c>
      <c r="CJ1560" s="337"/>
      <c r="CK1560" s="337"/>
      <c r="CL1560" s="337"/>
      <c r="CM1560" s="337" t="s">
        <v>73</v>
      </c>
      <c r="CN1560" s="337">
        <v>3</v>
      </c>
    </row>
    <row r="1561" spans="4:92">
      <c r="D1561" s="273" t="s">
        <v>83</v>
      </c>
      <c r="E1561" s="273" t="s">
        <v>404</v>
      </c>
      <c r="F1561" s="273" t="s">
        <v>596</v>
      </c>
      <c r="G1561" s="273" t="s">
        <v>721</v>
      </c>
      <c r="H1561" s="274">
        <v>45047</v>
      </c>
      <c r="I1561" s="273">
        <v>12305</v>
      </c>
      <c r="J1561" s="273">
        <v>734</v>
      </c>
      <c r="W1561" s="273">
        <v>178387</v>
      </c>
      <c r="X1561" s="273" t="s">
        <v>64</v>
      </c>
      <c r="Y1561" s="273" t="s">
        <v>287</v>
      </c>
      <c r="Z1561" s="273" t="s">
        <v>288</v>
      </c>
      <c r="AA1561" s="273" t="s">
        <v>289</v>
      </c>
      <c r="AB1561" s="274">
        <v>44927</v>
      </c>
      <c r="AC1561" s="273">
        <v>15556</v>
      </c>
      <c r="AD1561" s="273">
        <v>859</v>
      </c>
      <c r="AK1561" s="273">
        <v>284878</v>
      </c>
      <c r="BV1561" s="279" t="s">
        <v>64</v>
      </c>
      <c r="BW1561" s="280" t="s">
        <v>63</v>
      </c>
      <c r="BX1561" s="280" t="s">
        <v>120</v>
      </c>
      <c r="BY1561" s="280" t="s">
        <v>120</v>
      </c>
      <c r="BZ1561" s="280" t="s">
        <v>86</v>
      </c>
      <c r="CA1561" s="280" t="s">
        <v>87</v>
      </c>
      <c r="CB1561" s="280" t="s">
        <v>179</v>
      </c>
      <c r="CC1561" s="280" t="s">
        <v>180</v>
      </c>
      <c r="CD1561" s="281">
        <v>1</v>
      </c>
      <c r="CE1561" s="277">
        <v>45017</v>
      </c>
      <c r="CF1561" s="280"/>
      <c r="CG1561" s="280" t="s">
        <v>181</v>
      </c>
      <c r="CH1561" s="280"/>
      <c r="CI1561" s="280" t="s">
        <v>181</v>
      </c>
      <c r="CJ1561" s="280" t="s">
        <v>1076</v>
      </c>
      <c r="CK1561" s="280"/>
      <c r="CL1561" s="280"/>
      <c r="CM1561" s="280" t="s">
        <v>73</v>
      </c>
      <c r="CN1561" s="280">
        <v>3</v>
      </c>
    </row>
    <row r="1562" spans="4:92">
      <c r="D1562" s="273" t="s">
        <v>83</v>
      </c>
      <c r="E1562" s="273" t="s">
        <v>404</v>
      </c>
      <c r="F1562" s="273" t="s">
        <v>596</v>
      </c>
      <c r="G1562" s="273" t="s">
        <v>721</v>
      </c>
      <c r="H1562" s="274">
        <v>45047</v>
      </c>
      <c r="I1562" s="273">
        <v>12305</v>
      </c>
      <c r="J1562" s="273">
        <v>734</v>
      </c>
      <c r="K1562" s="273">
        <v>120</v>
      </c>
      <c r="L1562" s="273" t="s">
        <v>66</v>
      </c>
      <c r="M1562" s="273">
        <v>1147.92</v>
      </c>
      <c r="N1562" s="273" t="s">
        <v>115</v>
      </c>
      <c r="W1562" s="273">
        <v>178411</v>
      </c>
      <c r="X1562" s="273" t="s">
        <v>64</v>
      </c>
      <c r="Y1562" s="273" t="s">
        <v>287</v>
      </c>
      <c r="Z1562" s="273" t="s">
        <v>288</v>
      </c>
      <c r="AA1562" s="273" t="s">
        <v>289</v>
      </c>
      <c r="AB1562" s="274">
        <v>44927</v>
      </c>
      <c r="AC1562" s="273">
        <v>16689</v>
      </c>
      <c r="AD1562" s="273">
        <v>859</v>
      </c>
      <c r="AE1562" s="273">
        <v>48.4</v>
      </c>
      <c r="AF1562" s="273" t="s">
        <v>90</v>
      </c>
      <c r="AG1562" s="273" t="s">
        <v>636</v>
      </c>
      <c r="AH1562" s="273" t="s">
        <v>1392</v>
      </c>
      <c r="AI1562" s="273" t="s">
        <v>123</v>
      </c>
      <c r="AJ1562" s="273" t="s">
        <v>124</v>
      </c>
      <c r="AK1562" s="273">
        <v>308024</v>
      </c>
      <c r="BV1562" s="336" t="s">
        <v>64</v>
      </c>
      <c r="BW1562" s="337" t="s">
        <v>63</v>
      </c>
      <c r="BX1562" s="337" t="s">
        <v>120</v>
      </c>
      <c r="BY1562" s="337" t="s">
        <v>120</v>
      </c>
      <c r="BZ1562" s="337" t="s">
        <v>138</v>
      </c>
      <c r="CA1562" s="337" t="s">
        <v>139</v>
      </c>
      <c r="CB1562" s="337" t="s">
        <v>190</v>
      </c>
      <c r="CC1562" s="337" t="s">
        <v>191</v>
      </c>
      <c r="CD1562" s="338">
        <v>8</v>
      </c>
      <c r="CE1562" s="335">
        <v>45017</v>
      </c>
      <c r="CF1562" s="337">
        <v>0</v>
      </c>
      <c r="CG1562" s="337" t="s">
        <v>80</v>
      </c>
      <c r="CH1562" s="337">
        <v>0</v>
      </c>
      <c r="CI1562" s="337" t="s">
        <v>80</v>
      </c>
      <c r="CJ1562" s="337"/>
      <c r="CK1562" s="337"/>
      <c r="CL1562" s="337"/>
      <c r="CM1562" s="337" t="s">
        <v>73</v>
      </c>
      <c r="CN1562" s="337">
        <v>3</v>
      </c>
    </row>
    <row r="1563" spans="4:92">
      <c r="D1563" s="273" t="s">
        <v>83</v>
      </c>
      <c r="E1563" s="273" t="s">
        <v>287</v>
      </c>
      <c r="F1563" s="273" t="s">
        <v>518</v>
      </c>
      <c r="G1563" s="273" t="s">
        <v>519</v>
      </c>
      <c r="H1563" s="274">
        <v>44986</v>
      </c>
      <c r="I1563" s="273">
        <v>11577</v>
      </c>
      <c r="J1563" s="273">
        <v>832</v>
      </c>
      <c r="W1563" s="273">
        <v>149620</v>
      </c>
      <c r="X1563" s="273" t="s">
        <v>64</v>
      </c>
      <c r="Y1563" s="273" t="s">
        <v>287</v>
      </c>
      <c r="Z1563" s="273" t="s">
        <v>288</v>
      </c>
      <c r="AA1563" s="273" t="s">
        <v>289</v>
      </c>
      <c r="AB1563" s="274">
        <v>44927</v>
      </c>
      <c r="AC1563" s="273">
        <v>17408</v>
      </c>
      <c r="AD1563" s="273">
        <v>859</v>
      </c>
      <c r="AK1563" s="273">
        <v>335398</v>
      </c>
      <c r="BV1563" s="279" t="s">
        <v>64</v>
      </c>
      <c r="BW1563" s="280" t="s">
        <v>63</v>
      </c>
      <c r="BX1563" s="280" t="s">
        <v>120</v>
      </c>
      <c r="BY1563" s="280" t="s">
        <v>120</v>
      </c>
      <c r="BZ1563" s="280" t="s">
        <v>86</v>
      </c>
      <c r="CA1563" s="280" t="s">
        <v>87</v>
      </c>
      <c r="CB1563" s="280" t="s">
        <v>217</v>
      </c>
      <c r="CC1563" s="280" t="s">
        <v>218</v>
      </c>
      <c r="CD1563" s="281">
        <v>2</v>
      </c>
      <c r="CE1563" s="277">
        <v>45017</v>
      </c>
      <c r="CF1563" s="280"/>
      <c r="CG1563" s="280" t="s">
        <v>181</v>
      </c>
      <c r="CH1563" s="280"/>
      <c r="CI1563" s="280" t="s">
        <v>181</v>
      </c>
      <c r="CJ1563" s="280" t="s">
        <v>589</v>
      </c>
      <c r="CK1563" s="280"/>
      <c r="CL1563" s="280"/>
      <c r="CM1563" s="280" t="s">
        <v>73</v>
      </c>
      <c r="CN1563" s="280">
        <v>3</v>
      </c>
    </row>
    <row r="1564" spans="4:92">
      <c r="D1564" s="273" t="s">
        <v>83</v>
      </c>
      <c r="E1564" s="273" t="s">
        <v>287</v>
      </c>
      <c r="F1564" s="273" t="s">
        <v>518</v>
      </c>
      <c r="G1564" s="273" t="s">
        <v>519</v>
      </c>
      <c r="H1564" s="274">
        <v>44986</v>
      </c>
      <c r="I1564" s="273">
        <v>11577</v>
      </c>
      <c r="J1564" s="273">
        <v>832</v>
      </c>
      <c r="K1564" s="273">
        <v>5551</v>
      </c>
      <c r="L1564" s="273" t="s">
        <v>66</v>
      </c>
      <c r="M1564" s="273">
        <v>2033.0659625000001</v>
      </c>
      <c r="N1564" s="273" t="s">
        <v>115</v>
      </c>
      <c r="W1564" s="273">
        <v>149644</v>
      </c>
      <c r="X1564" s="273" t="s">
        <v>64</v>
      </c>
      <c r="Y1564" s="273" t="s">
        <v>287</v>
      </c>
      <c r="Z1564" s="273" t="s">
        <v>288</v>
      </c>
      <c r="AA1564" s="273" t="s">
        <v>289</v>
      </c>
      <c r="AB1564" s="274">
        <v>45017</v>
      </c>
      <c r="AC1564" s="273">
        <v>14968</v>
      </c>
      <c r="AD1564" s="273">
        <v>859</v>
      </c>
      <c r="AK1564" s="273">
        <v>318482</v>
      </c>
      <c r="BV1564" s="336" t="s">
        <v>64</v>
      </c>
      <c r="BW1564" s="337" t="s">
        <v>63</v>
      </c>
      <c r="BX1564" s="337" t="s">
        <v>120</v>
      </c>
      <c r="BY1564" s="337" t="s">
        <v>120</v>
      </c>
      <c r="BZ1564" s="337" t="s">
        <v>204</v>
      </c>
      <c r="CA1564" s="337" t="s">
        <v>205</v>
      </c>
      <c r="CB1564" s="337" t="s">
        <v>206</v>
      </c>
      <c r="CC1564" s="337" t="s">
        <v>207</v>
      </c>
      <c r="CD1564" s="338">
        <v>0</v>
      </c>
      <c r="CE1564" s="335">
        <v>45017</v>
      </c>
      <c r="CF1564" s="337"/>
      <c r="CG1564" s="337" t="s">
        <v>181</v>
      </c>
      <c r="CH1564" s="337"/>
      <c r="CI1564" s="337" t="s">
        <v>208</v>
      </c>
      <c r="CJ1564" s="337" t="s">
        <v>209</v>
      </c>
      <c r="CK1564" s="337"/>
      <c r="CL1564" s="337"/>
      <c r="CM1564" s="337" t="s">
        <v>73</v>
      </c>
      <c r="CN1564" s="337">
        <v>3</v>
      </c>
    </row>
    <row r="1565" spans="4:92">
      <c r="D1565" s="273" t="s">
        <v>83</v>
      </c>
      <c r="E1565" s="273" t="s">
        <v>287</v>
      </c>
      <c r="F1565" s="273" t="s">
        <v>518</v>
      </c>
      <c r="G1565" s="273" t="s">
        <v>519</v>
      </c>
      <c r="H1565" s="274">
        <v>44986</v>
      </c>
      <c r="I1565" s="273">
        <v>11577</v>
      </c>
      <c r="J1565" s="273">
        <v>832</v>
      </c>
      <c r="K1565" s="273">
        <v>0</v>
      </c>
      <c r="L1565" s="273" t="s">
        <v>66</v>
      </c>
      <c r="N1565" s="273" t="s">
        <v>107</v>
      </c>
      <c r="W1565" s="273">
        <v>149645</v>
      </c>
      <c r="X1565" s="273" t="s">
        <v>64</v>
      </c>
      <c r="Y1565" s="273" t="s">
        <v>287</v>
      </c>
      <c r="Z1565" s="273" t="s">
        <v>288</v>
      </c>
      <c r="AA1565" s="273" t="s">
        <v>289</v>
      </c>
      <c r="AB1565" s="274">
        <v>45108</v>
      </c>
      <c r="AC1565" s="273">
        <v>15114</v>
      </c>
      <c r="AD1565" s="273">
        <v>859</v>
      </c>
      <c r="AK1565" s="273">
        <v>318832</v>
      </c>
      <c r="BV1565" s="279" t="s">
        <v>64</v>
      </c>
      <c r="BW1565" s="280" t="s">
        <v>63</v>
      </c>
      <c r="BX1565" s="280" t="s">
        <v>120</v>
      </c>
      <c r="BY1565" s="280" t="s">
        <v>120</v>
      </c>
      <c r="BZ1565" s="280" t="s">
        <v>86</v>
      </c>
      <c r="CA1565" s="280" t="s">
        <v>87</v>
      </c>
      <c r="CB1565" s="280" t="s">
        <v>225</v>
      </c>
      <c r="CC1565" s="280" t="s">
        <v>226</v>
      </c>
      <c r="CD1565" s="281">
        <v>5</v>
      </c>
      <c r="CE1565" s="277">
        <v>45017</v>
      </c>
      <c r="CF1565" s="280">
        <v>79</v>
      </c>
      <c r="CG1565" s="280" t="s">
        <v>80</v>
      </c>
      <c r="CH1565" s="280">
        <v>79</v>
      </c>
      <c r="CI1565" s="280" t="s">
        <v>80</v>
      </c>
      <c r="CJ1565" s="280"/>
      <c r="CK1565" s="280"/>
      <c r="CL1565" s="280" t="s">
        <v>1711</v>
      </c>
      <c r="CM1565" s="280" t="s">
        <v>73</v>
      </c>
      <c r="CN1565" s="280">
        <v>3</v>
      </c>
    </row>
    <row r="1566" spans="4:92">
      <c r="D1566" s="273" t="s">
        <v>83</v>
      </c>
      <c r="E1566" s="273" t="s">
        <v>287</v>
      </c>
      <c r="F1566" s="273" t="s">
        <v>518</v>
      </c>
      <c r="G1566" s="273" t="s">
        <v>519</v>
      </c>
      <c r="H1566" s="274">
        <v>45017</v>
      </c>
      <c r="I1566" s="273">
        <v>11739</v>
      </c>
      <c r="J1566" s="273">
        <v>832</v>
      </c>
      <c r="W1566" s="273">
        <v>154318</v>
      </c>
      <c r="X1566" s="273" t="s">
        <v>64</v>
      </c>
      <c r="Y1566" s="273" t="s">
        <v>287</v>
      </c>
      <c r="Z1566" s="273" t="s">
        <v>288</v>
      </c>
      <c r="AA1566" s="273" t="s">
        <v>289</v>
      </c>
      <c r="AB1566" s="274">
        <v>45108</v>
      </c>
      <c r="AC1566" s="273">
        <v>15705</v>
      </c>
      <c r="AD1566" s="273">
        <v>859</v>
      </c>
      <c r="AK1566" s="273">
        <v>344281</v>
      </c>
      <c r="BV1566" s="336" t="s">
        <v>64</v>
      </c>
      <c r="BW1566" s="337" t="s">
        <v>63</v>
      </c>
      <c r="BX1566" s="337" t="s">
        <v>120</v>
      </c>
      <c r="BY1566" s="337" t="s">
        <v>120</v>
      </c>
      <c r="BZ1566" s="337" t="s">
        <v>86</v>
      </c>
      <c r="CA1566" s="337" t="s">
        <v>87</v>
      </c>
      <c r="CB1566" s="337" t="s">
        <v>233</v>
      </c>
      <c r="CC1566" s="337" t="s">
        <v>234</v>
      </c>
      <c r="CD1566" s="338">
        <v>1</v>
      </c>
      <c r="CE1566" s="335">
        <v>45017</v>
      </c>
      <c r="CF1566" s="337"/>
      <c r="CG1566" s="337" t="s">
        <v>181</v>
      </c>
      <c r="CH1566" s="337"/>
      <c r="CI1566" s="337" t="s">
        <v>181</v>
      </c>
      <c r="CJ1566" s="337" t="s">
        <v>1712</v>
      </c>
      <c r="CK1566" s="337"/>
      <c r="CL1566" s="337"/>
      <c r="CM1566" s="337" t="s">
        <v>73</v>
      </c>
      <c r="CN1566" s="337">
        <v>3</v>
      </c>
    </row>
    <row r="1567" spans="4:92">
      <c r="D1567" s="273" t="s">
        <v>83</v>
      </c>
      <c r="E1567" s="273" t="s">
        <v>287</v>
      </c>
      <c r="F1567" s="273" t="s">
        <v>518</v>
      </c>
      <c r="G1567" s="273" t="s">
        <v>519</v>
      </c>
      <c r="H1567" s="274">
        <v>45017</v>
      </c>
      <c r="I1567" s="273">
        <v>11739</v>
      </c>
      <c r="J1567" s="273">
        <v>832</v>
      </c>
      <c r="K1567" s="273">
        <v>7936</v>
      </c>
      <c r="L1567" s="273" t="s">
        <v>66</v>
      </c>
      <c r="M1567" s="273">
        <v>1689.0262975000001</v>
      </c>
      <c r="N1567" s="273" t="s">
        <v>115</v>
      </c>
      <c r="W1567" s="273">
        <v>154342</v>
      </c>
      <c r="X1567" s="273" t="s">
        <v>64</v>
      </c>
      <c r="Y1567" s="273" t="s">
        <v>287</v>
      </c>
      <c r="Z1567" s="273" t="s">
        <v>288</v>
      </c>
      <c r="AA1567" s="273" t="s">
        <v>289</v>
      </c>
      <c r="AB1567" s="274">
        <v>45200</v>
      </c>
      <c r="AC1567" s="273">
        <v>15260</v>
      </c>
      <c r="AD1567" s="273">
        <v>859</v>
      </c>
      <c r="AK1567" s="273">
        <v>321910</v>
      </c>
      <c r="BV1567" s="279" t="s">
        <v>64</v>
      </c>
      <c r="BW1567" s="280" t="s">
        <v>63</v>
      </c>
      <c r="BX1567" s="280" t="s">
        <v>120</v>
      </c>
      <c r="BY1567" s="280" t="s">
        <v>120</v>
      </c>
      <c r="BZ1567" s="280" t="s">
        <v>86</v>
      </c>
      <c r="CA1567" s="280" t="s">
        <v>87</v>
      </c>
      <c r="CB1567" s="280" t="s">
        <v>233</v>
      </c>
      <c r="CC1567" s="280" t="s">
        <v>234</v>
      </c>
      <c r="CD1567" s="281">
        <v>1</v>
      </c>
      <c r="CE1567" s="277">
        <v>45047</v>
      </c>
      <c r="CF1567" s="280"/>
      <c r="CG1567" s="280" t="s">
        <v>181</v>
      </c>
      <c r="CH1567" s="280"/>
      <c r="CI1567" s="280" t="s">
        <v>181</v>
      </c>
      <c r="CJ1567" s="280" t="s">
        <v>734</v>
      </c>
      <c r="CK1567" s="280"/>
      <c r="CL1567" s="280"/>
      <c r="CM1567" s="280" t="s">
        <v>73</v>
      </c>
      <c r="CN1567" s="280">
        <v>3</v>
      </c>
    </row>
    <row r="1568" spans="4:92">
      <c r="D1568" s="273" t="s">
        <v>83</v>
      </c>
      <c r="E1568" s="273" t="s">
        <v>287</v>
      </c>
      <c r="F1568" s="273" t="s">
        <v>518</v>
      </c>
      <c r="G1568" s="273" t="s">
        <v>519</v>
      </c>
      <c r="H1568" s="274">
        <v>45017</v>
      </c>
      <c r="I1568" s="273">
        <v>11739</v>
      </c>
      <c r="J1568" s="273">
        <v>832</v>
      </c>
      <c r="K1568" s="273">
        <v>0</v>
      </c>
      <c r="L1568" s="273" t="s">
        <v>66</v>
      </c>
      <c r="N1568" s="273" t="s">
        <v>107</v>
      </c>
      <c r="W1568" s="273">
        <v>154343</v>
      </c>
      <c r="X1568" s="273" t="s">
        <v>64</v>
      </c>
      <c r="Y1568" s="273" t="s">
        <v>287</v>
      </c>
      <c r="Z1568" s="273" t="s">
        <v>325</v>
      </c>
      <c r="AA1568" s="273" t="s">
        <v>326</v>
      </c>
      <c r="AB1568" s="274">
        <v>44927</v>
      </c>
      <c r="AC1568" s="273">
        <v>14837</v>
      </c>
      <c r="AD1568" s="273">
        <v>878</v>
      </c>
      <c r="AK1568" s="273">
        <v>278173</v>
      </c>
      <c r="BV1568" s="336" t="s">
        <v>64</v>
      </c>
      <c r="BW1568" s="337" t="s">
        <v>63</v>
      </c>
      <c r="BX1568" s="337" t="s">
        <v>120</v>
      </c>
      <c r="BY1568" s="337" t="s">
        <v>120</v>
      </c>
      <c r="BZ1568" s="337" t="s">
        <v>86</v>
      </c>
      <c r="CA1568" s="337" t="s">
        <v>87</v>
      </c>
      <c r="CB1568" s="337" t="s">
        <v>225</v>
      </c>
      <c r="CC1568" s="337" t="s">
        <v>226</v>
      </c>
      <c r="CD1568" s="338">
        <v>5</v>
      </c>
      <c r="CE1568" s="335">
        <v>45047</v>
      </c>
      <c r="CF1568" s="337">
        <v>93</v>
      </c>
      <c r="CG1568" s="337" t="s">
        <v>80</v>
      </c>
      <c r="CH1568" s="337">
        <v>93</v>
      </c>
      <c r="CI1568" s="337" t="s">
        <v>80</v>
      </c>
      <c r="CJ1568" s="337"/>
      <c r="CK1568" s="337"/>
      <c r="CL1568" s="337" t="s">
        <v>1713</v>
      </c>
      <c r="CM1568" s="337" t="s">
        <v>73</v>
      </c>
      <c r="CN1568" s="337">
        <v>3</v>
      </c>
    </row>
    <row r="1569" spans="4:92">
      <c r="D1569" s="273" t="s">
        <v>83</v>
      </c>
      <c r="E1569" s="273" t="s">
        <v>404</v>
      </c>
      <c r="F1569" s="273" t="s">
        <v>431</v>
      </c>
      <c r="G1569" s="273" t="s">
        <v>757</v>
      </c>
      <c r="H1569" s="274">
        <v>44958</v>
      </c>
      <c r="I1569" s="273">
        <v>11373</v>
      </c>
      <c r="J1569" s="273">
        <v>765</v>
      </c>
      <c r="K1569" s="273">
        <v>7929</v>
      </c>
      <c r="L1569" s="273" t="s">
        <v>66</v>
      </c>
      <c r="M1569" s="273">
        <v>3038.0961000000002</v>
      </c>
      <c r="N1569" s="273" t="s">
        <v>115</v>
      </c>
      <c r="W1569" s="273">
        <v>143728</v>
      </c>
      <c r="X1569" s="273" t="s">
        <v>64</v>
      </c>
      <c r="Y1569" s="273" t="s">
        <v>287</v>
      </c>
      <c r="Z1569" s="273" t="s">
        <v>325</v>
      </c>
      <c r="AA1569" s="273" t="s">
        <v>326</v>
      </c>
      <c r="AB1569" s="274">
        <v>44927</v>
      </c>
      <c r="AC1569" s="273">
        <v>14837</v>
      </c>
      <c r="AD1569" s="273">
        <v>878</v>
      </c>
      <c r="AK1569" s="273">
        <v>320448</v>
      </c>
      <c r="BV1569" s="279" t="s">
        <v>64</v>
      </c>
      <c r="BW1569" s="280" t="s">
        <v>63</v>
      </c>
      <c r="BX1569" s="280" t="s">
        <v>221</v>
      </c>
      <c r="BY1569" s="280" t="s">
        <v>221</v>
      </c>
      <c r="BZ1569" s="280" t="s">
        <v>86</v>
      </c>
      <c r="CA1569" s="280" t="s">
        <v>87</v>
      </c>
      <c r="CB1569" s="280" t="s">
        <v>233</v>
      </c>
      <c r="CC1569" s="280" t="s">
        <v>234</v>
      </c>
      <c r="CD1569" s="281">
        <v>1</v>
      </c>
      <c r="CE1569" s="277">
        <v>45108</v>
      </c>
      <c r="CF1569" s="280"/>
      <c r="CG1569" s="280" t="s">
        <v>181</v>
      </c>
      <c r="CH1569" s="280"/>
      <c r="CI1569" s="280" t="s">
        <v>181</v>
      </c>
      <c r="CJ1569" s="280" t="s">
        <v>622</v>
      </c>
      <c r="CK1569" s="280"/>
      <c r="CL1569" s="280"/>
      <c r="CM1569" s="280" t="s">
        <v>73</v>
      </c>
      <c r="CN1569" s="280">
        <v>3</v>
      </c>
    </row>
    <row r="1570" spans="4:92">
      <c r="D1570" s="273" t="s">
        <v>83</v>
      </c>
      <c r="E1570" s="273" t="s">
        <v>404</v>
      </c>
      <c r="F1570" s="273" t="s">
        <v>431</v>
      </c>
      <c r="G1570" s="273" t="s">
        <v>757</v>
      </c>
      <c r="H1570" s="274">
        <v>44958</v>
      </c>
      <c r="I1570" s="273">
        <v>11373</v>
      </c>
      <c r="J1570" s="273">
        <v>765</v>
      </c>
      <c r="K1570" s="273">
        <v>0</v>
      </c>
      <c r="L1570" s="273" t="s">
        <v>66</v>
      </c>
      <c r="N1570" s="273" t="s">
        <v>107</v>
      </c>
      <c r="W1570" s="273">
        <v>143729</v>
      </c>
      <c r="X1570" s="273" t="s">
        <v>64</v>
      </c>
      <c r="Y1570" s="273" t="s">
        <v>287</v>
      </c>
      <c r="Z1570" s="273" t="s">
        <v>325</v>
      </c>
      <c r="AA1570" s="273" t="s">
        <v>326</v>
      </c>
      <c r="AB1570" s="274">
        <v>44927</v>
      </c>
      <c r="AC1570" s="273">
        <v>14837</v>
      </c>
      <c r="AD1570" s="273">
        <v>878</v>
      </c>
      <c r="AK1570" s="273">
        <v>320458</v>
      </c>
      <c r="BV1570" s="336" t="s">
        <v>64</v>
      </c>
      <c r="BW1570" s="337" t="s">
        <v>63</v>
      </c>
      <c r="BX1570" s="337" t="s">
        <v>221</v>
      </c>
      <c r="BY1570" s="337" t="s">
        <v>221</v>
      </c>
      <c r="BZ1570" s="337" t="s">
        <v>86</v>
      </c>
      <c r="CA1570" s="337" t="s">
        <v>87</v>
      </c>
      <c r="CB1570" s="337" t="s">
        <v>225</v>
      </c>
      <c r="CC1570" s="337" t="s">
        <v>226</v>
      </c>
      <c r="CD1570" s="338">
        <v>5</v>
      </c>
      <c r="CE1570" s="335">
        <v>45108</v>
      </c>
      <c r="CF1570" s="337">
        <v>2573</v>
      </c>
      <c r="CG1570" s="337" t="s">
        <v>80</v>
      </c>
      <c r="CH1570" s="337">
        <v>2573</v>
      </c>
      <c r="CI1570" s="337" t="s">
        <v>80</v>
      </c>
      <c r="CJ1570" s="337"/>
      <c r="CK1570" s="337"/>
      <c r="CL1570" s="337" t="s">
        <v>1454</v>
      </c>
      <c r="CM1570" s="337" t="s">
        <v>73</v>
      </c>
      <c r="CN1570" s="337">
        <v>3</v>
      </c>
    </row>
    <row r="1571" spans="4:92">
      <c r="D1571" s="273" t="s">
        <v>83</v>
      </c>
      <c r="E1571" s="273" t="s">
        <v>404</v>
      </c>
      <c r="F1571" s="273" t="s">
        <v>431</v>
      </c>
      <c r="G1571" s="273" t="s">
        <v>757</v>
      </c>
      <c r="H1571" s="274">
        <v>44986</v>
      </c>
      <c r="I1571" s="273">
        <v>11535</v>
      </c>
      <c r="J1571" s="273">
        <v>765</v>
      </c>
      <c r="W1571" s="273">
        <v>148402</v>
      </c>
      <c r="X1571" s="273" t="s">
        <v>64</v>
      </c>
      <c r="Y1571" s="273" t="s">
        <v>287</v>
      </c>
      <c r="Z1571" s="273" t="s">
        <v>325</v>
      </c>
      <c r="AA1571" s="273" t="s">
        <v>326</v>
      </c>
      <c r="AB1571" s="274">
        <v>44927</v>
      </c>
      <c r="AC1571" s="273">
        <v>14837</v>
      </c>
      <c r="AD1571" s="273">
        <v>878</v>
      </c>
      <c r="AK1571" s="273">
        <v>320549</v>
      </c>
      <c r="BV1571" s="279" t="s">
        <v>64</v>
      </c>
      <c r="BW1571" s="280" t="s">
        <v>63</v>
      </c>
      <c r="BX1571" s="280" t="s">
        <v>221</v>
      </c>
      <c r="BY1571" s="280" t="s">
        <v>221</v>
      </c>
      <c r="BZ1571" s="280" t="s">
        <v>204</v>
      </c>
      <c r="CA1571" s="280" t="s">
        <v>205</v>
      </c>
      <c r="CB1571" s="280" t="s">
        <v>206</v>
      </c>
      <c r="CC1571" s="280" t="s">
        <v>207</v>
      </c>
      <c r="CD1571" s="281">
        <v>0</v>
      </c>
      <c r="CE1571" s="277">
        <v>45108</v>
      </c>
      <c r="CF1571" s="280"/>
      <c r="CG1571" s="280" t="s">
        <v>181</v>
      </c>
      <c r="CH1571" s="280"/>
      <c r="CI1571" s="280" t="s">
        <v>208</v>
      </c>
      <c r="CJ1571" s="280" t="s">
        <v>209</v>
      </c>
      <c r="CK1571" s="280"/>
      <c r="CL1571" s="280" t="s">
        <v>1453</v>
      </c>
      <c r="CM1571" s="280" t="s">
        <v>73</v>
      </c>
      <c r="CN1571" s="280">
        <v>3</v>
      </c>
    </row>
    <row r="1572" spans="4:92">
      <c r="D1572" s="273" t="s">
        <v>83</v>
      </c>
      <c r="E1572" s="273" t="s">
        <v>404</v>
      </c>
      <c r="F1572" s="273" t="s">
        <v>431</v>
      </c>
      <c r="G1572" s="273" t="s">
        <v>757</v>
      </c>
      <c r="H1572" s="274">
        <v>44986</v>
      </c>
      <c r="I1572" s="273">
        <v>11535</v>
      </c>
      <c r="J1572" s="273">
        <v>765</v>
      </c>
      <c r="K1572" s="273">
        <v>9710</v>
      </c>
      <c r="L1572" s="273" t="s">
        <v>66</v>
      </c>
      <c r="M1572" s="273">
        <v>3631.2314999999999</v>
      </c>
      <c r="N1572" s="273" t="s">
        <v>115</v>
      </c>
      <c r="W1572" s="273">
        <v>148426</v>
      </c>
      <c r="X1572" s="273" t="s">
        <v>64</v>
      </c>
      <c r="Y1572" s="273" t="s">
        <v>287</v>
      </c>
      <c r="Z1572" s="273" t="s">
        <v>325</v>
      </c>
      <c r="AA1572" s="273" t="s">
        <v>326</v>
      </c>
      <c r="AB1572" s="274">
        <v>44927</v>
      </c>
      <c r="AC1572" s="273">
        <v>15422</v>
      </c>
      <c r="AD1572" s="273">
        <v>878</v>
      </c>
      <c r="AK1572" s="273">
        <v>284314</v>
      </c>
      <c r="BV1572" s="336" t="s">
        <v>64</v>
      </c>
      <c r="BW1572" s="337" t="s">
        <v>63</v>
      </c>
      <c r="BX1572" s="337" t="s">
        <v>221</v>
      </c>
      <c r="BY1572" s="337" t="s">
        <v>221</v>
      </c>
      <c r="BZ1572" s="337" t="s">
        <v>86</v>
      </c>
      <c r="CA1572" s="337" t="s">
        <v>87</v>
      </c>
      <c r="CB1572" s="337" t="s">
        <v>217</v>
      </c>
      <c r="CC1572" s="337" t="s">
        <v>218</v>
      </c>
      <c r="CD1572" s="338">
        <v>2</v>
      </c>
      <c r="CE1572" s="335">
        <v>45108</v>
      </c>
      <c r="CF1572" s="337"/>
      <c r="CG1572" s="337" t="s">
        <v>181</v>
      </c>
      <c r="CH1572" s="337"/>
      <c r="CI1572" s="337" t="s">
        <v>181</v>
      </c>
      <c r="CJ1572" s="337" t="s">
        <v>783</v>
      </c>
      <c r="CK1572" s="337"/>
      <c r="CL1572" s="337"/>
      <c r="CM1572" s="337" t="s">
        <v>73</v>
      </c>
      <c r="CN1572" s="337">
        <v>3</v>
      </c>
    </row>
    <row r="1573" spans="4:92">
      <c r="D1573" s="273" t="s">
        <v>83</v>
      </c>
      <c r="E1573" s="273" t="s">
        <v>404</v>
      </c>
      <c r="F1573" s="273" t="s">
        <v>431</v>
      </c>
      <c r="G1573" s="273" t="s">
        <v>757</v>
      </c>
      <c r="H1573" s="274">
        <v>44986</v>
      </c>
      <c r="I1573" s="273">
        <v>11535</v>
      </c>
      <c r="J1573" s="273">
        <v>765</v>
      </c>
      <c r="K1573" s="273">
        <v>0</v>
      </c>
      <c r="L1573" s="273" t="s">
        <v>66</v>
      </c>
      <c r="N1573" s="273" t="s">
        <v>107</v>
      </c>
      <c r="W1573" s="273">
        <v>148427</v>
      </c>
      <c r="X1573" s="273" t="s">
        <v>64</v>
      </c>
      <c r="Y1573" s="273" t="s">
        <v>287</v>
      </c>
      <c r="Z1573" s="273" t="s">
        <v>325</v>
      </c>
      <c r="AA1573" s="273" t="s">
        <v>326</v>
      </c>
      <c r="AB1573" s="274">
        <v>44927</v>
      </c>
      <c r="AC1573" s="273">
        <v>15571</v>
      </c>
      <c r="AD1573" s="273">
        <v>878</v>
      </c>
      <c r="AK1573" s="273">
        <v>284936</v>
      </c>
      <c r="BV1573" s="279" t="s">
        <v>64</v>
      </c>
      <c r="BW1573" s="280" t="s">
        <v>63</v>
      </c>
      <c r="BX1573" s="280" t="s">
        <v>221</v>
      </c>
      <c r="BY1573" s="280" t="s">
        <v>221</v>
      </c>
      <c r="BZ1573" s="280" t="s">
        <v>138</v>
      </c>
      <c r="CA1573" s="280" t="s">
        <v>139</v>
      </c>
      <c r="CB1573" s="280" t="s">
        <v>190</v>
      </c>
      <c r="CC1573" s="280" t="s">
        <v>191</v>
      </c>
      <c r="CD1573" s="281">
        <v>8</v>
      </c>
      <c r="CE1573" s="277">
        <v>45108</v>
      </c>
      <c r="CF1573" s="280">
        <v>138</v>
      </c>
      <c r="CG1573" s="280" t="s">
        <v>80</v>
      </c>
      <c r="CH1573" s="280">
        <v>138</v>
      </c>
      <c r="CI1573" s="280" t="s">
        <v>80</v>
      </c>
      <c r="CJ1573" s="280"/>
      <c r="CK1573" s="280"/>
      <c r="CL1573" s="280" t="s">
        <v>1714</v>
      </c>
      <c r="CM1573" s="280" t="s">
        <v>73</v>
      </c>
      <c r="CN1573" s="280">
        <v>3</v>
      </c>
    </row>
    <row r="1574" spans="4:92">
      <c r="D1574" s="273" t="s">
        <v>83</v>
      </c>
      <c r="E1574" s="273" t="s">
        <v>404</v>
      </c>
      <c r="F1574" s="273" t="s">
        <v>431</v>
      </c>
      <c r="G1574" s="273" t="s">
        <v>757</v>
      </c>
      <c r="H1574" s="274">
        <v>45017</v>
      </c>
      <c r="I1574" s="273">
        <v>11697</v>
      </c>
      <c r="J1574" s="273">
        <v>765</v>
      </c>
      <c r="W1574" s="273">
        <v>153100</v>
      </c>
      <c r="X1574" s="273" t="s">
        <v>64</v>
      </c>
      <c r="Y1574" s="273" t="s">
        <v>287</v>
      </c>
      <c r="Z1574" s="273" t="s">
        <v>325</v>
      </c>
      <c r="AA1574" s="273" t="s">
        <v>326</v>
      </c>
      <c r="AB1574" s="274">
        <v>44927</v>
      </c>
      <c r="AC1574" s="273">
        <v>16781</v>
      </c>
      <c r="AD1574" s="273">
        <v>878</v>
      </c>
      <c r="AK1574" s="273">
        <v>309103</v>
      </c>
      <c r="BV1574" s="336" t="s">
        <v>64</v>
      </c>
      <c r="BW1574" s="337" t="s">
        <v>63</v>
      </c>
      <c r="BX1574" s="337" t="s">
        <v>221</v>
      </c>
      <c r="BY1574" s="337" t="s">
        <v>221</v>
      </c>
      <c r="BZ1574" s="337" t="s">
        <v>86</v>
      </c>
      <c r="CA1574" s="337" t="s">
        <v>87</v>
      </c>
      <c r="CB1574" s="337" t="s">
        <v>179</v>
      </c>
      <c r="CC1574" s="337" t="s">
        <v>180</v>
      </c>
      <c r="CD1574" s="338">
        <v>1</v>
      </c>
      <c r="CE1574" s="335">
        <v>45108</v>
      </c>
      <c r="CF1574" s="337"/>
      <c r="CG1574" s="337" t="s">
        <v>181</v>
      </c>
      <c r="CH1574" s="337"/>
      <c r="CI1574" s="337" t="s">
        <v>181</v>
      </c>
      <c r="CJ1574" s="337" t="s">
        <v>511</v>
      </c>
      <c r="CK1574" s="337"/>
      <c r="CL1574" s="337"/>
      <c r="CM1574" s="337" t="s">
        <v>73</v>
      </c>
      <c r="CN1574" s="337">
        <v>3</v>
      </c>
    </row>
    <row r="1575" spans="4:92">
      <c r="D1575" s="273" t="s">
        <v>83</v>
      </c>
      <c r="E1575" s="273" t="s">
        <v>404</v>
      </c>
      <c r="F1575" s="273" t="s">
        <v>431</v>
      </c>
      <c r="G1575" s="273" t="s">
        <v>757</v>
      </c>
      <c r="H1575" s="274">
        <v>45017</v>
      </c>
      <c r="I1575" s="273">
        <v>11697</v>
      </c>
      <c r="J1575" s="273">
        <v>765</v>
      </c>
      <c r="K1575" s="273">
        <v>10909</v>
      </c>
      <c r="L1575" s="273" t="s">
        <v>66</v>
      </c>
      <c r="M1575" s="273">
        <v>3847.7513100000001</v>
      </c>
      <c r="N1575" s="273" t="s">
        <v>115</v>
      </c>
      <c r="W1575" s="273">
        <v>153124</v>
      </c>
      <c r="X1575" s="273" t="s">
        <v>64</v>
      </c>
      <c r="Y1575" s="273" t="s">
        <v>287</v>
      </c>
      <c r="Z1575" s="273" t="s">
        <v>325</v>
      </c>
      <c r="AA1575" s="273" t="s">
        <v>326</v>
      </c>
      <c r="AB1575" s="274">
        <v>44927</v>
      </c>
      <c r="AC1575" s="273">
        <v>16782</v>
      </c>
      <c r="AD1575" s="273">
        <v>878</v>
      </c>
      <c r="AE1575" s="273">
        <v>0.78</v>
      </c>
      <c r="AF1575" s="273" t="s">
        <v>90</v>
      </c>
      <c r="AG1575" s="273" t="s">
        <v>1715</v>
      </c>
      <c r="AH1575" s="273" t="s">
        <v>1286</v>
      </c>
      <c r="AI1575" s="273" t="s">
        <v>123</v>
      </c>
      <c r="AJ1575" s="273" t="s">
        <v>214</v>
      </c>
      <c r="AK1575" s="273">
        <v>309119</v>
      </c>
      <c r="BV1575" s="279" t="s">
        <v>64</v>
      </c>
      <c r="BW1575" s="280" t="s">
        <v>63</v>
      </c>
      <c r="BX1575" s="280" t="s">
        <v>221</v>
      </c>
      <c r="BY1575" s="280" t="s">
        <v>221</v>
      </c>
      <c r="BZ1575" s="280" t="s">
        <v>167</v>
      </c>
      <c r="CA1575" s="280" t="s">
        <v>168</v>
      </c>
      <c r="CB1575" s="280" t="s">
        <v>319</v>
      </c>
      <c r="CC1575" s="280" t="s">
        <v>320</v>
      </c>
      <c r="CD1575" s="281">
        <v>15</v>
      </c>
      <c r="CE1575" s="277">
        <v>45108</v>
      </c>
      <c r="CF1575" s="280">
        <v>4.7</v>
      </c>
      <c r="CG1575" s="280" t="s">
        <v>80</v>
      </c>
      <c r="CH1575" s="280">
        <v>4.7</v>
      </c>
      <c r="CI1575" s="280" t="s">
        <v>80</v>
      </c>
      <c r="CJ1575" s="280"/>
      <c r="CK1575" s="280"/>
      <c r="CL1575" s="280" t="s">
        <v>1448</v>
      </c>
      <c r="CM1575" s="280" t="s">
        <v>73</v>
      </c>
      <c r="CN1575" s="280">
        <v>3</v>
      </c>
    </row>
    <row r="1576" spans="4:92">
      <c r="D1576" s="273" t="s">
        <v>83</v>
      </c>
      <c r="E1576" s="273" t="s">
        <v>404</v>
      </c>
      <c r="F1576" s="273" t="s">
        <v>431</v>
      </c>
      <c r="G1576" s="273" t="s">
        <v>757</v>
      </c>
      <c r="H1576" s="274">
        <v>45017</v>
      </c>
      <c r="I1576" s="273">
        <v>11697</v>
      </c>
      <c r="J1576" s="273">
        <v>765</v>
      </c>
      <c r="K1576" s="273">
        <v>0</v>
      </c>
      <c r="L1576" s="273" t="s">
        <v>66</v>
      </c>
      <c r="N1576" s="273" t="s">
        <v>107</v>
      </c>
      <c r="W1576" s="273">
        <v>153125</v>
      </c>
      <c r="X1576" s="273" t="s">
        <v>64</v>
      </c>
      <c r="Y1576" s="273" t="s">
        <v>287</v>
      </c>
      <c r="Z1576" s="273" t="s">
        <v>325</v>
      </c>
      <c r="AA1576" s="273" t="s">
        <v>326</v>
      </c>
      <c r="AB1576" s="274">
        <v>45017</v>
      </c>
      <c r="AC1576" s="273">
        <v>14983</v>
      </c>
      <c r="AD1576" s="273">
        <v>878</v>
      </c>
      <c r="AK1576" s="273">
        <v>279779</v>
      </c>
      <c r="BV1576" s="336" t="s">
        <v>64</v>
      </c>
      <c r="BW1576" s="337" t="s">
        <v>63</v>
      </c>
      <c r="BX1576" s="337" t="s">
        <v>221</v>
      </c>
      <c r="BY1576" s="337" t="s">
        <v>221</v>
      </c>
      <c r="BZ1576" s="337" t="s">
        <v>167</v>
      </c>
      <c r="CA1576" s="337" t="s">
        <v>168</v>
      </c>
      <c r="CB1576" s="337" t="s">
        <v>313</v>
      </c>
      <c r="CC1576" s="337" t="s">
        <v>314</v>
      </c>
      <c r="CD1576" s="338">
        <v>14</v>
      </c>
      <c r="CE1576" s="335">
        <v>45108</v>
      </c>
      <c r="CF1576" s="337">
        <v>0</v>
      </c>
      <c r="CG1576" s="337" t="s">
        <v>80</v>
      </c>
      <c r="CH1576" s="337">
        <v>0</v>
      </c>
      <c r="CI1576" s="337" t="s">
        <v>80</v>
      </c>
      <c r="CJ1576" s="337"/>
      <c r="CK1576" s="337"/>
      <c r="CL1576" s="337"/>
      <c r="CM1576" s="337" t="s">
        <v>73</v>
      </c>
      <c r="CN1576" s="337">
        <v>3</v>
      </c>
    </row>
    <row r="1577" spans="4:92">
      <c r="D1577" s="273" t="s">
        <v>83</v>
      </c>
      <c r="E1577" s="273" t="s">
        <v>404</v>
      </c>
      <c r="F1577" s="273" t="s">
        <v>431</v>
      </c>
      <c r="G1577" s="273" t="s">
        <v>757</v>
      </c>
      <c r="H1577" s="274">
        <v>45047</v>
      </c>
      <c r="I1577" s="273">
        <v>12313</v>
      </c>
      <c r="J1577" s="273">
        <v>765</v>
      </c>
      <c r="W1577" s="273">
        <v>178619</v>
      </c>
      <c r="X1577" s="273" t="s">
        <v>64</v>
      </c>
      <c r="Y1577" s="273" t="s">
        <v>287</v>
      </c>
      <c r="Z1577" s="273" t="s">
        <v>325</v>
      </c>
      <c r="AA1577" s="273" t="s">
        <v>469</v>
      </c>
      <c r="AB1577" s="274">
        <v>44986</v>
      </c>
      <c r="AC1577" s="273">
        <v>11890</v>
      </c>
      <c r="AD1577" s="273">
        <v>68</v>
      </c>
      <c r="AK1577" s="273">
        <v>336419</v>
      </c>
      <c r="BV1577" s="279" t="s">
        <v>64</v>
      </c>
      <c r="BW1577" s="280" t="s">
        <v>63</v>
      </c>
      <c r="BX1577" s="280" t="s">
        <v>221</v>
      </c>
      <c r="BY1577" s="280" t="s">
        <v>221</v>
      </c>
      <c r="BZ1577" s="280" t="s">
        <v>167</v>
      </c>
      <c r="CA1577" s="280" t="s">
        <v>168</v>
      </c>
      <c r="CB1577" s="280" t="s">
        <v>353</v>
      </c>
      <c r="CC1577" s="280" t="s">
        <v>354</v>
      </c>
      <c r="CD1577" s="281">
        <v>13</v>
      </c>
      <c r="CE1577" s="277">
        <v>45108</v>
      </c>
      <c r="CF1577" s="280">
        <v>476</v>
      </c>
      <c r="CG1577" s="280" t="s">
        <v>80</v>
      </c>
      <c r="CH1577" s="280">
        <v>476</v>
      </c>
      <c r="CI1577" s="280" t="s">
        <v>80</v>
      </c>
      <c r="CJ1577" s="280"/>
      <c r="CK1577" s="280"/>
      <c r="CL1577" s="280" t="s">
        <v>1716</v>
      </c>
      <c r="CM1577" s="280" t="s">
        <v>73</v>
      </c>
      <c r="CN1577" s="280">
        <v>3</v>
      </c>
    </row>
    <row r="1578" spans="4:92">
      <c r="D1578" s="273" t="s">
        <v>83</v>
      </c>
      <c r="E1578" s="273" t="s">
        <v>404</v>
      </c>
      <c r="F1578" s="273" t="s">
        <v>431</v>
      </c>
      <c r="G1578" s="273" t="s">
        <v>757</v>
      </c>
      <c r="H1578" s="274">
        <v>45047</v>
      </c>
      <c r="I1578" s="273">
        <v>12313</v>
      </c>
      <c r="J1578" s="273">
        <v>765</v>
      </c>
      <c r="K1578" s="273">
        <v>13628</v>
      </c>
      <c r="L1578" s="273" t="s">
        <v>66</v>
      </c>
      <c r="M1578" s="273">
        <v>4544.8728000000001</v>
      </c>
      <c r="N1578" s="273" t="s">
        <v>115</v>
      </c>
      <c r="W1578" s="273">
        <v>178643</v>
      </c>
      <c r="X1578" s="273" t="s">
        <v>64</v>
      </c>
      <c r="Y1578" s="273" t="s">
        <v>287</v>
      </c>
      <c r="Z1578" s="273" t="s">
        <v>325</v>
      </c>
      <c r="AA1578" s="273" t="s">
        <v>469</v>
      </c>
      <c r="AB1578" s="274">
        <v>44986</v>
      </c>
      <c r="AC1578" s="273">
        <v>12030</v>
      </c>
      <c r="AD1578" s="273">
        <v>68</v>
      </c>
      <c r="AE1578" s="273">
        <v>2.54</v>
      </c>
      <c r="AF1578" s="273" t="s">
        <v>90</v>
      </c>
      <c r="AG1578" s="273" t="s">
        <v>1270</v>
      </c>
      <c r="AH1578" s="273" t="s">
        <v>1271</v>
      </c>
      <c r="AI1578" s="273" t="s">
        <v>123</v>
      </c>
      <c r="AJ1578" s="273" t="s">
        <v>200</v>
      </c>
      <c r="AK1578" s="273">
        <v>160633</v>
      </c>
      <c r="BV1578" s="336" t="s">
        <v>64</v>
      </c>
      <c r="BW1578" s="337" t="s">
        <v>63</v>
      </c>
      <c r="BX1578" s="337" t="s">
        <v>221</v>
      </c>
      <c r="BY1578" s="337" t="s">
        <v>221</v>
      </c>
      <c r="BZ1578" s="337" t="s">
        <v>151</v>
      </c>
      <c r="CA1578" s="337" t="s">
        <v>152</v>
      </c>
      <c r="CB1578" s="337" t="s">
        <v>161</v>
      </c>
      <c r="CC1578" s="337" t="s">
        <v>162</v>
      </c>
      <c r="CD1578" s="338">
        <v>11</v>
      </c>
      <c r="CE1578" s="335">
        <v>45108</v>
      </c>
      <c r="CF1578" s="337">
        <v>1829</v>
      </c>
      <c r="CG1578" s="337" t="s">
        <v>80</v>
      </c>
      <c r="CH1578" s="337">
        <v>1829</v>
      </c>
      <c r="CI1578" s="337" t="s">
        <v>80</v>
      </c>
      <c r="CJ1578" s="337"/>
      <c r="CK1578" s="337"/>
      <c r="CL1578" s="337" t="s">
        <v>1441</v>
      </c>
      <c r="CM1578" s="337" t="s">
        <v>73</v>
      </c>
      <c r="CN1578" s="337">
        <v>3</v>
      </c>
    </row>
    <row r="1579" spans="4:92">
      <c r="D1579" s="273" t="s">
        <v>83</v>
      </c>
      <c r="E1579" s="273" t="s">
        <v>404</v>
      </c>
      <c r="F1579" s="273" t="s">
        <v>431</v>
      </c>
      <c r="G1579" s="273" t="s">
        <v>757</v>
      </c>
      <c r="H1579" s="274">
        <v>45047</v>
      </c>
      <c r="I1579" s="273">
        <v>12313</v>
      </c>
      <c r="J1579" s="273">
        <v>765</v>
      </c>
      <c r="K1579" s="273">
        <v>0</v>
      </c>
      <c r="L1579" s="273" t="s">
        <v>66</v>
      </c>
      <c r="N1579" s="273" t="s">
        <v>107</v>
      </c>
      <c r="W1579" s="273">
        <v>178644</v>
      </c>
      <c r="X1579" s="273" t="s">
        <v>64</v>
      </c>
      <c r="Y1579" s="273" t="s">
        <v>287</v>
      </c>
      <c r="Z1579" s="273" t="s">
        <v>325</v>
      </c>
      <c r="AA1579" s="273" t="s">
        <v>469</v>
      </c>
      <c r="AB1579" s="274">
        <v>44986</v>
      </c>
      <c r="AC1579" s="273">
        <v>12030</v>
      </c>
      <c r="AD1579" s="273">
        <v>68</v>
      </c>
      <c r="AE1579" s="273">
        <v>0.377</v>
      </c>
      <c r="AF1579" s="273" t="s">
        <v>90</v>
      </c>
      <c r="AG1579" s="273" t="s">
        <v>1272</v>
      </c>
      <c r="AH1579" s="273" t="s">
        <v>1273</v>
      </c>
      <c r="AI1579" s="273" t="s">
        <v>199</v>
      </c>
      <c r="AJ1579" s="273" t="s">
        <v>1245</v>
      </c>
      <c r="AK1579" s="273">
        <v>183020</v>
      </c>
      <c r="BV1579" s="279" t="s">
        <v>64</v>
      </c>
      <c r="BW1579" s="280" t="s">
        <v>63</v>
      </c>
      <c r="BX1579" s="280" t="s">
        <v>120</v>
      </c>
      <c r="BY1579" s="280" t="s">
        <v>120</v>
      </c>
      <c r="BZ1579" s="280" t="s">
        <v>151</v>
      </c>
      <c r="CA1579" s="280" t="s">
        <v>152</v>
      </c>
      <c r="CB1579" s="280" t="s">
        <v>153</v>
      </c>
      <c r="CC1579" s="280" t="s">
        <v>154</v>
      </c>
      <c r="CD1579" s="281">
        <v>10</v>
      </c>
      <c r="CE1579" s="277">
        <v>45139</v>
      </c>
      <c r="CF1579" s="280">
        <v>1908</v>
      </c>
      <c r="CG1579" s="280" t="s">
        <v>80</v>
      </c>
      <c r="CH1579" s="280">
        <v>1908</v>
      </c>
      <c r="CI1579" s="280" t="s">
        <v>80</v>
      </c>
      <c r="CJ1579" s="280"/>
      <c r="CK1579" s="280"/>
      <c r="CL1579" s="280"/>
      <c r="CM1579" s="280" t="s">
        <v>73</v>
      </c>
      <c r="CN1579" s="280">
        <v>3</v>
      </c>
    </row>
    <row r="1580" spans="4:92">
      <c r="D1580" s="273" t="s">
        <v>83</v>
      </c>
      <c r="E1580" s="273" t="s">
        <v>287</v>
      </c>
      <c r="F1580" s="273" t="s">
        <v>913</v>
      </c>
      <c r="G1580" s="273" t="s">
        <v>918</v>
      </c>
      <c r="H1580" s="274">
        <v>44986</v>
      </c>
      <c r="I1580" s="273">
        <v>11568</v>
      </c>
      <c r="J1580" s="273">
        <v>818</v>
      </c>
      <c r="K1580" s="273">
        <v>4098</v>
      </c>
      <c r="L1580" s="273" t="s">
        <v>66</v>
      </c>
      <c r="M1580" s="273">
        <v>1838.7216464999999</v>
      </c>
      <c r="N1580" s="273" t="s">
        <v>115</v>
      </c>
      <c r="W1580" s="273">
        <v>149383</v>
      </c>
      <c r="X1580" s="273" t="s">
        <v>64</v>
      </c>
      <c r="Y1580" s="273" t="s">
        <v>287</v>
      </c>
      <c r="Z1580" s="273" t="s">
        <v>325</v>
      </c>
      <c r="AA1580" s="273" t="s">
        <v>469</v>
      </c>
      <c r="AB1580" s="274">
        <v>44986</v>
      </c>
      <c r="AC1580" s="273">
        <v>12030</v>
      </c>
      <c r="AD1580" s="273">
        <v>68</v>
      </c>
      <c r="AE1580" s="273">
        <v>5.8000000000000003E-2</v>
      </c>
      <c r="AF1580" s="273" t="s">
        <v>90</v>
      </c>
      <c r="AG1580" s="273" t="s">
        <v>1288</v>
      </c>
      <c r="AH1580" s="273" t="s">
        <v>1289</v>
      </c>
      <c r="AI1580" s="273" t="s">
        <v>123</v>
      </c>
      <c r="AJ1580" s="273" t="s">
        <v>1245</v>
      </c>
      <c r="AK1580" s="273">
        <v>183026</v>
      </c>
      <c r="BV1580" s="336" t="s">
        <v>64</v>
      </c>
      <c r="BW1580" s="337" t="s">
        <v>63</v>
      </c>
      <c r="BX1580" s="337" t="s">
        <v>120</v>
      </c>
      <c r="BY1580" s="337" t="s">
        <v>120</v>
      </c>
      <c r="BZ1580" s="337" t="s">
        <v>151</v>
      </c>
      <c r="CA1580" s="337" t="s">
        <v>152</v>
      </c>
      <c r="CB1580" s="337" t="s">
        <v>161</v>
      </c>
      <c r="CC1580" s="337" t="s">
        <v>162</v>
      </c>
      <c r="CD1580" s="338">
        <v>11</v>
      </c>
      <c r="CE1580" s="335">
        <v>45139</v>
      </c>
      <c r="CF1580" s="337">
        <v>2468</v>
      </c>
      <c r="CG1580" s="337" t="s">
        <v>80</v>
      </c>
      <c r="CH1580" s="337">
        <v>2468</v>
      </c>
      <c r="CI1580" s="337" t="s">
        <v>80</v>
      </c>
      <c r="CJ1580" s="337"/>
      <c r="CK1580" s="337"/>
      <c r="CL1580" s="337"/>
      <c r="CM1580" s="337" t="s">
        <v>73</v>
      </c>
      <c r="CN1580" s="337">
        <v>3</v>
      </c>
    </row>
    <row r="1581" spans="4:92">
      <c r="D1581" s="273" t="s">
        <v>83</v>
      </c>
      <c r="E1581" s="273" t="s">
        <v>287</v>
      </c>
      <c r="F1581" s="273" t="s">
        <v>913</v>
      </c>
      <c r="G1581" s="273" t="s">
        <v>918</v>
      </c>
      <c r="H1581" s="274">
        <v>44986</v>
      </c>
      <c r="I1581" s="273">
        <v>11568</v>
      </c>
      <c r="J1581" s="273">
        <v>818</v>
      </c>
      <c r="K1581" s="273">
        <v>0</v>
      </c>
      <c r="L1581" s="273" t="s">
        <v>66</v>
      </c>
      <c r="N1581" s="273" t="s">
        <v>107</v>
      </c>
      <c r="W1581" s="273">
        <v>149384</v>
      </c>
      <c r="X1581" s="273" t="s">
        <v>64</v>
      </c>
      <c r="Y1581" s="273" t="s">
        <v>287</v>
      </c>
      <c r="Z1581" s="273" t="s">
        <v>325</v>
      </c>
      <c r="AA1581" s="273" t="s">
        <v>469</v>
      </c>
      <c r="AB1581" s="274">
        <v>44986</v>
      </c>
      <c r="AC1581" s="273">
        <v>12030</v>
      </c>
      <c r="AD1581" s="273">
        <v>68</v>
      </c>
      <c r="AE1581" s="273">
        <v>0.35799999999999998</v>
      </c>
      <c r="AF1581" s="273" t="s">
        <v>90</v>
      </c>
      <c r="AG1581" s="273" t="s">
        <v>1717</v>
      </c>
      <c r="AH1581" s="273" t="s">
        <v>1718</v>
      </c>
      <c r="AI1581" s="273" t="s">
        <v>123</v>
      </c>
      <c r="AJ1581" s="273" t="s">
        <v>200</v>
      </c>
      <c r="AK1581" s="273">
        <v>183032</v>
      </c>
      <c r="BV1581" s="279" t="s">
        <v>64</v>
      </c>
      <c r="BW1581" s="280" t="s">
        <v>63</v>
      </c>
      <c r="BX1581" s="280" t="s">
        <v>120</v>
      </c>
      <c r="BY1581" s="280" t="s">
        <v>120</v>
      </c>
      <c r="BZ1581" s="280" t="s">
        <v>167</v>
      </c>
      <c r="CA1581" s="280" t="s">
        <v>168</v>
      </c>
      <c r="CB1581" s="280" t="s">
        <v>353</v>
      </c>
      <c r="CC1581" s="280" t="s">
        <v>354</v>
      </c>
      <c r="CD1581" s="281">
        <v>13</v>
      </c>
      <c r="CE1581" s="277">
        <v>45139</v>
      </c>
      <c r="CF1581" s="280">
        <v>0</v>
      </c>
      <c r="CG1581" s="280" t="s">
        <v>80</v>
      </c>
      <c r="CH1581" s="280">
        <v>0</v>
      </c>
      <c r="CI1581" s="280" t="s">
        <v>80</v>
      </c>
      <c r="CJ1581" s="280"/>
      <c r="CK1581" s="280"/>
      <c r="CL1581" s="280"/>
      <c r="CM1581" s="280" t="s">
        <v>73</v>
      </c>
      <c r="CN1581" s="280">
        <v>3</v>
      </c>
    </row>
    <row r="1582" spans="4:92">
      <c r="D1582" s="273" t="s">
        <v>83</v>
      </c>
      <c r="E1582" s="273" t="s">
        <v>287</v>
      </c>
      <c r="F1582" s="273" t="s">
        <v>913</v>
      </c>
      <c r="G1582" s="273" t="s">
        <v>918</v>
      </c>
      <c r="H1582" s="274">
        <v>45017</v>
      </c>
      <c r="I1582" s="273">
        <v>11730</v>
      </c>
      <c r="J1582" s="273">
        <v>818</v>
      </c>
      <c r="W1582" s="273">
        <v>154057</v>
      </c>
      <c r="X1582" s="273" t="s">
        <v>64</v>
      </c>
      <c r="Y1582" s="273" t="s">
        <v>287</v>
      </c>
      <c r="Z1582" s="273" t="s">
        <v>325</v>
      </c>
      <c r="AA1582" s="273" t="s">
        <v>469</v>
      </c>
      <c r="AB1582" s="274">
        <v>44986</v>
      </c>
      <c r="AC1582" s="273">
        <v>12030</v>
      </c>
      <c r="AD1582" s="273">
        <v>68</v>
      </c>
      <c r="AE1582" s="273">
        <v>0.12</v>
      </c>
      <c r="AF1582" s="273" t="s">
        <v>90</v>
      </c>
      <c r="AG1582" s="273" t="s">
        <v>1719</v>
      </c>
      <c r="AH1582" s="273" t="s">
        <v>1720</v>
      </c>
      <c r="AI1582" s="273" t="s">
        <v>199</v>
      </c>
      <c r="AJ1582" s="273" t="s">
        <v>200</v>
      </c>
      <c r="AK1582" s="273">
        <v>183038</v>
      </c>
      <c r="BV1582" s="336" t="s">
        <v>64</v>
      </c>
      <c r="BW1582" s="337" t="s">
        <v>63</v>
      </c>
      <c r="BX1582" s="337" t="s">
        <v>120</v>
      </c>
      <c r="BY1582" s="337" t="s">
        <v>120</v>
      </c>
      <c r="BZ1582" s="337" t="s">
        <v>167</v>
      </c>
      <c r="CA1582" s="337" t="s">
        <v>168</v>
      </c>
      <c r="CB1582" s="337" t="s">
        <v>319</v>
      </c>
      <c r="CC1582" s="337" t="s">
        <v>320</v>
      </c>
      <c r="CD1582" s="338">
        <v>15</v>
      </c>
      <c r="CE1582" s="335">
        <v>45139</v>
      </c>
      <c r="CF1582" s="337">
        <v>0</v>
      </c>
      <c r="CG1582" s="337" t="s">
        <v>80</v>
      </c>
      <c r="CH1582" s="337">
        <v>0</v>
      </c>
      <c r="CI1582" s="337" t="s">
        <v>80</v>
      </c>
      <c r="CJ1582" s="337"/>
      <c r="CK1582" s="337"/>
      <c r="CL1582" s="337"/>
      <c r="CM1582" s="337" t="s">
        <v>73</v>
      </c>
      <c r="CN1582" s="337">
        <v>3</v>
      </c>
    </row>
    <row r="1583" spans="4:92">
      <c r="D1583" s="273" t="s">
        <v>83</v>
      </c>
      <c r="E1583" s="273" t="s">
        <v>287</v>
      </c>
      <c r="F1583" s="273" t="s">
        <v>913</v>
      </c>
      <c r="G1583" s="273" t="s">
        <v>918</v>
      </c>
      <c r="H1583" s="274">
        <v>45017</v>
      </c>
      <c r="I1583" s="273">
        <v>11730</v>
      </c>
      <c r="J1583" s="273">
        <v>818</v>
      </c>
      <c r="K1583" s="273">
        <v>2500</v>
      </c>
      <c r="L1583" s="273" t="s">
        <v>66</v>
      </c>
      <c r="M1583" s="273">
        <v>1125.6372705000001</v>
      </c>
      <c r="N1583" s="273" t="s">
        <v>115</v>
      </c>
      <c r="W1583" s="273">
        <v>154081</v>
      </c>
      <c r="X1583" s="273" t="s">
        <v>64</v>
      </c>
      <c r="Y1583" s="273" t="s">
        <v>287</v>
      </c>
      <c r="Z1583" s="273" t="s">
        <v>325</v>
      </c>
      <c r="AA1583" s="273" t="s">
        <v>469</v>
      </c>
      <c r="AB1583" s="274">
        <v>44986</v>
      </c>
      <c r="AC1583" s="273">
        <v>12030</v>
      </c>
      <c r="AD1583" s="273">
        <v>68</v>
      </c>
      <c r="AE1583" s="273">
        <v>10.429</v>
      </c>
      <c r="AF1583" s="273" t="s">
        <v>90</v>
      </c>
      <c r="AG1583" s="273" t="s">
        <v>1274</v>
      </c>
      <c r="AH1583" s="273" t="s">
        <v>1275</v>
      </c>
      <c r="AI1583" s="273" t="s">
        <v>123</v>
      </c>
      <c r="AJ1583" s="273" t="s">
        <v>200</v>
      </c>
      <c r="AK1583" s="273">
        <v>183044</v>
      </c>
      <c r="BV1583" s="279" t="s">
        <v>64</v>
      </c>
      <c r="BW1583" s="280" t="s">
        <v>63</v>
      </c>
      <c r="BX1583" s="280" t="s">
        <v>120</v>
      </c>
      <c r="BY1583" s="280" t="s">
        <v>120</v>
      </c>
      <c r="BZ1583" s="280" t="s">
        <v>167</v>
      </c>
      <c r="CA1583" s="280" t="s">
        <v>168</v>
      </c>
      <c r="CB1583" s="280" t="s">
        <v>313</v>
      </c>
      <c r="CC1583" s="280" t="s">
        <v>314</v>
      </c>
      <c r="CD1583" s="281">
        <v>14</v>
      </c>
      <c r="CE1583" s="277">
        <v>45139</v>
      </c>
      <c r="CF1583" s="280">
        <v>0</v>
      </c>
      <c r="CG1583" s="280" t="s">
        <v>80</v>
      </c>
      <c r="CH1583" s="280">
        <v>0</v>
      </c>
      <c r="CI1583" s="280" t="s">
        <v>80</v>
      </c>
      <c r="CJ1583" s="280"/>
      <c r="CK1583" s="280"/>
      <c r="CL1583" s="280"/>
      <c r="CM1583" s="280" t="s">
        <v>73</v>
      </c>
      <c r="CN1583" s="280">
        <v>3</v>
      </c>
    </row>
    <row r="1584" spans="4:92">
      <c r="D1584" s="273" t="s">
        <v>83</v>
      </c>
      <c r="E1584" s="273" t="s">
        <v>287</v>
      </c>
      <c r="F1584" s="273" t="s">
        <v>913</v>
      </c>
      <c r="G1584" s="273" t="s">
        <v>918</v>
      </c>
      <c r="H1584" s="274">
        <v>45017</v>
      </c>
      <c r="I1584" s="273">
        <v>11730</v>
      </c>
      <c r="J1584" s="273">
        <v>818</v>
      </c>
      <c r="K1584" s="273">
        <v>0</v>
      </c>
      <c r="L1584" s="273" t="s">
        <v>66</v>
      </c>
      <c r="N1584" s="273" t="s">
        <v>107</v>
      </c>
      <c r="W1584" s="273">
        <v>154082</v>
      </c>
      <c r="X1584" s="273" t="s">
        <v>64</v>
      </c>
      <c r="Y1584" s="273" t="s">
        <v>287</v>
      </c>
      <c r="Z1584" s="273" t="s">
        <v>325</v>
      </c>
      <c r="AA1584" s="273" t="s">
        <v>469</v>
      </c>
      <c r="AB1584" s="274">
        <v>44986</v>
      </c>
      <c r="AC1584" s="273">
        <v>12030</v>
      </c>
      <c r="AD1584" s="273">
        <v>68</v>
      </c>
      <c r="AE1584" s="273">
        <v>4.0620000000000003</v>
      </c>
      <c r="AF1584" s="273" t="s">
        <v>90</v>
      </c>
      <c r="AG1584" s="273" t="s">
        <v>1276</v>
      </c>
      <c r="AH1584" s="273" t="s">
        <v>1277</v>
      </c>
      <c r="AI1584" s="273" t="s">
        <v>123</v>
      </c>
      <c r="AJ1584" s="273" t="s">
        <v>200</v>
      </c>
      <c r="AK1584" s="273">
        <v>183050</v>
      </c>
      <c r="BV1584" s="336" t="s">
        <v>64</v>
      </c>
      <c r="BW1584" s="337" t="s">
        <v>63</v>
      </c>
      <c r="BX1584" s="337" t="s">
        <v>120</v>
      </c>
      <c r="BY1584" s="337" t="s">
        <v>120</v>
      </c>
      <c r="BZ1584" s="337" t="s">
        <v>86</v>
      </c>
      <c r="CA1584" s="337" t="s">
        <v>87</v>
      </c>
      <c r="CB1584" s="337" t="s">
        <v>179</v>
      </c>
      <c r="CC1584" s="337" t="s">
        <v>180</v>
      </c>
      <c r="CD1584" s="338">
        <v>1</v>
      </c>
      <c r="CE1584" s="335">
        <v>45139</v>
      </c>
      <c r="CF1584" s="337"/>
      <c r="CG1584" s="337" t="s">
        <v>181</v>
      </c>
      <c r="CH1584" s="337"/>
      <c r="CI1584" s="337" t="s">
        <v>181</v>
      </c>
      <c r="CJ1584" s="337" t="s">
        <v>1341</v>
      </c>
      <c r="CK1584" s="337"/>
      <c r="CL1584" s="337"/>
      <c r="CM1584" s="337" t="s">
        <v>73</v>
      </c>
      <c r="CN1584" s="337">
        <v>3</v>
      </c>
    </row>
    <row r="1585" spans="4:92">
      <c r="D1585" s="273" t="s">
        <v>83</v>
      </c>
      <c r="E1585" s="273" t="s">
        <v>287</v>
      </c>
      <c r="F1585" s="273" t="s">
        <v>913</v>
      </c>
      <c r="G1585" s="273" t="s">
        <v>918</v>
      </c>
      <c r="H1585" s="274">
        <v>45047</v>
      </c>
      <c r="I1585" s="273">
        <v>12349</v>
      </c>
      <c r="J1585" s="273">
        <v>818</v>
      </c>
      <c r="W1585" s="273">
        <v>179636</v>
      </c>
      <c r="X1585" s="273" t="s">
        <v>64</v>
      </c>
      <c r="Y1585" s="273" t="s">
        <v>287</v>
      </c>
      <c r="Z1585" s="273" t="s">
        <v>325</v>
      </c>
      <c r="AA1585" s="273" t="s">
        <v>469</v>
      </c>
      <c r="AB1585" s="274">
        <v>44986</v>
      </c>
      <c r="AC1585" s="273">
        <v>12030</v>
      </c>
      <c r="AD1585" s="273">
        <v>68</v>
      </c>
      <c r="AE1585" s="273">
        <v>9.9879999999999995</v>
      </c>
      <c r="AF1585" s="273" t="s">
        <v>90</v>
      </c>
      <c r="AG1585" s="273" t="s">
        <v>1563</v>
      </c>
      <c r="AH1585" s="273" t="s">
        <v>1564</v>
      </c>
      <c r="AI1585" s="273" t="s">
        <v>123</v>
      </c>
      <c r="AJ1585" s="273" t="s">
        <v>214</v>
      </c>
      <c r="AK1585" s="273">
        <v>183056</v>
      </c>
      <c r="BV1585" s="279" t="s">
        <v>64</v>
      </c>
      <c r="BW1585" s="280" t="s">
        <v>63</v>
      </c>
      <c r="BX1585" s="280" t="s">
        <v>120</v>
      </c>
      <c r="BY1585" s="280" t="s">
        <v>120</v>
      </c>
      <c r="BZ1585" s="280" t="s">
        <v>138</v>
      </c>
      <c r="CA1585" s="280" t="s">
        <v>139</v>
      </c>
      <c r="CB1585" s="280" t="s">
        <v>190</v>
      </c>
      <c r="CC1585" s="280" t="s">
        <v>191</v>
      </c>
      <c r="CD1585" s="281">
        <v>8</v>
      </c>
      <c r="CE1585" s="277">
        <v>45139</v>
      </c>
      <c r="CF1585" s="280">
        <v>0</v>
      </c>
      <c r="CG1585" s="280" t="s">
        <v>80</v>
      </c>
      <c r="CH1585" s="280">
        <v>0</v>
      </c>
      <c r="CI1585" s="280" t="s">
        <v>80</v>
      </c>
      <c r="CJ1585" s="280"/>
      <c r="CK1585" s="280"/>
      <c r="CL1585" s="280"/>
      <c r="CM1585" s="280" t="s">
        <v>73</v>
      </c>
      <c r="CN1585" s="280">
        <v>3</v>
      </c>
    </row>
    <row r="1586" spans="4:92">
      <c r="D1586" s="273" t="s">
        <v>83</v>
      </c>
      <c r="E1586" s="273" t="s">
        <v>287</v>
      </c>
      <c r="F1586" s="273" t="s">
        <v>913</v>
      </c>
      <c r="G1586" s="273" t="s">
        <v>918</v>
      </c>
      <c r="H1586" s="274">
        <v>45047</v>
      </c>
      <c r="I1586" s="273">
        <v>12349</v>
      </c>
      <c r="J1586" s="273">
        <v>818</v>
      </c>
      <c r="K1586" s="273">
        <v>2276</v>
      </c>
      <c r="L1586" s="273" t="s">
        <v>66</v>
      </c>
      <c r="M1586" s="273">
        <v>1024.3449390000001</v>
      </c>
      <c r="N1586" s="273" t="s">
        <v>115</v>
      </c>
      <c r="W1586" s="273">
        <v>179660</v>
      </c>
      <c r="X1586" s="273" t="s">
        <v>64</v>
      </c>
      <c r="Y1586" s="273" t="s">
        <v>287</v>
      </c>
      <c r="Z1586" s="273" t="s">
        <v>325</v>
      </c>
      <c r="AA1586" s="273" t="s">
        <v>469</v>
      </c>
      <c r="AB1586" s="274">
        <v>44986</v>
      </c>
      <c r="AC1586" s="273">
        <v>12030</v>
      </c>
      <c r="AD1586" s="273">
        <v>68</v>
      </c>
      <c r="AE1586" s="273">
        <v>0.81399999999999995</v>
      </c>
      <c r="AF1586" s="273" t="s">
        <v>90</v>
      </c>
      <c r="AG1586" s="273" t="s">
        <v>1565</v>
      </c>
      <c r="AH1586" s="273" t="s">
        <v>1566</v>
      </c>
      <c r="AI1586" s="273" t="s">
        <v>123</v>
      </c>
      <c r="AJ1586" s="273" t="s">
        <v>1245</v>
      </c>
      <c r="AK1586" s="273">
        <v>183062</v>
      </c>
      <c r="BV1586" s="336" t="s">
        <v>64</v>
      </c>
      <c r="BW1586" s="337" t="s">
        <v>63</v>
      </c>
      <c r="BX1586" s="337" t="s">
        <v>120</v>
      </c>
      <c r="BY1586" s="337" t="s">
        <v>120</v>
      </c>
      <c r="BZ1586" s="337" t="s">
        <v>86</v>
      </c>
      <c r="CA1586" s="337" t="s">
        <v>87</v>
      </c>
      <c r="CB1586" s="337" t="s">
        <v>217</v>
      </c>
      <c r="CC1586" s="337" t="s">
        <v>218</v>
      </c>
      <c r="CD1586" s="338">
        <v>2</v>
      </c>
      <c r="CE1586" s="335">
        <v>45139</v>
      </c>
      <c r="CF1586" s="337"/>
      <c r="CG1586" s="337" t="s">
        <v>181</v>
      </c>
      <c r="CH1586" s="337"/>
      <c r="CI1586" s="337" t="s">
        <v>181</v>
      </c>
      <c r="CJ1586" s="337" t="s">
        <v>589</v>
      </c>
      <c r="CK1586" s="337"/>
      <c r="CL1586" s="337"/>
      <c r="CM1586" s="337" t="s">
        <v>73</v>
      </c>
      <c r="CN1586" s="337">
        <v>3</v>
      </c>
    </row>
    <row r="1587" spans="4:92">
      <c r="D1587" s="273" t="s">
        <v>83</v>
      </c>
      <c r="E1587" s="273" t="s">
        <v>287</v>
      </c>
      <c r="F1587" s="273" t="s">
        <v>913</v>
      </c>
      <c r="G1587" s="273" t="s">
        <v>918</v>
      </c>
      <c r="H1587" s="274">
        <v>45047</v>
      </c>
      <c r="I1587" s="273">
        <v>12349</v>
      </c>
      <c r="J1587" s="273">
        <v>818</v>
      </c>
      <c r="K1587" s="273">
        <v>0</v>
      </c>
      <c r="L1587" s="273" t="s">
        <v>66</v>
      </c>
      <c r="N1587" s="273" t="s">
        <v>107</v>
      </c>
      <c r="W1587" s="273">
        <v>179661</v>
      </c>
      <c r="X1587" s="273" t="s">
        <v>64</v>
      </c>
      <c r="Y1587" s="273" t="s">
        <v>287</v>
      </c>
      <c r="Z1587" s="273" t="s">
        <v>325</v>
      </c>
      <c r="AA1587" s="273" t="s">
        <v>469</v>
      </c>
      <c r="AB1587" s="274">
        <v>44986</v>
      </c>
      <c r="AC1587" s="273">
        <v>12030</v>
      </c>
      <c r="AD1587" s="273">
        <v>68</v>
      </c>
      <c r="AE1587" s="273">
        <v>0.04</v>
      </c>
      <c r="AF1587" s="273" t="s">
        <v>90</v>
      </c>
      <c r="AG1587" s="273" t="s">
        <v>1567</v>
      </c>
      <c r="AH1587" s="273" t="s">
        <v>1568</v>
      </c>
      <c r="AI1587" s="273" t="s">
        <v>199</v>
      </c>
      <c r="AJ1587" s="273" t="s">
        <v>1245</v>
      </c>
      <c r="AK1587" s="273">
        <v>183068</v>
      </c>
      <c r="BV1587" s="279" t="s">
        <v>64</v>
      </c>
      <c r="BW1587" s="280" t="s">
        <v>63</v>
      </c>
      <c r="BX1587" s="280" t="s">
        <v>120</v>
      </c>
      <c r="BY1587" s="280" t="s">
        <v>120</v>
      </c>
      <c r="BZ1587" s="280" t="s">
        <v>204</v>
      </c>
      <c r="CA1587" s="280" t="s">
        <v>205</v>
      </c>
      <c r="CB1587" s="280" t="s">
        <v>206</v>
      </c>
      <c r="CC1587" s="280" t="s">
        <v>207</v>
      </c>
      <c r="CD1587" s="281">
        <v>0</v>
      </c>
      <c r="CE1587" s="277">
        <v>45139</v>
      </c>
      <c r="CF1587" s="280"/>
      <c r="CG1587" s="280" t="s">
        <v>181</v>
      </c>
      <c r="CH1587" s="280"/>
      <c r="CI1587" s="280" t="s">
        <v>208</v>
      </c>
      <c r="CJ1587" s="280" t="s">
        <v>209</v>
      </c>
      <c r="CK1587" s="280"/>
      <c r="CL1587" s="280"/>
      <c r="CM1587" s="280" t="s">
        <v>73</v>
      </c>
      <c r="CN1587" s="280">
        <v>3</v>
      </c>
    </row>
    <row r="1588" spans="4:92">
      <c r="D1588" s="273" t="s">
        <v>83</v>
      </c>
      <c r="E1588" s="273" t="s">
        <v>287</v>
      </c>
      <c r="F1588" s="273" t="s">
        <v>913</v>
      </c>
      <c r="G1588" s="273" t="s">
        <v>918</v>
      </c>
      <c r="H1588" s="274">
        <v>45078</v>
      </c>
      <c r="I1588" s="273">
        <v>12618</v>
      </c>
      <c r="J1588" s="273">
        <v>818</v>
      </c>
      <c r="W1588" s="273">
        <v>191472</v>
      </c>
      <c r="X1588" s="273" t="s">
        <v>64</v>
      </c>
      <c r="Y1588" s="273" t="s">
        <v>287</v>
      </c>
      <c r="Z1588" s="273" t="s">
        <v>325</v>
      </c>
      <c r="AA1588" s="273" t="s">
        <v>469</v>
      </c>
      <c r="AB1588" s="274">
        <v>45139</v>
      </c>
      <c r="AC1588" s="273">
        <v>13443</v>
      </c>
      <c r="AD1588" s="273">
        <v>68</v>
      </c>
      <c r="AE1588" s="273">
        <v>2E-3</v>
      </c>
      <c r="AF1588" s="273" t="s">
        <v>90</v>
      </c>
      <c r="AG1588" s="273" t="s">
        <v>1721</v>
      </c>
      <c r="AH1588" s="273" t="s">
        <v>1283</v>
      </c>
      <c r="AI1588" s="273" t="s">
        <v>123</v>
      </c>
      <c r="AJ1588" s="273" t="s">
        <v>200</v>
      </c>
      <c r="AK1588" s="273">
        <v>227110</v>
      </c>
      <c r="BV1588" s="336" t="s">
        <v>64</v>
      </c>
      <c r="BW1588" s="337" t="s">
        <v>63</v>
      </c>
      <c r="BX1588" s="337" t="s">
        <v>120</v>
      </c>
      <c r="BY1588" s="337" t="s">
        <v>120</v>
      </c>
      <c r="BZ1588" s="337" t="s">
        <v>86</v>
      </c>
      <c r="CA1588" s="337" t="s">
        <v>87</v>
      </c>
      <c r="CB1588" s="337" t="s">
        <v>225</v>
      </c>
      <c r="CC1588" s="337" t="s">
        <v>226</v>
      </c>
      <c r="CD1588" s="338">
        <v>5</v>
      </c>
      <c r="CE1588" s="335">
        <v>45139</v>
      </c>
      <c r="CF1588" s="337">
        <v>94</v>
      </c>
      <c r="CG1588" s="337" t="s">
        <v>80</v>
      </c>
      <c r="CH1588" s="337">
        <v>94</v>
      </c>
      <c r="CI1588" s="337" t="s">
        <v>80</v>
      </c>
      <c r="CJ1588" s="337"/>
      <c r="CK1588" s="337"/>
      <c r="CL1588" s="337" t="s">
        <v>1722</v>
      </c>
      <c r="CM1588" s="337" t="s">
        <v>73</v>
      </c>
      <c r="CN1588" s="337">
        <v>3</v>
      </c>
    </row>
    <row r="1589" spans="4:92">
      <c r="D1589" s="273" t="s">
        <v>83</v>
      </c>
      <c r="E1589" s="273" t="s">
        <v>287</v>
      </c>
      <c r="F1589" s="273" t="s">
        <v>913</v>
      </c>
      <c r="G1589" s="273" t="s">
        <v>918</v>
      </c>
      <c r="H1589" s="274">
        <v>45078</v>
      </c>
      <c r="I1589" s="273">
        <v>12618</v>
      </c>
      <c r="J1589" s="273">
        <v>818</v>
      </c>
      <c r="K1589" s="273">
        <v>2982</v>
      </c>
      <c r="L1589" s="273" t="s">
        <v>66</v>
      </c>
      <c r="M1589" s="273">
        <v>1341.6252945000001</v>
      </c>
      <c r="N1589" s="273" t="s">
        <v>115</v>
      </c>
      <c r="W1589" s="273">
        <v>191496</v>
      </c>
      <c r="X1589" s="273" t="s">
        <v>64</v>
      </c>
      <c r="Y1589" s="273" t="s">
        <v>287</v>
      </c>
      <c r="Z1589" s="273" t="s">
        <v>325</v>
      </c>
      <c r="AA1589" s="273" t="s">
        <v>469</v>
      </c>
      <c r="AB1589" s="274">
        <v>45139</v>
      </c>
      <c r="AC1589" s="273">
        <v>13443</v>
      </c>
      <c r="AD1589" s="273">
        <v>68</v>
      </c>
      <c r="AE1589" s="273">
        <v>0.12</v>
      </c>
      <c r="AF1589" s="273" t="s">
        <v>90</v>
      </c>
      <c r="AG1589" s="273" t="s">
        <v>1584</v>
      </c>
      <c r="AH1589" s="273" t="s">
        <v>1286</v>
      </c>
      <c r="AI1589" s="273" t="s">
        <v>123</v>
      </c>
      <c r="AJ1589" s="273" t="s">
        <v>1245</v>
      </c>
      <c r="AK1589" s="273">
        <v>227135</v>
      </c>
      <c r="BV1589" s="279" t="s">
        <v>64</v>
      </c>
      <c r="BW1589" s="280" t="s">
        <v>63</v>
      </c>
      <c r="BX1589" s="280" t="s">
        <v>120</v>
      </c>
      <c r="BY1589" s="280" t="s">
        <v>120</v>
      </c>
      <c r="BZ1589" s="280" t="s">
        <v>86</v>
      </c>
      <c r="CA1589" s="280" t="s">
        <v>87</v>
      </c>
      <c r="CB1589" s="280" t="s">
        <v>233</v>
      </c>
      <c r="CC1589" s="280" t="s">
        <v>234</v>
      </c>
      <c r="CD1589" s="281">
        <v>1</v>
      </c>
      <c r="CE1589" s="277">
        <v>45139</v>
      </c>
      <c r="CF1589" s="280"/>
      <c r="CG1589" s="280" t="s">
        <v>181</v>
      </c>
      <c r="CH1589" s="280"/>
      <c r="CI1589" s="280" t="s">
        <v>181</v>
      </c>
      <c r="CJ1589" s="280" t="s">
        <v>1487</v>
      </c>
      <c r="CK1589" s="280"/>
      <c r="CL1589" s="280"/>
      <c r="CM1589" s="280" t="s">
        <v>73</v>
      </c>
      <c r="CN1589" s="280">
        <v>3</v>
      </c>
    </row>
    <row r="1590" spans="4:92">
      <c r="D1590" s="273" t="s">
        <v>83</v>
      </c>
      <c r="E1590" s="273" t="s">
        <v>287</v>
      </c>
      <c r="F1590" s="273" t="s">
        <v>913</v>
      </c>
      <c r="G1590" s="273" t="s">
        <v>918</v>
      </c>
      <c r="H1590" s="274">
        <v>45078</v>
      </c>
      <c r="I1590" s="273">
        <v>12618</v>
      </c>
      <c r="J1590" s="273">
        <v>818</v>
      </c>
      <c r="K1590" s="273">
        <v>0</v>
      </c>
      <c r="L1590" s="273" t="s">
        <v>66</v>
      </c>
      <c r="N1590" s="273" t="s">
        <v>107</v>
      </c>
      <c r="W1590" s="273">
        <v>191497</v>
      </c>
      <c r="X1590" s="273" t="s">
        <v>64</v>
      </c>
      <c r="Y1590" s="273" t="s">
        <v>287</v>
      </c>
      <c r="Z1590" s="273" t="s">
        <v>325</v>
      </c>
      <c r="AA1590" s="273" t="s">
        <v>469</v>
      </c>
      <c r="AB1590" s="274">
        <v>45139</v>
      </c>
      <c r="AC1590" s="273">
        <v>13444</v>
      </c>
      <c r="AD1590" s="273">
        <v>68</v>
      </c>
      <c r="AK1590" s="273">
        <v>336514</v>
      </c>
      <c r="BV1590" s="336" t="s">
        <v>64</v>
      </c>
      <c r="BW1590" s="337" t="s">
        <v>75</v>
      </c>
      <c r="BX1590" s="337" t="s">
        <v>231</v>
      </c>
      <c r="BY1590" s="337" t="s">
        <v>231</v>
      </c>
      <c r="BZ1590" s="337" t="s">
        <v>86</v>
      </c>
      <c r="CA1590" s="337" t="s">
        <v>87</v>
      </c>
      <c r="CB1590" s="337" t="s">
        <v>225</v>
      </c>
      <c r="CC1590" s="337" t="s">
        <v>226</v>
      </c>
      <c r="CD1590" s="338">
        <v>5</v>
      </c>
      <c r="CE1590" s="335">
        <v>44986</v>
      </c>
      <c r="CF1590" s="337">
        <v>0</v>
      </c>
      <c r="CG1590" s="337" t="s">
        <v>80</v>
      </c>
      <c r="CH1590" s="337">
        <v>0</v>
      </c>
      <c r="CI1590" s="337" t="s">
        <v>80</v>
      </c>
      <c r="CJ1590" s="337"/>
      <c r="CK1590" s="337"/>
      <c r="CL1590" s="337"/>
      <c r="CM1590" s="337" t="s">
        <v>73</v>
      </c>
      <c r="CN1590" s="337">
        <v>3</v>
      </c>
    </row>
    <row r="1591" spans="4:92">
      <c r="D1591" s="273" t="s">
        <v>83</v>
      </c>
      <c r="E1591" s="273" t="s">
        <v>287</v>
      </c>
      <c r="F1591" s="273" t="s">
        <v>913</v>
      </c>
      <c r="G1591" s="273" t="s">
        <v>918</v>
      </c>
      <c r="H1591" s="274">
        <v>45108</v>
      </c>
      <c r="I1591" s="273">
        <v>12887</v>
      </c>
      <c r="J1591" s="273">
        <v>818</v>
      </c>
      <c r="W1591" s="273">
        <v>204956</v>
      </c>
      <c r="X1591" s="273" t="s">
        <v>64</v>
      </c>
      <c r="Y1591" s="273" t="s">
        <v>287</v>
      </c>
      <c r="Z1591" s="273" t="s">
        <v>325</v>
      </c>
      <c r="AA1591" s="273" t="s">
        <v>469</v>
      </c>
      <c r="AB1591" s="274">
        <v>45170</v>
      </c>
      <c r="AC1591" s="273">
        <v>13770</v>
      </c>
      <c r="AD1591" s="273">
        <v>68</v>
      </c>
      <c r="AE1591" s="273">
        <v>1.1890000000000001</v>
      </c>
      <c r="AF1591" s="273" t="s">
        <v>90</v>
      </c>
      <c r="AG1591" s="273" t="s">
        <v>1723</v>
      </c>
      <c r="AH1591" s="273" t="s">
        <v>1287</v>
      </c>
      <c r="AI1591" s="273" t="s">
        <v>123</v>
      </c>
      <c r="AJ1591" s="273" t="s">
        <v>200</v>
      </c>
      <c r="AK1591" s="273">
        <v>232745</v>
      </c>
      <c r="BV1591" s="279" t="s">
        <v>64</v>
      </c>
      <c r="BW1591" s="280" t="s">
        <v>75</v>
      </c>
      <c r="BX1591" s="280" t="s">
        <v>231</v>
      </c>
      <c r="BY1591" s="280" t="s">
        <v>231</v>
      </c>
      <c r="BZ1591" s="280" t="s">
        <v>86</v>
      </c>
      <c r="CA1591" s="280" t="s">
        <v>87</v>
      </c>
      <c r="CB1591" s="280" t="s">
        <v>225</v>
      </c>
      <c r="CC1591" s="280" t="s">
        <v>226</v>
      </c>
      <c r="CD1591" s="281">
        <v>5</v>
      </c>
      <c r="CE1591" s="277">
        <v>44986</v>
      </c>
      <c r="CF1591" s="280">
        <v>0</v>
      </c>
      <c r="CG1591" s="280" t="s">
        <v>80</v>
      </c>
      <c r="CH1591" s="280">
        <v>0</v>
      </c>
      <c r="CI1591" s="280" t="s">
        <v>80</v>
      </c>
      <c r="CJ1591" s="280"/>
      <c r="CK1591" s="280"/>
      <c r="CL1591" s="280"/>
      <c r="CM1591" s="280" t="s">
        <v>73</v>
      </c>
      <c r="CN1591" s="280">
        <v>3</v>
      </c>
    </row>
    <row r="1592" spans="4:92">
      <c r="D1592" s="273" t="s">
        <v>83</v>
      </c>
      <c r="E1592" s="273" t="s">
        <v>287</v>
      </c>
      <c r="F1592" s="273" t="s">
        <v>913</v>
      </c>
      <c r="G1592" s="273" t="s">
        <v>918</v>
      </c>
      <c r="H1592" s="274">
        <v>45108</v>
      </c>
      <c r="I1592" s="273">
        <v>12887</v>
      </c>
      <c r="J1592" s="273">
        <v>818</v>
      </c>
      <c r="K1592" s="273">
        <v>4010</v>
      </c>
      <c r="L1592" s="273" t="s">
        <v>66</v>
      </c>
      <c r="M1592" s="273">
        <v>1801.4628600000001</v>
      </c>
      <c r="N1592" s="273" t="s">
        <v>115</v>
      </c>
      <c r="W1592" s="273">
        <v>204980</v>
      </c>
      <c r="X1592" s="273" t="s">
        <v>64</v>
      </c>
      <c r="Y1592" s="273" t="s">
        <v>287</v>
      </c>
      <c r="Z1592" s="273" t="s">
        <v>325</v>
      </c>
      <c r="AA1592" s="273" t="s">
        <v>469</v>
      </c>
      <c r="AB1592" s="274">
        <v>45170</v>
      </c>
      <c r="AC1592" s="273">
        <v>13770</v>
      </c>
      <c r="AD1592" s="273">
        <v>68</v>
      </c>
      <c r="AE1592" s="273">
        <v>0.248</v>
      </c>
      <c r="AF1592" s="273" t="s">
        <v>90</v>
      </c>
      <c r="AG1592" s="273" t="s">
        <v>1272</v>
      </c>
      <c r="AH1592" s="273" t="s">
        <v>1273</v>
      </c>
      <c r="AI1592" s="273" t="s">
        <v>199</v>
      </c>
      <c r="AJ1592" s="273" t="s">
        <v>1245</v>
      </c>
      <c r="AK1592" s="273">
        <v>238358</v>
      </c>
      <c r="BV1592" s="336" t="s">
        <v>64</v>
      </c>
      <c r="BW1592" s="337" t="s">
        <v>75</v>
      </c>
      <c r="BX1592" s="337" t="s">
        <v>231</v>
      </c>
      <c r="BY1592" s="337" t="s">
        <v>231</v>
      </c>
      <c r="BZ1592" s="337" t="s">
        <v>86</v>
      </c>
      <c r="CA1592" s="337" t="s">
        <v>87</v>
      </c>
      <c r="CB1592" s="337" t="s">
        <v>225</v>
      </c>
      <c r="CC1592" s="337" t="s">
        <v>226</v>
      </c>
      <c r="CD1592" s="338">
        <v>5</v>
      </c>
      <c r="CE1592" s="335">
        <v>44986</v>
      </c>
      <c r="CF1592" s="337">
        <v>0</v>
      </c>
      <c r="CG1592" s="337" t="s">
        <v>80</v>
      </c>
      <c r="CH1592" s="337">
        <v>0</v>
      </c>
      <c r="CI1592" s="337" t="s">
        <v>80</v>
      </c>
      <c r="CJ1592" s="337"/>
      <c r="CK1592" s="337"/>
      <c r="CL1592" s="337"/>
      <c r="CM1592" s="337" t="s">
        <v>73</v>
      </c>
      <c r="CN1592" s="337">
        <v>3</v>
      </c>
    </row>
    <row r="1593" spans="4:92">
      <c r="D1593" s="273" t="s">
        <v>83</v>
      </c>
      <c r="E1593" s="273" t="s">
        <v>287</v>
      </c>
      <c r="F1593" s="273" t="s">
        <v>913</v>
      </c>
      <c r="G1593" s="273" t="s">
        <v>918</v>
      </c>
      <c r="H1593" s="274">
        <v>45108</v>
      </c>
      <c r="I1593" s="273">
        <v>12887</v>
      </c>
      <c r="J1593" s="273">
        <v>818</v>
      </c>
      <c r="K1593" s="273">
        <v>0</v>
      </c>
      <c r="L1593" s="273" t="s">
        <v>66</v>
      </c>
      <c r="N1593" s="273" t="s">
        <v>107</v>
      </c>
      <c r="W1593" s="273">
        <v>204981</v>
      </c>
      <c r="X1593" s="273" t="s">
        <v>64</v>
      </c>
      <c r="Y1593" s="273" t="s">
        <v>287</v>
      </c>
      <c r="Z1593" s="273" t="s">
        <v>325</v>
      </c>
      <c r="AA1593" s="273" t="s">
        <v>469</v>
      </c>
      <c r="AB1593" s="274">
        <v>45170</v>
      </c>
      <c r="AC1593" s="273">
        <v>13770</v>
      </c>
      <c r="AD1593" s="273">
        <v>68</v>
      </c>
      <c r="AE1593" s="273">
        <v>9.4E-2</v>
      </c>
      <c r="AF1593" s="273" t="s">
        <v>90</v>
      </c>
      <c r="AG1593" s="273" t="s">
        <v>1717</v>
      </c>
      <c r="AH1593" s="273" t="s">
        <v>1718</v>
      </c>
      <c r="AI1593" s="273" t="s">
        <v>123</v>
      </c>
      <c r="AJ1593" s="273" t="s">
        <v>200</v>
      </c>
      <c r="AK1593" s="273">
        <v>238364</v>
      </c>
      <c r="BV1593" s="279" t="s">
        <v>64</v>
      </c>
      <c r="BW1593" s="280" t="s">
        <v>75</v>
      </c>
      <c r="BX1593" s="280" t="s">
        <v>231</v>
      </c>
      <c r="BY1593" s="280" t="s">
        <v>231</v>
      </c>
      <c r="BZ1593" s="280" t="s">
        <v>86</v>
      </c>
      <c r="CA1593" s="280" t="s">
        <v>87</v>
      </c>
      <c r="CB1593" s="280" t="s">
        <v>225</v>
      </c>
      <c r="CC1593" s="280" t="s">
        <v>226</v>
      </c>
      <c r="CD1593" s="281">
        <v>5</v>
      </c>
      <c r="CE1593" s="277">
        <v>44986</v>
      </c>
      <c r="CF1593" s="280">
        <v>0</v>
      </c>
      <c r="CG1593" s="280" t="s">
        <v>80</v>
      </c>
      <c r="CH1593" s="280">
        <v>0</v>
      </c>
      <c r="CI1593" s="280" t="s">
        <v>80</v>
      </c>
      <c r="CJ1593" s="280"/>
      <c r="CK1593" s="280"/>
      <c r="CL1593" s="280"/>
      <c r="CM1593" s="280" t="s">
        <v>73</v>
      </c>
      <c r="CN1593" s="280">
        <v>3</v>
      </c>
    </row>
    <row r="1594" spans="4:92">
      <c r="D1594" s="273" t="s">
        <v>83</v>
      </c>
      <c r="E1594" s="273" t="s">
        <v>287</v>
      </c>
      <c r="F1594" s="273" t="s">
        <v>913</v>
      </c>
      <c r="G1594" s="273" t="s">
        <v>918</v>
      </c>
      <c r="H1594" s="274">
        <v>45139</v>
      </c>
      <c r="I1594" s="273">
        <v>13564</v>
      </c>
      <c r="J1594" s="273">
        <v>818</v>
      </c>
      <c r="W1594" s="273">
        <v>223025</v>
      </c>
      <c r="X1594" s="273" t="s">
        <v>64</v>
      </c>
      <c r="Y1594" s="273" t="s">
        <v>287</v>
      </c>
      <c r="Z1594" s="273" t="s">
        <v>325</v>
      </c>
      <c r="AA1594" s="273" t="s">
        <v>469</v>
      </c>
      <c r="AB1594" s="274">
        <v>45170</v>
      </c>
      <c r="AC1594" s="273">
        <v>13770</v>
      </c>
      <c r="AD1594" s="273">
        <v>68</v>
      </c>
      <c r="AE1594" s="273">
        <v>0.10199999999999999</v>
      </c>
      <c r="AF1594" s="273" t="s">
        <v>90</v>
      </c>
      <c r="AG1594" s="273" t="s">
        <v>1724</v>
      </c>
      <c r="AH1594" s="273" t="s">
        <v>1725</v>
      </c>
      <c r="AI1594" s="273" t="s">
        <v>199</v>
      </c>
      <c r="AJ1594" s="273" t="s">
        <v>1245</v>
      </c>
      <c r="AK1594" s="273">
        <v>238370</v>
      </c>
      <c r="BV1594" s="336" t="s">
        <v>64</v>
      </c>
      <c r="BW1594" s="337" t="s">
        <v>75</v>
      </c>
      <c r="BX1594" s="337" t="s">
        <v>231</v>
      </c>
      <c r="BY1594" s="337" t="s">
        <v>231</v>
      </c>
      <c r="BZ1594" s="337" t="s">
        <v>86</v>
      </c>
      <c r="CA1594" s="337" t="s">
        <v>87</v>
      </c>
      <c r="CB1594" s="337" t="s">
        <v>225</v>
      </c>
      <c r="CC1594" s="337" t="s">
        <v>226</v>
      </c>
      <c r="CD1594" s="338">
        <v>5</v>
      </c>
      <c r="CE1594" s="335">
        <v>44986</v>
      </c>
      <c r="CF1594" s="337">
        <v>0</v>
      </c>
      <c r="CG1594" s="337" t="s">
        <v>80</v>
      </c>
      <c r="CH1594" s="337">
        <v>0</v>
      </c>
      <c r="CI1594" s="337" t="s">
        <v>80</v>
      </c>
      <c r="CJ1594" s="337"/>
      <c r="CK1594" s="337"/>
      <c r="CL1594" s="337"/>
      <c r="CM1594" s="337" t="s">
        <v>73</v>
      </c>
      <c r="CN1594" s="337">
        <v>3</v>
      </c>
    </row>
    <row r="1595" spans="4:92">
      <c r="D1595" s="273" t="s">
        <v>83</v>
      </c>
      <c r="E1595" s="273" t="s">
        <v>287</v>
      </c>
      <c r="F1595" s="273" t="s">
        <v>913</v>
      </c>
      <c r="G1595" s="273" t="s">
        <v>918</v>
      </c>
      <c r="H1595" s="274">
        <v>45139</v>
      </c>
      <c r="I1595" s="273">
        <v>13564</v>
      </c>
      <c r="J1595" s="273">
        <v>818</v>
      </c>
      <c r="K1595" s="273">
        <v>3821</v>
      </c>
      <c r="L1595" s="273" t="s">
        <v>66</v>
      </c>
      <c r="M1595" s="273">
        <v>1716.6423855</v>
      </c>
      <c r="N1595" s="273" t="s">
        <v>115</v>
      </c>
      <c r="W1595" s="273">
        <v>223049</v>
      </c>
      <c r="X1595" s="273" t="s">
        <v>64</v>
      </c>
      <c r="Y1595" s="273" t="s">
        <v>287</v>
      </c>
      <c r="Z1595" s="273" t="s">
        <v>325</v>
      </c>
      <c r="AA1595" s="273" t="s">
        <v>469</v>
      </c>
      <c r="AB1595" s="274">
        <v>45170</v>
      </c>
      <c r="AC1595" s="273">
        <v>13770</v>
      </c>
      <c r="AD1595" s="273">
        <v>68</v>
      </c>
      <c r="AE1595" s="273">
        <v>6.7050000000000001</v>
      </c>
      <c r="AF1595" s="273" t="s">
        <v>90</v>
      </c>
      <c r="AG1595" s="273" t="s">
        <v>1274</v>
      </c>
      <c r="AH1595" s="273" t="s">
        <v>1275</v>
      </c>
      <c r="AI1595" s="273" t="s">
        <v>123</v>
      </c>
      <c r="AJ1595" s="273" t="s">
        <v>200</v>
      </c>
      <c r="AK1595" s="273">
        <v>238376</v>
      </c>
      <c r="BV1595" s="279" t="s">
        <v>64</v>
      </c>
      <c r="BW1595" s="280" t="s">
        <v>75</v>
      </c>
      <c r="BX1595" s="280" t="s">
        <v>231</v>
      </c>
      <c r="BY1595" s="280" t="s">
        <v>231</v>
      </c>
      <c r="BZ1595" s="280" t="s">
        <v>86</v>
      </c>
      <c r="CA1595" s="280" t="s">
        <v>87</v>
      </c>
      <c r="CB1595" s="280" t="s">
        <v>233</v>
      </c>
      <c r="CC1595" s="280" t="s">
        <v>234</v>
      </c>
      <c r="CD1595" s="281">
        <v>1</v>
      </c>
      <c r="CE1595" s="277">
        <v>44986</v>
      </c>
      <c r="CF1595" s="280"/>
      <c r="CG1595" s="280" t="s">
        <v>181</v>
      </c>
      <c r="CH1595" s="280"/>
      <c r="CI1595" s="280" t="s">
        <v>181</v>
      </c>
      <c r="CJ1595" s="280" t="s">
        <v>1726</v>
      </c>
      <c r="CK1595" s="280"/>
      <c r="CL1595" s="280"/>
      <c r="CM1595" s="280" t="s">
        <v>73</v>
      </c>
      <c r="CN1595" s="280">
        <v>3</v>
      </c>
    </row>
    <row r="1596" spans="4:92">
      <c r="D1596" s="273" t="s">
        <v>83</v>
      </c>
      <c r="E1596" s="273" t="s">
        <v>287</v>
      </c>
      <c r="F1596" s="273" t="s">
        <v>913</v>
      </c>
      <c r="G1596" s="273" t="s">
        <v>918</v>
      </c>
      <c r="H1596" s="274">
        <v>45139</v>
      </c>
      <c r="I1596" s="273">
        <v>13564</v>
      </c>
      <c r="J1596" s="273">
        <v>818</v>
      </c>
      <c r="K1596" s="273">
        <v>0</v>
      </c>
      <c r="L1596" s="273" t="s">
        <v>66</v>
      </c>
      <c r="N1596" s="273" t="s">
        <v>107</v>
      </c>
      <c r="W1596" s="273">
        <v>223050</v>
      </c>
      <c r="X1596" s="273" t="s">
        <v>64</v>
      </c>
      <c r="Y1596" s="273" t="s">
        <v>287</v>
      </c>
      <c r="Z1596" s="273" t="s">
        <v>325</v>
      </c>
      <c r="AA1596" s="273" t="s">
        <v>469</v>
      </c>
      <c r="AB1596" s="274">
        <v>45170</v>
      </c>
      <c r="AC1596" s="273">
        <v>13770</v>
      </c>
      <c r="AD1596" s="273">
        <v>68</v>
      </c>
      <c r="AE1596" s="273">
        <v>2.3410000000000002</v>
      </c>
      <c r="AF1596" s="273" t="s">
        <v>90</v>
      </c>
      <c r="AG1596" s="273" t="s">
        <v>1276</v>
      </c>
      <c r="AH1596" s="273" t="s">
        <v>1277</v>
      </c>
      <c r="AI1596" s="273" t="s">
        <v>123</v>
      </c>
      <c r="AJ1596" s="273" t="s">
        <v>200</v>
      </c>
      <c r="AK1596" s="273">
        <v>238382</v>
      </c>
      <c r="BV1596" s="336" t="s">
        <v>64</v>
      </c>
      <c r="BW1596" s="337" t="s">
        <v>75</v>
      </c>
      <c r="BX1596" s="337" t="s">
        <v>231</v>
      </c>
      <c r="BY1596" s="337" t="s">
        <v>231</v>
      </c>
      <c r="BZ1596" s="337" t="s">
        <v>86</v>
      </c>
      <c r="CA1596" s="337" t="s">
        <v>87</v>
      </c>
      <c r="CB1596" s="337" t="s">
        <v>233</v>
      </c>
      <c r="CC1596" s="337" t="s">
        <v>234</v>
      </c>
      <c r="CD1596" s="338">
        <v>1</v>
      </c>
      <c r="CE1596" s="335">
        <v>44986</v>
      </c>
      <c r="CF1596" s="337"/>
      <c r="CG1596" s="337" t="s">
        <v>181</v>
      </c>
      <c r="CH1596" s="337"/>
      <c r="CI1596" s="337" t="s">
        <v>181</v>
      </c>
      <c r="CJ1596" s="337" t="s">
        <v>1726</v>
      </c>
      <c r="CK1596" s="337"/>
      <c r="CL1596" s="337"/>
      <c r="CM1596" s="337" t="s">
        <v>73</v>
      </c>
      <c r="CN1596" s="337">
        <v>3</v>
      </c>
    </row>
    <row r="1597" spans="4:92">
      <c r="D1597" s="273" t="s">
        <v>83</v>
      </c>
      <c r="E1597" s="273" t="s">
        <v>287</v>
      </c>
      <c r="F1597" s="273" t="s">
        <v>913</v>
      </c>
      <c r="G1597" s="273" t="s">
        <v>918</v>
      </c>
      <c r="H1597" s="274">
        <v>45170</v>
      </c>
      <c r="I1597" s="273">
        <v>13891</v>
      </c>
      <c r="J1597" s="273">
        <v>818</v>
      </c>
      <c r="W1597" s="273">
        <v>235976</v>
      </c>
      <c r="X1597" s="273" t="s">
        <v>64</v>
      </c>
      <c r="Y1597" s="273" t="s">
        <v>287</v>
      </c>
      <c r="Z1597" s="273" t="s">
        <v>325</v>
      </c>
      <c r="AA1597" s="273" t="s">
        <v>469</v>
      </c>
      <c r="AB1597" s="274">
        <v>45170</v>
      </c>
      <c r="AC1597" s="273">
        <v>13770</v>
      </c>
      <c r="AD1597" s="273">
        <v>68</v>
      </c>
      <c r="AE1597" s="273">
        <v>4.4240000000000004</v>
      </c>
      <c r="AF1597" s="273" t="s">
        <v>90</v>
      </c>
      <c r="AG1597" s="273" t="s">
        <v>1563</v>
      </c>
      <c r="AH1597" s="273" t="s">
        <v>1564</v>
      </c>
      <c r="AI1597" s="273" t="s">
        <v>123</v>
      </c>
      <c r="AJ1597" s="273" t="s">
        <v>214</v>
      </c>
      <c r="AK1597" s="273">
        <v>238388</v>
      </c>
      <c r="BV1597" s="279" t="s">
        <v>64</v>
      </c>
      <c r="BW1597" s="280" t="s">
        <v>75</v>
      </c>
      <c r="BX1597" s="280" t="s">
        <v>231</v>
      </c>
      <c r="BY1597" s="280" t="s">
        <v>231</v>
      </c>
      <c r="BZ1597" s="280" t="s">
        <v>86</v>
      </c>
      <c r="CA1597" s="280" t="s">
        <v>87</v>
      </c>
      <c r="CB1597" s="280" t="s">
        <v>233</v>
      </c>
      <c r="CC1597" s="280" t="s">
        <v>234</v>
      </c>
      <c r="CD1597" s="281">
        <v>1</v>
      </c>
      <c r="CE1597" s="277">
        <v>44986</v>
      </c>
      <c r="CF1597" s="280"/>
      <c r="CG1597" s="280" t="s">
        <v>181</v>
      </c>
      <c r="CH1597" s="280"/>
      <c r="CI1597" s="280" t="s">
        <v>181</v>
      </c>
      <c r="CJ1597" s="280" t="s">
        <v>1726</v>
      </c>
      <c r="CK1597" s="280"/>
      <c r="CL1597" s="280"/>
      <c r="CM1597" s="280" t="s">
        <v>73</v>
      </c>
      <c r="CN1597" s="280">
        <v>3</v>
      </c>
    </row>
    <row r="1598" spans="4:92">
      <c r="D1598" s="273" t="s">
        <v>83</v>
      </c>
      <c r="E1598" s="273" t="s">
        <v>287</v>
      </c>
      <c r="F1598" s="273" t="s">
        <v>913</v>
      </c>
      <c r="G1598" s="273" t="s">
        <v>918</v>
      </c>
      <c r="H1598" s="274">
        <v>45170</v>
      </c>
      <c r="I1598" s="273">
        <v>13891</v>
      </c>
      <c r="J1598" s="273">
        <v>818</v>
      </c>
      <c r="K1598" s="273">
        <v>2833</v>
      </c>
      <c r="L1598" s="273" t="s">
        <v>66</v>
      </c>
      <c r="M1598" s="273">
        <v>1072.0238265</v>
      </c>
      <c r="N1598" s="273" t="s">
        <v>115</v>
      </c>
      <c r="W1598" s="273">
        <v>236000</v>
      </c>
      <c r="X1598" s="273" t="s">
        <v>64</v>
      </c>
      <c r="Y1598" s="273" t="s">
        <v>287</v>
      </c>
      <c r="Z1598" s="273" t="s">
        <v>325</v>
      </c>
      <c r="AA1598" s="273" t="s">
        <v>469</v>
      </c>
      <c r="AB1598" s="274">
        <v>45170</v>
      </c>
      <c r="AC1598" s="273">
        <v>13770</v>
      </c>
      <c r="AD1598" s="273">
        <v>68</v>
      </c>
      <c r="AE1598" s="273">
        <v>0.89100000000000001</v>
      </c>
      <c r="AF1598" s="273" t="s">
        <v>90</v>
      </c>
      <c r="AG1598" s="273" t="s">
        <v>1565</v>
      </c>
      <c r="AH1598" s="273" t="s">
        <v>1566</v>
      </c>
      <c r="AI1598" s="273" t="s">
        <v>123</v>
      </c>
      <c r="AJ1598" s="273" t="s">
        <v>1245</v>
      </c>
      <c r="AK1598" s="273">
        <v>238394</v>
      </c>
      <c r="BV1598" s="336" t="s">
        <v>64</v>
      </c>
      <c r="BW1598" s="337" t="s">
        <v>75</v>
      </c>
      <c r="BX1598" s="337" t="s">
        <v>231</v>
      </c>
      <c r="BY1598" s="337" t="s">
        <v>231</v>
      </c>
      <c r="BZ1598" s="337" t="s">
        <v>86</v>
      </c>
      <c r="CA1598" s="337" t="s">
        <v>87</v>
      </c>
      <c r="CB1598" s="337" t="s">
        <v>233</v>
      </c>
      <c r="CC1598" s="337" t="s">
        <v>234</v>
      </c>
      <c r="CD1598" s="338">
        <v>1</v>
      </c>
      <c r="CE1598" s="335">
        <v>44986</v>
      </c>
      <c r="CF1598" s="337"/>
      <c r="CG1598" s="337" t="s">
        <v>181</v>
      </c>
      <c r="CH1598" s="337"/>
      <c r="CI1598" s="337" t="s">
        <v>181</v>
      </c>
      <c r="CJ1598" s="337" t="s">
        <v>1726</v>
      </c>
      <c r="CK1598" s="337"/>
      <c r="CL1598" s="337"/>
      <c r="CM1598" s="337" t="s">
        <v>73</v>
      </c>
      <c r="CN1598" s="337">
        <v>3</v>
      </c>
    </row>
    <row r="1599" spans="4:92">
      <c r="D1599" s="273" t="s">
        <v>83</v>
      </c>
      <c r="E1599" s="273" t="s">
        <v>287</v>
      </c>
      <c r="F1599" s="273" t="s">
        <v>913</v>
      </c>
      <c r="G1599" s="273" t="s">
        <v>918</v>
      </c>
      <c r="H1599" s="274">
        <v>45170</v>
      </c>
      <c r="I1599" s="273">
        <v>13891</v>
      </c>
      <c r="J1599" s="273">
        <v>818</v>
      </c>
      <c r="K1599" s="273">
        <v>0</v>
      </c>
      <c r="L1599" s="273" t="s">
        <v>66</v>
      </c>
      <c r="N1599" s="273" t="s">
        <v>107</v>
      </c>
      <c r="W1599" s="273">
        <v>236001</v>
      </c>
      <c r="X1599" s="273" t="s">
        <v>83</v>
      </c>
      <c r="Y1599" s="273" t="s">
        <v>75</v>
      </c>
      <c r="Z1599" s="273" t="s">
        <v>357</v>
      </c>
      <c r="AA1599" s="273" t="s">
        <v>680</v>
      </c>
      <c r="AB1599" s="274">
        <v>44927</v>
      </c>
      <c r="AC1599" s="273">
        <v>14764</v>
      </c>
      <c r="AD1599" s="273">
        <v>721</v>
      </c>
      <c r="AK1599" s="273">
        <v>277366</v>
      </c>
      <c r="BV1599" s="279" t="s">
        <v>64</v>
      </c>
      <c r="BW1599" s="280" t="s">
        <v>75</v>
      </c>
      <c r="BX1599" s="280" t="s">
        <v>231</v>
      </c>
      <c r="BY1599" s="280" t="s">
        <v>231</v>
      </c>
      <c r="BZ1599" s="280" t="s">
        <v>86</v>
      </c>
      <c r="CA1599" s="280" t="s">
        <v>87</v>
      </c>
      <c r="CB1599" s="280" t="s">
        <v>233</v>
      </c>
      <c r="CC1599" s="280" t="s">
        <v>234</v>
      </c>
      <c r="CD1599" s="281">
        <v>1</v>
      </c>
      <c r="CE1599" s="277">
        <v>44986</v>
      </c>
      <c r="CF1599" s="280"/>
      <c r="CG1599" s="280" t="s">
        <v>181</v>
      </c>
      <c r="CH1599" s="280"/>
      <c r="CI1599" s="280" t="s">
        <v>181</v>
      </c>
      <c r="CJ1599" s="280" t="s">
        <v>1726</v>
      </c>
      <c r="CK1599" s="280"/>
      <c r="CL1599" s="280"/>
      <c r="CM1599" s="280" t="s">
        <v>73</v>
      </c>
      <c r="CN1599" s="280">
        <v>3</v>
      </c>
    </row>
    <row r="1600" spans="4:92">
      <c r="D1600" s="273" t="s">
        <v>83</v>
      </c>
      <c r="E1600" s="273" t="s">
        <v>287</v>
      </c>
      <c r="F1600" s="273" t="s">
        <v>913</v>
      </c>
      <c r="G1600" s="273" t="s">
        <v>918</v>
      </c>
      <c r="H1600" s="274">
        <v>45200</v>
      </c>
      <c r="I1600" s="273">
        <v>14226</v>
      </c>
      <c r="J1600" s="273">
        <v>818</v>
      </c>
      <c r="W1600" s="273">
        <v>253993</v>
      </c>
      <c r="X1600" s="273" t="s">
        <v>83</v>
      </c>
      <c r="Y1600" s="273" t="s">
        <v>75</v>
      </c>
      <c r="Z1600" s="273" t="s">
        <v>357</v>
      </c>
      <c r="AA1600" s="273" t="s">
        <v>680</v>
      </c>
      <c r="AB1600" s="274">
        <v>44927</v>
      </c>
      <c r="AC1600" s="273">
        <v>16252</v>
      </c>
      <c r="AD1600" s="273">
        <v>721</v>
      </c>
      <c r="AK1600" s="273">
        <v>303048</v>
      </c>
      <c r="BV1600" s="336" t="s">
        <v>64</v>
      </c>
      <c r="BW1600" s="337" t="s">
        <v>63</v>
      </c>
      <c r="BX1600" s="337" t="s">
        <v>120</v>
      </c>
      <c r="BY1600" s="337" t="s">
        <v>120</v>
      </c>
      <c r="BZ1600" s="337" t="s">
        <v>138</v>
      </c>
      <c r="CA1600" s="337" t="s">
        <v>139</v>
      </c>
      <c r="CB1600" s="337" t="s">
        <v>140</v>
      </c>
      <c r="CC1600" s="337" t="s">
        <v>141</v>
      </c>
      <c r="CD1600" s="338">
        <v>9</v>
      </c>
      <c r="CE1600" s="335">
        <v>45261</v>
      </c>
      <c r="CF1600" s="337">
        <v>0</v>
      </c>
      <c r="CG1600" s="337" t="s">
        <v>80</v>
      </c>
      <c r="CH1600" s="337">
        <v>0</v>
      </c>
      <c r="CI1600" s="337" t="s">
        <v>80</v>
      </c>
      <c r="CJ1600" s="337"/>
      <c r="CK1600" s="337"/>
      <c r="CL1600" s="337"/>
      <c r="CM1600" s="337" t="s">
        <v>73</v>
      </c>
      <c r="CN1600" s="337">
        <v>3</v>
      </c>
    </row>
    <row r="1601" spans="4:92">
      <c r="D1601" s="273" t="s">
        <v>83</v>
      </c>
      <c r="E1601" s="273" t="s">
        <v>287</v>
      </c>
      <c r="F1601" s="273" t="s">
        <v>913</v>
      </c>
      <c r="G1601" s="273" t="s">
        <v>918</v>
      </c>
      <c r="H1601" s="274">
        <v>45200</v>
      </c>
      <c r="I1601" s="273">
        <v>14226</v>
      </c>
      <c r="J1601" s="273">
        <v>818</v>
      </c>
      <c r="K1601" s="273">
        <v>3264</v>
      </c>
      <c r="L1601" s="273" t="s">
        <v>66</v>
      </c>
      <c r="M1601" s="273">
        <v>595.90618500000005</v>
      </c>
      <c r="N1601" s="273" t="s">
        <v>115</v>
      </c>
      <c r="W1601" s="273">
        <v>254017</v>
      </c>
      <c r="X1601" s="273" t="s">
        <v>83</v>
      </c>
      <c r="Y1601" s="273" t="s">
        <v>75</v>
      </c>
      <c r="Z1601" s="273" t="s">
        <v>357</v>
      </c>
      <c r="AA1601" s="273" t="s">
        <v>680</v>
      </c>
      <c r="AB1601" s="274">
        <v>44927</v>
      </c>
      <c r="AC1601" s="273">
        <v>16253</v>
      </c>
      <c r="AD1601" s="273">
        <v>721</v>
      </c>
      <c r="AE1601" s="273">
        <v>0</v>
      </c>
      <c r="AF1601" s="273" t="s">
        <v>90</v>
      </c>
      <c r="AG1601" s="273" t="s">
        <v>710</v>
      </c>
      <c r="AH1601" s="273" t="s">
        <v>122</v>
      </c>
      <c r="AI1601" s="273" t="s">
        <v>123</v>
      </c>
      <c r="AJ1601" s="273" t="s">
        <v>124</v>
      </c>
      <c r="AK1601" s="273">
        <v>303064</v>
      </c>
      <c r="BV1601" s="279" t="s">
        <v>64</v>
      </c>
      <c r="BW1601" s="280" t="s">
        <v>63</v>
      </c>
      <c r="BX1601" s="280" t="s">
        <v>120</v>
      </c>
      <c r="BY1601" s="280" t="s">
        <v>120</v>
      </c>
      <c r="BZ1601" s="280" t="s">
        <v>151</v>
      </c>
      <c r="CA1601" s="280" t="s">
        <v>152</v>
      </c>
      <c r="CB1601" s="280" t="s">
        <v>153</v>
      </c>
      <c r="CC1601" s="280" t="s">
        <v>154</v>
      </c>
      <c r="CD1601" s="281">
        <v>10</v>
      </c>
      <c r="CE1601" s="277">
        <v>45261</v>
      </c>
      <c r="CF1601" s="280">
        <v>2091</v>
      </c>
      <c r="CG1601" s="280" t="s">
        <v>80</v>
      </c>
      <c r="CH1601" s="280">
        <v>2091</v>
      </c>
      <c r="CI1601" s="280" t="s">
        <v>80</v>
      </c>
      <c r="CJ1601" s="280"/>
      <c r="CK1601" s="280"/>
      <c r="CL1601" s="280"/>
      <c r="CM1601" s="280" t="s">
        <v>73</v>
      </c>
      <c r="CN1601" s="280">
        <v>3</v>
      </c>
    </row>
    <row r="1602" spans="4:92">
      <c r="D1602" s="273" t="s">
        <v>64</v>
      </c>
      <c r="E1602" s="273" t="s">
        <v>75</v>
      </c>
      <c r="F1602" s="273" t="s">
        <v>391</v>
      </c>
      <c r="G1602" s="273" t="s">
        <v>391</v>
      </c>
      <c r="H1602" s="274">
        <v>44927</v>
      </c>
      <c r="I1602" s="273">
        <v>11144</v>
      </c>
      <c r="J1602" s="273">
        <v>49</v>
      </c>
      <c r="K1602" s="273">
        <v>243308</v>
      </c>
      <c r="L1602" s="273" t="s">
        <v>66</v>
      </c>
      <c r="M1602" s="273">
        <v>22114.330375000001</v>
      </c>
      <c r="N1602" s="273" t="s">
        <v>1010</v>
      </c>
      <c r="O1602" s="273">
        <v>0</v>
      </c>
      <c r="P1602" s="273" t="s">
        <v>1011</v>
      </c>
      <c r="Q1602" s="273" t="s">
        <v>1012</v>
      </c>
      <c r="R1602" s="273" t="s">
        <v>1013</v>
      </c>
      <c r="S1602" s="273" t="s">
        <v>1014</v>
      </c>
      <c r="V1602" s="273" t="s">
        <v>79</v>
      </c>
      <c r="W1602" s="273">
        <v>328553</v>
      </c>
      <c r="X1602" s="273" t="s">
        <v>83</v>
      </c>
      <c r="Y1602" s="273" t="s">
        <v>75</v>
      </c>
      <c r="Z1602" s="273" t="s">
        <v>357</v>
      </c>
      <c r="AA1602" s="273" t="s">
        <v>678</v>
      </c>
      <c r="AB1602" s="274">
        <v>44927</v>
      </c>
      <c r="AC1602" s="273">
        <v>15497</v>
      </c>
      <c r="AD1602" s="273">
        <v>720</v>
      </c>
      <c r="AK1602" s="273">
        <v>284640</v>
      </c>
      <c r="BV1602" s="336" t="s">
        <v>64</v>
      </c>
      <c r="BW1602" s="337" t="s">
        <v>63</v>
      </c>
      <c r="BX1602" s="337" t="s">
        <v>120</v>
      </c>
      <c r="BY1602" s="337" t="s">
        <v>120</v>
      </c>
      <c r="BZ1602" s="337" t="s">
        <v>151</v>
      </c>
      <c r="CA1602" s="337" t="s">
        <v>152</v>
      </c>
      <c r="CB1602" s="337" t="s">
        <v>161</v>
      </c>
      <c r="CC1602" s="337" t="s">
        <v>162</v>
      </c>
      <c r="CD1602" s="338">
        <v>11</v>
      </c>
      <c r="CE1602" s="335">
        <v>45261</v>
      </c>
      <c r="CF1602" s="337">
        <v>2430</v>
      </c>
      <c r="CG1602" s="337" t="s">
        <v>80</v>
      </c>
      <c r="CH1602" s="337">
        <v>2430</v>
      </c>
      <c r="CI1602" s="337" t="s">
        <v>80</v>
      </c>
      <c r="CJ1602" s="337"/>
      <c r="CK1602" s="337"/>
      <c r="CL1602" s="337"/>
      <c r="CM1602" s="337" t="s">
        <v>73</v>
      </c>
      <c r="CN1602" s="337">
        <v>3</v>
      </c>
    </row>
    <row r="1603" spans="4:92">
      <c r="D1603" s="273" t="s">
        <v>64</v>
      </c>
      <c r="E1603" s="273" t="s">
        <v>75</v>
      </c>
      <c r="F1603" s="273" t="s">
        <v>391</v>
      </c>
      <c r="G1603" s="273" t="s">
        <v>391</v>
      </c>
      <c r="H1603" s="274">
        <v>44927</v>
      </c>
      <c r="I1603" s="273">
        <v>11144</v>
      </c>
      <c r="J1603" s="273">
        <v>49</v>
      </c>
      <c r="K1603" s="273">
        <v>0</v>
      </c>
      <c r="L1603" s="273" t="s">
        <v>66</v>
      </c>
      <c r="N1603" s="273" t="s">
        <v>107</v>
      </c>
      <c r="W1603" s="273">
        <v>137088</v>
      </c>
      <c r="X1603" s="273" t="s">
        <v>83</v>
      </c>
      <c r="Y1603" s="273" t="s">
        <v>75</v>
      </c>
      <c r="Z1603" s="273" t="s">
        <v>357</v>
      </c>
      <c r="AA1603" s="273" t="s">
        <v>678</v>
      </c>
      <c r="AB1603" s="274">
        <v>44927</v>
      </c>
      <c r="AC1603" s="273">
        <v>16246</v>
      </c>
      <c r="AD1603" s="273">
        <v>720</v>
      </c>
      <c r="AK1603" s="273">
        <v>302976</v>
      </c>
      <c r="BV1603" s="279" t="s">
        <v>64</v>
      </c>
      <c r="BW1603" s="280" t="s">
        <v>63</v>
      </c>
      <c r="BX1603" s="280" t="s">
        <v>120</v>
      </c>
      <c r="BY1603" s="280" t="s">
        <v>120</v>
      </c>
      <c r="BZ1603" s="280" t="s">
        <v>167</v>
      </c>
      <c r="CA1603" s="280" t="s">
        <v>168</v>
      </c>
      <c r="CB1603" s="280" t="s">
        <v>353</v>
      </c>
      <c r="CC1603" s="280" t="s">
        <v>354</v>
      </c>
      <c r="CD1603" s="281">
        <v>13</v>
      </c>
      <c r="CE1603" s="277">
        <v>45261</v>
      </c>
      <c r="CF1603" s="280">
        <v>0</v>
      </c>
      <c r="CG1603" s="280" t="s">
        <v>80</v>
      </c>
      <c r="CH1603" s="280">
        <v>0</v>
      </c>
      <c r="CI1603" s="280" t="s">
        <v>80</v>
      </c>
      <c r="CJ1603" s="280"/>
      <c r="CK1603" s="280"/>
      <c r="CL1603" s="280"/>
      <c r="CM1603" s="280" t="s">
        <v>73</v>
      </c>
      <c r="CN1603" s="280">
        <v>3</v>
      </c>
    </row>
    <row r="1604" spans="4:92">
      <c r="D1604" s="273" t="s">
        <v>64</v>
      </c>
      <c r="E1604" s="273" t="s">
        <v>75</v>
      </c>
      <c r="F1604" s="273" t="s">
        <v>391</v>
      </c>
      <c r="G1604" s="273" t="s">
        <v>391</v>
      </c>
      <c r="H1604" s="274">
        <v>44927</v>
      </c>
      <c r="I1604" s="273">
        <v>11144</v>
      </c>
      <c r="J1604" s="273">
        <v>49</v>
      </c>
      <c r="K1604" s="273">
        <v>1295320</v>
      </c>
      <c r="L1604" s="273" t="s">
        <v>66</v>
      </c>
      <c r="M1604" s="273">
        <v>68374.136937500007</v>
      </c>
      <c r="N1604" s="273" t="s">
        <v>115</v>
      </c>
      <c r="W1604" s="273">
        <v>137087</v>
      </c>
      <c r="X1604" s="273" t="s">
        <v>83</v>
      </c>
      <c r="Y1604" s="273" t="s">
        <v>75</v>
      </c>
      <c r="Z1604" s="273" t="s">
        <v>357</v>
      </c>
      <c r="AA1604" s="273" t="s">
        <v>678</v>
      </c>
      <c r="AB1604" s="274">
        <v>44927</v>
      </c>
      <c r="AC1604" s="273">
        <v>16247</v>
      </c>
      <c r="AD1604" s="273">
        <v>720</v>
      </c>
      <c r="AE1604" s="273">
        <v>0</v>
      </c>
      <c r="AF1604" s="273" t="s">
        <v>90</v>
      </c>
      <c r="AG1604" s="273" t="s">
        <v>121</v>
      </c>
      <c r="AH1604" s="273" t="s">
        <v>122</v>
      </c>
      <c r="AI1604" s="273" t="s">
        <v>123</v>
      </c>
      <c r="AJ1604" s="273" t="s">
        <v>124</v>
      </c>
      <c r="AK1604" s="273">
        <v>302992</v>
      </c>
      <c r="BV1604" s="336" t="s">
        <v>64</v>
      </c>
      <c r="BW1604" s="337" t="s">
        <v>63</v>
      </c>
      <c r="BX1604" s="337" t="s">
        <v>120</v>
      </c>
      <c r="BY1604" s="337" t="s">
        <v>120</v>
      </c>
      <c r="BZ1604" s="337" t="s">
        <v>167</v>
      </c>
      <c r="CA1604" s="337" t="s">
        <v>168</v>
      </c>
      <c r="CB1604" s="337" t="s">
        <v>169</v>
      </c>
      <c r="CC1604" s="337" t="s">
        <v>170</v>
      </c>
      <c r="CD1604" s="338">
        <v>12</v>
      </c>
      <c r="CE1604" s="335">
        <v>45261</v>
      </c>
      <c r="CF1604" s="337">
        <v>0</v>
      </c>
      <c r="CG1604" s="337" t="s">
        <v>80</v>
      </c>
      <c r="CH1604" s="337">
        <v>0</v>
      </c>
      <c r="CI1604" s="337" t="s">
        <v>80</v>
      </c>
      <c r="CJ1604" s="337"/>
      <c r="CK1604" s="337"/>
      <c r="CL1604" s="337"/>
      <c r="CM1604" s="337" t="s">
        <v>73</v>
      </c>
      <c r="CN1604" s="337">
        <v>3</v>
      </c>
    </row>
    <row r="1605" spans="4:92">
      <c r="D1605" s="273" t="s">
        <v>64</v>
      </c>
      <c r="E1605" s="273" t="s">
        <v>75</v>
      </c>
      <c r="F1605" s="273" t="s">
        <v>391</v>
      </c>
      <c r="G1605" s="273" t="s">
        <v>391</v>
      </c>
      <c r="H1605" s="274">
        <v>44927</v>
      </c>
      <c r="I1605" s="273">
        <v>17133</v>
      </c>
      <c r="J1605" s="273">
        <v>49</v>
      </c>
      <c r="K1605" s="273">
        <v>20000</v>
      </c>
      <c r="L1605" s="273" t="s">
        <v>1202</v>
      </c>
      <c r="M1605" s="273">
        <v>0</v>
      </c>
      <c r="N1605" s="273" t="s">
        <v>1203</v>
      </c>
      <c r="P1605" s="273" t="s">
        <v>1011</v>
      </c>
      <c r="Q1605" s="273" t="s">
        <v>1012</v>
      </c>
      <c r="R1605" s="273" t="s">
        <v>70</v>
      </c>
      <c r="S1605" s="273" t="s">
        <v>1727</v>
      </c>
      <c r="T1605" s="273" t="s">
        <v>1728</v>
      </c>
      <c r="U1605" s="273" t="s">
        <v>73</v>
      </c>
      <c r="V1605" s="273" t="s">
        <v>1729</v>
      </c>
      <c r="W1605" s="273">
        <v>325703</v>
      </c>
      <c r="X1605" s="273" t="s">
        <v>83</v>
      </c>
      <c r="Y1605" s="273" t="s">
        <v>75</v>
      </c>
      <c r="Z1605" s="273" t="s">
        <v>357</v>
      </c>
      <c r="AA1605" s="273" t="s">
        <v>619</v>
      </c>
      <c r="AB1605" s="274">
        <v>44927</v>
      </c>
      <c r="AC1605" s="273">
        <v>14744</v>
      </c>
      <c r="AD1605" s="273">
        <v>701</v>
      </c>
      <c r="AK1605" s="273">
        <v>277146</v>
      </c>
      <c r="BV1605" s="279" t="s">
        <v>64</v>
      </c>
      <c r="BW1605" s="280" t="s">
        <v>63</v>
      </c>
      <c r="BX1605" s="280" t="s">
        <v>120</v>
      </c>
      <c r="BY1605" s="280" t="s">
        <v>120</v>
      </c>
      <c r="BZ1605" s="280" t="s">
        <v>167</v>
      </c>
      <c r="CA1605" s="280" t="s">
        <v>168</v>
      </c>
      <c r="CB1605" s="280" t="s">
        <v>319</v>
      </c>
      <c r="CC1605" s="280" t="s">
        <v>320</v>
      </c>
      <c r="CD1605" s="281">
        <v>15</v>
      </c>
      <c r="CE1605" s="277">
        <v>45261</v>
      </c>
      <c r="CF1605" s="280">
        <v>0</v>
      </c>
      <c r="CG1605" s="280" t="s">
        <v>80</v>
      </c>
      <c r="CH1605" s="280">
        <v>0</v>
      </c>
      <c r="CI1605" s="280" t="s">
        <v>80</v>
      </c>
      <c r="CJ1605" s="280"/>
      <c r="CK1605" s="280"/>
      <c r="CL1605" s="280"/>
      <c r="CM1605" s="280" t="s">
        <v>73</v>
      </c>
      <c r="CN1605" s="280">
        <v>3</v>
      </c>
    </row>
    <row r="1606" spans="4:92">
      <c r="D1606" s="273" t="s">
        <v>64</v>
      </c>
      <c r="E1606" s="273" t="s">
        <v>75</v>
      </c>
      <c r="F1606" s="273" t="s">
        <v>391</v>
      </c>
      <c r="G1606" s="273" t="s">
        <v>391</v>
      </c>
      <c r="H1606" s="274">
        <v>44958</v>
      </c>
      <c r="I1606" s="273">
        <v>11306</v>
      </c>
      <c r="J1606" s="273">
        <v>49</v>
      </c>
      <c r="K1606" s="273">
        <v>4436000</v>
      </c>
      <c r="L1606" s="273" t="s">
        <v>66</v>
      </c>
      <c r="M1606" s="273">
        <v>537158.22506249999</v>
      </c>
      <c r="N1606" s="273" t="s">
        <v>964</v>
      </c>
      <c r="P1606" s="273" t="s">
        <v>92</v>
      </c>
      <c r="Q1606" s="273" t="s">
        <v>1001</v>
      </c>
      <c r="R1606" s="273" t="s">
        <v>70</v>
      </c>
      <c r="S1606" s="273" t="s">
        <v>1025</v>
      </c>
      <c r="T1606" s="273" t="s">
        <v>1003</v>
      </c>
      <c r="U1606" s="273" t="s">
        <v>73</v>
      </c>
      <c r="V1606" s="273" t="s">
        <v>1004</v>
      </c>
      <c r="W1606" s="273">
        <v>141787</v>
      </c>
      <c r="X1606" s="273" t="s">
        <v>83</v>
      </c>
      <c r="Y1606" s="273" t="s">
        <v>75</v>
      </c>
      <c r="Z1606" s="273" t="s">
        <v>357</v>
      </c>
      <c r="AA1606" s="273" t="s">
        <v>648</v>
      </c>
      <c r="AB1606" s="274">
        <v>44927</v>
      </c>
      <c r="AC1606" s="273">
        <v>14753</v>
      </c>
      <c r="AD1606" s="273">
        <v>710</v>
      </c>
      <c r="AK1606" s="273">
        <v>277245</v>
      </c>
      <c r="BV1606" s="336" t="s">
        <v>64</v>
      </c>
      <c r="BW1606" s="337" t="s">
        <v>63</v>
      </c>
      <c r="BX1606" s="337" t="s">
        <v>120</v>
      </c>
      <c r="BY1606" s="337" t="s">
        <v>120</v>
      </c>
      <c r="BZ1606" s="337" t="s">
        <v>167</v>
      </c>
      <c r="CA1606" s="337" t="s">
        <v>168</v>
      </c>
      <c r="CB1606" s="337" t="s">
        <v>313</v>
      </c>
      <c r="CC1606" s="337" t="s">
        <v>314</v>
      </c>
      <c r="CD1606" s="338">
        <v>14</v>
      </c>
      <c r="CE1606" s="335">
        <v>45261</v>
      </c>
      <c r="CF1606" s="337">
        <v>0</v>
      </c>
      <c r="CG1606" s="337" t="s">
        <v>80</v>
      </c>
      <c r="CH1606" s="337">
        <v>0</v>
      </c>
      <c r="CI1606" s="337" t="s">
        <v>80</v>
      </c>
      <c r="CJ1606" s="337"/>
      <c r="CK1606" s="337"/>
      <c r="CL1606" s="337"/>
      <c r="CM1606" s="337" t="s">
        <v>73</v>
      </c>
      <c r="CN1606" s="337">
        <v>3</v>
      </c>
    </row>
    <row r="1607" spans="4:92">
      <c r="D1607" s="273" t="s">
        <v>64</v>
      </c>
      <c r="E1607" s="273" t="s">
        <v>75</v>
      </c>
      <c r="F1607" s="273" t="s">
        <v>391</v>
      </c>
      <c r="G1607" s="273" t="s">
        <v>391</v>
      </c>
      <c r="H1607" s="274">
        <v>44958</v>
      </c>
      <c r="I1607" s="273">
        <v>11306</v>
      </c>
      <c r="J1607" s="273">
        <v>49</v>
      </c>
      <c r="K1607" s="273">
        <v>183563</v>
      </c>
      <c r="L1607" s="273" t="s">
        <v>66</v>
      </c>
      <c r="M1607" s="273">
        <v>16308.956437500001</v>
      </c>
      <c r="N1607" s="273" t="s">
        <v>1010</v>
      </c>
      <c r="O1607" s="273">
        <v>0</v>
      </c>
      <c r="P1607" s="273" t="s">
        <v>1011</v>
      </c>
      <c r="Q1607" s="273" t="s">
        <v>1012</v>
      </c>
      <c r="R1607" s="273" t="s">
        <v>1013</v>
      </c>
      <c r="S1607" s="273" t="s">
        <v>1014</v>
      </c>
      <c r="V1607" s="273" t="s">
        <v>79</v>
      </c>
      <c r="W1607" s="273">
        <v>328537</v>
      </c>
      <c r="X1607" s="273" t="s">
        <v>83</v>
      </c>
      <c r="Y1607" s="273" t="s">
        <v>75</v>
      </c>
      <c r="Z1607" s="273" t="s">
        <v>357</v>
      </c>
      <c r="AA1607" s="273" t="s">
        <v>648</v>
      </c>
      <c r="AB1607" s="274">
        <v>44927</v>
      </c>
      <c r="AC1607" s="273">
        <v>15337</v>
      </c>
      <c r="AD1607" s="273">
        <v>710</v>
      </c>
      <c r="AK1607" s="273">
        <v>283549</v>
      </c>
      <c r="BV1607" s="279" t="s">
        <v>64</v>
      </c>
      <c r="BW1607" s="280" t="s">
        <v>63</v>
      </c>
      <c r="BX1607" s="280" t="s">
        <v>120</v>
      </c>
      <c r="BY1607" s="280" t="s">
        <v>120</v>
      </c>
      <c r="BZ1607" s="280" t="s">
        <v>86</v>
      </c>
      <c r="CA1607" s="280" t="s">
        <v>87</v>
      </c>
      <c r="CB1607" s="280" t="s">
        <v>179</v>
      </c>
      <c r="CC1607" s="280" t="s">
        <v>180</v>
      </c>
      <c r="CD1607" s="281">
        <v>1</v>
      </c>
      <c r="CE1607" s="277">
        <v>45261</v>
      </c>
      <c r="CF1607" s="280"/>
      <c r="CG1607" s="280" t="s">
        <v>181</v>
      </c>
      <c r="CH1607" s="280"/>
      <c r="CI1607" s="280" t="s">
        <v>181</v>
      </c>
      <c r="CJ1607" s="280" t="s">
        <v>1439</v>
      </c>
      <c r="CK1607" s="280"/>
      <c r="CL1607" s="280"/>
      <c r="CM1607" s="280" t="s">
        <v>73</v>
      </c>
      <c r="CN1607" s="280">
        <v>3</v>
      </c>
    </row>
    <row r="1608" spans="4:92">
      <c r="D1608" s="273" t="s">
        <v>64</v>
      </c>
      <c r="E1608" s="273" t="s">
        <v>75</v>
      </c>
      <c r="F1608" s="273" t="s">
        <v>391</v>
      </c>
      <c r="G1608" s="273" t="s">
        <v>391</v>
      </c>
      <c r="H1608" s="274">
        <v>44958</v>
      </c>
      <c r="I1608" s="273">
        <v>11306</v>
      </c>
      <c r="J1608" s="273">
        <v>49</v>
      </c>
      <c r="K1608" s="273">
        <v>0</v>
      </c>
      <c r="L1608" s="273" t="s">
        <v>66</v>
      </c>
      <c r="N1608" s="273" t="s">
        <v>107</v>
      </c>
      <c r="W1608" s="273">
        <v>141786</v>
      </c>
      <c r="X1608" s="273" t="s">
        <v>83</v>
      </c>
      <c r="Y1608" s="273" t="s">
        <v>75</v>
      </c>
      <c r="Z1608" s="273" t="s">
        <v>357</v>
      </c>
      <c r="AA1608" s="273" t="s">
        <v>655</v>
      </c>
      <c r="AB1608" s="274">
        <v>44927</v>
      </c>
      <c r="AC1608" s="273">
        <v>16196</v>
      </c>
      <c r="AD1608" s="273">
        <v>712</v>
      </c>
      <c r="AK1608" s="273">
        <v>302342</v>
      </c>
      <c r="BV1608" s="336" t="s">
        <v>64</v>
      </c>
      <c r="BW1608" s="337" t="s">
        <v>63</v>
      </c>
      <c r="BX1608" s="337" t="s">
        <v>120</v>
      </c>
      <c r="BY1608" s="337" t="s">
        <v>120</v>
      </c>
      <c r="BZ1608" s="337" t="s">
        <v>138</v>
      </c>
      <c r="CA1608" s="337" t="s">
        <v>139</v>
      </c>
      <c r="CB1608" s="337" t="s">
        <v>190</v>
      </c>
      <c r="CC1608" s="337" t="s">
        <v>191</v>
      </c>
      <c r="CD1608" s="338">
        <v>8</v>
      </c>
      <c r="CE1608" s="335">
        <v>45261</v>
      </c>
      <c r="CF1608" s="337">
        <v>0</v>
      </c>
      <c r="CG1608" s="337" t="s">
        <v>80</v>
      </c>
      <c r="CH1608" s="337">
        <v>0</v>
      </c>
      <c r="CI1608" s="337" t="s">
        <v>80</v>
      </c>
      <c r="CJ1608" s="337"/>
      <c r="CK1608" s="337"/>
      <c r="CL1608" s="337"/>
      <c r="CM1608" s="337" t="s">
        <v>73</v>
      </c>
      <c r="CN1608" s="337">
        <v>3</v>
      </c>
    </row>
    <row r="1609" spans="4:92">
      <c r="D1609" s="273" t="s">
        <v>64</v>
      </c>
      <c r="E1609" s="273" t="s">
        <v>75</v>
      </c>
      <c r="F1609" s="273" t="s">
        <v>391</v>
      </c>
      <c r="G1609" s="273" t="s">
        <v>391</v>
      </c>
      <c r="H1609" s="274">
        <v>44958</v>
      </c>
      <c r="I1609" s="273">
        <v>11306</v>
      </c>
      <c r="J1609" s="273">
        <v>49</v>
      </c>
      <c r="K1609" s="273">
        <v>3807927</v>
      </c>
      <c r="L1609" s="273" t="s">
        <v>66</v>
      </c>
      <c r="M1609" s="273">
        <v>361084.55262500001</v>
      </c>
      <c r="N1609" s="273" t="s">
        <v>115</v>
      </c>
      <c r="W1609" s="273">
        <v>141785</v>
      </c>
      <c r="X1609" s="273" t="s">
        <v>83</v>
      </c>
      <c r="Y1609" s="273" t="s">
        <v>75</v>
      </c>
      <c r="Z1609" s="273" t="s">
        <v>357</v>
      </c>
      <c r="AA1609" s="273" t="s">
        <v>655</v>
      </c>
      <c r="AB1609" s="274">
        <v>44927</v>
      </c>
      <c r="AC1609" s="273">
        <v>16197</v>
      </c>
      <c r="AD1609" s="273">
        <v>712</v>
      </c>
      <c r="AK1609" s="273">
        <v>302358</v>
      </c>
      <c r="BV1609" s="279" t="s">
        <v>64</v>
      </c>
      <c r="BW1609" s="280" t="s">
        <v>63</v>
      </c>
      <c r="BX1609" s="280" t="s">
        <v>120</v>
      </c>
      <c r="BY1609" s="280" t="s">
        <v>120</v>
      </c>
      <c r="BZ1609" s="280" t="s">
        <v>86</v>
      </c>
      <c r="CA1609" s="280" t="s">
        <v>87</v>
      </c>
      <c r="CB1609" s="280" t="s">
        <v>217</v>
      </c>
      <c r="CC1609" s="280" t="s">
        <v>218</v>
      </c>
      <c r="CD1609" s="281">
        <v>2</v>
      </c>
      <c r="CE1609" s="277">
        <v>45261</v>
      </c>
      <c r="CF1609" s="280"/>
      <c r="CG1609" s="280" t="s">
        <v>181</v>
      </c>
      <c r="CH1609" s="280"/>
      <c r="CI1609" s="280" t="s">
        <v>181</v>
      </c>
      <c r="CJ1609" s="280" t="s">
        <v>589</v>
      </c>
      <c r="CK1609" s="280"/>
      <c r="CL1609" s="280"/>
      <c r="CM1609" s="280" t="s">
        <v>73</v>
      </c>
      <c r="CN1609" s="280">
        <v>3</v>
      </c>
    </row>
    <row r="1610" spans="4:92">
      <c r="D1610" s="273" t="s">
        <v>64</v>
      </c>
      <c r="E1610" s="273" t="s">
        <v>75</v>
      </c>
      <c r="F1610" s="273" t="s">
        <v>391</v>
      </c>
      <c r="G1610" s="273" t="s">
        <v>391</v>
      </c>
      <c r="H1610" s="274">
        <v>44986</v>
      </c>
      <c r="I1610" s="273">
        <v>11468</v>
      </c>
      <c r="J1610" s="273">
        <v>49</v>
      </c>
      <c r="K1610" s="273">
        <v>5415000</v>
      </c>
      <c r="L1610" s="273" t="s">
        <v>66</v>
      </c>
      <c r="M1610" s="273">
        <v>644883.23593750002</v>
      </c>
      <c r="N1610" s="273" t="s">
        <v>964</v>
      </c>
      <c r="P1610" s="273" t="s">
        <v>92</v>
      </c>
      <c r="Q1610" s="273" t="s">
        <v>1001</v>
      </c>
      <c r="R1610" s="273" t="s">
        <v>70</v>
      </c>
      <c r="S1610" s="273" t="s">
        <v>1002</v>
      </c>
      <c r="T1610" s="273" t="s">
        <v>1003</v>
      </c>
      <c r="U1610" s="273" t="s">
        <v>73</v>
      </c>
      <c r="V1610" s="273" t="s">
        <v>1004</v>
      </c>
      <c r="W1610" s="273">
        <v>146485</v>
      </c>
      <c r="X1610" s="273" t="s">
        <v>83</v>
      </c>
      <c r="Y1610" s="273" t="s">
        <v>75</v>
      </c>
      <c r="Z1610" s="273" t="s">
        <v>357</v>
      </c>
      <c r="AA1610" s="273" t="s">
        <v>624</v>
      </c>
      <c r="AB1610" s="274">
        <v>44927</v>
      </c>
      <c r="AC1610" s="273">
        <v>16133</v>
      </c>
      <c r="AD1610" s="273">
        <v>702</v>
      </c>
      <c r="AK1610" s="273">
        <v>301535</v>
      </c>
      <c r="BV1610" s="336" t="s">
        <v>64</v>
      </c>
      <c r="BW1610" s="337" t="s">
        <v>63</v>
      </c>
      <c r="BX1610" s="337" t="s">
        <v>120</v>
      </c>
      <c r="BY1610" s="337" t="s">
        <v>120</v>
      </c>
      <c r="BZ1610" s="337" t="s">
        <v>204</v>
      </c>
      <c r="CA1610" s="337" t="s">
        <v>205</v>
      </c>
      <c r="CB1610" s="337" t="s">
        <v>206</v>
      </c>
      <c r="CC1610" s="337" t="s">
        <v>207</v>
      </c>
      <c r="CD1610" s="338">
        <v>0</v>
      </c>
      <c r="CE1610" s="335">
        <v>45261</v>
      </c>
      <c r="CF1610" s="337"/>
      <c r="CG1610" s="337" t="s">
        <v>181</v>
      </c>
      <c r="CH1610" s="337"/>
      <c r="CI1610" s="337" t="s">
        <v>208</v>
      </c>
      <c r="CJ1610" s="337" t="s">
        <v>209</v>
      </c>
      <c r="CK1610" s="337"/>
      <c r="CL1610" s="337"/>
      <c r="CM1610" s="337" t="s">
        <v>73</v>
      </c>
      <c r="CN1610" s="337">
        <v>3</v>
      </c>
    </row>
    <row r="1611" spans="4:92">
      <c r="D1611" s="273" t="s">
        <v>64</v>
      </c>
      <c r="E1611" s="273" t="s">
        <v>75</v>
      </c>
      <c r="F1611" s="273" t="s">
        <v>391</v>
      </c>
      <c r="G1611" s="273" t="s">
        <v>391</v>
      </c>
      <c r="H1611" s="274">
        <v>44986</v>
      </c>
      <c r="I1611" s="273">
        <v>11468</v>
      </c>
      <c r="J1611" s="273">
        <v>49</v>
      </c>
      <c r="K1611" s="273">
        <v>256574</v>
      </c>
      <c r="L1611" s="273" t="s">
        <v>66</v>
      </c>
      <c r="M1611" s="273">
        <v>22732.545937499999</v>
      </c>
      <c r="N1611" s="273" t="s">
        <v>1010</v>
      </c>
      <c r="O1611" s="273">
        <v>0</v>
      </c>
      <c r="P1611" s="273" t="s">
        <v>1011</v>
      </c>
      <c r="Q1611" s="273" t="s">
        <v>1012</v>
      </c>
      <c r="R1611" s="273" t="s">
        <v>1013</v>
      </c>
      <c r="S1611" s="273" t="s">
        <v>1014</v>
      </c>
      <c r="U1611" s="273" t="s">
        <v>122</v>
      </c>
      <c r="V1611" s="273" t="s">
        <v>79</v>
      </c>
      <c r="W1611" s="273">
        <v>328521</v>
      </c>
      <c r="X1611" s="273" t="s">
        <v>83</v>
      </c>
      <c r="Y1611" s="273" t="s">
        <v>75</v>
      </c>
      <c r="Z1611" s="273" t="s">
        <v>357</v>
      </c>
      <c r="AA1611" s="273" t="s">
        <v>624</v>
      </c>
      <c r="AB1611" s="274">
        <v>44927</v>
      </c>
      <c r="AC1611" s="273">
        <v>16134</v>
      </c>
      <c r="AD1611" s="273">
        <v>702</v>
      </c>
      <c r="AE1611" s="273">
        <v>0</v>
      </c>
      <c r="AF1611" s="273" t="s">
        <v>90</v>
      </c>
      <c r="AG1611" s="273" t="s">
        <v>122</v>
      </c>
      <c r="AH1611" s="273" t="s">
        <v>122</v>
      </c>
      <c r="AI1611" s="273" t="s">
        <v>123</v>
      </c>
      <c r="AJ1611" s="273" t="s">
        <v>200</v>
      </c>
      <c r="AK1611" s="273">
        <v>301551</v>
      </c>
      <c r="BV1611" s="279" t="s">
        <v>64</v>
      </c>
      <c r="BW1611" s="280" t="s">
        <v>63</v>
      </c>
      <c r="BX1611" s="280" t="s">
        <v>221</v>
      </c>
      <c r="BY1611" s="280" t="s">
        <v>221</v>
      </c>
      <c r="BZ1611" s="280" t="s">
        <v>86</v>
      </c>
      <c r="CA1611" s="280" t="s">
        <v>87</v>
      </c>
      <c r="CB1611" s="280" t="s">
        <v>101</v>
      </c>
      <c r="CC1611" s="280" t="s">
        <v>102</v>
      </c>
      <c r="CD1611" s="281">
        <v>4</v>
      </c>
      <c r="CE1611" s="277">
        <v>45200</v>
      </c>
      <c r="CF1611" s="280">
        <v>100398</v>
      </c>
      <c r="CG1611" s="280" t="s">
        <v>103</v>
      </c>
      <c r="CH1611" s="280">
        <v>3268.9588800000001</v>
      </c>
      <c r="CI1611" s="280" t="s">
        <v>104</v>
      </c>
      <c r="CJ1611" s="280"/>
      <c r="CK1611" s="280"/>
      <c r="CL1611" s="280"/>
      <c r="CM1611" s="280" t="s">
        <v>73</v>
      </c>
      <c r="CN1611" s="280">
        <v>3</v>
      </c>
    </row>
    <row r="1612" spans="4:92">
      <c r="D1612" s="273" t="s">
        <v>64</v>
      </c>
      <c r="E1612" s="273" t="s">
        <v>75</v>
      </c>
      <c r="F1612" s="273" t="s">
        <v>391</v>
      </c>
      <c r="G1612" s="273" t="s">
        <v>391</v>
      </c>
      <c r="H1612" s="274">
        <v>44986</v>
      </c>
      <c r="I1612" s="273">
        <v>11468</v>
      </c>
      <c r="J1612" s="273">
        <v>49</v>
      </c>
      <c r="K1612" s="273">
        <v>0</v>
      </c>
      <c r="L1612" s="273" t="s">
        <v>66</v>
      </c>
      <c r="N1612" s="273" t="s">
        <v>107</v>
      </c>
      <c r="W1612" s="273">
        <v>146484</v>
      </c>
      <c r="X1612" s="273" t="s">
        <v>83</v>
      </c>
      <c r="Y1612" s="273" t="s">
        <v>75</v>
      </c>
      <c r="Z1612" s="273" t="s">
        <v>357</v>
      </c>
      <c r="AA1612" s="273" t="s">
        <v>686</v>
      </c>
      <c r="AB1612" s="274">
        <v>44927</v>
      </c>
      <c r="AC1612" s="273">
        <v>15500</v>
      </c>
      <c r="AD1612" s="273">
        <v>723</v>
      </c>
      <c r="AK1612" s="273">
        <v>284652</v>
      </c>
      <c r="BV1612" s="336" t="s">
        <v>64</v>
      </c>
      <c r="BW1612" s="337" t="s">
        <v>63</v>
      </c>
      <c r="BX1612" s="337" t="s">
        <v>221</v>
      </c>
      <c r="BY1612" s="337" t="s">
        <v>221</v>
      </c>
      <c r="BZ1612" s="337" t="s">
        <v>110</v>
      </c>
      <c r="CA1612" s="337" t="s">
        <v>111</v>
      </c>
      <c r="CB1612" s="337" t="s">
        <v>117</v>
      </c>
      <c r="CC1612" s="337" t="s">
        <v>118</v>
      </c>
      <c r="CD1612" s="338">
        <v>5</v>
      </c>
      <c r="CE1612" s="335">
        <v>45200</v>
      </c>
      <c r="CF1612" s="337"/>
      <c r="CG1612" s="337"/>
      <c r="CH1612" s="337"/>
      <c r="CI1612" s="337" t="s">
        <v>104</v>
      </c>
      <c r="CJ1612" s="337"/>
      <c r="CK1612" s="337"/>
      <c r="CL1612" s="337"/>
      <c r="CM1612" s="337" t="s">
        <v>73</v>
      </c>
      <c r="CN1612" s="337">
        <v>3</v>
      </c>
    </row>
    <row r="1613" spans="4:92">
      <c r="D1613" s="273" t="s">
        <v>64</v>
      </c>
      <c r="E1613" s="273" t="s">
        <v>75</v>
      </c>
      <c r="F1613" s="273" t="s">
        <v>391</v>
      </c>
      <c r="G1613" s="273" t="s">
        <v>391</v>
      </c>
      <c r="H1613" s="274">
        <v>44986</v>
      </c>
      <c r="I1613" s="273">
        <v>11468</v>
      </c>
      <c r="J1613" s="273">
        <v>49</v>
      </c>
      <c r="K1613" s="273">
        <v>3161524</v>
      </c>
      <c r="L1613" s="273" t="s">
        <v>66</v>
      </c>
      <c r="M1613" s="273">
        <v>275088.39212500001</v>
      </c>
      <c r="N1613" s="273" t="s">
        <v>115</v>
      </c>
      <c r="W1613" s="273">
        <v>146483</v>
      </c>
      <c r="X1613" s="273" t="s">
        <v>83</v>
      </c>
      <c r="Y1613" s="273" t="s">
        <v>75</v>
      </c>
      <c r="Z1613" s="273" t="s">
        <v>357</v>
      </c>
      <c r="AA1613" s="273" t="s">
        <v>670</v>
      </c>
      <c r="AB1613" s="274">
        <v>44927</v>
      </c>
      <c r="AC1613" s="273">
        <v>16228</v>
      </c>
      <c r="AD1613" s="273">
        <v>717</v>
      </c>
      <c r="AK1613" s="273">
        <v>302760</v>
      </c>
      <c r="BV1613" s="279" t="s">
        <v>64</v>
      </c>
      <c r="BW1613" s="280" t="s">
        <v>63</v>
      </c>
      <c r="BX1613" s="280" t="s">
        <v>221</v>
      </c>
      <c r="BY1613" s="280" t="s">
        <v>221</v>
      </c>
      <c r="BZ1613" s="280" t="s">
        <v>126</v>
      </c>
      <c r="CA1613" s="280" t="s">
        <v>127</v>
      </c>
      <c r="CB1613" s="280" t="s">
        <v>128</v>
      </c>
      <c r="CC1613" s="280" t="s">
        <v>129</v>
      </c>
      <c r="CD1613" s="281">
        <v>6</v>
      </c>
      <c r="CE1613" s="277">
        <v>45200</v>
      </c>
      <c r="CF1613" s="280"/>
      <c r="CG1613" s="280"/>
      <c r="CH1613" s="280"/>
      <c r="CI1613" s="280" t="s">
        <v>80</v>
      </c>
      <c r="CJ1613" s="280"/>
      <c r="CK1613" s="280"/>
      <c r="CL1613" s="280"/>
      <c r="CM1613" s="280" t="s">
        <v>73</v>
      </c>
      <c r="CN1613" s="280">
        <v>3</v>
      </c>
    </row>
    <row r="1614" spans="4:92">
      <c r="D1614" s="273" t="s">
        <v>83</v>
      </c>
      <c r="E1614" s="273" t="s">
        <v>287</v>
      </c>
      <c r="F1614" s="273" t="s">
        <v>846</v>
      </c>
      <c r="G1614" s="273" t="s">
        <v>848</v>
      </c>
      <c r="H1614" s="274">
        <v>45047</v>
      </c>
      <c r="I1614" s="273">
        <v>12336</v>
      </c>
      <c r="J1614" s="273">
        <v>794</v>
      </c>
      <c r="K1614" s="273">
        <v>3569</v>
      </c>
      <c r="L1614" s="273" t="s">
        <v>66</v>
      </c>
      <c r="M1614" s="273">
        <v>1012.1775</v>
      </c>
      <c r="N1614" s="273" t="s">
        <v>115</v>
      </c>
      <c r="W1614" s="273">
        <v>179283</v>
      </c>
      <c r="X1614" s="273" t="s">
        <v>83</v>
      </c>
      <c r="Y1614" s="273" t="s">
        <v>63</v>
      </c>
      <c r="Z1614" s="273" t="s">
        <v>504</v>
      </c>
      <c r="AA1614" s="273" t="s">
        <v>510</v>
      </c>
      <c r="AB1614" s="274">
        <v>45200</v>
      </c>
      <c r="AC1614" s="273">
        <v>14140</v>
      </c>
      <c r="AD1614" s="273">
        <v>685</v>
      </c>
      <c r="AE1614" s="273">
        <v>0</v>
      </c>
      <c r="AF1614" s="273" t="s">
        <v>90</v>
      </c>
      <c r="AG1614" s="273" t="s">
        <v>122</v>
      </c>
      <c r="AH1614" s="273" t="s">
        <v>122</v>
      </c>
      <c r="AI1614" s="273" t="s">
        <v>123</v>
      </c>
      <c r="AJ1614" s="273" t="s">
        <v>200</v>
      </c>
      <c r="AK1614" s="273">
        <v>293976</v>
      </c>
      <c r="BV1614" s="336" t="s">
        <v>64</v>
      </c>
      <c r="BW1614" s="337" t="s">
        <v>63</v>
      </c>
      <c r="BX1614" s="337" t="s">
        <v>221</v>
      </c>
      <c r="BY1614" s="337" t="s">
        <v>221</v>
      </c>
      <c r="BZ1614" s="337" t="s">
        <v>138</v>
      </c>
      <c r="CA1614" s="337" t="s">
        <v>139</v>
      </c>
      <c r="CB1614" s="337" t="s">
        <v>140</v>
      </c>
      <c r="CC1614" s="337" t="s">
        <v>141</v>
      </c>
      <c r="CD1614" s="338">
        <v>9</v>
      </c>
      <c r="CE1614" s="335">
        <v>45200</v>
      </c>
      <c r="CF1614" s="337">
        <v>188</v>
      </c>
      <c r="CG1614" s="337" t="s">
        <v>80</v>
      </c>
      <c r="CH1614" s="337">
        <v>188</v>
      </c>
      <c r="CI1614" s="337" t="s">
        <v>80</v>
      </c>
      <c r="CJ1614" s="337"/>
      <c r="CK1614" s="337"/>
      <c r="CL1614" s="337" t="s">
        <v>139</v>
      </c>
      <c r="CM1614" s="337" t="s">
        <v>73</v>
      </c>
      <c r="CN1614" s="337">
        <v>3</v>
      </c>
    </row>
    <row r="1615" spans="4:92">
      <c r="D1615" s="273" t="s">
        <v>83</v>
      </c>
      <c r="E1615" s="273" t="s">
        <v>287</v>
      </c>
      <c r="F1615" s="273" t="s">
        <v>846</v>
      </c>
      <c r="G1615" s="273" t="s">
        <v>848</v>
      </c>
      <c r="H1615" s="274">
        <v>45078</v>
      </c>
      <c r="I1615" s="273">
        <v>12605</v>
      </c>
      <c r="J1615" s="273">
        <v>794</v>
      </c>
      <c r="W1615" s="273">
        <v>191095</v>
      </c>
      <c r="X1615" s="273" t="s">
        <v>83</v>
      </c>
      <c r="Y1615" s="273" t="s">
        <v>63</v>
      </c>
      <c r="Z1615" s="273" t="s">
        <v>504</v>
      </c>
      <c r="AA1615" s="273" t="s">
        <v>510</v>
      </c>
      <c r="AB1615" s="274">
        <v>45200</v>
      </c>
      <c r="AC1615" s="273">
        <v>15170</v>
      </c>
      <c r="AD1615" s="273">
        <v>685</v>
      </c>
      <c r="AK1615" s="273">
        <v>281832</v>
      </c>
      <c r="BV1615" s="279" t="s">
        <v>64</v>
      </c>
      <c r="BW1615" s="280" t="s">
        <v>63</v>
      </c>
      <c r="BX1615" s="280" t="s">
        <v>221</v>
      </c>
      <c r="BY1615" s="280" t="s">
        <v>221</v>
      </c>
      <c r="BZ1615" s="280" t="s">
        <v>126</v>
      </c>
      <c r="CA1615" s="280" t="s">
        <v>127</v>
      </c>
      <c r="CB1615" s="280" t="s">
        <v>133</v>
      </c>
      <c r="CC1615" s="280" t="s">
        <v>134</v>
      </c>
      <c r="CD1615" s="281">
        <v>7</v>
      </c>
      <c r="CE1615" s="277">
        <v>45200</v>
      </c>
      <c r="CF1615" s="280"/>
      <c r="CG1615" s="280"/>
      <c r="CH1615" s="280"/>
      <c r="CI1615" s="280" t="s">
        <v>104</v>
      </c>
      <c r="CJ1615" s="280"/>
      <c r="CK1615" s="280"/>
      <c r="CL1615" s="280"/>
      <c r="CM1615" s="280" t="s">
        <v>73</v>
      </c>
      <c r="CN1615" s="280">
        <v>3</v>
      </c>
    </row>
    <row r="1616" spans="4:92">
      <c r="D1616" s="273" t="s">
        <v>83</v>
      </c>
      <c r="E1616" s="273" t="s">
        <v>287</v>
      </c>
      <c r="F1616" s="273" t="s">
        <v>846</v>
      </c>
      <c r="G1616" s="273" t="s">
        <v>848</v>
      </c>
      <c r="H1616" s="274">
        <v>45078</v>
      </c>
      <c r="I1616" s="273">
        <v>12605</v>
      </c>
      <c r="J1616" s="273">
        <v>794</v>
      </c>
      <c r="K1616" s="273">
        <v>0</v>
      </c>
      <c r="L1616" s="273" t="s">
        <v>66</v>
      </c>
      <c r="N1616" s="273" t="s">
        <v>107</v>
      </c>
      <c r="W1616" s="273">
        <v>191120</v>
      </c>
      <c r="X1616" s="273" t="s">
        <v>83</v>
      </c>
      <c r="Y1616" s="273" t="s">
        <v>63</v>
      </c>
      <c r="Z1616" s="273" t="s">
        <v>504</v>
      </c>
      <c r="AA1616" s="273" t="s">
        <v>510</v>
      </c>
      <c r="AB1616" s="274">
        <v>45231</v>
      </c>
      <c r="AC1616" s="273">
        <v>14507</v>
      </c>
      <c r="AD1616" s="273">
        <v>685</v>
      </c>
      <c r="AK1616" s="273">
        <v>296146</v>
      </c>
      <c r="BV1616" s="336" t="s">
        <v>64</v>
      </c>
      <c r="BW1616" s="337" t="s">
        <v>63</v>
      </c>
      <c r="BX1616" s="337" t="s">
        <v>221</v>
      </c>
      <c r="BY1616" s="337" t="s">
        <v>221</v>
      </c>
      <c r="BZ1616" s="337" t="s">
        <v>167</v>
      </c>
      <c r="CA1616" s="337" t="s">
        <v>168</v>
      </c>
      <c r="CB1616" s="337" t="s">
        <v>169</v>
      </c>
      <c r="CC1616" s="337" t="s">
        <v>170</v>
      </c>
      <c r="CD1616" s="338">
        <v>12</v>
      </c>
      <c r="CE1616" s="335">
        <v>45200</v>
      </c>
      <c r="CF1616" s="337">
        <v>133</v>
      </c>
      <c r="CG1616" s="337" t="s">
        <v>80</v>
      </c>
      <c r="CH1616" s="337">
        <v>133</v>
      </c>
      <c r="CI1616" s="337" t="s">
        <v>80</v>
      </c>
      <c r="CJ1616" s="337"/>
      <c r="CK1616" s="337"/>
      <c r="CL1616" s="337" t="s">
        <v>1730</v>
      </c>
      <c r="CM1616" s="337" t="s">
        <v>73</v>
      </c>
      <c r="CN1616" s="337">
        <v>3</v>
      </c>
    </row>
    <row r="1617" spans="4:92">
      <c r="D1617" s="273" t="s">
        <v>83</v>
      </c>
      <c r="E1617" s="273" t="s">
        <v>287</v>
      </c>
      <c r="F1617" s="273" t="s">
        <v>846</v>
      </c>
      <c r="G1617" s="273" t="s">
        <v>848</v>
      </c>
      <c r="H1617" s="274">
        <v>45078</v>
      </c>
      <c r="I1617" s="273">
        <v>12605</v>
      </c>
      <c r="J1617" s="273">
        <v>794</v>
      </c>
      <c r="K1617" s="273">
        <v>3698</v>
      </c>
      <c r="L1617" s="273" t="s">
        <v>66</v>
      </c>
      <c r="M1617" s="273">
        <v>1053.7300499999999</v>
      </c>
      <c r="N1617" s="273" t="s">
        <v>115</v>
      </c>
      <c r="W1617" s="273">
        <v>191119</v>
      </c>
      <c r="X1617" s="273" t="s">
        <v>83</v>
      </c>
      <c r="Y1617" s="273" t="s">
        <v>63</v>
      </c>
      <c r="Z1617" s="273" t="s">
        <v>504</v>
      </c>
      <c r="AA1617" s="273" t="s">
        <v>510</v>
      </c>
      <c r="AB1617" s="274">
        <v>45231</v>
      </c>
      <c r="AC1617" s="273">
        <v>14508</v>
      </c>
      <c r="AD1617" s="273">
        <v>685</v>
      </c>
      <c r="AE1617" s="273">
        <v>0</v>
      </c>
      <c r="AF1617" s="273" t="s">
        <v>90</v>
      </c>
      <c r="AG1617" s="273" t="s">
        <v>122</v>
      </c>
      <c r="AH1617" s="273" t="s">
        <v>122</v>
      </c>
      <c r="AI1617" s="273" t="s">
        <v>123</v>
      </c>
      <c r="AJ1617" s="273" t="s">
        <v>200</v>
      </c>
      <c r="AK1617" s="273">
        <v>293991</v>
      </c>
      <c r="BV1617" s="279" t="s">
        <v>64</v>
      </c>
      <c r="BW1617" s="280" t="s">
        <v>63</v>
      </c>
      <c r="BX1617" s="280" t="s">
        <v>221</v>
      </c>
      <c r="BY1617" s="280" t="s">
        <v>221</v>
      </c>
      <c r="BZ1617" s="280" t="s">
        <v>151</v>
      </c>
      <c r="CA1617" s="280" t="s">
        <v>152</v>
      </c>
      <c r="CB1617" s="280" t="s">
        <v>153</v>
      </c>
      <c r="CC1617" s="280" t="s">
        <v>154</v>
      </c>
      <c r="CD1617" s="281">
        <v>10</v>
      </c>
      <c r="CE1617" s="277">
        <v>45200</v>
      </c>
      <c r="CF1617" s="280">
        <v>766</v>
      </c>
      <c r="CG1617" s="280" t="s">
        <v>80</v>
      </c>
      <c r="CH1617" s="280">
        <v>766</v>
      </c>
      <c r="CI1617" s="280" t="s">
        <v>80</v>
      </c>
      <c r="CJ1617" s="280"/>
      <c r="CK1617" s="280"/>
      <c r="CL1617" s="280" t="s">
        <v>1442</v>
      </c>
      <c r="CM1617" s="280" t="s">
        <v>73</v>
      </c>
      <c r="CN1617" s="280">
        <v>3</v>
      </c>
    </row>
    <row r="1618" spans="4:92">
      <c r="D1618" s="273" t="s">
        <v>83</v>
      </c>
      <c r="E1618" s="273" t="s">
        <v>287</v>
      </c>
      <c r="F1618" s="273" t="s">
        <v>846</v>
      </c>
      <c r="G1618" s="273" t="s">
        <v>848</v>
      </c>
      <c r="H1618" s="274">
        <v>45108</v>
      </c>
      <c r="I1618" s="273">
        <v>12874</v>
      </c>
      <c r="J1618" s="273">
        <v>794</v>
      </c>
      <c r="W1618" s="273">
        <v>204579</v>
      </c>
      <c r="X1618" s="273" t="s">
        <v>83</v>
      </c>
      <c r="Y1618" s="273" t="s">
        <v>63</v>
      </c>
      <c r="Z1618" s="273" t="s">
        <v>504</v>
      </c>
      <c r="AA1618" s="273" t="s">
        <v>510</v>
      </c>
      <c r="AB1618" s="274">
        <v>45261</v>
      </c>
      <c r="AC1618" s="273">
        <v>16968</v>
      </c>
      <c r="AD1618" s="273">
        <v>685</v>
      </c>
      <c r="AE1618" s="273">
        <v>0</v>
      </c>
      <c r="AF1618" s="273" t="s">
        <v>90</v>
      </c>
      <c r="AG1618" s="273" t="s">
        <v>122</v>
      </c>
      <c r="AH1618" s="273" t="s">
        <v>122</v>
      </c>
      <c r="AI1618" s="273" t="s">
        <v>123</v>
      </c>
      <c r="AJ1618" s="273" t="s">
        <v>200</v>
      </c>
      <c r="AK1618" s="273">
        <v>319992</v>
      </c>
      <c r="BV1618" s="336" t="s">
        <v>64</v>
      </c>
      <c r="BW1618" s="337" t="s">
        <v>63</v>
      </c>
      <c r="BX1618" s="337" t="s">
        <v>221</v>
      </c>
      <c r="BY1618" s="337" t="s">
        <v>221</v>
      </c>
      <c r="BZ1618" s="337" t="s">
        <v>151</v>
      </c>
      <c r="CA1618" s="337" t="s">
        <v>152</v>
      </c>
      <c r="CB1618" s="337" t="s">
        <v>161</v>
      </c>
      <c r="CC1618" s="337" t="s">
        <v>162</v>
      </c>
      <c r="CD1618" s="338">
        <v>11</v>
      </c>
      <c r="CE1618" s="335">
        <v>45200</v>
      </c>
      <c r="CF1618" s="337">
        <v>1521</v>
      </c>
      <c r="CG1618" s="337" t="s">
        <v>80</v>
      </c>
      <c r="CH1618" s="337">
        <v>1521</v>
      </c>
      <c r="CI1618" s="337" t="s">
        <v>80</v>
      </c>
      <c r="CJ1618" s="337"/>
      <c r="CK1618" s="337"/>
      <c r="CL1618" s="337" t="s">
        <v>1441</v>
      </c>
      <c r="CM1618" s="337" t="s">
        <v>73</v>
      </c>
      <c r="CN1618" s="337">
        <v>3</v>
      </c>
    </row>
    <row r="1619" spans="4:92">
      <c r="D1619" s="273" t="s">
        <v>83</v>
      </c>
      <c r="E1619" s="273" t="s">
        <v>287</v>
      </c>
      <c r="F1619" s="273" t="s">
        <v>846</v>
      </c>
      <c r="G1619" s="273" t="s">
        <v>848</v>
      </c>
      <c r="H1619" s="274">
        <v>45108</v>
      </c>
      <c r="I1619" s="273">
        <v>12874</v>
      </c>
      <c r="J1619" s="273">
        <v>794</v>
      </c>
      <c r="K1619" s="273">
        <v>0</v>
      </c>
      <c r="L1619" s="273" t="s">
        <v>66</v>
      </c>
      <c r="N1619" s="273" t="s">
        <v>107</v>
      </c>
      <c r="W1619" s="273">
        <v>204604</v>
      </c>
      <c r="X1619" s="273" t="s">
        <v>83</v>
      </c>
      <c r="Y1619" s="273" t="s">
        <v>63</v>
      </c>
      <c r="Z1619" s="273" t="s">
        <v>504</v>
      </c>
      <c r="AA1619" s="273" t="s">
        <v>539</v>
      </c>
      <c r="AB1619" s="274">
        <v>44927</v>
      </c>
      <c r="AC1619" s="273">
        <v>12084</v>
      </c>
      <c r="AD1619" s="273">
        <v>686</v>
      </c>
      <c r="AK1619" s="273">
        <v>167126</v>
      </c>
      <c r="BV1619" s="279" t="s">
        <v>64</v>
      </c>
      <c r="BW1619" s="280" t="s">
        <v>63</v>
      </c>
      <c r="BX1619" s="280" t="s">
        <v>221</v>
      </c>
      <c r="BY1619" s="280" t="s">
        <v>221</v>
      </c>
      <c r="BZ1619" s="280" t="s">
        <v>167</v>
      </c>
      <c r="CA1619" s="280" t="s">
        <v>168</v>
      </c>
      <c r="CB1619" s="280" t="s">
        <v>353</v>
      </c>
      <c r="CC1619" s="280" t="s">
        <v>354</v>
      </c>
      <c r="CD1619" s="281">
        <v>13</v>
      </c>
      <c r="CE1619" s="277">
        <v>45200</v>
      </c>
      <c r="CF1619" s="280">
        <v>278</v>
      </c>
      <c r="CG1619" s="280" t="s">
        <v>80</v>
      </c>
      <c r="CH1619" s="280">
        <v>278</v>
      </c>
      <c r="CI1619" s="280" t="s">
        <v>80</v>
      </c>
      <c r="CJ1619" s="280"/>
      <c r="CK1619" s="280"/>
      <c r="CL1619" s="280" t="s">
        <v>1440</v>
      </c>
      <c r="CM1619" s="280" t="s">
        <v>73</v>
      </c>
      <c r="CN1619" s="280">
        <v>3</v>
      </c>
    </row>
    <row r="1620" spans="4:92">
      <c r="D1620" s="273" t="s">
        <v>83</v>
      </c>
      <c r="E1620" s="273" t="s">
        <v>287</v>
      </c>
      <c r="F1620" s="273" t="s">
        <v>846</v>
      </c>
      <c r="G1620" s="273" t="s">
        <v>848</v>
      </c>
      <c r="H1620" s="274">
        <v>45108</v>
      </c>
      <c r="I1620" s="273">
        <v>12874</v>
      </c>
      <c r="J1620" s="273">
        <v>794</v>
      </c>
      <c r="K1620" s="273">
        <v>2857</v>
      </c>
      <c r="L1620" s="273" t="s">
        <v>66</v>
      </c>
      <c r="M1620" s="273">
        <v>855.55634999999995</v>
      </c>
      <c r="N1620" s="273" t="s">
        <v>115</v>
      </c>
      <c r="W1620" s="273">
        <v>204603</v>
      </c>
      <c r="X1620" s="273" t="s">
        <v>83</v>
      </c>
      <c r="Y1620" s="273" t="s">
        <v>63</v>
      </c>
      <c r="Z1620" s="273" t="s">
        <v>504</v>
      </c>
      <c r="AA1620" s="273" t="s">
        <v>539</v>
      </c>
      <c r="AB1620" s="274">
        <v>44927</v>
      </c>
      <c r="AC1620" s="273">
        <v>12104</v>
      </c>
      <c r="AD1620" s="273">
        <v>686</v>
      </c>
      <c r="AE1620" s="273">
        <v>0</v>
      </c>
      <c r="AF1620" s="273" t="s">
        <v>90</v>
      </c>
      <c r="AG1620" s="273" t="s">
        <v>122</v>
      </c>
      <c r="AH1620" s="273" t="s">
        <v>122</v>
      </c>
      <c r="AI1620" s="273" t="s">
        <v>123</v>
      </c>
      <c r="AJ1620" s="273" t="s">
        <v>200</v>
      </c>
      <c r="AK1620" s="273">
        <v>167491</v>
      </c>
      <c r="BV1620" s="336" t="s">
        <v>64</v>
      </c>
      <c r="BW1620" s="337" t="s">
        <v>63</v>
      </c>
      <c r="BX1620" s="337" t="s">
        <v>221</v>
      </c>
      <c r="BY1620" s="337" t="s">
        <v>221</v>
      </c>
      <c r="BZ1620" s="337" t="s">
        <v>167</v>
      </c>
      <c r="CA1620" s="337" t="s">
        <v>168</v>
      </c>
      <c r="CB1620" s="337" t="s">
        <v>313</v>
      </c>
      <c r="CC1620" s="337" t="s">
        <v>314</v>
      </c>
      <c r="CD1620" s="338">
        <v>14</v>
      </c>
      <c r="CE1620" s="335">
        <v>45200</v>
      </c>
      <c r="CF1620" s="337">
        <v>0</v>
      </c>
      <c r="CG1620" s="337" t="s">
        <v>80</v>
      </c>
      <c r="CH1620" s="337">
        <v>0</v>
      </c>
      <c r="CI1620" s="337" t="s">
        <v>80</v>
      </c>
      <c r="CJ1620" s="337"/>
      <c r="CK1620" s="337"/>
      <c r="CL1620" s="337"/>
      <c r="CM1620" s="337" t="s">
        <v>73</v>
      </c>
      <c r="CN1620" s="337">
        <v>3</v>
      </c>
    </row>
    <row r="1621" spans="4:92">
      <c r="D1621" s="273" t="s">
        <v>83</v>
      </c>
      <c r="E1621" s="273" t="s">
        <v>287</v>
      </c>
      <c r="F1621" s="273" t="s">
        <v>846</v>
      </c>
      <c r="G1621" s="273" t="s">
        <v>848</v>
      </c>
      <c r="H1621" s="274">
        <v>45139</v>
      </c>
      <c r="I1621" s="273">
        <v>13551</v>
      </c>
      <c r="J1621" s="273">
        <v>794</v>
      </c>
      <c r="W1621" s="273">
        <v>222648</v>
      </c>
      <c r="X1621" s="273" t="s">
        <v>83</v>
      </c>
      <c r="Y1621" s="273" t="s">
        <v>63</v>
      </c>
      <c r="Z1621" s="273" t="s">
        <v>504</v>
      </c>
      <c r="AA1621" s="273" t="s">
        <v>539</v>
      </c>
      <c r="AB1621" s="274">
        <v>44927</v>
      </c>
      <c r="AC1621" s="273">
        <v>14733</v>
      </c>
      <c r="AD1621" s="273">
        <v>686</v>
      </c>
      <c r="AK1621" s="273">
        <v>277025</v>
      </c>
      <c r="BV1621" s="279" t="s">
        <v>83</v>
      </c>
      <c r="BW1621" s="280" t="s">
        <v>63</v>
      </c>
      <c r="BX1621" s="280" t="s">
        <v>157</v>
      </c>
      <c r="BY1621" s="280" t="s">
        <v>157</v>
      </c>
      <c r="BZ1621" s="280" t="s">
        <v>110</v>
      </c>
      <c r="CA1621" s="280" t="s">
        <v>111</v>
      </c>
      <c r="CB1621" s="280" t="s">
        <v>112</v>
      </c>
      <c r="CC1621" s="280" t="s">
        <v>113</v>
      </c>
      <c r="CD1621" s="281">
        <v>4</v>
      </c>
      <c r="CE1621" s="277">
        <v>45017</v>
      </c>
      <c r="CF1621" s="280"/>
      <c r="CG1621" s="280"/>
      <c r="CH1621" s="280"/>
      <c r="CI1621" s="280" t="s">
        <v>80</v>
      </c>
      <c r="CJ1621" s="280"/>
      <c r="CK1621" s="280"/>
      <c r="CL1621" s="280"/>
      <c r="CM1621" s="280" t="s">
        <v>73</v>
      </c>
      <c r="CN1621" s="280">
        <v>3</v>
      </c>
    </row>
    <row r="1622" spans="4:92">
      <c r="D1622" s="273" t="s">
        <v>83</v>
      </c>
      <c r="E1622" s="273" t="s">
        <v>287</v>
      </c>
      <c r="F1622" s="273" t="s">
        <v>846</v>
      </c>
      <c r="G1622" s="273" t="s">
        <v>848</v>
      </c>
      <c r="H1622" s="274">
        <v>45139</v>
      </c>
      <c r="I1622" s="273">
        <v>13551</v>
      </c>
      <c r="J1622" s="273">
        <v>794</v>
      </c>
      <c r="K1622" s="273">
        <v>0</v>
      </c>
      <c r="L1622" s="273" t="s">
        <v>66</v>
      </c>
      <c r="N1622" s="273" t="s">
        <v>107</v>
      </c>
      <c r="W1622" s="273">
        <v>222673</v>
      </c>
      <c r="X1622" s="273" t="s">
        <v>83</v>
      </c>
      <c r="Y1622" s="273" t="s">
        <v>63</v>
      </c>
      <c r="Z1622" s="273" t="s">
        <v>504</v>
      </c>
      <c r="AA1622" s="273" t="s">
        <v>539</v>
      </c>
      <c r="AB1622" s="274">
        <v>44927</v>
      </c>
      <c r="AC1622" s="273">
        <v>15317</v>
      </c>
      <c r="AD1622" s="273">
        <v>686</v>
      </c>
      <c r="AK1622" s="273">
        <v>283369</v>
      </c>
      <c r="BV1622" s="336" t="s">
        <v>83</v>
      </c>
      <c r="BW1622" s="337" t="s">
        <v>63</v>
      </c>
      <c r="BX1622" s="337" t="s">
        <v>157</v>
      </c>
      <c r="BY1622" s="337" t="s">
        <v>157</v>
      </c>
      <c r="BZ1622" s="337" t="s">
        <v>86</v>
      </c>
      <c r="CA1622" s="337" t="s">
        <v>87</v>
      </c>
      <c r="CB1622" s="337" t="s">
        <v>101</v>
      </c>
      <c r="CC1622" s="337" t="s">
        <v>102</v>
      </c>
      <c r="CD1622" s="338">
        <v>4</v>
      </c>
      <c r="CE1622" s="335">
        <v>45017</v>
      </c>
      <c r="CF1622" s="337">
        <v>20628</v>
      </c>
      <c r="CG1622" s="337" t="s">
        <v>103</v>
      </c>
      <c r="CH1622" s="337">
        <v>671.64768000000004</v>
      </c>
      <c r="CI1622" s="337" t="s">
        <v>104</v>
      </c>
      <c r="CJ1622" s="337"/>
      <c r="CK1622" s="337"/>
      <c r="CL1622" s="337"/>
      <c r="CM1622" s="337" t="s">
        <v>73</v>
      </c>
      <c r="CN1622" s="337">
        <v>3</v>
      </c>
    </row>
    <row r="1623" spans="4:92">
      <c r="D1623" s="273" t="s">
        <v>83</v>
      </c>
      <c r="E1623" s="273" t="s">
        <v>287</v>
      </c>
      <c r="F1623" s="273" t="s">
        <v>846</v>
      </c>
      <c r="G1623" s="273" t="s">
        <v>848</v>
      </c>
      <c r="H1623" s="274">
        <v>45139</v>
      </c>
      <c r="I1623" s="273">
        <v>13551</v>
      </c>
      <c r="J1623" s="273">
        <v>794</v>
      </c>
      <c r="K1623" s="273">
        <v>1906</v>
      </c>
      <c r="L1623" s="273" t="s">
        <v>66</v>
      </c>
      <c r="M1623" s="273">
        <v>632.87729999999999</v>
      </c>
      <c r="N1623" s="273" t="s">
        <v>115</v>
      </c>
      <c r="W1623" s="273">
        <v>222672</v>
      </c>
      <c r="X1623" s="273" t="s">
        <v>83</v>
      </c>
      <c r="Y1623" s="273" t="s">
        <v>63</v>
      </c>
      <c r="Z1623" s="273" t="s">
        <v>504</v>
      </c>
      <c r="AA1623" s="273" t="s">
        <v>539</v>
      </c>
      <c r="AB1623" s="274">
        <v>44927</v>
      </c>
      <c r="AC1623" s="273">
        <v>15467</v>
      </c>
      <c r="AD1623" s="273">
        <v>686</v>
      </c>
      <c r="AK1623" s="273">
        <v>284520</v>
      </c>
      <c r="BV1623" s="279" t="s">
        <v>83</v>
      </c>
      <c r="BW1623" s="280" t="s">
        <v>63</v>
      </c>
      <c r="BX1623" s="280" t="s">
        <v>157</v>
      </c>
      <c r="BY1623" s="280" t="s">
        <v>157</v>
      </c>
      <c r="BZ1623" s="280" t="s">
        <v>110</v>
      </c>
      <c r="CA1623" s="280" t="s">
        <v>111</v>
      </c>
      <c r="CB1623" s="280" t="s">
        <v>117</v>
      </c>
      <c r="CC1623" s="280" t="s">
        <v>118</v>
      </c>
      <c r="CD1623" s="281">
        <v>5</v>
      </c>
      <c r="CE1623" s="277">
        <v>45017</v>
      </c>
      <c r="CF1623" s="280"/>
      <c r="CG1623" s="280"/>
      <c r="CH1623" s="280"/>
      <c r="CI1623" s="280" t="s">
        <v>104</v>
      </c>
      <c r="CJ1623" s="280"/>
      <c r="CK1623" s="280"/>
      <c r="CL1623" s="280"/>
      <c r="CM1623" s="280" t="s">
        <v>73</v>
      </c>
      <c r="CN1623" s="280">
        <v>3</v>
      </c>
    </row>
    <row r="1624" spans="4:92">
      <c r="D1624" s="273" t="s">
        <v>83</v>
      </c>
      <c r="E1624" s="273" t="s">
        <v>287</v>
      </c>
      <c r="F1624" s="273" t="s">
        <v>846</v>
      </c>
      <c r="G1624" s="273" t="s">
        <v>848</v>
      </c>
      <c r="H1624" s="274">
        <v>45170</v>
      </c>
      <c r="I1624" s="273">
        <v>13878</v>
      </c>
      <c r="J1624" s="273">
        <v>794</v>
      </c>
      <c r="W1624" s="273">
        <v>235599</v>
      </c>
      <c r="X1624" s="273" t="s">
        <v>83</v>
      </c>
      <c r="Y1624" s="273" t="s">
        <v>63</v>
      </c>
      <c r="Z1624" s="273" t="s">
        <v>504</v>
      </c>
      <c r="AA1624" s="273" t="s">
        <v>539</v>
      </c>
      <c r="AB1624" s="274">
        <v>44958</v>
      </c>
      <c r="AC1624" s="273">
        <v>12089</v>
      </c>
      <c r="AD1624" s="273">
        <v>686</v>
      </c>
      <c r="AK1624" s="273">
        <v>226955</v>
      </c>
      <c r="BV1624" s="336" t="s">
        <v>83</v>
      </c>
      <c r="BW1624" s="337" t="s">
        <v>63</v>
      </c>
      <c r="BX1624" s="337" t="s">
        <v>157</v>
      </c>
      <c r="BY1624" s="337" t="s">
        <v>157</v>
      </c>
      <c r="BZ1624" s="337" t="s">
        <v>126</v>
      </c>
      <c r="CA1624" s="337" t="s">
        <v>127</v>
      </c>
      <c r="CB1624" s="337" t="s">
        <v>128</v>
      </c>
      <c r="CC1624" s="337" t="s">
        <v>129</v>
      </c>
      <c r="CD1624" s="338">
        <v>6</v>
      </c>
      <c r="CE1624" s="335">
        <v>45017</v>
      </c>
      <c r="CF1624" s="337"/>
      <c r="CG1624" s="337"/>
      <c r="CH1624" s="337"/>
      <c r="CI1624" s="337" t="s">
        <v>80</v>
      </c>
      <c r="CJ1624" s="337"/>
      <c r="CK1624" s="337"/>
      <c r="CL1624" s="337"/>
      <c r="CM1624" s="337" t="s">
        <v>73</v>
      </c>
      <c r="CN1624" s="337">
        <v>3</v>
      </c>
    </row>
    <row r="1625" spans="4:92">
      <c r="D1625" s="273" t="s">
        <v>83</v>
      </c>
      <c r="E1625" s="273" t="s">
        <v>287</v>
      </c>
      <c r="F1625" s="273" t="s">
        <v>846</v>
      </c>
      <c r="G1625" s="273" t="s">
        <v>848</v>
      </c>
      <c r="H1625" s="274">
        <v>45170</v>
      </c>
      <c r="I1625" s="273">
        <v>13878</v>
      </c>
      <c r="J1625" s="273">
        <v>794</v>
      </c>
      <c r="K1625" s="273">
        <v>0</v>
      </c>
      <c r="L1625" s="273" t="s">
        <v>66</v>
      </c>
      <c r="N1625" s="273" t="s">
        <v>107</v>
      </c>
      <c r="W1625" s="273">
        <v>235624</v>
      </c>
      <c r="X1625" s="273" t="s">
        <v>83</v>
      </c>
      <c r="Y1625" s="273" t="s">
        <v>63</v>
      </c>
      <c r="Z1625" s="273" t="s">
        <v>504</v>
      </c>
      <c r="AA1625" s="273" t="s">
        <v>539</v>
      </c>
      <c r="AB1625" s="274">
        <v>44958</v>
      </c>
      <c r="AC1625" s="273">
        <v>12109</v>
      </c>
      <c r="AD1625" s="273">
        <v>686</v>
      </c>
      <c r="AE1625" s="273">
        <v>0</v>
      </c>
      <c r="AF1625" s="273" t="s">
        <v>90</v>
      </c>
      <c r="AG1625" s="273" t="s">
        <v>122</v>
      </c>
      <c r="AH1625" s="273" t="s">
        <v>122</v>
      </c>
      <c r="AI1625" s="273" t="s">
        <v>123</v>
      </c>
      <c r="AJ1625" s="273" t="s">
        <v>200</v>
      </c>
      <c r="AK1625" s="273">
        <v>294423</v>
      </c>
      <c r="BV1625" s="279" t="s">
        <v>83</v>
      </c>
      <c r="BW1625" s="280" t="s">
        <v>63</v>
      </c>
      <c r="BX1625" s="280" t="s">
        <v>157</v>
      </c>
      <c r="BY1625" s="280" t="s">
        <v>157</v>
      </c>
      <c r="BZ1625" s="280" t="s">
        <v>126</v>
      </c>
      <c r="CA1625" s="280" t="s">
        <v>127</v>
      </c>
      <c r="CB1625" s="280" t="s">
        <v>133</v>
      </c>
      <c r="CC1625" s="280" t="s">
        <v>134</v>
      </c>
      <c r="CD1625" s="281">
        <v>7</v>
      </c>
      <c r="CE1625" s="277">
        <v>45017</v>
      </c>
      <c r="CF1625" s="280"/>
      <c r="CG1625" s="280"/>
      <c r="CH1625" s="280"/>
      <c r="CI1625" s="280" t="s">
        <v>104</v>
      </c>
      <c r="CJ1625" s="280"/>
      <c r="CK1625" s="280"/>
      <c r="CL1625" s="280"/>
      <c r="CM1625" s="280" t="s">
        <v>73</v>
      </c>
      <c r="CN1625" s="280">
        <v>3</v>
      </c>
    </row>
    <row r="1626" spans="4:92">
      <c r="D1626" s="273" t="s">
        <v>83</v>
      </c>
      <c r="E1626" s="273" t="s">
        <v>287</v>
      </c>
      <c r="F1626" s="273" t="s">
        <v>846</v>
      </c>
      <c r="G1626" s="273" t="s">
        <v>848</v>
      </c>
      <c r="H1626" s="274">
        <v>45170</v>
      </c>
      <c r="I1626" s="273">
        <v>13878</v>
      </c>
      <c r="J1626" s="273">
        <v>794</v>
      </c>
      <c r="K1626" s="273">
        <v>3249</v>
      </c>
      <c r="L1626" s="273" t="s">
        <v>66</v>
      </c>
      <c r="M1626" s="273">
        <v>1050.5337</v>
      </c>
      <c r="N1626" s="273" t="s">
        <v>115</v>
      </c>
      <c r="W1626" s="273">
        <v>235623</v>
      </c>
      <c r="X1626" s="273" t="s">
        <v>83</v>
      </c>
      <c r="Y1626" s="273" t="s">
        <v>63</v>
      </c>
      <c r="Z1626" s="273" t="s">
        <v>504</v>
      </c>
      <c r="AA1626" s="273" t="s">
        <v>539</v>
      </c>
      <c r="AB1626" s="274">
        <v>44986</v>
      </c>
      <c r="AC1626" s="273">
        <v>12094</v>
      </c>
      <c r="AD1626" s="273">
        <v>686</v>
      </c>
      <c r="AK1626" s="273">
        <v>226974</v>
      </c>
      <c r="BV1626" s="336" t="s">
        <v>83</v>
      </c>
      <c r="BW1626" s="337" t="s">
        <v>63</v>
      </c>
      <c r="BX1626" s="337" t="s">
        <v>157</v>
      </c>
      <c r="BY1626" s="337" t="s">
        <v>157</v>
      </c>
      <c r="BZ1626" s="337" t="s">
        <v>138</v>
      </c>
      <c r="CA1626" s="337" t="s">
        <v>139</v>
      </c>
      <c r="CB1626" s="337" t="s">
        <v>140</v>
      </c>
      <c r="CC1626" s="337" t="s">
        <v>141</v>
      </c>
      <c r="CD1626" s="338">
        <v>9</v>
      </c>
      <c r="CE1626" s="335">
        <v>45017</v>
      </c>
      <c r="CF1626" s="337">
        <v>0</v>
      </c>
      <c r="CG1626" s="337" t="s">
        <v>90</v>
      </c>
      <c r="CH1626" s="337">
        <v>0</v>
      </c>
      <c r="CI1626" s="337" t="s">
        <v>80</v>
      </c>
      <c r="CJ1626" s="337"/>
      <c r="CK1626" s="337"/>
      <c r="CL1626" s="337"/>
      <c r="CM1626" s="337" t="s">
        <v>73</v>
      </c>
      <c r="CN1626" s="337">
        <v>3</v>
      </c>
    </row>
    <row r="1627" spans="4:92">
      <c r="D1627" s="273" t="s">
        <v>83</v>
      </c>
      <c r="E1627" s="273" t="s">
        <v>287</v>
      </c>
      <c r="F1627" s="273" t="s">
        <v>846</v>
      </c>
      <c r="G1627" s="273" t="s">
        <v>848</v>
      </c>
      <c r="H1627" s="274">
        <v>45200</v>
      </c>
      <c r="I1627" s="273">
        <v>14213</v>
      </c>
      <c r="J1627" s="273">
        <v>794</v>
      </c>
      <c r="W1627" s="273">
        <v>253616</v>
      </c>
      <c r="X1627" s="273" t="s">
        <v>83</v>
      </c>
      <c r="Y1627" s="273" t="s">
        <v>63</v>
      </c>
      <c r="Z1627" s="273" t="s">
        <v>504</v>
      </c>
      <c r="AA1627" s="273" t="s">
        <v>539</v>
      </c>
      <c r="AB1627" s="274">
        <v>44986</v>
      </c>
      <c r="AC1627" s="273">
        <v>12114</v>
      </c>
      <c r="AD1627" s="273">
        <v>686</v>
      </c>
      <c r="AE1627" s="273">
        <v>0</v>
      </c>
      <c r="AF1627" s="273" t="s">
        <v>90</v>
      </c>
      <c r="AG1627" s="273" t="s">
        <v>122</v>
      </c>
      <c r="AH1627" s="273" t="s">
        <v>122</v>
      </c>
      <c r="AI1627" s="273" t="s">
        <v>123</v>
      </c>
      <c r="AJ1627" s="273" t="s">
        <v>200</v>
      </c>
      <c r="AK1627" s="273">
        <v>294438</v>
      </c>
      <c r="BV1627" s="279" t="s">
        <v>83</v>
      </c>
      <c r="BW1627" s="280" t="s">
        <v>63</v>
      </c>
      <c r="BX1627" s="280" t="s">
        <v>157</v>
      </c>
      <c r="BY1627" s="280" t="s">
        <v>157</v>
      </c>
      <c r="BZ1627" s="280" t="s">
        <v>151</v>
      </c>
      <c r="CA1627" s="280" t="s">
        <v>152</v>
      </c>
      <c r="CB1627" s="280" t="s">
        <v>153</v>
      </c>
      <c r="CC1627" s="280" t="s">
        <v>154</v>
      </c>
      <c r="CD1627" s="281">
        <v>10</v>
      </c>
      <c r="CE1627" s="277">
        <v>45017</v>
      </c>
      <c r="CF1627" s="280">
        <v>1564</v>
      </c>
      <c r="CG1627" s="280" t="s">
        <v>90</v>
      </c>
      <c r="CH1627" s="280">
        <v>1564</v>
      </c>
      <c r="CI1627" s="280" t="s">
        <v>80</v>
      </c>
      <c r="CJ1627" s="280"/>
      <c r="CK1627" s="280"/>
      <c r="CL1627" s="280"/>
      <c r="CM1627" s="280" t="s">
        <v>73</v>
      </c>
      <c r="CN1627" s="280">
        <v>3</v>
      </c>
    </row>
    <row r="1628" spans="4:92">
      <c r="D1628" s="273" t="s">
        <v>83</v>
      </c>
      <c r="E1628" s="273" t="s">
        <v>287</v>
      </c>
      <c r="F1628" s="273" t="s">
        <v>846</v>
      </c>
      <c r="G1628" s="273" t="s">
        <v>848</v>
      </c>
      <c r="H1628" s="274">
        <v>45200</v>
      </c>
      <c r="I1628" s="273">
        <v>14213</v>
      </c>
      <c r="J1628" s="273">
        <v>794</v>
      </c>
      <c r="K1628" s="273">
        <v>0</v>
      </c>
      <c r="L1628" s="273" t="s">
        <v>66</v>
      </c>
      <c r="N1628" s="273" t="s">
        <v>107</v>
      </c>
      <c r="W1628" s="273">
        <v>253641</v>
      </c>
      <c r="X1628" s="273" t="s">
        <v>83</v>
      </c>
      <c r="Y1628" s="273" t="s">
        <v>63</v>
      </c>
      <c r="Z1628" s="273" t="s">
        <v>504</v>
      </c>
      <c r="AA1628" s="273" t="s">
        <v>539</v>
      </c>
      <c r="AB1628" s="274">
        <v>45017</v>
      </c>
      <c r="AC1628" s="273">
        <v>12099</v>
      </c>
      <c r="AD1628" s="273">
        <v>686</v>
      </c>
      <c r="AK1628" s="273">
        <v>227004</v>
      </c>
      <c r="BV1628" s="336" t="s">
        <v>83</v>
      </c>
      <c r="BW1628" s="337" t="s">
        <v>63</v>
      </c>
      <c r="BX1628" s="337" t="s">
        <v>157</v>
      </c>
      <c r="BY1628" s="337" t="s">
        <v>157</v>
      </c>
      <c r="BZ1628" s="337" t="s">
        <v>151</v>
      </c>
      <c r="CA1628" s="337" t="s">
        <v>152</v>
      </c>
      <c r="CB1628" s="337" t="s">
        <v>161</v>
      </c>
      <c r="CC1628" s="337" t="s">
        <v>162</v>
      </c>
      <c r="CD1628" s="338">
        <v>11</v>
      </c>
      <c r="CE1628" s="335">
        <v>45017</v>
      </c>
      <c r="CF1628" s="337">
        <v>1251</v>
      </c>
      <c r="CG1628" s="337" t="s">
        <v>90</v>
      </c>
      <c r="CH1628" s="337">
        <v>1251</v>
      </c>
      <c r="CI1628" s="337" t="s">
        <v>80</v>
      </c>
      <c r="CJ1628" s="337"/>
      <c r="CK1628" s="337"/>
      <c r="CL1628" s="337"/>
      <c r="CM1628" s="337" t="s">
        <v>73</v>
      </c>
      <c r="CN1628" s="337">
        <v>3</v>
      </c>
    </row>
    <row r="1629" spans="4:92">
      <c r="D1629" s="273" t="s">
        <v>83</v>
      </c>
      <c r="E1629" s="273" t="s">
        <v>287</v>
      </c>
      <c r="F1629" s="273" t="s">
        <v>846</v>
      </c>
      <c r="G1629" s="273" t="s">
        <v>848</v>
      </c>
      <c r="H1629" s="274">
        <v>45200</v>
      </c>
      <c r="I1629" s="273">
        <v>14213</v>
      </c>
      <c r="J1629" s="273">
        <v>794</v>
      </c>
      <c r="K1629" s="273">
        <v>3608</v>
      </c>
      <c r="L1629" s="273" t="s">
        <v>66</v>
      </c>
      <c r="M1629" s="273">
        <v>1056.9264000000001</v>
      </c>
      <c r="N1629" s="273" t="s">
        <v>115</v>
      </c>
      <c r="W1629" s="273">
        <v>253640</v>
      </c>
      <c r="X1629" s="273" t="s">
        <v>83</v>
      </c>
      <c r="Y1629" s="273" t="s">
        <v>63</v>
      </c>
      <c r="Z1629" s="273" t="s">
        <v>172</v>
      </c>
      <c r="AA1629" s="273" t="s">
        <v>487</v>
      </c>
      <c r="AB1629" s="274">
        <v>45017</v>
      </c>
      <c r="AC1629" s="273">
        <v>12066</v>
      </c>
      <c r="AD1629" s="273">
        <v>74</v>
      </c>
      <c r="AE1629" s="273">
        <v>3.6</v>
      </c>
      <c r="AF1629" s="273" t="s">
        <v>90</v>
      </c>
      <c r="AG1629" s="273" t="s">
        <v>884</v>
      </c>
      <c r="AH1629" s="273" t="s">
        <v>1195</v>
      </c>
      <c r="AI1629" s="273" t="s">
        <v>123</v>
      </c>
      <c r="AJ1629" s="273" t="s">
        <v>200</v>
      </c>
      <c r="AK1629" s="273">
        <v>163294</v>
      </c>
      <c r="BV1629" s="279" t="s">
        <v>83</v>
      </c>
      <c r="BW1629" s="280" t="s">
        <v>63</v>
      </c>
      <c r="BX1629" s="280" t="s">
        <v>157</v>
      </c>
      <c r="BY1629" s="280" t="s">
        <v>157</v>
      </c>
      <c r="BZ1629" s="280" t="s">
        <v>167</v>
      </c>
      <c r="CA1629" s="280" t="s">
        <v>168</v>
      </c>
      <c r="CB1629" s="280" t="s">
        <v>353</v>
      </c>
      <c r="CC1629" s="280" t="s">
        <v>354</v>
      </c>
      <c r="CD1629" s="281">
        <v>13</v>
      </c>
      <c r="CE1629" s="277">
        <v>45017</v>
      </c>
      <c r="CF1629" s="280">
        <v>497</v>
      </c>
      <c r="CG1629" s="280" t="s">
        <v>90</v>
      </c>
      <c r="CH1629" s="280">
        <v>497</v>
      </c>
      <c r="CI1629" s="280" t="s">
        <v>80</v>
      </c>
      <c r="CJ1629" s="280"/>
      <c r="CK1629" s="280"/>
      <c r="CL1629" s="280"/>
      <c r="CM1629" s="280" t="s">
        <v>73</v>
      </c>
      <c r="CN1629" s="280">
        <v>3</v>
      </c>
    </row>
    <row r="1630" spans="4:92">
      <c r="D1630" s="273" t="s">
        <v>83</v>
      </c>
      <c r="E1630" s="273" t="s">
        <v>287</v>
      </c>
      <c r="F1630" s="273" t="s">
        <v>846</v>
      </c>
      <c r="G1630" s="273" t="s">
        <v>848</v>
      </c>
      <c r="H1630" s="274">
        <v>45231</v>
      </c>
      <c r="I1630" s="273">
        <v>14580</v>
      </c>
      <c r="J1630" s="273">
        <v>794</v>
      </c>
      <c r="W1630" s="273">
        <v>272474</v>
      </c>
      <c r="X1630" s="273" t="s">
        <v>83</v>
      </c>
      <c r="Y1630" s="273" t="s">
        <v>63</v>
      </c>
      <c r="Z1630" s="273" t="s">
        <v>172</v>
      </c>
      <c r="AA1630" s="273" t="s">
        <v>487</v>
      </c>
      <c r="AB1630" s="274">
        <v>45017</v>
      </c>
      <c r="AC1630" s="273">
        <v>12066</v>
      </c>
      <c r="AD1630" s="273">
        <v>74</v>
      </c>
      <c r="AE1630" s="273">
        <v>6.35</v>
      </c>
      <c r="AF1630" s="273" t="s">
        <v>90</v>
      </c>
      <c r="AG1630" s="273" t="s">
        <v>798</v>
      </c>
      <c r="AH1630" s="273" t="s">
        <v>1412</v>
      </c>
      <c r="AI1630" s="273" t="s">
        <v>123</v>
      </c>
      <c r="AJ1630" s="273" t="s">
        <v>200</v>
      </c>
      <c r="AK1630" s="273">
        <v>163300</v>
      </c>
      <c r="BV1630" s="336" t="s">
        <v>83</v>
      </c>
      <c r="BW1630" s="337" t="s">
        <v>63</v>
      </c>
      <c r="BX1630" s="337" t="s">
        <v>157</v>
      </c>
      <c r="BY1630" s="337" t="s">
        <v>157</v>
      </c>
      <c r="BZ1630" s="337" t="s">
        <v>167</v>
      </c>
      <c r="CA1630" s="337" t="s">
        <v>168</v>
      </c>
      <c r="CB1630" s="337" t="s">
        <v>169</v>
      </c>
      <c r="CC1630" s="337" t="s">
        <v>170</v>
      </c>
      <c r="CD1630" s="338">
        <v>12</v>
      </c>
      <c r="CE1630" s="335">
        <v>45017</v>
      </c>
      <c r="CF1630" s="337">
        <v>0</v>
      </c>
      <c r="CG1630" s="337" t="s">
        <v>90</v>
      </c>
      <c r="CH1630" s="337">
        <v>0</v>
      </c>
      <c r="CI1630" s="337" t="s">
        <v>80</v>
      </c>
      <c r="CJ1630" s="337"/>
      <c r="CK1630" s="337"/>
      <c r="CL1630" s="337"/>
      <c r="CM1630" s="337" t="s">
        <v>73</v>
      </c>
      <c r="CN1630" s="337">
        <v>3</v>
      </c>
    </row>
    <row r="1631" spans="4:92">
      <c r="D1631" s="273" t="s">
        <v>83</v>
      </c>
      <c r="E1631" s="273" t="s">
        <v>287</v>
      </c>
      <c r="F1631" s="273" t="s">
        <v>846</v>
      </c>
      <c r="G1631" s="273" t="s">
        <v>848</v>
      </c>
      <c r="H1631" s="274">
        <v>45231</v>
      </c>
      <c r="I1631" s="273">
        <v>14580</v>
      </c>
      <c r="J1631" s="273">
        <v>794</v>
      </c>
      <c r="K1631" s="273">
        <v>0</v>
      </c>
      <c r="L1631" s="273" t="s">
        <v>66</v>
      </c>
      <c r="N1631" s="273" t="s">
        <v>107</v>
      </c>
      <c r="W1631" s="273">
        <v>272499</v>
      </c>
      <c r="X1631" s="273" t="s">
        <v>83</v>
      </c>
      <c r="Y1631" s="273" t="s">
        <v>63</v>
      </c>
      <c r="Z1631" s="273" t="s">
        <v>172</v>
      </c>
      <c r="AA1631" s="273" t="s">
        <v>487</v>
      </c>
      <c r="AB1631" s="274">
        <v>45017</v>
      </c>
      <c r="AC1631" s="273">
        <v>12066</v>
      </c>
      <c r="AD1631" s="273">
        <v>74</v>
      </c>
      <c r="AE1631" s="273">
        <v>1.272</v>
      </c>
      <c r="AF1631" s="273" t="s">
        <v>90</v>
      </c>
      <c r="AH1631" s="273" t="s">
        <v>1318</v>
      </c>
      <c r="AI1631" s="273" t="s">
        <v>123</v>
      </c>
      <c r="AJ1631" s="273" t="s">
        <v>200</v>
      </c>
      <c r="AK1631" s="273">
        <v>163306</v>
      </c>
      <c r="BV1631" s="279" t="s">
        <v>64</v>
      </c>
      <c r="BW1631" s="280" t="s">
        <v>75</v>
      </c>
      <c r="BX1631" s="280" t="s">
        <v>79</v>
      </c>
      <c r="BY1631" s="280" t="s">
        <v>79</v>
      </c>
      <c r="BZ1631" s="280" t="s">
        <v>86</v>
      </c>
      <c r="CA1631" s="280" t="s">
        <v>87</v>
      </c>
      <c r="CB1631" s="280" t="s">
        <v>101</v>
      </c>
      <c r="CC1631" s="280" t="s">
        <v>102</v>
      </c>
      <c r="CD1631" s="281">
        <v>4</v>
      </c>
      <c r="CE1631" s="277">
        <v>44986</v>
      </c>
      <c r="CF1631" s="280">
        <v>0</v>
      </c>
      <c r="CG1631" s="280" t="s">
        <v>1495</v>
      </c>
      <c r="CH1631" s="280">
        <v>0</v>
      </c>
      <c r="CI1631" s="280" t="s">
        <v>104</v>
      </c>
      <c r="CJ1631" s="280"/>
      <c r="CK1631" s="280"/>
      <c r="CL1631" s="280"/>
      <c r="CM1631" s="280" t="s">
        <v>73</v>
      </c>
      <c r="CN1631" s="280">
        <v>3</v>
      </c>
    </row>
    <row r="1632" spans="4:92">
      <c r="D1632" s="273" t="s">
        <v>83</v>
      </c>
      <c r="E1632" s="273" t="s">
        <v>287</v>
      </c>
      <c r="F1632" s="273" t="s">
        <v>846</v>
      </c>
      <c r="G1632" s="273" t="s">
        <v>848</v>
      </c>
      <c r="H1632" s="274">
        <v>45231</v>
      </c>
      <c r="I1632" s="273">
        <v>14580</v>
      </c>
      <c r="J1632" s="273">
        <v>794</v>
      </c>
      <c r="K1632" s="273">
        <v>4328</v>
      </c>
      <c r="L1632" s="273" t="s">
        <v>66</v>
      </c>
      <c r="M1632" s="273">
        <v>2028.6168</v>
      </c>
      <c r="N1632" s="273" t="s">
        <v>115</v>
      </c>
      <c r="W1632" s="273">
        <v>272498</v>
      </c>
      <c r="X1632" s="273" t="s">
        <v>83</v>
      </c>
      <c r="Y1632" s="273" t="s">
        <v>63</v>
      </c>
      <c r="Z1632" s="273" t="s">
        <v>172</v>
      </c>
      <c r="AA1632" s="273" t="s">
        <v>487</v>
      </c>
      <c r="AB1632" s="274">
        <v>45017</v>
      </c>
      <c r="AC1632" s="273">
        <v>12066</v>
      </c>
      <c r="AD1632" s="273">
        <v>74</v>
      </c>
      <c r="AE1632" s="273">
        <v>0</v>
      </c>
      <c r="AF1632" s="273" t="s">
        <v>90</v>
      </c>
      <c r="AH1632" s="273" t="s">
        <v>1319</v>
      </c>
      <c r="AI1632" s="273" t="s">
        <v>123</v>
      </c>
      <c r="AJ1632" s="273" t="s">
        <v>200</v>
      </c>
      <c r="AK1632" s="273">
        <v>163312</v>
      </c>
      <c r="BV1632" s="336" t="s">
        <v>64</v>
      </c>
      <c r="BW1632" s="337" t="s">
        <v>75</v>
      </c>
      <c r="BX1632" s="337" t="s">
        <v>79</v>
      </c>
      <c r="BY1632" s="337" t="s">
        <v>79</v>
      </c>
      <c r="BZ1632" s="337" t="s">
        <v>86</v>
      </c>
      <c r="CA1632" s="337" t="s">
        <v>87</v>
      </c>
      <c r="CB1632" s="337" t="s">
        <v>101</v>
      </c>
      <c r="CC1632" s="337" t="s">
        <v>102</v>
      </c>
      <c r="CD1632" s="338">
        <v>4</v>
      </c>
      <c r="CE1632" s="335">
        <v>44986</v>
      </c>
      <c r="CF1632" s="337">
        <v>1619</v>
      </c>
      <c r="CG1632" s="337" t="s">
        <v>1495</v>
      </c>
      <c r="CH1632" s="337">
        <v>232.73124999999999</v>
      </c>
      <c r="CI1632" s="337" t="s">
        <v>104</v>
      </c>
      <c r="CJ1632" s="337"/>
      <c r="CK1632" s="337"/>
      <c r="CL1632" s="337"/>
      <c r="CM1632" s="337" t="s">
        <v>73</v>
      </c>
      <c r="CN1632" s="337">
        <v>3</v>
      </c>
    </row>
    <row r="1633" spans="4:92">
      <c r="D1633" s="273" t="s">
        <v>83</v>
      </c>
      <c r="E1633" s="273" t="s">
        <v>287</v>
      </c>
      <c r="F1633" s="273" t="s">
        <v>846</v>
      </c>
      <c r="G1633" s="273" t="s">
        <v>848</v>
      </c>
      <c r="H1633" s="274">
        <v>45261</v>
      </c>
      <c r="I1633" s="273">
        <v>17039</v>
      </c>
      <c r="J1633" s="273">
        <v>794</v>
      </c>
      <c r="W1633" s="273">
        <v>314409</v>
      </c>
      <c r="X1633" s="273" t="s">
        <v>83</v>
      </c>
      <c r="Y1633" s="273" t="s">
        <v>63</v>
      </c>
      <c r="Z1633" s="273" t="s">
        <v>172</v>
      </c>
      <c r="AA1633" s="273" t="s">
        <v>487</v>
      </c>
      <c r="AB1633" s="274">
        <v>45017</v>
      </c>
      <c r="AC1633" s="273">
        <v>12066</v>
      </c>
      <c r="AD1633" s="273">
        <v>74</v>
      </c>
      <c r="AE1633" s="273">
        <v>0.9</v>
      </c>
      <c r="AF1633" s="273" t="s">
        <v>90</v>
      </c>
      <c r="AG1633" s="273" t="s">
        <v>703</v>
      </c>
      <c r="AH1633" s="273" t="s">
        <v>1302</v>
      </c>
      <c r="AI1633" s="273" t="s">
        <v>123</v>
      </c>
      <c r="AJ1633" s="273" t="s">
        <v>124</v>
      </c>
      <c r="AK1633" s="273">
        <v>163317</v>
      </c>
      <c r="BV1633" s="279" t="s">
        <v>64</v>
      </c>
      <c r="BW1633" s="280" t="s">
        <v>75</v>
      </c>
      <c r="BX1633" s="280" t="s">
        <v>79</v>
      </c>
      <c r="BY1633" s="280" t="s">
        <v>79</v>
      </c>
      <c r="BZ1633" s="280" t="s">
        <v>86</v>
      </c>
      <c r="CA1633" s="280" t="s">
        <v>87</v>
      </c>
      <c r="CB1633" s="280" t="s">
        <v>101</v>
      </c>
      <c r="CC1633" s="280" t="s">
        <v>102</v>
      </c>
      <c r="CD1633" s="281">
        <v>4</v>
      </c>
      <c r="CE1633" s="277">
        <v>44986</v>
      </c>
      <c r="CF1633" s="280">
        <v>1517</v>
      </c>
      <c r="CG1633" s="280" t="s">
        <v>1495</v>
      </c>
      <c r="CH1633" s="280">
        <v>218.06874999999999</v>
      </c>
      <c r="CI1633" s="280" t="s">
        <v>104</v>
      </c>
      <c r="CJ1633" s="280"/>
      <c r="CK1633" s="280"/>
      <c r="CL1633" s="280"/>
      <c r="CM1633" s="280" t="s">
        <v>73</v>
      </c>
      <c r="CN1633" s="280">
        <v>3</v>
      </c>
    </row>
    <row r="1634" spans="4:92">
      <c r="D1634" s="273" t="s">
        <v>83</v>
      </c>
      <c r="E1634" s="273" t="s">
        <v>287</v>
      </c>
      <c r="F1634" s="273" t="s">
        <v>846</v>
      </c>
      <c r="G1634" s="273" t="s">
        <v>848</v>
      </c>
      <c r="H1634" s="274">
        <v>45261</v>
      </c>
      <c r="I1634" s="273">
        <v>17039</v>
      </c>
      <c r="J1634" s="273">
        <v>794</v>
      </c>
      <c r="K1634" s="273">
        <v>0</v>
      </c>
      <c r="L1634" s="273" t="s">
        <v>66</v>
      </c>
      <c r="N1634" s="273" t="s">
        <v>107</v>
      </c>
      <c r="W1634" s="273">
        <v>314434</v>
      </c>
      <c r="X1634" s="273" t="s">
        <v>83</v>
      </c>
      <c r="Y1634" s="273" t="s">
        <v>63</v>
      </c>
      <c r="Z1634" s="273" t="s">
        <v>172</v>
      </c>
      <c r="AA1634" s="273" t="s">
        <v>487</v>
      </c>
      <c r="AB1634" s="274">
        <v>45017</v>
      </c>
      <c r="AC1634" s="273">
        <v>12066</v>
      </c>
      <c r="AD1634" s="273">
        <v>74</v>
      </c>
      <c r="AE1634" s="273">
        <v>0.10199999999999999</v>
      </c>
      <c r="AF1634" s="273" t="s">
        <v>90</v>
      </c>
      <c r="AG1634" s="273" t="s">
        <v>1306</v>
      </c>
      <c r="AH1634" s="273" t="s">
        <v>1307</v>
      </c>
      <c r="AI1634" s="273" t="s">
        <v>123</v>
      </c>
      <c r="AJ1634" s="273" t="s">
        <v>214</v>
      </c>
      <c r="AK1634" s="273">
        <v>163353</v>
      </c>
      <c r="BV1634" s="336" t="s">
        <v>64</v>
      </c>
      <c r="BW1634" s="337" t="s">
        <v>75</v>
      </c>
      <c r="BX1634" s="337" t="s">
        <v>79</v>
      </c>
      <c r="BY1634" s="337" t="s">
        <v>79</v>
      </c>
      <c r="BZ1634" s="337" t="s">
        <v>86</v>
      </c>
      <c r="CA1634" s="337" t="s">
        <v>87</v>
      </c>
      <c r="CB1634" s="337" t="s">
        <v>101</v>
      </c>
      <c r="CC1634" s="337" t="s">
        <v>102</v>
      </c>
      <c r="CD1634" s="338">
        <v>4</v>
      </c>
      <c r="CE1634" s="335">
        <v>44986</v>
      </c>
      <c r="CF1634" s="337">
        <v>3547</v>
      </c>
      <c r="CG1634" s="337" t="s">
        <v>1495</v>
      </c>
      <c r="CH1634" s="337">
        <v>509.88125000000002</v>
      </c>
      <c r="CI1634" s="337" t="s">
        <v>104</v>
      </c>
      <c r="CJ1634" s="337"/>
      <c r="CK1634" s="337"/>
      <c r="CL1634" s="337"/>
      <c r="CM1634" s="337" t="s">
        <v>73</v>
      </c>
      <c r="CN1634" s="337">
        <v>3</v>
      </c>
    </row>
    <row r="1635" spans="4:92">
      <c r="D1635" s="273" t="s">
        <v>83</v>
      </c>
      <c r="E1635" s="273" t="s">
        <v>287</v>
      </c>
      <c r="F1635" s="273" t="s">
        <v>846</v>
      </c>
      <c r="G1635" s="273" t="s">
        <v>848</v>
      </c>
      <c r="H1635" s="274">
        <v>45261</v>
      </c>
      <c r="I1635" s="273">
        <v>17039</v>
      </c>
      <c r="J1635" s="273">
        <v>794</v>
      </c>
      <c r="K1635" s="273">
        <v>6694</v>
      </c>
      <c r="L1635" s="273" t="s">
        <v>66</v>
      </c>
      <c r="M1635" s="273">
        <v>4572.9114</v>
      </c>
      <c r="N1635" s="273" t="s">
        <v>115</v>
      </c>
      <c r="W1635" s="273">
        <v>314433</v>
      </c>
      <c r="X1635" s="273" t="s">
        <v>83</v>
      </c>
      <c r="Y1635" s="273" t="s">
        <v>63</v>
      </c>
      <c r="Z1635" s="273" t="s">
        <v>172</v>
      </c>
      <c r="AA1635" s="273" t="s">
        <v>487</v>
      </c>
      <c r="AB1635" s="274">
        <v>45017</v>
      </c>
      <c r="AC1635" s="273">
        <v>12066</v>
      </c>
      <c r="AD1635" s="273">
        <v>74</v>
      </c>
      <c r="AE1635" s="273">
        <v>0.252</v>
      </c>
      <c r="AF1635" s="273" t="s">
        <v>90</v>
      </c>
      <c r="AG1635" s="273" t="s">
        <v>1221</v>
      </c>
      <c r="AH1635" s="273" t="s">
        <v>1222</v>
      </c>
      <c r="AI1635" s="273" t="s">
        <v>123</v>
      </c>
      <c r="AJ1635" s="273" t="s">
        <v>214</v>
      </c>
      <c r="AK1635" s="273">
        <v>163359</v>
      </c>
      <c r="BV1635" s="279" t="s">
        <v>64</v>
      </c>
      <c r="BW1635" s="280" t="s">
        <v>75</v>
      </c>
      <c r="BX1635" s="280" t="s">
        <v>79</v>
      </c>
      <c r="BY1635" s="280" t="s">
        <v>79</v>
      </c>
      <c r="BZ1635" s="280" t="s">
        <v>86</v>
      </c>
      <c r="CA1635" s="280" t="s">
        <v>87</v>
      </c>
      <c r="CB1635" s="280" t="s">
        <v>101</v>
      </c>
      <c r="CC1635" s="280" t="s">
        <v>102</v>
      </c>
      <c r="CD1635" s="281">
        <v>4</v>
      </c>
      <c r="CE1635" s="277">
        <v>44986</v>
      </c>
      <c r="CF1635" s="280">
        <v>3535</v>
      </c>
      <c r="CG1635" s="280" t="s">
        <v>1495</v>
      </c>
      <c r="CH1635" s="280">
        <v>508.15625</v>
      </c>
      <c r="CI1635" s="280" t="s">
        <v>104</v>
      </c>
      <c r="CJ1635" s="280"/>
      <c r="CK1635" s="280"/>
      <c r="CL1635" s="280"/>
      <c r="CM1635" s="280" t="s">
        <v>73</v>
      </c>
      <c r="CN1635" s="280">
        <v>3</v>
      </c>
    </row>
    <row r="1636" spans="4:92">
      <c r="D1636" s="273" t="s">
        <v>83</v>
      </c>
      <c r="E1636" s="273" t="s">
        <v>287</v>
      </c>
      <c r="F1636" s="273" t="s">
        <v>892</v>
      </c>
      <c r="G1636" s="273" t="s">
        <v>897</v>
      </c>
      <c r="H1636" s="274">
        <v>44927</v>
      </c>
      <c r="I1636" s="273">
        <v>11242</v>
      </c>
      <c r="J1636" s="273">
        <v>810</v>
      </c>
      <c r="K1636" s="273">
        <v>10912</v>
      </c>
      <c r="L1636" s="273" t="s">
        <v>66</v>
      </c>
      <c r="M1636" s="273">
        <v>1804.6396837</v>
      </c>
      <c r="N1636" s="273" t="s">
        <v>964</v>
      </c>
      <c r="P1636" s="273" t="s">
        <v>1204</v>
      </c>
      <c r="Q1636" s="273" t="s">
        <v>1496</v>
      </c>
      <c r="R1636" s="273" t="s">
        <v>70</v>
      </c>
      <c r="S1636" s="273" t="s">
        <v>1731</v>
      </c>
      <c r="T1636" s="273" t="s">
        <v>122</v>
      </c>
      <c r="U1636" s="273" t="s">
        <v>122</v>
      </c>
      <c r="V1636" s="273" t="s">
        <v>122</v>
      </c>
      <c r="W1636" s="273">
        <v>139931</v>
      </c>
      <c r="X1636" s="273" t="s">
        <v>83</v>
      </c>
      <c r="Y1636" s="273" t="s">
        <v>63</v>
      </c>
      <c r="Z1636" s="273" t="s">
        <v>172</v>
      </c>
      <c r="AA1636" s="273" t="s">
        <v>487</v>
      </c>
      <c r="AB1636" s="274">
        <v>45017</v>
      </c>
      <c r="AC1636" s="273">
        <v>12066</v>
      </c>
      <c r="AD1636" s="273">
        <v>74</v>
      </c>
      <c r="AE1636" s="273">
        <v>0.96199999999999997</v>
      </c>
      <c r="AF1636" s="273" t="s">
        <v>90</v>
      </c>
      <c r="AG1636" s="273" t="s">
        <v>819</v>
      </c>
      <c r="AH1636" s="273" t="s">
        <v>421</v>
      </c>
      <c r="AI1636" s="273" t="s">
        <v>199</v>
      </c>
      <c r="AJ1636" s="273" t="s">
        <v>214</v>
      </c>
      <c r="AK1636" s="273">
        <v>163365</v>
      </c>
      <c r="BV1636" s="336" t="s">
        <v>64</v>
      </c>
      <c r="BW1636" s="337" t="s">
        <v>75</v>
      </c>
      <c r="BX1636" s="337" t="s">
        <v>79</v>
      </c>
      <c r="BY1636" s="337" t="s">
        <v>79</v>
      </c>
      <c r="BZ1636" s="337" t="s">
        <v>86</v>
      </c>
      <c r="CA1636" s="337" t="s">
        <v>87</v>
      </c>
      <c r="CB1636" s="337" t="s">
        <v>101</v>
      </c>
      <c r="CC1636" s="337" t="s">
        <v>102</v>
      </c>
      <c r="CD1636" s="338">
        <v>4</v>
      </c>
      <c r="CE1636" s="335">
        <v>44986</v>
      </c>
      <c r="CF1636" s="337">
        <v>7431</v>
      </c>
      <c r="CG1636" s="337" t="s">
        <v>1495</v>
      </c>
      <c r="CH1636" s="337">
        <v>1068.20625</v>
      </c>
      <c r="CI1636" s="337" t="s">
        <v>104</v>
      </c>
      <c r="CJ1636" s="337"/>
      <c r="CK1636" s="337"/>
      <c r="CL1636" s="337"/>
      <c r="CM1636" s="337" t="s">
        <v>73</v>
      </c>
      <c r="CN1636" s="337">
        <v>3</v>
      </c>
    </row>
    <row r="1637" spans="4:92">
      <c r="D1637" s="273" t="s">
        <v>83</v>
      </c>
      <c r="E1637" s="273" t="s">
        <v>287</v>
      </c>
      <c r="F1637" s="273" t="s">
        <v>892</v>
      </c>
      <c r="G1637" s="273" t="s">
        <v>897</v>
      </c>
      <c r="H1637" s="274">
        <v>44927</v>
      </c>
      <c r="I1637" s="273">
        <v>11242</v>
      </c>
      <c r="J1637" s="273">
        <v>810</v>
      </c>
      <c r="K1637" s="273">
        <v>0</v>
      </c>
      <c r="L1637" s="273" t="s">
        <v>66</v>
      </c>
      <c r="M1637" s="273">
        <v>0</v>
      </c>
      <c r="N1637" s="273" t="s">
        <v>115</v>
      </c>
      <c r="W1637" s="273">
        <v>139929</v>
      </c>
      <c r="X1637" s="273" t="s">
        <v>83</v>
      </c>
      <c r="Y1637" s="273" t="s">
        <v>63</v>
      </c>
      <c r="Z1637" s="273" t="s">
        <v>172</v>
      </c>
      <c r="AA1637" s="273" t="s">
        <v>487</v>
      </c>
      <c r="AB1637" s="274">
        <v>45017</v>
      </c>
      <c r="AC1637" s="273">
        <v>12066</v>
      </c>
      <c r="AD1637" s="273">
        <v>74</v>
      </c>
      <c r="AE1637" s="273">
        <v>7.0000000000000001E-3</v>
      </c>
      <c r="AF1637" s="273" t="s">
        <v>90</v>
      </c>
      <c r="AG1637" s="273" t="s">
        <v>867</v>
      </c>
      <c r="AH1637" s="273" t="s">
        <v>1325</v>
      </c>
      <c r="AI1637" s="273" t="s">
        <v>199</v>
      </c>
      <c r="AJ1637" s="273" t="s">
        <v>214</v>
      </c>
      <c r="AK1637" s="273">
        <v>163371</v>
      </c>
      <c r="BV1637" s="279" t="s">
        <v>64</v>
      </c>
      <c r="BW1637" s="280" t="s">
        <v>75</v>
      </c>
      <c r="BX1637" s="280" t="s">
        <v>79</v>
      </c>
      <c r="BY1637" s="280" t="s">
        <v>79</v>
      </c>
      <c r="BZ1637" s="280" t="s">
        <v>86</v>
      </c>
      <c r="CA1637" s="280" t="s">
        <v>87</v>
      </c>
      <c r="CB1637" s="280" t="s">
        <v>101</v>
      </c>
      <c r="CC1637" s="280" t="s">
        <v>102</v>
      </c>
      <c r="CD1637" s="281">
        <v>4</v>
      </c>
      <c r="CE1637" s="277">
        <v>44986</v>
      </c>
      <c r="CF1637" s="280">
        <v>81900</v>
      </c>
      <c r="CG1637" s="280" t="s">
        <v>1495</v>
      </c>
      <c r="CH1637" s="280">
        <v>11773.125</v>
      </c>
      <c r="CI1637" s="280" t="s">
        <v>104</v>
      </c>
      <c r="CJ1637" s="280"/>
      <c r="CK1637" s="280"/>
      <c r="CL1637" s="280"/>
      <c r="CM1637" s="280" t="s">
        <v>73</v>
      </c>
      <c r="CN1637" s="280">
        <v>3</v>
      </c>
    </row>
    <row r="1638" spans="4:92">
      <c r="D1638" s="273" t="s">
        <v>83</v>
      </c>
      <c r="E1638" s="273" t="s">
        <v>287</v>
      </c>
      <c r="F1638" s="273" t="s">
        <v>892</v>
      </c>
      <c r="G1638" s="273" t="s">
        <v>897</v>
      </c>
      <c r="H1638" s="274">
        <v>44927</v>
      </c>
      <c r="I1638" s="273">
        <v>11242</v>
      </c>
      <c r="J1638" s="273">
        <v>810</v>
      </c>
      <c r="K1638" s="273">
        <v>0</v>
      </c>
      <c r="L1638" s="273" t="s">
        <v>66</v>
      </c>
      <c r="N1638" s="273" t="s">
        <v>107</v>
      </c>
      <c r="W1638" s="273">
        <v>139930</v>
      </c>
      <c r="X1638" s="273" t="s">
        <v>83</v>
      </c>
      <c r="Y1638" s="273" t="s">
        <v>63</v>
      </c>
      <c r="Z1638" s="273" t="s">
        <v>172</v>
      </c>
      <c r="AA1638" s="273" t="s">
        <v>487</v>
      </c>
      <c r="AB1638" s="274">
        <v>45047</v>
      </c>
      <c r="AC1638" s="273">
        <v>12238</v>
      </c>
      <c r="AD1638" s="273">
        <v>74</v>
      </c>
      <c r="AE1638" s="273">
        <v>10.632999999999999</v>
      </c>
      <c r="AF1638" s="273" t="s">
        <v>90</v>
      </c>
      <c r="AG1638" s="273" t="s">
        <v>882</v>
      </c>
      <c r="AH1638" s="273" t="s">
        <v>1119</v>
      </c>
      <c r="AI1638" s="273" t="s">
        <v>123</v>
      </c>
      <c r="AJ1638" s="273" t="s">
        <v>214</v>
      </c>
      <c r="AK1638" s="273">
        <v>183460</v>
      </c>
      <c r="BV1638" s="336" t="s">
        <v>64</v>
      </c>
      <c r="BW1638" s="337" t="s">
        <v>75</v>
      </c>
      <c r="BX1638" s="337" t="s">
        <v>79</v>
      </c>
      <c r="BY1638" s="337" t="s">
        <v>79</v>
      </c>
      <c r="BZ1638" s="337" t="s">
        <v>86</v>
      </c>
      <c r="CA1638" s="337" t="s">
        <v>87</v>
      </c>
      <c r="CB1638" s="337" t="s">
        <v>101</v>
      </c>
      <c r="CC1638" s="337" t="s">
        <v>102</v>
      </c>
      <c r="CD1638" s="338">
        <v>4</v>
      </c>
      <c r="CE1638" s="335">
        <v>44986</v>
      </c>
      <c r="CF1638" s="337">
        <v>42855</v>
      </c>
      <c r="CG1638" s="337" t="s">
        <v>1495</v>
      </c>
      <c r="CH1638" s="337">
        <v>6160.40625</v>
      </c>
      <c r="CI1638" s="337" t="s">
        <v>104</v>
      </c>
      <c r="CJ1638" s="337"/>
      <c r="CK1638" s="337"/>
      <c r="CL1638" s="337"/>
      <c r="CM1638" s="337" t="s">
        <v>73</v>
      </c>
      <c r="CN1638" s="337">
        <v>3</v>
      </c>
    </row>
    <row r="1639" spans="4:92">
      <c r="D1639" s="273" t="s">
        <v>83</v>
      </c>
      <c r="E1639" s="273" t="s">
        <v>287</v>
      </c>
      <c r="F1639" s="273" t="s">
        <v>892</v>
      </c>
      <c r="G1639" s="273" t="s">
        <v>897</v>
      </c>
      <c r="H1639" s="274">
        <v>44958</v>
      </c>
      <c r="I1639" s="273">
        <v>11404</v>
      </c>
      <c r="J1639" s="273">
        <v>810</v>
      </c>
      <c r="K1639" s="273">
        <v>9806</v>
      </c>
      <c r="L1639" s="273" t="s">
        <v>66</v>
      </c>
      <c r="M1639" s="273">
        <v>1622.5470155999999</v>
      </c>
      <c r="N1639" s="273" t="s">
        <v>964</v>
      </c>
      <c r="P1639" s="273" t="s">
        <v>1204</v>
      </c>
      <c r="Q1639" s="273" t="s">
        <v>1496</v>
      </c>
      <c r="R1639" s="273" t="s">
        <v>70</v>
      </c>
      <c r="S1639" s="273" t="s">
        <v>1731</v>
      </c>
      <c r="T1639" s="273" t="s">
        <v>122</v>
      </c>
      <c r="U1639" s="273" t="s">
        <v>122</v>
      </c>
      <c r="V1639" s="273" t="s">
        <v>122</v>
      </c>
      <c r="W1639" s="273">
        <v>155847</v>
      </c>
      <c r="X1639" s="273" t="s">
        <v>83</v>
      </c>
      <c r="Y1639" s="273" t="s">
        <v>63</v>
      </c>
      <c r="Z1639" s="273" t="s">
        <v>172</v>
      </c>
      <c r="AA1639" s="273" t="s">
        <v>487</v>
      </c>
      <c r="AB1639" s="274">
        <v>45047</v>
      </c>
      <c r="AC1639" s="273">
        <v>12238</v>
      </c>
      <c r="AD1639" s="273">
        <v>74</v>
      </c>
      <c r="AE1639" s="273">
        <v>7.19</v>
      </c>
      <c r="AF1639" s="273" t="s">
        <v>90</v>
      </c>
      <c r="AH1639" s="273" t="s">
        <v>1096</v>
      </c>
      <c r="AI1639" s="273" t="s">
        <v>123</v>
      </c>
      <c r="AJ1639" s="273" t="s">
        <v>716</v>
      </c>
      <c r="AK1639" s="273">
        <v>183466</v>
      </c>
      <c r="BV1639" s="279" t="s">
        <v>64</v>
      </c>
      <c r="BW1639" s="280" t="s">
        <v>75</v>
      </c>
      <c r="BX1639" s="280" t="s">
        <v>79</v>
      </c>
      <c r="BY1639" s="280" t="s">
        <v>79</v>
      </c>
      <c r="BZ1639" s="280" t="s">
        <v>86</v>
      </c>
      <c r="CA1639" s="280" t="s">
        <v>87</v>
      </c>
      <c r="CB1639" s="280" t="s">
        <v>101</v>
      </c>
      <c r="CC1639" s="280" t="s">
        <v>102</v>
      </c>
      <c r="CD1639" s="281">
        <v>4</v>
      </c>
      <c r="CE1639" s="277">
        <v>44986</v>
      </c>
      <c r="CF1639" s="280">
        <v>66829</v>
      </c>
      <c r="CG1639" s="280" t="s">
        <v>1495</v>
      </c>
      <c r="CH1639" s="280">
        <v>9606.6687500000007</v>
      </c>
      <c r="CI1639" s="280" t="s">
        <v>104</v>
      </c>
      <c r="CJ1639" s="280"/>
      <c r="CK1639" s="280"/>
      <c r="CL1639" s="280"/>
      <c r="CM1639" s="280" t="s">
        <v>73</v>
      </c>
      <c r="CN1639" s="280">
        <v>3</v>
      </c>
    </row>
    <row r="1640" spans="4:92">
      <c r="D1640" s="273" t="s">
        <v>83</v>
      </c>
      <c r="E1640" s="273" t="s">
        <v>287</v>
      </c>
      <c r="F1640" s="273" t="s">
        <v>892</v>
      </c>
      <c r="G1640" s="273" t="s">
        <v>897</v>
      </c>
      <c r="H1640" s="274">
        <v>44958</v>
      </c>
      <c r="I1640" s="273">
        <v>11404</v>
      </c>
      <c r="J1640" s="273">
        <v>810</v>
      </c>
      <c r="K1640" s="273">
        <v>0</v>
      </c>
      <c r="L1640" s="273" t="s">
        <v>66</v>
      </c>
      <c r="M1640" s="273">
        <v>0</v>
      </c>
      <c r="N1640" s="273" t="s">
        <v>115</v>
      </c>
      <c r="W1640" s="273">
        <v>155845</v>
      </c>
      <c r="X1640" s="273" t="s">
        <v>83</v>
      </c>
      <c r="Y1640" s="273" t="s">
        <v>63</v>
      </c>
      <c r="Z1640" s="273" t="s">
        <v>172</v>
      </c>
      <c r="AA1640" s="273" t="s">
        <v>487</v>
      </c>
      <c r="AB1640" s="274">
        <v>45047</v>
      </c>
      <c r="AC1640" s="273">
        <v>12238</v>
      </c>
      <c r="AD1640" s="273">
        <v>74</v>
      </c>
      <c r="AE1640" s="273">
        <v>14.847</v>
      </c>
      <c r="AF1640" s="273" t="s">
        <v>90</v>
      </c>
      <c r="AG1640" s="273" t="s">
        <v>887</v>
      </c>
      <c r="AH1640" s="273" t="s">
        <v>1194</v>
      </c>
      <c r="AI1640" s="273" t="s">
        <v>123</v>
      </c>
      <c r="AJ1640" s="273" t="s">
        <v>200</v>
      </c>
      <c r="AK1640" s="273">
        <v>183472</v>
      </c>
      <c r="BV1640" s="336" t="s">
        <v>83</v>
      </c>
      <c r="BW1640" s="337" t="s">
        <v>63</v>
      </c>
      <c r="BX1640" s="337" t="s">
        <v>84</v>
      </c>
      <c r="BY1640" s="337" t="s">
        <v>85</v>
      </c>
      <c r="BZ1640" s="337" t="s">
        <v>110</v>
      </c>
      <c r="CA1640" s="337" t="s">
        <v>111</v>
      </c>
      <c r="CB1640" s="337" t="s">
        <v>112</v>
      </c>
      <c r="CC1640" s="337" t="s">
        <v>113</v>
      </c>
      <c r="CD1640" s="338">
        <v>4</v>
      </c>
      <c r="CE1640" s="335">
        <v>44986</v>
      </c>
      <c r="CF1640" s="337"/>
      <c r="CG1640" s="337"/>
      <c r="CH1640" s="337"/>
      <c r="CI1640" s="337" t="s">
        <v>80</v>
      </c>
      <c r="CJ1640" s="337"/>
      <c r="CK1640" s="337"/>
      <c r="CL1640" s="337"/>
      <c r="CM1640" s="337" t="s">
        <v>73</v>
      </c>
      <c r="CN1640" s="337">
        <v>3</v>
      </c>
    </row>
    <row r="1641" spans="4:92">
      <c r="D1641" s="273" t="s">
        <v>83</v>
      </c>
      <c r="E1641" s="273" t="s">
        <v>287</v>
      </c>
      <c r="F1641" s="273" t="s">
        <v>892</v>
      </c>
      <c r="G1641" s="273" t="s">
        <v>897</v>
      </c>
      <c r="H1641" s="274">
        <v>44958</v>
      </c>
      <c r="I1641" s="273">
        <v>11404</v>
      </c>
      <c r="J1641" s="273">
        <v>810</v>
      </c>
      <c r="K1641" s="273">
        <v>0</v>
      </c>
      <c r="L1641" s="273" t="s">
        <v>66</v>
      </c>
      <c r="N1641" s="273" t="s">
        <v>107</v>
      </c>
      <c r="W1641" s="273">
        <v>155846</v>
      </c>
      <c r="X1641" s="273" t="s">
        <v>83</v>
      </c>
      <c r="Y1641" s="273" t="s">
        <v>63</v>
      </c>
      <c r="Z1641" s="273" t="s">
        <v>172</v>
      </c>
      <c r="AA1641" s="273" t="s">
        <v>487</v>
      </c>
      <c r="AB1641" s="274">
        <v>45047</v>
      </c>
      <c r="AC1641" s="273">
        <v>12238</v>
      </c>
      <c r="AD1641" s="273">
        <v>74</v>
      </c>
      <c r="AE1641" s="273">
        <v>7.8250000000000002</v>
      </c>
      <c r="AF1641" s="273" t="s">
        <v>90</v>
      </c>
      <c r="AG1641" s="273" t="s">
        <v>795</v>
      </c>
      <c r="AH1641" s="273" t="s">
        <v>1354</v>
      </c>
      <c r="AI1641" s="273" t="s">
        <v>123</v>
      </c>
      <c r="AJ1641" s="273" t="s">
        <v>200</v>
      </c>
      <c r="AK1641" s="273">
        <v>183478</v>
      </c>
      <c r="BV1641" s="279" t="s">
        <v>83</v>
      </c>
      <c r="BW1641" s="280" t="s">
        <v>63</v>
      </c>
      <c r="BX1641" s="280" t="s">
        <v>84</v>
      </c>
      <c r="BY1641" s="280" t="s">
        <v>85</v>
      </c>
      <c r="BZ1641" s="280" t="s">
        <v>110</v>
      </c>
      <c r="CA1641" s="280" t="s">
        <v>111</v>
      </c>
      <c r="CB1641" s="280" t="s">
        <v>117</v>
      </c>
      <c r="CC1641" s="280" t="s">
        <v>118</v>
      </c>
      <c r="CD1641" s="281">
        <v>5</v>
      </c>
      <c r="CE1641" s="277">
        <v>44986</v>
      </c>
      <c r="CF1641" s="280"/>
      <c r="CG1641" s="280"/>
      <c r="CH1641" s="280"/>
      <c r="CI1641" s="280" t="s">
        <v>104</v>
      </c>
      <c r="CJ1641" s="280"/>
      <c r="CK1641" s="280"/>
      <c r="CL1641" s="280"/>
      <c r="CM1641" s="280" t="s">
        <v>73</v>
      </c>
      <c r="CN1641" s="280">
        <v>3</v>
      </c>
    </row>
    <row r="1642" spans="4:92">
      <c r="D1642" s="273" t="s">
        <v>83</v>
      </c>
      <c r="E1642" s="273" t="s">
        <v>287</v>
      </c>
      <c r="F1642" s="273" t="s">
        <v>892</v>
      </c>
      <c r="G1642" s="273" t="s">
        <v>897</v>
      </c>
      <c r="H1642" s="274">
        <v>44986</v>
      </c>
      <c r="I1642" s="273">
        <v>11566</v>
      </c>
      <c r="J1642" s="273">
        <v>810</v>
      </c>
      <c r="K1642" s="273">
        <v>11060</v>
      </c>
      <c r="L1642" s="273" t="s">
        <v>66</v>
      </c>
      <c r="M1642" s="273">
        <v>1829.0055216999999</v>
      </c>
      <c r="N1642" s="273" t="s">
        <v>964</v>
      </c>
      <c r="P1642" s="273" t="s">
        <v>1204</v>
      </c>
      <c r="Q1642" s="273" t="s">
        <v>1496</v>
      </c>
      <c r="R1642" s="273" t="s">
        <v>70</v>
      </c>
      <c r="S1642" s="273" t="s">
        <v>1731</v>
      </c>
      <c r="T1642" s="273" t="s">
        <v>122</v>
      </c>
      <c r="U1642" s="273" t="s">
        <v>122</v>
      </c>
      <c r="V1642" s="273" t="s">
        <v>122</v>
      </c>
      <c r="W1642" s="273">
        <v>149327</v>
      </c>
      <c r="X1642" s="273" t="s">
        <v>83</v>
      </c>
      <c r="Y1642" s="273" t="s">
        <v>63</v>
      </c>
      <c r="Z1642" s="273" t="s">
        <v>172</v>
      </c>
      <c r="AA1642" s="273" t="s">
        <v>487</v>
      </c>
      <c r="AB1642" s="274">
        <v>45047</v>
      </c>
      <c r="AC1642" s="273">
        <v>12238</v>
      </c>
      <c r="AD1642" s="273">
        <v>74</v>
      </c>
      <c r="AE1642" s="273">
        <v>4.899</v>
      </c>
      <c r="AF1642" s="273" t="s">
        <v>90</v>
      </c>
      <c r="AG1642" s="273" t="s">
        <v>884</v>
      </c>
      <c r="AH1642" s="273" t="s">
        <v>1195</v>
      </c>
      <c r="AI1642" s="273" t="s">
        <v>123</v>
      </c>
      <c r="AJ1642" s="273" t="s">
        <v>200</v>
      </c>
      <c r="AK1642" s="273">
        <v>183484</v>
      </c>
      <c r="BV1642" s="336" t="s">
        <v>83</v>
      </c>
      <c r="BW1642" s="337" t="s">
        <v>63</v>
      </c>
      <c r="BX1642" s="337" t="s">
        <v>84</v>
      </c>
      <c r="BY1642" s="337" t="s">
        <v>85</v>
      </c>
      <c r="BZ1642" s="337" t="s">
        <v>126</v>
      </c>
      <c r="CA1642" s="337" t="s">
        <v>127</v>
      </c>
      <c r="CB1642" s="337" t="s">
        <v>128</v>
      </c>
      <c r="CC1642" s="337" t="s">
        <v>129</v>
      </c>
      <c r="CD1642" s="338">
        <v>6</v>
      </c>
      <c r="CE1642" s="335">
        <v>44986</v>
      </c>
      <c r="CF1642" s="337"/>
      <c r="CG1642" s="337"/>
      <c r="CH1642" s="337"/>
      <c r="CI1642" s="337" t="s">
        <v>80</v>
      </c>
      <c r="CJ1642" s="337"/>
      <c r="CK1642" s="337"/>
      <c r="CL1642" s="337"/>
      <c r="CM1642" s="337" t="s">
        <v>73</v>
      </c>
      <c r="CN1642" s="337">
        <v>3</v>
      </c>
    </row>
    <row r="1643" spans="4:92">
      <c r="D1643" s="273" t="s">
        <v>83</v>
      </c>
      <c r="E1643" s="273" t="s">
        <v>287</v>
      </c>
      <c r="F1643" s="273" t="s">
        <v>892</v>
      </c>
      <c r="G1643" s="273" t="s">
        <v>897</v>
      </c>
      <c r="H1643" s="274">
        <v>44986</v>
      </c>
      <c r="I1643" s="273">
        <v>11566</v>
      </c>
      <c r="J1643" s="273">
        <v>810</v>
      </c>
      <c r="K1643" s="273">
        <v>0</v>
      </c>
      <c r="L1643" s="273" t="s">
        <v>66</v>
      </c>
      <c r="M1643" s="273">
        <v>0</v>
      </c>
      <c r="N1643" s="273" t="s">
        <v>115</v>
      </c>
      <c r="W1643" s="273">
        <v>149325</v>
      </c>
      <c r="X1643" s="273" t="s">
        <v>83</v>
      </c>
      <c r="Y1643" s="273" t="s">
        <v>63</v>
      </c>
      <c r="Z1643" s="273" t="s">
        <v>172</v>
      </c>
      <c r="AA1643" s="273" t="s">
        <v>487</v>
      </c>
      <c r="AB1643" s="274">
        <v>45261</v>
      </c>
      <c r="AC1643" s="273">
        <v>16946</v>
      </c>
      <c r="AD1643" s="273">
        <v>74</v>
      </c>
      <c r="AE1643" s="273">
        <v>0</v>
      </c>
      <c r="AF1643" s="273" t="s">
        <v>90</v>
      </c>
      <c r="AG1643" s="273" t="s">
        <v>1015</v>
      </c>
      <c r="AH1643" s="273" t="s">
        <v>1311</v>
      </c>
      <c r="AI1643" s="273" t="s">
        <v>123</v>
      </c>
      <c r="AJ1643" s="273" t="s">
        <v>200</v>
      </c>
      <c r="AK1643" s="273">
        <v>317870</v>
      </c>
      <c r="BV1643" s="279" t="s">
        <v>83</v>
      </c>
      <c r="BW1643" s="280" t="s">
        <v>63</v>
      </c>
      <c r="BX1643" s="280" t="s">
        <v>84</v>
      </c>
      <c r="BY1643" s="280" t="s">
        <v>85</v>
      </c>
      <c r="BZ1643" s="280" t="s">
        <v>138</v>
      </c>
      <c r="CA1643" s="280" t="s">
        <v>139</v>
      </c>
      <c r="CB1643" s="280" t="s">
        <v>140</v>
      </c>
      <c r="CC1643" s="280" t="s">
        <v>141</v>
      </c>
      <c r="CD1643" s="281">
        <v>9</v>
      </c>
      <c r="CE1643" s="277">
        <v>44986</v>
      </c>
      <c r="CF1643" s="280">
        <v>0</v>
      </c>
      <c r="CG1643" s="280" t="s">
        <v>90</v>
      </c>
      <c r="CH1643" s="280">
        <v>0</v>
      </c>
      <c r="CI1643" s="280" t="s">
        <v>80</v>
      </c>
      <c r="CJ1643" s="280"/>
      <c r="CK1643" s="280"/>
      <c r="CL1643" s="280"/>
      <c r="CM1643" s="280" t="s">
        <v>73</v>
      </c>
      <c r="CN1643" s="280">
        <v>3</v>
      </c>
    </row>
    <row r="1644" spans="4:92">
      <c r="D1644" s="273" t="s">
        <v>83</v>
      </c>
      <c r="E1644" s="273" t="s">
        <v>287</v>
      </c>
      <c r="F1644" s="273" t="s">
        <v>892</v>
      </c>
      <c r="G1644" s="273" t="s">
        <v>897</v>
      </c>
      <c r="H1644" s="274">
        <v>44986</v>
      </c>
      <c r="I1644" s="273">
        <v>11566</v>
      </c>
      <c r="J1644" s="273">
        <v>810</v>
      </c>
      <c r="K1644" s="273">
        <v>0</v>
      </c>
      <c r="L1644" s="273" t="s">
        <v>66</v>
      </c>
      <c r="N1644" s="273" t="s">
        <v>107</v>
      </c>
      <c r="W1644" s="273">
        <v>149326</v>
      </c>
      <c r="X1644" s="273" t="s">
        <v>83</v>
      </c>
      <c r="Y1644" s="273" t="s">
        <v>63</v>
      </c>
      <c r="Z1644" s="273" t="s">
        <v>172</v>
      </c>
      <c r="AA1644" s="273" t="s">
        <v>487</v>
      </c>
      <c r="AB1644" s="274">
        <v>45261</v>
      </c>
      <c r="AC1644" s="273">
        <v>16946</v>
      </c>
      <c r="AD1644" s="273">
        <v>74</v>
      </c>
      <c r="AE1644" s="273">
        <v>0</v>
      </c>
      <c r="AF1644" s="273" t="s">
        <v>90</v>
      </c>
      <c r="AG1644" s="273" t="s">
        <v>998</v>
      </c>
      <c r="AH1644" s="273" t="s">
        <v>1323</v>
      </c>
      <c r="AI1644" s="273" t="s">
        <v>199</v>
      </c>
      <c r="AJ1644" s="273" t="s">
        <v>200</v>
      </c>
      <c r="AK1644" s="273">
        <v>317876</v>
      </c>
      <c r="BV1644" s="336" t="s">
        <v>83</v>
      </c>
      <c r="BW1644" s="337" t="s">
        <v>63</v>
      </c>
      <c r="BX1644" s="337" t="s">
        <v>84</v>
      </c>
      <c r="BY1644" s="337" t="s">
        <v>85</v>
      </c>
      <c r="BZ1644" s="337" t="s">
        <v>126</v>
      </c>
      <c r="CA1644" s="337" t="s">
        <v>127</v>
      </c>
      <c r="CB1644" s="337" t="s">
        <v>133</v>
      </c>
      <c r="CC1644" s="337" t="s">
        <v>134</v>
      </c>
      <c r="CD1644" s="338">
        <v>7</v>
      </c>
      <c r="CE1644" s="335">
        <v>44986</v>
      </c>
      <c r="CF1644" s="337"/>
      <c r="CG1644" s="337"/>
      <c r="CH1644" s="337"/>
      <c r="CI1644" s="337" t="s">
        <v>104</v>
      </c>
      <c r="CJ1644" s="337"/>
      <c r="CK1644" s="337"/>
      <c r="CL1644" s="337"/>
      <c r="CM1644" s="337" t="s">
        <v>73</v>
      </c>
      <c r="CN1644" s="337">
        <v>3</v>
      </c>
    </row>
    <row r="1645" spans="4:92">
      <c r="D1645" s="273" t="s">
        <v>83</v>
      </c>
      <c r="E1645" s="273" t="s">
        <v>287</v>
      </c>
      <c r="F1645" s="273" t="s">
        <v>892</v>
      </c>
      <c r="G1645" s="273" t="s">
        <v>897</v>
      </c>
      <c r="H1645" s="274">
        <v>45017</v>
      </c>
      <c r="I1645" s="273">
        <v>11728</v>
      </c>
      <c r="J1645" s="273">
        <v>810</v>
      </c>
      <c r="K1645" s="273">
        <v>9726</v>
      </c>
      <c r="L1645" s="273" t="s">
        <v>66</v>
      </c>
      <c r="M1645" s="273">
        <v>1609.3772121</v>
      </c>
      <c r="N1645" s="273" t="s">
        <v>964</v>
      </c>
      <c r="P1645" s="273" t="s">
        <v>1204</v>
      </c>
      <c r="Q1645" s="273" t="s">
        <v>1496</v>
      </c>
      <c r="R1645" s="273" t="s">
        <v>70</v>
      </c>
      <c r="S1645" s="273" t="s">
        <v>1731</v>
      </c>
      <c r="T1645" s="273" t="s">
        <v>122</v>
      </c>
      <c r="U1645" s="273" t="s">
        <v>122</v>
      </c>
      <c r="V1645" s="273" t="s">
        <v>122</v>
      </c>
      <c r="W1645" s="273">
        <v>199195</v>
      </c>
      <c r="X1645" s="273" t="s">
        <v>83</v>
      </c>
      <c r="Y1645" s="273" t="s">
        <v>63</v>
      </c>
      <c r="Z1645" s="273" t="s">
        <v>172</v>
      </c>
      <c r="AA1645" s="273" t="s">
        <v>487</v>
      </c>
      <c r="AB1645" s="274">
        <v>45261</v>
      </c>
      <c r="AC1645" s="273">
        <v>16946</v>
      </c>
      <c r="AD1645" s="273">
        <v>74</v>
      </c>
      <c r="AE1645" s="273">
        <v>0</v>
      </c>
      <c r="AF1645" s="273" t="s">
        <v>90</v>
      </c>
      <c r="AG1645" s="273" t="s">
        <v>1304</v>
      </c>
      <c r="AH1645" s="273" t="s">
        <v>1305</v>
      </c>
      <c r="AI1645" s="273" t="s">
        <v>123</v>
      </c>
      <c r="AJ1645" s="273" t="s">
        <v>200</v>
      </c>
      <c r="AK1645" s="273">
        <v>317882</v>
      </c>
      <c r="BV1645" s="279" t="s">
        <v>83</v>
      </c>
      <c r="BW1645" s="280" t="s">
        <v>63</v>
      </c>
      <c r="BX1645" s="280" t="s">
        <v>84</v>
      </c>
      <c r="BY1645" s="280" t="s">
        <v>85</v>
      </c>
      <c r="BZ1645" s="280" t="s">
        <v>151</v>
      </c>
      <c r="CA1645" s="280" t="s">
        <v>152</v>
      </c>
      <c r="CB1645" s="280" t="s">
        <v>161</v>
      </c>
      <c r="CC1645" s="280" t="s">
        <v>162</v>
      </c>
      <c r="CD1645" s="281">
        <v>11</v>
      </c>
      <c r="CE1645" s="277">
        <v>44986</v>
      </c>
      <c r="CF1645" s="280">
        <v>1880</v>
      </c>
      <c r="CG1645" s="280" t="s">
        <v>90</v>
      </c>
      <c r="CH1645" s="280">
        <v>1880</v>
      </c>
      <c r="CI1645" s="280" t="s">
        <v>80</v>
      </c>
      <c r="CJ1645" s="280"/>
      <c r="CK1645" s="280"/>
      <c r="CL1645" s="280" t="s">
        <v>417</v>
      </c>
      <c r="CM1645" s="280" t="s">
        <v>73</v>
      </c>
      <c r="CN1645" s="280">
        <v>3</v>
      </c>
    </row>
    <row r="1646" spans="4:92">
      <c r="D1646" s="273" t="s">
        <v>83</v>
      </c>
      <c r="E1646" s="273" t="s">
        <v>287</v>
      </c>
      <c r="F1646" s="273" t="s">
        <v>892</v>
      </c>
      <c r="G1646" s="273" t="s">
        <v>897</v>
      </c>
      <c r="H1646" s="274">
        <v>45017</v>
      </c>
      <c r="I1646" s="273">
        <v>11728</v>
      </c>
      <c r="J1646" s="273">
        <v>810</v>
      </c>
      <c r="K1646" s="273">
        <v>0</v>
      </c>
      <c r="L1646" s="273" t="s">
        <v>66</v>
      </c>
      <c r="M1646" s="273">
        <v>0</v>
      </c>
      <c r="N1646" s="273" t="s">
        <v>115</v>
      </c>
      <c r="W1646" s="273">
        <v>199193</v>
      </c>
      <c r="X1646" s="273" t="s">
        <v>83</v>
      </c>
      <c r="Y1646" s="273" t="s">
        <v>63</v>
      </c>
      <c r="Z1646" s="273" t="s">
        <v>172</v>
      </c>
      <c r="AA1646" s="273" t="s">
        <v>487</v>
      </c>
      <c r="AB1646" s="274">
        <v>45261</v>
      </c>
      <c r="AC1646" s="273">
        <v>16946</v>
      </c>
      <c r="AD1646" s="273">
        <v>74</v>
      </c>
      <c r="AE1646" s="273">
        <v>0</v>
      </c>
      <c r="AF1646" s="273" t="s">
        <v>90</v>
      </c>
      <c r="AH1646" s="273" t="s">
        <v>1324</v>
      </c>
      <c r="AI1646" s="273" t="s">
        <v>123</v>
      </c>
      <c r="AJ1646" s="273" t="s">
        <v>200</v>
      </c>
      <c r="AK1646" s="273">
        <v>317888</v>
      </c>
      <c r="BV1646" s="336" t="s">
        <v>83</v>
      </c>
      <c r="BW1646" s="337" t="s">
        <v>63</v>
      </c>
      <c r="BX1646" s="337" t="s">
        <v>84</v>
      </c>
      <c r="BY1646" s="337" t="s">
        <v>85</v>
      </c>
      <c r="BZ1646" s="337" t="s">
        <v>151</v>
      </c>
      <c r="CA1646" s="337" t="s">
        <v>152</v>
      </c>
      <c r="CB1646" s="337" t="s">
        <v>153</v>
      </c>
      <c r="CC1646" s="337" t="s">
        <v>154</v>
      </c>
      <c r="CD1646" s="338">
        <v>10</v>
      </c>
      <c r="CE1646" s="335">
        <v>44986</v>
      </c>
      <c r="CF1646" s="337">
        <v>2350</v>
      </c>
      <c r="CG1646" s="337" t="s">
        <v>90</v>
      </c>
      <c r="CH1646" s="337">
        <v>2350</v>
      </c>
      <c r="CI1646" s="337" t="s">
        <v>80</v>
      </c>
      <c r="CJ1646" s="337"/>
      <c r="CK1646" s="337"/>
      <c r="CL1646" s="337" t="s">
        <v>155</v>
      </c>
      <c r="CM1646" s="337" t="s">
        <v>73</v>
      </c>
      <c r="CN1646" s="337">
        <v>3</v>
      </c>
    </row>
    <row r="1647" spans="4:92">
      <c r="D1647" s="273" t="s">
        <v>83</v>
      </c>
      <c r="E1647" s="273" t="s">
        <v>287</v>
      </c>
      <c r="F1647" s="273" t="s">
        <v>892</v>
      </c>
      <c r="G1647" s="273" t="s">
        <v>897</v>
      </c>
      <c r="H1647" s="274">
        <v>45017</v>
      </c>
      <c r="I1647" s="273">
        <v>11728</v>
      </c>
      <c r="J1647" s="273">
        <v>810</v>
      </c>
      <c r="K1647" s="273">
        <v>0</v>
      </c>
      <c r="L1647" s="273" t="s">
        <v>66</v>
      </c>
      <c r="N1647" s="273" t="s">
        <v>107</v>
      </c>
      <c r="W1647" s="273">
        <v>199194</v>
      </c>
      <c r="X1647" s="273" t="s">
        <v>83</v>
      </c>
      <c r="Y1647" s="273" t="s">
        <v>63</v>
      </c>
      <c r="Z1647" s="273" t="s">
        <v>172</v>
      </c>
      <c r="AA1647" s="273" t="s">
        <v>487</v>
      </c>
      <c r="AB1647" s="274">
        <v>45261</v>
      </c>
      <c r="AC1647" s="273">
        <v>16946</v>
      </c>
      <c r="AD1647" s="273">
        <v>74</v>
      </c>
      <c r="AE1647" s="273">
        <v>0</v>
      </c>
      <c r="AF1647" s="273" t="s">
        <v>90</v>
      </c>
      <c r="AG1647" s="273" t="s">
        <v>1306</v>
      </c>
      <c r="AH1647" s="273" t="s">
        <v>1307</v>
      </c>
      <c r="AI1647" s="273" t="s">
        <v>123</v>
      </c>
      <c r="AJ1647" s="273" t="s">
        <v>214</v>
      </c>
      <c r="AK1647" s="273">
        <v>317894</v>
      </c>
      <c r="BV1647" s="279" t="s">
        <v>83</v>
      </c>
      <c r="BW1647" s="280" t="s">
        <v>63</v>
      </c>
      <c r="BX1647" s="280" t="s">
        <v>84</v>
      </c>
      <c r="BY1647" s="280" t="s">
        <v>85</v>
      </c>
      <c r="BZ1647" s="280" t="s">
        <v>167</v>
      </c>
      <c r="CA1647" s="280" t="s">
        <v>168</v>
      </c>
      <c r="CB1647" s="280" t="s">
        <v>169</v>
      </c>
      <c r="CC1647" s="280" t="s">
        <v>170</v>
      </c>
      <c r="CD1647" s="281">
        <v>12</v>
      </c>
      <c r="CE1647" s="277">
        <v>44986</v>
      </c>
      <c r="CF1647" s="280">
        <v>0</v>
      </c>
      <c r="CG1647" s="280" t="s">
        <v>90</v>
      </c>
      <c r="CH1647" s="280">
        <v>0</v>
      </c>
      <c r="CI1647" s="280" t="s">
        <v>80</v>
      </c>
      <c r="CJ1647" s="280"/>
      <c r="CK1647" s="280"/>
      <c r="CL1647" s="280"/>
      <c r="CM1647" s="280" t="s">
        <v>73</v>
      </c>
      <c r="CN1647" s="280">
        <v>3</v>
      </c>
    </row>
    <row r="1648" spans="4:92">
      <c r="D1648" s="273" t="s">
        <v>83</v>
      </c>
      <c r="E1648" s="273" t="s">
        <v>287</v>
      </c>
      <c r="F1648" s="273" t="s">
        <v>892</v>
      </c>
      <c r="G1648" s="273" t="s">
        <v>897</v>
      </c>
      <c r="H1648" s="274">
        <v>45047</v>
      </c>
      <c r="I1648" s="273">
        <v>12347</v>
      </c>
      <c r="J1648" s="273">
        <v>810</v>
      </c>
      <c r="K1648" s="273">
        <v>10357</v>
      </c>
      <c r="L1648" s="273" t="s">
        <v>66</v>
      </c>
      <c r="M1648" s="273">
        <v>1713.2632538</v>
      </c>
      <c r="N1648" s="273" t="s">
        <v>964</v>
      </c>
      <c r="P1648" s="273" t="s">
        <v>1204</v>
      </c>
      <c r="Q1648" s="273" t="s">
        <v>1496</v>
      </c>
      <c r="R1648" s="273" t="s">
        <v>70</v>
      </c>
      <c r="S1648" s="273" t="s">
        <v>1731</v>
      </c>
      <c r="T1648" s="273" t="s">
        <v>122</v>
      </c>
      <c r="U1648" s="273" t="s">
        <v>122</v>
      </c>
      <c r="V1648" s="273" t="s">
        <v>122</v>
      </c>
      <c r="W1648" s="273">
        <v>199241</v>
      </c>
      <c r="X1648" s="273" t="s">
        <v>83</v>
      </c>
      <c r="Y1648" s="273" t="s">
        <v>63</v>
      </c>
      <c r="Z1648" s="273" t="s">
        <v>172</v>
      </c>
      <c r="AA1648" s="273" t="s">
        <v>487</v>
      </c>
      <c r="AB1648" s="274">
        <v>45261</v>
      </c>
      <c r="AC1648" s="273">
        <v>16946</v>
      </c>
      <c r="AD1648" s="273">
        <v>74</v>
      </c>
      <c r="AE1648" s="273">
        <v>0</v>
      </c>
      <c r="AF1648" s="273" t="s">
        <v>90</v>
      </c>
      <c r="AG1648" s="273" t="s">
        <v>1221</v>
      </c>
      <c r="AH1648" s="273" t="s">
        <v>1222</v>
      </c>
      <c r="AI1648" s="273" t="s">
        <v>123</v>
      </c>
      <c r="AJ1648" s="273" t="s">
        <v>214</v>
      </c>
      <c r="AK1648" s="273">
        <v>317900</v>
      </c>
      <c r="BV1648" s="336" t="s">
        <v>83</v>
      </c>
      <c r="BW1648" s="337" t="s">
        <v>63</v>
      </c>
      <c r="BX1648" s="337" t="s">
        <v>84</v>
      </c>
      <c r="BY1648" s="337" t="s">
        <v>85</v>
      </c>
      <c r="BZ1648" s="337" t="s">
        <v>167</v>
      </c>
      <c r="CA1648" s="337" t="s">
        <v>168</v>
      </c>
      <c r="CB1648" s="337" t="s">
        <v>353</v>
      </c>
      <c r="CC1648" s="337" t="s">
        <v>354</v>
      </c>
      <c r="CD1648" s="338">
        <v>13</v>
      </c>
      <c r="CE1648" s="335">
        <v>44986</v>
      </c>
      <c r="CF1648" s="337">
        <v>0</v>
      </c>
      <c r="CG1648" s="337" t="s">
        <v>90</v>
      </c>
      <c r="CH1648" s="337">
        <v>0</v>
      </c>
      <c r="CI1648" s="337" t="s">
        <v>80</v>
      </c>
      <c r="CJ1648" s="337"/>
      <c r="CK1648" s="337"/>
      <c r="CL1648" s="337"/>
      <c r="CM1648" s="337" t="s">
        <v>73</v>
      </c>
      <c r="CN1648" s="337">
        <v>3</v>
      </c>
    </row>
    <row r="1649" spans="4:92">
      <c r="D1649" s="273" t="s">
        <v>83</v>
      </c>
      <c r="E1649" s="273" t="s">
        <v>287</v>
      </c>
      <c r="F1649" s="273" t="s">
        <v>892</v>
      </c>
      <c r="G1649" s="273" t="s">
        <v>897</v>
      </c>
      <c r="H1649" s="274">
        <v>45047</v>
      </c>
      <c r="I1649" s="273">
        <v>12347</v>
      </c>
      <c r="J1649" s="273">
        <v>810</v>
      </c>
      <c r="K1649" s="273">
        <v>0</v>
      </c>
      <c r="L1649" s="273" t="s">
        <v>66</v>
      </c>
      <c r="M1649" s="273">
        <v>0</v>
      </c>
      <c r="N1649" s="273" t="s">
        <v>115</v>
      </c>
      <c r="W1649" s="273">
        <v>199239</v>
      </c>
      <c r="X1649" s="273" t="s">
        <v>83</v>
      </c>
      <c r="Y1649" s="273" t="s">
        <v>63</v>
      </c>
      <c r="Z1649" s="273" t="s">
        <v>172</v>
      </c>
      <c r="AA1649" s="273" t="s">
        <v>487</v>
      </c>
      <c r="AB1649" s="274">
        <v>45261</v>
      </c>
      <c r="AC1649" s="273">
        <v>16946</v>
      </c>
      <c r="AD1649" s="273">
        <v>74</v>
      </c>
      <c r="AE1649" s="273">
        <v>0</v>
      </c>
      <c r="AF1649" s="273" t="s">
        <v>90</v>
      </c>
      <c r="AG1649" s="273" t="s">
        <v>819</v>
      </c>
      <c r="AH1649" s="273" t="s">
        <v>421</v>
      </c>
      <c r="AI1649" s="273" t="s">
        <v>199</v>
      </c>
      <c r="AJ1649" s="273" t="s">
        <v>214</v>
      </c>
      <c r="AK1649" s="273">
        <v>317906</v>
      </c>
      <c r="BV1649" s="279" t="s">
        <v>83</v>
      </c>
      <c r="BW1649" s="280" t="s">
        <v>63</v>
      </c>
      <c r="BX1649" s="280" t="s">
        <v>84</v>
      </c>
      <c r="BY1649" s="280" t="s">
        <v>85</v>
      </c>
      <c r="BZ1649" s="280" t="s">
        <v>167</v>
      </c>
      <c r="CA1649" s="280" t="s">
        <v>168</v>
      </c>
      <c r="CB1649" s="280" t="s">
        <v>313</v>
      </c>
      <c r="CC1649" s="280" t="s">
        <v>314</v>
      </c>
      <c r="CD1649" s="281">
        <v>14</v>
      </c>
      <c r="CE1649" s="277">
        <v>44986</v>
      </c>
      <c r="CF1649" s="280">
        <v>0</v>
      </c>
      <c r="CG1649" s="280" t="s">
        <v>90</v>
      </c>
      <c r="CH1649" s="280">
        <v>0</v>
      </c>
      <c r="CI1649" s="280" t="s">
        <v>80</v>
      </c>
      <c r="CJ1649" s="280"/>
      <c r="CK1649" s="280"/>
      <c r="CL1649" s="280"/>
      <c r="CM1649" s="280" t="s">
        <v>73</v>
      </c>
      <c r="CN1649" s="280">
        <v>3</v>
      </c>
    </row>
    <row r="1650" spans="4:92">
      <c r="D1650" s="273" t="s">
        <v>83</v>
      </c>
      <c r="E1650" s="273" t="s">
        <v>287</v>
      </c>
      <c r="F1650" s="273" t="s">
        <v>892</v>
      </c>
      <c r="G1650" s="273" t="s">
        <v>897</v>
      </c>
      <c r="H1650" s="274">
        <v>45047</v>
      </c>
      <c r="I1650" s="273">
        <v>12347</v>
      </c>
      <c r="J1650" s="273">
        <v>810</v>
      </c>
      <c r="K1650" s="273">
        <v>0</v>
      </c>
      <c r="L1650" s="273" t="s">
        <v>66</v>
      </c>
      <c r="N1650" s="273" t="s">
        <v>107</v>
      </c>
      <c r="W1650" s="273">
        <v>199240</v>
      </c>
      <c r="X1650" s="273" t="s">
        <v>83</v>
      </c>
      <c r="Y1650" s="273" t="s">
        <v>63</v>
      </c>
      <c r="Z1650" s="273" t="s">
        <v>172</v>
      </c>
      <c r="AA1650" s="273" t="s">
        <v>487</v>
      </c>
      <c r="AB1650" s="274">
        <v>45261</v>
      </c>
      <c r="AC1650" s="273">
        <v>16946</v>
      </c>
      <c r="AD1650" s="273">
        <v>74</v>
      </c>
      <c r="AE1650" s="273">
        <v>0</v>
      </c>
      <c r="AF1650" s="273" t="s">
        <v>90</v>
      </c>
      <c r="AG1650" s="273" t="s">
        <v>867</v>
      </c>
      <c r="AH1650" s="273" t="s">
        <v>1325</v>
      </c>
      <c r="AI1650" s="273" t="s">
        <v>199</v>
      </c>
      <c r="AJ1650" s="273" t="s">
        <v>214</v>
      </c>
      <c r="AK1650" s="273">
        <v>317912</v>
      </c>
      <c r="BV1650" s="336" t="s">
        <v>83</v>
      </c>
      <c r="BW1650" s="337" t="s">
        <v>63</v>
      </c>
      <c r="BX1650" s="337" t="s">
        <v>84</v>
      </c>
      <c r="BY1650" s="337" t="s">
        <v>85</v>
      </c>
      <c r="BZ1650" s="337" t="s">
        <v>204</v>
      </c>
      <c r="CA1650" s="337" t="s">
        <v>205</v>
      </c>
      <c r="CB1650" s="337" t="s">
        <v>206</v>
      </c>
      <c r="CC1650" s="337" t="s">
        <v>207</v>
      </c>
      <c r="CD1650" s="338">
        <v>0</v>
      </c>
      <c r="CE1650" s="335">
        <v>45108</v>
      </c>
      <c r="CF1650" s="337"/>
      <c r="CG1650" s="337" t="s">
        <v>181</v>
      </c>
      <c r="CH1650" s="337"/>
      <c r="CI1650" s="337" t="s">
        <v>208</v>
      </c>
      <c r="CJ1650" s="337" t="s">
        <v>209</v>
      </c>
      <c r="CK1650" s="337"/>
      <c r="CL1650" s="337"/>
      <c r="CM1650" s="337" t="s">
        <v>73</v>
      </c>
      <c r="CN1650" s="337">
        <v>3</v>
      </c>
    </row>
    <row r="1651" spans="4:92">
      <c r="D1651" s="273" t="s">
        <v>83</v>
      </c>
      <c r="E1651" s="273" t="s">
        <v>287</v>
      </c>
      <c r="F1651" s="273" t="s">
        <v>892</v>
      </c>
      <c r="G1651" s="273" t="s">
        <v>897</v>
      </c>
      <c r="H1651" s="274">
        <v>45078</v>
      </c>
      <c r="I1651" s="273">
        <v>12616</v>
      </c>
      <c r="J1651" s="273">
        <v>810</v>
      </c>
      <c r="K1651" s="273">
        <v>10735</v>
      </c>
      <c r="L1651" s="273" t="s">
        <v>66</v>
      </c>
      <c r="M1651" s="273">
        <v>1775.4982322000001</v>
      </c>
      <c r="N1651" s="273" t="s">
        <v>964</v>
      </c>
      <c r="P1651" s="273" t="s">
        <v>1204</v>
      </c>
      <c r="Q1651" s="273" t="s">
        <v>1496</v>
      </c>
      <c r="R1651" s="273" t="s">
        <v>70</v>
      </c>
      <c r="S1651" s="273" t="s">
        <v>1731</v>
      </c>
      <c r="T1651" s="273" t="s">
        <v>122</v>
      </c>
      <c r="U1651" s="273" t="s">
        <v>122</v>
      </c>
      <c r="V1651" s="273" t="s">
        <v>122</v>
      </c>
      <c r="W1651" s="273">
        <v>199270</v>
      </c>
      <c r="X1651" s="273" t="s">
        <v>83</v>
      </c>
      <c r="Y1651" s="273" t="s">
        <v>63</v>
      </c>
      <c r="Z1651" s="273" t="s">
        <v>172</v>
      </c>
      <c r="AA1651" s="273" t="s">
        <v>487</v>
      </c>
      <c r="AB1651" s="274">
        <v>45261</v>
      </c>
      <c r="AC1651" s="273">
        <v>16946</v>
      </c>
      <c r="AD1651" s="273">
        <v>74</v>
      </c>
      <c r="AE1651" s="273">
        <v>0</v>
      </c>
      <c r="AF1651" s="273" t="s">
        <v>90</v>
      </c>
      <c r="AG1651" s="273" t="s">
        <v>819</v>
      </c>
      <c r="AH1651" s="273" t="s">
        <v>1326</v>
      </c>
      <c r="AI1651" s="273" t="s">
        <v>199</v>
      </c>
      <c r="AJ1651" s="273" t="s">
        <v>214</v>
      </c>
      <c r="AK1651" s="273">
        <v>317918</v>
      </c>
      <c r="BV1651" s="279" t="s">
        <v>83</v>
      </c>
      <c r="BW1651" s="280" t="s">
        <v>63</v>
      </c>
      <c r="BX1651" s="280" t="s">
        <v>84</v>
      </c>
      <c r="BY1651" s="280" t="s">
        <v>85</v>
      </c>
      <c r="BZ1651" s="280" t="s">
        <v>86</v>
      </c>
      <c r="CA1651" s="280" t="s">
        <v>87</v>
      </c>
      <c r="CB1651" s="280" t="s">
        <v>217</v>
      </c>
      <c r="CC1651" s="280" t="s">
        <v>218</v>
      </c>
      <c r="CD1651" s="281">
        <v>2</v>
      </c>
      <c r="CE1651" s="277">
        <v>45108</v>
      </c>
      <c r="CF1651" s="280"/>
      <c r="CG1651" s="280" t="s">
        <v>181</v>
      </c>
      <c r="CH1651" s="280"/>
      <c r="CI1651" s="280" t="s">
        <v>181</v>
      </c>
      <c r="CJ1651" s="280" t="s">
        <v>219</v>
      </c>
      <c r="CK1651" s="280"/>
      <c r="CL1651" s="280"/>
      <c r="CM1651" s="280" t="s">
        <v>73</v>
      </c>
      <c r="CN1651" s="280">
        <v>3</v>
      </c>
    </row>
    <row r="1652" spans="4:92">
      <c r="D1652" s="273" t="s">
        <v>83</v>
      </c>
      <c r="E1652" s="273" t="s">
        <v>287</v>
      </c>
      <c r="F1652" s="273" t="s">
        <v>892</v>
      </c>
      <c r="G1652" s="273" t="s">
        <v>897</v>
      </c>
      <c r="H1652" s="274">
        <v>45078</v>
      </c>
      <c r="I1652" s="273">
        <v>12616</v>
      </c>
      <c r="J1652" s="273">
        <v>810</v>
      </c>
      <c r="K1652" s="273">
        <v>0</v>
      </c>
      <c r="L1652" s="273" t="s">
        <v>66</v>
      </c>
      <c r="M1652" s="273">
        <v>0</v>
      </c>
      <c r="N1652" s="273" t="s">
        <v>115</v>
      </c>
      <c r="W1652" s="273">
        <v>199268</v>
      </c>
      <c r="X1652" s="273" t="s">
        <v>83</v>
      </c>
      <c r="Y1652" s="273" t="s">
        <v>63</v>
      </c>
      <c r="Z1652" s="273" t="s">
        <v>172</v>
      </c>
      <c r="AA1652" s="273" t="s">
        <v>487</v>
      </c>
      <c r="AB1652" s="274">
        <v>45261</v>
      </c>
      <c r="AC1652" s="273">
        <v>16946</v>
      </c>
      <c r="AD1652" s="273">
        <v>74</v>
      </c>
      <c r="AE1652" s="273">
        <v>0</v>
      </c>
      <c r="AF1652" s="273" t="s">
        <v>90</v>
      </c>
      <c r="AH1652" s="273" t="s">
        <v>1312</v>
      </c>
      <c r="AI1652" s="273" t="s">
        <v>123</v>
      </c>
      <c r="AJ1652" s="273" t="s">
        <v>200</v>
      </c>
      <c r="AK1652" s="273">
        <v>317924</v>
      </c>
      <c r="BV1652" s="336" t="s">
        <v>83</v>
      </c>
      <c r="BW1652" s="337" t="s">
        <v>63</v>
      </c>
      <c r="BX1652" s="337" t="s">
        <v>84</v>
      </c>
      <c r="BY1652" s="337" t="s">
        <v>85</v>
      </c>
      <c r="BZ1652" s="337" t="s">
        <v>86</v>
      </c>
      <c r="CA1652" s="337" t="s">
        <v>87</v>
      </c>
      <c r="CB1652" s="337" t="s">
        <v>225</v>
      </c>
      <c r="CC1652" s="337" t="s">
        <v>226</v>
      </c>
      <c r="CD1652" s="338">
        <v>5</v>
      </c>
      <c r="CE1652" s="335">
        <v>45108</v>
      </c>
      <c r="CF1652" s="337">
        <v>0</v>
      </c>
      <c r="CG1652" s="337" t="s">
        <v>90</v>
      </c>
      <c r="CH1652" s="337">
        <v>0</v>
      </c>
      <c r="CI1652" s="337" t="s">
        <v>80</v>
      </c>
      <c r="CJ1652" s="337"/>
      <c r="CK1652" s="337"/>
      <c r="CL1652" s="337"/>
      <c r="CM1652" s="337" t="s">
        <v>73</v>
      </c>
      <c r="CN1652" s="337">
        <v>3</v>
      </c>
    </row>
    <row r="1653" spans="4:92">
      <c r="D1653" s="273" t="s">
        <v>83</v>
      </c>
      <c r="E1653" s="273" t="s">
        <v>287</v>
      </c>
      <c r="F1653" s="273" t="s">
        <v>892</v>
      </c>
      <c r="G1653" s="273" t="s">
        <v>897</v>
      </c>
      <c r="H1653" s="274">
        <v>45078</v>
      </c>
      <c r="I1653" s="273">
        <v>12616</v>
      </c>
      <c r="J1653" s="273">
        <v>810</v>
      </c>
      <c r="K1653" s="273">
        <v>0</v>
      </c>
      <c r="L1653" s="273" t="s">
        <v>66</v>
      </c>
      <c r="N1653" s="273" t="s">
        <v>107</v>
      </c>
      <c r="W1653" s="273">
        <v>199269</v>
      </c>
      <c r="X1653" s="273" t="s">
        <v>83</v>
      </c>
      <c r="Y1653" s="273" t="s">
        <v>63</v>
      </c>
      <c r="Z1653" s="273" t="s">
        <v>172</v>
      </c>
      <c r="AA1653" s="273" t="s">
        <v>487</v>
      </c>
      <c r="AB1653" s="274">
        <v>45261</v>
      </c>
      <c r="AC1653" s="273">
        <v>16946</v>
      </c>
      <c r="AD1653" s="273">
        <v>74</v>
      </c>
      <c r="AE1653" s="273">
        <v>0</v>
      </c>
      <c r="AF1653" s="273" t="s">
        <v>90</v>
      </c>
      <c r="AG1653" s="273" t="s">
        <v>819</v>
      </c>
      <c r="AH1653" s="273" t="s">
        <v>1416</v>
      </c>
      <c r="AI1653" s="273" t="s">
        <v>199</v>
      </c>
      <c r="AJ1653" s="273" t="s">
        <v>200</v>
      </c>
      <c r="AK1653" s="273">
        <v>317930</v>
      </c>
      <c r="BV1653" s="279" t="s">
        <v>83</v>
      </c>
      <c r="BW1653" s="280" t="s">
        <v>63</v>
      </c>
      <c r="BX1653" s="280" t="s">
        <v>84</v>
      </c>
      <c r="BY1653" s="280" t="s">
        <v>85</v>
      </c>
      <c r="BZ1653" s="280" t="s">
        <v>86</v>
      </c>
      <c r="CA1653" s="280" t="s">
        <v>87</v>
      </c>
      <c r="CB1653" s="280" t="s">
        <v>233</v>
      </c>
      <c r="CC1653" s="280" t="s">
        <v>234</v>
      </c>
      <c r="CD1653" s="281">
        <v>1</v>
      </c>
      <c r="CE1653" s="277">
        <v>45108</v>
      </c>
      <c r="CF1653" s="280"/>
      <c r="CG1653" s="280" t="s">
        <v>181</v>
      </c>
      <c r="CH1653" s="280"/>
      <c r="CI1653" s="280" t="s">
        <v>181</v>
      </c>
      <c r="CJ1653" s="280" t="s">
        <v>1701</v>
      </c>
      <c r="CK1653" s="280"/>
      <c r="CL1653" s="280"/>
      <c r="CM1653" s="280" t="s">
        <v>73</v>
      </c>
      <c r="CN1653" s="280">
        <v>3</v>
      </c>
    </row>
    <row r="1654" spans="4:92">
      <c r="D1654" s="273" t="s">
        <v>83</v>
      </c>
      <c r="E1654" s="273" t="s">
        <v>287</v>
      </c>
      <c r="F1654" s="273" t="s">
        <v>892</v>
      </c>
      <c r="G1654" s="273" t="s">
        <v>897</v>
      </c>
      <c r="H1654" s="274">
        <v>45108</v>
      </c>
      <c r="I1654" s="273">
        <v>12885</v>
      </c>
      <c r="J1654" s="273">
        <v>810</v>
      </c>
      <c r="K1654" s="273">
        <v>10374</v>
      </c>
      <c r="L1654" s="273" t="s">
        <v>66</v>
      </c>
      <c r="M1654" s="273">
        <v>1716.0628296</v>
      </c>
      <c r="N1654" s="273" t="s">
        <v>964</v>
      </c>
      <c r="P1654" s="273" t="s">
        <v>1204</v>
      </c>
      <c r="Q1654" s="273" t="s">
        <v>1496</v>
      </c>
      <c r="R1654" s="273" t="s">
        <v>70</v>
      </c>
      <c r="S1654" s="273" t="s">
        <v>1731</v>
      </c>
      <c r="T1654" s="273" t="s">
        <v>122</v>
      </c>
      <c r="U1654" s="273" t="s">
        <v>122</v>
      </c>
      <c r="V1654" s="273" t="s">
        <v>122</v>
      </c>
      <c r="W1654" s="273">
        <v>229420</v>
      </c>
      <c r="X1654" s="273" t="s">
        <v>83</v>
      </c>
      <c r="Y1654" s="273" t="s">
        <v>63</v>
      </c>
      <c r="Z1654" s="273" t="s">
        <v>172</v>
      </c>
      <c r="AA1654" s="273" t="s">
        <v>487</v>
      </c>
      <c r="AB1654" s="274">
        <v>45261</v>
      </c>
      <c r="AC1654" s="273">
        <v>16946</v>
      </c>
      <c r="AD1654" s="273">
        <v>74</v>
      </c>
      <c r="AE1654" s="273">
        <v>0</v>
      </c>
      <c r="AF1654" s="273" t="s">
        <v>90</v>
      </c>
      <c r="AH1654" s="273" t="s">
        <v>1313</v>
      </c>
      <c r="AI1654" s="273" t="s">
        <v>123</v>
      </c>
      <c r="AJ1654" s="273" t="s">
        <v>200</v>
      </c>
      <c r="AK1654" s="273">
        <v>317936</v>
      </c>
      <c r="BV1654" s="336" t="s">
        <v>83</v>
      </c>
      <c r="BW1654" s="337" t="s">
        <v>63</v>
      </c>
      <c r="BX1654" s="337" t="s">
        <v>84</v>
      </c>
      <c r="BY1654" s="337" t="s">
        <v>85</v>
      </c>
      <c r="BZ1654" s="337" t="s">
        <v>86</v>
      </c>
      <c r="CA1654" s="337" t="s">
        <v>87</v>
      </c>
      <c r="CB1654" s="337" t="s">
        <v>233</v>
      </c>
      <c r="CC1654" s="337" t="s">
        <v>234</v>
      </c>
      <c r="CD1654" s="338">
        <v>1</v>
      </c>
      <c r="CE1654" s="335">
        <v>45139</v>
      </c>
      <c r="CF1654" s="337"/>
      <c r="CG1654" s="337" t="s">
        <v>181</v>
      </c>
      <c r="CH1654" s="337"/>
      <c r="CI1654" s="337" t="s">
        <v>181</v>
      </c>
      <c r="CJ1654" s="337" t="s">
        <v>1732</v>
      </c>
      <c r="CK1654" s="337"/>
      <c r="CL1654" s="337"/>
      <c r="CM1654" s="337" t="s">
        <v>73</v>
      </c>
      <c r="CN1654" s="337">
        <v>3</v>
      </c>
    </row>
    <row r="1655" spans="4:92">
      <c r="D1655" s="273" t="s">
        <v>83</v>
      </c>
      <c r="E1655" s="273" t="s">
        <v>287</v>
      </c>
      <c r="F1655" s="273" t="s">
        <v>892</v>
      </c>
      <c r="G1655" s="273" t="s">
        <v>897</v>
      </c>
      <c r="H1655" s="274">
        <v>45108</v>
      </c>
      <c r="I1655" s="273">
        <v>12885</v>
      </c>
      <c r="J1655" s="273">
        <v>810</v>
      </c>
      <c r="K1655" s="273">
        <v>0</v>
      </c>
      <c r="L1655" s="273" t="s">
        <v>66</v>
      </c>
      <c r="M1655" s="273">
        <v>0</v>
      </c>
      <c r="N1655" s="273" t="s">
        <v>115</v>
      </c>
      <c r="W1655" s="273">
        <v>229418</v>
      </c>
      <c r="X1655" s="273" t="s">
        <v>83</v>
      </c>
      <c r="Y1655" s="273" t="s">
        <v>63</v>
      </c>
      <c r="Z1655" s="273" t="s">
        <v>172</v>
      </c>
      <c r="AA1655" s="273" t="s">
        <v>487</v>
      </c>
      <c r="AB1655" s="274">
        <v>45261</v>
      </c>
      <c r="AC1655" s="273">
        <v>16947</v>
      </c>
      <c r="AD1655" s="273">
        <v>74</v>
      </c>
      <c r="AK1655" s="273">
        <v>323404</v>
      </c>
      <c r="BV1655" s="279" t="s">
        <v>83</v>
      </c>
      <c r="BW1655" s="280" t="s">
        <v>63</v>
      </c>
      <c r="BX1655" s="280" t="s">
        <v>84</v>
      </c>
      <c r="BY1655" s="280" t="s">
        <v>85</v>
      </c>
      <c r="BZ1655" s="280" t="s">
        <v>86</v>
      </c>
      <c r="CA1655" s="280" t="s">
        <v>87</v>
      </c>
      <c r="CB1655" s="280" t="s">
        <v>225</v>
      </c>
      <c r="CC1655" s="280" t="s">
        <v>226</v>
      </c>
      <c r="CD1655" s="281">
        <v>5</v>
      </c>
      <c r="CE1655" s="277">
        <v>45139</v>
      </c>
      <c r="CF1655" s="280">
        <v>0</v>
      </c>
      <c r="CG1655" s="280" t="s">
        <v>90</v>
      </c>
      <c r="CH1655" s="280">
        <v>0</v>
      </c>
      <c r="CI1655" s="280" t="s">
        <v>80</v>
      </c>
      <c r="CJ1655" s="280"/>
      <c r="CK1655" s="280"/>
      <c r="CL1655" s="280"/>
      <c r="CM1655" s="280" t="s">
        <v>73</v>
      </c>
      <c r="CN1655" s="280">
        <v>3</v>
      </c>
    </row>
    <row r="1656" spans="4:92">
      <c r="D1656" s="273" t="s">
        <v>83</v>
      </c>
      <c r="E1656" s="273" t="s">
        <v>287</v>
      </c>
      <c r="F1656" s="273" t="s">
        <v>892</v>
      </c>
      <c r="G1656" s="273" t="s">
        <v>897</v>
      </c>
      <c r="H1656" s="274">
        <v>45108</v>
      </c>
      <c r="I1656" s="273">
        <v>12885</v>
      </c>
      <c r="J1656" s="273">
        <v>810</v>
      </c>
      <c r="K1656" s="273">
        <v>0</v>
      </c>
      <c r="L1656" s="273" t="s">
        <v>66</v>
      </c>
      <c r="N1656" s="273" t="s">
        <v>107</v>
      </c>
      <c r="W1656" s="273">
        <v>229419</v>
      </c>
      <c r="X1656" s="273" t="s">
        <v>83</v>
      </c>
      <c r="Y1656" s="273" t="s">
        <v>63</v>
      </c>
      <c r="Z1656" s="273" t="s">
        <v>501</v>
      </c>
      <c r="AA1656" s="273" t="s">
        <v>501</v>
      </c>
      <c r="AB1656" s="274">
        <v>44927</v>
      </c>
      <c r="AC1656" s="273">
        <v>11817</v>
      </c>
      <c r="AD1656" s="273">
        <v>77</v>
      </c>
      <c r="AK1656" s="273">
        <v>156953</v>
      </c>
      <c r="BV1656" s="336" t="s">
        <v>83</v>
      </c>
      <c r="BW1656" s="337" t="s">
        <v>63</v>
      </c>
      <c r="BX1656" s="337" t="s">
        <v>84</v>
      </c>
      <c r="BY1656" s="337" t="s">
        <v>85</v>
      </c>
      <c r="BZ1656" s="337" t="s">
        <v>86</v>
      </c>
      <c r="CA1656" s="337" t="s">
        <v>87</v>
      </c>
      <c r="CB1656" s="337" t="s">
        <v>217</v>
      </c>
      <c r="CC1656" s="337" t="s">
        <v>218</v>
      </c>
      <c r="CD1656" s="338">
        <v>2</v>
      </c>
      <c r="CE1656" s="335">
        <v>45139</v>
      </c>
      <c r="CF1656" s="337"/>
      <c r="CG1656" s="337" t="s">
        <v>181</v>
      </c>
      <c r="CH1656" s="337"/>
      <c r="CI1656" s="337" t="s">
        <v>181</v>
      </c>
      <c r="CJ1656" s="337" t="s">
        <v>219</v>
      </c>
      <c r="CK1656" s="337"/>
      <c r="CL1656" s="337"/>
      <c r="CM1656" s="337" t="s">
        <v>73</v>
      </c>
      <c r="CN1656" s="337">
        <v>3</v>
      </c>
    </row>
    <row r="1657" spans="4:92">
      <c r="D1657" s="273" t="s">
        <v>83</v>
      </c>
      <c r="E1657" s="273" t="s">
        <v>287</v>
      </c>
      <c r="F1657" s="273" t="s">
        <v>892</v>
      </c>
      <c r="G1657" s="273" t="s">
        <v>897</v>
      </c>
      <c r="H1657" s="274">
        <v>45139</v>
      </c>
      <c r="I1657" s="273">
        <v>13562</v>
      </c>
      <c r="J1657" s="273">
        <v>810</v>
      </c>
      <c r="K1657" s="273">
        <v>10652</v>
      </c>
      <c r="L1657" s="273" t="s">
        <v>66</v>
      </c>
      <c r="M1657" s="273">
        <v>1761.8338521000001</v>
      </c>
      <c r="N1657" s="273" t="s">
        <v>964</v>
      </c>
      <c r="P1657" s="273" t="s">
        <v>1204</v>
      </c>
      <c r="Q1657" s="273" t="s">
        <v>1496</v>
      </c>
      <c r="R1657" s="273" t="s">
        <v>70</v>
      </c>
      <c r="S1657" s="273" t="s">
        <v>1731</v>
      </c>
      <c r="T1657" s="273" t="s">
        <v>122</v>
      </c>
      <c r="U1657" s="273" t="s">
        <v>122</v>
      </c>
      <c r="V1657" s="273" t="s">
        <v>122</v>
      </c>
      <c r="W1657" s="273">
        <v>229449</v>
      </c>
      <c r="X1657" s="273" t="s">
        <v>83</v>
      </c>
      <c r="Y1657" s="273" t="s">
        <v>63</v>
      </c>
      <c r="Z1657" s="273" t="s">
        <v>501</v>
      </c>
      <c r="AA1657" s="273" t="s">
        <v>501</v>
      </c>
      <c r="AB1657" s="274">
        <v>45231</v>
      </c>
      <c r="AC1657" s="273">
        <v>14487</v>
      </c>
      <c r="AD1657" s="273">
        <v>77</v>
      </c>
      <c r="AE1657" s="273">
        <v>1.2390000000000001</v>
      </c>
      <c r="AF1657" s="273" t="s">
        <v>90</v>
      </c>
      <c r="AG1657" s="273" t="s">
        <v>1333</v>
      </c>
      <c r="AH1657" s="273" t="s">
        <v>1334</v>
      </c>
      <c r="AI1657" s="273" t="s">
        <v>123</v>
      </c>
      <c r="AJ1657" s="273" t="s">
        <v>214</v>
      </c>
      <c r="AK1657" s="273">
        <v>276396</v>
      </c>
      <c r="BV1657" s="279" t="s">
        <v>83</v>
      </c>
      <c r="BW1657" s="280" t="s">
        <v>63</v>
      </c>
      <c r="BX1657" s="280" t="s">
        <v>84</v>
      </c>
      <c r="BY1657" s="280" t="s">
        <v>85</v>
      </c>
      <c r="BZ1657" s="280" t="s">
        <v>204</v>
      </c>
      <c r="CA1657" s="280" t="s">
        <v>205</v>
      </c>
      <c r="CB1657" s="280" t="s">
        <v>206</v>
      </c>
      <c r="CC1657" s="280" t="s">
        <v>207</v>
      </c>
      <c r="CD1657" s="281">
        <v>0</v>
      </c>
      <c r="CE1657" s="277">
        <v>45139</v>
      </c>
      <c r="CF1657" s="280"/>
      <c r="CG1657" s="280" t="s">
        <v>181</v>
      </c>
      <c r="CH1657" s="280"/>
      <c r="CI1657" s="280" t="s">
        <v>208</v>
      </c>
      <c r="CJ1657" s="280" t="s">
        <v>209</v>
      </c>
      <c r="CK1657" s="280"/>
      <c r="CL1657" s="280"/>
      <c r="CM1657" s="280" t="s">
        <v>73</v>
      </c>
      <c r="CN1657" s="280">
        <v>3</v>
      </c>
    </row>
    <row r="1658" spans="4:92">
      <c r="D1658" s="273" t="s">
        <v>83</v>
      </c>
      <c r="E1658" s="273" t="s">
        <v>287</v>
      </c>
      <c r="F1658" s="273" t="s">
        <v>892</v>
      </c>
      <c r="G1658" s="273" t="s">
        <v>897</v>
      </c>
      <c r="H1658" s="274">
        <v>45139</v>
      </c>
      <c r="I1658" s="273">
        <v>13562</v>
      </c>
      <c r="J1658" s="273">
        <v>810</v>
      </c>
      <c r="K1658" s="273">
        <v>0</v>
      </c>
      <c r="L1658" s="273" t="s">
        <v>66</v>
      </c>
      <c r="M1658" s="273">
        <v>0</v>
      </c>
      <c r="N1658" s="273" t="s">
        <v>115</v>
      </c>
      <c r="W1658" s="273">
        <v>229447</v>
      </c>
      <c r="X1658" s="273" t="s">
        <v>83</v>
      </c>
      <c r="Y1658" s="273" t="s">
        <v>63</v>
      </c>
      <c r="Z1658" s="273" t="s">
        <v>501</v>
      </c>
      <c r="AA1658" s="273" t="s">
        <v>501</v>
      </c>
      <c r="AB1658" s="274">
        <v>45231</v>
      </c>
      <c r="AC1658" s="273">
        <v>14487</v>
      </c>
      <c r="AD1658" s="273">
        <v>77</v>
      </c>
      <c r="AE1658" s="273">
        <v>0.08</v>
      </c>
      <c r="AF1658" s="273" t="s">
        <v>90</v>
      </c>
      <c r="AG1658" s="273" t="s">
        <v>882</v>
      </c>
      <c r="AH1658" s="273" t="s">
        <v>1119</v>
      </c>
      <c r="AI1658" s="273" t="s">
        <v>123</v>
      </c>
      <c r="AJ1658" s="273" t="s">
        <v>214</v>
      </c>
      <c r="AK1658" s="273">
        <v>276402</v>
      </c>
      <c r="BV1658" s="336" t="s">
        <v>83</v>
      </c>
      <c r="BW1658" s="337" t="s">
        <v>63</v>
      </c>
      <c r="BX1658" s="337" t="s">
        <v>84</v>
      </c>
      <c r="BY1658" s="337" t="s">
        <v>85</v>
      </c>
      <c r="BZ1658" s="337" t="s">
        <v>138</v>
      </c>
      <c r="CA1658" s="337" t="s">
        <v>139</v>
      </c>
      <c r="CB1658" s="337" t="s">
        <v>190</v>
      </c>
      <c r="CC1658" s="337" t="s">
        <v>191</v>
      </c>
      <c r="CD1658" s="338">
        <v>8</v>
      </c>
      <c r="CE1658" s="335">
        <v>45139</v>
      </c>
      <c r="CF1658" s="337">
        <v>0</v>
      </c>
      <c r="CG1658" s="337" t="s">
        <v>90</v>
      </c>
      <c r="CH1658" s="337">
        <v>0</v>
      </c>
      <c r="CI1658" s="337" t="s">
        <v>80</v>
      </c>
      <c r="CJ1658" s="337"/>
      <c r="CK1658" s="337"/>
      <c r="CL1658" s="337"/>
      <c r="CM1658" s="337" t="s">
        <v>73</v>
      </c>
      <c r="CN1658" s="337">
        <v>3</v>
      </c>
    </row>
    <row r="1659" spans="4:92">
      <c r="D1659" s="273" t="s">
        <v>83</v>
      </c>
      <c r="E1659" s="273" t="s">
        <v>287</v>
      </c>
      <c r="F1659" s="273" t="s">
        <v>892</v>
      </c>
      <c r="G1659" s="273" t="s">
        <v>897</v>
      </c>
      <c r="H1659" s="274">
        <v>45139</v>
      </c>
      <c r="I1659" s="273">
        <v>13562</v>
      </c>
      <c r="J1659" s="273">
        <v>810</v>
      </c>
      <c r="K1659" s="273">
        <v>0</v>
      </c>
      <c r="L1659" s="273" t="s">
        <v>66</v>
      </c>
      <c r="N1659" s="273" t="s">
        <v>107</v>
      </c>
      <c r="W1659" s="273">
        <v>229448</v>
      </c>
      <c r="X1659" s="273" t="s">
        <v>83</v>
      </c>
      <c r="Y1659" s="273" t="s">
        <v>63</v>
      </c>
      <c r="Z1659" s="273" t="s">
        <v>501</v>
      </c>
      <c r="AA1659" s="273" t="s">
        <v>501</v>
      </c>
      <c r="AB1659" s="274">
        <v>45231</v>
      </c>
      <c r="AC1659" s="273">
        <v>14487</v>
      </c>
      <c r="AD1659" s="273">
        <v>77</v>
      </c>
      <c r="AE1659" s="273">
        <v>0.111</v>
      </c>
      <c r="AF1659" s="273" t="s">
        <v>90</v>
      </c>
      <c r="AG1659" s="273" t="s">
        <v>1105</v>
      </c>
      <c r="AH1659" s="273" t="s">
        <v>1106</v>
      </c>
      <c r="AI1659" s="273" t="s">
        <v>123</v>
      </c>
      <c r="AJ1659" s="273" t="s">
        <v>1185</v>
      </c>
      <c r="AK1659" s="273">
        <v>276408</v>
      </c>
      <c r="BV1659" s="279" t="s">
        <v>83</v>
      </c>
      <c r="BW1659" s="280" t="s">
        <v>63</v>
      </c>
      <c r="BX1659" s="280" t="s">
        <v>84</v>
      </c>
      <c r="BY1659" s="280" t="s">
        <v>85</v>
      </c>
      <c r="BZ1659" s="280" t="s">
        <v>86</v>
      </c>
      <c r="CA1659" s="280" t="s">
        <v>87</v>
      </c>
      <c r="CB1659" s="280" t="s">
        <v>179</v>
      </c>
      <c r="CC1659" s="280" t="s">
        <v>180</v>
      </c>
      <c r="CD1659" s="281">
        <v>1</v>
      </c>
      <c r="CE1659" s="277">
        <v>45139</v>
      </c>
      <c r="CF1659" s="280"/>
      <c r="CG1659" s="280" t="s">
        <v>181</v>
      </c>
      <c r="CH1659" s="280"/>
      <c r="CI1659" s="280" t="s">
        <v>181</v>
      </c>
      <c r="CJ1659" s="280" t="s">
        <v>1702</v>
      </c>
      <c r="CK1659" s="280"/>
      <c r="CL1659" s="280"/>
      <c r="CM1659" s="280" t="s">
        <v>73</v>
      </c>
      <c r="CN1659" s="280">
        <v>3</v>
      </c>
    </row>
    <row r="1660" spans="4:92">
      <c r="D1660" s="273" t="s">
        <v>83</v>
      </c>
      <c r="E1660" s="273" t="s">
        <v>287</v>
      </c>
      <c r="F1660" s="273" t="s">
        <v>892</v>
      </c>
      <c r="G1660" s="273" t="s">
        <v>895</v>
      </c>
      <c r="H1660" s="274">
        <v>45017</v>
      </c>
      <c r="I1660" s="273">
        <v>11727</v>
      </c>
      <c r="J1660" s="273">
        <v>809</v>
      </c>
      <c r="K1660" s="273">
        <v>3420</v>
      </c>
      <c r="L1660" s="273" t="s">
        <v>66</v>
      </c>
      <c r="M1660" s="273">
        <v>725.30339000000004</v>
      </c>
      <c r="N1660" s="273" t="s">
        <v>115</v>
      </c>
      <c r="W1660" s="273">
        <v>153994</v>
      </c>
      <c r="X1660" s="273" t="s">
        <v>83</v>
      </c>
      <c r="Y1660" s="273" t="s">
        <v>63</v>
      </c>
      <c r="Z1660" s="273" t="s">
        <v>501</v>
      </c>
      <c r="AA1660" s="273" t="s">
        <v>501</v>
      </c>
      <c r="AB1660" s="274">
        <v>45231</v>
      </c>
      <c r="AC1660" s="273">
        <v>14487</v>
      </c>
      <c r="AD1660" s="273">
        <v>77</v>
      </c>
      <c r="AE1660" s="273">
        <v>2.2000000000000001E-3</v>
      </c>
      <c r="AF1660" s="273" t="s">
        <v>90</v>
      </c>
      <c r="AG1660" s="273" t="s">
        <v>1306</v>
      </c>
      <c r="AH1660" s="273" t="s">
        <v>1307</v>
      </c>
      <c r="AI1660" s="273" t="s">
        <v>123</v>
      </c>
      <c r="AJ1660" s="273" t="s">
        <v>214</v>
      </c>
      <c r="AK1660" s="273">
        <v>276414</v>
      </c>
      <c r="BV1660" s="336" t="s">
        <v>83</v>
      </c>
      <c r="BW1660" s="337" t="s">
        <v>63</v>
      </c>
      <c r="BX1660" s="337" t="s">
        <v>84</v>
      </c>
      <c r="BY1660" s="337" t="s">
        <v>85</v>
      </c>
      <c r="BZ1660" s="337" t="s">
        <v>86</v>
      </c>
      <c r="CA1660" s="337" t="s">
        <v>87</v>
      </c>
      <c r="CB1660" s="337" t="s">
        <v>225</v>
      </c>
      <c r="CC1660" s="337" t="s">
        <v>226</v>
      </c>
      <c r="CD1660" s="338">
        <v>5</v>
      </c>
      <c r="CE1660" s="335">
        <v>45261</v>
      </c>
      <c r="CF1660" s="337">
        <v>0</v>
      </c>
      <c r="CG1660" s="337" t="s">
        <v>90</v>
      </c>
      <c r="CH1660" s="337">
        <v>0</v>
      </c>
      <c r="CI1660" s="337" t="s">
        <v>80</v>
      </c>
      <c r="CJ1660" s="337"/>
      <c r="CK1660" s="337"/>
      <c r="CL1660" s="337"/>
      <c r="CM1660" s="337" t="s">
        <v>73</v>
      </c>
      <c r="CN1660" s="337">
        <v>3</v>
      </c>
    </row>
    <row r="1661" spans="4:92">
      <c r="D1661" s="273" t="s">
        <v>83</v>
      </c>
      <c r="E1661" s="273" t="s">
        <v>287</v>
      </c>
      <c r="F1661" s="273" t="s">
        <v>913</v>
      </c>
      <c r="G1661" s="273" t="s">
        <v>918</v>
      </c>
      <c r="H1661" s="274">
        <v>45200</v>
      </c>
      <c r="I1661" s="273">
        <v>14226</v>
      </c>
      <c r="J1661" s="273">
        <v>818</v>
      </c>
      <c r="K1661" s="273">
        <v>0</v>
      </c>
      <c r="L1661" s="273" t="s">
        <v>66</v>
      </c>
      <c r="N1661" s="273" t="s">
        <v>107</v>
      </c>
      <c r="W1661" s="273">
        <v>254018</v>
      </c>
      <c r="X1661" s="273" t="s">
        <v>83</v>
      </c>
      <c r="Y1661" s="273" t="s">
        <v>63</v>
      </c>
      <c r="Z1661" s="273" t="s">
        <v>501</v>
      </c>
      <c r="AA1661" s="273" t="s">
        <v>501</v>
      </c>
      <c r="AB1661" s="274">
        <v>45231</v>
      </c>
      <c r="AC1661" s="273">
        <v>14487</v>
      </c>
      <c r="AD1661" s="273">
        <v>77</v>
      </c>
      <c r="AE1661" s="273">
        <v>2.1659999999999999</v>
      </c>
      <c r="AF1661" s="273" t="s">
        <v>90</v>
      </c>
      <c r="AG1661" s="273" t="s">
        <v>884</v>
      </c>
      <c r="AH1661" s="273" t="s">
        <v>1195</v>
      </c>
      <c r="AI1661" s="273" t="s">
        <v>123</v>
      </c>
      <c r="AJ1661" s="273" t="s">
        <v>200</v>
      </c>
      <c r="AK1661" s="273">
        <v>276420</v>
      </c>
      <c r="BV1661" s="279" t="s">
        <v>83</v>
      </c>
      <c r="BW1661" s="280" t="s">
        <v>63</v>
      </c>
      <c r="BX1661" s="280" t="s">
        <v>84</v>
      </c>
      <c r="BY1661" s="280" t="s">
        <v>85</v>
      </c>
      <c r="BZ1661" s="280" t="s">
        <v>86</v>
      </c>
      <c r="CA1661" s="280" t="s">
        <v>87</v>
      </c>
      <c r="CB1661" s="280" t="s">
        <v>233</v>
      </c>
      <c r="CC1661" s="280" t="s">
        <v>234</v>
      </c>
      <c r="CD1661" s="281">
        <v>1</v>
      </c>
      <c r="CE1661" s="277">
        <v>45261</v>
      </c>
      <c r="CF1661" s="280"/>
      <c r="CG1661" s="280" t="s">
        <v>181</v>
      </c>
      <c r="CH1661" s="280"/>
      <c r="CI1661" s="280" t="s">
        <v>181</v>
      </c>
      <c r="CJ1661" s="280" t="s">
        <v>1602</v>
      </c>
      <c r="CK1661" s="280"/>
      <c r="CL1661" s="280"/>
      <c r="CM1661" s="280" t="s">
        <v>73</v>
      </c>
      <c r="CN1661" s="280">
        <v>3</v>
      </c>
    </row>
    <row r="1662" spans="4:92">
      <c r="D1662" s="273" t="s">
        <v>83</v>
      </c>
      <c r="E1662" s="273" t="s">
        <v>287</v>
      </c>
      <c r="F1662" s="273" t="s">
        <v>913</v>
      </c>
      <c r="G1662" s="273" t="s">
        <v>918</v>
      </c>
      <c r="H1662" s="274">
        <v>45231</v>
      </c>
      <c r="I1662" s="273">
        <v>14593</v>
      </c>
      <c r="J1662" s="273">
        <v>818</v>
      </c>
      <c r="W1662" s="273">
        <v>272851</v>
      </c>
      <c r="X1662" s="273" t="s">
        <v>83</v>
      </c>
      <c r="Y1662" s="273" t="s">
        <v>63</v>
      </c>
      <c r="Z1662" s="273" t="s">
        <v>501</v>
      </c>
      <c r="AA1662" s="273" t="s">
        <v>501</v>
      </c>
      <c r="AB1662" s="274">
        <v>45231</v>
      </c>
      <c r="AC1662" s="273">
        <v>14487</v>
      </c>
      <c r="AD1662" s="273">
        <v>77</v>
      </c>
      <c r="AE1662" s="273">
        <v>0.109</v>
      </c>
      <c r="AF1662" s="273" t="s">
        <v>90</v>
      </c>
      <c r="AG1662" s="273" t="s">
        <v>1159</v>
      </c>
      <c r="AH1662" s="273" t="s">
        <v>1418</v>
      </c>
      <c r="AI1662" s="273" t="s">
        <v>123</v>
      </c>
      <c r="AJ1662" s="273" t="s">
        <v>200</v>
      </c>
      <c r="AK1662" s="273">
        <v>276426</v>
      </c>
      <c r="BV1662" s="336" t="s">
        <v>83</v>
      </c>
      <c r="BW1662" s="337" t="s">
        <v>63</v>
      </c>
      <c r="BX1662" s="337" t="s">
        <v>84</v>
      </c>
      <c r="BY1662" s="337" t="s">
        <v>85</v>
      </c>
      <c r="BZ1662" s="337" t="s">
        <v>86</v>
      </c>
      <c r="CA1662" s="337" t="s">
        <v>87</v>
      </c>
      <c r="CB1662" s="337" t="s">
        <v>217</v>
      </c>
      <c r="CC1662" s="337" t="s">
        <v>218</v>
      </c>
      <c r="CD1662" s="338">
        <v>2</v>
      </c>
      <c r="CE1662" s="335">
        <v>45261</v>
      </c>
      <c r="CF1662" s="337"/>
      <c r="CG1662" s="337" t="s">
        <v>181</v>
      </c>
      <c r="CH1662" s="337"/>
      <c r="CI1662" s="337" t="s">
        <v>181</v>
      </c>
      <c r="CJ1662" s="337" t="s">
        <v>219</v>
      </c>
      <c r="CK1662" s="337"/>
      <c r="CL1662" s="337"/>
      <c r="CM1662" s="337" t="s">
        <v>73</v>
      </c>
      <c r="CN1662" s="337">
        <v>3</v>
      </c>
    </row>
    <row r="1663" spans="4:92">
      <c r="D1663" s="273" t="s">
        <v>83</v>
      </c>
      <c r="E1663" s="273" t="s">
        <v>287</v>
      </c>
      <c r="F1663" s="273" t="s">
        <v>913</v>
      </c>
      <c r="G1663" s="273" t="s">
        <v>918</v>
      </c>
      <c r="H1663" s="274">
        <v>45231</v>
      </c>
      <c r="I1663" s="273">
        <v>14593</v>
      </c>
      <c r="J1663" s="273">
        <v>818</v>
      </c>
      <c r="K1663" s="273">
        <v>3831</v>
      </c>
      <c r="L1663" s="273" t="s">
        <v>66</v>
      </c>
      <c r="M1663" s="273">
        <v>698.16807600000004</v>
      </c>
      <c r="N1663" s="273" t="s">
        <v>115</v>
      </c>
      <c r="W1663" s="273">
        <v>272875</v>
      </c>
      <c r="X1663" s="273" t="s">
        <v>83</v>
      </c>
      <c r="Y1663" s="273" t="s">
        <v>63</v>
      </c>
      <c r="Z1663" s="273" t="s">
        <v>501</v>
      </c>
      <c r="AA1663" s="273" t="s">
        <v>501</v>
      </c>
      <c r="AB1663" s="274">
        <v>45231</v>
      </c>
      <c r="AC1663" s="273">
        <v>14487</v>
      </c>
      <c r="AD1663" s="273">
        <v>77</v>
      </c>
      <c r="AE1663" s="273">
        <v>4.1079999999999997</v>
      </c>
      <c r="AF1663" s="273" t="s">
        <v>90</v>
      </c>
      <c r="AG1663" s="273" t="s">
        <v>887</v>
      </c>
      <c r="AH1663" s="273" t="s">
        <v>1194</v>
      </c>
      <c r="AI1663" s="273" t="s">
        <v>123</v>
      </c>
      <c r="AJ1663" s="273" t="s">
        <v>200</v>
      </c>
      <c r="AK1663" s="273">
        <v>276432</v>
      </c>
      <c r="BV1663" s="279" t="s">
        <v>83</v>
      </c>
      <c r="BW1663" s="280" t="s">
        <v>63</v>
      </c>
      <c r="BX1663" s="280" t="s">
        <v>84</v>
      </c>
      <c r="BY1663" s="280" t="s">
        <v>85</v>
      </c>
      <c r="BZ1663" s="280" t="s">
        <v>204</v>
      </c>
      <c r="CA1663" s="280" t="s">
        <v>205</v>
      </c>
      <c r="CB1663" s="280" t="s">
        <v>206</v>
      </c>
      <c r="CC1663" s="280" t="s">
        <v>207</v>
      </c>
      <c r="CD1663" s="281">
        <v>0</v>
      </c>
      <c r="CE1663" s="277">
        <v>45261</v>
      </c>
      <c r="CF1663" s="280"/>
      <c r="CG1663" s="280" t="s">
        <v>181</v>
      </c>
      <c r="CH1663" s="280"/>
      <c r="CI1663" s="280" t="s">
        <v>208</v>
      </c>
      <c r="CJ1663" s="280" t="s">
        <v>209</v>
      </c>
      <c r="CK1663" s="280"/>
      <c r="CL1663" s="280"/>
      <c r="CM1663" s="280" t="s">
        <v>73</v>
      </c>
      <c r="CN1663" s="280">
        <v>3</v>
      </c>
    </row>
    <row r="1664" spans="4:92">
      <c r="D1664" s="273" t="s">
        <v>83</v>
      </c>
      <c r="E1664" s="273" t="s">
        <v>287</v>
      </c>
      <c r="F1664" s="273" t="s">
        <v>913</v>
      </c>
      <c r="G1664" s="273" t="s">
        <v>918</v>
      </c>
      <c r="H1664" s="274">
        <v>45231</v>
      </c>
      <c r="I1664" s="273">
        <v>14593</v>
      </c>
      <c r="J1664" s="273">
        <v>818</v>
      </c>
      <c r="K1664" s="273">
        <v>0</v>
      </c>
      <c r="L1664" s="273" t="s">
        <v>66</v>
      </c>
      <c r="N1664" s="273" t="s">
        <v>107</v>
      </c>
      <c r="W1664" s="273">
        <v>272876</v>
      </c>
      <c r="X1664" s="273" t="s">
        <v>83</v>
      </c>
      <c r="Y1664" s="273" t="s">
        <v>63</v>
      </c>
      <c r="Z1664" s="273" t="s">
        <v>501</v>
      </c>
      <c r="AA1664" s="273" t="s">
        <v>501</v>
      </c>
      <c r="AB1664" s="274">
        <v>45231</v>
      </c>
      <c r="AC1664" s="273">
        <v>14487</v>
      </c>
      <c r="AD1664" s="273">
        <v>77</v>
      </c>
      <c r="AE1664" s="273">
        <v>0.307</v>
      </c>
      <c r="AF1664" s="273" t="s">
        <v>90</v>
      </c>
      <c r="AG1664" s="273" t="s">
        <v>1026</v>
      </c>
      <c r="AH1664" s="273" t="s">
        <v>1327</v>
      </c>
      <c r="AI1664" s="273" t="s">
        <v>123</v>
      </c>
      <c r="AJ1664" s="273" t="s">
        <v>200</v>
      </c>
      <c r="AK1664" s="273">
        <v>276438</v>
      </c>
      <c r="BV1664" s="336" t="s">
        <v>83</v>
      </c>
      <c r="BW1664" s="337" t="s">
        <v>63</v>
      </c>
      <c r="BX1664" s="337" t="s">
        <v>84</v>
      </c>
      <c r="BY1664" s="337" t="s">
        <v>85</v>
      </c>
      <c r="BZ1664" s="337" t="s">
        <v>138</v>
      </c>
      <c r="CA1664" s="337" t="s">
        <v>139</v>
      </c>
      <c r="CB1664" s="337" t="s">
        <v>190</v>
      </c>
      <c r="CC1664" s="337" t="s">
        <v>191</v>
      </c>
      <c r="CD1664" s="338">
        <v>8</v>
      </c>
      <c r="CE1664" s="335">
        <v>45261</v>
      </c>
      <c r="CF1664" s="337">
        <v>0</v>
      </c>
      <c r="CG1664" s="337" t="s">
        <v>90</v>
      </c>
      <c r="CH1664" s="337">
        <v>0</v>
      </c>
      <c r="CI1664" s="337" t="s">
        <v>80</v>
      </c>
      <c r="CJ1664" s="337"/>
      <c r="CK1664" s="337"/>
      <c r="CL1664" s="337"/>
      <c r="CM1664" s="337" t="s">
        <v>73</v>
      </c>
      <c r="CN1664" s="337">
        <v>3</v>
      </c>
    </row>
    <row r="1665" spans="4:92">
      <c r="D1665" s="273" t="s">
        <v>83</v>
      </c>
      <c r="E1665" s="273" t="s">
        <v>287</v>
      </c>
      <c r="F1665" s="273" t="s">
        <v>913</v>
      </c>
      <c r="G1665" s="273" t="s">
        <v>918</v>
      </c>
      <c r="H1665" s="274">
        <v>45261</v>
      </c>
      <c r="I1665" s="273">
        <v>17052</v>
      </c>
      <c r="J1665" s="273">
        <v>818</v>
      </c>
      <c r="W1665" s="273">
        <v>314786</v>
      </c>
      <c r="X1665" s="273" t="s">
        <v>83</v>
      </c>
      <c r="Y1665" s="273" t="s">
        <v>63</v>
      </c>
      <c r="Z1665" s="273" t="s">
        <v>501</v>
      </c>
      <c r="AA1665" s="273" t="s">
        <v>501</v>
      </c>
      <c r="AB1665" s="274">
        <v>45231</v>
      </c>
      <c r="AC1665" s="273">
        <v>14487</v>
      </c>
      <c r="AD1665" s="273">
        <v>77</v>
      </c>
      <c r="AE1665" s="273">
        <v>5.7779999999999996</v>
      </c>
      <c r="AF1665" s="273" t="s">
        <v>90</v>
      </c>
      <c r="AG1665" s="273" t="s">
        <v>798</v>
      </c>
      <c r="AH1665" s="273" t="s">
        <v>953</v>
      </c>
      <c r="AI1665" s="273" t="s">
        <v>123</v>
      </c>
      <c r="AJ1665" s="273" t="s">
        <v>200</v>
      </c>
      <c r="AK1665" s="273">
        <v>276444</v>
      </c>
      <c r="BV1665" s="279" t="s">
        <v>83</v>
      </c>
      <c r="BW1665" s="280" t="s">
        <v>63</v>
      </c>
      <c r="BX1665" s="280" t="s">
        <v>84</v>
      </c>
      <c r="BY1665" s="280" t="s">
        <v>85</v>
      </c>
      <c r="BZ1665" s="280" t="s">
        <v>86</v>
      </c>
      <c r="CA1665" s="280" t="s">
        <v>87</v>
      </c>
      <c r="CB1665" s="280" t="s">
        <v>179</v>
      </c>
      <c r="CC1665" s="280" t="s">
        <v>180</v>
      </c>
      <c r="CD1665" s="281">
        <v>1</v>
      </c>
      <c r="CE1665" s="277">
        <v>45261</v>
      </c>
      <c r="CF1665" s="280"/>
      <c r="CG1665" s="280" t="s">
        <v>181</v>
      </c>
      <c r="CH1665" s="280"/>
      <c r="CI1665" s="280" t="s">
        <v>181</v>
      </c>
      <c r="CJ1665" s="280" t="s">
        <v>1733</v>
      </c>
      <c r="CK1665" s="280"/>
      <c r="CL1665" s="280"/>
      <c r="CM1665" s="280" t="s">
        <v>73</v>
      </c>
      <c r="CN1665" s="280">
        <v>3</v>
      </c>
    </row>
    <row r="1666" spans="4:92">
      <c r="D1666" s="273" t="s">
        <v>83</v>
      </c>
      <c r="E1666" s="273" t="s">
        <v>287</v>
      </c>
      <c r="F1666" s="273" t="s">
        <v>913</v>
      </c>
      <c r="G1666" s="273" t="s">
        <v>918</v>
      </c>
      <c r="H1666" s="274">
        <v>45261</v>
      </c>
      <c r="I1666" s="273">
        <v>17052</v>
      </c>
      <c r="J1666" s="273">
        <v>818</v>
      </c>
      <c r="K1666" s="273">
        <v>3931</v>
      </c>
      <c r="L1666" s="273" t="s">
        <v>66</v>
      </c>
      <c r="M1666" s="273">
        <v>714.78909599999997</v>
      </c>
      <c r="N1666" s="273" t="s">
        <v>115</v>
      </c>
      <c r="W1666" s="273">
        <v>314810</v>
      </c>
      <c r="X1666" s="273" t="s">
        <v>83</v>
      </c>
      <c r="Y1666" s="273" t="s">
        <v>63</v>
      </c>
      <c r="Z1666" s="273" t="s">
        <v>501</v>
      </c>
      <c r="AA1666" s="273" t="s">
        <v>501</v>
      </c>
      <c r="AB1666" s="274">
        <v>45231</v>
      </c>
      <c r="AC1666" s="273">
        <v>14487</v>
      </c>
      <c r="AD1666" s="273">
        <v>77</v>
      </c>
      <c r="AE1666" s="273">
        <v>9.1300000000000008</v>
      </c>
      <c r="AF1666" s="273" t="s">
        <v>90</v>
      </c>
      <c r="AG1666" s="273" t="s">
        <v>795</v>
      </c>
      <c r="AH1666" s="273" t="s">
        <v>1354</v>
      </c>
      <c r="AI1666" s="273" t="s">
        <v>123</v>
      </c>
      <c r="AJ1666" s="273" t="s">
        <v>200</v>
      </c>
      <c r="AK1666" s="273">
        <v>276450</v>
      </c>
      <c r="BV1666" s="336" t="s">
        <v>83</v>
      </c>
      <c r="BW1666" s="337" t="s">
        <v>63</v>
      </c>
      <c r="BX1666" s="337" t="s">
        <v>84</v>
      </c>
      <c r="BY1666" s="337" t="s">
        <v>85</v>
      </c>
      <c r="BZ1666" s="337" t="s">
        <v>167</v>
      </c>
      <c r="CA1666" s="337" t="s">
        <v>168</v>
      </c>
      <c r="CB1666" s="337" t="s">
        <v>313</v>
      </c>
      <c r="CC1666" s="337" t="s">
        <v>314</v>
      </c>
      <c r="CD1666" s="338">
        <v>14</v>
      </c>
      <c r="CE1666" s="335">
        <v>45261</v>
      </c>
      <c r="CF1666" s="337">
        <v>0</v>
      </c>
      <c r="CG1666" s="337" t="s">
        <v>90</v>
      </c>
      <c r="CH1666" s="337">
        <v>0</v>
      </c>
      <c r="CI1666" s="337" t="s">
        <v>80</v>
      </c>
      <c r="CJ1666" s="337"/>
      <c r="CK1666" s="337"/>
      <c r="CL1666" s="337"/>
      <c r="CM1666" s="337" t="s">
        <v>73</v>
      </c>
      <c r="CN1666" s="337">
        <v>3</v>
      </c>
    </row>
    <row r="1667" spans="4:92">
      <c r="D1667" s="273" t="s">
        <v>83</v>
      </c>
      <c r="E1667" s="273" t="s">
        <v>287</v>
      </c>
      <c r="F1667" s="273" t="s">
        <v>913</v>
      </c>
      <c r="G1667" s="273" t="s">
        <v>918</v>
      </c>
      <c r="H1667" s="274">
        <v>45261</v>
      </c>
      <c r="I1667" s="273">
        <v>17052</v>
      </c>
      <c r="J1667" s="273">
        <v>818</v>
      </c>
      <c r="K1667" s="273">
        <v>0</v>
      </c>
      <c r="L1667" s="273" t="s">
        <v>66</v>
      </c>
      <c r="N1667" s="273" t="s">
        <v>107</v>
      </c>
      <c r="W1667" s="273">
        <v>314811</v>
      </c>
      <c r="X1667" s="273" t="s">
        <v>83</v>
      </c>
      <c r="Y1667" s="273" t="s">
        <v>63</v>
      </c>
      <c r="Z1667" s="273" t="s">
        <v>501</v>
      </c>
      <c r="AA1667" s="273" t="s">
        <v>501</v>
      </c>
      <c r="AB1667" s="274">
        <v>45231</v>
      </c>
      <c r="AC1667" s="273">
        <v>14487</v>
      </c>
      <c r="AD1667" s="273">
        <v>77</v>
      </c>
      <c r="AE1667" s="273">
        <v>0.48</v>
      </c>
      <c r="AF1667" s="273" t="s">
        <v>90</v>
      </c>
      <c r="AG1667" s="273" t="s">
        <v>1355</v>
      </c>
      <c r="AH1667" s="273" t="s">
        <v>1356</v>
      </c>
      <c r="AI1667" s="273" t="s">
        <v>123</v>
      </c>
      <c r="AJ1667" s="273" t="s">
        <v>200</v>
      </c>
      <c r="AK1667" s="273">
        <v>276456</v>
      </c>
      <c r="BV1667" s="279" t="s">
        <v>83</v>
      </c>
      <c r="BW1667" s="280" t="s">
        <v>63</v>
      </c>
      <c r="BX1667" s="280" t="s">
        <v>84</v>
      </c>
      <c r="BY1667" s="280" t="s">
        <v>85</v>
      </c>
      <c r="BZ1667" s="280" t="s">
        <v>167</v>
      </c>
      <c r="CA1667" s="280" t="s">
        <v>168</v>
      </c>
      <c r="CB1667" s="280" t="s">
        <v>319</v>
      </c>
      <c r="CC1667" s="280" t="s">
        <v>320</v>
      </c>
      <c r="CD1667" s="281">
        <v>15</v>
      </c>
      <c r="CE1667" s="277">
        <v>45261</v>
      </c>
      <c r="CF1667" s="280">
        <v>0</v>
      </c>
      <c r="CG1667" s="280" t="s">
        <v>90</v>
      </c>
      <c r="CH1667" s="280">
        <v>0</v>
      </c>
      <c r="CI1667" s="280" t="s">
        <v>80</v>
      </c>
      <c r="CJ1667" s="280"/>
      <c r="CK1667" s="280"/>
      <c r="CL1667" s="280"/>
      <c r="CM1667" s="280" t="s">
        <v>73</v>
      </c>
      <c r="CN1667" s="280">
        <v>3</v>
      </c>
    </row>
    <row r="1668" spans="4:92">
      <c r="D1668" s="273" t="s">
        <v>83</v>
      </c>
      <c r="E1668" s="273" t="s">
        <v>287</v>
      </c>
      <c r="F1668" s="273" t="s">
        <v>913</v>
      </c>
      <c r="G1668" s="273" t="s">
        <v>922</v>
      </c>
      <c r="H1668" s="274">
        <v>44927</v>
      </c>
      <c r="I1668" s="273">
        <v>11246</v>
      </c>
      <c r="J1668" s="273">
        <v>820</v>
      </c>
      <c r="W1668" s="273">
        <v>140021</v>
      </c>
      <c r="X1668" s="273" t="s">
        <v>83</v>
      </c>
      <c r="Y1668" s="273" t="s">
        <v>63</v>
      </c>
      <c r="Z1668" s="273" t="s">
        <v>501</v>
      </c>
      <c r="AA1668" s="273" t="s">
        <v>501</v>
      </c>
      <c r="AB1668" s="274">
        <v>45231</v>
      </c>
      <c r="AC1668" s="273">
        <v>14487</v>
      </c>
      <c r="AD1668" s="273">
        <v>77</v>
      </c>
      <c r="AE1668" s="273">
        <v>3.6900000000000002E-2</v>
      </c>
      <c r="AF1668" s="273" t="s">
        <v>90</v>
      </c>
      <c r="AG1668" s="273" t="s">
        <v>1048</v>
      </c>
      <c r="AH1668" s="273" t="s">
        <v>1328</v>
      </c>
      <c r="AI1668" s="273" t="s">
        <v>123</v>
      </c>
      <c r="AJ1668" s="273" t="s">
        <v>200</v>
      </c>
      <c r="AK1668" s="273">
        <v>276462</v>
      </c>
      <c r="BV1668" s="336" t="s">
        <v>83</v>
      </c>
      <c r="BW1668" s="337" t="s">
        <v>63</v>
      </c>
      <c r="BX1668" s="337" t="s">
        <v>84</v>
      </c>
      <c r="BY1668" s="337" t="s">
        <v>85</v>
      </c>
      <c r="BZ1668" s="337" t="s">
        <v>167</v>
      </c>
      <c r="CA1668" s="337" t="s">
        <v>168</v>
      </c>
      <c r="CB1668" s="337" t="s">
        <v>353</v>
      </c>
      <c r="CC1668" s="337" t="s">
        <v>354</v>
      </c>
      <c r="CD1668" s="338">
        <v>13</v>
      </c>
      <c r="CE1668" s="335">
        <v>45261</v>
      </c>
      <c r="CF1668" s="337">
        <v>0</v>
      </c>
      <c r="CG1668" s="337" t="s">
        <v>90</v>
      </c>
      <c r="CH1668" s="337">
        <v>0</v>
      </c>
      <c r="CI1668" s="337" t="s">
        <v>80</v>
      </c>
      <c r="CJ1668" s="337"/>
      <c r="CK1668" s="337"/>
      <c r="CL1668" s="337"/>
      <c r="CM1668" s="337" t="s">
        <v>73</v>
      </c>
      <c r="CN1668" s="337">
        <v>3</v>
      </c>
    </row>
    <row r="1669" spans="4:92">
      <c r="D1669" s="273" t="s">
        <v>83</v>
      </c>
      <c r="E1669" s="273" t="s">
        <v>287</v>
      </c>
      <c r="F1669" s="273" t="s">
        <v>913</v>
      </c>
      <c r="G1669" s="273" t="s">
        <v>922</v>
      </c>
      <c r="H1669" s="274">
        <v>44927</v>
      </c>
      <c r="I1669" s="273">
        <v>11246</v>
      </c>
      <c r="J1669" s="273">
        <v>820</v>
      </c>
      <c r="K1669" s="273">
        <v>332</v>
      </c>
      <c r="L1669" s="273" t="s">
        <v>66</v>
      </c>
      <c r="M1669" s="273">
        <v>69.296868000000003</v>
      </c>
      <c r="N1669" s="273" t="s">
        <v>115</v>
      </c>
      <c r="W1669" s="273">
        <v>140045</v>
      </c>
      <c r="X1669" s="273" t="s">
        <v>83</v>
      </c>
      <c r="Y1669" s="273" t="s">
        <v>63</v>
      </c>
      <c r="Z1669" s="273" t="s">
        <v>501</v>
      </c>
      <c r="AA1669" s="273" t="s">
        <v>501</v>
      </c>
      <c r="AB1669" s="274">
        <v>45231</v>
      </c>
      <c r="AC1669" s="273">
        <v>14487</v>
      </c>
      <c r="AD1669" s="273">
        <v>77</v>
      </c>
      <c r="AE1669" s="273">
        <v>6.0000000000000001E-3</v>
      </c>
      <c r="AF1669" s="273" t="s">
        <v>90</v>
      </c>
      <c r="AG1669" s="273" t="s">
        <v>983</v>
      </c>
      <c r="AH1669" s="273" t="s">
        <v>1329</v>
      </c>
      <c r="AI1669" s="273" t="s">
        <v>123</v>
      </c>
      <c r="AJ1669" s="273" t="s">
        <v>200</v>
      </c>
      <c r="AK1669" s="273">
        <v>276468</v>
      </c>
      <c r="BV1669" s="279" t="s">
        <v>83</v>
      </c>
      <c r="BW1669" s="280" t="s">
        <v>63</v>
      </c>
      <c r="BX1669" s="280" t="s">
        <v>84</v>
      </c>
      <c r="BY1669" s="280" t="s">
        <v>85</v>
      </c>
      <c r="BZ1669" s="280" t="s">
        <v>167</v>
      </c>
      <c r="CA1669" s="280" t="s">
        <v>168</v>
      </c>
      <c r="CB1669" s="280" t="s">
        <v>169</v>
      </c>
      <c r="CC1669" s="280" t="s">
        <v>170</v>
      </c>
      <c r="CD1669" s="281">
        <v>12</v>
      </c>
      <c r="CE1669" s="277">
        <v>45261</v>
      </c>
      <c r="CF1669" s="280">
        <v>0</v>
      </c>
      <c r="CG1669" s="280" t="s">
        <v>90</v>
      </c>
      <c r="CH1669" s="280">
        <v>0</v>
      </c>
      <c r="CI1669" s="280" t="s">
        <v>80</v>
      </c>
      <c r="CJ1669" s="280"/>
      <c r="CK1669" s="280"/>
      <c r="CL1669" s="280"/>
      <c r="CM1669" s="280" t="s">
        <v>73</v>
      </c>
      <c r="CN1669" s="280">
        <v>3</v>
      </c>
    </row>
    <row r="1670" spans="4:92">
      <c r="D1670" s="273" t="s">
        <v>83</v>
      </c>
      <c r="E1670" s="273" t="s">
        <v>287</v>
      </c>
      <c r="F1670" s="273" t="s">
        <v>913</v>
      </c>
      <c r="G1670" s="273" t="s">
        <v>922</v>
      </c>
      <c r="H1670" s="274">
        <v>44927</v>
      </c>
      <c r="I1670" s="273">
        <v>11246</v>
      </c>
      <c r="J1670" s="273">
        <v>820</v>
      </c>
      <c r="K1670" s="273">
        <v>0</v>
      </c>
      <c r="L1670" s="273" t="s">
        <v>66</v>
      </c>
      <c r="N1670" s="273" t="s">
        <v>107</v>
      </c>
      <c r="W1670" s="273">
        <v>140046</v>
      </c>
      <c r="X1670" s="273" t="s">
        <v>83</v>
      </c>
      <c r="Y1670" s="273" t="s">
        <v>63</v>
      </c>
      <c r="Z1670" s="273" t="s">
        <v>228</v>
      </c>
      <c r="AA1670" s="273" t="s">
        <v>237</v>
      </c>
      <c r="AB1670" s="274">
        <v>45139</v>
      </c>
      <c r="AC1670" s="273">
        <v>13381</v>
      </c>
      <c r="AD1670" s="273">
        <v>19</v>
      </c>
      <c r="AE1670" s="273">
        <v>6.69</v>
      </c>
      <c r="AF1670" s="273" t="s">
        <v>90</v>
      </c>
      <c r="AG1670" s="273" t="s">
        <v>887</v>
      </c>
      <c r="AH1670" s="273" t="s">
        <v>1348</v>
      </c>
      <c r="AI1670" s="273" t="s">
        <v>123</v>
      </c>
      <c r="AJ1670" s="273" t="s">
        <v>200</v>
      </c>
      <c r="AK1670" s="273">
        <v>226083</v>
      </c>
      <c r="BV1670" s="336" t="s">
        <v>83</v>
      </c>
      <c r="BW1670" s="337" t="s">
        <v>63</v>
      </c>
      <c r="BX1670" s="337" t="s">
        <v>84</v>
      </c>
      <c r="BY1670" s="337" t="s">
        <v>106</v>
      </c>
      <c r="BZ1670" s="337" t="s">
        <v>86</v>
      </c>
      <c r="CA1670" s="337" t="s">
        <v>87</v>
      </c>
      <c r="CB1670" s="337" t="s">
        <v>179</v>
      </c>
      <c r="CC1670" s="337" t="s">
        <v>180</v>
      </c>
      <c r="CD1670" s="338">
        <v>1</v>
      </c>
      <c r="CE1670" s="335">
        <v>45017</v>
      </c>
      <c r="CF1670" s="337"/>
      <c r="CG1670" s="337" t="s">
        <v>181</v>
      </c>
      <c r="CH1670" s="337"/>
      <c r="CI1670" s="337" t="s">
        <v>181</v>
      </c>
      <c r="CJ1670" s="337" t="s">
        <v>1734</v>
      </c>
      <c r="CK1670" s="337"/>
      <c r="CL1670" s="337"/>
      <c r="CM1670" s="337" t="s">
        <v>73</v>
      </c>
      <c r="CN1670" s="337">
        <v>3</v>
      </c>
    </row>
    <row r="1671" spans="4:92">
      <c r="D1671" s="273" t="s">
        <v>83</v>
      </c>
      <c r="E1671" s="273" t="s">
        <v>287</v>
      </c>
      <c r="F1671" s="273" t="s">
        <v>913</v>
      </c>
      <c r="G1671" s="273" t="s">
        <v>922</v>
      </c>
      <c r="H1671" s="274">
        <v>44927</v>
      </c>
      <c r="I1671" s="273">
        <v>17166</v>
      </c>
      <c r="J1671" s="273">
        <v>820</v>
      </c>
      <c r="K1671" s="273">
        <v>2</v>
      </c>
      <c r="L1671" s="273" t="s">
        <v>1202</v>
      </c>
      <c r="M1671" s="273">
        <v>15.98175</v>
      </c>
      <c r="N1671" s="273" t="s">
        <v>1203</v>
      </c>
      <c r="P1671" s="273" t="s">
        <v>1204</v>
      </c>
      <c r="Q1671" s="273" t="s">
        <v>1496</v>
      </c>
      <c r="R1671" s="273" t="s">
        <v>70</v>
      </c>
      <c r="S1671" s="273" t="s">
        <v>1521</v>
      </c>
      <c r="T1671" s="273" t="s">
        <v>1600</v>
      </c>
      <c r="U1671" s="273" t="s">
        <v>1523</v>
      </c>
      <c r="V1671" s="273" t="s">
        <v>1601</v>
      </c>
      <c r="W1671" s="273">
        <v>329154</v>
      </c>
      <c r="X1671" s="273" t="s">
        <v>83</v>
      </c>
      <c r="Y1671" s="273" t="s">
        <v>63</v>
      </c>
      <c r="Z1671" s="273" t="s">
        <v>228</v>
      </c>
      <c r="AA1671" s="273" t="s">
        <v>237</v>
      </c>
      <c r="AB1671" s="274">
        <v>45139</v>
      </c>
      <c r="AC1671" s="273">
        <v>13381</v>
      </c>
      <c r="AD1671" s="273">
        <v>19</v>
      </c>
      <c r="AE1671" s="273">
        <v>0.92</v>
      </c>
      <c r="AF1671" s="273" t="s">
        <v>90</v>
      </c>
      <c r="AG1671" s="273" t="s">
        <v>884</v>
      </c>
      <c r="AH1671" s="273" t="s">
        <v>1195</v>
      </c>
      <c r="AI1671" s="273" t="s">
        <v>123</v>
      </c>
      <c r="AJ1671" s="273" t="s">
        <v>200</v>
      </c>
      <c r="AK1671" s="273">
        <v>226089</v>
      </c>
      <c r="BV1671" s="279" t="s">
        <v>83</v>
      </c>
      <c r="BW1671" s="280" t="s">
        <v>63</v>
      </c>
      <c r="BX1671" s="280" t="s">
        <v>84</v>
      </c>
      <c r="BY1671" s="280" t="s">
        <v>106</v>
      </c>
      <c r="BZ1671" s="280" t="s">
        <v>138</v>
      </c>
      <c r="CA1671" s="280" t="s">
        <v>139</v>
      </c>
      <c r="CB1671" s="280" t="s">
        <v>190</v>
      </c>
      <c r="CC1671" s="280" t="s">
        <v>191</v>
      </c>
      <c r="CD1671" s="281">
        <v>8</v>
      </c>
      <c r="CE1671" s="277">
        <v>45017</v>
      </c>
      <c r="CF1671" s="280">
        <v>0</v>
      </c>
      <c r="CG1671" s="280" t="s">
        <v>90</v>
      </c>
      <c r="CH1671" s="280">
        <v>0</v>
      </c>
      <c r="CI1671" s="280" t="s">
        <v>80</v>
      </c>
      <c r="CJ1671" s="280"/>
      <c r="CK1671" s="280"/>
      <c r="CL1671" s="280"/>
      <c r="CM1671" s="280" t="s">
        <v>73</v>
      </c>
      <c r="CN1671" s="280">
        <v>3</v>
      </c>
    </row>
    <row r="1672" spans="4:92">
      <c r="D1672" s="273" t="s">
        <v>83</v>
      </c>
      <c r="E1672" s="273" t="s">
        <v>287</v>
      </c>
      <c r="F1672" s="273" t="s">
        <v>913</v>
      </c>
      <c r="G1672" s="273" t="s">
        <v>922</v>
      </c>
      <c r="H1672" s="274">
        <v>44958</v>
      </c>
      <c r="I1672" s="273">
        <v>11408</v>
      </c>
      <c r="J1672" s="273">
        <v>820</v>
      </c>
      <c r="W1672" s="273">
        <v>238811</v>
      </c>
      <c r="X1672" s="273" t="s">
        <v>83</v>
      </c>
      <c r="Y1672" s="273" t="s">
        <v>63</v>
      </c>
      <c r="Z1672" s="273" t="s">
        <v>228</v>
      </c>
      <c r="AA1672" s="273" t="s">
        <v>237</v>
      </c>
      <c r="AB1672" s="274">
        <v>45139</v>
      </c>
      <c r="AC1672" s="273">
        <v>13381</v>
      </c>
      <c r="AD1672" s="273">
        <v>19</v>
      </c>
      <c r="AE1672" s="273">
        <v>0.89</v>
      </c>
      <c r="AF1672" s="273" t="s">
        <v>90</v>
      </c>
      <c r="AG1672" s="273" t="s">
        <v>884</v>
      </c>
      <c r="AH1672" s="273" t="s">
        <v>1351</v>
      </c>
      <c r="AI1672" s="273" t="s">
        <v>123</v>
      </c>
      <c r="AJ1672" s="273" t="s">
        <v>200</v>
      </c>
      <c r="AK1672" s="273">
        <v>226095</v>
      </c>
      <c r="BV1672" s="336" t="s">
        <v>83</v>
      </c>
      <c r="BW1672" s="337" t="s">
        <v>63</v>
      </c>
      <c r="BX1672" s="337" t="s">
        <v>84</v>
      </c>
      <c r="BY1672" s="337" t="s">
        <v>106</v>
      </c>
      <c r="BZ1672" s="337" t="s">
        <v>167</v>
      </c>
      <c r="CA1672" s="337" t="s">
        <v>168</v>
      </c>
      <c r="CB1672" s="337" t="s">
        <v>319</v>
      </c>
      <c r="CC1672" s="337" t="s">
        <v>320</v>
      </c>
      <c r="CD1672" s="338">
        <v>15</v>
      </c>
      <c r="CE1672" s="335">
        <v>45017</v>
      </c>
      <c r="CF1672" s="337">
        <v>0</v>
      </c>
      <c r="CG1672" s="337" t="s">
        <v>90</v>
      </c>
      <c r="CH1672" s="337">
        <v>0</v>
      </c>
      <c r="CI1672" s="337" t="s">
        <v>80</v>
      </c>
      <c r="CJ1672" s="337"/>
      <c r="CK1672" s="337"/>
      <c r="CL1672" s="337"/>
      <c r="CM1672" s="337" t="s">
        <v>73</v>
      </c>
      <c r="CN1672" s="337">
        <v>3</v>
      </c>
    </row>
    <row r="1673" spans="4:92">
      <c r="D1673" s="273" t="s">
        <v>83</v>
      </c>
      <c r="E1673" s="273" t="s">
        <v>287</v>
      </c>
      <c r="F1673" s="273" t="s">
        <v>913</v>
      </c>
      <c r="G1673" s="273" t="s">
        <v>922</v>
      </c>
      <c r="H1673" s="274">
        <v>44958</v>
      </c>
      <c r="I1673" s="273">
        <v>11408</v>
      </c>
      <c r="J1673" s="273">
        <v>820</v>
      </c>
      <c r="K1673" s="273">
        <v>239</v>
      </c>
      <c r="L1673" s="273" t="s">
        <v>66</v>
      </c>
      <c r="M1673" s="273">
        <v>52.643884499999999</v>
      </c>
      <c r="N1673" s="273" t="s">
        <v>115</v>
      </c>
      <c r="W1673" s="273">
        <v>238835</v>
      </c>
      <c r="X1673" s="273" t="s">
        <v>83</v>
      </c>
      <c r="Y1673" s="273" t="s">
        <v>63</v>
      </c>
      <c r="Z1673" s="273" t="s">
        <v>228</v>
      </c>
      <c r="AA1673" s="273" t="s">
        <v>237</v>
      </c>
      <c r="AB1673" s="274">
        <v>45139</v>
      </c>
      <c r="AC1673" s="273">
        <v>13381</v>
      </c>
      <c r="AD1673" s="273">
        <v>19</v>
      </c>
      <c r="AE1673" s="273">
        <v>8.9469999999999992</v>
      </c>
      <c r="AF1673" s="273" t="s">
        <v>90</v>
      </c>
      <c r="AG1673" s="273" t="s">
        <v>795</v>
      </c>
      <c r="AH1673" s="273" t="s">
        <v>1354</v>
      </c>
      <c r="AI1673" s="273" t="s">
        <v>123</v>
      </c>
      <c r="AJ1673" s="273" t="s">
        <v>200</v>
      </c>
      <c r="AK1673" s="273">
        <v>226101</v>
      </c>
      <c r="BV1673" s="279" t="s">
        <v>83</v>
      </c>
      <c r="BW1673" s="280" t="s">
        <v>63</v>
      </c>
      <c r="BX1673" s="280" t="s">
        <v>84</v>
      </c>
      <c r="BY1673" s="280" t="s">
        <v>106</v>
      </c>
      <c r="BZ1673" s="280" t="s">
        <v>167</v>
      </c>
      <c r="CA1673" s="280" t="s">
        <v>168</v>
      </c>
      <c r="CB1673" s="280" t="s">
        <v>313</v>
      </c>
      <c r="CC1673" s="280" t="s">
        <v>314</v>
      </c>
      <c r="CD1673" s="281">
        <v>14</v>
      </c>
      <c r="CE1673" s="277">
        <v>45017</v>
      </c>
      <c r="CF1673" s="280">
        <v>0</v>
      </c>
      <c r="CG1673" s="280" t="s">
        <v>90</v>
      </c>
      <c r="CH1673" s="280">
        <v>0</v>
      </c>
      <c r="CI1673" s="280" t="s">
        <v>80</v>
      </c>
      <c r="CJ1673" s="280"/>
      <c r="CK1673" s="280"/>
      <c r="CL1673" s="280"/>
      <c r="CM1673" s="280" t="s">
        <v>73</v>
      </c>
      <c r="CN1673" s="280">
        <v>3</v>
      </c>
    </row>
    <row r="1674" spans="4:92">
      <c r="D1674" s="273" t="s">
        <v>83</v>
      </c>
      <c r="E1674" s="273" t="s">
        <v>287</v>
      </c>
      <c r="F1674" s="273" t="s">
        <v>913</v>
      </c>
      <c r="G1674" s="273" t="s">
        <v>922</v>
      </c>
      <c r="H1674" s="274">
        <v>44958</v>
      </c>
      <c r="I1674" s="273">
        <v>11408</v>
      </c>
      <c r="J1674" s="273">
        <v>820</v>
      </c>
      <c r="K1674" s="273">
        <v>0</v>
      </c>
      <c r="L1674" s="273" t="s">
        <v>66</v>
      </c>
      <c r="N1674" s="273" t="s">
        <v>107</v>
      </c>
      <c r="W1674" s="273">
        <v>238836</v>
      </c>
      <c r="X1674" s="273" t="s">
        <v>83</v>
      </c>
      <c r="Y1674" s="273" t="s">
        <v>63</v>
      </c>
      <c r="Z1674" s="273" t="s">
        <v>228</v>
      </c>
      <c r="AA1674" s="273" t="s">
        <v>237</v>
      </c>
      <c r="AB1674" s="274">
        <v>45139</v>
      </c>
      <c r="AC1674" s="273">
        <v>13381</v>
      </c>
      <c r="AD1674" s="273">
        <v>19</v>
      </c>
      <c r="AE1674" s="273">
        <v>0.65300000000000002</v>
      </c>
      <c r="AF1674" s="273" t="s">
        <v>90</v>
      </c>
      <c r="AG1674" s="273" t="s">
        <v>1355</v>
      </c>
      <c r="AH1674" s="273" t="s">
        <v>1356</v>
      </c>
      <c r="AI1674" s="273" t="s">
        <v>123</v>
      </c>
      <c r="AJ1674" s="273" t="s">
        <v>200</v>
      </c>
      <c r="AK1674" s="273">
        <v>226107</v>
      </c>
      <c r="BV1674" s="336" t="s">
        <v>83</v>
      </c>
      <c r="BW1674" s="337" t="s">
        <v>63</v>
      </c>
      <c r="BX1674" s="337" t="s">
        <v>84</v>
      </c>
      <c r="BY1674" s="337" t="s">
        <v>106</v>
      </c>
      <c r="BZ1674" s="337" t="s">
        <v>167</v>
      </c>
      <c r="CA1674" s="337" t="s">
        <v>168</v>
      </c>
      <c r="CB1674" s="337" t="s">
        <v>353</v>
      </c>
      <c r="CC1674" s="337" t="s">
        <v>354</v>
      </c>
      <c r="CD1674" s="338">
        <v>13</v>
      </c>
      <c r="CE1674" s="335">
        <v>45017</v>
      </c>
      <c r="CF1674" s="337">
        <v>0</v>
      </c>
      <c r="CG1674" s="337" t="s">
        <v>90</v>
      </c>
      <c r="CH1674" s="337">
        <v>0</v>
      </c>
      <c r="CI1674" s="337" t="s">
        <v>80</v>
      </c>
      <c r="CJ1674" s="337"/>
      <c r="CK1674" s="337"/>
      <c r="CL1674" s="337"/>
      <c r="CM1674" s="337" t="s">
        <v>73</v>
      </c>
      <c r="CN1674" s="337">
        <v>3</v>
      </c>
    </row>
    <row r="1675" spans="4:92">
      <c r="D1675" s="273" t="s">
        <v>83</v>
      </c>
      <c r="E1675" s="273" t="s">
        <v>287</v>
      </c>
      <c r="F1675" s="273" t="s">
        <v>913</v>
      </c>
      <c r="G1675" s="273" t="s">
        <v>922</v>
      </c>
      <c r="H1675" s="274">
        <v>44986</v>
      </c>
      <c r="I1675" s="273">
        <v>11570</v>
      </c>
      <c r="J1675" s="273">
        <v>820</v>
      </c>
      <c r="W1675" s="273">
        <v>238840</v>
      </c>
      <c r="X1675" s="273" t="s">
        <v>83</v>
      </c>
      <c r="Y1675" s="273" t="s">
        <v>63</v>
      </c>
      <c r="Z1675" s="273" t="s">
        <v>228</v>
      </c>
      <c r="AA1675" s="273" t="s">
        <v>237</v>
      </c>
      <c r="AB1675" s="274">
        <v>45139</v>
      </c>
      <c r="AC1675" s="273">
        <v>13381</v>
      </c>
      <c r="AD1675" s="273">
        <v>19</v>
      </c>
      <c r="AE1675" s="273">
        <v>0.23200000000000001</v>
      </c>
      <c r="AF1675" s="273" t="s">
        <v>90</v>
      </c>
      <c r="AG1675" s="273" t="s">
        <v>1026</v>
      </c>
      <c r="AH1675" s="273" t="s">
        <v>1327</v>
      </c>
      <c r="AI1675" s="273" t="s">
        <v>123</v>
      </c>
      <c r="AJ1675" s="273" t="s">
        <v>200</v>
      </c>
      <c r="AK1675" s="273">
        <v>226113</v>
      </c>
      <c r="BV1675" s="279" t="s">
        <v>83</v>
      </c>
      <c r="BW1675" s="280" t="s">
        <v>63</v>
      </c>
      <c r="BX1675" s="280" t="s">
        <v>84</v>
      </c>
      <c r="BY1675" s="280" t="s">
        <v>106</v>
      </c>
      <c r="BZ1675" s="280" t="s">
        <v>167</v>
      </c>
      <c r="CA1675" s="280" t="s">
        <v>168</v>
      </c>
      <c r="CB1675" s="280" t="s">
        <v>169</v>
      </c>
      <c r="CC1675" s="280" t="s">
        <v>170</v>
      </c>
      <c r="CD1675" s="281">
        <v>12</v>
      </c>
      <c r="CE1675" s="277">
        <v>45017</v>
      </c>
      <c r="CF1675" s="280">
        <v>0</v>
      </c>
      <c r="CG1675" s="280" t="s">
        <v>90</v>
      </c>
      <c r="CH1675" s="280">
        <v>0</v>
      </c>
      <c r="CI1675" s="280" t="s">
        <v>80</v>
      </c>
      <c r="CJ1675" s="280"/>
      <c r="CK1675" s="280"/>
      <c r="CL1675" s="280"/>
      <c r="CM1675" s="280" t="s">
        <v>73</v>
      </c>
      <c r="CN1675" s="280">
        <v>3</v>
      </c>
    </row>
    <row r="1676" spans="4:92">
      <c r="D1676" s="273" t="s">
        <v>83</v>
      </c>
      <c r="E1676" s="273" t="s">
        <v>287</v>
      </c>
      <c r="F1676" s="273" t="s">
        <v>913</v>
      </c>
      <c r="G1676" s="273" t="s">
        <v>922</v>
      </c>
      <c r="H1676" s="274">
        <v>44986</v>
      </c>
      <c r="I1676" s="273">
        <v>11570</v>
      </c>
      <c r="J1676" s="273">
        <v>820</v>
      </c>
      <c r="K1676" s="273">
        <v>128</v>
      </c>
      <c r="L1676" s="273" t="s">
        <v>66</v>
      </c>
      <c r="M1676" s="273">
        <v>33.028950000000002</v>
      </c>
      <c r="N1676" s="273" t="s">
        <v>115</v>
      </c>
      <c r="W1676" s="273">
        <v>238864</v>
      </c>
      <c r="X1676" s="273" t="s">
        <v>83</v>
      </c>
      <c r="Y1676" s="273" t="s">
        <v>63</v>
      </c>
      <c r="Z1676" s="273" t="s">
        <v>228</v>
      </c>
      <c r="AA1676" s="273" t="s">
        <v>237</v>
      </c>
      <c r="AB1676" s="274">
        <v>45139</v>
      </c>
      <c r="AC1676" s="273">
        <v>13381</v>
      </c>
      <c r="AD1676" s="273">
        <v>19</v>
      </c>
      <c r="AE1676" s="273">
        <v>25.54</v>
      </c>
      <c r="AF1676" s="273" t="s">
        <v>90</v>
      </c>
      <c r="AG1676" s="273" t="s">
        <v>798</v>
      </c>
      <c r="AH1676" s="273" t="s">
        <v>953</v>
      </c>
      <c r="AI1676" s="273" t="s">
        <v>123</v>
      </c>
      <c r="AJ1676" s="273" t="s">
        <v>200</v>
      </c>
      <c r="AK1676" s="273">
        <v>226119</v>
      </c>
      <c r="BV1676" s="336" t="s">
        <v>83</v>
      </c>
      <c r="BW1676" s="337" t="s">
        <v>63</v>
      </c>
      <c r="BX1676" s="337" t="s">
        <v>84</v>
      </c>
      <c r="BY1676" s="337" t="s">
        <v>106</v>
      </c>
      <c r="BZ1676" s="337" t="s">
        <v>151</v>
      </c>
      <c r="CA1676" s="337" t="s">
        <v>152</v>
      </c>
      <c r="CB1676" s="337" t="s">
        <v>161</v>
      </c>
      <c r="CC1676" s="337" t="s">
        <v>162</v>
      </c>
      <c r="CD1676" s="338">
        <v>11</v>
      </c>
      <c r="CE1676" s="335">
        <v>45017</v>
      </c>
      <c r="CF1676" s="337">
        <v>0</v>
      </c>
      <c r="CG1676" s="337" t="s">
        <v>90</v>
      </c>
      <c r="CH1676" s="337">
        <v>0</v>
      </c>
      <c r="CI1676" s="337" t="s">
        <v>80</v>
      </c>
      <c r="CJ1676" s="337"/>
      <c r="CK1676" s="337"/>
      <c r="CL1676" s="337"/>
      <c r="CM1676" s="337" t="s">
        <v>73</v>
      </c>
      <c r="CN1676" s="337">
        <v>3</v>
      </c>
    </row>
    <row r="1677" spans="4:92">
      <c r="D1677" s="273" t="s">
        <v>83</v>
      </c>
      <c r="E1677" s="273" t="s">
        <v>287</v>
      </c>
      <c r="F1677" s="273" t="s">
        <v>913</v>
      </c>
      <c r="G1677" s="273" t="s">
        <v>922</v>
      </c>
      <c r="H1677" s="274">
        <v>44986</v>
      </c>
      <c r="I1677" s="273">
        <v>11570</v>
      </c>
      <c r="J1677" s="273">
        <v>820</v>
      </c>
      <c r="K1677" s="273">
        <v>0</v>
      </c>
      <c r="L1677" s="273" t="s">
        <v>66</v>
      </c>
      <c r="N1677" s="273" t="s">
        <v>107</v>
      </c>
      <c r="W1677" s="273">
        <v>238865</v>
      </c>
      <c r="X1677" s="273" t="s">
        <v>83</v>
      </c>
      <c r="Y1677" s="273" t="s">
        <v>63</v>
      </c>
      <c r="Z1677" s="273" t="s">
        <v>228</v>
      </c>
      <c r="AA1677" s="273" t="s">
        <v>237</v>
      </c>
      <c r="AB1677" s="274">
        <v>45170</v>
      </c>
      <c r="AC1677" s="273">
        <v>13706</v>
      </c>
      <c r="AD1677" s="273">
        <v>19</v>
      </c>
      <c r="AK1677" s="273">
        <v>246730</v>
      </c>
      <c r="BV1677" s="279" t="s">
        <v>83</v>
      </c>
      <c r="BW1677" s="280" t="s">
        <v>63</v>
      </c>
      <c r="BX1677" s="280" t="s">
        <v>84</v>
      </c>
      <c r="BY1677" s="280" t="s">
        <v>106</v>
      </c>
      <c r="BZ1677" s="280" t="s">
        <v>151</v>
      </c>
      <c r="CA1677" s="280" t="s">
        <v>152</v>
      </c>
      <c r="CB1677" s="280" t="s">
        <v>153</v>
      </c>
      <c r="CC1677" s="280" t="s">
        <v>154</v>
      </c>
      <c r="CD1677" s="281">
        <v>10</v>
      </c>
      <c r="CE1677" s="277">
        <v>45017</v>
      </c>
      <c r="CF1677" s="280">
        <v>0</v>
      </c>
      <c r="CG1677" s="280" t="s">
        <v>90</v>
      </c>
      <c r="CH1677" s="280">
        <v>0</v>
      </c>
      <c r="CI1677" s="280" t="s">
        <v>80</v>
      </c>
      <c r="CJ1677" s="280"/>
      <c r="CK1677" s="280"/>
      <c r="CL1677" s="280"/>
      <c r="CM1677" s="280" t="s">
        <v>73</v>
      </c>
      <c r="CN1677" s="280">
        <v>3</v>
      </c>
    </row>
    <row r="1678" spans="4:92">
      <c r="D1678" s="273" t="s">
        <v>83</v>
      </c>
      <c r="E1678" s="273" t="s">
        <v>287</v>
      </c>
      <c r="F1678" s="273" t="s">
        <v>913</v>
      </c>
      <c r="G1678" s="273" t="s">
        <v>922</v>
      </c>
      <c r="H1678" s="274">
        <v>45017</v>
      </c>
      <c r="I1678" s="273">
        <v>11732</v>
      </c>
      <c r="J1678" s="273">
        <v>820</v>
      </c>
      <c r="W1678" s="273">
        <v>238869</v>
      </c>
      <c r="X1678" s="273" t="s">
        <v>83</v>
      </c>
      <c r="Y1678" s="273" t="s">
        <v>63</v>
      </c>
      <c r="Z1678" s="273" t="s">
        <v>228</v>
      </c>
      <c r="AA1678" s="273" t="s">
        <v>237</v>
      </c>
      <c r="AB1678" s="274">
        <v>45170</v>
      </c>
      <c r="AC1678" s="273">
        <v>13708</v>
      </c>
      <c r="AD1678" s="273">
        <v>19</v>
      </c>
      <c r="AE1678" s="273">
        <v>1.1707000000000001</v>
      </c>
      <c r="AF1678" s="273" t="s">
        <v>90</v>
      </c>
      <c r="AG1678" s="273" t="s">
        <v>1333</v>
      </c>
      <c r="AH1678" s="273" t="s">
        <v>1334</v>
      </c>
      <c r="AI1678" s="273" t="s">
        <v>123</v>
      </c>
      <c r="AJ1678" s="273" t="s">
        <v>214</v>
      </c>
      <c r="AK1678" s="273">
        <v>231376</v>
      </c>
      <c r="BV1678" s="336" t="s">
        <v>83</v>
      </c>
      <c r="BW1678" s="337" t="s">
        <v>63</v>
      </c>
      <c r="BX1678" s="337" t="s">
        <v>84</v>
      </c>
      <c r="BY1678" s="337" t="s">
        <v>106</v>
      </c>
      <c r="BZ1678" s="337" t="s">
        <v>138</v>
      </c>
      <c r="CA1678" s="337" t="s">
        <v>139</v>
      </c>
      <c r="CB1678" s="337" t="s">
        <v>140</v>
      </c>
      <c r="CC1678" s="337" t="s">
        <v>141</v>
      </c>
      <c r="CD1678" s="338">
        <v>9</v>
      </c>
      <c r="CE1678" s="335">
        <v>45017</v>
      </c>
      <c r="CF1678" s="337">
        <v>0</v>
      </c>
      <c r="CG1678" s="337" t="s">
        <v>90</v>
      </c>
      <c r="CH1678" s="337">
        <v>0</v>
      </c>
      <c r="CI1678" s="337" t="s">
        <v>80</v>
      </c>
      <c r="CJ1678" s="337"/>
      <c r="CK1678" s="337"/>
      <c r="CL1678" s="337"/>
      <c r="CM1678" s="337" t="s">
        <v>73</v>
      </c>
      <c r="CN1678" s="337">
        <v>3</v>
      </c>
    </row>
    <row r="1679" spans="4:92">
      <c r="D1679" s="273" t="s">
        <v>83</v>
      </c>
      <c r="E1679" s="273" t="s">
        <v>287</v>
      </c>
      <c r="F1679" s="273" t="s">
        <v>913</v>
      </c>
      <c r="G1679" s="273" t="s">
        <v>922</v>
      </c>
      <c r="H1679" s="274">
        <v>45017</v>
      </c>
      <c r="I1679" s="273">
        <v>11732</v>
      </c>
      <c r="J1679" s="273">
        <v>820</v>
      </c>
      <c r="K1679" s="273">
        <v>41</v>
      </c>
      <c r="L1679" s="273" t="s">
        <v>66</v>
      </c>
      <c r="M1679" s="273">
        <v>19.8493335</v>
      </c>
      <c r="N1679" s="273" t="s">
        <v>115</v>
      </c>
      <c r="W1679" s="273">
        <v>238893</v>
      </c>
      <c r="X1679" s="273" t="s">
        <v>83</v>
      </c>
      <c r="Y1679" s="273" t="s">
        <v>63</v>
      </c>
      <c r="Z1679" s="273" t="s">
        <v>228</v>
      </c>
      <c r="AA1679" s="273" t="s">
        <v>237</v>
      </c>
      <c r="AB1679" s="274">
        <v>45170</v>
      </c>
      <c r="AC1679" s="273">
        <v>13708</v>
      </c>
      <c r="AD1679" s="273">
        <v>19</v>
      </c>
      <c r="AE1679" s="273">
        <v>0.67689999999999995</v>
      </c>
      <c r="AF1679" s="273" t="s">
        <v>90</v>
      </c>
      <c r="AG1679" s="273" t="s">
        <v>879</v>
      </c>
      <c r="AH1679" s="273" t="s">
        <v>880</v>
      </c>
      <c r="AI1679" s="273" t="s">
        <v>123</v>
      </c>
      <c r="AJ1679" s="273" t="s">
        <v>214</v>
      </c>
      <c r="AK1679" s="273">
        <v>240153</v>
      </c>
      <c r="BV1679" s="279" t="s">
        <v>83</v>
      </c>
      <c r="BW1679" s="280" t="s">
        <v>63</v>
      </c>
      <c r="BX1679" s="280" t="s">
        <v>84</v>
      </c>
      <c r="BY1679" s="280" t="s">
        <v>106</v>
      </c>
      <c r="BZ1679" s="280" t="s">
        <v>126</v>
      </c>
      <c r="CA1679" s="280" t="s">
        <v>127</v>
      </c>
      <c r="CB1679" s="280" t="s">
        <v>133</v>
      </c>
      <c r="CC1679" s="280" t="s">
        <v>134</v>
      </c>
      <c r="CD1679" s="281">
        <v>7</v>
      </c>
      <c r="CE1679" s="277">
        <v>45017</v>
      </c>
      <c r="CF1679" s="280"/>
      <c r="CG1679" s="280"/>
      <c r="CH1679" s="280"/>
      <c r="CI1679" s="280" t="s">
        <v>104</v>
      </c>
      <c r="CJ1679" s="280"/>
      <c r="CK1679" s="280"/>
      <c r="CL1679" s="280"/>
      <c r="CM1679" s="280" t="s">
        <v>73</v>
      </c>
      <c r="CN1679" s="280">
        <v>3</v>
      </c>
    </row>
    <row r="1680" spans="4:92">
      <c r="D1680" s="273" t="s">
        <v>83</v>
      </c>
      <c r="E1680" s="273" t="s">
        <v>287</v>
      </c>
      <c r="F1680" s="273" t="s">
        <v>913</v>
      </c>
      <c r="G1680" s="273" t="s">
        <v>922</v>
      </c>
      <c r="H1680" s="274">
        <v>45017</v>
      </c>
      <c r="I1680" s="273">
        <v>11732</v>
      </c>
      <c r="J1680" s="273">
        <v>820</v>
      </c>
      <c r="K1680" s="273">
        <v>0</v>
      </c>
      <c r="L1680" s="273" t="s">
        <v>66</v>
      </c>
      <c r="N1680" s="273" t="s">
        <v>107</v>
      </c>
      <c r="W1680" s="273">
        <v>238894</v>
      </c>
      <c r="X1680" s="273" t="s">
        <v>83</v>
      </c>
      <c r="Y1680" s="273" t="s">
        <v>63</v>
      </c>
      <c r="Z1680" s="273" t="s">
        <v>228</v>
      </c>
      <c r="AA1680" s="273" t="s">
        <v>237</v>
      </c>
      <c r="AB1680" s="274">
        <v>45170</v>
      </c>
      <c r="AC1680" s="273">
        <v>13708</v>
      </c>
      <c r="AD1680" s="273">
        <v>19</v>
      </c>
      <c r="AE1680" s="273">
        <v>0.6</v>
      </c>
      <c r="AF1680" s="273" t="s">
        <v>90</v>
      </c>
      <c r="AG1680" s="273" t="s">
        <v>1304</v>
      </c>
      <c r="AH1680" s="273" t="s">
        <v>1364</v>
      </c>
      <c r="AI1680" s="273" t="s">
        <v>123</v>
      </c>
      <c r="AJ1680" s="273" t="s">
        <v>200</v>
      </c>
      <c r="AK1680" s="273">
        <v>240159</v>
      </c>
      <c r="BV1680" s="336" t="s">
        <v>83</v>
      </c>
      <c r="BW1680" s="337" t="s">
        <v>63</v>
      </c>
      <c r="BX1680" s="337" t="s">
        <v>84</v>
      </c>
      <c r="BY1680" s="337" t="s">
        <v>106</v>
      </c>
      <c r="BZ1680" s="337" t="s">
        <v>167</v>
      </c>
      <c r="CA1680" s="337" t="s">
        <v>168</v>
      </c>
      <c r="CB1680" s="337" t="s">
        <v>169</v>
      </c>
      <c r="CC1680" s="337" t="s">
        <v>170</v>
      </c>
      <c r="CD1680" s="338">
        <v>12</v>
      </c>
      <c r="CE1680" s="335">
        <v>45139</v>
      </c>
      <c r="CF1680" s="337">
        <v>0</v>
      </c>
      <c r="CG1680" s="337" t="s">
        <v>90</v>
      </c>
      <c r="CH1680" s="337">
        <v>0</v>
      </c>
      <c r="CI1680" s="337" t="s">
        <v>80</v>
      </c>
      <c r="CJ1680" s="337"/>
      <c r="CK1680" s="337"/>
      <c r="CL1680" s="337"/>
      <c r="CM1680" s="337" t="s">
        <v>73</v>
      </c>
      <c r="CN1680" s="337">
        <v>3</v>
      </c>
    </row>
    <row r="1681" spans="4:92">
      <c r="D1681" s="273" t="s">
        <v>83</v>
      </c>
      <c r="E1681" s="273" t="s">
        <v>287</v>
      </c>
      <c r="F1681" s="273" t="s">
        <v>913</v>
      </c>
      <c r="G1681" s="273" t="s">
        <v>922</v>
      </c>
      <c r="H1681" s="274">
        <v>45047</v>
      </c>
      <c r="I1681" s="273">
        <v>12351</v>
      </c>
      <c r="J1681" s="273">
        <v>820</v>
      </c>
      <c r="W1681" s="273">
        <v>238898</v>
      </c>
      <c r="X1681" s="273" t="s">
        <v>83</v>
      </c>
      <c r="Y1681" s="273" t="s">
        <v>63</v>
      </c>
      <c r="Z1681" s="273" t="s">
        <v>228</v>
      </c>
      <c r="AA1681" s="273" t="s">
        <v>237</v>
      </c>
      <c r="AB1681" s="274">
        <v>45170</v>
      </c>
      <c r="AC1681" s="273">
        <v>13708</v>
      </c>
      <c r="AD1681" s="273">
        <v>19</v>
      </c>
      <c r="AE1681" s="273">
        <v>0.24</v>
      </c>
      <c r="AF1681" s="273" t="s">
        <v>90</v>
      </c>
      <c r="AG1681" s="273" t="s">
        <v>837</v>
      </c>
      <c r="AH1681" s="273" t="s">
        <v>1226</v>
      </c>
      <c r="AI1681" s="273" t="s">
        <v>199</v>
      </c>
      <c r="AJ1681" s="273" t="s">
        <v>200</v>
      </c>
      <c r="AK1681" s="273">
        <v>240165</v>
      </c>
      <c r="BV1681" s="279" t="s">
        <v>83</v>
      </c>
      <c r="BW1681" s="280" t="s">
        <v>63</v>
      </c>
      <c r="BX1681" s="280" t="s">
        <v>84</v>
      </c>
      <c r="BY1681" s="280" t="s">
        <v>106</v>
      </c>
      <c r="BZ1681" s="280" t="s">
        <v>167</v>
      </c>
      <c r="CA1681" s="280" t="s">
        <v>168</v>
      </c>
      <c r="CB1681" s="280" t="s">
        <v>353</v>
      </c>
      <c r="CC1681" s="280" t="s">
        <v>354</v>
      </c>
      <c r="CD1681" s="281">
        <v>13</v>
      </c>
      <c r="CE1681" s="277">
        <v>45139</v>
      </c>
      <c r="CF1681" s="280">
        <v>0</v>
      </c>
      <c r="CG1681" s="280" t="s">
        <v>90</v>
      </c>
      <c r="CH1681" s="280">
        <v>0</v>
      </c>
      <c r="CI1681" s="280" t="s">
        <v>80</v>
      </c>
      <c r="CJ1681" s="280"/>
      <c r="CK1681" s="280"/>
      <c r="CL1681" s="280"/>
      <c r="CM1681" s="280" t="s">
        <v>73</v>
      </c>
      <c r="CN1681" s="280">
        <v>3</v>
      </c>
    </row>
    <row r="1682" spans="4:92">
      <c r="D1682" s="273" t="s">
        <v>83</v>
      </c>
      <c r="E1682" s="273" t="s">
        <v>287</v>
      </c>
      <c r="F1682" s="273" t="s">
        <v>913</v>
      </c>
      <c r="G1682" s="273" t="s">
        <v>922</v>
      </c>
      <c r="H1682" s="274">
        <v>45047</v>
      </c>
      <c r="I1682" s="273">
        <v>12351</v>
      </c>
      <c r="J1682" s="273">
        <v>820</v>
      </c>
      <c r="K1682" s="273">
        <v>55</v>
      </c>
      <c r="L1682" s="273" t="s">
        <v>66</v>
      </c>
      <c r="M1682" s="273">
        <v>22.811284499999999</v>
      </c>
      <c r="N1682" s="273" t="s">
        <v>115</v>
      </c>
      <c r="W1682" s="273">
        <v>238922</v>
      </c>
      <c r="X1682" s="273" t="s">
        <v>83</v>
      </c>
      <c r="Y1682" s="273" t="s">
        <v>63</v>
      </c>
      <c r="Z1682" s="273" t="s">
        <v>228</v>
      </c>
      <c r="AA1682" s="273" t="s">
        <v>237</v>
      </c>
      <c r="AB1682" s="274">
        <v>45170</v>
      </c>
      <c r="AC1682" s="273">
        <v>13708</v>
      </c>
      <c r="AD1682" s="273">
        <v>19</v>
      </c>
      <c r="AE1682" s="273">
        <v>3.56</v>
      </c>
      <c r="AF1682" s="273" t="s">
        <v>90</v>
      </c>
      <c r="AG1682" s="273" t="s">
        <v>995</v>
      </c>
      <c r="AH1682" s="273" t="s">
        <v>1321</v>
      </c>
      <c r="AI1682" s="273" t="s">
        <v>199</v>
      </c>
      <c r="AJ1682" s="273" t="s">
        <v>200</v>
      </c>
      <c r="AK1682" s="273">
        <v>240171</v>
      </c>
      <c r="BV1682" s="336" t="s">
        <v>83</v>
      </c>
      <c r="BW1682" s="337" t="s">
        <v>63</v>
      </c>
      <c r="BX1682" s="337" t="s">
        <v>84</v>
      </c>
      <c r="BY1682" s="337" t="s">
        <v>106</v>
      </c>
      <c r="BZ1682" s="337" t="s">
        <v>151</v>
      </c>
      <c r="CA1682" s="337" t="s">
        <v>152</v>
      </c>
      <c r="CB1682" s="337" t="s">
        <v>161</v>
      </c>
      <c r="CC1682" s="337" t="s">
        <v>162</v>
      </c>
      <c r="CD1682" s="338">
        <v>11</v>
      </c>
      <c r="CE1682" s="335">
        <v>45139</v>
      </c>
      <c r="CF1682" s="337">
        <v>0</v>
      </c>
      <c r="CG1682" s="337" t="s">
        <v>90</v>
      </c>
      <c r="CH1682" s="337">
        <v>0</v>
      </c>
      <c r="CI1682" s="337" t="s">
        <v>80</v>
      </c>
      <c r="CJ1682" s="337"/>
      <c r="CK1682" s="337"/>
      <c r="CL1682" s="337" t="s">
        <v>411</v>
      </c>
      <c r="CM1682" s="337" t="s">
        <v>73</v>
      </c>
      <c r="CN1682" s="337">
        <v>3</v>
      </c>
    </row>
    <row r="1683" spans="4:92">
      <c r="D1683" s="273" t="s">
        <v>83</v>
      </c>
      <c r="E1683" s="273" t="s">
        <v>287</v>
      </c>
      <c r="F1683" s="273" t="s">
        <v>913</v>
      </c>
      <c r="G1683" s="273" t="s">
        <v>922</v>
      </c>
      <c r="H1683" s="274">
        <v>45047</v>
      </c>
      <c r="I1683" s="273">
        <v>12351</v>
      </c>
      <c r="J1683" s="273">
        <v>820</v>
      </c>
      <c r="K1683" s="273">
        <v>0</v>
      </c>
      <c r="L1683" s="273" t="s">
        <v>66</v>
      </c>
      <c r="N1683" s="273" t="s">
        <v>107</v>
      </c>
      <c r="W1683" s="273">
        <v>238923</v>
      </c>
      <c r="X1683" s="273" t="s">
        <v>83</v>
      </c>
      <c r="Y1683" s="273" t="s">
        <v>63</v>
      </c>
      <c r="Z1683" s="273" t="s">
        <v>228</v>
      </c>
      <c r="AA1683" s="273" t="s">
        <v>237</v>
      </c>
      <c r="AB1683" s="274">
        <v>45170</v>
      </c>
      <c r="AC1683" s="273">
        <v>13708</v>
      </c>
      <c r="AD1683" s="273">
        <v>19</v>
      </c>
      <c r="AE1683" s="273">
        <v>8.52</v>
      </c>
      <c r="AF1683" s="273" t="s">
        <v>90</v>
      </c>
      <c r="AG1683" s="273" t="s">
        <v>887</v>
      </c>
      <c r="AH1683" s="273" t="s">
        <v>1348</v>
      </c>
      <c r="AI1683" s="273" t="s">
        <v>123</v>
      </c>
      <c r="AJ1683" s="273" t="s">
        <v>200</v>
      </c>
      <c r="AK1683" s="273">
        <v>240177</v>
      </c>
      <c r="BV1683" s="279" t="s">
        <v>83</v>
      </c>
      <c r="BW1683" s="280" t="s">
        <v>63</v>
      </c>
      <c r="BX1683" s="280" t="s">
        <v>84</v>
      </c>
      <c r="BY1683" s="280" t="s">
        <v>106</v>
      </c>
      <c r="BZ1683" s="280" t="s">
        <v>151</v>
      </c>
      <c r="CA1683" s="280" t="s">
        <v>152</v>
      </c>
      <c r="CB1683" s="280" t="s">
        <v>153</v>
      </c>
      <c r="CC1683" s="280" t="s">
        <v>154</v>
      </c>
      <c r="CD1683" s="281">
        <v>10</v>
      </c>
      <c r="CE1683" s="277">
        <v>45139</v>
      </c>
      <c r="CF1683" s="280">
        <v>0</v>
      </c>
      <c r="CG1683" s="280" t="s">
        <v>90</v>
      </c>
      <c r="CH1683" s="280">
        <v>0</v>
      </c>
      <c r="CI1683" s="280" t="s">
        <v>80</v>
      </c>
      <c r="CJ1683" s="280"/>
      <c r="CK1683" s="280"/>
      <c r="CL1683" s="280" t="s">
        <v>417</v>
      </c>
      <c r="CM1683" s="280" t="s">
        <v>73</v>
      </c>
      <c r="CN1683" s="280">
        <v>3</v>
      </c>
    </row>
    <row r="1684" spans="4:92">
      <c r="D1684" s="273" t="s">
        <v>83</v>
      </c>
      <c r="E1684" s="273" t="s">
        <v>287</v>
      </c>
      <c r="F1684" s="273" t="s">
        <v>926</v>
      </c>
      <c r="G1684" s="273" t="s">
        <v>928</v>
      </c>
      <c r="H1684" s="274">
        <v>45078</v>
      </c>
      <c r="I1684" s="273">
        <v>12621</v>
      </c>
      <c r="J1684" s="273">
        <v>822</v>
      </c>
      <c r="K1684" s="273">
        <v>632</v>
      </c>
      <c r="L1684" s="273" t="s">
        <v>66</v>
      </c>
      <c r="M1684" s="273">
        <v>117.17352</v>
      </c>
      <c r="N1684" s="273" t="s">
        <v>115</v>
      </c>
      <c r="W1684" s="273">
        <v>191583</v>
      </c>
      <c r="X1684" s="273" t="s">
        <v>83</v>
      </c>
      <c r="Y1684" s="273" t="s">
        <v>63</v>
      </c>
      <c r="Z1684" s="273" t="s">
        <v>228</v>
      </c>
      <c r="AA1684" s="273" t="s">
        <v>237</v>
      </c>
      <c r="AB1684" s="274">
        <v>45170</v>
      </c>
      <c r="AC1684" s="273">
        <v>13708</v>
      </c>
      <c r="AD1684" s="273">
        <v>19</v>
      </c>
      <c r="AE1684" s="273">
        <v>1.03</v>
      </c>
      <c r="AF1684" s="273" t="s">
        <v>90</v>
      </c>
      <c r="AG1684" s="273" t="s">
        <v>884</v>
      </c>
      <c r="AH1684" s="273" t="s">
        <v>1349</v>
      </c>
      <c r="AI1684" s="273" t="s">
        <v>123</v>
      </c>
      <c r="AJ1684" s="273" t="s">
        <v>200</v>
      </c>
      <c r="AK1684" s="273">
        <v>240183</v>
      </c>
      <c r="BV1684" s="336" t="s">
        <v>83</v>
      </c>
      <c r="BW1684" s="337" t="s">
        <v>63</v>
      </c>
      <c r="BX1684" s="337" t="s">
        <v>84</v>
      </c>
      <c r="BY1684" s="337" t="s">
        <v>106</v>
      </c>
      <c r="BZ1684" s="337" t="s">
        <v>138</v>
      </c>
      <c r="CA1684" s="337" t="s">
        <v>139</v>
      </c>
      <c r="CB1684" s="337" t="s">
        <v>140</v>
      </c>
      <c r="CC1684" s="337" t="s">
        <v>141</v>
      </c>
      <c r="CD1684" s="338">
        <v>9</v>
      </c>
      <c r="CE1684" s="335">
        <v>45139</v>
      </c>
      <c r="CF1684" s="337">
        <v>0</v>
      </c>
      <c r="CG1684" s="337" t="s">
        <v>90</v>
      </c>
      <c r="CH1684" s="337">
        <v>0</v>
      </c>
      <c r="CI1684" s="337" t="s">
        <v>80</v>
      </c>
      <c r="CJ1684" s="337"/>
      <c r="CK1684" s="337"/>
      <c r="CL1684" s="337"/>
      <c r="CM1684" s="337" t="s">
        <v>73</v>
      </c>
      <c r="CN1684" s="337">
        <v>3</v>
      </c>
    </row>
    <row r="1685" spans="4:92">
      <c r="D1685" s="273" t="s">
        <v>83</v>
      </c>
      <c r="E1685" s="273" t="s">
        <v>287</v>
      </c>
      <c r="F1685" s="273" t="s">
        <v>926</v>
      </c>
      <c r="G1685" s="273" t="s">
        <v>928</v>
      </c>
      <c r="H1685" s="274">
        <v>45078</v>
      </c>
      <c r="I1685" s="273">
        <v>12621</v>
      </c>
      <c r="J1685" s="273">
        <v>822</v>
      </c>
      <c r="K1685" s="273">
        <v>0</v>
      </c>
      <c r="L1685" s="273" t="s">
        <v>66</v>
      </c>
      <c r="N1685" s="273" t="s">
        <v>107</v>
      </c>
      <c r="W1685" s="273">
        <v>191584</v>
      </c>
      <c r="X1685" s="273" t="s">
        <v>83</v>
      </c>
      <c r="Y1685" s="273" t="s">
        <v>63</v>
      </c>
      <c r="Z1685" s="273" t="s">
        <v>530</v>
      </c>
      <c r="AA1685" s="273" t="s">
        <v>1047</v>
      </c>
      <c r="AB1685" s="274">
        <v>44927</v>
      </c>
      <c r="AC1685" s="273">
        <v>16652</v>
      </c>
      <c r="AD1685" s="273">
        <v>852</v>
      </c>
      <c r="AK1685" s="273">
        <v>307652</v>
      </c>
      <c r="BV1685" s="279" t="s">
        <v>83</v>
      </c>
      <c r="BW1685" s="280" t="s">
        <v>63</v>
      </c>
      <c r="BX1685" s="280" t="s">
        <v>84</v>
      </c>
      <c r="BY1685" s="280" t="s">
        <v>106</v>
      </c>
      <c r="BZ1685" s="280" t="s">
        <v>126</v>
      </c>
      <c r="CA1685" s="280" t="s">
        <v>127</v>
      </c>
      <c r="CB1685" s="280" t="s">
        <v>133</v>
      </c>
      <c r="CC1685" s="280" t="s">
        <v>134</v>
      </c>
      <c r="CD1685" s="281">
        <v>7</v>
      </c>
      <c r="CE1685" s="277">
        <v>45139</v>
      </c>
      <c r="CF1685" s="280"/>
      <c r="CG1685" s="280"/>
      <c r="CH1685" s="280"/>
      <c r="CI1685" s="280" t="s">
        <v>104</v>
      </c>
      <c r="CJ1685" s="280"/>
      <c r="CK1685" s="280"/>
      <c r="CL1685" s="280"/>
      <c r="CM1685" s="280" t="s">
        <v>73</v>
      </c>
      <c r="CN1685" s="280">
        <v>3</v>
      </c>
    </row>
    <row r="1686" spans="4:92">
      <c r="D1686" s="273" t="s">
        <v>83</v>
      </c>
      <c r="E1686" s="273" t="s">
        <v>287</v>
      </c>
      <c r="F1686" s="273" t="s">
        <v>926</v>
      </c>
      <c r="G1686" s="273" t="s">
        <v>928</v>
      </c>
      <c r="H1686" s="274">
        <v>45108</v>
      </c>
      <c r="I1686" s="273">
        <v>12890</v>
      </c>
      <c r="J1686" s="273">
        <v>822</v>
      </c>
      <c r="W1686" s="273">
        <v>205043</v>
      </c>
      <c r="X1686" s="273" t="s">
        <v>83</v>
      </c>
      <c r="Y1686" s="273" t="s">
        <v>63</v>
      </c>
      <c r="Z1686" s="273" t="s">
        <v>530</v>
      </c>
      <c r="AA1686" s="273" t="s">
        <v>1047</v>
      </c>
      <c r="AB1686" s="274">
        <v>44927</v>
      </c>
      <c r="AC1686" s="273">
        <v>16653</v>
      </c>
      <c r="AD1686" s="273">
        <v>852</v>
      </c>
      <c r="AK1686" s="273">
        <v>307668</v>
      </c>
      <c r="BV1686" s="336" t="s">
        <v>83</v>
      </c>
      <c r="BW1686" s="337" t="s">
        <v>63</v>
      </c>
      <c r="BX1686" s="337" t="s">
        <v>84</v>
      </c>
      <c r="BY1686" s="337" t="s">
        <v>106</v>
      </c>
      <c r="BZ1686" s="337" t="s">
        <v>126</v>
      </c>
      <c r="CA1686" s="337" t="s">
        <v>127</v>
      </c>
      <c r="CB1686" s="337" t="s">
        <v>128</v>
      </c>
      <c r="CC1686" s="337" t="s">
        <v>129</v>
      </c>
      <c r="CD1686" s="338">
        <v>6</v>
      </c>
      <c r="CE1686" s="335">
        <v>45139</v>
      </c>
      <c r="CF1686" s="337"/>
      <c r="CG1686" s="337"/>
      <c r="CH1686" s="337"/>
      <c r="CI1686" s="337" t="s">
        <v>80</v>
      </c>
      <c r="CJ1686" s="337"/>
      <c r="CK1686" s="337"/>
      <c r="CL1686" s="337"/>
      <c r="CM1686" s="337" t="s">
        <v>73</v>
      </c>
      <c r="CN1686" s="337">
        <v>3</v>
      </c>
    </row>
    <row r="1687" spans="4:92">
      <c r="D1687" s="273" t="s">
        <v>83</v>
      </c>
      <c r="E1687" s="273" t="s">
        <v>287</v>
      </c>
      <c r="F1687" s="273" t="s">
        <v>926</v>
      </c>
      <c r="G1687" s="273" t="s">
        <v>928</v>
      </c>
      <c r="H1687" s="274">
        <v>45108</v>
      </c>
      <c r="I1687" s="273">
        <v>12890</v>
      </c>
      <c r="J1687" s="273">
        <v>822</v>
      </c>
      <c r="K1687" s="273">
        <v>606</v>
      </c>
      <c r="L1687" s="273" t="s">
        <v>66</v>
      </c>
      <c r="M1687" s="273">
        <v>99.750659999999996</v>
      </c>
      <c r="N1687" s="273" t="s">
        <v>115</v>
      </c>
      <c r="W1687" s="273">
        <v>205067</v>
      </c>
      <c r="X1687" s="273" t="s">
        <v>83</v>
      </c>
      <c r="Y1687" s="273" t="s">
        <v>63</v>
      </c>
      <c r="Z1687" s="273" t="s">
        <v>530</v>
      </c>
      <c r="AA1687" s="273" t="s">
        <v>1047</v>
      </c>
      <c r="AB1687" s="274">
        <v>45017</v>
      </c>
      <c r="AC1687" s="273">
        <v>14962</v>
      </c>
      <c r="AD1687" s="273">
        <v>852</v>
      </c>
      <c r="AK1687" s="273">
        <v>279544</v>
      </c>
      <c r="BV1687" s="279" t="s">
        <v>83</v>
      </c>
      <c r="BW1687" s="280" t="s">
        <v>63</v>
      </c>
      <c r="BX1687" s="280" t="s">
        <v>84</v>
      </c>
      <c r="BY1687" s="280" t="s">
        <v>106</v>
      </c>
      <c r="BZ1687" s="280" t="s">
        <v>110</v>
      </c>
      <c r="CA1687" s="280" t="s">
        <v>111</v>
      </c>
      <c r="CB1687" s="280" t="s">
        <v>117</v>
      </c>
      <c r="CC1687" s="280" t="s">
        <v>118</v>
      </c>
      <c r="CD1687" s="281">
        <v>5</v>
      </c>
      <c r="CE1687" s="277">
        <v>45139</v>
      </c>
      <c r="CF1687" s="280"/>
      <c r="CG1687" s="280"/>
      <c r="CH1687" s="280"/>
      <c r="CI1687" s="280" t="s">
        <v>104</v>
      </c>
      <c r="CJ1687" s="280"/>
      <c r="CK1687" s="280"/>
      <c r="CL1687" s="280"/>
      <c r="CM1687" s="280" t="s">
        <v>73</v>
      </c>
      <c r="CN1687" s="280">
        <v>3</v>
      </c>
    </row>
    <row r="1688" spans="4:92">
      <c r="D1688" s="273" t="s">
        <v>83</v>
      </c>
      <c r="E1688" s="273" t="s">
        <v>287</v>
      </c>
      <c r="F1688" s="273" t="s">
        <v>926</v>
      </c>
      <c r="G1688" s="273" t="s">
        <v>928</v>
      </c>
      <c r="H1688" s="274">
        <v>45108</v>
      </c>
      <c r="I1688" s="273">
        <v>12890</v>
      </c>
      <c r="J1688" s="273">
        <v>822</v>
      </c>
      <c r="K1688" s="273">
        <v>0</v>
      </c>
      <c r="L1688" s="273" t="s">
        <v>66</v>
      </c>
      <c r="N1688" s="273" t="s">
        <v>107</v>
      </c>
      <c r="W1688" s="273">
        <v>205068</v>
      </c>
      <c r="X1688" s="273" t="s">
        <v>83</v>
      </c>
      <c r="Y1688" s="273" t="s">
        <v>63</v>
      </c>
      <c r="Z1688" s="273" t="s">
        <v>530</v>
      </c>
      <c r="AA1688" s="273" t="s">
        <v>1047</v>
      </c>
      <c r="AB1688" s="274">
        <v>45108</v>
      </c>
      <c r="AC1688" s="273">
        <v>15108</v>
      </c>
      <c r="AD1688" s="273">
        <v>852</v>
      </c>
      <c r="AK1688" s="273">
        <v>281150</v>
      </c>
      <c r="BV1688" s="336" t="s">
        <v>83</v>
      </c>
      <c r="BW1688" s="337" t="s">
        <v>63</v>
      </c>
      <c r="BX1688" s="337" t="s">
        <v>84</v>
      </c>
      <c r="BY1688" s="337" t="s">
        <v>106</v>
      </c>
      <c r="BZ1688" s="337" t="s">
        <v>86</v>
      </c>
      <c r="CA1688" s="337" t="s">
        <v>87</v>
      </c>
      <c r="CB1688" s="337" t="s">
        <v>101</v>
      </c>
      <c r="CC1688" s="337" t="s">
        <v>102</v>
      </c>
      <c r="CD1688" s="338">
        <v>4</v>
      </c>
      <c r="CE1688" s="335">
        <v>45139</v>
      </c>
      <c r="CF1688" s="337">
        <v>0</v>
      </c>
      <c r="CG1688" s="337" t="s">
        <v>103</v>
      </c>
      <c r="CH1688" s="337">
        <v>0</v>
      </c>
      <c r="CI1688" s="337" t="s">
        <v>104</v>
      </c>
      <c r="CJ1688" s="337"/>
      <c r="CK1688" s="337"/>
      <c r="CL1688" s="337"/>
      <c r="CM1688" s="337" t="s">
        <v>73</v>
      </c>
      <c r="CN1688" s="337">
        <v>3</v>
      </c>
    </row>
    <row r="1689" spans="4:92">
      <c r="D1689" s="273" t="s">
        <v>83</v>
      </c>
      <c r="E1689" s="273" t="s">
        <v>287</v>
      </c>
      <c r="F1689" s="273" t="s">
        <v>926</v>
      </c>
      <c r="G1689" s="273" t="s">
        <v>928</v>
      </c>
      <c r="H1689" s="274">
        <v>45139</v>
      </c>
      <c r="I1689" s="273">
        <v>13567</v>
      </c>
      <c r="J1689" s="273">
        <v>822</v>
      </c>
      <c r="W1689" s="273">
        <v>223112</v>
      </c>
      <c r="X1689" s="273" t="s">
        <v>83</v>
      </c>
      <c r="Y1689" s="273" t="s">
        <v>63</v>
      </c>
      <c r="Z1689" s="273" t="s">
        <v>530</v>
      </c>
      <c r="AA1689" s="273" t="s">
        <v>1047</v>
      </c>
      <c r="AB1689" s="274">
        <v>45108</v>
      </c>
      <c r="AC1689" s="273">
        <v>15699</v>
      </c>
      <c r="AD1689" s="273">
        <v>852</v>
      </c>
      <c r="AK1689" s="273">
        <v>285448</v>
      </c>
      <c r="BV1689" s="279" t="s">
        <v>83</v>
      </c>
      <c r="BW1689" s="280" t="s">
        <v>63</v>
      </c>
      <c r="BX1689" s="280" t="s">
        <v>84</v>
      </c>
      <c r="BY1689" s="280" t="s">
        <v>106</v>
      </c>
      <c r="BZ1689" s="280" t="s">
        <v>110</v>
      </c>
      <c r="CA1689" s="280" t="s">
        <v>111</v>
      </c>
      <c r="CB1689" s="280" t="s">
        <v>112</v>
      </c>
      <c r="CC1689" s="280" t="s">
        <v>113</v>
      </c>
      <c r="CD1689" s="281">
        <v>4</v>
      </c>
      <c r="CE1689" s="277">
        <v>45139</v>
      </c>
      <c r="CF1689" s="280"/>
      <c r="CG1689" s="280"/>
      <c r="CH1689" s="280"/>
      <c r="CI1689" s="280" t="s">
        <v>80</v>
      </c>
      <c r="CJ1689" s="280"/>
      <c r="CK1689" s="280"/>
      <c r="CL1689" s="280"/>
      <c r="CM1689" s="280" t="s">
        <v>73</v>
      </c>
      <c r="CN1689" s="280">
        <v>3</v>
      </c>
    </row>
    <row r="1690" spans="4:92">
      <c r="D1690" s="273" t="s">
        <v>83</v>
      </c>
      <c r="E1690" s="273" t="s">
        <v>287</v>
      </c>
      <c r="F1690" s="273" t="s">
        <v>926</v>
      </c>
      <c r="G1690" s="273" t="s">
        <v>928</v>
      </c>
      <c r="H1690" s="274">
        <v>45139</v>
      </c>
      <c r="I1690" s="273">
        <v>13567</v>
      </c>
      <c r="J1690" s="273">
        <v>822</v>
      </c>
      <c r="K1690" s="273">
        <v>625</v>
      </c>
      <c r="L1690" s="273" t="s">
        <v>66</v>
      </c>
      <c r="M1690" s="273">
        <v>106.16457</v>
      </c>
      <c r="N1690" s="273" t="s">
        <v>115</v>
      </c>
      <c r="W1690" s="273">
        <v>223136</v>
      </c>
      <c r="X1690" s="273" t="s">
        <v>83</v>
      </c>
      <c r="Y1690" s="273" t="s">
        <v>63</v>
      </c>
      <c r="Z1690" s="273" t="s">
        <v>530</v>
      </c>
      <c r="AA1690" s="273" t="s">
        <v>1047</v>
      </c>
      <c r="AB1690" s="274">
        <v>45200</v>
      </c>
      <c r="AC1690" s="273">
        <v>15254</v>
      </c>
      <c r="AD1690" s="273">
        <v>852</v>
      </c>
      <c r="AK1690" s="273">
        <v>282756</v>
      </c>
      <c r="BV1690" s="336" t="s">
        <v>64</v>
      </c>
      <c r="BW1690" s="337" t="s">
        <v>63</v>
      </c>
      <c r="BX1690" s="337" t="s">
        <v>65</v>
      </c>
      <c r="BY1690" s="337" t="s">
        <v>65</v>
      </c>
      <c r="BZ1690" s="337" t="s">
        <v>126</v>
      </c>
      <c r="CA1690" s="337" t="s">
        <v>127</v>
      </c>
      <c r="CB1690" s="337" t="s">
        <v>133</v>
      </c>
      <c r="CC1690" s="337" t="s">
        <v>134</v>
      </c>
      <c r="CD1690" s="338">
        <v>7</v>
      </c>
      <c r="CE1690" s="335">
        <v>44927</v>
      </c>
      <c r="CF1690" s="337"/>
      <c r="CG1690" s="337"/>
      <c r="CH1690" s="337"/>
      <c r="CI1690" s="337" t="s">
        <v>104</v>
      </c>
      <c r="CJ1690" s="337"/>
      <c r="CK1690" s="337"/>
      <c r="CL1690" s="337"/>
      <c r="CM1690" s="337" t="s">
        <v>73</v>
      </c>
      <c r="CN1690" s="337">
        <v>3</v>
      </c>
    </row>
    <row r="1691" spans="4:92">
      <c r="D1691" s="273" t="s">
        <v>83</v>
      </c>
      <c r="E1691" s="273" t="s">
        <v>287</v>
      </c>
      <c r="F1691" s="273" t="s">
        <v>926</v>
      </c>
      <c r="G1691" s="273" t="s">
        <v>928</v>
      </c>
      <c r="H1691" s="274">
        <v>45139</v>
      </c>
      <c r="I1691" s="273">
        <v>13567</v>
      </c>
      <c r="J1691" s="273">
        <v>822</v>
      </c>
      <c r="K1691" s="273">
        <v>0</v>
      </c>
      <c r="L1691" s="273" t="s">
        <v>66</v>
      </c>
      <c r="N1691" s="273" t="s">
        <v>107</v>
      </c>
      <c r="W1691" s="273">
        <v>223137</v>
      </c>
      <c r="X1691" s="273" t="s">
        <v>83</v>
      </c>
      <c r="Y1691" s="273" t="s">
        <v>63</v>
      </c>
      <c r="Z1691" s="273" t="s">
        <v>530</v>
      </c>
      <c r="AA1691" s="273" t="s">
        <v>533</v>
      </c>
      <c r="AB1691" s="274">
        <v>44927</v>
      </c>
      <c r="AC1691" s="273">
        <v>14725</v>
      </c>
      <c r="AD1691" s="273">
        <v>677</v>
      </c>
      <c r="AK1691" s="273">
        <v>276945</v>
      </c>
      <c r="BV1691" s="279" t="s">
        <v>64</v>
      </c>
      <c r="BW1691" s="280" t="s">
        <v>63</v>
      </c>
      <c r="BX1691" s="280" t="s">
        <v>65</v>
      </c>
      <c r="BY1691" s="280" t="s">
        <v>65</v>
      </c>
      <c r="BZ1691" s="280" t="s">
        <v>110</v>
      </c>
      <c r="CA1691" s="280" t="s">
        <v>111</v>
      </c>
      <c r="CB1691" s="280" t="s">
        <v>117</v>
      </c>
      <c r="CC1691" s="280" t="s">
        <v>118</v>
      </c>
      <c r="CD1691" s="281">
        <v>5</v>
      </c>
      <c r="CE1691" s="277">
        <v>44927</v>
      </c>
      <c r="CF1691" s="280"/>
      <c r="CG1691" s="280"/>
      <c r="CH1691" s="280"/>
      <c r="CI1691" s="280" t="s">
        <v>104</v>
      </c>
      <c r="CJ1691" s="280"/>
      <c r="CK1691" s="280"/>
      <c r="CL1691" s="280"/>
      <c r="CM1691" s="280" t="s">
        <v>73</v>
      </c>
      <c r="CN1691" s="280">
        <v>3</v>
      </c>
    </row>
    <row r="1692" spans="4:92">
      <c r="D1692" s="273" t="s">
        <v>83</v>
      </c>
      <c r="E1692" s="273" t="s">
        <v>287</v>
      </c>
      <c r="F1692" s="273" t="s">
        <v>926</v>
      </c>
      <c r="G1692" s="273" t="s">
        <v>928</v>
      </c>
      <c r="H1692" s="274">
        <v>45170</v>
      </c>
      <c r="I1692" s="273">
        <v>13894</v>
      </c>
      <c r="J1692" s="273">
        <v>822</v>
      </c>
      <c r="W1692" s="273">
        <v>236063</v>
      </c>
      <c r="X1692" s="273" t="s">
        <v>83</v>
      </c>
      <c r="Y1692" s="273" t="s">
        <v>63</v>
      </c>
      <c r="Z1692" s="273" t="s">
        <v>530</v>
      </c>
      <c r="AA1692" s="273" t="s">
        <v>533</v>
      </c>
      <c r="AB1692" s="274">
        <v>44927</v>
      </c>
      <c r="AC1692" s="273">
        <v>14725</v>
      </c>
      <c r="AD1692" s="273">
        <v>677</v>
      </c>
      <c r="AK1692" s="273">
        <v>298319</v>
      </c>
      <c r="BV1692" s="336" t="s">
        <v>64</v>
      </c>
      <c r="BW1692" s="337" t="s">
        <v>63</v>
      </c>
      <c r="BX1692" s="337" t="s">
        <v>65</v>
      </c>
      <c r="BY1692" s="337" t="s">
        <v>65</v>
      </c>
      <c r="BZ1692" s="337" t="s">
        <v>126</v>
      </c>
      <c r="CA1692" s="337" t="s">
        <v>127</v>
      </c>
      <c r="CB1692" s="337" t="s">
        <v>128</v>
      </c>
      <c r="CC1692" s="337" t="s">
        <v>129</v>
      </c>
      <c r="CD1692" s="338">
        <v>6</v>
      </c>
      <c r="CE1692" s="335">
        <v>44927</v>
      </c>
      <c r="CF1692" s="337"/>
      <c r="CG1692" s="337"/>
      <c r="CH1692" s="337"/>
      <c r="CI1692" s="337" t="s">
        <v>80</v>
      </c>
      <c r="CJ1692" s="337"/>
      <c r="CK1692" s="337"/>
      <c r="CL1692" s="337"/>
      <c r="CM1692" s="337" t="s">
        <v>73</v>
      </c>
      <c r="CN1692" s="337">
        <v>3</v>
      </c>
    </row>
    <row r="1693" spans="4:92">
      <c r="D1693" s="273" t="s">
        <v>83</v>
      </c>
      <c r="E1693" s="273" t="s">
        <v>287</v>
      </c>
      <c r="F1693" s="273" t="s">
        <v>926</v>
      </c>
      <c r="G1693" s="273" t="s">
        <v>928</v>
      </c>
      <c r="H1693" s="274">
        <v>45170</v>
      </c>
      <c r="I1693" s="273">
        <v>13894</v>
      </c>
      <c r="J1693" s="273">
        <v>822</v>
      </c>
      <c r="K1693" s="273">
        <v>838</v>
      </c>
      <c r="L1693" s="273" t="s">
        <v>66</v>
      </c>
      <c r="M1693" s="273">
        <v>114.39735</v>
      </c>
      <c r="N1693" s="273" t="s">
        <v>115</v>
      </c>
      <c r="W1693" s="273">
        <v>236087</v>
      </c>
      <c r="X1693" s="273" t="s">
        <v>83</v>
      </c>
      <c r="Y1693" s="273" t="s">
        <v>63</v>
      </c>
      <c r="Z1693" s="273" t="s">
        <v>530</v>
      </c>
      <c r="AA1693" s="273" t="s">
        <v>533</v>
      </c>
      <c r="AB1693" s="274">
        <v>44927</v>
      </c>
      <c r="AC1693" s="273">
        <v>14725</v>
      </c>
      <c r="AD1693" s="273">
        <v>677</v>
      </c>
      <c r="AK1693" s="273">
        <v>341600</v>
      </c>
      <c r="BV1693" s="279" t="s">
        <v>64</v>
      </c>
      <c r="BW1693" s="280" t="s">
        <v>63</v>
      </c>
      <c r="BX1693" s="280" t="s">
        <v>65</v>
      </c>
      <c r="BY1693" s="280" t="s">
        <v>65</v>
      </c>
      <c r="BZ1693" s="280" t="s">
        <v>86</v>
      </c>
      <c r="CA1693" s="280" t="s">
        <v>87</v>
      </c>
      <c r="CB1693" s="280" t="s">
        <v>101</v>
      </c>
      <c r="CC1693" s="280" t="s">
        <v>102</v>
      </c>
      <c r="CD1693" s="281">
        <v>4</v>
      </c>
      <c r="CE1693" s="277">
        <v>44927</v>
      </c>
      <c r="CF1693" s="280">
        <v>21017</v>
      </c>
      <c r="CG1693" s="280" t="s">
        <v>103</v>
      </c>
      <c r="CH1693" s="280">
        <v>684.31352000000004</v>
      </c>
      <c r="CI1693" s="280" t="s">
        <v>104</v>
      </c>
      <c r="CJ1693" s="280"/>
      <c r="CK1693" s="280"/>
      <c r="CL1693" s="280"/>
      <c r="CM1693" s="280" t="s">
        <v>73</v>
      </c>
      <c r="CN1693" s="280">
        <v>3</v>
      </c>
    </row>
    <row r="1694" spans="4:92">
      <c r="D1694" s="273" t="s">
        <v>83</v>
      </c>
      <c r="E1694" s="273" t="s">
        <v>287</v>
      </c>
      <c r="F1694" s="273" t="s">
        <v>926</v>
      </c>
      <c r="G1694" s="273" t="s">
        <v>928</v>
      </c>
      <c r="H1694" s="274">
        <v>45170</v>
      </c>
      <c r="I1694" s="273">
        <v>13894</v>
      </c>
      <c r="J1694" s="273">
        <v>822</v>
      </c>
      <c r="K1694" s="273">
        <v>0</v>
      </c>
      <c r="L1694" s="273" t="s">
        <v>66</v>
      </c>
      <c r="N1694" s="273" t="s">
        <v>107</v>
      </c>
      <c r="W1694" s="273">
        <v>236088</v>
      </c>
      <c r="X1694" s="273" t="s">
        <v>83</v>
      </c>
      <c r="Y1694" s="273" t="s">
        <v>63</v>
      </c>
      <c r="Z1694" s="273" t="s">
        <v>530</v>
      </c>
      <c r="AA1694" s="273" t="s">
        <v>533</v>
      </c>
      <c r="AB1694" s="274">
        <v>44927</v>
      </c>
      <c r="AC1694" s="273">
        <v>15309</v>
      </c>
      <c r="AD1694" s="273">
        <v>677</v>
      </c>
      <c r="AK1694" s="273">
        <v>283303</v>
      </c>
      <c r="BV1694" s="336" t="s">
        <v>64</v>
      </c>
      <c r="BW1694" s="337" t="s">
        <v>63</v>
      </c>
      <c r="BX1694" s="337" t="s">
        <v>65</v>
      </c>
      <c r="BY1694" s="337" t="s">
        <v>65</v>
      </c>
      <c r="BZ1694" s="337" t="s">
        <v>110</v>
      </c>
      <c r="CA1694" s="337" t="s">
        <v>111</v>
      </c>
      <c r="CB1694" s="337" t="s">
        <v>112</v>
      </c>
      <c r="CC1694" s="337" t="s">
        <v>113</v>
      </c>
      <c r="CD1694" s="338">
        <v>4</v>
      </c>
      <c r="CE1694" s="335">
        <v>44927</v>
      </c>
      <c r="CF1694" s="337"/>
      <c r="CG1694" s="337"/>
      <c r="CH1694" s="337"/>
      <c r="CI1694" s="337" t="s">
        <v>80</v>
      </c>
      <c r="CJ1694" s="337"/>
      <c r="CK1694" s="337"/>
      <c r="CL1694" s="337"/>
      <c r="CM1694" s="337" t="s">
        <v>73</v>
      </c>
      <c r="CN1694" s="337">
        <v>3</v>
      </c>
    </row>
    <row r="1695" spans="4:92">
      <c r="D1695" s="273" t="s">
        <v>83</v>
      </c>
      <c r="E1695" s="273" t="s">
        <v>287</v>
      </c>
      <c r="F1695" s="273" t="s">
        <v>926</v>
      </c>
      <c r="G1695" s="273" t="s">
        <v>928</v>
      </c>
      <c r="H1695" s="274">
        <v>45200</v>
      </c>
      <c r="I1695" s="273">
        <v>14229</v>
      </c>
      <c r="J1695" s="273">
        <v>822</v>
      </c>
      <c r="W1695" s="273">
        <v>254080</v>
      </c>
      <c r="X1695" s="273" t="s">
        <v>83</v>
      </c>
      <c r="Y1695" s="273" t="s">
        <v>63</v>
      </c>
      <c r="Z1695" s="273" t="s">
        <v>530</v>
      </c>
      <c r="AA1695" s="273" t="s">
        <v>533</v>
      </c>
      <c r="AB1695" s="274">
        <v>44927</v>
      </c>
      <c r="AC1695" s="273">
        <v>15309</v>
      </c>
      <c r="AD1695" s="273">
        <v>677</v>
      </c>
      <c r="AK1695" s="273">
        <v>298322</v>
      </c>
      <c r="BV1695" s="279" t="s">
        <v>64</v>
      </c>
      <c r="BW1695" s="280" t="s">
        <v>63</v>
      </c>
      <c r="BX1695" s="280" t="s">
        <v>65</v>
      </c>
      <c r="BY1695" s="280" t="s">
        <v>65</v>
      </c>
      <c r="BZ1695" s="280" t="s">
        <v>86</v>
      </c>
      <c r="CA1695" s="280" t="s">
        <v>87</v>
      </c>
      <c r="CB1695" s="280" t="s">
        <v>88</v>
      </c>
      <c r="CC1695" s="280" t="s">
        <v>89</v>
      </c>
      <c r="CD1695" s="281">
        <v>3</v>
      </c>
      <c r="CE1695" s="277">
        <v>44927</v>
      </c>
      <c r="CF1695" s="280">
        <v>1520</v>
      </c>
      <c r="CG1695" s="280" t="s">
        <v>90</v>
      </c>
      <c r="CH1695" s="280">
        <v>1520</v>
      </c>
      <c r="CI1695" s="280" t="s">
        <v>80</v>
      </c>
      <c r="CJ1695" s="280"/>
      <c r="CK1695" s="280"/>
      <c r="CL1695" s="280"/>
      <c r="CM1695" s="280" t="s">
        <v>73</v>
      </c>
      <c r="CN1695" s="280">
        <v>3</v>
      </c>
    </row>
    <row r="1696" spans="4:92">
      <c r="D1696" s="273" t="s">
        <v>83</v>
      </c>
      <c r="E1696" s="273" t="s">
        <v>287</v>
      </c>
      <c r="F1696" s="273" t="s">
        <v>926</v>
      </c>
      <c r="G1696" s="273" t="s">
        <v>928</v>
      </c>
      <c r="H1696" s="274">
        <v>45200</v>
      </c>
      <c r="I1696" s="273">
        <v>14229</v>
      </c>
      <c r="J1696" s="273">
        <v>822</v>
      </c>
      <c r="K1696" s="273">
        <v>841</v>
      </c>
      <c r="L1696" s="273" t="s">
        <v>66</v>
      </c>
      <c r="M1696" s="273">
        <v>137.75547</v>
      </c>
      <c r="N1696" s="273" t="s">
        <v>115</v>
      </c>
      <c r="W1696" s="273">
        <v>254104</v>
      </c>
      <c r="X1696" s="273" t="s">
        <v>83</v>
      </c>
      <c r="Y1696" s="273" t="s">
        <v>63</v>
      </c>
      <c r="Z1696" s="273" t="s">
        <v>530</v>
      </c>
      <c r="AA1696" s="273" t="s">
        <v>533</v>
      </c>
      <c r="AB1696" s="274">
        <v>44927</v>
      </c>
      <c r="AC1696" s="273">
        <v>15309</v>
      </c>
      <c r="AD1696" s="273">
        <v>677</v>
      </c>
      <c r="AK1696" s="273">
        <v>298326</v>
      </c>
      <c r="BV1696" s="336" t="s">
        <v>64</v>
      </c>
      <c r="BW1696" s="337" t="s">
        <v>63</v>
      </c>
      <c r="BX1696" s="337" t="s">
        <v>65</v>
      </c>
      <c r="BY1696" s="337" t="s">
        <v>65</v>
      </c>
      <c r="BZ1696" s="337" t="s">
        <v>86</v>
      </c>
      <c r="CA1696" s="337" t="s">
        <v>87</v>
      </c>
      <c r="CB1696" s="337" t="s">
        <v>88</v>
      </c>
      <c r="CC1696" s="337" t="s">
        <v>89</v>
      </c>
      <c r="CD1696" s="338">
        <v>3</v>
      </c>
      <c r="CE1696" s="335">
        <v>44958</v>
      </c>
      <c r="CF1696" s="337">
        <v>1384</v>
      </c>
      <c r="CG1696" s="337" t="s">
        <v>90</v>
      </c>
      <c r="CH1696" s="337">
        <v>1384</v>
      </c>
      <c r="CI1696" s="337" t="s">
        <v>80</v>
      </c>
      <c r="CJ1696" s="337"/>
      <c r="CK1696" s="337"/>
      <c r="CL1696" s="337"/>
      <c r="CM1696" s="337" t="s">
        <v>73</v>
      </c>
      <c r="CN1696" s="337">
        <v>3</v>
      </c>
    </row>
    <row r="1697" spans="4:92">
      <c r="D1697" s="273" t="s">
        <v>83</v>
      </c>
      <c r="E1697" s="273" t="s">
        <v>287</v>
      </c>
      <c r="F1697" s="273" t="s">
        <v>926</v>
      </c>
      <c r="G1697" s="273" t="s">
        <v>928</v>
      </c>
      <c r="H1697" s="274">
        <v>45200</v>
      </c>
      <c r="I1697" s="273">
        <v>14229</v>
      </c>
      <c r="J1697" s="273">
        <v>822</v>
      </c>
      <c r="K1697" s="273">
        <v>0</v>
      </c>
      <c r="L1697" s="273" t="s">
        <v>66</v>
      </c>
      <c r="N1697" s="273" t="s">
        <v>107</v>
      </c>
      <c r="W1697" s="273">
        <v>254105</v>
      </c>
      <c r="X1697" s="273" t="s">
        <v>83</v>
      </c>
      <c r="Y1697" s="273" t="s">
        <v>63</v>
      </c>
      <c r="Z1697" s="273" t="s">
        <v>530</v>
      </c>
      <c r="AA1697" s="273" t="s">
        <v>533</v>
      </c>
      <c r="AB1697" s="274">
        <v>44927</v>
      </c>
      <c r="AC1697" s="273">
        <v>15459</v>
      </c>
      <c r="AD1697" s="273">
        <v>677</v>
      </c>
      <c r="AK1697" s="273">
        <v>284488</v>
      </c>
      <c r="BV1697" s="279" t="s">
        <v>64</v>
      </c>
      <c r="BW1697" s="280" t="s">
        <v>63</v>
      </c>
      <c r="BX1697" s="280" t="s">
        <v>65</v>
      </c>
      <c r="BY1697" s="280" t="s">
        <v>65</v>
      </c>
      <c r="BZ1697" s="280" t="s">
        <v>86</v>
      </c>
      <c r="CA1697" s="280" t="s">
        <v>87</v>
      </c>
      <c r="CB1697" s="280" t="s">
        <v>101</v>
      </c>
      <c r="CC1697" s="280" t="s">
        <v>102</v>
      </c>
      <c r="CD1697" s="281">
        <v>4</v>
      </c>
      <c r="CE1697" s="277">
        <v>44958</v>
      </c>
      <c r="CF1697" s="280">
        <v>19297</v>
      </c>
      <c r="CG1697" s="280" t="s">
        <v>103</v>
      </c>
      <c r="CH1697" s="280">
        <v>628.31032000000005</v>
      </c>
      <c r="CI1697" s="280" t="s">
        <v>104</v>
      </c>
      <c r="CJ1697" s="280"/>
      <c r="CK1697" s="280"/>
      <c r="CL1697" s="280"/>
      <c r="CM1697" s="280" t="s">
        <v>73</v>
      </c>
      <c r="CN1697" s="280">
        <v>3</v>
      </c>
    </row>
    <row r="1698" spans="4:92">
      <c r="D1698" s="273" t="s">
        <v>83</v>
      </c>
      <c r="E1698" s="273" t="s">
        <v>287</v>
      </c>
      <c r="F1698" s="273" t="s">
        <v>926</v>
      </c>
      <c r="G1698" s="273" t="s">
        <v>928</v>
      </c>
      <c r="H1698" s="274">
        <v>45231</v>
      </c>
      <c r="I1698" s="273">
        <v>14596</v>
      </c>
      <c r="J1698" s="273">
        <v>822</v>
      </c>
      <c r="W1698" s="273">
        <v>272938</v>
      </c>
      <c r="X1698" s="273" t="s">
        <v>83</v>
      </c>
      <c r="Y1698" s="273" t="s">
        <v>63</v>
      </c>
      <c r="Z1698" s="273" t="s">
        <v>530</v>
      </c>
      <c r="AA1698" s="273" t="s">
        <v>533</v>
      </c>
      <c r="AB1698" s="274">
        <v>45017</v>
      </c>
      <c r="AC1698" s="273">
        <v>14871</v>
      </c>
      <c r="AD1698" s="273">
        <v>677</v>
      </c>
      <c r="AK1698" s="273">
        <v>278551</v>
      </c>
      <c r="BV1698" s="336" t="s">
        <v>64</v>
      </c>
      <c r="BW1698" s="337" t="s">
        <v>63</v>
      </c>
      <c r="BX1698" s="337" t="s">
        <v>65</v>
      </c>
      <c r="BY1698" s="337" t="s">
        <v>65</v>
      </c>
      <c r="BZ1698" s="337" t="s">
        <v>110</v>
      </c>
      <c r="CA1698" s="337" t="s">
        <v>111</v>
      </c>
      <c r="CB1698" s="337" t="s">
        <v>112</v>
      </c>
      <c r="CC1698" s="337" t="s">
        <v>113</v>
      </c>
      <c r="CD1698" s="338">
        <v>4</v>
      </c>
      <c r="CE1698" s="335">
        <v>44958</v>
      </c>
      <c r="CF1698" s="337"/>
      <c r="CG1698" s="337"/>
      <c r="CH1698" s="337"/>
      <c r="CI1698" s="337" t="s">
        <v>80</v>
      </c>
      <c r="CJ1698" s="337"/>
      <c r="CK1698" s="337"/>
      <c r="CL1698" s="337"/>
      <c r="CM1698" s="337" t="s">
        <v>73</v>
      </c>
      <c r="CN1698" s="337">
        <v>3</v>
      </c>
    </row>
    <row r="1699" spans="4:92">
      <c r="D1699" s="273" t="s">
        <v>83</v>
      </c>
      <c r="E1699" s="273" t="s">
        <v>287</v>
      </c>
      <c r="F1699" s="273" t="s">
        <v>926</v>
      </c>
      <c r="G1699" s="273" t="s">
        <v>928</v>
      </c>
      <c r="H1699" s="274">
        <v>45231</v>
      </c>
      <c r="I1699" s="273">
        <v>14596</v>
      </c>
      <c r="J1699" s="273">
        <v>822</v>
      </c>
      <c r="K1699" s="273">
        <v>764</v>
      </c>
      <c r="L1699" s="273" t="s">
        <v>66</v>
      </c>
      <c r="M1699" s="273">
        <v>187.05642</v>
      </c>
      <c r="N1699" s="273" t="s">
        <v>115</v>
      </c>
      <c r="W1699" s="273">
        <v>272962</v>
      </c>
      <c r="X1699" s="273" t="s">
        <v>83</v>
      </c>
      <c r="Y1699" s="273" t="s">
        <v>63</v>
      </c>
      <c r="Z1699" s="273" t="s">
        <v>530</v>
      </c>
      <c r="AA1699" s="273" t="s">
        <v>533</v>
      </c>
      <c r="AB1699" s="274">
        <v>45017</v>
      </c>
      <c r="AC1699" s="273">
        <v>14871</v>
      </c>
      <c r="AD1699" s="273">
        <v>677</v>
      </c>
      <c r="AK1699" s="273">
        <v>344283</v>
      </c>
      <c r="BV1699" s="279" t="s">
        <v>64</v>
      </c>
      <c r="BW1699" s="280" t="s">
        <v>63</v>
      </c>
      <c r="BX1699" s="280" t="s">
        <v>65</v>
      </c>
      <c r="BY1699" s="280" t="s">
        <v>65</v>
      </c>
      <c r="BZ1699" s="280" t="s">
        <v>110</v>
      </c>
      <c r="CA1699" s="280" t="s">
        <v>111</v>
      </c>
      <c r="CB1699" s="280" t="s">
        <v>117</v>
      </c>
      <c r="CC1699" s="280" t="s">
        <v>118</v>
      </c>
      <c r="CD1699" s="281">
        <v>5</v>
      </c>
      <c r="CE1699" s="277">
        <v>44958</v>
      </c>
      <c r="CF1699" s="280"/>
      <c r="CG1699" s="280"/>
      <c r="CH1699" s="280"/>
      <c r="CI1699" s="280" t="s">
        <v>104</v>
      </c>
      <c r="CJ1699" s="280"/>
      <c r="CK1699" s="280"/>
      <c r="CL1699" s="280"/>
      <c r="CM1699" s="280" t="s">
        <v>73</v>
      </c>
      <c r="CN1699" s="280">
        <v>3</v>
      </c>
    </row>
    <row r="1700" spans="4:92">
      <c r="D1700" s="273" t="s">
        <v>83</v>
      </c>
      <c r="E1700" s="273" t="s">
        <v>287</v>
      </c>
      <c r="F1700" s="273" t="s">
        <v>926</v>
      </c>
      <c r="G1700" s="273" t="s">
        <v>928</v>
      </c>
      <c r="H1700" s="274">
        <v>45231</v>
      </c>
      <c r="I1700" s="273">
        <v>14596</v>
      </c>
      <c r="J1700" s="273">
        <v>822</v>
      </c>
      <c r="K1700" s="273">
        <v>0</v>
      </c>
      <c r="L1700" s="273" t="s">
        <v>66</v>
      </c>
      <c r="N1700" s="273" t="s">
        <v>107</v>
      </c>
      <c r="W1700" s="273">
        <v>272963</v>
      </c>
      <c r="X1700" s="273" t="s">
        <v>83</v>
      </c>
      <c r="Y1700" s="273" t="s">
        <v>63</v>
      </c>
      <c r="Z1700" s="273" t="s">
        <v>530</v>
      </c>
      <c r="AA1700" s="273" t="s">
        <v>533</v>
      </c>
      <c r="AB1700" s="274">
        <v>45108</v>
      </c>
      <c r="AC1700" s="273">
        <v>15017</v>
      </c>
      <c r="AD1700" s="273">
        <v>677</v>
      </c>
      <c r="AK1700" s="273">
        <v>280157</v>
      </c>
      <c r="BV1700" s="336" t="s">
        <v>64</v>
      </c>
      <c r="BW1700" s="337" t="s">
        <v>63</v>
      </c>
      <c r="BX1700" s="337" t="s">
        <v>65</v>
      </c>
      <c r="BY1700" s="337" t="s">
        <v>65</v>
      </c>
      <c r="BZ1700" s="337" t="s">
        <v>167</v>
      </c>
      <c r="CA1700" s="337" t="s">
        <v>168</v>
      </c>
      <c r="CB1700" s="337" t="s">
        <v>353</v>
      </c>
      <c r="CC1700" s="337" t="s">
        <v>354</v>
      </c>
      <c r="CD1700" s="338">
        <v>13</v>
      </c>
      <c r="CE1700" s="335">
        <v>45047</v>
      </c>
      <c r="CF1700" s="337">
        <v>0</v>
      </c>
      <c r="CG1700" s="337" t="s">
        <v>90</v>
      </c>
      <c r="CH1700" s="337">
        <v>0</v>
      </c>
      <c r="CI1700" s="337" t="s">
        <v>80</v>
      </c>
      <c r="CJ1700" s="337"/>
      <c r="CK1700" s="337"/>
      <c r="CL1700" s="337"/>
      <c r="CM1700" s="337" t="s">
        <v>73</v>
      </c>
      <c r="CN1700" s="337">
        <v>3</v>
      </c>
    </row>
    <row r="1701" spans="4:92">
      <c r="D1701" s="273" t="s">
        <v>83</v>
      </c>
      <c r="E1701" s="273" t="s">
        <v>287</v>
      </c>
      <c r="F1701" s="273" t="s">
        <v>926</v>
      </c>
      <c r="G1701" s="273" t="s">
        <v>928</v>
      </c>
      <c r="H1701" s="274">
        <v>45261</v>
      </c>
      <c r="I1701" s="273">
        <v>17055</v>
      </c>
      <c r="J1701" s="273">
        <v>822</v>
      </c>
      <c r="W1701" s="273">
        <v>314873</v>
      </c>
      <c r="X1701" s="273" t="s">
        <v>83</v>
      </c>
      <c r="Y1701" s="273" t="s">
        <v>63</v>
      </c>
      <c r="Z1701" s="273" t="s">
        <v>530</v>
      </c>
      <c r="AA1701" s="273" t="s">
        <v>533</v>
      </c>
      <c r="AB1701" s="274">
        <v>45108</v>
      </c>
      <c r="AC1701" s="273">
        <v>15017</v>
      </c>
      <c r="AD1701" s="273">
        <v>677</v>
      </c>
      <c r="AK1701" s="273">
        <v>344285</v>
      </c>
      <c r="BV1701" s="279" t="s">
        <v>64</v>
      </c>
      <c r="BW1701" s="280" t="s">
        <v>63</v>
      </c>
      <c r="BX1701" s="280" t="s">
        <v>65</v>
      </c>
      <c r="BY1701" s="280" t="s">
        <v>65</v>
      </c>
      <c r="BZ1701" s="280" t="s">
        <v>151</v>
      </c>
      <c r="CA1701" s="280" t="s">
        <v>152</v>
      </c>
      <c r="CB1701" s="280" t="s">
        <v>161</v>
      </c>
      <c r="CC1701" s="280" t="s">
        <v>162</v>
      </c>
      <c r="CD1701" s="281">
        <v>11</v>
      </c>
      <c r="CE1701" s="277">
        <v>45047</v>
      </c>
      <c r="CF1701" s="280">
        <v>716</v>
      </c>
      <c r="CG1701" s="280" t="s">
        <v>90</v>
      </c>
      <c r="CH1701" s="280">
        <v>716</v>
      </c>
      <c r="CI1701" s="280" t="s">
        <v>80</v>
      </c>
      <c r="CJ1701" s="280"/>
      <c r="CK1701" s="280"/>
      <c r="CL1701" s="280"/>
      <c r="CM1701" s="280" t="s">
        <v>73</v>
      </c>
      <c r="CN1701" s="280">
        <v>3</v>
      </c>
    </row>
    <row r="1702" spans="4:92">
      <c r="D1702" s="273" t="s">
        <v>83</v>
      </c>
      <c r="E1702" s="273" t="s">
        <v>287</v>
      </c>
      <c r="F1702" s="273" t="s">
        <v>926</v>
      </c>
      <c r="G1702" s="273" t="s">
        <v>928</v>
      </c>
      <c r="H1702" s="274">
        <v>45261</v>
      </c>
      <c r="I1702" s="273">
        <v>17055</v>
      </c>
      <c r="J1702" s="273">
        <v>822</v>
      </c>
      <c r="K1702" s="273">
        <v>789</v>
      </c>
      <c r="L1702" s="273" t="s">
        <v>66</v>
      </c>
      <c r="M1702" s="273">
        <v>198.73548</v>
      </c>
      <c r="N1702" s="273" t="s">
        <v>115</v>
      </c>
      <c r="W1702" s="273">
        <v>314897</v>
      </c>
      <c r="X1702" s="273" t="s">
        <v>83</v>
      </c>
      <c r="Y1702" s="273" t="s">
        <v>63</v>
      </c>
      <c r="Z1702" s="273" t="s">
        <v>530</v>
      </c>
      <c r="AA1702" s="273" t="s">
        <v>533</v>
      </c>
      <c r="AB1702" s="274">
        <v>45108</v>
      </c>
      <c r="AC1702" s="273">
        <v>15608</v>
      </c>
      <c r="AD1702" s="273">
        <v>677</v>
      </c>
      <c r="AK1702" s="273">
        <v>285084</v>
      </c>
      <c r="BV1702" s="336" t="s">
        <v>64</v>
      </c>
      <c r="BW1702" s="337" t="s">
        <v>63</v>
      </c>
      <c r="BX1702" s="337" t="s">
        <v>65</v>
      </c>
      <c r="BY1702" s="337" t="s">
        <v>65</v>
      </c>
      <c r="BZ1702" s="337" t="s">
        <v>151</v>
      </c>
      <c r="CA1702" s="337" t="s">
        <v>152</v>
      </c>
      <c r="CB1702" s="337" t="s">
        <v>153</v>
      </c>
      <c r="CC1702" s="337" t="s">
        <v>154</v>
      </c>
      <c r="CD1702" s="338">
        <v>10</v>
      </c>
      <c r="CE1702" s="335">
        <v>45047</v>
      </c>
      <c r="CF1702" s="337">
        <v>1688</v>
      </c>
      <c r="CG1702" s="337" t="s">
        <v>90</v>
      </c>
      <c r="CH1702" s="337">
        <v>1688</v>
      </c>
      <c r="CI1702" s="337" t="s">
        <v>80</v>
      </c>
      <c r="CJ1702" s="337"/>
      <c r="CK1702" s="337"/>
      <c r="CL1702" s="337"/>
      <c r="CM1702" s="337" t="s">
        <v>73</v>
      </c>
      <c r="CN1702" s="337">
        <v>3</v>
      </c>
    </row>
    <row r="1703" spans="4:92">
      <c r="D1703" s="273" t="s">
        <v>83</v>
      </c>
      <c r="E1703" s="273" t="s">
        <v>287</v>
      </c>
      <c r="F1703" s="273" t="s">
        <v>926</v>
      </c>
      <c r="G1703" s="273" t="s">
        <v>928</v>
      </c>
      <c r="H1703" s="274">
        <v>45261</v>
      </c>
      <c r="I1703" s="273">
        <v>17055</v>
      </c>
      <c r="J1703" s="273">
        <v>822</v>
      </c>
      <c r="K1703" s="273">
        <v>0</v>
      </c>
      <c r="L1703" s="273" t="s">
        <v>66</v>
      </c>
      <c r="N1703" s="273" t="s">
        <v>107</v>
      </c>
      <c r="W1703" s="273">
        <v>314898</v>
      </c>
      <c r="X1703" s="273" t="s">
        <v>83</v>
      </c>
      <c r="Y1703" s="273" t="s">
        <v>404</v>
      </c>
      <c r="Z1703" s="273" t="s">
        <v>725</v>
      </c>
      <c r="AA1703" s="273" t="s">
        <v>729</v>
      </c>
      <c r="AB1703" s="274">
        <v>44927</v>
      </c>
      <c r="AC1703" s="273">
        <v>16329</v>
      </c>
      <c r="AD1703" s="273">
        <v>736</v>
      </c>
      <c r="AK1703" s="273">
        <v>304005</v>
      </c>
      <c r="BV1703" s="279" t="s">
        <v>64</v>
      </c>
      <c r="BW1703" s="280" t="s">
        <v>63</v>
      </c>
      <c r="BX1703" s="280" t="s">
        <v>65</v>
      </c>
      <c r="BY1703" s="280" t="s">
        <v>65</v>
      </c>
      <c r="BZ1703" s="280" t="s">
        <v>138</v>
      </c>
      <c r="CA1703" s="280" t="s">
        <v>139</v>
      </c>
      <c r="CB1703" s="280" t="s">
        <v>140</v>
      </c>
      <c r="CC1703" s="280" t="s">
        <v>141</v>
      </c>
      <c r="CD1703" s="281">
        <v>9</v>
      </c>
      <c r="CE1703" s="277">
        <v>45047</v>
      </c>
      <c r="CF1703" s="280">
        <v>0</v>
      </c>
      <c r="CG1703" s="280" t="s">
        <v>90</v>
      </c>
      <c r="CH1703" s="280">
        <v>0</v>
      </c>
      <c r="CI1703" s="280" t="s">
        <v>80</v>
      </c>
      <c r="CJ1703" s="280"/>
      <c r="CK1703" s="280"/>
      <c r="CL1703" s="280"/>
      <c r="CM1703" s="280" t="s">
        <v>73</v>
      </c>
      <c r="CN1703" s="280">
        <v>3</v>
      </c>
    </row>
    <row r="1704" spans="4:92">
      <c r="D1704" s="273" t="s">
        <v>83</v>
      </c>
      <c r="E1704" s="273" t="s">
        <v>287</v>
      </c>
      <c r="F1704" s="273" t="s">
        <v>926</v>
      </c>
      <c r="G1704" s="273" t="s">
        <v>931</v>
      </c>
      <c r="H1704" s="274">
        <v>44927</v>
      </c>
      <c r="I1704" s="273">
        <v>11248</v>
      </c>
      <c r="J1704" s="273">
        <v>823</v>
      </c>
      <c r="W1704" s="273">
        <v>140079</v>
      </c>
      <c r="X1704" s="273" t="s">
        <v>83</v>
      </c>
      <c r="Y1704" s="273" t="s">
        <v>404</v>
      </c>
      <c r="Z1704" s="273" t="s">
        <v>725</v>
      </c>
      <c r="AA1704" s="273" t="s">
        <v>729</v>
      </c>
      <c r="AB1704" s="274">
        <v>45017</v>
      </c>
      <c r="AC1704" s="273">
        <v>14923</v>
      </c>
      <c r="AD1704" s="273">
        <v>736</v>
      </c>
      <c r="AK1704" s="273">
        <v>279115</v>
      </c>
      <c r="BV1704" s="336" t="s">
        <v>64</v>
      </c>
      <c r="BW1704" s="337" t="s">
        <v>63</v>
      </c>
      <c r="BX1704" s="337" t="s">
        <v>65</v>
      </c>
      <c r="BY1704" s="337" t="s">
        <v>65</v>
      </c>
      <c r="BZ1704" s="337" t="s">
        <v>126</v>
      </c>
      <c r="CA1704" s="337" t="s">
        <v>127</v>
      </c>
      <c r="CB1704" s="337" t="s">
        <v>133</v>
      </c>
      <c r="CC1704" s="337" t="s">
        <v>134</v>
      </c>
      <c r="CD1704" s="338">
        <v>7</v>
      </c>
      <c r="CE1704" s="335">
        <v>45047</v>
      </c>
      <c r="CF1704" s="337"/>
      <c r="CG1704" s="337"/>
      <c r="CH1704" s="337"/>
      <c r="CI1704" s="337" t="s">
        <v>104</v>
      </c>
      <c r="CJ1704" s="337"/>
      <c r="CK1704" s="337"/>
      <c r="CL1704" s="337"/>
      <c r="CM1704" s="337" t="s">
        <v>73</v>
      </c>
      <c r="CN1704" s="337">
        <v>3</v>
      </c>
    </row>
    <row r="1705" spans="4:92">
      <c r="D1705" s="273" t="s">
        <v>83</v>
      </c>
      <c r="E1705" s="273" t="s">
        <v>287</v>
      </c>
      <c r="F1705" s="273" t="s">
        <v>926</v>
      </c>
      <c r="G1705" s="273" t="s">
        <v>931</v>
      </c>
      <c r="H1705" s="274">
        <v>44927</v>
      </c>
      <c r="I1705" s="273">
        <v>11248</v>
      </c>
      <c r="J1705" s="273">
        <v>823</v>
      </c>
      <c r="K1705" s="273">
        <v>3955.02</v>
      </c>
      <c r="L1705" s="273" t="s">
        <v>66</v>
      </c>
      <c r="M1705" s="273">
        <v>664.46193000000005</v>
      </c>
      <c r="N1705" s="273" t="s">
        <v>115</v>
      </c>
      <c r="W1705" s="273">
        <v>140103</v>
      </c>
      <c r="X1705" s="273" t="s">
        <v>83</v>
      </c>
      <c r="Y1705" s="273" t="s">
        <v>404</v>
      </c>
      <c r="Z1705" s="273" t="s">
        <v>725</v>
      </c>
      <c r="AA1705" s="273" t="s">
        <v>729</v>
      </c>
      <c r="AB1705" s="274">
        <v>45108</v>
      </c>
      <c r="AC1705" s="273">
        <v>15069</v>
      </c>
      <c r="AD1705" s="273">
        <v>736</v>
      </c>
      <c r="AK1705" s="273">
        <v>280721</v>
      </c>
      <c r="BV1705" s="279" t="s">
        <v>64</v>
      </c>
      <c r="BW1705" s="280" t="s">
        <v>63</v>
      </c>
      <c r="BX1705" s="280" t="s">
        <v>65</v>
      </c>
      <c r="BY1705" s="280" t="s">
        <v>65</v>
      </c>
      <c r="BZ1705" s="280" t="s">
        <v>126</v>
      </c>
      <c r="CA1705" s="280" t="s">
        <v>127</v>
      </c>
      <c r="CB1705" s="280" t="s">
        <v>128</v>
      </c>
      <c r="CC1705" s="280" t="s">
        <v>129</v>
      </c>
      <c r="CD1705" s="281">
        <v>6</v>
      </c>
      <c r="CE1705" s="277">
        <v>45047</v>
      </c>
      <c r="CF1705" s="280"/>
      <c r="CG1705" s="280"/>
      <c r="CH1705" s="280"/>
      <c r="CI1705" s="280" t="s">
        <v>80</v>
      </c>
      <c r="CJ1705" s="280"/>
      <c r="CK1705" s="280"/>
      <c r="CL1705" s="280"/>
      <c r="CM1705" s="280" t="s">
        <v>73</v>
      </c>
      <c r="CN1705" s="280">
        <v>3</v>
      </c>
    </row>
    <row r="1706" spans="4:92">
      <c r="D1706" s="273" t="s">
        <v>83</v>
      </c>
      <c r="E1706" s="273" t="s">
        <v>287</v>
      </c>
      <c r="F1706" s="273" t="s">
        <v>926</v>
      </c>
      <c r="G1706" s="273" t="s">
        <v>931</v>
      </c>
      <c r="H1706" s="274">
        <v>44927</v>
      </c>
      <c r="I1706" s="273">
        <v>11248</v>
      </c>
      <c r="J1706" s="273">
        <v>823</v>
      </c>
      <c r="K1706" s="273">
        <v>0</v>
      </c>
      <c r="L1706" s="273" t="s">
        <v>66</v>
      </c>
      <c r="N1706" s="273" t="s">
        <v>107</v>
      </c>
      <c r="W1706" s="273">
        <v>140104</v>
      </c>
      <c r="X1706" s="273" t="s">
        <v>83</v>
      </c>
      <c r="Y1706" s="273" t="s">
        <v>404</v>
      </c>
      <c r="Z1706" s="273" t="s">
        <v>725</v>
      </c>
      <c r="AA1706" s="273" t="s">
        <v>729</v>
      </c>
      <c r="AB1706" s="274">
        <v>45108</v>
      </c>
      <c r="AC1706" s="273">
        <v>15660</v>
      </c>
      <c r="AD1706" s="273">
        <v>736</v>
      </c>
      <c r="AK1706" s="273">
        <v>285292</v>
      </c>
      <c r="BV1706" s="336" t="s">
        <v>64</v>
      </c>
      <c r="BW1706" s="337" t="s">
        <v>63</v>
      </c>
      <c r="BX1706" s="337" t="s">
        <v>65</v>
      </c>
      <c r="BY1706" s="337" t="s">
        <v>65</v>
      </c>
      <c r="BZ1706" s="337" t="s">
        <v>110</v>
      </c>
      <c r="CA1706" s="337" t="s">
        <v>111</v>
      </c>
      <c r="CB1706" s="337" t="s">
        <v>117</v>
      </c>
      <c r="CC1706" s="337" t="s">
        <v>118</v>
      </c>
      <c r="CD1706" s="338">
        <v>5</v>
      </c>
      <c r="CE1706" s="335">
        <v>45047</v>
      </c>
      <c r="CF1706" s="337"/>
      <c r="CG1706" s="337"/>
      <c r="CH1706" s="337"/>
      <c r="CI1706" s="337" t="s">
        <v>104</v>
      </c>
      <c r="CJ1706" s="337"/>
      <c r="CK1706" s="337"/>
      <c r="CL1706" s="337"/>
      <c r="CM1706" s="337" t="s">
        <v>73</v>
      </c>
      <c r="CN1706" s="337">
        <v>3</v>
      </c>
    </row>
    <row r="1707" spans="4:92">
      <c r="D1707" s="273" t="s">
        <v>83</v>
      </c>
      <c r="E1707" s="273" t="s">
        <v>287</v>
      </c>
      <c r="F1707" s="273" t="s">
        <v>926</v>
      </c>
      <c r="G1707" s="273" t="s">
        <v>931</v>
      </c>
      <c r="H1707" s="274">
        <v>44927</v>
      </c>
      <c r="I1707" s="273">
        <v>17168</v>
      </c>
      <c r="J1707" s="273">
        <v>823</v>
      </c>
      <c r="K1707" s="273">
        <v>30</v>
      </c>
      <c r="L1707" s="273" t="s">
        <v>1202</v>
      </c>
      <c r="M1707" s="273">
        <v>158.75205</v>
      </c>
      <c r="N1707" s="273" t="s">
        <v>1203</v>
      </c>
      <c r="P1707" s="273" t="s">
        <v>1204</v>
      </c>
      <c r="Q1707" s="273" t="s">
        <v>1496</v>
      </c>
      <c r="R1707" s="273" t="s">
        <v>70</v>
      </c>
      <c r="S1707" s="273" t="s">
        <v>1521</v>
      </c>
      <c r="T1707" s="273" t="s">
        <v>1684</v>
      </c>
      <c r="U1707" s="273" t="s">
        <v>1684</v>
      </c>
      <c r="V1707" s="273" t="s">
        <v>1684</v>
      </c>
      <c r="W1707" s="273">
        <v>329186</v>
      </c>
      <c r="X1707" s="273" t="s">
        <v>83</v>
      </c>
      <c r="Y1707" s="273" t="s">
        <v>404</v>
      </c>
      <c r="Z1707" s="273" t="s">
        <v>725</v>
      </c>
      <c r="AA1707" s="273" t="s">
        <v>729</v>
      </c>
      <c r="AB1707" s="274">
        <v>45200</v>
      </c>
      <c r="AC1707" s="273">
        <v>15215</v>
      </c>
      <c r="AD1707" s="273">
        <v>736</v>
      </c>
      <c r="AK1707" s="273">
        <v>282327</v>
      </c>
      <c r="BV1707" s="279" t="s">
        <v>64</v>
      </c>
      <c r="BW1707" s="280" t="s">
        <v>63</v>
      </c>
      <c r="BX1707" s="280" t="s">
        <v>65</v>
      </c>
      <c r="BY1707" s="280" t="s">
        <v>65</v>
      </c>
      <c r="BZ1707" s="280" t="s">
        <v>110</v>
      </c>
      <c r="CA1707" s="280" t="s">
        <v>111</v>
      </c>
      <c r="CB1707" s="280" t="s">
        <v>112</v>
      </c>
      <c r="CC1707" s="280" t="s">
        <v>113</v>
      </c>
      <c r="CD1707" s="281">
        <v>4</v>
      </c>
      <c r="CE1707" s="277">
        <v>45047</v>
      </c>
      <c r="CF1707" s="280"/>
      <c r="CG1707" s="280"/>
      <c r="CH1707" s="280"/>
      <c r="CI1707" s="280" t="s">
        <v>80</v>
      </c>
      <c r="CJ1707" s="280"/>
      <c r="CK1707" s="280"/>
      <c r="CL1707" s="280"/>
      <c r="CM1707" s="280" t="s">
        <v>73</v>
      </c>
      <c r="CN1707" s="280">
        <v>3</v>
      </c>
    </row>
    <row r="1708" spans="4:92">
      <c r="D1708" s="273" t="s">
        <v>83</v>
      </c>
      <c r="E1708" s="273" t="s">
        <v>287</v>
      </c>
      <c r="F1708" s="273" t="s">
        <v>926</v>
      </c>
      <c r="G1708" s="273" t="s">
        <v>931</v>
      </c>
      <c r="H1708" s="274">
        <v>44958</v>
      </c>
      <c r="I1708" s="273">
        <v>11410</v>
      </c>
      <c r="J1708" s="273">
        <v>823</v>
      </c>
      <c r="W1708" s="273">
        <v>144777</v>
      </c>
      <c r="X1708" s="273" t="s">
        <v>83</v>
      </c>
      <c r="Y1708" s="273" t="s">
        <v>287</v>
      </c>
      <c r="Z1708" s="273" t="s">
        <v>823</v>
      </c>
      <c r="AA1708" s="273" t="s">
        <v>827</v>
      </c>
      <c r="AB1708" s="274">
        <v>44927</v>
      </c>
      <c r="AC1708" s="273">
        <v>14785</v>
      </c>
      <c r="AD1708" s="273">
        <v>790</v>
      </c>
      <c r="AK1708" s="273">
        <v>277597</v>
      </c>
      <c r="BV1708" s="336" t="s">
        <v>64</v>
      </c>
      <c r="BW1708" s="337" t="s">
        <v>63</v>
      </c>
      <c r="BX1708" s="337" t="s">
        <v>65</v>
      </c>
      <c r="BY1708" s="337" t="s">
        <v>65</v>
      </c>
      <c r="BZ1708" s="337" t="s">
        <v>86</v>
      </c>
      <c r="CA1708" s="337" t="s">
        <v>87</v>
      </c>
      <c r="CB1708" s="337" t="s">
        <v>101</v>
      </c>
      <c r="CC1708" s="337" t="s">
        <v>102</v>
      </c>
      <c r="CD1708" s="338">
        <v>4</v>
      </c>
      <c r="CE1708" s="335">
        <v>45047</v>
      </c>
      <c r="CF1708" s="337">
        <v>23142</v>
      </c>
      <c r="CG1708" s="337" t="s">
        <v>103</v>
      </c>
      <c r="CH1708" s="337">
        <v>753.50351999999998</v>
      </c>
      <c r="CI1708" s="337" t="s">
        <v>104</v>
      </c>
      <c r="CJ1708" s="337"/>
      <c r="CK1708" s="337"/>
      <c r="CL1708" s="337"/>
      <c r="CM1708" s="337" t="s">
        <v>73</v>
      </c>
      <c r="CN1708" s="337">
        <v>3</v>
      </c>
    </row>
    <row r="1709" spans="4:92">
      <c r="D1709" s="273" t="s">
        <v>83</v>
      </c>
      <c r="E1709" s="273" t="s">
        <v>287</v>
      </c>
      <c r="F1709" s="273" t="s">
        <v>926</v>
      </c>
      <c r="G1709" s="273" t="s">
        <v>931</v>
      </c>
      <c r="H1709" s="274">
        <v>44958</v>
      </c>
      <c r="I1709" s="273">
        <v>11410</v>
      </c>
      <c r="J1709" s="273">
        <v>823</v>
      </c>
      <c r="K1709" s="273">
        <v>4228.08</v>
      </c>
      <c r="L1709" s="273" t="s">
        <v>66</v>
      </c>
      <c r="M1709" s="273">
        <v>667.71675000000005</v>
      </c>
      <c r="N1709" s="273" t="s">
        <v>115</v>
      </c>
      <c r="W1709" s="273">
        <v>144801</v>
      </c>
      <c r="X1709" s="273" t="s">
        <v>83</v>
      </c>
      <c r="Y1709" s="273" t="s">
        <v>287</v>
      </c>
      <c r="Z1709" s="273" t="s">
        <v>823</v>
      </c>
      <c r="AA1709" s="273" t="s">
        <v>827</v>
      </c>
      <c r="AB1709" s="274">
        <v>44927</v>
      </c>
      <c r="AC1709" s="273">
        <v>15369</v>
      </c>
      <c r="AD1709" s="273">
        <v>790</v>
      </c>
      <c r="AK1709" s="273">
        <v>283843</v>
      </c>
      <c r="BV1709" s="279" t="s">
        <v>64</v>
      </c>
      <c r="BW1709" s="280" t="s">
        <v>63</v>
      </c>
      <c r="BX1709" s="280" t="s">
        <v>65</v>
      </c>
      <c r="BY1709" s="280" t="s">
        <v>65</v>
      </c>
      <c r="BZ1709" s="280" t="s">
        <v>86</v>
      </c>
      <c r="CA1709" s="280" t="s">
        <v>87</v>
      </c>
      <c r="CB1709" s="280" t="s">
        <v>88</v>
      </c>
      <c r="CC1709" s="280" t="s">
        <v>89</v>
      </c>
      <c r="CD1709" s="281">
        <v>3</v>
      </c>
      <c r="CE1709" s="277">
        <v>45047</v>
      </c>
      <c r="CF1709" s="280">
        <v>1688</v>
      </c>
      <c r="CG1709" s="280" t="s">
        <v>90</v>
      </c>
      <c r="CH1709" s="280">
        <v>1688</v>
      </c>
      <c r="CI1709" s="280" t="s">
        <v>80</v>
      </c>
      <c r="CJ1709" s="280"/>
      <c r="CK1709" s="280"/>
      <c r="CL1709" s="280"/>
      <c r="CM1709" s="280" t="s">
        <v>73</v>
      </c>
      <c r="CN1709" s="280">
        <v>3</v>
      </c>
    </row>
    <row r="1710" spans="4:92">
      <c r="D1710" s="273" t="s">
        <v>83</v>
      </c>
      <c r="E1710" s="273" t="s">
        <v>287</v>
      </c>
      <c r="F1710" s="273" t="s">
        <v>926</v>
      </c>
      <c r="G1710" s="273" t="s">
        <v>931</v>
      </c>
      <c r="H1710" s="274">
        <v>44958</v>
      </c>
      <c r="I1710" s="273">
        <v>11410</v>
      </c>
      <c r="J1710" s="273">
        <v>823</v>
      </c>
      <c r="K1710" s="273">
        <v>0</v>
      </c>
      <c r="L1710" s="273" t="s">
        <v>66</v>
      </c>
      <c r="N1710" s="273" t="s">
        <v>107</v>
      </c>
      <c r="W1710" s="273">
        <v>144802</v>
      </c>
      <c r="X1710" s="273" t="s">
        <v>83</v>
      </c>
      <c r="Y1710" s="273" t="s">
        <v>287</v>
      </c>
      <c r="Z1710" s="273" t="s">
        <v>823</v>
      </c>
      <c r="AA1710" s="273" t="s">
        <v>827</v>
      </c>
      <c r="AB1710" s="274">
        <v>44927</v>
      </c>
      <c r="AC1710" s="273">
        <v>15519</v>
      </c>
      <c r="AD1710" s="273">
        <v>790</v>
      </c>
      <c r="AK1710" s="273">
        <v>284728</v>
      </c>
      <c r="BV1710" s="336" t="s">
        <v>64</v>
      </c>
      <c r="BW1710" s="337" t="s">
        <v>63</v>
      </c>
      <c r="BX1710" s="337" t="s">
        <v>65</v>
      </c>
      <c r="BY1710" s="337" t="s">
        <v>65</v>
      </c>
      <c r="BZ1710" s="337" t="s">
        <v>86</v>
      </c>
      <c r="CA1710" s="337" t="s">
        <v>87</v>
      </c>
      <c r="CB1710" s="337" t="s">
        <v>88</v>
      </c>
      <c r="CC1710" s="337" t="s">
        <v>89</v>
      </c>
      <c r="CD1710" s="338">
        <v>3</v>
      </c>
      <c r="CE1710" s="335">
        <v>45078</v>
      </c>
      <c r="CF1710" s="337">
        <v>1885</v>
      </c>
      <c r="CG1710" s="337" t="s">
        <v>90</v>
      </c>
      <c r="CH1710" s="337">
        <v>1885</v>
      </c>
      <c r="CI1710" s="337" t="s">
        <v>80</v>
      </c>
      <c r="CJ1710" s="337"/>
      <c r="CK1710" s="337"/>
      <c r="CL1710" s="337"/>
      <c r="CM1710" s="337" t="s">
        <v>73</v>
      </c>
      <c r="CN1710" s="337">
        <v>3</v>
      </c>
    </row>
    <row r="1711" spans="4:92">
      <c r="D1711" s="273" t="s">
        <v>83</v>
      </c>
      <c r="E1711" s="273" t="s">
        <v>287</v>
      </c>
      <c r="F1711" s="273" t="s">
        <v>926</v>
      </c>
      <c r="G1711" s="273" t="s">
        <v>931</v>
      </c>
      <c r="H1711" s="274">
        <v>44986</v>
      </c>
      <c r="I1711" s="273">
        <v>11572</v>
      </c>
      <c r="J1711" s="273">
        <v>823</v>
      </c>
      <c r="W1711" s="273">
        <v>149475</v>
      </c>
      <c r="X1711" s="273" t="s">
        <v>83</v>
      </c>
      <c r="Y1711" s="273" t="s">
        <v>287</v>
      </c>
      <c r="Z1711" s="273" t="s">
        <v>823</v>
      </c>
      <c r="AA1711" s="273" t="s">
        <v>827</v>
      </c>
      <c r="AB1711" s="274">
        <v>44927</v>
      </c>
      <c r="AC1711" s="273">
        <v>16446</v>
      </c>
      <c r="AD1711" s="273">
        <v>790</v>
      </c>
      <c r="AK1711" s="273">
        <v>305266</v>
      </c>
      <c r="BV1711" s="279" t="s">
        <v>64</v>
      </c>
      <c r="BW1711" s="280" t="s">
        <v>63</v>
      </c>
      <c r="BX1711" s="280" t="s">
        <v>65</v>
      </c>
      <c r="BY1711" s="280" t="s">
        <v>65</v>
      </c>
      <c r="BZ1711" s="280" t="s">
        <v>167</v>
      </c>
      <c r="CA1711" s="280" t="s">
        <v>168</v>
      </c>
      <c r="CB1711" s="280" t="s">
        <v>319</v>
      </c>
      <c r="CC1711" s="280" t="s">
        <v>320</v>
      </c>
      <c r="CD1711" s="281">
        <v>15</v>
      </c>
      <c r="CE1711" s="277">
        <v>45170</v>
      </c>
      <c r="CF1711" s="280">
        <v>0</v>
      </c>
      <c r="CG1711" s="280" t="s">
        <v>90</v>
      </c>
      <c r="CH1711" s="280">
        <v>0</v>
      </c>
      <c r="CI1711" s="280" t="s">
        <v>80</v>
      </c>
      <c r="CJ1711" s="280"/>
      <c r="CK1711" s="280"/>
      <c r="CL1711" s="280"/>
      <c r="CM1711" s="280" t="s">
        <v>73</v>
      </c>
      <c r="CN1711" s="280">
        <v>3</v>
      </c>
    </row>
    <row r="1712" spans="4:92">
      <c r="D1712" s="273" t="s">
        <v>83</v>
      </c>
      <c r="E1712" s="273" t="s">
        <v>287</v>
      </c>
      <c r="F1712" s="273" t="s">
        <v>926</v>
      </c>
      <c r="G1712" s="273" t="s">
        <v>931</v>
      </c>
      <c r="H1712" s="274">
        <v>44986</v>
      </c>
      <c r="I1712" s="273">
        <v>11572</v>
      </c>
      <c r="J1712" s="273">
        <v>823</v>
      </c>
      <c r="K1712" s="273">
        <v>0</v>
      </c>
      <c r="L1712" s="273" t="s">
        <v>66</v>
      </c>
      <c r="N1712" s="273" t="s">
        <v>107</v>
      </c>
      <c r="W1712" s="273">
        <v>149500</v>
      </c>
      <c r="X1712" s="273" t="s">
        <v>83</v>
      </c>
      <c r="Y1712" s="273" t="s">
        <v>287</v>
      </c>
      <c r="Z1712" s="273" t="s">
        <v>823</v>
      </c>
      <c r="AA1712" s="273" t="s">
        <v>827</v>
      </c>
      <c r="AB1712" s="274">
        <v>44927</v>
      </c>
      <c r="AC1712" s="273">
        <v>16447</v>
      </c>
      <c r="AD1712" s="273">
        <v>790</v>
      </c>
      <c r="AK1712" s="273">
        <v>305284</v>
      </c>
      <c r="BV1712" s="336" t="s">
        <v>64</v>
      </c>
      <c r="BW1712" s="337" t="s">
        <v>63</v>
      </c>
      <c r="BX1712" s="337" t="s">
        <v>65</v>
      </c>
      <c r="BY1712" s="337" t="s">
        <v>65</v>
      </c>
      <c r="BZ1712" s="337" t="s">
        <v>167</v>
      </c>
      <c r="CA1712" s="337" t="s">
        <v>168</v>
      </c>
      <c r="CB1712" s="337" t="s">
        <v>169</v>
      </c>
      <c r="CC1712" s="337" t="s">
        <v>170</v>
      </c>
      <c r="CD1712" s="338">
        <v>12</v>
      </c>
      <c r="CE1712" s="335">
        <v>45170</v>
      </c>
      <c r="CF1712" s="337">
        <v>2.5</v>
      </c>
      <c r="CG1712" s="337" t="s">
        <v>90</v>
      </c>
      <c r="CH1712" s="337">
        <v>2.5</v>
      </c>
      <c r="CI1712" s="337" t="s">
        <v>80</v>
      </c>
      <c r="CJ1712" s="337"/>
      <c r="CK1712" s="337"/>
      <c r="CL1712" s="337"/>
      <c r="CM1712" s="337" t="s">
        <v>73</v>
      </c>
      <c r="CN1712" s="337">
        <v>3</v>
      </c>
    </row>
    <row r="1713" spans="4:92">
      <c r="D1713" s="273" t="s">
        <v>83</v>
      </c>
      <c r="E1713" s="273" t="s">
        <v>287</v>
      </c>
      <c r="F1713" s="273" t="s">
        <v>926</v>
      </c>
      <c r="G1713" s="273" t="s">
        <v>931</v>
      </c>
      <c r="H1713" s="274">
        <v>44986</v>
      </c>
      <c r="I1713" s="273">
        <v>11572</v>
      </c>
      <c r="J1713" s="273">
        <v>823</v>
      </c>
      <c r="K1713" s="273">
        <v>4341.51</v>
      </c>
      <c r="L1713" s="273" t="s">
        <v>66</v>
      </c>
      <c r="M1713" s="273">
        <v>600.51428999999996</v>
      </c>
      <c r="N1713" s="273" t="s">
        <v>115</v>
      </c>
      <c r="W1713" s="273">
        <v>149499</v>
      </c>
      <c r="X1713" s="273" t="s">
        <v>83</v>
      </c>
      <c r="Y1713" s="273" t="s">
        <v>287</v>
      </c>
      <c r="Z1713" s="273" t="s">
        <v>823</v>
      </c>
      <c r="AA1713" s="273" t="s">
        <v>827</v>
      </c>
      <c r="AB1713" s="274">
        <v>45017</v>
      </c>
      <c r="AC1713" s="273">
        <v>14931</v>
      </c>
      <c r="AD1713" s="273">
        <v>790</v>
      </c>
      <c r="AK1713" s="273">
        <v>279203</v>
      </c>
      <c r="BV1713" s="279" t="s">
        <v>64</v>
      </c>
      <c r="BW1713" s="280" t="s">
        <v>63</v>
      </c>
      <c r="BX1713" s="280" t="s">
        <v>65</v>
      </c>
      <c r="BY1713" s="280" t="s">
        <v>65</v>
      </c>
      <c r="BZ1713" s="280" t="s">
        <v>167</v>
      </c>
      <c r="CA1713" s="280" t="s">
        <v>168</v>
      </c>
      <c r="CB1713" s="280" t="s">
        <v>353</v>
      </c>
      <c r="CC1713" s="280" t="s">
        <v>354</v>
      </c>
      <c r="CD1713" s="281">
        <v>13</v>
      </c>
      <c r="CE1713" s="277">
        <v>45170</v>
      </c>
      <c r="CF1713" s="280">
        <v>0</v>
      </c>
      <c r="CG1713" s="280" t="s">
        <v>90</v>
      </c>
      <c r="CH1713" s="280">
        <v>0</v>
      </c>
      <c r="CI1713" s="280" t="s">
        <v>80</v>
      </c>
      <c r="CJ1713" s="280"/>
      <c r="CK1713" s="280"/>
      <c r="CL1713" s="280"/>
      <c r="CM1713" s="280" t="s">
        <v>73</v>
      </c>
      <c r="CN1713" s="280">
        <v>3</v>
      </c>
    </row>
    <row r="1714" spans="4:92">
      <c r="D1714" s="273" t="s">
        <v>83</v>
      </c>
      <c r="E1714" s="273" t="s">
        <v>287</v>
      </c>
      <c r="F1714" s="273" t="s">
        <v>926</v>
      </c>
      <c r="G1714" s="273" t="s">
        <v>931</v>
      </c>
      <c r="H1714" s="274">
        <v>45017</v>
      </c>
      <c r="I1714" s="273">
        <v>11734</v>
      </c>
      <c r="J1714" s="273">
        <v>823</v>
      </c>
      <c r="W1714" s="273">
        <v>154173</v>
      </c>
      <c r="X1714" s="273" t="s">
        <v>83</v>
      </c>
      <c r="Y1714" s="273" t="s">
        <v>287</v>
      </c>
      <c r="Z1714" s="273" t="s">
        <v>823</v>
      </c>
      <c r="AA1714" s="273" t="s">
        <v>827</v>
      </c>
      <c r="AB1714" s="274">
        <v>45108</v>
      </c>
      <c r="AC1714" s="273">
        <v>15077</v>
      </c>
      <c r="AD1714" s="273">
        <v>790</v>
      </c>
      <c r="AK1714" s="273">
        <v>280809</v>
      </c>
      <c r="BV1714" s="336" t="s">
        <v>64</v>
      </c>
      <c r="BW1714" s="337" t="s">
        <v>63</v>
      </c>
      <c r="BX1714" s="337" t="s">
        <v>65</v>
      </c>
      <c r="BY1714" s="337" t="s">
        <v>65</v>
      </c>
      <c r="BZ1714" s="337" t="s">
        <v>151</v>
      </c>
      <c r="CA1714" s="337" t="s">
        <v>152</v>
      </c>
      <c r="CB1714" s="337" t="s">
        <v>161</v>
      </c>
      <c r="CC1714" s="337" t="s">
        <v>162</v>
      </c>
      <c r="CD1714" s="338">
        <v>11</v>
      </c>
      <c r="CE1714" s="335">
        <v>45170</v>
      </c>
      <c r="CF1714" s="337">
        <v>509</v>
      </c>
      <c r="CG1714" s="337" t="s">
        <v>90</v>
      </c>
      <c r="CH1714" s="337">
        <v>509</v>
      </c>
      <c r="CI1714" s="337" t="s">
        <v>80</v>
      </c>
      <c r="CJ1714" s="337"/>
      <c r="CK1714" s="337"/>
      <c r="CL1714" s="337"/>
      <c r="CM1714" s="337" t="s">
        <v>73</v>
      </c>
      <c r="CN1714" s="337">
        <v>3</v>
      </c>
    </row>
    <row r="1715" spans="4:92">
      <c r="D1715" s="273" t="s">
        <v>83</v>
      </c>
      <c r="E1715" s="273" t="s">
        <v>287</v>
      </c>
      <c r="F1715" s="273" t="s">
        <v>926</v>
      </c>
      <c r="G1715" s="273" t="s">
        <v>931</v>
      </c>
      <c r="H1715" s="274">
        <v>45017</v>
      </c>
      <c r="I1715" s="273">
        <v>11734</v>
      </c>
      <c r="J1715" s="273">
        <v>823</v>
      </c>
      <c r="K1715" s="273">
        <v>0</v>
      </c>
      <c r="L1715" s="273" t="s">
        <v>66</v>
      </c>
      <c r="N1715" s="273" t="s">
        <v>107</v>
      </c>
      <c r="W1715" s="273">
        <v>154198</v>
      </c>
      <c r="X1715" s="273" t="s">
        <v>83</v>
      </c>
      <c r="Y1715" s="273" t="s">
        <v>287</v>
      </c>
      <c r="Z1715" s="273" t="s">
        <v>823</v>
      </c>
      <c r="AA1715" s="273" t="s">
        <v>827</v>
      </c>
      <c r="AB1715" s="274">
        <v>45108</v>
      </c>
      <c r="AC1715" s="273">
        <v>15668</v>
      </c>
      <c r="AD1715" s="273">
        <v>790</v>
      </c>
      <c r="AK1715" s="273">
        <v>285324</v>
      </c>
      <c r="BV1715" s="279" t="s">
        <v>64</v>
      </c>
      <c r="BW1715" s="280" t="s">
        <v>63</v>
      </c>
      <c r="BX1715" s="280" t="s">
        <v>65</v>
      </c>
      <c r="BY1715" s="280" t="s">
        <v>65</v>
      </c>
      <c r="BZ1715" s="280" t="s">
        <v>151</v>
      </c>
      <c r="CA1715" s="280" t="s">
        <v>152</v>
      </c>
      <c r="CB1715" s="280" t="s">
        <v>153</v>
      </c>
      <c r="CC1715" s="280" t="s">
        <v>154</v>
      </c>
      <c r="CD1715" s="281">
        <v>10</v>
      </c>
      <c r="CE1715" s="277">
        <v>45170</v>
      </c>
      <c r="CF1715" s="280">
        <v>1915</v>
      </c>
      <c r="CG1715" s="280" t="s">
        <v>90</v>
      </c>
      <c r="CH1715" s="280">
        <v>1915</v>
      </c>
      <c r="CI1715" s="280" t="s">
        <v>80</v>
      </c>
      <c r="CJ1715" s="280"/>
      <c r="CK1715" s="280"/>
      <c r="CL1715" s="280"/>
      <c r="CM1715" s="280" t="s">
        <v>73</v>
      </c>
      <c r="CN1715" s="280">
        <v>3</v>
      </c>
    </row>
    <row r="1716" spans="4:92">
      <c r="D1716" s="273" t="s">
        <v>83</v>
      </c>
      <c r="E1716" s="273" t="s">
        <v>287</v>
      </c>
      <c r="F1716" s="273" t="s">
        <v>926</v>
      </c>
      <c r="G1716" s="273" t="s">
        <v>931</v>
      </c>
      <c r="H1716" s="274">
        <v>45017</v>
      </c>
      <c r="I1716" s="273">
        <v>11734</v>
      </c>
      <c r="J1716" s="273">
        <v>823</v>
      </c>
      <c r="K1716" s="273">
        <v>2188.86</v>
      </c>
      <c r="L1716" s="273" t="s">
        <v>66</v>
      </c>
      <c r="M1716" s="273">
        <v>263.44896</v>
      </c>
      <c r="N1716" s="273" t="s">
        <v>115</v>
      </c>
      <c r="W1716" s="273">
        <v>154197</v>
      </c>
      <c r="X1716" s="273" t="s">
        <v>83</v>
      </c>
      <c r="Y1716" s="273" t="s">
        <v>287</v>
      </c>
      <c r="Z1716" s="273" t="s">
        <v>823</v>
      </c>
      <c r="AA1716" s="273" t="s">
        <v>827</v>
      </c>
      <c r="AB1716" s="274">
        <v>45200</v>
      </c>
      <c r="AC1716" s="273">
        <v>15223</v>
      </c>
      <c r="AD1716" s="273">
        <v>790</v>
      </c>
      <c r="AK1716" s="273">
        <v>282415</v>
      </c>
      <c r="BV1716" s="336" t="s">
        <v>64</v>
      </c>
      <c r="BW1716" s="337" t="s">
        <v>63</v>
      </c>
      <c r="BX1716" s="337" t="s">
        <v>65</v>
      </c>
      <c r="BY1716" s="337" t="s">
        <v>65</v>
      </c>
      <c r="BZ1716" s="337" t="s">
        <v>138</v>
      </c>
      <c r="CA1716" s="337" t="s">
        <v>139</v>
      </c>
      <c r="CB1716" s="337" t="s">
        <v>140</v>
      </c>
      <c r="CC1716" s="337" t="s">
        <v>141</v>
      </c>
      <c r="CD1716" s="338">
        <v>9</v>
      </c>
      <c r="CE1716" s="335">
        <v>45170</v>
      </c>
      <c r="CF1716" s="337">
        <v>0</v>
      </c>
      <c r="CG1716" s="337" t="s">
        <v>90</v>
      </c>
      <c r="CH1716" s="337">
        <v>0</v>
      </c>
      <c r="CI1716" s="337" t="s">
        <v>80</v>
      </c>
      <c r="CJ1716" s="337"/>
      <c r="CK1716" s="337"/>
      <c r="CL1716" s="337"/>
      <c r="CM1716" s="337" t="s">
        <v>73</v>
      </c>
      <c r="CN1716" s="337">
        <v>3</v>
      </c>
    </row>
    <row r="1717" spans="4:92">
      <c r="D1717" s="273" t="s">
        <v>83</v>
      </c>
      <c r="E1717" s="273" t="s">
        <v>287</v>
      </c>
      <c r="F1717" s="273" t="s">
        <v>926</v>
      </c>
      <c r="G1717" s="273" t="s">
        <v>931</v>
      </c>
      <c r="H1717" s="274">
        <v>45047</v>
      </c>
      <c r="I1717" s="273">
        <v>12353</v>
      </c>
      <c r="J1717" s="273">
        <v>823</v>
      </c>
      <c r="W1717" s="273">
        <v>179752</v>
      </c>
      <c r="X1717" s="273" t="s">
        <v>83</v>
      </c>
      <c r="Y1717" s="273" t="s">
        <v>287</v>
      </c>
      <c r="Z1717" s="273" t="s">
        <v>942</v>
      </c>
      <c r="AA1717" s="273" t="s">
        <v>945</v>
      </c>
      <c r="AB1717" s="274">
        <v>44927</v>
      </c>
      <c r="AC1717" s="273">
        <v>14806</v>
      </c>
      <c r="AD1717" s="273">
        <v>827</v>
      </c>
      <c r="AK1717" s="273">
        <v>277832</v>
      </c>
      <c r="BV1717" s="279" t="s">
        <v>64</v>
      </c>
      <c r="BW1717" s="280" t="s">
        <v>63</v>
      </c>
      <c r="BX1717" s="280" t="s">
        <v>65</v>
      </c>
      <c r="BY1717" s="280" t="s">
        <v>65</v>
      </c>
      <c r="BZ1717" s="280" t="s">
        <v>126</v>
      </c>
      <c r="CA1717" s="280" t="s">
        <v>127</v>
      </c>
      <c r="CB1717" s="280" t="s">
        <v>133</v>
      </c>
      <c r="CC1717" s="280" t="s">
        <v>134</v>
      </c>
      <c r="CD1717" s="281">
        <v>7</v>
      </c>
      <c r="CE1717" s="277">
        <v>45170</v>
      </c>
      <c r="CF1717" s="280"/>
      <c r="CG1717" s="280"/>
      <c r="CH1717" s="280"/>
      <c r="CI1717" s="280" t="s">
        <v>104</v>
      </c>
      <c r="CJ1717" s="280"/>
      <c r="CK1717" s="280"/>
      <c r="CL1717" s="280"/>
      <c r="CM1717" s="280" t="s">
        <v>73</v>
      </c>
      <c r="CN1717" s="280">
        <v>3</v>
      </c>
    </row>
    <row r="1718" spans="4:92">
      <c r="D1718" s="273" t="s">
        <v>83</v>
      </c>
      <c r="E1718" s="273" t="s">
        <v>287</v>
      </c>
      <c r="F1718" s="273" t="s">
        <v>926</v>
      </c>
      <c r="G1718" s="273" t="s">
        <v>931</v>
      </c>
      <c r="H1718" s="274">
        <v>45047</v>
      </c>
      <c r="I1718" s="273">
        <v>12353</v>
      </c>
      <c r="J1718" s="273">
        <v>823</v>
      </c>
      <c r="K1718" s="273">
        <v>2258.0100000000002</v>
      </c>
      <c r="L1718" s="273" t="s">
        <v>66</v>
      </c>
      <c r="M1718" s="273">
        <v>242.67554999999999</v>
      </c>
      <c r="N1718" s="273" t="s">
        <v>115</v>
      </c>
      <c r="W1718" s="273">
        <v>179776</v>
      </c>
      <c r="X1718" s="273" t="s">
        <v>83</v>
      </c>
      <c r="Y1718" s="273" t="s">
        <v>287</v>
      </c>
      <c r="Z1718" s="273" t="s">
        <v>484</v>
      </c>
      <c r="AA1718" s="273" t="s">
        <v>485</v>
      </c>
      <c r="AB1718" s="274">
        <v>44927</v>
      </c>
      <c r="AC1718" s="273">
        <v>16513</v>
      </c>
      <c r="AD1718" s="273">
        <v>807</v>
      </c>
      <c r="AE1718" s="273">
        <v>5.9</v>
      </c>
      <c r="AF1718" s="273" t="s">
        <v>90</v>
      </c>
      <c r="AG1718" s="273" t="s">
        <v>1735</v>
      </c>
      <c r="AH1718" s="273" t="s">
        <v>1736</v>
      </c>
      <c r="AI1718" s="273" t="s">
        <v>123</v>
      </c>
      <c r="AJ1718" s="273" t="s">
        <v>214</v>
      </c>
      <c r="AK1718" s="273">
        <v>306076</v>
      </c>
      <c r="BV1718" s="336" t="s">
        <v>64</v>
      </c>
      <c r="BW1718" s="337" t="s">
        <v>63</v>
      </c>
      <c r="BX1718" s="337" t="s">
        <v>65</v>
      </c>
      <c r="BY1718" s="337" t="s">
        <v>65</v>
      </c>
      <c r="BZ1718" s="337" t="s">
        <v>126</v>
      </c>
      <c r="CA1718" s="337" t="s">
        <v>127</v>
      </c>
      <c r="CB1718" s="337" t="s">
        <v>128</v>
      </c>
      <c r="CC1718" s="337" t="s">
        <v>129</v>
      </c>
      <c r="CD1718" s="338">
        <v>6</v>
      </c>
      <c r="CE1718" s="335">
        <v>45170</v>
      </c>
      <c r="CF1718" s="337"/>
      <c r="CG1718" s="337"/>
      <c r="CH1718" s="337"/>
      <c r="CI1718" s="337" t="s">
        <v>80</v>
      </c>
      <c r="CJ1718" s="337"/>
      <c r="CK1718" s="337"/>
      <c r="CL1718" s="337"/>
      <c r="CM1718" s="337" t="s">
        <v>73</v>
      </c>
      <c r="CN1718" s="337">
        <v>3</v>
      </c>
    </row>
    <row r="1719" spans="4:92">
      <c r="D1719" s="273" t="s">
        <v>83</v>
      </c>
      <c r="E1719" s="273" t="s">
        <v>287</v>
      </c>
      <c r="F1719" s="273" t="s">
        <v>926</v>
      </c>
      <c r="G1719" s="273" t="s">
        <v>931</v>
      </c>
      <c r="H1719" s="274">
        <v>45047</v>
      </c>
      <c r="I1719" s="273">
        <v>12353</v>
      </c>
      <c r="J1719" s="273">
        <v>823</v>
      </c>
      <c r="K1719" s="273">
        <v>0</v>
      </c>
      <c r="L1719" s="273" t="s">
        <v>66</v>
      </c>
      <c r="N1719" s="273" t="s">
        <v>107</v>
      </c>
      <c r="W1719" s="273">
        <v>179777</v>
      </c>
      <c r="X1719" s="273" t="s">
        <v>83</v>
      </c>
      <c r="Y1719" s="273" t="s">
        <v>287</v>
      </c>
      <c r="Z1719" s="273" t="s">
        <v>484</v>
      </c>
      <c r="AA1719" s="273" t="s">
        <v>485</v>
      </c>
      <c r="AB1719" s="274">
        <v>44927</v>
      </c>
      <c r="AC1719" s="273">
        <v>16513</v>
      </c>
      <c r="AD1719" s="273">
        <v>807</v>
      </c>
      <c r="AE1719" s="273">
        <v>1.67</v>
      </c>
      <c r="AF1719" s="273" t="s">
        <v>90</v>
      </c>
      <c r="AG1719" s="273" t="s">
        <v>1737</v>
      </c>
      <c r="AH1719" s="273" t="s">
        <v>1738</v>
      </c>
      <c r="AI1719" s="273" t="s">
        <v>123</v>
      </c>
      <c r="AJ1719" s="273" t="s">
        <v>1739</v>
      </c>
      <c r="AK1719" s="273">
        <v>325295</v>
      </c>
      <c r="BV1719" s="279" t="s">
        <v>64</v>
      </c>
      <c r="BW1719" s="280" t="s">
        <v>63</v>
      </c>
      <c r="BX1719" s="280" t="s">
        <v>65</v>
      </c>
      <c r="BY1719" s="280" t="s">
        <v>65</v>
      </c>
      <c r="BZ1719" s="280" t="s">
        <v>110</v>
      </c>
      <c r="CA1719" s="280" t="s">
        <v>111</v>
      </c>
      <c r="CB1719" s="280" t="s">
        <v>117</v>
      </c>
      <c r="CC1719" s="280" t="s">
        <v>118</v>
      </c>
      <c r="CD1719" s="281">
        <v>5</v>
      </c>
      <c r="CE1719" s="277">
        <v>45170</v>
      </c>
      <c r="CF1719" s="280"/>
      <c r="CG1719" s="280"/>
      <c r="CH1719" s="280"/>
      <c r="CI1719" s="280" t="s">
        <v>104</v>
      </c>
      <c r="CJ1719" s="280"/>
      <c r="CK1719" s="280"/>
      <c r="CL1719" s="280"/>
      <c r="CM1719" s="280" t="s">
        <v>73</v>
      </c>
      <c r="CN1719" s="280">
        <v>3</v>
      </c>
    </row>
    <row r="1720" spans="4:92">
      <c r="D1720" s="273" t="s">
        <v>83</v>
      </c>
      <c r="E1720" s="273" t="s">
        <v>287</v>
      </c>
      <c r="F1720" s="273" t="s">
        <v>926</v>
      </c>
      <c r="G1720" s="273" t="s">
        <v>931</v>
      </c>
      <c r="H1720" s="274">
        <v>45078</v>
      </c>
      <c r="I1720" s="273">
        <v>12622</v>
      </c>
      <c r="J1720" s="273">
        <v>823</v>
      </c>
      <c r="W1720" s="273">
        <v>191588</v>
      </c>
      <c r="X1720" s="273" t="s">
        <v>83</v>
      </c>
      <c r="Y1720" s="273" t="s">
        <v>287</v>
      </c>
      <c r="Z1720" s="273" t="s">
        <v>484</v>
      </c>
      <c r="AA1720" s="273" t="s">
        <v>485</v>
      </c>
      <c r="AB1720" s="274">
        <v>44927</v>
      </c>
      <c r="AC1720" s="273">
        <v>16513</v>
      </c>
      <c r="AD1720" s="273">
        <v>807</v>
      </c>
      <c r="AE1720" s="273">
        <v>3.298</v>
      </c>
      <c r="AF1720" s="273" t="s">
        <v>90</v>
      </c>
      <c r="AG1720" s="273" t="s">
        <v>1740</v>
      </c>
      <c r="AH1720" s="273" t="s">
        <v>1741</v>
      </c>
      <c r="AI1720" s="273" t="s">
        <v>123</v>
      </c>
      <c r="AJ1720" s="273" t="s">
        <v>214</v>
      </c>
      <c r="AK1720" s="273">
        <v>325301</v>
      </c>
      <c r="BV1720" s="336" t="s">
        <v>64</v>
      </c>
      <c r="BW1720" s="337" t="s">
        <v>63</v>
      </c>
      <c r="BX1720" s="337" t="s">
        <v>65</v>
      </c>
      <c r="BY1720" s="337" t="s">
        <v>65</v>
      </c>
      <c r="BZ1720" s="337" t="s">
        <v>86</v>
      </c>
      <c r="CA1720" s="337" t="s">
        <v>87</v>
      </c>
      <c r="CB1720" s="337" t="s">
        <v>101</v>
      </c>
      <c r="CC1720" s="337" t="s">
        <v>102</v>
      </c>
      <c r="CD1720" s="338">
        <v>4</v>
      </c>
      <c r="CE1720" s="335">
        <v>45170</v>
      </c>
      <c r="CF1720" s="337">
        <v>26015</v>
      </c>
      <c r="CG1720" s="337" t="s">
        <v>103</v>
      </c>
      <c r="CH1720" s="337">
        <v>847.04840000000002</v>
      </c>
      <c r="CI1720" s="337" t="s">
        <v>104</v>
      </c>
      <c r="CJ1720" s="337"/>
      <c r="CK1720" s="337"/>
      <c r="CL1720" s="337"/>
      <c r="CM1720" s="337" t="s">
        <v>73</v>
      </c>
      <c r="CN1720" s="337">
        <v>3</v>
      </c>
    </row>
    <row r="1721" spans="4:92">
      <c r="D1721" s="273" t="s">
        <v>83</v>
      </c>
      <c r="E1721" s="273" t="s">
        <v>287</v>
      </c>
      <c r="F1721" s="273" t="s">
        <v>926</v>
      </c>
      <c r="G1721" s="273" t="s">
        <v>931</v>
      </c>
      <c r="H1721" s="274">
        <v>45078</v>
      </c>
      <c r="I1721" s="273">
        <v>12622</v>
      </c>
      <c r="J1721" s="273">
        <v>823</v>
      </c>
      <c r="K1721" s="273">
        <v>2025.72</v>
      </c>
      <c r="L1721" s="273" t="s">
        <v>66</v>
      </c>
      <c r="M1721" s="273">
        <v>302.41107</v>
      </c>
      <c r="N1721" s="273" t="s">
        <v>115</v>
      </c>
      <c r="W1721" s="273">
        <v>191612</v>
      </c>
      <c r="X1721" s="273" t="s">
        <v>83</v>
      </c>
      <c r="Y1721" s="273" t="s">
        <v>287</v>
      </c>
      <c r="Z1721" s="273" t="s">
        <v>484</v>
      </c>
      <c r="AA1721" s="273" t="s">
        <v>485</v>
      </c>
      <c r="AB1721" s="274">
        <v>44927</v>
      </c>
      <c r="AC1721" s="273">
        <v>16513</v>
      </c>
      <c r="AD1721" s="273">
        <v>807</v>
      </c>
      <c r="AE1721" s="273">
        <v>3.25</v>
      </c>
      <c r="AF1721" s="273" t="s">
        <v>90</v>
      </c>
      <c r="AG1721" s="273" t="s">
        <v>1742</v>
      </c>
      <c r="AH1721" s="273" t="s">
        <v>1743</v>
      </c>
      <c r="AI1721" s="273" t="s">
        <v>123</v>
      </c>
      <c r="AJ1721" s="273" t="s">
        <v>214</v>
      </c>
      <c r="AK1721" s="273">
        <v>325307</v>
      </c>
      <c r="BV1721" s="279" t="s">
        <v>64</v>
      </c>
      <c r="BW1721" s="280" t="s">
        <v>63</v>
      </c>
      <c r="BX1721" s="280" t="s">
        <v>120</v>
      </c>
      <c r="BY1721" s="280" t="s">
        <v>120</v>
      </c>
      <c r="BZ1721" s="280" t="s">
        <v>138</v>
      </c>
      <c r="CA1721" s="280" t="s">
        <v>139</v>
      </c>
      <c r="CB1721" s="280" t="s">
        <v>190</v>
      </c>
      <c r="CC1721" s="280" t="s">
        <v>191</v>
      </c>
      <c r="CD1721" s="281">
        <v>8</v>
      </c>
      <c r="CE1721" s="277">
        <v>44927</v>
      </c>
      <c r="CF1721" s="280">
        <v>0</v>
      </c>
      <c r="CG1721" s="280" t="s">
        <v>80</v>
      </c>
      <c r="CH1721" s="280">
        <v>0</v>
      </c>
      <c r="CI1721" s="280" t="s">
        <v>80</v>
      </c>
      <c r="CJ1721" s="280"/>
      <c r="CK1721" s="280"/>
      <c r="CL1721" s="280"/>
      <c r="CM1721" s="280" t="s">
        <v>73</v>
      </c>
      <c r="CN1721" s="280">
        <v>3</v>
      </c>
    </row>
    <row r="1722" spans="4:92">
      <c r="D1722" s="273" t="s">
        <v>83</v>
      </c>
      <c r="E1722" s="273" t="s">
        <v>287</v>
      </c>
      <c r="F1722" s="273" t="s">
        <v>926</v>
      </c>
      <c r="G1722" s="273" t="s">
        <v>931</v>
      </c>
      <c r="H1722" s="274">
        <v>45078</v>
      </c>
      <c r="I1722" s="273">
        <v>12622</v>
      </c>
      <c r="J1722" s="273">
        <v>823</v>
      </c>
      <c r="K1722" s="273">
        <v>0</v>
      </c>
      <c r="L1722" s="273" t="s">
        <v>66</v>
      </c>
      <c r="N1722" s="273" t="s">
        <v>107</v>
      </c>
      <c r="W1722" s="273">
        <v>191613</v>
      </c>
      <c r="X1722" s="273" t="s">
        <v>83</v>
      </c>
      <c r="Y1722" s="273" t="s">
        <v>287</v>
      </c>
      <c r="Z1722" s="273" t="s">
        <v>484</v>
      </c>
      <c r="AA1722" s="273" t="s">
        <v>485</v>
      </c>
      <c r="AB1722" s="274">
        <v>44927</v>
      </c>
      <c r="AC1722" s="273">
        <v>16513</v>
      </c>
      <c r="AD1722" s="273">
        <v>807</v>
      </c>
      <c r="AE1722" s="273">
        <v>1.994</v>
      </c>
      <c r="AF1722" s="273" t="s">
        <v>90</v>
      </c>
      <c r="AG1722" s="273" t="s">
        <v>1744</v>
      </c>
      <c r="AH1722" s="273" t="s">
        <v>1257</v>
      </c>
      <c r="AI1722" s="273" t="s">
        <v>123</v>
      </c>
      <c r="AJ1722" s="273" t="s">
        <v>214</v>
      </c>
      <c r="AK1722" s="273">
        <v>325313</v>
      </c>
      <c r="BV1722" s="336" t="s">
        <v>64</v>
      </c>
      <c r="BW1722" s="337" t="s">
        <v>63</v>
      </c>
      <c r="BX1722" s="337" t="s">
        <v>120</v>
      </c>
      <c r="BY1722" s="337" t="s">
        <v>120</v>
      </c>
      <c r="BZ1722" s="337" t="s">
        <v>86</v>
      </c>
      <c r="CA1722" s="337" t="s">
        <v>87</v>
      </c>
      <c r="CB1722" s="337" t="s">
        <v>179</v>
      </c>
      <c r="CC1722" s="337" t="s">
        <v>180</v>
      </c>
      <c r="CD1722" s="338">
        <v>1</v>
      </c>
      <c r="CE1722" s="335">
        <v>44927</v>
      </c>
      <c r="CF1722" s="337"/>
      <c r="CG1722" s="337" t="s">
        <v>181</v>
      </c>
      <c r="CH1722" s="337"/>
      <c r="CI1722" s="337" t="s">
        <v>181</v>
      </c>
      <c r="CJ1722" s="337" t="s">
        <v>1032</v>
      </c>
      <c r="CK1722" s="337"/>
      <c r="CL1722" s="337"/>
      <c r="CM1722" s="337" t="s">
        <v>73</v>
      </c>
      <c r="CN1722" s="337">
        <v>3</v>
      </c>
    </row>
    <row r="1723" spans="4:92">
      <c r="D1723" s="273" t="s">
        <v>83</v>
      </c>
      <c r="E1723" s="273" t="s">
        <v>287</v>
      </c>
      <c r="F1723" s="273" t="s">
        <v>926</v>
      </c>
      <c r="G1723" s="273" t="s">
        <v>931</v>
      </c>
      <c r="H1723" s="274">
        <v>45108</v>
      </c>
      <c r="I1723" s="273">
        <v>12891</v>
      </c>
      <c r="J1723" s="273">
        <v>823</v>
      </c>
      <c r="W1723" s="273">
        <v>205072</v>
      </c>
      <c r="X1723" s="273" t="s">
        <v>83</v>
      </c>
      <c r="Y1723" s="273" t="s">
        <v>287</v>
      </c>
      <c r="Z1723" s="273" t="s">
        <v>484</v>
      </c>
      <c r="AA1723" s="273" t="s">
        <v>485</v>
      </c>
      <c r="AB1723" s="274">
        <v>44927</v>
      </c>
      <c r="AC1723" s="273">
        <v>16513</v>
      </c>
      <c r="AD1723" s="273">
        <v>807</v>
      </c>
      <c r="AE1723" s="273">
        <v>0.32500000000000001</v>
      </c>
      <c r="AF1723" s="273" t="s">
        <v>90</v>
      </c>
      <c r="AG1723" s="273" t="s">
        <v>1745</v>
      </c>
      <c r="AH1723" s="273" t="s">
        <v>1746</v>
      </c>
      <c r="AI1723" s="273" t="s">
        <v>123</v>
      </c>
      <c r="AJ1723" s="273" t="s">
        <v>200</v>
      </c>
      <c r="AK1723" s="273">
        <v>325319</v>
      </c>
      <c r="BV1723" s="279" t="s">
        <v>64</v>
      </c>
      <c r="BW1723" s="280" t="s">
        <v>63</v>
      </c>
      <c r="BX1723" s="280" t="s">
        <v>120</v>
      </c>
      <c r="BY1723" s="280" t="s">
        <v>120</v>
      </c>
      <c r="BZ1723" s="280" t="s">
        <v>167</v>
      </c>
      <c r="CA1723" s="280" t="s">
        <v>168</v>
      </c>
      <c r="CB1723" s="280" t="s">
        <v>319</v>
      </c>
      <c r="CC1723" s="280" t="s">
        <v>320</v>
      </c>
      <c r="CD1723" s="281">
        <v>15</v>
      </c>
      <c r="CE1723" s="277">
        <v>44927</v>
      </c>
      <c r="CF1723" s="280">
        <v>0</v>
      </c>
      <c r="CG1723" s="280" t="s">
        <v>80</v>
      </c>
      <c r="CH1723" s="280">
        <v>0</v>
      </c>
      <c r="CI1723" s="280" t="s">
        <v>80</v>
      </c>
      <c r="CJ1723" s="280"/>
      <c r="CK1723" s="280"/>
      <c r="CL1723" s="280"/>
      <c r="CM1723" s="280" t="s">
        <v>73</v>
      </c>
      <c r="CN1723" s="280">
        <v>3</v>
      </c>
    </row>
    <row r="1724" spans="4:92">
      <c r="D1724" s="273" t="s">
        <v>83</v>
      </c>
      <c r="E1724" s="273" t="s">
        <v>287</v>
      </c>
      <c r="F1724" s="273" t="s">
        <v>926</v>
      </c>
      <c r="G1724" s="273" t="s">
        <v>931</v>
      </c>
      <c r="H1724" s="274">
        <v>45108</v>
      </c>
      <c r="I1724" s="273">
        <v>12891</v>
      </c>
      <c r="J1724" s="273">
        <v>823</v>
      </c>
      <c r="K1724" s="273">
        <v>0</v>
      </c>
      <c r="L1724" s="273" t="s">
        <v>66</v>
      </c>
      <c r="N1724" s="273" t="s">
        <v>107</v>
      </c>
      <c r="W1724" s="273">
        <v>205097</v>
      </c>
      <c r="X1724" s="273" t="s">
        <v>83</v>
      </c>
      <c r="Y1724" s="273" t="s">
        <v>287</v>
      </c>
      <c r="Z1724" s="273" t="s">
        <v>484</v>
      </c>
      <c r="AA1724" s="273" t="s">
        <v>485</v>
      </c>
      <c r="AB1724" s="274">
        <v>44927</v>
      </c>
      <c r="AC1724" s="273">
        <v>16513</v>
      </c>
      <c r="AD1724" s="273">
        <v>807</v>
      </c>
      <c r="AE1724" s="273">
        <v>0.98399999999999999</v>
      </c>
      <c r="AF1724" s="273" t="s">
        <v>90</v>
      </c>
      <c r="AG1724" s="273" t="s">
        <v>1747</v>
      </c>
      <c r="AH1724" s="273" t="s">
        <v>1748</v>
      </c>
      <c r="AI1724" s="273" t="s">
        <v>199</v>
      </c>
      <c r="AJ1724" s="273" t="s">
        <v>200</v>
      </c>
      <c r="AK1724" s="273">
        <v>325325</v>
      </c>
      <c r="BV1724" s="336" t="s">
        <v>64</v>
      </c>
      <c r="BW1724" s="337" t="s">
        <v>63</v>
      </c>
      <c r="BX1724" s="337" t="s">
        <v>120</v>
      </c>
      <c r="BY1724" s="337" t="s">
        <v>120</v>
      </c>
      <c r="BZ1724" s="337" t="s">
        <v>167</v>
      </c>
      <c r="CA1724" s="337" t="s">
        <v>168</v>
      </c>
      <c r="CB1724" s="337" t="s">
        <v>313</v>
      </c>
      <c r="CC1724" s="337" t="s">
        <v>314</v>
      </c>
      <c r="CD1724" s="338">
        <v>14</v>
      </c>
      <c r="CE1724" s="335">
        <v>44927</v>
      </c>
      <c r="CF1724" s="337">
        <v>0</v>
      </c>
      <c r="CG1724" s="337" t="s">
        <v>80</v>
      </c>
      <c r="CH1724" s="337">
        <v>0</v>
      </c>
      <c r="CI1724" s="337" t="s">
        <v>80</v>
      </c>
      <c r="CJ1724" s="337"/>
      <c r="CK1724" s="337"/>
      <c r="CL1724" s="337"/>
      <c r="CM1724" s="337" t="s">
        <v>73</v>
      </c>
      <c r="CN1724" s="337">
        <v>3</v>
      </c>
    </row>
    <row r="1725" spans="4:92">
      <c r="D1725" s="273" t="s">
        <v>83</v>
      </c>
      <c r="E1725" s="273" t="s">
        <v>287</v>
      </c>
      <c r="F1725" s="273" t="s">
        <v>926</v>
      </c>
      <c r="G1725" s="273" t="s">
        <v>931</v>
      </c>
      <c r="H1725" s="274">
        <v>45108</v>
      </c>
      <c r="I1725" s="273">
        <v>12891</v>
      </c>
      <c r="J1725" s="273">
        <v>823</v>
      </c>
      <c r="K1725" s="273">
        <v>1153</v>
      </c>
      <c r="L1725" s="273" t="s">
        <v>66</v>
      </c>
      <c r="M1725" s="273">
        <v>88.933170000000004</v>
      </c>
      <c r="N1725" s="273" t="s">
        <v>115</v>
      </c>
      <c r="W1725" s="273">
        <v>205096</v>
      </c>
      <c r="X1725" s="273" t="s">
        <v>83</v>
      </c>
      <c r="Y1725" s="273" t="s">
        <v>287</v>
      </c>
      <c r="Z1725" s="273" t="s">
        <v>484</v>
      </c>
      <c r="AA1725" s="273" t="s">
        <v>485</v>
      </c>
      <c r="AB1725" s="274">
        <v>44927</v>
      </c>
      <c r="AC1725" s="273">
        <v>16513</v>
      </c>
      <c r="AD1725" s="273">
        <v>807</v>
      </c>
      <c r="AE1725" s="273">
        <v>4.1000000000000002E-2</v>
      </c>
      <c r="AF1725" s="273" t="s">
        <v>90</v>
      </c>
      <c r="AG1725" s="273" t="s">
        <v>1749</v>
      </c>
      <c r="AH1725" s="273" t="s">
        <v>1750</v>
      </c>
      <c r="AI1725" s="273" t="s">
        <v>199</v>
      </c>
      <c r="AJ1725" s="273" t="s">
        <v>200</v>
      </c>
      <c r="AK1725" s="273">
        <v>325331</v>
      </c>
      <c r="BV1725" s="279" t="s">
        <v>64</v>
      </c>
      <c r="BW1725" s="280" t="s">
        <v>63</v>
      </c>
      <c r="BX1725" s="280" t="s">
        <v>120</v>
      </c>
      <c r="BY1725" s="280" t="s">
        <v>120</v>
      </c>
      <c r="BZ1725" s="280" t="s">
        <v>167</v>
      </c>
      <c r="CA1725" s="280" t="s">
        <v>168</v>
      </c>
      <c r="CB1725" s="280" t="s">
        <v>353</v>
      </c>
      <c r="CC1725" s="280" t="s">
        <v>354</v>
      </c>
      <c r="CD1725" s="281">
        <v>13</v>
      </c>
      <c r="CE1725" s="277">
        <v>44927</v>
      </c>
      <c r="CF1725" s="280">
        <v>0</v>
      </c>
      <c r="CG1725" s="280" t="s">
        <v>80</v>
      </c>
      <c r="CH1725" s="280">
        <v>0</v>
      </c>
      <c r="CI1725" s="280" t="s">
        <v>80</v>
      </c>
      <c r="CJ1725" s="280"/>
      <c r="CK1725" s="280"/>
      <c r="CL1725" s="280"/>
      <c r="CM1725" s="280" t="s">
        <v>73</v>
      </c>
      <c r="CN1725" s="280">
        <v>3</v>
      </c>
    </row>
    <row r="1726" spans="4:92">
      <c r="D1726" s="273" t="s">
        <v>83</v>
      </c>
      <c r="E1726" s="273" t="s">
        <v>287</v>
      </c>
      <c r="F1726" s="273" t="s">
        <v>926</v>
      </c>
      <c r="G1726" s="273" t="s">
        <v>931</v>
      </c>
      <c r="H1726" s="274">
        <v>45139</v>
      </c>
      <c r="I1726" s="273">
        <v>13568</v>
      </c>
      <c r="J1726" s="273">
        <v>823</v>
      </c>
      <c r="W1726" s="273">
        <v>223141</v>
      </c>
      <c r="X1726" s="273" t="s">
        <v>83</v>
      </c>
      <c r="Y1726" s="273" t="s">
        <v>287</v>
      </c>
      <c r="Z1726" s="273" t="s">
        <v>484</v>
      </c>
      <c r="AA1726" s="273" t="s">
        <v>485</v>
      </c>
      <c r="AB1726" s="274">
        <v>44927</v>
      </c>
      <c r="AC1726" s="273">
        <v>16513</v>
      </c>
      <c r="AD1726" s="273">
        <v>807</v>
      </c>
      <c r="AE1726" s="273">
        <v>6.0000000000000001E-3</v>
      </c>
      <c r="AF1726" s="273" t="s">
        <v>90</v>
      </c>
      <c r="AG1726" s="273" t="s">
        <v>1751</v>
      </c>
      <c r="AH1726" s="273" t="s">
        <v>1752</v>
      </c>
      <c r="AI1726" s="273" t="s">
        <v>199</v>
      </c>
      <c r="AJ1726" s="273" t="s">
        <v>1185</v>
      </c>
      <c r="AK1726" s="273">
        <v>325337</v>
      </c>
      <c r="BV1726" s="336" t="s">
        <v>64</v>
      </c>
      <c r="BW1726" s="337" t="s">
        <v>63</v>
      </c>
      <c r="BX1726" s="337" t="s">
        <v>120</v>
      </c>
      <c r="BY1726" s="337" t="s">
        <v>120</v>
      </c>
      <c r="BZ1726" s="337" t="s">
        <v>151</v>
      </c>
      <c r="CA1726" s="337" t="s">
        <v>152</v>
      </c>
      <c r="CB1726" s="337" t="s">
        <v>161</v>
      </c>
      <c r="CC1726" s="337" t="s">
        <v>162</v>
      </c>
      <c r="CD1726" s="338">
        <v>11</v>
      </c>
      <c r="CE1726" s="335">
        <v>44927</v>
      </c>
      <c r="CF1726" s="337">
        <v>2629</v>
      </c>
      <c r="CG1726" s="337" t="s">
        <v>80</v>
      </c>
      <c r="CH1726" s="337">
        <v>2629</v>
      </c>
      <c r="CI1726" s="337" t="s">
        <v>80</v>
      </c>
      <c r="CJ1726" s="337"/>
      <c r="CK1726" s="337"/>
      <c r="CL1726" s="337"/>
      <c r="CM1726" s="337" t="s">
        <v>73</v>
      </c>
      <c r="CN1726" s="337">
        <v>3</v>
      </c>
    </row>
    <row r="1727" spans="4:92">
      <c r="D1727" s="273" t="s">
        <v>83</v>
      </c>
      <c r="E1727" s="273" t="s">
        <v>287</v>
      </c>
      <c r="F1727" s="273" t="s">
        <v>926</v>
      </c>
      <c r="G1727" s="273" t="s">
        <v>931</v>
      </c>
      <c r="H1727" s="274">
        <v>45139</v>
      </c>
      <c r="I1727" s="273">
        <v>13568</v>
      </c>
      <c r="J1727" s="273">
        <v>823</v>
      </c>
      <c r="K1727" s="273">
        <v>0</v>
      </c>
      <c r="L1727" s="273" t="s">
        <v>66</v>
      </c>
      <c r="N1727" s="273" t="s">
        <v>107</v>
      </c>
      <c r="W1727" s="273">
        <v>223166</v>
      </c>
      <c r="X1727" s="273" t="s">
        <v>83</v>
      </c>
      <c r="Y1727" s="273" t="s">
        <v>287</v>
      </c>
      <c r="Z1727" s="273" t="s">
        <v>484</v>
      </c>
      <c r="AA1727" s="273" t="s">
        <v>485</v>
      </c>
      <c r="AB1727" s="274">
        <v>44927</v>
      </c>
      <c r="AC1727" s="273">
        <v>16513</v>
      </c>
      <c r="AD1727" s="273">
        <v>807</v>
      </c>
      <c r="AE1727" s="273">
        <v>4.9500000000000002E-2</v>
      </c>
      <c r="AF1727" s="273" t="s">
        <v>90</v>
      </c>
      <c r="AG1727" s="273" t="s">
        <v>801</v>
      </c>
      <c r="AH1727" s="273" t="s">
        <v>1753</v>
      </c>
      <c r="AI1727" s="273" t="s">
        <v>199</v>
      </c>
      <c r="AJ1727" s="273" t="s">
        <v>627</v>
      </c>
      <c r="AK1727" s="273">
        <v>325355</v>
      </c>
      <c r="BV1727" s="279" t="s">
        <v>64</v>
      </c>
      <c r="BW1727" s="280" t="s">
        <v>63</v>
      </c>
      <c r="BX1727" s="280" t="s">
        <v>120</v>
      </c>
      <c r="BY1727" s="280" t="s">
        <v>120</v>
      </c>
      <c r="BZ1727" s="280" t="s">
        <v>151</v>
      </c>
      <c r="CA1727" s="280" t="s">
        <v>152</v>
      </c>
      <c r="CB1727" s="280" t="s">
        <v>153</v>
      </c>
      <c r="CC1727" s="280" t="s">
        <v>154</v>
      </c>
      <c r="CD1727" s="281">
        <v>10</v>
      </c>
      <c r="CE1727" s="277">
        <v>44927</v>
      </c>
      <c r="CF1727" s="280">
        <v>4430</v>
      </c>
      <c r="CG1727" s="280" t="s">
        <v>80</v>
      </c>
      <c r="CH1727" s="280">
        <v>4430</v>
      </c>
      <c r="CI1727" s="280" t="s">
        <v>80</v>
      </c>
      <c r="CJ1727" s="280"/>
      <c r="CK1727" s="280"/>
      <c r="CL1727" s="280"/>
      <c r="CM1727" s="280" t="s">
        <v>73</v>
      </c>
      <c r="CN1727" s="280">
        <v>3</v>
      </c>
    </row>
    <row r="1728" spans="4:92">
      <c r="D1728" s="273" t="s">
        <v>83</v>
      </c>
      <c r="E1728" s="273" t="s">
        <v>287</v>
      </c>
      <c r="F1728" s="273" t="s">
        <v>926</v>
      </c>
      <c r="G1728" s="273" t="s">
        <v>931</v>
      </c>
      <c r="H1728" s="274">
        <v>45139</v>
      </c>
      <c r="I1728" s="273">
        <v>13568</v>
      </c>
      <c r="J1728" s="273">
        <v>823</v>
      </c>
      <c r="K1728" s="273">
        <v>2054</v>
      </c>
      <c r="L1728" s="273" t="s">
        <v>66</v>
      </c>
      <c r="M1728" s="273">
        <v>185.23755</v>
      </c>
      <c r="N1728" s="273" t="s">
        <v>115</v>
      </c>
      <c r="W1728" s="273">
        <v>223165</v>
      </c>
      <c r="X1728" s="273" t="s">
        <v>83</v>
      </c>
      <c r="Y1728" s="273" t="s">
        <v>287</v>
      </c>
      <c r="Z1728" s="273" t="s">
        <v>484</v>
      </c>
      <c r="AA1728" s="273" t="s">
        <v>485</v>
      </c>
      <c r="AB1728" s="274">
        <v>44927</v>
      </c>
      <c r="AC1728" s="273">
        <v>16513</v>
      </c>
      <c r="AD1728" s="273">
        <v>807</v>
      </c>
      <c r="AE1728" s="273">
        <v>0.91800000000000004</v>
      </c>
      <c r="AF1728" s="273" t="s">
        <v>90</v>
      </c>
      <c r="AG1728" s="273" t="s">
        <v>1754</v>
      </c>
      <c r="AH1728" s="273" t="s">
        <v>1755</v>
      </c>
      <c r="AI1728" s="273" t="s">
        <v>123</v>
      </c>
      <c r="AJ1728" s="273" t="s">
        <v>200</v>
      </c>
      <c r="AK1728" s="273">
        <v>328295</v>
      </c>
      <c r="BV1728" s="336" t="s">
        <v>64</v>
      </c>
      <c r="BW1728" s="337" t="s">
        <v>63</v>
      </c>
      <c r="BX1728" s="337" t="s">
        <v>120</v>
      </c>
      <c r="BY1728" s="337" t="s">
        <v>120</v>
      </c>
      <c r="BZ1728" s="337" t="s">
        <v>167</v>
      </c>
      <c r="CA1728" s="337" t="s">
        <v>168</v>
      </c>
      <c r="CB1728" s="337" t="s">
        <v>169</v>
      </c>
      <c r="CC1728" s="337" t="s">
        <v>170</v>
      </c>
      <c r="CD1728" s="338">
        <v>12</v>
      </c>
      <c r="CE1728" s="335">
        <v>44927</v>
      </c>
      <c r="CF1728" s="337">
        <v>0</v>
      </c>
      <c r="CG1728" s="337" t="s">
        <v>80</v>
      </c>
      <c r="CH1728" s="337">
        <v>0</v>
      </c>
      <c r="CI1728" s="337" t="s">
        <v>80</v>
      </c>
      <c r="CJ1728" s="337"/>
      <c r="CK1728" s="337"/>
      <c r="CL1728" s="337"/>
      <c r="CM1728" s="337" t="s">
        <v>73</v>
      </c>
      <c r="CN1728" s="337">
        <v>3</v>
      </c>
    </row>
    <row r="1729" spans="4:92">
      <c r="D1729" s="273" t="s">
        <v>83</v>
      </c>
      <c r="E1729" s="273" t="s">
        <v>287</v>
      </c>
      <c r="F1729" s="273" t="s">
        <v>926</v>
      </c>
      <c r="G1729" s="273" t="s">
        <v>931</v>
      </c>
      <c r="H1729" s="274">
        <v>45170</v>
      </c>
      <c r="I1729" s="273">
        <v>13895</v>
      </c>
      <c r="J1729" s="273">
        <v>823</v>
      </c>
      <c r="W1729" s="273">
        <v>236092</v>
      </c>
      <c r="X1729" s="273" t="s">
        <v>83</v>
      </c>
      <c r="Y1729" s="273" t="s">
        <v>287</v>
      </c>
      <c r="Z1729" s="273" t="s">
        <v>484</v>
      </c>
      <c r="AA1729" s="273" t="s">
        <v>485</v>
      </c>
      <c r="AB1729" s="274">
        <v>44927</v>
      </c>
      <c r="AC1729" s="273">
        <v>16513</v>
      </c>
      <c r="AD1729" s="273">
        <v>807</v>
      </c>
      <c r="AE1729" s="273">
        <v>6.6000000000000003E-2</v>
      </c>
      <c r="AF1729" s="273" t="s">
        <v>90</v>
      </c>
      <c r="AG1729" s="273" t="s">
        <v>1756</v>
      </c>
      <c r="AH1729" s="273" t="s">
        <v>1757</v>
      </c>
      <c r="AI1729" s="273" t="s">
        <v>123</v>
      </c>
      <c r="AJ1729" s="273" t="s">
        <v>200</v>
      </c>
      <c r="AK1729" s="273">
        <v>328301</v>
      </c>
      <c r="BV1729" s="279" t="s">
        <v>64</v>
      </c>
      <c r="BW1729" s="280" t="s">
        <v>63</v>
      </c>
      <c r="BX1729" s="280" t="s">
        <v>120</v>
      </c>
      <c r="BY1729" s="280" t="s">
        <v>120</v>
      </c>
      <c r="BZ1729" s="280" t="s">
        <v>138</v>
      </c>
      <c r="CA1729" s="280" t="s">
        <v>139</v>
      </c>
      <c r="CB1729" s="280" t="s">
        <v>140</v>
      </c>
      <c r="CC1729" s="280" t="s">
        <v>141</v>
      </c>
      <c r="CD1729" s="281">
        <v>9</v>
      </c>
      <c r="CE1729" s="277">
        <v>44927</v>
      </c>
      <c r="CF1729" s="280">
        <v>0</v>
      </c>
      <c r="CG1729" s="280" t="s">
        <v>80</v>
      </c>
      <c r="CH1729" s="280">
        <v>0</v>
      </c>
      <c r="CI1729" s="280" t="s">
        <v>80</v>
      </c>
      <c r="CJ1729" s="280"/>
      <c r="CK1729" s="280"/>
      <c r="CL1729" s="280"/>
      <c r="CM1729" s="280" t="s">
        <v>73</v>
      </c>
      <c r="CN1729" s="280">
        <v>3</v>
      </c>
    </row>
    <row r="1730" spans="4:92">
      <c r="D1730" s="273" t="s">
        <v>83</v>
      </c>
      <c r="E1730" s="273" t="s">
        <v>287</v>
      </c>
      <c r="F1730" s="273" t="s">
        <v>926</v>
      </c>
      <c r="G1730" s="273" t="s">
        <v>931</v>
      </c>
      <c r="H1730" s="274">
        <v>45170</v>
      </c>
      <c r="I1730" s="273">
        <v>13895</v>
      </c>
      <c r="J1730" s="273">
        <v>823</v>
      </c>
      <c r="K1730" s="273">
        <v>0</v>
      </c>
      <c r="L1730" s="273" t="s">
        <v>66</v>
      </c>
      <c r="N1730" s="273" t="s">
        <v>107</v>
      </c>
      <c r="W1730" s="273">
        <v>236117</v>
      </c>
      <c r="X1730" s="273" t="s">
        <v>83</v>
      </c>
      <c r="Y1730" s="273" t="s">
        <v>287</v>
      </c>
      <c r="Z1730" s="273" t="s">
        <v>484</v>
      </c>
      <c r="AA1730" s="273" t="s">
        <v>485</v>
      </c>
      <c r="AB1730" s="274">
        <v>44927</v>
      </c>
      <c r="AC1730" s="273">
        <v>16513</v>
      </c>
      <c r="AD1730" s="273">
        <v>807</v>
      </c>
      <c r="AE1730" s="273">
        <v>0.252</v>
      </c>
      <c r="AF1730" s="273" t="s">
        <v>90</v>
      </c>
      <c r="AG1730" s="273" t="s">
        <v>1758</v>
      </c>
      <c r="AH1730" s="273" t="s">
        <v>1759</v>
      </c>
      <c r="AI1730" s="273" t="s">
        <v>123</v>
      </c>
      <c r="AJ1730" s="273" t="s">
        <v>200</v>
      </c>
      <c r="AK1730" s="273">
        <v>328307</v>
      </c>
      <c r="BV1730" s="336" t="s">
        <v>64</v>
      </c>
      <c r="BW1730" s="337" t="s">
        <v>63</v>
      </c>
      <c r="BX1730" s="337" t="s">
        <v>120</v>
      </c>
      <c r="BY1730" s="337" t="s">
        <v>120</v>
      </c>
      <c r="BZ1730" s="337" t="s">
        <v>126</v>
      </c>
      <c r="CA1730" s="337" t="s">
        <v>127</v>
      </c>
      <c r="CB1730" s="337" t="s">
        <v>133</v>
      </c>
      <c r="CC1730" s="337" t="s">
        <v>134</v>
      </c>
      <c r="CD1730" s="338">
        <v>7</v>
      </c>
      <c r="CE1730" s="335">
        <v>44927</v>
      </c>
      <c r="CF1730" s="337"/>
      <c r="CG1730" s="337"/>
      <c r="CH1730" s="337"/>
      <c r="CI1730" s="337" t="s">
        <v>104</v>
      </c>
      <c r="CJ1730" s="337"/>
      <c r="CK1730" s="337"/>
      <c r="CL1730" s="337"/>
      <c r="CM1730" s="337" t="s">
        <v>73</v>
      </c>
      <c r="CN1730" s="337">
        <v>3</v>
      </c>
    </row>
    <row r="1731" spans="4:92">
      <c r="D1731" s="273" t="s">
        <v>83</v>
      </c>
      <c r="E1731" s="273" t="s">
        <v>287</v>
      </c>
      <c r="F1731" s="273" t="s">
        <v>926</v>
      </c>
      <c r="G1731" s="273" t="s">
        <v>931</v>
      </c>
      <c r="H1731" s="274">
        <v>45170</v>
      </c>
      <c r="I1731" s="273">
        <v>13895</v>
      </c>
      <c r="J1731" s="273">
        <v>823</v>
      </c>
      <c r="K1731" s="273">
        <v>2076</v>
      </c>
      <c r="L1731" s="273" t="s">
        <v>66</v>
      </c>
      <c r="M1731" s="273">
        <v>189.16247999999999</v>
      </c>
      <c r="N1731" s="273" t="s">
        <v>115</v>
      </c>
      <c r="W1731" s="273">
        <v>236116</v>
      </c>
      <c r="X1731" s="273" t="s">
        <v>83</v>
      </c>
      <c r="Y1731" s="273" t="s">
        <v>287</v>
      </c>
      <c r="Z1731" s="273" t="s">
        <v>518</v>
      </c>
      <c r="AA1731" s="273" t="s">
        <v>519</v>
      </c>
      <c r="AB1731" s="274">
        <v>44927</v>
      </c>
      <c r="AC1731" s="273">
        <v>15393</v>
      </c>
      <c r="AD1731" s="273">
        <v>832</v>
      </c>
      <c r="AK1731" s="273">
        <v>284059</v>
      </c>
      <c r="BV1731" s="279" t="s">
        <v>64</v>
      </c>
      <c r="BW1731" s="280" t="s">
        <v>63</v>
      </c>
      <c r="BX1731" s="280" t="s">
        <v>120</v>
      </c>
      <c r="BY1731" s="280" t="s">
        <v>120</v>
      </c>
      <c r="BZ1731" s="280" t="s">
        <v>126</v>
      </c>
      <c r="CA1731" s="280" t="s">
        <v>127</v>
      </c>
      <c r="CB1731" s="280" t="s">
        <v>128</v>
      </c>
      <c r="CC1731" s="280" t="s">
        <v>129</v>
      </c>
      <c r="CD1731" s="281">
        <v>6</v>
      </c>
      <c r="CE1731" s="277">
        <v>44927</v>
      </c>
      <c r="CF1731" s="280"/>
      <c r="CG1731" s="280"/>
      <c r="CH1731" s="280"/>
      <c r="CI1731" s="280" t="s">
        <v>80</v>
      </c>
      <c r="CJ1731" s="280"/>
      <c r="CK1731" s="280"/>
      <c r="CL1731" s="280"/>
      <c r="CM1731" s="280" t="s">
        <v>73</v>
      </c>
      <c r="CN1731" s="280">
        <v>3</v>
      </c>
    </row>
    <row r="1732" spans="4:92">
      <c r="D1732" s="273" t="s">
        <v>83</v>
      </c>
      <c r="E1732" s="273" t="s">
        <v>287</v>
      </c>
      <c r="F1732" s="273" t="s">
        <v>926</v>
      </c>
      <c r="G1732" s="273" t="s">
        <v>931</v>
      </c>
      <c r="H1732" s="274">
        <v>45200</v>
      </c>
      <c r="I1732" s="273">
        <v>14230</v>
      </c>
      <c r="J1732" s="273">
        <v>823</v>
      </c>
      <c r="W1732" s="273">
        <v>254109</v>
      </c>
      <c r="X1732" s="273" t="s">
        <v>83</v>
      </c>
      <c r="Y1732" s="273" t="s">
        <v>287</v>
      </c>
      <c r="Z1732" s="273" t="s">
        <v>518</v>
      </c>
      <c r="AA1732" s="273" t="s">
        <v>519</v>
      </c>
      <c r="AB1732" s="274">
        <v>44927</v>
      </c>
      <c r="AC1732" s="273">
        <v>15393</v>
      </c>
      <c r="AD1732" s="273">
        <v>832</v>
      </c>
      <c r="AK1732" s="273">
        <v>336401</v>
      </c>
      <c r="BV1732" s="336" t="s">
        <v>64</v>
      </c>
      <c r="BW1732" s="337" t="s">
        <v>63</v>
      </c>
      <c r="BX1732" s="337" t="s">
        <v>120</v>
      </c>
      <c r="BY1732" s="337" t="s">
        <v>120</v>
      </c>
      <c r="BZ1732" s="337" t="s">
        <v>204</v>
      </c>
      <c r="CA1732" s="337" t="s">
        <v>205</v>
      </c>
      <c r="CB1732" s="337" t="s">
        <v>206</v>
      </c>
      <c r="CC1732" s="337" t="s">
        <v>207</v>
      </c>
      <c r="CD1732" s="338">
        <v>0</v>
      </c>
      <c r="CE1732" s="335">
        <v>45047</v>
      </c>
      <c r="CF1732" s="337"/>
      <c r="CG1732" s="337" t="s">
        <v>181</v>
      </c>
      <c r="CH1732" s="337"/>
      <c r="CI1732" s="337" t="s">
        <v>208</v>
      </c>
      <c r="CJ1732" s="337" t="s">
        <v>209</v>
      </c>
      <c r="CK1732" s="337"/>
      <c r="CL1732" s="337"/>
      <c r="CM1732" s="337" t="s">
        <v>73</v>
      </c>
      <c r="CN1732" s="337">
        <v>3</v>
      </c>
    </row>
    <row r="1733" spans="4:92">
      <c r="D1733" s="273" t="s">
        <v>83</v>
      </c>
      <c r="E1733" s="273" t="s">
        <v>287</v>
      </c>
      <c r="F1733" s="273" t="s">
        <v>926</v>
      </c>
      <c r="G1733" s="273" t="s">
        <v>931</v>
      </c>
      <c r="H1733" s="274">
        <v>45200</v>
      </c>
      <c r="I1733" s="273">
        <v>14230</v>
      </c>
      <c r="J1733" s="273">
        <v>823</v>
      </c>
      <c r="K1733" s="273">
        <v>2132</v>
      </c>
      <c r="L1733" s="273" t="s">
        <v>66</v>
      </c>
      <c r="M1733" s="273">
        <v>155.75271000000001</v>
      </c>
      <c r="N1733" s="273" t="s">
        <v>115</v>
      </c>
      <c r="W1733" s="273">
        <v>254133</v>
      </c>
      <c r="X1733" s="273" t="s">
        <v>83</v>
      </c>
      <c r="Y1733" s="273" t="s">
        <v>287</v>
      </c>
      <c r="Z1733" s="273" t="s">
        <v>518</v>
      </c>
      <c r="AA1733" s="273" t="s">
        <v>519</v>
      </c>
      <c r="AB1733" s="274">
        <v>44927</v>
      </c>
      <c r="AC1733" s="273">
        <v>15543</v>
      </c>
      <c r="AD1733" s="273">
        <v>832</v>
      </c>
      <c r="AK1733" s="273">
        <v>284824</v>
      </c>
      <c r="BV1733" s="279" t="s">
        <v>64</v>
      </c>
      <c r="BW1733" s="280" t="s">
        <v>63</v>
      </c>
      <c r="BX1733" s="280" t="s">
        <v>120</v>
      </c>
      <c r="BY1733" s="280" t="s">
        <v>120</v>
      </c>
      <c r="BZ1733" s="280" t="s">
        <v>86</v>
      </c>
      <c r="CA1733" s="280" t="s">
        <v>87</v>
      </c>
      <c r="CB1733" s="280" t="s">
        <v>217</v>
      </c>
      <c r="CC1733" s="280" t="s">
        <v>218</v>
      </c>
      <c r="CD1733" s="281">
        <v>2</v>
      </c>
      <c r="CE1733" s="277">
        <v>45047</v>
      </c>
      <c r="CF1733" s="280"/>
      <c r="CG1733" s="280" t="s">
        <v>181</v>
      </c>
      <c r="CH1733" s="280"/>
      <c r="CI1733" s="280" t="s">
        <v>181</v>
      </c>
      <c r="CJ1733" s="280" t="s">
        <v>589</v>
      </c>
      <c r="CK1733" s="280"/>
      <c r="CL1733" s="280"/>
      <c r="CM1733" s="280" t="s">
        <v>73</v>
      </c>
      <c r="CN1733" s="280">
        <v>3</v>
      </c>
    </row>
    <row r="1734" spans="4:92">
      <c r="D1734" s="273" t="s">
        <v>83</v>
      </c>
      <c r="E1734" s="273" t="s">
        <v>287</v>
      </c>
      <c r="F1734" s="273" t="s">
        <v>926</v>
      </c>
      <c r="G1734" s="273" t="s">
        <v>931</v>
      </c>
      <c r="H1734" s="274">
        <v>45200</v>
      </c>
      <c r="I1734" s="273">
        <v>14230</v>
      </c>
      <c r="J1734" s="273">
        <v>823</v>
      </c>
      <c r="K1734" s="273">
        <v>0</v>
      </c>
      <c r="L1734" s="273" t="s">
        <v>66</v>
      </c>
      <c r="N1734" s="273" t="s">
        <v>107</v>
      </c>
      <c r="W1734" s="273">
        <v>254134</v>
      </c>
      <c r="X1734" s="273" t="s">
        <v>83</v>
      </c>
      <c r="Y1734" s="273" t="s">
        <v>287</v>
      </c>
      <c r="Z1734" s="273" t="s">
        <v>518</v>
      </c>
      <c r="AA1734" s="273" t="s">
        <v>519</v>
      </c>
      <c r="AB1734" s="274">
        <v>44927</v>
      </c>
      <c r="AC1734" s="273">
        <v>16589</v>
      </c>
      <c r="AD1734" s="273">
        <v>832</v>
      </c>
      <c r="AK1734" s="273">
        <v>306974</v>
      </c>
      <c r="BV1734" s="336" t="s">
        <v>64</v>
      </c>
      <c r="BW1734" s="337" t="s">
        <v>63</v>
      </c>
      <c r="BX1734" s="337" t="s">
        <v>120</v>
      </c>
      <c r="BY1734" s="337" t="s">
        <v>120</v>
      </c>
      <c r="BZ1734" s="337" t="s">
        <v>138</v>
      </c>
      <c r="CA1734" s="337" t="s">
        <v>139</v>
      </c>
      <c r="CB1734" s="337" t="s">
        <v>190</v>
      </c>
      <c r="CC1734" s="337" t="s">
        <v>191</v>
      </c>
      <c r="CD1734" s="338">
        <v>8</v>
      </c>
      <c r="CE1734" s="335">
        <v>45047</v>
      </c>
      <c r="CF1734" s="337">
        <v>0</v>
      </c>
      <c r="CG1734" s="337" t="s">
        <v>80</v>
      </c>
      <c r="CH1734" s="337">
        <v>0</v>
      </c>
      <c r="CI1734" s="337" t="s">
        <v>80</v>
      </c>
      <c r="CJ1734" s="337"/>
      <c r="CK1734" s="337"/>
      <c r="CL1734" s="337"/>
      <c r="CM1734" s="337" t="s">
        <v>73</v>
      </c>
      <c r="CN1734" s="337">
        <v>3</v>
      </c>
    </row>
    <row r="1735" spans="4:92">
      <c r="D1735" s="273" t="s">
        <v>83</v>
      </c>
      <c r="E1735" s="273" t="s">
        <v>287</v>
      </c>
      <c r="F1735" s="273" t="s">
        <v>926</v>
      </c>
      <c r="G1735" s="273" t="s">
        <v>931</v>
      </c>
      <c r="H1735" s="274">
        <v>45231</v>
      </c>
      <c r="I1735" s="273">
        <v>14597</v>
      </c>
      <c r="J1735" s="273">
        <v>823</v>
      </c>
      <c r="W1735" s="273">
        <v>272967</v>
      </c>
      <c r="X1735" s="273" t="s">
        <v>83</v>
      </c>
      <c r="Y1735" s="273" t="s">
        <v>287</v>
      </c>
      <c r="Z1735" s="273" t="s">
        <v>518</v>
      </c>
      <c r="AA1735" s="273" t="s">
        <v>519</v>
      </c>
      <c r="AB1735" s="274">
        <v>44927</v>
      </c>
      <c r="AC1735" s="273">
        <v>17403</v>
      </c>
      <c r="AD1735" s="273">
        <v>832</v>
      </c>
      <c r="AK1735" s="273">
        <v>335303</v>
      </c>
      <c r="BV1735" s="279" t="s">
        <v>64</v>
      </c>
      <c r="BW1735" s="280" t="s">
        <v>63</v>
      </c>
      <c r="BX1735" s="280" t="s">
        <v>120</v>
      </c>
      <c r="BY1735" s="280" t="s">
        <v>120</v>
      </c>
      <c r="BZ1735" s="280" t="s">
        <v>86</v>
      </c>
      <c r="CA1735" s="280" t="s">
        <v>87</v>
      </c>
      <c r="CB1735" s="280" t="s">
        <v>179</v>
      </c>
      <c r="CC1735" s="280" t="s">
        <v>180</v>
      </c>
      <c r="CD1735" s="281">
        <v>1</v>
      </c>
      <c r="CE1735" s="277">
        <v>45047</v>
      </c>
      <c r="CF1735" s="280"/>
      <c r="CG1735" s="280" t="s">
        <v>181</v>
      </c>
      <c r="CH1735" s="280"/>
      <c r="CI1735" s="280" t="s">
        <v>181</v>
      </c>
      <c r="CJ1735" s="280" t="s">
        <v>1419</v>
      </c>
      <c r="CK1735" s="280"/>
      <c r="CL1735" s="280"/>
      <c r="CM1735" s="280" t="s">
        <v>73</v>
      </c>
      <c r="CN1735" s="280">
        <v>3</v>
      </c>
    </row>
    <row r="1736" spans="4:92">
      <c r="D1736" s="273" t="s">
        <v>83</v>
      </c>
      <c r="E1736" s="273" t="s">
        <v>287</v>
      </c>
      <c r="F1736" s="273" t="s">
        <v>926</v>
      </c>
      <c r="G1736" s="273" t="s">
        <v>931</v>
      </c>
      <c r="H1736" s="274">
        <v>45231</v>
      </c>
      <c r="I1736" s="273">
        <v>14597</v>
      </c>
      <c r="J1736" s="273">
        <v>823</v>
      </c>
      <c r="K1736" s="273">
        <v>0</v>
      </c>
      <c r="L1736" s="273" t="s">
        <v>66</v>
      </c>
      <c r="N1736" s="273" t="s">
        <v>107</v>
      </c>
      <c r="W1736" s="273">
        <v>272992</v>
      </c>
      <c r="X1736" s="273" t="s">
        <v>83</v>
      </c>
      <c r="Y1736" s="273" t="s">
        <v>287</v>
      </c>
      <c r="Z1736" s="273" t="s">
        <v>518</v>
      </c>
      <c r="AA1736" s="273" t="s">
        <v>519</v>
      </c>
      <c r="AB1736" s="274">
        <v>45017</v>
      </c>
      <c r="AC1736" s="273">
        <v>14955</v>
      </c>
      <c r="AD1736" s="273">
        <v>832</v>
      </c>
      <c r="AK1736" s="273">
        <v>279471</v>
      </c>
      <c r="BV1736" s="336" t="s">
        <v>64</v>
      </c>
      <c r="BW1736" s="337" t="s">
        <v>63</v>
      </c>
      <c r="BX1736" s="337" t="s">
        <v>120</v>
      </c>
      <c r="BY1736" s="337" t="s">
        <v>120</v>
      </c>
      <c r="BZ1736" s="337" t="s">
        <v>167</v>
      </c>
      <c r="CA1736" s="337" t="s">
        <v>168</v>
      </c>
      <c r="CB1736" s="337" t="s">
        <v>319</v>
      </c>
      <c r="CC1736" s="337" t="s">
        <v>320</v>
      </c>
      <c r="CD1736" s="338">
        <v>15</v>
      </c>
      <c r="CE1736" s="335">
        <v>45047</v>
      </c>
      <c r="CF1736" s="337">
        <v>0</v>
      </c>
      <c r="CG1736" s="337" t="s">
        <v>80</v>
      </c>
      <c r="CH1736" s="337">
        <v>0</v>
      </c>
      <c r="CI1736" s="337" t="s">
        <v>80</v>
      </c>
      <c r="CJ1736" s="337"/>
      <c r="CK1736" s="337"/>
      <c r="CL1736" s="337"/>
      <c r="CM1736" s="337" t="s">
        <v>73</v>
      </c>
      <c r="CN1736" s="337">
        <v>3</v>
      </c>
    </row>
    <row r="1737" spans="4:92">
      <c r="D1737" s="273" t="s">
        <v>83</v>
      </c>
      <c r="E1737" s="273" t="s">
        <v>287</v>
      </c>
      <c r="F1737" s="273" t="s">
        <v>926</v>
      </c>
      <c r="G1737" s="273" t="s">
        <v>931</v>
      </c>
      <c r="H1737" s="274">
        <v>45231</v>
      </c>
      <c r="I1737" s="273">
        <v>14597</v>
      </c>
      <c r="J1737" s="273">
        <v>823</v>
      </c>
      <c r="K1737" s="273">
        <v>2052</v>
      </c>
      <c r="L1737" s="273" t="s">
        <v>66</v>
      </c>
      <c r="M1737" s="273">
        <v>272.92622999999998</v>
      </c>
      <c r="N1737" s="273" t="s">
        <v>115</v>
      </c>
      <c r="W1737" s="273">
        <v>272991</v>
      </c>
      <c r="X1737" s="273" t="s">
        <v>83</v>
      </c>
      <c r="Y1737" s="273" t="s">
        <v>287</v>
      </c>
      <c r="Z1737" s="273" t="s">
        <v>518</v>
      </c>
      <c r="AA1737" s="273" t="s">
        <v>519</v>
      </c>
      <c r="AB1737" s="274">
        <v>45108</v>
      </c>
      <c r="AC1737" s="273">
        <v>15101</v>
      </c>
      <c r="AD1737" s="273">
        <v>832</v>
      </c>
      <c r="AK1737" s="273">
        <v>281077</v>
      </c>
      <c r="BV1737" s="279" t="s">
        <v>64</v>
      </c>
      <c r="BW1737" s="280" t="s">
        <v>63</v>
      </c>
      <c r="BX1737" s="280" t="s">
        <v>120</v>
      </c>
      <c r="BY1737" s="280" t="s">
        <v>120</v>
      </c>
      <c r="BZ1737" s="280" t="s">
        <v>167</v>
      </c>
      <c r="CA1737" s="280" t="s">
        <v>168</v>
      </c>
      <c r="CB1737" s="280" t="s">
        <v>313</v>
      </c>
      <c r="CC1737" s="280" t="s">
        <v>314</v>
      </c>
      <c r="CD1737" s="281">
        <v>14</v>
      </c>
      <c r="CE1737" s="277">
        <v>45047</v>
      </c>
      <c r="CF1737" s="280">
        <v>0</v>
      </c>
      <c r="CG1737" s="280" t="s">
        <v>80</v>
      </c>
      <c r="CH1737" s="280">
        <v>0</v>
      </c>
      <c r="CI1737" s="280" t="s">
        <v>80</v>
      </c>
      <c r="CJ1737" s="280"/>
      <c r="CK1737" s="280"/>
      <c r="CL1737" s="280"/>
      <c r="CM1737" s="280" t="s">
        <v>73</v>
      </c>
      <c r="CN1737" s="280">
        <v>3</v>
      </c>
    </row>
    <row r="1738" spans="4:92">
      <c r="D1738" s="273" t="s">
        <v>83</v>
      </c>
      <c r="E1738" s="273" t="s">
        <v>287</v>
      </c>
      <c r="F1738" s="273" t="s">
        <v>926</v>
      </c>
      <c r="G1738" s="273" t="s">
        <v>931</v>
      </c>
      <c r="H1738" s="274">
        <v>45261</v>
      </c>
      <c r="I1738" s="273">
        <v>17056</v>
      </c>
      <c r="J1738" s="273">
        <v>823</v>
      </c>
      <c r="W1738" s="273">
        <v>314902</v>
      </c>
      <c r="X1738" s="273" t="s">
        <v>83</v>
      </c>
      <c r="Y1738" s="273" t="s">
        <v>287</v>
      </c>
      <c r="Z1738" s="273" t="s">
        <v>518</v>
      </c>
      <c r="AA1738" s="273" t="s">
        <v>519</v>
      </c>
      <c r="AB1738" s="274">
        <v>45108</v>
      </c>
      <c r="AC1738" s="273">
        <v>15692</v>
      </c>
      <c r="AD1738" s="273">
        <v>832</v>
      </c>
      <c r="AK1738" s="273">
        <v>285420</v>
      </c>
      <c r="BV1738" s="336" t="s">
        <v>64</v>
      </c>
      <c r="BW1738" s="337" t="s">
        <v>63</v>
      </c>
      <c r="BX1738" s="337" t="s">
        <v>120</v>
      </c>
      <c r="BY1738" s="337" t="s">
        <v>120</v>
      </c>
      <c r="BZ1738" s="337" t="s">
        <v>167</v>
      </c>
      <c r="CA1738" s="337" t="s">
        <v>168</v>
      </c>
      <c r="CB1738" s="337" t="s">
        <v>353</v>
      </c>
      <c r="CC1738" s="337" t="s">
        <v>354</v>
      </c>
      <c r="CD1738" s="338">
        <v>13</v>
      </c>
      <c r="CE1738" s="335">
        <v>45047</v>
      </c>
      <c r="CF1738" s="337">
        <v>0</v>
      </c>
      <c r="CG1738" s="337" t="s">
        <v>80</v>
      </c>
      <c r="CH1738" s="337">
        <v>0</v>
      </c>
      <c r="CI1738" s="337" t="s">
        <v>80</v>
      </c>
      <c r="CJ1738" s="337"/>
      <c r="CK1738" s="337"/>
      <c r="CL1738" s="337"/>
      <c r="CM1738" s="337" t="s">
        <v>73</v>
      </c>
      <c r="CN1738" s="337">
        <v>3</v>
      </c>
    </row>
    <row r="1739" spans="4:92">
      <c r="D1739" s="273" t="s">
        <v>83</v>
      </c>
      <c r="E1739" s="273" t="s">
        <v>287</v>
      </c>
      <c r="F1739" s="273" t="s">
        <v>926</v>
      </c>
      <c r="G1739" s="273" t="s">
        <v>931</v>
      </c>
      <c r="H1739" s="274">
        <v>45261</v>
      </c>
      <c r="I1739" s="273">
        <v>17056</v>
      </c>
      <c r="J1739" s="273">
        <v>823</v>
      </c>
      <c r="K1739" s="273">
        <v>1005</v>
      </c>
      <c r="L1739" s="273" t="s">
        <v>66</v>
      </c>
      <c r="M1739" s="273">
        <v>244.59014999999999</v>
      </c>
      <c r="N1739" s="273" t="s">
        <v>115</v>
      </c>
      <c r="W1739" s="273">
        <v>314926</v>
      </c>
      <c r="X1739" s="273" t="s">
        <v>83</v>
      </c>
      <c r="Y1739" s="273" t="s">
        <v>287</v>
      </c>
      <c r="Z1739" s="273" t="s">
        <v>518</v>
      </c>
      <c r="AA1739" s="273" t="s">
        <v>519</v>
      </c>
      <c r="AB1739" s="274">
        <v>45200</v>
      </c>
      <c r="AC1739" s="273">
        <v>15247</v>
      </c>
      <c r="AD1739" s="273">
        <v>832</v>
      </c>
      <c r="AK1739" s="273">
        <v>282683</v>
      </c>
      <c r="BV1739" s="279" t="s">
        <v>64</v>
      </c>
      <c r="BW1739" s="280" t="s">
        <v>63</v>
      </c>
      <c r="BX1739" s="280" t="s">
        <v>120</v>
      </c>
      <c r="BY1739" s="280" t="s">
        <v>120</v>
      </c>
      <c r="BZ1739" s="280" t="s">
        <v>151</v>
      </c>
      <c r="CA1739" s="280" t="s">
        <v>152</v>
      </c>
      <c r="CB1739" s="280" t="s">
        <v>161</v>
      </c>
      <c r="CC1739" s="280" t="s">
        <v>162</v>
      </c>
      <c r="CD1739" s="281">
        <v>11</v>
      </c>
      <c r="CE1739" s="277">
        <v>45047</v>
      </c>
      <c r="CF1739" s="280">
        <v>2981</v>
      </c>
      <c r="CG1739" s="280" t="s">
        <v>80</v>
      </c>
      <c r="CH1739" s="280">
        <v>2981</v>
      </c>
      <c r="CI1739" s="280" t="s">
        <v>80</v>
      </c>
      <c r="CJ1739" s="280"/>
      <c r="CK1739" s="280"/>
      <c r="CL1739" s="280"/>
      <c r="CM1739" s="280" t="s">
        <v>73</v>
      </c>
      <c r="CN1739" s="280">
        <v>3</v>
      </c>
    </row>
    <row r="1740" spans="4:92">
      <c r="D1740" s="273" t="s">
        <v>83</v>
      </c>
      <c r="E1740" s="273" t="s">
        <v>287</v>
      </c>
      <c r="F1740" s="273" t="s">
        <v>926</v>
      </c>
      <c r="G1740" s="273" t="s">
        <v>931</v>
      </c>
      <c r="H1740" s="274">
        <v>45261</v>
      </c>
      <c r="I1740" s="273">
        <v>17056</v>
      </c>
      <c r="J1740" s="273">
        <v>823</v>
      </c>
      <c r="K1740" s="273">
        <v>0</v>
      </c>
      <c r="L1740" s="273" t="s">
        <v>66</v>
      </c>
      <c r="N1740" s="273" t="s">
        <v>107</v>
      </c>
      <c r="W1740" s="273">
        <v>314927</v>
      </c>
      <c r="X1740" s="273" t="s">
        <v>83</v>
      </c>
      <c r="Y1740" s="273" t="s">
        <v>287</v>
      </c>
      <c r="Z1740" s="273" t="s">
        <v>518</v>
      </c>
      <c r="AA1740" s="273" t="s">
        <v>536</v>
      </c>
      <c r="AB1740" s="274">
        <v>44927</v>
      </c>
      <c r="AC1740" s="273">
        <v>14812</v>
      </c>
      <c r="AD1740" s="273">
        <v>846</v>
      </c>
      <c r="AK1740" s="273">
        <v>277894</v>
      </c>
      <c r="BV1740" s="336" t="s">
        <v>64</v>
      </c>
      <c r="BW1740" s="337" t="s">
        <v>63</v>
      </c>
      <c r="BX1740" s="337" t="s">
        <v>120</v>
      </c>
      <c r="BY1740" s="337" t="s">
        <v>120</v>
      </c>
      <c r="BZ1740" s="337" t="s">
        <v>151</v>
      </c>
      <c r="CA1740" s="337" t="s">
        <v>152</v>
      </c>
      <c r="CB1740" s="337" t="s">
        <v>153</v>
      </c>
      <c r="CC1740" s="337" t="s">
        <v>154</v>
      </c>
      <c r="CD1740" s="338">
        <v>10</v>
      </c>
      <c r="CE1740" s="335">
        <v>45047</v>
      </c>
      <c r="CF1740" s="337">
        <v>2345</v>
      </c>
      <c r="CG1740" s="337" t="s">
        <v>80</v>
      </c>
      <c r="CH1740" s="337">
        <v>2345</v>
      </c>
      <c r="CI1740" s="337" t="s">
        <v>80</v>
      </c>
      <c r="CJ1740" s="337"/>
      <c r="CK1740" s="337"/>
      <c r="CL1740" s="337"/>
      <c r="CM1740" s="337" t="s">
        <v>73</v>
      </c>
      <c r="CN1740" s="337">
        <v>3</v>
      </c>
    </row>
    <row r="1741" spans="4:92">
      <c r="D1741" s="273" t="s">
        <v>83</v>
      </c>
      <c r="E1741" s="273" t="s">
        <v>287</v>
      </c>
      <c r="F1741" s="273" t="s">
        <v>936</v>
      </c>
      <c r="G1741" s="273" t="s">
        <v>939</v>
      </c>
      <c r="H1741" s="274">
        <v>44958</v>
      </c>
      <c r="I1741" s="273">
        <v>11411</v>
      </c>
      <c r="J1741" s="273">
        <v>825</v>
      </c>
      <c r="K1741" s="273">
        <v>7498</v>
      </c>
      <c r="L1741" s="273" t="s">
        <v>66</v>
      </c>
      <c r="M1741" s="273">
        <v>81.071375200000006</v>
      </c>
      <c r="N1741" s="273" t="s">
        <v>67</v>
      </c>
      <c r="P1741" s="273" t="s">
        <v>68</v>
      </c>
      <c r="Q1741" s="273" t="s">
        <v>1496</v>
      </c>
      <c r="R1741" s="273" t="s">
        <v>70</v>
      </c>
      <c r="S1741" s="273" t="s">
        <v>1554</v>
      </c>
      <c r="T1741" s="273" t="s">
        <v>122</v>
      </c>
      <c r="U1741" s="273" t="s">
        <v>122</v>
      </c>
      <c r="V1741" s="273" t="s">
        <v>122</v>
      </c>
      <c r="W1741" s="273">
        <v>196303</v>
      </c>
      <c r="X1741" s="273" t="s">
        <v>83</v>
      </c>
      <c r="Y1741" s="273" t="s">
        <v>287</v>
      </c>
      <c r="Z1741" s="273" t="s">
        <v>518</v>
      </c>
      <c r="AA1741" s="273" t="s">
        <v>536</v>
      </c>
      <c r="AB1741" s="274">
        <v>44927</v>
      </c>
      <c r="AC1741" s="273">
        <v>15396</v>
      </c>
      <c r="AD1741" s="273">
        <v>846</v>
      </c>
      <c r="AK1741" s="273">
        <v>284086</v>
      </c>
      <c r="BV1741" s="279" t="s">
        <v>64</v>
      </c>
      <c r="BW1741" s="280" t="s">
        <v>63</v>
      </c>
      <c r="BX1741" s="280" t="s">
        <v>120</v>
      </c>
      <c r="BY1741" s="280" t="s">
        <v>120</v>
      </c>
      <c r="BZ1741" s="280" t="s">
        <v>167</v>
      </c>
      <c r="CA1741" s="280" t="s">
        <v>168</v>
      </c>
      <c r="CB1741" s="280" t="s">
        <v>169</v>
      </c>
      <c r="CC1741" s="280" t="s">
        <v>170</v>
      </c>
      <c r="CD1741" s="281">
        <v>12</v>
      </c>
      <c r="CE1741" s="277">
        <v>45047</v>
      </c>
      <c r="CF1741" s="280">
        <v>0</v>
      </c>
      <c r="CG1741" s="280" t="s">
        <v>80</v>
      </c>
      <c r="CH1741" s="280">
        <v>0</v>
      </c>
      <c r="CI1741" s="280" t="s">
        <v>80</v>
      </c>
      <c r="CJ1741" s="280"/>
      <c r="CK1741" s="280"/>
      <c r="CL1741" s="280"/>
      <c r="CM1741" s="280" t="s">
        <v>73</v>
      </c>
      <c r="CN1741" s="280">
        <v>3</v>
      </c>
    </row>
    <row r="1742" spans="4:92">
      <c r="D1742" s="273" t="s">
        <v>83</v>
      </c>
      <c r="E1742" s="273" t="s">
        <v>287</v>
      </c>
      <c r="F1742" s="273" t="s">
        <v>936</v>
      </c>
      <c r="G1742" s="273" t="s">
        <v>939</v>
      </c>
      <c r="H1742" s="274">
        <v>44958</v>
      </c>
      <c r="I1742" s="273">
        <v>11411</v>
      </c>
      <c r="J1742" s="273">
        <v>825</v>
      </c>
      <c r="K1742" s="273">
        <v>0</v>
      </c>
      <c r="L1742" s="273" t="s">
        <v>66</v>
      </c>
      <c r="M1742" s="273">
        <v>0</v>
      </c>
      <c r="N1742" s="273" t="s">
        <v>115</v>
      </c>
      <c r="W1742" s="273">
        <v>196301</v>
      </c>
      <c r="X1742" s="273" t="s">
        <v>83</v>
      </c>
      <c r="Y1742" s="273" t="s">
        <v>287</v>
      </c>
      <c r="Z1742" s="273" t="s">
        <v>518</v>
      </c>
      <c r="AA1742" s="273" t="s">
        <v>536</v>
      </c>
      <c r="AB1742" s="274">
        <v>44927</v>
      </c>
      <c r="AC1742" s="273">
        <v>15396</v>
      </c>
      <c r="AD1742" s="273">
        <v>846</v>
      </c>
      <c r="AK1742" s="273">
        <v>334559</v>
      </c>
      <c r="BV1742" s="336" t="s">
        <v>64</v>
      </c>
      <c r="BW1742" s="337" t="s">
        <v>63</v>
      </c>
      <c r="BX1742" s="337" t="s">
        <v>120</v>
      </c>
      <c r="BY1742" s="337" t="s">
        <v>120</v>
      </c>
      <c r="BZ1742" s="337" t="s">
        <v>138</v>
      </c>
      <c r="CA1742" s="337" t="s">
        <v>139</v>
      </c>
      <c r="CB1742" s="337" t="s">
        <v>140</v>
      </c>
      <c r="CC1742" s="337" t="s">
        <v>141</v>
      </c>
      <c r="CD1742" s="338">
        <v>9</v>
      </c>
      <c r="CE1742" s="335">
        <v>45047</v>
      </c>
      <c r="CF1742" s="337">
        <v>0</v>
      </c>
      <c r="CG1742" s="337" t="s">
        <v>80</v>
      </c>
      <c r="CH1742" s="337">
        <v>0</v>
      </c>
      <c r="CI1742" s="337" t="s">
        <v>80</v>
      </c>
      <c r="CJ1742" s="337"/>
      <c r="CK1742" s="337"/>
      <c r="CL1742" s="337"/>
      <c r="CM1742" s="337" t="s">
        <v>73</v>
      </c>
      <c r="CN1742" s="337">
        <v>3</v>
      </c>
    </row>
    <row r="1743" spans="4:92">
      <c r="D1743" s="273" t="s">
        <v>83</v>
      </c>
      <c r="E1743" s="273" t="s">
        <v>287</v>
      </c>
      <c r="F1743" s="273" t="s">
        <v>936</v>
      </c>
      <c r="G1743" s="273" t="s">
        <v>939</v>
      </c>
      <c r="H1743" s="274">
        <v>44958</v>
      </c>
      <c r="I1743" s="273">
        <v>11411</v>
      </c>
      <c r="J1743" s="273">
        <v>825</v>
      </c>
      <c r="K1743" s="273">
        <v>0</v>
      </c>
      <c r="L1743" s="273" t="s">
        <v>66</v>
      </c>
      <c r="N1743" s="273" t="s">
        <v>107</v>
      </c>
      <c r="W1743" s="273">
        <v>196302</v>
      </c>
      <c r="X1743" s="273" t="s">
        <v>83</v>
      </c>
      <c r="Y1743" s="273" t="s">
        <v>287</v>
      </c>
      <c r="Z1743" s="273" t="s">
        <v>518</v>
      </c>
      <c r="AA1743" s="273" t="s">
        <v>536</v>
      </c>
      <c r="AB1743" s="274">
        <v>44927</v>
      </c>
      <c r="AC1743" s="273">
        <v>15396</v>
      </c>
      <c r="AD1743" s="273">
        <v>846</v>
      </c>
      <c r="AK1743" s="273">
        <v>338202</v>
      </c>
      <c r="BV1743" s="279" t="s">
        <v>64</v>
      </c>
      <c r="BW1743" s="280" t="s">
        <v>63</v>
      </c>
      <c r="BX1743" s="280" t="s">
        <v>120</v>
      </c>
      <c r="BY1743" s="280" t="s">
        <v>120</v>
      </c>
      <c r="BZ1743" s="280" t="s">
        <v>86</v>
      </c>
      <c r="CA1743" s="280" t="s">
        <v>87</v>
      </c>
      <c r="CB1743" s="280" t="s">
        <v>233</v>
      </c>
      <c r="CC1743" s="280" t="s">
        <v>234</v>
      </c>
      <c r="CD1743" s="281">
        <v>1</v>
      </c>
      <c r="CE1743" s="277">
        <v>45170</v>
      </c>
      <c r="CF1743" s="280"/>
      <c r="CG1743" s="280" t="s">
        <v>181</v>
      </c>
      <c r="CH1743" s="280"/>
      <c r="CI1743" s="280" t="s">
        <v>181</v>
      </c>
      <c r="CJ1743" s="280" t="s">
        <v>775</v>
      </c>
      <c r="CK1743" s="280"/>
      <c r="CL1743" s="280"/>
      <c r="CM1743" s="280" t="s">
        <v>73</v>
      </c>
      <c r="CN1743" s="280">
        <v>3</v>
      </c>
    </row>
    <row r="1744" spans="4:92">
      <c r="D1744" s="273" t="s">
        <v>83</v>
      </c>
      <c r="E1744" s="273" t="s">
        <v>287</v>
      </c>
      <c r="F1744" s="273" t="s">
        <v>936</v>
      </c>
      <c r="G1744" s="273" t="s">
        <v>939</v>
      </c>
      <c r="H1744" s="274">
        <v>44986</v>
      </c>
      <c r="I1744" s="273">
        <v>11573</v>
      </c>
      <c r="J1744" s="273">
        <v>825</v>
      </c>
      <c r="K1744" s="273">
        <v>7498</v>
      </c>
      <c r="L1744" s="273" t="s">
        <v>66</v>
      </c>
      <c r="M1744" s="273">
        <v>81.071375200000006</v>
      </c>
      <c r="N1744" s="273" t="s">
        <v>67</v>
      </c>
      <c r="P1744" s="273" t="s">
        <v>68</v>
      </c>
      <c r="Q1744" s="273" t="s">
        <v>1496</v>
      </c>
      <c r="R1744" s="273" t="s">
        <v>70</v>
      </c>
      <c r="S1744" s="273" t="s">
        <v>1554</v>
      </c>
      <c r="T1744" s="273" t="s">
        <v>122</v>
      </c>
      <c r="U1744" s="273" t="s">
        <v>122</v>
      </c>
      <c r="V1744" s="273" t="s">
        <v>122</v>
      </c>
      <c r="W1744" s="273">
        <v>196332</v>
      </c>
      <c r="X1744" s="273" t="s">
        <v>83</v>
      </c>
      <c r="Y1744" s="273" t="s">
        <v>287</v>
      </c>
      <c r="Z1744" s="273" t="s">
        <v>518</v>
      </c>
      <c r="AA1744" s="273" t="s">
        <v>536</v>
      </c>
      <c r="AB1744" s="274">
        <v>44927</v>
      </c>
      <c r="AC1744" s="273">
        <v>15546</v>
      </c>
      <c r="AD1744" s="273">
        <v>846</v>
      </c>
      <c r="AK1744" s="273">
        <v>284836</v>
      </c>
      <c r="BV1744" s="336" t="s">
        <v>64</v>
      </c>
      <c r="BW1744" s="337" t="s">
        <v>63</v>
      </c>
      <c r="BX1744" s="337" t="s">
        <v>120</v>
      </c>
      <c r="BY1744" s="337" t="s">
        <v>120</v>
      </c>
      <c r="BZ1744" s="337" t="s">
        <v>86</v>
      </c>
      <c r="CA1744" s="337" t="s">
        <v>87</v>
      </c>
      <c r="CB1744" s="337" t="s">
        <v>225</v>
      </c>
      <c r="CC1744" s="337" t="s">
        <v>226</v>
      </c>
      <c r="CD1744" s="338">
        <v>5</v>
      </c>
      <c r="CE1744" s="335">
        <v>45170</v>
      </c>
      <c r="CF1744" s="337">
        <v>111</v>
      </c>
      <c r="CG1744" s="337" t="s">
        <v>80</v>
      </c>
      <c r="CH1744" s="337">
        <v>111</v>
      </c>
      <c r="CI1744" s="337" t="s">
        <v>80</v>
      </c>
      <c r="CJ1744" s="337"/>
      <c r="CK1744" s="337"/>
      <c r="CL1744" s="337" t="s">
        <v>1760</v>
      </c>
      <c r="CM1744" s="337" t="s">
        <v>73</v>
      </c>
      <c r="CN1744" s="337">
        <v>3</v>
      </c>
    </row>
    <row r="1745" spans="4:92">
      <c r="D1745" s="273" t="s">
        <v>83</v>
      </c>
      <c r="E1745" s="273" t="s">
        <v>287</v>
      </c>
      <c r="F1745" s="273" t="s">
        <v>936</v>
      </c>
      <c r="G1745" s="273" t="s">
        <v>939</v>
      </c>
      <c r="H1745" s="274">
        <v>44986</v>
      </c>
      <c r="I1745" s="273">
        <v>11573</v>
      </c>
      <c r="J1745" s="273">
        <v>825</v>
      </c>
      <c r="K1745" s="273">
        <v>0</v>
      </c>
      <c r="L1745" s="273" t="s">
        <v>66</v>
      </c>
      <c r="M1745" s="273">
        <v>0</v>
      </c>
      <c r="N1745" s="273" t="s">
        <v>115</v>
      </c>
      <c r="W1745" s="273">
        <v>196330</v>
      </c>
      <c r="X1745" s="273" t="s">
        <v>83</v>
      </c>
      <c r="Y1745" s="273" t="s">
        <v>287</v>
      </c>
      <c r="Z1745" s="273" t="s">
        <v>518</v>
      </c>
      <c r="AA1745" s="273" t="s">
        <v>536</v>
      </c>
      <c r="AB1745" s="274">
        <v>44927</v>
      </c>
      <c r="AC1745" s="273">
        <v>16630</v>
      </c>
      <c r="AD1745" s="273">
        <v>846</v>
      </c>
      <c r="AK1745" s="273">
        <v>307399</v>
      </c>
      <c r="BV1745" s="279" t="s">
        <v>64</v>
      </c>
      <c r="BW1745" s="280" t="s">
        <v>63</v>
      </c>
      <c r="BX1745" s="280" t="s">
        <v>120</v>
      </c>
      <c r="BY1745" s="280" t="s">
        <v>120</v>
      </c>
      <c r="BZ1745" s="280" t="s">
        <v>204</v>
      </c>
      <c r="CA1745" s="280" t="s">
        <v>205</v>
      </c>
      <c r="CB1745" s="280" t="s">
        <v>206</v>
      </c>
      <c r="CC1745" s="280" t="s">
        <v>207</v>
      </c>
      <c r="CD1745" s="281">
        <v>0</v>
      </c>
      <c r="CE1745" s="277">
        <v>45170</v>
      </c>
      <c r="CF1745" s="280"/>
      <c r="CG1745" s="280" t="s">
        <v>181</v>
      </c>
      <c r="CH1745" s="280"/>
      <c r="CI1745" s="280" t="s">
        <v>208</v>
      </c>
      <c r="CJ1745" s="280" t="s">
        <v>209</v>
      </c>
      <c r="CK1745" s="280"/>
      <c r="CL1745" s="280"/>
      <c r="CM1745" s="280" t="s">
        <v>73</v>
      </c>
      <c r="CN1745" s="280">
        <v>3</v>
      </c>
    </row>
    <row r="1746" spans="4:92">
      <c r="D1746" s="273" t="s">
        <v>83</v>
      </c>
      <c r="E1746" s="273" t="s">
        <v>287</v>
      </c>
      <c r="F1746" s="273" t="s">
        <v>936</v>
      </c>
      <c r="G1746" s="273" t="s">
        <v>939</v>
      </c>
      <c r="H1746" s="274">
        <v>44986</v>
      </c>
      <c r="I1746" s="273">
        <v>11573</v>
      </c>
      <c r="J1746" s="273">
        <v>825</v>
      </c>
      <c r="K1746" s="273">
        <v>0</v>
      </c>
      <c r="L1746" s="273" t="s">
        <v>66</v>
      </c>
      <c r="N1746" s="273" t="s">
        <v>107</v>
      </c>
      <c r="W1746" s="273">
        <v>196331</v>
      </c>
      <c r="X1746" s="273" t="s">
        <v>83</v>
      </c>
      <c r="Y1746" s="273" t="s">
        <v>287</v>
      </c>
      <c r="Z1746" s="273" t="s">
        <v>518</v>
      </c>
      <c r="AA1746" s="273" t="s">
        <v>536</v>
      </c>
      <c r="AB1746" s="274">
        <v>44927</v>
      </c>
      <c r="AC1746" s="273">
        <v>17404</v>
      </c>
      <c r="AD1746" s="273">
        <v>846</v>
      </c>
      <c r="AK1746" s="273">
        <v>335322</v>
      </c>
      <c r="BV1746" s="336" t="s">
        <v>64</v>
      </c>
      <c r="BW1746" s="337" t="s">
        <v>63</v>
      </c>
      <c r="BX1746" s="337" t="s">
        <v>120</v>
      </c>
      <c r="BY1746" s="337" t="s">
        <v>120</v>
      </c>
      <c r="BZ1746" s="337" t="s">
        <v>86</v>
      </c>
      <c r="CA1746" s="337" t="s">
        <v>87</v>
      </c>
      <c r="CB1746" s="337" t="s">
        <v>217</v>
      </c>
      <c r="CC1746" s="337" t="s">
        <v>218</v>
      </c>
      <c r="CD1746" s="338">
        <v>2</v>
      </c>
      <c r="CE1746" s="335">
        <v>45170</v>
      </c>
      <c r="CF1746" s="337"/>
      <c r="CG1746" s="337" t="s">
        <v>181</v>
      </c>
      <c r="CH1746" s="337"/>
      <c r="CI1746" s="337" t="s">
        <v>181</v>
      </c>
      <c r="CJ1746" s="337" t="s">
        <v>589</v>
      </c>
      <c r="CK1746" s="337"/>
      <c r="CL1746" s="337"/>
      <c r="CM1746" s="337" t="s">
        <v>73</v>
      </c>
      <c r="CN1746" s="337">
        <v>3</v>
      </c>
    </row>
    <row r="1747" spans="4:92">
      <c r="D1747" s="273" t="s">
        <v>83</v>
      </c>
      <c r="E1747" s="273" t="s">
        <v>287</v>
      </c>
      <c r="F1747" s="273" t="s">
        <v>936</v>
      </c>
      <c r="G1747" s="273" t="s">
        <v>939</v>
      </c>
      <c r="H1747" s="274">
        <v>45017</v>
      </c>
      <c r="I1747" s="273">
        <v>11735</v>
      </c>
      <c r="J1747" s="273">
        <v>825</v>
      </c>
      <c r="K1747" s="273">
        <v>7498</v>
      </c>
      <c r="L1747" s="273" t="s">
        <v>66</v>
      </c>
      <c r="M1747" s="273">
        <v>81.071375200000006</v>
      </c>
      <c r="N1747" s="273" t="s">
        <v>67</v>
      </c>
      <c r="P1747" s="273" t="s">
        <v>68</v>
      </c>
      <c r="Q1747" s="273" t="s">
        <v>1496</v>
      </c>
      <c r="R1747" s="273" t="s">
        <v>70</v>
      </c>
      <c r="S1747" s="273" t="s">
        <v>1554</v>
      </c>
      <c r="T1747" s="273" t="s">
        <v>122</v>
      </c>
      <c r="U1747" s="273" t="s">
        <v>122</v>
      </c>
      <c r="V1747" s="273" t="s">
        <v>122</v>
      </c>
      <c r="W1747" s="273">
        <v>196361</v>
      </c>
      <c r="X1747" s="273" t="s">
        <v>64</v>
      </c>
      <c r="Y1747" s="273" t="s">
        <v>63</v>
      </c>
      <c r="Z1747" s="273" t="s">
        <v>120</v>
      </c>
      <c r="AA1747" s="273" t="s">
        <v>120</v>
      </c>
      <c r="AB1747" s="274">
        <v>45170</v>
      </c>
      <c r="AC1747" s="273">
        <v>13684</v>
      </c>
      <c r="AD1747" s="273">
        <v>6</v>
      </c>
      <c r="AE1747" s="273">
        <v>1.246</v>
      </c>
      <c r="AF1747" s="273" t="s">
        <v>90</v>
      </c>
      <c r="AG1747" s="273" t="s">
        <v>998</v>
      </c>
      <c r="AH1747" s="273" t="s">
        <v>1475</v>
      </c>
      <c r="AI1747" s="273" t="s">
        <v>123</v>
      </c>
      <c r="AJ1747" s="273" t="s">
        <v>200</v>
      </c>
      <c r="AK1747" s="273">
        <v>240288</v>
      </c>
      <c r="BV1747" s="279" t="s">
        <v>64</v>
      </c>
      <c r="BW1747" s="280" t="s">
        <v>63</v>
      </c>
      <c r="BX1747" s="280" t="s">
        <v>120</v>
      </c>
      <c r="BY1747" s="280" t="s">
        <v>120</v>
      </c>
      <c r="BZ1747" s="280" t="s">
        <v>138</v>
      </c>
      <c r="CA1747" s="280" t="s">
        <v>139</v>
      </c>
      <c r="CB1747" s="280" t="s">
        <v>190</v>
      </c>
      <c r="CC1747" s="280" t="s">
        <v>191</v>
      </c>
      <c r="CD1747" s="281">
        <v>8</v>
      </c>
      <c r="CE1747" s="277">
        <v>45170</v>
      </c>
      <c r="CF1747" s="280">
        <v>0</v>
      </c>
      <c r="CG1747" s="280" t="s">
        <v>80</v>
      </c>
      <c r="CH1747" s="280">
        <v>0</v>
      </c>
      <c r="CI1747" s="280" t="s">
        <v>80</v>
      </c>
      <c r="CJ1747" s="280"/>
      <c r="CK1747" s="280"/>
      <c r="CL1747" s="280"/>
      <c r="CM1747" s="280" t="s">
        <v>73</v>
      </c>
      <c r="CN1747" s="280">
        <v>3</v>
      </c>
    </row>
    <row r="1748" spans="4:92">
      <c r="D1748" s="273" t="s">
        <v>83</v>
      </c>
      <c r="E1748" s="273" t="s">
        <v>287</v>
      </c>
      <c r="F1748" s="273" t="s">
        <v>936</v>
      </c>
      <c r="G1748" s="273" t="s">
        <v>939</v>
      </c>
      <c r="H1748" s="274">
        <v>45017</v>
      </c>
      <c r="I1748" s="273">
        <v>11735</v>
      </c>
      <c r="J1748" s="273">
        <v>825</v>
      </c>
      <c r="K1748" s="273">
        <v>0</v>
      </c>
      <c r="L1748" s="273" t="s">
        <v>66</v>
      </c>
      <c r="M1748" s="273">
        <v>0</v>
      </c>
      <c r="N1748" s="273" t="s">
        <v>115</v>
      </c>
      <c r="W1748" s="273">
        <v>196359</v>
      </c>
      <c r="X1748" s="273" t="s">
        <v>64</v>
      </c>
      <c r="Y1748" s="273" t="s">
        <v>63</v>
      </c>
      <c r="Z1748" s="273" t="s">
        <v>120</v>
      </c>
      <c r="AA1748" s="273" t="s">
        <v>120</v>
      </c>
      <c r="AB1748" s="274">
        <v>45170</v>
      </c>
      <c r="AC1748" s="273">
        <v>13684</v>
      </c>
      <c r="AD1748" s="273">
        <v>6</v>
      </c>
      <c r="AE1748" s="273">
        <v>0.20599999999999999</v>
      </c>
      <c r="AF1748" s="273" t="s">
        <v>90</v>
      </c>
      <c r="AG1748" s="273" t="s">
        <v>1015</v>
      </c>
      <c r="AH1748" s="273" t="s">
        <v>1476</v>
      </c>
      <c r="AI1748" s="273" t="s">
        <v>123</v>
      </c>
      <c r="AJ1748" s="273" t="s">
        <v>200</v>
      </c>
      <c r="AK1748" s="273">
        <v>240294</v>
      </c>
      <c r="BV1748" s="336" t="s">
        <v>64</v>
      </c>
      <c r="BW1748" s="337" t="s">
        <v>63</v>
      </c>
      <c r="BX1748" s="337" t="s">
        <v>120</v>
      </c>
      <c r="BY1748" s="337" t="s">
        <v>120</v>
      </c>
      <c r="BZ1748" s="337" t="s">
        <v>86</v>
      </c>
      <c r="CA1748" s="337" t="s">
        <v>87</v>
      </c>
      <c r="CB1748" s="337" t="s">
        <v>179</v>
      </c>
      <c r="CC1748" s="337" t="s">
        <v>180</v>
      </c>
      <c r="CD1748" s="338">
        <v>1</v>
      </c>
      <c r="CE1748" s="335">
        <v>45170</v>
      </c>
      <c r="CF1748" s="337"/>
      <c r="CG1748" s="337" t="s">
        <v>181</v>
      </c>
      <c r="CH1748" s="337"/>
      <c r="CI1748" s="337" t="s">
        <v>181</v>
      </c>
      <c r="CJ1748" s="337" t="s">
        <v>934</v>
      </c>
      <c r="CK1748" s="337"/>
      <c r="CL1748" s="337"/>
      <c r="CM1748" s="337" t="s">
        <v>73</v>
      </c>
      <c r="CN1748" s="337">
        <v>3</v>
      </c>
    </row>
    <row r="1749" spans="4:92">
      <c r="D1749" s="273" t="s">
        <v>83</v>
      </c>
      <c r="E1749" s="273" t="s">
        <v>287</v>
      </c>
      <c r="F1749" s="273" t="s">
        <v>936</v>
      </c>
      <c r="G1749" s="273" t="s">
        <v>939</v>
      </c>
      <c r="H1749" s="274">
        <v>45017</v>
      </c>
      <c r="I1749" s="273">
        <v>11735</v>
      </c>
      <c r="J1749" s="273">
        <v>825</v>
      </c>
      <c r="K1749" s="273">
        <v>0</v>
      </c>
      <c r="L1749" s="273" t="s">
        <v>66</v>
      </c>
      <c r="N1749" s="273" t="s">
        <v>107</v>
      </c>
      <c r="W1749" s="273">
        <v>196360</v>
      </c>
      <c r="X1749" s="273" t="s">
        <v>64</v>
      </c>
      <c r="Y1749" s="273" t="s">
        <v>63</v>
      </c>
      <c r="Z1749" s="273" t="s">
        <v>120</v>
      </c>
      <c r="AA1749" s="273" t="s">
        <v>120</v>
      </c>
      <c r="AB1749" s="274">
        <v>45170</v>
      </c>
      <c r="AC1749" s="273">
        <v>13684</v>
      </c>
      <c r="AD1749" s="273">
        <v>6</v>
      </c>
      <c r="AE1749" s="273">
        <v>2.5000000000000001E-3</v>
      </c>
      <c r="AF1749" s="273" t="s">
        <v>90</v>
      </c>
      <c r="AG1749" s="273" t="s">
        <v>1015</v>
      </c>
      <c r="AH1749" s="273" t="s">
        <v>1761</v>
      </c>
      <c r="AI1749" s="273" t="s">
        <v>123</v>
      </c>
      <c r="AJ1749" s="273" t="s">
        <v>200</v>
      </c>
      <c r="AK1749" s="273">
        <v>240300</v>
      </c>
      <c r="BV1749" s="279" t="s">
        <v>64</v>
      </c>
      <c r="BW1749" s="280" t="s">
        <v>63</v>
      </c>
      <c r="BX1749" s="280" t="s">
        <v>120</v>
      </c>
      <c r="BY1749" s="280" t="s">
        <v>120</v>
      </c>
      <c r="BZ1749" s="280" t="s">
        <v>167</v>
      </c>
      <c r="CA1749" s="280" t="s">
        <v>168</v>
      </c>
      <c r="CB1749" s="280" t="s">
        <v>313</v>
      </c>
      <c r="CC1749" s="280" t="s">
        <v>314</v>
      </c>
      <c r="CD1749" s="281">
        <v>14</v>
      </c>
      <c r="CE1749" s="277">
        <v>45170</v>
      </c>
      <c r="CF1749" s="280">
        <v>0</v>
      </c>
      <c r="CG1749" s="280" t="s">
        <v>80</v>
      </c>
      <c r="CH1749" s="280">
        <v>0</v>
      </c>
      <c r="CI1749" s="280" t="s">
        <v>80</v>
      </c>
      <c r="CJ1749" s="280"/>
      <c r="CK1749" s="280"/>
      <c r="CL1749" s="280"/>
      <c r="CM1749" s="280" t="s">
        <v>73</v>
      </c>
      <c r="CN1749" s="280">
        <v>3</v>
      </c>
    </row>
    <row r="1750" spans="4:92">
      <c r="D1750" s="273" t="s">
        <v>83</v>
      </c>
      <c r="E1750" s="273" t="s">
        <v>287</v>
      </c>
      <c r="F1750" s="273" t="s">
        <v>936</v>
      </c>
      <c r="G1750" s="273" t="s">
        <v>939</v>
      </c>
      <c r="H1750" s="274">
        <v>45047</v>
      </c>
      <c r="I1750" s="273">
        <v>12354</v>
      </c>
      <c r="J1750" s="273">
        <v>825</v>
      </c>
      <c r="K1750" s="273">
        <v>7498</v>
      </c>
      <c r="L1750" s="273" t="s">
        <v>66</v>
      </c>
      <c r="M1750" s="273">
        <v>81.071375200000006</v>
      </c>
      <c r="N1750" s="273" t="s">
        <v>67</v>
      </c>
      <c r="P1750" s="273" t="s">
        <v>68</v>
      </c>
      <c r="Q1750" s="273" t="s">
        <v>1496</v>
      </c>
      <c r="R1750" s="273" t="s">
        <v>70</v>
      </c>
      <c r="S1750" s="273" t="s">
        <v>1554</v>
      </c>
      <c r="T1750" s="273" t="s">
        <v>122</v>
      </c>
      <c r="U1750" s="273" t="s">
        <v>122</v>
      </c>
      <c r="V1750" s="273" t="s">
        <v>122</v>
      </c>
      <c r="W1750" s="273">
        <v>196390</v>
      </c>
      <c r="X1750" s="273" t="s">
        <v>64</v>
      </c>
      <c r="Y1750" s="273" t="s">
        <v>63</v>
      </c>
      <c r="Z1750" s="273" t="s">
        <v>120</v>
      </c>
      <c r="AA1750" s="273" t="s">
        <v>120</v>
      </c>
      <c r="AB1750" s="274">
        <v>45170</v>
      </c>
      <c r="AC1750" s="273">
        <v>13684</v>
      </c>
      <c r="AD1750" s="273">
        <v>6</v>
      </c>
      <c r="AE1750" s="273">
        <v>0.06</v>
      </c>
      <c r="AF1750" s="273" t="s">
        <v>90</v>
      </c>
      <c r="AG1750" s="273" t="s">
        <v>819</v>
      </c>
      <c r="AH1750" s="273" t="s">
        <v>1478</v>
      </c>
      <c r="AI1750" s="273" t="s">
        <v>199</v>
      </c>
      <c r="AJ1750" s="273" t="s">
        <v>200</v>
      </c>
      <c r="AK1750" s="273">
        <v>240306</v>
      </c>
      <c r="BV1750" s="336" t="s">
        <v>64</v>
      </c>
      <c r="BW1750" s="337" t="s">
        <v>63</v>
      </c>
      <c r="BX1750" s="337" t="s">
        <v>120</v>
      </c>
      <c r="BY1750" s="337" t="s">
        <v>120</v>
      </c>
      <c r="BZ1750" s="337" t="s">
        <v>167</v>
      </c>
      <c r="CA1750" s="337" t="s">
        <v>168</v>
      </c>
      <c r="CB1750" s="337" t="s">
        <v>319</v>
      </c>
      <c r="CC1750" s="337" t="s">
        <v>320</v>
      </c>
      <c r="CD1750" s="338">
        <v>15</v>
      </c>
      <c r="CE1750" s="335">
        <v>45170</v>
      </c>
      <c r="CF1750" s="337">
        <v>0</v>
      </c>
      <c r="CG1750" s="337" t="s">
        <v>80</v>
      </c>
      <c r="CH1750" s="337">
        <v>0</v>
      </c>
      <c r="CI1750" s="337" t="s">
        <v>80</v>
      </c>
      <c r="CJ1750" s="337"/>
      <c r="CK1750" s="337"/>
      <c r="CL1750" s="337"/>
      <c r="CM1750" s="337" t="s">
        <v>73</v>
      </c>
      <c r="CN1750" s="337">
        <v>3</v>
      </c>
    </row>
    <row r="1751" spans="4:92">
      <c r="D1751" s="273" t="s">
        <v>83</v>
      </c>
      <c r="E1751" s="273" t="s">
        <v>287</v>
      </c>
      <c r="F1751" s="273" t="s">
        <v>936</v>
      </c>
      <c r="G1751" s="273" t="s">
        <v>939</v>
      </c>
      <c r="H1751" s="274">
        <v>45047</v>
      </c>
      <c r="I1751" s="273">
        <v>12354</v>
      </c>
      <c r="J1751" s="273">
        <v>825</v>
      </c>
      <c r="K1751" s="273">
        <v>0</v>
      </c>
      <c r="L1751" s="273" t="s">
        <v>66</v>
      </c>
      <c r="M1751" s="273">
        <v>0</v>
      </c>
      <c r="N1751" s="273" t="s">
        <v>115</v>
      </c>
      <c r="W1751" s="273">
        <v>196388</v>
      </c>
      <c r="X1751" s="273" t="s">
        <v>64</v>
      </c>
      <c r="Y1751" s="273" t="s">
        <v>63</v>
      </c>
      <c r="Z1751" s="273" t="s">
        <v>120</v>
      </c>
      <c r="AA1751" s="273" t="s">
        <v>120</v>
      </c>
      <c r="AB1751" s="274">
        <v>45170</v>
      </c>
      <c r="AC1751" s="273">
        <v>13684</v>
      </c>
      <c r="AD1751" s="273">
        <v>6</v>
      </c>
      <c r="AE1751" s="273">
        <v>1.976</v>
      </c>
      <c r="AF1751" s="273" t="s">
        <v>90</v>
      </c>
      <c r="AG1751" s="273" t="s">
        <v>819</v>
      </c>
      <c r="AH1751" s="273" t="s">
        <v>1479</v>
      </c>
      <c r="AI1751" s="273" t="s">
        <v>199</v>
      </c>
      <c r="AJ1751" s="273" t="s">
        <v>214</v>
      </c>
      <c r="AK1751" s="273">
        <v>240312</v>
      </c>
      <c r="BV1751" s="279" t="s">
        <v>64</v>
      </c>
      <c r="BW1751" s="280" t="s">
        <v>63</v>
      </c>
      <c r="BX1751" s="280" t="s">
        <v>120</v>
      </c>
      <c r="BY1751" s="280" t="s">
        <v>120</v>
      </c>
      <c r="BZ1751" s="280" t="s">
        <v>167</v>
      </c>
      <c r="CA1751" s="280" t="s">
        <v>168</v>
      </c>
      <c r="CB1751" s="280" t="s">
        <v>353</v>
      </c>
      <c r="CC1751" s="280" t="s">
        <v>354</v>
      </c>
      <c r="CD1751" s="281">
        <v>13</v>
      </c>
      <c r="CE1751" s="277">
        <v>45170</v>
      </c>
      <c r="CF1751" s="280">
        <v>0</v>
      </c>
      <c r="CG1751" s="280" t="s">
        <v>80</v>
      </c>
      <c r="CH1751" s="280">
        <v>0</v>
      </c>
      <c r="CI1751" s="280" t="s">
        <v>80</v>
      </c>
      <c r="CJ1751" s="280"/>
      <c r="CK1751" s="280"/>
      <c r="CL1751" s="280"/>
      <c r="CM1751" s="280" t="s">
        <v>73</v>
      </c>
      <c r="CN1751" s="280">
        <v>3</v>
      </c>
    </row>
    <row r="1752" spans="4:92">
      <c r="D1752" s="273" t="s">
        <v>83</v>
      </c>
      <c r="E1752" s="273" t="s">
        <v>287</v>
      </c>
      <c r="F1752" s="273" t="s">
        <v>936</v>
      </c>
      <c r="G1752" s="273" t="s">
        <v>939</v>
      </c>
      <c r="H1752" s="274">
        <v>45047</v>
      </c>
      <c r="I1752" s="273">
        <v>12354</v>
      </c>
      <c r="J1752" s="273">
        <v>825</v>
      </c>
      <c r="K1752" s="273">
        <v>0</v>
      </c>
      <c r="L1752" s="273" t="s">
        <v>66</v>
      </c>
      <c r="N1752" s="273" t="s">
        <v>107</v>
      </c>
      <c r="W1752" s="273">
        <v>196389</v>
      </c>
      <c r="X1752" s="273" t="s">
        <v>64</v>
      </c>
      <c r="Y1752" s="273" t="s">
        <v>63</v>
      </c>
      <c r="Z1752" s="273" t="s">
        <v>120</v>
      </c>
      <c r="AA1752" s="273" t="s">
        <v>120</v>
      </c>
      <c r="AB1752" s="274">
        <v>45170</v>
      </c>
      <c r="AC1752" s="273">
        <v>13684</v>
      </c>
      <c r="AD1752" s="273">
        <v>6</v>
      </c>
      <c r="AE1752" s="273">
        <v>0.13600000000000001</v>
      </c>
      <c r="AF1752" s="273" t="s">
        <v>90</v>
      </c>
      <c r="AG1752" s="273" t="s">
        <v>1124</v>
      </c>
      <c r="AH1752" s="273" t="s">
        <v>996</v>
      </c>
      <c r="AI1752" s="273" t="s">
        <v>123</v>
      </c>
      <c r="AJ1752" s="273" t="s">
        <v>200</v>
      </c>
      <c r="AK1752" s="273">
        <v>240318</v>
      </c>
      <c r="BV1752" s="336" t="s">
        <v>64</v>
      </c>
      <c r="BW1752" s="337" t="s">
        <v>63</v>
      </c>
      <c r="BX1752" s="337" t="s">
        <v>120</v>
      </c>
      <c r="BY1752" s="337" t="s">
        <v>120</v>
      </c>
      <c r="BZ1752" s="337" t="s">
        <v>151</v>
      </c>
      <c r="CA1752" s="337" t="s">
        <v>152</v>
      </c>
      <c r="CB1752" s="337" t="s">
        <v>161</v>
      </c>
      <c r="CC1752" s="337" t="s">
        <v>162</v>
      </c>
      <c r="CD1752" s="338">
        <v>11</v>
      </c>
      <c r="CE1752" s="335">
        <v>45170</v>
      </c>
      <c r="CF1752" s="337">
        <v>2026</v>
      </c>
      <c r="CG1752" s="337" t="s">
        <v>80</v>
      </c>
      <c r="CH1752" s="337">
        <v>2026</v>
      </c>
      <c r="CI1752" s="337" t="s">
        <v>80</v>
      </c>
      <c r="CJ1752" s="337"/>
      <c r="CK1752" s="337"/>
      <c r="CL1752" s="337"/>
      <c r="CM1752" s="337" t="s">
        <v>73</v>
      </c>
      <c r="CN1752" s="337">
        <v>3</v>
      </c>
    </row>
    <row r="1753" spans="4:92">
      <c r="D1753" s="273" t="s">
        <v>83</v>
      </c>
      <c r="E1753" s="273" t="s">
        <v>287</v>
      </c>
      <c r="F1753" s="273" t="s">
        <v>936</v>
      </c>
      <c r="G1753" s="273" t="s">
        <v>939</v>
      </c>
      <c r="H1753" s="274">
        <v>45078</v>
      </c>
      <c r="I1753" s="273">
        <v>12623</v>
      </c>
      <c r="J1753" s="273">
        <v>825</v>
      </c>
      <c r="K1753" s="273">
        <v>7498</v>
      </c>
      <c r="L1753" s="273" t="s">
        <v>66</v>
      </c>
      <c r="M1753" s="273">
        <v>81.071375200000006</v>
      </c>
      <c r="N1753" s="273" t="s">
        <v>67</v>
      </c>
      <c r="P1753" s="273" t="s">
        <v>68</v>
      </c>
      <c r="Q1753" s="273" t="s">
        <v>1496</v>
      </c>
      <c r="R1753" s="273" t="s">
        <v>70</v>
      </c>
      <c r="S1753" s="273" t="s">
        <v>1554</v>
      </c>
      <c r="T1753" s="273" t="s">
        <v>122</v>
      </c>
      <c r="U1753" s="273" t="s">
        <v>122</v>
      </c>
      <c r="V1753" s="273" t="s">
        <v>122</v>
      </c>
      <c r="W1753" s="273">
        <v>196419</v>
      </c>
      <c r="X1753" s="273" t="s">
        <v>64</v>
      </c>
      <c r="Y1753" s="273" t="s">
        <v>63</v>
      </c>
      <c r="Z1753" s="273" t="s">
        <v>120</v>
      </c>
      <c r="AA1753" s="273" t="s">
        <v>120</v>
      </c>
      <c r="AB1753" s="274">
        <v>45200</v>
      </c>
      <c r="AC1753" s="273">
        <v>14018</v>
      </c>
      <c r="AD1753" s="273">
        <v>6</v>
      </c>
      <c r="AK1753" s="273">
        <v>248829</v>
      </c>
      <c r="BV1753" s="279" t="s">
        <v>64</v>
      </c>
      <c r="BW1753" s="280" t="s">
        <v>63</v>
      </c>
      <c r="BX1753" s="280" t="s">
        <v>120</v>
      </c>
      <c r="BY1753" s="280" t="s">
        <v>120</v>
      </c>
      <c r="BZ1753" s="280" t="s">
        <v>151</v>
      </c>
      <c r="CA1753" s="280" t="s">
        <v>152</v>
      </c>
      <c r="CB1753" s="280" t="s">
        <v>153</v>
      </c>
      <c r="CC1753" s="280" t="s">
        <v>154</v>
      </c>
      <c r="CD1753" s="281">
        <v>10</v>
      </c>
      <c r="CE1753" s="277">
        <v>45170</v>
      </c>
      <c r="CF1753" s="280">
        <v>1780</v>
      </c>
      <c r="CG1753" s="280" t="s">
        <v>80</v>
      </c>
      <c r="CH1753" s="280">
        <v>1780</v>
      </c>
      <c r="CI1753" s="280" t="s">
        <v>80</v>
      </c>
      <c r="CJ1753" s="280"/>
      <c r="CK1753" s="280"/>
      <c r="CL1753" s="280"/>
      <c r="CM1753" s="280" t="s">
        <v>73</v>
      </c>
      <c r="CN1753" s="280">
        <v>3</v>
      </c>
    </row>
    <row r="1754" spans="4:92">
      <c r="D1754" s="273" t="s">
        <v>83</v>
      </c>
      <c r="E1754" s="273" t="s">
        <v>287</v>
      </c>
      <c r="F1754" s="273" t="s">
        <v>936</v>
      </c>
      <c r="G1754" s="273" t="s">
        <v>939</v>
      </c>
      <c r="H1754" s="274">
        <v>45078</v>
      </c>
      <c r="I1754" s="273">
        <v>12623</v>
      </c>
      <c r="J1754" s="273">
        <v>825</v>
      </c>
      <c r="K1754" s="273">
        <v>0</v>
      </c>
      <c r="L1754" s="273" t="s">
        <v>66</v>
      </c>
      <c r="M1754" s="273">
        <v>0</v>
      </c>
      <c r="N1754" s="273" t="s">
        <v>115</v>
      </c>
      <c r="W1754" s="273">
        <v>196417</v>
      </c>
      <c r="X1754" s="273" t="s">
        <v>64</v>
      </c>
      <c r="Y1754" s="273" t="s">
        <v>63</v>
      </c>
      <c r="Z1754" s="273" t="s">
        <v>120</v>
      </c>
      <c r="AA1754" s="273" t="s">
        <v>120</v>
      </c>
      <c r="AB1754" s="274">
        <v>45200</v>
      </c>
      <c r="AC1754" s="273">
        <v>14019</v>
      </c>
      <c r="AD1754" s="273">
        <v>6</v>
      </c>
      <c r="AE1754" s="273">
        <v>7.93</v>
      </c>
      <c r="AF1754" s="273" t="s">
        <v>90</v>
      </c>
      <c r="AG1754" s="273" t="s">
        <v>882</v>
      </c>
      <c r="AH1754" s="273" t="s">
        <v>1184</v>
      </c>
      <c r="AI1754" s="273" t="s">
        <v>123</v>
      </c>
      <c r="AJ1754" s="273" t="s">
        <v>1185</v>
      </c>
      <c r="AK1754" s="273">
        <v>261177</v>
      </c>
      <c r="BV1754" s="336" t="s">
        <v>64</v>
      </c>
      <c r="BW1754" s="337" t="s">
        <v>63</v>
      </c>
      <c r="BX1754" s="337" t="s">
        <v>120</v>
      </c>
      <c r="BY1754" s="337" t="s">
        <v>120</v>
      </c>
      <c r="BZ1754" s="337" t="s">
        <v>86</v>
      </c>
      <c r="CA1754" s="337" t="s">
        <v>87</v>
      </c>
      <c r="CB1754" s="337" t="s">
        <v>225</v>
      </c>
      <c r="CC1754" s="337" t="s">
        <v>226</v>
      </c>
      <c r="CD1754" s="338">
        <v>5</v>
      </c>
      <c r="CE1754" s="335">
        <v>45261</v>
      </c>
      <c r="CF1754" s="337">
        <v>65</v>
      </c>
      <c r="CG1754" s="337" t="s">
        <v>80</v>
      </c>
      <c r="CH1754" s="337">
        <v>65</v>
      </c>
      <c r="CI1754" s="337" t="s">
        <v>80</v>
      </c>
      <c r="CJ1754" s="337"/>
      <c r="CK1754" s="337"/>
      <c r="CL1754" s="337" t="s">
        <v>1762</v>
      </c>
      <c r="CM1754" s="337" t="s">
        <v>73</v>
      </c>
      <c r="CN1754" s="337">
        <v>3</v>
      </c>
    </row>
    <row r="1755" spans="4:92">
      <c r="D1755" s="273" t="s">
        <v>83</v>
      </c>
      <c r="E1755" s="273" t="s">
        <v>287</v>
      </c>
      <c r="F1755" s="273" t="s">
        <v>466</v>
      </c>
      <c r="G1755" s="273" t="s">
        <v>467</v>
      </c>
      <c r="H1755" s="274">
        <v>44986</v>
      </c>
      <c r="I1755" s="273">
        <v>11558</v>
      </c>
      <c r="J1755" s="273">
        <v>798</v>
      </c>
      <c r="K1755" s="273">
        <v>0</v>
      </c>
      <c r="L1755" s="273" t="s">
        <v>66</v>
      </c>
      <c r="N1755" s="273" t="s">
        <v>107</v>
      </c>
      <c r="W1755" s="273">
        <v>149094</v>
      </c>
      <c r="X1755" s="273" t="s">
        <v>64</v>
      </c>
      <c r="Y1755" s="273" t="s">
        <v>63</v>
      </c>
      <c r="Z1755" s="273" t="s">
        <v>120</v>
      </c>
      <c r="AA1755" s="273" t="s">
        <v>120</v>
      </c>
      <c r="AB1755" s="274">
        <v>45200</v>
      </c>
      <c r="AC1755" s="273">
        <v>14019</v>
      </c>
      <c r="AD1755" s="273">
        <v>6</v>
      </c>
      <c r="AE1755" s="273">
        <v>4.49</v>
      </c>
      <c r="AF1755" s="273" t="s">
        <v>90</v>
      </c>
      <c r="AG1755" s="273" t="s">
        <v>1190</v>
      </c>
      <c r="AH1755" s="273" t="s">
        <v>1096</v>
      </c>
      <c r="AI1755" s="273" t="s">
        <v>123</v>
      </c>
      <c r="AJ1755" s="273" t="s">
        <v>200</v>
      </c>
      <c r="AK1755" s="273">
        <v>261249</v>
      </c>
      <c r="BV1755" s="279" t="s">
        <v>64</v>
      </c>
      <c r="BW1755" s="280" t="s">
        <v>63</v>
      </c>
      <c r="BX1755" s="280" t="s">
        <v>120</v>
      </c>
      <c r="BY1755" s="280" t="s">
        <v>120</v>
      </c>
      <c r="BZ1755" s="280" t="s">
        <v>86</v>
      </c>
      <c r="CA1755" s="280" t="s">
        <v>87</v>
      </c>
      <c r="CB1755" s="280" t="s">
        <v>233</v>
      </c>
      <c r="CC1755" s="280" t="s">
        <v>234</v>
      </c>
      <c r="CD1755" s="281">
        <v>1</v>
      </c>
      <c r="CE1755" s="277">
        <v>45261</v>
      </c>
      <c r="CF1755" s="280"/>
      <c r="CG1755" s="280" t="s">
        <v>181</v>
      </c>
      <c r="CH1755" s="280"/>
      <c r="CI1755" s="280" t="s">
        <v>181</v>
      </c>
      <c r="CJ1755" s="280" t="s">
        <v>1465</v>
      </c>
      <c r="CK1755" s="280"/>
      <c r="CL1755" s="280"/>
      <c r="CM1755" s="280" t="s">
        <v>73</v>
      </c>
      <c r="CN1755" s="280">
        <v>3</v>
      </c>
    </row>
    <row r="1756" spans="4:92">
      <c r="D1756" s="273" t="s">
        <v>83</v>
      </c>
      <c r="E1756" s="273" t="s">
        <v>287</v>
      </c>
      <c r="F1756" s="273" t="s">
        <v>466</v>
      </c>
      <c r="G1756" s="273" t="s">
        <v>467</v>
      </c>
      <c r="H1756" s="274">
        <v>44986</v>
      </c>
      <c r="I1756" s="273">
        <v>11558</v>
      </c>
      <c r="J1756" s="273">
        <v>798</v>
      </c>
      <c r="K1756" s="273">
        <v>0</v>
      </c>
      <c r="L1756" s="273" t="s">
        <v>66</v>
      </c>
      <c r="M1756" s="273">
        <v>0</v>
      </c>
      <c r="N1756" s="273" t="s">
        <v>115</v>
      </c>
      <c r="W1756" s="273">
        <v>149093</v>
      </c>
      <c r="X1756" s="273" t="s">
        <v>64</v>
      </c>
      <c r="Y1756" s="273" t="s">
        <v>63</v>
      </c>
      <c r="Z1756" s="273" t="s">
        <v>120</v>
      </c>
      <c r="AA1756" s="273" t="s">
        <v>120</v>
      </c>
      <c r="AB1756" s="274">
        <v>45200</v>
      </c>
      <c r="AC1756" s="273">
        <v>14019</v>
      </c>
      <c r="AD1756" s="273">
        <v>6</v>
      </c>
      <c r="AE1756" s="273">
        <v>20.52</v>
      </c>
      <c r="AF1756" s="273" t="s">
        <v>90</v>
      </c>
      <c r="AG1756" s="273" t="s">
        <v>887</v>
      </c>
      <c r="AH1756" s="273" t="s">
        <v>1194</v>
      </c>
      <c r="AI1756" s="273" t="s">
        <v>123</v>
      </c>
      <c r="AJ1756" s="273" t="s">
        <v>200</v>
      </c>
      <c r="AK1756" s="273">
        <v>261184</v>
      </c>
      <c r="BV1756" s="336" t="s">
        <v>83</v>
      </c>
      <c r="BW1756" s="337" t="s">
        <v>63</v>
      </c>
      <c r="BX1756" s="337" t="s">
        <v>157</v>
      </c>
      <c r="BY1756" s="337" t="s">
        <v>157</v>
      </c>
      <c r="BZ1756" s="337" t="s">
        <v>86</v>
      </c>
      <c r="CA1756" s="337" t="s">
        <v>87</v>
      </c>
      <c r="CB1756" s="337" t="s">
        <v>233</v>
      </c>
      <c r="CC1756" s="337" t="s">
        <v>234</v>
      </c>
      <c r="CD1756" s="338">
        <v>1</v>
      </c>
      <c r="CE1756" s="335">
        <v>44927</v>
      </c>
      <c r="CF1756" s="337"/>
      <c r="CG1756" s="337" t="s">
        <v>181</v>
      </c>
      <c r="CH1756" s="337"/>
      <c r="CI1756" s="337" t="s">
        <v>181</v>
      </c>
      <c r="CJ1756" s="337" t="s">
        <v>1007</v>
      </c>
      <c r="CK1756" s="337"/>
      <c r="CL1756" s="337"/>
      <c r="CM1756" s="337" t="s">
        <v>73</v>
      </c>
      <c r="CN1756" s="337">
        <v>3</v>
      </c>
    </row>
    <row r="1757" spans="4:92">
      <c r="D1757" s="273" t="s">
        <v>83</v>
      </c>
      <c r="E1757" s="273" t="s">
        <v>287</v>
      </c>
      <c r="F1757" s="273" t="s">
        <v>466</v>
      </c>
      <c r="G1757" s="273" t="s">
        <v>467</v>
      </c>
      <c r="H1757" s="274">
        <v>45017</v>
      </c>
      <c r="I1757" s="273">
        <v>11720</v>
      </c>
      <c r="J1757" s="273">
        <v>798</v>
      </c>
      <c r="K1757" s="273">
        <v>34907</v>
      </c>
      <c r="L1757" s="273" t="s">
        <v>66</v>
      </c>
      <c r="M1757" s="273">
        <v>9898.9361325000009</v>
      </c>
      <c r="N1757" s="273" t="s">
        <v>964</v>
      </c>
      <c r="P1757" s="273" t="s">
        <v>68</v>
      </c>
      <c r="Q1757" s="273" t="s">
        <v>1496</v>
      </c>
      <c r="R1757" s="273" t="s">
        <v>70</v>
      </c>
      <c r="S1757" s="273" t="s">
        <v>1533</v>
      </c>
      <c r="T1757" s="273" t="s">
        <v>1534</v>
      </c>
      <c r="U1757" s="273" t="s">
        <v>1534</v>
      </c>
      <c r="V1757" s="273" t="s">
        <v>1534</v>
      </c>
      <c r="W1757" s="273">
        <v>153793</v>
      </c>
      <c r="X1757" s="273" t="s">
        <v>64</v>
      </c>
      <c r="Y1757" s="273" t="s">
        <v>63</v>
      </c>
      <c r="Z1757" s="273" t="s">
        <v>120</v>
      </c>
      <c r="AA1757" s="273" t="s">
        <v>120</v>
      </c>
      <c r="AB1757" s="274">
        <v>45200</v>
      </c>
      <c r="AC1757" s="273">
        <v>14019</v>
      </c>
      <c r="AD1757" s="273">
        <v>6</v>
      </c>
      <c r="AE1757" s="273">
        <v>9.4290000000000003</v>
      </c>
      <c r="AF1757" s="273" t="s">
        <v>90</v>
      </c>
      <c r="AG1757" s="273" t="s">
        <v>884</v>
      </c>
      <c r="AH1757" s="273" t="s">
        <v>1195</v>
      </c>
      <c r="AI1757" s="273" t="s">
        <v>123</v>
      </c>
      <c r="AJ1757" s="273" t="s">
        <v>200</v>
      </c>
      <c r="AK1757" s="273">
        <v>261190</v>
      </c>
      <c r="BV1757" s="279" t="s">
        <v>83</v>
      </c>
      <c r="BW1757" s="280" t="s">
        <v>63</v>
      </c>
      <c r="BX1757" s="280" t="s">
        <v>157</v>
      </c>
      <c r="BY1757" s="280" t="s">
        <v>157</v>
      </c>
      <c r="BZ1757" s="280" t="s">
        <v>86</v>
      </c>
      <c r="CA1757" s="280" t="s">
        <v>87</v>
      </c>
      <c r="CB1757" s="280" t="s">
        <v>225</v>
      </c>
      <c r="CC1757" s="280" t="s">
        <v>226</v>
      </c>
      <c r="CD1757" s="281">
        <v>5</v>
      </c>
      <c r="CE1757" s="277">
        <v>44927</v>
      </c>
      <c r="CF1757" s="280">
        <v>0</v>
      </c>
      <c r="CG1757" s="280" t="s">
        <v>80</v>
      </c>
      <c r="CH1757" s="280">
        <v>0</v>
      </c>
      <c r="CI1757" s="280" t="s">
        <v>80</v>
      </c>
      <c r="CJ1757" s="280"/>
      <c r="CK1757" s="280"/>
      <c r="CL1757" s="280"/>
      <c r="CM1757" s="280" t="s">
        <v>73</v>
      </c>
      <c r="CN1757" s="280">
        <v>3</v>
      </c>
    </row>
    <row r="1758" spans="4:92">
      <c r="D1758" s="273" t="s">
        <v>83</v>
      </c>
      <c r="E1758" s="273" t="s">
        <v>287</v>
      </c>
      <c r="F1758" s="273" t="s">
        <v>466</v>
      </c>
      <c r="G1758" s="273" t="s">
        <v>467</v>
      </c>
      <c r="H1758" s="274">
        <v>45017</v>
      </c>
      <c r="I1758" s="273">
        <v>11720</v>
      </c>
      <c r="J1758" s="273">
        <v>798</v>
      </c>
      <c r="K1758" s="273">
        <v>0</v>
      </c>
      <c r="L1758" s="273" t="s">
        <v>66</v>
      </c>
      <c r="N1758" s="273" t="s">
        <v>107</v>
      </c>
      <c r="W1758" s="273">
        <v>153792</v>
      </c>
      <c r="X1758" s="273" t="s">
        <v>64</v>
      </c>
      <c r="Y1758" s="273" t="s">
        <v>63</v>
      </c>
      <c r="Z1758" s="273" t="s">
        <v>120</v>
      </c>
      <c r="AA1758" s="273" t="s">
        <v>120</v>
      </c>
      <c r="AB1758" s="274">
        <v>45200</v>
      </c>
      <c r="AC1758" s="273">
        <v>14019</v>
      </c>
      <c r="AD1758" s="273">
        <v>6</v>
      </c>
      <c r="AE1758" s="273">
        <v>1.875</v>
      </c>
      <c r="AF1758" s="273" t="s">
        <v>90</v>
      </c>
      <c r="AG1758" s="273" t="s">
        <v>795</v>
      </c>
      <c r="AH1758" s="273" t="s">
        <v>1197</v>
      </c>
      <c r="AI1758" s="273" t="s">
        <v>123</v>
      </c>
      <c r="AJ1758" s="273" t="s">
        <v>200</v>
      </c>
      <c r="AK1758" s="273">
        <v>261196</v>
      </c>
      <c r="BV1758" s="336" t="s">
        <v>83</v>
      </c>
      <c r="BW1758" s="337" t="s">
        <v>63</v>
      </c>
      <c r="BX1758" s="337" t="s">
        <v>157</v>
      </c>
      <c r="BY1758" s="337" t="s">
        <v>157</v>
      </c>
      <c r="BZ1758" s="337" t="s">
        <v>204</v>
      </c>
      <c r="CA1758" s="337" t="s">
        <v>205</v>
      </c>
      <c r="CB1758" s="337" t="s">
        <v>206</v>
      </c>
      <c r="CC1758" s="337" t="s">
        <v>207</v>
      </c>
      <c r="CD1758" s="338">
        <v>0</v>
      </c>
      <c r="CE1758" s="335">
        <v>44927</v>
      </c>
      <c r="CF1758" s="337"/>
      <c r="CG1758" s="337" t="s">
        <v>181</v>
      </c>
      <c r="CH1758" s="337"/>
      <c r="CI1758" s="337" t="s">
        <v>208</v>
      </c>
      <c r="CJ1758" s="337" t="s">
        <v>209</v>
      </c>
      <c r="CK1758" s="337"/>
      <c r="CL1758" s="337"/>
      <c r="CM1758" s="337" t="s">
        <v>73</v>
      </c>
      <c r="CN1758" s="337">
        <v>3</v>
      </c>
    </row>
    <row r="1759" spans="4:92">
      <c r="D1759" s="273" t="s">
        <v>83</v>
      </c>
      <c r="E1759" s="273" t="s">
        <v>287</v>
      </c>
      <c r="F1759" s="273" t="s">
        <v>466</v>
      </c>
      <c r="G1759" s="273" t="s">
        <v>467</v>
      </c>
      <c r="H1759" s="274">
        <v>45017</v>
      </c>
      <c r="I1759" s="273">
        <v>11720</v>
      </c>
      <c r="J1759" s="273">
        <v>798</v>
      </c>
      <c r="K1759" s="273">
        <v>0</v>
      </c>
      <c r="L1759" s="273" t="s">
        <v>66</v>
      </c>
      <c r="M1759" s="273">
        <v>0</v>
      </c>
      <c r="N1759" s="273" t="s">
        <v>115</v>
      </c>
      <c r="W1759" s="273">
        <v>153791</v>
      </c>
      <c r="X1759" s="273" t="s">
        <v>64</v>
      </c>
      <c r="Y1759" s="273" t="s">
        <v>63</v>
      </c>
      <c r="Z1759" s="273" t="s">
        <v>120</v>
      </c>
      <c r="AA1759" s="273" t="s">
        <v>120</v>
      </c>
      <c r="AB1759" s="274">
        <v>45200</v>
      </c>
      <c r="AC1759" s="273">
        <v>14019</v>
      </c>
      <c r="AD1759" s="273">
        <v>6</v>
      </c>
      <c r="AE1759" s="273">
        <v>0.627</v>
      </c>
      <c r="AF1759" s="273" t="s">
        <v>90</v>
      </c>
      <c r="AG1759" s="273" t="s">
        <v>1198</v>
      </c>
      <c r="AH1759" s="273" t="s">
        <v>1763</v>
      </c>
      <c r="AI1759" s="273" t="s">
        <v>123</v>
      </c>
      <c r="AJ1759" s="273" t="s">
        <v>200</v>
      </c>
      <c r="AK1759" s="273">
        <v>261202</v>
      </c>
      <c r="BV1759" s="279" t="s">
        <v>83</v>
      </c>
      <c r="BW1759" s="280" t="s">
        <v>63</v>
      </c>
      <c r="BX1759" s="280" t="s">
        <v>157</v>
      </c>
      <c r="BY1759" s="280" t="s">
        <v>157</v>
      </c>
      <c r="BZ1759" s="280" t="s">
        <v>86</v>
      </c>
      <c r="CA1759" s="280" t="s">
        <v>87</v>
      </c>
      <c r="CB1759" s="280" t="s">
        <v>217</v>
      </c>
      <c r="CC1759" s="280" t="s">
        <v>218</v>
      </c>
      <c r="CD1759" s="281">
        <v>2</v>
      </c>
      <c r="CE1759" s="277">
        <v>44927</v>
      </c>
      <c r="CF1759" s="280"/>
      <c r="CG1759" s="280" t="s">
        <v>181</v>
      </c>
      <c r="CH1759" s="280"/>
      <c r="CI1759" s="280" t="s">
        <v>181</v>
      </c>
      <c r="CJ1759" s="280" t="s">
        <v>692</v>
      </c>
      <c r="CK1759" s="280"/>
      <c r="CL1759" s="280"/>
      <c r="CM1759" s="280" t="s">
        <v>73</v>
      </c>
      <c r="CN1759" s="280">
        <v>3</v>
      </c>
    </row>
    <row r="1760" spans="4:92">
      <c r="D1760" s="273" t="s">
        <v>83</v>
      </c>
      <c r="E1760" s="273" t="s">
        <v>287</v>
      </c>
      <c r="F1760" s="273" t="s">
        <v>466</v>
      </c>
      <c r="G1760" s="273" t="s">
        <v>467</v>
      </c>
      <c r="H1760" s="274">
        <v>45047</v>
      </c>
      <c r="I1760" s="273">
        <v>12339</v>
      </c>
      <c r="J1760" s="273">
        <v>798</v>
      </c>
      <c r="K1760" s="273">
        <v>31003</v>
      </c>
      <c r="L1760" s="273" t="s">
        <v>66</v>
      </c>
      <c r="M1760" s="273">
        <v>8162.5616129999999</v>
      </c>
      <c r="N1760" s="273" t="s">
        <v>964</v>
      </c>
      <c r="P1760" s="273" t="s">
        <v>68</v>
      </c>
      <c r="Q1760" s="273" t="s">
        <v>1496</v>
      </c>
      <c r="R1760" s="273" t="s">
        <v>70</v>
      </c>
      <c r="S1760" s="273" t="s">
        <v>1533</v>
      </c>
      <c r="T1760" s="273" t="s">
        <v>1535</v>
      </c>
      <c r="U1760" s="273" t="s">
        <v>1535</v>
      </c>
      <c r="V1760" s="273" t="s">
        <v>1535</v>
      </c>
      <c r="W1760" s="273">
        <v>179372</v>
      </c>
      <c r="X1760" s="273" t="s">
        <v>64</v>
      </c>
      <c r="Y1760" s="273" t="s">
        <v>63</v>
      </c>
      <c r="Z1760" s="273" t="s">
        <v>120</v>
      </c>
      <c r="AA1760" s="273" t="s">
        <v>120</v>
      </c>
      <c r="AB1760" s="274">
        <v>45200</v>
      </c>
      <c r="AC1760" s="273">
        <v>14019</v>
      </c>
      <c r="AD1760" s="273">
        <v>6</v>
      </c>
      <c r="AE1760" s="273">
        <v>1.2E-2</v>
      </c>
      <c r="AF1760" s="273" t="s">
        <v>90</v>
      </c>
      <c r="AG1760" s="273" t="s">
        <v>983</v>
      </c>
      <c r="AH1760" s="273" t="s">
        <v>1200</v>
      </c>
      <c r="AI1760" s="273" t="s">
        <v>123</v>
      </c>
      <c r="AJ1760" s="273" t="s">
        <v>200</v>
      </c>
      <c r="AK1760" s="273">
        <v>261208</v>
      </c>
      <c r="BV1760" s="336" t="s">
        <v>83</v>
      </c>
      <c r="BW1760" s="337" t="s">
        <v>63</v>
      </c>
      <c r="BX1760" s="337" t="s">
        <v>157</v>
      </c>
      <c r="BY1760" s="337" t="s">
        <v>157</v>
      </c>
      <c r="BZ1760" s="337" t="s">
        <v>138</v>
      </c>
      <c r="CA1760" s="337" t="s">
        <v>139</v>
      </c>
      <c r="CB1760" s="337" t="s">
        <v>190</v>
      </c>
      <c r="CC1760" s="337" t="s">
        <v>191</v>
      </c>
      <c r="CD1760" s="338">
        <v>8</v>
      </c>
      <c r="CE1760" s="335">
        <v>44927</v>
      </c>
      <c r="CF1760" s="337">
        <v>0</v>
      </c>
      <c r="CG1760" s="337" t="s">
        <v>90</v>
      </c>
      <c r="CH1760" s="337">
        <v>0</v>
      </c>
      <c r="CI1760" s="337" t="s">
        <v>80</v>
      </c>
      <c r="CJ1760" s="337"/>
      <c r="CK1760" s="337"/>
      <c r="CL1760" s="337"/>
      <c r="CM1760" s="337" t="s">
        <v>73</v>
      </c>
      <c r="CN1760" s="337">
        <v>3</v>
      </c>
    </row>
    <row r="1761" spans="4:92">
      <c r="D1761" s="273" t="s">
        <v>83</v>
      </c>
      <c r="E1761" s="273" t="s">
        <v>287</v>
      </c>
      <c r="F1761" s="273" t="s">
        <v>466</v>
      </c>
      <c r="G1761" s="273" t="s">
        <v>467</v>
      </c>
      <c r="H1761" s="274">
        <v>45047</v>
      </c>
      <c r="I1761" s="273">
        <v>12339</v>
      </c>
      <c r="J1761" s="273">
        <v>798</v>
      </c>
      <c r="K1761" s="273">
        <v>0</v>
      </c>
      <c r="L1761" s="273" t="s">
        <v>66</v>
      </c>
      <c r="N1761" s="273" t="s">
        <v>107</v>
      </c>
      <c r="W1761" s="273">
        <v>179371</v>
      </c>
      <c r="X1761" s="273" t="s">
        <v>64</v>
      </c>
      <c r="Y1761" s="273" t="s">
        <v>63</v>
      </c>
      <c r="Z1761" s="273" t="s">
        <v>120</v>
      </c>
      <c r="AA1761" s="273" t="s">
        <v>120</v>
      </c>
      <c r="AB1761" s="274">
        <v>45200</v>
      </c>
      <c r="AC1761" s="273">
        <v>14019</v>
      </c>
      <c r="AD1761" s="273">
        <v>6</v>
      </c>
      <c r="AE1761" s="273">
        <v>6.8000000000000005E-2</v>
      </c>
      <c r="AF1761" s="273" t="s">
        <v>90</v>
      </c>
      <c r="AG1761" s="273" t="s">
        <v>1048</v>
      </c>
      <c r="AH1761" s="273" t="s">
        <v>1049</v>
      </c>
      <c r="AI1761" s="273" t="s">
        <v>123</v>
      </c>
      <c r="AJ1761" s="273" t="s">
        <v>200</v>
      </c>
      <c r="AK1761" s="273">
        <v>261214</v>
      </c>
      <c r="BV1761" s="279" t="s">
        <v>83</v>
      </c>
      <c r="BW1761" s="280" t="s">
        <v>63</v>
      </c>
      <c r="BX1761" s="280" t="s">
        <v>157</v>
      </c>
      <c r="BY1761" s="280" t="s">
        <v>157</v>
      </c>
      <c r="BZ1761" s="280" t="s">
        <v>86</v>
      </c>
      <c r="CA1761" s="280" t="s">
        <v>87</v>
      </c>
      <c r="CB1761" s="280" t="s">
        <v>179</v>
      </c>
      <c r="CC1761" s="280" t="s">
        <v>180</v>
      </c>
      <c r="CD1761" s="281">
        <v>1</v>
      </c>
      <c r="CE1761" s="277">
        <v>44927</v>
      </c>
      <c r="CF1761" s="280"/>
      <c r="CG1761" s="280" t="s">
        <v>181</v>
      </c>
      <c r="CH1761" s="280"/>
      <c r="CI1761" s="280" t="s">
        <v>181</v>
      </c>
      <c r="CJ1761" s="280" t="s">
        <v>1032</v>
      </c>
      <c r="CK1761" s="280"/>
      <c r="CL1761" s="280"/>
      <c r="CM1761" s="280" t="s">
        <v>73</v>
      </c>
      <c r="CN1761" s="280">
        <v>3</v>
      </c>
    </row>
    <row r="1762" spans="4:92">
      <c r="D1762" s="273" t="s">
        <v>83</v>
      </c>
      <c r="E1762" s="273" t="s">
        <v>287</v>
      </c>
      <c r="F1762" s="273" t="s">
        <v>466</v>
      </c>
      <c r="G1762" s="273" t="s">
        <v>467</v>
      </c>
      <c r="H1762" s="274">
        <v>45047</v>
      </c>
      <c r="I1762" s="273">
        <v>12339</v>
      </c>
      <c r="J1762" s="273">
        <v>798</v>
      </c>
      <c r="K1762" s="273">
        <v>0</v>
      </c>
      <c r="L1762" s="273" t="s">
        <v>66</v>
      </c>
      <c r="M1762" s="273">
        <v>0</v>
      </c>
      <c r="N1762" s="273" t="s">
        <v>115</v>
      </c>
      <c r="W1762" s="273">
        <v>179370</v>
      </c>
      <c r="X1762" s="273" t="s">
        <v>64</v>
      </c>
      <c r="Y1762" s="273" t="s">
        <v>63</v>
      </c>
      <c r="Z1762" s="273" t="s">
        <v>120</v>
      </c>
      <c r="AA1762" s="273" t="s">
        <v>120</v>
      </c>
      <c r="AB1762" s="274">
        <v>45200</v>
      </c>
      <c r="AC1762" s="273">
        <v>14019</v>
      </c>
      <c r="AD1762" s="273">
        <v>6</v>
      </c>
      <c r="AE1762" s="273">
        <v>0.29499999999999998</v>
      </c>
      <c r="AF1762" s="273" t="s">
        <v>90</v>
      </c>
      <c r="AG1762" s="273" t="s">
        <v>1159</v>
      </c>
      <c r="AH1762" s="273" t="s">
        <v>1160</v>
      </c>
      <c r="AI1762" s="273" t="s">
        <v>123</v>
      </c>
      <c r="AJ1762" s="273" t="s">
        <v>200</v>
      </c>
      <c r="AK1762" s="273">
        <v>261220</v>
      </c>
      <c r="BV1762" s="336" t="s">
        <v>83</v>
      </c>
      <c r="BW1762" s="337" t="s">
        <v>63</v>
      </c>
      <c r="BX1762" s="337" t="s">
        <v>157</v>
      </c>
      <c r="BY1762" s="337" t="s">
        <v>157</v>
      </c>
      <c r="BZ1762" s="337" t="s">
        <v>167</v>
      </c>
      <c r="CA1762" s="337" t="s">
        <v>168</v>
      </c>
      <c r="CB1762" s="337" t="s">
        <v>319</v>
      </c>
      <c r="CC1762" s="337" t="s">
        <v>320</v>
      </c>
      <c r="CD1762" s="338">
        <v>15</v>
      </c>
      <c r="CE1762" s="335">
        <v>44927</v>
      </c>
      <c r="CF1762" s="337">
        <v>0</v>
      </c>
      <c r="CG1762" s="337" t="s">
        <v>90</v>
      </c>
      <c r="CH1762" s="337">
        <v>0</v>
      </c>
      <c r="CI1762" s="337" t="s">
        <v>80</v>
      </c>
      <c r="CJ1762" s="337"/>
      <c r="CK1762" s="337"/>
      <c r="CL1762" s="337"/>
      <c r="CM1762" s="337" t="s">
        <v>73</v>
      </c>
      <c r="CN1762" s="337">
        <v>3</v>
      </c>
    </row>
    <row r="1763" spans="4:92">
      <c r="D1763" s="273" t="s">
        <v>83</v>
      </c>
      <c r="E1763" s="273" t="s">
        <v>287</v>
      </c>
      <c r="F1763" s="273" t="s">
        <v>830</v>
      </c>
      <c r="G1763" s="273" t="s">
        <v>831</v>
      </c>
      <c r="H1763" s="274">
        <v>45017</v>
      </c>
      <c r="I1763" s="273">
        <v>11725</v>
      </c>
      <c r="J1763" s="273">
        <v>805</v>
      </c>
      <c r="K1763" s="273">
        <v>12765.6</v>
      </c>
      <c r="L1763" s="273" t="s">
        <v>66</v>
      </c>
      <c r="M1763" s="273">
        <v>0</v>
      </c>
      <c r="N1763" s="273" t="s">
        <v>1010</v>
      </c>
      <c r="O1763" s="273">
        <v>3580</v>
      </c>
      <c r="P1763" s="273" t="s">
        <v>1011</v>
      </c>
      <c r="Q1763" s="273" t="s">
        <v>1188</v>
      </c>
      <c r="R1763" s="273" t="s">
        <v>1013</v>
      </c>
      <c r="S1763" s="273" t="s">
        <v>1680</v>
      </c>
      <c r="U1763" s="273" t="s">
        <v>1681</v>
      </c>
      <c r="V1763" s="273" t="s">
        <v>1680</v>
      </c>
      <c r="W1763" s="273">
        <v>195452</v>
      </c>
      <c r="X1763" s="273" t="s">
        <v>64</v>
      </c>
      <c r="Y1763" s="273" t="s">
        <v>63</v>
      </c>
      <c r="Z1763" s="273" t="s">
        <v>165</v>
      </c>
      <c r="AA1763" s="273" t="s">
        <v>165</v>
      </c>
      <c r="AB1763" s="274">
        <v>44986</v>
      </c>
      <c r="AC1763" s="273">
        <v>12011</v>
      </c>
      <c r="AD1763" s="273">
        <v>11</v>
      </c>
      <c r="AE1763" s="273">
        <v>0</v>
      </c>
      <c r="AF1763" s="273" t="s">
        <v>90</v>
      </c>
      <c r="AG1763" s="273" t="s">
        <v>1198</v>
      </c>
      <c r="AH1763" s="273" t="s">
        <v>880</v>
      </c>
      <c r="AI1763" s="273" t="s">
        <v>123</v>
      </c>
      <c r="AJ1763" s="273" t="s">
        <v>200</v>
      </c>
      <c r="AK1763" s="273">
        <v>340282</v>
      </c>
      <c r="BV1763" s="279" t="s">
        <v>83</v>
      </c>
      <c r="BW1763" s="280" t="s">
        <v>63</v>
      </c>
      <c r="BX1763" s="280" t="s">
        <v>157</v>
      </c>
      <c r="BY1763" s="280" t="s">
        <v>157</v>
      </c>
      <c r="BZ1763" s="280" t="s">
        <v>167</v>
      </c>
      <c r="CA1763" s="280" t="s">
        <v>168</v>
      </c>
      <c r="CB1763" s="280" t="s">
        <v>313</v>
      </c>
      <c r="CC1763" s="280" t="s">
        <v>314</v>
      </c>
      <c r="CD1763" s="281">
        <v>14</v>
      </c>
      <c r="CE1763" s="277">
        <v>44927</v>
      </c>
      <c r="CF1763" s="280">
        <v>0</v>
      </c>
      <c r="CG1763" s="280" t="s">
        <v>90</v>
      </c>
      <c r="CH1763" s="280">
        <v>0</v>
      </c>
      <c r="CI1763" s="280" t="s">
        <v>80</v>
      </c>
      <c r="CJ1763" s="280"/>
      <c r="CK1763" s="280"/>
      <c r="CL1763" s="280"/>
      <c r="CM1763" s="280" t="s">
        <v>73</v>
      </c>
      <c r="CN1763" s="280">
        <v>3</v>
      </c>
    </row>
    <row r="1764" spans="4:92">
      <c r="D1764" s="273" t="s">
        <v>83</v>
      </c>
      <c r="E1764" s="273" t="s">
        <v>287</v>
      </c>
      <c r="F1764" s="273" t="s">
        <v>830</v>
      </c>
      <c r="G1764" s="273" t="s">
        <v>831</v>
      </c>
      <c r="H1764" s="274">
        <v>45017</v>
      </c>
      <c r="I1764" s="273">
        <v>11725</v>
      </c>
      <c r="J1764" s="273">
        <v>805</v>
      </c>
      <c r="K1764" s="273">
        <v>13748</v>
      </c>
      <c r="L1764" s="273" t="s">
        <v>66</v>
      </c>
      <c r="M1764" s="273">
        <v>1385.468562</v>
      </c>
      <c r="N1764" s="273" t="s">
        <v>115</v>
      </c>
      <c r="W1764" s="273">
        <v>195450</v>
      </c>
      <c r="X1764" s="273" t="s">
        <v>64</v>
      </c>
      <c r="Y1764" s="273" t="s">
        <v>63</v>
      </c>
      <c r="Z1764" s="273" t="s">
        <v>165</v>
      </c>
      <c r="AA1764" s="273" t="s">
        <v>165</v>
      </c>
      <c r="AB1764" s="274">
        <v>44986</v>
      </c>
      <c r="AC1764" s="273">
        <v>12011</v>
      </c>
      <c r="AD1764" s="273">
        <v>11</v>
      </c>
      <c r="AE1764" s="273">
        <v>0</v>
      </c>
      <c r="AF1764" s="273" t="s">
        <v>90</v>
      </c>
      <c r="AG1764" s="273" t="s">
        <v>1198</v>
      </c>
      <c r="AH1764" s="273" t="s">
        <v>990</v>
      </c>
      <c r="AI1764" s="273" t="s">
        <v>123</v>
      </c>
      <c r="AJ1764" s="273" t="s">
        <v>200</v>
      </c>
      <c r="AK1764" s="273">
        <v>340288</v>
      </c>
      <c r="BV1764" s="336" t="s">
        <v>83</v>
      </c>
      <c r="BW1764" s="337" t="s">
        <v>63</v>
      </c>
      <c r="BX1764" s="337" t="s">
        <v>157</v>
      </c>
      <c r="BY1764" s="337" t="s">
        <v>157</v>
      </c>
      <c r="BZ1764" s="337" t="s">
        <v>167</v>
      </c>
      <c r="CA1764" s="337" t="s">
        <v>168</v>
      </c>
      <c r="CB1764" s="337" t="s">
        <v>313</v>
      </c>
      <c r="CC1764" s="337" t="s">
        <v>314</v>
      </c>
      <c r="CD1764" s="338">
        <v>14</v>
      </c>
      <c r="CE1764" s="335">
        <v>45017</v>
      </c>
      <c r="CF1764" s="337">
        <v>0</v>
      </c>
      <c r="CG1764" s="337" t="s">
        <v>90</v>
      </c>
      <c r="CH1764" s="337">
        <v>0</v>
      </c>
      <c r="CI1764" s="337" t="s">
        <v>80</v>
      </c>
      <c r="CJ1764" s="337"/>
      <c r="CK1764" s="337"/>
      <c r="CL1764" s="337"/>
      <c r="CM1764" s="337" t="s">
        <v>73</v>
      </c>
      <c r="CN1764" s="337">
        <v>3</v>
      </c>
    </row>
    <row r="1765" spans="4:92">
      <c r="D1765" s="273" t="s">
        <v>83</v>
      </c>
      <c r="E1765" s="273" t="s">
        <v>287</v>
      </c>
      <c r="F1765" s="273" t="s">
        <v>830</v>
      </c>
      <c r="G1765" s="273" t="s">
        <v>831</v>
      </c>
      <c r="H1765" s="274">
        <v>45017</v>
      </c>
      <c r="I1765" s="273">
        <v>11725</v>
      </c>
      <c r="J1765" s="273">
        <v>805</v>
      </c>
      <c r="K1765" s="273">
        <v>0</v>
      </c>
      <c r="L1765" s="273" t="s">
        <v>66</v>
      </c>
      <c r="N1765" s="273" t="s">
        <v>107</v>
      </c>
      <c r="W1765" s="273">
        <v>195451</v>
      </c>
      <c r="X1765" s="273" t="s">
        <v>64</v>
      </c>
      <c r="Y1765" s="273" t="s">
        <v>63</v>
      </c>
      <c r="Z1765" s="273" t="s">
        <v>165</v>
      </c>
      <c r="AA1765" s="273" t="s">
        <v>165</v>
      </c>
      <c r="AB1765" s="274">
        <v>44986</v>
      </c>
      <c r="AC1765" s="273">
        <v>12011</v>
      </c>
      <c r="AD1765" s="273">
        <v>11</v>
      </c>
      <c r="AE1765" s="273">
        <v>8.82</v>
      </c>
      <c r="AF1765" s="273" t="s">
        <v>90</v>
      </c>
      <c r="AG1765" s="273" t="s">
        <v>1198</v>
      </c>
      <c r="AH1765" s="273" t="s">
        <v>993</v>
      </c>
      <c r="AI1765" s="273" t="s">
        <v>123</v>
      </c>
      <c r="AJ1765" s="273" t="s">
        <v>200</v>
      </c>
      <c r="AK1765" s="273">
        <v>340294</v>
      </c>
      <c r="BV1765" s="279" t="s">
        <v>83</v>
      </c>
      <c r="BW1765" s="280" t="s">
        <v>63</v>
      </c>
      <c r="BX1765" s="280" t="s">
        <v>157</v>
      </c>
      <c r="BY1765" s="280" t="s">
        <v>157</v>
      </c>
      <c r="BZ1765" s="280" t="s">
        <v>167</v>
      </c>
      <c r="CA1765" s="280" t="s">
        <v>168</v>
      </c>
      <c r="CB1765" s="280" t="s">
        <v>319</v>
      </c>
      <c r="CC1765" s="280" t="s">
        <v>320</v>
      </c>
      <c r="CD1765" s="281">
        <v>15</v>
      </c>
      <c r="CE1765" s="277">
        <v>45017</v>
      </c>
      <c r="CF1765" s="280">
        <v>0</v>
      </c>
      <c r="CG1765" s="280" t="s">
        <v>90</v>
      </c>
      <c r="CH1765" s="280">
        <v>0</v>
      </c>
      <c r="CI1765" s="280" t="s">
        <v>80</v>
      </c>
      <c r="CJ1765" s="280"/>
      <c r="CK1765" s="280"/>
      <c r="CL1765" s="280"/>
      <c r="CM1765" s="280" t="s">
        <v>73</v>
      </c>
      <c r="CN1765" s="280">
        <v>3</v>
      </c>
    </row>
    <row r="1766" spans="4:92">
      <c r="D1766" s="273" t="s">
        <v>83</v>
      </c>
      <c r="E1766" s="273" t="s">
        <v>287</v>
      </c>
      <c r="F1766" s="273" t="s">
        <v>830</v>
      </c>
      <c r="G1766" s="273" t="s">
        <v>831</v>
      </c>
      <c r="H1766" s="274">
        <v>45047</v>
      </c>
      <c r="I1766" s="273">
        <v>12344</v>
      </c>
      <c r="J1766" s="273">
        <v>805</v>
      </c>
      <c r="K1766" s="273">
        <v>14859.4</v>
      </c>
      <c r="L1766" s="273" t="s">
        <v>66</v>
      </c>
      <c r="M1766" s="273">
        <v>188.42483250000001</v>
      </c>
      <c r="N1766" s="273" t="s">
        <v>1010</v>
      </c>
      <c r="O1766" s="273">
        <v>6281</v>
      </c>
      <c r="P1766" s="273" t="s">
        <v>1011</v>
      </c>
      <c r="Q1766" s="273" t="s">
        <v>1188</v>
      </c>
      <c r="R1766" s="273" t="s">
        <v>1013</v>
      </c>
      <c r="S1766" s="273" t="s">
        <v>1680</v>
      </c>
      <c r="U1766" s="273" t="s">
        <v>1681</v>
      </c>
      <c r="V1766" s="273" t="s">
        <v>1680</v>
      </c>
      <c r="W1766" s="273">
        <v>207934</v>
      </c>
      <c r="X1766" s="273" t="s">
        <v>64</v>
      </c>
      <c r="Y1766" s="273" t="s">
        <v>63</v>
      </c>
      <c r="Z1766" s="273" t="s">
        <v>165</v>
      </c>
      <c r="AA1766" s="273" t="s">
        <v>165</v>
      </c>
      <c r="AB1766" s="274">
        <v>44986</v>
      </c>
      <c r="AC1766" s="273">
        <v>12011</v>
      </c>
      <c r="AD1766" s="273">
        <v>11</v>
      </c>
      <c r="AE1766" s="273">
        <v>4.1870000000000003</v>
      </c>
      <c r="AF1766" s="273" t="s">
        <v>90</v>
      </c>
      <c r="AG1766" s="273" t="s">
        <v>1198</v>
      </c>
      <c r="AH1766" s="273" t="s">
        <v>1172</v>
      </c>
      <c r="AI1766" s="273" t="s">
        <v>123</v>
      </c>
      <c r="AJ1766" s="273" t="s">
        <v>200</v>
      </c>
      <c r="AK1766" s="273">
        <v>340300</v>
      </c>
      <c r="BV1766" s="336" t="s">
        <v>83</v>
      </c>
      <c r="BW1766" s="337" t="s">
        <v>63</v>
      </c>
      <c r="BX1766" s="337" t="s">
        <v>157</v>
      </c>
      <c r="BY1766" s="337" t="s">
        <v>157</v>
      </c>
      <c r="BZ1766" s="337" t="s">
        <v>86</v>
      </c>
      <c r="CA1766" s="337" t="s">
        <v>87</v>
      </c>
      <c r="CB1766" s="337" t="s">
        <v>179</v>
      </c>
      <c r="CC1766" s="337" t="s">
        <v>180</v>
      </c>
      <c r="CD1766" s="338">
        <v>1</v>
      </c>
      <c r="CE1766" s="335">
        <v>45017</v>
      </c>
      <c r="CF1766" s="337"/>
      <c r="CG1766" s="337" t="s">
        <v>181</v>
      </c>
      <c r="CH1766" s="337"/>
      <c r="CI1766" s="337" t="s">
        <v>181</v>
      </c>
      <c r="CJ1766" s="337" t="s">
        <v>1267</v>
      </c>
      <c r="CK1766" s="337"/>
      <c r="CL1766" s="337"/>
      <c r="CM1766" s="337" t="s">
        <v>73</v>
      </c>
      <c r="CN1766" s="337">
        <v>3</v>
      </c>
    </row>
    <row r="1767" spans="4:92">
      <c r="D1767" s="273" t="s">
        <v>83</v>
      </c>
      <c r="E1767" s="273" t="s">
        <v>287</v>
      </c>
      <c r="F1767" s="273" t="s">
        <v>830</v>
      </c>
      <c r="G1767" s="273" t="s">
        <v>831</v>
      </c>
      <c r="H1767" s="274">
        <v>45047</v>
      </c>
      <c r="I1767" s="273">
        <v>12344</v>
      </c>
      <c r="J1767" s="273">
        <v>805</v>
      </c>
      <c r="K1767" s="273">
        <v>12019</v>
      </c>
      <c r="L1767" s="273" t="s">
        <v>66</v>
      </c>
      <c r="M1767" s="273">
        <v>1252.052913</v>
      </c>
      <c r="N1767" s="273" t="s">
        <v>115</v>
      </c>
      <c r="W1767" s="273">
        <v>207932</v>
      </c>
      <c r="X1767" s="273" t="s">
        <v>64</v>
      </c>
      <c r="Y1767" s="273" t="s">
        <v>63</v>
      </c>
      <c r="Z1767" s="273" t="s">
        <v>165</v>
      </c>
      <c r="AA1767" s="273" t="s">
        <v>165</v>
      </c>
      <c r="AB1767" s="274">
        <v>44986</v>
      </c>
      <c r="AC1767" s="273">
        <v>12011</v>
      </c>
      <c r="AD1767" s="273">
        <v>11</v>
      </c>
      <c r="AE1767" s="273">
        <v>0.40600000000000003</v>
      </c>
      <c r="AF1767" s="273" t="s">
        <v>90</v>
      </c>
      <c r="AG1767" s="273" t="s">
        <v>1198</v>
      </c>
      <c r="AH1767" s="273" t="s">
        <v>1093</v>
      </c>
      <c r="AI1767" s="273" t="s">
        <v>123</v>
      </c>
      <c r="AJ1767" s="273" t="s">
        <v>200</v>
      </c>
      <c r="AK1767" s="273">
        <v>340306</v>
      </c>
      <c r="BV1767" s="279" t="s">
        <v>83</v>
      </c>
      <c r="BW1767" s="280" t="s">
        <v>63</v>
      </c>
      <c r="BX1767" s="280" t="s">
        <v>157</v>
      </c>
      <c r="BY1767" s="280" t="s">
        <v>157</v>
      </c>
      <c r="BZ1767" s="280" t="s">
        <v>138</v>
      </c>
      <c r="CA1767" s="280" t="s">
        <v>139</v>
      </c>
      <c r="CB1767" s="280" t="s">
        <v>190</v>
      </c>
      <c r="CC1767" s="280" t="s">
        <v>191</v>
      </c>
      <c r="CD1767" s="281">
        <v>8</v>
      </c>
      <c r="CE1767" s="277">
        <v>45017</v>
      </c>
      <c r="CF1767" s="280">
        <v>0</v>
      </c>
      <c r="CG1767" s="280" t="s">
        <v>90</v>
      </c>
      <c r="CH1767" s="280">
        <v>0</v>
      </c>
      <c r="CI1767" s="280" t="s">
        <v>80</v>
      </c>
      <c r="CJ1767" s="280"/>
      <c r="CK1767" s="280"/>
      <c r="CL1767" s="280"/>
      <c r="CM1767" s="280" t="s">
        <v>73</v>
      </c>
      <c r="CN1767" s="280">
        <v>3</v>
      </c>
    </row>
    <row r="1768" spans="4:92">
      <c r="D1768" s="273" t="s">
        <v>83</v>
      </c>
      <c r="E1768" s="273" t="s">
        <v>287</v>
      </c>
      <c r="F1768" s="273" t="s">
        <v>830</v>
      </c>
      <c r="G1768" s="273" t="s">
        <v>831</v>
      </c>
      <c r="H1768" s="274">
        <v>45047</v>
      </c>
      <c r="I1768" s="273">
        <v>12344</v>
      </c>
      <c r="J1768" s="273">
        <v>805</v>
      </c>
      <c r="K1768" s="273">
        <v>0</v>
      </c>
      <c r="L1768" s="273" t="s">
        <v>66</v>
      </c>
      <c r="N1768" s="273" t="s">
        <v>107</v>
      </c>
      <c r="W1768" s="273">
        <v>207933</v>
      </c>
      <c r="X1768" s="273" t="s">
        <v>64</v>
      </c>
      <c r="Y1768" s="273" t="s">
        <v>63</v>
      </c>
      <c r="Z1768" s="273" t="s">
        <v>165</v>
      </c>
      <c r="AA1768" s="273" t="s">
        <v>165</v>
      </c>
      <c r="AB1768" s="274">
        <v>44986</v>
      </c>
      <c r="AC1768" s="273">
        <v>12011</v>
      </c>
      <c r="AD1768" s="273">
        <v>11</v>
      </c>
      <c r="AE1768" s="273">
        <v>0</v>
      </c>
      <c r="AF1768" s="273" t="s">
        <v>90</v>
      </c>
      <c r="AG1768" s="273" t="s">
        <v>1198</v>
      </c>
      <c r="AH1768" s="273" t="s">
        <v>1216</v>
      </c>
      <c r="AI1768" s="273" t="s">
        <v>123</v>
      </c>
      <c r="AJ1768" s="273" t="s">
        <v>200</v>
      </c>
      <c r="AK1768" s="273">
        <v>340312</v>
      </c>
      <c r="BV1768" s="336" t="s">
        <v>83</v>
      </c>
      <c r="BW1768" s="337" t="s">
        <v>63</v>
      </c>
      <c r="BX1768" s="337" t="s">
        <v>157</v>
      </c>
      <c r="BY1768" s="337" t="s">
        <v>157</v>
      </c>
      <c r="BZ1768" s="337" t="s">
        <v>86</v>
      </c>
      <c r="CA1768" s="337" t="s">
        <v>87</v>
      </c>
      <c r="CB1768" s="337" t="s">
        <v>217</v>
      </c>
      <c r="CC1768" s="337" t="s">
        <v>218</v>
      </c>
      <c r="CD1768" s="338">
        <v>2</v>
      </c>
      <c r="CE1768" s="335">
        <v>45017</v>
      </c>
      <c r="CF1768" s="337"/>
      <c r="CG1768" s="337" t="s">
        <v>181</v>
      </c>
      <c r="CH1768" s="337"/>
      <c r="CI1768" s="337" t="s">
        <v>181</v>
      </c>
      <c r="CJ1768" s="337" t="s">
        <v>788</v>
      </c>
      <c r="CK1768" s="337"/>
      <c r="CL1768" s="337"/>
      <c r="CM1768" s="337" t="s">
        <v>73</v>
      </c>
      <c r="CN1768" s="337">
        <v>3</v>
      </c>
    </row>
    <row r="1769" spans="4:92">
      <c r="D1769" s="273" t="s">
        <v>83</v>
      </c>
      <c r="E1769" s="273" t="s">
        <v>287</v>
      </c>
      <c r="F1769" s="273" t="s">
        <v>830</v>
      </c>
      <c r="G1769" s="273" t="s">
        <v>831</v>
      </c>
      <c r="H1769" s="274">
        <v>45078</v>
      </c>
      <c r="I1769" s="273">
        <v>12613</v>
      </c>
      <c r="J1769" s="273">
        <v>805</v>
      </c>
      <c r="K1769" s="273">
        <v>12029.4</v>
      </c>
      <c r="L1769" s="273" t="s">
        <v>66</v>
      </c>
      <c r="M1769" s="273">
        <v>0</v>
      </c>
      <c r="N1769" s="273" t="s">
        <v>1010</v>
      </c>
      <c r="O1769" s="273">
        <v>5060</v>
      </c>
      <c r="P1769" s="273" t="s">
        <v>1011</v>
      </c>
      <c r="Q1769" s="273" t="s">
        <v>1188</v>
      </c>
      <c r="R1769" s="273" t="s">
        <v>1013</v>
      </c>
      <c r="S1769" s="273" t="s">
        <v>1680</v>
      </c>
      <c r="U1769" s="273" t="s">
        <v>1681</v>
      </c>
      <c r="V1769" s="273" t="s">
        <v>1680</v>
      </c>
      <c r="W1769" s="273">
        <v>207997</v>
      </c>
      <c r="X1769" s="273" t="s">
        <v>64</v>
      </c>
      <c r="Y1769" s="273" t="s">
        <v>63</v>
      </c>
      <c r="Z1769" s="273" t="s">
        <v>165</v>
      </c>
      <c r="AA1769" s="273" t="s">
        <v>165</v>
      </c>
      <c r="AB1769" s="274">
        <v>44986</v>
      </c>
      <c r="AC1769" s="273">
        <v>12011</v>
      </c>
      <c r="AD1769" s="273">
        <v>11</v>
      </c>
      <c r="AE1769" s="273">
        <v>0</v>
      </c>
      <c r="AF1769" s="273" t="s">
        <v>90</v>
      </c>
      <c r="AG1769" s="273" t="s">
        <v>1198</v>
      </c>
      <c r="AH1769" s="273" t="s">
        <v>1238</v>
      </c>
      <c r="AI1769" s="273" t="s">
        <v>123</v>
      </c>
      <c r="AJ1769" s="273" t="s">
        <v>200</v>
      </c>
      <c r="AK1769" s="273">
        <v>340318</v>
      </c>
      <c r="BV1769" s="279" t="s">
        <v>83</v>
      </c>
      <c r="BW1769" s="280" t="s">
        <v>63</v>
      </c>
      <c r="BX1769" s="280" t="s">
        <v>157</v>
      </c>
      <c r="BY1769" s="280" t="s">
        <v>157</v>
      </c>
      <c r="BZ1769" s="280" t="s">
        <v>204</v>
      </c>
      <c r="CA1769" s="280" t="s">
        <v>205</v>
      </c>
      <c r="CB1769" s="280" t="s">
        <v>206</v>
      </c>
      <c r="CC1769" s="280" t="s">
        <v>207</v>
      </c>
      <c r="CD1769" s="281">
        <v>0</v>
      </c>
      <c r="CE1769" s="277">
        <v>45017</v>
      </c>
      <c r="CF1769" s="280"/>
      <c r="CG1769" s="280" t="s">
        <v>181</v>
      </c>
      <c r="CH1769" s="280"/>
      <c r="CI1769" s="280" t="s">
        <v>208</v>
      </c>
      <c r="CJ1769" s="280" t="s">
        <v>209</v>
      </c>
      <c r="CK1769" s="280"/>
      <c r="CL1769" s="280"/>
      <c r="CM1769" s="280" t="s">
        <v>73</v>
      </c>
      <c r="CN1769" s="280">
        <v>3</v>
      </c>
    </row>
    <row r="1770" spans="4:92">
      <c r="D1770" s="273" t="s">
        <v>83</v>
      </c>
      <c r="E1770" s="273" t="s">
        <v>287</v>
      </c>
      <c r="F1770" s="273" t="s">
        <v>830</v>
      </c>
      <c r="G1770" s="273" t="s">
        <v>831</v>
      </c>
      <c r="H1770" s="274">
        <v>45078</v>
      </c>
      <c r="I1770" s="273">
        <v>12613</v>
      </c>
      <c r="J1770" s="273">
        <v>805</v>
      </c>
      <c r="K1770" s="273">
        <v>13949</v>
      </c>
      <c r="L1770" s="273" t="s">
        <v>66</v>
      </c>
      <c r="M1770" s="273">
        <v>1412.7973545</v>
      </c>
      <c r="N1770" s="273" t="s">
        <v>115</v>
      </c>
      <c r="W1770" s="273">
        <v>207995</v>
      </c>
      <c r="X1770" s="273" t="s">
        <v>64</v>
      </c>
      <c r="Y1770" s="273" t="s">
        <v>63</v>
      </c>
      <c r="Z1770" s="273" t="s">
        <v>165</v>
      </c>
      <c r="AA1770" s="273" t="s">
        <v>165</v>
      </c>
      <c r="AB1770" s="274">
        <v>44986</v>
      </c>
      <c r="AC1770" s="273">
        <v>12011</v>
      </c>
      <c r="AD1770" s="273">
        <v>11</v>
      </c>
      <c r="AE1770" s="273">
        <v>0</v>
      </c>
      <c r="AF1770" s="273" t="s">
        <v>90</v>
      </c>
      <c r="AG1770" s="273" t="s">
        <v>1239</v>
      </c>
      <c r="AH1770" s="273" t="s">
        <v>1240</v>
      </c>
      <c r="AI1770" s="273" t="s">
        <v>123</v>
      </c>
      <c r="AJ1770" s="273" t="s">
        <v>200</v>
      </c>
      <c r="AK1770" s="273">
        <v>340324</v>
      </c>
      <c r="BV1770" s="336" t="s">
        <v>83</v>
      </c>
      <c r="BW1770" s="337" t="s">
        <v>63</v>
      </c>
      <c r="BX1770" s="337" t="s">
        <v>157</v>
      </c>
      <c r="BY1770" s="337" t="s">
        <v>157</v>
      </c>
      <c r="BZ1770" s="337" t="s">
        <v>86</v>
      </c>
      <c r="CA1770" s="337" t="s">
        <v>87</v>
      </c>
      <c r="CB1770" s="337" t="s">
        <v>225</v>
      </c>
      <c r="CC1770" s="337" t="s">
        <v>226</v>
      </c>
      <c r="CD1770" s="338">
        <v>5</v>
      </c>
      <c r="CE1770" s="335">
        <v>45017</v>
      </c>
      <c r="CF1770" s="337">
        <v>0</v>
      </c>
      <c r="CG1770" s="337" t="s">
        <v>90</v>
      </c>
      <c r="CH1770" s="337">
        <v>0</v>
      </c>
      <c r="CI1770" s="337" t="s">
        <v>80</v>
      </c>
      <c r="CJ1770" s="337"/>
      <c r="CK1770" s="337"/>
      <c r="CL1770" s="337"/>
      <c r="CM1770" s="337" t="s">
        <v>73</v>
      </c>
      <c r="CN1770" s="337">
        <v>3</v>
      </c>
    </row>
    <row r="1771" spans="4:92">
      <c r="D1771" s="273" t="s">
        <v>83</v>
      </c>
      <c r="E1771" s="273" t="s">
        <v>287</v>
      </c>
      <c r="F1771" s="273" t="s">
        <v>830</v>
      </c>
      <c r="G1771" s="273" t="s">
        <v>831</v>
      </c>
      <c r="H1771" s="274">
        <v>45078</v>
      </c>
      <c r="I1771" s="273">
        <v>12613</v>
      </c>
      <c r="J1771" s="273">
        <v>805</v>
      </c>
      <c r="K1771" s="273">
        <v>0</v>
      </c>
      <c r="L1771" s="273" t="s">
        <v>66</v>
      </c>
      <c r="N1771" s="273" t="s">
        <v>107</v>
      </c>
      <c r="W1771" s="273">
        <v>207996</v>
      </c>
      <c r="X1771" s="273" t="s">
        <v>64</v>
      </c>
      <c r="Y1771" s="273" t="s">
        <v>63</v>
      </c>
      <c r="Z1771" s="273" t="s">
        <v>165</v>
      </c>
      <c r="AA1771" s="273" t="s">
        <v>165</v>
      </c>
      <c r="AB1771" s="274">
        <v>45017</v>
      </c>
      <c r="AC1771" s="273">
        <v>11903</v>
      </c>
      <c r="AD1771" s="273">
        <v>11</v>
      </c>
      <c r="AK1771" s="273">
        <v>162477</v>
      </c>
      <c r="BV1771" s="279" t="s">
        <v>83</v>
      </c>
      <c r="BW1771" s="280" t="s">
        <v>63</v>
      </c>
      <c r="BX1771" s="280" t="s">
        <v>157</v>
      </c>
      <c r="BY1771" s="280" t="s">
        <v>157</v>
      </c>
      <c r="BZ1771" s="280" t="s">
        <v>86</v>
      </c>
      <c r="CA1771" s="280" t="s">
        <v>87</v>
      </c>
      <c r="CB1771" s="280" t="s">
        <v>233</v>
      </c>
      <c r="CC1771" s="280" t="s">
        <v>234</v>
      </c>
      <c r="CD1771" s="281">
        <v>1</v>
      </c>
      <c r="CE1771" s="277">
        <v>45017</v>
      </c>
      <c r="CF1771" s="280"/>
      <c r="CG1771" s="280" t="s">
        <v>181</v>
      </c>
      <c r="CH1771" s="280"/>
      <c r="CI1771" s="280" t="s">
        <v>181</v>
      </c>
      <c r="CJ1771" s="280" t="s">
        <v>1086</v>
      </c>
      <c r="CK1771" s="280"/>
      <c r="CL1771" s="280"/>
      <c r="CM1771" s="280" t="s">
        <v>73</v>
      </c>
      <c r="CN1771" s="280">
        <v>3</v>
      </c>
    </row>
    <row r="1772" spans="4:92">
      <c r="D1772" s="273" t="s">
        <v>83</v>
      </c>
      <c r="E1772" s="273" t="s">
        <v>287</v>
      </c>
      <c r="F1772" s="273" t="s">
        <v>830</v>
      </c>
      <c r="G1772" s="273" t="s">
        <v>831</v>
      </c>
      <c r="H1772" s="274">
        <v>45108</v>
      </c>
      <c r="I1772" s="273">
        <v>12882</v>
      </c>
      <c r="J1772" s="273">
        <v>805</v>
      </c>
      <c r="K1772" s="273">
        <v>5995.1</v>
      </c>
      <c r="L1772" s="273" t="s">
        <v>66</v>
      </c>
      <c r="M1772" s="273">
        <v>0</v>
      </c>
      <c r="N1772" s="273" t="s">
        <v>1010</v>
      </c>
      <c r="O1772" s="273">
        <v>4640</v>
      </c>
      <c r="P1772" s="273" t="s">
        <v>1011</v>
      </c>
      <c r="Q1772" s="273" t="s">
        <v>1188</v>
      </c>
      <c r="R1772" s="273" t="s">
        <v>1013</v>
      </c>
      <c r="S1772" s="273" t="s">
        <v>1680</v>
      </c>
      <c r="U1772" s="273" t="s">
        <v>1681</v>
      </c>
      <c r="V1772" s="273" t="s">
        <v>1680</v>
      </c>
      <c r="W1772" s="273">
        <v>229950</v>
      </c>
      <c r="X1772" s="273" t="s">
        <v>64</v>
      </c>
      <c r="Y1772" s="273" t="s">
        <v>63</v>
      </c>
      <c r="Z1772" s="273" t="s">
        <v>165</v>
      </c>
      <c r="AA1772" s="273" t="s">
        <v>165</v>
      </c>
      <c r="AB1772" s="274">
        <v>45017</v>
      </c>
      <c r="AC1772" s="273">
        <v>12044</v>
      </c>
      <c r="AD1772" s="273">
        <v>11</v>
      </c>
      <c r="AE1772" s="273">
        <v>4.359</v>
      </c>
      <c r="AF1772" s="273" t="s">
        <v>90</v>
      </c>
      <c r="AG1772" s="273" t="s">
        <v>882</v>
      </c>
      <c r="AH1772" s="273" t="s">
        <v>1101</v>
      </c>
      <c r="AI1772" s="273" t="s">
        <v>123</v>
      </c>
      <c r="AJ1772" s="273" t="s">
        <v>214</v>
      </c>
      <c r="AK1772" s="273">
        <v>340339</v>
      </c>
      <c r="BV1772" s="336" t="s">
        <v>83</v>
      </c>
      <c r="BW1772" s="337" t="s">
        <v>63</v>
      </c>
      <c r="BX1772" s="337" t="s">
        <v>157</v>
      </c>
      <c r="BY1772" s="337" t="s">
        <v>157</v>
      </c>
      <c r="BZ1772" s="337" t="s">
        <v>86</v>
      </c>
      <c r="CA1772" s="337" t="s">
        <v>87</v>
      </c>
      <c r="CB1772" s="337" t="s">
        <v>233</v>
      </c>
      <c r="CC1772" s="337" t="s">
        <v>234</v>
      </c>
      <c r="CD1772" s="338">
        <v>1</v>
      </c>
      <c r="CE1772" s="335">
        <v>45047</v>
      </c>
      <c r="CF1772" s="337"/>
      <c r="CG1772" s="337" t="s">
        <v>181</v>
      </c>
      <c r="CH1772" s="337"/>
      <c r="CI1772" s="337" t="s">
        <v>181</v>
      </c>
      <c r="CJ1772" s="337" t="s">
        <v>734</v>
      </c>
      <c r="CK1772" s="337"/>
      <c r="CL1772" s="337"/>
      <c r="CM1772" s="337" t="s">
        <v>73</v>
      </c>
      <c r="CN1772" s="337">
        <v>3</v>
      </c>
    </row>
    <row r="1773" spans="4:92">
      <c r="D1773" s="273" t="s">
        <v>83</v>
      </c>
      <c r="E1773" s="273" t="s">
        <v>287</v>
      </c>
      <c r="F1773" s="273" t="s">
        <v>830</v>
      </c>
      <c r="G1773" s="273" t="s">
        <v>831</v>
      </c>
      <c r="H1773" s="274">
        <v>45108</v>
      </c>
      <c r="I1773" s="273">
        <v>12882</v>
      </c>
      <c r="J1773" s="273">
        <v>805</v>
      </c>
      <c r="K1773" s="273">
        <v>13801</v>
      </c>
      <c r="L1773" s="273" t="s">
        <v>66</v>
      </c>
      <c r="M1773" s="273">
        <v>1487.6558715000001</v>
      </c>
      <c r="N1773" s="273" t="s">
        <v>115</v>
      </c>
      <c r="W1773" s="273">
        <v>229948</v>
      </c>
      <c r="X1773" s="273" t="s">
        <v>64</v>
      </c>
      <c r="Y1773" s="273" t="s">
        <v>63</v>
      </c>
      <c r="Z1773" s="273" t="s">
        <v>165</v>
      </c>
      <c r="AA1773" s="273" t="s">
        <v>165</v>
      </c>
      <c r="AB1773" s="274">
        <v>45017</v>
      </c>
      <c r="AC1773" s="273">
        <v>12044</v>
      </c>
      <c r="AD1773" s="273">
        <v>11</v>
      </c>
      <c r="AE1773" s="273">
        <v>0</v>
      </c>
      <c r="AF1773" s="273" t="s">
        <v>90</v>
      </c>
      <c r="AG1773" s="273" t="s">
        <v>879</v>
      </c>
      <c r="AH1773" s="273" t="s">
        <v>880</v>
      </c>
      <c r="AI1773" s="273" t="s">
        <v>123</v>
      </c>
      <c r="AJ1773" s="273" t="s">
        <v>214</v>
      </c>
      <c r="AK1773" s="273">
        <v>340345</v>
      </c>
      <c r="BV1773" s="279" t="s">
        <v>83</v>
      </c>
      <c r="BW1773" s="280" t="s">
        <v>63</v>
      </c>
      <c r="BX1773" s="280" t="s">
        <v>157</v>
      </c>
      <c r="BY1773" s="280" t="s">
        <v>157</v>
      </c>
      <c r="BZ1773" s="280" t="s">
        <v>86</v>
      </c>
      <c r="CA1773" s="280" t="s">
        <v>87</v>
      </c>
      <c r="CB1773" s="280" t="s">
        <v>225</v>
      </c>
      <c r="CC1773" s="280" t="s">
        <v>226</v>
      </c>
      <c r="CD1773" s="281">
        <v>5</v>
      </c>
      <c r="CE1773" s="277">
        <v>45047</v>
      </c>
      <c r="CF1773" s="280">
        <v>0</v>
      </c>
      <c r="CG1773" s="280" t="s">
        <v>90</v>
      </c>
      <c r="CH1773" s="280">
        <v>0</v>
      </c>
      <c r="CI1773" s="280" t="s">
        <v>80</v>
      </c>
      <c r="CJ1773" s="280"/>
      <c r="CK1773" s="280"/>
      <c r="CL1773" s="280"/>
      <c r="CM1773" s="280" t="s">
        <v>73</v>
      </c>
      <c r="CN1773" s="280">
        <v>3</v>
      </c>
    </row>
    <row r="1774" spans="4:92">
      <c r="D1774" s="273" t="s">
        <v>83</v>
      </c>
      <c r="E1774" s="273" t="s">
        <v>287</v>
      </c>
      <c r="F1774" s="273" t="s">
        <v>830</v>
      </c>
      <c r="G1774" s="273" t="s">
        <v>831</v>
      </c>
      <c r="H1774" s="274">
        <v>45108</v>
      </c>
      <c r="I1774" s="273">
        <v>12882</v>
      </c>
      <c r="J1774" s="273">
        <v>805</v>
      </c>
      <c r="K1774" s="273">
        <v>0</v>
      </c>
      <c r="L1774" s="273" t="s">
        <v>66</v>
      </c>
      <c r="N1774" s="273" t="s">
        <v>107</v>
      </c>
      <c r="W1774" s="273">
        <v>229949</v>
      </c>
      <c r="X1774" s="273" t="s">
        <v>64</v>
      </c>
      <c r="Y1774" s="273" t="s">
        <v>63</v>
      </c>
      <c r="Z1774" s="273" t="s">
        <v>165</v>
      </c>
      <c r="AA1774" s="273" t="s">
        <v>165</v>
      </c>
      <c r="AB1774" s="274">
        <v>45017</v>
      </c>
      <c r="AC1774" s="273">
        <v>12044</v>
      </c>
      <c r="AD1774" s="273">
        <v>11</v>
      </c>
      <c r="AE1774" s="273">
        <v>0</v>
      </c>
      <c r="AF1774" s="273" t="s">
        <v>90</v>
      </c>
      <c r="AG1774" s="273" t="s">
        <v>1218</v>
      </c>
      <c r="AH1774" s="273" t="s">
        <v>1219</v>
      </c>
      <c r="AI1774" s="273" t="s">
        <v>123</v>
      </c>
      <c r="AJ1774" s="273" t="s">
        <v>214</v>
      </c>
      <c r="AK1774" s="273">
        <v>340351</v>
      </c>
      <c r="BV1774" s="336" t="s">
        <v>83</v>
      </c>
      <c r="BW1774" s="337" t="s">
        <v>63</v>
      </c>
      <c r="BX1774" s="337" t="s">
        <v>157</v>
      </c>
      <c r="BY1774" s="337" t="s">
        <v>157</v>
      </c>
      <c r="BZ1774" s="337" t="s">
        <v>138</v>
      </c>
      <c r="CA1774" s="337" t="s">
        <v>139</v>
      </c>
      <c r="CB1774" s="337" t="s">
        <v>140</v>
      </c>
      <c r="CC1774" s="337" t="s">
        <v>141</v>
      </c>
      <c r="CD1774" s="338">
        <v>9</v>
      </c>
      <c r="CE1774" s="335">
        <v>45139</v>
      </c>
      <c r="CF1774" s="337">
        <v>0</v>
      </c>
      <c r="CG1774" s="337" t="s">
        <v>90</v>
      </c>
      <c r="CH1774" s="337">
        <v>0</v>
      </c>
      <c r="CI1774" s="337" t="s">
        <v>80</v>
      </c>
      <c r="CJ1774" s="337"/>
      <c r="CK1774" s="337"/>
      <c r="CL1774" s="337"/>
      <c r="CM1774" s="337" t="s">
        <v>73</v>
      </c>
      <c r="CN1774" s="337">
        <v>3</v>
      </c>
    </row>
    <row r="1775" spans="4:92">
      <c r="D1775" s="273" t="s">
        <v>83</v>
      </c>
      <c r="E1775" s="273" t="s">
        <v>287</v>
      </c>
      <c r="F1775" s="273" t="s">
        <v>830</v>
      </c>
      <c r="G1775" s="273" t="s">
        <v>831</v>
      </c>
      <c r="H1775" s="274">
        <v>45139</v>
      </c>
      <c r="I1775" s="273">
        <v>13559</v>
      </c>
      <c r="J1775" s="273">
        <v>805</v>
      </c>
      <c r="K1775" s="273">
        <v>4112</v>
      </c>
      <c r="L1775" s="273" t="s">
        <v>66</v>
      </c>
      <c r="M1775" s="273">
        <v>0</v>
      </c>
      <c r="N1775" s="273" t="s">
        <v>1010</v>
      </c>
      <c r="O1775" s="273">
        <v>4112</v>
      </c>
      <c r="P1775" s="273" t="s">
        <v>1011</v>
      </c>
      <c r="Q1775" s="273" t="s">
        <v>1188</v>
      </c>
      <c r="R1775" s="273" t="s">
        <v>1013</v>
      </c>
      <c r="S1775" s="273" t="s">
        <v>1680</v>
      </c>
      <c r="U1775" s="273" t="s">
        <v>1681</v>
      </c>
      <c r="V1775" s="273" t="s">
        <v>1680</v>
      </c>
      <c r="W1775" s="273">
        <v>230037</v>
      </c>
      <c r="X1775" s="273" t="s">
        <v>64</v>
      </c>
      <c r="Y1775" s="273" t="s">
        <v>63</v>
      </c>
      <c r="Z1775" s="273" t="s">
        <v>165</v>
      </c>
      <c r="AA1775" s="273" t="s">
        <v>165</v>
      </c>
      <c r="AB1775" s="274">
        <v>45017</v>
      </c>
      <c r="AC1775" s="273">
        <v>12044</v>
      </c>
      <c r="AD1775" s="273">
        <v>11</v>
      </c>
      <c r="AE1775" s="273">
        <v>0</v>
      </c>
      <c r="AF1775" s="273" t="s">
        <v>90</v>
      </c>
      <c r="AG1775" s="273" t="s">
        <v>1221</v>
      </c>
      <c r="AH1775" s="273" t="s">
        <v>1222</v>
      </c>
      <c r="AI1775" s="273" t="s">
        <v>123</v>
      </c>
      <c r="AJ1775" s="273" t="s">
        <v>214</v>
      </c>
      <c r="AK1775" s="273">
        <v>340357</v>
      </c>
      <c r="BV1775" s="279" t="s">
        <v>83</v>
      </c>
      <c r="BW1775" s="280" t="s">
        <v>63</v>
      </c>
      <c r="BX1775" s="280" t="s">
        <v>157</v>
      </c>
      <c r="BY1775" s="280" t="s">
        <v>157</v>
      </c>
      <c r="BZ1775" s="280" t="s">
        <v>151</v>
      </c>
      <c r="CA1775" s="280" t="s">
        <v>152</v>
      </c>
      <c r="CB1775" s="280" t="s">
        <v>153</v>
      </c>
      <c r="CC1775" s="280" t="s">
        <v>154</v>
      </c>
      <c r="CD1775" s="281">
        <v>10</v>
      </c>
      <c r="CE1775" s="277">
        <v>45139</v>
      </c>
      <c r="CF1775" s="280">
        <v>1620</v>
      </c>
      <c r="CG1775" s="280" t="s">
        <v>90</v>
      </c>
      <c r="CH1775" s="280">
        <v>1620</v>
      </c>
      <c r="CI1775" s="280" t="s">
        <v>80</v>
      </c>
      <c r="CJ1775" s="280"/>
      <c r="CK1775" s="280"/>
      <c r="CL1775" s="280"/>
      <c r="CM1775" s="280" t="s">
        <v>73</v>
      </c>
      <c r="CN1775" s="280">
        <v>3</v>
      </c>
    </row>
    <row r="1776" spans="4:92">
      <c r="D1776" s="273" t="s">
        <v>83</v>
      </c>
      <c r="E1776" s="273" t="s">
        <v>287</v>
      </c>
      <c r="F1776" s="273" t="s">
        <v>830</v>
      </c>
      <c r="G1776" s="273" t="s">
        <v>831</v>
      </c>
      <c r="H1776" s="274">
        <v>45139</v>
      </c>
      <c r="I1776" s="273">
        <v>13559</v>
      </c>
      <c r="J1776" s="273">
        <v>805</v>
      </c>
      <c r="K1776" s="273">
        <v>10857</v>
      </c>
      <c r="L1776" s="273" t="s">
        <v>66</v>
      </c>
      <c r="M1776" s="273">
        <v>998.11356000000001</v>
      </c>
      <c r="N1776" s="273" t="s">
        <v>115</v>
      </c>
      <c r="W1776" s="273">
        <v>230035</v>
      </c>
      <c r="X1776" s="273" t="s">
        <v>64</v>
      </c>
      <c r="Y1776" s="273" t="s">
        <v>63</v>
      </c>
      <c r="Z1776" s="273" t="s">
        <v>165</v>
      </c>
      <c r="AA1776" s="273" t="s">
        <v>165</v>
      </c>
      <c r="AB1776" s="274">
        <v>45017</v>
      </c>
      <c r="AC1776" s="273">
        <v>12044</v>
      </c>
      <c r="AD1776" s="273">
        <v>11</v>
      </c>
      <c r="AE1776" s="273">
        <v>0</v>
      </c>
      <c r="AF1776" s="273" t="s">
        <v>90</v>
      </c>
      <c r="AG1776" s="273" t="s">
        <v>1223</v>
      </c>
      <c r="AH1776" s="273" t="s">
        <v>1224</v>
      </c>
      <c r="AI1776" s="273" t="s">
        <v>123</v>
      </c>
      <c r="AJ1776" s="273" t="s">
        <v>214</v>
      </c>
      <c r="AK1776" s="273">
        <v>340363</v>
      </c>
      <c r="BV1776" s="336" t="s">
        <v>83</v>
      </c>
      <c r="BW1776" s="337" t="s">
        <v>63</v>
      </c>
      <c r="BX1776" s="337" t="s">
        <v>157</v>
      </c>
      <c r="BY1776" s="337" t="s">
        <v>157</v>
      </c>
      <c r="BZ1776" s="337" t="s">
        <v>151</v>
      </c>
      <c r="CA1776" s="337" t="s">
        <v>152</v>
      </c>
      <c r="CB1776" s="337" t="s">
        <v>161</v>
      </c>
      <c r="CC1776" s="337" t="s">
        <v>162</v>
      </c>
      <c r="CD1776" s="338">
        <v>11</v>
      </c>
      <c r="CE1776" s="335">
        <v>45139</v>
      </c>
      <c r="CF1776" s="337">
        <v>1296</v>
      </c>
      <c r="CG1776" s="337" t="s">
        <v>90</v>
      </c>
      <c r="CH1776" s="337">
        <v>1296</v>
      </c>
      <c r="CI1776" s="337" t="s">
        <v>80</v>
      </c>
      <c r="CJ1776" s="337"/>
      <c r="CK1776" s="337"/>
      <c r="CL1776" s="337"/>
      <c r="CM1776" s="337" t="s">
        <v>73</v>
      </c>
      <c r="CN1776" s="337">
        <v>3</v>
      </c>
    </row>
    <row r="1777" spans="4:92">
      <c r="D1777" s="273" t="s">
        <v>83</v>
      </c>
      <c r="E1777" s="273" t="s">
        <v>287</v>
      </c>
      <c r="F1777" s="273" t="s">
        <v>830</v>
      </c>
      <c r="G1777" s="273" t="s">
        <v>831</v>
      </c>
      <c r="H1777" s="274">
        <v>45139</v>
      </c>
      <c r="I1777" s="273">
        <v>13559</v>
      </c>
      <c r="J1777" s="273">
        <v>805</v>
      </c>
      <c r="K1777" s="273">
        <v>0</v>
      </c>
      <c r="L1777" s="273" t="s">
        <v>66</v>
      </c>
      <c r="N1777" s="273" t="s">
        <v>107</v>
      </c>
      <c r="W1777" s="273">
        <v>230036</v>
      </c>
      <c r="X1777" s="273" t="s">
        <v>64</v>
      </c>
      <c r="Y1777" s="273" t="s">
        <v>63</v>
      </c>
      <c r="Z1777" s="273" t="s">
        <v>165</v>
      </c>
      <c r="AA1777" s="273" t="s">
        <v>165</v>
      </c>
      <c r="AB1777" s="274">
        <v>45017</v>
      </c>
      <c r="AC1777" s="273">
        <v>12044</v>
      </c>
      <c r="AD1777" s="273">
        <v>11</v>
      </c>
      <c r="AE1777" s="273">
        <v>0</v>
      </c>
      <c r="AF1777" s="273" t="s">
        <v>90</v>
      </c>
      <c r="AG1777" s="273" t="s">
        <v>819</v>
      </c>
      <c r="AH1777" s="273" t="s">
        <v>1225</v>
      </c>
      <c r="AI1777" s="273" t="s">
        <v>199</v>
      </c>
      <c r="AJ1777" s="273" t="s">
        <v>214</v>
      </c>
      <c r="AK1777" s="273">
        <v>340369</v>
      </c>
      <c r="BV1777" s="279" t="s">
        <v>83</v>
      </c>
      <c r="BW1777" s="280" t="s">
        <v>63</v>
      </c>
      <c r="BX1777" s="280" t="s">
        <v>157</v>
      </c>
      <c r="BY1777" s="280" t="s">
        <v>157</v>
      </c>
      <c r="BZ1777" s="280" t="s">
        <v>167</v>
      </c>
      <c r="CA1777" s="280" t="s">
        <v>168</v>
      </c>
      <c r="CB1777" s="280" t="s">
        <v>353</v>
      </c>
      <c r="CC1777" s="280" t="s">
        <v>354</v>
      </c>
      <c r="CD1777" s="281">
        <v>13</v>
      </c>
      <c r="CE1777" s="277">
        <v>45139</v>
      </c>
      <c r="CF1777" s="280">
        <v>667</v>
      </c>
      <c r="CG1777" s="280" t="s">
        <v>90</v>
      </c>
      <c r="CH1777" s="280">
        <v>667</v>
      </c>
      <c r="CI1777" s="280" t="s">
        <v>80</v>
      </c>
      <c r="CJ1777" s="280"/>
      <c r="CK1777" s="280"/>
      <c r="CL1777" s="280"/>
      <c r="CM1777" s="280" t="s">
        <v>73</v>
      </c>
      <c r="CN1777" s="280">
        <v>3</v>
      </c>
    </row>
    <row r="1778" spans="4:92">
      <c r="D1778" s="273" t="s">
        <v>83</v>
      </c>
      <c r="E1778" s="273" t="s">
        <v>287</v>
      </c>
      <c r="F1778" s="273" t="s">
        <v>830</v>
      </c>
      <c r="G1778" s="273" t="s">
        <v>831</v>
      </c>
      <c r="H1778" s="274">
        <v>45170</v>
      </c>
      <c r="I1778" s="273">
        <v>13886</v>
      </c>
      <c r="J1778" s="273">
        <v>805</v>
      </c>
      <c r="K1778" s="273">
        <v>2411</v>
      </c>
      <c r="L1778" s="273" t="s">
        <v>66</v>
      </c>
      <c r="M1778" s="273">
        <v>0</v>
      </c>
      <c r="N1778" s="273" t="s">
        <v>1010</v>
      </c>
      <c r="O1778" s="273">
        <v>2411</v>
      </c>
      <c r="P1778" s="273" t="s">
        <v>1011</v>
      </c>
      <c r="Q1778" s="273" t="s">
        <v>1188</v>
      </c>
      <c r="R1778" s="273" t="s">
        <v>1013</v>
      </c>
      <c r="S1778" s="273" t="s">
        <v>1680</v>
      </c>
      <c r="U1778" s="273" t="s">
        <v>1681</v>
      </c>
      <c r="V1778" s="273" t="s">
        <v>1680</v>
      </c>
      <c r="W1778" s="273">
        <v>258215</v>
      </c>
      <c r="X1778" s="273" t="s">
        <v>64</v>
      </c>
      <c r="Y1778" s="273" t="s">
        <v>63</v>
      </c>
      <c r="Z1778" s="273" t="s">
        <v>165</v>
      </c>
      <c r="AA1778" s="273" t="s">
        <v>165</v>
      </c>
      <c r="AB1778" s="274">
        <v>45139</v>
      </c>
      <c r="AC1778" s="273">
        <v>13365</v>
      </c>
      <c r="AD1778" s="273">
        <v>11</v>
      </c>
      <c r="AE1778" s="273">
        <v>1.7</v>
      </c>
      <c r="AF1778" s="273" t="s">
        <v>90</v>
      </c>
      <c r="AG1778" s="273" t="s">
        <v>1105</v>
      </c>
      <c r="AH1778" s="273" t="s">
        <v>1106</v>
      </c>
      <c r="AI1778" s="273" t="s">
        <v>123</v>
      </c>
      <c r="AJ1778" s="273" t="s">
        <v>214</v>
      </c>
      <c r="AK1778" s="273">
        <v>343251</v>
      </c>
      <c r="BV1778" s="336" t="s">
        <v>83</v>
      </c>
      <c r="BW1778" s="337" t="s">
        <v>63</v>
      </c>
      <c r="BX1778" s="337" t="s">
        <v>157</v>
      </c>
      <c r="BY1778" s="337" t="s">
        <v>157</v>
      </c>
      <c r="BZ1778" s="337" t="s">
        <v>167</v>
      </c>
      <c r="CA1778" s="337" t="s">
        <v>168</v>
      </c>
      <c r="CB1778" s="337" t="s">
        <v>169</v>
      </c>
      <c r="CC1778" s="337" t="s">
        <v>170</v>
      </c>
      <c r="CD1778" s="338">
        <v>12</v>
      </c>
      <c r="CE1778" s="335">
        <v>45139</v>
      </c>
      <c r="CF1778" s="337">
        <v>0</v>
      </c>
      <c r="CG1778" s="337" t="s">
        <v>90</v>
      </c>
      <c r="CH1778" s="337">
        <v>0</v>
      </c>
      <c r="CI1778" s="337" t="s">
        <v>80</v>
      </c>
      <c r="CJ1778" s="337"/>
      <c r="CK1778" s="337"/>
      <c r="CL1778" s="337"/>
      <c r="CM1778" s="337" t="s">
        <v>73</v>
      </c>
      <c r="CN1778" s="337">
        <v>3</v>
      </c>
    </row>
    <row r="1779" spans="4:92">
      <c r="D1779" s="273" t="s">
        <v>83</v>
      </c>
      <c r="E1779" s="273" t="s">
        <v>287</v>
      </c>
      <c r="F1779" s="273" t="s">
        <v>830</v>
      </c>
      <c r="G1779" s="273" t="s">
        <v>831</v>
      </c>
      <c r="H1779" s="274">
        <v>45170</v>
      </c>
      <c r="I1779" s="273">
        <v>13886</v>
      </c>
      <c r="J1779" s="273">
        <v>805</v>
      </c>
      <c r="K1779" s="273">
        <v>15347</v>
      </c>
      <c r="L1779" s="273" t="s">
        <v>66</v>
      </c>
      <c r="M1779" s="273">
        <v>1637.2557059999999</v>
      </c>
      <c r="N1779" s="273" t="s">
        <v>115</v>
      </c>
      <c r="W1779" s="273">
        <v>258213</v>
      </c>
      <c r="X1779" s="273" t="s">
        <v>64</v>
      </c>
      <c r="Y1779" s="273" t="s">
        <v>63</v>
      </c>
      <c r="Z1779" s="273" t="s">
        <v>165</v>
      </c>
      <c r="AA1779" s="273" t="s">
        <v>165</v>
      </c>
      <c r="AB1779" s="274">
        <v>45139</v>
      </c>
      <c r="AC1779" s="273">
        <v>13365</v>
      </c>
      <c r="AD1779" s="273">
        <v>11</v>
      </c>
      <c r="AE1779" s="273">
        <v>0</v>
      </c>
      <c r="AF1779" s="273" t="s">
        <v>90</v>
      </c>
      <c r="AG1779" s="273" t="s">
        <v>1105</v>
      </c>
      <c r="AH1779" s="273" t="s">
        <v>1106</v>
      </c>
      <c r="AI1779" s="273" t="s">
        <v>123</v>
      </c>
      <c r="AJ1779" s="273" t="s">
        <v>200</v>
      </c>
      <c r="AK1779" s="273">
        <v>343257</v>
      </c>
      <c r="BV1779" s="279" t="s">
        <v>83</v>
      </c>
      <c r="BW1779" s="280" t="s">
        <v>63</v>
      </c>
      <c r="BX1779" s="280" t="s">
        <v>157</v>
      </c>
      <c r="BY1779" s="280" t="s">
        <v>157</v>
      </c>
      <c r="BZ1779" s="280" t="s">
        <v>167</v>
      </c>
      <c r="CA1779" s="280" t="s">
        <v>168</v>
      </c>
      <c r="CB1779" s="280" t="s">
        <v>319</v>
      </c>
      <c r="CC1779" s="280" t="s">
        <v>320</v>
      </c>
      <c r="CD1779" s="281">
        <v>15</v>
      </c>
      <c r="CE1779" s="277">
        <v>45139</v>
      </c>
      <c r="CF1779" s="280">
        <v>0</v>
      </c>
      <c r="CG1779" s="280" t="s">
        <v>90</v>
      </c>
      <c r="CH1779" s="280">
        <v>0</v>
      </c>
      <c r="CI1779" s="280" t="s">
        <v>80</v>
      </c>
      <c r="CJ1779" s="280"/>
      <c r="CK1779" s="280"/>
      <c r="CL1779" s="280"/>
      <c r="CM1779" s="280" t="s">
        <v>73</v>
      </c>
      <c r="CN1779" s="280">
        <v>3</v>
      </c>
    </row>
    <row r="1780" spans="4:92">
      <c r="D1780" s="273" t="s">
        <v>83</v>
      </c>
      <c r="E1780" s="273" t="s">
        <v>287</v>
      </c>
      <c r="F1780" s="273" t="s">
        <v>830</v>
      </c>
      <c r="G1780" s="273" t="s">
        <v>831</v>
      </c>
      <c r="H1780" s="274">
        <v>45170</v>
      </c>
      <c r="I1780" s="273">
        <v>13886</v>
      </c>
      <c r="J1780" s="273">
        <v>805</v>
      </c>
      <c r="K1780" s="273">
        <v>0</v>
      </c>
      <c r="L1780" s="273" t="s">
        <v>66</v>
      </c>
      <c r="N1780" s="273" t="s">
        <v>107</v>
      </c>
      <c r="W1780" s="273">
        <v>258214</v>
      </c>
      <c r="X1780" s="273" t="s">
        <v>64</v>
      </c>
      <c r="Y1780" s="273" t="s">
        <v>63</v>
      </c>
      <c r="Z1780" s="273" t="s">
        <v>165</v>
      </c>
      <c r="AA1780" s="273" t="s">
        <v>165</v>
      </c>
      <c r="AB1780" s="274">
        <v>45139</v>
      </c>
      <c r="AC1780" s="273">
        <v>13365</v>
      </c>
      <c r="AD1780" s="273">
        <v>11</v>
      </c>
      <c r="AE1780" s="273">
        <v>0</v>
      </c>
      <c r="AF1780" s="273" t="s">
        <v>90</v>
      </c>
      <c r="AG1780" s="273" t="s">
        <v>1233</v>
      </c>
      <c r="AH1780" s="273" t="s">
        <v>1234</v>
      </c>
      <c r="AI1780" s="273" t="s">
        <v>123</v>
      </c>
      <c r="AJ1780" s="273" t="s">
        <v>214</v>
      </c>
      <c r="AK1780" s="273">
        <v>343263</v>
      </c>
      <c r="BV1780" s="336" t="s">
        <v>83</v>
      </c>
      <c r="BW1780" s="337" t="s">
        <v>63</v>
      </c>
      <c r="BX1780" s="337" t="s">
        <v>157</v>
      </c>
      <c r="BY1780" s="337" t="s">
        <v>157</v>
      </c>
      <c r="BZ1780" s="337" t="s">
        <v>167</v>
      </c>
      <c r="CA1780" s="337" t="s">
        <v>168</v>
      </c>
      <c r="CB1780" s="337" t="s">
        <v>313</v>
      </c>
      <c r="CC1780" s="337" t="s">
        <v>314</v>
      </c>
      <c r="CD1780" s="338">
        <v>14</v>
      </c>
      <c r="CE1780" s="335">
        <v>45139</v>
      </c>
      <c r="CF1780" s="337">
        <v>0</v>
      </c>
      <c r="CG1780" s="337" t="s">
        <v>90</v>
      </c>
      <c r="CH1780" s="337">
        <v>0</v>
      </c>
      <c r="CI1780" s="337" t="s">
        <v>80</v>
      </c>
      <c r="CJ1780" s="337"/>
      <c r="CK1780" s="337"/>
      <c r="CL1780" s="337"/>
      <c r="CM1780" s="337" t="s">
        <v>73</v>
      </c>
      <c r="CN1780" s="337">
        <v>3</v>
      </c>
    </row>
    <row r="1781" spans="4:92">
      <c r="D1781" s="273" t="s">
        <v>83</v>
      </c>
      <c r="E1781" s="273" t="s">
        <v>287</v>
      </c>
      <c r="F1781" s="273" t="s">
        <v>901</v>
      </c>
      <c r="G1781" s="273" t="s">
        <v>903</v>
      </c>
      <c r="H1781" s="274">
        <v>44927</v>
      </c>
      <c r="I1781" s="273">
        <v>17469</v>
      </c>
      <c r="J1781" s="273">
        <v>812</v>
      </c>
      <c r="K1781" s="273">
        <v>8</v>
      </c>
      <c r="L1781" s="273" t="s">
        <v>1202</v>
      </c>
      <c r="M1781" s="273">
        <v>62.861550000000001</v>
      </c>
      <c r="N1781" s="273" t="s">
        <v>1203</v>
      </c>
      <c r="P1781" s="273" t="s">
        <v>92</v>
      </c>
      <c r="Q1781" s="273" t="s">
        <v>1496</v>
      </c>
      <c r="R1781" s="273" t="s">
        <v>70</v>
      </c>
      <c r="S1781" s="273" t="s">
        <v>1521</v>
      </c>
      <c r="T1781" s="273" t="s">
        <v>1764</v>
      </c>
      <c r="U1781" s="273" t="s">
        <v>1523</v>
      </c>
      <c r="V1781" s="273" t="s">
        <v>1524</v>
      </c>
      <c r="W1781" s="273">
        <v>337382</v>
      </c>
      <c r="X1781" s="273" t="s">
        <v>64</v>
      </c>
      <c r="Y1781" s="273" t="s">
        <v>63</v>
      </c>
      <c r="Z1781" s="273" t="s">
        <v>165</v>
      </c>
      <c r="AA1781" s="273" t="s">
        <v>165</v>
      </c>
      <c r="AB1781" s="274">
        <v>45139</v>
      </c>
      <c r="AC1781" s="273">
        <v>13365</v>
      </c>
      <c r="AD1781" s="273">
        <v>11</v>
      </c>
      <c r="AE1781" s="273">
        <v>0</v>
      </c>
      <c r="AF1781" s="273" t="s">
        <v>90</v>
      </c>
      <c r="AG1781" s="273" t="s">
        <v>815</v>
      </c>
      <c r="AH1781" s="273" t="s">
        <v>230</v>
      </c>
      <c r="AI1781" s="273" t="s">
        <v>123</v>
      </c>
      <c r="AJ1781" s="273" t="s">
        <v>200</v>
      </c>
      <c r="AK1781" s="273">
        <v>343269</v>
      </c>
      <c r="BV1781" s="279" t="s">
        <v>83</v>
      </c>
      <c r="BW1781" s="280" t="s">
        <v>63</v>
      </c>
      <c r="BX1781" s="280" t="s">
        <v>157</v>
      </c>
      <c r="BY1781" s="280" t="s">
        <v>157</v>
      </c>
      <c r="BZ1781" s="280" t="s">
        <v>86</v>
      </c>
      <c r="CA1781" s="280" t="s">
        <v>87</v>
      </c>
      <c r="CB1781" s="280" t="s">
        <v>179</v>
      </c>
      <c r="CC1781" s="280" t="s">
        <v>180</v>
      </c>
      <c r="CD1781" s="281">
        <v>1</v>
      </c>
      <c r="CE1781" s="277">
        <v>45139</v>
      </c>
      <c r="CF1781" s="280"/>
      <c r="CG1781" s="280" t="s">
        <v>181</v>
      </c>
      <c r="CH1781" s="280"/>
      <c r="CI1781" s="280" t="s">
        <v>181</v>
      </c>
      <c r="CJ1781" s="280" t="s">
        <v>622</v>
      </c>
      <c r="CK1781" s="280"/>
      <c r="CL1781" s="280"/>
      <c r="CM1781" s="280" t="s">
        <v>73</v>
      </c>
      <c r="CN1781" s="280">
        <v>3</v>
      </c>
    </row>
    <row r="1782" spans="4:92">
      <c r="D1782" s="273" t="s">
        <v>83</v>
      </c>
      <c r="E1782" s="273" t="s">
        <v>287</v>
      </c>
      <c r="F1782" s="273" t="s">
        <v>901</v>
      </c>
      <c r="G1782" s="273" t="s">
        <v>903</v>
      </c>
      <c r="H1782" s="274">
        <v>44958</v>
      </c>
      <c r="I1782" s="273">
        <v>11405</v>
      </c>
      <c r="J1782" s="273">
        <v>812</v>
      </c>
      <c r="W1782" s="273">
        <v>144632</v>
      </c>
      <c r="X1782" s="273" t="s">
        <v>64</v>
      </c>
      <c r="Y1782" s="273" t="s">
        <v>63</v>
      </c>
      <c r="Z1782" s="273" t="s">
        <v>165</v>
      </c>
      <c r="AA1782" s="273" t="s">
        <v>165</v>
      </c>
      <c r="AB1782" s="274">
        <v>45139</v>
      </c>
      <c r="AC1782" s="273">
        <v>13365</v>
      </c>
      <c r="AD1782" s="273">
        <v>11</v>
      </c>
      <c r="AE1782" s="273">
        <v>0.78</v>
      </c>
      <c r="AF1782" s="273" t="s">
        <v>90</v>
      </c>
      <c r="AG1782" s="273" t="s">
        <v>819</v>
      </c>
      <c r="AH1782" s="273" t="s">
        <v>1235</v>
      </c>
      <c r="AI1782" s="273" t="s">
        <v>199</v>
      </c>
      <c r="AJ1782" s="273" t="s">
        <v>200</v>
      </c>
      <c r="AK1782" s="273">
        <v>343275</v>
      </c>
      <c r="BV1782" s="336" t="s">
        <v>83</v>
      </c>
      <c r="BW1782" s="337" t="s">
        <v>63</v>
      </c>
      <c r="BX1782" s="337" t="s">
        <v>157</v>
      </c>
      <c r="BY1782" s="337" t="s">
        <v>157</v>
      </c>
      <c r="BZ1782" s="337" t="s">
        <v>138</v>
      </c>
      <c r="CA1782" s="337" t="s">
        <v>139</v>
      </c>
      <c r="CB1782" s="337" t="s">
        <v>190</v>
      </c>
      <c r="CC1782" s="337" t="s">
        <v>191</v>
      </c>
      <c r="CD1782" s="338">
        <v>8</v>
      </c>
      <c r="CE1782" s="335">
        <v>45139</v>
      </c>
      <c r="CF1782" s="337">
        <v>0</v>
      </c>
      <c r="CG1782" s="337" t="s">
        <v>90</v>
      </c>
      <c r="CH1782" s="337">
        <v>0</v>
      </c>
      <c r="CI1782" s="337" t="s">
        <v>80</v>
      </c>
      <c r="CJ1782" s="337"/>
      <c r="CK1782" s="337"/>
      <c r="CL1782" s="337"/>
      <c r="CM1782" s="337" t="s">
        <v>73</v>
      </c>
      <c r="CN1782" s="337">
        <v>3</v>
      </c>
    </row>
    <row r="1783" spans="4:92">
      <c r="D1783" s="273" t="s">
        <v>83</v>
      </c>
      <c r="E1783" s="273" t="s">
        <v>287</v>
      </c>
      <c r="F1783" s="273" t="s">
        <v>901</v>
      </c>
      <c r="G1783" s="273" t="s">
        <v>903</v>
      </c>
      <c r="H1783" s="274">
        <v>44958</v>
      </c>
      <c r="I1783" s="273">
        <v>11405</v>
      </c>
      <c r="J1783" s="273">
        <v>812</v>
      </c>
      <c r="K1783" s="273">
        <v>1560</v>
      </c>
      <c r="L1783" s="273" t="s">
        <v>66</v>
      </c>
      <c r="M1783" s="273">
        <v>295.81319489999998</v>
      </c>
      <c r="N1783" s="273" t="s">
        <v>115</v>
      </c>
      <c r="W1783" s="273">
        <v>144656</v>
      </c>
      <c r="X1783" s="273" t="s">
        <v>64</v>
      </c>
      <c r="Y1783" s="273" t="s">
        <v>63</v>
      </c>
      <c r="Z1783" s="273" t="s">
        <v>165</v>
      </c>
      <c r="AA1783" s="273" t="s">
        <v>165</v>
      </c>
      <c r="AB1783" s="274">
        <v>45139</v>
      </c>
      <c r="AC1783" s="273">
        <v>13365</v>
      </c>
      <c r="AD1783" s="273">
        <v>11</v>
      </c>
      <c r="AE1783" s="273">
        <v>0</v>
      </c>
      <c r="AF1783" s="273" t="s">
        <v>90</v>
      </c>
      <c r="AG1783" s="273" t="s">
        <v>819</v>
      </c>
      <c r="AH1783" s="273" t="s">
        <v>1236</v>
      </c>
      <c r="AI1783" s="273" t="s">
        <v>123</v>
      </c>
      <c r="AJ1783" s="273" t="s">
        <v>200</v>
      </c>
      <c r="AK1783" s="273">
        <v>343281</v>
      </c>
      <c r="BV1783" s="279" t="s">
        <v>83</v>
      </c>
      <c r="BW1783" s="280" t="s">
        <v>63</v>
      </c>
      <c r="BX1783" s="280" t="s">
        <v>157</v>
      </c>
      <c r="BY1783" s="280" t="s">
        <v>157</v>
      </c>
      <c r="BZ1783" s="280" t="s">
        <v>86</v>
      </c>
      <c r="CA1783" s="280" t="s">
        <v>87</v>
      </c>
      <c r="CB1783" s="280" t="s">
        <v>217</v>
      </c>
      <c r="CC1783" s="280" t="s">
        <v>218</v>
      </c>
      <c r="CD1783" s="281">
        <v>2</v>
      </c>
      <c r="CE1783" s="277">
        <v>45139</v>
      </c>
      <c r="CF1783" s="280"/>
      <c r="CG1783" s="280" t="s">
        <v>181</v>
      </c>
      <c r="CH1783" s="280"/>
      <c r="CI1783" s="280" t="s">
        <v>181</v>
      </c>
      <c r="CJ1783" s="280" t="s">
        <v>788</v>
      </c>
      <c r="CK1783" s="280"/>
      <c r="CL1783" s="280"/>
      <c r="CM1783" s="280" t="s">
        <v>73</v>
      </c>
      <c r="CN1783" s="280">
        <v>3</v>
      </c>
    </row>
    <row r="1784" spans="4:92">
      <c r="D1784" s="273" t="s">
        <v>83</v>
      </c>
      <c r="E1784" s="273" t="s">
        <v>287</v>
      </c>
      <c r="F1784" s="273" t="s">
        <v>901</v>
      </c>
      <c r="G1784" s="273" t="s">
        <v>903</v>
      </c>
      <c r="H1784" s="274">
        <v>44958</v>
      </c>
      <c r="I1784" s="273">
        <v>11405</v>
      </c>
      <c r="J1784" s="273">
        <v>812</v>
      </c>
      <c r="K1784" s="273">
        <v>0</v>
      </c>
      <c r="L1784" s="273" t="s">
        <v>66</v>
      </c>
      <c r="N1784" s="273" t="s">
        <v>107</v>
      </c>
      <c r="W1784" s="273">
        <v>144657</v>
      </c>
      <c r="X1784" s="273" t="s">
        <v>64</v>
      </c>
      <c r="Y1784" s="273" t="s">
        <v>63</v>
      </c>
      <c r="Z1784" s="273" t="s">
        <v>165</v>
      </c>
      <c r="AA1784" s="273" t="s">
        <v>165</v>
      </c>
      <c r="AB1784" s="274">
        <v>45139</v>
      </c>
      <c r="AC1784" s="273">
        <v>13365</v>
      </c>
      <c r="AD1784" s="273">
        <v>11</v>
      </c>
      <c r="AE1784" s="273">
        <v>6.1849999999999996</v>
      </c>
      <c r="AF1784" s="273" t="s">
        <v>90</v>
      </c>
      <c r="AG1784" s="273" t="s">
        <v>1198</v>
      </c>
      <c r="AH1784" s="273" t="s">
        <v>1194</v>
      </c>
      <c r="AI1784" s="273" t="s">
        <v>123</v>
      </c>
      <c r="AJ1784" s="273" t="s">
        <v>200</v>
      </c>
      <c r="AK1784" s="273">
        <v>343287</v>
      </c>
      <c r="BV1784" s="336" t="s">
        <v>83</v>
      </c>
      <c r="BW1784" s="337" t="s">
        <v>63</v>
      </c>
      <c r="BX1784" s="337" t="s">
        <v>157</v>
      </c>
      <c r="BY1784" s="337" t="s">
        <v>157</v>
      </c>
      <c r="BZ1784" s="337" t="s">
        <v>204</v>
      </c>
      <c r="CA1784" s="337" t="s">
        <v>205</v>
      </c>
      <c r="CB1784" s="337" t="s">
        <v>206</v>
      </c>
      <c r="CC1784" s="337" t="s">
        <v>207</v>
      </c>
      <c r="CD1784" s="338">
        <v>0</v>
      </c>
      <c r="CE1784" s="335">
        <v>45139</v>
      </c>
      <c r="CF1784" s="337"/>
      <c r="CG1784" s="337" t="s">
        <v>181</v>
      </c>
      <c r="CH1784" s="337"/>
      <c r="CI1784" s="337" t="s">
        <v>208</v>
      </c>
      <c r="CJ1784" s="337" t="s">
        <v>209</v>
      </c>
      <c r="CK1784" s="337"/>
      <c r="CL1784" s="337"/>
      <c r="CM1784" s="337" t="s">
        <v>73</v>
      </c>
      <c r="CN1784" s="337">
        <v>3</v>
      </c>
    </row>
    <row r="1785" spans="4:92">
      <c r="D1785" s="273" t="s">
        <v>83</v>
      </c>
      <c r="E1785" s="273" t="s">
        <v>287</v>
      </c>
      <c r="F1785" s="273" t="s">
        <v>901</v>
      </c>
      <c r="G1785" s="273" t="s">
        <v>903</v>
      </c>
      <c r="H1785" s="274">
        <v>44986</v>
      </c>
      <c r="I1785" s="273">
        <v>11567</v>
      </c>
      <c r="J1785" s="273">
        <v>812</v>
      </c>
      <c r="W1785" s="273">
        <v>149330</v>
      </c>
      <c r="X1785" s="273" t="s">
        <v>64</v>
      </c>
      <c r="Y1785" s="273" t="s">
        <v>63</v>
      </c>
      <c r="Z1785" s="273" t="s">
        <v>165</v>
      </c>
      <c r="AA1785" s="273" t="s">
        <v>165</v>
      </c>
      <c r="AB1785" s="274">
        <v>45139</v>
      </c>
      <c r="AC1785" s="273">
        <v>13365</v>
      </c>
      <c r="AD1785" s="273">
        <v>11</v>
      </c>
      <c r="AE1785" s="273">
        <v>1.7000000000000001E-2</v>
      </c>
      <c r="AF1785" s="273" t="s">
        <v>90</v>
      </c>
      <c r="AG1785" s="273" t="s">
        <v>1198</v>
      </c>
      <c r="AH1785" s="273" t="s">
        <v>1237</v>
      </c>
      <c r="AI1785" s="273" t="s">
        <v>123</v>
      </c>
      <c r="AJ1785" s="273" t="s">
        <v>200</v>
      </c>
      <c r="AK1785" s="273">
        <v>343293</v>
      </c>
      <c r="BV1785" s="279" t="s">
        <v>83</v>
      </c>
      <c r="BW1785" s="280" t="s">
        <v>63</v>
      </c>
      <c r="BX1785" s="280" t="s">
        <v>157</v>
      </c>
      <c r="BY1785" s="280" t="s">
        <v>157</v>
      </c>
      <c r="BZ1785" s="280" t="s">
        <v>110</v>
      </c>
      <c r="CA1785" s="280" t="s">
        <v>111</v>
      </c>
      <c r="CB1785" s="280" t="s">
        <v>112</v>
      </c>
      <c r="CC1785" s="280" t="s">
        <v>113</v>
      </c>
      <c r="CD1785" s="281">
        <v>4</v>
      </c>
      <c r="CE1785" s="277">
        <v>45261</v>
      </c>
      <c r="CF1785" s="280"/>
      <c r="CG1785" s="280"/>
      <c r="CH1785" s="280"/>
      <c r="CI1785" s="280" t="s">
        <v>80</v>
      </c>
      <c r="CJ1785" s="280"/>
      <c r="CK1785" s="280"/>
      <c r="CL1785" s="280"/>
      <c r="CM1785" s="280" t="s">
        <v>73</v>
      </c>
      <c r="CN1785" s="280">
        <v>3</v>
      </c>
    </row>
    <row r="1786" spans="4:92">
      <c r="D1786" s="273" t="s">
        <v>83</v>
      </c>
      <c r="E1786" s="273" t="s">
        <v>287</v>
      </c>
      <c r="F1786" s="273" t="s">
        <v>901</v>
      </c>
      <c r="G1786" s="273" t="s">
        <v>903</v>
      </c>
      <c r="H1786" s="274">
        <v>44986</v>
      </c>
      <c r="I1786" s="273">
        <v>11567</v>
      </c>
      <c r="J1786" s="273">
        <v>812</v>
      </c>
      <c r="K1786" s="273">
        <v>1000</v>
      </c>
      <c r="L1786" s="273" t="s">
        <v>66</v>
      </c>
      <c r="M1786" s="273">
        <v>190.87260649999999</v>
      </c>
      <c r="N1786" s="273" t="s">
        <v>115</v>
      </c>
      <c r="W1786" s="273">
        <v>149354</v>
      </c>
      <c r="X1786" s="273" t="s">
        <v>64</v>
      </c>
      <c r="Y1786" s="273" t="s">
        <v>63</v>
      </c>
      <c r="Z1786" s="273" t="s">
        <v>165</v>
      </c>
      <c r="AA1786" s="273" t="s">
        <v>165</v>
      </c>
      <c r="AB1786" s="274">
        <v>45139</v>
      </c>
      <c r="AC1786" s="273">
        <v>13365</v>
      </c>
      <c r="AD1786" s="273">
        <v>11</v>
      </c>
      <c r="AE1786" s="273">
        <v>0</v>
      </c>
      <c r="AF1786" s="273" t="s">
        <v>90</v>
      </c>
      <c r="AG1786" s="273" t="s">
        <v>1198</v>
      </c>
      <c r="AH1786" s="273" t="s">
        <v>1045</v>
      </c>
      <c r="AI1786" s="273" t="s">
        <v>123</v>
      </c>
      <c r="AJ1786" s="273" t="s">
        <v>200</v>
      </c>
      <c r="AK1786" s="273">
        <v>343299</v>
      </c>
      <c r="BV1786" s="336" t="s">
        <v>83</v>
      </c>
      <c r="BW1786" s="337" t="s">
        <v>63</v>
      </c>
      <c r="BX1786" s="337" t="s">
        <v>157</v>
      </c>
      <c r="BY1786" s="337" t="s">
        <v>157</v>
      </c>
      <c r="BZ1786" s="337" t="s">
        <v>86</v>
      </c>
      <c r="CA1786" s="337" t="s">
        <v>87</v>
      </c>
      <c r="CB1786" s="337" t="s">
        <v>101</v>
      </c>
      <c r="CC1786" s="337" t="s">
        <v>102</v>
      </c>
      <c r="CD1786" s="338">
        <v>4</v>
      </c>
      <c r="CE1786" s="335">
        <v>45261</v>
      </c>
      <c r="CF1786" s="337">
        <v>15037</v>
      </c>
      <c r="CG1786" s="337" t="s">
        <v>103</v>
      </c>
      <c r="CH1786" s="337">
        <v>489.60471999999999</v>
      </c>
      <c r="CI1786" s="337" t="s">
        <v>104</v>
      </c>
      <c r="CJ1786" s="337"/>
      <c r="CK1786" s="337"/>
      <c r="CL1786" s="337"/>
      <c r="CM1786" s="337" t="s">
        <v>73</v>
      </c>
      <c r="CN1786" s="337">
        <v>3</v>
      </c>
    </row>
    <row r="1787" spans="4:92">
      <c r="D1787" s="273" t="s">
        <v>83</v>
      </c>
      <c r="E1787" s="273" t="s">
        <v>287</v>
      </c>
      <c r="F1787" s="273" t="s">
        <v>901</v>
      </c>
      <c r="G1787" s="273" t="s">
        <v>903</v>
      </c>
      <c r="H1787" s="274">
        <v>44986</v>
      </c>
      <c r="I1787" s="273">
        <v>11567</v>
      </c>
      <c r="J1787" s="273">
        <v>812</v>
      </c>
      <c r="K1787" s="273">
        <v>0</v>
      </c>
      <c r="L1787" s="273" t="s">
        <v>66</v>
      </c>
      <c r="N1787" s="273" t="s">
        <v>107</v>
      </c>
      <c r="W1787" s="273">
        <v>149355</v>
      </c>
      <c r="X1787" s="273" t="s">
        <v>64</v>
      </c>
      <c r="Y1787" s="273" t="s">
        <v>63</v>
      </c>
      <c r="Z1787" s="273" t="s">
        <v>165</v>
      </c>
      <c r="AA1787" s="273" t="s">
        <v>165</v>
      </c>
      <c r="AB1787" s="274">
        <v>45139</v>
      </c>
      <c r="AC1787" s="273">
        <v>13365</v>
      </c>
      <c r="AD1787" s="273">
        <v>11</v>
      </c>
      <c r="AE1787" s="273">
        <v>0</v>
      </c>
      <c r="AF1787" s="273" t="s">
        <v>90</v>
      </c>
      <c r="AG1787" s="273" t="s">
        <v>1198</v>
      </c>
      <c r="AH1787" s="273" t="s">
        <v>1200</v>
      </c>
      <c r="AI1787" s="273" t="s">
        <v>123</v>
      </c>
      <c r="AJ1787" s="273" t="s">
        <v>200</v>
      </c>
      <c r="AK1787" s="273">
        <v>343305</v>
      </c>
      <c r="BV1787" s="279" t="s">
        <v>83</v>
      </c>
      <c r="BW1787" s="280" t="s">
        <v>63</v>
      </c>
      <c r="BX1787" s="280" t="s">
        <v>157</v>
      </c>
      <c r="BY1787" s="280" t="s">
        <v>157</v>
      </c>
      <c r="BZ1787" s="280" t="s">
        <v>110</v>
      </c>
      <c r="CA1787" s="280" t="s">
        <v>111</v>
      </c>
      <c r="CB1787" s="280" t="s">
        <v>117</v>
      </c>
      <c r="CC1787" s="280" t="s">
        <v>118</v>
      </c>
      <c r="CD1787" s="281">
        <v>5</v>
      </c>
      <c r="CE1787" s="277">
        <v>45261</v>
      </c>
      <c r="CF1787" s="280"/>
      <c r="CG1787" s="280"/>
      <c r="CH1787" s="280"/>
      <c r="CI1787" s="280" t="s">
        <v>104</v>
      </c>
      <c r="CJ1787" s="280"/>
      <c r="CK1787" s="280"/>
      <c r="CL1787" s="280"/>
      <c r="CM1787" s="280" t="s">
        <v>73</v>
      </c>
      <c r="CN1787" s="280">
        <v>3</v>
      </c>
    </row>
    <row r="1788" spans="4:92">
      <c r="D1788" s="273" t="s">
        <v>83</v>
      </c>
      <c r="E1788" s="273" t="s">
        <v>287</v>
      </c>
      <c r="F1788" s="273" t="s">
        <v>901</v>
      </c>
      <c r="G1788" s="273" t="s">
        <v>903</v>
      </c>
      <c r="H1788" s="274">
        <v>45017</v>
      </c>
      <c r="I1788" s="273">
        <v>11729</v>
      </c>
      <c r="J1788" s="273">
        <v>812</v>
      </c>
      <c r="W1788" s="273">
        <v>154028</v>
      </c>
      <c r="X1788" s="273" t="s">
        <v>64</v>
      </c>
      <c r="Y1788" s="273" t="s">
        <v>63</v>
      </c>
      <c r="Z1788" s="273" t="s">
        <v>165</v>
      </c>
      <c r="AA1788" s="273" t="s">
        <v>165</v>
      </c>
      <c r="AB1788" s="274">
        <v>45139</v>
      </c>
      <c r="AC1788" s="273">
        <v>13365</v>
      </c>
      <c r="AD1788" s="273">
        <v>11</v>
      </c>
      <c r="AE1788" s="273">
        <v>0</v>
      </c>
      <c r="AF1788" s="273" t="s">
        <v>90</v>
      </c>
      <c r="AG1788" s="273" t="s">
        <v>1198</v>
      </c>
      <c r="AH1788" s="273" t="s">
        <v>1049</v>
      </c>
      <c r="AI1788" s="273" t="s">
        <v>123</v>
      </c>
      <c r="AJ1788" s="273" t="s">
        <v>200</v>
      </c>
      <c r="AK1788" s="273">
        <v>343311</v>
      </c>
      <c r="BV1788" s="336" t="s">
        <v>83</v>
      </c>
      <c r="BW1788" s="337" t="s">
        <v>63</v>
      </c>
      <c r="BX1788" s="337" t="s">
        <v>157</v>
      </c>
      <c r="BY1788" s="337" t="s">
        <v>157</v>
      </c>
      <c r="BZ1788" s="337" t="s">
        <v>126</v>
      </c>
      <c r="CA1788" s="337" t="s">
        <v>127</v>
      </c>
      <c r="CB1788" s="337" t="s">
        <v>128</v>
      </c>
      <c r="CC1788" s="337" t="s">
        <v>129</v>
      </c>
      <c r="CD1788" s="338">
        <v>6</v>
      </c>
      <c r="CE1788" s="335">
        <v>45261</v>
      </c>
      <c r="CF1788" s="337"/>
      <c r="CG1788" s="337"/>
      <c r="CH1788" s="337"/>
      <c r="CI1788" s="337" t="s">
        <v>80</v>
      </c>
      <c r="CJ1788" s="337"/>
      <c r="CK1788" s="337"/>
      <c r="CL1788" s="337"/>
      <c r="CM1788" s="337" t="s">
        <v>73</v>
      </c>
      <c r="CN1788" s="337">
        <v>3</v>
      </c>
    </row>
    <row r="1789" spans="4:92">
      <c r="D1789" s="273" t="s">
        <v>83</v>
      </c>
      <c r="E1789" s="273" t="s">
        <v>287</v>
      </c>
      <c r="F1789" s="273" t="s">
        <v>901</v>
      </c>
      <c r="G1789" s="273" t="s">
        <v>903</v>
      </c>
      <c r="H1789" s="274">
        <v>45017</v>
      </c>
      <c r="I1789" s="273">
        <v>11729</v>
      </c>
      <c r="J1789" s="273">
        <v>812</v>
      </c>
      <c r="K1789" s="273">
        <v>1120</v>
      </c>
      <c r="L1789" s="273" t="s">
        <v>66</v>
      </c>
      <c r="M1789" s="273">
        <v>216.93959340000001</v>
      </c>
      <c r="N1789" s="273" t="s">
        <v>115</v>
      </c>
      <c r="W1789" s="273">
        <v>154052</v>
      </c>
      <c r="X1789" s="273" t="s">
        <v>64</v>
      </c>
      <c r="Y1789" s="273" t="s">
        <v>63</v>
      </c>
      <c r="Z1789" s="273" t="s">
        <v>165</v>
      </c>
      <c r="AA1789" s="273" t="s">
        <v>165</v>
      </c>
      <c r="AB1789" s="274">
        <v>45139</v>
      </c>
      <c r="AC1789" s="273">
        <v>13365</v>
      </c>
      <c r="AD1789" s="273">
        <v>11</v>
      </c>
      <c r="AE1789" s="273">
        <v>0</v>
      </c>
      <c r="AF1789" s="273" t="s">
        <v>90</v>
      </c>
      <c r="AG1789" s="273" t="s">
        <v>1198</v>
      </c>
      <c r="AH1789" s="273" t="s">
        <v>1051</v>
      </c>
      <c r="AI1789" s="273" t="s">
        <v>123</v>
      </c>
      <c r="AJ1789" s="273" t="s">
        <v>200</v>
      </c>
      <c r="AK1789" s="273">
        <v>343317</v>
      </c>
      <c r="BV1789" s="279" t="s">
        <v>83</v>
      </c>
      <c r="BW1789" s="280" t="s">
        <v>63</v>
      </c>
      <c r="BX1789" s="280" t="s">
        <v>157</v>
      </c>
      <c r="BY1789" s="280" t="s">
        <v>157</v>
      </c>
      <c r="BZ1789" s="280" t="s">
        <v>126</v>
      </c>
      <c r="CA1789" s="280" t="s">
        <v>127</v>
      </c>
      <c r="CB1789" s="280" t="s">
        <v>133</v>
      </c>
      <c r="CC1789" s="280" t="s">
        <v>134</v>
      </c>
      <c r="CD1789" s="281">
        <v>7</v>
      </c>
      <c r="CE1789" s="277">
        <v>45261</v>
      </c>
      <c r="CF1789" s="280"/>
      <c r="CG1789" s="280"/>
      <c r="CH1789" s="280"/>
      <c r="CI1789" s="280" t="s">
        <v>104</v>
      </c>
      <c r="CJ1789" s="280"/>
      <c r="CK1789" s="280"/>
      <c r="CL1789" s="280"/>
      <c r="CM1789" s="280" t="s">
        <v>73</v>
      </c>
      <c r="CN1789" s="280">
        <v>3</v>
      </c>
    </row>
    <row r="1790" spans="4:92">
      <c r="D1790" s="273" t="s">
        <v>83</v>
      </c>
      <c r="E1790" s="273" t="s">
        <v>287</v>
      </c>
      <c r="F1790" s="273" t="s">
        <v>901</v>
      </c>
      <c r="G1790" s="273" t="s">
        <v>903</v>
      </c>
      <c r="H1790" s="274">
        <v>45017</v>
      </c>
      <c r="I1790" s="273">
        <v>11729</v>
      </c>
      <c r="J1790" s="273">
        <v>812</v>
      </c>
      <c r="K1790" s="273">
        <v>0</v>
      </c>
      <c r="L1790" s="273" t="s">
        <v>66</v>
      </c>
      <c r="N1790" s="273" t="s">
        <v>107</v>
      </c>
      <c r="W1790" s="273">
        <v>154053</v>
      </c>
      <c r="X1790" s="273" t="s">
        <v>64</v>
      </c>
      <c r="Y1790" s="273" t="s">
        <v>63</v>
      </c>
      <c r="Z1790" s="273" t="s">
        <v>165</v>
      </c>
      <c r="AA1790" s="273" t="s">
        <v>165</v>
      </c>
      <c r="AB1790" s="274">
        <v>45139</v>
      </c>
      <c r="AC1790" s="273">
        <v>13365</v>
      </c>
      <c r="AD1790" s="273">
        <v>11</v>
      </c>
      <c r="AE1790" s="273">
        <v>0</v>
      </c>
      <c r="AF1790" s="273" t="s">
        <v>90</v>
      </c>
      <c r="AG1790" s="273" t="s">
        <v>1198</v>
      </c>
      <c r="AH1790" s="273" t="s">
        <v>1053</v>
      </c>
      <c r="AI1790" s="273" t="s">
        <v>123</v>
      </c>
      <c r="AJ1790" s="273" t="s">
        <v>200</v>
      </c>
      <c r="AK1790" s="273">
        <v>343323</v>
      </c>
      <c r="BV1790" s="336" t="s">
        <v>83</v>
      </c>
      <c r="BW1790" s="337" t="s">
        <v>63</v>
      </c>
      <c r="BX1790" s="337" t="s">
        <v>157</v>
      </c>
      <c r="BY1790" s="337" t="s">
        <v>157</v>
      </c>
      <c r="BZ1790" s="337" t="s">
        <v>138</v>
      </c>
      <c r="CA1790" s="337" t="s">
        <v>139</v>
      </c>
      <c r="CB1790" s="337" t="s">
        <v>140</v>
      </c>
      <c r="CC1790" s="337" t="s">
        <v>141</v>
      </c>
      <c r="CD1790" s="338">
        <v>9</v>
      </c>
      <c r="CE1790" s="335">
        <v>45261</v>
      </c>
      <c r="CF1790" s="337">
        <v>0</v>
      </c>
      <c r="CG1790" s="337" t="s">
        <v>90</v>
      </c>
      <c r="CH1790" s="337">
        <v>0</v>
      </c>
      <c r="CI1790" s="337" t="s">
        <v>80</v>
      </c>
      <c r="CJ1790" s="337"/>
      <c r="CK1790" s="337"/>
      <c r="CL1790" s="337"/>
      <c r="CM1790" s="337" t="s">
        <v>73</v>
      </c>
      <c r="CN1790" s="337">
        <v>3</v>
      </c>
    </row>
    <row r="1791" spans="4:92">
      <c r="D1791" s="273" t="s">
        <v>83</v>
      </c>
      <c r="E1791" s="273" t="s">
        <v>287</v>
      </c>
      <c r="F1791" s="273" t="s">
        <v>901</v>
      </c>
      <c r="G1791" s="273" t="s">
        <v>903</v>
      </c>
      <c r="H1791" s="274">
        <v>45047</v>
      </c>
      <c r="I1791" s="273">
        <v>12348</v>
      </c>
      <c r="J1791" s="273">
        <v>812</v>
      </c>
      <c r="W1791" s="273">
        <v>179607</v>
      </c>
      <c r="X1791" s="273" t="s">
        <v>64</v>
      </c>
      <c r="Y1791" s="273" t="s">
        <v>63</v>
      </c>
      <c r="Z1791" s="273" t="s">
        <v>165</v>
      </c>
      <c r="AA1791" s="273" t="s">
        <v>165</v>
      </c>
      <c r="AB1791" s="274">
        <v>45139</v>
      </c>
      <c r="AC1791" s="273">
        <v>13365</v>
      </c>
      <c r="AD1791" s="273">
        <v>11</v>
      </c>
      <c r="AE1791" s="273">
        <v>0.28399999999999997</v>
      </c>
      <c r="AF1791" s="273" t="s">
        <v>90</v>
      </c>
      <c r="AG1791" s="273" t="s">
        <v>1198</v>
      </c>
      <c r="AH1791" s="273" t="s">
        <v>1208</v>
      </c>
      <c r="AI1791" s="273" t="s">
        <v>123</v>
      </c>
      <c r="AJ1791" s="273" t="s">
        <v>200</v>
      </c>
      <c r="AK1791" s="273">
        <v>343329</v>
      </c>
      <c r="BV1791" s="279" t="s">
        <v>83</v>
      </c>
      <c r="BW1791" s="280" t="s">
        <v>63</v>
      </c>
      <c r="BX1791" s="280" t="s">
        <v>157</v>
      </c>
      <c r="BY1791" s="280" t="s">
        <v>157</v>
      </c>
      <c r="BZ1791" s="280" t="s">
        <v>151</v>
      </c>
      <c r="CA1791" s="280" t="s">
        <v>152</v>
      </c>
      <c r="CB1791" s="280" t="s">
        <v>153</v>
      </c>
      <c r="CC1791" s="280" t="s">
        <v>154</v>
      </c>
      <c r="CD1791" s="281">
        <v>10</v>
      </c>
      <c r="CE1791" s="277">
        <v>45261</v>
      </c>
      <c r="CF1791" s="280">
        <v>1122</v>
      </c>
      <c r="CG1791" s="280" t="s">
        <v>90</v>
      </c>
      <c r="CH1791" s="280">
        <v>1122</v>
      </c>
      <c r="CI1791" s="280" t="s">
        <v>80</v>
      </c>
      <c r="CJ1791" s="280"/>
      <c r="CK1791" s="280"/>
      <c r="CL1791" s="280"/>
      <c r="CM1791" s="280" t="s">
        <v>73</v>
      </c>
      <c r="CN1791" s="280">
        <v>3</v>
      </c>
    </row>
    <row r="1792" spans="4:92">
      <c r="D1792" s="273" t="s">
        <v>83</v>
      </c>
      <c r="E1792" s="273" t="s">
        <v>287</v>
      </c>
      <c r="F1792" s="273" t="s">
        <v>901</v>
      </c>
      <c r="G1792" s="273" t="s">
        <v>903</v>
      </c>
      <c r="H1792" s="274">
        <v>45047</v>
      </c>
      <c r="I1792" s="273">
        <v>12348</v>
      </c>
      <c r="J1792" s="273">
        <v>812</v>
      </c>
      <c r="K1792" s="273">
        <v>1800</v>
      </c>
      <c r="L1792" s="273" t="s">
        <v>66</v>
      </c>
      <c r="M1792" s="273">
        <v>363.4674928</v>
      </c>
      <c r="N1792" s="273" t="s">
        <v>115</v>
      </c>
      <c r="W1792" s="273">
        <v>179631</v>
      </c>
      <c r="X1792" s="273" t="s">
        <v>64</v>
      </c>
      <c r="Y1792" s="273" t="s">
        <v>63</v>
      </c>
      <c r="Z1792" s="273" t="s">
        <v>165</v>
      </c>
      <c r="AA1792" s="273" t="s">
        <v>165</v>
      </c>
      <c r="AB1792" s="274">
        <v>45139</v>
      </c>
      <c r="AC1792" s="273">
        <v>13365</v>
      </c>
      <c r="AD1792" s="273">
        <v>11</v>
      </c>
      <c r="AE1792" s="273">
        <v>9.7000000000000003E-2</v>
      </c>
      <c r="AF1792" s="273" t="s">
        <v>90</v>
      </c>
      <c r="AG1792" s="273" t="s">
        <v>1198</v>
      </c>
      <c r="AH1792" s="273" t="s">
        <v>1209</v>
      </c>
      <c r="AI1792" s="273" t="s">
        <v>123</v>
      </c>
      <c r="AJ1792" s="273" t="s">
        <v>200</v>
      </c>
      <c r="AK1792" s="273">
        <v>343335</v>
      </c>
      <c r="BV1792" s="336" t="s">
        <v>83</v>
      </c>
      <c r="BW1792" s="337" t="s">
        <v>63</v>
      </c>
      <c r="BX1792" s="337" t="s">
        <v>157</v>
      </c>
      <c r="BY1792" s="337" t="s">
        <v>157</v>
      </c>
      <c r="BZ1792" s="337" t="s">
        <v>151</v>
      </c>
      <c r="CA1792" s="337" t="s">
        <v>152</v>
      </c>
      <c r="CB1792" s="337" t="s">
        <v>161</v>
      </c>
      <c r="CC1792" s="337" t="s">
        <v>162</v>
      </c>
      <c r="CD1792" s="338">
        <v>11</v>
      </c>
      <c r="CE1792" s="335">
        <v>45261</v>
      </c>
      <c r="CF1792" s="337">
        <v>898</v>
      </c>
      <c r="CG1792" s="337" t="s">
        <v>90</v>
      </c>
      <c r="CH1792" s="337">
        <v>898</v>
      </c>
      <c r="CI1792" s="337" t="s">
        <v>80</v>
      </c>
      <c r="CJ1792" s="337"/>
      <c r="CK1792" s="337"/>
      <c r="CL1792" s="337"/>
      <c r="CM1792" s="337" t="s">
        <v>73</v>
      </c>
      <c r="CN1792" s="337">
        <v>3</v>
      </c>
    </row>
    <row r="1793" spans="4:92">
      <c r="D1793" s="273" t="s">
        <v>83</v>
      </c>
      <c r="E1793" s="273" t="s">
        <v>287</v>
      </c>
      <c r="F1793" s="273" t="s">
        <v>901</v>
      </c>
      <c r="G1793" s="273" t="s">
        <v>903</v>
      </c>
      <c r="H1793" s="274">
        <v>45047</v>
      </c>
      <c r="I1793" s="273">
        <v>12348</v>
      </c>
      <c r="J1793" s="273">
        <v>812</v>
      </c>
      <c r="K1793" s="273">
        <v>0</v>
      </c>
      <c r="L1793" s="273" t="s">
        <v>66</v>
      </c>
      <c r="N1793" s="273" t="s">
        <v>107</v>
      </c>
      <c r="W1793" s="273">
        <v>179632</v>
      </c>
      <c r="X1793" s="273" t="s">
        <v>64</v>
      </c>
      <c r="Y1793" s="273" t="s">
        <v>63</v>
      </c>
      <c r="Z1793" s="273" t="s">
        <v>165</v>
      </c>
      <c r="AA1793" s="273" t="s">
        <v>165</v>
      </c>
      <c r="AB1793" s="274">
        <v>45261</v>
      </c>
      <c r="AC1793" s="273">
        <v>16881</v>
      </c>
      <c r="AD1793" s="273">
        <v>11</v>
      </c>
      <c r="AE1793" s="273">
        <v>9.8000000000000007</v>
      </c>
      <c r="AF1793" s="273" t="s">
        <v>90</v>
      </c>
      <c r="AG1793" s="273" t="s">
        <v>1198</v>
      </c>
      <c r="AH1793" s="273" t="s">
        <v>993</v>
      </c>
      <c r="AI1793" s="273" t="s">
        <v>123</v>
      </c>
      <c r="AJ1793" s="273" t="s">
        <v>200</v>
      </c>
      <c r="AK1793" s="273">
        <v>344247</v>
      </c>
      <c r="BV1793" s="279" t="s">
        <v>83</v>
      </c>
      <c r="BW1793" s="280" t="s">
        <v>63</v>
      </c>
      <c r="BX1793" s="280" t="s">
        <v>157</v>
      </c>
      <c r="BY1793" s="280" t="s">
        <v>157</v>
      </c>
      <c r="BZ1793" s="280" t="s">
        <v>167</v>
      </c>
      <c r="CA1793" s="280" t="s">
        <v>168</v>
      </c>
      <c r="CB1793" s="280" t="s">
        <v>353</v>
      </c>
      <c r="CC1793" s="280" t="s">
        <v>354</v>
      </c>
      <c r="CD1793" s="281">
        <v>13</v>
      </c>
      <c r="CE1793" s="277">
        <v>45261</v>
      </c>
      <c r="CF1793" s="280">
        <v>668</v>
      </c>
      <c r="CG1793" s="280" t="s">
        <v>90</v>
      </c>
      <c r="CH1793" s="280">
        <v>668</v>
      </c>
      <c r="CI1793" s="280" t="s">
        <v>80</v>
      </c>
      <c r="CJ1793" s="280"/>
      <c r="CK1793" s="280"/>
      <c r="CL1793" s="280"/>
      <c r="CM1793" s="280" t="s">
        <v>73</v>
      </c>
      <c r="CN1793" s="280">
        <v>3</v>
      </c>
    </row>
    <row r="1794" spans="4:92">
      <c r="D1794" s="273" t="s">
        <v>83</v>
      </c>
      <c r="E1794" s="273" t="s">
        <v>287</v>
      </c>
      <c r="F1794" s="273" t="s">
        <v>901</v>
      </c>
      <c r="G1794" s="273" t="s">
        <v>903</v>
      </c>
      <c r="H1794" s="274">
        <v>45078</v>
      </c>
      <c r="I1794" s="273">
        <v>12617</v>
      </c>
      <c r="J1794" s="273">
        <v>812</v>
      </c>
      <c r="W1794" s="273">
        <v>191443</v>
      </c>
      <c r="X1794" s="273" t="s">
        <v>64</v>
      </c>
      <c r="Y1794" s="273" t="s">
        <v>63</v>
      </c>
      <c r="Z1794" s="273" t="s">
        <v>165</v>
      </c>
      <c r="AA1794" s="273" t="s">
        <v>165</v>
      </c>
      <c r="AB1794" s="274">
        <v>45261</v>
      </c>
      <c r="AC1794" s="273">
        <v>16881</v>
      </c>
      <c r="AD1794" s="273">
        <v>11</v>
      </c>
      <c r="AE1794" s="273">
        <v>0</v>
      </c>
      <c r="AF1794" s="273" t="s">
        <v>90</v>
      </c>
      <c r="AG1794" s="273" t="s">
        <v>1198</v>
      </c>
      <c r="AH1794" s="273" t="s">
        <v>1172</v>
      </c>
      <c r="AI1794" s="273" t="s">
        <v>123</v>
      </c>
      <c r="AJ1794" s="273" t="s">
        <v>200</v>
      </c>
      <c r="AK1794" s="273">
        <v>344253</v>
      </c>
      <c r="BV1794" s="336" t="s">
        <v>83</v>
      </c>
      <c r="BW1794" s="337" t="s">
        <v>63</v>
      </c>
      <c r="BX1794" s="337" t="s">
        <v>157</v>
      </c>
      <c r="BY1794" s="337" t="s">
        <v>157</v>
      </c>
      <c r="BZ1794" s="337" t="s">
        <v>167</v>
      </c>
      <c r="CA1794" s="337" t="s">
        <v>168</v>
      </c>
      <c r="CB1794" s="337" t="s">
        <v>169</v>
      </c>
      <c r="CC1794" s="337" t="s">
        <v>170</v>
      </c>
      <c r="CD1794" s="338">
        <v>12</v>
      </c>
      <c r="CE1794" s="335">
        <v>45261</v>
      </c>
      <c r="CF1794" s="337">
        <v>0</v>
      </c>
      <c r="CG1794" s="337" t="s">
        <v>90</v>
      </c>
      <c r="CH1794" s="337">
        <v>0</v>
      </c>
      <c r="CI1794" s="337" t="s">
        <v>80</v>
      </c>
      <c r="CJ1794" s="337"/>
      <c r="CK1794" s="337"/>
      <c r="CL1794" s="337"/>
      <c r="CM1794" s="337" t="s">
        <v>73</v>
      </c>
      <c r="CN1794" s="337">
        <v>3</v>
      </c>
    </row>
    <row r="1795" spans="4:92">
      <c r="D1795" s="273" t="s">
        <v>83</v>
      </c>
      <c r="E1795" s="273" t="s">
        <v>287</v>
      </c>
      <c r="F1795" s="273" t="s">
        <v>901</v>
      </c>
      <c r="G1795" s="273" t="s">
        <v>903</v>
      </c>
      <c r="H1795" s="274">
        <v>45078</v>
      </c>
      <c r="I1795" s="273">
        <v>12617</v>
      </c>
      <c r="J1795" s="273">
        <v>812</v>
      </c>
      <c r="K1795" s="273">
        <v>1160</v>
      </c>
      <c r="L1795" s="273" t="s">
        <v>66</v>
      </c>
      <c r="M1795" s="273">
        <v>239.1690783</v>
      </c>
      <c r="N1795" s="273" t="s">
        <v>115</v>
      </c>
      <c r="W1795" s="273">
        <v>191467</v>
      </c>
      <c r="X1795" s="273" t="s">
        <v>64</v>
      </c>
      <c r="Y1795" s="273" t="s">
        <v>63</v>
      </c>
      <c r="Z1795" s="273" t="s">
        <v>165</v>
      </c>
      <c r="AA1795" s="273" t="s">
        <v>165</v>
      </c>
      <c r="AB1795" s="274">
        <v>45261</v>
      </c>
      <c r="AC1795" s="273">
        <v>16881</v>
      </c>
      <c r="AD1795" s="273">
        <v>11</v>
      </c>
      <c r="AE1795" s="273">
        <v>0.28299999999999997</v>
      </c>
      <c r="AF1795" s="273" t="s">
        <v>90</v>
      </c>
      <c r="AG1795" s="273" t="s">
        <v>1198</v>
      </c>
      <c r="AH1795" s="273" t="s">
        <v>1093</v>
      </c>
      <c r="AI1795" s="273" t="s">
        <v>123</v>
      </c>
      <c r="AJ1795" s="273" t="s">
        <v>200</v>
      </c>
      <c r="AK1795" s="273">
        <v>344259</v>
      </c>
      <c r="BV1795" s="279" t="s">
        <v>64</v>
      </c>
      <c r="BW1795" s="280" t="s">
        <v>63</v>
      </c>
      <c r="BX1795" s="280" t="s">
        <v>165</v>
      </c>
      <c r="BY1795" s="280" t="s">
        <v>165</v>
      </c>
      <c r="BZ1795" s="280" t="s">
        <v>86</v>
      </c>
      <c r="CA1795" s="280" t="s">
        <v>87</v>
      </c>
      <c r="CB1795" s="280" t="s">
        <v>101</v>
      </c>
      <c r="CC1795" s="280" t="s">
        <v>102</v>
      </c>
      <c r="CD1795" s="281">
        <v>4</v>
      </c>
      <c r="CE1795" s="277">
        <v>44986</v>
      </c>
      <c r="CF1795" s="280">
        <v>20808</v>
      </c>
      <c r="CG1795" s="280" t="s">
        <v>103</v>
      </c>
      <c r="CH1795" s="280">
        <v>677.50847999999996</v>
      </c>
      <c r="CI1795" s="280" t="s">
        <v>104</v>
      </c>
      <c r="CJ1795" s="280"/>
      <c r="CK1795" s="280"/>
      <c r="CL1795" s="280" t="s">
        <v>1765</v>
      </c>
      <c r="CM1795" s="280" t="s">
        <v>73</v>
      </c>
      <c r="CN1795" s="280">
        <v>3</v>
      </c>
    </row>
    <row r="1796" spans="4:92">
      <c r="D1796" s="273" t="s">
        <v>83</v>
      </c>
      <c r="E1796" s="273" t="s">
        <v>287</v>
      </c>
      <c r="F1796" s="273" t="s">
        <v>901</v>
      </c>
      <c r="G1796" s="273" t="s">
        <v>903</v>
      </c>
      <c r="H1796" s="274">
        <v>45078</v>
      </c>
      <c r="I1796" s="273">
        <v>12617</v>
      </c>
      <c r="J1796" s="273">
        <v>812</v>
      </c>
      <c r="K1796" s="273">
        <v>0</v>
      </c>
      <c r="L1796" s="273" t="s">
        <v>66</v>
      </c>
      <c r="N1796" s="273" t="s">
        <v>107</v>
      </c>
      <c r="W1796" s="273">
        <v>191468</v>
      </c>
      <c r="X1796" s="273" t="s">
        <v>64</v>
      </c>
      <c r="Y1796" s="273" t="s">
        <v>63</v>
      </c>
      <c r="Z1796" s="273" t="s">
        <v>165</v>
      </c>
      <c r="AA1796" s="273" t="s">
        <v>165</v>
      </c>
      <c r="AB1796" s="274">
        <v>45261</v>
      </c>
      <c r="AC1796" s="273">
        <v>16881</v>
      </c>
      <c r="AD1796" s="273">
        <v>11</v>
      </c>
      <c r="AE1796" s="273">
        <v>0</v>
      </c>
      <c r="AF1796" s="273" t="s">
        <v>90</v>
      </c>
      <c r="AG1796" s="273" t="s">
        <v>1198</v>
      </c>
      <c r="AH1796" s="273" t="s">
        <v>1216</v>
      </c>
      <c r="AI1796" s="273" t="s">
        <v>123</v>
      </c>
      <c r="AJ1796" s="273" t="s">
        <v>200</v>
      </c>
      <c r="AK1796" s="273">
        <v>344265</v>
      </c>
      <c r="BV1796" s="336" t="s">
        <v>64</v>
      </c>
      <c r="BW1796" s="337" t="s">
        <v>63</v>
      </c>
      <c r="BX1796" s="337" t="s">
        <v>165</v>
      </c>
      <c r="BY1796" s="337" t="s">
        <v>165</v>
      </c>
      <c r="BZ1796" s="337" t="s">
        <v>110</v>
      </c>
      <c r="CA1796" s="337" t="s">
        <v>111</v>
      </c>
      <c r="CB1796" s="337" t="s">
        <v>112</v>
      </c>
      <c r="CC1796" s="337" t="s">
        <v>113</v>
      </c>
      <c r="CD1796" s="338">
        <v>4</v>
      </c>
      <c r="CE1796" s="335">
        <v>44986</v>
      </c>
      <c r="CF1796" s="337"/>
      <c r="CG1796" s="337"/>
      <c r="CH1796" s="337"/>
      <c r="CI1796" s="337" t="s">
        <v>80</v>
      </c>
      <c r="CJ1796" s="337"/>
      <c r="CK1796" s="337"/>
      <c r="CL1796" s="337"/>
      <c r="CM1796" s="337" t="s">
        <v>73</v>
      </c>
      <c r="CN1796" s="337">
        <v>3</v>
      </c>
    </row>
    <row r="1797" spans="4:92">
      <c r="D1797" s="273" t="s">
        <v>83</v>
      </c>
      <c r="E1797" s="273" t="s">
        <v>287</v>
      </c>
      <c r="F1797" s="273" t="s">
        <v>866</v>
      </c>
      <c r="G1797" s="273" t="s">
        <v>875</v>
      </c>
      <c r="H1797" s="274">
        <v>44927</v>
      </c>
      <c r="I1797" s="273">
        <v>11237</v>
      </c>
      <c r="J1797" s="273">
        <v>802</v>
      </c>
      <c r="W1797" s="273">
        <v>139760</v>
      </c>
      <c r="X1797" s="273" t="s">
        <v>64</v>
      </c>
      <c r="Y1797" s="273" t="s">
        <v>63</v>
      </c>
      <c r="Z1797" s="273" t="s">
        <v>165</v>
      </c>
      <c r="AA1797" s="273" t="s">
        <v>165</v>
      </c>
      <c r="AB1797" s="274">
        <v>45261</v>
      </c>
      <c r="AC1797" s="273">
        <v>16881</v>
      </c>
      <c r="AD1797" s="273">
        <v>11</v>
      </c>
      <c r="AE1797" s="273">
        <v>1.7999999999999999E-2</v>
      </c>
      <c r="AF1797" s="273" t="s">
        <v>90</v>
      </c>
      <c r="AG1797" s="273" t="s">
        <v>1198</v>
      </c>
      <c r="AH1797" s="273" t="s">
        <v>1238</v>
      </c>
      <c r="AI1797" s="273" t="s">
        <v>123</v>
      </c>
      <c r="AJ1797" s="273" t="s">
        <v>200</v>
      </c>
      <c r="AK1797" s="273">
        <v>344271</v>
      </c>
      <c r="BV1797" s="279" t="s">
        <v>64</v>
      </c>
      <c r="BW1797" s="280" t="s">
        <v>63</v>
      </c>
      <c r="BX1797" s="280" t="s">
        <v>165</v>
      </c>
      <c r="BY1797" s="280" t="s">
        <v>165</v>
      </c>
      <c r="BZ1797" s="280" t="s">
        <v>86</v>
      </c>
      <c r="CA1797" s="280" t="s">
        <v>87</v>
      </c>
      <c r="CB1797" s="280" t="s">
        <v>88</v>
      </c>
      <c r="CC1797" s="280" t="s">
        <v>89</v>
      </c>
      <c r="CD1797" s="281">
        <v>3</v>
      </c>
      <c r="CE1797" s="277">
        <v>44986</v>
      </c>
      <c r="CF1797" s="280">
        <v>3089</v>
      </c>
      <c r="CG1797" s="280" t="s">
        <v>80</v>
      </c>
      <c r="CH1797" s="280">
        <v>3089</v>
      </c>
      <c r="CI1797" s="280" t="s">
        <v>80</v>
      </c>
      <c r="CJ1797" s="280"/>
      <c r="CK1797" s="280"/>
      <c r="CL1797" s="280"/>
      <c r="CM1797" s="280" t="s">
        <v>73</v>
      </c>
      <c r="CN1797" s="280">
        <v>3</v>
      </c>
    </row>
    <row r="1798" spans="4:92">
      <c r="D1798" s="273" t="s">
        <v>83</v>
      </c>
      <c r="E1798" s="273" t="s">
        <v>287</v>
      </c>
      <c r="F1798" s="273" t="s">
        <v>866</v>
      </c>
      <c r="G1798" s="273" t="s">
        <v>875</v>
      </c>
      <c r="H1798" s="274">
        <v>44927</v>
      </c>
      <c r="I1798" s="273">
        <v>11237</v>
      </c>
      <c r="J1798" s="273">
        <v>802</v>
      </c>
      <c r="K1798" s="273">
        <v>913</v>
      </c>
      <c r="L1798" s="273" t="s">
        <v>66</v>
      </c>
      <c r="M1798" s="273">
        <v>632.14213949999998</v>
      </c>
      <c r="N1798" s="273" t="s">
        <v>115</v>
      </c>
      <c r="W1798" s="273">
        <v>139784</v>
      </c>
      <c r="X1798" s="273" t="s">
        <v>64</v>
      </c>
      <c r="Y1798" s="273" t="s">
        <v>63</v>
      </c>
      <c r="Z1798" s="273" t="s">
        <v>165</v>
      </c>
      <c r="AA1798" s="273" t="s">
        <v>165</v>
      </c>
      <c r="AB1798" s="274">
        <v>45261</v>
      </c>
      <c r="AC1798" s="273">
        <v>16881</v>
      </c>
      <c r="AD1798" s="273">
        <v>11</v>
      </c>
      <c r="AE1798" s="273">
        <v>0</v>
      </c>
      <c r="AF1798" s="273" t="s">
        <v>90</v>
      </c>
      <c r="AG1798" s="273" t="s">
        <v>1239</v>
      </c>
      <c r="AH1798" s="273" t="s">
        <v>1240</v>
      </c>
      <c r="AI1798" s="273" t="s">
        <v>123</v>
      </c>
      <c r="AJ1798" s="273" t="s">
        <v>200</v>
      </c>
      <c r="AK1798" s="273">
        <v>344277</v>
      </c>
      <c r="BV1798" s="336" t="s">
        <v>64</v>
      </c>
      <c r="BW1798" s="337" t="s">
        <v>63</v>
      </c>
      <c r="BX1798" s="337" t="s">
        <v>165</v>
      </c>
      <c r="BY1798" s="337" t="s">
        <v>165</v>
      </c>
      <c r="BZ1798" s="337" t="s">
        <v>86</v>
      </c>
      <c r="CA1798" s="337" t="s">
        <v>87</v>
      </c>
      <c r="CB1798" s="337" t="s">
        <v>88</v>
      </c>
      <c r="CC1798" s="337" t="s">
        <v>89</v>
      </c>
      <c r="CD1798" s="338">
        <v>3</v>
      </c>
      <c r="CE1798" s="335">
        <v>45017</v>
      </c>
      <c r="CF1798" s="337">
        <v>3152</v>
      </c>
      <c r="CG1798" s="337" t="s">
        <v>80</v>
      </c>
      <c r="CH1798" s="337">
        <v>3152</v>
      </c>
      <c r="CI1798" s="337" t="s">
        <v>80</v>
      </c>
      <c r="CJ1798" s="337"/>
      <c r="CK1798" s="337"/>
      <c r="CL1798" s="337"/>
      <c r="CM1798" s="337" t="s">
        <v>73</v>
      </c>
      <c r="CN1798" s="337">
        <v>3</v>
      </c>
    </row>
    <row r="1799" spans="4:92">
      <c r="D1799" s="273" t="s">
        <v>83</v>
      </c>
      <c r="E1799" s="273" t="s">
        <v>287</v>
      </c>
      <c r="F1799" s="273" t="s">
        <v>866</v>
      </c>
      <c r="G1799" s="273" t="s">
        <v>875</v>
      </c>
      <c r="H1799" s="274">
        <v>44927</v>
      </c>
      <c r="I1799" s="273">
        <v>11237</v>
      </c>
      <c r="J1799" s="273">
        <v>802</v>
      </c>
      <c r="K1799" s="273">
        <v>0</v>
      </c>
      <c r="L1799" s="273" t="s">
        <v>66</v>
      </c>
      <c r="N1799" s="273" t="s">
        <v>107</v>
      </c>
      <c r="W1799" s="273">
        <v>139785</v>
      </c>
      <c r="X1799" s="273" t="s">
        <v>64</v>
      </c>
      <c r="Y1799" s="273" t="s">
        <v>404</v>
      </c>
      <c r="Z1799" s="273" t="s">
        <v>431</v>
      </c>
      <c r="AA1799" s="273" t="s">
        <v>444</v>
      </c>
      <c r="AB1799" s="274">
        <v>44927</v>
      </c>
      <c r="AC1799" s="273">
        <v>11961</v>
      </c>
      <c r="AD1799" s="273">
        <v>61</v>
      </c>
      <c r="AE1799" s="273">
        <v>8.86</v>
      </c>
      <c r="AF1799" s="273" t="s">
        <v>90</v>
      </c>
      <c r="AH1799" s="273" t="s">
        <v>1766</v>
      </c>
      <c r="AI1799" s="273" t="s">
        <v>123</v>
      </c>
      <c r="AJ1799" s="273" t="s">
        <v>200</v>
      </c>
      <c r="AK1799" s="273">
        <v>159598</v>
      </c>
      <c r="BV1799" s="279" t="s">
        <v>64</v>
      </c>
      <c r="BW1799" s="280" t="s">
        <v>63</v>
      </c>
      <c r="BX1799" s="280" t="s">
        <v>165</v>
      </c>
      <c r="BY1799" s="280" t="s">
        <v>165</v>
      </c>
      <c r="BZ1799" s="280" t="s">
        <v>110</v>
      </c>
      <c r="CA1799" s="280" t="s">
        <v>111</v>
      </c>
      <c r="CB1799" s="280" t="s">
        <v>112</v>
      </c>
      <c r="CC1799" s="280" t="s">
        <v>113</v>
      </c>
      <c r="CD1799" s="281">
        <v>4</v>
      </c>
      <c r="CE1799" s="277">
        <v>45017</v>
      </c>
      <c r="CF1799" s="280"/>
      <c r="CG1799" s="280"/>
      <c r="CH1799" s="280"/>
      <c r="CI1799" s="280" t="s">
        <v>80</v>
      </c>
      <c r="CJ1799" s="280"/>
      <c r="CK1799" s="280"/>
      <c r="CL1799" s="280"/>
      <c r="CM1799" s="280" t="s">
        <v>73</v>
      </c>
      <c r="CN1799" s="280">
        <v>3</v>
      </c>
    </row>
    <row r="1800" spans="4:92">
      <c r="D1800" s="273" t="s">
        <v>83</v>
      </c>
      <c r="E1800" s="273" t="s">
        <v>287</v>
      </c>
      <c r="F1800" s="273" t="s">
        <v>866</v>
      </c>
      <c r="G1800" s="273" t="s">
        <v>875</v>
      </c>
      <c r="H1800" s="274">
        <v>44927</v>
      </c>
      <c r="I1800" s="273">
        <v>17159</v>
      </c>
      <c r="J1800" s="273">
        <v>802</v>
      </c>
      <c r="K1800" s="273">
        <v>52</v>
      </c>
      <c r="L1800" s="273" t="s">
        <v>1202</v>
      </c>
      <c r="M1800" s="273">
        <v>274.8861</v>
      </c>
      <c r="N1800" s="273" t="s">
        <v>1203</v>
      </c>
      <c r="P1800" s="273" t="s">
        <v>1204</v>
      </c>
      <c r="Q1800" s="273" t="s">
        <v>1496</v>
      </c>
      <c r="R1800" s="273" t="s">
        <v>70</v>
      </c>
      <c r="S1800" s="273" t="s">
        <v>1521</v>
      </c>
      <c r="T1800" s="273" t="s">
        <v>1684</v>
      </c>
      <c r="U1800" s="273" t="s">
        <v>1523</v>
      </c>
      <c r="V1800" s="273" t="s">
        <v>1684</v>
      </c>
      <c r="W1800" s="273">
        <v>329042</v>
      </c>
      <c r="X1800" s="273" t="s">
        <v>64</v>
      </c>
      <c r="Y1800" s="273" t="s">
        <v>404</v>
      </c>
      <c r="Z1800" s="273" t="s">
        <v>431</v>
      </c>
      <c r="AA1800" s="273" t="s">
        <v>444</v>
      </c>
      <c r="AB1800" s="274">
        <v>44958</v>
      </c>
      <c r="AC1800" s="273">
        <v>11994</v>
      </c>
      <c r="AD1800" s="273">
        <v>61</v>
      </c>
      <c r="AE1800" s="273">
        <v>6.0427999999999997</v>
      </c>
      <c r="AF1800" s="273" t="s">
        <v>90</v>
      </c>
      <c r="AH1800" s="273" t="s">
        <v>1767</v>
      </c>
      <c r="AI1800" s="273" t="s">
        <v>123</v>
      </c>
      <c r="AJ1800" s="273" t="s">
        <v>200</v>
      </c>
      <c r="AK1800" s="273">
        <v>160093</v>
      </c>
      <c r="BV1800" s="336" t="s">
        <v>64</v>
      </c>
      <c r="BW1800" s="337" t="s">
        <v>63</v>
      </c>
      <c r="BX1800" s="337" t="s">
        <v>165</v>
      </c>
      <c r="BY1800" s="337" t="s">
        <v>165</v>
      </c>
      <c r="BZ1800" s="337" t="s">
        <v>86</v>
      </c>
      <c r="CA1800" s="337" t="s">
        <v>87</v>
      </c>
      <c r="CB1800" s="337" t="s">
        <v>101</v>
      </c>
      <c r="CC1800" s="337" t="s">
        <v>102</v>
      </c>
      <c r="CD1800" s="338">
        <v>4</v>
      </c>
      <c r="CE1800" s="335">
        <v>45017</v>
      </c>
      <c r="CF1800" s="337">
        <v>20666</v>
      </c>
      <c r="CG1800" s="337" t="s">
        <v>103</v>
      </c>
      <c r="CH1800" s="337">
        <v>672.88495999999998</v>
      </c>
      <c r="CI1800" s="337" t="s">
        <v>104</v>
      </c>
      <c r="CJ1800" s="337"/>
      <c r="CK1800" s="337"/>
      <c r="CL1800" s="337" t="s">
        <v>1768</v>
      </c>
      <c r="CM1800" s="337" t="s">
        <v>73</v>
      </c>
      <c r="CN1800" s="337">
        <v>3</v>
      </c>
    </row>
    <row r="1801" spans="4:92">
      <c r="D1801" s="273" t="s">
        <v>83</v>
      </c>
      <c r="E1801" s="273" t="s">
        <v>287</v>
      </c>
      <c r="F1801" s="273" t="s">
        <v>866</v>
      </c>
      <c r="G1801" s="273" t="s">
        <v>875</v>
      </c>
      <c r="H1801" s="274">
        <v>44958</v>
      </c>
      <c r="I1801" s="273">
        <v>11399</v>
      </c>
      <c r="J1801" s="273">
        <v>802</v>
      </c>
      <c r="W1801" s="273">
        <v>144458</v>
      </c>
      <c r="X1801" s="273" t="s">
        <v>64</v>
      </c>
      <c r="Y1801" s="273" t="s">
        <v>404</v>
      </c>
      <c r="Z1801" s="273" t="s">
        <v>431</v>
      </c>
      <c r="AA1801" s="273" t="s">
        <v>444</v>
      </c>
      <c r="AB1801" s="274">
        <v>44986</v>
      </c>
      <c r="AC1801" s="273">
        <v>12027</v>
      </c>
      <c r="AD1801" s="273">
        <v>61</v>
      </c>
      <c r="AE1801" s="273">
        <v>16.508379999999999</v>
      </c>
      <c r="AF1801" s="273" t="s">
        <v>90</v>
      </c>
      <c r="AH1801" s="273" t="s">
        <v>1767</v>
      </c>
      <c r="AI1801" s="273" t="s">
        <v>123</v>
      </c>
      <c r="AJ1801" s="273" t="s">
        <v>200</v>
      </c>
      <c r="AK1801" s="273">
        <v>160588</v>
      </c>
      <c r="BV1801" s="279" t="s">
        <v>64</v>
      </c>
      <c r="BW1801" s="280" t="s">
        <v>63</v>
      </c>
      <c r="BX1801" s="280" t="s">
        <v>165</v>
      </c>
      <c r="BY1801" s="280" t="s">
        <v>165</v>
      </c>
      <c r="BZ1801" s="280" t="s">
        <v>110</v>
      </c>
      <c r="CA1801" s="280" t="s">
        <v>111</v>
      </c>
      <c r="CB1801" s="280" t="s">
        <v>117</v>
      </c>
      <c r="CC1801" s="280" t="s">
        <v>118</v>
      </c>
      <c r="CD1801" s="281">
        <v>5</v>
      </c>
      <c r="CE1801" s="277">
        <v>45017</v>
      </c>
      <c r="CF1801" s="280"/>
      <c r="CG1801" s="280"/>
      <c r="CH1801" s="280"/>
      <c r="CI1801" s="280" t="s">
        <v>104</v>
      </c>
      <c r="CJ1801" s="280"/>
      <c r="CK1801" s="280"/>
      <c r="CL1801" s="280"/>
      <c r="CM1801" s="280" t="s">
        <v>73</v>
      </c>
      <c r="CN1801" s="280">
        <v>3</v>
      </c>
    </row>
    <row r="1802" spans="4:92">
      <c r="D1802" s="273" t="s">
        <v>83</v>
      </c>
      <c r="E1802" s="273" t="s">
        <v>287</v>
      </c>
      <c r="F1802" s="273" t="s">
        <v>866</v>
      </c>
      <c r="G1802" s="273" t="s">
        <v>875</v>
      </c>
      <c r="H1802" s="274">
        <v>44958</v>
      </c>
      <c r="I1802" s="273">
        <v>11399</v>
      </c>
      <c r="J1802" s="273">
        <v>802</v>
      </c>
      <c r="K1802" s="273">
        <v>1196</v>
      </c>
      <c r="L1802" s="273" t="s">
        <v>66</v>
      </c>
      <c r="M1802" s="273">
        <v>735.06460949999996</v>
      </c>
      <c r="N1802" s="273" t="s">
        <v>115</v>
      </c>
      <c r="W1802" s="273">
        <v>144482</v>
      </c>
      <c r="X1802" s="273" t="s">
        <v>64</v>
      </c>
      <c r="Y1802" s="273" t="s">
        <v>404</v>
      </c>
      <c r="Z1802" s="273" t="s">
        <v>431</v>
      </c>
      <c r="AA1802" s="273" t="s">
        <v>444</v>
      </c>
      <c r="AB1802" s="274">
        <v>45017</v>
      </c>
      <c r="AC1802" s="273">
        <v>12060</v>
      </c>
      <c r="AD1802" s="273">
        <v>61</v>
      </c>
      <c r="AE1802" s="273">
        <v>5.0831999999999997</v>
      </c>
      <c r="AF1802" s="273" t="s">
        <v>90</v>
      </c>
      <c r="AH1802" s="273" t="s">
        <v>1767</v>
      </c>
      <c r="AI1802" s="273" t="s">
        <v>123</v>
      </c>
      <c r="AJ1802" s="273" t="s">
        <v>200</v>
      </c>
      <c r="AK1802" s="273">
        <v>161083</v>
      </c>
      <c r="BV1802" s="336" t="s">
        <v>64</v>
      </c>
      <c r="BW1802" s="337" t="s">
        <v>63</v>
      </c>
      <c r="BX1802" s="337" t="s">
        <v>165</v>
      </c>
      <c r="BY1802" s="337" t="s">
        <v>165</v>
      </c>
      <c r="BZ1802" s="337" t="s">
        <v>126</v>
      </c>
      <c r="CA1802" s="337" t="s">
        <v>127</v>
      </c>
      <c r="CB1802" s="337" t="s">
        <v>128</v>
      </c>
      <c r="CC1802" s="337" t="s">
        <v>129</v>
      </c>
      <c r="CD1802" s="338">
        <v>6</v>
      </c>
      <c r="CE1802" s="335">
        <v>45017</v>
      </c>
      <c r="CF1802" s="337"/>
      <c r="CG1802" s="337"/>
      <c r="CH1802" s="337"/>
      <c r="CI1802" s="337" t="s">
        <v>80</v>
      </c>
      <c r="CJ1802" s="337"/>
      <c r="CK1802" s="337"/>
      <c r="CL1802" s="337"/>
      <c r="CM1802" s="337" t="s">
        <v>73</v>
      </c>
      <c r="CN1802" s="337">
        <v>3</v>
      </c>
    </row>
    <row r="1803" spans="4:92">
      <c r="D1803" s="273" t="s">
        <v>83</v>
      </c>
      <c r="E1803" s="273" t="s">
        <v>287</v>
      </c>
      <c r="F1803" s="273" t="s">
        <v>866</v>
      </c>
      <c r="G1803" s="273" t="s">
        <v>875</v>
      </c>
      <c r="H1803" s="274">
        <v>44958</v>
      </c>
      <c r="I1803" s="273">
        <v>11399</v>
      </c>
      <c r="J1803" s="273">
        <v>802</v>
      </c>
      <c r="K1803" s="273">
        <v>0</v>
      </c>
      <c r="L1803" s="273" t="s">
        <v>66</v>
      </c>
      <c r="N1803" s="273" t="s">
        <v>107</v>
      </c>
      <c r="W1803" s="273">
        <v>144483</v>
      </c>
      <c r="X1803" s="273" t="s">
        <v>64</v>
      </c>
      <c r="Y1803" s="273" t="s">
        <v>404</v>
      </c>
      <c r="Z1803" s="273" t="s">
        <v>431</v>
      </c>
      <c r="AA1803" s="273" t="s">
        <v>444</v>
      </c>
      <c r="AB1803" s="274">
        <v>45047</v>
      </c>
      <c r="AC1803" s="273">
        <v>12219</v>
      </c>
      <c r="AD1803" s="273">
        <v>61</v>
      </c>
      <c r="AE1803" s="273">
        <v>8.8645999999999994</v>
      </c>
      <c r="AF1803" s="273" t="s">
        <v>90</v>
      </c>
      <c r="AH1803" s="273" t="s">
        <v>1767</v>
      </c>
      <c r="AI1803" s="273" t="s">
        <v>123</v>
      </c>
      <c r="AJ1803" s="273" t="s">
        <v>200</v>
      </c>
      <c r="AK1803" s="273">
        <v>176212</v>
      </c>
      <c r="BV1803" s="279" t="s">
        <v>64</v>
      </c>
      <c r="BW1803" s="280" t="s">
        <v>63</v>
      </c>
      <c r="BX1803" s="280" t="s">
        <v>165</v>
      </c>
      <c r="BY1803" s="280" t="s">
        <v>165</v>
      </c>
      <c r="BZ1803" s="280" t="s">
        <v>138</v>
      </c>
      <c r="CA1803" s="280" t="s">
        <v>139</v>
      </c>
      <c r="CB1803" s="280" t="s">
        <v>140</v>
      </c>
      <c r="CC1803" s="280" t="s">
        <v>141</v>
      </c>
      <c r="CD1803" s="281">
        <v>9</v>
      </c>
      <c r="CE1803" s="277">
        <v>45017</v>
      </c>
      <c r="CF1803" s="280">
        <v>100</v>
      </c>
      <c r="CG1803" s="280" t="s">
        <v>80</v>
      </c>
      <c r="CH1803" s="280">
        <v>100</v>
      </c>
      <c r="CI1803" s="280" t="s">
        <v>80</v>
      </c>
      <c r="CJ1803" s="280"/>
      <c r="CK1803" s="280"/>
      <c r="CL1803" s="280"/>
      <c r="CM1803" s="280" t="s">
        <v>73</v>
      </c>
      <c r="CN1803" s="280">
        <v>3</v>
      </c>
    </row>
    <row r="1804" spans="4:92">
      <c r="D1804" s="273" t="s">
        <v>83</v>
      </c>
      <c r="E1804" s="273" t="s">
        <v>287</v>
      </c>
      <c r="F1804" s="273" t="s">
        <v>866</v>
      </c>
      <c r="G1804" s="273" t="s">
        <v>875</v>
      </c>
      <c r="H1804" s="274">
        <v>44986</v>
      </c>
      <c r="I1804" s="273">
        <v>11561</v>
      </c>
      <c r="J1804" s="273">
        <v>802</v>
      </c>
      <c r="W1804" s="273">
        <v>149156</v>
      </c>
      <c r="X1804" s="273" t="s">
        <v>64</v>
      </c>
      <c r="Y1804" s="273" t="s">
        <v>404</v>
      </c>
      <c r="Z1804" s="273" t="s">
        <v>431</v>
      </c>
      <c r="AA1804" s="273" t="s">
        <v>444</v>
      </c>
      <c r="AB1804" s="274">
        <v>45078</v>
      </c>
      <c r="AC1804" s="273">
        <v>12488</v>
      </c>
      <c r="AD1804" s="273">
        <v>61</v>
      </c>
      <c r="AE1804" s="273">
        <v>12.2043</v>
      </c>
      <c r="AF1804" s="273" t="s">
        <v>90</v>
      </c>
      <c r="AH1804" s="273" t="s">
        <v>1767</v>
      </c>
      <c r="AI1804" s="273" t="s">
        <v>123</v>
      </c>
      <c r="AJ1804" s="273" t="s">
        <v>200</v>
      </c>
      <c r="AK1804" s="273">
        <v>188048</v>
      </c>
      <c r="BV1804" s="336" t="s">
        <v>64</v>
      </c>
      <c r="BW1804" s="337" t="s">
        <v>63</v>
      </c>
      <c r="BX1804" s="337" t="s">
        <v>165</v>
      </c>
      <c r="BY1804" s="337" t="s">
        <v>165</v>
      </c>
      <c r="BZ1804" s="337" t="s">
        <v>126</v>
      </c>
      <c r="CA1804" s="337" t="s">
        <v>127</v>
      </c>
      <c r="CB1804" s="337" t="s">
        <v>133</v>
      </c>
      <c r="CC1804" s="337" t="s">
        <v>134</v>
      </c>
      <c r="CD1804" s="338">
        <v>7</v>
      </c>
      <c r="CE1804" s="335">
        <v>45017</v>
      </c>
      <c r="CF1804" s="337"/>
      <c r="CG1804" s="337"/>
      <c r="CH1804" s="337"/>
      <c r="CI1804" s="337" t="s">
        <v>104</v>
      </c>
      <c r="CJ1804" s="337"/>
      <c r="CK1804" s="337"/>
      <c r="CL1804" s="337"/>
      <c r="CM1804" s="337" t="s">
        <v>73</v>
      </c>
      <c r="CN1804" s="337">
        <v>3</v>
      </c>
    </row>
    <row r="1805" spans="4:92">
      <c r="D1805" s="273" t="s">
        <v>83</v>
      </c>
      <c r="E1805" s="273" t="s">
        <v>287</v>
      </c>
      <c r="F1805" s="273" t="s">
        <v>866</v>
      </c>
      <c r="G1805" s="273" t="s">
        <v>875</v>
      </c>
      <c r="H1805" s="274">
        <v>44986</v>
      </c>
      <c r="I1805" s="273">
        <v>11561</v>
      </c>
      <c r="J1805" s="273">
        <v>802</v>
      </c>
      <c r="K1805" s="273">
        <v>1381</v>
      </c>
      <c r="L1805" s="273" t="s">
        <v>66</v>
      </c>
      <c r="M1805" s="273">
        <v>355.31692049999998</v>
      </c>
      <c r="N1805" s="273" t="s">
        <v>115</v>
      </c>
      <c r="W1805" s="273">
        <v>149180</v>
      </c>
      <c r="X1805" s="273" t="s">
        <v>64</v>
      </c>
      <c r="Y1805" s="273" t="s">
        <v>404</v>
      </c>
      <c r="Z1805" s="273" t="s">
        <v>431</v>
      </c>
      <c r="AA1805" s="273" t="s">
        <v>444</v>
      </c>
      <c r="AB1805" s="274">
        <v>45108</v>
      </c>
      <c r="AC1805" s="273">
        <v>12757</v>
      </c>
      <c r="AD1805" s="273">
        <v>61</v>
      </c>
      <c r="AE1805" s="273">
        <v>16.3355</v>
      </c>
      <c r="AF1805" s="273" t="s">
        <v>90</v>
      </c>
      <c r="AH1805" s="273" t="s">
        <v>1767</v>
      </c>
      <c r="AI1805" s="273" t="s">
        <v>123</v>
      </c>
      <c r="AJ1805" s="273" t="s">
        <v>200</v>
      </c>
      <c r="AK1805" s="273">
        <v>201532</v>
      </c>
      <c r="BV1805" s="279" t="s">
        <v>64</v>
      </c>
      <c r="BW1805" s="280" t="s">
        <v>63</v>
      </c>
      <c r="BX1805" s="280" t="s">
        <v>165</v>
      </c>
      <c r="BY1805" s="280" t="s">
        <v>165</v>
      </c>
      <c r="BZ1805" s="280" t="s">
        <v>126</v>
      </c>
      <c r="CA1805" s="280" t="s">
        <v>127</v>
      </c>
      <c r="CB1805" s="280" t="s">
        <v>133</v>
      </c>
      <c r="CC1805" s="280" t="s">
        <v>134</v>
      </c>
      <c r="CD1805" s="281">
        <v>7</v>
      </c>
      <c r="CE1805" s="277">
        <v>45108</v>
      </c>
      <c r="CF1805" s="280"/>
      <c r="CG1805" s="280"/>
      <c r="CH1805" s="280"/>
      <c r="CI1805" s="280" t="s">
        <v>104</v>
      </c>
      <c r="CJ1805" s="280"/>
      <c r="CK1805" s="280"/>
      <c r="CL1805" s="280"/>
      <c r="CM1805" s="280" t="s">
        <v>73</v>
      </c>
      <c r="CN1805" s="280">
        <v>3</v>
      </c>
    </row>
    <row r="1806" spans="4:92">
      <c r="D1806" s="273" t="s">
        <v>83</v>
      </c>
      <c r="E1806" s="273" t="s">
        <v>287</v>
      </c>
      <c r="F1806" s="273" t="s">
        <v>866</v>
      </c>
      <c r="G1806" s="273" t="s">
        <v>875</v>
      </c>
      <c r="H1806" s="274">
        <v>44986</v>
      </c>
      <c r="I1806" s="273">
        <v>11561</v>
      </c>
      <c r="J1806" s="273">
        <v>802</v>
      </c>
      <c r="K1806" s="273">
        <v>0</v>
      </c>
      <c r="L1806" s="273" t="s">
        <v>66</v>
      </c>
      <c r="N1806" s="273" t="s">
        <v>107</v>
      </c>
      <c r="W1806" s="273">
        <v>149181</v>
      </c>
      <c r="X1806" s="273" t="s">
        <v>64</v>
      </c>
      <c r="Y1806" s="273" t="s">
        <v>404</v>
      </c>
      <c r="Z1806" s="273" t="s">
        <v>431</v>
      </c>
      <c r="AA1806" s="273" t="s">
        <v>444</v>
      </c>
      <c r="AB1806" s="274">
        <v>45139</v>
      </c>
      <c r="AC1806" s="273">
        <v>13432</v>
      </c>
      <c r="AD1806" s="273">
        <v>61</v>
      </c>
      <c r="AE1806" s="273">
        <v>15.650600000000001</v>
      </c>
      <c r="AF1806" s="273" t="s">
        <v>90</v>
      </c>
      <c r="AH1806" s="273" t="s">
        <v>1767</v>
      </c>
      <c r="AI1806" s="273" t="s">
        <v>123</v>
      </c>
      <c r="AJ1806" s="273" t="s">
        <v>200</v>
      </c>
      <c r="AK1806" s="273">
        <v>219546</v>
      </c>
      <c r="BV1806" s="336" t="s">
        <v>64</v>
      </c>
      <c r="BW1806" s="337" t="s">
        <v>63</v>
      </c>
      <c r="BX1806" s="337" t="s">
        <v>165</v>
      </c>
      <c r="BY1806" s="337" t="s">
        <v>165</v>
      </c>
      <c r="BZ1806" s="337" t="s">
        <v>138</v>
      </c>
      <c r="CA1806" s="337" t="s">
        <v>139</v>
      </c>
      <c r="CB1806" s="337" t="s">
        <v>140</v>
      </c>
      <c r="CC1806" s="337" t="s">
        <v>141</v>
      </c>
      <c r="CD1806" s="338">
        <v>9</v>
      </c>
      <c r="CE1806" s="335">
        <v>45108</v>
      </c>
      <c r="CF1806" s="337">
        <v>83</v>
      </c>
      <c r="CG1806" s="337" t="s">
        <v>80</v>
      </c>
      <c r="CH1806" s="337">
        <v>83</v>
      </c>
      <c r="CI1806" s="337" t="s">
        <v>80</v>
      </c>
      <c r="CJ1806" s="337"/>
      <c r="CK1806" s="337"/>
      <c r="CL1806" s="337"/>
      <c r="CM1806" s="337" t="s">
        <v>73</v>
      </c>
      <c r="CN1806" s="337">
        <v>3</v>
      </c>
    </row>
    <row r="1807" spans="4:92">
      <c r="D1807" s="273" t="s">
        <v>83</v>
      </c>
      <c r="E1807" s="273" t="s">
        <v>287</v>
      </c>
      <c r="F1807" s="273" t="s">
        <v>866</v>
      </c>
      <c r="G1807" s="273" t="s">
        <v>875</v>
      </c>
      <c r="H1807" s="274">
        <v>45017</v>
      </c>
      <c r="I1807" s="273">
        <v>11723</v>
      </c>
      <c r="J1807" s="273">
        <v>802</v>
      </c>
      <c r="W1807" s="273">
        <v>153854</v>
      </c>
      <c r="X1807" s="273" t="s">
        <v>64</v>
      </c>
      <c r="Y1807" s="273" t="s">
        <v>404</v>
      </c>
      <c r="Z1807" s="273" t="s">
        <v>431</v>
      </c>
      <c r="AA1807" s="273" t="s">
        <v>444</v>
      </c>
      <c r="AB1807" s="274">
        <v>45170</v>
      </c>
      <c r="AC1807" s="273">
        <v>13759</v>
      </c>
      <c r="AD1807" s="273">
        <v>61</v>
      </c>
      <c r="AE1807" s="273">
        <v>8.5288000000000004</v>
      </c>
      <c r="AF1807" s="273" t="s">
        <v>90</v>
      </c>
      <c r="AH1807" s="273" t="s">
        <v>1769</v>
      </c>
      <c r="AI1807" s="273" t="s">
        <v>123</v>
      </c>
      <c r="AJ1807" s="273" t="s">
        <v>200</v>
      </c>
      <c r="AK1807" s="273">
        <v>232497</v>
      </c>
      <c r="BV1807" s="279" t="s">
        <v>64</v>
      </c>
      <c r="BW1807" s="280" t="s">
        <v>63</v>
      </c>
      <c r="BX1807" s="280" t="s">
        <v>165</v>
      </c>
      <c r="BY1807" s="280" t="s">
        <v>165</v>
      </c>
      <c r="BZ1807" s="280" t="s">
        <v>126</v>
      </c>
      <c r="CA1807" s="280" t="s">
        <v>127</v>
      </c>
      <c r="CB1807" s="280" t="s">
        <v>128</v>
      </c>
      <c r="CC1807" s="280" t="s">
        <v>129</v>
      </c>
      <c r="CD1807" s="281">
        <v>6</v>
      </c>
      <c r="CE1807" s="277">
        <v>45108</v>
      </c>
      <c r="CF1807" s="280"/>
      <c r="CG1807" s="280"/>
      <c r="CH1807" s="280"/>
      <c r="CI1807" s="280" t="s">
        <v>80</v>
      </c>
      <c r="CJ1807" s="280"/>
      <c r="CK1807" s="280"/>
      <c r="CL1807" s="280"/>
      <c r="CM1807" s="280" t="s">
        <v>73</v>
      </c>
      <c r="CN1807" s="280">
        <v>3</v>
      </c>
    </row>
    <row r="1808" spans="4:92">
      <c r="D1808" s="273" t="s">
        <v>83</v>
      </c>
      <c r="E1808" s="273" t="s">
        <v>287</v>
      </c>
      <c r="F1808" s="273" t="s">
        <v>866</v>
      </c>
      <c r="G1808" s="273" t="s">
        <v>875</v>
      </c>
      <c r="H1808" s="274">
        <v>45017</v>
      </c>
      <c r="I1808" s="273">
        <v>11723</v>
      </c>
      <c r="J1808" s="273">
        <v>802</v>
      </c>
      <c r="K1808" s="273">
        <v>1050</v>
      </c>
      <c r="L1808" s="273" t="s">
        <v>66</v>
      </c>
      <c r="M1808" s="273">
        <v>485.90912700000001</v>
      </c>
      <c r="N1808" s="273" t="s">
        <v>115</v>
      </c>
      <c r="W1808" s="273">
        <v>153878</v>
      </c>
      <c r="X1808" s="273" t="s">
        <v>64</v>
      </c>
      <c r="Y1808" s="273" t="s">
        <v>404</v>
      </c>
      <c r="Z1808" s="273" t="s">
        <v>408</v>
      </c>
      <c r="AA1808" s="273" t="s">
        <v>413</v>
      </c>
      <c r="AB1808" s="274">
        <v>45017</v>
      </c>
      <c r="AC1808" s="273">
        <v>12057</v>
      </c>
      <c r="AD1808" s="273">
        <v>54</v>
      </c>
      <c r="AE1808" s="273">
        <v>0.05</v>
      </c>
      <c r="AF1808" s="273" t="s">
        <v>90</v>
      </c>
      <c r="AH1808" s="273" t="s">
        <v>1251</v>
      </c>
      <c r="AI1808" s="273" t="s">
        <v>123</v>
      </c>
      <c r="AJ1808" s="273" t="s">
        <v>200</v>
      </c>
      <c r="AK1808" s="273">
        <v>197343</v>
      </c>
      <c r="BV1808" s="336" t="s">
        <v>64</v>
      </c>
      <c r="BW1808" s="337" t="s">
        <v>63</v>
      </c>
      <c r="BX1808" s="337" t="s">
        <v>165</v>
      </c>
      <c r="BY1808" s="337" t="s">
        <v>165</v>
      </c>
      <c r="BZ1808" s="337" t="s">
        <v>110</v>
      </c>
      <c r="CA1808" s="337" t="s">
        <v>111</v>
      </c>
      <c r="CB1808" s="337" t="s">
        <v>117</v>
      </c>
      <c r="CC1808" s="337" t="s">
        <v>118</v>
      </c>
      <c r="CD1808" s="338">
        <v>5</v>
      </c>
      <c r="CE1808" s="335">
        <v>45108</v>
      </c>
      <c r="CF1808" s="337"/>
      <c r="CG1808" s="337"/>
      <c r="CH1808" s="337"/>
      <c r="CI1808" s="337" t="s">
        <v>104</v>
      </c>
      <c r="CJ1808" s="337"/>
      <c r="CK1808" s="337"/>
      <c r="CL1808" s="337"/>
      <c r="CM1808" s="337" t="s">
        <v>73</v>
      </c>
      <c r="CN1808" s="337">
        <v>3</v>
      </c>
    </row>
    <row r="1809" spans="4:92">
      <c r="D1809" s="273" t="s">
        <v>83</v>
      </c>
      <c r="E1809" s="273" t="s">
        <v>287</v>
      </c>
      <c r="F1809" s="273" t="s">
        <v>866</v>
      </c>
      <c r="G1809" s="273" t="s">
        <v>875</v>
      </c>
      <c r="H1809" s="274">
        <v>45017</v>
      </c>
      <c r="I1809" s="273">
        <v>11723</v>
      </c>
      <c r="J1809" s="273">
        <v>802</v>
      </c>
      <c r="K1809" s="273">
        <v>0</v>
      </c>
      <c r="L1809" s="273" t="s">
        <v>66</v>
      </c>
      <c r="N1809" s="273" t="s">
        <v>107</v>
      </c>
      <c r="W1809" s="273">
        <v>153879</v>
      </c>
      <c r="X1809" s="273" t="s">
        <v>64</v>
      </c>
      <c r="Y1809" s="273" t="s">
        <v>404</v>
      </c>
      <c r="Z1809" s="273" t="s">
        <v>408</v>
      </c>
      <c r="AA1809" s="273" t="s">
        <v>413</v>
      </c>
      <c r="AB1809" s="274">
        <v>45017</v>
      </c>
      <c r="AC1809" s="273">
        <v>12057</v>
      </c>
      <c r="AD1809" s="273">
        <v>54</v>
      </c>
      <c r="AE1809" s="273">
        <v>0.19</v>
      </c>
      <c r="AF1809" s="273" t="s">
        <v>90</v>
      </c>
      <c r="AH1809" s="273" t="s">
        <v>1252</v>
      </c>
      <c r="AI1809" s="273" t="s">
        <v>123</v>
      </c>
      <c r="AJ1809" s="273" t="s">
        <v>200</v>
      </c>
      <c r="AK1809" s="273">
        <v>197349</v>
      </c>
      <c r="BV1809" s="279" t="s">
        <v>64</v>
      </c>
      <c r="BW1809" s="280" t="s">
        <v>63</v>
      </c>
      <c r="BX1809" s="280" t="s">
        <v>165</v>
      </c>
      <c r="BY1809" s="280" t="s">
        <v>165</v>
      </c>
      <c r="BZ1809" s="280" t="s">
        <v>86</v>
      </c>
      <c r="CA1809" s="280" t="s">
        <v>87</v>
      </c>
      <c r="CB1809" s="280" t="s">
        <v>101</v>
      </c>
      <c r="CC1809" s="280" t="s">
        <v>102</v>
      </c>
      <c r="CD1809" s="281">
        <v>4</v>
      </c>
      <c r="CE1809" s="277">
        <v>45108</v>
      </c>
      <c r="CF1809" s="280">
        <v>30971</v>
      </c>
      <c r="CG1809" s="280" t="s">
        <v>103</v>
      </c>
      <c r="CH1809" s="280">
        <v>1008.41576</v>
      </c>
      <c r="CI1809" s="280" t="s">
        <v>104</v>
      </c>
      <c r="CJ1809" s="280"/>
      <c r="CK1809" s="280"/>
      <c r="CL1809" s="280" t="s">
        <v>1770</v>
      </c>
      <c r="CM1809" s="280" t="s">
        <v>73</v>
      </c>
      <c r="CN1809" s="280">
        <v>3</v>
      </c>
    </row>
    <row r="1810" spans="4:92">
      <c r="D1810" s="273" t="s">
        <v>83</v>
      </c>
      <c r="E1810" s="273" t="s">
        <v>287</v>
      </c>
      <c r="F1810" s="273" t="s">
        <v>866</v>
      </c>
      <c r="G1810" s="273" t="s">
        <v>875</v>
      </c>
      <c r="H1810" s="274">
        <v>45047</v>
      </c>
      <c r="I1810" s="273">
        <v>12342</v>
      </c>
      <c r="J1810" s="273">
        <v>802</v>
      </c>
      <c r="W1810" s="273">
        <v>179433</v>
      </c>
      <c r="X1810" s="273" t="s">
        <v>64</v>
      </c>
      <c r="Y1810" s="273" t="s">
        <v>404</v>
      </c>
      <c r="Z1810" s="273" t="s">
        <v>408</v>
      </c>
      <c r="AA1810" s="273" t="s">
        <v>413</v>
      </c>
      <c r="AB1810" s="274">
        <v>45017</v>
      </c>
      <c r="AC1810" s="273">
        <v>12057</v>
      </c>
      <c r="AD1810" s="273">
        <v>54</v>
      </c>
      <c r="AE1810" s="273">
        <v>0.63</v>
      </c>
      <c r="AF1810" s="273" t="s">
        <v>90</v>
      </c>
      <c r="AH1810" s="273" t="s">
        <v>1519</v>
      </c>
      <c r="AI1810" s="273" t="s">
        <v>123</v>
      </c>
      <c r="AJ1810" s="273" t="s">
        <v>200</v>
      </c>
      <c r="AK1810" s="273">
        <v>197355</v>
      </c>
      <c r="BV1810" s="336" t="s">
        <v>64</v>
      </c>
      <c r="BW1810" s="337" t="s">
        <v>63</v>
      </c>
      <c r="BX1810" s="337" t="s">
        <v>165</v>
      </c>
      <c r="BY1810" s="337" t="s">
        <v>165</v>
      </c>
      <c r="BZ1810" s="337" t="s">
        <v>110</v>
      </c>
      <c r="CA1810" s="337" t="s">
        <v>111</v>
      </c>
      <c r="CB1810" s="337" t="s">
        <v>112</v>
      </c>
      <c r="CC1810" s="337" t="s">
        <v>113</v>
      </c>
      <c r="CD1810" s="338">
        <v>4</v>
      </c>
      <c r="CE1810" s="335">
        <v>45108</v>
      </c>
      <c r="CF1810" s="337"/>
      <c r="CG1810" s="337"/>
      <c r="CH1810" s="337"/>
      <c r="CI1810" s="337" t="s">
        <v>80</v>
      </c>
      <c r="CJ1810" s="337"/>
      <c r="CK1810" s="337"/>
      <c r="CL1810" s="337"/>
      <c r="CM1810" s="337" t="s">
        <v>73</v>
      </c>
      <c r="CN1810" s="337">
        <v>3</v>
      </c>
    </row>
    <row r="1811" spans="4:92">
      <c r="D1811" s="273" t="s">
        <v>83</v>
      </c>
      <c r="E1811" s="273" t="s">
        <v>287</v>
      </c>
      <c r="F1811" s="273" t="s">
        <v>866</v>
      </c>
      <c r="G1811" s="273" t="s">
        <v>875</v>
      </c>
      <c r="H1811" s="274">
        <v>45047</v>
      </c>
      <c r="I1811" s="273">
        <v>12342</v>
      </c>
      <c r="J1811" s="273">
        <v>802</v>
      </c>
      <c r="K1811" s="273">
        <v>3150</v>
      </c>
      <c r="L1811" s="273" t="s">
        <v>66</v>
      </c>
      <c r="M1811" s="273">
        <v>967.37532750000003</v>
      </c>
      <c r="N1811" s="273" t="s">
        <v>115</v>
      </c>
      <c r="W1811" s="273">
        <v>179457</v>
      </c>
      <c r="X1811" s="273" t="s">
        <v>64</v>
      </c>
      <c r="Y1811" s="273" t="s">
        <v>404</v>
      </c>
      <c r="Z1811" s="273" t="s">
        <v>408</v>
      </c>
      <c r="AA1811" s="273" t="s">
        <v>413</v>
      </c>
      <c r="AB1811" s="274">
        <v>45017</v>
      </c>
      <c r="AC1811" s="273">
        <v>12057</v>
      </c>
      <c r="AD1811" s="273">
        <v>54</v>
      </c>
      <c r="AE1811" s="273">
        <v>8.6020000000000003</v>
      </c>
      <c r="AF1811" s="273" t="s">
        <v>90</v>
      </c>
      <c r="AH1811" s="273" t="s">
        <v>1243</v>
      </c>
      <c r="AI1811" s="273" t="s">
        <v>123</v>
      </c>
      <c r="AJ1811" s="273" t="s">
        <v>200</v>
      </c>
      <c r="AK1811" s="273">
        <v>197361</v>
      </c>
      <c r="BV1811" s="279" t="s">
        <v>64</v>
      </c>
      <c r="BW1811" s="280" t="s">
        <v>63</v>
      </c>
      <c r="BX1811" s="280" t="s">
        <v>165</v>
      </c>
      <c r="BY1811" s="280" t="s">
        <v>165</v>
      </c>
      <c r="BZ1811" s="280" t="s">
        <v>86</v>
      </c>
      <c r="CA1811" s="280" t="s">
        <v>87</v>
      </c>
      <c r="CB1811" s="280" t="s">
        <v>88</v>
      </c>
      <c r="CC1811" s="280" t="s">
        <v>89</v>
      </c>
      <c r="CD1811" s="281">
        <v>3</v>
      </c>
      <c r="CE1811" s="277">
        <v>45108</v>
      </c>
      <c r="CF1811" s="280">
        <v>4741</v>
      </c>
      <c r="CG1811" s="280" t="s">
        <v>80</v>
      </c>
      <c r="CH1811" s="280">
        <v>4741</v>
      </c>
      <c r="CI1811" s="280" t="s">
        <v>80</v>
      </c>
      <c r="CJ1811" s="280"/>
      <c r="CK1811" s="280"/>
      <c r="CL1811" s="280"/>
      <c r="CM1811" s="280" t="s">
        <v>73</v>
      </c>
      <c r="CN1811" s="280">
        <v>3</v>
      </c>
    </row>
    <row r="1812" spans="4:92">
      <c r="D1812" s="273" t="s">
        <v>83</v>
      </c>
      <c r="E1812" s="273" t="s">
        <v>287</v>
      </c>
      <c r="F1812" s="273" t="s">
        <v>866</v>
      </c>
      <c r="G1812" s="273" t="s">
        <v>875</v>
      </c>
      <c r="H1812" s="274">
        <v>45047</v>
      </c>
      <c r="I1812" s="273">
        <v>12342</v>
      </c>
      <c r="J1812" s="273">
        <v>802</v>
      </c>
      <c r="K1812" s="273">
        <v>0</v>
      </c>
      <c r="L1812" s="273" t="s">
        <v>66</v>
      </c>
      <c r="N1812" s="273" t="s">
        <v>107</v>
      </c>
      <c r="W1812" s="273">
        <v>179458</v>
      </c>
      <c r="X1812" s="273" t="s">
        <v>64</v>
      </c>
      <c r="Y1812" s="273" t="s">
        <v>404</v>
      </c>
      <c r="Z1812" s="273" t="s">
        <v>408</v>
      </c>
      <c r="AA1812" s="273" t="s">
        <v>413</v>
      </c>
      <c r="AB1812" s="274">
        <v>45017</v>
      </c>
      <c r="AC1812" s="273">
        <v>12057</v>
      </c>
      <c r="AD1812" s="273">
        <v>54</v>
      </c>
      <c r="AE1812" s="273">
        <v>1.84</v>
      </c>
      <c r="AF1812" s="273" t="s">
        <v>90</v>
      </c>
      <c r="AH1812" s="273" t="s">
        <v>1257</v>
      </c>
      <c r="AI1812" s="273" t="s">
        <v>123</v>
      </c>
      <c r="AJ1812" s="273" t="s">
        <v>200</v>
      </c>
      <c r="AK1812" s="273">
        <v>197367</v>
      </c>
      <c r="BV1812" s="336" t="s">
        <v>64</v>
      </c>
      <c r="BW1812" s="337" t="s">
        <v>63</v>
      </c>
      <c r="BX1812" s="337" t="s">
        <v>165</v>
      </c>
      <c r="BY1812" s="337" t="s">
        <v>165</v>
      </c>
      <c r="BZ1812" s="337" t="s">
        <v>86</v>
      </c>
      <c r="CA1812" s="337" t="s">
        <v>87</v>
      </c>
      <c r="CB1812" s="337" t="s">
        <v>88</v>
      </c>
      <c r="CC1812" s="337" t="s">
        <v>89</v>
      </c>
      <c r="CD1812" s="338">
        <v>3</v>
      </c>
      <c r="CE1812" s="335">
        <v>45139</v>
      </c>
      <c r="CF1812" s="337">
        <v>6045</v>
      </c>
      <c r="CG1812" s="337" t="s">
        <v>80</v>
      </c>
      <c r="CH1812" s="337">
        <v>6045</v>
      </c>
      <c r="CI1812" s="337" t="s">
        <v>80</v>
      </c>
      <c r="CJ1812" s="337"/>
      <c r="CK1812" s="337"/>
      <c r="CL1812" s="337"/>
      <c r="CM1812" s="337" t="s">
        <v>73</v>
      </c>
      <c r="CN1812" s="337">
        <v>3</v>
      </c>
    </row>
    <row r="1813" spans="4:92">
      <c r="D1813" s="273" t="s">
        <v>83</v>
      </c>
      <c r="E1813" s="273" t="s">
        <v>287</v>
      </c>
      <c r="F1813" s="273" t="s">
        <v>866</v>
      </c>
      <c r="G1813" s="273" t="s">
        <v>875</v>
      </c>
      <c r="H1813" s="274">
        <v>45078</v>
      </c>
      <c r="I1813" s="273">
        <v>12611</v>
      </c>
      <c r="J1813" s="273">
        <v>802</v>
      </c>
      <c r="W1813" s="273">
        <v>191269</v>
      </c>
      <c r="X1813" s="273" t="s">
        <v>64</v>
      </c>
      <c r="Y1813" s="273" t="s">
        <v>404</v>
      </c>
      <c r="Z1813" s="273" t="s">
        <v>408</v>
      </c>
      <c r="AA1813" s="273" t="s">
        <v>413</v>
      </c>
      <c r="AB1813" s="274">
        <v>45017</v>
      </c>
      <c r="AC1813" s="273">
        <v>12057</v>
      </c>
      <c r="AD1813" s="273">
        <v>54</v>
      </c>
      <c r="AE1813" s="273">
        <v>1.88</v>
      </c>
      <c r="AF1813" s="273" t="s">
        <v>90</v>
      </c>
      <c r="AH1813" s="273" t="s">
        <v>1259</v>
      </c>
      <c r="AI1813" s="273" t="s">
        <v>123</v>
      </c>
      <c r="AJ1813" s="273" t="s">
        <v>200</v>
      </c>
      <c r="AK1813" s="273">
        <v>197373</v>
      </c>
      <c r="BV1813" s="279" t="s">
        <v>64</v>
      </c>
      <c r="BW1813" s="280" t="s">
        <v>63</v>
      </c>
      <c r="BX1813" s="280" t="s">
        <v>165</v>
      </c>
      <c r="BY1813" s="280" t="s">
        <v>165</v>
      </c>
      <c r="BZ1813" s="280" t="s">
        <v>110</v>
      </c>
      <c r="CA1813" s="280" t="s">
        <v>111</v>
      </c>
      <c r="CB1813" s="280" t="s">
        <v>112</v>
      </c>
      <c r="CC1813" s="280" t="s">
        <v>113</v>
      </c>
      <c r="CD1813" s="281">
        <v>4</v>
      </c>
      <c r="CE1813" s="277">
        <v>45139</v>
      </c>
      <c r="CF1813" s="280"/>
      <c r="CG1813" s="280"/>
      <c r="CH1813" s="280"/>
      <c r="CI1813" s="280" t="s">
        <v>80</v>
      </c>
      <c r="CJ1813" s="280"/>
      <c r="CK1813" s="280"/>
      <c r="CL1813" s="280"/>
      <c r="CM1813" s="280" t="s">
        <v>73</v>
      </c>
      <c r="CN1813" s="280">
        <v>3</v>
      </c>
    </row>
    <row r="1814" spans="4:92">
      <c r="D1814" s="273" t="s">
        <v>83</v>
      </c>
      <c r="E1814" s="273" t="s">
        <v>287</v>
      </c>
      <c r="F1814" s="273" t="s">
        <v>866</v>
      </c>
      <c r="G1814" s="273" t="s">
        <v>875</v>
      </c>
      <c r="H1814" s="274">
        <v>45078</v>
      </c>
      <c r="I1814" s="273">
        <v>12611</v>
      </c>
      <c r="J1814" s="273">
        <v>802</v>
      </c>
      <c r="K1814" s="273">
        <v>5325</v>
      </c>
      <c r="L1814" s="273" t="s">
        <v>66</v>
      </c>
      <c r="M1814" s="273">
        <v>2950.1777775</v>
      </c>
      <c r="N1814" s="273" t="s">
        <v>115</v>
      </c>
      <c r="W1814" s="273">
        <v>191293</v>
      </c>
      <c r="X1814" s="273" t="s">
        <v>64</v>
      </c>
      <c r="Y1814" s="273" t="s">
        <v>404</v>
      </c>
      <c r="Z1814" s="273" t="s">
        <v>408</v>
      </c>
      <c r="AA1814" s="273" t="s">
        <v>413</v>
      </c>
      <c r="AB1814" s="274">
        <v>45017</v>
      </c>
      <c r="AC1814" s="273">
        <v>12057</v>
      </c>
      <c r="AD1814" s="273">
        <v>54</v>
      </c>
      <c r="AE1814" s="273">
        <v>1.88</v>
      </c>
      <c r="AF1814" s="273" t="s">
        <v>90</v>
      </c>
      <c r="AH1814" s="273" t="s">
        <v>1244</v>
      </c>
      <c r="AI1814" s="273" t="s">
        <v>123</v>
      </c>
      <c r="AJ1814" s="273" t="s">
        <v>1245</v>
      </c>
      <c r="AK1814" s="273">
        <v>197379</v>
      </c>
      <c r="BV1814" s="336" t="s">
        <v>64</v>
      </c>
      <c r="BW1814" s="337" t="s">
        <v>63</v>
      </c>
      <c r="BX1814" s="337" t="s">
        <v>165</v>
      </c>
      <c r="BY1814" s="337" t="s">
        <v>165</v>
      </c>
      <c r="BZ1814" s="337" t="s">
        <v>86</v>
      </c>
      <c r="CA1814" s="337" t="s">
        <v>87</v>
      </c>
      <c r="CB1814" s="337" t="s">
        <v>101</v>
      </c>
      <c r="CC1814" s="337" t="s">
        <v>102</v>
      </c>
      <c r="CD1814" s="338">
        <v>4</v>
      </c>
      <c r="CE1814" s="335">
        <v>45139</v>
      </c>
      <c r="CF1814" s="337">
        <v>40568</v>
      </c>
      <c r="CG1814" s="337" t="s">
        <v>103</v>
      </c>
      <c r="CH1814" s="337">
        <v>1320.89408</v>
      </c>
      <c r="CI1814" s="337" t="s">
        <v>104</v>
      </c>
      <c r="CJ1814" s="337"/>
      <c r="CK1814" s="337"/>
      <c r="CL1814" s="337" t="s">
        <v>1771</v>
      </c>
      <c r="CM1814" s="337" t="s">
        <v>73</v>
      </c>
      <c r="CN1814" s="337">
        <v>3</v>
      </c>
    </row>
    <row r="1815" spans="4:92">
      <c r="D1815" s="273" t="s">
        <v>83</v>
      </c>
      <c r="E1815" s="273" t="s">
        <v>287</v>
      </c>
      <c r="F1815" s="273" t="s">
        <v>866</v>
      </c>
      <c r="G1815" s="273" t="s">
        <v>875</v>
      </c>
      <c r="H1815" s="274">
        <v>45078</v>
      </c>
      <c r="I1815" s="273">
        <v>12611</v>
      </c>
      <c r="J1815" s="273">
        <v>802</v>
      </c>
      <c r="K1815" s="273">
        <v>0</v>
      </c>
      <c r="L1815" s="273" t="s">
        <v>66</v>
      </c>
      <c r="N1815" s="273" t="s">
        <v>107</v>
      </c>
      <c r="W1815" s="273">
        <v>191294</v>
      </c>
      <c r="X1815" s="273" t="s">
        <v>64</v>
      </c>
      <c r="Y1815" s="273" t="s">
        <v>404</v>
      </c>
      <c r="Z1815" s="273" t="s">
        <v>408</v>
      </c>
      <c r="AA1815" s="273" t="s">
        <v>413</v>
      </c>
      <c r="AB1815" s="274">
        <v>45047</v>
      </c>
      <c r="AC1815" s="273">
        <v>12204</v>
      </c>
      <c r="AD1815" s="273">
        <v>54</v>
      </c>
      <c r="AK1815" s="273">
        <v>175874</v>
      </c>
      <c r="BV1815" s="279" t="s">
        <v>64</v>
      </c>
      <c r="BW1815" s="280" t="s">
        <v>63</v>
      </c>
      <c r="BX1815" s="280" t="s">
        <v>165</v>
      </c>
      <c r="BY1815" s="280" t="s">
        <v>165</v>
      </c>
      <c r="BZ1815" s="280" t="s">
        <v>167</v>
      </c>
      <c r="CA1815" s="280" t="s">
        <v>168</v>
      </c>
      <c r="CB1815" s="280" t="s">
        <v>353</v>
      </c>
      <c r="CC1815" s="280" t="s">
        <v>354</v>
      </c>
      <c r="CD1815" s="281">
        <v>13</v>
      </c>
      <c r="CE1815" s="277">
        <v>45231</v>
      </c>
      <c r="CF1815" s="280">
        <v>711</v>
      </c>
      <c r="CG1815" s="280" t="s">
        <v>80</v>
      </c>
      <c r="CH1815" s="280">
        <v>711</v>
      </c>
      <c r="CI1815" s="280" t="s">
        <v>80</v>
      </c>
      <c r="CJ1815" s="280"/>
      <c r="CK1815" s="280"/>
      <c r="CL1815" s="280"/>
      <c r="CM1815" s="280" t="s">
        <v>73</v>
      </c>
      <c r="CN1815" s="280">
        <v>3</v>
      </c>
    </row>
    <row r="1816" spans="4:92">
      <c r="D1816" s="273" t="s">
        <v>83</v>
      </c>
      <c r="E1816" s="273" t="s">
        <v>287</v>
      </c>
      <c r="F1816" s="273" t="s">
        <v>866</v>
      </c>
      <c r="G1816" s="273" t="s">
        <v>875</v>
      </c>
      <c r="H1816" s="274">
        <v>45108</v>
      </c>
      <c r="I1816" s="273">
        <v>12880</v>
      </c>
      <c r="J1816" s="273">
        <v>802</v>
      </c>
      <c r="W1816" s="273">
        <v>204753</v>
      </c>
      <c r="X1816" s="273" t="s">
        <v>64</v>
      </c>
      <c r="Y1816" s="273" t="s">
        <v>404</v>
      </c>
      <c r="Z1816" s="273" t="s">
        <v>408</v>
      </c>
      <c r="AA1816" s="273" t="s">
        <v>413</v>
      </c>
      <c r="AB1816" s="274">
        <v>45047</v>
      </c>
      <c r="AC1816" s="273">
        <v>12206</v>
      </c>
      <c r="AD1816" s="273">
        <v>54</v>
      </c>
      <c r="AE1816" s="273">
        <v>24.748000000000001</v>
      </c>
      <c r="AF1816" s="273" t="s">
        <v>90</v>
      </c>
      <c r="AH1816" s="273" t="s">
        <v>1246</v>
      </c>
      <c r="AI1816" s="273" t="s">
        <v>123</v>
      </c>
      <c r="AJ1816" s="273" t="s">
        <v>200</v>
      </c>
      <c r="AK1816" s="273">
        <v>198711</v>
      </c>
      <c r="BV1816" s="336" t="s">
        <v>64</v>
      </c>
      <c r="BW1816" s="337" t="s">
        <v>63</v>
      </c>
      <c r="BX1816" s="337" t="s">
        <v>165</v>
      </c>
      <c r="BY1816" s="337" t="s">
        <v>165</v>
      </c>
      <c r="BZ1816" s="337" t="s">
        <v>151</v>
      </c>
      <c r="CA1816" s="337" t="s">
        <v>152</v>
      </c>
      <c r="CB1816" s="337" t="s">
        <v>161</v>
      </c>
      <c r="CC1816" s="337" t="s">
        <v>162</v>
      </c>
      <c r="CD1816" s="338">
        <v>11</v>
      </c>
      <c r="CE1816" s="335">
        <v>45231</v>
      </c>
      <c r="CF1816" s="337">
        <v>2344</v>
      </c>
      <c r="CG1816" s="337" t="s">
        <v>80</v>
      </c>
      <c r="CH1816" s="337">
        <v>2344</v>
      </c>
      <c r="CI1816" s="337" t="s">
        <v>80</v>
      </c>
      <c r="CJ1816" s="337"/>
      <c r="CK1816" s="337"/>
      <c r="CL1816" s="337"/>
      <c r="CM1816" s="337" t="s">
        <v>73</v>
      </c>
      <c r="CN1816" s="337">
        <v>3</v>
      </c>
    </row>
    <row r="1817" spans="4:92">
      <c r="D1817" s="273" t="s">
        <v>83</v>
      </c>
      <c r="E1817" s="273" t="s">
        <v>287</v>
      </c>
      <c r="F1817" s="273" t="s">
        <v>866</v>
      </c>
      <c r="G1817" s="273" t="s">
        <v>875</v>
      </c>
      <c r="H1817" s="274">
        <v>45108</v>
      </c>
      <c r="I1817" s="273">
        <v>12880</v>
      </c>
      <c r="J1817" s="273">
        <v>802</v>
      </c>
      <c r="K1817" s="273">
        <v>3700</v>
      </c>
      <c r="L1817" s="273" t="s">
        <v>66</v>
      </c>
      <c r="M1817" s="273">
        <v>1269.4836749999999</v>
      </c>
      <c r="N1817" s="273" t="s">
        <v>115</v>
      </c>
      <c r="W1817" s="273">
        <v>204777</v>
      </c>
      <c r="X1817" s="273" t="s">
        <v>64</v>
      </c>
      <c r="Y1817" s="273" t="s">
        <v>404</v>
      </c>
      <c r="Z1817" s="273" t="s">
        <v>408</v>
      </c>
      <c r="AA1817" s="273" t="s">
        <v>413</v>
      </c>
      <c r="AB1817" s="274">
        <v>45047</v>
      </c>
      <c r="AC1817" s="273">
        <v>12206</v>
      </c>
      <c r="AD1817" s="273">
        <v>54</v>
      </c>
      <c r="AE1817" s="273">
        <v>5.1999999999999998E-2</v>
      </c>
      <c r="AF1817" s="273" t="s">
        <v>90</v>
      </c>
      <c r="AH1817" s="273" t="s">
        <v>1247</v>
      </c>
      <c r="AI1817" s="273" t="s">
        <v>123</v>
      </c>
      <c r="AJ1817" s="273" t="s">
        <v>200</v>
      </c>
      <c r="AK1817" s="273">
        <v>198717</v>
      </c>
      <c r="BV1817" s="279" t="s">
        <v>64</v>
      </c>
      <c r="BW1817" s="280" t="s">
        <v>63</v>
      </c>
      <c r="BX1817" s="280" t="s">
        <v>165</v>
      </c>
      <c r="BY1817" s="280" t="s">
        <v>165</v>
      </c>
      <c r="BZ1817" s="280" t="s">
        <v>151</v>
      </c>
      <c r="CA1817" s="280" t="s">
        <v>152</v>
      </c>
      <c r="CB1817" s="280" t="s">
        <v>153</v>
      </c>
      <c r="CC1817" s="280" t="s">
        <v>154</v>
      </c>
      <c r="CD1817" s="281">
        <v>10</v>
      </c>
      <c r="CE1817" s="277">
        <v>45231</v>
      </c>
      <c r="CF1817" s="280">
        <v>3303</v>
      </c>
      <c r="CG1817" s="280" t="s">
        <v>80</v>
      </c>
      <c r="CH1817" s="280">
        <v>3303</v>
      </c>
      <c r="CI1817" s="280" t="s">
        <v>80</v>
      </c>
      <c r="CJ1817" s="280"/>
      <c r="CK1817" s="280"/>
      <c r="CL1817" s="280"/>
      <c r="CM1817" s="280" t="s">
        <v>73</v>
      </c>
      <c r="CN1817" s="280">
        <v>3</v>
      </c>
    </row>
    <row r="1818" spans="4:92">
      <c r="D1818" s="273" t="s">
        <v>83</v>
      </c>
      <c r="E1818" s="273" t="s">
        <v>287</v>
      </c>
      <c r="F1818" s="273" t="s">
        <v>866</v>
      </c>
      <c r="G1818" s="273" t="s">
        <v>875</v>
      </c>
      <c r="H1818" s="274">
        <v>45108</v>
      </c>
      <c r="I1818" s="273">
        <v>12880</v>
      </c>
      <c r="J1818" s="273">
        <v>802</v>
      </c>
      <c r="K1818" s="273">
        <v>0</v>
      </c>
      <c r="L1818" s="273" t="s">
        <v>66</v>
      </c>
      <c r="N1818" s="273" t="s">
        <v>107</v>
      </c>
      <c r="W1818" s="273">
        <v>204778</v>
      </c>
      <c r="X1818" s="273" t="s">
        <v>64</v>
      </c>
      <c r="Y1818" s="273" t="s">
        <v>404</v>
      </c>
      <c r="Z1818" s="273" t="s">
        <v>408</v>
      </c>
      <c r="AA1818" s="273" t="s">
        <v>413</v>
      </c>
      <c r="AB1818" s="274">
        <v>45047</v>
      </c>
      <c r="AC1818" s="273">
        <v>12206</v>
      </c>
      <c r="AD1818" s="273">
        <v>54</v>
      </c>
      <c r="AE1818" s="273">
        <v>0.15</v>
      </c>
      <c r="AF1818" s="273" t="s">
        <v>90</v>
      </c>
      <c r="AH1818" s="273" t="s">
        <v>1249</v>
      </c>
      <c r="AI1818" s="273" t="s">
        <v>123</v>
      </c>
      <c r="AJ1818" s="273" t="s">
        <v>200</v>
      </c>
      <c r="AK1818" s="273">
        <v>198723</v>
      </c>
      <c r="BV1818" s="336" t="s">
        <v>64</v>
      </c>
      <c r="BW1818" s="337" t="s">
        <v>63</v>
      </c>
      <c r="BX1818" s="337" t="s">
        <v>165</v>
      </c>
      <c r="BY1818" s="337" t="s">
        <v>165</v>
      </c>
      <c r="BZ1818" s="337" t="s">
        <v>167</v>
      </c>
      <c r="CA1818" s="337" t="s">
        <v>168</v>
      </c>
      <c r="CB1818" s="337" t="s">
        <v>169</v>
      </c>
      <c r="CC1818" s="337" t="s">
        <v>170</v>
      </c>
      <c r="CD1818" s="338">
        <v>12</v>
      </c>
      <c r="CE1818" s="335">
        <v>45231</v>
      </c>
      <c r="CF1818" s="337">
        <v>0</v>
      </c>
      <c r="CG1818" s="337" t="s">
        <v>80</v>
      </c>
      <c r="CH1818" s="337">
        <v>0</v>
      </c>
      <c r="CI1818" s="337" t="s">
        <v>80</v>
      </c>
      <c r="CJ1818" s="337"/>
      <c r="CK1818" s="337"/>
      <c r="CL1818" s="337"/>
      <c r="CM1818" s="337" t="s">
        <v>73</v>
      </c>
      <c r="CN1818" s="337">
        <v>3</v>
      </c>
    </row>
    <row r="1819" spans="4:92">
      <c r="D1819" s="273" t="s">
        <v>83</v>
      </c>
      <c r="E1819" s="273" t="s">
        <v>287</v>
      </c>
      <c r="F1819" s="273" t="s">
        <v>866</v>
      </c>
      <c r="G1819" s="273" t="s">
        <v>875</v>
      </c>
      <c r="H1819" s="274">
        <v>45139</v>
      </c>
      <c r="I1819" s="273">
        <v>13557</v>
      </c>
      <c r="J1819" s="273">
        <v>802</v>
      </c>
      <c r="W1819" s="273">
        <v>222822</v>
      </c>
      <c r="X1819" s="273" t="s">
        <v>64</v>
      </c>
      <c r="Y1819" s="273" t="s">
        <v>404</v>
      </c>
      <c r="Z1819" s="273" t="s">
        <v>408</v>
      </c>
      <c r="AA1819" s="273" t="s">
        <v>413</v>
      </c>
      <c r="AB1819" s="274">
        <v>45047</v>
      </c>
      <c r="AC1819" s="273">
        <v>12206</v>
      </c>
      <c r="AD1819" s="273">
        <v>54</v>
      </c>
      <c r="AE1819" s="273">
        <v>113.35</v>
      </c>
      <c r="AF1819" s="273" t="s">
        <v>90</v>
      </c>
      <c r="AH1819" s="273" t="s">
        <v>1250</v>
      </c>
      <c r="AI1819" s="273" t="s">
        <v>123</v>
      </c>
      <c r="AJ1819" s="273" t="s">
        <v>200</v>
      </c>
      <c r="AK1819" s="273">
        <v>198729</v>
      </c>
      <c r="BV1819" s="279" t="s">
        <v>64</v>
      </c>
      <c r="BW1819" s="280" t="s">
        <v>63</v>
      </c>
      <c r="BX1819" s="280" t="s">
        <v>165</v>
      </c>
      <c r="BY1819" s="280" t="s">
        <v>165</v>
      </c>
      <c r="BZ1819" s="280" t="s">
        <v>126</v>
      </c>
      <c r="CA1819" s="280" t="s">
        <v>127</v>
      </c>
      <c r="CB1819" s="280" t="s">
        <v>133</v>
      </c>
      <c r="CC1819" s="280" t="s">
        <v>134</v>
      </c>
      <c r="CD1819" s="281">
        <v>7</v>
      </c>
      <c r="CE1819" s="277">
        <v>45231</v>
      </c>
      <c r="CF1819" s="280"/>
      <c r="CG1819" s="280"/>
      <c r="CH1819" s="280"/>
      <c r="CI1819" s="280" t="s">
        <v>104</v>
      </c>
      <c r="CJ1819" s="280"/>
      <c r="CK1819" s="280"/>
      <c r="CL1819" s="280"/>
      <c r="CM1819" s="280" t="s">
        <v>73</v>
      </c>
      <c r="CN1819" s="280">
        <v>3</v>
      </c>
    </row>
    <row r="1820" spans="4:92">
      <c r="D1820" s="273" t="s">
        <v>83</v>
      </c>
      <c r="E1820" s="273" t="s">
        <v>287</v>
      </c>
      <c r="F1820" s="273" t="s">
        <v>866</v>
      </c>
      <c r="G1820" s="273" t="s">
        <v>875</v>
      </c>
      <c r="H1820" s="274">
        <v>45139</v>
      </c>
      <c r="I1820" s="273">
        <v>13557</v>
      </c>
      <c r="J1820" s="273">
        <v>802</v>
      </c>
      <c r="K1820" s="273">
        <v>3200</v>
      </c>
      <c r="L1820" s="273" t="s">
        <v>66</v>
      </c>
      <c r="M1820" s="273">
        <v>1037.7483</v>
      </c>
      <c r="N1820" s="273" t="s">
        <v>115</v>
      </c>
      <c r="W1820" s="273">
        <v>222846</v>
      </c>
      <c r="X1820" s="273" t="s">
        <v>64</v>
      </c>
      <c r="Y1820" s="273" t="s">
        <v>404</v>
      </c>
      <c r="Z1820" s="273" t="s">
        <v>408</v>
      </c>
      <c r="AA1820" s="273" t="s">
        <v>413</v>
      </c>
      <c r="AB1820" s="274">
        <v>45047</v>
      </c>
      <c r="AC1820" s="273">
        <v>12206</v>
      </c>
      <c r="AD1820" s="273">
        <v>54</v>
      </c>
      <c r="AE1820" s="273">
        <v>0.183</v>
      </c>
      <c r="AF1820" s="273" t="s">
        <v>90</v>
      </c>
      <c r="AH1820" s="273" t="s">
        <v>1251</v>
      </c>
      <c r="AI1820" s="273" t="s">
        <v>123</v>
      </c>
      <c r="AJ1820" s="273" t="s">
        <v>200</v>
      </c>
      <c r="AK1820" s="273">
        <v>198735</v>
      </c>
      <c r="BV1820" s="336" t="s">
        <v>64</v>
      </c>
      <c r="BW1820" s="337" t="s">
        <v>63</v>
      </c>
      <c r="BX1820" s="337" t="s">
        <v>165</v>
      </c>
      <c r="BY1820" s="337" t="s">
        <v>165</v>
      </c>
      <c r="BZ1820" s="337" t="s">
        <v>138</v>
      </c>
      <c r="CA1820" s="337" t="s">
        <v>139</v>
      </c>
      <c r="CB1820" s="337" t="s">
        <v>140</v>
      </c>
      <c r="CC1820" s="337" t="s">
        <v>141</v>
      </c>
      <c r="CD1820" s="338">
        <v>9</v>
      </c>
      <c r="CE1820" s="335">
        <v>45231</v>
      </c>
      <c r="CF1820" s="337">
        <v>252</v>
      </c>
      <c r="CG1820" s="337" t="s">
        <v>80</v>
      </c>
      <c r="CH1820" s="337">
        <v>252</v>
      </c>
      <c r="CI1820" s="337" t="s">
        <v>80</v>
      </c>
      <c r="CJ1820" s="337"/>
      <c r="CK1820" s="337"/>
      <c r="CL1820" s="337"/>
      <c r="CM1820" s="337" t="s">
        <v>73</v>
      </c>
      <c r="CN1820" s="337">
        <v>3</v>
      </c>
    </row>
    <row r="1821" spans="4:92">
      <c r="D1821" s="273" t="s">
        <v>83</v>
      </c>
      <c r="E1821" s="273" t="s">
        <v>287</v>
      </c>
      <c r="F1821" s="273" t="s">
        <v>866</v>
      </c>
      <c r="G1821" s="273" t="s">
        <v>875</v>
      </c>
      <c r="H1821" s="274">
        <v>45139</v>
      </c>
      <c r="I1821" s="273">
        <v>13557</v>
      </c>
      <c r="J1821" s="273">
        <v>802</v>
      </c>
      <c r="K1821" s="273">
        <v>0</v>
      </c>
      <c r="L1821" s="273" t="s">
        <v>66</v>
      </c>
      <c r="N1821" s="273" t="s">
        <v>107</v>
      </c>
      <c r="W1821" s="273">
        <v>222847</v>
      </c>
      <c r="X1821" s="273" t="s">
        <v>64</v>
      </c>
      <c r="Y1821" s="273" t="s">
        <v>404</v>
      </c>
      <c r="Z1821" s="273" t="s">
        <v>408</v>
      </c>
      <c r="AA1821" s="273" t="s">
        <v>413</v>
      </c>
      <c r="AB1821" s="274">
        <v>45047</v>
      </c>
      <c r="AC1821" s="273">
        <v>12206</v>
      </c>
      <c r="AD1821" s="273">
        <v>54</v>
      </c>
      <c r="AE1821" s="273">
        <v>0.29299999999999998</v>
      </c>
      <c r="AF1821" s="273" t="s">
        <v>90</v>
      </c>
      <c r="AH1821" s="273" t="s">
        <v>1252</v>
      </c>
      <c r="AI1821" s="273" t="s">
        <v>123</v>
      </c>
      <c r="AJ1821" s="273" t="s">
        <v>200</v>
      </c>
      <c r="AK1821" s="273">
        <v>198741</v>
      </c>
      <c r="BV1821" s="279" t="s">
        <v>64</v>
      </c>
      <c r="BW1821" s="280" t="s">
        <v>63</v>
      </c>
      <c r="BX1821" s="280" t="s">
        <v>165</v>
      </c>
      <c r="BY1821" s="280" t="s">
        <v>165</v>
      </c>
      <c r="BZ1821" s="280" t="s">
        <v>126</v>
      </c>
      <c r="CA1821" s="280" t="s">
        <v>127</v>
      </c>
      <c r="CB1821" s="280" t="s">
        <v>128</v>
      </c>
      <c r="CC1821" s="280" t="s">
        <v>129</v>
      </c>
      <c r="CD1821" s="281">
        <v>6</v>
      </c>
      <c r="CE1821" s="277">
        <v>45231</v>
      </c>
      <c r="CF1821" s="280"/>
      <c r="CG1821" s="280"/>
      <c r="CH1821" s="280"/>
      <c r="CI1821" s="280" t="s">
        <v>80</v>
      </c>
      <c r="CJ1821" s="280"/>
      <c r="CK1821" s="280"/>
      <c r="CL1821" s="280"/>
      <c r="CM1821" s="280" t="s">
        <v>73</v>
      </c>
      <c r="CN1821" s="280">
        <v>3</v>
      </c>
    </row>
    <row r="1822" spans="4:92">
      <c r="D1822" s="273" t="s">
        <v>83</v>
      </c>
      <c r="E1822" s="273" t="s">
        <v>287</v>
      </c>
      <c r="F1822" s="273" t="s">
        <v>866</v>
      </c>
      <c r="G1822" s="273" t="s">
        <v>875</v>
      </c>
      <c r="H1822" s="274">
        <v>45170</v>
      </c>
      <c r="I1822" s="273">
        <v>13884</v>
      </c>
      <c r="J1822" s="273">
        <v>802</v>
      </c>
      <c r="W1822" s="273">
        <v>235773</v>
      </c>
      <c r="X1822" s="273" t="s">
        <v>64</v>
      </c>
      <c r="Y1822" s="273" t="s">
        <v>404</v>
      </c>
      <c r="Z1822" s="273" t="s">
        <v>408</v>
      </c>
      <c r="AA1822" s="273" t="s">
        <v>413</v>
      </c>
      <c r="AB1822" s="274">
        <v>45047</v>
      </c>
      <c r="AC1822" s="273">
        <v>12206</v>
      </c>
      <c r="AD1822" s="273">
        <v>54</v>
      </c>
      <c r="AE1822" s="273">
        <v>1.0469999999999999</v>
      </c>
      <c r="AF1822" s="273" t="s">
        <v>90</v>
      </c>
      <c r="AH1822" s="273" t="s">
        <v>1519</v>
      </c>
      <c r="AI1822" s="273" t="s">
        <v>123</v>
      </c>
      <c r="AJ1822" s="273" t="s">
        <v>200</v>
      </c>
      <c r="AK1822" s="273">
        <v>198747</v>
      </c>
      <c r="BV1822" s="336" t="s">
        <v>64</v>
      </c>
      <c r="BW1822" s="337" t="s">
        <v>63</v>
      </c>
      <c r="BX1822" s="337" t="s">
        <v>165</v>
      </c>
      <c r="BY1822" s="337" t="s">
        <v>165</v>
      </c>
      <c r="BZ1822" s="337" t="s">
        <v>110</v>
      </c>
      <c r="CA1822" s="337" t="s">
        <v>111</v>
      </c>
      <c r="CB1822" s="337" t="s">
        <v>117</v>
      </c>
      <c r="CC1822" s="337" t="s">
        <v>118</v>
      </c>
      <c r="CD1822" s="338">
        <v>5</v>
      </c>
      <c r="CE1822" s="335">
        <v>45231</v>
      </c>
      <c r="CF1822" s="337"/>
      <c r="CG1822" s="337"/>
      <c r="CH1822" s="337"/>
      <c r="CI1822" s="337" t="s">
        <v>104</v>
      </c>
      <c r="CJ1822" s="337"/>
      <c r="CK1822" s="337"/>
      <c r="CL1822" s="337"/>
      <c r="CM1822" s="337" t="s">
        <v>73</v>
      </c>
      <c r="CN1822" s="337">
        <v>3</v>
      </c>
    </row>
    <row r="1823" spans="4:92">
      <c r="D1823" s="273" t="s">
        <v>83</v>
      </c>
      <c r="E1823" s="273" t="s">
        <v>287</v>
      </c>
      <c r="F1823" s="273" t="s">
        <v>866</v>
      </c>
      <c r="G1823" s="273" t="s">
        <v>875</v>
      </c>
      <c r="H1823" s="274">
        <v>45170</v>
      </c>
      <c r="I1823" s="273">
        <v>13884</v>
      </c>
      <c r="J1823" s="273">
        <v>802</v>
      </c>
      <c r="K1823" s="273">
        <v>9600</v>
      </c>
      <c r="L1823" s="273" t="s">
        <v>66</v>
      </c>
      <c r="M1823" s="273">
        <v>923.61729600000001</v>
      </c>
      <c r="N1823" s="273" t="s">
        <v>115</v>
      </c>
      <c r="W1823" s="273">
        <v>235797</v>
      </c>
      <c r="X1823" s="273" t="s">
        <v>64</v>
      </c>
      <c r="Y1823" s="273" t="s">
        <v>404</v>
      </c>
      <c r="Z1823" s="273" t="s">
        <v>408</v>
      </c>
      <c r="AA1823" s="273" t="s">
        <v>423</v>
      </c>
      <c r="AB1823" s="274">
        <v>44958</v>
      </c>
      <c r="AC1823" s="273">
        <v>11993</v>
      </c>
      <c r="AD1823" s="273">
        <v>56</v>
      </c>
      <c r="AE1823" s="273">
        <v>0.182</v>
      </c>
      <c r="AF1823" s="273" t="s">
        <v>90</v>
      </c>
      <c r="AH1823" s="273" t="s">
        <v>1709</v>
      </c>
      <c r="AI1823" s="273" t="s">
        <v>123</v>
      </c>
      <c r="AJ1823" s="273" t="s">
        <v>200</v>
      </c>
      <c r="AK1823" s="273">
        <v>185350</v>
      </c>
      <c r="BV1823" s="279" t="s">
        <v>64</v>
      </c>
      <c r="BW1823" s="280" t="s">
        <v>63</v>
      </c>
      <c r="BX1823" s="280" t="s">
        <v>165</v>
      </c>
      <c r="BY1823" s="280" t="s">
        <v>165</v>
      </c>
      <c r="BZ1823" s="280" t="s">
        <v>86</v>
      </c>
      <c r="CA1823" s="280" t="s">
        <v>87</v>
      </c>
      <c r="CB1823" s="280" t="s">
        <v>101</v>
      </c>
      <c r="CC1823" s="280" t="s">
        <v>102</v>
      </c>
      <c r="CD1823" s="281">
        <v>4</v>
      </c>
      <c r="CE1823" s="277">
        <v>45231</v>
      </c>
      <c r="CF1823" s="280">
        <v>27300</v>
      </c>
      <c r="CG1823" s="280" t="s">
        <v>103</v>
      </c>
      <c r="CH1823" s="280">
        <v>888.88800000000003</v>
      </c>
      <c r="CI1823" s="280" t="s">
        <v>104</v>
      </c>
      <c r="CJ1823" s="280"/>
      <c r="CK1823" s="280"/>
      <c r="CL1823" s="280" t="s">
        <v>1772</v>
      </c>
      <c r="CM1823" s="280" t="s">
        <v>73</v>
      </c>
      <c r="CN1823" s="280">
        <v>3</v>
      </c>
    </row>
    <row r="1824" spans="4:92">
      <c r="D1824" s="273" t="s">
        <v>83</v>
      </c>
      <c r="E1824" s="273" t="s">
        <v>287</v>
      </c>
      <c r="F1824" s="273" t="s">
        <v>866</v>
      </c>
      <c r="G1824" s="273" t="s">
        <v>875</v>
      </c>
      <c r="H1824" s="274">
        <v>45170</v>
      </c>
      <c r="I1824" s="273">
        <v>13884</v>
      </c>
      <c r="J1824" s="273">
        <v>802</v>
      </c>
      <c r="K1824" s="273">
        <v>0</v>
      </c>
      <c r="L1824" s="273" t="s">
        <v>66</v>
      </c>
      <c r="N1824" s="273" t="s">
        <v>107</v>
      </c>
      <c r="W1824" s="273">
        <v>235798</v>
      </c>
      <c r="X1824" s="273" t="s">
        <v>64</v>
      </c>
      <c r="Y1824" s="273" t="s">
        <v>404</v>
      </c>
      <c r="Z1824" s="273" t="s">
        <v>408</v>
      </c>
      <c r="AA1824" s="273" t="s">
        <v>423</v>
      </c>
      <c r="AB1824" s="274">
        <v>44958</v>
      </c>
      <c r="AC1824" s="273">
        <v>11993</v>
      </c>
      <c r="AD1824" s="273">
        <v>56</v>
      </c>
      <c r="AE1824" s="273">
        <v>1.56</v>
      </c>
      <c r="AF1824" s="273" t="s">
        <v>90</v>
      </c>
      <c r="AH1824" s="273" t="s">
        <v>1264</v>
      </c>
      <c r="AI1824" s="273" t="s">
        <v>123</v>
      </c>
      <c r="AJ1824" s="273" t="s">
        <v>200</v>
      </c>
      <c r="AK1824" s="273">
        <v>185356</v>
      </c>
      <c r="BV1824" s="336" t="s">
        <v>64</v>
      </c>
      <c r="BW1824" s="337" t="s">
        <v>63</v>
      </c>
      <c r="BX1824" s="337" t="s">
        <v>165</v>
      </c>
      <c r="BY1824" s="337" t="s">
        <v>165</v>
      </c>
      <c r="BZ1824" s="337" t="s">
        <v>110</v>
      </c>
      <c r="CA1824" s="337" t="s">
        <v>111</v>
      </c>
      <c r="CB1824" s="337" t="s">
        <v>112</v>
      </c>
      <c r="CC1824" s="337" t="s">
        <v>113</v>
      </c>
      <c r="CD1824" s="338">
        <v>4</v>
      </c>
      <c r="CE1824" s="335">
        <v>45231</v>
      </c>
      <c r="CF1824" s="337"/>
      <c r="CG1824" s="337"/>
      <c r="CH1824" s="337"/>
      <c r="CI1824" s="337" t="s">
        <v>80</v>
      </c>
      <c r="CJ1824" s="337"/>
      <c r="CK1824" s="337"/>
      <c r="CL1824" s="337"/>
      <c r="CM1824" s="337" t="s">
        <v>73</v>
      </c>
      <c r="CN1824" s="337">
        <v>3</v>
      </c>
    </row>
    <row r="1825" spans="4:92">
      <c r="D1825" s="273" t="s">
        <v>83</v>
      </c>
      <c r="E1825" s="273" t="s">
        <v>287</v>
      </c>
      <c r="F1825" s="273" t="s">
        <v>866</v>
      </c>
      <c r="G1825" s="273" t="s">
        <v>875</v>
      </c>
      <c r="H1825" s="274">
        <v>45200</v>
      </c>
      <c r="I1825" s="273">
        <v>14219</v>
      </c>
      <c r="J1825" s="273">
        <v>802</v>
      </c>
      <c r="W1825" s="273">
        <v>253790</v>
      </c>
      <c r="X1825" s="273" t="s">
        <v>64</v>
      </c>
      <c r="Y1825" s="273" t="s">
        <v>404</v>
      </c>
      <c r="Z1825" s="273" t="s">
        <v>408</v>
      </c>
      <c r="AA1825" s="273" t="s">
        <v>423</v>
      </c>
      <c r="AB1825" s="274">
        <v>44958</v>
      </c>
      <c r="AC1825" s="273">
        <v>11993</v>
      </c>
      <c r="AD1825" s="273">
        <v>56</v>
      </c>
      <c r="AE1825" s="273">
        <v>0.159</v>
      </c>
      <c r="AF1825" s="273" t="s">
        <v>90</v>
      </c>
      <c r="AH1825" s="273" t="s">
        <v>1241</v>
      </c>
      <c r="AI1825" s="273" t="s">
        <v>123</v>
      </c>
      <c r="AJ1825" s="273" t="s">
        <v>200</v>
      </c>
      <c r="AK1825" s="273">
        <v>185362</v>
      </c>
      <c r="BV1825" s="279" t="s">
        <v>83</v>
      </c>
      <c r="BW1825" s="280" t="s">
        <v>63</v>
      </c>
      <c r="BX1825" s="280" t="s">
        <v>172</v>
      </c>
      <c r="BY1825" s="280" t="s">
        <v>184</v>
      </c>
      <c r="BZ1825" s="280" t="s">
        <v>204</v>
      </c>
      <c r="CA1825" s="280" t="s">
        <v>205</v>
      </c>
      <c r="CB1825" s="280" t="s">
        <v>206</v>
      </c>
      <c r="CC1825" s="280" t="s">
        <v>207</v>
      </c>
      <c r="CD1825" s="281">
        <v>0</v>
      </c>
      <c r="CE1825" s="277">
        <v>44986</v>
      </c>
      <c r="CF1825" s="280"/>
      <c r="CG1825" s="280" t="s">
        <v>181</v>
      </c>
      <c r="CH1825" s="280"/>
      <c r="CI1825" s="280" t="s">
        <v>208</v>
      </c>
      <c r="CJ1825" s="280" t="s">
        <v>209</v>
      </c>
      <c r="CK1825" s="280"/>
      <c r="CL1825" s="280"/>
      <c r="CM1825" s="280" t="s">
        <v>73</v>
      </c>
      <c r="CN1825" s="280">
        <v>3</v>
      </c>
    </row>
    <row r="1826" spans="4:92">
      <c r="D1826" s="273" t="s">
        <v>83</v>
      </c>
      <c r="E1826" s="273" t="s">
        <v>287</v>
      </c>
      <c r="F1826" s="273" t="s">
        <v>866</v>
      </c>
      <c r="G1826" s="273" t="s">
        <v>875</v>
      </c>
      <c r="H1826" s="274">
        <v>45200</v>
      </c>
      <c r="I1826" s="273">
        <v>14219</v>
      </c>
      <c r="J1826" s="273">
        <v>802</v>
      </c>
      <c r="K1826" s="273">
        <v>2175</v>
      </c>
      <c r="L1826" s="273" t="s">
        <v>66</v>
      </c>
      <c r="M1826" s="273">
        <v>795.10271699999998</v>
      </c>
      <c r="N1826" s="273" t="s">
        <v>115</v>
      </c>
      <c r="W1826" s="273">
        <v>253814</v>
      </c>
      <c r="X1826" s="273" t="s">
        <v>64</v>
      </c>
      <c r="Y1826" s="273" t="s">
        <v>404</v>
      </c>
      <c r="Z1826" s="273" t="s">
        <v>408</v>
      </c>
      <c r="AA1826" s="273" t="s">
        <v>423</v>
      </c>
      <c r="AB1826" s="274">
        <v>44958</v>
      </c>
      <c r="AC1826" s="273">
        <v>11993</v>
      </c>
      <c r="AD1826" s="273">
        <v>56</v>
      </c>
      <c r="AE1826" s="273">
        <v>7.59</v>
      </c>
      <c r="AF1826" s="273" t="s">
        <v>90</v>
      </c>
      <c r="AH1826" s="273" t="s">
        <v>1244</v>
      </c>
      <c r="AI1826" s="273" t="s">
        <v>123</v>
      </c>
      <c r="AJ1826" s="273" t="s">
        <v>1245</v>
      </c>
      <c r="AK1826" s="273">
        <v>185368</v>
      </c>
      <c r="BV1826" s="336" t="s">
        <v>83</v>
      </c>
      <c r="BW1826" s="337" t="s">
        <v>63</v>
      </c>
      <c r="BX1826" s="337" t="s">
        <v>172</v>
      </c>
      <c r="BY1826" s="337" t="s">
        <v>184</v>
      </c>
      <c r="BZ1826" s="337" t="s">
        <v>86</v>
      </c>
      <c r="CA1826" s="337" t="s">
        <v>87</v>
      </c>
      <c r="CB1826" s="337" t="s">
        <v>217</v>
      </c>
      <c r="CC1826" s="337" t="s">
        <v>218</v>
      </c>
      <c r="CD1826" s="338">
        <v>2</v>
      </c>
      <c r="CE1826" s="335">
        <v>44986</v>
      </c>
      <c r="CF1826" s="337"/>
      <c r="CG1826" s="337" t="s">
        <v>181</v>
      </c>
      <c r="CH1826" s="337"/>
      <c r="CI1826" s="337" t="s">
        <v>181</v>
      </c>
      <c r="CJ1826" s="337" t="s">
        <v>1022</v>
      </c>
      <c r="CK1826" s="337"/>
      <c r="CL1826" s="337"/>
      <c r="CM1826" s="337" t="s">
        <v>73</v>
      </c>
      <c r="CN1826" s="337">
        <v>3</v>
      </c>
    </row>
    <row r="1827" spans="4:92">
      <c r="D1827" s="273" t="s">
        <v>83</v>
      </c>
      <c r="E1827" s="273" t="s">
        <v>287</v>
      </c>
      <c r="F1827" s="273" t="s">
        <v>866</v>
      </c>
      <c r="G1827" s="273" t="s">
        <v>875</v>
      </c>
      <c r="H1827" s="274">
        <v>45200</v>
      </c>
      <c r="I1827" s="273">
        <v>14219</v>
      </c>
      <c r="J1827" s="273">
        <v>802</v>
      </c>
      <c r="K1827" s="273">
        <v>0</v>
      </c>
      <c r="L1827" s="273" t="s">
        <v>66</v>
      </c>
      <c r="N1827" s="273" t="s">
        <v>107</v>
      </c>
      <c r="W1827" s="273">
        <v>253815</v>
      </c>
      <c r="X1827" s="273" t="s">
        <v>64</v>
      </c>
      <c r="Y1827" s="273" t="s">
        <v>404</v>
      </c>
      <c r="Z1827" s="273" t="s">
        <v>408</v>
      </c>
      <c r="AA1827" s="273" t="s">
        <v>423</v>
      </c>
      <c r="AB1827" s="274">
        <v>44986</v>
      </c>
      <c r="AC1827" s="273">
        <v>11886</v>
      </c>
      <c r="AD1827" s="273">
        <v>56</v>
      </c>
      <c r="AK1827" s="273">
        <v>158264</v>
      </c>
      <c r="BV1827" s="279" t="s">
        <v>83</v>
      </c>
      <c r="BW1827" s="280" t="s">
        <v>63</v>
      </c>
      <c r="BX1827" s="280" t="s">
        <v>172</v>
      </c>
      <c r="BY1827" s="280" t="s">
        <v>184</v>
      </c>
      <c r="BZ1827" s="280" t="s">
        <v>138</v>
      </c>
      <c r="CA1827" s="280" t="s">
        <v>139</v>
      </c>
      <c r="CB1827" s="280" t="s">
        <v>190</v>
      </c>
      <c r="CC1827" s="280" t="s">
        <v>191</v>
      </c>
      <c r="CD1827" s="281">
        <v>8</v>
      </c>
      <c r="CE1827" s="277">
        <v>44986</v>
      </c>
      <c r="CF1827" s="280">
        <v>0</v>
      </c>
      <c r="CG1827" s="280" t="s">
        <v>90</v>
      </c>
      <c r="CH1827" s="280">
        <v>0</v>
      </c>
      <c r="CI1827" s="280" t="s">
        <v>80</v>
      </c>
      <c r="CJ1827" s="280"/>
      <c r="CK1827" s="280"/>
      <c r="CL1827" s="280"/>
      <c r="CM1827" s="280" t="s">
        <v>73</v>
      </c>
      <c r="CN1827" s="280">
        <v>3</v>
      </c>
    </row>
    <row r="1828" spans="4:92">
      <c r="D1828" s="273" t="s">
        <v>83</v>
      </c>
      <c r="E1828" s="273" t="s">
        <v>287</v>
      </c>
      <c r="F1828" s="273" t="s">
        <v>866</v>
      </c>
      <c r="G1828" s="273" t="s">
        <v>875</v>
      </c>
      <c r="H1828" s="274">
        <v>45231</v>
      </c>
      <c r="I1828" s="273">
        <v>14586</v>
      </c>
      <c r="J1828" s="273">
        <v>802</v>
      </c>
      <c r="W1828" s="273">
        <v>272648</v>
      </c>
      <c r="X1828" s="273" t="s">
        <v>64</v>
      </c>
      <c r="Y1828" s="273" t="s">
        <v>404</v>
      </c>
      <c r="Z1828" s="273" t="s">
        <v>408</v>
      </c>
      <c r="AA1828" s="273" t="s">
        <v>423</v>
      </c>
      <c r="AB1828" s="274">
        <v>44986</v>
      </c>
      <c r="AC1828" s="273">
        <v>12026</v>
      </c>
      <c r="AD1828" s="273">
        <v>56</v>
      </c>
      <c r="AE1828" s="273">
        <v>43.05</v>
      </c>
      <c r="AF1828" s="273" t="s">
        <v>90</v>
      </c>
      <c r="AH1828" s="273" t="s">
        <v>1243</v>
      </c>
      <c r="AI1828" s="273" t="s">
        <v>123</v>
      </c>
      <c r="AJ1828" s="273" t="s">
        <v>200</v>
      </c>
      <c r="AK1828" s="273">
        <v>185882</v>
      </c>
      <c r="BV1828" s="336" t="s">
        <v>83</v>
      </c>
      <c r="BW1828" s="337" t="s">
        <v>63</v>
      </c>
      <c r="BX1828" s="337" t="s">
        <v>172</v>
      </c>
      <c r="BY1828" s="337" t="s">
        <v>184</v>
      </c>
      <c r="BZ1828" s="337" t="s">
        <v>86</v>
      </c>
      <c r="CA1828" s="337" t="s">
        <v>87</v>
      </c>
      <c r="CB1828" s="337" t="s">
        <v>179</v>
      </c>
      <c r="CC1828" s="337" t="s">
        <v>180</v>
      </c>
      <c r="CD1828" s="338">
        <v>1</v>
      </c>
      <c r="CE1828" s="335">
        <v>44986</v>
      </c>
      <c r="CF1828" s="337"/>
      <c r="CG1828" s="337" t="s">
        <v>181</v>
      </c>
      <c r="CH1828" s="337"/>
      <c r="CI1828" s="337" t="s">
        <v>181</v>
      </c>
      <c r="CJ1828" s="337" t="s">
        <v>1269</v>
      </c>
      <c r="CK1828" s="337"/>
      <c r="CL1828" s="337"/>
      <c r="CM1828" s="337" t="s">
        <v>73</v>
      </c>
      <c r="CN1828" s="337">
        <v>3</v>
      </c>
    </row>
    <row r="1829" spans="4:92">
      <c r="D1829" s="273" t="s">
        <v>83</v>
      </c>
      <c r="E1829" s="273" t="s">
        <v>287</v>
      </c>
      <c r="F1829" s="273" t="s">
        <v>866</v>
      </c>
      <c r="G1829" s="273" t="s">
        <v>875</v>
      </c>
      <c r="H1829" s="274">
        <v>45231</v>
      </c>
      <c r="I1829" s="273">
        <v>14586</v>
      </c>
      <c r="J1829" s="273">
        <v>802</v>
      </c>
      <c r="K1829" s="273">
        <v>18425</v>
      </c>
      <c r="L1829" s="273" t="s">
        <v>66</v>
      </c>
      <c r="M1829" s="273">
        <v>-1600.2313185</v>
      </c>
      <c r="N1829" s="273" t="s">
        <v>115</v>
      </c>
      <c r="W1829" s="273">
        <v>272672</v>
      </c>
      <c r="X1829" s="273" t="s">
        <v>64</v>
      </c>
      <c r="Y1829" s="273" t="s">
        <v>404</v>
      </c>
      <c r="Z1829" s="273" t="s">
        <v>408</v>
      </c>
      <c r="AA1829" s="273" t="s">
        <v>423</v>
      </c>
      <c r="AB1829" s="274">
        <v>44986</v>
      </c>
      <c r="AC1829" s="273">
        <v>12026</v>
      </c>
      <c r="AD1829" s="273">
        <v>56</v>
      </c>
      <c r="AE1829" s="273">
        <v>2.12</v>
      </c>
      <c r="AF1829" s="273" t="s">
        <v>90</v>
      </c>
      <c r="AH1829" s="273" t="s">
        <v>1257</v>
      </c>
      <c r="AI1829" s="273" t="s">
        <v>123</v>
      </c>
      <c r="AJ1829" s="273" t="s">
        <v>200</v>
      </c>
      <c r="AK1829" s="273">
        <v>185888</v>
      </c>
      <c r="BV1829" s="279" t="s">
        <v>83</v>
      </c>
      <c r="BW1829" s="280" t="s">
        <v>63</v>
      </c>
      <c r="BX1829" s="280" t="s">
        <v>172</v>
      </c>
      <c r="BY1829" s="280" t="s">
        <v>184</v>
      </c>
      <c r="BZ1829" s="280" t="s">
        <v>167</v>
      </c>
      <c r="CA1829" s="280" t="s">
        <v>168</v>
      </c>
      <c r="CB1829" s="280" t="s">
        <v>319</v>
      </c>
      <c r="CC1829" s="280" t="s">
        <v>320</v>
      </c>
      <c r="CD1829" s="281">
        <v>15</v>
      </c>
      <c r="CE1829" s="277">
        <v>44986</v>
      </c>
      <c r="CF1829" s="280">
        <v>0</v>
      </c>
      <c r="CG1829" s="280" t="s">
        <v>90</v>
      </c>
      <c r="CH1829" s="280">
        <v>0</v>
      </c>
      <c r="CI1829" s="280" t="s">
        <v>80</v>
      </c>
      <c r="CJ1829" s="280"/>
      <c r="CK1829" s="280"/>
      <c r="CL1829" s="280"/>
      <c r="CM1829" s="280" t="s">
        <v>73</v>
      </c>
      <c r="CN1829" s="280">
        <v>3</v>
      </c>
    </row>
    <row r="1830" spans="4:92">
      <c r="D1830" s="273" t="s">
        <v>83</v>
      </c>
      <c r="E1830" s="273" t="s">
        <v>287</v>
      </c>
      <c r="F1830" s="273" t="s">
        <v>866</v>
      </c>
      <c r="G1830" s="273" t="s">
        <v>875</v>
      </c>
      <c r="H1830" s="274">
        <v>45231</v>
      </c>
      <c r="I1830" s="273">
        <v>14586</v>
      </c>
      <c r="J1830" s="273">
        <v>802</v>
      </c>
      <c r="K1830" s="273">
        <v>0</v>
      </c>
      <c r="L1830" s="273" t="s">
        <v>66</v>
      </c>
      <c r="N1830" s="273" t="s">
        <v>107</v>
      </c>
      <c r="W1830" s="273">
        <v>272673</v>
      </c>
      <c r="X1830" s="273" t="s">
        <v>64</v>
      </c>
      <c r="Y1830" s="273" t="s">
        <v>404</v>
      </c>
      <c r="Z1830" s="273" t="s">
        <v>408</v>
      </c>
      <c r="AA1830" s="273" t="s">
        <v>423</v>
      </c>
      <c r="AB1830" s="274">
        <v>44986</v>
      </c>
      <c r="AC1830" s="273">
        <v>12026</v>
      </c>
      <c r="AD1830" s="273">
        <v>56</v>
      </c>
      <c r="AE1830" s="273">
        <v>3.9740000000000002</v>
      </c>
      <c r="AF1830" s="273" t="s">
        <v>90</v>
      </c>
      <c r="AH1830" s="273" t="s">
        <v>1259</v>
      </c>
      <c r="AI1830" s="273" t="s">
        <v>123</v>
      </c>
      <c r="AJ1830" s="273" t="s">
        <v>200</v>
      </c>
      <c r="AK1830" s="273">
        <v>185894</v>
      </c>
      <c r="BV1830" s="336" t="s">
        <v>83</v>
      </c>
      <c r="BW1830" s="337" t="s">
        <v>63</v>
      </c>
      <c r="BX1830" s="337" t="s">
        <v>172</v>
      </c>
      <c r="BY1830" s="337" t="s">
        <v>184</v>
      </c>
      <c r="BZ1830" s="337" t="s">
        <v>167</v>
      </c>
      <c r="CA1830" s="337" t="s">
        <v>168</v>
      </c>
      <c r="CB1830" s="337" t="s">
        <v>313</v>
      </c>
      <c r="CC1830" s="337" t="s">
        <v>314</v>
      </c>
      <c r="CD1830" s="338">
        <v>14</v>
      </c>
      <c r="CE1830" s="335">
        <v>44986</v>
      </c>
      <c r="CF1830" s="337">
        <v>0</v>
      </c>
      <c r="CG1830" s="337" t="s">
        <v>90</v>
      </c>
      <c r="CH1830" s="337">
        <v>0</v>
      </c>
      <c r="CI1830" s="337" t="s">
        <v>80</v>
      </c>
      <c r="CJ1830" s="337"/>
      <c r="CK1830" s="337"/>
      <c r="CL1830" s="337"/>
      <c r="CM1830" s="337" t="s">
        <v>73</v>
      </c>
      <c r="CN1830" s="337">
        <v>3</v>
      </c>
    </row>
    <row r="1831" spans="4:92">
      <c r="D1831" s="273" t="s">
        <v>83</v>
      </c>
      <c r="E1831" s="273" t="s">
        <v>287</v>
      </c>
      <c r="F1831" s="273" t="s">
        <v>866</v>
      </c>
      <c r="G1831" s="273" t="s">
        <v>875</v>
      </c>
      <c r="H1831" s="274">
        <v>45261</v>
      </c>
      <c r="I1831" s="273">
        <v>17045</v>
      </c>
      <c r="J1831" s="273">
        <v>802</v>
      </c>
      <c r="W1831" s="273">
        <v>314583</v>
      </c>
      <c r="X1831" s="273" t="s">
        <v>64</v>
      </c>
      <c r="Y1831" s="273" t="s">
        <v>404</v>
      </c>
      <c r="Z1831" s="273" t="s">
        <v>408</v>
      </c>
      <c r="AA1831" s="273" t="s">
        <v>423</v>
      </c>
      <c r="AB1831" s="274">
        <v>44986</v>
      </c>
      <c r="AC1831" s="273">
        <v>12026</v>
      </c>
      <c r="AD1831" s="273">
        <v>56</v>
      </c>
      <c r="AE1831" s="273">
        <v>31.83</v>
      </c>
      <c r="AF1831" s="273" t="s">
        <v>90</v>
      </c>
      <c r="AH1831" s="273" t="s">
        <v>1246</v>
      </c>
      <c r="AI1831" s="273" t="s">
        <v>123</v>
      </c>
      <c r="AJ1831" s="273" t="s">
        <v>200</v>
      </c>
      <c r="AK1831" s="273">
        <v>185900</v>
      </c>
      <c r="BV1831" s="279" t="s">
        <v>83</v>
      </c>
      <c r="BW1831" s="280" t="s">
        <v>63</v>
      </c>
      <c r="BX1831" s="280" t="s">
        <v>172</v>
      </c>
      <c r="BY1831" s="280" t="s">
        <v>184</v>
      </c>
      <c r="BZ1831" s="280" t="s">
        <v>167</v>
      </c>
      <c r="CA1831" s="280" t="s">
        <v>168</v>
      </c>
      <c r="CB1831" s="280" t="s">
        <v>353</v>
      </c>
      <c r="CC1831" s="280" t="s">
        <v>354</v>
      </c>
      <c r="CD1831" s="281">
        <v>13</v>
      </c>
      <c r="CE1831" s="277">
        <v>44986</v>
      </c>
      <c r="CF1831" s="280">
        <v>0</v>
      </c>
      <c r="CG1831" s="280" t="s">
        <v>90</v>
      </c>
      <c r="CH1831" s="280">
        <v>0</v>
      </c>
      <c r="CI1831" s="280" t="s">
        <v>80</v>
      </c>
      <c r="CJ1831" s="280"/>
      <c r="CK1831" s="280"/>
      <c r="CL1831" s="280"/>
      <c r="CM1831" s="280" t="s">
        <v>73</v>
      </c>
      <c r="CN1831" s="280">
        <v>3</v>
      </c>
    </row>
    <row r="1832" spans="4:92">
      <c r="D1832" s="273" t="s">
        <v>83</v>
      </c>
      <c r="E1832" s="273" t="s">
        <v>287</v>
      </c>
      <c r="F1832" s="273" t="s">
        <v>866</v>
      </c>
      <c r="G1832" s="273" t="s">
        <v>875</v>
      </c>
      <c r="H1832" s="274">
        <v>45261</v>
      </c>
      <c r="I1832" s="273">
        <v>17045</v>
      </c>
      <c r="J1832" s="273">
        <v>802</v>
      </c>
      <c r="K1832" s="273">
        <v>1400</v>
      </c>
      <c r="L1832" s="273" t="s">
        <v>66</v>
      </c>
      <c r="M1832" s="273">
        <v>501.18768</v>
      </c>
      <c r="N1832" s="273" t="s">
        <v>115</v>
      </c>
      <c r="W1832" s="273">
        <v>314607</v>
      </c>
      <c r="X1832" s="273" t="s">
        <v>64</v>
      </c>
      <c r="Y1832" s="273" t="s">
        <v>404</v>
      </c>
      <c r="Z1832" s="273" t="s">
        <v>408</v>
      </c>
      <c r="AA1832" s="273" t="s">
        <v>423</v>
      </c>
      <c r="AB1832" s="274">
        <v>44986</v>
      </c>
      <c r="AC1832" s="273">
        <v>12026</v>
      </c>
      <c r="AD1832" s="273">
        <v>56</v>
      </c>
      <c r="AE1832" s="273">
        <v>0.05</v>
      </c>
      <c r="AF1832" s="273" t="s">
        <v>90</v>
      </c>
      <c r="AH1832" s="273" t="s">
        <v>1247</v>
      </c>
      <c r="AI1832" s="273" t="s">
        <v>123</v>
      </c>
      <c r="AJ1832" s="273" t="s">
        <v>200</v>
      </c>
      <c r="AK1832" s="273">
        <v>185906</v>
      </c>
      <c r="BV1832" s="336" t="s">
        <v>83</v>
      </c>
      <c r="BW1832" s="337" t="s">
        <v>63</v>
      </c>
      <c r="BX1832" s="337" t="s">
        <v>172</v>
      </c>
      <c r="BY1832" s="337" t="s">
        <v>184</v>
      </c>
      <c r="BZ1832" s="337" t="s">
        <v>151</v>
      </c>
      <c r="CA1832" s="337" t="s">
        <v>152</v>
      </c>
      <c r="CB1832" s="337" t="s">
        <v>161</v>
      </c>
      <c r="CC1832" s="337" t="s">
        <v>162</v>
      </c>
      <c r="CD1832" s="338">
        <v>11</v>
      </c>
      <c r="CE1832" s="335">
        <v>44986</v>
      </c>
      <c r="CF1832" s="337">
        <v>472</v>
      </c>
      <c r="CG1832" s="337" t="s">
        <v>90</v>
      </c>
      <c r="CH1832" s="337">
        <v>472</v>
      </c>
      <c r="CI1832" s="337" t="s">
        <v>80</v>
      </c>
      <c r="CJ1832" s="337"/>
      <c r="CK1832" s="337"/>
      <c r="CL1832" s="337"/>
      <c r="CM1832" s="337" t="s">
        <v>73</v>
      </c>
      <c r="CN1832" s="337">
        <v>3</v>
      </c>
    </row>
    <row r="1833" spans="4:92">
      <c r="D1833" s="273" t="s">
        <v>83</v>
      </c>
      <c r="E1833" s="273" t="s">
        <v>287</v>
      </c>
      <c r="F1833" s="273" t="s">
        <v>866</v>
      </c>
      <c r="G1833" s="273" t="s">
        <v>875</v>
      </c>
      <c r="H1833" s="274">
        <v>45261</v>
      </c>
      <c r="I1833" s="273">
        <v>17045</v>
      </c>
      <c r="J1833" s="273">
        <v>802</v>
      </c>
      <c r="K1833" s="273">
        <v>0</v>
      </c>
      <c r="L1833" s="273" t="s">
        <v>66</v>
      </c>
      <c r="N1833" s="273" t="s">
        <v>107</v>
      </c>
      <c r="W1833" s="273">
        <v>314608</v>
      </c>
      <c r="X1833" s="273" t="s">
        <v>64</v>
      </c>
      <c r="Y1833" s="273" t="s">
        <v>404</v>
      </c>
      <c r="Z1833" s="273" t="s">
        <v>408</v>
      </c>
      <c r="AA1833" s="273" t="s">
        <v>423</v>
      </c>
      <c r="AB1833" s="274">
        <v>44986</v>
      </c>
      <c r="AC1833" s="273">
        <v>12026</v>
      </c>
      <c r="AD1833" s="273">
        <v>56</v>
      </c>
      <c r="AE1833" s="273">
        <v>0.44</v>
      </c>
      <c r="AF1833" s="273" t="s">
        <v>90</v>
      </c>
      <c r="AH1833" s="273" t="s">
        <v>1249</v>
      </c>
      <c r="AI1833" s="273" t="s">
        <v>123</v>
      </c>
      <c r="AJ1833" s="273" t="s">
        <v>200</v>
      </c>
      <c r="AK1833" s="273">
        <v>185912</v>
      </c>
      <c r="BV1833" s="279" t="s">
        <v>83</v>
      </c>
      <c r="BW1833" s="280" t="s">
        <v>63</v>
      </c>
      <c r="BX1833" s="280" t="s">
        <v>172</v>
      </c>
      <c r="BY1833" s="280" t="s">
        <v>184</v>
      </c>
      <c r="BZ1833" s="280" t="s">
        <v>151</v>
      </c>
      <c r="CA1833" s="280" t="s">
        <v>152</v>
      </c>
      <c r="CB1833" s="280" t="s">
        <v>153</v>
      </c>
      <c r="CC1833" s="280" t="s">
        <v>154</v>
      </c>
      <c r="CD1833" s="281">
        <v>10</v>
      </c>
      <c r="CE1833" s="277">
        <v>44986</v>
      </c>
      <c r="CF1833" s="280">
        <v>590</v>
      </c>
      <c r="CG1833" s="280" t="s">
        <v>90</v>
      </c>
      <c r="CH1833" s="280">
        <v>590</v>
      </c>
      <c r="CI1833" s="280" t="s">
        <v>80</v>
      </c>
      <c r="CJ1833" s="280"/>
      <c r="CK1833" s="280"/>
      <c r="CL1833" s="280"/>
      <c r="CM1833" s="280" t="s">
        <v>73</v>
      </c>
      <c r="CN1833" s="280">
        <v>3</v>
      </c>
    </row>
    <row r="1834" spans="4:92">
      <c r="D1834" s="273" t="s">
        <v>83</v>
      </c>
      <c r="E1834" s="273" t="s">
        <v>287</v>
      </c>
      <c r="F1834" s="273" t="s">
        <v>866</v>
      </c>
      <c r="G1834" s="273" t="s">
        <v>871</v>
      </c>
      <c r="H1834" s="274">
        <v>44927</v>
      </c>
      <c r="I1834" s="273">
        <v>11236</v>
      </c>
      <c r="J1834" s="273">
        <v>801</v>
      </c>
      <c r="W1834" s="273">
        <v>139731</v>
      </c>
      <c r="X1834" s="273" t="s">
        <v>64</v>
      </c>
      <c r="Y1834" s="273" t="s">
        <v>404</v>
      </c>
      <c r="Z1834" s="273" t="s">
        <v>408</v>
      </c>
      <c r="AA1834" s="273" t="s">
        <v>423</v>
      </c>
      <c r="AB1834" s="274">
        <v>44986</v>
      </c>
      <c r="AC1834" s="273">
        <v>12026</v>
      </c>
      <c r="AD1834" s="273">
        <v>56</v>
      </c>
      <c r="AE1834" s="273">
        <v>121.05</v>
      </c>
      <c r="AF1834" s="273" t="s">
        <v>90</v>
      </c>
      <c r="AH1834" s="273" t="s">
        <v>1250</v>
      </c>
      <c r="AI1834" s="273" t="s">
        <v>123</v>
      </c>
      <c r="AJ1834" s="273" t="s">
        <v>200</v>
      </c>
      <c r="AK1834" s="273">
        <v>185918</v>
      </c>
      <c r="BV1834" s="336" t="s">
        <v>83</v>
      </c>
      <c r="BW1834" s="337" t="s">
        <v>63</v>
      </c>
      <c r="BX1834" s="337" t="s">
        <v>172</v>
      </c>
      <c r="BY1834" s="337" t="s">
        <v>184</v>
      </c>
      <c r="BZ1834" s="337" t="s">
        <v>167</v>
      </c>
      <c r="CA1834" s="337" t="s">
        <v>168</v>
      </c>
      <c r="CB1834" s="337" t="s">
        <v>169</v>
      </c>
      <c r="CC1834" s="337" t="s">
        <v>170</v>
      </c>
      <c r="CD1834" s="338">
        <v>12</v>
      </c>
      <c r="CE1834" s="335">
        <v>44986</v>
      </c>
      <c r="CF1834" s="337">
        <v>9</v>
      </c>
      <c r="CG1834" s="337" t="s">
        <v>90</v>
      </c>
      <c r="CH1834" s="337">
        <v>9</v>
      </c>
      <c r="CI1834" s="337" t="s">
        <v>80</v>
      </c>
      <c r="CJ1834" s="337"/>
      <c r="CK1834" s="337"/>
      <c r="CL1834" s="337"/>
      <c r="CM1834" s="337" t="s">
        <v>73</v>
      </c>
      <c r="CN1834" s="337">
        <v>3</v>
      </c>
    </row>
    <row r="1835" spans="4:92">
      <c r="D1835" s="273" t="s">
        <v>83</v>
      </c>
      <c r="E1835" s="273" t="s">
        <v>287</v>
      </c>
      <c r="F1835" s="273" t="s">
        <v>866</v>
      </c>
      <c r="G1835" s="273" t="s">
        <v>871</v>
      </c>
      <c r="H1835" s="274">
        <v>44927</v>
      </c>
      <c r="I1835" s="273">
        <v>11236</v>
      </c>
      <c r="J1835" s="273">
        <v>801</v>
      </c>
      <c r="K1835" s="273">
        <v>30</v>
      </c>
      <c r="L1835" s="273" t="s">
        <v>66</v>
      </c>
      <c r="M1835" s="273">
        <v>0</v>
      </c>
      <c r="N1835" s="273" t="s">
        <v>115</v>
      </c>
      <c r="W1835" s="273">
        <v>139755</v>
      </c>
      <c r="X1835" s="273" t="s">
        <v>64</v>
      </c>
      <c r="Y1835" s="273" t="s">
        <v>404</v>
      </c>
      <c r="Z1835" s="273" t="s">
        <v>408</v>
      </c>
      <c r="AA1835" s="273" t="s">
        <v>423</v>
      </c>
      <c r="AB1835" s="274">
        <v>44986</v>
      </c>
      <c r="AC1835" s="273">
        <v>12026</v>
      </c>
      <c r="AD1835" s="273">
        <v>56</v>
      </c>
      <c r="AE1835" s="273">
        <v>1.69</v>
      </c>
      <c r="AF1835" s="273" t="s">
        <v>90</v>
      </c>
      <c r="AH1835" s="273" t="s">
        <v>1251</v>
      </c>
      <c r="AI1835" s="273" t="s">
        <v>199</v>
      </c>
      <c r="AJ1835" s="273" t="s">
        <v>200</v>
      </c>
      <c r="AK1835" s="273">
        <v>185924</v>
      </c>
      <c r="BV1835" s="279" t="s">
        <v>83</v>
      </c>
      <c r="BW1835" s="280" t="s">
        <v>63</v>
      </c>
      <c r="BX1835" s="280" t="s">
        <v>172</v>
      </c>
      <c r="BY1835" s="280" t="s">
        <v>184</v>
      </c>
      <c r="BZ1835" s="280" t="s">
        <v>126</v>
      </c>
      <c r="CA1835" s="280" t="s">
        <v>127</v>
      </c>
      <c r="CB1835" s="280" t="s">
        <v>133</v>
      </c>
      <c r="CC1835" s="280" t="s">
        <v>134</v>
      </c>
      <c r="CD1835" s="281">
        <v>7</v>
      </c>
      <c r="CE1835" s="277">
        <v>45078</v>
      </c>
      <c r="CF1835" s="280"/>
      <c r="CG1835" s="280"/>
      <c r="CH1835" s="280"/>
      <c r="CI1835" s="280" t="s">
        <v>104</v>
      </c>
      <c r="CJ1835" s="280"/>
      <c r="CK1835" s="280"/>
      <c r="CL1835" s="280"/>
      <c r="CM1835" s="280" t="s">
        <v>73</v>
      </c>
      <c r="CN1835" s="280">
        <v>3</v>
      </c>
    </row>
    <row r="1836" spans="4:92">
      <c r="D1836" s="273" t="s">
        <v>83</v>
      </c>
      <c r="E1836" s="273" t="s">
        <v>287</v>
      </c>
      <c r="F1836" s="273" t="s">
        <v>866</v>
      </c>
      <c r="G1836" s="273" t="s">
        <v>871</v>
      </c>
      <c r="H1836" s="274">
        <v>44927</v>
      </c>
      <c r="I1836" s="273">
        <v>11236</v>
      </c>
      <c r="J1836" s="273">
        <v>801</v>
      </c>
      <c r="K1836" s="273">
        <v>0</v>
      </c>
      <c r="L1836" s="273" t="s">
        <v>66</v>
      </c>
      <c r="N1836" s="273" t="s">
        <v>107</v>
      </c>
      <c r="W1836" s="273">
        <v>139756</v>
      </c>
      <c r="X1836" s="273" t="s">
        <v>64</v>
      </c>
      <c r="Y1836" s="273" t="s">
        <v>404</v>
      </c>
      <c r="Z1836" s="273" t="s">
        <v>408</v>
      </c>
      <c r="AA1836" s="273" t="s">
        <v>423</v>
      </c>
      <c r="AB1836" s="274">
        <v>44986</v>
      </c>
      <c r="AC1836" s="273">
        <v>12026</v>
      </c>
      <c r="AD1836" s="273">
        <v>56</v>
      </c>
      <c r="AE1836" s="273">
        <v>2.5499999999999998</v>
      </c>
      <c r="AF1836" s="273" t="s">
        <v>90</v>
      </c>
      <c r="AH1836" s="273" t="s">
        <v>1252</v>
      </c>
      <c r="AI1836" s="273" t="s">
        <v>123</v>
      </c>
      <c r="AJ1836" s="273" t="s">
        <v>200</v>
      </c>
      <c r="AK1836" s="273">
        <v>185930</v>
      </c>
      <c r="BV1836" s="336" t="s">
        <v>83</v>
      </c>
      <c r="BW1836" s="337" t="s">
        <v>63</v>
      </c>
      <c r="BX1836" s="337" t="s">
        <v>172</v>
      </c>
      <c r="BY1836" s="337" t="s">
        <v>184</v>
      </c>
      <c r="BZ1836" s="337" t="s">
        <v>167</v>
      </c>
      <c r="CA1836" s="337" t="s">
        <v>168</v>
      </c>
      <c r="CB1836" s="337" t="s">
        <v>169</v>
      </c>
      <c r="CC1836" s="337" t="s">
        <v>170</v>
      </c>
      <c r="CD1836" s="338">
        <v>12</v>
      </c>
      <c r="CE1836" s="335">
        <v>45078</v>
      </c>
      <c r="CF1836" s="337">
        <v>0</v>
      </c>
      <c r="CG1836" s="337" t="s">
        <v>90</v>
      </c>
      <c r="CH1836" s="337">
        <v>0</v>
      </c>
      <c r="CI1836" s="337" t="s">
        <v>80</v>
      </c>
      <c r="CJ1836" s="337"/>
      <c r="CK1836" s="337"/>
      <c r="CL1836" s="337"/>
      <c r="CM1836" s="337" t="s">
        <v>73</v>
      </c>
      <c r="CN1836" s="337">
        <v>3</v>
      </c>
    </row>
    <row r="1837" spans="4:92">
      <c r="D1837" s="273" t="s">
        <v>83</v>
      </c>
      <c r="E1837" s="273" t="s">
        <v>287</v>
      </c>
      <c r="F1837" s="273" t="s">
        <v>866</v>
      </c>
      <c r="G1837" s="273" t="s">
        <v>871</v>
      </c>
      <c r="H1837" s="274">
        <v>44927</v>
      </c>
      <c r="I1837" s="273">
        <v>17158</v>
      </c>
      <c r="J1837" s="273">
        <v>801</v>
      </c>
      <c r="K1837" s="273">
        <v>1</v>
      </c>
      <c r="L1837" s="273" t="s">
        <v>1202</v>
      </c>
      <c r="M1837" s="273">
        <v>8.5236000000000001</v>
      </c>
      <c r="N1837" s="273" t="s">
        <v>1203</v>
      </c>
      <c r="P1837" s="273" t="s">
        <v>92</v>
      </c>
      <c r="Q1837" s="273" t="s">
        <v>1496</v>
      </c>
      <c r="R1837" s="273" t="s">
        <v>70</v>
      </c>
      <c r="S1837" s="273" t="s">
        <v>1521</v>
      </c>
      <c r="T1837" s="273" t="s">
        <v>1773</v>
      </c>
      <c r="U1837" s="273" t="s">
        <v>1523</v>
      </c>
      <c r="V1837" s="273" t="s">
        <v>1524</v>
      </c>
      <c r="W1837" s="273">
        <v>329026</v>
      </c>
      <c r="X1837" s="273" t="s">
        <v>64</v>
      </c>
      <c r="Y1837" s="273" t="s">
        <v>404</v>
      </c>
      <c r="Z1837" s="273" t="s">
        <v>408</v>
      </c>
      <c r="AA1837" s="273" t="s">
        <v>423</v>
      </c>
      <c r="AB1837" s="274">
        <v>44986</v>
      </c>
      <c r="AC1837" s="273">
        <v>12026</v>
      </c>
      <c r="AD1837" s="273">
        <v>56</v>
      </c>
      <c r="AE1837" s="273">
        <v>0.35</v>
      </c>
      <c r="AF1837" s="273" t="s">
        <v>90</v>
      </c>
      <c r="AH1837" s="273" t="s">
        <v>1709</v>
      </c>
      <c r="AI1837" s="273" t="s">
        <v>123</v>
      </c>
      <c r="AJ1837" s="273" t="s">
        <v>200</v>
      </c>
      <c r="AK1837" s="273">
        <v>185936</v>
      </c>
      <c r="BV1837" s="279" t="s">
        <v>83</v>
      </c>
      <c r="BW1837" s="280" t="s">
        <v>63</v>
      </c>
      <c r="BX1837" s="280" t="s">
        <v>172</v>
      </c>
      <c r="BY1837" s="280" t="s">
        <v>184</v>
      </c>
      <c r="BZ1837" s="280" t="s">
        <v>151</v>
      </c>
      <c r="CA1837" s="280" t="s">
        <v>152</v>
      </c>
      <c r="CB1837" s="280" t="s">
        <v>153</v>
      </c>
      <c r="CC1837" s="280" t="s">
        <v>154</v>
      </c>
      <c r="CD1837" s="281">
        <v>10</v>
      </c>
      <c r="CE1837" s="277">
        <v>45078</v>
      </c>
      <c r="CF1837" s="280">
        <v>643</v>
      </c>
      <c r="CG1837" s="280" t="s">
        <v>90</v>
      </c>
      <c r="CH1837" s="280">
        <v>643</v>
      </c>
      <c r="CI1837" s="280" t="s">
        <v>80</v>
      </c>
      <c r="CJ1837" s="280"/>
      <c r="CK1837" s="280"/>
      <c r="CL1837" s="280"/>
      <c r="CM1837" s="280" t="s">
        <v>73</v>
      </c>
      <c r="CN1837" s="280">
        <v>3</v>
      </c>
    </row>
    <row r="1838" spans="4:92">
      <c r="D1838" s="273" t="s">
        <v>83</v>
      </c>
      <c r="E1838" s="273" t="s">
        <v>287</v>
      </c>
      <c r="F1838" s="273" t="s">
        <v>866</v>
      </c>
      <c r="G1838" s="273" t="s">
        <v>871</v>
      </c>
      <c r="H1838" s="274">
        <v>44958</v>
      </c>
      <c r="I1838" s="273">
        <v>11398</v>
      </c>
      <c r="J1838" s="273">
        <v>801</v>
      </c>
      <c r="W1838" s="273">
        <v>144429</v>
      </c>
      <c r="X1838" s="273" t="s">
        <v>64</v>
      </c>
      <c r="Y1838" s="273" t="s">
        <v>287</v>
      </c>
      <c r="Z1838" s="273" t="s">
        <v>325</v>
      </c>
      <c r="AA1838" s="273" t="s">
        <v>326</v>
      </c>
      <c r="AB1838" s="274">
        <v>45017</v>
      </c>
      <c r="AC1838" s="273">
        <v>14983</v>
      </c>
      <c r="AD1838" s="273">
        <v>878</v>
      </c>
      <c r="AK1838" s="273">
        <v>320666</v>
      </c>
      <c r="BV1838" s="336" t="s">
        <v>83</v>
      </c>
      <c r="BW1838" s="337" t="s">
        <v>63</v>
      </c>
      <c r="BX1838" s="337" t="s">
        <v>172</v>
      </c>
      <c r="BY1838" s="337" t="s">
        <v>184</v>
      </c>
      <c r="BZ1838" s="337" t="s">
        <v>151</v>
      </c>
      <c r="CA1838" s="337" t="s">
        <v>152</v>
      </c>
      <c r="CB1838" s="337" t="s">
        <v>161</v>
      </c>
      <c r="CC1838" s="337" t="s">
        <v>162</v>
      </c>
      <c r="CD1838" s="338">
        <v>11</v>
      </c>
      <c r="CE1838" s="335">
        <v>45078</v>
      </c>
      <c r="CF1838" s="337">
        <v>514.4</v>
      </c>
      <c r="CG1838" s="337" t="s">
        <v>90</v>
      </c>
      <c r="CH1838" s="337">
        <v>514.4</v>
      </c>
      <c r="CI1838" s="337" t="s">
        <v>80</v>
      </c>
      <c r="CJ1838" s="337"/>
      <c r="CK1838" s="337"/>
      <c r="CL1838" s="337"/>
      <c r="CM1838" s="337" t="s">
        <v>73</v>
      </c>
      <c r="CN1838" s="337">
        <v>3</v>
      </c>
    </row>
    <row r="1839" spans="4:92">
      <c r="D1839" s="273" t="s">
        <v>83</v>
      </c>
      <c r="E1839" s="273" t="s">
        <v>287</v>
      </c>
      <c r="F1839" s="273" t="s">
        <v>866</v>
      </c>
      <c r="G1839" s="273" t="s">
        <v>871</v>
      </c>
      <c r="H1839" s="274">
        <v>44958</v>
      </c>
      <c r="I1839" s="273">
        <v>11398</v>
      </c>
      <c r="J1839" s="273">
        <v>801</v>
      </c>
      <c r="K1839" s="273">
        <v>30</v>
      </c>
      <c r="L1839" s="273" t="s">
        <v>66</v>
      </c>
      <c r="M1839" s="273">
        <v>0</v>
      </c>
      <c r="N1839" s="273" t="s">
        <v>115</v>
      </c>
      <c r="W1839" s="273">
        <v>144453</v>
      </c>
      <c r="X1839" s="273" t="s">
        <v>64</v>
      </c>
      <c r="Y1839" s="273" t="s">
        <v>287</v>
      </c>
      <c r="Z1839" s="273" t="s">
        <v>325</v>
      </c>
      <c r="AA1839" s="273" t="s">
        <v>326</v>
      </c>
      <c r="AB1839" s="274">
        <v>45017</v>
      </c>
      <c r="AC1839" s="273">
        <v>14983</v>
      </c>
      <c r="AD1839" s="273">
        <v>878</v>
      </c>
      <c r="AK1839" s="273">
        <v>320672</v>
      </c>
      <c r="BV1839" s="279" t="s">
        <v>83</v>
      </c>
      <c r="BW1839" s="280" t="s">
        <v>63</v>
      </c>
      <c r="BX1839" s="280" t="s">
        <v>172</v>
      </c>
      <c r="BY1839" s="280" t="s">
        <v>184</v>
      </c>
      <c r="BZ1839" s="280" t="s">
        <v>167</v>
      </c>
      <c r="CA1839" s="280" t="s">
        <v>168</v>
      </c>
      <c r="CB1839" s="280" t="s">
        <v>353</v>
      </c>
      <c r="CC1839" s="280" t="s">
        <v>354</v>
      </c>
      <c r="CD1839" s="281">
        <v>13</v>
      </c>
      <c r="CE1839" s="277">
        <v>45078</v>
      </c>
      <c r="CF1839" s="280">
        <v>0</v>
      </c>
      <c r="CG1839" s="280" t="s">
        <v>90</v>
      </c>
      <c r="CH1839" s="280">
        <v>0</v>
      </c>
      <c r="CI1839" s="280" t="s">
        <v>80</v>
      </c>
      <c r="CJ1839" s="280"/>
      <c r="CK1839" s="280"/>
      <c r="CL1839" s="280"/>
      <c r="CM1839" s="280" t="s">
        <v>73</v>
      </c>
      <c r="CN1839" s="280">
        <v>3</v>
      </c>
    </row>
    <row r="1840" spans="4:92">
      <c r="D1840" s="273" t="s">
        <v>83</v>
      </c>
      <c r="E1840" s="273" t="s">
        <v>287</v>
      </c>
      <c r="F1840" s="273" t="s">
        <v>866</v>
      </c>
      <c r="G1840" s="273" t="s">
        <v>871</v>
      </c>
      <c r="H1840" s="274">
        <v>44958</v>
      </c>
      <c r="I1840" s="273">
        <v>11398</v>
      </c>
      <c r="J1840" s="273">
        <v>801</v>
      </c>
      <c r="K1840" s="273">
        <v>0</v>
      </c>
      <c r="L1840" s="273" t="s">
        <v>66</v>
      </c>
      <c r="N1840" s="273" t="s">
        <v>107</v>
      </c>
      <c r="W1840" s="273">
        <v>144454</v>
      </c>
      <c r="X1840" s="273" t="s">
        <v>64</v>
      </c>
      <c r="Y1840" s="273" t="s">
        <v>287</v>
      </c>
      <c r="Z1840" s="273" t="s">
        <v>325</v>
      </c>
      <c r="AA1840" s="273" t="s">
        <v>326</v>
      </c>
      <c r="AB1840" s="274">
        <v>45017</v>
      </c>
      <c r="AC1840" s="273">
        <v>14983</v>
      </c>
      <c r="AD1840" s="273">
        <v>878</v>
      </c>
      <c r="AK1840" s="273">
        <v>320675</v>
      </c>
      <c r="BV1840" s="336" t="s">
        <v>83</v>
      </c>
      <c r="BW1840" s="337" t="s">
        <v>63</v>
      </c>
      <c r="BX1840" s="337" t="s">
        <v>172</v>
      </c>
      <c r="BY1840" s="337" t="s">
        <v>184</v>
      </c>
      <c r="BZ1840" s="337" t="s">
        <v>167</v>
      </c>
      <c r="CA1840" s="337" t="s">
        <v>168</v>
      </c>
      <c r="CB1840" s="337" t="s">
        <v>313</v>
      </c>
      <c r="CC1840" s="337" t="s">
        <v>314</v>
      </c>
      <c r="CD1840" s="338">
        <v>14</v>
      </c>
      <c r="CE1840" s="335">
        <v>45078</v>
      </c>
      <c r="CF1840" s="337">
        <v>0</v>
      </c>
      <c r="CG1840" s="337" t="s">
        <v>90</v>
      </c>
      <c r="CH1840" s="337">
        <v>0</v>
      </c>
      <c r="CI1840" s="337" t="s">
        <v>80</v>
      </c>
      <c r="CJ1840" s="337"/>
      <c r="CK1840" s="337"/>
      <c r="CL1840" s="337"/>
      <c r="CM1840" s="337" t="s">
        <v>73</v>
      </c>
      <c r="CN1840" s="337">
        <v>3</v>
      </c>
    </row>
    <row r="1841" spans="4:92">
      <c r="D1841" s="273" t="s">
        <v>83</v>
      </c>
      <c r="E1841" s="273" t="s">
        <v>287</v>
      </c>
      <c r="F1841" s="273" t="s">
        <v>866</v>
      </c>
      <c r="G1841" s="273" t="s">
        <v>871</v>
      </c>
      <c r="H1841" s="274">
        <v>44986</v>
      </c>
      <c r="I1841" s="273">
        <v>11560</v>
      </c>
      <c r="J1841" s="273">
        <v>801</v>
      </c>
      <c r="W1841" s="273">
        <v>149127</v>
      </c>
      <c r="X1841" s="273" t="s">
        <v>64</v>
      </c>
      <c r="Y1841" s="273" t="s">
        <v>287</v>
      </c>
      <c r="Z1841" s="273" t="s">
        <v>325</v>
      </c>
      <c r="AA1841" s="273" t="s">
        <v>326</v>
      </c>
      <c r="AB1841" s="274">
        <v>45108</v>
      </c>
      <c r="AC1841" s="273">
        <v>15129</v>
      </c>
      <c r="AD1841" s="273">
        <v>878</v>
      </c>
      <c r="AK1841" s="273">
        <v>281385</v>
      </c>
      <c r="BV1841" s="279" t="s">
        <v>83</v>
      </c>
      <c r="BW1841" s="280" t="s">
        <v>63</v>
      </c>
      <c r="BX1841" s="280" t="s">
        <v>172</v>
      </c>
      <c r="BY1841" s="280" t="s">
        <v>184</v>
      </c>
      <c r="BZ1841" s="280" t="s">
        <v>167</v>
      </c>
      <c r="CA1841" s="280" t="s">
        <v>168</v>
      </c>
      <c r="CB1841" s="280" t="s">
        <v>319</v>
      </c>
      <c r="CC1841" s="280" t="s">
        <v>320</v>
      </c>
      <c r="CD1841" s="281">
        <v>15</v>
      </c>
      <c r="CE1841" s="277">
        <v>45078</v>
      </c>
      <c r="CF1841" s="280">
        <v>0</v>
      </c>
      <c r="CG1841" s="280" t="s">
        <v>90</v>
      </c>
      <c r="CH1841" s="280">
        <v>0</v>
      </c>
      <c r="CI1841" s="280" t="s">
        <v>80</v>
      </c>
      <c r="CJ1841" s="280"/>
      <c r="CK1841" s="280"/>
      <c r="CL1841" s="280"/>
      <c r="CM1841" s="280" t="s">
        <v>73</v>
      </c>
      <c r="CN1841" s="280">
        <v>3</v>
      </c>
    </row>
    <row r="1842" spans="4:92">
      <c r="D1842" s="273" t="s">
        <v>83</v>
      </c>
      <c r="E1842" s="273" t="s">
        <v>287</v>
      </c>
      <c r="F1842" s="273" t="s">
        <v>866</v>
      </c>
      <c r="G1842" s="273" t="s">
        <v>871</v>
      </c>
      <c r="H1842" s="274">
        <v>44986</v>
      </c>
      <c r="I1842" s="273">
        <v>11560</v>
      </c>
      <c r="J1842" s="273">
        <v>801</v>
      </c>
      <c r="K1842" s="273">
        <v>30</v>
      </c>
      <c r="L1842" s="273" t="s">
        <v>66</v>
      </c>
      <c r="M1842" s="273">
        <v>0</v>
      </c>
      <c r="N1842" s="273" t="s">
        <v>115</v>
      </c>
      <c r="W1842" s="273">
        <v>149151</v>
      </c>
      <c r="X1842" s="273" t="s">
        <v>64</v>
      </c>
      <c r="Y1842" s="273" t="s">
        <v>287</v>
      </c>
      <c r="Z1842" s="273" t="s">
        <v>325</v>
      </c>
      <c r="AA1842" s="273" t="s">
        <v>326</v>
      </c>
      <c r="AB1842" s="274">
        <v>45108</v>
      </c>
      <c r="AC1842" s="273">
        <v>15129</v>
      </c>
      <c r="AD1842" s="273">
        <v>878</v>
      </c>
      <c r="AK1842" s="273">
        <v>320741</v>
      </c>
      <c r="BV1842" s="336" t="s">
        <v>83</v>
      </c>
      <c r="BW1842" s="337" t="s">
        <v>63</v>
      </c>
      <c r="BX1842" s="337" t="s">
        <v>172</v>
      </c>
      <c r="BY1842" s="337" t="s">
        <v>184</v>
      </c>
      <c r="BZ1842" s="337" t="s">
        <v>86</v>
      </c>
      <c r="CA1842" s="337" t="s">
        <v>87</v>
      </c>
      <c r="CB1842" s="337" t="s">
        <v>179</v>
      </c>
      <c r="CC1842" s="337" t="s">
        <v>180</v>
      </c>
      <c r="CD1842" s="338">
        <v>1</v>
      </c>
      <c r="CE1842" s="335">
        <v>45078</v>
      </c>
      <c r="CF1842" s="337"/>
      <c r="CG1842" s="337" t="s">
        <v>181</v>
      </c>
      <c r="CH1842" s="337"/>
      <c r="CI1842" s="337" t="s">
        <v>181</v>
      </c>
      <c r="CJ1842" s="337" t="s">
        <v>1414</v>
      </c>
      <c r="CK1842" s="337"/>
      <c r="CL1842" s="337"/>
      <c r="CM1842" s="337" t="s">
        <v>73</v>
      </c>
      <c r="CN1842" s="337">
        <v>3</v>
      </c>
    </row>
    <row r="1843" spans="4:92">
      <c r="D1843" s="273" t="s">
        <v>83</v>
      </c>
      <c r="E1843" s="273" t="s">
        <v>287</v>
      </c>
      <c r="F1843" s="273" t="s">
        <v>866</v>
      </c>
      <c r="G1843" s="273" t="s">
        <v>871</v>
      </c>
      <c r="H1843" s="274">
        <v>44986</v>
      </c>
      <c r="I1843" s="273">
        <v>11560</v>
      </c>
      <c r="J1843" s="273">
        <v>801</v>
      </c>
      <c r="K1843" s="273">
        <v>0</v>
      </c>
      <c r="L1843" s="273" t="s">
        <v>66</v>
      </c>
      <c r="N1843" s="273" t="s">
        <v>107</v>
      </c>
      <c r="W1843" s="273">
        <v>149152</v>
      </c>
      <c r="X1843" s="273" t="s">
        <v>64</v>
      </c>
      <c r="Y1843" s="273" t="s">
        <v>287</v>
      </c>
      <c r="Z1843" s="273" t="s">
        <v>325</v>
      </c>
      <c r="AA1843" s="273" t="s">
        <v>326</v>
      </c>
      <c r="AB1843" s="274">
        <v>45108</v>
      </c>
      <c r="AC1843" s="273">
        <v>15129</v>
      </c>
      <c r="AD1843" s="273">
        <v>878</v>
      </c>
      <c r="AK1843" s="273">
        <v>320746</v>
      </c>
      <c r="BV1843" s="279" t="s">
        <v>83</v>
      </c>
      <c r="BW1843" s="280" t="s">
        <v>63</v>
      </c>
      <c r="BX1843" s="280" t="s">
        <v>172</v>
      </c>
      <c r="BY1843" s="280" t="s">
        <v>184</v>
      </c>
      <c r="BZ1843" s="280" t="s">
        <v>138</v>
      </c>
      <c r="CA1843" s="280" t="s">
        <v>139</v>
      </c>
      <c r="CB1843" s="280" t="s">
        <v>190</v>
      </c>
      <c r="CC1843" s="280" t="s">
        <v>191</v>
      </c>
      <c r="CD1843" s="281">
        <v>8</v>
      </c>
      <c r="CE1843" s="277">
        <v>45078</v>
      </c>
      <c r="CF1843" s="280">
        <v>0</v>
      </c>
      <c r="CG1843" s="280" t="s">
        <v>90</v>
      </c>
      <c r="CH1843" s="280">
        <v>0</v>
      </c>
      <c r="CI1843" s="280" t="s">
        <v>80</v>
      </c>
      <c r="CJ1843" s="280"/>
      <c r="CK1843" s="280"/>
      <c r="CL1843" s="280"/>
      <c r="CM1843" s="280" t="s">
        <v>73</v>
      </c>
      <c r="CN1843" s="280">
        <v>3</v>
      </c>
    </row>
    <row r="1844" spans="4:92">
      <c r="D1844" s="273" t="s">
        <v>83</v>
      </c>
      <c r="E1844" s="273" t="s">
        <v>287</v>
      </c>
      <c r="F1844" s="273" t="s">
        <v>866</v>
      </c>
      <c r="G1844" s="273" t="s">
        <v>871</v>
      </c>
      <c r="H1844" s="274">
        <v>45017</v>
      </c>
      <c r="I1844" s="273">
        <v>11722</v>
      </c>
      <c r="J1844" s="273">
        <v>801</v>
      </c>
      <c r="W1844" s="273">
        <v>153825</v>
      </c>
      <c r="X1844" s="273" t="s">
        <v>64</v>
      </c>
      <c r="Y1844" s="273" t="s">
        <v>287</v>
      </c>
      <c r="Z1844" s="273" t="s">
        <v>325</v>
      </c>
      <c r="AA1844" s="273" t="s">
        <v>326</v>
      </c>
      <c r="AB1844" s="274">
        <v>45108</v>
      </c>
      <c r="AC1844" s="273">
        <v>15129</v>
      </c>
      <c r="AD1844" s="273">
        <v>878</v>
      </c>
      <c r="AK1844" s="273">
        <v>320749</v>
      </c>
      <c r="BV1844" s="336" t="s">
        <v>83</v>
      </c>
      <c r="BW1844" s="337" t="s">
        <v>63</v>
      </c>
      <c r="BX1844" s="337" t="s">
        <v>172</v>
      </c>
      <c r="BY1844" s="337" t="s">
        <v>184</v>
      </c>
      <c r="BZ1844" s="337" t="s">
        <v>86</v>
      </c>
      <c r="CA1844" s="337" t="s">
        <v>87</v>
      </c>
      <c r="CB1844" s="337" t="s">
        <v>217</v>
      </c>
      <c r="CC1844" s="337" t="s">
        <v>218</v>
      </c>
      <c r="CD1844" s="338">
        <v>2</v>
      </c>
      <c r="CE1844" s="335">
        <v>45078</v>
      </c>
      <c r="CF1844" s="337"/>
      <c r="CG1844" s="337" t="s">
        <v>181</v>
      </c>
      <c r="CH1844" s="337"/>
      <c r="CI1844" s="337" t="s">
        <v>181</v>
      </c>
      <c r="CJ1844" s="337" t="s">
        <v>1022</v>
      </c>
      <c r="CK1844" s="337"/>
      <c r="CL1844" s="337"/>
      <c r="CM1844" s="337" t="s">
        <v>73</v>
      </c>
      <c r="CN1844" s="337">
        <v>3</v>
      </c>
    </row>
    <row r="1845" spans="4:92">
      <c r="D1845" s="273" t="s">
        <v>83</v>
      </c>
      <c r="E1845" s="273" t="s">
        <v>287</v>
      </c>
      <c r="F1845" s="273" t="s">
        <v>866</v>
      </c>
      <c r="G1845" s="273" t="s">
        <v>871</v>
      </c>
      <c r="H1845" s="274">
        <v>45017</v>
      </c>
      <c r="I1845" s="273">
        <v>11722</v>
      </c>
      <c r="J1845" s="273">
        <v>801</v>
      </c>
      <c r="K1845" s="273">
        <v>30</v>
      </c>
      <c r="L1845" s="273" t="s">
        <v>66</v>
      </c>
      <c r="M1845" s="273">
        <v>0</v>
      </c>
      <c r="N1845" s="273" t="s">
        <v>115</v>
      </c>
      <c r="W1845" s="273">
        <v>153849</v>
      </c>
      <c r="X1845" s="273" t="s">
        <v>64</v>
      </c>
      <c r="Y1845" s="273" t="s">
        <v>287</v>
      </c>
      <c r="Z1845" s="273" t="s">
        <v>325</v>
      </c>
      <c r="AA1845" s="273" t="s">
        <v>326</v>
      </c>
      <c r="AB1845" s="274">
        <v>45108</v>
      </c>
      <c r="AC1845" s="273">
        <v>15720</v>
      </c>
      <c r="AD1845" s="273">
        <v>878</v>
      </c>
      <c r="AK1845" s="273">
        <v>285532</v>
      </c>
      <c r="BV1845" s="279" t="s">
        <v>83</v>
      </c>
      <c r="BW1845" s="280" t="s">
        <v>63</v>
      </c>
      <c r="BX1845" s="280" t="s">
        <v>172</v>
      </c>
      <c r="BY1845" s="280" t="s">
        <v>184</v>
      </c>
      <c r="BZ1845" s="280" t="s">
        <v>151</v>
      </c>
      <c r="CA1845" s="280" t="s">
        <v>152</v>
      </c>
      <c r="CB1845" s="280" t="s">
        <v>161</v>
      </c>
      <c r="CC1845" s="280" t="s">
        <v>162</v>
      </c>
      <c r="CD1845" s="281">
        <v>11</v>
      </c>
      <c r="CE1845" s="277">
        <v>45170</v>
      </c>
      <c r="CF1845" s="280">
        <v>95.2</v>
      </c>
      <c r="CG1845" s="280" t="s">
        <v>90</v>
      </c>
      <c r="CH1845" s="280">
        <v>95.2</v>
      </c>
      <c r="CI1845" s="280" t="s">
        <v>80</v>
      </c>
      <c r="CJ1845" s="280"/>
      <c r="CK1845" s="280"/>
      <c r="CL1845" s="280"/>
      <c r="CM1845" s="280" t="s">
        <v>73</v>
      </c>
      <c r="CN1845" s="280">
        <v>3</v>
      </c>
    </row>
    <row r="1846" spans="4:92">
      <c r="D1846" s="273" t="s">
        <v>83</v>
      </c>
      <c r="E1846" s="273" t="s">
        <v>287</v>
      </c>
      <c r="F1846" s="273" t="s">
        <v>866</v>
      </c>
      <c r="G1846" s="273" t="s">
        <v>871</v>
      </c>
      <c r="H1846" s="274">
        <v>45017</v>
      </c>
      <c r="I1846" s="273">
        <v>11722</v>
      </c>
      <c r="J1846" s="273">
        <v>801</v>
      </c>
      <c r="K1846" s="273">
        <v>0</v>
      </c>
      <c r="L1846" s="273" t="s">
        <v>66</v>
      </c>
      <c r="N1846" s="273" t="s">
        <v>107</v>
      </c>
      <c r="W1846" s="273">
        <v>153850</v>
      </c>
      <c r="X1846" s="273" t="s">
        <v>64</v>
      </c>
      <c r="Y1846" s="273" t="s">
        <v>287</v>
      </c>
      <c r="Z1846" s="273" t="s">
        <v>325</v>
      </c>
      <c r="AA1846" s="273" t="s">
        <v>326</v>
      </c>
      <c r="AB1846" s="274">
        <v>45200</v>
      </c>
      <c r="AC1846" s="273">
        <v>15275</v>
      </c>
      <c r="AD1846" s="273">
        <v>878</v>
      </c>
      <c r="AK1846" s="273">
        <v>282991</v>
      </c>
      <c r="BV1846" s="336" t="s">
        <v>83</v>
      </c>
      <c r="BW1846" s="337" t="s">
        <v>63</v>
      </c>
      <c r="BX1846" s="337" t="s">
        <v>172</v>
      </c>
      <c r="BY1846" s="337" t="s">
        <v>184</v>
      </c>
      <c r="BZ1846" s="337" t="s">
        <v>151</v>
      </c>
      <c r="CA1846" s="337" t="s">
        <v>152</v>
      </c>
      <c r="CB1846" s="337" t="s">
        <v>153</v>
      </c>
      <c r="CC1846" s="337" t="s">
        <v>154</v>
      </c>
      <c r="CD1846" s="338">
        <v>10</v>
      </c>
      <c r="CE1846" s="335">
        <v>45170</v>
      </c>
      <c r="CF1846" s="337">
        <v>119</v>
      </c>
      <c r="CG1846" s="337" t="s">
        <v>90</v>
      </c>
      <c r="CH1846" s="337">
        <v>119</v>
      </c>
      <c r="CI1846" s="337" t="s">
        <v>80</v>
      </c>
      <c r="CJ1846" s="337"/>
      <c r="CK1846" s="337"/>
      <c r="CL1846" s="337"/>
      <c r="CM1846" s="337" t="s">
        <v>73</v>
      </c>
      <c r="CN1846" s="337">
        <v>3</v>
      </c>
    </row>
    <row r="1847" spans="4:92">
      <c r="D1847" s="273" t="s">
        <v>83</v>
      </c>
      <c r="E1847" s="273" t="s">
        <v>287</v>
      </c>
      <c r="F1847" s="273" t="s">
        <v>866</v>
      </c>
      <c r="G1847" s="273" t="s">
        <v>871</v>
      </c>
      <c r="H1847" s="274">
        <v>45047</v>
      </c>
      <c r="I1847" s="273">
        <v>12341</v>
      </c>
      <c r="J1847" s="273">
        <v>801</v>
      </c>
      <c r="W1847" s="273">
        <v>182125</v>
      </c>
      <c r="X1847" s="273" t="s">
        <v>64</v>
      </c>
      <c r="Y1847" s="273" t="s">
        <v>287</v>
      </c>
      <c r="Z1847" s="273" t="s">
        <v>325</v>
      </c>
      <c r="AA1847" s="273" t="s">
        <v>326</v>
      </c>
      <c r="AB1847" s="274">
        <v>45200</v>
      </c>
      <c r="AC1847" s="273">
        <v>15275</v>
      </c>
      <c r="AD1847" s="273">
        <v>878</v>
      </c>
      <c r="AK1847" s="273">
        <v>320754</v>
      </c>
      <c r="BV1847" s="279" t="s">
        <v>83</v>
      </c>
      <c r="BW1847" s="280" t="s">
        <v>63</v>
      </c>
      <c r="BX1847" s="280" t="s">
        <v>172</v>
      </c>
      <c r="BY1847" s="280" t="s">
        <v>184</v>
      </c>
      <c r="BZ1847" s="280" t="s">
        <v>167</v>
      </c>
      <c r="CA1847" s="280" t="s">
        <v>168</v>
      </c>
      <c r="CB1847" s="280" t="s">
        <v>169</v>
      </c>
      <c r="CC1847" s="280" t="s">
        <v>170</v>
      </c>
      <c r="CD1847" s="281">
        <v>12</v>
      </c>
      <c r="CE1847" s="277">
        <v>45170</v>
      </c>
      <c r="CF1847" s="280">
        <v>0</v>
      </c>
      <c r="CG1847" s="280" t="s">
        <v>90</v>
      </c>
      <c r="CH1847" s="280">
        <v>0</v>
      </c>
      <c r="CI1847" s="280" t="s">
        <v>80</v>
      </c>
      <c r="CJ1847" s="280"/>
      <c r="CK1847" s="280"/>
      <c r="CL1847" s="280"/>
      <c r="CM1847" s="280" t="s">
        <v>73</v>
      </c>
      <c r="CN1847" s="280">
        <v>3</v>
      </c>
    </row>
    <row r="1848" spans="4:92">
      <c r="D1848" s="273" t="s">
        <v>83</v>
      </c>
      <c r="E1848" s="273" t="s">
        <v>287</v>
      </c>
      <c r="F1848" s="273" t="s">
        <v>866</v>
      </c>
      <c r="G1848" s="273" t="s">
        <v>871</v>
      </c>
      <c r="H1848" s="274">
        <v>45047</v>
      </c>
      <c r="I1848" s="273">
        <v>12341</v>
      </c>
      <c r="J1848" s="273">
        <v>801</v>
      </c>
      <c r="K1848" s="273">
        <v>30</v>
      </c>
      <c r="L1848" s="273" t="s">
        <v>66</v>
      </c>
      <c r="M1848" s="273">
        <v>0</v>
      </c>
      <c r="N1848" s="273" t="s">
        <v>115</v>
      </c>
      <c r="W1848" s="273">
        <v>182149</v>
      </c>
      <c r="X1848" s="273" t="s">
        <v>64</v>
      </c>
      <c r="Y1848" s="273" t="s">
        <v>287</v>
      </c>
      <c r="Z1848" s="273" t="s">
        <v>325</v>
      </c>
      <c r="AA1848" s="273" t="s">
        <v>326</v>
      </c>
      <c r="AB1848" s="274">
        <v>45200</v>
      </c>
      <c r="AC1848" s="273">
        <v>15275</v>
      </c>
      <c r="AD1848" s="273">
        <v>878</v>
      </c>
      <c r="AK1848" s="273">
        <v>320759</v>
      </c>
      <c r="BV1848" s="336" t="s">
        <v>83</v>
      </c>
      <c r="BW1848" s="337" t="s">
        <v>63</v>
      </c>
      <c r="BX1848" s="337" t="s">
        <v>172</v>
      </c>
      <c r="BY1848" s="337" t="s">
        <v>184</v>
      </c>
      <c r="BZ1848" s="337" t="s">
        <v>126</v>
      </c>
      <c r="CA1848" s="337" t="s">
        <v>127</v>
      </c>
      <c r="CB1848" s="337" t="s">
        <v>133</v>
      </c>
      <c r="CC1848" s="337" t="s">
        <v>134</v>
      </c>
      <c r="CD1848" s="338">
        <v>7</v>
      </c>
      <c r="CE1848" s="335">
        <v>45170</v>
      </c>
      <c r="CF1848" s="337"/>
      <c r="CG1848" s="337"/>
      <c r="CH1848" s="337"/>
      <c r="CI1848" s="337" t="s">
        <v>104</v>
      </c>
      <c r="CJ1848" s="337"/>
      <c r="CK1848" s="337"/>
      <c r="CL1848" s="337"/>
      <c r="CM1848" s="337" t="s">
        <v>73</v>
      </c>
      <c r="CN1848" s="337">
        <v>3</v>
      </c>
    </row>
    <row r="1849" spans="4:92">
      <c r="D1849" s="273" t="s">
        <v>83</v>
      </c>
      <c r="E1849" s="273" t="s">
        <v>287</v>
      </c>
      <c r="F1849" s="273" t="s">
        <v>866</v>
      </c>
      <c r="G1849" s="273" t="s">
        <v>871</v>
      </c>
      <c r="H1849" s="274">
        <v>45047</v>
      </c>
      <c r="I1849" s="273">
        <v>12341</v>
      </c>
      <c r="J1849" s="273">
        <v>801</v>
      </c>
      <c r="K1849" s="273">
        <v>0</v>
      </c>
      <c r="L1849" s="273" t="s">
        <v>66</v>
      </c>
      <c r="N1849" s="273" t="s">
        <v>107</v>
      </c>
      <c r="W1849" s="273">
        <v>182150</v>
      </c>
      <c r="X1849" s="273" t="s">
        <v>64</v>
      </c>
      <c r="Y1849" s="273" t="s">
        <v>287</v>
      </c>
      <c r="Z1849" s="273" t="s">
        <v>325</v>
      </c>
      <c r="AA1849" s="273" t="s">
        <v>326</v>
      </c>
      <c r="AB1849" s="274">
        <v>45200</v>
      </c>
      <c r="AC1849" s="273">
        <v>15275</v>
      </c>
      <c r="AD1849" s="273">
        <v>878</v>
      </c>
      <c r="AK1849" s="273">
        <v>320762</v>
      </c>
      <c r="BV1849" s="279" t="s">
        <v>83</v>
      </c>
      <c r="BW1849" s="280" t="s">
        <v>63</v>
      </c>
      <c r="BX1849" s="280" t="s">
        <v>172</v>
      </c>
      <c r="BY1849" s="280" t="s">
        <v>184</v>
      </c>
      <c r="BZ1849" s="280" t="s">
        <v>138</v>
      </c>
      <c r="CA1849" s="280" t="s">
        <v>139</v>
      </c>
      <c r="CB1849" s="280" t="s">
        <v>140</v>
      </c>
      <c r="CC1849" s="280" t="s">
        <v>141</v>
      </c>
      <c r="CD1849" s="281">
        <v>9</v>
      </c>
      <c r="CE1849" s="277">
        <v>45170</v>
      </c>
      <c r="CF1849" s="280">
        <v>0</v>
      </c>
      <c r="CG1849" s="280" t="s">
        <v>90</v>
      </c>
      <c r="CH1849" s="280">
        <v>0</v>
      </c>
      <c r="CI1849" s="280" t="s">
        <v>80</v>
      </c>
      <c r="CJ1849" s="280"/>
      <c r="CK1849" s="280"/>
      <c r="CL1849" s="280"/>
      <c r="CM1849" s="280" t="s">
        <v>73</v>
      </c>
      <c r="CN1849" s="280">
        <v>3</v>
      </c>
    </row>
    <row r="1850" spans="4:92">
      <c r="D1850" s="273" t="s">
        <v>83</v>
      </c>
      <c r="E1850" s="273" t="s">
        <v>287</v>
      </c>
      <c r="F1850" s="273" t="s">
        <v>866</v>
      </c>
      <c r="G1850" s="273" t="s">
        <v>871</v>
      </c>
      <c r="H1850" s="274">
        <v>45078</v>
      </c>
      <c r="I1850" s="273">
        <v>12610</v>
      </c>
      <c r="J1850" s="273">
        <v>801</v>
      </c>
      <c r="W1850" s="273">
        <v>195045</v>
      </c>
      <c r="X1850" s="273" t="s">
        <v>64</v>
      </c>
      <c r="Y1850" s="273" t="s">
        <v>287</v>
      </c>
      <c r="Z1850" s="273" t="s">
        <v>325</v>
      </c>
      <c r="AA1850" s="273" t="s">
        <v>463</v>
      </c>
      <c r="AB1850" s="274">
        <v>44927</v>
      </c>
      <c r="AC1850" s="273">
        <v>11813</v>
      </c>
      <c r="AD1850" s="273">
        <v>67</v>
      </c>
      <c r="AK1850" s="273">
        <v>156877</v>
      </c>
      <c r="BV1850" s="336" t="s">
        <v>83</v>
      </c>
      <c r="BW1850" s="337" t="s">
        <v>63</v>
      </c>
      <c r="BX1850" s="337" t="s">
        <v>172</v>
      </c>
      <c r="BY1850" s="337" t="s">
        <v>184</v>
      </c>
      <c r="BZ1850" s="337" t="s">
        <v>126</v>
      </c>
      <c r="CA1850" s="337" t="s">
        <v>127</v>
      </c>
      <c r="CB1850" s="337" t="s">
        <v>128</v>
      </c>
      <c r="CC1850" s="337" t="s">
        <v>129</v>
      </c>
      <c r="CD1850" s="338">
        <v>6</v>
      </c>
      <c r="CE1850" s="335">
        <v>45170</v>
      </c>
      <c r="CF1850" s="337"/>
      <c r="CG1850" s="337"/>
      <c r="CH1850" s="337"/>
      <c r="CI1850" s="337" t="s">
        <v>80</v>
      </c>
      <c r="CJ1850" s="337"/>
      <c r="CK1850" s="337"/>
      <c r="CL1850" s="337"/>
      <c r="CM1850" s="337" t="s">
        <v>73</v>
      </c>
      <c r="CN1850" s="337">
        <v>3</v>
      </c>
    </row>
    <row r="1851" spans="4:92">
      <c r="D1851" s="273" t="s">
        <v>83</v>
      </c>
      <c r="E1851" s="273" t="s">
        <v>287</v>
      </c>
      <c r="F1851" s="273" t="s">
        <v>866</v>
      </c>
      <c r="G1851" s="273" t="s">
        <v>871</v>
      </c>
      <c r="H1851" s="274">
        <v>45078</v>
      </c>
      <c r="I1851" s="273">
        <v>12610</v>
      </c>
      <c r="J1851" s="273">
        <v>801</v>
      </c>
      <c r="K1851" s="273">
        <v>30</v>
      </c>
      <c r="L1851" s="273" t="s">
        <v>66</v>
      </c>
      <c r="M1851" s="273">
        <v>0</v>
      </c>
      <c r="N1851" s="273" t="s">
        <v>115</v>
      </c>
      <c r="W1851" s="273">
        <v>195069</v>
      </c>
      <c r="X1851" s="273" t="s">
        <v>64</v>
      </c>
      <c r="Y1851" s="273" t="s">
        <v>287</v>
      </c>
      <c r="Z1851" s="273" t="s">
        <v>325</v>
      </c>
      <c r="AA1851" s="273" t="s">
        <v>463</v>
      </c>
      <c r="AB1851" s="274">
        <v>44927</v>
      </c>
      <c r="AC1851" s="273">
        <v>11963</v>
      </c>
      <c r="AD1851" s="273">
        <v>67</v>
      </c>
      <c r="AE1851" s="273">
        <v>11.661</v>
      </c>
      <c r="AF1851" s="273" t="s">
        <v>90</v>
      </c>
      <c r="AG1851" s="273" t="s">
        <v>1774</v>
      </c>
      <c r="AH1851" s="273" t="s">
        <v>1774</v>
      </c>
      <c r="AI1851" s="273" t="s">
        <v>199</v>
      </c>
      <c r="AJ1851" s="273" t="s">
        <v>1245</v>
      </c>
      <c r="AK1851" s="273">
        <v>159628</v>
      </c>
      <c r="BV1851" s="279" t="s">
        <v>83</v>
      </c>
      <c r="BW1851" s="280" t="s">
        <v>63</v>
      </c>
      <c r="BX1851" s="280" t="s">
        <v>172</v>
      </c>
      <c r="BY1851" s="280" t="s">
        <v>184</v>
      </c>
      <c r="BZ1851" s="280" t="s">
        <v>110</v>
      </c>
      <c r="CA1851" s="280" t="s">
        <v>111</v>
      </c>
      <c r="CB1851" s="280" t="s">
        <v>117</v>
      </c>
      <c r="CC1851" s="280" t="s">
        <v>118</v>
      </c>
      <c r="CD1851" s="281">
        <v>5</v>
      </c>
      <c r="CE1851" s="277">
        <v>45170</v>
      </c>
      <c r="CF1851" s="280"/>
      <c r="CG1851" s="280"/>
      <c r="CH1851" s="280"/>
      <c r="CI1851" s="280" t="s">
        <v>104</v>
      </c>
      <c r="CJ1851" s="280"/>
      <c r="CK1851" s="280"/>
      <c r="CL1851" s="280"/>
      <c r="CM1851" s="280" t="s">
        <v>73</v>
      </c>
      <c r="CN1851" s="280">
        <v>3</v>
      </c>
    </row>
    <row r="1852" spans="4:92">
      <c r="D1852" s="273" t="s">
        <v>83</v>
      </c>
      <c r="E1852" s="273" t="s">
        <v>287</v>
      </c>
      <c r="F1852" s="273" t="s">
        <v>866</v>
      </c>
      <c r="G1852" s="273" t="s">
        <v>871</v>
      </c>
      <c r="H1852" s="274">
        <v>45078</v>
      </c>
      <c r="I1852" s="273">
        <v>12610</v>
      </c>
      <c r="J1852" s="273">
        <v>801</v>
      </c>
      <c r="K1852" s="273">
        <v>0</v>
      </c>
      <c r="L1852" s="273" t="s">
        <v>66</v>
      </c>
      <c r="N1852" s="273" t="s">
        <v>107</v>
      </c>
      <c r="W1852" s="273">
        <v>195070</v>
      </c>
      <c r="X1852" s="273" t="s">
        <v>64</v>
      </c>
      <c r="Y1852" s="273" t="s">
        <v>287</v>
      </c>
      <c r="Z1852" s="273" t="s">
        <v>325</v>
      </c>
      <c r="AA1852" s="273" t="s">
        <v>463</v>
      </c>
      <c r="AB1852" s="274">
        <v>44927</v>
      </c>
      <c r="AC1852" s="273">
        <v>11963</v>
      </c>
      <c r="AD1852" s="273">
        <v>67</v>
      </c>
      <c r="AE1852" s="273">
        <v>788.53300000000002</v>
      </c>
      <c r="AF1852" s="273" t="s">
        <v>90</v>
      </c>
      <c r="AG1852" s="273" t="s">
        <v>1775</v>
      </c>
      <c r="AH1852" s="273" t="s">
        <v>1775</v>
      </c>
      <c r="AI1852" s="273" t="s">
        <v>123</v>
      </c>
      <c r="AJ1852" s="273" t="s">
        <v>200</v>
      </c>
      <c r="AK1852" s="273">
        <v>336870</v>
      </c>
      <c r="BV1852" s="336" t="s">
        <v>83</v>
      </c>
      <c r="BW1852" s="337" t="s">
        <v>63</v>
      </c>
      <c r="BX1852" s="337" t="s">
        <v>172</v>
      </c>
      <c r="BY1852" s="337" t="s">
        <v>184</v>
      </c>
      <c r="BZ1852" s="337" t="s">
        <v>86</v>
      </c>
      <c r="CA1852" s="337" t="s">
        <v>87</v>
      </c>
      <c r="CB1852" s="337" t="s">
        <v>101</v>
      </c>
      <c r="CC1852" s="337" t="s">
        <v>102</v>
      </c>
      <c r="CD1852" s="338">
        <v>4</v>
      </c>
      <c r="CE1852" s="335">
        <v>45170</v>
      </c>
      <c r="CF1852" s="337">
        <v>3295</v>
      </c>
      <c r="CG1852" s="337" t="s">
        <v>103</v>
      </c>
      <c r="CH1852" s="337">
        <v>107.2852</v>
      </c>
      <c r="CI1852" s="337" t="s">
        <v>104</v>
      </c>
      <c r="CJ1852" s="337"/>
      <c r="CK1852" s="337"/>
      <c r="CL1852" s="337"/>
      <c r="CM1852" s="337" t="s">
        <v>73</v>
      </c>
      <c r="CN1852" s="337">
        <v>3</v>
      </c>
    </row>
    <row r="1853" spans="4:92">
      <c r="D1853" s="273" t="s">
        <v>83</v>
      </c>
      <c r="E1853" s="273" t="s">
        <v>287</v>
      </c>
      <c r="F1853" s="273" t="s">
        <v>866</v>
      </c>
      <c r="G1853" s="273" t="s">
        <v>871</v>
      </c>
      <c r="H1853" s="274">
        <v>45108</v>
      </c>
      <c r="I1853" s="273">
        <v>12879</v>
      </c>
      <c r="J1853" s="273">
        <v>801</v>
      </c>
      <c r="W1853" s="273">
        <v>206347</v>
      </c>
      <c r="X1853" s="273" t="s">
        <v>64</v>
      </c>
      <c r="Y1853" s="273" t="s">
        <v>287</v>
      </c>
      <c r="Z1853" s="273" t="s">
        <v>325</v>
      </c>
      <c r="AA1853" s="273" t="s">
        <v>469</v>
      </c>
      <c r="AB1853" s="274">
        <v>44986</v>
      </c>
      <c r="AC1853" s="273">
        <v>12030</v>
      </c>
      <c r="AD1853" s="273">
        <v>68</v>
      </c>
      <c r="AE1853" s="273">
        <v>3.9E-2</v>
      </c>
      <c r="AF1853" s="273" t="s">
        <v>90</v>
      </c>
      <c r="AG1853" s="273" t="s">
        <v>1569</v>
      </c>
      <c r="AH1853" s="273" t="s">
        <v>1570</v>
      </c>
      <c r="AI1853" s="273" t="s">
        <v>199</v>
      </c>
      <c r="AJ1853" s="273" t="s">
        <v>1245</v>
      </c>
      <c r="AK1853" s="273">
        <v>183074</v>
      </c>
      <c r="BV1853" s="279" t="s">
        <v>83</v>
      </c>
      <c r="BW1853" s="280" t="s">
        <v>63</v>
      </c>
      <c r="BX1853" s="280" t="s">
        <v>172</v>
      </c>
      <c r="BY1853" s="280" t="s">
        <v>184</v>
      </c>
      <c r="BZ1853" s="280" t="s">
        <v>110</v>
      </c>
      <c r="CA1853" s="280" t="s">
        <v>111</v>
      </c>
      <c r="CB1853" s="280" t="s">
        <v>112</v>
      </c>
      <c r="CC1853" s="280" t="s">
        <v>113</v>
      </c>
      <c r="CD1853" s="281">
        <v>4</v>
      </c>
      <c r="CE1853" s="277">
        <v>45170</v>
      </c>
      <c r="CF1853" s="280"/>
      <c r="CG1853" s="280"/>
      <c r="CH1853" s="280"/>
      <c r="CI1853" s="280" t="s">
        <v>80</v>
      </c>
      <c r="CJ1853" s="280"/>
      <c r="CK1853" s="280"/>
      <c r="CL1853" s="280"/>
      <c r="CM1853" s="280" t="s">
        <v>73</v>
      </c>
      <c r="CN1853" s="280">
        <v>3</v>
      </c>
    </row>
    <row r="1854" spans="4:92">
      <c r="D1854" s="273" t="s">
        <v>83</v>
      </c>
      <c r="E1854" s="273" t="s">
        <v>287</v>
      </c>
      <c r="F1854" s="273" t="s">
        <v>866</v>
      </c>
      <c r="G1854" s="273" t="s">
        <v>871</v>
      </c>
      <c r="H1854" s="274">
        <v>45108</v>
      </c>
      <c r="I1854" s="273">
        <v>12879</v>
      </c>
      <c r="J1854" s="273">
        <v>801</v>
      </c>
      <c r="K1854" s="273">
        <v>30</v>
      </c>
      <c r="L1854" s="273" t="s">
        <v>66</v>
      </c>
      <c r="M1854" s="273">
        <v>0</v>
      </c>
      <c r="N1854" s="273" t="s">
        <v>115</v>
      </c>
      <c r="W1854" s="273">
        <v>206371</v>
      </c>
      <c r="X1854" s="273" t="s">
        <v>64</v>
      </c>
      <c r="Y1854" s="273" t="s">
        <v>287</v>
      </c>
      <c r="Z1854" s="273" t="s">
        <v>325</v>
      </c>
      <c r="AA1854" s="273" t="s">
        <v>469</v>
      </c>
      <c r="AB1854" s="274">
        <v>44986</v>
      </c>
      <c r="AC1854" s="273">
        <v>12030</v>
      </c>
      <c r="AD1854" s="273">
        <v>68</v>
      </c>
      <c r="AE1854" s="273">
        <v>7.0000000000000007E-2</v>
      </c>
      <c r="AF1854" s="273" t="s">
        <v>90</v>
      </c>
      <c r="AG1854" s="273" t="s">
        <v>1776</v>
      </c>
      <c r="AH1854" s="273" t="s">
        <v>1777</v>
      </c>
      <c r="AI1854" s="273" t="s">
        <v>123</v>
      </c>
      <c r="AJ1854" s="273" t="s">
        <v>200</v>
      </c>
      <c r="AK1854" s="273">
        <v>183080</v>
      </c>
      <c r="BV1854" s="336" t="s">
        <v>83</v>
      </c>
      <c r="BW1854" s="337" t="s">
        <v>63</v>
      </c>
      <c r="BX1854" s="337" t="s">
        <v>172</v>
      </c>
      <c r="BY1854" s="337" t="s">
        <v>184</v>
      </c>
      <c r="BZ1854" s="337" t="s">
        <v>86</v>
      </c>
      <c r="CA1854" s="337" t="s">
        <v>87</v>
      </c>
      <c r="CB1854" s="337" t="s">
        <v>88</v>
      </c>
      <c r="CC1854" s="337" t="s">
        <v>89</v>
      </c>
      <c r="CD1854" s="338">
        <v>3</v>
      </c>
      <c r="CE1854" s="335">
        <v>45170</v>
      </c>
      <c r="CF1854" s="337">
        <v>119</v>
      </c>
      <c r="CG1854" s="337" t="s">
        <v>90</v>
      </c>
      <c r="CH1854" s="337">
        <v>119</v>
      </c>
      <c r="CI1854" s="337" t="s">
        <v>80</v>
      </c>
      <c r="CJ1854" s="337"/>
      <c r="CK1854" s="337"/>
      <c r="CL1854" s="337"/>
      <c r="CM1854" s="337" t="s">
        <v>73</v>
      </c>
      <c r="CN1854" s="337">
        <v>3</v>
      </c>
    </row>
    <row r="1855" spans="4:92">
      <c r="D1855" s="273" t="s">
        <v>83</v>
      </c>
      <c r="E1855" s="273" t="s">
        <v>287</v>
      </c>
      <c r="F1855" s="273" t="s">
        <v>866</v>
      </c>
      <c r="G1855" s="273" t="s">
        <v>871</v>
      </c>
      <c r="H1855" s="274">
        <v>45108</v>
      </c>
      <c r="I1855" s="273">
        <v>12879</v>
      </c>
      <c r="J1855" s="273">
        <v>801</v>
      </c>
      <c r="K1855" s="273">
        <v>0</v>
      </c>
      <c r="L1855" s="273" t="s">
        <v>66</v>
      </c>
      <c r="N1855" s="273" t="s">
        <v>107</v>
      </c>
      <c r="W1855" s="273">
        <v>206372</v>
      </c>
      <c r="X1855" s="273" t="s">
        <v>64</v>
      </c>
      <c r="Y1855" s="273" t="s">
        <v>287</v>
      </c>
      <c r="Z1855" s="273" t="s">
        <v>325</v>
      </c>
      <c r="AA1855" s="273" t="s">
        <v>469</v>
      </c>
      <c r="AB1855" s="274">
        <v>44986</v>
      </c>
      <c r="AC1855" s="273">
        <v>12030</v>
      </c>
      <c r="AD1855" s="273">
        <v>68</v>
      </c>
      <c r="AE1855" s="273">
        <v>0.51100000000000001</v>
      </c>
      <c r="AF1855" s="273" t="s">
        <v>90</v>
      </c>
      <c r="AG1855" s="273" t="s">
        <v>1778</v>
      </c>
      <c r="AH1855" s="273" t="s">
        <v>1572</v>
      </c>
      <c r="AI1855" s="273" t="s">
        <v>123</v>
      </c>
      <c r="AJ1855" s="273" t="s">
        <v>200</v>
      </c>
      <c r="AK1855" s="273">
        <v>183086</v>
      </c>
      <c r="BV1855" s="279" t="s">
        <v>83</v>
      </c>
      <c r="BW1855" s="280" t="s">
        <v>63</v>
      </c>
      <c r="BX1855" s="280" t="s">
        <v>172</v>
      </c>
      <c r="BY1855" s="280" t="s">
        <v>184</v>
      </c>
      <c r="BZ1855" s="280" t="s">
        <v>86</v>
      </c>
      <c r="CA1855" s="280" t="s">
        <v>87</v>
      </c>
      <c r="CB1855" s="280" t="s">
        <v>179</v>
      </c>
      <c r="CC1855" s="280" t="s">
        <v>180</v>
      </c>
      <c r="CD1855" s="281">
        <v>1</v>
      </c>
      <c r="CE1855" s="277">
        <v>45261</v>
      </c>
      <c r="CF1855" s="280"/>
      <c r="CG1855" s="280" t="s">
        <v>181</v>
      </c>
      <c r="CH1855" s="280"/>
      <c r="CI1855" s="280" t="s">
        <v>181</v>
      </c>
      <c r="CJ1855" s="280" t="s">
        <v>1439</v>
      </c>
      <c r="CK1855" s="280"/>
      <c r="CL1855" s="280"/>
      <c r="CM1855" s="280" t="s">
        <v>73</v>
      </c>
      <c r="CN1855" s="280">
        <v>3</v>
      </c>
    </row>
    <row r="1856" spans="4:92">
      <c r="D1856" s="273" t="s">
        <v>83</v>
      </c>
      <c r="E1856" s="273" t="s">
        <v>287</v>
      </c>
      <c r="F1856" s="273" t="s">
        <v>866</v>
      </c>
      <c r="G1856" s="273" t="s">
        <v>871</v>
      </c>
      <c r="H1856" s="274">
        <v>45139</v>
      </c>
      <c r="I1856" s="273">
        <v>13556</v>
      </c>
      <c r="J1856" s="273">
        <v>801</v>
      </c>
      <c r="W1856" s="273">
        <v>225806</v>
      </c>
      <c r="X1856" s="273" t="s">
        <v>64</v>
      </c>
      <c r="Y1856" s="273" t="s">
        <v>287</v>
      </c>
      <c r="Z1856" s="273" t="s">
        <v>325</v>
      </c>
      <c r="AA1856" s="273" t="s">
        <v>469</v>
      </c>
      <c r="AB1856" s="274">
        <v>44986</v>
      </c>
      <c r="AC1856" s="273">
        <v>12030</v>
      </c>
      <c r="AD1856" s="273">
        <v>68</v>
      </c>
      <c r="AE1856" s="273">
        <v>3.2149999999999999</v>
      </c>
      <c r="AF1856" s="273" t="s">
        <v>90</v>
      </c>
      <c r="AG1856" s="273" t="s">
        <v>1573</v>
      </c>
      <c r="AH1856" s="273" t="s">
        <v>1574</v>
      </c>
      <c r="AI1856" s="273" t="s">
        <v>123</v>
      </c>
      <c r="AJ1856" s="273" t="s">
        <v>200</v>
      </c>
      <c r="AK1856" s="273">
        <v>183092</v>
      </c>
      <c r="BV1856" s="336" t="s">
        <v>83</v>
      </c>
      <c r="BW1856" s="337" t="s">
        <v>63</v>
      </c>
      <c r="BX1856" s="337" t="s">
        <v>172</v>
      </c>
      <c r="BY1856" s="337" t="s">
        <v>184</v>
      </c>
      <c r="BZ1856" s="337" t="s">
        <v>138</v>
      </c>
      <c r="CA1856" s="337" t="s">
        <v>139</v>
      </c>
      <c r="CB1856" s="337" t="s">
        <v>190</v>
      </c>
      <c r="CC1856" s="337" t="s">
        <v>191</v>
      </c>
      <c r="CD1856" s="338">
        <v>8</v>
      </c>
      <c r="CE1856" s="335">
        <v>45261</v>
      </c>
      <c r="CF1856" s="337">
        <v>0</v>
      </c>
      <c r="CG1856" s="337" t="s">
        <v>90</v>
      </c>
      <c r="CH1856" s="337">
        <v>0</v>
      </c>
      <c r="CI1856" s="337" t="s">
        <v>80</v>
      </c>
      <c r="CJ1856" s="337"/>
      <c r="CK1856" s="337"/>
      <c r="CL1856" s="337"/>
      <c r="CM1856" s="337" t="s">
        <v>73</v>
      </c>
      <c r="CN1856" s="337">
        <v>3</v>
      </c>
    </row>
    <row r="1857" spans="4:92">
      <c r="D1857" s="273" t="s">
        <v>83</v>
      </c>
      <c r="E1857" s="273" t="s">
        <v>287</v>
      </c>
      <c r="F1857" s="273" t="s">
        <v>866</v>
      </c>
      <c r="G1857" s="273" t="s">
        <v>871</v>
      </c>
      <c r="H1857" s="274">
        <v>45139</v>
      </c>
      <c r="I1857" s="273">
        <v>13556</v>
      </c>
      <c r="J1857" s="273">
        <v>801</v>
      </c>
      <c r="K1857" s="273">
        <v>30</v>
      </c>
      <c r="L1857" s="273" t="s">
        <v>66</v>
      </c>
      <c r="M1857" s="273">
        <v>0</v>
      </c>
      <c r="N1857" s="273" t="s">
        <v>115</v>
      </c>
      <c r="W1857" s="273">
        <v>225830</v>
      </c>
      <c r="X1857" s="273" t="s">
        <v>64</v>
      </c>
      <c r="Y1857" s="273" t="s">
        <v>287</v>
      </c>
      <c r="Z1857" s="273" t="s">
        <v>325</v>
      </c>
      <c r="AA1857" s="273" t="s">
        <v>469</v>
      </c>
      <c r="AB1857" s="274">
        <v>44986</v>
      </c>
      <c r="AC1857" s="273">
        <v>12030</v>
      </c>
      <c r="AD1857" s="273">
        <v>68</v>
      </c>
      <c r="AE1857" s="273">
        <v>3.5579999999999998</v>
      </c>
      <c r="AF1857" s="273" t="s">
        <v>90</v>
      </c>
      <c r="AG1857" s="273" t="s">
        <v>1575</v>
      </c>
      <c r="AH1857" s="273" t="s">
        <v>1576</v>
      </c>
      <c r="AI1857" s="273" t="s">
        <v>123</v>
      </c>
      <c r="AJ1857" s="273" t="s">
        <v>200</v>
      </c>
      <c r="AK1857" s="273">
        <v>183098</v>
      </c>
      <c r="BV1857" s="279" t="s">
        <v>83</v>
      </c>
      <c r="BW1857" s="280" t="s">
        <v>63</v>
      </c>
      <c r="BX1857" s="280" t="s">
        <v>172</v>
      </c>
      <c r="BY1857" s="280" t="s">
        <v>184</v>
      </c>
      <c r="BZ1857" s="280" t="s">
        <v>86</v>
      </c>
      <c r="CA1857" s="280" t="s">
        <v>87</v>
      </c>
      <c r="CB1857" s="280" t="s">
        <v>217</v>
      </c>
      <c r="CC1857" s="280" t="s">
        <v>218</v>
      </c>
      <c r="CD1857" s="281">
        <v>2</v>
      </c>
      <c r="CE1857" s="277">
        <v>45261</v>
      </c>
      <c r="CF1857" s="280"/>
      <c r="CG1857" s="280" t="s">
        <v>181</v>
      </c>
      <c r="CH1857" s="280"/>
      <c r="CI1857" s="280" t="s">
        <v>181</v>
      </c>
      <c r="CJ1857" s="280" t="s">
        <v>1022</v>
      </c>
      <c r="CK1857" s="280"/>
      <c r="CL1857" s="280"/>
      <c r="CM1857" s="280" t="s">
        <v>73</v>
      </c>
      <c r="CN1857" s="280">
        <v>3</v>
      </c>
    </row>
    <row r="1858" spans="4:92">
      <c r="D1858" s="273" t="s">
        <v>83</v>
      </c>
      <c r="E1858" s="273" t="s">
        <v>287</v>
      </c>
      <c r="F1858" s="273" t="s">
        <v>866</v>
      </c>
      <c r="G1858" s="273" t="s">
        <v>871</v>
      </c>
      <c r="H1858" s="274">
        <v>45139</v>
      </c>
      <c r="I1858" s="273">
        <v>13556</v>
      </c>
      <c r="J1858" s="273">
        <v>801</v>
      </c>
      <c r="K1858" s="273">
        <v>0</v>
      </c>
      <c r="L1858" s="273" t="s">
        <v>66</v>
      </c>
      <c r="N1858" s="273" t="s">
        <v>107</v>
      </c>
      <c r="W1858" s="273">
        <v>225831</v>
      </c>
      <c r="X1858" s="273" t="s">
        <v>64</v>
      </c>
      <c r="Y1858" s="273" t="s">
        <v>287</v>
      </c>
      <c r="Z1858" s="273" t="s">
        <v>325</v>
      </c>
      <c r="AA1858" s="273" t="s">
        <v>469</v>
      </c>
      <c r="AB1858" s="274">
        <v>44986</v>
      </c>
      <c r="AC1858" s="273">
        <v>12030</v>
      </c>
      <c r="AD1858" s="273">
        <v>68</v>
      </c>
      <c r="AE1858" s="273">
        <v>28.465</v>
      </c>
      <c r="AF1858" s="273" t="s">
        <v>90</v>
      </c>
      <c r="AG1858" s="273" t="s">
        <v>1577</v>
      </c>
      <c r="AH1858" s="273" t="s">
        <v>1578</v>
      </c>
      <c r="AI1858" s="273" t="s">
        <v>123</v>
      </c>
      <c r="AJ1858" s="273" t="s">
        <v>200</v>
      </c>
      <c r="AK1858" s="273">
        <v>183104</v>
      </c>
      <c r="BV1858" s="336" t="s">
        <v>83</v>
      </c>
      <c r="BW1858" s="337" t="s">
        <v>63</v>
      </c>
      <c r="BX1858" s="337" t="s">
        <v>172</v>
      </c>
      <c r="BY1858" s="337" t="s">
        <v>184</v>
      </c>
      <c r="BZ1858" s="337" t="s">
        <v>204</v>
      </c>
      <c r="CA1858" s="337" t="s">
        <v>205</v>
      </c>
      <c r="CB1858" s="337" t="s">
        <v>206</v>
      </c>
      <c r="CC1858" s="337" t="s">
        <v>207</v>
      </c>
      <c r="CD1858" s="338">
        <v>0</v>
      </c>
      <c r="CE1858" s="335">
        <v>45261</v>
      </c>
      <c r="CF1858" s="337"/>
      <c r="CG1858" s="337" t="s">
        <v>181</v>
      </c>
      <c r="CH1858" s="337"/>
      <c r="CI1858" s="337" t="s">
        <v>208</v>
      </c>
      <c r="CJ1858" s="337" t="s">
        <v>209</v>
      </c>
      <c r="CK1858" s="337"/>
      <c r="CL1858" s="337"/>
      <c r="CM1858" s="337" t="s">
        <v>73</v>
      </c>
      <c r="CN1858" s="337">
        <v>3</v>
      </c>
    </row>
    <row r="1859" spans="4:92">
      <c r="D1859" s="273" t="s">
        <v>83</v>
      </c>
      <c r="E1859" s="273" t="s">
        <v>287</v>
      </c>
      <c r="F1859" s="273" t="s">
        <v>866</v>
      </c>
      <c r="G1859" s="273" t="s">
        <v>871</v>
      </c>
      <c r="H1859" s="274">
        <v>45170</v>
      </c>
      <c r="I1859" s="273">
        <v>13883</v>
      </c>
      <c r="J1859" s="273">
        <v>801</v>
      </c>
      <c r="W1859" s="273">
        <v>240014</v>
      </c>
      <c r="X1859" s="273" t="s">
        <v>64</v>
      </c>
      <c r="Y1859" s="273" t="s">
        <v>287</v>
      </c>
      <c r="Z1859" s="273" t="s">
        <v>325</v>
      </c>
      <c r="AA1859" s="273" t="s">
        <v>469</v>
      </c>
      <c r="AB1859" s="274">
        <v>44986</v>
      </c>
      <c r="AC1859" s="273">
        <v>12030</v>
      </c>
      <c r="AD1859" s="273">
        <v>68</v>
      </c>
      <c r="AE1859" s="273">
        <v>3.8929999999999998</v>
      </c>
      <c r="AF1859" s="273" t="s">
        <v>90</v>
      </c>
      <c r="AG1859" s="273" t="s">
        <v>1579</v>
      </c>
      <c r="AH1859" s="273" t="s">
        <v>1580</v>
      </c>
      <c r="AI1859" s="273" t="s">
        <v>123</v>
      </c>
      <c r="AJ1859" s="273" t="s">
        <v>200</v>
      </c>
      <c r="AK1859" s="273">
        <v>183110</v>
      </c>
      <c r="BV1859" s="279" t="s">
        <v>83</v>
      </c>
      <c r="BW1859" s="280" t="s">
        <v>63</v>
      </c>
      <c r="BX1859" s="280" t="s">
        <v>172</v>
      </c>
      <c r="BY1859" s="280" t="s">
        <v>184</v>
      </c>
      <c r="BZ1859" s="280" t="s">
        <v>86</v>
      </c>
      <c r="CA1859" s="280" t="s">
        <v>87</v>
      </c>
      <c r="CB1859" s="280" t="s">
        <v>225</v>
      </c>
      <c r="CC1859" s="280" t="s">
        <v>226</v>
      </c>
      <c r="CD1859" s="281">
        <v>5</v>
      </c>
      <c r="CE1859" s="277">
        <v>45261</v>
      </c>
      <c r="CF1859" s="280">
        <v>0</v>
      </c>
      <c r="CG1859" s="280" t="s">
        <v>90</v>
      </c>
      <c r="CH1859" s="280">
        <v>0</v>
      </c>
      <c r="CI1859" s="280" t="s">
        <v>80</v>
      </c>
      <c r="CJ1859" s="280"/>
      <c r="CK1859" s="280"/>
      <c r="CL1859" s="280"/>
      <c r="CM1859" s="280" t="s">
        <v>73</v>
      </c>
      <c r="CN1859" s="280">
        <v>3</v>
      </c>
    </row>
    <row r="1860" spans="4:92">
      <c r="D1860" s="273" t="s">
        <v>83</v>
      </c>
      <c r="E1860" s="273" t="s">
        <v>287</v>
      </c>
      <c r="F1860" s="273" t="s">
        <v>866</v>
      </c>
      <c r="G1860" s="273" t="s">
        <v>871</v>
      </c>
      <c r="H1860" s="274">
        <v>45170</v>
      </c>
      <c r="I1860" s="273">
        <v>13883</v>
      </c>
      <c r="J1860" s="273">
        <v>801</v>
      </c>
      <c r="K1860" s="273">
        <v>30</v>
      </c>
      <c r="L1860" s="273" t="s">
        <v>66</v>
      </c>
      <c r="M1860" s="273">
        <v>0</v>
      </c>
      <c r="N1860" s="273" t="s">
        <v>115</v>
      </c>
      <c r="W1860" s="273">
        <v>240038</v>
      </c>
      <c r="X1860" s="273" t="s">
        <v>64</v>
      </c>
      <c r="Y1860" s="273" t="s">
        <v>287</v>
      </c>
      <c r="Z1860" s="273" t="s">
        <v>325</v>
      </c>
      <c r="AA1860" s="273" t="s">
        <v>469</v>
      </c>
      <c r="AB1860" s="274">
        <v>44986</v>
      </c>
      <c r="AC1860" s="273">
        <v>12030</v>
      </c>
      <c r="AD1860" s="273">
        <v>68</v>
      </c>
      <c r="AE1860" s="273">
        <v>0.44</v>
      </c>
      <c r="AF1860" s="273" t="s">
        <v>90</v>
      </c>
      <c r="AG1860" s="273" t="s">
        <v>1582</v>
      </c>
      <c r="AH1860" s="273" t="s">
        <v>1583</v>
      </c>
      <c r="AI1860" s="273" t="s">
        <v>123</v>
      </c>
      <c r="AJ1860" s="273" t="s">
        <v>200</v>
      </c>
      <c r="AK1860" s="273">
        <v>183116</v>
      </c>
      <c r="BV1860" s="336" t="s">
        <v>83</v>
      </c>
      <c r="BW1860" s="337" t="s">
        <v>63</v>
      </c>
      <c r="BX1860" s="337" t="s">
        <v>172</v>
      </c>
      <c r="BY1860" s="337" t="s">
        <v>184</v>
      </c>
      <c r="BZ1860" s="337" t="s">
        <v>86</v>
      </c>
      <c r="CA1860" s="337" t="s">
        <v>87</v>
      </c>
      <c r="CB1860" s="337" t="s">
        <v>233</v>
      </c>
      <c r="CC1860" s="337" t="s">
        <v>234</v>
      </c>
      <c r="CD1860" s="338">
        <v>1</v>
      </c>
      <c r="CE1860" s="335">
        <v>45261</v>
      </c>
      <c r="CF1860" s="337"/>
      <c r="CG1860" s="337" t="s">
        <v>181</v>
      </c>
      <c r="CH1860" s="337"/>
      <c r="CI1860" s="337" t="s">
        <v>181</v>
      </c>
      <c r="CJ1860" s="337" t="s">
        <v>1465</v>
      </c>
      <c r="CK1860" s="337"/>
      <c r="CL1860" s="337"/>
      <c r="CM1860" s="337" t="s">
        <v>73</v>
      </c>
      <c r="CN1860" s="337">
        <v>3</v>
      </c>
    </row>
    <row r="1861" spans="4:92">
      <c r="D1861" s="273" t="s">
        <v>83</v>
      </c>
      <c r="E1861" s="273" t="s">
        <v>287</v>
      </c>
      <c r="F1861" s="273" t="s">
        <v>866</v>
      </c>
      <c r="G1861" s="273" t="s">
        <v>871</v>
      </c>
      <c r="H1861" s="274">
        <v>45170</v>
      </c>
      <c r="I1861" s="273">
        <v>13883</v>
      </c>
      <c r="J1861" s="273">
        <v>801</v>
      </c>
      <c r="K1861" s="273">
        <v>0</v>
      </c>
      <c r="L1861" s="273" t="s">
        <v>66</v>
      </c>
      <c r="N1861" s="273" t="s">
        <v>107</v>
      </c>
      <c r="W1861" s="273">
        <v>240039</v>
      </c>
      <c r="X1861" s="273" t="s">
        <v>64</v>
      </c>
      <c r="Y1861" s="273" t="s">
        <v>287</v>
      </c>
      <c r="Z1861" s="273" t="s">
        <v>325</v>
      </c>
      <c r="AA1861" s="273" t="s">
        <v>469</v>
      </c>
      <c r="AB1861" s="274">
        <v>44986</v>
      </c>
      <c r="AC1861" s="273">
        <v>12030</v>
      </c>
      <c r="AD1861" s="273">
        <v>68</v>
      </c>
      <c r="AE1861" s="273">
        <v>0.14099999999999999</v>
      </c>
      <c r="AF1861" s="273" t="s">
        <v>90</v>
      </c>
      <c r="AG1861" s="273" t="s">
        <v>1278</v>
      </c>
      <c r="AH1861" s="273" t="s">
        <v>1779</v>
      </c>
      <c r="AI1861" s="273" t="s">
        <v>199</v>
      </c>
      <c r="AJ1861" s="273" t="s">
        <v>200</v>
      </c>
      <c r="AK1861" s="273">
        <v>183122</v>
      </c>
      <c r="BV1861" s="279" t="s">
        <v>83</v>
      </c>
      <c r="BW1861" s="280" t="s">
        <v>63</v>
      </c>
      <c r="BX1861" s="280" t="s">
        <v>172</v>
      </c>
      <c r="BY1861" s="280" t="s">
        <v>211</v>
      </c>
      <c r="BZ1861" s="280" t="s">
        <v>86</v>
      </c>
      <c r="CA1861" s="280" t="s">
        <v>87</v>
      </c>
      <c r="CB1861" s="280" t="s">
        <v>233</v>
      </c>
      <c r="CC1861" s="280" t="s">
        <v>234</v>
      </c>
      <c r="CD1861" s="281">
        <v>1</v>
      </c>
      <c r="CE1861" s="277">
        <v>44927</v>
      </c>
      <c r="CF1861" s="280"/>
      <c r="CG1861" s="280" t="s">
        <v>181</v>
      </c>
      <c r="CH1861" s="280"/>
      <c r="CI1861" s="280" t="s">
        <v>181</v>
      </c>
      <c r="CJ1861" s="280" t="s">
        <v>1007</v>
      </c>
      <c r="CK1861" s="280"/>
      <c r="CL1861" s="280"/>
      <c r="CM1861" s="280" t="s">
        <v>73</v>
      </c>
      <c r="CN1861" s="280">
        <v>3</v>
      </c>
    </row>
    <row r="1862" spans="4:92">
      <c r="D1862" s="273" t="s">
        <v>83</v>
      </c>
      <c r="E1862" s="273" t="s">
        <v>287</v>
      </c>
      <c r="F1862" s="273" t="s">
        <v>866</v>
      </c>
      <c r="G1862" s="273" t="s">
        <v>871</v>
      </c>
      <c r="H1862" s="274">
        <v>45200</v>
      </c>
      <c r="I1862" s="273">
        <v>14218</v>
      </c>
      <c r="J1862" s="273">
        <v>801</v>
      </c>
      <c r="W1862" s="273">
        <v>256027</v>
      </c>
      <c r="X1862" s="273" t="s">
        <v>64</v>
      </c>
      <c r="Y1862" s="273" t="s">
        <v>287</v>
      </c>
      <c r="Z1862" s="273" t="s">
        <v>325</v>
      </c>
      <c r="AA1862" s="273" t="s">
        <v>469</v>
      </c>
      <c r="AB1862" s="274">
        <v>44986</v>
      </c>
      <c r="AC1862" s="273">
        <v>12030</v>
      </c>
      <c r="AD1862" s="273">
        <v>68</v>
      </c>
      <c r="AE1862" s="273">
        <v>0.12</v>
      </c>
      <c r="AF1862" s="273" t="s">
        <v>90</v>
      </c>
      <c r="AG1862" s="273" t="s">
        <v>1584</v>
      </c>
      <c r="AH1862" s="273" t="s">
        <v>1286</v>
      </c>
      <c r="AI1862" s="273" t="s">
        <v>123</v>
      </c>
      <c r="AJ1862" s="273" t="s">
        <v>1245</v>
      </c>
      <c r="AK1862" s="273">
        <v>183128</v>
      </c>
      <c r="BV1862" s="336" t="s">
        <v>83</v>
      </c>
      <c r="BW1862" s="337" t="s">
        <v>63</v>
      </c>
      <c r="BX1862" s="337" t="s">
        <v>172</v>
      </c>
      <c r="BY1862" s="337" t="s">
        <v>211</v>
      </c>
      <c r="BZ1862" s="337" t="s">
        <v>86</v>
      </c>
      <c r="CA1862" s="337" t="s">
        <v>87</v>
      </c>
      <c r="CB1862" s="337" t="s">
        <v>225</v>
      </c>
      <c r="CC1862" s="337" t="s">
        <v>226</v>
      </c>
      <c r="CD1862" s="338">
        <v>5</v>
      </c>
      <c r="CE1862" s="335">
        <v>44927</v>
      </c>
      <c r="CF1862" s="337">
        <v>0</v>
      </c>
      <c r="CG1862" s="337" t="s">
        <v>90</v>
      </c>
      <c r="CH1862" s="337">
        <v>0</v>
      </c>
      <c r="CI1862" s="337" t="s">
        <v>80</v>
      </c>
      <c r="CJ1862" s="337"/>
      <c r="CK1862" s="337"/>
      <c r="CL1862" s="337"/>
      <c r="CM1862" s="337" t="s">
        <v>73</v>
      </c>
      <c r="CN1862" s="337">
        <v>3</v>
      </c>
    </row>
    <row r="1863" spans="4:92">
      <c r="D1863" s="273" t="s">
        <v>83</v>
      </c>
      <c r="E1863" s="273" t="s">
        <v>287</v>
      </c>
      <c r="F1863" s="273" t="s">
        <v>866</v>
      </c>
      <c r="G1863" s="273" t="s">
        <v>871</v>
      </c>
      <c r="H1863" s="274">
        <v>45200</v>
      </c>
      <c r="I1863" s="273">
        <v>14218</v>
      </c>
      <c r="J1863" s="273">
        <v>801</v>
      </c>
      <c r="K1863" s="273">
        <v>30</v>
      </c>
      <c r="L1863" s="273" t="s">
        <v>66</v>
      </c>
      <c r="M1863" s="273">
        <v>0</v>
      </c>
      <c r="N1863" s="273" t="s">
        <v>115</v>
      </c>
      <c r="W1863" s="273">
        <v>256051</v>
      </c>
      <c r="X1863" s="273" t="s">
        <v>64</v>
      </c>
      <c r="Y1863" s="273" t="s">
        <v>287</v>
      </c>
      <c r="Z1863" s="273" t="s">
        <v>325</v>
      </c>
      <c r="AA1863" s="273" t="s">
        <v>469</v>
      </c>
      <c r="AB1863" s="274">
        <v>45017</v>
      </c>
      <c r="AC1863" s="273">
        <v>11928</v>
      </c>
      <c r="AD1863" s="273">
        <v>68</v>
      </c>
      <c r="AK1863" s="273">
        <v>336438</v>
      </c>
      <c r="BV1863" s="279" t="s">
        <v>83</v>
      </c>
      <c r="BW1863" s="280" t="s">
        <v>63</v>
      </c>
      <c r="BX1863" s="280" t="s">
        <v>172</v>
      </c>
      <c r="BY1863" s="280" t="s">
        <v>211</v>
      </c>
      <c r="BZ1863" s="280" t="s">
        <v>204</v>
      </c>
      <c r="CA1863" s="280" t="s">
        <v>205</v>
      </c>
      <c r="CB1863" s="280" t="s">
        <v>206</v>
      </c>
      <c r="CC1863" s="280" t="s">
        <v>207</v>
      </c>
      <c r="CD1863" s="281">
        <v>0</v>
      </c>
      <c r="CE1863" s="277">
        <v>44927</v>
      </c>
      <c r="CF1863" s="280"/>
      <c r="CG1863" s="280" t="s">
        <v>181</v>
      </c>
      <c r="CH1863" s="280"/>
      <c r="CI1863" s="280" t="s">
        <v>208</v>
      </c>
      <c r="CJ1863" s="280" t="s">
        <v>209</v>
      </c>
      <c r="CK1863" s="280"/>
      <c r="CL1863" s="280"/>
      <c r="CM1863" s="280" t="s">
        <v>73</v>
      </c>
      <c r="CN1863" s="280">
        <v>3</v>
      </c>
    </row>
    <row r="1864" spans="4:92">
      <c r="D1864" s="273" t="s">
        <v>83</v>
      </c>
      <c r="E1864" s="273" t="s">
        <v>287</v>
      </c>
      <c r="F1864" s="273" t="s">
        <v>866</v>
      </c>
      <c r="G1864" s="273" t="s">
        <v>871</v>
      </c>
      <c r="H1864" s="274">
        <v>45200</v>
      </c>
      <c r="I1864" s="273">
        <v>14218</v>
      </c>
      <c r="J1864" s="273">
        <v>801</v>
      </c>
      <c r="K1864" s="273">
        <v>0</v>
      </c>
      <c r="L1864" s="273" t="s">
        <v>66</v>
      </c>
      <c r="N1864" s="273" t="s">
        <v>107</v>
      </c>
      <c r="W1864" s="273">
        <v>256052</v>
      </c>
      <c r="X1864" s="273" t="s">
        <v>64</v>
      </c>
      <c r="Y1864" s="273" t="s">
        <v>75</v>
      </c>
      <c r="Z1864" s="273" t="s">
        <v>79</v>
      </c>
      <c r="AA1864" s="273" t="s">
        <v>79</v>
      </c>
      <c r="AB1864" s="274">
        <v>45170</v>
      </c>
      <c r="AC1864" s="273">
        <v>13725</v>
      </c>
      <c r="AD1864" s="273">
        <v>36</v>
      </c>
      <c r="AK1864" s="273">
        <v>295952</v>
      </c>
      <c r="BV1864" s="336" t="s">
        <v>83</v>
      </c>
      <c r="BW1864" s="337" t="s">
        <v>63</v>
      </c>
      <c r="BX1864" s="337" t="s">
        <v>172</v>
      </c>
      <c r="BY1864" s="337" t="s">
        <v>211</v>
      </c>
      <c r="BZ1864" s="337" t="s">
        <v>86</v>
      </c>
      <c r="CA1864" s="337" t="s">
        <v>87</v>
      </c>
      <c r="CB1864" s="337" t="s">
        <v>217</v>
      </c>
      <c r="CC1864" s="337" t="s">
        <v>218</v>
      </c>
      <c r="CD1864" s="338">
        <v>2</v>
      </c>
      <c r="CE1864" s="335">
        <v>44927</v>
      </c>
      <c r="CF1864" s="337"/>
      <c r="CG1864" s="337" t="s">
        <v>181</v>
      </c>
      <c r="CH1864" s="337"/>
      <c r="CI1864" s="337" t="s">
        <v>181</v>
      </c>
      <c r="CJ1864" s="337" t="s">
        <v>1201</v>
      </c>
      <c r="CK1864" s="337"/>
      <c r="CL1864" s="337"/>
      <c r="CM1864" s="337" t="s">
        <v>73</v>
      </c>
      <c r="CN1864" s="337">
        <v>3</v>
      </c>
    </row>
    <row r="1865" spans="4:92">
      <c r="D1865" s="273" t="s">
        <v>83</v>
      </c>
      <c r="E1865" s="273" t="s">
        <v>287</v>
      </c>
      <c r="F1865" s="273" t="s">
        <v>518</v>
      </c>
      <c r="G1865" s="273" t="s">
        <v>536</v>
      </c>
      <c r="H1865" s="274">
        <v>45139</v>
      </c>
      <c r="I1865" s="273">
        <v>13584</v>
      </c>
      <c r="J1865" s="273">
        <v>846</v>
      </c>
      <c r="K1865" s="273">
        <v>8831</v>
      </c>
      <c r="L1865" s="273" t="s">
        <v>66</v>
      </c>
      <c r="M1865" s="273">
        <v>3952.9899049999999</v>
      </c>
      <c r="N1865" s="273" t="s">
        <v>115</v>
      </c>
      <c r="W1865" s="273">
        <v>223615</v>
      </c>
      <c r="X1865" s="273" t="s">
        <v>64</v>
      </c>
      <c r="Y1865" s="273" t="s">
        <v>75</v>
      </c>
      <c r="Z1865" s="273" t="s">
        <v>79</v>
      </c>
      <c r="AA1865" s="273" t="s">
        <v>79</v>
      </c>
      <c r="AB1865" s="274">
        <v>45170</v>
      </c>
      <c r="AC1865" s="273">
        <v>13725</v>
      </c>
      <c r="AD1865" s="273">
        <v>36</v>
      </c>
      <c r="AK1865" s="273">
        <v>295959</v>
      </c>
      <c r="BV1865" s="279" t="s">
        <v>83</v>
      </c>
      <c r="BW1865" s="280" t="s">
        <v>63</v>
      </c>
      <c r="BX1865" s="280" t="s">
        <v>172</v>
      </c>
      <c r="BY1865" s="280" t="s">
        <v>211</v>
      </c>
      <c r="BZ1865" s="280" t="s">
        <v>86</v>
      </c>
      <c r="CA1865" s="280" t="s">
        <v>87</v>
      </c>
      <c r="CB1865" s="280" t="s">
        <v>101</v>
      </c>
      <c r="CC1865" s="280" t="s">
        <v>102</v>
      </c>
      <c r="CD1865" s="281">
        <v>4</v>
      </c>
      <c r="CE1865" s="277">
        <v>44986</v>
      </c>
      <c r="CF1865" s="280">
        <v>917</v>
      </c>
      <c r="CG1865" s="280" t="s">
        <v>103</v>
      </c>
      <c r="CH1865" s="280">
        <v>29.857520000000001</v>
      </c>
      <c r="CI1865" s="280" t="s">
        <v>104</v>
      </c>
      <c r="CJ1865" s="280"/>
      <c r="CK1865" s="280"/>
      <c r="CL1865" s="280"/>
      <c r="CM1865" s="280" t="s">
        <v>73</v>
      </c>
      <c r="CN1865" s="280">
        <v>3</v>
      </c>
    </row>
    <row r="1866" spans="4:92">
      <c r="D1866" s="273" t="s">
        <v>83</v>
      </c>
      <c r="E1866" s="273" t="s">
        <v>287</v>
      </c>
      <c r="F1866" s="273" t="s">
        <v>518</v>
      </c>
      <c r="G1866" s="273" t="s">
        <v>536</v>
      </c>
      <c r="H1866" s="274">
        <v>45170</v>
      </c>
      <c r="I1866" s="273">
        <v>13911</v>
      </c>
      <c r="J1866" s="273">
        <v>846</v>
      </c>
      <c r="W1866" s="273">
        <v>236542</v>
      </c>
      <c r="X1866" s="273" t="s">
        <v>64</v>
      </c>
      <c r="Y1866" s="273" t="s">
        <v>75</v>
      </c>
      <c r="Z1866" s="273" t="s">
        <v>79</v>
      </c>
      <c r="AA1866" s="273" t="s">
        <v>79</v>
      </c>
      <c r="AB1866" s="274">
        <v>45170</v>
      </c>
      <c r="AC1866" s="273">
        <v>13725</v>
      </c>
      <c r="AD1866" s="273">
        <v>36</v>
      </c>
      <c r="AK1866" s="273">
        <v>295966</v>
      </c>
      <c r="BV1866" s="336" t="s">
        <v>83</v>
      </c>
      <c r="BW1866" s="337" t="s">
        <v>63</v>
      </c>
      <c r="BX1866" s="337" t="s">
        <v>172</v>
      </c>
      <c r="BY1866" s="337" t="s">
        <v>211</v>
      </c>
      <c r="BZ1866" s="337" t="s">
        <v>110</v>
      </c>
      <c r="CA1866" s="337" t="s">
        <v>111</v>
      </c>
      <c r="CB1866" s="337" t="s">
        <v>112</v>
      </c>
      <c r="CC1866" s="337" t="s">
        <v>113</v>
      </c>
      <c r="CD1866" s="338">
        <v>4</v>
      </c>
      <c r="CE1866" s="335">
        <v>44986</v>
      </c>
      <c r="CF1866" s="337"/>
      <c r="CG1866" s="337"/>
      <c r="CH1866" s="337"/>
      <c r="CI1866" s="337" t="s">
        <v>80</v>
      </c>
      <c r="CJ1866" s="337"/>
      <c r="CK1866" s="337"/>
      <c r="CL1866" s="337"/>
      <c r="CM1866" s="337" t="s">
        <v>73</v>
      </c>
      <c r="CN1866" s="337">
        <v>3</v>
      </c>
    </row>
    <row r="1867" spans="4:92">
      <c r="D1867" s="273" t="s">
        <v>83</v>
      </c>
      <c r="E1867" s="273" t="s">
        <v>287</v>
      </c>
      <c r="F1867" s="273" t="s">
        <v>518</v>
      </c>
      <c r="G1867" s="273" t="s">
        <v>536</v>
      </c>
      <c r="H1867" s="274">
        <v>45170</v>
      </c>
      <c r="I1867" s="273">
        <v>13911</v>
      </c>
      <c r="J1867" s="273">
        <v>846</v>
      </c>
      <c r="K1867" s="273">
        <v>0</v>
      </c>
      <c r="L1867" s="273" t="s">
        <v>66</v>
      </c>
      <c r="N1867" s="273" t="s">
        <v>107</v>
      </c>
      <c r="W1867" s="273">
        <v>236567</v>
      </c>
      <c r="X1867" s="273" t="s">
        <v>64</v>
      </c>
      <c r="Y1867" s="273" t="s">
        <v>75</v>
      </c>
      <c r="Z1867" s="273" t="s">
        <v>79</v>
      </c>
      <c r="AA1867" s="273" t="s">
        <v>79</v>
      </c>
      <c r="AB1867" s="274">
        <v>45170</v>
      </c>
      <c r="AC1867" s="273">
        <v>13725</v>
      </c>
      <c r="AD1867" s="273">
        <v>36</v>
      </c>
      <c r="AK1867" s="273">
        <v>295973</v>
      </c>
      <c r="BV1867" s="279" t="s">
        <v>83</v>
      </c>
      <c r="BW1867" s="280" t="s">
        <v>63</v>
      </c>
      <c r="BX1867" s="280" t="s">
        <v>172</v>
      </c>
      <c r="BY1867" s="280" t="s">
        <v>211</v>
      </c>
      <c r="BZ1867" s="280" t="s">
        <v>86</v>
      </c>
      <c r="CA1867" s="280" t="s">
        <v>87</v>
      </c>
      <c r="CB1867" s="280" t="s">
        <v>88</v>
      </c>
      <c r="CC1867" s="280" t="s">
        <v>89</v>
      </c>
      <c r="CD1867" s="281">
        <v>3</v>
      </c>
      <c r="CE1867" s="277">
        <v>44986</v>
      </c>
      <c r="CF1867" s="280">
        <v>67</v>
      </c>
      <c r="CG1867" s="280" t="s">
        <v>90</v>
      </c>
      <c r="CH1867" s="280">
        <v>67</v>
      </c>
      <c r="CI1867" s="280" t="s">
        <v>80</v>
      </c>
      <c r="CJ1867" s="280"/>
      <c r="CK1867" s="280"/>
      <c r="CL1867" s="280"/>
      <c r="CM1867" s="280" t="s">
        <v>73</v>
      </c>
      <c r="CN1867" s="280">
        <v>3</v>
      </c>
    </row>
    <row r="1868" spans="4:92">
      <c r="D1868" s="273" t="s">
        <v>83</v>
      </c>
      <c r="E1868" s="273" t="s">
        <v>287</v>
      </c>
      <c r="F1868" s="273" t="s">
        <v>518</v>
      </c>
      <c r="G1868" s="273" t="s">
        <v>536</v>
      </c>
      <c r="H1868" s="274">
        <v>45170</v>
      </c>
      <c r="I1868" s="273">
        <v>13911</v>
      </c>
      <c r="J1868" s="273">
        <v>846</v>
      </c>
      <c r="K1868" s="273">
        <v>8632</v>
      </c>
      <c r="L1868" s="273" t="s">
        <v>66</v>
      </c>
      <c r="M1868" s="273">
        <v>3855.1500775</v>
      </c>
      <c r="N1868" s="273" t="s">
        <v>115</v>
      </c>
      <c r="W1868" s="273">
        <v>236566</v>
      </c>
      <c r="X1868" s="273" t="s">
        <v>64</v>
      </c>
      <c r="Y1868" s="273" t="s">
        <v>75</v>
      </c>
      <c r="Z1868" s="273" t="s">
        <v>79</v>
      </c>
      <c r="AA1868" s="273" t="s">
        <v>79</v>
      </c>
      <c r="AB1868" s="274">
        <v>45170</v>
      </c>
      <c r="AC1868" s="273">
        <v>13725</v>
      </c>
      <c r="AD1868" s="273">
        <v>36</v>
      </c>
      <c r="AK1868" s="273">
        <v>295980</v>
      </c>
      <c r="BV1868" s="336" t="s">
        <v>83</v>
      </c>
      <c r="BW1868" s="337" t="s">
        <v>63</v>
      </c>
      <c r="BX1868" s="337" t="s">
        <v>172</v>
      </c>
      <c r="BY1868" s="337" t="s">
        <v>211</v>
      </c>
      <c r="BZ1868" s="337" t="s">
        <v>86</v>
      </c>
      <c r="CA1868" s="337" t="s">
        <v>87</v>
      </c>
      <c r="CB1868" s="337" t="s">
        <v>88</v>
      </c>
      <c r="CC1868" s="337" t="s">
        <v>89</v>
      </c>
      <c r="CD1868" s="338">
        <v>3</v>
      </c>
      <c r="CE1868" s="335">
        <v>45017</v>
      </c>
      <c r="CF1868" s="337">
        <v>75</v>
      </c>
      <c r="CG1868" s="337" t="s">
        <v>90</v>
      </c>
      <c r="CH1868" s="337">
        <v>75</v>
      </c>
      <c r="CI1868" s="337" t="s">
        <v>80</v>
      </c>
      <c r="CJ1868" s="337"/>
      <c r="CK1868" s="337"/>
      <c r="CL1868" s="337"/>
      <c r="CM1868" s="337" t="s">
        <v>73</v>
      </c>
      <c r="CN1868" s="337">
        <v>3</v>
      </c>
    </row>
    <row r="1869" spans="4:92">
      <c r="D1869" s="273" t="s">
        <v>83</v>
      </c>
      <c r="E1869" s="273" t="s">
        <v>287</v>
      </c>
      <c r="F1869" s="273" t="s">
        <v>518</v>
      </c>
      <c r="G1869" s="273" t="s">
        <v>536</v>
      </c>
      <c r="H1869" s="274">
        <v>45200</v>
      </c>
      <c r="I1869" s="273">
        <v>14246</v>
      </c>
      <c r="J1869" s="273">
        <v>846</v>
      </c>
      <c r="W1869" s="273">
        <v>254559</v>
      </c>
      <c r="X1869" s="273" t="s">
        <v>64</v>
      </c>
      <c r="Y1869" s="273" t="s">
        <v>75</v>
      </c>
      <c r="Z1869" s="273" t="s">
        <v>79</v>
      </c>
      <c r="AA1869" s="273" t="s">
        <v>79</v>
      </c>
      <c r="AB1869" s="274">
        <v>45200</v>
      </c>
      <c r="AC1869" s="273">
        <v>14060</v>
      </c>
      <c r="AD1869" s="273">
        <v>36</v>
      </c>
      <c r="AK1869" s="273">
        <v>295998</v>
      </c>
      <c r="BV1869" s="279" t="s">
        <v>83</v>
      </c>
      <c r="BW1869" s="280" t="s">
        <v>63</v>
      </c>
      <c r="BX1869" s="280" t="s">
        <v>172</v>
      </c>
      <c r="BY1869" s="280" t="s">
        <v>211</v>
      </c>
      <c r="BZ1869" s="280" t="s">
        <v>110</v>
      </c>
      <c r="CA1869" s="280" t="s">
        <v>111</v>
      </c>
      <c r="CB1869" s="280" t="s">
        <v>112</v>
      </c>
      <c r="CC1869" s="280" t="s">
        <v>113</v>
      </c>
      <c r="CD1869" s="281">
        <v>4</v>
      </c>
      <c r="CE1869" s="277">
        <v>45017</v>
      </c>
      <c r="CF1869" s="280"/>
      <c r="CG1869" s="280"/>
      <c r="CH1869" s="280"/>
      <c r="CI1869" s="280" t="s">
        <v>80</v>
      </c>
      <c r="CJ1869" s="280"/>
      <c r="CK1869" s="280"/>
      <c r="CL1869" s="280"/>
      <c r="CM1869" s="280" t="s">
        <v>73</v>
      </c>
      <c r="CN1869" s="280">
        <v>3</v>
      </c>
    </row>
    <row r="1870" spans="4:92">
      <c r="D1870" s="273" t="s">
        <v>64</v>
      </c>
      <c r="E1870" s="273" t="s">
        <v>287</v>
      </c>
      <c r="F1870" s="273" t="s">
        <v>325</v>
      </c>
      <c r="G1870" s="273" t="s">
        <v>463</v>
      </c>
      <c r="H1870" s="274">
        <v>45047</v>
      </c>
      <c r="I1870" s="273">
        <v>12229</v>
      </c>
      <c r="J1870" s="273">
        <v>67</v>
      </c>
      <c r="K1870" s="273">
        <v>8769</v>
      </c>
      <c r="L1870" s="273" t="s">
        <v>66</v>
      </c>
      <c r="M1870" s="273">
        <v>522.07050000000004</v>
      </c>
      <c r="N1870" s="273" t="s">
        <v>1010</v>
      </c>
      <c r="O1870" s="273">
        <v>0</v>
      </c>
      <c r="P1870" s="273" t="s">
        <v>1011</v>
      </c>
      <c r="Q1870" s="273" t="s">
        <v>1496</v>
      </c>
      <c r="R1870" s="273" t="s">
        <v>1013</v>
      </c>
      <c r="V1870" s="273" t="s">
        <v>1780</v>
      </c>
      <c r="W1870" s="273">
        <v>196895</v>
      </c>
      <c r="X1870" s="273" t="s">
        <v>64</v>
      </c>
      <c r="Y1870" s="273" t="s">
        <v>75</v>
      </c>
      <c r="Z1870" s="273" t="s">
        <v>79</v>
      </c>
      <c r="AA1870" s="273" t="s">
        <v>79</v>
      </c>
      <c r="AB1870" s="274">
        <v>45200</v>
      </c>
      <c r="AC1870" s="273">
        <v>14060</v>
      </c>
      <c r="AD1870" s="273">
        <v>36</v>
      </c>
      <c r="AK1870" s="273">
        <v>296006</v>
      </c>
      <c r="BV1870" s="336" t="s">
        <v>83</v>
      </c>
      <c r="BW1870" s="337" t="s">
        <v>63</v>
      </c>
      <c r="BX1870" s="337" t="s">
        <v>172</v>
      </c>
      <c r="BY1870" s="337" t="s">
        <v>211</v>
      </c>
      <c r="BZ1870" s="337" t="s">
        <v>86</v>
      </c>
      <c r="CA1870" s="337" t="s">
        <v>87</v>
      </c>
      <c r="CB1870" s="337" t="s">
        <v>101</v>
      </c>
      <c r="CC1870" s="337" t="s">
        <v>102</v>
      </c>
      <c r="CD1870" s="338">
        <v>4</v>
      </c>
      <c r="CE1870" s="335">
        <v>45017</v>
      </c>
      <c r="CF1870" s="337">
        <v>1025</v>
      </c>
      <c r="CG1870" s="337" t="s">
        <v>103</v>
      </c>
      <c r="CH1870" s="337">
        <v>33.374000000000002</v>
      </c>
      <c r="CI1870" s="337" t="s">
        <v>104</v>
      </c>
      <c r="CJ1870" s="337"/>
      <c r="CK1870" s="337"/>
      <c r="CL1870" s="337"/>
      <c r="CM1870" s="337" t="s">
        <v>73</v>
      </c>
      <c r="CN1870" s="337">
        <v>3</v>
      </c>
    </row>
    <row r="1871" spans="4:92">
      <c r="D1871" s="273" t="s">
        <v>64</v>
      </c>
      <c r="E1871" s="273" t="s">
        <v>287</v>
      </c>
      <c r="F1871" s="273" t="s">
        <v>325</v>
      </c>
      <c r="G1871" s="273" t="s">
        <v>463</v>
      </c>
      <c r="H1871" s="274">
        <v>45047</v>
      </c>
      <c r="I1871" s="273">
        <v>12229</v>
      </c>
      <c r="J1871" s="273">
        <v>67</v>
      </c>
      <c r="K1871" s="273">
        <v>393484</v>
      </c>
      <c r="L1871" s="273" t="s">
        <v>66</v>
      </c>
      <c r="M1871" s="273">
        <v>66839.641973999998</v>
      </c>
      <c r="N1871" s="273" t="s">
        <v>964</v>
      </c>
      <c r="P1871" s="273" t="s">
        <v>68</v>
      </c>
      <c r="Q1871" s="273" t="s">
        <v>1496</v>
      </c>
      <c r="R1871" s="273" t="s">
        <v>70</v>
      </c>
      <c r="S1871" s="273" t="s">
        <v>1781</v>
      </c>
      <c r="T1871" s="273" t="s">
        <v>1782</v>
      </c>
      <c r="U1871" s="273" t="s">
        <v>1783</v>
      </c>
      <c r="V1871" s="273" t="s">
        <v>1784</v>
      </c>
      <c r="W1871" s="273">
        <v>196911</v>
      </c>
      <c r="X1871" s="273" t="s">
        <v>64</v>
      </c>
      <c r="Y1871" s="273" t="s">
        <v>75</v>
      </c>
      <c r="Z1871" s="273" t="s">
        <v>79</v>
      </c>
      <c r="AA1871" s="273" t="s">
        <v>79</v>
      </c>
      <c r="AB1871" s="274">
        <v>45200</v>
      </c>
      <c r="AC1871" s="273">
        <v>14060</v>
      </c>
      <c r="AD1871" s="273">
        <v>36</v>
      </c>
      <c r="AK1871" s="273">
        <v>296013</v>
      </c>
      <c r="BV1871" s="279" t="s">
        <v>83</v>
      </c>
      <c r="BW1871" s="280" t="s">
        <v>63</v>
      </c>
      <c r="BX1871" s="280" t="s">
        <v>172</v>
      </c>
      <c r="BY1871" s="280" t="s">
        <v>211</v>
      </c>
      <c r="BZ1871" s="280" t="s">
        <v>110</v>
      </c>
      <c r="CA1871" s="280" t="s">
        <v>111</v>
      </c>
      <c r="CB1871" s="280" t="s">
        <v>117</v>
      </c>
      <c r="CC1871" s="280" t="s">
        <v>118</v>
      </c>
      <c r="CD1871" s="281">
        <v>5</v>
      </c>
      <c r="CE1871" s="277">
        <v>45017</v>
      </c>
      <c r="CF1871" s="280"/>
      <c r="CG1871" s="280"/>
      <c r="CH1871" s="280"/>
      <c r="CI1871" s="280" t="s">
        <v>104</v>
      </c>
      <c r="CJ1871" s="280"/>
      <c r="CK1871" s="280"/>
      <c r="CL1871" s="280"/>
      <c r="CM1871" s="280" t="s">
        <v>73</v>
      </c>
      <c r="CN1871" s="280">
        <v>3</v>
      </c>
    </row>
    <row r="1872" spans="4:92">
      <c r="D1872" s="273" t="s">
        <v>64</v>
      </c>
      <c r="E1872" s="273" t="s">
        <v>287</v>
      </c>
      <c r="F1872" s="273" t="s">
        <v>325</v>
      </c>
      <c r="G1872" s="273" t="s">
        <v>463</v>
      </c>
      <c r="H1872" s="274">
        <v>45047</v>
      </c>
      <c r="I1872" s="273">
        <v>12229</v>
      </c>
      <c r="J1872" s="273">
        <v>67</v>
      </c>
      <c r="K1872" s="273">
        <v>0</v>
      </c>
      <c r="L1872" s="273" t="s">
        <v>66</v>
      </c>
      <c r="M1872" s="273">
        <v>0</v>
      </c>
      <c r="N1872" s="273" t="s">
        <v>115</v>
      </c>
      <c r="W1872" s="273">
        <v>196893</v>
      </c>
      <c r="X1872" s="273" t="s">
        <v>64</v>
      </c>
      <c r="Y1872" s="273" t="s">
        <v>75</v>
      </c>
      <c r="Z1872" s="273" t="s">
        <v>79</v>
      </c>
      <c r="AA1872" s="273" t="s">
        <v>79</v>
      </c>
      <c r="AB1872" s="274">
        <v>45200</v>
      </c>
      <c r="AC1872" s="273">
        <v>14060</v>
      </c>
      <c r="AD1872" s="273">
        <v>36</v>
      </c>
      <c r="AK1872" s="273">
        <v>296020</v>
      </c>
      <c r="BV1872" s="336" t="s">
        <v>83</v>
      </c>
      <c r="BW1872" s="337" t="s">
        <v>63</v>
      </c>
      <c r="BX1872" s="337" t="s">
        <v>172</v>
      </c>
      <c r="BY1872" s="337" t="s">
        <v>211</v>
      </c>
      <c r="BZ1872" s="337" t="s">
        <v>126</v>
      </c>
      <c r="CA1872" s="337" t="s">
        <v>127</v>
      </c>
      <c r="CB1872" s="337" t="s">
        <v>128</v>
      </c>
      <c r="CC1872" s="337" t="s">
        <v>129</v>
      </c>
      <c r="CD1872" s="338">
        <v>6</v>
      </c>
      <c r="CE1872" s="335">
        <v>45017</v>
      </c>
      <c r="CF1872" s="337"/>
      <c r="CG1872" s="337"/>
      <c r="CH1872" s="337"/>
      <c r="CI1872" s="337" t="s">
        <v>80</v>
      </c>
      <c r="CJ1872" s="337"/>
      <c r="CK1872" s="337"/>
      <c r="CL1872" s="337"/>
      <c r="CM1872" s="337" t="s">
        <v>73</v>
      </c>
      <c r="CN1872" s="337">
        <v>3</v>
      </c>
    </row>
    <row r="1873" spans="4:92">
      <c r="D1873" s="273" t="s">
        <v>64</v>
      </c>
      <c r="E1873" s="273" t="s">
        <v>287</v>
      </c>
      <c r="F1873" s="273" t="s">
        <v>325</v>
      </c>
      <c r="G1873" s="273" t="s">
        <v>463</v>
      </c>
      <c r="H1873" s="274">
        <v>45047</v>
      </c>
      <c r="I1873" s="273">
        <v>12229</v>
      </c>
      <c r="J1873" s="273">
        <v>67</v>
      </c>
      <c r="K1873" s="273">
        <v>0</v>
      </c>
      <c r="L1873" s="273" t="s">
        <v>66</v>
      </c>
      <c r="N1873" s="273" t="s">
        <v>107</v>
      </c>
      <c r="W1873" s="273">
        <v>196894</v>
      </c>
      <c r="X1873" s="273" t="s">
        <v>64</v>
      </c>
      <c r="Y1873" s="273" t="s">
        <v>75</v>
      </c>
      <c r="Z1873" s="273" t="s">
        <v>79</v>
      </c>
      <c r="AA1873" s="273" t="s">
        <v>79</v>
      </c>
      <c r="AB1873" s="274">
        <v>45200</v>
      </c>
      <c r="AC1873" s="273">
        <v>14060</v>
      </c>
      <c r="AD1873" s="273">
        <v>36</v>
      </c>
      <c r="AK1873" s="273">
        <v>296027</v>
      </c>
      <c r="BV1873" s="279" t="s">
        <v>83</v>
      </c>
      <c r="BW1873" s="280" t="s">
        <v>63</v>
      </c>
      <c r="BX1873" s="280" t="s">
        <v>172</v>
      </c>
      <c r="BY1873" s="280" t="s">
        <v>211</v>
      </c>
      <c r="BZ1873" s="280" t="s">
        <v>138</v>
      </c>
      <c r="CA1873" s="280" t="s">
        <v>139</v>
      </c>
      <c r="CB1873" s="280" t="s">
        <v>140</v>
      </c>
      <c r="CC1873" s="280" t="s">
        <v>141</v>
      </c>
      <c r="CD1873" s="281">
        <v>9</v>
      </c>
      <c r="CE1873" s="277">
        <v>45017</v>
      </c>
      <c r="CF1873" s="280">
        <v>0</v>
      </c>
      <c r="CG1873" s="280" t="s">
        <v>90</v>
      </c>
      <c r="CH1873" s="280">
        <v>0</v>
      </c>
      <c r="CI1873" s="280" t="s">
        <v>80</v>
      </c>
      <c r="CJ1873" s="280"/>
      <c r="CK1873" s="280"/>
      <c r="CL1873" s="280"/>
      <c r="CM1873" s="280" t="s">
        <v>73</v>
      </c>
      <c r="CN1873" s="280">
        <v>3</v>
      </c>
    </row>
    <row r="1874" spans="4:92">
      <c r="D1874" s="273" t="s">
        <v>64</v>
      </c>
      <c r="E1874" s="273" t="s">
        <v>287</v>
      </c>
      <c r="F1874" s="273" t="s">
        <v>325</v>
      </c>
      <c r="G1874" s="273" t="s">
        <v>463</v>
      </c>
      <c r="H1874" s="274">
        <v>45078</v>
      </c>
      <c r="I1874" s="273">
        <v>12498</v>
      </c>
      <c r="J1874" s="273">
        <v>67</v>
      </c>
      <c r="K1874" s="273">
        <v>9508</v>
      </c>
      <c r="L1874" s="273" t="s">
        <v>66</v>
      </c>
      <c r="M1874" s="273">
        <v>522.07050000000004</v>
      </c>
      <c r="N1874" s="273" t="s">
        <v>1010</v>
      </c>
      <c r="O1874" s="273">
        <v>0</v>
      </c>
      <c r="P1874" s="273" t="s">
        <v>1011</v>
      </c>
      <c r="Q1874" s="273" t="s">
        <v>1496</v>
      </c>
      <c r="R1874" s="273" t="s">
        <v>1013</v>
      </c>
      <c r="V1874" s="273" t="s">
        <v>1780</v>
      </c>
      <c r="W1874" s="273">
        <v>196970</v>
      </c>
      <c r="X1874" s="273" t="s">
        <v>64</v>
      </c>
      <c r="Y1874" s="273" t="s">
        <v>75</v>
      </c>
      <c r="Z1874" s="273" t="s">
        <v>79</v>
      </c>
      <c r="AA1874" s="273" t="s">
        <v>79</v>
      </c>
      <c r="AB1874" s="274">
        <v>45200</v>
      </c>
      <c r="AC1874" s="273">
        <v>14060</v>
      </c>
      <c r="AD1874" s="273">
        <v>36</v>
      </c>
      <c r="AK1874" s="273">
        <v>296034</v>
      </c>
      <c r="BV1874" s="336" t="s">
        <v>83</v>
      </c>
      <c r="BW1874" s="337" t="s">
        <v>63</v>
      </c>
      <c r="BX1874" s="337" t="s">
        <v>172</v>
      </c>
      <c r="BY1874" s="337" t="s">
        <v>211</v>
      </c>
      <c r="BZ1874" s="337" t="s">
        <v>126</v>
      </c>
      <c r="CA1874" s="337" t="s">
        <v>127</v>
      </c>
      <c r="CB1874" s="337" t="s">
        <v>133</v>
      </c>
      <c r="CC1874" s="337" t="s">
        <v>134</v>
      </c>
      <c r="CD1874" s="338">
        <v>7</v>
      </c>
      <c r="CE1874" s="335">
        <v>45017</v>
      </c>
      <c r="CF1874" s="337"/>
      <c r="CG1874" s="337"/>
      <c r="CH1874" s="337"/>
      <c r="CI1874" s="337" t="s">
        <v>104</v>
      </c>
      <c r="CJ1874" s="337"/>
      <c r="CK1874" s="337"/>
      <c r="CL1874" s="337"/>
      <c r="CM1874" s="337" t="s">
        <v>73</v>
      </c>
      <c r="CN1874" s="337">
        <v>3</v>
      </c>
    </row>
    <row r="1875" spans="4:92">
      <c r="D1875" s="273" t="s">
        <v>64</v>
      </c>
      <c r="E1875" s="273" t="s">
        <v>287</v>
      </c>
      <c r="F1875" s="273" t="s">
        <v>325</v>
      </c>
      <c r="G1875" s="273" t="s">
        <v>463</v>
      </c>
      <c r="H1875" s="274">
        <v>45078</v>
      </c>
      <c r="I1875" s="273">
        <v>12498</v>
      </c>
      <c r="J1875" s="273">
        <v>67</v>
      </c>
      <c r="K1875" s="273">
        <v>433474</v>
      </c>
      <c r="L1875" s="273" t="s">
        <v>66</v>
      </c>
      <c r="M1875" s="273">
        <v>76958.188660500004</v>
      </c>
      <c r="N1875" s="273" t="s">
        <v>964</v>
      </c>
      <c r="P1875" s="273" t="s">
        <v>68</v>
      </c>
      <c r="Q1875" s="273" t="s">
        <v>1496</v>
      </c>
      <c r="R1875" s="273" t="s">
        <v>70</v>
      </c>
      <c r="S1875" s="273" t="s">
        <v>1781</v>
      </c>
      <c r="T1875" s="273" t="s">
        <v>1782</v>
      </c>
      <c r="U1875" s="273" t="s">
        <v>1783</v>
      </c>
      <c r="V1875" s="273" t="s">
        <v>1784</v>
      </c>
      <c r="W1875" s="273">
        <v>196986</v>
      </c>
      <c r="X1875" s="273" t="s">
        <v>64</v>
      </c>
      <c r="Y1875" s="273" t="s">
        <v>75</v>
      </c>
      <c r="Z1875" s="273" t="s">
        <v>79</v>
      </c>
      <c r="AA1875" s="273" t="s">
        <v>79</v>
      </c>
      <c r="AB1875" s="274">
        <v>45200</v>
      </c>
      <c r="AC1875" s="273">
        <v>14060</v>
      </c>
      <c r="AD1875" s="273">
        <v>36</v>
      </c>
      <c r="AK1875" s="273">
        <v>296041</v>
      </c>
      <c r="BV1875" s="279" t="s">
        <v>83</v>
      </c>
      <c r="BW1875" s="280" t="s">
        <v>63</v>
      </c>
      <c r="BX1875" s="280" t="s">
        <v>172</v>
      </c>
      <c r="BY1875" s="280" t="s">
        <v>211</v>
      </c>
      <c r="BZ1875" s="280" t="s">
        <v>86</v>
      </c>
      <c r="CA1875" s="280" t="s">
        <v>87</v>
      </c>
      <c r="CB1875" s="280" t="s">
        <v>233</v>
      </c>
      <c r="CC1875" s="280" t="s">
        <v>234</v>
      </c>
      <c r="CD1875" s="281">
        <v>1</v>
      </c>
      <c r="CE1875" s="277">
        <v>45108</v>
      </c>
      <c r="CF1875" s="280"/>
      <c r="CG1875" s="280" t="s">
        <v>181</v>
      </c>
      <c r="CH1875" s="280"/>
      <c r="CI1875" s="280" t="s">
        <v>181</v>
      </c>
      <c r="CJ1875" s="280" t="s">
        <v>622</v>
      </c>
      <c r="CK1875" s="280"/>
      <c r="CL1875" s="280"/>
      <c r="CM1875" s="280" t="s">
        <v>73</v>
      </c>
      <c r="CN1875" s="280">
        <v>3</v>
      </c>
    </row>
    <row r="1876" spans="4:92">
      <c r="D1876" s="273" t="s">
        <v>64</v>
      </c>
      <c r="E1876" s="273" t="s">
        <v>287</v>
      </c>
      <c r="F1876" s="273" t="s">
        <v>325</v>
      </c>
      <c r="G1876" s="273" t="s">
        <v>463</v>
      </c>
      <c r="H1876" s="274">
        <v>45078</v>
      </c>
      <c r="I1876" s="273">
        <v>12498</v>
      </c>
      <c r="J1876" s="273">
        <v>67</v>
      </c>
      <c r="K1876" s="273">
        <v>0</v>
      </c>
      <c r="L1876" s="273" t="s">
        <v>66</v>
      </c>
      <c r="M1876" s="273">
        <v>0</v>
      </c>
      <c r="N1876" s="273" t="s">
        <v>115</v>
      </c>
      <c r="W1876" s="273">
        <v>196968</v>
      </c>
      <c r="X1876" s="273" t="s">
        <v>64</v>
      </c>
      <c r="Y1876" s="273" t="s">
        <v>75</v>
      </c>
      <c r="Z1876" s="273" t="s">
        <v>79</v>
      </c>
      <c r="AA1876" s="273" t="s">
        <v>79</v>
      </c>
      <c r="AB1876" s="274">
        <v>45200</v>
      </c>
      <c r="AC1876" s="273">
        <v>14060</v>
      </c>
      <c r="AD1876" s="273">
        <v>36</v>
      </c>
      <c r="AK1876" s="273">
        <v>296048</v>
      </c>
      <c r="BV1876" s="336" t="s">
        <v>83</v>
      </c>
      <c r="BW1876" s="337" t="s">
        <v>63</v>
      </c>
      <c r="BX1876" s="337" t="s">
        <v>172</v>
      </c>
      <c r="BY1876" s="337" t="s">
        <v>211</v>
      </c>
      <c r="BZ1876" s="337" t="s">
        <v>86</v>
      </c>
      <c r="CA1876" s="337" t="s">
        <v>87</v>
      </c>
      <c r="CB1876" s="337" t="s">
        <v>225</v>
      </c>
      <c r="CC1876" s="337" t="s">
        <v>226</v>
      </c>
      <c r="CD1876" s="338">
        <v>5</v>
      </c>
      <c r="CE1876" s="335">
        <v>45108</v>
      </c>
      <c r="CF1876" s="337">
        <v>0</v>
      </c>
      <c r="CG1876" s="337" t="s">
        <v>90</v>
      </c>
      <c r="CH1876" s="337">
        <v>0</v>
      </c>
      <c r="CI1876" s="337" t="s">
        <v>80</v>
      </c>
      <c r="CJ1876" s="337"/>
      <c r="CK1876" s="337"/>
      <c r="CL1876" s="337"/>
      <c r="CM1876" s="337" t="s">
        <v>73</v>
      </c>
      <c r="CN1876" s="337">
        <v>3</v>
      </c>
    </row>
    <row r="1877" spans="4:92">
      <c r="D1877" s="273" t="s">
        <v>64</v>
      </c>
      <c r="E1877" s="273" t="s">
        <v>287</v>
      </c>
      <c r="F1877" s="273" t="s">
        <v>325</v>
      </c>
      <c r="G1877" s="273" t="s">
        <v>463</v>
      </c>
      <c r="H1877" s="274">
        <v>45078</v>
      </c>
      <c r="I1877" s="273">
        <v>12498</v>
      </c>
      <c r="J1877" s="273">
        <v>67</v>
      </c>
      <c r="K1877" s="273">
        <v>0</v>
      </c>
      <c r="L1877" s="273" t="s">
        <v>66</v>
      </c>
      <c r="N1877" s="273" t="s">
        <v>107</v>
      </c>
      <c r="W1877" s="273">
        <v>196969</v>
      </c>
      <c r="X1877" s="273" t="s">
        <v>64</v>
      </c>
      <c r="Y1877" s="273" t="s">
        <v>75</v>
      </c>
      <c r="Z1877" s="273" t="s">
        <v>79</v>
      </c>
      <c r="AA1877" s="273" t="s">
        <v>79</v>
      </c>
      <c r="AB1877" s="274">
        <v>45200</v>
      </c>
      <c r="AC1877" s="273">
        <v>14060</v>
      </c>
      <c r="AD1877" s="273">
        <v>36</v>
      </c>
      <c r="AK1877" s="273">
        <v>296055</v>
      </c>
      <c r="BV1877" s="279" t="s">
        <v>83</v>
      </c>
      <c r="BW1877" s="280" t="s">
        <v>63</v>
      </c>
      <c r="BX1877" s="280" t="s">
        <v>172</v>
      </c>
      <c r="BY1877" s="280" t="s">
        <v>211</v>
      </c>
      <c r="BZ1877" s="280" t="s">
        <v>204</v>
      </c>
      <c r="CA1877" s="280" t="s">
        <v>205</v>
      </c>
      <c r="CB1877" s="280" t="s">
        <v>206</v>
      </c>
      <c r="CC1877" s="280" t="s">
        <v>207</v>
      </c>
      <c r="CD1877" s="281">
        <v>0</v>
      </c>
      <c r="CE1877" s="277">
        <v>45108</v>
      </c>
      <c r="CF1877" s="280"/>
      <c r="CG1877" s="280" t="s">
        <v>181</v>
      </c>
      <c r="CH1877" s="280"/>
      <c r="CI1877" s="280" t="s">
        <v>208</v>
      </c>
      <c r="CJ1877" s="280" t="s">
        <v>209</v>
      </c>
      <c r="CK1877" s="280"/>
      <c r="CL1877" s="280"/>
      <c r="CM1877" s="280" t="s">
        <v>73</v>
      </c>
      <c r="CN1877" s="280">
        <v>3</v>
      </c>
    </row>
    <row r="1878" spans="4:92">
      <c r="D1878" s="273" t="s">
        <v>64</v>
      </c>
      <c r="E1878" s="273" t="s">
        <v>287</v>
      </c>
      <c r="F1878" s="273" t="s">
        <v>325</v>
      </c>
      <c r="G1878" s="273" t="s">
        <v>463</v>
      </c>
      <c r="H1878" s="274">
        <v>45108</v>
      </c>
      <c r="I1878" s="273">
        <v>12767</v>
      </c>
      <c r="J1878" s="273">
        <v>67</v>
      </c>
      <c r="K1878" s="273">
        <v>8812</v>
      </c>
      <c r="L1878" s="273" t="s">
        <v>66</v>
      </c>
      <c r="M1878" s="273">
        <v>522.07050000000004</v>
      </c>
      <c r="N1878" s="273" t="s">
        <v>1010</v>
      </c>
      <c r="O1878" s="273">
        <v>0</v>
      </c>
      <c r="P1878" s="273" t="s">
        <v>1011</v>
      </c>
      <c r="Q1878" s="273" t="s">
        <v>1496</v>
      </c>
      <c r="R1878" s="273" t="s">
        <v>1013</v>
      </c>
      <c r="V1878" s="273" t="s">
        <v>1780</v>
      </c>
      <c r="W1878" s="273">
        <v>226849</v>
      </c>
      <c r="X1878" s="273" t="s">
        <v>64</v>
      </c>
      <c r="Y1878" s="273" t="s">
        <v>75</v>
      </c>
      <c r="Z1878" s="273" t="s">
        <v>79</v>
      </c>
      <c r="AA1878" s="273" t="s">
        <v>79</v>
      </c>
      <c r="AB1878" s="274">
        <v>45200</v>
      </c>
      <c r="AC1878" s="273">
        <v>14060</v>
      </c>
      <c r="AD1878" s="273">
        <v>36</v>
      </c>
      <c r="AK1878" s="273">
        <v>296062</v>
      </c>
      <c r="BV1878" s="336" t="s">
        <v>83</v>
      </c>
      <c r="BW1878" s="337" t="s">
        <v>63</v>
      </c>
      <c r="BX1878" s="337" t="s">
        <v>172</v>
      </c>
      <c r="BY1878" s="337" t="s">
        <v>211</v>
      </c>
      <c r="BZ1878" s="337" t="s">
        <v>86</v>
      </c>
      <c r="CA1878" s="337" t="s">
        <v>87</v>
      </c>
      <c r="CB1878" s="337" t="s">
        <v>217</v>
      </c>
      <c r="CC1878" s="337" t="s">
        <v>218</v>
      </c>
      <c r="CD1878" s="338">
        <v>2</v>
      </c>
      <c r="CE1878" s="335">
        <v>45108</v>
      </c>
      <c r="CF1878" s="337"/>
      <c r="CG1878" s="337" t="s">
        <v>181</v>
      </c>
      <c r="CH1878" s="337"/>
      <c r="CI1878" s="337" t="s">
        <v>181</v>
      </c>
      <c r="CJ1878" s="337" t="s">
        <v>1201</v>
      </c>
      <c r="CK1878" s="337"/>
      <c r="CL1878" s="337"/>
      <c r="CM1878" s="337" t="s">
        <v>73</v>
      </c>
      <c r="CN1878" s="337">
        <v>3</v>
      </c>
    </row>
    <row r="1879" spans="4:92">
      <c r="D1879" s="273" t="s">
        <v>64</v>
      </c>
      <c r="E1879" s="273" t="s">
        <v>287</v>
      </c>
      <c r="F1879" s="273" t="s">
        <v>325</v>
      </c>
      <c r="G1879" s="273" t="s">
        <v>463</v>
      </c>
      <c r="H1879" s="274">
        <v>45108</v>
      </c>
      <c r="I1879" s="273">
        <v>12767</v>
      </c>
      <c r="J1879" s="273">
        <v>67</v>
      </c>
      <c r="K1879" s="273">
        <v>348375</v>
      </c>
      <c r="L1879" s="273" t="s">
        <v>66</v>
      </c>
      <c r="M1879" s="273">
        <v>63714.453379500002</v>
      </c>
      <c r="N1879" s="273" t="s">
        <v>964</v>
      </c>
      <c r="P1879" s="273" t="s">
        <v>68</v>
      </c>
      <c r="Q1879" s="273" t="s">
        <v>1496</v>
      </c>
      <c r="R1879" s="273" t="s">
        <v>70</v>
      </c>
      <c r="S1879" s="273" t="s">
        <v>1781</v>
      </c>
      <c r="T1879" s="273" t="s">
        <v>1782</v>
      </c>
      <c r="U1879" s="273" t="s">
        <v>1783</v>
      </c>
      <c r="V1879" s="273" t="s">
        <v>1784</v>
      </c>
      <c r="W1879" s="273">
        <v>226865</v>
      </c>
      <c r="X1879" s="273" t="s">
        <v>64</v>
      </c>
      <c r="Y1879" s="273" t="s">
        <v>75</v>
      </c>
      <c r="Z1879" s="273" t="s">
        <v>79</v>
      </c>
      <c r="AA1879" s="273" t="s">
        <v>79</v>
      </c>
      <c r="AB1879" s="274">
        <v>45200</v>
      </c>
      <c r="AC1879" s="273">
        <v>14060</v>
      </c>
      <c r="AD1879" s="273">
        <v>36</v>
      </c>
      <c r="AK1879" s="273">
        <v>296069</v>
      </c>
      <c r="BV1879" s="279" t="s">
        <v>83</v>
      </c>
      <c r="BW1879" s="280" t="s">
        <v>63</v>
      </c>
      <c r="BX1879" s="280" t="s">
        <v>172</v>
      </c>
      <c r="BY1879" s="280" t="s">
        <v>211</v>
      </c>
      <c r="BZ1879" s="280" t="s">
        <v>138</v>
      </c>
      <c r="CA1879" s="280" t="s">
        <v>139</v>
      </c>
      <c r="CB1879" s="280" t="s">
        <v>190</v>
      </c>
      <c r="CC1879" s="280" t="s">
        <v>191</v>
      </c>
      <c r="CD1879" s="281">
        <v>8</v>
      </c>
      <c r="CE1879" s="277">
        <v>45108</v>
      </c>
      <c r="CF1879" s="280">
        <v>0</v>
      </c>
      <c r="CG1879" s="280" t="s">
        <v>90</v>
      </c>
      <c r="CH1879" s="280">
        <v>0</v>
      </c>
      <c r="CI1879" s="280" t="s">
        <v>80</v>
      </c>
      <c r="CJ1879" s="280"/>
      <c r="CK1879" s="280"/>
      <c r="CL1879" s="280"/>
      <c r="CM1879" s="280" t="s">
        <v>73</v>
      </c>
      <c r="CN1879" s="280">
        <v>3</v>
      </c>
    </row>
    <row r="1880" spans="4:92">
      <c r="D1880" s="273" t="s">
        <v>64</v>
      </c>
      <c r="E1880" s="273" t="s">
        <v>287</v>
      </c>
      <c r="F1880" s="273" t="s">
        <v>325</v>
      </c>
      <c r="G1880" s="273" t="s">
        <v>463</v>
      </c>
      <c r="H1880" s="274">
        <v>45108</v>
      </c>
      <c r="I1880" s="273">
        <v>12767</v>
      </c>
      <c r="J1880" s="273">
        <v>67</v>
      </c>
      <c r="K1880" s="273">
        <v>0</v>
      </c>
      <c r="L1880" s="273" t="s">
        <v>66</v>
      </c>
      <c r="M1880" s="273">
        <v>0</v>
      </c>
      <c r="N1880" s="273" t="s">
        <v>115</v>
      </c>
      <c r="W1880" s="273">
        <v>226847</v>
      </c>
      <c r="X1880" s="273" t="s">
        <v>64</v>
      </c>
      <c r="Y1880" s="273" t="s">
        <v>75</v>
      </c>
      <c r="Z1880" s="273" t="s">
        <v>79</v>
      </c>
      <c r="AA1880" s="273" t="s">
        <v>79</v>
      </c>
      <c r="AB1880" s="274">
        <v>45200</v>
      </c>
      <c r="AC1880" s="273">
        <v>14060</v>
      </c>
      <c r="AD1880" s="273">
        <v>36</v>
      </c>
      <c r="AK1880" s="273">
        <v>296076</v>
      </c>
      <c r="BV1880" s="336" t="s">
        <v>83</v>
      </c>
      <c r="BW1880" s="337" t="s">
        <v>63</v>
      </c>
      <c r="BX1880" s="337" t="s">
        <v>172</v>
      </c>
      <c r="BY1880" s="337" t="s">
        <v>211</v>
      </c>
      <c r="BZ1880" s="337" t="s">
        <v>86</v>
      </c>
      <c r="CA1880" s="337" t="s">
        <v>87</v>
      </c>
      <c r="CB1880" s="337" t="s">
        <v>179</v>
      </c>
      <c r="CC1880" s="337" t="s">
        <v>180</v>
      </c>
      <c r="CD1880" s="338">
        <v>1</v>
      </c>
      <c r="CE1880" s="335">
        <v>45108</v>
      </c>
      <c r="CF1880" s="337"/>
      <c r="CG1880" s="337" t="s">
        <v>181</v>
      </c>
      <c r="CH1880" s="337"/>
      <c r="CI1880" s="337" t="s">
        <v>181</v>
      </c>
      <c r="CJ1880" s="337" t="s">
        <v>511</v>
      </c>
      <c r="CK1880" s="337"/>
      <c r="CL1880" s="337"/>
      <c r="CM1880" s="337" t="s">
        <v>73</v>
      </c>
      <c r="CN1880" s="337">
        <v>3</v>
      </c>
    </row>
    <row r="1881" spans="4:92">
      <c r="D1881" s="273" t="s">
        <v>64</v>
      </c>
      <c r="E1881" s="273" t="s">
        <v>404</v>
      </c>
      <c r="F1881" s="273" t="s">
        <v>408</v>
      </c>
      <c r="G1881" s="273" t="s">
        <v>413</v>
      </c>
      <c r="H1881" s="274">
        <v>45139</v>
      </c>
      <c r="I1881" s="273">
        <v>13420</v>
      </c>
      <c r="J1881" s="273">
        <v>54</v>
      </c>
      <c r="K1881" s="273">
        <v>100792.47</v>
      </c>
      <c r="L1881" s="273" t="s">
        <v>66</v>
      </c>
      <c r="M1881" s="273">
        <v>0</v>
      </c>
      <c r="N1881" s="273" t="s">
        <v>1010</v>
      </c>
      <c r="O1881" s="273">
        <v>0</v>
      </c>
      <c r="P1881" s="273" t="s">
        <v>1011</v>
      </c>
      <c r="Q1881" s="273" t="s">
        <v>1188</v>
      </c>
      <c r="R1881" s="273" t="s">
        <v>1013</v>
      </c>
      <c r="S1881" s="273" t="s">
        <v>1785</v>
      </c>
      <c r="U1881" s="273" t="s">
        <v>1785</v>
      </c>
      <c r="V1881" s="273" t="s">
        <v>1785</v>
      </c>
      <c r="W1881" s="273">
        <v>259890</v>
      </c>
      <c r="X1881" s="273" t="s">
        <v>64</v>
      </c>
      <c r="Y1881" s="273" t="s">
        <v>75</v>
      </c>
      <c r="Z1881" s="273" t="s">
        <v>79</v>
      </c>
      <c r="AA1881" s="273" t="s">
        <v>79</v>
      </c>
      <c r="AB1881" s="274">
        <v>45231</v>
      </c>
      <c r="AC1881" s="273">
        <v>14428</v>
      </c>
      <c r="AD1881" s="273">
        <v>36</v>
      </c>
      <c r="AK1881" s="273">
        <v>321179</v>
      </c>
      <c r="BV1881" s="279" t="s">
        <v>83</v>
      </c>
      <c r="BW1881" s="280" t="s">
        <v>63</v>
      </c>
      <c r="BX1881" s="280" t="s">
        <v>172</v>
      </c>
      <c r="BY1881" s="280" t="s">
        <v>211</v>
      </c>
      <c r="BZ1881" s="280" t="s">
        <v>167</v>
      </c>
      <c r="CA1881" s="280" t="s">
        <v>168</v>
      </c>
      <c r="CB1881" s="280" t="s">
        <v>319</v>
      </c>
      <c r="CC1881" s="280" t="s">
        <v>320</v>
      </c>
      <c r="CD1881" s="281">
        <v>15</v>
      </c>
      <c r="CE1881" s="277">
        <v>45108</v>
      </c>
      <c r="CF1881" s="280">
        <v>0</v>
      </c>
      <c r="CG1881" s="280" t="s">
        <v>90</v>
      </c>
      <c r="CH1881" s="280">
        <v>0</v>
      </c>
      <c r="CI1881" s="280" t="s">
        <v>80</v>
      </c>
      <c r="CJ1881" s="280"/>
      <c r="CK1881" s="280"/>
      <c r="CL1881" s="280"/>
      <c r="CM1881" s="280" t="s">
        <v>73</v>
      </c>
      <c r="CN1881" s="280">
        <v>3</v>
      </c>
    </row>
    <row r="1882" spans="4:92">
      <c r="D1882" s="273" t="s">
        <v>64</v>
      </c>
      <c r="E1882" s="273" t="s">
        <v>404</v>
      </c>
      <c r="F1882" s="273" t="s">
        <v>408</v>
      </c>
      <c r="G1882" s="273" t="s">
        <v>413</v>
      </c>
      <c r="H1882" s="274">
        <v>45139</v>
      </c>
      <c r="I1882" s="273">
        <v>13420</v>
      </c>
      <c r="J1882" s="273">
        <v>54</v>
      </c>
      <c r="K1882" s="273">
        <v>700</v>
      </c>
      <c r="L1882" s="273" t="s">
        <v>1202</v>
      </c>
      <c r="M1882" s="273">
        <v>1406.0129999999999</v>
      </c>
      <c r="N1882" s="273" t="s">
        <v>1203</v>
      </c>
      <c r="P1882" s="273" t="s">
        <v>68</v>
      </c>
      <c r="Q1882" s="273" t="s">
        <v>1012</v>
      </c>
      <c r="R1882" s="273" t="s">
        <v>70</v>
      </c>
      <c r="S1882" s="273" t="s">
        <v>1205</v>
      </c>
      <c r="T1882" s="273" t="s">
        <v>1206</v>
      </c>
      <c r="U1882" s="273" t="s">
        <v>73</v>
      </c>
      <c r="V1882" s="273" t="s">
        <v>1786</v>
      </c>
      <c r="W1882" s="273">
        <v>259905</v>
      </c>
      <c r="X1882" s="273" t="s">
        <v>64</v>
      </c>
      <c r="Y1882" s="273" t="s">
        <v>75</v>
      </c>
      <c r="Z1882" s="273" t="s">
        <v>79</v>
      </c>
      <c r="AA1882" s="273" t="s">
        <v>79</v>
      </c>
      <c r="AB1882" s="274">
        <v>45231</v>
      </c>
      <c r="AC1882" s="273">
        <v>14428</v>
      </c>
      <c r="AD1882" s="273">
        <v>36</v>
      </c>
      <c r="AK1882" s="273">
        <v>321187</v>
      </c>
      <c r="BV1882" s="336" t="s">
        <v>83</v>
      </c>
      <c r="BW1882" s="337" t="s">
        <v>63</v>
      </c>
      <c r="BX1882" s="337" t="s">
        <v>172</v>
      </c>
      <c r="BY1882" s="337" t="s">
        <v>211</v>
      </c>
      <c r="BZ1882" s="337" t="s">
        <v>167</v>
      </c>
      <c r="CA1882" s="337" t="s">
        <v>168</v>
      </c>
      <c r="CB1882" s="337" t="s">
        <v>313</v>
      </c>
      <c r="CC1882" s="337" t="s">
        <v>314</v>
      </c>
      <c r="CD1882" s="338">
        <v>14</v>
      </c>
      <c r="CE1882" s="335">
        <v>45108</v>
      </c>
      <c r="CF1882" s="337">
        <v>0</v>
      </c>
      <c r="CG1882" s="337" t="s">
        <v>90</v>
      </c>
      <c r="CH1882" s="337">
        <v>0</v>
      </c>
      <c r="CI1882" s="337" t="s">
        <v>80</v>
      </c>
      <c r="CJ1882" s="337"/>
      <c r="CK1882" s="337"/>
      <c r="CL1882" s="337"/>
      <c r="CM1882" s="337" t="s">
        <v>73</v>
      </c>
      <c r="CN1882" s="337">
        <v>3</v>
      </c>
    </row>
    <row r="1883" spans="4:92">
      <c r="D1883" s="273" t="s">
        <v>64</v>
      </c>
      <c r="E1883" s="273" t="s">
        <v>404</v>
      </c>
      <c r="F1883" s="273" t="s">
        <v>408</v>
      </c>
      <c r="G1883" s="273" t="s">
        <v>413</v>
      </c>
      <c r="H1883" s="274">
        <v>45139</v>
      </c>
      <c r="I1883" s="273">
        <v>13420</v>
      </c>
      <c r="J1883" s="273">
        <v>54</v>
      </c>
      <c r="K1883" s="273">
        <v>0</v>
      </c>
      <c r="L1883" s="273" t="s">
        <v>66</v>
      </c>
      <c r="N1883" s="273" t="s">
        <v>107</v>
      </c>
      <c r="W1883" s="273">
        <v>259889</v>
      </c>
      <c r="X1883" s="273" t="s">
        <v>64</v>
      </c>
      <c r="Y1883" s="273" t="s">
        <v>75</v>
      </c>
      <c r="Z1883" s="273" t="s">
        <v>79</v>
      </c>
      <c r="AA1883" s="273" t="s">
        <v>79</v>
      </c>
      <c r="AB1883" s="274">
        <v>45231</v>
      </c>
      <c r="AC1883" s="273">
        <v>14428</v>
      </c>
      <c r="AD1883" s="273">
        <v>36</v>
      </c>
      <c r="AK1883" s="273">
        <v>321194</v>
      </c>
      <c r="BV1883" s="279" t="s">
        <v>83</v>
      </c>
      <c r="BW1883" s="280" t="s">
        <v>63</v>
      </c>
      <c r="BX1883" s="280" t="s">
        <v>172</v>
      </c>
      <c r="BY1883" s="280" t="s">
        <v>211</v>
      </c>
      <c r="BZ1883" s="280" t="s">
        <v>167</v>
      </c>
      <c r="CA1883" s="280" t="s">
        <v>168</v>
      </c>
      <c r="CB1883" s="280" t="s">
        <v>353</v>
      </c>
      <c r="CC1883" s="280" t="s">
        <v>354</v>
      </c>
      <c r="CD1883" s="281">
        <v>13</v>
      </c>
      <c r="CE1883" s="277">
        <v>45108</v>
      </c>
      <c r="CF1883" s="280">
        <v>124</v>
      </c>
      <c r="CG1883" s="280" t="s">
        <v>90</v>
      </c>
      <c r="CH1883" s="280">
        <v>124</v>
      </c>
      <c r="CI1883" s="280" t="s">
        <v>80</v>
      </c>
      <c r="CJ1883" s="280"/>
      <c r="CK1883" s="280"/>
      <c r="CL1883" s="280"/>
      <c r="CM1883" s="280" t="s">
        <v>73</v>
      </c>
      <c r="CN1883" s="280">
        <v>3</v>
      </c>
    </row>
    <row r="1884" spans="4:92">
      <c r="D1884" s="273" t="s">
        <v>64</v>
      </c>
      <c r="E1884" s="273" t="s">
        <v>404</v>
      </c>
      <c r="F1884" s="273" t="s">
        <v>408</v>
      </c>
      <c r="G1884" s="273" t="s">
        <v>413</v>
      </c>
      <c r="H1884" s="274">
        <v>45139</v>
      </c>
      <c r="I1884" s="273">
        <v>13420</v>
      </c>
      <c r="J1884" s="273">
        <v>54</v>
      </c>
      <c r="K1884" s="273">
        <v>2428000</v>
      </c>
      <c r="L1884" s="273" t="s">
        <v>66</v>
      </c>
      <c r="M1884" s="273">
        <v>326374.98973939999</v>
      </c>
      <c r="N1884" s="273" t="s">
        <v>115</v>
      </c>
      <c r="W1884" s="273">
        <v>259888</v>
      </c>
      <c r="X1884" s="273" t="s">
        <v>64</v>
      </c>
      <c r="Y1884" s="273" t="s">
        <v>75</v>
      </c>
      <c r="Z1884" s="273" t="s">
        <v>79</v>
      </c>
      <c r="AA1884" s="273" t="s">
        <v>79</v>
      </c>
      <c r="AB1884" s="274">
        <v>45231</v>
      </c>
      <c r="AC1884" s="273">
        <v>14428</v>
      </c>
      <c r="AD1884" s="273">
        <v>36</v>
      </c>
      <c r="AK1884" s="273">
        <v>321201</v>
      </c>
      <c r="BV1884" s="336" t="s">
        <v>83</v>
      </c>
      <c r="BW1884" s="337" t="s">
        <v>63</v>
      </c>
      <c r="BX1884" s="337" t="s">
        <v>172</v>
      </c>
      <c r="BY1884" s="337" t="s">
        <v>211</v>
      </c>
      <c r="BZ1884" s="337" t="s">
        <v>151</v>
      </c>
      <c r="CA1884" s="337" t="s">
        <v>152</v>
      </c>
      <c r="CB1884" s="337" t="s">
        <v>161</v>
      </c>
      <c r="CC1884" s="337" t="s">
        <v>162</v>
      </c>
      <c r="CD1884" s="338">
        <v>11</v>
      </c>
      <c r="CE1884" s="335">
        <v>45108</v>
      </c>
      <c r="CF1884" s="337">
        <v>84.8</v>
      </c>
      <c r="CG1884" s="337" t="s">
        <v>90</v>
      </c>
      <c r="CH1884" s="337">
        <v>84.8</v>
      </c>
      <c r="CI1884" s="337" t="s">
        <v>80</v>
      </c>
      <c r="CJ1884" s="337"/>
      <c r="CK1884" s="337"/>
      <c r="CL1884" s="337"/>
      <c r="CM1884" s="337" t="s">
        <v>73</v>
      </c>
      <c r="CN1884" s="337">
        <v>3</v>
      </c>
    </row>
    <row r="1885" spans="4:92">
      <c r="D1885" s="273" t="s">
        <v>64</v>
      </c>
      <c r="E1885" s="273" t="s">
        <v>404</v>
      </c>
      <c r="F1885" s="273" t="s">
        <v>408</v>
      </c>
      <c r="G1885" s="273" t="s">
        <v>413</v>
      </c>
      <c r="H1885" s="274">
        <v>45170</v>
      </c>
      <c r="I1885" s="273">
        <v>13747</v>
      </c>
      <c r="J1885" s="273">
        <v>54</v>
      </c>
      <c r="K1885" s="273">
        <v>84457.78</v>
      </c>
      <c r="L1885" s="273" t="s">
        <v>66</v>
      </c>
      <c r="M1885" s="273">
        <v>0</v>
      </c>
      <c r="N1885" s="273" t="s">
        <v>1010</v>
      </c>
      <c r="O1885" s="273">
        <v>0</v>
      </c>
      <c r="P1885" s="273" t="s">
        <v>1011</v>
      </c>
      <c r="Q1885" s="273" t="s">
        <v>1188</v>
      </c>
      <c r="R1885" s="273" t="s">
        <v>1013</v>
      </c>
      <c r="S1885" s="273" t="s">
        <v>1785</v>
      </c>
      <c r="U1885" s="273" t="s">
        <v>1785</v>
      </c>
      <c r="V1885" s="273" t="s">
        <v>1785</v>
      </c>
      <c r="W1885" s="273">
        <v>259935</v>
      </c>
      <c r="X1885" s="273" t="s">
        <v>64</v>
      </c>
      <c r="Y1885" s="273" t="s">
        <v>75</v>
      </c>
      <c r="Z1885" s="273" t="s">
        <v>231</v>
      </c>
      <c r="AA1885" s="273" t="s">
        <v>231</v>
      </c>
      <c r="AB1885" s="274">
        <v>44986</v>
      </c>
      <c r="AC1885" s="273">
        <v>12017</v>
      </c>
      <c r="AD1885" s="273">
        <v>24</v>
      </c>
      <c r="AE1885" s="273">
        <v>5.62</v>
      </c>
      <c r="AF1885" s="273" t="s">
        <v>90</v>
      </c>
      <c r="AG1885" s="273" t="s">
        <v>1662</v>
      </c>
      <c r="AH1885" s="273" t="s">
        <v>1663</v>
      </c>
      <c r="AI1885" s="273" t="s">
        <v>123</v>
      </c>
      <c r="AJ1885" s="273" t="s">
        <v>200</v>
      </c>
      <c r="AK1885" s="273">
        <v>287516</v>
      </c>
      <c r="BV1885" s="279" t="s">
        <v>83</v>
      </c>
      <c r="BW1885" s="280" t="s">
        <v>63</v>
      </c>
      <c r="BX1885" s="280" t="s">
        <v>172</v>
      </c>
      <c r="BY1885" s="280" t="s">
        <v>211</v>
      </c>
      <c r="BZ1885" s="280" t="s">
        <v>110</v>
      </c>
      <c r="CA1885" s="280" t="s">
        <v>111</v>
      </c>
      <c r="CB1885" s="280" t="s">
        <v>117</v>
      </c>
      <c r="CC1885" s="280" t="s">
        <v>118</v>
      </c>
      <c r="CD1885" s="281">
        <v>5</v>
      </c>
      <c r="CE1885" s="277">
        <v>45200</v>
      </c>
      <c r="CF1885" s="280"/>
      <c r="CG1885" s="280"/>
      <c r="CH1885" s="280"/>
      <c r="CI1885" s="280" t="s">
        <v>104</v>
      </c>
      <c r="CJ1885" s="280"/>
      <c r="CK1885" s="280"/>
      <c r="CL1885" s="280"/>
      <c r="CM1885" s="280" t="s">
        <v>73</v>
      </c>
      <c r="CN1885" s="280">
        <v>3</v>
      </c>
    </row>
    <row r="1886" spans="4:92">
      <c r="D1886" s="273" t="s">
        <v>64</v>
      </c>
      <c r="E1886" s="273" t="s">
        <v>404</v>
      </c>
      <c r="F1886" s="273" t="s">
        <v>408</v>
      </c>
      <c r="G1886" s="273" t="s">
        <v>413</v>
      </c>
      <c r="H1886" s="274">
        <v>45170</v>
      </c>
      <c r="I1886" s="273">
        <v>13747</v>
      </c>
      <c r="J1886" s="273">
        <v>54</v>
      </c>
      <c r="K1886" s="273">
        <v>700</v>
      </c>
      <c r="L1886" s="273" t="s">
        <v>1202</v>
      </c>
      <c r="M1886" s="273">
        <v>1406.0129999999999</v>
      </c>
      <c r="N1886" s="273" t="s">
        <v>1203</v>
      </c>
      <c r="P1886" s="273" t="s">
        <v>68</v>
      </c>
      <c r="Q1886" s="273" t="s">
        <v>1012</v>
      </c>
      <c r="R1886" s="273" t="s">
        <v>70</v>
      </c>
      <c r="S1886" s="273" t="s">
        <v>1205</v>
      </c>
      <c r="T1886" s="273" t="s">
        <v>1206</v>
      </c>
      <c r="U1886" s="273" t="s">
        <v>73</v>
      </c>
      <c r="V1886" s="273" t="s">
        <v>1786</v>
      </c>
      <c r="W1886" s="273">
        <v>259950</v>
      </c>
      <c r="X1886" s="273" t="s">
        <v>64</v>
      </c>
      <c r="Y1886" s="273" t="s">
        <v>75</v>
      </c>
      <c r="Z1886" s="273" t="s">
        <v>231</v>
      </c>
      <c r="AA1886" s="273" t="s">
        <v>231</v>
      </c>
      <c r="AB1886" s="274">
        <v>44986</v>
      </c>
      <c r="AC1886" s="273">
        <v>12017</v>
      </c>
      <c r="AD1886" s="273">
        <v>24</v>
      </c>
      <c r="AE1886" s="273">
        <v>3.66</v>
      </c>
      <c r="AF1886" s="273" t="s">
        <v>90</v>
      </c>
      <c r="AG1886" s="273" t="s">
        <v>1652</v>
      </c>
      <c r="AH1886" s="273" t="s">
        <v>1653</v>
      </c>
      <c r="AI1886" s="273" t="s">
        <v>123</v>
      </c>
      <c r="AJ1886" s="273" t="s">
        <v>200</v>
      </c>
      <c r="AK1886" s="273">
        <v>287522</v>
      </c>
      <c r="BV1886" s="336" t="s">
        <v>83</v>
      </c>
      <c r="BW1886" s="337" t="s">
        <v>63</v>
      </c>
      <c r="BX1886" s="337" t="s">
        <v>172</v>
      </c>
      <c r="BY1886" s="337" t="s">
        <v>211</v>
      </c>
      <c r="BZ1886" s="337" t="s">
        <v>126</v>
      </c>
      <c r="CA1886" s="337" t="s">
        <v>127</v>
      </c>
      <c r="CB1886" s="337" t="s">
        <v>128</v>
      </c>
      <c r="CC1886" s="337" t="s">
        <v>129</v>
      </c>
      <c r="CD1886" s="338">
        <v>6</v>
      </c>
      <c r="CE1886" s="335">
        <v>45200</v>
      </c>
      <c r="CF1886" s="337"/>
      <c r="CG1886" s="337"/>
      <c r="CH1886" s="337"/>
      <c r="CI1886" s="337" t="s">
        <v>80</v>
      </c>
      <c r="CJ1886" s="337"/>
      <c r="CK1886" s="337"/>
      <c r="CL1886" s="337"/>
      <c r="CM1886" s="337" t="s">
        <v>73</v>
      </c>
      <c r="CN1886" s="337">
        <v>3</v>
      </c>
    </row>
    <row r="1887" spans="4:92">
      <c r="D1887" s="273" t="s">
        <v>64</v>
      </c>
      <c r="E1887" s="273" t="s">
        <v>404</v>
      </c>
      <c r="F1887" s="273" t="s">
        <v>408</v>
      </c>
      <c r="G1887" s="273" t="s">
        <v>413</v>
      </c>
      <c r="H1887" s="274">
        <v>45170</v>
      </c>
      <c r="I1887" s="273">
        <v>13747</v>
      </c>
      <c r="J1887" s="273">
        <v>54</v>
      </c>
      <c r="K1887" s="273">
        <v>0</v>
      </c>
      <c r="L1887" s="273" t="s">
        <v>66</v>
      </c>
      <c r="N1887" s="273" t="s">
        <v>107</v>
      </c>
      <c r="W1887" s="273">
        <v>259934</v>
      </c>
      <c r="X1887" s="273" t="s">
        <v>64</v>
      </c>
      <c r="Y1887" s="273" t="s">
        <v>75</v>
      </c>
      <c r="Z1887" s="273" t="s">
        <v>231</v>
      </c>
      <c r="AA1887" s="273" t="s">
        <v>231</v>
      </c>
      <c r="AB1887" s="274">
        <v>44986</v>
      </c>
      <c r="AC1887" s="273">
        <v>12017</v>
      </c>
      <c r="AD1887" s="273">
        <v>24</v>
      </c>
      <c r="AE1887" s="273">
        <v>3.25</v>
      </c>
      <c r="AF1887" s="273" t="s">
        <v>90</v>
      </c>
      <c r="AG1887" s="273" t="s">
        <v>751</v>
      </c>
      <c r="AH1887" s="273" t="s">
        <v>1654</v>
      </c>
      <c r="AI1887" s="273" t="s">
        <v>123</v>
      </c>
      <c r="AJ1887" s="273" t="s">
        <v>200</v>
      </c>
      <c r="AK1887" s="273">
        <v>287528</v>
      </c>
      <c r="BV1887" s="279" t="s">
        <v>83</v>
      </c>
      <c r="BW1887" s="280" t="s">
        <v>63</v>
      </c>
      <c r="BX1887" s="280" t="s">
        <v>172</v>
      </c>
      <c r="BY1887" s="280" t="s">
        <v>211</v>
      </c>
      <c r="BZ1887" s="280" t="s">
        <v>138</v>
      </c>
      <c r="CA1887" s="280" t="s">
        <v>139</v>
      </c>
      <c r="CB1887" s="280" t="s">
        <v>140</v>
      </c>
      <c r="CC1887" s="280" t="s">
        <v>141</v>
      </c>
      <c r="CD1887" s="281">
        <v>9</v>
      </c>
      <c r="CE1887" s="277">
        <v>45200</v>
      </c>
      <c r="CF1887" s="280">
        <v>0</v>
      </c>
      <c r="CG1887" s="280" t="s">
        <v>90</v>
      </c>
      <c r="CH1887" s="280">
        <v>0</v>
      </c>
      <c r="CI1887" s="280" t="s">
        <v>80</v>
      </c>
      <c r="CJ1887" s="280"/>
      <c r="CK1887" s="280"/>
      <c r="CL1887" s="280"/>
      <c r="CM1887" s="280" t="s">
        <v>73</v>
      </c>
      <c r="CN1887" s="280">
        <v>3</v>
      </c>
    </row>
    <row r="1888" spans="4:92">
      <c r="D1888" s="273" t="s">
        <v>64</v>
      </c>
      <c r="E1888" s="273" t="s">
        <v>404</v>
      </c>
      <c r="F1888" s="273" t="s">
        <v>408</v>
      </c>
      <c r="G1888" s="273" t="s">
        <v>413</v>
      </c>
      <c r="H1888" s="274">
        <v>45170</v>
      </c>
      <c r="I1888" s="273">
        <v>13747</v>
      </c>
      <c r="J1888" s="273">
        <v>54</v>
      </c>
      <c r="K1888" s="273">
        <v>2352000</v>
      </c>
      <c r="L1888" s="273" t="s">
        <v>66</v>
      </c>
      <c r="M1888" s="273">
        <v>300513.4008384</v>
      </c>
      <c r="N1888" s="273" t="s">
        <v>115</v>
      </c>
      <c r="W1888" s="273">
        <v>259933</v>
      </c>
      <c r="X1888" s="273" t="s">
        <v>64</v>
      </c>
      <c r="Y1888" s="273" t="s">
        <v>75</v>
      </c>
      <c r="Z1888" s="273" t="s">
        <v>231</v>
      </c>
      <c r="AA1888" s="273" t="s">
        <v>231</v>
      </c>
      <c r="AB1888" s="274">
        <v>44986</v>
      </c>
      <c r="AC1888" s="273">
        <v>12017</v>
      </c>
      <c r="AD1888" s="273">
        <v>24</v>
      </c>
      <c r="AE1888" s="273">
        <v>14.430999999999999</v>
      </c>
      <c r="AF1888" s="273" t="s">
        <v>90</v>
      </c>
      <c r="AG1888" s="273" t="s">
        <v>726</v>
      </c>
      <c r="AH1888" s="273" t="s">
        <v>1655</v>
      </c>
      <c r="AI1888" s="273" t="s">
        <v>123</v>
      </c>
      <c r="AJ1888" s="273" t="s">
        <v>200</v>
      </c>
      <c r="AK1888" s="273">
        <v>287534</v>
      </c>
      <c r="BV1888" s="336" t="s">
        <v>83</v>
      </c>
      <c r="BW1888" s="337" t="s">
        <v>63</v>
      </c>
      <c r="BX1888" s="337" t="s">
        <v>172</v>
      </c>
      <c r="BY1888" s="337" t="s">
        <v>211</v>
      </c>
      <c r="BZ1888" s="337" t="s">
        <v>126</v>
      </c>
      <c r="CA1888" s="337" t="s">
        <v>127</v>
      </c>
      <c r="CB1888" s="337" t="s">
        <v>133</v>
      </c>
      <c r="CC1888" s="337" t="s">
        <v>134</v>
      </c>
      <c r="CD1888" s="338">
        <v>7</v>
      </c>
      <c r="CE1888" s="335">
        <v>45200</v>
      </c>
      <c r="CF1888" s="337"/>
      <c r="CG1888" s="337"/>
      <c r="CH1888" s="337"/>
      <c r="CI1888" s="337" t="s">
        <v>104</v>
      </c>
      <c r="CJ1888" s="337"/>
      <c r="CK1888" s="337"/>
      <c r="CL1888" s="337"/>
      <c r="CM1888" s="337" t="s">
        <v>73</v>
      </c>
      <c r="CN1888" s="337">
        <v>3</v>
      </c>
    </row>
    <row r="1889" spans="4:92">
      <c r="D1889" s="273" t="s">
        <v>64</v>
      </c>
      <c r="E1889" s="273" t="s">
        <v>404</v>
      </c>
      <c r="F1889" s="273" t="s">
        <v>408</v>
      </c>
      <c r="G1889" s="273" t="s">
        <v>413</v>
      </c>
      <c r="H1889" s="274">
        <v>45200</v>
      </c>
      <c r="I1889" s="273">
        <v>14082</v>
      </c>
      <c r="J1889" s="273">
        <v>54</v>
      </c>
      <c r="K1889" s="273">
        <v>81983</v>
      </c>
      <c r="L1889" s="273" t="s">
        <v>66</v>
      </c>
      <c r="M1889" s="273">
        <v>0</v>
      </c>
      <c r="N1889" s="273" t="s">
        <v>1010</v>
      </c>
      <c r="O1889" s="273">
        <v>0</v>
      </c>
      <c r="P1889" s="273" t="s">
        <v>1011</v>
      </c>
      <c r="Q1889" s="273" t="s">
        <v>1188</v>
      </c>
      <c r="R1889" s="273" t="s">
        <v>1013</v>
      </c>
      <c r="S1889" s="273" t="s">
        <v>1785</v>
      </c>
      <c r="U1889" s="273" t="s">
        <v>1785</v>
      </c>
      <c r="V1889" s="273" t="s">
        <v>1785</v>
      </c>
      <c r="W1889" s="273">
        <v>323884</v>
      </c>
      <c r="X1889" s="273" t="s">
        <v>64</v>
      </c>
      <c r="Y1889" s="273" t="s">
        <v>75</v>
      </c>
      <c r="Z1889" s="273" t="s">
        <v>231</v>
      </c>
      <c r="AA1889" s="273" t="s">
        <v>231</v>
      </c>
      <c r="AB1889" s="274">
        <v>44986</v>
      </c>
      <c r="AC1889" s="273">
        <v>12017</v>
      </c>
      <c r="AD1889" s="273">
        <v>24</v>
      </c>
      <c r="AE1889" s="273">
        <v>18.21</v>
      </c>
      <c r="AF1889" s="273" t="s">
        <v>90</v>
      </c>
      <c r="AG1889" s="273" t="s">
        <v>732</v>
      </c>
      <c r="AH1889" s="273" t="s">
        <v>1656</v>
      </c>
      <c r="AI1889" s="273" t="s">
        <v>123</v>
      </c>
      <c r="AJ1889" s="273" t="s">
        <v>200</v>
      </c>
      <c r="AK1889" s="273">
        <v>287541</v>
      </c>
      <c r="BV1889" s="279" t="s">
        <v>83</v>
      </c>
      <c r="BW1889" s="280" t="s">
        <v>63</v>
      </c>
      <c r="BX1889" s="280" t="s">
        <v>172</v>
      </c>
      <c r="BY1889" s="280" t="s">
        <v>211</v>
      </c>
      <c r="BZ1889" s="280" t="s">
        <v>167</v>
      </c>
      <c r="CA1889" s="280" t="s">
        <v>168</v>
      </c>
      <c r="CB1889" s="280" t="s">
        <v>169</v>
      </c>
      <c r="CC1889" s="280" t="s">
        <v>170</v>
      </c>
      <c r="CD1889" s="281">
        <v>12</v>
      </c>
      <c r="CE1889" s="277">
        <v>45200</v>
      </c>
      <c r="CF1889" s="280">
        <v>0</v>
      </c>
      <c r="CG1889" s="280" t="s">
        <v>90</v>
      </c>
      <c r="CH1889" s="280">
        <v>0</v>
      </c>
      <c r="CI1889" s="280" t="s">
        <v>80</v>
      </c>
      <c r="CJ1889" s="280"/>
      <c r="CK1889" s="280"/>
      <c r="CL1889" s="280"/>
      <c r="CM1889" s="280" t="s">
        <v>73</v>
      </c>
      <c r="CN1889" s="280">
        <v>3</v>
      </c>
    </row>
    <row r="1890" spans="4:92">
      <c r="D1890" s="273" t="s">
        <v>64</v>
      </c>
      <c r="E1890" s="273" t="s">
        <v>404</v>
      </c>
      <c r="F1890" s="273" t="s">
        <v>408</v>
      </c>
      <c r="G1890" s="273" t="s">
        <v>413</v>
      </c>
      <c r="H1890" s="274">
        <v>45200</v>
      </c>
      <c r="I1890" s="273">
        <v>14082</v>
      </c>
      <c r="J1890" s="273">
        <v>54</v>
      </c>
      <c r="K1890" s="273">
        <v>1100</v>
      </c>
      <c r="L1890" s="273" t="s">
        <v>1202</v>
      </c>
      <c r="M1890" s="273">
        <v>2209.4490000000001</v>
      </c>
      <c r="N1890" s="273" t="s">
        <v>1203</v>
      </c>
      <c r="P1890" s="273" t="s">
        <v>68</v>
      </c>
      <c r="Q1890" s="273" t="s">
        <v>1012</v>
      </c>
      <c r="R1890" s="273" t="s">
        <v>70</v>
      </c>
      <c r="S1890" s="273" t="s">
        <v>1205</v>
      </c>
      <c r="T1890" s="273" t="s">
        <v>1206</v>
      </c>
      <c r="U1890" s="273" t="s">
        <v>73</v>
      </c>
      <c r="V1890" s="273" t="s">
        <v>1787</v>
      </c>
      <c r="W1890" s="273">
        <v>323899</v>
      </c>
      <c r="X1890" s="273" t="s">
        <v>64</v>
      </c>
      <c r="Y1890" s="273" t="s">
        <v>75</v>
      </c>
      <c r="Z1890" s="273" t="s">
        <v>231</v>
      </c>
      <c r="AA1890" s="273" t="s">
        <v>231</v>
      </c>
      <c r="AB1890" s="274">
        <v>44986</v>
      </c>
      <c r="AC1890" s="273">
        <v>12017</v>
      </c>
      <c r="AD1890" s="273">
        <v>24</v>
      </c>
      <c r="AE1890" s="273">
        <v>1.2</v>
      </c>
      <c r="AF1890" s="273" t="s">
        <v>90</v>
      </c>
      <c r="AG1890" s="273" t="s">
        <v>555</v>
      </c>
      <c r="AH1890" s="273" t="s">
        <v>556</v>
      </c>
      <c r="AI1890" s="273" t="s">
        <v>123</v>
      </c>
      <c r="AJ1890" s="273" t="s">
        <v>200</v>
      </c>
      <c r="AK1890" s="273">
        <v>287549</v>
      </c>
      <c r="BV1890" s="336" t="s">
        <v>83</v>
      </c>
      <c r="BW1890" s="337" t="s">
        <v>63</v>
      </c>
      <c r="BX1890" s="337" t="s">
        <v>172</v>
      </c>
      <c r="BY1890" s="337" t="s">
        <v>211</v>
      </c>
      <c r="BZ1890" s="337" t="s">
        <v>151</v>
      </c>
      <c r="CA1890" s="337" t="s">
        <v>152</v>
      </c>
      <c r="CB1890" s="337" t="s">
        <v>153</v>
      </c>
      <c r="CC1890" s="337" t="s">
        <v>154</v>
      </c>
      <c r="CD1890" s="338">
        <v>10</v>
      </c>
      <c r="CE1890" s="335">
        <v>45200</v>
      </c>
      <c r="CF1890" s="337">
        <v>118</v>
      </c>
      <c r="CG1890" s="337" t="s">
        <v>90</v>
      </c>
      <c r="CH1890" s="337">
        <v>118</v>
      </c>
      <c r="CI1890" s="337" t="s">
        <v>80</v>
      </c>
      <c r="CJ1890" s="337"/>
      <c r="CK1890" s="337"/>
      <c r="CL1890" s="337"/>
      <c r="CM1890" s="337" t="s">
        <v>73</v>
      </c>
      <c r="CN1890" s="337">
        <v>3</v>
      </c>
    </row>
    <row r="1891" spans="4:92">
      <c r="D1891" s="273" t="s">
        <v>64</v>
      </c>
      <c r="E1891" s="273" t="s">
        <v>404</v>
      </c>
      <c r="F1891" s="273" t="s">
        <v>408</v>
      </c>
      <c r="G1891" s="273" t="s">
        <v>413</v>
      </c>
      <c r="H1891" s="274">
        <v>45200</v>
      </c>
      <c r="I1891" s="273">
        <v>14082</v>
      </c>
      <c r="J1891" s="273">
        <v>54</v>
      </c>
      <c r="K1891" s="273">
        <v>0</v>
      </c>
      <c r="L1891" s="273" t="s">
        <v>66</v>
      </c>
      <c r="N1891" s="273" t="s">
        <v>107</v>
      </c>
      <c r="W1891" s="273">
        <v>323883</v>
      </c>
      <c r="X1891" s="273" t="s">
        <v>64</v>
      </c>
      <c r="Y1891" s="273" t="s">
        <v>75</v>
      </c>
      <c r="Z1891" s="273" t="s">
        <v>231</v>
      </c>
      <c r="AA1891" s="273" t="s">
        <v>231</v>
      </c>
      <c r="AB1891" s="274">
        <v>44986</v>
      </c>
      <c r="AC1891" s="273">
        <v>12017</v>
      </c>
      <c r="AD1891" s="273">
        <v>24</v>
      </c>
      <c r="AE1891" s="273">
        <v>9.4499999999999993</v>
      </c>
      <c r="AF1891" s="273" t="s">
        <v>90</v>
      </c>
      <c r="AG1891" s="273" t="s">
        <v>559</v>
      </c>
      <c r="AH1891" s="273" t="s">
        <v>560</v>
      </c>
      <c r="AI1891" s="273" t="s">
        <v>123</v>
      </c>
      <c r="AJ1891" s="273" t="s">
        <v>200</v>
      </c>
      <c r="AK1891" s="273">
        <v>287554</v>
      </c>
      <c r="BV1891" s="279" t="s">
        <v>83</v>
      </c>
      <c r="BW1891" s="280" t="s">
        <v>63</v>
      </c>
      <c r="BX1891" s="280" t="s">
        <v>172</v>
      </c>
      <c r="BY1891" s="280" t="s">
        <v>211</v>
      </c>
      <c r="BZ1891" s="280" t="s">
        <v>151</v>
      </c>
      <c r="CA1891" s="280" t="s">
        <v>152</v>
      </c>
      <c r="CB1891" s="280" t="s">
        <v>161</v>
      </c>
      <c r="CC1891" s="280" t="s">
        <v>162</v>
      </c>
      <c r="CD1891" s="281">
        <v>11</v>
      </c>
      <c r="CE1891" s="277">
        <v>45200</v>
      </c>
      <c r="CF1891" s="280">
        <v>94.4</v>
      </c>
      <c r="CG1891" s="280" t="s">
        <v>90</v>
      </c>
      <c r="CH1891" s="280">
        <v>94.4</v>
      </c>
      <c r="CI1891" s="280" t="s">
        <v>80</v>
      </c>
      <c r="CJ1891" s="280"/>
      <c r="CK1891" s="280"/>
      <c r="CL1891" s="280"/>
      <c r="CM1891" s="280" t="s">
        <v>73</v>
      </c>
      <c r="CN1891" s="280">
        <v>3</v>
      </c>
    </row>
    <row r="1892" spans="4:92">
      <c r="D1892" s="273" t="s">
        <v>64</v>
      </c>
      <c r="E1892" s="273" t="s">
        <v>404</v>
      </c>
      <c r="F1892" s="273" t="s">
        <v>408</v>
      </c>
      <c r="G1892" s="273" t="s">
        <v>413</v>
      </c>
      <c r="H1892" s="274">
        <v>45200</v>
      </c>
      <c r="I1892" s="273">
        <v>14082</v>
      </c>
      <c r="J1892" s="273">
        <v>54</v>
      </c>
      <c r="K1892" s="273">
        <v>2221000</v>
      </c>
      <c r="L1892" s="273" t="s">
        <v>66</v>
      </c>
      <c r="M1892" s="273">
        <v>249369.78756259999</v>
      </c>
      <c r="N1892" s="273" t="s">
        <v>115</v>
      </c>
      <c r="W1892" s="273">
        <v>323882</v>
      </c>
      <c r="X1892" s="273" t="s">
        <v>64</v>
      </c>
      <c r="Y1892" s="273" t="s">
        <v>75</v>
      </c>
      <c r="Z1892" s="273" t="s">
        <v>231</v>
      </c>
      <c r="AA1892" s="273" t="s">
        <v>231</v>
      </c>
      <c r="AB1892" s="274">
        <v>44986</v>
      </c>
      <c r="AC1892" s="273">
        <v>12017</v>
      </c>
      <c r="AD1892" s="273">
        <v>24</v>
      </c>
      <c r="AE1892" s="273">
        <v>0.36</v>
      </c>
      <c r="AF1892" s="273" t="s">
        <v>90</v>
      </c>
      <c r="AG1892" s="273" t="s">
        <v>563</v>
      </c>
      <c r="AH1892" s="273" t="s">
        <v>564</v>
      </c>
      <c r="AI1892" s="273" t="s">
        <v>123</v>
      </c>
      <c r="AJ1892" s="273" t="s">
        <v>200</v>
      </c>
      <c r="AK1892" s="273">
        <v>287559</v>
      </c>
      <c r="BV1892" s="336" t="s">
        <v>83</v>
      </c>
      <c r="BW1892" s="337" t="s">
        <v>63</v>
      </c>
      <c r="BX1892" s="337" t="s">
        <v>172</v>
      </c>
      <c r="BY1892" s="337" t="s">
        <v>211</v>
      </c>
      <c r="BZ1892" s="337" t="s">
        <v>167</v>
      </c>
      <c r="CA1892" s="337" t="s">
        <v>168</v>
      </c>
      <c r="CB1892" s="337" t="s">
        <v>353</v>
      </c>
      <c r="CC1892" s="337" t="s">
        <v>354</v>
      </c>
      <c r="CD1892" s="338">
        <v>13</v>
      </c>
      <c r="CE1892" s="335">
        <v>45200</v>
      </c>
      <c r="CF1892" s="337">
        <v>184</v>
      </c>
      <c r="CG1892" s="337" t="s">
        <v>90</v>
      </c>
      <c r="CH1892" s="337">
        <v>184</v>
      </c>
      <c r="CI1892" s="337" t="s">
        <v>80</v>
      </c>
      <c r="CJ1892" s="337"/>
      <c r="CK1892" s="337"/>
      <c r="CL1892" s="337"/>
      <c r="CM1892" s="337" t="s">
        <v>73</v>
      </c>
      <c r="CN1892" s="337">
        <v>3</v>
      </c>
    </row>
    <row r="1893" spans="4:92">
      <c r="D1893" s="273" t="s">
        <v>64</v>
      </c>
      <c r="E1893" s="273" t="s">
        <v>404</v>
      </c>
      <c r="F1893" s="273" t="s">
        <v>408</v>
      </c>
      <c r="G1893" s="273" t="s">
        <v>413</v>
      </c>
      <c r="H1893" s="274">
        <v>45231</v>
      </c>
      <c r="I1893" s="273">
        <v>14450</v>
      </c>
      <c r="J1893" s="273">
        <v>54</v>
      </c>
      <c r="K1893" s="273">
        <v>94535.76</v>
      </c>
      <c r="L1893" s="273" t="s">
        <v>66</v>
      </c>
      <c r="M1893" s="273">
        <v>0</v>
      </c>
      <c r="N1893" s="273" t="s">
        <v>1010</v>
      </c>
      <c r="O1893" s="273">
        <v>0</v>
      </c>
      <c r="P1893" s="273" t="s">
        <v>1011</v>
      </c>
      <c r="Q1893" s="273" t="s">
        <v>1188</v>
      </c>
      <c r="R1893" s="273" t="s">
        <v>1013</v>
      </c>
      <c r="S1893" s="273" t="s">
        <v>1785</v>
      </c>
      <c r="U1893" s="273" t="s">
        <v>1785</v>
      </c>
      <c r="V1893" s="273" t="s">
        <v>1785</v>
      </c>
      <c r="W1893" s="273">
        <v>323929</v>
      </c>
      <c r="X1893" s="273" t="s">
        <v>64</v>
      </c>
      <c r="Y1893" s="273" t="s">
        <v>75</v>
      </c>
      <c r="Z1893" s="273" t="s">
        <v>231</v>
      </c>
      <c r="AA1893" s="273" t="s">
        <v>231</v>
      </c>
      <c r="AB1893" s="274">
        <v>44986</v>
      </c>
      <c r="AC1893" s="273">
        <v>12017</v>
      </c>
      <c r="AD1893" s="273">
        <v>24</v>
      </c>
      <c r="AE1893" s="273">
        <v>28.33</v>
      </c>
      <c r="AF1893" s="273" t="s">
        <v>90</v>
      </c>
      <c r="AG1893" s="273" t="s">
        <v>568</v>
      </c>
      <c r="AH1893" s="273" t="s">
        <v>569</v>
      </c>
      <c r="AI1893" s="273" t="s">
        <v>123</v>
      </c>
      <c r="AJ1893" s="273" t="s">
        <v>200</v>
      </c>
      <c r="AK1893" s="273">
        <v>287564</v>
      </c>
      <c r="BV1893" s="279" t="s">
        <v>83</v>
      </c>
      <c r="BW1893" s="280" t="s">
        <v>63</v>
      </c>
      <c r="BX1893" s="280" t="s">
        <v>172</v>
      </c>
      <c r="BY1893" s="280" t="s">
        <v>211</v>
      </c>
      <c r="BZ1893" s="280" t="s">
        <v>167</v>
      </c>
      <c r="CA1893" s="280" t="s">
        <v>168</v>
      </c>
      <c r="CB1893" s="280" t="s">
        <v>313</v>
      </c>
      <c r="CC1893" s="280" t="s">
        <v>314</v>
      </c>
      <c r="CD1893" s="281">
        <v>14</v>
      </c>
      <c r="CE1893" s="277">
        <v>45200</v>
      </c>
      <c r="CF1893" s="280">
        <v>0</v>
      </c>
      <c r="CG1893" s="280" t="s">
        <v>90</v>
      </c>
      <c r="CH1893" s="280">
        <v>0</v>
      </c>
      <c r="CI1893" s="280" t="s">
        <v>80</v>
      </c>
      <c r="CJ1893" s="280"/>
      <c r="CK1893" s="280"/>
      <c r="CL1893" s="280"/>
      <c r="CM1893" s="280" t="s">
        <v>73</v>
      </c>
      <c r="CN1893" s="280">
        <v>3</v>
      </c>
    </row>
    <row r="1894" spans="4:92">
      <c r="D1894" s="273" t="s">
        <v>64</v>
      </c>
      <c r="E1894" s="273" t="s">
        <v>287</v>
      </c>
      <c r="F1894" s="273" t="s">
        <v>325</v>
      </c>
      <c r="G1894" s="273" t="s">
        <v>463</v>
      </c>
      <c r="H1894" s="274">
        <v>45231</v>
      </c>
      <c r="I1894" s="273">
        <v>14472</v>
      </c>
      <c r="J1894" s="273">
        <v>67</v>
      </c>
      <c r="K1894" s="273">
        <v>411854</v>
      </c>
      <c r="L1894" s="273" t="s">
        <v>66</v>
      </c>
      <c r="M1894" s="273">
        <v>77025.748844999995</v>
      </c>
      <c r="N1894" s="273" t="s">
        <v>964</v>
      </c>
      <c r="P1894" s="273" t="s">
        <v>68</v>
      </c>
      <c r="Q1894" s="273" t="s">
        <v>1496</v>
      </c>
      <c r="R1894" s="273" t="s">
        <v>70</v>
      </c>
      <c r="S1894" s="273" t="s">
        <v>1781</v>
      </c>
      <c r="T1894" s="273" t="s">
        <v>1782</v>
      </c>
      <c r="U1894" s="273" t="s">
        <v>1783</v>
      </c>
      <c r="V1894" s="273" t="s">
        <v>1784</v>
      </c>
      <c r="W1894" s="273">
        <v>309944</v>
      </c>
      <c r="X1894" s="273" t="s">
        <v>64</v>
      </c>
      <c r="Y1894" s="273" t="s">
        <v>75</v>
      </c>
      <c r="Z1894" s="273" t="s">
        <v>231</v>
      </c>
      <c r="AA1894" s="273" t="s">
        <v>231</v>
      </c>
      <c r="AB1894" s="274">
        <v>44986</v>
      </c>
      <c r="AC1894" s="273">
        <v>12017</v>
      </c>
      <c r="AD1894" s="273">
        <v>24</v>
      </c>
      <c r="AE1894" s="273">
        <v>48.101999999999997</v>
      </c>
      <c r="AF1894" s="273" t="s">
        <v>90</v>
      </c>
      <c r="AG1894" s="273" t="s">
        <v>577</v>
      </c>
      <c r="AH1894" s="273" t="s">
        <v>578</v>
      </c>
      <c r="AI1894" s="273" t="s">
        <v>123</v>
      </c>
      <c r="AJ1894" s="273" t="s">
        <v>200</v>
      </c>
      <c r="AK1894" s="273">
        <v>287575</v>
      </c>
      <c r="BV1894" s="336" t="s">
        <v>83</v>
      </c>
      <c r="BW1894" s="337" t="s">
        <v>63</v>
      </c>
      <c r="BX1894" s="337" t="s">
        <v>172</v>
      </c>
      <c r="BY1894" s="337" t="s">
        <v>211</v>
      </c>
      <c r="BZ1894" s="337" t="s">
        <v>167</v>
      </c>
      <c r="CA1894" s="337" t="s">
        <v>168</v>
      </c>
      <c r="CB1894" s="337" t="s">
        <v>319</v>
      </c>
      <c r="CC1894" s="337" t="s">
        <v>320</v>
      </c>
      <c r="CD1894" s="338">
        <v>15</v>
      </c>
      <c r="CE1894" s="335">
        <v>45200</v>
      </c>
      <c r="CF1894" s="337">
        <v>0</v>
      </c>
      <c r="CG1894" s="337" t="s">
        <v>90</v>
      </c>
      <c r="CH1894" s="337">
        <v>0</v>
      </c>
      <c r="CI1894" s="337" t="s">
        <v>80</v>
      </c>
      <c r="CJ1894" s="337"/>
      <c r="CK1894" s="337"/>
      <c r="CL1894" s="337"/>
      <c r="CM1894" s="337" t="s">
        <v>73</v>
      </c>
      <c r="CN1894" s="337">
        <v>3</v>
      </c>
    </row>
    <row r="1895" spans="4:92">
      <c r="D1895" s="273" t="s">
        <v>64</v>
      </c>
      <c r="E1895" s="273" t="s">
        <v>287</v>
      </c>
      <c r="F1895" s="273" t="s">
        <v>325</v>
      </c>
      <c r="G1895" s="273" t="s">
        <v>463</v>
      </c>
      <c r="H1895" s="274">
        <v>45231</v>
      </c>
      <c r="I1895" s="273">
        <v>14472</v>
      </c>
      <c r="J1895" s="273">
        <v>67</v>
      </c>
      <c r="K1895" s="273">
        <v>0</v>
      </c>
      <c r="L1895" s="273" t="s">
        <v>66</v>
      </c>
      <c r="M1895" s="273">
        <v>0</v>
      </c>
      <c r="N1895" s="273" t="s">
        <v>115</v>
      </c>
      <c r="W1895" s="273">
        <v>309926</v>
      </c>
      <c r="X1895" s="273" t="s">
        <v>64</v>
      </c>
      <c r="Y1895" s="273" t="s">
        <v>75</v>
      </c>
      <c r="Z1895" s="273" t="s">
        <v>231</v>
      </c>
      <c r="AA1895" s="273" t="s">
        <v>231</v>
      </c>
      <c r="AB1895" s="274">
        <v>44986</v>
      </c>
      <c r="AC1895" s="273">
        <v>12017</v>
      </c>
      <c r="AD1895" s="273">
        <v>24</v>
      </c>
      <c r="AE1895" s="273">
        <v>1.639</v>
      </c>
      <c r="AF1895" s="273" t="s">
        <v>90</v>
      </c>
      <c r="AG1895" s="273" t="s">
        <v>583</v>
      </c>
      <c r="AH1895" s="273" t="s">
        <v>584</v>
      </c>
      <c r="AI1895" s="273" t="s">
        <v>123</v>
      </c>
      <c r="AJ1895" s="273" t="s">
        <v>200</v>
      </c>
      <c r="AK1895" s="273">
        <v>287580</v>
      </c>
      <c r="BV1895" s="279" t="s">
        <v>64</v>
      </c>
      <c r="BW1895" s="280" t="s">
        <v>63</v>
      </c>
      <c r="BX1895" s="280" t="s">
        <v>221</v>
      </c>
      <c r="BY1895" s="280" t="s">
        <v>221</v>
      </c>
      <c r="BZ1895" s="280" t="s">
        <v>167</v>
      </c>
      <c r="CA1895" s="280" t="s">
        <v>168</v>
      </c>
      <c r="CB1895" s="280" t="s">
        <v>319</v>
      </c>
      <c r="CC1895" s="280" t="s">
        <v>320</v>
      </c>
      <c r="CD1895" s="281">
        <v>15</v>
      </c>
      <c r="CE1895" s="277">
        <v>44927</v>
      </c>
      <c r="CF1895" s="280">
        <v>186.6</v>
      </c>
      <c r="CG1895" s="280" t="s">
        <v>80</v>
      </c>
      <c r="CH1895" s="280">
        <v>186.6</v>
      </c>
      <c r="CI1895" s="280" t="s">
        <v>80</v>
      </c>
      <c r="CJ1895" s="280"/>
      <c r="CK1895" s="280"/>
      <c r="CL1895" s="280" t="s">
        <v>1788</v>
      </c>
      <c r="CM1895" s="280" t="s">
        <v>73</v>
      </c>
      <c r="CN1895" s="280">
        <v>3</v>
      </c>
    </row>
    <row r="1896" spans="4:92">
      <c r="D1896" s="273" t="s">
        <v>64</v>
      </c>
      <c r="E1896" s="273" t="s">
        <v>287</v>
      </c>
      <c r="F1896" s="273" t="s">
        <v>325</v>
      </c>
      <c r="G1896" s="273" t="s">
        <v>463</v>
      </c>
      <c r="H1896" s="274">
        <v>45231</v>
      </c>
      <c r="I1896" s="273">
        <v>14472</v>
      </c>
      <c r="J1896" s="273">
        <v>67</v>
      </c>
      <c r="K1896" s="273">
        <v>0</v>
      </c>
      <c r="L1896" s="273" t="s">
        <v>66</v>
      </c>
      <c r="N1896" s="273" t="s">
        <v>107</v>
      </c>
      <c r="W1896" s="273">
        <v>309927</v>
      </c>
      <c r="X1896" s="273" t="s">
        <v>64</v>
      </c>
      <c r="Y1896" s="273" t="s">
        <v>75</v>
      </c>
      <c r="Z1896" s="273" t="s">
        <v>231</v>
      </c>
      <c r="AA1896" s="273" t="s">
        <v>231</v>
      </c>
      <c r="AB1896" s="274">
        <v>44986</v>
      </c>
      <c r="AC1896" s="273">
        <v>12017</v>
      </c>
      <c r="AD1896" s="273">
        <v>24</v>
      </c>
      <c r="AE1896" s="273">
        <v>0.16700000000000001</v>
      </c>
      <c r="AF1896" s="273" t="s">
        <v>90</v>
      </c>
      <c r="AG1896" s="273" t="s">
        <v>587</v>
      </c>
      <c r="AH1896" s="273" t="s">
        <v>588</v>
      </c>
      <c r="AI1896" s="273" t="s">
        <v>123</v>
      </c>
      <c r="AJ1896" s="273" t="s">
        <v>200</v>
      </c>
      <c r="AK1896" s="273">
        <v>287585</v>
      </c>
      <c r="BV1896" s="336" t="s">
        <v>64</v>
      </c>
      <c r="BW1896" s="337" t="s">
        <v>63</v>
      </c>
      <c r="BX1896" s="337" t="s">
        <v>221</v>
      </c>
      <c r="BY1896" s="337" t="s">
        <v>221</v>
      </c>
      <c r="BZ1896" s="337" t="s">
        <v>167</v>
      </c>
      <c r="CA1896" s="337" t="s">
        <v>168</v>
      </c>
      <c r="CB1896" s="337" t="s">
        <v>313</v>
      </c>
      <c r="CC1896" s="337" t="s">
        <v>314</v>
      </c>
      <c r="CD1896" s="338">
        <v>14</v>
      </c>
      <c r="CE1896" s="335">
        <v>44927</v>
      </c>
      <c r="CF1896" s="337">
        <v>0</v>
      </c>
      <c r="CG1896" s="337" t="s">
        <v>80</v>
      </c>
      <c r="CH1896" s="337">
        <v>0</v>
      </c>
      <c r="CI1896" s="337" t="s">
        <v>80</v>
      </c>
      <c r="CJ1896" s="337"/>
      <c r="CK1896" s="337"/>
      <c r="CL1896" s="337"/>
      <c r="CM1896" s="337" t="s">
        <v>73</v>
      </c>
      <c r="CN1896" s="337">
        <v>3</v>
      </c>
    </row>
    <row r="1897" spans="4:92">
      <c r="D1897" s="273" t="s">
        <v>64</v>
      </c>
      <c r="E1897" s="273" t="s">
        <v>287</v>
      </c>
      <c r="F1897" s="273" t="s">
        <v>325</v>
      </c>
      <c r="G1897" s="273" t="s">
        <v>463</v>
      </c>
      <c r="H1897" s="274">
        <v>45261</v>
      </c>
      <c r="I1897" s="273">
        <v>16939</v>
      </c>
      <c r="J1897" s="273">
        <v>67</v>
      </c>
      <c r="K1897" s="273">
        <v>764</v>
      </c>
      <c r="L1897" s="273" t="s">
        <v>66</v>
      </c>
      <c r="M1897" s="273">
        <v>522.07050000000004</v>
      </c>
      <c r="N1897" s="273" t="s">
        <v>1010</v>
      </c>
      <c r="O1897" s="273">
        <v>0</v>
      </c>
      <c r="P1897" s="273" t="s">
        <v>1011</v>
      </c>
      <c r="Q1897" s="273" t="s">
        <v>1496</v>
      </c>
      <c r="R1897" s="273" t="s">
        <v>1013</v>
      </c>
      <c r="V1897" s="273" t="s">
        <v>1780</v>
      </c>
      <c r="W1897" s="273">
        <v>321774</v>
      </c>
      <c r="X1897" s="273" t="s">
        <v>64</v>
      </c>
      <c r="Y1897" s="273" t="s">
        <v>75</v>
      </c>
      <c r="Z1897" s="273" t="s">
        <v>231</v>
      </c>
      <c r="AA1897" s="273" t="s">
        <v>231</v>
      </c>
      <c r="AB1897" s="274">
        <v>44986</v>
      </c>
      <c r="AC1897" s="273">
        <v>12017</v>
      </c>
      <c r="AD1897" s="273">
        <v>24</v>
      </c>
      <c r="AE1897" s="273">
        <v>4.875</v>
      </c>
      <c r="AF1897" s="273" t="s">
        <v>90</v>
      </c>
      <c r="AG1897" s="273" t="s">
        <v>592</v>
      </c>
      <c r="AH1897" s="273" t="s">
        <v>593</v>
      </c>
      <c r="AI1897" s="273" t="s">
        <v>123</v>
      </c>
      <c r="AJ1897" s="273" t="s">
        <v>200</v>
      </c>
      <c r="AK1897" s="273">
        <v>287590</v>
      </c>
      <c r="BV1897" s="279" t="s">
        <v>64</v>
      </c>
      <c r="BW1897" s="280" t="s">
        <v>63</v>
      </c>
      <c r="BX1897" s="280" t="s">
        <v>221</v>
      </c>
      <c r="BY1897" s="280" t="s">
        <v>221</v>
      </c>
      <c r="BZ1897" s="280" t="s">
        <v>167</v>
      </c>
      <c r="CA1897" s="280" t="s">
        <v>168</v>
      </c>
      <c r="CB1897" s="280" t="s">
        <v>353</v>
      </c>
      <c r="CC1897" s="280" t="s">
        <v>354</v>
      </c>
      <c r="CD1897" s="281">
        <v>13</v>
      </c>
      <c r="CE1897" s="277">
        <v>44927</v>
      </c>
      <c r="CF1897" s="280">
        <v>85</v>
      </c>
      <c r="CG1897" s="280" t="s">
        <v>80</v>
      </c>
      <c r="CH1897" s="280">
        <v>85</v>
      </c>
      <c r="CI1897" s="280" t="s">
        <v>80</v>
      </c>
      <c r="CJ1897" s="280"/>
      <c r="CK1897" s="280"/>
      <c r="CL1897" s="280" t="s">
        <v>1440</v>
      </c>
      <c r="CM1897" s="280" t="s">
        <v>73</v>
      </c>
      <c r="CN1897" s="280">
        <v>3</v>
      </c>
    </row>
    <row r="1898" spans="4:92">
      <c r="D1898" s="273" t="s">
        <v>64</v>
      </c>
      <c r="E1898" s="273" t="s">
        <v>287</v>
      </c>
      <c r="F1898" s="273" t="s">
        <v>325</v>
      </c>
      <c r="G1898" s="273" t="s">
        <v>463</v>
      </c>
      <c r="H1898" s="274">
        <v>45261</v>
      </c>
      <c r="I1898" s="273">
        <v>16939</v>
      </c>
      <c r="J1898" s="273">
        <v>67</v>
      </c>
      <c r="K1898" s="273">
        <v>363261</v>
      </c>
      <c r="L1898" s="273" t="s">
        <v>66</v>
      </c>
      <c r="M1898" s="273">
        <v>64383.172417499998</v>
      </c>
      <c r="N1898" s="273" t="s">
        <v>964</v>
      </c>
      <c r="P1898" s="273" t="s">
        <v>68</v>
      </c>
      <c r="Q1898" s="273" t="s">
        <v>1496</v>
      </c>
      <c r="R1898" s="273" t="s">
        <v>70</v>
      </c>
      <c r="S1898" s="273" t="s">
        <v>1781</v>
      </c>
      <c r="T1898" s="273" t="s">
        <v>1782</v>
      </c>
      <c r="U1898" s="273" t="s">
        <v>1783</v>
      </c>
      <c r="V1898" s="273" t="s">
        <v>1784</v>
      </c>
      <c r="W1898" s="273">
        <v>321790</v>
      </c>
      <c r="X1898" s="273" t="s">
        <v>64</v>
      </c>
      <c r="Y1898" s="273" t="s">
        <v>75</v>
      </c>
      <c r="Z1898" s="273" t="s">
        <v>231</v>
      </c>
      <c r="AA1898" s="273" t="s">
        <v>231</v>
      </c>
      <c r="AB1898" s="274">
        <v>44986</v>
      </c>
      <c r="AC1898" s="273">
        <v>12017</v>
      </c>
      <c r="AD1898" s="273">
        <v>24</v>
      </c>
      <c r="AE1898" s="273">
        <v>2.6819999999999999</v>
      </c>
      <c r="AF1898" s="273" t="s">
        <v>90</v>
      </c>
      <c r="AG1898" s="273" t="s">
        <v>598</v>
      </c>
      <c r="AH1898" s="273" t="s">
        <v>599</v>
      </c>
      <c r="AI1898" s="273" t="s">
        <v>123</v>
      </c>
      <c r="AJ1898" s="273" t="s">
        <v>200</v>
      </c>
      <c r="AK1898" s="273">
        <v>287595</v>
      </c>
      <c r="BV1898" s="336" t="s">
        <v>64</v>
      </c>
      <c r="BW1898" s="337" t="s">
        <v>63</v>
      </c>
      <c r="BX1898" s="337" t="s">
        <v>221</v>
      </c>
      <c r="BY1898" s="337" t="s">
        <v>221</v>
      </c>
      <c r="BZ1898" s="337" t="s">
        <v>151</v>
      </c>
      <c r="CA1898" s="337" t="s">
        <v>152</v>
      </c>
      <c r="CB1898" s="337" t="s">
        <v>161</v>
      </c>
      <c r="CC1898" s="337" t="s">
        <v>162</v>
      </c>
      <c r="CD1898" s="338">
        <v>11</v>
      </c>
      <c r="CE1898" s="335">
        <v>44927</v>
      </c>
      <c r="CF1898" s="337">
        <v>1455</v>
      </c>
      <c r="CG1898" s="337" t="s">
        <v>80</v>
      </c>
      <c r="CH1898" s="337">
        <v>1455</v>
      </c>
      <c r="CI1898" s="337" t="s">
        <v>80</v>
      </c>
      <c r="CJ1898" s="337"/>
      <c r="CK1898" s="337"/>
      <c r="CL1898" s="337" t="s">
        <v>1441</v>
      </c>
      <c r="CM1898" s="337" t="s">
        <v>73</v>
      </c>
      <c r="CN1898" s="337">
        <v>3</v>
      </c>
    </row>
    <row r="1899" spans="4:92">
      <c r="D1899" s="273" t="s">
        <v>64</v>
      </c>
      <c r="E1899" s="273" t="s">
        <v>287</v>
      </c>
      <c r="F1899" s="273" t="s">
        <v>325</v>
      </c>
      <c r="G1899" s="273" t="s">
        <v>463</v>
      </c>
      <c r="H1899" s="274">
        <v>45261</v>
      </c>
      <c r="I1899" s="273">
        <v>16939</v>
      </c>
      <c r="J1899" s="273">
        <v>67</v>
      </c>
      <c r="K1899" s="273">
        <v>0</v>
      </c>
      <c r="L1899" s="273" t="s">
        <v>66</v>
      </c>
      <c r="M1899" s="273">
        <v>0</v>
      </c>
      <c r="N1899" s="273" t="s">
        <v>115</v>
      </c>
      <c r="W1899" s="273">
        <v>321772</v>
      </c>
      <c r="X1899" s="273" t="s">
        <v>64</v>
      </c>
      <c r="Y1899" s="273" t="s">
        <v>75</v>
      </c>
      <c r="Z1899" s="273" t="s">
        <v>231</v>
      </c>
      <c r="AA1899" s="273" t="s">
        <v>231</v>
      </c>
      <c r="AB1899" s="274">
        <v>44986</v>
      </c>
      <c r="AC1899" s="273">
        <v>12017</v>
      </c>
      <c r="AD1899" s="273">
        <v>24</v>
      </c>
      <c r="AE1899" s="273">
        <v>7.4999999999999997E-2</v>
      </c>
      <c r="AF1899" s="273" t="s">
        <v>90</v>
      </c>
      <c r="AG1899" s="273" t="s">
        <v>1658</v>
      </c>
      <c r="AH1899" s="273" t="s">
        <v>1659</v>
      </c>
      <c r="AI1899" s="273" t="s">
        <v>123</v>
      </c>
      <c r="AJ1899" s="273" t="s">
        <v>200</v>
      </c>
      <c r="AK1899" s="273">
        <v>287600</v>
      </c>
      <c r="BV1899" s="279" t="s">
        <v>64</v>
      </c>
      <c r="BW1899" s="280" t="s">
        <v>63</v>
      </c>
      <c r="BX1899" s="280" t="s">
        <v>221</v>
      </c>
      <c r="BY1899" s="280" t="s">
        <v>221</v>
      </c>
      <c r="BZ1899" s="280" t="s">
        <v>151</v>
      </c>
      <c r="CA1899" s="280" t="s">
        <v>152</v>
      </c>
      <c r="CB1899" s="280" t="s">
        <v>153</v>
      </c>
      <c r="CC1899" s="280" t="s">
        <v>154</v>
      </c>
      <c r="CD1899" s="281">
        <v>10</v>
      </c>
      <c r="CE1899" s="277">
        <v>44927</v>
      </c>
      <c r="CF1899" s="280">
        <v>800</v>
      </c>
      <c r="CG1899" s="280" t="s">
        <v>80</v>
      </c>
      <c r="CH1899" s="280">
        <v>800</v>
      </c>
      <c r="CI1899" s="280" t="s">
        <v>80</v>
      </c>
      <c r="CJ1899" s="280"/>
      <c r="CK1899" s="280"/>
      <c r="CL1899" s="280" t="s">
        <v>1442</v>
      </c>
      <c r="CM1899" s="280" t="s">
        <v>73</v>
      </c>
      <c r="CN1899" s="280">
        <v>3</v>
      </c>
    </row>
    <row r="1900" spans="4:92">
      <c r="D1900" s="273" t="s">
        <v>64</v>
      </c>
      <c r="E1900" s="273" t="s">
        <v>287</v>
      </c>
      <c r="F1900" s="273" t="s">
        <v>892</v>
      </c>
      <c r="G1900" s="273" t="s">
        <v>1067</v>
      </c>
      <c r="H1900" s="274">
        <v>45170</v>
      </c>
      <c r="I1900" s="273">
        <v>13926</v>
      </c>
      <c r="J1900" s="273">
        <v>861</v>
      </c>
      <c r="K1900" s="273">
        <v>1670.8330000000001</v>
      </c>
      <c r="L1900" s="273" t="s">
        <v>66</v>
      </c>
      <c r="M1900" s="273">
        <v>538.70735239999999</v>
      </c>
      <c r="N1900" s="273" t="s">
        <v>115</v>
      </c>
      <c r="W1900" s="273">
        <v>246493</v>
      </c>
      <c r="X1900" s="273" t="s">
        <v>64</v>
      </c>
      <c r="Y1900" s="273" t="s">
        <v>75</v>
      </c>
      <c r="Z1900" s="273" t="s">
        <v>231</v>
      </c>
      <c r="AA1900" s="273" t="s">
        <v>231</v>
      </c>
      <c r="AB1900" s="274">
        <v>44986</v>
      </c>
      <c r="AC1900" s="273">
        <v>12017</v>
      </c>
      <c r="AD1900" s="273">
        <v>24</v>
      </c>
      <c r="AE1900" s="273">
        <v>1.5469999999999999</v>
      </c>
      <c r="AF1900" s="273" t="s">
        <v>90</v>
      </c>
      <c r="AG1900" s="273" t="s">
        <v>603</v>
      </c>
      <c r="AH1900" s="273" t="s">
        <v>604</v>
      </c>
      <c r="AI1900" s="273" t="s">
        <v>123</v>
      </c>
      <c r="AJ1900" s="273" t="s">
        <v>200</v>
      </c>
      <c r="AK1900" s="273">
        <v>287612</v>
      </c>
      <c r="BV1900" s="336" t="s">
        <v>64</v>
      </c>
      <c r="BW1900" s="337" t="s">
        <v>63</v>
      </c>
      <c r="BX1900" s="337" t="s">
        <v>221</v>
      </c>
      <c r="BY1900" s="337" t="s">
        <v>221</v>
      </c>
      <c r="BZ1900" s="337" t="s">
        <v>167</v>
      </c>
      <c r="CA1900" s="337" t="s">
        <v>168</v>
      </c>
      <c r="CB1900" s="337" t="s">
        <v>169</v>
      </c>
      <c r="CC1900" s="337" t="s">
        <v>170</v>
      </c>
      <c r="CD1900" s="338">
        <v>12</v>
      </c>
      <c r="CE1900" s="335">
        <v>44927</v>
      </c>
      <c r="CF1900" s="337">
        <v>53</v>
      </c>
      <c r="CG1900" s="337" t="s">
        <v>80</v>
      </c>
      <c r="CH1900" s="337">
        <v>53</v>
      </c>
      <c r="CI1900" s="337" t="s">
        <v>80</v>
      </c>
      <c r="CJ1900" s="337"/>
      <c r="CK1900" s="337"/>
      <c r="CL1900" s="337" t="s">
        <v>1443</v>
      </c>
      <c r="CM1900" s="337" t="s">
        <v>73</v>
      </c>
      <c r="CN1900" s="337">
        <v>3</v>
      </c>
    </row>
    <row r="1901" spans="4:92">
      <c r="D1901" s="273" t="s">
        <v>64</v>
      </c>
      <c r="E1901" s="273" t="s">
        <v>287</v>
      </c>
      <c r="F1901" s="273" t="s">
        <v>892</v>
      </c>
      <c r="G1901" s="273" t="s">
        <v>1067</v>
      </c>
      <c r="H1901" s="274">
        <v>45170</v>
      </c>
      <c r="I1901" s="273">
        <v>13926</v>
      </c>
      <c r="J1901" s="273">
        <v>861</v>
      </c>
      <c r="K1901" s="273">
        <v>0</v>
      </c>
      <c r="L1901" s="273" t="s">
        <v>66</v>
      </c>
      <c r="N1901" s="273" t="s">
        <v>107</v>
      </c>
      <c r="W1901" s="273">
        <v>246494</v>
      </c>
      <c r="X1901" s="273" t="s">
        <v>64</v>
      </c>
      <c r="Y1901" s="273" t="s">
        <v>287</v>
      </c>
      <c r="Z1901" s="273" t="s">
        <v>325</v>
      </c>
      <c r="AA1901" s="273" t="s">
        <v>469</v>
      </c>
      <c r="AB1901" s="274">
        <v>45170</v>
      </c>
      <c r="AC1901" s="273">
        <v>13770</v>
      </c>
      <c r="AD1901" s="273">
        <v>68</v>
      </c>
      <c r="AE1901" s="273">
        <v>3.2000000000000001E-2</v>
      </c>
      <c r="AF1901" s="273" t="s">
        <v>90</v>
      </c>
      <c r="AG1901" s="273" t="s">
        <v>1789</v>
      </c>
      <c r="AH1901" s="273" t="s">
        <v>1568</v>
      </c>
      <c r="AI1901" s="273" t="s">
        <v>199</v>
      </c>
      <c r="AJ1901" s="273" t="s">
        <v>1245</v>
      </c>
      <c r="AK1901" s="273">
        <v>238400</v>
      </c>
      <c r="BV1901" s="279" t="s">
        <v>64</v>
      </c>
      <c r="BW1901" s="280" t="s">
        <v>63</v>
      </c>
      <c r="BX1901" s="280" t="s">
        <v>221</v>
      </c>
      <c r="BY1901" s="280" t="s">
        <v>221</v>
      </c>
      <c r="BZ1901" s="280" t="s">
        <v>126</v>
      </c>
      <c r="CA1901" s="280" t="s">
        <v>127</v>
      </c>
      <c r="CB1901" s="280" t="s">
        <v>133</v>
      </c>
      <c r="CC1901" s="280" t="s">
        <v>134</v>
      </c>
      <c r="CD1901" s="281">
        <v>7</v>
      </c>
      <c r="CE1901" s="277">
        <v>44927</v>
      </c>
      <c r="CF1901" s="280"/>
      <c r="CG1901" s="280"/>
      <c r="CH1901" s="280"/>
      <c r="CI1901" s="280" t="s">
        <v>104</v>
      </c>
      <c r="CJ1901" s="280"/>
      <c r="CK1901" s="280"/>
      <c r="CL1901" s="280"/>
      <c r="CM1901" s="280" t="s">
        <v>73</v>
      </c>
      <c r="CN1901" s="280">
        <v>3</v>
      </c>
    </row>
    <row r="1902" spans="4:92">
      <c r="D1902" s="273" t="s">
        <v>64</v>
      </c>
      <c r="E1902" s="273" t="s">
        <v>287</v>
      </c>
      <c r="F1902" s="273" t="s">
        <v>892</v>
      </c>
      <c r="G1902" s="273" t="s">
        <v>1067</v>
      </c>
      <c r="H1902" s="274">
        <v>45200</v>
      </c>
      <c r="I1902" s="273">
        <v>14261</v>
      </c>
      <c r="J1902" s="273">
        <v>861</v>
      </c>
      <c r="W1902" s="273">
        <v>264310</v>
      </c>
      <c r="X1902" s="273" t="s">
        <v>64</v>
      </c>
      <c r="Y1902" s="273" t="s">
        <v>287</v>
      </c>
      <c r="Z1902" s="273" t="s">
        <v>325</v>
      </c>
      <c r="AA1902" s="273" t="s">
        <v>469</v>
      </c>
      <c r="AB1902" s="274">
        <v>45170</v>
      </c>
      <c r="AC1902" s="273">
        <v>13770</v>
      </c>
      <c r="AD1902" s="273">
        <v>68</v>
      </c>
      <c r="AE1902" s="273">
        <v>2.7E-2</v>
      </c>
      <c r="AF1902" s="273" t="s">
        <v>90</v>
      </c>
      <c r="AG1902" s="273" t="s">
        <v>1569</v>
      </c>
      <c r="AH1902" s="273" t="s">
        <v>1570</v>
      </c>
      <c r="AI1902" s="273" t="s">
        <v>199</v>
      </c>
      <c r="AJ1902" s="273" t="s">
        <v>1245</v>
      </c>
      <c r="AK1902" s="273">
        <v>238406</v>
      </c>
      <c r="BV1902" s="336" t="s">
        <v>64</v>
      </c>
      <c r="BW1902" s="337" t="s">
        <v>63</v>
      </c>
      <c r="BX1902" s="337" t="s">
        <v>221</v>
      </c>
      <c r="BY1902" s="337" t="s">
        <v>221</v>
      </c>
      <c r="BZ1902" s="337" t="s">
        <v>138</v>
      </c>
      <c r="CA1902" s="337" t="s">
        <v>139</v>
      </c>
      <c r="CB1902" s="337" t="s">
        <v>140</v>
      </c>
      <c r="CC1902" s="337" t="s">
        <v>141</v>
      </c>
      <c r="CD1902" s="338">
        <v>9</v>
      </c>
      <c r="CE1902" s="335">
        <v>44927</v>
      </c>
      <c r="CF1902" s="337">
        <v>110</v>
      </c>
      <c r="CG1902" s="337" t="s">
        <v>80</v>
      </c>
      <c r="CH1902" s="337">
        <v>110</v>
      </c>
      <c r="CI1902" s="337" t="s">
        <v>80</v>
      </c>
      <c r="CJ1902" s="337"/>
      <c r="CK1902" s="337"/>
      <c r="CL1902" s="337" t="s">
        <v>139</v>
      </c>
      <c r="CM1902" s="337" t="s">
        <v>73</v>
      </c>
      <c r="CN1902" s="337">
        <v>3</v>
      </c>
    </row>
    <row r="1903" spans="4:92">
      <c r="D1903" s="273" t="s">
        <v>64</v>
      </c>
      <c r="E1903" s="273" t="s">
        <v>287</v>
      </c>
      <c r="F1903" s="273" t="s">
        <v>892</v>
      </c>
      <c r="G1903" s="273" t="s">
        <v>1067</v>
      </c>
      <c r="H1903" s="274">
        <v>45200</v>
      </c>
      <c r="I1903" s="273">
        <v>14261</v>
      </c>
      <c r="J1903" s="273">
        <v>861</v>
      </c>
      <c r="K1903" s="273">
        <v>1541.2670000000001</v>
      </c>
      <c r="L1903" s="273" t="s">
        <v>66</v>
      </c>
      <c r="M1903" s="273">
        <v>524.33967529999995</v>
      </c>
      <c r="N1903" s="273" t="s">
        <v>115</v>
      </c>
      <c r="W1903" s="273">
        <v>264334</v>
      </c>
      <c r="X1903" s="273" t="s">
        <v>64</v>
      </c>
      <c r="Y1903" s="273" t="s">
        <v>287</v>
      </c>
      <c r="Z1903" s="273" t="s">
        <v>325</v>
      </c>
      <c r="AA1903" s="273" t="s">
        <v>469</v>
      </c>
      <c r="AB1903" s="274">
        <v>45170</v>
      </c>
      <c r="AC1903" s="273">
        <v>13770</v>
      </c>
      <c r="AD1903" s="273">
        <v>68</v>
      </c>
      <c r="AE1903" s="273">
        <v>0.38</v>
      </c>
      <c r="AF1903" s="273" t="s">
        <v>90</v>
      </c>
      <c r="AG1903" s="273" t="s">
        <v>1790</v>
      </c>
      <c r="AH1903" s="273" t="s">
        <v>1791</v>
      </c>
      <c r="AI1903" s="273" t="s">
        <v>199</v>
      </c>
      <c r="AJ1903" s="273" t="s">
        <v>1245</v>
      </c>
      <c r="AK1903" s="273">
        <v>238412</v>
      </c>
      <c r="BV1903" s="279" t="s">
        <v>64</v>
      </c>
      <c r="BW1903" s="280" t="s">
        <v>63</v>
      </c>
      <c r="BX1903" s="280" t="s">
        <v>221</v>
      </c>
      <c r="BY1903" s="280" t="s">
        <v>221</v>
      </c>
      <c r="BZ1903" s="280" t="s">
        <v>126</v>
      </c>
      <c r="CA1903" s="280" t="s">
        <v>127</v>
      </c>
      <c r="CB1903" s="280" t="s">
        <v>128</v>
      </c>
      <c r="CC1903" s="280" t="s">
        <v>129</v>
      </c>
      <c r="CD1903" s="281">
        <v>6</v>
      </c>
      <c r="CE1903" s="277">
        <v>44927</v>
      </c>
      <c r="CF1903" s="280"/>
      <c r="CG1903" s="280"/>
      <c r="CH1903" s="280"/>
      <c r="CI1903" s="280" t="s">
        <v>80</v>
      </c>
      <c r="CJ1903" s="280"/>
      <c r="CK1903" s="280"/>
      <c r="CL1903" s="280"/>
      <c r="CM1903" s="280" t="s">
        <v>73</v>
      </c>
      <c r="CN1903" s="280">
        <v>3</v>
      </c>
    </row>
    <row r="1904" spans="4:92">
      <c r="D1904" s="273" t="s">
        <v>64</v>
      </c>
      <c r="E1904" s="273" t="s">
        <v>287</v>
      </c>
      <c r="F1904" s="273" t="s">
        <v>892</v>
      </c>
      <c r="G1904" s="273" t="s">
        <v>1067</v>
      </c>
      <c r="H1904" s="274">
        <v>45200</v>
      </c>
      <c r="I1904" s="273">
        <v>14261</v>
      </c>
      <c r="J1904" s="273">
        <v>861</v>
      </c>
      <c r="K1904" s="273">
        <v>0</v>
      </c>
      <c r="L1904" s="273" t="s">
        <v>66</v>
      </c>
      <c r="N1904" s="273" t="s">
        <v>107</v>
      </c>
      <c r="W1904" s="273">
        <v>264335</v>
      </c>
      <c r="X1904" s="273" t="s">
        <v>64</v>
      </c>
      <c r="Y1904" s="273" t="s">
        <v>287</v>
      </c>
      <c r="Z1904" s="273" t="s">
        <v>325</v>
      </c>
      <c r="AA1904" s="273" t="s">
        <v>469</v>
      </c>
      <c r="AB1904" s="274">
        <v>45170</v>
      </c>
      <c r="AC1904" s="273">
        <v>13770</v>
      </c>
      <c r="AD1904" s="273">
        <v>68</v>
      </c>
      <c r="AE1904" s="273">
        <v>2.0510000000000002</v>
      </c>
      <c r="AF1904" s="273" t="s">
        <v>90</v>
      </c>
      <c r="AG1904" s="273" t="s">
        <v>1571</v>
      </c>
      <c r="AH1904" s="273" t="s">
        <v>1572</v>
      </c>
      <c r="AI1904" s="273" t="s">
        <v>123</v>
      </c>
      <c r="AJ1904" s="273" t="s">
        <v>200</v>
      </c>
      <c r="AK1904" s="273">
        <v>238418</v>
      </c>
      <c r="BV1904" s="336" t="s">
        <v>64</v>
      </c>
      <c r="BW1904" s="337" t="s">
        <v>63</v>
      </c>
      <c r="BX1904" s="337" t="s">
        <v>221</v>
      </c>
      <c r="BY1904" s="337" t="s">
        <v>221</v>
      </c>
      <c r="BZ1904" s="337" t="s">
        <v>110</v>
      </c>
      <c r="CA1904" s="337" t="s">
        <v>111</v>
      </c>
      <c r="CB1904" s="337" t="s">
        <v>117</v>
      </c>
      <c r="CC1904" s="337" t="s">
        <v>118</v>
      </c>
      <c r="CD1904" s="338">
        <v>5</v>
      </c>
      <c r="CE1904" s="335">
        <v>44927</v>
      </c>
      <c r="CF1904" s="337"/>
      <c r="CG1904" s="337"/>
      <c r="CH1904" s="337"/>
      <c r="CI1904" s="337" t="s">
        <v>104</v>
      </c>
      <c r="CJ1904" s="337"/>
      <c r="CK1904" s="337"/>
      <c r="CL1904" s="337"/>
      <c r="CM1904" s="337" t="s">
        <v>73</v>
      </c>
      <c r="CN1904" s="337">
        <v>3</v>
      </c>
    </row>
    <row r="1905" spans="4:92">
      <c r="D1905" s="273" t="s">
        <v>64</v>
      </c>
      <c r="E1905" s="273" t="s">
        <v>287</v>
      </c>
      <c r="F1905" s="273" t="s">
        <v>892</v>
      </c>
      <c r="G1905" s="273" t="s">
        <v>1067</v>
      </c>
      <c r="H1905" s="274">
        <v>45231</v>
      </c>
      <c r="I1905" s="273">
        <v>14628</v>
      </c>
      <c r="J1905" s="273">
        <v>861</v>
      </c>
      <c r="W1905" s="273">
        <v>323639</v>
      </c>
      <c r="X1905" s="273" t="s">
        <v>64</v>
      </c>
      <c r="Y1905" s="273" t="s">
        <v>287</v>
      </c>
      <c r="Z1905" s="273" t="s">
        <v>325</v>
      </c>
      <c r="AA1905" s="273" t="s">
        <v>469</v>
      </c>
      <c r="AB1905" s="274">
        <v>45170</v>
      </c>
      <c r="AC1905" s="273">
        <v>13770</v>
      </c>
      <c r="AD1905" s="273">
        <v>68</v>
      </c>
      <c r="AE1905" s="273">
        <v>6.2E-2</v>
      </c>
      <c r="AF1905" s="273" t="s">
        <v>90</v>
      </c>
      <c r="AG1905" s="273" t="s">
        <v>1792</v>
      </c>
      <c r="AH1905" s="273" t="s">
        <v>1793</v>
      </c>
      <c r="AI1905" s="273" t="s">
        <v>199</v>
      </c>
      <c r="AJ1905" s="273" t="s">
        <v>200</v>
      </c>
      <c r="AK1905" s="273">
        <v>238424</v>
      </c>
      <c r="BV1905" s="279" t="s">
        <v>64</v>
      </c>
      <c r="BW1905" s="280" t="s">
        <v>63</v>
      </c>
      <c r="BX1905" s="280" t="s">
        <v>221</v>
      </c>
      <c r="BY1905" s="280" t="s">
        <v>221</v>
      </c>
      <c r="BZ1905" s="280" t="s">
        <v>151</v>
      </c>
      <c r="CA1905" s="280" t="s">
        <v>152</v>
      </c>
      <c r="CB1905" s="280" t="s">
        <v>153</v>
      </c>
      <c r="CC1905" s="280" t="s">
        <v>154</v>
      </c>
      <c r="CD1905" s="281">
        <v>10</v>
      </c>
      <c r="CE1905" s="277">
        <v>45017</v>
      </c>
      <c r="CF1905" s="280">
        <v>770</v>
      </c>
      <c r="CG1905" s="280" t="s">
        <v>80</v>
      </c>
      <c r="CH1905" s="280">
        <v>770</v>
      </c>
      <c r="CI1905" s="280" t="s">
        <v>80</v>
      </c>
      <c r="CJ1905" s="280"/>
      <c r="CK1905" s="280"/>
      <c r="CL1905" s="280" t="s">
        <v>1442</v>
      </c>
      <c r="CM1905" s="280" t="s">
        <v>73</v>
      </c>
      <c r="CN1905" s="280">
        <v>3</v>
      </c>
    </row>
    <row r="1906" spans="4:92">
      <c r="D1906" s="273" t="s">
        <v>64</v>
      </c>
      <c r="E1906" s="273" t="s">
        <v>287</v>
      </c>
      <c r="F1906" s="273" t="s">
        <v>892</v>
      </c>
      <c r="G1906" s="273" t="s">
        <v>1067</v>
      </c>
      <c r="H1906" s="274">
        <v>45231</v>
      </c>
      <c r="I1906" s="273">
        <v>14628</v>
      </c>
      <c r="J1906" s="273">
        <v>861</v>
      </c>
      <c r="K1906" s="273">
        <v>1423.41</v>
      </c>
      <c r="L1906" s="273" t="s">
        <v>66</v>
      </c>
      <c r="M1906" s="273">
        <v>488.42615430000001</v>
      </c>
      <c r="N1906" s="273" t="s">
        <v>115</v>
      </c>
      <c r="W1906" s="273">
        <v>323663</v>
      </c>
      <c r="X1906" s="273" t="s">
        <v>64</v>
      </c>
      <c r="Y1906" s="273" t="s">
        <v>287</v>
      </c>
      <c r="Z1906" s="273" t="s">
        <v>325</v>
      </c>
      <c r="AA1906" s="273" t="s">
        <v>469</v>
      </c>
      <c r="AB1906" s="274">
        <v>45170</v>
      </c>
      <c r="AC1906" s="273">
        <v>13770</v>
      </c>
      <c r="AD1906" s="273">
        <v>68</v>
      </c>
      <c r="AE1906" s="273">
        <v>0.01</v>
      </c>
      <c r="AF1906" s="273" t="s">
        <v>90</v>
      </c>
      <c r="AG1906" s="273" t="s">
        <v>1794</v>
      </c>
      <c r="AH1906" s="273" t="s">
        <v>1795</v>
      </c>
      <c r="AI1906" s="273" t="s">
        <v>199</v>
      </c>
      <c r="AJ1906" s="273" t="s">
        <v>200</v>
      </c>
      <c r="AK1906" s="273">
        <v>238430</v>
      </c>
      <c r="BV1906" s="336" t="s">
        <v>64</v>
      </c>
      <c r="BW1906" s="337" t="s">
        <v>63</v>
      </c>
      <c r="BX1906" s="337" t="s">
        <v>221</v>
      </c>
      <c r="BY1906" s="337" t="s">
        <v>221</v>
      </c>
      <c r="BZ1906" s="337" t="s">
        <v>151</v>
      </c>
      <c r="CA1906" s="337" t="s">
        <v>152</v>
      </c>
      <c r="CB1906" s="337" t="s">
        <v>161</v>
      </c>
      <c r="CC1906" s="337" t="s">
        <v>162</v>
      </c>
      <c r="CD1906" s="338">
        <v>11</v>
      </c>
      <c r="CE1906" s="335">
        <v>45017</v>
      </c>
      <c r="CF1906" s="337">
        <v>1444</v>
      </c>
      <c r="CG1906" s="337" t="s">
        <v>80</v>
      </c>
      <c r="CH1906" s="337">
        <v>1444</v>
      </c>
      <c r="CI1906" s="337" t="s">
        <v>80</v>
      </c>
      <c r="CJ1906" s="337"/>
      <c r="CK1906" s="337"/>
      <c r="CL1906" s="337" t="s">
        <v>1441</v>
      </c>
      <c r="CM1906" s="337" t="s">
        <v>73</v>
      </c>
      <c r="CN1906" s="337">
        <v>3</v>
      </c>
    </row>
    <row r="1907" spans="4:92">
      <c r="D1907" s="273" t="s">
        <v>64</v>
      </c>
      <c r="E1907" s="273" t="s">
        <v>287</v>
      </c>
      <c r="F1907" s="273" t="s">
        <v>892</v>
      </c>
      <c r="G1907" s="273" t="s">
        <v>1067</v>
      </c>
      <c r="H1907" s="274">
        <v>45231</v>
      </c>
      <c r="I1907" s="273">
        <v>14628</v>
      </c>
      <c r="J1907" s="273">
        <v>861</v>
      </c>
      <c r="K1907" s="273">
        <v>0</v>
      </c>
      <c r="L1907" s="273" t="s">
        <v>66</v>
      </c>
      <c r="N1907" s="273" t="s">
        <v>107</v>
      </c>
      <c r="W1907" s="273">
        <v>323664</v>
      </c>
      <c r="X1907" s="273" t="s">
        <v>64</v>
      </c>
      <c r="Y1907" s="273" t="s">
        <v>287</v>
      </c>
      <c r="Z1907" s="273" t="s">
        <v>325</v>
      </c>
      <c r="AA1907" s="273" t="s">
        <v>469</v>
      </c>
      <c r="AB1907" s="274">
        <v>45170</v>
      </c>
      <c r="AC1907" s="273">
        <v>13770</v>
      </c>
      <c r="AD1907" s="273">
        <v>68</v>
      </c>
      <c r="AE1907" s="273">
        <v>0.13800000000000001</v>
      </c>
      <c r="AF1907" s="273" t="s">
        <v>90</v>
      </c>
      <c r="AG1907" s="273" t="s">
        <v>1796</v>
      </c>
      <c r="AH1907" s="273" t="s">
        <v>1797</v>
      </c>
      <c r="AI1907" s="273" t="s">
        <v>199</v>
      </c>
      <c r="AJ1907" s="273" t="s">
        <v>1245</v>
      </c>
      <c r="AK1907" s="273">
        <v>238436</v>
      </c>
      <c r="BV1907" s="279" t="s">
        <v>64</v>
      </c>
      <c r="BW1907" s="280" t="s">
        <v>63</v>
      </c>
      <c r="BX1907" s="280" t="s">
        <v>221</v>
      </c>
      <c r="BY1907" s="280" t="s">
        <v>221</v>
      </c>
      <c r="BZ1907" s="280" t="s">
        <v>167</v>
      </c>
      <c r="CA1907" s="280" t="s">
        <v>168</v>
      </c>
      <c r="CB1907" s="280" t="s">
        <v>353</v>
      </c>
      <c r="CC1907" s="280" t="s">
        <v>354</v>
      </c>
      <c r="CD1907" s="281">
        <v>13</v>
      </c>
      <c r="CE1907" s="277">
        <v>45017</v>
      </c>
      <c r="CF1907" s="280">
        <v>190</v>
      </c>
      <c r="CG1907" s="280" t="s">
        <v>80</v>
      </c>
      <c r="CH1907" s="280">
        <v>190</v>
      </c>
      <c r="CI1907" s="280" t="s">
        <v>80</v>
      </c>
      <c r="CJ1907" s="280"/>
      <c r="CK1907" s="280"/>
      <c r="CL1907" s="280" t="s">
        <v>1440</v>
      </c>
      <c r="CM1907" s="280" t="s">
        <v>73</v>
      </c>
      <c r="CN1907" s="280">
        <v>3</v>
      </c>
    </row>
    <row r="1908" spans="4:92">
      <c r="D1908" s="273" t="s">
        <v>83</v>
      </c>
      <c r="E1908" s="273" t="s">
        <v>287</v>
      </c>
      <c r="F1908" s="273" t="s">
        <v>484</v>
      </c>
      <c r="G1908" s="273" t="s">
        <v>485</v>
      </c>
      <c r="H1908" s="274">
        <v>44958</v>
      </c>
      <c r="I1908" s="273">
        <v>11402</v>
      </c>
      <c r="J1908" s="273">
        <v>807</v>
      </c>
      <c r="K1908" s="273">
        <v>168400</v>
      </c>
      <c r="L1908" s="273" t="s">
        <v>66</v>
      </c>
      <c r="M1908" s="273">
        <v>6980.3804</v>
      </c>
      <c r="N1908" s="273" t="s">
        <v>964</v>
      </c>
      <c r="P1908" s="273" t="s">
        <v>68</v>
      </c>
      <c r="Q1908" s="273" t="s">
        <v>1496</v>
      </c>
      <c r="R1908" s="273" t="s">
        <v>70</v>
      </c>
      <c r="S1908" s="273" t="s">
        <v>1538</v>
      </c>
      <c r="T1908" s="273" t="s">
        <v>1539</v>
      </c>
      <c r="U1908" s="273" t="s">
        <v>73</v>
      </c>
      <c r="V1908" s="273" t="s">
        <v>1540</v>
      </c>
      <c r="W1908" s="273">
        <v>256608</v>
      </c>
      <c r="X1908" s="273" t="s">
        <v>64</v>
      </c>
      <c r="Y1908" s="273" t="s">
        <v>287</v>
      </c>
      <c r="Z1908" s="273" t="s">
        <v>325</v>
      </c>
      <c r="AA1908" s="273" t="s">
        <v>469</v>
      </c>
      <c r="AB1908" s="274">
        <v>45170</v>
      </c>
      <c r="AC1908" s="273">
        <v>13770</v>
      </c>
      <c r="AD1908" s="273">
        <v>68</v>
      </c>
      <c r="AE1908" s="273">
        <v>2.8839999999999999</v>
      </c>
      <c r="AF1908" s="273" t="s">
        <v>90</v>
      </c>
      <c r="AG1908" s="273" t="s">
        <v>1573</v>
      </c>
      <c r="AH1908" s="273" t="s">
        <v>1574</v>
      </c>
      <c r="AI1908" s="273" t="s">
        <v>123</v>
      </c>
      <c r="AJ1908" s="273" t="s">
        <v>200</v>
      </c>
      <c r="AK1908" s="273">
        <v>238442</v>
      </c>
      <c r="BV1908" s="336" t="s">
        <v>64</v>
      </c>
      <c r="BW1908" s="337" t="s">
        <v>63</v>
      </c>
      <c r="BX1908" s="337" t="s">
        <v>221</v>
      </c>
      <c r="BY1908" s="337" t="s">
        <v>221</v>
      </c>
      <c r="BZ1908" s="337" t="s">
        <v>167</v>
      </c>
      <c r="CA1908" s="337" t="s">
        <v>168</v>
      </c>
      <c r="CB1908" s="337" t="s">
        <v>313</v>
      </c>
      <c r="CC1908" s="337" t="s">
        <v>314</v>
      </c>
      <c r="CD1908" s="338">
        <v>14</v>
      </c>
      <c r="CE1908" s="335">
        <v>45017</v>
      </c>
      <c r="CF1908" s="337">
        <v>0</v>
      </c>
      <c r="CG1908" s="337" t="s">
        <v>80</v>
      </c>
      <c r="CH1908" s="337">
        <v>0</v>
      </c>
      <c r="CI1908" s="337" t="s">
        <v>80</v>
      </c>
      <c r="CJ1908" s="337"/>
      <c r="CK1908" s="337"/>
      <c r="CL1908" s="337"/>
      <c r="CM1908" s="337" t="s">
        <v>73</v>
      </c>
      <c r="CN1908" s="337">
        <v>3</v>
      </c>
    </row>
    <row r="1909" spans="4:92">
      <c r="D1909" s="273" t="s">
        <v>83</v>
      </c>
      <c r="E1909" s="273" t="s">
        <v>287</v>
      </c>
      <c r="F1909" s="273" t="s">
        <v>484</v>
      </c>
      <c r="G1909" s="273" t="s">
        <v>485</v>
      </c>
      <c r="H1909" s="274">
        <v>44958</v>
      </c>
      <c r="I1909" s="273">
        <v>11402</v>
      </c>
      <c r="J1909" s="273">
        <v>807</v>
      </c>
      <c r="K1909" s="273">
        <v>0</v>
      </c>
      <c r="L1909" s="273" t="s">
        <v>66</v>
      </c>
      <c r="M1909" s="273">
        <v>0</v>
      </c>
      <c r="N1909" s="273" t="s">
        <v>115</v>
      </c>
      <c r="W1909" s="273">
        <v>256606</v>
      </c>
      <c r="X1909" s="273" t="s">
        <v>64</v>
      </c>
      <c r="Y1909" s="273" t="s">
        <v>287</v>
      </c>
      <c r="Z1909" s="273" t="s">
        <v>325</v>
      </c>
      <c r="AA1909" s="273" t="s">
        <v>469</v>
      </c>
      <c r="AB1909" s="274">
        <v>45170</v>
      </c>
      <c r="AC1909" s="273">
        <v>13770</v>
      </c>
      <c r="AD1909" s="273">
        <v>68</v>
      </c>
      <c r="AE1909" s="273">
        <v>0.627</v>
      </c>
      <c r="AF1909" s="273" t="s">
        <v>90</v>
      </c>
      <c r="AG1909" s="273" t="s">
        <v>1575</v>
      </c>
      <c r="AH1909" s="273" t="s">
        <v>1576</v>
      </c>
      <c r="AI1909" s="273" t="s">
        <v>123</v>
      </c>
      <c r="AJ1909" s="273" t="s">
        <v>200</v>
      </c>
      <c r="AK1909" s="273">
        <v>238448</v>
      </c>
      <c r="BV1909" s="279" t="s">
        <v>64</v>
      </c>
      <c r="BW1909" s="280" t="s">
        <v>63</v>
      </c>
      <c r="BX1909" s="280" t="s">
        <v>221</v>
      </c>
      <c r="BY1909" s="280" t="s">
        <v>221</v>
      </c>
      <c r="BZ1909" s="280" t="s">
        <v>167</v>
      </c>
      <c r="CA1909" s="280" t="s">
        <v>168</v>
      </c>
      <c r="CB1909" s="280" t="s">
        <v>319</v>
      </c>
      <c r="CC1909" s="280" t="s">
        <v>320</v>
      </c>
      <c r="CD1909" s="281">
        <v>15</v>
      </c>
      <c r="CE1909" s="277">
        <v>45017</v>
      </c>
      <c r="CF1909" s="280">
        <v>77.099999999999994</v>
      </c>
      <c r="CG1909" s="280" t="s">
        <v>80</v>
      </c>
      <c r="CH1909" s="280">
        <v>77.099999999999994</v>
      </c>
      <c r="CI1909" s="280" t="s">
        <v>80</v>
      </c>
      <c r="CJ1909" s="280"/>
      <c r="CK1909" s="280"/>
      <c r="CL1909" s="280" t="s">
        <v>1798</v>
      </c>
      <c r="CM1909" s="280" t="s">
        <v>73</v>
      </c>
      <c r="CN1909" s="280">
        <v>3</v>
      </c>
    </row>
    <row r="1910" spans="4:92">
      <c r="D1910" s="273" t="s">
        <v>83</v>
      </c>
      <c r="E1910" s="273" t="s">
        <v>287</v>
      </c>
      <c r="F1910" s="273" t="s">
        <v>484</v>
      </c>
      <c r="G1910" s="273" t="s">
        <v>485</v>
      </c>
      <c r="H1910" s="274">
        <v>44958</v>
      </c>
      <c r="I1910" s="273">
        <v>11402</v>
      </c>
      <c r="J1910" s="273">
        <v>807</v>
      </c>
      <c r="K1910" s="273">
        <v>0</v>
      </c>
      <c r="L1910" s="273" t="s">
        <v>66</v>
      </c>
      <c r="N1910" s="273" t="s">
        <v>107</v>
      </c>
      <c r="W1910" s="273">
        <v>256607</v>
      </c>
      <c r="X1910" s="273" t="s">
        <v>64</v>
      </c>
      <c r="Y1910" s="273" t="s">
        <v>287</v>
      </c>
      <c r="Z1910" s="273" t="s">
        <v>325</v>
      </c>
      <c r="AA1910" s="273" t="s">
        <v>469</v>
      </c>
      <c r="AB1910" s="274">
        <v>45170</v>
      </c>
      <c r="AC1910" s="273">
        <v>13770</v>
      </c>
      <c r="AD1910" s="273">
        <v>68</v>
      </c>
      <c r="AE1910" s="273">
        <v>7.8490000000000002</v>
      </c>
      <c r="AF1910" s="273" t="s">
        <v>90</v>
      </c>
      <c r="AG1910" s="273" t="s">
        <v>1577</v>
      </c>
      <c r="AH1910" s="273" t="s">
        <v>1578</v>
      </c>
      <c r="AI1910" s="273" t="s">
        <v>123</v>
      </c>
      <c r="AJ1910" s="273" t="s">
        <v>200</v>
      </c>
      <c r="AK1910" s="273">
        <v>238620</v>
      </c>
      <c r="BV1910" s="336" t="s">
        <v>64</v>
      </c>
      <c r="BW1910" s="337" t="s">
        <v>63</v>
      </c>
      <c r="BX1910" s="337" t="s">
        <v>221</v>
      </c>
      <c r="BY1910" s="337" t="s">
        <v>221</v>
      </c>
      <c r="BZ1910" s="337" t="s">
        <v>86</v>
      </c>
      <c r="CA1910" s="337" t="s">
        <v>87</v>
      </c>
      <c r="CB1910" s="337" t="s">
        <v>179</v>
      </c>
      <c r="CC1910" s="337" t="s">
        <v>180</v>
      </c>
      <c r="CD1910" s="338">
        <v>1</v>
      </c>
      <c r="CE1910" s="335">
        <v>45017</v>
      </c>
      <c r="CF1910" s="337"/>
      <c r="CG1910" s="337" t="s">
        <v>181</v>
      </c>
      <c r="CH1910" s="337"/>
      <c r="CI1910" s="337" t="s">
        <v>181</v>
      </c>
      <c r="CJ1910" s="337" t="s">
        <v>1267</v>
      </c>
      <c r="CK1910" s="337"/>
      <c r="CL1910" s="337"/>
      <c r="CM1910" s="337" t="s">
        <v>73</v>
      </c>
      <c r="CN1910" s="337">
        <v>3</v>
      </c>
    </row>
    <row r="1911" spans="4:92">
      <c r="D1911" s="273" t="s">
        <v>83</v>
      </c>
      <c r="E1911" s="273" t="s">
        <v>287</v>
      </c>
      <c r="F1911" s="273" t="s">
        <v>484</v>
      </c>
      <c r="G1911" s="273" t="s">
        <v>485</v>
      </c>
      <c r="H1911" s="274">
        <v>44986</v>
      </c>
      <c r="I1911" s="273">
        <v>11564</v>
      </c>
      <c r="J1911" s="273">
        <v>807</v>
      </c>
      <c r="K1911" s="273">
        <v>198583</v>
      </c>
      <c r="L1911" s="273" t="s">
        <v>66</v>
      </c>
      <c r="M1911" s="273">
        <v>8049.1967000000004</v>
      </c>
      <c r="N1911" s="273" t="s">
        <v>964</v>
      </c>
      <c r="P1911" s="273" t="s">
        <v>68</v>
      </c>
      <c r="Q1911" s="273" t="s">
        <v>1496</v>
      </c>
      <c r="R1911" s="273" t="s">
        <v>70</v>
      </c>
      <c r="S1911" s="273" t="s">
        <v>1538</v>
      </c>
      <c r="T1911" s="273" t="s">
        <v>1539</v>
      </c>
      <c r="U1911" s="273" t="s">
        <v>73</v>
      </c>
      <c r="V1911" s="273" t="s">
        <v>1540</v>
      </c>
      <c r="W1911" s="273">
        <v>256637</v>
      </c>
      <c r="X1911" s="273" t="s">
        <v>64</v>
      </c>
      <c r="Y1911" s="273" t="s">
        <v>287</v>
      </c>
      <c r="Z1911" s="273" t="s">
        <v>325</v>
      </c>
      <c r="AA1911" s="273" t="s">
        <v>469</v>
      </c>
      <c r="AB1911" s="274">
        <v>45170</v>
      </c>
      <c r="AC1911" s="273">
        <v>13770</v>
      </c>
      <c r="AD1911" s="273">
        <v>68</v>
      </c>
      <c r="AE1911" s="273">
        <v>5.4189999999999996</v>
      </c>
      <c r="AF1911" s="273" t="s">
        <v>90</v>
      </c>
      <c r="AG1911" s="273" t="s">
        <v>1579</v>
      </c>
      <c r="AH1911" s="273" t="s">
        <v>1580</v>
      </c>
      <c r="AI1911" s="273" t="s">
        <v>123</v>
      </c>
      <c r="AJ1911" s="273" t="s">
        <v>200</v>
      </c>
      <c r="AK1911" s="273">
        <v>238626</v>
      </c>
      <c r="BV1911" s="279" t="s">
        <v>64</v>
      </c>
      <c r="BW1911" s="280" t="s">
        <v>63</v>
      </c>
      <c r="BX1911" s="280" t="s">
        <v>221</v>
      </c>
      <c r="BY1911" s="280" t="s">
        <v>221</v>
      </c>
      <c r="BZ1911" s="280" t="s">
        <v>138</v>
      </c>
      <c r="CA1911" s="280" t="s">
        <v>139</v>
      </c>
      <c r="CB1911" s="280" t="s">
        <v>190</v>
      </c>
      <c r="CC1911" s="280" t="s">
        <v>191</v>
      </c>
      <c r="CD1911" s="281">
        <v>8</v>
      </c>
      <c r="CE1911" s="277">
        <v>45017</v>
      </c>
      <c r="CF1911" s="280">
        <v>219</v>
      </c>
      <c r="CG1911" s="280" t="s">
        <v>80</v>
      </c>
      <c r="CH1911" s="280">
        <v>219</v>
      </c>
      <c r="CI1911" s="280" t="s">
        <v>80</v>
      </c>
      <c r="CJ1911" s="280"/>
      <c r="CK1911" s="280"/>
      <c r="CL1911" s="280" t="s">
        <v>1451</v>
      </c>
      <c r="CM1911" s="280" t="s">
        <v>73</v>
      </c>
      <c r="CN1911" s="280">
        <v>3</v>
      </c>
    </row>
    <row r="1912" spans="4:92">
      <c r="D1912" s="273" t="s">
        <v>83</v>
      </c>
      <c r="E1912" s="273" t="s">
        <v>287</v>
      </c>
      <c r="F1912" s="273" t="s">
        <v>484</v>
      </c>
      <c r="G1912" s="273" t="s">
        <v>485</v>
      </c>
      <c r="H1912" s="274">
        <v>44986</v>
      </c>
      <c r="I1912" s="273">
        <v>11564</v>
      </c>
      <c r="J1912" s="273">
        <v>807</v>
      </c>
      <c r="K1912" s="273">
        <v>0</v>
      </c>
      <c r="L1912" s="273" t="s">
        <v>66</v>
      </c>
      <c r="M1912" s="273">
        <v>0</v>
      </c>
      <c r="N1912" s="273" t="s">
        <v>115</v>
      </c>
      <c r="W1912" s="273">
        <v>256635</v>
      </c>
      <c r="X1912" s="273" t="s">
        <v>64</v>
      </c>
      <c r="Y1912" s="273" t="s">
        <v>75</v>
      </c>
      <c r="Z1912" s="273" t="s">
        <v>231</v>
      </c>
      <c r="AA1912" s="273" t="s">
        <v>231</v>
      </c>
      <c r="AB1912" s="274">
        <v>45078</v>
      </c>
      <c r="AC1912" s="273">
        <v>12446</v>
      </c>
      <c r="AD1912" s="273">
        <v>24</v>
      </c>
      <c r="AE1912" s="273">
        <v>3.67</v>
      </c>
      <c r="AF1912" s="273" t="s">
        <v>90</v>
      </c>
      <c r="AG1912" s="273" t="s">
        <v>371</v>
      </c>
      <c r="AH1912" s="273" t="s">
        <v>372</v>
      </c>
      <c r="AI1912" s="273" t="s">
        <v>123</v>
      </c>
      <c r="AJ1912" s="273" t="s">
        <v>200</v>
      </c>
      <c r="AK1912" s="273">
        <v>289210</v>
      </c>
      <c r="BV1912" s="336" t="s">
        <v>64</v>
      </c>
      <c r="BW1912" s="337" t="s">
        <v>63</v>
      </c>
      <c r="BX1912" s="337" t="s">
        <v>221</v>
      </c>
      <c r="BY1912" s="337" t="s">
        <v>221</v>
      </c>
      <c r="BZ1912" s="337" t="s">
        <v>86</v>
      </c>
      <c r="CA1912" s="337" t="s">
        <v>87</v>
      </c>
      <c r="CB1912" s="337" t="s">
        <v>217</v>
      </c>
      <c r="CC1912" s="337" t="s">
        <v>218</v>
      </c>
      <c r="CD1912" s="338">
        <v>2</v>
      </c>
      <c r="CE1912" s="335">
        <v>45017</v>
      </c>
      <c r="CF1912" s="337"/>
      <c r="CG1912" s="337" t="s">
        <v>181</v>
      </c>
      <c r="CH1912" s="337"/>
      <c r="CI1912" s="337" t="s">
        <v>181</v>
      </c>
      <c r="CJ1912" s="337" t="s">
        <v>783</v>
      </c>
      <c r="CK1912" s="337"/>
      <c r="CL1912" s="337"/>
      <c r="CM1912" s="337" t="s">
        <v>73</v>
      </c>
      <c r="CN1912" s="337">
        <v>3</v>
      </c>
    </row>
    <row r="1913" spans="4:92">
      <c r="D1913" s="273" t="s">
        <v>83</v>
      </c>
      <c r="E1913" s="273" t="s">
        <v>287</v>
      </c>
      <c r="F1913" s="273" t="s">
        <v>484</v>
      </c>
      <c r="G1913" s="273" t="s">
        <v>485</v>
      </c>
      <c r="H1913" s="274">
        <v>44986</v>
      </c>
      <c r="I1913" s="273">
        <v>11564</v>
      </c>
      <c r="J1913" s="273">
        <v>807</v>
      </c>
      <c r="K1913" s="273">
        <v>0</v>
      </c>
      <c r="L1913" s="273" t="s">
        <v>66</v>
      </c>
      <c r="N1913" s="273" t="s">
        <v>107</v>
      </c>
      <c r="W1913" s="273">
        <v>256636</v>
      </c>
      <c r="X1913" s="273" t="s">
        <v>64</v>
      </c>
      <c r="Y1913" s="273" t="s">
        <v>75</v>
      </c>
      <c r="Z1913" s="273" t="s">
        <v>231</v>
      </c>
      <c r="AA1913" s="273" t="s">
        <v>231</v>
      </c>
      <c r="AB1913" s="274">
        <v>45078</v>
      </c>
      <c r="AC1913" s="273">
        <v>12446</v>
      </c>
      <c r="AD1913" s="273">
        <v>24</v>
      </c>
      <c r="AE1913" s="273">
        <v>3.1520000000000001</v>
      </c>
      <c r="AF1913" s="273" t="s">
        <v>90</v>
      </c>
      <c r="AG1913" s="273" t="s">
        <v>376</v>
      </c>
      <c r="AH1913" s="273" t="s">
        <v>377</v>
      </c>
      <c r="AI1913" s="273" t="s">
        <v>123</v>
      </c>
      <c r="AJ1913" s="273" t="s">
        <v>200</v>
      </c>
      <c r="AK1913" s="273">
        <v>289215</v>
      </c>
      <c r="BV1913" s="279" t="s">
        <v>64</v>
      </c>
      <c r="BW1913" s="280" t="s">
        <v>63</v>
      </c>
      <c r="BX1913" s="280" t="s">
        <v>221</v>
      </c>
      <c r="BY1913" s="280" t="s">
        <v>221</v>
      </c>
      <c r="BZ1913" s="280" t="s">
        <v>204</v>
      </c>
      <c r="CA1913" s="280" t="s">
        <v>205</v>
      </c>
      <c r="CB1913" s="280" t="s">
        <v>206</v>
      </c>
      <c r="CC1913" s="280" t="s">
        <v>207</v>
      </c>
      <c r="CD1913" s="281">
        <v>0</v>
      </c>
      <c r="CE1913" s="277">
        <v>45017</v>
      </c>
      <c r="CF1913" s="280"/>
      <c r="CG1913" s="280" t="s">
        <v>181</v>
      </c>
      <c r="CH1913" s="280"/>
      <c r="CI1913" s="280" t="s">
        <v>208</v>
      </c>
      <c r="CJ1913" s="280" t="s">
        <v>209</v>
      </c>
      <c r="CK1913" s="280"/>
      <c r="CL1913" s="280" t="s">
        <v>1453</v>
      </c>
      <c r="CM1913" s="280" t="s">
        <v>73</v>
      </c>
      <c r="CN1913" s="280">
        <v>3</v>
      </c>
    </row>
    <row r="1914" spans="4:92">
      <c r="D1914" s="273" t="s">
        <v>83</v>
      </c>
      <c r="E1914" s="273" t="s">
        <v>287</v>
      </c>
      <c r="F1914" s="273" t="s">
        <v>484</v>
      </c>
      <c r="G1914" s="273" t="s">
        <v>485</v>
      </c>
      <c r="H1914" s="274">
        <v>45017</v>
      </c>
      <c r="I1914" s="273">
        <v>11726</v>
      </c>
      <c r="J1914" s="273">
        <v>807</v>
      </c>
      <c r="K1914" s="273">
        <v>155136</v>
      </c>
      <c r="L1914" s="273" t="s">
        <v>66</v>
      </c>
      <c r="M1914" s="273">
        <v>5089.5146000000004</v>
      </c>
      <c r="N1914" s="273" t="s">
        <v>964</v>
      </c>
      <c r="P1914" s="273" t="s">
        <v>68</v>
      </c>
      <c r="Q1914" s="273" t="s">
        <v>1496</v>
      </c>
      <c r="R1914" s="273" t="s">
        <v>70</v>
      </c>
      <c r="S1914" s="273" t="s">
        <v>1538</v>
      </c>
      <c r="T1914" s="273" t="s">
        <v>1539</v>
      </c>
      <c r="U1914" s="273" t="s">
        <v>73</v>
      </c>
      <c r="V1914" s="273" t="s">
        <v>1540</v>
      </c>
      <c r="W1914" s="273">
        <v>256666</v>
      </c>
      <c r="X1914" s="273" t="s">
        <v>64</v>
      </c>
      <c r="Y1914" s="273" t="s">
        <v>75</v>
      </c>
      <c r="Z1914" s="273" t="s">
        <v>231</v>
      </c>
      <c r="AA1914" s="273" t="s">
        <v>231</v>
      </c>
      <c r="AB1914" s="274">
        <v>45078</v>
      </c>
      <c r="AC1914" s="273">
        <v>12446</v>
      </c>
      <c r="AD1914" s="273">
        <v>24</v>
      </c>
      <c r="AE1914" s="273">
        <v>4.99</v>
      </c>
      <c r="AF1914" s="273" t="s">
        <v>90</v>
      </c>
      <c r="AG1914" s="273" t="s">
        <v>381</v>
      </c>
      <c r="AH1914" s="273" t="s">
        <v>382</v>
      </c>
      <c r="AI1914" s="273" t="s">
        <v>123</v>
      </c>
      <c r="AJ1914" s="273" t="s">
        <v>200</v>
      </c>
      <c r="AK1914" s="273">
        <v>289220</v>
      </c>
      <c r="BV1914" s="336" t="s">
        <v>64</v>
      </c>
      <c r="BW1914" s="337" t="s">
        <v>63</v>
      </c>
      <c r="BX1914" s="337" t="s">
        <v>221</v>
      </c>
      <c r="BY1914" s="337" t="s">
        <v>221</v>
      </c>
      <c r="BZ1914" s="337" t="s">
        <v>86</v>
      </c>
      <c r="CA1914" s="337" t="s">
        <v>87</v>
      </c>
      <c r="CB1914" s="337" t="s">
        <v>225</v>
      </c>
      <c r="CC1914" s="337" t="s">
        <v>226</v>
      </c>
      <c r="CD1914" s="338">
        <v>5</v>
      </c>
      <c r="CE1914" s="335">
        <v>45017</v>
      </c>
      <c r="CF1914" s="337">
        <v>2324</v>
      </c>
      <c r="CG1914" s="337" t="s">
        <v>80</v>
      </c>
      <c r="CH1914" s="337">
        <v>2324</v>
      </c>
      <c r="CI1914" s="337" t="s">
        <v>80</v>
      </c>
      <c r="CJ1914" s="337"/>
      <c r="CK1914" s="337"/>
      <c r="CL1914" s="337" t="s">
        <v>1454</v>
      </c>
      <c r="CM1914" s="337" t="s">
        <v>73</v>
      </c>
      <c r="CN1914" s="337">
        <v>3</v>
      </c>
    </row>
    <row r="1915" spans="4:92">
      <c r="D1915" s="273" t="s">
        <v>83</v>
      </c>
      <c r="E1915" s="273" t="s">
        <v>287</v>
      </c>
      <c r="F1915" s="273" t="s">
        <v>484</v>
      </c>
      <c r="G1915" s="273" t="s">
        <v>485</v>
      </c>
      <c r="H1915" s="274">
        <v>45017</v>
      </c>
      <c r="I1915" s="273">
        <v>11726</v>
      </c>
      <c r="J1915" s="273">
        <v>807</v>
      </c>
      <c r="K1915" s="273">
        <v>0</v>
      </c>
      <c r="L1915" s="273" t="s">
        <v>66</v>
      </c>
      <c r="M1915" s="273">
        <v>0</v>
      </c>
      <c r="N1915" s="273" t="s">
        <v>115</v>
      </c>
      <c r="W1915" s="273">
        <v>256664</v>
      </c>
      <c r="X1915" s="273" t="s">
        <v>64</v>
      </c>
      <c r="Y1915" s="273" t="s">
        <v>75</v>
      </c>
      <c r="Z1915" s="273" t="s">
        <v>231</v>
      </c>
      <c r="AA1915" s="273" t="s">
        <v>231</v>
      </c>
      <c r="AB1915" s="274">
        <v>45078</v>
      </c>
      <c r="AC1915" s="273">
        <v>12446</v>
      </c>
      <c r="AD1915" s="273">
        <v>24</v>
      </c>
      <c r="AE1915" s="273">
        <v>3.38</v>
      </c>
      <c r="AF1915" s="273" t="s">
        <v>90</v>
      </c>
      <c r="AG1915" s="273" t="s">
        <v>387</v>
      </c>
      <c r="AH1915" s="273" t="s">
        <v>388</v>
      </c>
      <c r="AI1915" s="273" t="s">
        <v>123</v>
      </c>
      <c r="AJ1915" s="273" t="s">
        <v>200</v>
      </c>
      <c r="AK1915" s="273">
        <v>289225</v>
      </c>
      <c r="BV1915" s="279" t="s">
        <v>64</v>
      </c>
      <c r="BW1915" s="280" t="s">
        <v>63</v>
      </c>
      <c r="BX1915" s="280" t="s">
        <v>221</v>
      </c>
      <c r="BY1915" s="280" t="s">
        <v>221</v>
      </c>
      <c r="BZ1915" s="280" t="s">
        <v>151</v>
      </c>
      <c r="CA1915" s="280" t="s">
        <v>152</v>
      </c>
      <c r="CB1915" s="280" t="s">
        <v>153</v>
      </c>
      <c r="CC1915" s="280" t="s">
        <v>154</v>
      </c>
      <c r="CD1915" s="281">
        <v>10</v>
      </c>
      <c r="CE1915" s="277">
        <v>45108</v>
      </c>
      <c r="CF1915" s="280">
        <v>753</v>
      </c>
      <c r="CG1915" s="280" t="s">
        <v>80</v>
      </c>
      <c r="CH1915" s="280">
        <v>753</v>
      </c>
      <c r="CI1915" s="280" t="s">
        <v>80</v>
      </c>
      <c r="CJ1915" s="280"/>
      <c r="CK1915" s="280"/>
      <c r="CL1915" s="280" t="s">
        <v>1442</v>
      </c>
      <c r="CM1915" s="280" t="s">
        <v>73</v>
      </c>
      <c r="CN1915" s="280">
        <v>3</v>
      </c>
    </row>
    <row r="1916" spans="4:92">
      <c r="D1916" s="273" t="s">
        <v>83</v>
      </c>
      <c r="E1916" s="273" t="s">
        <v>287</v>
      </c>
      <c r="F1916" s="273" t="s">
        <v>484</v>
      </c>
      <c r="G1916" s="273" t="s">
        <v>485</v>
      </c>
      <c r="H1916" s="274">
        <v>45017</v>
      </c>
      <c r="I1916" s="273">
        <v>11726</v>
      </c>
      <c r="J1916" s="273">
        <v>807</v>
      </c>
      <c r="K1916" s="273">
        <v>0</v>
      </c>
      <c r="L1916" s="273" t="s">
        <v>66</v>
      </c>
      <c r="N1916" s="273" t="s">
        <v>107</v>
      </c>
      <c r="W1916" s="273">
        <v>256665</v>
      </c>
      <c r="X1916" s="273" t="s">
        <v>64</v>
      </c>
      <c r="Y1916" s="273" t="s">
        <v>75</v>
      </c>
      <c r="Z1916" s="273" t="s">
        <v>231</v>
      </c>
      <c r="AA1916" s="273" t="s">
        <v>231</v>
      </c>
      <c r="AB1916" s="274">
        <v>45078</v>
      </c>
      <c r="AC1916" s="273">
        <v>12446</v>
      </c>
      <c r="AD1916" s="273">
        <v>24</v>
      </c>
      <c r="AE1916" s="273">
        <v>68.53</v>
      </c>
      <c r="AF1916" s="273" t="s">
        <v>90</v>
      </c>
      <c r="AG1916" s="273" t="s">
        <v>392</v>
      </c>
      <c r="AH1916" s="273" t="s">
        <v>393</v>
      </c>
      <c r="AI1916" s="273" t="s">
        <v>123</v>
      </c>
      <c r="AJ1916" s="273" t="s">
        <v>200</v>
      </c>
      <c r="AK1916" s="273">
        <v>289230</v>
      </c>
      <c r="BV1916" s="336" t="s">
        <v>64</v>
      </c>
      <c r="BW1916" s="337" t="s">
        <v>63</v>
      </c>
      <c r="BX1916" s="337" t="s">
        <v>221</v>
      </c>
      <c r="BY1916" s="337" t="s">
        <v>221</v>
      </c>
      <c r="BZ1916" s="337" t="s">
        <v>167</v>
      </c>
      <c r="CA1916" s="337" t="s">
        <v>168</v>
      </c>
      <c r="CB1916" s="337" t="s">
        <v>169</v>
      </c>
      <c r="CC1916" s="337" t="s">
        <v>170</v>
      </c>
      <c r="CD1916" s="338">
        <v>12</v>
      </c>
      <c r="CE1916" s="335">
        <v>45108</v>
      </c>
      <c r="CF1916" s="337">
        <v>314</v>
      </c>
      <c r="CG1916" s="337" t="s">
        <v>80</v>
      </c>
      <c r="CH1916" s="337">
        <v>314</v>
      </c>
      <c r="CI1916" s="337" t="s">
        <v>80</v>
      </c>
      <c r="CJ1916" s="337"/>
      <c r="CK1916" s="337"/>
      <c r="CL1916" s="337" t="s">
        <v>1443</v>
      </c>
      <c r="CM1916" s="337" t="s">
        <v>73</v>
      </c>
      <c r="CN1916" s="337">
        <v>3</v>
      </c>
    </row>
    <row r="1917" spans="4:92">
      <c r="D1917" s="273" t="s">
        <v>83</v>
      </c>
      <c r="E1917" s="273" t="s">
        <v>287</v>
      </c>
      <c r="F1917" s="273" t="s">
        <v>1034</v>
      </c>
      <c r="G1917" s="273" t="s">
        <v>1037</v>
      </c>
      <c r="H1917" s="274">
        <v>45139</v>
      </c>
      <c r="I1917" s="273">
        <v>13586</v>
      </c>
      <c r="J1917" s="273">
        <v>850</v>
      </c>
      <c r="K1917" s="273">
        <v>160</v>
      </c>
      <c r="L1917" s="273" t="s">
        <v>66</v>
      </c>
      <c r="M1917" s="273">
        <v>52.582330200000001</v>
      </c>
      <c r="N1917" s="273" t="s">
        <v>115</v>
      </c>
      <c r="W1917" s="273">
        <v>223673</v>
      </c>
      <c r="X1917" s="273" t="s">
        <v>64</v>
      </c>
      <c r="Y1917" s="273" t="s">
        <v>75</v>
      </c>
      <c r="Z1917" s="273" t="s">
        <v>231</v>
      </c>
      <c r="AA1917" s="273" t="s">
        <v>231</v>
      </c>
      <c r="AB1917" s="274">
        <v>45078</v>
      </c>
      <c r="AC1917" s="273">
        <v>12446</v>
      </c>
      <c r="AD1917" s="273">
        <v>24</v>
      </c>
      <c r="AE1917" s="273">
        <v>7.78</v>
      </c>
      <c r="AF1917" s="273" t="s">
        <v>90</v>
      </c>
      <c r="AG1917" s="273" t="s">
        <v>492</v>
      </c>
      <c r="AH1917" s="273" t="s">
        <v>493</v>
      </c>
      <c r="AI1917" s="273" t="s">
        <v>123</v>
      </c>
      <c r="AJ1917" s="273" t="s">
        <v>200</v>
      </c>
      <c r="AK1917" s="273">
        <v>289278</v>
      </c>
      <c r="BV1917" s="279" t="s">
        <v>64</v>
      </c>
      <c r="BW1917" s="280" t="s">
        <v>63</v>
      </c>
      <c r="BX1917" s="280" t="s">
        <v>221</v>
      </c>
      <c r="BY1917" s="280" t="s">
        <v>221</v>
      </c>
      <c r="BZ1917" s="280" t="s">
        <v>126</v>
      </c>
      <c r="CA1917" s="280" t="s">
        <v>127</v>
      </c>
      <c r="CB1917" s="280" t="s">
        <v>133</v>
      </c>
      <c r="CC1917" s="280" t="s">
        <v>134</v>
      </c>
      <c r="CD1917" s="281">
        <v>7</v>
      </c>
      <c r="CE1917" s="277">
        <v>45108</v>
      </c>
      <c r="CF1917" s="280"/>
      <c r="CG1917" s="280"/>
      <c r="CH1917" s="280"/>
      <c r="CI1917" s="280" t="s">
        <v>104</v>
      </c>
      <c r="CJ1917" s="280"/>
      <c r="CK1917" s="280"/>
      <c r="CL1917" s="280"/>
      <c r="CM1917" s="280" t="s">
        <v>73</v>
      </c>
      <c r="CN1917" s="280">
        <v>3</v>
      </c>
    </row>
    <row r="1918" spans="4:92">
      <c r="D1918" s="273" t="s">
        <v>83</v>
      </c>
      <c r="E1918" s="273" t="s">
        <v>287</v>
      </c>
      <c r="F1918" s="273" t="s">
        <v>1034</v>
      </c>
      <c r="G1918" s="273" t="s">
        <v>1037</v>
      </c>
      <c r="H1918" s="274">
        <v>45170</v>
      </c>
      <c r="I1918" s="273">
        <v>13913</v>
      </c>
      <c r="J1918" s="273">
        <v>850</v>
      </c>
      <c r="W1918" s="273">
        <v>236600</v>
      </c>
      <c r="X1918" s="273" t="s">
        <v>64</v>
      </c>
      <c r="Y1918" s="273" t="s">
        <v>75</v>
      </c>
      <c r="Z1918" s="273" t="s">
        <v>231</v>
      </c>
      <c r="AA1918" s="273" t="s">
        <v>231</v>
      </c>
      <c r="AB1918" s="274">
        <v>45078</v>
      </c>
      <c r="AC1918" s="273">
        <v>12446</v>
      </c>
      <c r="AD1918" s="273">
        <v>24</v>
      </c>
      <c r="AE1918" s="273">
        <v>2.64</v>
      </c>
      <c r="AF1918" s="273" t="s">
        <v>90</v>
      </c>
      <c r="AG1918" s="273" t="s">
        <v>508</v>
      </c>
      <c r="AH1918" s="273" t="s">
        <v>509</v>
      </c>
      <c r="AI1918" s="273" t="s">
        <v>123</v>
      </c>
      <c r="AJ1918" s="273" t="s">
        <v>200</v>
      </c>
      <c r="AK1918" s="273">
        <v>289300</v>
      </c>
      <c r="BV1918" s="336" t="s">
        <v>64</v>
      </c>
      <c r="BW1918" s="337" t="s">
        <v>63</v>
      </c>
      <c r="BX1918" s="337" t="s">
        <v>221</v>
      </c>
      <c r="BY1918" s="337" t="s">
        <v>221</v>
      </c>
      <c r="BZ1918" s="337" t="s">
        <v>138</v>
      </c>
      <c r="CA1918" s="337" t="s">
        <v>139</v>
      </c>
      <c r="CB1918" s="337" t="s">
        <v>140</v>
      </c>
      <c r="CC1918" s="337" t="s">
        <v>141</v>
      </c>
      <c r="CD1918" s="338">
        <v>9</v>
      </c>
      <c r="CE1918" s="335">
        <v>45108</v>
      </c>
      <c r="CF1918" s="337">
        <v>210</v>
      </c>
      <c r="CG1918" s="337" t="s">
        <v>80</v>
      </c>
      <c r="CH1918" s="337">
        <v>210</v>
      </c>
      <c r="CI1918" s="337" t="s">
        <v>80</v>
      </c>
      <c r="CJ1918" s="337"/>
      <c r="CK1918" s="337"/>
      <c r="CL1918" s="337" t="s">
        <v>139</v>
      </c>
      <c r="CM1918" s="337" t="s">
        <v>73</v>
      </c>
      <c r="CN1918" s="337">
        <v>3</v>
      </c>
    </row>
    <row r="1919" spans="4:92">
      <c r="D1919" s="273" t="s">
        <v>83</v>
      </c>
      <c r="E1919" s="273" t="s">
        <v>287</v>
      </c>
      <c r="F1919" s="273" t="s">
        <v>1034</v>
      </c>
      <c r="G1919" s="273" t="s">
        <v>1037</v>
      </c>
      <c r="H1919" s="274">
        <v>45170</v>
      </c>
      <c r="I1919" s="273">
        <v>13913</v>
      </c>
      <c r="J1919" s="273">
        <v>850</v>
      </c>
      <c r="K1919" s="273">
        <v>0</v>
      </c>
      <c r="L1919" s="273" t="s">
        <v>66</v>
      </c>
      <c r="N1919" s="273" t="s">
        <v>107</v>
      </c>
      <c r="W1919" s="273">
        <v>236625</v>
      </c>
      <c r="X1919" s="273" t="s">
        <v>64</v>
      </c>
      <c r="Y1919" s="273" t="s">
        <v>75</v>
      </c>
      <c r="Z1919" s="273" t="s">
        <v>231</v>
      </c>
      <c r="AA1919" s="273" t="s">
        <v>231</v>
      </c>
      <c r="AB1919" s="274">
        <v>45078</v>
      </c>
      <c r="AC1919" s="273">
        <v>12446</v>
      </c>
      <c r="AD1919" s="273">
        <v>24</v>
      </c>
      <c r="AE1919" s="273">
        <v>0.61</v>
      </c>
      <c r="AF1919" s="273" t="s">
        <v>90</v>
      </c>
      <c r="AG1919" s="273" t="s">
        <v>397</v>
      </c>
      <c r="AH1919" s="273" t="s">
        <v>398</v>
      </c>
      <c r="AI1919" s="273" t="s">
        <v>123</v>
      </c>
      <c r="AJ1919" s="273" t="s">
        <v>200</v>
      </c>
      <c r="AK1919" s="273">
        <v>289306</v>
      </c>
      <c r="BV1919" s="279" t="s">
        <v>64</v>
      </c>
      <c r="BW1919" s="280" t="s">
        <v>63</v>
      </c>
      <c r="BX1919" s="280" t="s">
        <v>221</v>
      </c>
      <c r="BY1919" s="280" t="s">
        <v>221</v>
      </c>
      <c r="BZ1919" s="280" t="s">
        <v>126</v>
      </c>
      <c r="CA1919" s="280" t="s">
        <v>127</v>
      </c>
      <c r="CB1919" s="280" t="s">
        <v>128</v>
      </c>
      <c r="CC1919" s="280" t="s">
        <v>129</v>
      </c>
      <c r="CD1919" s="281">
        <v>6</v>
      </c>
      <c r="CE1919" s="277">
        <v>45108</v>
      </c>
      <c r="CF1919" s="280"/>
      <c r="CG1919" s="280"/>
      <c r="CH1919" s="280"/>
      <c r="CI1919" s="280" t="s">
        <v>80</v>
      </c>
      <c r="CJ1919" s="280"/>
      <c r="CK1919" s="280"/>
      <c r="CL1919" s="280"/>
      <c r="CM1919" s="280" t="s">
        <v>73</v>
      </c>
      <c r="CN1919" s="280">
        <v>3</v>
      </c>
    </row>
    <row r="1920" spans="4:92">
      <c r="D1920" s="273" t="s">
        <v>83</v>
      </c>
      <c r="E1920" s="273" t="s">
        <v>287</v>
      </c>
      <c r="F1920" s="273" t="s">
        <v>1034</v>
      </c>
      <c r="G1920" s="273" t="s">
        <v>1037</v>
      </c>
      <c r="H1920" s="274">
        <v>45170</v>
      </c>
      <c r="I1920" s="273">
        <v>13913</v>
      </c>
      <c r="J1920" s="273">
        <v>850</v>
      </c>
      <c r="K1920" s="273">
        <v>153</v>
      </c>
      <c r="L1920" s="273" t="s">
        <v>66</v>
      </c>
      <c r="M1920" s="273">
        <v>51.422843399999998</v>
      </c>
      <c r="N1920" s="273" t="s">
        <v>115</v>
      </c>
      <c r="W1920" s="273">
        <v>236624</v>
      </c>
      <c r="X1920" s="273" t="s">
        <v>64</v>
      </c>
      <c r="Y1920" s="273" t="s">
        <v>75</v>
      </c>
      <c r="Z1920" s="273" t="s">
        <v>231</v>
      </c>
      <c r="AA1920" s="273" t="s">
        <v>231</v>
      </c>
      <c r="AB1920" s="274">
        <v>45078</v>
      </c>
      <c r="AC1920" s="273">
        <v>12446</v>
      </c>
      <c r="AD1920" s="273">
        <v>24</v>
      </c>
      <c r="AE1920" s="273">
        <v>0.41</v>
      </c>
      <c r="AF1920" s="273" t="s">
        <v>90</v>
      </c>
      <c r="AG1920" s="273" t="s">
        <v>401</v>
      </c>
      <c r="AH1920" s="273" t="s">
        <v>402</v>
      </c>
      <c r="AI1920" s="273" t="s">
        <v>123</v>
      </c>
      <c r="AJ1920" s="273" t="s">
        <v>200</v>
      </c>
      <c r="AK1920" s="273">
        <v>289312</v>
      </c>
      <c r="BV1920" s="336" t="s">
        <v>64</v>
      </c>
      <c r="BW1920" s="337" t="s">
        <v>63</v>
      </c>
      <c r="BX1920" s="337" t="s">
        <v>221</v>
      </c>
      <c r="BY1920" s="337" t="s">
        <v>221</v>
      </c>
      <c r="BZ1920" s="337" t="s">
        <v>110</v>
      </c>
      <c r="CA1920" s="337" t="s">
        <v>111</v>
      </c>
      <c r="CB1920" s="337" t="s">
        <v>117</v>
      </c>
      <c r="CC1920" s="337" t="s">
        <v>118</v>
      </c>
      <c r="CD1920" s="338">
        <v>5</v>
      </c>
      <c r="CE1920" s="335">
        <v>45108</v>
      </c>
      <c r="CF1920" s="337"/>
      <c r="CG1920" s="337"/>
      <c r="CH1920" s="337"/>
      <c r="CI1920" s="337" t="s">
        <v>104</v>
      </c>
      <c r="CJ1920" s="337"/>
      <c r="CK1920" s="337"/>
      <c r="CL1920" s="337"/>
      <c r="CM1920" s="337" t="s">
        <v>73</v>
      </c>
      <c r="CN1920" s="337">
        <v>3</v>
      </c>
    </row>
    <row r="1921" spans="4:92">
      <c r="D1921" s="273" t="s">
        <v>83</v>
      </c>
      <c r="E1921" s="273" t="s">
        <v>287</v>
      </c>
      <c r="F1921" s="273" t="s">
        <v>1034</v>
      </c>
      <c r="G1921" s="273" t="s">
        <v>1037</v>
      </c>
      <c r="H1921" s="274">
        <v>45200</v>
      </c>
      <c r="I1921" s="273">
        <v>14248</v>
      </c>
      <c r="J1921" s="273">
        <v>850</v>
      </c>
      <c r="W1921" s="273">
        <v>254617</v>
      </c>
      <c r="X1921" s="273" t="s">
        <v>64</v>
      </c>
      <c r="Y1921" s="273" t="s">
        <v>75</v>
      </c>
      <c r="Z1921" s="273" t="s">
        <v>231</v>
      </c>
      <c r="AA1921" s="273" t="s">
        <v>231</v>
      </c>
      <c r="AB1921" s="274">
        <v>45078</v>
      </c>
      <c r="AC1921" s="273">
        <v>12446</v>
      </c>
      <c r="AD1921" s="273">
        <v>24</v>
      </c>
      <c r="AE1921" s="273">
        <v>3.1</v>
      </c>
      <c r="AF1921" s="273" t="s">
        <v>90</v>
      </c>
      <c r="AG1921" s="273" t="s">
        <v>409</v>
      </c>
      <c r="AH1921" s="273" t="s">
        <v>410</v>
      </c>
      <c r="AI1921" s="273" t="s">
        <v>123</v>
      </c>
      <c r="AJ1921" s="273" t="s">
        <v>200</v>
      </c>
      <c r="AK1921" s="273">
        <v>289318</v>
      </c>
      <c r="BV1921" s="279" t="s">
        <v>64</v>
      </c>
      <c r="BW1921" s="280" t="s">
        <v>63</v>
      </c>
      <c r="BX1921" s="280" t="s">
        <v>221</v>
      </c>
      <c r="BY1921" s="280" t="s">
        <v>221</v>
      </c>
      <c r="BZ1921" s="280" t="s">
        <v>86</v>
      </c>
      <c r="CA1921" s="280" t="s">
        <v>87</v>
      </c>
      <c r="CB1921" s="280" t="s">
        <v>101</v>
      </c>
      <c r="CC1921" s="280" t="s">
        <v>102</v>
      </c>
      <c r="CD1921" s="281">
        <v>4</v>
      </c>
      <c r="CE1921" s="277">
        <v>45108</v>
      </c>
      <c r="CF1921" s="280">
        <v>104509</v>
      </c>
      <c r="CG1921" s="280" t="s">
        <v>103</v>
      </c>
      <c r="CH1921" s="280">
        <v>3402.81304</v>
      </c>
      <c r="CI1921" s="280" t="s">
        <v>104</v>
      </c>
      <c r="CJ1921" s="280"/>
      <c r="CK1921" s="280"/>
      <c r="CL1921" s="280"/>
      <c r="CM1921" s="280" t="s">
        <v>73</v>
      </c>
      <c r="CN1921" s="280">
        <v>3</v>
      </c>
    </row>
    <row r="1922" spans="4:92">
      <c r="D1922" s="273" t="s">
        <v>83</v>
      </c>
      <c r="E1922" s="273" t="s">
        <v>287</v>
      </c>
      <c r="F1922" s="273" t="s">
        <v>1034</v>
      </c>
      <c r="G1922" s="273" t="s">
        <v>1037</v>
      </c>
      <c r="H1922" s="274">
        <v>45200</v>
      </c>
      <c r="I1922" s="273">
        <v>14248</v>
      </c>
      <c r="J1922" s="273">
        <v>850</v>
      </c>
      <c r="K1922" s="273">
        <v>0</v>
      </c>
      <c r="L1922" s="273" t="s">
        <v>66</v>
      </c>
      <c r="N1922" s="273" t="s">
        <v>107</v>
      </c>
      <c r="W1922" s="273">
        <v>254642</v>
      </c>
      <c r="X1922" s="273" t="s">
        <v>64</v>
      </c>
      <c r="Y1922" s="273" t="s">
        <v>75</v>
      </c>
      <c r="Z1922" s="273" t="s">
        <v>231</v>
      </c>
      <c r="AA1922" s="273" t="s">
        <v>231</v>
      </c>
      <c r="AB1922" s="274">
        <v>45078</v>
      </c>
      <c r="AC1922" s="273">
        <v>12446</v>
      </c>
      <c r="AD1922" s="273">
        <v>24</v>
      </c>
      <c r="AE1922" s="273">
        <v>0.24</v>
      </c>
      <c r="AF1922" s="273" t="s">
        <v>90</v>
      </c>
      <c r="AG1922" s="273" t="s">
        <v>1543</v>
      </c>
      <c r="AH1922" s="273" t="s">
        <v>1305</v>
      </c>
      <c r="AI1922" s="273" t="s">
        <v>123</v>
      </c>
      <c r="AJ1922" s="273" t="s">
        <v>200</v>
      </c>
      <c r="AK1922" s="273">
        <v>289327</v>
      </c>
      <c r="BV1922" s="336" t="s">
        <v>64</v>
      </c>
      <c r="BW1922" s="337" t="s">
        <v>63</v>
      </c>
      <c r="BX1922" s="337" t="s">
        <v>221</v>
      </c>
      <c r="BY1922" s="337" t="s">
        <v>221</v>
      </c>
      <c r="BZ1922" s="337" t="s">
        <v>110</v>
      </c>
      <c r="CA1922" s="337" t="s">
        <v>111</v>
      </c>
      <c r="CB1922" s="337" t="s">
        <v>112</v>
      </c>
      <c r="CC1922" s="337" t="s">
        <v>113</v>
      </c>
      <c r="CD1922" s="338">
        <v>4</v>
      </c>
      <c r="CE1922" s="335">
        <v>45108</v>
      </c>
      <c r="CF1922" s="337"/>
      <c r="CG1922" s="337"/>
      <c r="CH1922" s="337"/>
      <c r="CI1922" s="337" t="s">
        <v>80</v>
      </c>
      <c r="CJ1922" s="337"/>
      <c r="CK1922" s="337"/>
      <c r="CL1922" s="337"/>
      <c r="CM1922" s="337" t="s">
        <v>73</v>
      </c>
      <c r="CN1922" s="337">
        <v>3</v>
      </c>
    </row>
    <row r="1923" spans="4:92">
      <c r="D1923" s="273" t="s">
        <v>83</v>
      </c>
      <c r="E1923" s="273" t="s">
        <v>287</v>
      </c>
      <c r="F1923" s="273" t="s">
        <v>833</v>
      </c>
      <c r="G1923" s="273" t="s">
        <v>840</v>
      </c>
      <c r="H1923" s="274">
        <v>45047</v>
      </c>
      <c r="I1923" s="273">
        <v>12335</v>
      </c>
      <c r="J1923" s="273">
        <v>792</v>
      </c>
      <c r="K1923" s="273">
        <v>229.49</v>
      </c>
      <c r="L1923" s="273" t="s">
        <v>66</v>
      </c>
      <c r="M1923" s="273">
        <v>22.395759000000002</v>
      </c>
      <c r="N1923" s="273" t="s">
        <v>115</v>
      </c>
      <c r="W1923" s="273">
        <v>179254</v>
      </c>
      <c r="X1923" s="273" t="s">
        <v>64</v>
      </c>
      <c r="Y1923" s="273" t="s">
        <v>75</v>
      </c>
      <c r="Z1923" s="273" t="s">
        <v>231</v>
      </c>
      <c r="AA1923" s="273" t="s">
        <v>231</v>
      </c>
      <c r="AB1923" s="274">
        <v>45078</v>
      </c>
      <c r="AC1923" s="273">
        <v>12446</v>
      </c>
      <c r="AD1923" s="273">
        <v>24</v>
      </c>
      <c r="AE1923" s="273">
        <v>6.4969999999999999</v>
      </c>
      <c r="AF1923" s="273" t="s">
        <v>90</v>
      </c>
      <c r="AG1923" s="273" t="s">
        <v>1550</v>
      </c>
      <c r="AH1923" s="273" t="s">
        <v>1551</v>
      </c>
      <c r="AI1923" s="273" t="s">
        <v>123</v>
      </c>
      <c r="AJ1923" s="273" t="s">
        <v>200</v>
      </c>
      <c r="AK1923" s="273">
        <v>289332</v>
      </c>
      <c r="BV1923" s="279" t="s">
        <v>64</v>
      </c>
      <c r="BW1923" s="280" t="s">
        <v>63</v>
      </c>
      <c r="BX1923" s="280" t="s">
        <v>221</v>
      </c>
      <c r="BY1923" s="280" t="s">
        <v>221</v>
      </c>
      <c r="BZ1923" s="280" t="s">
        <v>86</v>
      </c>
      <c r="CA1923" s="280" t="s">
        <v>87</v>
      </c>
      <c r="CB1923" s="280" t="s">
        <v>88</v>
      </c>
      <c r="CC1923" s="280" t="s">
        <v>89</v>
      </c>
      <c r="CD1923" s="281">
        <v>3</v>
      </c>
      <c r="CE1923" s="277">
        <v>45108</v>
      </c>
      <c r="CF1923" s="280">
        <v>7852</v>
      </c>
      <c r="CG1923" s="280" t="s">
        <v>80</v>
      </c>
      <c r="CH1923" s="280">
        <v>7852</v>
      </c>
      <c r="CI1923" s="280" t="s">
        <v>80</v>
      </c>
      <c r="CJ1923" s="280"/>
      <c r="CK1923" s="280"/>
      <c r="CL1923" s="280" t="s">
        <v>1799</v>
      </c>
      <c r="CM1923" s="280" t="s">
        <v>73</v>
      </c>
      <c r="CN1923" s="280">
        <v>3</v>
      </c>
    </row>
    <row r="1924" spans="4:92">
      <c r="D1924" s="273" t="s">
        <v>83</v>
      </c>
      <c r="E1924" s="273" t="s">
        <v>287</v>
      </c>
      <c r="F1924" s="273" t="s">
        <v>833</v>
      </c>
      <c r="G1924" s="273" t="s">
        <v>840</v>
      </c>
      <c r="H1924" s="274">
        <v>45078</v>
      </c>
      <c r="I1924" s="273">
        <v>12604</v>
      </c>
      <c r="J1924" s="273">
        <v>792</v>
      </c>
      <c r="W1924" s="273">
        <v>191066</v>
      </c>
      <c r="X1924" s="273" t="s">
        <v>64</v>
      </c>
      <c r="Y1924" s="273" t="s">
        <v>75</v>
      </c>
      <c r="Z1924" s="273" t="s">
        <v>231</v>
      </c>
      <c r="AA1924" s="273" t="s">
        <v>231</v>
      </c>
      <c r="AB1924" s="274">
        <v>45078</v>
      </c>
      <c r="AC1924" s="273">
        <v>12446</v>
      </c>
      <c r="AD1924" s="273">
        <v>24</v>
      </c>
      <c r="AE1924" s="273">
        <v>8.1300000000000008</v>
      </c>
      <c r="AF1924" s="273" t="s">
        <v>90</v>
      </c>
      <c r="AG1924" s="273" t="s">
        <v>414</v>
      </c>
      <c r="AH1924" s="273" t="s">
        <v>415</v>
      </c>
      <c r="AI1924" s="273" t="s">
        <v>199</v>
      </c>
      <c r="AJ1924" s="273" t="s">
        <v>200</v>
      </c>
      <c r="AK1924" s="273">
        <v>289337</v>
      </c>
      <c r="BV1924" s="336" t="s">
        <v>64</v>
      </c>
      <c r="BW1924" s="337" t="s">
        <v>63</v>
      </c>
      <c r="BX1924" s="337" t="s">
        <v>221</v>
      </c>
      <c r="BY1924" s="337" t="s">
        <v>221</v>
      </c>
      <c r="BZ1924" s="337" t="s">
        <v>86</v>
      </c>
      <c r="CA1924" s="337" t="s">
        <v>87</v>
      </c>
      <c r="CB1924" s="337" t="s">
        <v>88</v>
      </c>
      <c r="CC1924" s="337" t="s">
        <v>89</v>
      </c>
      <c r="CD1924" s="338">
        <v>3</v>
      </c>
      <c r="CE1924" s="335">
        <v>45139</v>
      </c>
      <c r="CF1924" s="337">
        <v>8676</v>
      </c>
      <c r="CG1924" s="337" t="s">
        <v>80</v>
      </c>
      <c r="CH1924" s="337">
        <v>8676</v>
      </c>
      <c r="CI1924" s="337" t="s">
        <v>80</v>
      </c>
      <c r="CJ1924" s="337"/>
      <c r="CK1924" s="337"/>
      <c r="CL1924" s="337" t="s">
        <v>1800</v>
      </c>
      <c r="CM1924" s="337" t="s">
        <v>73</v>
      </c>
      <c r="CN1924" s="337">
        <v>3</v>
      </c>
    </row>
    <row r="1925" spans="4:92">
      <c r="D1925" s="273" t="s">
        <v>83</v>
      </c>
      <c r="E1925" s="273" t="s">
        <v>287</v>
      </c>
      <c r="F1925" s="273" t="s">
        <v>833</v>
      </c>
      <c r="G1925" s="273" t="s">
        <v>840</v>
      </c>
      <c r="H1925" s="274">
        <v>45078</v>
      </c>
      <c r="I1925" s="273">
        <v>12604</v>
      </c>
      <c r="J1925" s="273">
        <v>792</v>
      </c>
      <c r="K1925" s="273">
        <v>0</v>
      </c>
      <c r="L1925" s="273" t="s">
        <v>66</v>
      </c>
      <c r="N1925" s="273" t="s">
        <v>107</v>
      </c>
      <c r="W1925" s="273">
        <v>191091</v>
      </c>
      <c r="X1925" s="273" t="s">
        <v>64</v>
      </c>
      <c r="Y1925" s="273" t="s">
        <v>75</v>
      </c>
      <c r="Z1925" s="273" t="s">
        <v>231</v>
      </c>
      <c r="AA1925" s="273" t="s">
        <v>231</v>
      </c>
      <c r="AB1925" s="274">
        <v>45078</v>
      </c>
      <c r="AC1925" s="273">
        <v>12446</v>
      </c>
      <c r="AD1925" s="273">
        <v>24</v>
      </c>
      <c r="AE1925" s="273">
        <v>7</v>
      </c>
      <c r="AF1925" s="273" t="s">
        <v>90</v>
      </c>
      <c r="AG1925" s="273" t="s">
        <v>420</v>
      </c>
      <c r="AH1925" s="273" t="s">
        <v>421</v>
      </c>
      <c r="AI1925" s="273" t="s">
        <v>199</v>
      </c>
      <c r="AJ1925" s="273" t="s">
        <v>200</v>
      </c>
      <c r="AK1925" s="273">
        <v>289348</v>
      </c>
      <c r="BV1925" s="279" t="s">
        <v>64</v>
      </c>
      <c r="BW1925" s="280" t="s">
        <v>63</v>
      </c>
      <c r="BX1925" s="280" t="s">
        <v>221</v>
      </c>
      <c r="BY1925" s="280" t="s">
        <v>221</v>
      </c>
      <c r="BZ1925" s="280" t="s">
        <v>167</v>
      </c>
      <c r="CA1925" s="280" t="s">
        <v>168</v>
      </c>
      <c r="CB1925" s="280" t="s">
        <v>319</v>
      </c>
      <c r="CC1925" s="280" t="s">
        <v>320</v>
      </c>
      <c r="CD1925" s="281">
        <v>15</v>
      </c>
      <c r="CE1925" s="277">
        <v>45200</v>
      </c>
      <c r="CF1925" s="280">
        <v>30.2</v>
      </c>
      <c r="CG1925" s="280" t="s">
        <v>80</v>
      </c>
      <c r="CH1925" s="280">
        <v>30.2</v>
      </c>
      <c r="CI1925" s="280" t="s">
        <v>80</v>
      </c>
      <c r="CJ1925" s="280"/>
      <c r="CK1925" s="280"/>
      <c r="CL1925" s="280" t="s">
        <v>1448</v>
      </c>
      <c r="CM1925" s="280" t="s">
        <v>73</v>
      </c>
      <c r="CN1925" s="280">
        <v>3</v>
      </c>
    </row>
    <row r="1926" spans="4:92">
      <c r="D1926" s="273" t="s">
        <v>83</v>
      </c>
      <c r="E1926" s="273" t="s">
        <v>287</v>
      </c>
      <c r="F1926" s="273" t="s">
        <v>833</v>
      </c>
      <c r="G1926" s="273" t="s">
        <v>840</v>
      </c>
      <c r="H1926" s="274">
        <v>45078</v>
      </c>
      <c r="I1926" s="273">
        <v>12604</v>
      </c>
      <c r="J1926" s="273">
        <v>792</v>
      </c>
      <c r="K1926" s="273">
        <v>406.24</v>
      </c>
      <c r="L1926" s="273" t="s">
        <v>66</v>
      </c>
      <c r="M1926" s="273">
        <v>39.954374999999999</v>
      </c>
      <c r="N1926" s="273" t="s">
        <v>115</v>
      </c>
      <c r="W1926" s="273">
        <v>191090</v>
      </c>
      <c r="X1926" s="273" t="s">
        <v>64</v>
      </c>
      <c r="Y1926" s="273" t="s">
        <v>75</v>
      </c>
      <c r="Z1926" s="273" t="s">
        <v>231</v>
      </c>
      <c r="AA1926" s="273" t="s">
        <v>231</v>
      </c>
      <c r="AB1926" s="274">
        <v>45078</v>
      </c>
      <c r="AC1926" s="273">
        <v>12446</v>
      </c>
      <c r="AD1926" s="273">
        <v>24</v>
      </c>
      <c r="AE1926" s="273">
        <v>24.763000000000002</v>
      </c>
      <c r="AF1926" s="273" t="s">
        <v>90</v>
      </c>
      <c r="AG1926" s="273" t="s">
        <v>424</v>
      </c>
      <c r="AH1926" s="273" t="s">
        <v>425</v>
      </c>
      <c r="AI1926" s="273" t="s">
        <v>199</v>
      </c>
      <c r="AJ1926" s="273" t="s">
        <v>200</v>
      </c>
      <c r="AK1926" s="273">
        <v>289354</v>
      </c>
      <c r="BV1926" s="336" t="s">
        <v>64</v>
      </c>
      <c r="BW1926" s="337" t="s">
        <v>63</v>
      </c>
      <c r="BX1926" s="337" t="s">
        <v>221</v>
      </c>
      <c r="BY1926" s="337" t="s">
        <v>221</v>
      </c>
      <c r="BZ1926" s="337" t="s">
        <v>86</v>
      </c>
      <c r="CA1926" s="337" t="s">
        <v>87</v>
      </c>
      <c r="CB1926" s="337" t="s">
        <v>179</v>
      </c>
      <c r="CC1926" s="337" t="s">
        <v>180</v>
      </c>
      <c r="CD1926" s="338">
        <v>1</v>
      </c>
      <c r="CE1926" s="335">
        <v>45200</v>
      </c>
      <c r="CF1926" s="337"/>
      <c r="CG1926" s="337" t="s">
        <v>181</v>
      </c>
      <c r="CH1926" s="337"/>
      <c r="CI1926" s="337" t="s">
        <v>181</v>
      </c>
      <c r="CJ1926" s="337" t="s">
        <v>646</v>
      </c>
      <c r="CK1926" s="337"/>
      <c r="CL1926" s="337"/>
      <c r="CM1926" s="337" t="s">
        <v>73</v>
      </c>
      <c r="CN1926" s="337">
        <v>3</v>
      </c>
    </row>
    <row r="1927" spans="4:92">
      <c r="D1927" s="273" t="s">
        <v>83</v>
      </c>
      <c r="E1927" s="273" t="s">
        <v>287</v>
      </c>
      <c r="F1927" s="273" t="s">
        <v>833</v>
      </c>
      <c r="G1927" s="273" t="s">
        <v>840</v>
      </c>
      <c r="H1927" s="274">
        <v>45108</v>
      </c>
      <c r="I1927" s="273">
        <v>12873</v>
      </c>
      <c r="J1927" s="273">
        <v>792</v>
      </c>
      <c r="W1927" s="273">
        <v>204550</v>
      </c>
      <c r="X1927" s="273" t="s">
        <v>64</v>
      </c>
      <c r="Y1927" s="273" t="s">
        <v>75</v>
      </c>
      <c r="Z1927" s="273" t="s">
        <v>231</v>
      </c>
      <c r="AA1927" s="273" t="s">
        <v>231</v>
      </c>
      <c r="AB1927" s="274">
        <v>45078</v>
      </c>
      <c r="AC1927" s="273">
        <v>12446</v>
      </c>
      <c r="AD1927" s="273">
        <v>24</v>
      </c>
      <c r="AE1927" s="273">
        <v>13.3</v>
      </c>
      <c r="AF1927" s="273" t="s">
        <v>90</v>
      </c>
      <c r="AG1927" s="273" t="s">
        <v>428</v>
      </c>
      <c r="AH1927" s="273" t="s">
        <v>429</v>
      </c>
      <c r="AI1927" s="273" t="s">
        <v>199</v>
      </c>
      <c r="AJ1927" s="273" t="s">
        <v>200</v>
      </c>
      <c r="AK1927" s="273">
        <v>289361</v>
      </c>
      <c r="BV1927" s="279" t="s">
        <v>64</v>
      </c>
      <c r="BW1927" s="280" t="s">
        <v>63</v>
      </c>
      <c r="BX1927" s="280" t="s">
        <v>221</v>
      </c>
      <c r="BY1927" s="280" t="s">
        <v>221</v>
      </c>
      <c r="BZ1927" s="280" t="s">
        <v>138</v>
      </c>
      <c r="CA1927" s="280" t="s">
        <v>139</v>
      </c>
      <c r="CB1927" s="280" t="s">
        <v>190</v>
      </c>
      <c r="CC1927" s="280" t="s">
        <v>191</v>
      </c>
      <c r="CD1927" s="281">
        <v>8</v>
      </c>
      <c r="CE1927" s="277">
        <v>45200</v>
      </c>
      <c r="CF1927" s="280">
        <v>168</v>
      </c>
      <c r="CG1927" s="280" t="s">
        <v>80</v>
      </c>
      <c r="CH1927" s="280">
        <v>168</v>
      </c>
      <c r="CI1927" s="280" t="s">
        <v>80</v>
      </c>
      <c r="CJ1927" s="280"/>
      <c r="CK1927" s="280"/>
      <c r="CL1927" s="280" t="s">
        <v>1451</v>
      </c>
      <c r="CM1927" s="280" t="s">
        <v>73</v>
      </c>
      <c r="CN1927" s="280">
        <v>3</v>
      </c>
    </row>
    <row r="1928" spans="4:92">
      <c r="D1928" s="273" t="s">
        <v>83</v>
      </c>
      <c r="E1928" s="273" t="s">
        <v>287</v>
      </c>
      <c r="F1928" s="273" t="s">
        <v>833</v>
      </c>
      <c r="G1928" s="273" t="s">
        <v>840</v>
      </c>
      <c r="H1928" s="274">
        <v>45108</v>
      </c>
      <c r="I1928" s="273">
        <v>12873</v>
      </c>
      <c r="J1928" s="273">
        <v>792</v>
      </c>
      <c r="K1928" s="273">
        <v>0</v>
      </c>
      <c r="L1928" s="273" t="s">
        <v>66</v>
      </c>
      <c r="N1928" s="273" t="s">
        <v>107</v>
      </c>
      <c r="W1928" s="273">
        <v>204575</v>
      </c>
      <c r="X1928" s="273" t="s">
        <v>64</v>
      </c>
      <c r="Y1928" s="273" t="s">
        <v>75</v>
      </c>
      <c r="Z1928" s="273" t="s">
        <v>231</v>
      </c>
      <c r="AA1928" s="273" t="s">
        <v>231</v>
      </c>
      <c r="AB1928" s="274">
        <v>45170</v>
      </c>
      <c r="AC1928" s="273">
        <v>13717</v>
      </c>
      <c r="AD1928" s="273">
        <v>24</v>
      </c>
      <c r="AE1928" s="273">
        <v>17.559999999999999</v>
      </c>
      <c r="AF1928" s="273" t="s">
        <v>90</v>
      </c>
      <c r="AG1928" s="273" t="s">
        <v>568</v>
      </c>
      <c r="AH1928" s="273" t="s">
        <v>569</v>
      </c>
      <c r="AI1928" s="273" t="s">
        <v>123</v>
      </c>
      <c r="AJ1928" s="273" t="s">
        <v>200</v>
      </c>
      <c r="AK1928" s="273">
        <v>290538</v>
      </c>
      <c r="BV1928" s="336" t="s">
        <v>64</v>
      </c>
      <c r="BW1928" s="337" t="s">
        <v>63</v>
      </c>
      <c r="BX1928" s="337" t="s">
        <v>221</v>
      </c>
      <c r="BY1928" s="337" t="s">
        <v>221</v>
      </c>
      <c r="BZ1928" s="337" t="s">
        <v>86</v>
      </c>
      <c r="CA1928" s="337" t="s">
        <v>87</v>
      </c>
      <c r="CB1928" s="337" t="s">
        <v>217</v>
      </c>
      <c r="CC1928" s="337" t="s">
        <v>218</v>
      </c>
      <c r="CD1928" s="338">
        <v>2</v>
      </c>
      <c r="CE1928" s="335">
        <v>45200</v>
      </c>
      <c r="CF1928" s="337"/>
      <c r="CG1928" s="337" t="s">
        <v>181</v>
      </c>
      <c r="CH1928" s="337"/>
      <c r="CI1928" s="337" t="s">
        <v>181</v>
      </c>
      <c r="CJ1928" s="337" t="s">
        <v>783</v>
      </c>
      <c r="CK1928" s="337"/>
      <c r="CL1928" s="337"/>
      <c r="CM1928" s="337" t="s">
        <v>73</v>
      </c>
      <c r="CN1928" s="337">
        <v>3</v>
      </c>
    </row>
    <row r="1929" spans="4:92">
      <c r="D1929" s="273" t="s">
        <v>83</v>
      </c>
      <c r="E1929" s="273" t="s">
        <v>287</v>
      </c>
      <c r="F1929" s="273" t="s">
        <v>833</v>
      </c>
      <c r="G1929" s="273" t="s">
        <v>840</v>
      </c>
      <c r="H1929" s="274">
        <v>45108</v>
      </c>
      <c r="I1929" s="273">
        <v>12873</v>
      </c>
      <c r="J1929" s="273">
        <v>792</v>
      </c>
      <c r="K1929" s="273">
        <v>320.8</v>
      </c>
      <c r="L1929" s="273" t="s">
        <v>66</v>
      </c>
      <c r="M1929" s="273">
        <v>31.547974499999999</v>
      </c>
      <c r="N1929" s="273" t="s">
        <v>115</v>
      </c>
      <c r="W1929" s="273">
        <v>204574</v>
      </c>
      <c r="X1929" s="273" t="s">
        <v>64</v>
      </c>
      <c r="Y1929" s="273" t="s">
        <v>75</v>
      </c>
      <c r="Z1929" s="273" t="s">
        <v>231</v>
      </c>
      <c r="AA1929" s="273" t="s">
        <v>231</v>
      </c>
      <c r="AB1929" s="274">
        <v>45170</v>
      </c>
      <c r="AC1929" s="273">
        <v>13717</v>
      </c>
      <c r="AD1929" s="273">
        <v>24</v>
      </c>
      <c r="AE1929" s="273">
        <v>28.312000000000001</v>
      </c>
      <c r="AF1929" s="273" t="s">
        <v>90</v>
      </c>
      <c r="AG1929" s="273" t="s">
        <v>577</v>
      </c>
      <c r="AH1929" s="273" t="s">
        <v>578</v>
      </c>
      <c r="AI1929" s="273" t="s">
        <v>123</v>
      </c>
      <c r="AJ1929" s="273" t="s">
        <v>200</v>
      </c>
      <c r="AK1929" s="273">
        <v>290549</v>
      </c>
      <c r="BV1929" s="279" t="s">
        <v>64</v>
      </c>
      <c r="BW1929" s="280" t="s">
        <v>63</v>
      </c>
      <c r="BX1929" s="280" t="s">
        <v>221</v>
      </c>
      <c r="BY1929" s="280" t="s">
        <v>221</v>
      </c>
      <c r="BZ1929" s="280" t="s">
        <v>204</v>
      </c>
      <c r="CA1929" s="280" t="s">
        <v>205</v>
      </c>
      <c r="CB1929" s="280" t="s">
        <v>206</v>
      </c>
      <c r="CC1929" s="280" t="s">
        <v>207</v>
      </c>
      <c r="CD1929" s="281">
        <v>0</v>
      </c>
      <c r="CE1929" s="277">
        <v>45200</v>
      </c>
      <c r="CF1929" s="280"/>
      <c r="CG1929" s="280" t="s">
        <v>181</v>
      </c>
      <c r="CH1929" s="280"/>
      <c r="CI1929" s="280" t="s">
        <v>208</v>
      </c>
      <c r="CJ1929" s="280" t="s">
        <v>209</v>
      </c>
      <c r="CK1929" s="280"/>
      <c r="CL1929" s="280" t="s">
        <v>1462</v>
      </c>
      <c r="CM1929" s="280" t="s">
        <v>73</v>
      </c>
      <c r="CN1929" s="280">
        <v>3</v>
      </c>
    </row>
    <row r="1930" spans="4:92">
      <c r="D1930" s="273" t="s">
        <v>83</v>
      </c>
      <c r="E1930" s="273" t="s">
        <v>287</v>
      </c>
      <c r="F1930" s="273" t="s">
        <v>833</v>
      </c>
      <c r="G1930" s="273" t="s">
        <v>840</v>
      </c>
      <c r="H1930" s="274">
        <v>45139</v>
      </c>
      <c r="I1930" s="273">
        <v>13550</v>
      </c>
      <c r="J1930" s="273">
        <v>792</v>
      </c>
      <c r="W1930" s="273">
        <v>222619</v>
      </c>
      <c r="X1930" s="273" t="s">
        <v>64</v>
      </c>
      <c r="Y1930" s="273" t="s">
        <v>75</v>
      </c>
      <c r="Z1930" s="273" t="s">
        <v>231</v>
      </c>
      <c r="AA1930" s="273" t="s">
        <v>231</v>
      </c>
      <c r="AB1930" s="274">
        <v>45170</v>
      </c>
      <c r="AC1930" s="273">
        <v>13717</v>
      </c>
      <c r="AD1930" s="273">
        <v>24</v>
      </c>
      <c r="AE1930" s="273">
        <v>1.175</v>
      </c>
      <c r="AF1930" s="273" t="s">
        <v>90</v>
      </c>
      <c r="AG1930" s="273" t="s">
        <v>583</v>
      </c>
      <c r="AH1930" s="273" t="s">
        <v>584</v>
      </c>
      <c r="AI1930" s="273" t="s">
        <v>123</v>
      </c>
      <c r="AJ1930" s="273" t="s">
        <v>200</v>
      </c>
      <c r="AK1930" s="273">
        <v>290554</v>
      </c>
      <c r="BV1930" s="336" t="s">
        <v>64</v>
      </c>
      <c r="BW1930" s="337" t="s">
        <v>63</v>
      </c>
      <c r="BX1930" s="337" t="s">
        <v>221</v>
      </c>
      <c r="BY1930" s="337" t="s">
        <v>221</v>
      </c>
      <c r="BZ1930" s="337" t="s">
        <v>86</v>
      </c>
      <c r="CA1930" s="337" t="s">
        <v>87</v>
      </c>
      <c r="CB1930" s="337" t="s">
        <v>225</v>
      </c>
      <c r="CC1930" s="337" t="s">
        <v>226</v>
      </c>
      <c r="CD1930" s="338">
        <v>5</v>
      </c>
      <c r="CE1930" s="335">
        <v>45200</v>
      </c>
      <c r="CF1930" s="337">
        <v>2386</v>
      </c>
      <c r="CG1930" s="337" t="s">
        <v>80</v>
      </c>
      <c r="CH1930" s="337">
        <v>2386</v>
      </c>
      <c r="CI1930" s="337" t="s">
        <v>80</v>
      </c>
      <c r="CJ1930" s="337"/>
      <c r="CK1930" s="337"/>
      <c r="CL1930" s="337" t="s">
        <v>1463</v>
      </c>
      <c r="CM1930" s="337" t="s">
        <v>73</v>
      </c>
      <c r="CN1930" s="337">
        <v>3</v>
      </c>
    </row>
    <row r="1931" spans="4:92">
      <c r="D1931" s="273" t="s">
        <v>83</v>
      </c>
      <c r="E1931" s="273" t="s">
        <v>287</v>
      </c>
      <c r="F1931" s="273" t="s">
        <v>518</v>
      </c>
      <c r="G1931" s="273" t="s">
        <v>958</v>
      </c>
      <c r="H1931" s="274">
        <v>44927</v>
      </c>
      <c r="I1931" s="273">
        <v>17171</v>
      </c>
      <c r="J1931" s="273">
        <v>831</v>
      </c>
      <c r="K1931" s="273">
        <v>77</v>
      </c>
      <c r="L1931" s="273" t="s">
        <v>1202</v>
      </c>
      <c r="M1931" s="273">
        <v>1230.59475</v>
      </c>
      <c r="N1931" s="273" t="s">
        <v>1203</v>
      </c>
      <c r="P1931" s="273" t="s">
        <v>1420</v>
      </c>
      <c r="Q1931" s="273" t="s">
        <v>1496</v>
      </c>
      <c r="R1931" s="273" t="s">
        <v>70</v>
      </c>
      <c r="S1931" s="273" t="s">
        <v>1521</v>
      </c>
      <c r="T1931" s="273" t="s">
        <v>1678</v>
      </c>
      <c r="U1931" s="273" t="s">
        <v>73</v>
      </c>
      <c r="V1931" s="273" t="s">
        <v>1679</v>
      </c>
      <c r="W1931" s="273">
        <v>329234</v>
      </c>
      <c r="X1931" s="273" t="s">
        <v>64</v>
      </c>
      <c r="Y1931" s="273" t="s">
        <v>75</v>
      </c>
      <c r="Z1931" s="273" t="s">
        <v>231</v>
      </c>
      <c r="AA1931" s="273" t="s">
        <v>231</v>
      </c>
      <c r="AB1931" s="274">
        <v>45170</v>
      </c>
      <c r="AC1931" s="273">
        <v>13717</v>
      </c>
      <c r="AD1931" s="273">
        <v>24</v>
      </c>
      <c r="AE1931" s="273">
        <v>0.245</v>
      </c>
      <c r="AF1931" s="273" t="s">
        <v>90</v>
      </c>
      <c r="AG1931" s="273" t="s">
        <v>587</v>
      </c>
      <c r="AH1931" s="273" t="s">
        <v>588</v>
      </c>
      <c r="AI1931" s="273" t="s">
        <v>123</v>
      </c>
      <c r="AJ1931" s="273" t="s">
        <v>200</v>
      </c>
      <c r="AK1931" s="273">
        <v>290559</v>
      </c>
      <c r="BV1931" s="279" t="s">
        <v>64</v>
      </c>
      <c r="BW1931" s="280" t="s">
        <v>63</v>
      </c>
      <c r="BX1931" s="280" t="s">
        <v>221</v>
      </c>
      <c r="BY1931" s="280" t="s">
        <v>221</v>
      </c>
      <c r="BZ1931" s="280" t="s">
        <v>86</v>
      </c>
      <c r="CA1931" s="280" t="s">
        <v>87</v>
      </c>
      <c r="CB1931" s="280" t="s">
        <v>233</v>
      </c>
      <c r="CC1931" s="280" t="s">
        <v>234</v>
      </c>
      <c r="CD1931" s="281">
        <v>1</v>
      </c>
      <c r="CE1931" s="277">
        <v>45200</v>
      </c>
      <c r="CF1931" s="280"/>
      <c r="CG1931" s="280" t="s">
        <v>181</v>
      </c>
      <c r="CH1931" s="280"/>
      <c r="CI1931" s="280" t="s">
        <v>181</v>
      </c>
      <c r="CJ1931" s="280" t="s">
        <v>663</v>
      </c>
      <c r="CK1931" s="280"/>
      <c r="CL1931" s="280"/>
      <c r="CM1931" s="280" t="s">
        <v>73</v>
      </c>
      <c r="CN1931" s="280">
        <v>3</v>
      </c>
    </row>
    <row r="1932" spans="4:92">
      <c r="D1932" s="273" t="s">
        <v>83</v>
      </c>
      <c r="E1932" s="273" t="s">
        <v>287</v>
      </c>
      <c r="F1932" s="273" t="s">
        <v>518</v>
      </c>
      <c r="G1932" s="273" t="s">
        <v>958</v>
      </c>
      <c r="H1932" s="274">
        <v>44958</v>
      </c>
      <c r="I1932" s="273">
        <v>11414</v>
      </c>
      <c r="J1932" s="273">
        <v>831</v>
      </c>
      <c r="W1932" s="273">
        <v>144893</v>
      </c>
      <c r="X1932" s="273" t="s">
        <v>64</v>
      </c>
      <c r="Y1932" s="273" t="s">
        <v>75</v>
      </c>
      <c r="Z1932" s="273" t="s">
        <v>231</v>
      </c>
      <c r="AA1932" s="273" t="s">
        <v>231</v>
      </c>
      <c r="AB1932" s="274">
        <v>45170</v>
      </c>
      <c r="AC1932" s="273">
        <v>13717</v>
      </c>
      <c r="AD1932" s="273">
        <v>24</v>
      </c>
      <c r="AE1932" s="273">
        <v>4.7469999999999999</v>
      </c>
      <c r="AF1932" s="273" t="s">
        <v>90</v>
      </c>
      <c r="AG1932" s="273" t="s">
        <v>592</v>
      </c>
      <c r="AH1932" s="273" t="s">
        <v>593</v>
      </c>
      <c r="AI1932" s="273" t="s">
        <v>123</v>
      </c>
      <c r="AJ1932" s="273" t="s">
        <v>200</v>
      </c>
      <c r="AK1932" s="273">
        <v>290564</v>
      </c>
      <c r="BV1932" s="336" t="s">
        <v>64</v>
      </c>
      <c r="BW1932" s="337" t="s">
        <v>63</v>
      </c>
      <c r="BX1932" s="337" t="s">
        <v>221</v>
      </c>
      <c r="BY1932" s="337" t="s">
        <v>221</v>
      </c>
      <c r="BZ1932" s="337" t="s">
        <v>86</v>
      </c>
      <c r="CA1932" s="337" t="s">
        <v>87</v>
      </c>
      <c r="CB1932" s="337" t="s">
        <v>233</v>
      </c>
      <c r="CC1932" s="337" t="s">
        <v>234</v>
      </c>
      <c r="CD1932" s="338">
        <v>1</v>
      </c>
      <c r="CE1932" s="335">
        <v>45231</v>
      </c>
      <c r="CF1932" s="337"/>
      <c r="CG1932" s="337" t="s">
        <v>181</v>
      </c>
      <c r="CH1932" s="337"/>
      <c r="CI1932" s="337" t="s">
        <v>181</v>
      </c>
      <c r="CJ1932" s="337" t="s">
        <v>531</v>
      </c>
      <c r="CK1932" s="337"/>
      <c r="CL1932" s="337"/>
      <c r="CM1932" s="337" t="s">
        <v>73</v>
      </c>
      <c r="CN1932" s="337">
        <v>3</v>
      </c>
    </row>
    <row r="1933" spans="4:92">
      <c r="D1933" s="273" t="s">
        <v>83</v>
      </c>
      <c r="E1933" s="273" t="s">
        <v>287</v>
      </c>
      <c r="F1933" s="273" t="s">
        <v>518</v>
      </c>
      <c r="G1933" s="273" t="s">
        <v>958</v>
      </c>
      <c r="H1933" s="274">
        <v>44958</v>
      </c>
      <c r="I1933" s="273">
        <v>11414</v>
      </c>
      <c r="J1933" s="273">
        <v>831</v>
      </c>
      <c r="K1933" s="273">
        <v>5697.4</v>
      </c>
      <c r="L1933" s="273" t="s">
        <v>66</v>
      </c>
      <c r="M1933" s="273">
        <v>6556.2346424999996</v>
      </c>
      <c r="N1933" s="273" t="s">
        <v>115</v>
      </c>
      <c r="W1933" s="273">
        <v>144917</v>
      </c>
      <c r="X1933" s="273" t="s">
        <v>64</v>
      </c>
      <c r="Y1933" s="273" t="s">
        <v>75</v>
      </c>
      <c r="Z1933" s="273" t="s">
        <v>231</v>
      </c>
      <c r="AA1933" s="273" t="s">
        <v>231</v>
      </c>
      <c r="AB1933" s="274">
        <v>45170</v>
      </c>
      <c r="AC1933" s="273">
        <v>13717</v>
      </c>
      <c r="AD1933" s="273">
        <v>24</v>
      </c>
      <c r="AE1933" s="273">
        <v>3.7559999999999998</v>
      </c>
      <c r="AF1933" s="273" t="s">
        <v>90</v>
      </c>
      <c r="AG1933" s="273" t="s">
        <v>598</v>
      </c>
      <c r="AH1933" s="273" t="s">
        <v>599</v>
      </c>
      <c r="AI1933" s="273" t="s">
        <v>123</v>
      </c>
      <c r="AJ1933" s="273" t="s">
        <v>200</v>
      </c>
      <c r="AK1933" s="273">
        <v>290569</v>
      </c>
      <c r="BV1933" s="279" t="s">
        <v>64</v>
      </c>
      <c r="BW1933" s="280" t="s">
        <v>63</v>
      </c>
      <c r="BX1933" s="280" t="s">
        <v>221</v>
      </c>
      <c r="BY1933" s="280" t="s">
        <v>221</v>
      </c>
      <c r="BZ1933" s="280" t="s">
        <v>86</v>
      </c>
      <c r="CA1933" s="280" t="s">
        <v>87</v>
      </c>
      <c r="CB1933" s="280" t="s">
        <v>225</v>
      </c>
      <c r="CC1933" s="280" t="s">
        <v>226</v>
      </c>
      <c r="CD1933" s="281">
        <v>5</v>
      </c>
      <c r="CE1933" s="277">
        <v>45231</v>
      </c>
      <c r="CF1933" s="280">
        <v>2084</v>
      </c>
      <c r="CG1933" s="280" t="s">
        <v>80</v>
      </c>
      <c r="CH1933" s="280">
        <v>2084</v>
      </c>
      <c r="CI1933" s="280" t="s">
        <v>80</v>
      </c>
      <c r="CJ1933" s="280"/>
      <c r="CK1933" s="280"/>
      <c r="CL1933" s="280" t="s">
        <v>1463</v>
      </c>
      <c r="CM1933" s="280" t="s">
        <v>73</v>
      </c>
      <c r="CN1933" s="280">
        <v>3</v>
      </c>
    </row>
    <row r="1934" spans="4:92">
      <c r="D1934" s="273" t="s">
        <v>83</v>
      </c>
      <c r="E1934" s="273" t="s">
        <v>287</v>
      </c>
      <c r="F1934" s="273" t="s">
        <v>518</v>
      </c>
      <c r="G1934" s="273" t="s">
        <v>958</v>
      </c>
      <c r="H1934" s="274">
        <v>44958</v>
      </c>
      <c r="I1934" s="273">
        <v>11414</v>
      </c>
      <c r="J1934" s="273">
        <v>831</v>
      </c>
      <c r="K1934" s="273">
        <v>0</v>
      </c>
      <c r="L1934" s="273" t="s">
        <v>66</v>
      </c>
      <c r="N1934" s="273" t="s">
        <v>107</v>
      </c>
      <c r="W1934" s="273">
        <v>144918</v>
      </c>
      <c r="X1934" s="273" t="s">
        <v>64</v>
      </c>
      <c r="Y1934" s="273" t="s">
        <v>75</v>
      </c>
      <c r="Z1934" s="273" t="s">
        <v>231</v>
      </c>
      <c r="AA1934" s="273" t="s">
        <v>231</v>
      </c>
      <c r="AB1934" s="274">
        <v>45170</v>
      </c>
      <c r="AC1934" s="273">
        <v>13717</v>
      </c>
      <c r="AD1934" s="273">
        <v>24</v>
      </c>
      <c r="AE1934" s="273">
        <v>0.113</v>
      </c>
      <c r="AF1934" s="273" t="s">
        <v>90</v>
      </c>
      <c r="AG1934" s="273" t="s">
        <v>1658</v>
      </c>
      <c r="AH1934" s="273" t="s">
        <v>1659</v>
      </c>
      <c r="AI1934" s="273" t="s">
        <v>123</v>
      </c>
      <c r="AJ1934" s="273" t="s">
        <v>200</v>
      </c>
      <c r="AK1934" s="273">
        <v>290574</v>
      </c>
      <c r="BV1934" s="336" t="s">
        <v>83</v>
      </c>
      <c r="BW1934" s="337" t="s">
        <v>63</v>
      </c>
      <c r="BX1934" s="337" t="s">
        <v>228</v>
      </c>
      <c r="BY1934" s="337" t="s">
        <v>237</v>
      </c>
      <c r="BZ1934" s="337" t="s">
        <v>138</v>
      </c>
      <c r="CA1934" s="337" t="s">
        <v>139</v>
      </c>
      <c r="CB1934" s="337" t="s">
        <v>140</v>
      </c>
      <c r="CC1934" s="337" t="s">
        <v>141</v>
      </c>
      <c r="CD1934" s="338">
        <v>9</v>
      </c>
      <c r="CE1934" s="335">
        <v>44927</v>
      </c>
      <c r="CF1934" s="337">
        <v>0</v>
      </c>
      <c r="CG1934" s="337" t="s">
        <v>90</v>
      </c>
      <c r="CH1934" s="337">
        <v>0</v>
      </c>
      <c r="CI1934" s="337" t="s">
        <v>80</v>
      </c>
      <c r="CJ1934" s="337"/>
      <c r="CK1934" s="337"/>
      <c r="CL1934" s="337"/>
      <c r="CM1934" s="337" t="s">
        <v>73</v>
      </c>
      <c r="CN1934" s="337">
        <v>3</v>
      </c>
    </row>
    <row r="1935" spans="4:92">
      <c r="D1935" s="273" t="s">
        <v>83</v>
      </c>
      <c r="E1935" s="273" t="s">
        <v>287</v>
      </c>
      <c r="F1935" s="273" t="s">
        <v>518</v>
      </c>
      <c r="G1935" s="273" t="s">
        <v>958</v>
      </c>
      <c r="H1935" s="274">
        <v>44986</v>
      </c>
      <c r="I1935" s="273">
        <v>11576</v>
      </c>
      <c r="J1935" s="273">
        <v>831</v>
      </c>
      <c r="W1935" s="273">
        <v>149591</v>
      </c>
      <c r="X1935" s="273" t="s">
        <v>64</v>
      </c>
      <c r="Y1935" s="273" t="s">
        <v>75</v>
      </c>
      <c r="Z1935" s="273" t="s">
        <v>231</v>
      </c>
      <c r="AA1935" s="273" t="s">
        <v>231</v>
      </c>
      <c r="AB1935" s="274">
        <v>45170</v>
      </c>
      <c r="AC1935" s="273">
        <v>13717</v>
      </c>
      <c r="AD1935" s="273">
        <v>24</v>
      </c>
      <c r="AE1935" s="273">
        <v>2.0329999999999999</v>
      </c>
      <c r="AF1935" s="273" t="s">
        <v>90</v>
      </c>
      <c r="AG1935" s="273" t="s">
        <v>603</v>
      </c>
      <c r="AH1935" s="273" t="s">
        <v>604</v>
      </c>
      <c r="AI1935" s="273" t="s">
        <v>123</v>
      </c>
      <c r="AJ1935" s="273" t="s">
        <v>200</v>
      </c>
      <c r="AK1935" s="273">
        <v>290581</v>
      </c>
      <c r="BV1935" s="279" t="s">
        <v>83</v>
      </c>
      <c r="BW1935" s="280" t="s">
        <v>63</v>
      </c>
      <c r="BX1935" s="280" t="s">
        <v>228</v>
      </c>
      <c r="BY1935" s="280" t="s">
        <v>237</v>
      </c>
      <c r="BZ1935" s="280" t="s">
        <v>126</v>
      </c>
      <c r="CA1935" s="280" t="s">
        <v>127</v>
      </c>
      <c r="CB1935" s="280" t="s">
        <v>128</v>
      </c>
      <c r="CC1935" s="280" t="s">
        <v>129</v>
      </c>
      <c r="CD1935" s="281">
        <v>6</v>
      </c>
      <c r="CE1935" s="277">
        <v>44927</v>
      </c>
      <c r="CF1935" s="280"/>
      <c r="CG1935" s="280"/>
      <c r="CH1935" s="280"/>
      <c r="CI1935" s="280" t="s">
        <v>80</v>
      </c>
      <c r="CJ1935" s="280"/>
      <c r="CK1935" s="280"/>
      <c r="CL1935" s="280"/>
      <c r="CM1935" s="280" t="s">
        <v>73</v>
      </c>
      <c r="CN1935" s="280">
        <v>3</v>
      </c>
    </row>
    <row r="1936" spans="4:92">
      <c r="D1936" s="273" t="s">
        <v>83</v>
      </c>
      <c r="E1936" s="273" t="s">
        <v>287</v>
      </c>
      <c r="F1936" s="273" t="s">
        <v>518</v>
      </c>
      <c r="G1936" s="273" t="s">
        <v>958</v>
      </c>
      <c r="H1936" s="274">
        <v>44986</v>
      </c>
      <c r="I1936" s="273">
        <v>11576</v>
      </c>
      <c r="J1936" s="273">
        <v>831</v>
      </c>
      <c r="K1936" s="273">
        <v>5868.5</v>
      </c>
      <c r="L1936" s="273" t="s">
        <v>66</v>
      </c>
      <c r="M1936" s="273">
        <v>6753.1099700000004</v>
      </c>
      <c r="N1936" s="273" t="s">
        <v>115</v>
      </c>
      <c r="W1936" s="273">
        <v>149615</v>
      </c>
      <c r="X1936" s="273" t="s">
        <v>64</v>
      </c>
      <c r="Y1936" s="273" t="s">
        <v>75</v>
      </c>
      <c r="Z1936" s="273" t="s">
        <v>231</v>
      </c>
      <c r="AA1936" s="273" t="s">
        <v>231</v>
      </c>
      <c r="AB1936" s="274">
        <v>45170</v>
      </c>
      <c r="AC1936" s="273">
        <v>13717</v>
      </c>
      <c r="AD1936" s="273">
        <v>24</v>
      </c>
      <c r="AE1936" s="273">
        <v>1.593</v>
      </c>
      <c r="AF1936" s="273" t="s">
        <v>90</v>
      </c>
      <c r="AG1936" s="273" t="s">
        <v>1660</v>
      </c>
      <c r="AH1936" s="273" t="s">
        <v>1661</v>
      </c>
      <c r="AI1936" s="273" t="s">
        <v>123</v>
      </c>
      <c r="AJ1936" s="273" t="s">
        <v>200</v>
      </c>
      <c r="AK1936" s="273">
        <v>290586</v>
      </c>
      <c r="BV1936" s="336" t="s">
        <v>83</v>
      </c>
      <c r="BW1936" s="337" t="s">
        <v>63</v>
      </c>
      <c r="BX1936" s="337" t="s">
        <v>228</v>
      </c>
      <c r="BY1936" s="337" t="s">
        <v>237</v>
      </c>
      <c r="BZ1936" s="337" t="s">
        <v>110</v>
      </c>
      <c r="CA1936" s="337" t="s">
        <v>111</v>
      </c>
      <c r="CB1936" s="337" t="s">
        <v>117</v>
      </c>
      <c r="CC1936" s="337" t="s">
        <v>118</v>
      </c>
      <c r="CD1936" s="338">
        <v>5</v>
      </c>
      <c r="CE1936" s="335">
        <v>44927</v>
      </c>
      <c r="CF1936" s="337"/>
      <c r="CG1936" s="337"/>
      <c r="CH1936" s="337"/>
      <c r="CI1936" s="337" t="s">
        <v>104</v>
      </c>
      <c r="CJ1936" s="337"/>
      <c r="CK1936" s="337"/>
      <c r="CL1936" s="337"/>
      <c r="CM1936" s="337" t="s">
        <v>73</v>
      </c>
      <c r="CN1936" s="337">
        <v>3</v>
      </c>
    </row>
    <row r="1937" spans="4:92">
      <c r="D1937" s="273" t="s">
        <v>83</v>
      </c>
      <c r="E1937" s="273" t="s">
        <v>287</v>
      </c>
      <c r="F1937" s="273" t="s">
        <v>518</v>
      </c>
      <c r="G1937" s="273" t="s">
        <v>958</v>
      </c>
      <c r="H1937" s="274">
        <v>44986</v>
      </c>
      <c r="I1937" s="273">
        <v>11576</v>
      </c>
      <c r="J1937" s="273">
        <v>831</v>
      </c>
      <c r="K1937" s="273">
        <v>0</v>
      </c>
      <c r="L1937" s="273" t="s">
        <v>66</v>
      </c>
      <c r="N1937" s="273" t="s">
        <v>107</v>
      </c>
      <c r="W1937" s="273">
        <v>149616</v>
      </c>
      <c r="X1937" s="273" t="s">
        <v>64</v>
      </c>
      <c r="Y1937" s="273" t="s">
        <v>75</v>
      </c>
      <c r="Z1937" s="273" t="s">
        <v>231</v>
      </c>
      <c r="AA1937" s="273" t="s">
        <v>231</v>
      </c>
      <c r="AB1937" s="274">
        <v>45170</v>
      </c>
      <c r="AC1937" s="273">
        <v>13717</v>
      </c>
      <c r="AD1937" s="273">
        <v>24</v>
      </c>
      <c r="AE1937" s="273">
        <v>1.97</v>
      </c>
      <c r="AF1937" s="273" t="s">
        <v>90</v>
      </c>
      <c r="AG1937" s="273" t="s">
        <v>371</v>
      </c>
      <c r="AH1937" s="273" t="s">
        <v>372</v>
      </c>
      <c r="AI1937" s="273" t="s">
        <v>123</v>
      </c>
      <c r="AJ1937" s="273" t="s">
        <v>200</v>
      </c>
      <c r="AK1937" s="273">
        <v>290596</v>
      </c>
      <c r="BV1937" s="279" t="s">
        <v>83</v>
      </c>
      <c r="BW1937" s="280" t="s">
        <v>63</v>
      </c>
      <c r="BX1937" s="280" t="s">
        <v>228</v>
      </c>
      <c r="BY1937" s="280" t="s">
        <v>237</v>
      </c>
      <c r="BZ1937" s="280" t="s">
        <v>86</v>
      </c>
      <c r="CA1937" s="280" t="s">
        <v>87</v>
      </c>
      <c r="CB1937" s="280" t="s">
        <v>101</v>
      </c>
      <c r="CC1937" s="280" t="s">
        <v>102</v>
      </c>
      <c r="CD1937" s="281">
        <v>4</v>
      </c>
      <c r="CE1937" s="277">
        <v>44927</v>
      </c>
      <c r="CF1937" s="280">
        <v>22828</v>
      </c>
      <c r="CG1937" s="280" t="s">
        <v>103</v>
      </c>
      <c r="CH1937" s="280">
        <v>743.27967999999998</v>
      </c>
      <c r="CI1937" s="280" t="s">
        <v>104</v>
      </c>
      <c r="CJ1937" s="280"/>
      <c r="CK1937" s="280"/>
      <c r="CL1937" s="280"/>
      <c r="CM1937" s="280" t="s">
        <v>73</v>
      </c>
      <c r="CN1937" s="280">
        <v>3</v>
      </c>
    </row>
    <row r="1938" spans="4:92">
      <c r="D1938" s="273" t="s">
        <v>64</v>
      </c>
      <c r="E1938" s="273" t="s">
        <v>75</v>
      </c>
      <c r="F1938" s="273" t="s">
        <v>308</v>
      </c>
      <c r="G1938" s="273" t="s">
        <v>308</v>
      </c>
      <c r="H1938" s="274">
        <v>45261</v>
      </c>
      <c r="I1938" s="273">
        <v>16904</v>
      </c>
      <c r="J1938" s="273">
        <v>31</v>
      </c>
      <c r="K1938" s="273">
        <v>83689</v>
      </c>
      <c r="L1938" s="273" t="s">
        <v>66</v>
      </c>
      <c r="M1938" s="273">
        <v>10854.418750000001</v>
      </c>
      <c r="N1938" s="273" t="s">
        <v>67</v>
      </c>
      <c r="P1938" s="273" t="s">
        <v>1011</v>
      </c>
      <c r="Q1938" s="273" t="s">
        <v>1611</v>
      </c>
      <c r="R1938" s="273" t="s">
        <v>1342</v>
      </c>
      <c r="S1938" s="273" t="s">
        <v>1695</v>
      </c>
      <c r="T1938" s="273" t="s">
        <v>1695</v>
      </c>
      <c r="U1938" s="273" t="s">
        <v>73</v>
      </c>
      <c r="V1938" s="273" t="s">
        <v>1518</v>
      </c>
      <c r="W1938" s="273">
        <v>321505</v>
      </c>
      <c r="X1938" s="273" t="s">
        <v>64</v>
      </c>
      <c r="Y1938" s="273" t="s">
        <v>75</v>
      </c>
      <c r="Z1938" s="273" t="s">
        <v>231</v>
      </c>
      <c r="AA1938" s="273" t="s">
        <v>231</v>
      </c>
      <c r="AB1938" s="274">
        <v>45170</v>
      </c>
      <c r="AC1938" s="273">
        <v>13717</v>
      </c>
      <c r="AD1938" s="273">
        <v>24</v>
      </c>
      <c r="AE1938" s="273">
        <v>2</v>
      </c>
      <c r="AF1938" s="273" t="s">
        <v>90</v>
      </c>
      <c r="AG1938" s="273" t="s">
        <v>376</v>
      </c>
      <c r="AH1938" s="273" t="s">
        <v>377</v>
      </c>
      <c r="AI1938" s="273" t="s">
        <v>123</v>
      </c>
      <c r="AJ1938" s="273" t="s">
        <v>200</v>
      </c>
      <c r="AK1938" s="273">
        <v>290601</v>
      </c>
      <c r="BV1938" s="336" t="s">
        <v>83</v>
      </c>
      <c r="BW1938" s="337" t="s">
        <v>63</v>
      </c>
      <c r="BX1938" s="337" t="s">
        <v>228</v>
      </c>
      <c r="BY1938" s="337" t="s">
        <v>237</v>
      </c>
      <c r="BZ1938" s="337" t="s">
        <v>110</v>
      </c>
      <c r="CA1938" s="337" t="s">
        <v>111</v>
      </c>
      <c r="CB1938" s="337" t="s">
        <v>112</v>
      </c>
      <c r="CC1938" s="337" t="s">
        <v>113</v>
      </c>
      <c r="CD1938" s="338">
        <v>4</v>
      </c>
      <c r="CE1938" s="335">
        <v>44927</v>
      </c>
      <c r="CF1938" s="337"/>
      <c r="CG1938" s="337"/>
      <c r="CH1938" s="337"/>
      <c r="CI1938" s="337" t="s">
        <v>80</v>
      </c>
      <c r="CJ1938" s="337"/>
      <c r="CK1938" s="337"/>
      <c r="CL1938" s="337"/>
      <c r="CM1938" s="337" t="s">
        <v>73</v>
      </c>
      <c r="CN1938" s="337">
        <v>3</v>
      </c>
    </row>
    <row r="1939" spans="4:92">
      <c r="D1939" s="273" t="s">
        <v>64</v>
      </c>
      <c r="E1939" s="273" t="s">
        <v>63</v>
      </c>
      <c r="F1939" s="273" t="s">
        <v>252</v>
      </c>
      <c r="G1939" s="273" t="s">
        <v>779</v>
      </c>
      <c r="H1939" s="274">
        <v>44958</v>
      </c>
      <c r="I1939" s="273">
        <v>11430</v>
      </c>
      <c r="J1939" s="273">
        <v>854</v>
      </c>
      <c r="K1939" s="273">
        <v>0</v>
      </c>
      <c r="L1939" s="273" t="s">
        <v>66</v>
      </c>
      <c r="N1939" s="273" t="s">
        <v>107</v>
      </c>
      <c r="W1939" s="273">
        <v>241797</v>
      </c>
      <c r="X1939" s="273" t="s">
        <v>64</v>
      </c>
      <c r="Y1939" s="273" t="s">
        <v>75</v>
      </c>
      <c r="Z1939" s="273" t="s">
        <v>231</v>
      </c>
      <c r="AA1939" s="273" t="s">
        <v>231</v>
      </c>
      <c r="AB1939" s="274">
        <v>45170</v>
      </c>
      <c r="AC1939" s="273">
        <v>13717</v>
      </c>
      <c r="AD1939" s="273">
        <v>24</v>
      </c>
      <c r="AE1939" s="273">
        <v>1.59</v>
      </c>
      <c r="AF1939" s="273" t="s">
        <v>90</v>
      </c>
      <c r="AG1939" s="273" t="s">
        <v>381</v>
      </c>
      <c r="AH1939" s="273" t="s">
        <v>382</v>
      </c>
      <c r="AI1939" s="273" t="s">
        <v>123</v>
      </c>
      <c r="AJ1939" s="273" t="s">
        <v>200</v>
      </c>
      <c r="AK1939" s="273">
        <v>290606</v>
      </c>
      <c r="BV1939" s="279" t="s">
        <v>83</v>
      </c>
      <c r="BW1939" s="280" t="s">
        <v>63</v>
      </c>
      <c r="BX1939" s="280" t="s">
        <v>228</v>
      </c>
      <c r="BY1939" s="280" t="s">
        <v>237</v>
      </c>
      <c r="BZ1939" s="280" t="s">
        <v>86</v>
      </c>
      <c r="CA1939" s="280" t="s">
        <v>87</v>
      </c>
      <c r="CB1939" s="280" t="s">
        <v>88</v>
      </c>
      <c r="CC1939" s="280" t="s">
        <v>89</v>
      </c>
      <c r="CD1939" s="281">
        <v>3</v>
      </c>
      <c r="CE1939" s="277">
        <v>44927</v>
      </c>
      <c r="CF1939" s="280">
        <v>1706</v>
      </c>
      <c r="CG1939" s="280" t="s">
        <v>90</v>
      </c>
      <c r="CH1939" s="280">
        <v>1706</v>
      </c>
      <c r="CI1939" s="280" t="s">
        <v>80</v>
      </c>
      <c r="CJ1939" s="280"/>
      <c r="CK1939" s="280"/>
      <c r="CL1939" s="280"/>
      <c r="CM1939" s="280" t="s">
        <v>73</v>
      </c>
      <c r="CN1939" s="280">
        <v>3</v>
      </c>
    </row>
    <row r="1940" spans="4:92">
      <c r="D1940" s="273" t="s">
        <v>64</v>
      </c>
      <c r="E1940" s="273" t="s">
        <v>75</v>
      </c>
      <c r="F1940" s="273" t="s">
        <v>79</v>
      </c>
      <c r="G1940" s="273" t="s">
        <v>79</v>
      </c>
      <c r="H1940" s="274">
        <v>45200</v>
      </c>
      <c r="I1940" s="273">
        <v>14063</v>
      </c>
      <c r="J1940" s="273">
        <v>36</v>
      </c>
      <c r="K1940" s="273">
        <v>6785000</v>
      </c>
      <c r="L1940" s="273" t="s">
        <v>66</v>
      </c>
      <c r="M1940" s="273">
        <v>722214.80625000002</v>
      </c>
      <c r="N1940" s="273" t="s">
        <v>964</v>
      </c>
      <c r="P1940" s="273" t="s">
        <v>92</v>
      </c>
      <c r="Q1940" s="273" t="s">
        <v>1001</v>
      </c>
      <c r="R1940" s="273" t="s">
        <v>70</v>
      </c>
      <c r="S1940" s="273" t="s">
        <v>1613</v>
      </c>
      <c r="T1940" s="273" t="s">
        <v>1614</v>
      </c>
      <c r="U1940" s="273" t="s">
        <v>73</v>
      </c>
      <c r="V1940" s="273" t="s">
        <v>1615</v>
      </c>
      <c r="W1940" s="273">
        <v>321017</v>
      </c>
      <c r="X1940" s="273" t="s">
        <v>64</v>
      </c>
      <c r="Y1940" s="273" t="s">
        <v>75</v>
      </c>
      <c r="Z1940" s="273" t="s">
        <v>231</v>
      </c>
      <c r="AA1940" s="273" t="s">
        <v>231</v>
      </c>
      <c r="AB1940" s="274">
        <v>45170</v>
      </c>
      <c r="AC1940" s="273">
        <v>13717</v>
      </c>
      <c r="AD1940" s="273">
        <v>24</v>
      </c>
      <c r="AE1940" s="273">
        <v>1.5</v>
      </c>
      <c r="AF1940" s="273" t="s">
        <v>90</v>
      </c>
      <c r="AG1940" s="273" t="s">
        <v>387</v>
      </c>
      <c r="AH1940" s="273" t="s">
        <v>388</v>
      </c>
      <c r="AI1940" s="273" t="s">
        <v>123</v>
      </c>
      <c r="AJ1940" s="273" t="s">
        <v>200</v>
      </c>
      <c r="AK1940" s="273">
        <v>290611</v>
      </c>
      <c r="BV1940" s="336" t="s">
        <v>83</v>
      </c>
      <c r="BW1940" s="337" t="s">
        <v>63</v>
      </c>
      <c r="BX1940" s="337" t="s">
        <v>228</v>
      </c>
      <c r="BY1940" s="337" t="s">
        <v>237</v>
      </c>
      <c r="BZ1940" s="337" t="s">
        <v>86</v>
      </c>
      <c r="CA1940" s="337" t="s">
        <v>87</v>
      </c>
      <c r="CB1940" s="337" t="s">
        <v>88</v>
      </c>
      <c r="CC1940" s="337" t="s">
        <v>89</v>
      </c>
      <c r="CD1940" s="338">
        <v>3</v>
      </c>
      <c r="CE1940" s="335">
        <v>44958</v>
      </c>
      <c r="CF1940" s="337">
        <v>1550</v>
      </c>
      <c r="CG1940" s="337" t="s">
        <v>90</v>
      </c>
      <c r="CH1940" s="337">
        <v>1550</v>
      </c>
      <c r="CI1940" s="337" t="s">
        <v>80</v>
      </c>
      <c r="CJ1940" s="337"/>
      <c r="CK1940" s="337"/>
      <c r="CL1940" s="337"/>
      <c r="CM1940" s="337" t="s">
        <v>73</v>
      </c>
      <c r="CN1940" s="337">
        <v>3</v>
      </c>
    </row>
    <row r="1941" spans="4:92">
      <c r="D1941" s="273" t="s">
        <v>64</v>
      </c>
      <c r="E1941" s="273" t="s">
        <v>75</v>
      </c>
      <c r="F1941" s="273" t="s">
        <v>79</v>
      </c>
      <c r="G1941" s="273" t="s">
        <v>79</v>
      </c>
      <c r="H1941" s="274">
        <v>45200</v>
      </c>
      <c r="I1941" s="273">
        <v>14063</v>
      </c>
      <c r="J1941" s="273">
        <v>36</v>
      </c>
      <c r="K1941" s="273">
        <v>0</v>
      </c>
      <c r="L1941" s="273" t="s">
        <v>66</v>
      </c>
      <c r="N1941" s="273" t="s">
        <v>107</v>
      </c>
      <c r="W1941" s="273">
        <v>320983</v>
      </c>
      <c r="X1941" s="273" t="s">
        <v>64</v>
      </c>
      <c r="Y1941" s="273" t="s">
        <v>75</v>
      </c>
      <c r="Z1941" s="273" t="s">
        <v>231</v>
      </c>
      <c r="AA1941" s="273" t="s">
        <v>231</v>
      </c>
      <c r="AB1941" s="274">
        <v>45170</v>
      </c>
      <c r="AC1941" s="273">
        <v>13717</v>
      </c>
      <c r="AD1941" s="273">
        <v>24</v>
      </c>
      <c r="AE1941" s="273">
        <v>49.83</v>
      </c>
      <c r="AF1941" s="273" t="s">
        <v>90</v>
      </c>
      <c r="AG1941" s="273" t="s">
        <v>392</v>
      </c>
      <c r="AH1941" s="273" t="s">
        <v>393</v>
      </c>
      <c r="AI1941" s="273" t="s">
        <v>123</v>
      </c>
      <c r="AJ1941" s="273" t="s">
        <v>200</v>
      </c>
      <c r="AK1941" s="273">
        <v>290616</v>
      </c>
      <c r="BV1941" s="279" t="s">
        <v>83</v>
      </c>
      <c r="BW1941" s="280" t="s">
        <v>63</v>
      </c>
      <c r="BX1941" s="280" t="s">
        <v>228</v>
      </c>
      <c r="BY1941" s="280" t="s">
        <v>237</v>
      </c>
      <c r="BZ1941" s="280" t="s">
        <v>110</v>
      </c>
      <c r="CA1941" s="280" t="s">
        <v>111</v>
      </c>
      <c r="CB1941" s="280" t="s">
        <v>112</v>
      </c>
      <c r="CC1941" s="280" t="s">
        <v>113</v>
      </c>
      <c r="CD1941" s="281">
        <v>4</v>
      </c>
      <c r="CE1941" s="277">
        <v>44958</v>
      </c>
      <c r="CF1941" s="280"/>
      <c r="CG1941" s="280"/>
      <c r="CH1941" s="280"/>
      <c r="CI1941" s="280" t="s">
        <v>80</v>
      </c>
      <c r="CJ1941" s="280"/>
      <c r="CK1941" s="280"/>
      <c r="CL1941" s="280"/>
      <c r="CM1941" s="280" t="s">
        <v>73</v>
      </c>
      <c r="CN1941" s="280">
        <v>3</v>
      </c>
    </row>
    <row r="1942" spans="4:92">
      <c r="D1942" s="273" t="s">
        <v>64</v>
      </c>
      <c r="E1942" s="273" t="s">
        <v>75</v>
      </c>
      <c r="F1942" s="273" t="s">
        <v>79</v>
      </c>
      <c r="G1942" s="273" t="s">
        <v>79</v>
      </c>
      <c r="H1942" s="274">
        <v>45200</v>
      </c>
      <c r="I1942" s="273">
        <v>14063</v>
      </c>
      <c r="J1942" s="273">
        <v>36</v>
      </c>
      <c r="K1942" s="273">
        <v>2629570</v>
      </c>
      <c r="L1942" s="273" t="s">
        <v>66</v>
      </c>
      <c r="M1942" s="273">
        <v>270935.97499999998</v>
      </c>
      <c r="N1942" s="273" t="s">
        <v>115</v>
      </c>
      <c r="W1942" s="273">
        <v>320982</v>
      </c>
      <c r="X1942" s="273" t="s">
        <v>64</v>
      </c>
      <c r="Y1942" s="273" t="s">
        <v>75</v>
      </c>
      <c r="Z1942" s="273" t="s">
        <v>231</v>
      </c>
      <c r="AA1942" s="273" t="s">
        <v>231</v>
      </c>
      <c r="AB1942" s="274">
        <v>45170</v>
      </c>
      <c r="AC1942" s="273">
        <v>13717</v>
      </c>
      <c r="AD1942" s="273">
        <v>24</v>
      </c>
      <c r="AE1942" s="273">
        <v>1.9</v>
      </c>
      <c r="AF1942" s="273" t="s">
        <v>90</v>
      </c>
      <c r="AG1942" s="273" t="s">
        <v>397</v>
      </c>
      <c r="AH1942" s="273" t="s">
        <v>398</v>
      </c>
      <c r="AI1942" s="273" t="s">
        <v>123</v>
      </c>
      <c r="AJ1942" s="273" t="s">
        <v>200</v>
      </c>
      <c r="AK1942" s="273">
        <v>290632</v>
      </c>
      <c r="BV1942" s="336" t="s">
        <v>83</v>
      </c>
      <c r="BW1942" s="337" t="s">
        <v>63</v>
      </c>
      <c r="BX1942" s="337" t="s">
        <v>228</v>
      </c>
      <c r="BY1942" s="337" t="s">
        <v>237</v>
      </c>
      <c r="BZ1942" s="337" t="s">
        <v>86</v>
      </c>
      <c r="CA1942" s="337" t="s">
        <v>87</v>
      </c>
      <c r="CB1942" s="337" t="s">
        <v>101</v>
      </c>
      <c r="CC1942" s="337" t="s">
        <v>102</v>
      </c>
      <c r="CD1942" s="338">
        <v>4</v>
      </c>
      <c r="CE1942" s="335">
        <v>44958</v>
      </c>
      <c r="CF1942" s="337">
        <v>21032</v>
      </c>
      <c r="CG1942" s="337" t="s">
        <v>103</v>
      </c>
      <c r="CH1942" s="337">
        <v>684.80192</v>
      </c>
      <c r="CI1942" s="337" t="s">
        <v>104</v>
      </c>
      <c r="CJ1942" s="337"/>
      <c r="CK1942" s="337"/>
      <c r="CL1942" s="337"/>
      <c r="CM1942" s="337" t="s">
        <v>73</v>
      </c>
      <c r="CN1942" s="337">
        <v>3</v>
      </c>
    </row>
    <row r="1943" spans="4:92">
      <c r="D1943" s="273" t="s">
        <v>64</v>
      </c>
      <c r="E1943" s="273" t="s">
        <v>75</v>
      </c>
      <c r="F1943" s="273" t="s">
        <v>79</v>
      </c>
      <c r="G1943" s="273" t="s">
        <v>79</v>
      </c>
      <c r="H1943" s="274">
        <v>45231</v>
      </c>
      <c r="I1943" s="273">
        <v>14431</v>
      </c>
      <c r="J1943" s="273">
        <v>36</v>
      </c>
      <c r="K1943" s="273">
        <v>636305</v>
      </c>
      <c r="L1943" s="273" t="s">
        <v>66</v>
      </c>
      <c r="M1943" s="273">
        <v>0</v>
      </c>
      <c r="N1943" s="273" t="s">
        <v>1010</v>
      </c>
      <c r="O1943" s="273">
        <v>0</v>
      </c>
      <c r="P1943" s="273" t="s">
        <v>1011</v>
      </c>
      <c r="Q1943" s="273" t="s">
        <v>1188</v>
      </c>
      <c r="R1943" s="273" t="s">
        <v>1013</v>
      </c>
      <c r="S1943" s="273" t="s">
        <v>1609</v>
      </c>
      <c r="U1943" s="273" t="s">
        <v>73</v>
      </c>
      <c r="V1943" s="273" t="s">
        <v>1610</v>
      </c>
      <c r="W1943" s="273">
        <v>321062</v>
      </c>
      <c r="X1943" s="273" t="s">
        <v>64</v>
      </c>
      <c r="Y1943" s="273" t="s">
        <v>75</v>
      </c>
      <c r="Z1943" s="273" t="s">
        <v>231</v>
      </c>
      <c r="AA1943" s="273" t="s">
        <v>231</v>
      </c>
      <c r="AB1943" s="274">
        <v>45170</v>
      </c>
      <c r="AC1943" s="273">
        <v>13717</v>
      </c>
      <c r="AD1943" s="273">
        <v>24</v>
      </c>
      <c r="AE1943" s="273">
        <v>0.65</v>
      </c>
      <c r="AF1943" s="273" t="s">
        <v>90</v>
      </c>
      <c r="AG1943" s="273" t="s">
        <v>401</v>
      </c>
      <c r="AH1943" s="273" t="s">
        <v>402</v>
      </c>
      <c r="AI1943" s="273" t="s">
        <v>123</v>
      </c>
      <c r="AJ1943" s="273" t="s">
        <v>200</v>
      </c>
      <c r="AK1943" s="273">
        <v>290638</v>
      </c>
      <c r="BV1943" s="279" t="s">
        <v>83</v>
      </c>
      <c r="BW1943" s="280" t="s">
        <v>63</v>
      </c>
      <c r="BX1943" s="280" t="s">
        <v>228</v>
      </c>
      <c r="BY1943" s="280" t="s">
        <v>237</v>
      </c>
      <c r="BZ1943" s="280" t="s">
        <v>110</v>
      </c>
      <c r="CA1943" s="280" t="s">
        <v>111</v>
      </c>
      <c r="CB1943" s="280" t="s">
        <v>117</v>
      </c>
      <c r="CC1943" s="280" t="s">
        <v>118</v>
      </c>
      <c r="CD1943" s="281">
        <v>5</v>
      </c>
      <c r="CE1943" s="277">
        <v>44958</v>
      </c>
      <c r="CF1943" s="280"/>
      <c r="CG1943" s="280"/>
      <c r="CH1943" s="280"/>
      <c r="CI1943" s="280" t="s">
        <v>104</v>
      </c>
      <c r="CJ1943" s="280"/>
      <c r="CK1943" s="280"/>
      <c r="CL1943" s="280"/>
      <c r="CM1943" s="280" t="s">
        <v>73</v>
      </c>
      <c r="CN1943" s="280">
        <v>3</v>
      </c>
    </row>
    <row r="1944" spans="4:92">
      <c r="D1944" s="273" t="s">
        <v>64</v>
      </c>
      <c r="E1944" s="273" t="s">
        <v>75</v>
      </c>
      <c r="F1944" s="273" t="s">
        <v>79</v>
      </c>
      <c r="G1944" s="273" t="s">
        <v>79</v>
      </c>
      <c r="H1944" s="274">
        <v>45231</v>
      </c>
      <c r="I1944" s="273">
        <v>14431</v>
      </c>
      <c r="J1944" s="273">
        <v>36</v>
      </c>
      <c r="K1944" s="273">
        <v>115714</v>
      </c>
      <c r="L1944" s="273" t="s">
        <v>66</v>
      </c>
      <c r="M1944" s="273">
        <v>12085.651875</v>
      </c>
      <c r="N1944" s="273" t="s">
        <v>67</v>
      </c>
      <c r="P1944" s="273" t="s">
        <v>1011</v>
      </c>
      <c r="Q1944" s="273" t="s">
        <v>1611</v>
      </c>
      <c r="R1944" s="273" t="s">
        <v>1013</v>
      </c>
      <c r="S1944" s="273" t="s">
        <v>1612</v>
      </c>
      <c r="T1944" s="273" t="s">
        <v>1612</v>
      </c>
      <c r="U1944" s="273" t="s">
        <v>73</v>
      </c>
      <c r="V1944" s="273" t="s">
        <v>1610</v>
      </c>
      <c r="W1944" s="273">
        <v>321079</v>
      </c>
      <c r="X1944" s="273" t="s">
        <v>83</v>
      </c>
      <c r="Y1944" s="273" t="s">
        <v>75</v>
      </c>
      <c r="Z1944" s="273" t="s">
        <v>357</v>
      </c>
      <c r="AA1944" s="273" t="s">
        <v>670</v>
      </c>
      <c r="AB1944" s="274">
        <v>44927</v>
      </c>
      <c r="AC1944" s="273">
        <v>16229</v>
      </c>
      <c r="AD1944" s="273">
        <v>717</v>
      </c>
      <c r="AE1944" s="273">
        <v>0</v>
      </c>
      <c r="AF1944" s="273" t="s">
        <v>90</v>
      </c>
      <c r="AG1944" s="273" t="s">
        <v>121</v>
      </c>
      <c r="AH1944" s="273" t="s">
        <v>122</v>
      </c>
      <c r="AI1944" s="273" t="s">
        <v>123</v>
      </c>
      <c r="AJ1944" s="273" t="s">
        <v>124</v>
      </c>
      <c r="AK1944" s="273">
        <v>302776</v>
      </c>
      <c r="BV1944" s="336" t="s">
        <v>83</v>
      </c>
      <c r="BW1944" s="337" t="s">
        <v>63</v>
      </c>
      <c r="BX1944" s="337" t="s">
        <v>228</v>
      </c>
      <c r="BY1944" s="337" t="s">
        <v>237</v>
      </c>
      <c r="BZ1944" s="337" t="s">
        <v>204</v>
      </c>
      <c r="CA1944" s="337" t="s">
        <v>205</v>
      </c>
      <c r="CB1944" s="337" t="s">
        <v>206</v>
      </c>
      <c r="CC1944" s="337" t="s">
        <v>207</v>
      </c>
      <c r="CD1944" s="338">
        <v>0</v>
      </c>
      <c r="CE1944" s="335">
        <v>45017</v>
      </c>
      <c r="CF1944" s="337"/>
      <c r="CG1944" s="337" t="s">
        <v>181</v>
      </c>
      <c r="CH1944" s="337"/>
      <c r="CI1944" s="337" t="s">
        <v>208</v>
      </c>
      <c r="CJ1944" s="337" t="s">
        <v>209</v>
      </c>
      <c r="CK1944" s="337"/>
      <c r="CL1944" s="337"/>
      <c r="CM1944" s="337" t="s">
        <v>73</v>
      </c>
      <c r="CN1944" s="337">
        <v>3</v>
      </c>
    </row>
    <row r="1945" spans="4:92">
      <c r="D1945" s="273" t="s">
        <v>64</v>
      </c>
      <c r="E1945" s="273" t="s">
        <v>75</v>
      </c>
      <c r="F1945" s="273" t="s">
        <v>79</v>
      </c>
      <c r="G1945" s="273" t="s">
        <v>79</v>
      </c>
      <c r="H1945" s="274">
        <v>45231</v>
      </c>
      <c r="I1945" s="273">
        <v>14431</v>
      </c>
      <c r="J1945" s="273">
        <v>36</v>
      </c>
      <c r="K1945" s="273">
        <v>9191000</v>
      </c>
      <c r="L1945" s="273" t="s">
        <v>66</v>
      </c>
      <c r="M1945" s="273">
        <v>940240.28749999998</v>
      </c>
      <c r="N1945" s="273" t="s">
        <v>964</v>
      </c>
      <c r="P1945" s="273" t="s">
        <v>92</v>
      </c>
      <c r="Q1945" s="273" t="s">
        <v>1001</v>
      </c>
      <c r="R1945" s="273" t="s">
        <v>70</v>
      </c>
      <c r="S1945" s="273" t="s">
        <v>1613</v>
      </c>
      <c r="T1945" s="273" t="s">
        <v>1614</v>
      </c>
      <c r="U1945" s="273" t="s">
        <v>73</v>
      </c>
      <c r="V1945" s="273" t="s">
        <v>1615</v>
      </c>
      <c r="W1945" s="273">
        <v>321095</v>
      </c>
      <c r="X1945" s="273" t="s">
        <v>83</v>
      </c>
      <c r="Y1945" s="273" t="s">
        <v>75</v>
      </c>
      <c r="Z1945" s="273" t="s">
        <v>357</v>
      </c>
      <c r="AA1945" s="273" t="s">
        <v>632</v>
      </c>
      <c r="AB1945" s="274">
        <v>44927</v>
      </c>
      <c r="AC1945" s="273">
        <v>14747</v>
      </c>
      <c r="AD1945" s="273">
        <v>704</v>
      </c>
      <c r="AK1945" s="273">
        <v>277179</v>
      </c>
      <c r="BV1945" s="279" t="s">
        <v>83</v>
      </c>
      <c r="BW1945" s="280" t="s">
        <v>63</v>
      </c>
      <c r="BX1945" s="280" t="s">
        <v>228</v>
      </c>
      <c r="BY1945" s="280" t="s">
        <v>237</v>
      </c>
      <c r="BZ1945" s="280" t="s">
        <v>86</v>
      </c>
      <c r="CA1945" s="280" t="s">
        <v>87</v>
      </c>
      <c r="CB1945" s="280" t="s">
        <v>225</v>
      </c>
      <c r="CC1945" s="280" t="s">
        <v>226</v>
      </c>
      <c r="CD1945" s="281">
        <v>5</v>
      </c>
      <c r="CE1945" s="277">
        <v>45017</v>
      </c>
      <c r="CF1945" s="280">
        <v>0</v>
      </c>
      <c r="CG1945" s="280" t="s">
        <v>90</v>
      </c>
      <c r="CH1945" s="280">
        <v>0</v>
      </c>
      <c r="CI1945" s="280" t="s">
        <v>80</v>
      </c>
      <c r="CJ1945" s="280"/>
      <c r="CK1945" s="280"/>
      <c r="CL1945" s="280"/>
      <c r="CM1945" s="280" t="s">
        <v>73</v>
      </c>
      <c r="CN1945" s="280">
        <v>3</v>
      </c>
    </row>
    <row r="1946" spans="4:92">
      <c r="D1946" s="273" t="s">
        <v>64</v>
      </c>
      <c r="E1946" s="273" t="s">
        <v>75</v>
      </c>
      <c r="F1946" s="273" t="s">
        <v>79</v>
      </c>
      <c r="G1946" s="273" t="s">
        <v>79</v>
      </c>
      <c r="H1946" s="274">
        <v>45231</v>
      </c>
      <c r="I1946" s="273">
        <v>14431</v>
      </c>
      <c r="J1946" s="273">
        <v>36</v>
      </c>
      <c r="K1946" s="273">
        <v>0</v>
      </c>
      <c r="L1946" s="273" t="s">
        <v>66</v>
      </c>
      <c r="N1946" s="273" t="s">
        <v>107</v>
      </c>
      <c r="W1946" s="273">
        <v>321061</v>
      </c>
      <c r="X1946" s="273" t="s">
        <v>83</v>
      </c>
      <c r="Y1946" s="273" t="s">
        <v>75</v>
      </c>
      <c r="Z1946" s="273" t="s">
        <v>357</v>
      </c>
      <c r="AA1946" s="273" t="s">
        <v>632</v>
      </c>
      <c r="AB1946" s="274">
        <v>44927</v>
      </c>
      <c r="AC1946" s="273">
        <v>15331</v>
      </c>
      <c r="AD1946" s="273">
        <v>704</v>
      </c>
      <c r="AK1946" s="273">
        <v>283495</v>
      </c>
      <c r="BV1946" s="336" t="s">
        <v>83</v>
      </c>
      <c r="BW1946" s="337" t="s">
        <v>63</v>
      </c>
      <c r="BX1946" s="337" t="s">
        <v>228</v>
      </c>
      <c r="BY1946" s="337" t="s">
        <v>237</v>
      </c>
      <c r="BZ1946" s="337" t="s">
        <v>86</v>
      </c>
      <c r="CA1946" s="337" t="s">
        <v>87</v>
      </c>
      <c r="CB1946" s="337" t="s">
        <v>233</v>
      </c>
      <c r="CC1946" s="337" t="s">
        <v>234</v>
      </c>
      <c r="CD1946" s="338">
        <v>1</v>
      </c>
      <c r="CE1946" s="335">
        <v>45017</v>
      </c>
      <c r="CF1946" s="337"/>
      <c r="CG1946" s="337" t="s">
        <v>181</v>
      </c>
      <c r="CH1946" s="337"/>
      <c r="CI1946" s="337" t="s">
        <v>181</v>
      </c>
      <c r="CJ1946" s="337" t="s">
        <v>1086</v>
      </c>
      <c r="CK1946" s="337"/>
      <c r="CL1946" s="337"/>
      <c r="CM1946" s="337" t="s">
        <v>73</v>
      </c>
      <c r="CN1946" s="337">
        <v>3</v>
      </c>
    </row>
    <row r="1947" spans="4:92">
      <c r="D1947" s="273" t="s">
        <v>64</v>
      </c>
      <c r="E1947" s="273" t="s">
        <v>75</v>
      </c>
      <c r="F1947" s="273" t="s">
        <v>79</v>
      </c>
      <c r="G1947" s="273" t="s">
        <v>79</v>
      </c>
      <c r="H1947" s="274">
        <v>45231</v>
      </c>
      <c r="I1947" s="273">
        <v>14431</v>
      </c>
      <c r="J1947" s="273">
        <v>36</v>
      </c>
      <c r="K1947" s="273">
        <v>340544</v>
      </c>
      <c r="L1947" s="273" t="s">
        <v>66</v>
      </c>
      <c r="M1947" s="273">
        <v>26444.681250000001</v>
      </c>
      <c r="N1947" s="273" t="s">
        <v>115</v>
      </c>
      <c r="W1947" s="273">
        <v>321060</v>
      </c>
      <c r="X1947" s="273" t="s">
        <v>83</v>
      </c>
      <c r="Y1947" s="273" t="s">
        <v>75</v>
      </c>
      <c r="Z1947" s="273" t="s">
        <v>357</v>
      </c>
      <c r="AA1947" s="273" t="s">
        <v>632</v>
      </c>
      <c r="AB1947" s="274">
        <v>44927</v>
      </c>
      <c r="AC1947" s="273">
        <v>16145</v>
      </c>
      <c r="AD1947" s="273">
        <v>704</v>
      </c>
      <c r="AK1947" s="273">
        <v>301679</v>
      </c>
      <c r="BV1947" s="279" t="s">
        <v>83</v>
      </c>
      <c r="BW1947" s="280" t="s">
        <v>63</v>
      </c>
      <c r="BX1947" s="280" t="s">
        <v>228</v>
      </c>
      <c r="BY1947" s="280" t="s">
        <v>237</v>
      </c>
      <c r="BZ1947" s="280" t="s">
        <v>86</v>
      </c>
      <c r="CA1947" s="280" t="s">
        <v>87</v>
      </c>
      <c r="CB1947" s="280" t="s">
        <v>233</v>
      </c>
      <c r="CC1947" s="280" t="s">
        <v>234</v>
      </c>
      <c r="CD1947" s="281">
        <v>1</v>
      </c>
      <c r="CE1947" s="277">
        <v>45047</v>
      </c>
      <c r="CF1947" s="280"/>
      <c r="CG1947" s="280" t="s">
        <v>181</v>
      </c>
      <c r="CH1947" s="280"/>
      <c r="CI1947" s="280" t="s">
        <v>181</v>
      </c>
      <c r="CJ1947" s="280" t="s">
        <v>734</v>
      </c>
      <c r="CK1947" s="280"/>
      <c r="CL1947" s="280"/>
      <c r="CM1947" s="280" t="s">
        <v>73</v>
      </c>
      <c r="CN1947" s="280">
        <v>3</v>
      </c>
    </row>
    <row r="1948" spans="4:92">
      <c r="D1948" s="273" t="s">
        <v>64</v>
      </c>
      <c r="E1948" s="273" t="s">
        <v>75</v>
      </c>
      <c r="F1948" s="273" t="s">
        <v>79</v>
      </c>
      <c r="G1948" s="273" t="s">
        <v>79</v>
      </c>
      <c r="H1948" s="274">
        <v>45261</v>
      </c>
      <c r="I1948" s="273">
        <v>16909</v>
      </c>
      <c r="J1948" s="273">
        <v>36</v>
      </c>
      <c r="K1948" s="273">
        <v>537133</v>
      </c>
      <c r="L1948" s="273" t="s">
        <v>66</v>
      </c>
      <c r="M1948" s="273">
        <v>0</v>
      </c>
      <c r="N1948" s="273" t="s">
        <v>1010</v>
      </c>
      <c r="O1948" s="273">
        <v>0</v>
      </c>
      <c r="P1948" s="273" t="s">
        <v>1011</v>
      </c>
      <c r="Q1948" s="273" t="s">
        <v>1188</v>
      </c>
      <c r="R1948" s="273" t="s">
        <v>1013</v>
      </c>
      <c r="S1948" s="273" t="s">
        <v>1609</v>
      </c>
      <c r="U1948" s="273" t="s">
        <v>73</v>
      </c>
      <c r="V1948" s="273" t="s">
        <v>1610</v>
      </c>
      <c r="W1948" s="273">
        <v>321125</v>
      </c>
      <c r="X1948" s="273" t="s">
        <v>83</v>
      </c>
      <c r="Y1948" s="273" t="s">
        <v>75</v>
      </c>
      <c r="Z1948" s="273" t="s">
        <v>357</v>
      </c>
      <c r="AA1948" s="273" t="s">
        <v>632</v>
      </c>
      <c r="AB1948" s="274">
        <v>44927</v>
      </c>
      <c r="AC1948" s="273">
        <v>16146</v>
      </c>
      <c r="AD1948" s="273">
        <v>704</v>
      </c>
      <c r="AK1948" s="273">
        <v>301695</v>
      </c>
      <c r="BV1948" s="336" t="s">
        <v>83</v>
      </c>
      <c r="BW1948" s="337" t="s">
        <v>63</v>
      </c>
      <c r="BX1948" s="337" t="s">
        <v>228</v>
      </c>
      <c r="BY1948" s="337" t="s">
        <v>237</v>
      </c>
      <c r="BZ1948" s="337" t="s">
        <v>86</v>
      </c>
      <c r="CA1948" s="337" t="s">
        <v>87</v>
      </c>
      <c r="CB1948" s="337" t="s">
        <v>225</v>
      </c>
      <c r="CC1948" s="337" t="s">
        <v>226</v>
      </c>
      <c r="CD1948" s="338">
        <v>5</v>
      </c>
      <c r="CE1948" s="335">
        <v>45047</v>
      </c>
      <c r="CF1948" s="337">
        <v>0</v>
      </c>
      <c r="CG1948" s="337" t="s">
        <v>90</v>
      </c>
      <c r="CH1948" s="337">
        <v>0</v>
      </c>
      <c r="CI1948" s="337" t="s">
        <v>80</v>
      </c>
      <c r="CJ1948" s="337"/>
      <c r="CK1948" s="337"/>
      <c r="CL1948" s="337"/>
      <c r="CM1948" s="337" t="s">
        <v>73</v>
      </c>
      <c r="CN1948" s="337">
        <v>3</v>
      </c>
    </row>
    <row r="1949" spans="4:92">
      <c r="D1949" s="273" t="s">
        <v>64</v>
      </c>
      <c r="E1949" s="273" t="s">
        <v>75</v>
      </c>
      <c r="F1949" s="273" t="s">
        <v>79</v>
      </c>
      <c r="G1949" s="273" t="s">
        <v>79</v>
      </c>
      <c r="H1949" s="274">
        <v>45261</v>
      </c>
      <c r="I1949" s="273">
        <v>16909</v>
      </c>
      <c r="J1949" s="273">
        <v>36</v>
      </c>
      <c r="K1949" s="273">
        <v>88993</v>
      </c>
      <c r="L1949" s="273" t="s">
        <v>66</v>
      </c>
      <c r="M1949" s="273">
        <v>9279.8301250000004</v>
      </c>
      <c r="N1949" s="273" t="s">
        <v>67</v>
      </c>
      <c r="P1949" s="273" t="s">
        <v>1011</v>
      </c>
      <c r="Q1949" s="273" t="s">
        <v>1611</v>
      </c>
      <c r="R1949" s="273" t="s">
        <v>1013</v>
      </c>
      <c r="S1949" s="273" t="s">
        <v>1612</v>
      </c>
      <c r="T1949" s="273" t="s">
        <v>1612</v>
      </c>
      <c r="U1949" s="273" t="s">
        <v>73</v>
      </c>
      <c r="V1949" s="273" t="s">
        <v>1610</v>
      </c>
      <c r="W1949" s="273">
        <v>321142</v>
      </c>
      <c r="X1949" s="273" t="s">
        <v>83</v>
      </c>
      <c r="Y1949" s="273" t="s">
        <v>75</v>
      </c>
      <c r="Z1949" s="273" t="s">
        <v>357</v>
      </c>
      <c r="AA1949" s="273" t="s">
        <v>673</v>
      </c>
      <c r="AB1949" s="274">
        <v>44927</v>
      </c>
      <c r="AC1949" s="273">
        <v>16234</v>
      </c>
      <c r="AD1949" s="273">
        <v>718</v>
      </c>
      <c r="AK1949" s="273">
        <v>302832</v>
      </c>
      <c r="BV1949" s="279" t="s">
        <v>83</v>
      </c>
      <c r="BW1949" s="280" t="s">
        <v>63</v>
      </c>
      <c r="BX1949" s="280" t="s">
        <v>228</v>
      </c>
      <c r="BY1949" s="280" t="s">
        <v>237</v>
      </c>
      <c r="BZ1949" s="280" t="s">
        <v>204</v>
      </c>
      <c r="CA1949" s="280" t="s">
        <v>205</v>
      </c>
      <c r="CB1949" s="280" t="s">
        <v>206</v>
      </c>
      <c r="CC1949" s="280" t="s">
        <v>207</v>
      </c>
      <c r="CD1949" s="281">
        <v>0</v>
      </c>
      <c r="CE1949" s="277">
        <v>45047</v>
      </c>
      <c r="CF1949" s="280"/>
      <c r="CG1949" s="280" t="s">
        <v>181</v>
      </c>
      <c r="CH1949" s="280"/>
      <c r="CI1949" s="280" t="s">
        <v>208</v>
      </c>
      <c r="CJ1949" s="280" t="s">
        <v>209</v>
      </c>
      <c r="CK1949" s="280"/>
      <c r="CL1949" s="280"/>
      <c r="CM1949" s="280" t="s">
        <v>73</v>
      </c>
      <c r="CN1949" s="280">
        <v>3</v>
      </c>
    </row>
    <row r="1950" spans="4:92">
      <c r="D1950" s="273" t="s">
        <v>83</v>
      </c>
      <c r="E1950" s="273" t="s">
        <v>75</v>
      </c>
      <c r="F1950" s="273" t="s">
        <v>357</v>
      </c>
      <c r="G1950" s="273" t="s">
        <v>670</v>
      </c>
      <c r="H1950" s="274">
        <v>45231</v>
      </c>
      <c r="I1950" s="273">
        <v>14534</v>
      </c>
      <c r="J1950" s="273">
        <v>717</v>
      </c>
      <c r="K1950" s="273">
        <v>0</v>
      </c>
      <c r="L1950" s="273" t="s">
        <v>66</v>
      </c>
      <c r="N1950" s="273" t="s">
        <v>107</v>
      </c>
      <c r="W1950" s="273">
        <v>271192</v>
      </c>
      <c r="X1950" s="273" t="s">
        <v>83</v>
      </c>
      <c r="Y1950" s="273" t="s">
        <v>75</v>
      </c>
      <c r="Z1950" s="273" t="s">
        <v>357</v>
      </c>
      <c r="AA1950" s="273" t="s">
        <v>673</v>
      </c>
      <c r="AB1950" s="274">
        <v>44927</v>
      </c>
      <c r="AC1950" s="273">
        <v>16235</v>
      </c>
      <c r="AD1950" s="273">
        <v>718</v>
      </c>
      <c r="AE1950" s="273">
        <v>0</v>
      </c>
      <c r="AF1950" s="273" t="s">
        <v>90</v>
      </c>
      <c r="AG1950" s="273" t="s">
        <v>121</v>
      </c>
      <c r="AH1950" s="273" t="s">
        <v>122</v>
      </c>
      <c r="AI1950" s="273" t="s">
        <v>123</v>
      </c>
      <c r="AJ1950" s="273" t="s">
        <v>124</v>
      </c>
      <c r="AK1950" s="273">
        <v>302848</v>
      </c>
      <c r="BV1950" s="336" t="s">
        <v>83</v>
      </c>
      <c r="BW1950" s="337" t="s">
        <v>63</v>
      </c>
      <c r="BX1950" s="337" t="s">
        <v>228</v>
      </c>
      <c r="BY1950" s="337" t="s">
        <v>237</v>
      </c>
      <c r="BZ1950" s="337" t="s">
        <v>86</v>
      </c>
      <c r="CA1950" s="337" t="s">
        <v>87</v>
      </c>
      <c r="CB1950" s="337" t="s">
        <v>217</v>
      </c>
      <c r="CC1950" s="337" t="s">
        <v>218</v>
      </c>
      <c r="CD1950" s="338">
        <v>2</v>
      </c>
      <c r="CE1950" s="335">
        <v>45047</v>
      </c>
      <c r="CF1950" s="337"/>
      <c r="CG1950" s="337" t="s">
        <v>181</v>
      </c>
      <c r="CH1950" s="337"/>
      <c r="CI1950" s="337" t="s">
        <v>181</v>
      </c>
      <c r="CJ1950" s="337" t="s">
        <v>573</v>
      </c>
      <c r="CK1950" s="337"/>
      <c r="CL1950" s="337"/>
      <c r="CM1950" s="337" t="s">
        <v>73</v>
      </c>
      <c r="CN1950" s="337">
        <v>3</v>
      </c>
    </row>
    <row r="1951" spans="4:92">
      <c r="D1951" s="273" t="s">
        <v>83</v>
      </c>
      <c r="E1951" s="273" t="s">
        <v>75</v>
      </c>
      <c r="F1951" s="273" t="s">
        <v>357</v>
      </c>
      <c r="G1951" s="273" t="s">
        <v>670</v>
      </c>
      <c r="H1951" s="274">
        <v>45231</v>
      </c>
      <c r="I1951" s="273">
        <v>14534</v>
      </c>
      <c r="J1951" s="273">
        <v>717</v>
      </c>
      <c r="K1951" s="273">
        <v>446</v>
      </c>
      <c r="L1951" s="273" t="s">
        <v>66</v>
      </c>
      <c r="M1951" s="273">
        <v>67.318124999999995</v>
      </c>
      <c r="N1951" s="273" t="s">
        <v>115</v>
      </c>
      <c r="W1951" s="273">
        <v>271191</v>
      </c>
      <c r="X1951" s="273" t="s">
        <v>83</v>
      </c>
      <c r="Y1951" s="273" t="s">
        <v>75</v>
      </c>
      <c r="Z1951" s="273" t="s">
        <v>357</v>
      </c>
      <c r="AA1951" s="273" t="s">
        <v>689</v>
      </c>
      <c r="AB1951" s="274">
        <v>44927</v>
      </c>
      <c r="AC1951" s="273">
        <v>15351</v>
      </c>
      <c r="AD1951" s="273">
        <v>724</v>
      </c>
      <c r="AK1951" s="273">
        <v>283675</v>
      </c>
      <c r="BV1951" s="279" t="s">
        <v>83</v>
      </c>
      <c r="BW1951" s="280" t="s">
        <v>63</v>
      </c>
      <c r="BX1951" s="280" t="s">
        <v>228</v>
      </c>
      <c r="BY1951" s="280" t="s">
        <v>237</v>
      </c>
      <c r="BZ1951" s="280" t="s">
        <v>86</v>
      </c>
      <c r="CA1951" s="280" t="s">
        <v>87</v>
      </c>
      <c r="CB1951" s="280" t="s">
        <v>179</v>
      </c>
      <c r="CC1951" s="280" t="s">
        <v>180</v>
      </c>
      <c r="CD1951" s="281">
        <v>1</v>
      </c>
      <c r="CE1951" s="277">
        <v>45047</v>
      </c>
      <c r="CF1951" s="280"/>
      <c r="CG1951" s="280" t="s">
        <v>181</v>
      </c>
      <c r="CH1951" s="280"/>
      <c r="CI1951" s="280" t="s">
        <v>181</v>
      </c>
      <c r="CJ1951" s="280" t="s">
        <v>1419</v>
      </c>
      <c r="CK1951" s="280"/>
      <c r="CL1951" s="280"/>
      <c r="CM1951" s="280" t="s">
        <v>73</v>
      </c>
      <c r="CN1951" s="280">
        <v>3</v>
      </c>
    </row>
    <row r="1952" spans="4:92">
      <c r="D1952" s="273" t="s">
        <v>83</v>
      </c>
      <c r="E1952" s="273" t="s">
        <v>75</v>
      </c>
      <c r="F1952" s="273" t="s">
        <v>357</v>
      </c>
      <c r="G1952" s="273" t="s">
        <v>670</v>
      </c>
      <c r="H1952" s="274">
        <v>45261</v>
      </c>
      <c r="I1952" s="273">
        <v>16994</v>
      </c>
      <c r="J1952" s="273">
        <v>717</v>
      </c>
      <c r="W1952" s="273">
        <v>313128</v>
      </c>
      <c r="X1952" s="273" t="s">
        <v>83</v>
      </c>
      <c r="Y1952" s="273" t="s">
        <v>75</v>
      </c>
      <c r="Z1952" s="273" t="s">
        <v>357</v>
      </c>
      <c r="AA1952" s="273" t="s">
        <v>689</v>
      </c>
      <c r="AB1952" s="274">
        <v>44927</v>
      </c>
      <c r="AC1952" s="273">
        <v>16271</v>
      </c>
      <c r="AD1952" s="273">
        <v>724</v>
      </c>
      <c r="AK1952" s="273">
        <v>303293</v>
      </c>
      <c r="BV1952" s="336" t="s">
        <v>83</v>
      </c>
      <c r="BW1952" s="337" t="s">
        <v>63</v>
      </c>
      <c r="BX1952" s="337" t="s">
        <v>228</v>
      </c>
      <c r="BY1952" s="337" t="s">
        <v>237</v>
      </c>
      <c r="BZ1952" s="337" t="s">
        <v>138</v>
      </c>
      <c r="CA1952" s="337" t="s">
        <v>139</v>
      </c>
      <c r="CB1952" s="337" t="s">
        <v>190</v>
      </c>
      <c r="CC1952" s="337" t="s">
        <v>191</v>
      </c>
      <c r="CD1952" s="338">
        <v>8</v>
      </c>
      <c r="CE1952" s="335">
        <v>45047</v>
      </c>
      <c r="CF1952" s="337">
        <v>0</v>
      </c>
      <c r="CG1952" s="337" t="s">
        <v>90</v>
      </c>
      <c r="CH1952" s="337">
        <v>0</v>
      </c>
      <c r="CI1952" s="337" t="s">
        <v>80</v>
      </c>
      <c r="CJ1952" s="337"/>
      <c r="CK1952" s="337"/>
      <c r="CL1952" s="337"/>
      <c r="CM1952" s="337" t="s">
        <v>73</v>
      </c>
      <c r="CN1952" s="337">
        <v>3</v>
      </c>
    </row>
    <row r="1953" spans="4:92">
      <c r="D1953" s="273" t="s">
        <v>83</v>
      </c>
      <c r="E1953" s="273" t="s">
        <v>75</v>
      </c>
      <c r="F1953" s="273" t="s">
        <v>357</v>
      </c>
      <c r="G1953" s="273" t="s">
        <v>670</v>
      </c>
      <c r="H1953" s="274">
        <v>45261</v>
      </c>
      <c r="I1953" s="273">
        <v>16994</v>
      </c>
      <c r="J1953" s="273">
        <v>717</v>
      </c>
      <c r="K1953" s="273">
        <v>0</v>
      </c>
      <c r="L1953" s="273" t="s">
        <v>66</v>
      </c>
      <c r="N1953" s="273" t="s">
        <v>107</v>
      </c>
      <c r="W1953" s="273">
        <v>313153</v>
      </c>
      <c r="X1953" s="273" t="s">
        <v>83</v>
      </c>
      <c r="Y1953" s="273" t="s">
        <v>75</v>
      </c>
      <c r="Z1953" s="273" t="s">
        <v>357</v>
      </c>
      <c r="AA1953" s="273" t="s">
        <v>689</v>
      </c>
      <c r="AB1953" s="274">
        <v>44927</v>
      </c>
      <c r="AC1953" s="273">
        <v>16272</v>
      </c>
      <c r="AD1953" s="273">
        <v>724</v>
      </c>
      <c r="AE1953" s="273">
        <v>0</v>
      </c>
      <c r="AF1953" s="273" t="s">
        <v>90</v>
      </c>
      <c r="AG1953" s="273" t="s">
        <v>801</v>
      </c>
      <c r="AH1953" s="273" t="s">
        <v>1801</v>
      </c>
      <c r="AI1953" s="273" t="s">
        <v>123</v>
      </c>
      <c r="AJ1953" s="273" t="s">
        <v>627</v>
      </c>
      <c r="AK1953" s="273">
        <v>303309</v>
      </c>
      <c r="BV1953" s="279" t="s">
        <v>83</v>
      </c>
      <c r="BW1953" s="280" t="s">
        <v>63</v>
      </c>
      <c r="BX1953" s="280" t="s">
        <v>228</v>
      </c>
      <c r="BY1953" s="280" t="s">
        <v>237</v>
      </c>
      <c r="BZ1953" s="280" t="s">
        <v>167</v>
      </c>
      <c r="CA1953" s="280" t="s">
        <v>168</v>
      </c>
      <c r="CB1953" s="280" t="s">
        <v>319</v>
      </c>
      <c r="CC1953" s="280" t="s">
        <v>320</v>
      </c>
      <c r="CD1953" s="281">
        <v>15</v>
      </c>
      <c r="CE1953" s="277">
        <v>45047</v>
      </c>
      <c r="CF1953" s="280">
        <v>0</v>
      </c>
      <c r="CG1953" s="280" t="s">
        <v>90</v>
      </c>
      <c r="CH1953" s="280">
        <v>0</v>
      </c>
      <c r="CI1953" s="280" t="s">
        <v>80</v>
      </c>
      <c r="CJ1953" s="280"/>
      <c r="CK1953" s="280"/>
      <c r="CL1953" s="280"/>
      <c r="CM1953" s="280" t="s">
        <v>73</v>
      </c>
      <c r="CN1953" s="280">
        <v>3</v>
      </c>
    </row>
    <row r="1954" spans="4:92">
      <c r="D1954" s="273" t="s">
        <v>83</v>
      </c>
      <c r="E1954" s="273" t="s">
        <v>75</v>
      </c>
      <c r="F1954" s="273" t="s">
        <v>357</v>
      </c>
      <c r="G1954" s="273" t="s">
        <v>670</v>
      </c>
      <c r="H1954" s="274">
        <v>45261</v>
      </c>
      <c r="I1954" s="273">
        <v>16994</v>
      </c>
      <c r="J1954" s="273">
        <v>717</v>
      </c>
      <c r="K1954" s="273">
        <v>770</v>
      </c>
      <c r="L1954" s="273" t="s">
        <v>66</v>
      </c>
      <c r="M1954" s="273">
        <v>116.221875</v>
      </c>
      <c r="N1954" s="273" t="s">
        <v>115</v>
      </c>
      <c r="W1954" s="273">
        <v>313152</v>
      </c>
      <c r="X1954" s="273" t="s">
        <v>83</v>
      </c>
      <c r="Y1954" s="273" t="s">
        <v>75</v>
      </c>
      <c r="Z1954" s="273" t="s">
        <v>357</v>
      </c>
      <c r="AA1954" s="273" t="s">
        <v>665</v>
      </c>
      <c r="AB1954" s="274">
        <v>44927</v>
      </c>
      <c r="AC1954" s="273">
        <v>16216</v>
      </c>
      <c r="AD1954" s="273">
        <v>715</v>
      </c>
      <c r="AK1954" s="273">
        <v>302616</v>
      </c>
      <c r="BV1954" s="336" t="s">
        <v>83</v>
      </c>
      <c r="BW1954" s="337" t="s">
        <v>63</v>
      </c>
      <c r="BX1954" s="337" t="s">
        <v>228</v>
      </c>
      <c r="BY1954" s="337" t="s">
        <v>237</v>
      </c>
      <c r="BZ1954" s="337" t="s">
        <v>86</v>
      </c>
      <c r="CA1954" s="337" t="s">
        <v>87</v>
      </c>
      <c r="CB1954" s="337" t="s">
        <v>88</v>
      </c>
      <c r="CC1954" s="337" t="s">
        <v>89</v>
      </c>
      <c r="CD1954" s="338">
        <v>3</v>
      </c>
      <c r="CE1954" s="335">
        <v>45139</v>
      </c>
      <c r="CF1954" s="337">
        <v>1856</v>
      </c>
      <c r="CG1954" s="337" t="s">
        <v>90</v>
      </c>
      <c r="CH1954" s="337">
        <v>1856</v>
      </c>
      <c r="CI1954" s="337" t="s">
        <v>80</v>
      </c>
      <c r="CJ1954" s="337"/>
      <c r="CK1954" s="337"/>
      <c r="CL1954" s="337"/>
      <c r="CM1954" s="337" t="s">
        <v>73</v>
      </c>
      <c r="CN1954" s="337">
        <v>3</v>
      </c>
    </row>
    <row r="1955" spans="4:92">
      <c r="D1955" s="273" t="s">
        <v>83</v>
      </c>
      <c r="E1955" s="273" t="s">
        <v>75</v>
      </c>
      <c r="F1955" s="273" t="s">
        <v>357</v>
      </c>
      <c r="G1955" s="273" t="s">
        <v>632</v>
      </c>
      <c r="H1955" s="274">
        <v>44927</v>
      </c>
      <c r="I1955" s="273">
        <v>11181</v>
      </c>
      <c r="J1955" s="273">
        <v>704</v>
      </c>
      <c r="W1955" s="273">
        <v>138136</v>
      </c>
      <c r="X1955" s="273" t="s">
        <v>83</v>
      </c>
      <c r="Y1955" s="273" t="s">
        <v>75</v>
      </c>
      <c r="Z1955" s="273" t="s">
        <v>357</v>
      </c>
      <c r="AA1955" s="273" t="s">
        <v>665</v>
      </c>
      <c r="AB1955" s="274">
        <v>44927</v>
      </c>
      <c r="AC1955" s="273">
        <v>16217</v>
      </c>
      <c r="AD1955" s="273">
        <v>715</v>
      </c>
      <c r="AK1955" s="273">
        <v>302632</v>
      </c>
      <c r="BV1955" s="279" t="s">
        <v>83</v>
      </c>
      <c r="BW1955" s="280" t="s">
        <v>63</v>
      </c>
      <c r="BX1955" s="280" t="s">
        <v>228</v>
      </c>
      <c r="BY1955" s="280" t="s">
        <v>237</v>
      </c>
      <c r="BZ1955" s="280" t="s">
        <v>86</v>
      </c>
      <c r="CA1955" s="280" t="s">
        <v>87</v>
      </c>
      <c r="CB1955" s="280" t="s">
        <v>101</v>
      </c>
      <c r="CC1955" s="280" t="s">
        <v>102</v>
      </c>
      <c r="CD1955" s="281">
        <v>4</v>
      </c>
      <c r="CE1955" s="277">
        <v>45139</v>
      </c>
      <c r="CF1955" s="280">
        <v>24726</v>
      </c>
      <c r="CG1955" s="280" t="s">
        <v>103</v>
      </c>
      <c r="CH1955" s="280">
        <v>805.07856000000004</v>
      </c>
      <c r="CI1955" s="280" t="s">
        <v>104</v>
      </c>
      <c r="CJ1955" s="280"/>
      <c r="CK1955" s="280"/>
      <c r="CL1955" s="280"/>
      <c r="CM1955" s="280" t="s">
        <v>73</v>
      </c>
      <c r="CN1955" s="280">
        <v>3</v>
      </c>
    </row>
    <row r="1956" spans="4:92">
      <c r="D1956" s="273" t="s">
        <v>83</v>
      </c>
      <c r="E1956" s="273" t="s">
        <v>75</v>
      </c>
      <c r="F1956" s="273" t="s">
        <v>357</v>
      </c>
      <c r="G1956" s="273" t="s">
        <v>632</v>
      </c>
      <c r="H1956" s="274">
        <v>44927</v>
      </c>
      <c r="I1956" s="273">
        <v>11181</v>
      </c>
      <c r="J1956" s="273">
        <v>704</v>
      </c>
      <c r="K1956" s="273">
        <v>0</v>
      </c>
      <c r="L1956" s="273" t="s">
        <v>66</v>
      </c>
      <c r="N1956" s="273" t="s">
        <v>107</v>
      </c>
      <c r="W1956" s="273">
        <v>138161</v>
      </c>
      <c r="X1956" s="273" t="s">
        <v>83</v>
      </c>
      <c r="Y1956" s="273" t="s">
        <v>75</v>
      </c>
      <c r="Z1956" s="273" t="s">
        <v>357</v>
      </c>
      <c r="AA1956" s="273" t="s">
        <v>358</v>
      </c>
      <c r="AB1956" s="274">
        <v>44927</v>
      </c>
      <c r="AC1956" s="273">
        <v>14750</v>
      </c>
      <c r="AD1956" s="273">
        <v>707</v>
      </c>
      <c r="AK1956" s="273">
        <v>277212</v>
      </c>
      <c r="BV1956" s="336" t="s">
        <v>83</v>
      </c>
      <c r="BW1956" s="337" t="s">
        <v>63</v>
      </c>
      <c r="BX1956" s="337" t="s">
        <v>228</v>
      </c>
      <c r="BY1956" s="337" t="s">
        <v>237</v>
      </c>
      <c r="BZ1956" s="337" t="s">
        <v>110</v>
      </c>
      <c r="CA1956" s="337" t="s">
        <v>111</v>
      </c>
      <c r="CB1956" s="337" t="s">
        <v>112</v>
      </c>
      <c r="CC1956" s="337" t="s">
        <v>113</v>
      </c>
      <c r="CD1956" s="338">
        <v>4</v>
      </c>
      <c r="CE1956" s="335">
        <v>45139</v>
      </c>
      <c r="CF1956" s="337"/>
      <c r="CG1956" s="337"/>
      <c r="CH1956" s="337"/>
      <c r="CI1956" s="337" t="s">
        <v>80</v>
      </c>
      <c r="CJ1956" s="337"/>
      <c r="CK1956" s="337"/>
      <c r="CL1956" s="337"/>
      <c r="CM1956" s="337" t="s">
        <v>73</v>
      </c>
      <c r="CN1956" s="337">
        <v>3</v>
      </c>
    </row>
    <row r="1957" spans="4:92">
      <c r="D1957" s="273" t="s">
        <v>83</v>
      </c>
      <c r="E1957" s="273" t="s">
        <v>75</v>
      </c>
      <c r="F1957" s="273" t="s">
        <v>357</v>
      </c>
      <c r="G1957" s="273" t="s">
        <v>632</v>
      </c>
      <c r="H1957" s="274">
        <v>44927</v>
      </c>
      <c r="I1957" s="273">
        <v>11181</v>
      </c>
      <c r="J1957" s="273">
        <v>704</v>
      </c>
      <c r="K1957" s="273">
        <v>104</v>
      </c>
      <c r="L1957" s="273" t="s">
        <v>66</v>
      </c>
      <c r="M1957" s="273">
        <v>38.424374999999998</v>
      </c>
      <c r="N1957" s="273" t="s">
        <v>115</v>
      </c>
      <c r="W1957" s="273">
        <v>138160</v>
      </c>
      <c r="X1957" s="273" t="s">
        <v>83</v>
      </c>
      <c r="Y1957" s="273" t="s">
        <v>75</v>
      </c>
      <c r="Z1957" s="273" t="s">
        <v>357</v>
      </c>
      <c r="AA1957" s="273" t="s">
        <v>358</v>
      </c>
      <c r="AB1957" s="274">
        <v>44927</v>
      </c>
      <c r="AC1957" s="273">
        <v>15334</v>
      </c>
      <c r="AD1957" s="273">
        <v>707</v>
      </c>
      <c r="AK1957" s="273">
        <v>283522</v>
      </c>
      <c r="BV1957" s="279" t="s">
        <v>83</v>
      </c>
      <c r="BW1957" s="280" t="s">
        <v>63</v>
      </c>
      <c r="BX1957" s="280" t="s">
        <v>228</v>
      </c>
      <c r="BY1957" s="280" t="s">
        <v>237</v>
      </c>
      <c r="BZ1957" s="280" t="s">
        <v>110</v>
      </c>
      <c r="CA1957" s="280" t="s">
        <v>111</v>
      </c>
      <c r="CB1957" s="280" t="s">
        <v>117</v>
      </c>
      <c r="CC1957" s="280" t="s">
        <v>118</v>
      </c>
      <c r="CD1957" s="281">
        <v>5</v>
      </c>
      <c r="CE1957" s="277">
        <v>45139</v>
      </c>
      <c r="CF1957" s="280"/>
      <c r="CG1957" s="280"/>
      <c r="CH1957" s="280"/>
      <c r="CI1957" s="280" t="s">
        <v>104</v>
      </c>
      <c r="CJ1957" s="280"/>
      <c r="CK1957" s="280"/>
      <c r="CL1957" s="280"/>
      <c r="CM1957" s="280" t="s">
        <v>73</v>
      </c>
      <c r="CN1957" s="280">
        <v>3</v>
      </c>
    </row>
    <row r="1958" spans="4:92">
      <c r="D1958" s="273" t="s">
        <v>83</v>
      </c>
      <c r="E1958" s="273" t="s">
        <v>75</v>
      </c>
      <c r="F1958" s="273" t="s">
        <v>357</v>
      </c>
      <c r="G1958" s="273" t="s">
        <v>632</v>
      </c>
      <c r="H1958" s="274">
        <v>44958</v>
      </c>
      <c r="I1958" s="273">
        <v>11343</v>
      </c>
      <c r="J1958" s="273">
        <v>704</v>
      </c>
      <c r="W1958" s="273">
        <v>156115</v>
      </c>
      <c r="X1958" s="273" t="s">
        <v>83</v>
      </c>
      <c r="Y1958" s="273" t="s">
        <v>75</v>
      </c>
      <c r="Z1958" s="273" t="s">
        <v>357</v>
      </c>
      <c r="AA1958" s="273" t="s">
        <v>660</v>
      </c>
      <c r="AB1958" s="274">
        <v>44927</v>
      </c>
      <c r="AC1958" s="273">
        <v>16203</v>
      </c>
      <c r="AD1958" s="273">
        <v>713</v>
      </c>
      <c r="AK1958" s="273">
        <v>302443</v>
      </c>
      <c r="BV1958" s="336" t="s">
        <v>83</v>
      </c>
      <c r="BW1958" s="337" t="s">
        <v>63</v>
      </c>
      <c r="BX1958" s="337" t="s">
        <v>228</v>
      </c>
      <c r="BY1958" s="337" t="s">
        <v>237</v>
      </c>
      <c r="BZ1958" s="337" t="s">
        <v>126</v>
      </c>
      <c r="CA1958" s="337" t="s">
        <v>127</v>
      </c>
      <c r="CB1958" s="337" t="s">
        <v>128</v>
      </c>
      <c r="CC1958" s="337" t="s">
        <v>129</v>
      </c>
      <c r="CD1958" s="338">
        <v>6</v>
      </c>
      <c r="CE1958" s="335">
        <v>45139</v>
      </c>
      <c r="CF1958" s="337"/>
      <c r="CG1958" s="337"/>
      <c r="CH1958" s="337"/>
      <c r="CI1958" s="337" t="s">
        <v>80</v>
      </c>
      <c r="CJ1958" s="337"/>
      <c r="CK1958" s="337"/>
      <c r="CL1958" s="337"/>
      <c r="CM1958" s="337" t="s">
        <v>73</v>
      </c>
      <c r="CN1958" s="337">
        <v>3</v>
      </c>
    </row>
    <row r="1959" spans="4:92">
      <c r="D1959" s="273" t="s">
        <v>83</v>
      </c>
      <c r="E1959" s="273" t="s">
        <v>75</v>
      </c>
      <c r="F1959" s="273" t="s">
        <v>357</v>
      </c>
      <c r="G1959" s="273" t="s">
        <v>632</v>
      </c>
      <c r="H1959" s="274">
        <v>44958</v>
      </c>
      <c r="I1959" s="273">
        <v>11343</v>
      </c>
      <c r="J1959" s="273">
        <v>704</v>
      </c>
      <c r="K1959" s="273">
        <v>0</v>
      </c>
      <c r="L1959" s="273" t="s">
        <v>66</v>
      </c>
      <c r="N1959" s="273" t="s">
        <v>107</v>
      </c>
      <c r="W1959" s="273">
        <v>156140</v>
      </c>
      <c r="X1959" s="273" t="s">
        <v>83</v>
      </c>
      <c r="Y1959" s="273" t="s">
        <v>75</v>
      </c>
      <c r="Z1959" s="273" t="s">
        <v>357</v>
      </c>
      <c r="AA1959" s="273" t="s">
        <v>660</v>
      </c>
      <c r="AB1959" s="274">
        <v>44927</v>
      </c>
      <c r="AC1959" s="273">
        <v>16204</v>
      </c>
      <c r="AD1959" s="273">
        <v>713</v>
      </c>
      <c r="AK1959" s="273">
        <v>302459</v>
      </c>
      <c r="BV1959" s="279" t="s">
        <v>83</v>
      </c>
      <c r="BW1959" s="280" t="s">
        <v>63</v>
      </c>
      <c r="BX1959" s="280" t="s">
        <v>228</v>
      </c>
      <c r="BY1959" s="280" t="s">
        <v>237</v>
      </c>
      <c r="BZ1959" s="280" t="s">
        <v>138</v>
      </c>
      <c r="CA1959" s="280" t="s">
        <v>139</v>
      </c>
      <c r="CB1959" s="280" t="s">
        <v>140</v>
      </c>
      <c r="CC1959" s="280" t="s">
        <v>141</v>
      </c>
      <c r="CD1959" s="281">
        <v>9</v>
      </c>
      <c r="CE1959" s="277">
        <v>45139</v>
      </c>
      <c r="CF1959" s="280">
        <v>0</v>
      </c>
      <c r="CG1959" s="280" t="s">
        <v>90</v>
      </c>
      <c r="CH1959" s="280">
        <v>0</v>
      </c>
      <c r="CI1959" s="280" t="s">
        <v>80</v>
      </c>
      <c r="CJ1959" s="280"/>
      <c r="CK1959" s="280"/>
      <c r="CL1959" s="280"/>
      <c r="CM1959" s="280" t="s">
        <v>73</v>
      </c>
      <c r="CN1959" s="280">
        <v>3</v>
      </c>
    </row>
    <row r="1960" spans="4:92">
      <c r="D1960" s="273" t="s">
        <v>83</v>
      </c>
      <c r="E1960" s="273" t="s">
        <v>75</v>
      </c>
      <c r="F1960" s="273" t="s">
        <v>357</v>
      </c>
      <c r="G1960" s="273" t="s">
        <v>632</v>
      </c>
      <c r="H1960" s="274">
        <v>44958</v>
      </c>
      <c r="I1960" s="273">
        <v>11343</v>
      </c>
      <c r="J1960" s="273">
        <v>704</v>
      </c>
      <c r="K1960" s="273">
        <v>104</v>
      </c>
      <c r="L1960" s="273" t="s">
        <v>66</v>
      </c>
      <c r="M1960" s="273">
        <v>38.424374999999998</v>
      </c>
      <c r="N1960" s="273" t="s">
        <v>115</v>
      </c>
      <c r="W1960" s="273">
        <v>156139</v>
      </c>
      <c r="X1960" s="273" t="s">
        <v>64</v>
      </c>
      <c r="Y1960" s="273" t="s">
        <v>75</v>
      </c>
      <c r="Z1960" s="273" t="s">
        <v>231</v>
      </c>
      <c r="AA1960" s="273" t="s">
        <v>231</v>
      </c>
      <c r="AB1960" s="274">
        <v>45261</v>
      </c>
      <c r="AC1960" s="273">
        <v>16900</v>
      </c>
      <c r="AD1960" s="273">
        <v>24</v>
      </c>
      <c r="AK1960" s="273">
        <v>323502</v>
      </c>
      <c r="BV1960" s="336" t="s">
        <v>83</v>
      </c>
      <c r="BW1960" s="337" t="s">
        <v>63</v>
      </c>
      <c r="BX1960" s="337" t="s">
        <v>228</v>
      </c>
      <c r="BY1960" s="337" t="s">
        <v>237</v>
      </c>
      <c r="BZ1960" s="337" t="s">
        <v>126</v>
      </c>
      <c r="CA1960" s="337" t="s">
        <v>127</v>
      </c>
      <c r="CB1960" s="337" t="s">
        <v>133</v>
      </c>
      <c r="CC1960" s="337" t="s">
        <v>134</v>
      </c>
      <c r="CD1960" s="338">
        <v>7</v>
      </c>
      <c r="CE1960" s="335">
        <v>45139</v>
      </c>
      <c r="CF1960" s="337"/>
      <c r="CG1960" s="337"/>
      <c r="CH1960" s="337"/>
      <c r="CI1960" s="337" t="s">
        <v>104</v>
      </c>
      <c r="CJ1960" s="337"/>
      <c r="CK1960" s="337"/>
      <c r="CL1960" s="337"/>
      <c r="CM1960" s="337" t="s">
        <v>73</v>
      </c>
      <c r="CN1960" s="337">
        <v>3</v>
      </c>
    </row>
    <row r="1961" spans="4:92">
      <c r="D1961" s="273" t="s">
        <v>83</v>
      </c>
      <c r="E1961" s="273" t="s">
        <v>75</v>
      </c>
      <c r="F1961" s="273" t="s">
        <v>357</v>
      </c>
      <c r="G1961" s="273" t="s">
        <v>632</v>
      </c>
      <c r="H1961" s="274">
        <v>44986</v>
      </c>
      <c r="I1961" s="273">
        <v>11505</v>
      </c>
      <c r="J1961" s="273">
        <v>704</v>
      </c>
      <c r="W1961" s="273">
        <v>156231</v>
      </c>
      <c r="X1961" s="273" t="s">
        <v>64</v>
      </c>
      <c r="Y1961" s="273" t="s">
        <v>75</v>
      </c>
      <c r="Z1961" s="273" t="s">
        <v>231</v>
      </c>
      <c r="AA1961" s="273" t="s">
        <v>231</v>
      </c>
      <c r="AB1961" s="274">
        <v>45261</v>
      </c>
      <c r="AC1961" s="273">
        <v>16900</v>
      </c>
      <c r="AD1961" s="273">
        <v>24</v>
      </c>
      <c r="AK1961" s="273">
        <v>323510</v>
      </c>
      <c r="BV1961" s="279" t="s">
        <v>83</v>
      </c>
      <c r="BW1961" s="280" t="s">
        <v>63</v>
      </c>
      <c r="BX1961" s="280" t="s">
        <v>228</v>
      </c>
      <c r="BY1961" s="280" t="s">
        <v>237</v>
      </c>
      <c r="BZ1961" s="280" t="s">
        <v>167</v>
      </c>
      <c r="CA1961" s="280" t="s">
        <v>168</v>
      </c>
      <c r="CB1961" s="280" t="s">
        <v>169</v>
      </c>
      <c r="CC1961" s="280" t="s">
        <v>170</v>
      </c>
      <c r="CD1961" s="281">
        <v>12</v>
      </c>
      <c r="CE1961" s="277">
        <v>45139</v>
      </c>
      <c r="CF1961" s="280">
        <v>307.14830000000001</v>
      </c>
      <c r="CG1961" s="280" t="s">
        <v>90</v>
      </c>
      <c r="CH1961" s="280">
        <v>307.14830000000001</v>
      </c>
      <c r="CI1961" s="280" t="s">
        <v>80</v>
      </c>
      <c r="CJ1961" s="280"/>
      <c r="CK1961" s="280"/>
      <c r="CL1961" s="280"/>
      <c r="CM1961" s="280" t="s">
        <v>73</v>
      </c>
      <c r="CN1961" s="280">
        <v>3</v>
      </c>
    </row>
    <row r="1962" spans="4:92">
      <c r="D1962" s="273" t="s">
        <v>83</v>
      </c>
      <c r="E1962" s="273" t="s">
        <v>75</v>
      </c>
      <c r="F1962" s="273" t="s">
        <v>357</v>
      </c>
      <c r="G1962" s="273" t="s">
        <v>632</v>
      </c>
      <c r="H1962" s="274">
        <v>44986</v>
      </c>
      <c r="I1962" s="273">
        <v>11505</v>
      </c>
      <c r="J1962" s="273">
        <v>704</v>
      </c>
      <c r="K1962" s="273">
        <v>0</v>
      </c>
      <c r="L1962" s="273" t="s">
        <v>66</v>
      </c>
      <c r="N1962" s="273" t="s">
        <v>107</v>
      </c>
      <c r="W1962" s="273">
        <v>156256</v>
      </c>
      <c r="X1962" s="273" t="s">
        <v>64</v>
      </c>
      <c r="Y1962" s="273" t="s">
        <v>75</v>
      </c>
      <c r="Z1962" s="273" t="s">
        <v>231</v>
      </c>
      <c r="AA1962" s="273" t="s">
        <v>231</v>
      </c>
      <c r="AB1962" s="274">
        <v>45261</v>
      </c>
      <c r="AC1962" s="273">
        <v>16900</v>
      </c>
      <c r="AD1962" s="273">
        <v>24</v>
      </c>
      <c r="AK1962" s="273">
        <v>323517</v>
      </c>
      <c r="BV1962" s="336" t="s">
        <v>83</v>
      </c>
      <c r="BW1962" s="337" t="s">
        <v>63</v>
      </c>
      <c r="BX1962" s="337" t="s">
        <v>228</v>
      </c>
      <c r="BY1962" s="337" t="s">
        <v>237</v>
      </c>
      <c r="BZ1962" s="337" t="s">
        <v>151</v>
      </c>
      <c r="CA1962" s="337" t="s">
        <v>152</v>
      </c>
      <c r="CB1962" s="337" t="s">
        <v>153</v>
      </c>
      <c r="CC1962" s="337" t="s">
        <v>154</v>
      </c>
      <c r="CD1962" s="338">
        <v>10</v>
      </c>
      <c r="CE1962" s="335">
        <v>45139</v>
      </c>
      <c r="CF1962" s="337">
        <v>1856</v>
      </c>
      <c r="CG1962" s="337" t="s">
        <v>90</v>
      </c>
      <c r="CH1962" s="337">
        <v>1856</v>
      </c>
      <c r="CI1962" s="337" t="s">
        <v>80</v>
      </c>
      <c r="CJ1962" s="337"/>
      <c r="CK1962" s="337"/>
      <c r="CL1962" s="337"/>
      <c r="CM1962" s="337" t="s">
        <v>73</v>
      </c>
      <c r="CN1962" s="337">
        <v>3</v>
      </c>
    </row>
    <row r="1963" spans="4:92">
      <c r="D1963" s="273" t="s">
        <v>83</v>
      </c>
      <c r="E1963" s="273" t="s">
        <v>75</v>
      </c>
      <c r="F1963" s="273" t="s">
        <v>357</v>
      </c>
      <c r="G1963" s="273" t="s">
        <v>632</v>
      </c>
      <c r="H1963" s="274">
        <v>44986</v>
      </c>
      <c r="I1963" s="273">
        <v>11505</v>
      </c>
      <c r="J1963" s="273">
        <v>704</v>
      </c>
      <c r="K1963" s="273">
        <v>88</v>
      </c>
      <c r="L1963" s="273" t="s">
        <v>66</v>
      </c>
      <c r="M1963" s="273">
        <v>21.763750000000002</v>
      </c>
      <c r="N1963" s="273" t="s">
        <v>115</v>
      </c>
      <c r="W1963" s="273">
        <v>156255</v>
      </c>
      <c r="X1963" s="273" t="s">
        <v>64</v>
      </c>
      <c r="Y1963" s="273" t="s">
        <v>75</v>
      </c>
      <c r="Z1963" s="273" t="s">
        <v>231</v>
      </c>
      <c r="AA1963" s="273" t="s">
        <v>231</v>
      </c>
      <c r="AB1963" s="274">
        <v>45261</v>
      </c>
      <c r="AC1963" s="273">
        <v>16900</v>
      </c>
      <c r="AD1963" s="273">
        <v>24</v>
      </c>
      <c r="AK1963" s="273">
        <v>323524</v>
      </c>
      <c r="BV1963" s="279" t="s">
        <v>83</v>
      </c>
      <c r="BW1963" s="280" t="s">
        <v>63</v>
      </c>
      <c r="BX1963" s="280" t="s">
        <v>228</v>
      </c>
      <c r="BY1963" s="280" t="s">
        <v>237</v>
      </c>
      <c r="BZ1963" s="280" t="s">
        <v>151</v>
      </c>
      <c r="CA1963" s="280" t="s">
        <v>152</v>
      </c>
      <c r="CB1963" s="280" t="s">
        <v>161</v>
      </c>
      <c r="CC1963" s="280" t="s">
        <v>162</v>
      </c>
      <c r="CD1963" s="281">
        <v>11</v>
      </c>
      <c r="CE1963" s="277">
        <v>45139</v>
      </c>
      <c r="CF1963" s="280">
        <v>1270</v>
      </c>
      <c r="CG1963" s="280" t="s">
        <v>90</v>
      </c>
      <c r="CH1963" s="280">
        <v>1270</v>
      </c>
      <c r="CI1963" s="280" t="s">
        <v>80</v>
      </c>
      <c r="CJ1963" s="280"/>
      <c r="CK1963" s="280"/>
      <c r="CL1963" s="280"/>
      <c r="CM1963" s="280" t="s">
        <v>73</v>
      </c>
      <c r="CN1963" s="280">
        <v>3</v>
      </c>
    </row>
    <row r="1964" spans="4:92">
      <c r="D1964" s="273" t="s">
        <v>83</v>
      </c>
      <c r="E1964" s="273" t="s">
        <v>75</v>
      </c>
      <c r="F1964" s="273" t="s">
        <v>357</v>
      </c>
      <c r="G1964" s="273" t="s">
        <v>632</v>
      </c>
      <c r="H1964" s="274">
        <v>45017</v>
      </c>
      <c r="I1964" s="273">
        <v>11667</v>
      </c>
      <c r="J1964" s="273">
        <v>704</v>
      </c>
      <c r="W1964" s="273">
        <v>156260</v>
      </c>
      <c r="X1964" s="273" t="s">
        <v>64</v>
      </c>
      <c r="Y1964" s="273" t="s">
        <v>75</v>
      </c>
      <c r="Z1964" s="273" t="s">
        <v>231</v>
      </c>
      <c r="AA1964" s="273" t="s">
        <v>231</v>
      </c>
      <c r="AB1964" s="274">
        <v>45261</v>
      </c>
      <c r="AC1964" s="273">
        <v>16900</v>
      </c>
      <c r="AD1964" s="273">
        <v>24</v>
      </c>
      <c r="AK1964" s="273">
        <v>323531</v>
      </c>
      <c r="BV1964" s="336" t="s">
        <v>83</v>
      </c>
      <c r="BW1964" s="337" t="s">
        <v>63</v>
      </c>
      <c r="BX1964" s="337" t="s">
        <v>228</v>
      </c>
      <c r="BY1964" s="337" t="s">
        <v>237</v>
      </c>
      <c r="BZ1964" s="337" t="s">
        <v>86</v>
      </c>
      <c r="CA1964" s="337" t="s">
        <v>87</v>
      </c>
      <c r="CB1964" s="337" t="s">
        <v>217</v>
      </c>
      <c r="CC1964" s="337" t="s">
        <v>218</v>
      </c>
      <c r="CD1964" s="338">
        <v>2</v>
      </c>
      <c r="CE1964" s="335">
        <v>45231</v>
      </c>
      <c r="CF1964" s="337"/>
      <c r="CG1964" s="337" t="s">
        <v>181</v>
      </c>
      <c r="CH1964" s="337"/>
      <c r="CI1964" s="337" t="s">
        <v>181</v>
      </c>
      <c r="CJ1964" s="337" t="s">
        <v>573</v>
      </c>
      <c r="CK1964" s="337"/>
      <c r="CL1964" s="337"/>
      <c r="CM1964" s="337" t="s">
        <v>73</v>
      </c>
      <c r="CN1964" s="337">
        <v>3</v>
      </c>
    </row>
    <row r="1965" spans="4:92">
      <c r="D1965" s="273" t="s">
        <v>83</v>
      </c>
      <c r="E1965" s="273" t="s">
        <v>75</v>
      </c>
      <c r="F1965" s="273" t="s">
        <v>357</v>
      </c>
      <c r="G1965" s="273" t="s">
        <v>632</v>
      </c>
      <c r="H1965" s="274">
        <v>45017</v>
      </c>
      <c r="I1965" s="273">
        <v>11667</v>
      </c>
      <c r="J1965" s="273">
        <v>704</v>
      </c>
      <c r="K1965" s="273">
        <v>0</v>
      </c>
      <c r="L1965" s="273" t="s">
        <v>66</v>
      </c>
      <c r="N1965" s="273" t="s">
        <v>107</v>
      </c>
      <c r="W1965" s="273">
        <v>156285</v>
      </c>
      <c r="X1965" s="273" t="s">
        <v>64</v>
      </c>
      <c r="Y1965" s="273" t="s">
        <v>75</v>
      </c>
      <c r="Z1965" s="273" t="s">
        <v>231</v>
      </c>
      <c r="AA1965" s="273" t="s">
        <v>231</v>
      </c>
      <c r="AB1965" s="274">
        <v>45261</v>
      </c>
      <c r="AC1965" s="273">
        <v>16900</v>
      </c>
      <c r="AD1965" s="273">
        <v>24</v>
      </c>
      <c r="AK1965" s="273">
        <v>323538</v>
      </c>
      <c r="BV1965" s="279" t="s">
        <v>83</v>
      </c>
      <c r="BW1965" s="280" t="s">
        <v>63</v>
      </c>
      <c r="BX1965" s="280" t="s">
        <v>228</v>
      </c>
      <c r="BY1965" s="280" t="s">
        <v>237</v>
      </c>
      <c r="BZ1965" s="280" t="s">
        <v>86</v>
      </c>
      <c r="CA1965" s="280" t="s">
        <v>87</v>
      </c>
      <c r="CB1965" s="280" t="s">
        <v>179</v>
      </c>
      <c r="CC1965" s="280" t="s">
        <v>180</v>
      </c>
      <c r="CD1965" s="281">
        <v>1</v>
      </c>
      <c r="CE1965" s="277">
        <v>45231</v>
      </c>
      <c r="CF1965" s="280"/>
      <c r="CG1965" s="280" t="s">
        <v>181</v>
      </c>
      <c r="CH1965" s="280"/>
      <c r="CI1965" s="280" t="s">
        <v>181</v>
      </c>
      <c r="CJ1965" s="280" t="s">
        <v>1266</v>
      </c>
      <c r="CK1965" s="280"/>
      <c r="CL1965" s="280"/>
      <c r="CM1965" s="280" t="s">
        <v>73</v>
      </c>
      <c r="CN1965" s="280">
        <v>3</v>
      </c>
    </row>
    <row r="1966" spans="4:92">
      <c r="D1966" s="273" t="s">
        <v>83</v>
      </c>
      <c r="E1966" s="273" t="s">
        <v>75</v>
      </c>
      <c r="F1966" s="273" t="s">
        <v>357</v>
      </c>
      <c r="G1966" s="273" t="s">
        <v>632</v>
      </c>
      <c r="H1966" s="274">
        <v>45017</v>
      </c>
      <c r="I1966" s="273">
        <v>11667</v>
      </c>
      <c r="J1966" s="273">
        <v>704</v>
      </c>
      <c r="K1966" s="273">
        <v>84</v>
      </c>
      <c r="L1966" s="273" t="s">
        <v>66</v>
      </c>
      <c r="M1966" s="273">
        <v>19.348749999999999</v>
      </c>
      <c r="N1966" s="273" t="s">
        <v>115</v>
      </c>
      <c r="W1966" s="273">
        <v>156284</v>
      </c>
      <c r="X1966" s="273" t="s">
        <v>64</v>
      </c>
      <c r="Y1966" s="273" t="s">
        <v>75</v>
      </c>
      <c r="Z1966" s="273" t="s">
        <v>231</v>
      </c>
      <c r="AA1966" s="273" t="s">
        <v>231</v>
      </c>
      <c r="AB1966" s="274">
        <v>45261</v>
      </c>
      <c r="AC1966" s="273">
        <v>16900</v>
      </c>
      <c r="AD1966" s="273">
        <v>24</v>
      </c>
      <c r="AK1966" s="273">
        <v>323545</v>
      </c>
      <c r="BV1966" s="336" t="s">
        <v>83</v>
      </c>
      <c r="BW1966" s="337" t="s">
        <v>63</v>
      </c>
      <c r="BX1966" s="337" t="s">
        <v>228</v>
      </c>
      <c r="BY1966" s="337" t="s">
        <v>237</v>
      </c>
      <c r="BZ1966" s="337" t="s">
        <v>138</v>
      </c>
      <c r="CA1966" s="337" t="s">
        <v>139</v>
      </c>
      <c r="CB1966" s="337" t="s">
        <v>190</v>
      </c>
      <c r="CC1966" s="337" t="s">
        <v>191</v>
      </c>
      <c r="CD1966" s="338">
        <v>8</v>
      </c>
      <c r="CE1966" s="335">
        <v>45231</v>
      </c>
      <c r="CF1966" s="337">
        <v>0</v>
      </c>
      <c r="CG1966" s="337" t="s">
        <v>90</v>
      </c>
      <c r="CH1966" s="337">
        <v>0</v>
      </c>
      <c r="CI1966" s="337" t="s">
        <v>80</v>
      </c>
      <c r="CJ1966" s="337"/>
      <c r="CK1966" s="337"/>
      <c r="CL1966" s="337"/>
      <c r="CM1966" s="337" t="s">
        <v>73</v>
      </c>
      <c r="CN1966" s="337">
        <v>3</v>
      </c>
    </row>
    <row r="1967" spans="4:92">
      <c r="D1967" s="273" t="s">
        <v>83</v>
      </c>
      <c r="E1967" s="273" t="s">
        <v>75</v>
      </c>
      <c r="F1967" s="273" t="s">
        <v>357</v>
      </c>
      <c r="G1967" s="273" t="s">
        <v>632</v>
      </c>
      <c r="H1967" s="274">
        <v>45047</v>
      </c>
      <c r="I1967" s="273">
        <v>12283</v>
      </c>
      <c r="J1967" s="273">
        <v>704</v>
      </c>
      <c r="W1967" s="273">
        <v>183922</v>
      </c>
      <c r="X1967" s="273" t="s">
        <v>64</v>
      </c>
      <c r="Y1967" s="273" t="s">
        <v>75</v>
      </c>
      <c r="Z1967" s="273" t="s">
        <v>231</v>
      </c>
      <c r="AA1967" s="273" t="s">
        <v>231</v>
      </c>
      <c r="AB1967" s="274">
        <v>45261</v>
      </c>
      <c r="AC1967" s="273">
        <v>16900</v>
      </c>
      <c r="AD1967" s="273">
        <v>24</v>
      </c>
      <c r="AK1967" s="273">
        <v>323552</v>
      </c>
      <c r="BV1967" s="279" t="s">
        <v>83</v>
      </c>
      <c r="BW1967" s="280" t="s">
        <v>63</v>
      </c>
      <c r="BX1967" s="280" t="s">
        <v>228</v>
      </c>
      <c r="BY1967" s="280" t="s">
        <v>237</v>
      </c>
      <c r="BZ1967" s="280" t="s">
        <v>167</v>
      </c>
      <c r="CA1967" s="280" t="s">
        <v>168</v>
      </c>
      <c r="CB1967" s="280" t="s">
        <v>319</v>
      </c>
      <c r="CC1967" s="280" t="s">
        <v>320</v>
      </c>
      <c r="CD1967" s="281">
        <v>15</v>
      </c>
      <c r="CE1967" s="277">
        <v>45231</v>
      </c>
      <c r="CF1967" s="280">
        <v>0</v>
      </c>
      <c r="CG1967" s="280" t="s">
        <v>90</v>
      </c>
      <c r="CH1967" s="280">
        <v>0</v>
      </c>
      <c r="CI1967" s="280" t="s">
        <v>80</v>
      </c>
      <c r="CJ1967" s="280"/>
      <c r="CK1967" s="280"/>
      <c r="CL1967" s="280"/>
      <c r="CM1967" s="280" t="s">
        <v>73</v>
      </c>
      <c r="CN1967" s="280">
        <v>3</v>
      </c>
    </row>
    <row r="1968" spans="4:92">
      <c r="D1968" s="273" t="s">
        <v>83</v>
      </c>
      <c r="E1968" s="273" t="s">
        <v>75</v>
      </c>
      <c r="F1968" s="273" t="s">
        <v>357</v>
      </c>
      <c r="G1968" s="273" t="s">
        <v>632</v>
      </c>
      <c r="H1968" s="274">
        <v>45047</v>
      </c>
      <c r="I1968" s="273">
        <v>12283</v>
      </c>
      <c r="J1968" s="273">
        <v>704</v>
      </c>
      <c r="K1968" s="273">
        <v>0</v>
      </c>
      <c r="L1968" s="273" t="s">
        <v>66</v>
      </c>
      <c r="N1968" s="273" t="s">
        <v>107</v>
      </c>
      <c r="W1968" s="273">
        <v>183947</v>
      </c>
      <c r="X1968" s="273" t="s">
        <v>64</v>
      </c>
      <c r="Y1968" s="273" t="s">
        <v>75</v>
      </c>
      <c r="Z1968" s="273" t="s">
        <v>231</v>
      </c>
      <c r="AA1968" s="273" t="s">
        <v>231</v>
      </c>
      <c r="AB1968" s="274">
        <v>45261</v>
      </c>
      <c r="AC1968" s="273">
        <v>16901</v>
      </c>
      <c r="AD1968" s="273">
        <v>24</v>
      </c>
      <c r="AE1968" s="273">
        <v>70.221999999999994</v>
      </c>
      <c r="AF1968" s="273" t="s">
        <v>90</v>
      </c>
      <c r="AG1968" s="273" t="s">
        <v>781</v>
      </c>
      <c r="AH1968" s="273" t="s">
        <v>1492</v>
      </c>
      <c r="AI1968" s="273" t="s">
        <v>123</v>
      </c>
      <c r="AJ1968" s="273" t="s">
        <v>214</v>
      </c>
      <c r="AK1968" s="273">
        <v>319416</v>
      </c>
      <c r="BV1968" s="336" t="s">
        <v>83</v>
      </c>
      <c r="BW1968" s="337" t="s">
        <v>63</v>
      </c>
      <c r="BX1968" s="337" t="s">
        <v>228</v>
      </c>
      <c r="BY1968" s="337" t="s">
        <v>237</v>
      </c>
      <c r="BZ1968" s="337" t="s">
        <v>167</v>
      </c>
      <c r="CA1968" s="337" t="s">
        <v>168</v>
      </c>
      <c r="CB1968" s="337" t="s">
        <v>313</v>
      </c>
      <c r="CC1968" s="337" t="s">
        <v>314</v>
      </c>
      <c r="CD1968" s="338">
        <v>14</v>
      </c>
      <c r="CE1968" s="335">
        <v>45231</v>
      </c>
      <c r="CF1968" s="337">
        <v>0</v>
      </c>
      <c r="CG1968" s="337" t="s">
        <v>90</v>
      </c>
      <c r="CH1968" s="337">
        <v>0</v>
      </c>
      <c r="CI1968" s="337" t="s">
        <v>80</v>
      </c>
      <c r="CJ1968" s="337"/>
      <c r="CK1968" s="337"/>
      <c r="CL1968" s="337"/>
      <c r="CM1968" s="337" t="s">
        <v>73</v>
      </c>
      <c r="CN1968" s="337">
        <v>3</v>
      </c>
    </row>
    <row r="1969" spans="4:92">
      <c r="D1969" s="273" t="s">
        <v>83</v>
      </c>
      <c r="E1969" s="273" t="s">
        <v>75</v>
      </c>
      <c r="F1969" s="273" t="s">
        <v>357</v>
      </c>
      <c r="G1969" s="273" t="s">
        <v>632</v>
      </c>
      <c r="H1969" s="274">
        <v>45047</v>
      </c>
      <c r="I1969" s="273">
        <v>12283</v>
      </c>
      <c r="J1969" s="273">
        <v>704</v>
      </c>
      <c r="K1969" s="273">
        <v>92</v>
      </c>
      <c r="L1969" s="273" t="s">
        <v>66</v>
      </c>
      <c r="M1969" s="273">
        <v>21.289375</v>
      </c>
      <c r="N1969" s="273" t="s">
        <v>115</v>
      </c>
      <c r="W1969" s="273">
        <v>183946</v>
      </c>
      <c r="X1969" s="273" t="s">
        <v>64</v>
      </c>
      <c r="Y1969" s="273" t="s">
        <v>75</v>
      </c>
      <c r="Z1969" s="273" t="s">
        <v>231</v>
      </c>
      <c r="AA1969" s="273" t="s">
        <v>231</v>
      </c>
      <c r="AB1969" s="274">
        <v>45261</v>
      </c>
      <c r="AC1969" s="273">
        <v>16901</v>
      </c>
      <c r="AD1969" s="273">
        <v>24</v>
      </c>
      <c r="AE1969" s="273">
        <v>155.56200000000001</v>
      </c>
      <c r="AF1969" s="273" t="s">
        <v>90</v>
      </c>
      <c r="AG1969" s="273" t="s">
        <v>121</v>
      </c>
      <c r="AH1969" s="273" t="s">
        <v>1532</v>
      </c>
      <c r="AI1969" s="273" t="s">
        <v>123</v>
      </c>
      <c r="AJ1969" s="273" t="s">
        <v>124</v>
      </c>
      <c r="AK1969" s="273">
        <v>319595</v>
      </c>
      <c r="BV1969" s="279" t="s">
        <v>83</v>
      </c>
      <c r="BW1969" s="280" t="s">
        <v>63</v>
      </c>
      <c r="BX1969" s="280" t="s">
        <v>228</v>
      </c>
      <c r="BY1969" s="280" t="s">
        <v>237</v>
      </c>
      <c r="BZ1969" s="280" t="s">
        <v>167</v>
      </c>
      <c r="CA1969" s="280" t="s">
        <v>168</v>
      </c>
      <c r="CB1969" s="280" t="s">
        <v>353</v>
      </c>
      <c r="CC1969" s="280" t="s">
        <v>354</v>
      </c>
      <c r="CD1969" s="281">
        <v>13</v>
      </c>
      <c r="CE1969" s="277">
        <v>45231</v>
      </c>
      <c r="CF1969" s="280">
        <v>868.13800000000003</v>
      </c>
      <c r="CG1969" s="280" t="s">
        <v>90</v>
      </c>
      <c r="CH1969" s="280">
        <v>868.13800000000003</v>
      </c>
      <c r="CI1969" s="280" t="s">
        <v>80</v>
      </c>
      <c r="CJ1969" s="280"/>
      <c r="CK1969" s="280"/>
      <c r="CL1969" s="280"/>
      <c r="CM1969" s="280" t="s">
        <v>73</v>
      </c>
      <c r="CN1969" s="280">
        <v>3</v>
      </c>
    </row>
    <row r="1970" spans="4:92">
      <c r="D1970" s="273" t="s">
        <v>83</v>
      </c>
      <c r="E1970" s="273" t="s">
        <v>75</v>
      </c>
      <c r="F1970" s="273" t="s">
        <v>357</v>
      </c>
      <c r="G1970" s="273" t="s">
        <v>632</v>
      </c>
      <c r="H1970" s="274">
        <v>45078</v>
      </c>
      <c r="I1970" s="273">
        <v>12552</v>
      </c>
      <c r="J1970" s="273">
        <v>704</v>
      </c>
      <c r="W1970" s="273">
        <v>211702</v>
      </c>
      <c r="X1970" s="273" t="s">
        <v>64</v>
      </c>
      <c r="Y1970" s="273" t="s">
        <v>75</v>
      </c>
      <c r="Z1970" s="273" t="s">
        <v>231</v>
      </c>
      <c r="AA1970" s="273" t="s">
        <v>231</v>
      </c>
      <c r="AB1970" s="274">
        <v>45261</v>
      </c>
      <c r="AC1970" s="273">
        <v>16901</v>
      </c>
      <c r="AD1970" s="273">
        <v>24</v>
      </c>
      <c r="AE1970" s="273">
        <v>10.01</v>
      </c>
      <c r="AF1970" s="273" t="s">
        <v>90</v>
      </c>
      <c r="AG1970" s="273" t="s">
        <v>1635</v>
      </c>
      <c r="AH1970" s="273" t="s">
        <v>1636</v>
      </c>
      <c r="AI1970" s="273" t="s">
        <v>123</v>
      </c>
      <c r="AJ1970" s="273" t="s">
        <v>200</v>
      </c>
      <c r="AK1970" s="273">
        <v>319423</v>
      </c>
      <c r="BV1970" s="336" t="s">
        <v>83</v>
      </c>
      <c r="BW1970" s="337" t="s">
        <v>63</v>
      </c>
      <c r="BX1970" s="337" t="s">
        <v>228</v>
      </c>
      <c r="BY1970" s="337" t="s">
        <v>237</v>
      </c>
      <c r="BZ1970" s="337" t="s">
        <v>151</v>
      </c>
      <c r="CA1970" s="337" t="s">
        <v>152</v>
      </c>
      <c r="CB1970" s="337" t="s">
        <v>161</v>
      </c>
      <c r="CC1970" s="337" t="s">
        <v>162</v>
      </c>
      <c r="CD1970" s="338">
        <v>11</v>
      </c>
      <c r="CE1970" s="335">
        <v>45231</v>
      </c>
      <c r="CF1970" s="337">
        <v>1466</v>
      </c>
      <c r="CG1970" s="337" t="s">
        <v>90</v>
      </c>
      <c r="CH1970" s="337">
        <v>1466</v>
      </c>
      <c r="CI1970" s="337" t="s">
        <v>80</v>
      </c>
      <c r="CJ1970" s="337"/>
      <c r="CK1970" s="337"/>
      <c r="CL1970" s="337"/>
      <c r="CM1970" s="337" t="s">
        <v>73</v>
      </c>
      <c r="CN1970" s="337">
        <v>3</v>
      </c>
    </row>
    <row r="1971" spans="4:92">
      <c r="D1971" s="273" t="s">
        <v>83</v>
      </c>
      <c r="E1971" s="273" t="s">
        <v>75</v>
      </c>
      <c r="F1971" s="273" t="s">
        <v>357</v>
      </c>
      <c r="G1971" s="273" t="s">
        <v>632</v>
      </c>
      <c r="H1971" s="274">
        <v>45078</v>
      </c>
      <c r="I1971" s="273">
        <v>12552</v>
      </c>
      <c r="J1971" s="273">
        <v>704</v>
      </c>
      <c r="K1971" s="273">
        <v>0</v>
      </c>
      <c r="L1971" s="273" t="s">
        <v>66</v>
      </c>
      <c r="N1971" s="273" t="s">
        <v>107</v>
      </c>
      <c r="W1971" s="273">
        <v>211727</v>
      </c>
      <c r="X1971" s="273" t="s">
        <v>64</v>
      </c>
      <c r="Y1971" s="273" t="s">
        <v>75</v>
      </c>
      <c r="Z1971" s="273" t="s">
        <v>231</v>
      </c>
      <c r="AA1971" s="273" t="s">
        <v>231</v>
      </c>
      <c r="AB1971" s="274">
        <v>45261</v>
      </c>
      <c r="AC1971" s="273">
        <v>16901</v>
      </c>
      <c r="AD1971" s="273">
        <v>24</v>
      </c>
      <c r="AE1971" s="273">
        <v>110.8719998</v>
      </c>
      <c r="AF1971" s="273" t="s">
        <v>90</v>
      </c>
      <c r="AG1971" s="273" t="s">
        <v>1637</v>
      </c>
      <c r="AH1971" s="273" t="s">
        <v>1638</v>
      </c>
      <c r="AI1971" s="273" t="s">
        <v>123</v>
      </c>
      <c r="AJ1971" s="273" t="s">
        <v>200</v>
      </c>
      <c r="AK1971" s="273">
        <v>319429</v>
      </c>
      <c r="BV1971" s="279" t="s">
        <v>83</v>
      </c>
      <c r="BW1971" s="280" t="s">
        <v>63</v>
      </c>
      <c r="BX1971" s="280" t="s">
        <v>228</v>
      </c>
      <c r="BY1971" s="280" t="s">
        <v>237</v>
      </c>
      <c r="BZ1971" s="280" t="s">
        <v>151</v>
      </c>
      <c r="CA1971" s="280" t="s">
        <v>152</v>
      </c>
      <c r="CB1971" s="280" t="s">
        <v>153</v>
      </c>
      <c r="CC1971" s="280" t="s">
        <v>154</v>
      </c>
      <c r="CD1971" s="281">
        <v>10</v>
      </c>
      <c r="CE1971" s="277">
        <v>45231</v>
      </c>
      <c r="CF1971" s="280">
        <v>2148</v>
      </c>
      <c r="CG1971" s="280" t="s">
        <v>90</v>
      </c>
      <c r="CH1971" s="280">
        <v>2148</v>
      </c>
      <c r="CI1971" s="280" t="s">
        <v>80</v>
      </c>
      <c r="CJ1971" s="280"/>
      <c r="CK1971" s="280"/>
      <c r="CL1971" s="280"/>
      <c r="CM1971" s="280" t="s">
        <v>73</v>
      </c>
      <c r="CN1971" s="280">
        <v>3</v>
      </c>
    </row>
    <row r="1972" spans="4:92">
      <c r="D1972" s="273" t="s">
        <v>83</v>
      </c>
      <c r="E1972" s="273" t="s">
        <v>75</v>
      </c>
      <c r="F1972" s="273" t="s">
        <v>357</v>
      </c>
      <c r="G1972" s="273" t="s">
        <v>689</v>
      </c>
      <c r="H1972" s="274">
        <v>45231</v>
      </c>
      <c r="I1972" s="273">
        <v>14540</v>
      </c>
      <c r="J1972" s="273">
        <v>724</v>
      </c>
      <c r="W1972" s="273">
        <v>271341</v>
      </c>
      <c r="X1972" s="273" t="s">
        <v>64</v>
      </c>
      <c r="Y1972" s="273" t="s">
        <v>75</v>
      </c>
      <c r="Z1972" s="273" t="s">
        <v>231</v>
      </c>
      <c r="AA1972" s="273" t="s">
        <v>231</v>
      </c>
      <c r="AB1972" s="274">
        <v>45261</v>
      </c>
      <c r="AC1972" s="273">
        <v>16901</v>
      </c>
      <c r="AD1972" s="273">
        <v>24</v>
      </c>
      <c r="AE1972" s="273">
        <v>4.55</v>
      </c>
      <c r="AF1972" s="273" t="s">
        <v>90</v>
      </c>
      <c r="AG1972" s="273" t="s">
        <v>1639</v>
      </c>
      <c r="AH1972" s="273" t="s">
        <v>1640</v>
      </c>
      <c r="AI1972" s="273" t="s">
        <v>123</v>
      </c>
      <c r="AJ1972" s="273" t="s">
        <v>200</v>
      </c>
      <c r="AK1972" s="273">
        <v>319435</v>
      </c>
      <c r="BV1972" s="336" t="s">
        <v>83</v>
      </c>
      <c r="BW1972" s="337" t="s">
        <v>63</v>
      </c>
      <c r="BX1972" s="337" t="s">
        <v>228</v>
      </c>
      <c r="BY1972" s="337" t="s">
        <v>237</v>
      </c>
      <c r="BZ1972" s="337" t="s">
        <v>167</v>
      </c>
      <c r="CA1972" s="337" t="s">
        <v>168</v>
      </c>
      <c r="CB1972" s="337" t="s">
        <v>169</v>
      </c>
      <c r="CC1972" s="337" t="s">
        <v>170</v>
      </c>
      <c r="CD1972" s="338">
        <v>12</v>
      </c>
      <c r="CE1972" s="335">
        <v>45231</v>
      </c>
      <c r="CF1972" s="337">
        <v>93.048299999999998</v>
      </c>
      <c r="CG1972" s="337" t="s">
        <v>90</v>
      </c>
      <c r="CH1972" s="337">
        <v>93.048299999999998</v>
      </c>
      <c r="CI1972" s="337" t="s">
        <v>80</v>
      </c>
      <c r="CJ1972" s="337"/>
      <c r="CK1972" s="337"/>
      <c r="CL1972" s="337"/>
      <c r="CM1972" s="337" t="s">
        <v>73</v>
      </c>
      <c r="CN1972" s="337">
        <v>3</v>
      </c>
    </row>
    <row r="1973" spans="4:92">
      <c r="D1973" s="273" t="s">
        <v>83</v>
      </c>
      <c r="E1973" s="273" t="s">
        <v>75</v>
      </c>
      <c r="F1973" s="273" t="s">
        <v>357</v>
      </c>
      <c r="G1973" s="273" t="s">
        <v>689</v>
      </c>
      <c r="H1973" s="274">
        <v>45231</v>
      </c>
      <c r="I1973" s="273">
        <v>14540</v>
      </c>
      <c r="J1973" s="273">
        <v>724</v>
      </c>
      <c r="K1973" s="273">
        <v>0</v>
      </c>
      <c r="L1973" s="273" t="s">
        <v>66</v>
      </c>
      <c r="N1973" s="273" t="s">
        <v>107</v>
      </c>
      <c r="W1973" s="273">
        <v>271366</v>
      </c>
      <c r="X1973" s="273" t="s">
        <v>64</v>
      </c>
      <c r="Y1973" s="273" t="s">
        <v>75</v>
      </c>
      <c r="Z1973" s="273" t="s">
        <v>231</v>
      </c>
      <c r="AA1973" s="273" t="s">
        <v>231</v>
      </c>
      <c r="AB1973" s="274">
        <v>45261</v>
      </c>
      <c r="AC1973" s="273">
        <v>16901</v>
      </c>
      <c r="AD1973" s="273">
        <v>24</v>
      </c>
      <c r="AE1973" s="273">
        <v>0.56999999999999995</v>
      </c>
      <c r="AF1973" s="273" t="s">
        <v>90</v>
      </c>
      <c r="AG1973" s="273" t="s">
        <v>1642</v>
      </c>
      <c r="AH1973" s="273" t="s">
        <v>1643</v>
      </c>
      <c r="AI1973" s="273" t="s">
        <v>123</v>
      </c>
      <c r="AJ1973" s="273" t="s">
        <v>200</v>
      </c>
      <c r="AK1973" s="273">
        <v>319441</v>
      </c>
      <c r="BV1973" s="279" t="s">
        <v>83</v>
      </c>
      <c r="BW1973" s="280" t="s">
        <v>63</v>
      </c>
      <c r="BX1973" s="280" t="s">
        <v>228</v>
      </c>
      <c r="BY1973" s="280" t="s">
        <v>237</v>
      </c>
      <c r="BZ1973" s="280" t="s">
        <v>126</v>
      </c>
      <c r="CA1973" s="280" t="s">
        <v>127</v>
      </c>
      <c r="CB1973" s="280" t="s">
        <v>133</v>
      </c>
      <c r="CC1973" s="280" t="s">
        <v>134</v>
      </c>
      <c r="CD1973" s="281">
        <v>7</v>
      </c>
      <c r="CE1973" s="277">
        <v>45231</v>
      </c>
      <c r="CF1973" s="280"/>
      <c r="CG1973" s="280"/>
      <c r="CH1973" s="280"/>
      <c r="CI1973" s="280" t="s">
        <v>104</v>
      </c>
      <c r="CJ1973" s="280"/>
      <c r="CK1973" s="280"/>
      <c r="CL1973" s="280"/>
      <c r="CM1973" s="280" t="s">
        <v>73</v>
      </c>
      <c r="CN1973" s="280">
        <v>3</v>
      </c>
    </row>
    <row r="1974" spans="4:92">
      <c r="D1974" s="273" t="s">
        <v>83</v>
      </c>
      <c r="E1974" s="273" t="s">
        <v>75</v>
      </c>
      <c r="F1974" s="273" t="s">
        <v>357</v>
      </c>
      <c r="G1974" s="273" t="s">
        <v>689</v>
      </c>
      <c r="H1974" s="274">
        <v>45231</v>
      </c>
      <c r="I1974" s="273">
        <v>14540</v>
      </c>
      <c r="J1974" s="273">
        <v>724</v>
      </c>
      <c r="K1974" s="273">
        <v>1144</v>
      </c>
      <c r="L1974" s="273" t="s">
        <v>66</v>
      </c>
      <c r="M1974" s="273">
        <v>196.79806249999999</v>
      </c>
      <c r="N1974" s="273" t="s">
        <v>115</v>
      </c>
      <c r="W1974" s="273">
        <v>271365</v>
      </c>
      <c r="X1974" s="273" t="s">
        <v>64</v>
      </c>
      <c r="Y1974" s="273" t="s">
        <v>75</v>
      </c>
      <c r="Z1974" s="273" t="s">
        <v>231</v>
      </c>
      <c r="AA1974" s="273" t="s">
        <v>231</v>
      </c>
      <c r="AB1974" s="274">
        <v>45261</v>
      </c>
      <c r="AC1974" s="273">
        <v>16901</v>
      </c>
      <c r="AD1974" s="273">
        <v>24</v>
      </c>
      <c r="AE1974" s="273">
        <v>110.46</v>
      </c>
      <c r="AF1974" s="273" t="s">
        <v>90</v>
      </c>
      <c r="AG1974" s="273" t="s">
        <v>1644</v>
      </c>
      <c r="AH1974" s="273" t="s">
        <v>1645</v>
      </c>
      <c r="AI1974" s="273" t="s">
        <v>123</v>
      </c>
      <c r="AJ1974" s="273" t="s">
        <v>200</v>
      </c>
      <c r="AK1974" s="273">
        <v>319447</v>
      </c>
      <c r="BV1974" s="336" t="s">
        <v>83</v>
      </c>
      <c r="BW1974" s="337" t="s">
        <v>63</v>
      </c>
      <c r="BX1974" s="337" t="s">
        <v>228</v>
      </c>
      <c r="BY1974" s="337" t="s">
        <v>244</v>
      </c>
      <c r="BZ1974" s="337" t="s">
        <v>126</v>
      </c>
      <c r="CA1974" s="337" t="s">
        <v>127</v>
      </c>
      <c r="CB1974" s="337" t="s">
        <v>133</v>
      </c>
      <c r="CC1974" s="337" t="s">
        <v>134</v>
      </c>
      <c r="CD1974" s="338">
        <v>7</v>
      </c>
      <c r="CE1974" s="335">
        <v>44958</v>
      </c>
      <c r="CF1974" s="337"/>
      <c r="CG1974" s="337"/>
      <c r="CH1974" s="337"/>
      <c r="CI1974" s="337" t="s">
        <v>104</v>
      </c>
      <c r="CJ1974" s="337"/>
      <c r="CK1974" s="337"/>
      <c r="CL1974" s="337"/>
      <c r="CM1974" s="337" t="s">
        <v>73</v>
      </c>
      <c r="CN1974" s="337">
        <v>3</v>
      </c>
    </row>
    <row r="1975" spans="4:92">
      <c r="D1975" s="273" t="s">
        <v>83</v>
      </c>
      <c r="E1975" s="273" t="s">
        <v>75</v>
      </c>
      <c r="F1975" s="273" t="s">
        <v>357</v>
      </c>
      <c r="G1975" s="273" t="s">
        <v>689</v>
      </c>
      <c r="H1975" s="274">
        <v>45261</v>
      </c>
      <c r="I1975" s="273">
        <v>17000</v>
      </c>
      <c r="J1975" s="273">
        <v>724</v>
      </c>
      <c r="W1975" s="273">
        <v>313302</v>
      </c>
      <c r="X1975" s="273" t="s">
        <v>64</v>
      </c>
      <c r="Y1975" s="273" t="s">
        <v>75</v>
      </c>
      <c r="Z1975" s="273" t="s">
        <v>231</v>
      </c>
      <c r="AA1975" s="273" t="s">
        <v>231</v>
      </c>
      <c r="AB1975" s="274">
        <v>45261</v>
      </c>
      <c r="AC1975" s="273">
        <v>16901</v>
      </c>
      <c r="AD1975" s="273">
        <v>24</v>
      </c>
      <c r="AE1975" s="273">
        <v>213.23</v>
      </c>
      <c r="AF1975" s="273" t="s">
        <v>90</v>
      </c>
      <c r="AG1975" s="273" t="s">
        <v>1646</v>
      </c>
      <c r="AH1975" s="273" t="s">
        <v>1647</v>
      </c>
      <c r="AI1975" s="273" t="s">
        <v>123</v>
      </c>
      <c r="AJ1975" s="273" t="s">
        <v>200</v>
      </c>
      <c r="AK1975" s="273">
        <v>319453</v>
      </c>
      <c r="BV1975" s="279" t="s">
        <v>83</v>
      </c>
      <c r="BW1975" s="280" t="s">
        <v>63</v>
      </c>
      <c r="BX1975" s="280" t="s">
        <v>228</v>
      </c>
      <c r="BY1975" s="280" t="s">
        <v>244</v>
      </c>
      <c r="BZ1975" s="280" t="s">
        <v>167</v>
      </c>
      <c r="CA1975" s="280" t="s">
        <v>168</v>
      </c>
      <c r="CB1975" s="280" t="s">
        <v>169</v>
      </c>
      <c r="CC1975" s="280" t="s">
        <v>170</v>
      </c>
      <c r="CD1975" s="281">
        <v>12</v>
      </c>
      <c r="CE1975" s="277">
        <v>44958</v>
      </c>
      <c r="CF1975" s="280">
        <v>30</v>
      </c>
      <c r="CG1975" s="280" t="s">
        <v>80</v>
      </c>
      <c r="CH1975" s="280">
        <v>30</v>
      </c>
      <c r="CI1975" s="280" t="s">
        <v>80</v>
      </c>
      <c r="CJ1975" s="280"/>
      <c r="CK1975" s="280"/>
      <c r="CL1975" s="280"/>
      <c r="CM1975" s="280" t="s">
        <v>73</v>
      </c>
      <c r="CN1975" s="280">
        <v>3</v>
      </c>
    </row>
    <row r="1976" spans="4:92">
      <c r="D1976" s="273" t="s">
        <v>83</v>
      </c>
      <c r="E1976" s="273" t="s">
        <v>75</v>
      </c>
      <c r="F1976" s="273" t="s">
        <v>357</v>
      </c>
      <c r="G1976" s="273" t="s">
        <v>689</v>
      </c>
      <c r="H1976" s="274">
        <v>45261</v>
      </c>
      <c r="I1976" s="273">
        <v>17000</v>
      </c>
      <c r="J1976" s="273">
        <v>724</v>
      </c>
      <c r="K1976" s="273">
        <v>0</v>
      </c>
      <c r="L1976" s="273" t="s">
        <v>66</v>
      </c>
      <c r="N1976" s="273" t="s">
        <v>107</v>
      </c>
      <c r="W1976" s="273">
        <v>313327</v>
      </c>
      <c r="X1976" s="273" t="s">
        <v>64</v>
      </c>
      <c r="Y1976" s="273" t="s">
        <v>75</v>
      </c>
      <c r="Z1976" s="273" t="s">
        <v>231</v>
      </c>
      <c r="AA1976" s="273" t="s">
        <v>231</v>
      </c>
      <c r="AB1976" s="274">
        <v>45261</v>
      </c>
      <c r="AC1976" s="273">
        <v>16901</v>
      </c>
      <c r="AD1976" s="273">
        <v>24</v>
      </c>
      <c r="AE1976" s="273">
        <v>21.733000000000001</v>
      </c>
      <c r="AF1976" s="273" t="s">
        <v>90</v>
      </c>
      <c r="AG1976" s="273" t="s">
        <v>1648</v>
      </c>
      <c r="AH1976" s="273" t="s">
        <v>1649</v>
      </c>
      <c r="AI1976" s="273" t="s">
        <v>123</v>
      </c>
      <c r="AJ1976" s="273" t="s">
        <v>200</v>
      </c>
      <c r="AK1976" s="273">
        <v>319459</v>
      </c>
      <c r="BV1976" s="336" t="s">
        <v>83</v>
      </c>
      <c r="BW1976" s="337" t="s">
        <v>63</v>
      </c>
      <c r="BX1976" s="337" t="s">
        <v>228</v>
      </c>
      <c r="BY1976" s="337" t="s">
        <v>244</v>
      </c>
      <c r="BZ1976" s="337" t="s">
        <v>151</v>
      </c>
      <c r="CA1976" s="337" t="s">
        <v>152</v>
      </c>
      <c r="CB1976" s="337" t="s">
        <v>161</v>
      </c>
      <c r="CC1976" s="337" t="s">
        <v>162</v>
      </c>
      <c r="CD1976" s="338">
        <v>11</v>
      </c>
      <c r="CE1976" s="335">
        <v>44958</v>
      </c>
      <c r="CF1976" s="337">
        <v>291</v>
      </c>
      <c r="CG1976" s="337" t="s">
        <v>80</v>
      </c>
      <c r="CH1976" s="337">
        <v>291</v>
      </c>
      <c r="CI1976" s="337" t="s">
        <v>80</v>
      </c>
      <c r="CJ1976" s="337"/>
      <c r="CK1976" s="337"/>
      <c r="CL1976" s="337"/>
      <c r="CM1976" s="337" t="s">
        <v>73</v>
      </c>
      <c r="CN1976" s="337">
        <v>3</v>
      </c>
    </row>
    <row r="1977" spans="4:92">
      <c r="D1977" s="273" t="s">
        <v>83</v>
      </c>
      <c r="E1977" s="273" t="s">
        <v>75</v>
      </c>
      <c r="F1977" s="273" t="s">
        <v>357</v>
      </c>
      <c r="G1977" s="273" t="s">
        <v>689</v>
      </c>
      <c r="H1977" s="274">
        <v>45261</v>
      </c>
      <c r="I1977" s="273">
        <v>17000</v>
      </c>
      <c r="J1977" s="273">
        <v>724</v>
      </c>
      <c r="K1977" s="273">
        <v>1270</v>
      </c>
      <c r="L1977" s="273" t="s">
        <v>66</v>
      </c>
      <c r="M1977" s="273">
        <v>218.55175</v>
      </c>
      <c r="N1977" s="273" t="s">
        <v>115</v>
      </c>
      <c r="W1977" s="273">
        <v>313326</v>
      </c>
      <c r="X1977" s="273" t="s">
        <v>64</v>
      </c>
      <c r="Y1977" s="273" t="s">
        <v>75</v>
      </c>
      <c r="Z1977" s="273" t="s">
        <v>391</v>
      </c>
      <c r="AA1977" s="273" t="s">
        <v>400</v>
      </c>
      <c r="AB1977" s="274">
        <v>45108</v>
      </c>
      <c r="AC1977" s="273">
        <v>12740</v>
      </c>
      <c r="AD1977" s="273">
        <v>51</v>
      </c>
      <c r="AE1977" s="273">
        <v>0</v>
      </c>
      <c r="AF1977" s="273" t="s">
        <v>90</v>
      </c>
      <c r="AG1977" s="273" t="s">
        <v>636</v>
      </c>
      <c r="AH1977" s="273" t="s">
        <v>639</v>
      </c>
      <c r="AI1977" s="273" t="s">
        <v>199</v>
      </c>
      <c r="AJ1977" s="273" t="s">
        <v>124</v>
      </c>
      <c r="AK1977" s="273">
        <v>206485</v>
      </c>
      <c r="BV1977" s="279" t="s">
        <v>83</v>
      </c>
      <c r="BW1977" s="280" t="s">
        <v>63</v>
      </c>
      <c r="BX1977" s="280" t="s">
        <v>228</v>
      </c>
      <c r="BY1977" s="280" t="s">
        <v>244</v>
      </c>
      <c r="BZ1977" s="280" t="s">
        <v>151</v>
      </c>
      <c r="CA1977" s="280" t="s">
        <v>152</v>
      </c>
      <c r="CB1977" s="280" t="s">
        <v>153</v>
      </c>
      <c r="CC1977" s="280" t="s">
        <v>154</v>
      </c>
      <c r="CD1977" s="281">
        <v>10</v>
      </c>
      <c r="CE1977" s="277">
        <v>44958</v>
      </c>
      <c r="CF1977" s="280">
        <v>703</v>
      </c>
      <c r="CG1977" s="280" t="s">
        <v>80</v>
      </c>
      <c r="CH1977" s="280">
        <v>703</v>
      </c>
      <c r="CI1977" s="280" t="s">
        <v>80</v>
      </c>
      <c r="CJ1977" s="280"/>
      <c r="CK1977" s="280"/>
      <c r="CL1977" s="280"/>
      <c r="CM1977" s="280" t="s">
        <v>73</v>
      </c>
      <c r="CN1977" s="280">
        <v>3</v>
      </c>
    </row>
    <row r="1978" spans="4:92">
      <c r="D1978" s="273" t="s">
        <v>83</v>
      </c>
      <c r="E1978" s="273" t="s">
        <v>75</v>
      </c>
      <c r="F1978" s="273" t="s">
        <v>357</v>
      </c>
      <c r="G1978" s="273" t="s">
        <v>665</v>
      </c>
      <c r="H1978" s="274">
        <v>44927</v>
      </c>
      <c r="I1978" s="273">
        <v>16215</v>
      </c>
      <c r="J1978" s="273">
        <v>715</v>
      </c>
      <c r="W1978" s="273">
        <v>302570</v>
      </c>
      <c r="X1978" s="273" t="s">
        <v>64</v>
      </c>
      <c r="Y1978" s="273" t="s">
        <v>75</v>
      </c>
      <c r="Z1978" s="273" t="s">
        <v>391</v>
      </c>
      <c r="AA1978" s="273" t="s">
        <v>400</v>
      </c>
      <c r="AB1978" s="274">
        <v>45108</v>
      </c>
      <c r="AC1978" s="273">
        <v>12740</v>
      </c>
      <c r="AD1978" s="273">
        <v>51</v>
      </c>
      <c r="AE1978" s="273">
        <v>82</v>
      </c>
      <c r="AF1978" s="273" t="s">
        <v>90</v>
      </c>
      <c r="AG1978" s="273" t="s">
        <v>121</v>
      </c>
      <c r="AH1978" s="273" t="s">
        <v>642</v>
      </c>
      <c r="AI1978" s="273" t="s">
        <v>123</v>
      </c>
      <c r="AJ1978" s="273" t="s">
        <v>124</v>
      </c>
      <c r="AK1978" s="273">
        <v>206490</v>
      </c>
      <c r="BV1978" s="336" t="s">
        <v>83</v>
      </c>
      <c r="BW1978" s="337" t="s">
        <v>63</v>
      </c>
      <c r="BX1978" s="337" t="s">
        <v>228</v>
      </c>
      <c r="BY1978" s="337" t="s">
        <v>244</v>
      </c>
      <c r="BZ1978" s="337" t="s">
        <v>167</v>
      </c>
      <c r="CA1978" s="337" t="s">
        <v>168</v>
      </c>
      <c r="CB1978" s="337" t="s">
        <v>353</v>
      </c>
      <c r="CC1978" s="337" t="s">
        <v>354</v>
      </c>
      <c r="CD1978" s="338">
        <v>13</v>
      </c>
      <c r="CE1978" s="335">
        <v>44958</v>
      </c>
      <c r="CF1978" s="337">
        <v>352</v>
      </c>
      <c r="CG1978" s="337" t="s">
        <v>80</v>
      </c>
      <c r="CH1978" s="337">
        <v>352</v>
      </c>
      <c r="CI1978" s="337" t="s">
        <v>80</v>
      </c>
      <c r="CJ1978" s="337"/>
      <c r="CK1978" s="337"/>
      <c r="CL1978" s="337"/>
      <c r="CM1978" s="337" t="s">
        <v>73</v>
      </c>
      <c r="CN1978" s="337">
        <v>3</v>
      </c>
    </row>
    <row r="1979" spans="4:92">
      <c r="D1979" s="273" t="s">
        <v>83</v>
      </c>
      <c r="E1979" s="273" t="s">
        <v>75</v>
      </c>
      <c r="F1979" s="273" t="s">
        <v>357</v>
      </c>
      <c r="G1979" s="273" t="s">
        <v>665</v>
      </c>
      <c r="H1979" s="274">
        <v>44927</v>
      </c>
      <c r="I1979" s="273">
        <v>16215</v>
      </c>
      <c r="J1979" s="273">
        <v>715</v>
      </c>
      <c r="K1979" s="273">
        <v>0</v>
      </c>
      <c r="L1979" s="273" t="s">
        <v>66</v>
      </c>
      <c r="N1979" s="273" t="s">
        <v>107</v>
      </c>
      <c r="W1979" s="273">
        <v>302595</v>
      </c>
      <c r="X1979" s="273" t="s">
        <v>64</v>
      </c>
      <c r="Y1979" s="273" t="s">
        <v>75</v>
      </c>
      <c r="Z1979" s="273" t="s">
        <v>391</v>
      </c>
      <c r="AA1979" s="273" t="s">
        <v>400</v>
      </c>
      <c r="AB1979" s="274">
        <v>45108</v>
      </c>
      <c r="AC1979" s="273">
        <v>12740</v>
      </c>
      <c r="AD1979" s="273">
        <v>51</v>
      </c>
      <c r="AE1979" s="273">
        <v>171.8</v>
      </c>
      <c r="AF1979" s="273" t="s">
        <v>90</v>
      </c>
      <c r="AH1979" s="273" t="s">
        <v>645</v>
      </c>
      <c r="AI1979" s="273" t="s">
        <v>123</v>
      </c>
      <c r="AJ1979" s="273" t="s">
        <v>200</v>
      </c>
      <c r="AK1979" s="273">
        <v>206496</v>
      </c>
      <c r="BV1979" s="279" t="s">
        <v>83</v>
      </c>
      <c r="BW1979" s="280" t="s">
        <v>63</v>
      </c>
      <c r="BX1979" s="280" t="s">
        <v>228</v>
      </c>
      <c r="BY1979" s="280" t="s">
        <v>244</v>
      </c>
      <c r="BZ1979" s="280" t="s">
        <v>167</v>
      </c>
      <c r="CA1979" s="280" t="s">
        <v>168</v>
      </c>
      <c r="CB1979" s="280" t="s">
        <v>313</v>
      </c>
      <c r="CC1979" s="280" t="s">
        <v>314</v>
      </c>
      <c r="CD1979" s="281">
        <v>14</v>
      </c>
      <c r="CE1979" s="277">
        <v>44958</v>
      </c>
      <c r="CF1979" s="280">
        <v>0</v>
      </c>
      <c r="CG1979" s="280" t="s">
        <v>80</v>
      </c>
      <c r="CH1979" s="280">
        <v>0</v>
      </c>
      <c r="CI1979" s="280" t="s">
        <v>80</v>
      </c>
      <c r="CJ1979" s="280"/>
      <c r="CK1979" s="280"/>
      <c r="CL1979" s="280"/>
      <c r="CM1979" s="280" t="s">
        <v>73</v>
      </c>
      <c r="CN1979" s="280">
        <v>3</v>
      </c>
    </row>
    <row r="1980" spans="4:92">
      <c r="D1980" s="273" t="s">
        <v>83</v>
      </c>
      <c r="E1980" s="273" t="s">
        <v>75</v>
      </c>
      <c r="F1980" s="273" t="s">
        <v>357</v>
      </c>
      <c r="G1980" s="273" t="s">
        <v>665</v>
      </c>
      <c r="H1980" s="274">
        <v>44927</v>
      </c>
      <c r="I1980" s="273">
        <v>16215</v>
      </c>
      <c r="J1980" s="273">
        <v>715</v>
      </c>
      <c r="K1980" s="273">
        <v>1471</v>
      </c>
      <c r="L1980" s="273" t="s">
        <v>66</v>
      </c>
      <c r="M1980" s="273">
        <v>134.86337499999999</v>
      </c>
      <c r="N1980" s="273" t="s">
        <v>115</v>
      </c>
      <c r="W1980" s="273">
        <v>302594</v>
      </c>
      <c r="X1980" s="273" t="s">
        <v>64</v>
      </c>
      <c r="Y1980" s="273" t="s">
        <v>75</v>
      </c>
      <c r="Z1980" s="273" t="s">
        <v>391</v>
      </c>
      <c r="AA1980" s="273" t="s">
        <v>400</v>
      </c>
      <c r="AB1980" s="274">
        <v>45108</v>
      </c>
      <c r="AC1980" s="273">
        <v>12740</v>
      </c>
      <c r="AD1980" s="273">
        <v>51</v>
      </c>
      <c r="AE1980" s="273">
        <v>23.2</v>
      </c>
      <c r="AF1980" s="273" t="s">
        <v>90</v>
      </c>
      <c r="AH1980" s="273" t="s">
        <v>649</v>
      </c>
      <c r="AI1980" s="273" t="s">
        <v>199</v>
      </c>
      <c r="AJ1980" s="273" t="s">
        <v>200</v>
      </c>
      <c r="AK1980" s="273">
        <v>206502</v>
      </c>
      <c r="BV1980" s="336" t="s">
        <v>83</v>
      </c>
      <c r="BW1980" s="337" t="s">
        <v>63</v>
      </c>
      <c r="BX1980" s="337" t="s">
        <v>228</v>
      </c>
      <c r="BY1980" s="337" t="s">
        <v>244</v>
      </c>
      <c r="BZ1980" s="337" t="s">
        <v>167</v>
      </c>
      <c r="CA1980" s="337" t="s">
        <v>168</v>
      </c>
      <c r="CB1980" s="337" t="s">
        <v>319</v>
      </c>
      <c r="CC1980" s="337" t="s">
        <v>320</v>
      </c>
      <c r="CD1980" s="338">
        <v>15</v>
      </c>
      <c r="CE1980" s="335">
        <v>44958</v>
      </c>
      <c r="CF1980" s="337">
        <v>0</v>
      </c>
      <c r="CG1980" s="337" t="s">
        <v>80</v>
      </c>
      <c r="CH1980" s="337">
        <v>0</v>
      </c>
      <c r="CI1980" s="337" t="s">
        <v>80</v>
      </c>
      <c r="CJ1980" s="337"/>
      <c r="CK1980" s="337"/>
      <c r="CL1980" s="337"/>
      <c r="CM1980" s="337" t="s">
        <v>73</v>
      </c>
      <c r="CN1980" s="337">
        <v>3</v>
      </c>
    </row>
    <row r="1981" spans="4:92">
      <c r="D1981" s="273" t="s">
        <v>83</v>
      </c>
      <c r="E1981" s="273" t="s">
        <v>75</v>
      </c>
      <c r="F1981" s="273" t="s">
        <v>357</v>
      </c>
      <c r="G1981" s="273" t="s">
        <v>358</v>
      </c>
      <c r="H1981" s="274">
        <v>44927</v>
      </c>
      <c r="I1981" s="273">
        <v>11775</v>
      </c>
      <c r="J1981" s="273">
        <v>707</v>
      </c>
      <c r="W1981" s="273">
        <v>155362</v>
      </c>
      <c r="X1981" s="273" t="s">
        <v>64</v>
      </c>
      <c r="Y1981" s="273" t="s">
        <v>75</v>
      </c>
      <c r="Z1981" s="273" t="s">
        <v>391</v>
      </c>
      <c r="AA1981" s="273" t="s">
        <v>400</v>
      </c>
      <c r="AB1981" s="274">
        <v>45108</v>
      </c>
      <c r="AC1981" s="273">
        <v>12740</v>
      </c>
      <c r="AD1981" s="273">
        <v>51</v>
      </c>
      <c r="AE1981" s="273">
        <v>2</v>
      </c>
      <c r="AF1981" s="273" t="s">
        <v>90</v>
      </c>
      <c r="AH1981" s="273" t="s">
        <v>652</v>
      </c>
      <c r="AI1981" s="273" t="s">
        <v>199</v>
      </c>
      <c r="AJ1981" s="273" t="s">
        <v>214</v>
      </c>
      <c r="AK1981" s="273">
        <v>206508</v>
      </c>
      <c r="BV1981" s="279" t="s">
        <v>83</v>
      </c>
      <c r="BW1981" s="280" t="s">
        <v>63</v>
      </c>
      <c r="BX1981" s="280" t="s">
        <v>228</v>
      </c>
      <c r="BY1981" s="280" t="s">
        <v>244</v>
      </c>
      <c r="BZ1981" s="280" t="s">
        <v>138</v>
      </c>
      <c r="CA1981" s="280" t="s">
        <v>139</v>
      </c>
      <c r="CB1981" s="280" t="s">
        <v>190</v>
      </c>
      <c r="CC1981" s="280" t="s">
        <v>191</v>
      </c>
      <c r="CD1981" s="281">
        <v>8</v>
      </c>
      <c r="CE1981" s="277">
        <v>44958</v>
      </c>
      <c r="CF1981" s="280">
        <v>0</v>
      </c>
      <c r="CG1981" s="280" t="s">
        <v>80</v>
      </c>
      <c r="CH1981" s="280">
        <v>0</v>
      </c>
      <c r="CI1981" s="280" t="s">
        <v>80</v>
      </c>
      <c r="CJ1981" s="280"/>
      <c r="CK1981" s="280"/>
      <c r="CL1981" s="280"/>
      <c r="CM1981" s="280" t="s">
        <v>73</v>
      </c>
      <c r="CN1981" s="280">
        <v>3</v>
      </c>
    </row>
    <row r="1982" spans="4:92">
      <c r="D1982" s="273" t="s">
        <v>83</v>
      </c>
      <c r="E1982" s="273" t="s">
        <v>75</v>
      </c>
      <c r="F1982" s="273" t="s">
        <v>357</v>
      </c>
      <c r="G1982" s="273" t="s">
        <v>358</v>
      </c>
      <c r="H1982" s="274">
        <v>44927</v>
      </c>
      <c r="I1982" s="273">
        <v>11775</v>
      </c>
      <c r="J1982" s="273">
        <v>707</v>
      </c>
      <c r="K1982" s="273">
        <v>0</v>
      </c>
      <c r="L1982" s="273" t="s">
        <v>66</v>
      </c>
      <c r="N1982" s="273" t="s">
        <v>107</v>
      </c>
      <c r="W1982" s="273">
        <v>155387</v>
      </c>
      <c r="X1982" s="273" t="s">
        <v>64</v>
      </c>
      <c r="Y1982" s="273" t="s">
        <v>75</v>
      </c>
      <c r="Z1982" s="273" t="s">
        <v>391</v>
      </c>
      <c r="AA1982" s="273" t="s">
        <v>400</v>
      </c>
      <c r="AB1982" s="274">
        <v>45108</v>
      </c>
      <c r="AC1982" s="273">
        <v>12740</v>
      </c>
      <c r="AD1982" s="273">
        <v>51</v>
      </c>
      <c r="AE1982" s="273">
        <v>43</v>
      </c>
      <c r="AF1982" s="273" t="s">
        <v>90</v>
      </c>
      <c r="AH1982" s="273" t="s">
        <v>658</v>
      </c>
      <c r="AI1982" s="273" t="s">
        <v>123</v>
      </c>
      <c r="AJ1982" s="273" t="s">
        <v>214</v>
      </c>
      <c r="AK1982" s="273">
        <v>206514</v>
      </c>
      <c r="BV1982" s="336" t="s">
        <v>83</v>
      </c>
      <c r="BW1982" s="337" t="s">
        <v>63</v>
      </c>
      <c r="BX1982" s="337" t="s">
        <v>228</v>
      </c>
      <c r="BY1982" s="337" t="s">
        <v>244</v>
      </c>
      <c r="BZ1982" s="337" t="s">
        <v>86</v>
      </c>
      <c r="CA1982" s="337" t="s">
        <v>87</v>
      </c>
      <c r="CB1982" s="337" t="s">
        <v>179</v>
      </c>
      <c r="CC1982" s="337" t="s">
        <v>180</v>
      </c>
      <c r="CD1982" s="338">
        <v>1</v>
      </c>
      <c r="CE1982" s="335">
        <v>44958</v>
      </c>
      <c r="CF1982" s="337"/>
      <c r="CG1982" s="337" t="s">
        <v>181</v>
      </c>
      <c r="CH1982" s="337"/>
      <c r="CI1982" s="337" t="s">
        <v>181</v>
      </c>
      <c r="CJ1982" s="337" t="s">
        <v>565</v>
      </c>
      <c r="CK1982" s="337"/>
      <c r="CL1982" s="337"/>
      <c r="CM1982" s="337" t="s">
        <v>73</v>
      </c>
      <c r="CN1982" s="337">
        <v>3</v>
      </c>
    </row>
    <row r="1983" spans="4:92">
      <c r="D1983" s="273" t="s">
        <v>83</v>
      </c>
      <c r="E1983" s="273" t="s">
        <v>75</v>
      </c>
      <c r="F1983" s="273" t="s">
        <v>357</v>
      </c>
      <c r="G1983" s="273" t="s">
        <v>358</v>
      </c>
      <c r="H1983" s="274">
        <v>44927</v>
      </c>
      <c r="I1983" s="273">
        <v>11775</v>
      </c>
      <c r="J1983" s="273">
        <v>707</v>
      </c>
      <c r="K1983" s="273">
        <v>1484.43</v>
      </c>
      <c r="L1983" s="273" t="s">
        <v>66</v>
      </c>
      <c r="M1983" s="273">
        <v>192.05</v>
      </c>
      <c r="N1983" s="273" t="s">
        <v>115</v>
      </c>
      <c r="W1983" s="273">
        <v>155386</v>
      </c>
      <c r="X1983" s="273" t="s">
        <v>64</v>
      </c>
      <c r="Y1983" s="273" t="s">
        <v>75</v>
      </c>
      <c r="Z1983" s="273" t="s">
        <v>391</v>
      </c>
      <c r="AA1983" s="273" t="s">
        <v>400</v>
      </c>
      <c r="AB1983" s="274">
        <v>45108</v>
      </c>
      <c r="AC1983" s="273">
        <v>12740</v>
      </c>
      <c r="AD1983" s="273">
        <v>51</v>
      </c>
      <c r="AE1983" s="273">
        <v>39</v>
      </c>
      <c r="AF1983" s="273" t="s">
        <v>90</v>
      </c>
      <c r="AG1983" s="273" t="s">
        <v>625</v>
      </c>
      <c r="AH1983" s="273" t="s">
        <v>626</v>
      </c>
      <c r="AI1983" s="273" t="s">
        <v>123</v>
      </c>
      <c r="AJ1983" s="273" t="s">
        <v>627</v>
      </c>
      <c r="AK1983" s="273">
        <v>206519</v>
      </c>
      <c r="BV1983" s="279" t="s">
        <v>83</v>
      </c>
      <c r="BW1983" s="280" t="s">
        <v>63</v>
      </c>
      <c r="BX1983" s="280" t="s">
        <v>228</v>
      </c>
      <c r="BY1983" s="280" t="s">
        <v>244</v>
      </c>
      <c r="BZ1983" s="280" t="s">
        <v>86</v>
      </c>
      <c r="CA1983" s="280" t="s">
        <v>87</v>
      </c>
      <c r="CB1983" s="280" t="s">
        <v>217</v>
      </c>
      <c r="CC1983" s="280" t="s">
        <v>218</v>
      </c>
      <c r="CD1983" s="281">
        <v>2</v>
      </c>
      <c r="CE1983" s="277">
        <v>44958</v>
      </c>
      <c r="CF1983" s="280"/>
      <c r="CG1983" s="280" t="s">
        <v>181</v>
      </c>
      <c r="CH1983" s="280"/>
      <c r="CI1983" s="280" t="s">
        <v>181</v>
      </c>
      <c r="CJ1983" s="280" t="s">
        <v>937</v>
      </c>
      <c r="CK1983" s="280"/>
      <c r="CL1983" s="280"/>
      <c r="CM1983" s="280" t="s">
        <v>73</v>
      </c>
      <c r="CN1983" s="280">
        <v>3</v>
      </c>
    </row>
    <row r="1984" spans="4:92">
      <c r="D1984" s="273" t="s">
        <v>83</v>
      </c>
      <c r="E1984" s="273" t="s">
        <v>75</v>
      </c>
      <c r="F1984" s="273" t="s">
        <v>357</v>
      </c>
      <c r="G1984" s="273" t="s">
        <v>358</v>
      </c>
      <c r="H1984" s="274">
        <v>45017</v>
      </c>
      <c r="I1984" s="273">
        <v>13662</v>
      </c>
      <c r="J1984" s="273">
        <v>707</v>
      </c>
      <c r="W1984" s="273">
        <v>228606</v>
      </c>
      <c r="X1984" s="273" t="s">
        <v>64</v>
      </c>
      <c r="Y1984" s="273" t="s">
        <v>75</v>
      </c>
      <c r="Z1984" s="273" t="s">
        <v>391</v>
      </c>
      <c r="AA1984" s="273" t="s">
        <v>400</v>
      </c>
      <c r="AB1984" s="274">
        <v>45108</v>
      </c>
      <c r="AC1984" s="273">
        <v>12740</v>
      </c>
      <c r="AD1984" s="273">
        <v>51</v>
      </c>
      <c r="AE1984" s="273">
        <v>11</v>
      </c>
      <c r="AF1984" s="273" t="s">
        <v>90</v>
      </c>
      <c r="AG1984" s="273" t="s">
        <v>625</v>
      </c>
      <c r="AH1984" s="273" t="s">
        <v>630</v>
      </c>
      <c r="AI1984" s="273" t="s">
        <v>199</v>
      </c>
      <c r="AJ1984" s="273" t="s">
        <v>627</v>
      </c>
      <c r="AK1984" s="273">
        <v>206524</v>
      </c>
      <c r="BV1984" s="336" t="s">
        <v>83</v>
      </c>
      <c r="BW1984" s="337" t="s">
        <v>63</v>
      </c>
      <c r="BX1984" s="337" t="s">
        <v>228</v>
      </c>
      <c r="BY1984" s="337" t="s">
        <v>244</v>
      </c>
      <c r="BZ1984" s="337" t="s">
        <v>151</v>
      </c>
      <c r="CA1984" s="337" t="s">
        <v>152</v>
      </c>
      <c r="CB1984" s="337" t="s">
        <v>153</v>
      </c>
      <c r="CC1984" s="337" t="s">
        <v>154</v>
      </c>
      <c r="CD1984" s="338">
        <v>10</v>
      </c>
      <c r="CE1984" s="335">
        <v>45047</v>
      </c>
      <c r="CF1984" s="337">
        <v>1668</v>
      </c>
      <c r="CG1984" s="337" t="s">
        <v>80</v>
      </c>
      <c r="CH1984" s="337">
        <v>1668</v>
      </c>
      <c r="CI1984" s="337" t="s">
        <v>80</v>
      </c>
      <c r="CJ1984" s="337"/>
      <c r="CK1984" s="337"/>
      <c r="CL1984" s="337"/>
      <c r="CM1984" s="337" t="s">
        <v>73</v>
      </c>
      <c r="CN1984" s="337">
        <v>3</v>
      </c>
    </row>
    <row r="1985" spans="4:92">
      <c r="D1985" s="273" t="s">
        <v>83</v>
      </c>
      <c r="E1985" s="273" t="s">
        <v>75</v>
      </c>
      <c r="F1985" s="273" t="s">
        <v>357</v>
      </c>
      <c r="G1985" s="273" t="s">
        <v>358</v>
      </c>
      <c r="H1985" s="274">
        <v>45017</v>
      </c>
      <c r="I1985" s="273">
        <v>13662</v>
      </c>
      <c r="J1985" s="273">
        <v>707</v>
      </c>
      <c r="K1985" s="273">
        <v>0</v>
      </c>
      <c r="L1985" s="273" t="s">
        <v>66</v>
      </c>
      <c r="N1985" s="273" t="s">
        <v>107</v>
      </c>
      <c r="W1985" s="273">
        <v>228631</v>
      </c>
      <c r="X1985" s="273" t="s">
        <v>64</v>
      </c>
      <c r="Y1985" s="273" t="s">
        <v>75</v>
      </c>
      <c r="Z1985" s="273" t="s">
        <v>391</v>
      </c>
      <c r="AA1985" s="273" t="s">
        <v>400</v>
      </c>
      <c r="AB1985" s="274">
        <v>45139</v>
      </c>
      <c r="AC1985" s="273">
        <v>13414</v>
      </c>
      <c r="AD1985" s="273">
        <v>51</v>
      </c>
      <c r="AK1985" s="273">
        <v>219148</v>
      </c>
      <c r="BV1985" s="279" t="s">
        <v>83</v>
      </c>
      <c r="BW1985" s="280" t="s">
        <v>63</v>
      </c>
      <c r="BX1985" s="280" t="s">
        <v>228</v>
      </c>
      <c r="BY1985" s="280" t="s">
        <v>244</v>
      </c>
      <c r="BZ1985" s="280" t="s">
        <v>151</v>
      </c>
      <c r="CA1985" s="280" t="s">
        <v>152</v>
      </c>
      <c r="CB1985" s="280" t="s">
        <v>161</v>
      </c>
      <c r="CC1985" s="280" t="s">
        <v>162</v>
      </c>
      <c r="CD1985" s="281">
        <v>11</v>
      </c>
      <c r="CE1985" s="277">
        <v>45047</v>
      </c>
      <c r="CF1985" s="280">
        <v>575</v>
      </c>
      <c r="CG1985" s="280" t="s">
        <v>80</v>
      </c>
      <c r="CH1985" s="280">
        <v>575</v>
      </c>
      <c r="CI1985" s="280" t="s">
        <v>80</v>
      </c>
      <c r="CJ1985" s="280"/>
      <c r="CK1985" s="280"/>
      <c r="CL1985" s="280"/>
      <c r="CM1985" s="280" t="s">
        <v>73</v>
      </c>
      <c r="CN1985" s="280">
        <v>3</v>
      </c>
    </row>
    <row r="1986" spans="4:92">
      <c r="D1986" s="273" t="s">
        <v>83</v>
      </c>
      <c r="E1986" s="273" t="s">
        <v>75</v>
      </c>
      <c r="F1986" s="273" t="s">
        <v>357</v>
      </c>
      <c r="G1986" s="273" t="s">
        <v>358</v>
      </c>
      <c r="H1986" s="274">
        <v>45017</v>
      </c>
      <c r="I1986" s="273">
        <v>13662</v>
      </c>
      <c r="J1986" s="273">
        <v>707</v>
      </c>
      <c r="K1986" s="273">
        <v>1685.37</v>
      </c>
      <c r="L1986" s="273" t="s">
        <v>66</v>
      </c>
      <c r="M1986" s="273">
        <v>212.30437499999999</v>
      </c>
      <c r="N1986" s="273" t="s">
        <v>115</v>
      </c>
      <c r="W1986" s="273">
        <v>228630</v>
      </c>
      <c r="X1986" s="273" t="s">
        <v>64</v>
      </c>
      <c r="Y1986" s="273" t="s">
        <v>75</v>
      </c>
      <c r="Z1986" s="273" t="s">
        <v>391</v>
      </c>
      <c r="AA1986" s="273" t="s">
        <v>400</v>
      </c>
      <c r="AB1986" s="274">
        <v>45139</v>
      </c>
      <c r="AC1986" s="273">
        <v>13414</v>
      </c>
      <c r="AD1986" s="273">
        <v>51</v>
      </c>
      <c r="AK1986" s="273">
        <v>244576</v>
      </c>
      <c r="BV1986" s="336" t="s">
        <v>83</v>
      </c>
      <c r="BW1986" s="337" t="s">
        <v>63</v>
      </c>
      <c r="BX1986" s="337" t="s">
        <v>228</v>
      </c>
      <c r="BY1986" s="337" t="s">
        <v>244</v>
      </c>
      <c r="BZ1986" s="337" t="s">
        <v>167</v>
      </c>
      <c r="CA1986" s="337" t="s">
        <v>168</v>
      </c>
      <c r="CB1986" s="337" t="s">
        <v>169</v>
      </c>
      <c r="CC1986" s="337" t="s">
        <v>170</v>
      </c>
      <c r="CD1986" s="338">
        <v>12</v>
      </c>
      <c r="CE1986" s="335">
        <v>45047</v>
      </c>
      <c r="CF1986" s="337">
        <v>260</v>
      </c>
      <c r="CG1986" s="337" t="s">
        <v>80</v>
      </c>
      <c r="CH1986" s="337">
        <v>260</v>
      </c>
      <c r="CI1986" s="337" t="s">
        <v>80</v>
      </c>
      <c r="CJ1986" s="337"/>
      <c r="CK1986" s="337"/>
      <c r="CL1986" s="337"/>
      <c r="CM1986" s="337" t="s">
        <v>73</v>
      </c>
      <c r="CN1986" s="337">
        <v>3</v>
      </c>
    </row>
    <row r="1987" spans="4:92">
      <c r="D1987" s="273" t="s">
        <v>83</v>
      </c>
      <c r="E1987" s="273" t="s">
        <v>75</v>
      </c>
      <c r="F1987" s="273" t="s">
        <v>357</v>
      </c>
      <c r="G1987" s="273" t="s">
        <v>358</v>
      </c>
      <c r="H1987" s="274">
        <v>45108</v>
      </c>
      <c r="I1987" s="273">
        <v>13989</v>
      </c>
      <c r="J1987" s="273">
        <v>707</v>
      </c>
      <c r="W1987" s="273">
        <v>237961</v>
      </c>
      <c r="X1987" s="273" t="s">
        <v>64</v>
      </c>
      <c r="Y1987" s="273" t="s">
        <v>75</v>
      </c>
      <c r="Z1987" s="273" t="s">
        <v>391</v>
      </c>
      <c r="AA1987" s="273" t="s">
        <v>400</v>
      </c>
      <c r="AB1987" s="274">
        <v>45139</v>
      </c>
      <c r="AC1987" s="273">
        <v>13415</v>
      </c>
      <c r="AD1987" s="273">
        <v>51</v>
      </c>
      <c r="AE1987" s="273">
        <v>23</v>
      </c>
      <c r="AF1987" s="273" t="s">
        <v>90</v>
      </c>
      <c r="AG1987" s="273" t="s">
        <v>636</v>
      </c>
      <c r="AH1987" s="273" t="s">
        <v>637</v>
      </c>
      <c r="AI1987" s="273" t="s">
        <v>123</v>
      </c>
      <c r="AJ1987" s="273" t="s">
        <v>124</v>
      </c>
      <c r="AK1987" s="273">
        <v>225541</v>
      </c>
      <c r="BV1987" s="279" t="s">
        <v>83</v>
      </c>
      <c r="BW1987" s="280" t="s">
        <v>63</v>
      </c>
      <c r="BX1987" s="280" t="s">
        <v>228</v>
      </c>
      <c r="BY1987" s="280" t="s">
        <v>244</v>
      </c>
      <c r="BZ1987" s="280" t="s">
        <v>126</v>
      </c>
      <c r="CA1987" s="280" t="s">
        <v>127</v>
      </c>
      <c r="CB1987" s="280" t="s">
        <v>133</v>
      </c>
      <c r="CC1987" s="280" t="s">
        <v>134</v>
      </c>
      <c r="CD1987" s="281">
        <v>7</v>
      </c>
      <c r="CE1987" s="277">
        <v>45047</v>
      </c>
      <c r="CF1987" s="280"/>
      <c r="CG1987" s="280"/>
      <c r="CH1987" s="280"/>
      <c r="CI1987" s="280" t="s">
        <v>104</v>
      </c>
      <c r="CJ1987" s="280"/>
      <c r="CK1987" s="280"/>
      <c r="CL1987" s="280"/>
      <c r="CM1987" s="280" t="s">
        <v>73</v>
      </c>
      <c r="CN1987" s="280">
        <v>3</v>
      </c>
    </row>
    <row r="1988" spans="4:92">
      <c r="D1988" s="273" t="s">
        <v>83</v>
      </c>
      <c r="E1988" s="273" t="s">
        <v>75</v>
      </c>
      <c r="F1988" s="273" t="s">
        <v>357</v>
      </c>
      <c r="G1988" s="273" t="s">
        <v>358</v>
      </c>
      <c r="H1988" s="274">
        <v>45108</v>
      </c>
      <c r="I1988" s="273">
        <v>13989</v>
      </c>
      <c r="J1988" s="273">
        <v>707</v>
      </c>
      <c r="K1988" s="273">
        <v>0</v>
      </c>
      <c r="L1988" s="273" t="s">
        <v>66</v>
      </c>
      <c r="N1988" s="273" t="s">
        <v>107</v>
      </c>
      <c r="W1988" s="273">
        <v>237986</v>
      </c>
      <c r="X1988" s="273" t="s">
        <v>64</v>
      </c>
      <c r="Y1988" s="273" t="s">
        <v>75</v>
      </c>
      <c r="Z1988" s="273" t="s">
        <v>391</v>
      </c>
      <c r="AA1988" s="273" t="s">
        <v>400</v>
      </c>
      <c r="AB1988" s="274">
        <v>45139</v>
      </c>
      <c r="AC1988" s="273">
        <v>13415</v>
      </c>
      <c r="AD1988" s="273">
        <v>51</v>
      </c>
      <c r="AE1988" s="273">
        <v>1</v>
      </c>
      <c r="AF1988" s="273" t="s">
        <v>90</v>
      </c>
      <c r="AG1988" s="273" t="s">
        <v>636</v>
      </c>
      <c r="AH1988" s="273" t="s">
        <v>639</v>
      </c>
      <c r="AI1988" s="273" t="s">
        <v>199</v>
      </c>
      <c r="AJ1988" s="273" t="s">
        <v>124</v>
      </c>
      <c r="AK1988" s="273">
        <v>225546</v>
      </c>
      <c r="BV1988" s="336" t="s">
        <v>83</v>
      </c>
      <c r="BW1988" s="337" t="s">
        <v>63</v>
      </c>
      <c r="BX1988" s="337" t="s">
        <v>228</v>
      </c>
      <c r="BY1988" s="337" t="s">
        <v>244</v>
      </c>
      <c r="BZ1988" s="337" t="s">
        <v>138</v>
      </c>
      <c r="CA1988" s="337" t="s">
        <v>139</v>
      </c>
      <c r="CB1988" s="337" t="s">
        <v>140</v>
      </c>
      <c r="CC1988" s="337" t="s">
        <v>141</v>
      </c>
      <c r="CD1988" s="338">
        <v>9</v>
      </c>
      <c r="CE1988" s="335">
        <v>45047</v>
      </c>
      <c r="CF1988" s="337">
        <v>0</v>
      </c>
      <c r="CG1988" s="337" t="s">
        <v>80</v>
      </c>
      <c r="CH1988" s="337">
        <v>0</v>
      </c>
      <c r="CI1988" s="337" t="s">
        <v>80</v>
      </c>
      <c r="CJ1988" s="337"/>
      <c r="CK1988" s="337"/>
      <c r="CL1988" s="337"/>
      <c r="CM1988" s="337" t="s">
        <v>73</v>
      </c>
      <c r="CN1988" s="337">
        <v>3</v>
      </c>
    </row>
    <row r="1989" spans="4:92">
      <c r="D1989" s="273" t="s">
        <v>83</v>
      </c>
      <c r="E1989" s="273" t="s">
        <v>75</v>
      </c>
      <c r="F1989" s="273" t="s">
        <v>357</v>
      </c>
      <c r="G1989" s="273" t="s">
        <v>358</v>
      </c>
      <c r="H1989" s="274">
        <v>45108</v>
      </c>
      <c r="I1989" s="273">
        <v>13989</v>
      </c>
      <c r="J1989" s="273">
        <v>707</v>
      </c>
      <c r="K1989" s="273">
        <v>1943.19</v>
      </c>
      <c r="L1989" s="273" t="s">
        <v>66</v>
      </c>
      <c r="M1989" s="273">
        <v>251.40437499999999</v>
      </c>
      <c r="N1989" s="273" t="s">
        <v>115</v>
      </c>
      <c r="W1989" s="273">
        <v>237985</v>
      </c>
      <c r="X1989" s="273" t="s">
        <v>83</v>
      </c>
      <c r="Y1989" s="273" t="s">
        <v>63</v>
      </c>
      <c r="Z1989" s="273" t="s">
        <v>504</v>
      </c>
      <c r="AA1989" s="273" t="s">
        <v>539</v>
      </c>
      <c r="AB1989" s="274">
        <v>45017</v>
      </c>
      <c r="AC1989" s="273">
        <v>12119</v>
      </c>
      <c r="AD1989" s="273">
        <v>686</v>
      </c>
      <c r="AE1989" s="273">
        <v>0</v>
      </c>
      <c r="AF1989" s="273" t="s">
        <v>90</v>
      </c>
      <c r="AG1989" s="273" t="s">
        <v>122</v>
      </c>
      <c r="AH1989" s="273" t="s">
        <v>122</v>
      </c>
      <c r="AI1989" s="273" t="s">
        <v>123</v>
      </c>
      <c r="AJ1989" s="273" t="s">
        <v>200</v>
      </c>
      <c r="AK1989" s="273">
        <v>294453</v>
      </c>
      <c r="BV1989" s="279" t="s">
        <v>83</v>
      </c>
      <c r="BW1989" s="280" t="s">
        <v>63</v>
      </c>
      <c r="BX1989" s="280" t="s">
        <v>228</v>
      </c>
      <c r="BY1989" s="280" t="s">
        <v>244</v>
      </c>
      <c r="BZ1989" s="280" t="s">
        <v>126</v>
      </c>
      <c r="CA1989" s="280" t="s">
        <v>127</v>
      </c>
      <c r="CB1989" s="280" t="s">
        <v>128</v>
      </c>
      <c r="CC1989" s="280" t="s">
        <v>129</v>
      </c>
      <c r="CD1989" s="281">
        <v>6</v>
      </c>
      <c r="CE1989" s="277">
        <v>45047</v>
      </c>
      <c r="CF1989" s="280"/>
      <c r="CG1989" s="280"/>
      <c r="CH1989" s="280"/>
      <c r="CI1989" s="280" t="s">
        <v>80</v>
      </c>
      <c r="CJ1989" s="280"/>
      <c r="CK1989" s="280"/>
      <c r="CL1989" s="280"/>
      <c r="CM1989" s="280" t="s">
        <v>73</v>
      </c>
      <c r="CN1989" s="280">
        <v>3</v>
      </c>
    </row>
    <row r="1990" spans="4:92">
      <c r="D1990" s="273" t="s">
        <v>83</v>
      </c>
      <c r="E1990" s="273" t="s">
        <v>75</v>
      </c>
      <c r="F1990" s="273" t="s">
        <v>357</v>
      </c>
      <c r="G1990" s="273" t="s">
        <v>358</v>
      </c>
      <c r="H1990" s="274">
        <v>45200</v>
      </c>
      <c r="I1990" s="273">
        <v>16860</v>
      </c>
      <c r="J1990" s="273">
        <v>707</v>
      </c>
      <c r="W1990" s="273">
        <v>310078</v>
      </c>
      <c r="X1990" s="273" t="s">
        <v>83</v>
      </c>
      <c r="Y1990" s="273" t="s">
        <v>63</v>
      </c>
      <c r="Z1990" s="273" t="s">
        <v>504</v>
      </c>
      <c r="AA1990" s="273" t="s">
        <v>539</v>
      </c>
      <c r="AB1990" s="274">
        <v>45017</v>
      </c>
      <c r="AC1990" s="273">
        <v>14879</v>
      </c>
      <c r="AD1990" s="273">
        <v>686</v>
      </c>
      <c r="AK1990" s="273">
        <v>320026</v>
      </c>
      <c r="BV1990" s="336" t="s">
        <v>83</v>
      </c>
      <c r="BW1990" s="337" t="s">
        <v>63</v>
      </c>
      <c r="BX1990" s="337" t="s">
        <v>228</v>
      </c>
      <c r="BY1990" s="337" t="s">
        <v>244</v>
      </c>
      <c r="BZ1990" s="337" t="s">
        <v>110</v>
      </c>
      <c r="CA1990" s="337" t="s">
        <v>111</v>
      </c>
      <c r="CB1990" s="337" t="s">
        <v>117</v>
      </c>
      <c r="CC1990" s="337" t="s">
        <v>118</v>
      </c>
      <c r="CD1990" s="338">
        <v>5</v>
      </c>
      <c r="CE1990" s="335">
        <v>45047</v>
      </c>
      <c r="CF1990" s="337"/>
      <c r="CG1990" s="337"/>
      <c r="CH1990" s="337"/>
      <c r="CI1990" s="337" t="s">
        <v>104</v>
      </c>
      <c r="CJ1990" s="337"/>
      <c r="CK1990" s="337"/>
      <c r="CL1990" s="337"/>
      <c r="CM1990" s="337" t="s">
        <v>73</v>
      </c>
      <c r="CN1990" s="337">
        <v>3</v>
      </c>
    </row>
    <row r="1991" spans="4:92">
      <c r="D1991" s="273" t="s">
        <v>83</v>
      </c>
      <c r="E1991" s="273" t="s">
        <v>75</v>
      </c>
      <c r="F1991" s="273" t="s">
        <v>357</v>
      </c>
      <c r="G1991" s="273" t="s">
        <v>358</v>
      </c>
      <c r="H1991" s="274">
        <v>45200</v>
      </c>
      <c r="I1991" s="273">
        <v>16860</v>
      </c>
      <c r="J1991" s="273">
        <v>707</v>
      </c>
      <c r="K1991" s="273">
        <v>0</v>
      </c>
      <c r="L1991" s="273" t="s">
        <v>66</v>
      </c>
      <c r="N1991" s="273" t="s">
        <v>107</v>
      </c>
      <c r="W1991" s="273">
        <v>310103</v>
      </c>
      <c r="X1991" s="273" t="s">
        <v>83</v>
      </c>
      <c r="Y1991" s="273" t="s">
        <v>63</v>
      </c>
      <c r="Z1991" s="273" t="s">
        <v>504</v>
      </c>
      <c r="AA1991" s="273" t="s">
        <v>539</v>
      </c>
      <c r="AB1991" s="274">
        <v>45047</v>
      </c>
      <c r="AC1991" s="273">
        <v>12266</v>
      </c>
      <c r="AD1991" s="273">
        <v>686</v>
      </c>
      <c r="AK1991" s="273">
        <v>227041</v>
      </c>
      <c r="BV1991" s="279" t="s">
        <v>83</v>
      </c>
      <c r="BW1991" s="280" t="s">
        <v>63</v>
      </c>
      <c r="BX1991" s="280" t="s">
        <v>228</v>
      </c>
      <c r="BY1991" s="280" t="s">
        <v>244</v>
      </c>
      <c r="BZ1991" s="280" t="s">
        <v>110</v>
      </c>
      <c r="CA1991" s="280" t="s">
        <v>111</v>
      </c>
      <c r="CB1991" s="280" t="s">
        <v>112</v>
      </c>
      <c r="CC1991" s="280" t="s">
        <v>113</v>
      </c>
      <c r="CD1991" s="281">
        <v>4</v>
      </c>
      <c r="CE1991" s="277">
        <v>45047</v>
      </c>
      <c r="CF1991" s="280"/>
      <c r="CG1991" s="280"/>
      <c r="CH1991" s="280"/>
      <c r="CI1991" s="280" t="s">
        <v>80</v>
      </c>
      <c r="CJ1991" s="280"/>
      <c r="CK1991" s="280"/>
      <c r="CL1991" s="280"/>
      <c r="CM1991" s="280" t="s">
        <v>73</v>
      </c>
      <c r="CN1991" s="280">
        <v>3</v>
      </c>
    </row>
    <row r="1992" spans="4:92">
      <c r="D1992" s="273" t="s">
        <v>83</v>
      </c>
      <c r="E1992" s="273" t="s">
        <v>75</v>
      </c>
      <c r="F1992" s="273" t="s">
        <v>357</v>
      </c>
      <c r="G1992" s="273" t="s">
        <v>358</v>
      </c>
      <c r="H1992" s="274">
        <v>45200</v>
      </c>
      <c r="I1992" s="273">
        <v>16860</v>
      </c>
      <c r="J1992" s="273">
        <v>707</v>
      </c>
      <c r="K1992" s="273">
        <v>1605.36</v>
      </c>
      <c r="L1992" s="273" t="s">
        <v>66</v>
      </c>
      <c r="M1992" s="273">
        <v>207.61237499999999</v>
      </c>
      <c r="N1992" s="273" t="s">
        <v>115</v>
      </c>
      <c r="W1992" s="273">
        <v>310102</v>
      </c>
      <c r="X1992" s="273" t="s">
        <v>83</v>
      </c>
      <c r="Y1992" s="273" t="s">
        <v>63</v>
      </c>
      <c r="Z1992" s="273" t="s">
        <v>504</v>
      </c>
      <c r="AA1992" s="273" t="s">
        <v>539</v>
      </c>
      <c r="AB1992" s="274">
        <v>45047</v>
      </c>
      <c r="AC1992" s="273">
        <v>12267</v>
      </c>
      <c r="AD1992" s="273">
        <v>686</v>
      </c>
      <c r="AE1992" s="273">
        <v>0</v>
      </c>
      <c r="AF1992" s="273" t="s">
        <v>90</v>
      </c>
      <c r="AG1992" s="273" t="s">
        <v>122</v>
      </c>
      <c r="AH1992" s="273" t="s">
        <v>122</v>
      </c>
      <c r="AI1992" s="273" t="s">
        <v>123</v>
      </c>
      <c r="AJ1992" s="273" t="s">
        <v>200</v>
      </c>
      <c r="AK1992" s="273">
        <v>294468</v>
      </c>
      <c r="BV1992" s="336" t="s">
        <v>83</v>
      </c>
      <c r="BW1992" s="337" t="s">
        <v>63</v>
      </c>
      <c r="BX1992" s="337" t="s">
        <v>228</v>
      </c>
      <c r="BY1992" s="337" t="s">
        <v>244</v>
      </c>
      <c r="BZ1992" s="337" t="s">
        <v>86</v>
      </c>
      <c r="CA1992" s="337" t="s">
        <v>87</v>
      </c>
      <c r="CB1992" s="337" t="s">
        <v>101</v>
      </c>
      <c r="CC1992" s="337" t="s">
        <v>102</v>
      </c>
      <c r="CD1992" s="338">
        <v>4</v>
      </c>
      <c r="CE1992" s="335">
        <v>45047</v>
      </c>
      <c r="CF1992" s="337">
        <v>25949</v>
      </c>
      <c r="CG1992" s="337" t="s">
        <v>103</v>
      </c>
      <c r="CH1992" s="337">
        <v>844.89944000000003</v>
      </c>
      <c r="CI1992" s="337" t="s">
        <v>104</v>
      </c>
      <c r="CJ1992" s="337"/>
      <c r="CK1992" s="337"/>
      <c r="CL1992" s="337"/>
      <c r="CM1992" s="337" t="s">
        <v>73</v>
      </c>
      <c r="CN1992" s="337">
        <v>3</v>
      </c>
    </row>
    <row r="1993" spans="4:92">
      <c r="D1993" s="273" t="s">
        <v>83</v>
      </c>
      <c r="E1993" s="273" t="s">
        <v>75</v>
      </c>
      <c r="F1993" s="273" t="s">
        <v>357</v>
      </c>
      <c r="G1993" s="273" t="s">
        <v>660</v>
      </c>
      <c r="H1993" s="274">
        <v>44927</v>
      </c>
      <c r="I1993" s="273">
        <v>16202</v>
      </c>
      <c r="J1993" s="273">
        <v>713</v>
      </c>
      <c r="W1993" s="273">
        <v>302397</v>
      </c>
      <c r="X1993" s="273" t="s">
        <v>83</v>
      </c>
      <c r="Y1993" s="273" t="s">
        <v>63</v>
      </c>
      <c r="Z1993" s="273" t="s">
        <v>504</v>
      </c>
      <c r="AA1993" s="273" t="s">
        <v>539</v>
      </c>
      <c r="AB1993" s="274">
        <v>45078</v>
      </c>
      <c r="AC1993" s="273">
        <v>12535</v>
      </c>
      <c r="AD1993" s="273">
        <v>686</v>
      </c>
      <c r="AK1993" s="273">
        <v>227072</v>
      </c>
      <c r="BV1993" s="279" t="s">
        <v>83</v>
      </c>
      <c r="BW1993" s="280" t="s">
        <v>63</v>
      </c>
      <c r="BX1993" s="280" t="s">
        <v>228</v>
      </c>
      <c r="BY1993" s="280" t="s">
        <v>244</v>
      </c>
      <c r="BZ1993" s="280" t="s">
        <v>86</v>
      </c>
      <c r="CA1993" s="280" t="s">
        <v>87</v>
      </c>
      <c r="CB1993" s="280" t="s">
        <v>88</v>
      </c>
      <c r="CC1993" s="280" t="s">
        <v>89</v>
      </c>
      <c r="CD1993" s="281">
        <v>3</v>
      </c>
      <c r="CE1993" s="277">
        <v>45047</v>
      </c>
      <c r="CF1993" s="280">
        <v>1668</v>
      </c>
      <c r="CG1993" s="280" t="s">
        <v>80</v>
      </c>
      <c r="CH1993" s="280">
        <v>1668</v>
      </c>
      <c r="CI1993" s="280" t="s">
        <v>80</v>
      </c>
      <c r="CJ1993" s="280"/>
      <c r="CK1993" s="280"/>
      <c r="CL1993" s="280"/>
      <c r="CM1993" s="280" t="s">
        <v>73</v>
      </c>
      <c r="CN1993" s="280">
        <v>3</v>
      </c>
    </row>
    <row r="1994" spans="4:92">
      <c r="D1994" s="273" t="s">
        <v>83</v>
      </c>
      <c r="E1994" s="273" t="s">
        <v>75</v>
      </c>
      <c r="F1994" s="273" t="s">
        <v>357</v>
      </c>
      <c r="G1994" s="273" t="s">
        <v>660</v>
      </c>
      <c r="H1994" s="274">
        <v>44927</v>
      </c>
      <c r="I1994" s="273">
        <v>16202</v>
      </c>
      <c r="J1994" s="273">
        <v>713</v>
      </c>
      <c r="K1994" s="273">
        <v>0</v>
      </c>
      <c r="L1994" s="273" t="s">
        <v>66</v>
      </c>
      <c r="N1994" s="273" t="s">
        <v>107</v>
      </c>
      <c r="W1994" s="273">
        <v>302422</v>
      </c>
      <c r="X1994" s="273" t="s">
        <v>83</v>
      </c>
      <c r="Y1994" s="273" t="s">
        <v>63</v>
      </c>
      <c r="Z1994" s="273" t="s">
        <v>504</v>
      </c>
      <c r="AA1994" s="273" t="s">
        <v>539</v>
      </c>
      <c r="AB1994" s="274">
        <v>45078</v>
      </c>
      <c r="AC1994" s="273">
        <v>12536</v>
      </c>
      <c r="AD1994" s="273">
        <v>686</v>
      </c>
      <c r="AE1994" s="273">
        <v>0</v>
      </c>
      <c r="AF1994" s="273" t="s">
        <v>90</v>
      </c>
      <c r="AG1994" s="273" t="s">
        <v>122</v>
      </c>
      <c r="AH1994" s="273" t="s">
        <v>122</v>
      </c>
      <c r="AI1994" s="273" t="s">
        <v>123</v>
      </c>
      <c r="AJ1994" s="273" t="s">
        <v>200</v>
      </c>
      <c r="AK1994" s="273">
        <v>294483</v>
      </c>
      <c r="BV1994" s="336" t="s">
        <v>83</v>
      </c>
      <c r="BW1994" s="337" t="s">
        <v>63</v>
      </c>
      <c r="BX1994" s="337" t="s">
        <v>228</v>
      </c>
      <c r="BY1994" s="337" t="s">
        <v>244</v>
      </c>
      <c r="BZ1994" s="337" t="s">
        <v>167</v>
      </c>
      <c r="CA1994" s="337" t="s">
        <v>168</v>
      </c>
      <c r="CB1994" s="337" t="s">
        <v>319</v>
      </c>
      <c r="CC1994" s="337" t="s">
        <v>320</v>
      </c>
      <c r="CD1994" s="338">
        <v>15</v>
      </c>
      <c r="CE1994" s="335">
        <v>45139</v>
      </c>
      <c r="CF1994" s="337">
        <v>0</v>
      </c>
      <c r="CG1994" s="337" t="s">
        <v>80</v>
      </c>
      <c r="CH1994" s="337">
        <v>0</v>
      </c>
      <c r="CI1994" s="337" t="s">
        <v>80</v>
      </c>
      <c r="CJ1994" s="337"/>
      <c r="CK1994" s="337"/>
      <c r="CL1994" s="337"/>
      <c r="CM1994" s="337" t="s">
        <v>73</v>
      </c>
      <c r="CN1994" s="337">
        <v>3</v>
      </c>
    </row>
    <row r="1995" spans="4:92">
      <c r="D1995" s="273" t="s">
        <v>83</v>
      </c>
      <c r="E1995" s="273" t="s">
        <v>75</v>
      </c>
      <c r="F1995" s="273" t="s">
        <v>357</v>
      </c>
      <c r="G1995" s="273" t="s">
        <v>660</v>
      </c>
      <c r="H1995" s="274">
        <v>44927</v>
      </c>
      <c r="I1995" s="273">
        <v>16202</v>
      </c>
      <c r="J1995" s="273">
        <v>713</v>
      </c>
      <c r="K1995" s="273">
        <v>3774</v>
      </c>
      <c r="L1995" s="273" t="s">
        <v>66</v>
      </c>
      <c r="M1995" s="273">
        <v>252.41637499999999</v>
      </c>
      <c r="N1995" s="273" t="s">
        <v>115</v>
      </c>
      <c r="W1995" s="273">
        <v>302421</v>
      </c>
      <c r="X1995" s="273" t="s">
        <v>83</v>
      </c>
      <c r="Y1995" s="273" t="s">
        <v>63</v>
      </c>
      <c r="Z1995" s="273" t="s">
        <v>504</v>
      </c>
      <c r="AA1995" s="273" t="s">
        <v>539</v>
      </c>
      <c r="AB1995" s="274">
        <v>45108</v>
      </c>
      <c r="AC1995" s="273">
        <v>12804</v>
      </c>
      <c r="AD1995" s="273">
        <v>686</v>
      </c>
      <c r="AK1995" s="273">
        <v>227097</v>
      </c>
      <c r="BV1995" s="279" t="s">
        <v>83</v>
      </c>
      <c r="BW1995" s="280" t="s">
        <v>63</v>
      </c>
      <c r="BX1995" s="280" t="s">
        <v>228</v>
      </c>
      <c r="BY1995" s="280" t="s">
        <v>244</v>
      </c>
      <c r="BZ1995" s="280" t="s">
        <v>138</v>
      </c>
      <c r="CA1995" s="280" t="s">
        <v>139</v>
      </c>
      <c r="CB1995" s="280" t="s">
        <v>190</v>
      </c>
      <c r="CC1995" s="280" t="s">
        <v>191</v>
      </c>
      <c r="CD1995" s="281">
        <v>8</v>
      </c>
      <c r="CE1995" s="277">
        <v>45139</v>
      </c>
      <c r="CF1995" s="280">
        <v>0</v>
      </c>
      <c r="CG1995" s="280" t="s">
        <v>80</v>
      </c>
      <c r="CH1995" s="280">
        <v>0</v>
      </c>
      <c r="CI1995" s="280" t="s">
        <v>80</v>
      </c>
      <c r="CJ1995" s="280"/>
      <c r="CK1995" s="280"/>
      <c r="CL1995" s="280"/>
      <c r="CM1995" s="280" t="s">
        <v>73</v>
      </c>
      <c r="CN1995" s="280">
        <v>3</v>
      </c>
    </row>
    <row r="1996" spans="4:92">
      <c r="D1996" s="273" t="s">
        <v>83</v>
      </c>
      <c r="E1996" s="273" t="s">
        <v>75</v>
      </c>
      <c r="F1996" s="273" t="s">
        <v>357</v>
      </c>
      <c r="G1996" s="273" t="s">
        <v>691</v>
      </c>
      <c r="H1996" s="274">
        <v>44927</v>
      </c>
      <c r="I1996" s="273">
        <v>11195</v>
      </c>
      <c r="J1996" s="273">
        <v>725</v>
      </c>
      <c r="W1996" s="273">
        <v>138542</v>
      </c>
      <c r="X1996" s="273" t="s">
        <v>83</v>
      </c>
      <c r="Y1996" s="273" t="s">
        <v>63</v>
      </c>
      <c r="Z1996" s="273" t="s">
        <v>504</v>
      </c>
      <c r="AA1996" s="273" t="s">
        <v>539</v>
      </c>
      <c r="AB1996" s="274">
        <v>45108</v>
      </c>
      <c r="AC1996" s="273">
        <v>12805</v>
      </c>
      <c r="AD1996" s="273">
        <v>686</v>
      </c>
      <c r="AE1996" s="273">
        <v>0</v>
      </c>
      <c r="AF1996" s="273" t="s">
        <v>90</v>
      </c>
      <c r="AG1996" s="273" t="s">
        <v>122</v>
      </c>
      <c r="AH1996" s="273" t="s">
        <v>122</v>
      </c>
      <c r="AI1996" s="273" t="s">
        <v>123</v>
      </c>
      <c r="AJ1996" s="273" t="s">
        <v>200</v>
      </c>
      <c r="AK1996" s="273">
        <v>294498</v>
      </c>
      <c r="BV1996" s="336" t="s">
        <v>83</v>
      </c>
      <c r="BW1996" s="337" t="s">
        <v>63</v>
      </c>
      <c r="BX1996" s="337" t="s">
        <v>228</v>
      </c>
      <c r="BY1996" s="337" t="s">
        <v>244</v>
      </c>
      <c r="BZ1996" s="337" t="s">
        <v>86</v>
      </c>
      <c r="CA1996" s="337" t="s">
        <v>87</v>
      </c>
      <c r="CB1996" s="337" t="s">
        <v>179</v>
      </c>
      <c r="CC1996" s="337" t="s">
        <v>180</v>
      </c>
      <c r="CD1996" s="338">
        <v>1</v>
      </c>
      <c r="CE1996" s="335">
        <v>45139</v>
      </c>
      <c r="CF1996" s="337"/>
      <c r="CG1996" s="337" t="s">
        <v>181</v>
      </c>
      <c r="CH1996" s="337"/>
      <c r="CI1996" s="337" t="s">
        <v>181</v>
      </c>
      <c r="CJ1996" s="337" t="s">
        <v>1341</v>
      </c>
      <c r="CK1996" s="337"/>
      <c r="CL1996" s="337"/>
      <c r="CM1996" s="337" t="s">
        <v>73</v>
      </c>
      <c r="CN1996" s="337">
        <v>3</v>
      </c>
    </row>
    <row r="1997" spans="4:92">
      <c r="D1997" s="273" t="s">
        <v>83</v>
      </c>
      <c r="E1997" s="273" t="s">
        <v>75</v>
      </c>
      <c r="F1997" s="273" t="s">
        <v>357</v>
      </c>
      <c r="G1997" s="273" t="s">
        <v>691</v>
      </c>
      <c r="H1997" s="274">
        <v>44927</v>
      </c>
      <c r="I1997" s="273">
        <v>11195</v>
      </c>
      <c r="J1997" s="273">
        <v>725</v>
      </c>
      <c r="K1997" s="273">
        <v>0</v>
      </c>
      <c r="L1997" s="273" t="s">
        <v>66</v>
      </c>
      <c r="N1997" s="273" t="s">
        <v>107</v>
      </c>
      <c r="W1997" s="273">
        <v>138567</v>
      </c>
      <c r="X1997" s="273" t="s">
        <v>83</v>
      </c>
      <c r="Y1997" s="273" t="s">
        <v>63</v>
      </c>
      <c r="Z1997" s="273" t="s">
        <v>504</v>
      </c>
      <c r="AA1997" s="273" t="s">
        <v>539</v>
      </c>
      <c r="AB1997" s="274">
        <v>45108</v>
      </c>
      <c r="AC1997" s="273">
        <v>15025</v>
      </c>
      <c r="AD1997" s="273">
        <v>686</v>
      </c>
      <c r="AK1997" s="273">
        <v>280237</v>
      </c>
      <c r="BV1997" s="279" t="s">
        <v>83</v>
      </c>
      <c r="BW1997" s="280" t="s">
        <v>63</v>
      </c>
      <c r="BX1997" s="280" t="s">
        <v>228</v>
      </c>
      <c r="BY1997" s="280" t="s">
        <v>244</v>
      </c>
      <c r="BZ1997" s="280" t="s">
        <v>86</v>
      </c>
      <c r="CA1997" s="280" t="s">
        <v>87</v>
      </c>
      <c r="CB1997" s="280" t="s">
        <v>217</v>
      </c>
      <c r="CC1997" s="280" t="s">
        <v>218</v>
      </c>
      <c r="CD1997" s="281">
        <v>2</v>
      </c>
      <c r="CE1997" s="277">
        <v>45139</v>
      </c>
      <c r="CF1997" s="280"/>
      <c r="CG1997" s="280" t="s">
        <v>181</v>
      </c>
      <c r="CH1997" s="280"/>
      <c r="CI1997" s="280" t="s">
        <v>181</v>
      </c>
      <c r="CJ1997" s="280" t="s">
        <v>937</v>
      </c>
      <c r="CK1997" s="280"/>
      <c r="CL1997" s="280"/>
      <c r="CM1997" s="280" t="s">
        <v>73</v>
      </c>
      <c r="CN1997" s="280">
        <v>3</v>
      </c>
    </row>
    <row r="1998" spans="4:92">
      <c r="D1998" s="273" t="s">
        <v>83</v>
      </c>
      <c r="E1998" s="273" t="s">
        <v>75</v>
      </c>
      <c r="F1998" s="273" t="s">
        <v>357</v>
      </c>
      <c r="G1998" s="273" t="s">
        <v>691</v>
      </c>
      <c r="H1998" s="274">
        <v>44927</v>
      </c>
      <c r="I1998" s="273">
        <v>11195</v>
      </c>
      <c r="J1998" s="273">
        <v>725</v>
      </c>
      <c r="K1998" s="273">
        <v>0</v>
      </c>
      <c r="L1998" s="273" t="s">
        <v>66</v>
      </c>
      <c r="M1998" s="273">
        <v>0</v>
      </c>
      <c r="N1998" s="273" t="s">
        <v>115</v>
      </c>
      <c r="W1998" s="273">
        <v>138566</v>
      </c>
      <c r="X1998" s="273" t="s">
        <v>83</v>
      </c>
      <c r="Y1998" s="273" t="s">
        <v>63</v>
      </c>
      <c r="Z1998" s="273" t="s">
        <v>504</v>
      </c>
      <c r="AA1998" s="273" t="s">
        <v>539</v>
      </c>
      <c r="AB1998" s="274">
        <v>45108</v>
      </c>
      <c r="AC1998" s="273">
        <v>15616</v>
      </c>
      <c r="AD1998" s="273">
        <v>686</v>
      </c>
      <c r="AK1998" s="273">
        <v>285116</v>
      </c>
      <c r="BV1998" s="336" t="s">
        <v>83</v>
      </c>
      <c r="BW1998" s="337" t="s">
        <v>63</v>
      </c>
      <c r="BX1998" s="337" t="s">
        <v>228</v>
      </c>
      <c r="BY1998" s="337" t="s">
        <v>244</v>
      </c>
      <c r="BZ1998" s="337" t="s">
        <v>204</v>
      </c>
      <c r="CA1998" s="337" t="s">
        <v>205</v>
      </c>
      <c r="CB1998" s="337" t="s">
        <v>206</v>
      </c>
      <c r="CC1998" s="337" t="s">
        <v>207</v>
      </c>
      <c r="CD1998" s="338">
        <v>0</v>
      </c>
      <c r="CE1998" s="335">
        <v>45139</v>
      </c>
      <c r="CF1998" s="337"/>
      <c r="CG1998" s="337" t="s">
        <v>181</v>
      </c>
      <c r="CH1998" s="337"/>
      <c r="CI1998" s="337" t="s">
        <v>208</v>
      </c>
      <c r="CJ1998" s="337" t="s">
        <v>209</v>
      </c>
      <c r="CK1998" s="337"/>
      <c r="CL1998" s="337"/>
      <c r="CM1998" s="337" t="s">
        <v>73</v>
      </c>
      <c r="CN1998" s="337">
        <v>3</v>
      </c>
    </row>
    <row r="1999" spans="4:92">
      <c r="D1999" s="273" t="s">
        <v>83</v>
      </c>
      <c r="E1999" s="273" t="s">
        <v>75</v>
      </c>
      <c r="F1999" s="273" t="s">
        <v>357</v>
      </c>
      <c r="G1999" s="273" t="s">
        <v>691</v>
      </c>
      <c r="H1999" s="274">
        <v>44958</v>
      </c>
      <c r="I1999" s="273">
        <v>11357</v>
      </c>
      <c r="J1999" s="273">
        <v>725</v>
      </c>
      <c r="W1999" s="273">
        <v>143240</v>
      </c>
      <c r="X1999" s="273" t="s">
        <v>83</v>
      </c>
      <c r="Y1999" s="273" t="s">
        <v>63</v>
      </c>
      <c r="Z1999" s="273" t="s">
        <v>504</v>
      </c>
      <c r="AA1999" s="273" t="s">
        <v>539</v>
      </c>
      <c r="AB1999" s="274">
        <v>45139</v>
      </c>
      <c r="AC1999" s="273">
        <v>13480</v>
      </c>
      <c r="AD1999" s="273">
        <v>686</v>
      </c>
      <c r="AK1999" s="273">
        <v>293926</v>
      </c>
      <c r="BV1999" s="279" t="s">
        <v>83</v>
      </c>
      <c r="BW1999" s="280" t="s">
        <v>63</v>
      </c>
      <c r="BX1999" s="280" t="s">
        <v>228</v>
      </c>
      <c r="BY1999" s="280" t="s">
        <v>244</v>
      </c>
      <c r="BZ1999" s="280" t="s">
        <v>86</v>
      </c>
      <c r="CA1999" s="280" t="s">
        <v>87</v>
      </c>
      <c r="CB1999" s="280" t="s">
        <v>233</v>
      </c>
      <c r="CC1999" s="280" t="s">
        <v>234</v>
      </c>
      <c r="CD1999" s="281">
        <v>1</v>
      </c>
      <c r="CE1999" s="277">
        <v>45139</v>
      </c>
      <c r="CF1999" s="280"/>
      <c r="CG1999" s="280" t="s">
        <v>181</v>
      </c>
      <c r="CH1999" s="280"/>
      <c r="CI1999" s="280" t="s">
        <v>181</v>
      </c>
      <c r="CJ1999" s="280" t="s">
        <v>1487</v>
      </c>
      <c r="CK1999" s="280"/>
      <c r="CL1999" s="280"/>
      <c r="CM1999" s="280" t="s">
        <v>73</v>
      </c>
      <c r="CN1999" s="280">
        <v>3</v>
      </c>
    </row>
    <row r="2000" spans="4:92">
      <c r="D2000" s="273" t="s">
        <v>83</v>
      </c>
      <c r="E2000" s="273" t="s">
        <v>75</v>
      </c>
      <c r="F2000" s="273" t="s">
        <v>357</v>
      </c>
      <c r="G2000" s="273" t="s">
        <v>691</v>
      </c>
      <c r="H2000" s="274">
        <v>44958</v>
      </c>
      <c r="I2000" s="273">
        <v>11357</v>
      </c>
      <c r="J2000" s="273">
        <v>725</v>
      </c>
      <c r="K2000" s="273">
        <v>0</v>
      </c>
      <c r="L2000" s="273" t="s">
        <v>66</v>
      </c>
      <c r="N2000" s="273" t="s">
        <v>107</v>
      </c>
      <c r="W2000" s="273">
        <v>143265</v>
      </c>
      <c r="X2000" s="273" t="s">
        <v>83</v>
      </c>
      <c r="Y2000" s="273" t="s">
        <v>63</v>
      </c>
      <c r="Z2000" s="273" t="s">
        <v>504</v>
      </c>
      <c r="AA2000" s="273" t="s">
        <v>539</v>
      </c>
      <c r="AB2000" s="274">
        <v>45139</v>
      </c>
      <c r="AC2000" s="273">
        <v>13481</v>
      </c>
      <c r="AD2000" s="273">
        <v>686</v>
      </c>
      <c r="AE2000" s="273">
        <v>0</v>
      </c>
      <c r="AF2000" s="273" t="s">
        <v>90</v>
      </c>
      <c r="AG2000" s="273" t="s">
        <v>122</v>
      </c>
      <c r="AH2000" s="273" t="s">
        <v>122</v>
      </c>
      <c r="AI2000" s="273" t="s">
        <v>123</v>
      </c>
      <c r="AJ2000" s="273" t="s">
        <v>200</v>
      </c>
      <c r="AK2000" s="273">
        <v>294513</v>
      </c>
      <c r="BV2000" s="336" t="s">
        <v>83</v>
      </c>
      <c r="BW2000" s="337" t="s">
        <v>63</v>
      </c>
      <c r="BX2000" s="337" t="s">
        <v>228</v>
      </c>
      <c r="BY2000" s="337" t="s">
        <v>244</v>
      </c>
      <c r="BZ2000" s="337" t="s">
        <v>86</v>
      </c>
      <c r="CA2000" s="337" t="s">
        <v>87</v>
      </c>
      <c r="CB2000" s="337" t="s">
        <v>225</v>
      </c>
      <c r="CC2000" s="337" t="s">
        <v>226</v>
      </c>
      <c r="CD2000" s="338">
        <v>5</v>
      </c>
      <c r="CE2000" s="335">
        <v>45139</v>
      </c>
      <c r="CF2000" s="337">
        <v>0</v>
      </c>
      <c r="CG2000" s="337" t="s">
        <v>80</v>
      </c>
      <c r="CH2000" s="337">
        <v>0</v>
      </c>
      <c r="CI2000" s="337" t="s">
        <v>80</v>
      </c>
      <c r="CJ2000" s="337"/>
      <c r="CK2000" s="337"/>
      <c r="CL2000" s="337"/>
      <c r="CM2000" s="337" t="s">
        <v>73</v>
      </c>
      <c r="CN2000" s="337">
        <v>3</v>
      </c>
    </row>
    <row r="2001" spans="4:92">
      <c r="D2001" s="273" t="s">
        <v>83</v>
      </c>
      <c r="E2001" s="273" t="s">
        <v>75</v>
      </c>
      <c r="F2001" s="273" t="s">
        <v>357</v>
      </c>
      <c r="G2001" s="273" t="s">
        <v>651</v>
      </c>
      <c r="H2001" s="274">
        <v>45139</v>
      </c>
      <c r="I2001" s="273">
        <v>13501</v>
      </c>
      <c r="J2001" s="273">
        <v>711</v>
      </c>
      <c r="K2001" s="273">
        <v>0</v>
      </c>
      <c r="L2001" s="273" t="s">
        <v>66</v>
      </c>
      <c r="N2001" s="273" t="s">
        <v>107</v>
      </c>
      <c r="W2001" s="273">
        <v>221253</v>
      </c>
      <c r="X2001" s="273" t="s">
        <v>83</v>
      </c>
      <c r="Y2001" s="273" t="s">
        <v>63</v>
      </c>
      <c r="Z2001" s="273" t="s">
        <v>504</v>
      </c>
      <c r="AA2001" s="273" t="s">
        <v>539</v>
      </c>
      <c r="AB2001" s="274">
        <v>45170</v>
      </c>
      <c r="AC2001" s="273">
        <v>13807</v>
      </c>
      <c r="AD2001" s="273">
        <v>686</v>
      </c>
      <c r="AK2001" s="273">
        <v>293907</v>
      </c>
      <c r="BV2001" s="279" t="s">
        <v>83</v>
      </c>
      <c r="BW2001" s="280" t="s">
        <v>63</v>
      </c>
      <c r="BX2001" s="280" t="s">
        <v>228</v>
      </c>
      <c r="BY2001" s="280" t="s">
        <v>244</v>
      </c>
      <c r="BZ2001" s="280" t="s">
        <v>86</v>
      </c>
      <c r="CA2001" s="280" t="s">
        <v>87</v>
      </c>
      <c r="CB2001" s="280" t="s">
        <v>225</v>
      </c>
      <c r="CC2001" s="280" t="s">
        <v>226</v>
      </c>
      <c r="CD2001" s="281">
        <v>5</v>
      </c>
      <c r="CE2001" s="277">
        <v>45170</v>
      </c>
      <c r="CF2001" s="280">
        <v>0</v>
      </c>
      <c r="CG2001" s="280" t="s">
        <v>80</v>
      </c>
      <c r="CH2001" s="280">
        <v>0</v>
      </c>
      <c r="CI2001" s="280" t="s">
        <v>80</v>
      </c>
      <c r="CJ2001" s="280"/>
      <c r="CK2001" s="280"/>
      <c r="CL2001" s="280"/>
      <c r="CM2001" s="280" t="s">
        <v>73</v>
      </c>
      <c r="CN2001" s="280">
        <v>3</v>
      </c>
    </row>
    <row r="2002" spans="4:92">
      <c r="D2002" s="273" t="s">
        <v>83</v>
      </c>
      <c r="E2002" s="273" t="s">
        <v>75</v>
      </c>
      <c r="F2002" s="273" t="s">
        <v>357</v>
      </c>
      <c r="G2002" s="273" t="s">
        <v>651</v>
      </c>
      <c r="H2002" s="274">
        <v>45139</v>
      </c>
      <c r="I2002" s="273">
        <v>13501</v>
      </c>
      <c r="J2002" s="273">
        <v>711</v>
      </c>
      <c r="K2002" s="273">
        <v>467</v>
      </c>
      <c r="L2002" s="273" t="s">
        <v>66</v>
      </c>
      <c r="M2002" s="273">
        <v>57.061562500000001</v>
      </c>
      <c r="N2002" s="273" t="s">
        <v>115</v>
      </c>
      <c r="W2002" s="273">
        <v>221252</v>
      </c>
      <c r="X2002" s="273" t="s">
        <v>83</v>
      </c>
      <c r="Y2002" s="273" t="s">
        <v>63</v>
      </c>
      <c r="Z2002" s="273" t="s">
        <v>504</v>
      </c>
      <c r="AA2002" s="273" t="s">
        <v>539</v>
      </c>
      <c r="AB2002" s="274">
        <v>45170</v>
      </c>
      <c r="AC2002" s="273">
        <v>13808</v>
      </c>
      <c r="AD2002" s="273">
        <v>686</v>
      </c>
      <c r="AE2002" s="273">
        <v>0</v>
      </c>
      <c r="AF2002" s="273" t="s">
        <v>90</v>
      </c>
      <c r="AG2002" s="273" t="s">
        <v>122</v>
      </c>
      <c r="AH2002" s="273" t="s">
        <v>122</v>
      </c>
      <c r="AI2002" s="273" t="s">
        <v>123</v>
      </c>
      <c r="AJ2002" s="273" t="s">
        <v>200</v>
      </c>
      <c r="AK2002" s="273">
        <v>294528</v>
      </c>
      <c r="BV2002" s="336" t="s">
        <v>83</v>
      </c>
      <c r="BW2002" s="337" t="s">
        <v>63</v>
      </c>
      <c r="BX2002" s="337" t="s">
        <v>228</v>
      </c>
      <c r="BY2002" s="337" t="s">
        <v>244</v>
      </c>
      <c r="BZ2002" s="337" t="s">
        <v>86</v>
      </c>
      <c r="CA2002" s="337" t="s">
        <v>87</v>
      </c>
      <c r="CB2002" s="337" t="s">
        <v>233</v>
      </c>
      <c r="CC2002" s="337" t="s">
        <v>234</v>
      </c>
      <c r="CD2002" s="338">
        <v>1</v>
      </c>
      <c r="CE2002" s="335">
        <v>45170</v>
      </c>
      <c r="CF2002" s="337"/>
      <c r="CG2002" s="337" t="s">
        <v>181</v>
      </c>
      <c r="CH2002" s="337"/>
      <c r="CI2002" s="337" t="s">
        <v>181</v>
      </c>
      <c r="CJ2002" s="337" t="s">
        <v>775</v>
      </c>
      <c r="CK2002" s="337"/>
      <c r="CL2002" s="337"/>
      <c r="CM2002" s="337" t="s">
        <v>73</v>
      </c>
      <c r="CN2002" s="337">
        <v>3</v>
      </c>
    </row>
    <row r="2003" spans="4:92">
      <c r="D2003" s="273" t="s">
        <v>83</v>
      </c>
      <c r="E2003" s="273" t="s">
        <v>75</v>
      </c>
      <c r="F2003" s="273" t="s">
        <v>357</v>
      </c>
      <c r="G2003" s="273" t="s">
        <v>651</v>
      </c>
      <c r="H2003" s="274">
        <v>45170</v>
      </c>
      <c r="I2003" s="273">
        <v>13828</v>
      </c>
      <c r="J2003" s="273">
        <v>711</v>
      </c>
      <c r="W2003" s="273">
        <v>234179</v>
      </c>
      <c r="X2003" s="273" t="s">
        <v>83</v>
      </c>
      <c r="Y2003" s="273" t="s">
        <v>63</v>
      </c>
      <c r="Z2003" s="273" t="s">
        <v>504</v>
      </c>
      <c r="AA2003" s="273" t="s">
        <v>539</v>
      </c>
      <c r="AB2003" s="274">
        <v>45200</v>
      </c>
      <c r="AC2003" s="273">
        <v>14142</v>
      </c>
      <c r="AD2003" s="273">
        <v>686</v>
      </c>
      <c r="AK2003" s="273">
        <v>293945</v>
      </c>
      <c r="BV2003" s="279" t="s">
        <v>83</v>
      </c>
      <c r="BW2003" s="280" t="s">
        <v>63</v>
      </c>
      <c r="BX2003" s="280" t="s">
        <v>228</v>
      </c>
      <c r="BY2003" s="280" t="s">
        <v>244</v>
      </c>
      <c r="BZ2003" s="280" t="s">
        <v>204</v>
      </c>
      <c r="CA2003" s="280" t="s">
        <v>205</v>
      </c>
      <c r="CB2003" s="280" t="s">
        <v>206</v>
      </c>
      <c r="CC2003" s="280" t="s">
        <v>207</v>
      </c>
      <c r="CD2003" s="281">
        <v>0</v>
      </c>
      <c r="CE2003" s="277">
        <v>45170</v>
      </c>
      <c r="CF2003" s="280"/>
      <c r="CG2003" s="280" t="s">
        <v>181</v>
      </c>
      <c r="CH2003" s="280"/>
      <c r="CI2003" s="280" t="s">
        <v>208</v>
      </c>
      <c r="CJ2003" s="280" t="s">
        <v>209</v>
      </c>
      <c r="CK2003" s="280"/>
      <c r="CL2003" s="280"/>
      <c r="CM2003" s="280" t="s">
        <v>73</v>
      </c>
      <c r="CN2003" s="280">
        <v>3</v>
      </c>
    </row>
    <row r="2004" spans="4:92">
      <c r="D2004" s="273" t="s">
        <v>83</v>
      </c>
      <c r="E2004" s="273" t="s">
        <v>75</v>
      </c>
      <c r="F2004" s="273" t="s">
        <v>357</v>
      </c>
      <c r="G2004" s="273" t="s">
        <v>651</v>
      </c>
      <c r="H2004" s="274">
        <v>45170</v>
      </c>
      <c r="I2004" s="273">
        <v>13828</v>
      </c>
      <c r="J2004" s="273">
        <v>711</v>
      </c>
      <c r="K2004" s="273">
        <v>0</v>
      </c>
      <c r="L2004" s="273" t="s">
        <v>66</v>
      </c>
      <c r="N2004" s="273" t="s">
        <v>107</v>
      </c>
      <c r="W2004" s="273">
        <v>234204</v>
      </c>
      <c r="X2004" s="273" t="s">
        <v>64</v>
      </c>
      <c r="Y2004" s="273" t="s">
        <v>75</v>
      </c>
      <c r="Z2004" s="273" t="s">
        <v>391</v>
      </c>
      <c r="AA2004" s="273" t="s">
        <v>396</v>
      </c>
      <c r="AB2004" s="274">
        <v>45139</v>
      </c>
      <c r="AC2004" s="273">
        <v>13412</v>
      </c>
      <c r="AD2004" s="273">
        <v>50</v>
      </c>
      <c r="AE2004" s="273">
        <v>1</v>
      </c>
      <c r="AF2004" s="273" t="s">
        <v>90</v>
      </c>
      <c r="AG2004" s="273" t="s">
        <v>625</v>
      </c>
      <c r="AH2004" s="273" t="s">
        <v>662</v>
      </c>
      <c r="AI2004" s="273" t="s">
        <v>199</v>
      </c>
      <c r="AJ2004" s="273" t="s">
        <v>627</v>
      </c>
      <c r="AK2004" s="273">
        <v>225639</v>
      </c>
      <c r="BV2004" s="336" t="s">
        <v>83</v>
      </c>
      <c r="BW2004" s="337" t="s">
        <v>63</v>
      </c>
      <c r="BX2004" s="337" t="s">
        <v>228</v>
      </c>
      <c r="BY2004" s="337" t="s">
        <v>244</v>
      </c>
      <c r="BZ2004" s="337" t="s">
        <v>110</v>
      </c>
      <c r="CA2004" s="337" t="s">
        <v>111</v>
      </c>
      <c r="CB2004" s="337" t="s">
        <v>117</v>
      </c>
      <c r="CC2004" s="337" t="s">
        <v>118</v>
      </c>
      <c r="CD2004" s="338">
        <v>5</v>
      </c>
      <c r="CE2004" s="335">
        <v>45231</v>
      </c>
      <c r="CF2004" s="337"/>
      <c r="CG2004" s="337"/>
      <c r="CH2004" s="337"/>
      <c r="CI2004" s="337" t="s">
        <v>104</v>
      </c>
      <c r="CJ2004" s="337"/>
      <c r="CK2004" s="337"/>
      <c r="CL2004" s="337"/>
      <c r="CM2004" s="337" t="s">
        <v>73</v>
      </c>
      <c r="CN2004" s="337">
        <v>3</v>
      </c>
    </row>
    <row r="2005" spans="4:92">
      <c r="D2005" s="273" t="s">
        <v>83</v>
      </c>
      <c r="E2005" s="273" t="s">
        <v>75</v>
      </c>
      <c r="F2005" s="273" t="s">
        <v>357</v>
      </c>
      <c r="G2005" s="273" t="s">
        <v>651</v>
      </c>
      <c r="H2005" s="274">
        <v>45170</v>
      </c>
      <c r="I2005" s="273">
        <v>13828</v>
      </c>
      <c r="J2005" s="273">
        <v>711</v>
      </c>
      <c r="K2005" s="273">
        <v>398</v>
      </c>
      <c r="L2005" s="273" t="s">
        <v>66</v>
      </c>
      <c r="M2005" s="273">
        <v>41.707625</v>
      </c>
      <c r="N2005" s="273" t="s">
        <v>115</v>
      </c>
      <c r="W2005" s="273">
        <v>234203</v>
      </c>
      <c r="X2005" s="273" t="s">
        <v>64</v>
      </c>
      <c r="Y2005" s="273" t="s">
        <v>75</v>
      </c>
      <c r="Z2005" s="273" t="s">
        <v>391</v>
      </c>
      <c r="AA2005" s="273" t="s">
        <v>396</v>
      </c>
      <c r="AB2005" s="274">
        <v>45170</v>
      </c>
      <c r="AC2005" s="273">
        <v>13738</v>
      </c>
      <c r="AD2005" s="273">
        <v>50</v>
      </c>
      <c r="AK2005" s="273">
        <v>232039</v>
      </c>
      <c r="BV2005" s="279" t="s">
        <v>83</v>
      </c>
      <c r="BW2005" s="280" t="s">
        <v>63</v>
      </c>
      <c r="BX2005" s="280" t="s">
        <v>228</v>
      </c>
      <c r="BY2005" s="280" t="s">
        <v>244</v>
      </c>
      <c r="BZ2005" s="280" t="s">
        <v>110</v>
      </c>
      <c r="CA2005" s="280" t="s">
        <v>111</v>
      </c>
      <c r="CB2005" s="280" t="s">
        <v>112</v>
      </c>
      <c r="CC2005" s="280" t="s">
        <v>113</v>
      </c>
      <c r="CD2005" s="281">
        <v>4</v>
      </c>
      <c r="CE2005" s="277">
        <v>45231</v>
      </c>
      <c r="CF2005" s="280"/>
      <c r="CG2005" s="280"/>
      <c r="CH2005" s="280"/>
      <c r="CI2005" s="280" t="s">
        <v>80</v>
      </c>
      <c r="CJ2005" s="280"/>
      <c r="CK2005" s="280"/>
      <c r="CL2005" s="280"/>
      <c r="CM2005" s="280" t="s">
        <v>73</v>
      </c>
      <c r="CN2005" s="280">
        <v>3</v>
      </c>
    </row>
    <row r="2006" spans="4:92">
      <c r="D2006" s="273" t="s">
        <v>83</v>
      </c>
      <c r="E2006" s="273" t="s">
        <v>75</v>
      </c>
      <c r="F2006" s="273" t="s">
        <v>357</v>
      </c>
      <c r="G2006" s="273" t="s">
        <v>651</v>
      </c>
      <c r="H2006" s="274">
        <v>45200</v>
      </c>
      <c r="I2006" s="273">
        <v>14163</v>
      </c>
      <c r="J2006" s="273">
        <v>711</v>
      </c>
      <c r="W2006" s="273">
        <v>252196</v>
      </c>
      <c r="X2006" s="273" t="s">
        <v>64</v>
      </c>
      <c r="Y2006" s="273" t="s">
        <v>75</v>
      </c>
      <c r="Z2006" s="273" t="s">
        <v>391</v>
      </c>
      <c r="AA2006" s="273" t="s">
        <v>396</v>
      </c>
      <c r="AB2006" s="274">
        <v>45170</v>
      </c>
      <c r="AC2006" s="273">
        <v>13739</v>
      </c>
      <c r="AD2006" s="273">
        <v>50</v>
      </c>
      <c r="AE2006" s="273">
        <v>6</v>
      </c>
      <c r="AF2006" s="273" t="s">
        <v>90</v>
      </c>
      <c r="AG2006" s="273" t="s">
        <v>636</v>
      </c>
      <c r="AH2006" s="273" t="s">
        <v>637</v>
      </c>
      <c r="AI2006" s="273" t="s">
        <v>123</v>
      </c>
      <c r="AJ2006" s="273" t="s">
        <v>124</v>
      </c>
      <c r="AK2006" s="273">
        <v>239964</v>
      </c>
      <c r="BV2006" s="336" t="s">
        <v>83</v>
      </c>
      <c r="BW2006" s="337" t="s">
        <v>63</v>
      </c>
      <c r="BX2006" s="337" t="s">
        <v>228</v>
      </c>
      <c r="BY2006" s="337" t="s">
        <v>244</v>
      </c>
      <c r="BZ2006" s="337" t="s">
        <v>86</v>
      </c>
      <c r="CA2006" s="337" t="s">
        <v>87</v>
      </c>
      <c r="CB2006" s="337" t="s">
        <v>101</v>
      </c>
      <c r="CC2006" s="337" t="s">
        <v>102</v>
      </c>
      <c r="CD2006" s="338">
        <v>4</v>
      </c>
      <c r="CE2006" s="335">
        <v>45231</v>
      </c>
      <c r="CF2006" s="337">
        <v>24227</v>
      </c>
      <c r="CG2006" s="337" t="s">
        <v>103</v>
      </c>
      <c r="CH2006" s="337">
        <v>788.83112000000006</v>
      </c>
      <c r="CI2006" s="337" t="s">
        <v>104</v>
      </c>
      <c r="CJ2006" s="337"/>
      <c r="CK2006" s="337"/>
      <c r="CL2006" s="337"/>
      <c r="CM2006" s="337" t="s">
        <v>73</v>
      </c>
      <c r="CN2006" s="337">
        <v>3</v>
      </c>
    </row>
    <row r="2007" spans="4:92">
      <c r="D2007" s="273" t="s">
        <v>83</v>
      </c>
      <c r="E2007" s="273" t="s">
        <v>75</v>
      </c>
      <c r="F2007" s="273" t="s">
        <v>357</v>
      </c>
      <c r="G2007" s="273" t="s">
        <v>651</v>
      </c>
      <c r="H2007" s="274">
        <v>45200</v>
      </c>
      <c r="I2007" s="273">
        <v>14163</v>
      </c>
      <c r="J2007" s="273">
        <v>711</v>
      </c>
      <c r="K2007" s="273">
        <v>0</v>
      </c>
      <c r="L2007" s="273" t="s">
        <v>66</v>
      </c>
      <c r="N2007" s="273" t="s">
        <v>107</v>
      </c>
      <c r="W2007" s="273">
        <v>252221</v>
      </c>
      <c r="X2007" s="273" t="s">
        <v>64</v>
      </c>
      <c r="Y2007" s="273" t="s">
        <v>75</v>
      </c>
      <c r="Z2007" s="273" t="s">
        <v>391</v>
      </c>
      <c r="AA2007" s="273" t="s">
        <v>396</v>
      </c>
      <c r="AB2007" s="274">
        <v>45170</v>
      </c>
      <c r="AC2007" s="273">
        <v>13739</v>
      </c>
      <c r="AD2007" s="273">
        <v>50</v>
      </c>
      <c r="AE2007" s="273">
        <v>3</v>
      </c>
      <c r="AF2007" s="273" t="s">
        <v>90</v>
      </c>
      <c r="AG2007" s="273" t="s">
        <v>636</v>
      </c>
      <c r="AH2007" s="273" t="s">
        <v>671</v>
      </c>
      <c r="AI2007" s="273" t="s">
        <v>199</v>
      </c>
      <c r="AJ2007" s="273" t="s">
        <v>124</v>
      </c>
      <c r="AK2007" s="273">
        <v>239969</v>
      </c>
      <c r="BV2007" s="279" t="s">
        <v>83</v>
      </c>
      <c r="BW2007" s="280" t="s">
        <v>63</v>
      </c>
      <c r="BX2007" s="280" t="s">
        <v>228</v>
      </c>
      <c r="BY2007" s="280" t="s">
        <v>244</v>
      </c>
      <c r="BZ2007" s="280" t="s">
        <v>86</v>
      </c>
      <c r="CA2007" s="280" t="s">
        <v>87</v>
      </c>
      <c r="CB2007" s="280" t="s">
        <v>88</v>
      </c>
      <c r="CC2007" s="280" t="s">
        <v>89</v>
      </c>
      <c r="CD2007" s="281">
        <v>3</v>
      </c>
      <c r="CE2007" s="277">
        <v>45231</v>
      </c>
      <c r="CF2007" s="280">
        <v>1819</v>
      </c>
      <c r="CG2007" s="280" t="s">
        <v>80</v>
      </c>
      <c r="CH2007" s="280">
        <v>1819</v>
      </c>
      <c r="CI2007" s="280" t="s">
        <v>80</v>
      </c>
      <c r="CJ2007" s="280"/>
      <c r="CK2007" s="280"/>
      <c r="CL2007" s="280"/>
      <c r="CM2007" s="280" t="s">
        <v>73</v>
      </c>
      <c r="CN2007" s="280">
        <v>3</v>
      </c>
    </row>
    <row r="2008" spans="4:92">
      <c r="D2008" s="273" t="s">
        <v>83</v>
      </c>
      <c r="E2008" s="273" t="s">
        <v>75</v>
      </c>
      <c r="F2008" s="273" t="s">
        <v>357</v>
      </c>
      <c r="G2008" s="273" t="s">
        <v>651</v>
      </c>
      <c r="H2008" s="274">
        <v>45200</v>
      </c>
      <c r="I2008" s="273">
        <v>14163</v>
      </c>
      <c r="J2008" s="273">
        <v>711</v>
      </c>
      <c r="K2008" s="273">
        <v>287</v>
      </c>
      <c r="L2008" s="273" t="s">
        <v>66</v>
      </c>
      <c r="M2008" s="273">
        <v>27.760999999999999</v>
      </c>
      <c r="N2008" s="273" t="s">
        <v>115</v>
      </c>
      <c r="W2008" s="273">
        <v>252220</v>
      </c>
      <c r="X2008" s="273" t="s">
        <v>64</v>
      </c>
      <c r="Y2008" s="273" t="s">
        <v>75</v>
      </c>
      <c r="Z2008" s="273" t="s">
        <v>391</v>
      </c>
      <c r="AA2008" s="273" t="s">
        <v>396</v>
      </c>
      <c r="AB2008" s="274">
        <v>45170</v>
      </c>
      <c r="AC2008" s="273">
        <v>13739</v>
      </c>
      <c r="AD2008" s="273">
        <v>50</v>
      </c>
      <c r="AE2008" s="273">
        <v>25</v>
      </c>
      <c r="AF2008" s="273" t="s">
        <v>90</v>
      </c>
      <c r="AH2008" s="273" t="s">
        <v>645</v>
      </c>
      <c r="AI2008" s="273" t="s">
        <v>123</v>
      </c>
      <c r="AJ2008" s="273" t="s">
        <v>200</v>
      </c>
      <c r="AK2008" s="273">
        <v>239975</v>
      </c>
      <c r="BV2008" s="336" t="s">
        <v>83</v>
      </c>
      <c r="BW2008" s="337" t="s">
        <v>63</v>
      </c>
      <c r="BX2008" s="337" t="s">
        <v>228</v>
      </c>
      <c r="BY2008" s="337" t="s">
        <v>244</v>
      </c>
      <c r="BZ2008" s="337" t="s">
        <v>86</v>
      </c>
      <c r="CA2008" s="337" t="s">
        <v>87</v>
      </c>
      <c r="CB2008" s="337" t="s">
        <v>88</v>
      </c>
      <c r="CC2008" s="337" t="s">
        <v>89</v>
      </c>
      <c r="CD2008" s="338">
        <v>3</v>
      </c>
      <c r="CE2008" s="335">
        <v>45261</v>
      </c>
      <c r="CF2008" s="337">
        <v>1618</v>
      </c>
      <c r="CG2008" s="337" t="s">
        <v>80</v>
      </c>
      <c r="CH2008" s="337">
        <v>1618</v>
      </c>
      <c r="CI2008" s="337" t="s">
        <v>80</v>
      </c>
      <c r="CJ2008" s="337"/>
      <c r="CK2008" s="337"/>
      <c r="CL2008" s="337"/>
      <c r="CM2008" s="337" t="s">
        <v>73</v>
      </c>
      <c r="CN2008" s="337">
        <v>3</v>
      </c>
    </row>
    <row r="2009" spans="4:92">
      <c r="D2009" s="273" t="s">
        <v>83</v>
      </c>
      <c r="E2009" s="273" t="s">
        <v>75</v>
      </c>
      <c r="F2009" s="273" t="s">
        <v>357</v>
      </c>
      <c r="G2009" s="273" t="s">
        <v>651</v>
      </c>
      <c r="H2009" s="274">
        <v>45231</v>
      </c>
      <c r="I2009" s="273">
        <v>14531</v>
      </c>
      <c r="J2009" s="273">
        <v>711</v>
      </c>
      <c r="W2009" s="273">
        <v>271080</v>
      </c>
      <c r="X2009" s="273" t="s">
        <v>64</v>
      </c>
      <c r="Y2009" s="273" t="s">
        <v>75</v>
      </c>
      <c r="Z2009" s="273" t="s">
        <v>391</v>
      </c>
      <c r="AA2009" s="273" t="s">
        <v>396</v>
      </c>
      <c r="AB2009" s="274">
        <v>45170</v>
      </c>
      <c r="AC2009" s="273">
        <v>13739</v>
      </c>
      <c r="AD2009" s="273">
        <v>50</v>
      </c>
      <c r="AE2009" s="273">
        <v>20</v>
      </c>
      <c r="AF2009" s="273" t="s">
        <v>90</v>
      </c>
      <c r="AH2009" s="273" t="s">
        <v>676</v>
      </c>
      <c r="AI2009" s="273" t="s">
        <v>199</v>
      </c>
      <c r="AJ2009" s="273" t="s">
        <v>200</v>
      </c>
      <c r="AK2009" s="273">
        <v>239981</v>
      </c>
      <c r="BV2009" s="279" t="s">
        <v>83</v>
      </c>
      <c r="BW2009" s="280" t="s">
        <v>63</v>
      </c>
      <c r="BX2009" s="280" t="s">
        <v>228</v>
      </c>
      <c r="BY2009" s="280" t="s">
        <v>244</v>
      </c>
      <c r="BZ2009" s="280" t="s">
        <v>86</v>
      </c>
      <c r="CA2009" s="280" t="s">
        <v>87</v>
      </c>
      <c r="CB2009" s="280" t="s">
        <v>101</v>
      </c>
      <c r="CC2009" s="280" t="s">
        <v>102</v>
      </c>
      <c r="CD2009" s="281">
        <v>4</v>
      </c>
      <c r="CE2009" s="277">
        <v>45261</v>
      </c>
      <c r="CF2009" s="280">
        <v>24227</v>
      </c>
      <c r="CG2009" s="280" t="s">
        <v>103</v>
      </c>
      <c r="CH2009" s="280">
        <v>788.83112000000006</v>
      </c>
      <c r="CI2009" s="280" t="s">
        <v>104</v>
      </c>
      <c r="CJ2009" s="280"/>
      <c r="CK2009" s="280"/>
      <c r="CL2009" s="280"/>
      <c r="CM2009" s="280" t="s">
        <v>73</v>
      </c>
      <c r="CN2009" s="280">
        <v>3</v>
      </c>
    </row>
    <row r="2010" spans="4:92">
      <c r="D2010" s="273" t="s">
        <v>83</v>
      </c>
      <c r="E2010" s="273" t="s">
        <v>75</v>
      </c>
      <c r="F2010" s="273" t="s">
        <v>357</v>
      </c>
      <c r="G2010" s="273" t="s">
        <v>651</v>
      </c>
      <c r="H2010" s="274">
        <v>45231</v>
      </c>
      <c r="I2010" s="273">
        <v>14531</v>
      </c>
      <c r="J2010" s="273">
        <v>711</v>
      </c>
      <c r="K2010" s="273">
        <v>0</v>
      </c>
      <c r="L2010" s="273" t="s">
        <v>66</v>
      </c>
      <c r="N2010" s="273" t="s">
        <v>107</v>
      </c>
      <c r="W2010" s="273">
        <v>271105</v>
      </c>
      <c r="X2010" s="273" t="s">
        <v>64</v>
      </c>
      <c r="Y2010" s="273" t="s">
        <v>75</v>
      </c>
      <c r="Z2010" s="273" t="s">
        <v>391</v>
      </c>
      <c r="AA2010" s="273" t="s">
        <v>396</v>
      </c>
      <c r="AB2010" s="274">
        <v>45170</v>
      </c>
      <c r="AC2010" s="273">
        <v>13739</v>
      </c>
      <c r="AD2010" s="273">
        <v>50</v>
      </c>
      <c r="AE2010" s="273">
        <v>7</v>
      </c>
      <c r="AF2010" s="273" t="s">
        <v>90</v>
      </c>
      <c r="AH2010" s="273" t="s">
        <v>658</v>
      </c>
      <c r="AI2010" s="273" t="s">
        <v>123</v>
      </c>
      <c r="AJ2010" s="273" t="s">
        <v>214</v>
      </c>
      <c r="AK2010" s="273">
        <v>239987</v>
      </c>
      <c r="BV2010" s="336" t="s">
        <v>83</v>
      </c>
      <c r="BW2010" s="337" t="s">
        <v>63</v>
      </c>
      <c r="BX2010" s="337" t="s">
        <v>228</v>
      </c>
      <c r="BY2010" s="337" t="s">
        <v>244</v>
      </c>
      <c r="BZ2010" s="337" t="s">
        <v>110</v>
      </c>
      <c r="CA2010" s="337" t="s">
        <v>111</v>
      </c>
      <c r="CB2010" s="337" t="s">
        <v>112</v>
      </c>
      <c r="CC2010" s="337" t="s">
        <v>113</v>
      </c>
      <c r="CD2010" s="338">
        <v>4</v>
      </c>
      <c r="CE2010" s="335">
        <v>45261</v>
      </c>
      <c r="CF2010" s="337"/>
      <c r="CG2010" s="337"/>
      <c r="CH2010" s="337"/>
      <c r="CI2010" s="337" t="s">
        <v>80</v>
      </c>
      <c r="CJ2010" s="337"/>
      <c r="CK2010" s="337"/>
      <c r="CL2010" s="337"/>
      <c r="CM2010" s="337" t="s">
        <v>73</v>
      </c>
      <c r="CN2010" s="337">
        <v>3</v>
      </c>
    </row>
    <row r="2011" spans="4:92">
      <c r="D2011" s="273" t="s">
        <v>83</v>
      </c>
      <c r="E2011" s="273" t="s">
        <v>75</v>
      </c>
      <c r="F2011" s="273" t="s">
        <v>357</v>
      </c>
      <c r="G2011" s="273" t="s">
        <v>651</v>
      </c>
      <c r="H2011" s="274">
        <v>45231</v>
      </c>
      <c r="I2011" s="273">
        <v>14531</v>
      </c>
      <c r="J2011" s="273">
        <v>711</v>
      </c>
      <c r="K2011" s="273">
        <v>321</v>
      </c>
      <c r="L2011" s="273" t="s">
        <v>66</v>
      </c>
      <c r="M2011" s="273">
        <v>32.240250000000003</v>
      </c>
      <c r="N2011" s="273" t="s">
        <v>115</v>
      </c>
      <c r="W2011" s="273">
        <v>271104</v>
      </c>
      <c r="X2011" s="273" t="s">
        <v>64</v>
      </c>
      <c r="Y2011" s="273" t="s">
        <v>75</v>
      </c>
      <c r="Z2011" s="273" t="s">
        <v>391</v>
      </c>
      <c r="AA2011" s="273" t="s">
        <v>396</v>
      </c>
      <c r="AB2011" s="274">
        <v>45170</v>
      </c>
      <c r="AC2011" s="273">
        <v>13739</v>
      </c>
      <c r="AD2011" s="273">
        <v>50</v>
      </c>
      <c r="AE2011" s="273">
        <v>3</v>
      </c>
      <c r="AF2011" s="273" t="s">
        <v>90</v>
      </c>
      <c r="AH2011" s="273" t="s">
        <v>652</v>
      </c>
      <c r="AI2011" s="273" t="s">
        <v>199</v>
      </c>
      <c r="AJ2011" s="273" t="s">
        <v>214</v>
      </c>
      <c r="AK2011" s="273">
        <v>239993</v>
      </c>
      <c r="BV2011" s="279" t="s">
        <v>83</v>
      </c>
      <c r="BW2011" s="280" t="s">
        <v>63</v>
      </c>
      <c r="BX2011" s="280" t="s">
        <v>228</v>
      </c>
      <c r="BY2011" s="280" t="s">
        <v>244</v>
      </c>
      <c r="BZ2011" s="280" t="s">
        <v>110</v>
      </c>
      <c r="CA2011" s="280" t="s">
        <v>111</v>
      </c>
      <c r="CB2011" s="280" t="s">
        <v>117</v>
      </c>
      <c r="CC2011" s="280" t="s">
        <v>118</v>
      </c>
      <c r="CD2011" s="281">
        <v>5</v>
      </c>
      <c r="CE2011" s="277">
        <v>45261</v>
      </c>
      <c r="CF2011" s="280"/>
      <c r="CG2011" s="280"/>
      <c r="CH2011" s="280"/>
      <c r="CI2011" s="280" t="s">
        <v>104</v>
      </c>
      <c r="CJ2011" s="280"/>
      <c r="CK2011" s="280"/>
      <c r="CL2011" s="280"/>
      <c r="CM2011" s="280" t="s">
        <v>73</v>
      </c>
      <c r="CN2011" s="280">
        <v>3</v>
      </c>
    </row>
    <row r="2012" spans="4:92">
      <c r="D2012" s="273" t="s">
        <v>83</v>
      </c>
      <c r="E2012" s="273" t="s">
        <v>75</v>
      </c>
      <c r="F2012" s="273" t="s">
        <v>357</v>
      </c>
      <c r="G2012" s="273" t="s">
        <v>651</v>
      </c>
      <c r="H2012" s="274">
        <v>45261</v>
      </c>
      <c r="I2012" s="273">
        <v>16991</v>
      </c>
      <c r="J2012" s="273">
        <v>711</v>
      </c>
      <c r="W2012" s="273">
        <v>313041</v>
      </c>
      <c r="X2012" s="273" t="s">
        <v>64</v>
      </c>
      <c r="Y2012" s="273" t="s">
        <v>75</v>
      </c>
      <c r="Z2012" s="273" t="s">
        <v>391</v>
      </c>
      <c r="AA2012" s="273" t="s">
        <v>396</v>
      </c>
      <c r="AB2012" s="274">
        <v>45170</v>
      </c>
      <c r="AC2012" s="273">
        <v>13739</v>
      </c>
      <c r="AD2012" s="273">
        <v>50</v>
      </c>
      <c r="AE2012" s="273">
        <v>7</v>
      </c>
      <c r="AF2012" s="273" t="s">
        <v>90</v>
      </c>
      <c r="AG2012" s="273" t="s">
        <v>625</v>
      </c>
      <c r="AH2012" s="273" t="s">
        <v>684</v>
      </c>
      <c r="AI2012" s="273" t="s">
        <v>123</v>
      </c>
      <c r="AJ2012" s="273" t="s">
        <v>627</v>
      </c>
      <c r="AK2012" s="273">
        <v>239998</v>
      </c>
      <c r="BV2012" s="336" t="s">
        <v>83</v>
      </c>
      <c r="BW2012" s="337" t="s">
        <v>63</v>
      </c>
      <c r="BX2012" s="337" t="s">
        <v>228</v>
      </c>
      <c r="BY2012" s="337" t="s">
        <v>244</v>
      </c>
      <c r="BZ2012" s="337" t="s">
        <v>126</v>
      </c>
      <c r="CA2012" s="337" t="s">
        <v>127</v>
      </c>
      <c r="CB2012" s="337" t="s">
        <v>128</v>
      </c>
      <c r="CC2012" s="337" t="s">
        <v>129</v>
      </c>
      <c r="CD2012" s="338">
        <v>6</v>
      </c>
      <c r="CE2012" s="335">
        <v>45261</v>
      </c>
      <c r="CF2012" s="337"/>
      <c r="CG2012" s="337"/>
      <c r="CH2012" s="337"/>
      <c r="CI2012" s="337" t="s">
        <v>80</v>
      </c>
      <c r="CJ2012" s="337"/>
      <c r="CK2012" s="337"/>
      <c r="CL2012" s="337"/>
      <c r="CM2012" s="337" t="s">
        <v>73</v>
      </c>
      <c r="CN2012" s="337">
        <v>3</v>
      </c>
    </row>
    <row r="2013" spans="4:92">
      <c r="D2013" s="273" t="s">
        <v>83</v>
      </c>
      <c r="E2013" s="273" t="s">
        <v>75</v>
      </c>
      <c r="F2013" s="273" t="s">
        <v>357</v>
      </c>
      <c r="G2013" s="273" t="s">
        <v>651</v>
      </c>
      <c r="H2013" s="274">
        <v>45261</v>
      </c>
      <c r="I2013" s="273">
        <v>16991</v>
      </c>
      <c r="J2013" s="273">
        <v>711</v>
      </c>
      <c r="K2013" s="273">
        <v>0</v>
      </c>
      <c r="L2013" s="273" t="s">
        <v>66</v>
      </c>
      <c r="N2013" s="273" t="s">
        <v>107</v>
      </c>
      <c r="W2013" s="273">
        <v>313066</v>
      </c>
      <c r="X2013" s="273" t="s">
        <v>64</v>
      </c>
      <c r="Y2013" s="273" t="s">
        <v>75</v>
      </c>
      <c r="Z2013" s="273" t="s">
        <v>391</v>
      </c>
      <c r="AA2013" s="273" t="s">
        <v>396</v>
      </c>
      <c r="AB2013" s="274">
        <v>45170</v>
      </c>
      <c r="AC2013" s="273">
        <v>13739</v>
      </c>
      <c r="AD2013" s="273">
        <v>50</v>
      </c>
      <c r="AE2013" s="273">
        <v>0</v>
      </c>
      <c r="AF2013" s="273" t="s">
        <v>90</v>
      </c>
      <c r="AG2013" s="273" t="s">
        <v>625</v>
      </c>
      <c r="AH2013" s="273" t="s">
        <v>662</v>
      </c>
      <c r="AI2013" s="273" t="s">
        <v>199</v>
      </c>
      <c r="AJ2013" s="273" t="s">
        <v>627</v>
      </c>
      <c r="AK2013" s="273">
        <v>240003</v>
      </c>
      <c r="BV2013" s="279" t="s">
        <v>83</v>
      </c>
      <c r="BW2013" s="280" t="s">
        <v>63</v>
      </c>
      <c r="BX2013" s="280" t="s">
        <v>228</v>
      </c>
      <c r="BY2013" s="280" t="s">
        <v>244</v>
      </c>
      <c r="BZ2013" s="280" t="s">
        <v>138</v>
      </c>
      <c r="CA2013" s="280" t="s">
        <v>139</v>
      </c>
      <c r="CB2013" s="280" t="s">
        <v>140</v>
      </c>
      <c r="CC2013" s="280" t="s">
        <v>141</v>
      </c>
      <c r="CD2013" s="281">
        <v>9</v>
      </c>
      <c r="CE2013" s="277">
        <v>45261</v>
      </c>
      <c r="CF2013" s="280">
        <v>0</v>
      </c>
      <c r="CG2013" s="280" t="s">
        <v>80</v>
      </c>
      <c r="CH2013" s="280">
        <v>0</v>
      </c>
      <c r="CI2013" s="280" t="s">
        <v>80</v>
      </c>
      <c r="CJ2013" s="280"/>
      <c r="CK2013" s="280"/>
      <c r="CL2013" s="280"/>
      <c r="CM2013" s="280" t="s">
        <v>73</v>
      </c>
      <c r="CN2013" s="280">
        <v>3</v>
      </c>
    </row>
    <row r="2014" spans="4:92">
      <c r="D2014" s="273" t="s">
        <v>83</v>
      </c>
      <c r="E2014" s="273" t="s">
        <v>75</v>
      </c>
      <c r="F2014" s="273" t="s">
        <v>357</v>
      </c>
      <c r="G2014" s="273" t="s">
        <v>651</v>
      </c>
      <c r="H2014" s="274">
        <v>45261</v>
      </c>
      <c r="I2014" s="273">
        <v>16991</v>
      </c>
      <c r="J2014" s="273">
        <v>711</v>
      </c>
      <c r="K2014" s="273">
        <v>324</v>
      </c>
      <c r="L2014" s="273" t="s">
        <v>66</v>
      </c>
      <c r="M2014" s="273">
        <v>35.363937499999999</v>
      </c>
      <c r="N2014" s="273" t="s">
        <v>115</v>
      </c>
      <c r="W2014" s="273">
        <v>313065</v>
      </c>
      <c r="X2014" s="273" t="s">
        <v>64</v>
      </c>
      <c r="Y2014" s="273" t="s">
        <v>75</v>
      </c>
      <c r="Z2014" s="273" t="s">
        <v>391</v>
      </c>
      <c r="AA2014" s="273" t="s">
        <v>396</v>
      </c>
      <c r="AB2014" s="274">
        <v>45170</v>
      </c>
      <c r="AC2014" s="273">
        <v>13739</v>
      </c>
      <c r="AD2014" s="273">
        <v>50</v>
      </c>
      <c r="AE2014" s="273">
        <v>10</v>
      </c>
      <c r="AF2014" s="273" t="s">
        <v>90</v>
      </c>
      <c r="AG2014" s="273" t="s">
        <v>636</v>
      </c>
      <c r="AH2014" s="273" t="s">
        <v>1802</v>
      </c>
      <c r="AI2014" s="273" t="s">
        <v>123</v>
      </c>
      <c r="AJ2014" s="273" t="s">
        <v>124</v>
      </c>
      <c r="AK2014" s="273">
        <v>240013</v>
      </c>
      <c r="BV2014" s="336" t="s">
        <v>64</v>
      </c>
      <c r="BW2014" s="337" t="s">
        <v>63</v>
      </c>
      <c r="BX2014" s="337" t="s">
        <v>252</v>
      </c>
      <c r="BY2014" s="337" t="s">
        <v>257</v>
      </c>
      <c r="BZ2014" s="337" t="s">
        <v>151</v>
      </c>
      <c r="CA2014" s="337" t="s">
        <v>152</v>
      </c>
      <c r="CB2014" s="337" t="s">
        <v>153</v>
      </c>
      <c r="CC2014" s="337" t="s">
        <v>154</v>
      </c>
      <c r="CD2014" s="338">
        <v>10</v>
      </c>
      <c r="CE2014" s="335">
        <v>44958</v>
      </c>
      <c r="CF2014" s="337">
        <v>491</v>
      </c>
      <c r="CG2014" s="337" t="s">
        <v>90</v>
      </c>
      <c r="CH2014" s="337">
        <v>491</v>
      </c>
      <c r="CI2014" s="337" t="s">
        <v>80</v>
      </c>
      <c r="CJ2014" s="337"/>
      <c r="CK2014" s="337"/>
      <c r="CL2014" s="337"/>
      <c r="CM2014" s="337" t="s">
        <v>73</v>
      </c>
      <c r="CN2014" s="337">
        <v>3</v>
      </c>
    </row>
    <row r="2015" spans="4:92">
      <c r="D2015" s="273" t="s">
        <v>83</v>
      </c>
      <c r="E2015" s="273" t="s">
        <v>75</v>
      </c>
      <c r="F2015" s="273" t="s">
        <v>357</v>
      </c>
      <c r="G2015" s="273" t="s">
        <v>361</v>
      </c>
      <c r="H2015" s="274">
        <v>44927</v>
      </c>
      <c r="I2015" s="273">
        <v>11186</v>
      </c>
      <c r="J2015" s="273">
        <v>714</v>
      </c>
      <c r="W2015" s="273">
        <v>138281</v>
      </c>
      <c r="X2015" s="273" t="s">
        <v>64</v>
      </c>
      <c r="Y2015" s="273" t="s">
        <v>75</v>
      </c>
      <c r="Z2015" s="273" t="s">
        <v>391</v>
      </c>
      <c r="AA2015" s="273" t="s">
        <v>396</v>
      </c>
      <c r="AB2015" s="274">
        <v>45200</v>
      </c>
      <c r="AC2015" s="273">
        <v>14073</v>
      </c>
      <c r="AD2015" s="273">
        <v>50</v>
      </c>
      <c r="AK2015" s="273">
        <v>250056</v>
      </c>
      <c r="BV2015" s="279" t="s">
        <v>64</v>
      </c>
      <c r="BW2015" s="280" t="s">
        <v>63</v>
      </c>
      <c r="BX2015" s="280" t="s">
        <v>252</v>
      </c>
      <c r="BY2015" s="280" t="s">
        <v>257</v>
      </c>
      <c r="BZ2015" s="280" t="s">
        <v>167</v>
      </c>
      <c r="CA2015" s="280" t="s">
        <v>168</v>
      </c>
      <c r="CB2015" s="280" t="s">
        <v>353</v>
      </c>
      <c r="CC2015" s="280" t="s">
        <v>354</v>
      </c>
      <c r="CD2015" s="281">
        <v>13</v>
      </c>
      <c r="CE2015" s="277">
        <v>44958</v>
      </c>
      <c r="CF2015" s="280">
        <v>0</v>
      </c>
      <c r="CG2015" s="280" t="s">
        <v>90</v>
      </c>
      <c r="CH2015" s="280">
        <v>0</v>
      </c>
      <c r="CI2015" s="280" t="s">
        <v>80</v>
      </c>
      <c r="CJ2015" s="280"/>
      <c r="CK2015" s="280"/>
      <c r="CL2015" s="280"/>
      <c r="CM2015" s="280" t="s">
        <v>73</v>
      </c>
      <c r="CN2015" s="280">
        <v>3</v>
      </c>
    </row>
    <row r="2016" spans="4:92">
      <c r="D2016" s="273" t="s">
        <v>83</v>
      </c>
      <c r="E2016" s="273" t="s">
        <v>75</v>
      </c>
      <c r="F2016" s="273" t="s">
        <v>357</v>
      </c>
      <c r="G2016" s="273" t="s">
        <v>361</v>
      </c>
      <c r="H2016" s="274">
        <v>44927</v>
      </c>
      <c r="I2016" s="273">
        <v>11186</v>
      </c>
      <c r="J2016" s="273">
        <v>714</v>
      </c>
      <c r="K2016" s="273">
        <v>0</v>
      </c>
      <c r="L2016" s="273" t="s">
        <v>66</v>
      </c>
      <c r="N2016" s="273" t="s">
        <v>107</v>
      </c>
      <c r="W2016" s="273">
        <v>138306</v>
      </c>
      <c r="X2016" s="273" t="s">
        <v>64</v>
      </c>
      <c r="Y2016" s="273" t="s">
        <v>75</v>
      </c>
      <c r="Z2016" s="273" t="s">
        <v>173</v>
      </c>
      <c r="AA2016" s="273" t="s">
        <v>173</v>
      </c>
      <c r="AB2016" s="274">
        <v>45078</v>
      </c>
      <c r="AC2016" s="273">
        <v>12458</v>
      </c>
      <c r="AD2016" s="273">
        <v>45</v>
      </c>
      <c r="AE2016" s="273">
        <v>0</v>
      </c>
      <c r="AF2016" s="273" t="s">
        <v>90</v>
      </c>
      <c r="AG2016" s="273" t="s">
        <v>229</v>
      </c>
      <c r="AH2016" s="273" t="s">
        <v>1594</v>
      </c>
      <c r="AI2016" s="273" t="s">
        <v>199</v>
      </c>
      <c r="AJ2016" s="273" t="s">
        <v>214</v>
      </c>
      <c r="AK2016" s="273">
        <v>193615</v>
      </c>
      <c r="BV2016" s="336" t="s">
        <v>64</v>
      </c>
      <c r="BW2016" s="337" t="s">
        <v>63</v>
      </c>
      <c r="BX2016" s="337" t="s">
        <v>252</v>
      </c>
      <c r="BY2016" s="337" t="s">
        <v>257</v>
      </c>
      <c r="BZ2016" s="337" t="s">
        <v>167</v>
      </c>
      <c r="CA2016" s="337" t="s">
        <v>168</v>
      </c>
      <c r="CB2016" s="337" t="s">
        <v>313</v>
      </c>
      <c r="CC2016" s="337" t="s">
        <v>314</v>
      </c>
      <c r="CD2016" s="338">
        <v>14</v>
      </c>
      <c r="CE2016" s="335">
        <v>44958</v>
      </c>
      <c r="CF2016" s="337">
        <v>127</v>
      </c>
      <c r="CG2016" s="337" t="s">
        <v>90</v>
      </c>
      <c r="CH2016" s="337">
        <v>127</v>
      </c>
      <c r="CI2016" s="337" t="s">
        <v>80</v>
      </c>
      <c r="CJ2016" s="337"/>
      <c r="CK2016" s="337"/>
      <c r="CL2016" s="337"/>
      <c r="CM2016" s="337" t="s">
        <v>73</v>
      </c>
      <c r="CN2016" s="337">
        <v>3</v>
      </c>
    </row>
    <row r="2017" spans="4:92">
      <c r="D2017" s="273" t="s">
        <v>83</v>
      </c>
      <c r="E2017" s="273" t="s">
        <v>75</v>
      </c>
      <c r="F2017" s="273" t="s">
        <v>357</v>
      </c>
      <c r="G2017" s="273" t="s">
        <v>361</v>
      </c>
      <c r="H2017" s="274">
        <v>44927</v>
      </c>
      <c r="I2017" s="273">
        <v>11186</v>
      </c>
      <c r="J2017" s="273">
        <v>714</v>
      </c>
      <c r="K2017" s="273">
        <v>119</v>
      </c>
      <c r="L2017" s="273" t="s">
        <v>66</v>
      </c>
      <c r="M2017" s="273">
        <v>6.1496250000000003</v>
      </c>
      <c r="N2017" s="273" t="s">
        <v>115</v>
      </c>
      <c r="W2017" s="273">
        <v>138305</v>
      </c>
      <c r="X2017" s="273" t="s">
        <v>64</v>
      </c>
      <c r="Y2017" s="273" t="s">
        <v>75</v>
      </c>
      <c r="Z2017" s="273" t="s">
        <v>173</v>
      </c>
      <c r="AA2017" s="273" t="s">
        <v>173</v>
      </c>
      <c r="AB2017" s="274">
        <v>45078</v>
      </c>
      <c r="AC2017" s="273">
        <v>12458</v>
      </c>
      <c r="AD2017" s="273">
        <v>45</v>
      </c>
      <c r="AE2017" s="273">
        <v>0.54600000000000004</v>
      </c>
      <c r="AF2017" s="273" t="s">
        <v>90</v>
      </c>
      <c r="AG2017" s="273" t="s">
        <v>747</v>
      </c>
      <c r="AH2017" s="273" t="s">
        <v>748</v>
      </c>
      <c r="AI2017" s="273" t="s">
        <v>123</v>
      </c>
      <c r="AJ2017" s="273" t="s">
        <v>200</v>
      </c>
      <c r="AK2017" s="273">
        <v>193976</v>
      </c>
      <c r="BV2017" s="279" t="s">
        <v>64</v>
      </c>
      <c r="BW2017" s="280" t="s">
        <v>63</v>
      </c>
      <c r="BX2017" s="280" t="s">
        <v>252</v>
      </c>
      <c r="BY2017" s="280" t="s">
        <v>257</v>
      </c>
      <c r="BZ2017" s="280" t="s">
        <v>167</v>
      </c>
      <c r="CA2017" s="280" t="s">
        <v>168</v>
      </c>
      <c r="CB2017" s="280" t="s">
        <v>319</v>
      </c>
      <c r="CC2017" s="280" t="s">
        <v>320</v>
      </c>
      <c r="CD2017" s="281">
        <v>15</v>
      </c>
      <c r="CE2017" s="277">
        <v>44958</v>
      </c>
      <c r="CF2017" s="280">
        <v>3006</v>
      </c>
      <c r="CG2017" s="280" t="s">
        <v>90</v>
      </c>
      <c r="CH2017" s="280">
        <v>3006</v>
      </c>
      <c r="CI2017" s="280" t="s">
        <v>80</v>
      </c>
      <c r="CJ2017" s="280"/>
      <c r="CK2017" s="280"/>
      <c r="CL2017" s="280"/>
      <c r="CM2017" s="280" t="s">
        <v>73</v>
      </c>
      <c r="CN2017" s="280">
        <v>3</v>
      </c>
    </row>
    <row r="2018" spans="4:92">
      <c r="D2018" s="273" t="s">
        <v>83</v>
      </c>
      <c r="E2018" s="273" t="s">
        <v>75</v>
      </c>
      <c r="F2018" s="273" t="s">
        <v>357</v>
      </c>
      <c r="G2018" s="273" t="s">
        <v>361</v>
      </c>
      <c r="H2018" s="274">
        <v>44958</v>
      </c>
      <c r="I2018" s="273">
        <v>11348</v>
      </c>
      <c r="J2018" s="273">
        <v>714</v>
      </c>
      <c r="W2018" s="273">
        <v>142979</v>
      </c>
      <c r="X2018" s="273" t="s">
        <v>64</v>
      </c>
      <c r="Y2018" s="273" t="s">
        <v>75</v>
      </c>
      <c r="Z2018" s="273" t="s">
        <v>173</v>
      </c>
      <c r="AA2018" s="273" t="s">
        <v>173</v>
      </c>
      <c r="AB2018" s="274">
        <v>45078</v>
      </c>
      <c r="AC2018" s="273">
        <v>12458</v>
      </c>
      <c r="AD2018" s="273">
        <v>45</v>
      </c>
      <c r="AE2018" s="273">
        <v>0.85</v>
      </c>
      <c r="AF2018" s="273" t="s">
        <v>90</v>
      </c>
      <c r="AG2018" s="273" t="s">
        <v>751</v>
      </c>
      <c r="AH2018" s="273" t="s">
        <v>752</v>
      </c>
      <c r="AI2018" s="273" t="s">
        <v>123</v>
      </c>
      <c r="AJ2018" s="273" t="s">
        <v>200</v>
      </c>
      <c r="AK2018" s="273">
        <v>193982</v>
      </c>
      <c r="BV2018" s="336" t="s">
        <v>64</v>
      </c>
      <c r="BW2018" s="337" t="s">
        <v>63</v>
      </c>
      <c r="BX2018" s="337" t="s">
        <v>252</v>
      </c>
      <c r="BY2018" s="337" t="s">
        <v>257</v>
      </c>
      <c r="BZ2018" s="337" t="s">
        <v>138</v>
      </c>
      <c r="CA2018" s="337" t="s">
        <v>139</v>
      </c>
      <c r="CB2018" s="337" t="s">
        <v>190</v>
      </c>
      <c r="CC2018" s="337" t="s">
        <v>191</v>
      </c>
      <c r="CD2018" s="338">
        <v>8</v>
      </c>
      <c r="CE2018" s="335">
        <v>44958</v>
      </c>
      <c r="CF2018" s="337">
        <v>15577</v>
      </c>
      <c r="CG2018" s="337" t="s">
        <v>90</v>
      </c>
      <c r="CH2018" s="337">
        <v>15577</v>
      </c>
      <c r="CI2018" s="337" t="s">
        <v>80</v>
      </c>
      <c r="CJ2018" s="337"/>
      <c r="CK2018" s="337"/>
      <c r="CL2018" s="337"/>
      <c r="CM2018" s="337" t="s">
        <v>73</v>
      </c>
      <c r="CN2018" s="337">
        <v>3</v>
      </c>
    </row>
    <row r="2019" spans="4:92">
      <c r="D2019" s="273" t="s">
        <v>83</v>
      </c>
      <c r="E2019" s="273" t="s">
        <v>75</v>
      </c>
      <c r="F2019" s="273" t="s">
        <v>357</v>
      </c>
      <c r="G2019" s="273" t="s">
        <v>361</v>
      </c>
      <c r="H2019" s="274">
        <v>44958</v>
      </c>
      <c r="I2019" s="273">
        <v>11348</v>
      </c>
      <c r="J2019" s="273">
        <v>714</v>
      </c>
      <c r="K2019" s="273">
        <v>0</v>
      </c>
      <c r="L2019" s="273" t="s">
        <v>66</v>
      </c>
      <c r="N2019" s="273" t="s">
        <v>107</v>
      </c>
      <c r="W2019" s="273">
        <v>143004</v>
      </c>
      <c r="X2019" s="273" t="s">
        <v>64</v>
      </c>
      <c r="Y2019" s="273" t="s">
        <v>75</v>
      </c>
      <c r="Z2019" s="273" t="s">
        <v>173</v>
      </c>
      <c r="AA2019" s="273" t="s">
        <v>173</v>
      </c>
      <c r="AB2019" s="274">
        <v>45078</v>
      </c>
      <c r="AC2019" s="273">
        <v>12461</v>
      </c>
      <c r="AD2019" s="273">
        <v>45</v>
      </c>
      <c r="AK2019" s="273">
        <v>187453</v>
      </c>
      <c r="BV2019" s="279" t="s">
        <v>64</v>
      </c>
      <c r="BW2019" s="280" t="s">
        <v>63</v>
      </c>
      <c r="BX2019" s="280" t="s">
        <v>252</v>
      </c>
      <c r="BY2019" s="280" t="s">
        <v>257</v>
      </c>
      <c r="BZ2019" s="280" t="s">
        <v>86</v>
      </c>
      <c r="CA2019" s="280" t="s">
        <v>87</v>
      </c>
      <c r="CB2019" s="280" t="s">
        <v>179</v>
      </c>
      <c r="CC2019" s="280" t="s">
        <v>180</v>
      </c>
      <c r="CD2019" s="281">
        <v>1</v>
      </c>
      <c r="CE2019" s="277">
        <v>44958</v>
      </c>
      <c r="CF2019" s="280"/>
      <c r="CG2019" s="280" t="s">
        <v>181</v>
      </c>
      <c r="CH2019" s="280"/>
      <c r="CI2019" s="280" t="s">
        <v>181</v>
      </c>
      <c r="CJ2019" s="280" t="s">
        <v>687</v>
      </c>
      <c r="CK2019" s="280"/>
      <c r="CL2019" s="280"/>
      <c r="CM2019" s="280" t="s">
        <v>73</v>
      </c>
      <c r="CN2019" s="280">
        <v>3</v>
      </c>
    </row>
    <row r="2020" spans="4:92">
      <c r="D2020" s="273" t="s">
        <v>83</v>
      </c>
      <c r="E2020" s="273" t="s">
        <v>75</v>
      </c>
      <c r="F2020" s="273" t="s">
        <v>357</v>
      </c>
      <c r="G2020" s="273" t="s">
        <v>361</v>
      </c>
      <c r="H2020" s="274">
        <v>44958</v>
      </c>
      <c r="I2020" s="273">
        <v>11348</v>
      </c>
      <c r="J2020" s="273">
        <v>714</v>
      </c>
      <c r="K2020" s="273">
        <v>140</v>
      </c>
      <c r="L2020" s="273" t="s">
        <v>66</v>
      </c>
      <c r="M2020" s="273">
        <v>7.2349375</v>
      </c>
      <c r="N2020" s="273" t="s">
        <v>115</v>
      </c>
      <c r="W2020" s="273">
        <v>143003</v>
      </c>
      <c r="X2020" s="273" t="s">
        <v>64</v>
      </c>
      <c r="Y2020" s="273" t="s">
        <v>75</v>
      </c>
      <c r="Z2020" s="273" t="s">
        <v>173</v>
      </c>
      <c r="AA2020" s="273" t="s">
        <v>173</v>
      </c>
      <c r="AB2020" s="274">
        <v>45078</v>
      </c>
      <c r="AC2020" s="273">
        <v>12461</v>
      </c>
      <c r="AD2020" s="273">
        <v>45</v>
      </c>
      <c r="AK2020" s="273">
        <v>199489</v>
      </c>
      <c r="BV2020" s="336" t="s">
        <v>64</v>
      </c>
      <c r="BW2020" s="337" t="s">
        <v>63</v>
      </c>
      <c r="BX2020" s="337" t="s">
        <v>252</v>
      </c>
      <c r="BY2020" s="337" t="s">
        <v>257</v>
      </c>
      <c r="BZ2020" s="337" t="s">
        <v>86</v>
      </c>
      <c r="CA2020" s="337" t="s">
        <v>87</v>
      </c>
      <c r="CB2020" s="337" t="s">
        <v>179</v>
      </c>
      <c r="CC2020" s="337" t="s">
        <v>180</v>
      </c>
      <c r="CD2020" s="338">
        <v>1</v>
      </c>
      <c r="CE2020" s="335">
        <v>44958</v>
      </c>
      <c r="CF2020" s="337"/>
      <c r="CG2020" s="337" t="s">
        <v>181</v>
      </c>
      <c r="CH2020" s="337"/>
      <c r="CI2020" s="337" t="s">
        <v>181</v>
      </c>
      <c r="CJ2020" s="337" t="s">
        <v>687</v>
      </c>
      <c r="CK2020" s="337"/>
      <c r="CL2020" s="337"/>
      <c r="CM2020" s="337" t="s">
        <v>73</v>
      </c>
      <c r="CN2020" s="337">
        <v>3</v>
      </c>
    </row>
    <row r="2021" spans="4:92">
      <c r="D2021" s="273" t="s">
        <v>83</v>
      </c>
      <c r="E2021" s="273" t="s">
        <v>75</v>
      </c>
      <c r="F2021" s="273" t="s">
        <v>357</v>
      </c>
      <c r="G2021" s="273" t="s">
        <v>361</v>
      </c>
      <c r="H2021" s="274">
        <v>44986</v>
      </c>
      <c r="I2021" s="273">
        <v>11510</v>
      </c>
      <c r="J2021" s="273">
        <v>714</v>
      </c>
      <c r="W2021" s="273">
        <v>147677</v>
      </c>
      <c r="X2021" s="273" t="s">
        <v>64</v>
      </c>
      <c r="Y2021" s="273" t="s">
        <v>75</v>
      </c>
      <c r="Z2021" s="273" t="s">
        <v>173</v>
      </c>
      <c r="AA2021" s="273" t="s">
        <v>173</v>
      </c>
      <c r="AB2021" s="274">
        <v>45078</v>
      </c>
      <c r="AC2021" s="273">
        <v>12461</v>
      </c>
      <c r="AD2021" s="273">
        <v>45</v>
      </c>
      <c r="AK2021" s="273">
        <v>199496</v>
      </c>
      <c r="BV2021" s="279" t="s">
        <v>64</v>
      </c>
      <c r="BW2021" s="280" t="s">
        <v>63</v>
      </c>
      <c r="BX2021" s="280" t="s">
        <v>252</v>
      </c>
      <c r="BY2021" s="280" t="s">
        <v>257</v>
      </c>
      <c r="BZ2021" s="280" t="s">
        <v>86</v>
      </c>
      <c r="CA2021" s="280" t="s">
        <v>87</v>
      </c>
      <c r="CB2021" s="280" t="s">
        <v>217</v>
      </c>
      <c r="CC2021" s="280" t="s">
        <v>218</v>
      </c>
      <c r="CD2021" s="281">
        <v>2</v>
      </c>
      <c r="CE2021" s="277">
        <v>44958</v>
      </c>
      <c r="CF2021" s="280"/>
      <c r="CG2021" s="280" t="s">
        <v>181</v>
      </c>
      <c r="CH2021" s="280"/>
      <c r="CI2021" s="280" t="s">
        <v>181</v>
      </c>
      <c r="CJ2021" s="280" t="s">
        <v>389</v>
      </c>
      <c r="CK2021" s="280"/>
      <c r="CL2021" s="280"/>
      <c r="CM2021" s="280" t="s">
        <v>73</v>
      </c>
      <c r="CN2021" s="280">
        <v>3</v>
      </c>
    </row>
    <row r="2022" spans="4:92">
      <c r="D2022" s="273" t="s">
        <v>83</v>
      </c>
      <c r="E2022" s="273" t="s">
        <v>75</v>
      </c>
      <c r="F2022" s="273" t="s">
        <v>357</v>
      </c>
      <c r="G2022" s="273" t="s">
        <v>361</v>
      </c>
      <c r="H2022" s="274">
        <v>44986</v>
      </c>
      <c r="I2022" s="273">
        <v>11510</v>
      </c>
      <c r="J2022" s="273">
        <v>714</v>
      </c>
      <c r="K2022" s="273">
        <v>0</v>
      </c>
      <c r="L2022" s="273" t="s">
        <v>66</v>
      </c>
      <c r="N2022" s="273" t="s">
        <v>107</v>
      </c>
      <c r="W2022" s="273">
        <v>147702</v>
      </c>
      <c r="X2022" s="273" t="s">
        <v>64</v>
      </c>
      <c r="Y2022" s="273" t="s">
        <v>75</v>
      </c>
      <c r="Z2022" s="273" t="s">
        <v>173</v>
      </c>
      <c r="AA2022" s="273" t="s">
        <v>173</v>
      </c>
      <c r="AB2022" s="274">
        <v>45108</v>
      </c>
      <c r="AC2022" s="273">
        <v>12727</v>
      </c>
      <c r="AD2022" s="273">
        <v>45</v>
      </c>
      <c r="AE2022" s="273">
        <v>12.46</v>
      </c>
      <c r="AF2022" s="273" t="s">
        <v>90</v>
      </c>
      <c r="AG2022" s="273" t="s">
        <v>778</v>
      </c>
      <c r="AH2022" s="273" t="s">
        <v>658</v>
      </c>
      <c r="AI2022" s="273" t="s">
        <v>123</v>
      </c>
      <c r="AJ2022" s="273" t="s">
        <v>214</v>
      </c>
      <c r="AK2022" s="273">
        <v>206787</v>
      </c>
      <c r="BV2022" s="336" t="s">
        <v>64</v>
      </c>
      <c r="BW2022" s="337" t="s">
        <v>63</v>
      </c>
      <c r="BX2022" s="337" t="s">
        <v>252</v>
      </c>
      <c r="BY2022" s="337" t="s">
        <v>257</v>
      </c>
      <c r="BZ2022" s="337" t="s">
        <v>86</v>
      </c>
      <c r="CA2022" s="337" t="s">
        <v>87</v>
      </c>
      <c r="CB2022" s="337" t="s">
        <v>217</v>
      </c>
      <c r="CC2022" s="337" t="s">
        <v>218</v>
      </c>
      <c r="CD2022" s="338">
        <v>2</v>
      </c>
      <c r="CE2022" s="335">
        <v>44958</v>
      </c>
      <c r="CF2022" s="337"/>
      <c r="CG2022" s="337" t="s">
        <v>181</v>
      </c>
      <c r="CH2022" s="337"/>
      <c r="CI2022" s="337" t="s">
        <v>181</v>
      </c>
      <c r="CJ2022" s="337" t="s">
        <v>394</v>
      </c>
      <c r="CK2022" s="337"/>
      <c r="CL2022" s="337"/>
      <c r="CM2022" s="337" t="s">
        <v>73</v>
      </c>
      <c r="CN2022" s="337">
        <v>3</v>
      </c>
    </row>
    <row r="2023" spans="4:92">
      <c r="D2023" s="273" t="s">
        <v>83</v>
      </c>
      <c r="E2023" s="273" t="s">
        <v>75</v>
      </c>
      <c r="F2023" s="273" t="s">
        <v>357</v>
      </c>
      <c r="G2023" s="273" t="s">
        <v>361</v>
      </c>
      <c r="H2023" s="274">
        <v>44986</v>
      </c>
      <c r="I2023" s="273">
        <v>11510</v>
      </c>
      <c r="J2023" s="273">
        <v>714</v>
      </c>
      <c r="K2023" s="273">
        <v>153</v>
      </c>
      <c r="L2023" s="273" t="s">
        <v>66</v>
      </c>
      <c r="M2023" s="273">
        <v>7.90625</v>
      </c>
      <c r="N2023" s="273" t="s">
        <v>115</v>
      </c>
      <c r="W2023" s="273">
        <v>147701</v>
      </c>
      <c r="X2023" s="273" t="s">
        <v>64</v>
      </c>
      <c r="Y2023" s="273" t="s">
        <v>75</v>
      </c>
      <c r="Z2023" s="273" t="s">
        <v>173</v>
      </c>
      <c r="AA2023" s="273" t="s">
        <v>173</v>
      </c>
      <c r="AB2023" s="274">
        <v>45108</v>
      </c>
      <c r="AC2023" s="273">
        <v>12727</v>
      </c>
      <c r="AD2023" s="273">
        <v>45</v>
      </c>
      <c r="AE2023" s="273">
        <v>14.2</v>
      </c>
      <c r="AF2023" s="273" t="s">
        <v>90</v>
      </c>
      <c r="AG2023" s="273" t="s">
        <v>781</v>
      </c>
      <c r="AH2023" s="273" t="s">
        <v>782</v>
      </c>
      <c r="AI2023" s="273" t="s">
        <v>123</v>
      </c>
      <c r="AJ2023" s="273" t="s">
        <v>214</v>
      </c>
      <c r="AK2023" s="273">
        <v>206793</v>
      </c>
      <c r="BV2023" s="279" t="s">
        <v>64</v>
      </c>
      <c r="BW2023" s="280" t="s">
        <v>63</v>
      </c>
      <c r="BX2023" s="280" t="s">
        <v>252</v>
      </c>
      <c r="BY2023" s="280" t="s">
        <v>257</v>
      </c>
      <c r="BZ2023" s="280" t="s">
        <v>204</v>
      </c>
      <c r="CA2023" s="280" t="s">
        <v>205</v>
      </c>
      <c r="CB2023" s="280" t="s">
        <v>206</v>
      </c>
      <c r="CC2023" s="280" t="s">
        <v>207</v>
      </c>
      <c r="CD2023" s="281">
        <v>0</v>
      </c>
      <c r="CE2023" s="277">
        <v>44958</v>
      </c>
      <c r="CF2023" s="280"/>
      <c r="CG2023" s="280" t="s">
        <v>181</v>
      </c>
      <c r="CH2023" s="280"/>
      <c r="CI2023" s="280" t="s">
        <v>208</v>
      </c>
      <c r="CJ2023" s="280" t="s">
        <v>209</v>
      </c>
      <c r="CK2023" s="280"/>
      <c r="CL2023" s="280"/>
      <c r="CM2023" s="280" t="s">
        <v>73</v>
      </c>
      <c r="CN2023" s="280">
        <v>3</v>
      </c>
    </row>
    <row r="2024" spans="4:92">
      <c r="D2024" s="273" t="s">
        <v>83</v>
      </c>
      <c r="E2024" s="273" t="s">
        <v>75</v>
      </c>
      <c r="F2024" s="273" t="s">
        <v>357</v>
      </c>
      <c r="G2024" s="273" t="s">
        <v>361</v>
      </c>
      <c r="H2024" s="274">
        <v>45017</v>
      </c>
      <c r="I2024" s="273">
        <v>11672</v>
      </c>
      <c r="J2024" s="273">
        <v>714</v>
      </c>
      <c r="W2024" s="273">
        <v>152375</v>
      </c>
      <c r="X2024" s="273" t="s">
        <v>64</v>
      </c>
      <c r="Y2024" s="273" t="s">
        <v>75</v>
      </c>
      <c r="Z2024" s="273" t="s">
        <v>173</v>
      </c>
      <c r="AA2024" s="273" t="s">
        <v>173</v>
      </c>
      <c r="AB2024" s="274">
        <v>45108</v>
      </c>
      <c r="AC2024" s="273">
        <v>12727</v>
      </c>
      <c r="AD2024" s="273">
        <v>45</v>
      </c>
      <c r="AE2024" s="273">
        <v>0</v>
      </c>
      <c r="AF2024" s="273" t="s">
        <v>90</v>
      </c>
      <c r="AG2024" s="273" t="s">
        <v>786</v>
      </c>
      <c r="AH2024" s="273" t="s">
        <v>787</v>
      </c>
      <c r="AI2024" s="273" t="s">
        <v>123</v>
      </c>
      <c r="AJ2024" s="273" t="s">
        <v>200</v>
      </c>
      <c r="AK2024" s="273">
        <v>206799</v>
      </c>
      <c r="BV2024" s="336" t="s">
        <v>64</v>
      </c>
      <c r="BW2024" s="337" t="s">
        <v>63</v>
      </c>
      <c r="BX2024" s="337" t="s">
        <v>252</v>
      </c>
      <c r="BY2024" s="337" t="s">
        <v>257</v>
      </c>
      <c r="BZ2024" s="337" t="s">
        <v>86</v>
      </c>
      <c r="CA2024" s="337" t="s">
        <v>87</v>
      </c>
      <c r="CB2024" s="337" t="s">
        <v>217</v>
      </c>
      <c r="CC2024" s="337" t="s">
        <v>218</v>
      </c>
      <c r="CD2024" s="338">
        <v>2</v>
      </c>
      <c r="CE2024" s="335">
        <v>45017</v>
      </c>
      <c r="CF2024" s="337"/>
      <c r="CG2024" s="337" t="s">
        <v>181</v>
      </c>
      <c r="CH2024" s="337"/>
      <c r="CI2024" s="337" t="s">
        <v>181</v>
      </c>
      <c r="CJ2024" s="337" t="s">
        <v>389</v>
      </c>
      <c r="CK2024" s="337"/>
      <c r="CL2024" s="337"/>
      <c r="CM2024" s="337" t="s">
        <v>73</v>
      </c>
      <c r="CN2024" s="337">
        <v>3</v>
      </c>
    </row>
    <row r="2025" spans="4:92">
      <c r="D2025" s="273" t="s">
        <v>83</v>
      </c>
      <c r="E2025" s="273" t="s">
        <v>75</v>
      </c>
      <c r="F2025" s="273" t="s">
        <v>357</v>
      </c>
      <c r="G2025" s="273" t="s">
        <v>361</v>
      </c>
      <c r="H2025" s="274">
        <v>45017</v>
      </c>
      <c r="I2025" s="273">
        <v>11672</v>
      </c>
      <c r="J2025" s="273">
        <v>714</v>
      </c>
      <c r="K2025" s="273">
        <v>0</v>
      </c>
      <c r="L2025" s="273" t="s">
        <v>66</v>
      </c>
      <c r="N2025" s="273" t="s">
        <v>107</v>
      </c>
      <c r="W2025" s="273">
        <v>152400</v>
      </c>
      <c r="X2025" s="273" t="s">
        <v>64</v>
      </c>
      <c r="Y2025" s="273" t="s">
        <v>75</v>
      </c>
      <c r="Z2025" s="273" t="s">
        <v>173</v>
      </c>
      <c r="AA2025" s="273" t="s">
        <v>173</v>
      </c>
      <c r="AB2025" s="274">
        <v>45108</v>
      </c>
      <c r="AC2025" s="273">
        <v>12727</v>
      </c>
      <c r="AD2025" s="273">
        <v>45</v>
      </c>
      <c r="AE2025" s="273">
        <v>1.764</v>
      </c>
      <c r="AF2025" s="273" t="s">
        <v>90</v>
      </c>
      <c r="AG2025" s="273" t="s">
        <v>694</v>
      </c>
      <c r="AH2025" s="273" t="s">
        <v>695</v>
      </c>
      <c r="AI2025" s="273" t="s">
        <v>123</v>
      </c>
      <c r="AJ2025" s="273" t="s">
        <v>200</v>
      </c>
      <c r="AK2025" s="273">
        <v>206805</v>
      </c>
      <c r="BV2025" s="279" t="s">
        <v>64</v>
      </c>
      <c r="BW2025" s="280" t="s">
        <v>63</v>
      </c>
      <c r="BX2025" s="280" t="s">
        <v>252</v>
      </c>
      <c r="BY2025" s="280" t="s">
        <v>257</v>
      </c>
      <c r="BZ2025" s="280" t="s">
        <v>204</v>
      </c>
      <c r="CA2025" s="280" t="s">
        <v>205</v>
      </c>
      <c r="CB2025" s="280" t="s">
        <v>206</v>
      </c>
      <c r="CC2025" s="280" t="s">
        <v>207</v>
      </c>
      <c r="CD2025" s="281">
        <v>0</v>
      </c>
      <c r="CE2025" s="277">
        <v>45017</v>
      </c>
      <c r="CF2025" s="280"/>
      <c r="CG2025" s="280" t="s">
        <v>181</v>
      </c>
      <c r="CH2025" s="280"/>
      <c r="CI2025" s="280" t="s">
        <v>208</v>
      </c>
      <c r="CJ2025" s="280" t="s">
        <v>209</v>
      </c>
      <c r="CK2025" s="280"/>
      <c r="CL2025" s="280"/>
      <c r="CM2025" s="280" t="s">
        <v>73</v>
      </c>
      <c r="CN2025" s="280">
        <v>3</v>
      </c>
    </row>
    <row r="2026" spans="4:92">
      <c r="D2026" s="273" t="s">
        <v>83</v>
      </c>
      <c r="E2026" s="273" t="s">
        <v>75</v>
      </c>
      <c r="F2026" s="273" t="s">
        <v>357</v>
      </c>
      <c r="G2026" s="273" t="s">
        <v>361</v>
      </c>
      <c r="H2026" s="274">
        <v>45017</v>
      </c>
      <c r="I2026" s="273">
        <v>11672</v>
      </c>
      <c r="J2026" s="273">
        <v>714</v>
      </c>
      <c r="K2026" s="273">
        <v>148</v>
      </c>
      <c r="L2026" s="273" t="s">
        <v>66</v>
      </c>
      <c r="M2026" s="273">
        <v>7.6489374999999997</v>
      </c>
      <c r="N2026" s="273" t="s">
        <v>115</v>
      </c>
      <c r="W2026" s="273">
        <v>152399</v>
      </c>
      <c r="X2026" s="273" t="s">
        <v>64</v>
      </c>
      <c r="Y2026" s="273" t="s">
        <v>75</v>
      </c>
      <c r="Z2026" s="273" t="s">
        <v>173</v>
      </c>
      <c r="AA2026" s="273" t="s">
        <v>173</v>
      </c>
      <c r="AB2026" s="274">
        <v>45108</v>
      </c>
      <c r="AC2026" s="273">
        <v>12727</v>
      </c>
      <c r="AD2026" s="273">
        <v>45</v>
      </c>
      <c r="AE2026" s="273">
        <v>83.2</v>
      </c>
      <c r="AF2026" s="273" t="s">
        <v>90</v>
      </c>
      <c r="AG2026" s="273" t="s">
        <v>636</v>
      </c>
      <c r="AH2026" s="273" t="s">
        <v>697</v>
      </c>
      <c r="AI2026" s="273" t="s">
        <v>123</v>
      </c>
      <c r="AJ2026" s="273" t="s">
        <v>124</v>
      </c>
      <c r="AK2026" s="273">
        <v>206810</v>
      </c>
      <c r="BV2026" s="336" t="s">
        <v>64</v>
      </c>
      <c r="BW2026" s="337" t="s">
        <v>63</v>
      </c>
      <c r="BX2026" s="337" t="s">
        <v>252</v>
      </c>
      <c r="BY2026" s="337" t="s">
        <v>257</v>
      </c>
      <c r="BZ2026" s="337" t="s">
        <v>204</v>
      </c>
      <c r="CA2026" s="337" t="s">
        <v>205</v>
      </c>
      <c r="CB2026" s="337" t="s">
        <v>206</v>
      </c>
      <c r="CC2026" s="337" t="s">
        <v>207</v>
      </c>
      <c r="CD2026" s="338">
        <v>0</v>
      </c>
      <c r="CE2026" s="335">
        <v>45017</v>
      </c>
      <c r="CF2026" s="337"/>
      <c r="CG2026" s="337" t="s">
        <v>181</v>
      </c>
      <c r="CH2026" s="337"/>
      <c r="CI2026" s="337" t="s">
        <v>208</v>
      </c>
      <c r="CJ2026" s="337" t="s">
        <v>209</v>
      </c>
      <c r="CK2026" s="337"/>
      <c r="CL2026" s="337"/>
      <c r="CM2026" s="337" t="s">
        <v>73</v>
      </c>
      <c r="CN2026" s="337">
        <v>3</v>
      </c>
    </row>
    <row r="2027" spans="4:92">
      <c r="D2027" s="273" t="s">
        <v>83</v>
      </c>
      <c r="E2027" s="273" t="s">
        <v>75</v>
      </c>
      <c r="F2027" s="273" t="s">
        <v>357</v>
      </c>
      <c r="G2027" s="273" t="s">
        <v>361</v>
      </c>
      <c r="H2027" s="274">
        <v>45047</v>
      </c>
      <c r="I2027" s="273">
        <v>12288</v>
      </c>
      <c r="J2027" s="273">
        <v>714</v>
      </c>
      <c r="W2027" s="273">
        <v>177894</v>
      </c>
      <c r="X2027" s="273" t="s">
        <v>64</v>
      </c>
      <c r="Y2027" s="273" t="s">
        <v>75</v>
      </c>
      <c r="Z2027" s="273" t="s">
        <v>173</v>
      </c>
      <c r="AA2027" s="273" t="s">
        <v>173</v>
      </c>
      <c r="AB2027" s="274">
        <v>45108</v>
      </c>
      <c r="AC2027" s="273">
        <v>12727</v>
      </c>
      <c r="AD2027" s="273">
        <v>45</v>
      </c>
      <c r="AE2027" s="273">
        <v>6.81</v>
      </c>
      <c r="AF2027" s="273" t="s">
        <v>90</v>
      </c>
      <c r="AG2027" s="273" t="s">
        <v>636</v>
      </c>
      <c r="AH2027" s="273" t="s">
        <v>700</v>
      </c>
      <c r="AI2027" s="273" t="s">
        <v>123</v>
      </c>
      <c r="AJ2027" s="273" t="s">
        <v>124</v>
      </c>
      <c r="AK2027" s="273">
        <v>206815</v>
      </c>
      <c r="BV2027" s="279" t="s">
        <v>64</v>
      </c>
      <c r="BW2027" s="280" t="s">
        <v>63</v>
      </c>
      <c r="BX2027" s="280" t="s">
        <v>252</v>
      </c>
      <c r="BY2027" s="280" t="s">
        <v>257</v>
      </c>
      <c r="BZ2027" s="280" t="s">
        <v>86</v>
      </c>
      <c r="CA2027" s="280" t="s">
        <v>87</v>
      </c>
      <c r="CB2027" s="280" t="s">
        <v>233</v>
      </c>
      <c r="CC2027" s="280" t="s">
        <v>234</v>
      </c>
      <c r="CD2027" s="281">
        <v>1</v>
      </c>
      <c r="CE2027" s="277">
        <v>45017</v>
      </c>
      <c r="CF2027" s="280"/>
      <c r="CG2027" s="280" t="s">
        <v>181</v>
      </c>
      <c r="CH2027" s="280"/>
      <c r="CI2027" s="280" t="s">
        <v>181</v>
      </c>
      <c r="CJ2027" s="280" t="s">
        <v>1086</v>
      </c>
      <c r="CK2027" s="280"/>
      <c r="CL2027" s="280"/>
      <c r="CM2027" s="280" t="s">
        <v>73</v>
      </c>
      <c r="CN2027" s="280">
        <v>3</v>
      </c>
    </row>
    <row r="2028" spans="4:92">
      <c r="D2028" s="273" t="s">
        <v>83</v>
      </c>
      <c r="E2028" s="273" t="s">
        <v>75</v>
      </c>
      <c r="F2028" s="273" t="s">
        <v>357</v>
      </c>
      <c r="G2028" s="273" t="s">
        <v>361</v>
      </c>
      <c r="H2028" s="274">
        <v>45047</v>
      </c>
      <c r="I2028" s="273">
        <v>12288</v>
      </c>
      <c r="J2028" s="273">
        <v>714</v>
      </c>
      <c r="K2028" s="273">
        <v>0</v>
      </c>
      <c r="L2028" s="273" t="s">
        <v>66</v>
      </c>
      <c r="N2028" s="273" t="s">
        <v>107</v>
      </c>
      <c r="W2028" s="273">
        <v>177919</v>
      </c>
      <c r="X2028" s="273" t="s">
        <v>64</v>
      </c>
      <c r="Y2028" s="273" t="s">
        <v>75</v>
      </c>
      <c r="Z2028" s="273" t="s">
        <v>173</v>
      </c>
      <c r="AA2028" s="273" t="s">
        <v>173</v>
      </c>
      <c r="AB2028" s="274">
        <v>45108</v>
      </c>
      <c r="AC2028" s="273">
        <v>12727</v>
      </c>
      <c r="AD2028" s="273">
        <v>45</v>
      </c>
      <c r="AE2028" s="273">
        <v>22.46</v>
      </c>
      <c r="AF2028" s="273" t="s">
        <v>90</v>
      </c>
      <c r="AG2028" s="273" t="s">
        <v>703</v>
      </c>
      <c r="AH2028" s="273" t="s">
        <v>704</v>
      </c>
      <c r="AI2028" s="273" t="s">
        <v>123</v>
      </c>
      <c r="AJ2028" s="273" t="s">
        <v>124</v>
      </c>
      <c r="AK2028" s="273">
        <v>206820</v>
      </c>
      <c r="BV2028" s="336" t="s">
        <v>64</v>
      </c>
      <c r="BW2028" s="337" t="s">
        <v>63</v>
      </c>
      <c r="BX2028" s="337" t="s">
        <v>252</v>
      </c>
      <c r="BY2028" s="337" t="s">
        <v>257</v>
      </c>
      <c r="BZ2028" s="337" t="s">
        <v>86</v>
      </c>
      <c r="CA2028" s="337" t="s">
        <v>87</v>
      </c>
      <c r="CB2028" s="337" t="s">
        <v>233</v>
      </c>
      <c r="CC2028" s="337" t="s">
        <v>234</v>
      </c>
      <c r="CD2028" s="338">
        <v>1</v>
      </c>
      <c r="CE2028" s="335">
        <v>45017</v>
      </c>
      <c r="CF2028" s="337"/>
      <c r="CG2028" s="337" t="s">
        <v>181</v>
      </c>
      <c r="CH2028" s="337"/>
      <c r="CI2028" s="337" t="s">
        <v>181</v>
      </c>
      <c r="CJ2028" s="337" t="s">
        <v>1086</v>
      </c>
      <c r="CK2028" s="337"/>
      <c r="CL2028" s="337"/>
      <c r="CM2028" s="337" t="s">
        <v>73</v>
      </c>
      <c r="CN2028" s="337">
        <v>3</v>
      </c>
    </row>
    <row r="2029" spans="4:92">
      <c r="D2029" s="273" t="s">
        <v>83</v>
      </c>
      <c r="E2029" s="273" t="s">
        <v>75</v>
      </c>
      <c r="F2029" s="273" t="s">
        <v>357</v>
      </c>
      <c r="G2029" s="273" t="s">
        <v>361</v>
      </c>
      <c r="H2029" s="274">
        <v>45047</v>
      </c>
      <c r="I2029" s="273">
        <v>12288</v>
      </c>
      <c r="J2029" s="273">
        <v>714</v>
      </c>
      <c r="K2029" s="273">
        <v>148</v>
      </c>
      <c r="L2029" s="273" t="s">
        <v>66</v>
      </c>
      <c r="M2029" s="273">
        <v>7.6489374999999997</v>
      </c>
      <c r="N2029" s="273" t="s">
        <v>115</v>
      </c>
      <c r="W2029" s="273">
        <v>177918</v>
      </c>
      <c r="X2029" s="273" t="s">
        <v>64</v>
      </c>
      <c r="Y2029" s="273" t="s">
        <v>75</v>
      </c>
      <c r="Z2029" s="273" t="s">
        <v>173</v>
      </c>
      <c r="AA2029" s="273" t="s">
        <v>173</v>
      </c>
      <c r="AB2029" s="274">
        <v>45108</v>
      </c>
      <c r="AC2029" s="273">
        <v>12727</v>
      </c>
      <c r="AD2029" s="273">
        <v>45</v>
      </c>
      <c r="AE2029" s="273">
        <v>1.25</v>
      </c>
      <c r="AF2029" s="273" t="s">
        <v>90</v>
      </c>
      <c r="AG2029" s="273" t="s">
        <v>703</v>
      </c>
      <c r="AH2029" s="273" t="s">
        <v>707</v>
      </c>
      <c r="AI2029" s="273" t="s">
        <v>123</v>
      </c>
      <c r="AJ2029" s="273" t="s">
        <v>124</v>
      </c>
      <c r="AK2029" s="273">
        <v>206825</v>
      </c>
      <c r="BV2029" s="279" t="s">
        <v>64</v>
      </c>
      <c r="BW2029" s="280" t="s">
        <v>63</v>
      </c>
      <c r="BX2029" s="280" t="s">
        <v>252</v>
      </c>
      <c r="BY2029" s="280" t="s">
        <v>257</v>
      </c>
      <c r="BZ2029" s="280" t="s">
        <v>86</v>
      </c>
      <c r="CA2029" s="280" t="s">
        <v>87</v>
      </c>
      <c r="CB2029" s="280" t="s">
        <v>225</v>
      </c>
      <c r="CC2029" s="280" t="s">
        <v>226</v>
      </c>
      <c r="CD2029" s="281">
        <v>5</v>
      </c>
      <c r="CE2029" s="277">
        <v>45017</v>
      </c>
      <c r="CF2029" s="280">
        <v>0</v>
      </c>
      <c r="CG2029" s="280" t="s">
        <v>90</v>
      </c>
      <c r="CH2029" s="280">
        <v>0</v>
      </c>
      <c r="CI2029" s="280" t="s">
        <v>80</v>
      </c>
      <c r="CJ2029" s="280"/>
      <c r="CK2029" s="280"/>
      <c r="CL2029" s="280"/>
      <c r="CM2029" s="280" t="s">
        <v>73</v>
      </c>
      <c r="CN2029" s="280">
        <v>3</v>
      </c>
    </row>
    <row r="2030" spans="4:92">
      <c r="D2030" s="273" t="s">
        <v>83</v>
      </c>
      <c r="E2030" s="273" t="s">
        <v>75</v>
      </c>
      <c r="F2030" s="273" t="s">
        <v>357</v>
      </c>
      <c r="G2030" s="273" t="s">
        <v>361</v>
      </c>
      <c r="H2030" s="274">
        <v>45078</v>
      </c>
      <c r="I2030" s="273">
        <v>12557</v>
      </c>
      <c r="J2030" s="273">
        <v>714</v>
      </c>
      <c r="W2030" s="273">
        <v>189730</v>
      </c>
      <c r="X2030" s="273" t="s">
        <v>64</v>
      </c>
      <c r="Y2030" s="273" t="s">
        <v>75</v>
      </c>
      <c r="Z2030" s="273" t="s">
        <v>173</v>
      </c>
      <c r="AA2030" s="273" t="s">
        <v>173</v>
      </c>
      <c r="AB2030" s="274">
        <v>45108</v>
      </c>
      <c r="AC2030" s="273">
        <v>12727</v>
      </c>
      <c r="AD2030" s="273">
        <v>45</v>
      </c>
      <c r="AE2030" s="273">
        <v>0.42</v>
      </c>
      <c r="AF2030" s="273" t="s">
        <v>90</v>
      </c>
      <c r="AG2030" s="273" t="s">
        <v>710</v>
      </c>
      <c r="AH2030" s="273" t="s">
        <v>711</v>
      </c>
      <c r="AI2030" s="273" t="s">
        <v>199</v>
      </c>
      <c r="AJ2030" s="273" t="s">
        <v>124</v>
      </c>
      <c r="AK2030" s="273">
        <v>206830</v>
      </c>
      <c r="BV2030" s="336" t="s">
        <v>64</v>
      </c>
      <c r="BW2030" s="337" t="s">
        <v>63</v>
      </c>
      <c r="BX2030" s="337" t="s">
        <v>252</v>
      </c>
      <c r="BY2030" s="337" t="s">
        <v>257</v>
      </c>
      <c r="BZ2030" s="337" t="s">
        <v>86</v>
      </c>
      <c r="CA2030" s="337" t="s">
        <v>87</v>
      </c>
      <c r="CB2030" s="337" t="s">
        <v>225</v>
      </c>
      <c r="CC2030" s="337" t="s">
        <v>226</v>
      </c>
      <c r="CD2030" s="338">
        <v>5</v>
      </c>
      <c r="CE2030" s="335">
        <v>45017</v>
      </c>
      <c r="CF2030" s="337">
        <v>0</v>
      </c>
      <c r="CG2030" s="337" t="s">
        <v>90</v>
      </c>
      <c r="CH2030" s="337">
        <v>0</v>
      </c>
      <c r="CI2030" s="337" t="s">
        <v>80</v>
      </c>
      <c r="CJ2030" s="337"/>
      <c r="CK2030" s="337"/>
      <c r="CL2030" s="337"/>
      <c r="CM2030" s="337" t="s">
        <v>73</v>
      </c>
      <c r="CN2030" s="337">
        <v>3</v>
      </c>
    </row>
    <row r="2031" spans="4:92">
      <c r="D2031" s="273" t="s">
        <v>83</v>
      </c>
      <c r="E2031" s="273" t="s">
        <v>75</v>
      </c>
      <c r="F2031" s="273" t="s">
        <v>357</v>
      </c>
      <c r="G2031" s="273" t="s">
        <v>611</v>
      </c>
      <c r="H2031" s="274">
        <v>45261</v>
      </c>
      <c r="I2031" s="273">
        <v>16981</v>
      </c>
      <c r="J2031" s="273">
        <v>698</v>
      </c>
      <c r="K2031" s="273">
        <v>21120</v>
      </c>
      <c r="L2031" s="273" t="s">
        <v>66</v>
      </c>
      <c r="M2031" s="273">
        <v>4600</v>
      </c>
      <c r="N2031" s="273" t="s">
        <v>115</v>
      </c>
      <c r="W2031" s="273">
        <v>312775</v>
      </c>
      <c r="X2031" s="273" t="s">
        <v>83</v>
      </c>
      <c r="Y2031" s="273" t="s">
        <v>63</v>
      </c>
      <c r="Z2031" s="273" t="s">
        <v>172</v>
      </c>
      <c r="AA2031" s="273" t="s">
        <v>487</v>
      </c>
      <c r="AB2031" s="274">
        <v>45047</v>
      </c>
      <c r="AC2031" s="273">
        <v>12238</v>
      </c>
      <c r="AD2031" s="273">
        <v>74</v>
      </c>
      <c r="AE2031" s="273">
        <v>15.68</v>
      </c>
      <c r="AF2031" s="273" t="s">
        <v>90</v>
      </c>
      <c r="AG2031" s="273" t="s">
        <v>798</v>
      </c>
      <c r="AH2031" s="273" t="s">
        <v>1412</v>
      </c>
      <c r="AI2031" s="273" t="s">
        <v>123</v>
      </c>
      <c r="AJ2031" s="273" t="s">
        <v>200</v>
      </c>
      <c r="AK2031" s="273">
        <v>183490</v>
      </c>
      <c r="BV2031" s="279" t="s">
        <v>64</v>
      </c>
      <c r="BW2031" s="280" t="s">
        <v>63</v>
      </c>
      <c r="BX2031" s="280" t="s">
        <v>252</v>
      </c>
      <c r="BY2031" s="280" t="s">
        <v>257</v>
      </c>
      <c r="BZ2031" s="280" t="s">
        <v>86</v>
      </c>
      <c r="CA2031" s="280" t="s">
        <v>87</v>
      </c>
      <c r="CB2031" s="280" t="s">
        <v>225</v>
      </c>
      <c r="CC2031" s="280" t="s">
        <v>226</v>
      </c>
      <c r="CD2031" s="281">
        <v>5</v>
      </c>
      <c r="CE2031" s="277">
        <v>45047</v>
      </c>
      <c r="CF2031" s="280">
        <v>0</v>
      </c>
      <c r="CG2031" s="280" t="s">
        <v>90</v>
      </c>
      <c r="CH2031" s="280">
        <v>0</v>
      </c>
      <c r="CI2031" s="280" t="s">
        <v>80</v>
      </c>
      <c r="CJ2031" s="280"/>
      <c r="CK2031" s="280"/>
      <c r="CL2031" s="280"/>
      <c r="CM2031" s="280" t="s">
        <v>73</v>
      </c>
      <c r="CN2031" s="280">
        <v>3</v>
      </c>
    </row>
    <row r="2032" spans="4:92">
      <c r="D2032" s="273" t="s">
        <v>83</v>
      </c>
      <c r="E2032" s="273" t="s">
        <v>75</v>
      </c>
      <c r="F2032" s="273" t="s">
        <v>357</v>
      </c>
      <c r="G2032" s="273" t="s">
        <v>611</v>
      </c>
      <c r="H2032" s="274">
        <v>45261</v>
      </c>
      <c r="I2032" s="273">
        <v>16981</v>
      </c>
      <c r="J2032" s="273">
        <v>698</v>
      </c>
      <c r="K2032" s="273">
        <v>0</v>
      </c>
      <c r="L2032" s="273" t="s">
        <v>66</v>
      </c>
      <c r="N2032" s="273" t="s">
        <v>107</v>
      </c>
      <c r="W2032" s="273">
        <v>312776</v>
      </c>
      <c r="X2032" s="273" t="s">
        <v>83</v>
      </c>
      <c r="Y2032" s="273" t="s">
        <v>63</v>
      </c>
      <c r="Z2032" s="273" t="s">
        <v>172</v>
      </c>
      <c r="AA2032" s="273" t="s">
        <v>487</v>
      </c>
      <c r="AB2032" s="274">
        <v>45047</v>
      </c>
      <c r="AC2032" s="273">
        <v>12238</v>
      </c>
      <c r="AD2032" s="273">
        <v>74</v>
      </c>
      <c r="AE2032" s="273">
        <v>0.13200000000000001</v>
      </c>
      <c r="AF2032" s="273" t="s">
        <v>90</v>
      </c>
      <c r="AH2032" s="273" t="s">
        <v>1318</v>
      </c>
      <c r="AI2032" s="273" t="s">
        <v>123</v>
      </c>
      <c r="AJ2032" s="273" t="s">
        <v>200</v>
      </c>
      <c r="AK2032" s="273">
        <v>183496</v>
      </c>
      <c r="BV2032" s="336" t="s">
        <v>64</v>
      </c>
      <c r="BW2032" s="337" t="s">
        <v>63</v>
      </c>
      <c r="BX2032" s="337" t="s">
        <v>252</v>
      </c>
      <c r="BY2032" s="337" t="s">
        <v>257</v>
      </c>
      <c r="BZ2032" s="337" t="s">
        <v>86</v>
      </c>
      <c r="CA2032" s="337" t="s">
        <v>87</v>
      </c>
      <c r="CB2032" s="337" t="s">
        <v>225</v>
      </c>
      <c r="CC2032" s="337" t="s">
        <v>226</v>
      </c>
      <c r="CD2032" s="338">
        <v>5</v>
      </c>
      <c r="CE2032" s="335">
        <v>45047</v>
      </c>
      <c r="CF2032" s="337">
        <v>0</v>
      </c>
      <c r="CG2032" s="337" t="s">
        <v>90</v>
      </c>
      <c r="CH2032" s="337">
        <v>0</v>
      </c>
      <c r="CI2032" s="337" t="s">
        <v>80</v>
      </c>
      <c r="CJ2032" s="337"/>
      <c r="CK2032" s="337"/>
      <c r="CL2032" s="337"/>
      <c r="CM2032" s="337" t="s">
        <v>73</v>
      </c>
      <c r="CN2032" s="337">
        <v>3</v>
      </c>
    </row>
    <row r="2033" spans="4:92">
      <c r="D2033" s="273" t="s">
        <v>83</v>
      </c>
      <c r="E2033" s="273" t="s">
        <v>75</v>
      </c>
      <c r="F2033" s="273" t="s">
        <v>357</v>
      </c>
      <c r="G2033" s="273" t="s">
        <v>602</v>
      </c>
      <c r="H2033" s="274">
        <v>44927</v>
      </c>
      <c r="I2033" s="273">
        <v>11172</v>
      </c>
      <c r="J2033" s="273">
        <v>695</v>
      </c>
      <c r="W2033" s="273">
        <v>137875</v>
      </c>
      <c r="X2033" s="273" t="s">
        <v>83</v>
      </c>
      <c r="Y2033" s="273" t="s">
        <v>63</v>
      </c>
      <c r="Z2033" s="273" t="s">
        <v>172</v>
      </c>
      <c r="AA2033" s="273" t="s">
        <v>487</v>
      </c>
      <c r="AB2033" s="274">
        <v>45047</v>
      </c>
      <c r="AC2033" s="273">
        <v>12238</v>
      </c>
      <c r="AD2033" s="273">
        <v>74</v>
      </c>
      <c r="AE2033" s="273">
        <v>1.3560000000000001</v>
      </c>
      <c r="AF2033" s="273" t="s">
        <v>90</v>
      </c>
      <c r="AH2033" s="273" t="s">
        <v>1319</v>
      </c>
      <c r="AI2033" s="273" t="s">
        <v>123</v>
      </c>
      <c r="AJ2033" s="273" t="s">
        <v>200</v>
      </c>
      <c r="AK2033" s="273">
        <v>183502</v>
      </c>
      <c r="BV2033" s="279" t="s">
        <v>64</v>
      </c>
      <c r="BW2033" s="280" t="s">
        <v>63</v>
      </c>
      <c r="BX2033" s="280" t="s">
        <v>252</v>
      </c>
      <c r="BY2033" s="280" t="s">
        <v>257</v>
      </c>
      <c r="BZ2033" s="280" t="s">
        <v>86</v>
      </c>
      <c r="CA2033" s="280" t="s">
        <v>87</v>
      </c>
      <c r="CB2033" s="280" t="s">
        <v>233</v>
      </c>
      <c r="CC2033" s="280" t="s">
        <v>234</v>
      </c>
      <c r="CD2033" s="281">
        <v>1</v>
      </c>
      <c r="CE2033" s="277">
        <v>45047</v>
      </c>
      <c r="CF2033" s="280"/>
      <c r="CG2033" s="280" t="s">
        <v>181</v>
      </c>
      <c r="CH2033" s="280"/>
      <c r="CI2033" s="280" t="s">
        <v>181</v>
      </c>
      <c r="CJ2033" s="280" t="s">
        <v>734</v>
      </c>
      <c r="CK2033" s="280"/>
      <c r="CL2033" s="280"/>
      <c r="CM2033" s="280" t="s">
        <v>73</v>
      </c>
      <c r="CN2033" s="280">
        <v>3</v>
      </c>
    </row>
    <row r="2034" spans="4:92">
      <c r="D2034" s="273" t="s">
        <v>83</v>
      </c>
      <c r="E2034" s="273" t="s">
        <v>75</v>
      </c>
      <c r="F2034" s="273" t="s">
        <v>357</v>
      </c>
      <c r="G2034" s="273" t="s">
        <v>602</v>
      </c>
      <c r="H2034" s="274">
        <v>44927</v>
      </c>
      <c r="I2034" s="273">
        <v>11172</v>
      </c>
      <c r="J2034" s="273">
        <v>695</v>
      </c>
      <c r="K2034" s="273">
        <v>16395</v>
      </c>
      <c r="L2034" s="273" t="s">
        <v>66</v>
      </c>
      <c r="M2034" s="273">
        <v>2592.53125</v>
      </c>
      <c r="N2034" s="273" t="s">
        <v>115</v>
      </c>
      <c r="W2034" s="273">
        <v>137899</v>
      </c>
      <c r="X2034" s="273" t="s">
        <v>83</v>
      </c>
      <c r="Y2034" s="273" t="s">
        <v>63</v>
      </c>
      <c r="Z2034" s="273" t="s">
        <v>172</v>
      </c>
      <c r="AA2034" s="273" t="s">
        <v>487</v>
      </c>
      <c r="AB2034" s="274">
        <v>45047</v>
      </c>
      <c r="AC2034" s="273">
        <v>12238</v>
      </c>
      <c r="AD2034" s="273">
        <v>74</v>
      </c>
      <c r="AE2034" s="273">
        <v>0.9</v>
      </c>
      <c r="AF2034" s="273" t="s">
        <v>90</v>
      </c>
      <c r="AG2034" s="273" t="s">
        <v>703</v>
      </c>
      <c r="AH2034" s="273" t="s">
        <v>1302</v>
      </c>
      <c r="AI2034" s="273" t="s">
        <v>123</v>
      </c>
      <c r="AJ2034" s="273" t="s">
        <v>124</v>
      </c>
      <c r="AK2034" s="273">
        <v>183507</v>
      </c>
      <c r="BV2034" s="336" t="s">
        <v>64</v>
      </c>
      <c r="BW2034" s="337" t="s">
        <v>63</v>
      </c>
      <c r="BX2034" s="337" t="s">
        <v>252</v>
      </c>
      <c r="BY2034" s="337" t="s">
        <v>257</v>
      </c>
      <c r="BZ2034" s="337" t="s">
        <v>86</v>
      </c>
      <c r="CA2034" s="337" t="s">
        <v>87</v>
      </c>
      <c r="CB2034" s="337" t="s">
        <v>225</v>
      </c>
      <c r="CC2034" s="337" t="s">
        <v>226</v>
      </c>
      <c r="CD2034" s="338">
        <v>5</v>
      </c>
      <c r="CE2034" s="335">
        <v>45108</v>
      </c>
      <c r="CF2034" s="337">
        <v>0</v>
      </c>
      <c r="CG2034" s="337" t="s">
        <v>90</v>
      </c>
      <c r="CH2034" s="337">
        <v>0</v>
      </c>
      <c r="CI2034" s="337" t="s">
        <v>80</v>
      </c>
      <c r="CJ2034" s="337"/>
      <c r="CK2034" s="337"/>
      <c r="CL2034" s="337"/>
      <c r="CM2034" s="337" t="s">
        <v>73</v>
      </c>
      <c r="CN2034" s="337">
        <v>3</v>
      </c>
    </row>
    <row r="2035" spans="4:92">
      <c r="D2035" s="273" t="s">
        <v>83</v>
      </c>
      <c r="E2035" s="273" t="s">
        <v>75</v>
      </c>
      <c r="F2035" s="273" t="s">
        <v>357</v>
      </c>
      <c r="G2035" s="273" t="s">
        <v>602</v>
      </c>
      <c r="H2035" s="274">
        <v>44927</v>
      </c>
      <c r="I2035" s="273">
        <v>11172</v>
      </c>
      <c r="J2035" s="273">
        <v>695</v>
      </c>
      <c r="K2035" s="273">
        <v>0</v>
      </c>
      <c r="L2035" s="273" t="s">
        <v>66</v>
      </c>
      <c r="N2035" s="273" t="s">
        <v>107</v>
      </c>
      <c r="W2035" s="273">
        <v>137900</v>
      </c>
      <c r="X2035" s="273" t="s">
        <v>83</v>
      </c>
      <c r="Y2035" s="273" t="s">
        <v>63</v>
      </c>
      <c r="Z2035" s="273" t="s">
        <v>172</v>
      </c>
      <c r="AA2035" s="273" t="s">
        <v>487</v>
      </c>
      <c r="AB2035" s="274">
        <v>45047</v>
      </c>
      <c r="AC2035" s="273">
        <v>12238</v>
      </c>
      <c r="AD2035" s="273">
        <v>74</v>
      </c>
      <c r="AE2035" s="273">
        <v>7.8E-2</v>
      </c>
      <c r="AF2035" s="273" t="s">
        <v>90</v>
      </c>
      <c r="AG2035" s="273" t="s">
        <v>837</v>
      </c>
      <c r="AH2035" s="273" t="s">
        <v>223</v>
      </c>
      <c r="AI2035" s="273" t="s">
        <v>199</v>
      </c>
      <c r="AJ2035" s="273" t="s">
        <v>200</v>
      </c>
      <c r="AK2035" s="273">
        <v>183537</v>
      </c>
      <c r="BV2035" s="279" t="s">
        <v>64</v>
      </c>
      <c r="BW2035" s="280" t="s">
        <v>63</v>
      </c>
      <c r="BX2035" s="280" t="s">
        <v>252</v>
      </c>
      <c r="BY2035" s="280" t="s">
        <v>257</v>
      </c>
      <c r="BZ2035" s="280" t="s">
        <v>86</v>
      </c>
      <c r="CA2035" s="280" t="s">
        <v>87</v>
      </c>
      <c r="CB2035" s="280" t="s">
        <v>225</v>
      </c>
      <c r="CC2035" s="280" t="s">
        <v>226</v>
      </c>
      <c r="CD2035" s="281">
        <v>5</v>
      </c>
      <c r="CE2035" s="277">
        <v>45108</v>
      </c>
      <c r="CF2035" s="280">
        <v>0</v>
      </c>
      <c r="CG2035" s="280" t="s">
        <v>90</v>
      </c>
      <c r="CH2035" s="280">
        <v>0</v>
      </c>
      <c r="CI2035" s="280" t="s">
        <v>80</v>
      </c>
      <c r="CJ2035" s="280"/>
      <c r="CK2035" s="280"/>
      <c r="CL2035" s="280"/>
      <c r="CM2035" s="280" t="s">
        <v>73</v>
      </c>
      <c r="CN2035" s="280">
        <v>3</v>
      </c>
    </row>
    <row r="2036" spans="4:92">
      <c r="D2036" s="273" t="s">
        <v>83</v>
      </c>
      <c r="E2036" s="273" t="s">
        <v>75</v>
      </c>
      <c r="F2036" s="273" t="s">
        <v>357</v>
      </c>
      <c r="G2036" s="273" t="s">
        <v>602</v>
      </c>
      <c r="H2036" s="274">
        <v>44958</v>
      </c>
      <c r="I2036" s="273">
        <v>11334</v>
      </c>
      <c r="J2036" s="273">
        <v>695</v>
      </c>
      <c r="W2036" s="273">
        <v>142573</v>
      </c>
      <c r="X2036" s="273" t="s">
        <v>83</v>
      </c>
      <c r="Y2036" s="273" t="s">
        <v>63</v>
      </c>
      <c r="Z2036" s="273" t="s">
        <v>172</v>
      </c>
      <c r="AA2036" s="273" t="s">
        <v>487</v>
      </c>
      <c r="AB2036" s="274">
        <v>45047</v>
      </c>
      <c r="AC2036" s="273">
        <v>12238</v>
      </c>
      <c r="AD2036" s="273">
        <v>74</v>
      </c>
      <c r="AE2036" s="273">
        <v>0.54200000000000004</v>
      </c>
      <c r="AF2036" s="273" t="s">
        <v>90</v>
      </c>
      <c r="AG2036" s="273" t="s">
        <v>995</v>
      </c>
      <c r="AH2036" s="273" t="s">
        <v>1321</v>
      </c>
      <c r="AI2036" s="273" t="s">
        <v>199</v>
      </c>
      <c r="AJ2036" s="273" t="s">
        <v>200</v>
      </c>
      <c r="AK2036" s="273">
        <v>183543</v>
      </c>
      <c r="BV2036" s="336" t="s">
        <v>64</v>
      </c>
      <c r="BW2036" s="337" t="s">
        <v>63</v>
      </c>
      <c r="BX2036" s="337" t="s">
        <v>252</v>
      </c>
      <c r="BY2036" s="337" t="s">
        <v>257</v>
      </c>
      <c r="BZ2036" s="337" t="s">
        <v>86</v>
      </c>
      <c r="CA2036" s="337" t="s">
        <v>87</v>
      </c>
      <c r="CB2036" s="337" t="s">
        <v>233</v>
      </c>
      <c r="CC2036" s="337" t="s">
        <v>234</v>
      </c>
      <c r="CD2036" s="338">
        <v>1</v>
      </c>
      <c r="CE2036" s="335">
        <v>45108</v>
      </c>
      <c r="CF2036" s="337"/>
      <c r="CG2036" s="337" t="s">
        <v>181</v>
      </c>
      <c r="CH2036" s="337"/>
      <c r="CI2036" s="337" t="s">
        <v>181</v>
      </c>
      <c r="CJ2036" s="337" t="s">
        <v>622</v>
      </c>
      <c r="CK2036" s="337"/>
      <c r="CL2036" s="337"/>
      <c r="CM2036" s="337" t="s">
        <v>73</v>
      </c>
      <c r="CN2036" s="337">
        <v>3</v>
      </c>
    </row>
    <row r="2037" spans="4:92">
      <c r="D2037" s="273" t="s">
        <v>83</v>
      </c>
      <c r="E2037" s="273" t="s">
        <v>75</v>
      </c>
      <c r="F2037" s="273" t="s">
        <v>357</v>
      </c>
      <c r="G2037" s="273" t="s">
        <v>602</v>
      </c>
      <c r="H2037" s="274">
        <v>44958</v>
      </c>
      <c r="I2037" s="273">
        <v>11334</v>
      </c>
      <c r="J2037" s="273">
        <v>695</v>
      </c>
      <c r="K2037" s="273">
        <v>16166</v>
      </c>
      <c r="L2037" s="273" t="s">
        <v>66</v>
      </c>
      <c r="M2037" s="273">
        <v>2556.3062500000001</v>
      </c>
      <c r="N2037" s="273" t="s">
        <v>115</v>
      </c>
      <c r="W2037" s="273">
        <v>142597</v>
      </c>
      <c r="X2037" s="273" t="s">
        <v>83</v>
      </c>
      <c r="Y2037" s="273" t="s">
        <v>63</v>
      </c>
      <c r="Z2037" s="273" t="s">
        <v>172</v>
      </c>
      <c r="AA2037" s="273" t="s">
        <v>487</v>
      </c>
      <c r="AB2037" s="274">
        <v>45047</v>
      </c>
      <c r="AC2037" s="273">
        <v>12238</v>
      </c>
      <c r="AD2037" s="273">
        <v>74</v>
      </c>
      <c r="AE2037" s="273">
        <v>0.495</v>
      </c>
      <c r="AF2037" s="273" t="s">
        <v>90</v>
      </c>
      <c r="AG2037" s="273" t="s">
        <v>1304</v>
      </c>
      <c r="AH2037" s="273" t="s">
        <v>1305</v>
      </c>
      <c r="AI2037" s="273" t="s">
        <v>123</v>
      </c>
      <c r="AJ2037" s="273" t="s">
        <v>200</v>
      </c>
      <c r="AK2037" s="273">
        <v>183549</v>
      </c>
      <c r="BV2037" s="279" t="s">
        <v>64</v>
      </c>
      <c r="BW2037" s="280" t="s">
        <v>63</v>
      </c>
      <c r="BX2037" s="280" t="s">
        <v>252</v>
      </c>
      <c r="BY2037" s="280" t="s">
        <v>257</v>
      </c>
      <c r="BZ2037" s="280" t="s">
        <v>86</v>
      </c>
      <c r="CA2037" s="280" t="s">
        <v>87</v>
      </c>
      <c r="CB2037" s="280" t="s">
        <v>233</v>
      </c>
      <c r="CC2037" s="280" t="s">
        <v>234</v>
      </c>
      <c r="CD2037" s="281">
        <v>1</v>
      </c>
      <c r="CE2037" s="277">
        <v>45108</v>
      </c>
      <c r="CF2037" s="280"/>
      <c r="CG2037" s="280" t="s">
        <v>181</v>
      </c>
      <c r="CH2037" s="280"/>
      <c r="CI2037" s="280" t="s">
        <v>181</v>
      </c>
      <c r="CJ2037" s="280" t="s">
        <v>622</v>
      </c>
      <c r="CK2037" s="280"/>
      <c r="CL2037" s="280"/>
      <c r="CM2037" s="280" t="s">
        <v>73</v>
      </c>
      <c r="CN2037" s="280">
        <v>3</v>
      </c>
    </row>
    <row r="2038" spans="4:92">
      <c r="D2038" s="273" t="s">
        <v>83</v>
      </c>
      <c r="E2038" s="273" t="s">
        <v>75</v>
      </c>
      <c r="F2038" s="273" t="s">
        <v>357</v>
      </c>
      <c r="G2038" s="273" t="s">
        <v>602</v>
      </c>
      <c r="H2038" s="274">
        <v>44958</v>
      </c>
      <c r="I2038" s="273">
        <v>11334</v>
      </c>
      <c r="J2038" s="273">
        <v>695</v>
      </c>
      <c r="K2038" s="273">
        <v>0</v>
      </c>
      <c r="L2038" s="273" t="s">
        <v>66</v>
      </c>
      <c r="N2038" s="273" t="s">
        <v>107</v>
      </c>
      <c r="W2038" s="273">
        <v>142598</v>
      </c>
      <c r="X2038" s="273" t="s">
        <v>83</v>
      </c>
      <c r="Y2038" s="273" t="s">
        <v>63</v>
      </c>
      <c r="Z2038" s="273" t="s">
        <v>172</v>
      </c>
      <c r="AA2038" s="273" t="s">
        <v>487</v>
      </c>
      <c r="AB2038" s="274">
        <v>45047</v>
      </c>
      <c r="AC2038" s="273">
        <v>12238</v>
      </c>
      <c r="AD2038" s="273">
        <v>74</v>
      </c>
      <c r="AE2038" s="273">
        <v>0.16</v>
      </c>
      <c r="AF2038" s="273" t="s">
        <v>90</v>
      </c>
      <c r="AG2038" s="273" t="s">
        <v>819</v>
      </c>
      <c r="AH2038" s="273" t="s">
        <v>1416</v>
      </c>
      <c r="AI2038" s="273" t="s">
        <v>199</v>
      </c>
      <c r="AJ2038" s="273" t="s">
        <v>200</v>
      </c>
      <c r="AK2038" s="273">
        <v>183555</v>
      </c>
      <c r="BV2038" s="336" t="s">
        <v>64</v>
      </c>
      <c r="BW2038" s="337" t="s">
        <v>63</v>
      </c>
      <c r="BX2038" s="337" t="s">
        <v>252</v>
      </c>
      <c r="BY2038" s="337" t="s">
        <v>257</v>
      </c>
      <c r="BZ2038" s="337" t="s">
        <v>204</v>
      </c>
      <c r="CA2038" s="337" t="s">
        <v>205</v>
      </c>
      <c r="CB2038" s="337" t="s">
        <v>206</v>
      </c>
      <c r="CC2038" s="337" t="s">
        <v>207</v>
      </c>
      <c r="CD2038" s="338">
        <v>0</v>
      </c>
      <c r="CE2038" s="335">
        <v>45108</v>
      </c>
      <c r="CF2038" s="337"/>
      <c r="CG2038" s="337" t="s">
        <v>181</v>
      </c>
      <c r="CH2038" s="337"/>
      <c r="CI2038" s="337" t="s">
        <v>208</v>
      </c>
      <c r="CJ2038" s="337" t="s">
        <v>209</v>
      </c>
      <c r="CK2038" s="337"/>
      <c r="CL2038" s="337"/>
      <c r="CM2038" s="337" t="s">
        <v>73</v>
      </c>
      <c r="CN2038" s="337">
        <v>3</v>
      </c>
    </row>
    <row r="2039" spans="4:92">
      <c r="D2039" s="273" t="s">
        <v>83</v>
      </c>
      <c r="E2039" s="273" t="s">
        <v>75</v>
      </c>
      <c r="F2039" s="273" t="s">
        <v>357</v>
      </c>
      <c r="G2039" s="273" t="s">
        <v>602</v>
      </c>
      <c r="H2039" s="274">
        <v>44986</v>
      </c>
      <c r="I2039" s="273">
        <v>11496</v>
      </c>
      <c r="J2039" s="273">
        <v>695</v>
      </c>
      <c r="W2039" s="273">
        <v>147271</v>
      </c>
      <c r="X2039" s="273" t="s">
        <v>83</v>
      </c>
      <c r="Y2039" s="273" t="s">
        <v>63</v>
      </c>
      <c r="Z2039" s="273" t="s">
        <v>172</v>
      </c>
      <c r="AA2039" s="273" t="s">
        <v>487</v>
      </c>
      <c r="AB2039" s="274">
        <v>45047</v>
      </c>
      <c r="AC2039" s="273">
        <v>12238</v>
      </c>
      <c r="AD2039" s="273">
        <v>74</v>
      </c>
      <c r="AE2039" s="273">
        <v>1.7000000000000001E-2</v>
      </c>
      <c r="AF2039" s="273" t="s">
        <v>90</v>
      </c>
      <c r="AH2039" s="273" t="s">
        <v>1312</v>
      </c>
      <c r="AI2039" s="273" t="s">
        <v>123</v>
      </c>
      <c r="AJ2039" s="273" t="s">
        <v>200</v>
      </c>
      <c r="AK2039" s="273">
        <v>183561</v>
      </c>
      <c r="BV2039" s="279" t="s">
        <v>64</v>
      </c>
      <c r="BW2039" s="280" t="s">
        <v>63</v>
      </c>
      <c r="BX2039" s="280" t="s">
        <v>252</v>
      </c>
      <c r="BY2039" s="280" t="s">
        <v>257</v>
      </c>
      <c r="BZ2039" s="280" t="s">
        <v>204</v>
      </c>
      <c r="CA2039" s="280" t="s">
        <v>205</v>
      </c>
      <c r="CB2039" s="280" t="s">
        <v>206</v>
      </c>
      <c r="CC2039" s="280" t="s">
        <v>207</v>
      </c>
      <c r="CD2039" s="281">
        <v>0</v>
      </c>
      <c r="CE2039" s="277">
        <v>45108</v>
      </c>
      <c r="CF2039" s="280"/>
      <c r="CG2039" s="280" t="s">
        <v>181</v>
      </c>
      <c r="CH2039" s="280"/>
      <c r="CI2039" s="280" t="s">
        <v>208</v>
      </c>
      <c r="CJ2039" s="280" t="s">
        <v>209</v>
      </c>
      <c r="CK2039" s="280"/>
      <c r="CL2039" s="280"/>
      <c r="CM2039" s="280" t="s">
        <v>73</v>
      </c>
      <c r="CN2039" s="280">
        <v>3</v>
      </c>
    </row>
    <row r="2040" spans="4:92">
      <c r="D2040" s="273" t="s">
        <v>83</v>
      </c>
      <c r="E2040" s="273" t="s">
        <v>75</v>
      </c>
      <c r="F2040" s="273" t="s">
        <v>357</v>
      </c>
      <c r="G2040" s="273" t="s">
        <v>602</v>
      </c>
      <c r="H2040" s="274">
        <v>44986</v>
      </c>
      <c r="I2040" s="273">
        <v>11496</v>
      </c>
      <c r="J2040" s="273">
        <v>695</v>
      </c>
      <c r="K2040" s="273">
        <v>8819</v>
      </c>
      <c r="L2040" s="273" t="s">
        <v>66</v>
      </c>
      <c r="M2040" s="273">
        <v>1394.504375</v>
      </c>
      <c r="N2040" s="273" t="s">
        <v>115</v>
      </c>
      <c r="W2040" s="273">
        <v>147295</v>
      </c>
      <c r="X2040" s="273" t="s">
        <v>83</v>
      </c>
      <c r="Y2040" s="273" t="s">
        <v>63</v>
      </c>
      <c r="Z2040" s="273" t="s">
        <v>172</v>
      </c>
      <c r="AA2040" s="273" t="s">
        <v>487</v>
      </c>
      <c r="AB2040" s="274">
        <v>45047</v>
      </c>
      <c r="AC2040" s="273">
        <v>12239</v>
      </c>
      <c r="AD2040" s="273">
        <v>74</v>
      </c>
      <c r="AK2040" s="273">
        <v>198214</v>
      </c>
      <c r="BV2040" s="336" t="s">
        <v>64</v>
      </c>
      <c r="BW2040" s="337" t="s">
        <v>63</v>
      </c>
      <c r="BX2040" s="337" t="s">
        <v>252</v>
      </c>
      <c r="BY2040" s="337" t="s">
        <v>257</v>
      </c>
      <c r="BZ2040" s="337" t="s">
        <v>86</v>
      </c>
      <c r="CA2040" s="337" t="s">
        <v>87</v>
      </c>
      <c r="CB2040" s="337" t="s">
        <v>217</v>
      </c>
      <c r="CC2040" s="337" t="s">
        <v>218</v>
      </c>
      <c r="CD2040" s="338">
        <v>2</v>
      </c>
      <c r="CE2040" s="335">
        <v>45108</v>
      </c>
      <c r="CF2040" s="337"/>
      <c r="CG2040" s="337" t="s">
        <v>181</v>
      </c>
      <c r="CH2040" s="337"/>
      <c r="CI2040" s="337" t="s">
        <v>181</v>
      </c>
      <c r="CJ2040" s="337" t="s">
        <v>389</v>
      </c>
      <c r="CK2040" s="337"/>
      <c r="CL2040" s="337"/>
      <c r="CM2040" s="337" t="s">
        <v>73</v>
      </c>
      <c r="CN2040" s="337">
        <v>3</v>
      </c>
    </row>
    <row r="2041" spans="4:92">
      <c r="D2041" s="273" t="s">
        <v>83</v>
      </c>
      <c r="E2041" s="273" t="s">
        <v>75</v>
      </c>
      <c r="F2041" s="273" t="s">
        <v>357</v>
      </c>
      <c r="G2041" s="273" t="s">
        <v>602</v>
      </c>
      <c r="H2041" s="274">
        <v>44986</v>
      </c>
      <c r="I2041" s="273">
        <v>11496</v>
      </c>
      <c r="J2041" s="273">
        <v>695</v>
      </c>
      <c r="K2041" s="273">
        <v>0</v>
      </c>
      <c r="L2041" s="273" t="s">
        <v>66</v>
      </c>
      <c r="N2041" s="273" t="s">
        <v>107</v>
      </c>
      <c r="W2041" s="273">
        <v>147296</v>
      </c>
      <c r="X2041" s="273" t="s">
        <v>83</v>
      </c>
      <c r="Y2041" s="273" t="s">
        <v>63</v>
      </c>
      <c r="Z2041" s="273" t="s">
        <v>172</v>
      </c>
      <c r="AA2041" s="273" t="s">
        <v>487</v>
      </c>
      <c r="AB2041" s="274">
        <v>45078</v>
      </c>
      <c r="AC2041" s="273">
        <v>12507</v>
      </c>
      <c r="AD2041" s="273">
        <v>74</v>
      </c>
      <c r="AE2041" s="273">
        <v>8.2140000000000004</v>
      </c>
      <c r="AF2041" s="273" t="s">
        <v>90</v>
      </c>
      <c r="AG2041" s="273" t="s">
        <v>882</v>
      </c>
      <c r="AH2041" s="273" t="s">
        <v>1119</v>
      </c>
      <c r="AI2041" s="273" t="s">
        <v>123</v>
      </c>
      <c r="AJ2041" s="273" t="s">
        <v>214</v>
      </c>
      <c r="AK2041" s="273">
        <v>195782</v>
      </c>
      <c r="BV2041" s="279" t="s">
        <v>64</v>
      </c>
      <c r="BW2041" s="280" t="s">
        <v>63</v>
      </c>
      <c r="BX2041" s="280" t="s">
        <v>252</v>
      </c>
      <c r="BY2041" s="280" t="s">
        <v>257</v>
      </c>
      <c r="BZ2041" s="280" t="s">
        <v>86</v>
      </c>
      <c r="CA2041" s="280" t="s">
        <v>87</v>
      </c>
      <c r="CB2041" s="280" t="s">
        <v>217</v>
      </c>
      <c r="CC2041" s="280" t="s">
        <v>218</v>
      </c>
      <c r="CD2041" s="281">
        <v>2</v>
      </c>
      <c r="CE2041" s="277">
        <v>45108</v>
      </c>
      <c r="CF2041" s="280"/>
      <c r="CG2041" s="280" t="s">
        <v>181</v>
      </c>
      <c r="CH2041" s="280"/>
      <c r="CI2041" s="280" t="s">
        <v>181</v>
      </c>
      <c r="CJ2041" s="280" t="s">
        <v>394</v>
      </c>
      <c r="CK2041" s="280"/>
      <c r="CL2041" s="280"/>
      <c r="CM2041" s="280" t="s">
        <v>73</v>
      </c>
      <c r="CN2041" s="280">
        <v>3</v>
      </c>
    </row>
    <row r="2042" spans="4:92">
      <c r="D2042" s="273" t="s">
        <v>83</v>
      </c>
      <c r="E2042" s="273" t="s">
        <v>75</v>
      </c>
      <c r="F2042" s="273" t="s">
        <v>357</v>
      </c>
      <c r="G2042" s="273" t="s">
        <v>602</v>
      </c>
      <c r="H2042" s="274">
        <v>45017</v>
      </c>
      <c r="I2042" s="273">
        <v>11658</v>
      </c>
      <c r="J2042" s="273">
        <v>695</v>
      </c>
      <c r="W2042" s="273">
        <v>151969</v>
      </c>
      <c r="X2042" s="273" t="s">
        <v>83</v>
      </c>
      <c r="Y2042" s="273" t="s">
        <v>63</v>
      </c>
      <c r="Z2042" s="273" t="s">
        <v>172</v>
      </c>
      <c r="AA2042" s="273" t="s">
        <v>487</v>
      </c>
      <c r="AB2042" s="274">
        <v>45078</v>
      </c>
      <c r="AC2042" s="273">
        <v>12507</v>
      </c>
      <c r="AD2042" s="273">
        <v>74</v>
      </c>
      <c r="AE2042" s="273">
        <v>5.7</v>
      </c>
      <c r="AF2042" s="273" t="s">
        <v>90</v>
      </c>
      <c r="AH2042" s="273" t="s">
        <v>1096</v>
      </c>
      <c r="AI2042" s="273" t="s">
        <v>123</v>
      </c>
      <c r="AJ2042" s="273" t="s">
        <v>716</v>
      </c>
      <c r="AK2042" s="273">
        <v>195788</v>
      </c>
      <c r="BV2042" s="336" t="s">
        <v>64</v>
      </c>
      <c r="BW2042" s="337" t="s">
        <v>63</v>
      </c>
      <c r="BX2042" s="337" t="s">
        <v>252</v>
      </c>
      <c r="BY2042" s="337" t="s">
        <v>257</v>
      </c>
      <c r="BZ2042" s="337" t="s">
        <v>86</v>
      </c>
      <c r="CA2042" s="337" t="s">
        <v>87</v>
      </c>
      <c r="CB2042" s="337" t="s">
        <v>179</v>
      </c>
      <c r="CC2042" s="337" t="s">
        <v>180</v>
      </c>
      <c r="CD2042" s="338">
        <v>1</v>
      </c>
      <c r="CE2042" s="335">
        <v>45108</v>
      </c>
      <c r="CF2042" s="337"/>
      <c r="CG2042" s="337" t="s">
        <v>181</v>
      </c>
      <c r="CH2042" s="337"/>
      <c r="CI2042" s="337" t="s">
        <v>181</v>
      </c>
      <c r="CJ2042" s="337" t="s">
        <v>511</v>
      </c>
      <c r="CK2042" s="337"/>
      <c r="CL2042" s="337"/>
      <c r="CM2042" s="337" t="s">
        <v>73</v>
      </c>
      <c r="CN2042" s="337">
        <v>3</v>
      </c>
    </row>
    <row r="2043" spans="4:92">
      <c r="D2043" s="273" t="s">
        <v>83</v>
      </c>
      <c r="E2043" s="273" t="s">
        <v>75</v>
      </c>
      <c r="F2043" s="273" t="s">
        <v>357</v>
      </c>
      <c r="G2043" s="273" t="s">
        <v>602</v>
      </c>
      <c r="H2043" s="274">
        <v>45017</v>
      </c>
      <c r="I2043" s="273">
        <v>11658</v>
      </c>
      <c r="J2043" s="273">
        <v>695</v>
      </c>
      <c r="K2043" s="273">
        <v>8867</v>
      </c>
      <c r="L2043" s="273" t="s">
        <v>66</v>
      </c>
      <c r="M2043" s="273">
        <v>1402.0943749999999</v>
      </c>
      <c r="N2043" s="273" t="s">
        <v>115</v>
      </c>
      <c r="W2043" s="273">
        <v>151993</v>
      </c>
      <c r="X2043" s="273" t="s">
        <v>83</v>
      </c>
      <c r="Y2043" s="273" t="s">
        <v>63</v>
      </c>
      <c r="Z2043" s="273" t="s">
        <v>172</v>
      </c>
      <c r="AA2043" s="273" t="s">
        <v>487</v>
      </c>
      <c r="AB2043" s="274">
        <v>45078</v>
      </c>
      <c r="AC2043" s="273">
        <v>12507</v>
      </c>
      <c r="AD2043" s="273">
        <v>74</v>
      </c>
      <c r="AE2043" s="273">
        <v>6.4950000000000001</v>
      </c>
      <c r="AF2043" s="273" t="s">
        <v>90</v>
      </c>
      <c r="AG2043" s="273" t="s">
        <v>887</v>
      </c>
      <c r="AH2043" s="273" t="s">
        <v>1194</v>
      </c>
      <c r="AI2043" s="273" t="s">
        <v>123</v>
      </c>
      <c r="AJ2043" s="273" t="s">
        <v>200</v>
      </c>
      <c r="AK2043" s="273">
        <v>195794</v>
      </c>
      <c r="BV2043" s="279" t="s">
        <v>64</v>
      </c>
      <c r="BW2043" s="280" t="s">
        <v>63</v>
      </c>
      <c r="BX2043" s="280" t="s">
        <v>252</v>
      </c>
      <c r="BY2043" s="280" t="s">
        <v>257</v>
      </c>
      <c r="BZ2043" s="280" t="s">
        <v>86</v>
      </c>
      <c r="CA2043" s="280" t="s">
        <v>87</v>
      </c>
      <c r="CB2043" s="280" t="s">
        <v>179</v>
      </c>
      <c r="CC2043" s="280" t="s">
        <v>180</v>
      </c>
      <c r="CD2043" s="281">
        <v>1</v>
      </c>
      <c r="CE2043" s="277">
        <v>45108</v>
      </c>
      <c r="CF2043" s="280"/>
      <c r="CG2043" s="280" t="s">
        <v>181</v>
      </c>
      <c r="CH2043" s="280"/>
      <c r="CI2043" s="280" t="s">
        <v>181</v>
      </c>
      <c r="CJ2043" s="280" t="s">
        <v>511</v>
      </c>
      <c r="CK2043" s="280"/>
      <c r="CL2043" s="280"/>
      <c r="CM2043" s="280" t="s">
        <v>73</v>
      </c>
      <c r="CN2043" s="280">
        <v>3</v>
      </c>
    </row>
    <row r="2044" spans="4:92">
      <c r="D2044" s="273" t="s">
        <v>83</v>
      </c>
      <c r="E2044" s="273" t="s">
        <v>75</v>
      </c>
      <c r="F2044" s="273" t="s">
        <v>357</v>
      </c>
      <c r="G2044" s="273" t="s">
        <v>602</v>
      </c>
      <c r="H2044" s="274">
        <v>45017</v>
      </c>
      <c r="I2044" s="273">
        <v>11658</v>
      </c>
      <c r="J2044" s="273">
        <v>695</v>
      </c>
      <c r="K2044" s="273">
        <v>0</v>
      </c>
      <c r="L2044" s="273" t="s">
        <v>66</v>
      </c>
      <c r="N2044" s="273" t="s">
        <v>107</v>
      </c>
      <c r="W2044" s="273">
        <v>151994</v>
      </c>
      <c r="X2044" s="273" t="s">
        <v>83</v>
      </c>
      <c r="Y2044" s="273" t="s">
        <v>63</v>
      </c>
      <c r="Z2044" s="273" t="s">
        <v>172</v>
      </c>
      <c r="AA2044" s="273" t="s">
        <v>487</v>
      </c>
      <c r="AB2044" s="274">
        <v>45078</v>
      </c>
      <c r="AC2044" s="273">
        <v>12507</v>
      </c>
      <c r="AD2044" s="273">
        <v>74</v>
      </c>
      <c r="AE2044" s="273">
        <v>18.68</v>
      </c>
      <c r="AF2044" s="273" t="s">
        <v>90</v>
      </c>
      <c r="AG2044" s="273" t="s">
        <v>795</v>
      </c>
      <c r="AH2044" s="273" t="s">
        <v>1354</v>
      </c>
      <c r="AI2044" s="273" t="s">
        <v>123</v>
      </c>
      <c r="AJ2044" s="273" t="s">
        <v>200</v>
      </c>
      <c r="AK2044" s="273">
        <v>195800</v>
      </c>
      <c r="BV2044" s="336" t="s">
        <v>64</v>
      </c>
      <c r="BW2044" s="337" t="s">
        <v>63</v>
      </c>
      <c r="BX2044" s="337" t="s">
        <v>252</v>
      </c>
      <c r="BY2044" s="337" t="s">
        <v>257</v>
      </c>
      <c r="BZ2044" s="337" t="s">
        <v>86</v>
      </c>
      <c r="CA2044" s="337" t="s">
        <v>87</v>
      </c>
      <c r="CB2044" s="337" t="s">
        <v>217</v>
      </c>
      <c r="CC2044" s="337" t="s">
        <v>218</v>
      </c>
      <c r="CD2044" s="338">
        <v>2</v>
      </c>
      <c r="CE2044" s="335">
        <v>45170</v>
      </c>
      <c r="CF2044" s="337"/>
      <c r="CG2044" s="337" t="s">
        <v>181</v>
      </c>
      <c r="CH2044" s="337"/>
      <c r="CI2044" s="337" t="s">
        <v>181</v>
      </c>
      <c r="CJ2044" s="337" t="s">
        <v>389</v>
      </c>
      <c r="CK2044" s="337"/>
      <c r="CL2044" s="337"/>
      <c r="CM2044" s="337" t="s">
        <v>73</v>
      </c>
      <c r="CN2044" s="337">
        <v>3</v>
      </c>
    </row>
    <row r="2045" spans="4:92">
      <c r="D2045" s="273" t="s">
        <v>83</v>
      </c>
      <c r="E2045" s="273" t="s">
        <v>75</v>
      </c>
      <c r="F2045" s="273" t="s">
        <v>357</v>
      </c>
      <c r="G2045" s="273" t="s">
        <v>602</v>
      </c>
      <c r="H2045" s="274">
        <v>45047</v>
      </c>
      <c r="I2045" s="273">
        <v>12274</v>
      </c>
      <c r="J2045" s="273">
        <v>695</v>
      </c>
      <c r="W2045" s="273">
        <v>177488</v>
      </c>
      <c r="X2045" s="273" t="s">
        <v>64</v>
      </c>
      <c r="Y2045" s="273" t="s">
        <v>75</v>
      </c>
      <c r="Z2045" s="273" t="s">
        <v>173</v>
      </c>
      <c r="AA2045" s="273" t="s">
        <v>173</v>
      </c>
      <c r="AB2045" s="274">
        <v>45261</v>
      </c>
      <c r="AC2045" s="273">
        <v>16910</v>
      </c>
      <c r="AD2045" s="273">
        <v>45</v>
      </c>
      <c r="AE2045" s="273">
        <v>22.46</v>
      </c>
      <c r="AF2045" s="273" t="s">
        <v>90</v>
      </c>
      <c r="AG2045" s="273" t="s">
        <v>703</v>
      </c>
      <c r="AH2045" s="273" t="s">
        <v>704</v>
      </c>
      <c r="AI2045" s="273" t="s">
        <v>123</v>
      </c>
      <c r="AJ2045" s="273" t="s">
        <v>124</v>
      </c>
      <c r="AK2045" s="273">
        <v>316288</v>
      </c>
      <c r="BV2045" s="279" t="s">
        <v>64</v>
      </c>
      <c r="BW2045" s="280" t="s">
        <v>63</v>
      </c>
      <c r="BX2045" s="280" t="s">
        <v>252</v>
      </c>
      <c r="BY2045" s="280" t="s">
        <v>257</v>
      </c>
      <c r="BZ2045" s="280" t="s">
        <v>86</v>
      </c>
      <c r="CA2045" s="280" t="s">
        <v>87</v>
      </c>
      <c r="CB2045" s="280" t="s">
        <v>179</v>
      </c>
      <c r="CC2045" s="280" t="s">
        <v>180</v>
      </c>
      <c r="CD2045" s="281">
        <v>1</v>
      </c>
      <c r="CE2045" s="277">
        <v>45170</v>
      </c>
      <c r="CF2045" s="280"/>
      <c r="CG2045" s="280" t="s">
        <v>181</v>
      </c>
      <c r="CH2045" s="280"/>
      <c r="CI2045" s="280" t="s">
        <v>181</v>
      </c>
      <c r="CJ2045" s="280" t="s">
        <v>934</v>
      </c>
      <c r="CK2045" s="280"/>
      <c r="CL2045" s="280"/>
      <c r="CM2045" s="280" t="s">
        <v>73</v>
      </c>
      <c r="CN2045" s="280">
        <v>3</v>
      </c>
    </row>
    <row r="2046" spans="4:92">
      <c r="D2046" s="273" t="s">
        <v>83</v>
      </c>
      <c r="E2046" s="273" t="s">
        <v>75</v>
      </c>
      <c r="F2046" s="273" t="s">
        <v>357</v>
      </c>
      <c r="G2046" s="273" t="s">
        <v>602</v>
      </c>
      <c r="H2046" s="274">
        <v>45047</v>
      </c>
      <c r="I2046" s="273">
        <v>12274</v>
      </c>
      <c r="J2046" s="273">
        <v>695</v>
      </c>
      <c r="K2046" s="273">
        <v>9897</v>
      </c>
      <c r="L2046" s="273" t="s">
        <v>66</v>
      </c>
      <c r="M2046" s="273">
        <v>1564.963125</v>
      </c>
      <c r="N2046" s="273" t="s">
        <v>115</v>
      </c>
      <c r="W2046" s="273">
        <v>177512</v>
      </c>
      <c r="X2046" s="273" t="s">
        <v>64</v>
      </c>
      <c r="Y2046" s="273" t="s">
        <v>75</v>
      </c>
      <c r="Z2046" s="273" t="s">
        <v>173</v>
      </c>
      <c r="AA2046" s="273" t="s">
        <v>173</v>
      </c>
      <c r="AB2046" s="274">
        <v>45261</v>
      </c>
      <c r="AC2046" s="273">
        <v>16910</v>
      </c>
      <c r="AD2046" s="273">
        <v>45</v>
      </c>
      <c r="AE2046" s="273">
        <v>1.25</v>
      </c>
      <c r="AF2046" s="273" t="s">
        <v>90</v>
      </c>
      <c r="AG2046" s="273" t="s">
        <v>703</v>
      </c>
      <c r="AH2046" s="273" t="s">
        <v>707</v>
      </c>
      <c r="AI2046" s="273" t="s">
        <v>123</v>
      </c>
      <c r="AJ2046" s="273" t="s">
        <v>124</v>
      </c>
      <c r="AK2046" s="273">
        <v>316293</v>
      </c>
      <c r="BV2046" s="336" t="s">
        <v>64</v>
      </c>
      <c r="BW2046" s="337" t="s">
        <v>63</v>
      </c>
      <c r="BX2046" s="337" t="s">
        <v>252</v>
      </c>
      <c r="BY2046" s="337" t="s">
        <v>257</v>
      </c>
      <c r="BZ2046" s="337" t="s">
        <v>86</v>
      </c>
      <c r="CA2046" s="337" t="s">
        <v>87</v>
      </c>
      <c r="CB2046" s="337" t="s">
        <v>179</v>
      </c>
      <c r="CC2046" s="337" t="s">
        <v>180</v>
      </c>
      <c r="CD2046" s="338">
        <v>1</v>
      </c>
      <c r="CE2046" s="335">
        <v>45170</v>
      </c>
      <c r="CF2046" s="337"/>
      <c r="CG2046" s="337" t="s">
        <v>181</v>
      </c>
      <c r="CH2046" s="337"/>
      <c r="CI2046" s="337" t="s">
        <v>181</v>
      </c>
      <c r="CJ2046" s="337" t="s">
        <v>934</v>
      </c>
      <c r="CK2046" s="337"/>
      <c r="CL2046" s="337"/>
      <c r="CM2046" s="337" t="s">
        <v>73</v>
      </c>
      <c r="CN2046" s="337">
        <v>3</v>
      </c>
    </row>
    <row r="2047" spans="4:92">
      <c r="D2047" s="273" t="s">
        <v>83</v>
      </c>
      <c r="E2047" s="273" t="s">
        <v>75</v>
      </c>
      <c r="F2047" s="273" t="s">
        <v>357</v>
      </c>
      <c r="G2047" s="273" t="s">
        <v>602</v>
      </c>
      <c r="H2047" s="274">
        <v>45047</v>
      </c>
      <c r="I2047" s="273">
        <v>12274</v>
      </c>
      <c r="J2047" s="273">
        <v>695</v>
      </c>
      <c r="K2047" s="273">
        <v>0</v>
      </c>
      <c r="L2047" s="273" t="s">
        <v>66</v>
      </c>
      <c r="N2047" s="273" t="s">
        <v>107</v>
      </c>
      <c r="W2047" s="273">
        <v>177513</v>
      </c>
      <c r="X2047" s="273" t="s">
        <v>64</v>
      </c>
      <c r="Y2047" s="273" t="s">
        <v>75</v>
      </c>
      <c r="Z2047" s="273" t="s">
        <v>173</v>
      </c>
      <c r="AA2047" s="273" t="s">
        <v>173</v>
      </c>
      <c r="AB2047" s="274">
        <v>45261</v>
      </c>
      <c r="AC2047" s="273">
        <v>16910</v>
      </c>
      <c r="AD2047" s="273">
        <v>45</v>
      </c>
      <c r="AE2047" s="273">
        <v>0.15</v>
      </c>
      <c r="AF2047" s="273" t="s">
        <v>90</v>
      </c>
      <c r="AG2047" s="273" t="s">
        <v>710</v>
      </c>
      <c r="AH2047" s="273" t="s">
        <v>711</v>
      </c>
      <c r="AI2047" s="273" t="s">
        <v>199</v>
      </c>
      <c r="AJ2047" s="273" t="s">
        <v>124</v>
      </c>
      <c r="AK2047" s="273">
        <v>316298</v>
      </c>
      <c r="BV2047" s="279" t="s">
        <v>64</v>
      </c>
      <c r="BW2047" s="280" t="s">
        <v>63</v>
      </c>
      <c r="BX2047" s="280" t="s">
        <v>252</v>
      </c>
      <c r="BY2047" s="280" t="s">
        <v>257</v>
      </c>
      <c r="BZ2047" s="280" t="s">
        <v>138</v>
      </c>
      <c r="CA2047" s="280" t="s">
        <v>139</v>
      </c>
      <c r="CB2047" s="280" t="s">
        <v>190</v>
      </c>
      <c r="CC2047" s="280" t="s">
        <v>191</v>
      </c>
      <c r="CD2047" s="281">
        <v>8</v>
      </c>
      <c r="CE2047" s="277">
        <v>45170</v>
      </c>
      <c r="CF2047" s="280">
        <v>14317</v>
      </c>
      <c r="CG2047" s="280" t="s">
        <v>90</v>
      </c>
      <c r="CH2047" s="280">
        <v>14317</v>
      </c>
      <c r="CI2047" s="280" t="s">
        <v>80</v>
      </c>
      <c r="CJ2047" s="280"/>
      <c r="CK2047" s="280"/>
      <c r="CL2047" s="280"/>
      <c r="CM2047" s="280" t="s">
        <v>73</v>
      </c>
      <c r="CN2047" s="280">
        <v>3</v>
      </c>
    </row>
    <row r="2048" spans="4:92">
      <c r="D2048" s="273" t="s">
        <v>83</v>
      </c>
      <c r="E2048" s="273" t="s">
        <v>75</v>
      </c>
      <c r="F2048" s="273" t="s">
        <v>357</v>
      </c>
      <c r="G2048" s="273" t="s">
        <v>602</v>
      </c>
      <c r="H2048" s="274">
        <v>45078</v>
      </c>
      <c r="I2048" s="273">
        <v>12543</v>
      </c>
      <c r="J2048" s="273">
        <v>695</v>
      </c>
      <c r="W2048" s="273">
        <v>189324</v>
      </c>
      <c r="X2048" s="273" t="s">
        <v>64</v>
      </c>
      <c r="Y2048" s="273" t="s">
        <v>75</v>
      </c>
      <c r="Z2048" s="273" t="s">
        <v>173</v>
      </c>
      <c r="AA2048" s="273" t="s">
        <v>173</v>
      </c>
      <c r="AB2048" s="274">
        <v>45261</v>
      </c>
      <c r="AC2048" s="273">
        <v>16910</v>
      </c>
      <c r="AD2048" s="273">
        <v>45</v>
      </c>
      <c r="AE2048" s="273">
        <v>2.14</v>
      </c>
      <c r="AF2048" s="273" t="s">
        <v>90</v>
      </c>
      <c r="AG2048" s="273" t="s">
        <v>714</v>
      </c>
      <c r="AH2048" s="273" t="s">
        <v>715</v>
      </c>
      <c r="AI2048" s="273" t="s">
        <v>123</v>
      </c>
      <c r="AJ2048" s="273" t="s">
        <v>716</v>
      </c>
      <c r="AK2048" s="273">
        <v>316304</v>
      </c>
      <c r="BV2048" s="336" t="s">
        <v>64</v>
      </c>
      <c r="BW2048" s="337" t="s">
        <v>63</v>
      </c>
      <c r="BX2048" s="337" t="s">
        <v>252</v>
      </c>
      <c r="BY2048" s="337" t="s">
        <v>257</v>
      </c>
      <c r="BZ2048" s="337" t="s">
        <v>167</v>
      </c>
      <c r="CA2048" s="337" t="s">
        <v>168</v>
      </c>
      <c r="CB2048" s="337" t="s">
        <v>319</v>
      </c>
      <c r="CC2048" s="337" t="s">
        <v>320</v>
      </c>
      <c r="CD2048" s="338">
        <v>15</v>
      </c>
      <c r="CE2048" s="335">
        <v>45170</v>
      </c>
      <c r="CF2048" s="337">
        <v>3379</v>
      </c>
      <c r="CG2048" s="337" t="s">
        <v>90</v>
      </c>
      <c r="CH2048" s="337">
        <v>3379</v>
      </c>
      <c r="CI2048" s="337" t="s">
        <v>80</v>
      </c>
      <c r="CJ2048" s="337"/>
      <c r="CK2048" s="337"/>
      <c r="CL2048" s="337"/>
      <c r="CM2048" s="337" t="s">
        <v>73</v>
      </c>
      <c r="CN2048" s="337">
        <v>3</v>
      </c>
    </row>
    <row r="2049" spans="4:92">
      <c r="D2049" s="273" t="s">
        <v>83</v>
      </c>
      <c r="E2049" s="273" t="s">
        <v>75</v>
      </c>
      <c r="F2049" s="273" t="s">
        <v>357</v>
      </c>
      <c r="G2049" s="273" t="s">
        <v>602</v>
      </c>
      <c r="H2049" s="274">
        <v>45078</v>
      </c>
      <c r="I2049" s="273">
        <v>12543</v>
      </c>
      <c r="J2049" s="273">
        <v>695</v>
      </c>
      <c r="K2049" s="273">
        <v>15608</v>
      </c>
      <c r="L2049" s="273" t="s">
        <v>66</v>
      </c>
      <c r="M2049" s="273">
        <v>2468.0149999999999</v>
      </c>
      <c r="N2049" s="273" t="s">
        <v>115</v>
      </c>
      <c r="W2049" s="273">
        <v>189348</v>
      </c>
      <c r="X2049" s="273" t="s">
        <v>64</v>
      </c>
      <c r="Y2049" s="273" t="s">
        <v>75</v>
      </c>
      <c r="Z2049" s="273" t="s">
        <v>173</v>
      </c>
      <c r="AA2049" s="273" t="s">
        <v>173</v>
      </c>
      <c r="AB2049" s="274">
        <v>45261</v>
      </c>
      <c r="AC2049" s="273">
        <v>16910</v>
      </c>
      <c r="AD2049" s="273">
        <v>45</v>
      </c>
      <c r="AE2049" s="273">
        <v>0</v>
      </c>
      <c r="AF2049" s="273" t="s">
        <v>90</v>
      </c>
      <c r="AG2049" s="273" t="s">
        <v>718</v>
      </c>
      <c r="AH2049" s="273" t="s">
        <v>719</v>
      </c>
      <c r="AI2049" s="273" t="s">
        <v>123</v>
      </c>
      <c r="AJ2049" s="273" t="s">
        <v>200</v>
      </c>
      <c r="AK2049" s="273">
        <v>316310</v>
      </c>
      <c r="BV2049" s="279" t="s">
        <v>64</v>
      </c>
      <c r="BW2049" s="280" t="s">
        <v>63</v>
      </c>
      <c r="BX2049" s="280" t="s">
        <v>252</v>
      </c>
      <c r="BY2049" s="280" t="s">
        <v>257</v>
      </c>
      <c r="BZ2049" s="280" t="s">
        <v>167</v>
      </c>
      <c r="CA2049" s="280" t="s">
        <v>168</v>
      </c>
      <c r="CB2049" s="280" t="s">
        <v>313</v>
      </c>
      <c r="CC2049" s="280" t="s">
        <v>314</v>
      </c>
      <c r="CD2049" s="281">
        <v>14</v>
      </c>
      <c r="CE2049" s="277">
        <v>45170</v>
      </c>
      <c r="CF2049" s="280">
        <v>192</v>
      </c>
      <c r="CG2049" s="280" t="s">
        <v>90</v>
      </c>
      <c r="CH2049" s="280">
        <v>192</v>
      </c>
      <c r="CI2049" s="280" t="s">
        <v>80</v>
      </c>
      <c r="CJ2049" s="280"/>
      <c r="CK2049" s="280"/>
      <c r="CL2049" s="280"/>
      <c r="CM2049" s="280" t="s">
        <v>73</v>
      </c>
      <c r="CN2049" s="280">
        <v>3</v>
      </c>
    </row>
    <row r="2050" spans="4:92">
      <c r="D2050" s="273" t="s">
        <v>83</v>
      </c>
      <c r="E2050" s="273" t="s">
        <v>75</v>
      </c>
      <c r="F2050" s="273" t="s">
        <v>357</v>
      </c>
      <c r="G2050" s="273" t="s">
        <v>602</v>
      </c>
      <c r="H2050" s="274">
        <v>45078</v>
      </c>
      <c r="I2050" s="273">
        <v>12543</v>
      </c>
      <c r="J2050" s="273">
        <v>695</v>
      </c>
      <c r="K2050" s="273">
        <v>0</v>
      </c>
      <c r="L2050" s="273" t="s">
        <v>66</v>
      </c>
      <c r="N2050" s="273" t="s">
        <v>107</v>
      </c>
      <c r="W2050" s="273">
        <v>189349</v>
      </c>
      <c r="X2050" s="273" t="s">
        <v>64</v>
      </c>
      <c r="Y2050" s="273" t="s">
        <v>75</v>
      </c>
      <c r="Z2050" s="273" t="s">
        <v>173</v>
      </c>
      <c r="AA2050" s="273" t="s">
        <v>173</v>
      </c>
      <c r="AB2050" s="274">
        <v>45261</v>
      </c>
      <c r="AC2050" s="273">
        <v>16910</v>
      </c>
      <c r="AD2050" s="273">
        <v>45</v>
      </c>
      <c r="AE2050" s="273">
        <v>0</v>
      </c>
      <c r="AF2050" s="273" t="s">
        <v>90</v>
      </c>
      <c r="AG2050" s="273" t="s">
        <v>722</v>
      </c>
      <c r="AH2050" s="273" t="s">
        <v>723</v>
      </c>
      <c r="AI2050" s="273" t="s">
        <v>123</v>
      </c>
      <c r="AJ2050" s="273" t="s">
        <v>200</v>
      </c>
      <c r="AK2050" s="273">
        <v>316316</v>
      </c>
      <c r="BV2050" s="336" t="s">
        <v>64</v>
      </c>
      <c r="BW2050" s="337" t="s">
        <v>63</v>
      </c>
      <c r="BX2050" s="337" t="s">
        <v>252</v>
      </c>
      <c r="BY2050" s="337" t="s">
        <v>257</v>
      </c>
      <c r="BZ2050" s="337" t="s">
        <v>167</v>
      </c>
      <c r="CA2050" s="337" t="s">
        <v>168</v>
      </c>
      <c r="CB2050" s="337" t="s">
        <v>353</v>
      </c>
      <c r="CC2050" s="337" t="s">
        <v>354</v>
      </c>
      <c r="CD2050" s="338">
        <v>13</v>
      </c>
      <c r="CE2050" s="335">
        <v>45170</v>
      </c>
      <c r="CF2050" s="337">
        <v>0</v>
      </c>
      <c r="CG2050" s="337" t="s">
        <v>90</v>
      </c>
      <c r="CH2050" s="337">
        <v>0</v>
      </c>
      <c r="CI2050" s="337" t="s">
        <v>80</v>
      </c>
      <c r="CJ2050" s="337"/>
      <c r="CK2050" s="337"/>
      <c r="CL2050" s="337"/>
      <c r="CM2050" s="337" t="s">
        <v>73</v>
      </c>
      <c r="CN2050" s="337">
        <v>3</v>
      </c>
    </row>
    <row r="2051" spans="4:92">
      <c r="D2051" s="273" t="s">
        <v>83</v>
      </c>
      <c r="E2051" s="273" t="s">
        <v>75</v>
      </c>
      <c r="F2051" s="273" t="s">
        <v>357</v>
      </c>
      <c r="G2051" s="273" t="s">
        <v>602</v>
      </c>
      <c r="H2051" s="274">
        <v>45108</v>
      </c>
      <c r="I2051" s="273">
        <v>12812</v>
      </c>
      <c r="J2051" s="273">
        <v>695</v>
      </c>
      <c r="W2051" s="273">
        <v>202808</v>
      </c>
      <c r="X2051" s="273" t="s">
        <v>64</v>
      </c>
      <c r="Y2051" s="273" t="s">
        <v>75</v>
      </c>
      <c r="Z2051" s="273" t="s">
        <v>173</v>
      </c>
      <c r="AA2051" s="273" t="s">
        <v>173</v>
      </c>
      <c r="AB2051" s="274">
        <v>45261</v>
      </c>
      <c r="AC2051" s="273">
        <v>16910</v>
      </c>
      <c r="AD2051" s="273">
        <v>45</v>
      </c>
      <c r="AE2051" s="273">
        <v>6</v>
      </c>
      <c r="AF2051" s="273" t="s">
        <v>90</v>
      </c>
      <c r="AG2051" s="273" t="s">
        <v>726</v>
      </c>
      <c r="AH2051" s="273" t="s">
        <v>727</v>
      </c>
      <c r="AI2051" s="273" t="s">
        <v>123</v>
      </c>
      <c r="AJ2051" s="273" t="s">
        <v>200</v>
      </c>
      <c r="AK2051" s="273">
        <v>316322</v>
      </c>
      <c r="BV2051" s="279" t="s">
        <v>64</v>
      </c>
      <c r="BW2051" s="280" t="s">
        <v>63</v>
      </c>
      <c r="BX2051" s="280" t="s">
        <v>252</v>
      </c>
      <c r="BY2051" s="280" t="s">
        <v>257</v>
      </c>
      <c r="BZ2051" s="280" t="s">
        <v>151</v>
      </c>
      <c r="CA2051" s="280" t="s">
        <v>152</v>
      </c>
      <c r="CB2051" s="280" t="s">
        <v>161</v>
      </c>
      <c r="CC2051" s="280" t="s">
        <v>162</v>
      </c>
      <c r="CD2051" s="281">
        <v>11</v>
      </c>
      <c r="CE2051" s="277">
        <v>45170</v>
      </c>
      <c r="CF2051" s="280">
        <v>757</v>
      </c>
      <c r="CG2051" s="280" t="s">
        <v>90</v>
      </c>
      <c r="CH2051" s="280">
        <v>757</v>
      </c>
      <c r="CI2051" s="280" t="s">
        <v>80</v>
      </c>
      <c r="CJ2051" s="280"/>
      <c r="CK2051" s="280"/>
      <c r="CL2051" s="280"/>
      <c r="CM2051" s="280" t="s">
        <v>73</v>
      </c>
      <c r="CN2051" s="280">
        <v>3</v>
      </c>
    </row>
    <row r="2052" spans="4:92">
      <c r="D2052" s="273" t="s">
        <v>83</v>
      </c>
      <c r="E2052" s="273" t="s">
        <v>75</v>
      </c>
      <c r="F2052" s="273" t="s">
        <v>357</v>
      </c>
      <c r="G2052" s="273" t="s">
        <v>602</v>
      </c>
      <c r="H2052" s="274">
        <v>45108</v>
      </c>
      <c r="I2052" s="273">
        <v>12812</v>
      </c>
      <c r="J2052" s="273">
        <v>695</v>
      </c>
      <c r="K2052" s="273">
        <v>21524</v>
      </c>
      <c r="L2052" s="273" t="s">
        <v>66</v>
      </c>
      <c r="M2052" s="273">
        <v>3403.4825000000001</v>
      </c>
      <c r="N2052" s="273" t="s">
        <v>115</v>
      </c>
      <c r="W2052" s="273">
        <v>202832</v>
      </c>
      <c r="X2052" s="273" t="s">
        <v>64</v>
      </c>
      <c r="Y2052" s="273" t="s">
        <v>75</v>
      </c>
      <c r="Z2052" s="273" t="s">
        <v>173</v>
      </c>
      <c r="AA2052" s="273" t="s">
        <v>173</v>
      </c>
      <c r="AB2052" s="274">
        <v>45261</v>
      </c>
      <c r="AC2052" s="273">
        <v>16910</v>
      </c>
      <c r="AD2052" s="273">
        <v>45</v>
      </c>
      <c r="AE2052" s="273">
        <v>5</v>
      </c>
      <c r="AF2052" s="273" t="s">
        <v>90</v>
      </c>
      <c r="AG2052" s="273" t="s">
        <v>568</v>
      </c>
      <c r="AH2052" s="273" t="s">
        <v>730</v>
      </c>
      <c r="AI2052" s="273" t="s">
        <v>123</v>
      </c>
      <c r="AJ2052" s="273" t="s">
        <v>200</v>
      </c>
      <c r="AK2052" s="273">
        <v>316328</v>
      </c>
      <c r="BV2052" s="336" t="s">
        <v>64</v>
      </c>
      <c r="BW2052" s="337" t="s">
        <v>63</v>
      </c>
      <c r="BX2052" s="337" t="s">
        <v>252</v>
      </c>
      <c r="BY2052" s="337" t="s">
        <v>257</v>
      </c>
      <c r="BZ2052" s="337" t="s">
        <v>167</v>
      </c>
      <c r="CA2052" s="337" t="s">
        <v>168</v>
      </c>
      <c r="CB2052" s="337" t="s">
        <v>169</v>
      </c>
      <c r="CC2052" s="337" t="s">
        <v>170</v>
      </c>
      <c r="CD2052" s="338">
        <v>12</v>
      </c>
      <c r="CE2052" s="335">
        <v>45170</v>
      </c>
      <c r="CF2052" s="337">
        <v>1080</v>
      </c>
      <c r="CG2052" s="337" t="s">
        <v>90</v>
      </c>
      <c r="CH2052" s="337">
        <v>1080</v>
      </c>
      <c r="CI2052" s="337" t="s">
        <v>80</v>
      </c>
      <c r="CJ2052" s="337"/>
      <c r="CK2052" s="337"/>
      <c r="CL2052" s="337"/>
      <c r="CM2052" s="337" t="s">
        <v>73</v>
      </c>
      <c r="CN2052" s="337">
        <v>3</v>
      </c>
    </row>
    <row r="2053" spans="4:92">
      <c r="D2053" s="273" t="s">
        <v>83</v>
      </c>
      <c r="E2053" s="273" t="s">
        <v>75</v>
      </c>
      <c r="F2053" s="273" t="s">
        <v>357</v>
      </c>
      <c r="G2053" s="273" t="s">
        <v>602</v>
      </c>
      <c r="H2053" s="274">
        <v>45108</v>
      </c>
      <c r="I2053" s="273">
        <v>12812</v>
      </c>
      <c r="J2053" s="273">
        <v>695</v>
      </c>
      <c r="K2053" s="273">
        <v>0</v>
      </c>
      <c r="L2053" s="273" t="s">
        <v>66</v>
      </c>
      <c r="N2053" s="273" t="s">
        <v>107</v>
      </c>
      <c r="W2053" s="273">
        <v>202833</v>
      </c>
      <c r="X2053" s="273" t="s">
        <v>64</v>
      </c>
      <c r="Y2053" s="273" t="s">
        <v>75</v>
      </c>
      <c r="Z2053" s="273" t="s">
        <v>173</v>
      </c>
      <c r="AA2053" s="273" t="s">
        <v>173</v>
      </c>
      <c r="AB2053" s="274">
        <v>45261</v>
      </c>
      <c r="AC2053" s="273">
        <v>16910</v>
      </c>
      <c r="AD2053" s="273">
        <v>45</v>
      </c>
      <c r="AE2053" s="273">
        <v>5</v>
      </c>
      <c r="AF2053" s="273" t="s">
        <v>90</v>
      </c>
      <c r="AG2053" s="273" t="s">
        <v>732</v>
      </c>
      <c r="AH2053" s="273" t="s">
        <v>733</v>
      </c>
      <c r="AI2053" s="273" t="s">
        <v>123</v>
      </c>
      <c r="AJ2053" s="273" t="s">
        <v>200</v>
      </c>
      <c r="AK2053" s="273">
        <v>316334</v>
      </c>
      <c r="BV2053" s="279" t="s">
        <v>64</v>
      </c>
      <c r="BW2053" s="280" t="s">
        <v>63</v>
      </c>
      <c r="BX2053" s="280" t="s">
        <v>252</v>
      </c>
      <c r="BY2053" s="280" t="s">
        <v>257</v>
      </c>
      <c r="BZ2053" s="280" t="s">
        <v>151</v>
      </c>
      <c r="CA2053" s="280" t="s">
        <v>152</v>
      </c>
      <c r="CB2053" s="280" t="s">
        <v>153</v>
      </c>
      <c r="CC2053" s="280" t="s">
        <v>154</v>
      </c>
      <c r="CD2053" s="281">
        <v>10</v>
      </c>
      <c r="CE2053" s="277">
        <v>45170</v>
      </c>
      <c r="CF2053" s="280">
        <v>650</v>
      </c>
      <c r="CG2053" s="280" t="s">
        <v>90</v>
      </c>
      <c r="CH2053" s="280">
        <v>650</v>
      </c>
      <c r="CI2053" s="280" t="s">
        <v>80</v>
      </c>
      <c r="CJ2053" s="280"/>
      <c r="CK2053" s="280"/>
      <c r="CL2053" s="280"/>
      <c r="CM2053" s="280" t="s">
        <v>73</v>
      </c>
      <c r="CN2053" s="280">
        <v>3</v>
      </c>
    </row>
    <row r="2054" spans="4:92">
      <c r="D2054" s="273" t="s">
        <v>83</v>
      </c>
      <c r="E2054" s="273" t="s">
        <v>75</v>
      </c>
      <c r="F2054" s="273" t="s">
        <v>357</v>
      </c>
      <c r="G2054" s="273" t="s">
        <v>602</v>
      </c>
      <c r="H2054" s="274">
        <v>45139</v>
      </c>
      <c r="I2054" s="273">
        <v>13488</v>
      </c>
      <c r="J2054" s="273">
        <v>695</v>
      </c>
      <c r="W2054" s="273">
        <v>220851</v>
      </c>
      <c r="X2054" s="273" t="s">
        <v>64</v>
      </c>
      <c r="Y2054" s="273" t="s">
        <v>75</v>
      </c>
      <c r="Z2054" s="273" t="s">
        <v>173</v>
      </c>
      <c r="AA2054" s="273" t="s">
        <v>173</v>
      </c>
      <c r="AB2054" s="274">
        <v>45261</v>
      </c>
      <c r="AC2054" s="273">
        <v>16910</v>
      </c>
      <c r="AD2054" s="273">
        <v>45</v>
      </c>
      <c r="AE2054" s="273">
        <v>49.337000000000003</v>
      </c>
      <c r="AF2054" s="273" t="s">
        <v>90</v>
      </c>
      <c r="AG2054" s="273" t="s">
        <v>738</v>
      </c>
      <c r="AH2054" s="273" t="s">
        <v>739</v>
      </c>
      <c r="AI2054" s="273" t="s">
        <v>123</v>
      </c>
      <c r="AJ2054" s="273" t="s">
        <v>200</v>
      </c>
      <c r="AK2054" s="273">
        <v>316340</v>
      </c>
      <c r="BV2054" s="336" t="s">
        <v>64</v>
      </c>
      <c r="BW2054" s="337" t="s">
        <v>63</v>
      </c>
      <c r="BX2054" s="337" t="s">
        <v>252</v>
      </c>
      <c r="BY2054" s="337" t="s">
        <v>257</v>
      </c>
      <c r="BZ2054" s="337" t="s">
        <v>167</v>
      </c>
      <c r="CA2054" s="337" t="s">
        <v>168</v>
      </c>
      <c r="CB2054" s="337" t="s">
        <v>169</v>
      </c>
      <c r="CC2054" s="337" t="s">
        <v>170</v>
      </c>
      <c r="CD2054" s="338">
        <v>12</v>
      </c>
      <c r="CE2054" s="335">
        <v>45231</v>
      </c>
      <c r="CF2054" s="337">
        <v>520</v>
      </c>
      <c r="CG2054" s="337" t="s">
        <v>90</v>
      </c>
      <c r="CH2054" s="337">
        <v>520</v>
      </c>
      <c r="CI2054" s="337" t="s">
        <v>80</v>
      </c>
      <c r="CJ2054" s="337"/>
      <c r="CK2054" s="337"/>
      <c r="CL2054" s="337"/>
      <c r="CM2054" s="337" t="s">
        <v>73</v>
      </c>
      <c r="CN2054" s="337">
        <v>3</v>
      </c>
    </row>
    <row r="2055" spans="4:92">
      <c r="D2055" s="273" t="s">
        <v>83</v>
      </c>
      <c r="E2055" s="273" t="s">
        <v>75</v>
      </c>
      <c r="F2055" s="273" t="s">
        <v>357</v>
      </c>
      <c r="G2055" s="273" t="s">
        <v>602</v>
      </c>
      <c r="H2055" s="274">
        <v>45139</v>
      </c>
      <c r="I2055" s="273">
        <v>13488</v>
      </c>
      <c r="J2055" s="273">
        <v>695</v>
      </c>
      <c r="K2055" s="273">
        <v>21402</v>
      </c>
      <c r="L2055" s="273" t="s">
        <v>66</v>
      </c>
      <c r="M2055" s="273">
        <v>3384.1912499999999</v>
      </c>
      <c r="N2055" s="273" t="s">
        <v>115</v>
      </c>
      <c r="W2055" s="273">
        <v>220875</v>
      </c>
      <c r="X2055" s="273" t="s">
        <v>64</v>
      </c>
      <c r="Y2055" s="273" t="s">
        <v>75</v>
      </c>
      <c r="Z2055" s="273" t="s">
        <v>173</v>
      </c>
      <c r="AA2055" s="273" t="s">
        <v>173</v>
      </c>
      <c r="AB2055" s="274">
        <v>45261</v>
      </c>
      <c r="AC2055" s="273">
        <v>16910</v>
      </c>
      <c r="AD2055" s="273">
        <v>45</v>
      </c>
      <c r="AE2055" s="273">
        <v>7.2495000000000003</v>
      </c>
      <c r="AF2055" s="273" t="s">
        <v>90</v>
      </c>
      <c r="AG2055" s="273" t="s">
        <v>414</v>
      </c>
      <c r="AH2055" s="273" t="s">
        <v>742</v>
      </c>
      <c r="AI2055" s="273" t="s">
        <v>199</v>
      </c>
      <c r="AJ2055" s="273" t="s">
        <v>200</v>
      </c>
      <c r="AK2055" s="273">
        <v>316346</v>
      </c>
      <c r="BV2055" s="279" t="s">
        <v>64</v>
      </c>
      <c r="BW2055" s="280" t="s">
        <v>63</v>
      </c>
      <c r="BX2055" s="280" t="s">
        <v>252</v>
      </c>
      <c r="BY2055" s="280" t="s">
        <v>257</v>
      </c>
      <c r="BZ2055" s="280" t="s">
        <v>151</v>
      </c>
      <c r="CA2055" s="280" t="s">
        <v>152</v>
      </c>
      <c r="CB2055" s="280" t="s">
        <v>153</v>
      </c>
      <c r="CC2055" s="280" t="s">
        <v>154</v>
      </c>
      <c r="CD2055" s="281">
        <v>10</v>
      </c>
      <c r="CE2055" s="277">
        <v>45231</v>
      </c>
      <c r="CF2055" s="280">
        <v>651</v>
      </c>
      <c r="CG2055" s="280" t="s">
        <v>90</v>
      </c>
      <c r="CH2055" s="280">
        <v>651</v>
      </c>
      <c r="CI2055" s="280" t="s">
        <v>80</v>
      </c>
      <c r="CJ2055" s="280"/>
      <c r="CK2055" s="280"/>
      <c r="CL2055" s="280"/>
      <c r="CM2055" s="280" t="s">
        <v>73</v>
      </c>
      <c r="CN2055" s="280">
        <v>3</v>
      </c>
    </row>
    <row r="2056" spans="4:92">
      <c r="D2056" s="273" t="s">
        <v>83</v>
      </c>
      <c r="E2056" s="273" t="s">
        <v>75</v>
      </c>
      <c r="F2056" s="273" t="s">
        <v>357</v>
      </c>
      <c r="G2056" s="273" t="s">
        <v>602</v>
      </c>
      <c r="H2056" s="274">
        <v>45139</v>
      </c>
      <c r="I2056" s="273">
        <v>13488</v>
      </c>
      <c r="J2056" s="273">
        <v>695</v>
      </c>
      <c r="K2056" s="273">
        <v>0</v>
      </c>
      <c r="L2056" s="273" t="s">
        <v>66</v>
      </c>
      <c r="N2056" s="273" t="s">
        <v>107</v>
      </c>
      <c r="W2056" s="273">
        <v>220876</v>
      </c>
      <c r="X2056" s="273" t="s">
        <v>64</v>
      </c>
      <c r="Y2056" s="273" t="s">
        <v>75</v>
      </c>
      <c r="Z2056" s="273" t="s">
        <v>173</v>
      </c>
      <c r="AA2056" s="273" t="s">
        <v>173</v>
      </c>
      <c r="AB2056" s="274">
        <v>45261</v>
      </c>
      <c r="AC2056" s="273">
        <v>16910</v>
      </c>
      <c r="AD2056" s="273">
        <v>45</v>
      </c>
      <c r="AE2056" s="273">
        <v>0</v>
      </c>
      <c r="AF2056" s="273" t="s">
        <v>90</v>
      </c>
      <c r="AG2056" s="273" t="s">
        <v>424</v>
      </c>
      <c r="AH2056" s="273" t="s">
        <v>745</v>
      </c>
      <c r="AI2056" s="273" t="s">
        <v>199</v>
      </c>
      <c r="AJ2056" s="273" t="s">
        <v>200</v>
      </c>
      <c r="AK2056" s="273">
        <v>316352</v>
      </c>
      <c r="BV2056" s="336" t="s">
        <v>64</v>
      </c>
      <c r="BW2056" s="337" t="s">
        <v>63</v>
      </c>
      <c r="BX2056" s="337" t="s">
        <v>252</v>
      </c>
      <c r="BY2056" s="337" t="s">
        <v>257</v>
      </c>
      <c r="BZ2056" s="337" t="s">
        <v>126</v>
      </c>
      <c r="CA2056" s="337" t="s">
        <v>127</v>
      </c>
      <c r="CB2056" s="337" t="s">
        <v>133</v>
      </c>
      <c r="CC2056" s="337" t="s">
        <v>134</v>
      </c>
      <c r="CD2056" s="338">
        <v>7</v>
      </c>
      <c r="CE2056" s="335">
        <v>45231</v>
      </c>
      <c r="CF2056" s="337"/>
      <c r="CG2056" s="337"/>
      <c r="CH2056" s="337"/>
      <c r="CI2056" s="337" t="s">
        <v>104</v>
      </c>
      <c r="CJ2056" s="337"/>
      <c r="CK2056" s="337"/>
      <c r="CL2056" s="337"/>
      <c r="CM2056" s="337" t="s">
        <v>73</v>
      </c>
      <c r="CN2056" s="337">
        <v>3</v>
      </c>
    </row>
    <row r="2057" spans="4:92">
      <c r="D2057" s="273" t="s">
        <v>83</v>
      </c>
      <c r="E2057" s="273" t="s">
        <v>75</v>
      </c>
      <c r="F2057" s="273" t="s">
        <v>357</v>
      </c>
      <c r="G2057" s="273" t="s">
        <v>602</v>
      </c>
      <c r="H2057" s="274">
        <v>45170</v>
      </c>
      <c r="I2057" s="273">
        <v>13815</v>
      </c>
      <c r="J2057" s="273">
        <v>695</v>
      </c>
      <c r="W2057" s="273">
        <v>233802</v>
      </c>
      <c r="X2057" s="273" t="s">
        <v>64</v>
      </c>
      <c r="Y2057" s="273" t="s">
        <v>75</v>
      </c>
      <c r="Z2057" s="273" t="s">
        <v>173</v>
      </c>
      <c r="AA2057" s="273" t="s">
        <v>173</v>
      </c>
      <c r="AB2057" s="274">
        <v>45261</v>
      </c>
      <c r="AC2057" s="273">
        <v>16910</v>
      </c>
      <c r="AD2057" s="273">
        <v>45</v>
      </c>
      <c r="AE2057" s="273">
        <v>0</v>
      </c>
      <c r="AF2057" s="273" t="s">
        <v>90</v>
      </c>
      <c r="AG2057" s="273" t="s">
        <v>428</v>
      </c>
      <c r="AH2057" s="273" t="s">
        <v>1588</v>
      </c>
      <c r="AI2057" s="273" t="s">
        <v>199</v>
      </c>
      <c r="AJ2057" s="273" t="s">
        <v>200</v>
      </c>
      <c r="AK2057" s="273">
        <v>316358</v>
      </c>
      <c r="BV2057" s="279" t="s">
        <v>64</v>
      </c>
      <c r="BW2057" s="280" t="s">
        <v>63</v>
      </c>
      <c r="BX2057" s="280" t="s">
        <v>252</v>
      </c>
      <c r="BY2057" s="280" t="s">
        <v>257</v>
      </c>
      <c r="BZ2057" s="280" t="s">
        <v>138</v>
      </c>
      <c r="CA2057" s="280" t="s">
        <v>139</v>
      </c>
      <c r="CB2057" s="280" t="s">
        <v>140</v>
      </c>
      <c r="CC2057" s="280" t="s">
        <v>141</v>
      </c>
      <c r="CD2057" s="281">
        <v>9</v>
      </c>
      <c r="CE2057" s="277">
        <v>45231</v>
      </c>
      <c r="CF2057" s="280">
        <v>8530</v>
      </c>
      <c r="CG2057" s="280" t="s">
        <v>90</v>
      </c>
      <c r="CH2057" s="280">
        <v>8530</v>
      </c>
      <c r="CI2057" s="280" t="s">
        <v>80</v>
      </c>
      <c r="CJ2057" s="280"/>
      <c r="CK2057" s="280"/>
      <c r="CL2057" s="280"/>
      <c r="CM2057" s="280" t="s">
        <v>73</v>
      </c>
      <c r="CN2057" s="280">
        <v>3</v>
      </c>
    </row>
    <row r="2058" spans="4:92">
      <c r="D2058" s="273" t="s">
        <v>83</v>
      </c>
      <c r="E2058" s="273" t="s">
        <v>75</v>
      </c>
      <c r="F2058" s="273" t="s">
        <v>357</v>
      </c>
      <c r="G2058" s="273" t="s">
        <v>602</v>
      </c>
      <c r="H2058" s="274">
        <v>45170</v>
      </c>
      <c r="I2058" s="273">
        <v>13815</v>
      </c>
      <c r="J2058" s="273">
        <v>695</v>
      </c>
      <c r="K2058" s="273">
        <v>11432</v>
      </c>
      <c r="L2058" s="273" t="s">
        <v>66</v>
      </c>
      <c r="M2058" s="273">
        <v>1807.6849999999999</v>
      </c>
      <c r="N2058" s="273" t="s">
        <v>115</v>
      </c>
      <c r="W2058" s="273">
        <v>233826</v>
      </c>
      <c r="X2058" s="273" t="s">
        <v>64</v>
      </c>
      <c r="Y2058" s="273" t="s">
        <v>75</v>
      </c>
      <c r="Z2058" s="273" t="s">
        <v>173</v>
      </c>
      <c r="AA2058" s="273" t="s">
        <v>173</v>
      </c>
      <c r="AB2058" s="274">
        <v>45261</v>
      </c>
      <c r="AC2058" s="273">
        <v>16910</v>
      </c>
      <c r="AD2058" s="273">
        <v>45</v>
      </c>
      <c r="AE2058" s="273">
        <v>0</v>
      </c>
      <c r="AF2058" s="273" t="s">
        <v>90</v>
      </c>
      <c r="AG2058" s="273" t="s">
        <v>1555</v>
      </c>
      <c r="AH2058" s="273" t="s">
        <v>1590</v>
      </c>
      <c r="AI2058" s="273" t="s">
        <v>123</v>
      </c>
      <c r="AJ2058" s="273" t="s">
        <v>200</v>
      </c>
      <c r="AK2058" s="273">
        <v>316364</v>
      </c>
      <c r="BV2058" s="336" t="s">
        <v>64</v>
      </c>
      <c r="BW2058" s="337" t="s">
        <v>63</v>
      </c>
      <c r="BX2058" s="337" t="s">
        <v>252</v>
      </c>
      <c r="BY2058" s="337" t="s">
        <v>257</v>
      </c>
      <c r="BZ2058" s="337" t="s">
        <v>126</v>
      </c>
      <c r="CA2058" s="337" t="s">
        <v>127</v>
      </c>
      <c r="CB2058" s="337" t="s">
        <v>128</v>
      </c>
      <c r="CC2058" s="337" t="s">
        <v>129</v>
      </c>
      <c r="CD2058" s="338">
        <v>6</v>
      </c>
      <c r="CE2058" s="335">
        <v>45231</v>
      </c>
      <c r="CF2058" s="337"/>
      <c r="CG2058" s="337"/>
      <c r="CH2058" s="337"/>
      <c r="CI2058" s="337" t="s">
        <v>80</v>
      </c>
      <c r="CJ2058" s="337"/>
      <c r="CK2058" s="337"/>
      <c r="CL2058" s="337"/>
      <c r="CM2058" s="337" t="s">
        <v>73</v>
      </c>
      <c r="CN2058" s="337">
        <v>3</v>
      </c>
    </row>
    <row r="2059" spans="4:92">
      <c r="D2059" s="273" t="s">
        <v>83</v>
      </c>
      <c r="E2059" s="273" t="s">
        <v>75</v>
      </c>
      <c r="F2059" s="273" t="s">
        <v>357</v>
      </c>
      <c r="G2059" s="273" t="s">
        <v>602</v>
      </c>
      <c r="H2059" s="274">
        <v>45170</v>
      </c>
      <c r="I2059" s="273">
        <v>13815</v>
      </c>
      <c r="J2059" s="273">
        <v>695</v>
      </c>
      <c r="K2059" s="273">
        <v>0</v>
      </c>
      <c r="L2059" s="273" t="s">
        <v>66</v>
      </c>
      <c r="N2059" s="273" t="s">
        <v>107</v>
      </c>
      <c r="W2059" s="273">
        <v>233827</v>
      </c>
      <c r="X2059" s="273" t="s">
        <v>64</v>
      </c>
      <c r="Y2059" s="273" t="s">
        <v>75</v>
      </c>
      <c r="Z2059" s="273" t="s">
        <v>173</v>
      </c>
      <c r="AA2059" s="273" t="s">
        <v>173</v>
      </c>
      <c r="AB2059" s="274">
        <v>45261</v>
      </c>
      <c r="AC2059" s="273">
        <v>16910</v>
      </c>
      <c r="AD2059" s="273">
        <v>45</v>
      </c>
      <c r="AE2059" s="273">
        <v>0</v>
      </c>
      <c r="AF2059" s="273" t="s">
        <v>90</v>
      </c>
      <c r="AG2059" s="273" t="s">
        <v>488</v>
      </c>
      <c r="AH2059" s="273" t="s">
        <v>1591</v>
      </c>
      <c r="AI2059" s="273" t="s">
        <v>123</v>
      </c>
      <c r="AJ2059" s="273" t="s">
        <v>200</v>
      </c>
      <c r="AK2059" s="273">
        <v>316370</v>
      </c>
      <c r="BV2059" s="279" t="s">
        <v>64</v>
      </c>
      <c r="BW2059" s="280" t="s">
        <v>63</v>
      </c>
      <c r="BX2059" s="280" t="s">
        <v>252</v>
      </c>
      <c r="BY2059" s="280" t="s">
        <v>257</v>
      </c>
      <c r="BZ2059" s="280" t="s">
        <v>110</v>
      </c>
      <c r="CA2059" s="280" t="s">
        <v>111</v>
      </c>
      <c r="CB2059" s="280" t="s">
        <v>117</v>
      </c>
      <c r="CC2059" s="280" t="s">
        <v>118</v>
      </c>
      <c r="CD2059" s="281">
        <v>5</v>
      </c>
      <c r="CE2059" s="277">
        <v>45231</v>
      </c>
      <c r="CF2059" s="280"/>
      <c r="CG2059" s="280"/>
      <c r="CH2059" s="280"/>
      <c r="CI2059" s="280" t="s">
        <v>104</v>
      </c>
      <c r="CJ2059" s="280"/>
      <c r="CK2059" s="280"/>
      <c r="CL2059" s="280"/>
      <c r="CM2059" s="280" t="s">
        <v>73</v>
      </c>
      <c r="CN2059" s="280">
        <v>3</v>
      </c>
    </row>
    <row r="2060" spans="4:92">
      <c r="D2060" s="273" t="s">
        <v>83</v>
      </c>
      <c r="E2060" s="273" t="s">
        <v>75</v>
      </c>
      <c r="F2060" s="273" t="s">
        <v>357</v>
      </c>
      <c r="G2060" s="273" t="s">
        <v>602</v>
      </c>
      <c r="H2060" s="274">
        <v>45200</v>
      </c>
      <c r="I2060" s="273">
        <v>14150</v>
      </c>
      <c r="J2060" s="273">
        <v>695</v>
      </c>
      <c r="W2060" s="273">
        <v>251819</v>
      </c>
      <c r="X2060" s="273" t="s">
        <v>64</v>
      </c>
      <c r="Y2060" s="273" t="s">
        <v>63</v>
      </c>
      <c r="Z2060" s="273" t="s">
        <v>252</v>
      </c>
      <c r="AA2060" s="273" t="s">
        <v>515</v>
      </c>
      <c r="AB2060" s="274">
        <v>45017</v>
      </c>
      <c r="AC2060" s="273">
        <v>12080</v>
      </c>
      <c r="AD2060" s="273">
        <v>669</v>
      </c>
      <c r="AE2060" s="273">
        <v>7.0000000000000007E-2</v>
      </c>
      <c r="AF2060" s="273" t="s">
        <v>90</v>
      </c>
      <c r="AG2060" s="273" t="s">
        <v>876</v>
      </c>
      <c r="AH2060" s="273" t="s">
        <v>877</v>
      </c>
      <c r="AI2060" s="273" t="s">
        <v>199</v>
      </c>
      <c r="AJ2060" s="273" t="s">
        <v>200</v>
      </c>
      <c r="AK2060" s="273">
        <v>171020</v>
      </c>
      <c r="BV2060" s="336" t="s">
        <v>64</v>
      </c>
      <c r="BW2060" s="337" t="s">
        <v>63</v>
      </c>
      <c r="BX2060" s="337" t="s">
        <v>252</v>
      </c>
      <c r="BY2060" s="337" t="s">
        <v>257</v>
      </c>
      <c r="BZ2060" s="337" t="s">
        <v>110</v>
      </c>
      <c r="CA2060" s="337" t="s">
        <v>111</v>
      </c>
      <c r="CB2060" s="337" t="s">
        <v>112</v>
      </c>
      <c r="CC2060" s="337" t="s">
        <v>113</v>
      </c>
      <c r="CD2060" s="338">
        <v>4</v>
      </c>
      <c r="CE2060" s="335">
        <v>45231</v>
      </c>
      <c r="CF2060" s="337"/>
      <c r="CG2060" s="337"/>
      <c r="CH2060" s="337"/>
      <c r="CI2060" s="337" t="s">
        <v>80</v>
      </c>
      <c r="CJ2060" s="337"/>
      <c r="CK2060" s="337"/>
      <c r="CL2060" s="337"/>
      <c r="CM2060" s="337" t="s">
        <v>73</v>
      </c>
      <c r="CN2060" s="337">
        <v>3</v>
      </c>
    </row>
    <row r="2061" spans="4:92">
      <c r="D2061" s="273" t="s">
        <v>83</v>
      </c>
      <c r="E2061" s="273" t="s">
        <v>75</v>
      </c>
      <c r="F2061" s="273" t="s">
        <v>357</v>
      </c>
      <c r="G2061" s="273" t="s">
        <v>602</v>
      </c>
      <c r="H2061" s="274">
        <v>45200</v>
      </c>
      <c r="I2061" s="273">
        <v>14150</v>
      </c>
      <c r="J2061" s="273">
        <v>695</v>
      </c>
      <c r="K2061" s="273">
        <v>8082</v>
      </c>
      <c r="L2061" s="273" t="s">
        <v>66</v>
      </c>
      <c r="M2061" s="273">
        <v>0</v>
      </c>
      <c r="N2061" s="273" t="s">
        <v>115</v>
      </c>
      <c r="W2061" s="273">
        <v>251843</v>
      </c>
      <c r="X2061" s="273" t="s">
        <v>64</v>
      </c>
      <c r="Y2061" s="273" t="s">
        <v>63</v>
      </c>
      <c r="Z2061" s="273" t="s">
        <v>252</v>
      </c>
      <c r="AA2061" s="273" t="s">
        <v>515</v>
      </c>
      <c r="AB2061" s="274">
        <v>45017</v>
      </c>
      <c r="AC2061" s="273">
        <v>12080</v>
      </c>
      <c r="AD2061" s="273">
        <v>669</v>
      </c>
      <c r="AE2061" s="273">
        <v>0</v>
      </c>
      <c r="AF2061" s="273" t="s">
        <v>90</v>
      </c>
      <c r="AG2061" s="273" t="s">
        <v>879</v>
      </c>
      <c r="AH2061" s="273" t="s">
        <v>880</v>
      </c>
      <c r="AI2061" s="273" t="s">
        <v>123</v>
      </c>
      <c r="AJ2061" s="273" t="s">
        <v>214</v>
      </c>
      <c r="AK2061" s="273">
        <v>171026</v>
      </c>
      <c r="BV2061" s="279" t="s">
        <v>64</v>
      </c>
      <c r="BW2061" s="280" t="s">
        <v>63</v>
      </c>
      <c r="BX2061" s="280" t="s">
        <v>252</v>
      </c>
      <c r="BY2061" s="280" t="s">
        <v>257</v>
      </c>
      <c r="BZ2061" s="280" t="s">
        <v>86</v>
      </c>
      <c r="CA2061" s="280" t="s">
        <v>87</v>
      </c>
      <c r="CB2061" s="280" t="s">
        <v>101</v>
      </c>
      <c r="CC2061" s="280" t="s">
        <v>102</v>
      </c>
      <c r="CD2061" s="281">
        <v>4</v>
      </c>
      <c r="CE2061" s="277">
        <v>45231</v>
      </c>
      <c r="CF2061" s="280">
        <v>12843</v>
      </c>
      <c r="CG2061" s="280" t="s">
        <v>103</v>
      </c>
      <c r="CH2061" s="280">
        <v>418.16807999999997</v>
      </c>
      <c r="CI2061" s="280" t="s">
        <v>104</v>
      </c>
      <c r="CJ2061" s="280"/>
      <c r="CK2061" s="280"/>
      <c r="CL2061" s="280"/>
      <c r="CM2061" s="280" t="s">
        <v>73</v>
      </c>
      <c r="CN2061" s="280">
        <v>3</v>
      </c>
    </row>
    <row r="2062" spans="4:92">
      <c r="D2062" s="273" t="s">
        <v>83</v>
      </c>
      <c r="E2062" s="273" t="s">
        <v>75</v>
      </c>
      <c r="F2062" s="273" t="s">
        <v>357</v>
      </c>
      <c r="G2062" s="273" t="s">
        <v>602</v>
      </c>
      <c r="H2062" s="274">
        <v>45200</v>
      </c>
      <c r="I2062" s="273">
        <v>14150</v>
      </c>
      <c r="J2062" s="273">
        <v>695</v>
      </c>
      <c r="K2062" s="273">
        <v>0</v>
      </c>
      <c r="L2062" s="273" t="s">
        <v>66</v>
      </c>
      <c r="N2062" s="273" t="s">
        <v>107</v>
      </c>
      <c r="W2062" s="273">
        <v>251844</v>
      </c>
      <c r="X2062" s="273" t="s">
        <v>64</v>
      </c>
      <c r="Y2062" s="273" t="s">
        <v>63</v>
      </c>
      <c r="Z2062" s="273" t="s">
        <v>252</v>
      </c>
      <c r="AA2062" s="273" t="s">
        <v>515</v>
      </c>
      <c r="AB2062" s="274">
        <v>45017</v>
      </c>
      <c r="AC2062" s="273">
        <v>12080</v>
      </c>
      <c r="AD2062" s="273">
        <v>669</v>
      </c>
      <c r="AE2062" s="273">
        <v>0.67279999999999995</v>
      </c>
      <c r="AF2062" s="273" t="s">
        <v>90</v>
      </c>
      <c r="AG2062" s="273" t="s">
        <v>882</v>
      </c>
      <c r="AH2062" s="273" t="s">
        <v>658</v>
      </c>
      <c r="AI2062" s="273" t="s">
        <v>123</v>
      </c>
      <c r="AJ2062" s="273" t="s">
        <v>214</v>
      </c>
      <c r="AK2062" s="273">
        <v>171032</v>
      </c>
      <c r="BV2062" s="336" t="s">
        <v>64</v>
      </c>
      <c r="BW2062" s="337" t="s">
        <v>63</v>
      </c>
      <c r="BX2062" s="337" t="s">
        <v>252</v>
      </c>
      <c r="BY2062" s="337" t="s">
        <v>257</v>
      </c>
      <c r="BZ2062" s="337" t="s">
        <v>86</v>
      </c>
      <c r="CA2062" s="337" t="s">
        <v>87</v>
      </c>
      <c r="CB2062" s="337" t="s">
        <v>101</v>
      </c>
      <c r="CC2062" s="337" t="s">
        <v>102</v>
      </c>
      <c r="CD2062" s="338">
        <v>4</v>
      </c>
      <c r="CE2062" s="335">
        <v>45231</v>
      </c>
      <c r="CF2062" s="337">
        <v>34735</v>
      </c>
      <c r="CG2062" s="337" t="s">
        <v>103</v>
      </c>
      <c r="CH2062" s="337">
        <v>1130.9716000000001</v>
      </c>
      <c r="CI2062" s="337" t="s">
        <v>104</v>
      </c>
      <c r="CJ2062" s="337"/>
      <c r="CK2062" s="337"/>
      <c r="CL2062" s="337"/>
      <c r="CM2062" s="337" t="s">
        <v>73</v>
      </c>
      <c r="CN2062" s="337">
        <v>3</v>
      </c>
    </row>
    <row r="2063" spans="4:92">
      <c r="D2063" s="273" t="s">
        <v>83</v>
      </c>
      <c r="E2063" s="273" t="s">
        <v>75</v>
      </c>
      <c r="F2063" s="273" t="s">
        <v>357</v>
      </c>
      <c r="G2063" s="273" t="s">
        <v>675</v>
      </c>
      <c r="H2063" s="274">
        <v>45017</v>
      </c>
      <c r="I2063" s="273">
        <v>11676</v>
      </c>
      <c r="J2063" s="273">
        <v>719</v>
      </c>
      <c r="K2063" s="273">
        <v>66.67</v>
      </c>
      <c r="L2063" s="273" t="s">
        <v>66</v>
      </c>
      <c r="M2063" s="273">
        <v>11.978687499999999</v>
      </c>
      <c r="N2063" s="273" t="s">
        <v>115</v>
      </c>
      <c r="W2063" s="273">
        <v>152515</v>
      </c>
      <c r="X2063" s="273" t="s">
        <v>64</v>
      </c>
      <c r="Y2063" s="273" t="s">
        <v>63</v>
      </c>
      <c r="Z2063" s="273" t="s">
        <v>252</v>
      </c>
      <c r="AA2063" s="273" t="s">
        <v>515</v>
      </c>
      <c r="AB2063" s="274">
        <v>45017</v>
      </c>
      <c r="AC2063" s="273">
        <v>12080</v>
      </c>
      <c r="AD2063" s="273">
        <v>669</v>
      </c>
      <c r="AE2063" s="273">
        <v>1.18</v>
      </c>
      <c r="AF2063" s="273" t="s">
        <v>90</v>
      </c>
      <c r="AG2063" s="273" t="s">
        <v>884</v>
      </c>
      <c r="AH2063" s="273" t="s">
        <v>885</v>
      </c>
      <c r="AI2063" s="273" t="s">
        <v>123</v>
      </c>
      <c r="AJ2063" s="273" t="s">
        <v>200</v>
      </c>
      <c r="AK2063" s="273">
        <v>171038</v>
      </c>
      <c r="BV2063" s="279" t="s">
        <v>64</v>
      </c>
      <c r="BW2063" s="280" t="s">
        <v>63</v>
      </c>
      <c r="BX2063" s="280" t="s">
        <v>252</v>
      </c>
      <c r="BY2063" s="280" t="s">
        <v>257</v>
      </c>
      <c r="BZ2063" s="280" t="s">
        <v>86</v>
      </c>
      <c r="CA2063" s="280" t="s">
        <v>87</v>
      </c>
      <c r="CB2063" s="280" t="s">
        <v>88</v>
      </c>
      <c r="CC2063" s="280" t="s">
        <v>89</v>
      </c>
      <c r="CD2063" s="281">
        <v>3</v>
      </c>
      <c r="CE2063" s="277">
        <v>45231</v>
      </c>
      <c r="CF2063" s="280">
        <v>9960</v>
      </c>
      <c r="CG2063" s="280" t="s">
        <v>90</v>
      </c>
      <c r="CH2063" s="280">
        <v>9960</v>
      </c>
      <c r="CI2063" s="280" t="s">
        <v>80</v>
      </c>
      <c r="CJ2063" s="280"/>
      <c r="CK2063" s="280"/>
      <c r="CL2063" s="280"/>
      <c r="CM2063" s="280" t="s">
        <v>73</v>
      </c>
      <c r="CN2063" s="280">
        <v>3</v>
      </c>
    </row>
    <row r="2064" spans="4:92">
      <c r="D2064" s="273" t="s">
        <v>83</v>
      </c>
      <c r="E2064" s="273" t="s">
        <v>75</v>
      </c>
      <c r="F2064" s="273" t="s">
        <v>357</v>
      </c>
      <c r="G2064" s="273" t="s">
        <v>675</v>
      </c>
      <c r="H2064" s="274">
        <v>45017</v>
      </c>
      <c r="I2064" s="273">
        <v>11676</v>
      </c>
      <c r="J2064" s="273">
        <v>719</v>
      </c>
      <c r="K2064" s="273">
        <v>0</v>
      </c>
      <c r="L2064" s="273" t="s">
        <v>66</v>
      </c>
      <c r="N2064" s="273" t="s">
        <v>107</v>
      </c>
      <c r="W2064" s="273">
        <v>152516</v>
      </c>
      <c r="X2064" s="273" t="s">
        <v>64</v>
      </c>
      <c r="Y2064" s="273" t="s">
        <v>63</v>
      </c>
      <c r="Z2064" s="273" t="s">
        <v>252</v>
      </c>
      <c r="AA2064" s="273" t="s">
        <v>515</v>
      </c>
      <c r="AB2064" s="274">
        <v>45017</v>
      </c>
      <c r="AC2064" s="273">
        <v>12080</v>
      </c>
      <c r="AD2064" s="273">
        <v>669</v>
      </c>
      <c r="AE2064" s="273">
        <v>0.28000000000000003</v>
      </c>
      <c r="AF2064" s="273" t="s">
        <v>90</v>
      </c>
      <c r="AG2064" s="273" t="s">
        <v>887</v>
      </c>
      <c r="AH2064" s="273" t="s">
        <v>888</v>
      </c>
      <c r="AI2064" s="273" t="s">
        <v>199</v>
      </c>
      <c r="AJ2064" s="273" t="s">
        <v>200</v>
      </c>
      <c r="AK2064" s="273">
        <v>171044</v>
      </c>
      <c r="BV2064" s="336" t="s">
        <v>64</v>
      </c>
      <c r="BW2064" s="337" t="s">
        <v>75</v>
      </c>
      <c r="BX2064" s="337" t="s">
        <v>231</v>
      </c>
      <c r="BY2064" s="337" t="s">
        <v>231</v>
      </c>
      <c r="BZ2064" s="337" t="s">
        <v>86</v>
      </c>
      <c r="CA2064" s="337" t="s">
        <v>87</v>
      </c>
      <c r="CB2064" s="337" t="s">
        <v>217</v>
      </c>
      <c r="CC2064" s="337" t="s">
        <v>218</v>
      </c>
      <c r="CD2064" s="338">
        <v>2</v>
      </c>
      <c r="CE2064" s="335">
        <v>44927</v>
      </c>
      <c r="CF2064" s="337"/>
      <c r="CG2064" s="337" t="s">
        <v>181</v>
      </c>
      <c r="CH2064" s="337"/>
      <c r="CI2064" s="337" t="s">
        <v>181</v>
      </c>
      <c r="CJ2064" s="337" t="s">
        <v>232</v>
      </c>
      <c r="CK2064" s="337"/>
      <c r="CL2064" s="337"/>
      <c r="CM2064" s="337" t="s">
        <v>73</v>
      </c>
      <c r="CN2064" s="337">
        <v>3</v>
      </c>
    </row>
    <row r="2065" spans="4:92">
      <c r="D2065" s="273" t="s">
        <v>83</v>
      </c>
      <c r="E2065" s="273" t="s">
        <v>75</v>
      </c>
      <c r="F2065" s="273" t="s">
        <v>357</v>
      </c>
      <c r="G2065" s="273" t="s">
        <v>675</v>
      </c>
      <c r="H2065" s="274">
        <v>45047</v>
      </c>
      <c r="I2065" s="273">
        <v>12292</v>
      </c>
      <c r="J2065" s="273">
        <v>719</v>
      </c>
      <c r="W2065" s="273">
        <v>178010</v>
      </c>
      <c r="X2065" s="273" t="s">
        <v>64</v>
      </c>
      <c r="Y2065" s="273" t="s">
        <v>63</v>
      </c>
      <c r="Z2065" s="273" t="s">
        <v>252</v>
      </c>
      <c r="AA2065" s="273" t="s">
        <v>515</v>
      </c>
      <c r="AB2065" s="274">
        <v>45017</v>
      </c>
      <c r="AC2065" s="273">
        <v>12080</v>
      </c>
      <c r="AD2065" s="273">
        <v>669</v>
      </c>
      <c r="AE2065" s="273">
        <v>0.39</v>
      </c>
      <c r="AF2065" s="273" t="s">
        <v>90</v>
      </c>
      <c r="AG2065" s="273" t="s">
        <v>795</v>
      </c>
      <c r="AH2065" s="273" t="s">
        <v>796</v>
      </c>
      <c r="AI2065" s="273" t="s">
        <v>123</v>
      </c>
      <c r="AJ2065" s="273" t="s">
        <v>200</v>
      </c>
      <c r="AK2065" s="273">
        <v>171050</v>
      </c>
      <c r="BV2065" s="279" t="s">
        <v>64</v>
      </c>
      <c r="BW2065" s="280" t="s">
        <v>75</v>
      </c>
      <c r="BX2065" s="280" t="s">
        <v>231</v>
      </c>
      <c r="BY2065" s="280" t="s">
        <v>231</v>
      </c>
      <c r="BZ2065" s="280" t="s">
        <v>86</v>
      </c>
      <c r="CA2065" s="280" t="s">
        <v>87</v>
      </c>
      <c r="CB2065" s="280" t="s">
        <v>217</v>
      </c>
      <c r="CC2065" s="280" t="s">
        <v>218</v>
      </c>
      <c r="CD2065" s="281">
        <v>2</v>
      </c>
      <c r="CE2065" s="277">
        <v>44927</v>
      </c>
      <c r="CF2065" s="280"/>
      <c r="CG2065" s="280" t="s">
        <v>181</v>
      </c>
      <c r="CH2065" s="280"/>
      <c r="CI2065" s="280" t="s">
        <v>181</v>
      </c>
      <c r="CJ2065" s="280" t="s">
        <v>261</v>
      </c>
      <c r="CK2065" s="280"/>
      <c r="CL2065" s="280"/>
      <c r="CM2065" s="280" t="s">
        <v>73</v>
      </c>
      <c r="CN2065" s="280">
        <v>3</v>
      </c>
    </row>
    <row r="2066" spans="4:92">
      <c r="D2066" s="273" t="s">
        <v>83</v>
      </c>
      <c r="E2066" s="273" t="s">
        <v>75</v>
      </c>
      <c r="F2066" s="273" t="s">
        <v>357</v>
      </c>
      <c r="G2066" s="273" t="s">
        <v>675</v>
      </c>
      <c r="H2066" s="274">
        <v>45047</v>
      </c>
      <c r="I2066" s="273">
        <v>12292</v>
      </c>
      <c r="J2066" s="273">
        <v>719</v>
      </c>
      <c r="K2066" s="273">
        <v>0</v>
      </c>
      <c r="L2066" s="273" t="s">
        <v>66</v>
      </c>
      <c r="N2066" s="273" t="s">
        <v>107</v>
      </c>
      <c r="W2066" s="273">
        <v>178035</v>
      </c>
      <c r="X2066" s="273" t="s">
        <v>64</v>
      </c>
      <c r="Y2066" s="273" t="s">
        <v>63</v>
      </c>
      <c r="Z2066" s="273" t="s">
        <v>252</v>
      </c>
      <c r="AA2066" s="273" t="s">
        <v>515</v>
      </c>
      <c r="AB2066" s="274">
        <v>45017</v>
      </c>
      <c r="AC2066" s="273">
        <v>12080</v>
      </c>
      <c r="AD2066" s="273">
        <v>669</v>
      </c>
      <c r="AE2066" s="273">
        <v>0.85</v>
      </c>
      <c r="AF2066" s="273" t="s">
        <v>90</v>
      </c>
      <c r="AG2066" s="273" t="s">
        <v>798</v>
      </c>
      <c r="AH2066" s="273" t="s">
        <v>799</v>
      </c>
      <c r="AI2066" s="273" t="s">
        <v>123</v>
      </c>
      <c r="AJ2066" s="273" t="s">
        <v>200</v>
      </c>
      <c r="AK2066" s="273">
        <v>171056</v>
      </c>
      <c r="BV2066" s="336" t="s">
        <v>64</v>
      </c>
      <c r="BW2066" s="337" t="s">
        <v>75</v>
      </c>
      <c r="BX2066" s="337" t="s">
        <v>231</v>
      </c>
      <c r="BY2066" s="337" t="s">
        <v>231</v>
      </c>
      <c r="BZ2066" s="337" t="s">
        <v>86</v>
      </c>
      <c r="CA2066" s="337" t="s">
        <v>87</v>
      </c>
      <c r="CB2066" s="337" t="s">
        <v>217</v>
      </c>
      <c r="CC2066" s="337" t="s">
        <v>218</v>
      </c>
      <c r="CD2066" s="338">
        <v>2</v>
      </c>
      <c r="CE2066" s="335">
        <v>44927</v>
      </c>
      <c r="CF2066" s="337"/>
      <c r="CG2066" s="337" t="s">
        <v>181</v>
      </c>
      <c r="CH2066" s="337"/>
      <c r="CI2066" s="337" t="s">
        <v>181</v>
      </c>
      <c r="CJ2066" s="337" t="s">
        <v>255</v>
      </c>
      <c r="CK2066" s="337"/>
      <c r="CL2066" s="337"/>
      <c r="CM2066" s="337" t="s">
        <v>73</v>
      </c>
      <c r="CN2066" s="337">
        <v>3</v>
      </c>
    </row>
    <row r="2067" spans="4:92">
      <c r="D2067" s="273" t="s">
        <v>83</v>
      </c>
      <c r="E2067" s="273" t="s">
        <v>75</v>
      </c>
      <c r="F2067" s="273" t="s">
        <v>357</v>
      </c>
      <c r="G2067" s="273" t="s">
        <v>675</v>
      </c>
      <c r="H2067" s="274">
        <v>45047</v>
      </c>
      <c r="I2067" s="273">
        <v>12292</v>
      </c>
      <c r="J2067" s="273">
        <v>719</v>
      </c>
      <c r="K2067" s="273">
        <v>66.67</v>
      </c>
      <c r="L2067" s="273" t="s">
        <v>66</v>
      </c>
      <c r="M2067" s="273">
        <v>11.978687499999999</v>
      </c>
      <c r="N2067" s="273" t="s">
        <v>115</v>
      </c>
      <c r="W2067" s="273">
        <v>178034</v>
      </c>
      <c r="X2067" s="273" t="s">
        <v>64</v>
      </c>
      <c r="Y2067" s="273" t="s">
        <v>63</v>
      </c>
      <c r="Z2067" s="273" t="s">
        <v>252</v>
      </c>
      <c r="AA2067" s="273" t="s">
        <v>515</v>
      </c>
      <c r="AB2067" s="274">
        <v>45017</v>
      </c>
      <c r="AC2067" s="273">
        <v>12080</v>
      </c>
      <c r="AD2067" s="273">
        <v>669</v>
      </c>
      <c r="AE2067" s="273">
        <v>0.2</v>
      </c>
      <c r="AF2067" s="273" t="s">
        <v>90</v>
      </c>
      <c r="AG2067" s="273" t="s">
        <v>801</v>
      </c>
      <c r="AH2067" s="273" t="s">
        <v>802</v>
      </c>
      <c r="AI2067" s="273" t="s">
        <v>199</v>
      </c>
      <c r="AJ2067" s="273" t="s">
        <v>627</v>
      </c>
      <c r="AK2067" s="273">
        <v>171061</v>
      </c>
      <c r="BV2067" s="279" t="s">
        <v>64</v>
      </c>
      <c r="BW2067" s="280" t="s">
        <v>75</v>
      </c>
      <c r="BX2067" s="280" t="s">
        <v>231</v>
      </c>
      <c r="BY2067" s="280" t="s">
        <v>231</v>
      </c>
      <c r="BZ2067" s="280" t="s">
        <v>86</v>
      </c>
      <c r="CA2067" s="280" t="s">
        <v>87</v>
      </c>
      <c r="CB2067" s="280" t="s">
        <v>217</v>
      </c>
      <c r="CC2067" s="280" t="s">
        <v>218</v>
      </c>
      <c r="CD2067" s="281">
        <v>2</v>
      </c>
      <c r="CE2067" s="277">
        <v>44927</v>
      </c>
      <c r="CF2067" s="280"/>
      <c r="CG2067" s="280" t="s">
        <v>181</v>
      </c>
      <c r="CH2067" s="280"/>
      <c r="CI2067" s="280" t="s">
        <v>181</v>
      </c>
      <c r="CJ2067" s="280" t="s">
        <v>265</v>
      </c>
      <c r="CK2067" s="280"/>
      <c r="CL2067" s="280"/>
      <c r="CM2067" s="280" t="s">
        <v>73</v>
      </c>
      <c r="CN2067" s="280">
        <v>3</v>
      </c>
    </row>
    <row r="2068" spans="4:92">
      <c r="D2068" s="273" t="s">
        <v>83</v>
      </c>
      <c r="E2068" s="273" t="s">
        <v>75</v>
      </c>
      <c r="F2068" s="273" t="s">
        <v>357</v>
      </c>
      <c r="G2068" s="273" t="s">
        <v>675</v>
      </c>
      <c r="H2068" s="274">
        <v>45078</v>
      </c>
      <c r="I2068" s="273">
        <v>12561</v>
      </c>
      <c r="J2068" s="273">
        <v>719</v>
      </c>
      <c r="W2068" s="273">
        <v>189846</v>
      </c>
      <c r="X2068" s="273" t="s">
        <v>64</v>
      </c>
      <c r="Y2068" s="273" t="s">
        <v>63</v>
      </c>
      <c r="Z2068" s="273" t="s">
        <v>252</v>
      </c>
      <c r="AA2068" s="273" t="s">
        <v>515</v>
      </c>
      <c r="AB2068" s="274">
        <v>45017</v>
      </c>
      <c r="AC2068" s="273">
        <v>12080</v>
      </c>
      <c r="AD2068" s="273">
        <v>669</v>
      </c>
      <c r="AE2068" s="273">
        <v>0.2</v>
      </c>
      <c r="AF2068" s="273" t="s">
        <v>90</v>
      </c>
      <c r="AG2068" s="273" t="s">
        <v>801</v>
      </c>
      <c r="AH2068" s="273" t="s">
        <v>805</v>
      </c>
      <c r="AI2068" s="273" t="s">
        <v>123</v>
      </c>
      <c r="AJ2068" s="273" t="s">
        <v>627</v>
      </c>
      <c r="AK2068" s="273">
        <v>171066</v>
      </c>
      <c r="BV2068" s="336" t="s">
        <v>64</v>
      </c>
      <c r="BW2068" s="337" t="s">
        <v>75</v>
      </c>
      <c r="BX2068" s="337" t="s">
        <v>231</v>
      </c>
      <c r="BY2068" s="337" t="s">
        <v>231</v>
      </c>
      <c r="BZ2068" s="337" t="s">
        <v>86</v>
      </c>
      <c r="CA2068" s="337" t="s">
        <v>87</v>
      </c>
      <c r="CB2068" s="337" t="s">
        <v>217</v>
      </c>
      <c r="CC2068" s="337" t="s">
        <v>218</v>
      </c>
      <c r="CD2068" s="338">
        <v>2</v>
      </c>
      <c r="CE2068" s="335">
        <v>44927</v>
      </c>
      <c r="CF2068" s="337"/>
      <c r="CG2068" s="337" t="s">
        <v>181</v>
      </c>
      <c r="CH2068" s="337"/>
      <c r="CI2068" s="337" t="s">
        <v>181</v>
      </c>
      <c r="CJ2068" s="337" t="s">
        <v>270</v>
      </c>
      <c r="CK2068" s="337"/>
      <c r="CL2068" s="337"/>
      <c r="CM2068" s="337" t="s">
        <v>73</v>
      </c>
      <c r="CN2068" s="337">
        <v>3</v>
      </c>
    </row>
    <row r="2069" spans="4:92">
      <c r="D2069" s="273" t="s">
        <v>83</v>
      </c>
      <c r="E2069" s="273" t="s">
        <v>75</v>
      </c>
      <c r="F2069" s="273" t="s">
        <v>357</v>
      </c>
      <c r="G2069" s="273" t="s">
        <v>675</v>
      </c>
      <c r="H2069" s="274">
        <v>45078</v>
      </c>
      <c r="I2069" s="273">
        <v>12561</v>
      </c>
      <c r="J2069" s="273">
        <v>719</v>
      </c>
      <c r="K2069" s="273">
        <v>0</v>
      </c>
      <c r="L2069" s="273" t="s">
        <v>66</v>
      </c>
      <c r="N2069" s="273" t="s">
        <v>107</v>
      </c>
      <c r="W2069" s="273">
        <v>189871</v>
      </c>
      <c r="X2069" s="273" t="s">
        <v>64</v>
      </c>
      <c r="Y2069" s="273" t="s">
        <v>63</v>
      </c>
      <c r="Z2069" s="273" t="s">
        <v>252</v>
      </c>
      <c r="AA2069" s="273" t="s">
        <v>515</v>
      </c>
      <c r="AB2069" s="274">
        <v>45017</v>
      </c>
      <c r="AC2069" s="273">
        <v>12080</v>
      </c>
      <c r="AD2069" s="273">
        <v>669</v>
      </c>
      <c r="AE2069" s="273">
        <v>0.15</v>
      </c>
      <c r="AF2069" s="273" t="s">
        <v>90</v>
      </c>
      <c r="AG2069" s="273" t="s">
        <v>801</v>
      </c>
      <c r="AH2069" s="273" t="s">
        <v>808</v>
      </c>
      <c r="AI2069" s="273" t="s">
        <v>123</v>
      </c>
      <c r="AJ2069" s="273" t="s">
        <v>627</v>
      </c>
      <c r="AK2069" s="273">
        <v>171071</v>
      </c>
      <c r="BV2069" s="279" t="s">
        <v>64</v>
      </c>
      <c r="BW2069" s="280" t="s">
        <v>75</v>
      </c>
      <c r="BX2069" s="280" t="s">
        <v>231</v>
      </c>
      <c r="BY2069" s="280" t="s">
        <v>231</v>
      </c>
      <c r="BZ2069" s="280" t="s">
        <v>86</v>
      </c>
      <c r="CA2069" s="280" t="s">
        <v>87</v>
      </c>
      <c r="CB2069" s="280" t="s">
        <v>217</v>
      </c>
      <c r="CC2069" s="280" t="s">
        <v>218</v>
      </c>
      <c r="CD2069" s="281">
        <v>2</v>
      </c>
      <c r="CE2069" s="277">
        <v>44927</v>
      </c>
      <c r="CF2069" s="280"/>
      <c r="CG2069" s="280" t="s">
        <v>181</v>
      </c>
      <c r="CH2069" s="280"/>
      <c r="CI2069" s="280" t="s">
        <v>181</v>
      </c>
      <c r="CJ2069" s="280" t="s">
        <v>241</v>
      </c>
      <c r="CK2069" s="280"/>
      <c r="CL2069" s="280"/>
      <c r="CM2069" s="280" t="s">
        <v>73</v>
      </c>
      <c r="CN2069" s="280">
        <v>3</v>
      </c>
    </row>
    <row r="2070" spans="4:92">
      <c r="D2070" s="273" t="s">
        <v>83</v>
      </c>
      <c r="E2070" s="273" t="s">
        <v>75</v>
      </c>
      <c r="F2070" s="273" t="s">
        <v>357</v>
      </c>
      <c r="G2070" s="273" t="s">
        <v>675</v>
      </c>
      <c r="H2070" s="274">
        <v>45078</v>
      </c>
      <c r="I2070" s="273">
        <v>12561</v>
      </c>
      <c r="J2070" s="273">
        <v>719</v>
      </c>
      <c r="K2070" s="273">
        <v>66.67</v>
      </c>
      <c r="L2070" s="273" t="s">
        <v>66</v>
      </c>
      <c r="M2070" s="273">
        <v>11.978687499999999</v>
      </c>
      <c r="N2070" s="273" t="s">
        <v>115</v>
      </c>
      <c r="W2070" s="273">
        <v>189870</v>
      </c>
      <c r="X2070" s="273" t="s">
        <v>64</v>
      </c>
      <c r="Y2070" s="273" t="s">
        <v>63</v>
      </c>
      <c r="Z2070" s="273" t="s">
        <v>252</v>
      </c>
      <c r="AA2070" s="273" t="s">
        <v>515</v>
      </c>
      <c r="AB2070" s="274">
        <v>45017</v>
      </c>
      <c r="AC2070" s="273">
        <v>12080</v>
      </c>
      <c r="AD2070" s="273">
        <v>669</v>
      </c>
      <c r="AE2070" s="273">
        <v>0.2</v>
      </c>
      <c r="AF2070" s="273" t="s">
        <v>90</v>
      </c>
      <c r="AG2070" s="273" t="s">
        <v>801</v>
      </c>
      <c r="AH2070" s="273" t="s">
        <v>811</v>
      </c>
      <c r="AI2070" s="273" t="s">
        <v>123</v>
      </c>
      <c r="AJ2070" s="273" t="s">
        <v>627</v>
      </c>
      <c r="AK2070" s="273">
        <v>171076</v>
      </c>
      <c r="BV2070" s="336" t="s">
        <v>64</v>
      </c>
      <c r="BW2070" s="337" t="s">
        <v>75</v>
      </c>
      <c r="BX2070" s="337" t="s">
        <v>231</v>
      </c>
      <c r="BY2070" s="337" t="s">
        <v>231</v>
      </c>
      <c r="BZ2070" s="337" t="s">
        <v>86</v>
      </c>
      <c r="CA2070" s="337" t="s">
        <v>87</v>
      </c>
      <c r="CB2070" s="337" t="s">
        <v>217</v>
      </c>
      <c r="CC2070" s="337" t="s">
        <v>218</v>
      </c>
      <c r="CD2070" s="338">
        <v>2</v>
      </c>
      <c r="CE2070" s="335">
        <v>44927</v>
      </c>
      <c r="CF2070" s="337"/>
      <c r="CG2070" s="337" t="s">
        <v>181</v>
      </c>
      <c r="CH2070" s="337"/>
      <c r="CI2070" s="337" t="s">
        <v>181</v>
      </c>
      <c r="CJ2070" s="337" t="s">
        <v>250</v>
      </c>
      <c r="CK2070" s="337"/>
      <c r="CL2070" s="337"/>
      <c r="CM2070" s="337" t="s">
        <v>73</v>
      </c>
      <c r="CN2070" s="337">
        <v>3</v>
      </c>
    </row>
    <row r="2071" spans="4:92">
      <c r="D2071" s="273" t="s">
        <v>83</v>
      </c>
      <c r="E2071" s="273" t="s">
        <v>75</v>
      </c>
      <c r="F2071" s="273" t="s">
        <v>357</v>
      </c>
      <c r="G2071" s="273" t="s">
        <v>675</v>
      </c>
      <c r="H2071" s="274">
        <v>45108</v>
      </c>
      <c r="I2071" s="273">
        <v>12830</v>
      </c>
      <c r="J2071" s="273">
        <v>719</v>
      </c>
      <c r="W2071" s="273">
        <v>203330</v>
      </c>
      <c r="X2071" s="273" t="s">
        <v>64</v>
      </c>
      <c r="Y2071" s="273" t="s">
        <v>63</v>
      </c>
      <c r="Z2071" s="273" t="s">
        <v>252</v>
      </c>
      <c r="AA2071" s="273" t="s">
        <v>515</v>
      </c>
      <c r="AB2071" s="274">
        <v>45017</v>
      </c>
      <c r="AC2071" s="273">
        <v>12080</v>
      </c>
      <c r="AD2071" s="273">
        <v>669</v>
      </c>
      <c r="AE2071" s="273">
        <v>1</v>
      </c>
      <c r="AF2071" s="273" t="s">
        <v>90</v>
      </c>
      <c r="AG2071" s="273" t="s">
        <v>801</v>
      </c>
      <c r="AH2071" s="273" t="s">
        <v>813</v>
      </c>
      <c r="AI2071" s="273" t="s">
        <v>123</v>
      </c>
      <c r="AJ2071" s="273" t="s">
        <v>627</v>
      </c>
      <c r="AK2071" s="273">
        <v>171081</v>
      </c>
      <c r="BV2071" s="279" t="s">
        <v>64</v>
      </c>
      <c r="BW2071" s="280" t="s">
        <v>75</v>
      </c>
      <c r="BX2071" s="280" t="s">
        <v>231</v>
      </c>
      <c r="BY2071" s="280" t="s">
        <v>231</v>
      </c>
      <c r="BZ2071" s="280" t="s">
        <v>86</v>
      </c>
      <c r="CA2071" s="280" t="s">
        <v>87</v>
      </c>
      <c r="CB2071" s="280" t="s">
        <v>217</v>
      </c>
      <c r="CC2071" s="280" t="s">
        <v>218</v>
      </c>
      <c r="CD2071" s="281">
        <v>2</v>
      </c>
      <c r="CE2071" s="277">
        <v>44927</v>
      </c>
      <c r="CF2071" s="280"/>
      <c r="CG2071" s="280" t="s">
        <v>181</v>
      </c>
      <c r="CH2071" s="280"/>
      <c r="CI2071" s="280" t="s">
        <v>181</v>
      </c>
      <c r="CJ2071" s="280" t="s">
        <v>277</v>
      </c>
      <c r="CK2071" s="280"/>
      <c r="CL2071" s="280"/>
      <c r="CM2071" s="280" t="s">
        <v>73</v>
      </c>
      <c r="CN2071" s="280">
        <v>3</v>
      </c>
    </row>
    <row r="2072" spans="4:92">
      <c r="D2072" s="273" t="s">
        <v>83</v>
      </c>
      <c r="E2072" s="273" t="s">
        <v>75</v>
      </c>
      <c r="F2072" s="273" t="s">
        <v>357</v>
      </c>
      <c r="G2072" s="273" t="s">
        <v>675</v>
      </c>
      <c r="H2072" s="274">
        <v>45108</v>
      </c>
      <c r="I2072" s="273">
        <v>12830</v>
      </c>
      <c r="J2072" s="273">
        <v>719</v>
      </c>
      <c r="K2072" s="273">
        <v>66.67</v>
      </c>
      <c r="L2072" s="273" t="s">
        <v>66</v>
      </c>
      <c r="M2072" s="273">
        <v>11.978687499999999</v>
      </c>
      <c r="N2072" s="273" t="s">
        <v>115</v>
      </c>
      <c r="W2072" s="273">
        <v>203354</v>
      </c>
      <c r="X2072" s="273" t="s">
        <v>64</v>
      </c>
      <c r="Y2072" s="273" t="s">
        <v>63</v>
      </c>
      <c r="Z2072" s="273" t="s">
        <v>252</v>
      </c>
      <c r="AA2072" s="273" t="s">
        <v>515</v>
      </c>
      <c r="AB2072" s="274">
        <v>45017</v>
      </c>
      <c r="AC2072" s="273">
        <v>12080</v>
      </c>
      <c r="AD2072" s="273">
        <v>669</v>
      </c>
      <c r="AE2072" s="273">
        <v>2.92</v>
      </c>
      <c r="AF2072" s="273" t="s">
        <v>90</v>
      </c>
      <c r="AG2072" s="273" t="s">
        <v>815</v>
      </c>
      <c r="AH2072" s="273" t="s">
        <v>230</v>
      </c>
      <c r="AI2072" s="273" t="s">
        <v>123</v>
      </c>
      <c r="AJ2072" s="273" t="s">
        <v>200</v>
      </c>
      <c r="AK2072" s="273">
        <v>171087</v>
      </c>
      <c r="BV2072" s="336" t="s">
        <v>64</v>
      </c>
      <c r="BW2072" s="337" t="s">
        <v>75</v>
      </c>
      <c r="BX2072" s="337" t="s">
        <v>231</v>
      </c>
      <c r="BY2072" s="337" t="s">
        <v>231</v>
      </c>
      <c r="BZ2072" s="337" t="s">
        <v>138</v>
      </c>
      <c r="CA2072" s="337" t="s">
        <v>139</v>
      </c>
      <c r="CB2072" s="337" t="s">
        <v>190</v>
      </c>
      <c r="CC2072" s="337" t="s">
        <v>191</v>
      </c>
      <c r="CD2072" s="338">
        <v>8</v>
      </c>
      <c r="CE2072" s="335">
        <v>44927</v>
      </c>
      <c r="CF2072" s="337">
        <v>5164.8</v>
      </c>
      <c r="CG2072" s="337" t="s">
        <v>80</v>
      </c>
      <c r="CH2072" s="337">
        <v>5164.8</v>
      </c>
      <c r="CI2072" s="337" t="s">
        <v>80</v>
      </c>
      <c r="CJ2072" s="337"/>
      <c r="CK2072" s="337"/>
      <c r="CL2072" s="337"/>
      <c r="CM2072" s="337" t="s">
        <v>73</v>
      </c>
      <c r="CN2072" s="337">
        <v>3</v>
      </c>
    </row>
    <row r="2073" spans="4:92">
      <c r="D2073" s="273" t="s">
        <v>83</v>
      </c>
      <c r="E2073" s="273" t="s">
        <v>75</v>
      </c>
      <c r="F2073" s="273" t="s">
        <v>357</v>
      </c>
      <c r="G2073" s="273" t="s">
        <v>675</v>
      </c>
      <c r="H2073" s="274">
        <v>45108</v>
      </c>
      <c r="I2073" s="273">
        <v>12830</v>
      </c>
      <c r="J2073" s="273">
        <v>719</v>
      </c>
      <c r="K2073" s="273">
        <v>0</v>
      </c>
      <c r="L2073" s="273" t="s">
        <v>66</v>
      </c>
      <c r="N2073" s="273" t="s">
        <v>107</v>
      </c>
      <c r="W2073" s="273">
        <v>203355</v>
      </c>
      <c r="X2073" s="273" t="s">
        <v>64</v>
      </c>
      <c r="Y2073" s="273" t="s">
        <v>63</v>
      </c>
      <c r="Z2073" s="273" t="s">
        <v>252</v>
      </c>
      <c r="AA2073" s="273" t="s">
        <v>515</v>
      </c>
      <c r="AB2073" s="274">
        <v>45047</v>
      </c>
      <c r="AC2073" s="273">
        <v>12247</v>
      </c>
      <c r="AD2073" s="273">
        <v>669</v>
      </c>
      <c r="AK2073" s="273">
        <v>183642</v>
      </c>
      <c r="BV2073" s="279" t="s">
        <v>64</v>
      </c>
      <c r="BW2073" s="280" t="s">
        <v>75</v>
      </c>
      <c r="BX2073" s="280" t="s">
        <v>231</v>
      </c>
      <c r="BY2073" s="280" t="s">
        <v>231</v>
      </c>
      <c r="BZ2073" s="280" t="s">
        <v>167</v>
      </c>
      <c r="CA2073" s="280" t="s">
        <v>168</v>
      </c>
      <c r="CB2073" s="280" t="s">
        <v>319</v>
      </c>
      <c r="CC2073" s="280" t="s">
        <v>320</v>
      </c>
      <c r="CD2073" s="281">
        <v>15</v>
      </c>
      <c r="CE2073" s="277">
        <v>44927</v>
      </c>
      <c r="CF2073" s="280">
        <v>1980</v>
      </c>
      <c r="CG2073" s="280" t="s">
        <v>80</v>
      </c>
      <c r="CH2073" s="280">
        <v>1980</v>
      </c>
      <c r="CI2073" s="280" t="s">
        <v>80</v>
      </c>
      <c r="CJ2073" s="280"/>
      <c r="CK2073" s="280"/>
      <c r="CL2073" s="280"/>
      <c r="CM2073" s="280" t="s">
        <v>73</v>
      </c>
      <c r="CN2073" s="280">
        <v>3</v>
      </c>
    </row>
    <row r="2074" spans="4:92">
      <c r="D2074" s="273" t="s">
        <v>83</v>
      </c>
      <c r="E2074" s="273" t="s">
        <v>75</v>
      </c>
      <c r="F2074" s="273" t="s">
        <v>357</v>
      </c>
      <c r="G2074" s="273" t="s">
        <v>675</v>
      </c>
      <c r="H2074" s="274">
        <v>45139</v>
      </c>
      <c r="I2074" s="273">
        <v>13507</v>
      </c>
      <c r="J2074" s="273">
        <v>719</v>
      </c>
      <c r="W2074" s="273">
        <v>221399</v>
      </c>
      <c r="X2074" s="273" t="s">
        <v>83</v>
      </c>
      <c r="Y2074" s="273" t="s">
        <v>63</v>
      </c>
      <c r="Z2074" s="273" t="s">
        <v>501</v>
      </c>
      <c r="AA2074" s="273" t="s">
        <v>501</v>
      </c>
      <c r="AB2074" s="274">
        <v>44927</v>
      </c>
      <c r="AC2074" s="273">
        <v>11968</v>
      </c>
      <c r="AD2074" s="273">
        <v>77</v>
      </c>
      <c r="AE2074" s="273">
        <v>0.20799999999999999</v>
      </c>
      <c r="AF2074" s="273" t="s">
        <v>90</v>
      </c>
      <c r="AG2074" s="273" t="s">
        <v>1333</v>
      </c>
      <c r="AH2074" s="273" t="s">
        <v>1334</v>
      </c>
      <c r="AI2074" s="273" t="s">
        <v>123</v>
      </c>
      <c r="AJ2074" s="273" t="s">
        <v>214</v>
      </c>
      <c r="AK2074" s="273">
        <v>159703</v>
      </c>
      <c r="BV2074" s="336" t="s">
        <v>64</v>
      </c>
      <c r="BW2074" s="337" t="s">
        <v>75</v>
      </c>
      <c r="BX2074" s="337" t="s">
        <v>231</v>
      </c>
      <c r="BY2074" s="337" t="s">
        <v>231</v>
      </c>
      <c r="BZ2074" s="337" t="s">
        <v>86</v>
      </c>
      <c r="CA2074" s="337" t="s">
        <v>87</v>
      </c>
      <c r="CB2074" s="337" t="s">
        <v>179</v>
      </c>
      <c r="CC2074" s="337" t="s">
        <v>180</v>
      </c>
      <c r="CD2074" s="338">
        <v>1</v>
      </c>
      <c r="CE2074" s="335">
        <v>44927</v>
      </c>
      <c r="CF2074" s="337"/>
      <c r="CG2074" s="337" t="s">
        <v>181</v>
      </c>
      <c r="CH2074" s="337"/>
      <c r="CI2074" s="337" t="s">
        <v>181</v>
      </c>
      <c r="CJ2074" s="337" t="s">
        <v>1705</v>
      </c>
      <c r="CK2074" s="337"/>
      <c r="CL2074" s="337"/>
      <c r="CM2074" s="337" t="s">
        <v>73</v>
      </c>
      <c r="CN2074" s="337">
        <v>3</v>
      </c>
    </row>
    <row r="2075" spans="4:92">
      <c r="D2075" s="273" t="s">
        <v>83</v>
      </c>
      <c r="E2075" s="273" t="s">
        <v>75</v>
      </c>
      <c r="F2075" s="273" t="s">
        <v>357</v>
      </c>
      <c r="G2075" s="273" t="s">
        <v>675</v>
      </c>
      <c r="H2075" s="274">
        <v>45139</v>
      </c>
      <c r="I2075" s="273">
        <v>13507</v>
      </c>
      <c r="J2075" s="273">
        <v>719</v>
      </c>
      <c r="K2075" s="273">
        <v>66.67</v>
      </c>
      <c r="L2075" s="273" t="s">
        <v>66</v>
      </c>
      <c r="M2075" s="273">
        <v>11.978687499999999</v>
      </c>
      <c r="N2075" s="273" t="s">
        <v>115</v>
      </c>
      <c r="W2075" s="273">
        <v>221423</v>
      </c>
      <c r="X2075" s="273" t="s">
        <v>83</v>
      </c>
      <c r="Y2075" s="273" t="s">
        <v>63</v>
      </c>
      <c r="Z2075" s="273" t="s">
        <v>501</v>
      </c>
      <c r="AA2075" s="273" t="s">
        <v>501</v>
      </c>
      <c r="AB2075" s="274">
        <v>44927</v>
      </c>
      <c r="AC2075" s="273">
        <v>11968</v>
      </c>
      <c r="AD2075" s="273">
        <v>77</v>
      </c>
      <c r="AE2075" s="273">
        <v>0.1</v>
      </c>
      <c r="AF2075" s="273" t="s">
        <v>90</v>
      </c>
      <c r="AG2075" s="273" t="s">
        <v>882</v>
      </c>
      <c r="AH2075" s="273" t="s">
        <v>1119</v>
      </c>
      <c r="AI2075" s="273" t="s">
        <v>123</v>
      </c>
      <c r="AJ2075" s="273" t="s">
        <v>214</v>
      </c>
      <c r="AK2075" s="273">
        <v>166782</v>
      </c>
      <c r="BV2075" s="279" t="s">
        <v>64</v>
      </c>
      <c r="BW2075" s="280" t="s">
        <v>75</v>
      </c>
      <c r="BX2075" s="280" t="s">
        <v>231</v>
      </c>
      <c r="BY2075" s="280" t="s">
        <v>231</v>
      </c>
      <c r="BZ2075" s="280" t="s">
        <v>110</v>
      </c>
      <c r="CA2075" s="280" t="s">
        <v>111</v>
      </c>
      <c r="CB2075" s="280" t="s">
        <v>117</v>
      </c>
      <c r="CC2075" s="280" t="s">
        <v>118</v>
      </c>
      <c r="CD2075" s="281">
        <v>5</v>
      </c>
      <c r="CE2075" s="277">
        <v>44958</v>
      </c>
      <c r="CF2075" s="280"/>
      <c r="CG2075" s="280"/>
      <c r="CH2075" s="280"/>
      <c r="CI2075" s="280" t="s">
        <v>104</v>
      </c>
      <c r="CJ2075" s="280"/>
      <c r="CK2075" s="280"/>
      <c r="CL2075" s="280"/>
      <c r="CM2075" s="280" t="s">
        <v>73</v>
      </c>
      <c r="CN2075" s="280">
        <v>3</v>
      </c>
    </row>
    <row r="2076" spans="4:92">
      <c r="D2076" s="273" t="s">
        <v>83</v>
      </c>
      <c r="E2076" s="273" t="s">
        <v>75</v>
      </c>
      <c r="F2076" s="273" t="s">
        <v>357</v>
      </c>
      <c r="G2076" s="273" t="s">
        <v>675</v>
      </c>
      <c r="H2076" s="274">
        <v>45139</v>
      </c>
      <c r="I2076" s="273">
        <v>13507</v>
      </c>
      <c r="J2076" s="273">
        <v>719</v>
      </c>
      <c r="K2076" s="273">
        <v>0</v>
      </c>
      <c r="L2076" s="273" t="s">
        <v>66</v>
      </c>
      <c r="N2076" s="273" t="s">
        <v>107</v>
      </c>
      <c r="W2076" s="273">
        <v>221424</v>
      </c>
      <c r="X2076" s="273" t="s">
        <v>83</v>
      </c>
      <c r="Y2076" s="273" t="s">
        <v>63</v>
      </c>
      <c r="Z2076" s="273" t="s">
        <v>501</v>
      </c>
      <c r="AA2076" s="273" t="s">
        <v>501</v>
      </c>
      <c r="AB2076" s="274">
        <v>44927</v>
      </c>
      <c r="AC2076" s="273">
        <v>11968</v>
      </c>
      <c r="AD2076" s="273">
        <v>77</v>
      </c>
      <c r="AE2076" s="273">
        <v>1.8800000000000001E-2</v>
      </c>
      <c r="AF2076" s="273" t="s">
        <v>90</v>
      </c>
      <c r="AG2076" s="273" t="s">
        <v>703</v>
      </c>
      <c r="AH2076" s="273" t="s">
        <v>1176</v>
      </c>
      <c r="AI2076" s="273" t="s">
        <v>123</v>
      </c>
      <c r="AJ2076" s="273" t="s">
        <v>124</v>
      </c>
      <c r="AK2076" s="273">
        <v>194638</v>
      </c>
      <c r="BV2076" s="336" t="s">
        <v>64</v>
      </c>
      <c r="BW2076" s="337" t="s">
        <v>75</v>
      </c>
      <c r="BX2076" s="337" t="s">
        <v>231</v>
      </c>
      <c r="BY2076" s="337" t="s">
        <v>231</v>
      </c>
      <c r="BZ2076" s="337" t="s">
        <v>126</v>
      </c>
      <c r="CA2076" s="337" t="s">
        <v>127</v>
      </c>
      <c r="CB2076" s="337" t="s">
        <v>128</v>
      </c>
      <c r="CC2076" s="337" t="s">
        <v>129</v>
      </c>
      <c r="CD2076" s="338">
        <v>6</v>
      </c>
      <c r="CE2076" s="335">
        <v>44958</v>
      </c>
      <c r="CF2076" s="337"/>
      <c r="CG2076" s="337"/>
      <c r="CH2076" s="337"/>
      <c r="CI2076" s="337" t="s">
        <v>80</v>
      </c>
      <c r="CJ2076" s="337"/>
      <c r="CK2076" s="337"/>
      <c r="CL2076" s="337"/>
      <c r="CM2076" s="337" t="s">
        <v>73</v>
      </c>
      <c r="CN2076" s="337">
        <v>3</v>
      </c>
    </row>
    <row r="2077" spans="4:92">
      <c r="D2077" s="273" t="s">
        <v>83</v>
      </c>
      <c r="E2077" s="273" t="s">
        <v>75</v>
      </c>
      <c r="F2077" s="273" t="s">
        <v>357</v>
      </c>
      <c r="G2077" s="273" t="s">
        <v>675</v>
      </c>
      <c r="H2077" s="274">
        <v>45170</v>
      </c>
      <c r="I2077" s="273">
        <v>13834</v>
      </c>
      <c r="J2077" s="273">
        <v>719</v>
      </c>
      <c r="W2077" s="273">
        <v>234350</v>
      </c>
      <c r="X2077" s="273" t="s">
        <v>83</v>
      </c>
      <c r="Y2077" s="273" t="s">
        <v>63</v>
      </c>
      <c r="Z2077" s="273" t="s">
        <v>501</v>
      </c>
      <c r="AA2077" s="273" t="s">
        <v>501</v>
      </c>
      <c r="AB2077" s="274">
        <v>44958</v>
      </c>
      <c r="AC2077" s="273">
        <v>11855</v>
      </c>
      <c r="AD2077" s="273">
        <v>77</v>
      </c>
      <c r="AK2077" s="273">
        <v>157675</v>
      </c>
      <c r="BV2077" s="279" t="s">
        <v>64</v>
      </c>
      <c r="BW2077" s="280" t="s">
        <v>75</v>
      </c>
      <c r="BX2077" s="280" t="s">
        <v>231</v>
      </c>
      <c r="BY2077" s="280" t="s">
        <v>231</v>
      </c>
      <c r="BZ2077" s="280" t="s">
        <v>151</v>
      </c>
      <c r="CA2077" s="280" t="s">
        <v>152</v>
      </c>
      <c r="CB2077" s="280" t="s">
        <v>153</v>
      </c>
      <c r="CC2077" s="280" t="s">
        <v>154</v>
      </c>
      <c r="CD2077" s="281">
        <v>10</v>
      </c>
      <c r="CE2077" s="277">
        <v>44958</v>
      </c>
      <c r="CF2077" s="280">
        <v>41444.1</v>
      </c>
      <c r="CG2077" s="280" t="s">
        <v>80</v>
      </c>
      <c r="CH2077" s="280">
        <v>41444.1</v>
      </c>
      <c r="CI2077" s="280" t="s">
        <v>80</v>
      </c>
      <c r="CJ2077" s="280"/>
      <c r="CK2077" s="280"/>
      <c r="CL2077" s="280"/>
      <c r="CM2077" s="280" t="s">
        <v>73</v>
      </c>
      <c r="CN2077" s="280">
        <v>3</v>
      </c>
    </row>
    <row r="2078" spans="4:92">
      <c r="D2078" s="273" t="s">
        <v>83</v>
      </c>
      <c r="E2078" s="273" t="s">
        <v>75</v>
      </c>
      <c r="F2078" s="273" t="s">
        <v>357</v>
      </c>
      <c r="G2078" s="273" t="s">
        <v>675</v>
      </c>
      <c r="H2078" s="274">
        <v>45170</v>
      </c>
      <c r="I2078" s="273">
        <v>13834</v>
      </c>
      <c r="J2078" s="273">
        <v>719</v>
      </c>
      <c r="K2078" s="273">
        <v>0</v>
      </c>
      <c r="L2078" s="273" t="s">
        <v>66</v>
      </c>
      <c r="N2078" s="273" t="s">
        <v>107</v>
      </c>
      <c r="W2078" s="273">
        <v>234375</v>
      </c>
      <c r="X2078" s="273" t="s">
        <v>83</v>
      </c>
      <c r="Y2078" s="273" t="s">
        <v>63</v>
      </c>
      <c r="Z2078" s="273" t="s">
        <v>501</v>
      </c>
      <c r="AA2078" s="273" t="s">
        <v>501</v>
      </c>
      <c r="AB2078" s="274">
        <v>44958</v>
      </c>
      <c r="AC2078" s="273">
        <v>12001</v>
      </c>
      <c r="AD2078" s="273">
        <v>77</v>
      </c>
      <c r="AE2078" s="273">
        <v>0.58099999999999996</v>
      </c>
      <c r="AF2078" s="273" t="s">
        <v>90</v>
      </c>
      <c r="AG2078" s="273" t="s">
        <v>1333</v>
      </c>
      <c r="AH2078" s="273" t="s">
        <v>1334</v>
      </c>
      <c r="AI2078" s="273" t="s">
        <v>123</v>
      </c>
      <c r="AJ2078" s="273" t="s">
        <v>214</v>
      </c>
      <c r="AK2078" s="273">
        <v>166818</v>
      </c>
      <c r="BV2078" s="336" t="s">
        <v>64</v>
      </c>
      <c r="BW2078" s="337" t="s">
        <v>75</v>
      </c>
      <c r="BX2078" s="337" t="s">
        <v>231</v>
      </c>
      <c r="BY2078" s="337" t="s">
        <v>231</v>
      </c>
      <c r="BZ2078" s="337" t="s">
        <v>138</v>
      </c>
      <c r="CA2078" s="337" t="s">
        <v>139</v>
      </c>
      <c r="CB2078" s="337" t="s">
        <v>140</v>
      </c>
      <c r="CC2078" s="337" t="s">
        <v>141</v>
      </c>
      <c r="CD2078" s="338">
        <v>9</v>
      </c>
      <c r="CE2078" s="335">
        <v>44958</v>
      </c>
      <c r="CF2078" s="337">
        <v>0</v>
      </c>
      <c r="CG2078" s="337" t="s">
        <v>80</v>
      </c>
      <c r="CH2078" s="337">
        <v>0</v>
      </c>
      <c r="CI2078" s="337" t="s">
        <v>80</v>
      </c>
      <c r="CJ2078" s="337"/>
      <c r="CK2078" s="337"/>
      <c r="CL2078" s="337"/>
      <c r="CM2078" s="337" t="s">
        <v>73</v>
      </c>
      <c r="CN2078" s="337">
        <v>3</v>
      </c>
    </row>
    <row r="2079" spans="4:92">
      <c r="D2079" s="273" t="s">
        <v>83</v>
      </c>
      <c r="E2079" s="273" t="s">
        <v>75</v>
      </c>
      <c r="F2079" s="273" t="s">
        <v>357</v>
      </c>
      <c r="G2079" s="273" t="s">
        <v>675</v>
      </c>
      <c r="H2079" s="274">
        <v>45170</v>
      </c>
      <c r="I2079" s="273">
        <v>13834</v>
      </c>
      <c r="J2079" s="273">
        <v>719</v>
      </c>
      <c r="K2079" s="273">
        <v>66.67</v>
      </c>
      <c r="L2079" s="273" t="s">
        <v>66</v>
      </c>
      <c r="M2079" s="273">
        <v>11.978687499999999</v>
      </c>
      <c r="N2079" s="273" t="s">
        <v>115</v>
      </c>
      <c r="W2079" s="273">
        <v>234374</v>
      </c>
      <c r="X2079" s="273" t="s">
        <v>83</v>
      </c>
      <c r="Y2079" s="273" t="s">
        <v>63</v>
      </c>
      <c r="Z2079" s="273" t="s">
        <v>501</v>
      </c>
      <c r="AA2079" s="273" t="s">
        <v>501</v>
      </c>
      <c r="AB2079" s="274">
        <v>44958</v>
      </c>
      <c r="AC2079" s="273">
        <v>12001</v>
      </c>
      <c r="AD2079" s="273">
        <v>77</v>
      </c>
      <c r="AE2079" s="273">
        <v>0.13500000000000001</v>
      </c>
      <c r="AF2079" s="273" t="s">
        <v>90</v>
      </c>
      <c r="AG2079" s="273" t="s">
        <v>882</v>
      </c>
      <c r="AH2079" s="273" t="s">
        <v>1119</v>
      </c>
      <c r="AI2079" s="273" t="s">
        <v>123</v>
      </c>
      <c r="AJ2079" s="273" t="s">
        <v>214</v>
      </c>
      <c r="AK2079" s="273">
        <v>166824</v>
      </c>
      <c r="BV2079" s="279" t="s">
        <v>64</v>
      </c>
      <c r="BW2079" s="280" t="s">
        <v>75</v>
      </c>
      <c r="BX2079" s="280" t="s">
        <v>231</v>
      </c>
      <c r="BY2079" s="280" t="s">
        <v>231</v>
      </c>
      <c r="BZ2079" s="280" t="s">
        <v>126</v>
      </c>
      <c r="CA2079" s="280" t="s">
        <v>127</v>
      </c>
      <c r="CB2079" s="280" t="s">
        <v>133</v>
      </c>
      <c r="CC2079" s="280" t="s">
        <v>134</v>
      </c>
      <c r="CD2079" s="281">
        <v>7</v>
      </c>
      <c r="CE2079" s="277">
        <v>44958</v>
      </c>
      <c r="CF2079" s="280"/>
      <c r="CG2079" s="280"/>
      <c r="CH2079" s="280"/>
      <c r="CI2079" s="280" t="s">
        <v>104</v>
      </c>
      <c r="CJ2079" s="280"/>
      <c r="CK2079" s="280"/>
      <c r="CL2079" s="280"/>
      <c r="CM2079" s="280" t="s">
        <v>73</v>
      </c>
      <c r="CN2079" s="280">
        <v>3</v>
      </c>
    </row>
    <row r="2080" spans="4:92">
      <c r="D2080" s="273" t="s">
        <v>83</v>
      </c>
      <c r="E2080" s="273" t="s">
        <v>75</v>
      </c>
      <c r="F2080" s="273" t="s">
        <v>357</v>
      </c>
      <c r="G2080" s="273" t="s">
        <v>675</v>
      </c>
      <c r="H2080" s="274">
        <v>45200</v>
      </c>
      <c r="I2080" s="273">
        <v>14169</v>
      </c>
      <c r="J2080" s="273">
        <v>719</v>
      </c>
      <c r="W2080" s="273">
        <v>252367</v>
      </c>
      <c r="X2080" s="273" t="s">
        <v>83</v>
      </c>
      <c r="Y2080" s="273" t="s">
        <v>63</v>
      </c>
      <c r="Z2080" s="273" t="s">
        <v>501</v>
      </c>
      <c r="AA2080" s="273" t="s">
        <v>501</v>
      </c>
      <c r="AB2080" s="274">
        <v>44958</v>
      </c>
      <c r="AC2080" s="273">
        <v>12001</v>
      </c>
      <c r="AD2080" s="273">
        <v>77</v>
      </c>
      <c r="AE2080" s="273">
        <v>0.54</v>
      </c>
      <c r="AF2080" s="273" t="s">
        <v>90</v>
      </c>
      <c r="AG2080" s="273" t="s">
        <v>887</v>
      </c>
      <c r="AH2080" s="273" t="s">
        <v>1194</v>
      </c>
      <c r="AI2080" s="273" t="s">
        <v>123</v>
      </c>
      <c r="AJ2080" s="273" t="s">
        <v>200</v>
      </c>
      <c r="AK2080" s="273">
        <v>166830</v>
      </c>
      <c r="BV2080" s="336" t="s">
        <v>64</v>
      </c>
      <c r="BW2080" s="337" t="s">
        <v>75</v>
      </c>
      <c r="BX2080" s="337" t="s">
        <v>231</v>
      </c>
      <c r="BY2080" s="337" t="s">
        <v>231</v>
      </c>
      <c r="BZ2080" s="337" t="s">
        <v>167</v>
      </c>
      <c r="CA2080" s="337" t="s">
        <v>168</v>
      </c>
      <c r="CB2080" s="337" t="s">
        <v>169</v>
      </c>
      <c r="CC2080" s="337" t="s">
        <v>170</v>
      </c>
      <c r="CD2080" s="338">
        <v>12</v>
      </c>
      <c r="CE2080" s="335">
        <v>44958</v>
      </c>
      <c r="CF2080" s="337">
        <v>78</v>
      </c>
      <c r="CG2080" s="337" t="s">
        <v>80</v>
      </c>
      <c r="CH2080" s="337">
        <v>78</v>
      </c>
      <c r="CI2080" s="337" t="s">
        <v>80</v>
      </c>
      <c r="CJ2080" s="337"/>
      <c r="CK2080" s="337"/>
      <c r="CL2080" s="337"/>
      <c r="CM2080" s="337" t="s">
        <v>73</v>
      </c>
      <c r="CN2080" s="337">
        <v>3</v>
      </c>
    </row>
    <row r="2081" spans="4:92">
      <c r="D2081" s="273" t="s">
        <v>83</v>
      </c>
      <c r="E2081" s="273" t="s">
        <v>75</v>
      </c>
      <c r="F2081" s="273" t="s">
        <v>357</v>
      </c>
      <c r="G2081" s="273" t="s">
        <v>675</v>
      </c>
      <c r="H2081" s="274">
        <v>45200</v>
      </c>
      <c r="I2081" s="273">
        <v>14169</v>
      </c>
      <c r="J2081" s="273">
        <v>719</v>
      </c>
      <c r="K2081" s="273">
        <v>0</v>
      </c>
      <c r="L2081" s="273" t="s">
        <v>66</v>
      </c>
      <c r="N2081" s="273" t="s">
        <v>107</v>
      </c>
      <c r="W2081" s="273">
        <v>252392</v>
      </c>
      <c r="X2081" s="273" t="s">
        <v>83</v>
      </c>
      <c r="Y2081" s="273" t="s">
        <v>63</v>
      </c>
      <c r="Z2081" s="273" t="s">
        <v>501</v>
      </c>
      <c r="AA2081" s="273" t="s">
        <v>501</v>
      </c>
      <c r="AB2081" s="274">
        <v>44958</v>
      </c>
      <c r="AC2081" s="273">
        <v>12001</v>
      </c>
      <c r="AD2081" s="273">
        <v>77</v>
      </c>
      <c r="AE2081" s="273">
        <v>0.11</v>
      </c>
      <c r="AF2081" s="273" t="s">
        <v>90</v>
      </c>
      <c r="AG2081" s="273" t="s">
        <v>1026</v>
      </c>
      <c r="AH2081" s="273" t="s">
        <v>1327</v>
      </c>
      <c r="AI2081" s="273" t="s">
        <v>123</v>
      </c>
      <c r="AJ2081" s="273" t="s">
        <v>200</v>
      </c>
      <c r="AK2081" s="273">
        <v>166836</v>
      </c>
      <c r="BV2081" s="279" t="s">
        <v>64</v>
      </c>
      <c r="BW2081" s="280" t="s">
        <v>75</v>
      </c>
      <c r="BX2081" s="280" t="s">
        <v>231</v>
      </c>
      <c r="BY2081" s="280" t="s">
        <v>231</v>
      </c>
      <c r="BZ2081" s="280" t="s">
        <v>151</v>
      </c>
      <c r="CA2081" s="280" t="s">
        <v>152</v>
      </c>
      <c r="CB2081" s="280" t="s">
        <v>161</v>
      </c>
      <c r="CC2081" s="280" t="s">
        <v>162</v>
      </c>
      <c r="CD2081" s="281">
        <v>11</v>
      </c>
      <c r="CE2081" s="277">
        <v>44958</v>
      </c>
      <c r="CF2081" s="280">
        <v>29010.87</v>
      </c>
      <c r="CG2081" s="280" t="s">
        <v>80</v>
      </c>
      <c r="CH2081" s="280">
        <v>29010.87</v>
      </c>
      <c r="CI2081" s="280" t="s">
        <v>80</v>
      </c>
      <c r="CJ2081" s="280"/>
      <c r="CK2081" s="280"/>
      <c r="CL2081" s="280"/>
      <c r="CM2081" s="280" t="s">
        <v>73</v>
      </c>
      <c r="CN2081" s="280">
        <v>3</v>
      </c>
    </row>
    <row r="2082" spans="4:92">
      <c r="D2082" s="273" t="s">
        <v>83</v>
      </c>
      <c r="E2082" s="273" t="s">
        <v>75</v>
      </c>
      <c r="F2082" s="273" t="s">
        <v>357</v>
      </c>
      <c r="G2082" s="273" t="s">
        <v>675</v>
      </c>
      <c r="H2082" s="274">
        <v>45200</v>
      </c>
      <c r="I2082" s="273">
        <v>14169</v>
      </c>
      <c r="J2082" s="273">
        <v>719</v>
      </c>
      <c r="K2082" s="273">
        <v>66.67</v>
      </c>
      <c r="L2082" s="273" t="s">
        <v>66</v>
      </c>
      <c r="M2082" s="273">
        <v>11.978687499999999</v>
      </c>
      <c r="N2082" s="273" t="s">
        <v>115</v>
      </c>
      <c r="W2082" s="273">
        <v>252391</v>
      </c>
      <c r="X2082" s="273" t="s">
        <v>83</v>
      </c>
      <c r="Y2082" s="273" t="s">
        <v>63</v>
      </c>
      <c r="Z2082" s="273" t="s">
        <v>501</v>
      </c>
      <c r="AA2082" s="273" t="s">
        <v>501</v>
      </c>
      <c r="AB2082" s="274">
        <v>44958</v>
      </c>
      <c r="AC2082" s="273">
        <v>12001</v>
      </c>
      <c r="AD2082" s="273">
        <v>77</v>
      </c>
      <c r="AE2082" s="273">
        <v>0.158</v>
      </c>
      <c r="AF2082" s="273" t="s">
        <v>90</v>
      </c>
      <c r="AG2082" s="273" t="s">
        <v>884</v>
      </c>
      <c r="AH2082" s="273" t="s">
        <v>1195</v>
      </c>
      <c r="AI2082" s="273" t="s">
        <v>123</v>
      </c>
      <c r="AJ2082" s="273" t="s">
        <v>200</v>
      </c>
      <c r="AK2082" s="273">
        <v>166842</v>
      </c>
      <c r="BV2082" s="336" t="s">
        <v>64</v>
      </c>
      <c r="BW2082" s="337" t="s">
        <v>75</v>
      </c>
      <c r="BX2082" s="337" t="s">
        <v>231</v>
      </c>
      <c r="BY2082" s="337" t="s">
        <v>231</v>
      </c>
      <c r="BZ2082" s="337" t="s">
        <v>167</v>
      </c>
      <c r="CA2082" s="337" t="s">
        <v>168</v>
      </c>
      <c r="CB2082" s="337" t="s">
        <v>353</v>
      </c>
      <c r="CC2082" s="337" t="s">
        <v>354</v>
      </c>
      <c r="CD2082" s="338">
        <v>13</v>
      </c>
      <c r="CE2082" s="335">
        <v>44958</v>
      </c>
      <c r="CF2082" s="337">
        <v>2008</v>
      </c>
      <c r="CG2082" s="337" t="s">
        <v>80</v>
      </c>
      <c r="CH2082" s="337">
        <v>2008</v>
      </c>
      <c r="CI2082" s="337" t="s">
        <v>80</v>
      </c>
      <c r="CJ2082" s="337"/>
      <c r="CK2082" s="337"/>
      <c r="CL2082" s="337"/>
      <c r="CM2082" s="337" t="s">
        <v>73</v>
      </c>
      <c r="CN2082" s="337">
        <v>3</v>
      </c>
    </row>
    <row r="2083" spans="4:92">
      <c r="D2083" s="273" t="s">
        <v>83</v>
      </c>
      <c r="E2083" s="273" t="s">
        <v>75</v>
      </c>
      <c r="F2083" s="273" t="s">
        <v>357</v>
      </c>
      <c r="G2083" s="273" t="s">
        <v>675</v>
      </c>
      <c r="H2083" s="274">
        <v>45231</v>
      </c>
      <c r="I2083" s="273">
        <v>14536</v>
      </c>
      <c r="J2083" s="273">
        <v>719</v>
      </c>
      <c r="W2083" s="273">
        <v>271225</v>
      </c>
      <c r="X2083" s="273" t="s">
        <v>83</v>
      </c>
      <c r="Y2083" s="273" t="s">
        <v>63</v>
      </c>
      <c r="Z2083" s="273" t="s">
        <v>501</v>
      </c>
      <c r="AA2083" s="273" t="s">
        <v>501</v>
      </c>
      <c r="AB2083" s="274">
        <v>44958</v>
      </c>
      <c r="AC2083" s="273">
        <v>12001</v>
      </c>
      <c r="AD2083" s="273">
        <v>77</v>
      </c>
      <c r="AE2083" s="273">
        <v>0.04</v>
      </c>
      <c r="AF2083" s="273" t="s">
        <v>90</v>
      </c>
      <c r="AG2083" s="273" t="s">
        <v>1159</v>
      </c>
      <c r="AH2083" s="273" t="s">
        <v>1803</v>
      </c>
      <c r="AI2083" s="273" t="s">
        <v>123</v>
      </c>
      <c r="AJ2083" s="273" t="s">
        <v>200</v>
      </c>
      <c r="AK2083" s="273">
        <v>166848</v>
      </c>
      <c r="BV2083" s="279" t="s">
        <v>64</v>
      </c>
      <c r="BW2083" s="280" t="s">
        <v>75</v>
      </c>
      <c r="BX2083" s="280" t="s">
        <v>231</v>
      </c>
      <c r="BY2083" s="280" t="s">
        <v>231</v>
      </c>
      <c r="BZ2083" s="280" t="s">
        <v>167</v>
      </c>
      <c r="CA2083" s="280" t="s">
        <v>168</v>
      </c>
      <c r="CB2083" s="280" t="s">
        <v>313</v>
      </c>
      <c r="CC2083" s="280" t="s">
        <v>314</v>
      </c>
      <c r="CD2083" s="281">
        <v>14</v>
      </c>
      <c r="CE2083" s="277">
        <v>44958</v>
      </c>
      <c r="CF2083" s="280">
        <v>242</v>
      </c>
      <c r="CG2083" s="280" t="s">
        <v>80</v>
      </c>
      <c r="CH2083" s="280">
        <v>242</v>
      </c>
      <c r="CI2083" s="280" t="s">
        <v>80</v>
      </c>
      <c r="CJ2083" s="280"/>
      <c r="CK2083" s="280"/>
      <c r="CL2083" s="280"/>
      <c r="CM2083" s="280" t="s">
        <v>73</v>
      </c>
      <c r="CN2083" s="280">
        <v>3</v>
      </c>
    </row>
    <row r="2084" spans="4:92">
      <c r="D2084" s="273" t="s">
        <v>83</v>
      </c>
      <c r="E2084" s="273" t="s">
        <v>75</v>
      </c>
      <c r="F2084" s="273" t="s">
        <v>357</v>
      </c>
      <c r="G2084" s="273" t="s">
        <v>675</v>
      </c>
      <c r="H2084" s="274">
        <v>45231</v>
      </c>
      <c r="I2084" s="273">
        <v>14536</v>
      </c>
      <c r="J2084" s="273">
        <v>719</v>
      </c>
      <c r="K2084" s="273">
        <v>66.67</v>
      </c>
      <c r="L2084" s="273" t="s">
        <v>66</v>
      </c>
      <c r="M2084" s="273">
        <v>11.978687499999999</v>
      </c>
      <c r="N2084" s="273" t="s">
        <v>115</v>
      </c>
      <c r="W2084" s="273">
        <v>271249</v>
      </c>
      <c r="X2084" s="273" t="s">
        <v>83</v>
      </c>
      <c r="Y2084" s="273" t="s">
        <v>63</v>
      </c>
      <c r="Z2084" s="273" t="s">
        <v>501</v>
      </c>
      <c r="AA2084" s="273" t="s">
        <v>501</v>
      </c>
      <c r="AB2084" s="274">
        <v>44958</v>
      </c>
      <c r="AC2084" s="273">
        <v>12001</v>
      </c>
      <c r="AD2084" s="273">
        <v>77</v>
      </c>
      <c r="AE2084" s="273">
        <v>1.4E-2</v>
      </c>
      <c r="AF2084" s="273" t="s">
        <v>90</v>
      </c>
      <c r="AG2084" s="273" t="s">
        <v>1048</v>
      </c>
      <c r="AH2084" s="273" t="s">
        <v>1328</v>
      </c>
      <c r="AI2084" s="273" t="s">
        <v>123</v>
      </c>
      <c r="AJ2084" s="273" t="s">
        <v>200</v>
      </c>
      <c r="AK2084" s="273">
        <v>166854</v>
      </c>
      <c r="BV2084" s="336" t="s">
        <v>64</v>
      </c>
      <c r="BW2084" s="337" t="s">
        <v>75</v>
      </c>
      <c r="BX2084" s="337" t="s">
        <v>231</v>
      </c>
      <c r="BY2084" s="337" t="s">
        <v>231</v>
      </c>
      <c r="BZ2084" s="337" t="s">
        <v>86</v>
      </c>
      <c r="CA2084" s="337" t="s">
        <v>87</v>
      </c>
      <c r="CB2084" s="337" t="s">
        <v>179</v>
      </c>
      <c r="CC2084" s="337" t="s">
        <v>180</v>
      </c>
      <c r="CD2084" s="338">
        <v>1</v>
      </c>
      <c r="CE2084" s="335">
        <v>44958</v>
      </c>
      <c r="CF2084" s="337"/>
      <c r="CG2084" s="337" t="s">
        <v>181</v>
      </c>
      <c r="CH2084" s="337"/>
      <c r="CI2084" s="337" t="s">
        <v>181</v>
      </c>
      <c r="CJ2084" s="337" t="s">
        <v>1488</v>
      </c>
      <c r="CK2084" s="337"/>
      <c r="CL2084" s="337"/>
      <c r="CM2084" s="337" t="s">
        <v>73</v>
      </c>
      <c r="CN2084" s="337">
        <v>3</v>
      </c>
    </row>
    <row r="2085" spans="4:92">
      <c r="D2085" s="273" t="s">
        <v>83</v>
      </c>
      <c r="E2085" s="273" t="s">
        <v>75</v>
      </c>
      <c r="F2085" s="273" t="s">
        <v>357</v>
      </c>
      <c r="G2085" s="273" t="s">
        <v>675</v>
      </c>
      <c r="H2085" s="274">
        <v>45231</v>
      </c>
      <c r="I2085" s="273">
        <v>14536</v>
      </c>
      <c r="J2085" s="273">
        <v>719</v>
      </c>
      <c r="K2085" s="273">
        <v>0</v>
      </c>
      <c r="L2085" s="273" t="s">
        <v>66</v>
      </c>
      <c r="N2085" s="273" t="s">
        <v>107</v>
      </c>
      <c r="W2085" s="273">
        <v>271250</v>
      </c>
      <c r="X2085" s="273" t="s">
        <v>83</v>
      </c>
      <c r="Y2085" s="273" t="s">
        <v>63</v>
      </c>
      <c r="Z2085" s="273" t="s">
        <v>501</v>
      </c>
      <c r="AA2085" s="273" t="s">
        <v>501</v>
      </c>
      <c r="AB2085" s="274">
        <v>44958</v>
      </c>
      <c r="AC2085" s="273">
        <v>12001</v>
      </c>
      <c r="AD2085" s="273">
        <v>77</v>
      </c>
      <c r="AE2085" s="273">
        <v>1.8800000000000001E-2</v>
      </c>
      <c r="AF2085" s="273" t="s">
        <v>90</v>
      </c>
      <c r="AG2085" s="273" t="s">
        <v>703</v>
      </c>
      <c r="AH2085" s="273" t="s">
        <v>1176</v>
      </c>
      <c r="AI2085" s="273" t="s">
        <v>123</v>
      </c>
      <c r="AJ2085" s="273" t="s">
        <v>124</v>
      </c>
      <c r="AK2085" s="273">
        <v>194633</v>
      </c>
      <c r="BV2085" s="279" t="s">
        <v>64</v>
      </c>
      <c r="BW2085" s="280" t="s">
        <v>75</v>
      </c>
      <c r="BX2085" s="280" t="s">
        <v>231</v>
      </c>
      <c r="BY2085" s="280" t="s">
        <v>231</v>
      </c>
      <c r="BZ2085" s="280" t="s">
        <v>86</v>
      </c>
      <c r="CA2085" s="280" t="s">
        <v>87</v>
      </c>
      <c r="CB2085" s="280" t="s">
        <v>179</v>
      </c>
      <c r="CC2085" s="280" t="s">
        <v>180</v>
      </c>
      <c r="CD2085" s="281">
        <v>1</v>
      </c>
      <c r="CE2085" s="277">
        <v>44958</v>
      </c>
      <c r="CF2085" s="280"/>
      <c r="CG2085" s="280" t="s">
        <v>181</v>
      </c>
      <c r="CH2085" s="280"/>
      <c r="CI2085" s="280" t="s">
        <v>181</v>
      </c>
      <c r="CJ2085" s="280" t="s">
        <v>1488</v>
      </c>
      <c r="CK2085" s="280"/>
      <c r="CL2085" s="280"/>
      <c r="CM2085" s="280" t="s">
        <v>73</v>
      </c>
      <c r="CN2085" s="280">
        <v>3</v>
      </c>
    </row>
    <row r="2086" spans="4:92">
      <c r="D2086" s="273" t="s">
        <v>83</v>
      </c>
      <c r="E2086" s="273" t="s">
        <v>75</v>
      </c>
      <c r="F2086" s="273" t="s">
        <v>357</v>
      </c>
      <c r="G2086" s="273" t="s">
        <v>675</v>
      </c>
      <c r="H2086" s="274">
        <v>45261</v>
      </c>
      <c r="I2086" s="273">
        <v>16996</v>
      </c>
      <c r="J2086" s="273">
        <v>719</v>
      </c>
      <c r="W2086" s="273">
        <v>313186</v>
      </c>
      <c r="X2086" s="273" t="s">
        <v>83</v>
      </c>
      <c r="Y2086" s="273" t="s">
        <v>63</v>
      </c>
      <c r="Z2086" s="273" t="s">
        <v>501</v>
      </c>
      <c r="AA2086" s="273" t="s">
        <v>501</v>
      </c>
      <c r="AB2086" s="274">
        <v>44986</v>
      </c>
      <c r="AC2086" s="273">
        <v>11893</v>
      </c>
      <c r="AD2086" s="273">
        <v>77</v>
      </c>
      <c r="AK2086" s="273">
        <v>158397</v>
      </c>
      <c r="BV2086" s="336" t="s">
        <v>64</v>
      </c>
      <c r="BW2086" s="337" t="s">
        <v>75</v>
      </c>
      <c r="BX2086" s="337" t="s">
        <v>231</v>
      </c>
      <c r="BY2086" s="337" t="s">
        <v>231</v>
      </c>
      <c r="BZ2086" s="337" t="s">
        <v>86</v>
      </c>
      <c r="CA2086" s="337" t="s">
        <v>87</v>
      </c>
      <c r="CB2086" s="337" t="s">
        <v>233</v>
      </c>
      <c r="CC2086" s="337" t="s">
        <v>234</v>
      </c>
      <c r="CD2086" s="338">
        <v>1</v>
      </c>
      <c r="CE2086" s="335">
        <v>44986</v>
      </c>
      <c r="CF2086" s="337"/>
      <c r="CG2086" s="337" t="s">
        <v>181</v>
      </c>
      <c r="CH2086" s="337"/>
      <c r="CI2086" s="337" t="s">
        <v>181</v>
      </c>
      <c r="CJ2086" s="337" t="s">
        <v>1726</v>
      </c>
      <c r="CK2086" s="337"/>
      <c r="CL2086" s="337"/>
      <c r="CM2086" s="337" t="s">
        <v>73</v>
      </c>
      <c r="CN2086" s="337">
        <v>3</v>
      </c>
    </row>
    <row r="2087" spans="4:92">
      <c r="D2087" s="273" t="s">
        <v>83</v>
      </c>
      <c r="E2087" s="273" t="s">
        <v>75</v>
      </c>
      <c r="F2087" s="273" t="s">
        <v>357</v>
      </c>
      <c r="G2087" s="273" t="s">
        <v>1055</v>
      </c>
      <c r="H2087" s="274">
        <v>44958</v>
      </c>
      <c r="I2087" s="273">
        <v>11431</v>
      </c>
      <c r="J2087" s="273">
        <v>855</v>
      </c>
      <c r="K2087" s="273">
        <v>0</v>
      </c>
      <c r="L2087" s="273" t="s">
        <v>66</v>
      </c>
      <c r="N2087" s="273" t="s">
        <v>107</v>
      </c>
      <c r="W2087" s="273">
        <v>145411</v>
      </c>
      <c r="X2087" s="273" t="s">
        <v>64</v>
      </c>
      <c r="Y2087" s="273" t="s">
        <v>63</v>
      </c>
      <c r="Z2087" s="273" t="s">
        <v>252</v>
      </c>
      <c r="AA2087" s="273" t="s">
        <v>515</v>
      </c>
      <c r="AB2087" s="274">
        <v>45200</v>
      </c>
      <c r="AC2087" s="273">
        <v>14126</v>
      </c>
      <c r="AD2087" s="273">
        <v>669</v>
      </c>
      <c r="AE2087" s="273">
        <v>0.1</v>
      </c>
      <c r="AF2087" s="273" t="s">
        <v>90</v>
      </c>
      <c r="AG2087" s="273" t="s">
        <v>801</v>
      </c>
      <c r="AH2087" s="273" t="s">
        <v>808</v>
      </c>
      <c r="AI2087" s="273" t="s">
        <v>123</v>
      </c>
      <c r="AJ2087" s="273" t="s">
        <v>627</v>
      </c>
      <c r="AK2087" s="273">
        <v>258021</v>
      </c>
      <c r="BV2087" s="279" t="s">
        <v>64</v>
      </c>
      <c r="BW2087" s="280" t="s">
        <v>75</v>
      </c>
      <c r="BX2087" s="280" t="s">
        <v>231</v>
      </c>
      <c r="BY2087" s="280" t="s">
        <v>231</v>
      </c>
      <c r="BZ2087" s="280" t="s">
        <v>86</v>
      </c>
      <c r="CA2087" s="280" t="s">
        <v>87</v>
      </c>
      <c r="CB2087" s="280" t="s">
        <v>233</v>
      </c>
      <c r="CC2087" s="280" t="s">
        <v>234</v>
      </c>
      <c r="CD2087" s="281">
        <v>1</v>
      </c>
      <c r="CE2087" s="277">
        <v>44986</v>
      </c>
      <c r="CF2087" s="280"/>
      <c r="CG2087" s="280" t="s">
        <v>181</v>
      </c>
      <c r="CH2087" s="280"/>
      <c r="CI2087" s="280" t="s">
        <v>181</v>
      </c>
      <c r="CJ2087" s="280" t="s">
        <v>1726</v>
      </c>
      <c r="CK2087" s="280"/>
      <c r="CL2087" s="280"/>
      <c r="CM2087" s="280" t="s">
        <v>73</v>
      </c>
      <c r="CN2087" s="280">
        <v>3</v>
      </c>
    </row>
    <row r="2088" spans="4:92">
      <c r="D2088" s="273" t="s">
        <v>83</v>
      </c>
      <c r="E2088" s="273" t="s">
        <v>75</v>
      </c>
      <c r="F2088" s="273" t="s">
        <v>357</v>
      </c>
      <c r="G2088" s="273" t="s">
        <v>1055</v>
      </c>
      <c r="H2088" s="274">
        <v>44958</v>
      </c>
      <c r="I2088" s="273">
        <v>11431</v>
      </c>
      <c r="J2088" s="273">
        <v>855</v>
      </c>
      <c r="K2088" s="273">
        <v>6703</v>
      </c>
      <c r="L2088" s="273" t="s">
        <v>66</v>
      </c>
      <c r="M2088" s="273">
        <v>770.84500000000003</v>
      </c>
      <c r="N2088" s="273" t="s">
        <v>115</v>
      </c>
      <c r="W2088" s="273">
        <v>145410</v>
      </c>
      <c r="X2088" s="273" t="s">
        <v>64</v>
      </c>
      <c r="Y2088" s="273" t="s">
        <v>63</v>
      </c>
      <c r="Z2088" s="273" t="s">
        <v>252</v>
      </c>
      <c r="AA2088" s="273" t="s">
        <v>515</v>
      </c>
      <c r="AB2088" s="274">
        <v>45200</v>
      </c>
      <c r="AC2088" s="273">
        <v>14126</v>
      </c>
      <c r="AD2088" s="273">
        <v>669</v>
      </c>
      <c r="AE2088" s="273">
        <v>0.2</v>
      </c>
      <c r="AF2088" s="273" t="s">
        <v>90</v>
      </c>
      <c r="AG2088" s="273" t="s">
        <v>801</v>
      </c>
      <c r="AH2088" s="273" t="s">
        <v>811</v>
      </c>
      <c r="AI2088" s="273" t="s">
        <v>123</v>
      </c>
      <c r="AJ2088" s="273" t="s">
        <v>627</v>
      </c>
      <c r="AK2088" s="273">
        <v>258026</v>
      </c>
      <c r="BV2088" s="336" t="s">
        <v>64</v>
      </c>
      <c r="BW2088" s="337" t="s">
        <v>75</v>
      </c>
      <c r="BX2088" s="337" t="s">
        <v>231</v>
      </c>
      <c r="BY2088" s="337" t="s">
        <v>231</v>
      </c>
      <c r="BZ2088" s="337" t="s">
        <v>86</v>
      </c>
      <c r="CA2088" s="337" t="s">
        <v>87</v>
      </c>
      <c r="CB2088" s="337" t="s">
        <v>233</v>
      </c>
      <c r="CC2088" s="337" t="s">
        <v>234</v>
      </c>
      <c r="CD2088" s="338">
        <v>1</v>
      </c>
      <c r="CE2088" s="335">
        <v>44986</v>
      </c>
      <c r="CF2088" s="337"/>
      <c r="CG2088" s="337" t="s">
        <v>181</v>
      </c>
      <c r="CH2088" s="337"/>
      <c r="CI2088" s="337" t="s">
        <v>181</v>
      </c>
      <c r="CJ2088" s="337" t="s">
        <v>1726</v>
      </c>
      <c r="CK2088" s="337"/>
      <c r="CL2088" s="337"/>
      <c r="CM2088" s="337" t="s">
        <v>73</v>
      </c>
      <c r="CN2088" s="337">
        <v>3</v>
      </c>
    </row>
    <row r="2089" spans="4:92">
      <c r="D2089" s="273" t="s">
        <v>83</v>
      </c>
      <c r="E2089" s="273" t="s">
        <v>75</v>
      </c>
      <c r="F2089" s="273" t="s">
        <v>357</v>
      </c>
      <c r="G2089" s="273" t="s">
        <v>1055</v>
      </c>
      <c r="H2089" s="274">
        <v>44986</v>
      </c>
      <c r="I2089" s="273">
        <v>11593</v>
      </c>
      <c r="J2089" s="273">
        <v>855</v>
      </c>
      <c r="W2089" s="273">
        <v>156202</v>
      </c>
      <c r="X2089" s="273" t="s">
        <v>64</v>
      </c>
      <c r="Y2089" s="273" t="s">
        <v>63</v>
      </c>
      <c r="Z2089" s="273" t="s">
        <v>252</v>
      </c>
      <c r="AA2089" s="273" t="s">
        <v>515</v>
      </c>
      <c r="AB2089" s="274">
        <v>45200</v>
      </c>
      <c r="AC2089" s="273">
        <v>14126</v>
      </c>
      <c r="AD2089" s="273">
        <v>669</v>
      </c>
      <c r="AE2089" s="273">
        <v>1</v>
      </c>
      <c r="AF2089" s="273" t="s">
        <v>90</v>
      </c>
      <c r="AG2089" s="273" t="s">
        <v>801</v>
      </c>
      <c r="AH2089" s="273" t="s">
        <v>813</v>
      </c>
      <c r="AI2089" s="273" t="s">
        <v>123</v>
      </c>
      <c r="AJ2089" s="273" t="s">
        <v>627</v>
      </c>
      <c r="AK2089" s="273">
        <v>258031</v>
      </c>
      <c r="BV2089" s="279" t="s">
        <v>64</v>
      </c>
      <c r="BW2089" s="280" t="s">
        <v>75</v>
      </c>
      <c r="BX2089" s="280" t="s">
        <v>231</v>
      </c>
      <c r="BY2089" s="280" t="s">
        <v>231</v>
      </c>
      <c r="BZ2089" s="280" t="s">
        <v>204</v>
      </c>
      <c r="CA2089" s="280" t="s">
        <v>205</v>
      </c>
      <c r="CB2089" s="280" t="s">
        <v>206</v>
      </c>
      <c r="CC2089" s="280" t="s">
        <v>207</v>
      </c>
      <c r="CD2089" s="281">
        <v>0</v>
      </c>
      <c r="CE2089" s="277">
        <v>44986</v>
      </c>
      <c r="CF2089" s="280"/>
      <c r="CG2089" s="280" t="s">
        <v>181</v>
      </c>
      <c r="CH2089" s="280"/>
      <c r="CI2089" s="280" t="s">
        <v>208</v>
      </c>
      <c r="CJ2089" s="280" t="s">
        <v>209</v>
      </c>
      <c r="CK2089" s="280"/>
      <c r="CL2089" s="280"/>
      <c r="CM2089" s="280" t="s">
        <v>73</v>
      </c>
      <c r="CN2089" s="280">
        <v>3</v>
      </c>
    </row>
    <row r="2090" spans="4:92">
      <c r="D2090" s="273" t="s">
        <v>83</v>
      </c>
      <c r="E2090" s="273" t="s">
        <v>75</v>
      </c>
      <c r="F2090" s="273" t="s">
        <v>357</v>
      </c>
      <c r="G2090" s="273" t="s">
        <v>1055</v>
      </c>
      <c r="H2090" s="274">
        <v>44986</v>
      </c>
      <c r="I2090" s="273">
        <v>11593</v>
      </c>
      <c r="J2090" s="273">
        <v>855</v>
      </c>
      <c r="K2090" s="273">
        <v>0</v>
      </c>
      <c r="L2090" s="273" t="s">
        <v>66</v>
      </c>
      <c r="N2090" s="273" t="s">
        <v>107</v>
      </c>
      <c r="W2090" s="273">
        <v>156227</v>
      </c>
      <c r="X2090" s="273" t="s">
        <v>64</v>
      </c>
      <c r="Y2090" s="273" t="s">
        <v>63</v>
      </c>
      <c r="Z2090" s="273" t="s">
        <v>252</v>
      </c>
      <c r="AA2090" s="273" t="s">
        <v>515</v>
      </c>
      <c r="AB2090" s="274">
        <v>45200</v>
      </c>
      <c r="AC2090" s="273">
        <v>14126</v>
      </c>
      <c r="AD2090" s="273">
        <v>669</v>
      </c>
      <c r="AE2090" s="273">
        <v>0</v>
      </c>
      <c r="AF2090" s="273" t="s">
        <v>90</v>
      </c>
      <c r="AG2090" s="273" t="s">
        <v>815</v>
      </c>
      <c r="AH2090" s="273" t="s">
        <v>230</v>
      </c>
      <c r="AI2090" s="273" t="s">
        <v>123</v>
      </c>
      <c r="AJ2090" s="273" t="s">
        <v>200</v>
      </c>
      <c r="AK2090" s="273">
        <v>258037</v>
      </c>
      <c r="BV2090" s="336" t="s">
        <v>64</v>
      </c>
      <c r="BW2090" s="337" t="s">
        <v>75</v>
      </c>
      <c r="BX2090" s="337" t="s">
        <v>231</v>
      </c>
      <c r="BY2090" s="337" t="s">
        <v>231</v>
      </c>
      <c r="BZ2090" s="337" t="s">
        <v>204</v>
      </c>
      <c r="CA2090" s="337" t="s">
        <v>205</v>
      </c>
      <c r="CB2090" s="337" t="s">
        <v>206</v>
      </c>
      <c r="CC2090" s="337" t="s">
        <v>207</v>
      </c>
      <c r="CD2090" s="338">
        <v>0</v>
      </c>
      <c r="CE2090" s="335">
        <v>44986</v>
      </c>
      <c r="CF2090" s="337"/>
      <c r="CG2090" s="337" t="s">
        <v>181</v>
      </c>
      <c r="CH2090" s="337"/>
      <c r="CI2090" s="337" t="s">
        <v>208</v>
      </c>
      <c r="CJ2090" s="337" t="s">
        <v>209</v>
      </c>
      <c r="CK2090" s="337"/>
      <c r="CL2090" s="337"/>
      <c r="CM2090" s="337" t="s">
        <v>73</v>
      </c>
      <c r="CN2090" s="337">
        <v>3</v>
      </c>
    </row>
    <row r="2091" spans="4:92">
      <c r="D2091" s="273" t="s">
        <v>83</v>
      </c>
      <c r="E2091" s="273" t="s">
        <v>75</v>
      </c>
      <c r="F2091" s="273" t="s">
        <v>357</v>
      </c>
      <c r="G2091" s="273" t="s">
        <v>1055</v>
      </c>
      <c r="H2091" s="274">
        <v>44986</v>
      </c>
      <c r="I2091" s="273">
        <v>11593</v>
      </c>
      <c r="J2091" s="273">
        <v>855</v>
      </c>
      <c r="K2091" s="273">
        <v>6972.9</v>
      </c>
      <c r="L2091" s="273" t="s">
        <v>66</v>
      </c>
      <c r="M2091" s="273">
        <v>781.83612500000004</v>
      </c>
      <c r="N2091" s="273" t="s">
        <v>115</v>
      </c>
      <c r="W2091" s="273">
        <v>156226</v>
      </c>
      <c r="X2091" s="273" t="s">
        <v>64</v>
      </c>
      <c r="Y2091" s="273" t="s">
        <v>63</v>
      </c>
      <c r="Z2091" s="273" t="s">
        <v>252</v>
      </c>
      <c r="AA2091" s="273" t="s">
        <v>515</v>
      </c>
      <c r="AB2091" s="274">
        <v>45200</v>
      </c>
      <c r="AC2091" s="273">
        <v>14126</v>
      </c>
      <c r="AD2091" s="273">
        <v>669</v>
      </c>
      <c r="AE2091" s="273">
        <v>0</v>
      </c>
      <c r="AF2091" s="273" t="s">
        <v>90</v>
      </c>
      <c r="AG2091" s="273" t="s">
        <v>828</v>
      </c>
      <c r="AH2091" s="273" t="s">
        <v>1603</v>
      </c>
      <c r="AI2091" s="273" t="s">
        <v>199</v>
      </c>
      <c r="AJ2091" s="273" t="s">
        <v>214</v>
      </c>
      <c r="AK2091" s="273">
        <v>258043</v>
      </c>
      <c r="BV2091" s="279" t="s">
        <v>64</v>
      </c>
      <c r="BW2091" s="280" t="s">
        <v>75</v>
      </c>
      <c r="BX2091" s="280" t="s">
        <v>231</v>
      </c>
      <c r="BY2091" s="280" t="s">
        <v>231</v>
      </c>
      <c r="BZ2091" s="280" t="s">
        <v>204</v>
      </c>
      <c r="CA2091" s="280" t="s">
        <v>205</v>
      </c>
      <c r="CB2091" s="280" t="s">
        <v>206</v>
      </c>
      <c r="CC2091" s="280" t="s">
        <v>207</v>
      </c>
      <c r="CD2091" s="281">
        <v>0</v>
      </c>
      <c r="CE2091" s="277">
        <v>44986</v>
      </c>
      <c r="CF2091" s="280"/>
      <c r="CG2091" s="280" t="s">
        <v>181</v>
      </c>
      <c r="CH2091" s="280"/>
      <c r="CI2091" s="280" t="s">
        <v>208</v>
      </c>
      <c r="CJ2091" s="280" t="s">
        <v>209</v>
      </c>
      <c r="CK2091" s="280"/>
      <c r="CL2091" s="280"/>
      <c r="CM2091" s="280" t="s">
        <v>73</v>
      </c>
      <c r="CN2091" s="280">
        <v>3</v>
      </c>
    </row>
    <row r="2092" spans="4:92">
      <c r="D2092" s="273" t="s">
        <v>83</v>
      </c>
      <c r="E2092" s="273" t="s">
        <v>75</v>
      </c>
      <c r="F2092" s="273" t="s">
        <v>357</v>
      </c>
      <c r="G2092" s="273" t="s">
        <v>1055</v>
      </c>
      <c r="H2092" s="274">
        <v>45017</v>
      </c>
      <c r="I2092" s="273">
        <v>11755</v>
      </c>
      <c r="J2092" s="273">
        <v>855</v>
      </c>
      <c r="W2092" s="273">
        <v>170610</v>
      </c>
      <c r="X2092" s="273" t="s">
        <v>64</v>
      </c>
      <c r="Y2092" s="273" t="s">
        <v>63</v>
      </c>
      <c r="Z2092" s="273" t="s">
        <v>252</v>
      </c>
      <c r="AA2092" s="273" t="s">
        <v>515</v>
      </c>
      <c r="AB2092" s="274">
        <v>45231</v>
      </c>
      <c r="AC2092" s="273">
        <v>14491</v>
      </c>
      <c r="AD2092" s="273">
        <v>669</v>
      </c>
      <c r="AK2092" s="273">
        <v>293305</v>
      </c>
      <c r="BV2092" s="336" t="s">
        <v>64</v>
      </c>
      <c r="BW2092" s="337" t="s">
        <v>75</v>
      </c>
      <c r="BX2092" s="337" t="s">
        <v>231</v>
      </c>
      <c r="BY2092" s="337" t="s">
        <v>231</v>
      </c>
      <c r="BZ2092" s="337" t="s">
        <v>204</v>
      </c>
      <c r="CA2092" s="337" t="s">
        <v>205</v>
      </c>
      <c r="CB2092" s="337" t="s">
        <v>206</v>
      </c>
      <c r="CC2092" s="337" t="s">
        <v>207</v>
      </c>
      <c r="CD2092" s="338">
        <v>0</v>
      </c>
      <c r="CE2092" s="335">
        <v>44986</v>
      </c>
      <c r="CF2092" s="337"/>
      <c r="CG2092" s="337" t="s">
        <v>181</v>
      </c>
      <c r="CH2092" s="337"/>
      <c r="CI2092" s="337" t="s">
        <v>208</v>
      </c>
      <c r="CJ2092" s="337" t="s">
        <v>209</v>
      </c>
      <c r="CK2092" s="337"/>
      <c r="CL2092" s="337"/>
      <c r="CM2092" s="337" t="s">
        <v>73</v>
      </c>
      <c r="CN2092" s="337">
        <v>3</v>
      </c>
    </row>
    <row r="2093" spans="4:92">
      <c r="D2093" s="273" t="s">
        <v>83</v>
      </c>
      <c r="E2093" s="273" t="s">
        <v>75</v>
      </c>
      <c r="F2093" s="273" t="s">
        <v>357</v>
      </c>
      <c r="G2093" s="273" t="s">
        <v>1055</v>
      </c>
      <c r="H2093" s="274">
        <v>45017</v>
      </c>
      <c r="I2093" s="273">
        <v>11755</v>
      </c>
      <c r="J2093" s="273">
        <v>855</v>
      </c>
      <c r="K2093" s="273">
        <v>0</v>
      </c>
      <c r="L2093" s="273" t="s">
        <v>66</v>
      </c>
      <c r="N2093" s="273" t="s">
        <v>107</v>
      </c>
      <c r="W2093" s="273">
        <v>170635</v>
      </c>
      <c r="X2093" s="273" t="s">
        <v>64</v>
      </c>
      <c r="Y2093" s="273" t="s">
        <v>63</v>
      </c>
      <c r="Z2093" s="273" t="s">
        <v>252</v>
      </c>
      <c r="AA2093" s="273" t="s">
        <v>515</v>
      </c>
      <c r="AB2093" s="274">
        <v>45231</v>
      </c>
      <c r="AC2093" s="273">
        <v>14494</v>
      </c>
      <c r="AD2093" s="273">
        <v>669</v>
      </c>
      <c r="AE2093" s="273">
        <v>0</v>
      </c>
      <c r="AF2093" s="273" t="s">
        <v>90</v>
      </c>
      <c r="AG2093" s="273" t="s">
        <v>819</v>
      </c>
      <c r="AH2093" s="273" t="s">
        <v>820</v>
      </c>
      <c r="AI2093" s="273" t="s">
        <v>199</v>
      </c>
      <c r="AJ2093" s="273" t="s">
        <v>200</v>
      </c>
      <c r="AK2093" s="273">
        <v>276202</v>
      </c>
      <c r="BV2093" s="279" t="s">
        <v>64</v>
      </c>
      <c r="BW2093" s="280" t="s">
        <v>75</v>
      </c>
      <c r="BX2093" s="280" t="s">
        <v>231</v>
      </c>
      <c r="BY2093" s="280" t="s">
        <v>231</v>
      </c>
      <c r="BZ2093" s="280" t="s">
        <v>204</v>
      </c>
      <c r="CA2093" s="280" t="s">
        <v>205</v>
      </c>
      <c r="CB2093" s="280" t="s">
        <v>206</v>
      </c>
      <c r="CC2093" s="280" t="s">
        <v>207</v>
      </c>
      <c r="CD2093" s="281">
        <v>0</v>
      </c>
      <c r="CE2093" s="277">
        <v>44986</v>
      </c>
      <c r="CF2093" s="280"/>
      <c r="CG2093" s="280" t="s">
        <v>181</v>
      </c>
      <c r="CH2093" s="280"/>
      <c r="CI2093" s="280" t="s">
        <v>208</v>
      </c>
      <c r="CJ2093" s="280" t="s">
        <v>209</v>
      </c>
      <c r="CK2093" s="280"/>
      <c r="CL2093" s="280"/>
      <c r="CM2093" s="280" t="s">
        <v>73</v>
      </c>
      <c r="CN2093" s="280">
        <v>3</v>
      </c>
    </row>
    <row r="2094" spans="4:92">
      <c r="D2094" s="273" t="s">
        <v>83</v>
      </c>
      <c r="E2094" s="273" t="s">
        <v>75</v>
      </c>
      <c r="F2094" s="273" t="s">
        <v>357</v>
      </c>
      <c r="G2094" s="273" t="s">
        <v>1055</v>
      </c>
      <c r="H2094" s="274">
        <v>45017</v>
      </c>
      <c r="I2094" s="273">
        <v>11755</v>
      </c>
      <c r="J2094" s="273">
        <v>855</v>
      </c>
      <c r="K2094" s="273">
        <v>7034.4</v>
      </c>
      <c r="L2094" s="273" t="s">
        <v>66</v>
      </c>
      <c r="M2094" s="273">
        <v>780.64300000000003</v>
      </c>
      <c r="N2094" s="273" t="s">
        <v>115</v>
      </c>
      <c r="W2094" s="273">
        <v>170634</v>
      </c>
      <c r="X2094" s="273" t="s">
        <v>64</v>
      </c>
      <c r="Y2094" s="273" t="s">
        <v>63</v>
      </c>
      <c r="Z2094" s="273" t="s">
        <v>252</v>
      </c>
      <c r="AA2094" s="273" t="s">
        <v>515</v>
      </c>
      <c r="AB2094" s="274">
        <v>45231</v>
      </c>
      <c r="AC2094" s="273">
        <v>14494</v>
      </c>
      <c r="AD2094" s="273">
        <v>669</v>
      </c>
      <c r="AE2094" s="273">
        <v>0</v>
      </c>
      <c r="AF2094" s="273" t="s">
        <v>90</v>
      </c>
      <c r="AG2094" s="273" t="s">
        <v>824</v>
      </c>
      <c r="AH2094" s="273" t="s">
        <v>825</v>
      </c>
      <c r="AI2094" s="273" t="s">
        <v>199</v>
      </c>
      <c r="AJ2094" s="273" t="s">
        <v>200</v>
      </c>
      <c r="AK2094" s="273">
        <v>276208</v>
      </c>
      <c r="BV2094" s="336" t="s">
        <v>64</v>
      </c>
      <c r="BW2094" s="337" t="s">
        <v>75</v>
      </c>
      <c r="BX2094" s="337" t="s">
        <v>231</v>
      </c>
      <c r="BY2094" s="337" t="s">
        <v>231</v>
      </c>
      <c r="BZ2094" s="337" t="s">
        <v>204</v>
      </c>
      <c r="CA2094" s="337" t="s">
        <v>205</v>
      </c>
      <c r="CB2094" s="337" t="s">
        <v>206</v>
      </c>
      <c r="CC2094" s="337" t="s">
        <v>207</v>
      </c>
      <c r="CD2094" s="338">
        <v>0</v>
      </c>
      <c r="CE2094" s="335">
        <v>44986</v>
      </c>
      <c r="CF2094" s="337"/>
      <c r="CG2094" s="337" t="s">
        <v>181</v>
      </c>
      <c r="CH2094" s="337"/>
      <c r="CI2094" s="337" t="s">
        <v>208</v>
      </c>
      <c r="CJ2094" s="337" t="s">
        <v>209</v>
      </c>
      <c r="CK2094" s="337"/>
      <c r="CL2094" s="337"/>
      <c r="CM2094" s="337" t="s">
        <v>73</v>
      </c>
      <c r="CN2094" s="337">
        <v>3</v>
      </c>
    </row>
    <row r="2095" spans="4:92">
      <c r="D2095" s="273" t="s">
        <v>83</v>
      </c>
      <c r="E2095" s="273" t="s">
        <v>75</v>
      </c>
      <c r="F2095" s="273" t="s">
        <v>357</v>
      </c>
      <c r="G2095" s="273" t="s">
        <v>1055</v>
      </c>
      <c r="H2095" s="274">
        <v>45047</v>
      </c>
      <c r="I2095" s="273">
        <v>12375</v>
      </c>
      <c r="J2095" s="273">
        <v>855</v>
      </c>
      <c r="W2095" s="273">
        <v>183980</v>
      </c>
      <c r="X2095" s="273" t="s">
        <v>64</v>
      </c>
      <c r="Y2095" s="273" t="s">
        <v>63</v>
      </c>
      <c r="Z2095" s="273" t="s">
        <v>252</v>
      </c>
      <c r="AA2095" s="273" t="s">
        <v>515</v>
      </c>
      <c r="AB2095" s="274">
        <v>45231</v>
      </c>
      <c r="AC2095" s="273">
        <v>14494</v>
      </c>
      <c r="AD2095" s="273">
        <v>669</v>
      </c>
      <c r="AE2095" s="273">
        <v>0</v>
      </c>
      <c r="AF2095" s="273" t="s">
        <v>90</v>
      </c>
      <c r="AG2095" s="273" t="s">
        <v>828</v>
      </c>
      <c r="AH2095" s="273" t="s">
        <v>829</v>
      </c>
      <c r="AI2095" s="273" t="s">
        <v>199</v>
      </c>
      <c r="AJ2095" s="273" t="s">
        <v>214</v>
      </c>
      <c r="AK2095" s="273">
        <v>276214</v>
      </c>
      <c r="BV2095" s="279" t="s">
        <v>64</v>
      </c>
      <c r="BW2095" s="280" t="s">
        <v>75</v>
      </c>
      <c r="BX2095" s="280" t="s">
        <v>231</v>
      </c>
      <c r="BY2095" s="280" t="s">
        <v>231</v>
      </c>
      <c r="BZ2095" s="280" t="s">
        <v>204</v>
      </c>
      <c r="CA2095" s="280" t="s">
        <v>205</v>
      </c>
      <c r="CB2095" s="280" t="s">
        <v>206</v>
      </c>
      <c r="CC2095" s="280" t="s">
        <v>207</v>
      </c>
      <c r="CD2095" s="281">
        <v>0</v>
      </c>
      <c r="CE2095" s="277">
        <v>44986</v>
      </c>
      <c r="CF2095" s="280"/>
      <c r="CG2095" s="280" t="s">
        <v>181</v>
      </c>
      <c r="CH2095" s="280"/>
      <c r="CI2095" s="280" t="s">
        <v>208</v>
      </c>
      <c r="CJ2095" s="280" t="s">
        <v>209</v>
      </c>
      <c r="CK2095" s="280"/>
      <c r="CL2095" s="280"/>
      <c r="CM2095" s="280" t="s">
        <v>73</v>
      </c>
      <c r="CN2095" s="280">
        <v>3</v>
      </c>
    </row>
    <row r="2096" spans="4:92">
      <c r="D2096" s="273" t="s">
        <v>83</v>
      </c>
      <c r="E2096" s="273" t="s">
        <v>75</v>
      </c>
      <c r="F2096" s="273" t="s">
        <v>357</v>
      </c>
      <c r="G2096" s="273" t="s">
        <v>1055</v>
      </c>
      <c r="H2096" s="274">
        <v>45047</v>
      </c>
      <c r="I2096" s="273">
        <v>12375</v>
      </c>
      <c r="J2096" s="273">
        <v>855</v>
      </c>
      <c r="K2096" s="273">
        <v>0</v>
      </c>
      <c r="L2096" s="273" t="s">
        <v>66</v>
      </c>
      <c r="N2096" s="273" t="s">
        <v>107</v>
      </c>
      <c r="W2096" s="273">
        <v>184005</v>
      </c>
      <c r="X2096" s="273" t="s">
        <v>64</v>
      </c>
      <c r="Y2096" s="273" t="s">
        <v>63</v>
      </c>
      <c r="Z2096" s="273" t="s">
        <v>252</v>
      </c>
      <c r="AA2096" s="273" t="s">
        <v>515</v>
      </c>
      <c r="AB2096" s="274">
        <v>45231</v>
      </c>
      <c r="AC2096" s="273">
        <v>14494</v>
      </c>
      <c r="AD2096" s="273">
        <v>669</v>
      </c>
      <c r="AE2096" s="273">
        <v>0</v>
      </c>
      <c r="AF2096" s="273" t="s">
        <v>90</v>
      </c>
      <c r="AG2096" s="273" t="s">
        <v>837</v>
      </c>
      <c r="AH2096" s="273" t="s">
        <v>838</v>
      </c>
      <c r="AI2096" s="273" t="s">
        <v>199</v>
      </c>
      <c r="AJ2096" s="273" t="s">
        <v>200</v>
      </c>
      <c r="AK2096" s="273">
        <v>276220</v>
      </c>
      <c r="BV2096" s="336" t="s">
        <v>64</v>
      </c>
      <c r="BW2096" s="337" t="s">
        <v>75</v>
      </c>
      <c r="BX2096" s="337" t="s">
        <v>231</v>
      </c>
      <c r="BY2096" s="337" t="s">
        <v>231</v>
      </c>
      <c r="BZ2096" s="337" t="s">
        <v>204</v>
      </c>
      <c r="CA2096" s="337" t="s">
        <v>205</v>
      </c>
      <c r="CB2096" s="337" t="s">
        <v>206</v>
      </c>
      <c r="CC2096" s="337" t="s">
        <v>207</v>
      </c>
      <c r="CD2096" s="338">
        <v>0</v>
      </c>
      <c r="CE2096" s="335">
        <v>44986</v>
      </c>
      <c r="CF2096" s="337"/>
      <c r="CG2096" s="337" t="s">
        <v>181</v>
      </c>
      <c r="CH2096" s="337"/>
      <c r="CI2096" s="337" t="s">
        <v>208</v>
      </c>
      <c r="CJ2096" s="337" t="s">
        <v>209</v>
      </c>
      <c r="CK2096" s="337"/>
      <c r="CL2096" s="337"/>
      <c r="CM2096" s="337" t="s">
        <v>73</v>
      </c>
      <c r="CN2096" s="337">
        <v>3</v>
      </c>
    </row>
    <row r="2097" spans="4:92">
      <c r="D2097" s="273" t="s">
        <v>83</v>
      </c>
      <c r="E2097" s="273" t="s">
        <v>75</v>
      </c>
      <c r="F2097" s="273" t="s">
        <v>357</v>
      </c>
      <c r="G2097" s="273" t="s">
        <v>1055</v>
      </c>
      <c r="H2097" s="274">
        <v>45047</v>
      </c>
      <c r="I2097" s="273">
        <v>12375</v>
      </c>
      <c r="J2097" s="273">
        <v>855</v>
      </c>
      <c r="K2097" s="273">
        <v>9047</v>
      </c>
      <c r="L2097" s="273" t="s">
        <v>66</v>
      </c>
      <c r="M2097" s="273">
        <v>1014.394875</v>
      </c>
      <c r="N2097" s="273" t="s">
        <v>115</v>
      </c>
      <c r="W2097" s="273">
        <v>184004</v>
      </c>
      <c r="X2097" s="273" t="s">
        <v>64</v>
      </c>
      <c r="Y2097" s="273" t="s">
        <v>63</v>
      </c>
      <c r="Z2097" s="273" t="s">
        <v>252</v>
      </c>
      <c r="AA2097" s="273" t="s">
        <v>515</v>
      </c>
      <c r="AB2097" s="274">
        <v>45231</v>
      </c>
      <c r="AC2097" s="273">
        <v>14494</v>
      </c>
      <c r="AD2097" s="273">
        <v>669</v>
      </c>
      <c r="AE2097" s="273">
        <v>0.19</v>
      </c>
      <c r="AF2097" s="273" t="s">
        <v>90</v>
      </c>
      <c r="AG2097" s="273" t="s">
        <v>819</v>
      </c>
      <c r="AH2097" s="273" t="s">
        <v>841</v>
      </c>
      <c r="AI2097" s="273" t="s">
        <v>199</v>
      </c>
      <c r="AJ2097" s="273" t="s">
        <v>200</v>
      </c>
      <c r="AK2097" s="273">
        <v>276226</v>
      </c>
      <c r="BV2097" s="279" t="s">
        <v>64</v>
      </c>
      <c r="BW2097" s="280" t="s">
        <v>75</v>
      </c>
      <c r="BX2097" s="280" t="s">
        <v>231</v>
      </c>
      <c r="BY2097" s="280" t="s">
        <v>231</v>
      </c>
      <c r="BZ2097" s="280" t="s">
        <v>86</v>
      </c>
      <c r="CA2097" s="280" t="s">
        <v>87</v>
      </c>
      <c r="CB2097" s="280" t="s">
        <v>88</v>
      </c>
      <c r="CC2097" s="280" t="s">
        <v>89</v>
      </c>
      <c r="CD2097" s="281">
        <v>3</v>
      </c>
      <c r="CE2097" s="277">
        <v>44986</v>
      </c>
      <c r="CF2097" s="280">
        <v>1731</v>
      </c>
      <c r="CG2097" s="280" t="s">
        <v>80</v>
      </c>
      <c r="CH2097" s="280">
        <v>1731</v>
      </c>
      <c r="CI2097" s="280" t="s">
        <v>80</v>
      </c>
      <c r="CJ2097" s="280"/>
      <c r="CK2097" s="280"/>
      <c r="CL2097" s="280"/>
      <c r="CM2097" s="280" t="s">
        <v>73</v>
      </c>
      <c r="CN2097" s="280">
        <v>3</v>
      </c>
    </row>
    <row r="2098" spans="4:92">
      <c r="D2098" s="273" t="s">
        <v>83</v>
      </c>
      <c r="E2098" s="273" t="s">
        <v>75</v>
      </c>
      <c r="F2098" s="273" t="s">
        <v>357</v>
      </c>
      <c r="G2098" s="273" t="s">
        <v>1055</v>
      </c>
      <c r="H2098" s="274">
        <v>45078</v>
      </c>
      <c r="I2098" s="273">
        <v>12644</v>
      </c>
      <c r="J2098" s="273">
        <v>855</v>
      </c>
      <c r="W2098" s="273">
        <v>211818</v>
      </c>
      <c r="X2098" s="273" t="s">
        <v>64</v>
      </c>
      <c r="Y2098" s="273" t="s">
        <v>63</v>
      </c>
      <c r="Z2098" s="273" t="s">
        <v>252</v>
      </c>
      <c r="AA2098" s="273" t="s">
        <v>515</v>
      </c>
      <c r="AB2098" s="274">
        <v>45231</v>
      </c>
      <c r="AC2098" s="273">
        <v>14494</v>
      </c>
      <c r="AD2098" s="273">
        <v>669</v>
      </c>
      <c r="AE2098" s="273">
        <v>0.01</v>
      </c>
      <c r="AF2098" s="273" t="s">
        <v>90</v>
      </c>
      <c r="AG2098" s="273" t="s">
        <v>819</v>
      </c>
      <c r="AH2098" s="273" t="s">
        <v>855</v>
      </c>
      <c r="AI2098" s="273" t="s">
        <v>199</v>
      </c>
      <c r="AJ2098" s="273" t="s">
        <v>200</v>
      </c>
      <c r="AK2098" s="273">
        <v>276232</v>
      </c>
      <c r="BV2098" s="336" t="s">
        <v>64</v>
      </c>
      <c r="BW2098" s="337" t="s">
        <v>75</v>
      </c>
      <c r="BX2098" s="337" t="s">
        <v>231</v>
      </c>
      <c r="BY2098" s="337" t="s">
        <v>231</v>
      </c>
      <c r="BZ2098" s="337" t="s">
        <v>86</v>
      </c>
      <c r="CA2098" s="337" t="s">
        <v>87</v>
      </c>
      <c r="CB2098" s="337" t="s">
        <v>88</v>
      </c>
      <c r="CC2098" s="337" t="s">
        <v>89</v>
      </c>
      <c r="CD2098" s="338">
        <v>3</v>
      </c>
      <c r="CE2098" s="335">
        <v>44986</v>
      </c>
      <c r="CF2098" s="337">
        <v>9958</v>
      </c>
      <c r="CG2098" s="337" t="s">
        <v>80</v>
      </c>
      <c r="CH2098" s="337">
        <v>9958</v>
      </c>
      <c r="CI2098" s="337" t="s">
        <v>80</v>
      </c>
      <c r="CJ2098" s="337"/>
      <c r="CK2098" s="337"/>
      <c r="CL2098" s="337"/>
      <c r="CM2098" s="337" t="s">
        <v>73</v>
      </c>
      <c r="CN2098" s="337">
        <v>3</v>
      </c>
    </row>
    <row r="2099" spans="4:92">
      <c r="D2099" s="273" t="s">
        <v>83</v>
      </c>
      <c r="E2099" s="273" t="s">
        <v>75</v>
      </c>
      <c r="F2099" s="273" t="s">
        <v>357</v>
      </c>
      <c r="G2099" s="273" t="s">
        <v>1055</v>
      </c>
      <c r="H2099" s="274">
        <v>45078</v>
      </c>
      <c r="I2099" s="273">
        <v>12644</v>
      </c>
      <c r="J2099" s="273">
        <v>855</v>
      </c>
      <c r="K2099" s="273">
        <v>0</v>
      </c>
      <c r="L2099" s="273" t="s">
        <v>66</v>
      </c>
      <c r="N2099" s="273" t="s">
        <v>107</v>
      </c>
      <c r="W2099" s="273">
        <v>211843</v>
      </c>
      <c r="X2099" s="273" t="s">
        <v>64</v>
      </c>
      <c r="Y2099" s="273" t="s">
        <v>63</v>
      </c>
      <c r="Z2099" s="273" t="s">
        <v>252</v>
      </c>
      <c r="AA2099" s="273" t="s">
        <v>515</v>
      </c>
      <c r="AB2099" s="274">
        <v>45231</v>
      </c>
      <c r="AC2099" s="273">
        <v>14494</v>
      </c>
      <c r="AD2099" s="273">
        <v>669</v>
      </c>
      <c r="AE2099" s="273">
        <v>0</v>
      </c>
      <c r="AF2099" s="273" t="s">
        <v>90</v>
      </c>
      <c r="AG2099" s="273" t="s">
        <v>860</v>
      </c>
      <c r="AH2099" s="273" t="s">
        <v>861</v>
      </c>
      <c r="AI2099" s="273" t="s">
        <v>199</v>
      </c>
      <c r="AJ2099" s="273" t="s">
        <v>200</v>
      </c>
      <c r="AK2099" s="273">
        <v>276238</v>
      </c>
      <c r="BV2099" s="279" t="s">
        <v>64</v>
      </c>
      <c r="BW2099" s="280" t="s">
        <v>75</v>
      </c>
      <c r="BX2099" s="280" t="s">
        <v>231</v>
      </c>
      <c r="BY2099" s="280" t="s">
        <v>231</v>
      </c>
      <c r="BZ2099" s="280" t="s">
        <v>86</v>
      </c>
      <c r="CA2099" s="280" t="s">
        <v>87</v>
      </c>
      <c r="CB2099" s="280" t="s">
        <v>88</v>
      </c>
      <c r="CC2099" s="280" t="s">
        <v>89</v>
      </c>
      <c r="CD2099" s="281">
        <v>3</v>
      </c>
      <c r="CE2099" s="277">
        <v>44986</v>
      </c>
      <c r="CF2099" s="280">
        <v>5150</v>
      </c>
      <c r="CG2099" s="280" t="s">
        <v>80</v>
      </c>
      <c r="CH2099" s="280">
        <v>5150</v>
      </c>
      <c r="CI2099" s="280" t="s">
        <v>80</v>
      </c>
      <c r="CJ2099" s="280"/>
      <c r="CK2099" s="280"/>
      <c r="CL2099" s="280"/>
      <c r="CM2099" s="280" t="s">
        <v>73</v>
      </c>
      <c r="CN2099" s="280">
        <v>3</v>
      </c>
    </row>
    <row r="2100" spans="4:92">
      <c r="D2100" s="273" t="s">
        <v>83</v>
      </c>
      <c r="E2100" s="273" t="s">
        <v>75</v>
      </c>
      <c r="F2100" s="273" t="s">
        <v>357</v>
      </c>
      <c r="G2100" s="273" t="s">
        <v>1055</v>
      </c>
      <c r="H2100" s="274">
        <v>45078</v>
      </c>
      <c r="I2100" s="273">
        <v>12644</v>
      </c>
      <c r="J2100" s="273">
        <v>855</v>
      </c>
      <c r="K2100" s="273">
        <v>12012.73</v>
      </c>
      <c r="L2100" s="273" t="s">
        <v>66</v>
      </c>
      <c r="M2100" s="273">
        <v>1346.9274375</v>
      </c>
      <c r="N2100" s="273" t="s">
        <v>115</v>
      </c>
      <c r="W2100" s="273">
        <v>211842</v>
      </c>
      <c r="X2100" s="273" t="s">
        <v>64</v>
      </c>
      <c r="Y2100" s="273" t="s">
        <v>63</v>
      </c>
      <c r="Z2100" s="273" t="s">
        <v>252</v>
      </c>
      <c r="AA2100" s="273" t="s">
        <v>515</v>
      </c>
      <c r="AB2100" s="274">
        <v>45231</v>
      </c>
      <c r="AC2100" s="273">
        <v>14494</v>
      </c>
      <c r="AD2100" s="273">
        <v>669</v>
      </c>
      <c r="AE2100" s="273">
        <v>1.07</v>
      </c>
      <c r="AF2100" s="273" t="s">
        <v>90</v>
      </c>
      <c r="AG2100" s="273" t="s">
        <v>867</v>
      </c>
      <c r="AH2100" s="273" t="s">
        <v>868</v>
      </c>
      <c r="AI2100" s="273" t="s">
        <v>199</v>
      </c>
      <c r="AJ2100" s="273" t="s">
        <v>214</v>
      </c>
      <c r="AK2100" s="273">
        <v>276244</v>
      </c>
      <c r="BV2100" s="336" t="s">
        <v>64</v>
      </c>
      <c r="BW2100" s="337" t="s">
        <v>75</v>
      </c>
      <c r="BX2100" s="337" t="s">
        <v>231</v>
      </c>
      <c r="BY2100" s="337" t="s">
        <v>231</v>
      </c>
      <c r="BZ2100" s="337" t="s">
        <v>86</v>
      </c>
      <c r="CA2100" s="337" t="s">
        <v>87</v>
      </c>
      <c r="CB2100" s="337" t="s">
        <v>88</v>
      </c>
      <c r="CC2100" s="337" t="s">
        <v>89</v>
      </c>
      <c r="CD2100" s="338">
        <v>3</v>
      </c>
      <c r="CE2100" s="335">
        <v>45017</v>
      </c>
      <c r="CF2100" s="337">
        <v>7863</v>
      </c>
      <c r="CG2100" s="337" t="s">
        <v>80</v>
      </c>
      <c r="CH2100" s="337">
        <v>7863</v>
      </c>
      <c r="CI2100" s="337" t="s">
        <v>80</v>
      </c>
      <c r="CJ2100" s="337"/>
      <c r="CK2100" s="337"/>
      <c r="CL2100" s="337"/>
      <c r="CM2100" s="337" t="s">
        <v>73</v>
      </c>
      <c r="CN2100" s="337">
        <v>3</v>
      </c>
    </row>
    <row r="2101" spans="4:92">
      <c r="D2101" s="273" t="s">
        <v>83</v>
      </c>
      <c r="E2101" s="273" t="s">
        <v>75</v>
      </c>
      <c r="F2101" s="273" t="s">
        <v>357</v>
      </c>
      <c r="G2101" s="273" t="s">
        <v>1055</v>
      </c>
      <c r="H2101" s="274">
        <v>45108</v>
      </c>
      <c r="I2101" s="273">
        <v>12913</v>
      </c>
      <c r="J2101" s="273">
        <v>855</v>
      </c>
      <c r="W2101" s="273">
        <v>211847</v>
      </c>
      <c r="X2101" s="273" t="s">
        <v>64</v>
      </c>
      <c r="Y2101" s="273" t="s">
        <v>63</v>
      </c>
      <c r="Z2101" s="273" t="s">
        <v>252</v>
      </c>
      <c r="AA2101" s="273" t="s">
        <v>257</v>
      </c>
      <c r="AB2101" s="274">
        <v>45017</v>
      </c>
      <c r="AC2101" s="273">
        <v>12049</v>
      </c>
      <c r="AD2101" s="273">
        <v>22</v>
      </c>
      <c r="AE2101" s="273">
        <v>0.17</v>
      </c>
      <c r="AF2101" s="273" t="s">
        <v>90</v>
      </c>
      <c r="AG2101" s="273" t="s">
        <v>923</v>
      </c>
      <c r="AH2101" s="273" t="s">
        <v>924</v>
      </c>
      <c r="AI2101" s="273" t="s">
        <v>199</v>
      </c>
      <c r="AJ2101" s="273" t="s">
        <v>214</v>
      </c>
      <c r="AK2101" s="273">
        <v>170095</v>
      </c>
      <c r="BV2101" s="279" t="s">
        <v>64</v>
      </c>
      <c r="BW2101" s="280" t="s">
        <v>75</v>
      </c>
      <c r="BX2101" s="280" t="s">
        <v>231</v>
      </c>
      <c r="BY2101" s="280" t="s">
        <v>231</v>
      </c>
      <c r="BZ2101" s="280" t="s">
        <v>86</v>
      </c>
      <c r="CA2101" s="280" t="s">
        <v>87</v>
      </c>
      <c r="CB2101" s="280" t="s">
        <v>88</v>
      </c>
      <c r="CC2101" s="280" t="s">
        <v>89</v>
      </c>
      <c r="CD2101" s="281">
        <v>3</v>
      </c>
      <c r="CE2101" s="277">
        <v>45017</v>
      </c>
      <c r="CF2101" s="280">
        <v>12022</v>
      </c>
      <c r="CG2101" s="280" t="s">
        <v>80</v>
      </c>
      <c r="CH2101" s="280">
        <v>12022</v>
      </c>
      <c r="CI2101" s="280" t="s">
        <v>80</v>
      </c>
      <c r="CJ2101" s="280"/>
      <c r="CK2101" s="280"/>
      <c r="CL2101" s="280"/>
      <c r="CM2101" s="280" t="s">
        <v>73</v>
      </c>
      <c r="CN2101" s="280">
        <v>3</v>
      </c>
    </row>
    <row r="2102" spans="4:92">
      <c r="D2102" s="273" t="s">
        <v>83</v>
      </c>
      <c r="E2102" s="273" t="s">
        <v>75</v>
      </c>
      <c r="F2102" s="273" t="s">
        <v>357</v>
      </c>
      <c r="G2102" s="273" t="s">
        <v>1055</v>
      </c>
      <c r="H2102" s="274">
        <v>45108</v>
      </c>
      <c r="I2102" s="273">
        <v>12913</v>
      </c>
      <c r="J2102" s="273">
        <v>855</v>
      </c>
      <c r="K2102" s="273">
        <v>0</v>
      </c>
      <c r="L2102" s="273" t="s">
        <v>66</v>
      </c>
      <c r="N2102" s="273" t="s">
        <v>107</v>
      </c>
      <c r="W2102" s="273">
        <v>211872</v>
      </c>
      <c r="X2102" s="273" t="s">
        <v>64</v>
      </c>
      <c r="Y2102" s="273" t="s">
        <v>63</v>
      </c>
      <c r="Z2102" s="273" t="s">
        <v>252</v>
      </c>
      <c r="AA2102" s="273" t="s">
        <v>257</v>
      </c>
      <c r="AB2102" s="274">
        <v>45017</v>
      </c>
      <c r="AC2102" s="273">
        <v>12049</v>
      </c>
      <c r="AD2102" s="273">
        <v>22</v>
      </c>
      <c r="AE2102" s="273">
        <v>0.97</v>
      </c>
      <c r="AF2102" s="273" t="s">
        <v>90</v>
      </c>
      <c r="AG2102" s="273" t="s">
        <v>887</v>
      </c>
      <c r="AH2102" s="273" t="s">
        <v>929</v>
      </c>
      <c r="AI2102" s="273" t="s">
        <v>123</v>
      </c>
      <c r="AJ2102" s="273" t="s">
        <v>200</v>
      </c>
      <c r="AK2102" s="273">
        <v>170107</v>
      </c>
      <c r="BV2102" s="336" t="s">
        <v>64</v>
      </c>
      <c r="BW2102" s="337" t="s">
        <v>75</v>
      </c>
      <c r="BX2102" s="337" t="s">
        <v>231</v>
      </c>
      <c r="BY2102" s="337" t="s">
        <v>231</v>
      </c>
      <c r="BZ2102" s="337" t="s">
        <v>86</v>
      </c>
      <c r="CA2102" s="337" t="s">
        <v>87</v>
      </c>
      <c r="CB2102" s="337" t="s">
        <v>88</v>
      </c>
      <c r="CC2102" s="337" t="s">
        <v>89</v>
      </c>
      <c r="CD2102" s="338">
        <v>3</v>
      </c>
      <c r="CE2102" s="335">
        <v>45017</v>
      </c>
      <c r="CF2102" s="337">
        <v>4765</v>
      </c>
      <c r="CG2102" s="337" t="s">
        <v>80</v>
      </c>
      <c r="CH2102" s="337">
        <v>4765</v>
      </c>
      <c r="CI2102" s="337" t="s">
        <v>80</v>
      </c>
      <c r="CJ2102" s="337"/>
      <c r="CK2102" s="337"/>
      <c r="CL2102" s="337"/>
      <c r="CM2102" s="337" t="s">
        <v>73</v>
      </c>
      <c r="CN2102" s="337">
        <v>3</v>
      </c>
    </row>
    <row r="2103" spans="4:92">
      <c r="D2103" s="273" t="s">
        <v>83</v>
      </c>
      <c r="E2103" s="273" t="s">
        <v>75</v>
      </c>
      <c r="F2103" s="273" t="s">
        <v>357</v>
      </c>
      <c r="G2103" s="273" t="s">
        <v>1055</v>
      </c>
      <c r="H2103" s="274">
        <v>45108</v>
      </c>
      <c r="I2103" s="273">
        <v>12913</v>
      </c>
      <c r="J2103" s="273">
        <v>855</v>
      </c>
      <c r="K2103" s="273">
        <v>12555.05</v>
      </c>
      <c r="L2103" s="273" t="s">
        <v>66</v>
      </c>
      <c r="M2103" s="273">
        <v>1407.7351249999999</v>
      </c>
      <c r="N2103" s="273" t="s">
        <v>115</v>
      </c>
      <c r="W2103" s="273">
        <v>211871</v>
      </c>
      <c r="X2103" s="273" t="s">
        <v>64</v>
      </c>
      <c r="Y2103" s="273" t="s">
        <v>63</v>
      </c>
      <c r="Z2103" s="273" t="s">
        <v>252</v>
      </c>
      <c r="AA2103" s="273" t="s">
        <v>257</v>
      </c>
      <c r="AB2103" s="274">
        <v>45017</v>
      </c>
      <c r="AC2103" s="273">
        <v>12049</v>
      </c>
      <c r="AD2103" s="273">
        <v>22</v>
      </c>
      <c r="AE2103" s="273">
        <v>6.2E-2</v>
      </c>
      <c r="AF2103" s="273" t="s">
        <v>90</v>
      </c>
      <c r="AG2103" s="273" t="s">
        <v>884</v>
      </c>
      <c r="AH2103" s="273" t="s">
        <v>932</v>
      </c>
      <c r="AI2103" s="273" t="s">
        <v>123</v>
      </c>
      <c r="AJ2103" s="273" t="s">
        <v>200</v>
      </c>
      <c r="AK2103" s="273">
        <v>170113</v>
      </c>
      <c r="BV2103" s="279" t="s">
        <v>64</v>
      </c>
      <c r="BW2103" s="280" t="s">
        <v>75</v>
      </c>
      <c r="BX2103" s="280" t="s">
        <v>231</v>
      </c>
      <c r="BY2103" s="280" t="s">
        <v>231</v>
      </c>
      <c r="BZ2103" s="280" t="s">
        <v>86</v>
      </c>
      <c r="CA2103" s="280" t="s">
        <v>87</v>
      </c>
      <c r="CB2103" s="280" t="s">
        <v>88</v>
      </c>
      <c r="CC2103" s="280" t="s">
        <v>89</v>
      </c>
      <c r="CD2103" s="281">
        <v>3</v>
      </c>
      <c r="CE2103" s="277">
        <v>45017</v>
      </c>
      <c r="CF2103" s="280">
        <v>7117</v>
      </c>
      <c r="CG2103" s="280" t="s">
        <v>80</v>
      </c>
      <c r="CH2103" s="280">
        <v>7117</v>
      </c>
      <c r="CI2103" s="280" t="s">
        <v>80</v>
      </c>
      <c r="CJ2103" s="280"/>
      <c r="CK2103" s="280"/>
      <c r="CL2103" s="280"/>
      <c r="CM2103" s="280" t="s">
        <v>73</v>
      </c>
      <c r="CN2103" s="280">
        <v>3</v>
      </c>
    </row>
    <row r="2104" spans="4:92">
      <c r="D2104" s="273" t="s">
        <v>83</v>
      </c>
      <c r="E2104" s="273" t="s">
        <v>75</v>
      </c>
      <c r="F2104" s="273" t="s">
        <v>357</v>
      </c>
      <c r="G2104" s="273" t="s">
        <v>1055</v>
      </c>
      <c r="H2104" s="274">
        <v>45139</v>
      </c>
      <c r="I2104" s="273">
        <v>13590</v>
      </c>
      <c r="J2104" s="273">
        <v>855</v>
      </c>
      <c r="W2104" s="273">
        <v>239772</v>
      </c>
      <c r="X2104" s="273" t="s">
        <v>64</v>
      </c>
      <c r="Y2104" s="273" t="s">
        <v>63</v>
      </c>
      <c r="Z2104" s="273" t="s">
        <v>252</v>
      </c>
      <c r="AA2104" s="273" t="s">
        <v>257</v>
      </c>
      <c r="AB2104" s="274">
        <v>45017</v>
      </c>
      <c r="AC2104" s="273">
        <v>12049</v>
      </c>
      <c r="AD2104" s="273">
        <v>22</v>
      </c>
      <c r="AE2104" s="273">
        <v>5.2999999999999999E-2</v>
      </c>
      <c r="AF2104" s="273" t="s">
        <v>90</v>
      </c>
      <c r="AG2104" s="273" t="s">
        <v>795</v>
      </c>
      <c r="AH2104" s="273" t="s">
        <v>1607</v>
      </c>
      <c r="AI2104" s="273" t="s">
        <v>123</v>
      </c>
      <c r="AJ2104" s="273" t="s">
        <v>200</v>
      </c>
      <c r="AK2104" s="273">
        <v>170119</v>
      </c>
      <c r="BV2104" s="336" t="s">
        <v>64</v>
      </c>
      <c r="BW2104" s="337" t="s">
        <v>75</v>
      </c>
      <c r="BX2104" s="337" t="s">
        <v>231</v>
      </c>
      <c r="BY2104" s="337" t="s">
        <v>231</v>
      </c>
      <c r="BZ2104" s="337" t="s">
        <v>86</v>
      </c>
      <c r="CA2104" s="337" t="s">
        <v>87</v>
      </c>
      <c r="CB2104" s="337" t="s">
        <v>88</v>
      </c>
      <c r="CC2104" s="337" t="s">
        <v>89</v>
      </c>
      <c r="CD2104" s="338">
        <v>3</v>
      </c>
      <c r="CE2104" s="335">
        <v>45017</v>
      </c>
      <c r="CF2104" s="337">
        <v>3263</v>
      </c>
      <c r="CG2104" s="337" t="s">
        <v>80</v>
      </c>
      <c r="CH2104" s="337">
        <v>3263</v>
      </c>
      <c r="CI2104" s="337" t="s">
        <v>80</v>
      </c>
      <c r="CJ2104" s="337"/>
      <c r="CK2104" s="337"/>
      <c r="CL2104" s="337"/>
      <c r="CM2104" s="337" t="s">
        <v>73</v>
      </c>
      <c r="CN2104" s="337">
        <v>3</v>
      </c>
    </row>
    <row r="2105" spans="4:92">
      <c r="D2105" s="273" t="s">
        <v>83</v>
      </c>
      <c r="E2105" s="273" t="s">
        <v>75</v>
      </c>
      <c r="F2105" s="273" t="s">
        <v>357</v>
      </c>
      <c r="G2105" s="273" t="s">
        <v>1055</v>
      </c>
      <c r="H2105" s="274">
        <v>45139</v>
      </c>
      <c r="I2105" s="273">
        <v>13590</v>
      </c>
      <c r="J2105" s="273">
        <v>855</v>
      </c>
      <c r="K2105" s="273">
        <v>0</v>
      </c>
      <c r="L2105" s="273" t="s">
        <v>66</v>
      </c>
      <c r="N2105" s="273" t="s">
        <v>107</v>
      </c>
      <c r="W2105" s="273">
        <v>239797</v>
      </c>
      <c r="X2105" s="273" t="s">
        <v>64</v>
      </c>
      <c r="Y2105" s="273" t="s">
        <v>63</v>
      </c>
      <c r="Z2105" s="273" t="s">
        <v>252</v>
      </c>
      <c r="AA2105" s="273" t="s">
        <v>257</v>
      </c>
      <c r="AB2105" s="274">
        <v>45017</v>
      </c>
      <c r="AC2105" s="273">
        <v>12049</v>
      </c>
      <c r="AD2105" s="273">
        <v>22</v>
      </c>
      <c r="AE2105" s="273">
        <v>5.8999999999999997E-2</v>
      </c>
      <c r="AF2105" s="273" t="s">
        <v>90</v>
      </c>
      <c r="AG2105" s="273" t="s">
        <v>949</v>
      </c>
      <c r="AH2105" s="273" t="s">
        <v>1608</v>
      </c>
      <c r="AI2105" s="273" t="s">
        <v>123</v>
      </c>
      <c r="AJ2105" s="273" t="s">
        <v>214</v>
      </c>
      <c r="AK2105" s="273">
        <v>170125</v>
      </c>
      <c r="BV2105" s="279" t="s">
        <v>64</v>
      </c>
      <c r="BW2105" s="280" t="s">
        <v>75</v>
      </c>
      <c r="BX2105" s="280" t="s">
        <v>231</v>
      </c>
      <c r="BY2105" s="280" t="s">
        <v>231</v>
      </c>
      <c r="BZ2105" s="280" t="s">
        <v>86</v>
      </c>
      <c r="CA2105" s="280" t="s">
        <v>87</v>
      </c>
      <c r="CB2105" s="280" t="s">
        <v>88</v>
      </c>
      <c r="CC2105" s="280" t="s">
        <v>89</v>
      </c>
      <c r="CD2105" s="281">
        <v>3</v>
      </c>
      <c r="CE2105" s="277">
        <v>45017</v>
      </c>
      <c r="CF2105" s="280">
        <v>1957</v>
      </c>
      <c r="CG2105" s="280" t="s">
        <v>80</v>
      </c>
      <c r="CH2105" s="280">
        <v>1957</v>
      </c>
      <c r="CI2105" s="280" t="s">
        <v>80</v>
      </c>
      <c r="CJ2105" s="280"/>
      <c r="CK2105" s="280"/>
      <c r="CL2105" s="280"/>
      <c r="CM2105" s="280" t="s">
        <v>73</v>
      </c>
      <c r="CN2105" s="280">
        <v>3</v>
      </c>
    </row>
    <row r="2106" spans="4:92">
      <c r="D2106" s="273" t="s">
        <v>83</v>
      </c>
      <c r="E2106" s="273" t="s">
        <v>75</v>
      </c>
      <c r="F2106" s="273" t="s">
        <v>357</v>
      </c>
      <c r="G2106" s="273" t="s">
        <v>1055</v>
      </c>
      <c r="H2106" s="274">
        <v>45139</v>
      </c>
      <c r="I2106" s="273">
        <v>13590</v>
      </c>
      <c r="J2106" s="273">
        <v>855</v>
      </c>
      <c r="K2106" s="273">
        <v>11650</v>
      </c>
      <c r="L2106" s="273" t="s">
        <v>66</v>
      </c>
      <c r="M2106" s="273">
        <v>1339.4150625</v>
      </c>
      <c r="N2106" s="273" t="s">
        <v>115</v>
      </c>
      <c r="W2106" s="273">
        <v>239796</v>
      </c>
      <c r="X2106" s="273" t="s">
        <v>64</v>
      </c>
      <c r="Y2106" s="273" t="s">
        <v>63</v>
      </c>
      <c r="Z2106" s="273" t="s">
        <v>252</v>
      </c>
      <c r="AA2106" s="273" t="s">
        <v>257</v>
      </c>
      <c r="AB2106" s="274">
        <v>45017</v>
      </c>
      <c r="AC2106" s="273">
        <v>12049</v>
      </c>
      <c r="AD2106" s="273">
        <v>22</v>
      </c>
      <c r="AE2106" s="273">
        <v>9.6</v>
      </c>
      <c r="AF2106" s="273" t="s">
        <v>90</v>
      </c>
      <c r="AG2106" s="273" t="s">
        <v>625</v>
      </c>
      <c r="AH2106" s="273" t="s">
        <v>955</v>
      </c>
      <c r="AI2106" s="273" t="s">
        <v>123</v>
      </c>
      <c r="AJ2106" s="273" t="s">
        <v>627</v>
      </c>
      <c r="AK2106" s="273">
        <v>170130</v>
      </c>
      <c r="BV2106" s="336" t="s">
        <v>64</v>
      </c>
      <c r="BW2106" s="337" t="s">
        <v>75</v>
      </c>
      <c r="BX2106" s="337" t="s">
        <v>231</v>
      </c>
      <c r="BY2106" s="337" t="s">
        <v>231</v>
      </c>
      <c r="BZ2106" s="337" t="s">
        <v>86</v>
      </c>
      <c r="CA2106" s="337" t="s">
        <v>87</v>
      </c>
      <c r="CB2106" s="337" t="s">
        <v>88</v>
      </c>
      <c r="CC2106" s="337" t="s">
        <v>89</v>
      </c>
      <c r="CD2106" s="338">
        <v>3</v>
      </c>
      <c r="CE2106" s="335">
        <v>45017</v>
      </c>
      <c r="CF2106" s="337">
        <v>10411</v>
      </c>
      <c r="CG2106" s="337" t="s">
        <v>80</v>
      </c>
      <c r="CH2106" s="337">
        <v>10411</v>
      </c>
      <c r="CI2106" s="337" t="s">
        <v>80</v>
      </c>
      <c r="CJ2106" s="337"/>
      <c r="CK2106" s="337"/>
      <c r="CL2106" s="337"/>
      <c r="CM2106" s="337" t="s">
        <v>73</v>
      </c>
      <c r="CN2106" s="337">
        <v>3</v>
      </c>
    </row>
    <row r="2107" spans="4:92">
      <c r="D2107" s="273" t="s">
        <v>83</v>
      </c>
      <c r="E2107" s="273" t="s">
        <v>75</v>
      </c>
      <c r="F2107" s="273" t="s">
        <v>231</v>
      </c>
      <c r="G2107" s="273" t="s">
        <v>576</v>
      </c>
      <c r="H2107" s="274">
        <v>44927</v>
      </c>
      <c r="I2107" s="273">
        <v>11169</v>
      </c>
      <c r="J2107" s="273">
        <v>690</v>
      </c>
      <c r="K2107" s="273">
        <v>1318938.6000000001</v>
      </c>
      <c r="L2107" s="273" t="s">
        <v>66</v>
      </c>
      <c r="M2107" s="273">
        <v>150292.08262500001</v>
      </c>
      <c r="N2107" s="273" t="s">
        <v>115</v>
      </c>
      <c r="W2107" s="273">
        <v>137812</v>
      </c>
      <c r="X2107" s="273" t="s">
        <v>64</v>
      </c>
      <c r="Y2107" s="273" t="s">
        <v>63</v>
      </c>
      <c r="Z2107" s="273" t="s">
        <v>252</v>
      </c>
      <c r="AA2107" s="273" t="s">
        <v>257</v>
      </c>
      <c r="AB2107" s="274">
        <v>45017</v>
      </c>
      <c r="AC2107" s="273">
        <v>12049</v>
      </c>
      <c r="AD2107" s="273">
        <v>22</v>
      </c>
      <c r="AE2107" s="273">
        <v>2</v>
      </c>
      <c r="AF2107" s="273" t="s">
        <v>90</v>
      </c>
      <c r="AG2107" s="273" t="s">
        <v>121</v>
      </c>
      <c r="AH2107" s="273" t="s">
        <v>959</v>
      </c>
      <c r="AI2107" s="273" t="s">
        <v>123</v>
      </c>
      <c r="AJ2107" s="273" t="s">
        <v>124</v>
      </c>
      <c r="AK2107" s="273">
        <v>170135</v>
      </c>
      <c r="BV2107" s="279" t="s">
        <v>64</v>
      </c>
      <c r="BW2107" s="280" t="s">
        <v>75</v>
      </c>
      <c r="BX2107" s="280" t="s">
        <v>231</v>
      </c>
      <c r="BY2107" s="280" t="s">
        <v>231</v>
      </c>
      <c r="BZ2107" s="280" t="s">
        <v>86</v>
      </c>
      <c r="CA2107" s="280" t="s">
        <v>87</v>
      </c>
      <c r="CB2107" s="280" t="s">
        <v>88</v>
      </c>
      <c r="CC2107" s="280" t="s">
        <v>89</v>
      </c>
      <c r="CD2107" s="281">
        <v>3</v>
      </c>
      <c r="CE2107" s="277">
        <v>45017</v>
      </c>
      <c r="CF2107" s="280">
        <v>5540</v>
      </c>
      <c r="CG2107" s="280" t="s">
        <v>80</v>
      </c>
      <c r="CH2107" s="280">
        <v>5540</v>
      </c>
      <c r="CI2107" s="280" t="s">
        <v>80</v>
      </c>
      <c r="CJ2107" s="280"/>
      <c r="CK2107" s="280"/>
      <c r="CL2107" s="280"/>
      <c r="CM2107" s="280" t="s">
        <v>73</v>
      </c>
      <c r="CN2107" s="280">
        <v>3</v>
      </c>
    </row>
    <row r="2108" spans="4:92">
      <c r="D2108" s="273" t="s">
        <v>83</v>
      </c>
      <c r="E2108" s="273" t="s">
        <v>75</v>
      </c>
      <c r="F2108" s="273" t="s">
        <v>231</v>
      </c>
      <c r="G2108" s="273" t="s">
        <v>576</v>
      </c>
      <c r="H2108" s="274">
        <v>44927</v>
      </c>
      <c r="I2108" s="273">
        <v>11169</v>
      </c>
      <c r="J2108" s="273">
        <v>690</v>
      </c>
      <c r="K2108" s="273">
        <v>0</v>
      </c>
      <c r="L2108" s="273" t="s">
        <v>66</v>
      </c>
      <c r="N2108" s="273" t="s">
        <v>107</v>
      </c>
      <c r="W2108" s="273">
        <v>137813</v>
      </c>
      <c r="X2108" s="273" t="s">
        <v>64</v>
      </c>
      <c r="Y2108" s="273" t="s">
        <v>63</v>
      </c>
      <c r="Z2108" s="273" t="s">
        <v>252</v>
      </c>
      <c r="AA2108" s="273" t="s">
        <v>257</v>
      </c>
      <c r="AB2108" s="274">
        <v>45017</v>
      </c>
      <c r="AC2108" s="273">
        <v>12049</v>
      </c>
      <c r="AD2108" s="273">
        <v>22</v>
      </c>
      <c r="AE2108" s="273">
        <v>0.13</v>
      </c>
      <c r="AF2108" s="273" t="s">
        <v>90</v>
      </c>
      <c r="AG2108" s="273" t="s">
        <v>801</v>
      </c>
      <c r="AH2108" s="273" t="s">
        <v>961</v>
      </c>
      <c r="AI2108" s="273" t="s">
        <v>199</v>
      </c>
      <c r="AJ2108" s="273" t="s">
        <v>627</v>
      </c>
      <c r="AK2108" s="273">
        <v>170140</v>
      </c>
      <c r="BV2108" s="336" t="s">
        <v>64</v>
      </c>
      <c r="BW2108" s="337" t="s">
        <v>75</v>
      </c>
      <c r="BX2108" s="337" t="s">
        <v>231</v>
      </c>
      <c r="BY2108" s="337" t="s">
        <v>231</v>
      </c>
      <c r="BZ2108" s="337" t="s">
        <v>204</v>
      </c>
      <c r="CA2108" s="337" t="s">
        <v>205</v>
      </c>
      <c r="CB2108" s="337" t="s">
        <v>206</v>
      </c>
      <c r="CC2108" s="337" t="s">
        <v>207</v>
      </c>
      <c r="CD2108" s="338">
        <v>0</v>
      </c>
      <c r="CE2108" s="335">
        <v>45017</v>
      </c>
      <c r="CF2108" s="337"/>
      <c r="CG2108" s="337" t="s">
        <v>181</v>
      </c>
      <c r="CH2108" s="337"/>
      <c r="CI2108" s="337" t="s">
        <v>208</v>
      </c>
      <c r="CJ2108" s="337" t="s">
        <v>209</v>
      </c>
      <c r="CK2108" s="337"/>
      <c r="CL2108" s="337"/>
      <c r="CM2108" s="337" t="s">
        <v>73</v>
      </c>
      <c r="CN2108" s="337">
        <v>3</v>
      </c>
    </row>
    <row r="2109" spans="4:92">
      <c r="D2109" s="273" t="s">
        <v>83</v>
      </c>
      <c r="E2109" s="273" t="s">
        <v>75</v>
      </c>
      <c r="F2109" s="273" t="s">
        <v>231</v>
      </c>
      <c r="G2109" s="273" t="s">
        <v>576</v>
      </c>
      <c r="H2109" s="274">
        <v>44927</v>
      </c>
      <c r="I2109" s="273">
        <v>17136</v>
      </c>
      <c r="J2109" s="273">
        <v>690</v>
      </c>
      <c r="K2109" s="273">
        <v>28600</v>
      </c>
      <c r="L2109" s="273" t="s">
        <v>1202</v>
      </c>
      <c r="M2109" s="273">
        <v>12105.808000000001</v>
      </c>
      <c r="N2109" s="273" t="s">
        <v>1203</v>
      </c>
      <c r="P2109" s="273" t="s">
        <v>1204</v>
      </c>
      <c r="Q2109" s="273" t="s">
        <v>1012</v>
      </c>
      <c r="R2109" s="273" t="s">
        <v>1336</v>
      </c>
      <c r="S2109" s="273" t="s">
        <v>1616</v>
      </c>
      <c r="T2109" s="273" t="s">
        <v>1617</v>
      </c>
      <c r="U2109" s="273" t="s">
        <v>73</v>
      </c>
      <c r="V2109" s="273" t="s">
        <v>1618</v>
      </c>
      <c r="W2109" s="273">
        <v>325751</v>
      </c>
      <c r="X2109" s="273" t="s">
        <v>64</v>
      </c>
      <c r="Y2109" s="273" t="s">
        <v>63</v>
      </c>
      <c r="Z2109" s="273" t="s">
        <v>252</v>
      </c>
      <c r="AA2109" s="273" t="s">
        <v>257</v>
      </c>
      <c r="AB2109" s="274">
        <v>45017</v>
      </c>
      <c r="AC2109" s="273">
        <v>12049</v>
      </c>
      <c r="AD2109" s="273">
        <v>22</v>
      </c>
      <c r="AE2109" s="273">
        <v>0.01</v>
      </c>
      <c r="AF2109" s="273" t="s">
        <v>90</v>
      </c>
      <c r="AG2109" s="273" t="s">
        <v>801</v>
      </c>
      <c r="AH2109" s="273" t="s">
        <v>969</v>
      </c>
      <c r="AI2109" s="273" t="s">
        <v>199</v>
      </c>
      <c r="AJ2109" s="273" t="s">
        <v>627</v>
      </c>
      <c r="AK2109" s="273">
        <v>170145</v>
      </c>
      <c r="BV2109" s="279" t="s">
        <v>64</v>
      </c>
      <c r="BW2109" s="280" t="s">
        <v>75</v>
      </c>
      <c r="BX2109" s="280" t="s">
        <v>231</v>
      </c>
      <c r="BY2109" s="280" t="s">
        <v>231</v>
      </c>
      <c r="BZ2109" s="280" t="s">
        <v>204</v>
      </c>
      <c r="CA2109" s="280" t="s">
        <v>205</v>
      </c>
      <c r="CB2109" s="280" t="s">
        <v>206</v>
      </c>
      <c r="CC2109" s="280" t="s">
        <v>207</v>
      </c>
      <c r="CD2109" s="281">
        <v>0</v>
      </c>
      <c r="CE2109" s="277">
        <v>45017</v>
      </c>
      <c r="CF2109" s="280"/>
      <c r="CG2109" s="280" t="s">
        <v>181</v>
      </c>
      <c r="CH2109" s="280"/>
      <c r="CI2109" s="280" t="s">
        <v>208</v>
      </c>
      <c r="CJ2109" s="280" t="s">
        <v>209</v>
      </c>
      <c r="CK2109" s="280"/>
      <c r="CL2109" s="280"/>
      <c r="CM2109" s="280" t="s">
        <v>73</v>
      </c>
      <c r="CN2109" s="280">
        <v>3</v>
      </c>
    </row>
    <row r="2110" spans="4:92">
      <c r="D2110" s="273" t="s">
        <v>83</v>
      </c>
      <c r="E2110" s="273" t="s">
        <v>75</v>
      </c>
      <c r="F2110" s="273" t="s">
        <v>231</v>
      </c>
      <c r="G2110" s="273" t="s">
        <v>576</v>
      </c>
      <c r="H2110" s="274">
        <v>44958</v>
      </c>
      <c r="I2110" s="273">
        <v>11331</v>
      </c>
      <c r="J2110" s="273">
        <v>690</v>
      </c>
      <c r="K2110" s="273">
        <v>2220849.4</v>
      </c>
      <c r="L2110" s="273" t="s">
        <v>66</v>
      </c>
      <c r="M2110" s="273">
        <v>261433.87575000001</v>
      </c>
      <c r="N2110" s="273" t="s">
        <v>964</v>
      </c>
      <c r="P2110" s="273" t="s">
        <v>1011</v>
      </c>
      <c r="Q2110" s="273" t="s">
        <v>1001</v>
      </c>
      <c r="R2110" s="273" t="s">
        <v>70</v>
      </c>
      <c r="S2110" s="273" t="s">
        <v>1804</v>
      </c>
      <c r="T2110" s="273" t="s">
        <v>1805</v>
      </c>
      <c r="U2110" s="273" t="s">
        <v>73</v>
      </c>
      <c r="V2110" s="273" t="s">
        <v>1806</v>
      </c>
      <c r="W2110" s="273">
        <v>247810</v>
      </c>
      <c r="X2110" s="273" t="s">
        <v>64</v>
      </c>
      <c r="Y2110" s="273" t="s">
        <v>63</v>
      </c>
      <c r="Z2110" s="273" t="s">
        <v>252</v>
      </c>
      <c r="AA2110" s="273" t="s">
        <v>257</v>
      </c>
      <c r="AB2110" s="274">
        <v>45017</v>
      </c>
      <c r="AC2110" s="273">
        <v>12049</v>
      </c>
      <c r="AD2110" s="273">
        <v>22</v>
      </c>
      <c r="AE2110" s="273">
        <v>0.2</v>
      </c>
      <c r="AF2110" s="273" t="s">
        <v>90</v>
      </c>
      <c r="AG2110" s="273" t="s">
        <v>625</v>
      </c>
      <c r="AH2110" s="273" t="s">
        <v>973</v>
      </c>
      <c r="AI2110" s="273" t="s">
        <v>199</v>
      </c>
      <c r="AJ2110" s="273" t="s">
        <v>627</v>
      </c>
      <c r="AK2110" s="273">
        <v>170150</v>
      </c>
      <c r="BV2110" s="336" t="s">
        <v>64</v>
      </c>
      <c r="BW2110" s="337" t="s">
        <v>75</v>
      </c>
      <c r="BX2110" s="337" t="s">
        <v>231</v>
      </c>
      <c r="BY2110" s="337" t="s">
        <v>231</v>
      </c>
      <c r="BZ2110" s="337" t="s">
        <v>86</v>
      </c>
      <c r="CA2110" s="337" t="s">
        <v>87</v>
      </c>
      <c r="CB2110" s="337" t="s">
        <v>233</v>
      </c>
      <c r="CC2110" s="337" t="s">
        <v>234</v>
      </c>
      <c r="CD2110" s="338">
        <v>1</v>
      </c>
      <c r="CE2110" s="335">
        <v>45017</v>
      </c>
      <c r="CF2110" s="337"/>
      <c r="CG2110" s="337" t="s">
        <v>181</v>
      </c>
      <c r="CH2110" s="337"/>
      <c r="CI2110" s="337" t="s">
        <v>181</v>
      </c>
      <c r="CJ2110" s="337" t="s">
        <v>1086</v>
      </c>
      <c r="CK2110" s="337"/>
      <c r="CL2110" s="337"/>
      <c r="CM2110" s="337" t="s">
        <v>73</v>
      </c>
      <c r="CN2110" s="337">
        <v>3</v>
      </c>
    </row>
    <row r="2111" spans="4:92">
      <c r="D2111" s="273" t="s">
        <v>83</v>
      </c>
      <c r="E2111" s="273" t="s">
        <v>75</v>
      </c>
      <c r="F2111" s="273" t="s">
        <v>231</v>
      </c>
      <c r="G2111" s="273" t="s">
        <v>576</v>
      </c>
      <c r="H2111" s="274">
        <v>44958</v>
      </c>
      <c r="I2111" s="273">
        <v>11331</v>
      </c>
      <c r="J2111" s="273">
        <v>690</v>
      </c>
      <c r="K2111" s="273">
        <v>169504</v>
      </c>
      <c r="L2111" s="273" t="s">
        <v>66</v>
      </c>
      <c r="M2111" s="273">
        <v>18156.812375000001</v>
      </c>
      <c r="N2111" s="273" t="s">
        <v>964</v>
      </c>
      <c r="P2111" s="273" t="s">
        <v>1011</v>
      </c>
      <c r="Q2111" s="273" t="s">
        <v>1001</v>
      </c>
      <c r="R2111" s="273" t="s">
        <v>70</v>
      </c>
      <c r="S2111" s="273" t="s">
        <v>1804</v>
      </c>
      <c r="T2111" s="273" t="s">
        <v>1805</v>
      </c>
      <c r="U2111" s="273" t="s">
        <v>73</v>
      </c>
      <c r="V2111" s="273" t="s">
        <v>1807</v>
      </c>
      <c r="W2111" s="273">
        <v>247826</v>
      </c>
      <c r="X2111" s="273" t="s">
        <v>64</v>
      </c>
      <c r="Y2111" s="273" t="s">
        <v>63</v>
      </c>
      <c r="Z2111" s="273" t="s">
        <v>252</v>
      </c>
      <c r="AA2111" s="273" t="s">
        <v>257</v>
      </c>
      <c r="AB2111" s="274">
        <v>45017</v>
      </c>
      <c r="AC2111" s="273">
        <v>12049</v>
      </c>
      <c r="AD2111" s="273">
        <v>22</v>
      </c>
      <c r="AE2111" s="273">
        <v>9.6000000000000002E-2</v>
      </c>
      <c r="AF2111" s="273" t="s">
        <v>90</v>
      </c>
      <c r="AG2111" s="273" t="s">
        <v>625</v>
      </c>
      <c r="AH2111" s="273" t="s">
        <v>977</v>
      </c>
      <c r="AI2111" s="273" t="s">
        <v>199</v>
      </c>
      <c r="AJ2111" s="273" t="s">
        <v>627</v>
      </c>
      <c r="AK2111" s="273">
        <v>170155</v>
      </c>
      <c r="BV2111" s="279" t="s">
        <v>64</v>
      </c>
      <c r="BW2111" s="280" t="s">
        <v>75</v>
      </c>
      <c r="BX2111" s="280" t="s">
        <v>231</v>
      </c>
      <c r="BY2111" s="280" t="s">
        <v>231</v>
      </c>
      <c r="BZ2111" s="280" t="s">
        <v>86</v>
      </c>
      <c r="CA2111" s="280" t="s">
        <v>87</v>
      </c>
      <c r="CB2111" s="280" t="s">
        <v>233</v>
      </c>
      <c r="CC2111" s="280" t="s">
        <v>234</v>
      </c>
      <c r="CD2111" s="281">
        <v>1</v>
      </c>
      <c r="CE2111" s="277">
        <v>45017</v>
      </c>
      <c r="CF2111" s="280"/>
      <c r="CG2111" s="280" t="s">
        <v>181</v>
      </c>
      <c r="CH2111" s="280"/>
      <c r="CI2111" s="280" t="s">
        <v>181</v>
      </c>
      <c r="CJ2111" s="280" t="s">
        <v>1086</v>
      </c>
      <c r="CK2111" s="280"/>
      <c r="CL2111" s="280"/>
      <c r="CM2111" s="280" t="s">
        <v>73</v>
      </c>
      <c r="CN2111" s="280">
        <v>3</v>
      </c>
    </row>
    <row r="2112" spans="4:92">
      <c r="D2112" s="273" t="s">
        <v>83</v>
      </c>
      <c r="E2112" s="273" t="s">
        <v>75</v>
      </c>
      <c r="F2112" s="273" t="s">
        <v>231</v>
      </c>
      <c r="G2112" s="273" t="s">
        <v>576</v>
      </c>
      <c r="H2112" s="274">
        <v>44958</v>
      </c>
      <c r="I2112" s="273">
        <v>11331</v>
      </c>
      <c r="J2112" s="273">
        <v>690</v>
      </c>
      <c r="K2112" s="273">
        <v>96632.4</v>
      </c>
      <c r="L2112" s="273" t="s">
        <v>66</v>
      </c>
      <c r="M2112" s="273">
        <v>12308.7360625</v>
      </c>
      <c r="N2112" s="273" t="s">
        <v>67</v>
      </c>
      <c r="P2112" s="273" t="s">
        <v>1011</v>
      </c>
      <c r="Q2112" s="273" t="s">
        <v>1611</v>
      </c>
      <c r="R2112" s="273" t="s">
        <v>1013</v>
      </c>
      <c r="S2112" s="273" t="s">
        <v>1808</v>
      </c>
      <c r="T2112" s="273" t="s">
        <v>122</v>
      </c>
      <c r="U2112" s="273" t="s">
        <v>73</v>
      </c>
      <c r="V2112" s="273" t="s">
        <v>1809</v>
      </c>
      <c r="W2112" s="273">
        <v>247843</v>
      </c>
      <c r="X2112" s="273" t="s">
        <v>64</v>
      </c>
      <c r="Y2112" s="273" t="s">
        <v>63</v>
      </c>
      <c r="Z2112" s="273" t="s">
        <v>252</v>
      </c>
      <c r="AA2112" s="273" t="s">
        <v>257</v>
      </c>
      <c r="AB2112" s="274">
        <v>45017</v>
      </c>
      <c r="AC2112" s="273">
        <v>12049</v>
      </c>
      <c r="AD2112" s="273">
        <v>22</v>
      </c>
      <c r="AE2112" s="273">
        <v>0.6</v>
      </c>
      <c r="AF2112" s="273" t="s">
        <v>90</v>
      </c>
      <c r="AG2112" s="273" t="s">
        <v>121</v>
      </c>
      <c r="AH2112" s="273" t="s">
        <v>980</v>
      </c>
      <c r="AI2112" s="273" t="s">
        <v>199</v>
      </c>
      <c r="AJ2112" s="273" t="s">
        <v>124</v>
      </c>
      <c r="AK2112" s="273">
        <v>170160</v>
      </c>
      <c r="BV2112" s="336" t="s">
        <v>64</v>
      </c>
      <c r="BW2112" s="337" t="s">
        <v>75</v>
      </c>
      <c r="BX2112" s="337" t="s">
        <v>231</v>
      </c>
      <c r="BY2112" s="337" t="s">
        <v>231</v>
      </c>
      <c r="BZ2112" s="337" t="s">
        <v>86</v>
      </c>
      <c r="CA2112" s="337" t="s">
        <v>87</v>
      </c>
      <c r="CB2112" s="337" t="s">
        <v>233</v>
      </c>
      <c r="CC2112" s="337" t="s">
        <v>234</v>
      </c>
      <c r="CD2112" s="338">
        <v>1</v>
      </c>
      <c r="CE2112" s="335">
        <v>45017</v>
      </c>
      <c r="CF2112" s="337"/>
      <c r="CG2112" s="337" t="s">
        <v>181</v>
      </c>
      <c r="CH2112" s="337"/>
      <c r="CI2112" s="337" t="s">
        <v>181</v>
      </c>
      <c r="CJ2112" s="337" t="s">
        <v>1086</v>
      </c>
      <c r="CK2112" s="337"/>
      <c r="CL2112" s="337"/>
      <c r="CM2112" s="337" t="s">
        <v>73</v>
      </c>
      <c r="CN2112" s="337">
        <v>3</v>
      </c>
    </row>
    <row r="2113" spans="4:92">
      <c r="D2113" s="273" t="s">
        <v>83</v>
      </c>
      <c r="E2113" s="273" t="s">
        <v>75</v>
      </c>
      <c r="F2113" s="273" t="s">
        <v>231</v>
      </c>
      <c r="G2113" s="273" t="s">
        <v>576</v>
      </c>
      <c r="H2113" s="274">
        <v>44958</v>
      </c>
      <c r="I2113" s="273">
        <v>11331</v>
      </c>
      <c r="J2113" s="273">
        <v>690</v>
      </c>
      <c r="K2113" s="273">
        <v>401155.7</v>
      </c>
      <c r="L2113" s="273" t="s">
        <v>66</v>
      </c>
      <c r="M2113" s="273">
        <v>0</v>
      </c>
      <c r="N2113" s="273" t="s">
        <v>1010</v>
      </c>
      <c r="O2113" s="273">
        <v>500</v>
      </c>
      <c r="P2113" s="273" t="s">
        <v>1011</v>
      </c>
      <c r="Q2113" s="273" t="s">
        <v>1188</v>
      </c>
      <c r="R2113" s="273" t="s">
        <v>1342</v>
      </c>
      <c r="S2113" s="273" t="s">
        <v>122</v>
      </c>
      <c r="U2113" s="273" t="s">
        <v>73</v>
      </c>
      <c r="V2113" s="273" t="s">
        <v>1809</v>
      </c>
      <c r="W2113" s="273">
        <v>247860</v>
      </c>
      <c r="X2113" s="273" t="s">
        <v>64</v>
      </c>
      <c r="Y2113" s="273" t="s">
        <v>63</v>
      </c>
      <c r="Z2113" s="273" t="s">
        <v>252</v>
      </c>
      <c r="AA2113" s="273" t="s">
        <v>257</v>
      </c>
      <c r="AB2113" s="274">
        <v>45017</v>
      </c>
      <c r="AC2113" s="273">
        <v>12049</v>
      </c>
      <c r="AD2113" s="273">
        <v>22</v>
      </c>
      <c r="AE2113" s="273">
        <v>0.6</v>
      </c>
      <c r="AF2113" s="273" t="s">
        <v>90</v>
      </c>
      <c r="AG2113" s="273" t="s">
        <v>121</v>
      </c>
      <c r="AH2113" s="273" t="s">
        <v>1619</v>
      </c>
      <c r="AI2113" s="273" t="s">
        <v>123</v>
      </c>
      <c r="AJ2113" s="273" t="s">
        <v>124</v>
      </c>
      <c r="AK2113" s="273">
        <v>170165</v>
      </c>
      <c r="BV2113" s="279" t="s">
        <v>64</v>
      </c>
      <c r="BW2113" s="280" t="s">
        <v>75</v>
      </c>
      <c r="BX2113" s="280" t="s">
        <v>231</v>
      </c>
      <c r="BY2113" s="280" t="s">
        <v>231</v>
      </c>
      <c r="BZ2113" s="280" t="s">
        <v>86</v>
      </c>
      <c r="CA2113" s="280" t="s">
        <v>87</v>
      </c>
      <c r="CB2113" s="280" t="s">
        <v>233</v>
      </c>
      <c r="CC2113" s="280" t="s">
        <v>234</v>
      </c>
      <c r="CD2113" s="281">
        <v>1</v>
      </c>
      <c r="CE2113" s="277">
        <v>45017</v>
      </c>
      <c r="CF2113" s="280"/>
      <c r="CG2113" s="280" t="s">
        <v>181</v>
      </c>
      <c r="CH2113" s="280"/>
      <c r="CI2113" s="280" t="s">
        <v>181</v>
      </c>
      <c r="CJ2113" s="280" t="s">
        <v>1086</v>
      </c>
      <c r="CK2113" s="280"/>
      <c r="CL2113" s="280"/>
      <c r="CM2113" s="280" t="s">
        <v>73</v>
      </c>
      <c r="CN2113" s="280">
        <v>3</v>
      </c>
    </row>
    <row r="2114" spans="4:92">
      <c r="D2114" s="273" t="s">
        <v>83</v>
      </c>
      <c r="E2114" s="273" t="s">
        <v>75</v>
      </c>
      <c r="F2114" s="273" t="s">
        <v>231</v>
      </c>
      <c r="G2114" s="273" t="s">
        <v>576</v>
      </c>
      <c r="H2114" s="274">
        <v>44958</v>
      </c>
      <c r="I2114" s="273">
        <v>11331</v>
      </c>
      <c r="J2114" s="273">
        <v>690</v>
      </c>
      <c r="W2114" s="273">
        <v>247864</v>
      </c>
      <c r="X2114" s="273" t="s">
        <v>83</v>
      </c>
      <c r="Y2114" s="273" t="s">
        <v>63</v>
      </c>
      <c r="Z2114" s="273" t="s">
        <v>501</v>
      </c>
      <c r="AA2114" s="273" t="s">
        <v>501</v>
      </c>
      <c r="AB2114" s="274">
        <v>45231</v>
      </c>
      <c r="AC2114" s="273">
        <v>14487</v>
      </c>
      <c r="AD2114" s="273">
        <v>77</v>
      </c>
      <c r="AE2114" s="273">
        <v>1.1339999999999999</v>
      </c>
      <c r="AF2114" s="273" t="s">
        <v>90</v>
      </c>
      <c r="AG2114" s="273" t="s">
        <v>989</v>
      </c>
      <c r="AH2114" s="273" t="s">
        <v>1423</v>
      </c>
      <c r="AI2114" s="273" t="s">
        <v>123</v>
      </c>
      <c r="AJ2114" s="273" t="s">
        <v>200</v>
      </c>
      <c r="AK2114" s="273">
        <v>276474</v>
      </c>
      <c r="BV2114" s="336" t="s">
        <v>64</v>
      </c>
      <c r="BW2114" s="337" t="s">
        <v>75</v>
      </c>
      <c r="BX2114" s="337" t="s">
        <v>231</v>
      </c>
      <c r="BY2114" s="337" t="s">
        <v>231</v>
      </c>
      <c r="BZ2114" s="337" t="s">
        <v>86</v>
      </c>
      <c r="CA2114" s="337" t="s">
        <v>87</v>
      </c>
      <c r="CB2114" s="337" t="s">
        <v>233</v>
      </c>
      <c r="CC2114" s="337" t="s">
        <v>234</v>
      </c>
      <c r="CD2114" s="338">
        <v>1</v>
      </c>
      <c r="CE2114" s="335">
        <v>45017</v>
      </c>
      <c r="CF2114" s="337"/>
      <c r="CG2114" s="337" t="s">
        <v>181</v>
      </c>
      <c r="CH2114" s="337"/>
      <c r="CI2114" s="337" t="s">
        <v>181</v>
      </c>
      <c r="CJ2114" s="337" t="s">
        <v>1086</v>
      </c>
      <c r="CK2114" s="337"/>
      <c r="CL2114" s="337"/>
      <c r="CM2114" s="337" t="s">
        <v>73</v>
      </c>
      <c r="CN2114" s="337">
        <v>3</v>
      </c>
    </row>
    <row r="2115" spans="4:92">
      <c r="D2115" s="273" t="s">
        <v>83</v>
      </c>
      <c r="E2115" s="273" t="s">
        <v>75</v>
      </c>
      <c r="F2115" s="273" t="s">
        <v>231</v>
      </c>
      <c r="G2115" s="273" t="s">
        <v>576</v>
      </c>
      <c r="H2115" s="274">
        <v>44958</v>
      </c>
      <c r="I2115" s="273">
        <v>11331</v>
      </c>
      <c r="J2115" s="273">
        <v>690</v>
      </c>
      <c r="K2115" s="273">
        <v>945256.6</v>
      </c>
      <c r="L2115" s="273" t="s">
        <v>66</v>
      </c>
      <c r="M2115" s="273">
        <v>103722.5149375</v>
      </c>
      <c r="N2115" s="273" t="s">
        <v>115</v>
      </c>
      <c r="W2115" s="273">
        <v>247808</v>
      </c>
      <c r="X2115" s="273" t="s">
        <v>83</v>
      </c>
      <c r="Y2115" s="273" t="s">
        <v>63</v>
      </c>
      <c r="Z2115" s="273" t="s">
        <v>501</v>
      </c>
      <c r="AA2115" s="273" t="s">
        <v>501</v>
      </c>
      <c r="AB2115" s="274">
        <v>45231</v>
      </c>
      <c r="AC2115" s="273">
        <v>14487</v>
      </c>
      <c r="AD2115" s="273">
        <v>77</v>
      </c>
      <c r="AE2115" s="273">
        <v>0.24979999999999999</v>
      </c>
      <c r="AF2115" s="273" t="s">
        <v>90</v>
      </c>
      <c r="AG2115" s="273" t="s">
        <v>819</v>
      </c>
      <c r="AH2115" s="273" t="s">
        <v>1330</v>
      </c>
      <c r="AI2115" s="273" t="s">
        <v>199</v>
      </c>
      <c r="AJ2115" s="273" t="s">
        <v>1185</v>
      </c>
      <c r="AK2115" s="273">
        <v>276480</v>
      </c>
      <c r="BV2115" s="279" t="s">
        <v>64</v>
      </c>
      <c r="BW2115" s="280" t="s">
        <v>75</v>
      </c>
      <c r="BX2115" s="280" t="s">
        <v>231</v>
      </c>
      <c r="BY2115" s="280" t="s">
        <v>231</v>
      </c>
      <c r="BZ2115" s="280" t="s">
        <v>86</v>
      </c>
      <c r="CA2115" s="280" t="s">
        <v>87</v>
      </c>
      <c r="CB2115" s="280" t="s">
        <v>233</v>
      </c>
      <c r="CC2115" s="280" t="s">
        <v>234</v>
      </c>
      <c r="CD2115" s="281">
        <v>1</v>
      </c>
      <c r="CE2115" s="277">
        <v>45017</v>
      </c>
      <c r="CF2115" s="280"/>
      <c r="CG2115" s="280" t="s">
        <v>181</v>
      </c>
      <c r="CH2115" s="280"/>
      <c r="CI2115" s="280" t="s">
        <v>181</v>
      </c>
      <c r="CJ2115" s="280" t="s">
        <v>1086</v>
      </c>
      <c r="CK2115" s="280"/>
      <c r="CL2115" s="280"/>
      <c r="CM2115" s="280" t="s">
        <v>73</v>
      </c>
      <c r="CN2115" s="280">
        <v>3</v>
      </c>
    </row>
    <row r="2116" spans="4:92">
      <c r="D2116" s="273" t="s">
        <v>83</v>
      </c>
      <c r="E2116" s="273" t="s">
        <v>75</v>
      </c>
      <c r="F2116" s="273" t="s">
        <v>231</v>
      </c>
      <c r="G2116" s="273" t="s">
        <v>576</v>
      </c>
      <c r="H2116" s="274">
        <v>44958</v>
      </c>
      <c r="I2116" s="273">
        <v>11331</v>
      </c>
      <c r="J2116" s="273">
        <v>690</v>
      </c>
      <c r="K2116" s="273">
        <v>0</v>
      </c>
      <c r="L2116" s="273" t="s">
        <v>66</v>
      </c>
      <c r="N2116" s="273" t="s">
        <v>107</v>
      </c>
      <c r="W2116" s="273">
        <v>247809</v>
      </c>
      <c r="X2116" s="273" t="s">
        <v>83</v>
      </c>
      <c r="Y2116" s="273" t="s">
        <v>63</v>
      </c>
      <c r="Z2116" s="273" t="s">
        <v>501</v>
      </c>
      <c r="AA2116" s="273" t="s">
        <v>501</v>
      </c>
      <c r="AB2116" s="274">
        <v>45231</v>
      </c>
      <c r="AC2116" s="273">
        <v>14487</v>
      </c>
      <c r="AD2116" s="273">
        <v>77</v>
      </c>
      <c r="AE2116" s="273">
        <v>1.8800000000000001E-2</v>
      </c>
      <c r="AF2116" s="273" t="s">
        <v>90</v>
      </c>
      <c r="AG2116" s="273" t="s">
        <v>703</v>
      </c>
      <c r="AH2116" s="273" t="s">
        <v>1176</v>
      </c>
      <c r="AI2116" s="273" t="s">
        <v>123</v>
      </c>
      <c r="AJ2116" s="273" t="s">
        <v>124</v>
      </c>
      <c r="AK2116" s="273">
        <v>276485</v>
      </c>
      <c r="BV2116" s="336" t="s">
        <v>64</v>
      </c>
      <c r="BW2116" s="337" t="s">
        <v>75</v>
      </c>
      <c r="BX2116" s="337" t="s">
        <v>231</v>
      </c>
      <c r="BY2116" s="337" t="s">
        <v>231</v>
      </c>
      <c r="BZ2116" s="337" t="s">
        <v>86</v>
      </c>
      <c r="CA2116" s="337" t="s">
        <v>87</v>
      </c>
      <c r="CB2116" s="337" t="s">
        <v>233</v>
      </c>
      <c r="CC2116" s="337" t="s">
        <v>234</v>
      </c>
      <c r="CD2116" s="338">
        <v>1</v>
      </c>
      <c r="CE2116" s="335">
        <v>45017</v>
      </c>
      <c r="CF2116" s="337"/>
      <c r="CG2116" s="337" t="s">
        <v>181</v>
      </c>
      <c r="CH2116" s="337"/>
      <c r="CI2116" s="337" t="s">
        <v>181</v>
      </c>
      <c r="CJ2116" s="337" t="s">
        <v>1086</v>
      </c>
      <c r="CK2116" s="337"/>
      <c r="CL2116" s="337"/>
      <c r="CM2116" s="337" t="s">
        <v>73</v>
      </c>
      <c r="CN2116" s="337">
        <v>3</v>
      </c>
    </row>
    <row r="2117" spans="4:92">
      <c r="D2117" s="273" t="s">
        <v>83</v>
      </c>
      <c r="E2117" s="273" t="s">
        <v>75</v>
      </c>
      <c r="F2117" s="273" t="s">
        <v>231</v>
      </c>
      <c r="G2117" s="273" t="s">
        <v>576</v>
      </c>
      <c r="H2117" s="274">
        <v>44986</v>
      </c>
      <c r="I2117" s="273">
        <v>11493</v>
      </c>
      <c r="J2117" s="273">
        <v>690</v>
      </c>
      <c r="K2117" s="273">
        <v>2270976</v>
      </c>
      <c r="L2117" s="273" t="s">
        <v>66</v>
      </c>
      <c r="M2117" s="273">
        <v>268531.42562499997</v>
      </c>
      <c r="N2117" s="273" t="s">
        <v>964</v>
      </c>
      <c r="P2117" s="273" t="s">
        <v>1011</v>
      </c>
      <c r="Q2117" s="273" t="s">
        <v>1001</v>
      </c>
      <c r="R2117" s="273" t="s">
        <v>70</v>
      </c>
      <c r="S2117" s="273" t="s">
        <v>1804</v>
      </c>
      <c r="T2117" s="273" t="s">
        <v>1805</v>
      </c>
      <c r="U2117" s="273" t="s">
        <v>73</v>
      </c>
      <c r="V2117" s="273" t="s">
        <v>1810</v>
      </c>
      <c r="W2117" s="273">
        <v>247907</v>
      </c>
      <c r="X2117" s="273" t="s">
        <v>83</v>
      </c>
      <c r="Y2117" s="273" t="s">
        <v>63</v>
      </c>
      <c r="Z2117" s="273" t="s">
        <v>501</v>
      </c>
      <c r="AA2117" s="273" t="s">
        <v>501</v>
      </c>
      <c r="AB2117" s="274">
        <v>45261</v>
      </c>
      <c r="AC2117" s="273">
        <v>16950</v>
      </c>
      <c r="AD2117" s="273">
        <v>77</v>
      </c>
      <c r="AK2117" s="273">
        <v>312013</v>
      </c>
      <c r="BV2117" s="279" t="s">
        <v>64</v>
      </c>
      <c r="BW2117" s="280" t="s">
        <v>75</v>
      </c>
      <c r="BX2117" s="280" t="s">
        <v>231</v>
      </c>
      <c r="BY2117" s="280" t="s">
        <v>231</v>
      </c>
      <c r="BZ2117" s="280" t="s">
        <v>86</v>
      </c>
      <c r="CA2117" s="280" t="s">
        <v>87</v>
      </c>
      <c r="CB2117" s="280" t="s">
        <v>233</v>
      </c>
      <c r="CC2117" s="280" t="s">
        <v>234</v>
      </c>
      <c r="CD2117" s="281">
        <v>1</v>
      </c>
      <c r="CE2117" s="277">
        <v>45017</v>
      </c>
      <c r="CF2117" s="280"/>
      <c r="CG2117" s="280" t="s">
        <v>181</v>
      </c>
      <c r="CH2117" s="280"/>
      <c r="CI2117" s="280" t="s">
        <v>181</v>
      </c>
      <c r="CJ2117" s="280" t="s">
        <v>1086</v>
      </c>
      <c r="CK2117" s="280"/>
      <c r="CL2117" s="280"/>
      <c r="CM2117" s="280" t="s">
        <v>73</v>
      </c>
      <c r="CN2117" s="280">
        <v>3</v>
      </c>
    </row>
    <row r="2118" spans="4:92">
      <c r="D2118" s="273" t="s">
        <v>83</v>
      </c>
      <c r="E2118" s="273" t="s">
        <v>75</v>
      </c>
      <c r="F2118" s="273" t="s">
        <v>231</v>
      </c>
      <c r="G2118" s="273" t="s">
        <v>576</v>
      </c>
      <c r="H2118" s="274">
        <v>44986</v>
      </c>
      <c r="I2118" s="273">
        <v>11493</v>
      </c>
      <c r="J2118" s="273">
        <v>690</v>
      </c>
      <c r="K2118" s="273">
        <v>133105.60000000001</v>
      </c>
      <c r="L2118" s="273" t="s">
        <v>66</v>
      </c>
      <c r="M2118" s="273">
        <v>14838.96175</v>
      </c>
      <c r="N2118" s="273" t="s">
        <v>964</v>
      </c>
      <c r="P2118" s="273" t="s">
        <v>1011</v>
      </c>
      <c r="Q2118" s="273" t="s">
        <v>1001</v>
      </c>
      <c r="R2118" s="273" t="s">
        <v>70</v>
      </c>
      <c r="S2118" s="273" t="s">
        <v>1804</v>
      </c>
      <c r="T2118" s="273" t="s">
        <v>1805</v>
      </c>
      <c r="U2118" s="273" t="s">
        <v>73</v>
      </c>
      <c r="V2118" s="273" t="s">
        <v>1811</v>
      </c>
      <c r="W2118" s="273">
        <v>247923</v>
      </c>
      <c r="X2118" s="273" t="s">
        <v>83</v>
      </c>
      <c r="Y2118" s="273" t="s">
        <v>63</v>
      </c>
      <c r="Z2118" s="273" t="s">
        <v>501</v>
      </c>
      <c r="AA2118" s="273" t="s">
        <v>501</v>
      </c>
      <c r="AB2118" s="274">
        <v>45261</v>
      </c>
      <c r="AC2118" s="273">
        <v>16951</v>
      </c>
      <c r="AD2118" s="273">
        <v>77</v>
      </c>
      <c r="AE2118" s="273">
        <v>0.90300000000000002</v>
      </c>
      <c r="AF2118" s="273" t="s">
        <v>90</v>
      </c>
      <c r="AG2118" s="273" t="s">
        <v>1333</v>
      </c>
      <c r="AH2118" s="273" t="s">
        <v>1334</v>
      </c>
      <c r="AI2118" s="273" t="s">
        <v>123</v>
      </c>
      <c r="AJ2118" s="273" t="s">
        <v>214</v>
      </c>
      <c r="AK2118" s="273">
        <v>317240</v>
      </c>
      <c r="BV2118" s="336" t="s">
        <v>64</v>
      </c>
      <c r="BW2118" s="337" t="s">
        <v>75</v>
      </c>
      <c r="BX2118" s="337" t="s">
        <v>231</v>
      </c>
      <c r="BY2118" s="337" t="s">
        <v>231</v>
      </c>
      <c r="BZ2118" s="337" t="s">
        <v>86</v>
      </c>
      <c r="CA2118" s="337" t="s">
        <v>87</v>
      </c>
      <c r="CB2118" s="337" t="s">
        <v>179</v>
      </c>
      <c r="CC2118" s="337" t="s">
        <v>180</v>
      </c>
      <c r="CD2118" s="338">
        <v>1</v>
      </c>
      <c r="CE2118" s="335">
        <v>45047</v>
      </c>
      <c r="CF2118" s="337"/>
      <c r="CG2118" s="337" t="s">
        <v>181</v>
      </c>
      <c r="CH2118" s="337"/>
      <c r="CI2118" s="337" t="s">
        <v>181</v>
      </c>
      <c r="CJ2118" s="337" t="s">
        <v>1086</v>
      </c>
      <c r="CK2118" s="337"/>
      <c r="CL2118" s="337"/>
      <c r="CM2118" s="337" t="s">
        <v>73</v>
      </c>
      <c r="CN2118" s="337">
        <v>3</v>
      </c>
    </row>
    <row r="2119" spans="4:92">
      <c r="D2119" s="273" t="s">
        <v>83</v>
      </c>
      <c r="E2119" s="273" t="s">
        <v>75</v>
      </c>
      <c r="F2119" s="273" t="s">
        <v>231</v>
      </c>
      <c r="G2119" s="273" t="s">
        <v>576</v>
      </c>
      <c r="H2119" s="274">
        <v>44986</v>
      </c>
      <c r="I2119" s="273">
        <v>11493</v>
      </c>
      <c r="J2119" s="273">
        <v>690</v>
      </c>
      <c r="K2119" s="273">
        <v>81462</v>
      </c>
      <c r="L2119" s="273" t="s">
        <v>66</v>
      </c>
      <c r="M2119" s="273">
        <v>10327.67275</v>
      </c>
      <c r="N2119" s="273" t="s">
        <v>67</v>
      </c>
      <c r="P2119" s="273" t="s">
        <v>1011</v>
      </c>
      <c r="Q2119" s="273" t="s">
        <v>1611</v>
      </c>
      <c r="R2119" s="273" t="s">
        <v>1013</v>
      </c>
      <c r="S2119" s="273" t="s">
        <v>1808</v>
      </c>
      <c r="T2119" s="273" t="s">
        <v>122</v>
      </c>
      <c r="U2119" s="273" t="s">
        <v>73</v>
      </c>
      <c r="V2119" s="273" t="s">
        <v>1809</v>
      </c>
      <c r="W2119" s="273">
        <v>247940</v>
      </c>
      <c r="X2119" s="273" t="s">
        <v>83</v>
      </c>
      <c r="Y2119" s="273" t="s">
        <v>63</v>
      </c>
      <c r="Z2119" s="273" t="s">
        <v>501</v>
      </c>
      <c r="AA2119" s="273" t="s">
        <v>501</v>
      </c>
      <c r="AB2119" s="274">
        <v>45261</v>
      </c>
      <c r="AC2119" s="273">
        <v>16951</v>
      </c>
      <c r="AD2119" s="273">
        <v>77</v>
      </c>
      <c r="AE2119" s="273">
        <v>7.8E-2</v>
      </c>
      <c r="AF2119" s="273" t="s">
        <v>90</v>
      </c>
      <c r="AG2119" s="273" t="s">
        <v>882</v>
      </c>
      <c r="AH2119" s="273" t="s">
        <v>1119</v>
      </c>
      <c r="AI2119" s="273" t="s">
        <v>123</v>
      </c>
      <c r="AJ2119" s="273" t="s">
        <v>214</v>
      </c>
      <c r="AK2119" s="273">
        <v>317246</v>
      </c>
      <c r="BV2119" s="279" t="s">
        <v>64</v>
      </c>
      <c r="BW2119" s="280" t="s">
        <v>75</v>
      </c>
      <c r="BX2119" s="280" t="s">
        <v>231</v>
      </c>
      <c r="BY2119" s="280" t="s">
        <v>231</v>
      </c>
      <c r="BZ2119" s="280" t="s">
        <v>86</v>
      </c>
      <c r="CA2119" s="280" t="s">
        <v>87</v>
      </c>
      <c r="CB2119" s="280" t="s">
        <v>179</v>
      </c>
      <c r="CC2119" s="280" t="s">
        <v>180</v>
      </c>
      <c r="CD2119" s="281">
        <v>1</v>
      </c>
      <c r="CE2119" s="277">
        <v>45047</v>
      </c>
      <c r="CF2119" s="280"/>
      <c r="CG2119" s="280" t="s">
        <v>181</v>
      </c>
      <c r="CH2119" s="280"/>
      <c r="CI2119" s="280" t="s">
        <v>181</v>
      </c>
      <c r="CJ2119" s="280" t="s">
        <v>1086</v>
      </c>
      <c r="CK2119" s="280"/>
      <c r="CL2119" s="280"/>
      <c r="CM2119" s="280" t="s">
        <v>73</v>
      </c>
      <c r="CN2119" s="280">
        <v>3</v>
      </c>
    </row>
    <row r="2120" spans="4:92">
      <c r="D2120" s="273" t="s">
        <v>83</v>
      </c>
      <c r="E2120" s="273" t="s">
        <v>75</v>
      </c>
      <c r="F2120" s="273" t="s">
        <v>231</v>
      </c>
      <c r="G2120" s="273" t="s">
        <v>576</v>
      </c>
      <c r="H2120" s="274">
        <v>44986</v>
      </c>
      <c r="I2120" s="273">
        <v>11493</v>
      </c>
      <c r="J2120" s="273">
        <v>690</v>
      </c>
      <c r="K2120" s="273">
        <v>322358.2</v>
      </c>
      <c r="L2120" s="273" t="s">
        <v>66</v>
      </c>
      <c r="M2120" s="273">
        <v>0</v>
      </c>
      <c r="N2120" s="273" t="s">
        <v>1010</v>
      </c>
      <c r="O2120" s="273">
        <v>0</v>
      </c>
      <c r="P2120" s="273" t="s">
        <v>1011</v>
      </c>
      <c r="Q2120" s="273" t="s">
        <v>1188</v>
      </c>
      <c r="R2120" s="273" t="s">
        <v>1342</v>
      </c>
      <c r="S2120" s="273" t="s">
        <v>122</v>
      </c>
      <c r="U2120" s="273" t="s">
        <v>73</v>
      </c>
      <c r="V2120" s="273" t="s">
        <v>1809</v>
      </c>
      <c r="W2120" s="273">
        <v>247957</v>
      </c>
      <c r="X2120" s="273" t="s">
        <v>83</v>
      </c>
      <c r="Y2120" s="273" t="s">
        <v>63</v>
      </c>
      <c r="Z2120" s="273" t="s">
        <v>501</v>
      </c>
      <c r="AA2120" s="273" t="s">
        <v>501</v>
      </c>
      <c r="AB2120" s="274">
        <v>45261</v>
      </c>
      <c r="AC2120" s="273">
        <v>16951</v>
      </c>
      <c r="AD2120" s="273">
        <v>77</v>
      </c>
      <c r="AE2120" s="273">
        <v>0.11</v>
      </c>
      <c r="AF2120" s="273" t="s">
        <v>90</v>
      </c>
      <c r="AG2120" s="273" t="s">
        <v>1105</v>
      </c>
      <c r="AH2120" s="273" t="s">
        <v>1106</v>
      </c>
      <c r="AI2120" s="273" t="s">
        <v>123</v>
      </c>
      <c r="AJ2120" s="273" t="s">
        <v>1185</v>
      </c>
      <c r="AK2120" s="273">
        <v>317252</v>
      </c>
      <c r="BV2120" s="336" t="s">
        <v>64</v>
      </c>
      <c r="BW2120" s="337" t="s">
        <v>75</v>
      </c>
      <c r="BX2120" s="337" t="s">
        <v>231</v>
      </c>
      <c r="BY2120" s="337" t="s">
        <v>231</v>
      </c>
      <c r="BZ2120" s="337" t="s">
        <v>86</v>
      </c>
      <c r="CA2120" s="337" t="s">
        <v>87</v>
      </c>
      <c r="CB2120" s="337" t="s">
        <v>179</v>
      </c>
      <c r="CC2120" s="337" t="s">
        <v>180</v>
      </c>
      <c r="CD2120" s="338">
        <v>1</v>
      </c>
      <c r="CE2120" s="335">
        <v>45047</v>
      </c>
      <c r="CF2120" s="337"/>
      <c r="CG2120" s="337" t="s">
        <v>181</v>
      </c>
      <c r="CH2120" s="337"/>
      <c r="CI2120" s="337" t="s">
        <v>181</v>
      </c>
      <c r="CJ2120" s="337" t="s">
        <v>1086</v>
      </c>
      <c r="CK2120" s="337"/>
      <c r="CL2120" s="337"/>
      <c r="CM2120" s="337" t="s">
        <v>73</v>
      </c>
      <c r="CN2120" s="337">
        <v>3</v>
      </c>
    </row>
    <row r="2121" spans="4:92">
      <c r="D2121" s="273" t="s">
        <v>83</v>
      </c>
      <c r="E2121" s="273" t="s">
        <v>75</v>
      </c>
      <c r="F2121" s="273" t="s">
        <v>231</v>
      </c>
      <c r="G2121" s="273" t="s">
        <v>576</v>
      </c>
      <c r="H2121" s="274">
        <v>44986</v>
      </c>
      <c r="I2121" s="273">
        <v>11493</v>
      </c>
      <c r="J2121" s="273">
        <v>690</v>
      </c>
      <c r="W2121" s="273">
        <v>247961</v>
      </c>
      <c r="X2121" s="273" t="s">
        <v>83</v>
      </c>
      <c r="Y2121" s="273" t="s">
        <v>63</v>
      </c>
      <c r="Z2121" s="273" t="s">
        <v>501</v>
      </c>
      <c r="AA2121" s="273" t="s">
        <v>501</v>
      </c>
      <c r="AB2121" s="274">
        <v>45261</v>
      </c>
      <c r="AC2121" s="273">
        <v>16951</v>
      </c>
      <c r="AD2121" s="273">
        <v>77</v>
      </c>
      <c r="AE2121" s="273">
        <v>0.92100000000000004</v>
      </c>
      <c r="AF2121" s="273" t="s">
        <v>90</v>
      </c>
      <c r="AG2121" s="273" t="s">
        <v>884</v>
      </c>
      <c r="AH2121" s="273" t="s">
        <v>1195</v>
      </c>
      <c r="AI2121" s="273" t="s">
        <v>123</v>
      </c>
      <c r="AJ2121" s="273" t="s">
        <v>200</v>
      </c>
      <c r="AK2121" s="273">
        <v>317264</v>
      </c>
      <c r="BV2121" s="279" t="s">
        <v>64</v>
      </c>
      <c r="BW2121" s="280" t="s">
        <v>75</v>
      </c>
      <c r="BX2121" s="280" t="s">
        <v>231</v>
      </c>
      <c r="BY2121" s="280" t="s">
        <v>231</v>
      </c>
      <c r="BZ2121" s="280" t="s">
        <v>86</v>
      </c>
      <c r="CA2121" s="280" t="s">
        <v>87</v>
      </c>
      <c r="CB2121" s="280" t="s">
        <v>179</v>
      </c>
      <c r="CC2121" s="280" t="s">
        <v>180</v>
      </c>
      <c r="CD2121" s="281">
        <v>1</v>
      </c>
      <c r="CE2121" s="277">
        <v>45047</v>
      </c>
      <c r="CF2121" s="280"/>
      <c r="CG2121" s="280" t="s">
        <v>181</v>
      </c>
      <c r="CH2121" s="280"/>
      <c r="CI2121" s="280" t="s">
        <v>181</v>
      </c>
      <c r="CJ2121" s="280" t="s">
        <v>1086</v>
      </c>
      <c r="CK2121" s="280"/>
      <c r="CL2121" s="280"/>
      <c r="CM2121" s="280" t="s">
        <v>73</v>
      </c>
      <c r="CN2121" s="280">
        <v>3</v>
      </c>
    </row>
    <row r="2122" spans="4:92">
      <c r="D2122" s="273" t="s">
        <v>83</v>
      </c>
      <c r="E2122" s="273" t="s">
        <v>75</v>
      </c>
      <c r="F2122" s="273" t="s">
        <v>231</v>
      </c>
      <c r="G2122" s="273" t="s">
        <v>576</v>
      </c>
      <c r="H2122" s="274">
        <v>44986</v>
      </c>
      <c r="I2122" s="273">
        <v>11493</v>
      </c>
      <c r="J2122" s="273">
        <v>690</v>
      </c>
      <c r="K2122" s="273">
        <v>1752573.4</v>
      </c>
      <c r="L2122" s="273" t="s">
        <v>66</v>
      </c>
      <c r="M2122" s="273">
        <v>195706.12599999999</v>
      </c>
      <c r="N2122" s="273" t="s">
        <v>115</v>
      </c>
      <c r="W2122" s="273">
        <v>247905</v>
      </c>
      <c r="X2122" s="273" t="s">
        <v>83</v>
      </c>
      <c r="Y2122" s="273" t="s">
        <v>63</v>
      </c>
      <c r="Z2122" s="273" t="s">
        <v>501</v>
      </c>
      <c r="AA2122" s="273" t="s">
        <v>501</v>
      </c>
      <c r="AB2122" s="274">
        <v>45261</v>
      </c>
      <c r="AC2122" s="273">
        <v>16951</v>
      </c>
      <c r="AD2122" s="273">
        <v>77</v>
      </c>
      <c r="AE2122" s="273">
        <v>0.08</v>
      </c>
      <c r="AF2122" s="273" t="s">
        <v>90</v>
      </c>
      <c r="AG2122" s="273" t="s">
        <v>1159</v>
      </c>
      <c r="AH2122" s="273" t="s">
        <v>1418</v>
      </c>
      <c r="AI2122" s="273" t="s">
        <v>123</v>
      </c>
      <c r="AJ2122" s="273" t="s">
        <v>200</v>
      </c>
      <c r="AK2122" s="273">
        <v>317270</v>
      </c>
      <c r="BV2122" s="336" t="s">
        <v>64</v>
      </c>
      <c r="BW2122" s="337" t="s">
        <v>75</v>
      </c>
      <c r="BX2122" s="337" t="s">
        <v>231</v>
      </c>
      <c r="BY2122" s="337" t="s">
        <v>231</v>
      </c>
      <c r="BZ2122" s="337" t="s">
        <v>86</v>
      </c>
      <c r="CA2122" s="337" t="s">
        <v>87</v>
      </c>
      <c r="CB2122" s="337" t="s">
        <v>179</v>
      </c>
      <c r="CC2122" s="337" t="s">
        <v>180</v>
      </c>
      <c r="CD2122" s="338">
        <v>1</v>
      </c>
      <c r="CE2122" s="335">
        <v>45047</v>
      </c>
      <c r="CF2122" s="337"/>
      <c r="CG2122" s="337" t="s">
        <v>181</v>
      </c>
      <c r="CH2122" s="337"/>
      <c r="CI2122" s="337" t="s">
        <v>181</v>
      </c>
      <c r="CJ2122" s="337" t="s">
        <v>1086</v>
      </c>
      <c r="CK2122" s="337"/>
      <c r="CL2122" s="337"/>
      <c r="CM2122" s="337" t="s">
        <v>73</v>
      </c>
      <c r="CN2122" s="337">
        <v>3</v>
      </c>
    </row>
    <row r="2123" spans="4:92">
      <c r="D2123" s="273" t="s">
        <v>83</v>
      </c>
      <c r="E2123" s="273" t="s">
        <v>75</v>
      </c>
      <c r="F2123" s="273" t="s">
        <v>231</v>
      </c>
      <c r="G2123" s="273" t="s">
        <v>576</v>
      </c>
      <c r="H2123" s="274">
        <v>44986</v>
      </c>
      <c r="I2123" s="273">
        <v>11493</v>
      </c>
      <c r="J2123" s="273">
        <v>690</v>
      </c>
      <c r="K2123" s="273">
        <v>0</v>
      </c>
      <c r="L2123" s="273" t="s">
        <v>66</v>
      </c>
      <c r="N2123" s="273" t="s">
        <v>107</v>
      </c>
      <c r="W2123" s="273">
        <v>247906</v>
      </c>
      <c r="X2123" s="273" t="s">
        <v>83</v>
      </c>
      <c r="Y2123" s="273" t="s">
        <v>63</v>
      </c>
      <c r="Z2123" s="273" t="s">
        <v>501</v>
      </c>
      <c r="AA2123" s="273" t="s">
        <v>501</v>
      </c>
      <c r="AB2123" s="274">
        <v>45261</v>
      </c>
      <c r="AC2123" s="273">
        <v>16951</v>
      </c>
      <c r="AD2123" s="273">
        <v>77</v>
      </c>
      <c r="AE2123" s="273">
        <v>2.629</v>
      </c>
      <c r="AF2123" s="273" t="s">
        <v>90</v>
      </c>
      <c r="AG2123" s="273" t="s">
        <v>887</v>
      </c>
      <c r="AH2123" s="273" t="s">
        <v>1194</v>
      </c>
      <c r="AI2123" s="273" t="s">
        <v>123</v>
      </c>
      <c r="AJ2123" s="273" t="s">
        <v>200</v>
      </c>
      <c r="AK2123" s="273">
        <v>317276</v>
      </c>
      <c r="BV2123" s="279" t="s">
        <v>64</v>
      </c>
      <c r="BW2123" s="280" t="s">
        <v>75</v>
      </c>
      <c r="BX2123" s="280" t="s">
        <v>231</v>
      </c>
      <c r="BY2123" s="280" t="s">
        <v>231</v>
      </c>
      <c r="BZ2123" s="280" t="s">
        <v>86</v>
      </c>
      <c r="CA2123" s="280" t="s">
        <v>87</v>
      </c>
      <c r="CB2123" s="280" t="s">
        <v>179</v>
      </c>
      <c r="CC2123" s="280" t="s">
        <v>180</v>
      </c>
      <c r="CD2123" s="281">
        <v>1</v>
      </c>
      <c r="CE2123" s="277">
        <v>45047</v>
      </c>
      <c r="CF2123" s="280"/>
      <c r="CG2123" s="280" t="s">
        <v>181</v>
      </c>
      <c r="CH2123" s="280"/>
      <c r="CI2123" s="280" t="s">
        <v>181</v>
      </c>
      <c r="CJ2123" s="280" t="s">
        <v>1086</v>
      </c>
      <c r="CK2123" s="280"/>
      <c r="CL2123" s="280"/>
      <c r="CM2123" s="280" t="s">
        <v>73</v>
      </c>
      <c r="CN2123" s="280">
        <v>3</v>
      </c>
    </row>
    <row r="2124" spans="4:92">
      <c r="D2124" s="273" t="s">
        <v>83</v>
      </c>
      <c r="E2124" s="273" t="s">
        <v>75</v>
      </c>
      <c r="F2124" s="273" t="s">
        <v>231</v>
      </c>
      <c r="G2124" s="273" t="s">
        <v>576</v>
      </c>
      <c r="H2124" s="274">
        <v>45017</v>
      </c>
      <c r="I2124" s="273">
        <v>11655</v>
      </c>
      <c r="J2124" s="273">
        <v>690</v>
      </c>
      <c r="K2124" s="273">
        <v>1572235</v>
      </c>
      <c r="L2124" s="273" t="s">
        <v>66</v>
      </c>
      <c r="M2124" s="273">
        <v>190366.67025</v>
      </c>
      <c r="N2124" s="273" t="s">
        <v>964</v>
      </c>
      <c r="P2124" s="273" t="s">
        <v>1011</v>
      </c>
      <c r="Q2124" s="273" t="s">
        <v>1001</v>
      </c>
      <c r="R2124" s="273" t="s">
        <v>70</v>
      </c>
      <c r="S2124" s="273" t="s">
        <v>1804</v>
      </c>
      <c r="T2124" s="273" t="s">
        <v>1805</v>
      </c>
      <c r="U2124" s="273" t="s">
        <v>73</v>
      </c>
      <c r="V2124" s="273" t="s">
        <v>1812</v>
      </c>
      <c r="W2124" s="273">
        <v>248004</v>
      </c>
      <c r="X2124" s="273" t="s">
        <v>83</v>
      </c>
      <c r="Y2124" s="273" t="s">
        <v>63</v>
      </c>
      <c r="Z2124" s="273" t="s">
        <v>501</v>
      </c>
      <c r="AA2124" s="273" t="s">
        <v>501</v>
      </c>
      <c r="AB2124" s="274">
        <v>45261</v>
      </c>
      <c r="AC2124" s="273">
        <v>16951</v>
      </c>
      <c r="AD2124" s="273">
        <v>77</v>
      </c>
      <c r="AE2124" s="273">
        <v>0.19500000000000001</v>
      </c>
      <c r="AF2124" s="273" t="s">
        <v>90</v>
      </c>
      <c r="AG2124" s="273" t="s">
        <v>1026</v>
      </c>
      <c r="AH2124" s="273" t="s">
        <v>1327</v>
      </c>
      <c r="AI2124" s="273" t="s">
        <v>123</v>
      </c>
      <c r="AJ2124" s="273" t="s">
        <v>200</v>
      </c>
      <c r="AK2124" s="273">
        <v>317282</v>
      </c>
      <c r="BV2124" s="336" t="s">
        <v>64</v>
      </c>
      <c r="BW2124" s="337" t="s">
        <v>75</v>
      </c>
      <c r="BX2124" s="337" t="s">
        <v>231</v>
      </c>
      <c r="BY2124" s="337" t="s">
        <v>231</v>
      </c>
      <c r="BZ2124" s="337" t="s">
        <v>86</v>
      </c>
      <c r="CA2124" s="337" t="s">
        <v>87</v>
      </c>
      <c r="CB2124" s="337" t="s">
        <v>179</v>
      </c>
      <c r="CC2124" s="337" t="s">
        <v>180</v>
      </c>
      <c r="CD2124" s="338">
        <v>1</v>
      </c>
      <c r="CE2124" s="335">
        <v>45047</v>
      </c>
      <c r="CF2124" s="337"/>
      <c r="CG2124" s="337" t="s">
        <v>181</v>
      </c>
      <c r="CH2124" s="337"/>
      <c r="CI2124" s="337" t="s">
        <v>181</v>
      </c>
      <c r="CJ2124" s="337" t="s">
        <v>1086</v>
      </c>
      <c r="CK2124" s="337"/>
      <c r="CL2124" s="337"/>
      <c r="CM2124" s="337" t="s">
        <v>73</v>
      </c>
      <c r="CN2124" s="337">
        <v>3</v>
      </c>
    </row>
    <row r="2125" spans="4:92">
      <c r="D2125" s="273" t="s">
        <v>83</v>
      </c>
      <c r="E2125" s="273" t="s">
        <v>63</v>
      </c>
      <c r="F2125" s="273" t="s">
        <v>504</v>
      </c>
      <c r="G2125" s="273" t="s">
        <v>567</v>
      </c>
      <c r="H2125" s="274">
        <v>45231</v>
      </c>
      <c r="I2125" s="273">
        <v>14512</v>
      </c>
      <c r="J2125" s="273">
        <v>687</v>
      </c>
      <c r="K2125" s="273">
        <v>0</v>
      </c>
      <c r="L2125" s="273" t="s">
        <v>66</v>
      </c>
      <c r="N2125" s="273" t="s">
        <v>107</v>
      </c>
      <c r="W2125" s="273">
        <v>298134</v>
      </c>
      <c r="X2125" s="273" t="s">
        <v>83</v>
      </c>
      <c r="Y2125" s="273" t="s">
        <v>63</v>
      </c>
      <c r="Z2125" s="273" t="s">
        <v>501</v>
      </c>
      <c r="AA2125" s="273" t="s">
        <v>501</v>
      </c>
      <c r="AB2125" s="274">
        <v>45261</v>
      </c>
      <c r="AC2125" s="273">
        <v>16951</v>
      </c>
      <c r="AD2125" s="273">
        <v>77</v>
      </c>
      <c r="AE2125" s="273">
        <v>3.556</v>
      </c>
      <c r="AF2125" s="273" t="s">
        <v>90</v>
      </c>
      <c r="AG2125" s="273" t="s">
        <v>798</v>
      </c>
      <c r="AH2125" s="273" t="s">
        <v>953</v>
      </c>
      <c r="AI2125" s="273" t="s">
        <v>123</v>
      </c>
      <c r="AJ2125" s="273" t="s">
        <v>200</v>
      </c>
      <c r="AK2125" s="273">
        <v>317288</v>
      </c>
      <c r="BV2125" s="279" t="s">
        <v>64</v>
      </c>
      <c r="BW2125" s="280" t="s">
        <v>75</v>
      </c>
      <c r="BX2125" s="280" t="s">
        <v>231</v>
      </c>
      <c r="BY2125" s="280" t="s">
        <v>231</v>
      </c>
      <c r="BZ2125" s="280" t="s">
        <v>167</v>
      </c>
      <c r="CA2125" s="280" t="s">
        <v>168</v>
      </c>
      <c r="CB2125" s="280" t="s">
        <v>313</v>
      </c>
      <c r="CC2125" s="280" t="s">
        <v>314</v>
      </c>
      <c r="CD2125" s="281">
        <v>14</v>
      </c>
      <c r="CE2125" s="277">
        <v>45047</v>
      </c>
      <c r="CF2125" s="280">
        <v>349</v>
      </c>
      <c r="CG2125" s="280" t="s">
        <v>80</v>
      </c>
      <c r="CH2125" s="280">
        <v>349</v>
      </c>
      <c r="CI2125" s="280" t="s">
        <v>80</v>
      </c>
      <c r="CJ2125" s="280"/>
      <c r="CK2125" s="280"/>
      <c r="CL2125" s="280"/>
      <c r="CM2125" s="280" t="s">
        <v>73</v>
      </c>
      <c r="CN2125" s="280">
        <v>3</v>
      </c>
    </row>
    <row r="2126" spans="4:92">
      <c r="D2126" s="273" t="s">
        <v>83</v>
      </c>
      <c r="E2126" s="273" t="s">
        <v>75</v>
      </c>
      <c r="F2126" s="273" t="s">
        <v>231</v>
      </c>
      <c r="G2126" s="273" t="s">
        <v>576</v>
      </c>
      <c r="H2126" s="274">
        <v>45170</v>
      </c>
      <c r="I2126" s="273">
        <v>13812</v>
      </c>
      <c r="J2126" s="273">
        <v>690</v>
      </c>
      <c r="K2126" s="273">
        <v>388502.8</v>
      </c>
      <c r="L2126" s="273" t="s">
        <v>66</v>
      </c>
      <c r="M2126" s="273">
        <v>0</v>
      </c>
      <c r="N2126" s="273" t="s">
        <v>1010</v>
      </c>
      <c r="O2126" s="273">
        <v>38320</v>
      </c>
      <c r="P2126" s="273" t="s">
        <v>1011</v>
      </c>
      <c r="Q2126" s="273" t="s">
        <v>1188</v>
      </c>
      <c r="R2126" s="273" t="s">
        <v>1342</v>
      </c>
      <c r="S2126" s="273" t="s">
        <v>122</v>
      </c>
      <c r="U2126" s="273" t="s">
        <v>73</v>
      </c>
      <c r="V2126" s="273" t="s">
        <v>1809</v>
      </c>
      <c r="W2126" s="273">
        <v>261958</v>
      </c>
      <c r="X2126" s="273" t="s">
        <v>83</v>
      </c>
      <c r="Y2126" s="273" t="s">
        <v>63</v>
      </c>
      <c r="Z2126" s="273" t="s">
        <v>501</v>
      </c>
      <c r="AA2126" s="273" t="s">
        <v>501</v>
      </c>
      <c r="AB2126" s="274">
        <v>45261</v>
      </c>
      <c r="AC2126" s="273">
        <v>16951</v>
      </c>
      <c r="AD2126" s="273">
        <v>77</v>
      </c>
      <c r="AE2126" s="273">
        <v>0.42</v>
      </c>
      <c r="AF2126" s="273" t="s">
        <v>90</v>
      </c>
      <c r="AG2126" s="273" t="s">
        <v>795</v>
      </c>
      <c r="AH2126" s="273" t="s">
        <v>1354</v>
      </c>
      <c r="AI2126" s="273" t="s">
        <v>123</v>
      </c>
      <c r="AJ2126" s="273" t="s">
        <v>200</v>
      </c>
      <c r="AK2126" s="273">
        <v>317294</v>
      </c>
      <c r="BV2126" s="336" t="s">
        <v>64</v>
      </c>
      <c r="BW2126" s="337" t="s">
        <v>75</v>
      </c>
      <c r="BX2126" s="337" t="s">
        <v>231</v>
      </c>
      <c r="BY2126" s="337" t="s">
        <v>231</v>
      </c>
      <c r="BZ2126" s="337" t="s">
        <v>167</v>
      </c>
      <c r="CA2126" s="337" t="s">
        <v>168</v>
      </c>
      <c r="CB2126" s="337" t="s">
        <v>353</v>
      </c>
      <c r="CC2126" s="337" t="s">
        <v>354</v>
      </c>
      <c r="CD2126" s="338">
        <v>13</v>
      </c>
      <c r="CE2126" s="335">
        <v>45047</v>
      </c>
      <c r="CF2126" s="337">
        <v>2088</v>
      </c>
      <c r="CG2126" s="337" t="s">
        <v>80</v>
      </c>
      <c r="CH2126" s="337">
        <v>2088</v>
      </c>
      <c r="CI2126" s="337" t="s">
        <v>80</v>
      </c>
      <c r="CJ2126" s="337"/>
      <c r="CK2126" s="337"/>
      <c r="CL2126" s="337"/>
      <c r="CM2126" s="337" t="s">
        <v>73</v>
      </c>
      <c r="CN2126" s="337">
        <v>3</v>
      </c>
    </row>
    <row r="2127" spans="4:92">
      <c r="D2127" s="273" t="s">
        <v>83</v>
      </c>
      <c r="E2127" s="273" t="s">
        <v>75</v>
      </c>
      <c r="F2127" s="273" t="s">
        <v>231</v>
      </c>
      <c r="G2127" s="273" t="s">
        <v>576</v>
      </c>
      <c r="H2127" s="274">
        <v>45170</v>
      </c>
      <c r="I2127" s="273">
        <v>13812</v>
      </c>
      <c r="J2127" s="273">
        <v>690</v>
      </c>
      <c r="W2127" s="273">
        <v>261962</v>
      </c>
      <c r="X2127" s="273" t="s">
        <v>64</v>
      </c>
      <c r="Y2127" s="273" t="s">
        <v>63</v>
      </c>
      <c r="Z2127" s="273" t="s">
        <v>252</v>
      </c>
      <c r="AA2127" s="273" t="s">
        <v>257</v>
      </c>
      <c r="AB2127" s="274">
        <v>45200</v>
      </c>
      <c r="AC2127" s="273">
        <v>14048</v>
      </c>
      <c r="AD2127" s="273">
        <v>22</v>
      </c>
      <c r="AE2127" s="273">
        <v>0.54</v>
      </c>
      <c r="AF2127" s="273" t="s">
        <v>90</v>
      </c>
      <c r="AG2127" s="273" t="s">
        <v>819</v>
      </c>
      <c r="AH2127" s="273" t="s">
        <v>820</v>
      </c>
      <c r="AI2127" s="273" t="s">
        <v>199</v>
      </c>
      <c r="AJ2127" s="273" t="s">
        <v>200</v>
      </c>
      <c r="AK2127" s="273">
        <v>260325</v>
      </c>
      <c r="BV2127" s="279" t="s">
        <v>64</v>
      </c>
      <c r="BW2127" s="280" t="s">
        <v>75</v>
      </c>
      <c r="BX2127" s="280" t="s">
        <v>231</v>
      </c>
      <c r="BY2127" s="280" t="s">
        <v>231</v>
      </c>
      <c r="BZ2127" s="280" t="s">
        <v>151</v>
      </c>
      <c r="CA2127" s="280" t="s">
        <v>152</v>
      </c>
      <c r="CB2127" s="280" t="s">
        <v>161</v>
      </c>
      <c r="CC2127" s="280" t="s">
        <v>162</v>
      </c>
      <c r="CD2127" s="281">
        <v>11</v>
      </c>
      <c r="CE2127" s="277">
        <v>45047</v>
      </c>
      <c r="CF2127" s="280">
        <v>35738</v>
      </c>
      <c r="CG2127" s="280" t="s">
        <v>80</v>
      </c>
      <c r="CH2127" s="280">
        <v>35738</v>
      </c>
      <c r="CI2127" s="280" t="s">
        <v>80</v>
      </c>
      <c r="CJ2127" s="280"/>
      <c r="CK2127" s="280"/>
      <c r="CL2127" s="280"/>
      <c r="CM2127" s="280" t="s">
        <v>73</v>
      </c>
      <c r="CN2127" s="280">
        <v>3</v>
      </c>
    </row>
    <row r="2128" spans="4:92">
      <c r="D2128" s="273" t="s">
        <v>83</v>
      </c>
      <c r="E2128" s="273" t="s">
        <v>75</v>
      </c>
      <c r="F2128" s="273" t="s">
        <v>231</v>
      </c>
      <c r="G2128" s="273" t="s">
        <v>576</v>
      </c>
      <c r="H2128" s="274">
        <v>45170</v>
      </c>
      <c r="I2128" s="273">
        <v>13812</v>
      </c>
      <c r="J2128" s="273">
        <v>690</v>
      </c>
      <c r="K2128" s="273">
        <v>1424494.4</v>
      </c>
      <c r="L2128" s="273" t="s">
        <v>66</v>
      </c>
      <c r="M2128" s="273">
        <v>166442.165125</v>
      </c>
      <c r="N2128" s="273" t="s">
        <v>115</v>
      </c>
      <c r="W2128" s="273">
        <v>261906</v>
      </c>
      <c r="X2128" s="273" t="s">
        <v>64</v>
      </c>
      <c r="Y2128" s="273" t="s">
        <v>63</v>
      </c>
      <c r="Z2128" s="273" t="s">
        <v>252</v>
      </c>
      <c r="AA2128" s="273" t="s">
        <v>257</v>
      </c>
      <c r="AB2128" s="274">
        <v>45200</v>
      </c>
      <c r="AC2128" s="273">
        <v>14048</v>
      </c>
      <c r="AD2128" s="273">
        <v>22</v>
      </c>
      <c r="AE2128" s="273">
        <v>3.72</v>
      </c>
      <c r="AF2128" s="273" t="s">
        <v>90</v>
      </c>
      <c r="AG2128" s="273" t="s">
        <v>879</v>
      </c>
      <c r="AH2128" s="273" t="s">
        <v>880</v>
      </c>
      <c r="AI2128" s="273" t="s">
        <v>123</v>
      </c>
      <c r="AJ2128" s="273" t="s">
        <v>214</v>
      </c>
      <c r="AK2128" s="273">
        <v>260331</v>
      </c>
      <c r="BV2128" s="336" t="s">
        <v>64</v>
      </c>
      <c r="BW2128" s="337" t="s">
        <v>75</v>
      </c>
      <c r="BX2128" s="337" t="s">
        <v>231</v>
      </c>
      <c r="BY2128" s="337" t="s">
        <v>231</v>
      </c>
      <c r="BZ2128" s="337" t="s">
        <v>110</v>
      </c>
      <c r="CA2128" s="337" t="s">
        <v>111</v>
      </c>
      <c r="CB2128" s="337" t="s">
        <v>117</v>
      </c>
      <c r="CC2128" s="337" t="s">
        <v>118</v>
      </c>
      <c r="CD2128" s="338">
        <v>5</v>
      </c>
      <c r="CE2128" s="335">
        <v>45078</v>
      </c>
      <c r="CF2128" s="337"/>
      <c r="CG2128" s="337"/>
      <c r="CH2128" s="337"/>
      <c r="CI2128" s="337" t="s">
        <v>104</v>
      </c>
      <c r="CJ2128" s="337"/>
      <c r="CK2128" s="337"/>
      <c r="CL2128" s="337"/>
      <c r="CM2128" s="337" t="s">
        <v>73</v>
      </c>
      <c r="CN2128" s="337">
        <v>3</v>
      </c>
    </row>
    <row r="2129" spans="4:92">
      <c r="D2129" s="273" t="s">
        <v>83</v>
      </c>
      <c r="E2129" s="273" t="s">
        <v>75</v>
      </c>
      <c r="F2129" s="273" t="s">
        <v>231</v>
      </c>
      <c r="G2129" s="273" t="s">
        <v>576</v>
      </c>
      <c r="H2129" s="274">
        <v>45170</v>
      </c>
      <c r="I2129" s="273">
        <v>13812</v>
      </c>
      <c r="J2129" s="273">
        <v>690</v>
      </c>
      <c r="K2129" s="273">
        <v>0</v>
      </c>
      <c r="L2129" s="273" t="s">
        <v>66</v>
      </c>
      <c r="N2129" s="273" t="s">
        <v>107</v>
      </c>
      <c r="W2129" s="273">
        <v>261907</v>
      </c>
      <c r="X2129" s="273" t="s">
        <v>64</v>
      </c>
      <c r="Y2129" s="273" t="s">
        <v>63</v>
      </c>
      <c r="Z2129" s="273" t="s">
        <v>252</v>
      </c>
      <c r="AA2129" s="273" t="s">
        <v>257</v>
      </c>
      <c r="AB2129" s="274">
        <v>45200</v>
      </c>
      <c r="AC2129" s="273">
        <v>14048</v>
      </c>
      <c r="AD2129" s="273">
        <v>22</v>
      </c>
      <c r="AE2129" s="273">
        <v>0.36</v>
      </c>
      <c r="AF2129" s="273" t="s">
        <v>90</v>
      </c>
      <c r="AG2129" s="273" t="s">
        <v>828</v>
      </c>
      <c r="AH2129" s="273" t="s">
        <v>1457</v>
      </c>
      <c r="AI2129" s="273" t="s">
        <v>199</v>
      </c>
      <c r="AJ2129" s="273" t="s">
        <v>214</v>
      </c>
      <c r="AK2129" s="273">
        <v>260337</v>
      </c>
      <c r="BV2129" s="279" t="s">
        <v>64</v>
      </c>
      <c r="BW2129" s="280" t="s">
        <v>75</v>
      </c>
      <c r="BX2129" s="280" t="s">
        <v>231</v>
      </c>
      <c r="BY2129" s="280" t="s">
        <v>231</v>
      </c>
      <c r="BZ2129" s="280" t="s">
        <v>126</v>
      </c>
      <c r="CA2129" s="280" t="s">
        <v>127</v>
      </c>
      <c r="CB2129" s="280" t="s">
        <v>128</v>
      </c>
      <c r="CC2129" s="280" t="s">
        <v>129</v>
      </c>
      <c r="CD2129" s="281">
        <v>6</v>
      </c>
      <c r="CE2129" s="277">
        <v>45078</v>
      </c>
      <c r="CF2129" s="280"/>
      <c r="CG2129" s="280"/>
      <c r="CH2129" s="280"/>
      <c r="CI2129" s="280" t="s">
        <v>80</v>
      </c>
      <c r="CJ2129" s="280"/>
      <c r="CK2129" s="280"/>
      <c r="CL2129" s="280"/>
      <c r="CM2129" s="280" t="s">
        <v>73</v>
      </c>
      <c r="CN2129" s="280">
        <v>3</v>
      </c>
    </row>
    <row r="2130" spans="4:92">
      <c r="D2130" s="273" t="s">
        <v>83</v>
      </c>
      <c r="E2130" s="273" t="s">
        <v>75</v>
      </c>
      <c r="F2130" s="273" t="s">
        <v>231</v>
      </c>
      <c r="G2130" s="273" t="s">
        <v>576</v>
      </c>
      <c r="H2130" s="274">
        <v>45200</v>
      </c>
      <c r="I2130" s="273">
        <v>14147</v>
      </c>
      <c r="J2130" s="273">
        <v>690</v>
      </c>
      <c r="K2130" s="273">
        <v>1695693</v>
      </c>
      <c r="L2130" s="273" t="s">
        <v>66</v>
      </c>
      <c r="M2130" s="273">
        <v>206227.85693750001</v>
      </c>
      <c r="N2130" s="273" t="s">
        <v>964</v>
      </c>
      <c r="P2130" s="273" t="s">
        <v>1011</v>
      </c>
      <c r="Q2130" s="273" t="s">
        <v>1001</v>
      </c>
      <c r="R2130" s="273" t="s">
        <v>70</v>
      </c>
      <c r="S2130" s="273" t="s">
        <v>1804</v>
      </c>
      <c r="T2130" s="273" t="s">
        <v>1805</v>
      </c>
      <c r="U2130" s="273" t="s">
        <v>73</v>
      </c>
      <c r="V2130" s="273" t="s">
        <v>1807</v>
      </c>
      <c r="W2130" s="273">
        <v>297788</v>
      </c>
      <c r="X2130" s="273" t="s">
        <v>64</v>
      </c>
      <c r="Y2130" s="273" t="s">
        <v>63</v>
      </c>
      <c r="Z2130" s="273" t="s">
        <v>252</v>
      </c>
      <c r="AA2130" s="273" t="s">
        <v>257</v>
      </c>
      <c r="AB2130" s="274">
        <v>45200</v>
      </c>
      <c r="AC2130" s="273">
        <v>14048</v>
      </c>
      <c r="AD2130" s="273">
        <v>22</v>
      </c>
      <c r="AE2130" s="273">
        <v>1.21</v>
      </c>
      <c r="AF2130" s="273" t="s">
        <v>90</v>
      </c>
      <c r="AG2130" s="273" t="s">
        <v>819</v>
      </c>
      <c r="AH2130" s="273" t="s">
        <v>841</v>
      </c>
      <c r="AI2130" s="273" t="s">
        <v>199</v>
      </c>
      <c r="AJ2130" s="273" t="s">
        <v>200</v>
      </c>
      <c r="AK2130" s="273">
        <v>260349</v>
      </c>
      <c r="BV2130" s="336" t="s">
        <v>64</v>
      </c>
      <c r="BW2130" s="337" t="s">
        <v>75</v>
      </c>
      <c r="BX2130" s="337" t="s">
        <v>231</v>
      </c>
      <c r="BY2130" s="337" t="s">
        <v>231</v>
      </c>
      <c r="BZ2130" s="337" t="s">
        <v>151</v>
      </c>
      <c r="CA2130" s="337" t="s">
        <v>152</v>
      </c>
      <c r="CB2130" s="337" t="s">
        <v>153</v>
      </c>
      <c r="CC2130" s="337" t="s">
        <v>154</v>
      </c>
      <c r="CD2130" s="338">
        <v>10</v>
      </c>
      <c r="CE2130" s="335">
        <v>45078</v>
      </c>
      <c r="CF2130" s="337">
        <v>62206.2</v>
      </c>
      <c r="CG2130" s="337" t="s">
        <v>80</v>
      </c>
      <c r="CH2130" s="337">
        <v>62206.2</v>
      </c>
      <c r="CI2130" s="337" t="s">
        <v>80</v>
      </c>
      <c r="CJ2130" s="337"/>
      <c r="CK2130" s="337"/>
      <c r="CL2130" s="337"/>
      <c r="CM2130" s="337" t="s">
        <v>73</v>
      </c>
      <c r="CN2130" s="337">
        <v>3</v>
      </c>
    </row>
    <row r="2131" spans="4:92">
      <c r="D2131" s="273" t="s">
        <v>83</v>
      </c>
      <c r="E2131" s="273" t="s">
        <v>75</v>
      </c>
      <c r="F2131" s="273" t="s">
        <v>231</v>
      </c>
      <c r="G2131" s="273" t="s">
        <v>576</v>
      </c>
      <c r="H2131" s="274">
        <v>45200</v>
      </c>
      <c r="I2131" s="273">
        <v>14147</v>
      </c>
      <c r="J2131" s="273">
        <v>690</v>
      </c>
      <c r="K2131" s="273">
        <v>285804</v>
      </c>
      <c r="L2131" s="273" t="s">
        <v>66</v>
      </c>
      <c r="M2131" s="273">
        <v>31779.9035625</v>
      </c>
      <c r="N2131" s="273" t="s">
        <v>964</v>
      </c>
      <c r="P2131" s="273" t="s">
        <v>1011</v>
      </c>
      <c r="Q2131" s="273" t="s">
        <v>1001</v>
      </c>
      <c r="R2131" s="273" t="s">
        <v>70</v>
      </c>
      <c r="S2131" s="273" t="s">
        <v>1804</v>
      </c>
      <c r="T2131" s="273" t="s">
        <v>1805</v>
      </c>
      <c r="U2131" s="273" t="s">
        <v>73</v>
      </c>
      <c r="V2131" s="273" t="s">
        <v>1807</v>
      </c>
      <c r="W2131" s="273">
        <v>297804</v>
      </c>
      <c r="X2131" s="273" t="s">
        <v>64</v>
      </c>
      <c r="Y2131" s="273" t="s">
        <v>63</v>
      </c>
      <c r="Z2131" s="273" t="s">
        <v>252</v>
      </c>
      <c r="AA2131" s="273" t="s">
        <v>257</v>
      </c>
      <c r="AB2131" s="274">
        <v>45200</v>
      </c>
      <c r="AC2131" s="273">
        <v>14048</v>
      </c>
      <c r="AD2131" s="273">
        <v>22</v>
      </c>
      <c r="AE2131" s="273">
        <v>0.86</v>
      </c>
      <c r="AF2131" s="273" t="s">
        <v>90</v>
      </c>
      <c r="AG2131" s="273" t="s">
        <v>867</v>
      </c>
      <c r="AH2131" s="273" t="s">
        <v>868</v>
      </c>
      <c r="AI2131" s="273" t="s">
        <v>199</v>
      </c>
      <c r="AJ2131" s="273" t="s">
        <v>214</v>
      </c>
      <c r="AK2131" s="273">
        <v>260355</v>
      </c>
      <c r="BV2131" s="279" t="s">
        <v>64</v>
      </c>
      <c r="BW2131" s="280" t="s">
        <v>75</v>
      </c>
      <c r="BX2131" s="280" t="s">
        <v>231</v>
      </c>
      <c r="BY2131" s="280" t="s">
        <v>231</v>
      </c>
      <c r="BZ2131" s="280" t="s">
        <v>138</v>
      </c>
      <c r="CA2131" s="280" t="s">
        <v>139</v>
      </c>
      <c r="CB2131" s="280" t="s">
        <v>140</v>
      </c>
      <c r="CC2131" s="280" t="s">
        <v>141</v>
      </c>
      <c r="CD2131" s="281">
        <v>9</v>
      </c>
      <c r="CE2131" s="277">
        <v>45078</v>
      </c>
      <c r="CF2131" s="280">
        <v>0</v>
      </c>
      <c r="CG2131" s="280" t="s">
        <v>80</v>
      </c>
      <c r="CH2131" s="280">
        <v>0</v>
      </c>
      <c r="CI2131" s="280" t="s">
        <v>80</v>
      </c>
      <c r="CJ2131" s="280"/>
      <c r="CK2131" s="280"/>
      <c r="CL2131" s="280"/>
      <c r="CM2131" s="280" t="s">
        <v>73</v>
      </c>
      <c r="CN2131" s="280">
        <v>3</v>
      </c>
    </row>
    <row r="2132" spans="4:92">
      <c r="D2132" s="273" t="s">
        <v>83</v>
      </c>
      <c r="E2132" s="273" t="s">
        <v>75</v>
      </c>
      <c r="F2132" s="273" t="s">
        <v>231</v>
      </c>
      <c r="G2132" s="273" t="s">
        <v>576</v>
      </c>
      <c r="H2132" s="274">
        <v>45200</v>
      </c>
      <c r="I2132" s="273">
        <v>14147</v>
      </c>
      <c r="J2132" s="273">
        <v>690</v>
      </c>
      <c r="K2132" s="273">
        <v>96138</v>
      </c>
      <c r="L2132" s="273" t="s">
        <v>66</v>
      </c>
      <c r="M2132" s="273">
        <v>11839.06025</v>
      </c>
      <c r="N2132" s="273" t="s">
        <v>67</v>
      </c>
      <c r="P2132" s="273" t="s">
        <v>1011</v>
      </c>
      <c r="Q2132" s="273" t="s">
        <v>1611</v>
      </c>
      <c r="R2132" s="273" t="s">
        <v>1013</v>
      </c>
      <c r="S2132" s="273" t="s">
        <v>1808</v>
      </c>
      <c r="T2132" s="273" t="s">
        <v>122</v>
      </c>
      <c r="U2132" s="273" t="s">
        <v>73</v>
      </c>
      <c r="V2132" s="273" t="s">
        <v>1809</v>
      </c>
      <c r="W2132" s="273">
        <v>297821</v>
      </c>
      <c r="X2132" s="273" t="s">
        <v>64</v>
      </c>
      <c r="Y2132" s="273" t="s">
        <v>63</v>
      </c>
      <c r="Z2132" s="273" t="s">
        <v>252</v>
      </c>
      <c r="AA2132" s="273" t="s">
        <v>257</v>
      </c>
      <c r="AB2132" s="274">
        <v>45200</v>
      </c>
      <c r="AC2132" s="273">
        <v>14048</v>
      </c>
      <c r="AD2132" s="273">
        <v>22</v>
      </c>
      <c r="AE2132" s="273">
        <v>6.68</v>
      </c>
      <c r="AF2132" s="273" t="s">
        <v>90</v>
      </c>
      <c r="AG2132" s="273" t="s">
        <v>815</v>
      </c>
      <c r="AH2132" s="273" t="s">
        <v>230</v>
      </c>
      <c r="AI2132" s="273" t="s">
        <v>123</v>
      </c>
      <c r="AJ2132" s="273" t="s">
        <v>200</v>
      </c>
      <c r="AK2132" s="273">
        <v>260361</v>
      </c>
      <c r="BV2132" s="336" t="s">
        <v>64</v>
      </c>
      <c r="BW2132" s="337" t="s">
        <v>75</v>
      </c>
      <c r="BX2132" s="337" t="s">
        <v>231</v>
      </c>
      <c r="BY2132" s="337" t="s">
        <v>231</v>
      </c>
      <c r="BZ2132" s="337" t="s">
        <v>126</v>
      </c>
      <c r="CA2132" s="337" t="s">
        <v>127</v>
      </c>
      <c r="CB2132" s="337" t="s">
        <v>133</v>
      </c>
      <c r="CC2132" s="337" t="s">
        <v>134</v>
      </c>
      <c r="CD2132" s="338">
        <v>7</v>
      </c>
      <c r="CE2132" s="335">
        <v>45078</v>
      </c>
      <c r="CF2132" s="337"/>
      <c r="CG2132" s="337"/>
      <c r="CH2132" s="337"/>
      <c r="CI2132" s="337" t="s">
        <v>104</v>
      </c>
      <c r="CJ2132" s="337"/>
      <c r="CK2132" s="337"/>
      <c r="CL2132" s="337"/>
      <c r="CM2132" s="337" t="s">
        <v>73</v>
      </c>
      <c r="CN2132" s="337">
        <v>3</v>
      </c>
    </row>
    <row r="2133" spans="4:92">
      <c r="D2133" s="273" t="s">
        <v>83</v>
      </c>
      <c r="E2133" s="273" t="s">
        <v>75</v>
      </c>
      <c r="F2133" s="273" t="s">
        <v>231</v>
      </c>
      <c r="G2133" s="273" t="s">
        <v>576</v>
      </c>
      <c r="H2133" s="274">
        <v>45200</v>
      </c>
      <c r="I2133" s="273">
        <v>14147</v>
      </c>
      <c r="J2133" s="273">
        <v>690</v>
      </c>
      <c r="K2133" s="273">
        <v>374973.4</v>
      </c>
      <c r="L2133" s="273" t="s">
        <v>66</v>
      </c>
      <c r="M2133" s="273">
        <v>0</v>
      </c>
      <c r="N2133" s="273" t="s">
        <v>1010</v>
      </c>
      <c r="O2133" s="273">
        <v>36520</v>
      </c>
      <c r="P2133" s="273" t="s">
        <v>1011</v>
      </c>
      <c r="Q2133" s="273" t="s">
        <v>1188</v>
      </c>
      <c r="R2133" s="273" t="s">
        <v>1342</v>
      </c>
      <c r="S2133" s="273" t="s">
        <v>122</v>
      </c>
      <c r="U2133" s="273" t="s">
        <v>73</v>
      </c>
      <c r="V2133" s="273" t="s">
        <v>1809</v>
      </c>
      <c r="W2133" s="273">
        <v>297838</v>
      </c>
      <c r="X2133" s="273" t="s">
        <v>64</v>
      </c>
      <c r="Y2133" s="273" t="s">
        <v>63</v>
      </c>
      <c r="Z2133" s="273" t="s">
        <v>252</v>
      </c>
      <c r="AA2133" s="273" t="s">
        <v>257</v>
      </c>
      <c r="AB2133" s="274">
        <v>45200</v>
      </c>
      <c r="AC2133" s="273">
        <v>14048</v>
      </c>
      <c r="AD2133" s="273">
        <v>22</v>
      </c>
      <c r="AE2133" s="273">
        <v>7.82</v>
      </c>
      <c r="AF2133" s="273" t="s">
        <v>90</v>
      </c>
      <c r="AG2133" s="273" t="s">
        <v>879</v>
      </c>
      <c r="AH2133" s="273" t="s">
        <v>880</v>
      </c>
      <c r="AI2133" s="273" t="s">
        <v>123</v>
      </c>
      <c r="AJ2133" s="273" t="s">
        <v>200</v>
      </c>
      <c r="AK2133" s="273">
        <v>260367</v>
      </c>
      <c r="BV2133" s="279" t="s">
        <v>64</v>
      </c>
      <c r="BW2133" s="280" t="s">
        <v>75</v>
      </c>
      <c r="BX2133" s="280" t="s">
        <v>231</v>
      </c>
      <c r="BY2133" s="280" t="s">
        <v>231</v>
      </c>
      <c r="BZ2133" s="280" t="s">
        <v>167</v>
      </c>
      <c r="CA2133" s="280" t="s">
        <v>168</v>
      </c>
      <c r="CB2133" s="280" t="s">
        <v>169</v>
      </c>
      <c r="CC2133" s="280" t="s">
        <v>170</v>
      </c>
      <c r="CD2133" s="281">
        <v>12</v>
      </c>
      <c r="CE2133" s="277">
        <v>45078</v>
      </c>
      <c r="CF2133" s="280">
        <v>591</v>
      </c>
      <c r="CG2133" s="280" t="s">
        <v>80</v>
      </c>
      <c r="CH2133" s="280">
        <v>591</v>
      </c>
      <c r="CI2133" s="280" t="s">
        <v>80</v>
      </c>
      <c r="CJ2133" s="280"/>
      <c r="CK2133" s="280"/>
      <c r="CL2133" s="280"/>
      <c r="CM2133" s="280" t="s">
        <v>73</v>
      </c>
      <c r="CN2133" s="280">
        <v>3</v>
      </c>
    </row>
    <row r="2134" spans="4:92">
      <c r="D2134" s="273" t="s">
        <v>83</v>
      </c>
      <c r="E2134" s="273" t="s">
        <v>75</v>
      </c>
      <c r="F2134" s="273" t="s">
        <v>231</v>
      </c>
      <c r="G2134" s="273" t="s">
        <v>576</v>
      </c>
      <c r="H2134" s="274">
        <v>45200</v>
      </c>
      <c r="I2134" s="273">
        <v>14147</v>
      </c>
      <c r="J2134" s="273">
        <v>690</v>
      </c>
      <c r="W2134" s="273">
        <v>297842</v>
      </c>
      <c r="X2134" s="273" t="s">
        <v>64</v>
      </c>
      <c r="Y2134" s="273" t="s">
        <v>63</v>
      </c>
      <c r="Z2134" s="273" t="s">
        <v>252</v>
      </c>
      <c r="AA2134" s="273" t="s">
        <v>257</v>
      </c>
      <c r="AB2134" s="274">
        <v>45200</v>
      </c>
      <c r="AC2134" s="273">
        <v>14048</v>
      </c>
      <c r="AD2134" s="273">
        <v>22</v>
      </c>
      <c r="AE2134" s="273">
        <v>1.94</v>
      </c>
      <c r="AF2134" s="273" t="s">
        <v>90</v>
      </c>
      <c r="AG2134" s="273" t="s">
        <v>887</v>
      </c>
      <c r="AH2134" s="273" t="s">
        <v>940</v>
      </c>
      <c r="AI2134" s="273" t="s">
        <v>123</v>
      </c>
      <c r="AJ2134" s="273" t="s">
        <v>200</v>
      </c>
      <c r="AK2134" s="273">
        <v>260373</v>
      </c>
      <c r="BV2134" s="336" t="s">
        <v>64</v>
      </c>
      <c r="BW2134" s="337" t="s">
        <v>75</v>
      </c>
      <c r="BX2134" s="337" t="s">
        <v>231</v>
      </c>
      <c r="BY2134" s="337" t="s">
        <v>231</v>
      </c>
      <c r="BZ2134" s="337" t="s">
        <v>151</v>
      </c>
      <c r="CA2134" s="337" t="s">
        <v>152</v>
      </c>
      <c r="CB2134" s="337" t="s">
        <v>161</v>
      </c>
      <c r="CC2134" s="337" t="s">
        <v>162</v>
      </c>
      <c r="CD2134" s="338">
        <v>11</v>
      </c>
      <c r="CE2134" s="335">
        <v>45078</v>
      </c>
      <c r="CF2134" s="337">
        <v>43544.34</v>
      </c>
      <c r="CG2134" s="337" t="s">
        <v>80</v>
      </c>
      <c r="CH2134" s="337">
        <v>43544.34</v>
      </c>
      <c r="CI2134" s="337" t="s">
        <v>80</v>
      </c>
      <c r="CJ2134" s="337"/>
      <c r="CK2134" s="337"/>
      <c r="CL2134" s="337"/>
      <c r="CM2134" s="337" t="s">
        <v>73</v>
      </c>
      <c r="CN2134" s="337">
        <v>3</v>
      </c>
    </row>
    <row r="2135" spans="4:92">
      <c r="D2135" s="273" t="s">
        <v>83</v>
      </c>
      <c r="E2135" s="273" t="s">
        <v>75</v>
      </c>
      <c r="F2135" s="273" t="s">
        <v>231</v>
      </c>
      <c r="G2135" s="273" t="s">
        <v>576</v>
      </c>
      <c r="H2135" s="274">
        <v>45200</v>
      </c>
      <c r="I2135" s="273">
        <v>14147</v>
      </c>
      <c r="J2135" s="273">
        <v>690</v>
      </c>
      <c r="K2135" s="273">
        <v>1364473</v>
      </c>
      <c r="L2135" s="273" t="s">
        <v>66</v>
      </c>
      <c r="M2135" s="273">
        <v>158402.679</v>
      </c>
      <c r="N2135" s="273" t="s">
        <v>115</v>
      </c>
      <c r="W2135" s="273">
        <v>297786</v>
      </c>
      <c r="X2135" s="273" t="s">
        <v>64</v>
      </c>
      <c r="Y2135" s="273" t="s">
        <v>63</v>
      </c>
      <c r="Z2135" s="273" t="s">
        <v>252</v>
      </c>
      <c r="AA2135" s="273" t="s">
        <v>257</v>
      </c>
      <c r="AB2135" s="274">
        <v>45200</v>
      </c>
      <c r="AC2135" s="273">
        <v>14048</v>
      </c>
      <c r="AD2135" s="273">
        <v>22</v>
      </c>
      <c r="AE2135" s="273">
        <v>6.4000000000000001E-2</v>
      </c>
      <c r="AF2135" s="273" t="s">
        <v>90</v>
      </c>
      <c r="AG2135" s="273" t="s">
        <v>884</v>
      </c>
      <c r="AH2135" s="273" t="s">
        <v>943</v>
      </c>
      <c r="AI2135" s="273" t="s">
        <v>123</v>
      </c>
      <c r="AJ2135" s="273" t="s">
        <v>200</v>
      </c>
      <c r="AK2135" s="273">
        <v>260379</v>
      </c>
      <c r="BV2135" s="279" t="s">
        <v>64</v>
      </c>
      <c r="BW2135" s="280" t="s">
        <v>75</v>
      </c>
      <c r="BX2135" s="280" t="s">
        <v>231</v>
      </c>
      <c r="BY2135" s="280" t="s">
        <v>231</v>
      </c>
      <c r="BZ2135" s="280" t="s">
        <v>167</v>
      </c>
      <c r="CA2135" s="280" t="s">
        <v>168</v>
      </c>
      <c r="CB2135" s="280" t="s">
        <v>353</v>
      </c>
      <c r="CC2135" s="280" t="s">
        <v>354</v>
      </c>
      <c r="CD2135" s="281">
        <v>13</v>
      </c>
      <c r="CE2135" s="277">
        <v>45078</v>
      </c>
      <c r="CF2135" s="280">
        <v>2779</v>
      </c>
      <c r="CG2135" s="280" t="s">
        <v>80</v>
      </c>
      <c r="CH2135" s="280">
        <v>2779</v>
      </c>
      <c r="CI2135" s="280" t="s">
        <v>80</v>
      </c>
      <c r="CJ2135" s="280"/>
      <c r="CK2135" s="280"/>
      <c r="CL2135" s="280"/>
      <c r="CM2135" s="280" t="s">
        <v>73</v>
      </c>
      <c r="CN2135" s="280">
        <v>3</v>
      </c>
    </row>
    <row r="2136" spans="4:92">
      <c r="D2136" s="273" t="s">
        <v>83</v>
      </c>
      <c r="E2136" s="273" t="s">
        <v>75</v>
      </c>
      <c r="F2136" s="273" t="s">
        <v>231</v>
      </c>
      <c r="G2136" s="273" t="s">
        <v>576</v>
      </c>
      <c r="H2136" s="274">
        <v>45200</v>
      </c>
      <c r="I2136" s="273">
        <v>14147</v>
      </c>
      <c r="J2136" s="273">
        <v>690</v>
      </c>
      <c r="K2136" s="273">
        <v>0</v>
      </c>
      <c r="L2136" s="273" t="s">
        <v>66</v>
      </c>
      <c r="N2136" s="273" t="s">
        <v>107</v>
      </c>
      <c r="W2136" s="273">
        <v>297787</v>
      </c>
      <c r="X2136" s="273" t="s">
        <v>64</v>
      </c>
      <c r="Y2136" s="273" t="s">
        <v>63</v>
      </c>
      <c r="Z2136" s="273" t="s">
        <v>252</v>
      </c>
      <c r="AA2136" s="273" t="s">
        <v>257</v>
      </c>
      <c r="AB2136" s="274">
        <v>45200</v>
      </c>
      <c r="AC2136" s="273">
        <v>14048</v>
      </c>
      <c r="AD2136" s="273">
        <v>22</v>
      </c>
      <c r="AE2136" s="273">
        <v>9.0999999999999998E-2</v>
      </c>
      <c r="AF2136" s="273" t="s">
        <v>90</v>
      </c>
      <c r="AG2136" s="273" t="s">
        <v>795</v>
      </c>
      <c r="AH2136" s="273" t="s">
        <v>946</v>
      </c>
      <c r="AI2136" s="273" t="s">
        <v>123</v>
      </c>
      <c r="AJ2136" s="273" t="s">
        <v>200</v>
      </c>
      <c r="AK2136" s="273">
        <v>260385</v>
      </c>
      <c r="BV2136" s="336" t="s">
        <v>64</v>
      </c>
      <c r="BW2136" s="337" t="s">
        <v>75</v>
      </c>
      <c r="BX2136" s="337" t="s">
        <v>231</v>
      </c>
      <c r="BY2136" s="337" t="s">
        <v>231</v>
      </c>
      <c r="BZ2136" s="337" t="s">
        <v>167</v>
      </c>
      <c r="CA2136" s="337" t="s">
        <v>168</v>
      </c>
      <c r="CB2136" s="337" t="s">
        <v>313</v>
      </c>
      <c r="CC2136" s="337" t="s">
        <v>314</v>
      </c>
      <c r="CD2136" s="338">
        <v>14</v>
      </c>
      <c r="CE2136" s="335">
        <v>45078</v>
      </c>
      <c r="CF2136" s="337">
        <v>353</v>
      </c>
      <c r="CG2136" s="337" t="s">
        <v>80</v>
      </c>
      <c r="CH2136" s="337">
        <v>353</v>
      </c>
      <c r="CI2136" s="337" t="s">
        <v>80</v>
      </c>
      <c r="CJ2136" s="337"/>
      <c r="CK2136" s="337"/>
      <c r="CL2136" s="337"/>
      <c r="CM2136" s="337" t="s">
        <v>73</v>
      </c>
      <c r="CN2136" s="337">
        <v>3</v>
      </c>
    </row>
    <row r="2137" spans="4:92">
      <c r="D2137" s="273" t="s">
        <v>83</v>
      </c>
      <c r="E2137" s="273" t="s">
        <v>75</v>
      </c>
      <c r="F2137" s="273" t="s">
        <v>231</v>
      </c>
      <c r="G2137" s="273" t="s">
        <v>576</v>
      </c>
      <c r="H2137" s="274">
        <v>45231</v>
      </c>
      <c r="I2137" s="273">
        <v>14515</v>
      </c>
      <c r="J2137" s="273">
        <v>690</v>
      </c>
      <c r="K2137" s="273">
        <v>1540698.6</v>
      </c>
      <c r="L2137" s="273" t="s">
        <v>66</v>
      </c>
      <c r="M2137" s="273">
        <v>184506.80499999999</v>
      </c>
      <c r="N2137" s="273" t="s">
        <v>964</v>
      </c>
      <c r="P2137" s="273" t="s">
        <v>1011</v>
      </c>
      <c r="Q2137" s="273" t="s">
        <v>1001</v>
      </c>
      <c r="R2137" s="273" t="s">
        <v>70</v>
      </c>
      <c r="S2137" s="273" t="s">
        <v>1804</v>
      </c>
      <c r="T2137" s="273" t="s">
        <v>1805</v>
      </c>
      <c r="U2137" s="273" t="s">
        <v>73</v>
      </c>
      <c r="V2137" s="273" t="s">
        <v>1807</v>
      </c>
      <c r="W2137" s="273">
        <v>297904</v>
      </c>
      <c r="X2137" s="273" t="s">
        <v>64</v>
      </c>
      <c r="Y2137" s="273" t="s">
        <v>63</v>
      </c>
      <c r="Z2137" s="273" t="s">
        <v>252</v>
      </c>
      <c r="AA2137" s="273" t="s">
        <v>257</v>
      </c>
      <c r="AB2137" s="274">
        <v>45200</v>
      </c>
      <c r="AC2137" s="273">
        <v>14048</v>
      </c>
      <c r="AD2137" s="273">
        <v>22</v>
      </c>
      <c r="AE2137" s="273">
        <v>0.06</v>
      </c>
      <c r="AF2137" s="273" t="s">
        <v>90</v>
      </c>
      <c r="AG2137" s="273" t="s">
        <v>949</v>
      </c>
      <c r="AH2137" s="273" t="s">
        <v>950</v>
      </c>
      <c r="AI2137" s="273" t="s">
        <v>199</v>
      </c>
      <c r="AJ2137" s="273" t="s">
        <v>200</v>
      </c>
      <c r="AK2137" s="273">
        <v>260391</v>
      </c>
      <c r="BV2137" s="279" t="s">
        <v>64</v>
      </c>
      <c r="BW2137" s="280" t="s">
        <v>75</v>
      </c>
      <c r="BX2137" s="280" t="s">
        <v>231</v>
      </c>
      <c r="BY2137" s="280" t="s">
        <v>231</v>
      </c>
      <c r="BZ2137" s="280" t="s">
        <v>86</v>
      </c>
      <c r="CA2137" s="280" t="s">
        <v>87</v>
      </c>
      <c r="CB2137" s="280" t="s">
        <v>179</v>
      </c>
      <c r="CC2137" s="280" t="s">
        <v>180</v>
      </c>
      <c r="CD2137" s="281">
        <v>1</v>
      </c>
      <c r="CE2137" s="277">
        <v>45078</v>
      </c>
      <c r="CF2137" s="280"/>
      <c r="CG2137" s="280" t="s">
        <v>181</v>
      </c>
      <c r="CH2137" s="280"/>
      <c r="CI2137" s="280" t="s">
        <v>181</v>
      </c>
      <c r="CJ2137" s="280" t="s">
        <v>1813</v>
      </c>
      <c r="CK2137" s="280"/>
      <c r="CL2137" s="280"/>
      <c r="CM2137" s="280" t="s">
        <v>73</v>
      </c>
      <c r="CN2137" s="280">
        <v>3</v>
      </c>
    </row>
    <row r="2138" spans="4:92">
      <c r="D2138" s="273" t="s">
        <v>83</v>
      </c>
      <c r="E2138" s="273" t="s">
        <v>75</v>
      </c>
      <c r="F2138" s="273" t="s">
        <v>231</v>
      </c>
      <c r="G2138" s="273" t="s">
        <v>576</v>
      </c>
      <c r="H2138" s="274">
        <v>45231</v>
      </c>
      <c r="I2138" s="273">
        <v>14515</v>
      </c>
      <c r="J2138" s="273">
        <v>690</v>
      </c>
      <c r="K2138" s="273">
        <v>285260</v>
      </c>
      <c r="L2138" s="273" t="s">
        <v>66</v>
      </c>
      <c r="M2138" s="273">
        <v>31679.629312500001</v>
      </c>
      <c r="N2138" s="273" t="s">
        <v>964</v>
      </c>
      <c r="P2138" s="273" t="s">
        <v>1011</v>
      </c>
      <c r="Q2138" s="273" t="s">
        <v>1001</v>
      </c>
      <c r="R2138" s="273" t="s">
        <v>70</v>
      </c>
      <c r="S2138" s="273" t="s">
        <v>1804</v>
      </c>
      <c r="T2138" s="273" t="s">
        <v>1805</v>
      </c>
      <c r="U2138" s="273" t="s">
        <v>73</v>
      </c>
      <c r="V2138" s="273" t="s">
        <v>1807</v>
      </c>
      <c r="W2138" s="273">
        <v>297920</v>
      </c>
      <c r="X2138" s="273" t="s">
        <v>64</v>
      </c>
      <c r="Y2138" s="273" t="s">
        <v>63</v>
      </c>
      <c r="Z2138" s="273" t="s">
        <v>252</v>
      </c>
      <c r="AA2138" s="273" t="s">
        <v>257</v>
      </c>
      <c r="AB2138" s="274">
        <v>45200</v>
      </c>
      <c r="AC2138" s="273">
        <v>14048</v>
      </c>
      <c r="AD2138" s="273">
        <v>22</v>
      </c>
      <c r="AE2138" s="273">
        <v>1.88</v>
      </c>
      <c r="AF2138" s="273" t="s">
        <v>90</v>
      </c>
      <c r="AG2138" s="273" t="s">
        <v>798</v>
      </c>
      <c r="AH2138" s="273" t="s">
        <v>953</v>
      </c>
      <c r="AI2138" s="273" t="s">
        <v>123</v>
      </c>
      <c r="AJ2138" s="273" t="s">
        <v>200</v>
      </c>
      <c r="AK2138" s="273">
        <v>260397</v>
      </c>
      <c r="BV2138" s="336" t="s">
        <v>64</v>
      </c>
      <c r="BW2138" s="337" t="s">
        <v>75</v>
      </c>
      <c r="BX2138" s="337" t="s">
        <v>231</v>
      </c>
      <c r="BY2138" s="337" t="s">
        <v>231</v>
      </c>
      <c r="BZ2138" s="337" t="s">
        <v>86</v>
      </c>
      <c r="CA2138" s="337" t="s">
        <v>87</v>
      </c>
      <c r="CB2138" s="337" t="s">
        <v>179</v>
      </c>
      <c r="CC2138" s="337" t="s">
        <v>180</v>
      </c>
      <c r="CD2138" s="338">
        <v>1</v>
      </c>
      <c r="CE2138" s="335">
        <v>45078</v>
      </c>
      <c r="CF2138" s="337"/>
      <c r="CG2138" s="337" t="s">
        <v>181</v>
      </c>
      <c r="CH2138" s="337"/>
      <c r="CI2138" s="337" t="s">
        <v>181</v>
      </c>
      <c r="CJ2138" s="337" t="s">
        <v>1813</v>
      </c>
      <c r="CK2138" s="337"/>
      <c r="CL2138" s="337"/>
      <c r="CM2138" s="337" t="s">
        <v>73</v>
      </c>
      <c r="CN2138" s="337">
        <v>3</v>
      </c>
    </row>
    <row r="2139" spans="4:92">
      <c r="D2139" s="273" t="s">
        <v>83</v>
      </c>
      <c r="E2139" s="273" t="s">
        <v>75</v>
      </c>
      <c r="F2139" s="273" t="s">
        <v>231</v>
      </c>
      <c r="G2139" s="273" t="s">
        <v>576</v>
      </c>
      <c r="H2139" s="274">
        <v>45231</v>
      </c>
      <c r="I2139" s="273">
        <v>14515</v>
      </c>
      <c r="J2139" s="273">
        <v>690</v>
      </c>
      <c r="K2139" s="273">
        <v>101740.8</v>
      </c>
      <c r="L2139" s="273" t="s">
        <v>66</v>
      </c>
      <c r="M2139" s="273">
        <v>12807.414875</v>
      </c>
      <c r="N2139" s="273" t="s">
        <v>67</v>
      </c>
      <c r="P2139" s="273" t="s">
        <v>1011</v>
      </c>
      <c r="Q2139" s="273" t="s">
        <v>1611</v>
      </c>
      <c r="R2139" s="273" t="s">
        <v>1013</v>
      </c>
      <c r="S2139" s="273" t="s">
        <v>1808</v>
      </c>
      <c r="T2139" s="273" t="s">
        <v>122</v>
      </c>
      <c r="U2139" s="273" t="s">
        <v>73</v>
      </c>
      <c r="V2139" s="273" t="s">
        <v>1809</v>
      </c>
      <c r="W2139" s="273">
        <v>297937</v>
      </c>
      <c r="X2139" s="273" t="s">
        <v>64</v>
      </c>
      <c r="Y2139" s="273" t="s">
        <v>63</v>
      </c>
      <c r="Z2139" s="273" t="s">
        <v>252</v>
      </c>
      <c r="AA2139" s="273" t="s">
        <v>257</v>
      </c>
      <c r="AB2139" s="274">
        <v>45200</v>
      </c>
      <c r="AC2139" s="273">
        <v>14048</v>
      </c>
      <c r="AD2139" s="273">
        <v>22</v>
      </c>
      <c r="AE2139" s="273">
        <v>4.3</v>
      </c>
      <c r="AF2139" s="273" t="s">
        <v>90</v>
      </c>
      <c r="AG2139" s="273" t="s">
        <v>625</v>
      </c>
      <c r="AH2139" s="273" t="s">
        <v>955</v>
      </c>
      <c r="AI2139" s="273" t="s">
        <v>123</v>
      </c>
      <c r="AJ2139" s="273" t="s">
        <v>627</v>
      </c>
      <c r="AK2139" s="273">
        <v>260402</v>
      </c>
      <c r="BV2139" s="279" t="s">
        <v>64</v>
      </c>
      <c r="BW2139" s="280" t="s">
        <v>75</v>
      </c>
      <c r="BX2139" s="280" t="s">
        <v>231</v>
      </c>
      <c r="BY2139" s="280" t="s">
        <v>231</v>
      </c>
      <c r="BZ2139" s="280" t="s">
        <v>86</v>
      </c>
      <c r="CA2139" s="280" t="s">
        <v>87</v>
      </c>
      <c r="CB2139" s="280" t="s">
        <v>225</v>
      </c>
      <c r="CC2139" s="280" t="s">
        <v>226</v>
      </c>
      <c r="CD2139" s="281">
        <v>5</v>
      </c>
      <c r="CE2139" s="277">
        <v>45108</v>
      </c>
      <c r="CF2139" s="280">
        <v>0</v>
      </c>
      <c r="CG2139" s="280" t="s">
        <v>80</v>
      </c>
      <c r="CH2139" s="280">
        <v>0</v>
      </c>
      <c r="CI2139" s="280" t="s">
        <v>80</v>
      </c>
      <c r="CJ2139" s="280"/>
      <c r="CK2139" s="280"/>
      <c r="CL2139" s="280"/>
      <c r="CM2139" s="280" t="s">
        <v>73</v>
      </c>
      <c r="CN2139" s="280">
        <v>3</v>
      </c>
    </row>
    <row r="2140" spans="4:92">
      <c r="D2140" s="273" t="s">
        <v>83</v>
      </c>
      <c r="E2140" s="273" t="s">
        <v>75</v>
      </c>
      <c r="F2140" s="273" t="s">
        <v>231</v>
      </c>
      <c r="G2140" s="273" t="s">
        <v>576</v>
      </c>
      <c r="H2140" s="274">
        <v>45231</v>
      </c>
      <c r="I2140" s="273">
        <v>14515</v>
      </c>
      <c r="J2140" s="273">
        <v>690</v>
      </c>
      <c r="K2140" s="273">
        <v>413415.8</v>
      </c>
      <c r="L2140" s="273" t="s">
        <v>66</v>
      </c>
      <c r="M2140" s="273">
        <v>0</v>
      </c>
      <c r="N2140" s="273" t="s">
        <v>1010</v>
      </c>
      <c r="O2140" s="273">
        <v>25800</v>
      </c>
      <c r="P2140" s="273" t="s">
        <v>1011</v>
      </c>
      <c r="Q2140" s="273" t="s">
        <v>1188</v>
      </c>
      <c r="R2140" s="273" t="s">
        <v>1342</v>
      </c>
      <c r="S2140" s="273" t="s">
        <v>122</v>
      </c>
      <c r="U2140" s="273" t="s">
        <v>73</v>
      </c>
      <c r="V2140" s="273" t="s">
        <v>1809</v>
      </c>
      <c r="W2140" s="273">
        <v>297954</v>
      </c>
      <c r="X2140" s="273" t="s">
        <v>64</v>
      </c>
      <c r="Y2140" s="273" t="s">
        <v>63</v>
      </c>
      <c r="Z2140" s="273" t="s">
        <v>252</v>
      </c>
      <c r="AA2140" s="273" t="s">
        <v>257</v>
      </c>
      <c r="AB2140" s="274">
        <v>45200</v>
      </c>
      <c r="AC2140" s="273">
        <v>14048</v>
      </c>
      <c r="AD2140" s="273">
        <v>22</v>
      </c>
      <c r="AE2140" s="273">
        <v>1.7</v>
      </c>
      <c r="AF2140" s="273" t="s">
        <v>90</v>
      </c>
      <c r="AG2140" s="273" t="s">
        <v>121</v>
      </c>
      <c r="AH2140" s="273" t="s">
        <v>959</v>
      </c>
      <c r="AI2140" s="273" t="s">
        <v>123</v>
      </c>
      <c r="AJ2140" s="273" t="s">
        <v>124</v>
      </c>
      <c r="AK2140" s="273">
        <v>260407</v>
      </c>
      <c r="BV2140" s="336" t="s">
        <v>64</v>
      </c>
      <c r="BW2140" s="337" t="s">
        <v>75</v>
      </c>
      <c r="BX2140" s="337" t="s">
        <v>231</v>
      </c>
      <c r="BY2140" s="337" t="s">
        <v>231</v>
      </c>
      <c r="BZ2140" s="337" t="s">
        <v>86</v>
      </c>
      <c r="CA2140" s="337" t="s">
        <v>87</v>
      </c>
      <c r="CB2140" s="337" t="s">
        <v>225</v>
      </c>
      <c r="CC2140" s="337" t="s">
        <v>226</v>
      </c>
      <c r="CD2140" s="338">
        <v>5</v>
      </c>
      <c r="CE2140" s="335">
        <v>45108</v>
      </c>
      <c r="CF2140" s="337">
        <v>0</v>
      </c>
      <c r="CG2140" s="337" t="s">
        <v>80</v>
      </c>
      <c r="CH2140" s="337">
        <v>0</v>
      </c>
      <c r="CI2140" s="337" t="s">
        <v>80</v>
      </c>
      <c r="CJ2140" s="337"/>
      <c r="CK2140" s="337"/>
      <c r="CL2140" s="337"/>
      <c r="CM2140" s="337" t="s">
        <v>73</v>
      </c>
      <c r="CN2140" s="337">
        <v>3</v>
      </c>
    </row>
    <row r="2141" spans="4:92">
      <c r="D2141" s="273" t="s">
        <v>83</v>
      </c>
      <c r="E2141" s="273" t="s">
        <v>75</v>
      </c>
      <c r="F2141" s="273" t="s">
        <v>231</v>
      </c>
      <c r="G2141" s="273" t="s">
        <v>576</v>
      </c>
      <c r="H2141" s="274">
        <v>45231</v>
      </c>
      <c r="I2141" s="273">
        <v>14515</v>
      </c>
      <c r="J2141" s="273">
        <v>690</v>
      </c>
      <c r="W2141" s="273">
        <v>297958</v>
      </c>
      <c r="X2141" s="273" t="s">
        <v>64</v>
      </c>
      <c r="Y2141" s="273" t="s">
        <v>63</v>
      </c>
      <c r="Z2141" s="273" t="s">
        <v>221</v>
      </c>
      <c r="AA2141" s="273" t="s">
        <v>221</v>
      </c>
      <c r="AB2141" s="274">
        <v>44958</v>
      </c>
      <c r="AC2141" s="273">
        <v>11980</v>
      </c>
      <c r="AD2141" s="273">
        <v>17</v>
      </c>
      <c r="AE2141" s="273">
        <v>0</v>
      </c>
      <c r="AF2141" s="273" t="s">
        <v>90</v>
      </c>
      <c r="AG2141" s="273" t="s">
        <v>1230</v>
      </c>
      <c r="AH2141" s="273" t="s">
        <v>1231</v>
      </c>
      <c r="AI2141" s="273" t="s">
        <v>123</v>
      </c>
      <c r="AJ2141" s="273" t="s">
        <v>214</v>
      </c>
      <c r="AK2141" s="273">
        <v>163012</v>
      </c>
      <c r="BV2141" s="279" t="s">
        <v>64</v>
      </c>
      <c r="BW2141" s="280" t="s">
        <v>75</v>
      </c>
      <c r="BX2141" s="280" t="s">
        <v>231</v>
      </c>
      <c r="BY2141" s="280" t="s">
        <v>231</v>
      </c>
      <c r="BZ2141" s="280" t="s">
        <v>86</v>
      </c>
      <c r="CA2141" s="280" t="s">
        <v>87</v>
      </c>
      <c r="CB2141" s="280" t="s">
        <v>225</v>
      </c>
      <c r="CC2141" s="280" t="s">
        <v>226</v>
      </c>
      <c r="CD2141" s="281">
        <v>5</v>
      </c>
      <c r="CE2141" s="277">
        <v>45108</v>
      </c>
      <c r="CF2141" s="280">
        <v>0</v>
      </c>
      <c r="CG2141" s="280" t="s">
        <v>80</v>
      </c>
      <c r="CH2141" s="280">
        <v>0</v>
      </c>
      <c r="CI2141" s="280" t="s">
        <v>80</v>
      </c>
      <c r="CJ2141" s="280"/>
      <c r="CK2141" s="280"/>
      <c r="CL2141" s="280"/>
      <c r="CM2141" s="280" t="s">
        <v>73</v>
      </c>
      <c r="CN2141" s="280">
        <v>3</v>
      </c>
    </row>
    <row r="2142" spans="4:92">
      <c r="D2142" s="273" t="s">
        <v>83</v>
      </c>
      <c r="E2142" s="273" t="s">
        <v>75</v>
      </c>
      <c r="F2142" s="273" t="s">
        <v>231</v>
      </c>
      <c r="G2142" s="273" t="s">
        <v>576</v>
      </c>
      <c r="H2142" s="274">
        <v>45231</v>
      </c>
      <c r="I2142" s="273">
        <v>14515</v>
      </c>
      <c r="J2142" s="273">
        <v>690</v>
      </c>
      <c r="K2142" s="273">
        <v>1244136.3999999999</v>
      </c>
      <c r="L2142" s="273" t="s">
        <v>66</v>
      </c>
      <c r="M2142" s="273">
        <v>142211.48256249999</v>
      </c>
      <c r="N2142" s="273" t="s">
        <v>115</v>
      </c>
      <c r="W2142" s="273">
        <v>297902</v>
      </c>
      <c r="X2142" s="273" t="s">
        <v>64</v>
      </c>
      <c r="Y2142" s="273" t="s">
        <v>63</v>
      </c>
      <c r="Z2142" s="273" t="s">
        <v>221</v>
      </c>
      <c r="AA2142" s="273" t="s">
        <v>221</v>
      </c>
      <c r="AB2142" s="274">
        <v>44958</v>
      </c>
      <c r="AC2142" s="273">
        <v>11980</v>
      </c>
      <c r="AD2142" s="273">
        <v>17</v>
      </c>
      <c r="AE2142" s="273">
        <v>7.0449999999999999</v>
      </c>
      <c r="AF2142" s="273" t="s">
        <v>90</v>
      </c>
      <c r="AG2142" s="273" t="s">
        <v>887</v>
      </c>
      <c r="AH2142" s="273" t="s">
        <v>1194</v>
      </c>
      <c r="AI2142" s="273" t="s">
        <v>123</v>
      </c>
      <c r="AJ2142" s="273" t="s">
        <v>200</v>
      </c>
      <c r="AK2142" s="273">
        <v>163018</v>
      </c>
      <c r="BV2142" s="336" t="s">
        <v>64</v>
      </c>
      <c r="BW2142" s="337" t="s">
        <v>75</v>
      </c>
      <c r="BX2142" s="337" t="s">
        <v>231</v>
      </c>
      <c r="BY2142" s="337" t="s">
        <v>231</v>
      </c>
      <c r="BZ2142" s="337" t="s">
        <v>86</v>
      </c>
      <c r="CA2142" s="337" t="s">
        <v>87</v>
      </c>
      <c r="CB2142" s="337" t="s">
        <v>225</v>
      </c>
      <c r="CC2142" s="337" t="s">
        <v>226</v>
      </c>
      <c r="CD2142" s="338">
        <v>5</v>
      </c>
      <c r="CE2142" s="335">
        <v>45108</v>
      </c>
      <c r="CF2142" s="337">
        <v>0</v>
      </c>
      <c r="CG2142" s="337" t="s">
        <v>80</v>
      </c>
      <c r="CH2142" s="337">
        <v>0</v>
      </c>
      <c r="CI2142" s="337" t="s">
        <v>80</v>
      </c>
      <c r="CJ2142" s="337"/>
      <c r="CK2142" s="337"/>
      <c r="CL2142" s="337"/>
      <c r="CM2142" s="337" t="s">
        <v>73</v>
      </c>
      <c r="CN2142" s="337">
        <v>3</v>
      </c>
    </row>
    <row r="2143" spans="4:92">
      <c r="D2143" s="273" t="s">
        <v>83</v>
      </c>
      <c r="E2143" s="273" t="s">
        <v>75</v>
      </c>
      <c r="F2143" s="273" t="s">
        <v>231</v>
      </c>
      <c r="G2143" s="273" t="s">
        <v>576</v>
      </c>
      <c r="H2143" s="274">
        <v>45231</v>
      </c>
      <c r="I2143" s="273">
        <v>14515</v>
      </c>
      <c r="J2143" s="273">
        <v>690</v>
      </c>
      <c r="K2143" s="273">
        <v>0</v>
      </c>
      <c r="L2143" s="273" t="s">
        <v>66</v>
      </c>
      <c r="N2143" s="273" t="s">
        <v>107</v>
      </c>
      <c r="W2143" s="273">
        <v>297903</v>
      </c>
      <c r="X2143" s="273" t="s">
        <v>64</v>
      </c>
      <c r="Y2143" s="273" t="s">
        <v>63</v>
      </c>
      <c r="Z2143" s="273" t="s">
        <v>221</v>
      </c>
      <c r="AA2143" s="273" t="s">
        <v>221</v>
      </c>
      <c r="AB2143" s="274">
        <v>44958</v>
      </c>
      <c r="AC2143" s="273">
        <v>11980</v>
      </c>
      <c r="AD2143" s="273">
        <v>17</v>
      </c>
      <c r="AE2143" s="273">
        <v>0</v>
      </c>
      <c r="AF2143" s="273" t="s">
        <v>90</v>
      </c>
      <c r="AG2143" s="273" t="s">
        <v>1306</v>
      </c>
      <c r="AH2143" s="273" t="s">
        <v>1466</v>
      </c>
      <c r="AI2143" s="273" t="s">
        <v>123</v>
      </c>
      <c r="AJ2143" s="273" t="s">
        <v>214</v>
      </c>
      <c r="AK2143" s="273">
        <v>163024</v>
      </c>
      <c r="BV2143" s="279" t="s">
        <v>64</v>
      </c>
      <c r="BW2143" s="280" t="s">
        <v>75</v>
      </c>
      <c r="BX2143" s="280" t="s">
        <v>231</v>
      </c>
      <c r="BY2143" s="280" t="s">
        <v>231</v>
      </c>
      <c r="BZ2143" s="280" t="s">
        <v>86</v>
      </c>
      <c r="CA2143" s="280" t="s">
        <v>87</v>
      </c>
      <c r="CB2143" s="280" t="s">
        <v>225</v>
      </c>
      <c r="CC2143" s="280" t="s">
        <v>226</v>
      </c>
      <c r="CD2143" s="281">
        <v>5</v>
      </c>
      <c r="CE2143" s="277">
        <v>45108</v>
      </c>
      <c r="CF2143" s="280">
        <v>0</v>
      </c>
      <c r="CG2143" s="280" t="s">
        <v>80</v>
      </c>
      <c r="CH2143" s="280">
        <v>0</v>
      </c>
      <c r="CI2143" s="280" t="s">
        <v>80</v>
      </c>
      <c r="CJ2143" s="280"/>
      <c r="CK2143" s="280"/>
      <c r="CL2143" s="280"/>
      <c r="CM2143" s="280" t="s">
        <v>73</v>
      </c>
      <c r="CN2143" s="280">
        <v>3</v>
      </c>
    </row>
    <row r="2144" spans="4:92">
      <c r="D2144" s="273" t="s">
        <v>83</v>
      </c>
      <c r="E2144" s="273" t="s">
        <v>75</v>
      </c>
      <c r="F2144" s="273" t="s">
        <v>231</v>
      </c>
      <c r="G2144" s="273" t="s">
        <v>576</v>
      </c>
      <c r="H2144" s="274">
        <v>45261</v>
      </c>
      <c r="I2144" s="273">
        <v>16975</v>
      </c>
      <c r="J2144" s="273">
        <v>690</v>
      </c>
      <c r="K2144" s="273">
        <v>1757184</v>
      </c>
      <c r="L2144" s="273" t="s">
        <v>66</v>
      </c>
      <c r="M2144" s="273">
        <v>215405.14300000001</v>
      </c>
      <c r="N2144" s="273" t="s">
        <v>964</v>
      </c>
      <c r="P2144" s="273" t="s">
        <v>1011</v>
      </c>
      <c r="Q2144" s="273" t="s">
        <v>1001</v>
      </c>
      <c r="R2144" s="273" t="s">
        <v>70</v>
      </c>
      <c r="S2144" s="273" t="s">
        <v>1804</v>
      </c>
      <c r="T2144" s="273" t="s">
        <v>1805</v>
      </c>
      <c r="U2144" s="273" t="s">
        <v>73</v>
      </c>
      <c r="V2144" s="273" t="s">
        <v>1807</v>
      </c>
      <c r="W2144" s="273">
        <v>322440</v>
      </c>
      <c r="X2144" s="273" t="s">
        <v>64</v>
      </c>
      <c r="Y2144" s="273" t="s">
        <v>63</v>
      </c>
      <c r="Z2144" s="273" t="s">
        <v>221</v>
      </c>
      <c r="AA2144" s="273" t="s">
        <v>221</v>
      </c>
      <c r="AB2144" s="274">
        <v>44958</v>
      </c>
      <c r="AC2144" s="273">
        <v>11980</v>
      </c>
      <c r="AD2144" s="273">
        <v>17</v>
      </c>
      <c r="AE2144" s="273">
        <v>0</v>
      </c>
      <c r="AF2144" s="273" t="s">
        <v>90</v>
      </c>
      <c r="AG2144" s="273" t="s">
        <v>819</v>
      </c>
      <c r="AH2144" s="273" t="s">
        <v>1236</v>
      </c>
      <c r="AI2144" s="273" t="s">
        <v>199</v>
      </c>
      <c r="AJ2144" s="273" t="s">
        <v>200</v>
      </c>
      <c r="AK2144" s="273">
        <v>163030</v>
      </c>
      <c r="BV2144" s="336" t="s">
        <v>64</v>
      </c>
      <c r="BW2144" s="337" t="s">
        <v>75</v>
      </c>
      <c r="BX2144" s="337" t="s">
        <v>231</v>
      </c>
      <c r="BY2144" s="337" t="s">
        <v>231</v>
      </c>
      <c r="BZ2144" s="337" t="s">
        <v>86</v>
      </c>
      <c r="CA2144" s="337" t="s">
        <v>87</v>
      </c>
      <c r="CB2144" s="337" t="s">
        <v>233</v>
      </c>
      <c r="CC2144" s="337" t="s">
        <v>234</v>
      </c>
      <c r="CD2144" s="338">
        <v>1</v>
      </c>
      <c r="CE2144" s="335">
        <v>45108</v>
      </c>
      <c r="CF2144" s="337"/>
      <c r="CG2144" s="337" t="s">
        <v>181</v>
      </c>
      <c r="CH2144" s="337"/>
      <c r="CI2144" s="337" t="s">
        <v>181</v>
      </c>
      <c r="CJ2144" s="337" t="s">
        <v>622</v>
      </c>
      <c r="CK2144" s="337"/>
      <c r="CL2144" s="337"/>
      <c r="CM2144" s="337" t="s">
        <v>73</v>
      </c>
      <c r="CN2144" s="337">
        <v>3</v>
      </c>
    </row>
    <row r="2145" spans="4:92">
      <c r="D2145" s="273" t="s">
        <v>83</v>
      </c>
      <c r="E2145" s="273" t="s">
        <v>63</v>
      </c>
      <c r="F2145" s="273" t="s">
        <v>530</v>
      </c>
      <c r="G2145" s="273" t="s">
        <v>533</v>
      </c>
      <c r="H2145" s="274">
        <v>45078</v>
      </c>
      <c r="I2145" s="273">
        <v>12524</v>
      </c>
      <c r="J2145" s="273">
        <v>677</v>
      </c>
      <c r="K2145" s="273">
        <v>0</v>
      </c>
      <c r="L2145" s="273" t="s">
        <v>66</v>
      </c>
      <c r="N2145" s="273" t="s">
        <v>107</v>
      </c>
      <c r="W2145" s="273">
        <v>188894</v>
      </c>
      <c r="X2145" s="273" t="s">
        <v>64</v>
      </c>
      <c r="Y2145" s="273" t="s">
        <v>63</v>
      </c>
      <c r="Z2145" s="273" t="s">
        <v>221</v>
      </c>
      <c r="AA2145" s="273" t="s">
        <v>221</v>
      </c>
      <c r="AB2145" s="274">
        <v>44958</v>
      </c>
      <c r="AC2145" s="273">
        <v>11980</v>
      </c>
      <c r="AD2145" s="273">
        <v>17</v>
      </c>
      <c r="AE2145" s="273">
        <v>0</v>
      </c>
      <c r="AF2145" s="273" t="s">
        <v>90</v>
      </c>
      <c r="AG2145" s="273" t="s">
        <v>819</v>
      </c>
      <c r="AH2145" s="273" t="s">
        <v>1235</v>
      </c>
      <c r="AI2145" s="273" t="s">
        <v>199</v>
      </c>
      <c r="AJ2145" s="273" t="s">
        <v>200</v>
      </c>
      <c r="AK2145" s="273">
        <v>163036</v>
      </c>
      <c r="BV2145" s="279" t="s">
        <v>64</v>
      </c>
      <c r="BW2145" s="280" t="s">
        <v>75</v>
      </c>
      <c r="BX2145" s="280" t="s">
        <v>231</v>
      </c>
      <c r="BY2145" s="280" t="s">
        <v>231</v>
      </c>
      <c r="BZ2145" s="280" t="s">
        <v>86</v>
      </c>
      <c r="CA2145" s="280" t="s">
        <v>87</v>
      </c>
      <c r="CB2145" s="280" t="s">
        <v>233</v>
      </c>
      <c r="CC2145" s="280" t="s">
        <v>234</v>
      </c>
      <c r="CD2145" s="281">
        <v>1</v>
      </c>
      <c r="CE2145" s="277">
        <v>45108</v>
      </c>
      <c r="CF2145" s="280"/>
      <c r="CG2145" s="280" t="s">
        <v>181</v>
      </c>
      <c r="CH2145" s="280"/>
      <c r="CI2145" s="280" t="s">
        <v>181</v>
      </c>
      <c r="CJ2145" s="280" t="s">
        <v>622</v>
      </c>
      <c r="CK2145" s="280"/>
      <c r="CL2145" s="280"/>
      <c r="CM2145" s="280" t="s">
        <v>73</v>
      </c>
      <c r="CN2145" s="280">
        <v>3</v>
      </c>
    </row>
    <row r="2146" spans="4:92">
      <c r="D2146" s="273" t="s">
        <v>83</v>
      </c>
      <c r="E2146" s="273" t="s">
        <v>75</v>
      </c>
      <c r="F2146" s="273" t="s">
        <v>231</v>
      </c>
      <c r="G2146" s="273" t="s">
        <v>582</v>
      </c>
      <c r="H2146" s="274">
        <v>45139</v>
      </c>
      <c r="I2146" s="273">
        <v>13486</v>
      </c>
      <c r="J2146" s="273">
        <v>691</v>
      </c>
      <c r="K2146" s="273">
        <v>148669</v>
      </c>
      <c r="L2146" s="273" t="s">
        <v>66</v>
      </c>
      <c r="M2146" s="273">
        <v>20154.741875</v>
      </c>
      <c r="N2146" s="273" t="s">
        <v>67</v>
      </c>
      <c r="P2146" s="273" t="s">
        <v>1011</v>
      </c>
      <c r="Q2146" s="273" t="s">
        <v>1611</v>
      </c>
      <c r="R2146" s="273" t="s">
        <v>1013</v>
      </c>
      <c r="S2146" s="273" t="s">
        <v>1814</v>
      </c>
      <c r="T2146" s="273" t="s">
        <v>122</v>
      </c>
      <c r="U2146" s="273" t="s">
        <v>73</v>
      </c>
      <c r="V2146" s="273" t="s">
        <v>1815</v>
      </c>
      <c r="W2146" s="273">
        <v>262595</v>
      </c>
      <c r="X2146" s="273" t="s">
        <v>64</v>
      </c>
      <c r="Y2146" s="273" t="s">
        <v>63</v>
      </c>
      <c r="Z2146" s="273" t="s">
        <v>221</v>
      </c>
      <c r="AA2146" s="273" t="s">
        <v>221</v>
      </c>
      <c r="AB2146" s="274">
        <v>44958</v>
      </c>
      <c r="AC2146" s="273">
        <v>11980</v>
      </c>
      <c r="AD2146" s="273">
        <v>17</v>
      </c>
      <c r="AE2146" s="273">
        <v>0.30399999999999999</v>
      </c>
      <c r="AF2146" s="273" t="s">
        <v>90</v>
      </c>
      <c r="AG2146" s="273" t="s">
        <v>795</v>
      </c>
      <c r="AH2146" s="273" t="s">
        <v>1237</v>
      </c>
      <c r="AI2146" s="273" t="s">
        <v>123</v>
      </c>
      <c r="AJ2146" s="273" t="s">
        <v>200</v>
      </c>
      <c r="AK2146" s="273">
        <v>163042</v>
      </c>
      <c r="BV2146" s="336" t="s">
        <v>64</v>
      </c>
      <c r="BW2146" s="337" t="s">
        <v>75</v>
      </c>
      <c r="BX2146" s="337" t="s">
        <v>231</v>
      </c>
      <c r="BY2146" s="337" t="s">
        <v>231</v>
      </c>
      <c r="BZ2146" s="337" t="s">
        <v>86</v>
      </c>
      <c r="CA2146" s="337" t="s">
        <v>87</v>
      </c>
      <c r="CB2146" s="337" t="s">
        <v>233</v>
      </c>
      <c r="CC2146" s="337" t="s">
        <v>234</v>
      </c>
      <c r="CD2146" s="338">
        <v>1</v>
      </c>
      <c r="CE2146" s="335">
        <v>45108</v>
      </c>
      <c r="CF2146" s="337"/>
      <c r="CG2146" s="337" t="s">
        <v>181</v>
      </c>
      <c r="CH2146" s="337"/>
      <c r="CI2146" s="337" t="s">
        <v>181</v>
      </c>
      <c r="CJ2146" s="337" t="s">
        <v>622</v>
      </c>
      <c r="CK2146" s="337"/>
      <c r="CL2146" s="337"/>
      <c r="CM2146" s="337" t="s">
        <v>73</v>
      </c>
      <c r="CN2146" s="337">
        <v>3</v>
      </c>
    </row>
    <row r="2147" spans="4:92">
      <c r="D2147" s="273" t="s">
        <v>83</v>
      </c>
      <c r="E2147" s="273" t="s">
        <v>75</v>
      </c>
      <c r="F2147" s="273" t="s">
        <v>231</v>
      </c>
      <c r="G2147" s="273" t="s">
        <v>582</v>
      </c>
      <c r="H2147" s="274">
        <v>45139</v>
      </c>
      <c r="I2147" s="273">
        <v>13486</v>
      </c>
      <c r="J2147" s="273">
        <v>691</v>
      </c>
      <c r="K2147" s="273">
        <v>1812639.62</v>
      </c>
      <c r="L2147" s="273" t="s">
        <v>66</v>
      </c>
      <c r="M2147" s="273">
        <v>220209.15875</v>
      </c>
      <c r="N2147" s="273" t="s">
        <v>964</v>
      </c>
      <c r="P2147" s="273" t="s">
        <v>1011</v>
      </c>
      <c r="Q2147" s="273" t="s">
        <v>1001</v>
      </c>
      <c r="R2147" s="273" t="s">
        <v>70</v>
      </c>
      <c r="S2147" s="273" t="s">
        <v>1804</v>
      </c>
      <c r="T2147" s="273" t="s">
        <v>1805</v>
      </c>
      <c r="U2147" s="273" t="s">
        <v>73</v>
      </c>
      <c r="V2147" s="273" t="s">
        <v>1816</v>
      </c>
      <c r="W2147" s="273">
        <v>262612</v>
      </c>
      <c r="X2147" s="273" t="s">
        <v>64</v>
      </c>
      <c r="Y2147" s="273" t="s">
        <v>63</v>
      </c>
      <c r="Z2147" s="273" t="s">
        <v>221</v>
      </c>
      <c r="AA2147" s="273" t="s">
        <v>221</v>
      </c>
      <c r="AB2147" s="274">
        <v>44958</v>
      </c>
      <c r="AC2147" s="273">
        <v>11980</v>
      </c>
      <c r="AD2147" s="273">
        <v>17</v>
      </c>
      <c r="AE2147" s="273">
        <v>8.5000000000000006E-2</v>
      </c>
      <c r="AF2147" s="273" t="s">
        <v>90</v>
      </c>
      <c r="AG2147" s="273" t="s">
        <v>1044</v>
      </c>
      <c r="AH2147" s="273" t="s">
        <v>1045</v>
      </c>
      <c r="AI2147" s="273" t="s">
        <v>123</v>
      </c>
      <c r="AJ2147" s="273" t="s">
        <v>200</v>
      </c>
      <c r="AK2147" s="273">
        <v>163048</v>
      </c>
      <c r="BV2147" s="279" t="s">
        <v>64</v>
      </c>
      <c r="BW2147" s="280" t="s">
        <v>75</v>
      </c>
      <c r="BX2147" s="280" t="s">
        <v>231</v>
      </c>
      <c r="BY2147" s="280" t="s">
        <v>231</v>
      </c>
      <c r="BZ2147" s="280" t="s">
        <v>86</v>
      </c>
      <c r="CA2147" s="280" t="s">
        <v>87</v>
      </c>
      <c r="CB2147" s="280" t="s">
        <v>233</v>
      </c>
      <c r="CC2147" s="280" t="s">
        <v>234</v>
      </c>
      <c r="CD2147" s="281">
        <v>1</v>
      </c>
      <c r="CE2147" s="277">
        <v>45108</v>
      </c>
      <c r="CF2147" s="280"/>
      <c r="CG2147" s="280" t="s">
        <v>181</v>
      </c>
      <c r="CH2147" s="280"/>
      <c r="CI2147" s="280" t="s">
        <v>181</v>
      </c>
      <c r="CJ2147" s="280" t="s">
        <v>622</v>
      </c>
      <c r="CK2147" s="280"/>
      <c r="CL2147" s="280"/>
      <c r="CM2147" s="280" t="s">
        <v>73</v>
      </c>
      <c r="CN2147" s="280">
        <v>3</v>
      </c>
    </row>
    <row r="2148" spans="4:92">
      <c r="D2148" s="273" t="s">
        <v>83</v>
      </c>
      <c r="E2148" s="273" t="s">
        <v>75</v>
      </c>
      <c r="F2148" s="273" t="s">
        <v>231</v>
      </c>
      <c r="G2148" s="273" t="s">
        <v>582</v>
      </c>
      <c r="H2148" s="274">
        <v>45139</v>
      </c>
      <c r="I2148" s="273">
        <v>13486</v>
      </c>
      <c r="J2148" s="273">
        <v>691</v>
      </c>
      <c r="K2148" s="273">
        <v>223614</v>
      </c>
      <c r="L2148" s="273" t="s">
        <v>66</v>
      </c>
      <c r="M2148" s="273">
        <v>0</v>
      </c>
      <c r="N2148" s="273" t="s">
        <v>1010</v>
      </c>
      <c r="O2148" s="273">
        <v>0</v>
      </c>
      <c r="P2148" s="273" t="s">
        <v>1011</v>
      </c>
      <c r="Q2148" s="273" t="s">
        <v>1611</v>
      </c>
      <c r="R2148" s="273" t="s">
        <v>1013</v>
      </c>
      <c r="S2148" s="273" t="s">
        <v>122</v>
      </c>
      <c r="U2148" s="273" t="s">
        <v>73</v>
      </c>
      <c r="V2148" s="273" t="s">
        <v>1815</v>
      </c>
      <c r="W2148" s="273">
        <v>262629</v>
      </c>
      <c r="X2148" s="273" t="s">
        <v>64</v>
      </c>
      <c r="Y2148" s="273" t="s">
        <v>63</v>
      </c>
      <c r="Z2148" s="273" t="s">
        <v>221</v>
      </c>
      <c r="AA2148" s="273" t="s">
        <v>221</v>
      </c>
      <c r="AB2148" s="274">
        <v>44958</v>
      </c>
      <c r="AC2148" s="273">
        <v>11980</v>
      </c>
      <c r="AD2148" s="273">
        <v>17</v>
      </c>
      <c r="AE2148" s="273">
        <v>5.5E-2</v>
      </c>
      <c r="AF2148" s="273" t="s">
        <v>90</v>
      </c>
      <c r="AG2148" s="273" t="s">
        <v>1048</v>
      </c>
      <c r="AH2148" s="273" t="s">
        <v>1049</v>
      </c>
      <c r="AI2148" s="273" t="s">
        <v>123</v>
      </c>
      <c r="AJ2148" s="273" t="s">
        <v>200</v>
      </c>
      <c r="AK2148" s="273">
        <v>163054</v>
      </c>
      <c r="BV2148" s="336" t="s">
        <v>64</v>
      </c>
      <c r="BW2148" s="337" t="s">
        <v>75</v>
      </c>
      <c r="BX2148" s="337" t="s">
        <v>231</v>
      </c>
      <c r="BY2148" s="337" t="s">
        <v>231</v>
      </c>
      <c r="BZ2148" s="337" t="s">
        <v>86</v>
      </c>
      <c r="CA2148" s="337" t="s">
        <v>87</v>
      </c>
      <c r="CB2148" s="337" t="s">
        <v>233</v>
      </c>
      <c r="CC2148" s="337" t="s">
        <v>234</v>
      </c>
      <c r="CD2148" s="338">
        <v>1</v>
      </c>
      <c r="CE2148" s="335">
        <v>45108</v>
      </c>
      <c r="CF2148" s="337"/>
      <c r="CG2148" s="337" t="s">
        <v>181</v>
      </c>
      <c r="CH2148" s="337"/>
      <c r="CI2148" s="337" t="s">
        <v>181</v>
      </c>
      <c r="CJ2148" s="337" t="s">
        <v>622</v>
      </c>
      <c r="CK2148" s="337"/>
      <c r="CL2148" s="337"/>
      <c r="CM2148" s="337" t="s">
        <v>73</v>
      </c>
      <c r="CN2148" s="337">
        <v>3</v>
      </c>
    </row>
    <row r="2149" spans="4:92">
      <c r="D2149" s="273" t="s">
        <v>83</v>
      </c>
      <c r="E2149" s="273" t="s">
        <v>75</v>
      </c>
      <c r="F2149" s="273" t="s">
        <v>231</v>
      </c>
      <c r="G2149" s="273" t="s">
        <v>582</v>
      </c>
      <c r="H2149" s="274">
        <v>45139</v>
      </c>
      <c r="I2149" s="273">
        <v>13486</v>
      </c>
      <c r="J2149" s="273">
        <v>691</v>
      </c>
      <c r="K2149" s="273">
        <v>1609080.38</v>
      </c>
      <c r="L2149" s="273" t="s">
        <v>66</v>
      </c>
      <c r="M2149" s="273">
        <v>188309.22968749999</v>
      </c>
      <c r="N2149" s="273" t="s">
        <v>115</v>
      </c>
      <c r="W2149" s="273">
        <v>262577</v>
      </c>
      <c r="X2149" s="273" t="s">
        <v>64</v>
      </c>
      <c r="Y2149" s="273" t="s">
        <v>63</v>
      </c>
      <c r="Z2149" s="273" t="s">
        <v>221</v>
      </c>
      <c r="AA2149" s="273" t="s">
        <v>221</v>
      </c>
      <c r="AB2149" s="274">
        <v>44958</v>
      </c>
      <c r="AC2149" s="273">
        <v>11980</v>
      </c>
      <c r="AD2149" s="273">
        <v>17</v>
      </c>
      <c r="AE2149" s="273">
        <v>0.17</v>
      </c>
      <c r="AF2149" s="273" t="s">
        <v>90</v>
      </c>
      <c r="AG2149" s="273" t="s">
        <v>884</v>
      </c>
      <c r="AH2149" s="273" t="s">
        <v>1051</v>
      </c>
      <c r="AI2149" s="273" t="s">
        <v>123</v>
      </c>
      <c r="AJ2149" s="273" t="s">
        <v>200</v>
      </c>
      <c r="AK2149" s="273">
        <v>163060</v>
      </c>
      <c r="BV2149" s="279" t="s">
        <v>64</v>
      </c>
      <c r="BW2149" s="280" t="s">
        <v>75</v>
      </c>
      <c r="BX2149" s="280" t="s">
        <v>231</v>
      </c>
      <c r="BY2149" s="280" t="s">
        <v>231</v>
      </c>
      <c r="BZ2149" s="280" t="s">
        <v>86</v>
      </c>
      <c r="CA2149" s="280" t="s">
        <v>87</v>
      </c>
      <c r="CB2149" s="280" t="s">
        <v>101</v>
      </c>
      <c r="CC2149" s="280" t="s">
        <v>102</v>
      </c>
      <c r="CD2149" s="281">
        <v>4</v>
      </c>
      <c r="CE2149" s="277">
        <v>45108</v>
      </c>
      <c r="CF2149" s="280">
        <v>43757.52</v>
      </c>
      <c r="CG2149" s="280" t="s">
        <v>1495</v>
      </c>
      <c r="CH2149" s="280">
        <v>6290.1435000000001</v>
      </c>
      <c r="CI2149" s="280" t="s">
        <v>104</v>
      </c>
      <c r="CJ2149" s="280"/>
      <c r="CK2149" s="280"/>
      <c r="CL2149" s="280"/>
      <c r="CM2149" s="280" t="s">
        <v>73</v>
      </c>
      <c r="CN2149" s="280">
        <v>3</v>
      </c>
    </row>
    <row r="2150" spans="4:92">
      <c r="D2150" s="273" t="s">
        <v>83</v>
      </c>
      <c r="E2150" s="273" t="s">
        <v>75</v>
      </c>
      <c r="F2150" s="273" t="s">
        <v>231</v>
      </c>
      <c r="G2150" s="273" t="s">
        <v>582</v>
      </c>
      <c r="H2150" s="274">
        <v>45139</v>
      </c>
      <c r="I2150" s="273">
        <v>13486</v>
      </c>
      <c r="J2150" s="273">
        <v>691</v>
      </c>
      <c r="K2150" s="273">
        <v>0</v>
      </c>
      <c r="L2150" s="273" t="s">
        <v>66</v>
      </c>
      <c r="N2150" s="273" t="s">
        <v>107</v>
      </c>
      <c r="W2150" s="273">
        <v>262578</v>
      </c>
      <c r="X2150" s="273" t="s">
        <v>64</v>
      </c>
      <c r="Y2150" s="273" t="s">
        <v>63</v>
      </c>
      <c r="Z2150" s="273" t="s">
        <v>221</v>
      </c>
      <c r="AA2150" s="273" t="s">
        <v>221</v>
      </c>
      <c r="AB2150" s="274">
        <v>44958</v>
      </c>
      <c r="AC2150" s="273">
        <v>11980</v>
      </c>
      <c r="AD2150" s="273">
        <v>17</v>
      </c>
      <c r="AE2150" s="273">
        <v>0</v>
      </c>
      <c r="AF2150" s="273" t="s">
        <v>90</v>
      </c>
      <c r="AG2150" s="273" t="s">
        <v>989</v>
      </c>
      <c r="AH2150" s="273" t="s">
        <v>1053</v>
      </c>
      <c r="AI2150" s="273" t="s">
        <v>123</v>
      </c>
      <c r="AJ2150" s="273" t="s">
        <v>200</v>
      </c>
      <c r="AK2150" s="273">
        <v>163066</v>
      </c>
      <c r="BV2150" s="336" t="s">
        <v>64</v>
      </c>
      <c r="BW2150" s="337" t="s">
        <v>75</v>
      </c>
      <c r="BX2150" s="337" t="s">
        <v>231</v>
      </c>
      <c r="BY2150" s="337" t="s">
        <v>231</v>
      </c>
      <c r="BZ2150" s="337" t="s">
        <v>86</v>
      </c>
      <c r="CA2150" s="337" t="s">
        <v>87</v>
      </c>
      <c r="CB2150" s="337" t="s">
        <v>101</v>
      </c>
      <c r="CC2150" s="337" t="s">
        <v>102</v>
      </c>
      <c r="CD2150" s="338">
        <v>4</v>
      </c>
      <c r="CE2150" s="335">
        <v>45108</v>
      </c>
      <c r="CF2150" s="337">
        <v>19077.599999999999</v>
      </c>
      <c r="CG2150" s="337" t="s">
        <v>1495</v>
      </c>
      <c r="CH2150" s="337">
        <v>2742.4050000000002</v>
      </c>
      <c r="CI2150" s="337" t="s">
        <v>104</v>
      </c>
      <c r="CJ2150" s="337"/>
      <c r="CK2150" s="337"/>
      <c r="CL2150" s="337"/>
      <c r="CM2150" s="337" t="s">
        <v>73</v>
      </c>
      <c r="CN2150" s="337">
        <v>3</v>
      </c>
    </row>
    <row r="2151" spans="4:92">
      <c r="D2151" s="273" t="s">
        <v>83</v>
      </c>
      <c r="E2151" s="273" t="s">
        <v>75</v>
      </c>
      <c r="F2151" s="273" t="s">
        <v>231</v>
      </c>
      <c r="G2151" s="273" t="s">
        <v>582</v>
      </c>
      <c r="H2151" s="274">
        <v>45170</v>
      </c>
      <c r="I2151" s="273">
        <v>13813</v>
      </c>
      <c r="J2151" s="273">
        <v>691</v>
      </c>
      <c r="K2151" s="273">
        <v>61562</v>
      </c>
      <c r="L2151" s="273" t="s">
        <v>66</v>
      </c>
      <c r="M2151" s="273">
        <v>8454.0841249999994</v>
      </c>
      <c r="N2151" s="273" t="s">
        <v>67</v>
      </c>
      <c r="P2151" s="273" t="s">
        <v>1011</v>
      </c>
      <c r="Q2151" s="273" t="s">
        <v>1611</v>
      </c>
      <c r="R2151" s="273" t="s">
        <v>1013</v>
      </c>
      <c r="S2151" s="273" t="s">
        <v>1808</v>
      </c>
      <c r="T2151" s="273" t="s">
        <v>122</v>
      </c>
      <c r="U2151" s="273" t="s">
        <v>73</v>
      </c>
      <c r="V2151" s="273" t="s">
        <v>1815</v>
      </c>
      <c r="W2151" s="273">
        <v>262659</v>
      </c>
      <c r="X2151" s="273" t="s">
        <v>64</v>
      </c>
      <c r="Y2151" s="273" t="s">
        <v>63</v>
      </c>
      <c r="Z2151" s="273" t="s">
        <v>221</v>
      </c>
      <c r="AA2151" s="273" t="s">
        <v>221</v>
      </c>
      <c r="AB2151" s="274">
        <v>44958</v>
      </c>
      <c r="AC2151" s="273">
        <v>11980</v>
      </c>
      <c r="AD2151" s="273">
        <v>17</v>
      </c>
      <c r="AE2151" s="273">
        <v>3.9E-2</v>
      </c>
      <c r="AF2151" s="273" t="s">
        <v>90</v>
      </c>
      <c r="AG2151" s="273" t="s">
        <v>837</v>
      </c>
      <c r="AH2151" s="273" t="s">
        <v>1056</v>
      </c>
      <c r="AI2151" s="273" t="s">
        <v>123</v>
      </c>
      <c r="AJ2151" s="273" t="s">
        <v>200</v>
      </c>
      <c r="AK2151" s="273">
        <v>163072</v>
      </c>
      <c r="BV2151" s="279" t="s">
        <v>64</v>
      </c>
      <c r="BW2151" s="280" t="s">
        <v>75</v>
      </c>
      <c r="BX2151" s="280" t="s">
        <v>231</v>
      </c>
      <c r="BY2151" s="280" t="s">
        <v>231</v>
      </c>
      <c r="BZ2151" s="280" t="s">
        <v>86</v>
      </c>
      <c r="CA2151" s="280" t="s">
        <v>87</v>
      </c>
      <c r="CB2151" s="280" t="s">
        <v>101</v>
      </c>
      <c r="CC2151" s="280" t="s">
        <v>102</v>
      </c>
      <c r="CD2151" s="281">
        <v>4</v>
      </c>
      <c r="CE2151" s="277">
        <v>45108</v>
      </c>
      <c r="CF2151" s="280">
        <v>45567.12</v>
      </c>
      <c r="CG2151" s="280" t="s">
        <v>1495</v>
      </c>
      <c r="CH2151" s="280">
        <v>6550.2735000000002</v>
      </c>
      <c r="CI2151" s="280" t="s">
        <v>104</v>
      </c>
      <c r="CJ2151" s="280"/>
      <c r="CK2151" s="280"/>
      <c r="CL2151" s="280"/>
      <c r="CM2151" s="280" t="s">
        <v>73</v>
      </c>
      <c r="CN2151" s="280">
        <v>3</v>
      </c>
    </row>
    <row r="2152" spans="4:92">
      <c r="D2152" s="273" t="s">
        <v>83</v>
      </c>
      <c r="E2152" s="273" t="s">
        <v>75</v>
      </c>
      <c r="F2152" s="273" t="s">
        <v>231</v>
      </c>
      <c r="G2152" s="273" t="s">
        <v>582</v>
      </c>
      <c r="H2152" s="274">
        <v>45170</v>
      </c>
      <c r="I2152" s="273">
        <v>13813</v>
      </c>
      <c r="J2152" s="273">
        <v>691</v>
      </c>
      <c r="K2152" s="273">
        <v>140022</v>
      </c>
      <c r="L2152" s="273" t="s">
        <v>66</v>
      </c>
      <c r="M2152" s="273">
        <v>18648.37125</v>
      </c>
      <c r="N2152" s="273" t="s">
        <v>67</v>
      </c>
      <c r="P2152" s="273" t="s">
        <v>1011</v>
      </c>
      <c r="Q2152" s="273" t="s">
        <v>1611</v>
      </c>
      <c r="R2152" s="273" t="s">
        <v>1013</v>
      </c>
      <c r="S2152" s="273" t="s">
        <v>1814</v>
      </c>
      <c r="T2152" s="273" t="s">
        <v>122</v>
      </c>
      <c r="U2152" s="273" t="s">
        <v>73</v>
      </c>
      <c r="V2152" s="273" t="s">
        <v>1815</v>
      </c>
      <c r="W2152" s="273">
        <v>262675</v>
      </c>
      <c r="X2152" s="273" t="s">
        <v>64</v>
      </c>
      <c r="Y2152" s="273" t="s">
        <v>63</v>
      </c>
      <c r="Z2152" s="273" t="s">
        <v>221</v>
      </c>
      <c r="AA2152" s="273" t="s">
        <v>221</v>
      </c>
      <c r="AB2152" s="274">
        <v>44958</v>
      </c>
      <c r="AC2152" s="273">
        <v>11980</v>
      </c>
      <c r="AD2152" s="273">
        <v>17</v>
      </c>
      <c r="AE2152" s="273">
        <v>0.60199999999999998</v>
      </c>
      <c r="AF2152" s="273" t="s">
        <v>90</v>
      </c>
      <c r="AG2152" s="273" t="s">
        <v>884</v>
      </c>
      <c r="AH2152" s="273" t="s">
        <v>1058</v>
      </c>
      <c r="AI2152" s="273" t="s">
        <v>123</v>
      </c>
      <c r="AJ2152" s="273" t="s">
        <v>200</v>
      </c>
      <c r="AK2152" s="273">
        <v>163078</v>
      </c>
      <c r="BV2152" s="336" t="s">
        <v>64</v>
      </c>
      <c r="BW2152" s="337" t="s">
        <v>75</v>
      </c>
      <c r="BX2152" s="337" t="s">
        <v>231</v>
      </c>
      <c r="BY2152" s="337" t="s">
        <v>231</v>
      </c>
      <c r="BZ2152" s="337" t="s">
        <v>86</v>
      </c>
      <c r="CA2152" s="337" t="s">
        <v>87</v>
      </c>
      <c r="CB2152" s="337" t="s">
        <v>101</v>
      </c>
      <c r="CC2152" s="337" t="s">
        <v>102</v>
      </c>
      <c r="CD2152" s="338">
        <v>4</v>
      </c>
      <c r="CE2152" s="335">
        <v>45108</v>
      </c>
      <c r="CF2152" s="337">
        <v>9632.56</v>
      </c>
      <c r="CG2152" s="337" t="s">
        <v>1495</v>
      </c>
      <c r="CH2152" s="337">
        <v>1384.6804999999999</v>
      </c>
      <c r="CI2152" s="337" t="s">
        <v>104</v>
      </c>
      <c r="CJ2152" s="337"/>
      <c r="CK2152" s="337"/>
      <c r="CL2152" s="337"/>
      <c r="CM2152" s="337" t="s">
        <v>73</v>
      </c>
      <c r="CN2152" s="337">
        <v>3</v>
      </c>
    </row>
    <row r="2153" spans="4:92">
      <c r="D2153" s="273" t="s">
        <v>83</v>
      </c>
      <c r="E2153" s="273" t="s">
        <v>75</v>
      </c>
      <c r="F2153" s="273" t="s">
        <v>231</v>
      </c>
      <c r="G2153" s="273" t="s">
        <v>582</v>
      </c>
      <c r="H2153" s="274">
        <v>45170</v>
      </c>
      <c r="I2153" s="273">
        <v>13813</v>
      </c>
      <c r="J2153" s="273">
        <v>691</v>
      </c>
      <c r="K2153" s="273">
        <v>1853948.8</v>
      </c>
      <c r="L2153" s="273" t="s">
        <v>66</v>
      </c>
      <c r="M2153" s="273">
        <v>226649.98675000001</v>
      </c>
      <c r="N2153" s="273" t="s">
        <v>964</v>
      </c>
      <c r="P2153" s="273" t="s">
        <v>1011</v>
      </c>
      <c r="Q2153" s="273" t="s">
        <v>1001</v>
      </c>
      <c r="R2153" s="273" t="s">
        <v>70</v>
      </c>
      <c r="S2153" s="273" t="s">
        <v>1804</v>
      </c>
      <c r="T2153" s="273" t="s">
        <v>1805</v>
      </c>
      <c r="U2153" s="273" t="s">
        <v>73</v>
      </c>
      <c r="V2153" s="273" t="s">
        <v>1807</v>
      </c>
      <c r="W2153" s="273">
        <v>262692</v>
      </c>
      <c r="X2153" s="273" t="s">
        <v>64</v>
      </c>
      <c r="Y2153" s="273" t="s">
        <v>63</v>
      </c>
      <c r="Z2153" s="273" t="s">
        <v>221</v>
      </c>
      <c r="AA2153" s="273" t="s">
        <v>221</v>
      </c>
      <c r="AB2153" s="274">
        <v>44958</v>
      </c>
      <c r="AC2153" s="273">
        <v>11980</v>
      </c>
      <c r="AD2153" s="273">
        <v>17</v>
      </c>
      <c r="AE2153" s="273">
        <v>1.7999999999999999E-2</v>
      </c>
      <c r="AF2153" s="273" t="s">
        <v>90</v>
      </c>
      <c r="AG2153" s="273" t="s">
        <v>983</v>
      </c>
      <c r="AH2153" s="273" t="s">
        <v>984</v>
      </c>
      <c r="AI2153" s="273" t="s">
        <v>123</v>
      </c>
      <c r="AJ2153" s="273" t="s">
        <v>200</v>
      </c>
      <c r="AK2153" s="273">
        <v>163084</v>
      </c>
      <c r="BV2153" s="279" t="s">
        <v>64</v>
      </c>
      <c r="BW2153" s="280" t="s">
        <v>75</v>
      </c>
      <c r="BX2153" s="280" t="s">
        <v>231</v>
      </c>
      <c r="BY2153" s="280" t="s">
        <v>231</v>
      </c>
      <c r="BZ2153" s="280" t="s">
        <v>86</v>
      </c>
      <c r="CA2153" s="280" t="s">
        <v>87</v>
      </c>
      <c r="CB2153" s="280" t="s">
        <v>101</v>
      </c>
      <c r="CC2153" s="280" t="s">
        <v>102</v>
      </c>
      <c r="CD2153" s="281">
        <v>4</v>
      </c>
      <c r="CE2153" s="277">
        <v>45108</v>
      </c>
      <c r="CF2153" s="280">
        <v>11821.32</v>
      </c>
      <c r="CG2153" s="280" t="s">
        <v>1495</v>
      </c>
      <c r="CH2153" s="280">
        <v>1699.31475</v>
      </c>
      <c r="CI2153" s="280" t="s">
        <v>104</v>
      </c>
      <c r="CJ2153" s="280"/>
      <c r="CK2153" s="280"/>
      <c r="CL2153" s="280"/>
      <c r="CM2153" s="280" t="s">
        <v>73</v>
      </c>
      <c r="CN2153" s="280">
        <v>3</v>
      </c>
    </row>
    <row r="2154" spans="4:92">
      <c r="D2154" s="273" t="s">
        <v>83</v>
      </c>
      <c r="E2154" s="273" t="s">
        <v>75</v>
      </c>
      <c r="F2154" s="273" t="s">
        <v>231</v>
      </c>
      <c r="G2154" s="273" t="s">
        <v>582</v>
      </c>
      <c r="H2154" s="274">
        <v>45170</v>
      </c>
      <c r="I2154" s="273">
        <v>13813</v>
      </c>
      <c r="J2154" s="273">
        <v>691</v>
      </c>
      <c r="K2154" s="273">
        <v>208205</v>
      </c>
      <c r="L2154" s="273" t="s">
        <v>66</v>
      </c>
      <c r="M2154" s="273">
        <v>0</v>
      </c>
      <c r="N2154" s="273" t="s">
        <v>1010</v>
      </c>
      <c r="O2154" s="273">
        <v>0</v>
      </c>
      <c r="P2154" s="273" t="s">
        <v>1011</v>
      </c>
      <c r="Q2154" s="273" t="s">
        <v>1611</v>
      </c>
      <c r="R2154" s="273" t="s">
        <v>1013</v>
      </c>
      <c r="S2154" s="273" t="s">
        <v>122</v>
      </c>
      <c r="U2154" s="273" t="s">
        <v>73</v>
      </c>
      <c r="V2154" s="273" t="s">
        <v>1815</v>
      </c>
      <c r="W2154" s="273">
        <v>262709</v>
      </c>
      <c r="X2154" s="273" t="s">
        <v>64</v>
      </c>
      <c r="Y2154" s="273" t="s">
        <v>63</v>
      </c>
      <c r="Z2154" s="273" t="s">
        <v>221</v>
      </c>
      <c r="AA2154" s="273" t="s">
        <v>221</v>
      </c>
      <c r="AB2154" s="274">
        <v>44958</v>
      </c>
      <c r="AC2154" s="273">
        <v>11980</v>
      </c>
      <c r="AD2154" s="273">
        <v>17</v>
      </c>
      <c r="AE2154" s="273">
        <v>0.312</v>
      </c>
      <c r="AF2154" s="273" t="s">
        <v>90</v>
      </c>
      <c r="AG2154" s="273" t="s">
        <v>884</v>
      </c>
      <c r="AH2154" s="273" t="s">
        <v>880</v>
      </c>
      <c r="AI2154" s="273" t="s">
        <v>123</v>
      </c>
      <c r="AJ2154" s="273" t="s">
        <v>200</v>
      </c>
      <c r="AK2154" s="273">
        <v>163090</v>
      </c>
      <c r="BV2154" s="336" t="s">
        <v>64</v>
      </c>
      <c r="BW2154" s="337" t="s">
        <v>75</v>
      </c>
      <c r="BX2154" s="337" t="s">
        <v>231</v>
      </c>
      <c r="BY2154" s="337" t="s">
        <v>231</v>
      </c>
      <c r="BZ2154" s="337" t="s">
        <v>86</v>
      </c>
      <c r="CA2154" s="337" t="s">
        <v>87</v>
      </c>
      <c r="CB2154" s="337" t="s">
        <v>88</v>
      </c>
      <c r="CC2154" s="337" t="s">
        <v>89</v>
      </c>
      <c r="CD2154" s="338">
        <v>3</v>
      </c>
      <c r="CE2154" s="335">
        <v>45108</v>
      </c>
      <c r="CF2154" s="337">
        <v>12574</v>
      </c>
      <c r="CG2154" s="337" t="s">
        <v>80</v>
      </c>
      <c r="CH2154" s="337">
        <v>12574</v>
      </c>
      <c r="CI2154" s="337" t="s">
        <v>80</v>
      </c>
      <c r="CJ2154" s="337"/>
      <c r="CK2154" s="337"/>
      <c r="CL2154" s="337"/>
      <c r="CM2154" s="337" t="s">
        <v>73</v>
      </c>
      <c r="CN2154" s="337">
        <v>3</v>
      </c>
    </row>
    <row r="2155" spans="4:92">
      <c r="D2155" s="273" t="s">
        <v>83</v>
      </c>
      <c r="E2155" s="273" t="s">
        <v>75</v>
      </c>
      <c r="F2155" s="273" t="s">
        <v>231</v>
      </c>
      <c r="G2155" s="273" t="s">
        <v>582</v>
      </c>
      <c r="H2155" s="274">
        <v>45170</v>
      </c>
      <c r="I2155" s="273">
        <v>13813</v>
      </c>
      <c r="J2155" s="273">
        <v>691</v>
      </c>
      <c r="K2155" s="273">
        <v>1136291.2</v>
      </c>
      <c r="L2155" s="273" t="s">
        <v>66</v>
      </c>
      <c r="M2155" s="273">
        <v>133850.9106875</v>
      </c>
      <c r="N2155" s="273" t="s">
        <v>115</v>
      </c>
      <c r="W2155" s="273">
        <v>262657</v>
      </c>
      <c r="X2155" s="273" t="s">
        <v>83</v>
      </c>
      <c r="Y2155" s="273" t="s">
        <v>63</v>
      </c>
      <c r="Z2155" s="273" t="s">
        <v>228</v>
      </c>
      <c r="AA2155" s="273" t="s">
        <v>237</v>
      </c>
      <c r="AB2155" s="274">
        <v>45170</v>
      </c>
      <c r="AC2155" s="273">
        <v>13708</v>
      </c>
      <c r="AD2155" s="273">
        <v>19</v>
      </c>
      <c r="AE2155" s="273">
        <v>1.01</v>
      </c>
      <c r="AF2155" s="273" t="s">
        <v>90</v>
      </c>
      <c r="AG2155" s="273" t="s">
        <v>884</v>
      </c>
      <c r="AH2155" s="273" t="s">
        <v>1351</v>
      </c>
      <c r="AI2155" s="273" t="s">
        <v>123</v>
      </c>
      <c r="AJ2155" s="273" t="s">
        <v>200</v>
      </c>
      <c r="AK2155" s="273">
        <v>240324</v>
      </c>
      <c r="BV2155" s="279" t="s">
        <v>64</v>
      </c>
      <c r="BW2155" s="280" t="s">
        <v>75</v>
      </c>
      <c r="BX2155" s="280" t="s">
        <v>231</v>
      </c>
      <c r="BY2155" s="280" t="s">
        <v>231</v>
      </c>
      <c r="BZ2155" s="280" t="s">
        <v>86</v>
      </c>
      <c r="CA2155" s="280" t="s">
        <v>87</v>
      </c>
      <c r="CB2155" s="280" t="s">
        <v>88</v>
      </c>
      <c r="CC2155" s="280" t="s">
        <v>89</v>
      </c>
      <c r="CD2155" s="281">
        <v>3</v>
      </c>
      <c r="CE2155" s="277">
        <v>45108</v>
      </c>
      <c r="CF2155" s="280">
        <v>17234</v>
      </c>
      <c r="CG2155" s="280" t="s">
        <v>80</v>
      </c>
      <c r="CH2155" s="280">
        <v>17234</v>
      </c>
      <c r="CI2155" s="280" t="s">
        <v>80</v>
      </c>
      <c r="CJ2155" s="280"/>
      <c r="CK2155" s="280"/>
      <c r="CL2155" s="280"/>
      <c r="CM2155" s="280" t="s">
        <v>73</v>
      </c>
      <c r="CN2155" s="280">
        <v>3</v>
      </c>
    </row>
    <row r="2156" spans="4:92">
      <c r="D2156" s="273" t="s">
        <v>83</v>
      </c>
      <c r="E2156" s="273" t="s">
        <v>75</v>
      </c>
      <c r="F2156" s="273" t="s">
        <v>231</v>
      </c>
      <c r="G2156" s="273" t="s">
        <v>582</v>
      </c>
      <c r="H2156" s="274">
        <v>45170</v>
      </c>
      <c r="I2156" s="273">
        <v>13813</v>
      </c>
      <c r="J2156" s="273">
        <v>691</v>
      </c>
      <c r="K2156" s="273">
        <v>0</v>
      </c>
      <c r="L2156" s="273" t="s">
        <v>66</v>
      </c>
      <c r="N2156" s="273" t="s">
        <v>107</v>
      </c>
      <c r="W2156" s="273">
        <v>262658</v>
      </c>
      <c r="X2156" s="273" t="s">
        <v>83</v>
      </c>
      <c r="Y2156" s="273" t="s">
        <v>63</v>
      </c>
      <c r="Z2156" s="273" t="s">
        <v>228</v>
      </c>
      <c r="AA2156" s="273" t="s">
        <v>237</v>
      </c>
      <c r="AB2156" s="274">
        <v>45170</v>
      </c>
      <c r="AC2156" s="273">
        <v>13708</v>
      </c>
      <c r="AD2156" s="273">
        <v>19</v>
      </c>
      <c r="AE2156" s="273">
        <v>3.952</v>
      </c>
      <c r="AF2156" s="273" t="s">
        <v>90</v>
      </c>
      <c r="AG2156" s="273" t="s">
        <v>795</v>
      </c>
      <c r="AH2156" s="273" t="s">
        <v>1354</v>
      </c>
      <c r="AI2156" s="273" t="s">
        <v>123</v>
      </c>
      <c r="AJ2156" s="273" t="s">
        <v>200</v>
      </c>
      <c r="AK2156" s="273">
        <v>240330</v>
      </c>
      <c r="BV2156" s="336" t="s">
        <v>64</v>
      </c>
      <c r="BW2156" s="337" t="s">
        <v>75</v>
      </c>
      <c r="BX2156" s="337" t="s">
        <v>231</v>
      </c>
      <c r="BY2156" s="337" t="s">
        <v>231</v>
      </c>
      <c r="BZ2156" s="337" t="s">
        <v>86</v>
      </c>
      <c r="CA2156" s="337" t="s">
        <v>87</v>
      </c>
      <c r="CB2156" s="337" t="s">
        <v>88</v>
      </c>
      <c r="CC2156" s="337" t="s">
        <v>89</v>
      </c>
      <c r="CD2156" s="338">
        <v>3</v>
      </c>
      <c r="CE2156" s="335">
        <v>45108</v>
      </c>
      <c r="CF2156" s="337">
        <v>5881</v>
      </c>
      <c r="CG2156" s="337" t="s">
        <v>80</v>
      </c>
      <c r="CH2156" s="337">
        <v>5881</v>
      </c>
      <c r="CI2156" s="337" t="s">
        <v>80</v>
      </c>
      <c r="CJ2156" s="337"/>
      <c r="CK2156" s="337"/>
      <c r="CL2156" s="337"/>
      <c r="CM2156" s="337" t="s">
        <v>73</v>
      </c>
      <c r="CN2156" s="337">
        <v>3</v>
      </c>
    </row>
    <row r="2157" spans="4:92">
      <c r="D2157" s="273" t="s">
        <v>83</v>
      </c>
      <c r="E2157" s="273" t="s">
        <v>75</v>
      </c>
      <c r="F2157" s="273" t="s">
        <v>231</v>
      </c>
      <c r="G2157" s="273" t="s">
        <v>582</v>
      </c>
      <c r="H2157" s="274">
        <v>45200</v>
      </c>
      <c r="I2157" s="273">
        <v>14148</v>
      </c>
      <c r="J2157" s="273">
        <v>691</v>
      </c>
      <c r="K2157" s="273">
        <v>48601</v>
      </c>
      <c r="L2157" s="273" t="s">
        <v>66</v>
      </c>
      <c r="M2157" s="273">
        <v>5649.7415625000003</v>
      </c>
      <c r="N2157" s="273" t="s">
        <v>67</v>
      </c>
      <c r="P2157" s="273" t="s">
        <v>1011</v>
      </c>
      <c r="Q2157" s="273" t="s">
        <v>1611</v>
      </c>
      <c r="R2157" s="273" t="s">
        <v>1013</v>
      </c>
      <c r="S2157" s="273" t="s">
        <v>1808</v>
      </c>
      <c r="T2157" s="273" t="s">
        <v>122</v>
      </c>
      <c r="U2157" s="273" t="s">
        <v>73</v>
      </c>
      <c r="V2157" s="273" t="s">
        <v>1815</v>
      </c>
      <c r="W2157" s="273">
        <v>297550</v>
      </c>
      <c r="X2157" s="273" t="s">
        <v>83</v>
      </c>
      <c r="Y2157" s="273" t="s">
        <v>63</v>
      </c>
      <c r="Z2157" s="273" t="s">
        <v>228</v>
      </c>
      <c r="AA2157" s="273" t="s">
        <v>237</v>
      </c>
      <c r="AB2157" s="274">
        <v>45170</v>
      </c>
      <c r="AC2157" s="273">
        <v>13708</v>
      </c>
      <c r="AD2157" s="273">
        <v>19</v>
      </c>
      <c r="AE2157" s="273">
        <v>0.11899999999999999</v>
      </c>
      <c r="AF2157" s="273" t="s">
        <v>90</v>
      </c>
      <c r="AG2157" s="273" t="s">
        <v>1355</v>
      </c>
      <c r="AH2157" s="273" t="s">
        <v>1356</v>
      </c>
      <c r="AI2157" s="273" t="s">
        <v>123</v>
      </c>
      <c r="AJ2157" s="273" t="s">
        <v>200</v>
      </c>
      <c r="AK2157" s="273">
        <v>240336</v>
      </c>
      <c r="BV2157" s="279" t="s">
        <v>64</v>
      </c>
      <c r="BW2157" s="280" t="s">
        <v>75</v>
      </c>
      <c r="BX2157" s="280" t="s">
        <v>231</v>
      </c>
      <c r="BY2157" s="280" t="s">
        <v>231</v>
      </c>
      <c r="BZ2157" s="280" t="s">
        <v>86</v>
      </c>
      <c r="CA2157" s="280" t="s">
        <v>87</v>
      </c>
      <c r="CB2157" s="280" t="s">
        <v>88</v>
      </c>
      <c r="CC2157" s="280" t="s">
        <v>89</v>
      </c>
      <c r="CD2157" s="281">
        <v>3</v>
      </c>
      <c r="CE2157" s="277">
        <v>45108</v>
      </c>
      <c r="CF2157" s="280">
        <v>9821</v>
      </c>
      <c r="CG2157" s="280" t="s">
        <v>80</v>
      </c>
      <c r="CH2157" s="280">
        <v>9821</v>
      </c>
      <c r="CI2157" s="280" t="s">
        <v>80</v>
      </c>
      <c r="CJ2157" s="280"/>
      <c r="CK2157" s="280"/>
      <c r="CL2157" s="280"/>
      <c r="CM2157" s="280" t="s">
        <v>73</v>
      </c>
      <c r="CN2157" s="280">
        <v>3</v>
      </c>
    </row>
    <row r="2158" spans="4:92">
      <c r="D2158" s="273" t="s">
        <v>83</v>
      </c>
      <c r="E2158" s="273" t="s">
        <v>75</v>
      </c>
      <c r="F2158" s="273" t="s">
        <v>231</v>
      </c>
      <c r="G2158" s="273" t="s">
        <v>582</v>
      </c>
      <c r="H2158" s="274">
        <v>45200</v>
      </c>
      <c r="I2158" s="273">
        <v>14148</v>
      </c>
      <c r="J2158" s="273">
        <v>691</v>
      </c>
      <c r="K2158" s="273">
        <v>142042</v>
      </c>
      <c r="L2158" s="273" t="s">
        <v>66</v>
      </c>
      <c r="M2158" s="273">
        <v>16869.30975</v>
      </c>
      <c r="N2158" s="273" t="s">
        <v>67</v>
      </c>
      <c r="P2158" s="273" t="s">
        <v>1011</v>
      </c>
      <c r="Q2158" s="273" t="s">
        <v>1611</v>
      </c>
      <c r="R2158" s="273" t="s">
        <v>1013</v>
      </c>
      <c r="S2158" s="273" t="s">
        <v>1814</v>
      </c>
      <c r="T2158" s="273" t="s">
        <v>122</v>
      </c>
      <c r="U2158" s="273" t="s">
        <v>73</v>
      </c>
      <c r="V2158" s="273" t="s">
        <v>1815</v>
      </c>
      <c r="W2158" s="273">
        <v>297566</v>
      </c>
      <c r="X2158" s="273" t="s">
        <v>83</v>
      </c>
      <c r="Y2158" s="273" t="s">
        <v>63</v>
      </c>
      <c r="Z2158" s="273" t="s">
        <v>228</v>
      </c>
      <c r="AA2158" s="273" t="s">
        <v>237</v>
      </c>
      <c r="AB2158" s="274">
        <v>45170</v>
      </c>
      <c r="AC2158" s="273">
        <v>13708</v>
      </c>
      <c r="AD2158" s="273">
        <v>19</v>
      </c>
      <c r="AE2158" s="273">
        <v>5.3999999999999999E-2</v>
      </c>
      <c r="AF2158" s="273" t="s">
        <v>90</v>
      </c>
      <c r="AG2158" s="273" t="s">
        <v>1358</v>
      </c>
      <c r="AH2158" s="273" t="s">
        <v>489</v>
      </c>
      <c r="AI2158" s="273" t="s">
        <v>123</v>
      </c>
      <c r="AJ2158" s="273" t="s">
        <v>200</v>
      </c>
      <c r="AK2158" s="273">
        <v>240342</v>
      </c>
      <c r="BV2158" s="336" t="s">
        <v>64</v>
      </c>
      <c r="BW2158" s="337" t="s">
        <v>75</v>
      </c>
      <c r="BX2158" s="337" t="s">
        <v>231</v>
      </c>
      <c r="BY2158" s="337" t="s">
        <v>231</v>
      </c>
      <c r="BZ2158" s="337" t="s">
        <v>86</v>
      </c>
      <c r="CA2158" s="337" t="s">
        <v>87</v>
      </c>
      <c r="CB2158" s="337" t="s">
        <v>88</v>
      </c>
      <c r="CC2158" s="337" t="s">
        <v>89</v>
      </c>
      <c r="CD2158" s="338">
        <v>3</v>
      </c>
      <c r="CE2158" s="335">
        <v>45108</v>
      </c>
      <c r="CF2158" s="337">
        <v>5120</v>
      </c>
      <c r="CG2158" s="337" t="s">
        <v>80</v>
      </c>
      <c r="CH2158" s="337">
        <v>5120</v>
      </c>
      <c r="CI2158" s="337" t="s">
        <v>80</v>
      </c>
      <c r="CJ2158" s="337"/>
      <c r="CK2158" s="337"/>
      <c r="CL2158" s="337"/>
      <c r="CM2158" s="337" t="s">
        <v>73</v>
      </c>
      <c r="CN2158" s="337">
        <v>3</v>
      </c>
    </row>
    <row r="2159" spans="4:92">
      <c r="D2159" s="273" t="s">
        <v>83</v>
      </c>
      <c r="E2159" s="273" t="s">
        <v>75</v>
      </c>
      <c r="F2159" s="273" t="s">
        <v>231</v>
      </c>
      <c r="G2159" s="273" t="s">
        <v>582</v>
      </c>
      <c r="H2159" s="274">
        <v>45200</v>
      </c>
      <c r="I2159" s="273">
        <v>14148</v>
      </c>
      <c r="J2159" s="273">
        <v>691</v>
      </c>
      <c r="K2159" s="273">
        <v>1537597.8</v>
      </c>
      <c r="L2159" s="273" t="s">
        <v>66</v>
      </c>
      <c r="M2159" s="273">
        <v>184868.89831250001</v>
      </c>
      <c r="N2159" s="273" t="s">
        <v>964</v>
      </c>
      <c r="P2159" s="273" t="s">
        <v>1011</v>
      </c>
      <c r="Q2159" s="273" t="s">
        <v>1001</v>
      </c>
      <c r="R2159" s="273" t="s">
        <v>70</v>
      </c>
      <c r="S2159" s="273" t="s">
        <v>1804</v>
      </c>
      <c r="T2159" s="273" t="s">
        <v>1805</v>
      </c>
      <c r="U2159" s="273" t="s">
        <v>73</v>
      </c>
      <c r="V2159" s="273" t="s">
        <v>1807</v>
      </c>
      <c r="W2159" s="273">
        <v>297583</v>
      </c>
      <c r="X2159" s="273" t="s">
        <v>83</v>
      </c>
      <c r="Y2159" s="273" t="s">
        <v>63</v>
      </c>
      <c r="Z2159" s="273" t="s">
        <v>228</v>
      </c>
      <c r="AA2159" s="273" t="s">
        <v>237</v>
      </c>
      <c r="AB2159" s="274">
        <v>45170</v>
      </c>
      <c r="AC2159" s="273">
        <v>13708</v>
      </c>
      <c r="AD2159" s="273">
        <v>19</v>
      </c>
      <c r="AE2159" s="273">
        <v>0.29399999999999998</v>
      </c>
      <c r="AF2159" s="273" t="s">
        <v>90</v>
      </c>
      <c r="AG2159" s="273" t="s">
        <v>1026</v>
      </c>
      <c r="AH2159" s="273" t="s">
        <v>1327</v>
      </c>
      <c r="AI2159" s="273" t="s">
        <v>123</v>
      </c>
      <c r="AJ2159" s="273" t="s">
        <v>200</v>
      </c>
      <c r="AK2159" s="273">
        <v>240348</v>
      </c>
      <c r="BV2159" s="279" t="s">
        <v>64</v>
      </c>
      <c r="BW2159" s="280" t="s">
        <v>75</v>
      </c>
      <c r="BX2159" s="280" t="s">
        <v>231</v>
      </c>
      <c r="BY2159" s="280" t="s">
        <v>231</v>
      </c>
      <c r="BZ2159" s="280" t="s">
        <v>86</v>
      </c>
      <c r="CA2159" s="280" t="s">
        <v>87</v>
      </c>
      <c r="CB2159" s="280" t="s">
        <v>217</v>
      </c>
      <c r="CC2159" s="280" t="s">
        <v>218</v>
      </c>
      <c r="CD2159" s="281">
        <v>2</v>
      </c>
      <c r="CE2159" s="277">
        <v>45139</v>
      </c>
      <c r="CF2159" s="280"/>
      <c r="CG2159" s="280" t="s">
        <v>181</v>
      </c>
      <c r="CH2159" s="280"/>
      <c r="CI2159" s="280" t="s">
        <v>181</v>
      </c>
      <c r="CJ2159" s="280" t="s">
        <v>270</v>
      </c>
      <c r="CK2159" s="280"/>
      <c r="CL2159" s="280"/>
      <c r="CM2159" s="280" t="s">
        <v>73</v>
      </c>
      <c r="CN2159" s="280">
        <v>3</v>
      </c>
    </row>
    <row r="2160" spans="4:92">
      <c r="D2160" s="273" t="s">
        <v>83</v>
      </c>
      <c r="E2160" s="273" t="s">
        <v>75</v>
      </c>
      <c r="F2160" s="273" t="s">
        <v>231</v>
      </c>
      <c r="G2160" s="273" t="s">
        <v>582</v>
      </c>
      <c r="H2160" s="274">
        <v>45200</v>
      </c>
      <c r="I2160" s="273">
        <v>14148</v>
      </c>
      <c r="J2160" s="273">
        <v>691</v>
      </c>
      <c r="K2160" s="273">
        <v>197019</v>
      </c>
      <c r="L2160" s="273" t="s">
        <v>66</v>
      </c>
      <c r="M2160" s="273">
        <v>0</v>
      </c>
      <c r="N2160" s="273" t="s">
        <v>1010</v>
      </c>
      <c r="O2160" s="273">
        <v>0</v>
      </c>
      <c r="P2160" s="273" t="s">
        <v>1011</v>
      </c>
      <c r="Q2160" s="273" t="s">
        <v>1188</v>
      </c>
      <c r="R2160" s="273" t="s">
        <v>1013</v>
      </c>
      <c r="S2160" s="273" t="s">
        <v>122</v>
      </c>
      <c r="U2160" s="273" t="s">
        <v>73</v>
      </c>
      <c r="V2160" s="273" t="s">
        <v>1815</v>
      </c>
      <c r="W2160" s="273">
        <v>297600</v>
      </c>
      <c r="X2160" s="273" t="s">
        <v>83</v>
      </c>
      <c r="Y2160" s="273" t="s">
        <v>63</v>
      </c>
      <c r="Z2160" s="273" t="s">
        <v>228</v>
      </c>
      <c r="AA2160" s="273" t="s">
        <v>237</v>
      </c>
      <c r="AB2160" s="274">
        <v>45170</v>
      </c>
      <c r="AC2160" s="273">
        <v>13708</v>
      </c>
      <c r="AD2160" s="273">
        <v>19</v>
      </c>
      <c r="AE2160" s="273">
        <v>15.64</v>
      </c>
      <c r="AF2160" s="273" t="s">
        <v>90</v>
      </c>
      <c r="AG2160" s="273" t="s">
        <v>798</v>
      </c>
      <c r="AH2160" s="273" t="s">
        <v>953</v>
      </c>
      <c r="AI2160" s="273" t="s">
        <v>123</v>
      </c>
      <c r="AJ2160" s="273" t="s">
        <v>200</v>
      </c>
      <c r="AK2160" s="273">
        <v>240354</v>
      </c>
      <c r="BV2160" s="336" t="s">
        <v>64</v>
      </c>
      <c r="BW2160" s="337" t="s">
        <v>75</v>
      </c>
      <c r="BX2160" s="337" t="s">
        <v>231</v>
      </c>
      <c r="BY2160" s="337" t="s">
        <v>231</v>
      </c>
      <c r="BZ2160" s="337" t="s">
        <v>86</v>
      </c>
      <c r="CA2160" s="337" t="s">
        <v>87</v>
      </c>
      <c r="CB2160" s="337" t="s">
        <v>217</v>
      </c>
      <c r="CC2160" s="337" t="s">
        <v>218</v>
      </c>
      <c r="CD2160" s="338">
        <v>2</v>
      </c>
      <c r="CE2160" s="335">
        <v>45139</v>
      </c>
      <c r="CF2160" s="337"/>
      <c r="CG2160" s="337" t="s">
        <v>181</v>
      </c>
      <c r="CH2160" s="337"/>
      <c r="CI2160" s="337" t="s">
        <v>181</v>
      </c>
      <c r="CJ2160" s="337" t="s">
        <v>232</v>
      </c>
      <c r="CK2160" s="337"/>
      <c r="CL2160" s="337"/>
      <c r="CM2160" s="337" t="s">
        <v>73</v>
      </c>
      <c r="CN2160" s="337">
        <v>3</v>
      </c>
    </row>
    <row r="2161" spans="4:92">
      <c r="D2161" s="273" t="s">
        <v>83</v>
      </c>
      <c r="E2161" s="273" t="s">
        <v>75</v>
      </c>
      <c r="F2161" s="273" t="s">
        <v>231</v>
      </c>
      <c r="G2161" s="273" t="s">
        <v>582</v>
      </c>
      <c r="H2161" s="274">
        <v>45200</v>
      </c>
      <c r="I2161" s="273">
        <v>14148</v>
      </c>
      <c r="J2161" s="273">
        <v>691</v>
      </c>
      <c r="K2161" s="273">
        <v>1159942.2</v>
      </c>
      <c r="L2161" s="273" t="s">
        <v>66</v>
      </c>
      <c r="M2161" s="273">
        <v>134293.5111875</v>
      </c>
      <c r="N2161" s="273" t="s">
        <v>115</v>
      </c>
      <c r="W2161" s="273">
        <v>297548</v>
      </c>
      <c r="X2161" s="273" t="s">
        <v>83</v>
      </c>
      <c r="Y2161" s="273" t="s">
        <v>63</v>
      </c>
      <c r="Z2161" s="273" t="s">
        <v>228</v>
      </c>
      <c r="AA2161" s="273" t="s">
        <v>237</v>
      </c>
      <c r="AB2161" s="274">
        <v>45200</v>
      </c>
      <c r="AC2161" s="273">
        <v>14041</v>
      </c>
      <c r="AD2161" s="273">
        <v>19</v>
      </c>
      <c r="AK2161" s="273">
        <v>257784</v>
      </c>
      <c r="BV2161" s="279" t="s">
        <v>64</v>
      </c>
      <c r="BW2161" s="280" t="s">
        <v>75</v>
      </c>
      <c r="BX2161" s="280" t="s">
        <v>231</v>
      </c>
      <c r="BY2161" s="280" t="s">
        <v>231</v>
      </c>
      <c r="BZ2161" s="280" t="s">
        <v>86</v>
      </c>
      <c r="CA2161" s="280" t="s">
        <v>87</v>
      </c>
      <c r="CB2161" s="280" t="s">
        <v>217</v>
      </c>
      <c r="CC2161" s="280" t="s">
        <v>218</v>
      </c>
      <c r="CD2161" s="281">
        <v>2</v>
      </c>
      <c r="CE2161" s="277">
        <v>45139</v>
      </c>
      <c r="CF2161" s="280"/>
      <c r="CG2161" s="280" t="s">
        <v>181</v>
      </c>
      <c r="CH2161" s="280"/>
      <c r="CI2161" s="280" t="s">
        <v>181</v>
      </c>
      <c r="CJ2161" s="280" t="s">
        <v>241</v>
      </c>
      <c r="CK2161" s="280"/>
      <c r="CL2161" s="280"/>
      <c r="CM2161" s="280" t="s">
        <v>73</v>
      </c>
      <c r="CN2161" s="280">
        <v>3</v>
      </c>
    </row>
    <row r="2162" spans="4:92">
      <c r="D2162" s="273" t="s">
        <v>83</v>
      </c>
      <c r="E2162" s="273" t="s">
        <v>75</v>
      </c>
      <c r="F2162" s="273" t="s">
        <v>231</v>
      </c>
      <c r="G2162" s="273" t="s">
        <v>582</v>
      </c>
      <c r="H2162" s="274">
        <v>45200</v>
      </c>
      <c r="I2162" s="273">
        <v>14148</v>
      </c>
      <c r="J2162" s="273">
        <v>691</v>
      </c>
      <c r="K2162" s="273">
        <v>0</v>
      </c>
      <c r="L2162" s="273" t="s">
        <v>66</v>
      </c>
      <c r="N2162" s="273" t="s">
        <v>107</v>
      </c>
      <c r="W2162" s="273">
        <v>297549</v>
      </c>
      <c r="X2162" s="273" t="s">
        <v>83</v>
      </c>
      <c r="Y2162" s="273" t="s">
        <v>63</v>
      </c>
      <c r="Z2162" s="273" t="s">
        <v>228</v>
      </c>
      <c r="AA2162" s="273" t="s">
        <v>237</v>
      </c>
      <c r="AB2162" s="274">
        <v>45200</v>
      </c>
      <c r="AC2162" s="273">
        <v>14043</v>
      </c>
      <c r="AD2162" s="273">
        <v>19</v>
      </c>
      <c r="AE2162" s="273">
        <v>1.2</v>
      </c>
      <c r="AF2162" s="273" t="s">
        <v>90</v>
      </c>
      <c r="AG2162" s="273" t="s">
        <v>1333</v>
      </c>
      <c r="AH2162" s="273" t="s">
        <v>1334</v>
      </c>
      <c r="AI2162" s="273" t="s">
        <v>123</v>
      </c>
      <c r="AJ2162" s="273" t="s">
        <v>214</v>
      </c>
      <c r="AK2162" s="273">
        <v>249393</v>
      </c>
      <c r="BV2162" s="336" t="s">
        <v>64</v>
      </c>
      <c r="BW2162" s="337" t="s">
        <v>75</v>
      </c>
      <c r="BX2162" s="337" t="s">
        <v>231</v>
      </c>
      <c r="BY2162" s="337" t="s">
        <v>231</v>
      </c>
      <c r="BZ2162" s="337" t="s">
        <v>86</v>
      </c>
      <c r="CA2162" s="337" t="s">
        <v>87</v>
      </c>
      <c r="CB2162" s="337" t="s">
        <v>217</v>
      </c>
      <c r="CC2162" s="337" t="s">
        <v>218</v>
      </c>
      <c r="CD2162" s="338">
        <v>2</v>
      </c>
      <c r="CE2162" s="335">
        <v>45139</v>
      </c>
      <c r="CF2162" s="337"/>
      <c r="CG2162" s="337" t="s">
        <v>181</v>
      </c>
      <c r="CH2162" s="337"/>
      <c r="CI2162" s="337" t="s">
        <v>181</v>
      </c>
      <c r="CJ2162" s="337" t="s">
        <v>255</v>
      </c>
      <c r="CK2162" s="337"/>
      <c r="CL2162" s="337"/>
      <c r="CM2162" s="337" t="s">
        <v>73</v>
      </c>
      <c r="CN2162" s="337">
        <v>3</v>
      </c>
    </row>
    <row r="2163" spans="4:92">
      <c r="D2163" s="273" t="s">
        <v>83</v>
      </c>
      <c r="E2163" s="273" t="s">
        <v>63</v>
      </c>
      <c r="F2163" s="273" t="s">
        <v>504</v>
      </c>
      <c r="G2163" s="273" t="s">
        <v>505</v>
      </c>
      <c r="H2163" s="274">
        <v>45231</v>
      </c>
      <c r="I2163" s="273">
        <v>14503</v>
      </c>
      <c r="J2163" s="273">
        <v>684</v>
      </c>
      <c r="K2163" s="273">
        <v>21485</v>
      </c>
      <c r="L2163" s="273" t="s">
        <v>66</v>
      </c>
      <c r="M2163" s="273">
        <v>3177.5629600000002</v>
      </c>
      <c r="N2163" s="273" t="s">
        <v>67</v>
      </c>
      <c r="P2163" s="273" t="s">
        <v>68</v>
      </c>
      <c r="Q2163" s="273" t="s">
        <v>69</v>
      </c>
      <c r="R2163" s="273" t="s">
        <v>70</v>
      </c>
      <c r="S2163" s="273" t="s">
        <v>71</v>
      </c>
      <c r="T2163" s="273" t="s">
        <v>72</v>
      </c>
      <c r="U2163" s="273" t="s">
        <v>73</v>
      </c>
      <c r="V2163" s="273" t="s">
        <v>74</v>
      </c>
      <c r="W2163" s="273">
        <v>293621</v>
      </c>
      <c r="X2163" s="273" t="s">
        <v>83</v>
      </c>
      <c r="Y2163" s="273" t="s">
        <v>63</v>
      </c>
      <c r="Z2163" s="273" t="s">
        <v>228</v>
      </c>
      <c r="AA2163" s="273" t="s">
        <v>237</v>
      </c>
      <c r="AB2163" s="274">
        <v>45200</v>
      </c>
      <c r="AC2163" s="273">
        <v>14043</v>
      </c>
      <c r="AD2163" s="273">
        <v>19</v>
      </c>
      <c r="AE2163" s="273">
        <v>0.76400000000000001</v>
      </c>
      <c r="AF2163" s="273" t="s">
        <v>90</v>
      </c>
      <c r="AG2163" s="273" t="s">
        <v>879</v>
      </c>
      <c r="AH2163" s="273" t="s">
        <v>880</v>
      </c>
      <c r="AI2163" s="273" t="s">
        <v>123</v>
      </c>
      <c r="AJ2163" s="273" t="s">
        <v>214</v>
      </c>
      <c r="AK2163" s="273">
        <v>256378</v>
      </c>
      <c r="BV2163" s="279" t="s">
        <v>64</v>
      </c>
      <c r="BW2163" s="280" t="s">
        <v>75</v>
      </c>
      <c r="BX2163" s="280" t="s">
        <v>231</v>
      </c>
      <c r="BY2163" s="280" t="s">
        <v>231</v>
      </c>
      <c r="BZ2163" s="280" t="s">
        <v>86</v>
      </c>
      <c r="CA2163" s="280" t="s">
        <v>87</v>
      </c>
      <c r="CB2163" s="280" t="s">
        <v>217</v>
      </c>
      <c r="CC2163" s="280" t="s">
        <v>218</v>
      </c>
      <c r="CD2163" s="281">
        <v>2</v>
      </c>
      <c r="CE2163" s="277">
        <v>45139</v>
      </c>
      <c r="CF2163" s="280"/>
      <c r="CG2163" s="280" t="s">
        <v>181</v>
      </c>
      <c r="CH2163" s="280"/>
      <c r="CI2163" s="280" t="s">
        <v>181</v>
      </c>
      <c r="CJ2163" s="280" t="s">
        <v>250</v>
      </c>
      <c r="CK2163" s="280"/>
      <c r="CL2163" s="280"/>
      <c r="CM2163" s="280" t="s">
        <v>73</v>
      </c>
      <c r="CN2163" s="280">
        <v>3</v>
      </c>
    </row>
    <row r="2164" spans="4:92">
      <c r="D2164" s="273" t="s">
        <v>83</v>
      </c>
      <c r="E2164" s="273" t="s">
        <v>63</v>
      </c>
      <c r="F2164" s="273" t="s">
        <v>504</v>
      </c>
      <c r="G2164" s="273" t="s">
        <v>505</v>
      </c>
      <c r="H2164" s="274">
        <v>45231</v>
      </c>
      <c r="I2164" s="273">
        <v>14503</v>
      </c>
      <c r="J2164" s="273">
        <v>684</v>
      </c>
      <c r="K2164" s="273">
        <v>111178</v>
      </c>
      <c r="L2164" s="273" t="s">
        <v>66</v>
      </c>
      <c r="M2164" s="273">
        <v>4319.14912</v>
      </c>
      <c r="N2164" s="273" t="s">
        <v>115</v>
      </c>
      <c r="W2164" s="273">
        <v>293603</v>
      </c>
      <c r="X2164" s="273" t="s">
        <v>83</v>
      </c>
      <c r="Y2164" s="273" t="s">
        <v>63</v>
      </c>
      <c r="Z2164" s="273" t="s">
        <v>228</v>
      </c>
      <c r="AA2164" s="273" t="s">
        <v>237</v>
      </c>
      <c r="AB2164" s="274">
        <v>45200</v>
      </c>
      <c r="AC2164" s="273">
        <v>14043</v>
      </c>
      <c r="AD2164" s="273">
        <v>19</v>
      </c>
      <c r="AE2164" s="273">
        <v>0.33</v>
      </c>
      <c r="AF2164" s="273" t="s">
        <v>90</v>
      </c>
      <c r="AG2164" s="273" t="s">
        <v>1817</v>
      </c>
      <c r="AH2164" s="273" t="s">
        <v>1818</v>
      </c>
      <c r="AI2164" s="273" t="s">
        <v>123</v>
      </c>
      <c r="AJ2164" s="273" t="s">
        <v>214</v>
      </c>
      <c r="AK2164" s="273">
        <v>256384</v>
      </c>
      <c r="BV2164" s="336" t="s">
        <v>64</v>
      </c>
      <c r="BW2164" s="337" t="s">
        <v>75</v>
      </c>
      <c r="BX2164" s="337" t="s">
        <v>231</v>
      </c>
      <c r="BY2164" s="337" t="s">
        <v>231</v>
      </c>
      <c r="BZ2164" s="337" t="s">
        <v>86</v>
      </c>
      <c r="CA2164" s="337" t="s">
        <v>87</v>
      </c>
      <c r="CB2164" s="337" t="s">
        <v>217</v>
      </c>
      <c r="CC2164" s="337" t="s">
        <v>218</v>
      </c>
      <c r="CD2164" s="338">
        <v>2</v>
      </c>
      <c r="CE2164" s="335">
        <v>45139</v>
      </c>
      <c r="CF2164" s="337"/>
      <c r="CG2164" s="337" t="s">
        <v>181</v>
      </c>
      <c r="CH2164" s="337"/>
      <c r="CI2164" s="337" t="s">
        <v>181</v>
      </c>
      <c r="CJ2164" s="337" t="s">
        <v>261</v>
      </c>
      <c r="CK2164" s="337"/>
      <c r="CL2164" s="337"/>
      <c r="CM2164" s="337" t="s">
        <v>73</v>
      </c>
      <c r="CN2164" s="337">
        <v>3</v>
      </c>
    </row>
    <row r="2165" spans="4:92">
      <c r="D2165" s="273" t="s">
        <v>83</v>
      </c>
      <c r="E2165" s="273" t="s">
        <v>63</v>
      </c>
      <c r="F2165" s="273" t="s">
        <v>504</v>
      </c>
      <c r="G2165" s="273" t="s">
        <v>505</v>
      </c>
      <c r="H2165" s="274">
        <v>45231</v>
      </c>
      <c r="I2165" s="273">
        <v>14503</v>
      </c>
      <c r="J2165" s="273">
        <v>684</v>
      </c>
      <c r="K2165" s="273">
        <v>0</v>
      </c>
      <c r="L2165" s="273" t="s">
        <v>66</v>
      </c>
      <c r="N2165" s="273" t="s">
        <v>107</v>
      </c>
      <c r="W2165" s="273">
        <v>293604</v>
      </c>
      <c r="X2165" s="273" t="s">
        <v>83</v>
      </c>
      <c r="Y2165" s="273" t="s">
        <v>63</v>
      </c>
      <c r="Z2165" s="273" t="s">
        <v>228</v>
      </c>
      <c r="AA2165" s="273" t="s">
        <v>237</v>
      </c>
      <c r="AB2165" s="274">
        <v>45200</v>
      </c>
      <c r="AC2165" s="273">
        <v>14043</v>
      </c>
      <c r="AD2165" s="273">
        <v>19</v>
      </c>
      <c r="AE2165" s="273">
        <v>0.252</v>
      </c>
      <c r="AF2165" s="273" t="s">
        <v>90</v>
      </c>
      <c r="AG2165" s="273" t="s">
        <v>1306</v>
      </c>
      <c r="AH2165" s="273" t="s">
        <v>1307</v>
      </c>
      <c r="AI2165" s="273" t="s">
        <v>123</v>
      </c>
      <c r="AJ2165" s="273" t="s">
        <v>214</v>
      </c>
      <c r="AK2165" s="273">
        <v>256390</v>
      </c>
      <c r="BV2165" s="279" t="s">
        <v>64</v>
      </c>
      <c r="BW2165" s="280" t="s">
        <v>75</v>
      </c>
      <c r="BX2165" s="280" t="s">
        <v>231</v>
      </c>
      <c r="BY2165" s="280" t="s">
        <v>231</v>
      </c>
      <c r="BZ2165" s="280" t="s">
        <v>204</v>
      </c>
      <c r="CA2165" s="280" t="s">
        <v>205</v>
      </c>
      <c r="CB2165" s="280" t="s">
        <v>206</v>
      </c>
      <c r="CC2165" s="280" t="s">
        <v>207</v>
      </c>
      <c r="CD2165" s="281">
        <v>0</v>
      </c>
      <c r="CE2165" s="277">
        <v>45139</v>
      </c>
      <c r="CF2165" s="280"/>
      <c r="CG2165" s="280" t="s">
        <v>181</v>
      </c>
      <c r="CH2165" s="280"/>
      <c r="CI2165" s="280" t="s">
        <v>208</v>
      </c>
      <c r="CJ2165" s="280" t="s">
        <v>209</v>
      </c>
      <c r="CK2165" s="280"/>
      <c r="CL2165" s="280"/>
      <c r="CM2165" s="280" t="s">
        <v>73</v>
      </c>
      <c r="CN2165" s="280">
        <v>3</v>
      </c>
    </row>
    <row r="2166" spans="4:92">
      <c r="D2166" s="273" t="s">
        <v>83</v>
      </c>
      <c r="E2166" s="273" t="s">
        <v>63</v>
      </c>
      <c r="F2166" s="273" t="s">
        <v>504</v>
      </c>
      <c r="G2166" s="273" t="s">
        <v>505</v>
      </c>
      <c r="H2166" s="274">
        <v>45261</v>
      </c>
      <c r="I2166" s="273">
        <v>16963</v>
      </c>
      <c r="J2166" s="273">
        <v>684</v>
      </c>
      <c r="K2166" s="273">
        <v>40362</v>
      </c>
      <c r="L2166" s="273" t="s">
        <v>66</v>
      </c>
      <c r="M2166" s="273">
        <v>7485.5765600000004</v>
      </c>
      <c r="N2166" s="273" t="s">
        <v>67</v>
      </c>
      <c r="P2166" s="273" t="s">
        <v>1011</v>
      </c>
      <c r="Q2166" s="273" t="s">
        <v>69</v>
      </c>
      <c r="R2166" s="273" t="s">
        <v>70</v>
      </c>
      <c r="S2166" s="273" t="s">
        <v>1041</v>
      </c>
      <c r="T2166" s="273" t="s">
        <v>1042</v>
      </c>
      <c r="U2166" s="273" t="s">
        <v>73</v>
      </c>
      <c r="V2166" s="273" t="s">
        <v>1043</v>
      </c>
      <c r="W2166" s="273">
        <v>321614</v>
      </c>
      <c r="X2166" s="273" t="s">
        <v>83</v>
      </c>
      <c r="Y2166" s="273" t="s">
        <v>63</v>
      </c>
      <c r="Z2166" s="273" t="s">
        <v>228</v>
      </c>
      <c r="AA2166" s="273" t="s">
        <v>237</v>
      </c>
      <c r="AB2166" s="274">
        <v>45200</v>
      </c>
      <c r="AC2166" s="273">
        <v>14043</v>
      </c>
      <c r="AD2166" s="273">
        <v>19</v>
      </c>
      <c r="AE2166" s="273">
        <v>8.2000000000000003E-2</v>
      </c>
      <c r="AF2166" s="273" t="s">
        <v>90</v>
      </c>
      <c r="AG2166" s="273" t="s">
        <v>1105</v>
      </c>
      <c r="AH2166" s="273" t="s">
        <v>1106</v>
      </c>
      <c r="AI2166" s="273" t="s">
        <v>123</v>
      </c>
      <c r="AJ2166" s="273" t="s">
        <v>1185</v>
      </c>
      <c r="AK2166" s="273">
        <v>256396</v>
      </c>
      <c r="BV2166" s="336" t="s">
        <v>64</v>
      </c>
      <c r="BW2166" s="337" t="s">
        <v>75</v>
      </c>
      <c r="BX2166" s="337" t="s">
        <v>231</v>
      </c>
      <c r="BY2166" s="337" t="s">
        <v>231</v>
      </c>
      <c r="BZ2166" s="337" t="s">
        <v>204</v>
      </c>
      <c r="CA2166" s="337" t="s">
        <v>205</v>
      </c>
      <c r="CB2166" s="337" t="s">
        <v>206</v>
      </c>
      <c r="CC2166" s="337" t="s">
        <v>207</v>
      </c>
      <c r="CD2166" s="338">
        <v>0</v>
      </c>
      <c r="CE2166" s="335">
        <v>45139</v>
      </c>
      <c r="CF2166" s="337"/>
      <c r="CG2166" s="337" t="s">
        <v>181</v>
      </c>
      <c r="CH2166" s="337"/>
      <c r="CI2166" s="337" t="s">
        <v>208</v>
      </c>
      <c r="CJ2166" s="337" t="s">
        <v>209</v>
      </c>
      <c r="CK2166" s="337"/>
      <c r="CL2166" s="337"/>
      <c r="CM2166" s="337" t="s">
        <v>73</v>
      </c>
      <c r="CN2166" s="337">
        <v>3</v>
      </c>
    </row>
    <row r="2167" spans="4:92">
      <c r="D2167" s="273" t="s">
        <v>83</v>
      </c>
      <c r="E2167" s="273" t="s">
        <v>63</v>
      </c>
      <c r="F2167" s="273" t="s">
        <v>504</v>
      </c>
      <c r="G2167" s="273" t="s">
        <v>505</v>
      </c>
      <c r="H2167" s="274">
        <v>45261</v>
      </c>
      <c r="I2167" s="273">
        <v>16963</v>
      </c>
      <c r="J2167" s="273">
        <v>684</v>
      </c>
      <c r="K2167" s="273">
        <v>0</v>
      </c>
      <c r="L2167" s="273" t="s">
        <v>66</v>
      </c>
      <c r="M2167" s="273">
        <v>0</v>
      </c>
      <c r="N2167" s="273" t="s">
        <v>67</v>
      </c>
      <c r="P2167" s="273" t="s">
        <v>68</v>
      </c>
      <c r="Q2167" s="273" t="s">
        <v>69</v>
      </c>
      <c r="R2167" s="273" t="s">
        <v>70</v>
      </c>
      <c r="S2167" s="273" t="s">
        <v>71</v>
      </c>
      <c r="T2167" s="273" t="s">
        <v>72</v>
      </c>
      <c r="U2167" s="273" t="s">
        <v>73</v>
      </c>
      <c r="V2167" s="273" t="s">
        <v>74</v>
      </c>
      <c r="W2167" s="273">
        <v>321630</v>
      </c>
      <c r="X2167" s="273" t="s">
        <v>83</v>
      </c>
      <c r="Y2167" s="273" t="s">
        <v>63</v>
      </c>
      <c r="Z2167" s="273" t="s">
        <v>228</v>
      </c>
      <c r="AA2167" s="273" t="s">
        <v>237</v>
      </c>
      <c r="AB2167" s="274">
        <v>45200</v>
      </c>
      <c r="AC2167" s="273">
        <v>14043</v>
      </c>
      <c r="AD2167" s="273">
        <v>19</v>
      </c>
      <c r="AE2167" s="273">
        <v>0.02</v>
      </c>
      <c r="AF2167" s="273" t="s">
        <v>90</v>
      </c>
      <c r="AG2167" s="273" t="s">
        <v>819</v>
      </c>
      <c r="AH2167" s="273" t="s">
        <v>1330</v>
      </c>
      <c r="AI2167" s="273" t="s">
        <v>199</v>
      </c>
      <c r="AJ2167" s="273" t="s">
        <v>1185</v>
      </c>
      <c r="AK2167" s="273">
        <v>256402</v>
      </c>
      <c r="BV2167" s="279" t="s">
        <v>64</v>
      </c>
      <c r="BW2167" s="280" t="s">
        <v>75</v>
      </c>
      <c r="BX2167" s="280" t="s">
        <v>231</v>
      </c>
      <c r="BY2167" s="280" t="s">
        <v>231</v>
      </c>
      <c r="BZ2167" s="280" t="s">
        <v>204</v>
      </c>
      <c r="CA2167" s="280" t="s">
        <v>205</v>
      </c>
      <c r="CB2167" s="280" t="s">
        <v>206</v>
      </c>
      <c r="CC2167" s="280" t="s">
        <v>207</v>
      </c>
      <c r="CD2167" s="281">
        <v>0</v>
      </c>
      <c r="CE2167" s="277">
        <v>45139</v>
      </c>
      <c r="CF2167" s="280"/>
      <c r="CG2167" s="280" t="s">
        <v>181</v>
      </c>
      <c r="CH2167" s="280"/>
      <c r="CI2167" s="280" t="s">
        <v>208</v>
      </c>
      <c r="CJ2167" s="280" t="s">
        <v>209</v>
      </c>
      <c r="CK2167" s="280"/>
      <c r="CL2167" s="280"/>
      <c r="CM2167" s="280" t="s">
        <v>73</v>
      </c>
      <c r="CN2167" s="280">
        <v>3</v>
      </c>
    </row>
    <row r="2168" spans="4:92">
      <c r="D2168" s="273" t="s">
        <v>83</v>
      </c>
      <c r="E2168" s="273" t="s">
        <v>63</v>
      </c>
      <c r="F2168" s="273" t="s">
        <v>504</v>
      </c>
      <c r="G2168" s="273" t="s">
        <v>505</v>
      </c>
      <c r="H2168" s="274">
        <v>45261</v>
      </c>
      <c r="I2168" s="273">
        <v>16963</v>
      </c>
      <c r="J2168" s="273">
        <v>684</v>
      </c>
      <c r="K2168" s="273">
        <v>199820</v>
      </c>
      <c r="L2168" s="273" t="s">
        <v>66</v>
      </c>
      <c r="M2168" s="273">
        <v>22337.071680000001</v>
      </c>
      <c r="N2168" s="273" t="s">
        <v>115</v>
      </c>
      <c r="W2168" s="273">
        <v>321612</v>
      </c>
      <c r="X2168" s="273" t="s">
        <v>83</v>
      </c>
      <c r="Y2168" s="273" t="s">
        <v>63</v>
      </c>
      <c r="Z2168" s="273" t="s">
        <v>228</v>
      </c>
      <c r="AA2168" s="273" t="s">
        <v>237</v>
      </c>
      <c r="AB2168" s="274">
        <v>45200</v>
      </c>
      <c r="AC2168" s="273">
        <v>14043</v>
      </c>
      <c r="AD2168" s="273">
        <v>19</v>
      </c>
      <c r="AE2168" s="273">
        <v>8.4600000000000009</v>
      </c>
      <c r="AF2168" s="273" t="s">
        <v>90</v>
      </c>
      <c r="AG2168" s="273" t="s">
        <v>887</v>
      </c>
      <c r="AH2168" s="273" t="s">
        <v>1348</v>
      </c>
      <c r="AI2168" s="273" t="s">
        <v>123</v>
      </c>
      <c r="AJ2168" s="273" t="s">
        <v>200</v>
      </c>
      <c r="AK2168" s="273">
        <v>256408</v>
      </c>
      <c r="BV2168" s="336" t="s">
        <v>64</v>
      </c>
      <c r="BW2168" s="337" t="s">
        <v>75</v>
      </c>
      <c r="BX2168" s="337" t="s">
        <v>231</v>
      </c>
      <c r="BY2168" s="337" t="s">
        <v>231</v>
      </c>
      <c r="BZ2168" s="337" t="s">
        <v>204</v>
      </c>
      <c r="CA2168" s="337" t="s">
        <v>205</v>
      </c>
      <c r="CB2168" s="337" t="s">
        <v>206</v>
      </c>
      <c r="CC2168" s="337" t="s">
        <v>207</v>
      </c>
      <c r="CD2168" s="338">
        <v>0</v>
      </c>
      <c r="CE2168" s="335">
        <v>45139</v>
      </c>
      <c r="CF2168" s="337"/>
      <c r="CG2168" s="337" t="s">
        <v>181</v>
      </c>
      <c r="CH2168" s="337"/>
      <c r="CI2168" s="337" t="s">
        <v>208</v>
      </c>
      <c r="CJ2168" s="337" t="s">
        <v>209</v>
      </c>
      <c r="CK2168" s="337"/>
      <c r="CL2168" s="337"/>
      <c r="CM2168" s="337" t="s">
        <v>73</v>
      </c>
      <c r="CN2168" s="337">
        <v>3</v>
      </c>
    </row>
    <row r="2169" spans="4:92">
      <c r="D2169" s="273" t="s">
        <v>83</v>
      </c>
      <c r="E2169" s="273" t="s">
        <v>63</v>
      </c>
      <c r="F2169" s="273" t="s">
        <v>504</v>
      </c>
      <c r="G2169" s="273" t="s">
        <v>505</v>
      </c>
      <c r="H2169" s="274">
        <v>45261</v>
      </c>
      <c r="I2169" s="273">
        <v>16963</v>
      </c>
      <c r="J2169" s="273">
        <v>684</v>
      </c>
      <c r="K2169" s="273">
        <v>0</v>
      </c>
      <c r="L2169" s="273" t="s">
        <v>66</v>
      </c>
      <c r="N2169" s="273" t="s">
        <v>107</v>
      </c>
      <c r="W2169" s="273">
        <v>321613</v>
      </c>
      <c r="X2169" s="273" t="s">
        <v>64</v>
      </c>
      <c r="Y2169" s="273" t="s">
        <v>63</v>
      </c>
      <c r="Z2169" s="273" t="s">
        <v>221</v>
      </c>
      <c r="AA2169" s="273" t="s">
        <v>221</v>
      </c>
      <c r="AB2169" s="274">
        <v>45078</v>
      </c>
      <c r="AC2169" s="273">
        <v>12431</v>
      </c>
      <c r="AD2169" s="273">
        <v>17</v>
      </c>
      <c r="AE2169" s="273">
        <v>0</v>
      </c>
      <c r="AF2169" s="273" t="s">
        <v>90</v>
      </c>
      <c r="AG2169" s="273" t="s">
        <v>989</v>
      </c>
      <c r="AH2169" s="273" t="s">
        <v>990</v>
      </c>
      <c r="AI2169" s="273" t="s">
        <v>123</v>
      </c>
      <c r="AJ2169" s="273" t="s">
        <v>200</v>
      </c>
      <c r="AK2169" s="273">
        <v>194255</v>
      </c>
      <c r="BV2169" s="279" t="s">
        <v>64</v>
      </c>
      <c r="BW2169" s="280" t="s">
        <v>75</v>
      </c>
      <c r="BX2169" s="280" t="s">
        <v>231</v>
      </c>
      <c r="BY2169" s="280" t="s">
        <v>231</v>
      </c>
      <c r="BZ2169" s="280" t="s">
        <v>204</v>
      </c>
      <c r="CA2169" s="280" t="s">
        <v>205</v>
      </c>
      <c r="CB2169" s="280" t="s">
        <v>206</v>
      </c>
      <c r="CC2169" s="280" t="s">
        <v>207</v>
      </c>
      <c r="CD2169" s="281">
        <v>0</v>
      </c>
      <c r="CE2169" s="277">
        <v>45139</v>
      </c>
      <c r="CF2169" s="280"/>
      <c r="CG2169" s="280" t="s">
        <v>181</v>
      </c>
      <c r="CH2169" s="280"/>
      <c r="CI2169" s="280" t="s">
        <v>208</v>
      </c>
      <c r="CJ2169" s="280" t="s">
        <v>209</v>
      </c>
      <c r="CK2169" s="280"/>
      <c r="CL2169" s="280"/>
      <c r="CM2169" s="280" t="s">
        <v>73</v>
      </c>
      <c r="CN2169" s="280">
        <v>3</v>
      </c>
    </row>
    <row r="2170" spans="4:92">
      <c r="D2170" s="273" t="s">
        <v>83</v>
      </c>
      <c r="E2170" s="273" t="s">
        <v>63</v>
      </c>
      <c r="F2170" s="273" t="s">
        <v>504</v>
      </c>
      <c r="G2170" s="273" t="s">
        <v>510</v>
      </c>
      <c r="H2170" s="274">
        <v>44927</v>
      </c>
      <c r="I2170" s="273">
        <v>11166</v>
      </c>
      <c r="J2170" s="273">
        <v>685</v>
      </c>
      <c r="W2170" s="273">
        <v>137701</v>
      </c>
      <c r="X2170" s="273" t="s">
        <v>64</v>
      </c>
      <c r="Y2170" s="273" t="s">
        <v>63</v>
      </c>
      <c r="Z2170" s="273" t="s">
        <v>221</v>
      </c>
      <c r="AA2170" s="273" t="s">
        <v>221</v>
      </c>
      <c r="AB2170" s="274">
        <v>45078</v>
      </c>
      <c r="AC2170" s="273">
        <v>12431</v>
      </c>
      <c r="AD2170" s="273">
        <v>17</v>
      </c>
      <c r="AE2170" s="273">
        <v>31.46</v>
      </c>
      <c r="AF2170" s="273" t="s">
        <v>90</v>
      </c>
      <c r="AG2170" s="273" t="s">
        <v>798</v>
      </c>
      <c r="AH2170" s="273" t="s">
        <v>993</v>
      </c>
      <c r="AI2170" s="273" t="s">
        <v>123</v>
      </c>
      <c r="AJ2170" s="273" t="s">
        <v>200</v>
      </c>
      <c r="AK2170" s="273">
        <v>194261</v>
      </c>
      <c r="BV2170" s="336" t="s">
        <v>64</v>
      </c>
      <c r="BW2170" s="337" t="s">
        <v>75</v>
      </c>
      <c r="BX2170" s="337" t="s">
        <v>231</v>
      </c>
      <c r="BY2170" s="337" t="s">
        <v>231</v>
      </c>
      <c r="BZ2170" s="337" t="s">
        <v>204</v>
      </c>
      <c r="CA2170" s="337" t="s">
        <v>205</v>
      </c>
      <c r="CB2170" s="337" t="s">
        <v>206</v>
      </c>
      <c r="CC2170" s="337" t="s">
        <v>207</v>
      </c>
      <c r="CD2170" s="338">
        <v>0</v>
      </c>
      <c r="CE2170" s="335">
        <v>45139</v>
      </c>
      <c r="CF2170" s="337"/>
      <c r="CG2170" s="337" t="s">
        <v>181</v>
      </c>
      <c r="CH2170" s="337"/>
      <c r="CI2170" s="337" t="s">
        <v>208</v>
      </c>
      <c r="CJ2170" s="337" t="s">
        <v>209</v>
      </c>
      <c r="CK2170" s="337"/>
      <c r="CL2170" s="337"/>
      <c r="CM2170" s="337" t="s">
        <v>73</v>
      </c>
      <c r="CN2170" s="337">
        <v>3</v>
      </c>
    </row>
    <row r="2171" spans="4:92">
      <c r="D2171" s="273" t="s">
        <v>83</v>
      </c>
      <c r="E2171" s="273" t="s">
        <v>63</v>
      </c>
      <c r="F2171" s="273" t="s">
        <v>504</v>
      </c>
      <c r="G2171" s="273" t="s">
        <v>510</v>
      </c>
      <c r="H2171" s="274">
        <v>44927</v>
      </c>
      <c r="I2171" s="273">
        <v>11166</v>
      </c>
      <c r="J2171" s="273">
        <v>685</v>
      </c>
      <c r="K2171" s="273">
        <v>11426</v>
      </c>
      <c r="L2171" s="273" t="s">
        <v>66</v>
      </c>
      <c r="M2171" s="273">
        <v>1805.51712</v>
      </c>
      <c r="N2171" s="273" t="s">
        <v>115</v>
      </c>
      <c r="W2171" s="273">
        <v>137725</v>
      </c>
      <c r="X2171" s="273" t="s">
        <v>64</v>
      </c>
      <c r="Y2171" s="273" t="s">
        <v>63</v>
      </c>
      <c r="Z2171" s="273" t="s">
        <v>221</v>
      </c>
      <c r="AA2171" s="273" t="s">
        <v>221</v>
      </c>
      <c r="AB2171" s="274">
        <v>45078</v>
      </c>
      <c r="AC2171" s="273">
        <v>12431</v>
      </c>
      <c r="AD2171" s="273">
        <v>17</v>
      </c>
      <c r="AE2171" s="273">
        <v>0.23599999999999999</v>
      </c>
      <c r="AF2171" s="273" t="s">
        <v>90</v>
      </c>
      <c r="AG2171" s="273" t="s">
        <v>995</v>
      </c>
      <c r="AH2171" s="273" t="s">
        <v>996</v>
      </c>
      <c r="AI2171" s="273" t="s">
        <v>123</v>
      </c>
      <c r="AJ2171" s="273" t="s">
        <v>200</v>
      </c>
      <c r="AK2171" s="273">
        <v>194267</v>
      </c>
      <c r="BV2171" s="279" t="s">
        <v>64</v>
      </c>
      <c r="BW2171" s="280" t="s">
        <v>75</v>
      </c>
      <c r="BX2171" s="280" t="s">
        <v>231</v>
      </c>
      <c r="BY2171" s="280" t="s">
        <v>231</v>
      </c>
      <c r="BZ2171" s="280" t="s">
        <v>86</v>
      </c>
      <c r="CA2171" s="280" t="s">
        <v>87</v>
      </c>
      <c r="CB2171" s="280" t="s">
        <v>217</v>
      </c>
      <c r="CC2171" s="280" t="s">
        <v>218</v>
      </c>
      <c r="CD2171" s="281">
        <v>2</v>
      </c>
      <c r="CE2171" s="277">
        <v>45170</v>
      </c>
      <c r="CF2171" s="280"/>
      <c r="CG2171" s="280" t="s">
        <v>181</v>
      </c>
      <c r="CH2171" s="280"/>
      <c r="CI2171" s="280" t="s">
        <v>181</v>
      </c>
      <c r="CJ2171" s="280" t="s">
        <v>232</v>
      </c>
      <c r="CK2171" s="280"/>
      <c r="CL2171" s="280"/>
      <c r="CM2171" s="280" t="s">
        <v>73</v>
      </c>
      <c r="CN2171" s="280">
        <v>3</v>
      </c>
    </row>
    <row r="2172" spans="4:92">
      <c r="D2172" s="273" t="s">
        <v>83</v>
      </c>
      <c r="E2172" s="273" t="s">
        <v>63</v>
      </c>
      <c r="F2172" s="273" t="s">
        <v>504</v>
      </c>
      <c r="G2172" s="273" t="s">
        <v>510</v>
      </c>
      <c r="H2172" s="274">
        <v>44927</v>
      </c>
      <c r="I2172" s="273">
        <v>11166</v>
      </c>
      <c r="J2172" s="273">
        <v>685</v>
      </c>
      <c r="K2172" s="273">
        <v>0</v>
      </c>
      <c r="L2172" s="273" t="s">
        <v>66</v>
      </c>
      <c r="N2172" s="273" t="s">
        <v>107</v>
      </c>
      <c r="W2172" s="273">
        <v>137726</v>
      </c>
      <c r="X2172" s="273" t="s">
        <v>64</v>
      </c>
      <c r="Y2172" s="273" t="s">
        <v>63</v>
      </c>
      <c r="Z2172" s="273" t="s">
        <v>221</v>
      </c>
      <c r="AA2172" s="273" t="s">
        <v>221</v>
      </c>
      <c r="AB2172" s="274">
        <v>45078</v>
      </c>
      <c r="AC2172" s="273">
        <v>12431</v>
      </c>
      <c r="AD2172" s="273">
        <v>17</v>
      </c>
      <c r="AE2172" s="273">
        <v>0.25900000000000001</v>
      </c>
      <c r="AF2172" s="273" t="s">
        <v>90</v>
      </c>
      <c r="AG2172" s="273" t="s">
        <v>998</v>
      </c>
      <c r="AH2172" s="273" t="s">
        <v>999</v>
      </c>
      <c r="AI2172" s="273" t="s">
        <v>123</v>
      </c>
      <c r="AJ2172" s="273" t="s">
        <v>200</v>
      </c>
      <c r="AK2172" s="273">
        <v>194273</v>
      </c>
      <c r="BV2172" s="336" t="s">
        <v>64</v>
      </c>
      <c r="BW2172" s="337" t="s">
        <v>75</v>
      </c>
      <c r="BX2172" s="337" t="s">
        <v>231</v>
      </c>
      <c r="BY2172" s="337" t="s">
        <v>231</v>
      </c>
      <c r="BZ2172" s="337" t="s">
        <v>86</v>
      </c>
      <c r="CA2172" s="337" t="s">
        <v>87</v>
      </c>
      <c r="CB2172" s="337" t="s">
        <v>217</v>
      </c>
      <c r="CC2172" s="337" t="s">
        <v>218</v>
      </c>
      <c r="CD2172" s="338">
        <v>2</v>
      </c>
      <c r="CE2172" s="335">
        <v>45170</v>
      </c>
      <c r="CF2172" s="337"/>
      <c r="CG2172" s="337" t="s">
        <v>181</v>
      </c>
      <c r="CH2172" s="337"/>
      <c r="CI2172" s="337" t="s">
        <v>181</v>
      </c>
      <c r="CJ2172" s="337" t="s">
        <v>277</v>
      </c>
      <c r="CK2172" s="337"/>
      <c r="CL2172" s="337"/>
      <c r="CM2172" s="337" t="s">
        <v>73</v>
      </c>
      <c r="CN2172" s="337">
        <v>3</v>
      </c>
    </row>
    <row r="2173" spans="4:92">
      <c r="D2173" s="273" t="s">
        <v>83</v>
      </c>
      <c r="E2173" s="273" t="s">
        <v>63</v>
      </c>
      <c r="F2173" s="273" t="s">
        <v>504</v>
      </c>
      <c r="G2173" s="273" t="s">
        <v>510</v>
      </c>
      <c r="H2173" s="274">
        <v>44958</v>
      </c>
      <c r="I2173" s="273">
        <v>11328</v>
      </c>
      <c r="J2173" s="273">
        <v>685</v>
      </c>
      <c r="W2173" s="273">
        <v>142399</v>
      </c>
      <c r="X2173" s="273" t="s">
        <v>64</v>
      </c>
      <c r="Y2173" s="273" t="s">
        <v>63</v>
      </c>
      <c r="Z2173" s="273" t="s">
        <v>221</v>
      </c>
      <c r="AA2173" s="273" t="s">
        <v>221</v>
      </c>
      <c r="AB2173" s="274">
        <v>45078</v>
      </c>
      <c r="AC2173" s="273">
        <v>12431</v>
      </c>
      <c r="AD2173" s="273">
        <v>17</v>
      </c>
      <c r="AE2173" s="273">
        <v>0</v>
      </c>
      <c r="AF2173" s="273" t="s">
        <v>90</v>
      </c>
      <c r="AG2173" s="273" t="s">
        <v>1005</v>
      </c>
      <c r="AH2173" s="273" t="s">
        <v>1006</v>
      </c>
      <c r="AI2173" s="273" t="s">
        <v>123</v>
      </c>
      <c r="AJ2173" s="273" t="s">
        <v>200</v>
      </c>
      <c r="AK2173" s="273">
        <v>194279</v>
      </c>
      <c r="BV2173" s="279" t="s">
        <v>64</v>
      </c>
      <c r="BW2173" s="280" t="s">
        <v>75</v>
      </c>
      <c r="BX2173" s="280" t="s">
        <v>231</v>
      </c>
      <c r="BY2173" s="280" t="s">
        <v>231</v>
      </c>
      <c r="BZ2173" s="280" t="s">
        <v>86</v>
      </c>
      <c r="CA2173" s="280" t="s">
        <v>87</v>
      </c>
      <c r="CB2173" s="280" t="s">
        <v>217</v>
      </c>
      <c r="CC2173" s="280" t="s">
        <v>218</v>
      </c>
      <c r="CD2173" s="281">
        <v>2</v>
      </c>
      <c r="CE2173" s="277">
        <v>45170</v>
      </c>
      <c r="CF2173" s="280"/>
      <c r="CG2173" s="280" t="s">
        <v>181</v>
      </c>
      <c r="CH2173" s="280"/>
      <c r="CI2173" s="280" t="s">
        <v>181</v>
      </c>
      <c r="CJ2173" s="280" t="s">
        <v>241</v>
      </c>
      <c r="CK2173" s="280"/>
      <c r="CL2173" s="280"/>
      <c r="CM2173" s="280" t="s">
        <v>73</v>
      </c>
      <c r="CN2173" s="280">
        <v>3</v>
      </c>
    </row>
    <row r="2174" spans="4:92">
      <c r="D2174" s="273" t="s">
        <v>83</v>
      </c>
      <c r="E2174" s="273" t="s">
        <v>63</v>
      </c>
      <c r="F2174" s="273" t="s">
        <v>504</v>
      </c>
      <c r="G2174" s="273" t="s">
        <v>510</v>
      </c>
      <c r="H2174" s="274">
        <v>44958</v>
      </c>
      <c r="I2174" s="273">
        <v>11328</v>
      </c>
      <c r="J2174" s="273">
        <v>685</v>
      </c>
      <c r="K2174" s="273">
        <v>52795</v>
      </c>
      <c r="L2174" s="273" t="s">
        <v>66</v>
      </c>
      <c r="M2174" s="273">
        <v>5934.09256</v>
      </c>
      <c r="N2174" s="273" t="s">
        <v>115</v>
      </c>
      <c r="W2174" s="273">
        <v>142423</v>
      </c>
      <c r="X2174" s="273" t="s">
        <v>64</v>
      </c>
      <c r="Y2174" s="273" t="s">
        <v>63</v>
      </c>
      <c r="Z2174" s="273" t="s">
        <v>221</v>
      </c>
      <c r="AA2174" s="273" t="s">
        <v>221</v>
      </c>
      <c r="AB2174" s="274">
        <v>45078</v>
      </c>
      <c r="AC2174" s="273">
        <v>12431</v>
      </c>
      <c r="AD2174" s="273">
        <v>17</v>
      </c>
      <c r="AE2174" s="273">
        <v>3.2000000000000002E-3</v>
      </c>
      <c r="AF2174" s="273" t="s">
        <v>90</v>
      </c>
      <c r="AG2174" s="273" t="s">
        <v>1015</v>
      </c>
      <c r="AH2174" s="273" t="s">
        <v>1016</v>
      </c>
      <c r="AI2174" s="273" t="s">
        <v>123</v>
      </c>
      <c r="AJ2174" s="273" t="s">
        <v>200</v>
      </c>
      <c r="AK2174" s="273">
        <v>194285</v>
      </c>
      <c r="BV2174" s="336" t="s">
        <v>64</v>
      </c>
      <c r="BW2174" s="337" t="s">
        <v>75</v>
      </c>
      <c r="BX2174" s="337" t="s">
        <v>231</v>
      </c>
      <c r="BY2174" s="337" t="s">
        <v>231</v>
      </c>
      <c r="BZ2174" s="337" t="s">
        <v>86</v>
      </c>
      <c r="CA2174" s="337" t="s">
        <v>87</v>
      </c>
      <c r="CB2174" s="337" t="s">
        <v>217</v>
      </c>
      <c r="CC2174" s="337" t="s">
        <v>218</v>
      </c>
      <c r="CD2174" s="338">
        <v>2</v>
      </c>
      <c r="CE2174" s="335">
        <v>45170</v>
      </c>
      <c r="CF2174" s="337"/>
      <c r="CG2174" s="337" t="s">
        <v>181</v>
      </c>
      <c r="CH2174" s="337"/>
      <c r="CI2174" s="337" t="s">
        <v>181</v>
      </c>
      <c r="CJ2174" s="337" t="s">
        <v>250</v>
      </c>
      <c r="CK2174" s="337"/>
      <c r="CL2174" s="337"/>
      <c r="CM2174" s="337" t="s">
        <v>73</v>
      </c>
      <c r="CN2174" s="337">
        <v>3</v>
      </c>
    </row>
    <row r="2175" spans="4:92">
      <c r="D2175" s="273" t="s">
        <v>83</v>
      </c>
      <c r="E2175" s="273" t="s">
        <v>63</v>
      </c>
      <c r="F2175" s="273" t="s">
        <v>504</v>
      </c>
      <c r="G2175" s="273" t="s">
        <v>510</v>
      </c>
      <c r="H2175" s="274">
        <v>44958</v>
      </c>
      <c r="I2175" s="273">
        <v>11328</v>
      </c>
      <c r="J2175" s="273">
        <v>685</v>
      </c>
      <c r="K2175" s="273">
        <v>0</v>
      </c>
      <c r="L2175" s="273" t="s">
        <v>66</v>
      </c>
      <c r="N2175" s="273" t="s">
        <v>107</v>
      </c>
      <c r="W2175" s="273">
        <v>142424</v>
      </c>
      <c r="X2175" s="273" t="s">
        <v>64</v>
      </c>
      <c r="Y2175" s="273" t="s">
        <v>63</v>
      </c>
      <c r="Z2175" s="273" t="s">
        <v>221</v>
      </c>
      <c r="AA2175" s="273" t="s">
        <v>221</v>
      </c>
      <c r="AB2175" s="274">
        <v>45078</v>
      </c>
      <c r="AC2175" s="273">
        <v>12431</v>
      </c>
      <c r="AD2175" s="273">
        <v>17</v>
      </c>
      <c r="AE2175" s="273">
        <v>1.2999999999999999E-2</v>
      </c>
      <c r="AF2175" s="273" t="s">
        <v>90</v>
      </c>
      <c r="AG2175" s="273" t="s">
        <v>1015</v>
      </c>
      <c r="AH2175" s="273" t="s">
        <v>1019</v>
      </c>
      <c r="AI2175" s="273" t="s">
        <v>123</v>
      </c>
      <c r="AJ2175" s="273" t="s">
        <v>200</v>
      </c>
      <c r="AK2175" s="273">
        <v>194291</v>
      </c>
      <c r="BV2175" s="279" t="s">
        <v>64</v>
      </c>
      <c r="BW2175" s="280" t="s">
        <v>75</v>
      </c>
      <c r="BX2175" s="280" t="s">
        <v>231</v>
      </c>
      <c r="BY2175" s="280" t="s">
        <v>231</v>
      </c>
      <c r="BZ2175" s="280" t="s">
        <v>86</v>
      </c>
      <c r="CA2175" s="280" t="s">
        <v>87</v>
      </c>
      <c r="CB2175" s="280" t="s">
        <v>217</v>
      </c>
      <c r="CC2175" s="280" t="s">
        <v>218</v>
      </c>
      <c r="CD2175" s="281">
        <v>2</v>
      </c>
      <c r="CE2175" s="277">
        <v>45170</v>
      </c>
      <c r="CF2175" s="280"/>
      <c r="CG2175" s="280" t="s">
        <v>181</v>
      </c>
      <c r="CH2175" s="280"/>
      <c r="CI2175" s="280" t="s">
        <v>181</v>
      </c>
      <c r="CJ2175" s="280" t="s">
        <v>261</v>
      </c>
      <c r="CK2175" s="280"/>
      <c r="CL2175" s="280"/>
      <c r="CM2175" s="280" t="s">
        <v>73</v>
      </c>
      <c r="CN2175" s="280">
        <v>3</v>
      </c>
    </row>
    <row r="2176" spans="4:92">
      <c r="D2176" s="273" t="s">
        <v>83</v>
      </c>
      <c r="E2176" s="273" t="s">
        <v>63</v>
      </c>
      <c r="F2176" s="273" t="s">
        <v>504</v>
      </c>
      <c r="G2176" s="273" t="s">
        <v>510</v>
      </c>
      <c r="H2176" s="274">
        <v>44986</v>
      </c>
      <c r="I2176" s="273">
        <v>11490</v>
      </c>
      <c r="J2176" s="273">
        <v>685</v>
      </c>
      <c r="W2176" s="273">
        <v>147097</v>
      </c>
      <c r="X2176" s="273" t="s">
        <v>64</v>
      </c>
      <c r="Y2176" s="273" t="s">
        <v>63</v>
      </c>
      <c r="Z2176" s="273" t="s">
        <v>221</v>
      </c>
      <c r="AA2176" s="273" t="s">
        <v>221</v>
      </c>
      <c r="AB2176" s="274">
        <v>45078</v>
      </c>
      <c r="AC2176" s="273">
        <v>12431</v>
      </c>
      <c r="AD2176" s="273">
        <v>17</v>
      </c>
      <c r="AE2176" s="273">
        <v>0.56899999999999995</v>
      </c>
      <c r="AF2176" s="273" t="s">
        <v>90</v>
      </c>
      <c r="AG2176" s="273" t="s">
        <v>795</v>
      </c>
      <c r="AH2176" s="273" t="s">
        <v>1021</v>
      </c>
      <c r="AI2176" s="273" t="s">
        <v>123</v>
      </c>
      <c r="AJ2176" s="273" t="s">
        <v>200</v>
      </c>
      <c r="AK2176" s="273">
        <v>194297</v>
      </c>
      <c r="BV2176" s="336" t="s">
        <v>64</v>
      </c>
      <c r="BW2176" s="337" t="s">
        <v>75</v>
      </c>
      <c r="BX2176" s="337" t="s">
        <v>231</v>
      </c>
      <c r="BY2176" s="337" t="s">
        <v>231</v>
      </c>
      <c r="BZ2176" s="337" t="s">
        <v>86</v>
      </c>
      <c r="CA2176" s="337" t="s">
        <v>87</v>
      </c>
      <c r="CB2176" s="337" t="s">
        <v>217</v>
      </c>
      <c r="CC2176" s="337" t="s">
        <v>218</v>
      </c>
      <c r="CD2176" s="338">
        <v>2</v>
      </c>
      <c r="CE2176" s="335">
        <v>45170</v>
      </c>
      <c r="CF2176" s="337"/>
      <c r="CG2176" s="337" t="s">
        <v>181</v>
      </c>
      <c r="CH2176" s="337"/>
      <c r="CI2176" s="337" t="s">
        <v>181</v>
      </c>
      <c r="CJ2176" s="337" t="s">
        <v>255</v>
      </c>
      <c r="CK2176" s="337"/>
      <c r="CL2176" s="337"/>
      <c r="CM2176" s="337" t="s">
        <v>73</v>
      </c>
      <c r="CN2176" s="337">
        <v>3</v>
      </c>
    </row>
    <row r="2177" spans="4:92">
      <c r="D2177" s="273" t="s">
        <v>83</v>
      </c>
      <c r="E2177" s="273" t="s">
        <v>63</v>
      </c>
      <c r="F2177" s="273" t="s">
        <v>504</v>
      </c>
      <c r="G2177" s="273" t="s">
        <v>510</v>
      </c>
      <c r="H2177" s="274">
        <v>44986</v>
      </c>
      <c r="I2177" s="273">
        <v>11490</v>
      </c>
      <c r="J2177" s="273">
        <v>685</v>
      </c>
      <c r="K2177" s="273">
        <v>14719</v>
      </c>
      <c r="L2177" s="273" t="s">
        <v>66</v>
      </c>
      <c r="M2177" s="273">
        <v>1845.8263999999999</v>
      </c>
      <c r="N2177" s="273" t="s">
        <v>115</v>
      </c>
      <c r="W2177" s="273">
        <v>147121</v>
      </c>
      <c r="X2177" s="273" t="s">
        <v>64</v>
      </c>
      <c r="Y2177" s="273" t="s">
        <v>63</v>
      </c>
      <c r="Z2177" s="273" t="s">
        <v>221</v>
      </c>
      <c r="AA2177" s="273" t="s">
        <v>221</v>
      </c>
      <c r="AB2177" s="274">
        <v>45078</v>
      </c>
      <c r="AC2177" s="273">
        <v>12431</v>
      </c>
      <c r="AD2177" s="273">
        <v>17</v>
      </c>
      <c r="AE2177" s="273">
        <v>0.19</v>
      </c>
      <c r="AF2177" s="273" t="s">
        <v>90</v>
      </c>
      <c r="AG2177" s="273" t="s">
        <v>1026</v>
      </c>
      <c r="AH2177" s="273" t="s">
        <v>1027</v>
      </c>
      <c r="AI2177" s="273" t="s">
        <v>123</v>
      </c>
      <c r="AJ2177" s="273" t="s">
        <v>200</v>
      </c>
      <c r="AK2177" s="273">
        <v>194303</v>
      </c>
      <c r="BV2177" s="279" t="s">
        <v>64</v>
      </c>
      <c r="BW2177" s="280" t="s">
        <v>75</v>
      </c>
      <c r="BX2177" s="280" t="s">
        <v>231</v>
      </c>
      <c r="BY2177" s="280" t="s">
        <v>231</v>
      </c>
      <c r="BZ2177" s="280" t="s">
        <v>86</v>
      </c>
      <c r="CA2177" s="280" t="s">
        <v>87</v>
      </c>
      <c r="CB2177" s="280" t="s">
        <v>217</v>
      </c>
      <c r="CC2177" s="280" t="s">
        <v>218</v>
      </c>
      <c r="CD2177" s="281">
        <v>2</v>
      </c>
      <c r="CE2177" s="277">
        <v>45170</v>
      </c>
      <c r="CF2177" s="280"/>
      <c r="CG2177" s="280" t="s">
        <v>181</v>
      </c>
      <c r="CH2177" s="280"/>
      <c r="CI2177" s="280" t="s">
        <v>181</v>
      </c>
      <c r="CJ2177" s="280" t="s">
        <v>265</v>
      </c>
      <c r="CK2177" s="280"/>
      <c r="CL2177" s="280"/>
      <c r="CM2177" s="280" t="s">
        <v>73</v>
      </c>
      <c r="CN2177" s="280">
        <v>3</v>
      </c>
    </row>
    <row r="2178" spans="4:92">
      <c r="D2178" s="273" t="s">
        <v>83</v>
      </c>
      <c r="E2178" s="273" t="s">
        <v>63</v>
      </c>
      <c r="F2178" s="273" t="s">
        <v>504</v>
      </c>
      <c r="G2178" s="273" t="s">
        <v>510</v>
      </c>
      <c r="H2178" s="274">
        <v>44986</v>
      </c>
      <c r="I2178" s="273">
        <v>11490</v>
      </c>
      <c r="J2178" s="273">
        <v>685</v>
      </c>
      <c r="K2178" s="273">
        <v>0</v>
      </c>
      <c r="L2178" s="273" t="s">
        <v>66</v>
      </c>
      <c r="N2178" s="273" t="s">
        <v>107</v>
      </c>
      <c r="W2178" s="273">
        <v>147122</v>
      </c>
      <c r="X2178" s="273" t="s">
        <v>64</v>
      </c>
      <c r="Y2178" s="273" t="s">
        <v>63</v>
      </c>
      <c r="Z2178" s="273" t="s">
        <v>221</v>
      </c>
      <c r="AA2178" s="273" t="s">
        <v>221</v>
      </c>
      <c r="AB2178" s="274">
        <v>45078</v>
      </c>
      <c r="AC2178" s="273">
        <v>12431</v>
      </c>
      <c r="AD2178" s="273">
        <v>17</v>
      </c>
      <c r="AE2178" s="273">
        <v>0.31</v>
      </c>
      <c r="AF2178" s="273" t="s">
        <v>90</v>
      </c>
      <c r="AG2178" s="273" t="s">
        <v>1030</v>
      </c>
      <c r="AH2178" s="273" t="s">
        <v>1031</v>
      </c>
      <c r="AI2178" s="273" t="s">
        <v>123</v>
      </c>
      <c r="AJ2178" s="273" t="s">
        <v>200</v>
      </c>
      <c r="AK2178" s="273">
        <v>194309</v>
      </c>
      <c r="BV2178" s="336" t="s">
        <v>64</v>
      </c>
      <c r="BW2178" s="337" t="s">
        <v>75</v>
      </c>
      <c r="BX2178" s="337" t="s">
        <v>231</v>
      </c>
      <c r="BY2178" s="337" t="s">
        <v>231</v>
      </c>
      <c r="BZ2178" s="337" t="s">
        <v>86</v>
      </c>
      <c r="CA2178" s="337" t="s">
        <v>87</v>
      </c>
      <c r="CB2178" s="337" t="s">
        <v>217</v>
      </c>
      <c r="CC2178" s="337" t="s">
        <v>218</v>
      </c>
      <c r="CD2178" s="338">
        <v>2</v>
      </c>
      <c r="CE2178" s="335">
        <v>45170</v>
      </c>
      <c r="CF2178" s="337"/>
      <c r="CG2178" s="337" t="s">
        <v>181</v>
      </c>
      <c r="CH2178" s="337"/>
      <c r="CI2178" s="337" t="s">
        <v>181</v>
      </c>
      <c r="CJ2178" s="337" t="s">
        <v>270</v>
      </c>
      <c r="CK2178" s="337"/>
      <c r="CL2178" s="337"/>
      <c r="CM2178" s="337" t="s">
        <v>73</v>
      </c>
      <c r="CN2178" s="337">
        <v>3</v>
      </c>
    </row>
    <row r="2179" spans="4:92">
      <c r="D2179" s="273" t="s">
        <v>83</v>
      </c>
      <c r="E2179" s="273" t="s">
        <v>63</v>
      </c>
      <c r="F2179" s="273" t="s">
        <v>504</v>
      </c>
      <c r="G2179" s="273" t="s">
        <v>510</v>
      </c>
      <c r="H2179" s="274">
        <v>45017</v>
      </c>
      <c r="I2179" s="273">
        <v>11652</v>
      </c>
      <c r="J2179" s="273">
        <v>685</v>
      </c>
      <c r="W2179" s="273">
        <v>151795</v>
      </c>
      <c r="X2179" s="273" t="s">
        <v>64</v>
      </c>
      <c r="Y2179" s="273" t="s">
        <v>63</v>
      </c>
      <c r="Z2179" s="273" t="s">
        <v>221</v>
      </c>
      <c r="AA2179" s="273" t="s">
        <v>221</v>
      </c>
      <c r="AB2179" s="274">
        <v>45078</v>
      </c>
      <c r="AC2179" s="273">
        <v>12431</v>
      </c>
      <c r="AD2179" s="273">
        <v>17</v>
      </c>
      <c r="AE2179" s="273">
        <v>0</v>
      </c>
      <c r="AF2179" s="273" t="s">
        <v>90</v>
      </c>
      <c r="AG2179" s="273" t="s">
        <v>989</v>
      </c>
      <c r="AH2179" s="273" t="s">
        <v>1035</v>
      </c>
      <c r="AI2179" s="273" t="s">
        <v>123</v>
      </c>
      <c r="AJ2179" s="273" t="s">
        <v>200</v>
      </c>
      <c r="AK2179" s="273">
        <v>194315</v>
      </c>
      <c r="BV2179" s="279" t="s">
        <v>64</v>
      </c>
      <c r="BW2179" s="280" t="s">
        <v>75</v>
      </c>
      <c r="BX2179" s="280" t="s">
        <v>231</v>
      </c>
      <c r="BY2179" s="280" t="s">
        <v>231</v>
      </c>
      <c r="BZ2179" s="280" t="s">
        <v>138</v>
      </c>
      <c r="CA2179" s="280" t="s">
        <v>139</v>
      </c>
      <c r="CB2179" s="280" t="s">
        <v>190</v>
      </c>
      <c r="CC2179" s="280" t="s">
        <v>191</v>
      </c>
      <c r="CD2179" s="281">
        <v>8</v>
      </c>
      <c r="CE2179" s="277">
        <v>45170</v>
      </c>
      <c r="CF2179" s="280">
        <v>5739.4</v>
      </c>
      <c r="CG2179" s="280" t="s">
        <v>80</v>
      </c>
      <c r="CH2179" s="280">
        <v>5739.4</v>
      </c>
      <c r="CI2179" s="280" t="s">
        <v>80</v>
      </c>
      <c r="CJ2179" s="280"/>
      <c r="CK2179" s="280"/>
      <c r="CL2179" s="280"/>
      <c r="CM2179" s="280" t="s">
        <v>73</v>
      </c>
      <c r="CN2179" s="280">
        <v>3</v>
      </c>
    </row>
    <row r="2180" spans="4:92">
      <c r="D2180" s="273" t="s">
        <v>83</v>
      </c>
      <c r="E2180" s="273" t="s">
        <v>63</v>
      </c>
      <c r="F2180" s="273" t="s">
        <v>504</v>
      </c>
      <c r="G2180" s="273" t="s">
        <v>510</v>
      </c>
      <c r="H2180" s="274">
        <v>45017</v>
      </c>
      <c r="I2180" s="273">
        <v>11652</v>
      </c>
      <c r="J2180" s="273">
        <v>685</v>
      </c>
      <c r="K2180" s="273">
        <v>46368</v>
      </c>
      <c r="L2180" s="273" t="s">
        <v>66</v>
      </c>
      <c r="M2180" s="273">
        <v>5213.7351200000003</v>
      </c>
      <c r="N2180" s="273" t="s">
        <v>115</v>
      </c>
      <c r="W2180" s="273">
        <v>151819</v>
      </c>
      <c r="X2180" s="273" t="s">
        <v>64</v>
      </c>
      <c r="Y2180" s="273" t="s">
        <v>63</v>
      </c>
      <c r="Z2180" s="273" t="s">
        <v>221</v>
      </c>
      <c r="AA2180" s="273" t="s">
        <v>221</v>
      </c>
      <c r="AB2180" s="274">
        <v>45078</v>
      </c>
      <c r="AC2180" s="273">
        <v>12431</v>
      </c>
      <c r="AD2180" s="273">
        <v>17</v>
      </c>
      <c r="AE2180" s="273">
        <v>0</v>
      </c>
      <c r="AF2180" s="273" t="s">
        <v>90</v>
      </c>
      <c r="AG2180" s="273" t="s">
        <v>989</v>
      </c>
      <c r="AH2180" s="273" t="s">
        <v>1038</v>
      </c>
      <c r="AI2180" s="273" t="s">
        <v>123</v>
      </c>
      <c r="AJ2180" s="273" t="s">
        <v>200</v>
      </c>
      <c r="AK2180" s="273">
        <v>194321</v>
      </c>
      <c r="BV2180" s="336" t="s">
        <v>64</v>
      </c>
      <c r="BW2180" s="337" t="s">
        <v>75</v>
      </c>
      <c r="BX2180" s="337" t="s">
        <v>231</v>
      </c>
      <c r="BY2180" s="337" t="s">
        <v>231</v>
      </c>
      <c r="BZ2180" s="337" t="s">
        <v>167</v>
      </c>
      <c r="CA2180" s="337" t="s">
        <v>168</v>
      </c>
      <c r="CB2180" s="337" t="s">
        <v>319</v>
      </c>
      <c r="CC2180" s="337" t="s">
        <v>320</v>
      </c>
      <c r="CD2180" s="338">
        <v>15</v>
      </c>
      <c r="CE2180" s="335">
        <v>45170</v>
      </c>
      <c r="CF2180" s="337">
        <v>1682</v>
      </c>
      <c r="CG2180" s="337" t="s">
        <v>80</v>
      </c>
      <c r="CH2180" s="337">
        <v>1682</v>
      </c>
      <c r="CI2180" s="337" t="s">
        <v>80</v>
      </c>
      <c r="CJ2180" s="337"/>
      <c r="CK2180" s="337"/>
      <c r="CL2180" s="337" t="s">
        <v>1511</v>
      </c>
      <c r="CM2180" s="337" t="s">
        <v>73</v>
      </c>
      <c r="CN2180" s="337">
        <v>3</v>
      </c>
    </row>
    <row r="2181" spans="4:92">
      <c r="D2181" s="273" t="s">
        <v>83</v>
      </c>
      <c r="E2181" s="273" t="s">
        <v>63</v>
      </c>
      <c r="F2181" s="273" t="s">
        <v>504</v>
      </c>
      <c r="G2181" s="273" t="s">
        <v>510</v>
      </c>
      <c r="H2181" s="274">
        <v>45017</v>
      </c>
      <c r="I2181" s="273">
        <v>11652</v>
      </c>
      <c r="J2181" s="273">
        <v>685</v>
      </c>
      <c r="K2181" s="273">
        <v>0</v>
      </c>
      <c r="L2181" s="273" t="s">
        <v>66</v>
      </c>
      <c r="N2181" s="273" t="s">
        <v>107</v>
      </c>
      <c r="W2181" s="273">
        <v>151820</v>
      </c>
      <c r="X2181" s="273" t="s">
        <v>64</v>
      </c>
      <c r="Y2181" s="273" t="s">
        <v>63</v>
      </c>
      <c r="Z2181" s="273" t="s">
        <v>221</v>
      </c>
      <c r="AA2181" s="273" t="s">
        <v>221</v>
      </c>
      <c r="AB2181" s="274">
        <v>45078</v>
      </c>
      <c r="AC2181" s="273">
        <v>12431</v>
      </c>
      <c r="AD2181" s="273">
        <v>17</v>
      </c>
      <c r="AE2181" s="273">
        <v>0</v>
      </c>
      <c r="AF2181" s="273" t="s">
        <v>90</v>
      </c>
      <c r="AG2181" s="273" t="s">
        <v>989</v>
      </c>
      <c r="AH2181" s="273" t="s">
        <v>1091</v>
      </c>
      <c r="AI2181" s="273" t="s">
        <v>123</v>
      </c>
      <c r="AJ2181" s="273" t="s">
        <v>200</v>
      </c>
      <c r="AK2181" s="273">
        <v>194327</v>
      </c>
      <c r="BV2181" s="279" t="s">
        <v>64</v>
      </c>
      <c r="BW2181" s="280" t="s">
        <v>75</v>
      </c>
      <c r="BX2181" s="280" t="s">
        <v>231</v>
      </c>
      <c r="BY2181" s="280" t="s">
        <v>231</v>
      </c>
      <c r="BZ2181" s="280" t="s">
        <v>86</v>
      </c>
      <c r="CA2181" s="280" t="s">
        <v>87</v>
      </c>
      <c r="CB2181" s="280" t="s">
        <v>179</v>
      </c>
      <c r="CC2181" s="280" t="s">
        <v>180</v>
      </c>
      <c r="CD2181" s="281">
        <v>1</v>
      </c>
      <c r="CE2181" s="277">
        <v>45170</v>
      </c>
      <c r="CF2181" s="280"/>
      <c r="CG2181" s="280" t="s">
        <v>181</v>
      </c>
      <c r="CH2181" s="280"/>
      <c r="CI2181" s="280" t="s">
        <v>181</v>
      </c>
      <c r="CJ2181" s="280" t="s">
        <v>1819</v>
      </c>
      <c r="CK2181" s="280"/>
      <c r="CL2181" s="280"/>
      <c r="CM2181" s="280" t="s">
        <v>73</v>
      </c>
      <c r="CN2181" s="280">
        <v>3</v>
      </c>
    </row>
    <row r="2182" spans="4:92">
      <c r="D2182" s="273" t="s">
        <v>83</v>
      </c>
      <c r="E2182" s="273" t="s">
        <v>63</v>
      </c>
      <c r="F2182" s="273" t="s">
        <v>504</v>
      </c>
      <c r="G2182" s="273" t="s">
        <v>510</v>
      </c>
      <c r="H2182" s="274">
        <v>45047</v>
      </c>
      <c r="I2182" s="273">
        <v>12262</v>
      </c>
      <c r="J2182" s="273">
        <v>685</v>
      </c>
      <c r="W2182" s="273">
        <v>177212</v>
      </c>
      <c r="X2182" s="273" t="s">
        <v>64</v>
      </c>
      <c r="Y2182" s="273" t="s">
        <v>63</v>
      </c>
      <c r="Z2182" s="273" t="s">
        <v>221</v>
      </c>
      <c r="AA2182" s="273" t="s">
        <v>221</v>
      </c>
      <c r="AB2182" s="274">
        <v>45078</v>
      </c>
      <c r="AC2182" s="273">
        <v>12431</v>
      </c>
      <c r="AD2182" s="273">
        <v>17</v>
      </c>
      <c r="AE2182" s="273">
        <v>0.79</v>
      </c>
      <c r="AF2182" s="273" t="s">
        <v>90</v>
      </c>
      <c r="AG2182" s="273" t="s">
        <v>1026</v>
      </c>
      <c r="AH2182" s="273" t="s">
        <v>1093</v>
      </c>
      <c r="AI2182" s="273" t="s">
        <v>123</v>
      </c>
      <c r="AJ2182" s="273" t="s">
        <v>200</v>
      </c>
      <c r="AK2182" s="273">
        <v>194333</v>
      </c>
      <c r="BV2182" s="336" t="s">
        <v>64</v>
      </c>
      <c r="BW2182" s="337" t="s">
        <v>75</v>
      </c>
      <c r="BX2182" s="337" t="s">
        <v>231</v>
      </c>
      <c r="BY2182" s="337" t="s">
        <v>231</v>
      </c>
      <c r="BZ2182" s="337" t="s">
        <v>86</v>
      </c>
      <c r="CA2182" s="337" t="s">
        <v>87</v>
      </c>
      <c r="CB2182" s="337" t="s">
        <v>101</v>
      </c>
      <c r="CC2182" s="337" t="s">
        <v>102</v>
      </c>
      <c r="CD2182" s="338">
        <v>4</v>
      </c>
      <c r="CE2182" s="335">
        <v>45200</v>
      </c>
      <c r="CF2182" s="337">
        <v>12187.2</v>
      </c>
      <c r="CG2182" s="337" t="s">
        <v>1495</v>
      </c>
      <c r="CH2182" s="337">
        <v>1751.91</v>
      </c>
      <c r="CI2182" s="337" t="s">
        <v>104</v>
      </c>
      <c r="CJ2182" s="337"/>
      <c r="CK2182" s="337"/>
      <c r="CL2182" s="337"/>
      <c r="CM2182" s="337" t="s">
        <v>73</v>
      </c>
      <c r="CN2182" s="337">
        <v>3</v>
      </c>
    </row>
    <row r="2183" spans="4:92">
      <c r="D2183" s="273" t="s">
        <v>83</v>
      </c>
      <c r="E2183" s="273" t="s">
        <v>63</v>
      </c>
      <c r="F2183" s="273" t="s">
        <v>504</v>
      </c>
      <c r="G2183" s="273" t="s">
        <v>510</v>
      </c>
      <c r="H2183" s="274">
        <v>45047</v>
      </c>
      <c r="I2183" s="273">
        <v>12262</v>
      </c>
      <c r="J2183" s="273">
        <v>685</v>
      </c>
      <c r="K2183" s="273">
        <v>16344</v>
      </c>
      <c r="L2183" s="273" t="s">
        <v>66</v>
      </c>
      <c r="M2183" s="273">
        <v>2300.3965600000001</v>
      </c>
      <c r="N2183" s="273" t="s">
        <v>115</v>
      </c>
      <c r="W2183" s="273">
        <v>177236</v>
      </c>
      <c r="X2183" s="273" t="s">
        <v>64</v>
      </c>
      <c r="Y2183" s="273" t="s">
        <v>75</v>
      </c>
      <c r="Z2183" s="273" t="s">
        <v>517</v>
      </c>
      <c r="AA2183" s="273" t="s">
        <v>517</v>
      </c>
      <c r="AB2183" s="274">
        <v>45078</v>
      </c>
      <c r="AC2183" s="273">
        <v>12400</v>
      </c>
      <c r="AD2183" s="273">
        <v>670</v>
      </c>
      <c r="AE2183" s="273">
        <v>18.07</v>
      </c>
      <c r="AF2183" s="273" t="s">
        <v>90</v>
      </c>
      <c r="AG2183" s="273" t="s">
        <v>1492</v>
      </c>
      <c r="AH2183" s="273" t="s">
        <v>1492</v>
      </c>
      <c r="AI2183" s="273" t="s">
        <v>123</v>
      </c>
      <c r="AJ2183" s="273" t="s">
        <v>200</v>
      </c>
      <c r="AK2183" s="273">
        <v>265499</v>
      </c>
      <c r="BV2183" s="279" t="s">
        <v>64</v>
      </c>
      <c r="BW2183" s="280" t="s">
        <v>75</v>
      </c>
      <c r="BX2183" s="280" t="s">
        <v>231</v>
      </c>
      <c r="BY2183" s="280" t="s">
        <v>231</v>
      </c>
      <c r="BZ2183" s="280" t="s">
        <v>86</v>
      </c>
      <c r="CA2183" s="280" t="s">
        <v>87</v>
      </c>
      <c r="CB2183" s="280" t="s">
        <v>101</v>
      </c>
      <c r="CC2183" s="280" t="s">
        <v>102</v>
      </c>
      <c r="CD2183" s="281">
        <v>4</v>
      </c>
      <c r="CE2183" s="277">
        <v>45200</v>
      </c>
      <c r="CF2183" s="280">
        <v>32622.48</v>
      </c>
      <c r="CG2183" s="280" t="s">
        <v>1495</v>
      </c>
      <c r="CH2183" s="280">
        <v>4689.4814999999999</v>
      </c>
      <c r="CI2183" s="280" t="s">
        <v>104</v>
      </c>
      <c r="CJ2183" s="280"/>
      <c r="CK2183" s="280"/>
      <c r="CL2183" s="280"/>
      <c r="CM2183" s="280" t="s">
        <v>73</v>
      </c>
      <c r="CN2183" s="280">
        <v>3</v>
      </c>
    </row>
    <row r="2184" spans="4:92">
      <c r="D2184" s="273" t="s">
        <v>83</v>
      </c>
      <c r="E2184" s="273" t="s">
        <v>63</v>
      </c>
      <c r="F2184" s="273" t="s">
        <v>504</v>
      </c>
      <c r="G2184" s="273" t="s">
        <v>510</v>
      </c>
      <c r="H2184" s="274">
        <v>45047</v>
      </c>
      <c r="I2184" s="273">
        <v>12262</v>
      </c>
      <c r="J2184" s="273">
        <v>685</v>
      </c>
      <c r="K2184" s="273">
        <v>0</v>
      </c>
      <c r="L2184" s="273" t="s">
        <v>66</v>
      </c>
      <c r="N2184" s="273" t="s">
        <v>107</v>
      </c>
      <c r="W2184" s="273">
        <v>177237</v>
      </c>
      <c r="X2184" s="273" t="s">
        <v>64</v>
      </c>
      <c r="Y2184" s="273" t="s">
        <v>75</v>
      </c>
      <c r="Z2184" s="273" t="s">
        <v>517</v>
      </c>
      <c r="AA2184" s="273" t="s">
        <v>517</v>
      </c>
      <c r="AB2184" s="274">
        <v>45078</v>
      </c>
      <c r="AC2184" s="273">
        <v>12401</v>
      </c>
      <c r="AD2184" s="273">
        <v>670</v>
      </c>
      <c r="AK2184" s="273">
        <v>186129</v>
      </c>
      <c r="BV2184" s="336" t="s">
        <v>64</v>
      </c>
      <c r="BW2184" s="337" t="s">
        <v>75</v>
      </c>
      <c r="BX2184" s="337" t="s">
        <v>231</v>
      </c>
      <c r="BY2184" s="337" t="s">
        <v>231</v>
      </c>
      <c r="BZ2184" s="337" t="s">
        <v>86</v>
      </c>
      <c r="CA2184" s="337" t="s">
        <v>87</v>
      </c>
      <c r="CB2184" s="337" t="s">
        <v>101</v>
      </c>
      <c r="CC2184" s="337" t="s">
        <v>102</v>
      </c>
      <c r="CD2184" s="338">
        <v>4</v>
      </c>
      <c r="CE2184" s="335">
        <v>45200</v>
      </c>
      <c r="CF2184" s="337">
        <v>15204.12</v>
      </c>
      <c r="CG2184" s="337" t="s">
        <v>1495</v>
      </c>
      <c r="CH2184" s="337">
        <v>2185.5922500000001</v>
      </c>
      <c r="CI2184" s="337" t="s">
        <v>104</v>
      </c>
      <c r="CJ2184" s="337"/>
      <c r="CK2184" s="337"/>
      <c r="CL2184" s="337"/>
      <c r="CM2184" s="337" t="s">
        <v>73</v>
      </c>
      <c r="CN2184" s="337">
        <v>3</v>
      </c>
    </row>
    <row r="2185" spans="4:92">
      <c r="D2185" s="273" t="s">
        <v>83</v>
      </c>
      <c r="E2185" s="273" t="s">
        <v>63</v>
      </c>
      <c r="F2185" s="273" t="s">
        <v>504</v>
      </c>
      <c r="G2185" s="273" t="s">
        <v>510</v>
      </c>
      <c r="H2185" s="274">
        <v>45078</v>
      </c>
      <c r="I2185" s="273">
        <v>12533</v>
      </c>
      <c r="J2185" s="273">
        <v>685</v>
      </c>
      <c r="W2185" s="273">
        <v>189082</v>
      </c>
      <c r="X2185" s="273" t="s">
        <v>64</v>
      </c>
      <c r="Y2185" s="273" t="s">
        <v>75</v>
      </c>
      <c r="Z2185" s="273" t="s">
        <v>517</v>
      </c>
      <c r="AA2185" s="273" t="s">
        <v>517</v>
      </c>
      <c r="AB2185" s="274">
        <v>45108</v>
      </c>
      <c r="AC2185" s="273">
        <v>12667</v>
      </c>
      <c r="AD2185" s="273">
        <v>670</v>
      </c>
      <c r="AE2185" s="273">
        <v>9.1999999999999993</v>
      </c>
      <c r="AF2185" s="273" t="s">
        <v>90</v>
      </c>
      <c r="AG2185" s="273" t="s">
        <v>1489</v>
      </c>
      <c r="AH2185" s="273" t="s">
        <v>1489</v>
      </c>
      <c r="AI2185" s="273" t="s">
        <v>123</v>
      </c>
      <c r="AJ2185" s="273" t="s">
        <v>200</v>
      </c>
      <c r="AK2185" s="273">
        <v>265514</v>
      </c>
      <c r="BV2185" s="279" t="s">
        <v>64</v>
      </c>
      <c r="BW2185" s="280" t="s">
        <v>75</v>
      </c>
      <c r="BX2185" s="280" t="s">
        <v>231</v>
      </c>
      <c r="BY2185" s="280" t="s">
        <v>231</v>
      </c>
      <c r="BZ2185" s="280" t="s">
        <v>86</v>
      </c>
      <c r="CA2185" s="280" t="s">
        <v>87</v>
      </c>
      <c r="CB2185" s="280" t="s">
        <v>101</v>
      </c>
      <c r="CC2185" s="280" t="s">
        <v>102</v>
      </c>
      <c r="CD2185" s="281">
        <v>4</v>
      </c>
      <c r="CE2185" s="277">
        <v>45200</v>
      </c>
      <c r="CF2185" s="280">
        <v>46529.279999999999</v>
      </c>
      <c r="CG2185" s="280" t="s">
        <v>1495</v>
      </c>
      <c r="CH2185" s="280">
        <v>6688.5839999999998</v>
      </c>
      <c r="CI2185" s="280" t="s">
        <v>104</v>
      </c>
      <c r="CJ2185" s="280"/>
      <c r="CK2185" s="280"/>
      <c r="CL2185" s="280"/>
      <c r="CM2185" s="280" t="s">
        <v>73</v>
      </c>
      <c r="CN2185" s="280">
        <v>3</v>
      </c>
    </row>
    <row r="2186" spans="4:92">
      <c r="D2186" s="273" t="s">
        <v>83</v>
      </c>
      <c r="E2186" s="273" t="s">
        <v>63</v>
      </c>
      <c r="F2186" s="273" t="s">
        <v>504</v>
      </c>
      <c r="G2186" s="273" t="s">
        <v>510</v>
      </c>
      <c r="H2186" s="274">
        <v>45078</v>
      </c>
      <c r="I2186" s="273">
        <v>12533</v>
      </c>
      <c r="J2186" s="273">
        <v>685</v>
      </c>
      <c r="K2186" s="273">
        <v>43508</v>
      </c>
      <c r="L2186" s="273" t="s">
        <v>66</v>
      </c>
      <c r="M2186" s="273">
        <v>5811.8623200000002</v>
      </c>
      <c r="N2186" s="273" t="s">
        <v>115</v>
      </c>
      <c r="W2186" s="273">
        <v>189106</v>
      </c>
      <c r="X2186" s="273" t="s">
        <v>64</v>
      </c>
      <c r="Y2186" s="273" t="s">
        <v>75</v>
      </c>
      <c r="Z2186" s="273" t="s">
        <v>517</v>
      </c>
      <c r="AA2186" s="273" t="s">
        <v>517</v>
      </c>
      <c r="AB2186" s="274">
        <v>45108</v>
      </c>
      <c r="AC2186" s="273">
        <v>12667</v>
      </c>
      <c r="AD2186" s="273">
        <v>670</v>
      </c>
      <c r="AE2186" s="273">
        <v>68.67</v>
      </c>
      <c r="AF2186" s="273" t="s">
        <v>90</v>
      </c>
      <c r="AG2186" s="273" t="s">
        <v>1490</v>
      </c>
      <c r="AH2186" s="273" t="s">
        <v>1490</v>
      </c>
      <c r="AI2186" s="273" t="s">
        <v>199</v>
      </c>
      <c r="AJ2186" s="273" t="s">
        <v>200</v>
      </c>
      <c r="AK2186" s="273">
        <v>265520</v>
      </c>
      <c r="BV2186" s="336" t="s">
        <v>64</v>
      </c>
      <c r="BW2186" s="337" t="s">
        <v>75</v>
      </c>
      <c r="BX2186" s="337" t="s">
        <v>231</v>
      </c>
      <c r="BY2186" s="337" t="s">
        <v>231</v>
      </c>
      <c r="BZ2186" s="337" t="s">
        <v>86</v>
      </c>
      <c r="CA2186" s="337" t="s">
        <v>87</v>
      </c>
      <c r="CB2186" s="337" t="s">
        <v>101</v>
      </c>
      <c r="CC2186" s="337" t="s">
        <v>102</v>
      </c>
      <c r="CD2186" s="338">
        <v>4</v>
      </c>
      <c r="CE2186" s="335">
        <v>45200</v>
      </c>
      <c r="CF2186" s="337">
        <v>31636.68</v>
      </c>
      <c r="CG2186" s="337" t="s">
        <v>1495</v>
      </c>
      <c r="CH2186" s="337">
        <v>4547.7727500000001</v>
      </c>
      <c r="CI2186" s="337" t="s">
        <v>104</v>
      </c>
      <c r="CJ2186" s="337"/>
      <c r="CK2186" s="337"/>
      <c r="CL2186" s="337"/>
      <c r="CM2186" s="337" t="s">
        <v>73</v>
      </c>
      <c r="CN2186" s="337">
        <v>3</v>
      </c>
    </row>
    <row r="2187" spans="4:92">
      <c r="D2187" s="273" t="s">
        <v>83</v>
      </c>
      <c r="E2187" s="273" t="s">
        <v>63</v>
      </c>
      <c r="F2187" s="273" t="s">
        <v>504</v>
      </c>
      <c r="G2187" s="273" t="s">
        <v>510</v>
      </c>
      <c r="H2187" s="274">
        <v>45078</v>
      </c>
      <c r="I2187" s="273">
        <v>12533</v>
      </c>
      <c r="J2187" s="273">
        <v>685</v>
      </c>
      <c r="K2187" s="273">
        <v>0</v>
      </c>
      <c r="L2187" s="273" t="s">
        <v>66</v>
      </c>
      <c r="N2187" s="273" t="s">
        <v>107</v>
      </c>
      <c r="W2187" s="273">
        <v>189107</v>
      </c>
      <c r="X2187" s="273" t="s">
        <v>64</v>
      </c>
      <c r="Y2187" s="273" t="s">
        <v>75</v>
      </c>
      <c r="Z2187" s="273" t="s">
        <v>517</v>
      </c>
      <c r="AA2187" s="273" t="s">
        <v>517</v>
      </c>
      <c r="AB2187" s="274">
        <v>45108</v>
      </c>
      <c r="AC2187" s="273">
        <v>12667</v>
      </c>
      <c r="AD2187" s="273">
        <v>670</v>
      </c>
      <c r="AE2187" s="273">
        <v>18.68</v>
      </c>
      <c r="AF2187" s="273" t="s">
        <v>90</v>
      </c>
      <c r="AG2187" s="273" t="s">
        <v>658</v>
      </c>
      <c r="AH2187" s="273" t="s">
        <v>658</v>
      </c>
      <c r="AI2187" s="273" t="s">
        <v>123</v>
      </c>
      <c r="AJ2187" s="273" t="s">
        <v>200</v>
      </c>
      <c r="AK2187" s="273">
        <v>265526</v>
      </c>
      <c r="BV2187" s="279" t="s">
        <v>64</v>
      </c>
      <c r="BW2187" s="280" t="s">
        <v>75</v>
      </c>
      <c r="BX2187" s="280" t="s">
        <v>231</v>
      </c>
      <c r="BY2187" s="280" t="s">
        <v>231</v>
      </c>
      <c r="BZ2187" s="280" t="s">
        <v>86</v>
      </c>
      <c r="CA2187" s="280" t="s">
        <v>87</v>
      </c>
      <c r="CB2187" s="280" t="s">
        <v>101</v>
      </c>
      <c r="CC2187" s="280" t="s">
        <v>102</v>
      </c>
      <c r="CD2187" s="281">
        <v>4</v>
      </c>
      <c r="CE2187" s="277">
        <v>45200</v>
      </c>
      <c r="CF2187" s="280">
        <v>31890.720000000001</v>
      </c>
      <c r="CG2187" s="280" t="s">
        <v>1495</v>
      </c>
      <c r="CH2187" s="280">
        <v>4584.2910000000002</v>
      </c>
      <c r="CI2187" s="280" t="s">
        <v>104</v>
      </c>
      <c r="CJ2187" s="280"/>
      <c r="CK2187" s="280"/>
      <c r="CL2187" s="280"/>
      <c r="CM2187" s="280" t="s">
        <v>73</v>
      </c>
      <c r="CN2187" s="280">
        <v>3</v>
      </c>
    </row>
    <row r="2188" spans="4:92">
      <c r="D2188" s="273" t="s">
        <v>83</v>
      </c>
      <c r="E2188" s="273" t="s">
        <v>63</v>
      </c>
      <c r="F2188" s="273" t="s">
        <v>504</v>
      </c>
      <c r="G2188" s="273" t="s">
        <v>539</v>
      </c>
      <c r="H2188" s="274">
        <v>45139</v>
      </c>
      <c r="I2188" s="273">
        <v>13479</v>
      </c>
      <c r="J2188" s="273">
        <v>686</v>
      </c>
      <c r="K2188" s="273">
        <v>1780</v>
      </c>
      <c r="L2188" s="273" t="s">
        <v>66</v>
      </c>
      <c r="M2188" s="273">
        <v>241.07424</v>
      </c>
      <c r="N2188" s="273" t="s">
        <v>67</v>
      </c>
      <c r="P2188" s="273" t="s">
        <v>92</v>
      </c>
      <c r="Q2188" s="273" t="s">
        <v>69</v>
      </c>
      <c r="R2188" s="273" t="s">
        <v>70</v>
      </c>
      <c r="S2188" s="273" t="s">
        <v>834</v>
      </c>
      <c r="T2188" s="273" t="s">
        <v>835</v>
      </c>
      <c r="U2188" s="273" t="s">
        <v>73</v>
      </c>
      <c r="V2188" s="273" t="s">
        <v>836</v>
      </c>
      <c r="W2188" s="273">
        <v>266378</v>
      </c>
      <c r="X2188" s="273" t="s">
        <v>64</v>
      </c>
      <c r="Y2188" s="273" t="s">
        <v>75</v>
      </c>
      <c r="Z2188" s="273" t="s">
        <v>517</v>
      </c>
      <c r="AA2188" s="273" t="s">
        <v>517</v>
      </c>
      <c r="AB2188" s="274">
        <v>45108</v>
      </c>
      <c r="AC2188" s="273">
        <v>12667</v>
      </c>
      <c r="AD2188" s="273">
        <v>670</v>
      </c>
      <c r="AE2188" s="273">
        <v>18.27</v>
      </c>
      <c r="AF2188" s="273" t="s">
        <v>90</v>
      </c>
      <c r="AG2188" s="273" t="s">
        <v>1492</v>
      </c>
      <c r="AH2188" s="273" t="s">
        <v>1492</v>
      </c>
      <c r="AI2188" s="273" t="s">
        <v>123</v>
      </c>
      <c r="AJ2188" s="273" t="s">
        <v>200</v>
      </c>
      <c r="AK2188" s="273">
        <v>265532</v>
      </c>
      <c r="BV2188" s="336" t="s">
        <v>64</v>
      </c>
      <c r="BW2188" s="337" t="s">
        <v>75</v>
      </c>
      <c r="BX2188" s="337" t="s">
        <v>231</v>
      </c>
      <c r="BY2188" s="337" t="s">
        <v>231</v>
      </c>
      <c r="BZ2188" s="337" t="s">
        <v>86</v>
      </c>
      <c r="CA2188" s="337" t="s">
        <v>87</v>
      </c>
      <c r="CB2188" s="337" t="s">
        <v>101</v>
      </c>
      <c r="CC2188" s="337" t="s">
        <v>102</v>
      </c>
      <c r="CD2188" s="338">
        <v>4</v>
      </c>
      <c r="CE2188" s="335">
        <v>45200</v>
      </c>
      <c r="CF2188" s="337">
        <v>5438.4</v>
      </c>
      <c r="CG2188" s="337" t="s">
        <v>1495</v>
      </c>
      <c r="CH2188" s="337">
        <v>781.77</v>
      </c>
      <c r="CI2188" s="337" t="s">
        <v>104</v>
      </c>
      <c r="CJ2188" s="337"/>
      <c r="CK2188" s="337"/>
      <c r="CL2188" s="337"/>
      <c r="CM2188" s="337" t="s">
        <v>73</v>
      </c>
      <c r="CN2188" s="337">
        <v>3</v>
      </c>
    </row>
    <row r="2189" spans="4:92">
      <c r="D2189" s="273" t="s">
        <v>83</v>
      </c>
      <c r="E2189" s="273" t="s">
        <v>63</v>
      </c>
      <c r="F2189" s="273" t="s">
        <v>504</v>
      </c>
      <c r="G2189" s="273" t="s">
        <v>539</v>
      </c>
      <c r="H2189" s="274">
        <v>45139</v>
      </c>
      <c r="I2189" s="273">
        <v>13479</v>
      </c>
      <c r="J2189" s="273">
        <v>686</v>
      </c>
      <c r="K2189" s="273">
        <v>6519</v>
      </c>
      <c r="L2189" s="273" t="s">
        <v>66</v>
      </c>
      <c r="M2189" s="273">
        <v>1209.1156000000001</v>
      </c>
      <c r="N2189" s="273" t="s">
        <v>67</v>
      </c>
      <c r="P2189" s="273" t="s">
        <v>1011</v>
      </c>
      <c r="Q2189" s="273" t="s">
        <v>69</v>
      </c>
      <c r="R2189" s="273" t="s">
        <v>70</v>
      </c>
      <c r="S2189" s="273" t="s">
        <v>1041</v>
      </c>
      <c r="T2189" s="273" t="s">
        <v>1042</v>
      </c>
      <c r="U2189" s="273" t="s">
        <v>73</v>
      </c>
      <c r="V2189" s="273" t="s">
        <v>1043</v>
      </c>
      <c r="W2189" s="273">
        <v>266394</v>
      </c>
      <c r="X2189" s="273" t="s">
        <v>64</v>
      </c>
      <c r="Y2189" s="273" t="s">
        <v>75</v>
      </c>
      <c r="Z2189" s="273" t="s">
        <v>517</v>
      </c>
      <c r="AA2189" s="273" t="s">
        <v>517</v>
      </c>
      <c r="AB2189" s="274">
        <v>45108</v>
      </c>
      <c r="AC2189" s="273">
        <v>12668</v>
      </c>
      <c r="AD2189" s="273">
        <v>670</v>
      </c>
      <c r="AK2189" s="273">
        <v>199558</v>
      </c>
      <c r="BV2189" s="279" t="s">
        <v>64</v>
      </c>
      <c r="BW2189" s="280" t="s">
        <v>75</v>
      </c>
      <c r="BX2189" s="280" t="s">
        <v>231</v>
      </c>
      <c r="BY2189" s="280" t="s">
        <v>231</v>
      </c>
      <c r="BZ2189" s="280" t="s">
        <v>86</v>
      </c>
      <c r="CA2189" s="280" t="s">
        <v>87</v>
      </c>
      <c r="CB2189" s="280" t="s">
        <v>101</v>
      </c>
      <c r="CC2189" s="280" t="s">
        <v>102</v>
      </c>
      <c r="CD2189" s="281">
        <v>4</v>
      </c>
      <c r="CE2189" s="277">
        <v>45200</v>
      </c>
      <c r="CF2189" s="280">
        <v>8644.08</v>
      </c>
      <c r="CG2189" s="280" t="s">
        <v>1495</v>
      </c>
      <c r="CH2189" s="280">
        <v>1242.5864999999999</v>
      </c>
      <c r="CI2189" s="280" t="s">
        <v>104</v>
      </c>
      <c r="CJ2189" s="280"/>
      <c r="CK2189" s="280"/>
      <c r="CL2189" s="280"/>
      <c r="CM2189" s="280" t="s">
        <v>73</v>
      </c>
      <c r="CN2189" s="280">
        <v>3</v>
      </c>
    </row>
    <row r="2190" spans="4:92">
      <c r="D2190" s="273" t="s">
        <v>83</v>
      </c>
      <c r="E2190" s="273" t="s">
        <v>63</v>
      </c>
      <c r="F2190" s="273" t="s">
        <v>504</v>
      </c>
      <c r="G2190" s="273" t="s">
        <v>539</v>
      </c>
      <c r="H2190" s="274">
        <v>45139</v>
      </c>
      <c r="I2190" s="273">
        <v>13479</v>
      </c>
      <c r="J2190" s="273">
        <v>686</v>
      </c>
      <c r="K2190" s="273">
        <v>23776</v>
      </c>
      <c r="L2190" s="273" t="s">
        <v>66</v>
      </c>
      <c r="M2190" s="273">
        <v>3516.1218399999998</v>
      </c>
      <c r="N2190" s="273" t="s">
        <v>67</v>
      </c>
      <c r="P2190" s="273" t="s">
        <v>68</v>
      </c>
      <c r="Q2190" s="273" t="s">
        <v>69</v>
      </c>
      <c r="R2190" s="273" t="s">
        <v>70</v>
      </c>
      <c r="S2190" s="273" t="s">
        <v>71</v>
      </c>
      <c r="T2190" s="273" t="s">
        <v>72</v>
      </c>
      <c r="U2190" s="273" t="s">
        <v>73</v>
      </c>
      <c r="V2190" s="273" t="s">
        <v>74</v>
      </c>
      <c r="W2190" s="273">
        <v>266411</v>
      </c>
      <c r="X2190" s="273" t="s">
        <v>64</v>
      </c>
      <c r="Y2190" s="273" t="s">
        <v>75</v>
      </c>
      <c r="Z2190" s="273" t="s">
        <v>517</v>
      </c>
      <c r="AA2190" s="273" t="s">
        <v>517</v>
      </c>
      <c r="AB2190" s="274">
        <v>45139</v>
      </c>
      <c r="AC2190" s="273">
        <v>13342</v>
      </c>
      <c r="AD2190" s="273">
        <v>670</v>
      </c>
      <c r="AE2190" s="273">
        <v>27.77</v>
      </c>
      <c r="AF2190" s="273" t="s">
        <v>90</v>
      </c>
      <c r="AG2190" s="273" t="s">
        <v>1489</v>
      </c>
      <c r="AH2190" s="273" t="s">
        <v>1489</v>
      </c>
      <c r="AI2190" s="273" t="s">
        <v>123</v>
      </c>
      <c r="AJ2190" s="273" t="s">
        <v>200</v>
      </c>
      <c r="AK2190" s="273">
        <v>265547</v>
      </c>
      <c r="BV2190" s="336" t="s">
        <v>64</v>
      </c>
      <c r="BW2190" s="337" t="s">
        <v>75</v>
      </c>
      <c r="BX2190" s="337" t="s">
        <v>231</v>
      </c>
      <c r="BY2190" s="337" t="s">
        <v>231</v>
      </c>
      <c r="BZ2190" s="337" t="s">
        <v>110</v>
      </c>
      <c r="CA2190" s="337" t="s">
        <v>111</v>
      </c>
      <c r="CB2190" s="337" t="s">
        <v>112</v>
      </c>
      <c r="CC2190" s="337" t="s">
        <v>113</v>
      </c>
      <c r="CD2190" s="338">
        <v>4</v>
      </c>
      <c r="CE2190" s="335">
        <v>45200</v>
      </c>
      <c r="CF2190" s="337"/>
      <c r="CG2190" s="337"/>
      <c r="CH2190" s="337"/>
      <c r="CI2190" s="337" t="s">
        <v>80</v>
      </c>
      <c r="CJ2190" s="337"/>
      <c r="CK2190" s="337"/>
      <c r="CL2190" s="337"/>
      <c r="CM2190" s="337" t="s">
        <v>73</v>
      </c>
      <c r="CN2190" s="337">
        <v>3</v>
      </c>
    </row>
    <row r="2191" spans="4:92">
      <c r="D2191" s="273" t="s">
        <v>83</v>
      </c>
      <c r="E2191" s="273" t="s">
        <v>63</v>
      </c>
      <c r="F2191" s="273" t="s">
        <v>504</v>
      </c>
      <c r="G2191" s="273" t="s">
        <v>539</v>
      </c>
      <c r="H2191" s="274">
        <v>45139</v>
      </c>
      <c r="I2191" s="273">
        <v>13479</v>
      </c>
      <c r="J2191" s="273">
        <v>686</v>
      </c>
      <c r="K2191" s="273">
        <v>676</v>
      </c>
      <c r="L2191" s="273" t="s">
        <v>66</v>
      </c>
      <c r="M2191" s="273">
        <v>83.646640000000005</v>
      </c>
      <c r="N2191" s="273" t="s">
        <v>67</v>
      </c>
      <c r="P2191" s="273" t="s">
        <v>92</v>
      </c>
      <c r="Q2191" s="273" t="s">
        <v>69</v>
      </c>
      <c r="R2191" s="273" t="s">
        <v>70</v>
      </c>
      <c r="S2191" s="273" t="s">
        <v>93</v>
      </c>
      <c r="T2191" s="273" t="s">
        <v>94</v>
      </c>
      <c r="U2191" s="273" t="s">
        <v>73</v>
      </c>
      <c r="V2191" s="273" t="s">
        <v>95</v>
      </c>
      <c r="W2191" s="273">
        <v>266428</v>
      </c>
      <c r="X2191" s="273" t="s">
        <v>64</v>
      </c>
      <c r="Y2191" s="273" t="s">
        <v>75</v>
      </c>
      <c r="Z2191" s="273" t="s">
        <v>517</v>
      </c>
      <c r="AA2191" s="273" t="s">
        <v>517</v>
      </c>
      <c r="AB2191" s="274">
        <v>45139</v>
      </c>
      <c r="AC2191" s="273">
        <v>13342</v>
      </c>
      <c r="AD2191" s="273">
        <v>670</v>
      </c>
      <c r="AE2191" s="273">
        <v>49.53</v>
      </c>
      <c r="AF2191" s="273" t="s">
        <v>90</v>
      </c>
      <c r="AG2191" s="273" t="s">
        <v>1490</v>
      </c>
      <c r="AH2191" s="273" t="s">
        <v>1490</v>
      </c>
      <c r="AI2191" s="273" t="s">
        <v>199</v>
      </c>
      <c r="AJ2191" s="273" t="s">
        <v>200</v>
      </c>
      <c r="AK2191" s="273">
        <v>265553</v>
      </c>
      <c r="BV2191" s="279" t="s">
        <v>64</v>
      </c>
      <c r="BW2191" s="280" t="s">
        <v>75</v>
      </c>
      <c r="BX2191" s="280" t="s">
        <v>231</v>
      </c>
      <c r="BY2191" s="280" t="s">
        <v>231</v>
      </c>
      <c r="BZ2191" s="280" t="s">
        <v>86</v>
      </c>
      <c r="CA2191" s="280" t="s">
        <v>87</v>
      </c>
      <c r="CB2191" s="280" t="s">
        <v>233</v>
      </c>
      <c r="CC2191" s="280" t="s">
        <v>234</v>
      </c>
      <c r="CD2191" s="281">
        <v>1</v>
      </c>
      <c r="CE2191" s="277">
        <v>45200</v>
      </c>
      <c r="CF2191" s="280"/>
      <c r="CG2191" s="280" t="s">
        <v>181</v>
      </c>
      <c r="CH2191" s="280"/>
      <c r="CI2191" s="280" t="s">
        <v>181</v>
      </c>
      <c r="CJ2191" s="280" t="s">
        <v>1520</v>
      </c>
      <c r="CK2191" s="280"/>
      <c r="CL2191" s="280"/>
      <c r="CM2191" s="280" t="s">
        <v>73</v>
      </c>
      <c r="CN2191" s="280">
        <v>3</v>
      </c>
    </row>
    <row r="2192" spans="4:92">
      <c r="D2192" s="273" t="s">
        <v>83</v>
      </c>
      <c r="E2192" s="273" t="s">
        <v>63</v>
      </c>
      <c r="F2192" s="273" t="s">
        <v>504</v>
      </c>
      <c r="G2192" s="273" t="s">
        <v>539</v>
      </c>
      <c r="H2192" s="274">
        <v>45139</v>
      </c>
      <c r="I2192" s="273">
        <v>13479</v>
      </c>
      <c r="J2192" s="273">
        <v>686</v>
      </c>
      <c r="K2192" s="273">
        <v>1888</v>
      </c>
      <c r="L2192" s="273" t="s">
        <v>66</v>
      </c>
      <c r="M2192" s="273">
        <v>762.26215999999999</v>
      </c>
      <c r="N2192" s="273" t="s">
        <v>115</v>
      </c>
      <c r="W2192" s="273">
        <v>266376</v>
      </c>
      <c r="X2192" s="273" t="s">
        <v>64</v>
      </c>
      <c r="Y2192" s="273" t="s">
        <v>75</v>
      </c>
      <c r="Z2192" s="273" t="s">
        <v>517</v>
      </c>
      <c r="AA2192" s="273" t="s">
        <v>517</v>
      </c>
      <c r="AB2192" s="274">
        <v>45139</v>
      </c>
      <c r="AC2192" s="273">
        <v>13342</v>
      </c>
      <c r="AD2192" s="273">
        <v>670</v>
      </c>
      <c r="AE2192" s="273">
        <v>22.96</v>
      </c>
      <c r="AF2192" s="273" t="s">
        <v>90</v>
      </c>
      <c r="AG2192" s="273" t="s">
        <v>658</v>
      </c>
      <c r="AH2192" s="273" t="s">
        <v>658</v>
      </c>
      <c r="AI2192" s="273" t="s">
        <v>123</v>
      </c>
      <c r="AJ2192" s="273" t="s">
        <v>200</v>
      </c>
      <c r="AK2192" s="273">
        <v>265559</v>
      </c>
      <c r="BV2192" s="336" t="s">
        <v>64</v>
      </c>
      <c r="BW2192" s="337" t="s">
        <v>75</v>
      </c>
      <c r="BX2192" s="337" t="s">
        <v>231</v>
      </c>
      <c r="BY2192" s="337" t="s">
        <v>231</v>
      </c>
      <c r="BZ2192" s="337" t="s">
        <v>86</v>
      </c>
      <c r="CA2192" s="337" t="s">
        <v>87</v>
      </c>
      <c r="CB2192" s="337" t="s">
        <v>225</v>
      </c>
      <c r="CC2192" s="337" t="s">
        <v>226</v>
      </c>
      <c r="CD2192" s="338">
        <v>5</v>
      </c>
      <c r="CE2192" s="335">
        <v>45200</v>
      </c>
      <c r="CF2192" s="337">
        <v>0</v>
      </c>
      <c r="CG2192" s="337" t="s">
        <v>80</v>
      </c>
      <c r="CH2192" s="337">
        <v>0</v>
      </c>
      <c r="CI2192" s="337" t="s">
        <v>80</v>
      </c>
      <c r="CJ2192" s="337"/>
      <c r="CK2192" s="337"/>
      <c r="CL2192" s="337"/>
      <c r="CM2192" s="337" t="s">
        <v>73</v>
      </c>
      <c r="CN2192" s="337">
        <v>3</v>
      </c>
    </row>
    <row r="2193" spans="4:92">
      <c r="D2193" s="273" t="s">
        <v>83</v>
      </c>
      <c r="E2193" s="273" t="s">
        <v>63</v>
      </c>
      <c r="F2193" s="273" t="s">
        <v>504</v>
      </c>
      <c r="G2193" s="273" t="s">
        <v>567</v>
      </c>
      <c r="H2193" s="274">
        <v>45108</v>
      </c>
      <c r="I2193" s="273">
        <v>12806</v>
      </c>
      <c r="J2193" s="273">
        <v>687</v>
      </c>
      <c r="K2193" s="273">
        <v>46992</v>
      </c>
      <c r="L2193" s="273" t="s">
        <v>66</v>
      </c>
      <c r="M2193" s="273">
        <v>8300.1952000000001</v>
      </c>
      <c r="N2193" s="273" t="s">
        <v>67</v>
      </c>
      <c r="P2193" s="273" t="s">
        <v>1011</v>
      </c>
      <c r="Q2193" s="273" t="s">
        <v>69</v>
      </c>
      <c r="R2193" s="273" t="s">
        <v>70</v>
      </c>
      <c r="S2193" s="273" t="s">
        <v>1041</v>
      </c>
      <c r="T2193" s="273" t="s">
        <v>1042</v>
      </c>
      <c r="U2193" s="273" t="s">
        <v>73</v>
      </c>
      <c r="V2193" s="273" t="s">
        <v>1043</v>
      </c>
      <c r="W2193" s="273">
        <v>265978</v>
      </c>
      <c r="X2193" s="273" t="s">
        <v>64</v>
      </c>
      <c r="Y2193" s="273" t="s">
        <v>75</v>
      </c>
      <c r="Z2193" s="273" t="s">
        <v>517</v>
      </c>
      <c r="AA2193" s="273" t="s">
        <v>517</v>
      </c>
      <c r="AB2193" s="274">
        <v>45139</v>
      </c>
      <c r="AC2193" s="273">
        <v>13342</v>
      </c>
      <c r="AD2193" s="273">
        <v>670</v>
      </c>
      <c r="AE2193" s="273">
        <v>21.02</v>
      </c>
      <c r="AF2193" s="273" t="s">
        <v>90</v>
      </c>
      <c r="AG2193" s="273" t="s">
        <v>1492</v>
      </c>
      <c r="AH2193" s="273" t="s">
        <v>1492</v>
      </c>
      <c r="AI2193" s="273" t="s">
        <v>123</v>
      </c>
      <c r="AJ2193" s="273" t="s">
        <v>200</v>
      </c>
      <c r="AK2193" s="273">
        <v>265565</v>
      </c>
      <c r="BV2193" s="279" t="s">
        <v>64</v>
      </c>
      <c r="BW2193" s="280" t="s">
        <v>75</v>
      </c>
      <c r="BX2193" s="280" t="s">
        <v>231</v>
      </c>
      <c r="BY2193" s="280" t="s">
        <v>231</v>
      </c>
      <c r="BZ2193" s="280" t="s">
        <v>86</v>
      </c>
      <c r="CA2193" s="280" t="s">
        <v>87</v>
      </c>
      <c r="CB2193" s="280" t="s">
        <v>225</v>
      </c>
      <c r="CC2193" s="280" t="s">
        <v>226</v>
      </c>
      <c r="CD2193" s="281">
        <v>5</v>
      </c>
      <c r="CE2193" s="277">
        <v>45200</v>
      </c>
      <c r="CF2193" s="280">
        <v>0</v>
      </c>
      <c r="CG2193" s="280" t="s">
        <v>80</v>
      </c>
      <c r="CH2193" s="280">
        <v>0</v>
      </c>
      <c r="CI2193" s="280" t="s">
        <v>80</v>
      </c>
      <c r="CJ2193" s="280"/>
      <c r="CK2193" s="280"/>
      <c r="CL2193" s="280"/>
      <c r="CM2193" s="280" t="s">
        <v>73</v>
      </c>
      <c r="CN2193" s="280">
        <v>3</v>
      </c>
    </row>
    <row r="2194" spans="4:92">
      <c r="D2194" s="273" t="s">
        <v>83</v>
      </c>
      <c r="E2194" s="273" t="s">
        <v>63</v>
      </c>
      <c r="F2194" s="273" t="s">
        <v>504</v>
      </c>
      <c r="G2194" s="273" t="s">
        <v>567</v>
      </c>
      <c r="H2194" s="274">
        <v>45108</v>
      </c>
      <c r="I2194" s="273">
        <v>12806</v>
      </c>
      <c r="J2194" s="273">
        <v>687</v>
      </c>
      <c r="K2194" s="273">
        <v>7552</v>
      </c>
      <c r="L2194" s="273" t="s">
        <v>66</v>
      </c>
      <c r="M2194" s="273">
        <v>973.96727999999996</v>
      </c>
      <c r="N2194" s="273" t="s">
        <v>67</v>
      </c>
      <c r="P2194" s="273" t="s">
        <v>92</v>
      </c>
      <c r="Q2194" s="273" t="s">
        <v>69</v>
      </c>
      <c r="R2194" s="273" t="s">
        <v>70</v>
      </c>
      <c r="S2194" s="273" t="s">
        <v>834</v>
      </c>
      <c r="T2194" s="273" t="s">
        <v>835</v>
      </c>
      <c r="U2194" s="273" t="s">
        <v>73</v>
      </c>
      <c r="V2194" s="273" t="s">
        <v>836</v>
      </c>
      <c r="W2194" s="273">
        <v>265994</v>
      </c>
      <c r="X2194" s="273" t="s">
        <v>64</v>
      </c>
      <c r="Y2194" s="273" t="s">
        <v>75</v>
      </c>
      <c r="Z2194" s="273" t="s">
        <v>517</v>
      </c>
      <c r="AA2194" s="273" t="s">
        <v>517</v>
      </c>
      <c r="AB2194" s="274">
        <v>45139</v>
      </c>
      <c r="AC2194" s="273">
        <v>13343</v>
      </c>
      <c r="AD2194" s="273">
        <v>670</v>
      </c>
      <c r="AK2194" s="273">
        <v>217572</v>
      </c>
      <c r="BV2194" s="336" t="s">
        <v>64</v>
      </c>
      <c r="BW2194" s="337" t="s">
        <v>75</v>
      </c>
      <c r="BX2194" s="337" t="s">
        <v>231</v>
      </c>
      <c r="BY2194" s="337" t="s">
        <v>231</v>
      </c>
      <c r="BZ2194" s="337" t="s">
        <v>86</v>
      </c>
      <c r="CA2194" s="337" t="s">
        <v>87</v>
      </c>
      <c r="CB2194" s="337" t="s">
        <v>225</v>
      </c>
      <c r="CC2194" s="337" t="s">
        <v>226</v>
      </c>
      <c r="CD2194" s="338">
        <v>5</v>
      </c>
      <c r="CE2194" s="335">
        <v>45200</v>
      </c>
      <c r="CF2194" s="337">
        <v>0</v>
      </c>
      <c r="CG2194" s="337" t="s">
        <v>80</v>
      </c>
      <c r="CH2194" s="337">
        <v>0</v>
      </c>
      <c r="CI2194" s="337" t="s">
        <v>80</v>
      </c>
      <c r="CJ2194" s="337"/>
      <c r="CK2194" s="337"/>
      <c r="CL2194" s="337"/>
      <c r="CM2194" s="337" t="s">
        <v>73</v>
      </c>
      <c r="CN2194" s="337">
        <v>3</v>
      </c>
    </row>
    <row r="2195" spans="4:92">
      <c r="D2195" s="273" t="s">
        <v>83</v>
      </c>
      <c r="E2195" s="273" t="s">
        <v>63</v>
      </c>
      <c r="F2195" s="273" t="s">
        <v>504</v>
      </c>
      <c r="G2195" s="273" t="s">
        <v>567</v>
      </c>
      <c r="H2195" s="274">
        <v>45108</v>
      </c>
      <c r="I2195" s="273">
        <v>12806</v>
      </c>
      <c r="J2195" s="273">
        <v>687</v>
      </c>
      <c r="K2195" s="273">
        <v>79146</v>
      </c>
      <c r="L2195" s="273" t="s">
        <v>66</v>
      </c>
      <c r="M2195" s="273">
        <v>11148.088159999999</v>
      </c>
      <c r="N2195" s="273" t="s">
        <v>67</v>
      </c>
      <c r="P2195" s="273" t="s">
        <v>68</v>
      </c>
      <c r="Q2195" s="273" t="s">
        <v>69</v>
      </c>
      <c r="R2195" s="273" t="s">
        <v>70</v>
      </c>
      <c r="S2195" s="273" t="s">
        <v>71</v>
      </c>
      <c r="T2195" s="273" t="s">
        <v>72</v>
      </c>
      <c r="U2195" s="273" t="s">
        <v>73</v>
      </c>
      <c r="V2195" s="273" t="s">
        <v>74</v>
      </c>
      <c r="W2195" s="273">
        <v>266011</v>
      </c>
      <c r="X2195" s="273" t="s">
        <v>64</v>
      </c>
      <c r="Y2195" s="273" t="s">
        <v>75</v>
      </c>
      <c r="Z2195" s="273" t="s">
        <v>517</v>
      </c>
      <c r="AA2195" s="273" t="s">
        <v>517</v>
      </c>
      <c r="AB2195" s="274">
        <v>45170</v>
      </c>
      <c r="AC2195" s="273">
        <v>13669</v>
      </c>
      <c r="AD2195" s="273">
        <v>670</v>
      </c>
      <c r="AE2195" s="273">
        <v>12.88</v>
      </c>
      <c r="AF2195" s="273" t="s">
        <v>90</v>
      </c>
      <c r="AG2195" s="273" t="s">
        <v>1489</v>
      </c>
      <c r="AH2195" s="273" t="s">
        <v>1489</v>
      </c>
      <c r="AI2195" s="273" t="s">
        <v>123</v>
      </c>
      <c r="AJ2195" s="273" t="s">
        <v>200</v>
      </c>
      <c r="AK2195" s="273">
        <v>265580</v>
      </c>
      <c r="BV2195" s="279" t="s">
        <v>64</v>
      </c>
      <c r="BW2195" s="280" t="s">
        <v>75</v>
      </c>
      <c r="BX2195" s="280" t="s">
        <v>231</v>
      </c>
      <c r="BY2195" s="280" t="s">
        <v>231</v>
      </c>
      <c r="BZ2195" s="280" t="s">
        <v>86</v>
      </c>
      <c r="CA2195" s="280" t="s">
        <v>87</v>
      </c>
      <c r="CB2195" s="280" t="s">
        <v>225</v>
      </c>
      <c r="CC2195" s="280" t="s">
        <v>226</v>
      </c>
      <c r="CD2195" s="281">
        <v>5</v>
      </c>
      <c r="CE2195" s="277">
        <v>45200</v>
      </c>
      <c r="CF2195" s="280">
        <v>0</v>
      </c>
      <c r="CG2195" s="280" t="s">
        <v>80</v>
      </c>
      <c r="CH2195" s="280">
        <v>0</v>
      </c>
      <c r="CI2195" s="280" t="s">
        <v>80</v>
      </c>
      <c r="CJ2195" s="280"/>
      <c r="CK2195" s="280"/>
      <c r="CL2195" s="280"/>
      <c r="CM2195" s="280" t="s">
        <v>73</v>
      </c>
      <c r="CN2195" s="280">
        <v>3</v>
      </c>
    </row>
    <row r="2196" spans="4:92">
      <c r="D2196" s="273" t="s">
        <v>83</v>
      </c>
      <c r="E2196" s="273" t="s">
        <v>63</v>
      </c>
      <c r="F2196" s="273" t="s">
        <v>504</v>
      </c>
      <c r="G2196" s="273" t="s">
        <v>567</v>
      </c>
      <c r="H2196" s="274">
        <v>45108</v>
      </c>
      <c r="I2196" s="273">
        <v>12806</v>
      </c>
      <c r="J2196" s="273">
        <v>687</v>
      </c>
      <c r="K2196" s="273">
        <v>3057</v>
      </c>
      <c r="L2196" s="273" t="s">
        <v>66</v>
      </c>
      <c r="M2196" s="273">
        <v>360.14616000000001</v>
      </c>
      <c r="N2196" s="273" t="s">
        <v>67</v>
      </c>
      <c r="P2196" s="273" t="s">
        <v>92</v>
      </c>
      <c r="Q2196" s="273" t="s">
        <v>69</v>
      </c>
      <c r="R2196" s="273" t="s">
        <v>70</v>
      </c>
      <c r="S2196" s="273" t="s">
        <v>93</v>
      </c>
      <c r="T2196" s="273" t="s">
        <v>94</v>
      </c>
      <c r="U2196" s="273" t="s">
        <v>73</v>
      </c>
      <c r="V2196" s="273" t="s">
        <v>95</v>
      </c>
      <c r="W2196" s="273">
        <v>266028</v>
      </c>
      <c r="X2196" s="273" t="s">
        <v>64</v>
      </c>
      <c r="Y2196" s="273" t="s">
        <v>75</v>
      </c>
      <c r="Z2196" s="273" t="s">
        <v>517</v>
      </c>
      <c r="AA2196" s="273" t="s">
        <v>517</v>
      </c>
      <c r="AB2196" s="274">
        <v>45170</v>
      </c>
      <c r="AC2196" s="273">
        <v>13669</v>
      </c>
      <c r="AD2196" s="273">
        <v>670</v>
      </c>
      <c r="AE2196" s="273">
        <v>47.25</v>
      </c>
      <c r="AF2196" s="273" t="s">
        <v>90</v>
      </c>
      <c r="AG2196" s="273" t="s">
        <v>1490</v>
      </c>
      <c r="AH2196" s="273" t="s">
        <v>1490</v>
      </c>
      <c r="AI2196" s="273" t="s">
        <v>199</v>
      </c>
      <c r="AJ2196" s="273" t="s">
        <v>200</v>
      </c>
      <c r="AK2196" s="273">
        <v>265586</v>
      </c>
      <c r="BV2196" s="336" t="s">
        <v>64</v>
      </c>
      <c r="BW2196" s="337" t="s">
        <v>75</v>
      </c>
      <c r="BX2196" s="337" t="s">
        <v>231</v>
      </c>
      <c r="BY2196" s="337" t="s">
        <v>231</v>
      </c>
      <c r="BZ2196" s="337" t="s">
        <v>86</v>
      </c>
      <c r="CA2196" s="337" t="s">
        <v>87</v>
      </c>
      <c r="CB2196" s="337" t="s">
        <v>225</v>
      </c>
      <c r="CC2196" s="337" t="s">
        <v>226</v>
      </c>
      <c r="CD2196" s="338">
        <v>5</v>
      </c>
      <c r="CE2196" s="335">
        <v>45200</v>
      </c>
      <c r="CF2196" s="337">
        <v>0</v>
      </c>
      <c r="CG2196" s="337" t="s">
        <v>80</v>
      </c>
      <c r="CH2196" s="337">
        <v>0</v>
      </c>
      <c r="CI2196" s="337" t="s">
        <v>80</v>
      </c>
      <c r="CJ2196" s="337"/>
      <c r="CK2196" s="337"/>
      <c r="CL2196" s="337"/>
      <c r="CM2196" s="337" t="s">
        <v>73</v>
      </c>
      <c r="CN2196" s="337">
        <v>3</v>
      </c>
    </row>
    <row r="2197" spans="4:92">
      <c r="D2197" s="273" t="s">
        <v>83</v>
      </c>
      <c r="E2197" s="273" t="s">
        <v>63</v>
      </c>
      <c r="F2197" s="273" t="s">
        <v>504</v>
      </c>
      <c r="G2197" s="273" t="s">
        <v>567</v>
      </c>
      <c r="H2197" s="274">
        <v>45108</v>
      </c>
      <c r="I2197" s="273">
        <v>12806</v>
      </c>
      <c r="J2197" s="273">
        <v>687</v>
      </c>
      <c r="K2197" s="273">
        <v>38438</v>
      </c>
      <c r="L2197" s="273" t="s">
        <v>66</v>
      </c>
      <c r="M2197" s="273">
        <v>7036.8671999999997</v>
      </c>
      <c r="N2197" s="273" t="s">
        <v>115</v>
      </c>
      <c r="W2197" s="273">
        <v>265976</v>
      </c>
      <c r="X2197" s="273" t="s">
        <v>64</v>
      </c>
      <c r="Y2197" s="273" t="s">
        <v>75</v>
      </c>
      <c r="Z2197" s="273" t="s">
        <v>517</v>
      </c>
      <c r="AA2197" s="273" t="s">
        <v>517</v>
      </c>
      <c r="AB2197" s="274">
        <v>45170</v>
      </c>
      <c r="AC2197" s="273">
        <v>13669</v>
      </c>
      <c r="AD2197" s="273">
        <v>670</v>
      </c>
      <c r="AE2197" s="273">
        <v>23</v>
      </c>
      <c r="AF2197" s="273" t="s">
        <v>90</v>
      </c>
      <c r="AG2197" s="273" t="s">
        <v>658</v>
      </c>
      <c r="AH2197" s="273" t="s">
        <v>658</v>
      </c>
      <c r="AI2197" s="273" t="s">
        <v>123</v>
      </c>
      <c r="AJ2197" s="273" t="s">
        <v>200</v>
      </c>
      <c r="AK2197" s="273">
        <v>265592</v>
      </c>
      <c r="BV2197" s="279" t="s">
        <v>64</v>
      </c>
      <c r="BW2197" s="280" t="s">
        <v>75</v>
      </c>
      <c r="BX2197" s="280" t="s">
        <v>231</v>
      </c>
      <c r="BY2197" s="280" t="s">
        <v>231</v>
      </c>
      <c r="BZ2197" s="280" t="s">
        <v>86</v>
      </c>
      <c r="CA2197" s="280" t="s">
        <v>87</v>
      </c>
      <c r="CB2197" s="280" t="s">
        <v>225</v>
      </c>
      <c r="CC2197" s="280" t="s">
        <v>226</v>
      </c>
      <c r="CD2197" s="281">
        <v>5</v>
      </c>
      <c r="CE2197" s="277">
        <v>45200</v>
      </c>
      <c r="CF2197" s="280">
        <v>0</v>
      </c>
      <c r="CG2197" s="280" t="s">
        <v>80</v>
      </c>
      <c r="CH2197" s="280">
        <v>0</v>
      </c>
      <c r="CI2197" s="280" t="s">
        <v>80</v>
      </c>
      <c r="CJ2197" s="280"/>
      <c r="CK2197" s="280"/>
      <c r="CL2197" s="280"/>
      <c r="CM2197" s="280" t="s">
        <v>73</v>
      </c>
      <c r="CN2197" s="280">
        <v>3</v>
      </c>
    </row>
    <row r="2198" spans="4:92">
      <c r="D2198" s="273" t="s">
        <v>83</v>
      </c>
      <c r="E2198" s="273" t="s">
        <v>63</v>
      </c>
      <c r="F2198" s="273" t="s">
        <v>504</v>
      </c>
      <c r="G2198" s="273" t="s">
        <v>567</v>
      </c>
      <c r="H2198" s="274">
        <v>45108</v>
      </c>
      <c r="I2198" s="273">
        <v>12806</v>
      </c>
      <c r="J2198" s="273">
        <v>687</v>
      </c>
      <c r="K2198" s="273">
        <v>0</v>
      </c>
      <c r="L2198" s="273" t="s">
        <v>66</v>
      </c>
      <c r="N2198" s="273" t="s">
        <v>107</v>
      </c>
      <c r="W2198" s="273">
        <v>265977</v>
      </c>
      <c r="X2198" s="273" t="s">
        <v>64</v>
      </c>
      <c r="Y2198" s="273" t="s">
        <v>63</v>
      </c>
      <c r="Z2198" s="273" t="s">
        <v>221</v>
      </c>
      <c r="AA2198" s="273" t="s">
        <v>221</v>
      </c>
      <c r="AB2198" s="274">
        <v>45200</v>
      </c>
      <c r="AC2198" s="273">
        <v>14037</v>
      </c>
      <c r="AD2198" s="273">
        <v>17</v>
      </c>
      <c r="AE2198" s="273">
        <v>1.248</v>
      </c>
      <c r="AF2198" s="273" t="s">
        <v>90</v>
      </c>
      <c r="AG2198" s="273" t="s">
        <v>1026</v>
      </c>
      <c r="AH2198" s="273" t="s">
        <v>1093</v>
      </c>
      <c r="AI2198" s="273" t="s">
        <v>123</v>
      </c>
      <c r="AJ2198" s="273" t="s">
        <v>200</v>
      </c>
      <c r="AK2198" s="273">
        <v>257760</v>
      </c>
      <c r="BV2198" s="336" t="s">
        <v>64</v>
      </c>
      <c r="BW2198" s="337" t="s">
        <v>75</v>
      </c>
      <c r="BX2198" s="337" t="s">
        <v>231</v>
      </c>
      <c r="BY2198" s="337" t="s">
        <v>231</v>
      </c>
      <c r="BZ2198" s="337" t="s">
        <v>86</v>
      </c>
      <c r="CA2198" s="337" t="s">
        <v>87</v>
      </c>
      <c r="CB2198" s="337" t="s">
        <v>225</v>
      </c>
      <c r="CC2198" s="337" t="s">
        <v>226</v>
      </c>
      <c r="CD2198" s="338">
        <v>5</v>
      </c>
      <c r="CE2198" s="335">
        <v>45200</v>
      </c>
      <c r="CF2198" s="337">
        <v>0</v>
      </c>
      <c r="CG2198" s="337" t="s">
        <v>80</v>
      </c>
      <c r="CH2198" s="337">
        <v>0</v>
      </c>
      <c r="CI2198" s="337" t="s">
        <v>80</v>
      </c>
      <c r="CJ2198" s="337"/>
      <c r="CK2198" s="337"/>
      <c r="CL2198" s="337"/>
      <c r="CM2198" s="337" t="s">
        <v>73</v>
      </c>
      <c r="CN2198" s="337">
        <v>3</v>
      </c>
    </row>
    <row r="2199" spans="4:92">
      <c r="D2199" s="273" t="s">
        <v>83</v>
      </c>
      <c r="E2199" s="273" t="s">
        <v>63</v>
      </c>
      <c r="F2199" s="273" t="s">
        <v>504</v>
      </c>
      <c r="G2199" s="273" t="s">
        <v>567</v>
      </c>
      <c r="H2199" s="274">
        <v>45139</v>
      </c>
      <c r="I2199" s="273">
        <v>13482</v>
      </c>
      <c r="J2199" s="273">
        <v>687</v>
      </c>
      <c r="K2199" s="273">
        <v>31090</v>
      </c>
      <c r="L2199" s="273" t="s">
        <v>66</v>
      </c>
      <c r="M2199" s="273">
        <v>5491.4393600000003</v>
      </c>
      <c r="N2199" s="273" t="s">
        <v>67</v>
      </c>
      <c r="P2199" s="273" t="s">
        <v>1011</v>
      </c>
      <c r="Q2199" s="273" t="s">
        <v>69</v>
      </c>
      <c r="R2199" s="273" t="s">
        <v>70</v>
      </c>
      <c r="S2199" s="273" t="s">
        <v>1041</v>
      </c>
      <c r="T2199" s="273" t="s">
        <v>1042</v>
      </c>
      <c r="U2199" s="273" t="s">
        <v>73</v>
      </c>
      <c r="V2199" s="273" t="s">
        <v>1043</v>
      </c>
      <c r="W2199" s="273">
        <v>266058</v>
      </c>
      <c r="X2199" s="273" t="s">
        <v>64</v>
      </c>
      <c r="Y2199" s="273" t="s">
        <v>63</v>
      </c>
      <c r="Z2199" s="273" t="s">
        <v>221</v>
      </c>
      <c r="AA2199" s="273" t="s">
        <v>221</v>
      </c>
      <c r="AB2199" s="274">
        <v>45200</v>
      </c>
      <c r="AC2199" s="273">
        <v>14037</v>
      </c>
      <c r="AD2199" s="273">
        <v>17</v>
      </c>
      <c r="AE2199" s="273">
        <v>2E-3</v>
      </c>
      <c r="AF2199" s="273" t="s">
        <v>90</v>
      </c>
      <c r="AG2199" s="273" t="s">
        <v>1095</v>
      </c>
      <c r="AH2199" s="273" t="s">
        <v>1096</v>
      </c>
      <c r="AI2199" s="273" t="s">
        <v>123</v>
      </c>
      <c r="AJ2199" s="273" t="s">
        <v>200</v>
      </c>
      <c r="AK2199" s="273">
        <v>257766</v>
      </c>
      <c r="BV2199" s="279" t="s">
        <v>64</v>
      </c>
      <c r="BW2199" s="280" t="s">
        <v>75</v>
      </c>
      <c r="BX2199" s="280" t="s">
        <v>231</v>
      </c>
      <c r="BY2199" s="280" t="s">
        <v>231</v>
      </c>
      <c r="BZ2199" s="280" t="s">
        <v>86</v>
      </c>
      <c r="CA2199" s="280" t="s">
        <v>87</v>
      </c>
      <c r="CB2199" s="280" t="s">
        <v>225</v>
      </c>
      <c r="CC2199" s="280" t="s">
        <v>226</v>
      </c>
      <c r="CD2199" s="281">
        <v>5</v>
      </c>
      <c r="CE2199" s="277">
        <v>45200</v>
      </c>
      <c r="CF2199" s="280">
        <v>0</v>
      </c>
      <c r="CG2199" s="280" t="s">
        <v>80</v>
      </c>
      <c r="CH2199" s="280">
        <v>0</v>
      </c>
      <c r="CI2199" s="280" t="s">
        <v>80</v>
      </c>
      <c r="CJ2199" s="280"/>
      <c r="CK2199" s="280"/>
      <c r="CL2199" s="280"/>
      <c r="CM2199" s="280" t="s">
        <v>73</v>
      </c>
      <c r="CN2199" s="280">
        <v>3</v>
      </c>
    </row>
    <row r="2200" spans="4:92">
      <c r="D2200" s="273" t="s">
        <v>83</v>
      </c>
      <c r="E2200" s="273" t="s">
        <v>63</v>
      </c>
      <c r="F2200" s="273" t="s">
        <v>504</v>
      </c>
      <c r="G2200" s="273" t="s">
        <v>567</v>
      </c>
      <c r="H2200" s="274">
        <v>45139</v>
      </c>
      <c r="I2200" s="273">
        <v>13482</v>
      </c>
      <c r="J2200" s="273">
        <v>687</v>
      </c>
      <c r="K2200" s="273">
        <v>9053</v>
      </c>
      <c r="L2200" s="273" t="s">
        <v>66</v>
      </c>
      <c r="M2200" s="273">
        <v>1167.5690400000001</v>
      </c>
      <c r="N2200" s="273" t="s">
        <v>67</v>
      </c>
      <c r="P2200" s="273" t="s">
        <v>92</v>
      </c>
      <c r="Q2200" s="273" t="s">
        <v>69</v>
      </c>
      <c r="R2200" s="273" t="s">
        <v>70</v>
      </c>
      <c r="S2200" s="273" t="s">
        <v>834</v>
      </c>
      <c r="T2200" s="273" t="s">
        <v>835</v>
      </c>
      <c r="U2200" s="273" t="s">
        <v>73</v>
      </c>
      <c r="V2200" s="273" t="s">
        <v>836</v>
      </c>
      <c r="W2200" s="273">
        <v>266074</v>
      </c>
      <c r="X2200" s="273" t="s">
        <v>64</v>
      </c>
      <c r="Y2200" s="273" t="s">
        <v>63</v>
      </c>
      <c r="Z2200" s="273" t="s">
        <v>221</v>
      </c>
      <c r="AA2200" s="273" t="s">
        <v>221</v>
      </c>
      <c r="AB2200" s="274">
        <v>45200</v>
      </c>
      <c r="AC2200" s="273">
        <v>15140</v>
      </c>
      <c r="AD2200" s="273">
        <v>17</v>
      </c>
      <c r="AK2200" s="273">
        <v>325071</v>
      </c>
      <c r="BV2200" s="336" t="s">
        <v>64</v>
      </c>
      <c r="BW2200" s="337" t="s">
        <v>75</v>
      </c>
      <c r="BX2200" s="337" t="s">
        <v>231</v>
      </c>
      <c r="BY2200" s="337" t="s">
        <v>231</v>
      </c>
      <c r="BZ2200" s="337" t="s">
        <v>86</v>
      </c>
      <c r="CA2200" s="337" t="s">
        <v>87</v>
      </c>
      <c r="CB2200" s="337" t="s">
        <v>225</v>
      </c>
      <c r="CC2200" s="337" t="s">
        <v>226</v>
      </c>
      <c r="CD2200" s="338">
        <v>5</v>
      </c>
      <c r="CE2200" s="335">
        <v>45231</v>
      </c>
      <c r="CF2200" s="337">
        <v>0</v>
      </c>
      <c r="CG2200" s="337" t="s">
        <v>80</v>
      </c>
      <c r="CH2200" s="337">
        <v>0</v>
      </c>
      <c r="CI2200" s="337" t="s">
        <v>80</v>
      </c>
      <c r="CJ2200" s="337"/>
      <c r="CK2200" s="337"/>
      <c r="CL2200" s="337"/>
      <c r="CM2200" s="337" t="s">
        <v>73</v>
      </c>
      <c r="CN2200" s="337">
        <v>3</v>
      </c>
    </row>
    <row r="2201" spans="4:92">
      <c r="D2201" s="273" t="s">
        <v>83</v>
      </c>
      <c r="E2201" s="273" t="s">
        <v>63</v>
      </c>
      <c r="F2201" s="273" t="s">
        <v>504</v>
      </c>
      <c r="G2201" s="273" t="s">
        <v>567</v>
      </c>
      <c r="H2201" s="274">
        <v>45139</v>
      </c>
      <c r="I2201" s="273">
        <v>13482</v>
      </c>
      <c r="J2201" s="273">
        <v>687</v>
      </c>
      <c r="K2201" s="273">
        <v>122799</v>
      </c>
      <c r="L2201" s="273" t="s">
        <v>66</v>
      </c>
      <c r="M2201" s="273">
        <v>17293.527679999999</v>
      </c>
      <c r="N2201" s="273" t="s">
        <v>67</v>
      </c>
      <c r="P2201" s="273" t="s">
        <v>68</v>
      </c>
      <c r="Q2201" s="273" t="s">
        <v>69</v>
      </c>
      <c r="R2201" s="273" t="s">
        <v>70</v>
      </c>
      <c r="S2201" s="273" t="s">
        <v>71</v>
      </c>
      <c r="T2201" s="273" t="s">
        <v>72</v>
      </c>
      <c r="U2201" s="273" t="s">
        <v>73</v>
      </c>
      <c r="V2201" s="273" t="s">
        <v>74</v>
      </c>
      <c r="W2201" s="273">
        <v>266091</v>
      </c>
      <c r="X2201" s="273" t="s">
        <v>64</v>
      </c>
      <c r="Y2201" s="273" t="s">
        <v>63</v>
      </c>
      <c r="Z2201" s="273" t="s">
        <v>221</v>
      </c>
      <c r="AA2201" s="273" t="s">
        <v>221</v>
      </c>
      <c r="AB2201" s="274">
        <v>45200</v>
      </c>
      <c r="AC2201" s="273">
        <v>15140</v>
      </c>
      <c r="AD2201" s="273">
        <v>17</v>
      </c>
      <c r="AK2201" s="273">
        <v>325082</v>
      </c>
      <c r="BV2201" s="279" t="s">
        <v>64</v>
      </c>
      <c r="BW2201" s="280" t="s">
        <v>75</v>
      </c>
      <c r="BX2201" s="280" t="s">
        <v>231</v>
      </c>
      <c r="BY2201" s="280" t="s">
        <v>231</v>
      </c>
      <c r="BZ2201" s="280" t="s">
        <v>86</v>
      </c>
      <c r="CA2201" s="280" t="s">
        <v>87</v>
      </c>
      <c r="CB2201" s="280" t="s">
        <v>225</v>
      </c>
      <c r="CC2201" s="280" t="s">
        <v>226</v>
      </c>
      <c r="CD2201" s="281">
        <v>5</v>
      </c>
      <c r="CE2201" s="277">
        <v>45231</v>
      </c>
      <c r="CF2201" s="280">
        <v>0</v>
      </c>
      <c r="CG2201" s="280" t="s">
        <v>80</v>
      </c>
      <c r="CH2201" s="280">
        <v>0</v>
      </c>
      <c r="CI2201" s="280" t="s">
        <v>80</v>
      </c>
      <c r="CJ2201" s="280"/>
      <c r="CK2201" s="280"/>
      <c r="CL2201" s="280"/>
      <c r="CM2201" s="280" t="s">
        <v>73</v>
      </c>
      <c r="CN2201" s="280">
        <v>3</v>
      </c>
    </row>
    <row r="2202" spans="4:92">
      <c r="D2202" s="273" t="s">
        <v>83</v>
      </c>
      <c r="E2202" s="273" t="s">
        <v>63</v>
      </c>
      <c r="F2202" s="273" t="s">
        <v>504</v>
      </c>
      <c r="G2202" s="273" t="s">
        <v>567</v>
      </c>
      <c r="H2202" s="274">
        <v>45139</v>
      </c>
      <c r="I2202" s="273">
        <v>13482</v>
      </c>
      <c r="J2202" s="273">
        <v>687</v>
      </c>
      <c r="K2202" s="273">
        <v>3423</v>
      </c>
      <c r="L2202" s="273" t="s">
        <v>66</v>
      </c>
      <c r="M2202" s="273">
        <v>403.25560000000002</v>
      </c>
      <c r="N2202" s="273" t="s">
        <v>67</v>
      </c>
      <c r="P2202" s="273" t="s">
        <v>92</v>
      </c>
      <c r="Q2202" s="273" t="s">
        <v>69</v>
      </c>
      <c r="R2202" s="273" t="s">
        <v>70</v>
      </c>
      <c r="S2202" s="273" t="s">
        <v>93</v>
      </c>
      <c r="T2202" s="273" t="s">
        <v>94</v>
      </c>
      <c r="U2202" s="273" t="s">
        <v>73</v>
      </c>
      <c r="V2202" s="273" t="s">
        <v>95</v>
      </c>
      <c r="W2202" s="273">
        <v>266108</v>
      </c>
      <c r="X2202" s="273" t="s">
        <v>64</v>
      </c>
      <c r="Y2202" s="273" t="s">
        <v>63</v>
      </c>
      <c r="Z2202" s="273" t="s">
        <v>221</v>
      </c>
      <c r="AA2202" s="273" t="s">
        <v>221</v>
      </c>
      <c r="AB2202" s="274">
        <v>45200</v>
      </c>
      <c r="AC2202" s="273">
        <v>15140</v>
      </c>
      <c r="AD2202" s="273">
        <v>17</v>
      </c>
      <c r="AK2202" s="273">
        <v>325084</v>
      </c>
      <c r="BV2202" s="336" t="s">
        <v>64</v>
      </c>
      <c r="BW2202" s="337" t="s">
        <v>75</v>
      </c>
      <c r="BX2202" s="337" t="s">
        <v>231</v>
      </c>
      <c r="BY2202" s="337" t="s">
        <v>231</v>
      </c>
      <c r="BZ2202" s="337" t="s">
        <v>167</v>
      </c>
      <c r="CA2202" s="337" t="s">
        <v>168</v>
      </c>
      <c r="CB2202" s="337" t="s">
        <v>353</v>
      </c>
      <c r="CC2202" s="337" t="s">
        <v>354</v>
      </c>
      <c r="CD2202" s="338">
        <v>13</v>
      </c>
      <c r="CE2202" s="335">
        <v>45231</v>
      </c>
      <c r="CF2202" s="337">
        <v>0</v>
      </c>
      <c r="CG2202" s="337" t="s">
        <v>80</v>
      </c>
      <c r="CH2202" s="337">
        <v>0</v>
      </c>
      <c r="CI2202" s="337" t="s">
        <v>80</v>
      </c>
      <c r="CJ2202" s="337"/>
      <c r="CK2202" s="337"/>
      <c r="CL2202" s="337"/>
      <c r="CM2202" s="337" t="s">
        <v>73</v>
      </c>
      <c r="CN2202" s="337">
        <v>3</v>
      </c>
    </row>
    <row r="2203" spans="4:92">
      <c r="D2203" s="273" t="s">
        <v>83</v>
      </c>
      <c r="E2203" s="273" t="s">
        <v>63</v>
      </c>
      <c r="F2203" s="273" t="s">
        <v>504</v>
      </c>
      <c r="G2203" s="273" t="s">
        <v>567</v>
      </c>
      <c r="H2203" s="274">
        <v>45139</v>
      </c>
      <c r="I2203" s="273">
        <v>13482</v>
      </c>
      <c r="J2203" s="273">
        <v>687</v>
      </c>
      <c r="K2203" s="273">
        <v>10049</v>
      </c>
      <c r="L2203" s="273" t="s">
        <v>66</v>
      </c>
      <c r="M2203" s="273">
        <v>4500.3455199999999</v>
      </c>
      <c r="N2203" s="273" t="s">
        <v>115</v>
      </c>
      <c r="W2203" s="273">
        <v>266056</v>
      </c>
      <c r="X2203" s="273" t="s">
        <v>64</v>
      </c>
      <c r="Y2203" s="273" t="s">
        <v>63</v>
      </c>
      <c r="Z2203" s="273" t="s">
        <v>221</v>
      </c>
      <c r="AA2203" s="273" t="s">
        <v>221</v>
      </c>
      <c r="AB2203" s="274">
        <v>45200</v>
      </c>
      <c r="AC2203" s="273">
        <v>15140</v>
      </c>
      <c r="AD2203" s="273">
        <v>17</v>
      </c>
      <c r="AK2203" s="273">
        <v>325087</v>
      </c>
      <c r="BV2203" s="279" t="s">
        <v>64</v>
      </c>
      <c r="BW2203" s="280" t="s">
        <v>75</v>
      </c>
      <c r="BX2203" s="280" t="s">
        <v>231</v>
      </c>
      <c r="BY2203" s="280" t="s">
        <v>231</v>
      </c>
      <c r="BZ2203" s="280" t="s">
        <v>151</v>
      </c>
      <c r="CA2203" s="280" t="s">
        <v>152</v>
      </c>
      <c r="CB2203" s="280" t="s">
        <v>161</v>
      </c>
      <c r="CC2203" s="280" t="s">
        <v>162</v>
      </c>
      <c r="CD2203" s="281">
        <v>11</v>
      </c>
      <c r="CE2203" s="277">
        <v>45231</v>
      </c>
      <c r="CF2203" s="280">
        <v>43914.15</v>
      </c>
      <c r="CG2203" s="280" t="s">
        <v>80</v>
      </c>
      <c r="CH2203" s="280">
        <v>43914.15</v>
      </c>
      <c r="CI2203" s="280" t="s">
        <v>80</v>
      </c>
      <c r="CJ2203" s="280"/>
      <c r="CK2203" s="280"/>
      <c r="CL2203" s="280"/>
      <c r="CM2203" s="280" t="s">
        <v>73</v>
      </c>
      <c r="CN2203" s="280">
        <v>3</v>
      </c>
    </row>
    <row r="2204" spans="4:92">
      <c r="D2204" s="273" t="s">
        <v>83</v>
      </c>
      <c r="E2204" s="273" t="s">
        <v>63</v>
      </c>
      <c r="F2204" s="273" t="s">
        <v>504</v>
      </c>
      <c r="G2204" s="273" t="s">
        <v>567</v>
      </c>
      <c r="H2204" s="274">
        <v>45139</v>
      </c>
      <c r="I2204" s="273">
        <v>13482</v>
      </c>
      <c r="J2204" s="273">
        <v>687</v>
      </c>
      <c r="K2204" s="273">
        <v>0</v>
      </c>
      <c r="L2204" s="273" t="s">
        <v>66</v>
      </c>
      <c r="N2204" s="273" t="s">
        <v>107</v>
      </c>
      <c r="W2204" s="273">
        <v>266057</v>
      </c>
      <c r="X2204" s="273" t="s">
        <v>64</v>
      </c>
      <c r="Y2204" s="273" t="s">
        <v>63</v>
      </c>
      <c r="Z2204" s="273" t="s">
        <v>221</v>
      </c>
      <c r="AA2204" s="273" t="s">
        <v>221</v>
      </c>
      <c r="AB2204" s="274">
        <v>45200</v>
      </c>
      <c r="AC2204" s="273">
        <v>15140</v>
      </c>
      <c r="AD2204" s="273">
        <v>17</v>
      </c>
      <c r="AK2204" s="273">
        <v>325089</v>
      </c>
      <c r="BV2204" s="336" t="s">
        <v>64</v>
      </c>
      <c r="BW2204" s="337" t="s">
        <v>75</v>
      </c>
      <c r="BX2204" s="337" t="s">
        <v>231</v>
      </c>
      <c r="BY2204" s="337" t="s">
        <v>231</v>
      </c>
      <c r="BZ2204" s="337" t="s">
        <v>167</v>
      </c>
      <c r="CA2204" s="337" t="s">
        <v>168</v>
      </c>
      <c r="CB2204" s="337" t="s">
        <v>169</v>
      </c>
      <c r="CC2204" s="337" t="s">
        <v>170</v>
      </c>
      <c r="CD2204" s="338">
        <v>12</v>
      </c>
      <c r="CE2204" s="335">
        <v>45231</v>
      </c>
      <c r="CF2204" s="337">
        <v>130</v>
      </c>
      <c r="CG2204" s="337" t="s">
        <v>80</v>
      </c>
      <c r="CH2204" s="337">
        <v>130</v>
      </c>
      <c r="CI2204" s="337" t="s">
        <v>80</v>
      </c>
      <c r="CJ2204" s="337"/>
      <c r="CK2204" s="337"/>
      <c r="CL2204" s="337"/>
      <c r="CM2204" s="337" t="s">
        <v>73</v>
      </c>
      <c r="CN2204" s="337">
        <v>3</v>
      </c>
    </row>
    <row r="2205" spans="4:92">
      <c r="D2205" s="273" t="s">
        <v>83</v>
      </c>
      <c r="E2205" s="273" t="s">
        <v>63</v>
      </c>
      <c r="F2205" s="273" t="s">
        <v>504</v>
      </c>
      <c r="G2205" s="273" t="s">
        <v>567</v>
      </c>
      <c r="H2205" s="274">
        <v>45170</v>
      </c>
      <c r="I2205" s="273">
        <v>13809</v>
      </c>
      <c r="J2205" s="273">
        <v>687</v>
      </c>
      <c r="K2205" s="273">
        <v>38877</v>
      </c>
      <c r="L2205" s="273" t="s">
        <v>66</v>
      </c>
      <c r="M2205" s="273">
        <v>6866.8388800000002</v>
      </c>
      <c r="N2205" s="273" t="s">
        <v>67</v>
      </c>
      <c r="P2205" s="273" t="s">
        <v>1011</v>
      </c>
      <c r="Q2205" s="273" t="s">
        <v>69</v>
      </c>
      <c r="R2205" s="273" t="s">
        <v>70</v>
      </c>
      <c r="S2205" s="273" t="s">
        <v>1041</v>
      </c>
      <c r="T2205" s="273" t="s">
        <v>1042</v>
      </c>
      <c r="U2205" s="273" t="s">
        <v>73</v>
      </c>
      <c r="V2205" s="273" t="s">
        <v>1043</v>
      </c>
      <c r="W2205" s="273">
        <v>266138</v>
      </c>
      <c r="X2205" s="273" t="s">
        <v>64</v>
      </c>
      <c r="Y2205" s="273" t="s">
        <v>63</v>
      </c>
      <c r="Z2205" s="273" t="s">
        <v>221</v>
      </c>
      <c r="AA2205" s="273" t="s">
        <v>221</v>
      </c>
      <c r="AB2205" s="274">
        <v>45200</v>
      </c>
      <c r="AC2205" s="273">
        <v>15140</v>
      </c>
      <c r="AD2205" s="273">
        <v>17</v>
      </c>
      <c r="AK2205" s="273">
        <v>325094</v>
      </c>
      <c r="BV2205" s="279" t="s">
        <v>64</v>
      </c>
      <c r="BW2205" s="280" t="s">
        <v>75</v>
      </c>
      <c r="BX2205" s="280" t="s">
        <v>231</v>
      </c>
      <c r="BY2205" s="280" t="s">
        <v>231</v>
      </c>
      <c r="BZ2205" s="280" t="s">
        <v>126</v>
      </c>
      <c r="CA2205" s="280" t="s">
        <v>127</v>
      </c>
      <c r="CB2205" s="280" t="s">
        <v>133</v>
      </c>
      <c r="CC2205" s="280" t="s">
        <v>134</v>
      </c>
      <c r="CD2205" s="281">
        <v>7</v>
      </c>
      <c r="CE2205" s="277">
        <v>45231</v>
      </c>
      <c r="CF2205" s="280"/>
      <c r="CG2205" s="280"/>
      <c r="CH2205" s="280"/>
      <c r="CI2205" s="280" t="s">
        <v>104</v>
      </c>
      <c r="CJ2205" s="280"/>
      <c r="CK2205" s="280"/>
      <c r="CL2205" s="280"/>
      <c r="CM2205" s="280" t="s">
        <v>73</v>
      </c>
      <c r="CN2205" s="280">
        <v>3</v>
      </c>
    </row>
    <row r="2206" spans="4:92">
      <c r="D2206" s="273" t="s">
        <v>83</v>
      </c>
      <c r="E2206" s="273" t="s">
        <v>63</v>
      </c>
      <c r="F2206" s="273" t="s">
        <v>504</v>
      </c>
      <c r="G2206" s="273" t="s">
        <v>567</v>
      </c>
      <c r="H2206" s="274">
        <v>45170</v>
      </c>
      <c r="I2206" s="273">
        <v>13809</v>
      </c>
      <c r="J2206" s="273">
        <v>687</v>
      </c>
      <c r="K2206" s="273">
        <v>3528</v>
      </c>
      <c r="L2206" s="273" t="s">
        <v>66</v>
      </c>
      <c r="M2206" s="273">
        <v>454.99344000000002</v>
      </c>
      <c r="N2206" s="273" t="s">
        <v>67</v>
      </c>
      <c r="P2206" s="273" t="s">
        <v>92</v>
      </c>
      <c r="Q2206" s="273" t="s">
        <v>69</v>
      </c>
      <c r="R2206" s="273" t="s">
        <v>70</v>
      </c>
      <c r="S2206" s="273" t="s">
        <v>834</v>
      </c>
      <c r="T2206" s="273" t="s">
        <v>835</v>
      </c>
      <c r="U2206" s="273" t="s">
        <v>73</v>
      </c>
      <c r="V2206" s="273" t="s">
        <v>836</v>
      </c>
      <c r="W2206" s="273">
        <v>266154</v>
      </c>
      <c r="X2206" s="273" t="s">
        <v>64</v>
      </c>
      <c r="Y2206" s="273" t="s">
        <v>63</v>
      </c>
      <c r="Z2206" s="273" t="s">
        <v>221</v>
      </c>
      <c r="AA2206" s="273" t="s">
        <v>221</v>
      </c>
      <c r="AB2206" s="274">
        <v>45231</v>
      </c>
      <c r="AC2206" s="273">
        <v>14404</v>
      </c>
      <c r="AD2206" s="273">
        <v>17</v>
      </c>
      <c r="AK2206" s="273">
        <v>288120</v>
      </c>
      <c r="BV2206" s="336" t="s">
        <v>64</v>
      </c>
      <c r="BW2206" s="337" t="s">
        <v>75</v>
      </c>
      <c r="BX2206" s="337" t="s">
        <v>231</v>
      </c>
      <c r="BY2206" s="337" t="s">
        <v>231</v>
      </c>
      <c r="BZ2206" s="337" t="s">
        <v>138</v>
      </c>
      <c r="CA2206" s="337" t="s">
        <v>139</v>
      </c>
      <c r="CB2206" s="337" t="s">
        <v>140</v>
      </c>
      <c r="CC2206" s="337" t="s">
        <v>141</v>
      </c>
      <c r="CD2206" s="338">
        <v>9</v>
      </c>
      <c r="CE2206" s="335">
        <v>45231</v>
      </c>
      <c r="CF2206" s="337">
        <v>0</v>
      </c>
      <c r="CG2206" s="337" t="s">
        <v>80</v>
      </c>
      <c r="CH2206" s="337">
        <v>0</v>
      </c>
      <c r="CI2206" s="337" t="s">
        <v>80</v>
      </c>
      <c r="CJ2206" s="337"/>
      <c r="CK2206" s="337"/>
      <c r="CL2206" s="337"/>
      <c r="CM2206" s="337" t="s">
        <v>73</v>
      </c>
      <c r="CN2206" s="337">
        <v>3</v>
      </c>
    </row>
    <row r="2207" spans="4:92">
      <c r="D2207" s="273" t="s">
        <v>83</v>
      </c>
      <c r="E2207" s="273" t="s">
        <v>976</v>
      </c>
      <c r="F2207" s="273" t="s">
        <v>979</v>
      </c>
      <c r="G2207" s="273" t="s">
        <v>986</v>
      </c>
      <c r="H2207" s="274">
        <v>45200</v>
      </c>
      <c r="I2207" s="273">
        <v>14238</v>
      </c>
      <c r="J2207" s="273">
        <v>838</v>
      </c>
      <c r="W2207" s="273">
        <v>254341</v>
      </c>
      <c r="X2207" s="273" t="s">
        <v>64</v>
      </c>
      <c r="Y2207" s="273" t="s">
        <v>63</v>
      </c>
      <c r="Z2207" s="273" t="s">
        <v>221</v>
      </c>
      <c r="AA2207" s="273" t="s">
        <v>221</v>
      </c>
      <c r="AB2207" s="274">
        <v>45231</v>
      </c>
      <c r="AC2207" s="273">
        <v>14405</v>
      </c>
      <c r="AD2207" s="273">
        <v>17</v>
      </c>
      <c r="AE2207" s="273">
        <v>9.7370000000000001</v>
      </c>
      <c r="AF2207" s="273" t="s">
        <v>90</v>
      </c>
      <c r="AG2207" s="273" t="s">
        <v>882</v>
      </c>
      <c r="AH2207" s="273" t="s">
        <v>1101</v>
      </c>
      <c r="AI2207" s="273" t="s">
        <v>123</v>
      </c>
      <c r="AJ2207" s="273" t="s">
        <v>214</v>
      </c>
      <c r="AK2207" s="273">
        <v>275913</v>
      </c>
      <c r="BV2207" s="279" t="s">
        <v>64</v>
      </c>
      <c r="BW2207" s="280" t="s">
        <v>75</v>
      </c>
      <c r="BX2207" s="280" t="s">
        <v>231</v>
      </c>
      <c r="BY2207" s="280" t="s">
        <v>231</v>
      </c>
      <c r="BZ2207" s="280" t="s">
        <v>151</v>
      </c>
      <c r="CA2207" s="280" t="s">
        <v>152</v>
      </c>
      <c r="CB2207" s="280" t="s">
        <v>153</v>
      </c>
      <c r="CC2207" s="280" t="s">
        <v>154</v>
      </c>
      <c r="CD2207" s="281">
        <v>10</v>
      </c>
      <c r="CE2207" s="277">
        <v>45231</v>
      </c>
      <c r="CF2207" s="280">
        <v>62734.5</v>
      </c>
      <c r="CG2207" s="280" t="s">
        <v>80</v>
      </c>
      <c r="CH2207" s="280">
        <v>62734.5</v>
      </c>
      <c r="CI2207" s="280" t="s">
        <v>80</v>
      </c>
      <c r="CJ2207" s="280"/>
      <c r="CK2207" s="280"/>
      <c r="CL2207" s="280"/>
      <c r="CM2207" s="280" t="s">
        <v>73</v>
      </c>
      <c r="CN2207" s="280">
        <v>3</v>
      </c>
    </row>
    <row r="2208" spans="4:92">
      <c r="D2208" s="273" t="s">
        <v>83</v>
      </c>
      <c r="E2208" s="273" t="s">
        <v>976</v>
      </c>
      <c r="F2208" s="273" t="s">
        <v>979</v>
      </c>
      <c r="G2208" s="273" t="s">
        <v>986</v>
      </c>
      <c r="H2208" s="274">
        <v>45200</v>
      </c>
      <c r="I2208" s="273">
        <v>14238</v>
      </c>
      <c r="J2208" s="273">
        <v>838</v>
      </c>
      <c r="K2208" s="273">
        <v>14576.62</v>
      </c>
      <c r="L2208" s="273" t="s">
        <v>66</v>
      </c>
      <c r="M2208" s="273">
        <v>3857.6632375999998</v>
      </c>
      <c r="N2208" s="273" t="s">
        <v>115</v>
      </c>
      <c r="W2208" s="273">
        <v>254365</v>
      </c>
      <c r="X2208" s="273" t="s">
        <v>64</v>
      </c>
      <c r="Y2208" s="273" t="s">
        <v>63</v>
      </c>
      <c r="Z2208" s="273" t="s">
        <v>221</v>
      </c>
      <c r="AA2208" s="273" t="s">
        <v>221</v>
      </c>
      <c r="AB2208" s="274">
        <v>45231</v>
      </c>
      <c r="AC2208" s="273">
        <v>14405</v>
      </c>
      <c r="AD2208" s="273">
        <v>17</v>
      </c>
      <c r="AE2208" s="273">
        <v>0</v>
      </c>
      <c r="AF2208" s="273" t="s">
        <v>90</v>
      </c>
      <c r="AG2208" s="273" t="s">
        <v>879</v>
      </c>
      <c r="AH2208" s="273" t="s">
        <v>880</v>
      </c>
      <c r="AI2208" s="273" t="s">
        <v>123</v>
      </c>
      <c r="AJ2208" s="273" t="s">
        <v>214</v>
      </c>
      <c r="AK2208" s="273">
        <v>275919</v>
      </c>
      <c r="BV2208" s="336" t="s">
        <v>64</v>
      </c>
      <c r="BW2208" s="337" t="s">
        <v>75</v>
      </c>
      <c r="BX2208" s="337" t="s">
        <v>231</v>
      </c>
      <c r="BY2208" s="337" t="s">
        <v>231</v>
      </c>
      <c r="BZ2208" s="337" t="s">
        <v>126</v>
      </c>
      <c r="CA2208" s="337" t="s">
        <v>127</v>
      </c>
      <c r="CB2208" s="337" t="s">
        <v>128</v>
      </c>
      <c r="CC2208" s="337" t="s">
        <v>129</v>
      </c>
      <c r="CD2208" s="338">
        <v>6</v>
      </c>
      <c r="CE2208" s="335">
        <v>45231</v>
      </c>
      <c r="CF2208" s="337"/>
      <c r="CG2208" s="337"/>
      <c r="CH2208" s="337"/>
      <c r="CI2208" s="337" t="s">
        <v>80</v>
      </c>
      <c r="CJ2208" s="337"/>
      <c r="CK2208" s="337"/>
      <c r="CL2208" s="337"/>
      <c r="CM2208" s="337" t="s">
        <v>73</v>
      </c>
      <c r="CN2208" s="337">
        <v>3</v>
      </c>
    </row>
    <row r="2209" spans="4:92">
      <c r="D2209" s="273" t="s">
        <v>83</v>
      </c>
      <c r="E2209" s="273" t="s">
        <v>63</v>
      </c>
      <c r="F2209" s="273" t="s">
        <v>172</v>
      </c>
      <c r="G2209" s="273" t="s">
        <v>211</v>
      </c>
      <c r="H2209" s="274">
        <v>45170</v>
      </c>
      <c r="I2209" s="273">
        <v>13700</v>
      </c>
      <c r="J2209" s="273">
        <v>16</v>
      </c>
      <c r="K2209" s="273">
        <v>16424</v>
      </c>
      <c r="L2209" s="273" t="s">
        <v>66</v>
      </c>
      <c r="M2209" s="273">
        <v>2900.96576</v>
      </c>
      <c r="N2209" s="273" t="s">
        <v>67</v>
      </c>
      <c r="P2209" s="273" t="s">
        <v>1011</v>
      </c>
      <c r="Q2209" s="273" t="s">
        <v>69</v>
      </c>
      <c r="R2209" s="273" t="s">
        <v>70</v>
      </c>
      <c r="S2209" s="273" t="s">
        <v>1041</v>
      </c>
      <c r="T2209" s="273" t="s">
        <v>1042</v>
      </c>
      <c r="U2209" s="273" t="s">
        <v>73</v>
      </c>
      <c r="V2209" s="273" t="s">
        <v>1043</v>
      </c>
      <c r="W2209" s="273">
        <v>247048</v>
      </c>
      <c r="X2209" s="273" t="s">
        <v>64</v>
      </c>
      <c r="Y2209" s="273" t="s">
        <v>63</v>
      </c>
      <c r="Z2209" s="273" t="s">
        <v>221</v>
      </c>
      <c r="AA2209" s="273" t="s">
        <v>221</v>
      </c>
      <c r="AB2209" s="274">
        <v>45231</v>
      </c>
      <c r="AC2209" s="273">
        <v>14405</v>
      </c>
      <c r="AD2209" s="273">
        <v>17</v>
      </c>
      <c r="AE2209" s="273">
        <v>0.17199999999999999</v>
      </c>
      <c r="AF2209" s="273" t="s">
        <v>90</v>
      </c>
      <c r="AG2209" s="273" t="s">
        <v>1105</v>
      </c>
      <c r="AH2209" s="273" t="s">
        <v>1106</v>
      </c>
      <c r="AI2209" s="273" t="s">
        <v>123</v>
      </c>
      <c r="AJ2209" s="273" t="s">
        <v>214</v>
      </c>
      <c r="AK2209" s="273">
        <v>275925</v>
      </c>
      <c r="BV2209" s="279" t="s">
        <v>64</v>
      </c>
      <c r="BW2209" s="280" t="s">
        <v>75</v>
      </c>
      <c r="BX2209" s="280" t="s">
        <v>231</v>
      </c>
      <c r="BY2209" s="280" t="s">
        <v>231</v>
      </c>
      <c r="BZ2209" s="280" t="s">
        <v>110</v>
      </c>
      <c r="CA2209" s="280" t="s">
        <v>111</v>
      </c>
      <c r="CB2209" s="280" t="s">
        <v>117</v>
      </c>
      <c r="CC2209" s="280" t="s">
        <v>118</v>
      </c>
      <c r="CD2209" s="281">
        <v>5</v>
      </c>
      <c r="CE2209" s="277">
        <v>45231</v>
      </c>
      <c r="CF2209" s="280"/>
      <c r="CG2209" s="280"/>
      <c r="CH2209" s="280"/>
      <c r="CI2209" s="280" t="s">
        <v>104</v>
      </c>
      <c r="CJ2209" s="280"/>
      <c r="CK2209" s="280"/>
      <c r="CL2209" s="280"/>
      <c r="CM2209" s="280" t="s">
        <v>73</v>
      </c>
      <c r="CN2209" s="280">
        <v>3</v>
      </c>
    </row>
    <row r="2210" spans="4:92">
      <c r="D2210" s="273" t="s">
        <v>83</v>
      </c>
      <c r="E2210" s="273" t="s">
        <v>63</v>
      </c>
      <c r="F2210" s="273" t="s">
        <v>172</v>
      </c>
      <c r="G2210" s="273" t="s">
        <v>211</v>
      </c>
      <c r="H2210" s="274">
        <v>45170</v>
      </c>
      <c r="I2210" s="273">
        <v>13700</v>
      </c>
      <c r="J2210" s="273">
        <v>16</v>
      </c>
      <c r="K2210" s="273">
        <v>25373</v>
      </c>
      <c r="L2210" s="273" t="s">
        <v>66</v>
      </c>
      <c r="M2210" s="273">
        <v>3573.9158400000001</v>
      </c>
      <c r="N2210" s="273" t="s">
        <v>67</v>
      </c>
      <c r="P2210" s="273" t="s">
        <v>68</v>
      </c>
      <c r="Q2210" s="273" t="s">
        <v>69</v>
      </c>
      <c r="R2210" s="273" t="s">
        <v>70</v>
      </c>
      <c r="S2210" s="273" t="s">
        <v>71</v>
      </c>
      <c r="T2210" s="273" t="s">
        <v>72</v>
      </c>
      <c r="U2210" s="273" t="s">
        <v>73</v>
      </c>
      <c r="V2210" s="273" t="s">
        <v>74</v>
      </c>
      <c r="W2210" s="273">
        <v>247065</v>
      </c>
      <c r="X2210" s="273" t="s">
        <v>64</v>
      </c>
      <c r="Y2210" s="273" t="s">
        <v>63</v>
      </c>
      <c r="Z2210" s="273" t="s">
        <v>221</v>
      </c>
      <c r="AA2210" s="273" t="s">
        <v>221</v>
      </c>
      <c r="AB2210" s="274">
        <v>45231</v>
      </c>
      <c r="AC2210" s="273">
        <v>14405</v>
      </c>
      <c r="AD2210" s="273">
        <v>17</v>
      </c>
      <c r="AE2210" s="273">
        <v>0.3478</v>
      </c>
      <c r="AF2210" s="273" t="s">
        <v>90</v>
      </c>
      <c r="AG2210" s="273" t="s">
        <v>819</v>
      </c>
      <c r="AH2210" s="273" t="s">
        <v>1225</v>
      </c>
      <c r="AI2210" s="273" t="s">
        <v>199</v>
      </c>
      <c r="AJ2210" s="273" t="s">
        <v>214</v>
      </c>
      <c r="AK2210" s="273">
        <v>275931</v>
      </c>
      <c r="BV2210" s="336" t="s">
        <v>64</v>
      </c>
      <c r="BW2210" s="337" t="s">
        <v>75</v>
      </c>
      <c r="BX2210" s="337" t="s">
        <v>231</v>
      </c>
      <c r="BY2210" s="337" t="s">
        <v>231</v>
      </c>
      <c r="BZ2210" s="337" t="s">
        <v>110</v>
      </c>
      <c r="CA2210" s="337" t="s">
        <v>111</v>
      </c>
      <c r="CB2210" s="337" t="s">
        <v>112</v>
      </c>
      <c r="CC2210" s="337" t="s">
        <v>113</v>
      </c>
      <c r="CD2210" s="338">
        <v>4</v>
      </c>
      <c r="CE2210" s="335">
        <v>45231</v>
      </c>
      <c r="CF2210" s="337"/>
      <c r="CG2210" s="337"/>
      <c r="CH2210" s="337"/>
      <c r="CI2210" s="337" t="s">
        <v>80</v>
      </c>
      <c r="CJ2210" s="337"/>
      <c r="CK2210" s="337"/>
      <c r="CL2210" s="337"/>
      <c r="CM2210" s="337" t="s">
        <v>73</v>
      </c>
      <c r="CN2210" s="337">
        <v>3</v>
      </c>
    </row>
    <row r="2211" spans="4:92">
      <c r="D2211" s="273" t="s">
        <v>83</v>
      </c>
      <c r="E2211" s="273" t="s">
        <v>63</v>
      </c>
      <c r="F2211" s="273" t="s">
        <v>172</v>
      </c>
      <c r="G2211" s="273" t="s">
        <v>211</v>
      </c>
      <c r="H2211" s="274">
        <v>45170</v>
      </c>
      <c r="I2211" s="273">
        <v>13700</v>
      </c>
      <c r="J2211" s="273">
        <v>16</v>
      </c>
      <c r="K2211" s="273">
        <v>465</v>
      </c>
      <c r="L2211" s="273" t="s">
        <v>66</v>
      </c>
      <c r="M2211" s="273">
        <v>54.798479999999998</v>
      </c>
      <c r="N2211" s="273" t="s">
        <v>67</v>
      </c>
      <c r="P2211" s="273" t="s">
        <v>92</v>
      </c>
      <c r="Q2211" s="273" t="s">
        <v>69</v>
      </c>
      <c r="R2211" s="273" t="s">
        <v>70</v>
      </c>
      <c r="S2211" s="273" t="s">
        <v>93</v>
      </c>
      <c r="T2211" s="273" t="s">
        <v>94</v>
      </c>
      <c r="U2211" s="273" t="s">
        <v>73</v>
      </c>
      <c r="V2211" s="273" t="s">
        <v>95</v>
      </c>
      <c r="W2211" s="273">
        <v>247082</v>
      </c>
      <c r="X2211" s="273" t="s">
        <v>64</v>
      </c>
      <c r="Y2211" s="273" t="s">
        <v>63</v>
      </c>
      <c r="Z2211" s="273" t="s">
        <v>221</v>
      </c>
      <c r="AA2211" s="273" t="s">
        <v>221</v>
      </c>
      <c r="AB2211" s="274">
        <v>45231</v>
      </c>
      <c r="AC2211" s="273">
        <v>14405</v>
      </c>
      <c r="AD2211" s="273">
        <v>17</v>
      </c>
      <c r="AE2211" s="273">
        <v>0.33200000000000002</v>
      </c>
      <c r="AF2211" s="273" t="s">
        <v>90</v>
      </c>
      <c r="AG2211" s="273" t="s">
        <v>1230</v>
      </c>
      <c r="AH2211" s="273" t="s">
        <v>1231</v>
      </c>
      <c r="AI2211" s="273" t="s">
        <v>123</v>
      </c>
      <c r="AJ2211" s="273" t="s">
        <v>214</v>
      </c>
      <c r="AK2211" s="273">
        <v>275937</v>
      </c>
      <c r="BV2211" s="279" t="s">
        <v>64</v>
      </c>
      <c r="BW2211" s="280" t="s">
        <v>75</v>
      </c>
      <c r="BX2211" s="280" t="s">
        <v>231</v>
      </c>
      <c r="BY2211" s="280" t="s">
        <v>231</v>
      </c>
      <c r="BZ2211" s="280" t="s">
        <v>86</v>
      </c>
      <c r="CA2211" s="280" t="s">
        <v>87</v>
      </c>
      <c r="CB2211" s="280" t="s">
        <v>101</v>
      </c>
      <c r="CC2211" s="280" t="s">
        <v>102</v>
      </c>
      <c r="CD2211" s="281">
        <v>4</v>
      </c>
      <c r="CE2211" s="277">
        <v>45231</v>
      </c>
      <c r="CF2211" s="280">
        <v>17094</v>
      </c>
      <c r="CG2211" s="280" t="s">
        <v>1495</v>
      </c>
      <c r="CH2211" s="280">
        <v>2457.2624999999998</v>
      </c>
      <c r="CI2211" s="280" t="s">
        <v>104</v>
      </c>
      <c r="CJ2211" s="280"/>
      <c r="CK2211" s="280"/>
      <c r="CL2211" s="280"/>
      <c r="CM2211" s="280" t="s">
        <v>73</v>
      </c>
      <c r="CN2211" s="280">
        <v>3</v>
      </c>
    </row>
    <row r="2212" spans="4:92">
      <c r="D2212" s="273" t="s">
        <v>83</v>
      </c>
      <c r="E2212" s="273" t="s">
        <v>63</v>
      </c>
      <c r="F2212" s="273" t="s">
        <v>172</v>
      </c>
      <c r="G2212" s="273" t="s">
        <v>211</v>
      </c>
      <c r="H2212" s="274">
        <v>45170</v>
      </c>
      <c r="I2212" s="273">
        <v>13700</v>
      </c>
      <c r="J2212" s="273">
        <v>16</v>
      </c>
      <c r="K2212" s="273">
        <v>0</v>
      </c>
      <c r="L2212" s="273" t="s">
        <v>66</v>
      </c>
      <c r="N2212" s="273" t="s">
        <v>107</v>
      </c>
      <c r="W2212" s="273">
        <v>247031</v>
      </c>
      <c r="X2212" s="273" t="s">
        <v>64</v>
      </c>
      <c r="Y2212" s="273" t="s">
        <v>63</v>
      </c>
      <c r="Z2212" s="273" t="s">
        <v>221</v>
      </c>
      <c r="AA2212" s="273" t="s">
        <v>221</v>
      </c>
      <c r="AB2212" s="274">
        <v>45231</v>
      </c>
      <c r="AC2212" s="273">
        <v>14405</v>
      </c>
      <c r="AD2212" s="273">
        <v>17</v>
      </c>
      <c r="AE2212" s="273">
        <v>8.6349999999999998</v>
      </c>
      <c r="AF2212" s="273" t="s">
        <v>90</v>
      </c>
      <c r="AG2212" s="273" t="s">
        <v>887</v>
      </c>
      <c r="AH2212" s="273" t="s">
        <v>1194</v>
      </c>
      <c r="AI2212" s="273" t="s">
        <v>123</v>
      </c>
      <c r="AJ2212" s="273" t="s">
        <v>200</v>
      </c>
      <c r="AK2212" s="273">
        <v>275943</v>
      </c>
      <c r="BV2212" s="336" t="s">
        <v>64</v>
      </c>
      <c r="BW2212" s="337" t="s">
        <v>75</v>
      </c>
      <c r="BX2212" s="337" t="s">
        <v>231</v>
      </c>
      <c r="BY2212" s="337" t="s">
        <v>231</v>
      </c>
      <c r="BZ2212" s="337" t="s">
        <v>167</v>
      </c>
      <c r="CA2212" s="337" t="s">
        <v>168</v>
      </c>
      <c r="CB2212" s="337" t="s">
        <v>353</v>
      </c>
      <c r="CC2212" s="337" t="s">
        <v>354</v>
      </c>
      <c r="CD2212" s="338">
        <v>13</v>
      </c>
      <c r="CE2212" s="335">
        <v>45261</v>
      </c>
      <c r="CF2212" s="337">
        <v>0</v>
      </c>
      <c r="CG2212" s="337" t="s">
        <v>80</v>
      </c>
      <c r="CH2212" s="337">
        <v>0</v>
      </c>
      <c r="CI2212" s="337" t="s">
        <v>80</v>
      </c>
      <c r="CJ2212" s="337"/>
      <c r="CK2212" s="337"/>
      <c r="CL2212" s="337"/>
      <c r="CM2212" s="337" t="s">
        <v>73</v>
      </c>
      <c r="CN2212" s="337">
        <v>3</v>
      </c>
    </row>
    <row r="2213" spans="4:92">
      <c r="D2213" s="273" t="s">
        <v>83</v>
      </c>
      <c r="E2213" s="273" t="s">
        <v>63</v>
      </c>
      <c r="F2213" s="273" t="s">
        <v>172</v>
      </c>
      <c r="G2213" s="273" t="s">
        <v>211</v>
      </c>
      <c r="H2213" s="274">
        <v>45170</v>
      </c>
      <c r="I2213" s="273">
        <v>13700</v>
      </c>
      <c r="J2213" s="273">
        <v>16</v>
      </c>
      <c r="K2213" s="273">
        <v>4726</v>
      </c>
      <c r="L2213" s="273" t="s">
        <v>66</v>
      </c>
      <c r="M2213" s="273">
        <v>2620.5916000000002</v>
      </c>
      <c r="N2213" s="273" t="s">
        <v>115</v>
      </c>
      <c r="W2213" s="273">
        <v>247030</v>
      </c>
      <c r="X2213" s="273" t="s">
        <v>64</v>
      </c>
      <c r="Y2213" s="273" t="s">
        <v>75</v>
      </c>
      <c r="Z2213" s="273" t="s">
        <v>79</v>
      </c>
      <c r="AA2213" s="273" t="s">
        <v>79</v>
      </c>
      <c r="AB2213" s="274">
        <v>44927</v>
      </c>
      <c r="AC2213" s="273">
        <v>11953</v>
      </c>
      <c r="AD2213" s="273">
        <v>36</v>
      </c>
      <c r="AE2213" s="273">
        <v>0.54400000000000004</v>
      </c>
      <c r="AF2213" s="273" t="s">
        <v>90</v>
      </c>
      <c r="AG2213" s="273" t="s">
        <v>636</v>
      </c>
      <c r="AH2213" s="273" t="s">
        <v>1820</v>
      </c>
      <c r="AI2213" s="273" t="s">
        <v>123</v>
      </c>
      <c r="AJ2213" s="273" t="s">
        <v>124</v>
      </c>
      <c r="AK2213" s="273">
        <v>172947</v>
      </c>
      <c r="BV2213" s="279" t="s">
        <v>64</v>
      </c>
      <c r="BW2213" s="280" t="s">
        <v>75</v>
      </c>
      <c r="BX2213" s="280" t="s">
        <v>231</v>
      </c>
      <c r="BY2213" s="280" t="s">
        <v>231</v>
      </c>
      <c r="BZ2213" s="280" t="s">
        <v>167</v>
      </c>
      <c r="CA2213" s="280" t="s">
        <v>168</v>
      </c>
      <c r="CB2213" s="280" t="s">
        <v>313</v>
      </c>
      <c r="CC2213" s="280" t="s">
        <v>314</v>
      </c>
      <c r="CD2213" s="281">
        <v>14</v>
      </c>
      <c r="CE2213" s="277">
        <v>45261</v>
      </c>
      <c r="CF2213" s="280">
        <v>0</v>
      </c>
      <c r="CG2213" s="280" t="s">
        <v>80</v>
      </c>
      <c r="CH2213" s="280">
        <v>0</v>
      </c>
      <c r="CI2213" s="280" t="s">
        <v>80</v>
      </c>
      <c r="CJ2213" s="280"/>
      <c r="CK2213" s="280"/>
      <c r="CL2213" s="280"/>
      <c r="CM2213" s="280" t="s">
        <v>73</v>
      </c>
      <c r="CN2213" s="280">
        <v>3</v>
      </c>
    </row>
    <row r="2214" spans="4:92">
      <c r="D2214" s="273" t="s">
        <v>83</v>
      </c>
      <c r="E2214" s="273" t="s">
        <v>63</v>
      </c>
      <c r="F2214" s="273" t="s">
        <v>172</v>
      </c>
      <c r="G2214" s="273" t="s">
        <v>211</v>
      </c>
      <c r="H2214" s="274">
        <v>45200</v>
      </c>
      <c r="I2214" s="273">
        <v>14035</v>
      </c>
      <c r="J2214" s="273">
        <v>16</v>
      </c>
      <c r="K2214" s="273">
        <v>5756</v>
      </c>
      <c r="L2214" s="273" t="s">
        <v>66</v>
      </c>
      <c r="M2214" s="273">
        <v>742.36800000000005</v>
      </c>
      <c r="N2214" s="273" t="s">
        <v>67</v>
      </c>
      <c r="P2214" s="273" t="s">
        <v>92</v>
      </c>
      <c r="Q2214" s="273" t="s">
        <v>69</v>
      </c>
      <c r="R2214" s="273" t="s">
        <v>70</v>
      </c>
      <c r="S2214" s="273" t="s">
        <v>834</v>
      </c>
      <c r="T2214" s="273" t="s">
        <v>835</v>
      </c>
      <c r="U2214" s="273" t="s">
        <v>73</v>
      </c>
      <c r="V2214" s="273" t="s">
        <v>836</v>
      </c>
      <c r="W2214" s="273">
        <v>263699</v>
      </c>
      <c r="X2214" s="273" t="s">
        <v>64</v>
      </c>
      <c r="Y2214" s="273" t="s">
        <v>75</v>
      </c>
      <c r="Z2214" s="273" t="s">
        <v>79</v>
      </c>
      <c r="AA2214" s="273" t="s">
        <v>79</v>
      </c>
      <c r="AB2214" s="274">
        <v>44927</v>
      </c>
      <c r="AC2214" s="273">
        <v>11953</v>
      </c>
      <c r="AD2214" s="273">
        <v>36</v>
      </c>
      <c r="AE2214" s="273">
        <v>1.2999999999999999E-2</v>
      </c>
      <c r="AF2214" s="273" t="s">
        <v>90</v>
      </c>
      <c r="AG2214" s="273" t="s">
        <v>121</v>
      </c>
      <c r="AH2214" s="273" t="s">
        <v>1821</v>
      </c>
      <c r="AI2214" s="273" t="s">
        <v>123</v>
      </c>
      <c r="AJ2214" s="273" t="s">
        <v>124</v>
      </c>
      <c r="AK2214" s="273">
        <v>172952</v>
      </c>
      <c r="BV2214" s="336" t="s">
        <v>64</v>
      </c>
      <c r="BW2214" s="337" t="s">
        <v>75</v>
      </c>
      <c r="BX2214" s="337" t="s">
        <v>231</v>
      </c>
      <c r="BY2214" s="337" t="s">
        <v>231</v>
      </c>
      <c r="BZ2214" s="337" t="s">
        <v>86</v>
      </c>
      <c r="CA2214" s="337" t="s">
        <v>87</v>
      </c>
      <c r="CB2214" s="337" t="s">
        <v>179</v>
      </c>
      <c r="CC2214" s="337" t="s">
        <v>180</v>
      </c>
      <c r="CD2214" s="338">
        <v>1</v>
      </c>
      <c r="CE2214" s="335">
        <v>45261</v>
      </c>
      <c r="CF2214" s="337"/>
      <c r="CG2214" s="337" t="s">
        <v>181</v>
      </c>
      <c r="CH2214" s="337"/>
      <c r="CI2214" s="337" t="s">
        <v>181</v>
      </c>
      <c r="CJ2214" s="337" t="s">
        <v>1822</v>
      </c>
      <c r="CK2214" s="337"/>
      <c r="CL2214" s="337"/>
      <c r="CM2214" s="337" t="s">
        <v>73</v>
      </c>
      <c r="CN2214" s="337">
        <v>3</v>
      </c>
    </row>
    <row r="2215" spans="4:92">
      <c r="D2215" s="273" t="s">
        <v>83</v>
      </c>
      <c r="E2215" s="273" t="s">
        <v>63</v>
      </c>
      <c r="F2215" s="273" t="s">
        <v>172</v>
      </c>
      <c r="G2215" s="273" t="s">
        <v>211</v>
      </c>
      <c r="H2215" s="274">
        <v>45200</v>
      </c>
      <c r="I2215" s="273">
        <v>14035</v>
      </c>
      <c r="J2215" s="273">
        <v>16</v>
      </c>
      <c r="K2215" s="273">
        <v>10346</v>
      </c>
      <c r="L2215" s="273" t="s">
        <v>66</v>
      </c>
      <c r="M2215" s="273">
        <v>1827.43</v>
      </c>
      <c r="N2215" s="273" t="s">
        <v>67</v>
      </c>
      <c r="P2215" s="273" t="s">
        <v>1011</v>
      </c>
      <c r="Q2215" s="273" t="s">
        <v>69</v>
      </c>
      <c r="R2215" s="273" t="s">
        <v>70</v>
      </c>
      <c r="S2215" s="273" t="s">
        <v>1041</v>
      </c>
      <c r="T2215" s="273" t="s">
        <v>1042</v>
      </c>
      <c r="U2215" s="273" t="s">
        <v>73</v>
      </c>
      <c r="V2215" s="273" t="s">
        <v>1043</v>
      </c>
      <c r="W2215" s="273">
        <v>263715</v>
      </c>
      <c r="X2215" s="273" t="s">
        <v>64</v>
      </c>
      <c r="Y2215" s="273" t="s">
        <v>75</v>
      </c>
      <c r="Z2215" s="273" t="s">
        <v>79</v>
      </c>
      <c r="AA2215" s="273" t="s">
        <v>79</v>
      </c>
      <c r="AB2215" s="274">
        <v>44927</v>
      </c>
      <c r="AC2215" s="273">
        <v>11953</v>
      </c>
      <c r="AD2215" s="273">
        <v>36</v>
      </c>
      <c r="AE2215" s="273">
        <v>5.4989999999999997</v>
      </c>
      <c r="AF2215" s="273" t="s">
        <v>90</v>
      </c>
      <c r="AG2215" s="273" t="s">
        <v>703</v>
      </c>
      <c r="AH2215" s="273" t="s">
        <v>1823</v>
      </c>
      <c r="AI2215" s="273" t="s">
        <v>123</v>
      </c>
      <c r="AJ2215" s="273" t="s">
        <v>124</v>
      </c>
      <c r="AK2215" s="273">
        <v>172957</v>
      </c>
      <c r="BV2215" s="279" t="s">
        <v>64</v>
      </c>
      <c r="BW2215" s="280" t="s">
        <v>75</v>
      </c>
      <c r="BX2215" s="280" t="s">
        <v>231</v>
      </c>
      <c r="BY2215" s="280" t="s">
        <v>231</v>
      </c>
      <c r="BZ2215" s="280" t="s">
        <v>86</v>
      </c>
      <c r="CA2215" s="280" t="s">
        <v>87</v>
      </c>
      <c r="CB2215" s="280" t="s">
        <v>179</v>
      </c>
      <c r="CC2215" s="280" t="s">
        <v>180</v>
      </c>
      <c r="CD2215" s="281">
        <v>1</v>
      </c>
      <c r="CE2215" s="277">
        <v>45261</v>
      </c>
      <c r="CF2215" s="280"/>
      <c r="CG2215" s="280" t="s">
        <v>181</v>
      </c>
      <c r="CH2215" s="280"/>
      <c r="CI2215" s="280" t="s">
        <v>181</v>
      </c>
      <c r="CJ2215" s="280" t="s">
        <v>1822</v>
      </c>
      <c r="CK2215" s="280"/>
      <c r="CL2215" s="280"/>
      <c r="CM2215" s="280" t="s">
        <v>73</v>
      </c>
      <c r="CN2215" s="280">
        <v>3</v>
      </c>
    </row>
    <row r="2216" spans="4:92">
      <c r="D2216" s="273" t="s">
        <v>83</v>
      </c>
      <c r="E2216" s="273" t="s">
        <v>63</v>
      </c>
      <c r="F2216" s="273" t="s">
        <v>172</v>
      </c>
      <c r="G2216" s="273" t="s">
        <v>211</v>
      </c>
      <c r="H2216" s="274">
        <v>45200</v>
      </c>
      <c r="I2216" s="273">
        <v>14035</v>
      </c>
      <c r="J2216" s="273">
        <v>16</v>
      </c>
      <c r="K2216" s="273">
        <v>21395</v>
      </c>
      <c r="L2216" s="273" t="s">
        <v>66</v>
      </c>
      <c r="M2216" s="273">
        <v>3013.5907999999999</v>
      </c>
      <c r="N2216" s="273" t="s">
        <v>67</v>
      </c>
      <c r="P2216" s="273" t="s">
        <v>68</v>
      </c>
      <c r="Q2216" s="273" t="s">
        <v>69</v>
      </c>
      <c r="R2216" s="273" t="s">
        <v>70</v>
      </c>
      <c r="S2216" s="273" t="s">
        <v>71</v>
      </c>
      <c r="T2216" s="273" t="s">
        <v>72</v>
      </c>
      <c r="U2216" s="273" t="s">
        <v>73</v>
      </c>
      <c r="V2216" s="273" t="s">
        <v>74</v>
      </c>
      <c r="W2216" s="273">
        <v>263732</v>
      </c>
      <c r="X2216" s="273" t="s">
        <v>64</v>
      </c>
      <c r="Y2216" s="273" t="s">
        <v>75</v>
      </c>
      <c r="Z2216" s="273" t="s">
        <v>79</v>
      </c>
      <c r="AA2216" s="273" t="s">
        <v>79</v>
      </c>
      <c r="AB2216" s="274">
        <v>44927</v>
      </c>
      <c r="AC2216" s="273">
        <v>11953</v>
      </c>
      <c r="AD2216" s="273">
        <v>36</v>
      </c>
      <c r="AE2216" s="273">
        <v>1.2290000000000001</v>
      </c>
      <c r="AF2216" s="273" t="s">
        <v>90</v>
      </c>
      <c r="AG2216" s="273" t="s">
        <v>703</v>
      </c>
      <c r="AH2216" s="273" t="s">
        <v>1824</v>
      </c>
      <c r="AI2216" s="273" t="s">
        <v>123</v>
      </c>
      <c r="AJ2216" s="273" t="s">
        <v>124</v>
      </c>
      <c r="AK2216" s="273">
        <v>172962</v>
      </c>
      <c r="BV2216" s="336" t="s">
        <v>64</v>
      </c>
      <c r="BW2216" s="337" t="s">
        <v>75</v>
      </c>
      <c r="BX2216" s="337" t="s">
        <v>231</v>
      </c>
      <c r="BY2216" s="337" t="s">
        <v>231</v>
      </c>
      <c r="BZ2216" s="337" t="s">
        <v>86</v>
      </c>
      <c r="CA2216" s="337" t="s">
        <v>87</v>
      </c>
      <c r="CB2216" s="337" t="s">
        <v>179</v>
      </c>
      <c r="CC2216" s="337" t="s">
        <v>180</v>
      </c>
      <c r="CD2216" s="338">
        <v>1</v>
      </c>
      <c r="CE2216" s="335">
        <v>45261</v>
      </c>
      <c r="CF2216" s="337"/>
      <c r="CG2216" s="337" t="s">
        <v>181</v>
      </c>
      <c r="CH2216" s="337"/>
      <c r="CI2216" s="337" t="s">
        <v>181</v>
      </c>
      <c r="CJ2216" s="337" t="s">
        <v>1822</v>
      </c>
      <c r="CK2216" s="337"/>
      <c r="CL2216" s="337"/>
      <c r="CM2216" s="337" t="s">
        <v>73</v>
      </c>
      <c r="CN2216" s="337">
        <v>3</v>
      </c>
    </row>
    <row r="2217" spans="4:92">
      <c r="D2217" s="273" t="s">
        <v>83</v>
      </c>
      <c r="E2217" s="273" t="s">
        <v>63</v>
      </c>
      <c r="F2217" s="273" t="s">
        <v>172</v>
      </c>
      <c r="G2217" s="273" t="s">
        <v>211</v>
      </c>
      <c r="H2217" s="274">
        <v>45200</v>
      </c>
      <c r="I2217" s="273">
        <v>14035</v>
      </c>
      <c r="J2217" s="273">
        <v>16</v>
      </c>
      <c r="K2217" s="273">
        <v>2436</v>
      </c>
      <c r="L2217" s="273" t="s">
        <v>66</v>
      </c>
      <c r="M2217" s="273">
        <v>286.98383999999999</v>
      </c>
      <c r="N2217" s="273" t="s">
        <v>67</v>
      </c>
      <c r="P2217" s="273" t="s">
        <v>92</v>
      </c>
      <c r="Q2217" s="273" t="s">
        <v>69</v>
      </c>
      <c r="R2217" s="273" t="s">
        <v>70</v>
      </c>
      <c r="S2217" s="273" t="s">
        <v>93</v>
      </c>
      <c r="T2217" s="273" t="s">
        <v>94</v>
      </c>
      <c r="U2217" s="273" t="s">
        <v>73</v>
      </c>
      <c r="V2217" s="273" t="s">
        <v>95</v>
      </c>
      <c r="W2217" s="273">
        <v>263749</v>
      </c>
      <c r="X2217" s="273" t="s">
        <v>64</v>
      </c>
      <c r="Y2217" s="273" t="s">
        <v>75</v>
      </c>
      <c r="Z2217" s="273" t="s">
        <v>79</v>
      </c>
      <c r="AA2217" s="273" t="s">
        <v>79</v>
      </c>
      <c r="AB2217" s="274">
        <v>44927</v>
      </c>
      <c r="AC2217" s="273">
        <v>11953</v>
      </c>
      <c r="AD2217" s="273">
        <v>36</v>
      </c>
      <c r="AE2217" s="273">
        <v>1.7549999999999999</v>
      </c>
      <c r="AF2217" s="273" t="s">
        <v>90</v>
      </c>
      <c r="AG2217" s="273" t="s">
        <v>703</v>
      </c>
      <c r="AH2217" s="273" t="s">
        <v>1825</v>
      </c>
      <c r="AI2217" s="273" t="s">
        <v>123</v>
      </c>
      <c r="AJ2217" s="273" t="s">
        <v>124</v>
      </c>
      <c r="AK2217" s="273">
        <v>172967</v>
      </c>
      <c r="BV2217" s="279" t="s">
        <v>64</v>
      </c>
      <c r="BW2217" s="280" t="s">
        <v>75</v>
      </c>
      <c r="BX2217" s="280" t="s">
        <v>231</v>
      </c>
      <c r="BY2217" s="280" t="s">
        <v>231</v>
      </c>
      <c r="BZ2217" s="280" t="s">
        <v>86</v>
      </c>
      <c r="CA2217" s="280" t="s">
        <v>87</v>
      </c>
      <c r="CB2217" s="280" t="s">
        <v>179</v>
      </c>
      <c r="CC2217" s="280" t="s">
        <v>180</v>
      </c>
      <c r="CD2217" s="281">
        <v>1</v>
      </c>
      <c r="CE2217" s="277">
        <v>45261</v>
      </c>
      <c r="CF2217" s="280"/>
      <c r="CG2217" s="280" t="s">
        <v>181</v>
      </c>
      <c r="CH2217" s="280"/>
      <c r="CI2217" s="280" t="s">
        <v>181</v>
      </c>
      <c r="CJ2217" s="280" t="s">
        <v>1822</v>
      </c>
      <c r="CK2217" s="280"/>
      <c r="CL2217" s="280"/>
      <c r="CM2217" s="280" t="s">
        <v>73</v>
      </c>
      <c r="CN2217" s="280">
        <v>3</v>
      </c>
    </row>
    <row r="2218" spans="4:92">
      <c r="D2218" s="273" t="s">
        <v>83</v>
      </c>
      <c r="E2218" s="273" t="s">
        <v>63</v>
      </c>
      <c r="F2218" s="273" t="s">
        <v>172</v>
      </c>
      <c r="G2218" s="273" t="s">
        <v>211</v>
      </c>
      <c r="H2218" s="274">
        <v>45200</v>
      </c>
      <c r="I2218" s="273">
        <v>14035</v>
      </c>
      <c r="J2218" s="273">
        <v>16</v>
      </c>
      <c r="K2218" s="273">
        <v>0</v>
      </c>
      <c r="L2218" s="273" t="s">
        <v>66</v>
      </c>
      <c r="N2218" s="273" t="s">
        <v>107</v>
      </c>
      <c r="W2218" s="273">
        <v>263698</v>
      </c>
      <c r="X2218" s="273" t="s">
        <v>64</v>
      </c>
      <c r="Y2218" s="273" t="s">
        <v>75</v>
      </c>
      <c r="Z2218" s="273" t="s">
        <v>79</v>
      </c>
      <c r="AA2218" s="273" t="s">
        <v>79</v>
      </c>
      <c r="AB2218" s="274">
        <v>44927</v>
      </c>
      <c r="AC2218" s="273">
        <v>11953</v>
      </c>
      <c r="AD2218" s="273">
        <v>36</v>
      </c>
      <c r="AE2218" s="273">
        <v>105.57</v>
      </c>
      <c r="AF2218" s="273" t="s">
        <v>90</v>
      </c>
      <c r="AG2218" s="273" t="s">
        <v>636</v>
      </c>
      <c r="AH2218" s="273" t="s">
        <v>1826</v>
      </c>
      <c r="AI2218" s="273" t="s">
        <v>123</v>
      </c>
      <c r="AJ2218" s="273" t="s">
        <v>124</v>
      </c>
      <c r="AK2218" s="273">
        <v>173052</v>
      </c>
      <c r="BV2218" s="336" t="s">
        <v>64</v>
      </c>
      <c r="BW2218" s="337" t="s">
        <v>75</v>
      </c>
      <c r="BX2218" s="337" t="s">
        <v>231</v>
      </c>
      <c r="BY2218" s="337" t="s">
        <v>231</v>
      </c>
      <c r="BZ2218" s="337" t="s">
        <v>86</v>
      </c>
      <c r="CA2218" s="337" t="s">
        <v>87</v>
      </c>
      <c r="CB2218" s="337" t="s">
        <v>179</v>
      </c>
      <c r="CC2218" s="337" t="s">
        <v>180</v>
      </c>
      <c r="CD2218" s="338">
        <v>1</v>
      </c>
      <c r="CE2218" s="335">
        <v>45261</v>
      </c>
      <c r="CF2218" s="337"/>
      <c r="CG2218" s="337" t="s">
        <v>181</v>
      </c>
      <c r="CH2218" s="337"/>
      <c r="CI2218" s="337" t="s">
        <v>181</v>
      </c>
      <c r="CJ2218" s="337" t="s">
        <v>1822</v>
      </c>
      <c r="CK2218" s="337"/>
      <c r="CL2218" s="337"/>
      <c r="CM2218" s="337" t="s">
        <v>73</v>
      </c>
      <c r="CN2218" s="337">
        <v>3</v>
      </c>
    </row>
    <row r="2219" spans="4:92">
      <c r="D2219" s="273" t="s">
        <v>83</v>
      </c>
      <c r="E2219" s="273" t="s">
        <v>63</v>
      </c>
      <c r="F2219" s="273" t="s">
        <v>172</v>
      </c>
      <c r="G2219" s="273" t="s">
        <v>211</v>
      </c>
      <c r="H2219" s="274">
        <v>45200</v>
      </c>
      <c r="I2219" s="273">
        <v>14035</v>
      </c>
      <c r="J2219" s="273">
        <v>16</v>
      </c>
      <c r="K2219" s="273">
        <v>2688</v>
      </c>
      <c r="L2219" s="273" t="s">
        <v>66</v>
      </c>
      <c r="M2219" s="273">
        <v>1284.0361600000001</v>
      </c>
      <c r="N2219" s="273" t="s">
        <v>115</v>
      </c>
      <c r="W2219" s="273">
        <v>263697</v>
      </c>
      <c r="X2219" s="273" t="s">
        <v>64</v>
      </c>
      <c r="Y2219" s="273" t="s">
        <v>75</v>
      </c>
      <c r="Z2219" s="273" t="s">
        <v>79</v>
      </c>
      <c r="AA2219" s="273" t="s">
        <v>79</v>
      </c>
      <c r="AB2219" s="274">
        <v>44927</v>
      </c>
      <c r="AC2219" s="273">
        <v>11953</v>
      </c>
      <c r="AD2219" s="273">
        <v>36</v>
      </c>
      <c r="AE2219" s="273">
        <v>99.59</v>
      </c>
      <c r="AF2219" s="273" t="s">
        <v>90</v>
      </c>
      <c r="AG2219" s="273" t="s">
        <v>703</v>
      </c>
      <c r="AH2219" s="273" t="s">
        <v>1827</v>
      </c>
      <c r="AI2219" s="273" t="s">
        <v>123</v>
      </c>
      <c r="AJ2219" s="273" t="s">
        <v>124</v>
      </c>
      <c r="AK2219" s="273">
        <v>173057</v>
      </c>
      <c r="BV2219" s="279" t="s">
        <v>64</v>
      </c>
      <c r="BW2219" s="280" t="s">
        <v>75</v>
      </c>
      <c r="BX2219" s="280" t="s">
        <v>231</v>
      </c>
      <c r="BY2219" s="280" t="s">
        <v>231</v>
      </c>
      <c r="BZ2219" s="280" t="s">
        <v>86</v>
      </c>
      <c r="CA2219" s="280" t="s">
        <v>87</v>
      </c>
      <c r="CB2219" s="280" t="s">
        <v>179</v>
      </c>
      <c r="CC2219" s="280" t="s">
        <v>180</v>
      </c>
      <c r="CD2219" s="281">
        <v>1</v>
      </c>
      <c r="CE2219" s="277">
        <v>45261</v>
      </c>
      <c r="CF2219" s="280"/>
      <c r="CG2219" s="280" t="s">
        <v>181</v>
      </c>
      <c r="CH2219" s="280"/>
      <c r="CI2219" s="280" t="s">
        <v>181</v>
      </c>
      <c r="CJ2219" s="280" t="s">
        <v>1822</v>
      </c>
      <c r="CK2219" s="280"/>
      <c r="CL2219" s="280"/>
      <c r="CM2219" s="280" t="s">
        <v>73</v>
      </c>
      <c r="CN2219" s="280">
        <v>3</v>
      </c>
    </row>
    <row r="2220" spans="4:92">
      <c r="D2220" s="273" t="s">
        <v>83</v>
      </c>
      <c r="E2220" s="273" t="s">
        <v>63</v>
      </c>
      <c r="F2220" s="273" t="s">
        <v>172</v>
      </c>
      <c r="G2220" s="273" t="s">
        <v>211</v>
      </c>
      <c r="H2220" s="274">
        <v>45231</v>
      </c>
      <c r="I2220" s="273">
        <v>14403</v>
      </c>
      <c r="J2220" s="273">
        <v>16</v>
      </c>
      <c r="K2220" s="273">
        <v>5167</v>
      </c>
      <c r="L2220" s="273" t="s">
        <v>66</v>
      </c>
      <c r="M2220" s="273">
        <v>666.37296000000003</v>
      </c>
      <c r="N2220" s="273" t="s">
        <v>67</v>
      </c>
      <c r="P2220" s="273" t="s">
        <v>92</v>
      </c>
      <c r="Q2220" s="273" t="s">
        <v>69</v>
      </c>
      <c r="R2220" s="273" t="s">
        <v>70</v>
      </c>
      <c r="S2220" s="273" t="s">
        <v>834</v>
      </c>
      <c r="T2220" s="273" t="s">
        <v>835</v>
      </c>
      <c r="U2220" s="273" t="s">
        <v>73</v>
      </c>
      <c r="V2220" s="273" t="s">
        <v>836</v>
      </c>
      <c r="W2220" s="273">
        <v>291532</v>
      </c>
      <c r="X2220" s="273" t="s">
        <v>64</v>
      </c>
      <c r="Y2220" s="273" t="s">
        <v>75</v>
      </c>
      <c r="Z2220" s="273" t="s">
        <v>79</v>
      </c>
      <c r="AA2220" s="273" t="s">
        <v>79</v>
      </c>
      <c r="AB2220" s="274">
        <v>44927</v>
      </c>
      <c r="AC2220" s="273">
        <v>11953</v>
      </c>
      <c r="AD2220" s="273">
        <v>36</v>
      </c>
      <c r="AE2220" s="273">
        <v>8.52</v>
      </c>
      <c r="AF2220" s="273" t="s">
        <v>90</v>
      </c>
      <c r="AG2220" s="273" t="s">
        <v>625</v>
      </c>
      <c r="AH2220" s="273" t="s">
        <v>1828</v>
      </c>
      <c r="AI2220" s="273" t="s">
        <v>123</v>
      </c>
      <c r="AJ2220" s="273" t="s">
        <v>627</v>
      </c>
      <c r="AK2220" s="273">
        <v>173071</v>
      </c>
      <c r="BV2220" s="336" t="s">
        <v>64</v>
      </c>
      <c r="BW2220" s="337" t="s">
        <v>75</v>
      </c>
      <c r="BX2220" s="337" t="s">
        <v>231</v>
      </c>
      <c r="BY2220" s="337" t="s">
        <v>231</v>
      </c>
      <c r="BZ2220" s="337" t="s">
        <v>86</v>
      </c>
      <c r="CA2220" s="337" t="s">
        <v>87</v>
      </c>
      <c r="CB2220" s="337" t="s">
        <v>179</v>
      </c>
      <c r="CC2220" s="337" t="s">
        <v>180</v>
      </c>
      <c r="CD2220" s="338">
        <v>1</v>
      </c>
      <c r="CE2220" s="335">
        <v>45261</v>
      </c>
      <c r="CF2220" s="337"/>
      <c r="CG2220" s="337" t="s">
        <v>181</v>
      </c>
      <c r="CH2220" s="337"/>
      <c r="CI2220" s="337" t="s">
        <v>181</v>
      </c>
      <c r="CJ2220" s="337" t="s">
        <v>1822</v>
      </c>
      <c r="CK2220" s="337"/>
      <c r="CL2220" s="337"/>
      <c r="CM2220" s="337" t="s">
        <v>73</v>
      </c>
      <c r="CN2220" s="337">
        <v>3</v>
      </c>
    </row>
    <row r="2221" spans="4:92">
      <c r="D2221" s="273" t="s">
        <v>83</v>
      </c>
      <c r="E2221" s="273" t="s">
        <v>63</v>
      </c>
      <c r="F2221" s="273" t="s">
        <v>172</v>
      </c>
      <c r="G2221" s="273" t="s">
        <v>211</v>
      </c>
      <c r="H2221" s="274">
        <v>45231</v>
      </c>
      <c r="I2221" s="273">
        <v>14403</v>
      </c>
      <c r="J2221" s="273">
        <v>16</v>
      </c>
      <c r="K2221" s="273">
        <v>11527</v>
      </c>
      <c r="L2221" s="273" t="s">
        <v>66</v>
      </c>
      <c r="M2221" s="273">
        <v>2036.00936</v>
      </c>
      <c r="N2221" s="273" t="s">
        <v>67</v>
      </c>
      <c r="P2221" s="273" t="s">
        <v>1011</v>
      </c>
      <c r="Q2221" s="273" t="s">
        <v>69</v>
      </c>
      <c r="R2221" s="273" t="s">
        <v>70</v>
      </c>
      <c r="S2221" s="273" t="s">
        <v>1041</v>
      </c>
      <c r="T2221" s="273" t="s">
        <v>1042</v>
      </c>
      <c r="U2221" s="273" t="s">
        <v>73</v>
      </c>
      <c r="V2221" s="273" t="s">
        <v>1043</v>
      </c>
      <c r="W2221" s="273">
        <v>291548</v>
      </c>
      <c r="X2221" s="273" t="s">
        <v>64</v>
      </c>
      <c r="Y2221" s="273" t="s">
        <v>75</v>
      </c>
      <c r="Z2221" s="273" t="s">
        <v>79</v>
      </c>
      <c r="AA2221" s="273" t="s">
        <v>79</v>
      </c>
      <c r="AB2221" s="274">
        <v>44927</v>
      </c>
      <c r="AC2221" s="273">
        <v>11953</v>
      </c>
      <c r="AD2221" s="273">
        <v>36</v>
      </c>
      <c r="AE2221" s="273">
        <v>0.371</v>
      </c>
      <c r="AF2221" s="273" t="s">
        <v>90</v>
      </c>
      <c r="AG2221" s="273" t="s">
        <v>703</v>
      </c>
      <c r="AH2221" s="273" t="s">
        <v>1829</v>
      </c>
      <c r="AI2221" s="273" t="s">
        <v>123</v>
      </c>
      <c r="AJ2221" s="273" t="s">
        <v>124</v>
      </c>
      <c r="AK2221" s="273">
        <v>173076</v>
      </c>
      <c r="BV2221" s="279" t="s">
        <v>64</v>
      </c>
      <c r="BW2221" s="280" t="s">
        <v>75</v>
      </c>
      <c r="BX2221" s="280" t="s">
        <v>231</v>
      </c>
      <c r="BY2221" s="280" t="s">
        <v>231</v>
      </c>
      <c r="BZ2221" s="280" t="s">
        <v>86</v>
      </c>
      <c r="CA2221" s="280" t="s">
        <v>87</v>
      </c>
      <c r="CB2221" s="280" t="s">
        <v>179</v>
      </c>
      <c r="CC2221" s="280" t="s">
        <v>180</v>
      </c>
      <c r="CD2221" s="281">
        <v>1</v>
      </c>
      <c r="CE2221" s="277">
        <v>45261</v>
      </c>
      <c r="CF2221" s="280"/>
      <c r="CG2221" s="280" t="s">
        <v>181</v>
      </c>
      <c r="CH2221" s="280"/>
      <c r="CI2221" s="280" t="s">
        <v>181</v>
      </c>
      <c r="CJ2221" s="280" t="s">
        <v>1822</v>
      </c>
      <c r="CK2221" s="280"/>
      <c r="CL2221" s="280"/>
      <c r="CM2221" s="280" t="s">
        <v>73</v>
      </c>
      <c r="CN2221" s="280">
        <v>3</v>
      </c>
    </row>
    <row r="2222" spans="4:92">
      <c r="D2222" s="273" t="s">
        <v>83</v>
      </c>
      <c r="E2222" s="273" t="s">
        <v>63</v>
      </c>
      <c r="F2222" s="273" t="s">
        <v>172</v>
      </c>
      <c r="G2222" s="273" t="s">
        <v>211</v>
      </c>
      <c r="H2222" s="274">
        <v>45231</v>
      </c>
      <c r="I2222" s="273">
        <v>14403</v>
      </c>
      <c r="J2222" s="273">
        <v>16</v>
      </c>
      <c r="K2222" s="273">
        <v>5360</v>
      </c>
      <c r="L2222" s="273" t="s">
        <v>66</v>
      </c>
      <c r="M2222" s="273">
        <v>754.96871999999996</v>
      </c>
      <c r="N2222" s="273" t="s">
        <v>67</v>
      </c>
      <c r="P2222" s="273" t="s">
        <v>68</v>
      </c>
      <c r="Q2222" s="273" t="s">
        <v>69</v>
      </c>
      <c r="R2222" s="273" t="s">
        <v>70</v>
      </c>
      <c r="S2222" s="273" t="s">
        <v>71</v>
      </c>
      <c r="T2222" s="273" t="s">
        <v>72</v>
      </c>
      <c r="U2222" s="273" t="s">
        <v>73</v>
      </c>
      <c r="V2222" s="273" t="s">
        <v>74</v>
      </c>
      <c r="W2222" s="273">
        <v>291565</v>
      </c>
      <c r="X2222" s="273" t="s">
        <v>64</v>
      </c>
      <c r="Y2222" s="273" t="s">
        <v>75</v>
      </c>
      <c r="Z2222" s="273" t="s">
        <v>79</v>
      </c>
      <c r="AA2222" s="273" t="s">
        <v>79</v>
      </c>
      <c r="AB2222" s="274">
        <v>44927</v>
      </c>
      <c r="AC2222" s="273">
        <v>11953</v>
      </c>
      <c r="AD2222" s="273">
        <v>36</v>
      </c>
      <c r="AE2222" s="273">
        <v>0.26</v>
      </c>
      <c r="AF2222" s="273" t="s">
        <v>90</v>
      </c>
      <c r="AG2222" s="273" t="s">
        <v>703</v>
      </c>
      <c r="AH2222" s="273" t="s">
        <v>1830</v>
      </c>
      <c r="AI2222" s="273" t="s">
        <v>123</v>
      </c>
      <c r="AJ2222" s="273" t="s">
        <v>124</v>
      </c>
      <c r="AK2222" s="273">
        <v>173081</v>
      </c>
      <c r="BV2222" s="336" t="s">
        <v>64</v>
      </c>
      <c r="BW2222" s="337" t="s">
        <v>75</v>
      </c>
      <c r="BX2222" s="337" t="s">
        <v>308</v>
      </c>
      <c r="BY2222" s="337" t="s">
        <v>308</v>
      </c>
      <c r="BZ2222" s="337" t="s">
        <v>204</v>
      </c>
      <c r="CA2222" s="337" t="s">
        <v>205</v>
      </c>
      <c r="CB2222" s="337" t="s">
        <v>206</v>
      </c>
      <c r="CC2222" s="337" t="s">
        <v>207</v>
      </c>
      <c r="CD2222" s="338">
        <v>0</v>
      </c>
      <c r="CE2222" s="335">
        <v>44927</v>
      </c>
      <c r="CF2222" s="337"/>
      <c r="CG2222" s="337" t="s">
        <v>181</v>
      </c>
      <c r="CH2222" s="337"/>
      <c r="CI2222" s="337" t="s">
        <v>208</v>
      </c>
      <c r="CJ2222" s="337" t="s">
        <v>209</v>
      </c>
      <c r="CK2222" s="337"/>
      <c r="CL2222" s="337"/>
      <c r="CM2222" s="337" t="s">
        <v>73</v>
      </c>
      <c r="CN2222" s="337">
        <v>3</v>
      </c>
    </row>
    <row r="2223" spans="4:92">
      <c r="D2223" s="273" t="s">
        <v>83</v>
      </c>
      <c r="E2223" s="273" t="s">
        <v>63</v>
      </c>
      <c r="F2223" s="273" t="s">
        <v>172</v>
      </c>
      <c r="G2223" s="273" t="s">
        <v>211</v>
      </c>
      <c r="H2223" s="274">
        <v>45231</v>
      </c>
      <c r="I2223" s="273">
        <v>14403</v>
      </c>
      <c r="J2223" s="273">
        <v>16</v>
      </c>
      <c r="K2223" s="273">
        <v>2295</v>
      </c>
      <c r="L2223" s="273" t="s">
        <v>66</v>
      </c>
      <c r="M2223" s="273">
        <v>270.37824000000001</v>
      </c>
      <c r="N2223" s="273" t="s">
        <v>67</v>
      </c>
      <c r="P2223" s="273" t="s">
        <v>92</v>
      </c>
      <c r="Q2223" s="273" t="s">
        <v>69</v>
      </c>
      <c r="R2223" s="273" t="s">
        <v>70</v>
      </c>
      <c r="S2223" s="273" t="s">
        <v>93</v>
      </c>
      <c r="T2223" s="273" t="s">
        <v>94</v>
      </c>
      <c r="U2223" s="273" t="s">
        <v>73</v>
      </c>
      <c r="V2223" s="273" t="s">
        <v>95</v>
      </c>
      <c r="W2223" s="273">
        <v>291582</v>
      </c>
      <c r="X2223" s="273" t="s">
        <v>64</v>
      </c>
      <c r="Y2223" s="273" t="s">
        <v>75</v>
      </c>
      <c r="Z2223" s="273" t="s">
        <v>79</v>
      </c>
      <c r="AA2223" s="273" t="s">
        <v>79</v>
      </c>
      <c r="AB2223" s="274">
        <v>44927</v>
      </c>
      <c r="AC2223" s="273">
        <v>11953</v>
      </c>
      <c r="AD2223" s="273">
        <v>36</v>
      </c>
      <c r="AE2223" s="273">
        <v>0.2</v>
      </c>
      <c r="AF2223" s="273" t="s">
        <v>90</v>
      </c>
      <c r="AG2223" s="273" t="s">
        <v>636</v>
      </c>
      <c r="AH2223" s="273" t="s">
        <v>1831</v>
      </c>
      <c r="AI2223" s="273" t="s">
        <v>123</v>
      </c>
      <c r="AJ2223" s="273" t="s">
        <v>124</v>
      </c>
      <c r="AK2223" s="273">
        <v>173197</v>
      </c>
      <c r="BV2223" s="279" t="s">
        <v>64</v>
      </c>
      <c r="BW2223" s="280" t="s">
        <v>75</v>
      </c>
      <c r="BX2223" s="280" t="s">
        <v>308</v>
      </c>
      <c r="BY2223" s="280" t="s">
        <v>308</v>
      </c>
      <c r="BZ2223" s="280" t="s">
        <v>204</v>
      </c>
      <c r="CA2223" s="280" t="s">
        <v>205</v>
      </c>
      <c r="CB2223" s="280" t="s">
        <v>206</v>
      </c>
      <c r="CC2223" s="280" t="s">
        <v>207</v>
      </c>
      <c r="CD2223" s="281">
        <v>0</v>
      </c>
      <c r="CE2223" s="277">
        <v>44927</v>
      </c>
      <c r="CF2223" s="280"/>
      <c r="CG2223" s="280" t="s">
        <v>181</v>
      </c>
      <c r="CH2223" s="280"/>
      <c r="CI2223" s="280" t="s">
        <v>208</v>
      </c>
      <c r="CJ2223" s="280" t="s">
        <v>209</v>
      </c>
      <c r="CK2223" s="280"/>
      <c r="CL2223" s="280"/>
      <c r="CM2223" s="280" t="s">
        <v>73</v>
      </c>
      <c r="CN2223" s="280">
        <v>3</v>
      </c>
    </row>
    <row r="2224" spans="4:92">
      <c r="D2224" s="273" t="s">
        <v>83</v>
      </c>
      <c r="E2224" s="273" t="s">
        <v>63</v>
      </c>
      <c r="F2224" s="273" t="s">
        <v>172</v>
      </c>
      <c r="G2224" s="273" t="s">
        <v>211</v>
      </c>
      <c r="H2224" s="274">
        <v>45231</v>
      </c>
      <c r="I2224" s="273">
        <v>14403</v>
      </c>
      <c r="J2224" s="273">
        <v>16</v>
      </c>
      <c r="K2224" s="273">
        <v>0</v>
      </c>
      <c r="L2224" s="273" t="s">
        <v>66</v>
      </c>
      <c r="N2224" s="273" t="s">
        <v>107</v>
      </c>
      <c r="W2224" s="273">
        <v>291531</v>
      </c>
      <c r="X2224" s="273" t="s">
        <v>64</v>
      </c>
      <c r="Y2224" s="273" t="s">
        <v>75</v>
      </c>
      <c r="Z2224" s="273" t="s">
        <v>79</v>
      </c>
      <c r="AA2224" s="273" t="s">
        <v>79</v>
      </c>
      <c r="AB2224" s="274">
        <v>44927</v>
      </c>
      <c r="AC2224" s="273">
        <v>11953</v>
      </c>
      <c r="AD2224" s="273">
        <v>36</v>
      </c>
      <c r="AE2224" s="273">
        <v>0.44</v>
      </c>
      <c r="AF2224" s="273" t="s">
        <v>90</v>
      </c>
      <c r="AG2224" s="273" t="s">
        <v>703</v>
      </c>
      <c r="AH2224" s="273" t="s">
        <v>1832</v>
      </c>
      <c r="AI2224" s="273" t="s">
        <v>123</v>
      </c>
      <c r="AJ2224" s="273" t="s">
        <v>124</v>
      </c>
      <c r="AK2224" s="273">
        <v>173246</v>
      </c>
      <c r="BV2224" s="336" t="s">
        <v>64</v>
      </c>
      <c r="BW2224" s="337" t="s">
        <v>75</v>
      </c>
      <c r="BX2224" s="337" t="s">
        <v>308</v>
      </c>
      <c r="BY2224" s="337" t="s">
        <v>308</v>
      </c>
      <c r="BZ2224" s="337" t="s">
        <v>204</v>
      </c>
      <c r="CA2224" s="337" t="s">
        <v>205</v>
      </c>
      <c r="CB2224" s="337" t="s">
        <v>206</v>
      </c>
      <c r="CC2224" s="337" t="s">
        <v>207</v>
      </c>
      <c r="CD2224" s="338">
        <v>0</v>
      </c>
      <c r="CE2224" s="335">
        <v>44927</v>
      </c>
      <c r="CF2224" s="337"/>
      <c r="CG2224" s="337" t="s">
        <v>181</v>
      </c>
      <c r="CH2224" s="337"/>
      <c r="CI2224" s="337" t="s">
        <v>208</v>
      </c>
      <c r="CJ2224" s="337" t="s">
        <v>209</v>
      </c>
      <c r="CK2224" s="337"/>
      <c r="CL2224" s="337"/>
      <c r="CM2224" s="337" t="s">
        <v>73</v>
      </c>
      <c r="CN2224" s="337">
        <v>3</v>
      </c>
    </row>
    <row r="2225" spans="4:92">
      <c r="D2225" s="273" t="s">
        <v>83</v>
      </c>
      <c r="E2225" s="273" t="s">
        <v>63</v>
      </c>
      <c r="F2225" s="273" t="s">
        <v>172</v>
      </c>
      <c r="G2225" s="273" t="s">
        <v>211</v>
      </c>
      <c r="H2225" s="274">
        <v>45231</v>
      </c>
      <c r="I2225" s="273">
        <v>14403</v>
      </c>
      <c r="J2225" s="273">
        <v>16</v>
      </c>
      <c r="K2225" s="273">
        <v>13224</v>
      </c>
      <c r="L2225" s="273" t="s">
        <v>66</v>
      </c>
      <c r="M2225" s="273">
        <v>2351.6785599999998</v>
      </c>
      <c r="N2225" s="273" t="s">
        <v>115</v>
      </c>
      <c r="W2225" s="273">
        <v>291530</v>
      </c>
      <c r="X2225" s="273" t="s">
        <v>64</v>
      </c>
      <c r="Y2225" s="273" t="s">
        <v>75</v>
      </c>
      <c r="Z2225" s="273" t="s">
        <v>79</v>
      </c>
      <c r="AA2225" s="273" t="s">
        <v>79</v>
      </c>
      <c r="AB2225" s="274">
        <v>44927</v>
      </c>
      <c r="AC2225" s="273">
        <v>11953</v>
      </c>
      <c r="AD2225" s="273">
        <v>36</v>
      </c>
      <c r="AE2225" s="273">
        <v>1.6120000000000001</v>
      </c>
      <c r="AF2225" s="273" t="s">
        <v>90</v>
      </c>
      <c r="AG2225" s="273" t="s">
        <v>703</v>
      </c>
      <c r="AH2225" s="273" t="s">
        <v>1833</v>
      </c>
      <c r="AI2225" s="273" t="s">
        <v>123</v>
      </c>
      <c r="AJ2225" s="273" t="s">
        <v>124</v>
      </c>
      <c r="AK2225" s="273">
        <v>173250</v>
      </c>
      <c r="BV2225" s="279" t="s">
        <v>64</v>
      </c>
      <c r="BW2225" s="280" t="s">
        <v>75</v>
      </c>
      <c r="BX2225" s="280" t="s">
        <v>308</v>
      </c>
      <c r="BY2225" s="280" t="s">
        <v>308</v>
      </c>
      <c r="BZ2225" s="280" t="s">
        <v>204</v>
      </c>
      <c r="CA2225" s="280" t="s">
        <v>205</v>
      </c>
      <c r="CB2225" s="280" t="s">
        <v>206</v>
      </c>
      <c r="CC2225" s="280" t="s">
        <v>207</v>
      </c>
      <c r="CD2225" s="281">
        <v>0</v>
      </c>
      <c r="CE2225" s="277">
        <v>44927</v>
      </c>
      <c r="CF2225" s="280"/>
      <c r="CG2225" s="280" t="s">
        <v>181</v>
      </c>
      <c r="CH2225" s="280"/>
      <c r="CI2225" s="280" t="s">
        <v>208</v>
      </c>
      <c r="CJ2225" s="280" t="s">
        <v>209</v>
      </c>
      <c r="CK2225" s="280"/>
      <c r="CL2225" s="280"/>
      <c r="CM2225" s="280" t="s">
        <v>73</v>
      </c>
      <c r="CN2225" s="280">
        <v>3</v>
      </c>
    </row>
    <row r="2226" spans="4:92">
      <c r="D2226" s="273" t="s">
        <v>83</v>
      </c>
      <c r="E2226" s="273" t="s">
        <v>63</v>
      </c>
      <c r="F2226" s="273" t="s">
        <v>172</v>
      </c>
      <c r="G2226" s="273" t="s">
        <v>184</v>
      </c>
      <c r="H2226" s="274">
        <v>45200</v>
      </c>
      <c r="I2226" s="273">
        <v>14033</v>
      </c>
      <c r="J2226" s="273">
        <v>13</v>
      </c>
      <c r="K2226" s="273">
        <v>3041</v>
      </c>
      <c r="L2226" s="273" t="s">
        <v>66</v>
      </c>
      <c r="M2226" s="273">
        <v>392.18520000000001</v>
      </c>
      <c r="N2226" s="273" t="s">
        <v>67</v>
      </c>
      <c r="P2226" s="273" t="s">
        <v>92</v>
      </c>
      <c r="Q2226" s="273" t="s">
        <v>69</v>
      </c>
      <c r="R2226" s="273" t="s">
        <v>70</v>
      </c>
      <c r="S2226" s="273" t="s">
        <v>834</v>
      </c>
      <c r="T2226" s="273" t="s">
        <v>835</v>
      </c>
      <c r="U2226" s="273" t="s">
        <v>73</v>
      </c>
      <c r="V2226" s="273" t="s">
        <v>836</v>
      </c>
      <c r="W2226" s="273">
        <v>263600</v>
      </c>
      <c r="X2226" s="273" t="s">
        <v>83</v>
      </c>
      <c r="Y2226" s="273" t="s">
        <v>63</v>
      </c>
      <c r="Z2226" s="273" t="s">
        <v>530</v>
      </c>
      <c r="AA2226" s="273" t="s">
        <v>533</v>
      </c>
      <c r="AB2226" s="274">
        <v>45200</v>
      </c>
      <c r="AC2226" s="273">
        <v>15163</v>
      </c>
      <c r="AD2226" s="273">
        <v>677</v>
      </c>
      <c r="AK2226" s="273">
        <v>281763</v>
      </c>
      <c r="BV2226" s="336" t="s">
        <v>64</v>
      </c>
      <c r="BW2226" s="337" t="s">
        <v>75</v>
      </c>
      <c r="BX2226" s="337" t="s">
        <v>308</v>
      </c>
      <c r="BY2226" s="337" t="s">
        <v>308</v>
      </c>
      <c r="BZ2226" s="337" t="s">
        <v>86</v>
      </c>
      <c r="CA2226" s="337" t="s">
        <v>87</v>
      </c>
      <c r="CB2226" s="337" t="s">
        <v>217</v>
      </c>
      <c r="CC2226" s="337" t="s">
        <v>218</v>
      </c>
      <c r="CD2226" s="338">
        <v>2</v>
      </c>
      <c r="CE2226" s="335">
        <v>44927</v>
      </c>
      <c r="CF2226" s="337"/>
      <c r="CG2226" s="337" t="s">
        <v>181</v>
      </c>
      <c r="CH2226" s="337"/>
      <c r="CI2226" s="337" t="s">
        <v>181</v>
      </c>
      <c r="CJ2226" s="337" t="s">
        <v>1075</v>
      </c>
      <c r="CK2226" s="337"/>
      <c r="CL2226" s="337"/>
      <c r="CM2226" s="337" t="s">
        <v>73</v>
      </c>
      <c r="CN2226" s="337">
        <v>3</v>
      </c>
    </row>
    <row r="2227" spans="4:92">
      <c r="D2227" s="273" t="s">
        <v>83</v>
      </c>
      <c r="E2227" s="273" t="s">
        <v>63</v>
      </c>
      <c r="F2227" s="273" t="s">
        <v>172</v>
      </c>
      <c r="G2227" s="273" t="s">
        <v>184</v>
      </c>
      <c r="H2227" s="274">
        <v>45200</v>
      </c>
      <c r="I2227" s="273">
        <v>14033</v>
      </c>
      <c r="J2227" s="273">
        <v>13</v>
      </c>
      <c r="K2227" s="273">
        <v>3981</v>
      </c>
      <c r="L2227" s="273" t="s">
        <v>66</v>
      </c>
      <c r="M2227" s="273">
        <v>703.16575999999998</v>
      </c>
      <c r="N2227" s="273" t="s">
        <v>67</v>
      </c>
      <c r="P2227" s="273" t="s">
        <v>1011</v>
      </c>
      <c r="Q2227" s="273" t="s">
        <v>69</v>
      </c>
      <c r="R2227" s="273" t="s">
        <v>70</v>
      </c>
      <c r="S2227" s="273" t="s">
        <v>1041</v>
      </c>
      <c r="T2227" s="273" t="s">
        <v>1042</v>
      </c>
      <c r="U2227" s="273" t="s">
        <v>73</v>
      </c>
      <c r="V2227" s="273" t="s">
        <v>1043</v>
      </c>
      <c r="W2227" s="273">
        <v>263616</v>
      </c>
      <c r="X2227" s="273" t="s">
        <v>83</v>
      </c>
      <c r="Y2227" s="273" t="s">
        <v>63</v>
      </c>
      <c r="Z2227" s="273" t="s">
        <v>530</v>
      </c>
      <c r="AA2227" s="273" t="s">
        <v>533</v>
      </c>
      <c r="AB2227" s="274">
        <v>45200</v>
      </c>
      <c r="AC2227" s="273">
        <v>15163</v>
      </c>
      <c r="AD2227" s="273">
        <v>677</v>
      </c>
      <c r="AK2227" s="273">
        <v>344287</v>
      </c>
      <c r="BV2227" s="279" t="s">
        <v>64</v>
      </c>
      <c r="BW2227" s="280" t="s">
        <v>75</v>
      </c>
      <c r="BX2227" s="280" t="s">
        <v>308</v>
      </c>
      <c r="BY2227" s="280" t="s">
        <v>308</v>
      </c>
      <c r="BZ2227" s="280" t="s">
        <v>86</v>
      </c>
      <c r="CA2227" s="280" t="s">
        <v>87</v>
      </c>
      <c r="CB2227" s="280" t="s">
        <v>217</v>
      </c>
      <c r="CC2227" s="280" t="s">
        <v>218</v>
      </c>
      <c r="CD2227" s="281">
        <v>2</v>
      </c>
      <c r="CE2227" s="277">
        <v>44927</v>
      </c>
      <c r="CF2227" s="280"/>
      <c r="CG2227" s="280" t="s">
        <v>181</v>
      </c>
      <c r="CH2227" s="280"/>
      <c r="CI2227" s="280" t="s">
        <v>181</v>
      </c>
      <c r="CJ2227" s="280" t="s">
        <v>1071</v>
      </c>
      <c r="CK2227" s="280"/>
      <c r="CL2227" s="280"/>
      <c r="CM2227" s="280" t="s">
        <v>73</v>
      </c>
      <c r="CN2227" s="280">
        <v>3</v>
      </c>
    </row>
    <row r="2228" spans="4:92">
      <c r="D2228" s="273" t="s">
        <v>83</v>
      </c>
      <c r="E2228" s="273" t="s">
        <v>63</v>
      </c>
      <c r="F2228" s="273" t="s">
        <v>172</v>
      </c>
      <c r="G2228" s="273" t="s">
        <v>184</v>
      </c>
      <c r="H2228" s="274">
        <v>45200</v>
      </c>
      <c r="I2228" s="273">
        <v>14033</v>
      </c>
      <c r="J2228" s="273">
        <v>13</v>
      </c>
      <c r="K2228" s="273">
        <v>14322</v>
      </c>
      <c r="L2228" s="273" t="s">
        <v>66</v>
      </c>
      <c r="M2228" s="273">
        <v>2017.3199199999999</v>
      </c>
      <c r="N2228" s="273" t="s">
        <v>67</v>
      </c>
      <c r="P2228" s="273" t="s">
        <v>68</v>
      </c>
      <c r="Q2228" s="273" t="s">
        <v>69</v>
      </c>
      <c r="R2228" s="273" t="s">
        <v>70</v>
      </c>
      <c r="S2228" s="273" t="s">
        <v>71</v>
      </c>
      <c r="T2228" s="273" t="s">
        <v>72</v>
      </c>
      <c r="U2228" s="273" t="s">
        <v>73</v>
      </c>
      <c r="V2228" s="273" t="s">
        <v>74</v>
      </c>
      <c r="W2228" s="273">
        <v>263633</v>
      </c>
      <c r="X2228" s="273" t="s">
        <v>83</v>
      </c>
      <c r="Y2228" s="273" t="s">
        <v>63</v>
      </c>
      <c r="Z2228" s="273" t="s">
        <v>530</v>
      </c>
      <c r="AA2228" s="273" t="s">
        <v>1040</v>
      </c>
      <c r="AB2228" s="274">
        <v>44927</v>
      </c>
      <c r="AC2228" s="273">
        <v>14815</v>
      </c>
      <c r="AD2228" s="273">
        <v>851</v>
      </c>
      <c r="AK2228" s="273">
        <v>277927</v>
      </c>
      <c r="BV2228" s="336" t="s">
        <v>64</v>
      </c>
      <c r="BW2228" s="337" t="s">
        <v>75</v>
      </c>
      <c r="BX2228" s="337" t="s">
        <v>308</v>
      </c>
      <c r="BY2228" s="337" t="s">
        <v>308</v>
      </c>
      <c r="BZ2228" s="337" t="s">
        <v>86</v>
      </c>
      <c r="CA2228" s="337" t="s">
        <v>87</v>
      </c>
      <c r="CB2228" s="337" t="s">
        <v>217</v>
      </c>
      <c r="CC2228" s="337" t="s">
        <v>218</v>
      </c>
      <c r="CD2228" s="338">
        <v>2</v>
      </c>
      <c r="CE2228" s="335">
        <v>44927</v>
      </c>
      <c r="CF2228" s="337"/>
      <c r="CG2228" s="337" t="s">
        <v>181</v>
      </c>
      <c r="CH2228" s="337"/>
      <c r="CI2228" s="337" t="s">
        <v>181</v>
      </c>
      <c r="CJ2228" s="337" t="s">
        <v>1078</v>
      </c>
      <c r="CK2228" s="337"/>
      <c r="CL2228" s="337"/>
      <c r="CM2228" s="337" t="s">
        <v>73</v>
      </c>
      <c r="CN2228" s="337">
        <v>3</v>
      </c>
    </row>
    <row r="2229" spans="4:92">
      <c r="D2229" s="273" t="s">
        <v>83</v>
      </c>
      <c r="E2229" s="273" t="s">
        <v>63</v>
      </c>
      <c r="F2229" s="273" t="s">
        <v>172</v>
      </c>
      <c r="G2229" s="273" t="s">
        <v>184</v>
      </c>
      <c r="H2229" s="274">
        <v>45200</v>
      </c>
      <c r="I2229" s="273">
        <v>14033</v>
      </c>
      <c r="J2229" s="273">
        <v>13</v>
      </c>
      <c r="K2229" s="273">
        <v>1238</v>
      </c>
      <c r="L2229" s="273" t="s">
        <v>66</v>
      </c>
      <c r="M2229" s="273">
        <v>145.86879999999999</v>
      </c>
      <c r="N2229" s="273" t="s">
        <v>67</v>
      </c>
      <c r="P2229" s="273" t="s">
        <v>92</v>
      </c>
      <c r="Q2229" s="273" t="s">
        <v>69</v>
      </c>
      <c r="R2229" s="273" t="s">
        <v>70</v>
      </c>
      <c r="S2229" s="273" t="s">
        <v>93</v>
      </c>
      <c r="T2229" s="273" t="s">
        <v>94</v>
      </c>
      <c r="U2229" s="273" t="s">
        <v>73</v>
      </c>
      <c r="V2229" s="273" t="s">
        <v>95</v>
      </c>
      <c r="W2229" s="273">
        <v>263650</v>
      </c>
      <c r="X2229" s="273" t="s">
        <v>83</v>
      </c>
      <c r="Y2229" s="273" t="s">
        <v>63</v>
      </c>
      <c r="Z2229" s="273" t="s">
        <v>530</v>
      </c>
      <c r="AA2229" s="273" t="s">
        <v>1040</v>
      </c>
      <c r="AB2229" s="274">
        <v>44927</v>
      </c>
      <c r="AC2229" s="273">
        <v>15399</v>
      </c>
      <c r="AD2229" s="273">
        <v>851</v>
      </c>
      <c r="AK2229" s="273">
        <v>284113</v>
      </c>
      <c r="BV2229" s="279" t="s">
        <v>64</v>
      </c>
      <c r="BW2229" s="280" t="s">
        <v>75</v>
      </c>
      <c r="BX2229" s="280" t="s">
        <v>308</v>
      </c>
      <c r="BY2229" s="280" t="s">
        <v>308</v>
      </c>
      <c r="BZ2229" s="280" t="s">
        <v>86</v>
      </c>
      <c r="CA2229" s="280" t="s">
        <v>87</v>
      </c>
      <c r="CB2229" s="280" t="s">
        <v>217</v>
      </c>
      <c r="CC2229" s="280" t="s">
        <v>218</v>
      </c>
      <c r="CD2229" s="281">
        <v>2</v>
      </c>
      <c r="CE2229" s="277">
        <v>44927</v>
      </c>
      <c r="CF2229" s="280"/>
      <c r="CG2229" s="280" t="s">
        <v>181</v>
      </c>
      <c r="CH2229" s="280"/>
      <c r="CI2229" s="280" t="s">
        <v>181</v>
      </c>
      <c r="CJ2229" s="280" t="s">
        <v>1068</v>
      </c>
      <c r="CK2229" s="280"/>
      <c r="CL2229" s="280"/>
      <c r="CM2229" s="280" t="s">
        <v>73</v>
      </c>
      <c r="CN2229" s="280">
        <v>3</v>
      </c>
    </row>
    <row r="2230" spans="4:92">
      <c r="D2230" s="273" t="s">
        <v>83</v>
      </c>
      <c r="E2230" s="273" t="s">
        <v>63</v>
      </c>
      <c r="F2230" s="273" t="s">
        <v>172</v>
      </c>
      <c r="G2230" s="273" t="s">
        <v>184</v>
      </c>
      <c r="H2230" s="274">
        <v>45200</v>
      </c>
      <c r="I2230" s="273">
        <v>14033</v>
      </c>
      <c r="J2230" s="273">
        <v>13</v>
      </c>
      <c r="K2230" s="273">
        <v>0</v>
      </c>
      <c r="L2230" s="273" t="s">
        <v>66</v>
      </c>
      <c r="N2230" s="273" t="s">
        <v>107</v>
      </c>
      <c r="W2230" s="273">
        <v>263599</v>
      </c>
      <c r="X2230" s="273" t="s">
        <v>83</v>
      </c>
      <c r="Y2230" s="273" t="s">
        <v>63</v>
      </c>
      <c r="Z2230" s="273" t="s">
        <v>530</v>
      </c>
      <c r="AA2230" s="273" t="s">
        <v>1040</v>
      </c>
      <c r="AB2230" s="274">
        <v>44927</v>
      </c>
      <c r="AC2230" s="273">
        <v>15399</v>
      </c>
      <c r="AD2230" s="273">
        <v>851</v>
      </c>
      <c r="AK2230" s="273">
        <v>298315</v>
      </c>
      <c r="BV2230" s="336" t="s">
        <v>64</v>
      </c>
      <c r="BW2230" s="337" t="s">
        <v>75</v>
      </c>
      <c r="BX2230" s="337" t="s">
        <v>308</v>
      </c>
      <c r="BY2230" s="337" t="s">
        <v>308</v>
      </c>
      <c r="BZ2230" s="337" t="s">
        <v>138</v>
      </c>
      <c r="CA2230" s="337" t="s">
        <v>139</v>
      </c>
      <c r="CB2230" s="337" t="s">
        <v>190</v>
      </c>
      <c r="CC2230" s="337" t="s">
        <v>191</v>
      </c>
      <c r="CD2230" s="338">
        <v>8</v>
      </c>
      <c r="CE2230" s="335">
        <v>44927</v>
      </c>
      <c r="CF2230" s="337">
        <v>0</v>
      </c>
      <c r="CG2230" s="337" t="s">
        <v>90</v>
      </c>
      <c r="CH2230" s="337">
        <v>0</v>
      </c>
      <c r="CI2230" s="337" t="s">
        <v>80</v>
      </c>
      <c r="CJ2230" s="337"/>
      <c r="CK2230" s="337"/>
      <c r="CL2230" s="337"/>
      <c r="CM2230" s="337" t="s">
        <v>73</v>
      </c>
      <c r="CN2230" s="337">
        <v>3</v>
      </c>
    </row>
    <row r="2231" spans="4:92">
      <c r="D2231" s="273" t="s">
        <v>83</v>
      </c>
      <c r="E2231" s="273" t="s">
        <v>63</v>
      </c>
      <c r="F2231" s="273" t="s">
        <v>172</v>
      </c>
      <c r="G2231" s="273" t="s">
        <v>184</v>
      </c>
      <c r="H2231" s="274">
        <v>45200</v>
      </c>
      <c r="I2231" s="273">
        <v>14033</v>
      </c>
      <c r="J2231" s="273">
        <v>13</v>
      </c>
      <c r="K2231" s="273">
        <v>1417</v>
      </c>
      <c r="L2231" s="273" t="s">
        <v>66</v>
      </c>
      <c r="M2231" s="273">
        <v>395.08303999999998</v>
      </c>
      <c r="N2231" s="273" t="s">
        <v>115</v>
      </c>
      <c r="W2231" s="273">
        <v>263598</v>
      </c>
      <c r="X2231" s="273" t="s">
        <v>83</v>
      </c>
      <c r="Y2231" s="273" t="s">
        <v>63</v>
      </c>
      <c r="Z2231" s="273" t="s">
        <v>530</v>
      </c>
      <c r="AA2231" s="273" t="s">
        <v>1040</v>
      </c>
      <c r="AB2231" s="274">
        <v>44927</v>
      </c>
      <c r="AC2231" s="273">
        <v>15399</v>
      </c>
      <c r="AD2231" s="273">
        <v>851</v>
      </c>
      <c r="AK2231" s="273">
        <v>344726</v>
      </c>
      <c r="BV2231" s="279" t="s">
        <v>64</v>
      </c>
      <c r="BW2231" s="280" t="s">
        <v>75</v>
      </c>
      <c r="BX2231" s="280" t="s">
        <v>308</v>
      </c>
      <c r="BY2231" s="280" t="s">
        <v>308</v>
      </c>
      <c r="BZ2231" s="280" t="s">
        <v>86</v>
      </c>
      <c r="CA2231" s="280" t="s">
        <v>87</v>
      </c>
      <c r="CB2231" s="280" t="s">
        <v>179</v>
      </c>
      <c r="CC2231" s="280" t="s">
        <v>180</v>
      </c>
      <c r="CD2231" s="281">
        <v>1</v>
      </c>
      <c r="CE2231" s="277">
        <v>44927</v>
      </c>
      <c r="CF2231" s="280"/>
      <c r="CG2231" s="280" t="s">
        <v>181</v>
      </c>
      <c r="CH2231" s="280"/>
      <c r="CI2231" s="280" t="s">
        <v>181</v>
      </c>
      <c r="CJ2231" s="280" t="s">
        <v>1834</v>
      </c>
      <c r="CK2231" s="280"/>
      <c r="CL2231" s="280"/>
      <c r="CM2231" s="280" t="s">
        <v>73</v>
      </c>
      <c r="CN2231" s="280">
        <v>3</v>
      </c>
    </row>
    <row r="2232" spans="4:92">
      <c r="D2232" s="273" t="s">
        <v>83</v>
      </c>
      <c r="E2232" s="273" t="s">
        <v>63</v>
      </c>
      <c r="F2232" s="273" t="s">
        <v>172</v>
      </c>
      <c r="G2232" s="273" t="s">
        <v>184</v>
      </c>
      <c r="H2232" s="274">
        <v>45231</v>
      </c>
      <c r="I2232" s="273">
        <v>14401</v>
      </c>
      <c r="J2232" s="273">
        <v>13</v>
      </c>
      <c r="K2232" s="273">
        <v>3423</v>
      </c>
      <c r="L2232" s="273" t="s">
        <v>66</v>
      </c>
      <c r="M2232" s="273">
        <v>441.48104000000001</v>
      </c>
      <c r="N2232" s="273" t="s">
        <v>67</v>
      </c>
      <c r="P2232" s="273" t="s">
        <v>92</v>
      </c>
      <c r="Q2232" s="273" t="s">
        <v>69</v>
      </c>
      <c r="R2232" s="273" t="s">
        <v>70</v>
      </c>
      <c r="S2232" s="273" t="s">
        <v>834</v>
      </c>
      <c r="T2232" s="273" t="s">
        <v>835</v>
      </c>
      <c r="U2232" s="273" t="s">
        <v>73</v>
      </c>
      <c r="V2232" s="273" t="s">
        <v>836</v>
      </c>
      <c r="W2232" s="273">
        <v>291390</v>
      </c>
      <c r="X2232" s="273" t="s">
        <v>83</v>
      </c>
      <c r="Y2232" s="273" t="s">
        <v>63</v>
      </c>
      <c r="Z2232" s="273" t="s">
        <v>530</v>
      </c>
      <c r="AA2232" s="273" t="s">
        <v>1040</v>
      </c>
      <c r="AB2232" s="274">
        <v>44927</v>
      </c>
      <c r="AC2232" s="273">
        <v>15549</v>
      </c>
      <c r="AD2232" s="273">
        <v>851</v>
      </c>
      <c r="AK2232" s="273">
        <v>284848</v>
      </c>
      <c r="BV2232" s="336" t="s">
        <v>64</v>
      </c>
      <c r="BW2232" s="337" t="s">
        <v>75</v>
      </c>
      <c r="BX2232" s="337" t="s">
        <v>308</v>
      </c>
      <c r="BY2232" s="337" t="s">
        <v>308</v>
      </c>
      <c r="BZ2232" s="337" t="s">
        <v>167</v>
      </c>
      <c r="CA2232" s="337" t="s">
        <v>168</v>
      </c>
      <c r="CB2232" s="337" t="s">
        <v>319</v>
      </c>
      <c r="CC2232" s="337" t="s">
        <v>320</v>
      </c>
      <c r="CD2232" s="338">
        <v>15</v>
      </c>
      <c r="CE2232" s="335">
        <v>44927</v>
      </c>
      <c r="CF2232" s="337">
        <v>840</v>
      </c>
      <c r="CG2232" s="337" t="s">
        <v>90</v>
      </c>
      <c r="CH2232" s="337">
        <v>840</v>
      </c>
      <c r="CI2232" s="337" t="s">
        <v>80</v>
      </c>
      <c r="CJ2232" s="337"/>
      <c r="CK2232" s="337"/>
      <c r="CL2232" s="337"/>
      <c r="CM2232" s="337" t="s">
        <v>73</v>
      </c>
      <c r="CN2232" s="337">
        <v>3</v>
      </c>
    </row>
    <row r="2233" spans="4:92">
      <c r="D2233" s="273" t="s">
        <v>83</v>
      </c>
      <c r="E2233" s="273" t="s">
        <v>63</v>
      </c>
      <c r="F2233" s="273" t="s">
        <v>172</v>
      </c>
      <c r="G2233" s="273" t="s">
        <v>184</v>
      </c>
      <c r="H2233" s="274">
        <v>45231</v>
      </c>
      <c r="I2233" s="273">
        <v>14401</v>
      </c>
      <c r="J2233" s="273">
        <v>13</v>
      </c>
      <c r="K2233" s="273">
        <v>4913</v>
      </c>
      <c r="L2233" s="273" t="s">
        <v>66</v>
      </c>
      <c r="M2233" s="273">
        <v>867.78912000000003</v>
      </c>
      <c r="N2233" s="273" t="s">
        <v>67</v>
      </c>
      <c r="P2233" s="273" t="s">
        <v>1011</v>
      </c>
      <c r="Q2233" s="273" t="s">
        <v>69</v>
      </c>
      <c r="R2233" s="273" t="s">
        <v>70</v>
      </c>
      <c r="S2233" s="273" t="s">
        <v>1041</v>
      </c>
      <c r="T2233" s="273" t="s">
        <v>1042</v>
      </c>
      <c r="U2233" s="273" t="s">
        <v>73</v>
      </c>
      <c r="V2233" s="273" t="s">
        <v>1043</v>
      </c>
      <c r="W2233" s="273">
        <v>291406</v>
      </c>
      <c r="X2233" s="273" t="s">
        <v>83</v>
      </c>
      <c r="Y2233" s="273" t="s">
        <v>63</v>
      </c>
      <c r="Z2233" s="273" t="s">
        <v>530</v>
      </c>
      <c r="AA2233" s="273" t="s">
        <v>1040</v>
      </c>
      <c r="AB2233" s="274">
        <v>44927</v>
      </c>
      <c r="AC2233" s="273">
        <v>16647</v>
      </c>
      <c r="AD2233" s="273">
        <v>851</v>
      </c>
      <c r="AK2233" s="273">
        <v>307596</v>
      </c>
      <c r="BV2233" s="279" t="s">
        <v>64</v>
      </c>
      <c r="BW2233" s="280" t="s">
        <v>75</v>
      </c>
      <c r="BX2233" s="280" t="s">
        <v>308</v>
      </c>
      <c r="BY2233" s="280" t="s">
        <v>308</v>
      </c>
      <c r="BZ2233" s="280" t="s">
        <v>86</v>
      </c>
      <c r="CA2233" s="280" t="s">
        <v>87</v>
      </c>
      <c r="CB2233" s="280" t="s">
        <v>179</v>
      </c>
      <c r="CC2233" s="280" t="s">
        <v>180</v>
      </c>
      <c r="CD2233" s="281">
        <v>1</v>
      </c>
      <c r="CE2233" s="277">
        <v>44958</v>
      </c>
      <c r="CF2233" s="280"/>
      <c r="CG2233" s="280" t="s">
        <v>181</v>
      </c>
      <c r="CH2233" s="280"/>
      <c r="CI2233" s="280" t="s">
        <v>181</v>
      </c>
      <c r="CJ2233" s="280" t="s">
        <v>345</v>
      </c>
      <c r="CK2233" s="280"/>
      <c r="CL2233" s="280"/>
      <c r="CM2233" s="280" t="s">
        <v>73</v>
      </c>
      <c r="CN2233" s="280">
        <v>3</v>
      </c>
    </row>
    <row r="2234" spans="4:92">
      <c r="D2234" s="273" t="s">
        <v>83</v>
      </c>
      <c r="E2234" s="273" t="s">
        <v>63</v>
      </c>
      <c r="F2234" s="273" t="s">
        <v>172</v>
      </c>
      <c r="G2234" s="273" t="s">
        <v>184</v>
      </c>
      <c r="H2234" s="274">
        <v>45231</v>
      </c>
      <c r="I2234" s="273">
        <v>14401</v>
      </c>
      <c r="J2234" s="273">
        <v>13</v>
      </c>
      <c r="K2234" s="273">
        <v>3308</v>
      </c>
      <c r="L2234" s="273" t="s">
        <v>66</v>
      </c>
      <c r="M2234" s="273">
        <v>465.93360000000001</v>
      </c>
      <c r="N2234" s="273" t="s">
        <v>67</v>
      </c>
      <c r="P2234" s="273" t="s">
        <v>68</v>
      </c>
      <c r="Q2234" s="273" t="s">
        <v>69</v>
      </c>
      <c r="R2234" s="273" t="s">
        <v>70</v>
      </c>
      <c r="S2234" s="273" t="s">
        <v>71</v>
      </c>
      <c r="T2234" s="273" t="s">
        <v>72</v>
      </c>
      <c r="U2234" s="273" t="s">
        <v>73</v>
      </c>
      <c r="V2234" s="273" t="s">
        <v>74</v>
      </c>
      <c r="W2234" s="273">
        <v>291423</v>
      </c>
      <c r="X2234" s="273" t="s">
        <v>83</v>
      </c>
      <c r="Y2234" s="273" t="s">
        <v>63</v>
      </c>
      <c r="Z2234" s="273" t="s">
        <v>530</v>
      </c>
      <c r="AA2234" s="273" t="s">
        <v>1040</v>
      </c>
      <c r="AB2234" s="274">
        <v>45017</v>
      </c>
      <c r="AC2234" s="273">
        <v>14961</v>
      </c>
      <c r="AD2234" s="273">
        <v>851</v>
      </c>
      <c r="AK2234" s="273">
        <v>286170</v>
      </c>
      <c r="BV2234" s="336" t="s">
        <v>64</v>
      </c>
      <c r="BW2234" s="337" t="s">
        <v>75</v>
      </c>
      <c r="BX2234" s="337" t="s">
        <v>308</v>
      </c>
      <c r="BY2234" s="337" t="s">
        <v>308</v>
      </c>
      <c r="BZ2234" s="337" t="s">
        <v>86</v>
      </c>
      <c r="CA2234" s="337" t="s">
        <v>87</v>
      </c>
      <c r="CB2234" s="337" t="s">
        <v>179</v>
      </c>
      <c r="CC2234" s="337" t="s">
        <v>180</v>
      </c>
      <c r="CD2234" s="338">
        <v>1</v>
      </c>
      <c r="CE2234" s="335">
        <v>44958</v>
      </c>
      <c r="CF2234" s="337"/>
      <c r="CG2234" s="337" t="s">
        <v>181</v>
      </c>
      <c r="CH2234" s="337"/>
      <c r="CI2234" s="337" t="s">
        <v>181</v>
      </c>
      <c r="CJ2234" s="337" t="s">
        <v>345</v>
      </c>
      <c r="CK2234" s="337"/>
      <c r="CL2234" s="337"/>
      <c r="CM2234" s="337" t="s">
        <v>73</v>
      </c>
      <c r="CN2234" s="337">
        <v>3</v>
      </c>
    </row>
    <row r="2235" spans="4:92">
      <c r="D2235" s="273" t="s">
        <v>83</v>
      </c>
      <c r="E2235" s="273" t="s">
        <v>63</v>
      </c>
      <c r="F2235" s="273" t="s">
        <v>172</v>
      </c>
      <c r="G2235" s="273" t="s">
        <v>184</v>
      </c>
      <c r="H2235" s="274">
        <v>45231</v>
      </c>
      <c r="I2235" s="273">
        <v>14401</v>
      </c>
      <c r="J2235" s="273">
        <v>13</v>
      </c>
      <c r="K2235" s="273">
        <v>1461</v>
      </c>
      <c r="L2235" s="273" t="s">
        <v>66</v>
      </c>
      <c r="M2235" s="273">
        <v>172.11215999999999</v>
      </c>
      <c r="N2235" s="273" t="s">
        <v>67</v>
      </c>
      <c r="P2235" s="273" t="s">
        <v>92</v>
      </c>
      <c r="Q2235" s="273" t="s">
        <v>69</v>
      </c>
      <c r="R2235" s="273" t="s">
        <v>70</v>
      </c>
      <c r="S2235" s="273" t="s">
        <v>93</v>
      </c>
      <c r="T2235" s="273" t="s">
        <v>94</v>
      </c>
      <c r="U2235" s="273" t="s">
        <v>73</v>
      </c>
      <c r="V2235" s="273" t="s">
        <v>95</v>
      </c>
      <c r="W2235" s="273">
        <v>291440</v>
      </c>
      <c r="X2235" s="273" t="s">
        <v>83</v>
      </c>
      <c r="Y2235" s="273" t="s">
        <v>63</v>
      </c>
      <c r="Z2235" s="273" t="s">
        <v>530</v>
      </c>
      <c r="AA2235" s="273" t="s">
        <v>1040</v>
      </c>
      <c r="AB2235" s="274">
        <v>45108</v>
      </c>
      <c r="AC2235" s="273">
        <v>15107</v>
      </c>
      <c r="AD2235" s="273">
        <v>851</v>
      </c>
      <c r="AK2235" s="273">
        <v>281139</v>
      </c>
      <c r="BV2235" s="279" t="s">
        <v>64</v>
      </c>
      <c r="BW2235" s="280" t="s">
        <v>75</v>
      </c>
      <c r="BX2235" s="280" t="s">
        <v>308</v>
      </c>
      <c r="BY2235" s="280" t="s">
        <v>308</v>
      </c>
      <c r="BZ2235" s="280" t="s">
        <v>86</v>
      </c>
      <c r="CA2235" s="280" t="s">
        <v>87</v>
      </c>
      <c r="CB2235" s="280" t="s">
        <v>179</v>
      </c>
      <c r="CC2235" s="280" t="s">
        <v>180</v>
      </c>
      <c r="CD2235" s="281">
        <v>1</v>
      </c>
      <c r="CE2235" s="277">
        <v>44958</v>
      </c>
      <c r="CF2235" s="280"/>
      <c r="CG2235" s="280" t="s">
        <v>181</v>
      </c>
      <c r="CH2235" s="280"/>
      <c r="CI2235" s="280" t="s">
        <v>181</v>
      </c>
      <c r="CJ2235" s="280" t="s">
        <v>345</v>
      </c>
      <c r="CK2235" s="280"/>
      <c r="CL2235" s="280"/>
      <c r="CM2235" s="280" t="s">
        <v>73</v>
      </c>
      <c r="CN2235" s="280">
        <v>3</v>
      </c>
    </row>
    <row r="2236" spans="4:92">
      <c r="D2236" s="273" t="s">
        <v>83</v>
      </c>
      <c r="E2236" s="273" t="s">
        <v>63</v>
      </c>
      <c r="F2236" s="273" t="s">
        <v>172</v>
      </c>
      <c r="G2236" s="273" t="s">
        <v>184</v>
      </c>
      <c r="H2236" s="274">
        <v>45231</v>
      </c>
      <c r="I2236" s="273">
        <v>14401</v>
      </c>
      <c r="J2236" s="273">
        <v>13</v>
      </c>
      <c r="K2236" s="273">
        <v>0</v>
      </c>
      <c r="L2236" s="273" t="s">
        <v>66</v>
      </c>
      <c r="N2236" s="273" t="s">
        <v>107</v>
      </c>
      <c r="W2236" s="273">
        <v>291389</v>
      </c>
      <c r="X2236" s="273" t="s">
        <v>83</v>
      </c>
      <c r="Y2236" s="273" t="s">
        <v>63</v>
      </c>
      <c r="Z2236" s="273" t="s">
        <v>530</v>
      </c>
      <c r="AA2236" s="273" t="s">
        <v>1040</v>
      </c>
      <c r="AB2236" s="274">
        <v>45108</v>
      </c>
      <c r="AC2236" s="273">
        <v>15698</v>
      </c>
      <c r="AD2236" s="273">
        <v>851</v>
      </c>
      <c r="AK2236" s="273">
        <v>285444</v>
      </c>
      <c r="BV2236" s="336" t="s">
        <v>64</v>
      </c>
      <c r="BW2236" s="337" t="s">
        <v>75</v>
      </c>
      <c r="BX2236" s="337" t="s">
        <v>308</v>
      </c>
      <c r="BY2236" s="337" t="s">
        <v>308</v>
      </c>
      <c r="BZ2236" s="337" t="s">
        <v>138</v>
      </c>
      <c r="CA2236" s="337" t="s">
        <v>139</v>
      </c>
      <c r="CB2236" s="337" t="s">
        <v>190</v>
      </c>
      <c r="CC2236" s="337" t="s">
        <v>191</v>
      </c>
      <c r="CD2236" s="338">
        <v>8</v>
      </c>
      <c r="CE2236" s="335">
        <v>44958</v>
      </c>
      <c r="CF2236" s="337">
        <v>0</v>
      </c>
      <c r="CG2236" s="337" t="s">
        <v>90</v>
      </c>
      <c r="CH2236" s="337">
        <v>0</v>
      </c>
      <c r="CI2236" s="337" t="s">
        <v>80</v>
      </c>
      <c r="CJ2236" s="337"/>
      <c r="CK2236" s="337"/>
      <c r="CL2236" s="337"/>
      <c r="CM2236" s="337" t="s">
        <v>73</v>
      </c>
      <c r="CN2236" s="337">
        <v>3</v>
      </c>
    </row>
    <row r="2237" spans="4:92">
      <c r="D2237" s="273" t="s">
        <v>83</v>
      </c>
      <c r="E2237" s="273" t="s">
        <v>63</v>
      </c>
      <c r="F2237" s="273" t="s">
        <v>172</v>
      </c>
      <c r="G2237" s="273" t="s">
        <v>184</v>
      </c>
      <c r="H2237" s="274">
        <v>45231</v>
      </c>
      <c r="I2237" s="273">
        <v>14401</v>
      </c>
      <c r="J2237" s="273">
        <v>13</v>
      </c>
      <c r="K2237" s="273">
        <v>5948</v>
      </c>
      <c r="L2237" s="273" t="s">
        <v>66</v>
      </c>
      <c r="M2237" s="273">
        <v>797.52463999999998</v>
      </c>
      <c r="N2237" s="273" t="s">
        <v>115</v>
      </c>
      <c r="W2237" s="273">
        <v>291388</v>
      </c>
      <c r="X2237" s="273" t="s">
        <v>83</v>
      </c>
      <c r="Y2237" s="273" t="s">
        <v>63</v>
      </c>
      <c r="Z2237" s="273" t="s">
        <v>530</v>
      </c>
      <c r="AA2237" s="273" t="s">
        <v>1040</v>
      </c>
      <c r="AB2237" s="274">
        <v>45200</v>
      </c>
      <c r="AC2237" s="273">
        <v>15253</v>
      </c>
      <c r="AD2237" s="273">
        <v>851</v>
      </c>
      <c r="AK2237" s="273">
        <v>282745</v>
      </c>
      <c r="BV2237" s="279" t="s">
        <v>64</v>
      </c>
      <c r="BW2237" s="280" t="s">
        <v>75</v>
      </c>
      <c r="BX2237" s="280" t="s">
        <v>308</v>
      </c>
      <c r="BY2237" s="280" t="s">
        <v>308</v>
      </c>
      <c r="BZ2237" s="280" t="s">
        <v>86</v>
      </c>
      <c r="CA2237" s="280" t="s">
        <v>87</v>
      </c>
      <c r="CB2237" s="280" t="s">
        <v>217</v>
      </c>
      <c r="CC2237" s="280" t="s">
        <v>218</v>
      </c>
      <c r="CD2237" s="281">
        <v>2</v>
      </c>
      <c r="CE2237" s="277">
        <v>44958</v>
      </c>
      <c r="CF2237" s="280"/>
      <c r="CG2237" s="280" t="s">
        <v>181</v>
      </c>
      <c r="CH2237" s="280"/>
      <c r="CI2237" s="280" t="s">
        <v>181</v>
      </c>
      <c r="CJ2237" s="280" t="s">
        <v>1068</v>
      </c>
      <c r="CK2237" s="280"/>
      <c r="CL2237" s="280"/>
      <c r="CM2237" s="280" t="s">
        <v>73</v>
      </c>
      <c r="CN2237" s="280">
        <v>3</v>
      </c>
    </row>
    <row r="2238" spans="4:92">
      <c r="D2238" s="273" t="s">
        <v>83</v>
      </c>
      <c r="E2238" s="273" t="s">
        <v>63</v>
      </c>
      <c r="F2238" s="273" t="s">
        <v>172</v>
      </c>
      <c r="G2238" s="273" t="s">
        <v>184</v>
      </c>
      <c r="H2238" s="274">
        <v>45261</v>
      </c>
      <c r="I2238" s="273">
        <v>16885</v>
      </c>
      <c r="J2238" s="273">
        <v>13</v>
      </c>
      <c r="K2238" s="273">
        <v>5306</v>
      </c>
      <c r="L2238" s="273" t="s">
        <v>66</v>
      </c>
      <c r="M2238" s="273">
        <v>684.31352000000004</v>
      </c>
      <c r="N2238" s="273" t="s">
        <v>67</v>
      </c>
      <c r="P2238" s="273" t="s">
        <v>92</v>
      </c>
      <c r="Q2238" s="273" t="s">
        <v>69</v>
      </c>
      <c r="R2238" s="273" t="s">
        <v>70</v>
      </c>
      <c r="S2238" s="273" t="s">
        <v>834</v>
      </c>
      <c r="T2238" s="273" t="s">
        <v>835</v>
      </c>
      <c r="U2238" s="273" t="s">
        <v>73</v>
      </c>
      <c r="V2238" s="273" t="s">
        <v>836</v>
      </c>
      <c r="W2238" s="273">
        <v>323022</v>
      </c>
      <c r="X2238" s="273" t="s">
        <v>83</v>
      </c>
      <c r="Y2238" s="273" t="s">
        <v>63</v>
      </c>
      <c r="Z2238" s="273" t="s">
        <v>530</v>
      </c>
      <c r="AA2238" s="273" t="s">
        <v>545</v>
      </c>
      <c r="AB2238" s="274">
        <v>44927</v>
      </c>
      <c r="AC2238" s="273">
        <v>14728</v>
      </c>
      <c r="AD2238" s="273">
        <v>680</v>
      </c>
      <c r="AK2238" s="273">
        <v>276970</v>
      </c>
      <c r="BV2238" s="336" t="s">
        <v>64</v>
      </c>
      <c r="BW2238" s="337" t="s">
        <v>75</v>
      </c>
      <c r="BX2238" s="337" t="s">
        <v>308</v>
      </c>
      <c r="BY2238" s="337" t="s">
        <v>308</v>
      </c>
      <c r="BZ2238" s="337" t="s">
        <v>86</v>
      </c>
      <c r="CA2238" s="337" t="s">
        <v>87</v>
      </c>
      <c r="CB2238" s="337" t="s">
        <v>217</v>
      </c>
      <c r="CC2238" s="337" t="s">
        <v>218</v>
      </c>
      <c r="CD2238" s="338">
        <v>2</v>
      </c>
      <c r="CE2238" s="335">
        <v>44958</v>
      </c>
      <c r="CF2238" s="337"/>
      <c r="CG2238" s="337" t="s">
        <v>181</v>
      </c>
      <c r="CH2238" s="337"/>
      <c r="CI2238" s="337" t="s">
        <v>181</v>
      </c>
      <c r="CJ2238" s="337" t="s">
        <v>1071</v>
      </c>
      <c r="CK2238" s="337"/>
      <c r="CL2238" s="337"/>
      <c r="CM2238" s="337" t="s">
        <v>73</v>
      </c>
      <c r="CN2238" s="337">
        <v>3</v>
      </c>
    </row>
    <row r="2239" spans="4:92">
      <c r="D2239" s="273" t="s">
        <v>83</v>
      </c>
      <c r="E2239" s="273" t="s">
        <v>63</v>
      </c>
      <c r="F2239" s="273" t="s">
        <v>172</v>
      </c>
      <c r="G2239" s="273" t="s">
        <v>184</v>
      </c>
      <c r="H2239" s="274">
        <v>45261</v>
      </c>
      <c r="I2239" s="273">
        <v>16885</v>
      </c>
      <c r="J2239" s="273">
        <v>13</v>
      </c>
      <c r="K2239" s="273">
        <v>4473</v>
      </c>
      <c r="L2239" s="273" t="s">
        <v>66</v>
      </c>
      <c r="M2239" s="273">
        <v>790.0684</v>
      </c>
      <c r="N2239" s="273" t="s">
        <v>67</v>
      </c>
      <c r="P2239" s="273" t="s">
        <v>1011</v>
      </c>
      <c r="Q2239" s="273" t="s">
        <v>69</v>
      </c>
      <c r="R2239" s="273" t="s">
        <v>70</v>
      </c>
      <c r="S2239" s="273" t="s">
        <v>1041</v>
      </c>
      <c r="T2239" s="273" t="s">
        <v>1042</v>
      </c>
      <c r="U2239" s="273" t="s">
        <v>73</v>
      </c>
      <c r="V2239" s="273" t="s">
        <v>1043</v>
      </c>
      <c r="W2239" s="273">
        <v>323038</v>
      </c>
      <c r="X2239" s="273" t="s">
        <v>83</v>
      </c>
      <c r="Y2239" s="273" t="s">
        <v>63</v>
      </c>
      <c r="Z2239" s="273" t="s">
        <v>530</v>
      </c>
      <c r="AA2239" s="273" t="s">
        <v>545</v>
      </c>
      <c r="AB2239" s="274">
        <v>44927</v>
      </c>
      <c r="AC2239" s="273">
        <v>15312</v>
      </c>
      <c r="AD2239" s="273">
        <v>680</v>
      </c>
      <c r="AK2239" s="273">
        <v>283324</v>
      </c>
      <c r="BV2239" s="279" t="s">
        <v>64</v>
      </c>
      <c r="BW2239" s="280" t="s">
        <v>75</v>
      </c>
      <c r="BX2239" s="280" t="s">
        <v>308</v>
      </c>
      <c r="BY2239" s="280" t="s">
        <v>308</v>
      </c>
      <c r="BZ2239" s="280" t="s">
        <v>86</v>
      </c>
      <c r="CA2239" s="280" t="s">
        <v>87</v>
      </c>
      <c r="CB2239" s="280" t="s">
        <v>217</v>
      </c>
      <c r="CC2239" s="280" t="s">
        <v>218</v>
      </c>
      <c r="CD2239" s="281">
        <v>2</v>
      </c>
      <c r="CE2239" s="277">
        <v>44958</v>
      </c>
      <c r="CF2239" s="280"/>
      <c r="CG2239" s="280" t="s">
        <v>181</v>
      </c>
      <c r="CH2239" s="280"/>
      <c r="CI2239" s="280" t="s">
        <v>181</v>
      </c>
      <c r="CJ2239" s="280" t="s">
        <v>1075</v>
      </c>
      <c r="CK2239" s="280"/>
      <c r="CL2239" s="280"/>
      <c r="CM2239" s="280" t="s">
        <v>73</v>
      </c>
      <c r="CN2239" s="280">
        <v>3</v>
      </c>
    </row>
    <row r="2240" spans="4:92">
      <c r="D2240" s="273" t="s">
        <v>83</v>
      </c>
      <c r="E2240" s="273" t="s">
        <v>63</v>
      </c>
      <c r="F2240" s="273" t="s">
        <v>172</v>
      </c>
      <c r="G2240" s="273" t="s">
        <v>184</v>
      </c>
      <c r="H2240" s="274">
        <v>45261</v>
      </c>
      <c r="I2240" s="273">
        <v>16885</v>
      </c>
      <c r="J2240" s="273">
        <v>13</v>
      </c>
      <c r="K2240" s="273">
        <v>0</v>
      </c>
      <c r="L2240" s="273" t="s">
        <v>66</v>
      </c>
      <c r="M2240" s="273">
        <v>0</v>
      </c>
      <c r="N2240" s="273" t="s">
        <v>67</v>
      </c>
      <c r="P2240" s="273" t="s">
        <v>68</v>
      </c>
      <c r="Q2240" s="273" t="s">
        <v>69</v>
      </c>
      <c r="R2240" s="273" t="s">
        <v>70</v>
      </c>
      <c r="S2240" s="273" t="s">
        <v>71</v>
      </c>
      <c r="T2240" s="273" t="s">
        <v>72</v>
      </c>
      <c r="U2240" s="273" t="s">
        <v>73</v>
      </c>
      <c r="V2240" s="273" t="s">
        <v>74</v>
      </c>
      <c r="W2240" s="273">
        <v>323055</v>
      </c>
      <c r="X2240" s="273" t="s">
        <v>83</v>
      </c>
      <c r="Y2240" s="273" t="s">
        <v>63</v>
      </c>
      <c r="Z2240" s="273" t="s">
        <v>530</v>
      </c>
      <c r="AA2240" s="273" t="s">
        <v>545</v>
      </c>
      <c r="AB2240" s="274">
        <v>44927</v>
      </c>
      <c r="AC2240" s="273">
        <v>15462</v>
      </c>
      <c r="AD2240" s="273">
        <v>680</v>
      </c>
      <c r="AK2240" s="273">
        <v>284500</v>
      </c>
      <c r="BV2240" s="336" t="s">
        <v>64</v>
      </c>
      <c r="BW2240" s="337" t="s">
        <v>75</v>
      </c>
      <c r="BX2240" s="337" t="s">
        <v>308</v>
      </c>
      <c r="BY2240" s="337" t="s">
        <v>308</v>
      </c>
      <c r="BZ2240" s="337" t="s">
        <v>86</v>
      </c>
      <c r="CA2240" s="337" t="s">
        <v>87</v>
      </c>
      <c r="CB2240" s="337" t="s">
        <v>217</v>
      </c>
      <c r="CC2240" s="337" t="s">
        <v>218</v>
      </c>
      <c r="CD2240" s="338">
        <v>2</v>
      </c>
      <c r="CE2240" s="335">
        <v>44958</v>
      </c>
      <c r="CF2240" s="337"/>
      <c r="CG2240" s="337" t="s">
        <v>181</v>
      </c>
      <c r="CH2240" s="337"/>
      <c r="CI2240" s="337" t="s">
        <v>181</v>
      </c>
      <c r="CJ2240" s="337" t="s">
        <v>1078</v>
      </c>
      <c r="CK2240" s="337"/>
      <c r="CL2240" s="337"/>
      <c r="CM2240" s="337" t="s">
        <v>73</v>
      </c>
      <c r="CN2240" s="337">
        <v>3</v>
      </c>
    </row>
    <row r="2241" spans="4:92">
      <c r="D2241" s="273" t="s">
        <v>83</v>
      </c>
      <c r="E2241" s="273" t="s">
        <v>63</v>
      </c>
      <c r="F2241" s="273" t="s">
        <v>172</v>
      </c>
      <c r="G2241" s="273" t="s">
        <v>184</v>
      </c>
      <c r="H2241" s="274">
        <v>45261</v>
      </c>
      <c r="I2241" s="273">
        <v>16885</v>
      </c>
      <c r="J2241" s="273">
        <v>13</v>
      </c>
      <c r="K2241" s="273">
        <v>2113</v>
      </c>
      <c r="L2241" s="273" t="s">
        <v>66</v>
      </c>
      <c r="M2241" s="273">
        <v>248.9212</v>
      </c>
      <c r="N2241" s="273" t="s">
        <v>67</v>
      </c>
      <c r="P2241" s="273" t="s">
        <v>92</v>
      </c>
      <c r="Q2241" s="273" t="s">
        <v>69</v>
      </c>
      <c r="R2241" s="273" t="s">
        <v>70</v>
      </c>
      <c r="S2241" s="273" t="s">
        <v>93</v>
      </c>
      <c r="T2241" s="273" t="s">
        <v>94</v>
      </c>
      <c r="U2241" s="273" t="s">
        <v>73</v>
      </c>
      <c r="V2241" s="273" t="s">
        <v>95</v>
      </c>
      <c r="W2241" s="273">
        <v>323072</v>
      </c>
      <c r="X2241" s="273" t="s">
        <v>83</v>
      </c>
      <c r="Y2241" s="273" t="s">
        <v>63</v>
      </c>
      <c r="Z2241" s="273" t="s">
        <v>530</v>
      </c>
      <c r="AA2241" s="273" t="s">
        <v>545</v>
      </c>
      <c r="AB2241" s="274">
        <v>44927</v>
      </c>
      <c r="AC2241" s="273">
        <v>16063</v>
      </c>
      <c r="AD2241" s="273">
        <v>680</v>
      </c>
      <c r="AK2241" s="273">
        <v>300683</v>
      </c>
      <c r="BV2241" s="279" t="s">
        <v>64</v>
      </c>
      <c r="BW2241" s="280" t="s">
        <v>75</v>
      </c>
      <c r="BX2241" s="280" t="s">
        <v>308</v>
      </c>
      <c r="BY2241" s="280" t="s">
        <v>308</v>
      </c>
      <c r="BZ2241" s="280" t="s">
        <v>204</v>
      </c>
      <c r="CA2241" s="280" t="s">
        <v>205</v>
      </c>
      <c r="CB2241" s="280" t="s">
        <v>206</v>
      </c>
      <c r="CC2241" s="280" t="s">
        <v>207</v>
      </c>
      <c r="CD2241" s="281">
        <v>0</v>
      </c>
      <c r="CE2241" s="277">
        <v>44958</v>
      </c>
      <c r="CF2241" s="280"/>
      <c r="CG2241" s="280" t="s">
        <v>181</v>
      </c>
      <c r="CH2241" s="280"/>
      <c r="CI2241" s="280" t="s">
        <v>208</v>
      </c>
      <c r="CJ2241" s="280" t="s">
        <v>209</v>
      </c>
      <c r="CK2241" s="280"/>
      <c r="CL2241" s="280"/>
      <c r="CM2241" s="280" t="s">
        <v>73</v>
      </c>
      <c r="CN2241" s="280">
        <v>3</v>
      </c>
    </row>
    <row r="2242" spans="4:92">
      <c r="D2242" s="273" t="s">
        <v>83</v>
      </c>
      <c r="E2242" s="273" t="s">
        <v>63</v>
      </c>
      <c r="F2242" s="273" t="s">
        <v>172</v>
      </c>
      <c r="G2242" s="273" t="s">
        <v>184</v>
      </c>
      <c r="H2242" s="274">
        <v>45261</v>
      </c>
      <c r="I2242" s="273">
        <v>16885</v>
      </c>
      <c r="J2242" s="273">
        <v>13</v>
      </c>
      <c r="K2242" s="273">
        <v>0</v>
      </c>
      <c r="L2242" s="273" t="s">
        <v>66</v>
      </c>
      <c r="N2242" s="273" t="s">
        <v>107</v>
      </c>
      <c r="W2242" s="273">
        <v>323021</v>
      </c>
      <c r="X2242" s="273" t="s">
        <v>83</v>
      </c>
      <c r="Y2242" s="273" t="s">
        <v>63</v>
      </c>
      <c r="Z2242" s="273" t="s">
        <v>530</v>
      </c>
      <c r="AA2242" s="273" t="s">
        <v>545</v>
      </c>
      <c r="AB2242" s="274">
        <v>44927</v>
      </c>
      <c r="AC2242" s="273">
        <v>16064</v>
      </c>
      <c r="AD2242" s="273">
        <v>680</v>
      </c>
      <c r="AK2242" s="273">
        <v>300699</v>
      </c>
      <c r="BV2242" s="336" t="s">
        <v>64</v>
      </c>
      <c r="BW2242" s="337" t="s">
        <v>75</v>
      </c>
      <c r="BX2242" s="337" t="s">
        <v>308</v>
      </c>
      <c r="BY2242" s="337" t="s">
        <v>308</v>
      </c>
      <c r="BZ2242" s="337" t="s">
        <v>204</v>
      </c>
      <c r="CA2242" s="337" t="s">
        <v>205</v>
      </c>
      <c r="CB2242" s="337" t="s">
        <v>206</v>
      </c>
      <c r="CC2242" s="337" t="s">
        <v>207</v>
      </c>
      <c r="CD2242" s="338">
        <v>0</v>
      </c>
      <c r="CE2242" s="335">
        <v>44958</v>
      </c>
      <c r="CF2242" s="337"/>
      <c r="CG2242" s="337" t="s">
        <v>181</v>
      </c>
      <c r="CH2242" s="337"/>
      <c r="CI2242" s="337" t="s">
        <v>208</v>
      </c>
      <c r="CJ2242" s="337" t="s">
        <v>209</v>
      </c>
      <c r="CK2242" s="337"/>
      <c r="CL2242" s="337"/>
      <c r="CM2242" s="337" t="s">
        <v>73</v>
      </c>
      <c r="CN2242" s="337">
        <v>3</v>
      </c>
    </row>
    <row r="2243" spans="4:92">
      <c r="D2243" s="273" t="s">
        <v>83</v>
      </c>
      <c r="E2243" s="273" t="s">
        <v>63</v>
      </c>
      <c r="F2243" s="273" t="s">
        <v>172</v>
      </c>
      <c r="G2243" s="273" t="s">
        <v>184</v>
      </c>
      <c r="H2243" s="274">
        <v>45261</v>
      </c>
      <c r="I2243" s="273">
        <v>16885</v>
      </c>
      <c r="J2243" s="273">
        <v>13</v>
      </c>
      <c r="K2243" s="273">
        <v>10679</v>
      </c>
      <c r="L2243" s="273" t="s">
        <v>66</v>
      </c>
      <c r="M2243" s="273">
        <v>1206.5108</v>
      </c>
      <c r="N2243" s="273" t="s">
        <v>115</v>
      </c>
      <c r="W2243" s="273">
        <v>323020</v>
      </c>
      <c r="X2243" s="273" t="s">
        <v>83</v>
      </c>
      <c r="Y2243" s="273" t="s">
        <v>63</v>
      </c>
      <c r="Z2243" s="273" t="s">
        <v>530</v>
      </c>
      <c r="AA2243" s="273" t="s">
        <v>545</v>
      </c>
      <c r="AB2243" s="274">
        <v>45017</v>
      </c>
      <c r="AC2243" s="273">
        <v>14874</v>
      </c>
      <c r="AD2243" s="273">
        <v>680</v>
      </c>
      <c r="AK2243" s="273">
        <v>285725</v>
      </c>
      <c r="BV2243" s="279" t="s">
        <v>64</v>
      </c>
      <c r="BW2243" s="280" t="s">
        <v>75</v>
      </c>
      <c r="BX2243" s="280" t="s">
        <v>308</v>
      </c>
      <c r="BY2243" s="280" t="s">
        <v>308</v>
      </c>
      <c r="BZ2243" s="280" t="s">
        <v>204</v>
      </c>
      <c r="CA2243" s="280" t="s">
        <v>205</v>
      </c>
      <c r="CB2243" s="280" t="s">
        <v>206</v>
      </c>
      <c r="CC2243" s="280" t="s">
        <v>207</v>
      </c>
      <c r="CD2243" s="281">
        <v>0</v>
      </c>
      <c r="CE2243" s="277">
        <v>44958</v>
      </c>
      <c r="CF2243" s="280"/>
      <c r="CG2243" s="280" t="s">
        <v>181</v>
      </c>
      <c r="CH2243" s="280"/>
      <c r="CI2243" s="280" t="s">
        <v>208</v>
      </c>
      <c r="CJ2243" s="280" t="s">
        <v>209</v>
      </c>
      <c r="CK2243" s="280"/>
      <c r="CL2243" s="280"/>
      <c r="CM2243" s="280" t="s">
        <v>73</v>
      </c>
      <c r="CN2243" s="280">
        <v>3</v>
      </c>
    </row>
    <row r="2244" spans="4:92">
      <c r="D2244" s="273" t="s">
        <v>64</v>
      </c>
      <c r="E2244" s="273" t="s">
        <v>75</v>
      </c>
      <c r="F2244" s="273" t="s">
        <v>308</v>
      </c>
      <c r="G2244" s="273" t="s">
        <v>338</v>
      </c>
      <c r="H2244" s="274">
        <v>45108</v>
      </c>
      <c r="I2244" s="273">
        <v>12722</v>
      </c>
      <c r="J2244" s="273">
        <v>35</v>
      </c>
      <c r="K2244" s="273">
        <v>12717</v>
      </c>
      <c r="L2244" s="273" t="s">
        <v>66</v>
      </c>
      <c r="M2244" s="273">
        <v>1141.2628749999999</v>
      </c>
      <c r="N2244" s="273" t="s">
        <v>67</v>
      </c>
      <c r="P2244" s="273" t="s">
        <v>1011</v>
      </c>
      <c r="Q2244" s="273" t="s">
        <v>1611</v>
      </c>
      <c r="R2244" s="273" t="s">
        <v>1342</v>
      </c>
      <c r="S2244" s="273" t="s">
        <v>1835</v>
      </c>
      <c r="T2244" s="273" t="s">
        <v>1835</v>
      </c>
      <c r="U2244" s="273" t="s">
        <v>73</v>
      </c>
      <c r="V2244" s="273" t="s">
        <v>1836</v>
      </c>
      <c r="W2244" s="273">
        <v>210727</v>
      </c>
      <c r="X2244" s="273" t="s">
        <v>64</v>
      </c>
      <c r="Y2244" s="273" t="s">
        <v>75</v>
      </c>
      <c r="Z2244" s="273" t="s">
        <v>79</v>
      </c>
      <c r="AA2244" s="273" t="s">
        <v>79</v>
      </c>
      <c r="AB2244" s="274">
        <v>44958</v>
      </c>
      <c r="AC2244" s="273">
        <v>11986</v>
      </c>
      <c r="AD2244" s="273">
        <v>36</v>
      </c>
      <c r="AE2244" s="273">
        <v>5.8163999999999998</v>
      </c>
      <c r="AF2244" s="273" t="s">
        <v>90</v>
      </c>
      <c r="AG2244" s="273" t="s">
        <v>636</v>
      </c>
      <c r="AH2244" s="273" t="s">
        <v>1630</v>
      </c>
      <c r="AI2244" s="273" t="s">
        <v>123</v>
      </c>
      <c r="AJ2244" s="273" t="s">
        <v>124</v>
      </c>
      <c r="AK2244" s="273">
        <v>212648</v>
      </c>
      <c r="BV2244" s="336" t="s">
        <v>64</v>
      </c>
      <c r="BW2244" s="337" t="s">
        <v>75</v>
      </c>
      <c r="BX2244" s="337" t="s">
        <v>308</v>
      </c>
      <c r="BY2244" s="337" t="s">
        <v>308</v>
      </c>
      <c r="BZ2244" s="337" t="s">
        <v>86</v>
      </c>
      <c r="CA2244" s="337" t="s">
        <v>87</v>
      </c>
      <c r="CB2244" s="337" t="s">
        <v>101</v>
      </c>
      <c r="CC2244" s="337" t="s">
        <v>102</v>
      </c>
      <c r="CD2244" s="338">
        <v>4</v>
      </c>
      <c r="CE2244" s="335">
        <v>44986</v>
      </c>
      <c r="CF2244" s="337">
        <v>28028</v>
      </c>
      <c r="CG2244" s="337" t="s">
        <v>1495</v>
      </c>
      <c r="CH2244" s="337">
        <v>4029.0250000000001</v>
      </c>
      <c r="CI2244" s="337" t="s">
        <v>104</v>
      </c>
      <c r="CJ2244" s="337"/>
      <c r="CK2244" s="337"/>
      <c r="CL2244" s="337"/>
      <c r="CM2244" s="337" t="s">
        <v>73</v>
      </c>
      <c r="CN2244" s="337">
        <v>3</v>
      </c>
    </row>
    <row r="2245" spans="4:92">
      <c r="D2245" s="273" t="s">
        <v>64</v>
      </c>
      <c r="E2245" s="273" t="s">
        <v>75</v>
      </c>
      <c r="F2245" s="273" t="s">
        <v>308</v>
      </c>
      <c r="G2245" s="273" t="s">
        <v>338</v>
      </c>
      <c r="H2245" s="274">
        <v>45108</v>
      </c>
      <c r="I2245" s="273">
        <v>12722</v>
      </c>
      <c r="J2245" s="273">
        <v>35</v>
      </c>
      <c r="K2245" s="273">
        <v>0</v>
      </c>
      <c r="L2245" s="273" t="s">
        <v>66</v>
      </c>
      <c r="N2245" s="273" t="s">
        <v>107</v>
      </c>
      <c r="W2245" s="273">
        <v>210726</v>
      </c>
      <c r="X2245" s="273" t="s">
        <v>64</v>
      </c>
      <c r="Y2245" s="273" t="s">
        <v>75</v>
      </c>
      <c r="Z2245" s="273" t="s">
        <v>79</v>
      </c>
      <c r="AA2245" s="273" t="s">
        <v>79</v>
      </c>
      <c r="AB2245" s="274">
        <v>44958</v>
      </c>
      <c r="AC2245" s="273">
        <v>11986</v>
      </c>
      <c r="AD2245" s="273">
        <v>36</v>
      </c>
      <c r="AE2245" s="273">
        <v>7.31</v>
      </c>
      <c r="AF2245" s="273" t="s">
        <v>90</v>
      </c>
      <c r="AG2245" s="273" t="s">
        <v>636</v>
      </c>
      <c r="AH2245" s="273" t="s">
        <v>1631</v>
      </c>
      <c r="AI2245" s="273" t="s">
        <v>123</v>
      </c>
      <c r="AJ2245" s="273" t="s">
        <v>124</v>
      </c>
      <c r="AK2245" s="273">
        <v>212653</v>
      </c>
      <c r="BV2245" s="279" t="s">
        <v>64</v>
      </c>
      <c r="BW2245" s="280" t="s">
        <v>75</v>
      </c>
      <c r="BX2245" s="280" t="s">
        <v>308</v>
      </c>
      <c r="BY2245" s="280" t="s">
        <v>308</v>
      </c>
      <c r="BZ2245" s="280" t="s">
        <v>86</v>
      </c>
      <c r="CA2245" s="280" t="s">
        <v>87</v>
      </c>
      <c r="CB2245" s="280" t="s">
        <v>101</v>
      </c>
      <c r="CC2245" s="280" t="s">
        <v>102</v>
      </c>
      <c r="CD2245" s="281">
        <v>4</v>
      </c>
      <c r="CE2245" s="277">
        <v>44986</v>
      </c>
      <c r="CF2245" s="280">
        <v>3581</v>
      </c>
      <c r="CG2245" s="280" t="s">
        <v>1495</v>
      </c>
      <c r="CH2245" s="280">
        <v>514.76874999999995</v>
      </c>
      <c r="CI2245" s="280" t="s">
        <v>104</v>
      </c>
      <c r="CJ2245" s="280"/>
      <c r="CK2245" s="280"/>
      <c r="CL2245" s="280"/>
      <c r="CM2245" s="280" t="s">
        <v>73</v>
      </c>
      <c r="CN2245" s="280">
        <v>3</v>
      </c>
    </row>
    <row r="2246" spans="4:92">
      <c r="D2246" s="273" t="s">
        <v>64</v>
      </c>
      <c r="E2246" s="273" t="s">
        <v>75</v>
      </c>
      <c r="F2246" s="273" t="s">
        <v>308</v>
      </c>
      <c r="G2246" s="273" t="s">
        <v>338</v>
      </c>
      <c r="H2246" s="274">
        <v>45108</v>
      </c>
      <c r="I2246" s="273">
        <v>12722</v>
      </c>
      <c r="J2246" s="273">
        <v>35</v>
      </c>
      <c r="K2246" s="273">
        <v>64605</v>
      </c>
      <c r="L2246" s="273" t="s">
        <v>66</v>
      </c>
      <c r="M2246" s="273">
        <v>10056.4625</v>
      </c>
      <c r="N2246" s="273" t="s">
        <v>115</v>
      </c>
      <c r="W2246" s="273">
        <v>210725</v>
      </c>
      <c r="X2246" s="273" t="s">
        <v>64</v>
      </c>
      <c r="Y2246" s="273" t="s">
        <v>75</v>
      </c>
      <c r="Z2246" s="273" t="s">
        <v>79</v>
      </c>
      <c r="AA2246" s="273" t="s">
        <v>79</v>
      </c>
      <c r="AB2246" s="274">
        <v>44958</v>
      </c>
      <c r="AC2246" s="273">
        <v>11986</v>
      </c>
      <c r="AD2246" s="273">
        <v>36</v>
      </c>
      <c r="AE2246" s="273">
        <v>0.33216000000000001</v>
      </c>
      <c r="AF2246" s="273" t="s">
        <v>90</v>
      </c>
      <c r="AG2246" s="273" t="s">
        <v>636</v>
      </c>
      <c r="AH2246" s="273" t="s">
        <v>1632</v>
      </c>
      <c r="AI2246" s="273" t="s">
        <v>123</v>
      </c>
      <c r="AJ2246" s="273" t="s">
        <v>124</v>
      </c>
      <c r="AK2246" s="273">
        <v>212658</v>
      </c>
      <c r="BV2246" s="336" t="s">
        <v>64</v>
      </c>
      <c r="BW2246" s="337" t="s">
        <v>75</v>
      </c>
      <c r="BX2246" s="337" t="s">
        <v>308</v>
      </c>
      <c r="BY2246" s="337" t="s">
        <v>308</v>
      </c>
      <c r="BZ2246" s="337" t="s">
        <v>86</v>
      </c>
      <c r="CA2246" s="337" t="s">
        <v>87</v>
      </c>
      <c r="CB2246" s="337" t="s">
        <v>101</v>
      </c>
      <c r="CC2246" s="337" t="s">
        <v>102</v>
      </c>
      <c r="CD2246" s="338">
        <v>4</v>
      </c>
      <c r="CE2246" s="335">
        <v>44986</v>
      </c>
      <c r="CF2246" s="337">
        <v>12995</v>
      </c>
      <c r="CG2246" s="337" t="s">
        <v>1495</v>
      </c>
      <c r="CH2246" s="337">
        <v>1868.03125</v>
      </c>
      <c r="CI2246" s="337" t="s">
        <v>104</v>
      </c>
      <c r="CJ2246" s="337"/>
      <c r="CK2246" s="337"/>
      <c r="CL2246" s="337"/>
      <c r="CM2246" s="337" t="s">
        <v>73</v>
      </c>
      <c r="CN2246" s="337">
        <v>3</v>
      </c>
    </row>
    <row r="2247" spans="4:92">
      <c r="D2247" s="273" t="s">
        <v>64</v>
      </c>
      <c r="E2247" s="273" t="s">
        <v>75</v>
      </c>
      <c r="F2247" s="273" t="s">
        <v>308</v>
      </c>
      <c r="G2247" s="273" t="s">
        <v>338</v>
      </c>
      <c r="H2247" s="274">
        <v>45139</v>
      </c>
      <c r="I2247" s="273">
        <v>13397</v>
      </c>
      <c r="J2247" s="273">
        <v>35</v>
      </c>
      <c r="K2247" s="273">
        <v>10014</v>
      </c>
      <c r="L2247" s="273" t="s">
        <v>66</v>
      </c>
      <c r="M2247" s="273">
        <v>898.58124999999995</v>
      </c>
      <c r="N2247" s="273" t="s">
        <v>67</v>
      </c>
      <c r="P2247" s="273" t="s">
        <v>1011</v>
      </c>
      <c r="Q2247" s="273" t="s">
        <v>1611</v>
      </c>
      <c r="R2247" s="273" t="s">
        <v>1342</v>
      </c>
      <c r="S2247" s="273" t="s">
        <v>1835</v>
      </c>
      <c r="T2247" s="273" t="s">
        <v>1835</v>
      </c>
      <c r="U2247" s="273" t="s">
        <v>73</v>
      </c>
      <c r="V2247" s="273" t="s">
        <v>1836</v>
      </c>
      <c r="W2247" s="273">
        <v>229097</v>
      </c>
      <c r="X2247" s="273" t="s">
        <v>64</v>
      </c>
      <c r="Y2247" s="273" t="s">
        <v>75</v>
      </c>
      <c r="Z2247" s="273" t="s">
        <v>79</v>
      </c>
      <c r="AA2247" s="273" t="s">
        <v>79</v>
      </c>
      <c r="AB2247" s="274">
        <v>44958</v>
      </c>
      <c r="AC2247" s="273">
        <v>11986</v>
      </c>
      <c r="AD2247" s="273">
        <v>36</v>
      </c>
      <c r="AE2247" s="273">
        <v>27.951599999999999</v>
      </c>
      <c r="AF2247" s="273" t="s">
        <v>90</v>
      </c>
      <c r="AG2247" s="273" t="s">
        <v>636</v>
      </c>
      <c r="AH2247" s="273" t="s">
        <v>1633</v>
      </c>
      <c r="AI2247" s="273" t="s">
        <v>123</v>
      </c>
      <c r="AJ2247" s="273" t="s">
        <v>124</v>
      </c>
      <c r="AK2247" s="273">
        <v>212663</v>
      </c>
      <c r="BV2247" s="279" t="s">
        <v>64</v>
      </c>
      <c r="BW2247" s="280" t="s">
        <v>75</v>
      </c>
      <c r="BX2247" s="280" t="s">
        <v>308</v>
      </c>
      <c r="BY2247" s="280" t="s">
        <v>308</v>
      </c>
      <c r="BZ2247" s="280" t="s">
        <v>86</v>
      </c>
      <c r="CA2247" s="280" t="s">
        <v>87</v>
      </c>
      <c r="CB2247" s="280" t="s">
        <v>88</v>
      </c>
      <c r="CC2247" s="280" t="s">
        <v>89</v>
      </c>
      <c r="CD2247" s="281">
        <v>3</v>
      </c>
      <c r="CE2247" s="277">
        <v>44986</v>
      </c>
      <c r="CF2247" s="280">
        <v>1050</v>
      </c>
      <c r="CG2247" s="280" t="s">
        <v>90</v>
      </c>
      <c r="CH2247" s="280">
        <v>1050</v>
      </c>
      <c r="CI2247" s="280" t="s">
        <v>80</v>
      </c>
      <c r="CJ2247" s="280"/>
      <c r="CK2247" s="280"/>
      <c r="CL2247" s="280"/>
      <c r="CM2247" s="280" t="s">
        <v>73</v>
      </c>
      <c r="CN2247" s="280">
        <v>3</v>
      </c>
    </row>
    <row r="2248" spans="4:92">
      <c r="D2248" s="273" t="s">
        <v>64</v>
      </c>
      <c r="E2248" s="273" t="s">
        <v>75</v>
      </c>
      <c r="F2248" s="273" t="s">
        <v>308</v>
      </c>
      <c r="G2248" s="273" t="s">
        <v>338</v>
      </c>
      <c r="H2248" s="274">
        <v>45139</v>
      </c>
      <c r="I2248" s="273">
        <v>13397</v>
      </c>
      <c r="J2248" s="273">
        <v>35</v>
      </c>
      <c r="K2248" s="273">
        <v>0</v>
      </c>
      <c r="L2248" s="273" t="s">
        <v>66</v>
      </c>
      <c r="N2248" s="273" t="s">
        <v>107</v>
      </c>
      <c r="W2248" s="273">
        <v>229096</v>
      </c>
      <c r="X2248" s="273" t="s">
        <v>64</v>
      </c>
      <c r="Y2248" s="273" t="s">
        <v>75</v>
      </c>
      <c r="Z2248" s="273" t="s">
        <v>79</v>
      </c>
      <c r="AA2248" s="273" t="s">
        <v>79</v>
      </c>
      <c r="AB2248" s="274">
        <v>44958</v>
      </c>
      <c r="AC2248" s="273">
        <v>11986</v>
      </c>
      <c r="AD2248" s="273">
        <v>36</v>
      </c>
      <c r="AE2248" s="273">
        <v>290.01600000000002</v>
      </c>
      <c r="AF2248" s="273" t="s">
        <v>90</v>
      </c>
      <c r="AG2248" s="273" t="s">
        <v>703</v>
      </c>
      <c r="AH2248" s="273" t="s">
        <v>1634</v>
      </c>
      <c r="AI2248" s="273" t="s">
        <v>123</v>
      </c>
      <c r="AJ2248" s="273" t="s">
        <v>124</v>
      </c>
      <c r="AK2248" s="273">
        <v>212668</v>
      </c>
      <c r="BV2248" s="336" t="s">
        <v>64</v>
      </c>
      <c r="BW2248" s="337" t="s">
        <v>75</v>
      </c>
      <c r="BX2248" s="337" t="s">
        <v>308</v>
      </c>
      <c r="BY2248" s="337" t="s">
        <v>308</v>
      </c>
      <c r="BZ2248" s="337" t="s">
        <v>86</v>
      </c>
      <c r="CA2248" s="337" t="s">
        <v>87</v>
      </c>
      <c r="CB2248" s="337" t="s">
        <v>88</v>
      </c>
      <c r="CC2248" s="337" t="s">
        <v>89</v>
      </c>
      <c r="CD2248" s="338">
        <v>3</v>
      </c>
      <c r="CE2248" s="335">
        <v>44986</v>
      </c>
      <c r="CF2248" s="337">
        <v>9070</v>
      </c>
      <c r="CG2248" s="337" t="s">
        <v>90</v>
      </c>
      <c r="CH2248" s="337">
        <v>9070</v>
      </c>
      <c r="CI2248" s="337" t="s">
        <v>80</v>
      </c>
      <c r="CJ2248" s="337"/>
      <c r="CK2248" s="337"/>
      <c r="CL2248" s="337"/>
      <c r="CM2248" s="337" t="s">
        <v>73</v>
      </c>
      <c r="CN2248" s="337">
        <v>3</v>
      </c>
    </row>
    <row r="2249" spans="4:92">
      <c r="D2249" s="273" t="s">
        <v>64</v>
      </c>
      <c r="E2249" s="273" t="s">
        <v>75</v>
      </c>
      <c r="F2249" s="273" t="s">
        <v>308</v>
      </c>
      <c r="G2249" s="273" t="s">
        <v>338</v>
      </c>
      <c r="H2249" s="274">
        <v>45139</v>
      </c>
      <c r="I2249" s="273">
        <v>13397</v>
      </c>
      <c r="J2249" s="273">
        <v>35</v>
      </c>
      <c r="K2249" s="273">
        <v>55695</v>
      </c>
      <c r="L2249" s="273" t="s">
        <v>66</v>
      </c>
      <c r="M2249" s="273">
        <v>8867.0750000000007</v>
      </c>
      <c r="N2249" s="273" t="s">
        <v>115</v>
      </c>
      <c r="W2249" s="273">
        <v>229095</v>
      </c>
      <c r="X2249" s="273" t="s">
        <v>64</v>
      </c>
      <c r="Y2249" s="273" t="s">
        <v>75</v>
      </c>
      <c r="Z2249" s="273" t="s">
        <v>79</v>
      </c>
      <c r="AA2249" s="273" t="s">
        <v>79</v>
      </c>
      <c r="AB2249" s="274">
        <v>44958</v>
      </c>
      <c r="AC2249" s="273">
        <v>11986</v>
      </c>
      <c r="AD2249" s="273">
        <v>36</v>
      </c>
      <c r="AE2249" s="273">
        <v>0.61439999999999995</v>
      </c>
      <c r="AF2249" s="273" t="s">
        <v>90</v>
      </c>
      <c r="AG2249" s="273" t="s">
        <v>636</v>
      </c>
      <c r="AH2249" s="273" t="s">
        <v>1820</v>
      </c>
      <c r="AI2249" s="273" t="s">
        <v>123</v>
      </c>
      <c r="AJ2249" s="273" t="s">
        <v>124</v>
      </c>
      <c r="AK2249" s="273">
        <v>212673</v>
      </c>
      <c r="BV2249" s="279" t="s">
        <v>64</v>
      </c>
      <c r="BW2249" s="280" t="s">
        <v>75</v>
      </c>
      <c r="BX2249" s="280" t="s">
        <v>308</v>
      </c>
      <c r="BY2249" s="280" t="s">
        <v>308</v>
      </c>
      <c r="BZ2249" s="280" t="s">
        <v>86</v>
      </c>
      <c r="CA2249" s="280" t="s">
        <v>87</v>
      </c>
      <c r="CB2249" s="280" t="s">
        <v>88</v>
      </c>
      <c r="CC2249" s="280" t="s">
        <v>89</v>
      </c>
      <c r="CD2249" s="281">
        <v>3</v>
      </c>
      <c r="CE2249" s="277">
        <v>44986</v>
      </c>
      <c r="CF2249" s="280">
        <v>3900</v>
      </c>
      <c r="CG2249" s="280" t="s">
        <v>90</v>
      </c>
      <c r="CH2249" s="280">
        <v>3900</v>
      </c>
      <c r="CI2249" s="280" t="s">
        <v>80</v>
      </c>
      <c r="CJ2249" s="280"/>
      <c r="CK2249" s="280"/>
      <c r="CL2249" s="280"/>
      <c r="CM2249" s="280" t="s">
        <v>73</v>
      </c>
      <c r="CN2249" s="280">
        <v>3</v>
      </c>
    </row>
    <row r="2250" spans="4:92">
      <c r="D2250" s="273" t="s">
        <v>64</v>
      </c>
      <c r="E2250" s="273" t="s">
        <v>75</v>
      </c>
      <c r="F2250" s="273" t="s">
        <v>308</v>
      </c>
      <c r="G2250" s="273" t="s">
        <v>338</v>
      </c>
      <c r="H2250" s="274">
        <v>45170</v>
      </c>
      <c r="I2250" s="273">
        <v>13724</v>
      </c>
      <c r="J2250" s="273">
        <v>35</v>
      </c>
      <c r="K2250" s="273">
        <v>4982</v>
      </c>
      <c r="L2250" s="273" t="s">
        <v>66</v>
      </c>
      <c r="M2250" s="273">
        <v>447.0625</v>
      </c>
      <c r="N2250" s="273" t="s">
        <v>67</v>
      </c>
      <c r="P2250" s="273" t="s">
        <v>1011</v>
      </c>
      <c r="Q2250" s="273" t="s">
        <v>1611</v>
      </c>
      <c r="R2250" s="273" t="s">
        <v>1342</v>
      </c>
      <c r="S2250" s="273" t="s">
        <v>1835</v>
      </c>
      <c r="T2250" s="273" t="s">
        <v>1835</v>
      </c>
      <c r="U2250" s="273" t="s">
        <v>73</v>
      </c>
      <c r="V2250" s="273" t="s">
        <v>1836</v>
      </c>
      <c r="W2250" s="273">
        <v>241333</v>
      </c>
      <c r="X2250" s="273" t="s">
        <v>64</v>
      </c>
      <c r="Y2250" s="273" t="s">
        <v>75</v>
      </c>
      <c r="Z2250" s="273" t="s">
        <v>79</v>
      </c>
      <c r="AA2250" s="273" t="s">
        <v>79</v>
      </c>
      <c r="AB2250" s="274">
        <v>44958</v>
      </c>
      <c r="AC2250" s="273">
        <v>11986</v>
      </c>
      <c r="AD2250" s="273">
        <v>36</v>
      </c>
      <c r="AE2250" s="273">
        <v>7.6E-3</v>
      </c>
      <c r="AF2250" s="273" t="s">
        <v>90</v>
      </c>
      <c r="AG2250" s="273" t="s">
        <v>121</v>
      </c>
      <c r="AH2250" s="273" t="s">
        <v>1821</v>
      </c>
      <c r="AI2250" s="273" t="s">
        <v>123</v>
      </c>
      <c r="AJ2250" s="273" t="s">
        <v>124</v>
      </c>
      <c r="AK2250" s="273">
        <v>212678</v>
      </c>
      <c r="BV2250" s="336" t="s">
        <v>64</v>
      </c>
      <c r="BW2250" s="337" t="s">
        <v>75</v>
      </c>
      <c r="BX2250" s="337" t="s">
        <v>308</v>
      </c>
      <c r="BY2250" s="337" t="s">
        <v>308</v>
      </c>
      <c r="BZ2250" s="337" t="s">
        <v>86</v>
      </c>
      <c r="CA2250" s="337" t="s">
        <v>87</v>
      </c>
      <c r="CB2250" s="337" t="s">
        <v>88</v>
      </c>
      <c r="CC2250" s="337" t="s">
        <v>89</v>
      </c>
      <c r="CD2250" s="338">
        <v>3</v>
      </c>
      <c r="CE2250" s="335">
        <v>44986</v>
      </c>
      <c r="CF2250" s="337">
        <v>7650</v>
      </c>
      <c r="CG2250" s="337" t="s">
        <v>90</v>
      </c>
      <c r="CH2250" s="337">
        <v>7650</v>
      </c>
      <c r="CI2250" s="337" t="s">
        <v>80</v>
      </c>
      <c r="CJ2250" s="337"/>
      <c r="CK2250" s="337"/>
      <c r="CL2250" s="337"/>
      <c r="CM2250" s="337" t="s">
        <v>73</v>
      </c>
      <c r="CN2250" s="337">
        <v>3</v>
      </c>
    </row>
    <row r="2251" spans="4:92">
      <c r="D2251" s="273" t="s">
        <v>64</v>
      </c>
      <c r="E2251" s="273" t="s">
        <v>75</v>
      </c>
      <c r="F2251" s="273" t="s">
        <v>308</v>
      </c>
      <c r="G2251" s="273" t="s">
        <v>338</v>
      </c>
      <c r="H2251" s="274">
        <v>45170</v>
      </c>
      <c r="I2251" s="273">
        <v>13724</v>
      </c>
      <c r="J2251" s="273">
        <v>35</v>
      </c>
      <c r="K2251" s="273">
        <v>0</v>
      </c>
      <c r="L2251" s="273" t="s">
        <v>66</v>
      </c>
      <c r="N2251" s="273" t="s">
        <v>107</v>
      </c>
      <c r="W2251" s="273">
        <v>241332</v>
      </c>
      <c r="X2251" s="273" t="s">
        <v>64</v>
      </c>
      <c r="Y2251" s="273" t="s">
        <v>75</v>
      </c>
      <c r="Z2251" s="273" t="s">
        <v>79</v>
      </c>
      <c r="AA2251" s="273" t="s">
        <v>79</v>
      </c>
      <c r="AB2251" s="274">
        <v>44958</v>
      </c>
      <c r="AC2251" s="273">
        <v>11986</v>
      </c>
      <c r="AD2251" s="273">
        <v>36</v>
      </c>
      <c r="AE2251" s="273">
        <v>6.2415700000000003</v>
      </c>
      <c r="AF2251" s="273" t="s">
        <v>90</v>
      </c>
      <c r="AG2251" s="273" t="s">
        <v>703</v>
      </c>
      <c r="AH2251" s="273" t="s">
        <v>1823</v>
      </c>
      <c r="AI2251" s="273" t="s">
        <v>123</v>
      </c>
      <c r="AJ2251" s="273" t="s">
        <v>124</v>
      </c>
      <c r="AK2251" s="273">
        <v>212683</v>
      </c>
      <c r="BV2251" s="279" t="s">
        <v>64</v>
      </c>
      <c r="BW2251" s="280" t="s">
        <v>75</v>
      </c>
      <c r="BX2251" s="280" t="s">
        <v>308</v>
      </c>
      <c r="BY2251" s="280" t="s">
        <v>308</v>
      </c>
      <c r="BZ2251" s="280" t="s">
        <v>86</v>
      </c>
      <c r="CA2251" s="280" t="s">
        <v>87</v>
      </c>
      <c r="CB2251" s="280" t="s">
        <v>88</v>
      </c>
      <c r="CC2251" s="280" t="s">
        <v>89</v>
      </c>
      <c r="CD2251" s="281">
        <v>3</v>
      </c>
      <c r="CE2251" s="277">
        <v>45017</v>
      </c>
      <c r="CF2251" s="280">
        <v>6630</v>
      </c>
      <c r="CG2251" s="280" t="s">
        <v>90</v>
      </c>
      <c r="CH2251" s="280">
        <v>6630</v>
      </c>
      <c r="CI2251" s="280" t="s">
        <v>80</v>
      </c>
      <c r="CJ2251" s="280"/>
      <c r="CK2251" s="280"/>
      <c r="CL2251" s="280"/>
      <c r="CM2251" s="280" t="s">
        <v>73</v>
      </c>
      <c r="CN2251" s="280">
        <v>3</v>
      </c>
    </row>
    <row r="2252" spans="4:92">
      <c r="D2252" s="273" t="s">
        <v>64</v>
      </c>
      <c r="E2252" s="273" t="s">
        <v>75</v>
      </c>
      <c r="F2252" s="273" t="s">
        <v>308</v>
      </c>
      <c r="G2252" s="273" t="s">
        <v>338</v>
      </c>
      <c r="H2252" s="274">
        <v>45170</v>
      </c>
      <c r="I2252" s="273">
        <v>13724</v>
      </c>
      <c r="J2252" s="273">
        <v>35</v>
      </c>
      <c r="K2252" s="273">
        <v>38940</v>
      </c>
      <c r="L2252" s="273" t="s">
        <v>66</v>
      </c>
      <c r="M2252" s="273">
        <v>5888.8625000000002</v>
      </c>
      <c r="N2252" s="273" t="s">
        <v>115</v>
      </c>
      <c r="W2252" s="273">
        <v>241331</v>
      </c>
      <c r="X2252" s="273" t="s">
        <v>64</v>
      </c>
      <c r="Y2252" s="273" t="s">
        <v>75</v>
      </c>
      <c r="Z2252" s="273" t="s">
        <v>79</v>
      </c>
      <c r="AA2252" s="273" t="s">
        <v>79</v>
      </c>
      <c r="AB2252" s="274">
        <v>44958</v>
      </c>
      <c r="AC2252" s="273">
        <v>11986</v>
      </c>
      <c r="AD2252" s="273">
        <v>36</v>
      </c>
      <c r="AE2252" s="273">
        <v>1.37744</v>
      </c>
      <c r="AF2252" s="273" t="s">
        <v>90</v>
      </c>
      <c r="AG2252" s="273" t="s">
        <v>703</v>
      </c>
      <c r="AH2252" s="273" t="s">
        <v>1824</v>
      </c>
      <c r="AI2252" s="273" t="s">
        <v>123</v>
      </c>
      <c r="AJ2252" s="273" t="s">
        <v>124</v>
      </c>
      <c r="AK2252" s="273">
        <v>212688</v>
      </c>
      <c r="BV2252" s="336" t="s">
        <v>64</v>
      </c>
      <c r="BW2252" s="337" t="s">
        <v>75</v>
      </c>
      <c r="BX2252" s="337" t="s">
        <v>308</v>
      </c>
      <c r="BY2252" s="337" t="s">
        <v>308</v>
      </c>
      <c r="BZ2252" s="337" t="s">
        <v>86</v>
      </c>
      <c r="CA2252" s="337" t="s">
        <v>87</v>
      </c>
      <c r="CB2252" s="337" t="s">
        <v>88</v>
      </c>
      <c r="CC2252" s="337" t="s">
        <v>89</v>
      </c>
      <c r="CD2252" s="338">
        <v>3</v>
      </c>
      <c r="CE2252" s="335">
        <v>45017</v>
      </c>
      <c r="CF2252" s="337">
        <v>3810</v>
      </c>
      <c r="CG2252" s="337" t="s">
        <v>90</v>
      </c>
      <c r="CH2252" s="337">
        <v>3810</v>
      </c>
      <c r="CI2252" s="337" t="s">
        <v>80</v>
      </c>
      <c r="CJ2252" s="337"/>
      <c r="CK2252" s="337"/>
      <c r="CL2252" s="337"/>
      <c r="CM2252" s="337" t="s">
        <v>73</v>
      </c>
      <c r="CN2252" s="337">
        <v>3</v>
      </c>
    </row>
    <row r="2253" spans="4:92">
      <c r="D2253" s="273" t="s">
        <v>64</v>
      </c>
      <c r="E2253" s="273" t="s">
        <v>75</v>
      </c>
      <c r="F2253" s="273" t="s">
        <v>308</v>
      </c>
      <c r="G2253" s="273" t="s">
        <v>338</v>
      </c>
      <c r="H2253" s="274">
        <v>45200</v>
      </c>
      <c r="I2253" s="273">
        <v>14059</v>
      </c>
      <c r="J2253" s="273">
        <v>35</v>
      </c>
      <c r="K2253" s="273">
        <v>6432</v>
      </c>
      <c r="L2253" s="273" t="s">
        <v>66</v>
      </c>
      <c r="M2253" s="273">
        <v>577.15625</v>
      </c>
      <c r="N2253" s="273" t="s">
        <v>67</v>
      </c>
      <c r="P2253" s="273" t="s">
        <v>1011</v>
      </c>
      <c r="Q2253" s="273" t="s">
        <v>1611</v>
      </c>
      <c r="R2253" s="273" t="s">
        <v>1342</v>
      </c>
      <c r="S2253" s="273" t="s">
        <v>1835</v>
      </c>
      <c r="T2253" s="273" t="s">
        <v>1835</v>
      </c>
      <c r="U2253" s="273" t="s">
        <v>73</v>
      </c>
      <c r="V2253" s="273" t="s">
        <v>1836</v>
      </c>
      <c r="W2253" s="273">
        <v>263571</v>
      </c>
      <c r="X2253" s="273" t="s">
        <v>64</v>
      </c>
      <c r="Y2253" s="273" t="s">
        <v>75</v>
      </c>
      <c r="Z2253" s="273" t="s">
        <v>79</v>
      </c>
      <c r="AA2253" s="273" t="s">
        <v>79</v>
      </c>
      <c r="AB2253" s="274">
        <v>44958</v>
      </c>
      <c r="AC2253" s="273">
        <v>11986</v>
      </c>
      <c r="AD2253" s="273">
        <v>36</v>
      </c>
      <c r="AE2253" s="273">
        <v>1.6937</v>
      </c>
      <c r="AF2253" s="273" t="s">
        <v>90</v>
      </c>
      <c r="AG2253" s="273" t="s">
        <v>703</v>
      </c>
      <c r="AH2253" s="273" t="s">
        <v>1825</v>
      </c>
      <c r="AI2253" s="273" t="s">
        <v>123</v>
      </c>
      <c r="AJ2253" s="273" t="s">
        <v>124</v>
      </c>
      <c r="AK2253" s="273">
        <v>212693</v>
      </c>
      <c r="BV2253" s="279" t="s">
        <v>64</v>
      </c>
      <c r="BW2253" s="280" t="s">
        <v>75</v>
      </c>
      <c r="BX2253" s="280" t="s">
        <v>308</v>
      </c>
      <c r="BY2253" s="280" t="s">
        <v>308</v>
      </c>
      <c r="BZ2253" s="280" t="s">
        <v>86</v>
      </c>
      <c r="CA2253" s="280" t="s">
        <v>87</v>
      </c>
      <c r="CB2253" s="280" t="s">
        <v>88</v>
      </c>
      <c r="CC2253" s="280" t="s">
        <v>89</v>
      </c>
      <c r="CD2253" s="281">
        <v>3</v>
      </c>
      <c r="CE2253" s="277">
        <v>45017</v>
      </c>
      <c r="CF2253" s="280">
        <v>1130</v>
      </c>
      <c r="CG2253" s="280" t="s">
        <v>90</v>
      </c>
      <c r="CH2253" s="280">
        <v>1130</v>
      </c>
      <c r="CI2253" s="280" t="s">
        <v>80</v>
      </c>
      <c r="CJ2253" s="280"/>
      <c r="CK2253" s="280"/>
      <c r="CL2253" s="280"/>
      <c r="CM2253" s="280" t="s">
        <v>73</v>
      </c>
      <c r="CN2253" s="280">
        <v>3</v>
      </c>
    </row>
    <row r="2254" spans="4:92">
      <c r="D2254" s="273" t="s">
        <v>64</v>
      </c>
      <c r="E2254" s="273" t="s">
        <v>75</v>
      </c>
      <c r="F2254" s="273" t="s">
        <v>308</v>
      </c>
      <c r="G2254" s="273" t="s">
        <v>338</v>
      </c>
      <c r="H2254" s="274">
        <v>45200</v>
      </c>
      <c r="I2254" s="273">
        <v>14059</v>
      </c>
      <c r="J2254" s="273">
        <v>35</v>
      </c>
      <c r="K2254" s="273">
        <v>0</v>
      </c>
      <c r="L2254" s="273" t="s">
        <v>66</v>
      </c>
      <c r="N2254" s="273" t="s">
        <v>107</v>
      </c>
      <c r="W2254" s="273">
        <v>263570</v>
      </c>
      <c r="X2254" s="273" t="s">
        <v>64</v>
      </c>
      <c r="Y2254" s="273" t="s">
        <v>75</v>
      </c>
      <c r="Z2254" s="273" t="s">
        <v>79</v>
      </c>
      <c r="AA2254" s="273" t="s">
        <v>79</v>
      </c>
      <c r="AB2254" s="274">
        <v>44958</v>
      </c>
      <c r="AC2254" s="273">
        <v>11986</v>
      </c>
      <c r="AD2254" s="273">
        <v>36</v>
      </c>
      <c r="AE2254" s="273">
        <v>104.20384</v>
      </c>
      <c r="AF2254" s="273" t="s">
        <v>90</v>
      </c>
      <c r="AG2254" s="273" t="s">
        <v>636</v>
      </c>
      <c r="AH2254" s="273" t="s">
        <v>1826</v>
      </c>
      <c r="AI2254" s="273" t="s">
        <v>123</v>
      </c>
      <c r="AJ2254" s="273" t="s">
        <v>124</v>
      </c>
      <c r="AK2254" s="273">
        <v>212698</v>
      </c>
      <c r="BV2254" s="336" t="s">
        <v>64</v>
      </c>
      <c r="BW2254" s="337" t="s">
        <v>75</v>
      </c>
      <c r="BX2254" s="337" t="s">
        <v>308</v>
      </c>
      <c r="BY2254" s="337" t="s">
        <v>308</v>
      </c>
      <c r="BZ2254" s="337" t="s">
        <v>86</v>
      </c>
      <c r="CA2254" s="337" t="s">
        <v>87</v>
      </c>
      <c r="CB2254" s="337" t="s">
        <v>233</v>
      </c>
      <c r="CC2254" s="337" t="s">
        <v>234</v>
      </c>
      <c r="CD2254" s="338">
        <v>1</v>
      </c>
      <c r="CE2254" s="335">
        <v>45047</v>
      </c>
      <c r="CF2254" s="337"/>
      <c r="CG2254" s="337" t="s">
        <v>181</v>
      </c>
      <c r="CH2254" s="337"/>
      <c r="CI2254" s="337" t="s">
        <v>181</v>
      </c>
      <c r="CJ2254" s="337" t="s">
        <v>1837</v>
      </c>
      <c r="CK2254" s="337"/>
      <c r="CL2254" s="337"/>
      <c r="CM2254" s="337" t="s">
        <v>73</v>
      </c>
      <c r="CN2254" s="337">
        <v>3</v>
      </c>
    </row>
    <row r="2255" spans="4:92">
      <c r="D2255" s="273" t="s">
        <v>64</v>
      </c>
      <c r="E2255" s="273" t="s">
        <v>75</v>
      </c>
      <c r="F2255" s="273" t="s">
        <v>308</v>
      </c>
      <c r="G2255" s="273" t="s">
        <v>338</v>
      </c>
      <c r="H2255" s="274">
        <v>45200</v>
      </c>
      <c r="I2255" s="273">
        <v>14059</v>
      </c>
      <c r="J2255" s="273">
        <v>35</v>
      </c>
      <c r="K2255" s="273">
        <v>26205</v>
      </c>
      <c r="L2255" s="273" t="s">
        <v>66</v>
      </c>
      <c r="M2255" s="273">
        <v>3587.4250000000002</v>
      </c>
      <c r="N2255" s="273" t="s">
        <v>115</v>
      </c>
      <c r="W2255" s="273">
        <v>263569</v>
      </c>
      <c r="X2255" s="273" t="s">
        <v>64</v>
      </c>
      <c r="Y2255" s="273" t="s">
        <v>75</v>
      </c>
      <c r="Z2255" s="273" t="s">
        <v>79</v>
      </c>
      <c r="AA2255" s="273" t="s">
        <v>79</v>
      </c>
      <c r="AB2255" s="274">
        <v>44958</v>
      </c>
      <c r="AC2255" s="273">
        <v>11986</v>
      </c>
      <c r="AD2255" s="273">
        <v>36</v>
      </c>
      <c r="AE2255" s="273">
        <v>95.128</v>
      </c>
      <c r="AF2255" s="273" t="s">
        <v>90</v>
      </c>
      <c r="AG2255" s="273" t="s">
        <v>703</v>
      </c>
      <c r="AH2255" s="273" t="s">
        <v>1827</v>
      </c>
      <c r="AI2255" s="273" t="s">
        <v>123</v>
      </c>
      <c r="AJ2255" s="273" t="s">
        <v>124</v>
      </c>
      <c r="AK2255" s="273">
        <v>212703</v>
      </c>
      <c r="BV2255" s="279" t="s">
        <v>64</v>
      </c>
      <c r="BW2255" s="280" t="s">
        <v>75</v>
      </c>
      <c r="BX2255" s="280" t="s">
        <v>308</v>
      </c>
      <c r="BY2255" s="280" t="s">
        <v>308</v>
      </c>
      <c r="BZ2255" s="280" t="s">
        <v>86</v>
      </c>
      <c r="CA2255" s="280" t="s">
        <v>87</v>
      </c>
      <c r="CB2255" s="280" t="s">
        <v>233</v>
      </c>
      <c r="CC2255" s="280" t="s">
        <v>234</v>
      </c>
      <c r="CD2255" s="281">
        <v>1</v>
      </c>
      <c r="CE2255" s="277">
        <v>45047</v>
      </c>
      <c r="CF2255" s="280"/>
      <c r="CG2255" s="280" t="s">
        <v>181</v>
      </c>
      <c r="CH2255" s="280"/>
      <c r="CI2255" s="280" t="s">
        <v>181</v>
      </c>
      <c r="CJ2255" s="280" t="s">
        <v>1837</v>
      </c>
      <c r="CK2255" s="280"/>
      <c r="CL2255" s="280"/>
      <c r="CM2255" s="280" t="s">
        <v>73</v>
      </c>
      <c r="CN2255" s="280">
        <v>3</v>
      </c>
    </row>
    <row r="2256" spans="4:92">
      <c r="D2256" s="273" t="s">
        <v>64</v>
      </c>
      <c r="E2256" s="273" t="s">
        <v>75</v>
      </c>
      <c r="F2256" s="273" t="s">
        <v>308</v>
      </c>
      <c r="G2256" s="273" t="s">
        <v>338</v>
      </c>
      <c r="H2256" s="274">
        <v>45231</v>
      </c>
      <c r="I2256" s="273">
        <v>14427</v>
      </c>
      <c r="J2256" s="273">
        <v>35</v>
      </c>
      <c r="K2256" s="273">
        <v>6903</v>
      </c>
      <c r="L2256" s="273" t="s">
        <v>66</v>
      </c>
      <c r="M2256" s="273">
        <v>619.5625</v>
      </c>
      <c r="N2256" s="273" t="s">
        <v>67</v>
      </c>
      <c r="P2256" s="273" t="s">
        <v>1011</v>
      </c>
      <c r="Q2256" s="273" t="s">
        <v>1611</v>
      </c>
      <c r="R2256" s="273" t="s">
        <v>1342</v>
      </c>
      <c r="S2256" s="273" t="s">
        <v>1835</v>
      </c>
      <c r="T2256" s="273" t="s">
        <v>1835</v>
      </c>
      <c r="U2256" s="273" t="s">
        <v>73</v>
      </c>
      <c r="V2256" s="273" t="s">
        <v>1836</v>
      </c>
      <c r="W2256" s="273">
        <v>288773</v>
      </c>
      <c r="X2256" s="273" t="s">
        <v>64</v>
      </c>
      <c r="Y2256" s="273" t="s">
        <v>75</v>
      </c>
      <c r="Z2256" s="273" t="s">
        <v>79</v>
      </c>
      <c r="AA2256" s="273" t="s">
        <v>79</v>
      </c>
      <c r="AB2256" s="274">
        <v>44958</v>
      </c>
      <c r="AC2256" s="273">
        <v>11986</v>
      </c>
      <c r="AD2256" s="273">
        <v>36</v>
      </c>
      <c r="AE2256" s="273">
        <v>14.688000000000001</v>
      </c>
      <c r="AF2256" s="273" t="s">
        <v>90</v>
      </c>
      <c r="AG2256" s="273" t="s">
        <v>625</v>
      </c>
      <c r="AH2256" s="273" t="s">
        <v>1828</v>
      </c>
      <c r="AI2256" s="273" t="s">
        <v>123</v>
      </c>
      <c r="AJ2256" s="273" t="s">
        <v>627</v>
      </c>
      <c r="AK2256" s="273">
        <v>212708</v>
      </c>
      <c r="BV2256" s="336" t="s">
        <v>64</v>
      </c>
      <c r="BW2256" s="337" t="s">
        <v>75</v>
      </c>
      <c r="BX2256" s="337" t="s">
        <v>308</v>
      </c>
      <c r="BY2256" s="337" t="s">
        <v>308</v>
      </c>
      <c r="BZ2256" s="337" t="s">
        <v>86</v>
      </c>
      <c r="CA2256" s="337" t="s">
        <v>87</v>
      </c>
      <c r="CB2256" s="337" t="s">
        <v>233</v>
      </c>
      <c r="CC2256" s="337" t="s">
        <v>234</v>
      </c>
      <c r="CD2256" s="338">
        <v>1</v>
      </c>
      <c r="CE2256" s="335">
        <v>45047</v>
      </c>
      <c r="CF2256" s="337"/>
      <c r="CG2256" s="337" t="s">
        <v>181</v>
      </c>
      <c r="CH2256" s="337"/>
      <c r="CI2256" s="337" t="s">
        <v>181</v>
      </c>
      <c r="CJ2256" s="337" t="s">
        <v>1837</v>
      </c>
      <c r="CK2256" s="337"/>
      <c r="CL2256" s="337"/>
      <c r="CM2256" s="337" t="s">
        <v>73</v>
      </c>
      <c r="CN2256" s="337">
        <v>3</v>
      </c>
    </row>
    <row r="2257" spans="4:92">
      <c r="D2257" s="273" t="s">
        <v>64</v>
      </c>
      <c r="E2257" s="273" t="s">
        <v>75</v>
      </c>
      <c r="F2257" s="273" t="s">
        <v>308</v>
      </c>
      <c r="G2257" s="273" t="s">
        <v>338</v>
      </c>
      <c r="H2257" s="274">
        <v>45231</v>
      </c>
      <c r="I2257" s="273">
        <v>14427</v>
      </c>
      <c r="J2257" s="273">
        <v>35</v>
      </c>
      <c r="K2257" s="273">
        <v>0</v>
      </c>
      <c r="L2257" s="273" t="s">
        <v>66</v>
      </c>
      <c r="N2257" s="273" t="s">
        <v>107</v>
      </c>
      <c r="W2257" s="273">
        <v>288772</v>
      </c>
      <c r="X2257" s="273" t="s">
        <v>64</v>
      </c>
      <c r="Y2257" s="273" t="s">
        <v>63</v>
      </c>
      <c r="Z2257" s="273" t="s">
        <v>65</v>
      </c>
      <c r="AA2257" s="273" t="s">
        <v>65</v>
      </c>
      <c r="AB2257" s="274">
        <v>45200</v>
      </c>
      <c r="AC2257" s="273">
        <v>14015</v>
      </c>
      <c r="AD2257" s="273">
        <v>5</v>
      </c>
      <c r="AE2257" s="273">
        <v>0.504</v>
      </c>
      <c r="AF2257" s="273" t="s">
        <v>90</v>
      </c>
      <c r="AG2257" s="273" t="s">
        <v>819</v>
      </c>
      <c r="AH2257" s="273" t="s">
        <v>1838</v>
      </c>
      <c r="AI2257" s="273" t="s">
        <v>199</v>
      </c>
      <c r="AJ2257" s="273" t="s">
        <v>214</v>
      </c>
      <c r="AK2257" s="273">
        <v>257553</v>
      </c>
      <c r="BV2257" s="279" t="s">
        <v>64</v>
      </c>
      <c r="BW2257" s="280" t="s">
        <v>75</v>
      </c>
      <c r="BX2257" s="280" t="s">
        <v>308</v>
      </c>
      <c r="BY2257" s="280" t="s">
        <v>308</v>
      </c>
      <c r="BZ2257" s="280" t="s">
        <v>86</v>
      </c>
      <c r="CA2257" s="280" t="s">
        <v>87</v>
      </c>
      <c r="CB2257" s="280" t="s">
        <v>233</v>
      </c>
      <c r="CC2257" s="280" t="s">
        <v>234</v>
      </c>
      <c r="CD2257" s="281">
        <v>1</v>
      </c>
      <c r="CE2257" s="277">
        <v>45047</v>
      </c>
      <c r="CF2257" s="280"/>
      <c r="CG2257" s="280" t="s">
        <v>181</v>
      </c>
      <c r="CH2257" s="280"/>
      <c r="CI2257" s="280" t="s">
        <v>181</v>
      </c>
      <c r="CJ2257" s="280" t="s">
        <v>1837</v>
      </c>
      <c r="CK2257" s="280"/>
      <c r="CL2257" s="280"/>
      <c r="CM2257" s="280" t="s">
        <v>73</v>
      </c>
      <c r="CN2257" s="280">
        <v>3</v>
      </c>
    </row>
    <row r="2258" spans="4:92">
      <c r="D2258" s="273" t="s">
        <v>64</v>
      </c>
      <c r="E2258" s="273" t="s">
        <v>75</v>
      </c>
      <c r="F2258" s="273" t="s">
        <v>308</v>
      </c>
      <c r="G2258" s="273" t="s">
        <v>338</v>
      </c>
      <c r="H2258" s="274">
        <v>45231</v>
      </c>
      <c r="I2258" s="273">
        <v>14427</v>
      </c>
      <c r="J2258" s="273">
        <v>35</v>
      </c>
      <c r="K2258" s="273">
        <v>23985</v>
      </c>
      <c r="L2258" s="273" t="s">
        <v>66</v>
      </c>
      <c r="M2258" s="273">
        <v>3225.03125</v>
      </c>
      <c r="N2258" s="273" t="s">
        <v>115</v>
      </c>
      <c r="W2258" s="273">
        <v>288771</v>
      </c>
      <c r="X2258" s="273" t="s">
        <v>64</v>
      </c>
      <c r="Y2258" s="273" t="s">
        <v>63</v>
      </c>
      <c r="Z2258" s="273" t="s">
        <v>65</v>
      </c>
      <c r="AA2258" s="273" t="s">
        <v>65</v>
      </c>
      <c r="AB2258" s="274">
        <v>45200</v>
      </c>
      <c r="AC2258" s="273">
        <v>14015</v>
      </c>
      <c r="AD2258" s="273">
        <v>5</v>
      </c>
      <c r="AE2258" s="273">
        <v>0.86199999999999999</v>
      </c>
      <c r="AF2258" s="273" t="s">
        <v>90</v>
      </c>
      <c r="AG2258" s="273" t="s">
        <v>1105</v>
      </c>
      <c r="AH2258" s="273" t="s">
        <v>1839</v>
      </c>
      <c r="AI2258" s="273" t="s">
        <v>123</v>
      </c>
      <c r="AJ2258" s="273" t="s">
        <v>214</v>
      </c>
      <c r="AK2258" s="273">
        <v>257559</v>
      </c>
      <c r="BV2258" s="336" t="s">
        <v>64</v>
      </c>
      <c r="BW2258" s="337" t="s">
        <v>75</v>
      </c>
      <c r="BX2258" s="337" t="s">
        <v>308</v>
      </c>
      <c r="BY2258" s="337" t="s">
        <v>308</v>
      </c>
      <c r="BZ2258" s="337" t="s">
        <v>204</v>
      </c>
      <c r="CA2258" s="337" t="s">
        <v>205</v>
      </c>
      <c r="CB2258" s="337" t="s">
        <v>206</v>
      </c>
      <c r="CC2258" s="337" t="s">
        <v>207</v>
      </c>
      <c r="CD2258" s="338">
        <v>0</v>
      </c>
      <c r="CE2258" s="335">
        <v>45047</v>
      </c>
      <c r="CF2258" s="337"/>
      <c r="CG2258" s="337" t="s">
        <v>181</v>
      </c>
      <c r="CH2258" s="337"/>
      <c r="CI2258" s="337" t="s">
        <v>208</v>
      </c>
      <c r="CJ2258" s="337" t="s">
        <v>209</v>
      </c>
      <c r="CK2258" s="337"/>
      <c r="CL2258" s="337"/>
      <c r="CM2258" s="337" t="s">
        <v>73</v>
      </c>
      <c r="CN2258" s="337">
        <v>3</v>
      </c>
    </row>
    <row r="2259" spans="4:92">
      <c r="D2259" s="273" t="s">
        <v>64</v>
      </c>
      <c r="E2259" s="273" t="s">
        <v>75</v>
      </c>
      <c r="F2259" s="273" t="s">
        <v>308</v>
      </c>
      <c r="G2259" s="273" t="s">
        <v>338</v>
      </c>
      <c r="H2259" s="274">
        <v>45261</v>
      </c>
      <c r="I2259" s="273">
        <v>16906</v>
      </c>
      <c r="J2259" s="273">
        <v>35</v>
      </c>
      <c r="K2259" s="273">
        <v>4754</v>
      </c>
      <c r="L2259" s="273" t="s">
        <v>66</v>
      </c>
      <c r="M2259" s="273">
        <v>426.65</v>
      </c>
      <c r="N2259" s="273" t="s">
        <v>67</v>
      </c>
      <c r="P2259" s="273" t="s">
        <v>1011</v>
      </c>
      <c r="Q2259" s="273" t="s">
        <v>1611</v>
      </c>
      <c r="R2259" s="273" t="s">
        <v>1342</v>
      </c>
      <c r="S2259" s="273" t="s">
        <v>1835</v>
      </c>
      <c r="T2259" s="273" t="s">
        <v>1835</v>
      </c>
      <c r="U2259" s="273" t="s">
        <v>73</v>
      </c>
      <c r="V2259" s="273" t="s">
        <v>1836</v>
      </c>
      <c r="W2259" s="273">
        <v>321424</v>
      </c>
      <c r="X2259" s="273" t="s">
        <v>64</v>
      </c>
      <c r="Y2259" s="273" t="s">
        <v>63</v>
      </c>
      <c r="Z2259" s="273" t="s">
        <v>65</v>
      </c>
      <c r="AA2259" s="273" t="s">
        <v>65</v>
      </c>
      <c r="AB2259" s="274">
        <v>45200</v>
      </c>
      <c r="AC2259" s="273">
        <v>15134</v>
      </c>
      <c r="AD2259" s="273">
        <v>5</v>
      </c>
      <c r="AK2259" s="273">
        <v>293551</v>
      </c>
      <c r="BV2259" s="279" t="s">
        <v>64</v>
      </c>
      <c r="BW2259" s="280" t="s">
        <v>75</v>
      </c>
      <c r="BX2259" s="280" t="s">
        <v>308</v>
      </c>
      <c r="BY2259" s="280" t="s">
        <v>308</v>
      </c>
      <c r="BZ2259" s="280" t="s">
        <v>204</v>
      </c>
      <c r="CA2259" s="280" t="s">
        <v>205</v>
      </c>
      <c r="CB2259" s="280" t="s">
        <v>206</v>
      </c>
      <c r="CC2259" s="280" t="s">
        <v>207</v>
      </c>
      <c r="CD2259" s="281">
        <v>0</v>
      </c>
      <c r="CE2259" s="277">
        <v>45047</v>
      </c>
      <c r="CF2259" s="280"/>
      <c r="CG2259" s="280" t="s">
        <v>181</v>
      </c>
      <c r="CH2259" s="280"/>
      <c r="CI2259" s="280" t="s">
        <v>208</v>
      </c>
      <c r="CJ2259" s="280" t="s">
        <v>209</v>
      </c>
      <c r="CK2259" s="280"/>
      <c r="CL2259" s="280"/>
      <c r="CM2259" s="280" t="s">
        <v>73</v>
      </c>
      <c r="CN2259" s="280">
        <v>3</v>
      </c>
    </row>
    <row r="2260" spans="4:92">
      <c r="D2260" s="273" t="s">
        <v>64</v>
      </c>
      <c r="E2260" s="273" t="s">
        <v>75</v>
      </c>
      <c r="F2260" s="273" t="s">
        <v>308</v>
      </c>
      <c r="G2260" s="273" t="s">
        <v>338</v>
      </c>
      <c r="H2260" s="274">
        <v>45261</v>
      </c>
      <c r="I2260" s="273">
        <v>16906</v>
      </c>
      <c r="J2260" s="273">
        <v>35</v>
      </c>
      <c r="K2260" s="273">
        <v>0</v>
      </c>
      <c r="L2260" s="273" t="s">
        <v>66</v>
      </c>
      <c r="N2260" s="273" t="s">
        <v>107</v>
      </c>
      <c r="W2260" s="273">
        <v>321423</v>
      </c>
      <c r="X2260" s="273" t="s">
        <v>64</v>
      </c>
      <c r="Y2260" s="273" t="s">
        <v>63</v>
      </c>
      <c r="Z2260" s="273" t="s">
        <v>65</v>
      </c>
      <c r="AA2260" s="273" t="s">
        <v>65</v>
      </c>
      <c r="AB2260" s="274">
        <v>45200</v>
      </c>
      <c r="AC2260" s="273">
        <v>15134</v>
      </c>
      <c r="AD2260" s="273">
        <v>5</v>
      </c>
      <c r="AK2260" s="273">
        <v>293559</v>
      </c>
      <c r="BV2260" s="336" t="s">
        <v>64</v>
      </c>
      <c r="BW2260" s="337" t="s">
        <v>75</v>
      </c>
      <c r="BX2260" s="337" t="s">
        <v>308</v>
      </c>
      <c r="BY2260" s="337" t="s">
        <v>308</v>
      </c>
      <c r="BZ2260" s="337" t="s">
        <v>204</v>
      </c>
      <c r="CA2260" s="337" t="s">
        <v>205</v>
      </c>
      <c r="CB2260" s="337" t="s">
        <v>206</v>
      </c>
      <c r="CC2260" s="337" t="s">
        <v>207</v>
      </c>
      <c r="CD2260" s="338">
        <v>0</v>
      </c>
      <c r="CE2260" s="335">
        <v>45047</v>
      </c>
      <c r="CF2260" s="337"/>
      <c r="CG2260" s="337" t="s">
        <v>181</v>
      </c>
      <c r="CH2260" s="337"/>
      <c r="CI2260" s="337" t="s">
        <v>208</v>
      </c>
      <c r="CJ2260" s="337" t="s">
        <v>209</v>
      </c>
      <c r="CK2260" s="337"/>
      <c r="CL2260" s="337"/>
      <c r="CM2260" s="337" t="s">
        <v>73</v>
      </c>
      <c r="CN2260" s="337">
        <v>3</v>
      </c>
    </row>
    <row r="2261" spans="4:92">
      <c r="D2261" s="273" t="s">
        <v>64</v>
      </c>
      <c r="E2261" s="273" t="s">
        <v>75</v>
      </c>
      <c r="F2261" s="273" t="s">
        <v>308</v>
      </c>
      <c r="G2261" s="273" t="s">
        <v>338</v>
      </c>
      <c r="H2261" s="274">
        <v>45261</v>
      </c>
      <c r="I2261" s="273">
        <v>16906</v>
      </c>
      <c r="J2261" s="273">
        <v>35</v>
      </c>
      <c r="K2261" s="273">
        <v>29160</v>
      </c>
      <c r="L2261" s="273" t="s">
        <v>66</v>
      </c>
      <c r="M2261" s="273">
        <v>4388.8312500000002</v>
      </c>
      <c r="N2261" s="273" t="s">
        <v>115</v>
      </c>
      <c r="W2261" s="273">
        <v>321422</v>
      </c>
      <c r="X2261" s="273" t="s">
        <v>64</v>
      </c>
      <c r="Y2261" s="273" t="s">
        <v>63</v>
      </c>
      <c r="Z2261" s="273" t="s">
        <v>65</v>
      </c>
      <c r="AA2261" s="273" t="s">
        <v>65</v>
      </c>
      <c r="AB2261" s="274">
        <v>45200</v>
      </c>
      <c r="AC2261" s="273">
        <v>15134</v>
      </c>
      <c r="AD2261" s="273">
        <v>5</v>
      </c>
      <c r="AK2261" s="273">
        <v>293564</v>
      </c>
      <c r="BV2261" s="279" t="s">
        <v>64</v>
      </c>
      <c r="BW2261" s="280" t="s">
        <v>75</v>
      </c>
      <c r="BX2261" s="280" t="s">
        <v>308</v>
      </c>
      <c r="BY2261" s="280" t="s">
        <v>308</v>
      </c>
      <c r="BZ2261" s="280" t="s">
        <v>204</v>
      </c>
      <c r="CA2261" s="280" t="s">
        <v>205</v>
      </c>
      <c r="CB2261" s="280" t="s">
        <v>206</v>
      </c>
      <c r="CC2261" s="280" t="s">
        <v>207</v>
      </c>
      <c r="CD2261" s="281">
        <v>0</v>
      </c>
      <c r="CE2261" s="277">
        <v>45047</v>
      </c>
      <c r="CF2261" s="280"/>
      <c r="CG2261" s="280" t="s">
        <v>181</v>
      </c>
      <c r="CH2261" s="280"/>
      <c r="CI2261" s="280" t="s">
        <v>208</v>
      </c>
      <c r="CJ2261" s="280" t="s">
        <v>209</v>
      </c>
      <c r="CK2261" s="280"/>
      <c r="CL2261" s="280"/>
      <c r="CM2261" s="280" t="s">
        <v>73</v>
      </c>
      <c r="CN2261" s="280">
        <v>3</v>
      </c>
    </row>
    <row r="2262" spans="4:92">
      <c r="D2262" s="273" t="s">
        <v>64</v>
      </c>
      <c r="E2262" s="273" t="s">
        <v>63</v>
      </c>
      <c r="F2262" s="273" t="s">
        <v>252</v>
      </c>
      <c r="G2262" s="273" t="s">
        <v>515</v>
      </c>
      <c r="H2262" s="274">
        <v>44927</v>
      </c>
      <c r="I2262" s="273">
        <v>11158</v>
      </c>
      <c r="J2262" s="273">
        <v>669</v>
      </c>
      <c r="K2262" s="273">
        <v>87602</v>
      </c>
      <c r="L2262" s="273" t="s">
        <v>66</v>
      </c>
      <c r="M2262" s="273">
        <v>15473.09808</v>
      </c>
      <c r="N2262" s="273" t="s">
        <v>67</v>
      </c>
      <c r="P2262" s="273" t="s">
        <v>1011</v>
      </c>
      <c r="Q2262" s="273" t="s">
        <v>69</v>
      </c>
      <c r="R2262" s="273" t="s">
        <v>70</v>
      </c>
      <c r="S2262" s="273" t="s">
        <v>1041</v>
      </c>
      <c r="T2262" s="273" t="s">
        <v>1042</v>
      </c>
      <c r="U2262" s="273" t="s">
        <v>73</v>
      </c>
      <c r="V2262" s="273" t="s">
        <v>1043</v>
      </c>
      <c r="W2262" s="273">
        <v>137495</v>
      </c>
      <c r="X2262" s="273" t="s">
        <v>64</v>
      </c>
      <c r="Y2262" s="273" t="s">
        <v>63</v>
      </c>
      <c r="Z2262" s="273" t="s">
        <v>65</v>
      </c>
      <c r="AA2262" s="273" t="s">
        <v>65</v>
      </c>
      <c r="AB2262" s="274">
        <v>45231</v>
      </c>
      <c r="AC2262" s="273">
        <v>14382</v>
      </c>
      <c r="AD2262" s="273">
        <v>5</v>
      </c>
      <c r="AK2262" s="273">
        <v>267624</v>
      </c>
      <c r="BV2262" s="336" t="s">
        <v>64</v>
      </c>
      <c r="BW2262" s="337" t="s">
        <v>75</v>
      </c>
      <c r="BX2262" s="337" t="s">
        <v>308</v>
      </c>
      <c r="BY2262" s="337" t="s">
        <v>308</v>
      </c>
      <c r="BZ2262" s="337" t="s">
        <v>86</v>
      </c>
      <c r="CA2262" s="337" t="s">
        <v>87</v>
      </c>
      <c r="CB2262" s="337" t="s">
        <v>217</v>
      </c>
      <c r="CC2262" s="337" t="s">
        <v>218</v>
      </c>
      <c r="CD2262" s="338">
        <v>2</v>
      </c>
      <c r="CE2262" s="335">
        <v>45047</v>
      </c>
      <c r="CF2262" s="337"/>
      <c r="CG2262" s="337" t="s">
        <v>181</v>
      </c>
      <c r="CH2262" s="337"/>
      <c r="CI2262" s="337" t="s">
        <v>181</v>
      </c>
      <c r="CJ2262" s="337" t="s">
        <v>1068</v>
      </c>
      <c r="CK2262" s="337"/>
      <c r="CL2262" s="337"/>
      <c r="CM2262" s="337" t="s">
        <v>73</v>
      </c>
      <c r="CN2262" s="337">
        <v>3</v>
      </c>
    </row>
    <row r="2263" spans="4:92">
      <c r="D2263" s="273" t="s">
        <v>83</v>
      </c>
      <c r="E2263" s="273" t="s">
        <v>63</v>
      </c>
      <c r="F2263" s="273" t="s">
        <v>172</v>
      </c>
      <c r="G2263" s="273" t="s">
        <v>487</v>
      </c>
      <c r="H2263" s="274">
        <v>45139</v>
      </c>
      <c r="I2263" s="273">
        <v>13454</v>
      </c>
      <c r="J2263" s="273">
        <v>74</v>
      </c>
      <c r="K2263" s="273">
        <v>28595</v>
      </c>
      <c r="L2263" s="273" t="s">
        <v>66</v>
      </c>
      <c r="M2263" s="273">
        <v>3368.8204000000001</v>
      </c>
      <c r="N2263" s="273" t="s">
        <v>67</v>
      </c>
      <c r="P2263" s="273" t="s">
        <v>92</v>
      </c>
      <c r="Q2263" s="273" t="s">
        <v>69</v>
      </c>
      <c r="R2263" s="273" t="s">
        <v>70</v>
      </c>
      <c r="S2263" s="273" t="s">
        <v>93</v>
      </c>
      <c r="T2263" s="273" t="s">
        <v>94</v>
      </c>
      <c r="U2263" s="273" t="s">
        <v>73</v>
      </c>
      <c r="V2263" s="273" t="s">
        <v>95</v>
      </c>
      <c r="W2263" s="273">
        <v>245317</v>
      </c>
      <c r="X2263" s="273" t="s">
        <v>64</v>
      </c>
      <c r="Y2263" s="273" t="s">
        <v>63</v>
      </c>
      <c r="Z2263" s="273" t="s">
        <v>65</v>
      </c>
      <c r="AA2263" s="273" t="s">
        <v>65</v>
      </c>
      <c r="AB2263" s="274">
        <v>45231</v>
      </c>
      <c r="AC2263" s="273">
        <v>14383</v>
      </c>
      <c r="AD2263" s="273">
        <v>5</v>
      </c>
      <c r="AE2263" s="273">
        <v>3.4169999999999998</v>
      </c>
      <c r="AF2263" s="273" t="s">
        <v>90</v>
      </c>
      <c r="AG2263" s="273" t="s">
        <v>882</v>
      </c>
      <c r="AH2263" s="273" t="s">
        <v>1119</v>
      </c>
      <c r="AI2263" s="273" t="s">
        <v>123</v>
      </c>
      <c r="AJ2263" s="273" t="s">
        <v>214</v>
      </c>
      <c r="AK2263" s="273">
        <v>291458</v>
      </c>
      <c r="BV2263" s="279" t="s">
        <v>64</v>
      </c>
      <c r="BW2263" s="280" t="s">
        <v>75</v>
      </c>
      <c r="BX2263" s="280" t="s">
        <v>308</v>
      </c>
      <c r="BY2263" s="280" t="s">
        <v>308</v>
      </c>
      <c r="BZ2263" s="280" t="s">
        <v>86</v>
      </c>
      <c r="CA2263" s="280" t="s">
        <v>87</v>
      </c>
      <c r="CB2263" s="280" t="s">
        <v>217</v>
      </c>
      <c r="CC2263" s="280" t="s">
        <v>218</v>
      </c>
      <c r="CD2263" s="281">
        <v>2</v>
      </c>
      <c r="CE2263" s="277">
        <v>45047</v>
      </c>
      <c r="CF2263" s="280"/>
      <c r="CG2263" s="280" t="s">
        <v>181</v>
      </c>
      <c r="CH2263" s="280"/>
      <c r="CI2263" s="280" t="s">
        <v>181</v>
      </c>
      <c r="CJ2263" s="280" t="s">
        <v>1071</v>
      </c>
      <c r="CK2263" s="280"/>
      <c r="CL2263" s="280"/>
      <c r="CM2263" s="280" t="s">
        <v>73</v>
      </c>
      <c r="CN2263" s="280">
        <v>3</v>
      </c>
    </row>
    <row r="2264" spans="4:92">
      <c r="D2264" s="273" t="s">
        <v>83</v>
      </c>
      <c r="E2264" s="273" t="s">
        <v>63</v>
      </c>
      <c r="F2264" s="273" t="s">
        <v>172</v>
      </c>
      <c r="G2264" s="273" t="s">
        <v>487</v>
      </c>
      <c r="H2264" s="274">
        <v>45139</v>
      </c>
      <c r="I2264" s="273">
        <v>13454</v>
      </c>
      <c r="J2264" s="273">
        <v>74</v>
      </c>
      <c r="K2264" s="273">
        <v>0</v>
      </c>
      <c r="L2264" s="273" t="s">
        <v>66</v>
      </c>
      <c r="N2264" s="273" t="s">
        <v>107</v>
      </c>
      <c r="W2264" s="273">
        <v>245249</v>
      </c>
      <c r="X2264" s="273" t="s">
        <v>64</v>
      </c>
      <c r="Y2264" s="273" t="s">
        <v>63</v>
      </c>
      <c r="Z2264" s="273" t="s">
        <v>65</v>
      </c>
      <c r="AA2264" s="273" t="s">
        <v>65</v>
      </c>
      <c r="AB2264" s="274">
        <v>45231</v>
      </c>
      <c r="AC2264" s="273">
        <v>14383</v>
      </c>
      <c r="AD2264" s="273">
        <v>5</v>
      </c>
      <c r="AE2264" s="273">
        <v>24.1</v>
      </c>
      <c r="AF2264" s="273" t="s">
        <v>90</v>
      </c>
      <c r="AH2264" s="273" t="s">
        <v>1124</v>
      </c>
      <c r="AI2264" s="273" t="s">
        <v>123</v>
      </c>
      <c r="AJ2264" s="273" t="s">
        <v>200</v>
      </c>
      <c r="AK2264" s="273">
        <v>291464</v>
      </c>
      <c r="BV2264" s="336" t="s">
        <v>64</v>
      </c>
      <c r="BW2264" s="337" t="s">
        <v>75</v>
      </c>
      <c r="BX2264" s="337" t="s">
        <v>308</v>
      </c>
      <c r="BY2264" s="337" t="s">
        <v>308</v>
      </c>
      <c r="BZ2264" s="337" t="s">
        <v>86</v>
      </c>
      <c r="CA2264" s="337" t="s">
        <v>87</v>
      </c>
      <c r="CB2264" s="337" t="s">
        <v>217</v>
      </c>
      <c r="CC2264" s="337" t="s">
        <v>218</v>
      </c>
      <c r="CD2264" s="338">
        <v>2</v>
      </c>
      <c r="CE2264" s="335">
        <v>45047</v>
      </c>
      <c r="CF2264" s="337"/>
      <c r="CG2264" s="337" t="s">
        <v>181</v>
      </c>
      <c r="CH2264" s="337"/>
      <c r="CI2264" s="337" t="s">
        <v>181</v>
      </c>
      <c r="CJ2264" s="337" t="s">
        <v>1075</v>
      </c>
      <c r="CK2264" s="337"/>
      <c r="CL2264" s="337"/>
      <c r="CM2264" s="337" t="s">
        <v>73</v>
      </c>
      <c r="CN2264" s="337">
        <v>3</v>
      </c>
    </row>
    <row r="2265" spans="4:92">
      <c r="D2265" s="273" t="s">
        <v>83</v>
      </c>
      <c r="E2265" s="273" t="s">
        <v>63</v>
      </c>
      <c r="F2265" s="273" t="s">
        <v>172</v>
      </c>
      <c r="G2265" s="273" t="s">
        <v>487</v>
      </c>
      <c r="H2265" s="274">
        <v>45139</v>
      </c>
      <c r="I2265" s="273">
        <v>13454</v>
      </c>
      <c r="J2265" s="273">
        <v>74</v>
      </c>
      <c r="K2265" s="273">
        <v>77523</v>
      </c>
      <c r="L2265" s="273" t="s">
        <v>66</v>
      </c>
      <c r="M2265" s="273">
        <v>32330.093840000001</v>
      </c>
      <c r="N2265" s="273" t="s">
        <v>115</v>
      </c>
      <c r="W2265" s="273">
        <v>245248</v>
      </c>
      <c r="X2265" s="273" t="s">
        <v>64</v>
      </c>
      <c r="Y2265" s="273" t="s">
        <v>63</v>
      </c>
      <c r="Z2265" s="273" t="s">
        <v>65</v>
      </c>
      <c r="AA2265" s="273" t="s">
        <v>65</v>
      </c>
      <c r="AB2265" s="274">
        <v>45231</v>
      </c>
      <c r="AC2265" s="273">
        <v>14383</v>
      </c>
      <c r="AD2265" s="273">
        <v>5</v>
      </c>
      <c r="AE2265" s="273">
        <v>0.4</v>
      </c>
      <c r="AF2265" s="273" t="s">
        <v>90</v>
      </c>
      <c r="AG2265" s="273" t="s">
        <v>625</v>
      </c>
      <c r="AH2265" s="273" t="s">
        <v>1129</v>
      </c>
      <c r="AI2265" s="273" t="s">
        <v>123</v>
      </c>
      <c r="AJ2265" s="273" t="s">
        <v>627</v>
      </c>
      <c r="AK2265" s="273">
        <v>291469</v>
      </c>
      <c r="BV2265" s="279" t="s">
        <v>64</v>
      </c>
      <c r="BW2265" s="280" t="s">
        <v>75</v>
      </c>
      <c r="BX2265" s="280" t="s">
        <v>308</v>
      </c>
      <c r="BY2265" s="280" t="s">
        <v>308</v>
      </c>
      <c r="BZ2265" s="280" t="s">
        <v>151</v>
      </c>
      <c r="CA2265" s="280" t="s">
        <v>152</v>
      </c>
      <c r="CB2265" s="280" t="s">
        <v>161</v>
      </c>
      <c r="CC2265" s="280" t="s">
        <v>162</v>
      </c>
      <c r="CD2265" s="281">
        <v>11</v>
      </c>
      <c r="CE2265" s="277">
        <v>45078</v>
      </c>
      <c r="CF2265" s="280">
        <v>20064</v>
      </c>
      <c r="CG2265" s="280" t="s">
        <v>90</v>
      </c>
      <c r="CH2265" s="280">
        <v>20064</v>
      </c>
      <c r="CI2265" s="280" t="s">
        <v>80</v>
      </c>
      <c r="CJ2265" s="280"/>
      <c r="CK2265" s="280"/>
      <c r="CL2265" s="280"/>
      <c r="CM2265" s="280" t="s">
        <v>73</v>
      </c>
      <c r="CN2265" s="280">
        <v>3</v>
      </c>
    </row>
    <row r="2266" spans="4:92">
      <c r="D2266" s="273" t="s">
        <v>83</v>
      </c>
      <c r="E2266" s="273" t="s">
        <v>63</v>
      </c>
      <c r="F2266" s="273" t="s">
        <v>172</v>
      </c>
      <c r="G2266" s="273" t="s">
        <v>487</v>
      </c>
      <c r="H2266" s="274">
        <v>45170</v>
      </c>
      <c r="I2266" s="273">
        <v>13781</v>
      </c>
      <c r="J2266" s="273">
        <v>74</v>
      </c>
      <c r="K2266" s="273">
        <v>94000</v>
      </c>
      <c r="L2266" s="273" t="s">
        <v>66</v>
      </c>
      <c r="M2266" s="273">
        <v>0</v>
      </c>
      <c r="N2266" s="273" t="s">
        <v>1010</v>
      </c>
      <c r="O2266" s="273">
        <v>0</v>
      </c>
      <c r="P2266" s="273" t="s">
        <v>1011</v>
      </c>
      <c r="Q2266" s="273" t="s">
        <v>69</v>
      </c>
      <c r="R2266" s="273" t="s">
        <v>1013</v>
      </c>
      <c r="S2266" s="273" t="s">
        <v>1298</v>
      </c>
      <c r="U2266" s="273" t="s">
        <v>73</v>
      </c>
      <c r="V2266" s="273" t="s">
        <v>1840</v>
      </c>
      <c r="W2266" s="273">
        <v>247112</v>
      </c>
      <c r="X2266" s="273" t="s">
        <v>64</v>
      </c>
      <c r="Y2266" s="273" t="s">
        <v>63</v>
      </c>
      <c r="Z2266" s="273" t="s">
        <v>65</v>
      </c>
      <c r="AA2266" s="273" t="s">
        <v>65</v>
      </c>
      <c r="AB2266" s="274">
        <v>45231</v>
      </c>
      <c r="AC2266" s="273">
        <v>14383</v>
      </c>
      <c r="AD2266" s="273">
        <v>5</v>
      </c>
      <c r="AE2266" s="273">
        <v>5.2</v>
      </c>
      <c r="AF2266" s="273" t="s">
        <v>90</v>
      </c>
      <c r="AH2266" s="273" t="s">
        <v>1096</v>
      </c>
      <c r="AI2266" s="273" t="s">
        <v>123</v>
      </c>
      <c r="AJ2266" s="273" t="s">
        <v>200</v>
      </c>
      <c r="AK2266" s="273">
        <v>291491</v>
      </c>
      <c r="BV2266" s="336" t="s">
        <v>64</v>
      </c>
      <c r="BW2266" s="337" t="s">
        <v>75</v>
      </c>
      <c r="BX2266" s="337" t="s">
        <v>308</v>
      </c>
      <c r="BY2266" s="337" t="s">
        <v>308</v>
      </c>
      <c r="BZ2266" s="337" t="s">
        <v>167</v>
      </c>
      <c r="CA2266" s="337" t="s">
        <v>168</v>
      </c>
      <c r="CB2266" s="337" t="s">
        <v>353</v>
      </c>
      <c r="CC2266" s="337" t="s">
        <v>354</v>
      </c>
      <c r="CD2266" s="338">
        <v>13</v>
      </c>
      <c r="CE2266" s="335">
        <v>45078</v>
      </c>
      <c r="CF2266" s="337">
        <v>0</v>
      </c>
      <c r="CG2266" s="337" t="s">
        <v>90</v>
      </c>
      <c r="CH2266" s="337">
        <v>0</v>
      </c>
      <c r="CI2266" s="337" t="s">
        <v>80</v>
      </c>
      <c r="CJ2266" s="337"/>
      <c r="CK2266" s="337"/>
      <c r="CL2266" s="337"/>
      <c r="CM2266" s="337" t="s">
        <v>73</v>
      </c>
      <c r="CN2266" s="337">
        <v>3</v>
      </c>
    </row>
    <row r="2267" spans="4:92">
      <c r="D2267" s="273" t="s">
        <v>83</v>
      </c>
      <c r="E2267" s="273" t="s">
        <v>63</v>
      </c>
      <c r="F2267" s="273" t="s">
        <v>172</v>
      </c>
      <c r="G2267" s="273" t="s">
        <v>487</v>
      </c>
      <c r="H2267" s="274">
        <v>45170</v>
      </c>
      <c r="I2267" s="273">
        <v>13781</v>
      </c>
      <c r="J2267" s="273">
        <v>74</v>
      </c>
      <c r="K2267" s="273">
        <v>29334</v>
      </c>
      <c r="L2267" s="273" t="s">
        <v>66</v>
      </c>
      <c r="M2267" s="273">
        <v>3783.2115199999998</v>
      </c>
      <c r="N2267" s="273" t="s">
        <v>67</v>
      </c>
      <c r="P2267" s="273" t="s">
        <v>92</v>
      </c>
      <c r="Q2267" s="273" t="s">
        <v>69</v>
      </c>
      <c r="R2267" s="273" t="s">
        <v>70</v>
      </c>
      <c r="S2267" s="273" t="s">
        <v>834</v>
      </c>
      <c r="T2267" s="273" t="s">
        <v>835</v>
      </c>
      <c r="U2267" s="273" t="s">
        <v>73</v>
      </c>
      <c r="V2267" s="273" t="s">
        <v>836</v>
      </c>
      <c r="W2267" s="273">
        <v>247128</v>
      </c>
      <c r="X2267" s="273" t="s">
        <v>64</v>
      </c>
      <c r="Y2267" s="273" t="s">
        <v>63</v>
      </c>
      <c r="Z2267" s="273" t="s">
        <v>65</v>
      </c>
      <c r="AA2267" s="273" t="s">
        <v>65</v>
      </c>
      <c r="AB2267" s="274">
        <v>45231</v>
      </c>
      <c r="AC2267" s="273">
        <v>14383</v>
      </c>
      <c r="AD2267" s="273">
        <v>5</v>
      </c>
      <c r="AE2267" s="273">
        <v>3.6</v>
      </c>
      <c r="AF2267" s="273" t="s">
        <v>90</v>
      </c>
      <c r="AG2267" s="273" t="s">
        <v>703</v>
      </c>
      <c r="AH2267" s="273" t="s">
        <v>1135</v>
      </c>
      <c r="AI2267" s="273" t="s">
        <v>123</v>
      </c>
      <c r="AJ2267" s="273" t="s">
        <v>124</v>
      </c>
      <c r="AK2267" s="273">
        <v>291475</v>
      </c>
      <c r="BV2267" s="279" t="s">
        <v>64</v>
      </c>
      <c r="BW2267" s="280" t="s">
        <v>75</v>
      </c>
      <c r="BX2267" s="280" t="s">
        <v>308</v>
      </c>
      <c r="BY2267" s="280" t="s">
        <v>308</v>
      </c>
      <c r="BZ2267" s="280" t="s">
        <v>167</v>
      </c>
      <c r="CA2267" s="280" t="s">
        <v>168</v>
      </c>
      <c r="CB2267" s="280" t="s">
        <v>313</v>
      </c>
      <c r="CC2267" s="280" t="s">
        <v>314</v>
      </c>
      <c r="CD2267" s="281">
        <v>14</v>
      </c>
      <c r="CE2267" s="277">
        <v>45078</v>
      </c>
      <c r="CF2267" s="280">
        <v>0</v>
      </c>
      <c r="CG2267" s="280" t="s">
        <v>90</v>
      </c>
      <c r="CH2267" s="280">
        <v>0</v>
      </c>
      <c r="CI2267" s="280" t="s">
        <v>80</v>
      </c>
      <c r="CJ2267" s="280"/>
      <c r="CK2267" s="280"/>
      <c r="CL2267" s="280"/>
      <c r="CM2267" s="280" t="s">
        <v>73</v>
      </c>
      <c r="CN2267" s="280">
        <v>3</v>
      </c>
    </row>
    <row r="2268" spans="4:92">
      <c r="D2268" s="273" t="s">
        <v>83</v>
      </c>
      <c r="E2268" s="273" t="s">
        <v>63</v>
      </c>
      <c r="F2268" s="273" t="s">
        <v>172</v>
      </c>
      <c r="G2268" s="273" t="s">
        <v>487</v>
      </c>
      <c r="H2268" s="274">
        <v>45170</v>
      </c>
      <c r="I2268" s="273">
        <v>13781</v>
      </c>
      <c r="J2268" s="273">
        <v>74</v>
      </c>
      <c r="K2268" s="273">
        <v>346953</v>
      </c>
      <c r="L2268" s="273" t="s">
        <v>66</v>
      </c>
      <c r="M2268" s="273">
        <v>61282.380720000001</v>
      </c>
      <c r="N2268" s="273" t="s">
        <v>67</v>
      </c>
      <c r="P2268" s="273" t="s">
        <v>1011</v>
      </c>
      <c r="Q2268" s="273" t="s">
        <v>69</v>
      </c>
      <c r="R2268" s="273" t="s">
        <v>70</v>
      </c>
      <c r="S2268" s="273" t="s">
        <v>1041</v>
      </c>
      <c r="T2268" s="273" t="s">
        <v>1042</v>
      </c>
      <c r="U2268" s="273" t="s">
        <v>73</v>
      </c>
      <c r="V2268" s="273" t="s">
        <v>1043</v>
      </c>
      <c r="W2268" s="273">
        <v>247162</v>
      </c>
      <c r="X2268" s="273" t="s">
        <v>64</v>
      </c>
      <c r="Y2268" s="273" t="s">
        <v>63</v>
      </c>
      <c r="Z2268" s="273" t="s">
        <v>65</v>
      </c>
      <c r="AA2268" s="273" t="s">
        <v>65</v>
      </c>
      <c r="AB2268" s="274">
        <v>45231</v>
      </c>
      <c r="AC2268" s="273">
        <v>14383</v>
      </c>
      <c r="AD2268" s="273">
        <v>5</v>
      </c>
      <c r="AE2268" s="273">
        <v>0.995</v>
      </c>
      <c r="AF2268" s="273" t="s">
        <v>90</v>
      </c>
      <c r="AG2268" s="273" t="s">
        <v>1110</v>
      </c>
      <c r="AH2268" s="273" t="s">
        <v>1111</v>
      </c>
      <c r="AI2268" s="273" t="s">
        <v>199</v>
      </c>
      <c r="AJ2268" s="273" t="s">
        <v>200</v>
      </c>
      <c r="AK2268" s="273">
        <v>291481</v>
      </c>
      <c r="BV2268" s="336" t="s">
        <v>64</v>
      </c>
      <c r="BW2268" s="337" t="s">
        <v>75</v>
      </c>
      <c r="BX2268" s="337" t="s">
        <v>308</v>
      </c>
      <c r="BY2268" s="337" t="s">
        <v>308</v>
      </c>
      <c r="BZ2268" s="337" t="s">
        <v>86</v>
      </c>
      <c r="CA2268" s="337" t="s">
        <v>87</v>
      </c>
      <c r="CB2268" s="337" t="s">
        <v>179</v>
      </c>
      <c r="CC2268" s="337" t="s">
        <v>180</v>
      </c>
      <c r="CD2268" s="338">
        <v>1</v>
      </c>
      <c r="CE2268" s="335">
        <v>45078</v>
      </c>
      <c r="CF2268" s="337"/>
      <c r="CG2268" s="337" t="s">
        <v>181</v>
      </c>
      <c r="CH2268" s="337"/>
      <c r="CI2268" s="337" t="s">
        <v>181</v>
      </c>
      <c r="CJ2268" s="337" t="s">
        <v>235</v>
      </c>
      <c r="CK2268" s="337"/>
      <c r="CL2268" s="337"/>
      <c r="CM2268" s="337" t="s">
        <v>73</v>
      </c>
      <c r="CN2268" s="337">
        <v>3</v>
      </c>
    </row>
    <row r="2269" spans="4:92">
      <c r="D2269" s="273" t="s">
        <v>83</v>
      </c>
      <c r="E2269" s="273" t="s">
        <v>63</v>
      </c>
      <c r="F2269" s="273" t="s">
        <v>172</v>
      </c>
      <c r="G2269" s="273" t="s">
        <v>487</v>
      </c>
      <c r="H2269" s="274">
        <v>45170</v>
      </c>
      <c r="I2269" s="273">
        <v>13781</v>
      </c>
      <c r="J2269" s="273">
        <v>74</v>
      </c>
      <c r="K2269" s="273">
        <v>844714</v>
      </c>
      <c r="L2269" s="273" t="s">
        <v>66</v>
      </c>
      <c r="M2269" s="273">
        <v>118981.82648</v>
      </c>
      <c r="N2269" s="273" t="s">
        <v>67</v>
      </c>
      <c r="P2269" s="273" t="s">
        <v>68</v>
      </c>
      <c r="Q2269" s="273" t="s">
        <v>69</v>
      </c>
      <c r="R2269" s="273" t="s">
        <v>70</v>
      </c>
      <c r="S2269" s="273" t="s">
        <v>71</v>
      </c>
      <c r="T2269" s="273" t="s">
        <v>72</v>
      </c>
      <c r="U2269" s="273" t="s">
        <v>73</v>
      </c>
      <c r="V2269" s="273" t="s">
        <v>74</v>
      </c>
      <c r="W2269" s="273">
        <v>247146</v>
      </c>
      <c r="X2269" s="273" t="s">
        <v>64</v>
      </c>
      <c r="Y2269" s="273" t="s">
        <v>63</v>
      </c>
      <c r="Z2269" s="273" t="s">
        <v>65</v>
      </c>
      <c r="AA2269" s="273" t="s">
        <v>65</v>
      </c>
      <c r="AB2269" s="274">
        <v>45231</v>
      </c>
      <c r="AC2269" s="273">
        <v>14383</v>
      </c>
      <c r="AD2269" s="273">
        <v>5</v>
      </c>
      <c r="AE2269" s="273">
        <v>1.1000000000000001</v>
      </c>
      <c r="AF2269" s="273" t="s">
        <v>90</v>
      </c>
      <c r="AG2269" s="273" t="s">
        <v>710</v>
      </c>
      <c r="AH2269" s="273" t="s">
        <v>1114</v>
      </c>
      <c r="AI2269" s="273" t="s">
        <v>123</v>
      </c>
      <c r="AJ2269" s="273" t="s">
        <v>124</v>
      </c>
      <c r="AK2269" s="273">
        <v>291486</v>
      </c>
      <c r="BV2269" s="279" t="s">
        <v>64</v>
      </c>
      <c r="BW2269" s="280" t="s">
        <v>75</v>
      </c>
      <c r="BX2269" s="280" t="s">
        <v>308</v>
      </c>
      <c r="BY2269" s="280" t="s">
        <v>308</v>
      </c>
      <c r="BZ2269" s="280" t="s">
        <v>86</v>
      </c>
      <c r="CA2269" s="280" t="s">
        <v>87</v>
      </c>
      <c r="CB2269" s="280" t="s">
        <v>179</v>
      </c>
      <c r="CC2269" s="280" t="s">
        <v>180</v>
      </c>
      <c r="CD2269" s="281">
        <v>1</v>
      </c>
      <c r="CE2269" s="277">
        <v>45078</v>
      </c>
      <c r="CF2269" s="280"/>
      <c r="CG2269" s="280" t="s">
        <v>181</v>
      </c>
      <c r="CH2269" s="280"/>
      <c r="CI2269" s="280" t="s">
        <v>181</v>
      </c>
      <c r="CJ2269" s="280" t="s">
        <v>235</v>
      </c>
      <c r="CK2269" s="280"/>
      <c r="CL2269" s="280"/>
      <c r="CM2269" s="280" t="s">
        <v>73</v>
      </c>
      <c r="CN2269" s="280">
        <v>3</v>
      </c>
    </row>
    <row r="2270" spans="4:92">
      <c r="D2270" s="273" t="s">
        <v>83</v>
      </c>
      <c r="E2270" s="273" t="s">
        <v>63</v>
      </c>
      <c r="F2270" s="273" t="s">
        <v>172</v>
      </c>
      <c r="G2270" s="273" t="s">
        <v>487</v>
      </c>
      <c r="H2270" s="274">
        <v>45170</v>
      </c>
      <c r="I2270" s="273">
        <v>13781</v>
      </c>
      <c r="J2270" s="273">
        <v>74</v>
      </c>
      <c r="K2270" s="273">
        <v>13781</v>
      </c>
      <c r="L2270" s="273" t="s">
        <v>66</v>
      </c>
      <c r="M2270" s="273">
        <v>1623.5718400000001</v>
      </c>
      <c r="N2270" s="273" t="s">
        <v>67</v>
      </c>
      <c r="P2270" s="273" t="s">
        <v>92</v>
      </c>
      <c r="Q2270" s="273" t="s">
        <v>69</v>
      </c>
      <c r="R2270" s="273" t="s">
        <v>70</v>
      </c>
      <c r="S2270" s="273" t="s">
        <v>93</v>
      </c>
      <c r="T2270" s="273" t="s">
        <v>94</v>
      </c>
      <c r="U2270" s="273" t="s">
        <v>73</v>
      </c>
      <c r="V2270" s="273" t="s">
        <v>95</v>
      </c>
      <c r="W2270" s="273">
        <v>247179</v>
      </c>
      <c r="X2270" s="273" t="s">
        <v>64</v>
      </c>
      <c r="Y2270" s="273" t="s">
        <v>63</v>
      </c>
      <c r="Z2270" s="273" t="s">
        <v>65</v>
      </c>
      <c r="AA2270" s="273" t="s">
        <v>65</v>
      </c>
      <c r="AB2270" s="274">
        <v>45231</v>
      </c>
      <c r="AC2270" s="273">
        <v>14383</v>
      </c>
      <c r="AD2270" s="273">
        <v>5</v>
      </c>
      <c r="AE2270" s="273">
        <v>0.08</v>
      </c>
      <c r="AF2270" s="273" t="s">
        <v>90</v>
      </c>
      <c r="AG2270" s="273" t="s">
        <v>819</v>
      </c>
      <c r="AH2270" s="273" t="s">
        <v>1415</v>
      </c>
      <c r="AI2270" s="273" t="s">
        <v>199</v>
      </c>
      <c r="AJ2270" s="273" t="s">
        <v>200</v>
      </c>
      <c r="AK2270" s="273">
        <v>291497</v>
      </c>
      <c r="BV2270" s="336" t="s">
        <v>64</v>
      </c>
      <c r="BW2270" s="337" t="s">
        <v>75</v>
      </c>
      <c r="BX2270" s="337" t="s">
        <v>308</v>
      </c>
      <c r="BY2270" s="337" t="s">
        <v>308</v>
      </c>
      <c r="BZ2270" s="337" t="s">
        <v>86</v>
      </c>
      <c r="CA2270" s="337" t="s">
        <v>87</v>
      </c>
      <c r="CB2270" s="337" t="s">
        <v>179</v>
      </c>
      <c r="CC2270" s="337" t="s">
        <v>180</v>
      </c>
      <c r="CD2270" s="338">
        <v>1</v>
      </c>
      <c r="CE2270" s="335">
        <v>45078</v>
      </c>
      <c r="CF2270" s="337"/>
      <c r="CG2270" s="337" t="s">
        <v>181</v>
      </c>
      <c r="CH2270" s="337"/>
      <c r="CI2270" s="337" t="s">
        <v>181</v>
      </c>
      <c r="CJ2270" s="337" t="s">
        <v>235</v>
      </c>
      <c r="CK2270" s="337"/>
      <c r="CL2270" s="337"/>
      <c r="CM2270" s="337" t="s">
        <v>73</v>
      </c>
      <c r="CN2270" s="337">
        <v>3</v>
      </c>
    </row>
    <row r="2271" spans="4:92">
      <c r="D2271" s="273" t="s">
        <v>83</v>
      </c>
      <c r="E2271" s="273" t="s">
        <v>63</v>
      </c>
      <c r="F2271" s="273" t="s">
        <v>172</v>
      </c>
      <c r="G2271" s="273" t="s">
        <v>487</v>
      </c>
      <c r="H2271" s="274">
        <v>45170</v>
      </c>
      <c r="I2271" s="273">
        <v>13781</v>
      </c>
      <c r="J2271" s="273">
        <v>74</v>
      </c>
      <c r="K2271" s="273">
        <v>0</v>
      </c>
      <c r="L2271" s="273" t="s">
        <v>66</v>
      </c>
      <c r="N2271" s="273" t="s">
        <v>107</v>
      </c>
      <c r="W2271" s="273">
        <v>247111</v>
      </c>
      <c r="X2271" s="273" t="s">
        <v>64</v>
      </c>
      <c r="Y2271" s="273" t="s">
        <v>63</v>
      </c>
      <c r="Z2271" s="273" t="s">
        <v>65</v>
      </c>
      <c r="AA2271" s="273" t="s">
        <v>65</v>
      </c>
      <c r="AB2271" s="274">
        <v>45261</v>
      </c>
      <c r="AC2271" s="273">
        <v>16871</v>
      </c>
      <c r="AD2271" s="273">
        <v>5</v>
      </c>
      <c r="AK2271" s="273">
        <v>310342</v>
      </c>
      <c r="BV2271" s="279" t="s">
        <v>64</v>
      </c>
      <c r="BW2271" s="280" t="s">
        <v>75</v>
      </c>
      <c r="BX2271" s="280" t="s">
        <v>308</v>
      </c>
      <c r="BY2271" s="280" t="s">
        <v>308</v>
      </c>
      <c r="BZ2271" s="280" t="s">
        <v>86</v>
      </c>
      <c r="CA2271" s="280" t="s">
        <v>87</v>
      </c>
      <c r="CB2271" s="280" t="s">
        <v>179</v>
      </c>
      <c r="CC2271" s="280" t="s">
        <v>180</v>
      </c>
      <c r="CD2271" s="281">
        <v>1</v>
      </c>
      <c r="CE2271" s="277">
        <v>45078</v>
      </c>
      <c r="CF2271" s="280"/>
      <c r="CG2271" s="280" t="s">
        <v>181</v>
      </c>
      <c r="CH2271" s="280"/>
      <c r="CI2271" s="280" t="s">
        <v>181</v>
      </c>
      <c r="CJ2271" s="280" t="s">
        <v>235</v>
      </c>
      <c r="CK2271" s="280"/>
      <c r="CL2271" s="280"/>
      <c r="CM2271" s="280" t="s">
        <v>73</v>
      </c>
      <c r="CN2271" s="280">
        <v>3</v>
      </c>
    </row>
    <row r="2272" spans="4:92">
      <c r="D2272" s="273" t="s">
        <v>83</v>
      </c>
      <c r="E2272" s="273" t="s">
        <v>63</v>
      </c>
      <c r="F2272" s="273" t="s">
        <v>172</v>
      </c>
      <c r="G2272" s="273" t="s">
        <v>487</v>
      </c>
      <c r="H2272" s="274">
        <v>45170</v>
      </c>
      <c r="I2272" s="273">
        <v>13781</v>
      </c>
      <c r="J2272" s="273">
        <v>74</v>
      </c>
      <c r="K2272" s="273">
        <v>132873</v>
      </c>
      <c r="L2272" s="273" t="s">
        <v>66</v>
      </c>
      <c r="M2272" s="273">
        <v>43203.766320000002</v>
      </c>
      <c r="N2272" s="273" t="s">
        <v>115</v>
      </c>
      <c r="W2272" s="273">
        <v>247110</v>
      </c>
      <c r="X2272" s="273" t="s">
        <v>64</v>
      </c>
      <c r="Y2272" s="273" t="s">
        <v>63</v>
      </c>
      <c r="Z2272" s="273" t="s">
        <v>65</v>
      </c>
      <c r="AA2272" s="273" t="s">
        <v>65</v>
      </c>
      <c r="AB2272" s="274">
        <v>45261</v>
      </c>
      <c r="AC2272" s="273">
        <v>16872</v>
      </c>
      <c r="AD2272" s="273">
        <v>5</v>
      </c>
      <c r="AE2272" s="273">
        <v>4.3810000000000002</v>
      </c>
      <c r="AF2272" s="273" t="s">
        <v>90</v>
      </c>
      <c r="AG2272" s="273" t="s">
        <v>882</v>
      </c>
      <c r="AH2272" s="273" t="s">
        <v>1119</v>
      </c>
      <c r="AI2272" s="273" t="s">
        <v>123</v>
      </c>
      <c r="AJ2272" s="273" t="s">
        <v>214</v>
      </c>
      <c r="AK2272" s="273">
        <v>322027</v>
      </c>
      <c r="BV2272" s="336" t="s">
        <v>64</v>
      </c>
      <c r="BW2272" s="337" t="s">
        <v>75</v>
      </c>
      <c r="BX2272" s="337" t="s">
        <v>308</v>
      </c>
      <c r="BY2272" s="337" t="s">
        <v>308</v>
      </c>
      <c r="BZ2272" s="337" t="s">
        <v>167</v>
      </c>
      <c r="CA2272" s="337" t="s">
        <v>168</v>
      </c>
      <c r="CB2272" s="337" t="s">
        <v>319</v>
      </c>
      <c r="CC2272" s="337" t="s">
        <v>320</v>
      </c>
      <c r="CD2272" s="338">
        <v>15</v>
      </c>
      <c r="CE2272" s="335">
        <v>45078</v>
      </c>
      <c r="CF2272" s="337">
        <v>1680</v>
      </c>
      <c r="CG2272" s="337" t="s">
        <v>90</v>
      </c>
      <c r="CH2272" s="337">
        <v>1680</v>
      </c>
      <c r="CI2272" s="337" t="s">
        <v>80</v>
      </c>
      <c r="CJ2272" s="337"/>
      <c r="CK2272" s="337"/>
      <c r="CL2272" s="337"/>
      <c r="CM2272" s="337" t="s">
        <v>73</v>
      </c>
      <c r="CN2272" s="337">
        <v>3</v>
      </c>
    </row>
    <row r="2273" spans="4:92">
      <c r="D2273" s="273" t="s">
        <v>83</v>
      </c>
      <c r="E2273" s="273" t="s">
        <v>63</v>
      </c>
      <c r="F2273" s="273" t="s">
        <v>172</v>
      </c>
      <c r="G2273" s="273" t="s">
        <v>487</v>
      </c>
      <c r="H2273" s="274">
        <v>45200</v>
      </c>
      <c r="I2273" s="273">
        <v>14116</v>
      </c>
      <c r="J2273" s="273">
        <v>74</v>
      </c>
      <c r="K2273" s="273">
        <v>68000</v>
      </c>
      <c r="L2273" s="273" t="s">
        <v>66</v>
      </c>
      <c r="M2273" s="273">
        <v>0</v>
      </c>
      <c r="N2273" s="273" t="s">
        <v>1010</v>
      </c>
      <c r="O2273" s="273">
        <v>0</v>
      </c>
      <c r="P2273" s="273" t="s">
        <v>1011</v>
      </c>
      <c r="Q2273" s="273" t="s">
        <v>69</v>
      </c>
      <c r="R2273" s="273" t="s">
        <v>1013</v>
      </c>
      <c r="S2273" s="273" t="s">
        <v>1298</v>
      </c>
      <c r="U2273" s="273" t="s">
        <v>73</v>
      </c>
      <c r="V2273" s="273" t="s">
        <v>1840</v>
      </c>
      <c r="W2273" s="273">
        <v>263779</v>
      </c>
      <c r="X2273" s="273" t="s">
        <v>64</v>
      </c>
      <c r="Y2273" s="273" t="s">
        <v>75</v>
      </c>
      <c r="Z2273" s="273" t="s">
        <v>79</v>
      </c>
      <c r="AA2273" s="273" t="s">
        <v>79</v>
      </c>
      <c r="AB2273" s="274">
        <v>45231</v>
      </c>
      <c r="AC2273" s="273">
        <v>14428</v>
      </c>
      <c r="AD2273" s="273">
        <v>36</v>
      </c>
      <c r="AK2273" s="273">
        <v>321208</v>
      </c>
      <c r="BV2273" s="279" t="s">
        <v>64</v>
      </c>
      <c r="BW2273" s="280" t="s">
        <v>75</v>
      </c>
      <c r="BX2273" s="280" t="s">
        <v>308</v>
      </c>
      <c r="BY2273" s="280" t="s">
        <v>308</v>
      </c>
      <c r="BZ2273" s="280" t="s">
        <v>138</v>
      </c>
      <c r="CA2273" s="280" t="s">
        <v>139</v>
      </c>
      <c r="CB2273" s="280" t="s">
        <v>190</v>
      </c>
      <c r="CC2273" s="280" t="s">
        <v>191</v>
      </c>
      <c r="CD2273" s="281">
        <v>8</v>
      </c>
      <c r="CE2273" s="277">
        <v>45078</v>
      </c>
      <c r="CF2273" s="280">
        <v>0</v>
      </c>
      <c r="CG2273" s="280" t="s">
        <v>90</v>
      </c>
      <c r="CH2273" s="280">
        <v>0</v>
      </c>
      <c r="CI2273" s="280" t="s">
        <v>80</v>
      </c>
      <c r="CJ2273" s="280"/>
      <c r="CK2273" s="280"/>
      <c r="CL2273" s="280"/>
      <c r="CM2273" s="280" t="s">
        <v>73</v>
      </c>
      <c r="CN2273" s="280">
        <v>3</v>
      </c>
    </row>
    <row r="2274" spans="4:92">
      <c r="D2274" s="273" t="s">
        <v>83</v>
      </c>
      <c r="E2274" s="273" t="s">
        <v>63</v>
      </c>
      <c r="F2274" s="273" t="s">
        <v>172</v>
      </c>
      <c r="G2274" s="273" t="s">
        <v>487</v>
      </c>
      <c r="H2274" s="274">
        <v>45200</v>
      </c>
      <c r="I2274" s="273">
        <v>14116</v>
      </c>
      <c r="J2274" s="273">
        <v>74</v>
      </c>
      <c r="K2274" s="273">
        <v>173233</v>
      </c>
      <c r="L2274" s="273" t="s">
        <v>66</v>
      </c>
      <c r="M2274" s="273">
        <v>22341.89056</v>
      </c>
      <c r="N2274" s="273" t="s">
        <v>67</v>
      </c>
      <c r="P2274" s="273" t="s">
        <v>92</v>
      </c>
      <c r="Q2274" s="273" t="s">
        <v>69</v>
      </c>
      <c r="R2274" s="273" t="s">
        <v>70</v>
      </c>
      <c r="S2274" s="273" t="s">
        <v>834</v>
      </c>
      <c r="T2274" s="273" t="s">
        <v>835</v>
      </c>
      <c r="U2274" s="273" t="s">
        <v>73</v>
      </c>
      <c r="V2274" s="273" t="s">
        <v>836</v>
      </c>
      <c r="W2274" s="273">
        <v>263795</v>
      </c>
      <c r="X2274" s="273" t="s">
        <v>64</v>
      </c>
      <c r="Y2274" s="273" t="s">
        <v>75</v>
      </c>
      <c r="Z2274" s="273" t="s">
        <v>79</v>
      </c>
      <c r="AA2274" s="273" t="s">
        <v>79</v>
      </c>
      <c r="AB2274" s="274">
        <v>45231</v>
      </c>
      <c r="AC2274" s="273">
        <v>14428</v>
      </c>
      <c r="AD2274" s="273">
        <v>36</v>
      </c>
      <c r="AK2274" s="273">
        <v>321215</v>
      </c>
      <c r="BV2274" s="336" t="s">
        <v>64</v>
      </c>
      <c r="BW2274" s="337" t="s">
        <v>75</v>
      </c>
      <c r="BX2274" s="337" t="s">
        <v>308</v>
      </c>
      <c r="BY2274" s="337" t="s">
        <v>308</v>
      </c>
      <c r="BZ2274" s="337" t="s">
        <v>86</v>
      </c>
      <c r="CA2274" s="337" t="s">
        <v>87</v>
      </c>
      <c r="CB2274" s="337" t="s">
        <v>217</v>
      </c>
      <c r="CC2274" s="337" t="s">
        <v>218</v>
      </c>
      <c r="CD2274" s="338">
        <v>2</v>
      </c>
      <c r="CE2274" s="335">
        <v>45078</v>
      </c>
      <c r="CF2274" s="337"/>
      <c r="CG2274" s="337" t="s">
        <v>181</v>
      </c>
      <c r="CH2274" s="337"/>
      <c r="CI2274" s="337" t="s">
        <v>181</v>
      </c>
      <c r="CJ2274" s="337" t="s">
        <v>1068</v>
      </c>
      <c r="CK2274" s="337"/>
      <c r="CL2274" s="337"/>
      <c r="CM2274" s="337" t="s">
        <v>73</v>
      </c>
      <c r="CN2274" s="337">
        <v>3</v>
      </c>
    </row>
    <row r="2275" spans="4:92">
      <c r="D2275" s="273" t="s">
        <v>83</v>
      </c>
      <c r="E2275" s="273" t="s">
        <v>63</v>
      </c>
      <c r="F2275" s="273" t="s">
        <v>172</v>
      </c>
      <c r="G2275" s="273" t="s">
        <v>487</v>
      </c>
      <c r="H2275" s="274">
        <v>45200</v>
      </c>
      <c r="I2275" s="273">
        <v>14116</v>
      </c>
      <c r="J2275" s="273">
        <v>74</v>
      </c>
      <c r="K2275" s="273">
        <v>247680</v>
      </c>
      <c r="L2275" s="273" t="s">
        <v>66</v>
      </c>
      <c r="M2275" s="273">
        <v>43747.7788</v>
      </c>
      <c r="N2275" s="273" t="s">
        <v>67</v>
      </c>
      <c r="P2275" s="273" t="s">
        <v>1011</v>
      </c>
      <c r="Q2275" s="273" t="s">
        <v>69</v>
      </c>
      <c r="R2275" s="273" t="s">
        <v>70</v>
      </c>
      <c r="S2275" s="273" t="s">
        <v>1041</v>
      </c>
      <c r="T2275" s="273" t="s">
        <v>1042</v>
      </c>
      <c r="U2275" s="273" t="s">
        <v>73</v>
      </c>
      <c r="V2275" s="273" t="s">
        <v>1043</v>
      </c>
      <c r="W2275" s="273">
        <v>263829</v>
      </c>
      <c r="X2275" s="273" t="s">
        <v>64</v>
      </c>
      <c r="Y2275" s="273" t="s">
        <v>75</v>
      </c>
      <c r="Z2275" s="273" t="s">
        <v>517</v>
      </c>
      <c r="AA2275" s="273" t="s">
        <v>517</v>
      </c>
      <c r="AB2275" s="274">
        <v>45170</v>
      </c>
      <c r="AC2275" s="273">
        <v>13669</v>
      </c>
      <c r="AD2275" s="273">
        <v>670</v>
      </c>
      <c r="AE2275" s="273">
        <v>19.170000000000002</v>
      </c>
      <c r="AF2275" s="273" t="s">
        <v>90</v>
      </c>
      <c r="AG2275" s="273" t="s">
        <v>1492</v>
      </c>
      <c r="AH2275" s="273" t="s">
        <v>1492</v>
      </c>
      <c r="AI2275" s="273" t="s">
        <v>123</v>
      </c>
      <c r="AJ2275" s="273" t="s">
        <v>200</v>
      </c>
      <c r="AK2275" s="273">
        <v>265598</v>
      </c>
      <c r="BV2275" s="279" t="s">
        <v>64</v>
      </c>
      <c r="BW2275" s="280" t="s">
        <v>75</v>
      </c>
      <c r="BX2275" s="280" t="s">
        <v>308</v>
      </c>
      <c r="BY2275" s="280" t="s">
        <v>308</v>
      </c>
      <c r="BZ2275" s="280" t="s">
        <v>138</v>
      </c>
      <c r="CA2275" s="280" t="s">
        <v>139</v>
      </c>
      <c r="CB2275" s="280" t="s">
        <v>140</v>
      </c>
      <c r="CC2275" s="280" t="s">
        <v>141</v>
      </c>
      <c r="CD2275" s="281">
        <v>9</v>
      </c>
      <c r="CE2275" s="277">
        <v>45108</v>
      </c>
      <c r="CF2275" s="280">
        <v>0</v>
      </c>
      <c r="CG2275" s="280" t="s">
        <v>90</v>
      </c>
      <c r="CH2275" s="280">
        <v>0</v>
      </c>
      <c r="CI2275" s="280" t="s">
        <v>80</v>
      </c>
      <c r="CJ2275" s="280"/>
      <c r="CK2275" s="280"/>
      <c r="CL2275" s="280"/>
      <c r="CM2275" s="280" t="s">
        <v>73</v>
      </c>
      <c r="CN2275" s="280">
        <v>3</v>
      </c>
    </row>
    <row r="2276" spans="4:92">
      <c r="D2276" s="273" t="s">
        <v>83</v>
      </c>
      <c r="E2276" s="273" t="s">
        <v>63</v>
      </c>
      <c r="F2276" s="273" t="s">
        <v>172</v>
      </c>
      <c r="G2276" s="273" t="s">
        <v>487</v>
      </c>
      <c r="H2276" s="274">
        <v>45200</v>
      </c>
      <c r="I2276" s="273">
        <v>14116</v>
      </c>
      <c r="J2276" s="273">
        <v>74</v>
      </c>
      <c r="K2276" s="273">
        <v>746951</v>
      </c>
      <c r="L2276" s="273" t="s">
        <v>66</v>
      </c>
      <c r="M2276" s="273">
        <v>105211.45359999999</v>
      </c>
      <c r="N2276" s="273" t="s">
        <v>67</v>
      </c>
      <c r="P2276" s="273" t="s">
        <v>68</v>
      </c>
      <c r="Q2276" s="273" t="s">
        <v>69</v>
      </c>
      <c r="R2276" s="273" t="s">
        <v>70</v>
      </c>
      <c r="S2276" s="273" t="s">
        <v>71</v>
      </c>
      <c r="T2276" s="273" t="s">
        <v>72</v>
      </c>
      <c r="U2276" s="273" t="s">
        <v>73</v>
      </c>
      <c r="V2276" s="273" t="s">
        <v>74</v>
      </c>
      <c r="W2276" s="273">
        <v>263813</v>
      </c>
      <c r="X2276" s="273" t="s">
        <v>64</v>
      </c>
      <c r="Y2276" s="273" t="s">
        <v>75</v>
      </c>
      <c r="Z2276" s="273" t="s">
        <v>517</v>
      </c>
      <c r="AA2276" s="273" t="s">
        <v>517</v>
      </c>
      <c r="AB2276" s="274">
        <v>45170</v>
      </c>
      <c r="AC2276" s="273">
        <v>13670</v>
      </c>
      <c r="AD2276" s="273">
        <v>670</v>
      </c>
      <c r="AK2276" s="273">
        <v>230523</v>
      </c>
      <c r="BV2276" s="336" t="s">
        <v>64</v>
      </c>
      <c r="BW2276" s="337" t="s">
        <v>75</v>
      </c>
      <c r="BX2276" s="337" t="s">
        <v>308</v>
      </c>
      <c r="BY2276" s="337" t="s">
        <v>308</v>
      </c>
      <c r="BZ2276" s="337" t="s">
        <v>151</v>
      </c>
      <c r="CA2276" s="337" t="s">
        <v>152</v>
      </c>
      <c r="CB2276" s="337" t="s">
        <v>153</v>
      </c>
      <c r="CC2276" s="337" t="s">
        <v>154</v>
      </c>
      <c r="CD2276" s="338">
        <v>10</v>
      </c>
      <c r="CE2276" s="335">
        <v>45108</v>
      </c>
      <c r="CF2276" s="337">
        <v>26600</v>
      </c>
      <c r="CG2276" s="337" t="s">
        <v>90</v>
      </c>
      <c r="CH2276" s="337">
        <v>26600</v>
      </c>
      <c r="CI2276" s="337" t="s">
        <v>80</v>
      </c>
      <c r="CJ2276" s="337"/>
      <c r="CK2276" s="337"/>
      <c r="CL2276" s="337"/>
      <c r="CM2276" s="337" t="s">
        <v>73</v>
      </c>
      <c r="CN2276" s="337">
        <v>3</v>
      </c>
    </row>
    <row r="2277" spans="4:92">
      <c r="D2277" s="273" t="s">
        <v>83</v>
      </c>
      <c r="E2277" s="273" t="s">
        <v>63</v>
      </c>
      <c r="F2277" s="273" t="s">
        <v>172</v>
      </c>
      <c r="G2277" s="273" t="s">
        <v>487</v>
      </c>
      <c r="H2277" s="274">
        <v>45200</v>
      </c>
      <c r="I2277" s="273">
        <v>14116</v>
      </c>
      <c r="J2277" s="273">
        <v>74</v>
      </c>
      <c r="K2277" s="273">
        <v>71495</v>
      </c>
      <c r="L2277" s="273" t="s">
        <v>66</v>
      </c>
      <c r="M2277" s="273">
        <v>8422.9464000000007</v>
      </c>
      <c r="N2277" s="273" t="s">
        <v>67</v>
      </c>
      <c r="P2277" s="273" t="s">
        <v>92</v>
      </c>
      <c r="Q2277" s="273" t="s">
        <v>69</v>
      </c>
      <c r="R2277" s="273" t="s">
        <v>70</v>
      </c>
      <c r="S2277" s="273" t="s">
        <v>93</v>
      </c>
      <c r="T2277" s="273" t="s">
        <v>94</v>
      </c>
      <c r="U2277" s="273" t="s">
        <v>73</v>
      </c>
      <c r="V2277" s="273" t="s">
        <v>95</v>
      </c>
      <c r="W2277" s="273">
        <v>263846</v>
      </c>
      <c r="X2277" s="273" t="s">
        <v>64</v>
      </c>
      <c r="Y2277" s="273" t="s">
        <v>75</v>
      </c>
      <c r="Z2277" s="273" t="s">
        <v>517</v>
      </c>
      <c r="AA2277" s="273" t="s">
        <v>517</v>
      </c>
      <c r="AB2277" s="274">
        <v>45200</v>
      </c>
      <c r="AC2277" s="273">
        <v>14004</v>
      </c>
      <c r="AD2277" s="273">
        <v>670</v>
      </c>
      <c r="AE2277" s="273">
        <v>52.66</v>
      </c>
      <c r="AF2277" s="273" t="s">
        <v>90</v>
      </c>
      <c r="AG2277" s="273" t="s">
        <v>1489</v>
      </c>
      <c r="AH2277" s="273" t="s">
        <v>1489</v>
      </c>
      <c r="AI2277" s="273" t="s">
        <v>123</v>
      </c>
      <c r="AJ2277" s="273" t="s">
        <v>200</v>
      </c>
      <c r="AK2277" s="273">
        <v>265613</v>
      </c>
      <c r="BV2277" s="279" t="s">
        <v>64</v>
      </c>
      <c r="BW2277" s="280" t="s">
        <v>75</v>
      </c>
      <c r="BX2277" s="280" t="s">
        <v>308</v>
      </c>
      <c r="BY2277" s="280" t="s">
        <v>308</v>
      </c>
      <c r="BZ2277" s="280" t="s">
        <v>126</v>
      </c>
      <c r="CA2277" s="280" t="s">
        <v>127</v>
      </c>
      <c r="CB2277" s="280" t="s">
        <v>128</v>
      </c>
      <c r="CC2277" s="280" t="s">
        <v>129</v>
      </c>
      <c r="CD2277" s="281">
        <v>6</v>
      </c>
      <c r="CE2277" s="277">
        <v>45108</v>
      </c>
      <c r="CF2277" s="280"/>
      <c r="CG2277" s="280"/>
      <c r="CH2277" s="280"/>
      <c r="CI2277" s="280" t="s">
        <v>80</v>
      </c>
      <c r="CJ2277" s="280"/>
      <c r="CK2277" s="280"/>
      <c r="CL2277" s="280"/>
      <c r="CM2277" s="280" t="s">
        <v>73</v>
      </c>
      <c r="CN2277" s="280">
        <v>3</v>
      </c>
    </row>
    <row r="2278" spans="4:92">
      <c r="D2278" s="273" t="s">
        <v>83</v>
      </c>
      <c r="E2278" s="273" t="s">
        <v>63</v>
      </c>
      <c r="F2278" s="273" t="s">
        <v>172</v>
      </c>
      <c r="G2278" s="273" t="s">
        <v>487</v>
      </c>
      <c r="H2278" s="274">
        <v>45200</v>
      </c>
      <c r="I2278" s="273">
        <v>14116</v>
      </c>
      <c r="J2278" s="273">
        <v>74</v>
      </c>
      <c r="K2278" s="273">
        <v>0</v>
      </c>
      <c r="L2278" s="273" t="s">
        <v>66</v>
      </c>
      <c r="N2278" s="273" t="s">
        <v>107</v>
      </c>
      <c r="W2278" s="273">
        <v>263778</v>
      </c>
      <c r="X2278" s="273" t="s">
        <v>64</v>
      </c>
      <c r="Y2278" s="273" t="s">
        <v>75</v>
      </c>
      <c r="Z2278" s="273" t="s">
        <v>517</v>
      </c>
      <c r="AA2278" s="273" t="s">
        <v>517</v>
      </c>
      <c r="AB2278" s="274">
        <v>45200</v>
      </c>
      <c r="AC2278" s="273">
        <v>14004</v>
      </c>
      <c r="AD2278" s="273">
        <v>670</v>
      </c>
      <c r="AE2278" s="273">
        <v>21.16</v>
      </c>
      <c r="AF2278" s="273" t="s">
        <v>90</v>
      </c>
      <c r="AG2278" s="273" t="s">
        <v>1490</v>
      </c>
      <c r="AH2278" s="273" t="s">
        <v>1490</v>
      </c>
      <c r="AI2278" s="273" t="s">
        <v>199</v>
      </c>
      <c r="AJ2278" s="273" t="s">
        <v>200</v>
      </c>
      <c r="AK2278" s="273">
        <v>265619</v>
      </c>
      <c r="BV2278" s="336" t="s">
        <v>64</v>
      </c>
      <c r="BW2278" s="337" t="s">
        <v>75</v>
      </c>
      <c r="BX2278" s="337" t="s">
        <v>308</v>
      </c>
      <c r="BY2278" s="337" t="s">
        <v>308</v>
      </c>
      <c r="BZ2278" s="337" t="s">
        <v>110</v>
      </c>
      <c r="CA2278" s="337" t="s">
        <v>111</v>
      </c>
      <c r="CB2278" s="337" t="s">
        <v>117</v>
      </c>
      <c r="CC2278" s="337" t="s">
        <v>118</v>
      </c>
      <c r="CD2278" s="338">
        <v>5</v>
      </c>
      <c r="CE2278" s="335">
        <v>45108</v>
      </c>
      <c r="CF2278" s="337"/>
      <c r="CG2278" s="337"/>
      <c r="CH2278" s="337"/>
      <c r="CI2278" s="337" t="s">
        <v>104</v>
      </c>
      <c r="CJ2278" s="337"/>
      <c r="CK2278" s="337"/>
      <c r="CL2278" s="337"/>
      <c r="CM2278" s="337" t="s">
        <v>73</v>
      </c>
      <c r="CN2278" s="337">
        <v>3</v>
      </c>
    </row>
    <row r="2279" spans="4:92">
      <c r="D2279" s="273" t="s">
        <v>83</v>
      </c>
      <c r="E2279" s="273" t="s">
        <v>63</v>
      </c>
      <c r="F2279" s="273" t="s">
        <v>172</v>
      </c>
      <c r="G2279" s="273" t="s">
        <v>487</v>
      </c>
      <c r="H2279" s="274">
        <v>45200</v>
      </c>
      <c r="I2279" s="273">
        <v>14116</v>
      </c>
      <c r="J2279" s="273">
        <v>74</v>
      </c>
      <c r="K2279" s="273">
        <v>79481</v>
      </c>
      <c r="L2279" s="273" t="s">
        <v>66</v>
      </c>
      <c r="M2279" s="273">
        <v>26124.646239999998</v>
      </c>
      <c r="N2279" s="273" t="s">
        <v>115</v>
      </c>
      <c r="W2279" s="273">
        <v>263777</v>
      </c>
      <c r="X2279" s="273" t="s">
        <v>64</v>
      </c>
      <c r="Y2279" s="273" t="s">
        <v>75</v>
      </c>
      <c r="Z2279" s="273" t="s">
        <v>517</v>
      </c>
      <c r="AA2279" s="273" t="s">
        <v>517</v>
      </c>
      <c r="AB2279" s="274">
        <v>45200</v>
      </c>
      <c r="AC2279" s="273">
        <v>14004</v>
      </c>
      <c r="AD2279" s="273">
        <v>670</v>
      </c>
      <c r="AE2279" s="273">
        <v>20.7</v>
      </c>
      <c r="AF2279" s="273" t="s">
        <v>90</v>
      </c>
      <c r="AG2279" s="273" t="s">
        <v>658</v>
      </c>
      <c r="AH2279" s="273" t="s">
        <v>658</v>
      </c>
      <c r="AI2279" s="273" t="s">
        <v>123</v>
      </c>
      <c r="AJ2279" s="273" t="s">
        <v>200</v>
      </c>
      <c r="AK2279" s="273">
        <v>265625</v>
      </c>
      <c r="BV2279" s="279" t="s">
        <v>64</v>
      </c>
      <c r="BW2279" s="280" t="s">
        <v>75</v>
      </c>
      <c r="BX2279" s="280" t="s">
        <v>308</v>
      </c>
      <c r="BY2279" s="280" t="s">
        <v>308</v>
      </c>
      <c r="BZ2279" s="280" t="s">
        <v>110</v>
      </c>
      <c r="CA2279" s="280" t="s">
        <v>111</v>
      </c>
      <c r="CB2279" s="280" t="s">
        <v>112</v>
      </c>
      <c r="CC2279" s="280" t="s">
        <v>113</v>
      </c>
      <c r="CD2279" s="281">
        <v>4</v>
      </c>
      <c r="CE2279" s="277">
        <v>45108</v>
      </c>
      <c r="CF2279" s="280"/>
      <c r="CG2279" s="280"/>
      <c r="CH2279" s="280"/>
      <c r="CI2279" s="280" t="s">
        <v>80</v>
      </c>
      <c r="CJ2279" s="280"/>
      <c r="CK2279" s="280"/>
      <c r="CL2279" s="280"/>
      <c r="CM2279" s="280" t="s">
        <v>73</v>
      </c>
      <c r="CN2279" s="280">
        <v>3</v>
      </c>
    </row>
    <row r="2280" spans="4:92">
      <c r="D2280" s="273" t="s">
        <v>83</v>
      </c>
      <c r="E2280" s="273" t="s">
        <v>63</v>
      </c>
      <c r="F2280" s="273" t="s">
        <v>172</v>
      </c>
      <c r="G2280" s="273" t="s">
        <v>487</v>
      </c>
      <c r="H2280" s="274">
        <v>45231</v>
      </c>
      <c r="I2280" s="273">
        <v>14484</v>
      </c>
      <c r="J2280" s="273">
        <v>74</v>
      </c>
      <c r="K2280" s="273">
        <v>69000</v>
      </c>
      <c r="L2280" s="273" t="s">
        <v>66</v>
      </c>
      <c r="M2280" s="273">
        <v>0</v>
      </c>
      <c r="N2280" s="273" t="s">
        <v>1010</v>
      </c>
      <c r="O2280" s="273">
        <v>0</v>
      </c>
      <c r="P2280" s="273" t="s">
        <v>1011</v>
      </c>
      <c r="Q2280" s="273" t="s">
        <v>69</v>
      </c>
      <c r="R2280" s="273" t="s">
        <v>1013</v>
      </c>
      <c r="S2280" s="273" t="s">
        <v>1298</v>
      </c>
      <c r="U2280" s="273" t="s">
        <v>73</v>
      </c>
      <c r="V2280" s="273" t="s">
        <v>1840</v>
      </c>
      <c r="W2280" s="273">
        <v>291612</v>
      </c>
      <c r="X2280" s="273" t="s">
        <v>64</v>
      </c>
      <c r="Y2280" s="273" t="s">
        <v>75</v>
      </c>
      <c r="Z2280" s="273" t="s">
        <v>517</v>
      </c>
      <c r="AA2280" s="273" t="s">
        <v>517</v>
      </c>
      <c r="AB2280" s="274">
        <v>45200</v>
      </c>
      <c r="AC2280" s="273">
        <v>14004</v>
      </c>
      <c r="AD2280" s="273">
        <v>670</v>
      </c>
      <c r="AE2280" s="273">
        <v>19.52</v>
      </c>
      <c r="AF2280" s="273" t="s">
        <v>90</v>
      </c>
      <c r="AG2280" s="273" t="s">
        <v>1492</v>
      </c>
      <c r="AH2280" s="273" t="s">
        <v>1492</v>
      </c>
      <c r="AI2280" s="273" t="s">
        <v>123</v>
      </c>
      <c r="AJ2280" s="273" t="s">
        <v>200</v>
      </c>
      <c r="AK2280" s="273">
        <v>265631</v>
      </c>
      <c r="BV2280" s="336" t="s">
        <v>64</v>
      </c>
      <c r="BW2280" s="337" t="s">
        <v>75</v>
      </c>
      <c r="BX2280" s="337" t="s">
        <v>308</v>
      </c>
      <c r="BY2280" s="337" t="s">
        <v>308</v>
      </c>
      <c r="BZ2280" s="337" t="s">
        <v>86</v>
      </c>
      <c r="CA2280" s="337" t="s">
        <v>87</v>
      </c>
      <c r="CB2280" s="337" t="s">
        <v>101</v>
      </c>
      <c r="CC2280" s="337" t="s">
        <v>102</v>
      </c>
      <c r="CD2280" s="338">
        <v>4</v>
      </c>
      <c r="CE2280" s="335">
        <v>45108</v>
      </c>
      <c r="CF2280" s="337">
        <v>31554</v>
      </c>
      <c r="CG2280" s="337" t="s">
        <v>1495</v>
      </c>
      <c r="CH2280" s="337">
        <v>4535.8874999999998</v>
      </c>
      <c r="CI2280" s="337" t="s">
        <v>104</v>
      </c>
      <c r="CJ2280" s="337"/>
      <c r="CK2280" s="337"/>
      <c r="CL2280" s="337"/>
      <c r="CM2280" s="337" t="s">
        <v>73</v>
      </c>
      <c r="CN2280" s="337">
        <v>3</v>
      </c>
    </row>
    <row r="2281" spans="4:92">
      <c r="D2281" s="273" t="s">
        <v>83</v>
      </c>
      <c r="E2281" s="273" t="s">
        <v>63</v>
      </c>
      <c r="F2281" s="273" t="s">
        <v>501</v>
      </c>
      <c r="G2281" s="273" t="s">
        <v>501</v>
      </c>
      <c r="H2281" s="274">
        <v>45078</v>
      </c>
      <c r="I2281" s="273">
        <v>12514</v>
      </c>
      <c r="J2281" s="273">
        <v>77</v>
      </c>
      <c r="K2281" s="273">
        <v>72365</v>
      </c>
      <c r="L2281" s="273" t="s">
        <v>66</v>
      </c>
      <c r="M2281" s="273">
        <v>10192.940559999999</v>
      </c>
      <c r="N2281" s="273" t="s">
        <v>67</v>
      </c>
      <c r="P2281" s="273" t="s">
        <v>68</v>
      </c>
      <c r="Q2281" s="273" t="s">
        <v>69</v>
      </c>
      <c r="R2281" s="273" t="s">
        <v>70</v>
      </c>
      <c r="S2281" s="273" t="s">
        <v>71</v>
      </c>
      <c r="T2281" s="273" t="s">
        <v>72</v>
      </c>
      <c r="U2281" s="273" t="s">
        <v>73</v>
      </c>
      <c r="V2281" s="273" t="s">
        <v>74</v>
      </c>
      <c r="W2281" s="273">
        <v>197560</v>
      </c>
      <c r="X2281" s="273" t="s">
        <v>64</v>
      </c>
      <c r="Y2281" s="273" t="s">
        <v>75</v>
      </c>
      <c r="Z2281" s="273" t="s">
        <v>517</v>
      </c>
      <c r="AA2281" s="273" t="s">
        <v>517</v>
      </c>
      <c r="AB2281" s="274">
        <v>45200</v>
      </c>
      <c r="AC2281" s="273">
        <v>14005</v>
      </c>
      <c r="AD2281" s="273">
        <v>670</v>
      </c>
      <c r="AK2281" s="273">
        <v>248540</v>
      </c>
      <c r="BV2281" s="279" t="s">
        <v>64</v>
      </c>
      <c r="BW2281" s="280" t="s">
        <v>75</v>
      </c>
      <c r="BX2281" s="280" t="s">
        <v>308</v>
      </c>
      <c r="BY2281" s="280" t="s">
        <v>308</v>
      </c>
      <c r="BZ2281" s="280" t="s">
        <v>86</v>
      </c>
      <c r="CA2281" s="280" t="s">
        <v>87</v>
      </c>
      <c r="CB2281" s="280" t="s">
        <v>101</v>
      </c>
      <c r="CC2281" s="280" t="s">
        <v>102</v>
      </c>
      <c r="CD2281" s="281">
        <v>4</v>
      </c>
      <c r="CE2281" s="277">
        <v>45108</v>
      </c>
      <c r="CF2281" s="280">
        <v>27555</v>
      </c>
      <c r="CG2281" s="280" t="s">
        <v>1495</v>
      </c>
      <c r="CH2281" s="280">
        <v>3961.03125</v>
      </c>
      <c r="CI2281" s="280" t="s">
        <v>104</v>
      </c>
      <c r="CJ2281" s="280"/>
      <c r="CK2281" s="280"/>
      <c r="CL2281" s="280"/>
      <c r="CM2281" s="280" t="s">
        <v>73</v>
      </c>
      <c r="CN2281" s="280">
        <v>3</v>
      </c>
    </row>
    <row r="2282" spans="4:92">
      <c r="D2282" s="273" t="s">
        <v>83</v>
      </c>
      <c r="E2282" s="273" t="s">
        <v>63</v>
      </c>
      <c r="F2282" s="273" t="s">
        <v>501</v>
      </c>
      <c r="G2282" s="273" t="s">
        <v>501</v>
      </c>
      <c r="H2282" s="274">
        <v>45078</v>
      </c>
      <c r="I2282" s="273">
        <v>12514</v>
      </c>
      <c r="J2282" s="273">
        <v>77</v>
      </c>
      <c r="K2282" s="273">
        <v>4427</v>
      </c>
      <c r="L2282" s="273" t="s">
        <v>66</v>
      </c>
      <c r="M2282" s="273">
        <v>570.93960000000004</v>
      </c>
      <c r="N2282" s="273" t="s">
        <v>67</v>
      </c>
      <c r="P2282" s="273" t="s">
        <v>92</v>
      </c>
      <c r="Q2282" s="273" t="s">
        <v>69</v>
      </c>
      <c r="R2282" s="273" t="s">
        <v>70</v>
      </c>
      <c r="S2282" s="273" t="s">
        <v>834</v>
      </c>
      <c r="T2282" s="273" t="s">
        <v>835</v>
      </c>
      <c r="U2282" s="273" t="s">
        <v>73</v>
      </c>
      <c r="V2282" s="273" t="s">
        <v>836</v>
      </c>
      <c r="W2282" s="273">
        <v>199303</v>
      </c>
      <c r="X2282" s="273" t="s">
        <v>64</v>
      </c>
      <c r="Y2282" s="273" t="s">
        <v>75</v>
      </c>
      <c r="Z2282" s="273" t="s">
        <v>517</v>
      </c>
      <c r="AA2282" s="273" t="s">
        <v>517</v>
      </c>
      <c r="AB2282" s="274">
        <v>45231</v>
      </c>
      <c r="AC2282" s="273">
        <v>14373</v>
      </c>
      <c r="AD2282" s="273">
        <v>670</v>
      </c>
      <c r="AK2282" s="273">
        <v>267424</v>
      </c>
      <c r="BV2282" s="336" t="s">
        <v>64</v>
      </c>
      <c r="BW2282" s="337" t="s">
        <v>75</v>
      </c>
      <c r="BX2282" s="337" t="s">
        <v>308</v>
      </c>
      <c r="BY2282" s="337" t="s">
        <v>308</v>
      </c>
      <c r="BZ2282" s="337" t="s">
        <v>86</v>
      </c>
      <c r="CA2282" s="337" t="s">
        <v>87</v>
      </c>
      <c r="CB2282" s="337" t="s">
        <v>101</v>
      </c>
      <c r="CC2282" s="337" t="s">
        <v>102</v>
      </c>
      <c r="CD2282" s="338">
        <v>4</v>
      </c>
      <c r="CE2282" s="335">
        <v>45108</v>
      </c>
      <c r="CF2282" s="337">
        <v>2728</v>
      </c>
      <c r="CG2282" s="337" t="s">
        <v>1495</v>
      </c>
      <c r="CH2282" s="337">
        <v>392.15</v>
      </c>
      <c r="CI2282" s="337" t="s">
        <v>104</v>
      </c>
      <c r="CJ2282" s="337"/>
      <c r="CK2282" s="337"/>
      <c r="CL2282" s="337"/>
      <c r="CM2282" s="337" t="s">
        <v>73</v>
      </c>
      <c r="CN2282" s="337">
        <v>3</v>
      </c>
    </row>
    <row r="2283" spans="4:92">
      <c r="D2283" s="273" t="s">
        <v>83</v>
      </c>
      <c r="E2283" s="273" t="s">
        <v>63</v>
      </c>
      <c r="F2283" s="273" t="s">
        <v>501</v>
      </c>
      <c r="G2283" s="273" t="s">
        <v>501</v>
      </c>
      <c r="H2283" s="274">
        <v>45078</v>
      </c>
      <c r="I2283" s="273">
        <v>12514</v>
      </c>
      <c r="J2283" s="273">
        <v>77</v>
      </c>
      <c r="K2283" s="273">
        <v>0</v>
      </c>
      <c r="L2283" s="273" t="s">
        <v>66</v>
      </c>
      <c r="N2283" s="273" t="s">
        <v>107</v>
      </c>
      <c r="W2283" s="273">
        <v>197492</v>
      </c>
      <c r="X2283" s="273" t="s">
        <v>64</v>
      </c>
      <c r="Y2283" s="273" t="s">
        <v>75</v>
      </c>
      <c r="Z2283" s="273" t="s">
        <v>517</v>
      </c>
      <c r="AA2283" s="273" t="s">
        <v>517</v>
      </c>
      <c r="AB2283" s="274">
        <v>45261</v>
      </c>
      <c r="AC2283" s="273">
        <v>16863</v>
      </c>
      <c r="AD2283" s="273">
        <v>670</v>
      </c>
      <c r="AK2283" s="273">
        <v>310168</v>
      </c>
      <c r="BV2283" s="279" t="s">
        <v>64</v>
      </c>
      <c r="BW2283" s="280" t="s">
        <v>75</v>
      </c>
      <c r="BX2283" s="280" t="s">
        <v>308</v>
      </c>
      <c r="BY2283" s="280" t="s">
        <v>308</v>
      </c>
      <c r="BZ2283" s="280" t="s">
        <v>86</v>
      </c>
      <c r="CA2283" s="280" t="s">
        <v>87</v>
      </c>
      <c r="CB2283" s="280" t="s">
        <v>101</v>
      </c>
      <c r="CC2283" s="280" t="s">
        <v>102</v>
      </c>
      <c r="CD2283" s="281">
        <v>4</v>
      </c>
      <c r="CE2283" s="277">
        <v>45108</v>
      </c>
      <c r="CF2283" s="280">
        <v>24890</v>
      </c>
      <c r="CG2283" s="280" t="s">
        <v>1495</v>
      </c>
      <c r="CH2283" s="280">
        <v>3577.9375</v>
      </c>
      <c r="CI2283" s="280" t="s">
        <v>104</v>
      </c>
      <c r="CJ2283" s="280"/>
      <c r="CK2283" s="280"/>
      <c r="CL2283" s="280"/>
      <c r="CM2283" s="280" t="s">
        <v>73</v>
      </c>
      <c r="CN2283" s="280">
        <v>3</v>
      </c>
    </row>
    <row r="2284" spans="4:92">
      <c r="D2284" s="273" t="s">
        <v>83</v>
      </c>
      <c r="E2284" s="273" t="s">
        <v>63</v>
      </c>
      <c r="F2284" s="273" t="s">
        <v>501</v>
      </c>
      <c r="G2284" s="273" t="s">
        <v>501</v>
      </c>
      <c r="H2284" s="274">
        <v>45078</v>
      </c>
      <c r="I2284" s="273">
        <v>12514</v>
      </c>
      <c r="J2284" s="273">
        <v>77</v>
      </c>
      <c r="K2284" s="273">
        <v>18992</v>
      </c>
      <c r="L2284" s="273" t="s">
        <v>66</v>
      </c>
      <c r="M2284" s="273">
        <v>6410.5430399999996</v>
      </c>
      <c r="N2284" s="273" t="s">
        <v>115</v>
      </c>
      <c r="W2284" s="273">
        <v>197491</v>
      </c>
      <c r="X2284" s="273" t="s">
        <v>64</v>
      </c>
      <c r="Y2284" s="273" t="s">
        <v>75</v>
      </c>
      <c r="Z2284" s="273" t="s">
        <v>79</v>
      </c>
      <c r="AA2284" s="273" t="s">
        <v>79</v>
      </c>
      <c r="AB2284" s="274">
        <v>44927</v>
      </c>
      <c r="AC2284" s="273">
        <v>11802</v>
      </c>
      <c r="AD2284" s="273">
        <v>36</v>
      </c>
      <c r="AK2284" s="273">
        <v>156668</v>
      </c>
      <c r="BV2284" s="336" t="s">
        <v>64</v>
      </c>
      <c r="BW2284" s="337" t="s">
        <v>75</v>
      </c>
      <c r="BX2284" s="337" t="s">
        <v>308</v>
      </c>
      <c r="BY2284" s="337" t="s">
        <v>308</v>
      </c>
      <c r="BZ2284" s="337" t="s">
        <v>86</v>
      </c>
      <c r="CA2284" s="337" t="s">
        <v>87</v>
      </c>
      <c r="CB2284" s="337" t="s">
        <v>88</v>
      </c>
      <c r="CC2284" s="337" t="s">
        <v>89</v>
      </c>
      <c r="CD2284" s="338">
        <v>3</v>
      </c>
      <c r="CE2284" s="335">
        <v>45108</v>
      </c>
      <c r="CF2284" s="337">
        <v>7470</v>
      </c>
      <c r="CG2284" s="337" t="s">
        <v>90</v>
      </c>
      <c r="CH2284" s="337">
        <v>7470</v>
      </c>
      <c r="CI2284" s="337" t="s">
        <v>80</v>
      </c>
      <c r="CJ2284" s="337"/>
      <c r="CK2284" s="337"/>
      <c r="CL2284" s="337"/>
      <c r="CM2284" s="337" t="s">
        <v>73</v>
      </c>
      <c r="CN2284" s="337">
        <v>3</v>
      </c>
    </row>
    <row r="2285" spans="4:92">
      <c r="D2285" s="273" t="s">
        <v>83</v>
      </c>
      <c r="E2285" s="273" t="s">
        <v>63</v>
      </c>
      <c r="F2285" s="273" t="s">
        <v>501</v>
      </c>
      <c r="G2285" s="273" t="s">
        <v>501</v>
      </c>
      <c r="H2285" s="274">
        <v>45108</v>
      </c>
      <c r="I2285" s="273">
        <v>12783</v>
      </c>
      <c r="J2285" s="273">
        <v>77</v>
      </c>
      <c r="W2285" s="273">
        <v>211542</v>
      </c>
      <c r="X2285" s="273" t="s">
        <v>64</v>
      </c>
      <c r="Y2285" s="273" t="s">
        <v>75</v>
      </c>
      <c r="Z2285" s="273" t="s">
        <v>79</v>
      </c>
      <c r="AA2285" s="273" t="s">
        <v>79</v>
      </c>
      <c r="AB2285" s="274">
        <v>44927</v>
      </c>
      <c r="AC2285" s="273">
        <v>11802</v>
      </c>
      <c r="AD2285" s="273">
        <v>36</v>
      </c>
      <c r="AK2285" s="273">
        <v>293461</v>
      </c>
      <c r="BV2285" s="279" t="s">
        <v>64</v>
      </c>
      <c r="BW2285" s="280" t="s">
        <v>75</v>
      </c>
      <c r="BX2285" s="280" t="s">
        <v>308</v>
      </c>
      <c r="BY2285" s="280" t="s">
        <v>308</v>
      </c>
      <c r="BZ2285" s="280" t="s">
        <v>86</v>
      </c>
      <c r="CA2285" s="280" t="s">
        <v>87</v>
      </c>
      <c r="CB2285" s="280" t="s">
        <v>225</v>
      </c>
      <c r="CC2285" s="280" t="s">
        <v>226</v>
      </c>
      <c r="CD2285" s="281">
        <v>5</v>
      </c>
      <c r="CE2285" s="277">
        <v>45139</v>
      </c>
      <c r="CF2285" s="280">
        <v>0</v>
      </c>
      <c r="CG2285" s="280" t="s">
        <v>90</v>
      </c>
      <c r="CH2285" s="280">
        <v>0</v>
      </c>
      <c r="CI2285" s="280" t="s">
        <v>80</v>
      </c>
      <c r="CJ2285" s="280"/>
      <c r="CK2285" s="280"/>
      <c r="CL2285" s="280"/>
      <c r="CM2285" s="280" t="s">
        <v>73</v>
      </c>
      <c r="CN2285" s="280">
        <v>3</v>
      </c>
    </row>
    <row r="2286" spans="4:92">
      <c r="D2286" s="273" t="s">
        <v>83</v>
      </c>
      <c r="E2286" s="273" t="s">
        <v>63</v>
      </c>
      <c r="F2286" s="273" t="s">
        <v>501</v>
      </c>
      <c r="G2286" s="273" t="s">
        <v>501</v>
      </c>
      <c r="H2286" s="274">
        <v>45108</v>
      </c>
      <c r="I2286" s="273">
        <v>12783</v>
      </c>
      <c r="J2286" s="273">
        <v>77</v>
      </c>
      <c r="K2286" s="273">
        <v>11407</v>
      </c>
      <c r="L2286" s="273" t="s">
        <v>66</v>
      </c>
      <c r="M2286" s="273">
        <v>0</v>
      </c>
      <c r="N2286" s="273" t="s">
        <v>1010</v>
      </c>
      <c r="O2286" s="273">
        <v>0</v>
      </c>
      <c r="P2286" s="273" t="s">
        <v>1011</v>
      </c>
      <c r="Q2286" s="273" t="s">
        <v>69</v>
      </c>
      <c r="R2286" s="273" t="s">
        <v>1013</v>
      </c>
      <c r="S2286" s="273" t="s">
        <v>1298</v>
      </c>
      <c r="U2286" s="273" t="s">
        <v>73</v>
      </c>
      <c r="V2286" s="273" t="s">
        <v>1841</v>
      </c>
      <c r="W2286" s="273">
        <v>211585</v>
      </c>
      <c r="X2286" s="273" t="s">
        <v>64</v>
      </c>
      <c r="Y2286" s="273" t="s">
        <v>75</v>
      </c>
      <c r="Z2286" s="273" t="s">
        <v>79</v>
      </c>
      <c r="AA2286" s="273" t="s">
        <v>79</v>
      </c>
      <c r="AB2286" s="274">
        <v>44927</v>
      </c>
      <c r="AC2286" s="273">
        <v>11802</v>
      </c>
      <c r="AD2286" s="273">
        <v>36</v>
      </c>
      <c r="AK2286" s="273">
        <v>293468</v>
      </c>
      <c r="BV2286" s="336" t="s">
        <v>64</v>
      </c>
      <c r="BW2286" s="337" t="s">
        <v>75</v>
      </c>
      <c r="BX2286" s="337" t="s">
        <v>308</v>
      </c>
      <c r="BY2286" s="337" t="s">
        <v>308</v>
      </c>
      <c r="BZ2286" s="337" t="s">
        <v>86</v>
      </c>
      <c r="CA2286" s="337" t="s">
        <v>87</v>
      </c>
      <c r="CB2286" s="337" t="s">
        <v>225</v>
      </c>
      <c r="CC2286" s="337" t="s">
        <v>226</v>
      </c>
      <c r="CD2286" s="338">
        <v>5</v>
      </c>
      <c r="CE2286" s="335">
        <v>45170</v>
      </c>
      <c r="CF2286" s="337">
        <v>0</v>
      </c>
      <c r="CG2286" s="337" t="s">
        <v>90</v>
      </c>
      <c r="CH2286" s="337">
        <v>0</v>
      </c>
      <c r="CI2286" s="337" t="s">
        <v>80</v>
      </c>
      <c r="CJ2286" s="337"/>
      <c r="CK2286" s="337"/>
      <c r="CL2286" s="337"/>
      <c r="CM2286" s="337" t="s">
        <v>73</v>
      </c>
      <c r="CN2286" s="337">
        <v>3</v>
      </c>
    </row>
    <row r="2287" spans="4:92">
      <c r="D2287" s="273" t="s">
        <v>83</v>
      </c>
      <c r="E2287" s="273" t="s">
        <v>63</v>
      </c>
      <c r="F2287" s="273" t="s">
        <v>501</v>
      </c>
      <c r="G2287" s="273" t="s">
        <v>501</v>
      </c>
      <c r="H2287" s="274">
        <v>45108</v>
      </c>
      <c r="I2287" s="273">
        <v>12783</v>
      </c>
      <c r="J2287" s="273">
        <v>77</v>
      </c>
      <c r="K2287" s="273">
        <v>50998</v>
      </c>
      <c r="L2287" s="273" t="s">
        <v>66</v>
      </c>
      <c r="M2287" s="273">
        <v>9007.7891199999995</v>
      </c>
      <c r="N2287" s="273" t="s">
        <v>67</v>
      </c>
      <c r="P2287" s="273" t="s">
        <v>1011</v>
      </c>
      <c r="Q2287" s="273" t="s">
        <v>69</v>
      </c>
      <c r="R2287" s="273" t="s">
        <v>70</v>
      </c>
      <c r="S2287" s="273" t="s">
        <v>1041</v>
      </c>
      <c r="T2287" s="273" t="s">
        <v>1042</v>
      </c>
      <c r="U2287" s="273" t="s">
        <v>73</v>
      </c>
      <c r="V2287" s="273" t="s">
        <v>1043</v>
      </c>
      <c r="W2287" s="273">
        <v>211602</v>
      </c>
      <c r="X2287" s="273" t="s">
        <v>64</v>
      </c>
      <c r="Y2287" s="273" t="s">
        <v>75</v>
      </c>
      <c r="Z2287" s="273" t="s">
        <v>79</v>
      </c>
      <c r="AA2287" s="273" t="s">
        <v>79</v>
      </c>
      <c r="AB2287" s="274">
        <v>44927</v>
      </c>
      <c r="AC2287" s="273">
        <v>11802</v>
      </c>
      <c r="AD2287" s="273">
        <v>36</v>
      </c>
      <c r="AK2287" s="273">
        <v>293475</v>
      </c>
      <c r="BV2287" s="279" t="s">
        <v>64</v>
      </c>
      <c r="BW2287" s="280" t="s">
        <v>75</v>
      </c>
      <c r="BX2287" s="280" t="s">
        <v>308</v>
      </c>
      <c r="BY2287" s="280" t="s">
        <v>308</v>
      </c>
      <c r="BZ2287" s="280" t="s">
        <v>86</v>
      </c>
      <c r="CA2287" s="280" t="s">
        <v>87</v>
      </c>
      <c r="CB2287" s="280" t="s">
        <v>225</v>
      </c>
      <c r="CC2287" s="280" t="s">
        <v>226</v>
      </c>
      <c r="CD2287" s="281">
        <v>5</v>
      </c>
      <c r="CE2287" s="277">
        <v>45170</v>
      </c>
      <c r="CF2287" s="280">
        <v>2241</v>
      </c>
      <c r="CG2287" s="280" t="s">
        <v>90</v>
      </c>
      <c r="CH2287" s="280">
        <v>2241</v>
      </c>
      <c r="CI2287" s="280" t="s">
        <v>80</v>
      </c>
      <c r="CJ2287" s="280"/>
      <c r="CK2287" s="280"/>
      <c r="CL2287" s="280"/>
      <c r="CM2287" s="280" t="s">
        <v>73</v>
      </c>
      <c r="CN2287" s="280">
        <v>3</v>
      </c>
    </row>
    <row r="2288" spans="4:92">
      <c r="D2288" s="273" t="s">
        <v>83</v>
      </c>
      <c r="E2288" s="273" t="s">
        <v>63</v>
      </c>
      <c r="F2288" s="273" t="s">
        <v>84</v>
      </c>
      <c r="G2288" s="273" t="s">
        <v>85</v>
      </c>
      <c r="H2288" s="274">
        <v>44986</v>
      </c>
      <c r="I2288" s="273">
        <v>11451</v>
      </c>
      <c r="J2288" s="273">
        <v>3</v>
      </c>
      <c r="K2288" s="273">
        <v>103593</v>
      </c>
      <c r="L2288" s="273" t="s">
        <v>66</v>
      </c>
      <c r="M2288" s="273">
        <v>18297.645519999998</v>
      </c>
      <c r="N2288" s="273" t="s">
        <v>67</v>
      </c>
      <c r="P2288" s="273" t="s">
        <v>1011</v>
      </c>
      <c r="Q2288" s="273" t="s">
        <v>69</v>
      </c>
      <c r="R2288" s="273" t="s">
        <v>70</v>
      </c>
      <c r="S2288" s="273" t="s">
        <v>1041</v>
      </c>
      <c r="T2288" s="273" t="s">
        <v>1042</v>
      </c>
      <c r="U2288" s="273" t="s">
        <v>73</v>
      </c>
      <c r="V2288" s="273" t="s">
        <v>1043</v>
      </c>
      <c r="W2288" s="273">
        <v>164216</v>
      </c>
      <c r="X2288" s="273" t="s">
        <v>64</v>
      </c>
      <c r="Y2288" s="273" t="s">
        <v>75</v>
      </c>
      <c r="Z2288" s="273" t="s">
        <v>79</v>
      </c>
      <c r="AA2288" s="273" t="s">
        <v>79</v>
      </c>
      <c r="AB2288" s="274">
        <v>44927</v>
      </c>
      <c r="AC2288" s="273">
        <v>11802</v>
      </c>
      <c r="AD2288" s="273">
        <v>36</v>
      </c>
      <c r="AK2288" s="273">
        <v>293482</v>
      </c>
      <c r="BV2288" s="336" t="s">
        <v>64</v>
      </c>
      <c r="BW2288" s="337" t="s">
        <v>75</v>
      </c>
      <c r="BX2288" s="337" t="s">
        <v>308</v>
      </c>
      <c r="BY2288" s="337" t="s">
        <v>308</v>
      </c>
      <c r="BZ2288" s="337" t="s">
        <v>86</v>
      </c>
      <c r="CA2288" s="337" t="s">
        <v>87</v>
      </c>
      <c r="CB2288" s="337" t="s">
        <v>225</v>
      </c>
      <c r="CC2288" s="337" t="s">
        <v>226</v>
      </c>
      <c r="CD2288" s="338">
        <v>5</v>
      </c>
      <c r="CE2288" s="335">
        <v>45170</v>
      </c>
      <c r="CF2288" s="337">
        <v>0</v>
      </c>
      <c r="CG2288" s="337" t="s">
        <v>90</v>
      </c>
      <c r="CH2288" s="337">
        <v>0</v>
      </c>
      <c r="CI2288" s="337" t="s">
        <v>80</v>
      </c>
      <c r="CJ2288" s="337"/>
      <c r="CK2288" s="337"/>
      <c r="CL2288" s="337"/>
      <c r="CM2288" s="337" t="s">
        <v>73</v>
      </c>
      <c r="CN2288" s="337">
        <v>3</v>
      </c>
    </row>
    <row r="2289" spans="4:92">
      <c r="D2289" s="273" t="s">
        <v>83</v>
      </c>
      <c r="E2289" s="273" t="s">
        <v>63</v>
      </c>
      <c r="F2289" s="273" t="s">
        <v>84</v>
      </c>
      <c r="G2289" s="273" t="s">
        <v>85</v>
      </c>
      <c r="H2289" s="274">
        <v>44986</v>
      </c>
      <c r="I2289" s="273">
        <v>11451</v>
      </c>
      <c r="J2289" s="273">
        <v>3</v>
      </c>
      <c r="K2289" s="273">
        <v>66296</v>
      </c>
      <c r="L2289" s="273" t="s">
        <v>66</v>
      </c>
      <c r="M2289" s="273">
        <v>9338.1103199999998</v>
      </c>
      <c r="N2289" s="273" t="s">
        <v>67</v>
      </c>
      <c r="P2289" s="273" t="s">
        <v>68</v>
      </c>
      <c r="Q2289" s="273" t="s">
        <v>69</v>
      </c>
      <c r="R2289" s="273" t="s">
        <v>70</v>
      </c>
      <c r="S2289" s="273" t="s">
        <v>71</v>
      </c>
      <c r="T2289" s="273" t="s">
        <v>72</v>
      </c>
      <c r="U2289" s="273" t="s">
        <v>73</v>
      </c>
      <c r="V2289" s="273" t="s">
        <v>74</v>
      </c>
      <c r="W2289" s="273">
        <v>164233</v>
      </c>
      <c r="X2289" s="273" t="s">
        <v>64</v>
      </c>
      <c r="Y2289" s="273" t="s">
        <v>75</v>
      </c>
      <c r="Z2289" s="273" t="s">
        <v>79</v>
      </c>
      <c r="AA2289" s="273" t="s">
        <v>79</v>
      </c>
      <c r="AB2289" s="274">
        <v>44927</v>
      </c>
      <c r="AC2289" s="273">
        <v>11802</v>
      </c>
      <c r="AD2289" s="273">
        <v>36</v>
      </c>
      <c r="AK2289" s="273">
        <v>293489</v>
      </c>
      <c r="BV2289" s="279" t="s">
        <v>64</v>
      </c>
      <c r="BW2289" s="280" t="s">
        <v>75</v>
      </c>
      <c r="BX2289" s="280" t="s">
        <v>308</v>
      </c>
      <c r="BY2289" s="280" t="s">
        <v>308</v>
      </c>
      <c r="BZ2289" s="280" t="s">
        <v>86</v>
      </c>
      <c r="CA2289" s="280" t="s">
        <v>87</v>
      </c>
      <c r="CB2289" s="280" t="s">
        <v>225</v>
      </c>
      <c r="CC2289" s="280" t="s">
        <v>226</v>
      </c>
      <c r="CD2289" s="281">
        <v>5</v>
      </c>
      <c r="CE2289" s="277">
        <v>45170</v>
      </c>
      <c r="CF2289" s="280">
        <v>0</v>
      </c>
      <c r="CG2289" s="280" t="s">
        <v>90</v>
      </c>
      <c r="CH2289" s="280">
        <v>0</v>
      </c>
      <c r="CI2289" s="280" t="s">
        <v>80</v>
      </c>
      <c r="CJ2289" s="280"/>
      <c r="CK2289" s="280"/>
      <c r="CL2289" s="280"/>
      <c r="CM2289" s="280" t="s">
        <v>73</v>
      </c>
      <c r="CN2289" s="280">
        <v>3</v>
      </c>
    </row>
    <row r="2290" spans="4:92">
      <c r="D2290" s="273" t="s">
        <v>83</v>
      </c>
      <c r="E2290" s="273" t="s">
        <v>63</v>
      </c>
      <c r="F2290" s="273" t="s">
        <v>84</v>
      </c>
      <c r="G2290" s="273" t="s">
        <v>85</v>
      </c>
      <c r="H2290" s="274">
        <v>44986</v>
      </c>
      <c r="I2290" s="273">
        <v>11451</v>
      </c>
      <c r="J2290" s="273">
        <v>3</v>
      </c>
      <c r="K2290" s="273">
        <v>0</v>
      </c>
      <c r="L2290" s="273" t="s">
        <v>66</v>
      </c>
      <c r="N2290" s="273" t="s">
        <v>107</v>
      </c>
      <c r="W2290" s="273">
        <v>164182</v>
      </c>
      <c r="X2290" s="273" t="s">
        <v>64</v>
      </c>
      <c r="Y2290" s="273" t="s">
        <v>75</v>
      </c>
      <c r="Z2290" s="273" t="s">
        <v>79</v>
      </c>
      <c r="AA2290" s="273" t="s">
        <v>79</v>
      </c>
      <c r="AB2290" s="274">
        <v>44927</v>
      </c>
      <c r="AC2290" s="273">
        <v>11802</v>
      </c>
      <c r="AD2290" s="273">
        <v>36</v>
      </c>
      <c r="AK2290" s="273">
        <v>293496</v>
      </c>
      <c r="BV2290" s="336" t="s">
        <v>64</v>
      </c>
      <c r="BW2290" s="337" t="s">
        <v>75</v>
      </c>
      <c r="BX2290" s="337" t="s">
        <v>308</v>
      </c>
      <c r="BY2290" s="337" t="s">
        <v>308</v>
      </c>
      <c r="BZ2290" s="337" t="s">
        <v>86</v>
      </c>
      <c r="CA2290" s="337" t="s">
        <v>87</v>
      </c>
      <c r="CB2290" s="337" t="s">
        <v>233</v>
      </c>
      <c r="CC2290" s="337" t="s">
        <v>234</v>
      </c>
      <c r="CD2290" s="338">
        <v>1</v>
      </c>
      <c r="CE2290" s="335">
        <v>45170</v>
      </c>
      <c r="CF2290" s="337"/>
      <c r="CG2290" s="337" t="s">
        <v>181</v>
      </c>
      <c r="CH2290" s="337"/>
      <c r="CI2290" s="337" t="s">
        <v>181</v>
      </c>
      <c r="CJ2290" s="337" t="s">
        <v>1842</v>
      </c>
      <c r="CK2290" s="337"/>
      <c r="CL2290" s="337"/>
      <c r="CM2290" s="337" t="s">
        <v>73</v>
      </c>
      <c r="CN2290" s="337">
        <v>3</v>
      </c>
    </row>
    <row r="2291" spans="4:92">
      <c r="D2291" s="273" t="s">
        <v>83</v>
      </c>
      <c r="E2291" s="273" t="s">
        <v>63</v>
      </c>
      <c r="F2291" s="273" t="s">
        <v>84</v>
      </c>
      <c r="G2291" s="273" t="s">
        <v>85</v>
      </c>
      <c r="H2291" s="274">
        <v>44986</v>
      </c>
      <c r="I2291" s="273">
        <v>11451</v>
      </c>
      <c r="J2291" s="273">
        <v>3</v>
      </c>
      <c r="K2291" s="273">
        <v>72965</v>
      </c>
      <c r="L2291" s="273" t="s">
        <v>66</v>
      </c>
      <c r="M2291" s="273">
        <v>10126.420480000001</v>
      </c>
      <c r="N2291" s="273" t="s">
        <v>115</v>
      </c>
      <c r="W2291" s="273">
        <v>164181</v>
      </c>
      <c r="X2291" s="273" t="s">
        <v>64</v>
      </c>
      <c r="Y2291" s="273" t="s">
        <v>75</v>
      </c>
      <c r="Z2291" s="273" t="s">
        <v>79</v>
      </c>
      <c r="AA2291" s="273" t="s">
        <v>79</v>
      </c>
      <c r="AB2291" s="274">
        <v>44927</v>
      </c>
      <c r="AC2291" s="273">
        <v>11802</v>
      </c>
      <c r="AD2291" s="273">
        <v>36</v>
      </c>
      <c r="AK2291" s="273">
        <v>293503</v>
      </c>
      <c r="BV2291" s="279" t="s">
        <v>64</v>
      </c>
      <c r="BW2291" s="280" t="s">
        <v>75</v>
      </c>
      <c r="BX2291" s="280" t="s">
        <v>308</v>
      </c>
      <c r="BY2291" s="280" t="s">
        <v>308</v>
      </c>
      <c r="BZ2291" s="280" t="s">
        <v>86</v>
      </c>
      <c r="CA2291" s="280" t="s">
        <v>87</v>
      </c>
      <c r="CB2291" s="280" t="s">
        <v>233</v>
      </c>
      <c r="CC2291" s="280" t="s">
        <v>234</v>
      </c>
      <c r="CD2291" s="281">
        <v>1</v>
      </c>
      <c r="CE2291" s="277">
        <v>45170</v>
      </c>
      <c r="CF2291" s="280"/>
      <c r="CG2291" s="280" t="s">
        <v>181</v>
      </c>
      <c r="CH2291" s="280"/>
      <c r="CI2291" s="280" t="s">
        <v>181</v>
      </c>
      <c r="CJ2291" s="280" t="s">
        <v>1842</v>
      </c>
      <c r="CK2291" s="280"/>
      <c r="CL2291" s="280"/>
      <c r="CM2291" s="280" t="s">
        <v>73</v>
      </c>
      <c r="CN2291" s="280">
        <v>3</v>
      </c>
    </row>
    <row r="2292" spans="4:92">
      <c r="D2292" s="273" t="s">
        <v>83</v>
      </c>
      <c r="E2292" s="273" t="s">
        <v>63</v>
      </c>
      <c r="F2292" s="273" t="s">
        <v>84</v>
      </c>
      <c r="G2292" s="273" t="s">
        <v>85</v>
      </c>
      <c r="H2292" s="274">
        <v>45017</v>
      </c>
      <c r="I2292" s="273">
        <v>11613</v>
      </c>
      <c r="J2292" s="273">
        <v>3</v>
      </c>
      <c r="K2292" s="273">
        <v>2443</v>
      </c>
      <c r="L2292" s="273" t="s">
        <v>66</v>
      </c>
      <c r="M2292" s="273">
        <v>0</v>
      </c>
      <c r="N2292" s="273" t="s">
        <v>1010</v>
      </c>
      <c r="O2292" s="273">
        <v>0</v>
      </c>
      <c r="P2292" s="273" t="s">
        <v>1011</v>
      </c>
      <c r="Q2292" s="273" t="s">
        <v>69</v>
      </c>
      <c r="R2292" s="273" t="s">
        <v>1013</v>
      </c>
      <c r="S2292" s="273" t="s">
        <v>1298</v>
      </c>
      <c r="U2292" s="273" t="s">
        <v>73</v>
      </c>
      <c r="V2292" s="273" t="s">
        <v>1843</v>
      </c>
      <c r="W2292" s="273">
        <v>172994</v>
      </c>
      <c r="X2292" s="273" t="s">
        <v>64</v>
      </c>
      <c r="Y2292" s="273" t="s">
        <v>75</v>
      </c>
      <c r="Z2292" s="273" t="s">
        <v>79</v>
      </c>
      <c r="AA2292" s="273" t="s">
        <v>79</v>
      </c>
      <c r="AB2292" s="274">
        <v>44927</v>
      </c>
      <c r="AC2292" s="273">
        <v>11802</v>
      </c>
      <c r="AD2292" s="273">
        <v>36</v>
      </c>
      <c r="AK2292" s="273">
        <v>293510</v>
      </c>
      <c r="BV2292" s="336" t="s">
        <v>64</v>
      </c>
      <c r="BW2292" s="337" t="s">
        <v>75</v>
      </c>
      <c r="BX2292" s="337" t="s">
        <v>308</v>
      </c>
      <c r="BY2292" s="337" t="s">
        <v>308</v>
      </c>
      <c r="BZ2292" s="337" t="s">
        <v>86</v>
      </c>
      <c r="CA2292" s="337" t="s">
        <v>87</v>
      </c>
      <c r="CB2292" s="337" t="s">
        <v>233</v>
      </c>
      <c r="CC2292" s="337" t="s">
        <v>234</v>
      </c>
      <c r="CD2292" s="338">
        <v>1</v>
      </c>
      <c r="CE2292" s="335">
        <v>45170</v>
      </c>
      <c r="CF2292" s="337"/>
      <c r="CG2292" s="337" t="s">
        <v>181</v>
      </c>
      <c r="CH2292" s="337"/>
      <c r="CI2292" s="337" t="s">
        <v>181</v>
      </c>
      <c r="CJ2292" s="337" t="s">
        <v>1842</v>
      </c>
      <c r="CK2292" s="337"/>
      <c r="CL2292" s="337"/>
      <c r="CM2292" s="337" t="s">
        <v>73</v>
      </c>
      <c r="CN2292" s="337">
        <v>3</v>
      </c>
    </row>
    <row r="2293" spans="4:92">
      <c r="D2293" s="273" t="s">
        <v>83</v>
      </c>
      <c r="E2293" s="273" t="s">
        <v>63</v>
      </c>
      <c r="F2293" s="273" t="s">
        <v>84</v>
      </c>
      <c r="G2293" s="273" t="s">
        <v>85</v>
      </c>
      <c r="H2293" s="274">
        <v>45017</v>
      </c>
      <c r="I2293" s="273">
        <v>11613</v>
      </c>
      <c r="J2293" s="273">
        <v>3</v>
      </c>
      <c r="K2293" s="273">
        <v>58827</v>
      </c>
      <c r="L2293" s="273" t="s">
        <v>66</v>
      </c>
      <c r="M2293" s="273">
        <v>6930.5262400000001</v>
      </c>
      <c r="N2293" s="273" t="s">
        <v>67</v>
      </c>
      <c r="P2293" s="273" t="s">
        <v>92</v>
      </c>
      <c r="Q2293" s="273" t="s">
        <v>69</v>
      </c>
      <c r="R2293" s="273" t="s">
        <v>70</v>
      </c>
      <c r="S2293" s="273" t="s">
        <v>93</v>
      </c>
      <c r="T2293" s="273" t="s">
        <v>94</v>
      </c>
      <c r="U2293" s="273" t="s">
        <v>73</v>
      </c>
      <c r="V2293" s="273" t="s">
        <v>95</v>
      </c>
      <c r="W2293" s="273">
        <v>173010</v>
      </c>
      <c r="X2293" s="273" t="s">
        <v>64</v>
      </c>
      <c r="Y2293" s="273" t="s">
        <v>75</v>
      </c>
      <c r="Z2293" s="273" t="s">
        <v>79</v>
      </c>
      <c r="AA2293" s="273" t="s">
        <v>79</v>
      </c>
      <c r="AB2293" s="274">
        <v>44927</v>
      </c>
      <c r="AC2293" s="273">
        <v>11953</v>
      </c>
      <c r="AD2293" s="273">
        <v>36</v>
      </c>
      <c r="AE2293" s="273">
        <v>42.7</v>
      </c>
      <c r="AF2293" s="273" t="s">
        <v>90</v>
      </c>
      <c r="AG2293" s="273" t="s">
        <v>636</v>
      </c>
      <c r="AH2293" s="273" t="s">
        <v>1844</v>
      </c>
      <c r="AI2293" s="273" t="s">
        <v>123</v>
      </c>
      <c r="AJ2293" s="273" t="s">
        <v>124</v>
      </c>
      <c r="AK2293" s="273">
        <v>173254</v>
      </c>
      <c r="BV2293" s="279" t="s">
        <v>64</v>
      </c>
      <c r="BW2293" s="280" t="s">
        <v>75</v>
      </c>
      <c r="BX2293" s="280" t="s">
        <v>308</v>
      </c>
      <c r="BY2293" s="280" t="s">
        <v>308</v>
      </c>
      <c r="BZ2293" s="280" t="s">
        <v>86</v>
      </c>
      <c r="CA2293" s="280" t="s">
        <v>87</v>
      </c>
      <c r="CB2293" s="280" t="s">
        <v>233</v>
      </c>
      <c r="CC2293" s="280" t="s">
        <v>234</v>
      </c>
      <c r="CD2293" s="281">
        <v>1</v>
      </c>
      <c r="CE2293" s="277">
        <v>45170</v>
      </c>
      <c r="CF2293" s="280"/>
      <c r="CG2293" s="280" t="s">
        <v>181</v>
      </c>
      <c r="CH2293" s="280"/>
      <c r="CI2293" s="280" t="s">
        <v>181</v>
      </c>
      <c r="CJ2293" s="280" t="s">
        <v>1842</v>
      </c>
      <c r="CK2293" s="280"/>
      <c r="CL2293" s="280"/>
      <c r="CM2293" s="280" t="s">
        <v>73</v>
      </c>
      <c r="CN2293" s="280">
        <v>3</v>
      </c>
    </row>
    <row r="2294" spans="4:92">
      <c r="D2294" s="273" t="s">
        <v>83</v>
      </c>
      <c r="E2294" s="273" t="s">
        <v>63</v>
      </c>
      <c r="F2294" s="273" t="s">
        <v>84</v>
      </c>
      <c r="G2294" s="273" t="s">
        <v>85</v>
      </c>
      <c r="H2294" s="274">
        <v>45017</v>
      </c>
      <c r="I2294" s="273">
        <v>11613</v>
      </c>
      <c r="J2294" s="273">
        <v>3</v>
      </c>
      <c r="K2294" s="273">
        <v>126068</v>
      </c>
      <c r="L2294" s="273" t="s">
        <v>66</v>
      </c>
      <c r="M2294" s="273">
        <v>22267.42584</v>
      </c>
      <c r="N2294" s="273" t="s">
        <v>67</v>
      </c>
      <c r="P2294" s="273" t="s">
        <v>1011</v>
      </c>
      <c r="Q2294" s="273" t="s">
        <v>69</v>
      </c>
      <c r="R2294" s="273" t="s">
        <v>70</v>
      </c>
      <c r="S2294" s="273" t="s">
        <v>1041</v>
      </c>
      <c r="T2294" s="273" t="s">
        <v>1042</v>
      </c>
      <c r="U2294" s="273" t="s">
        <v>73</v>
      </c>
      <c r="V2294" s="273" t="s">
        <v>1043</v>
      </c>
      <c r="W2294" s="273">
        <v>173027</v>
      </c>
      <c r="X2294" s="273" t="s">
        <v>64</v>
      </c>
      <c r="Y2294" s="273" t="s">
        <v>75</v>
      </c>
      <c r="Z2294" s="273" t="s">
        <v>79</v>
      </c>
      <c r="AA2294" s="273" t="s">
        <v>79</v>
      </c>
      <c r="AB2294" s="274">
        <v>44927</v>
      </c>
      <c r="AC2294" s="273">
        <v>11953</v>
      </c>
      <c r="AD2294" s="273">
        <v>36</v>
      </c>
      <c r="AE2294" s="273">
        <v>31.457000000000001</v>
      </c>
      <c r="AF2294" s="273" t="s">
        <v>90</v>
      </c>
      <c r="AG2294" s="273" t="s">
        <v>636</v>
      </c>
      <c r="AH2294" s="273" t="s">
        <v>1845</v>
      </c>
      <c r="AI2294" s="273" t="s">
        <v>123</v>
      </c>
      <c r="AJ2294" s="273" t="s">
        <v>124</v>
      </c>
      <c r="AK2294" s="273">
        <v>173259</v>
      </c>
      <c r="BV2294" s="336" t="s">
        <v>64</v>
      </c>
      <c r="BW2294" s="337" t="s">
        <v>75</v>
      </c>
      <c r="BX2294" s="337" t="s">
        <v>308</v>
      </c>
      <c r="BY2294" s="337" t="s">
        <v>308</v>
      </c>
      <c r="BZ2294" s="337" t="s">
        <v>204</v>
      </c>
      <c r="CA2294" s="337" t="s">
        <v>205</v>
      </c>
      <c r="CB2294" s="337" t="s">
        <v>206</v>
      </c>
      <c r="CC2294" s="337" t="s">
        <v>207</v>
      </c>
      <c r="CD2294" s="338">
        <v>0</v>
      </c>
      <c r="CE2294" s="335">
        <v>45170</v>
      </c>
      <c r="CF2294" s="337"/>
      <c r="CG2294" s="337" t="s">
        <v>181</v>
      </c>
      <c r="CH2294" s="337"/>
      <c r="CI2294" s="337" t="s">
        <v>208</v>
      </c>
      <c r="CJ2294" s="337" t="s">
        <v>209</v>
      </c>
      <c r="CK2294" s="337"/>
      <c r="CL2294" s="337"/>
      <c r="CM2294" s="337" t="s">
        <v>73</v>
      </c>
      <c r="CN2294" s="337">
        <v>3</v>
      </c>
    </row>
    <row r="2295" spans="4:92">
      <c r="D2295" s="273" t="s">
        <v>83</v>
      </c>
      <c r="E2295" s="273" t="s">
        <v>63</v>
      </c>
      <c r="F2295" s="273" t="s">
        <v>84</v>
      </c>
      <c r="G2295" s="273" t="s">
        <v>85</v>
      </c>
      <c r="H2295" s="274">
        <v>45017</v>
      </c>
      <c r="I2295" s="273">
        <v>11613</v>
      </c>
      <c r="J2295" s="273">
        <v>3</v>
      </c>
      <c r="K2295" s="273">
        <v>0</v>
      </c>
      <c r="L2295" s="273" t="s">
        <v>66</v>
      </c>
      <c r="M2295" s="273">
        <v>0</v>
      </c>
      <c r="N2295" s="273" t="s">
        <v>67</v>
      </c>
      <c r="P2295" s="273" t="s">
        <v>68</v>
      </c>
      <c r="Q2295" s="273" t="s">
        <v>69</v>
      </c>
      <c r="R2295" s="273" t="s">
        <v>70</v>
      </c>
      <c r="S2295" s="273" t="s">
        <v>71</v>
      </c>
      <c r="T2295" s="273" t="s">
        <v>72</v>
      </c>
      <c r="U2295" s="273" t="s">
        <v>73</v>
      </c>
      <c r="V2295" s="273" t="s">
        <v>74</v>
      </c>
      <c r="W2295" s="273">
        <v>173044</v>
      </c>
      <c r="X2295" s="273" t="s">
        <v>64</v>
      </c>
      <c r="Y2295" s="273" t="s">
        <v>75</v>
      </c>
      <c r="Z2295" s="273" t="s">
        <v>79</v>
      </c>
      <c r="AA2295" s="273" t="s">
        <v>79</v>
      </c>
      <c r="AB2295" s="274">
        <v>44927</v>
      </c>
      <c r="AC2295" s="273">
        <v>11953</v>
      </c>
      <c r="AD2295" s="273">
        <v>36</v>
      </c>
      <c r="AE2295" s="273">
        <v>4.3410000000000002</v>
      </c>
      <c r="AF2295" s="273" t="s">
        <v>90</v>
      </c>
      <c r="AG2295" s="273" t="s">
        <v>703</v>
      </c>
      <c r="AH2295" s="273" t="s">
        <v>1846</v>
      </c>
      <c r="AI2295" s="273" t="s">
        <v>123</v>
      </c>
      <c r="AJ2295" s="273" t="s">
        <v>124</v>
      </c>
      <c r="AK2295" s="273">
        <v>173264</v>
      </c>
      <c r="BV2295" s="279" t="s">
        <v>64</v>
      </c>
      <c r="BW2295" s="280" t="s">
        <v>75</v>
      </c>
      <c r="BX2295" s="280" t="s">
        <v>308</v>
      </c>
      <c r="BY2295" s="280" t="s">
        <v>308</v>
      </c>
      <c r="BZ2295" s="280" t="s">
        <v>151</v>
      </c>
      <c r="CA2295" s="280" t="s">
        <v>152</v>
      </c>
      <c r="CB2295" s="280" t="s">
        <v>153</v>
      </c>
      <c r="CC2295" s="280" t="s">
        <v>154</v>
      </c>
      <c r="CD2295" s="281">
        <v>10</v>
      </c>
      <c r="CE2295" s="277">
        <v>45200</v>
      </c>
      <c r="CF2295" s="280">
        <v>19630</v>
      </c>
      <c r="CG2295" s="280" t="s">
        <v>90</v>
      </c>
      <c r="CH2295" s="280">
        <v>19630</v>
      </c>
      <c r="CI2295" s="280" t="s">
        <v>80</v>
      </c>
      <c r="CJ2295" s="280"/>
      <c r="CK2295" s="280"/>
      <c r="CL2295" s="280"/>
      <c r="CM2295" s="280" t="s">
        <v>73</v>
      </c>
      <c r="CN2295" s="280">
        <v>3</v>
      </c>
    </row>
    <row r="2296" spans="4:92">
      <c r="D2296" s="273" t="s">
        <v>83</v>
      </c>
      <c r="E2296" s="273" t="s">
        <v>63</v>
      </c>
      <c r="F2296" s="273" t="s">
        <v>84</v>
      </c>
      <c r="G2296" s="273" t="s">
        <v>85</v>
      </c>
      <c r="H2296" s="274">
        <v>45017</v>
      </c>
      <c r="I2296" s="273">
        <v>11613</v>
      </c>
      <c r="J2296" s="273">
        <v>3</v>
      </c>
      <c r="K2296" s="273">
        <v>0</v>
      </c>
      <c r="L2296" s="273" t="s">
        <v>66</v>
      </c>
      <c r="N2296" s="273" t="s">
        <v>107</v>
      </c>
      <c r="W2296" s="273">
        <v>172993</v>
      </c>
      <c r="X2296" s="273" t="s">
        <v>64</v>
      </c>
      <c r="Y2296" s="273" t="s">
        <v>75</v>
      </c>
      <c r="Z2296" s="273" t="s">
        <v>79</v>
      </c>
      <c r="AA2296" s="273" t="s">
        <v>79</v>
      </c>
      <c r="AB2296" s="274">
        <v>44927</v>
      </c>
      <c r="AC2296" s="273">
        <v>11953</v>
      </c>
      <c r="AD2296" s="273">
        <v>36</v>
      </c>
      <c r="AE2296" s="273">
        <v>0.49199999999999999</v>
      </c>
      <c r="AF2296" s="273" t="s">
        <v>90</v>
      </c>
      <c r="AG2296" s="273" t="s">
        <v>703</v>
      </c>
      <c r="AH2296" s="273" t="s">
        <v>1847</v>
      </c>
      <c r="AI2296" s="273" t="s">
        <v>123</v>
      </c>
      <c r="AJ2296" s="273" t="s">
        <v>124</v>
      </c>
      <c r="AK2296" s="273">
        <v>173269</v>
      </c>
      <c r="BV2296" s="336" t="s">
        <v>64</v>
      </c>
      <c r="BW2296" s="337" t="s">
        <v>75</v>
      </c>
      <c r="BX2296" s="337" t="s">
        <v>308</v>
      </c>
      <c r="BY2296" s="337" t="s">
        <v>308</v>
      </c>
      <c r="BZ2296" s="337" t="s">
        <v>138</v>
      </c>
      <c r="CA2296" s="337" t="s">
        <v>139</v>
      </c>
      <c r="CB2296" s="337" t="s">
        <v>140</v>
      </c>
      <c r="CC2296" s="337" t="s">
        <v>141</v>
      </c>
      <c r="CD2296" s="338">
        <v>9</v>
      </c>
      <c r="CE2296" s="335">
        <v>45200</v>
      </c>
      <c r="CF2296" s="337">
        <v>0</v>
      </c>
      <c r="CG2296" s="337" t="s">
        <v>90</v>
      </c>
      <c r="CH2296" s="337">
        <v>0</v>
      </c>
      <c r="CI2296" s="337" t="s">
        <v>80</v>
      </c>
      <c r="CJ2296" s="337"/>
      <c r="CK2296" s="337"/>
      <c r="CL2296" s="337"/>
      <c r="CM2296" s="337" t="s">
        <v>73</v>
      </c>
      <c r="CN2296" s="337">
        <v>3</v>
      </c>
    </row>
    <row r="2297" spans="4:92">
      <c r="D2297" s="273" t="s">
        <v>83</v>
      </c>
      <c r="E2297" s="273" t="s">
        <v>63</v>
      </c>
      <c r="F2297" s="273" t="s">
        <v>84</v>
      </c>
      <c r="G2297" s="273" t="s">
        <v>85</v>
      </c>
      <c r="H2297" s="274">
        <v>45017</v>
      </c>
      <c r="I2297" s="273">
        <v>11613</v>
      </c>
      <c r="J2297" s="273">
        <v>3</v>
      </c>
      <c r="K2297" s="273">
        <v>132625</v>
      </c>
      <c r="L2297" s="273" t="s">
        <v>66</v>
      </c>
      <c r="M2297" s="273">
        <v>16830.361680000002</v>
      </c>
      <c r="N2297" s="273" t="s">
        <v>115</v>
      </c>
      <c r="W2297" s="273">
        <v>172992</v>
      </c>
      <c r="X2297" s="273" t="s">
        <v>64</v>
      </c>
      <c r="Y2297" s="273" t="s">
        <v>75</v>
      </c>
      <c r="Z2297" s="273" t="s">
        <v>79</v>
      </c>
      <c r="AA2297" s="273" t="s">
        <v>79</v>
      </c>
      <c r="AB2297" s="274">
        <v>44927</v>
      </c>
      <c r="AC2297" s="273">
        <v>11953</v>
      </c>
      <c r="AD2297" s="273">
        <v>36</v>
      </c>
      <c r="AE2297" s="273">
        <v>1.968</v>
      </c>
      <c r="AF2297" s="273" t="s">
        <v>90</v>
      </c>
      <c r="AG2297" s="273" t="s">
        <v>703</v>
      </c>
      <c r="AH2297" s="273" t="s">
        <v>1848</v>
      </c>
      <c r="AI2297" s="273" t="s">
        <v>123</v>
      </c>
      <c r="AJ2297" s="273" t="s">
        <v>124</v>
      </c>
      <c r="AK2297" s="273">
        <v>173274</v>
      </c>
      <c r="BV2297" s="279" t="s">
        <v>64</v>
      </c>
      <c r="BW2297" s="280" t="s">
        <v>75</v>
      </c>
      <c r="BX2297" s="280" t="s">
        <v>308</v>
      </c>
      <c r="BY2297" s="280" t="s">
        <v>308</v>
      </c>
      <c r="BZ2297" s="280" t="s">
        <v>126</v>
      </c>
      <c r="CA2297" s="280" t="s">
        <v>127</v>
      </c>
      <c r="CB2297" s="280" t="s">
        <v>133</v>
      </c>
      <c r="CC2297" s="280" t="s">
        <v>134</v>
      </c>
      <c r="CD2297" s="281">
        <v>7</v>
      </c>
      <c r="CE2297" s="277">
        <v>45200</v>
      </c>
      <c r="CF2297" s="280"/>
      <c r="CG2297" s="280"/>
      <c r="CH2297" s="280"/>
      <c r="CI2297" s="280" t="s">
        <v>104</v>
      </c>
      <c r="CJ2297" s="280"/>
      <c r="CK2297" s="280"/>
      <c r="CL2297" s="280"/>
      <c r="CM2297" s="280" t="s">
        <v>73</v>
      </c>
      <c r="CN2297" s="280">
        <v>3</v>
      </c>
    </row>
    <row r="2298" spans="4:92">
      <c r="D2298" s="273" t="s">
        <v>83</v>
      </c>
      <c r="E2298" s="273" t="s">
        <v>63</v>
      </c>
      <c r="F2298" s="273" t="s">
        <v>84</v>
      </c>
      <c r="G2298" s="273" t="s">
        <v>85</v>
      </c>
      <c r="H2298" s="274">
        <v>45047</v>
      </c>
      <c r="I2298" s="273">
        <v>12135</v>
      </c>
      <c r="J2298" s="273">
        <v>3</v>
      </c>
      <c r="K2298" s="273">
        <v>2466</v>
      </c>
      <c r="L2298" s="273" t="s">
        <v>66</v>
      </c>
      <c r="M2298" s="273">
        <v>0</v>
      </c>
      <c r="N2298" s="273" t="s">
        <v>1010</v>
      </c>
      <c r="O2298" s="273">
        <v>0</v>
      </c>
      <c r="P2298" s="273" t="s">
        <v>1011</v>
      </c>
      <c r="Q2298" s="273" t="s">
        <v>69</v>
      </c>
      <c r="R2298" s="273" t="s">
        <v>1013</v>
      </c>
      <c r="S2298" s="273" t="s">
        <v>1298</v>
      </c>
      <c r="U2298" s="273" t="s">
        <v>73</v>
      </c>
      <c r="V2298" s="273" t="s">
        <v>1843</v>
      </c>
      <c r="W2298" s="273">
        <v>183771</v>
      </c>
      <c r="X2298" s="273" t="s">
        <v>64</v>
      </c>
      <c r="Y2298" s="273" t="s">
        <v>75</v>
      </c>
      <c r="Z2298" s="273" t="s">
        <v>79</v>
      </c>
      <c r="AA2298" s="273" t="s">
        <v>79</v>
      </c>
      <c r="AB2298" s="274">
        <v>44927</v>
      </c>
      <c r="AC2298" s="273">
        <v>11953</v>
      </c>
      <c r="AD2298" s="273">
        <v>36</v>
      </c>
      <c r="AE2298" s="273">
        <v>35.478000000000002</v>
      </c>
      <c r="AF2298" s="273" t="s">
        <v>90</v>
      </c>
      <c r="AG2298" s="273" t="s">
        <v>636</v>
      </c>
      <c r="AH2298" s="273" t="s">
        <v>1849</v>
      </c>
      <c r="AI2298" s="273" t="s">
        <v>123</v>
      </c>
      <c r="AJ2298" s="273" t="s">
        <v>124</v>
      </c>
      <c r="AK2298" s="273">
        <v>173287</v>
      </c>
      <c r="BV2298" s="336" t="s">
        <v>64</v>
      </c>
      <c r="BW2298" s="337" t="s">
        <v>75</v>
      </c>
      <c r="BX2298" s="337" t="s">
        <v>308</v>
      </c>
      <c r="BY2298" s="337" t="s">
        <v>308</v>
      </c>
      <c r="BZ2298" s="337" t="s">
        <v>167</v>
      </c>
      <c r="CA2298" s="337" t="s">
        <v>168</v>
      </c>
      <c r="CB2298" s="337" t="s">
        <v>169</v>
      </c>
      <c r="CC2298" s="337" t="s">
        <v>170</v>
      </c>
      <c r="CD2298" s="338">
        <v>12</v>
      </c>
      <c r="CE2298" s="335">
        <v>45200</v>
      </c>
      <c r="CF2298" s="337">
        <v>252</v>
      </c>
      <c r="CG2298" s="337" t="s">
        <v>90</v>
      </c>
      <c r="CH2298" s="337">
        <v>252</v>
      </c>
      <c r="CI2298" s="337" t="s">
        <v>80</v>
      </c>
      <c r="CJ2298" s="337"/>
      <c r="CK2298" s="337"/>
      <c r="CL2298" s="337"/>
      <c r="CM2298" s="337" t="s">
        <v>73</v>
      </c>
      <c r="CN2298" s="337">
        <v>3</v>
      </c>
    </row>
    <row r="2299" spans="4:92">
      <c r="D2299" s="273" t="s">
        <v>83</v>
      </c>
      <c r="E2299" s="273" t="s">
        <v>63</v>
      </c>
      <c r="F2299" s="273" t="s">
        <v>84</v>
      </c>
      <c r="G2299" s="273" t="s">
        <v>85</v>
      </c>
      <c r="H2299" s="274">
        <v>45047</v>
      </c>
      <c r="I2299" s="273">
        <v>12135</v>
      </c>
      <c r="J2299" s="273">
        <v>3</v>
      </c>
      <c r="K2299" s="273">
        <v>20514</v>
      </c>
      <c r="L2299" s="273" t="s">
        <v>66</v>
      </c>
      <c r="M2299" s="273">
        <v>2416.7985600000002</v>
      </c>
      <c r="N2299" s="273" t="s">
        <v>67</v>
      </c>
      <c r="P2299" s="273" t="s">
        <v>92</v>
      </c>
      <c r="Q2299" s="273" t="s">
        <v>69</v>
      </c>
      <c r="R2299" s="273" t="s">
        <v>70</v>
      </c>
      <c r="S2299" s="273" t="s">
        <v>93</v>
      </c>
      <c r="T2299" s="273" t="s">
        <v>94</v>
      </c>
      <c r="U2299" s="273" t="s">
        <v>73</v>
      </c>
      <c r="V2299" s="273" t="s">
        <v>95</v>
      </c>
      <c r="W2299" s="273">
        <v>183787</v>
      </c>
      <c r="X2299" s="273" t="s">
        <v>64</v>
      </c>
      <c r="Y2299" s="273" t="s">
        <v>75</v>
      </c>
      <c r="Z2299" s="273" t="s">
        <v>79</v>
      </c>
      <c r="AA2299" s="273" t="s">
        <v>79</v>
      </c>
      <c r="AB2299" s="274">
        <v>44927</v>
      </c>
      <c r="AC2299" s="273">
        <v>11953</v>
      </c>
      <c r="AD2299" s="273">
        <v>36</v>
      </c>
      <c r="AE2299" s="273">
        <v>3.1E-2</v>
      </c>
      <c r="AF2299" s="273" t="s">
        <v>90</v>
      </c>
      <c r="AG2299" s="273" t="s">
        <v>636</v>
      </c>
      <c r="AH2299" s="273" t="s">
        <v>1850</v>
      </c>
      <c r="AI2299" s="273" t="s">
        <v>123</v>
      </c>
      <c r="AJ2299" s="273" t="s">
        <v>124</v>
      </c>
      <c r="AK2299" s="273">
        <v>173292</v>
      </c>
      <c r="BV2299" s="279" t="s">
        <v>64</v>
      </c>
      <c r="BW2299" s="280" t="s">
        <v>75</v>
      </c>
      <c r="BX2299" s="280" t="s">
        <v>308</v>
      </c>
      <c r="BY2299" s="280" t="s">
        <v>308</v>
      </c>
      <c r="BZ2299" s="280" t="s">
        <v>151</v>
      </c>
      <c r="CA2299" s="280" t="s">
        <v>152</v>
      </c>
      <c r="CB2299" s="280" t="s">
        <v>161</v>
      </c>
      <c r="CC2299" s="280" t="s">
        <v>162</v>
      </c>
      <c r="CD2299" s="281">
        <v>11</v>
      </c>
      <c r="CE2299" s="277">
        <v>45200</v>
      </c>
      <c r="CF2299" s="280">
        <v>15704</v>
      </c>
      <c r="CG2299" s="280" t="s">
        <v>90</v>
      </c>
      <c r="CH2299" s="280">
        <v>15704</v>
      </c>
      <c r="CI2299" s="280" t="s">
        <v>80</v>
      </c>
      <c r="CJ2299" s="280"/>
      <c r="CK2299" s="280"/>
      <c r="CL2299" s="280"/>
      <c r="CM2299" s="280" t="s">
        <v>73</v>
      </c>
      <c r="CN2299" s="280">
        <v>3</v>
      </c>
    </row>
    <row r="2300" spans="4:92">
      <c r="D2300" s="273" t="s">
        <v>83</v>
      </c>
      <c r="E2300" s="273" t="s">
        <v>63</v>
      </c>
      <c r="F2300" s="273" t="s">
        <v>84</v>
      </c>
      <c r="G2300" s="273" t="s">
        <v>85</v>
      </c>
      <c r="H2300" s="274">
        <v>45047</v>
      </c>
      <c r="I2300" s="273">
        <v>12135</v>
      </c>
      <c r="J2300" s="273">
        <v>3</v>
      </c>
      <c r="K2300" s="273">
        <v>132672</v>
      </c>
      <c r="L2300" s="273" t="s">
        <v>66</v>
      </c>
      <c r="M2300" s="273">
        <v>23433.887839999999</v>
      </c>
      <c r="N2300" s="273" t="s">
        <v>67</v>
      </c>
      <c r="P2300" s="273" t="s">
        <v>1011</v>
      </c>
      <c r="Q2300" s="273" t="s">
        <v>69</v>
      </c>
      <c r="R2300" s="273" t="s">
        <v>70</v>
      </c>
      <c r="S2300" s="273" t="s">
        <v>1041</v>
      </c>
      <c r="T2300" s="273" t="s">
        <v>1042</v>
      </c>
      <c r="U2300" s="273" t="s">
        <v>73</v>
      </c>
      <c r="V2300" s="273" t="s">
        <v>1043</v>
      </c>
      <c r="W2300" s="273">
        <v>183804</v>
      </c>
      <c r="X2300" s="273" t="s">
        <v>64</v>
      </c>
      <c r="Y2300" s="273" t="s">
        <v>75</v>
      </c>
      <c r="Z2300" s="273" t="s">
        <v>79</v>
      </c>
      <c r="AA2300" s="273" t="s">
        <v>79</v>
      </c>
      <c r="AB2300" s="274">
        <v>44927</v>
      </c>
      <c r="AC2300" s="273">
        <v>11953</v>
      </c>
      <c r="AD2300" s="273">
        <v>36</v>
      </c>
      <c r="AE2300" s="273">
        <v>2</v>
      </c>
      <c r="AF2300" s="273" t="s">
        <v>90</v>
      </c>
      <c r="AG2300" s="273" t="s">
        <v>625</v>
      </c>
      <c r="AH2300" s="273" t="s">
        <v>1851</v>
      </c>
      <c r="AI2300" s="273" t="s">
        <v>123</v>
      </c>
      <c r="AJ2300" s="273" t="s">
        <v>627</v>
      </c>
      <c r="AK2300" s="273">
        <v>173297</v>
      </c>
      <c r="BV2300" s="336" t="s">
        <v>64</v>
      </c>
      <c r="BW2300" s="337" t="s">
        <v>75</v>
      </c>
      <c r="BX2300" s="337" t="s">
        <v>308</v>
      </c>
      <c r="BY2300" s="337" t="s">
        <v>308</v>
      </c>
      <c r="BZ2300" s="337" t="s">
        <v>167</v>
      </c>
      <c r="CA2300" s="337" t="s">
        <v>168</v>
      </c>
      <c r="CB2300" s="337" t="s">
        <v>353</v>
      </c>
      <c r="CC2300" s="337" t="s">
        <v>354</v>
      </c>
      <c r="CD2300" s="338">
        <v>13</v>
      </c>
      <c r="CE2300" s="335">
        <v>45200</v>
      </c>
      <c r="CF2300" s="337">
        <v>0</v>
      </c>
      <c r="CG2300" s="337" t="s">
        <v>90</v>
      </c>
      <c r="CH2300" s="337">
        <v>0</v>
      </c>
      <c r="CI2300" s="337" t="s">
        <v>80</v>
      </c>
      <c r="CJ2300" s="337"/>
      <c r="CK2300" s="337"/>
      <c r="CL2300" s="337"/>
      <c r="CM2300" s="337" t="s">
        <v>73</v>
      </c>
      <c r="CN2300" s="337">
        <v>3</v>
      </c>
    </row>
    <row r="2301" spans="4:92">
      <c r="D2301" s="273" t="s">
        <v>83</v>
      </c>
      <c r="E2301" s="273" t="s">
        <v>63</v>
      </c>
      <c r="F2301" s="273" t="s">
        <v>84</v>
      </c>
      <c r="G2301" s="273" t="s">
        <v>85</v>
      </c>
      <c r="H2301" s="274">
        <v>45047</v>
      </c>
      <c r="I2301" s="273">
        <v>12135</v>
      </c>
      <c r="J2301" s="273">
        <v>3</v>
      </c>
      <c r="K2301" s="273">
        <v>95364</v>
      </c>
      <c r="L2301" s="273" t="s">
        <v>66</v>
      </c>
      <c r="M2301" s="273">
        <v>13432.465200000001</v>
      </c>
      <c r="N2301" s="273" t="s">
        <v>67</v>
      </c>
      <c r="P2301" s="273" t="s">
        <v>68</v>
      </c>
      <c r="Q2301" s="273" t="s">
        <v>69</v>
      </c>
      <c r="R2301" s="273" t="s">
        <v>70</v>
      </c>
      <c r="S2301" s="273" t="s">
        <v>71</v>
      </c>
      <c r="T2301" s="273" t="s">
        <v>72</v>
      </c>
      <c r="U2301" s="273" t="s">
        <v>73</v>
      </c>
      <c r="V2301" s="273" t="s">
        <v>74</v>
      </c>
      <c r="W2301" s="273">
        <v>183821</v>
      </c>
      <c r="X2301" s="273" t="s">
        <v>64</v>
      </c>
      <c r="Y2301" s="273" t="s">
        <v>75</v>
      </c>
      <c r="Z2301" s="273" t="s">
        <v>79</v>
      </c>
      <c r="AA2301" s="273" t="s">
        <v>79</v>
      </c>
      <c r="AB2301" s="274">
        <v>44927</v>
      </c>
      <c r="AC2301" s="273">
        <v>11953</v>
      </c>
      <c r="AD2301" s="273">
        <v>36</v>
      </c>
      <c r="AE2301" s="273">
        <v>17</v>
      </c>
      <c r="AF2301" s="273" t="s">
        <v>90</v>
      </c>
      <c r="AG2301" s="273" t="s">
        <v>625</v>
      </c>
      <c r="AH2301" s="273" t="s">
        <v>1852</v>
      </c>
      <c r="AI2301" s="273" t="s">
        <v>123</v>
      </c>
      <c r="AJ2301" s="273" t="s">
        <v>627</v>
      </c>
      <c r="AK2301" s="273">
        <v>173302</v>
      </c>
      <c r="BV2301" s="279" t="s">
        <v>64</v>
      </c>
      <c r="BW2301" s="280" t="s">
        <v>75</v>
      </c>
      <c r="BX2301" s="280" t="s">
        <v>308</v>
      </c>
      <c r="BY2301" s="280" t="s">
        <v>308</v>
      </c>
      <c r="BZ2301" s="280" t="s">
        <v>167</v>
      </c>
      <c r="CA2301" s="280" t="s">
        <v>168</v>
      </c>
      <c r="CB2301" s="280" t="s">
        <v>313</v>
      </c>
      <c r="CC2301" s="280" t="s">
        <v>314</v>
      </c>
      <c r="CD2301" s="281">
        <v>14</v>
      </c>
      <c r="CE2301" s="277">
        <v>45200</v>
      </c>
      <c r="CF2301" s="280">
        <v>0</v>
      </c>
      <c r="CG2301" s="280" t="s">
        <v>90</v>
      </c>
      <c r="CH2301" s="280">
        <v>0</v>
      </c>
      <c r="CI2301" s="280" t="s">
        <v>80</v>
      </c>
      <c r="CJ2301" s="280"/>
      <c r="CK2301" s="280"/>
      <c r="CL2301" s="280"/>
      <c r="CM2301" s="280" t="s">
        <v>73</v>
      </c>
      <c r="CN2301" s="280">
        <v>3</v>
      </c>
    </row>
    <row r="2302" spans="4:92">
      <c r="D2302" s="273" t="s">
        <v>83</v>
      </c>
      <c r="E2302" s="273" t="s">
        <v>63</v>
      </c>
      <c r="F2302" s="273" t="s">
        <v>84</v>
      </c>
      <c r="G2302" s="273" t="s">
        <v>85</v>
      </c>
      <c r="H2302" s="274">
        <v>45047</v>
      </c>
      <c r="I2302" s="273">
        <v>12135</v>
      </c>
      <c r="J2302" s="273">
        <v>3</v>
      </c>
      <c r="K2302" s="273">
        <v>0</v>
      </c>
      <c r="L2302" s="273" t="s">
        <v>66</v>
      </c>
      <c r="N2302" s="273" t="s">
        <v>107</v>
      </c>
      <c r="W2302" s="273">
        <v>183770</v>
      </c>
      <c r="X2302" s="273" t="s">
        <v>64</v>
      </c>
      <c r="Y2302" s="273" t="s">
        <v>75</v>
      </c>
      <c r="Z2302" s="273" t="s">
        <v>79</v>
      </c>
      <c r="AA2302" s="273" t="s">
        <v>79</v>
      </c>
      <c r="AB2302" s="274">
        <v>44927</v>
      </c>
      <c r="AC2302" s="273">
        <v>11953</v>
      </c>
      <c r="AD2302" s="273">
        <v>36</v>
      </c>
      <c r="AE2302" s="273">
        <v>0</v>
      </c>
      <c r="AF2302" s="273" t="s">
        <v>90</v>
      </c>
      <c r="AG2302" s="273" t="s">
        <v>625</v>
      </c>
      <c r="AH2302" s="273" t="s">
        <v>1853</v>
      </c>
      <c r="AI2302" s="273" t="s">
        <v>123</v>
      </c>
      <c r="AJ2302" s="273" t="s">
        <v>627</v>
      </c>
      <c r="AK2302" s="273">
        <v>173307</v>
      </c>
      <c r="BV2302" s="336" t="s">
        <v>64</v>
      </c>
      <c r="BW2302" s="337" t="s">
        <v>75</v>
      </c>
      <c r="BX2302" s="337" t="s">
        <v>308</v>
      </c>
      <c r="BY2302" s="337" t="s">
        <v>308</v>
      </c>
      <c r="BZ2302" s="337" t="s">
        <v>167</v>
      </c>
      <c r="CA2302" s="337" t="s">
        <v>168</v>
      </c>
      <c r="CB2302" s="337" t="s">
        <v>319</v>
      </c>
      <c r="CC2302" s="337" t="s">
        <v>320</v>
      </c>
      <c r="CD2302" s="338">
        <v>15</v>
      </c>
      <c r="CE2302" s="335">
        <v>45200</v>
      </c>
      <c r="CF2302" s="337">
        <v>1743</v>
      </c>
      <c r="CG2302" s="337" t="s">
        <v>90</v>
      </c>
      <c r="CH2302" s="337">
        <v>1743</v>
      </c>
      <c r="CI2302" s="337" t="s">
        <v>80</v>
      </c>
      <c r="CJ2302" s="337"/>
      <c r="CK2302" s="337"/>
      <c r="CL2302" s="337"/>
      <c r="CM2302" s="337" t="s">
        <v>73</v>
      </c>
      <c r="CN2302" s="337">
        <v>3</v>
      </c>
    </row>
    <row r="2303" spans="4:92">
      <c r="D2303" s="273" t="s">
        <v>83</v>
      </c>
      <c r="E2303" s="273" t="s">
        <v>63</v>
      </c>
      <c r="F2303" s="273" t="s">
        <v>84</v>
      </c>
      <c r="G2303" s="273" t="s">
        <v>85</v>
      </c>
      <c r="H2303" s="274">
        <v>45047</v>
      </c>
      <c r="I2303" s="273">
        <v>12135</v>
      </c>
      <c r="J2303" s="273">
        <v>3</v>
      </c>
      <c r="K2303" s="273">
        <v>150210</v>
      </c>
      <c r="L2303" s="273" t="s">
        <v>66</v>
      </c>
      <c r="M2303" s="273">
        <v>19842.2268</v>
      </c>
      <c r="N2303" s="273" t="s">
        <v>115</v>
      </c>
      <c r="W2303" s="273">
        <v>183769</v>
      </c>
      <c r="X2303" s="273" t="s">
        <v>64</v>
      </c>
      <c r="Y2303" s="273" t="s">
        <v>75</v>
      </c>
      <c r="Z2303" s="273" t="s">
        <v>79</v>
      </c>
      <c r="AA2303" s="273" t="s">
        <v>79</v>
      </c>
      <c r="AB2303" s="274">
        <v>44927</v>
      </c>
      <c r="AC2303" s="273">
        <v>11953</v>
      </c>
      <c r="AD2303" s="273">
        <v>36</v>
      </c>
      <c r="AE2303" s="273">
        <v>0</v>
      </c>
      <c r="AF2303" s="273" t="s">
        <v>90</v>
      </c>
      <c r="AG2303" s="273" t="s">
        <v>710</v>
      </c>
      <c r="AH2303" s="273" t="s">
        <v>1854</v>
      </c>
      <c r="AI2303" s="273" t="s">
        <v>123</v>
      </c>
      <c r="AJ2303" s="273" t="s">
        <v>124</v>
      </c>
      <c r="AK2303" s="273">
        <v>173312</v>
      </c>
      <c r="BV2303" s="279" t="s">
        <v>64</v>
      </c>
      <c r="BW2303" s="280" t="s">
        <v>75</v>
      </c>
      <c r="BX2303" s="280" t="s">
        <v>308</v>
      </c>
      <c r="BY2303" s="280" t="s">
        <v>308</v>
      </c>
      <c r="BZ2303" s="280" t="s">
        <v>86</v>
      </c>
      <c r="CA2303" s="280" t="s">
        <v>87</v>
      </c>
      <c r="CB2303" s="280" t="s">
        <v>179</v>
      </c>
      <c r="CC2303" s="280" t="s">
        <v>180</v>
      </c>
      <c r="CD2303" s="281">
        <v>1</v>
      </c>
      <c r="CE2303" s="277">
        <v>45200</v>
      </c>
      <c r="CF2303" s="280"/>
      <c r="CG2303" s="280" t="s">
        <v>181</v>
      </c>
      <c r="CH2303" s="280"/>
      <c r="CI2303" s="280" t="s">
        <v>181</v>
      </c>
      <c r="CJ2303" s="280" t="s">
        <v>306</v>
      </c>
      <c r="CK2303" s="280"/>
      <c r="CL2303" s="280"/>
      <c r="CM2303" s="280" t="s">
        <v>73</v>
      </c>
      <c r="CN2303" s="280">
        <v>3</v>
      </c>
    </row>
    <row r="2304" spans="4:92">
      <c r="D2304" s="273" t="s">
        <v>83</v>
      </c>
      <c r="E2304" s="273" t="s">
        <v>63</v>
      </c>
      <c r="F2304" s="273" t="s">
        <v>84</v>
      </c>
      <c r="G2304" s="273" t="s">
        <v>85</v>
      </c>
      <c r="H2304" s="274">
        <v>45078</v>
      </c>
      <c r="I2304" s="273">
        <v>12404</v>
      </c>
      <c r="J2304" s="273">
        <v>3</v>
      </c>
      <c r="K2304" s="273">
        <v>2555</v>
      </c>
      <c r="L2304" s="273" t="s">
        <v>66</v>
      </c>
      <c r="M2304" s="273">
        <v>0</v>
      </c>
      <c r="N2304" s="273" t="s">
        <v>1010</v>
      </c>
      <c r="O2304" s="273">
        <v>0</v>
      </c>
      <c r="P2304" s="273" t="s">
        <v>1011</v>
      </c>
      <c r="Q2304" s="273" t="s">
        <v>69</v>
      </c>
      <c r="R2304" s="273" t="s">
        <v>1013</v>
      </c>
      <c r="S2304" s="273" t="s">
        <v>1298</v>
      </c>
      <c r="U2304" s="273" t="s">
        <v>73</v>
      </c>
      <c r="V2304" s="273" t="s">
        <v>1843</v>
      </c>
      <c r="W2304" s="273">
        <v>197647</v>
      </c>
      <c r="X2304" s="273" t="s">
        <v>64</v>
      </c>
      <c r="Y2304" s="273" t="s">
        <v>75</v>
      </c>
      <c r="Z2304" s="273" t="s">
        <v>79</v>
      </c>
      <c r="AA2304" s="273" t="s">
        <v>79</v>
      </c>
      <c r="AB2304" s="274">
        <v>44927</v>
      </c>
      <c r="AC2304" s="273">
        <v>11953</v>
      </c>
      <c r="AD2304" s="273">
        <v>36</v>
      </c>
      <c r="AE2304" s="273">
        <v>1.44</v>
      </c>
      <c r="AF2304" s="273" t="s">
        <v>90</v>
      </c>
      <c r="AG2304" s="273" t="s">
        <v>710</v>
      </c>
      <c r="AH2304" s="273" t="s">
        <v>1855</v>
      </c>
      <c r="AI2304" s="273" t="s">
        <v>123</v>
      </c>
      <c r="AJ2304" s="273" t="s">
        <v>124</v>
      </c>
      <c r="AK2304" s="273">
        <v>211879</v>
      </c>
      <c r="BV2304" s="336" t="s">
        <v>64</v>
      </c>
      <c r="BW2304" s="337" t="s">
        <v>75</v>
      </c>
      <c r="BX2304" s="337" t="s">
        <v>308</v>
      </c>
      <c r="BY2304" s="337" t="s">
        <v>308</v>
      </c>
      <c r="BZ2304" s="337" t="s">
        <v>86</v>
      </c>
      <c r="CA2304" s="337" t="s">
        <v>87</v>
      </c>
      <c r="CB2304" s="337" t="s">
        <v>179</v>
      </c>
      <c r="CC2304" s="337" t="s">
        <v>180</v>
      </c>
      <c r="CD2304" s="338">
        <v>1</v>
      </c>
      <c r="CE2304" s="335">
        <v>45200</v>
      </c>
      <c r="CF2304" s="337"/>
      <c r="CG2304" s="337" t="s">
        <v>181</v>
      </c>
      <c r="CH2304" s="337"/>
      <c r="CI2304" s="337" t="s">
        <v>181</v>
      </c>
      <c r="CJ2304" s="337" t="s">
        <v>306</v>
      </c>
      <c r="CK2304" s="337"/>
      <c r="CL2304" s="337"/>
      <c r="CM2304" s="337" t="s">
        <v>73</v>
      </c>
      <c r="CN2304" s="337">
        <v>3</v>
      </c>
    </row>
    <row r="2305" spans="4:92">
      <c r="D2305" s="273" t="s">
        <v>83</v>
      </c>
      <c r="E2305" s="273" t="s">
        <v>63</v>
      </c>
      <c r="F2305" s="273" t="s">
        <v>84</v>
      </c>
      <c r="G2305" s="273" t="s">
        <v>106</v>
      </c>
      <c r="H2305" s="274">
        <v>44958</v>
      </c>
      <c r="I2305" s="273">
        <v>11290</v>
      </c>
      <c r="J2305" s="273">
        <v>4</v>
      </c>
      <c r="K2305" s="273">
        <v>63749</v>
      </c>
      <c r="L2305" s="273" t="s">
        <v>66</v>
      </c>
      <c r="M2305" s="273">
        <v>8221.7255999999998</v>
      </c>
      <c r="N2305" s="273" t="s">
        <v>67</v>
      </c>
      <c r="P2305" s="273" t="s">
        <v>92</v>
      </c>
      <c r="Q2305" s="273" t="s">
        <v>69</v>
      </c>
      <c r="R2305" s="273" t="s">
        <v>70</v>
      </c>
      <c r="S2305" s="273" t="s">
        <v>834</v>
      </c>
      <c r="T2305" s="273" t="s">
        <v>835</v>
      </c>
      <c r="U2305" s="273" t="s">
        <v>73</v>
      </c>
      <c r="V2305" s="273" t="s">
        <v>836</v>
      </c>
      <c r="W2305" s="273">
        <v>164440</v>
      </c>
      <c r="X2305" s="273" t="s">
        <v>64</v>
      </c>
      <c r="Y2305" s="273" t="s">
        <v>75</v>
      </c>
      <c r="Z2305" s="273" t="s">
        <v>79</v>
      </c>
      <c r="AA2305" s="273" t="s">
        <v>79</v>
      </c>
      <c r="AB2305" s="274">
        <v>44927</v>
      </c>
      <c r="AC2305" s="273">
        <v>11953</v>
      </c>
      <c r="AD2305" s="273">
        <v>36</v>
      </c>
      <c r="AE2305" s="273">
        <v>1.083</v>
      </c>
      <c r="AF2305" s="273" t="s">
        <v>90</v>
      </c>
      <c r="AG2305" s="273" t="s">
        <v>710</v>
      </c>
      <c r="AH2305" s="273" t="s">
        <v>1856</v>
      </c>
      <c r="AI2305" s="273" t="s">
        <v>199</v>
      </c>
      <c r="AJ2305" s="273" t="s">
        <v>124</v>
      </c>
      <c r="AK2305" s="273">
        <v>173326</v>
      </c>
      <c r="BV2305" s="279" t="s">
        <v>64</v>
      </c>
      <c r="BW2305" s="280" t="s">
        <v>75</v>
      </c>
      <c r="BX2305" s="280" t="s">
        <v>308</v>
      </c>
      <c r="BY2305" s="280" t="s">
        <v>308</v>
      </c>
      <c r="BZ2305" s="280" t="s">
        <v>167</v>
      </c>
      <c r="CA2305" s="280" t="s">
        <v>168</v>
      </c>
      <c r="CB2305" s="280" t="s">
        <v>353</v>
      </c>
      <c r="CC2305" s="280" t="s">
        <v>354</v>
      </c>
      <c r="CD2305" s="281">
        <v>13</v>
      </c>
      <c r="CE2305" s="277">
        <v>45231</v>
      </c>
      <c r="CF2305" s="280">
        <v>0</v>
      </c>
      <c r="CG2305" s="280" t="s">
        <v>90</v>
      </c>
      <c r="CH2305" s="280">
        <v>0</v>
      </c>
      <c r="CI2305" s="280" t="s">
        <v>80</v>
      </c>
      <c r="CJ2305" s="280"/>
      <c r="CK2305" s="280"/>
      <c r="CL2305" s="280"/>
      <c r="CM2305" s="280" t="s">
        <v>73</v>
      </c>
      <c r="CN2305" s="280">
        <v>3</v>
      </c>
    </row>
    <row r="2306" spans="4:92">
      <c r="D2306" s="273" t="s">
        <v>83</v>
      </c>
      <c r="E2306" s="273" t="s">
        <v>63</v>
      </c>
      <c r="F2306" s="273" t="s">
        <v>84</v>
      </c>
      <c r="G2306" s="273" t="s">
        <v>106</v>
      </c>
      <c r="H2306" s="274">
        <v>44958</v>
      </c>
      <c r="I2306" s="273">
        <v>11290</v>
      </c>
      <c r="J2306" s="273">
        <v>4</v>
      </c>
      <c r="K2306" s="273">
        <v>44414</v>
      </c>
      <c r="L2306" s="273" t="s">
        <v>66</v>
      </c>
      <c r="M2306" s="273">
        <v>7844.8436000000002</v>
      </c>
      <c r="N2306" s="273" t="s">
        <v>67</v>
      </c>
      <c r="P2306" s="273" t="s">
        <v>1011</v>
      </c>
      <c r="Q2306" s="273" t="s">
        <v>69</v>
      </c>
      <c r="R2306" s="273" t="s">
        <v>70</v>
      </c>
      <c r="S2306" s="273" t="s">
        <v>1041</v>
      </c>
      <c r="T2306" s="273" t="s">
        <v>1042</v>
      </c>
      <c r="U2306" s="273" t="s">
        <v>73</v>
      </c>
      <c r="V2306" s="273" t="s">
        <v>1043</v>
      </c>
      <c r="W2306" s="273">
        <v>164456</v>
      </c>
      <c r="X2306" s="273" t="s">
        <v>64</v>
      </c>
      <c r="Y2306" s="273" t="s">
        <v>75</v>
      </c>
      <c r="Z2306" s="273" t="s">
        <v>79</v>
      </c>
      <c r="AA2306" s="273" t="s">
        <v>79</v>
      </c>
      <c r="AB2306" s="274">
        <v>44958</v>
      </c>
      <c r="AC2306" s="273">
        <v>11840</v>
      </c>
      <c r="AD2306" s="273">
        <v>36</v>
      </c>
      <c r="AK2306" s="273">
        <v>294749</v>
      </c>
      <c r="BV2306" s="336" t="s">
        <v>64</v>
      </c>
      <c r="BW2306" s="337" t="s">
        <v>75</v>
      </c>
      <c r="BX2306" s="337" t="s">
        <v>308</v>
      </c>
      <c r="BY2306" s="337" t="s">
        <v>308</v>
      </c>
      <c r="BZ2306" s="337" t="s">
        <v>151</v>
      </c>
      <c r="CA2306" s="337" t="s">
        <v>152</v>
      </c>
      <c r="CB2306" s="337" t="s">
        <v>161</v>
      </c>
      <c r="CC2306" s="337" t="s">
        <v>162</v>
      </c>
      <c r="CD2306" s="338">
        <v>11</v>
      </c>
      <c r="CE2306" s="335">
        <v>45231</v>
      </c>
      <c r="CF2306" s="337">
        <v>17224</v>
      </c>
      <c r="CG2306" s="337" t="s">
        <v>90</v>
      </c>
      <c r="CH2306" s="337">
        <v>17224</v>
      </c>
      <c r="CI2306" s="337" t="s">
        <v>80</v>
      </c>
      <c r="CJ2306" s="337"/>
      <c r="CK2306" s="337"/>
      <c r="CL2306" s="337"/>
      <c r="CM2306" s="337" t="s">
        <v>73</v>
      </c>
      <c r="CN2306" s="337">
        <v>3</v>
      </c>
    </row>
    <row r="2307" spans="4:92">
      <c r="D2307" s="273" t="s">
        <v>83</v>
      </c>
      <c r="E2307" s="273" t="s">
        <v>63</v>
      </c>
      <c r="F2307" s="273" t="s">
        <v>84</v>
      </c>
      <c r="G2307" s="273" t="s">
        <v>106</v>
      </c>
      <c r="H2307" s="274">
        <v>44958</v>
      </c>
      <c r="I2307" s="273">
        <v>11290</v>
      </c>
      <c r="J2307" s="273">
        <v>4</v>
      </c>
      <c r="K2307" s="273">
        <v>32684</v>
      </c>
      <c r="L2307" s="273" t="s">
        <v>66</v>
      </c>
      <c r="M2307" s="273">
        <v>4603.6909599999999</v>
      </c>
      <c r="N2307" s="273" t="s">
        <v>67</v>
      </c>
      <c r="P2307" s="273" t="s">
        <v>68</v>
      </c>
      <c r="Q2307" s="273" t="s">
        <v>69</v>
      </c>
      <c r="R2307" s="273" t="s">
        <v>70</v>
      </c>
      <c r="S2307" s="273" t="s">
        <v>71</v>
      </c>
      <c r="T2307" s="273" t="s">
        <v>72</v>
      </c>
      <c r="U2307" s="273" t="s">
        <v>73</v>
      </c>
      <c r="V2307" s="273" t="s">
        <v>74</v>
      </c>
      <c r="W2307" s="273">
        <v>164473</v>
      </c>
      <c r="X2307" s="273" t="s">
        <v>64</v>
      </c>
      <c r="Y2307" s="273" t="s">
        <v>75</v>
      </c>
      <c r="Z2307" s="273" t="s">
        <v>79</v>
      </c>
      <c r="AA2307" s="273" t="s">
        <v>79</v>
      </c>
      <c r="AB2307" s="274">
        <v>44958</v>
      </c>
      <c r="AC2307" s="273">
        <v>11986</v>
      </c>
      <c r="AD2307" s="273">
        <v>36</v>
      </c>
      <c r="AE2307" s="273">
        <v>0.29770000000000002</v>
      </c>
      <c r="AF2307" s="273" t="s">
        <v>90</v>
      </c>
      <c r="AG2307" s="273" t="s">
        <v>703</v>
      </c>
      <c r="AH2307" s="273" t="s">
        <v>1829</v>
      </c>
      <c r="AI2307" s="273" t="s">
        <v>123</v>
      </c>
      <c r="AJ2307" s="273" t="s">
        <v>124</v>
      </c>
      <c r="AK2307" s="273">
        <v>212713</v>
      </c>
      <c r="BV2307" s="279" t="s">
        <v>64</v>
      </c>
      <c r="BW2307" s="280" t="s">
        <v>75</v>
      </c>
      <c r="BX2307" s="280" t="s">
        <v>308</v>
      </c>
      <c r="BY2307" s="280" t="s">
        <v>308</v>
      </c>
      <c r="BZ2307" s="280" t="s">
        <v>167</v>
      </c>
      <c r="CA2307" s="280" t="s">
        <v>168</v>
      </c>
      <c r="CB2307" s="280" t="s">
        <v>169</v>
      </c>
      <c r="CC2307" s="280" t="s">
        <v>170</v>
      </c>
      <c r="CD2307" s="281">
        <v>12</v>
      </c>
      <c r="CE2307" s="277">
        <v>45231</v>
      </c>
      <c r="CF2307" s="280">
        <v>13</v>
      </c>
      <c r="CG2307" s="280" t="s">
        <v>90</v>
      </c>
      <c r="CH2307" s="280">
        <v>13</v>
      </c>
      <c r="CI2307" s="280" t="s">
        <v>80</v>
      </c>
      <c r="CJ2307" s="280"/>
      <c r="CK2307" s="280"/>
      <c r="CL2307" s="280"/>
      <c r="CM2307" s="280" t="s">
        <v>73</v>
      </c>
      <c r="CN2307" s="280">
        <v>3</v>
      </c>
    </row>
    <row r="2308" spans="4:92">
      <c r="D2308" s="273" t="s">
        <v>83</v>
      </c>
      <c r="E2308" s="273" t="s">
        <v>63</v>
      </c>
      <c r="F2308" s="273" t="s">
        <v>84</v>
      </c>
      <c r="G2308" s="273" t="s">
        <v>106</v>
      </c>
      <c r="H2308" s="274">
        <v>44958</v>
      </c>
      <c r="I2308" s="273">
        <v>11290</v>
      </c>
      <c r="J2308" s="273">
        <v>4</v>
      </c>
      <c r="K2308" s="273">
        <v>0</v>
      </c>
      <c r="L2308" s="273" t="s">
        <v>66</v>
      </c>
      <c r="N2308" s="273" t="s">
        <v>107</v>
      </c>
      <c r="W2308" s="273">
        <v>164439</v>
      </c>
      <c r="X2308" s="273" t="s">
        <v>64</v>
      </c>
      <c r="Y2308" s="273" t="s">
        <v>75</v>
      </c>
      <c r="Z2308" s="273" t="s">
        <v>79</v>
      </c>
      <c r="AA2308" s="273" t="s">
        <v>79</v>
      </c>
      <c r="AB2308" s="274">
        <v>44958</v>
      </c>
      <c r="AC2308" s="273">
        <v>11986</v>
      </c>
      <c r="AD2308" s="273">
        <v>36</v>
      </c>
      <c r="AE2308" s="273">
        <v>0.5343</v>
      </c>
      <c r="AF2308" s="273" t="s">
        <v>90</v>
      </c>
      <c r="AG2308" s="273" t="s">
        <v>703</v>
      </c>
      <c r="AH2308" s="273" t="s">
        <v>1830</v>
      </c>
      <c r="AI2308" s="273" t="s">
        <v>123</v>
      </c>
      <c r="AJ2308" s="273" t="s">
        <v>124</v>
      </c>
      <c r="AK2308" s="273">
        <v>212718</v>
      </c>
      <c r="BV2308" s="336" t="s">
        <v>64</v>
      </c>
      <c r="BW2308" s="337" t="s">
        <v>75</v>
      </c>
      <c r="BX2308" s="337" t="s">
        <v>308</v>
      </c>
      <c r="BY2308" s="337" t="s">
        <v>308</v>
      </c>
      <c r="BZ2308" s="337" t="s">
        <v>126</v>
      </c>
      <c r="CA2308" s="337" t="s">
        <v>127</v>
      </c>
      <c r="CB2308" s="337" t="s">
        <v>133</v>
      </c>
      <c r="CC2308" s="337" t="s">
        <v>134</v>
      </c>
      <c r="CD2308" s="338">
        <v>7</v>
      </c>
      <c r="CE2308" s="335">
        <v>45231</v>
      </c>
      <c r="CF2308" s="337"/>
      <c r="CG2308" s="337"/>
      <c r="CH2308" s="337"/>
      <c r="CI2308" s="337" t="s">
        <v>104</v>
      </c>
      <c r="CJ2308" s="337"/>
      <c r="CK2308" s="337"/>
      <c r="CL2308" s="337"/>
      <c r="CM2308" s="337" t="s">
        <v>73</v>
      </c>
      <c r="CN2308" s="337">
        <v>3</v>
      </c>
    </row>
    <row r="2309" spans="4:92">
      <c r="D2309" s="273" t="s">
        <v>83</v>
      </c>
      <c r="E2309" s="273" t="s">
        <v>63</v>
      </c>
      <c r="F2309" s="273" t="s">
        <v>84</v>
      </c>
      <c r="G2309" s="273" t="s">
        <v>106</v>
      </c>
      <c r="H2309" s="274">
        <v>44958</v>
      </c>
      <c r="I2309" s="273">
        <v>11290</v>
      </c>
      <c r="J2309" s="273">
        <v>4</v>
      </c>
      <c r="K2309" s="273">
        <v>30653</v>
      </c>
      <c r="L2309" s="273" t="s">
        <v>66</v>
      </c>
      <c r="M2309" s="273">
        <v>5477.3083200000001</v>
      </c>
      <c r="N2309" s="273" t="s">
        <v>115</v>
      </c>
      <c r="W2309" s="273">
        <v>164438</v>
      </c>
      <c r="X2309" s="273" t="s">
        <v>64</v>
      </c>
      <c r="Y2309" s="273" t="s">
        <v>75</v>
      </c>
      <c r="Z2309" s="273" t="s">
        <v>79</v>
      </c>
      <c r="AA2309" s="273" t="s">
        <v>79</v>
      </c>
      <c r="AB2309" s="274">
        <v>44958</v>
      </c>
      <c r="AC2309" s="273">
        <v>11986</v>
      </c>
      <c r="AD2309" s="273">
        <v>36</v>
      </c>
      <c r="AE2309" s="273">
        <v>0.104</v>
      </c>
      <c r="AF2309" s="273" t="s">
        <v>90</v>
      </c>
      <c r="AG2309" s="273" t="s">
        <v>636</v>
      </c>
      <c r="AH2309" s="273" t="s">
        <v>1831</v>
      </c>
      <c r="AI2309" s="273" t="s">
        <v>123</v>
      </c>
      <c r="AJ2309" s="273" t="s">
        <v>124</v>
      </c>
      <c r="AK2309" s="273">
        <v>212726</v>
      </c>
      <c r="BV2309" s="279" t="s">
        <v>64</v>
      </c>
      <c r="BW2309" s="280" t="s">
        <v>75</v>
      </c>
      <c r="BX2309" s="280" t="s">
        <v>308</v>
      </c>
      <c r="BY2309" s="280" t="s">
        <v>308</v>
      </c>
      <c r="BZ2309" s="280" t="s">
        <v>138</v>
      </c>
      <c r="CA2309" s="280" t="s">
        <v>139</v>
      </c>
      <c r="CB2309" s="280" t="s">
        <v>140</v>
      </c>
      <c r="CC2309" s="280" t="s">
        <v>141</v>
      </c>
      <c r="CD2309" s="281">
        <v>9</v>
      </c>
      <c r="CE2309" s="277">
        <v>45231</v>
      </c>
      <c r="CF2309" s="280">
        <v>0</v>
      </c>
      <c r="CG2309" s="280" t="s">
        <v>90</v>
      </c>
      <c r="CH2309" s="280">
        <v>0</v>
      </c>
      <c r="CI2309" s="280" t="s">
        <v>80</v>
      </c>
      <c r="CJ2309" s="280"/>
      <c r="CK2309" s="280"/>
      <c r="CL2309" s="280"/>
      <c r="CM2309" s="280" t="s">
        <v>73</v>
      </c>
      <c r="CN2309" s="280">
        <v>3</v>
      </c>
    </row>
    <row r="2310" spans="4:92">
      <c r="D2310" s="273" t="s">
        <v>83</v>
      </c>
      <c r="E2310" s="273" t="s">
        <v>63</v>
      </c>
      <c r="F2310" s="273" t="s">
        <v>84</v>
      </c>
      <c r="G2310" s="273" t="s">
        <v>106</v>
      </c>
      <c r="H2310" s="274">
        <v>44986</v>
      </c>
      <c r="I2310" s="273">
        <v>11452</v>
      </c>
      <c r="J2310" s="273">
        <v>4</v>
      </c>
      <c r="K2310" s="273">
        <v>42619</v>
      </c>
      <c r="L2310" s="273" t="s">
        <v>66</v>
      </c>
      <c r="M2310" s="273">
        <v>5496.5838400000002</v>
      </c>
      <c r="N2310" s="273" t="s">
        <v>67</v>
      </c>
      <c r="P2310" s="273" t="s">
        <v>92</v>
      </c>
      <c r="Q2310" s="273" t="s">
        <v>69</v>
      </c>
      <c r="R2310" s="273" t="s">
        <v>70</v>
      </c>
      <c r="S2310" s="273" t="s">
        <v>834</v>
      </c>
      <c r="T2310" s="273" t="s">
        <v>835</v>
      </c>
      <c r="U2310" s="273" t="s">
        <v>73</v>
      </c>
      <c r="V2310" s="273" t="s">
        <v>836</v>
      </c>
      <c r="W2310" s="273">
        <v>164549</v>
      </c>
      <c r="X2310" s="273" t="s">
        <v>64</v>
      </c>
      <c r="Y2310" s="273" t="s">
        <v>75</v>
      </c>
      <c r="Z2310" s="273" t="s">
        <v>79</v>
      </c>
      <c r="AA2310" s="273" t="s">
        <v>79</v>
      </c>
      <c r="AB2310" s="274">
        <v>44958</v>
      </c>
      <c r="AC2310" s="273">
        <v>11986</v>
      </c>
      <c r="AD2310" s="273">
        <v>36</v>
      </c>
      <c r="AE2310" s="273">
        <v>0.77</v>
      </c>
      <c r="AF2310" s="273" t="s">
        <v>90</v>
      </c>
      <c r="AG2310" s="273" t="s">
        <v>703</v>
      </c>
      <c r="AH2310" s="273" t="s">
        <v>1832</v>
      </c>
      <c r="AI2310" s="273" t="s">
        <v>123</v>
      </c>
      <c r="AJ2310" s="273" t="s">
        <v>124</v>
      </c>
      <c r="AK2310" s="273">
        <v>212730</v>
      </c>
      <c r="BV2310" s="336" t="s">
        <v>64</v>
      </c>
      <c r="BW2310" s="337" t="s">
        <v>75</v>
      </c>
      <c r="BX2310" s="337" t="s">
        <v>308</v>
      </c>
      <c r="BY2310" s="337" t="s">
        <v>308</v>
      </c>
      <c r="BZ2310" s="337" t="s">
        <v>151</v>
      </c>
      <c r="CA2310" s="337" t="s">
        <v>152</v>
      </c>
      <c r="CB2310" s="337" t="s">
        <v>153</v>
      </c>
      <c r="CC2310" s="337" t="s">
        <v>154</v>
      </c>
      <c r="CD2310" s="338">
        <v>10</v>
      </c>
      <c r="CE2310" s="335">
        <v>45231</v>
      </c>
      <c r="CF2310" s="337">
        <v>21530</v>
      </c>
      <c r="CG2310" s="337" t="s">
        <v>90</v>
      </c>
      <c r="CH2310" s="337">
        <v>21530</v>
      </c>
      <c r="CI2310" s="337" t="s">
        <v>80</v>
      </c>
      <c r="CJ2310" s="337"/>
      <c r="CK2310" s="337"/>
      <c r="CL2310" s="337"/>
      <c r="CM2310" s="337" t="s">
        <v>73</v>
      </c>
      <c r="CN2310" s="337">
        <v>3</v>
      </c>
    </row>
    <row r="2311" spans="4:92">
      <c r="D2311" s="273" t="s">
        <v>83</v>
      </c>
      <c r="E2311" s="273" t="s">
        <v>63</v>
      </c>
      <c r="F2311" s="273" t="s">
        <v>84</v>
      </c>
      <c r="G2311" s="273" t="s">
        <v>106</v>
      </c>
      <c r="H2311" s="274">
        <v>44986</v>
      </c>
      <c r="I2311" s="273">
        <v>11452</v>
      </c>
      <c r="J2311" s="273">
        <v>4</v>
      </c>
      <c r="K2311" s="273">
        <v>61852</v>
      </c>
      <c r="L2311" s="273" t="s">
        <v>66</v>
      </c>
      <c r="M2311" s="273">
        <v>10924.921920000001</v>
      </c>
      <c r="N2311" s="273" t="s">
        <v>67</v>
      </c>
      <c r="P2311" s="273" t="s">
        <v>1011</v>
      </c>
      <c r="Q2311" s="273" t="s">
        <v>69</v>
      </c>
      <c r="R2311" s="273" t="s">
        <v>70</v>
      </c>
      <c r="S2311" s="273" t="s">
        <v>1041</v>
      </c>
      <c r="T2311" s="273" t="s">
        <v>1042</v>
      </c>
      <c r="U2311" s="273" t="s">
        <v>73</v>
      </c>
      <c r="V2311" s="273" t="s">
        <v>1043</v>
      </c>
      <c r="W2311" s="273">
        <v>164565</v>
      </c>
      <c r="X2311" s="273" t="s">
        <v>64</v>
      </c>
      <c r="Y2311" s="273" t="s">
        <v>75</v>
      </c>
      <c r="Z2311" s="273" t="s">
        <v>79</v>
      </c>
      <c r="AA2311" s="273" t="s">
        <v>79</v>
      </c>
      <c r="AB2311" s="274">
        <v>44958</v>
      </c>
      <c r="AC2311" s="273">
        <v>11986</v>
      </c>
      <c r="AD2311" s="273">
        <v>36</v>
      </c>
      <c r="AE2311" s="273">
        <v>0.2016</v>
      </c>
      <c r="AF2311" s="273" t="s">
        <v>90</v>
      </c>
      <c r="AG2311" s="273" t="s">
        <v>703</v>
      </c>
      <c r="AH2311" s="273" t="s">
        <v>1833</v>
      </c>
      <c r="AI2311" s="273" t="s">
        <v>123</v>
      </c>
      <c r="AJ2311" s="273" t="s">
        <v>124</v>
      </c>
      <c r="AK2311" s="273">
        <v>212734</v>
      </c>
      <c r="BV2311" s="279" t="s">
        <v>64</v>
      </c>
      <c r="BW2311" s="280" t="s">
        <v>75</v>
      </c>
      <c r="BX2311" s="280" t="s">
        <v>308</v>
      </c>
      <c r="BY2311" s="280" t="s">
        <v>308</v>
      </c>
      <c r="BZ2311" s="280" t="s">
        <v>126</v>
      </c>
      <c r="CA2311" s="280" t="s">
        <v>127</v>
      </c>
      <c r="CB2311" s="280" t="s">
        <v>128</v>
      </c>
      <c r="CC2311" s="280" t="s">
        <v>129</v>
      </c>
      <c r="CD2311" s="281">
        <v>6</v>
      </c>
      <c r="CE2311" s="277">
        <v>45231</v>
      </c>
      <c r="CF2311" s="280"/>
      <c r="CG2311" s="280"/>
      <c r="CH2311" s="280"/>
      <c r="CI2311" s="280" t="s">
        <v>80</v>
      </c>
      <c r="CJ2311" s="280"/>
      <c r="CK2311" s="280"/>
      <c r="CL2311" s="280"/>
      <c r="CM2311" s="280" t="s">
        <v>73</v>
      </c>
      <c r="CN2311" s="280">
        <v>3</v>
      </c>
    </row>
    <row r="2312" spans="4:92">
      <c r="D2312" s="273" t="s">
        <v>83</v>
      </c>
      <c r="E2312" s="273" t="s">
        <v>63</v>
      </c>
      <c r="F2312" s="273" t="s">
        <v>84</v>
      </c>
      <c r="G2312" s="273" t="s">
        <v>106</v>
      </c>
      <c r="H2312" s="274">
        <v>44986</v>
      </c>
      <c r="I2312" s="273">
        <v>11452</v>
      </c>
      <c r="J2312" s="273">
        <v>4</v>
      </c>
      <c r="K2312" s="273">
        <v>36400</v>
      </c>
      <c r="L2312" s="273" t="s">
        <v>66</v>
      </c>
      <c r="M2312" s="273">
        <v>5127.0929599999999</v>
      </c>
      <c r="N2312" s="273" t="s">
        <v>67</v>
      </c>
      <c r="P2312" s="273" t="s">
        <v>68</v>
      </c>
      <c r="Q2312" s="273" t="s">
        <v>69</v>
      </c>
      <c r="R2312" s="273" t="s">
        <v>70</v>
      </c>
      <c r="S2312" s="273" t="s">
        <v>71</v>
      </c>
      <c r="T2312" s="273" t="s">
        <v>72</v>
      </c>
      <c r="U2312" s="273" t="s">
        <v>73</v>
      </c>
      <c r="V2312" s="273" t="s">
        <v>74</v>
      </c>
      <c r="W2312" s="273">
        <v>164582</v>
      </c>
      <c r="X2312" s="273" t="s">
        <v>64</v>
      </c>
      <c r="Y2312" s="273" t="s">
        <v>75</v>
      </c>
      <c r="Z2312" s="273" t="s">
        <v>79</v>
      </c>
      <c r="AA2312" s="273" t="s">
        <v>79</v>
      </c>
      <c r="AB2312" s="274">
        <v>44958</v>
      </c>
      <c r="AC2312" s="273">
        <v>11986</v>
      </c>
      <c r="AD2312" s="273">
        <v>36</v>
      </c>
      <c r="AE2312" s="273">
        <v>40.28</v>
      </c>
      <c r="AF2312" s="273" t="s">
        <v>90</v>
      </c>
      <c r="AG2312" s="273" t="s">
        <v>636</v>
      </c>
      <c r="AH2312" s="273" t="s">
        <v>1844</v>
      </c>
      <c r="AI2312" s="273" t="s">
        <v>123</v>
      </c>
      <c r="AJ2312" s="273" t="s">
        <v>124</v>
      </c>
      <c r="AK2312" s="273">
        <v>212738</v>
      </c>
      <c r="BV2312" s="336" t="s">
        <v>64</v>
      </c>
      <c r="BW2312" s="337" t="s">
        <v>75</v>
      </c>
      <c r="BX2312" s="337" t="s">
        <v>308</v>
      </c>
      <c r="BY2312" s="337" t="s">
        <v>308</v>
      </c>
      <c r="BZ2312" s="337" t="s">
        <v>110</v>
      </c>
      <c r="CA2312" s="337" t="s">
        <v>111</v>
      </c>
      <c r="CB2312" s="337" t="s">
        <v>117</v>
      </c>
      <c r="CC2312" s="337" t="s">
        <v>118</v>
      </c>
      <c r="CD2312" s="338">
        <v>5</v>
      </c>
      <c r="CE2312" s="335">
        <v>45231</v>
      </c>
      <c r="CF2312" s="337"/>
      <c r="CG2312" s="337"/>
      <c r="CH2312" s="337"/>
      <c r="CI2312" s="337" t="s">
        <v>104</v>
      </c>
      <c r="CJ2312" s="337"/>
      <c r="CK2312" s="337"/>
      <c r="CL2312" s="337"/>
      <c r="CM2312" s="337" t="s">
        <v>73</v>
      </c>
      <c r="CN2312" s="337">
        <v>3</v>
      </c>
    </row>
    <row r="2313" spans="4:92">
      <c r="D2313" s="273" t="s">
        <v>83</v>
      </c>
      <c r="E2313" s="273" t="s">
        <v>63</v>
      </c>
      <c r="F2313" s="273" t="s">
        <v>84</v>
      </c>
      <c r="G2313" s="273" t="s">
        <v>106</v>
      </c>
      <c r="H2313" s="274">
        <v>44986</v>
      </c>
      <c r="I2313" s="273">
        <v>11452</v>
      </c>
      <c r="J2313" s="273">
        <v>4</v>
      </c>
      <c r="K2313" s="273">
        <v>0</v>
      </c>
      <c r="L2313" s="273" t="s">
        <v>66</v>
      </c>
      <c r="N2313" s="273" t="s">
        <v>107</v>
      </c>
      <c r="W2313" s="273">
        <v>164548</v>
      </c>
      <c r="X2313" s="273" t="s">
        <v>64</v>
      </c>
      <c r="Y2313" s="273" t="s">
        <v>75</v>
      </c>
      <c r="Z2313" s="273" t="s">
        <v>79</v>
      </c>
      <c r="AA2313" s="273" t="s">
        <v>79</v>
      </c>
      <c r="AB2313" s="274">
        <v>44958</v>
      </c>
      <c r="AC2313" s="273">
        <v>11986</v>
      </c>
      <c r="AD2313" s="273">
        <v>36</v>
      </c>
      <c r="AE2313" s="273">
        <v>27.455480000000001</v>
      </c>
      <c r="AF2313" s="273" t="s">
        <v>90</v>
      </c>
      <c r="AG2313" s="273" t="s">
        <v>636</v>
      </c>
      <c r="AH2313" s="273" t="s">
        <v>1845</v>
      </c>
      <c r="AI2313" s="273" t="s">
        <v>123</v>
      </c>
      <c r="AJ2313" s="273" t="s">
        <v>124</v>
      </c>
      <c r="AK2313" s="273">
        <v>212743</v>
      </c>
      <c r="BV2313" s="279" t="s">
        <v>64</v>
      </c>
      <c r="BW2313" s="280" t="s">
        <v>75</v>
      </c>
      <c r="BX2313" s="280" t="s">
        <v>308</v>
      </c>
      <c r="BY2313" s="280" t="s">
        <v>308</v>
      </c>
      <c r="BZ2313" s="280" t="s">
        <v>110</v>
      </c>
      <c r="CA2313" s="280" t="s">
        <v>111</v>
      </c>
      <c r="CB2313" s="280" t="s">
        <v>112</v>
      </c>
      <c r="CC2313" s="280" t="s">
        <v>113</v>
      </c>
      <c r="CD2313" s="281">
        <v>4</v>
      </c>
      <c r="CE2313" s="277">
        <v>45231</v>
      </c>
      <c r="CF2313" s="280"/>
      <c r="CG2313" s="280"/>
      <c r="CH2313" s="280"/>
      <c r="CI2313" s="280" t="s">
        <v>80</v>
      </c>
      <c r="CJ2313" s="280"/>
      <c r="CK2313" s="280"/>
      <c r="CL2313" s="280"/>
      <c r="CM2313" s="280" t="s">
        <v>73</v>
      </c>
      <c r="CN2313" s="280">
        <v>3</v>
      </c>
    </row>
    <row r="2314" spans="4:92">
      <c r="D2314" s="273" t="s">
        <v>83</v>
      </c>
      <c r="E2314" s="273" t="s">
        <v>63</v>
      </c>
      <c r="F2314" s="273" t="s">
        <v>84</v>
      </c>
      <c r="G2314" s="273" t="s">
        <v>106</v>
      </c>
      <c r="H2314" s="274">
        <v>44986</v>
      </c>
      <c r="I2314" s="273">
        <v>11452</v>
      </c>
      <c r="J2314" s="273">
        <v>4</v>
      </c>
      <c r="K2314" s="273">
        <v>61929</v>
      </c>
      <c r="L2314" s="273" t="s">
        <v>66</v>
      </c>
      <c r="M2314" s="273">
        <v>8158.36384</v>
      </c>
      <c r="N2314" s="273" t="s">
        <v>115</v>
      </c>
      <c r="W2314" s="273">
        <v>164547</v>
      </c>
      <c r="X2314" s="273" t="s">
        <v>64</v>
      </c>
      <c r="Y2314" s="273" t="s">
        <v>75</v>
      </c>
      <c r="Z2314" s="273" t="s">
        <v>79</v>
      </c>
      <c r="AA2314" s="273" t="s">
        <v>79</v>
      </c>
      <c r="AB2314" s="274">
        <v>44958</v>
      </c>
      <c r="AC2314" s="273">
        <v>11986</v>
      </c>
      <c r="AD2314" s="273">
        <v>36</v>
      </c>
      <c r="AE2314" s="273">
        <v>4.0237999999999996</v>
      </c>
      <c r="AF2314" s="273" t="s">
        <v>90</v>
      </c>
      <c r="AG2314" s="273" t="s">
        <v>703</v>
      </c>
      <c r="AH2314" s="273" t="s">
        <v>1846</v>
      </c>
      <c r="AI2314" s="273" t="s">
        <v>123</v>
      </c>
      <c r="AJ2314" s="273" t="s">
        <v>124</v>
      </c>
      <c r="AK2314" s="273">
        <v>212748</v>
      </c>
      <c r="BV2314" s="336" t="s">
        <v>64</v>
      </c>
      <c r="BW2314" s="337" t="s">
        <v>75</v>
      </c>
      <c r="BX2314" s="337" t="s">
        <v>308</v>
      </c>
      <c r="BY2314" s="337" t="s">
        <v>308</v>
      </c>
      <c r="BZ2314" s="337" t="s">
        <v>86</v>
      </c>
      <c r="CA2314" s="337" t="s">
        <v>87</v>
      </c>
      <c r="CB2314" s="337" t="s">
        <v>101</v>
      </c>
      <c r="CC2314" s="337" t="s">
        <v>102</v>
      </c>
      <c r="CD2314" s="338">
        <v>4</v>
      </c>
      <c r="CE2314" s="335">
        <v>45231</v>
      </c>
      <c r="CF2314" s="337">
        <v>28332</v>
      </c>
      <c r="CG2314" s="337" t="s">
        <v>1495</v>
      </c>
      <c r="CH2314" s="337">
        <v>4072.7249999999999</v>
      </c>
      <c r="CI2314" s="337" t="s">
        <v>104</v>
      </c>
      <c r="CJ2314" s="337"/>
      <c r="CK2314" s="337"/>
      <c r="CL2314" s="337"/>
      <c r="CM2314" s="337" t="s">
        <v>73</v>
      </c>
      <c r="CN2314" s="337">
        <v>3</v>
      </c>
    </row>
    <row r="2315" spans="4:92">
      <c r="D2315" s="273" t="s">
        <v>83</v>
      </c>
      <c r="E2315" s="273" t="s">
        <v>63</v>
      </c>
      <c r="F2315" s="273" t="s">
        <v>84</v>
      </c>
      <c r="G2315" s="273" t="s">
        <v>106</v>
      </c>
      <c r="H2315" s="274">
        <v>45017</v>
      </c>
      <c r="I2315" s="273">
        <v>11614</v>
      </c>
      <c r="J2315" s="273">
        <v>4</v>
      </c>
      <c r="K2315" s="273">
        <v>21574</v>
      </c>
      <c r="L2315" s="273" t="s">
        <v>66</v>
      </c>
      <c r="M2315" s="273">
        <v>2782.4148</v>
      </c>
      <c r="N2315" s="273" t="s">
        <v>67</v>
      </c>
      <c r="P2315" s="273" t="s">
        <v>92</v>
      </c>
      <c r="Q2315" s="273" t="s">
        <v>69</v>
      </c>
      <c r="R2315" s="273" t="s">
        <v>70</v>
      </c>
      <c r="S2315" s="273" t="s">
        <v>834</v>
      </c>
      <c r="T2315" s="273" t="s">
        <v>835</v>
      </c>
      <c r="U2315" s="273" t="s">
        <v>73</v>
      </c>
      <c r="V2315" s="273" t="s">
        <v>836</v>
      </c>
      <c r="W2315" s="273">
        <v>173109</v>
      </c>
      <c r="X2315" s="273" t="s">
        <v>64</v>
      </c>
      <c r="Y2315" s="273" t="s">
        <v>75</v>
      </c>
      <c r="Z2315" s="273" t="s">
        <v>79</v>
      </c>
      <c r="AA2315" s="273" t="s">
        <v>79</v>
      </c>
      <c r="AB2315" s="274">
        <v>44958</v>
      </c>
      <c r="AC2315" s="273">
        <v>11986</v>
      </c>
      <c r="AD2315" s="273">
        <v>36</v>
      </c>
      <c r="AE2315" s="273">
        <v>0.66432000000000002</v>
      </c>
      <c r="AF2315" s="273" t="s">
        <v>90</v>
      </c>
      <c r="AG2315" s="273" t="s">
        <v>703</v>
      </c>
      <c r="AH2315" s="273" t="s">
        <v>1847</v>
      </c>
      <c r="AI2315" s="273" t="s">
        <v>123</v>
      </c>
      <c r="AJ2315" s="273" t="s">
        <v>124</v>
      </c>
      <c r="AK2315" s="273">
        <v>212753</v>
      </c>
      <c r="BV2315" s="279" t="s">
        <v>64</v>
      </c>
      <c r="BW2315" s="280" t="s">
        <v>75</v>
      </c>
      <c r="BX2315" s="280" t="s">
        <v>308</v>
      </c>
      <c r="BY2315" s="280" t="s">
        <v>308</v>
      </c>
      <c r="BZ2315" s="280" t="s">
        <v>86</v>
      </c>
      <c r="CA2315" s="280" t="s">
        <v>87</v>
      </c>
      <c r="CB2315" s="280" t="s">
        <v>233</v>
      </c>
      <c r="CC2315" s="280" t="s">
        <v>234</v>
      </c>
      <c r="CD2315" s="281">
        <v>1</v>
      </c>
      <c r="CE2315" s="277">
        <v>45261</v>
      </c>
      <c r="CF2315" s="280"/>
      <c r="CG2315" s="280" t="s">
        <v>181</v>
      </c>
      <c r="CH2315" s="280"/>
      <c r="CI2315" s="280" t="s">
        <v>181</v>
      </c>
      <c r="CJ2315" s="280" t="s">
        <v>1602</v>
      </c>
      <c r="CK2315" s="280"/>
      <c r="CL2315" s="280"/>
      <c r="CM2315" s="280" t="s">
        <v>73</v>
      </c>
      <c r="CN2315" s="280">
        <v>3</v>
      </c>
    </row>
    <row r="2316" spans="4:92">
      <c r="D2316" s="273" t="s">
        <v>83</v>
      </c>
      <c r="E2316" s="273" t="s">
        <v>63</v>
      </c>
      <c r="F2316" s="273" t="s">
        <v>84</v>
      </c>
      <c r="G2316" s="273" t="s">
        <v>106</v>
      </c>
      <c r="H2316" s="274">
        <v>45017</v>
      </c>
      <c r="I2316" s="273">
        <v>11614</v>
      </c>
      <c r="J2316" s="273">
        <v>4</v>
      </c>
      <c r="K2316" s="273">
        <v>67397</v>
      </c>
      <c r="L2316" s="273" t="s">
        <v>66</v>
      </c>
      <c r="M2316" s="273">
        <v>11904.359280000001</v>
      </c>
      <c r="N2316" s="273" t="s">
        <v>67</v>
      </c>
      <c r="P2316" s="273" t="s">
        <v>1011</v>
      </c>
      <c r="Q2316" s="273" t="s">
        <v>69</v>
      </c>
      <c r="R2316" s="273" t="s">
        <v>70</v>
      </c>
      <c r="S2316" s="273" t="s">
        <v>1041</v>
      </c>
      <c r="T2316" s="273" t="s">
        <v>1042</v>
      </c>
      <c r="U2316" s="273" t="s">
        <v>73</v>
      </c>
      <c r="V2316" s="273" t="s">
        <v>1043</v>
      </c>
      <c r="W2316" s="273">
        <v>173125</v>
      </c>
      <c r="X2316" s="273" t="s">
        <v>64</v>
      </c>
      <c r="Y2316" s="273" t="s">
        <v>75</v>
      </c>
      <c r="Z2316" s="273" t="s">
        <v>79</v>
      </c>
      <c r="AA2316" s="273" t="s">
        <v>79</v>
      </c>
      <c r="AB2316" s="274">
        <v>44958</v>
      </c>
      <c r="AC2316" s="273">
        <v>11986</v>
      </c>
      <c r="AD2316" s="273">
        <v>36</v>
      </c>
      <c r="AE2316" s="273">
        <v>2.8820000000000001</v>
      </c>
      <c r="AF2316" s="273" t="s">
        <v>90</v>
      </c>
      <c r="AG2316" s="273" t="s">
        <v>703</v>
      </c>
      <c r="AH2316" s="273" t="s">
        <v>1848</v>
      </c>
      <c r="AI2316" s="273" t="s">
        <v>123</v>
      </c>
      <c r="AJ2316" s="273" t="s">
        <v>124</v>
      </c>
      <c r="AK2316" s="273">
        <v>212758</v>
      </c>
      <c r="BV2316" s="336" t="s">
        <v>64</v>
      </c>
      <c r="BW2316" s="337" t="s">
        <v>75</v>
      </c>
      <c r="BX2316" s="337" t="s">
        <v>308</v>
      </c>
      <c r="BY2316" s="337" t="s">
        <v>308</v>
      </c>
      <c r="BZ2316" s="337" t="s">
        <v>86</v>
      </c>
      <c r="CA2316" s="337" t="s">
        <v>87</v>
      </c>
      <c r="CB2316" s="337" t="s">
        <v>233</v>
      </c>
      <c r="CC2316" s="337" t="s">
        <v>234</v>
      </c>
      <c r="CD2316" s="338">
        <v>1</v>
      </c>
      <c r="CE2316" s="335">
        <v>45261</v>
      </c>
      <c r="CF2316" s="337"/>
      <c r="CG2316" s="337" t="s">
        <v>181</v>
      </c>
      <c r="CH2316" s="337"/>
      <c r="CI2316" s="337" t="s">
        <v>181</v>
      </c>
      <c r="CJ2316" s="337" t="s">
        <v>1602</v>
      </c>
      <c r="CK2316" s="337"/>
      <c r="CL2316" s="337"/>
      <c r="CM2316" s="337" t="s">
        <v>73</v>
      </c>
      <c r="CN2316" s="337">
        <v>3</v>
      </c>
    </row>
    <row r="2317" spans="4:92">
      <c r="D2317" s="273" t="s">
        <v>83</v>
      </c>
      <c r="E2317" s="273" t="s">
        <v>63</v>
      </c>
      <c r="F2317" s="273" t="s">
        <v>84</v>
      </c>
      <c r="G2317" s="273" t="s">
        <v>106</v>
      </c>
      <c r="H2317" s="274">
        <v>45017</v>
      </c>
      <c r="I2317" s="273">
        <v>11614</v>
      </c>
      <c r="J2317" s="273">
        <v>4</v>
      </c>
      <c r="K2317" s="273">
        <v>0</v>
      </c>
      <c r="L2317" s="273" t="s">
        <v>66</v>
      </c>
      <c r="M2317" s="273">
        <v>0</v>
      </c>
      <c r="N2317" s="273" t="s">
        <v>67</v>
      </c>
      <c r="P2317" s="273" t="s">
        <v>68</v>
      </c>
      <c r="Q2317" s="273" t="s">
        <v>69</v>
      </c>
      <c r="R2317" s="273" t="s">
        <v>70</v>
      </c>
      <c r="S2317" s="273" t="s">
        <v>71</v>
      </c>
      <c r="T2317" s="273" t="s">
        <v>72</v>
      </c>
      <c r="U2317" s="273" t="s">
        <v>73</v>
      </c>
      <c r="V2317" s="273" t="s">
        <v>74</v>
      </c>
      <c r="W2317" s="273">
        <v>173142</v>
      </c>
      <c r="X2317" s="273" t="s">
        <v>64</v>
      </c>
      <c r="Y2317" s="273" t="s">
        <v>75</v>
      </c>
      <c r="Z2317" s="273" t="s">
        <v>79</v>
      </c>
      <c r="AA2317" s="273" t="s">
        <v>79</v>
      </c>
      <c r="AB2317" s="274">
        <v>44958</v>
      </c>
      <c r="AC2317" s="273">
        <v>11986</v>
      </c>
      <c r="AD2317" s="273">
        <v>36</v>
      </c>
      <c r="AE2317" s="273">
        <v>55.7209</v>
      </c>
      <c r="AF2317" s="273" t="s">
        <v>90</v>
      </c>
      <c r="AG2317" s="273" t="s">
        <v>636</v>
      </c>
      <c r="AH2317" s="273" t="s">
        <v>1849</v>
      </c>
      <c r="AI2317" s="273" t="s">
        <v>123</v>
      </c>
      <c r="AJ2317" s="273" t="s">
        <v>124</v>
      </c>
      <c r="AK2317" s="273">
        <v>212763</v>
      </c>
      <c r="BV2317" s="279" t="s">
        <v>64</v>
      </c>
      <c r="BW2317" s="280" t="s">
        <v>75</v>
      </c>
      <c r="BX2317" s="280" t="s">
        <v>308</v>
      </c>
      <c r="BY2317" s="280" t="s">
        <v>308</v>
      </c>
      <c r="BZ2317" s="280" t="s">
        <v>86</v>
      </c>
      <c r="CA2317" s="280" t="s">
        <v>87</v>
      </c>
      <c r="CB2317" s="280" t="s">
        <v>225</v>
      </c>
      <c r="CC2317" s="280" t="s">
        <v>226</v>
      </c>
      <c r="CD2317" s="281">
        <v>5</v>
      </c>
      <c r="CE2317" s="277">
        <v>45261</v>
      </c>
      <c r="CF2317" s="280">
        <v>0</v>
      </c>
      <c r="CG2317" s="280" t="s">
        <v>90</v>
      </c>
      <c r="CH2317" s="280">
        <v>0</v>
      </c>
      <c r="CI2317" s="280" t="s">
        <v>80</v>
      </c>
      <c r="CJ2317" s="280"/>
      <c r="CK2317" s="280"/>
      <c r="CL2317" s="280"/>
      <c r="CM2317" s="280" t="s">
        <v>73</v>
      </c>
      <c r="CN2317" s="280">
        <v>3</v>
      </c>
    </row>
    <row r="2318" spans="4:92">
      <c r="D2318" s="273" t="s">
        <v>83</v>
      </c>
      <c r="E2318" s="273" t="s">
        <v>63</v>
      </c>
      <c r="F2318" s="273" t="s">
        <v>84</v>
      </c>
      <c r="G2318" s="273" t="s">
        <v>106</v>
      </c>
      <c r="H2318" s="274">
        <v>45017</v>
      </c>
      <c r="I2318" s="273">
        <v>11614</v>
      </c>
      <c r="J2318" s="273">
        <v>4</v>
      </c>
      <c r="K2318" s="273">
        <v>0</v>
      </c>
      <c r="L2318" s="273" t="s">
        <v>66</v>
      </c>
      <c r="N2318" s="273" t="s">
        <v>107</v>
      </c>
      <c r="W2318" s="273">
        <v>173108</v>
      </c>
      <c r="X2318" s="273" t="s">
        <v>64</v>
      </c>
      <c r="Y2318" s="273" t="s">
        <v>75</v>
      </c>
      <c r="Z2318" s="273" t="s">
        <v>79</v>
      </c>
      <c r="AA2318" s="273" t="s">
        <v>79</v>
      </c>
      <c r="AB2318" s="274">
        <v>44958</v>
      </c>
      <c r="AC2318" s="273">
        <v>11986</v>
      </c>
      <c r="AD2318" s="273">
        <v>36</v>
      </c>
      <c r="AE2318" s="273">
        <v>3.4000000000000002E-2</v>
      </c>
      <c r="AF2318" s="273" t="s">
        <v>90</v>
      </c>
      <c r="AG2318" s="273" t="s">
        <v>636</v>
      </c>
      <c r="AH2318" s="273" t="s">
        <v>1850</v>
      </c>
      <c r="AI2318" s="273" t="s">
        <v>123</v>
      </c>
      <c r="AJ2318" s="273" t="s">
        <v>124</v>
      </c>
      <c r="AK2318" s="273">
        <v>212768</v>
      </c>
      <c r="BV2318" s="336" t="s">
        <v>64</v>
      </c>
      <c r="BW2318" s="337" t="s">
        <v>75</v>
      </c>
      <c r="BX2318" s="337" t="s">
        <v>308</v>
      </c>
      <c r="BY2318" s="337" t="s">
        <v>308</v>
      </c>
      <c r="BZ2318" s="337" t="s">
        <v>86</v>
      </c>
      <c r="CA2318" s="337" t="s">
        <v>87</v>
      </c>
      <c r="CB2318" s="337" t="s">
        <v>225</v>
      </c>
      <c r="CC2318" s="337" t="s">
        <v>226</v>
      </c>
      <c r="CD2318" s="338">
        <v>5</v>
      </c>
      <c r="CE2318" s="335">
        <v>45261</v>
      </c>
      <c r="CF2318" s="337">
        <v>0</v>
      </c>
      <c r="CG2318" s="337" t="s">
        <v>90</v>
      </c>
      <c r="CH2318" s="337">
        <v>0</v>
      </c>
      <c r="CI2318" s="337" t="s">
        <v>80</v>
      </c>
      <c r="CJ2318" s="337"/>
      <c r="CK2318" s="337"/>
      <c r="CL2318" s="337"/>
      <c r="CM2318" s="337" t="s">
        <v>73</v>
      </c>
      <c r="CN2318" s="337">
        <v>3</v>
      </c>
    </row>
    <row r="2319" spans="4:92">
      <c r="D2319" s="273" t="s">
        <v>83</v>
      </c>
      <c r="E2319" s="273" t="s">
        <v>63</v>
      </c>
      <c r="F2319" s="273" t="s">
        <v>84</v>
      </c>
      <c r="G2319" s="273" t="s">
        <v>106</v>
      </c>
      <c r="H2319" s="274">
        <v>45017</v>
      </c>
      <c r="I2319" s="273">
        <v>11614</v>
      </c>
      <c r="J2319" s="273">
        <v>4</v>
      </c>
      <c r="K2319" s="273">
        <v>92829</v>
      </c>
      <c r="L2319" s="273" t="s">
        <v>66</v>
      </c>
      <c r="M2319" s="273">
        <v>11658.173119999999</v>
      </c>
      <c r="N2319" s="273" t="s">
        <v>115</v>
      </c>
      <c r="W2319" s="273">
        <v>173107</v>
      </c>
      <c r="X2319" s="273" t="s">
        <v>64</v>
      </c>
      <c r="Y2319" s="273" t="s">
        <v>75</v>
      </c>
      <c r="Z2319" s="273" t="s">
        <v>79</v>
      </c>
      <c r="AA2319" s="273" t="s">
        <v>79</v>
      </c>
      <c r="AB2319" s="274">
        <v>44958</v>
      </c>
      <c r="AC2319" s="273">
        <v>11986</v>
      </c>
      <c r="AD2319" s="273">
        <v>36</v>
      </c>
      <c r="AE2319" s="273">
        <v>1.43</v>
      </c>
      <c r="AF2319" s="273" t="s">
        <v>90</v>
      </c>
      <c r="AG2319" s="273" t="s">
        <v>625</v>
      </c>
      <c r="AH2319" s="273" t="s">
        <v>1851</v>
      </c>
      <c r="AI2319" s="273" t="s">
        <v>123</v>
      </c>
      <c r="AJ2319" s="273" t="s">
        <v>627</v>
      </c>
      <c r="AK2319" s="273">
        <v>212773</v>
      </c>
      <c r="BV2319" s="279" t="s">
        <v>64</v>
      </c>
      <c r="BW2319" s="280" t="s">
        <v>75</v>
      </c>
      <c r="BX2319" s="280" t="s">
        <v>308</v>
      </c>
      <c r="BY2319" s="280" t="s">
        <v>308</v>
      </c>
      <c r="BZ2319" s="280" t="s">
        <v>86</v>
      </c>
      <c r="CA2319" s="280" t="s">
        <v>87</v>
      </c>
      <c r="CB2319" s="280" t="s">
        <v>225</v>
      </c>
      <c r="CC2319" s="280" t="s">
        <v>226</v>
      </c>
      <c r="CD2319" s="281">
        <v>5</v>
      </c>
      <c r="CE2319" s="277">
        <v>45261</v>
      </c>
      <c r="CF2319" s="280">
        <v>0</v>
      </c>
      <c r="CG2319" s="280" t="s">
        <v>90</v>
      </c>
      <c r="CH2319" s="280">
        <v>0</v>
      </c>
      <c r="CI2319" s="280" t="s">
        <v>80</v>
      </c>
      <c r="CJ2319" s="280"/>
      <c r="CK2319" s="280"/>
      <c r="CL2319" s="280"/>
      <c r="CM2319" s="280" t="s">
        <v>73</v>
      </c>
      <c r="CN2319" s="280">
        <v>3</v>
      </c>
    </row>
    <row r="2320" spans="4:92">
      <c r="D2320" s="273" t="s">
        <v>83</v>
      </c>
      <c r="E2320" s="273" t="s">
        <v>63</v>
      </c>
      <c r="F2320" s="273" t="s">
        <v>84</v>
      </c>
      <c r="G2320" s="273" t="s">
        <v>106</v>
      </c>
      <c r="H2320" s="274">
        <v>45047</v>
      </c>
      <c r="I2320" s="273">
        <v>12138</v>
      </c>
      <c r="J2320" s="273">
        <v>4</v>
      </c>
      <c r="K2320" s="273">
        <v>24051</v>
      </c>
      <c r="L2320" s="273" t="s">
        <v>66</v>
      </c>
      <c r="M2320" s="273">
        <v>3101.86096</v>
      </c>
      <c r="N2320" s="273" t="s">
        <v>67</v>
      </c>
      <c r="P2320" s="273" t="s">
        <v>92</v>
      </c>
      <c r="Q2320" s="273" t="s">
        <v>69</v>
      </c>
      <c r="R2320" s="273" t="s">
        <v>70</v>
      </c>
      <c r="S2320" s="273" t="s">
        <v>834</v>
      </c>
      <c r="T2320" s="273" t="s">
        <v>835</v>
      </c>
      <c r="U2320" s="273" t="s">
        <v>73</v>
      </c>
      <c r="V2320" s="273" t="s">
        <v>836</v>
      </c>
      <c r="W2320" s="273">
        <v>183885</v>
      </c>
      <c r="X2320" s="273" t="s">
        <v>64</v>
      </c>
      <c r="Y2320" s="273" t="s">
        <v>75</v>
      </c>
      <c r="Z2320" s="273" t="s">
        <v>231</v>
      </c>
      <c r="AA2320" s="273" t="s">
        <v>231</v>
      </c>
      <c r="AB2320" s="274">
        <v>44986</v>
      </c>
      <c r="AC2320" s="273">
        <v>12017</v>
      </c>
      <c r="AD2320" s="273">
        <v>24</v>
      </c>
      <c r="AE2320" s="273">
        <v>1.925</v>
      </c>
      <c r="AF2320" s="273" t="s">
        <v>90</v>
      </c>
      <c r="AG2320" s="273" t="s">
        <v>1660</v>
      </c>
      <c r="AH2320" s="273" t="s">
        <v>1661</v>
      </c>
      <c r="AI2320" s="273" t="s">
        <v>123</v>
      </c>
      <c r="AJ2320" s="273" t="s">
        <v>200</v>
      </c>
      <c r="AK2320" s="273">
        <v>287617</v>
      </c>
      <c r="BV2320" s="336" t="s">
        <v>64</v>
      </c>
      <c r="BW2320" s="337" t="s">
        <v>75</v>
      </c>
      <c r="BX2320" s="337" t="s">
        <v>308</v>
      </c>
      <c r="BY2320" s="337" t="s">
        <v>308</v>
      </c>
      <c r="BZ2320" s="337" t="s">
        <v>86</v>
      </c>
      <c r="CA2320" s="337" t="s">
        <v>87</v>
      </c>
      <c r="CB2320" s="337" t="s">
        <v>225</v>
      </c>
      <c r="CC2320" s="337" t="s">
        <v>226</v>
      </c>
      <c r="CD2320" s="338">
        <v>5</v>
      </c>
      <c r="CE2320" s="335">
        <v>45261</v>
      </c>
      <c r="CF2320" s="337">
        <v>2007</v>
      </c>
      <c r="CG2320" s="337" t="s">
        <v>90</v>
      </c>
      <c r="CH2320" s="337">
        <v>2007</v>
      </c>
      <c r="CI2320" s="337" t="s">
        <v>80</v>
      </c>
      <c r="CJ2320" s="337"/>
      <c r="CK2320" s="337"/>
      <c r="CL2320" s="337"/>
      <c r="CM2320" s="337" t="s">
        <v>73</v>
      </c>
      <c r="CN2320" s="337">
        <v>3</v>
      </c>
    </row>
    <row r="2321" spans="4:92">
      <c r="D2321" s="273" t="s">
        <v>83</v>
      </c>
      <c r="E2321" s="273" t="s">
        <v>63</v>
      </c>
      <c r="F2321" s="273" t="s">
        <v>84</v>
      </c>
      <c r="G2321" s="273" t="s">
        <v>106</v>
      </c>
      <c r="H2321" s="274">
        <v>45047</v>
      </c>
      <c r="I2321" s="273">
        <v>12138</v>
      </c>
      <c r="J2321" s="273">
        <v>4</v>
      </c>
      <c r="K2321" s="273">
        <v>73552</v>
      </c>
      <c r="L2321" s="273" t="s">
        <v>66</v>
      </c>
      <c r="M2321" s="273">
        <v>12991.50512</v>
      </c>
      <c r="N2321" s="273" t="s">
        <v>67</v>
      </c>
      <c r="P2321" s="273" t="s">
        <v>1011</v>
      </c>
      <c r="Q2321" s="273" t="s">
        <v>69</v>
      </c>
      <c r="R2321" s="273" t="s">
        <v>70</v>
      </c>
      <c r="S2321" s="273" t="s">
        <v>1041</v>
      </c>
      <c r="T2321" s="273" t="s">
        <v>1042</v>
      </c>
      <c r="U2321" s="273" t="s">
        <v>73</v>
      </c>
      <c r="V2321" s="273" t="s">
        <v>1043</v>
      </c>
      <c r="W2321" s="273">
        <v>183901</v>
      </c>
      <c r="X2321" s="273" t="s">
        <v>64</v>
      </c>
      <c r="Y2321" s="273" t="s">
        <v>75</v>
      </c>
      <c r="Z2321" s="273" t="s">
        <v>231</v>
      </c>
      <c r="AA2321" s="273" t="s">
        <v>231</v>
      </c>
      <c r="AB2321" s="274">
        <v>44986</v>
      </c>
      <c r="AC2321" s="273">
        <v>12017</v>
      </c>
      <c r="AD2321" s="273">
        <v>24</v>
      </c>
      <c r="AE2321" s="273">
        <v>4.2809999999999997</v>
      </c>
      <c r="AF2321" s="273" t="s">
        <v>90</v>
      </c>
      <c r="AG2321" s="273" t="s">
        <v>371</v>
      </c>
      <c r="AH2321" s="273" t="s">
        <v>372</v>
      </c>
      <c r="AI2321" s="273" t="s">
        <v>123</v>
      </c>
      <c r="AJ2321" s="273" t="s">
        <v>200</v>
      </c>
      <c r="AK2321" s="273">
        <v>287658</v>
      </c>
      <c r="BV2321" s="279" t="s">
        <v>64</v>
      </c>
      <c r="BW2321" s="280" t="s">
        <v>75</v>
      </c>
      <c r="BX2321" s="280" t="s">
        <v>308</v>
      </c>
      <c r="BY2321" s="280" t="s">
        <v>338</v>
      </c>
      <c r="BZ2321" s="280" t="s">
        <v>86</v>
      </c>
      <c r="CA2321" s="280" t="s">
        <v>87</v>
      </c>
      <c r="CB2321" s="280" t="s">
        <v>225</v>
      </c>
      <c r="CC2321" s="280" t="s">
        <v>226</v>
      </c>
      <c r="CD2321" s="281">
        <v>5</v>
      </c>
      <c r="CE2321" s="277">
        <v>44927</v>
      </c>
      <c r="CF2321" s="280">
        <v>0</v>
      </c>
      <c r="CG2321" s="280" t="s">
        <v>90</v>
      </c>
      <c r="CH2321" s="280">
        <v>0</v>
      </c>
      <c r="CI2321" s="280" t="s">
        <v>80</v>
      </c>
      <c r="CJ2321" s="280"/>
      <c r="CK2321" s="280"/>
      <c r="CL2321" s="280"/>
      <c r="CM2321" s="280" t="s">
        <v>73</v>
      </c>
      <c r="CN2321" s="280">
        <v>3</v>
      </c>
    </row>
    <row r="2322" spans="4:92">
      <c r="D2322" s="273" t="s">
        <v>83</v>
      </c>
      <c r="E2322" s="273" t="s">
        <v>404</v>
      </c>
      <c r="F2322" s="273" t="s">
        <v>456</v>
      </c>
      <c r="G2322" s="273" t="s">
        <v>457</v>
      </c>
      <c r="H2322" s="274">
        <v>44927</v>
      </c>
      <c r="I2322" s="273">
        <v>11206</v>
      </c>
      <c r="J2322" s="273">
        <v>739</v>
      </c>
      <c r="K2322" s="273">
        <v>0</v>
      </c>
      <c r="L2322" s="273" t="s">
        <v>66</v>
      </c>
      <c r="N2322" s="273" t="s">
        <v>107</v>
      </c>
      <c r="W2322" s="273">
        <v>138886</v>
      </c>
      <c r="X2322" s="273" t="s">
        <v>64</v>
      </c>
      <c r="Y2322" s="273" t="s">
        <v>75</v>
      </c>
      <c r="Z2322" s="273" t="s">
        <v>231</v>
      </c>
      <c r="AA2322" s="273" t="s">
        <v>231</v>
      </c>
      <c r="AB2322" s="274">
        <v>44986</v>
      </c>
      <c r="AC2322" s="273">
        <v>12017</v>
      </c>
      <c r="AD2322" s="273">
        <v>24</v>
      </c>
      <c r="AE2322" s="273">
        <v>3.02</v>
      </c>
      <c r="AF2322" s="273" t="s">
        <v>90</v>
      </c>
      <c r="AG2322" s="273" t="s">
        <v>376</v>
      </c>
      <c r="AH2322" s="273" t="s">
        <v>377</v>
      </c>
      <c r="AI2322" s="273" t="s">
        <v>123</v>
      </c>
      <c r="AJ2322" s="273" t="s">
        <v>200</v>
      </c>
      <c r="AK2322" s="273">
        <v>287663</v>
      </c>
      <c r="BV2322" s="336" t="s">
        <v>64</v>
      </c>
      <c r="BW2322" s="337" t="s">
        <v>75</v>
      </c>
      <c r="BX2322" s="337" t="s">
        <v>308</v>
      </c>
      <c r="BY2322" s="337" t="s">
        <v>338</v>
      </c>
      <c r="BZ2322" s="337" t="s">
        <v>86</v>
      </c>
      <c r="CA2322" s="337" t="s">
        <v>87</v>
      </c>
      <c r="CB2322" s="337" t="s">
        <v>233</v>
      </c>
      <c r="CC2322" s="337" t="s">
        <v>234</v>
      </c>
      <c r="CD2322" s="338">
        <v>1</v>
      </c>
      <c r="CE2322" s="335">
        <v>44927</v>
      </c>
      <c r="CF2322" s="337"/>
      <c r="CG2322" s="337" t="s">
        <v>181</v>
      </c>
      <c r="CH2322" s="337"/>
      <c r="CI2322" s="337" t="s">
        <v>181</v>
      </c>
      <c r="CJ2322" s="337" t="s">
        <v>1541</v>
      </c>
      <c r="CK2322" s="337"/>
      <c r="CL2322" s="337"/>
      <c r="CM2322" s="337" t="s">
        <v>73</v>
      </c>
      <c r="CN2322" s="337">
        <v>3</v>
      </c>
    </row>
    <row r="2323" spans="4:92">
      <c r="D2323" s="273" t="s">
        <v>64</v>
      </c>
      <c r="E2323" s="273" t="s">
        <v>63</v>
      </c>
      <c r="F2323" s="273" t="s">
        <v>252</v>
      </c>
      <c r="G2323" s="273" t="s">
        <v>515</v>
      </c>
      <c r="H2323" s="274">
        <v>45047</v>
      </c>
      <c r="I2323" s="273">
        <v>12249</v>
      </c>
      <c r="J2323" s="273">
        <v>669</v>
      </c>
      <c r="K2323" s="273">
        <v>23424</v>
      </c>
      <c r="L2323" s="273" t="s">
        <v>66</v>
      </c>
      <c r="M2323" s="273">
        <v>2812.6304799999998</v>
      </c>
      <c r="N2323" s="273" t="s">
        <v>67</v>
      </c>
      <c r="P2323" s="273" t="s">
        <v>92</v>
      </c>
      <c r="Q2323" s="273" t="s">
        <v>69</v>
      </c>
      <c r="R2323" s="273" t="s">
        <v>70</v>
      </c>
      <c r="S2323" s="273" t="s">
        <v>93</v>
      </c>
      <c r="T2323" s="273" t="s">
        <v>94</v>
      </c>
      <c r="U2323" s="273" t="s">
        <v>73</v>
      </c>
      <c r="V2323" s="273" t="s">
        <v>95</v>
      </c>
      <c r="W2323" s="273">
        <v>183604</v>
      </c>
      <c r="X2323" s="273" t="s">
        <v>64</v>
      </c>
      <c r="Y2323" s="273" t="s">
        <v>75</v>
      </c>
      <c r="Z2323" s="273" t="s">
        <v>231</v>
      </c>
      <c r="AA2323" s="273" t="s">
        <v>231</v>
      </c>
      <c r="AB2323" s="274">
        <v>44986</v>
      </c>
      <c r="AC2323" s="273">
        <v>12017</v>
      </c>
      <c r="AD2323" s="273">
        <v>24</v>
      </c>
      <c r="AE2323" s="273">
        <v>1.181</v>
      </c>
      <c r="AF2323" s="273" t="s">
        <v>90</v>
      </c>
      <c r="AG2323" s="273" t="s">
        <v>381</v>
      </c>
      <c r="AH2323" s="273" t="s">
        <v>382</v>
      </c>
      <c r="AI2323" s="273" t="s">
        <v>123</v>
      </c>
      <c r="AJ2323" s="273" t="s">
        <v>200</v>
      </c>
      <c r="AK2323" s="273">
        <v>287668</v>
      </c>
      <c r="BV2323" s="279" t="s">
        <v>64</v>
      </c>
      <c r="BW2323" s="280" t="s">
        <v>75</v>
      </c>
      <c r="BX2323" s="280" t="s">
        <v>308</v>
      </c>
      <c r="BY2323" s="280" t="s">
        <v>338</v>
      </c>
      <c r="BZ2323" s="280" t="s">
        <v>86</v>
      </c>
      <c r="CA2323" s="280" t="s">
        <v>87</v>
      </c>
      <c r="CB2323" s="280" t="s">
        <v>217</v>
      </c>
      <c r="CC2323" s="280" t="s">
        <v>218</v>
      </c>
      <c r="CD2323" s="281">
        <v>2</v>
      </c>
      <c r="CE2323" s="277">
        <v>44927</v>
      </c>
      <c r="CF2323" s="280"/>
      <c r="CG2323" s="280" t="s">
        <v>181</v>
      </c>
      <c r="CH2323" s="280"/>
      <c r="CI2323" s="280" t="s">
        <v>181</v>
      </c>
      <c r="CJ2323" s="280" t="s">
        <v>1344</v>
      </c>
      <c r="CK2323" s="280"/>
      <c r="CL2323" s="280"/>
      <c r="CM2323" s="280" t="s">
        <v>73</v>
      </c>
      <c r="CN2323" s="280">
        <v>3</v>
      </c>
    </row>
    <row r="2324" spans="4:92">
      <c r="D2324" s="273" t="s">
        <v>64</v>
      </c>
      <c r="E2324" s="273" t="s">
        <v>63</v>
      </c>
      <c r="F2324" s="273" t="s">
        <v>252</v>
      </c>
      <c r="G2324" s="273" t="s">
        <v>515</v>
      </c>
      <c r="H2324" s="274">
        <v>45047</v>
      </c>
      <c r="I2324" s="273">
        <v>12249</v>
      </c>
      <c r="J2324" s="273">
        <v>669</v>
      </c>
      <c r="K2324" s="273">
        <v>110198</v>
      </c>
      <c r="L2324" s="273" t="s">
        <v>66</v>
      </c>
      <c r="M2324" s="273">
        <v>15521.77528</v>
      </c>
      <c r="N2324" s="273" t="s">
        <v>67</v>
      </c>
      <c r="P2324" s="273" t="s">
        <v>68</v>
      </c>
      <c r="Q2324" s="273" t="s">
        <v>69</v>
      </c>
      <c r="R2324" s="273" t="s">
        <v>70</v>
      </c>
      <c r="S2324" s="273" t="s">
        <v>71</v>
      </c>
      <c r="T2324" s="273" t="s">
        <v>72</v>
      </c>
      <c r="U2324" s="273" t="s">
        <v>73</v>
      </c>
      <c r="V2324" s="273" t="s">
        <v>74</v>
      </c>
      <c r="W2324" s="273">
        <v>183621</v>
      </c>
      <c r="X2324" s="273" t="s">
        <v>64</v>
      </c>
      <c r="Y2324" s="273" t="s">
        <v>75</v>
      </c>
      <c r="Z2324" s="273" t="s">
        <v>231</v>
      </c>
      <c r="AA2324" s="273" t="s">
        <v>231</v>
      </c>
      <c r="AB2324" s="274">
        <v>44986</v>
      </c>
      <c r="AC2324" s="273">
        <v>12017</v>
      </c>
      <c r="AD2324" s="273">
        <v>24</v>
      </c>
      <c r="AE2324" s="273">
        <v>4.5209999999999999</v>
      </c>
      <c r="AF2324" s="273" t="s">
        <v>90</v>
      </c>
      <c r="AG2324" s="273" t="s">
        <v>387</v>
      </c>
      <c r="AH2324" s="273" t="s">
        <v>388</v>
      </c>
      <c r="AI2324" s="273" t="s">
        <v>123</v>
      </c>
      <c r="AJ2324" s="273" t="s">
        <v>200</v>
      </c>
      <c r="AK2324" s="273">
        <v>287673</v>
      </c>
      <c r="BV2324" s="336" t="s">
        <v>64</v>
      </c>
      <c r="BW2324" s="337" t="s">
        <v>75</v>
      </c>
      <c r="BX2324" s="337" t="s">
        <v>308</v>
      </c>
      <c r="BY2324" s="337" t="s">
        <v>338</v>
      </c>
      <c r="BZ2324" s="337" t="s">
        <v>138</v>
      </c>
      <c r="CA2324" s="337" t="s">
        <v>139</v>
      </c>
      <c r="CB2324" s="337" t="s">
        <v>190</v>
      </c>
      <c r="CC2324" s="337" t="s">
        <v>191</v>
      </c>
      <c r="CD2324" s="338">
        <v>8</v>
      </c>
      <c r="CE2324" s="335">
        <v>44927</v>
      </c>
      <c r="CF2324" s="337">
        <v>0</v>
      </c>
      <c r="CG2324" s="337" t="s">
        <v>90</v>
      </c>
      <c r="CH2324" s="337">
        <v>0</v>
      </c>
      <c r="CI2324" s="337" t="s">
        <v>80</v>
      </c>
      <c r="CJ2324" s="337"/>
      <c r="CK2324" s="337"/>
      <c r="CL2324" s="337"/>
      <c r="CM2324" s="337" t="s">
        <v>73</v>
      </c>
      <c r="CN2324" s="337">
        <v>3</v>
      </c>
    </row>
    <row r="2325" spans="4:92">
      <c r="D2325" s="273" t="s">
        <v>64</v>
      </c>
      <c r="E2325" s="273" t="s">
        <v>63</v>
      </c>
      <c r="F2325" s="273" t="s">
        <v>252</v>
      </c>
      <c r="G2325" s="273" t="s">
        <v>515</v>
      </c>
      <c r="H2325" s="274">
        <v>45047</v>
      </c>
      <c r="I2325" s="273">
        <v>12249</v>
      </c>
      <c r="J2325" s="273">
        <v>669</v>
      </c>
      <c r="K2325" s="273">
        <v>0</v>
      </c>
      <c r="L2325" s="273" t="s">
        <v>66</v>
      </c>
      <c r="N2325" s="273" t="s">
        <v>107</v>
      </c>
      <c r="W2325" s="273">
        <v>183587</v>
      </c>
      <c r="X2325" s="273" t="s">
        <v>64</v>
      </c>
      <c r="Y2325" s="273" t="s">
        <v>75</v>
      </c>
      <c r="Z2325" s="273" t="s">
        <v>231</v>
      </c>
      <c r="AA2325" s="273" t="s">
        <v>231</v>
      </c>
      <c r="AB2325" s="274">
        <v>44986</v>
      </c>
      <c r="AC2325" s="273">
        <v>12017</v>
      </c>
      <c r="AD2325" s="273">
        <v>24</v>
      </c>
      <c r="AE2325" s="273">
        <v>85.271000000000001</v>
      </c>
      <c r="AF2325" s="273" t="s">
        <v>90</v>
      </c>
      <c r="AG2325" s="273" t="s">
        <v>392</v>
      </c>
      <c r="AH2325" s="273" t="s">
        <v>393</v>
      </c>
      <c r="AI2325" s="273" t="s">
        <v>123</v>
      </c>
      <c r="AJ2325" s="273" t="s">
        <v>200</v>
      </c>
      <c r="AK2325" s="273">
        <v>287678</v>
      </c>
      <c r="BV2325" s="279" t="s">
        <v>64</v>
      </c>
      <c r="BW2325" s="280" t="s">
        <v>75</v>
      </c>
      <c r="BX2325" s="280" t="s">
        <v>308</v>
      </c>
      <c r="BY2325" s="280" t="s">
        <v>338</v>
      </c>
      <c r="BZ2325" s="280" t="s">
        <v>204</v>
      </c>
      <c r="CA2325" s="280" t="s">
        <v>205</v>
      </c>
      <c r="CB2325" s="280" t="s">
        <v>206</v>
      </c>
      <c r="CC2325" s="280" t="s">
        <v>207</v>
      </c>
      <c r="CD2325" s="281">
        <v>0</v>
      </c>
      <c r="CE2325" s="277">
        <v>44986</v>
      </c>
      <c r="CF2325" s="280"/>
      <c r="CG2325" s="280" t="s">
        <v>181</v>
      </c>
      <c r="CH2325" s="280"/>
      <c r="CI2325" s="280" t="s">
        <v>208</v>
      </c>
      <c r="CJ2325" s="280" t="s">
        <v>209</v>
      </c>
      <c r="CK2325" s="280"/>
      <c r="CL2325" s="280"/>
      <c r="CM2325" s="280" t="s">
        <v>73</v>
      </c>
      <c r="CN2325" s="280">
        <v>3</v>
      </c>
    </row>
    <row r="2326" spans="4:92">
      <c r="D2326" s="273" t="s">
        <v>64</v>
      </c>
      <c r="E2326" s="273" t="s">
        <v>63</v>
      </c>
      <c r="F2326" s="273" t="s">
        <v>252</v>
      </c>
      <c r="G2326" s="273" t="s">
        <v>515</v>
      </c>
      <c r="H2326" s="274">
        <v>45047</v>
      </c>
      <c r="I2326" s="273">
        <v>12249</v>
      </c>
      <c r="J2326" s="273">
        <v>669</v>
      </c>
      <c r="K2326" s="273">
        <v>216655</v>
      </c>
      <c r="L2326" s="273" t="s">
        <v>66</v>
      </c>
      <c r="M2326" s="273">
        <v>25744.41056</v>
      </c>
      <c r="N2326" s="273" t="s">
        <v>115</v>
      </c>
      <c r="W2326" s="273">
        <v>183586</v>
      </c>
      <c r="X2326" s="273" t="s">
        <v>64</v>
      </c>
      <c r="Y2326" s="273" t="s">
        <v>75</v>
      </c>
      <c r="Z2326" s="273" t="s">
        <v>231</v>
      </c>
      <c r="AA2326" s="273" t="s">
        <v>231</v>
      </c>
      <c r="AB2326" s="274">
        <v>44986</v>
      </c>
      <c r="AC2326" s="273">
        <v>12017</v>
      </c>
      <c r="AD2326" s="273">
        <v>24</v>
      </c>
      <c r="AE2326" s="273">
        <v>1.57</v>
      </c>
      <c r="AF2326" s="273" t="s">
        <v>90</v>
      </c>
      <c r="AG2326" s="273" t="s">
        <v>397</v>
      </c>
      <c r="AH2326" s="273" t="s">
        <v>398</v>
      </c>
      <c r="AI2326" s="273" t="s">
        <v>123</v>
      </c>
      <c r="AJ2326" s="273" t="s">
        <v>200</v>
      </c>
      <c r="AK2326" s="273">
        <v>287687</v>
      </c>
      <c r="BV2326" s="336" t="s">
        <v>64</v>
      </c>
      <c r="BW2326" s="337" t="s">
        <v>75</v>
      </c>
      <c r="BX2326" s="337" t="s">
        <v>308</v>
      </c>
      <c r="BY2326" s="337" t="s">
        <v>338</v>
      </c>
      <c r="BZ2326" s="337" t="s">
        <v>167</v>
      </c>
      <c r="CA2326" s="337" t="s">
        <v>168</v>
      </c>
      <c r="CB2326" s="337" t="s">
        <v>313</v>
      </c>
      <c r="CC2326" s="337" t="s">
        <v>314</v>
      </c>
      <c r="CD2326" s="338">
        <v>14</v>
      </c>
      <c r="CE2326" s="335">
        <v>44986</v>
      </c>
      <c r="CF2326" s="337">
        <v>0</v>
      </c>
      <c r="CG2326" s="337" t="s">
        <v>90</v>
      </c>
      <c r="CH2326" s="337">
        <v>0</v>
      </c>
      <c r="CI2326" s="337" t="s">
        <v>80</v>
      </c>
      <c r="CJ2326" s="337"/>
      <c r="CK2326" s="337"/>
      <c r="CL2326" s="337"/>
      <c r="CM2326" s="337" t="s">
        <v>73</v>
      </c>
      <c r="CN2326" s="337">
        <v>3</v>
      </c>
    </row>
    <row r="2327" spans="4:92">
      <c r="D2327" s="273" t="s">
        <v>64</v>
      </c>
      <c r="E2327" s="273" t="s">
        <v>63</v>
      </c>
      <c r="F2327" s="273" t="s">
        <v>252</v>
      </c>
      <c r="G2327" s="273" t="s">
        <v>515</v>
      </c>
      <c r="H2327" s="274">
        <v>45078</v>
      </c>
      <c r="I2327" s="273">
        <v>12519</v>
      </c>
      <c r="J2327" s="273">
        <v>669</v>
      </c>
      <c r="K2327" s="273">
        <v>131201</v>
      </c>
      <c r="L2327" s="273" t="s">
        <v>66</v>
      </c>
      <c r="M2327" s="273">
        <v>24332.77176</v>
      </c>
      <c r="N2327" s="273" t="s">
        <v>67</v>
      </c>
      <c r="P2327" s="273" t="s">
        <v>1011</v>
      </c>
      <c r="Q2327" s="273" t="s">
        <v>69</v>
      </c>
      <c r="R2327" s="273" t="s">
        <v>70</v>
      </c>
      <c r="S2327" s="273" t="s">
        <v>1041</v>
      </c>
      <c r="T2327" s="273" t="s">
        <v>1042</v>
      </c>
      <c r="U2327" s="273" t="s">
        <v>73</v>
      </c>
      <c r="V2327" s="273" t="s">
        <v>1043</v>
      </c>
      <c r="W2327" s="273">
        <v>196091</v>
      </c>
      <c r="X2327" s="273" t="s">
        <v>64</v>
      </c>
      <c r="Y2327" s="273" t="s">
        <v>75</v>
      </c>
      <c r="Z2327" s="273" t="s">
        <v>231</v>
      </c>
      <c r="AA2327" s="273" t="s">
        <v>231</v>
      </c>
      <c r="AB2327" s="274">
        <v>44986</v>
      </c>
      <c r="AC2327" s="273">
        <v>12017</v>
      </c>
      <c r="AD2327" s="273">
        <v>24</v>
      </c>
      <c r="AE2327" s="273">
        <v>0.621</v>
      </c>
      <c r="AF2327" s="273" t="s">
        <v>90</v>
      </c>
      <c r="AG2327" s="273" t="s">
        <v>401</v>
      </c>
      <c r="AH2327" s="273" t="s">
        <v>402</v>
      </c>
      <c r="AI2327" s="273" t="s">
        <v>123</v>
      </c>
      <c r="AJ2327" s="273" t="s">
        <v>200</v>
      </c>
      <c r="AK2327" s="273">
        <v>287692</v>
      </c>
      <c r="BV2327" s="279" t="s">
        <v>64</v>
      </c>
      <c r="BW2327" s="280" t="s">
        <v>75</v>
      </c>
      <c r="BX2327" s="280" t="s">
        <v>308</v>
      </c>
      <c r="BY2327" s="280" t="s">
        <v>338</v>
      </c>
      <c r="BZ2327" s="280" t="s">
        <v>167</v>
      </c>
      <c r="CA2327" s="280" t="s">
        <v>168</v>
      </c>
      <c r="CB2327" s="280" t="s">
        <v>353</v>
      </c>
      <c r="CC2327" s="280" t="s">
        <v>354</v>
      </c>
      <c r="CD2327" s="281">
        <v>13</v>
      </c>
      <c r="CE2327" s="277">
        <v>44986</v>
      </c>
      <c r="CF2327" s="280">
        <v>0</v>
      </c>
      <c r="CG2327" s="280" t="s">
        <v>90</v>
      </c>
      <c r="CH2327" s="280">
        <v>0</v>
      </c>
      <c r="CI2327" s="280" t="s">
        <v>80</v>
      </c>
      <c r="CJ2327" s="280"/>
      <c r="CK2327" s="280"/>
      <c r="CL2327" s="280"/>
      <c r="CM2327" s="280" t="s">
        <v>73</v>
      </c>
      <c r="CN2327" s="280">
        <v>3</v>
      </c>
    </row>
    <row r="2328" spans="4:92">
      <c r="D2328" s="273" t="s">
        <v>64</v>
      </c>
      <c r="E2328" s="273" t="s">
        <v>63</v>
      </c>
      <c r="F2328" s="273" t="s">
        <v>252</v>
      </c>
      <c r="G2328" s="273" t="s">
        <v>515</v>
      </c>
      <c r="H2328" s="274">
        <v>45078</v>
      </c>
      <c r="I2328" s="273">
        <v>12519</v>
      </c>
      <c r="J2328" s="273">
        <v>669</v>
      </c>
      <c r="K2328" s="273">
        <v>5783</v>
      </c>
      <c r="L2328" s="273" t="s">
        <v>66</v>
      </c>
      <c r="M2328" s="273">
        <v>715.27808000000005</v>
      </c>
      <c r="N2328" s="273" t="s">
        <v>67</v>
      </c>
      <c r="P2328" s="273" t="s">
        <v>92</v>
      </c>
      <c r="Q2328" s="273" t="s">
        <v>69</v>
      </c>
      <c r="R2328" s="273" t="s">
        <v>70</v>
      </c>
      <c r="S2328" s="273" t="s">
        <v>93</v>
      </c>
      <c r="T2328" s="273" t="s">
        <v>94</v>
      </c>
      <c r="U2328" s="273" t="s">
        <v>73</v>
      </c>
      <c r="V2328" s="273" t="s">
        <v>95</v>
      </c>
      <c r="W2328" s="273">
        <v>196107</v>
      </c>
      <c r="X2328" s="273" t="s">
        <v>64</v>
      </c>
      <c r="Y2328" s="273" t="s">
        <v>75</v>
      </c>
      <c r="Z2328" s="273" t="s">
        <v>231</v>
      </c>
      <c r="AA2328" s="273" t="s">
        <v>231</v>
      </c>
      <c r="AB2328" s="274">
        <v>44986</v>
      </c>
      <c r="AC2328" s="273">
        <v>12017</v>
      </c>
      <c r="AD2328" s="273">
        <v>24</v>
      </c>
      <c r="AE2328" s="273">
        <v>0.30099999999999999</v>
      </c>
      <c r="AF2328" s="273" t="s">
        <v>90</v>
      </c>
      <c r="AG2328" s="273" t="s">
        <v>1676</v>
      </c>
      <c r="AH2328" s="273" t="s">
        <v>1677</v>
      </c>
      <c r="AI2328" s="273" t="s">
        <v>123</v>
      </c>
      <c r="AJ2328" s="273" t="s">
        <v>200</v>
      </c>
      <c r="AK2328" s="273">
        <v>287697</v>
      </c>
      <c r="BV2328" s="336" t="s">
        <v>64</v>
      </c>
      <c r="BW2328" s="337" t="s">
        <v>75</v>
      </c>
      <c r="BX2328" s="337" t="s">
        <v>308</v>
      </c>
      <c r="BY2328" s="337" t="s">
        <v>338</v>
      </c>
      <c r="BZ2328" s="337" t="s">
        <v>151</v>
      </c>
      <c r="CA2328" s="337" t="s">
        <v>152</v>
      </c>
      <c r="CB2328" s="337" t="s">
        <v>161</v>
      </c>
      <c r="CC2328" s="337" t="s">
        <v>162</v>
      </c>
      <c r="CD2328" s="338">
        <v>11</v>
      </c>
      <c r="CE2328" s="335">
        <v>44986</v>
      </c>
      <c r="CF2328" s="337">
        <v>161</v>
      </c>
      <c r="CG2328" s="337" t="s">
        <v>90</v>
      </c>
      <c r="CH2328" s="337">
        <v>161</v>
      </c>
      <c r="CI2328" s="337" t="s">
        <v>80</v>
      </c>
      <c r="CJ2328" s="337"/>
      <c r="CK2328" s="337"/>
      <c r="CL2328" s="337"/>
      <c r="CM2328" s="337" t="s">
        <v>73</v>
      </c>
      <c r="CN2328" s="337">
        <v>3</v>
      </c>
    </row>
    <row r="2329" spans="4:92">
      <c r="D2329" s="273" t="s">
        <v>64</v>
      </c>
      <c r="E2329" s="273" t="s">
        <v>63</v>
      </c>
      <c r="F2329" s="273" t="s">
        <v>252</v>
      </c>
      <c r="G2329" s="273" t="s">
        <v>515</v>
      </c>
      <c r="H2329" s="274">
        <v>45078</v>
      </c>
      <c r="I2329" s="273">
        <v>12519</v>
      </c>
      <c r="J2329" s="273">
        <v>669</v>
      </c>
      <c r="K2329" s="273">
        <v>238298</v>
      </c>
      <c r="L2329" s="273" t="s">
        <v>66</v>
      </c>
      <c r="M2329" s="273">
        <v>35243.464959999998</v>
      </c>
      <c r="N2329" s="273" t="s">
        <v>67</v>
      </c>
      <c r="P2329" s="273" t="s">
        <v>68</v>
      </c>
      <c r="Q2329" s="273" t="s">
        <v>69</v>
      </c>
      <c r="R2329" s="273" t="s">
        <v>70</v>
      </c>
      <c r="S2329" s="273" t="s">
        <v>71</v>
      </c>
      <c r="T2329" s="273" t="s">
        <v>72</v>
      </c>
      <c r="U2329" s="273" t="s">
        <v>73</v>
      </c>
      <c r="V2329" s="273" t="s">
        <v>74</v>
      </c>
      <c r="W2329" s="273">
        <v>196124</v>
      </c>
      <c r="X2329" s="273" t="s">
        <v>64</v>
      </c>
      <c r="Y2329" s="273" t="s">
        <v>75</v>
      </c>
      <c r="Z2329" s="273" t="s">
        <v>231</v>
      </c>
      <c r="AA2329" s="273" t="s">
        <v>231</v>
      </c>
      <c r="AB2329" s="274">
        <v>44986</v>
      </c>
      <c r="AC2329" s="273">
        <v>12017</v>
      </c>
      <c r="AD2329" s="273">
        <v>24</v>
      </c>
      <c r="AE2329" s="273">
        <v>4.1900000000000004</v>
      </c>
      <c r="AF2329" s="273" t="s">
        <v>90</v>
      </c>
      <c r="AG2329" s="273" t="s">
        <v>409</v>
      </c>
      <c r="AH2329" s="273" t="s">
        <v>410</v>
      </c>
      <c r="AI2329" s="273" t="s">
        <v>123</v>
      </c>
      <c r="AJ2329" s="273" t="s">
        <v>200</v>
      </c>
      <c r="AK2329" s="273">
        <v>287702</v>
      </c>
      <c r="BV2329" s="279" t="s">
        <v>64</v>
      </c>
      <c r="BW2329" s="280" t="s">
        <v>75</v>
      </c>
      <c r="BX2329" s="280" t="s">
        <v>308</v>
      </c>
      <c r="BY2329" s="280" t="s">
        <v>338</v>
      </c>
      <c r="BZ2329" s="280" t="s">
        <v>167</v>
      </c>
      <c r="CA2329" s="280" t="s">
        <v>168</v>
      </c>
      <c r="CB2329" s="280" t="s">
        <v>169</v>
      </c>
      <c r="CC2329" s="280" t="s">
        <v>170</v>
      </c>
      <c r="CD2329" s="281">
        <v>12</v>
      </c>
      <c r="CE2329" s="277">
        <v>44986</v>
      </c>
      <c r="CF2329" s="280">
        <v>0</v>
      </c>
      <c r="CG2329" s="280" t="s">
        <v>90</v>
      </c>
      <c r="CH2329" s="280">
        <v>0</v>
      </c>
      <c r="CI2329" s="280" t="s">
        <v>80</v>
      </c>
      <c r="CJ2329" s="280"/>
      <c r="CK2329" s="280"/>
      <c r="CL2329" s="280"/>
      <c r="CM2329" s="280" t="s">
        <v>73</v>
      </c>
      <c r="CN2329" s="280">
        <v>3</v>
      </c>
    </row>
    <row r="2330" spans="4:92">
      <c r="D2330" s="273" t="s">
        <v>64</v>
      </c>
      <c r="E2330" s="273" t="s">
        <v>63</v>
      </c>
      <c r="F2330" s="273" t="s">
        <v>252</v>
      </c>
      <c r="G2330" s="273" t="s">
        <v>515</v>
      </c>
      <c r="H2330" s="274">
        <v>45078</v>
      </c>
      <c r="I2330" s="273">
        <v>12519</v>
      </c>
      <c r="J2330" s="273">
        <v>669</v>
      </c>
      <c r="K2330" s="273">
        <v>13653</v>
      </c>
      <c r="L2330" s="273" t="s">
        <v>66</v>
      </c>
      <c r="M2330" s="273">
        <v>1848.8870400000001</v>
      </c>
      <c r="N2330" s="273" t="s">
        <v>67</v>
      </c>
      <c r="P2330" s="273" t="s">
        <v>92</v>
      </c>
      <c r="Q2330" s="273" t="s">
        <v>69</v>
      </c>
      <c r="R2330" s="273" t="s">
        <v>70</v>
      </c>
      <c r="S2330" s="273" t="s">
        <v>1857</v>
      </c>
      <c r="T2330" s="273" t="s">
        <v>835</v>
      </c>
      <c r="U2330" s="273" t="s">
        <v>73</v>
      </c>
      <c r="V2330" s="273" t="s">
        <v>1858</v>
      </c>
      <c r="W2330" s="273">
        <v>198996</v>
      </c>
      <c r="X2330" s="273" t="s">
        <v>64</v>
      </c>
      <c r="Y2330" s="273" t="s">
        <v>75</v>
      </c>
      <c r="Z2330" s="273" t="s">
        <v>231</v>
      </c>
      <c r="AA2330" s="273" t="s">
        <v>231</v>
      </c>
      <c r="AB2330" s="274">
        <v>44986</v>
      </c>
      <c r="AC2330" s="273">
        <v>12017</v>
      </c>
      <c r="AD2330" s="273">
        <v>24</v>
      </c>
      <c r="AE2330" s="273">
        <v>8.0609999999999999</v>
      </c>
      <c r="AF2330" s="273" t="s">
        <v>90</v>
      </c>
      <c r="AG2330" s="273" t="s">
        <v>414</v>
      </c>
      <c r="AH2330" s="273" t="s">
        <v>415</v>
      </c>
      <c r="AI2330" s="273" t="s">
        <v>199</v>
      </c>
      <c r="AJ2330" s="273" t="s">
        <v>200</v>
      </c>
      <c r="AK2330" s="273">
        <v>287708</v>
      </c>
      <c r="BV2330" s="336" t="s">
        <v>64</v>
      </c>
      <c r="BW2330" s="337" t="s">
        <v>75</v>
      </c>
      <c r="BX2330" s="337" t="s">
        <v>308</v>
      </c>
      <c r="BY2330" s="337" t="s">
        <v>338</v>
      </c>
      <c r="BZ2330" s="337" t="s">
        <v>126</v>
      </c>
      <c r="CA2330" s="337" t="s">
        <v>127</v>
      </c>
      <c r="CB2330" s="337" t="s">
        <v>133</v>
      </c>
      <c r="CC2330" s="337" t="s">
        <v>134</v>
      </c>
      <c r="CD2330" s="338">
        <v>7</v>
      </c>
      <c r="CE2330" s="335">
        <v>44986</v>
      </c>
      <c r="CF2330" s="337"/>
      <c r="CG2330" s="337"/>
      <c r="CH2330" s="337"/>
      <c r="CI2330" s="337" t="s">
        <v>104</v>
      </c>
      <c r="CJ2330" s="337"/>
      <c r="CK2330" s="337"/>
      <c r="CL2330" s="337"/>
      <c r="CM2330" s="337" t="s">
        <v>73</v>
      </c>
      <c r="CN2330" s="337">
        <v>3</v>
      </c>
    </row>
    <row r="2331" spans="4:92">
      <c r="D2331" s="273" t="s">
        <v>64</v>
      </c>
      <c r="E2331" s="273" t="s">
        <v>63</v>
      </c>
      <c r="F2331" s="273" t="s">
        <v>252</v>
      </c>
      <c r="G2331" s="273" t="s">
        <v>515</v>
      </c>
      <c r="H2331" s="274">
        <v>45078</v>
      </c>
      <c r="I2331" s="273">
        <v>12519</v>
      </c>
      <c r="J2331" s="273">
        <v>669</v>
      </c>
      <c r="K2331" s="273">
        <v>0</v>
      </c>
      <c r="L2331" s="273" t="s">
        <v>66</v>
      </c>
      <c r="N2331" s="273" t="s">
        <v>107</v>
      </c>
      <c r="W2331" s="273">
        <v>196090</v>
      </c>
      <c r="X2331" s="273" t="s">
        <v>64</v>
      </c>
      <c r="Y2331" s="273" t="s">
        <v>75</v>
      </c>
      <c r="Z2331" s="273" t="s">
        <v>231</v>
      </c>
      <c r="AA2331" s="273" t="s">
        <v>231</v>
      </c>
      <c r="AB2331" s="274">
        <v>44986</v>
      </c>
      <c r="AC2331" s="273">
        <v>12017</v>
      </c>
      <c r="AD2331" s="273">
        <v>24</v>
      </c>
      <c r="AE2331" s="273">
        <v>5.98</v>
      </c>
      <c r="AF2331" s="273" t="s">
        <v>90</v>
      </c>
      <c r="AG2331" s="273" t="s">
        <v>420</v>
      </c>
      <c r="AH2331" s="273" t="s">
        <v>421</v>
      </c>
      <c r="AI2331" s="273" t="s">
        <v>199</v>
      </c>
      <c r="AJ2331" s="273" t="s">
        <v>200</v>
      </c>
      <c r="AK2331" s="273">
        <v>287721</v>
      </c>
      <c r="BV2331" s="279" t="s">
        <v>64</v>
      </c>
      <c r="BW2331" s="280" t="s">
        <v>75</v>
      </c>
      <c r="BX2331" s="280" t="s">
        <v>308</v>
      </c>
      <c r="BY2331" s="280" t="s">
        <v>338</v>
      </c>
      <c r="BZ2331" s="280" t="s">
        <v>138</v>
      </c>
      <c r="CA2331" s="280" t="s">
        <v>139</v>
      </c>
      <c r="CB2331" s="280" t="s">
        <v>140</v>
      </c>
      <c r="CC2331" s="280" t="s">
        <v>141</v>
      </c>
      <c r="CD2331" s="281">
        <v>9</v>
      </c>
      <c r="CE2331" s="277">
        <v>44986</v>
      </c>
      <c r="CF2331" s="280">
        <v>0</v>
      </c>
      <c r="CG2331" s="280" t="s">
        <v>90</v>
      </c>
      <c r="CH2331" s="280">
        <v>0</v>
      </c>
      <c r="CI2331" s="280" t="s">
        <v>80</v>
      </c>
      <c r="CJ2331" s="280"/>
      <c r="CK2331" s="280"/>
      <c r="CL2331" s="280"/>
      <c r="CM2331" s="280" t="s">
        <v>73</v>
      </c>
      <c r="CN2331" s="280">
        <v>3</v>
      </c>
    </row>
    <row r="2332" spans="4:92">
      <c r="D2332" s="273" t="s">
        <v>64</v>
      </c>
      <c r="E2332" s="273" t="s">
        <v>63</v>
      </c>
      <c r="F2332" s="273" t="s">
        <v>252</v>
      </c>
      <c r="G2332" s="273" t="s">
        <v>515</v>
      </c>
      <c r="H2332" s="274">
        <v>45078</v>
      </c>
      <c r="I2332" s="273">
        <v>12519</v>
      </c>
      <c r="J2332" s="273">
        <v>669</v>
      </c>
      <c r="K2332" s="273">
        <v>91379</v>
      </c>
      <c r="L2332" s="273" t="s">
        <v>66</v>
      </c>
      <c r="M2332" s="273">
        <v>15839.69112</v>
      </c>
      <c r="N2332" s="273" t="s">
        <v>115</v>
      </c>
      <c r="W2332" s="273">
        <v>196089</v>
      </c>
      <c r="X2332" s="273" t="s">
        <v>64</v>
      </c>
      <c r="Y2332" s="273" t="s">
        <v>75</v>
      </c>
      <c r="Z2332" s="273" t="s">
        <v>231</v>
      </c>
      <c r="AA2332" s="273" t="s">
        <v>231</v>
      </c>
      <c r="AB2332" s="274">
        <v>44986</v>
      </c>
      <c r="AC2332" s="273">
        <v>12017</v>
      </c>
      <c r="AD2332" s="273">
        <v>24</v>
      </c>
      <c r="AE2332" s="273">
        <v>32.728999999999999</v>
      </c>
      <c r="AF2332" s="273" t="s">
        <v>90</v>
      </c>
      <c r="AG2332" s="273" t="s">
        <v>424</v>
      </c>
      <c r="AH2332" s="273" t="s">
        <v>425</v>
      </c>
      <c r="AI2332" s="273" t="s">
        <v>199</v>
      </c>
      <c r="AJ2332" s="273" t="s">
        <v>200</v>
      </c>
      <c r="AK2332" s="273">
        <v>287726</v>
      </c>
      <c r="BV2332" s="336" t="s">
        <v>64</v>
      </c>
      <c r="BW2332" s="337" t="s">
        <v>75</v>
      </c>
      <c r="BX2332" s="337" t="s">
        <v>308</v>
      </c>
      <c r="BY2332" s="337" t="s">
        <v>338</v>
      </c>
      <c r="BZ2332" s="337" t="s">
        <v>151</v>
      </c>
      <c r="CA2332" s="337" t="s">
        <v>152</v>
      </c>
      <c r="CB2332" s="337" t="s">
        <v>153</v>
      </c>
      <c r="CC2332" s="337" t="s">
        <v>154</v>
      </c>
      <c r="CD2332" s="338">
        <v>10</v>
      </c>
      <c r="CE2332" s="335">
        <v>44986</v>
      </c>
      <c r="CF2332" s="337">
        <v>202</v>
      </c>
      <c r="CG2332" s="337" t="s">
        <v>90</v>
      </c>
      <c r="CH2332" s="337">
        <v>202</v>
      </c>
      <c r="CI2332" s="337" t="s">
        <v>80</v>
      </c>
      <c r="CJ2332" s="337"/>
      <c r="CK2332" s="337"/>
      <c r="CL2332" s="337"/>
      <c r="CM2332" s="337" t="s">
        <v>73</v>
      </c>
      <c r="CN2332" s="337">
        <v>3</v>
      </c>
    </row>
    <row r="2333" spans="4:92">
      <c r="D2333" s="273" t="s">
        <v>64</v>
      </c>
      <c r="E2333" s="273" t="s">
        <v>63</v>
      </c>
      <c r="F2333" s="273" t="s">
        <v>252</v>
      </c>
      <c r="G2333" s="273" t="s">
        <v>515</v>
      </c>
      <c r="H2333" s="274">
        <v>45108</v>
      </c>
      <c r="I2333" s="273">
        <v>12788</v>
      </c>
      <c r="J2333" s="273">
        <v>669</v>
      </c>
      <c r="K2333" s="273">
        <v>127244</v>
      </c>
      <c r="L2333" s="273" t="s">
        <v>66</v>
      </c>
      <c r="M2333" s="273">
        <v>23598.706559999999</v>
      </c>
      <c r="N2333" s="273" t="s">
        <v>67</v>
      </c>
      <c r="P2333" s="273" t="s">
        <v>1011</v>
      </c>
      <c r="Q2333" s="273" t="s">
        <v>69</v>
      </c>
      <c r="R2333" s="273" t="s">
        <v>70</v>
      </c>
      <c r="S2333" s="273" t="s">
        <v>1041</v>
      </c>
      <c r="T2333" s="273" t="s">
        <v>1042</v>
      </c>
      <c r="U2333" s="273" t="s">
        <v>73</v>
      </c>
      <c r="V2333" s="273" t="s">
        <v>1043</v>
      </c>
      <c r="W2333" s="273">
        <v>208562</v>
      </c>
      <c r="X2333" s="273" t="s">
        <v>64</v>
      </c>
      <c r="Y2333" s="273" t="s">
        <v>75</v>
      </c>
      <c r="Z2333" s="273" t="s">
        <v>231</v>
      </c>
      <c r="AA2333" s="273" t="s">
        <v>231</v>
      </c>
      <c r="AB2333" s="274">
        <v>44986</v>
      </c>
      <c r="AC2333" s="273">
        <v>12017</v>
      </c>
      <c r="AD2333" s="273">
        <v>24</v>
      </c>
      <c r="AE2333" s="273">
        <v>12.61</v>
      </c>
      <c r="AF2333" s="273" t="s">
        <v>90</v>
      </c>
      <c r="AG2333" s="273" t="s">
        <v>428</v>
      </c>
      <c r="AH2333" s="273" t="s">
        <v>429</v>
      </c>
      <c r="AI2333" s="273" t="s">
        <v>199</v>
      </c>
      <c r="AJ2333" s="273" t="s">
        <v>200</v>
      </c>
      <c r="AK2333" s="273">
        <v>287731</v>
      </c>
      <c r="BV2333" s="279" t="s">
        <v>64</v>
      </c>
      <c r="BW2333" s="280" t="s">
        <v>75</v>
      </c>
      <c r="BX2333" s="280" t="s">
        <v>308</v>
      </c>
      <c r="BY2333" s="280" t="s">
        <v>338</v>
      </c>
      <c r="BZ2333" s="280" t="s">
        <v>126</v>
      </c>
      <c r="CA2333" s="280" t="s">
        <v>127</v>
      </c>
      <c r="CB2333" s="280" t="s">
        <v>128</v>
      </c>
      <c r="CC2333" s="280" t="s">
        <v>129</v>
      </c>
      <c r="CD2333" s="281">
        <v>6</v>
      </c>
      <c r="CE2333" s="277">
        <v>44986</v>
      </c>
      <c r="CF2333" s="280"/>
      <c r="CG2333" s="280"/>
      <c r="CH2333" s="280"/>
      <c r="CI2333" s="280" t="s">
        <v>80</v>
      </c>
      <c r="CJ2333" s="280"/>
      <c r="CK2333" s="280"/>
      <c r="CL2333" s="280"/>
      <c r="CM2333" s="280" t="s">
        <v>73</v>
      </c>
      <c r="CN2333" s="280">
        <v>3</v>
      </c>
    </row>
    <row r="2334" spans="4:92">
      <c r="D2334" s="273" t="s">
        <v>64</v>
      </c>
      <c r="E2334" s="273" t="s">
        <v>63</v>
      </c>
      <c r="F2334" s="273" t="s">
        <v>252</v>
      </c>
      <c r="G2334" s="273" t="s">
        <v>515</v>
      </c>
      <c r="H2334" s="274">
        <v>45108</v>
      </c>
      <c r="I2334" s="273">
        <v>12788</v>
      </c>
      <c r="J2334" s="273">
        <v>669</v>
      </c>
      <c r="K2334" s="273">
        <v>6881</v>
      </c>
      <c r="L2334" s="273" t="s">
        <v>66</v>
      </c>
      <c r="M2334" s="273">
        <v>851.15096000000005</v>
      </c>
      <c r="N2334" s="273" t="s">
        <v>67</v>
      </c>
      <c r="P2334" s="273" t="s">
        <v>92</v>
      </c>
      <c r="Q2334" s="273" t="s">
        <v>69</v>
      </c>
      <c r="R2334" s="273" t="s">
        <v>70</v>
      </c>
      <c r="S2334" s="273" t="s">
        <v>93</v>
      </c>
      <c r="T2334" s="273" t="s">
        <v>94</v>
      </c>
      <c r="U2334" s="273" t="s">
        <v>73</v>
      </c>
      <c r="V2334" s="273" t="s">
        <v>95</v>
      </c>
      <c r="W2334" s="273">
        <v>208578</v>
      </c>
      <c r="X2334" s="273" t="s">
        <v>64</v>
      </c>
      <c r="Y2334" s="273" t="s">
        <v>75</v>
      </c>
      <c r="Z2334" s="273" t="s">
        <v>231</v>
      </c>
      <c r="AA2334" s="273" t="s">
        <v>231</v>
      </c>
      <c r="AB2334" s="274">
        <v>44986</v>
      </c>
      <c r="AC2334" s="273">
        <v>12017</v>
      </c>
      <c r="AD2334" s="273">
        <v>24</v>
      </c>
      <c r="AE2334" s="273">
        <v>1.1859999999999999</v>
      </c>
      <c r="AF2334" s="273" t="s">
        <v>90</v>
      </c>
      <c r="AG2334" s="273" t="s">
        <v>432</v>
      </c>
      <c r="AH2334" s="273" t="s">
        <v>433</v>
      </c>
      <c r="AI2334" s="273" t="s">
        <v>199</v>
      </c>
      <c r="AJ2334" s="273" t="s">
        <v>200</v>
      </c>
      <c r="AK2334" s="273">
        <v>287736</v>
      </c>
      <c r="BV2334" s="336" t="s">
        <v>64</v>
      </c>
      <c r="BW2334" s="337" t="s">
        <v>75</v>
      </c>
      <c r="BX2334" s="337" t="s">
        <v>308</v>
      </c>
      <c r="BY2334" s="337" t="s">
        <v>338</v>
      </c>
      <c r="BZ2334" s="337" t="s">
        <v>110</v>
      </c>
      <c r="CA2334" s="337" t="s">
        <v>111</v>
      </c>
      <c r="CB2334" s="337" t="s">
        <v>117</v>
      </c>
      <c r="CC2334" s="337" t="s">
        <v>118</v>
      </c>
      <c r="CD2334" s="338">
        <v>5</v>
      </c>
      <c r="CE2334" s="335">
        <v>44986</v>
      </c>
      <c r="CF2334" s="337"/>
      <c r="CG2334" s="337"/>
      <c r="CH2334" s="337"/>
      <c r="CI2334" s="337" t="s">
        <v>104</v>
      </c>
      <c r="CJ2334" s="337"/>
      <c r="CK2334" s="337"/>
      <c r="CL2334" s="337"/>
      <c r="CM2334" s="337" t="s">
        <v>73</v>
      </c>
      <c r="CN2334" s="337">
        <v>3</v>
      </c>
    </row>
    <row r="2335" spans="4:92">
      <c r="D2335" s="273" t="s">
        <v>64</v>
      </c>
      <c r="E2335" s="273" t="s">
        <v>63</v>
      </c>
      <c r="F2335" s="273" t="s">
        <v>252</v>
      </c>
      <c r="G2335" s="273" t="s">
        <v>515</v>
      </c>
      <c r="H2335" s="274">
        <v>45108</v>
      </c>
      <c r="I2335" s="273">
        <v>12788</v>
      </c>
      <c r="J2335" s="273">
        <v>669</v>
      </c>
      <c r="K2335" s="273">
        <v>172767</v>
      </c>
      <c r="L2335" s="273" t="s">
        <v>66</v>
      </c>
      <c r="M2335" s="273">
        <v>25551.785599999999</v>
      </c>
      <c r="N2335" s="273" t="s">
        <v>67</v>
      </c>
      <c r="P2335" s="273" t="s">
        <v>68</v>
      </c>
      <c r="Q2335" s="273" t="s">
        <v>69</v>
      </c>
      <c r="R2335" s="273" t="s">
        <v>70</v>
      </c>
      <c r="S2335" s="273" t="s">
        <v>71</v>
      </c>
      <c r="T2335" s="273" t="s">
        <v>72</v>
      </c>
      <c r="U2335" s="273" t="s">
        <v>73</v>
      </c>
      <c r="V2335" s="273" t="s">
        <v>74</v>
      </c>
      <c r="W2335" s="273">
        <v>208595</v>
      </c>
      <c r="X2335" s="273" t="s">
        <v>64</v>
      </c>
      <c r="Y2335" s="273" t="s">
        <v>75</v>
      </c>
      <c r="Z2335" s="273" t="s">
        <v>231</v>
      </c>
      <c r="AA2335" s="273" t="s">
        <v>231</v>
      </c>
      <c r="AB2335" s="274">
        <v>44986</v>
      </c>
      <c r="AC2335" s="273">
        <v>12017</v>
      </c>
      <c r="AD2335" s="273">
        <v>24</v>
      </c>
      <c r="AE2335" s="273">
        <v>0.23</v>
      </c>
      <c r="AF2335" s="273" t="s">
        <v>90</v>
      </c>
      <c r="AG2335" s="273" t="s">
        <v>718</v>
      </c>
      <c r="AH2335" s="273" t="s">
        <v>1549</v>
      </c>
      <c r="AI2335" s="273" t="s">
        <v>123</v>
      </c>
      <c r="AJ2335" s="273" t="s">
        <v>200</v>
      </c>
      <c r="AK2335" s="273">
        <v>287741</v>
      </c>
      <c r="BV2335" s="279" t="s">
        <v>64</v>
      </c>
      <c r="BW2335" s="280" t="s">
        <v>75</v>
      </c>
      <c r="BX2335" s="280" t="s">
        <v>308</v>
      </c>
      <c r="BY2335" s="280" t="s">
        <v>338</v>
      </c>
      <c r="BZ2335" s="280" t="s">
        <v>86</v>
      </c>
      <c r="CA2335" s="280" t="s">
        <v>87</v>
      </c>
      <c r="CB2335" s="280" t="s">
        <v>88</v>
      </c>
      <c r="CC2335" s="280" t="s">
        <v>89</v>
      </c>
      <c r="CD2335" s="281">
        <v>3</v>
      </c>
      <c r="CE2335" s="277">
        <v>45047</v>
      </c>
      <c r="CF2335" s="280">
        <v>488</v>
      </c>
      <c r="CG2335" s="280" t="s">
        <v>90</v>
      </c>
      <c r="CH2335" s="280">
        <v>488</v>
      </c>
      <c r="CI2335" s="280" t="s">
        <v>80</v>
      </c>
      <c r="CJ2335" s="280"/>
      <c r="CK2335" s="280"/>
      <c r="CL2335" s="280"/>
      <c r="CM2335" s="280" t="s">
        <v>73</v>
      </c>
      <c r="CN2335" s="280">
        <v>3</v>
      </c>
    </row>
    <row r="2336" spans="4:92">
      <c r="D2336" s="273" t="s">
        <v>64</v>
      </c>
      <c r="E2336" s="273" t="s">
        <v>63</v>
      </c>
      <c r="F2336" s="273" t="s">
        <v>252</v>
      </c>
      <c r="G2336" s="273" t="s">
        <v>515</v>
      </c>
      <c r="H2336" s="274">
        <v>45108</v>
      </c>
      <c r="I2336" s="273">
        <v>12788</v>
      </c>
      <c r="J2336" s="273">
        <v>669</v>
      </c>
      <c r="K2336" s="273">
        <v>17002</v>
      </c>
      <c r="L2336" s="273" t="s">
        <v>66</v>
      </c>
      <c r="M2336" s="273">
        <v>2302.51296</v>
      </c>
      <c r="N2336" s="273" t="s">
        <v>67</v>
      </c>
      <c r="P2336" s="273" t="s">
        <v>92</v>
      </c>
      <c r="Q2336" s="273" t="s">
        <v>69</v>
      </c>
      <c r="R2336" s="273" t="s">
        <v>70</v>
      </c>
      <c r="S2336" s="273" t="s">
        <v>1857</v>
      </c>
      <c r="T2336" s="273" t="s">
        <v>835</v>
      </c>
      <c r="U2336" s="273" t="s">
        <v>73</v>
      </c>
      <c r="V2336" s="273" t="s">
        <v>1858</v>
      </c>
      <c r="W2336" s="273">
        <v>208612</v>
      </c>
      <c r="X2336" s="273" t="s">
        <v>64</v>
      </c>
      <c r="Y2336" s="273" t="s">
        <v>75</v>
      </c>
      <c r="Z2336" s="273" t="s">
        <v>231</v>
      </c>
      <c r="AA2336" s="273" t="s">
        <v>231</v>
      </c>
      <c r="AB2336" s="274">
        <v>45078</v>
      </c>
      <c r="AC2336" s="273">
        <v>12446</v>
      </c>
      <c r="AD2336" s="273">
        <v>24</v>
      </c>
      <c r="AE2336" s="273">
        <v>0.57399999999999995</v>
      </c>
      <c r="AF2336" s="273" t="s">
        <v>90</v>
      </c>
      <c r="AG2336" s="273" t="s">
        <v>432</v>
      </c>
      <c r="AH2336" s="273" t="s">
        <v>433</v>
      </c>
      <c r="AI2336" s="273" t="s">
        <v>199</v>
      </c>
      <c r="AJ2336" s="273" t="s">
        <v>200</v>
      </c>
      <c r="AK2336" s="273">
        <v>289366</v>
      </c>
      <c r="BV2336" s="336" t="s">
        <v>64</v>
      </c>
      <c r="BW2336" s="337" t="s">
        <v>75</v>
      </c>
      <c r="BX2336" s="337" t="s">
        <v>308</v>
      </c>
      <c r="BY2336" s="337" t="s">
        <v>338</v>
      </c>
      <c r="BZ2336" s="337" t="s">
        <v>86</v>
      </c>
      <c r="CA2336" s="337" t="s">
        <v>87</v>
      </c>
      <c r="CB2336" s="337" t="s">
        <v>88</v>
      </c>
      <c r="CC2336" s="337" t="s">
        <v>89</v>
      </c>
      <c r="CD2336" s="338">
        <v>3</v>
      </c>
      <c r="CE2336" s="335">
        <v>45078</v>
      </c>
      <c r="CF2336" s="337">
        <v>281</v>
      </c>
      <c r="CG2336" s="337" t="s">
        <v>90</v>
      </c>
      <c r="CH2336" s="337">
        <v>281</v>
      </c>
      <c r="CI2336" s="337" t="s">
        <v>80</v>
      </c>
      <c r="CJ2336" s="337"/>
      <c r="CK2336" s="337"/>
      <c r="CL2336" s="337"/>
      <c r="CM2336" s="337" t="s">
        <v>73</v>
      </c>
      <c r="CN2336" s="337">
        <v>3</v>
      </c>
    </row>
    <row r="2337" spans="4:92">
      <c r="D2337" s="273" t="s">
        <v>64</v>
      </c>
      <c r="E2337" s="273" t="s">
        <v>63</v>
      </c>
      <c r="F2337" s="273" t="s">
        <v>252</v>
      </c>
      <c r="G2337" s="273" t="s">
        <v>515</v>
      </c>
      <c r="H2337" s="274">
        <v>45108</v>
      </c>
      <c r="I2337" s="273">
        <v>12788</v>
      </c>
      <c r="J2337" s="273">
        <v>669</v>
      </c>
      <c r="K2337" s="273">
        <v>0</v>
      </c>
      <c r="L2337" s="273" t="s">
        <v>66</v>
      </c>
      <c r="N2337" s="273" t="s">
        <v>107</v>
      </c>
      <c r="W2337" s="273">
        <v>208561</v>
      </c>
      <c r="X2337" s="273" t="s">
        <v>64</v>
      </c>
      <c r="Y2337" s="273" t="s">
        <v>75</v>
      </c>
      <c r="Z2337" s="273" t="s">
        <v>231</v>
      </c>
      <c r="AA2337" s="273" t="s">
        <v>231</v>
      </c>
      <c r="AB2337" s="274">
        <v>45078</v>
      </c>
      <c r="AC2337" s="273">
        <v>12446</v>
      </c>
      <c r="AD2337" s="273">
        <v>24</v>
      </c>
      <c r="AE2337" s="273">
        <v>1.42</v>
      </c>
      <c r="AF2337" s="273" t="s">
        <v>90</v>
      </c>
      <c r="AG2337" s="273" t="s">
        <v>222</v>
      </c>
      <c r="AH2337" s="273" t="s">
        <v>223</v>
      </c>
      <c r="AI2337" s="273" t="s">
        <v>199</v>
      </c>
      <c r="AJ2337" s="273" t="s">
        <v>200</v>
      </c>
      <c r="AK2337" s="273">
        <v>289372</v>
      </c>
      <c r="BV2337" s="279" t="s">
        <v>64</v>
      </c>
      <c r="BW2337" s="280" t="s">
        <v>75</v>
      </c>
      <c r="BX2337" s="280" t="s">
        <v>308</v>
      </c>
      <c r="BY2337" s="280" t="s">
        <v>338</v>
      </c>
      <c r="BZ2337" s="280" t="s">
        <v>110</v>
      </c>
      <c r="CA2337" s="280" t="s">
        <v>111</v>
      </c>
      <c r="CB2337" s="280" t="s">
        <v>112</v>
      </c>
      <c r="CC2337" s="280" t="s">
        <v>113</v>
      </c>
      <c r="CD2337" s="281">
        <v>4</v>
      </c>
      <c r="CE2337" s="277">
        <v>45078</v>
      </c>
      <c r="CF2337" s="280"/>
      <c r="CG2337" s="280"/>
      <c r="CH2337" s="280"/>
      <c r="CI2337" s="280" t="s">
        <v>80</v>
      </c>
      <c r="CJ2337" s="280"/>
      <c r="CK2337" s="280"/>
      <c r="CL2337" s="280"/>
      <c r="CM2337" s="280" t="s">
        <v>73</v>
      </c>
      <c r="CN2337" s="280">
        <v>3</v>
      </c>
    </row>
    <row r="2338" spans="4:92">
      <c r="D2338" s="273" t="s">
        <v>64</v>
      </c>
      <c r="E2338" s="273" t="s">
        <v>63</v>
      </c>
      <c r="F2338" s="273" t="s">
        <v>252</v>
      </c>
      <c r="G2338" s="273" t="s">
        <v>515</v>
      </c>
      <c r="H2338" s="274">
        <v>45108</v>
      </c>
      <c r="I2338" s="273">
        <v>12788</v>
      </c>
      <c r="J2338" s="273">
        <v>669</v>
      </c>
      <c r="K2338" s="273">
        <v>128962</v>
      </c>
      <c r="L2338" s="273" t="s">
        <v>66</v>
      </c>
      <c r="M2338" s="273">
        <v>18759.867279999999</v>
      </c>
      <c r="N2338" s="273" t="s">
        <v>115</v>
      </c>
      <c r="W2338" s="273">
        <v>208560</v>
      </c>
      <c r="X2338" s="273" t="s">
        <v>64</v>
      </c>
      <c r="Y2338" s="273" t="s">
        <v>75</v>
      </c>
      <c r="Z2338" s="273" t="s">
        <v>231</v>
      </c>
      <c r="AA2338" s="273" t="s">
        <v>231</v>
      </c>
      <c r="AB2338" s="274">
        <v>45078</v>
      </c>
      <c r="AC2338" s="273">
        <v>12446</v>
      </c>
      <c r="AD2338" s="273">
        <v>24</v>
      </c>
      <c r="AE2338" s="273">
        <v>3.48</v>
      </c>
      <c r="AF2338" s="273" t="s">
        <v>90</v>
      </c>
      <c r="AG2338" s="273" t="s">
        <v>1528</v>
      </c>
      <c r="AH2338" s="273" t="s">
        <v>1529</v>
      </c>
      <c r="AI2338" s="273" t="s">
        <v>199</v>
      </c>
      <c r="AJ2338" s="273" t="s">
        <v>200</v>
      </c>
      <c r="AK2338" s="273">
        <v>289378</v>
      </c>
      <c r="BV2338" s="336" t="s">
        <v>64</v>
      </c>
      <c r="BW2338" s="337" t="s">
        <v>75</v>
      </c>
      <c r="BX2338" s="337" t="s">
        <v>308</v>
      </c>
      <c r="BY2338" s="337" t="s">
        <v>338</v>
      </c>
      <c r="BZ2338" s="337" t="s">
        <v>86</v>
      </c>
      <c r="CA2338" s="337" t="s">
        <v>87</v>
      </c>
      <c r="CB2338" s="337" t="s">
        <v>101</v>
      </c>
      <c r="CC2338" s="337" t="s">
        <v>102</v>
      </c>
      <c r="CD2338" s="338">
        <v>4</v>
      </c>
      <c r="CE2338" s="335">
        <v>45078</v>
      </c>
      <c r="CF2338" s="337">
        <v>1103</v>
      </c>
      <c r="CG2338" s="337" t="s">
        <v>1495</v>
      </c>
      <c r="CH2338" s="337">
        <v>158.55625000000001</v>
      </c>
      <c r="CI2338" s="337" t="s">
        <v>104</v>
      </c>
      <c r="CJ2338" s="337"/>
      <c r="CK2338" s="337"/>
      <c r="CL2338" s="337"/>
      <c r="CM2338" s="337" t="s">
        <v>73</v>
      </c>
      <c r="CN2338" s="337">
        <v>3</v>
      </c>
    </row>
    <row r="2339" spans="4:92">
      <c r="D2339" s="273" t="s">
        <v>83</v>
      </c>
      <c r="E2339" s="273" t="s">
        <v>63</v>
      </c>
      <c r="F2339" s="273" t="s">
        <v>228</v>
      </c>
      <c r="G2339" s="273" t="s">
        <v>237</v>
      </c>
      <c r="H2339" s="274">
        <v>44958</v>
      </c>
      <c r="I2339" s="273">
        <v>11298</v>
      </c>
      <c r="J2339" s="273">
        <v>19</v>
      </c>
      <c r="K2339" s="273">
        <v>11423</v>
      </c>
      <c r="L2339" s="273" t="s">
        <v>66</v>
      </c>
      <c r="M2339" s="273">
        <v>0</v>
      </c>
      <c r="N2339" s="273" t="s">
        <v>1010</v>
      </c>
      <c r="O2339" s="273">
        <v>0</v>
      </c>
      <c r="P2339" s="273" t="s">
        <v>1011</v>
      </c>
      <c r="Q2339" s="273" t="s">
        <v>69</v>
      </c>
      <c r="R2339" s="273" t="s">
        <v>1013</v>
      </c>
      <c r="S2339" s="273" t="s">
        <v>1298</v>
      </c>
      <c r="U2339" s="273" t="s">
        <v>73</v>
      </c>
      <c r="V2339" s="273" t="s">
        <v>1859</v>
      </c>
      <c r="W2339" s="273">
        <v>344497</v>
      </c>
      <c r="X2339" s="273" t="s">
        <v>64</v>
      </c>
      <c r="Y2339" s="273" t="s">
        <v>75</v>
      </c>
      <c r="Z2339" s="273" t="s">
        <v>231</v>
      </c>
      <c r="AA2339" s="273" t="s">
        <v>231</v>
      </c>
      <c r="AB2339" s="274">
        <v>45078</v>
      </c>
      <c r="AC2339" s="273">
        <v>12446</v>
      </c>
      <c r="AD2339" s="273">
        <v>24</v>
      </c>
      <c r="AE2339" s="273">
        <v>2.42</v>
      </c>
      <c r="AF2339" s="273" t="s">
        <v>90</v>
      </c>
      <c r="AG2339" s="273" t="s">
        <v>1530</v>
      </c>
      <c r="AH2339" s="273" t="s">
        <v>1531</v>
      </c>
      <c r="AI2339" s="273" t="s">
        <v>199</v>
      </c>
      <c r="AJ2339" s="273" t="s">
        <v>200</v>
      </c>
      <c r="AK2339" s="273">
        <v>289384</v>
      </c>
      <c r="BV2339" s="279" t="s">
        <v>64</v>
      </c>
      <c r="BW2339" s="280" t="s">
        <v>75</v>
      </c>
      <c r="BX2339" s="280" t="s">
        <v>308</v>
      </c>
      <c r="BY2339" s="280" t="s">
        <v>338</v>
      </c>
      <c r="BZ2339" s="280" t="s">
        <v>110</v>
      </c>
      <c r="CA2339" s="280" t="s">
        <v>111</v>
      </c>
      <c r="CB2339" s="280" t="s">
        <v>117</v>
      </c>
      <c r="CC2339" s="280" t="s">
        <v>118</v>
      </c>
      <c r="CD2339" s="281">
        <v>5</v>
      </c>
      <c r="CE2339" s="277">
        <v>45078</v>
      </c>
      <c r="CF2339" s="280"/>
      <c r="CG2339" s="280"/>
      <c r="CH2339" s="280"/>
      <c r="CI2339" s="280" t="s">
        <v>104</v>
      </c>
      <c r="CJ2339" s="280"/>
      <c r="CK2339" s="280"/>
      <c r="CL2339" s="280"/>
      <c r="CM2339" s="280" t="s">
        <v>73</v>
      </c>
      <c r="CN2339" s="280">
        <v>3</v>
      </c>
    </row>
    <row r="2340" spans="4:92">
      <c r="D2340" s="273" t="s">
        <v>83</v>
      </c>
      <c r="E2340" s="273" t="s">
        <v>63</v>
      </c>
      <c r="F2340" s="273" t="s">
        <v>228</v>
      </c>
      <c r="G2340" s="273" t="s">
        <v>237</v>
      </c>
      <c r="H2340" s="274">
        <v>44958</v>
      </c>
      <c r="I2340" s="273">
        <v>11298</v>
      </c>
      <c r="J2340" s="273">
        <v>19</v>
      </c>
      <c r="K2340" s="273">
        <v>102287</v>
      </c>
      <c r="L2340" s="273" t="s">
        <v>66</v>
      </c>
      <c r="M2340" s="273">
        <v>13191.97704</v>
      </c>
      <c r="N2340" s="273" t="s">
        <v>67</v>
      </c>
      <c r="P2340" s="273" t="s">
        <v>92</v>
      </c>
      <c r="Q2340" s="273" t="s">
        <v>69</v>
      </c>
      <c r="R2340" s="273" t="s">
        <v>1013</v>
      </c>
      <c r="S2340" s="273" t="s">
        <v>834</v>
      </c>
      <c r="T2340" s="273" t="s">
        <v>835</v>
      </c>
      <c r="U2340" s="273" t="s">
        <v>73</v>
      </c>
      <c r="V2340" s="273" t="s">
        <v>836</v>
      </c>
      <c r="W2340" s="273">
        <v>344513</v>
      </c>
      <c r="X2340" s="273" t="s">
        <v>64</v>
      </c>
      <c r="Y2340" s="273" t="s">
        <v>75</v>
      </c>
      <c r="Z2340" s="273" t="s">
        <v>231</v>
      </c>
      <c r="AA2340" s="273" t="s">
        <v>231</v>
      </c>
      <c r="AB2340" s="274">
        <v>45078</v>
      </c>
      <c r="AC2340" s="273">
        <v>12446</v>
      </c>
      <c r="AD2340" s="273">
        <v>24</v>
      </c>
      <c r="AE2340" s="273">
        <v>6.6000000000000003E-2</v>
      </c>
      <c r="AF2340" s="273" t="s">
        <v>90</v>
      </c>
      <c r="AG2340" s="273" t="s">
        <v>1552</v>
      </c>
      <c r="AH2340" s="273" t="s">
        <v>1553</v>
      </c>
      <c r="AI2340" s="273" t="s">
        <v>123</v>
      </c>
      <c r="AJ2340" s="273" t="s">
        <v>200</v>
      </c>
      <c r="AK2340" s="273">
        <v>289390</v>
      </c>
      <c r="BV2340" s="336" t="s">
        <v>64</v>
      </c>
      <c r="BW2340" s="337" t="s">
        <v>75</v>
      </c>
      <c r="BX2340" s="337" t="s">
        <v>308</v>
      </c>
      <c r="BY2340" s="337" t="s">
        <v>338</v>
      </c>
      <c r="BZ2340" s="337" t="s">
        <v>126</v>
      </c>
      <c r="CA2340" s="337" t="s">
        <v>127</v>
      </c>
      <c r="CB2340" s="337" t="s">
        <v>128</v>
      </c>
      <c r="CC2340" s="337" t="s">
        <v>129</v>
      </c>
      <c r="CD2340" s="338">
        <v>6</v>
      </c>
      <c r="CE2340" s="335">
        <v>45078</v>
      </c>
      <c r="CF2340" s="337"/>
      <c r="CG2340" s="337"/>
      <c r="CH2340" s="337"/>
      <c r="CI2340" s="337" t="s">
        <v>80</v>
      </c>
      <c r="CJ2340" s="337"/>
      <c r="CK2340" s="337"/>
      <c r="CL2340" s="337"/>
      <c r="CM2340" s="337" t="s">
        <v>73</v>
      </c>
      <c r="CN2340" s="337">
        <v>3</v>
      </c>
    </row>
    <row r="2341" spans="4:92">
      <c r="D2341" s="273" t="s">
        <v>83</v>
      </c>
      <c r="E2341" s="273" t="s">
        <v>63</v>
      </c>
      <c r="F2341" s="273" t="s">
        <v>228</v>
      </c>
      <c r="G2341" s="273" t="s">
        <v>237</v>
      </c>
      <c r="H2341" s="274">
        <v>44958</v>
      </c>
      <c r="I2341" s="273">
        <v>11298</v>
      </c>
      <c r="J2341" s="273">
        <v>19</v>
      </c>
      <c r="K2341" s="273">
        <v>87385</v>
      </c>
      <c r="L2341" s="273" t="s">
        <v>66</v>
      </c>
      <c r="M2341" s="273">
        <v>15434.84008</v>
      </c>
      <c r="N2341" s="273" t="s">
        <v>67</v>
      </c>
      <c r="P2341" s="273" t="s">
        <v>1011</v>
      </c>
      <c r="Q2341" s="273" t="s">
        <v>69</v>
      </c>
      <c r="R2341" s="273" t="s">
        <v>1013</v>
      </c>
      <c r="S2341" s="273" t="s">
        <v>1041</v>
      </c>
      <c r="T2341" s="273" t="s">
        <v>1042</v>
      </c>
      <c r="U2341" s="273" t="s">
        <v>73</v>
      </c>
      <c r="V2341" s="273" t="s">
        <v>1043</v>
      </c>
      <c r="W2341" s="273">
        <v>344530</v>
      </c>
      <c r="X2341" s="273" t="s">
        <v>64</v>
      </c>
      <c r="Y2341" s="273" t="s">
        <v>75</v>
      </c>
      <c r="Z2341" s="273" t="s">
        <v>231</v>
      </c>
      <c r="AA2341" s="273" t="s">
        <v>231</v>
      </c>
      <c r="AB2341" s="274">
        <v>45108</v>
      </c>
      <c r="AC2341" s="273">
        <v>12714</v>
      </c>
      <c r="AD2341" s="273">
        <v>24</v>
      </c>
      <c r="AK2341" s="273">
        <v>292223</v>
      </c>
      <c r="BV2341" s="279" t="s">
        <v>64</v>
      </c>
      <c r="BW2341" s="280" t="s">
        <v>75</v>
      </c>
      <c r="BX2341" s="280" t="s">
        <v>308</v>
      </c>
      <c r="BY2341" s="280" t="s">
        <v>338</v>
      </c>
      <c r="BZ2341" s="280" t="s">
        <v>151</v>
      </c>
      <c r="CA2341" s="280" t="s">
        <v>152</v>
      </c>
      <c r="CB2341" s="280" t="s">
        <v>153</v>
      </c>
      <c r="CC2341" s="280" t="s">
        <v>154</v>
      </c>
      <c r="CD2341" s="281">
        <v>10</v>
      </c>
      <c r="CE2341" s="277">
        <v>45078</v>
      </c>
      <c r="CF2341" s="280">
        <v>281</v>
      </c>
      <c r="CG2341" s="280" t="s">
        <v>90</v>
      </c>
      <c r="CH2341" s="280">
        <v>281</v>
      </c>
      <c r="CI2341" s="280" t="s">
        <v>80</v>
      </c>
      <c r="CJ2341" s="280"/>
      <c r="CK2341" s="280"/>
      <c r="CL2341" s="280"/>
      <c r="CM2341" s="280" t="s">
        <v>73</v>
      </c>
      <c r="CN2341" s="280">
        <v>3</v>
      </c>
    </row>
    <row r="2342" spans="4:92">
      <c r="D2342" s="273" t="s">
        <v>83</v>
      </c>
      <c r="E2342" s="273" t="s">
        <v>63</v>
      </c>
      <c r="F2342" s="273" t="s">
        <v>228</v>
      </c>
      <c r="G2342" s="273" t="s">
        <v>237</v>
      </c>
      <c r="H2342" s="274">
        <v>44958</v>
      </c>
      <c r="I2342" s="273">
        <v>11298</v>
      </c>
      <c r="J2342" s="273">
        <v>19</v>
      </c>
      <c r="K2342" s="273">
        <v>49401</v>
      </c>
      <c r="L2342" s="273" t="s">
        <v>66</v>
      </c>
      <c r="M2342" s="273">
        <v>6958.33248</v>
      </c>
      <c r="N2342" s="273" t="s">
        <v>67</v>
      </c>
      <c r="P2342" s="273" t="s">
        <v>68</v>
      </c>
      <c r="Q2342" s="273" t="s">
        <v>69</v>
      </c>
      <c r="R2342" s="273" t="s">
        <v>1013</v>
      </c>
      <c r="S2342" s="273" t="s">
        <v>71</v>
      </c>
      <c r="T2342" s="273" t="s">
        <v>72</v>
      </c>
      <c r="U2342" s="273" t="s">
        <v>73</v>
      </c>
      <c r="V2342" s="273" t="s">
        <v>74</v>
      </c>
      <c r="W2342" s="273">
        <v>344547</v>
      </c>
      <c r="X2342" s="273" t="s">
        <v>64</v>
      </c>
      <c r="Y2342" s="273" t="s">
        <v>75</v>
      </c>
      <c r="Z2342" s="273" t="s">
        <v>231</v>
      </c>
      <c r="AA2342" s="273" t="s">
        <v>231</v>
      </c>
      <c r="AB2342" s="274">
        <v>45108</v>
      </c>
      <c r="AC2342" s="273">
        <v>12714</v>
      </c>
      <c r="AD2342" s="273">
        <v>24</v>
      </c>
      <c r="AK2342" s="273">
        <v>292231</v>
      </c>
      <c r="BV2342" s="336" t="s">
        <v>64</v>
      </c>
      <c r="BW2342" s="337" t="s">
        <v>75</v>
      </c>
      <c r="BX2342" s="337" t="s">
        <v>308</v>
      </c>
      <c r="BY2342" s="337" t="s">
        <v>338</v>
      </c>
      <c r="BZ2342" s="337" t="s">
        <v>138</v>
      </c>
      <c r="CA2342" s="337" t="s">
        <v>139</v>
      </c>
      <c r="CB2342" s="337" t="s">
        <v>140</v>
      </c>
      <c r="CC2342" s="337" t="s">
        <v>141</v>
      </c>
      <c r="CD2342" s="338">
        <v>9</v>
      </c>
      <c r="CE2342" s="335">
        <v>45078</v>
      </c>
      <c r="CF2342" s="337">
        <v>0</v>
      </c>
      <c r="CG2342" s="337" t="s">
        <v>90</v>
      </c>
      <c r="CH2342" s="337">
        <v>0</v>
      </c>
      <c r="CI2342" s="337" t="s">
        <v>80</v>
      </c>
      <c r="CJ2342" s="337"/>
      <c r="CK2342" s="337"/>
      <c r="CL2342" s="337"/>
      <c r="CM2342" s="337" t="s">
        <v>73</v>
      </c>
      <c r="CN2342" s="337">
        <v>3</v>
      </c>
    </row>
    <row r="2343" spans="4:92">
      <c r="D2343" s="273" t="s">
        <v>83</v>
      </c>
      <c r="E2343" s="273" t="s">
        <v>63</v>
      </c>
      <c r="F2343" s="273" t="s">
        <v>228</v>
      </c>
      <c r="G2343" s="273" t="s">
        <v>237</v>
      </c>
      <c r="H2343" s="274">
        <v>44958</v>
      </c>
      <c r="I2343" s="273">
        <v>11298</v>
      </c>
      <c r="J2343" s="273">
        <v>19</v>
      </c>
      <c r="K2343" s="273">
        <v>0</v>
      </c>
      <c r="L2343" s="273" t="s">
        <v>66</v>
      </c>
      <c r="N2343" s="273" t="s">
        <v>107</v>
      </c>
      <c r="W2343" s="273">
        <v>344496</v>
      </c>
      <c r="X2343" s="273" t="s">
        <v>64</v>
      </c>
      <c r="Y2343" s="273" t="s">
        <v>75</v>
      </c>
      <c r="Z2343" s="273" t="s">
        <v>231</v>
      </c>
      <c r="AA2343" s="273" t="s">
        <v>231</v>
      </c>
      <c r="AB2343" s="274">
        <v>45108</v>
      </c>
      <c r="AC2343" s="273">
        <v>12714</v>
      </c>
      <c r="AD2343" s="273">
        <v>24</v>
      </c>
      <c r="AK2343" s="273">
        <v>292238</v>
      </c>
      <c r="BV2343" s="279" t="s">
        <v>64</v>
      </c>
      <c r="BW2343" s="280" t="s">
        <v>75</v>
      </c>
      <c r="BX2343" s="280" t="s">
        <v>308</v>
      </c>
      <c r="BY2343" s="280" t="s">
        <v>338</v>
      </c>
      <c r="BZ2343" s="280" t="s">
        <v>126</v>
      </c>
      <c r="CA2343" s="280" t="s">
        <v>127</v>
      </c>
      <c r="CB2343" s="280" t="s">
        <v>133</v>
      </c>
      <c r="CC2343" s="280" t="s">
        <v>134</v>
      </c>
      <c r="CD2343" s="281">
        <v>7</v>
      </c>
      <c r="CE2343" s="277">
        <v>45078</v>
      </c>
      <c r="CF2343" s="280"/>
      <c r="CG2343" s="280"/>
      <c r="CH2343" s="280"/>
      <c r="CI2343" s="280" t="s">
        <v>104</v>
      </c>
      <c r="CJ2343" s="280"/>
      <c r="CK2343" s="280"/>
      <c r="CL2343" s="280"/>
      <c r="CM2343" s="280" t="s">
        <v>73</v>
      </c>
      <c r="CN2343" s="280">
        <v>3</v>
      </c>
    </row>
    <row r="2344" spans="4:92">
      <c r="D2344" s="273" t="s">
        <v>83</v>
      </c>
      <c r="E2344" s="273" t="s">
        <v>63</v>
      </c>
      <c r="F2344" s="273" t="s">
        <v>228</v>
      </c>
      <c r="G2344" s="273" t="s">
        <v>237</v>
      </c>
      <c r="H2344" s="274">
        <v>44958</v>
      </c>
      <c r="I2344" s="273">
        <v>11298</v>
      </c>
      <c r="J2344" s="273">
        <v>19</v>
      </c>
      <c r="K2344" s="273">
        <v>47727</v>
      </c>
      <c r="L2344" s="273" t="s">
        <v>66</v>
      </c>
      <c r="M2344" s="273">
        <v>14120.620800000001</v>
      </c>
      <c r="N2344" s="273" t="s">
        <v>115</v>
      </c>
      <c r="W2344" s="273">
        <v>344495</v>
      </c>
      <c r="X2344" s="273" t="s">
        <v>64</v>
      </c>
      <c r="Y2344" s="273" t="s">
        <v>75</v>
      </c>
      <c r="Z2344" s="273" t="s">
        <v>231</v>
      </c>
      <c r="AA2344" s="273" t="s">
        <v>231</v>
      </c>
      <c r="AB2344" s="274">
        <v>45108</v>
      </c>
      <c r="AC2344" s="273">
        <v>12714</v>
      </c>
      <c r="AD2344" s="273">
        <v>24</v>
      </c>
      <c r="AK2344" s="273">
        <v>292245</v>
      </c>
      <c r="BV2344" s="336" t="s">
        <v>64</v>
      </c>
      <c r="BW2344" s="337" t="s">
        <v>75</v>
      </c>
      <c r="BX2344" s="337" t="s">
        <v>308</v>
      </c>
      <c r="BY2344" s="337" t="s">
        <v>338</v>
      </c>
      <c r="BZ2344" s="337" t="s">
        <v>167</v>
      </c>
      <c r="CA2344" s="337" t="s">
        <v>168</v>
      </c>
      <c r="CB2344" s="337" t="s">
        <v>169</v>
      </c>
      <c r="CC2344" s="337" t="s">
        <v>170</v>
      </c>
      <c r="CD2344" s="338">
        <v>12</v>
      </c>
      <c r="CE2344" s="335">
        <v>45078</v>
      </c>
      <c r="CF2344" s="337">
        <v>0</v>
      </c>
      <c r="CG2344" s="337" t="s">
        <v>90</v>
      </c>
      <c r="CH2344" s="337">
        <v>0</v>
      </c>
      <c r="CI2344" s="337" t="s">
        <v>80</v>
      </c>
      <c r="CJ2344" s="337"/>
      <c r="CK2344" s="337"/>
      <c r="CL2344" s="337"/>
      <c r="CM2344" s="337" t="s">
        <v>73</v>
      </c>
      <c r="CN2344" s="337">
        <v>3</v>
      </c>
    </row>
    <row r="2345" spans="4:92">
      <c r="D2345" s="273" t="s">
        <v>83</v>
      </c>
      <c r="E2345" s="273" t="s">
        <v>63</v>
      </c>
      <c r="F2345" s="273" t="s">
        <v>228</v>
      </c>
      <c r="G2345" s="273" t="s">
        <v>237</v>
      </c>
      <c r="H2345" s="274">
        <v>44986</v>
      </c>
      <c r="I2345" s="273">
        <v>11460</v>
      </c>
      <c r="J2345" s="273">
        <v>19</v>
      </c>
      <c r="K2345" s="273">
        <v>14174.08</v>
      </c>
      <c r="L2345" s="273" t="s">
        <v>66</v>
      </c>
      <c r="M2345" s="273">
        <v>0</v>
      </c>
      <c r="N2345" s="273" t="s">
        <v>1010</v>
      </c>
      <c r="O2345" s="273">
        <v>0</v>
      </c>
      <c r="P2345" s="273" t="s">
        <v>1011</v>
      </c>
      <c r="Q2345" s="273" t="s">
        <v>69</v>
      </c>
      <c r="R2345" s="273" t="s">
        <v>1013</v>
      </c>
      <c r="S2345" s="273" t="s">
        <v>1298</v>
      </c>
      <c r="U2345" s="273" t="s">
        <v>73</v>
      </c>
      <c r="V2345" s="273" t="s">
        <v>1859</v>
      </c>
      <c r="W2345" s="273">
        <v>169049</v>
      </c>
      <c r="X2345" s="273" t="s">
        <v>64</v>
      </c>
      <c r="Y2345" s="273" t="s">
        <v>75</v>
      </c>
      <c r="Z2345" s="273" t="s">
        <v>231</v>
      </c>
      <c r="AA2345" s="273" t="s">
        <v>231</v>
      </c>
      <c r="AB2345" s="274">
        <v>45108</v>
      </c>
      <c r="AC2345" s="273">
        <v>12714</v>
      </c>
      <c r="AD2345" s="273">
        <v>24</v>
      </c>
      <c r="AK2345" s="273">
        <v>292252</v>
      </c>
      <c r="BV2345" s="279" t="s">
        <v>64</v>
      </c>
      <c r="BW2345" s="280" t="s">
        <v>75</v>
      </c>
      <c r="BX2345" s="280" t="s">
        <v>308</v>
      </c>
      <c r="BY2345" s="280" t="s">
        <v>338</v>
      </c>
      <c r="BZ2345" s="280" t="s">
        <v>167</v>
      </c>
      <c r="CA2345" s="280" t="s">
        <v>168</v>
      </c>
      <c r="CB2345" s="280" t="s">
        <v>313</v>
      </c>
      <c r="CC2345" s="280" t="s">
        <v>314</v>
      </c>
      <c r="CD2345" s="281">
        <v>14</v>
      </c>
      <c r="CE2345" s="277">
        <v>45139</v>
      </c>
      <c r="CF2345" s="280">
        <v>0</v>
      </c>
      <c r="CG2345" s="280" t="s">
        <v>90</v>
      </c>
      <c r="CH2345" s="280">
        <v>0</v>
      </c>
      <c r="CI2345" s="280" t="s">
        <v>80</v>
      </c>
      <c r="CJ2345" s="280"/>
      <c r="CK2345" s="280"/>
      <c r="CL2345" s="280"/>
      <c r="CM2345" s="280" t="s">
        <v>73</v>
      </c>
      <c r="CN2345" s="280">
        <v>3</v>
      </c>
    </row>
    <row r="2346" spans="4:92">
      <c r="D2346" s="273" t="s">
        <v>83</v>
      </c>
      <c r="E2346" s="273" t="s">
        <v>63</v>
      </c>
      <c r="F2346" s="273" t="s">
        <v>228</v>
      </c>
      <c r="G2346" s="273" t="s">
        <v>237</v>
      </c>
      <c r="H2346" s="274">
        <v>44986</v>
      </c>
      <c r="I2346" s="273">
        <v>11460</v>
      </c>
      <c r="J2346" s="273">
        <v>19</v>
      </c>
      <c r="K2346" s="273">
        <v>69812</v>
      </c>
      <c r="L2346" s="273" t="s">
        <v>66</v>
      </c>
      <c r="M2346" s="273">
        <v>9003.6540000000005</v>
      </c>
      <c r="N2346" s="273" t="s">
        <v>67</v>
      </c>
      <c r="P2346" s="273" t="s">
        <v>92</v>
      </c>
      <c r="Q2346" s="273" t="s">
        <v>69</v>
      </c>
      <c r="R2346" s="273" t="s">
        <v>1013</v>
      </c>
      <c r="S2346" s="273" t="s">
        <v>834</v>
      </c>
      <c r="T2346" s="273" t="s">
        <v>835</v>
      </c>
      <c r="U2346" s="273" t="s">
        <v>73</v>
      </c>
      <c r="V2346" s="273" t="s">
        <v>836</v>
      </c>
      <c r="W2346" s="273">
        <v>169065</v>
      </c>
      <c r="X2346" s="273" t="s">
        <v>64</v>
      </c>
      <c r="Y2346" s="273" t="s">
        <v>75</v>
      </c>
      <c r="Z2346" s="273" t="s">
        <v>231</v>
      </c>
      <c r="AA2346" s="273" t="s">
        <v>231</v>
      </c>
      <c r="AB2346" s="274">
        <v>45108</v>
      </c>
      <c r="AC2346" s="273">
        <v>12714</v>
      </c>
      <c r="AD2346" s="273">
        <v>24</v>
      </c>
      <c r="AK2346" s="273">
        <v>292259</v>
      </c>
      <c r="BV2346" s="336" t="s">
        <v>64</v>
      </c>
      <c r="BW2346" s="337" t="s">
        <v>75</v>
      </c>
      <c r="BX2346" s="337" t="s">
        <v>308</v>
      </c>
      <c r="BY2346" s="337" t="s">
        <v>338</v>
      </c>
      <c r="BZ2346" s="337" t="s">
        <v>204</v>
      </c>
      <c r="CA2346" s="337" t="s">
        <v>205</v>
      </c>
      <c r="CB2346" s="337" t="s">
        <v>206</v>
      </c>
      <c r="CC2346" s="337" t="s">
        <v>207</v>
      </c>
      <c r="CD2346" s="338">
        <v>0</v>
      </c>
      <c r="CE2346" s="335">
        <v>45139</v>
      </c>
      <c r="CF2346" s="337"/>
      <c r="CG2346" s="337" t="s">
        <v>181</v>
      </c>
      <c r="CH2346" s="337"/>
      <c r="CI2346" s="337" t="s">
        <v>208</v>
      </c>
      <c r="CJ2346" s="337" t="s">
        <v>209</v>
      </c>
      <c r="CK2346" s="337"/>
      <c r="CL2346" s="337"/>
      <c r="CM2346" s="337" t="s">
        <v>73</v>
      </c>
      <c r="CN2346" s="337">
        <v>3</v>
      </c>
    </row>
    <row r="2347" spans="4:92">
      <c r="D2347" s="273" t="s">
        <v>83</v>
      </c>
      <c r="E2347" s="273" t="s">
        <v>63</v>
      </c>
      <c r="F2347" s="273" t="s">
        <v>228</v>
      </c>
      <c r="G2347" s="273" t="s">
        <v>237</v>
      </c>
      <c r="H2347" s="274">
        <v>44986</v>
      </c>
      <c r="I2347" s="273">
        <v>11460</v>
      </c>
      <c r="J2347" s="273">
        <v>19</v>
      </c>
      <c r="K2347" s="273">
        <v>139248</v>
      </c>
      <c r="L2347" s="273" t="s">
        <v>66</v>
      </c>
      <c r="M2347" s="273">
        <v>24595.400720000001</v>
      </c>
      <c r="N2347" s="273" t="s">
        <v>67</v>
      </c>
      <c r="P2347" s="273" t="s">
        <v>1011</v>
      </c>
      <c r="Q2347" s="273" t="s">
        <v>69</v>
      </c>
      <c r="R2347" s="273" t="s">
        <v>1013</v>
      </c>
      <c r="S2347" s="273" t="s">
        <v>1041</v>
      </c>
      <c r="T2347" s="273" t="s">
        <v>1042</v>
      </c>
      <c r="U2347" s="273" t="s">
        <v>73</v>
      </c>
      <c r="V2347" s="273" t="s">
        <v>1043</v>
      </c>
      <c r="W2347" s="273">
        <v>169083</v>
      </c>
      <c r="X2347" s="273" t="s">
        <v>64</v>
      </c>
      <c r="Y2347" s="273" t="s">
        <v>75</v>
      </c>
      <c r="Z2347" s="273" t="s">
        <v>231</v>
      </c>
      <c r="AA2347" s="273" t="s">
        <v>231</v>
      </c>
      <c r="AB2347" s="274">
        <v>45108</v>
      </c>
      <c r="AC2347" s="273">
        <v>12714</v>
      </c>
      <c r="AD2347" s="273">
        <v>24</v>
      </c>
      <c r="AK2347" s="273">
        <v>292266</v>
      </c>
      <c r="BV2347" s="279" t="s">
        <v>64</v>
      </c>
      <c r="BW2347" s="280" t="s">
        <v>75</v>
      </c>
      <c r="BX2347" s="280" t="s">
        <v>308</v>
      </c>
      <c r="BY2347" s="280" t="s">
        <v>338</v>
      </c>
      <c r="BZ2347" s="280" t="s">
        <v>86</v>
      </c>
      <c r="CA2347" s="280" t="s">
        <v>87</v>
      </c>
      <c r="CB2347" s="280" t="s">
        <v>179</v>
      </c>
      <c r="CC2347" s="280" t="s">
        <v>180</v>
      </c>
      <c r="CD2347" s="281">
        <v>1</v>
      </c>
      <c r="CE2347" s="277">
        <v>45139</v>
      </c>
      <c r="CF2347" s="280"/>
      <c r="CG2347" s="280" t="s">
        <v>181</v>
      </c>
      <c r="CH2347" s="280"/>
      <c r="CI2347" s="280" t="s">
        <v>181</v>
      </c>
      <c r="CJ2347" s="280" t="s">
        <v>1702</v>
      </c>
      <c r="CK2347" s="280"/>
      <c r="CL2347" s="280"/>
      <c r="CM2347" s="280" t="s">
        <v>73</v>
      </c>
      <c r="CN2347" s="280">
        <v>3</v>
      </c>
    </row>
    <row r="2348" spans="4:92">
      <c r="D2348" s="273" t="s">
        <v>83</v>
      </c>
      <c r="E2348" s="273" t="s">
        <v>63</v>
      </c>
      <c r="F2348" s="273" t="s">
        <v>228</v>
      </c>
      <c r="G2348" s="273" t="s">
        <v>237</v>
      </c>
      <c r="H2348" s="274">
        <v>44986</v>
      </c>
      <c r="I2348" s="273">
        <v>11460</v>
      </c>
      <c r="J2348" s="273">
        <v>19</v>
      </c>
      <c r="K2348" s="273">
        <v>57167</v>
      </c>
      <c r="L2348" s="273" t="s">
        <v>66</v>
      </c>
      <c r="M2348" s="273">
        <v>8052.231264</v>
      </c>
      <c r="N2348" s="273" t="s">
        <v>67</v>
      </c>
      <c r="P2348" s="273" t="s">
        <v>68</v>
      </c>
      <c r="Q2348" s="273" t="s">
        <v>69</v>
      </c>
      <c r="R2348" s="273" t="s">
        <v>1013</v>
      </c>
      <c r="S2348" s="273" t="s">
        <v>71</v>
      </c>
      <c r="T2348" s="273" t="s">
        <v>72</v>
      </c>
      <c r="U2348" s="273" t="s">
        <v>73</v>
      </c>
      <c r="V2348" s="273" t="s">
        <v>74</v>
      </c>
      <c r="W2348" s="273">
        <v>169100</v>
      </c>
      <c r="X2348" s="273" t="s">
        <v>64</v>
      </c>
      <c r="Y2348" s="273" t="s">
        <v>75</v>
      </c>
      <c r="Z2348" s="273" t="s">
        <v>231</v>
      </c>
      <c r="AA2348" s="273" t="s">
        <v>231</v>
      </c>
      <c r="AB2348" s="274">
        <v>45108</v>
      </c>
      <c r="AC2348" s="273">
        <v>12714</v>
      </c>
      <c r="AD2348" s="273">
        <v>24</v>
      </c>
      <c r="AK2348" s="273">
        <v>292273</v>
      </c>
      <c r="BV2348" s="336" t="s">
        <v>64</v>
      </c>
      <c r="BW2348" s="337" t="s">
        <v>75</v>
      </c>
      <c r="BX2348" s="337" t="s">
        <v>308</v>
      </c>
      <c r="BY2348" s="337" t="s">
        <v>338</v>
      </c>
      <c r="BZ2348" s="337" t="s">
        <v>167</v>
      </c>
      <c r="CA2348" s="337" t="s">
        <v>168</v>
      </c>
      <c r="CB2348" s="337" t="s">
        <v>319</v>
      </c>
      <c r="CC2348" s="337" t="s">
        <v>320</v>
      </c>
      <c r="CD2348" s="338">
        <v>15</v>
      </c>
      <c r="CE2348" s="335">
        <v>45139</v>
      </c>
      <c r="CF2348" s="337">
        <v>0</v>
      </c>
      <c r="CG2348" s="337" t="s">
        <v>90</v>
      </c>
      <c r="CH2348" s="337">
        <v>0</v>
      </c>
      <c r="CI2348" s="337" t="s">
        <v>80</v>
      </c>
      <c r="CJ2348" s="337"/>
      <c r="CK2348" s="337"/>
      <c r="CL2348" s="337"/>
      <c r="CM2348" s="337" t="s">
        <v>73</v>
      </c>
      <c r="CN2348" s="337">
        <v>3</v>
      </c>
    </row>
    <row r="2349" spans="4:92">
      <c r="D2349" s="273" t="s">
        <v>83</v>
      </c>
      <c r="E2349" s="273" t="s">
        <v>63</v>
      </c>
      <c r="F2349" s="273" t="s">
        <v>228</v>
      </c>
      <c r="G2349" s="273" t="s">
        <v>237</v>
      </c>
      <c r="H2349" s="274">
        <v>44986</v>
      </c>
      <c r="I2349" s="273">
        <v>11460</v>
      </c>
      <c r="J2349" s="273">
        <v>19</v>
      </c>
      <c r="K2349" s="273">
        <v>0</v>
      </c>
      <c r="L2349" s="273" t="s">
        <v>66</v>
      </c>
      <c r="N2349" s="273" t="s">
        <v>107</v>
      </c>
      <c r="W2349" s="273">
        <v>169048</v>
      </c>
      <c r="X2349" s="273" t="s">
        <v>64</v>
      </c>
      <c r="Y2349" s="273" t="s">
        <v>75</v>
      </c>
      <c r="Z2349" s="273" t="s">
        <v>231</v>
      </c>
      <c r="AA2349" s="273" t="s">
        <v>231</v>
      </c>
      <c r="AB2349" s="274">
        <v>45108</v>
      </c>
      <c r="AC2349" s="273">
        <v>12715</v>
      </c>
      <c r="AD2349" s="273">
        <v>24</v>
      </c>
      <c r="AE2349" s="273">
        <v>92.2</v>
      </c>
      <c r="AF2349" s="273" t="s">
        <v>90</v>
      </c>
      <c r="AG2349" s="273" t="s">
        <v>781</v>
      </c>
      <c r="AH2349" s="273" t="s">
        <v>1492</v>
      </c>
      <c r="AI2349" s="273" t="s">
        <v>123</v>
      </c>
      <c r="AJ2349" s="273" t="s">
        <v>214</v>
      </c>
      <c r="AK2349" s="273">
        <v>289405</v>
      </c>
      <c r="BV2349" s="279" t="s">
        <v>64</v>
      </c>
      <c r="BW2349" s="280" t="s">
        <v>75</v>
      </c>
      <c r="BX2349" s="280" t="s">
        <v>308</v>
      </c>
      <c r="BY2349" s="280" t="s">
        <v>338</v>
      </c>
      <c r="BZ2349" s="280" t="s">
        <v>138</v>
      </c>
      <c r="CA2349" s="280" t="s">
        <v>139</v>
      </c>
      <c r="CB2349" s="280" t="s">
        <v>190</v>
      </c>
      <c r="CC2349" s="280" t="s">
        <v>191</v>
      </c>
      <c r="CD2349" s="281">
        <v>8</v>
      </c>
      <c r="CE2349" s="277">
        <v>45139</v>
      </c>
      <c r="CF2349" s="280">
        <v>0</v>
      </c>
      <c r="CG2349" s="280" t="s">
        <v>90</v>
      </c>
      <c r="CH2349" s="280">
        <v>0</v>
      </c>
      <c r="CI2349" s="280" t="s">
        <v>80</v>
      </c>
      <c r="CJ2349" s="280"/>
      <c r="CK2349" s="280"/>
      <c r="CL2349" s="280"/>
      <c r="CM2349" s="280" t="s">
        <v>73</v>
      </c>
      <c r="CN2349" s="280">
        <v>3</v>
      </c>
    </row>
    <row r="2350" spans="4:92">
      <c r="D2350" s="273" t="s">
        <v>83</v>
      </c>
      <c r="E2350" s="273" t="s">
        <v>63</v>
      </c>
      <c r="F2350" s="273" t="s">
        <v>228</v>
      </c>
      <c r="G2350" s="273" t="s">
        <v>237</v>
      </c>
      <c r="H2350" s="274">
        <v>44986</v>
      </c>
      <c r="I2350" s="273">
        <v>11460</v>
      </c>
      <c r="J2350" s="273">
        <v>19</v>
      </c>
      <c r="K2350" s="273">
        <v>100173</v>
      </c>
      <c r="L2350" s="273" t="s">
        <v>66</v>
      </c>
      <c r="M2350" s="273">
        <v>18368.723999999998</v>
      </c>
      <c r="N2350" s="273" t="s">
        <v>115</v>
      </c>
      <c r="W2350" s="273">
        <v>169047</v>
      </c>
      <c r="X2350" s="273" t="s">
        <v>64</v>
      </c>
      <c r="Y2350" s="273" t="s">
        <v>75</v>
      </c>
      <c r="Z2350" s="273" t="s">
        <v>231</v>
      </c>
      <c r="AA2350" s="273" t="s">
        <v>231</v>
      </c>
      <c r="AB2350" s="274">
        <v>45108</v>
      </c>
      <c r="AC2350" s="273">
        <v>12715</v>
      </c>
      <c r="AD2350" s="273">
        <v>24</v>
      </c>
      <c r="AE2350" s="273">
        <v>176.554</v>
      </c>
      <c r="AF2350" s="273" t="s">
        <v>90</v>
      </c>
      <c r="AG2350" s="273" t="s">
        <v>121</v>
      </c>
      <c r="AH2350" s="273" t="s">
        <v>1532</v>
      </c>
      <c r="AI2350" s="273" t="s">
        <v>123</v>
      </c>
      <c r="AJ2350" s="273" t="s">
        <v>124</v>
      </c>
      <c r="AK2350" s="273">
        <v>289620</v>
      </c>
      <c r="BV2350" s="336" t="s">
        <v>64</v>
      </c>
      <c r="BW2350" s="337" t="s">
        <v>75</v>
      </c>
      <c r="BX2350" s="337" t="s">
        <v>308</v>
      </c>
      <c r="BY2350" s="337" t="s">
        <v>338</v>
      </c>
      <c r="BZ2350" s="337" t="s">
        <v>86</v>
      </c>
      <c r="CA2350" s="337" t="s">
        <v>87</v>
      </c>
      <c r="CB2350" s="337" t="s">
        <v>217</v>
      </c>
      <c r="CC2350" s="337" t="s">
        <v>218</v>
      </c>
      <c r="CD2350" s="338">
        <v>2</v>
      </c>
      <c r="CE2350" s="335">
        <v>45139</v>
      </c>
      <c r="CF2350" s="337"/>
      <c r="CG2350" s="337" t="s">
        <v>181</v>
      </c>
      <c r="CH2350" s="337"/>
      <c r="CI2350" s="337" t="s">
        <v>181</v>
      </c>
      <c r="CJ2350" s="337" t="s">
        <v>1434</v>
      </c>
      <c r="CK2350" s="337"/>
      <c r="CL2350" s="337"/>
      <c r="CM2350" s="337" t="s">
        <v>73</v>
      </c>
      <c r="CN2350" s="337">
        <v>3</v>
      </c>
    </row>
    <row r="2351" spans="4:92">
      <c r="D2351" s="273" t="s">
        <v>83</v>
      </c>
      <c r="E2351" s="273" t="s">
        <v>63</v>
      </c>
      <c r="F2351" s="273" t="s">
        <v>228</v>
      </c>
      <c r="G2351" s="273" t="s">
        <v>237</v>
      </c>
      <c r="H2351" s="274">
        <v>45017</v>
      </c>
      <c r="I2351" s="273">
        <v>11622</v>
      </c>
      <c r="J2351" s="273">
        <v>19</v>
      </c>
      <c r="K2351" s="273">
        <v>13652.05</v>
      </c>
      <c r="L2351" s="273" t="s">
        <v>66</v>
      </c>
      <c r="M2351" s="273">
        <v>0</v>
      </c>
      <c r="N2351" s="273" t="s">
        <v>1010</v>
      </c>
      <c r="O2351" s="273">
        <v>0</v>
      </c>
      <c r="P2351" s="273" t="s">
        <v>1011</v>
      </c>
      <c r="Q2351" s="273" t="s">
        <v>69</v>
      </c>
      <c r="R2351" s="273" t="s">
        <v>1013</v>
      </c>
      <c r="S2351" s="273" t="s">
        <v>1298</v>
      </c>
      <c r="U2351" s="273" t="s">
        <v>73</v>
      </c>
      <c r="V2351" s="273" t="s">
        <v>1859</v>
      </c>
      <c r="W2351" s="273">
        <v>169147</v>
      </c>
      <c r="X2351" s="273" t="s">
        <v>64</v>
      </c>
      <c r="Y2351" s="273" t="s">
        <v>75</v>
      </c>
      <c r="Z2351" s="273" t="s">
        <v>231</v>
      </c>
      <c r="AA2351" s="273" t="s">
        <v>231</v>
      </c>
      <c r="AB2351" s="274">
        <v>45108</v>
      </c>
      <c r="AC2351" s="273">
        <v>12715</v>
      </c>
      <c r="AD2351" s="273">
        <v>24</v>
      </c>
      <c r="AE2351" s="273">
        <v>13.271000000000001</v>
      </c>
      <c r="AF2351" s="273" t="s">
        <v>90</v>
      </c>
      <c r="AG2351" s="273" t="s">
        <v>1635</v>
      </c>
      <c r="AH2351" s="273" t="s">
        <v>1636</v>
      </c>
      <c r="AI2351" s="273" t="s">
        <v>123</v>
      </c>
      <c r="AJ2351" s="273" t="s">
        <v>200</v>
      </c>
      <c r="AK2351" s="273">
        <v>289412</v>
      </c>
      <c r="BV2351" s="279" t="s">
        <v>64</v>
      </c>
      <c r="BW2351" s="280" t="s">
        <v>75</v>
      </c>
      <c r="BX2351" s="280" t="s">
        <v>308</v>
      </c>
      <c r="BY2351" s="280" t="s">
        <v>338</v>
      </c>
      <c r="BZ2351" s="280" t="s">
        <v>86</v>
      </c>
      <c r="CA2351" s="280" t="s">
        <v>87</v>
      </c>
      <c r="CB2351" s="280" t="s">
        <v>233</v>
      </c>
      <c r="CC2351" s="280" t="s">
        <v>234</v>
      </c>
      <c r="CD2351" s="281">
        <v>1</v>
      </c>
      <c r="CE2351" s="277">
        <v>45139</v>
      </c>
      <c r="CF2351" s="280"/>
      <c r="CG2351" s="280" t="s">
        <v>181</v>
      </c>
      <c r="CH2351" s="280"/>
      <c r="CI2351" s="280" t="s">
        <v>181</v>
      </c>
      <c r="CJ2351" s="280" t="s">
        <v>1585</v>
      </c>
      <c r="CK2351" s="280"/>
      <c r="CL2351" s="280"/>
      <c r="CM2351" s="280" t="s">
        <v>73</v>
      </c>
      <c r="CN2351" s="280">
        <v>3</v>
      </c>
    </row>
    <row r="2352" spans="4:92">
      <c r="D2352" s="273" t="s">
        <v>83</v>
      </c>
      <c r="E2352" s="273" t="s">
        <v>63</v>
      </c>
      <c r="F2352" s="273" t="s">
        <v>228</v>
      </c>
      <c r="G2352" s="273" t="s">
        <v>237</v>
      </c>
      <c r="H2352" s="274">
        <v>45017</v>
      </c>
      <c r="I2352" s="273">
        <v>11622</v>
      </c>
      <c r="J2352" s="273">
        <v>19</v>
      </c>
      <c r="K2352" s="273">
        <v>40420</v>
      </c>
      <c r="L2352" s="273" t="s">
        <v>66</v>
      </c>
      <c r="M2352" s="273">
        <v>5212.9862400000002</v>
      </c>
      <c r="N2352" s="273" t="s">
        <v>67</v>
      </c>
      <c r="P2352" s="273" t="s">
        <v>92</v>
      </c>
      <c r="Q2352" s="273" t="s">
        <v>69</v>
      </c>
      <c r="R2352" s="273" t="s">
        <v>1013</v>
      </c>
      <c r="S2352" s="273" t="s">
        <v>834</v>
      </c>
      <c r="T2352" s="273" t="s">
        <v>835</v>
      </c>
      <c r="U2352" s="273" t="s">
        <v>73</v>
      </c>
      <c r="V2352" s="273" t="s">
        <v>836</v>
      </c>
      <c r="W2352" s="273">
        <v>169163</v>
      </c>
      <c r="X2352" s="273" t="s">
        <v>64</v>
      </c>
      <c r="Y2352" s="273" t="s">
        <v>75</v>
      </c>
      <c r="Z2352" s="273" t="s">
        <v>231</v>
      </c>
      <c r="AA2352" s="273" t="s">
        <v>231</v>
      </c>
      <c r="AB2352" s="274">
        <v>45108</v>
      </c>
      <c r="AC2352" s="273">
        <v>12715</v>
      </c>
      <c r="AD2352" s="273">
        <v>24</v>
      </c>
      <c r="AE2352" s="273">
        <v>112.54779980000001</v>
      </c>
      <c r="AF2352" s="273" t="s">
        <v>90</v>
      </c>
      <c r="AG2352" s="273" t="s">
        <v>1637</v>
      </c>
      <c r="AH2352" s="273" t="s">
        <v>1638</v>
      </c>
      <c r="AI2352" s="273" t="s">
        <v>123</v>
      </c>
      <c r="AJ2352" s="273" t="s">
        <v>200</v>
      </c>
      <c r="AK2352" s="273">
        <v>289418</v>
      </c>
      <c r="BV2352" s="336" t="s">
        <v>64</v>
      </c>
      <c r="BW2352" s="337" t="s">
        <v>75</v>
      </c>
      <c r="BX2352" s="337" t="s">
        <v>308</v>
      </c>
      <c r="BY2352" s="337" t="s">
        <v>338</v>
      </c>
      <c r="BZ2352" s="337" t="s">
        <v>86</v>
      </c>
      <c r="CA2352" s="337" t="s">
        <v>87</v>
      </c>
      <c r="CB2352" s="337" t="s">
        <v>225</v>
      </c>
      <c r="CC2352" s="337" t="s">
        <v>226</v>
      </c>
      <c r="CD2352" s="338">
        <v>5</v>
      </c>
      <c r="CE2352" s="335">
        <v>45139</v>
      </c>
      <c r="CF2352" s="337">
        <v>0</v>
      </c>
      <c r="CG2352" s="337" t="s">
        <v>90</v>
      </c>
      <c r="CH2352" s="337">
        <v>0</v>
      </c>
      <c r="CI2352" s="337" t="s">
        <v>80</v>
      </c>
      <c r="CJ2352" s="337"/>
      <c r="CK2352" s="337"/>
      <c r="CL2352" s="337"/>
      <c r="CM2352" s="337" t="s">
        <v>73</v>
      </c>
      <c r="CN2352" s="337">
        <v>3</v>
      </c>
    </row>
    <row r="2353" spans="4:92">
      <c r="D2353" s="273" t="s">
        <v>83</v>
      </c>
      <c r="E2353" s="273" t="s">
        <v>63</v>
      </c>
      <c r="F2353" s="273" t="s">
        <v>228</v>
      </c>
      <c r="G2353" s="273" t="s">
        <v>237</v>
      </c>
      <c r="H2353" s="274">
        <v>45017</v>
      </c>
      <c r="I2353" s="273">
        <v>11622</v>
      </c>
      <c r="J2353" s="273">
        <v>19</v>
      </c>
      <c r="K2353" s="273">
        <v>135466</v>
      </c>
      <c r="L2353" s="273" t="s">
        <v>66</v>
      </c>
      <c r="M2353" s="273">
        <v>23927.39976</v>
      </c>
      <c r="N2353" s="273" t="s">
        <v>67</v>
      </c>
      <c r="P2353" s="273" t="s">
        <v>1011</v>
      </c>
      <c r="Q2353" s="273" t="s">
        <v>69</v>
      </c>
      <c r="R2353" s="273" t="s">
        <v>1013</v>
      </c>
      <c r="S2353" s="273" t="s">
        <v>1041</v>
      </c>
      <c r="T2353" s="273" t="s">
        <v>1042</v>
      </c>
      <c r="U2353" s="273" t="s">
        <v>73</v>
      </c>
      <c r="V2353" s="273" t="s">
        <v>1043</v>
      </c>
      <c r="W2353" s="273">
        <v>169180</v>
      </c>
      <c r="X2353" s="273" t="s">
        <v>64</v>
      </c>
      <c r="Y2353" s="273" t="s">
        <v>75</v>
      </c>
      <c r="Z2353" s="273" t="s">
        <v>231</v>
      </c>
      <c r="AA2353" s="273" t="s">
        <v>231</v>
      </c>
      <c r="AB2353" s="274">
        <v>45170</v>
      </c>
      <c r="AC2353" s="273">
        <v>13717</v>
      </c>
      <c r="AD2353" s="273">
        <v>24</v>
      </c>
      <c r="AE2353" s="273">
        <v>2.8</v>
      </c>
      <c r="AF2353" s="273" t="s">
        <v>90</v>
      </c>
      <c r="AG2353" s="273" t="s">
        <v>409</v>
      </c>
      <c r="AH2353" s="273" t="s">
        <v>410</v>
      </c>
      <c r="AI2353" s="273" t="s">
        <v>123</v>
      </c>
      <c r="AJ2353" s="273" t="s">
        <v>200</v>
      </c>
      <c r="AK2353" s="273">
        <v>290644</v>
      </c>
      <c r="BV2353" s="279" t="s">
        <v>64</v>
      </c>
      <c r="BW2353" s="280" t="s">
        <v>75</v>
      </c>
      <c r="BX2353" s="280" t="s">
        <v>308</v>
      </c>
      <c r="BY2353" s="280" t="s">
        <v>338</v>
      </c>
      <c r="BZ2353" s="280" t="s">
        <v>86</v>
      </c>
      <c r="CA2353" s="280" t="s">
        <v>87</v>
      </c>
      <c r="CB2353" s="280" t="s">
        <v>225</v>
      </c>
      <c r="CC2353" s="280" t="s">
        <v>226</v>
      </c>
      <c r="CD2353" s="281">
        <v>5</v>
      </c>
      <c r="CE2353" s="277">
        <v>45170</v>
      </c>
      <c r="CF2353" s="280">
        <v>0</v>
      </c>
      <c r="CG2353" s="280" t="s">
        <v>90</v>
      </c>
      <c r="CH2353" s="280">
        <v>0</v>
      </c>
      <c r="CI2353" s="280" t="s">
        <v>80</v>
      </c>
      <c r="CJ2353" s="280"/>
      <c r="CK2353" s="280"/>
      <c r="CL2353" s="280"/>
      <c r="CM2353" s="280" t="s">
        <v>73</v>
      </c>
      <c r="CN2353" s="280">
        <v>3</v>
      </c>
    </row>
    <row r="2354" spans="4:92">
      <c r="D2354" s="273" t="s">
        <v>83</v>
      </c>
      <c r="E2354" s="273" t="s">
        <v>63</v>
      </c>
      <c r="F2354" s="273" t="s">
        <v>228</v>
      </c>
      <c r="G2354" s="273" t="s">
        <v>237</v>
      </c>
      <c r="H2354" s="274">
        <v>45017</v>
      </c>
      <c r="I2354" s="273">
        <v>11622</v>
      </c>
      <c r="J2354" s="273">
        <v>19</v>
      </c>
      <c r="K2354" s="273">
        <v>0</v>
      </c>
      <c r="L2354" s="273" t="s">
        <v>66</v>
      </c>
      <c r="M2354" s="273">
        <v>0</v>
      </c>
      <c r="N2354" s="273" t="s">
        <v>67</v>
      </c>
      <c r="P2354" s="273" t="s">
        <v>68</v>
      </c>
      <c r="Q2354" s="273" t="s">
        <v>69</v>
      </c>
      <c r="R2354" s="273" t="s">
        <v>1013</v>
      </c>
      <c r="S2354" s="273" t="s">
        <v>71</v>
      </c>
      <c r="T2354" s="273" t="s">
        <v>72</v>
      </c>
      <c r="U2354" s="273" t="s">
        <v>73</v>
      </c>
      <c r="V2354" s="273" t="s">
        <v>74</v>
      </c>
      <c r="W2354" s="273">
        <v>169197</v>
      </c>
      <c r="X2354" s="273" t="s">
        <v>64</v>
      </c>
      <c r="Y2354" s="273" t="s">
        <v>75</v>
      </c>
      <c r="Z2354" s="273" t="s">
        <v>231</v>
      </c>
      <c r="AA2354" s="273" t="s">
        <v>231</v>
      </c>
      <c r="AB2354" s="274">
        <v>45170</v>
      </c>
      <c r="AC2354" s="273">
        <v>13717</v>
      </c>
      <c r="AD2354" s="273">
        <v>24</v>
      </c>
      <c r="AE2354" s="273">
        <v>4.1500000000000004</v>
      </c>
      <c r="AF2354" s="273" t="s">
        <v>90</v>
      </c>
      <c r="AG2354" s="273" t="s">
        <v>521</v>
      </c>
      <c r="AH2354" s="273" t="s">
        <v>522</v>
      </c>
      <c r="AI2354" s="273" t="s">
        <v>199</v>
      </c>
      <c r="AJ2354" s="273" t="s">
        <v>200</v>
      </c>
      <c r="AK2354" s="273">
        <v>290651</v>
      </c>
      <c r="BV2354" s="336" t="s">
        <v>64</v>
      </c>
      <c r="BW2354" s="337" t="s">
        <v>75</v>
      </c>
      <c r="BX2354" s="337" t="s">
        <v>308</v>
      </c>
      <c r="BY2354" s="337" t="s">
        <v>338</v>
      </c>
      <c r="BZ2354" s="337" t="s">
        <v>86</v>
      </c>
      <c r="CA2354" s="337" t="s">
        <v>87</v>
      </c>
      <c r="CB2354" s="337" t="s">
        <v>233</v>
      </c>
      <c r="CC2354" s="337" t="s">
        <v>234</v>
      </c>
      <c r="CD2354" s="338">
        <v>1</v>
      </c>
      <c r="CE2354" s="335">
        <v>45170</v>
      </c>
      <c r="CF2354" s="337"/>
      <c r="CG2354" s="337" t="s">
        <v>181</v>
      </c>
      <c r="CH2354" s="337"/>
      <c r="CI2354" s="337" t="s">
        <v>181</v>
      </c>
      <c r="CJ2354" s="337" t="s">
        <v>1842</v>
      </c>
      <c r="CK2354" s="337"/>
      <c r="CL2354" s="337"/>
      <c r="CM2354" s="337" t="s">
        <v>73</v>
      </c>
      <c r="CN2354" s="337">
        <v>3</v>
      </c>
    </row>
    <row r="2355" spans="4:92">
      <c r="D2355" s="273" t="s">
        <v>83</v>
      </c>
      <c r="E2355" s="273" t="s">
        <v>63</v>
      </c>
      <c r="F2355" s="273" t="s">
        <v>228</v>
      </c>
      <c r="G2355" s="273" t="s">
        <v>237</v>
      </c>
      <c r="H2355" s="274">
        <v>45017</v>
      </c>
      <c r="I2355" s="273">
        <v>11622</v>
      </c>
      <c r="J2355" s="273">
        <v>19</v>
      </c>
      <c r="K2355" s="273">
        <v>0</v>
      </c>
      <c r="L2355" s="273" t="s">
        <v>66</v>
      </c>
      <c r="N2355" s="273" t="s">
        <v>107</v>
      </c>
      <c r="W2355" s="273">
        <v>169146</v>
      </c>
      <c r="X2355" s="273" t="s">
        <v>64</v>
      </c>
      <c r="Y2355" s="273" t="s">
        <v>75</v>
      </c>
      <c r="Z2355" s="273" t="s">
        <v>231</v>
      </c>
      <c r="AA2355" s="273" t="s">
        <v>231</v>
      </c>
      <c r="AB2355" s="274">
        <v>45170</v>
      </c>
      <c r="AC2355" s="273">
        <v>13717</v>
      </c>
      <c r="AD2355" s="273">
        <v>24</v>
      </c>
      <c r="AE2355" s="273">
        <v>9.58</v>
      </c>
      <c r="AF2355" s="273" t="s">
        <v>90</v>
      </c>
      <c r="AG2355" s="273" t="s">
        <v>414</v>
      </c>
      <c r="AH2355" s="273" t="s">
        <v>415</v>
      </c>
      <c r="AI2355" s="273" t="s">
        <v>199</v>
      </c>
      <c r="AJ2355" s="273" t="s">
        <v>200</v>
      </c>
      <c r="AK2355" s="273">
        <v>290656</v>
      </c>
      <c r="BV2355" s="279" t="s">
        <v>64</v>
      </c>
      <c r="BW2355" s="280" t="s">
        <v>75</v>
      </c>
      <c r="BX2355" s="280" t="s">
        <v>308</v>
      </c>
      <c r="BY2355" s="280" t="s">
        <v>338</v>
      </c>
      <c r="BZ2355" s="280" t="s">
        <v>167</v>
      </c>
      <c r="CA2355" s="280" t="s">
        <v>168</v>
      </c>
      <c r="CB2355" s="280" t="s">
        <v>319</v>
      </c>
      <c r="CC2355" s="280" t="s">
        <v>320</v>
      </c>
      <c r="CD2355" s="281">
        <v>15</v>
      </c>
      <c r="CE2355" s="277">
        <v>45231</v>
      </c>
      <c r="CF2355" s="280">
        <v>0</v>
      </c>
      <c r="CG2355" s="280" t="s">
        <v>90</v>
      </c>
      <c r="CH2355" s="280">
        <v>0</v>
      </c>
      <c r="CI2355" s="280" t="s">
        <v>80</v>
      </c>
      <c r="CJ2355" s="280"/>
      <c r="CK2355" s="280"/>
      <c r="CL2355" s="280"/>
      <c r="CM2355" s="280" t="s">
        <v>73</v>
      </c>
      <c r="CN2355" s="280">
        <v>3</v>
      </c>
    </row>
    <row r="2356" spans="4:92">
      <c r="D2356" s="273" t="s">
        <v>83</v>
      </c>
      <c r="E2356" s="273" t="s">
        <v>63</v>
      </c>
      <c r="F2356" s="273" t="s">
        <v>228</v>
      </c>
      <c r="G2356" s="273" t="s">
        <v>237</v>
      </c>
      <c r="H2356" s="274">
        <v>45017</v>
      </c>
      <c r="I2356" s="273">
        <v>11622</v>
      </c>
      <c r="J2356" s="273">
        <v>19</v>
      </c>
      <c r="K2356" s="273">
        <v>158114</v>
      </c>
      <c r="L2356" s="273" t="s">
        <v>66</v>
      </c>
      <c r="M2356" s="273">
        <v>25460.975760000001</v>
      </c>
      <c r="N2356" s="273" t="s">
        <v>115</v>
      </c>
      <c r="W2356" s="273">
        <v>169145</v>
      </c>
      <c r="X2356" s="273" t="s">
        <v>64</v>
      </c>
      <c r="Y2356" s="273" t="s">
        <v>75</v>
      </c>
      <c r="Z2356" s="273" t="s">
        <v>231</v>
      </c>
      <c r="AA2356" s="273" t="s">
        <v>231</v>
      </c>
      <c r="AB2356" s="274">
        <v>45170</v>
      </c>
      <c r="AC2356" s="273">
        <v>13717</v>
      </c>
      <c r="AD2356" s="273">
        <v>24</v>
      </c>
      <c r="AE2356" s="273">
        <v>7.41</v>
      </c>
      <c r="AF2356" s="273" t="s">
        <v>90</v>
      </c>
      <c r="AG2356" s="273" t="s">
        <v>420</v>
      </c>
      <c r="AH2356" s="273" t="s">
        <v>421</v>
      </c>
      <c r="AI2356" s="273" t="s">
        <v>199</v>
      </c>
      <c r="AJ2356" s="273" t="s">
        <v>200</v>
      </c>
      <c r="AK2356" s="273">
        <v>290662</v>
      </c>
      <c r="BV2356" s="336" t="s">
        <v>64</v>
      </c>
      <c r="BW2356" s="337" t="s">
        <v>75</v>
      </c>
      <c r="BX2356" s="337" t="s">
        <v>308</v>
      </c>
      <c r="BY2356" s="337" t="s">
        <v>338</v>
      </c>
      <c r="BZ2356" s="337" t="s">
        <v>86</v>
      </c>
      <c r="CA2356" s="337" t="s">
        <v>87</v>
      </c>
      <c r="CB2356" s="337" t="s">
        <v>179</v>
      </c>
      <c r="CC2356" s="337" t="s">
        <v>180</v>
      </c>
      <c r="CD2356" s="338">
        <v>1</v>
      </c>
      <c r="CE2356" s="335">
        <v>45231</v>
      </c>
      <c r="CF2356" s="337"/>
      <c r="CG2356" s="337" t="s">
        <v>181</v>
      </c>
      <c r="CH2356" s="337"/>
      <c r="CI2356" s="337" t="s">
        <v>181</v>
      </c>
      <c r="CJ2356" s="337" t="s">
        <v>1595</v>
      </c>
      <c r="CK2356" s="337"/>
      <c r="CL2356" s="337"/>
      <c r="CM2356" s="337" t="s">
        <v>73</v>
      </c>
      <c r="CN2356" s="337">
        <v>3</v>
      </c>
    </row>
    <row r="2357" spans="4:92">
      <c r="D2357" s="273" t="s">
        <v>83</v>
      </c>
      <c r="E2357" s="273" t="s">
        <v>63</v>
      </c>
      <c r="F2357" s="273" t="s">
        <v>228</v>
      </c>
      <c r="G2357" s="273" t="s">
        <v>237</v>
      </c>
      <c r="H2357" s="274">
        <v>45261</v>
      </c>
      <c r="I2357" s="273">
        <v>16892</v>
      </c>
      <c r="J2357" s="273">
        <v>19</v>
      </c>
      <c r="K2357" s="273">
        <v>0</v>
      </c>
      <c r="L2357" s="273" t="s">
        <v>66</v>
      </c>
      <c r="M2357" s="273">
        <v>0</v>
      </c>
      <c r="N2357" s="273" t="s">
        <v>67</v>
      </c>
      <c r="P2357" s="273" t="s">
        <v>68</v>
      </c>
      <c r="Q2357" s="273" t="s">
        <v>69</v>
      </c>
      <c r="R2357" s="273" t="s">
        <v>1013</v>
      </c>
      <c r="S2357" s="273" t="s">
        <v>71</v>
      </c>
      <c r="T2357" s="273" t="s">
        <v>72</v>
      </c>
      <c r="U2357" s="273" t="s">
        <v>73</v>
      </c>
      <c r="V2357" s="273" t="s">
        <v>74</v>
      </c>
      <c r="W2357" s="273">
        <v>318461</v>
      </c>
      <c r="X2357" s="273" t="s">
        <v>64</v>
      </c>
      <c r="Y2357" s="273" t="s">
        <v>75</v>
      </c>
      <c r="Z2357" s="273" t="s">
        <v>231</v>
      </c>
      <c r="AA2357" s="273" t="s">
        <v>231</v>
      </c>
      <c r="AB2357" s="274">
        <v>45170</v>
      </c>
      <c r="AC2357" s="273">
        <v>13717</v>
      </c>
      <c r="AD2357" s="273">
        <v>24</v>
      </c>
      <c r="AE2357" s="273">
        <v>34.136000000000003</v>
      </c>
      <c r="AF2357" s="273" t="s">
        <v>90</v>
      </c>
      <c r="AG2357" s="273" t="s">
        <v>424</v>
      </c>
      <c r="AH2357" s="273" t="s">
        <v>425</v>
      </c>
      <c r="AI2357" s="273" t="s">
        <v>199</v>
      </c>
      <c r="AJ2357" s="273" t="s">
        <v>200</v>
      </c>
      <c r="AK2357" s="273">
        <v>290668</v>
      </c>
      <c r="BV2357" s="279" t="s">
        <v>64</v>
      </c>
      <c r="BW2357" s="280" t="s">
        <v>75</v>
      </c>
      <c r="BX2357" s="280" t="s">
        <v>308</v>
      </c>
      <c r="BY2357" s="280" t="s">
        <v>338</v>
      </c>
      <c r="BZ2357" s="280" t="s">
        <v>204</v>
      </c>
      <c r="CA2357" s="280" t="s">
        <v>205</v>
      </c>
      <c r="CB2357" s="280" t="s">
        <v>206</v>
      </c>
      <c r="CC2357" s="280" t="s">
        <v>207</v>
      </c>
      <c r="CD2357" s="281">
        <v>0</v>
      </c>
      <c r="CE2357" s="277">
        <v>45231</v>
      </c>
      <c r="CF2357" s="280"/>
      <c r="CG2357" s="280" t="s">
        <v>181</v>
      </c>
      <c r="CH2357" s="280"/>
      <c r="CI2357" s="280" t="s">
        <v>208</v>
      </c>
      <c r="CJ2357" s="280" t="s">
        <v>209</v>
      </c>
      <c r="CK2357" s="280"/>
      <c r="CL2357" s="280"/>
      <c r="CM2357" s="280" t="s">
        <v>73</v>
      </c>
      <c r="CN2357" s="280">
        <v>3</v>
      </c>
    </row>
    <row r="2358" spans="4:92">
      <c r="D2358" s="273" t="s">
        <v>83</v>
      </c>
      <c r="E2358" s="273" t="s">
        <v>63</v>
      </c>
      <c r="F2358" s="273" t="s">
        <v>228</v>
      </c>
      <c r="G2358" s="273" t="s">
        <v>237</v>
      </c>
      <c r="H2358" s="274">
        <v>45261</v>
      </c>
      <c r="I2358" s="273">
        <v>16892</v>
      </c>
      <c r="J2358" s="273">
        <v>19</v>
      </c>
      <c r="K2358" s="273">
        <v>37301</v>
      </c>
      <c r="L2358" s="273" t="s">
        <v>66</v>
      </c>
      <c r="M2358" s="273">
        <v>4394.4929599999996</v>
      </c>
      <c r="N2358" s="273" t="s">
        <v>67</v>
      </c>
      <c r="P2358" s="273" t="s">
        <v>92</v>
      </c>
      <c r="Q2358" s="273" t="s">
        <v>69</v>
      </c>
      <c r="R2358" s="273" t="s">
        <v>70</v>
      </c>
      <c r="S2358" s="273" t="s">
        <v>93</v>
      </c>
      <c r="T2358" s="273" t="s">
        <v>94</v>
      </c>
      <c r="U2358" s="273" t="s">
        <v>73</v>
      </c>
      <c r="V2358" s="273" t="s">
        <v>95</v>
      </c>
      <c r="W2358" s="273">
        <v>318478</v>
      </c>
      <c r="X2358" s="273" t="s">
        <v>64</v>
      </c>
      <c r="Y2358" s="273" t="s">
        <v>75</v>
      </c>
      <c r="Z2358" s="273" t="s">
        <v>231</v>
      </c>
      <c r="AA2358" s="273" t="s">
        <v>231</v>
      </c>
      <c r="AB2358" s="274">
        <v>45170</v>
      </c>
      <c r="AC2358" s="273">
        <v>13717</v>
      </c>
      <c r="AD2358" s="273">
        <v>24</v>
      </c>
      <c r="AE2358" s="273">
        <v>9.69</v>
      </c>
      <c r="AF2358" s="273" t="s">
        <v>90</v>
      </c>
      <c r="AG2358" s="273" t="s">
        <v>428</v>
      </c>
      <c r="AH2358" s="273" t="s">
        <v>429</v>
      </c>
      <c r="AI2358" s="273" t="s">
        <v>199</v>
      </c>
      <c r="AJ2358" s="273" t="s">
        <v>200</v>
      </c>
      <c r="AK2358" s="273">
        <v>290675</v>
      </c>
      <c r="BV2358" s="336" t="s">
        <v>64</v>
      </c>
      <c r="BW2358" s="337" t="s">
        <v>75</v>
      </c>
      <c r="BX2358" s="337" t="s">
        <v>308</v>
      </c>
      <c r="BY2358" s="337" t="s">
        <v>338</v>
      </c>
      <c r="BZ2358" s="337" t="s">
        <v>167</v>
      </c>
      <c r="CA2358" s="337" t="s">
        <v>168</v>
      </c>
      <c r="CB2358" s="337" t="s">
        <v>313</v>
      </c>
      <c r="CC2358" s="337" t="s">
        <v>314</v>
      </c>
      <c r="CD2358" s="338">
        <v>14</v>
      </c>
      <c r="CE2358" s="335">
        <v>45231</v>
      </c>
      <c r="CF2358" s="337">
        <v>0</v>
      </c>
      <c r="CG2358" s="337" t="s">
        <v>90</v>
      </c>
      <c r="CH2358" s="337">
        <v>0</v>
      </c>
      <c r="CI2358" s="337" t="s">
        <v>80</v>
      </c>
      <c r="CJ2358" s="337"/>
      <c r="CK2358" s="337"/>
      <c r="CL2358" s="337"/>
      <c r="CM2358" s="337" t="s">
        <v>73</v>
      </c>
      <c r="CN2358" s="337">
        <v>3</v>
      </c>
    </row>
    <row r="2359" spans="4:92">
      <c r="D2359" s="273" t="s">
        <v>83</v>
      </c>
      <c r="E2359" s="273" t="s">
        <v>63</v>
      </c>
      <c r="F2359" s="273" t="s">
        <v>228</v>
      </c>
      <c r="G2359" s="273" t="s">
        <v>237</v>
      </c>
      <c r="H2359" s="274">
        <v>45261</v>
      </c>
      <c r="I2359" s="273">
        <v>16892</v>
      </c>
      <c r="J2359" s="273">
        <v>19</v>
      </c>
      <c r="K2359" s="273">
        <v>0</v>
      </c>
      <c r="L2359" s="273" t="s">
        <v>66</v>
      </c>
      <c r="N2359" s="273" t="s">
        <v>107</v>
      </c>
      <c r="W2359" s="273">
        <v>318410</v>
      </c>
      <c r="X2359" s="273" t="s">
        <v>64</v>
      </c>
      <c r="Y2359" s="273" t="s">
        <v>75</v>
      </c>
      <c r="Z2359" s="273" t="s">
        <v>231</v>
      </c>
      <c r="AA2359" s="273" t="s">
        <v>231</v>
      </c>
      <c r="AB2359" s="274">
        <v>45170</v>
      </c>
      <c r="AC2359" s="273">
        <v>13717</v>
      </c>
      <c r="AD2359" s="273">
        <v>24</v>
      </c>
      <c r="AE2359" s="273">
        <v>1.133</v>
      </c>
      <c r="AF2359" s="273" t="s">
        <v>90</v>
      </c>
      <c r="AG2359" s="273" t="s">
        <v>432</v>
      </c>
      <c r="AH2359" s="273" t="s">
        <v>433</v>
      </c>
      <c r="AI2359" s="273" t="s">
        <v>199</v>
      </c>
      <c r="AJ2359" s="273" t="s">
        <v>200</v>
      </c>
      <c r="AK2359" s="273">
        <v>290680</v>
      </c>
      <c r="BV2359" s="279" t="s">
        <v>64</v>
      </c>
      <c r="BW2359" s="280" t="s">
        <v>75</v>
      </c>
      <c r="BX2359" s="280" t="s">
        <v>308</v>
      </c>
      <c r="BY2359" s="280" t="s">
        <v>338</v>
      </c>
      <c r="BZ2359" s="280" t="s">
        <v>167</v>
      </c>
      <c r="CA2359" s="280" t="s">
        <v>168</v>
      </c>
      <c r="CB2359" s="280" t="s">
        <v>353</v>
      </c>
      <c r="CC2359" s="280" t="s">
        <v>354</v>
      </c>
      <c r="CD2359" s="281">
        <v>13</v>
      </c>
      <c r="CE2359" s="277">
        <v>45231</v>
      </c>
      <c r="CF2359" s="280">
        <v>0</v>
      </c>
      <c r="CG2359" s="280" t="s">
        <v>90</v>
      </c>
      <c r="CH2359" s="280">
        <v>0</v>
      </c>
      <c r="CI2359" s="280" t="s">
        <v>80</v>
      </c>
      <c r="CJ2359" s="280"/>
      <c r="CK2359" s="280"/>
      <c r="CL2359" s="280"/>
      <c r="CM2359" s="280" t="s">
        <v>73</v>
      </c>
      <c r="CN2359" s="280">
        <v>3</v>
      </c>
    </row>
    <row r="2360" spans="4:92">
      <c r="D2360" s="273" t="s">
        <v>83</v>
      </c>
      <c r="E2360" s="273" t="s">
        <v>63</v>
      </c>
      <c r="F2360" s="273" t="s">
        <v>228</v>
      </c>
      <c r="G2360" s="273" t="s">
        <v>237</v>
      </c>
      <c r="H2360" s="274">
        <v>45261</v>
      </c>
      <c r="I2360" s="273">
        <v>16892</v>
      </c>
      <c r="J2360" s="273">
        <v>19</v>
      </c>
      <c r="K2360" s="273">
        <v>174069</v>
      </c>
      <c r="L2360" s="273" t="s">
        <v>66</v>
      </c>
      <c r="M2360" s="273">
        <v>27705.043519999999</v>
      </c>
      <c r="N2360" s="273" t="s">
        <v>115</v>
      </c>
      <c r="W2360" s="273">
        <v>318409</v>
      </c>
      <c r="X2360" s="273" t="s">
        <v>64</v>
      </c>
      <c r="Y2360" s="273" t="s">
        <v>75</v>
      </c>
      <c r="Z2360" s="273" t="s">
        <v>231</v>
      </c>
      <c r="AA2360" s="273" t="s">
        <v>231</v>
      </c>
      <c r="AB2360" s="274">
        <v>45170</v>
      </c>
      <c r="AC2360" s="273">
        <v>13717</v>
      </c>
      <c r="AD2360" s="273">
        <v>24</v>
      </c>
      <c r="AE2360" s="273">
        <v>1.26</v>
      </c>
      <c r="AF2360" s="273" t="s">
        <v>90</v>
      </c>
      <c r="AG2360" s="273" t="s">
        <v>534</v>
      </c>
      <c r="AH2360" s="273" t="s">
        <v>535</v>
      </c>
      <c r="AI2360" s="273" t="s">
        <v>199</v>
      </c>
      <c r="AJ2360" s="273" t="s">
        <v>200</v>
      </c>
      <c r="AK2360" s="273">
        <v>290686</v>
      </c>
      <c r="BV2360" s="336" t="s">
        <v>64</v>
      </c>
      <c r="BW2360" s="337" t="s">
        <v>75</v>
      </c>
      <c r="BX2360" s="337" t="s">
        <v>308</v>
      </c>
      <c r="BY2360" s="337" t="s">
        <v>338</v>
      </c>
      <c r="BZ2360" s="337" t="s">
        <v>151</v>
      </c>
      <c r="CA2360" s="337" t="s">
        <v>152</v>
      </c>
      <c r="CB2360" s="337" t="s">
        <v>161</v>
      </c>
      <c r="CC2360" s="337" t="s">
        <v>162</v>
      </c>
      <c r="CD2360" s="338">
        <v>11</v>
      </c>
      <c r="CE2360" s="335">
        <v>45231</v>
      </c>
      <c r="CF2360" s="337">
        <v>259</v>
      </c>
      <c r="CG2360" s="337" t="s">
        <v>90</v>
      </c>
      <c r="CH2360" s="337">
        <v>259</v>
      </c>
      <c r="CI2360" s="337" t="s">
        <v>80</v>
      </c>
      <c r="CJ2360" s="337"/>
      <c r="CK2360" s="337"/>
      <c r="CL2360" s="337"/>
      <c r="CM2360" s="337" t="s">
        <v>73</v>
      </c>
      <c r="CN2360" s="337">
        <v>3</v>
      </c>
    </row>
    <row r="2361" spans="4:92">
      <c r="D2361" s="273" t="s">
        <v>83</v>
      </c>
      <c r="E2361" s="273" t="s">
        <v>63</v>
      </c>
      <c r="F2361" s="273" t="s">
        <v>228</v>
      </c>
      <c r="G2361" s="273" t="s">
        <v>244</v>
      </c>
      <c r="H2361" s="274">
        <v>44927</v>
      </c>
      <c r="I2361" s="273">
        <v>11137</v>
      </c>
      <c r="J2361" s="273">
        <v>20</v>
      </c>
      <c r="K2361" s="273">
        <v>37279</v>
      </c>
      <c r="L2361" s="273" t="s">
        <v>66</v>
      </c>
      <c r="M2361" s="273">
        <v>0</v>
      </c>
      <c r="N2361" s="273" t="s">
        <v>1010</v>
      </c>
      <c r="O2361" s="273">
        <v>0</v>
      </c>
      <c r="P2361" s="273" t="s">
        <v>1011</v>
      </c>
      <c r="Q2361" s="273" t="s">
        <v>69</v>
      </c>
      <c r="R2361" s="273" t="s">
        <v>1013</v>
      </c>
      <c r="S2361" s="273" t="s">
        <v>1860</v>
      </c>
      <c r="U2361" s="273" t="s">
        <v>73</v>
      </c>
      <c r="V2361" s="273" t="s">
        <v>1861</v>
      </c>
      <c r="W2361" s="273">
        <v>136886</v>
      </c>
      <c r="X2361" s="273" t="s">
        <v>64</v>
      </c>
      <c r="Y2361" s="273" t="s">
        <v>75</v>
      </c>
      <c r="Z2361" s="273" t="s">
        <v>231</v>
      </c>
      <c r="AA2361" s="273" t="s">
        <v>231</v>
      </c>
      <c r="AB2361" s="274">
        <v>45170</v>
      </c>
      <c r="AC2361" s="273">
        <v>13717</v>
      </c>
      <c r="AD2361" s="273">
        <v>24</v>
      </c>
      <c r="AE2361" s="273">
        <v>1.091</v>
      </c>
      <c r="AF2361" s="273" t="s">
        <v>90</v>
      </c>
      <c r="AG2361" s="273" t="s">
        <v>460</v>
      </c>
      <c r="AH2361" s="273" t="s">
        <v>461</v>
      </c>
      <c r="AI2361" s="273" t="s">
        <v>123</v>
      </c>
      <c r="AJ2361" s="273" t="s">
        <v>200</v>
      </c>
      <c r="AK2361" s="273">
        <v>290692</v>
      </c>
      <c r="BV2361" s="279" t="s">
        <v>64</v>
      </c>
      <c r="BW2361" s="280" t="s">
        <v>75</v>
      </c>
      <c r="BX2361" s="280" t="s">
        <v>308</v>
      </c>
      <c r="BY2361" s="280" t="s">
        <v>338</v>
      </c>
      <c r="BZ2361" s="280" t="s">
        <v>167</v>
      </c>
      <c r="CA2361" s="280" t="s">
        <v>168</v>
      </c>
      <c r="CB2361" s="280" t="s">
        <v>169</v>
      </c>
      <c r="CC2361" s="280" t="s">
        <v>170</v>
      </c>
      <c r="CD2361" s="281">
        <v>12</v>
      </c>
      <c r="CE2361" s="277">
        <v>45231</v>
      </c>
      <c r="CF2361" s="280">
        <v>0</v>
      </c>
      <c r="CG2361" s="280" t="s">
        <v>90</v>
      </c>
      <c r="CH2361" s="280">
        <v>0</v>
      </c>
      <c r="CI2361" s="280" t="s">
        <v>80</v>
      </c>
      <c r="CJ2361" s="280"/>
      <c r="CK2361" s="280"/>
      <c r="CL2361" s="280"/>
      <c r="CM2361" s="280" t="s">
        <v>73</v>
      </c>
      <c r="CN2361" s="280">
        <v>3</v>
      </c>
    </row>
    <row r="2362" spans="4:92">
      <c r="D2362" s="273" t="s">
        <v>83</v>
      </c>
      <c r="E2362" s="273" t="s">
        <v>63</v>
      </c>
      <c r="F2362" s="273" t="s">
        <v>228</v>
      </c>
      <c r="G2362" s="273" t="s">
        <v>244</v>
      </c>
      <c r="H2362" s="274">
        <v>44927</v>
      </c>
      <c r="I2362" s="273">
        <v>11137</v>
      </c>
      <c r="J2362" s="273">
        <v>20</v>
      </c>
      <c r="K2362" s="273">
        <v>20949</v>
      </c>
      <c r="L2362" s="273" t="s">
        <v>66</v>
      </c>
      <c r="M2362" s="273">
        <v>3700.2811999999999</v>
      </c>
      <c r="N2362" s="273" t="s">
        <v>67</v>
      </c>
      <c r="P2362" s="273" t="s">
        <v>1011</v>
      </c>
      <c r="Q2362" s="273" t="s">
        <v>69</v>
      </c>
      <c r="R2362" s="273" t="s">
        <v>70</v>
      </c>
      <c r="S2362" s="273" t="s">
        <v>1041</v>
      </c>
      <c r="T2362" s="273" t="s">
        <v>1042</v>
      </c>
      <c r="U2362" s="273" t="s">
        <v>73</v>
      </c>
      <c r="V2362" s="273" t="s">
        <v>1043</v>
      </c>
      <c r="W2362" s="273">
        <v>167048</v>
      </c>
      <c r="X2362" s="273" t="s">
        <v>64</v>
      </c>
      <c r="Y2362" s="273" t="s">
        <v>75</v>
      </c>
      <c r="Z2362" s="273" t="s">
        <v>231</v>
      </c>
      <c r="AA2362" s="273" t="s">
        <v>231</v>
      </c>
      <c r="AB2362" s="274">
        <v>45170</v>
      </c>
      <c r="AC2362" s="273">
        <v>13717</v>
      </c>
      <c r="AD2362" s="273">
        <v>24</v>
      </c>
      <c r="AE2362" s="273">
        <v>3.254</v>
      </c>
      <c r="AF2362" s="273" t="s">
        <v>90</v>
      </c>
      <c r="AG2362" s="273" t="s">
        <v>464</v>
      </c>
      <c r="AH2362" s="273" t="s">
        <v>465</v>
      </c>
      <c r="AI2362" s="273" t="s">
        <v>123</v>
      </c>
      <c r="AJ2362" s="273" t="s">
        <v>200</v>
      </c>
      <c r="AK2362" s="273">
        <v>290698</v>
      </c>
      <c r="BV2362" s="336" t="s">
        <v>64</v>
      </c>
      <c r="BW2362" s="337" t="s">
        <v>75</v>
      </c>
      <c r="BX2362" s="337" t="s">
        <v>308</v>
      </c>
      <c r="BY2362" s="337" t="s">
        <v>338</v>
      </c>
      <c r="BZ2362" s="337" t="s">
        <v>126</v>
      </c>
      <c r="CA2362" s="337" t="s">
        <v>127</v>
      </c>
      <c r="CB2362" s="337" t="s">
        <v>133</v>
      </c>
      <c r="CC2362" s="337" t="s">
        <v>134</v>
      </c>
      <c r="CD2362" s="338">
        <v>7</v>
      </c>
      <c r="CE2362" s="335">
        <v>45231</v>
      </c>
      <c r="CF2362" s="337"/>
      <c r="CG2362" s="337"/>
      <c r="CH2362" s="337"/>
      <c r="CI2362" s="337" t="s">
        <v>104</v>
      </c>
      <c r="CJ2362" s="337"/>
      <c r="CK2362" s="337"/>
      <c r="CL2362" s="337"/>
      <c r="CM2362" s="337" t="s">
        <v>73</v>
      </c>
      <c r="CN2362" s="337">
        <v>3</v>
      </c>
    </row>
    <row r="2363" spans="4:92">
      <c r="D2363" s="273" t="s">
        <v>83</v>
      </c>
      <c r="E2363" s="273" t="s">
        <v>63</v>
      </c>
      <c r="F2363" s="273" t="s">
        <v>228</v>
      </c>
      <c r="G2363" s="273" t="s">
        <v>244</v>
      </c>
      <c r="H2363" s="274">
        <v>44927</v>
      </c>
      <c r="I2363" s="273">
        <v>11137</v>
      </c>
      <c r="J2363" s="273">
        <v>20</v>
      </c>
      <c r="K2363" s="273">
        <v>41661</v>
      </c>
      <c r="L2363" s="273" t="s">
        <v>66</v>
      </c>
      <c r="M2363" s="273">
        <v>4908.1595200000002</v>
      </c>
      <c r="N2363" s="273" t="s">
        <v>67</v>
      </c>
      <c r="P2363" s="273" t="s">
        <v>92</v>
      </c>
      <c r="Q2363" s="273" t="s">
        <v>69</v>
      </c>
      <c r="R2363" s="273" t="s">
        <v>70</v>
      </c>
      <c r="S2363" s="273" t="s">
        <v>93</v>
      </c>
      <c r="T2363" s="273" t="s">
        <v>94</v>
      </c>
      <c r="U2363" s="273" t="s">
        <v>73</v>
      </c>
      <c r="V2363" s="273" t="s">
        <v>95</v>
      </c>
      <c r="W2363" s="273">
        <v>167791</v>
      </c>
      <c r="X2363" s="273" t="s">
        <v>64</v>
      </c>
      <c r="Y2363" s="273" t="s">
        <v>75</v>
      </c>
      <c r="Z2363" s="273" t="s">
        <v>231</v>
      </c>
      <c r="AA2363" s="273" t="s">
        <v>231</v>
      </c>
      <c r="AB2363" s="274">
        <v>45170</v>
      </c>
      <c r="AC2363" s="273">
        <v>13717</v>
      </c>
      <c r="AD2363" s="273">
        <v>24</v>
      </c>
      <c r="AE2363" s="273">
        <v>2.78</v>
      </c>
      <c r="AF2363" s="273" t="s">
        <v>90</v>
      </c>
      <c r="AG2363" s="273" t="s">
        <v>474</v>
      </c>
      <c r="AH2363" s="273" t="s">
        <v>475</v>
      </c>
      <c r="AI2363" s="273" t="s">
        <v>123</v>
      </c>
      <c r="AJ2363" s="273" t="s">
        <v>200</v>
      </c>
      <c r="AK2363" s="273">
        <v>290704</v>
      </c>
      <c r="BV2363" s="279" t="s">
        <v>64</v>
      </c>
      <c r="BW2363" s="280" t="s">
        <v>75</v>
      </c>
      <c r="BX2363" s="280" t="s">
        <v>308</v>
      </c>
      <c r="BY2363" s="280" t="s">
        <v>338</v>
      </c>
      <c r="BZ2363" s="280" t="s">
        <v>138</v>
      </c>
      <c r="CA2363" s="280" t="s">
        <v>139</v>
      </c>
      <c r="CB2363" s="280" t="s">
        <v>140</v>
      </c>
      <c r="CC2363" s="280" t="s">
        <v>141</v>
      </c>
      <c r="CD2363" s="281">
        <v>9</v>
      </c>
      <c r="CE2363" s="277">
        <v>45231</v>
      </c>
      <c r="CF2363" s="280">
        <v>0</v>
      </c>
      <c r="CG2363" s="280" t="s">
        <v>90</v>
      </c>
      <c r="CH2363" s="280">
        <v>0</v>
      </c>
      <c r="CI2363" s="280" t="s">
        <v>80</v>
      </c>
      <c r="CJ2363" s="280"/>
      <c r="CK2363" s="280"/>
      <c r="CL2363" s="280"/>
      <c r="CM2363" s="280" t="s">
        <v>73</v>
      </c>
      <c r="CN2363" s="280">
        <v>3</v>
      </c>
    </row>
    <row r="2364" spans="4:92">
      <c r="D2364" s="273" t="s">
        <v>83</v>
      </c>
      <c r="E2364" s="273" t="s">
        <v>63</v>
      </c>
      <c r="F2364" s="273" t="s">
        <v>228</v>
      </c>
      <c r="G2364" s="273" t="s">
        <v>244</v>
      </c>
      <c r="H2364" s="274">
        <v>44927</v>
      </c>
      <c r="I2364" s="273">
        <v>11137</v>
      </c>
      <c r="J2364" s="273">
        <v>20</v>
      </c>
      <c r="K2364" s="273">
        <v>0</v>
      </c>
      <c r="L2364" s="273" t="s">
        <v>66</v>
      </c>
      <c r="N2364" s="273" t="s">
        <v>107</v>
      </c>
      <c r="W2364" s="273">
        <v>136885</v>
      </c>
      <c r="X2364" s="273" t="s">
        <v>64</v>
      </c>
      <c r="Y2364" s="273" t="s">
        <v>75</v>
      </c>
      <c r="Z2364" s="273" t="s">
        <v>231</v>
      </c>
      <c r="AA2364" s="273" t="s">
        <v>231</v>
      </c>
      <c r="AB2364" s="274">
        <v>45170</v>
      </c>
      <c r="AC2364" s="273">
        <v>13717</v>
      </c>
      <c r="AD2364" s="273">
        <v>24</v>
      </c>
      <c r="AE2364" s="273">
        <v>0.82</v>
      </c>
      <c r="AF2364" s="273" t="s">
        <v>90</v>
      </c>
      <c r="AG2364" s="273" t="s">
        <v>478</v>
      </c>
      <c r="AH2364" s="273" t="s">
        <v>479</v>
      </c>
      <c r="AI2364" s="273" t="s">
        <v>123</v>
      </c>
      <c r="AJ2364" s="273" t="s">
        <v>200</v>
      </c>
      <c r="AK2364" s="273">
        <v>290710</v>
      </c>
      <c r="BV2364" s="336" t="s">
        <v>64</v>
      </c>
      <c r="BW2364" s="337" t="s">
        <v>75</v>
      </c>
      <c r="BX2364" s="337" t="s">
        <v>308</v>
      </c>
      <c r="BY2364" s="337" t="s">
        <v>338</v>
      </c>
      <c r="BZ2364" s="337" t="s">
        <v>151</v>
      </c>
      <c r="CA2364" s="337" t="s">
        <v>152</v>
      </c>
      <c r="CB2364" s="337" t="s">
        <v>153</v>
      </c>
      <c r="CC2364" s="337" t="s">
        <v>154</v>
      </c>
      <c r="CD2364" s="338">
        <v>10</v>
      </c>
      <c r="CE2364" s="335">
        <v>45231</v>
      </c>
      <c r="CF2364" s="337">
        <v>323</v>
      </c>
      <c r="CG2364" s="337" t="s">
        <v>90</v>
      </c>
      <c r="CH2364" s="337">
        <v>323</v>
      </c>
      <c r="CI2364" s="337" t="s">
        <v>80</v>
      </c>
      <c r="CJ2364" s="337"/>
      <c r="CK2364" s="337"/>
      <c r="CL2364" s="337"/>
      <c r="CM2364" s="337" t="s">
        <v>73</v>
      </c>
      <c r="CN2364" s="337">
        <v>3</v>
      </c>
    </row>
    <row r="2365" spans="4:92">
      <c r="D2365" s="273" t="s">
        <v>83</v>
      </c>
      <c r="E2365" s="273" t="s">
        <v>63</v>
      </c>
      <c r="F2365" s="273" t="s">
        <v>228</v>
      </c>
      <c r="G2365" s="273" t="s">
        <v>244</v>
      </c>
      <c r="H2365" s="274">
        <v>44927</v>
      </c>
      <c r="I2365" s="273">
        <v>11137</v>
      </c>
      <c r="J2365" s="273">
        <v>20</v>
      </c>
      <c r="K2365" s="273">
        <v>0</v>
      </c>
      <c r="L2365" s="273" t="s">
        <v>66</v>
      </c>
      <c r="M2365" s="273">
        <v>1642.9450400000001</v>
      </c>
      <c r="N2365" s="273" t="s">
        <v>115</v>
      </c>
      <c r="W2365" s="273">
        <v>136884</v>
      </c>
      <c r="X2365" s="273" t="s">
        <v>64</v>
      </c>
      <c r="Y2365" s="273" t="s">
        <v>75</v>
      </c>
      <c r="Z2365" s="273" t="s">
        <v>231</v>
      </c>
      <c r="AA2365" s="273" t="s">
        <v>231</v>
      </c>
      <c r="AB2365" s="274">
        <v>45170</v>
      </c>
      <c r="AC2365" s="273">
        <v>13717</v>
      </c>
      <c r="AD2365" s="273">
        <v>24</v>
      </c>
      <c r="AE2365" s="273">
        <v>7.0000000000000007E-2</v>
      </c>
      <c r="AF2365" s="273" t="s">
        <v>90</v>
      </c>
      <c r="AG2365" s="273" t="s">
        <v>482</v>
      </c>
      <c r="AH2365" s="273" t="s">
        <v>483</v>
      </c>
      <c r="AI2365" s="273" t="s">
        <v>123</v>
      </c>
      <c r="AJ2365" s="273" t="s">
        <v>200</v>
      </c>
      <c r="AK2365" s="273">
        <v>290716</v>
      </c>
      <c r="BV2365" s="279" t="s">
        <v>64</v>
      </c>
      <c r="BW2365" s="280" t="s">
        <v>75</v>
      </c>
      <c r="BX2365" s="280" t="s">
        <v>79</v>
      </c>
      <c r="BY2365" s="280" t="s">
        <v>79</v>
      </c>
      <c r="BZ2365" s="280" t="s">
        <v>86</v>
      </c>
      <c r="CA2365" s="280" t="s">
        <v>87</v>
      </c>
      <c r="CB2365" s="280" t="s">
        <v>233</v>
      </c>
      <c r="CC2365" s="280" t="s">
        <v>234</v>
      </c>
      <c r="CD2365" s="281">
        <v>1</v>
      </c>
      <c r="CE2365" s="277">
        <v>44927</v>
      </c>
      <c r="CF2365" s="280"/>
      <c r="CG2365" s="280" t="s">
        <v>181</v>
      </c>
      <c r="CH2365" s="280"/>
      <c r="CI2365" s="280" t="s">
        <v>181</v>
      </c>
      <c r="CJ2365" s="280" t="s">
        <v>1541</v>
      </c>
      <c r="CK2365" s="280"/>
      <c r="CL2365" s="280"/>
      <c r="CM2365" s="280" t="s">
        <v>73</v>
      </c>
      <c r="CN2365" s="280">
        <v>3</v>
      </c>
    </row>
    <row r="2366" spans="4:92">
      <c r="D2366" s="273" t="s">
        <v>83</v>
      </c>
      <c r="E2366" s="273" t="s">
        <v>63</v>
      </c>
      <c r="F2366" s="273" t="s">
        <v>228</v>
      </c>
      <c r="G2366" s="273" t="s">
        <v>244</v>
      </c>
      <c r="H2366" s="274">
        <v>44958</v>
      </c>
      <c r="I2366" s="273">
        <v>11299</v>
      </c>
      <c r="J2366" s="273">
        <v>20</v>
      </c>
      <c r="K2366" s="273">
        <v>43327</v>
      </c>
      <c r="L2366" s="273" t="s">
        <v>66</v>
      </c>
      <c r="M2366" s="273">
        <v>0</v>
      </c>
      <c r="N2366" s="273" t="s">
        <v>1010</v>
      </c>
      <c r="O2366" s="273">
        <v>0</v>
      </c>
      <c r="P2366" s="273" t="s">
        <v>1011</v>
      </c>
      <c r="Q2366" s="273" t="s">
        <v>69</v>
      </c>
      <c r="R2366" s="273" t="s">
        <v>1013</v>
      </c>
      <c r="S2366" s="273" t="s">
        <v>1860</v>
      </c>
      <c r="U2366" s="273" t="s">
        <v>73</v>
      </c>
      <c r="V2366" s="273" t="s">
        <v>1861</v>
      </c>
      <c r="W2366" s="273">
        <v>167821</v>
      </c>
      <c r="X2366" s="273" t="s">
        <v>64</v>
      </c>
      <c r="Y2366" s="273" t="s">
        <v>75</v>
      </c>
      <c r="Z2366" s="273" t="s">
        <v>231</v>
      </c>
      <c r="AA2366" s="273" t="s">
        <v>231</v>
      </c>
      <c r="AB2366" s="274">
        <v>45170</v>
      </c>
      <c r="AC2366" s="273">
        <v>13717</v>
      </c>
      <c r="AD2366" s="273">
        <v>24</v>
      </c>
      <c r="AE2366" s="273">
        <v>6.9391999999999996</v>
      </c>
      <c r="AF2366" s="273" t="s">
        <v>90</v>
      </c>
      <c r="AG2366" s="273" t="s">
        <v>488</v>
      </c>
      <c r="AH2366" s="273" t="s">
        <v>489</v>
      </c>
      <c r="AI2366" s="273" t="s">
        <v>123</v>
      </c>
      <c r="AJ2366" s="273" t="s">
        <v>200</v>
      </c>
      <c r="AK2366" s="273">
        <v>290722</v>
      </c>
      <c r="BV2366" s="336" t="s">
        <v>64</v>
      </c>
      <c r="BW2366" s="337" t="s">
        <v>75</v>
      </c>
      <c r="BX2366" s="337" t="s">
        <v>79</v>
      </c>
      <c r="BY2366" s="337" t="s">
        <v>79</v>
      </c>
      <c r="BZ2366" s="337" t="s">
        <v>86</v>
      </c>
      <c r="CA2366" s="337" t="s">
        <v>87</v>
      </c>
      <c r="CB2366" s="337" t="s">
        <v>233</v>
      </c>
      <c r="CC2366" s="337" t="s">
        <v>234</v>
      </c>
      <c r="CD2366" s="338">
        <v>1</v>
      </c>
      <c r="CE2366" s="335">
        <v>44927</v>
      </c>
      <c r="CF2366" s="337"/>
      <c r="CG2366" s="337" t="s">
        <v>181</v>
      </c>
      <c r="CH2366" s="337"/>
      <c r="CI2366" s="337" t="s">
        <v>181</v>
      </c>
      <c r="CJ2366" s="337" t="s">
        <v>1541</v>
      </c>
      <c r="CK2366" s="337"/>
      <c r="CL2366" s="337"/>
      <c r="CM2366" s="337" t="s">
        <v>73</v>
      </c>
      <c r="CN2366" s="337">
        <v>3</v>
      </c>
    </row>
    <row r="2367" spans="4:92">
      <c r="D2367" s="273" t="s">
        <v>83</v>
      </c>
      <c r="E2367" s="273" t="s">
        <v>63</v>
      </c>
      <c r="F2367" s="273" t="s">
        <v>228</v>
      </c>
      <c r="G2367" s="273" t="s">
        <v>244</v>
      </c>
      <c r="H2367" s="274">
        <v>44958</v>
      </c>
      <c r="I2367" s="273">
        <v>11299</v>
      </c>
      <c r="J2367" s="273">
        <v>20</v>
      </c>
      <c r="K2367" s="273">
        <v>26213</v>
      </c>
      <c r="L2367" s="273" t="s">
        <v>66</v>
      </c>
      <c r="M2367" s="273">
        <v>4629.9994399999996</v>
      </c>
      <c r="N2367" s="273" t="s">
        <v>67</v>
      </c>
      <c r="P2367" s="273" t="s">
        <v>1011</v>
      </c>
      <c r="Q2367" s="273" t="s">
        <v>69</v>
      </c>
      <c r="R2367" s="273" t="s">
        <v>70</v>
      </c>
      <c r="S2367" s="273" t="s">
        <v>1041</v>
      </c>
      <c r="T2367" s="273" t="s">
        <v>1042</v>
      </c>
      <c r="U2367" s="273" t="s">
        <v>73</v>
      </c>
      <c r="V2367" s="273" t="s">
        <v>1043</v>
      </c>
      <c r="W2367" s="273">
        <v>167837</v>
      </c>
      <c r="X2367" s="273" t="s">
        <v>64</v>
      </c>
      <c r="Y2367" s="273" t="s">
        <v>75</v>
      </c>
      <c r="Z2367" s="273" t="s">
        <v>231</v>
      </c>
      <c r="AA2367" s="273" t="s">
        <v>231</v>
      </c>
      <c r="AB2367" s="274">
        <v>45170</v>
      </c>
      <c r="AC2367" s="273">
        <v>13717</v>
      </c>
      <c r="AD2367" s="273">
        <v>24</v>
      </c>
      <c r="AE2367" s="273">
        <v>0.55000000000000004</v>
      </c>
      <c r="AF2367" s="273" t="s">
        <v>90</v>
      </c>
      <c r="AG2367" s="273" t="s">
        <v>1543</v>
      </c>
      <c r="AH2367" s="273" t="s">
        <v>1305</v>
      </c>
      <c r="AI2367" s="273" t="s">
        <v>123</v>
      </c>
      <c r="AJ2367" s="273" t="s">
        <v>200</v>
      </c>
      <c r="AK2367" s="273">
        <v>290728</v>
      </c>
      <c r="BV2367" s="279" t="s">
        <v>64</v>
      </c>
      <c r="BW2367" s="280" t="s">
        <v>75</v>
      </c>
      <c r="BX2367" s="280" t="s">
        <v>79</v>
      </c>
      <c r="BY2367" s="280" t="s">
        <v>79</v>
      </c>
      <c r="BZ2367" s="280" t="s">
        <v>86</v>
      </c>
      <c r="CA2367" s="280" t="s">
        <v>87</v>
      </c>
      <c r="CB2367" s="280" t="s">
        <v>233</v>
      </c>
      <c r="CC2367" s="280" t="s">
        <v>234</v>
      </c>
      <c r="CD2367" s="281">
        <v>1</v>
      </c>
      <c r="CE2367" s="277">
        <v>44927</v>
      </c>
      <c r="CF2367" s="280"/>
      <c r="CG2367" s="280" t="s">
        <v>181</v>
      </c>
      <c r="CH2367" s="280"/>
      <c r="CI2367" s="280" t="s">
        <v>181</v>
      </c>
      <c r="CJ2367" s="280" t="s">
        <v>1541</v>
      </c>
      <c r="CK2367" s="280"/>
      <c r="CL2367" s="280"/>
      <c r="CM2367" s="280" t="s">
        <v>73</v>
      </c>
      <c r="CN2367" s="280">
        <v>3</v>
      </c>
    </row>
    <row r="2368" spans="4:92">
      <c r="D2368" s="273" t="s">
        <v>83</v>
      </c>
      <c r="E2368" s="273" t="s">
        <v>63</v>
      </c>
      <c r="F2368" s="273" t="s">
        <v>228</v>
      </c>
      <c r="G2368" s="273" t="s">
        <v>244</v>
      </c>
      <c r="H2368" s="274">
        <v>44958</v>
      </c>
      <c r="I2368" s="273">
        <v>11299</v>
      </c>
      <c r="J2368" s="273">
        <v>20</v>
      </c>
      <c r="K2368" s="273">
        <v>29161</v>
      </c>
      <c r="L2368" s="273" t="s">
        <v>66</v>
      </c>
      <c r="M2368" s="273">
        <v>3435.5684000000001</v>
      </c>
      <c r="N2368" s="273" t="s">
        <v>67</v>
      </c>
      <c r="P2368" s="273" t="s">
        <v>92</v>
      </c>
      <c r="Q2368" s="273" t="s">
        <v>69</v>
      </c>
      <c r="R2368" s="273" t="s">
        <v>70</v>
      </c>
      <c r="S2368" s="273" t="s">
        <v>93</v>
      </c>
      <c r="T2368" s="273" t="s">
        <v>94</v>
      </c>
      <c r="U2368" s="273" t="s">
        <v>73</v>
      </c>
      <c r="V2368" s="273" t="s">
        <v>95</v>
      </c>
      <c r="W2368" s="273">
        <v>167854</v>
      </c>
      <c r="X2368" s="273" t="s">
        <v>64</v>
      </c>
      <c r="Y2368" s="273" t="s">
        <v>75</v>
      </c>
      <c r="Z2368" s="273" t="s">
        <v>231</v>
      </c>
      <c r="AA2368" s="273" t="s">
        <v>231</v>
      </c>
      <c r="AB2368" s="274">
        <v>45170</v>
      </c>
      <c r="AC2368" s="273">
        <v>13717</v>
      </c>
      <c r="AD2368" s="273">
        <v>24</v>
      </c>
      <c r="AE2368" s="273">
        <v>3.91</v>
      </c>
      <c r="AF2368" s="273" t="s">
        <v>90</v>
      </c>
      <c r="AG2368" s="273" t="s">
        <v>1545</v>
      </c>
      <c r="AH2368" s="273" t="s">
        <v>1546</v>
      </c>
      <c r="AI2368" s="273" t="s">
        <v>123</v>
      </c>
      <c r="AJ2368" s="273" t="s">
        <v>200</v>
      </c>
      <c r="AK2368" s="273">
        <v>290734</v>
      </c>
      <c r="BV2368" s="336" t="s">
        <v>64</v>
      </c>
      <c r="BW2368" s="337" t="s">
        <v>75</v>
      </c>
      <c r="BX2368" s="337" t="s">
        <v>79</v>
      </c>
      <c r="BY2368" s="337" t="s">
        <v>79</v>
      </c>
      <c r="BZ2368" s="337" t="s">
        <v>86</v>
      </c>
      <c r="CA2368" s="337" t="s">
        <v>87</v>
      </c>
      <c r="CB2368" s="337" t="s">
        <v>233</v>
      </c>
      <c r="CC2368" s="337" t="s">
        <v>234</v>
      </c>
      <c r="CD2368" s="338">
        <v>1</v>
      </c>
      <c r="CE2368" s="335">
        <v>44927</v>
      </c>
      <c r="CF2368" s="337"/>
      <c r="CG2368" s="337" t="s">
        <v>181</v>
      </c>
      <c r="CH2368" s="337"/>
      <c r="CI2368" s="337" t="s">
        <v>181</v>
      </c>
      <c r="CJ2368" s="337" t="s">
        <v>1541</v>
      </c>
      <c r="CK2368" s="337"/>
      <c r="CL2368" s="337"/>
      <c r="CM2368" s="337" t="s">
        <v>73</v>
      </c>
      <c r="CN2368" s="337">
        <v>3</v>
      </c>
    </row>
    <row r="2369" spans="4:92">
      <c r="D2369" s="273" t="s">
        <v>83</v>
      </c>
      <c r="E2369" s="273" t="s">
        <v>63</v>
      </c>
      <c r="F2369" s="273" t="s">
        <v>228</v>
      </c>
      <c r="G2369" s="273" t="s">
        <v>244</v>
      </c>
      <c r="H2369" s="274">
        <v>44958</v>
      </c>
      <c r="I2369" s="273">
        <v>11299</v>
      </c>
      <c r="J2369" s="273">
        <v>20</v>
      </c>
      <c r="K2369" s="273">
        <v>21784</v>
      </c>
      <c r="L2369" s="273" t="s">
        <v>66</v>
      </c>
      <c r="M2369" s="273">
        <v>3068.4544000000001</v>
      </c>
      <c r="N2369" s="273" t="s">
        <v>67</v>
      </c>
      <c r="P2369" s="273" t="s">
        <v>68</v>
      </c>
      <c r="Q2369" s="273" t="s">
        <v>69</v>
      </c>
      <c r="R2369" s="273" t="s">
        <v>70</v>
      </c>
      <c r="S2369" s="273" t="s">
        <v>71</v>
      </c>
      <c r="T2369" s="273" t="s">
        <v>72</v>
      </c>
      <c r="U2369" s="273" t="s">
        <v>73</v>
      </c>
      <c r="V2369" s="273" t="s">
        <v>74</v>
      </c>
      <c r="W2369" s="273">
        <v>167871</v>
      </c>
      <c r="X2369" s="273" t="s">
        <v>64</v>
      </c>
      <c r="Y2369" s="273" t="s">
        <v>75</v>
      </c>
      <c r="Z2369" s="273" t="s">
        <v>231</v>
      </c>
      <c r="AA2369" s="273" t="s">
        <v>231</v>
      </c>
      <c r="AB2369" s="274">
        <v>45261</v>
      </c>
      <c r="AC2369" s="273">
        <v>16901</v>
      </c>
      <c r="AD2369" s="273">
        <v>24</v>
      </c>
      <c r="AE2369" s="273">
        <v>2.06</v>
      </c>
      <c r="AF2369" s="273" t="s">
        <v>90</v>
      </c>
      <c r="AG2369" s="273" t="s">
        <v>1650</v>
      </c>
      <c r="AH2369" s="273" t="s">
        <v>1651</v>
      </c>
      <c r="AI2369" s="273" t="s">
        <v>123</v>
      </c>
      <c r="AJ2369" s="273" t="s">
        <v>200</v>
      </c>
      <c r="AK2369" s="273">
        <v>319465</v>
      </c>
      <c r="BV2369" s="279" t="s">
        <v>64</v>
      </c>
      <c r="BW2369" s="280" t="s">
        <v>75</v>
      </c>
      <c r="BX2369" s="280" t="s">
        <v>79</v>
      </c>
      <c r="BY2369" s="280" t="s">
        <v>79</v>
      </c>
      <c r="BZ2369" s="280" t="s">
        <v>86</v>
      </c>
      <c r="CA2369" s="280" t="s">
        <v>87</v>
      </c>
      <c r="CB2369" s="280" t="s">
        <v>233</v>
      </c>
      <c r="CC2369" s="280" t="s">
        <v>234</v>
      </c>
      <c r="CD2369" s="281">
        <v>1</v>
      </c>
      <c r="CE2369" s="277">
        <v>44927</v>
      </c>
      <c r="CF2369" s="280"/>
      <c r="CG2369" s="280" t="s">
        <v>181</v>
      </c>
      <c r="CH2369" s="280"/>
      <c r="CI2369" s="280" t="s">
        <v>181</v>
      </c>
      <c r="CJ2369" s="280" t="s">
        <v>1541</v>
      </c>
      <c r="CK2369" s="280"/>
      <c r="CL2369" s="280"/>
      <c r="CM2369" s="280" t="s">
        <v>73</v>
      </c>
      <c r="CN2369" s="280">
        <v>3</v>
      </c>
    </row>
    <row r="2370" spans="4:92">
      <c r="D2370" s="273" t="s">
        <v>83</v>
      </c>
      <c r="E2370" s="273" t="s">
        <v>63</v>
      </c>
      <c r="F2370" s="273" t="s">
        <v>228</v>
      </c>
      <c r="G2370" s="273" t="s">
        <v>244</v>
      </c>
      <c r="H2370" s="274">
        <v>44958</v>
      </c>
      <c r="I2370" s="273">
        <v>11299</v>
      </c>
      <c r="J2370" s="273">
        <v>20</v>
      </c>
      <c r="K2370" s="273">
        <v>0</v>
      </c>
      <c r="L2370" s="273" t="s">
        <v>66</v>
      </c>
      <c r="N2370" s="273" t="s">
        <v>107</v>
      </c>
      <c r="W2370" s="273">
        <v>167820</v>
      </c>
      <c r="X2370" s="273" t="s">
        <v>64</v>
      </c>
      <c r="Y2370" s="273" t="s">
        <v>75</v>
      </c>
      <c r="Z2370" s="273" t="s">
        <v>231</v>
      </c>
      <c r="AA2370" s="273" t="s">
        <v>231</v>
      </c>
      <c r="AB2370" s="274">
        <v>45261</v>
      </c>
      <c r="AC2370" s="273">
        <v>16901</v>
      </c>
      <c r="AD2370" s="273">
        <v>24</v>
      </c>
      <c r="AE2370" s="273">
        <v>9.1509999999999998</v>
      </c>
      <c r="AF2370" s="273" t="s">
        <v>90</v>
      </c>
      <c r="AG2370" s="273" t="s">
        <v>1662</v>
      </c>
      <c r="AH2370" s="273" t="s">
        <v>1663</v>
      </c>
      <c r="AI2370" s="273" t="s">
        <v>123</v>
      </c>
      <c r="AJ2370" s="273" t="s">
        <v>200</v>
      </c>
      <c r="AK2370" s="273">
        <v>319471</v>
      </c>
      <c r="BV2370" s="336" t="s">
        <v>64</v>
      </c>
      <c r="BW2370" s="337" t="s">
        <v>75</v>
      </c>
      <c r="BX2370" s="337" t="s">
        <v>79</v>
      </c>
      <c r="BY2370" s="337" t="s">
        <v>79</v>
      </c>
      <c r="BZ2370" s="337" t="s">
        <v>86</v>
      </c>
      <c r="CA2370" s="337" t="s">
        <v>87</v>
      </c>
      <c r="CB2370" s="337" t="s">
        <v>233</v>
      </c>
      <c r="CC2370" s="337" t="s">
        <v>234</v>
      </c>
      <c r="CD2370" s="338">
        <v>1</v>
      </c>
      <c r="CE2370" s="335">
        <v>44927</v>
      </c>
      <c r="CF2370" s="337"/>
      <c r="CG2370" s="337" t="s">
        <v>181</v>
      </c>
      <c r="CH2370" s="337"/>
      <c r="CI2370" s="337" t="s">
        <v>181</v>
      </c>
      <c r="CJ2370" s="337" t="s">
        <v>1541</v>
      </c>
      <c r="CK2370" s="337"/>
      <c r="CL2370" s="337"/>
      <c r="CM2370" s="337" t="s">
        <v>73</v>
      </c>
      <c r="CN2370" s="337">
        <v>3</v>
      </c>
    </row>
    <row r="2371" spans="4:92">
      <c r="D2371" s="273" t="s">
        <v>83</v>
      </c>
      <c r="E2371" s="273" t="s">
        <v>63</v>
      </c>
      <c r="F2371" s="273" t="s">
        <v>228</v>
      </c>
      <c r="G2371" s="273" t="s">
        <v>244</v>
      </c>
      <c r="H2371" s="274">
        <v>44958</v>
      </c>
      <c r="I2371" s="273">
        <v>11299</v>
      </c>
      <c r="J2371" s="273">
        <v>20</v>
      </c>
      <c r="K2371" s="273">
        <v>0</v>
      </c>
      <c r="L2371" s="273" t="s">
        <v>66</v>
      </c>
      <c r="M2371" s="273">
        <v>2174.6172799999999</v>
      </c>
      <c r="N2371" s="273" t="s">
        <v>115</v>
      </c>
      <c r="W2371" s="273">
        <v>167819</v>
      </c>
      <c r="X2371" s="273" t="s">
        <v>64</v>
      </c>
      <c r="Y2371" s="273" t="s">
        <v>75</v>
      </c>
      <c r="Z2371" s="273" t="s">
        <v>231</v>
      </c>
      <c r="AA2371" s="273" t="s">
        <v>231</v>
      </c>
      <c r="AB2371" s="274">
        <v>45261</v>
      </c>
      <c r="AC2371" s="273">
        <v>16901</v>
      </c>
      <c r="AD2371" s="273">
        <v>24</v>
      </c>
      <c r="AE2371" s="273">
        <v>4.601</v>
      </c>
      <c r="AF2371" s="273" t="s">
        <v>90</v>
      </c>
      <c r="AG2371" s="273" t="s">
        <v>1652</v>
      </c>
      <c r="AH2371" s="273" t="s">
        <v>1653</v>
      </c>
      <c r="AI2371" s="273" t="s">
        <v>123</v>
      </c>
      <c r="AJ2371" s="273" t="s">
        <v>200</v>
      </c>
      <c r="AK2371" s="273">
        <v>319477</v>
      </c>
      <c r="BV2371" s="279" t="s">
        <v>64</v>
      </c>
      <c r="BW2371" s="280" t="s">
        <v>75</v>
      </c>
      <c r="BX2371" s="280" t="s">
        <v>79</v>
      </c>
      <c r="BY2371" s="280" t="s">
        <v>79</v>
      </c>
      <c r="BZ2371" s="280" t="s">
        <v>86</v>
      </c>
      <c r="CA2371" s="280" t="s">
        <v>87</v>
      </c>
      <c r="CB2371" s="280" t="s">
        <v>233</v>
      </c>
      <c r="CC2371" s="280" t="s">
        <v>234</v>
      </c>
      <c r="CD2371" s="281">
        <v>1</v>
      </c>
      <c r="CE2371" s="277">
        <v>44927</v>
      </c>
      <c r="CF2371" s="280"/>
      <c r="CG2371" s="280" t="s">
        <v>181</v>
      </c>
      <c r="CH2371" s="280"/>
      <c r="CI2371" s="280" t="s">
        <v>181</v>
      </c>
      <c r="CJ2371" s="280" t="s">
        <v>1541</v>
      </c>
      <c r="CK2371" s="280"/>
      <c r="CL2371" s="280"/>
      <c r="CM2371" s="280" t="s">
        <v>73</v>
      </c>
      <c r="CN2371" s="280">
        <v>3</v>
      </c>
    </row>
    <row r="2372" spans="4:92">
      <c r="D2372" s="273" t="s">
        <v>83</v>
      </c>
      <c r="E2372" s="273" t="s">
        <v>63</v>
      </c>
      <c r="F2372" s="273" t="s">
        <v>228</v>
      </c>
      <c r="G2372" s="273" t="s">
        <v>244</v>
      </c>
      <c r="H2372" s="274">
        <v>44986</v>
      </c>
      <c r="I2372" s="273">
        <v>11461</v>
      </c>
      <c r="J2372" s="273">
        <v>20</v>
      </c>
      <c r="K2372" s="273">
        <v>53447</v>
      </c>
      <c r="L2372" s="273" t="s">
        <v>66</v>
      </c>
      <c r="M2372" s="273">
        <v>0</v>
      </c>
      <c r="N2372" s="273" t="s">
        <v>1010</v>
      </c>
      <c r="O2372" s="273">
        <v>0</v>
      </c>
      <c r="P2372" s="273" t="s">
        <v>1011</v>
      </c>
      <c r="Q2372" s="273" t="s">
        <v>69</v>
      </c>
      <c r="R2372" s="273" t="s">
        <v>1013</v>
      </c>
      <c r="S2372" s="273" t="s">
        <v>1860</v>
      </c>
      <c r="U2372" s="273" t="s">
        <v>73</v>
      </c>
      <c r="V2372" s="273" t="s">
        <v>1861</v>
      </c>
      <c r="W2372" s="273">
        <v>168051</v>
      </c>
      <c r="X2372" s="273" t="s">
        <v>64</v>
      </c>
      <c r="Y2372" s="273" t="s">
        <v>75</v>
      </c>
      <c r="Z2372" s="273" t="s">
        <v>231</v>
      </c>
      <c r="AA2372" s="273" t="s">
        <v>231</v>
      </c>
      <c r="AB2372" s="274">
        <v>45261</v>
      </c>
      <c r="AC2372" s="273">
        <v>16901</v>
      </c>
      <c r="AD2372" s="273">
        <v>24</v>
      </c>
      <c r="AE2372" s="273">
        <v>3.48</v>
      </c>
      <c r="AF2372" s="273" t="s">
        <v>90</v>
      </c>
      <c r="AG2372" s="273" t="s">
        <v>751</v>
      </c>
      <c r="AH2372" s="273" t="s">
        <v>1654</v>
      </c>
      <c r="AI2372" s="273" t="s">
        <v>123</v>
      </c>
      <c r="AJ2372" s="273" t="s">
        <v>200</v>
      </c>
      <c r="AK2372" s="273">
        <v>319483</v>
      </c>
      <c r="BV2372" s="336" t="s">
        <v>64</v>
      </c>
      <c r="BW2372" s="337" t="s">
        <v>75</v>
      </c>
      <c r="BX2372" s="337" t="s">
        <v>79</v>
      </c>
      <c r="BY2372" s="337" t="s">
        <v>79</v>
      </c>
      <c r="BZ2372" s="337" t="s">
        <v>86</v>
      </c>
      <c r="CA2372" s="337" t="s">
        <v>87</v>
      </c>
      <c r="CB2372" s="337" t="s">
        <v>217</v>
      </c>
      <c r="CC2372" s="337" t="s">
        <v>218</v>
      </c>
      <c r="CD2372" s="338">
        <v>2</v>
      </c>
      <c r="CE2372" s="335">
        <v>44927</v>
      </c>
      <c r="CF2372" s="337"/>
      <c r="CG2372" s="337" t="s">
        <v>181</v>
      </c>
      <c r="CH2372" s="337"/>
      <c r="CI2372" s="337" t="s">
        <v>181</v>
      </c>
      <c r="CJ2372" s="337" t="s">
        <v>178</v>
      </c>
      <c r="CK2372" s="337"/>
      <c r="CL2372" s="337" t="s">
        <v>1703</v>
      </c>
      <c r="CM2372" s="337" t="s">
        <v>73</v>
      </c>
      <c r="CN2372" s="337">
        <v>3</v>
      </c>
    </row>
    <row r="2373" spans="4:92">
      <c r="D2373" s="273" t="s">
        <v>83</v>
      </c>
      <c r="E2373" s="273" t="s">
        <v>63</v>
      </c>
      <c r="F2373" s="273" t="s">
        <v>228</v>
      </c>
      <c r="G2373" s="273" t="s">
        <v>244</v>
      </c>
      <c r="H2373" s="274">
        <v>44986</v>
      </c>
      <c r="I2373" s="273">
        <v>11461</v>
      </c>
      <c r="J2373" s="273">
        <v>20</v>
      </c>
      <c r="K2373" s="273">
        <v>45871</v>
      </c>
      <c r="L2373" s="273" t="s">
        <v>66</v>
      </c>
      <c r="M2373" s="273">
        <v>8102.0676000000003</v>
      </c>
      <c r="N2373" s="273" t="s">
        <v>67</v>
      </c>
      <c r="P2373" s="273" t="s">
        <v>1011</v>
      </c>
      <c r="Q2373" s="273" t="s">
        <v>69</v>
      </c>
      <c r="R2373" s="273" t="s">
        <v>70</v>
      </c>
      <c r="S2373" s="273" t="s">
        <v>1041</v>
      </c>
      <c r="T2373" s="273" t="s">
        <v>1042</v>
      </c>
      <c r="U2373" s="273" t="s">
        <v>73</v>
      </c>
      <c r="V2373" s="273" t="s">
        <v>1043</v>
      </c>
      <c r="W2373" s="273">
        <v>168067</v>
      </c>
      <c r="X2373" s="273" t="s">
        <v>64</v>
      </c>
      <c r="Y2373" s="273" t="s">
        <v>75</v>
      </c>
      <c r="Z2373" s="273" t="s">
        <v>231</v>
      </c>
      <c r="AA2373" s="273" t="s">
        <v>231</v>
      </c>
      <c r="AB2373" s="274">
        <v>45261</v>
      </c>
      <c r="AC2373" s="273">
        <v>16901</v>
      </c>
      <c r="AD2373" s="273">
        <v>24</v>
      </c>
      <c r="AE2373" s="273">
        <v>9.86</v>
      </c>
      <c r="AF2373" s="273" t="s">
        <v>90</v>
      </c>
      <c r="AG2373" s="273" t="s">
        <v>726</v>
      </c>
      <c r="AH2373" s="273" t="s">
        <v>1655</v>
      </c>
      <c r="AI2373" s="273" t="s">
        <v>123</v>
      </c>
      <c r="AJ2373" s="273" t="s">
        <v>200</v>
      </c>
      <c r="AK2373" s="273">
        <v>319489</v>
      </c>
      <c r="BV2373" s="279" t="s">
        <v>64</v>
      </c>
      <c r="BW2373" s="280" t="s">
        <v>75</v>
      </c>
      <c r="BX2373" s="280" t="s">
        <v>79</v>
      </c>
      <c r="BY2373" s="280" t="s">
        <v>79</v>
      </c>
      <c r="BZ2373" s="280" t="s">
        <v>86</v>
      </c>
      <c r="CA2373" s="280" t="s">
        <v>87</v>
      </c>
      <c r="CB2373" s="280" t="s">
        <v>217</v>
      </c>
      <c r="CC2373" s="280" t="s">
        <v>218</v>
      </c>
      <c r="CD2373" s="281">
        <v>2</v>
      </c>
      <c r="CE2373" s="277">
        <v>44927</v>
      </c>
      <c r="CF2373" s="280"/>
      <c r="CG2373" s="280" t="s">
        <v>181</v>
      </c>
      <c r="CH2373" s="280"/>
      <c r="CI2373" s="280" t="s">
        <v>181</v>
      </c>
      <c r="CJ2373" s="280" t="s">
        <v>166</v>
      </c>
      <c r="CK2373" s="280"/>
      <c r="CL2373" s="280"/>
      <c r="CM2373" s="280" t="s">
        <v>73</v>
      </c>
      <c r="CN2373" s="280">
        <v>3</v>
      </c>
    </row>
    <row r="2374" spans="4:92">
      <c r="D2374" s="273" t="s">
        <v>83</v>
      </c>
      <c r="E2374" s="273" t="s">
        <v>63</v>
      </c>
      <c r="F2374" s="273" t="s">
        <v>228</v>
      </c>
      <c r="G2374" s="273" t="s">
        <v>244</v>
      </c>
      <c r="H2374" s="274">
        <v>44986</v>
      </c>
      <c r="I2374" s="273">
        <v>11461</v>
      </c>
      <c r="J2374" s="273">
        <v>20</v>
      </c>
      <c r="K2374" s="273">
        <v>35814</v>
      </c>
      <c r="L2374" s="273" t="s">
        <v>66</v>
      </c>
      <c r="M2374" s="273">
        <v>4219.2875999999997</v>
      </c>
      <c r="N2374" s="273" t="s">
        <v>67</v>
      </c>
      <c r="P2374" s="273" t="s">
        <v>92</v>
      </c>
      <c r="Q2374" s="273" t="s">
        <v>69</v>
      </c>
      <c r="R2374" s="273" t="s">
        <v>70</v>
      </c>
      <c r="S2374" s="273" t="s">
        <v>93</v>
      </c>
      <c r="T2374" s="273" t="s">
        <v>94</v>
      </c>
      <c r="U2374" s="273" t="s">
        <v>73</v>
      </c>
      <c r="V2374" s="273" t="s">
        <v>95</v>
      </c>
      <c r="W2374" s="273">
        <v>168084</v>
      </c>
      <c r="X2374" s="273" t="s">
        <v>64</v>
      </c>
      <c r="Y2374" s="273" t="s">
        <v>75</v>
      </c>
      <c r="Z2374" s="273" t="s">
        <v>231</v>
      </c>
      <c r="AA2374" s="273" t="s">
        <v>231</v>
      </c>
      <c r="AB2374" s="274">
        <v>45261</v>
      </c>
      <c r="AC2374" s="273">
        <v>16901</v>
      </c>
      <c r="AD2374" s="273">
        <v>24</v>
      </c>
      <c r="AE2374" s="273">
        <v>14.03</v>
      </c>
      <c r="AF2374" s="273" t="s">
        <v>90</v>
      </c>
      <c r="AG2374" s="273" t="s">
        <v>732</v>
      </c>
      <c r="AH2374" s="273" t="s">
        <v>1656</v>
      </c>
      <c r="AI2374" s="273" t="s">
        <v>123</v>
      </c>
      <c r="AJ2374" s="273" t="s">
        <v>200</v>
      </c>
      <c r="AK2374" s="273">
        <v>319496</v>
      </c>
      <c r="BV2374" s="336" t="s">
        <v>64</v>
      </c>
      <c r="BW2374" s="337" t="s">
        <v>75</v>
      </c>
      <c r="BX2374" s="337" t="s">
        <v>79</v>
      </c>
      <c r="BY2374" s="337" t="s">
        <v>79</v>
      </c>
      <c r="BZ2374" s="337" t="s">
        <v>86</v>
      </c>
      <c r="CA2374" s="337" t="s">
        <v>87</v>
      </c>
      <c r="CB2374" s="337" t="s">
        <v>217</v>
      </c>
      <c r="CC2374" s="337" t="s">
        <v>218</v>
      </c>
      <c r="CD2374" s="338">
        <v>2</v>
      </c>
      <c r="CE2374" s="335">
        <v>44927</v>
      </c>
      <c r="CF2374" s="337"/>
      <c r="CG2374" s="337" t="s">
        <v>181</v>
      </c>
      <c r="CH2374" s="337"/>
      <c r="CI2374" s="337" t="s">
        <v>181</v>
      </c>
      <c r="CJ2374" s="337" t="s">
        <v>189</v>
      </c>
      <c r="CK2374" s="337"/>
      <c r="CL2374" s="337"/>
      <c r="CM2374" s="337" t="s">
        <v>73</v>
      </c>
      <c r="CN2374" s="337">
        <v>3</v>
      </c>
    </row>
    <row r="2375" spans="4:92">
      <c r="D2375" s="273" t="s">
        <v>83</v>
      </c>
      <c r="E2375" s="273" t="s">
        <v>63</v>
      </c>
      <c r="F2375" s="273" t="s">
        <v>228</v>
      </c>
      <c r="G2375" s="273" t="s">
        <v>244</v>
      </c>
      <c r="H2375" s="274">
        <v>45231</v>
      </c>
      <c r="I2375" s="273">
        <v>14413</v>
      </c>
      <c r="J2375" s="273">
        <v>20</v>
      </c>
      <c r="K2375" s="273">
        <v>19172</v>
      </c>
      <c r="L2375" s="273" t="s">
        <v>66</v>
      </c>
      <c r="M2375" s="273">
        <v>2258.71976</v>
      </c>
      <c r="N2375" s="273" t="s">
        <v>67</v>
      </c>
      <c r="P2375" s="273" t="s">
        <v>92</v>
      </c>
      <c r="Q2375" s="273" t="s">
        <v>69</v>
      </c>
      <c r="R2375" s="273" t="s">
        <v>70</v>
      </c>
      <c r="S2375" s="273" t="s">
        <v>93</v>
      </c>
      <c r="T2375" s="273" t="s">
        <v>94</v>
      </c>
      <c r="U2375" s="273" t="s">
        <v>73</v>
      </c>
      <c r="V2375" s="273" t="s">
        <v>95</v>
      </c>
      <c r="W2375" s="273">
        <v>327382</v>
      </c>
      <c r="X2375" s="273" t="s">
        <v>64</v>
      </c>
      <c r="Y2375" s="273" t="s">
        <v>75</v>
      </c>
      <c r="Z2375" s="273" t="s">
        <v>231</v>
      </c>
      <c r="AA2375" s="273" t="s">
        <v>231</v>
      </c>
      <c r="AB2375" s="274">
        <v>45261</v>
      </c>
      <c r="AC2375" s="273">
        <v>16901</v>
      </c>
      <c r="AD2375" s="273">
        <v>24</v>
      </c>
      <c r="AE2375" s="273">
        <v>0.88</v>
      </c>
      <c r="AF2375" s="273" t="s">
        <v>90</v>
      </c>
      <c r="AG2375" s="273" t="s">
        <v>555</v>
      </c>
      <c r="AH2375" s="273" t="s">
        <v>556</v>
      </c>
      <c r="AI2375" s="273" t="s">
        <v>123</v>
      </c>
      <c r="AJ2375" s="273" t="s">
        <v>200</v>
      </c>
      <c r="AK2375" s="273">
        <v>319504</v>
      </c>
      <c r="BV2375" s="279" t="s">
        <v>64</v>
      </c>
      <c r="BW2375" s="280" t="s">
        <v>75</v>
      </c>
      <c r="BX2375" s="280" t="s">
        <v>79</v>
      </c>
      <c r="BY2375" s="280" t="s">
        <v>79</v>
      </c>
      <c r="BZ2375" s="280" t="s">
        <v>126</v>
      </c>
      <c r="CA2375" s="280" t="s">
        <v>127</v>
      </c>
      <c r="CB2375" s="280" t="s">
        <v>128</v>
      </c>
      <c r="CC2375" s="280" t="s">
        <v>129</v>
      </c>
      <c r="CD2375" s="281">
        <v>6</v>
      </c>
      <c r="CE2375" s="277">
        <v>44927</v>
      </c>
      <c r="CF2375" s="280"/>
      <c r="CG2375" s="280"/>
      <c r="CH2375" s="280"/>
      <c r="CI2375" s="280" t="s">
        <v>80</v>
      </c>
      <c r="CJ2375" s="280"/>
      <c r="CK2375" s="280"/>
      <c r="CL2375" s="280"/>
      <c r="CM2375" s="280" t="s">
        <v>73</v>
      </c>
      <c r="CN2375" s="280">
        <v>3</v>
      </c>
    </row>
    <row r="2376" spans="4:92">
      <c r="D2376" s="273" t="s">
        <v>83</v>
      </c>
      <c r="E2376" s="273" t="s">
        <v>63</v>
      </c>
      <c r="F2376" s="273" t="s">
        <v>228</v>
      </c>
      <c r="G2376" s="273" t="s">
        <v>244</v>
      </c>
      <c r="H2376" s="274">
        <v>45231</v>
      </c>
      <c r="I2376" s="273">
        <v>14413</v>
      </c>
      <c r="J2376" s="273">
        <v>20</v>
      </c>
      <c r="K2376" s="273">
        <v>44287</v>
      </c>
      <c r="L2376" s="273" t="s">
        <v>66</v>
      </c>
      <c r="M2376" s="273">
        <v>6238.0727200000001</v>
      </c>
      <c r="N2376" s="273" t="s">
        <v>67</v>
      </c>
      <c r="P2376" s="273" t="s">
        <v>68</v>
      </c>
      <c r="Q2376" s="273" t="s">
        <v>69</v>
      </c>
      <c r="R2376" s="273" t="s">
        <v>70</v>
      </c>
      <c r="S2376" s="273" t="s">
        <v>71</v>
      </c>
      <c r="T2376" s="273" t="s">
        <v>72</v>
      </c>
      <c r="U2376" s="273" t="s">
        <v>73</v>
      </c>
      <c r="V2376" s="273" t="s">
        <v>74</v>
      </c>
      <c r="W2376" s="273">
        <v>327399</v>
      </c>
      <c r="X2376" s="273" t="s">
        <v>64</v>
      </c>
      <c r="Y2376" s="273" t="s">
        <v>75</v>
      </c>
      <c r="Z2376" s="273" t="s">
        <v>231</v>
      </c>
      <c r="AA2376" s="273" t="s">
        <v>231</v>
      </c>
      <c r="AB2376" s="274">
        <v>45261</v>
      </c>
      <c r="AC2376" s="273">
        <v>16901</v>
      </c>
      <c r="AD2376" s="273">
        <v>24</v>
      </c>
      <c r="AE2376" s="273">
        <v>7.0510000000000002</v>
      </c>
      <c r="AF2376" s="273" t="s">
        <v>90</v>
      </c>
      <c r="AG2376" s="273" t="s">
        <v>559</v>
      </c>
      <c r="AH2376" s="273" t="s">
        <v>560</v>
      </c>
      <c r="AI2376" s="273" t="s">
        <v>123</v>
      </c>
      <c r="AJ2376" s="273" t="s">
        <v>200</v>
      </c>
      <c r="AK2376" s="273">
        <v>319509</v>
      </c>
      <c r="BV2376" s="336" t="s">
        <v>64</v>
      </c>
      <c r="BW2376" s="337" t="s">
        <v>75</v>
      </c>
      <c r="BX2376" s="337" t="s">
        <v>79</v>
      </c>
      <c r="BY2376" s="337" t="s">
        <v>79</v>
      </c>
      <c r="BZ2376" s="337" t="s">
        <v>110</v>
      </c>
      <c r="CA2376" s="337" t="s">
        <v>111</v>
      </c>
      <c r="CB2376" s="337" t="s">
        <v>117</v>
      </c>
      <c r="CC2376" s="337" t="s">
        <v>118</v>
      </c>
      <c r="CD2376" s="338">
        <v>5</v>
      </c>
      <c r="CE2376" s="335">
        <v>44927</v>
      </c>
      <c r="CF2376" s="337"/>
      <c r="CG2376" s="337"/>
      <c r="CH2376" s="337"/>
      <c r="CI2376" s="337" t="s">
        <v>104</v>
      </c>
      <c r="CJ2376" s="337"/>
      <c r="CK2376" s="337"/>
      <c r="CL2376" s="337"/>
      <c r="CM2376" s="337" t="s">
        <v>73</v>
      </c>
      <c r="CN2376" s="337">
        <v>3</v>
      </c>
    </row>
    <row r="2377" spans="4:92">
      <c r="D2377" s="273" t="s">
        <v>83</v>
      </c>
      <c r="E2377" s="273" t="s">
        <v>63</v>
      </c>
      <c r="F2377" s="273" t="s">
        <v>228</v>
      </c>
      <c r="G2377" s="273" t="s">
        <v>244</v>
      </c>
      <c r="H2377" s="274">
        <v>45231</v>
      </c>
      <c r="I2377" s="273">
        <v>14413</v>
      </c>
      <c r="J2377" s="273">
        <v>20</v>
      </c>
      <c r="K2377" s="273">
        <v>43944</v>
      </c>
      <c r="L2377" s="273" t="s">
        <v>66</v>
      </c>
      <c r="M2377" s="273">
        <v>5667.4912800000002</v>
      </c>
      <c r="N2377" s="273" t="s">
        <v>67</v>
      </c>
      <c r="P2377" s="273" t="s">
        <v>92</v>
      </c>
      <c r="Q2377" s="273" t="s">
        <v>69</v>
      </c>
      <c r="R2377" s="273" t="s">
        <v>70</v>
      </c>
      <c r="S2377" s="273" t="s">
        <v>834</v>
      </c>
      <c r="T2377" s="273" t="s">
        <v>1862</v>
      </c>
      <c r="U2377" s="273" t="s">
        <v>73</v>
      </c>
      <c r="V2377" s="273" t="s">
        <v>1858</v>
      </c>
      <c r="W2377" s="273">
        <v>327416</v>
      </c>
      <c r="X2377" s="273" t="s">
        <v>64</v>
      </c>
      <c r="Y2377" s="273" t="s">
        <v>75</v>
      </c>
      <c r="Z2377" s="273" t="s">
        <v>231</v>
      </c>
      <c r="AA2377" s="273" t="s">
        <v>231</v>
      </c>
      <c r="AB2377" s="274">
        <v>45261</v>
      </c>
      <c r="AC2377" s="273">
        <v>16901</v>
      </c>
      <c r="AD2377" s="273">
        <v>24</v>
      </c>
      <c r="AE2377" s="273">
        <v>0.216</v>
      </c>
      <c r="AF2377" s="273" t="s">
        <v>90</v>
      </c>
      <c r="AG2377" s="273" t="s">
        <v>563</v>
      </c>
      <c r="AH2377" s="273" t="s">
        <v>564</v>
      </c>
      <c r="AI2377" s="273" t="s">
        <v>123</v>
      </c>
      <c r="AJ2377" s="273" t="s">
        <v>200</v>
      </c>
      <c r="AK2377" s="273">
        <v>319514</v>
      </c>
      <c r="BV2377" s="279" t="s">
        <v>64</v>
      </c>
      <c r="BW2377" s="280" t="s">
        <v>75</v>
      </c>
      <c r="BX2377" s="280" t="s">
        <v>79</v>
      </c>
      <c r="BY2377" s="280" t="s">
        <v>79</v>
      </c>
      <c r="BZ2377" s="280" t="s">
        <v>110</v>
      </c>
      <c r="CA2377" s="280" t="s">
        <v>111</v>
      </c>
      <c r="CB2377" s="280" t="s">
        <v>112</v>
      </c>
      <c r="CC2377" s="280" t="s">
        <v>113</v>
      </c>
      <c r="CD2377" s="281">
        <v>4</v>
      </c>
      <c r="CE2377" s="277">
        <v>44927</v>
      </c>
      <c r="CF2377" s="280"/>
      <c r="CG2377" s="280"/>
      <c r="CH2377" s="280"/>
      <c r="CI2377" s="280" t="s">
        <v>80</v>
      </c>
      <c r="CJ2377" s="280"/>
      <c r="CK2377" s="280"/>
      <c r="CL2377" s="280"/>
      <c r="CM2377" s="280" t="s">
        <v>73</v>
      </c>
      <c r="CN2377" s="280">
        <v>3</v>
      </c>
    </row>
    <row r="2378" spans="4:92">
      <c r="D2378" s="273" t="s">
        <v>83</v>
      </c>
      <c r="E2378" s="273" t="s">
        <v>63</v>
      </c>
      <c r="F2378" s="273" t="s">
        <v>228</v>
      </c>
      <c r="G2378" s="273" t="s">
        <v>244</v>
      </c>
      <c r="H2378" s="274">
        <v>45231</v>
      </c>
      <c r="I2378" s="273">
        <v>14413</v>
      </c>
      <c r="J2378" s="273">
        <v>20</v>
      </c>
      <c r="K2378" s="273">
        <v>0</v>
      </c>
      <c r="L2378" s="273" t="s">
        <v>66</v>
      </c>
      <c r="N2378" s="273" t="s">
        <v>107</v>
      </c>
      <c r="W2378" s="273">
        <v>327348</v>
      </c>
      <c r="X2378" s="273" t="s">
        <v>64</v>
      </c>
      <c r="Y2378" s="273" t="s">
        <v>75</v>
      </c>
      <c r="Z2378" s="273" t="s">
        <v>231</v>
      </c>
      <c r="AA2378" s="273" t="s">
        <v>231</v>
      </c>
      <c r="AB2378" s="274">
        <v>45261</v>
      </c>
      <c r="AC2378" s="273">
        <v>16901</v>
      </c>
      <c r="AD2378" s="273">
        <v>24</v>
      </c>
      <c r="AE2378" s="273">
        <v>17.78</v>
      </c>
      <c r="AF2378" s="273" t="s">
        <v>90</v>
      </c>
      <c r="AG2378" s="273" t="s">
        <v>568</v>
      </c>
      <c r="AH2378" s="273" t="s">
        <v>569</v>
      </c>
      <c r="AI2378" s="273" t="s">
        <v>123</v>
      </c>
      <c r="AJ2378" s="273" t="s">
        <v>200</v>
      </c>
      <c r="AK2378" s="273">
        <v>319519</v>
      </c>
      <c r="BV2378" s="336" t="s">
        <v>64</v>
      </c>
      <c r="BW2378" s="337" t="s">
        <v>75</v>
      </c>
      <c r="BX2378" s="337" t="s">
        <v>79</v>
      </c>
      <c r="BY2378" s="337" t="s">
        <v>79</v>
      </c>
      <c r="BZ2378" s="337" t="s">
        <v>86</v>
      </c>
      <c r="CA2378" s="337" t="s">
        <v>87</v>
      </c>
      <c r="CB2378" s="337" t="s">
        <v>101</v>
      </c>
      <c r="CC2378" s="337" t="s">
        <v>102</v>
      </c>
      <c r="CD2378" s="338">
        <v>4</v>
      </c>
      <c r="CE2378" s="335">
        <v>44927</v>
      </c>
      <c r="CF2378" s="337">
        <v>0</v>
      </c>
      <c r="CG2378" s="337" t="s">
        <v>1495</v>
      </c>
      <c r="CH2378" s="337">
        <v>0</v>
      </c>
      <c r="CI2378" s="337" t="s">
        <v>104</v>
      </c>
      <c r="CJ2378" s="337"/>
      <c r="CK2378" s="337"/>
      <c r="CL2378" s="337"/>
      <c r="CM2378" s="337" t="s">
        <v>73</v>
      </c>
      <c r="CN2378" s="337">
        <v>3</v>
      </c>
    </row>
    <row r="2379" spans="4:92">
      <c r="D2379" s="273" t="s">
        <v>83</v>
      </c>
      <c r="E2379" s="273" t="s">
        <v>63</v>
      </c>
      <c r="F2379" s="273" t="s">
        <v>228</v>
      </c>
      <c r="G2379" s="273" t="s">
        <v>244</v>
      </c>
      <c r="H2379" s="274">
        <v>45231</v>
      </c>
      <c r="I2379" s="273">
        <v>14413</v>
      </c>
      <c r="J2379" s="273">
        <v>20</v>
      </c>
      <c r="K2379" s="273">
        <v>85076</v>
      </c>
      <c r="L2379" s="273" t="s">
        <v>66</v>
      </c>
      <c r="M2379" s="273">
        <v>18151.418559999998</v>
      </c>
      <c r="N2379" s="273" t="s">
        <v>115</v>
      </c>
      <c r="W2379" s="273">
        <v>327347</v>
      </c>
      <c r="X2379" s="273" t="s">
        <v>64</v>
      </c>
      <c r="Y2379" s="273" t="s">
        <v>75</v>
      </c>
      <c r="Z2379" s="273" t="s">
        <v>231</v>
      </c>
      <c r="AA2379" s="273" t="s">
        <v>231</v>
      </c>
      <c r="AB2379" s="274">
        <v>45261</v>
      </c>
      <c r="AC2379" s="273">
        <v>16901</v>
      </c>
      <c r="AD2379" s="273">
        <v>24</v>
      </c>
      <c r="AE2379" s="273">
        <v>18.701000000000001</v>
      </c>
      <c r="AF2379" s="273" t="s">
        <v>90</v>
      </c>
      <c r="AG2379" s="273" t="s">
        <v>577</v>
      </c>
      <c r="AH2379" s="273" t="s">
        <v>578</v>
      </c>
      <c r="AI2379" s="273" t="s">
        <v>123</v>
      </c>
      <c r="AJ2379" s="273" t="s">
        <v>200</v>
      </c>
      <c r="AK2379" s="273">
        <v>319529</v>
      </c>
      <c r="BV2379" s="279" t="s">
        <v>64</v>
      </c>
      <c r="BW2379" s="280" t="s">
        <v>75</v>
      </c>
      <c r="BX2379" s="280" t="s">
        <v>79</v>
      </c>
      <c r="BY2379" s="280" t="s">
        <v>79</v>
      </c>
      <c r="BZ2379" s="280" t="s">
        <v>86</v>
      </c>
      <c r="CA2379" s="280" t="s">
        <v>87</v>
      </c>
      <c r="CB2379" s="280" t="s">
        <v>101</v>
      </c>
      <c r="CC2379" s="280" t="s">
        <v>102</v>
      </c>
      <c r="CD2379" s="281">
        <v>4</v>
      </c>
      <c r="CE2379" s="277">
        <v>44927</v>
      </c>
      <c r="CF2379" s="280">
        <v>1607</v>
      </c>
      <c r="CG2379" s="280" t="s">
        <v>1495</v>
      </c>
      <c r="CH2379" s="280">
        <v>231.00624999999999</v>
      </c>
      <c r="CI2379" s="280" t="s">
        <v>104</v>
      </c>
      <c r="CJ2379" s="280"/>
      <c r="CK2379" s="280"/>
      <c r="CL2379" s="280"/>
      <c r="CM2379" s="280" t="s">
        <v>73</v>
      </c>
      <c r="CN2379" s="280">
        <v>3</v>
      </c>
    </row>
    <row r="2380" spans="4:92">
      <c r="D2380" s="273" t="s">
        <v>83</v>
      </c>
      <c r="E2380" s="273" t="s">
        <v>63</v>
      </c>
      <c r="F2380" s="273" t="s">
        <v>228</v>
      </c>
      <c r="G2380" s="273" t="s">
        <v>244</v>
      </c>
      <c r="H2380" s="274">
        <v>45261</v>
      </c>
      <c r="I2380" s="273">
        <v>16895</v>
      </c>
      <c r="J2380" s="273">
        <v>20</v>
      </c>
      <c r="K2380" s="273">
        <v>34146</v>
      </c>
      <c r="L2380" s="273" t="s">
        <v>66</v>
      </c>
      <c r="M2380" s="273">
        <v>0</v>
      </c>
      <c r="N2380" s="273" t="s">
        <v>1010</v>
      </c>
      <c r="O2380" s="273">
        <v>0</v>
      </c>
      <c r="P2380" s="273" t="s">
        <v>1011</v>
      </c>
      <c r="Q2380" s="273" t="s">
        <v>69</v>
      </c>
      <c r="R2380" s="273" t="s">
        <v>1013</v>
      </c>
      <c r="S2380" s="273" t="s">
        <v>1860</v>
      </c>
      <c r="U2380" s="273" t="s">
        <v>73</v>
      </c>
      <c r="V2380" s="273" t="s">
        <v>1861</v>
      </c>
      <c r="W2380" s="273">
        <v>327446</v>
      </c>
      <c r="X2380" s="273" t="s">
        <v>64</v>
      </c>
      <c r="Y2380" s="273" t="s">
        <v>75</v>
      </c>
      <c r="Z2380" s="273" t="s">
        <v>231</v>
      </c>
      <c r="AA2380" s="273" t="s">
        <v>231</v>
      </c>
      <c r="AB2380" s="274">
        <v>45261</v>
      </c>
      <c r="AC2380" s="273">
        <v>16901</v>
      </c>
      <c r="AD2380" s="273">
        <v>24</v>
      </c>
      <c r="AE2380" s="273">
        <v>0.32</v>
      </c>
      <c r="AF2380" s="273" t="s">
        <v>90</v>
      </c>
      <c r="AG2380" s="273" t="s">
        <v>583</v>
      </c>
      <c r="AH2380" s="273" t="s">
        <v>584</v>
      </c>
      <c r="AI2380" s="273" t="s">
        <v>123</v>
      </c>
      <c r="AJ2380" s="273" t="s">
        <v>200</v>
      </c>
      <c r="AK2380" s="273">
        <v>319534</v>
      </c>
      <c r="BV2380" s="336" t="s">
        <v>64</v>
      </c>
      <c r="BW2380" s="337" t="s">
        <v>75</v>
      </c>
      <c r="BX2380" s="337" t="s">
        <v>79</v>
      </c>
      <c r="BY2380" s="337" t="s">
        <v>79</v>
      </c>
      <c r="BZ2380" s="337" t="s">
        <v>86</v>
      </c>
      <c r="CA2380" s="337" t="s">
        <v>87</v>
      </c>
      <c r="CB2380" s="337" t="s">
        <v>101</v>
      </c>
      <c r="CC2380" s="337" t="s">
        <v>102</v>
      </c>
      <c r="CD2380" s="338">
        <v>4</v>
      </c>
      <c r="CE2380" s="335">
        <v>44927</v>
      </c>
      <c r="CF2380" s="337">
        <v>2034</v>
      </c>
      <c r="CG2380" s="337" t="s">
        <v>1495</v>
      </c>
      <c r="CH2380" s="337">
        <v>292.38749999999999</v>
      </c>
      <c r="CI2380" s="337" t="s">
        <v>104</v>
      </c>
      <c r="CJ2380" s="337"/>
      <c r="CK2380" s="337"/>
      <c r="CL2380" s="337"/>
      <c r="CM2380" s="337" t="s">
        <v>73</v>
      </c>
      <c r="CN2380" s="337">
        <v>3</v>
      </c>
    </row>
    <row r="2381" spans="4:92">
      <c r="D2381" s="273" t="s">
        <v>83</v>
      </c>
      <c r="E2381" s="273" t="s">
        <v>63</v>
      </c>
      <c r="F2381" s="273" t="s">
        <v>228</v>
      </c>
      <c r="G2381" s="273" t="s">
        <v>244</v>
      </c>
      <c r="H2381" s="274">
        <v>45261</v>
      </c>
      <c r="I2381" s="273">
        <v>16895</v>
      </c>
      <c r="J2381" s="273">
        <v>20</v>
      </c>
      <c r="K2381" s="273">
        <v>71397</v>
      </c>
      <c r="L2381" s="273" t="s">
        <v>66</v>
      </c>
      <c r="M2381" s="273">
        <v>12610.78104</v>
      </c>
      <c r="N2381" s="273" t="s">
        <v>67</v>
      </c>
      <c r="P2381" s="273" t="s">
        <v>1011</v>
      </c>
      <c r="Q2381" s="273" t="s">
        <v>69</v>
      </c>
      <c r="R2381" s="273" t="s">
        <v>70</v>
      </c>
      <c r="S2381" s="273" t="s">
        <v>1041</v>
      </c>
      <c r="T2381" s="273" t="s">
        <v>1042</v>
      </c>
      <c r="U2381" s="273" t="s">
        <v>73</v>
      </c>
      <c r="V2381" s="273" t="s">
        <v>1043</v>
      </c>
      <c r="W2381" s="273">
        <v>327462</v>
      </c>
      <c r="X2381" s="273" t="s">
        <v>64</v>
      </c>
      <c r="Y2381" s="273" t="s">
        <v>75</v>
      </c>
      <c r="Z2381" s="273" t="s">
        <v>231</v>
      </c>
      <c r="AA2381" s="273" t="s">
        <v>231</v>
      </c>
      <c r="AB2381" s="274">
        <v>45261</v>
      </c>
      <c r="AC2381" s="273">
        <v>16901</v>
      </c>
      <c r="AD2381" s="273">
        <v>24</v>
      </c>
      <c r="AE2381" s="273">
        <v>6.7000000000000004E-2</v>
      </c>
      <c r="AF2381" s="273" t="s">
        <v>90</v>
      </c>
      <c r="AG2381" s="273" t="s">
        <v>587</v>
      </c>
      <c r="AH2381" s="273" t="s">
        <v>588</v>
      </c>
      <c r="AI2381" s="273" t="s">
        <v>123</v>
      </c>
      <c r="AJ2381" s="273" t="s">
        <v>200</v>
      </c>
      <c r="AK2381" s="273">
        <v>319539</v>
      </c>
      <c r="BV2381" s="279" t="s">
        <v>64</v>
      </c>
      <c r="BW2381" s="280" t="s">
        <v>75</v>
      </c>
      <c r="BX2381" s="280" t="s">
        <v>79</v>
      </c>
      <c r="BY2381" s="280" t="s">
        <v>79</v>
      </c>
      <c r="BZ2381" s="280" t="s">
        <v>86</v>
      </c>
      <c r="CA2381" s="280" t="s">
        <v>87</v>
      </c>
      <c r="CB2381" s="280" t="s">
        <v>101</v>
      </c>
      <c r="CC2381" s="280" t="s">
        <v>102</v>
      </c>
      <c r="CD2381" s="281">
        <v>4</v>
      </c>
      <c r="CE2381" s="277">
        <v>44927</v>
      </c>
      <c r="CF2381" s="280">
        <v>2491</v>
      </c>
      <c r="CG2381" s="280" t="s">
        <v>1495</v>
      </c>
      <c r="CH2381" s="280">
        <v>358.08125000000001</v>
      </c>
      <c r="CI2381" s="280" t="s">
        <v>104</v>
      </c>
      <c r="CJ2381" s="280"/>
      <c r="CK2381" s="280"/>
      <c r="CL2381" s="280"/>
      <c r="CM2381" s="280" t="s">
        <v>73</v>
      </c>
      <c r="CN2381" s="280">
        <v>3</v>
      </c>
    </row>
    <row r="2382" spans="4:92">
      <c r="D2382" s="273" t="s">
        <v>83</v>
      </c>
      <c r="E2382" s="273" t="s">
        <v>63</v>
      </c>
      <c r="F2382" s="273" t="s">
        <v>228</v>
      </c>
      <c r="G2382" s="273" t="s">
        <v>244</v>
      </c>
      <c r="H2382" s="274">
        <v>45261</v>
      </c>
      <c r="I2382" s="273">
        <v>16895</v>
      </c>
      <c r="J2382" s="273">
        <v>20</v>
      </c>
      <c r="K2382" s="273">
        <v>25988</v>
      </c>
      <c r="L2382" s="273" t="s">
        <v>66</v>
      </c>
      <c r="M2382" s="273">
        <v>3061.68192</v>
      </c>
      <c r="N2382" s="273" t="s">
        <v>67</v>
      </c>
      <c r="P2382" s="273" t="s">
        <v>92</v>
      </c>
      <c r="Q2382" s="273" t="s">
        <v>69</v>
      </c>
      <c r="R2382" s="273" t="s">
        <v>70</v>
      </c>
      <c r="S2382" s="273" t="s">
        <v>93</v>
      </c>
      <c r="T2382" s="273" t="s">
        <v>94</v>
      </c>
      <c r="U2382" s="273" t="s">
        <v>73</v>
      </c>
      <c r="V2382" s="273" t="s">
        <v>95</v>
      </c>
      <c r="W2382" s="273">
        <v>327479</v>
      </c>
      <c r="X2382" s="273" t="s">
        <v>64</v>
      </c>
      <c r="Y2382" s="273" t="s">
        <v>75</v>
      </c>
      <c r="Z2382" s="273" t="s">
        <v>231</v>
      </c>
      <c r="AA2382" s="273" t="s">
        <v>231</v>
      </c>
      <c r="AB2382" s="274">
        <v>45261</v>
      </c>
      <c r="AC2382" s="273">
        <v>16901</v>
      </c>
      <c r="AD2382" s="273">
        <v>24</v>
      </c>
      <c r="AE2382" s="273">
        <v>1.9490000000000001</v>
      </c>
      <c r="AF2382" s="273" t="s">
        <v>90</v>
      </c>
      <c r="AG2382" s="273" t="s">
        <v>592</v>
      </c>
      <c r="AH2382" s="273" t="s">
        <v>593</v>
      </c>
      <c r="AI2382" s="273" t="s">
        <v>123</v>
      </c>
      <c r="AJ2382" s="273" t="s">
        <v>200</v>
      </c>
      <c r="AK2382" s="273">
        <v>319544</v>
      </c>
      <c r="BV2382" s="336" t="s">
        <v>64</v>
      </c>
      <c r="BW2382" s="337" t="s">
        <v>75</v>
      </c>
      <c r="BX2382" s="337" t="s">
        <v>79</v>
      </c>
      <c r="BY2382" s="337" t="s">
        <v>79</v>
      </c>
      <c r="BZ2382" s="337" t="s">
        <v>86</v>
      </c>
      <c r="CA2382" s="337" t="s">
        <v>87</v>
      </c>
      <c r="CB2382" s="337" t="s">
        <v>101</v>
      </c>
      <c r="CC2382" s="337" t="s">
        <v>102</v>
      </c>
      <c r="CD2382" s="338">
        <v>4</v>
      </c>
      <c r="CE2382" s="335">
        <v>44927</v>
      </c>
      <c r="CF2382" s="337">
        <v>3230</v>
      </c>
      <c r="CG2382" s="337" t="s">
        <v>1495</v>
      </c>
      <c r="CH2382" s="337">
        <v>464.3125</v>
      </c>
      <c r="CI2382" s="337" t="s">
        <v>104</v>
      </c>
      <c r="CJ2382" s="337"/>
      <c r="CK2382" s="337"/>
      <c r="CL2382" s="337"/>
      <c r="CM2382" s="337" t="s">
        <v>73</v>
      </c>
      <c r="CN2382" s="337">
        <v>3</v>
      </c>
    </row>
    <row r="2383" spans="4:92">
      <c r="D2383" s="273" t="s">
        <v>83</v>
      </c>
      <c r="E2383" s="273" t="s">
        <v>63</v>
      </c>
      <c r="F2383" s="273" t="s">
        <v>530</v>
      </c>
      <c r="G2383" s="273" t="s">
        <v>533</v>
      </c>
      <c r="H2383" s="274">
        <v>44986</v>
      </c>
      <c r="I2383" s="273">
        <v>11485</v>
      </c>
      <c r="J2383" s="273">
        <v>677</v>
      </c>
      <c r="W2383" s="273">
        <v>146952</v>
      </c>
      <c r="X2383" s="273" t="s">
        <v>64</v>
      </c>
      <c r="Y2383" s="273" t="s">
        <v>75</v>
      </c>
      <c r="Z2383" s="273" t="s">
        <v>231</v>
      </c>
      <c r="AA2383" s="273" t="s">
        <v>231</v>
      </c>
      <c r="AB2383" s="274">
        <v>45261</v>
      </c>
      <c r="AC2383" s="273">
        <v>16901</v>
      </c>
      <c r="AD2383" s="273">
        <v>24</v>
      </c>
      <c r="AE2383" s="273">
        <v>1.88</v>
      </c>
      <c r="AF2383" s="273" t="s">
        <v>90</v>
      </c>
      <c r="AG2383" s="273" t="s">
        <v>598</v>
      </c>
      <c r="AH2383" s="273" t="s">
        <v>599</v>
      </c>
      <c r="AI2383" s="273" t="s">
        <v>123</v>
      </c>
      <c r="AJ2383" s="273" t="s">
        <v>200</v>
      </c>
      <c r="AK2383" s="273">
        <v>319549</v>
      </c>
      <c r="BV2383" s="279" t="s">
        <v>64</v>
      </c>
      <c r="BW2383" s="280" t="s">
        <v>75</v>
      </c>
      <c r="BX2383" s="280" t="s">
        <v>79</v>
      </c>
      <c r="BY2383" s="280" t="s">
        <v>79</v>
      </c>
      <c r="BZ2383" s="280" t="s">
        <v>86</v>
      </c>
      <c r="CA2383" s="280" t="s">
        <v>87</v>
      </c>
      <c r="CB2383" s="280" t="s">
        <v>101</v>
      </c>
      <c r="CC2383" s="280" t="s">
        <v>102</v>
      </c>
      <c r="CD2383" s="281">
        <v>4</v>
      </c>
      <c r="CE2383" s="277">
        <v>44927</v>
      </c>
      <c r="CF2383" s="280">
        <v>5290</v>
      </c>
      <c r="CG2383" s="280" t="s">
        <v>1495</v>
      </c>
      <c r="CH2383" s="280">
        <v>760.4375</v>
      </c>
      <c r="CI2383" s="280" t="s">
        <v>104</v>
      </c>
      <c r="CJ2383" s="280"/>
      <c r="CK2383" s="280"/>
      <c r="CL2383" s="280"/>
      <c r="CM2383" s="280" t="s">
        <v>73</v>
      </c>
      <c r="CN2383" s="280">
        <v>3</v>
      </c>
    </row>
    <row r="2384" spans="4:92">
      <c r="D2384" s="273" t="s">
        <v>83</v>
      </c>
      <c r="E2384" s="273" t="s">
        <v>63</v>
      </c>
      <c r="F2384" s="273" t="s">
        <v>530</v>
      </c>
      <c r="G2384" s="273" t="s">
        <v>533</v>
      </c>
      <c r="H2384" s="274">
        <v>44986</v>
      </c>
      <c r="I2384" s="273">
        <v>11485</v>
      </c>
      <c r="J2384" s="273">
        <v>677</v>
      </c>
      <c r="K2384" s="273">
        <v>9827</v>
      </c>
      <c r="L2384" s="273" t="s">
        <v>66</v>
      </c>
      <c r="M2384" s="273">
        <v>1118.1104</v>
      </c>
      <c r="N2384" s="273" t="s">
        <v>115</v>
      </c>
      <c r="W2384" s="273">
        <v>146976</v>
      </c>
      <c r="X2384" s="273" t="s">
        <v>64</v>
      </c>
      <c r="Y2384" s="273" t="s">
        <v>75</v>
      </c>
      <c r="Z2384" s="273" t="s">
        <v>231</v>
      </c>
      <c r="AA2384" s="273" t="s">
        <v>231</v>
      </c>
      <c r="AB2384" s="274">
        <v>45261</v>
      </c>
      <c r="AC2384" s="273">
        <v>16901</v>
      </c>
      <c r="AD2384" s="273">
        <v>24</v>
      </c>
      <c r="AE2384" s="273">
        <v>0.21099999999999999</v>
      </c>
      <c r="AF2384" s="273" t="s">
        <v>90</v>
      </c>
      <c r="AG2384" s="273" t="s">
        <v>1658</v>
      </c>
      <c r="AH2384" s="273" t="s">
        <v>1659</v>
      </c>
      <c r="AI2384" s="273" t="s">
        <v>123</v>
      </c>
      <c r="AJ2384" s="273" t="s">
        <v>200</v>
      </c>
      <c r="AK2384" s="273">
        <v>319556</v>
      </c>
      <c r="BV2384" s="336" t="s">
        <v>64</v>
      </c>
      <c r="BW2384" s="337" t="s">
        <v>75</v>
      </c>
      <c r="BX2384" s="337" t="s">
        <v>79</v>
      </c>
      <c r="BY2384" s="337" t="s">
        <v>79</v>
      </c>
      <c r="BZ2384" s="337" t="s">
        <v>86</v>
      </c>
      <c r="CA2384" s="337" t="s">
        <v>87</v>
      </c>
      <c r="CB2384" s="337" t="s">
        <v>101</v>
      </c>
      <c r="CC2384" s="337" t="s">
        <v>102</v>
      </c>
      <c r="CD2384" s="338">
        <v>4</v>
      </c>
      <c r="CE2384" s="335">
        <v>44958</v>
      </c>
      <c r="CF2384" s="337">
        <v>33003</v>
      </c>
      <c r="CG2384" s="337" t="s">
        <v>1495</v>
      </c>
      <c r="CH2384" s="337">
        <v>4744.1812499999996</v>
      </c>
      <c r="CI2384" s="337" t="s">
        <v>104</v>
      </c>
      <c r="CJ2384" s="337"/>
      <c r="CK2384" s="337"/>
      <c r="CL2384" s="337"/>
      <c r="CM2384" s="337" t="s">
        <v>73</v>
      </c>
      <c r="CN2384" s="337">
        <v>3</v>
      </c>
    </row>
    <row r="2385" spans="4:92">
      <c r="D2385" s="273" t="s">
        <v>83</v>
      </c>
      <c r="E2385" s="273" t="s">
        <v>63</v>
      </c>
      <c r="F2385" s="273" t="s">
        <v>530</v>
      </c>
      <c r="G2385" s="273" t="s">
        <v>533</v>
      </c>
      <c r="H2385" s="274">
        <v>44986</v>
      </c>
      <c r="I2385" s="273">
        <v>11485</v>
      </c>
      <c r="J2385" s="273">
        <v>677</v>
      </c>
      <c r="K2385" s="273">
        <v>0</v>
      </c>
      <c r="L2385" s="273" t="s">
        <v>66</v>
      </c>
      <c r="N2385" s="273" t="s">
        <v>107</v>
      </c>
      <c r="W2385" s="273">
        <v>146977</v>
      </c>
      <c r="X2385" s="273" t="s">
        <v>64</v>
      </c>
      <c r="Y2385" s="273" t="s">
        <v>75</v>
      </c>
      <c r="Z2385" s="273" t="s">
        <v>391</v>
      </c>
      <c r="AA2385" s="273" t="s">
        <v>400</v>
      </c>
      <c r="AB2385" s="274">
        <v>45139</v>
      </c>
      <c r="AC2385" s="273">
        <v>13415</v>
      </c>
      <c r="AD2385" s="273">
        <v>51</v>
      </c>
      <c r="AE2385" s="273">
        <v>81</v>
      </c>
      <c r="AF2385" s="273" t="s">
        <v>90</v>
      </c>
      <c r="AG2385" s="273" t="s">
        <v>121</v>
      </c>
      <c r="AH2385" s="273" t="s">
        <v>642</v>
      </c>
      <c r="AI2385" s="273" t="s">
        <v>123</v>
      </c>
      <c r="AJ2385" s="273" t="s">
        <v>124</v>
      </c>
      <c r="AK2385" s="273">
        <v>225551</v>
      </c>
      <c r="BV2385" s="279" t="s">
        <v>64</v>
      </c>
      <c r="BW2385" s="280" t="s">
        <v>75</v>
      </c>
      <c r="BX2385" s="280" t="s">
        <v>79</v>
      </c>
      <c r="BY2385" s="280" t="s">
        <v>79</v>
      </c>
      <c r="BZ2385" s="280" t="s">
        <v>86</v>
      </c>
      <c r="CA2385" s="280" t="s">
        <v>87</v>
      </c>
      <c r="CB2385" s="280" t="s">
        <v>101</v>
      </c>
      <c r="CC2385" s="280" t="s">
        <v>102</v>
      </c>
      <c r="CD2385" s="281">
        <v>4</v>
      </c>
      <c r="CE2385" s="277">
        <v>44958</v>
      </c>
      <c r="CF2385" s="280">
        <v>35091</v>
      </c>
      <c r="CG2385" s="280" t="s">
        <v>1495</v>
      </c>
      <c r="CH2385" s="280">
        <v>5044.3312500000002</v>
      </c>
      <c r="CI2385" s="280" t="s">
        <v>104</v>
      </c>
      <c r="CJ2385" s="280"/>
      <c r="CK2385" s="280"/>
      <c r="CL2385" s="280"/>
      <c r="CM2385" s="280" t="s">
        <v>73</v>
      </c>
      <c r="CN2385" s="280">
        <v>3</v>
      </c>
    </row>
    <row r="2386" spans="4:92">
      <c r="D2386" s="273" t="s">
        <v>83</v>
      </c>
      <c r="E2386" s="273" t="s">
        <v>63</v>
      </c>
      <c r="F2386" s="273" t="s">
        <v>530</v>
      </c>
      <c r="G2386" s="273" t="s">
        <v>533</v>
      </c>
      <c r="H2386" s="274">
        <v>45017</v>
      </c>
      <c r="I2386" s="273">
        <v>11647</v>
      </c>
      <c r="J2386" s="273">
        <v>677</v>
      </c>
      <c r="W2386" s="273">
        <v>151650</v>
      </c>
      <c r="X2386" s="273" t="s">
        <v>64</v>
      </c>
      <c r="Y2386" s="273" t="s">
        <v>75</v>
      </c>
      <c r="Z2386" s="273" t="s">
        <v>391</v>
      </c>
      <c r="AA2386" s="273" t="s">
        <v>400</v>
      </c>
      <c r="AB2386" s="274">
        <v>45139</v>
      </c>
      <c r="AC2386" s="273">
        <v>13415</v>
      </c>
      <c r="AD2386" s="273">
        <v>51</v>
      </c>
      <c r="AE2386" s="273">
        <v>180</v>
      </c>
      <c r="AF2386" s="273" t="s">
        <v>90</v>
      </c>
      <c r="AH2386" s="273" t="s">
        <v>645</v>
      </c>
      <c r="AI2386" s="273" t="s">
        <v>123</v>
      </c>
      <c r="AJ2386" s="273" t="s">
        <v>200</v>
      </c>
      <c r="AK2386" s="273">
        <v>225557</v>
      </c>
      <c r="BV2386" s="336" t="s">
        <v>64</v>
      </c>
      <c r="BW2386" s="337" t="s">
        <v>75</v>
      </c>
      <c r="BX2386" s="337" t="s">
        <v>79</v>
      </c>
      <c r="BY2386" s="337" t="s">
        <v>79</v>
      </c>
      <c r="BZ2386" s="337" t="s">
        <v>110</v>
      </c>
      <c r="CA2386" s="337" t="s">
        <v>111</v>
      </c>
      <c r="CB2386" s="337" t="s">
        <v>112</v>
      </c>
      <c r="CC2386" s="337" t="s">
        <v>113</v>
      </c>
      <c r="CD2386" s="338">
        <v>4</v>
      </c>
      <c r="CE2386" s="335">
        <v>44958</v>
      </c>
      <c r="CF2386" s="337"/>
      <c r="CG2386" s="337"/>
      <c r="CH2386" s="337"/>
      <c r="CI2386" s="337" t="s">
        <v>80</v>
      </c>
      <c r="CJ2386" s="337"/>
      <c r="CK2386" s="337"/>
      <c r="CL2386" s="337"/>
      <c r="CM2386" s="337" t="s">
        <v>73</v>
      </c>
      <c r="CN2386" s="337">
        <v>3</v>
      </c>
    </row>
    <row r="2387" spans="4:92">
      <c r="D2387" s="273" t="s">
        <v>83</v>
      </c>
      <c r="E2387" s="273" t="s">
        <v>63</v>
      </c>
      <c r="F2387" s="273" t="s">
        <v>530</v>
      </c>
      <c r="G2387" s="273" t="s">
        <v>533</v>
      </c>
      <c r="H2387" s="274">
        <v>45017</v>
      </c>
      <c r="I2387" s="273">
        <v>11647</v>
      </c>
      <c r="J2387" s="273">
        <v>677</v>
      </c>
      <c r="K2387" s="273">
        <v>0</v>
      </c>
      <c r="L2387" s="273" t="s">
        <v>66</v>
      </c>
      <c r="N2387" s="273" t="s">
        <v>107</v>
      </c>
      <c r="W2387" s="273">
        <v>151675</v>
      </c>
      <c r="X2387" s="273" t="s">
        <v>64</v>
      </c>
      <c r="Y2387" s="273" t="s">
        <v>75</v>
      </c>
      <c r="Z2387" s="273" t="s">
        <v>391</v>
      </c>
      <c r="AA2387" s="273" t="s">
        <v>400</v>
      </c>
      <c r="AB2387" s="274">
        <v>45139</v>
      </c>
      <c r="AC2387" s="273">
        <v>13415</v>
      </c>
      <c r="AD2387" s="273">
        <v>51</v>
      </c>
      <c r="AE2387" s="273">
        <v>26</v>
      </c>
      <c r="AF2387" s="273" t="s">
        <v>90</v>
      </c>
      <c r="AH2387" s="273" t="s">
        <v>649</v>
      </c>
      <c r="AI2387" s="273" t="s">
        <v>199</v>
      </c>
      <c r="AJ2387" s="273" t="s">
        <v>200</v>
      </c>
      <c r="AK2387" s="273">
        <v>225563</v>
      </c>
      <c r="BV2387" s="279" t="s">
        <v>64</v>
      </c>
      <c r="BW2387" s="280" t="s">
        <v>75</v>
      </c>
      <c r="BX2387" s="280" t="s">
        <v>79</v>
      </c>
      <c r="BY2387" s="280" t="s">
        <v>79</v>
      </c>
      <c r="BZ2387" s="280" t="s">
        <v>110</v>
      </c>
      <c r="CA2387" s="280" t="s">
        <v>111</v>
      </c>
      <c r="CB2387" s="280" t="s">
        <v>117</v>
      </c>
      <c r="CC2387" s="280" t="s">
        <v>118</v>
      </c>
      <c r="CD2387" s="281">
        <v>5</v>
      </c>
      <c r="CE2387" s="277">
        <v>44958</v>
      </c>
      <c r="CF2387" s="280"/>
      <c r="CG2387" s="280"/>
      <c r="CH2387" s="280"/>
      <c r="CI2387" s="280" t="s">
        <v>104</v>
      </c>
      <c r="CJ2387" s="280"/>
      <c r="CK2387" s="280"/>
      <c r="CL2387" s="280"/>
      <c r="CM2387" s="280" t="s">
        <v>73</v>
      </c>
      <c r="CN2387" s="280">
        <v>3</v>
      </c>
    </row>
    <row r="2388" spans="4:92">
      <c r="D2388" s="273" t="s">
        <v>83</v>
      </c>
      <c r="E2388" s="273" t="s">
        <v>63</v>
      </c>
      <c r="F2388" s="273" t="s">
        <v>530</v>
      </c>
      <c r="G2388" s="273" t="s">
        <v>533</v>
      </c>
      <c r="H2388" s="274">
        <v>45017</v>
      </c>
      <c r="I2388" s="273">
        <v>11647</v>
      </c>
      <c r="J2388" s="273">
        <v>677</v>
      </c>
      <c r="K2388" s="273">
        <v>10490</v>
      </c>
      <c r="L2388" s="273" t="s">
        <v>66</v>
      </c>
      <c r="M2388" s="273">
        <v>1218.6556800000001</v>
      </c>
      <c r="N2388" s="273" t="s">
        <v>115</v>
      </c>
      <c r="W2388" s="273">
        <v>151674</v>
      </c>
      <c r="X2388" s="273" t="s">
        <v>64</v>
      </c>
      <c r="Y2388" s="273" t="s">
        <v>75</v>
      </c>
      <c r="Z2388" s="273" t="s">
        <v>391</v>
      </c>
      <c r="AA2388" s="273" t="s">
        <v>400</v>
      </c>
      <c r="AB2388" s="274">
        <v>45139</v>
      </c>
      <c r="AC2388" s="273">
        <v>13415</v>
      </c>
      <c r="AD2388" s="273">
        <v>51</v>
      </c>
      <c r="AE2388" s="273">
        <v>9</v>
      </c>
      <c r="AF2388" s="273" t="s">
        <v>90</v>
      </c>
      <c r="AH2388" s="273" t="s">
        <v>652</v>
      </c>
      <c r="AI2388" s="273" t="s">
        <v>199</v>
      </c>
      <c r="AJ2388" s="273" t="s">
        <v>214</v>
      </c>
      <c r="AK2388" s="273">
        <v>225569</v>
      </c>
      <c r="BV2388" s="336" t="s">
        <v>64</v>
      </c>
      <c r="BW2388" s="337" t="s">
        <v>75</v>
      </c>
      <c r="BX2388" s="337" t="s">
        <v>79</v>
      </c>
      <c r="BY2388" s="337" t="s">
        <v>79</v>
      </c>
      <c r="BZ2388" s="337" t="s">
        <v>126</v>
      </c>
      <c r="CA2388" s="337" t="s">
        <v>127</v>
      </c>
      <c r="CB2388" s="337" t="s">
        <v>128</v>
      </c>
      <c r="CC2388" s="337" t="s">
        <v>129</v>
      </c>
      <c r="CD2388" s="338">
        <v>6</v>
      </c>
      <c r="CE2388" s="335">
        <v>44958</v>
      </c>
      <c r="CF2388" s="337"/>
      <c r="CG2388" s="337"/>
      <c r="CH2388" s="337"/>
      <c r="CI2388" s="337" t="s">
        <v>80</v>
      </c>
      <c r="CJ2388" s="337"/>
      <c r="CK2388" s="337"/>
      <c r="CL2388" s="337"/>
      <c r="CM2388" s="337" t="s">
        <v>73</v>
      </c>
      <c r="CN2388" s="337">
        <v>3</v>
      </c>
    </row>
    <row r="2389" spans="4:92">
      <c r="D2389" s="273" t="s">
        <v>83</v>
      </c>
      <c r="E2389" s="273" t="s">
        <v>63</v>
      </c>
      <c r="F2389" s="273" t="s">
        <v>530</v>
      </c>
      <c r="G2389" s="273" t="s">
        <v>533</v>
      </c>
      <c r="H2389" s="274">
        <v>45047</v>
      </c>
      <c r="I2389" s="273">
        <v>12255</v>
      </c>
      <c r="J2389" s="273">
        <v>677</v>
      </c>
      <c r="W2389" s="273">
        <v>177033</v>
      </c>
      <c r="X2389" s="273" t="s">
        <v>64</v>
      </c>
      <c r="Y2389" s="273" t="s">
        <v>75</v>
      </c>
      <c r="Z2389" s="273" t="s">
        <v>391</v>
      </c>
      <c r="AA2389" s="273" t="s">
        <v>400</v>
      </c>
      <c r="AB2389" s="274">
        <v>45139</v>
      </c>
      <c r="AC2389" s="273">
        <v>13415</v>
      </c>
      <c r="AD2389" s="273">
        <v>51</v>
      </c>
      <c r="AE2389" s="273">
        <v>38</v>
      </c>
      <c r="AF2389" s="273" t="s">
        <v>90</v>
      </c>
      <c r="AH2389" s="273" t="s">
        <v>658</v>
      </c>
      <c r="AI2389" s="273" t="s">
        <v>123</v>
      </c>
      <c r="AJ2389" s="273" t="s">
        <v>214</v>
      </c>
      <c r="AK2389" s="273">
        <v>225575</v>
      </c>
      <c r="BV2389" s="279" t="s">
        <v>64</v>
      </c>
      <c r="BW2389" s="280" t="s">
        <v>75</v>
      </c>
      <c r="BX2389" s="280" t="s">
        <v>79</v>
      </c>
      <c r="BY2389" s="280" t="s">
        <v>79</v>
      </c>
      <c r="BZ2389" s="280" t="s">
        <v>151</v>
      </c>
      <c r="CA2389" s="280" t="s">
        <v>152</v>
      </c>
      <c r="CB2389" s="280" t="s">
        <v>153</v>
      </c>
      <c r="CC2389" s="280" t="s">
        <v>154</v>
      </c>
      <c r="CD2389" s="281">
        <v>10</v>
      </c>
      <c r="CE2389" s="277">
        <v>44958</v>
      </c>
      <c r="CF2389" s="280">
        <v>58688</v>
      </c>
      <c r="CG2389" s="280" t="s">
        <v>90</v>
      </c>
      <c r="CH2389" s="280">
        <v>58688</v>
      </c>
      <c r="CI2389" s="280" t="s">
        <v>80</v>
      </c>
      <c r="CJ2389" s="280"/>
      <c r="CK2389" s="280"/>
      <c r="CL2389" s="280"/>
      <c r="CM2389" s="280" t="s">
        <v>73</v>
      </c>
      <c r="CN2389" s="280">
        <v>3</v>
      </c>
    </row>
    <row r="2390" spans="4:92">
      <c r="D2390" s="273" t="s">
        <v>83</v>
      </c>
      <c r="E2390" s="273" t="s">
        <v>63</v>
      </c>
      <c r="F2390" s="273" t="s">
        <v>530</v>
      </c>
      <c r="G2390" s="273" t="s">
        <v>533</v>
      </c>
      <c r="H2390" s="274">
        <v>45047</v>
      </c>
      <c r="I2390" s="273">
        <v>12255</v>
      </c>
      <c r="J2390" s="273">
        <v>677</v>
      </c>
      <c r="K2390" s="273">
        <v>0</v>
      </c>
      <c r="L2390" s="273" t="s">
        <v>66</v>
      </c>
      <c r="N2390" s="273" t="s">
        <v>107</v>
      </c>
      <c r="W2390" s="273">
        <v>177058</v>
      </c>
      <c r="X2390" s="273" t="s">
        <v>64</v>
      </c>
      <c r="Y2390" s="273" t="s">
        <v>75</v>
      </c>
      <c r="Z2390" s="273" t="s">
        <v>391</v>
      </c>
      <c r="AA2390" s="273" t="s">
        <v>400</v>
      </c>
      <c r="AB2390" s="274">
        <v>45139</v>
      </c>
      <c r="AC2390" s="273">
        <v>13415</v>
      </c>
      <c r="AD2390" s="273">
        <v>51</v>
      </c>
      <c r="AE2390" s="273">
        <v>42</v>
      </c>
      <c r="AF2390" s="273" t="s">
        <v>90</v>
      </c>
      <c r="AG2390" s="273" t="s">
        <v>625</v>
      </c>
      <c r="AH2390" s="273" t="s">
        <v>626</v>
      </c>
      <c r="AI2390" s="273" t="s">
        <v>123</v>
      </c>
      <c r="AJ2390" s="273" t="s">
        <v>627</v>
      </c>
      <c r="AK2390" s="273">
        <v>225580</v>
      </c>
      <c r="BV2390" s="336" t="s">
        <v>64</v>
      </c>
      <c r="BW2390" s="337" t="s">
        <v>75</v>
      </c>
      <c r="BX2390" s="337" t="s">
        <v>79</v>
      </c>
      <c r="BY2390" s="337" t="s">
        <v>79</v>
      </c>
      <c r="BZ2390" s="337" t="s">
        <v>138</v>
      </c>
      <c r="CA2390" s="337" t="s">
        <v>139</v>
      </c>
      <c r="CB2390" s="337" t="s">
        <v>140</v>
      </c>
      <c r="CC2390" s="337" t="s">
        <v>141</v>
      </c>
      <c r="CD2390" s="338">
        <v>9</v>
      </c>
      <c r="CE2390" s="335">
        <v>44958</v>
      </c>
      <c r="CF2390" s="337">
        <v>0</v>
      </c>
      <c r="CG2390" s="337" t="s">
        <v>90</v>
      </c>
      <c r="CH2390" s="337">
        <v>0</v>
      </c>
      <c r="CI2390" s="337" t="s">
        <v>80</v>
      </c>
      <c r="CJ2390" s="337"/>
      <c r="CK2390" s="337"/>
      <c r="CL2390" s="337"/>
      <c r="CM2390" s="337" t="s">
        <v>73</v>
      </c>
      <c r="CN2390" s="337">
        <v>3</v>
      </c>
    </row>
    <row r="2391" spans="4:92">
      <c r="D2391" s="273" t="s">
        <v>83</v>
      </c>
      <c r="E2391" s="273" t="s">
        <v>63</v>
      </c>
      <c r="F2391" s="273" t="s">
        <v>530</v>
      </c>
      <c r="G2391" s="273" t="s">
        <v>533</v>
      </c>
      <c r="H2391" s="274">
        <v>45047</v>
      </c>
      <c r="I2391" s="273">
        <v>12255</v>
      </c>
      <c r="J2391" s="273">
        <v>677</v>
      </c>
      <c r="K2391" s="273">
        <v>10830</v>
      </c>
      <c r="L2391" s="273" t="s">
        <v>66</v>
      </c>
      <c r="M2391" s="273">
        <v>1293.1204</v>
      </c>
      <c r="N2391" s="273" t="s">
        <v>115</v>
      </c>
      <c r="W2391" s="273">
        <v>177057</v>
      </c>
      <c r="X2391" s="273" t="s">
        <v>64</v>
      </c>
      <c r="Y2391" s="273" t="s">
        <v>75</v>
      </c>
      <c r="Z2391" s="273" t="s">
        <v>391</v>
      </c>
      <c r="AA2391" s="273" t="s">
        <v>400</v>
      </c>
      <c r="AB2391" s="274">
        <v>45139</v>
      </c>
      <c r="AC2391" s="273">
        <v>13415</v>
      </c>
      <c r="AD2391" s="273">
        <v>51</v>
      </c>
      <c r="AE2391" s="273">
        <v>12</v>
      </c>
      <c r="AF2391" s="273" t="s">
        <v>90</v>
      </c>
      <c r="AG2391" s="273" t="s">
        <v>625</v>
      </c>
      <c r="AH2391" s="273" t="s">
        <v>630</v>
      </c>
      <c r="AI2391" s="273" t="s">
        <v>199</v>
      </c>
      <c r="AJ2391" s="273" t="s">
        <v>627</v>
      </c>
      <c r="AK2391" s="273">
        <v>225585</v>
      </c>
      <c r="BV2391" s="279" t="s">
        <v>64</v>
      </c>
      <c r="BW2391" s="280" t="s">
        <v>75</v>
      </c>
      <c r="BX2391" s="280" t="s">
        <v>79</v>
      </c>
      <c r="BY2391" s="280" t="s">
        <v>79</v>
      </c>
      <c r="BZ2391" s="280" t="s">
        <v>126</v>
      </c>
      <c r="CA2391" s="280" t="s">
        <v>127</v>
      </c>
      <c r="CB2391" s="280" t="s">
        <v>133</v>
      </c>
      <c r="CC2391" s="280" t="s">
        <v>134</v>
      </c>
      <c r="CD2391" s="281">
        <v>7</v>
      </c>
      <c r="CE2391" s="277">
        <v>44958</v>
      </c>
      <c r="CF2391" s="280"/>
      <c r="CG2391" s="280"/>
      <c r="CH2391" s="280"/>
      <c r="CI2391" s="280" t="s">
        <v>104</v>
      </c>
      <c r="CJ2391" s="280"/>
      <c r="CK2391" s="280"/>
      <c r="CL2391" s="280"/>
      <c r="CM2391" s="280" t="s">
        <v>73</v>
      </c>
      <c r="CN2391" s="280">
        <v>3</v>
      </c>
    </row>
    <row r="2392" spans="4:92">
      <c r="D2392" s="273" t="s">
        <v>83</v>
      </c>
      <c r="E2392" s="273" t="s">
        <v>63</v>
      </c>
      <c r="F2392" s="273" t="s">
        <v>530</v>
      </c>
      <c r="G2392" s="273" t="s">
        <v>533</v>
      </c>
      <c r="H2392" s="274">
        <v>45078</v>
      </c>
      <c r="I2392" s="273">
        <v>12524</v>
      </c>
      <c r="J2392" s="273">
        <v>677</v>
      </c>
      <c r="W2392" s="273">
        <v>188869</v>
      </c>
      <c r="X2392" s="273" t="s">
        <v>64</v>
      </c>
      <c r="Y2392" s="273" t="s">
        <v>75</v>
      </c>
      <c r="Z2392" s="273" t="s">
        <v>391</v>
      </c>
      <c r="AA2392" s="273" t="s">
        <v>400</v>
      </c>
      <c r="AB2392" s="274">
        <v>45170</v>
      </c>
      <c r="AC2392" s="273">
        <v>13741</v>
      </c>
      <c r="AD2392" s="273">
        <v>51</v>
      </c>
      <c r="AK2392" s="273">
        <v>232099</v>
      </c>
      <c r="BV2392" s="336" t="s">
        <v>64</v>
      </c>
      <c r="BW2392" s="337" t="s">
        <v>75</v>
      </c>
      <c r="BX2392" s="337" t="s">
        <v>79</v>
      </c>
      <c r="BY2392" s="337" t="s">
        <v>79</v>
      </c>
      <c r="BZ2392" s="337" t="s">
        <v>167</v>
      </c>
      <c r="CA2392" s="337" t="s">
        <v>168</v>
      </c>
      <c r="CB2392" s="337" t="s">
        <v>169</v>
      </c>
      <c r="CC2392" s="337" t="s">
        <v>170</v>
      </c>
      <c r="CD2392" s="338">
        <v>12</v>
      </c>
      <c r="CE2392" s="335">
        <v>44958</v>
      </c>
      <c r="CF2392" s="337">
        <v>2137</v>
      </c>
      <c r="CG2392" s="337" t="s">
        <v>90</v>
      </c>
      <c r="CH2392" s="337">
        <v>2137</v>
      </c>
      <c r="CI2392" s="337" t="s">
        <v>80</v>
      </c>
      <c r="CJ2392" s="337"/>
      <c r="CK2392" s="337"/>
      <c r="CL2392" s="337"/>
      <c r="CM2392" s="337" t="s">
        <v>73</v>
      </c>
      <c r="CN2392" s="337">
        <v>3</v>
      </c>
    </row>
    <row r="2393" spans="4:92">
      <c r="D2393" s="273" t="s">
        <v>83</v>
      </c>
      <c r="E2393" s="273" t="s">
        <v>63</v>
      </c>
      <c r="F2393" s="273" t="s">
        <v>530</v>
      </c>
      <c r="G2393" s="273" t="s">
        <v>533</v>
      </c>
      <c r="H2393" s="274">
        <v>45078</v>
      </c>
      <c r="I2393" s="273">
        <v>12524</v>
      </c>
      <c r="J2393" s="273">
        <v>677</v>
      </c>
      <c r="K2393" s="273">
        <v>11171</v>
      </c>
      <c r="L2393" s="273" t="s">
        <v>66</v>
      </c>
      <c r="M2393" s="273">
        <v>1402.1312800000001</v>
      </c>
      <c r="N2393" s="273" t="s">
        <v>115</v>
      </c>
      <c r="W2393" s="273">
        <v>188893</v>
      </c>
      <c r="X2393" s="273" t="s">
        <v>64</v>
      </c>
      <c r="Y2393" s="273" t="s">
        <v>75</v>
      </c>
      <c r="Z2393" s="273" t="s">
        <v>391</v>
      </c>
      <c r="AA2393" s="273" t="s">
        <v>400</v>
      </c>
      <c r="AB2393" s="274">
        <v>45170</v>
      </c>
      <c r="AC2393" s="273">
        <v>13741</v>
      </c>
      <c r="AD2393" s="273">
        <v>51</v>
      </c>
      <c r="AK2393" s="273">
        <v>244583</v>
      </c>
      <c r="BV2393" s="279" t="s">
        <v>64</v>
      </c>
      <c r="BW2393" s="280" t="s">
        <v>75</v>
      </c>
      <c r="BX2393" s="280" t="s">
        <v>79</v>
      </c>
      <c r="BY2393" s="280" t="s">
        <v>79</v>
      </c>
      <c r="BZ2393" s="280" t="s">
        <v>151</v>
      </c>
      <c r="CA2393" s="280" t="s">
        <v>152</v>
      </c>
      <c r="CB2393" s="280" t="s">
        <v>161</v>
      </c>
      <c r="CC2393" s="280" t="s">
        <v>162</v>
      </c>
      <c r="CD2393" s="281">
        <v>11</v>
      </c>
      <c r="CE2393" s="277">
        <v>44958</v>
      </c>
      <c r="CF2393" s="280">
        <v>46950.400000000001</v>
      </c>
      <c r="CG2393" s="280" t="s">
        <v>90</v>
      </c>
      <c r="CH2393" s="280">
        <v>46950.400000000001</v>
      </c>
      <c r="CI2393" s="280" t="s">
        <v>80</v>
      </c>
      <c r="CJ2393" s="280"/>
      <c r="CK2393" s="280"/>
      <c r="CL2393" s="280"/>
      <c r="CM2393" s="280" t="s">
        <v>73</v>
      </c>
      <c r="CN2393" s="280">
        <v>3</v>
      </c>
    </row>
    <row r="2394" spans="4:92">
      <c r="D2394" s="273" t="s">
        <v>83</v>
      </c>
      <c r="E2394" s="273" t="s">
        <v>287</v>
      </c>
      <c r="F2394" s="273" t="s">
        <v>892</v>
      </c>
      <c r="G2394" s="273" t="s">
        <v>897</v>
      </c>
      <c r="H2394" s="274">
        <v>45170</v>
      </c>
      <c r="I2394" s="273">
        <v>13889</v>
      </c>
      <c r="J2394" s="273">
        <v>810</v>
      </c>
      <c r="K2394" s="273">
        <v>10474</v>
      </c>
      <c r="L2394" s="273" t="s">
        <v>66</v>
      </c>
      <c r="M2394" s="273">
        <v>1732.5267855</v>
      </c>
      <c r="N2394" s="273" t="s">
        <v>964</v>
      </c>
      <c r="P2394" s="273" t="s">
        <v>1204</v>
      </c>
      <c r="Q2394" s="273" t="s">
        <v>1496</v>
      </c>
      <c r="R2394" s="273" t="s">
        <v>70</v>
      </c>
      <c r="S2394" s="273" t="s">
        <v>1731</v>
      </c>
      <c r="T2394" s="273" t="s">
        <v>122</v>
      </c>
      <c r="U2394" s="273" t="s">
        <v>122</v>
      </c>
      <c r="V2394" s="273" t="s">
        <v>122</v>
      </c>
      <c r="W2394" s="273">
        <v>245347</v>
      </c>
      <c r="X2394" s="273" t="s">
        <v>64</v>
      </c>
      <c r="Y2394" s="273" t="s">
        <v>75</v>
      </c>
      <c r="Z2394" s="273" t="s">
        <v>391</v>
      </c>
      <c r="AA2394" s="273" t="s">
        <v>400</v>
      </c>
      <c r="AB2394" s="274">
        <v>45170</v>
      </c>
      <c r="AC2394" s="273">
        <v>13742</v>
      </c>
      <c r="AD2394" s="273">
        <v>51</v>
      </c>
      <c r="AE2394" s="273">
        <v>24</v>
      </c>
      <c r="AF2394" s="273" t="s">
        <v>90</v>
      </c>
      <c r="AG2394" s="273" t="s">
        <v>636</v>
      </c>
      <c r="AH2394" s="273" t="s">
        <v>637</v>
      </c>
      <c r="AI2394" s="273" t="s">
        <v>123</v>
      </c>
      <c r="AJ2394" s="273" t="s">
        <v>124</v>
      </c>
      <c r="AK2394" s="273">
        <v>239905</v>
      </c>
      <c r="BV2394" s="336" t="s">
        <v>64</v>
      </c>
      <c r="BW2394" s="337" t="s">
        <v>75</v>
      </c>
      <c r="BX2394" s="337" t="s">
        <v>79</v>
      </c>
      <c r="BY2394" s="337" t="s">
        <v>79</v>
      </c>
      <c r="BZ2394" s="337" t="s">
        <v>86</v>
      </c>
      <c r="CA2394" s="337" t="s">
        <v>87</v>
      </c>
      <c r="CB2394" s="337" t="s">
        <v>233</v>
      </c>
      <c r="CC2394" s="337" t="s">
        <v>234</v>
      </c>
      <c r="CD2394" s="338">
        <v>1</v>
      </c>
      <c r="CE2394" s="335">
        <v>44958</v>
      </c>
      <c r="CF2394" s="337"/>
      <c r="CG2394" s="337" t="s">
        <v>181</v>
      </c>
      <c r="CH2394" s="337"/>
      <c r="CI2394" s="337" t="s">
        <v>181</v>
      </c>
      <c r="CJ2394" s="337" t="s">
        <v>1126</v>
      </c>
      <c r="CK2394" s="337"/>
      <c r="CL2394" s="337"/>
      <c r="CM2394" s="337" t="s">
        <v>73</v>
      </c>
      <c r="CN2394" s="337">
        <v>3</v>
      </c>
    </row>
    <row r="2395" spans="4:92">
      <c r="D2395" s="273" t="s">
        <v>83</v>
      </c>
      <c r="E2395" s="273" t="s">
        <v>287</v>
      </c>
      <c r="F2395" s="273" t="s">
        <v>892</v>
      </c>
      <c r="G2395" s="273" t="s">
        <v>897</v>
      </c>
      <c r="H2395" s="274">
        <v>45170</v>
      </c>
      <c r="I2395" s="273">
        <v>13889</v>
      </c>
      <c r="J2395" s="273">
        <v>810</v>
      </c>
      <c r="K2395" s="273">
        <v>0</v>
      </c>
      <c r="L2395" s="273" t="s">
        <v>66</v>
      </c>
      <c r="M2395" s="273">
        <v>0</v>
      </c>
      <c r="N2395" s="273" t="s">
        <v>115</v>
      </c>
      <c r="W2395" s="273">
        <v>245345</v>
      </c>
      <c r="X2395" s="273" t="s">
        <v>64</v>
      </c>
      <c r="Y2395" s="273" t="s">
        <v>75</v>
      </c>
      <c r="Z2395" s="273" t="s">
        <v>391</v>
      </c>
      <c r="AA2395" s="273" t="s">
        <v>400</v>
      </c>
      <c r="AB2395" s="274">
        <v>45170</v>
      </c>
      <c r="AC2395" s="273">
        <v>13742</v>
      </c>
      <c r="AD2395" s="273">
        <v>51</v>
      </c>
      <c r="AE2395" s="273">
        <v>2</v>
      </c>
      <c r="AF2395" s="273" t="s">
        <v>90</v>
      </c>
      <c r="AG2395" s="273" t="s">
        <v>636</v>
      </c>
      <c r="AH2395" s="273" t="s">
        <v>639</v>
      </c>
      <c r="AI2395" s="273" t="s">
        <v>199</v>
      </c>
      <c r="AJ2395" s="273" t="s">
        <v>124</v>
      </c>
      <c r="AK2395" s="273">
        <v>239910</v>
      </c>
      <c r="BV2395" s="279" t="s">
        <v>64</v>
      </c>
      <c r="BW2395" s="280" t="s">
        <v>75</v>
      </c>
      <c r="BX2395" s="280" t="s">
        <v>79</v>
      </c>
      <c r="BY2395" s="280" t="s">
        <v>79</v>
      </c>
      <c r="BZ2395" s="280" t="s">
        <v>86</v>
      </c>
      <c r="CA2395" s="280" t="s">
        <v>87</v>
      </c>
      <c r="CB2395" s="280" t="s">
        <v>233</v>
      </c>
      <c r="CC2395" s="280" t="s">
        <v>234</v>
      </c>
      <c r="CD2395" s="281">
        <v>1</v>
      </c>
      <c r="CE2395" s="277">
        <v>44958</v>
      </c>
      <c r="CF2395" s="280"/>
      <c r="CG2395" s="280" t="s">
        <v>181</v>
      </c>
      <c r="CH2395" s="280"/>
      <c r="CI2395" s="280" t="s">
        <v>181</v>
      </c>
      <c r="CJ2395" s="280" t="s">
        <v>1126</v>
      </c>
      <c r="CK2395" s="280"/>
      <c r="CL2395" s="280"/>
      <c r="CM2395" s="280" t="s">
        <v>73</v>
      </c>
      <c r="CN2395" s="280">
        <v>3</v>
      </c>
    </row>
    <row r="2396" spans="4:92">
      <c r="D2396" s="273" t="s">
        <v>83</v>
      </c>
      <c r="E2396" s="273" t="s">
        <v>287</v>
      </c>
      <c r="F2396" s="273" t="s">
        <v>892</v>
      </c>
      <c r="G2396" s="273" t="s">
        <v>897</v>
      </c>
      <c r="H2396" s="274">
        <v>45170</v>
      </c>
      <c r="I2396" s="273">
        <v>13889</v>
      </c>
      <c r="J2396" s="273">
        <v>810</v>
      </c>
      <c r="K2396" s="273">
        <v>0</v>
      </c>
      <c r="L2396" s="273" t="s">
        <v>66</v>
      </c>
      <c r="N2396" s="273" t="s">
        <v>107</v>
      </c>
      <c r="W2396" s="273">
        <v>245346</v>
      </c>
      <c r="X2396" s="273" t="s">
        <v>64</v>
      </c>
      <c r="Y2396" s="273" t="s">
        <v>75</v>
      </c>
      <c r="Z2396" s="273" t="s">
        <v>391</v>
      </c>
      <c r="AA2396" s="273" t="s">
        <v>400</v>
      </c>
      <c r="AB2396" s="274">
        <v>45170</v>
      </c>
      <c r="AC2396" s="273">
        <v>13742</v>
      </c>
      <c r="AD2396" s="273">
        <v>51</v>
      </c>
      <c r="AE2396" s="273">
        <v>81</v>
      </c>
      <c r="AF2396" s="273" t="s">
        <v>90</v>
      </c>
      <c r="AG2396" s="273" t="s">
        <v>121</v>
      </c>
      <c r="AH2396" s="273" t="s">
        <v>642</v>
      </c>
      <c r="AI2396" s="273" t="s">
        <v>123</v>
      </c>
      <c r="AJ2396" s="273" t="s">
        <v>124</v>
      </c>
      <c r="AK2396" s="273">
        <v>239915</v>
      </c>
      <c r="BV2396" s="336" t="s">
        <v>64</v>
      </c>
      <c r="BW2396" s="337" t="s">
        <v>75</v>
      </c>
      <c r="BX2396" s="337" t="s">
        <v>79</v>
      </c>
      <c r="BY2396" s="337" t="s">
        <v>79</v>
      </c>
      <c r="BZ2396" s="337" t="s">
        <v>86</v>
      </c>
      <c r="CA2396" s="337" t="s">
        <v>87</v>
      </c>
      <c r="CB2396" s="337" t="s">
        <v>233</v>
      </c>
      <c r="CC2396" s="337" t="s">
        <v>234</v>
      </c>
      <c r="CD2396" s="338">
        <v>1</v>
      </c>
      <c r="CE2396" s="335">
        <v>44958</v>
      </c>
      <c r="CF2396" s="337"/>
      <c r="CG2396" s="337" t="s">
        <v>181</v>
      </c>
      <c r="CH2396" s="337"/>
      <c r="CI2396" s="337" t="s">
        <v>181</v>
      </c>
      <c r="CJ2396" s="337" t="s">
        <v>1126</v>
      </c>
      <c r="CK2396" s="337"/>
      <c r="CL2396" s="337"/>
      <c r="CM2396" s="337" t="s">
        <v>73</v>
      </c>
      <c r="CN2396" s="337">
        <v>3</v>
      </c>
    </row>
    <row r="2397" spans="4:92">
      <c r="D2397" s="273" t="s">
        <v>83</v>
      </c>
      <c r="E2397" s="273" t="s">
        <v>287</v>
      </c>
      <c r="F2397" s="273" t="s">
        <v>892</v>
      </c>
      <c r="G2397" s="273" t="s">
        <v>897</v>
      </c>
      <c r="H2397" s="274">
        <v>45200</v>
      </c>
      <c r="I2397" s="273">
        <v>14224</v>
      </c>
      <c r="J2397" s="273">
        <v>810</v>
      </c>
      <c r="K2397" s="273">
        <v>10826</v>
      </c>
      <c r="L2397" s="273" t="s">
        <v>66</v>
      </c>
      <c r="M2397" s="273">
        <v>1790.4807269999999</v>
      </c>
      <c r="N2397" s="273" t="s">
        <v>964</v>
      </c>
      <c r="P2397" s="273" t="s">
        <v>1204</v>
      </c>
      <c r="Q2397" s="273" t="s">
        <v>1496</v>
      </c>
      <c r="R2397" s="273" t="s">
        <v>70</v>
      </c>
      <c r="S2397" s="273" t="s">
        <v>1731</v>
      </c>
      <c r="T2397" s="273" t="s">
        <v>122</v>
      </c>
      <c r="U2397" s="273" t="s">
        <v>122</v>
      </c>
      <c r="V2397" s="273" t="s">
        <v>122</v>
      </c>
      <c r="W2397" s="273">
        <v>257899</v>
      </c>
      <c r="X2397" s="273" t="s">
        <v>64</v>
      </c>
      <c r="Y2397" s="273" t="s">
        <v>75</v>
      </c>
      <c r="Z2397" s="273" t="s">
        <v>391</v>
      </c>
      <c r="AA2397" s="273" t="s">
        <v>396</v>
      </c>
      <c r="AB2397" s="274">
        <v>45200</v>
      </c>
      <c r="AC2397" s="273">
        <v>14074</v>
      </c>
      <c r="AD2397" s="273">
        <v>50</v>
      </c>
      <c r="AE2397" s="273">
        <v>5</v>
      </c>
      <c r="AF2397" s="273" t="s">
        <v>90</v>
      </c>
      <c r="AG2397" s="273" t="s">
        <v>636</v>
      </c>
      <c r="AH2397" s="273" t="s">
        <v>637</v>
      </c>
      <c r="AI2397" s="273" t="s">
        <v>123</v>
      </c>
      <c r="AJ2397" s="273" t="s">
        <v>124</v>
      </c>
      <c r="AK2397" s="273">
        <v>256310</v>
      </c>
      <c r="BV2397" s="279" t="s">
        <v>64</v>
      </c>
      <c r="BW2397" s="280" t="s">
        <v>75</v>
      </c>
      <c r="BX2397" s="280" t="s">
        <v>79</v>
      </c>
      <c r="BY2397" s="280" t="s">
        <v>79</v>
      </c>
      <c r="BZ2397" s="280" t="s">
        <v>86</v>
      </c>
      <c r="CA2397" s="280" t="s">
        <v>87</v>
      </c>
      <c r="CB2397" s="280" t="s">
        <v>233</v>
      </c>
      <c r="CC2397" s="280" t="s">
        <v>234</v>
      </c>
      <c r="CD2397" s="281">
        <v>1</v>
      </c>
      <c r="CE2397" s="277">
        <v>44958</v>
      </c>
      <c r="CF2397" s="280"/>
      <c r="CG2397" s="280" t="s">
        <v>181</v>
      </c>
      <c r="CH2397" s="280"/>
      <c r="CI2397" s="280" t="s">
        <v>181</v>
      </c>
      <c r="CJ2397" s="280" t="s">
        <v>1126</v>
      </c>
      <c r="CK2397" s="280"/>
      <c r="CL2397" s="280"/>
      <c r="CM2397" s="280" t="s">
        <v>73</v>
      </c>
      <c r="CN2397" s="280">
        <v>3</v>
      </c>
    </row>
    <row r="2398" spans="4:92">
      <c r="D2398" s="273" t="s">
        <v>83</v>
      </c>
      <c r="E2398" s="273" t="s">
        <v>287</v>
      </c>
      <c r="F2398" s="273" t="s">
        <v>892</v>
      </c>
      <c r="G2398" s="273" t="s">
        <v>897</v>
      </c>
      <c r="H2398" s="274">
        <v>45200</v>
      </c>
      <c r="I2398" s="273">
        <v>14224</v>
      </c>
      <c r="J2398" s="273">
        <v>810</v>
      </c>
      <c r="K2398" s="273">
        <v>0</v>
      </c>
      <c r="L2398" s="273" t="s">
        <v>66</v>
      </c>
      <c r="M2398" s="273">
        <v>0</v>
      </c>
      <c r="N2398" s="273" t="s">
        <v>115</v>
      </c>
      <c r="W2398" s="273">
        <v>257897</v>
      </c>
      <c r="X2398" s="273" t="s">
        <v>64</v>
      </c>
      <c r="Y2398" s="273" t="s">
        <v>75</v>
      </c>
      <c r="Z2398" s="273" t="s">
        <v>391</v>
      </c>
      <c r="AA2398" s="273" t="s">
        <v>396</v>
      </c>
      <c r="AB2398" s="274">
        <v>45200</v>
      </c>
      <c r="AC2398" s="273">
        <v>14074</v>
      </c>
      <c r="AD2398" s="273">
        <v>50</v>
      </c>
      <c r="AE2398" s="273">
        <v>0</v>
      </c>
      <c r="AF2398" s="273" t="s">
        <v>90</v>
      </c>
      <c r="AG2398" s="273" t="s">
        <v>636</v>
      </c>
      <c r="AH2398" s="273" t="s">
        <v>671</v>
      </c>
      <c r="AI2398" s="273" t="s">
        <v>199</v>
      </c>
      <c r="AJ2398" s="273" t="s">
        <v>124</v>
      </c>
      <c r="AK2398" s="273">
        <v>256315</v>
      </c>
      <c r="BV2398" s="336" t="s">
        <v>64</v>
      </c>
      <c r="BW2398" s="337" t="s">
        <v>75</v>
      </c>
      <c r="BX2398" s="337" t="s">
        <v>79</v>
      </c>
      <c r="BY2398" s="337" t="s">
        <v>79</v>
      </c>
      <c r="BZ2398" s="337" t="s">
        <v>86</v>
      </c>
      <c r="CA2398" s="337" t="s">
        <v>87</v>
      </c>
      <c r="CB2398" s="337" t="s">
        <v>233</v>
      </c>
      <c r="CC2398" s="337" t="s">
        <v>234</v>
      </c>
      <c r="CD2398" s="338">
        <v>1</v>
      </c>
      <c r="CE2398" s="335">
        <v>44958</v>
      </c>
      <c r="CF2398" s="337"/>
      <c r="CG2398" s="337" t="s">
        <v>181</v>
      </c>
      <c r="CH2398" s="337"/>
      <c r="CI2398" s="337" t="s">
        <v>181</v>
      </c>
      <c r="CJ2398" s="337" t="s">
        <v>1126</v>
      </c>
      <c r="CK2398" s="337"/>
      <c r="CL2398" s="337"/>
      <c r="CM2398" s="337" t="s">
        <v>73</v>
      </c>
      <c r="CN2398" s="337">
        <v>3</v>
      </c>
    </row>
    <row r="2399" spans="4:92">
      <c r="D2399" s="273" t="s">
        <v>83</v>
      </c>
      <c r="E2399" s="273" t="s">
        <v>287</v>
      </c>
      <c r="F2399" s="273" t="s">
        <v>892</v>
      </c>
      <c r="G2399" s="273" t="s">
        <v>897</v>
      </c>
      <c r="H2399" s="274">
        <v>45200</v>
      </c>
      <c r="I2399" s="273">
        <v>14224</v>
      </c>
      <c r="J2399" s="273">
        <v>810</v>
      </c>
      <c r="K2399" s="273">
        <v>0</v>
      </c>
      <c r="L2399" s="273" t="s">
        <v>66</v>
      </c>
      <c r="N2399" s="273" t="s">
        <v>107</v>
      </c>
      <c r="W2399" s="273">
        <v>257898</v>
      </c>
      <c r="X2399" s="273" t="s">
        <v>64</v>
      </c>
      <c r="Y2399" s="273" t="s">
        <v>75</v>
      </c>
      <c r="Z2399" s="273" t="s">
        <v>391</v>
      </c>
      <c r="AA2399" s="273" t="s">
        <v>396</v>
      </c>
      <c r="AB2399" s="274">
        <v>45200</v>
      </c>
      <c r="AC2399" s="273">
        <v>14074</v>
      </c>
      <c r="AD2399" s="273">
        <v>50</v>
      </c>
      <c r="AE2399" s="273">
        <v>26</v>
      </c>
      <c r="AF2399" s="273" t="s">
        <v>90</v>
      </c>
      <c r="AH2399" s="273" t="s">
        <v>645</v>
      </c>
      <c r="AI2399" s="273" t="s">
        <v>123</v>
      </c>
      <c r="AJ2399" s="273" t="s">
        <v>200</v>
      </c>
      <c r="AK2399" s="273">
        <v>256321</v>
      </c>
      <c r="BV2399" s="279" t="s">
        <v>64</v>
      </c>
      <c r="BW2399" s="280" t="s">
        <v>75</v>
      </c>
      <c r="BX2399" s="280" t="s">
        <v>79</v>
      </c>
      <c r="BY2399" s="280" t="s">
        <v>79</v>
      </c>
      <c r="BZ2399" s="280" t="s">
        <v>86</v>
      </c>
      <c r="CA2399" s="280" t="s">
        <v>87</v>
      </c>
      <c r="CB2399" s="280" t="s">
        <v>233</v>
      </c>
      <c r="CC2399" s="280" t="s">
        <v>234</v>
      </c>
      <c r="CD2399" s="281">
        <v>1</v>
      </c>
      <c r="CE2399" s="277">
        <v>44958</v>
      </c>
      <c r="CF2399" s="280"/>
      <c r="CG2399" s="280" t="s">
        <v>181</v>
      </c>
      <c r="CH2399" s="280"/>
      <c r="CI2399" s="280" t="s">
        <v>181</v>
      </c>
      <c r="CJ2399" s="280" t="s">
        <v>1126</v>
      </c>
      <c r="CK2399" s="280"/>
      <c r="CL2399" s="280"/>
      <c r="CM2399" s="280" t="s">
        <v>73</v>
      </c>
      <c r="CN2399" s="280">
        <v>3</v>
      </c>
    </row>
    <row r="2400" spans="4:92">
      <c r="D2400" s="273" t="s">
        <v>83</v>
      </c>
      <c r="E2400" s="273" t="s">
        <v>287</v>
      </c>
      <c r="F2400" s="273" t="s">
        <v>892</v>
      </c>
      <c r="G2400" s="273" t="s">
        <v>897</v>
      </c>
      <c r="H2400" s="274">
        <v>45231</v>
      </c>
      <c r="I2400" s="273">
        <v>14591</v>
      </c>
      <c r="J2400" s="273">
        <v>810</v>
      </c>
      <c r="K2400" s="273">
        <v>10725</v>
      </c>
      <c r="L2400" s="273" t="s">
        <v>66</v>
      </c>
      <c r="M2400" s="273">
        <v>1773.8511559999999</v>
      </c>
      <c r="N2400" s="273" t="s">
        <v>964</v>
      </c>
      <c r="P2400" s="273" t="s">
        <v>1204</v>
      </c>
      <c r="Q2400" s="273" t="s">
        <v>1496</v>
      </c>
      <c r="R2400" s="273" t="s">
        <v>70</v>
      </c>
      <c r="S2400" s="273" t="s">
        <v>1731</v>
      </c>
      <c r="T2400" s="273" t="s">
        <v>122</v>
      </c>
      <c r="U2400" s="273" t="s">
        <v>122</v>
      </c>
      <c r="V2400" s="273" t="s">
        <v>122</v>
      </c>
      <c r="W2400" s="273">
        <v>298087</v>
      </c>
      <c r="X2400" s="273" t="s">
        <v>64</v>
      </c>
      <c r="Y2400" s="273" t="s">
        <v>75</v>
      </c>
      <c r="Z2400" s="273" t="s">
        <v>391</v>
      </c>
      <c r="AA2400" s="273" t="s">
        <v>396</v>
      </c>
      <c r="AB2400" s="274">
        <v>45200</v>
      </c>
      <c r="AC2400" s="273">
        <v>14074</v>
      </c>
      <c r="AD2400" s="273">
        <v>50</v>
      </c>
      <c r="AE2400" s="273">
        <v>20</v>
      </c>
      <c r="AF2400" s="273" t="s">
        <v>90</v>
      </c>
      <c r="AH2400" s="273" t="s">
        <v>676</v>
      </c>
      <c r="AI2400" s="273" t="s">
        <v>199</v>
      </c>
      <c r="AJ2400" s="273" t="s">
        <v>200</v>
      </c>
      <c r="AK2400" s="273">
        <v>256327</v>
      </c>
      <c r="BV2400" s="336" t="s">
        <v>64</v>
      </c>
      <c r="BW2400" s="337" t="s">
        <v>75</v>
      </c>
      <c r="BX2400" s="337" t="s">
        <v>79</v>
      </c>
      <c r="BY2400" s="337" t="s">
        <v>79</v>
      </c>
      <c r="BZ2400" s="337" t="s">
        <v>86</v>
      </c>
      <c r="CA2400" s="337" t="s">
        <v>87</v>
      </c>
      <c r="CB2400" s="337" t="s">
        <v>233</v>
      </c>
      <c r="CC2400" s="337" t="s">
        <v>234</v>
      </c>
      <c r="CD2400" s="338">
        <v>1</v>
      </c>
      <c r="CE2400" s="335">
        <v>44958</v>
      </c>
      <c r="CF2400" s="337"/>
      <c r="CG2400" s="337" t="s">
        <v>181</v>
      </c>
      <c r="CH2400" s="337"/>
      <c r="CI2400" s="337" t="s">
        <v>181</v>
      </c>
      <c r="CJ2400" s="337" t="s">
        <v>1126</v>
      </c>
      <c r="CK2400" s="337"/>
      <c r="CL2400" s="337"/>
      <c r="CM2400" s="337" t="s">
        <v>73</v>
      </c>
      <c r="CN2400" s="337">
        <v>3</v>
      </c>
    </row>
    <row r="2401" spans="4:92">
      <c r="D2401" s="273" t="s">
        <v>83</v>
      </c>
      <c r="E2401" s="273" t="s">
        <v>287</v>
      </c>
      <c r="F2401" s="273" t="s">
        <v>892</v>
      </c>
      <c r="G2401" s="273" t="s">
        <v>897</v>
      </c>
      <c r="H2401" s="274">
        <v>45231</v>
      </c>
      <c r="I2401" s="273">
        <v>14591</v>
      </c>
      <c r="J2401" s="273">
        <v>810</v>
      </c>
      <c r="K2401" s="273">
        <v>0</v>
      </c>
      <c r="L2401" s="273" t="s">
        <v>66</v>
      </c>
      <c r="M2401" s="273">
        <v>0</v>
      </c>
      <c r="N2401" s="273" t="s">
        <v>115</v>
      </c>
      <c r="W2401" s="273">
        <v>298085</v>
      </c>
      <c r="X2401" s="273" t="s">
        <v>64</v>
      </c>
      <c r="Y2401" s="273" t="s">
        <v>75</v>
      </c>
      <c r="Z2401" s="273" t="s">
        <v>391</v>
      </c>
      <c r="AA2401" s="273" t="s">
        <v>396</v>
      </c>
      <c r="AB2401" s="274">
        <v>45200</v>
      </c>
      <c r="AC2401" s="273">
        <v>14074</v>
      </c>
      <c r="AD2401" s="273">
        <v>50</v>
      </c>
      <c r="AE2401" s="273">
        <v>7</v>
      </c>
      <c r="AF2401" s="273" t="s">
        <v>90</v>
      </c>
      <c r="AH2401" s="273" t="s">
        <v>658</v>
      </c>
      <c r="AI2401" s="273" t="s">
        <v>123</v>
      </c>
      <c r="AJ2401" s="273" t="s">
        <v>214</v>
      </c>
      <c r="AK2401" s="273">
        <v>256333</v>
      </c>
      <c r="BV2401" s="279" t="s">
        <v>64</v>
      </c>
      <c r="BW2401" s="280" t="s">
        <v>75</v>
      </c>
      <c r="BX2401" s="280" t="s">
        <v>79</v>
      </c>
      <c r="BY2401" s="280" t="s">
        <v>79</v>
      </c>
      <c r="BZ2401" s="280" t="s">
        <v>86</v>
      </c>
      <c r="CA2401" s="280" t="s">
        <v>87</v>
      </c>
      <c r="CB2401" s="280" t="s">
        <v>233</v>
      </c>
      <c r="CC2401" s="280" t="s">
        <v>234</v>
      </c>
      <c r="CD2401" s="281">
        <v>1</v>
      </c>
      <c r="CE2401" s="277">
        <v>44958</v>
      </c>
      <c r="CF2401" s="280"/>
      <c r="CG2401" s="280" t="s">
        <v>181</v>
      </c>
      <c r="CH2401" s="280"/>
      <c r="CI2401" s="280" t="s">
        <v>181</v>
      </c>
      <c r="CJ2401" s="280" t="s">
        <v>1126</v>
      </c>
      <c r="CK2401" s="280"/>
      <c r="CL2401" s="280"/>
      <c r="CM2401" s="280" t="s">
        <v>73</v>
      </c>
      <c r="CN2401" s="280">
        <v>3</v>
      </c>
    </row>
    <row r="2402" spans="4:92">
      <c r="D2402" s="273" t="s">
        <v>83</v>
      </c>
      <c r="E2402" s="273" t="s">
        <v>287</v>
      </c>
      <c r="F2402" s="273" t="s">
        <v>892</v>
      </c>
      <c r="G2402" s="273" t="s">
        <v>897</v>
      </c>
      <c r="H2402" s="274">
        <v>45231</v>
      </c>
      <c r="I2402" s="273">
        <v>14591</v>
      </c>
      <c r="J2402" s="273">
        <v>810</v>
      </c>
      <c r="K2402" s="273">
        <v>0</v>
      </c>
      <c r="L2402" s="273" t="s">
        <v>66</v>
      </c>
      <c r="N2402" s="273" t="s">
        <v>107</v>
      </c>
      <c r="W2402" s="273">
        <v>298086</v>
      </c>
      <c r="X2402" s="273" t="s">
        <v>64</v>
      </c>
      <c r="Y2402" s="273" t="s">
        <v>75</v>
      </c>
      <c r="Z2402" s="273" t="s">
        <v>391</v>
      </c>
      <c r="AA2402" s="273" t="s">
        <v>396</v>
      </c>
      <c r="AB2402" s="274">
        <v>45200</v>
      </c>
      <c r="AC2402" s="273">
        <v>14074</v>
      </c>
      <c r="AD2402" s="273">
        <v>50</v>
      </c>
      <c r="AE2402" s="273">
        <v>3</v>
      </c>
      <c r="AF2402" s="273" t="s">
        <v>90</v>
      </c>
      <c r="AH2402" s="273" t="s">
        <v>652</v>
      </c>
      <c r="AI2402" s="273" t="s">
        <v>199</v>
      </c>
      <c r="AJ2402" s="273" t="s">
        <v>214</v>
      </c>
      <c r="AK2402" s="273">
        <v>256339</v>
      </c>
      <c r="BV2402" s="336" t="s">
        <v>64</v>
      </c>
      <c r="BW2402" s="337" t="s">
        <v>75</v>
      </c>
      <c r="BX2402" s="337" t="s">
        <v>79</v>
      </c>
      <c r="BY2402" s="337" t="s">
        <v>79</v>
      </c>
      <c r="BZ2402" s="337" t="s">
        <v>86</v>
      </c>
      <c r="CA2402" s="337" t="s">
        <v>87</v>
      </c>
      <c r="CB2402" s="337" t="s">
        <v>233</v>
      </c>
      <c r="CC2402" s="337" t="s">
        <v>234</v>
      </c>
      <c r="CD2402" s="338">
        <v>1</v>
      </c>
      <c r="CE2402" s="335">
        <v>44958</v>
      </c>
      <c r="CF2402" s="337"/>
      <c r="CG2402" s="337" t="s">
        <v>181</v>
      </c>
      <c r="CH2402" s="337"/>
      <c r="CI2402" s="337" t="s">
        <v>181</v>
      </c>
      <c r="CJ2402" s="337" t="s">
        <v>1126</v>
      </c>
      <c r="CK2402" s="337"/>
      <c r="CL2402" s="337"/>
      <c r="CM2402" s="337" t="s">
        <v>73</v>
      </c>
      <c r="CN2402" s="337">
        <v>3</v>
      </c>
    </row>
    <row r="2403" spans="4:92">
      <c r="D2403" s="273" t="s">
        <v>83</v>
      </c>
      <c r="E2403" s="273" t="s">
        <v>287</v>
      </c>
      <c r="F2403" s="273" t="s">
        <v>892</v>
      </c>
      <c r="G2403" s="273" t="s">
        <v>897</v>
      </c>
      <c r="H2403" s="274">
        <v>45261</v>
      </c>
      <c r="I2403" s="273">
        <v>17050</v>
      </c>
      <c r="J2403" s="273">
        <v>810</v>
      </c>
      <c r="K2403" s="273">
        <v>11101</v>
      </c>
      <c r="L2403" s="273" t="s">
        <v>66</v>
      </c>
      <c r="M2403" s="273">
        <v>1835.7571728999999</v>
      </c>
      <c r="N2403" s="273" t="s">
        <v>964</v>
      </c>
      <c r="P2403" s="273" t="s">
        <v>1204</v>
      </c>
      <c r="Q2403" s="273" t="s">
        <v>1496</v>
      </c>
      <c r="R2403" s="273" t="s">
        <v>70</v>
      </c>
      <c r="S2403" s="273" t="s">
        <v>1731</v>
      </c>
      <c r="T2403" s="273" t="s">
        <v>122</v>
      </c>
      <c r="U2403" s="273" t="s">
        <v>122</v>
      </c>
      <c r="V2403" s="273" t="s">
        <v>122</v>
      </c>
      <c r="W2403" s="273">
        <v>321966</v>
      </c>
      <c r="X2403" s="273" t="s">
        <v>64</v>
      </c>
      <c r="Y2403" s="273" t="s">
        <v>75</v>
      </c>
      <c r="Z2403" s="273" t="s">
        <v>391</v>
      </c>
      <c r="AA2403" s="273" t="s">
        <v>396</v>
      </c>
      <c r="AB2403" s="274">
        <v>45200</v>
      </c>
      <c r="AC2403" s="273">
        <v>14074</v>
      </c>
      <c r="AD2403" s="273">
        <v>50</v>
      </c>
      <c r="AE2403" s="273">
        <v>7</v>
      </c>
      <c r="AF2403" s="273" t="s">
        <v>90</v>
      </c>
      <c r="AG2403" s="273" t="s">
        <v>625</v>
      </c>
      <c r="AH2403" s="273" t="s">
        <v>684</v>
      </c>
      <c r="AI2403" s="273" t="s">
        <v>123</v>
      </c>
      <c r="AJ2403" s="273" t="s">
        <v>627</v>
      </c>
      <c r="AK2403" s="273">
        <v>256344</v>
      </c>
      <c r="BV2403" s="279" t="s">
        <v>64</v>
      </c>
      <c r="BW2403" s="280" t="s">
        <v>75</v>
      </c>
      <c r="BX2403" s="280" t="s">
        <v>79</v>
      </c>
      <c r="BY2403" s="280" t="s">
        <v>79</v>
      </c>
      <c r="BZ2403" s="280" t="s">
        <v>86</v>
      </c>
      <c r="CA2403" s="280" t="s">
        <v>87</v>
      </c>
      <c r="CB2403" s="280" t="s">
        <v>217</v>
      </c>
      <c r="CC2403" s="280" t="s">
        <v>218</v>
      </c>
      <c r="CD2403" s="281">
        <v>2</v>
      </c>
      <c r="CE2403" s="277">
        <v>44986</v>
      </c>
      <c r="CF2403" s="280"/>
      <c r="CG2403" s="280" t="s">
        <v>181</v>
      </c>
      <c r="CH2403" s="280"/>
      <c r="CI2403" s="280" t="s">
        <v>181</v>
      </c>
      <c r="CJ2403" s="280" t="s">
        <v>116</v>
      </c>
      <c r="CK2403" s="280"/>
      <c r="CL2403" s="280"/>
      <c r="CM2403" s="280" t="s">
        <v>73</v>
      </c>
      <c r="CN2403" s="280">
        <v>3</v>
      </c>
    </row>
    <row r="2404" spans="4:92">
      <c r="D2404" s="273" t="s">
        <v>83</v>
      </c>
      <c r="E2404" s="273" t="s">
        <v>287</v>
      </c>
      <c r="F2404" s="273" t="s">
        <v>892</v>
      </c>
      <c r="G2404" s="273" t="s">
        <v>897</v>
      </c>
      <c r="H2404" s="274">
        <v>45261</v>
      </c>
      <c r="I2404" s="273">
        <v>17050</v>
      </c>
      <c r="J2404" s="273">
        <v>810</v>
      </c>
      <c r="K2404" s="273">
        <v>0</v>
      </c>
      <c r="L2404" s="273" t="s">
        <v>66</v>
      </c>
      <c r="M2404" s="273">
        <v>0</v>
      </c>
      <c r="N2404" s="273" t="s">
        <v>115</v>
      </c>
      <c r="W2404" s="273">
        <v>321964</v>
      </c>
      <c r="X2404" s="273" t="s">
        <v>64</v>
      </c>
      <c r="Y2404" s="273" t="s">
        <v>75</v>
      </c>
      <c r="Z2404" s="273" t="s">
        <v>391</v>
      </c>
      <c r="AA2404" s="273" t="s">
        <v>396</v>
      </c>
      <c r="AB2404" s="274">
        <v>45200</v>
      </c>
      <c r="AC2404" s="273">
        <v>14074</v>
      </c>
      <c r="AD2404" s="273">
        <v>50</v>
      </c>
      <c r="AE2404" s="273">
        <v>0</v>
      </c>
      <c r="AF2404" s="273" t="s">
        <v>90</v>
      </c>
      <c r="AG2404" s="273" t="s">
        <v>625</v>
      </c>
      <c r="AH2404" s="273" t="s">
        <v>662</v>
      </c>
      <c r="AI2404" s="273" t="s">
        <v>199</v>
      </c>
      <c r="AJ2404" s="273" t="s">
        <v>627</v>
      </c>
      <c r="AK2404" s="273">
        <v>256349</v>
      </c>
      <c r="BV2404" s="336" t="s">
        <v>64</v>
      </c>
      <c r="BW2404" s="337" t="s">
        <v>75</v>
      </c>
      <c r="BX2404" s="337" t="s">
        <v>79</v>
      </c>
      <c r="BY2404" s="337" t="s">
        <v>79</v>
      </c>
      <c r="BZ2404" s="337" t="s">
        <v>86</v>
      </c>
      <c r="CA2404" s="337" t="s">
        <v>87</v>
      </c>
      <c r="CB2404" s="337" t="s">
        <v>217</v>
      </c>
      <c r="CC2404" s="337" t="s">
        <v>218</v>
      </c>
      <c r="CD2404" s="338">
        <v>2</v>
      </c>
      <c r="CE2404" s="335">
        <v>44986</v>
      </c>
      <c r="CF2404" s="337"/>
      <c r="CG2404" s="337" t="s">
        <v>181</v>
      </c>
      <c r="CH2404" s="337"/>
      <c r="CI2404" s="337" t="s">
        <v>181</v>
      </c>
      <c r="CJ2404" s="337" t="s">
        <v>125</v>
      </c>
      <c r="CK2404" s="337"/>
      <c r="CL2404" s="337"/>
      <c r="CM2404" s="337" t="s">
        <v>73</v>
      </c>
      <c r="CN2404" s="337">
        <v>3</v>
      </c>
    </row>
    <row r="2405" spans="4:92">
      <c r="D2405" s="273" t="s">
        <v>83</v>
      </c>
      <c r="E2405" s="273" t="s">
        <v>287</v>
      </c>
      <c r="F2405" s="273" t="s">
        <v>892</v>
      </c>
      <c r="G2405" s="273" t="s">
        <v>897</v>
      </c>
      <c r="H2405" s="274">
        <v>45261</v>
      </c>
      <c r="I2405" s="273">
        <v>17050</v>
      </c>
      <c r="J2405" s="273">
        <v>810</v>
      </c>
      <c r="K2405" s="273">
        <v>0</v>
      </c>
      <c r="L2405" s="273" t="s">
        <v>66</v>
      </c>
      <c r="N2405" s="273" t="s">
        <v>107</v>
      </c>
      <c r="W2405" s="273">
        <v>321965</v>
      </c>
      <c r="X2405" s="273" t="s">
        <v>64</v>
      </c>
      <c r="Y2405" s="273" t="s">
        <v>75</v>
      </c>
      <c r="Z2405" s="273" t="s">
        <v>391</v>
      </c>
      <c r="AA2405" s="273" t="s">
        <v>396</v>
      </c>
      <c r="AB2405" s="274">
        <v>45200</v>
      </c>
      <c r="AC2405" s="273">
        <v>14074</v>
      </c>
      <c r="AD2405" s="273">
        <v>50</v>
      </c>
      <c r="AE2405" s="273">
        <v>8</v>
      </c>
      <c r="AF2405" s="273" t="s">
        <v>90</v>
      </c>
      <c r="AG2405" s="273" t="s">
        <v>636</v>
      </c>
      <c r="AH2405" s="273" t="s">
        <v>1802</v>
      </c>
      <c r="AI2405" s="273" t="s">
        <v>123</v>
      </c>
      <c r="AJ2405" s="273" t="s">
        <v>124</v>
      </c>
      <c r="AK2405" s="273">
        <v>256354</v>
      </c>
      <c r="BV2405" s="279" t="s">
        <v>64</v>
      </c>
      <c r="BW2405" s="280" t="s">
        <v>75</v>
      </c>
      <c r="BX2405" s="280" t="s">
        <v>79</v>
      </c>
      <c r="BY2405" s="280" t="s">
        <v>79</v>
      </c>
      <c r="BZ2405" s="280" t="s">
        <v>86</v>
      </c>
      <c r="CA2405" s="280" t="s">
        <v>87</v>
      </c>
      <c r="CB2405" s="280" t="s">
        <v>217</v>
      </c>
      <c r="CC2405" s="280" t="s">
        <v>218</v>
      </c>
      <c r="CD2405" s="281">
        <v>2</v>
      </c>
      <c r="CE2405" s="277">
        <v>44986</v>
      </c>
      <c r="CF2405" s="280"/>
      <c r="CG2405" s="280" t="s">
        <v>181</v>
      </c>
      <c r="CH2405" s="280"/>
      <c r="CI2405" s="280" t="s">
        <v>181</v>
      </c>
      <c r="CJ2405" s="280" t="s">
        <v>137</v>
      </c>
      <c r="CK2405" s="280"/>
      <c r="CL2405" s="280"/>
      <c r="CM2405" s="280" t="s">
        <v>73</v>
      </c>
      <c r="CN2405" s="280">
        <v>3</v>
      </c>
    </row>
    <row r="2406" spans="4:92">
      <c r="D2406" s="273" t="s">
        <v>83</v>
      </c>
      <c r="E2406" s="273" t="s">
        <v>287</v>
      </c>
      <c r="F2406" s="273" t="s">
        <v>892</v>
      </c>
      <c r="G2406" s="273" t="s">
        <v>895</v>
      </c>
      <c r="H2406" s="274">
        <v>44927</v>
      </c>
      <c r="I2406" s="273">
        <v>11241</v>
      </c>
      <c r="J2406" s="273">
        <v>809</v>
      </c>
      <c r="W2406" s="273">
        <v>139876</v>
      </c>
      <c r="X2406" s="273" t="s">
        <v>64</v>
      </c>
      <c r="Y2406" s="273" t="s">
        <v>75</v>
      </c>
      <c r="Z2406" s="273" t="s">
        <v>391</v>
      </c>
      <c r="AA2406" s="273" t="s">
        <v>396</v>
      </c>
      <c r="AB2406" s="274">
        <v>45231</v>
      </c>
      <c r="AC2406" s="273">
        <v>14441</v>
      </c>
      <c r="AD2406" s="273">
        <v>50</v>
      </c>
      <c r="AK2406" s="273">
        <v>268940</v>
      </c>
      <c r="BV2406" s="336" t="s">
        <v>64</v>
      </c>
      <c r="BW2406" s="337" t="s">
        <v>75</v>
      </c>
      <c r="BX2406" s="337" t="s">
        <v>79</v>
      </c>
      <c r="BY2406" s="337" t="s">
        <v>79</v>
      </c>
      <c r="BZ2406" s="337" t="s">
        <v>86</v>
      </c>
      <c r="CA2406" s="337" t="s">
        <v>87</v>
      </c>
      <c r="CB2406" s="337" t="s">
        <v>217</v>
      </c>
      <c r="CC2406" s="337" t="s">
        <v>218</v>
      </c>
      <c r="CD2406" s="338">
        <v>2</v>
      </c>
      <c r="CE2406" s="335">
        <v>44986</v>
      </c>
      <c r="CF2406" s="337"/>
      <c r="CG2406" s="337" t="s">
        <v>181</v>
      </c>
      <c r="CH2406" s="337"/>
      <c r="CI2406" s="337" t="s">
        <v>181</v>
      </c>
      <c r="CJ2406" s="337" t="s">
        <v>132</v>
      </c>
      <c r="CK2406" s="337"/>
      <c r="CL2406" s="337"/>
      <c r="CM2406" s="337" t="s">
        <v>73</v>
      </c>
      <c r="CN2406" s="337">
        <v>3</v>
      </c>
    </row>
    <row r="2407" spans="4:92">
      <c r="D2407" s="273" t="s">
        <v>83</v>
      </c>
      <c r="E2407" s="273" t="s">
        <v>287</v>
      </c>
      <c r="F2407" s="273" t="s">
        <v>892</v>
      </c>
      <c r="G2407" s="273" t="s">
        <v>895</v>
      </c>
      <c r="H2407" s="274">
        <v>44927</v>
      </c>
      <c r="I2407" s="273">
        <v>11241</v>
      </c>
      <c r="J2407" s="273">
        <v>809</v>
      </c>
      <c r="K2407" s="273">
        <v>2660</v>
      </c>
      <c r="L2407" s="273" t="s">
        <v>66</v>
      </c>
      <c r="M2407" s="273">
        <v>630.92547000000002</v>
      </c>
      <c r="N2407" s="273" t="s">
        <v>115</v>
      </c>
      <c r="W2407" s="273">
        <v>139900</v>
      </c>
      <c r="X2407" s="273" t="s">
        <v>64</v>
      </c>
      <c r="Y2407" s="273" t="s">
        <v>75</v>
      </c>
      <c r="Z2407" s="273" t="s">
        <v>391</v>
      </c>
      <c r="AA2407" s="273" t="s">
        <v>396</v>
      </c>
      <c r="AB2407" s="274">
        <v>45231</v>
      </c>
      <c r="AC2407" s="273">
        <v>14442</v>
      </c>
      <c r="AD2407" s="273">
        <v>50</v>
      </c>
      <c r="AE2407" s="273">
        <v>10</v>
      </c>
      <c r="AF2407" s="273" t="s">
        <v>90</v>
      </c>
      <c r="AG2407" s="273" t="s">
        <v>636</v>
      </c>
      <c r="AH2407" s="273" t="s">
        <v>637</v>
      </c>
      <c r="AI2407" s="273" t="s">
        <v>123</v>
      </c>
      <c r="AJ2407" s="273" t="s">
        <v>124</v>
      </c>
      <c r="AK2407" s="273">
        <v>275639</v>
      </c>
      <c r="BV2407" s="279" t="s">
        <v>64</v>
      </c>
      <c r="BW2407" s="280" t="s">
        <v>75</v>
      </c>
      <c r="BX2407" s="280" t="s">
        <v>79</v>
      </c>
      <c r="BY2407" s="280" t="s">
        <v>79</v>
      </c>
      <c r="BZ2407" s="280" t="s">
        <v>86</v>
      </c>
      <c r="CA2407" s="280" t="s">
        <v>87</v>
      </c>
      <c r="CB2407" s="280" t="s">
        <v>217</v>
      </c>
      <c r="CC2407" s="280" t="s">
        <v>218</v>
      </c>
      <c r="CD2407" s="281">
        <v>2</v>
      </c>
      <c r="CE2407" s="277">
        <v>44986</v>
      </c>
      <c r="CF2407" s="280"/>
      <c r="CG2407" s="280" t="s">
        <v>181</v>
      </c>
      <c r="CH2407" s="280"/>
      <c r="CI2407" s="280" t="s">
        <v>181</v>
      </c>
      <c r="CJ2407" s="280" t="s">
        <v>150</v>
      </c>
      <c r="CK2407" s="280"/>
      <c r="CL2407" s="280"/>
      <c r="CM2407" s="280" t="s">
        <v>73</v>
      </c>
      <c r="CN2407" s="280">
        <v>3</v>
      </c>
    </row>
    <row r="2408" spans="4:92">
      <c r="D2408" s="273" t="s">
        <v>83</v>
      </c>
      <c r="E2408" s="273" t="s">
        <v>287</v>
      </c>
      <c r="F2408" s="273" t="s">
        <v>892</v>
      </c>
      <c r="G2408" s="273" t="s">
        <v>895</v>
      </c>
      <c r="H2408" s="274">
        <v>44927</v>
      </c>
      <c r="I2408" s="273">
        <v>11241</v>
      </c>
      <c r="J2408" s="273">
        <v>809</v>
      </c>
      <c r="K2408" s="273">
        <v>0</v>
      </c>
      <c r="L2408" s="273" t="s">
        <v>66</v>
      </c>
      <c r="N2408" s="273" t="s">
        <v>107</v>
      </c>
      <c r="W2408" s="273">
        <v>139901</v>
      </c>
      <c r="X2408" s="273" t="s">
        <v>64</v>
      </c>
      <c r="Y2408" s="273" t="s">
        <v>75</v>
      </c>
      <c r="Z2408" s="273" t="s">
        <v>391</v>
      </c>
      <c r="AA2408" s="273" t="s">
        <v>396</v>
      </c>
      <c r="AB2408" s="274">
        <v>45231</v>
      </c>
      <c r="AC2408" s="273">
        <v>14442</v>
      </c>
      <c r="AD2408" s="273">
        <v>50</v>
      </c>
      <c r="AE2408" s="273">
        <v>0</v>
      </c>
      <c r="AF2408" s="273" t="s">
        <v>90</v>
      </c>
      <c r="AG2408" s="273" t="s">
        <v>636</v>
      </c>
      <c r="AH2408" s="273" t="s">
        <v>671</v>
      </c>
      <c r="AI2408" s="273" t="s">
        <v>199</v>
      </c>
      <c r="AJ2408" s="273" t="s">
        <v>124</v>
      </c>
      <c r="AK2408" s="273">
        <v>275644</v>
      </c>
      <c r="BV2408" s="336" t="s">
        <v>64</v>
      </c>
      <c r="BW2408" s="337" t="s">
        <v>75</v>
      </c>
      <c r="BX2408" s="337" t="s">
        <v>79</v>
      </c>
      <c r="BY2408" s="337" t="s">
        <v>79</v>
      </c>
      <c r="BZ2408" s="337" t="s">
        <v>86</v>
      </c>
      <c r="CA2408" s="337" t="s">
        <v>87</v>
      </c>
      <c r="CB2408" s="337" t="s">
        <v>217</v>
      </c>
      <c r="CC2408" s="337" t="s">
        <v>218</v>
      </c>
      <c r="CD2408" s="338">
        <v>2</v>
      </c>
      <c r="CE2408" s="335">
        <v>44986</v>
      </c>
      <c r="CF2408" s="337"/>
      <c r="CG2408" s="337" t="s">
        <v>181</v>
      </c>
      <c r="CH2408" s="337"/>
      <c r="CI2408" s="337" t="s">
        <v>181</v>
      </c>
      <c r="CJ2408" s="337" t="s">
        <v>160</v>
      </c>
      <c r="CK2408" s="337"/>
      <c r="CL2408" s="337"/>
      <c r="CM2408" s="337" t="s">
        <v>73</v>
      </c>
      <c r="CN2408" s="337">
        <v>3</v>
      </c>
    </row>
    <row r="2409" spans="4:92">
      <c r="D2409" s="273" t="s">
        <v>83</v>
      </c>
      <c r="E2409" s="273" t="s">
        <v>287</v>
      </c>
      <c r="F2409" s="273" t="s">
        <v>892</v>
      </c>
      <c r="G2409" s="273" t="s">
        <v>895</v>
      </c>
      <c r="H2409" s="274">
        <v>44927</v>
      </c>
      <c r="I2409" s="273">
        <v>17162</v>
      </c>
      <c r="J2409" s="273">
        <v>809</v>
      </c>
      <c r="K2409" s="273">
        <v>45</v>
      </c>
      <c r="L2409" s="273" t="s">
        <v>1202</v>
      </c>
      <c r="M2409" s="273">
        <v>353.7294</v>
      </c>
      <c r="N2409" s="273" t="s">
        <v>1203</v>
      </c>
      <c r="P2409" s="273" t="s">
        <v>92</v>
      </c>
      <c r="Q2409" s="273" t="s">
        <v>1496</v>
      </c>
      <c r="R2409" s="273" t="s">
        <v>70</v>
      </c>
      <c r="S2409" s="273" t="s">
        <v>1521</v>
      </c>
      <c r="T2409" s="273" t="s">
        <v>1863</v>
      </c>
      <c r="U2409" s="273" t="s">
        <v>1523</v>
      </c>
      <c r="V2409" s="273" t="s">
        <v>1524</v>
      </c>
      <c r="W2409" s="273">
        <v>329090</v>
      </c>
      <c r="X2409" s="273" t="s">
        <v>64</v>
      </c>
      <c r="Y2409" s="273" t="s">
        <v>75</v>
      </c>
      <c r="Z2409" s="273" t="s">
        <v>173</v>
      </c>
      <c r="AA2409" s="273" t="s">
        <v>173</v>
      </c>
      <c r="AB2409" s="274">
        <v>45108</v>
      </c>
      <c r="AC2409" s="273">
        <v>12727</v>
      </c>
      <c r="AD2409" s="273">
        <v>45</v>
      </c>
      <c r="AE2409" s="273">
        <v>1.92</v>
      </c>
      <c r="AF2409" s="273" t="s">
        <v>90</v>
      </c>
      <c r="AG2409" s="273" t="s">
        <v>714</v>
      </c>
      <c r="AH2409" s="273" t="s">
        <v>715</v>
      </c>
      <c r="AI2409" s="273" t="s">
        <v>123</v>
      </c>
      <c r="AJ2409" s="273" t="s">
        <v>716</v>
      </c>
      <c r="AK2409" s="273">
        <v>206836</v>
      </c>
      <c r="BV2409" s="279" t="s">
        <v>64</v>
      </c>
      <c r="BW2409" s="280" t="s">
        <v>75</v>
      </c>
      <c r="BX2409" s="280" t="s">
        <v>79</v>
      </c>
      <c r="BY2409" s="280" t="s">
        <v>79</v>
      </c>
      <c r="BZ2409" s="280" t="s">
        <v>138</v>
      </c>
      <c r="CA2409" s="280" t="s">
        <v>139</v>
      </c>
      <c r="CB2409" s="280" t="s">
        <v>190</v>
      </c>
      <c r="CC2409" s="280" t="s">
        <v>191</v>
      </c>
      <c r="CD2409" s="281">
        <v>8</v>
      </c>
      <c r="CE2409" s="277">
        <v>44986</v>
      </c>
      <c r="CF2409" s="280">
        <v>306</v>
      </c>
      <c r="CG2409" s="280" t="s">
        <v>90</v>
      </c>
      <c r="CH2409" s="280">
        <v>306</v>
      </c>
      <c r="CI2409" s="280" t="s">
        <v>80</v>
      </c>
      <c r="CJ2409" s="280"/>
      <c r="CK2409" s="280"/>
      <c r="CL2409" s="280"/>
      <c r="CM2409" s="280" t="s">
        <v>73</v>
      </c>
      <c r="CN2409" s="280">
        <v>3</v>
      </c>
    </row>
    <row r="2410" spans="4:92">
      <c r="D2410" s="273" t="s">
        <v>83</v>
      </c>
      <c r="E2410" s="273" t="s">
        <v>287</v>
      </c>
      <c r="F2410" s="273" t="s">
        <v>892</v>
      </c>
      <c r="G2410" s="273" t="s">
        <v>895</v>
      </c>
      <c r="H2410" s="274">
        <v>44958</v>
      </c>
      <c r="I2410" s="273">
        <v>11403</v>
      </c>
      <c r="J2410" s="273">
        <v>809</v>
      </c>
      <c r="W2410" s="273">
        <v>144574</v>
      </c>
      <c r="X2410" s="273" t="s">
        <v>64</v>
      </c>
      <c r="Y2410" s="273" t="s">
        <v>75</v>
      </c>
      <c r="Z2410" s="273" t="s">
        <v>173</v>
      </c>
      <c r="AA2410" s="273" t="s">
        <v>173</v>
      </c>
      <c r="AB2410" s="274">
        <v>45108</v>
      </c>
      <c r="AC2410" s="273">
        <v>12727</v>
      </c>
      <c r="AD2410" s="273">
        <v>45</v>
      </c>
      <c r="AE2410" s="273">
        <v>0</v>
      </c>
      <c r="AF2410" s="273" t="s">
        <v>90</v>
      </c>
      <c r="AG2410" s="273" t="s">
        <v>718</v>
      </c>
      <c r="AH2410" s="273" t="s">
        <v>719</v>
      </c>
      <c r="AI2410" s="273" t="s">
        <v>123</v>
      </c>
      <c r="AJ2410" s="273" t="s">
        <v>200</v>
      </c>
      <c r="AK2410" s="273">
        <v>206842</v>
      </c>
      <c r="BV2410" s="336" t="s">
        <v>64</v>
      </c>
      <c r="BW2410" s="337" t="s">
        <v>75</v>
      </c>
      <c r="BX2410" s="337" t="s">
        <v>79</v>
      </c>
      <c r="BY2410" s="337" t="s">
        <v>79</v>
      </c>
      <c r="BZ2410" s="337" t="s">
        <v>167</v>
      </c>
      <c r="CA2410" s="337" t="s">
        <v>168</v>
      </c>
      <c r="CB2410" s="337" t="s">
        <v>319</v>
      </c>
      <c r="CC2410" s="337" t="s">
        <v>320</v>
      </c>
      <c r="CD2410" s="338">
        <v>15</v>
      </c>
      <c r="CE2410" s="335">
        <v>44986</v>
      </c>
      <c r="CF2410" s="337">
        <v>0</v>
      </c>
      <c r="CG2410" s="337" t="s">
        <v>90</v>
      </c>
      <c r="CH2410" s="337">
        <v>0</v>
      </c>
      <c r="CI2410" s="337" t="s">
        <v>80</v>
      </c>
      <c r="CJ2410" s="337"/>
      <c r="CK2410" s="337"/>
      <c r="CL2410" s="337"/>
      <c r="CM2410" s="337" t="s">
        <v>73</v>
      </c>
      <c r="CN2410" s="337">
        <v>3</v>
      </c>
    </row>
    <row r="2411" spans="4:92">
      <c r="D2411" s="273" t="s">
        <v>83</v>
      </c>
      <c r="E2411" s="273" t="s">
        <v>287</v>
      </c>
      <c r="F2411" s="273" t="s">
        <v>892</v>
      </c>
      <c r="G2411" s="273" t="s">
        <v>895</v>
      </c>
      <c r="H2411" s="274">
        <v>44958</v>
      </c>
      <c r="I2411" s="273">
        <v>11403</v>
      </c>
      <c r="J2411" s="273">
        <v>809</v>
      </c>
      <c r="K2411" s="273">
        <v>6117</v>
      </c>
      <c r="L2411" s="273" t="s">
        <v>66</v>
      </c>
      <c r="M2411" s="273">
        <v>1467.8489</v>
      </c>
      <c r="N2411" s="273" t="s">
        <v>115</v>
      </c>
      <c r="W2411" s="273">
        <v>144598</v>
      </c>
      <c r="X2411" s="273" t="s">
        <v>64</v>
      </c>
      <c r="Y2411" s="273" t="s">
        <v>75</v>
      </c>
      <c r="Z2411" s="273" t="s">
        <v>173</v>
      </c>
      <c r="AA2411" s="273" t="s">
        <v>173</v>
      </c>
      <c r="AB2411" s="274">
        <v>45108</v>
      </c>
      <c r="AC2411" s="273">
        <v>12727</v>
      </c>
      <c r="AD2411" s="273">
        <v>45</v>
      </c>
      <c r="AE2411" s="273">
        <v>0</v>
      </c>
      <c r="AF2411" s="273" t="s">
        <v>90</v>
      </c>
      <c r="AG2411" s="273" t="s">
        <v>722</v>
      </c>
      <c r="AH2411" s="273" t="s">
        <v>723</v>
      </c>
      <c r="AI2411" s="273" t="s">
        <v>123</v>
      </c>
      <c r="AJ2411" s="273" t="s">
        <v>200</v>
      </c>
      <c r="AK2411" s="273">
        <v>206848</v>
      </c>
      <c r="BV2411" s="279" t="s">
        <v>64</v>
      </c>
      <c r="BW2411" s="280" t="s">
        <v>75</v>
      </c>
      <c r="BX2411" s="280" t="s">
        <v>79</v>
      </c>
      <c r="BY2411" s="280" t="s">
        <v>79</v>
      </c>
      <c r="BZ2411" s="280" t="s">
        <v>86</v>
      </c>
      <c r="CA2411" s="280" t="s">
        <v>87</v>
      </c>
      <c r="CB2411" s="280" t="s">
        <v>179</v>
      </c>
      <c r="CC2411" s="280" t="s">
        <v>180</v>
      </c>
      <c r="CD2411" s="281">
        <v>1</v>
      </c>
      <c r="CE2411" s="277">
        <v>44986</v>
      </c>
      <c r="CF2411" s="280"/>
      <c r="CG2411" s="280" t="s">
        <v>181</v>
      </c>
      <c r="CH2411" s="280"/>
      <c r="CI2411" s="280" t="s">
        <v>181</v>
      </c>
      <c r="CJ2411" s="280" t="s">
        <v>1604</v>
      </c>
      <c r="CK2411" s="280"/>
      <c r="CL2411" s="280"/>
      <c r="CM2411" s="280" t="s">
        <v>73</v>
      </c>
      <c r="CN2411" s="280">
        <v>3</v>
      </c>
    </row>
    <row r="2412" spans="4:92">
      <c r="D2412" s="273" t="s">
        <v>83</v>
      </c>
      <c r="E2412" s="273" t="s">
        <v>287</v>
      </c>
      <c r="F2412" s="273" t="s">
        <v>892</v>
      </c>
      <c r="G2412" s="273" t="s">
        <v>895</v>
      </c>
      <c r="H2412" s="274">
        <v>44958</v>
      </c>
      <c r="I2412" s="273">
        <v>11403</v>
      </c>
      <c r="J2412" s="273">
        <v>809</v>
      </c>
      <c r="K2412" s="273">
        <v>0</v>
      </c>
      <c r="L2412" s="273" t="s">
        <v>66</v>
      </c>
      <c r="N2412" s="273" t="s">
        <v>107</v>
      </c>
      <c r="W2412" s="273">
        <v>144599</v>
      </c>
      <c r="X2412" s="273" t="s">
        <v>64</v>
      </c>
      <c r="Y2412" s="273" t="s">
        <v>75</v>
      </c>
      <c r="Z2412" s="273" t="s">
        <v>173</v>
      </c>
      <c r="AA2412" s="273" t="s">
        <v>173</v>
      </c>
      <c r="AB2412" s="274">
        <v>45108</v>
      </c>
      <c r="AC2412" s="273">
        <v>12727</v>
      </c>
      <c r="AD2412" s="273">
        <v>45</v>
      </c>
      <c r="AE2412" s="273">
        <v>0</v>
      </c>
      <c r="AF2412" s="273" t="s">
        <v>90</v>
      </c>
      <c r="AG2412" s="273" t="s">
        <v>726</v>
      </c>
      <c r="AH2412" s="273" t="s">
        <v>727</v>
      </c>
      <c r="AI2412" s="273" t="s">
        <v>123</v>
      </c>
      <c r="AJ2412" s="273" t="s">
        <v>200</v>
      </c>
      <c r="AK2412" s="273">
        <v>206854</v>
      </c>
      <c r="BV2412" s="336" t="s">
        <v>64</v>
      </c>
      <c r="BW2412" s="337" t="s">
        <v>75</v>
      </c>
      <c r="BX2412" s="337" t="s">
        <v>79</v>
      </c>
      <c r="BY2412" s="337" t="s">
        <v>79</v>
      </c>
      <c r="BZ2412" s="337" t="s">
        <v>86</v>
      </c>
      <c r="CA2412" s="337" t="s">
        <v>87</v>
      </c>
      <c r="CB2412" s="337" t="s">
        <v>179</v>
      </c>
      <c r="CC2412" s="337" t="s">
        <v>180</v>
      </c>
      <c r="CD2412" s="338">
        <v>1</v>
      </c>
      <c r="CE2412" s="335">
        <v>44986</v>
      </c>
      <c r="CF2412" s="337"/>
      <c r="CG2412" s="337" t="s">
        <v>181</v>
      </c>
      <c r="CH2412" s="337"/>
      <c r="CI2412" s="337" t="s">
        <v>181</v>
      </c>
      <c r="CJ2412" s="337" t="s">
        <v>1604</v>
      </c>
      <c r="CK2412" s="337"/>
      <c r="CL2412" s="337"/>
      <c r="CM2412" s="337" t="s">
        <v>73</v>
      </c>
      <c r="CN2412" s="337">
        <v>3</v>
      </c>
    </row>
    <row r="2413" spans="4:92">
      <c r="D2413" s="273" t="s">
        <v>83</v>
      </c>
      <c r="E2413" s="273" t="s">
        <v>287</v>
      </c>
      <c r="F2413" s="273" t="s">
        <v>892</v>
      </c>
      <c r="G2413" s="273" t="s">
        <v>895</v>
      </c>
      <c r="H2413" s="274">
        <v>44986</v>
      </c>
      <c r="I2413" s="273">
        <v>11565</v>
      </c>
      <c r="J2413" s="273">
        <v>809</v>
      </c>
      <c r="W2413" s="273">
        <v>149272</v>
      </c>
      <c r="X2413" s="273" t="s">
        <v>64</v>
      </c>
      <c r="Y2413" s="273" t="s">
        <v>75</v>
      </c>
      <c r="Z2413" s="273" t="s">
        <v>173</v>
      </c>
      <c r="AA2413" s="273" t="s">
        <v>173</v>
      </c>
      <c r="AB2413" s="274">
        <v>45108</v>
      </c>
      <c r="AC2413" s="273">
        <v>12727</v>
      </c>
      <c r="AD2413" s="273">
        <v>45</v>
      </c>
      <c r="AE2413" s="273">
        <v>0</v>
      </c>
      <c r="AF2413" s="273" t="s">
        <v>90</v>
      </c>
      <c r="AG2413" s="273" t="s">
        <v>568</v>
      </c>
      <c r="AH2413" s="273" t="s">
        <v>730</v>
      </c>
      <c r="AI2413" s="273" t="s">
        <v>123</v>
      </c>
      <c r="AJ2413" s="273" t="s">
        <v>200</v>
      </c>
      <c r="AK2413" s="273">
        <v>206860</v>
      </c>
      <c r="BV2413" s="279" t="s">
        <v>64</v>
      </c>
      <c r="BW2413" s="280" t="s">
        <v>75</v>
      </c>
      <c r="BX2413" s="280" t="s">
        <v>79</v>
      </c>
      <c r="BY2413" s="280" t="s">
        <v>79</v>
      </c>
      <c r="BZ2413" s="280" t="s">
        <v>86</v>
      </c>
      <c r="CA2413" s="280" t="s">
        <v>87</v>
      </c>
      <c r="CB2413" s="280" t="s">
        <v>179</v>
      </c>
      <c r="CC2413" s="280" t="s">
        <v>180</v>
      </c>
      <c r="CD2413" s="281">
        <v>1</v>
      </c>
      <c r="CE2413" s="277">
        <v>44986</v>
      </c>
      <c r="CF2413" s="280"/>
      <c r="CG2413" s="280" t="s">
        <v>181</v>
      </c>
      <c r="CH2413" s="280"/>
      <c r="CI2413" s="280" t="s">
        <v>181</v>
      </c>
      <c r="CJ2413" s="280" t="s">
        <v>1604</v>
      </c>
      <c r="CK2413" s="280"/>
      <c r="CL2413" s="280"/>
      <c r="CM2413" s="280" t="s">
        <v>73</v>
      </c>
      <c r="CN2413" s="280">
        <v>3</v>
      </c>
    </row>
    <row r="2414" spans="4:92">
      <c r="D2414" s="273" t="s">
        <v>83</v>
      </c>
      <c r="E2414" s="273" t="s">
        <v>287</v>
      </c>
      <c r="F2414" s="273" t="s">
        <v>892</v>
      </c>
      <c r="G2414" s="273" t="s">
        <v>895</v>
      </c>
      <c r="H2414" s="274">
        <v>44986</v>
      </c>
      <c r="I2414" s="273">
        <v>11565</v>
      </c>
      <c r="J2414" s="273">
        <v>809</v>
      </c>
      <c r="K2414" s="273">
        <v>4355</v>
      </c>
      <c r="L2414" s="273" t="s">
        <v>66</v>
      </c>
      <c r="M2414" s="273">
        <v>947.86285999999996</v>
      </c>
      <c r="N2414" s="273" t="s">
        <v>115</v>
      </c>
      <c r="W2414" s="273">
        <v>149296</v>
      </c>
      <c r="X2414" s="273" t="s">
        <v>64</v>
      </c>
      <c r="Y2414" s="273" t="s">
        <v>75</v>
      </c>
      <c r="Z2414" s="273" t="s">
        <v>173</v>
      </c>
      <c r="AA2414" s="273" t="s">
        <v>173</v>
      </c>
      <c r="AB2414" s="274">
        <v>45108</v>
      </c>
      <c r="AC2414" s="273">
        <v>12727</v>
      </c>
      <c r="AD2414" s="273">
        <v>45</v>
      </c>
      <c r="AE2414" s="273">
        <v>0</v>
      </c>
      <c r="AF2414" s="273" t="s">
        <v>90</v>
      </c>
      <c r="AG2414" s="273" t="s">
        <v>732</v>
      </c>
      <c r="AH2414" s="273" t="s">
        <v>733</v>
      </c>
      <c r="AI2414" s="273" t="s">
        <v>123</v>
      </c>
      <c r="AJ2414" s="273" t="s">
        <v>200</v>
      </c>
      <c r="AK2414" s="273">
        <v>206866</v>
      </c>
      <c r="BV2414" s="336" t="s">
        <v>64</v>
      </c>
      <c r="BW2414" s="337" t="s">
        <v>75</v>
      </c>
      <c r="BX2414" s="337" t="s">
        <v>79</v>
      </c>
      <c r="BY2414" s="337" t="s">
        <v>79</v>
      </c>
      <c r="BZ2414" s="337" t="s">
        <v>167</v>
      </c>
      <c r="CA2414" s="337" t="s">
        <v>168</v>
      </c>
      <c r="CB2414" s="337" t="s">
        <v>313</v>
      </c>
      <c r="CC2414" s="337" t="s">
        <v>314</v>
      </c>
      <c r="CD2414" s="338">
        <v>14</v>
      </c>
      <c r="CE2414" s="335">
        <v>44986</v>
      </c>
      <c r="CF2414" s="337">
        <v>0</v>
      </c>
      <c r="CG2414" s="337" t="s">
        <v>90</v>
      </c>
      <c r="CH2414" s="337">
        <v>0</v>
      </c>
      <c r="CI2414" s="337" t="s">
        <v>80</v>
      </c>
      <c r="CJ2414" s="337"/>
      <c r="CK2414" s="337"/>
      <c r="CL2414" s="337"/>
      <c r="CM2414" s="337" t="s">
        <v>73</v>
      </c>
      <c r="CN2414" s="337">
        <v>3</v>
      </c>
    </row>
    <row r="2415" spans="4:92">
      <c r="D2415" s="273" t="s">
        <v>83</v>
      </c>
      <c r="E2415" s="273" t="s">
        <v>287</v>
      </c>
      <c r="F2415" s="273" t="s">
        <v>892</v>
      </c>
      <c r="G2415" s="273" t="s">
        <v>895</v>
      </c>
      <c r="H2415" s="274">
        <v>44986</v>
      </c>
      <c r="I2415" s="273">
        <v>11565</v>
      </c>
      <c r="J2415" s="273">
        <v>809</v>
      </c>
      <c r="K2415" s="273">
        <v>0</v>
      </c>
      <c r="L2415" s="273" t="s">
        <v>66</v>
      </c>
      <c r="N2415" s="273" t="s">
        <v>107</v>
      </c>
      <c r="W2415" s="273">
        <v>149297</v>
      </c>
      <c r="X2415" s="273" t="s">
        <v>64</v>
      </c>
      <c r="Y2415" s="273" t="s">
        <v>75</v>
      </c>
      <c r="Z2415" s="273" t="s">
        <v>173</v>
      </c>
      <c r="AA2415" s="273" t="s">
        <v>173</v>
      </c>
      <c r="AB2415" s="274">
        <v>45108</v>
      </c>
      <c r="AC2415" s="273">
        <v>12727</v>
      </c>
      <c r="AD2415" s="273">
        <v>45</v>
      </c>
      <c r="AE2415" s="273">
        <v>7.6559999999999997</v>
      </c>
      <c r="AF2415" s="273" t="s">
        <v>90</v>
      </c>
      <c r="AG2415" s="273" t="s">
        <v>738</v>
      </c>
      <c r="AH2415" s="273" t="s">
        <v>739</v>
      </c>
      <c r="AI2415" s="273" t="s">
        <v>123</v>
      </c>
      <c r="AJ2415" s="273" t="s">
        <v>200</v>
      </c>
      <c r="AK2415" s="273">
        <v>206872</v>
      </c>
      <c r="BV2415" s="279" t="s">
        <v>64</v>
      </c>
      <c r="BW2415" s="280" t="s">
        <v>75</v>
      </c>
      <c r="BX2415" s="280" t="s">
        <v>79</v>
      </c>
      <c r="BY2415" s="280" t="s">
        <v>79</v>
      </c>
      <c r="BZ2415" s="280" t="s">
        <v>167</v>
      </c>
      <c r="CA2415" s="280" t="s">
        <v>168</v>
      </c>
      <c r="CB2415" s="280" t="s">
        <v>353</v>
      </c>
      <c r="CC2415" s="280" t="s">
        <v>354</v>
      </c>
      <c r="CD2415" s="281">
        <v>13</v>
      </c>
      <c r="CE2415" s="277">
        <v>44986</v>
      </c>
      <c r="CF2415" s="280">
        <v>0</v>
      </c>
      <c r="CG2415" s="280" t="s">
        <v>90</v>
      </c>
      <c r="CH2415" s="280">
        <v>0</v>
      </c>
      <c r="CI2415" s="280" t="s">
        <v>80</v>
      </c>
      <c r="CJ2415" s="280"/>
      <c r="CK2415" s="280"/>
      <c r="CL2415" s="280"/>
      <c r="CM2415" s="280" t="s">
        <v>73</v>
      </c>
      <c r="CN2415" s="280">
        <v>3</v>
      </c>
    </row>
    <row r="2416" spans="4:92">
      <c r="D2416" s="273" t="s">
        <v>83</v>
      </c>
      <c r="E2416" s="273" t="s">
        <v>287</v>
      </c>
      <c r="F2416" s="273" t="s">
        <v>892</v>
      </c>
      <c r="G2416" s="273" t="s">
        <v>895</v>
      </c>
      <c r="H2416" s="274">
        <v>45017</v>
      </c>
      <c r="I2416" s="273">
        <v>11727</v>
      </c>
      <c r="J2416" s="273">
        <v>809</v>
      </c>
      <c r="W2416" s="273">
        <v>153970</v>
      </c>
      <c r="X2416" s="273" t="s">
        <v>64</v>
      </c>
      <c r="Y2416" s="273" t="s">
        <v>75</v>
      </c>
      <c r="Z2416" s="273" t="s">
        <v>173</v>
      </c>
      <c r="AA2416" s="273" t="s">
        <v>173</v>
      </c>
      <c r="AB2416" s="274">
        <v>45108</v>
      </c>
      <c r="AC2416" s="273">
        <v>12727</v>
      </c>
      <c r="AD2416" s="273">
        <v>45</v>
      </c>
      <c r="AE2416" s="273">
        <v>0</v>
      </c>
      <c r="AF2416" s="273" t="s">
        <v>90</v>
      </c>
      <c r="AG2416" s="273" t="s">
        <v>414</v>
      </c>
      <c r="AH2416" s="273" t="s">
        <v>742</v>
      </c>
      <c r="AI2416" s="273" t="s">
        <v>199</v>
      </c>
      <c r="AJ2416" s="273" t="s">
        <v>200</v>
      </c>
      <c r="AK2416" s="273">
        <v>206878</v>
      </c>
      <c r="BV2416" s="336" t="s">
        <v>64</v>
      </c>
      <c r="BW2416" s="337" t="s">
        <v>75</v>
      </c>
      <c r="BX2416" s="337" t="s">
        <v>79</v>
      </c>
      <c r="BY2416" s="337" t="s">
        <v>79</v>
      </c>
      <c r="BZ2416" s="337" t="s">
        <v>151</v>
      </c>
      <c r="CA2416" s="337" t="s">
        <v>152</v>
      </c>
      <c r="CB2416" s="337" t="s">
        <v>161</v>
      </c>
      <c r="CC2416" s="337" t="s">
        <v>162</v>
      </c>
      <c r="CD2416" s="338">
        <v>11</v>
      </c>
      <c r="CE2416" s="335">
        <v>44986</v>
      </c>
      <c r="CF2416" s="337">
        <v>61418.400000000001</v>
      </c>
      <c r="CG2416" s="337" t="s">
        <v>90</v>
      </c>
      <c r="CH2416" s="337">
        <v>61418.400000000001</v>
      </c>
      <c r="CI2416" s="337" t="s">
        <v>80</v>
      </c>
      <c r="CJ2416" s="337"/>
      <c r="CK2416" s="337"/>
      <c r="CL2416" s="337"/>
      <c r="CM2416" s="337" t="s">
        <v>73</v>
      </c>
      <c r="CN2416" s="337">
        <v>3</v>
      </c>
    </row>
    <row r="2417" spans="4:92">
      <c r="D2417" s="273" t="s">
        <v>83</v>
      </c>
      <c r="E2417" s="273" t="s">
        <v>63</v>
      </c>
      <c r="F2417" s="273" t="s">
        <v>530</v>
      </c>
      <c r="G2417" s="273" t="s">
        <v>538</v>
      </c>
      <c r="H2417" s="274">
        <v>44927</v>
      </c>
      <c r="I2417" s="273">
        <v>11162</v>
      </c>
      <c r="J2417" s="273">
        <v>678</v>
      </c>
      <c r="K2417" s="273">
        <v>1322</v>
      </c>
      <c r="L2417" s="273" t="s">
        <v>66</v>
      </c>
      <c r="M2417" s="273">
        <v>214.22200799999999</v>
      </c>
      <c r="N2417" s="273" t="s">
        <v>115</v>
      </c>
      <c r="W2417" s="273">
        <v>137609</v>
      </c>
      <c r="X2417" s="273" t="s">
        <v>64</v>
      </c>
      <c r="Y2417" s="273" t="s">
        <v>75</v>
      </c>
      <c r="Z2417" s="273" t="s">
        <v>173</v>
      </c>
      <c r="AA2417" s="273" t="s">
        <v>173</v>
      </c>
      <c r="AB2417" s="274">
        <v>45108</v>
      </c>
      <c r="AC2417" s="273">
        <v>12727</v>
      </c>
      <c r="AD2417" s="273">
        <v>45</v>
      </c>
      <c r="AE2417" s="273">
        <v>5.5</v>
      </c>
      <c r="AF2417" s="273" t="s">
        <v>90</v>
      </c>
      <c r="AG2417" s="273" t="s">
        <v>424</v>
      </c>
      <c r="AH2417" s="273" t="s">
        <v>745</v>
      </c>
      <c r="AI2417" s="273" t="s">
        <v>199</v>
      </c>
      <c r="AJ2417" s="273" t="s">
        <v>200</v>
      </c>
      <c r="AK2417" s="273">
        <v>206884</v>
      </c>
      <c r="BV2417" s="279" t="s">
        <v>64</v>
      </c>
      <c r="BW2417" s="280" t="s">
        <v>75</v>
      </c>
      <c r="BX2417" s="280" t="s">
        <v>79</v>
      </c>
      <c r="BY2417" s="280" t="s">
        <v>79</v>
      </c>
      <c r="BZ2417" s="280" t="s">
        <v>167</v>
      </c>
      <c r="CA2417" s="280" t="s">
        <v>168</v>
      </c>
      <c r="CB2417" s="280" t="s">
        <v>169</v>
      </c>
      <c r="CC2417" s="280" t="s">
        <v>170</v>
      </c>
      <c r="CD2417" s="281">
        <v>12</v>
      </c>
      <c r="CE2417" s="277">
        <v>44986</v>
      </c>
      <c r="CF2417" s="280">
        <v>1397</v>
      </c>
      <c r="CG2417" s="280" t="s">
        <v>90</v>
      </c>
      <c r="CH2417" s="280">
        <v>1397</v>
      </c>
      <c r="CI2417" s="280" t="s">
        <v>80</v>
      </c>
      <c r="CJ2417" s="280"/>
      <c r="CK2417" s="280"/>
      <c r="CL2417" s="280"/>
      <c r="CM2417" s="280" t="s">
        <v>73</v>
      </c>
      <c r="CN2417" s="280">
        <v>3</v>
      </c>
    </row>
    <row r="2418" spans="4:92">
      <c r="D2418" s="273" t="s">
        <v>83</v>
      </c>
      <c r="E2418" s="273" t="s">
        <v>63</v>
      </c>
      <c r="F2418" s="273" t="s">
        <v>530</v>
      </c>
      <c r="G2418" s="273" t="s">
        <v>538</v>
      </c>
      <c r="H2418" s="274">
        <v>44927</v>
      </c>
      <c r="I2418" s="273">
        <v>11162</v>
      </c>
      <c r="J2418" s="273">
        <v>678</v>
      </c>
      <c r="K2418" s="273">
        <v>0</v>
      </c>
      <c r="L2418" s="273" t="s">
        <v>66</v>
      </c>
      <c r="N2418" s="273" t="s">
        <v>107</v>
      </c>
      <c r="W2418" s="273">
        <v>137610</v>
      </c>
      <c r="X2418" s="273" t="s">
        <v>64</v>
      </c>
      <c r="Y2418" s="273" t="s">
        <v>75</v>
      </c>
      <c r="Z2418" s="273" t="s">
        <v>173</v>
      </c>
      <c r="AA2418" s="273" t="s">
        <v>173</v>
      </c>
      <c r="AB2418" s="274">
        <v>45108</v>
      </c>
      <c r="AC2418" s="273">
        <v>12727</v>
      </c>
      <c r="AD2418" s="273">
        <v>45</v>
      </c>
      <c r="AE2418" s="273">
        <v>5.5</v>
      </c>
      <c r="AF2418" s="273" t="s">
        <v>90</v>
      </c>
      <c r="AG2418" s="273" t="s">
        <v>428</v>
      </c>
      <c r="AH2418" s="273" t="s">
        <v>1588</v>
      </c>
      <c r="AI2418" s="273" t="s">
        <v>199</v>
      </c>
      <c r="AJ2418" s="273" t="s">
        <v>200</v>
      </c>
      <c r="AK2418" s="273">
        <v>206890</v>
      </c>
      <c r="BV2418" s="336" t="s">
        <v>64</v>
      </c>
      <c r="BW2418" s="337" t="s">
        <v>75</v>
      </c>
      <c r="BX2418" s="337" t="s">
        <v>79</v>
      </c>
      <c r="BY2418" s="337" t="s">
        <v>79</v>
      </c>
      <c r="BZ2418" s="337" t="s">
        <v>126</v>
      </c>
      <c r="CA2418" s="337" t="s">
        <v>127</v>
      </c>
      <c r="CB2418" s="337" t="s">
        <v>133</v>
      </c>
      <c r="CC2418" s="337" t="s">
        <v>134</v>
      </c>
      <c r="CD2418" s="338">
        <v>7</v>
      </c>
      <c r="CE2418" s="335">
        <v>44986</v>
      </c>
      <c r="CF2418" s="337"/>
      <c r="CG2418" s="337"/>
      <c r="CH2418" s="337"/>
      <c r="CI2418" s="337" t="s">
        <v>104</v>
      </c>
      <c r="CJ2418" s="337"/>
      <c r="CK2418" s="337"/>
      <c r="CL2418" s="337"/>
      <c r="CM2418" s="337" t="s">
        <v>73</v>
      </c>
      <c r="CN2418" s="337">
        <v>3</v>
      </c>
    </row>
    <row r="2419" spans="4:92">
      <c r="D2419" s="273" t="s">
        <v>83</v>
      </c>
      <c r="E2419" s="273" t="s">
        <v>63</v>
      </c>
      <c r="F2419" s="273" t="s">
        <v>530</v>
      </c>
      <c r="G2419" s="273" t="s">
        <v>538</v>
      </c>
      <c r="H2419" s="274">
        <v>44958</v>
      </c>
      <c r="I2419" s="273">
        <v>11324</v>
      </c>
      <c r="J2419" s="273">
        <v>678</v>
      </c>
      <c r="W2419" s="273">
        <v>142283</v>
      </c>
      <c r="X2419" s="273" t="s">
        <v>64</v>
      </c>
      <c r="Y2419" s="273" t="s">
        <v>75</v>
      </c>
      <c r="Z2419" s="273" t="s">
        <v>173</v>
      </c>
      <c r="AA2419" s="273" t="s">
        <v>173</v>
      </c>
      <c r="AB2419" s="274">
        <v>45108</v>
      </c>
      <c r="AC2419" s="273">
        <v>12727</v>
      </c>
      <c r="AD2419" s="273">
        <v>45</v>
      </c>
      <c r="AE2419" s="273">
        <v>0</v>
      </c>
      <c r="AF2419" s="273" t="s">
        <v>90</v>
      </c>
      <c r="AG2419" s="273" t="s">
        <v>1555</v>
      </c>
      <c r="AH2419" s="273" t="s">
        <v>1590</v>
      </c>
      <c r="AI2419" s="273" t="s">
        <v>123</v>
      </c>
      <c r="AJ2419" s="273" t="s">
        <v>200</v>
      </c>
      <c r="AK2419" s="273">
        <v>206896</v>
      </c>
      <c r="BV2419" s="279" t="s">
        <v>64</v>
      </c>
      <c r="BW2419" s="280" t="s">
        <v>75</v>
      </c>
      <c r="BX2419" s="280" t="s">
        <v>79</v>
      </c>
      <c r="BY2419" s="280" t="s">
        <v>79</v>
      </c>
      <c r="BZ2419" s="280" t="s">
        <v>138</v>
      </c>
      <c r="CA2419" s="280" t="s">
        <v>139</v>
      </c>
      <c r="CB2419" s="280" t="s">
        <v>140</v>
      </c>
      <c r="CC2419" s="280" t="s">
        <v>141</v>
      </c>
      <c r="CD2419" s="281">
        <v>9</v>
      </c>
      <c r="CE2419" s="277">
        <v>44986</v>
      </c>
      <c r="CF2419" s="280">
        <v>0</v>
      </c>
      <c r="CG2419" s="280" t="s">
        <v>90</v>
      </c>
      <c r="CH2419" s="280">
        <v>0</v>
      </c>
      <c r="CI2419" s="280" t="s">
        <v>80</v>
      </c>
      <c r="CJ2419" s="280"/>
      <c r="CK2419" s="280"/>
      <c r="CL2419" s="280"/>
      <c r="CM2419" s="280" t="s">
        <v>73</v>
      </c>
      <c r="CN2419" s="280">
        <v>3</v>
      </c>
    </row>
    <row r="2420" spans="4:92">
      <c r="D2420" s="273" t="s">
        <v>83</v>
      </c>
      <c r="E2420" s="273" t="s">
        <v>63</v>
      </c>
      <c r="F2420" s="273" t="s">
        <v>530</v>
      </c>
      <c r="G2420" s="273" t="s">
        <v>538</v>
      </c>
      <c r="H2420" s="274">
        <v>44958</v>
      </c>
      <c r="I2420" s="273">
        <v>11324</v>
      </c>
      <c r="J2420" s="273">
        <v>678</v>
      </c>
      <c r="K2420" s="273">
        <v>1711</v>
      </c>
      <c r="L2420" s="273" t="s">
        <v>66</v>
      </c>
      <c r="M2420" s="273">
        <v>250.93992</v>
      </c>
      <c r="N2420" s="273" t="s">
        <v>115</v>
      </c>
      <c r="W2420" s="273">
        <v>142307</v>
      </c>
      <c r="X2420" s="273" t="s">
        <v>64</v>
      </c>
      <c r="Y2420" s="273" t="s">
        <v>75</v>
      </c>
      <c r="Z2420" s="273" t="s">
        <v>173</v>
      </c>
      <c r="AA2420" s="273" t="s">
        <v>173</v>
      </c>
      <c r="AB2420" s="274">
        <v>45108</v>
      </c>
      <c r="AC2420" s="273">
        <v>12727</v>
      </c>
      <c r="AD2420" s="273">
        <v>45</v>
      </c>
      <c r="AE2420" s="273">
        <v>0</v>
      </c>
      <c r="AF2420" s="273" t="s">
        <v>90</v>
      </c>
      <c r="AG2420" s="273" t="s">
        <v>488</v>
      </c>
      <c r="AH2420" s="273" t="s">
        <v>1591</v>
      </c>
      <c r="AI2420" s="273" t="s">
        <v>123</v>
      </c>
      <c r="AJ2420" s="273" t="s">
        <v>200</v>
      </c>
      <c r="AK2420" s="273">
        <v>206902</v>
      </c>
      <c r="BV2420" s="336" t="s">
        <v>64</v>
      </c>
      <c r="BW2420" s="337" t="s">
        <v>75</v>
      </c>
      <c r="BX2420" s="337" t="s">
        <v>79</v>
      </c>
      <c r="BY2420" s="337" t="s">
        <v>79</v>
      </c>
      <c r="BZ2420" s="337" t="s">
        <v>151</v>
      </c>
      <c r="CA2420" s="337" t="s">
        <v>152</v>
      </c>
      <c r="CB2420" s="337" t="s">
        <v>153</v>
      </c>
      <c r="CC2420" s="337" t="s">
        <v>154</v>
      </c>
      <c r="CD2420" s="338">
        <v>10</v>
      </c>
      <c r="CE2420" s="335">
        <v>44986</v>
      </c>
      <c r="CF2420" s="337">
        <v>76773</v>
      </c>
      <c r="CG2420" s="337" t="s">
        <v>90</v>
      </c>
      <c r="CH2420" s="337">
        <v>76773</v>
      </c>
      <c r="CI2420" s="337" t="s">
        <v>80</v>
      </c>
      <c r="CJ2420" s="337"/>
      <c r="CK2420" s="337"/>
      <c r="CL2420" s="337"/>
      <c r="CM2420" s="337" t="s">
        <v>73</v>
      </c>
      <c r="CN2420" s="337">
        <v>3</v>
      </c>
    </row>
    <row r="2421" spans="4:92">
      <c r="D2421" s="273" t="s">
        <v>83</v>
      </c>
      <c r="E2421" s="273" t="s">
        <v>63</v>
      </c>
      <c r="F2421" s="273" t="s">
        <v>530</v>
      </c>
      <c r="G2421" s="273" t="s">
        <v>538</v>
      </c>
      <c r="H2421" s="274">
        <v>44958</v>
      </c>
      <c r="I2421" s="273">
        <v>11324</v>
      </c>
      <c r="J2421" s="273">
        <v>678</v>
      </c>
      <c r="K2421" s="273">
        <v>0</v>
      </c>
      <c r="L2421" s="273" t="s">
        <v>66</v>
      </c>
      <c r="N2421" s="273" t="s">
        <v>107</v>
      </c>
      <c r="W2421" s="273">
        <v>142308</v>
      </c>
      <c r="X2421" s="273" t="s">
        <v>64</v>
      </c>
      <c r="Y2421" s="273" t="s">
        <v>75</v>
      </c>
      <c r="Z2421" s="273" t="s">
        <v>173</v>
      </c>
      <c r="AA2421" s="273" t="s">
        <v>173</v>
      </c>
      <c r="AB2421" s="274">
        <v>45108</v>
      </c>
      <c r="AC2421" s="273">
        <v>12727</v>
      </c>
      <c r="AD2421" s="273">
        <v>45</v>
      </c>
      <c r="AE2421" s="273">
        <v>0</v>
      </c>
      <c r="AF2421" s="273" t="s">
        <v>90</v>
      </c>
      <c r="AG2421" s="273" t="s">
        <v>1592</v>
      </c>
      <c r="AH2421" s="273" t="s">
        <v>1593</v>
      </c>
      <c r="AI2421" s="273" t="s">
        <v>199</v>
      </c>
      <c r="AJ2421" s="273" t="s">
        <v>214</v>
      </c>
      <c r="AK2421" s="273">
        <v>206908</v>
      </c>
      <c r="BV2421" s="279" t="s">
        <v>64</v>
      </c>
      <c r="BW2421" s="280" t="s">
        <v>75</v>
      </c>
      <c r="BX2421" s="280" t="s">
        <v>79</v>
      </c>
      <c r="BY2421" s="280" t="s">
        <v>79</v>
      </c>
      <c r="BZ2421" s="280" t="s">
        <v>126</v>
      </c>
      <c r="CA2421" s="280" t="s">
        <v>127</v>
      </c>
      <c r="CB2421" s="280" t="s">
        <v>128</v>
      </c>
      <c r="CC2421" s="280" t="s">
        <v>129</v>
      </c>
      <c r="CD2421" s="281">
        <v>6</v>
      </c>
      <c r="CE2421" s="277">
        <v>44986</v>
      </c>
      <c r="CF2421" s="280"/>
      <c r="CG2421" s="280"/>
      <c r="CH2421" s="280"/>
      <c r="CI2421" s="280" t="s">
        <v>80</v>
      </c>
      <c r="CJ2421" s="280"/>
      <c r="CK2421" s="280"/>
      <c r="CL2421" s="280"/>
      <c r="CM2421" s="280" t="s">
        <v>73</v>
      </c>
      <c r="CN2421" s="280">
        <v>3</v>
      </c>
    </row>
    <row r="2422" spans="4:92">
      <c r="D2422" s="273" t="s">
        <v>83</v>
      </c>
      <c r="E2422" s="273" t="s">
        <v>63</v>
      </c>
      <c r="F2422" s="273" t="s">
        <v>530</v>
      </c>
      <c r="G2422" s="273" t="s">
        <v>538</v>
      </c>
      <c r="H2422" s="274">
        <v>44986</v>
      </c>
      <c r="I2422" s="273">
        <v>11486</v>
      </c>
      <c r="J2422" s="273">
        <v>678</v>
      </c>
      <c r="W2422" s="273">
        <v>146981</v>
      </c>
      <c r="X2422" s="273" t="s">
        <v>64</v>
      </c>
      <c r="Y2422" s="273" t="s">
        <v>75</v>
      </c>
      <c r="Z2422" s="273" t="s">
        <v>173</v>
      </c>
      <c r="AA2422" s="273" t="s">
        <v>173</v>
      </c>
      <c r="AB2422" s="274">
        <v>45108</v>
      </c>
      <c r="AC2422" s="273">
        <v>12727</v>
      </c>
      <c r="AD2422" s="273">
        <v>45</v>
      </c>
      <c r="AE2422" s="273">
        <v>0</v>
      </c>
      <c r="AF2422" s="273" t="s">
        <v>90</v>
      </c>
      <c r="AG2422" s="273" t="s">
        <v>229</v>
      </c>
      <c r="AH2422" s="273" t="s">
        <v>1594</v>
      </c>
      <c r="AI2422" s="273" t="s">
        <v>199</v>
      </c>
      <c r="AJ2422" s="273" t="s">
        <v>214</v>
      </c>
      <c r="AK2422" s="273">
        <v>206914</v>
      </c>
      <c r="BV2422" s="336" t="s">
        <v>64</v>
      </c>
      <c r="BW2422" s="337" t="s">
        <v>75</v>
      </c>
      <c r="BX2422" s="337" t="s">
        <v>79</v>
      </c>
      <c r="BY2422" s="337" t="s">
        <v>79</v>
      </c>
      <c r="BZ2422" s="337" t="s">
        <v>110</v>
      </c>
      <c r="CA2422" s="337" t="s">
        <v>111</v>
      </c>
      <c r="CB2422" s="337" t="s">
        <v>117</v>
      </c>
      <c r="CC2422" s="337" t="s">
        <v>118</v>
      </c>
      <c r="CD2422" s="338">
        <v>5</v>
      </c>
      <c r="CE2422" s="335">
        <v>44986</v>
      </c>
      <c r="CF2422" s="337"/>
      <c r="CG2422" s="337"/>
      <c r="CH2422" s="337"/>
      <c r="CI2422" s="337" t="s">
        <v>104</v>
      </c>
      <c r="CJ2422" s="337"/>
      <c r="CK2422" s="337"/>
      <c r="CL2422" s="337"/>
      <c r="CM2422" s="337" t="s">
        <v>73</v>
      </c>
      <c r="CN2422" s="337">
        <v>3</v>
      </c>
    </row>
    <row r="2423" spans="4:92">
      <c r="D2423" s="273" t="s">
        <v>83</v>
      </c>
      <c r="E2423" s="273" t="s">
        <v>63</v>
      </c>
      <c r="F2423" s="273" t="s">
        <v>530</v>
      </c>
      <c r="G2423" s="273" t="s">
        <v>538</v>
      </c>
      <c r="H2423" s="274">
        <v>44986</v>
      </c>
      <c r="I2423" s="273">
        <v>11486</v>
      </c>
      <c r="J2423" s="273">
        <v>678</v>
      </c>
      <c r="K2423" s="273">
        <v>1738</v>
      </c>
      <c r="L2423" s="273" t="s">
        <v>66</v>
      </c>
      <c r="M2423" s="273">
        <v>270.93176</v>
      </c>
      <c r="N2423" s="273" t="s">
        <v>115</v>
      </c>
      <c r="W2423" s="273">
        <v>147005</v>
      </c>
      <c r="X2423" s="273" t="s">
        <v>64</v>
      </c>
      <c r="Y2423" s="273" t="s">
        <v>75</v>
      </c>
      <c r="Z2423" s="273" t="s">
        <v>173</v>
      </c>
      <c r="AA2423" s="273" t="s">
        <v>173</v>
      </c>
      <c r="AB2423" s="274">
        <v>45108</v>
      </c>
      <c r="AC2423" s="273">
        <v>12727</v>
      </c>
      <c r="AD2423" s="273">
        <v>45</v>
      </c>
      <c r="AE2423" s="273">
        <v>0</v>
      </c>
      <c r="AF2423" s="273" t="s">
        <v>90</v>
      </c>
      <c r="AG2423" s="273" t="s">
        <v>747</v>
      </c>
      <c r="AH2423" s="273" t="s">
        <v>748</v>
      </c>
      <c r="AI2423" s="273" t="s">
        <v>123</v>
      </c>
      <c r="AJ2423" s="273" t="s">
        <v>200</v>
      </c>
      <c r="AK2423" s="273">
        <v>206920</v>
      </c>
      <c r="BV2423" s="279" t="s">
        <v>64</v>
      </c>
      <c r="BW2423" s="280" t="s">
        <v>75</v>
      </c>
      <c r="BX2423" s="280" t="s">
        <v>79</v>
      </c>
      <c r="BY2423" s="280" t="s">
        <v>79</v>
      </c>
      <c r="BZ2423" s="280" t="s">
        <v>110</v>
      </c>
      <c r="CA2423" s="280" t="s">
        <v>111</v>
      </c>
      <c r="CB2423" s="280" t="s">
        <v>112</v>
      </c>
      <c r="CC2423" s="280" t="s">
        <v>113</v>
      </c>
      <c r="CD2423" s="281">
        <v>4</v>
      </c>
      <c r="CE2423" s="277">
        <v>44986</v>
      </c>
      <c r="CF2423" s="280"/>
      <c r="CG2423" s="280"/>
      <c r="CH2423" s="280"/>
      <c r="CI2423" s="280" t="s">
        <v>80</v>
      </c>
      <c r="CJ2423" s="280"/>
      <c r="CK2423" s="280"/>
      <c r="CL2423" s="280"/>
      <c r="CM2423" s="280" t="s">
        <v>73</v>
      </c>
      <c r="CN2423" s="280">
        <v>3</v>
      </c>
    </row>
    <row r="2424" spans="4:92">
      <c r="D2424" s="273" t="s">
        <v>83</v>
      </c>
      <c r="E2424" s="273" t="s">
        <v>63</v>
      </c>
      <c r="F2424" s="273" t="s">
        <v>530</v>
      </c>
      <c r="G2424" s="273" t="s">
        <v>538</v>
      </c>
      <c r="H2424" s="274">
        <v>44986</v>
      </c>
      <c r="I2424" s="273">
        <v>11486</v>
      </c>
      <c r="J2424" s="273">
        <v>678</v>
      </c>
      <c r="K2424" s="273">
        <v>0</v>
      </c>
      <c r="L2424" s="273" t="s">
        <v>66</v>
      </c>
      <c r="N2424" s="273" t="s">
        <v>107</v>
      </c>
      <c r="W2424" s="273">
        <v>147006</v>
      </c>
      <c r="X2424" s="273" t="s">
        <v>64</v>
      </c>
      <c r="Y2424" s="273" t="s">
        <v>75</v>
      </c>
      <c r="Z2424" s="273" t="s">
        <v>173</v>
      </c>
      <c r="AA2424" s="273" t="s">
        <v>173</v>
      </c>
      <c r="AB2424" s="274">
        <v>45108</v>
      </c>
      <c r="AC2424" s="273">
        <v>12727</v>
      </c>
      <c r="AD2424" s="273">
        <v>45</v>
      </c>
      <c r="AE2424" s="273">
        <v>0</v>
      </c>
      <c r="AF2424" s="273" t="s">
        <v>90</v>
      </c>
      <c r="AG2424" s="273" t="s">
        <v>751</v>
      </c>
      <c r="AH2424" s="273" t="s">
        <v>752</v>
      </c>
      <c r="AI2424" s="273" t="s">
        <v>123</v>
      </c>
      <c r="AJ2424" s="273" t="s">
        <v>200</v>
      </c>
      <c r="AK2424" s="273">
        <v>206926</v>
      </c>
      <c r="BV2424" s="336" t="s">
        <v>64</v>
      </c>
      <c r="BW2424" s="337" t="s">
        <v>75</v>
      </c>
      <c r="BX2424" s="337" t="s">
        <v>79</v>
      </c>
      <c r="BY2424" s="337" t="s">
        <v>79</v>
      </c>
      <c r="BZ2424" s="337" t="s">
        <v>86</v>
      </c>
      <c r="CA2424" s="337" t="s">
        <v>87</v>
      </c>
      <c r="CB2424" s="337" t="s">
        <v>101</v>
      </c>
      <c r="CC2424" s="337" t="s">
        <v>102</v>
      </c>
      <c r="CD2424" s="338">
        <v>4</v>
      </c>
      <c r="CE2424" s="335">
        <v>44986</v>
      </c>
      <c r="CF2424" s="337">
        <v>38687</v>
      </c>
      <c r="CG2424" s="337" t="s">
        <v>1495</v>
      </c>
      <c r="CH2424" s="337">
        <v>5561.2562500000004</v>
      </c>
      <c r="CI2424" s="337" t="s">
        <v>104</v>
      </c>
      <c r="CJ2424" s="337"/>
      <c r="CK2424" s="337"/>
      <c r="CL2424" s="337"/>
      <c r="CM2424" s="337" t="s">
        <v>73</v>
      </c>
      <c r="CN2424" s="337">
        <v>3</v>
      </c>
    </row>
    <row r="2425" spans="4:92">
      <c r="D2425" s="273" t="s">
        <v>83</v>
      </c>
      <c r="E2425" s="273" t="s">
        <v>63</v>
      </c>
      <c r="F2425" s="273" t="s">
        <v>530</v>
      </c>
      <c r="G2425" s="273" t="s">
        <v>538</v>
      </c>
      <c r="H2425" s="274">
        <v>45017</v>
      </c>
      <c r="I2425" s="273">
        <v>11648</v>
      </c>
      <c r="J2425" s="273">
        <v>678</v>
      </c>
      <c r="W2425" s="273">
        <v>151679</v>
      </c>
      <c r="X2425" s="273" t="s">
        <v>64</v>
      </c>
      <c r="Y2425" s="273" t="s">
        <v>75</v>
      </c>
      <c r="Z2425" s="273" t="s">
        <v>173</v>
      </c>
      <c r="AA2425" s="273" t="s">
        <v>173</v>
      </c>
      <c r="AB2425" s="274">
        <v>45261</v>
      </c>
      <c r="AC2425" s="273">
        <v>16910</v>
      </c>
      <c r="AD2425" s="273">
        <v>45</v>
      </c>
      <c r="AE2425" s="273">
        <v>0</v>
      </c>
      <c r="AF2425" s="273" t="s">
        <v>90</v>
      </c>
      <c r="AG2425" s="273" t="s">
        <v>1592</v>
      </c>
      <c r="AH2425" s="273" t="s">
        <v>1593</v>
      </c>
      <c r="AI2425" s="273" t="s">
        <v>199</v>
      </c>
      <c r="AJ2425" s="273" t="s">
        <v>214</v>
      </c>
      <c r="AK2425" s="273">
        <v>316376</v>
      </c>
      <c r="BV2425" s="279" t="s">
        <v>64</v>
      </c>
      <c r="BW2425" s="280" t="s">
        <v>75</v>
      </c>
      <c r="BX2425" s="280" t="s">
        <v>79</v>
      </c>
      <c r="BY2425" s="280" t="s">
        <v>79</v>
      </c>
      <c r="BZ2425" s="280" t="s">
        <v>86</v>
      </c>
      <c r="CA2425" s="280" t="s">
        <v>87</v>
      </c>
      <c r="CB2425" s="280" t="s">
        <v>101</v>
      </c>
      <c r="CC2425" s="280" t="s">
        <v>102</v>
      </c>
      <c r="CD2425" s="281">
        <v>4</v>
      </c>
      <c r="CE2425" s="277">
        <v>44986</v>
      </c>
      <c r="CF2425" s="280">
        <v>39530</v>
      </c>
      <c r="CG2425" s="280" t="s">
        <v>1495</v>
      </c>
      <c r="CH2425" s="280">
        <v>5682.4375</v>
      </c>
      <c r="CI2425" s="280" t="s">
        <v>104</v>
      </c>
      <c r="CJ2425" s="280"/>
      <c r="CK2425" s="280"/>
      <c r="CL2425" s="280"/>
      <c r="CM2425" s="280" t="s">
        <v>73</v>
      </c>
      <c r="CN2425" s="280">
        <v>3</v>
      </c>
    </row>
    <row r="2426" spans="4:92">
      <c r="D2426" s="273" t="s">
        <v>83</v>
      </c>
      <c r="E2426" s="273" t="s">
        <v>63</v>
      </c>
      <c r="F2426" s="273" t="s">
        <v>530</v>
      </c>
      <c r="G2426" s="273" t="s">
        <v>538</v>
      </c>
      <c r="H2426" s="274">
        <v>45017</v>
      </c>
      <c r="I2426" s="273">
        <v>11648</v>
      </c>
      <c r="J2426" s="273">
        <v>678</v>
      </c>
      <c r="K2426" s="273">
        <v>2301</v>
      </c>
      <c r="L2426" s="273" t="s">
        <v>66</v>
      </c>
      <c r="M2426" s="273">
        <v>387.04072000000002</v>
      </c>
      <c r="N2426" s="273" t="s">
        <v>115</v>
      </c>
      <c r="W2426" s="273">
        <v>151703</v>
      </c>
      <c r="X2426" s="273" t="s">
        <v>64</v>
      </c>
      <c r="Y2426" s="273" t="s">
        <v>75</v>
      </c>
      <c r="Z2426" s="273" t="s">
        <v>173</v>
      </c>
      <c r="AA2426" s="273" t="s">
        <v>173</v>
      </c>
      <c r="AB2426" s="274">
        <v>45261</v>
      </c>
      <c r="AC2426" s="273">
        <v>16910</v>
      </c>
      <c r="AD2426" s="273">
        <v>45</v>
      </c>
      <c r="AE2426" s="273">
        <v>0</v>
      </c>
      <c r="AF2426" s="273" t="s">
        <v>90</v>
      </c>
      <c r="AG2426" s="273" t="s">
        <v>229</v>
      </c>
      <c r="AH2426" s="273" t="s">
        <v>1594</v>
      </c>
      <c r="AI2426" s="273" t="s">
        <v>199</v>
      </c>
      <c r="AJ2426" s="273" t="s">
        <v>214</v>
      </c>
      <c r="AK2426" s="273">
        <v>316382</v>
      </c>
      <c r="BV2426" s="336" t="s">
        <v>64</v>
      </c>
      <c r="BW2426" s="337" t="s">
        <v>75</v>
      </c>
      <c r="BX2426" s="337" t="s">
        <v>79</v>
      </c>
      <c r="BY2426" s="337" t="s">
        <v>79</v>
      </c>
      <c r="BZ2426" s="337" t="s">
        <v>86</v>
      </c>
      <c r="CA2426" s="337" t="s">
        <v>87</v>
      </c>
      <c r="CB2426" s="337" t="s">
        <v>101</v>
      </c>
      <c r="CC2426" s="337" t="s">
        <v>102</v>
      </c>
      <c r="CD2426" s="338">
        <v>4</v>
      </c>
      <c r="CE2426" s="335">
        <v>44986</v>
      </c>
      <c r="CF2426" s="337">
        <v>41314</v>
      </c>
      <c r="CG2426" s="337" t="s">
        <v>1495</v>
      </c>
      <c r="CH2426" s="337">
        <v>5938.8874999999998</v>
      </c>
      <c r="CI2426" s="337" t="s">
        <v>104</v>
      </c>
      <c r="CJ2426" s="337"/>
      <c r="CK2426" s="337"/>
      <c r="CL2426" s="337"/>
      <c r="CM2426" s="337" t="s">
        <v>73</v>
      </c>
      <c r="CN2426" s="337">
        <v>3</v>
      </c>
    </row>
    <row r="2427" spans="4:92">
      <c r="D2427" s="273" t="s">
        <v>83</v>
      </c>
      <c r="E2427" s="273" t="s">
        <v>63</v>
      </c>
      <c r="F2427" s="273" t="s">
        <v>530</v>
      </c>
      <c r="G2427" s="273" t="s">
        <v>538</v>
      </c>
      <c r="H2427" s="274">
        <v>45017</v>
      </c>
      <c r="I2427" s="273">
        <v>11648</v>
      </c>
      <c r="J2427" s="273">
        <v>678</v>
      </c>
      <c r="K2427" s="273">
        <v>0</v>
      </c>
      <c r="L2427" s="273" t="s">
        <v>66</v>
      </c>
      <c r="N2427" s="273" t="s">
        <v>107</v>
      </c>
      <c r="W2427" s="273">
        <v>151704</v>
      </c>
      <c r="X2427" s="273" t="s">
        <v>64</v>
      </c>
      <c r="Y2427" s="273" t="s">
        <v>75</v>
      </c>
      <c r="Z2427" s="273" t="s">
        <v>173</v>
      </c>
      <c r="AA2427" s="273" t="s">
        <v>173</v>
      </c>
      <c r="AB2427" s="274">
        <v>45261</v>
      </c>
      <c r="AC2427" s="273">
        <v>16910</v>
      </c>
      <c r="AD2427" s="273">
        <v>45</v>
      </c>
      <c r="AE2427" s="273">
        <v>0</v>
      </c>
      <c r="AF2427" s="273" t="s">
        <v>90</v>
      </c>
      <c r="AG2427" s="273" t="s">
        <v>747</v>
      </c>
      <c r="AH2427" s="273" t="s">
        <v>748</v>
      </c>
      <c r="AI2427" s="273" t="s">
        <v>123</v>
      </c>
      <c r="AJ2427" s="273" t="s">
        <v>200</v>
      </c>
      <c r="AK2427" s="273">
        <v>316388</v>
      </c>
      <c r="BV2427" s="279" t="s">
        <v>64</v>
      </c>
      <c r="BW2427" s="280" t="s">
        <v>75</v>
      </c>
      <c r="BX2427" s="280" t="s">
        <v>79</v>
      </c>
      <c r="BY2427" s="280" t="s">
        <v>79</v>
      </c>
      <c r="BZ2427" s="280" t="s">
        <v>86</v>
      </c>
      <c r="CA2427" s="280" t="s">
        <v>87</v>
      </c>
      <c r="CB2427" s="280" t="s">
        <v>88</v>
      </c>
      <c r="CC2427" s="280" t="s">
        <v>89</v>
      </c>
      <c r="CD2427" s="281">
        <v>3</v>
      </c>
      <c r="CE2427" s="277">
        <v>44986</v>
      </c>
      <c r="CF2427" s="280">
        <v>10052</v>
      </c>
      <c r="CG2427" s="280" t="s">
        <v>90</v>
      </c>
      <c r="CH2427" s="280">
        <v>10052</v>
      </c>
      <c r="CI2427" s="280" t="s">
        <v>80</v>
      </c>
      <c r="CJ2427" s="280"/>
      <c r="CK2427" s="280"/>
      <c r="CL2427" s="280"/>
      <c r="CM2427" s="280" t="s">
        <v>73</v>
      </c>
      <c r="CN2427" s="280">
        <v>3</v>
      </c>
    </row>
    <row r="2428" spans="4:92">
      <c r="D2428" s="273" t="s">
        <v>83</v>
      </c>
      <c r="E2428" s="273" t="s">
        <v>63</v>
      </c>
      <c r="F2428" s="273" t="s">
        <v>530</v>
      </c>
      <c r="G2428" s="273" t="s">
        <v>538</v>
      </c>
      <c r="H2428" s="274">
        <v>45047</v>
      </c>
      <c r="I2428" s="273">
        <v>12256</v>
      </c>
      <c r="J2428" s="273">
        <v>678</v>
      </c>
      <c r="W2428" s="273">
        <v>177062</v>
      </c>
      <c r="X2428" s="273" t="s">
        <v>64</v>
      </c>
      <c r="Y2428" s="273" t="s">
        <v>75</v>
      </c>
      <c r="Z2428" s="273" t="s">
        <v>173</v>
      </c>
      <c r="AA2428" s="273" t="s">
        <v>173</v>
      </c>
      <c r="AB2428" s="274">
        <v>45261</v>
      </c>
      <c r="AC2428" s="273">
        <v>16910</v>
      </c>
      <c r="AD2428" s="273">
        <v>45</v>
      </c>
      <c r="AE2428" s="273">
        <v>0.7</v>
      </c>
      <c r="AF2428" s="273" t="s">
        <v>90</v>
      </c>
      <c r="AG2428" s="273" t="s">
        <v>751</v>
      </c>
      <c r="AH2428" s="273" t="s">
        <v>752</v>
      </c>
      <c r="AI2428" s="273" t="s">
        <v>123</v>
      </c>
      <c r="AJ2428" s="273" t="s">
        <v>200</v>
      </c>
      <c r="AK2428" s="273">
        <v>316394</v>
      </c>
      <c r="BV2428" s="336" t="s">
        <v>64</v>
      </c>
      <c r="BW2428" s="337" t="s">
        <v>75</v>
      </c>
      <c r="BX2428" s="337" t="s">
        <v>79</v>
      </c>
      <c r="BY2428" s="337" t="s">
        <v>79</v>
      </c>
      <c r="BZ2428" s="337" t="s">
        <v>86</v>
      </c>
      <c r="CA2428" s="337" t="s">
        <v>87</v>
      </c>
      <c r="CB2428" s="337" t="s">
        <v>88</v>
      </c>
      <c r="CC2428" s="337" t="s">
        <v>89</v>
      </c>
      <c r="CD2428" s="338">
        <v>3</v>
      </c>
      <c r="CE2428" s="335">
        <v>44986</v>
      </c>
      <c r="CF2428" s="337">
        <v>9618</v>
      </c>
      <c r="CG2428" s="337" t="s">
        <v>90</v>
      </c>
      <c r="CH2428" s="337">
        <v>9618</v>
      </c>
      <c r="CI2428" s="337" t="s">
        <v>80</v>
      </c>
      <c r="CJ2428" s="337"/>
      <c r="CK2428" s="337"/>
      <c r="CL2428" s="337"/>
      <c r="CM2428" s="337" t="s">
        <v>73</v>
      </c>
      <c r="CN2428" s="337">
        <v>3</v>
      </c>
    </row>
    <row r="2429" spans="4:92">
      <c r="D2429" s="273" t="s">
        <v>83</v>
      </c>
      <c r="E2429" s="273" t="s">
        <v>63</v>
      </c>
      <c r="F2429" s="273" t="s">
        <v>530</v>
      </c>
      <c r="G2429" s="273" t="s">
        <v>538</v>
      </c>
      <c r="H2429" s="274">
        <v>45047</v>
      </c>
      <c r="I2429" s="273">
        <v>12256</v>
      </c>
      <c r="J2429" s="273">
        <v>678</v>
      </c>
      <c r="K2429" s="273">
        <v>2461</v>
      </c>
      <c r="L2429" s="273" t="s">
        <v>66</v>
      </c>
      <c r="M2429" s="273">
        <v>504.81024000000002</v>
      </c>
      <c r="N2429" s="273" t="s">
        <v>115</v>
      </c>
      <c r="W2429" s="273">
        <v>177086</v>
      </c>
      <c r="X2429" s="273" t="s">
        <v>64</v>
      </c>
      <c r="Y2429" s="273" t="s">
        <v>75</v>
      </c>
      <c r="Z2429" s="273" t="s">
        <v>173</v>
      </c>
      <c r="AA2429" s="273" t="s">
        <v>173</v>
      </c>
      <c r="AB2429" s="274">
        <v>45261</v>
      </c>
      <c r="AC2429" s="273">
        <v>16910</v>
      </c>
      <c r="AD2429" s="273">
        <v>45</v>
      </c>
      <c r="AE2429" s="273">
        <v>0</v>
      </c>
      <c r="AF2429" s="273" t="s">
        <v>90</v>
      </c>
      <c r="AG2429" s="273" t="s">
        <v>754</v>
      </c>
      <c r="AH2429" s="273" t="s">
        <v>755</v>
      </c>
      <c r="AI2429" s="273" t="s">
        <v>199</v>
      </c>
      <c r="AJ2429" s="273" t="s">
        <v>200</v>
      </c>
      <c r="AK2429" s="273">
        <v>316400</v>
      </c>
      <c r="BV2429" s="279" t="s">
        <v>64</v>
      </c>
      <c r="BW2429" s="280" t="s">
        <v>75</v>
      </c>
      <c r="BX2429" s="280" t="s">
        <v>79</v>
      </c>
      <c r="BY2429" s="280" t="s">
        <v>79</v>
      </c>
      <c r="BZ2429" s="280" t="s">
        <v>86</v>
      </c>
      <c r="CA2429" s="280" t="s">
        <v>87</v>
      </c>
      <c r="CB2429" s="280" t="s">
        <v>88</v>
      </c>
      <c r="CC2429" s="280" t="s">
        <v>89</v>
      </c>
      <c r="CD2429" s="281">
        <v>3</v>
      </c>
      <c r="CE2429" s="277">
        <v>44986</v>
      </c>
      <c r="CF2429" s="280">
        <v>16260</v>
      </c>
      <c r="CG2429" s="280" t="s">
        <v>90</v>
      </c>
      <c r="CH2429" s="280">
        <v>16260</v>
      </c>
      <c r="CI2429" s="280" t="s">
        <v>80</v>
      </c>
      <c r="CJ2429" s="280"/>
      <c r="CK2429" s="280"/>
      <c r="CL2429" s="280"/>
      <c r="CM2429" s="280" t="s">
        <v>73</v>
      </c>
      <c r="CN2429" s="280">
        <v>3</v>
      </c>
    </row>
    <row r="2430" spans="4:92">
      <c r="D2430" s="273" t="s">
        <v>83</v>
      </c>
      <c r="E2430" s="273" t="s">
        <v>63</v>
      </c>
      <c r="F2430" s="273" t="s">
        <v>530</v>
      </c>
      <c r="G2430" s="273" t="s">
        <v>538</v>
      </c>
      <c r="H2430" s="274">
        <v>45047</v>
      </c>
      <c r="I2430" s="273">
        <v>12256</v>
      </c>
      <c r="J2430" s="273">
        <v>678</v>
      </c>
      <c r="K2430" s="273">
        <v>0</v>
      </c>
      <c r="L2430" s="273" t="s">
        <v>66</v>
      </c>
      <c r="N2430" s="273" t="s">
        <v>107</v>
      </c>
      <c r="W2430" s="273">
        <v>177087</v>
      </c>
      <c r="X2430" s="273" t="s">
        <v>64</v>
      </c>
      <c r="Y2430" s="273" t="s">
        <v>75</v>
      </c>
      <c r="Z2430" s="273" t="s">
        <v>173</v>
      </c>
      <c r="AA2430" s="273" t="s">
        <v>173</v>
      </c>
      <c r="AB2430" s="274">
        <v>45261</v>
      </c>
      <c r="AC2430" s="273">
        <v>16910</v>
      </c>
      <c r="AD2430" s="273">
        <v>45</v>
      </c>
      <c r="AE2430" s="273">
        <v>0</v>
      </c>
      <c r="AF2430" s="273" t="s">
        <v>90</v>
      </c>
      <c r="AG2430" s="273" t="s">
        <v>758</v>
      </c>
      <c r="AH2430" s="273" t="s">
        <v>759</v>
      </c>
      <c r="AI2430" s="273" t="s">
        <v>199</v>
      </c>
      <c r="AJ2430" s="273" t="s">
        <v>200</v>
      </c>
      <c r="AK2430" s="273">
        <v>316406</v>
      </c>
      <c r="BV2430" s="336" t="s">
        <v>64</v>
      </c>
      <c r="BW2430" s="337" t="s">
        <v>75</v>
      </c>
      <c r="BX2430" s="337" t="s">
        <v>79</v>
      </c>
      <c r="BY2430" s="337" t="s">
        <v>79</v>
      </c>
      <c r="BZ2430" s="337" t="s">
        <v>86</v>
      </c>
      <c r="CA2430" s="337" t="s">
        <v>87</v>
      </c>
      <c r="CB2430" s="337" t="s">
        <v>88</v>
      </c>
      <c r="CC2430" s="337" t="s">
        <v>89</v>
      </c>
      <c r="CD2430" s="338">
        <v>3</v>
      </c>
      <c r="CE2430" s="335">
        <v>44986</v>
      </c>
      <c r="CF2430" s="337">
        <v>10427</v>
      </c>
      <c r="CG2430" s="337" t="s">
        <v>90</v>
      </c>
      <c r="CH2430" s="337">
        <v>10427</v>
      </c>
      <c r="CI2430" s="337" t="s">
        <v>80</v>
      </c>
      <c r="CJ2430" s="337"/>
      <c r="CK2430" s="337"/>
      <c r="CL2430" s="337"/>
      <c r="CM2430" s="337" t="s">
        <v>73</v>
      </c>
      <c r="CN2430" s="337">
        <v>3</v>
      </c>
    </row>
    <row r="2431" spans="4:92">
      <c r="D2431" s="273" t="s">
        <v>83</v>
      </c>
      <c r="E2431" s="273" t="s">
        <v>63</v>
      </c>
      <c r="F2431" s="273" t="s">
        <v>530</v>
      </c>
      <c r="G2431" s="273" t="s">
        <v>538</v>
      </c>
      <c r="H2431" s="274">
        <v>45078</v>
      </c>
      <c r="I2431" s="273">
        <v>12525</v>
      </c>
      <c r="J2431" s="273">
        <v>678</v>
      </c>
      <c r="W2431" s="273">
        <v>188898</v>
      </c>
      <c r="X2431" s="273" t="s">
        <v>64</v>
      </c>
      <c r="Y2431" s="273" t="s">
        <v>75</v>
      </c>
      <c r="Z2431" s="273" t="s">
        <v>173</v>
      </c>
      <c r="AA2431" s="273" t="s">
        <v>173</v>
      </c>
      <c r="AB2431" s="274">
        <v>45261</v>
      </c>
      <c r="AC2431" s="273">
        <v>16912</v>
      </c>
      <c r="AD2431" s="273">
        <v>45</v>
      </c>
      <c r="AK2431" s="273">
        <v>311209</v>
      </c>
      <c r="BV2431" s="279" t="s">
        <v>64</v>
      </c>
      <c r="BW2431" s="280" t="s">
        <v>75</v>
      </c>
      <c r="BX2431" s="280" t="s">
        <v>79</v>
      </c>
      <c r="BY2431" s="280" t="s">
        <v>79</v>
      </c>
      <c r="BZ2431" s="280" t="s">
        <v>86</v>
      </c>
      <c r="CA2431" s="280" t="s">
        <v>87</v>
      </c>
      <c r="CB2431" s="280" t="s">
        <v>88</v>
      </c>
      <c r="CC2431" s="280" t="s">
        <v>89</v>
      </c>
      <c r="CD2431" s="281">
        <v>3</v>
      </c>
      <c r="CE2431" s="277">
        <v>44986</v>
      </c>
      <c r="CF2431" s="280">
        <v>19927</v>
      </c>
      <c r="CG2431" s="280" t="s">
        <v>90</v>
      </c>
      <c r="CH2431" s="280">
        <v>19927</v>
      </c>
      <c r="CI2431" s="280" t="s">
        <v>80</v>
      </c>
      <c r="CJ2431" s="280"/>
      <c r="CK2431" s="280"/>
      <c r="CL2431" s="280"/>
      <c r="CM2431" s="280" t="s">
        <v>73</v>
      </c>
      <c r="CN2431" s="280">
        <v>3</v>
      </c>
    </row>
    <row r="2432" spans="4:92">
      <c r="D2432" s="273" t="s">
        <v>83</v>
      </c>
      <c r="E2432" s="273" t="s">
        <v>63</v>
      </c>
      <c r="F2432" s="273" t="s">
        <v>530</v>
      </c>
      <c r="G2432" s="273" t="s">
        <v>538</v>
      </c>
      <c r="H2432" s="274">
        <v>45078</v>
      </c>
      <c r="I2432" s="273">
        <v>12525</v>
      </c>
      <c r="J2432" s="273">
        <v>678</v>
      </c>
      <c r="K2432" s="273">
        <v>2015</v>
      </c>
      <c r="L2432" s="273" t="s">
        <v>66</v>
      </c>
      <c r="M2432" s="273">
        <v>437.08544000000001</v>
      </c>
      <c r="N2432" s="273" t="s">
        <v>115</v>
      </c>
      <c r="W2432" s="273">
        <v>188922</v>
      </c>
      <c r="X2432" s="273" t="s">
        <v>64</v>
      </c>
      <c r="Y2432" s="273" t="s">
        <v>75</v>
      </c>
      <c r="Z2432" s="273" t="s">
        <v>173</v>
      </c>
      <c r="AA2432" s="273" t="s">
        <v>173</v>
      </c>
      <c r="AB2432" s="274">
        <v>45261</v>
      </c>
      <c r="AC2432" s="273">
        <v>16912</v>
      </c>
      <c r="AD2432" s="273">
        <v>45</v>
      </c>
      <c r="AK2432" s="273">
        <v>325861</v>
      </c>
      <c r="BV2432" s="336" t="s">
        <v>64</v>
      </c>
      <c r="BW2432" s="337" t="s">
        <v>75</v>
      </c>
      <c r="BX2432" s="337" t="s">
        <v>79</v>
      </c>
      <c r="BY2432" s="337" t="s">
        <v>79</v>
      </c>
      <c r="BZ2432" s="337" t="s">
        <v>86</v>
      </c>
      <c r="CA2432" s="337" t="s">
        <v>87</v>
      </c>
      <c r="CB2432" s="337" t="s">
        <v>88</v>
      </c>
      <c r="CC2432" s="337" t="s">
        <v>89</v>
      </c>
      <c r="CD2432" s="338">
        <v>3</v>
      </c>
      <c r="CE2432" s="335">
        <v>44986</v>
      </c>
      <c r="CF2432" s="337">
        <v>1808</v>
      </c>
      <c r="CG2432" s="337" t="s">
        <v>90</v>
      </c>
      <c r="CH2432" s="337">
        <v>1808</v>
      </c>
      <c r="CI2432" s="337" t="s">
        <v>80</v>
      </c>
      <c r="CJ2432" s="337"/>
      <c r="CK2432" s="337"/>
      <c r="CL2432" s="337"/>
      <c r="CM2432" s="337" t="s">
        <v>73</v>
      </c>
      <c r="CN2432" s="337">
        <v>3</v>
      </c>
    </row>
    <row r="2433" spans="4:92">
      <c r="D2433" s="273" t="s">
        <v>83</v>
      </c>
      <c r="E2433" s="273" t="s">
        <v>63</v>
      </c>
      <c r="F2433" s="273" t="s">
        <v>530</v>
      </c>
      <c r="G2433" s="273" t="s">
        <v>538</v>
      </c>
      <c r="H2433" s="274">
        <v>45078</v>
      </c>
      <c r="I2433" s="273">
        <v>12525</v>
      </c>
      <c r="J2433" s="273">
        <v>678</v>
      </c>
      <c r="K2433" s="273">
        <v>0</v>
      </c>
      <c r="L2433" s="273" t="s">
        <v>66</v>
      </c>
      <c r="N2433" s="273" t="s">
        <v>107</v>
      </c>
      <c r="W2433" s="273">
        <v>188923</v>
      </c>
      <c r="X2433" s="273" t="s">
        <v>64</v>
      </c>
      <c r="Y2433" s="273" t="s">
        <v>75</v>
      </c>
      <c r="Z2433" s="273" t="s">
        <v>173</v>
      </c>
      <c r="AA2433" s="273" t="s">
        <v>173</v>
      </c>
      <c r="AB2433" s="274">
        <v>45261</v>
      </c>
      <c r="AC2433" s="273">
        <v>16912</v>
      </c>
      <c r="AD2433" s="273">
        <v>45</v>
      </c>
      <c r="AK2433" s="273">
        <v>325868</v>
      </c>
      <c r="BV2433" s="279" t="s">
        <v>64</v>
      </c>
      <c r="BW2433" s="280" t="s">
        <v>75</v>
      </c>
      <c r="BX2433" s="280" t="s">
        <v>79</v>
      </c>
      <c r="BY2433" s="280" t="s">
        <v>79</v>
      </c>
      <c r="BZ2433" s="280" t="s">
        <v>86</v>
      </c>
      <c r="CA2433" s="280" t="s">
        <v>87</v>
      </c>
      <c r="CB2433" s="280" t="s">
        <v>88</v>
      </c>
      <c r="CC2433" s="280" t="s">
        <v>89</v>
      </c>
      <c r="CD2433" s="281">
        <v>3</v>
      </c>
      <c r="CE2433" s="277">
        <v>44986</v>
      </c>
      <c r="CF2433" s="280">
        <v>860</v>
      </c>
      <c r="CG2433" s="280" t="s">
        <v>90</v>
      </c>
      <c r="CH2433" s="280">
        <v>860</v>
      </c>
      <c r="CI2433" s="280" t="s">
        <v>80</v>
      </c>
      <c r="CJ2433" s="280"/>
      <c r="CK2433" s="280"/>
      <c r="CL2433" s="280"/>
      <c r="CM2433" s="280" t="s">
        <v>73</v>
      </c>
      <c r="CN2433" s="280">
        <v>3</v>
      </c>
    </row>
    <row r="2434" spans="4:92">
      <c r="D2434" s="273" t="s">
        <v>83</v>
      </c>
      <c r="E2434" s="273" t="s">
        <v>63</v>
      </c>
      <c r="F2434" s="273" t="s">
        <v>530</v>
      </c>
      <c r="G2434" s="273" t="s">
        <v>538</v>
      </c>
      <c r="H2434" s="274">
        <v>45108</v>
      </c>
      <c r="I2434" s="273">
        <v>12794</v>
      </c>
      <c r="J2434" s="273">
        <v>678</v>
      </c>
      <c r="W2434" s="273">
        <v>202382</v>
      </c>
      <c r="X2434" s="273" t="s">
        <v>64</v>
      </c>
      <c r="Y2434" s="273" t="s">
        <v>75</v>
      </c>
      <c r="Z2434" s="273" t="s">
        <v>308</v>
      </c>
      <c r="AA2434" s="273" t="s">
        <v>308</v>
      </c>
      <c r="AB2434" s="274">
        <v>44927</v>
      </c>
      <c r="AC2434" s="273">
        <v>11797</v>
      </c>
      <c r="AD2434" s="273">
        <v>31</v>
      </c>
      <c r="AK2434" s="273">
        <v>156573</v>
      </c>
      <c r="BV2434" s="336" t="s">
        <v>64</v>
      </c>
      <c r="BW2434" s="337" t="s">
        <v>75</v>
      </c>
      <c r="BX2434" s="337" t="s">
        <v>79</v>
      </c>
      <c r="BY2434" s="337" t="s">
        <v>79</v>
      </c>
      <c r="BZ2434" s="337" t="s">
        <v>86</v>
      </c>
      <c r="CA2434" s="337" t="s">
        <v>87</v>
      </c>
      <c r="CB2434" s="337" t="s">
        <v>88</v>
      </c>
      <c r="CC2434" s="337" t="s">
        <v>89</v>
      </c>
      <c r="CD2434" s="338">
        <v>3</v>
      </c>
      <c r="CE2434" s="335">
        <v>44986</v>
      </c>
      <c r="CF2434" s="337">
        <v>863</v>
      </c>
      <c r="CG2434" s="337" t="s">
        <v>90</v>
      </c>
      <c r="CH2434" s="337">
        <v>863</v>
      </c>
      <c r="CI2434" s="337" t="s">
        <v>80</v>
      </c>
      <c r="CJ2434" s="337"/>
      <c r="CK2434" s="337"/>
      <c r="CL2434" s="337"/>
      <c r="CM2434" s="337" t="s">
        <v>73</v>
      </c>
      <c r="CN2434" s="337">
        <v>3</v>
      </c>
    </row>
    <row r="2435" spans="4:92">
      <c r="D2435" s="273" t="s">
        <v>83</v>
      </c>
      <c r="E2435" s="273" t="s">
        <v>63</v>
      </c>
      <c r="F2435" s="273" t="s">
        <v>530</v>
      </c>
      <c r="G2435" s="273" t="s">
        <v>538</v>
      </c>
      <c r="H2435" s="274">
        <v>45108</v>
      </c>
      <c r="I2435" s="273">
        <v>12794</v>
      </c>
      <c r="J2435" s="273">
        <v>678</v>
      </c>
      <c r="K2435" s="273">
        <v>3474</v>
      </c>
      <c r="L2435" s="273" t="s">
        <v>66</v>
      </c>
      <c r="M2435" s="273">
        <v>742.92151999999999</v>
      </c>
      <c r="N2435" s="273" t="s">
        <v>115</v>
      </c>
      <c r="W2435" s="273">
        <v>202406</v>
      </c>
      <c r="X2435" s="273" t="s">
        <v>64</v>
      </c>
      <c r="Y2435" s="273" t="s">
        <v>75</v>
      </c>
      <c r="Z2435" s="273" t="s">
        <v>308</v>
      </c>
      <c r="AA2435" s="273" t="s">
        <v>308</v>
      </c>
      <c r="AB2435" s="274">
        <v>44927</v>
      </c>
      <c r="AC2435" s="273">
        <v>11797</v>
      </c>
      <c r="AD2435" s="273">
        <v>31</v>
      </c>
      <c r="AK2435" s="273">
        <v>169306</v>
      </c>
      <c r="BV2435" s="279" t="s">
        <v>64</v>
      </c>
      <c r="BW2435" s="280" t="s">
        <v>75</v>
      </c>
      <c r="BX2435" s="280" t="s">
        <v>79</v>
      </c>
      <c r="BY2435" s="280" t="s">
        <v>79</v>
      </c>
      <c r="BZ2435" s="280" t="s">
        <v>86</v>
      </c>
      <c r="CA2435" s="280" t="s">
        <v>87</v>
      </c>
      <c r="CB2435" s="280" t="s">
        <v>88</v>
      </c>
      <c r="CC2435" s="280" t="s">
        <v>89</v>
      </c>
      <c r="CD2435" s="281">
        <v>3</v>
      </c>
      <c r="CE2435" s="277">
        <v>45017</v>
      </c>
      <c r="CF2435" s="280">
        <v>791</v>
      </c>
      <c r="CG2435" s="280" t="s">
        <v>90</v>
      </c>
      <c r="CH2435" s="280">
        <v>791</v>
      </c>
      <c r="CI2435" s="280" t="s">
        <v>80</v>
      </c>
      <c r="CJ2435" s="280"/>
      <c r="CK2435" s="280"/>
      <c r="CL2435" s="280"/>
      <c r="CM2435" s="280" t="s">
        <v>73</v>
      </c>
      <c r="CN2435" s="280">
        <v>3</v>
      </c>
    </row>
    <row r="2436" spans="4:92">
      <c r="D2436" s="273" t="s">
        <v>83</v>
      </c>
      <c r="E2436" s="273" t="s">
        <v>63</v>
      </c>
      <c r="F2436" s="273" t="s">
        <v>530</v>
      </c>
      <c r="G2436" s="273" t="s">
        <v>538</v>
      </c>
      <c r="H2436" s="274">
        <v>45108</v>
      </c>
      <c r="I2436" s="273">
        <v>12794</v>
      </c>
      <c r="J2436" s="273">
        <v>678</v>
      </c>
      <c r="K2436" s="273">
        <v>0</v>
      </c>
      <c r="L2436" s="273" t="s">
        <v>66</v>
      </c>
      <c r="N2436" s="273" t="s">
        <v>107</v>
      </c>
      <c r="W2436" s="273">
        <v>202407</v>
      </c>
      <c r="X2436" s="273" t="s">
        <v>64</v>
      </c>
      <c r="Y2436" s="273" t="s">
        <v>75</v>
      </c>
      <c r="Z2436" s="273" t="s">
        <v>308</v>
      </c>
      <c r="AA2436" s="273" t="s">
        <v>308</v>
      </c>
      <c r="AB2436" s="274">
        <v>44927</v>
      </c>
      <c r="AC2436" s="273">
        <v>11797</v>
      </c>
      <c r="AD2436" s="273">
        <v>31</v>
      </c>
      <c r="AK2436" s="273">
        <v>169313</v>
      </c>
      <c r="BV2436" s="336" t="s">
        <v>64</v>
      </c>
      <c r="BW2436" s="337" t="s">
        <v>75</v>
      </c>
      <c r="BX2436" s="337" t="s">
        <v>79</v>
      </c>
      <c r="BY2436" s="337" t="s">
        <v>79</v>
      </c>
      <c r="BZ2436" s="337" t="s">
        <v>86</v>
      </c>
      <c r="CA2436" s="337" t="s">
        <v>87</v>
      </c>
      <c r="CB2436" s="337" t="s">
        <v>88</v>
      </c>
      <c r="CC2436" s="337" t="s">
        <v>89</v>
      </c>
      <c r="CD2436" s="338">
        <v>3</v>
      </c>
      <c r="CE2436" s="335">
        <v>45017</v>
      </c>
      <c r="CF2436" s="337">
        <v>1318</v>
      </c>
      <c r="CG2436" s="337" t="s">
        <v>90</v>
      </c>
      <c r="CH2436" s="337">
        <v>1318</v>
      </c>
      <c r="CI2436" s="337" t="s">
        <v>80</v>
      </c>
      <c r="CJ2436" s="337"/>
      <c r="CK2436" s="337"/>
      <c r="CL2436" s="337"/>
      <c r="CM2436" s="337" t="s">
        <v>73</v>
      </c>
      <c r="CN2436" s="337">
        <v>3</v>
      </c>
    </row>
    <row r="2437" spans="4:92">
      <c r="D2437" s="273" t="s">
        <v>83</v>
      </c>
      <c r="E2437" s="273" t="s">
        <v>63</v>
      </c>
      <c r="F2437" s="273" t="s">
        <v>530</v>
      </c>
      <c r="G2437" s="273" t="s">
        <v>538</v>
      </c>
      <c r="H2437" s="274">
        <v>45139</v>
      </c>
      <c r="I2437" s="273">
        <v>13470</v>
      </c>
      <c r="J2437" s="273">
        <v>678</v>
      </c>
      <c r="W2437" s="273">
        <v>220425</v>
      </c>
      <c r="X2437" s="273" t="s">
        <v>64</v>
      </c>
      <c r="Y2437" s="273" t="s">
        <v>75</v>
      </c>
      <c r="Z2437" s="273" t="s">
        <v>308</v>
      </c>
      <c r="AA2437" s="273" t="s">
        <v>308</v>
      </c>
      <c r="AB2437" s="274">
        <v>44927</v>
      </c>
      <c r="AC2437" s="273">
        <v>11797</v>
      </c>
      <c r="AD2437" s="273">
        <v>31</v>
      </c>
      <c r="AK2437" s="273">
        <v>169496</v>
      </c>
      <c r="BV2437" s="279" t="s">
        <v>64</v>
      </c>
      <c r="BW2437" s="280" t="s">
        <v>75</v>
      </c>
      <c r="BX2437" s="280" t="s">
        <v>79</v>
      </c>
      <c r="BY2437" s="280" t="s">
        <v>79</v>
      </c>
      <c r="BZ2437" s="280" t="s">
        <v>86</v>
      </c>
      <c r="CA2437" s="280" t="s">
        <v>87</v>
      </c>
      <c r="CB2437" s="280" t="s">
        <v>88</v>
      </c>
      <c r="CC2437" s="280" t="s">
        <v>89</v>
      </c>
      <c r="CD2437" s="281">
        <v>3</v>
      </c>
      <c r="CE2437" s="277">
        <v>45017</v>
      </c>
      <c r="CF2437" s="280">
        <v>277</v>
      </c>
      <c r="CG2437" s="280" t="s">
        <v>90</v>
      </c>
      <c r="CH2437" s="280">
        <v>277</v>
      </c>
      <c r="CI2437" s="280" t="s">
        <v>80</v>
      </c>
      <c r="CJ2437" s="280"/>
      <c r="CK2437" s="280"/>
      <c r="CL2437" s="280"/>
      <c r="CM2437" s="280" t="s">
        <v>73</v>
      </c>
      <c r="CN2437" s="280">
        <v>3</v>
      </c>
    </row>
    <row r="2438" spans="4:92">
      <c r="D2438" s="273" t="s">
        <v>83</v>
      </c>
      <c r="E2438" s="273" t="s">
        <v>63</v>
      </c>
      <c r="F2438" s="273" t="s">
        <v>530</v>
      </c>
      <c r="G2438" s="273" t="s">
        <v>538</v>
      </c>
      <c r="H2438" s="274">
        <v>45139</v>
      </c>
      <c r="I2438" s="273">
        <v>13470</v>
      </c>
      <c r="J2438" s="273">
        <v>678</v>
      </c>
      <c r="K2438" s="273">
        <v>2923</v>
      </c>
      <c r="L2438" s="273" t="s">
        <v>66</v>
      </c>
      <c r="M2438" s="273">
        <v>706.64967999999999</v>
      </c>
      <c r="N2438" s="273" t="s">
        <v>115</v>
      </c>
      <c r="W2438" s="273">
        <v>220449</v>
      </c>
      <c r="X2438" s="273" t="s">
        <v>64</v>
      </c>
      <c r="Y2438" s="273" t="s">
        <v>75</v>
      </c>
      <c r="Z2438" s="273" t="s">
        <v>308</v>
      </c>
      <c r="AA2438" s="273" t="s">
        <v>308</v>
      </c>
      <c r="AB2438" s="274">
        <v>44927</v>
      </c>
      <c r="AC2438" s="273">
        <v>11952</v>
      </c>
      <c r="AD2438" s="273">
        <v>31</v>
      </c>
      <c r="AE2438" s="273">
        <v>56.927999999999997</v>
      </c>
      <c r="AF2438" s="273" t="s">
        <v>90</v>
      </c>
      <c r="AG2438" s="273" t="s">
        <v>121</v>
      </c>
      <c r="AH2438" s="273" t="s">
        <v>1864</v>
      </c>
      <c r="AI2438" s="273" t="s">
        <v>123</v>
      </c>
      <c r="AJ2438" s="273" t="s">
        <v>124</v>
      </c>
      <c r="AK2438" s="273">
        <v>159463</v>
      </c>
      <c r="BV2438" s="336" t="s">
        <v>64</v>
      </c>
      <c r="BW2438" s="337" t="s">
        <v>75</v>
      </c>
      <c r="BX2438" s="337" t="s">
        <v>79</v>
      </c>
      <c r="BY2438" s="337" t="s">
        <v>79</v>
      </c>
      <c r="BZ2438" s="337" t="s">
        <v>86</v>
      </c>
      <c r="CA2438" s="337" t="s">
        <v>87</v>
      </c>
      <c r="CB2438" s="337" t="s">
        <v>88</v>
      </c>
      <c r="CC2438" s="337" t="s">
        <v>89</v>
      </c>
      <c r="CD2438" s="338">
        <v>3</v>
      </c>
      <c r="CE2438" s="335">
        <v>45017</v>
      </c>
      <c r="CF2438" s="337">
        <v>414</v>
      </c>
      <c r="CG2438" s="337" t="s">
        <v>90</v>
      </c>
      <c r="CH2438" s="337">
        <v>414</v>
      </c>
      <c r="CI2438" s="337" t="s">
        <v>80</v>
      </c>
      <c r="CJ2438" s="337"/>
      <c r="CK2438" s="337"/>
      <c r="CL2438" s="337"/>
      <c r="CM2438" s="337" t="s">
        <v>73</v>
      </c>
      <c r="CN2438" s="337">
        <v>3</v>
      </c>
    </row>
    <row r="2439" spans="4:92">
      <c r="D2439" s="273" t="s">
        <v>83</v>
      </c>
      <c r="E2439" s="273" t="s">
        <v>63</v>
      </c>
      <c r="F2439" s="273" t="s">
        <v>530</v>
      </c>
      <c r="G2439" s="273" t="s">
        <v>538</v>
      </c>
      <c r="H2439" s="274">
        <v>45139</v>
      </c>
      <c r="I2439" s="273">
        <v>13470</v>
      </c>
      <c r="J2439" s="273">
        <v>678</v>
      </c>
      <c r="K2439" s="273">
        <v>0</v>
      </c>
      <c r="L2439" s="273" t="s">
        <v>66</v>
      </c>
      <c r="N2439" s="273" t="s">
        <v>107</v>
      </c>
      <c r="W2439" s="273">
        <v>220450</v>
      </c>
      <c r="X2439" s="273" t="s">
        <v>64</v>
      </c>
      <c r="Y2439" s="273" t="s">
        <v>75</v>
      </c>
      <c r="Z2439" s="273" t="s">
        <v>308</v>
      </c>
      <c r="AA2439" s="273" t="s">
        <v>308</v>
      </c>
      <c r="AB2439" s="274">
        <v>44927</v>
      </c>
      <c r="AC2439" s="273">
        <v>11952</v>
      </c>
      <c r="AD2439" s="273">
        <v>31</v>
      </c>
      <c r="AE2439" s="273">
        <v>4.84</v>
      </c>
      <c r="AF2439" s="273" t="s">
        <v>90</v>
      </c>
      <c r="AG2439" s="273" t="s">
        <v>121</v>
      </c>
      <c r="AH2439" s="273" t="s">
        <v>1864</v>
      </c>
      <c r="AI2439" s="273" t="s">
        <v>123</v>
      </c>
      <c r="AJ2439" s="273" t="s">
        <v>124</v>
      </c>
      <c r="AK2439" s="273">
        <v>170298</v>
      </c>
      <c r="BV2439" s="279" t="s">
        <v>64</v>
      </c>
      <c r="BW2439" s="280" t="s">
        <v>75</v>
      </c>
      <c r="BX2439" s="280" t="s">
        <v>79</v>
      </c>
      <c r="BY2439" s="280" t="s">
        <v>79</v>
      </c>
      <c r="BZ2439" s="280" t="s">
        <v>86</v>
      </c>
      <c r="CA2439" s="280" t="s">
        <v>87</v>
      </c>
      <c r="CB2439" s="280" t="s">
        <v>88</v>
      </c>
      <c r="CC2439" s="280" t="s">
        <v>89</v>
      </c>
      <c r="CD2439" s="281">
        <v>3</v>
      </c>
      <c r="CE2439" s="277">
        <v>45017</v>
      </c>
      <c r="CF2439" s="280">
        <v>0</v>
      </c>
      <c r="CG2439" s="280" t="s">
        <v>90</v>
      </c>
      <c r="CH2439" s="280">
        <v>0</v>
      </c>
      <c r="CI2439" s="280" t="s">
        <v>80</v>
      </c>
      <c r="CJ2439" s="280"/>
      <c r="CK2439" s="280"/>
      <c r="CL2439" s="280"/>
      <c r="CM2439" s="280" t="s">
        <v>73</v>
      </c>
      <c r="CN2439" s="280">
        <v>3</v>
      </c>
    </row>
    <row r="2440" spans="4:92">
      <c r="D2440" s="273" t="s">
        <v>83</v>
      </c>
      <c r="E2440" s="273" t="s">
        <v>63</v>
      </c>
      <c r="F2440" s="273" t="s">
        <v>530</v>
      </c>
      <c r="G2440" s="273" t="s">
        <v>538</v>
      </c>
      <c r="H2440" s="274">
        <v>45170</v>
      </c>
      <c r="I2440" s="273">
        <v>13797</v>
      </c>
      <c r="J2440" s="273">
        <v>678</v>
      </c>
      <c r="W2440" s="273">
        <v>233376</v>
      </c>
      <c r="X2440" s="273" t="s">
        <v>64</v>
      </c>
      <c r="Y2440" s="273" t="s">
        <v>75</v>
      </c>
      <c r="Z2440" s="273" t="s">
        <v>308</v>
      </c>
      <c r="AA2440" s="273" t="s">
        <v>308</v>
      </c>
      <c r="AB2440" s="274">
        <v>44927</v>
      </c>
      <c r="AC2440" s="273">
        <v>11952</v>
      </c>
      <c r="AD2440" s="273">
        <v>31</v>
      </c>
      <c r="AE2440" s="273">
        <v>9.65</v>
      </c>
      <c r="AF2440" s="273" t="s">
        <v>90</v>
      </c>
      <c r="AG2440" s="273" t="s">
        <v>121</v>
      </c>
      <c r="AH2440" s="273" t="s">
        <v>1864</v>
      </c>
      <c r="AI2440" s="273" t="s">
        <v>123</v>
      </c>
      <c r="AJ2440" s="273" t="s">
        <v>124</v>
      </c>
      <c r="AK2440" s="273">
        <v>170303</v>
      </c>
      <c r="BV2440" s="336" t="s">
        <v>64</v>
      </c>
      <c r="BW2440" s="337" t="s">
        <v>75</v>
      </c>
      <c r="BX2440" s="337" t="s">
        <v>79</v>
      </c>
      <c r="BY2440" s="337" t="s">
        <v>79</v>
      </c>
      <c r="BZ2440" s="337" t="s">
        <v>86</v>
      </c>
      <c r="CA2440" s="337" t="s">
        <v>87</v>
      </c>
      <c r="CB2440" s="337" t="s">
        <v>101</v>
      </c>
      <c r="CC2440" s="337" t="s">
        <v>102</v>
      </c>
      <c r="CD2440" s="338">
        <v>4</v>
      </c>
      <c r="CE2440" s="335">
        <v>45017</v>
      </c>
      <c r="CF2440" s="337">
        <v>1702</v>
      </c>
      <c r="CG2440" s="337" t="s">
        <v>1495</v>
      </c>
      <c r="CH2440" s="337">
        <v>244.66249999999999</v>
      </c>
      <c r="CI2440" s="337" t="s">
        <v>104</v>
      </c>
      <c r="CJ2440" s="337"/>
      <c r="CK2440" s="337"/>
      <c r="CL2440" s="337"/>
      <c r="CM2440" s="337" t="s">
        <v>73</v>
      </c>
      <c r="CN2440" s="337">
        <v>3</v>
      </c>
    </row>
    <row r="2441" spans="4:92">
      <c r="D2441" s="273" t="s">
        <v>83</v>
      </c>
      <c r="E2441" s="273" t="s">
        <v>63</v>
      </c>
      <c r="F2441" s="273" t="s">
        <v>530</v>
      </c>
      <c r="G2441" s="273" t="s">
        <v>538</v>
      </c>
      <c r="H2441" s="274">
        <v>45170</v>
      </c>
      <c r="I2441" s="273">
        <v>13797</v>
      </c>
      <c r="J2441" s="273">
        <v>678</v>
      </c>
      <c r="K2441" s="273">
        <v>2394</v>
      </c>
      <c r="L2441" s="273" t="s">
        <v>66</v>
      </c>
      <c r="M2441" s="273">
        <v>574.09792000000004</v>
      </c>
      <c r="N2441" s="273" t="s">
        <v>115</v>
      </c>
      <c r="W2441" s="273">
        <v>233400</v>
      </c>
      <c r="X2441" s="273" t="s">
        <v>64</v>
      </c>
      <c r="Y2441" s="273" t="s">
        <v>75</v>
      </c>
      <c r="Z2441" s="273" t="s">
        <v>308</v>
      </c>
      <c r="AA2441" s="273" t="s">
        <v>308</v>
      </c>
      <c r="AB2441" s="274">
        <v>44927</v>
      </c>
      <c r="AC2441" s="273">
        <v>14706</v>
      </c>
      <c r="AD2441" s="273">
        <v>31</v>
      </c>
      <c r="AK2441" s="273">
        <v>276732</v>
      </c>
      <c r="BV2441" s="279" t="s">
        <v>64</v>
      </c>
      <c r="BW2441" s="280" t="s">
        <v>75</v>
      </c>
      <c r="BX2441" s="280" t="s">
        <v>79</v>
      </c>
      <c r="BY2441" s="280" t="s">
        <v>79</v>
      </c>
      <c r="BZ2441" s="280" t="s">
        <v>86</v>
      </c>
      <c r="CA2441" s="280" t="s">
        <v>87</v>
      </c>
      <c r="CB2441" s="280" t="s">
        <v>101</v>
      </c>
      <c r="CC2441" s="280" t="s">
        <v>102</v>
      </c>
      <c r="CD2441" s="281">
        <v>4</v>
      </c>
      <c r="CE2441" s="277">
        <v>45017</v>
      </c>
      <c r="CF2441" s="280">
        <v>1138</v>
      </c>
      <c r="CG2441" s="280" t="s">
        <v>1495</v>
      </c>
      <c r="CH2441" s="280">
        <v>163.58750000000001</v>
      </c>
      <c r="CI2441" s="280" t="s">
        <v>104</v>
      </c>
      <c r="CJ2441" s="280"/>
      <c r="CK2441" s="280"/>
      <c r="CL2441" s="280"/>
      <c r="CM2441" s="280" t="s">
        <v>73</v>
      </c>
      <c r="CN2441" s="280">
        <v>3</v>
      </c>
    </row>
    <row r="2442" spans="4:92">
      <c r="D2442" s="273" t="s">
        <v>83</v>
      </c>
      <c r="E2442" s="273" t="s">
        <v>63</v>
      </c>
      <c r="F2442" s="273" t="s">
        <v>530</v>
      </c>
      <c r="G2442" s="273" t="s">
        <v>538</v>
      </c>
      <c r="H2442" s="274">
        <v>45170</v>
      </c>
      <c r="I2442" s="273">
        <v>13797</v>
      </c>
      <c r="J2442" s="273">
        <v>678</v>
      </c>
      <c r="K2442" s="273">
        <v>0</v>
      </c>
      <c r="L2442" s="273" t="s">
        <v>66</v>
      </c>
      <c r="N2442" s="273" t="s">
        <v>107</v>
      </c>
      <c r="W2442" s="273">
        <v>233401</v>
      </c>
      <c r="X2442" s="273" t="s">
        <v>64</v>
      </c>
      <c r="Y2442" s="273" t="s">
        <v>63</v>
      </c>
      <c r="Z2442" s="273" t="s">
        <v>252</v>
      </c>
      <c r="AA2442" s="273" t="s">
        <v>515</v>
      </c>
      <c r="AB2442" s="274">
        <v>45047</v>
      </c>
      <c r="AC2442" s="273">
        <v>12250</v>
      </c>
      <c r="AD2442" s="273">
        <v>669</v>
      </c>
      <c r="AE2442" s="273">
        <v>0</v>
      </c>
      <c r="AF2442" s="273" t="s">
        <v>90</v>
      </c>
      <c r="AG2442" s="273" t="s">
        <v>819</v>
      </c>
      <c r="AH2442" s="273" t="s">
        <v>820</v>
      </c>
      <c r="AI2442" s="273" t="s">
        <v>199</v>
      </c>
      <c r="AJ2442" s="273" t="s">
        <v>200</v>
      </c>
      <c r="AK2442" s="273">
        <v>181398</v>
      </c>
      <c r="BV2442" s="336" t="s">
        <v>64</v>
      </c>
      <c r="BW2442" s="337" t="s">
        <v>75</v>
      </c>
      <c r="BX2442" s="337" t="s">
        <v>79</v>
      </c>
      <c r="BY2442" s="337" t="s">
        <v>79</v>
      </c>
      <c r="BZ2442" s="337" t="s">
        <v>86</v>
      </c>
      <c r="CA2442" s="337" t="s">
        <v>87</v>
      </c>
      <c r="CB2442" s="337" t="s">
        <v>101</v>
      </c>
      <c r="CC2442" s="337" t="s">
        <v>102</v>
      </c>
      <c r="CD2442" s="338">
        <v>4</v>
      </c>
      <c r="CE2442" s="335">
        <v>45017</v>
      </c>
      <c r="CF2442" s="337">
        <v>5417</v>
      </c>
      <c r="CG2442" s="337" t="s">
        <v>1495</v>
      </c>
      <c r="CH2442" s="337">
        <v>778.69375000000002</v>
      </c>
      <c r="CI2442" s="337" t="s">
        <v>104</v>
      </c>
      <c r="CJ2442" s="337"/>
      <c r="CK2442" s="337"/>
      <c r="CL2442" s="337"/>
      <c r="CM2442" s="337" t="s">
        <v>73</v>
      </c>
      <c r="CN2442" s="337">
        <v>3</v>
      </c>
    </row>
    <row r="2443" spans="4:92">
      <c r="D2443" s="273" t="s">
        <v>83</v>
      </c>
      <c r="E2443" s="273" t="s">
        <v>63</v>
      </c>
      <c r="F2443" s="273" t="s">
        <v>530</v>
      </c>
      <c r="G2443" s="273" t="s">
        <v>538</v>
      </c>
      <c r="H2443" s="274">
        <v>45200</v>
      </c>
      <c r="I2443" s="273">
        <v>14132</v>
      </c>
      <c r="J2443" s="273">
        <v>678</v>
      </c>
      <c r="W2443" s="273">
        <v>322104</v>
      </c>
      <c r="X2443" s="273" t="s">
        <v>64</v>
      </c>
      <c r="Y2443" s="273" t="s">
        <v>63</v>
      </c>
      <c r="Z2443" s="273" t="s">
        <v>252</v>
      </c>
      <c r="AA2443" s="273" t="s">
        <v>515</v>
      </c>
      <c r="AB2443" s="274">
        <v>45047</v>
      </c>
      <c r="AC2443" s="273">
        <v>12250</v>
      </c>
      <c r="AD2443" s="273">
        <v>669</v>
      </c>
      <c r="AE2443" s="273">
        <v>0</v>
      </c>
      <c r="AF2443" s="273" t="s">
        <v>90</v>
      </c>
      <c r="AG2443" s="273" t="s">
        <v>824</v>
      </c>
      <c r="AH2443" s="273" t="s">
        <v>825</v>
      </c>
      <c r="AI2443" s="273" t="s">
        <v>199</v>
      </c>
      <c r="AJ2443" s="273" t="s">
        <v>200</v>
      </c>
      <c r="AK2443" s="273">
        <v>181404</v>
      </c>
      <c r="BV2443" s="279" t="s">
        <v>64</v>
      </c>
      <c r="BW2443" s="280" t="s">
        <v>75</v>
      </c>
      <c r="BX2443" s="280" t="s">
        <v>79</v>
      </c>
      <c r="BY2443" s="280" t="s">
        <v>79</v>
      </c>
      <c r="BZ2443" s="280" t="s">
        <v>86</v>
      </c>
      <c r="CA2443" s="280" t="s">
        <v>87</v>
      </c>
      <c r="CB2443" s="280" t="s">
        <v>101</v>
      </c>
      <c r="CC2443" s="280" t="s">
        <v>102</v>
      </c>
      <c r="CD2443" s="281">
        <v>4</v>
      </c>
      <c r="CE2443" s="277">
        <v>45017</v>
      </c>
      <c r="CF2443" s="280">
        <v>3251</v>
      </c>
      <c r="CG2443" s="280" t="s">
        <v>1495</v>
      </c>
      <c r="CH2443" s="280">
        <v>467.33125000000001</v>
      </c>
      <c r="CI2443" s="280" t="s">
        <v>104</v>
      </c>
      <c r="CJ2443" s="280"/>
      <c r="CK2443" s="280"/>
      <c r="CL2443" s="280"/>
      <c r="CM2443" s="280" t="s">
        <v>73</v>
      </c>
      <c r="CN2443" s="280">
        <v>3</v>
      </c>
    </row>
    <row r="2444" spans="4:92">
      <c r="D2444" s="273" t="s">
        <v>83</v>
      </c>
      <c r="E2444" s="273" t="s">
        <v>63</v>
      </c>
      <c r="F2444" s="273" t="s">
        <v>530</v>
      </c>
      <c r="G2444" s="273" t="s">
        <v>538</v>
      </c>
      <c r="H2444" s="274">
        <v>45200</v>
      </c>
      <c r="I2444" s="273">
        <v>14132</v>
      </c>
      <c r="J2444" s="273">
        <v>678</v>
      </c>
      <c r="K2444" s="273">
        <v>1747</v>
      </c>
      <c r="L2444" s="273" t="s">
        <v>66</v>
      </c>
      <c r="M2444" s="273">
        <v>346.40584000000001</v>
      </c>
      <c r="N2444" s="273" t="s">
        <v>115</v>
      </c>
      <c r="W2444" s="273">
        <v>322128</v>
      </c>
      <c r="X2444" s="273" t="s">
        <v>64</v>
      </c>
      <c r="Y2444" s="273" t="s">
        <v>63</v>
      </c>
      <c r="Z2444" s="273" t="s">
        <v>252</v>
      </c>
      <c r="AA2444" s="273" t="s">
        <v>515</v>
      </c>
      <c r="AB2444" s="274">
        <v>45047</v>
      </c>
      <c r="AC2444" s="273">
        <v>12250</v>
      </c>
      <c r="AD2444" s="273">
        <v>669</v>
      </c>
      <c r="AE2444" s="273">
        <v>0</v>
      </c>
      <c r="AF2444" s="273" t="s">
        <v>90</v>
      </c>
      <c r="AG2444" s="273" t="s">
        <v>828</v>
      </c>
      <c r="AH2444" s="273" t="s">
        <v>829</v>
      </c>
      <c r="AI2444" s="273" t="s">
        <v>199</v>
      </c>
      <c r="AJ2444" s="273" t="s">
        <v>214</v>
      </c>
      <c r="AK2444" s="273">
        <v>181410</v>
      </c>
      <c r="BV2444" s="336" t="s">
        <v>64</v>
      </c>
      <c r="BW2444" s="337" t="s">
        <v>75</v>
      </c>
      <c r="BX2444" s="337" t="s">
        <v>79</v>
      </c>
      <c r="BY2444" s="337" t="s">
        <v>79</v>
      </c>
      <c r="BZ2444" s="337" t="s">
        <v>86</v>
      </c>
      <c r="CA2444" s="337" t="s">
        <v>87</v>
      </c>
      <c r="CB2444" s="337" t="s">
        <v>101</v>
      </c>
      <c r="CC2444" s="337" t="s">
        <v>102</v>
      </c>
      <c r="CD2444" s="338">
        <v>4</v>
      </c>
      <c r="CE2444" s="335">
        <v>45017</v>
      </c>
      <c r="CF2444" s="337">
        <v>7480</v>
      </c>
      <c r="CG2444" s="337" t="s">
        <v>1495</v>
      </c>
      <c r="CH2444" s="337">
        <v>1075.25</v>
      </c>
      <c r="CI2444" s="337" t="s">
        <v>104</v>
      </c>
      <c r="CJ2444" s="337"/>
      <c r="CK2444" s="337"/>
      <c r="CL2444" s="337"/>
      <c r="CM2444" s="337" t="s">
        <v>73</v>
      </c>
      <c r="CN2444" s="337">
        <v>3</v>
      </c>
    </row>
    <row r="2445" spans="4:92">
      <c r="D2445" s="273" t="s">
        <v>83</v>
      </c>
      <c r="E2445" s="273" t="s">
        <v>63</v>
      </c>
      <c r="F2445" s="273" t="s">
        <v>530</v>
      </c>
      <c r="G2445" s="273" t="s">
        <v>538</v>
      </c>
      <c r="H2445" s="274">
        <v>45200</v>
      </c>
      <c r="I2445" s="273">
        <v>14132</v>
      </c>
      <c r="J2445" s="273">
        <v>678</v>
      </c>
      <c r="K2445" s="273">
        <v>0</v>
      </c>
      <c r="L2445" s="273" t="s">
        <v>66</v>
      </c>
      <c r="N2445" s="273" t="s">
        <v>107</v>
      </c>
      <c r="W2445" s="273">
        <v>322129</v>
      </c>
      <c r="X2445" s="273" t="s">
        <v>64</v>
      </c>
      <c r="Y2445" s="273" t="s">
        <v>63</v>
      </c>
      <c r="Z2445" s="273" t="s">
        <v>252</v>
      </c>
      <c r="AA2445" s="273" t="s">
        <v>515</v>
      </c>
      <c r="AB2445" s="274">
        <v>45047</v>
      </c>
      <c r="AC2445" s="273">
        <v>12250</v>
      </c>
      <c r="AD2445" s="273">
        <v>669</v>
      </c>
      <c r="AE2445" s="273">
        <v>0</v>
      </c>
      <c r="AF2445" s="273" t="s">
        <v>90</v>
      </c>
      <c r="AG2445" s="273" t="s">
        <v>837</v>
      </c>
      <c r="AH2445" s="273" t="s">
        <v>838</v>
      </c>
      <c r="AI2445" s="273" t="s">
        <v>199</v>
      </c>
      <c r="AJ2445" s="273" t="s">
        <v>200</v>
      </c>
      <c r="AK2445" s="273">
        <v>181416</v>
      </c>
      <c r="BV2445" s="279" t="s">
        <v>64</v>
      </c>
      <c r="BW2445" s="280" t="s">
        <v>75</v>
      </c>
      <c r="BX2445" s="280" t="s">
        <v>79</v>
      </c>
      <c r="BY2445" s="280" t="s">
        <v>79</v>
      </c>
      <c r="BZ2445" s="280" t="s">
        <v>86</v>
      </c>
      <c r="CA2445" s="280" t="s">
        <v>87</v>
      </c>
      <c r="CB2445" s="280" t="s">
        <v>101</v>
      </c>
      <c r="CC2445" s="280" t="s">
        <v>102</v>
      </c>
      <c r="CD2445" s="281">
        <v>4</v>
      </c>
      <c r="CE2445" s="277">
        <v>45017</v>
      </c>
      <c r="CF2445" s="280">
        <v>73832</v>
      </c>
      <c r="CG2445" s="280" t="s">
        <v>1495</v>
      </c>
      <c r="CH2445" s="280">
        <v>10613.35</v>
      </c>
      <c r="CI2445" s="280" t="s">
        <v>104</v>
      </c>
      <c r="CJ2445" s="280"/>
      <c r="CK2445" s="280"/>
      <c r="CL2445" s="280"/>
      <c r="CM2445" s="280" t="s">
        <v>73</v>
      </c>
      <c r="CN2445" s="280">
        <v>3</v>
      </c>
    </row>
    <row r="2446" spans="4:92">
      <c r="D2446" s="273" t="s">
        <v>83</v>
      </c>
      <c r="E2446" s="273" t="s">
        <v>63</v>
      </c>
      <c r="F2446" s="273" t="s">
        <v>530</v>
      </c>
      <c r="G2446" s="273" t="s">
        <v>538</v>
      </c>
      <c r="H2446" s="274">
        <v>45231</v>
      </c>
      <c r="I2446" s="273">
        <v>14500</v>
      </c>
      <c r="J2446" s="273">
        <v>678</v>
      </c>
      <c r="W2446" s="273">
        <v>322133</v>
      </c>
      <c r="X2446" s="273" t="s">
        <v>64</v>
      </c>
      <c r="Y2446" s="273" t="s">
        <v>63</v>
      </c>
      <c r="Z2446" s="273" t="s">
        <v>252</v>
      </c>
      <c r="AA2446" s="273" t="s">
        <v>515</v>
      </c>
      <c r="AB2446" s="274">
        <v>45047</v>
      </c>
      <c r="AC2446" s="273">
        <v>12250</v>
      </c>
      <c r="AD2446" s="273">
        <v>669</v>
      </c>
      <c r="AE2446" s="273">
        <v>0.09</v>
      </c>
      <c r="AF2446" s="273" t="s">
        <v>90</v>
      </c>
      <c r="AG2446" s="273" t="s">
        <v>819</v>
      </c>
      <c r="AH2446" s="273" t="s">
        <v>841</v>
      </c>
      <c r="AI2446" s="273" t="s">
        <v>199</v>
      </c>
      <c r="AJ2446" s="273" t="s">
        <v>200</v>
      </c>
      <c r="AK2446" s="273">
        <v>181422</v>
      </c>
      <c r="BV2446" s="336" t="s">
        <v>64</v>
      </c>
      <c r="BW2446" s="337" t="s">
        <v>75</v>
      </c>
      <c r="BX2446" s="337" t="s">
        <v>79</v>
      </c>
      <c r="BY2446" s="337" t="s">
        <v>79</v>
      </c>
      <c r="BZ2446" s="337" t="s">
        <v>86</v>
      </c>
      <c r="CA2446" s="337" t="s">
        <v>87</v>
      </c>
      <c r="CB2446" s="337" t="s">
        <v>101</v>
      </c>
      <c r="CC2446" s="337" t="s">
        <v>102</v>
      </c>
      <c r="CD2446" s="338">
        <v>4</v>
      </c>
      <c r="CE2446" s="335">
        <v>45017</v>
      </c>
      <c r="CF2446" s="337">
        <v>37948</v>
      </c>
      <c r="CG2446" s="337" t="s">
        <v>1495</v>
      </c>
      <c r="CH2446" s="337">
        <v>5455.0249999999996</v>
      </c>
      <c r="CI2446" s="337" t="s">
        <v>104</v>
      </c>
      <c r="CJ2446" s="337"/>
      <c r="CK2446" s="337"/>
      <c r="CL2446" s="337"/>
      <c r="CM2446" s="337" t="s">
        <v>73</v>
      </c>
      <c r="CN2446" s="337">
        <v>3</v>
      </c>
    </row>
    <row r="2447" spans="4:92">
      <c r="D2447" s="273" t="s">
        <v>83</v>
      </c>
      <c r="E2447" s="273" t="s">
        <v>63</v>
      </c>
      <c r="F2447" s="273" t="s">
        <v>530</v>
      </c>
      <c r="G2447" s="273" t="s">
        <v>538</v>
      </c>
      <c r="H2447" s="274">
        <v>45231</v>
      </c>
      <c r="I2447" s="273">
        <v>14500</v>
      </c>
      <c r="J2447" s="273">
        <v>678</v>
      </c>
      <c r="K2447" s="273">
        <v>1120</v>
      </c>
      <c r="L2447" s="273" t="s">
        <v>66</v>
      </c>
      <c r="M2447" s="273">
        <v>211.70511999999999</v>
      </c>
      <c r="N2447" s="273" t="s">
        <v>115</v>
      </c>
      <c r="W2447" s="273">
        <v>322157</v>
      </c>
      <c r="X2447" s="273" t="s">
        <v>64</v>
      </c>
      <c r="Y2447" s="273" t="s">
        <v>63</v>
      </c>
      <c r="Z2447" s="273" t="s">
        <v>252</v>
      </c>
      <c r="AA2447" s="273" t="s">
        <v>515</v>
      </c>
      <c r="AB2447" s="274">
        <v>45047</v>
      </c>
      <c r="AC2447" s="273">
        <v>12250</v>
      </c>
      <c r="AD2447" s="273">
        <v>669</v>
      </c>
      <c r="AE2447" s="273">
        <v>0.01</v>
      </c>
      <c r="AF2447" s="273" t="s">
        <v>90</v>
      </c>
      <c r="AG2447" s="273" t="s">
        <v>819</v>
      </c>
      <c r="AH2447" s="273" t="s">
        <v>855</v>
      </c>
      <c r="AI2447" s="273" t="s">
        <v>199</v>
      </c>
      <c r="AJ2447" s="273" t="s">
        <v>200</v>
      </c>
      <c r="AK2447" s="273">
        <v>181428</v>
      </c>
      <c r="BV2447" s="279" t="s">
        <v>64</v>
      </c>
      <c r="BW2447" s="280" t="s">
        <v>75</v>
      </c>
      <c r="BX2447" s="280" t="s">
        <v>79</v>
      </c>
      <c r="BY2447" s="280" t="s">
        <v>79</v>
      </c>
      <c r="BZ2447" s="280" t="s">
        <v>86</v>
      </c>
      <c r="CA2447" s="280" t="s">
        <v>87</v>
      </c>
      <c r="CB2447" s="280" t="s">
        <v>101</v>
      </c>
      <c r="CC2447" s="280" t="s">
        <v>102</v>
      </c>
      <c r="CD2447" s="281">
        <v>4</v>
      </c>
      <c r="CE2447" s="277">
        <v>45017</v>
      </c>
      <c r="CF2447" s="280">
        <v>68522</v>
      </c>
      <c r="CG2447" s="280" t="s">
        <v>1495</v>
      </c>
      <c r="CH2447" s="280">
        <v>9850.0375000000004</v>
      </c>
      <c r="CI2447" s="280" t="s">
        <v>104</v>
      </c>
      <c r="CJ2447" s="280"/>
      <c r="CK2447" s="280"/>
      <c r="CL2447" s="280"/>
      <c r="CM2447" s="280" t="s">
        <v>73</v>
      </c>
      <c r="CN2447" s="280">
        <v>3</v>
      </c>
    </row>
    <row r="2448" spans="4:92">
      <c r="D2448" s="273" t="s">
        <v>83</v>
      </c>
      <c r="E2448" s="273" t="s">
        <v>63</v>
      </c>
      <c r="F2448" s="273" t="s">
        <v>530</v>
      </c>
      <c r="G2448" s="273" t="s">
        <v>538</v>
      </c>
      <c r="H2448" s="274">
        <v>45231</v>
      </c>
      <c r="I2448" s="273">
        <v>14500</v>
      </c>
      <c r="J2448" s="273">
        <v>678</v>
      </c>
      <c r="K2448" s="273">
        <v>0</v>
      </c>
      <c r="L2448" s="273" t="s">
        <v>66</v>
      </c>
      <c r="N2448" s="273" t="s">
        <v>107</v>
      </c>
      <c r="W2448" s="273">
        <v>322158</v>
      </c>
      <c r="X2448" s="273" t="s">
        <v>64</v>
      </c>
      <c r="Y2448" s="273" t="s">
        <v>63</v>
      </c>
      <c r="Z2448" s="273" t="s">
        <v>252</v>
      </c>
      <c r="AA2448" s="273" t="s">
        <v>515</v>
      </c>
      <c r="AB2448" s="274">
        <v>45047</v>
      </c>
      <c r="AC2448" s="273">
        <v>12250</v>
      </c>
      <c r="AD2448" s="273">
        <v>669</v>
      </c>
      <c r="AE2448" s="273">
        <v>0</v>
      </c>
      <c r="AF2448" s="273" t="s">
        <v>90</v>
      </c>
      <c r="AG2448" s="273" t="s">
        <v>860</v>
      </c>
      <c r="AH2448" s="273" t="s">
        <v>861</v>
      </c>
      <c r="AI2448" s="273" t="s">
        <v>199</v>
      </c>
      <c r="AJ2448" s="273" t="s">
        <v>200</v>
      </c>
      <c r="AK2448" s="273">
        <v>181434</v>
      </c>
      <c r="BV2448" s="336" t="s">
        <v>64</v>
      </c>
      <c r="BW2448" s="337" t="s">
        <v>75</v>
      </c>
      <c r="BX2448" s="337" t="s">
        <v>79</v>
      </c>
      <c r="BY2448" s="337" t="s">
        <v>79</v>
      </c>
      <c r="BZ2448" s="337" t="s">
        <v>86</v>
      </c>
      <c r="CA2448" s="337" t="s">
        <v>87</v>
      </c>
      <c r="CB2448" s="337" t="s">
        <v>101</v>
      </c>
      <c r="CC2448" s="337" t="s">
        <v>102</v>
      </c>
      <c r="CD2448" s="338">
        <v>4</v>
      </c>
      <c r="CE2448" s="335">
        <v>45017</v>
      </c>
      <c r="CF2448" s="337">
        <v>40656</v>
      </c>
      <c r="CG2448" s="337" t="s">
        <v>1495</v>
      </c>
      <c r="CH2448" s="337">
        <v>5844.3</v>
      </c>
      <c r="CI2448" s="337" t="s">
        <v>104</v>
      </c>
      <c r="CJ2448" s="337"/>
      <c r="CK2448" s="337"/>
      <c r="CL2448" s="337"/>
      <c r="CM2448" s="337" t="s">
        <v>73</v>
      </c>
      <c r="CN2448" s="337">
        <v>3</v>
      </c>
    </row>
    <row r="2449" spans="4:92">
      <c r="D2449" s="273" t="s">
        <v>83</v>
      </c>
      <c r="E2449" s="273" t="s">
        <v>63</v>
      </c>
      <c r="F2449" s="273" t="s">
        <v>530</v>
      </c>
      <c r="G2449" s="273" t="s">
        <v>538</v>
      </c>
      <c r="H2449" s="274">
        <v>45261</v>
      </c>
      <c r="I2449" s="273">
        <v>16960</v>
      </c>
      <c r="J2449" s="273">
        <v>678</v>
      </c>
      <c r="W2449" s="273">
        <v>322162</v>
      </c>
      <c r="X2449" s="273" t="s">
        <v>64</v>
      </c>
      <c r="Y2449" s="273" t="s">
        <v>63</v>
      </c>
      <c r="Z2449" s="273" t="s">
        <v>252</v>
      </c>
      <c r="AA2449" s="273" t="s">
        <v>515</v>
      </c>
      <c r="AB2449" s="274">
        <v>45047</v>
      </c>
      <c r="AC2449" s="273">
        <v>12250</v>
      </c>
      <c r="AD2449" s="273">
        <v>669</v>
      </c>
      <c r="AE2449" s="273">
        <v>0</v>
      </c>
      <c r="AF2449" s="273" t="s">
        <v>90</v>
      </c>
      <c r="AG2449" s="273" t="s">
        <v>867</v>
      </c>
      <c r="AH2449" s="273" t="s">
        <v>868</v>
      </c>
      <c r="AI2449" s="273" t="s">
        <v>199</v>
      </c>
      <c r="AJ2449" s="273" t="s">
        <v>214</v>
      </c>
      <c r="AK2449" s="273">
        <v>181440</v>
      </c>
      <c r="BV2449" s="279" t="s">
        <v>64</v>
      </c>
      <c r="BW2449" s="280" t="s">
        <v>75</v>
      </c>
      <c r="BX2449" s="280" t="s">
        <v>79</v>
      </c>
      <c r="BY2449" s="280" t="s">
        <v>79</v>
      </c>
      <c r="BZ2449" s="280" t="s">
        <v>86</v>
      </c>
      <c r="CA2449" s="280" t="s">
        <v>87</v>
      </c>
      <c r="CB2449" s="280" t="s">
        <v>101</v>
      </c>
      <c r="CC2449" s="280" t="s">
        <v>102</v>
      </c>
      <c r="CD2449" s="281">
        <v>4</v>
      </c>
      <c r="CE2449" s="277">
        <v>45017</v>
      </c>
      <c r="CF2449" s="280">
        <v>38613</v>
      </c>
      <c r="CG2449" s="280" t="s">
        <v>1495</v>
      </c>
      <c r="CH2449" s="280">
        <v>5550.6187499999996</v>
      </c>
      <c r="CI2449" s="280" t="s">
        <v>104</v>
      </c>
      <c r="CJ2449" s="280"/>
      <c r="CK2449" s="280"/>
      <c r="CL2449" s="280"/>
      <c r="CM2449" s="280" t="s">
        <v>73</v>
      </c>
      <c r="CN2449" s="280">
        <v>3</v>
      </c>
    </row>
    <row r="2450" spans="4:92">
      <c r="D2450" s="273" t="s">
        <v>83</v>
      </c>
      <c r="E2450" s="273" t="s">
        <v>63</v>
      </c>
      <c r="F2450" s="273" t="s">
        <v>530</v>
      </c>
      <c r="G2450" s="273" t="s">
        <v>538</v>
      </c>
      <c r="H2450" s="274">
        <v>45261</v>
      </c>
      <c r="I2450" s="273">
        <v>16960</v>
      </c>
      <c r="J2450" s="273">
        <v>678</v>
      </c>
      <c r="K2450" s="273">
        <v>339</v>
      </c>
      <c r="L2450" s="273" t="s">
        <v>66</v>
      </c>
      <c r="M2450" s="273">
        <v>58.933599999999998</v>
      </c>
      <c r="N2450" s="273" t="s">
        <v>115</v>
      </c>
      <c r="W2450" s="273">
        <v>322186</v>
      </c>
      <c r="X2450" s="273" t="s">
        <v>64</v>
      </c>
      <c r="Y2450" s="273" t="s">
        <v>63</v>
      </c>
      <c r="Z2450" s="273" t="s">
        <v>252</v>
      </c>
      <c r="AA2450" s="273" t="s">
        <v>515</v>
      </c>
      <c r="AB2450" s="274">
        <v>45047</v>
      </c>
      <c r="AC2450" s="273">
        <v>12250</v>
      </c>
      <c r="AD2450" s="273">
        <v>669</v>
      </c>
      <c r="AE2450" s="273">
        <v>0.08</v>
      </c>
      <c r="AF2450" s="273" t="s">
        <v>90</v>
      </c>
      <c r="AG2450" s="273" t="s">
        <v>872</v>
      </c>
      <c r="AH2450" s="273" t="s">
        <v>873</v>
      </c>
      <c r="AI2450" s="273" t="s">
        <v>199</v>
      </c>
      <c r="AJ2450" s="273" t="s">
        <v>200</v>
      </c>
      <c r="AK2450" s="273">
        <v>181446</v>
      </c>
      <c r="BV2450" s="336" t="s">
        <v>64</v>
      </c>
      <c r="BW2450" s="337" t="s">
        <v>75</v>
      </c>
      <c r="BX2450" s="337" t="s">
        <v>79</v>
      </c>
      <c r="BY2450" s="337" t="s">
        <v>79</v>
      </c>
      <c r="BZ2450" s="337" t="s">
        <v>86</v>
      </c>
      <c r="CA2450" s="337" t="s">
        <v>87</v>
      </c>
      <c r="CB2450" s="337" t="s">
        <v>101</v>
      </c>
      <c r="CC2450" s="337" t="s">
        <v>102</v>
      </c>
      <c r="CD2450" s="338">
        <v>4</v>
      </c>
      <c r="CE2450" s="335">
        <v>45017</v>
      </c>
      <c r="CF2450" s="337">
        <v>39842</v>
      </c>
      <c r="CG2450" s="337" t="s">
        <v>1495</v>
      </c>
      <c r="CH2450" s="337">
        <v>5727.2875000000004</v>
      </c>
      <c r="CI2450" s="337" t="s">
        <v>104</v>
      </c>
      <c r="CJ2450" s="337"/>
      <c r="CK2450" s="337"/>
      <c r="CL2450" s="337"/>
      <c r="CM2450" s="337" t="s">
        <v>73</v>
      </c>
      <c r="CN2450" s="337">
        <v>3</v>
      </c>
    </row>
    <row r="2451" spans="4:92">
      <c r="D2451" s="273" t="s">
        <v>83</v>
      </c>
      <c r="E2451" s="273" t="s">
        <v>63</v>
      </c>
      <c r="F2451" s="273" t="s">
        <v>530</v>
      </c>
      <c r="G2451" s="273" t="s">
        <v>533</v>
      </c>
      <c r="H2451" s="274">
        <v>45108</v>
      </c>
      <c r="I2451" s="273">
        <v>12793</v>
      </c>
      <c r="J2451" s="273">
        <v>677</v>
      </c>
      <c r="W2451" s="273">
        <v>202353</v>
      </c>
      <c r="X2451" s="273" t="s">
        <v>64</v>
      </c>
      <c r="Y2451" s="273" t="s">
        <v>63</v>
      </c>
      <c r="Z2451" s="273" t="s">
        <v>252</v>
      </c>
      <c r="AA2451" s="273" t="s">
        <v>515</v>
      </c>
      <c r="AB2451" s="274">
        <v>45047</v>
      </c>
      <c r="AC2451" s="273">
        <v>12250</v>
      </c>
      <c r="AD2451" s="273">
        <v>669</v>
      </c>
      <c r="AE2451" s="273">
        <v>0.08</v>
      </c>
      <c r="AF2451" s="273" t="s">
        <v>90</v>
      </c>
      <c r="AG2451" s="273" t="s">
        <v>876</v>
      </c>
      <c r="AH2451" s="273" t="s">
        <v>877</v>
      </c>
      <c r="AI2451" s="273" t="s">
        <v>199</v>
      </c>
      <c r="AJ2451" s="273" t="s">
        <v>200</v>
      </c>
      <c r="AK2451" s="273">
        <v>181452</v>
      </c>
      <c r="BV2451" s="279" t="s">
        <v>64</v>
      </c>
      <c r="BW2451" s="280" t="s">
        <v>75</v>
      </c>
      <c r="BX2451" s="280" t="s">
        <v>79</v>
      </c>
      <c r="BY2451" s="280" t="s">
        <v>79</v>
      </c>
      <c r="BZ2451" s="280" t="s">
        <v>86</v>
      </c>
      <c r="CA2451" s="280" t="s">
        <v>87</v>
      </c>
      <c r="CB2451" s="280" t="s">
        <v>101</v>
      </c>
      <c r="CC2451" s="280" t="s">
        <v>102</v>
      </c>
      <c r="CD2451" s="281">
        <v>4</v>
      </c>
      <c r="CE2451" s="277">
        <v>45017</v>
      </c>
      <c r="CF2451" s="280">
        <v>0</v>
      </c>
      <c r="CG2451" s="280" t="s">
        <v>1495</v>
      </c>
      <c r="CH2451" s="280">
        <v>0</v>
      </c>
      <c r="CI2451" s="280" t="s">
        <v>104</v>
      </c>
      <c r="CJ2451" s="280"/>
      <c r="CK2451" s="280"/>
      <c r="CL2451" s="280"/>
      <c r="CM2451" s="280" t="s">
        <v>73</v>
      </c>
      <c r="CN2451" s="280">
        <v>3</v>
      </c>
    </row>
    <row r="2452" spans="4:92">
      <c r="D2452" s="273" t="s">
        <v>83</v>
      </c>
      <c r="E2452" s="273" t="s">
        <v>63</v>
      </c>
      <c r="F2452" s="273" t="s">
        <v>530</v>
      </c>
      <c r="G2452" s="273" t="s">
        <v>533</v>
      </c>
      <c r="H2452" s="274">
        <v>45108</v>
      </c>
      <c r="I2452" s="273">
        <v>12793</v>
      </c>
      <c r="J2452" s="273">
        <v>677</v>
      </c>
      <c r="K2452" s="273">
        <v>0</v>
      </c>
      <c r="L2452" s="273" t="s">
        <v>66</v>
      </c>
      <c r="N2452" s="273" t="s">
        <v>107</v>
      </c>
      <c r="W2452" s="273">
        <v>202378</v>
      </c>
      <c r="X2452" s="273" t="s">
        <v>64</v>
      </c>
      <c r="Y2452" s="273" t="s">
        <v>63</v>
      </c>
      <c r="Z2452" s="273" t="s">
        <v>252</v>
      </c>
      <c r="AA2452" s="273" t="s">
        <v>515</v>
      </c>
      <c r="AB2452" s="274">
        <v>45047</v>
      </c>
      <c r="AC2452" s="273">
        <v>12250</v>
      </c>
      <c r="AD2452" s="273">
        <v>669</v>
      </c>
      <c r="AE2452" s="273">
        <v>0</v>
      </c>
      <c r="AF2452" s="273" t="s">
        <v>90</v>
      </c>
      <c r="AG2452" s="273" t="s">
        <v>879</v>
      </c>
      <c r="AH2452" s="273" t="s">
        <v>880</v>
      </c>
      <c r="AI2452" s="273" t="s">
        <v>123</v>
      </c>
      <c r="AJ2452" s="273" t="s">
        <v>214</v>
      </c>
      <c r="AK2452" s="273">
        <v>181458</v>
      </c>
      <c r="BV2452" s="336" t="s">
        <v>64</v>
      </c>
      <c r="BW2452" s="337" t="s">
        <v>75</v>
      </c>
      <c r="BX2452" s="337" t="s">
        <v>79</v>
      </c>
      <c r="BY2452" s="337" t="s">
        <v>79</v>
      </c>
      <c r="BZ2452" s="337" t="s">
        <v>110</v>
      </c>
      <c r="CA2452" s="337" t="s">
        <v>111</v>
      </c>
      <c r="CB2452" s="337" t="s">
        <v>112</v>
      </c>
      <c r="CC2452" s="337" t="s">
        <v>113</v>
      </c>
      <c r="CD2452" s="338">
        <v>4</v>
      </c>
      <c r="CE2452" s="335">
        <v>45017</v>
      </c>
      <c r="CF2452" s="337"/>
      <c r="CG2452" s="337"/>
      <c r="CH2452" s="337"/>
      <c r="CI2452" s="337" t="s">
        <v>80</v>
      </c>
      <c r="CJ2452" s="337"/>
      <c r="CK2452" s="337"/>
      <c r="CL2452" s="337"/>
      <c r="CM2452" s="337" t="s">
        <v>73</v>
      </c>
      <c r="CN2452" s="337">
        <v>3</v>
      </c>
    </row>
    <row r="2453" spans="4:92">
      <c r="D2453" s="273" t="s">
        <v>83</v>
      </c>
      <c r="E2453" s="273" t="s">
        <v>63</v>
      </c>
      <c r="F2453" s="273" t="s">
        <v>530</v>
      </c>
      <c r="G2453" s="273" t="s">
        <v>533</v>
      </c>
      <c r="H2453" s="274">
        <v>45108</v>
      </c>
      <c r="I2453" s="273">
        <v>12793</v>
      </c>
      <c r="J2453" s="273">
        <v>677</v>
      </c>
      <c r="K2453" s="273">
        <v>13504</v>
      </c>
      <c r="L2453" s="273" t="s">
        <v>66</v>
      </c>
      <c r="M2453" s="273">
        <v>1751.43496</v>
      </c>
      <c r="N2453" s="273" t="s">
        <v>115</v>
      </c>
      <c r="W2453" s="273">
        <v>202377</v>
      </c>
      <c r="X2453" s="273" t="s">
        <v>64</v>
      </c>
      <c r="Y2453" s="273" t="s">
        <v>63</v>
      </c>
      <c r="Z2453" s="273" t="s">
        <v>252</v>
      </c>
      <c r="AA2453" s="273" t="s">
        <v>515</v>
      </c>
      <c r="AB2453" s="274">
        <v>45047</v>
      </c>
      <c r="AC2453" s="273">
        <v>12250</v>
      </c>
      <c r="AD2453" s="273">
        <v>669</v>
      </c>
      <c r="AE2453" s="273">
        <v>0.55300000000000005</v>
      </c>
      <c r="AF2453" s="273" t="s">
        <v>90</v>
      </c>
      <c r="AG2453" s="273" t="s">
        <v>882</v>
      </c>
      <c r="AH2453" s="273" t="s">
        <v>658</v>
      </c>
      <c r="AI2453" s="273" t="s">
        <v>123</v>
      </c>
      <c r="AJ2453" s="273" t="s">
        <v>214</v>
      </c>
      <c r="AK2453" s="273">
        <v>181464</v>
      </c>
      <c r="BV2453" s="279" t="s">
        <v>64</v>
      </c>
      <c r="BW2453" s="280" t="s">
        <v>75</v>
      </c>
      <c r="BX2453" s="280" t="s">
        <v>79</v>
      </c>
      <c r="BY2453" s="280" t="s">
        <v>79</v>
      </c>
      <c r="BZ2453" s="280" t="s">
        <v>110</v>
      </c>
      <c r="CA2453" s="280" t="s">
        <v>111</v>
      </c>
      <c r="CB2453" s="280" t="s">
        <v>117</v>
      </c>
      <c r="CC2453" s="280" t="s">
        <v>118</v>
      </c>
      <c r="CD2453" s="281">
        <v>5</v>
      </c>
      <c r="CE2453" s="277">
        <v>45017</v>
      </c>
      <c r="CF2453" s="280"/>
      <c r="CG2453" s="280"/>
      <c r="CH2453" s="280"/>
      <c r="CI2453" s="280" t="s">
        <v>104</v>
      </c>
      <c r="CJ2453" s="280"/>
      <c r="CK2453" s="280"/>
      <c r="CL2453" s="280"/>
      <c r="CM2453" s="280" t="s">
        <v>73</v>
      </c>
      <c r="CN2453" s="280">
        <v>3</v>
      </c>
    </row>
    <row r="2454" spans="4:92">
      <c r="D2454" s="273" t="s">
        <v>83</v>
      </c>
      <c r="E2454" s="273" t="s">
        <v>63</v>
      </c>
      <c r="F2454" s="273" t="s">
        <v>530</v>
      </c>
      <c r="G2454" s="273" t="s">
        <v>533</v>
      </c>
      <c r="H2454" s="274">
        <v>45139</v>
      </c>
      <c r="I2454" s="273">
        <v>13469</v>
      </c>
      <c r="J2454" s="273">
        <v>677</v>
      </c>
      <c r="W2454" s="273">
        <v>220396</v>
      </c>
      <c r="X2454" s="273" t="s">
        <v>64</v>
      </c>
      <c r="Y2454" s="273" t="s">
        <v>63</v>
      </c>
      <c r="Z2454" s="273" t="s">
        <v>252</v>
      </c>
      <c r="AA2454" s="273" t="s">
        <v>515</v>
      </c>
      <c r="AB2454" s="274">
        <v>45047</v>
      </c>
      <c r="AC2454" s="273">
        <v>12250</v>
      </c>
      <c r="AD2454" s="273">
        <v>669</v>
      </c>
      <c r="AE2454" s="273">
        <v>0.23</v>
      </c>
      <c r="AF2454" s="273" t="s">
        <v>90</v>
      </c>
      <c r="AG2454" s="273" t="s">
        <v>884</v>
      </c>
      <c r="AH2454" s="273" t="s">
        <v>885</v>
      </c>
      <c r="AI2454" s="273" t="s">
        <v>123</v>
      </c>
      <c r="AJ2454" s="273" t="s">
        <v>200</v>
      </c>
      <c r="AK2454" s="273">
        <v>181470</v>
      </c>
      <c r="BV2454" s="336" t="s">
        <v>64</v>
      </c>
      <c r="BW2454" s="337" t="s">
        <v>75</v>
      </c>
      <c r="BX2454" s="337" t="s">
        <v>79</v>
      </c>
      <c r="BY2454" s="337" t="s">
        <v>79</v>
      </c>
      <c r="BZ2454" s="337" t="s">
        <v>126</v>
      </c>
      <c r="CA2454" s="337" t="s">
        <v>127</v>
      </c>
      <c r="CB2454" s="337" t="s">
        <v>128</v>
      </c>
      <c r="CC2454" s="337" t="s">
        <v>129</v>
      </c>
      <c r="CD2454" s="338">
        <v>6</v>
      </c>
      <c r="CE2454" s="335">
        <v>45017</v>
      </c>
      <c r="CF2454" s="337"/>
      <c r="CG2454" s="337"/>
      <c r="CH2454" s="337"/>
      <c r="CI2454" s="337" t="s">
        <v>80</v>
      </c>
      <c r="CJ2454" s="337"/>
      <c r="CK2454" s="337"/>
      <c r="CL2454" s="337"/>
      <c r="CM2454" s="337" t="s">
        <v>73</v>
      </c>
      <c r="CN2454" s="337">
        <v>3</v>
      </c>
    </row>
    <row r="2455" spans="4:92">
      <c r="D2455" s="273" t="s">
        <v>83</v>
      </c>
      <c r="E2455" s="273" t="s">
        <v>63</v>
      </c>
      <c r="F2455" s="273" t="s">
        <v>530</v>
      </c>
      <c r="G2455" s="273" t="s">
        <v>533</v>
      </c>
      <c r="H2455" s="274">
        <v>45139</v>
      </c>
      <c r="I2455" s="273">
        <v>13469</v>
      </c>
      <c r="J2455" s="273">
        <v>677</v>
      </c>
      <c r="K2455" s="273">
        <v>0</v>
      </c>
      <c r="L2455" s="273" t="s">
        <v>66</v>
      </c>
      <c r="N2455" s="273" t="s">
        <v>107</v>
      </c>
      <c r="W2455" s="273">
        <v>220421</v>
      </c>
      <c r="X2455" s="273" t="s">
        <v>64</v>
      </c>
      <c r="Y2455" s="273" t="s">
        <v>63</v>
      </c>
      <c r="Z2455" s="273" t="s">
        <v>252</v>
      </c>
      <c r="AA2455" s="273" t="s">
        <v>515</v>
      </c>
      <c r="AB2455" s="274">
        <v>45047</v>
      </c>
      <c r="AC2455" s="273">
        <v>12250</v>
      </c>
      <c r="AD2455" s="273">
        <v>669</v>
      </c>
      <c r="AE2455" s="273">
        <v>0.18</v>
      </c>
      <c r="AF2455" s="273" t="s">
        <v>90</v>
      </c>
      <c r="AG2455" s="273" t="s">
        <v>887</v>
      </c>
      <c r="AH2455" s="273" t="s">
        <v>888</v>
      </c>
      <c r="AI2455" s="273" t="s">
        <v>199</v>
      </c>
      <c r="AJ2455" s="273" t="s">
        <v>200</v>
      </c>
      <c r="AK2455" s="273">
        <v>181476</v>
      </c>
      <c r="BV2455" s="279" t="s">
        <v>64</v>
      </c>
      <c r="BW2455" s="280" t="s">
        <v>75</v>
      </c>
      <c r="BX2455" s="280" t="s">
        <v>79</v>
      </c>
      <c r="BY2455" s="280" t="s">
        <v>79</v>
      </c>
      <c r="BZ2455" s="280" t="s">
        <v>151</v>
      </c>
      <c r="CA2455" s="280" t="s">
        <v>152</v>
      </c>
      <c r="CB2455" s="280" t="s">
        <v>153</v>
      </c>
      <c r="CC2455" s="280" t="s">
        <v>154</v>
      </c>
      <c r="CD2455" s="281">
        <v>10</v>
      </c>
      <c r="CE2455" s="277">
        <v>45017</v>
      </c>
      <c r="CF2455" s="280">
        <v>75007</v>
      </c>
      <c r="CG2455" s="280" t="s">
        <v>90</v>
      </c>
      <c r="CH2455" s="280">
        <v>75007</v>
      </c>
      <c r="CI2455" s="280" t="s">
        <v>80</v>
      </c>
      <c r="CJ2455" s="280"/>
      <c r="CK2455" s="280"/>
      <c r="CL2455" s="280"/>
      <c r="CM2455" s="280" t="s">
        <v>73</v>
      </c>
      <c r="CN2455" s="280">
        <v>3</v>
      </c>
    </row>
    <row r="2456" spans="4:92">
      <c r="D2456" s="273" t="s">
        <v>83</v>
      </c>
      <c r="E2456" s="273" t="s">
        <v>63</v>
      </c>
      <c r="F2456" s="273" t="s">
        <v>530</v>
      </c>
      <c r="G2456" s="273" t="s">
        <v>533</v>
      </c>
      <c r="H2456" s="274">
        <v>45139</v>
      </c>
      <c r="I2456" s="273">
        <v>13469</v>
      </c>
      <c r="J2456" s="273">
        <v>677</v>
      </c>
      <c r="K2456" s="273">
        <v>14300</v>
      </c>
      <c r="L2456" s="273" t="s">
        <v>66</v>
      </c>
      <c r="M2456" s="273">
        <v>1828.21144</v>
      </c>
      <c r="N2456" s="273" t="s">
        <v>115</v>
      </c>
      <c r="W2456" s="273">
        <v>220420</v>
      </c>
      <c r="X2456" s="273" t="s">
        <v>64</v>
      </c>
      <c r="Y2456" s="273" t="s">
        <v>63</v>
      </c>
      <c r="Z2456" s="273" t="s">
        <v>252</v>
      </c>
      <c r="AA2456" s="273" t="s">
        <v>515</v>
      </c>
      <c r="AB2456" s="274">
        <v>45231</v>
      </c>
      <c r="AC2456" s="273">
        <v>14494</v>
      </c>
      <c r="AD2456" s="273">
        <v>669</v>
      </c>
      <c r="AE2456" s="273">
        <v>0.18</v>
      </c>
      <c r="AF2456" s="273" t="s">
        <v>90</v>
      </c>
      <c r="AG2456" s="273" t="s">
        <v>872</v>
      </c>
      <c r="AH2456" s="273" t="s">
        <v>877</v>
      </c>
      <c r="AI2456" s="273" t="s">
        <v>199</v>
      </c>
      <c r="AJ2456" s="273" t="s">
        <v>200</v>
      </c>
      <c r="AK2456" s="273">
        <v>276250</v>
      </c>
      <c r="BV2456" s="336" t="s">
        <v>64</v>
      </c>
      <c r="BW2456" s="337" t="s">
        <v>75</v>
      </c>
      <c r="BX2456" s="337" t="s">
        <v>79</v>
      </c>
      <c r="BY2456" s="337" t="s">
        <v>79</v>
      </c>
      <c r="BZ2456" s="337" t="s">
        <v>138</v>
      </c>
      <c r="CA2456" s="337" t="s">
        <v>139</v>
      </c>
      <c r="CB2456" s="337" t="s">
        <v>140</v>
      </c>
      <c r="CC2456" s="337" t="s">
        <v>141</v>
      </c>
      <c r="CD2456" s="338">
        <v>9</v>
      </c>
      <c r="CE2456" s="335">
        <v>45017</v>
      </c>
      <c r="CF2456" s="337">
        <v>0</v>
      </c>
      <c r="CG2456" s="337" t="s">
        <v>90</v>
      </c>
      <c r="CH2456" s="337">
        <v>0</v>
      </c>
      <c r="CI2456" s="337" t="s">
        <v>80</v>
      </c>
      <c r="CJ2456" s="337"/>
      <c r="CK2456" s="337"/>
      <c r="CL2456" s="337"/>
      <c r="CM2456" s="337" t="s">
        <v>73</v>
      </c>
      <c r="CN2456" s="337">
        <v>3</v>
      </c>
    </row>
    <row r="2457" spans="4:92">
      <c r="D2457" s="273" t="s">
        <v>83</v>
      </c>
      <c r="E2457" s="273" t="s">
        <v>63</v>
      </c>
      <c r="F2457" s="273" t="s">
        <v>530</v>
      </c>
      <c r="G2457" s="273" t="s">
        <v>533</v>
      </c>
      <c r="H2457" s="274">
        <v>45170</v>
      </c>
      <c r="I2457" s="273">
        <v>13796</v>
      </c>
      <c r="J2457" s="273">
        <v>677</v>
      </c>
      <c r="W2457" s="273">
        <v>233347</v>
      </c>
      <c r="X2457" s="273" t="s">
        <v>64</v>
      </c>
      <c r="Y2457" s="273" t="s">
        <v>63</v>
      </c>
      <c r="Z2457" s="273" t="s">
        <v>252</v>
      </c>
      <c r="AA2457" s="273" t="s">
        <v>515</v>
      </c>
      <c r="AB2457" s="274">
        <v>45231</v>
      </c>
      <c r="AC2457" s="273">
        <v>14494</v>
      </c>
      <c r="AD2457" s="273">
        <v>669</v>
      </c>
      <c r="AE2457" s="273">
        <v>0.19</v>
      </c>
      <c r="AF2457" s="273" t="s">
        <v>90</v>
      </c>
      <c r="AG2457" s="273" t="s">
        <v>876</v>
      </c>
      <c r="AH2457" s="273" t="s">
        <v>873</v>
      </c>
      <c r="AI2457" s="273" t="s">
        <v>199</v>
      </c>
      <c r="AJ2457" s="273" t="s">
        <v>200</v>
      </c>
      <c r="AK2457" s="273">
        <v>276256</v>
      </c>
      <c r="BV2457" s="279" t="s">
        <v>64</v>
      </c>
      <c r="BW2457" s="280" t="s">
        <v>75</v>
      </c>
      <c r="BX2457" s="280" t="s">
        <v>79</v>
      </c>
      <c r="BY2457" s="280" t="s">
        <v>79</v>
      </c>
      <c r="BZ2457" s="280" t="s">
        <v>126</v>
      </c>
      <c r="CA2457" s="280" t="s">
        <v>127</v>
      </c>
      <c r="CB2457" s="280" t="s">
        <v>133</v>
      </c>
      <c r="CC2457" s="280" t="s">
        <v>134</v>
      </c>
      <c r="CD2457" s="281">
        <v>7</v>
      </c>
      <c r="CE2457" s="277">
        <v>45017</v>
      </c>
      <c r="CF2457" s="280"/>
      <c r="CG2457" s="280"/>
      <c r="CH2457" s="280"/>
      <c r="CI2457" s="280" t="s">
        <v>104</v>
      </c>
      <c r="CJ2457" s="280"/>
      <c r="CK2457" s="280"/>
      <c r="CL2457" s="280"/>
      <c r="CM2457" s="280" t="s">
        <v>73</v>
      </c>
      <c r="CN2457" s="280">
        <v>3</v>
      </c>
    </row>
    <row r="2458" spans="4:92">
      <c r="D2458" s="273" t="s">
        <v>83</v>
      </c>
      <c r="E2458" s="273" t="s">
        <v>63</v>
      </c>
      <c r="F2458" s="273" t="s">
        <v>530</v>
      </c>
      <c r="G2458" s="273" t="s">
        <v>533</v>
      </c>
      <c r="H2458" s="274">
        <v>45170</v>
      </c>
      <c r="I2458" s="273">
        <v>13796</v>
      </c>
      <c r="J2458" s="273">
        <v>677</v>
      </c>
      <c r="K2458" s="273">
        <v>14528</v>
      </c>
      <c r="L2458" s="273" t="s">
        <v>66</v>
      </c>
      <c r="M2458" s="273">
        <v>1848.85448</v>
      </c>
      <c r="N2458" s="273" t="s">
        <v>115</v>
      </c>
      <c r="W2458" s="273">
        <v>233371</v>
      </c>
      <c r="X2458" s="273" t="s">
        <v>64</v>
      </c>
      <c r="Y2458" s="273" t="s">
        <v>63</v>
      </c>
      <c r="Z2458" s="273" t="s">
        <v>252</v>
      </c>
      <c r="AA2458" s="273" t="s">
        <v>515</v>
      </c>
      <c r="AB2458" s="274">
        <v>45231</v>
      </c>
      <c r="AC2458" s="273">
        <v>14494</v>
      </c>
      <c r="AD2458" s="273">
        <v>669</v>
      </c>
      <c r="AE2458" s="273">
        <v>0</v>
      </c>
      <c r="AF2458" s="273" t="s">
        <v>90</v>
      </c>
      <c r="AG2458" s="273" t="s">
        <v>879</v>
      </c>
      <c r="AH2458" s="273" t="s">
        <v>880</v>
      </c>
      <c r="AI2458" s="273" t="s">
        <v>123</v>
      </c>
      <c r="AJ2458" s="273" t="s">
        <v>214</v>
      </c>
      <c r="AK2458" s="273">
        <v>276262</v>
      </c>
      <c r="BV2458" s="336" t="s">
        <v>64</v>
      </c>
      <c r="BW2458" s="337" t="s">
        <v>75</v>
      </c>
      <c r="BX2458" s="337" t="s">
        <v>79</v>
      </c>
      <c r="BY2458" s="337" t="s">
        <v>79</v>
      </c>
      <c r="BZ2458" s="337" t="s">
        <v>167</v>
      </c>
      <c r="CA2458" s="337" t="s">
        <v>168</v>
      </c>
      <c r="CB2458" s="337" t="s">
        <v>169</v>
      </c>
      <c r="CC2458" s="337" t="s">
        <v>170</v>
      </c>
      <c r="CD2458" s="338">
        <v>12</v>
      </c>
      <c r="CE2458" s="335">
        <v>45017</v>
      </c>
      <c r="CF2458" s="337">
        <v>1507</v>
      </c>
      <c r="CG2458" s="337" t="s">
        <v>90</v>
      </c>
      <c r="CH2458" s="337">
        <v>1507</v>
      </c>
      <c r="CI2458" s="337" t="s">
        <v>80</v>
      </c>
      <c r="CJ2458" s="337"/>
      <c r="CK2458" s="337"/>
      <c r="CL2458" s="337"/>
      <c r="CM2458" s="337" t="s">
        <v>73</v>
      </c>
      <c r="CN2458" s="337">
        <v>3</v>
      </c>
    </row>
    <row r="2459" spans="4:92">
      <c r="D2459" s="273" t="s">
        <v>83</v>
      </c>
      <c r="E2459" s="273" t="s">
        <v>63</v>
      </c>
      <c r="F2459" s="273" t="s">
        <v>530</v>
      </c>
      <c r="G2459" s="273" t="s">
        <v>533</v>
      </c>
      <c r="H2459" s="274">
        <v>45170</v>
      </c>
      <c r="I2459" s="273">
        <v>13796</v>
      </c>
      <c r="J2459" s="273">
        <v>677</v>
      </c>
      <c r="K2459" s="273">
        <v>0</v>
      </c>
      <c r="L2459" s="273" t="s">
        <v>66</v>
      </c>
      <c r="N2459" s="273" t="s">
        <v>107</v>
      </c>
      <c r="W2459" s="273">
        <v>233372</v>
      </c>
      <c r="X2459" s="273" t="s">
        <v>64</v>
      </c>
      <c r="Y2459" s="273" t="s">
        <v>63</v>
      </c>
      <c r="Z2459" s="273" t="s">
        <v>252</v>
      </c>
      <c r="AA2459" s="273" t="s">
        <v>515</v>
      </c>
      <c r="AB2459" s="274">
        <v>45231</v>
      </c>
      <c r="AC2459" s="273">
        <v>14494</v>
      </c>
      <c r="AD2459" s="273">
        <v>669</v>
      </c>
      <c r="AE2459" s="273">
        <v>0.60299999999999998</v>
      </c>
      <c r="AF2459" s="273" t="s">
        <v>90</v>
      </c>
      <c r="AG2459" s="273" t="s">
        <v>882</v>
      </c>
      <c r="AH2459" s="273" t="s">
        <v>658</v>
      </c>
      <c r="AI2459" s="273" t="s">
        <v>123</v>
      </c>
      <c r="AJ2459" s="273" t="s">
        <v>214</v>
      </c>
      <c r="AK2459" s="273">
        <v>276268</v>
      </c>
      <c r="BV2459" s="279" t="s">
        <v>64</v>
      </c>
      <c r="BW2459" s="280" t="s">
        <v>75</v>
      </c>
      <c r="BX2459" s="280" t="s">
        <v>79</v>
      </c>
      <c r="BY2459" s="280" t="s">
        <v>79</v>
      </c>
      <c r="BZ2459" s="280" t="s">
        <v>151</v>
      </c>
      <c r="CA2459" s="280" t="s">
        <v>152</v>
      </c>
      <c r="CB2459" s="280" t="s">
        <v>161</v>
      </c>
      <c r="CC2459" s="280" t="s">
        <v>162</v>
      </c>
      <c r="CD2459" s="281">
        <v>11</v>
      </c>
      <c r="CE2459" s="277">
        <v>45017</v>
      </c>
      <c r="CF2459" s="280">
        <v>60005.599999999999</v>
      </c>
      <c r="CG2459" s="280" t="s">
        <v>90</v>
      </c>
      <c r="CH2459" s="280">
        <v>60005.599999999999</v>
      </c>
      <c r="CI2459" s="280" t="s">
        <v>80</v>
      </c>
      <c r="CJ2459" s="280"/>
      <c r="CK2459" s="280"/>
      <c r="CL2459" s="280"/>
      <c r="CM2459" s="280" t="s">
        <v>73</v>
      </c>
      <c r="CN2459" s="280">
        <v>3</v>
      </c>
    </row>
    <row r="2460" spans="4:92">
      <c r="D2460" s="273" t="s">
        <v>83</v>
      </c>
      <c r="E2460" s="273" t="s">
        <v>63</v>
      </c>
      <c r="F2460" s="273" t="s">
        <v>530</v>
      </c>
      <c r="G2460" s="273" t="s">
        <v>533</v>
      </c>
      <c r="H2460" s="274">
        <v>45200</v>
      </c>
      <c r="I2460" s="273">
        <v>14131</v>
      </c>
      <c r="J2460" s="273">
        <v>677</v>
      </c>
      <c r="W2460" s="273">
        <v>251364</v>
      </c>
      <c r="X2460" s="273" t="s">
        <v>64</v>
      </c>
      <c r="Y2460" s="273" t="s">
        <v>63</v>
      </c>
      <c r="Z2460" s="273" t="s">
        <v>252</v>
      </c>
      <c r="AA2460" s="273" t="s">
        <v>515</v>
      </c>
      <c r="AB2460" s="274">
        <v>45231</v>
      </c>
      <c r="AC2460" s="273">
        <v>14494</v>
      </c>
      <c r="AD2460" s="273">
        <v>669</v>
      </c>
      <c r="AE2460" s="273">
        <v>0.86</v>
      </c>
      <c r="AF2460" s="273" t="s">
        <v>90</v>
      </c>
      <c r="AG2460" s="273" t="s">
        <v>884</v>
      </c>
      <c r="AH2460" s="273" t="s">
        <v>885</v>
      </c>
      <c r="AI2460" s="273" t="s">
        <v>123</v>
      </c>
      <c r="AJ2460" s="273" t="s">
        <v>200</v>
      </c>
      <c r="AK2460" s="273">
        <v>276274</v>
      </c>
      <c r="BV2460" s="336" t="s">
        <v>64</v>
      </c>
      <c r="BW2460" s="337" t="s">
        <v>75</v>
      </c>
      <c r="BX2460" s="337" t="s">
        <v>79</v>
      </c>
      <c r="BY2460" s="337" t="s">
        <v>79</v>
      </c>
      <c r="BZ2460" s="337" t="s">
        <v>167</v>
      </c>
      <c r="CA2460" s="337" t="s">
        <v>168</v>
      </c>
      <c r="CB2460" s="337" t="s">
        <v>353</v>
      </c>
      <c r="CC2460" s="337" t="s">
        <v>354</v>
      </c>
      <c r="CD2460" s="338">
        <v>13</v>
      </c>
      <c r="CE2460" s="335">
        <v>45017</v>
      </c>
      <c r="CF2460" s="337">
        <v>0</v>
      </c>
      <c r="CG2460" s="337" t="s">
        <v>90</v>
      </c>
      <c r="CH2460" s="337">
        <v>0</v>
      </c>
      <c r="CI2460" s="337" t="s">
        <v>80</v>
      </c>
      <c r="CJ2460" s="337"/>
      <c r="CK2460" s="337"/>
      <c r="CL2460" s="337"/>
      <c r="CM2460" s="337" t="s">
        <v>73</v>
      </c>
      <c r="CN2460" s="337">
        <v>3</v>
      </c>
    </row>
    <row r="2461" spans="4:92">
      <c r="D2461" s="273" t="s">
        <v>83</v>
      </c>
      <c r="E2461" s="273" t="s">
        <v>63</v>
      </c>
      <c r="F2461" s="273" t="s">
        <v>530</v>
      </c>
      <c r="G2461" s="273" t="s">
        <v>533</v>
      </c>
      <c r="H2461" s="274">
        <v>45200</v>
      </c>
      <c r="I2461" s="273">
        <v>14131</v>
      </c>
      <c r="J2461" s="273">
        <v>677</v>
      </c>
      <c r="K2461" s="273">
        <v>15226</v>
      </c>
      <c r="L2461" s="273" t="s">
        <v>66</v>
      </c>
      <c r="M2461" s="273">
        <v>1864.58096</v>
      </c>
      <c r="N2461" s="273" t="s">
        <v>115</v>
      </c>
      <c r="W2461" s="273">
        <v>251388</v>
      </c>
      <c r="X2461" s="273" t="s">
        <v>64</v>
      </c>
      <c r="Y2461" s="273" t="s">
        <v>63</v>
      </c>
      <c r="Z2461" s="273" t="s">
        <v>252</v>
      </c>
      <c r="AA2461" s="273" t="s">
        <v>515</v>
      </c>
      <c r="AB2461" s="274">
        <v>45231</v>
      </c>
      <c r="AC2461" s="273">
        <v>14494</v>
      </c>
      <c r="AD2461" s="273">
        <v>669</v>
      </c>
      <c r="AE2461" s="273">
        <v>0.45</v>
      </c>
      <c r="AF2461" s="273" t="s">
        <v>90</v>
      </c>
      <c r="AG2461" s="273" t="s">
        <v>887</v>
      </c>
      <c r="AH2461" s="273" t="s">
        <v>888</v>
      </c>
      <c r="AI2461" s="273" t="s">
        <v>123</v>
      </c>
      <c r="AJ2461" s="273" t="s">
        <v>200</v>
      </c>
      <c r="AK2461" s="273">
        <v>276280</v>
      </c>
      <c r="BV2461" s="279" t="s">
        <v>64</v>
      </c>
      <c r="BW2461" s="280" t="s">
        <v>75</v>
      </c>
      <c r="BX2461" s="280" t="s">
        <v>79</v>
      </c>
      <c r="BY2461" s="280" t="s">
        <v>79</v>
      </c>
      <c r="BZ2461" s="280" t="s">
        <v>167</v>
      </c>
      <c r="CA2461" s="280" t="s">
        <v>168</v>
      </c>
      <c r="CB2461" s="280" t="s">
        <v>313</v>
      </c>
      <c r="CC2461" s="280" t="s">
        <v>314</v>
      </c>
      <c r="CD2461" s="281">
        <v>14</v>
      </c>
      <c r="CE2461" s="277">
        <v>45017</v>
      </c>
      <c r="CF2461" s="280">
        <v>0</v>
      </c>
      <c r="CG2461" s="280" t="s">
        <v>90</v>
      </c>
      <c r="CH2461" s="280">
        <v>0</v>
      </c>
      <c r="CI2461" s="280" t="s">
        <v>80</v>
      </c>
      <c r="CJ2461" s="280"/>
      <c r="CK2461" s="280"/>
      <c r="CL2461" s="280"/>
      <c r="CM2461" s="280" t="s">
        <v>73</v>
      </c>
      <c r="CN2461" s="280">
        <v>3</v>
      </c>
    </row>
    <row r="2462" spans="4:92">
      <c r="D2462" s="273" t="s">
        <v>83</v>
      </c>
      <c r="E2462" s="273" t="s">
        <v>63</v>
      </c>
      <c r="F2462" s="273" t="s">
        <v>530</v>
      </c>
      <c r="G2462" s="273" t="s">
        <v>533</v>
      </c>
      <c r="H2462" s="274">
        <v>45200</v>
      </c>
      <c r="I2462" s="273">
        <v>14131</v>
      </c>
      <c r="J2462" s="273">
        <v>677</v>
      </c>
      <c r="K2462" s="273">
        <v>0</v>
      </c>
      <c r="L2462" s="273" t="s">
        <v>66</v>
      </c>
      <c r="N2462" s="273" t="s">
        <v>107</v>
      </c>
      <c r="W2462" s="273">
        <v>251389</v>
      </c>
      <c r="X2462" s="273" t="s">
        <v>64</v>
      </c>
      <c r="Y2462" s="273" t="s">
        <v>63</v>
      </c>
      <c r="Z2462" s="273" t="s">
        <v>252</v>
      </c>
      <c r="AA2462" s="273" t="s">
        <v>515</v>
      </c>
      <c r="AB2462" s="274">
        <v>45231</v>
      </c>
      <c r="AC2462" s="273">
        <v>14494</v>
      </c>
      <c r="AD2462" s="273">
        <v>669</v>
      </c>
      <c r="AE2462" s="273">
        <v>0.09</v>
      </c>
      <c r="AF2462" s="273" t="s">
        <v>90</v>
      </c>
      <c r="AG2462" s="273" t="s">
        <v>795</v>
      </c>
      <c r="AH2462" s="273" t="s">
        <v>796</v>
      </c>
      <c r="AI2462" s="273" t="s">
        <v>123</v>
      </c>
      <c r="AJ2462" s="273" t="s">
        <v>200</v>
      </c>
      <c r="AK2462" s="273">
        <v>276286</v>
      </c>
      <c r="BV2462" s="336" t="s">
        <v>64</v>
      </c>
      <c r="BW2462" s="337" t="s">
        <v>75</v>
      </c>
      <c r="BX2462" s="337" t="s">
        <v>79</v>
      </c>
      <c r="BY2462" s="337" t="s">
        <v>79</v>
      </c>
      <c r="BZ2462" s="337" t="s">
        <v>204</v>
      </c>
      <c r="CA2462" s="337" t="s">
        <v>205</v>
      </c>
      <c r="CB2462" s="337" t="s">
        <v>206</v>
      </c>
      <c r="CC2462" s="337" t="s">
        <v>207</v>
      </c>
      <c r="CD2462" s="338">
        <v>0</v>
      </c>
      <c r="CE2462" s="335">
        <v>45017</v>
      </c>
      <c r="CF2462" s="337"/>
      <c r="CG2462" s="337" t="s">
        <v>181</v>
      </c>
      <c r="CH2462" s="337"/>
      <c r="CI2462" s="337" t="s">
        <v>208</v>
      </c>
      <c r="CJ2462" s="337" t="s">
        <v>209</v>
      </c>
      <c r="CK2462" s="337"/>
      <c r="CL2462" s="337"/>
      <c r="CM2462" s="337" t="s">
        <v>73</v>
      </c>
      <c r="CN2462" s="337">
        <v>3</v>
      </c>
    </row>
    <row r="2463" spans="4:92">
      <c r="D2463" s="273" t="s">
        <v>83</v>
      </c>
      <c r="E2463" s="273" t="s">
        <v>63</v>
      </c>
      <c r="F2463" s="273" t="s">
        <v>530</v>
      </c>
      <c r="G2463" s="273" t="s">
        <v>533</v>
      </c>
      <c r="H2463" s="274">
        <v>45231</v>
      </c>
      <c r="I2463" s="273">
        <v>14499</v>
      </c>
      <c r="J2463" s="273">
        <v>677</v>
      </c>
      <c r="W2463" s="273">
        <v>270248</v>
      </c>
      <c r="X2463" s="273" t="s">
        <v>64</v>
      </c>
      <c r="Y2463" s="273" t="s">
        <v>63</v>
      </c>
      <c r="Z2463" s="273" t="s">
        <v>252</v>
      </c>
      <c r="AA2463" s="273" t="s">
        <v>515</v>
      </c>
      <c r="AB2463" s="274">
        <v>45231</v>
      </c>
      <c r="AC2463" s="273">
        <v>14494</v>
      </c>
      <c r="AD2463" s="273">
        <v>669</v>
      </c>
      <c r="AE2463" s="273">
        <v>0.78</v>
      </c>
      <c r="AF2463" s="273" t="s">
        <v>90</v>
      </c>
      <c r="AG2463" s="273" t="s">
        <v>798</v>
      </c>
      <c r="AH2463" s="273" t="s">
        <v>799</v>
      </c>
      <c r="AI2463" s="273" t="s">
        <v>123</v>
      </c>
      <c r="AJ2463" s="273" t="s">
        <v>200</v>
      </c>
      <c r="AK2463" s="273">
        <v>276292</v>
      </c>
      <c r="BV2463" s="279" t="s">
        <v>64</v>
      </c>
      <c r="BW2463" s="280" t="s">
        <v>75</v>
      </c>
      <c r="BX2463" s="280" t="s">
        <v>79</v>
      </c>
      <c r="BY2463" s="280" t="s">
        <v>79</v>
      </c>
      <c r="BZ2463" s="280" t="s">
        <v>204</v>
      </c>
      <c r="CA2463" s="280" t="s">
        <v>205</v>
      </c>
      <c r="CB2463" s="280" t="s">
        <v>206</v>
      </c>
      <c r="CC2463" s="280" t="s">
        <v>207</v>
      </c>
      <c r="CD2463" s="281">
        <v>0</v>
      </c>
      <c r="CE2463" s="277">
        <v>45017</v>
      </c>
      <c r="CF2463" s="280"/>
      <c r="CG2463" s="280" t="s">
        <v>181</v>
      </c>
      <c r="CH2463" s="280"/>
      <c r="CI2463" s="280" t="s">
        <v>208</v>
      </c>
      <c r="CJ2463" s="280" t="s">
        <v>209</v>
      </c>
      <c r="CK2463" s="280"/>
      <c r="CL2463" s="280"/>
      <c r="CM2463" s="280" t="s">
        <v>73</v>
      </c>
      <c r="CN2463" s="280">
        <v>3</v>
      </c>
    </row>
    <row r="2464" spans="4:92">
      <c r="D2464" s="273" t="s">
        <v>83</v>
      </c>
      <c r="E2464" s="273" t="s">
        <v>63</v>
      </c>
      <c r="F2464" s="273" t="s">
        <v>530</v>
      </c>
      <c r="G2464" s="273" t="s">
        <v>533</v>
      </c>
      <c r="H2464" s="274">
        <v>45231</v>
      </c>
      <c r="I2464" s="273">
        <v>14499</v>
      </c>
      <c r="J2464" s="273">
        <v>677</v>
      </c>
      <c r="K2464" s="273">
        <v>0</v>
      </c>
      <c r="L2464" s="273" t="s">
        <v>66</v>
      </c>
      <c r="N2464" s="273" t="s">
        <v>107</v>
      </c>
      <c r="W2464" s="273">
        <v>270273</v>
      </c>
      <c r="X2464" s="273" t="s">
        <v>64</v>
      </c>
      <c r="Y2464" s="273" t="s">
        <v>63</v>
      </c>
      <c r="Z2464" s="273" t="s">
        <v>252</v>
      </c>
      <c r="AA2464" s="273" t="s">
        <v>515</v>
      </c>
      <c r="AB2464" s="274">
        <v>45231</v>
      </c>
      <c r="AC2464" s="273">
        <v>14494</v>
      </c>
      <c r="AD2464" s="273">
        <v>669</v>
      </c>
      <c r="AE2464" s="273">
        <v>0</v>
      </c>
      <c r="AF2464" s="273" t="s">
        <v>90</v>
      </c>
      <c r="AG2464" s="273" t="s">
        <v>801</v>
      </c>
      <c r="AH2464" s="273" t="s">
        <v>802</v>
      </c>
      <c r="AI2464" s="273" t="s">
        <v>199</v>
      </c>
      <c r="AJ2464" s="273" t="s">
        <v>627</v>
      </c>
      <c r="AK2464" s="273">
        <v>276297</v>
      </c>
      <c r="BV2464" s="336" t="s">
        <v>64</v>
      </c>
      <c r="BW2464" s="337" t="s">
        <v>75</v>
      </c>
      <c r="BX2464" s="337" t="s">
        <v>79</v>
      </c>
      <c r="BY2464" s="337" t="s">
        <v>79</v>
      </c>
      <c r="BZ2464" s="337" t="s">
        <v>204</v>
      </c>
      <c r="CA2464" s="337" t="s">
        <v>205</v>
      </c>
      <c r="CB2464" s="337" t="s">
        <v>206</v>
      </c>
      <c r="CC2464" s="337" t="s">
        <v>207</v>
      </c>
      <c r="CD2464" s="338">
        <v>0</v>
      </c>
      <c r="CE2464" s="335">
        <v>45017</v>
      </c>
      <c r="CF2464" s="337"/>
      <c r="CG2464" s="337" t="s">
        <v>181</v>
      </c>
      <c r="CH2464" s="337"/>
      <c r="CI2464" s="337" t="s">
        <v>208</v>
      </c>
      <c r="CJ2464" s="337" t="s">
        <v>209</v>
      </c>
      <c r="CK2464" s="337"/>
      <c r="CL2464" s="337"/>
      <c r="CM2464" s="337" t="s">
        <v>73</v>
      </c>
      <c r="CN2464" s="337">
        <v>3</v>
      </c>
    </row>
    <row r="2465" spans="4:92">
      <c r="D2465" s="273" t="s">
        <v>83</v>
      </c>
      <c r="E2465" s="273" t="s">
        <v>63</v>
      </c>
      <c r="F2465" s="273" t="s">
        <v>530</v>
      </c>
      <c r="G2465" s="273" t="s">
        <v>533</v>
      </c>
      <c r="H2465" s="274">
        <v>45231</v>
      </c>
      <c r="I2465" s="273">
        <v>14499</v>
      </c>
      <c r="J2465" s="273">
        <v>677</v>
      </c>
      <c r="K2465" s="273">
        <v>12306</v>
      </c>
      <c r="L2465" s="273" t="s">
        <v>66</v>
      </c>
      <c r="M2465" s="273">
        <v>1455.5296800000001</v>
      </c>
      <c r="N2465" s="273" t="s">
        <v>115</v>
      </c>
      <c r="W2465" s="273">
        <v>270272</v>
      </c>
      <c r="X2465" s="273" t="s">
        <v>64</v>
      </c>
      <c r="Y2465" s="273" t="s">
        <v>63</v>
      </c>
      <c r="Z2465" s="273" t="s">
        <v>252</v>
      </c>
      <c r="AA2465" s="273" t="s">
        <v>515</v>
      </c>
      <c r="AB2465" s="274">
        <v>45231</v>
      </c>
      <c r="AC2465" s="273">
        <v>14494</v>
      </c>
      <c r="AD2465" s="273">
        <v>669</v>
      </c>
      <c r="AE2465" s="273">
        <v>0.1</v>
      </c>
      <c r="AF2465" s="273" t="s">
        <v>90</v>
      </c>
      <c r="AG2465" s="273" t="s">
        <v>801</v>
      </c>
      <c r="AH2465" s="273" t="s">
        <v>805</v>
      </c>
      <c r="AI2465" s="273" t="s">
        <v>123</v>
      </c>
      <c r="AJ2465" s="273" t="s">
        <v>627</v>
      </c>
      <c r="AK2465" s="273">
        <v>276302</v>
      </c>
      <c r="BV2465" s="279" t="s">
        <v>64</v>
      </c>
      <c r="BW2465" s="280" t="s">
        <v>75</v>
      </c>
      <c r="BX2465" s="280" t="s">
        <v>79</v>
      </c>
      <c r="BY2465" s="280" t="s">
        <v>79</v>
      </c>
      <c r="BZ2465" s="280" t="s">
        <v>86</v>
      </c>
      <c r="CA2465" s="280" t="s">
        <v>87</v>
      </c>
      <c r="CB2465" s="280" t="s">
        <v>217</v>
      </c>
      <c r="CC2465" s="280" t="s">
        <v>218</v>
      </c>
      <c r="CD2465" s="281">
        <v>2</v>
      </c>
      <c r="CE2465" s="277">
        <v>45047</v>
      </c>
      <c r="CF2465" s="280"/>
      <c r="CG2465" s="280" t="s">
        <v>181</v>
      </c>
      <c r="CH2465" s="280"/>
      <c r="CI2465" s="280" t="s">
        <v>181</v>
      </c>
      <c r="CJ2465" s="280" t="s">
        <v>166</v>
      </c>
      <c r="CK2465" s="280"/>
      <c r="CL2465" s="280"/>
      <c r="CM2465" s="280" t="s">
        <v>73</v>
      </c>
      <c r="CN2465" s="280">
        <v>3</v>
      </c>
    </row>
    <row r="2466" spans="4:92">
      <c r="D2466" s="273" t="s">
        <v>83</v>
      </c>
      <c r="E2466" s="273" t="s">
        <v>63</v>
      </c>
      <c r="F2466" s="273" t="s">
        <v>530</v>
      </c>
      <c r="G2466" s="273" t="s">
        <v>533</v>
      </c>
      <c r="H2466" s="274">
        <v>45261</v>
      </c>
      <c r="I2466" s="273">
        <v>16959</v>
      </c>
      <c r="J2466" s="273">
        <v>677</v>
      </c>
      <c r="W2466" s="273">
        <v>312209</v>
      </c>
      <c r="X2466" s="273" t="s">
        <v>64</v>
      </c>
      <c r="Y2466" s="273" t="s">
        <v>63</v>
      </c>
      <c r="Z2466" s="273" t="s">
        <v>252</v>
      </c>
      <c r="AA2466" s="273" t="s">
        <v>515</v>
      </c>
      <c r="AB2466" s="274">
        <v>45231</v>
      </c>
      <c r="AC2466" s="273">
        <v>14494</v>
      </c>
      <c r="AD2466" s="273">
        <v>669</v>
      </c>
      <c r="AE2466" s="273">
        <v>3.0000000000000001E-3</v>
      </c>
      <c r="AF2466" s="273" t="s">
        <v>90</v>
      </c>
      <c r="AG2466" s="273" t="s">
        <v>801</v>
      </c>
      <c r="AH2466" s="273" t="s">
        <v>808</v>
      </c>
      <c r="AI2466" s="273" t="s">
        <v>123</v>
      </c>
      <c r="AJ2466" s="273" t="s">
        <v>627</v>
      </c>
      <c r="AK2466" s="273">
        <v>276307</v>
      </c>
      <c r="BV2466" s="336" t="s">
        <v>64</v>
      </c>
      <c r="BW2466" s="337" t="s">
        <v>75</v>
      </c>
      <c r="BX2466" s="337" t="s">
        <v>79</v>
      </c>
      <c r="BY2466" s="337" t="s">
        <v>79</v>
      </c>
      <c r="BZ2466" s="337" t="s">
        <v>86</v>
      </c>
      <c r="CA2466" s="337" t="s">
        <v>87</v>
      </c>
      <c r="CB2466" s="337" t="s">
        <v>217</v>
      </c>
      <c r="CC2466" s="337" t="s">
        <v>218</v>
      </c>
      <c r="CD2466" s="338">
        <v>2</v>
      </c>
      <c r="CE2466" s="335">
        <v>45047</v>
      </c>
      <c r="CF2466" s="337"/>
      <c r="CG2466" s="337" t="s">
        <v>181</v>
      </c>
      <c r="CH2466" s="337"/>
      <c r="CI2466" s="337" t="s">
        <v>181</v>
      </c>
      <c r="CJ2466" s="337" t="s">
        <v>178</v>
      </c>
      <c r="CK2466" s="337"/>
      <c r="CL2466" s="337" t="s">
        <v>1703</v>
      </c>
      <c r="CM2466" s="337" t="s">
        <v>73</v>
      </c>
      <c r="CN2466" s="337">
        <v>3</v>
      </c>
    </row>
    <row r="2467" spans="4:92">
      <c r="D2467" s="273" t="s">
        <v>83</v>
      </c>
      <c r="E2467" s="273" t="s">
        <v>63</v>
      </c>
      <c r="F2467" s="273" t="s">
        <v>530</v>
      </c>
      <c r="G2467" s="273" t="s">
        <v>533</v>
      </c>
      <c r="H2467" s="274">
        <v>45261</v>
      </c>
      <c r="I2467" s="273">
        <v>16959</v>
      </c>
      <c r="J2467" s="273">
        <v>677</v>
      </c>
      <c r="K2467" s="273">
        <v>0</v>
      </c>
      <c r="L2467" s="273" t="s">
        <v>66</v>
      </c>
      <c r="N2467" s="273" t="s">
        <v>107</v>
      </c>
      <c r="W2467" s="273">
        <v>312234</v>
      </c>
      <c r="X2467" s="273" t="s">
        <v>64</v>
      </c>
      <c r="Y2467" s="273" t="s">
        <v>63</v>
      </c>
      <c r="Z2467" s="273" t="s">
        <v>252</v>
      </c>
      <c r="AA2467" s="273" t="s">
        <v>515</v>
      </c>
      <c r="AB2467" s="274">
        <v>45231</v>
      </c>
      <c r="AC2467" s="273">
        <v>14494</v>
      </c>
      <c r="AD2467" s="273">
        <v>669</v>
      </c>
      <c r="AE2467" s="273">
        <v>0.2</v>
      </c>
      <c r="AF2467" s="273" t="s">
        <v>90</v>
      </c>
      <c r="AG2467" s="273" t="s">
        <v>801</v>
      </c>
      <c r="AH2467" s="273" t="s">
        <v>811</v>
      </c>
      <c r="AI2467" s="273" t="s">
        <v>123</v>
      </c>
      <c r="AJ2467" s="273" t="s">
        <v>627</v>
      </c>
      <c r="AK2467" s="273">
        <v>276312</v>
      </c>
      <c r="BV2467" s="279" t="s">
        <v>64</v>
      </c>
      <c r="BW2467" s="280" t="s">
        <v>75</v>
      </c>
      <c r="BX2467" s="280" t="s">
        <v>79</v>
      </c>
      <c r="BY2467" s="280" t="s">
        <v>79</v>
      </c>
      <c r="BZ2467" s="280" t="s">
        <v>138</v>
      </c>
      <c r="CA2467" s="280" t="s">
        <v>139</v>
      </c>
      <c r="CB2467" s="280" t="s">
        <v>190</v>
      </c>
      <c r="CC2467" s="280" t="s">
        <v>191</v>
      </c>
      <c r="CD2467" s="281">
        <v>8</v>
      </c>
      <c r="CE2467" s="277">
        <v>45047</v>
      </c>
      <c r="CF2467" s="280">
        <v>238</v>
      </c>
      <c r="CG2467" s="280" t="s">
        <v>90</v>
      </c>
      <c r="CH2467" s="280">
        <v>238</v>
      </c>
      <c r="CI2467" s="280" t="s">
        <v>80</v>
      </c>
      <c r="CJ2467" s="280"/>
      <c r="CK2467" s="280"/>
      <c r="CL2467" s="280"/>
      <c r="CM2467" s="280" t="s">
        <v>73</v>
      </c>
      <c r="CN2467" s="280">
        <v>3</v>
      </c>
    </row>
    <row r="2468" spans="4:92">
      <c r="D2468" s="273" t="s">
        <v>83</v>
      </c>
      <c r="E2468" s="273" t="s">
        <v>63</v>
      </c>
      <c r="F2468" s="273" t="s">
        <v>530</v>
      </c>
      <c r="G2468" s="273" t="s">
        <v>533</v>
      </c>
      <c r="H2468" s="274">
        <v>45261</v>
      </c>
      <c r="I2468" s="273">
        <v>16959</v>
      </c>
      <c r="J2468" s="273">
        <v>677</v>
      </c>
      <c r="K2468" s="273">
        <v>12163</v>
      </c>
      <c r="L2468" s="273" t="s">
        <v>66</v>
      </c>
      <c r="M2468" s="273">
        <v>1439.57528</v>
      </c>
      <c r="N2468" s="273" t="s">
        <v>115</v>
      </c>
      <c r="W2468" s="273">
        <v>312233</v>
      </c>
      <c r="X2468" s="273" t="s">
        <v>64</v>
      </c>
      <c r="Y2468" s="273" t="s">
        <v>63</v>
      </c>
      <c r="Z2468" s="273" t="s">
        <v>252</v>
      </c>
      <c r="AA2468" s="273" t="s">
        <v>515</v>
      </c>
      <c r="AB2468" s="274">
        <v>45231</v>
      </c>
      <c r="AC2468" s="273">
        <v>14494</v>
      </c>
      <c r="AD2468" s="273">
        <v>669</v>
      </c>
      <c r="AE2468" s="273">
        <v>1</v>
      </c>
      <c r="AF2468" s="273" t="s">
        <v>90</v>
      </c>
      <c r="AG2468" s="273" t="s">
        <v>801</v>
      </c>
      <c r="AH2468" s="273" t="s">
        <v>813</v>
      </c>
      <c r="AI2468" s="273" t="s">
        <v>123</v>
      </c>
      <c r="AJ2468" s="273" t="s">
        <v>627</v>
      </c>
      <c r="AK2468" s="273">
        <v>276317</v>
      </c>
      <c r="BV2468" s="336" t="s">
        <v>64</v>
      </c>
      <c r="BW2468" s="337" t="s">
        <v>75</v>
      </c>
      <c r="BX2468" s="337" t="s">
        <v>79</v>
      </c>
      <c r="BY2468" s="337" t="s">
        <v>79</v>
      </c>
      <c r="BZ2468" s="337" t="s">
        <v>167</v>
      </c>
      <c r="CA2468" s="337" t="s">
        <v>168</v>
      </c>
      <c r="CB2468" s="337" t="s">
        <v>319</v>
      </c>
      <c r="CC2468" s="337" t="s">
        <v>320</v>
      </c>
      <c r="CD2468" s="338">
        <v>15</v>
      </c>
      <c r="CE2468" s="335">
        <v>45047</v>
      </c>
      <c r="CF2468" s="337">
        <v>0</v>
      </c>
      <c r="CG2468" s="337" t="s">
        <v>90</v>
      </c>
      <c r="CH2468" s="337">
        <v>0</v>
      </c>
      <c r="CI2468" s="337" t="s">
        <v>80</v>
      </c>
      <c r="CJ2468" s="337"/>
      <c r="CK2468" s="337"/>
      <c r="CL2468" s="337"/>
      <c r="CM2468" s="337" t="s">
        <v>73</v>
      </c>
      <c r="CN2468" s="337">
        <v>3</v>
      </c>
    </row>
    <row r="2469" spans="4:92">
      <c r="D2469" s="273" t="s">
        <v>83</v>
      </c>
      <c r="E2469" s="273" t="s">
        <v>63</v>
      </c>
      <c r="F2469" s="273" t="s">
        <v>530</v>
      </c>
      <c r="G2469" s="273" t="s">
        <v>1040</v>
      </c>
      <c r="H2469" s="274">
        <v>44927</v>
      </c>
      <c r="I2469" s="273">
        <v>11266</v>
      </c>
      <c r="J2469" s="273">
        <v>851</v>
      </c>
      <c r="W2469" s="273">
        <v>140601</v>
      </c>
      <c r="X2469" s="273" t="s">
        <v>64</v>
      </c>
      <c r="Y2469" s="273" t="s">
        <v>63</v>
      </c>
      <c r="Z2469" s="273" t="s">
        <v>252</v>
      </c>
      <c r="AA2469" s="273" t="s">
        <v>257</v>
      </c>
      <c r="AB2469" s="274">
        <v>45017</v>
      </c>
      <c r="AC2469" s="273">
        <v>12049</v>
      </c>
      <c r="AD2469" s="273">
        <v>22</v>
      </c>
      <c r="AE2469" s="273">
        <v>1</v>
      </c>
      <c r="AF2469" s="273" t="s">
        <v>90</v>
      </c>
      <c r="AG2469" s="273" t="s">
        <v>801</v>
      </c>
      <c r="AH2469" s="273" t="s">
        <v>813</v>
      </c>
      <c r="AI2469" s="273" t="s">
        <v>123</v>
      </c>
      <c r="AJ2469" s="273" t="s">
        <v>627</v>
      </c>
      <c r="AK2469" s="273">
        <v>170170</v>
      </c>
      <c r="BV2469" s="279" t="s">
        <v>64</v>
      </c>
      <c r="BW2469" s="280" t="s">
        <v>75</v>
      </c>
      <c r="BX2469" s="280" t="s">
        <v>79</v>
      </c>
      <c r="BY2469" s="280" t="s">
        <v>79</v>
      </c>
      <c r="BZ2469" s="280" t="s">
        <v>86</v>
      </c>
      <c r="CA2469" s="280" t="s">
        <v>87</v>
      </c>
      <c r="CB2469" s="280" t="s">
        <v>179</v>
      </c>
      <c r="CC2469" s="280" t="s">
        <v>180</v>
      </c>
      <c r="CD2469" s="281">
        <v>1</v>
      </c>
      <c r="CE2469" s="277">
        <v>45047</v>
      </c>
      <c r="CF2469" s="280"/>
      <c r="CG2469" s="280" t="s">
        <v>181</v>
      </c>
      <c r="CH2469" s="280"/>
      <c r="CI2469" s="280" t="s">
        <v>181</v>
      </c>
      <c r="CJ2469" s="280" t="s">
        <v>1865</v>
      </c>
      <c r="CK2469" s="280"/>
      <c r="CL2469" s="280"/>
      <c r="CM2469" s="280" t="s">
        <v>73</v>
      </c>
      <c r="CN2469" s="280">
        <v>3</v>
      </c>
    </row>
    <row r="2470" spans="4:92">
      <c r="D2470" s="273" t="s">
        <v>83</v>
      </c>
      <c r="E2470" s="273" t="s">
        <v>63</v>
      </c>
      <c r="F2470" s="273" t="s">
        <v>530</v>
      </c>
      <c r="G2470" s="273" t="s">
        <v>1040</v>
      </c>
      <c r="H2470" s="274">
        <v>44927</v>
      </c>
      <c r="I2470" s="273">
        <v>11266</v>
      </c>
      <c r="J2470" s="273">
        <v>851</v>
      </c>
      <c r="K2470" s="273">
        <v>0</v>
      </c>
      <c r="L2470" s="273" t="s">
        <v>66</v>
      </c>
      <c r="N2470" s="273" t="s">
        <v>107</v>
      </c>
      <c r="W2470" s="273">
        <v>140626</v>
      </c>
      <c r="X2470" s="273" t="s">
        <v>64</v>
      </c>
      <c r="Y2470" s="273" t="s">
        <v>63</v>
      </c>
      <c r="Z2470" s="273" t="s">
        <v>252</v>
      </c>
      <c r="AA2470" s="273" t="s">
        <v>257</v>
      </c>
      <c r="AB2470" s="274">
        <v>45017</v>
      </c>
      <c r="AC2470" s="273">
        <v>12049</v>
      </c>
      <c r="AD2470" s="273">
        <v>22</v>
      </c>
      <c r="AE2470" s="273">
        <v>1.88</v>
      </c>
      <c r="AF2470" s="273" t="s">
        <v>90</v>
      </c>
      <c r="AG2470" s="273" t="s">
        <v>1620</v>
      </c>
      <c r="AH2470" s="273" t="s">
        <v>1621</v>
      </c>
      <c r="AI2470" s="273" t="s">
        <v>123</v>
      </c>
      <c r="AJ2470" s="273" t="s">
        <v>214</v>
      </c>
      <c r="AK2470" s="273">
        <v>170176</v>
      </c>
      <c r="BV2470" s="336" t="s">
        <v>64</v>
      </c>
      <c r="BW2470" s="337" t="s">
        <v>75</v>
      </c>
      <c r="BX2470" s="337" t="s">
        <v>79</v>
      </c>
      <c r="BY2470" s="337" t="s">
        <v>79</v>
      </c>
      <c r="BZ2470" s="337" t="s">
        <v>86</v>
      </c>
      <c r="CA2470" s="337" t="s">
        <v>87</v>
      </c>
      <c r="CB2470" s="337" t="s">
        <v>179</v>
      </c>
      <c r="CC2470" s="337" t="s">
        <v>180</v>
      </c>
      <c r="CD2470" s="338">
        <v>1</v>
      </c>
      <c r="CE2470" s="335">
        <v>45047</v>
      </c>
      <c r="CF2470" s="337"/>
      <c r="CG2470" s="337" t="s">
        <v>181</v>
      </c>
      <c r="CH2470" s="337"/>
      <c r="CI2470" s="337" t="s">
        <v>181</v>
      </c>
      <c r="CJ2470" s="337" t="s">
        <v>1865</v>
      </c>
      <c r="CK2470" s="337"/>
      <c r="CL2470" s="337"/>
      <c r="CM2470" s="337" t="s">
        <v>73</v>
      </c>
      <c r="CN2470" s="337">
        <v>3</v>
      </c>
    </row>
    <row r="2471" spans="4:92">
      <c r="D2471" s="273" t="s">
        <v>83</v>
      </c>
      <c r="E2471" s="273" t="s">
        <v>63</v>
      </c>
      <c r="F2471" s="273" t="s">
        <v>530</v>
      </c>
      <c r="G2471" s="273" t="s">
        <v>1040</v>
      </c>
      <c r="H2471" s="274">
        <v>44927</v>
      </c>
      <c r="I2471" s="273">
        <v>11266</v>
      </c>
      <c r="J2471" s="273">
        <v>851</v>
      </c>
      <c r="K2471" s="273">
        <v>101.5</v>
      </c>
      <c r="L2471" s="273" t="s">
        <v>66</v>
      </c>
      <c r="M2471" s="273">
        <v>9.9307999999999996</v>
      </c>
      <c r="N2471" s="273" t="s">
        <v>115</v>
      </c>
      <c r="W2471" s="273">
        <v>140625</v>
      </c>
      <c r="X2471" s="273" t="s">
        <v>64</v>
      </c>
      <c r="Y2471" s="273" t="s">
        <v>63</v>
      </c>
      <c r="Z2471" s="273" t="s">
        <v>252</v>
      </c>
      <c r="AA2471" s="273" t="s">
        <v>257</v>
      </c>
      <c r="AB2471" s="274">
        <v>45017</v>
      </c>
      <c r="AC2471" s="273">
        <v>12049</v>
      </c>
      <c r="AD2471" s="273">
        <v>22</v>
      </c>
      <c r="AE2471" s="273">
        <v>2.0699999999999998</v>
      </c>
      <c r="AF2471" s="273" t="s">
        <v>90</v>
      </c>
      <c r="AG2471" s="273" t="s">
        <v>1620</v>
      </c>
      <c r="AH2471" s="273" t="s">
        <v>1621</v>
      </c>
      <c r="AI2471" s="273" t="s">
        <v>123</v>
      </c>
      <c r="AJ2471" s="273" t="s">
        <v>214</v>
      </c>
      <c r="AK2471" s="273">
        <v>170182</v>
      </c>
      <c r="BV2471" s="279" t="s">
        <v>64</v>
      </c>
      <c r="BW2471" s="280" t="s">
        <v>75</v>
      </c>
      <c r="BX2471" s="280" t="s">
        <v>79</v>
      </c>
      <c r="BY2471" s="280" t="s">
        <v>79</v>
      </c>
      <c r="BZ2471" s="280" t="s">
        <v>86</v>
      </c>
      <c r="CA2471" s="280" t="s">
        <v>87</v>
      </c>
      <c r="CB2471" s="280" t="s">
        <v>179</v>
      </c>
      <c r="CC2471" s="280" t="s">
        <v>180</v>
      </c>
      <c r="CD2471" s="281">
        <v>1</v>
      </c>
      <c r="CE2471" s="277">
        <v>45047</v>
      </c>
      <c r="CF2471" s="280"/>
      <c r="CG2471" s="280" t="s">
        <v>181</v>
      </c>
      <c r="CH2471" s="280"/>
      <c r="CI2471" s="280" t="s">
        <v>181</v>
      </c>
      <c r="CJ2471" s="280" t="s">
        <v>1865</v>
      </c>
      <c r="CK2471" s="280"/>
      <c r="CL2471" s="280"/>
      <c r="CM2471" s="280" t="s">
        <v>73</v>
      </c>
      <c r="CN2471" s="280">
        <v>3</v>
      </c>
    </row>
    <row r="2472" spans="4:92">
      <c r="D2472" s="273" t="s">
        <v>83</v>
      </c>
      <c r="E2472" s="273" t="s">
        <v>63</v>
      </c>
      <c r="F2472" s="273" t="s">
        <v>530</v>
      </c>
      <c r="G2472" s="273" t="s">
        <v>1040</v>
      </c>
      <c r="H2472" s="274">
        <v>44958</v>
      </c>
      <c r="I2472" s="273">
        <v>11428</v>
      </c>
      <c r="J2472" s="273">
        <v>851</v>
      </c>
      <c r="W2472" s="273">
        <v>145299</v>
      </c>
      <c r="X2472" s="273" t="s">
        <v>64</v>
      </c>
      <c r="Y2472" s="273" t="s">
        <v>63</v>
      </c>
      <c r="Z2472" s="273" t="s">
        <v>252</v>
      </c>
      <c r="AA2472" s="273" t="s">
        <v>257</v>
      </c>
      <c r="AB2472" s="274">
        <v>45017</v>
      </c>
      <c r="AC2472" s="273">
        <v>12049</v>
      </c>
      <c r="AD2472" s="273">
        <v>22</v>
      </c>
      <c r="AE2472" s="273">
        <v>2.4319999999999999</v>
      </c>
      <c r="AF2472" s="273" t="s">
        <v>90</v>
      </c>
      <c r="AG2472" s="273" t="s">
        <v>1690</v>
      </c>
      <c r="AH2472" s="273" t="s">
        <v>1691</v>
      </c>
      <c r="AI2472" s="273" t="s">
        <v>199</v>
      </c>
      <c r="AJ2472" s="273" t="s">
        <v>200</v>
      </c>
      <c r="AK2472" s="273">
        <v>170206</v>
      </c>
      <c r="BV2472" s="336" t="s">
        <v>64</v>
      </c>
      <c r="BW2472" s="337" t="s">
        <v>75</v>
      </c>
      <c r="BX2472" s="337" t="s">
        <v>79</v>
      </c>
      <c r="BY2472" s="337" t="s">
        <v>79</v>
      </c>
      <c r="BZ2472" s="337" t="s">
        <v>86</v>
      </c>
      <c r="CA2472" s="337" t="s">
        <v>87</v>
      </c>
      <c r="CB2472" s="337" t="s">
        <v>179</v>
      </c>
      <c r="CC2472" s="337" t="s">
        <v>180</v>
      </c>
      <c r="CD2472" s="338">
        <v>1</v>
      </c>
      <c r="CE2472" s="335">
        <v>45047</v>
      </c>
      <c r="CF2472" s="337"/>
      <c r="CG2472" s="337" t="s">
        <v>181</v>
      </c>
      <c r="CH2472" s="337"/>
      <c r="CI2472" s="337" t="s">
        <v>181</v>
      </c>
      <c r="CJ2472" s="337" t="s">
        <v>1865</v>
      </c>
      <c r="CK2472" s="337"/>
      <c r="CL2472" s="337"/>
      <c r="CM2472" s="337" t="s">
        <v>73</v>
      </c>
      <c r="CN2472" s="337">
        <v>3</v>
      </c>
    </row>
    <row r="2473" spans="4:92">
      <c r="D2473" s="273" t="s">
        <v>83</v>
      </c>
      <c r="E2473" s="273" t="s">
        <v>63</v>
      </c>
      <c r="F2473" s="273" t="s">
        <v>530</v>
      </c>
      <c r="G2473" s="273" t="s">
        <v>1040</v>
      </c>
      <c r="H2473" s="274">
        <v>44958</v>
      </c>
      <c r="I2473" s="273">
        <v>11428</v>
      </c>
      <c r="J2473" s="273">
        <v>851</v>
      </c>
      <c r="K2473" s="273">
        <v>0</v>
      </c>
      <c r="L2473" s="273" t="s">
        <v>66</v>
      </c>
      <c r="N2473" s="273" t="s">
        <v>107</v>
      </c>
      <c r="W2473" s="273">
        <v>145324</v>
      </c>
      <c r="X2473" s="273" t="s">
        <v>64</v>
      </c>
      <c r="Y2473" s="273" t="s">
        <v>63</v>
      </c>
      <c r="Z2473" s="273" t="s">
        <v>252</v>
      </c>
      <c r="AA2473" s="273" t="s">
        <v>257</v>
      </c>
      <c r="AB2473" s="274">
        <v>45017</v>
      </c>
      <c r="AC2473" s="273">
        <v>12049</v>
      </c>
      <c r="AD2473" s="273">
        <v>22</v>
      </c>
      <c r="AE2473" s="273">
        <v>0.39</v>
      </c>
      <c r="AF2473" s="273" t="s">
        <v>90</v>
      </c>
      <c r="AG2473" s="273" t="s">
        <v>867</v>
      </c>
      <c r="AH2473" s="273" t="s">
        <v>1621</v>
      </c>
      <c r="AI2473" s="273" t="s">
        <v>199</v>
      </c>
      <c r="AJ2473" s="273" t="s">
        <v>214</v>
      </c>
      <c r="AK2473" s="273">
        <v>170270</v>
      </c>
      <c r="BV2473" s="279" t="s">
        <v>64</v>
      </c>
      <c r="BW2473" s="280" t="s">
        <v>75</v>
      </c>
      <c r="BX2473" s="280" t="s">
        <v>79</v>
      </c>
      <c r="BY2473" s="280" t="s">
        <v>79</v>
      </c>
      <c r="BZ2473" s="280" t="s">
        <v>86</v>
      </c>
      <c r="CA2473" s="280" t="s">
        <v>87</v>
      </c>
      <c r="CB2473" s="280" t="s">
        <v>179</v>
      </c>
      <c r="CC2473" s="280" t="s">
        <v>180</v>
      </c>
      <c r="CD2473" s="281">
        <v>1</v>
      </c>
      <c r="CE2473" s="277">
        <v>45047</v>
      </c>
      <c r="CF2473" s="280"/>
      <c r="CG2473" s="280" t="s">
        <v>181</v>
      </c>
      <c r="CH2473" s="280"/>
      <c r="CI2473" s="280" t="s">
        <v>181</v>
      </c>
      <c r="CJ2473" s="280" t="s">
        <v>1865</v>
      </c>
      <c r="CK2473" s="280"/>
      <c r="CL2473" s="280"/>
      <c r="CM2473" s="280" t="s">
        <v>73</v>
      </c>
      <c r="CN2473" s="280">
        <v>3</v>
      </c>
    </row>
    <row r="2474" spans="4:92">
      <c r="D2474" s="273" t="s">
        <v>83</v>
      </c>
      <c r="E2474" s="273" t="s">
        <v>63</v>
      </c>
      <c r="F2474" s="273" t="s">
        <v>530</v>
      </c>
      <c r="G2474" s="273" t="s">
        <v>1040</v>
      </c>
      <c r="H2474" s="274">
        <v>44958</v>
      </c>
      <c r="I2474" s="273">
        <v>11428</v>
      </c>
      <c r="J2474" s="273">
        <v>851</v>
      </c>
      <c r="K2474" s="273">
        <v>3586.1</v>
      </c>
      <c r="L2474" s="273" t="s">
        <v>66</v>
      </c>
      <c r="M2474" s="273">
        <v>350.28048000000001</v>
      </c>
      <c r="N2474" s="273" t="s">
        <v>115</v>
      </c>
      <c r="W2474" s="273">
        <v>145323</v>
      </c>
      <c r="X2474" s="273" t="s">
        <v>64</v>
      </c>
      <c r="Y2474" s="273" t="s">
        <v>63</v>
      </c>
      <c r="Z2474" s="273" t="s">
        <v>252</v>
      </c>
      <c r="AA2474" s="273" t="s">
        <v>257</v>
      </c>
      <c r="AB2474" s="274">
        <v>45017</v>
      </c>
      <c r="AC2474" s="273">
        <v>12049</v>
      </c>
      <c r="AD2474" s="273">
        <v>22</v>
      </c>
      <c r="AE2474" s="273">
        <v>0.18</v>
      </c>
      <c r="AF2474" s="273" t="s">
        <v>90</v>
      </c>
      <c r="AG2474" s="273" t="s">
        <v>923</v>
      </c>
      <c r="AH2474" s="273" t="s">
        <v>1866</v>
      </c>
      <c r="AI2474" s="273" t="s">
        <v>199</v>
      </c>
      <c r="AJ2474" s="273" t="s">
        <v>214</v>
      </c>
      <c r="AK2474" s="273">
        <v>170276</v>
      </c>
      <c r="BV2474" s="336" t="s">
        <v>64</v>
      </c>
      <c r="BW2474" s="337" t="s">
        <v>75</v>
      </c>
      <c r="BX2474" s="337" t="s">
        <v>79</v>
      </c>
      <c r="BY2474" s="337" t="s">
        <v>79</v>
      </c>
      <c r="BZ2474" s="337" t="s">
        <v>86</v>
      </c>
      <c r="CA2474" s="337" t="s">
        <v>87</v>
      </c>
      <c r="CB2474" s="337" t="s">
        <v>179</v>
      </c>
      <c r="CC2474" s="337" t="s">
        <v>180</v>
      </c>
      <c r="CD2474" s="338">
        <v>1</v>
      </c>
      <c r="CE2474" s="335">
        <v>45047</v>
      </c>
      <c r="CF2474" s="337"/>
      <c r="CG2474" s="337" t="s">
        <v>181</v>
      </c>
      <c r="CH2474" s="337"/>
      <c r="CI2474" s="337" t="s">
        <v>181</v>
      </c>
      <c r="CJ2474" s="337" t="s">
        <v>1865</v>
      </c>
      <c r="CK2474" s="337"/>
      <c r="CL2474" s="337"/>
      <c r="CM2474" s="337" t="s">
        <v>73</v>
      </c>
      <c r="CN2474" s="337">
        <v>3</v>
      </c>
    </row>
    <row r="2475" spans="4:92">
      <c r="D2475" s="273" t="s">
        <v>83</v>
      </c>
      <c r="E2475" s="273" t="s">
        <v>63</v>
      </c>
      <c r="F2475" s="273" t="s">
        <v>530</v>
      </c>
      <c r="G2475" s="273" t="s">
        <v>1040</v>
      </c>
      <c r="H2475" s="274">
        <v>44986</v>
      </c>
      <c r="I2475" s="273">
        <v>11590</v>
      </c>
      <c r="J2475" s="273">
        <v>851</v>
      </c>
      <c r="W2475" s="273">
        <v>149997</v>
      </c>
      <c r="X2475" s="273" t="s">
        <v>64</v>
      </c>
      <c r="Y2475" s="273" t="s">
        <v>63</v>
      </c>
      <c r="Z2475" s="273" t="s">
        <v>252</v>
      </c>
      <c r="AA2475" s="273" t="s">
        <v>257</v>
      </c>
      <c r="AB2475" s="274">
        <v>45017</v>
      </c>
      <c r="AC2475" s="273">
        <v>12049</v>
      </c>
      <c r="AD2475" s="273">
        <v>22</v>
      </c>
      <c r="AE2475" s="273">
        <v>2.84</v>
      </c>
      <c r="AF2475" s="273" t="s">
        <v>90</v>
      </c>
      <c r="AG2475" s="273" t="s">
        <v>824</v>
      </c>
      <c r="AH2475" s="273" t="s">
        <v>1691</v>
      </c>
      <c r="AI2475" s="273" t="s">
        <v>199</v>
      </c>
      <c r="AJ2475" s="273" t="s">
        <v>200</v>
      </c>
      <c r="AK2475" s="273">
        <v>170287</v>
      </c>
      <c r="BV2475" s="279" t="s">
        <v>64</v>
      </c>
      <c r="BW2475" s="280" t="s">
        <v>75</v>
      </c>
      <c r="BX2475" s="280" t="s">
        <v>308</v>
      </c>
      <c r="BY2475" s="280" t="s">
        <v>338</v>
      </c>
      <c r="BZ2475" s="280" t="s">
        <v>138</v>
      </c>
      <c r="CA2475" s="280" t="s">
        <v>139</v>
      </c>
      <c r="CB2475" s="280" t="s">
        <v>140</v>
      </c>
      <c r="CC2475" s="280" t="s">
        <v>141</v>
      </c>
      <c r="CD2475" s="281">
        <v>9</v>
      </c>
      <c r="CE2475" s="277">
        <v>45170</v>
      </c>
      <c r="CF2475" s="280">
        <v>0</v>
      </c>
      <c r="CG2475" s="280" t="s">
        <v>90</v>
      </c>
      <c r="CH2475" s="280">
        <v>0</v>
      </c>
      <c r="CI2475" s="280" t="s">
        <v>80</v>
      </c>
      <c r="CJ2475" s="280"/>
      <c r="CK2475" s="280"/>
      <c r="CL2475" s="280"/>
      <c r="CM2475" s="280" t="s">
        <v>73</v>
      </c>
      <c r="CN2475" s="280">
        <v>3</v>
      </c>
    </row>
    <row r="2476" spans="4:92">
      <c r="D2476" s="273" t="s">
        <v>83</v>
      </c>
      <c r="E2476" s="273" t="s">
        <v>63</v>
      </c>
      <c r="F2476" s="273" t="s">
        <v>530</v>
      </c>
      <c r="G2476" s="273" t="s">
        <v>1040</v>
      </c>
      <c r="H2476" s="274">
        <v>44986</v>
      </c>
      <c r="I2476" s="273">
        <v>11590</v>
      </c>
      <c r="J2476" s="273">
        <v>851</v>
      </c>
      <c r="K2476" s="273">
        <v>0</v>
      </c>
      <c r="L2476" s="273" t="s">
        <v>66</v>
      </c>
      <c r="N2476" s="273" t="s">
        <v>107</v>
      </c>
      <c r="W2476" s="273">
        <v>150022</v>
      </c>
      <c r="X2476" s="273" t="s">
        <v>64</v>
      </c>
      <c r="Y2476" s="273" t="s">
        <v>63</v>
      </c>
      <c r="Z2476" s="273" t="s">
        <v>252</v>
      </c>
      <c r="AA2476" s="273" t="s">
        <v>257</v>
      </c>
      <c r="AB2476" s="274">
        <v>45047</v>
      </c>
      <c r="AC2476" s="273">
        <v>12172</v>
      </c>
      <c r="AD2476" s="273">
        <v>22</v>
      </c>
      <c r="AK2476" s="273">
        <v>181963</v>
      </c>
      <c r="BV2476" s="336" t="s">
        <v>64</v>
      </c>
      <c r="BW2476" s="337" t="s">
        <v>75</v>
      </c>
      <c r="BX2476" s="337" t="s">
        <v>308</v>
      </c>
      <c r="BY2476" s="337" t="s">
        <v>338</v>
      </c>
      <c r="BZ2476" s="337" t="s">
        <v>151</v>
      </c>
      <c r="CA2476" s="337" t="s">
        <v>152</v>
      </c>
      <c r="CB2476" s="337" t="s">
        <v>153</v>
      </c>
      <c r="CC2476" s="337" t="s">
        <v>154</v>
      </c>
      <c r="CD2476" s="338">
        <v>10</v>
      </c>
      <c r="CE2476" s="335">
        <v>45170</v>
      </c>
      <c r="CF2476" s="337">
        <v>364</v>
      </c>
      <c r="CG2476" s="337" t="s">
        <v>90</v>
      </c>
      <c r="CH2476" s="337">
        <v>364</v>
      </c>
      <c r="CI2476" s="337" t="s">
        <v>80</v>
      </c>
      <c r="CJ2476" s="337"/>
      <c r="CK2476" s="337"/>
      <c r="CL2476" s="337"/>
      <c r="CM2476" s="337" t="s">
        <v>73</v>
      </c>
      <c r="CN2476" s="337">
        <v>3</v>
      </c>
    </row>
    <row r="2477" spans="4:92">
      <c r="D2477" s="273" t="s">
        <v>83</v>
      </c>
      <c r="E2477" s="273" t="s">
        <v>63</v>
      </c>
      <c r="F2477" s="273" t="s">
        <v>530</v>
      </c>
      <c r="G2477" s="273" t="s">
        <v>1040</v>
      </c>
      <c r="H2477" s="274">
        <v>44986</v>
      </c>
      <c r="I2477" s="273">
        <v>11590</v>
      </c>
      <c r="J2477" s="273">
        <v>851</v>
      </c>
      <c r="K2477" s="273">
        <v>8478.2999999999993</v>
      </c>
      <c r="L2477" s="273" t="s">
        <v>66</v>
      </c>
      <c r="M2477" s="273">
        <v>830.11720000000003</v>
      </c>
      <c r="N2477" s="273" t="s">
        <v>115</v>
      </c>
      <c r="W2477" s="273">
        <v>150021</v>
      </c>
      <c r="X2477" s="273" t="s">
        <v>64</v>
      </c>
      <c r="Y2477" s="273" t="s">
        <v>63</v>
      </c>
      <c r="Z2477" s="273" t="s">
        <v>252</v>
      </c>
      <c r="AA2477" s="273" t="s">
        <v>257</v>
      </c>
      <c r="AB2477" s="274">
        <v>45047</v>
      </c>
      <c r="AC2477" s="273">
        <v>12172</v>
      </c>
      <c r="AD2477" s="273">
        <v>22</v>
      </c>
      <c r="AK2477" s="273">
        <v>181971</v>
      </c>
      <c r="BV2477" s="279" t="s">
        <v>64</v>
      </c>
      <c r="BW2477" s="280" t="s">
        <v>75</v>
      </c>
      <c r="BX2477" s="280" t="s">
        <v>308</v>
      </c>
      <c r="BY2477" s="280" t="s">
        <v>338</v>
      </c>
      <c r="BZ2477" s="280" t="s">
        <v>126</v>
      </c>
      <c r="CA2477" s="280" t="s">
        <v>127</v>
      </c>
      <c r="CB2477" s="280" t="s">
        <v>128</v>
      </c>
      <c r="CC2477" s="280" t="s">
        <v>129</v>
      </c>
      <c r="CD2477" s="281">
        <v>6</v>
      </c>
      <c r="CE2477" s="277">
        <v>45170</v>
      </c>
      <c r="CF2477" s="280"/>
      <c r="CG2477" s="280"/>
      <c r="CH2477" s="280"/>
      <c r="CI2477" s="280" t="s">
        <v>80</v>
      </c>
      <c r="CJ2477" s="280"/>
      <c r="CK2477" s="280"/>
      <c r="CL2477" s="280"/>
      <c r="CM2477" s="280" t="s">
        <v>73</v>
      </c>
      <c r="CN2477" s="280">
        <v>3</v>
      </c>
    </row>
    <row r="2478" spans="4:92">
      <c r="D2478" s="273" t="s">
        <v>83</v>
      </c>
      <c r="E2478" s="273" t="s">
        <v>63</v>
      </c>
      <c r="F2478" s="273" t="s">
        <v>530</v>
      </c>
      <c r="G2478" s="273" t="s">
        <v>1040</v>
      </c>
      <c r="H2478" s="274">
        <v>45017</v>
      </c>
      <c r="I2478" s="273">
        <v>11752</v>
      </c>
      <c r="J2478" s="273">
        <v>851</v>
      </c>
      <c r="W2478" s="273">
        <v>154695</v>
      </c>
      <c r="X2478" s="273" t="s">
        <v>64</v>
      </c>
      <c r="Y2478" s="273" t="s">
        <v>63</v>
      </c>
      <c r="Z2478" s="273" t="s">
        <v>252</v>
      </c>
      <c r="AA2478" s="273" t="s">
        <v>257</v>
      </c>
      <c r="AB2478" s="274">
        <v>45047</v>
      </c>
      <c r="AC2478" s="273">
        <v>12173</v>
      </c>
      <c r="AD2478" s="273">
        <v>22</v>
      </c>
      <c r="AE2478" s="273">
        <v>0.1</v>
      </c>
      <c r="AF2478" s="273" t="s">
        <v>90</v>
      </c>
      <c r="AG2478" s="273" t="s">
        <v>879</v>
      </c>
      <c r="AH2478" s="273" t="s">
        <v>893</v>
      </c>
      <c r="AI2478" s="273" t="s">
        <v>123</v>
      </c>
      <c r="AJ2478" s="273" t="s">
        <v>214</v>
      </c>
      <c r="AK2478" s="273">
        <v>181236</v>
      </c>
      <c r="BV2478" s="336" t="s">
        <v>64</v>
      </c>
      <c r="BW2478" s="337" t="s">
        <v>75</v>
      </c>
      <c r="BX2478" s="337" t="s">
        <v>308</v>
      </c>
      <c r="BY2478" s="337" t="s">
        <v>338</v>
      </c>
      <c r="BZ2478" s="337" t="s">
        <v>110</v>
      </c>
      <c r="CA2478" s="337" t="s">
        <v>111</v>
      </c>
      <c r="CB2478" s="337" t="s">
        <v>117</v>
      </c>
      <c r="CC2478" s="337" t="s">
        <v>118</v>
      </c>
      <c r="CD2478" s="338">
        <v>5</v>
      </c>
      <c r="CE2478" s="335">
        <v>45170</v>
      </c>
      <c r="CF2478" s="337"/>
      <c r="CG2478" s="337"/>
      <c r="CH2478" s="337"/>
      <c r="CI2478" s="337" t="s">
        <v>104</v>
      </c>
      <c r="CJ2478" s="337"/>
      <c r="CK2478" s="337"/>
      <c r="CL2478" s="337"/>
      <c r="CM2478" s="337" t="s">
        <v>73</v>
      </c>
      <c r="CN2478" s="337">
        <v>3</v>
      </c>
    </row>
    <row r="2479" spans="4:92">
      <c r="D2479" s="273" t="s">
        <v>83</v>
      </c>
      <c r="E2479" s="273" t="s">
        <v>63</v>
      </c>
      <c r="F2479" s="273" t="s">
        <v>530</v>
      </c>
      <c r="G2479" s="273" t="s">
        <v>1040</v>
      </c>
      <c r="H2479" s="274">
        <v>45017</v>
      </c>
      <c r="I2479" s="273">
        <v>11752</v>
      </c>
      <c r="J2479" s="273">
        <v>851</v>
      </c>
      <c r="K2479" s="273">
        <v>0</v>
      </c>
      <c r="L2479" s="273" t="s">
        <v>66</v>
      </c>
      <c r="N2479" s="273" t="s">
        <v>107</v>
      </c>
      <c r="W2479" s="273">
        <v>154720</v>
      </c>
      <c r="X2479" s="273" t="s">
        <v>64</v>
      </c>
      <c r="Y2479" s="273" t="s">
        <v>63</v>
      </c>
      <c r="Z2479" s="273" t="s">
        <v>252</v>
      </c>
      <c r="AA2479" s="273" t="s">
        <v>257</v>
      </c>
      <c r="AB2479" s="274">
        <v>45047</v>
      </c>
      <c r="AC2479" s="273">
        <v>12173</v>
      </c>
      <c r="AD2479" s="273">
        <v>22</v>
      </c>
      <c r="AE2479" s="273">
        <v>2.2799999999999998</v>
      </c>
      <c r="AF2479" s="273" t="s">
        <v>90</v>
      </c>
      <c r="AG2479" s="273" t="s">
        <v>879</v>
      </c>
      <c r="AH2479" s="273" t="s">
        <v>893</v>
      </c>
      <c r="AI2479" s="273" t="s">
        <v>123</v>
      </c>
      <c r="AJ2479" s="273" t="s">
        <v>214</v>
      </c>
      <c r="AK2479" s="273">
        <v>181242</v>
      </c>
      <c r="BV2479" s="279" t="s">
        <v>64</v>
      </c>
      <c r="BW2479" s="280" t="s">
        <v>75</v>
      </c>
      <c r="BX2479" s="280" t="s">
        <v>308</v>
      </c>
      <c r="BY2479" s="280" t="s">
        <v>338</v>
      </c>
      <c r="BZ2479" s="280" t="s">
        <v>86</v>
      </c>
      <c r="CA2479" s="280" t="s">
        <v>87</v>
      </c>
      <c r="CB2479" s="280" t="s">
        <v>101</v>
      </c>
      <c r="CC2479" s="280" t="s">
        <v>102</v>
      </c>
      <c r="CD2479" s="281">
        <v>4</v>
      </c>
      <c r="CE2479" s="277">
        <v>45170</v>
      </c>
      <c r="CF2479" s="280">
        <v>1498</v>
      </c>
      <c r="CG2479" s="280" t="s">
        <v>1495</v>
      </c>
      <c r="CH2479" s="280">
        <v>215.33750000000001</v>
      </c>
      <c r="CI2479" s="280" t="s">
        <v>104</v>
      </c>
      <c r="CJ2479" s="280"/>
      <c r="CK2479" s="280"/>
      <c r="CL2479" s="280"/>
      <c r="CM2479" s="280" t="s">
        <v>73</v>
      </c>
      <c r="CN2479" s="280">
        <v>3</v>
      </c>
    </row>
    <row r="2480" spans="4:92">
      <c r="D2480" s="273" t="s">
        <v>83</v>
      </c>
      <c r="E2480" s="273" t="s">
        <v>63</v>
      </c>
      <c r="F2480" s="273" t="s">
        <v>530</v>
      </c>
      <c r="G2480" s="273" t="s">
        <v>1040</v>
      </c>
      <c r="H2480" s="274">
        <v>45017</v>
      </c>
      <c r="I2480" s="273">
        <v>11752</v>
      </c>
      <c r="J2480" s="273">
        <v>851</v>
      </c>
      <c r="K2480" s="273">
        <v>5855</v>
      </c>
      <c r="L2480" s="273" t="s">
        <v>66</v>
      </c>
      <c r="M2480" s="273">
        <v>571.91639999999995</v>
      </c>
      <c r="N2480" s="273" t="s">
        <v>115</v>
      </c>
      <c r="W2480" s="273">
        <v>154719</v>
      </c>
      <c r="X2480" s="273" t="s">
        <v>64</v>
      </c>
      <c r="Y2480" s="273" t="s">
        <v>63</v>
      </c>
      <c r="Z2480" s="273" t="s">
        <v>252</v>
      </c>
      <c r="AA2480" s="273" t="s">
        <v>257</v>
      </c>
      <c r="AB2480" s="274">
        <v>45047</v>
      </c>
      <c r="AC2480" s="273">
        <v>12173</v>
      </c>
      <c r="AD2480" s="273">
        <v>22</v>
      </c>
      <c r="AE2480" s="273">
        <v>2.82</v>
      </c>
      <c r="AF2480" s="273" t="s">
        <v>90</v>
      </c>
      <c r="AG2480" s="273" t="s">
        <v>879</v>
      </c>
      <c r="AH2480" s="273" t="s">
        <v>893</v>
      </c>
      <c r="AI2480" s="273" t="s">
        <v>123</v>
      </c>
      <c r="AJ2480" s="273" t="s">
        <v>214</v>
      </c>
      <c r="AK2480" s="273">
        <v>181248</v>
      </c>
      <c r="BV2480" s="336" t="s">
        <v>64</v>
      </c>
      <c r="BW2480" s="337" t="s">
        <v>75</v>
      </c>
      <c r="BX2480" s="337" t="s">
        <v>308</v>
      </c>
      <c r="BY2480" s="337" t="s">
        <v>338</v>
      </c>
      <c r="BZ2480" s="337" t="s">
        <v>110</v>
      </c>
      <c r="CA2480" s="337" t="s">
        <v>111</v>
      </c>
      <c r="CB2480" s="337" t="s">
        <v>112</v>
      </c>
      <c r="CC2480" s="337" t="s">
        <v>113</v>
      </c>
      <c r="CD2480" s="338">
        <v>4</v>
      </c>
      <c r="CE2480" s="335">
        <v>45170</v>
      </c>
      <c r="CF2480" s="337"/>
      <c r="CG2480" s="337"/>
      <c r="CH2480" s="337"/>
      <c r="CI2480" s="337" t="s">
        <v>80</v>
      </c>
      <c r="CJ2480" s="337"/>
      <c r="CK2480" s="337"/>
      <c r="CL2480" s="337"/>
      <c r="CM2480" s="337" t="s">
        <v>73</v>
      </c>
      <c r="CN2480" s="337">
        <v>3</v>
      </c>
    </row>
    <row r="2481" spans="4:92">
      <c r="D2481" s="273" t="s">
        <v>83</v>
      </c>
      <c r="E2481" s="273" t="s">
        <v>63</v>
      </c>
      <c r="F2481" s="273" t="s">
        <v>530</v>
      </c>
      <c r="G2481" s="273" t="s">
        <v>1040</v>
      </c>
      <c r="H2481" s="274">
        <v>45047</v>
      </c>
      <c r="I2481" s="273">
        <v>12372</v>
      </c>
      <c r="J2481" s="273">
        <v>851</v>
      </c>
      <c r="W2481" s="273">
        <v>180289</v>
      </c>
      <c r="X2481" s="273" t="s">
        <v>64</v>
      </c>
      <c r="Y2481" s="273" t="s">
        <v>63</v>
      </c>
      <c r="Z2481" s="273" t="s">
        <v>252</v>
      </c>
      <c r="AA2481" s="273" t="s">
        <v>257</v>
      </c>
      <c r="AB2481" s="274">
        <v>45047</v>
      </c>
      <c r="AC2481" s="273">
        <v>12173</v>
      </c>
      <c r="AD2481" s="273">
        <v>22</v>
      </c>
      <c r="AE2481" s="273">
        <v>0.39</v>
      </c>
      <c r="AF2481" s="273" t="s">
        <v>90</v>
      </c>
      <c r="AG2481" s="273" t="s">
        <v>910</v>
      </c>
      <c r="AH2481" s="273" t="s">
        <v>911</v>
      </c>
      <c r="AI2481" s="273" t="s">
        <v>199</v>
      </c>
      <c r="AJ2481" s="273" t="s">
        <v>200</v>
      </c>
      <c r="AK2481" s="273">
        <v>181254</v>
      </c>
      <c r="BV2481" s="279" t="s">
        <v>64</v>
      </c>
      <c r="BW2481" s="280" t="s">
        <v>75</v>
      </c>
      <c r="BX2481" s="280" t="s">
        <v>308</v>
      </c>
      <c r="BY2481" s="280" t="s">
        <v>338</v>
      </c>
      <c r="BZ2481" s="280" t="s">
        <v>86</v>
      </c>
      <c r="CA2481" s="280" t="s">
        <v>87</v>
      </c>
      <c r="CB2481" s="280" t="s">
        <v>88</v>
      </c>
      <c r="CC2481" s="280" t="s">
        <v>89</v>
      </c>
      <c r="CD2481" s="281">
        <v>3</v>
      </c>
      <c r="CE2481" s="277">
        <v>45170</v>
      </c>
      <c r="CF2481" s="280">
        <v>364</v>
      </c>
      <c r="CG2481" s="280" t="s">
        <v>90</v>
      </c>
      <c r="CH2481" s="280">
        <v>364</v>
      </c>
      <c r="CI2481" s="280" t="s">
        <v>80</v>
      </c>
      <c r="CJ2481" s="280"/>
      <c r="CK2481" s="280"/>
      <c r="CL2481" s="280"/>
      <c r="CM2481" s="280" t="s">
        <v>73</v>
      </c>
      <c r="CN2481" s="280">
        <v>3</v>
      </c>
    </row>
    <row r="2482" spans="4:92">
      <c r="D2482" s="273" t="s">
        <v>83</v>
      </c>
      <c r="E2482" s="273" t="s">
        <v>63</v>
      </c>
      <c r="F2482" s="273" t="s">
        <v>530</v>
      </c>
      <c r="G2482" s="273" t="s">
        <v>1040</v>
      </c>
      <c r="H2482" s="274">
        <v>45047</v>
      </c>
      <c r="I2482" s="273">
        <v>12372</v>
      </c>
      <c r="J2482" s="273">
        <v>851</v>
      </c>
      <c r="K2482" s="273">
        <v>0</v>
      </c>
      <c r="L2482" s="273" t="s">
        <v>66</v>
      </c>
      <c r="N2482" s="273" t="s">
        <v>107</v>
      </c>
      <c r="W2482" s="273">
        <v>180314</v>
      </c>
      <c r="X2482" s="273" t="s">
        <v>64</v>
      </c>
      <c r="Y2482" s="273" t="s">
        <v>63</v>
      </c>
      <c r="Z2482" s="273" t="s">
        <v>252</v>
      </c>
      <c r="AA2482" s="273" t="s">
        <v>257</v>
      </c>
      <c r="AB2482" s="274">
        <v>45047</v>
      </c>
      <c r="AC2482" s="273">
        <v>12173</v>
      </c>
      <c r="AD2482" s="273">
        <v>22</v>
      </c>
      <c r="AE2482" s="273">
        <v>0.54</v>
      </c>
      <c r="AF2482" s="273" t="s">
        <v>90</v>
      </c>
      <c r="AG2482" s="273" t="s">
        <v>910</v>
      </c>
      <c r="AH2482" s="273" t="s">
        <v>914</v>
      </c>
      <c r="AI2482" s="273" t="s">
        <v>199</v>
      </c>
      <c r="AJ2482" s="273" t="s">
        <v>200</v>
      </c>
      <c r="AK2482" s="273">
        <v>181260</v>
      </c>
      <c r="BV2482" s="336" t="s">
        <v>64</v>
      </c>
      <c r="BW2482" s="337" t="s">
        <v>75</v>
      </c>
      <c r="BX2482" s="337" t="s">
        <v>308</v>
      </c>
      <c r="BY2482" s="337" t="s">
        <v>338</v>
      </c>
      <c r="BZ2482" s="337" t="s">
        <v>86</v>
      </c>
      <c r="CA2482" s="337" t="s">
        <v>87</v>
      </c>
      <c r="CB2482" s="337" t="s">
        <v>88</v>
      </c>
      <c r="CC2482" s="337" t="s">
        <v>89</v>
      </c>
      <c r="CD2482" s="338">
        <v>3</v>
      </c>
      <c r="CE2482" s="335">
        <v>45200</v>
      </c>
      <c r="CF2482" s="337">
        <v>351</v>
      </c>
      <c r="CG2482" s="337" t="s">
        <v>90</v>
      </c>
      <c r="CH2482" s="337">
        <v>351</v>
      </c>
      <c r="CI2482" s="337" t="s">
        <v>80</v>
      </c>
      <c r="CJ2482" s="337"/>
      <c r="CK2482" s="337"/>
      <c r="CL2482" s="337"/>
      <c r="CM2482" s="337" t="s">
        <v>73</v>
      </c>
      <c r="CN2482" s="337">
        <v>3</v>
      </c>
    </row>
    <row r="2483" spans="4:92">
      <c r="D2483" s="273" t="s">
        <v>83</v>
      </c>
      <c r="E2483" s="273" t="s">
        <v>63</v>
      </c>
      <c r="F2483" s="273" t="s">
        <v>157</v>
      </c>
      <c r="G2483" s="273" t="s">
        <v>157</v>
      </c>
      <c r="H2483" s="274">
        <v>44958</v>
      </c>
      <c r="I2483" s="273">
        <v>11293</v>
      </c>
      <c r="J2483" s="273">
        <v>10</v>
      </c>
      <c r="K2483" s="273">
        <v>9000</v>
      </c>
      <c r="L2483" s="273" t="s">
        <v>66</v>
      </c>
      <c r="M2483" s="273">
        <v>0</v>
      </c>
      <c r="N2483" s="273" t="s">
        <v>1010</v>
      </c>
      <c r="O2483" s="273">
        <v>0</v>
      </c>
      <c r="P2483" s="273" t="s">
        <v>1011</v>
      </c>
      <c r="Q2483" s="273" t="s">
        <v>69</v>
      </c>
      <c r="R2483" s="273" t="s">
        <v>1013</v>
      </c>
      <c r="S2483" s="273" t="s">
        <v>1298</v>
      </c>
      <c r="U2483" s="273" t="s">
        <v>73</v>
      </c>
      <c r="V2483" s="273" t="s">
        <v>1485</v>
      </c>
      <c r="W2483" s="273">
        <v>163985</v>
      </c>
      <c r="X2483" s="273" t="s">
        <v>64</v>
      </c>
      <c r="Y2483" s="273" t="s">
        <v>63</v>
      </c>
      <c r="Z2483" s="273" t="s">
        <v>252</v>
      </c>
      <c r="AA2483" s="273" t="s">
        <v>257</v>
      </c>
      <c r="AB2483" s="274">
        <v>45200</v>
      </c>
      <c r="AC2483" s="273">
        <v>14048</v>
      </c>
      <c r="AD2483" s="273">
        <v>22</v>
      </c>
      <c r="AE2483" s="273">
        <v>0.27</v>
      </c>
      <c r="AF2483" s="273" t="s">
        <v>90</v>
      </c>
      <c r="AG2483" s="273" t="s">
        <v>801</v>
      </c>
      <c r="AH2483" s="273" t="s">
        <v>961</v>
      </c>
      <c r="AI2483" s="273" t="s">
        <v>199</v>
      </c>
      <c r="AJ2483" s="273" t="s">
        <v>627</v>
      </c>
      <c r="AK2483" s="273">
        <v>260412</v>
      </c>
      <c r="BV2483" s="279" t="s">
        <v>64</v>
      </c>
      <c r="BW2483" s="280" t="s">
        <v>75</v>
      </c>
      <c r="BX2483" s="280" t="s">
        <v>308</v>
      </c>
      <c r="BY2483" s="280" t="s">
        <v>338</v>
      </c>
      <c r="BZ2483" s="280" t="s">
        <v>86</v>
      </c>
      <c r="CA2483" s="280" t="s">
        <v>87</v>
      </c>
      <c r="CB2483" s="280" t="s">
        <v>101</v>
      </c>
      <c r="CC2483" s="280" t="s">
        <v>102</v>
      </c>
      <c r="CD2483" s="281">
        <v>4</v>
      </c>
      <c r="CE2483" s="277">
        <v>45200</v>
      </c>
      <c r="CF2483" s="280">
        <v>1375</v>
      </c>
      <c r="CG2483" s="280" t="s">
        <v>1495</v>
      </c>
      <c r="CH2483" s="280">
        <v>197.65625</v>
      </c>
      <c r="CI2483" s="280" t="s">
        <v>104</v>
      </c>
      <c r="CJ2483" s="280"/>
      <c r="CK2483" s="280"/>
      <c r="CL2483" s="280"/>
      <c r="CM2483" s="280" t="s">
        <v>73</v>
      </c>
      <c r="CN2483" s="280">
        <v>3</v>
      </c>
    </row>
    <row r="2484" spans="4:92">
      <c r="D2484" s="273" t="s">
        <v>83</v>
      </c>
      <c r="E2484" s="273" t="s">
        <v>63</v>
      </c>
      <c r="F2484" s="273" t="s">
        <v>157</v>
      </c>
      <c r="G2484" s="273" t="s">
        <v>157</v>
      </c>
      <c r="H2484" s="274">
        <v>44958</v>
      </c>
      <c r="I2484" s="273">
        <v>11293</v>
      </c>
      <c r="J2484" s="273">
        <v>10</v>
      </c>
      <c r="K2484" s="273">
        <v>79494</v>
      </c>
      <c r="L2484" s="273" t="s">
        <v>66</v>
      </c>
      <c r="M2484" s="273">
        <v>10252.36256</v>
      </c>
      <c r="N2484" s="273" t="s">
        <v>67</v>
      </c>
      <c r="P2484" s="273" t="s">
        <v>92</v>
      </c>
      <c r="Q2484" s="273" t="s">
        <v>69</v>
      </c>
      <c r="R2484" s="273" t="s">
        <v>70</v>
      </c>
      <c r="S2484" s="273" t="s">
        <v>834</v>
      </c>
      <c r="T2484" s="273" t="s">
        <v>835</v>
      </c>
      <c r="U2484" s="273" t="s">
        <v>73</v>
      </c>
      <c r="V2484" s="273" t="s">
        <v>836</v>
      </c>
      <c r="W2484" s="273">
        <v>164001</v>
      </c>
      <c r="X2484" s="273" t="s">
        <v>64</v>
      </c>
      <c r="Y2484" s="273" t="s">
        <v>63</v>
      </c>
      <c r="Z2484" s="273" t="s">
        <v>252</v>
      </c>
      <c r="AA2484" s="273" t="s">
        <v>257</v>
      </c>
      <c r="AB2484" s="274">
        <v>45200</v>
      </c>
      <c r="AC2484" s="273">
        <v>14048</v>
      </c>
      <c r="AD2484" s="273">
        <v>22</v>
      </c>
      <c r="AE2484" s="273">
        <v>0.01</v>
      </c>
      <c r="AF2484" s="273" t="s">
        <v>90</v>
      </c>
      <c r="AG2484" s="273" t="s">
        <v>801</v>
      </c>
      <c r="AH2484" s="273" t="s">
        <v>969</v>
      </c>
      <c r="AI2484" s="273" t="s">
        <v>199</v>
      </c>
      <c r="AJ2484" s="273" t="s">
        <v>627</v>
      </c>
      <c r="AK2484" s="273">
        <v>260417</v>
      </c>
      <c r="BV2484" s="336" t="s">
        <v>64</v>
      </c>
      <c r="BW2484" s="337" t="s">
        <v>75</v>
      </c>
      <c r="BX2484" s="337" t="s">
        <v>308</v>
      </c>
      <c r="BY2484" s="337" t="s">
        <v>338</v>
      </c>
      <c r="BZ2484" s="337" t="s">
        <v>110</v>
      </c>
      <c r="CA2484" s="337" t="s">
        <v>111</v>
      </c>
      <c r="CB2484" s="337" t="s">
        <v>112</v>
      </c>
      <c r="CC2484" s="337" t="s">
        <v>113</v>
      </c>
      <c r="CD2484" s="338">
        <v>4</v>
      </c>
      <c r="CE2484" s="335">
        <v>45200</v>
      </c>
      <c r="CF2484" s="337"/>
      <c r="CG2484" s="337"/>
      <c r="CH2484" s="337"/>
      <c r="CI2484" s="337" t="s">
        <v>80</v>
      </c>
      <c r="CJ2484" s="337"/>
      <c r="CK2484" s="337"/>
      <c r="CL2484" s="337"/>
      <c r="CM2484" s="337" t="s">
        <v>73</v>
      </c>
      <c r="CN2484" s="337">
        <v>3</v>
      </c>
    </row>
    <row r="2485" spans="4:92">
      <c r="D2485" s="273" t="s">
        <v>83</v>
      </c>
      <c r="E2485" s="273" t="s">
        <v>63</v>
      </c>
      <c r="F2485" s="273" t="s">
        <v>157</v>
      </c>
      <c r="G2485" s="273" t="s">
        <v>157</v>
      </c>
      <c r="H2485" s="274">
        <v>44958</v>
      </c>
      <c r="I2485" s="273">
        <v>11293</v>
      </c>
      <c r="J2485" s="273">
        <v>10</v>
      </c>
      <c r="K2485" s="273">
        <v>54254</v>
      </c>
      <c r="L2485" s="273" t="s">
        <v>66</v>
      </c>
      <c r="M2485" s="273">
        <v>9582.8963999999996</v>
      </c>
      <c r="N2485" s="273" t="s">
        <v>67</v>
      </c>
      <c r="P2485" s="273" t="s">
        <v>1011</v>
      </c>
      <c r="Q2485" s="273" t="s">
        <v>69</v>
      </c>
      <c r="R2485" s="273" t="s">
        <v>70</v>
      </c>
      <c r="S2485" s="273" t="s">
        <v>1041</v>
      </c>
      <c r="T2485" s="273" t="s">
        <v>1042</v>
      </c>
      <c r="U2485" s="273" t="s">
        <v>73</v>
      </c>
      <c r="V2485" s="273" t="s">
        <v>1043</v>
      </c>
      <c r="W2485" s="273">
        <v>164018</v>
      </c>
      <c r="X2485" s="273" t="s">
        <v>64</v>
      </c>
      <c r="Y2485" s="273" t="s">
        <v>63</v>
      </c>
      <c r="Z2485" s="273" t="s">
        <v>252</v>
      </c>
      <c r="AA2485" s="273" t="s">
        <v>257</v>
      </c>
      <c r="AB2485" s="274">
        <v>45200</v>
      </c>
      <c r="AC2485" s="273">
        <v>14048</v>
      </c>
      <c r="AD2485" s="273">
        <v>22</v>
      </c>
      <c r="AE2485" s="273">
        <v>0.2</v>
      </c>
      <c r="AF2485" s="273" t="s">
        <v>90</v>
      </c>
      <c r="AG2485" s="273" t="s">
        <v>801</v>
      </c>
      <c r="AH2485" s="273" t="s">
        <v>973</v>
      </c>
      <c r="AI2485" s="273" t="s">
        <v>123</v>
      </c>
      <c r="AJ2485" s="273" t="s">
        <v>627</v>
      </c>
      <c r="AK2485" s="273">
        <v>260422</v>
      </c>
      <c r="BV2485" s="279" t="s">
        <v>64</v>
      </c>
      <c r="BW2485" s="280" t="s">
        <v>75</v>
      </c>
      <c r="BX2485" s="280" t="s">
        <v>308</v>
      </c>
      <c r="BY2485" s="280" t="s">
        <v>338</v>
      </c>
      <c r="BZ2485" s="280" t="s">
        <v>110</v>
      </c>
      <c r="CA2485" s="280" t="s">
        <v>111</v>
      </c>
      <c r="CB2485" s="280" t="s">
        <v>117</v>
      </c>
      <c r="CC2485" s="280" t="s">
        <v>118</v>
      </c>
      <c r="CD2485" s="281">
        <v>5</v>
      </c>
      <c r="CE2485" s="277">
        <v>45200</v>
      </c>
      <c r="CF2485" s="280"/>
      <c r="CG2485" s="280"/>
      <c r="CH2485" s="280"/>
      <c r="CI2485" s="280" t="s">
        <v>104</v>
      </c>
      <c r="CJ2485" s="280"/>
      <c r="CK2485" s="280"/>
      <c r="CL2485" s="280"/>
      <c r="CM2485" s="280" t="s">
        <v>73</v>
      </c>
      <c r="CN2485" s="280">
        <v>3</v>
      </c>
    </row>
    <row r="2486" spans="4:92">
      <c r="D2486" s="273" t="s">
        <v>83</v>
      </c>
      <c r="E2486" s="273" t="s">
        <v>63</v>
      </c>
      <c r="F2486" s="273" t="s">
        <v>157</v>
      </c>
      <c r="G2486" s="273" t="s">
        <v>157</v>
      </c>
      <c r="H2486" s="274">
        <v>44958</v>
      </c>
      <c r="I2486" s="273">
        <v>11293</v>
      </c>
      <c r="J2486" s="273">
        <v>10</v>
      </c>
      <c r="K2486" s="273">
        <v>39495</v>
      </c>
      <c r="L2486" s="273" t="s">
        <v>66</v>
      </c>
      <c r="M2486" s="273">
        <v>5563.0388000000003</v>
      </c>
      <c r="N2486" s="273" t="s">
        <v>67</v>
      </c>
      <c r="P2486" s="273" t="s">
        <v>68</v>
      </c>
      <c r="Q2486" s="273" t="s">
        <v>69</v>
      </c>
      <c r="R2486" s="273" t="s">
        <v>70</v>
      </c>
      <c r="S2486" s="273" t="s">
        <v>71</v>
      </c>
      <c r="T2486" s="273" t="s">
        <v>72</v>
      </c>
      <c r="U2486" s="273" t="s">
        <v>73</v>
      </c>
      <c r="V2486" s="273" t="s">
        <v>74</v>
      </c>
      <c r="W2486" s="273">
        <v>164035</v>
      </c>
      <c r="X2486" s="273" t="s">
        <v>64</v>
      </c>
      <c r="Y2486" s="273" t="s">
        <v>63</v>
      </c>
      <c r="Z2486" s="273" t="s">
        <v>252</v>
      </c>
      <c r="AA2486" s="273" t="s">
        <v>257</v>
      </c>
      <c r="AB2486" s="274">
        <v>45200</v>
      </c>
      <c r="AC2486" s="273">
        <v>14048</v>
      </c>
      <c r="AD2486" s="273">
        <v>22</v>
      </c>
      <c r="AE2486" s="273">
        <v>9.6000000000000002E-2</v>
      </c>
      <c r="AF2486" s="273" t="s">
        <v>90</v>
      </c>
      <c r="AG2486" s="273" t="s">
        <v>625</v>
      </c>
      <c r="AH2486" s="273" t="s">
        <v>977</v>
      </c>
      <c r="AI2486" s="273" t="s">
        <v>199</v>
      </c>
      <c r="AJ2486" s="273" t="s">
        <v>627</v>
      </c>
      <c r="AK2486" s="273">
        <v>260427</v>
      </c>
      <c r="BV2486" s="336" t="s">
        <v>64</v>
      </c>
      <c r="BW2486" s="337" t="s">
        <v>75</v>
      </c>
      <c r="BX2486" s="337" t="s">
        <v>308</v>
      </c>
      <c r="BY2486" s="337" t="s">
        <v>338</v>
      </c>
      <c r="BZ2486" s="337" t="s">
        <v>126</v>
      </c>
      <c r="CA2486" s="337" t="s">
        <v>127</v>
      </c>
      <c r="CB2486" s="337" t="s">
        <v>128</v>
      </c>
      <c r="CC2486" s="337" t="s">
        <v>129</v>
      </c>
      <c r="CD2486" s="338">
        <v>6</v>
      </c>
      <c r="CE2486" s="335">
        <v>45200</v>
      </c>
      <c r="CF2486" s="337"/>
      <c r="CG2486" s="337"/>
      <c r="CH2486" s="337"/>
      <c r="CI2486" s="337" t="s">
        <v>80</v>
      </c>
      <c r="CJ2486" s="337"/>
      <c r="CK2486" s="337"/>
      <c r="CL2486" s="337"/>
      <c r="CM2486" s="337" t="s">
        <v>73</v>
      </c>
      <c r="CN2486" s="337">
        <v>3</v>
      </c>
    </row>
    <row r="2487" spans="4:92">
      <c r="D2487" s="273" t="s">
        <v>83</v>
      </c>
      <c r="E2487" s="273" t="s">
        <v>63</v>
      </c>
      <c r="F2487" s="273" t="s">
        <v>157</v>
      </c>
      <c r="G2487" s="273" t="s">
        <v>157</v>
      </c>
      <c r="H2487" s="274">
        <v>44958</v>
      </c>
      <c r="I2487" s="273">
        <v>11293</v>
      </c>
      <c r="J2487" s="273">
        <v>10</v>
      </c>
      <c r="K2487" s="273">
        <v>0</v>
      </c>
      <c r="L2487" s="273" t="s">
        <v>66</v>
      </c>
      <c r="N2487" s="273" t="s">
        <v>107</v>
      </c>
      <c r="W2487" s="273">
        <v>163984</v>
      </c>
      <c r="X2487" s="273" t="s">
        <v>64</v>
      </c>
      <c r="Y2487" s="273" t="s">
        <v>63</v>
      </c>
      <c r="Z2487" s="273" t="s">
        <v>252</v>
      </c>
      <c r="AA2487" s="273" t="s">
        <v>257</v>
      </c>
      <c r="AB2487" s="274">
        <v>45200</v>
      </c>
      <c r="AC2487" s="273">
        <v>14048</v>
      </c>
      <c r="AD2487" s="273">
        <v>22</v>
      </c>
      <c r="AE2487" s="273">
        <v>0.6</v>
      </c>
      <c r="AF2487" s="273" t="s">
        <v>90</v>
      </c>
      <c r="AG2487" s="273" t="s">
        <v>121</v>
      </c>
      <c r="AH2487" s="273" t="s">
        <v>980</v>
      </c>
      <c r="AI2487" s="273" t="s">
        <v>199</v>
      </c>
      <c r="AJ2487" s="273" t="s">
        <v>124</v>
      </c>
      <c r="AK2487" s="273">
        <v>260432</v>
      </c>
      <c r="BV2487" s="279" t="s">
        <v>64</v>
      </c>
      <c r="BW2487" s="280" t="s">
        <v>75</v>
      </c>
      <c r="BX2487" s="280" t="s">
        <v>308</v>
      </c>
      <c r="BY2487" s="280" t="s">
        <v>338</v>
      </c>
      <c r="BZ2487" s="280" t="s">
        <v>151</v>
      </c>
      <c r="CA2487" s="280" t="s">
        <v>152</v>
      </c>
      <c r="CB2487" s="280" t="s">
        <v>153</v>
      </c>
      <c r="CC2487" s="280" t="s">
        <v>154</v>
      </c>
      <c r="CD2487" s="281">
        <v>10</v>
      </c>
      <c r="CE2487" s="277">
        <v>45200</v>
      </c>
      <c r="CF2487" s="280">
        <v>351</v>
      </c>
      <c r="CG2487" s="280" t="s">
        <v>90</v>
      </c>
      <c r="CH2487" s="280">
        <v>351</v>
      </c>
      <c r="CI2487" s="280" t="s">
        <v>80</v>
      </c>
      <c r="CJ2487" s="280"/>
      <c r="CK2487" s="280"/>
      <c r="CL2487" s="280"/>
      <c r="CM2487" s="280" t="s">
        <v>73</v>
      </c>
      <c r="CN2487" s="280">
        <v>3</v>
      </c>
    </row>
    <row r="2488" spans="4:92">
      <c r="D2488" s="273" t="s">
        <v>83</v>
      </c>
      <c r="E2488" s="273" t="s">
        <v>63</v>
      </c>
      <c r="F2488" s="273" t="s">
        <v>157</v>
      </c>
      <c r="G2488" s="273" t="s">
        <v>157</v>
      </c>
      <c r="H2488" s="274">
        <v>44958</v>
      </c>
      <c r="I2488" s="273">
        <v>11293</v>
      </c>
      <c r="J2488" s="273">
        <v>10</v>
      </c>
      <c r="K2488" s="273">
        <v>37557</v>
      </c>
      <c r="L2488" s="273" t="s">
        <v>66</v>
      </c>
      <c r="M2488" s="273">
        <v>7778.1607199999999</v>
      </c>
      <c r="N2488" s="273" t="s">
        <v>115</v>
      </c>
      <c r="W2488" s="273">
        <v>163983</v>
      </c>
      <c r="X2488" s="273" t="s">
        <v>64</v>
      </c>
      <c r="Y2488" s="273" t="s">
        <v>63</v>
      </c>
      <c r="Z2488" s="273" t="s">
        <v>252</v>
      </c>
      <c r="AA2488" s="273" t="s">
        <v>257</v>
      </c>
      <c r="AB2488" s="274">
        <v>45200</v>
      </c>
      <c r="AC2488" s="273">
        <v>14048</v>
      </c>
      <c r="AD2488" s="273">
        <v>22</v>
      </c>
      <c r="AE2488" s="273">
        <v>1</v>
      </c>
      <c r="AF2488" s="273" t="s">
        <v>90</v>
      </c>
      <c r="AG2488" s="273" t="s">
        <v>801</v>
      </c>
      <c r="AH2488" s="273" t="s">
        <v>813</v>
      </c>
      <c r="AI2488" s="273" t="s">
        <v>123</v>
      </c>
      <c r="AJ2488" s="273" t="s">
        <v>627</v>
      </c>
      <c r="AK2488" s="273">
        <v>260437</v>
      </c>
      <c r="BV2488" s="336" t="s">
        <v>64</v>
      </c>
      <c r="BW2488" s="337" t="s">
        <v>75</v>
      </c>
      <c r="BX2488" s="337" t="s">
        <v>308</v>
      </c>
      <c r="BY2488" s="337" t="s">
        <v>338</v>
      </c>
      <c r="BZ2488" s="337" t="s">
        <v>138</v>
      </c>
      <c r="CA2488" s="337" t="s">
        <v>139</v>
      </c>
      <c r="CB2488" s="337" t="s">
        <v>140</v>
      </c>
      <c r="CC2488" s="337" t="s">
        <v>141</v>
      </c>
      <c r="CD2488" s="338">
        <v>9</v>
      </c>
      <c r="CE2488" s="335">
        <v>45200</v>
      </c>
      <c r="CF2488" s="337">
        <v>0</v>
      </c>
      <c r="CG2488" s="337" t="s">
        <v>90</v>
      </c>
      <c r="CH2488" s="337">
        <v>0</v>
      </c>
      <c r="CI2488" s="337" t="s">
        <v>80</v>
      </c>
      <c r="CJ2488" s="337"/>
      <c r="CK2488" s="337"/>
      <c r="CL2488" s="337"/>
      <c r="CM2488" s="337" t="s">
        <v>73</v>
      </c>
      <c r="CN2488" s="337">
        <v>3</v>
      </c>
    </row>
    <row r="2489" spans="4:92">
      <c r="D2489" s="273" t="s">
        <v>83</v>
      </c>
      <c r="E2489" s="273" t="s">
        <v>63</v>
      </c>
      <c r="F2489" s="273" t="s">
        <v>157</v>
      </c>
      <c r="G2489" s="273" t="s">
        <v>157</v>
      </c>
      <c r="H2489" s="274">
        <v>44986</v>
      </c>
      <c r="I2489" s="273">
        <v>11455</v>
      </c>
      <c r="J2489" s="273">
        <v>10</v>
      </c>
      <c r="K2489" s="273">
        <v>20000</v>
      </c>
      <c r="L2489" s="273" t="s">
        <v>66</v>
      </c>
      <c r="M2489" s="273">
        <v>0</v>
      </c>
      <c r="N2489" s="273" t="s">
        <v>1010</v>
      </c>
      <c r="O2489" s="273">
        <v>0</v>
      </c>
      <c r="P2489" s="273" t="s">
        <v>1011</v>
      </c>
      <c r="Q2489" s="273" t="s">
        <v>69</v>
      </c>
      <c r="R2489" s="273" t="s">
        <v>1013</v>
      </c>
      <c r="S2489" s="273" t="s">
        <v>1298</v>
      </c>
      <c r="U2489" s="273" t="s">
        <v>73</v>
      </c>
      <c r="V2489" s="273" t="s">
        <v>1485</v>
      </c>
      <c r="W2489" s="273">
        <v>164263</v>
      </c>
      <c r="X2489" s="273" t="s">
        <v>64</v>
      </c>
      <c r="Y2489" s="273" t="s">
        <v>63</v>
      </c>
      <c r="Z2489" s="273" t="s">
        <v>252</v>
      </c>
      <c r="AA2489" s="273" t="s">
        <v>257</v>
      </c>
      <c r="AB2489" s="274">
        <v>45231</v>
      </c>
      <c r="AC2489" s="273">
        <v>14415</v>
      </c>
      <c r="AD2489" s="273">
        <v>22</v>
      </c>
      <c r="AK2489" s="273">
        <v>275057</v>
      </c>
      <c r="BV2489" s="279" t="s">
        <v>64</v>
      </c>
      <c r="BW2489" s="280" t="s">
        <v>75</v>
      </c>
      <c r="BX2489" s="280" t="s">
        <v>308</v>
      </c>
      <c r="BY2489" s="280" t="s">
        <v>338</v>
      </c>
      <c r="BZ2489" s="280" t="s">
        <v>126</v>
      </c>
      <c r="CA2489" s="280" t="s">
        <v>127</v>
      </c>
      <c r="CB2489" s="280" t="s">
        <v>133</v>
      </c>
      <c r="CC2489" s="280" t="s">
        <v>134</v>
      </c>
      <c r="CD2489" s="281">
        <v>7</v>
      </c>
      <c r="CE2489" s="277">
        <v>45200</v>
      </c>
      <c r="CF2489" s="280"/>
      <c r="CG2489" s="280"/>
      <c r="CH2489" s="280"/>
      <c r="CI2489" s="280" t="s">
        <v>104</v>
      </c>
      <c r="CJ2489" s="280"/>
      <c r="CK2489" s="280"/>
      <c r="CL2489" s="280"/>
      <c r="CM2489" s="280" t="s">
        <v>73</v>
      </c>
      <c r="CN2489" s="280">
        <v>3</v>
      </c>
    </row>
    <row r="2490" spans="4:92">
      <c r="D2490" s="273" t="s">
        <v>83</v>
      </c>
      <c r="E2490" s="273" t="s">
        <v>63</v>
      </c>
      <c r="F2490" s="273" t="s">
        <v>157</v>
      </c>
      <c r="G2490" s="273" t="s">
        <v>157</v>
      </c>
      <c r="H2490" s="274">
        <v>44986</v>
      </c>
      <c r="I2490" s="273">
        <v>11455</v>
      </c>
      <c r="J2490" s="273">
        <v>10</v>
      </c>
      <c r="K2490" s="273">
        <v>54682</v>
      </c>
      <c r="L2490" s="273" t="s">
        <v>66</v>
      </c>
      <c r="M2490" s="273">
        <v>7052.3332</v>
      </c>
      <c r="N2490" s="273" t="s">
        <v>67</v>
      </c>
      <c r="P2490" s="273" t="s">
        <v>92</v>
      </c>
      <c r="Q2490" s="273" t="s">
        <v>69</v>
      </c>
      <c r="R2490" s="273" t="s">
        <v>70</v>
      </c>
      <c r="S2490" s="273" t="s">
        <v>834</v>
      </c>
      <c r="T2490" s="273" t="s">
        <v>835</v>
      </c>
      <c r="U2490" s="273" t="s">
        <v>73</v>
      </c>
      <c r="V2490" s="273" t="s">
        <v>836</v>
      </c>
      <c r="W2490" s="273">
        <v>164279</v>
      </c>
      <c r="X2490" s="273" t="s">
        <v>64</v>
      </c>
      <c r="Y2490" s="273" t="s">
        <v>63</v>
      </c>
      <c r="Z2490" s="273" t="s">
        <v>252</v>
      </c>
      <c r="AA2490" s="273" t="s">
        <v>257</v>
      </c>
      <c r="AB2490" s="274">
        <v>45231</v>
      </c>
      <c r="AC2490" s="273">
        <v>14415</v>
      </c>
      <c r="AD2490" s="273">
        <v>22</v>
      </c>
      <c r="AK2490" s="273">
        <v>275065</v>
      </c>
      <c r="BV2490" s="336" t="s">
        <v>64</v>
      </c>
      <c r="BW2490" s="337" t="s">
        <v>75</v>
      </c>
      <c r="BX2490" s="337" t="s">
        <v>308</v>
      </c>
      <c r="BY2490" s="337" t="s">
        <v>338</v>
      </c>
      <c r="BZ2490" s="337" t="s">
        <v>167</v>
      </c>
      <c r="CA2490" s="337" t="s">
        <v>168</v>
      </c>
      <c r="CB2490" s="337" t="s">
        <v>169</v>
      </c>
      <c r="CC2490" s="337" t="s">
        <v>170</v>
      </c>
      <c r="CD2490" s="338">
        <v>12</v>
      </c>
      <c r="CE2490" s="335">
        <v>45200</v>
      </c>
      <c r="CF2490" s="337">
        <v>0</v>
      </c>
      <c r="CG2490" s="337" t="s">
        <v>90</v>
      </c>
      <c r="CH2490" s="337">
        <v>0</v>
      </c>
      <c r="CI2490" s="337" t="s">
        <v>80</v>
      </c>
      <c r="CJ2490" s="337"/>
      <c r="CK2490" s="337"/>
      <c r="CL2490" s="337"/>
      <c r="CM2490" s="337" t="s">
        <v>73</v>
      </c>
      <c r="CN2490" s="337">
        <v>3</v>
      </c>
    </row>
    <row r="2491" spans="4:92">
      <c r="D2491" s="273" t="s">
        <v>83</v>
      </c>
      <c r="E2491" s="273" t="s">
        <v>63</v>
      </c>
      <c r="F2491" s="273" t="s">
        <v>157</v>
      </c>
      <c r="G2491" s="273" t="s">
        <v>157</v>
      </c>
      <c r="H2491" s="274">
        <v>44986</v>
      </c>
      <c r="I2491" s="273">
        <v>11455</v>
      </c>
      <c r="J2491" s="273">
        <v>10</v>
      </c>
      <c r="K2491" s="273">
        <v>70112</v>
      </c>
      <c r="L2491" s="273" t="s">
        <v>66</v>
      </c>
      <c r="M2491" s="273">
        <v>12383.902959999999</v>
      </c>
      <c r="N2491" s="273" t="s">
        <v>67</v>
      </c>
      <c r="P2491" s="273" t="s">
        <v>1011</v>
      </c>
      <c r="Q2491" s="273" t="s">
        <v>69</v>
      </c>
      <c r="R2491" s="273" t="s">
        <v>70</v>
      </c>
      <c r="S2491" s="273" t="s">
        <v>1041</v>
      </c>
      <c r="T2491" s="273" t="s">
        <v>1042</v>
      </c>
      <c r="U2491" s="273" t="s">
        <v>73</v>
      </c>
      <c r="V2491" s="273" t="s">
        <v>1043</v>
      </c>
      <c r="W2491" s="273">
        <v>164296</v>
      </c>
      <c r="X2491" s="273" t="s">
        <v>64</v>
      </c>
      <c r="Y2491" s="273" t="s">
        <v>63</v>
      </c>
      <c r="Z2491" s="273" t="s">
        <v>252</v>
      </c>
      <c r="AA2491" s="273" t="s">
        <v>257</v>
      </c>
      <c r="AB2491" s="274">
        <v>45231</v>
      </c>
      <c r="AC2491" s="273">
        <v>14416</v>
      </c>
      <c r="AD2491" s="273">
        <v>22</v>
      </c>
      <c r="AE2491" s="273">
        <v>8.42</v>
      </c>
      <c r="AF2491" s="273" t="s">
        <v>90</v>
      </c>
      <c r="AG2491" s="273" t="s">
        <v>824</v>
      </c>
      <c r="AH2491" s="273" t="s">
        <v>1455</v>
      </c>
      <c r="AI2491" s="273" t="s">
        <v>199</v>
      </c>
      <c r="AJ2491" s="273" t="s">
        <v>200</v>
      </c>
      <c r="AK2491" s="273">
        <v>275716</v>
      </c>
      <c r="BV2491" s="279" t="s">
        <v>64</v>
      </c>
      <c r="BW2491" s="280" t="s">
        <v>75</v>
      </c>
      <c r="BX2491" s="280" t="s">
        <v>308</v>
      </c>
      <c r="BY2491" s="280" t="s">
        <v>338</v>
      </c>
      <c r="BZ2491" s="280" t="s">
        <v>151</v>
      </c>
      <c r="CA2491" s="280" t="s">
        <v>152</v>
      </c>
      <c r="CB2491" s="280" t="s">
        <v>161</v>
      </c>
      <c r="CC2491" s="280" t="s">
        <v>162</v>
      </c>
      <c r="CD2491" s="281">
        <v>11</v>
      </c>
      <c r="CE2491" s="277">
        <v>45200</v>
      </c>
      <c r="CF2491" s="280">
        <v>281</v>
      </c>
      <c r="CG2491" s="280" t="s">
        <v>90</v>
      </c>
      <c r="CH2491" s="280">
        <v>281</v>
      </c>
      <c r="CI2491" s="280" t="s">
        <v>80</v>
      </c>
      <c r="CJ2491" s="280"/>
      <c r="CK2491" s="280"/>
      <c r="CL2491" s="280"/>
      <c r="CM2491" s="280" t="s">
        <v>73</v>
      </c>
      <c r="CN2491" s="280">
        <v>3</v>
      </c>
    </row>
    <row r="2492" spans="4:92">
      <c r="D2492" s="273" t="s">
        <v>83</v>
      </c>
      <c r="E2492" s="273" t="s">
        <v>63</v>
      </c>
      <c r="F2492" s="273" t="s">
        <v>157</v>
      </c>
      <c r="G2492" s="273" t="s">
        <v>157</v>
      </c>
      <c r="H2492" s="274">
        <v>44986</v>
      </c>
      <c r="I2492" s="273">
        <v>11455</v>
      </c>
      <c r="J2492" s="273">
        <v>10</v>
      </c>
      <c r="K2492" s="273">
        <v>46241</v>
      </c>
      <c r="L2492" s="273" t="s">
        <v>66</v>
      </c>
      <c r="M2492" s="273">
        <v>6513.2698399999999</v>
      </c>
      <c r="N2492" s="273" t="s">
        <v>67</v>
      </c>
      <c r="P2492" s="273" t="s">
        <v>68</v>
      </c>
      <c r="Q2492" s="273" t="s">
        <v>69</v>
      </c>
      <c r="R2492" s="273" t="s">
        <v>70</v>
      </c>
      <c r="S2492" s="273" t="s">
        <v>71</v>
      </c>
      <c r="T2492" s="273" t="s">
        <v>72</v>
      </c>
      <c r="U2492" s="273" t="s">
        <v>73</v>
      </c>
      <c r="V2492" s="273" t="s">
        <v>74</v>
      </c>
      <c r="W2492" s="273">
        <v>164313</v>
      </c>
      <c r="X2492" s="273" t="s">
        <v>64</v>
      </c>
      <c r="Y2492" s="273" t="s">
        <v>63</v>
      </c>
      <c r="Z2492" s="273" t="s">
        <v>252</v>
      </c>
      <c r="AA2492" s="273" t="s">
        <v>257</v>
      </c>
      <c r="AB2492" s="274">
        <v>45231</v>
      </c>
      <c r="AC2492" s="273">
        <v>14416</v>
      </c>
      <c r="AD2492" s="273">
        <v>22</v>
      </c>
      <c r="AE2492" s="273">
        <v>0.72</v>
      </c>
      <c r="AF2492" s="273" t="s">
        <v>90</v>
      </c>
      <c r="AG2492" s="273" t="s">
        <v>819</v>
      </c>
      <c r="AH2492" s="273" t="s">
        <v>820</v>
      </c>
      <c r="AI2492" s="273" t="s">
        <v>199</v>
      </c>
      <c r="AJ2492" s="273" t="s">
        <v>200</v>
      </c>
      <c r="AK2492" s="273">
        <v>275722</v>
      </c>
      <c r="BV2492" s="336" t="s">
        <v>64</v>
      </c>
      <c r="BW2492" s="337" t="s">
        <v>75</v>
      </c>
      <c r="BX2492" s="337" t="s">
        <v>308</v>
      </c>
      <c r="BY2492" s="337" t="s">
        <v>338</v>
      </c>
      <c r="BZ2492" s="337" t="s">
        <v>167</v>
      </c>
      <c r="CA2492" s="337" t="s">
        <v>168</v>
      </c>
      <c r="CB2492" s="337" t="s">
        <v>353</v>
      </c>
      <c r="CC2492" s="337" t="s">
        <v>354</v>
      </c>
      <c r="CD2492" s="338">
        <v>13</v>
      </c>
      <c r="CE2492" s="335">
        <v>45200</v>
      </c>
      <c r="CF2492" s="337">
        <v>0</v>
      </c>
      <c r="CG2492" s="337" t="s">
        <v>90</v>
      </c>
      <c r="CH2492" s="337">
        <v>0</v>
      </c>
      <c r="CI2492" s="337" t="s">
        <v>80</v>
      </c>
      <c r="CJ2492" s="337"/>
      <c r="CK2492" s="337"/>
      <c r="CL2492" s="337"/>
      <c r="CM2492" s="337" t="s">
        <v>73</v>
      </c>
      <c r="CN2492" s="337">
        <v>3</v>
      </c>
    </row>
    <row r="2493" spans="4:92">
      <c r="D2493" s="273" t="s">
        <v>83</v>
      </c>
      <c r="E2493" s="273" t="s">
        <v>63</v>
      </c>
      <c r="F2493" s="273" t="s">
        <v>157</v>
      </c>
      <c r="G2493" s="273" t="s">
        <v>157</v>
      </c>
      <c r="H2493" s="274">
        <v>44986</v>
      </c>
      <c r="I2493" s="273">
        <v>11455</v>
      </c>
      <c r="J2493" s="273">
        <v>10</v>
      </c>
      <c r="K2493" s="273">
        <v>0</v>
      </c>
      <c r="L2493" s="273" t="s">
        <v>66</v>
      </c>
      <c r="N2493" s="273" t="s">
        <v>107</v>
      </c>
      <c r="W2493" s="273">
        <v>164262</v>
      </c>
      <c r="X2493" s="273" t="s">
        <v>64</v>
      </c>
      <c r="Y2493" s="273" t="s">
        <v>63</v>
      </c>
      <c r="Z2493" s="273" t="s">
        <v>252</v>
      </c>
      <c r="AA2493" s="273" t="s">
        <v>257</v>
      </c>
      <c r="AB2493" s="274">
        <v>45231</v>
      </c>
      <c r="AC2493" s="273">
        <v>14416</v>
      </c>
      <c r="AD2493" s="273">
        <v>22</v>
      </c>
      <c r="AE2493" s="273">
        <v>3.03</v>
      </c>
      <c r="AF2493" s="273" t="s">
        <v>90</v>
      </c>
      <c r="AG2493" s="273" t="s">
        <v>879</v>
      </c>
      <c r="AH2493" s="273" t="s">
        <v>880</v>
      </c>
      <c r="AI2493" s="273" t="s">
        <v>123</v>
      </c>
      <c r="AJ2493" s="273" t="s">
        <v>214</v>
      </c>
      <c r="AK2493" s="273">
        <v>275728</v>
      </c>
      <c r="BV2493" s="279" t="s">
        <v>64</v>
      </c>
      <c r="BW2493" s="280" t="s">
        <v>75</v>
      </c>
      <c r="BX2493" s="280" t="s">
        <v>308</v>
      </c>
      <c r="BY2493" s="280" t="s">
        <v>338</v>
      </c>
      <c r="BZ2493" s="280" t="s">
        <v>167</v>
      </c>
      <c r="CA2493" s="280" t="s">
        <v>168</v>
      </c>
      <c r="CB2493" s="280" t="s">
        <v>313</v>
      </c>
      <c r="CC2493" s="280" t="s">
        <v>314</v>
      </c>
      <c r="CD2493" s="281">
        <v>14</v>
      </c>
      <c r="CE2493" s="277">
        <v>45200</v>
      </c>
      <c r="CF2493" s="280">
        <v>0</v>
      </c>
      <c r="CG2493" s="280" t="s">
        <v>90</v>
      </c>
      <c r="CH2493" s="280">
        <v>0</v>
      </c>
      <c r="CI2493" s="280" t="s">
        <v>80</v>
      </c>
      <c r="CJ2493" s="280"/>
      <c r="CK2493" s="280"/>
      <c r="CL2493" s="280"/>
      <c r="CM2493" s="280" t="s">
        <v>73</v>
      </c>
      <c r="CN2493" s="280">
        <v>3</v>
      </c>
    </row>
    <row r="2494" spans="4:92">
      <c r="D2494" s="273" t="s">
        <v>83</v>
      </c>
      <c r="E2494" s="273" t="s">
        <v>63</v>
      </c>
      <c r="F2494" s="273" t="s">
        <v>157</v>
      </c>
      <c r="G2494" s="273" t="s">
        <v>157</v>
      </c>
      <c r="H2494" s="274">
        <v>44986</v>
      </c>
      <c r="I2494" s="273">
        <v>11455</v>
      </c>
      <c r="J2494" s="273">
        <v>10</v>
      </c>
      <c r="K2494" s="273">
        <v>83365</v>
      </c>
      <c r="L2494" s="273" t="s">
        <v>66</v>
      </c>
      <c r="M2494" s="273">
        <v>11753.704159999999</v>
      </c>
      <c r="N2494" s="273" t="s">
        <v>115</v>
      </c>
      <c r="W2494" s="273">
        <v>164261</v>
      </c>
      <c r="X2494" s="273" t="s">
        <v>64</v>
      </c>
      <c r="Y2494" s="273" t="s">
        <v>63</v>
      </c>
      <c r="Z2494" s="273" t="s">
        <v>252</v>
      </c>
      <c r="AA2494" s="273" t="s">
        <v>257</v>
      </c>
      <c r="AB2494" s="274">
        <v>45231</v>
      </c>
      <c r="AC2494" s="273">
        <v>14416</v>
      </c>
      <c r="AD2494" s="273">
        <v>22</v>
      </c>
      <c r="AE2494" s="273">
        <v>0.34</v>
      </c>
      <c r="AF2494" s="273" t="s">
        <v>90</v>
      </c>
      <c r="AG2494" s="273" t="s">
        <v>828</v>
      </c>
      <c r="AH2494" s="273" t="s">
        <v>1457</v>
      </c>
      <c r="AI2494" s="273" t="s">
        <v>199</v>
      </c>
      <c r="AJ2494" s="273" t="s">
        <v>214</v>
      </c>
      <c r="AK2494" s="273">
        <v>275734</v>
      </c>
      <c r="BV2494" s="336" t="s">
        <v>64</v>
      </c>
      <c r="BW2494" s="337" t="s">
        <v>75</v>
      </c>
      <c r="BX2494" s="337" t="s">
        <v>308</v>
      </c>
      <c r="BY2494" s="337" t="s">
        <v>338</v>
      </c>
      <c r="BZ2494" s="337" t="s">
        <v>204</v>
      </c>
      <c r="CA2494" s="337" t="s">
        <v>205</v>
      </c>
      <c r="CB2494" s="337" t="s">
        <v>206</v>
      </c>
      <c r="CC2494" s="337" t="s">
        <v>207</v>
      </c>
      <c r="CD2494" s="338">
        <v>0</v>
      </c>
      <c r="CE2494" s="335">
        <v>45200</v>
      </c>
      <c r="CF2494" s="337"/>
      <c r="CG2494" s="337" t="s">
        <v>181</v>
      </c>
      <c r="CH2494" s="337"/>
      <c r="CI2494" s="337" t="s">
        <v>208</v>
      </c>
      <c r="CJ2494" s="337" t="s">
        <v>209</v>
      </c>
      <c r="CK2494" s="337"/>
      <c r="CL2494" s="337"/>
      <c r="CM2494" s="337" t="s">
        <v>73</v>
      </c>
      <c r="CN2494" s="337">
        <v>3</v>
      </c>
    </row>
    <row r="2495" spans="4:92">
      <c r="D2495" s="273" t="s">
        <v>83</v>
      </c>
      <c r="E2495" s="273" t="s">
        <v>63</v>
      </c>
      <c r="F2495" s="273" t="s">
        <v>157</v>
      </c>
      <c r="G2495" s="273" t="s">
        <v>157</v>
      </c>
      <c r="H2495" s="274">
        <v>45017</v>
      </c>
      <c r="I2495" s="273">
        <v>11617</v>
      </c>
      <c r="J2495" s="273">
        <v>10</v>
      </c>
      <c r="K2495" s="273">
        <v>15000</v>
      </c>
      <c r="L2495" s="273" t="s">
        <v>66</v>
      </c>
      <c r="M2495" s="273">
        <v>0</v>
      </c>
      <c r="N2495" s="273" t="s">
        <v>1010</v>
      </c>
      <c r="O2495" s="273">
        <v>0</v>
      </c>
      <c r="P2495" s="273" t="s">
        <v>1011</v>
      </c>
      <c r="Q2495" s="273" t="s">
        <v>69</v>
      </c>
      <c r="R2495" s="273" t="s">
        <v>1013</v>
      </c>
      <c r="S2495" s="273" t="s">
        <v>1298</v>
      </c>
      <c r="U2495" s="273" t="s">
        <v>73</v>
      </c>
      <c r="V2495" s="273" t="s">
        <v>1485</v>
      </c>
      <c r="W2495" s="273">
        <v>164343</v>
      </c>
      <c r="X2495" s="273" t="s">
        <v>64</v>
      </c>
      <c r="Y2495" s="273" t="s">
        <v>63</v>
      </c>
      <c r="Z2495" s="273" t="s">
        <v>252</v>
      </c>
      <c r="AA2495" s="273" t="s">
        <v>257</v>
      </c>
      <c r="AB2495" s="274">
        <v>45231</v>
      </c>
      <c r="AC2495" s="273">
        <v>14416</v>
      </c>
      <c r="AD2495" s="273">
        <v>22</v>
      </c>
      <c r="AE2495" s="273">
        <v>1.05</v>
      </c>
      <c r="AF2495" s="273" t="s">
        <v>90</v>
      </c>
      <c r="AG2495" s="273" t="s">
        <v>819</v>
      </c>
      <c r="AH2495" s="273" t="s">
        <v>841</v>
      </c>
      <c r="AI2495" s="273" t="s">
        <v>199</v>
      </c>
      <c r="AJ2495" s="273" t="s">
        <v>200</v>
      </c>
      <c r="AK2495" s="273">
        <v>275740</v>
      </c>
      <c r="BV2495" s="279" t="s">
        <v>64</v>
      </c>
      <c r="BW2495" s="280" t="s">
        <v>75</v>
      </c>
      <c r="BX2495" s="280" t="s">
        <v>308</v>
      </c>
      <c r="BY2495" s="280" t="s">
        <v>338</v>
      </c>
      <c r="BZ2495" s="280" t="s">
        <v>151</v>
      </c>
      <c r="CA2495" s="280" t="s">
        <v>152</v>
      </c>
      <c r="CB2495" s="280" t="s">
        <v>153</v>
      </c>
      <c r="CC2495" s="280" t="s">
        <v>154</v>
      </c>
      <c r="CD2495" s="281">
        <v>10</v>
      </c>
      <c r="CE2495" s="277">
        <v>45261</v>
      </c>
      <c r="CF2495" s="280">
        <v>481.95</v>
      </c>
      <c r="CG2495" s="280" t="s">
        <v>90</v>
      </c>
      <c r="CH2495" s="280">
        <v>481.95</v>
      </c>
      <c r="CI2495" s="280" t="s">
        <v>80</v>
      </c>
      <c r="CJ2495" s="280"/>
      <c r="CK2495" s="280"/>
      <c r="CL2495" s="280"/>
      <c r="CM2495" s="280" t="s">
        <v>73</v>
      </c>
      <c r="CN2495" s="280">
        <v>3</v>
      </c>
    </row>
    <row r="2496" spans="4:92">
      <c r="D2496" s="273" t="s">
        <v>83</v>
      </c>
      <c r="E2496" s="273" t="s">
        <v>63</v>
      </c>
      <c r="F2496" s="273" t="s">
        <v>157</v>
      </c>
      <c r="G2496" s="273" t="s">
        <v>157</v>
      </c>
      <c r="H2496" s="274">
        <v>45017</v>
      </c>
      <c r="I2496" s="273">
        <v>11617</v>
      </c>
      <c r="J2496" s="273">
        <v>10</v>
      </c>
      <c r="K2496" s="273">
        <v>29367</v>
      </c>
      <c r="L2496" s="273" t="s">
        <v>66</v>
      </c>
      <c r="M2496" s="273">
        <v>3787.4768800000002</v>
      </c>
      <c r="N2496" s="273" t="s">
        <v>67</v>
      </c>
      <c r="P2496" s="273" t="s">
        <v>92</v>
      </c>
      <c r="Q2496" s="273" t="s">
        <v>69</v>
      </c>
      <c r="R2496" s="273" t="s">
        <v>70</v>
      </c>
      <c r="S2496" s="273" t="s">
        <v>834</v>
      </c>
      <c r="T2496" s="273" t="s">
        <v>835</v>
      </c>
      <c r="U2496" s="273" t="s">
        <v>73</v>
      </c>
      <c r="V2496" s="273" t="s">
        <v>836</v>
      </c>
      <c r="W2496" s="273">
        <v>164359</v>
      </c>
      <c r="X2496" s="273" t="s">
        <v>64</v>
      </c>
      <c r="Y2496" s="273" t="s">
        <v>63</v>
      </c>
      <c r="Z2496" s="273" t="s">
        <v>252</v>
      </c>
      <c r="AA2496" s="273" t="s">
        <v>257</v>
      </c>
      <c r="AB2496" s="274">
        <v>45231</v>
      </c>
      <c r="AC2496" s="273">
        <v>14416</v>
      </c>
      <c r="AD2496" s="273">
        <v>22</v>
      </c>
      <c r="AE2496" s="273">
        <v>0.97</v>
      </c>
      <c r="AF2496" s="273" t="s">
        <v>90</v>
      </c>
      <c r="AG2496" s="273" t="s">
        <v>867</v>
      </c>
      <c r="AH2496" s="273" t="s">
        <v>868</v>
      </c>
      <c r="AI2496" s="273" t="s">
        <v>199</v>
      </c>
      <c r="AJ2496" s="273" t="s">
        <v>214</v>
      </c>
      <c r="AK2496" s="273">
        <v>275746</v>
      </c>
      <c r="BV2496" s="336" t="s">
        <v>64</v>
      </c>
      <c r="BW2496" s="337" t="s">
        <v>75</v>
      </c>
      <c r="BX2496" s="337" t="s">
        <v>308</v>
      </c>
      <c r="BY2496" s="337" t="s">
        <v>338</v>
      </c>
      <c r="BZ2496" s="337" t="s">
        <v>138</v>
      </c>
      <c r="CA2496" s="337" t="s">
        <v>139</v>
      </c>
      <c r="CB2496" s="337" t="s">
        <v>140</v>
      </c>
      <c r="CC2496" s="337" t="s">
        <v>141</v>
      </c>
      <c r="CD2496" s="338">
        <v>9</v>
      </c>
      <c r="CE2496" s="335">
        <v>45261</v>
      </c>
      <c r="CF2496" s="337">
        <v>0</v>
      </c>
      <c r="CG2496" s="337" t="s">
        <v>90</v>
      </c>
      <c r="CH2496" s="337">
        <v>0</v>
      </c>
      <c r="CI2496" s="337" t="s">
        <v>80</v>
      </c>
      <c r="CJ2496" s="337"/>
      <c r="CK2496" s="337"/>
      <c r="CL2496" s="337"/>
      <c r="CM2496" s="337" t="s">
        <v>73</v>
      </c>
      <c r="CN2496" s="337">
        <v>3</v>
      </c>
    </row>
    <row r="2497" spans="4:92">
      <c r="D2497" s="273" t="s">
        <v>83</v>
      </c>
      <c r="E2497" s="273" t="s">
        <v>63</v>
      </c>
      <c r="F2497" s="273" t="s">
        <v>157</v>
      </c>
      <c r="G2497" s="273" t="s">
        <v>157</v>
      </c>
      <c r="H2497" s="274">
        <v>45017</v>
      </c>
      <c r="I2497" s="273">
        <v>11617</v>
      </c>
      <c r="J2497" s="273">
        <v>10</v>
      </c>
      <c r="K2497" s="273">
        <v>78181</v>
      </c>
      <c r="L2497" s="273" t="s">
        <v>66</v>
      </c>
      <c r="M2497" s="273">
        <v>13809.119280000001</v>
      </c>
      <c r="N2497" s="273" t="s">
        <v>67</v>
      </c>
      <c r="P2497" s="273" t="s">
        <v>1011</v>
      </c>
      <c r="Q2497" s="273" t="s">
        <v>69</v>
      </c>
      <c r="R2497" s="273" t="s">
        <v>70</v>
      </c>
      <c r="S2497" s="273" t="s">
        <v>1041</v>
      </c>
      <c r="T2497" s="273" t="s">
        <v>1042</v>
      </c>
      <c r="U2497" s="273" t="s">
        <v>73</v>
      </c>
      <c r="V2497" s="273" t="s">
        <v>1043</v>
      </c>
      <c r="W2497" s="273">
        <v>164376</v>
      </c>
      <c r="X2497" s="273" t="s">
        <v>64</v>
      </c>
      <c r="Y2497" s="273" t="s">
        <v>63</v>
      </c>
      <c r="Z2497" s="273" t="s">
        <v>221</v>
      </c>
      <c r="AA2497" s="273" t="s">
        <v>221</v>
      </c>
      <c r="AB2497" s="274">
        <v>44958</v>
      </c>
      <c r="AC2497" s="273">
        <v>11980</v>
      </c>
      <c r="AD2497" s="273">
        <v>17</v>
      </c>
      <c r="AE2497" s="273">
        <v>0</v>
      </c>
      <c r="AF2497" s="273" t="s">
        <v>90</v>
      </c>
      <c r="AG2497" s="273" t="s">
        <v>989</v>
      </c>
      <c r="AH2497" s="273" t="s">
        <v>990</v>
      </c>
      <c r="AI2497" s="273" t="s">
        <v>123</v>
      </c>
      <c r="AJ2497" s="273" t="s">
        <v>200</v>
      </c>
      <c r="AK2497" s="273">
        <v>163096</v>
      </c>
      <c r="BV2497" s="279" t="s">
        <v>64</v>
      </c>
      <c r="BW2497" s="280" t="s">
        <v>75</v>
      </c>
      <c r="BX2497" s="280" t="s">
        <v>308</v>
      </c>
      <c r="BY2497" s="280" t="s">
        <v>338</v>
      </c>
      <c r="BZ2497" s="280" t="s">
        <v>126</v>
      </c>
      <c r="CA2497" s="280" t="s">
        <v>127</v>
      </c>
      <c r="CB2497" s="280" t="s">
        <v>133</v>
      </c>
      <c r="CC2497" s="280" t="s">
        <v>134</v>
      </c>
      <c r="CD2497" s="281">
        <v>7</v>
      </c>
      <c r="CE2497" s="277">
        <v>45261</v>
      </c>
      <c r="CF2497" s="280"/>
      <c r="CG2497" s="280"/>
      <c r="CH2497" s="280"/>
      <c r="CI2497" s="280" t="s">
        <v>104</v>
      </c>
      <c r="CJ2497" s="280"/>
      <c r="CK2497" s="280"/>
      <c r="CL2497" s="280"/>
      <c r="CM2497" s="280" t="s">
        <v>73</v>
      </c>
      <c r="CN2497" s="280">
        <v>3</v>
      </c>
    </row>
    <row r="2498" spans="4:92">
      <c r="D2498" s="273" t="s">
        <v>83</v>
      </c>
      <c r="E2498" s="273" t="s">
        <v>63</v>
      </c>
      <c r="F2498" s="273" t="s">
        <v>157</v>
      </c>
      <c r="G2498" s="273" t="s">
        <v>157</v>
      </c>
      <c r="H2498" s="274">
        <v>45017</v>
      </c>
      <c r="I2498" s="273">
        <v>11617</v>
      </c>
      <c r="J2498" s="273">
        <v>10</v>
      </c>
      <c r="K2498" s="273">
        <v>0</v>
      </c>
      <c r="L2498" s="273" t="s">
        <v>66</v>
      </c>
      <c r="N2498" s="273" t="s">
        <v>107</v>
      </c>
      <c r="W2498" s="273">
        <v>164342</v>
      </c>
      <c r="X2498" s="273" t="s">
        <v>64</v>
      </c>
      <c r="Y2498" s="273" t="s">
        <v>63</v>
      </c>
      <c r="Z2498" s="273" t="s">
        <v>221</v>
      </c>
      <c r="AA2498" s="273" t="s">
        <v>221</v>
      </c>
      <c r="AB2498" s="274">
        <v>44958</v>
      </c>
      <c r="AC2498" s="273">
        <v>11980</v>
      </c>
      <c r="AD2498" s="273">
        <v>17</v>
      </c>
      <c r="AE2498" s="273">
        <v>14.76</v>
      </c>
      <c r="AF2498" s="273" t="s">
        <v>90</v>
      </c>
      <c r="AG2498" s="273" t="s">
        <v>798</v>
      </c>
      <c r="AH2498" s="273" t="s">
        <v>993</v>
      </c>
      <c r="AI2498" s="273" t="s">
        <v>123</v>
      </c>
      <c r="AJ2498" s="273" t="s">
        <v>200</v>
      </c>
      <c r="AK2498" s="273">
        <v>163102</v>
      </c>
      <c r="BV2498" s="336" t="s">
        <v>64</v>
      </c>
      <c r="BW2498" s="337" t="s">
        <v>75</v>
      </c>
      <c r="BX2498" s="337" t="s">
        <v>308</v>
      </c>
      <c r="BY2498" s="337" t="s">
        <v>338</v>
      </c>
      <c r="BZ2498" s="337" t="s">
        <v>167</v>
      </c>
      <c r="CA2498" s="337" t="s">
        <v>168</v>
      </c>
      <c r="CB2498" s="337" t="s">
        <v>169</v>
      </c>
      <c r="CC2498" s="337" t="s">
        <v>170</v>
      </c>
      <c r="CD2498" s="338">
        <v>12</v>
      </c>
      <c r="CE2498" s="335">
        <v>45261</v>
      </c>
      <c r="CF2498" s="337">
        <v>0</v>
      </c>
      <c r="CG2498" s="337" t="s">
        <v>90</v>
      </c>
      <c r="CH2498" s="337">
        <v>0</v>
      </c>
      <c r="CI2498" s="337" t="s">
        <v>80</v>
      </c>
      <c r="CJ2498" s="337"/>
      <c r="CK2498" s="337"/>
      <c r="CL2498" s="337"/>
      <c r="CM2498" s="337" t="s">
        <v>73</v>
      </c>
      <c r="CN2498" s="337">
        <v>3</v>
      </c>
    </row>
    <row r="2499" spans="4:92">
      <c r="D2499" s="273" t="s">
        <v>83</v>
      </c>
      <c r="E2499" s="273" t="s">
        <v>63</v>
      </c>
      <c r="F2499" s="273" t="s">
        <v>157</v>
      </c>
      <c r="G2499" s="273" t="s">
        <v>157</v>
      </c>
      <c r="H2499" s="274">
        <v>45017</v>
      </c>
      <c r="I2499" s="273">
        <v>11617</v>
      </c>
      <c r="J2499" s="273">
        <v>10</v>
      </c>
      <c r="K2499" s="273">
        <v>130452</v>
      </c>
      <c r="L2499" s="273" t="s">
        <v>66</v>
      </c>
      <c r="M2499" s="273">
        <v>17041.44816</v>
      </c>
      <c r="N2499" s="273" t="s">
        <v>115</v>
      </c>
      <c r="W2499" s="273">
        <v>164341</v>
      </c>
      <c r="X2499" s="273" t="s">
        <v>64</v>
      </c>
      <c r="Y2499" s="273" t="s">
        <v>63</v>
      </c>
      <c r="Z2499" s="273" t="s">
        <v>221</v>
      </c>
      <c r="AA2499" s="273" t="s">
        <v>221</v>
      </c>
      <c r="AB2499" s="274">
        <v>44958</v>
      </c>
      <c r="AC2499" s="273">
        <v>11980</v>
      </c>
      <c r="AD2499" s="273">
        <v>17</v>
      </c>
      <c r="AE2499" s="273">
        <v>6.5000000000000002E-2</v>
      </c>
      <c r="AF2499" s="273" t="s">
        <v>90</v>
      </c>
      <c r="AG2499" s="273" t="s">
        <v>995</v>
      </c>
      <c r="AH2499" s="273" t="s">
        <v>996</v>
      </c>
      <c r="AI2499" s="273" t="s">
        <v>123</v>
      </c>
      <c r="AJ2499" s="273" t="s">
        <v>200</v>
      </c>
      <c r="AK2499" s="273">
        <v>163108</v>
      </c>
      <c r="BV2499" s="279" t="s">
        <v>64</v>
      </c>
      <c r="BW2499" s="280" t="s">
        <v>75</v>
      </c>
      <c r="BX2499" s="280" t="s">
        <v>308</v>
      </c>
      <c r="BY2499" s="280" t="s">
        <v>338</v>
      </c>
      <c r="BZ2499" s="280" t="s">
        <v>151</v>
      </c>
      <c r="CA2499" s="280" t="s">
        <v>152</v>
      </c>
      <c r="CB2499" s="280" t="s">
        <v>161</v>
      </c>
      <c r="CC2499" s="280" t="s">
        <v>162</v>
      </c>
      <c r="CD2499" s="281">
        <v>11</v>
      </c>
      <c r="CE2499" s="277">
        <v>45261</v>
      </c>
      <c r="CF2499" s="280">
        <v>386</v>
      </c>
      <c r="CG2499" s="280" t="s">
        <v>90</v>
      </c>
      <c r="CH2499" s="280">
        <v>386</v>
      </c>
      <c r="CI2499" s="280" t="s">
        <v>80</v>
      </c>
      <c r="CJ2499" s="280"/>
      <c r="CK2499" s="280"/>
      <c r="CL2499" s="280"/>
      <c r="CM2499" s="280" t="s">
        <v>73</v>
      </c>
      <c r="CN2499" s="280">
        <v>3</v>
      </c>
    </row>
    <row r="2500" spans="4:92">
      <c r="D2500" s="273" t="s">
        <v>83</v>
      </c>
      <c r="E2500" s="273" t="s">
        <v>63</v>
      </c>
      <c r="F2500" s="273" t="s">
        <v>157</v>
      </c>
      <c r="G2500" s="273" t="s">
        <v>157</v>
      </c>
      <c r="H2500" s="274">
        <v>45047</v>
      </c>
      <c r="I2500" s="273">
        <v>12150</v>
      </c>
      <c r="J2500" s="273">
        <v>10</v>
      </c>
      <c r="K2500" s="273">
        <v>20000</v>
      </c>
      <c r="L2500" s="273" t="s">
        <v>66</v>
      </c>
      <c r="M2500" s="273">
        <v>0</v>
      </c>
      <c r="N2500" s="273" t="s">
        <v>1010</v>
      </c>
      <c r="O2500" s="273">
        <v>0</v>
      </c>
      <c r="P2500" s="273" t="s">
        <v>1011</v>
      </c>
      <c r="Q2500" s="273" t="s">
        <v>69</v>
      </c>
      <c r="R2500" s="273" t="s">
        <v>1013</v>
      </c>
      <c r="S2500" s="273" t="s">
        <v>1298</v>
      </c>
      <c r="U2500" s="273" t="s">
        <v>73</v>
      </c>
      <c r="V2500" s="273" t="s">
        <v>1485</v>
      </c>
      <c r="W2500" s="273">
        <v>183670</v>
      </c>
      <c r="X2500" s="273" t="s">
        <v>64</v>
      </c>
      <c r="Y2500" s="273" t="s">
        <v>63</v>
      </c>
      <c r="Z2500" s="273" t="s">
        <v>221</v>
      </c>
      <c r="AA2500" s="273" t="s">
        <v>221</v>
      </c>
      <c r="AB2500" s="274">
        <v>44958</v>
      </c>
      <c r="AC2500" s="273">
        <v>11980</v>
      </c>
      <c r="AD2500" s="273">
        <v>17</v>
      </c>
      <c r="AE2500" s="273">
        <v>0.16</v>
      </c>
      <c r="AF2500" s="273" t="s">
        <v>90</v>
      </c>
      <c r="AG2500" s="273" t="s">
        <v>998</v>
      </c>
      <c r="AH2500" s="273" t="s">
        <v>999</v>
      </c>
      <c r="AI2500" s="273" t="s">
        <v>123</v>
      </c>
      <c r="AJ2500" s="273" t="s">
        <v>200</v>
      </c>
      <c r="AK2500" s="273">
        <v>163114</v>
      </c>
      <c r="BV2500" s="336" t="s">
        <v>64</v>
      </c>
      <c r="BW2500" s="337" t="s">
        <v>75</v>
      </c>
      <c r="BX2500" s="337" t="s">
        <v>308</v>
      </c>
      <c r="BY2500" s="337" t="s">
        <v>338</v>
      </c>
      <c r="BZ2500" s="337" t="s">
        <v>167</v>
      </c>
      <c r="CA2500" s="337" t="s">
        <v>168</v>
      </c>
      <c r="CB2500" s="337" t="s">
        <v>353</v>
      </c>
      <c r="CC2500" s="337" t="s">
        <v>354</v>
      </c>
      <c r="CD2500" s="338">
        <v>13</v>
      </c>
      <c r="CE2500" s="335">
        <v>45261</v>
      </c>
      <c r="CF2500" s="337">
        <v>0</v>
      </c>
      <c r="CG2500" s="337" t="s">
        <v>90</v>
      </c>
      <c r="CH2500" s="337">
        <v>0</v>
      </c>
      <c r="CI2500" s="337" t="s">
        <v>80</v>
      </c>
      <c r="CJ2500" s="337"/>
      <c r="CK2500" s="337"/>
      <c r="CL2500" s="337"/>
      <c r="CM2500" s="337" t="s">
        <v>73</v>
      </c>
      <c r="CN2500" s="337">
        <v>3</v>
      </c>
    </row>
    <row r="2501" spans="4:92">
      <c r="D2501" s="273" t="s">
        <v>83</v>
      </c>
      <c r="E2501" s="273" t="s">
        <v>63</v>
      </c>
      <c r="F2501" s="273" t="s">
        <v>157</v>
      </c>
      <c r="G2501" s="273" t="s">
        <v>157</v>
      </c>
      <c r="H2501" s="274">
        <v>45047</v>
      </c>
      <c r="I2501" s="273">
        <v>12150</v>
      </c>
      <c r="J2501" s="273">
        <v>10</v>
      </c>
      <c r="K2501" s="273">
        <v>31994</v>
      </c>
      <c r="L2501" s="273" t="s">
        <v>66</v>
      </c>
      <c r="M2501" s="273">
        <v>4126.26368</v>
      </c>
      <c r="N2501" s="273" t="s">
        <v>67</v>
      </c>
      <c r="P2501" s="273" t="s">
        <v>92</v>
      </c>
      <c r="Q2501" s="273" t="s">
        <v>69</v>
      </c>
      <c r="R2501" s="273" t="s">
        <v>70</v>
      </c>
      <c r="S2501" s="273" t="s">
        <v>834</v>
      </c>
      <c r="T2501" s="273" t="s">
        <v>835</v>
      </c>
      <c r="U2501" s="273" t="s">
        <v>73</v>
      </c>
      <c r="V2501" s="273" t="s">
        <v>836</v>
      </c>
      <c r="W2501" s="273">
        <v>183686</v>
      </c>
      <c r="X2501" s="273" t="s">
        <v>64</v>
      </c>
      <c r="Y2501" s="273" t="s">
        <v>63</v>
      </c>
      <c r="Z2501" s="273" t="s">
        <v>221</v>
      </c>
      <c r="AA2501" s="273" t="s">
        <v>221</v>
      </c>
      <c r="AB2501" s="274">
        <v>44958</v>
      </c>
      <c r="AC2501" s="273">
        <v>11980</v>
      </c>
      <c r="AD2501" s="273">
        <v>17</v>
      </c>
      <c r="AE2501" s="273">
        <v>0</v>
      </c>
      <c r="AF2501" s="273" t="s">
        <v>90</v>
      </c>
      <c r="AG2501" s="273" t="s">
        <v>1005</v>
      </c>
      <c r="AH2501" s="273" t="s">
        <v>1006</v>
      </c>
      <c r="AI2501" s="273" t="s">
        <v>123</v>
      </c>
      <c r="AJ2501" s="273" t="s">
        <v>200</v>
      </c>
      <c r="AK2501" s="273">
        <v>163120</v>
      </c>
      <c r="BV2501" s="279" t="s">
        <v>64</v>
      </c>
      <c r="BW2501" s="280" t="s">
        <v>75</v>
      </c>
      <c r="BX2501" s="280" t="s">
        <v>308</v>
      </c>
      <c r="BY2501" s="280" t="s">
        <v>338</v>
      </c>
      <c r="BZ2501" s="280" t="s">
        <v>167</v>
      </c>
      <c r="CA2501" s="280" t="s">
        <v>168</v>
      </c>
      <c r="CB2501" s="280" t="s">
        <v>313</v>
      </c>
      <c r="CC2501" s="280" t="s">
        <v>314</v>
      </c>
      <c r="CD2501" s="281">
        <v>14</v>
      </c>
      <c r="CE2501" s="277">
        <v>45261</v>
      </c>
      <c r="CF2501" s="280">
        <v>0</v>
      </c>
      <c r="CG2501" s="280" t="s">
        <v>90</v>
      </c>
      <c r="CH2501" s="280">
        <v>0</v>
      </c>
      <c r="CI2501" s="280" t="s">
        <v>80</v>
      </c>
      <c r="CJ2501" s="280"/>
      <c r="CK2501" s="280"/>
      <c r="CL2501" s="280"/>
      <c r="CM2501" s="280" t="s">
        <v>73</v>
      </c>
      <c r="CN2501" s="280">
        <v>3</v>
      </c>
    </row>
    <row r="2502" spans="4:92">
      <c r="D2502" s="273" t="s">
        <v>83</v>
      </c>
      <c r="E2502" s="273" t="s">
        <v>63</v>
      </c>
      <c r="F2502" s="273" t="s">
        <v>530</v>
      </c>
      <c r="G2502" s="273" t="s">
        <v>538</v>
      </c>
      <c r="H2502" s="274">
        <v>45261</v>
      </c>
      <c r="I2502" s="273">
        <v>16960</v>
      </c>
      <c r="J2502" s="273">
        <v>678</v>
      </c>
      <c r="K2502" s="273">
        <v>0</v>
      </c>
      <c r="L2502" s="273" t="s">
        <v>66</v>
      </c>
      <c r="N2502" s="273" t="s">
        <v>107</v>
      </c>
      <c r="W2502" s="273">
        <v>322187</v>
      </c>
      <c r="X2502" s="273" t="s">
        <v>64</v>
      </c>
      <c r="Y2502" s="273" t="s">
        <v>63</v>
      </c>
      <c r="Z2502" s="273" t="s">
        <v>221</v>
      </c>
      <c r="AA2502" s="273" t="s">
        <v>221</v>
      </c>
      <c r="AB2502" s="274">
        <v>44958</v>
      </c>
      <c r="AC2502" s="273">
        <v>11980</v>
      </c>
      <c r="AD2502" s="273">
        <v>17</v>
      </c>
      <c r="AE2502" s="273">
        <v>0</v>
      </c>
      <c r="AF2502" s="273" t="s">
        <v>90</v>
      </c>
      <c r="AG2502" s="273" t="s">
        <v>1015</v>
      </c>
      <c r="AH2502" s="273" t="s">
        <v>1016</v>
      </c>
      <c r="AI2502" s="273" t="s">
        <v>123</v>
      </c>
      <c r="AJ2502" s="273" t="s">
        <v>200</v>
      </c>
      <c r="AK2502" s="273">
        <v>163126</v>
      </c>
      <c r="BV2502" s="336" t="s">
        <v>64</v>
      </c>
      <c r="BW2502" s="337" t="s">
        <v>75</v>
      </c>
      <c r="BX2502" s="337" t="s">
        <v>308</v>
      </c>
      <c r="BY2502" s="337" t="s">
        <v>338</v>
      </c>
      <c r="BZ2502" s="337" t="s">
        <v>204</v>
      </c>
      <c r="CA2502" s="337" t="s">
        <v>205</v>
      </c>
      <c r="CB2502" s="337" t="s">
        <v>206</v>
      </c>
      <c r="CC2502" s="337" t="s">
        <v>207</v>
      </c>
      <c r="CD2502" s="338">
        <v>0</v>
      </c>
      <c r="CE2502" s="335">
        <v>45261</v>
      </c>
      <c r="CF2502" s="337"/>
      <c r="CG2502" s="337" t="s">
        <v>181</v>
      </c>
      <c r="CH2502" s="337"/>
      <c r="CI2502" s="337" t="s">
        <v>208</v>
      </c>
      <c r="CJ2502" s="337" t="s">
        <v>209</v>
      </c>
      <c r="CK2502" s="337"/>
      <c r="CL2502" s="337"/>
      <c r="CM2502" s="337" t="s">
        <v>73</v>
      </c>
      <c r="CN2502" s="337">
        <v>3</v>
      </c>
    </row>
    <row r="2503" spans="4:92">
      <c r="D2503" s="273" t="s">
        <v>83</v>
      </c>
      <c r="E2503" s="273" t="s">
        <v>63</v>
      </c>
      <c r="F2503" s="273" t="s">
        <v>530</v>
      </c>
      <c r="G2503" s="273" t="s">
        <v>1116</v>
      </c>
      <c r="H2503" s="274">
        <v>45078</v>
      </c>
      <c r="I2503" s="273">
        <v>14000</v>
      </c>
      <c r="J2503" s="273">
        <v>881</v>
      </c>
      <c r="W2503" s="273">
        <v>247518</v>
      </c>
      <c r="X2503" s="273" t="s">
        <v>64</v>
      </c>
      <c r="Y2503" s="273" t="s">
        <v>63</v>
      </c>
      <c r="Z2503" s="273" t="s">
        <v>221</v>
      </c>
      <c r="AA2503" s="273" t="s">
        <v>221</v>
      </c>
      <c r="AB2503" s="274">
        <v>44958</v>
      </c>
      <c r="AC2503" s="273">
        <v>11980</v>
      </c>
      <c r="AD2503" s="273">
        <v>17</v>
      </c>
      <c r="AE2503" s="273">
        <v>2.1999999999999999E-2</v>
      </c>
      <c r="AF2503" s="273" t="s">
        <v>90</v>
      </c>
      <c r="AG2503" s="273" t="s">
        <v>1015</v>
      </c>
      <c r="AH2503" s="273" t="s">
        <v>1019</v>
      </c>
      <c r="AI2503" s="273" t="s">
        <v>123</v>
      </c>
      <c r="AJ2503" s="273" t="s">
        <v>200</v>
      </c>
      <c r="AK2503" s="273">
        <v>163132</v>
      </c>
      <c r="BV2503" s="279" t="s">
        <v>64</v>
      </c>
      <c r="BW2503" s="280" t="s">
        <v>75</v>
      </c>
      <c r="BX2503" s="280" t="s">
        <v>308</v>
      </c>
      <c r="BY2503" s="280" t="s">
        <v>338</v>
      </c>
      <c r="BZ2503" s="280" t="s">
        <v>86</v>
      </c>
      <c r="CA2503" s="280" t="s">
        <v>87</v>
      </c>
      <c r="CB2503" s="280" t="s">
        <v>179</v>
      </c>
      <c r="CC2503" s="280" t="s">
        <v>180</v>
      </c>
      <c r="CD2503" s="281">
        <v>1</v>
      </c>
      <c r="CE2503" s="277">
        <v>45261</v>
      </c>
      <c r="CF2503" s="280"/>
      <c r="CG2503" s="280" t="s">
        <v>181</v>
      </c>
      <c r="CH2503" s="280"/>
      <c r="CI2503" s="280" t="s">
        <v>181</v>
      </c>
      <c r="CJ2503" s="280" t="s">
        <v>1733</v>
      </c>
      <c r="CK2503" s="280"/>
      <c r="CL2503" s="280"/>
      <c r="CM2503" s="280" t="s">
        <v>73</v>
      </c>
      <c r="CN2503" s="280">
        <v>3</v>
      </c>
    </row>
    <row r="2504" spans="4:92">
      <c r="D2504" s="273" t="s">
        <v>83</v>
      </c>
      <c r="E2504" s="273" t="s">
        <v>63</v>
      </c>
      <c r="F2504" s="273" t="s">
        <v>530</v>
      </c>
      <c r="G2504" s="273" t="s">
        <v>1116</v>
      </c>
      <c r="H2504" s="274">
        <v>45078</v>
      </c>
      <c r="I2504" s="273">
        <v>14000</v>
      </c>
      <c r="J2504" s="273">
        <v>881</v>
      </c>
      <c r="K2504" s="273">
        <v>0</v>
      </c>
      <c r="L2504" s="273" t="s">
        <v>66</v>
      </c>
      <c r="N2504" s="273" t="s">
        <v>107</v>
      </c>
      <c r="W2504" s="273">
        <v>247543</v>
      </c>
      <c r="X2504" s="273" t="s">
        <v>64</v>
      </c>
      <c r="Y2504" s="273" t="s">
        <v>63</v>
      </c>
      <c r="Z2504" s="273" t="s">
        <v>221</v>
      </c>
      <c r="AA2504" s="273" t="s">
        <v>221</v>
      </c>
      <c r="AB2504" s="274">
        <v>44958</v>
      </c>
      <c r="AC2504" s="273">
        <v>11980</v>
      </c>
      <c r="AD2504" s="273">
        <v>17</v>
      </c>
      <c r="AE2504" s="273">
        <v>0.25</v>
      </c>
      <c r="AF2504" s="273" t="s">
        <v>90</v>
      </c>
      <c r="AG2504" s="273" t="s">
        <v>795</v>
      </c>
      <c r="AH2504" s="273" t="s">
        <v>1021</v>
      </c>
      <c r="AI2504" s="273" t="s">
        <v>123</v>
      </c>
      <c r="AJ2504" s="273" t="s">
        <v>200</v>
      </c>
      <c r="AK2504" s="273">
        <v>163138</v>
      </c>
      <c r="BV2504" s="336" t="s">
        <v>64</v>
      </c>
      <c r="BW2504" s="337" t="s">
        <v>75</v>
      </c>
      <c r="BX2504" s="337" t="s">
        <v>308</v>
      </c>
      <c r="BY2504" s="337" t="s">
        <v>338</v>
      </c>
      <c r="BZ2504" s="337" t="s">
        <v>167</v>
      </c>
      <c r="CA2504" s="337" t="s">
        <v>168</v>
      </c>
      <c r="CB2504" s="337" t="s">
        <v>319</v>
      </c>
      <c r="CC2504" s="337" t="s">
        <v>320</v>
      </c>
      <c r="CD2504" s="338">
        <v>15</v>
      </c>
      <c r="CE2504" s="335">
        <v>45261</v>
      </c>
      <c r="CF2504" s="337">
        <v>0</v>
      </c>
      <c r="CG2504" s="337" t="s">
        <v>90</v>
      </c>
      <c r="CH2504" s="337">
        <v>0</v>
      </c>
      <c r="CI2504" s="337" t="s">
        <v>80</v>
      </c>
      <c r="CJ2504" s="337"/>
      <c r="CK2504" s="337"/>
      <c r="CL2504" s="337"/>
      <c r="CM2504" s="337" t="s">
        <v>73</v>
      </c>
      <c r="CN2504" s="337">
        <v>3</v>
      </c>
    </row>
    <row r="2505" spans="4:92">
      <c r="D2505" s="273" t="s">
        <v>83</v>
      </c>
      <c r="E2505" s="273" t="s">
        <v>63</v>
      </c>
      <c r="F2505" s="273" t="s">
        <v>530</v>
      </c>
      <c r="G2505" s="273" t="s">
        <v>1116</v>
      </c>
      <c r="H2505" s="274">
        <v>45078</v>
      </c>
      <c r="I2505" s="273">
        <v>14000</v>
      </c>
      <c r="J2505" s="273">
        <v>881</v>
      </c>
      <c r="K2505" s="273">
        <v>5292</v>
      </c>
      <c r="L2505" s="273" t="s">
        <v>66</v>
      </c>
      <c r="M2505" s="273">
        <v>1149.5633600000001</v>
      </c>
      <c r="N2505" s="273" t="s">
        <v>115</v>
      </c>
      <c r="W2505" s="273">
        <v>247542</v>
      </c>
      <c r="X2505" s="273" t="s">
        <v>64</v>
      </c>
      <c r="Y2505" s="273" t="s">
        <v>63</v>
      </c>
      <c r="Z2505" s="273" t="s">
        <v>221</v>
      </c>
      <c r="AA2505" s="273" t="s">
        <v>221</v>
      </c>
      <c r="AB2505" s="274">
        <v>44958</v>
      </c>
      <c r="AC2505" s="273">
        <v>11980</v>
      </c>
      <c r="AD2505" s="273">
        <v>17</v>
      </c>
      <c r="AE2505" s="273">
        <v>1.65</v>
      </c>
      <c r="AF2505" s="273" t="s">
        <v>90</v>
      </c>
      <c r="AG2505" s="273" t="s">
        <v>1026</v>
      </c>
      <c r="AH2505" s="273" t="s">
        <v>1027</v>
      </c>
      <c r="AI2505" s="273" t="s">
        <v>123</v>
      </c>
      <c r="AJ2505" s="273" t="s">
        <v>200</v>
      </c>
      <c r="AK2505" s="273">
        <v>163144</v>
      </c>
      <c r="BV2505" s="279" t="s">
        <v>64</v>
      </c>
      <c r="BW2505" s="280" t="s">
        <v>75</v>
      </c>
      <c r="BX2505" s="280" t="s">
        <v>308</v>
      </c>
      <c r="BY2505" s="280" t="s">
        <v>338</v>
      </c>
      <c r="BZ2505" s="280" t="s">
        <v>138</v>
      </c>
      <c r="CA2505" s="280" t="s">
        <v>139</v>
      </c>
      <c r="CB2505" s="280" t="s">
        <v>190</v>
      </c>
      <c r="CC2505" s="280" t="s">
        <v>191</v>
      </c>
      <c r="CD2505" s="281">
        <v>8</v>
      </c>
      <c r="CE2505" s="277">
        <v>45261</v>
      </c>
      <c r="CF2505" s="280">
        <v>0</v>
      </c>
      <c r="CG2505" s="280" t="s">
        <v>90</v>
      </c>
      <c r="CH2505" s="280">
        <v>0</v>
      </c>
      <c r="CI2505" s="280" t="s">
        <v>80</v>
      </c>
      <c r="CJ2505" s="280"/>
      <c r="CK2505" s="280"/>
      <c r="CL2505" s="280"/>
      <c r="CM2505" s="280" t="s">
        <v>73</v>
      </c>
      <c r="CN2505" s="280">
        <v>3</v>
      </c>
    </row>
    <row r="2506" spans="4:92">
      <c r="D2506" s="273" t="s">
        <v>83</v>
      </c>
      <c r="E2506" s="273" t="s">
        <v>63</v>
      </c>
      <c r="F2506" s="273" t="s">
        <v>530</v>
      </c>
      <c r="G2506" s="273" t="s">
        <v>1116</v>
      </c>
      <c r="H2506" s="274">
        <v>45108</v>
      </c>
      <c r="I2506" s="273">
        <v>14001</v>
      </c>
      <c r="J2506" s="273">
        <v>881</v>
      </c>
      <c r="W2506" s="273">
        <v>326679</v>
      </c>
      <c r="X2506" s="273" t="s">
        <v>64</v>
      </c>
      <c r="Y2506" s="273" t="s">
        <v>63</v>
      </c>
      <c r="Z2506" s="273" t="s">
        <v>221</v>
      </c>
      <c r="AA2506" s="273" t="s">
        <v>221</v>
      </c>
      <c r="AB2506" s="274">
        <v>44958</v>
      </c>
      <c r="AC2506" s="273">
        <v>11980</v>
      </c>
      <c r="AD2506" s="273">
        <v>17</v>
      </c>
      <c r="AE2506" s="273">
        <v>0</v>
      </c>
      <c r="AF2506" s="273" t="s">
        <v>90</v>
      </c>
      <c r="AG2506" s="273" t="s">
        <v>1030</v>
      </c>
      <c r="AH2506" s="273" t="s">
        <v>1031</v>
      </c>
      <c r="AI2506" s="273" t="s">
        <v>123</v>
      </c>
      <c r="AJ2506" s="273" t="s">
        <v>200</v>
      </c>
      <c r="AK2506" s="273">
        <v>163150</v>
      </c>
      <c r="BV2506" s="336" t="s">
        <v>64</v>
      </c>
      <c r="BW2506" s="337" t="s">
        <v>75</v>
      </c>
      <c r="BX2506" s="337" t="s">
        <v>308</v>
      </c>
      <c r="BY2506" s="337" t="s">
        <v>338</v>
      </c>
      <c r="BZ2506" s="337" t="s">
        <v>86</v>
      </c>
      <c r="CA2506" s="337" t="s">
        <v>87</v>
      </c>
      <c r="CB2506" s="337" t="s">
        <v>217</v>
      </c>
      <c r="CC2506" s="337" t="s">
        <v>218</v>
      </c>
      <c r="CD2506" s="338">
        <v>2</v>
      </c>
      <c r="CE2506" s="335">
        <v>45261</v>
      </c>
      <c r="CF2506" s="337"/>
      <c r="CG2506" s="337" t="s">
        <v>181</v>
      </c>
      <c r="CH2506" s="337"/>
      <c r="CI2506" s="337" t="s">
        <v>181</v>
      </c>
      <c r="CJ2506" s="337" t="s">
        <v>1434</v>
      </c>
      <c r="CK2506" s="337"/>
      <c r="CL2506" s="337"/>
      <c r="CM2506" s="337" t="s">
        <v>73</v>
      </c>
      <c r="CN2506" s="337">
        <v>3</v>
      </c>
    </row>
    <row r="2507" spans="4:92">
      <c r="D2507" s="273" t="s">
        <v>83</v>
      </c>
      <c r="E2507" s="273" t="s">
        <v>63</v>
      </c>
      <c r="F2507" s="273" t="s">
        <v>530</v>
      </c>
      <c r="G2507" s="273" t="s">
        <v>1116</v>
      </c>
      <c r="H2507" s="274">
        <v>45108</v>
      </c>
      <c r="I2507" s="273">
        <v>14001</v>
      </c>
      <c r="J2507" s="273">
        <v>881</v>
      </c>
      <c r="K2507" s="273">
        <v>0</v>
      </c>
      <c r="L2507" s="273" t="s">
        <v>66</v>
      </c>
      <c r="N2507" s="273" t="s">
        <v>107</v>
      </c>
      <c r="W2507" s="273">
        <v>326704</v>
      </c>
      <c r="X2507" s="273" t="s">
        <v>64</v>
      </c>
      <c r="Y2507" s="273" t="s">
        <v>63</v>
      </c>
      <c r="Z2507" s="273" t="s">
        <v>221</v>
      </c>
      <c r="AA2507" s="273" t="s">
        <v>221</v>
      </c>
      <c r="AB2507" s="274">
        <v>44958</v>
      </c>
      <c r="AC2507" s="273">
        <v>11980</v>
      </c>
      <c r="AD2507" s="273">
        <v>17</v>
      </c>
      <c r="AE2507" s="273">
        <v>0</v>
      </c>
      <c r="AF2507" s="273" t="s">
        <v>90</v>
      </c>
      <c r="AG2507" s="273" t="s">
        <v>989</v>
      </c>
      <c r="AH2507" s="273" t="s">
        <v>1035</v>
      </c>
      <c r="AI2507" s="273" t="s">
        <v>123</v>
      </c>
      <c r="AJ2507" s="273" t="s">
        <v>200</v>
      </c>
      <c r="AK2507" s="273">
        <v>163156</v>
      </c>
      <c r="BV2507" s="279" t="s">
        <v>64</v>
      </c>
      <c r="BW2507" s="280" t="s">
        <v>75</v>
      </c>
      <c r="BX2507" s="280" t="s">
        <v>308</v>
      </c>
      <c r="BY2507" s="280" t="s">
        <v>338</v>
      </c>
      <c r="BZ2507" s="280" t="s">
        <v>86</v>
      </c>
      <c r="CA2507" s="280" t="s">
        <v>87</v>
      </c>
      <c r="CB2507" s="280" t="s">
        <v>233</v>
      </c>
      <c r="CC2507" s="280" t="s">
        <v>234</v>
      </c>
      <c r="CD2507" s="281">
        <v>1</v>
      </c>
      <c r="CE2507" s="277">
        <v>45261</v>
      </c>
      <c r="CF2507" s="280"/>
      <c r="CG2507" s="280" t="s">
        <v>181</v>
      </c>
      <c r="CH2507" s="280"/>
      <c r="CI2507" s="280" t="s">
        <v>181</v>
      </c>
      <c r="CJ2507" s="280" t="s">
        <v>1602</v>
      </c>
      <c r="CK2507" s="280"/>
      <c r="CL2507" s="280"/>
      <c r="CM2507" s="280" t="s">
        <v>73</v>
      </c>
      <c r="CN2507" s="280">
        <v>3</v>
      </c>
    </row>
    <row r="2508" spans="4:92">
      <c r="D2508" s="273" t="s">
        <v>83</v>
      </c>
      <c r="E2508" s="273" t="s">
        <v>63</v>
      </c>
      <c r="F2508" s="273" t="s">
        <v>530</v>
      </c>
      <c r="G2508" s="273" t="s">
        <v>1116</v>
      </c>
      <c r="H2508" s="274">
        <v>45108</v>
      </c>
      <c r="I2508" s="273">
        <v>14001</v>
      </c>
      <c r="J2508" s="273">
        <v>881</v>
      </c>
      <c r="K2508" s="273">
        <v>15876</v>
      </c>
      <c r="L2508" s="273" t="s">
        <v>66</v>
      </c>
      <c r="M2508" s="273">
        <v>4632.7344800000001</v>
      </c>
      <c r="N2508" s="273" t="s">
        <v>115</v>
      </c>
      <c r="W2508" s="273">
        <v>326703</v>
      </c>
      <c r="X2508" s="273" t="s">
        <v>64</v>
      </c>
      <c r="Y2508" s="273" t="s">
        <v>63</v>
      </c>
      <c r="Z2508" s="273" t="s">
        <v>221</v>
      </c>
      <c r="AA2508" s="273" t="s">
        <v>221</v>
      </c>
      <c r="AB2508" s="274">
        <v>44958</v>
      </c>
      <c r="AC2508" s="273">
        <v>11980</v>
      </c>
      <c r="AD2508" s="273">
        <v>17</v>
      </c>
      <c r="AE2508" s="273">
        <v>0</v>
      </c>
      <c r="AF2508" s="273" t="s">
        <v>90</v>
      </c>
      <c r="AG2508" s="273" t="s">
        <v>989</v>
      </c>
      <c r="AH2508" s="273" t="s">
        <v>1038</v>
      </c>
      <c r="AI2508" s="273" t="s">
        <v>123</v>
      </c>
      <c r="AJ2508" s="273" t="s">
        <v>200</v>
      </c>
      <c r="AK2508" s="273">
        <v>163162</v>
      </c>
      <c r="BV2508" s="336" t="s">
        <v>64</v>
      </c>
      <c r="BW2508" s="337" t="s">
        <v>75</v>
      </c>
      <c r="BX2508" s="337" t="s">
        <v>308</v>
      </c>
      <c r="BY2508" s="337" t="s">
        <v>338</v>
      </c>
      <c r="BZ2508" s="337" t="s">
        <v>86</v>
      </c>
      <c r="CA2508" s="337" t="s">
        <v>87</v>
      </c>
      <c r="CB2508" s="337" t="s">
        <v>225</v>
      </c>
      <c r="CC2508" s="337" t="s">
        <v>226</v>
      </c>
      <c r="CD2508" s="338">
        <v>5</v>
      </c>
      <c r="CE2508" s="335">
        <v>45261</v>
      </c>
      <c r="CF2508" s="337">
        <v>0</v>
      </c>
      <c r="CG2508" s="337" t="s">
        <v>90</v>
      </c>
      <c r="CH2508" s="337">
        <v>0</v>
      </c>
      <c r="CI2508" s="337" t="s">
        <v>80</v>
      </c>
      <c r="CJ2508" s="337"/>
      <c r="CK2508" s="337"/>
      <c r="CL2508" s="337"/>
      <c r="CM2508" s="337" t="s">
        <v>73</v>
      </c>
      <c r="CN2508" s="337">
        <v>3</v>
      </c>
    </row>
    <row r="2509" spans="4:92">
      <c r="D2509" s="273" t="s">
        <v>83</v>
      </c>
      <c r="E2509" s="273" t="s">
        <v>63</v>
      </c>
      <c r="F2509" s="273" t="s">
        <v>530</v>
      </c>
      <c r="G2509" s="273" t="s">
        <v>1116</v>
      </c>
      <c r="H2509" s="274">
        <v>45139</v>
      </c>
      <c r="I2509" s="273">
        <v>14002</v>
      </c>
      <c r="J2509" s="273">
        <v>881</v>
      </c>
      <c r="W2509" s="273">
        <v>326708</v>
      </c>
      <c r="X2509" s="273" t="s">
        <v>64</v>
      </c>
      <c r="Y2509" s="273" t="s">
        <v>63</v>
      </c>
      <c r="Z2509" s="273" t="s">
        <v>221</v>
      </c>
      <c r="AA2509" s="273" t="s">
        <v>221</v>
      </c>
      <c r="AB2509" s="274">
        <v>44958</v>
      </c>
      <c r="AC2509" s="273">
        <v>11980</v>
      </c>
      <c r="AD2509" s="273">
        <v>17</v>
      </c>
      <c r="AE2509" s="273">
        <v>0</v>
      </c>
      <c r="AF2509" s="273" t="s">
        <v>90</v>
      </c>
      <c r="AG2509" s="273" t="s">
        <v>989</v>
      </c>
      <c r="AH2509" s="273" t="s">
        <v>1091</v>
      </c>
      <c r="AI2509" s="273" t="s">
        <v>123</v>
      </c>
      <c r="AJ2509" s="273" t="s">
        <v>200</v>
      </c>
      <c r="AK2509" s="273">
        <v>163168</v>
      </c>
      <c r="BV2509" s="279" t="s">
        <v>64</v>
      </c>
      <c r="BW2509" s="280" t="s">
        <v>75</v>
      </c>
      <c r="BX2509" s="280" t="s">
        <v>79</v>
      </c>
      <c r="BY2509" s="280" t="s">
        <v>79</v>
      </c>
      <c r="BZ2509" s="280" t="s">
        <v>86</v>
      </c>
      <c r="CA2509" s="280" t="s">
        <v>87</v>
      </c>
      <c r="CB2509" s="280" t="s">
        <v>225</v>
      </c>
      <c r="CC2509" s="280" t="s">
        <v>226</v>
      </c>
      <c r="CD2509" s="281">
        <v>5</v>
      </c>
      <c r="CE2509" s="277">
        <v>44927</v>
      </c>
      <c r="CF2509" s="280">
        <v>0</v>
      </c>
      <c r="CG2509" s="280" t="s">
        <v>90</v>
      </c>
      <c r="CH2509" s="280">
        <v>0</v>
      </c>
      <c r="CI2509" s="280" t="s">
        <v>80</v>
      </c>
      <c r="CJ2509" s="280"/>
      <c r="CK2509" s="280"/>
      <c r="CL2509" s="280"/>
      <c r="CM2509" s="280" t="s">
        <v>73</v>
      </c>
      <c r="CN2509" s="280">
        <v>3</v>
      </c>
    </row>
    <row r="2510" spans="4:92">
      <c r="D2510" s="273" t="s">
        <v>83</v>
      </c>
      <c r="E2510" s="273" t="s">
        <v>63</v>
      </c>
      <c r="F2510" s="273" t="s">
        <v>530</v>
      </c>
      <c r="G2510" s="273" t="s">
        <v>1116</v>
      </c>
      <c r="H2510" s="274">
        <v>45139</v>
      </c>
      <c r="I2510" s="273">
        <v>14002</v>
      </c>
      <c r="J2510" s="273">
        <v>881</v>
      </c>
      <c r="K2510" s="273">
        <v>29988</v>
      </c>
      <c r="L2510" s="273" t="s">
        <v>66</v>
      </c>
      <c r="M2510" s="273">
        <v>6198.3169600000001</v>
      </c>
      <c r="N2510" s="273" t="s">
        <v>115</v>
      </c>
      <c r="W2510" s="273">
        <v>326732</v>
      </c>
      <c r="X2510" s="273" t="s">
        <v>64</v>
      </c>
      <c r="Y2510" s="273" t="s">
        <v>63</v>
      </c>
      <c r="Z2510" s="273" t="s">
        <v>221</v>
      </c>
      <c r="AA2510" s="273" t="s">
        <v>221</v>
      </c>
      <c r="AB2510" s="274">
        <v>44958</v>
      </c>
      <c r="AC2510" s="273">
        <v>11980</v>
      </c>
      <c r="AD2510" s="273">
        <v>17</v>
      </c>
      <c r="AE2510" s="273">
        <v>0</v>
      </c>
      <c r="AF2510" s="273" t="s">
        <v>90</v>
      </c>
      <c r="AG2510" s="273" t="s">
        <v>1026</v>
      </c>
      <c r="AH2510" s="273" t="s">
        <v>1093</v>
      </c>
      <c r="AI2510" s="273" t="s">
        <v>123</v>
      </c>
      <c r="AJ2510" s="273" t="s">
        <v>200</v>
      </c>
      <c r="AK2510" s="273">
        <v>163174</v>
      </c>
      <c r="BV2510" s="336" t="s">
        <v>64</v>
      </c>
      <c r="BW2510" s="337" t="s">
        <v>75</v>
      </c>
      <c r="BX2510" s="337" t="s">
        <v>79</v>
      </c>
      <c r="BY2510" s="337" t="s">
        <v>79</v>
      </c>
      <c r="BZ2510" s="337" t="s">
        <v>86</v>
      </c>
      <c r="CA2510" s="337" t="s">
        <v>87</v>
      </c>
      <c r="CB2510" s="337" t="s">
        <v>225</v>
      </c>
      <c r="CC2510" s="337" t="s">
        <v>226</v>
      </c>
      <c r="CD2510" s="338">
        <v>5</v>
      </c>
      <c r="CE2510" s="335">
        <v>44927</v>
      </c>
      <c r="CF2510" s="337">
        <v>0</v>
      </c>
      <c r="CG2510" s="337" t="s">
        <v>90</v>
      </c>
      <c r="CH2510" s="337">
        <v>0</v>
      </c>
      <c r="CI2510" s="337" t="s">
        <v>80</v>
      </c>
      <c r="CJ2510" s="337"/>
      <c r="CK2510" s="337"/>
      <c r="CL2510" s="337"/>
      <c r="CM2510" s="337" t="s">
        <v>73</v>
      </c>
      <c r="CN2510" s="337">
        <v>3</v>
      </c>
    </row>
    <row r="2511" spans="4:92">
      <c r="D2511" s="273" t="s">
        <v>83</v>
      </c>
      <c r="E2511" s="273" t="s">
        <v>63</v>
      </c>
      <c r="F2511" s="273" t="s">
        <v>530</v>
      </c>
      <c r="G2511" s="273" t="s">
        <v>1116</v>
      </c>
      <c r="H2511" s="274">
        <v>45139</v>
      </c>
      <c r="I2511" s="273">
        <v>14002</v>
      </c>
      <c r="J2511" s="273">
        <v>881</v>
      </c>
      <c r="K2511" s="273">
        <v>0</v>
      </c>
      <c r="L2511" s="273" t="s">
        <v>66</v>
      </c>
      <c r="N2511" s="273" t="s">
        <v>107</v>
      </c>
      <c r="W2511" s="273">
        <v>326733</v>
      </c>
      <c r="X2511" s="273" t="s">
        <v>64</v>
      </c>
      <c r="Y2511" s="273" t="s">
        <v>63</v>
      </c>
      <c r="Z2511" s="273" t="s">
        <v>221</v>
      </c>
      <c r="AA2511" s="273" t="s">
        <v>221</v>
      </c>
      <c r="AB2511" s="274">
        <v>45078</v>
      </c>
      <c r="AC2511" s="273">
        <v>12431</v>
      </c>
      <c r="AD2511" s="273">
        <v>17</v>
      </c>
      <c r="AE2511" s="273">
        <v>1.9E-3</v>
      </c>
      <c r="AF2511" s="273" t="s">
        <v>90</v>
      </c>
      <c r="AG2511" s="273" t="s">
        <v>1095</v>
      </c>
      <c r="AH2511" s="273" t="s">
        <v>1096</v>
      </c>
      <c r="AI2511" s="273" t="s">
        <v>123</v>
      </c>
      <c r="AJ2511" s="273" t="s">
        <v>200</v>
      </c>
      <c r="AK2511" s="273">
        <v>194339</v>
      </c>
      <c r="BV2511" s="279" t="s">
        <v>64</v>
      </c>
      <c r="BW2511" s="280" t="s">
        <v>75</v>
      </c>
      <c r="BX2511" s="280" t="s">
        <v>79</v>
      </c>
      <c r="BY2511" s="280" t="s">
        <v>79</v>
      </c>
      <c r="BZ2511" s="280" t="s">
        <v>86</v>
      </c>
      <c r="CA2511" s="280" t="s">
        <v>87</v>
      </c>
      <c r="CB2511" s="280" t="s">
        <v>225</v>
      </c>
      <c r="CC2511" s="280" t="s">
        <v>226</v>
      </c>
      <c r="CD2511" s="281">
        <v>5</v>
      </c>
      <c r="CE2511" s="277">
        <v>44927</v>
      </c>
      <c r="CF2511" s="280">
        <v>0</v>
      </c>
      <c r="CG2511" s="280" t="s">
        <v>90</v>
      </c>
      <c r="CH2511" s="280">
        <v>0</v>
      </c>
      <c r="CI2511" s="280" t="s">
        <v>80</v>
      </c>
      <c r="CJ2511" s="280"/>
      <c r="CK2511" s="280"/>
      <c r="CL2511" s="280"/>
      <c r="CM2511" s="280" t="s">
        <v>73</v>
      </c>
      <c r="CN2511" s="280">
        <v>3</v>
      </c>
    </row>
    <row r="2512" spans="4:92">
      <c r="D2512" s="273" t="s">
        <v>83</v>
      </c>
      <c r="E2512" s="273" t="s">
        <v>63</v>
      </c>
      <c r="F2512" s="273" t="s">
        <v>530</v>
      </c>
      <c r="G2512" s="273" t="s">
        <v>1113</v>
      </c>
      <c r="H2512" s="274">
        <v>44958</v>
      </c>
      <c r="I2512" s="273">
        <v>13992</v>
      </c>
      <c r="J2512" s="273">
        <v>880</v>
      </c>
      <c r="K2512" s="273">
        <v>0</v>
      </c>
      <c r="L2512" s="273" t="s">
        <v>66</v>
      </c>
      <c r="N2512" s="273" t="s">
        <v>107</v>
      </c>
      <c r="W2512" s="273">
        <v>247292</v>
      </c>
      <c r="X2512" s="273" t="s">
        <v>64</v>
      </c>
      <c r="Y2512" s="273" t="s">
        <v>63</v>
      </c>
      <c r="Z2512" s="273" t="s">
        <v>221</v>
      </c>
      <c r="AA2512" s="273" t="s">
        <v>221</v>
      </c>
      <c r="AB2512" s="274">
        <v>45108</v>
      </c>
      <c r="AC2512" s="273">
        <v>12699</v>
      </c>
      <c r="AD2512" s="273">
        <v>17</v>
      </c>
      <c r="AK2512" s="273">
        <v>208017</v>
      </c>
      <c r="BV2512" s="336" t="s">
        <v>64</v>
      </c>
      <c r="BW2512" s="337" t="s">
        <v>75</v>
      </c>
      <c r="BX2512" s="337" t="s">
        <v>79</v>
      </c>
      <c r="BY2512" s="337" t="s">
        <v>79</v>
      </c>
      <c r="BZ2512" s="337" t="s">
        <v>86</v>
      </c>
      <c r="CA2512" s="337" t="s">
        <v>87</v>
      </c>
      <c r="CB2512" s="337" t="s">
        <v>225</v>
      </c>
      <c r="CC2512" s="337" t="s">
        <v>226</v>
      </c>
      <c r="CD2512" s="338">
        <v>5</v>
      </c>
      <c r="CE2512" s="335">
        <v>44927</v>
      </c>
      <c r="CF2512" s="337">
        <v>0</v>
      </c>
      <c r="CG2512" s="337" t="s">
        <v>90</v>
      </c>
      <c r="CH2512" s="337">
        <v>0</v>
      </c>
      <c r="CI2512" s="337" t="s">
        <v>80</v>
      </c>
      <c r="CJ2512" s="337"/>
      <c r="CK2512" s="337"/>
      <c r="CL2512" s="337"/>
      <c r="CM2512" s="337" t="s">
        <v>73</v>
      </c>
      <c r="CN2512" s="337">
        <v>3</v>
      </c>
    </row>
    <row r="2513" spans="4:92">
      <c r="D2513" s="273" t="s">
        <v>83</v>
      </c>
      <c r="E2513" s="273" t="s">
        <v>63</v>
      </c>
      <c r="F2513" s="273" t="s">
        <v>530</v>
      </c>
      <c r="G2513" s="273" t="s">
        <v>1113</v>
      </c>
      <c r="H2513" s="274">
        <v>44958</v>
      </c>
      <c r="I2513" s="273">
        <v>13992</v>
      </c>
      <c r="J2513" s="273">
        <v>880</v>
      </c>
      <c r="K2513" s="273">
        <v>10831</v>
      </c>
      <c r="L2513" s="273" t="s">
        <v>66</v>
      </c>
      <c r="M2513" s="273">
        <v>1207.3248000000001</v>
      </c>
      <c r="N2513" s="273" t="s">
        <v>115</v>
      </c>
      <c r="W2513" s="273">
        <v>247291</v>
      </c>
      <c r="X2513" s="273" t="s">
        <v>64</v>
      </c>
      <c r="Y2513" s="273" t="s">
        <v>63</v>
      </c>
      <c r="Z2513" s="273" t="s">
        <v>221</v>
      </c>
      <c r="AA2513" s="273" t="s">
        <v>221</v>
      </c>
      <c r="AB2513" s="274">
        <v>45108</v>
      </c>
      <c r="AC2513" s="273">
        <v>12700</v>
      </c>
      <c r="AD2513" s="273">
        <v>17</v>
      </c>
      <c r="AE2513" s="273">
        <v>7.4409999999999998</v>
      </c>
      <c r="AF2513" s="273" t="s">
        <v>90</v>
      </c>
      <c r="AG2513" s="273" t="s">
        <v>882</v>
      </c>
      <c r="AH2513" s="273" t="s">
        <v>1101</v>
      </c>
      <c r="AI2513" s="273" t="s">
        <v>123</v>
      </c>
      <c r="AJ2513" s="273" t="s">
        <v>214</v>
      </c>
      <c r="AK2513" s="273">
        <v>208062</v>
      </c>
      <c r="BV2513" s="279" t="s">
        <v>64</v>
      </c>
      <c r="BW2513" s="280" t="s">
        <v>75</v>
      </c>
      <c r="BX2513" s="280" t="s">
        <v>79</v>
      </c>
      <c r="BY2513" s="280" t="s">
        <v>79</v>
      </c>
      <c r="BZ2513" s="280" t="s">
        <v>86</v>
      </c>
      <c r="CA2513" s="280" t="s">
        <v>87</v>
      </c>
      <c r="CB2513" s="280" t="s">
        <v>225</v>
      </c>
      <c r="CC2513" s="280" t="s">
        <v>226</v>
      </c>
      <c r="CD2513" s="281">
        <v>5</v>
      </c>
      <c r="CE2513" s="277">
        <v>44927</v>
      </c>
      <c r="CF2513" s="280">
        <v>0</v>
      </c>
      <c r="CG2513" s="280" t="s">
        <v>90</v>
      </c>
      <c r="CH2513" s="280">
        <v>0</v>
      </c>
      <c r="CI2513" s="280" t="s">
        <v>80</v>
      </c>
      <c r="CJ2513" s="280"/>
      <c r="CK2513" s="280"/>
      <c r="CL2513" s="280"/>
      <c r="CM2513" s="280" t="s">
        <v>73</v>
      </c>
      <c r="CN2513" s="280">
        <v>3</v>
      </c>
    </row>
    <row r="2514" spans="4:92">
      <c r="D2514" s="273" t="s">
        <v>83</v>
      </c>
      <c r="E2514" s="273" t="s">
        <v>63</v>
      </c>
      <c r="F2514" s="273" t="s">
        <v>530</v>
      </c>
      <c r="G2514" s="273" t="s">
        <v>1113</v>
      </c>
      <c r="H2514" s="274">
        <v>44986</v>
      </c>
      <c r="I2514" s="273">
        <v>13993</v>
      </c>
      <c r="J2514" s="273">
        <v>880</v>
      </c>
      <c r="W2514" s="273">
        <v>258044</v>
      </c>
      <c r="X2514" s="273" t="s">
        <v>64</v>
      </c>
      <c r="Y2514" s="273" t="s">
        <v>63</v>
      </c>
      <c r="Z2514" s="273" t="s">
        <v>221</v>
      </c>
      <c r="AA2514" s="273" t="s">
        <v>221</v>
      </c>
      <c r="AB2514" s="274">
        <v>45108</v>
      </c>
      <c r="AC2514" s="273">
        <v>12700</v>
      </c>
      <c r="AD2514" s="273">
        <v>17</v>
      </c>
      <c r="AE2514" s="273">
        <v>0</v>
      </c>
      <c r="AF2514" s="273" t="s">
        <v>90</v>
      </c>
      <c r="AG2514" s="273" t="s">
        <v>879</v>
      </c>
      <c r="AH2514" s="273" t="s">
        <v>880</v>
      </c>
      <c r="AI2514" s="273" t="s">
        <v>123</v>
      </c>
      <c r="AJ2514" s="273" t="s">
        <v>214</v>
      </c>
      <c r="AK2514" s="273">
        <v>208068</v>
      </c>
      <c r="BV2514" s="336" t="s">
        <v>64</v>
      </c>
      <c r="BW2514" s="337" t="s">
        <v>75</v>
      </c>
      <c r="BX2514" s="337" t="s">
        <v>79</v>
      </c>
      <c r="BY2514" s="337" t="s">
        <v>79</v>
      </c>
      <c r="BZ2514" s="337" t="s">
        <v>86</v>
      </c>
      <c r="CA2514" s="337" t="s">
        <v>87</v>
      </c>
      <c r="CB2514" s="337" t="s">
        <v>225</v>
      </c>
      <c r="CC2514" s="337" t="s">
        <v>226</v>
      </c>
      <c r="CD2514" s="338">
        <v>5</v>
      </c>
      <c r="CE2514" s="335">
        <v>44927</v>
      </c>
      <c r="CF2514" s="337">
        <v>0</v>
      </c>
      <c r="CG2514" s="337" t="s">
        <v>90</v>
      </c>
      <c r="CH2514" s="337">
        <v>0</v>
      </c>
      <c r="CI2514" s="337" t="s">
        <v>80</v>
      </c>
      <c r="CJ2514" s="337"/>
      <c r="CK2514" s="337"/>
      <c r="CL2514" s="337"/>
      <c r="CM2514" s="337" t="s">
        <v>73</v>
      </c>
      <c r="CN2514" s="337">
        <v>3</v>
      </c>
    </row>
    <row r="2515" spans="4:92">
      <c r="D2515" s="273" t="s">
        <v>83</v>
      </c>
      <c r="E2515" s="273" t="s">
        <v>63</v>
      </c>
      <c r="F2515" s="273" t="s">
        <v>530</v>
      </c>
      <c r="G2515" s="273" t="s">
        <v>1113</v>
      </c>
      <c r="H2515" s="274">
        <v>44986</v>
      </c>
      <c r="I2515" s="273">
        <v>13993</v>
      </c>
      <c r="J2515" s="273">
        <v>880</v>
      </c>
      <c r="K2515" s="273">
        <v>0</v>
      </c>
      <c r="L2515" s="273" t="s">
        <v>66</v>
      </c>
      <c r="N2515" s="273" t="s">
        <v>107</v>
      </c>
      <c r="W2515" s="273">
        <v>258069</v>
      </c>
      <c r="X2515" s="273" t="s">
        <v>64</v>
      </c>
      <c r="Y2515" s="273" t="s">
        <v>63</v>
      </c>
      <c r="Z2515" s="273" t="s">
        <v>221</v>
      </c>
      <c r="AA2515" s="273" t="s">
        <v>221</v>
      </c>
      <c r="AB2515" s="274">
        <v>45108</v>
      </c>
      <c r="AC2515" s="273">
        <v>12700</v>
      </c>
      <c r="AD2515" s="273">
        <v>17</v>
      </c>
      <c r="AE2515" s="273">
        <v>5.9200000000000003E-2</v>
      </c>
      <c r="AF2515" s="273" t="s">
        <v>90</v>
      </c>
      <c r="AG2515" s="273" t="s">
        <v>1105</v>
      </c>
      <c r="AH2515" s="273" t="s">
        <v>1106</v>
      </c>
      <c r="AI2515" s="273" t="s">
        <v>123</v>
      </c>
      <c r="AJ2515" s="273" t="s">
        <v>214</v>
      </c>
      <c r="AK2515" s="273">
        <v>208074</v>
      </c>
      <c r="BV2515" s="279" t="s">
        <v>64</v>
      </c>
      <c r="BW2515" s="280" t="s">
        <v>75</v>
      </c>
      <c r="BX2515" s="280" t="s">
        <v>79</v>
      </c>
      <c r="BY2515" s="280" t="s">
        <v>79</v>
      </c>
      <c r="BZ2515" s="280" t="s">
        <v>86</v>
      </c>
      <c r="CA2515" s="280" t="s">
        <v>87</v>
      </c>
      <c r="CB2515" s="280" t="s">
        <v>225</v>
      </c>
      <c r="CC2515" s="280" t="s">
        <v>226</v>
      </c>
      <c r="CD2515" s="281">
        <v>5</v>
      </c>
      <c r="CE2515" s="277">
        <v>44927</v>
      </c>
      <c r="CF2515" s="280">
        <v>0</v>
      </c>
      <c r="CG2515" s="280" t="s">
        <v>90</v>
      </c>
      <c r="CH2515" s="280">
        <v>0</v>
      </c>
      <c r="CI2515" s="280" t="s">
        <v>80</v>
      </c>
      <c r="CJ2515" s="280"/>
      <c r="CK2515" s="280"/>
      <c r="CL2515" s="280"/>
      <c r="CM2515" s="280" t="s">
        <v>73</v>
      </c>
      <c r="CN2515" s="280">
        <v>3</v>
      </c>
    </row>
    <row r="2516" spans="4:92">
      <c r="D2516" s="273" t="s">
        <v>83</v>
      </c>
      <c r="E2516" s="273" t="s">
        <v>63</v>
      </c>
      <c r="F2516" s="273" t="s">
        <v>157</v>
      </c>
      <c r="G2516" s="273" t="s">
        <v>157</v>
      </c>
      <c r="H2516" s="274">
        <v>45047</v>
      </c>
      <c r="I2516" s="273">
        <v>12150</v>
      </c>
      <c r="J2516" s="273">
        <v>10</v>
      </c>
      <c r="K2516" s="273">
        <v>84269</v>
      </c>
      <c r="L2516" s="273" t="s">
        <v>66</v>
      </c>
      <c r="M2516" s="273">
        <v>14884.44584</v>
      </c>
      <c r="N2516" s="273" t="s">
        <v>67</v>
      </c>
      <c r="P2516" s="273" t="s">
        <v>1011</v>
      </c>
      <c r="Q2516" s="273" t="s">
        <v>69</v>
      </c>
      <c r="R2516" s="273" t="s">
        <v>70</v>
      </c>
      <c r="S2516" s="273" t="s">
        <v>1041</v>
      </c>
      <c r="T2516" s="273" t="s">
        <v>1042</v>
      </c>
      <c r="U2516" s="273" t="s">
        <v>73</v>
      </c>
      <c r="V2516" s="273" t="s">
        <v>1043</v>
      </c>
      <c r="W2516" s="273">
        <v>183703</v>
      </c>
      <c r="X2516" s="273" t="s">
        <v>64</v>
      </c>
      <c r="Y2516" s="273" t="s">
        <v>63</v>
      </c>
      <c r="Z2516" s="273" t="s">
        <v>221</v>
      </c>
      <c r="AA2516" s="273" t="s">
        <v>221</v>
      </c>
      <c r="AB2516" s="274">
        <v>45108</v>
      </c>
      <c r="AC2516" s="273">
        <v>12700</v>
      </c>
      <c r="AD2516" s="273">
        <v>17</v>
      </c>
      <c r="AE2516" s="273">
        <v>0.3372</v>
      </c>
      <c r="AF2516" s="273" t="s">
        <v>90</v>
      </c>
      <c r="AG2516" s="273" t="s">
        <v>819</v>
      </c>
      <c r="AH2516" s="273" t="s">
        <v>1225</v>
      </c>
      <c r="AI2516" s="273" t="s">
        <v>199</v>
      </c>
      <c r="AJ2516" s="273" t="s">
        <v>214</v>
      </c>
      <c r="AK2516" s="273">
        <v>208080</v>
      </c>
      <c r="BV2516" s="336" t="s">
        <v>64</v>
      </c>
      <c r="BW2516" s="337" t="s">
        <v>75</v>
      </c>
      <c r="BX2516" s="337" t="s">
        <v>308</v>
      </c>
      <c r="BY2516" s="337" t="s">
        <v>338</v>
      </c>
      <c r="BZ2516" s="337" t="s">
        <v>151</v>
      </c>
      <c r="CA2516" s="337" t="s">
        <v>152</v>
      </c>
      <c r="CB2516" s="337" t="s">
        <v>161</v>
      </c>
      <c r="CC2516" s="337" t="s">
        <v>162</v>
      </c>
      <c r="CD2516" s="338">
        <v>11</v>
      </c>
      <c r="CE2516" s="335">
        <v>45078</v>
      </c>
      <c r="CF2516" s="337">
        <v>225</v>
      </c>
      <c r="CG2516" s="337" t="s">
        <v>90</v>
      </c>
      <c r="CH2516" s="337">
        <v>225</v>
      </c>
      <c r="CI2516" s="337" t="s">
        <v>80</v>
      </c>
      <c r="CJ2516" s="337"/>
      <c r="CK2516" s="337"/>
      <c r="CL2516" s="337"/>
      <c r="CM2516" s="337" t="s">
        <v>73</v>
      </c>
      <c r="CN2516" s="337">
        <v>3</v>
      </c>
    </row>
    <row r="2517" spans="4:92">
      <c r="D2517" s="273" t="s">
        <v>83</v>
      </c>
      <c r="E2517" s="273" t="s">
        <v>63</v>
      </c>
      <c r="F2517" s="273" t="s">
        <v>157</v>
      </c>
      <c r="G2517" s="273" t="s">
        <v>157</v>
      </c>
      <c r="H2517" s="274">
        <v>45047</v>
      </c>
      <c r="I2517" s="273">
        <v>12150</v>
      </c>
      <c r="J2517" s="273">
        <v>10</v>
      </c>
      <c r="K2517" s="273">
        <v>62173</v>
      </c>
      <c r="L2517" s="273" t="s">
        <v>66</v>
      </c>
      <c r="M2517" s="273">
        <v>8757.3376000000007</v>
      </c>
      <c r="N2517" s="273" t="s">
        <v>67</v>
      </c>
      <c r="P2517" s="273" t="s">
        <v>68</v>
      </c>
      <c r="Q2517" s="273" t="s">
        <v>69</v>
      </c>
      <c r="R2517" s="273" t="s">
        <v>1013</v>
      </c>
      <c r="S2517" s="273" t="s">
        <v>71</v>
      </c>
      <c r="T2517" s="273" t="s">
        <v>72</v>
      </c>
      <c r="U2517" s="273" t="s">
        <v>73</v>
      </c>
      <c r="V2517" s="273" t="s">
        <v>74</v>
      </c>
      <c r="W2517" s="273">
        <v>183838</v>
      </c>
      <c r="X2517" s="273" t="s">
        <v>64</v>
      </c>
      <c r="Y2517" s="273" t="s">
        <v>63</v>
      </c>
      <c r="Z2517" s="273" t="s">
        <v>221</v>
      </c>
      <c r="AA2517" s="273" t="s">
        <v>221</v>
      </c>
      <c r="AB2517" s="274">
        <v>45108</v>
      </c>
      <c r="AC2517" s="273">
        <v>12700</v>
      </c>
      <c r="AD2517" s="273">
        <v>17</v>
      </c>
      <c r="AE2517" s="273">
        <v>0</v>
      </c>
      <c r="AF2517" s="273" t="s">
        <v>90</v>
      </c>
      <c r="AG2517" s="273" t="s">
        <v>1230</v>
      </c>
      <c r="AH2517" s="273" t="s">
        <v>1231</v>
      </c>
      <c r="AI2517" s="273" t="s">
        <v>123</v>
      </c>
      <c r="AJ2517" s="273" t="s">
        <v>214</v>
      </c>
      <c r="AK2517" s="273">
        <v>208086</v>
      </c>
      <c r="BV2517" s="279" t="s">
        <v>64</v>
      </c>
      <c r="BW2517" s="280" t="s">
        <v>75</v>
      </c>
      <c r="BX2517" s="280" t="s">
        <v>308</v>
      </c>
      <c r="BY2517" s="280" t="s">
        <v>338</v>
      </c>
      <c r="BZ2517" s="280" t="s">
        <v>167</v>
      </c>
      <c r="CA2517" s="280" t="s">
        <v>168</v>
      </c>
      <c r="CB2517" s="280" t="s">
        <v>353</v>
      </c>
      <c r="CC2517" s="280" t="s">
        <v>354</v>
      </c>
      <c r="CD2517" s="281">
        <v>13</v>
      </c>
      <c r="CE2517" s="277">
        <v>45078</v>
      </c>
      <c r="CF2517" s="280">
        <v>0</v>
      </c>
      <c r="CG2517" s="280" t="s">
        <v>90</v>
      </c>
      <c r="CH2517" s="280">
        <v>0</v>
      </c>
      <c r="CI2517" s="280" t="s">
        <v>80</v>
      </c>
      <c r="CJ2517" s="280"/>
      <c r="CK2517" s="280"/>
      <c r="CL2517" s="280"/>
      <c r="CM2517" s="280" t="s">
        <v>73</v>
      </c>
      <c r="CN2517" s="280">
        <v>3</v>
      </c>
    </row>
    <row r="2518" spans="4:92">
      <c r="D2518" s="273" t="s">
        <v>83</v>
      </c>
      <c r="E2518" s="273" t="s">
        <v>63</v>
      </c>
      <c r="F2518" s="273" t="s">
        <v>157</v>
      </c>
      <c r="G2518" s="273" t="s">
        <v>157</v>
      </c>
      <c r="H2518" s="274">
        <v>45047</v>
      </c>
      <c r="I2518" s="273">
        <v>12150</v>
      </c>
      <c r="J2518" s="273">
        <v>10</v>
      </c>
      <c r="K2518" s="273">
        <v>9859</v>
      </c>
      <c r="L2518" s="273" t="s">
        <v>66</v>
      </c>
      <c r="M2518" s="273">
        <v>1161.51288</v>
      </c>
      <c r="N2518" s="273" t="s">
        <v>67</v>
      </c>
      <c r="P2518" s="273" t="s">
        <v>92</v>
      </c>
      <c r="Q2518" s="273" t="s">
        <v>69</v>
      </c>
      <c r="R2518" s="273" t="s">
        <v>1013</v>
      </c>
      <c r="S2518" s="273" t="s">
        <v>93</v>
      </c>
      <c r="T2518" s="273" t="s">
        <v>94</v>
      </c>
      <c r="U2518" s="273" t="s">
        <v>73</v>
      </c>
      <c r="V2518" s="273" t="s">
        <v>95</v>
      </c>
      <c r="W2518" s="273">
        <v>183855</v>
      </c>
      <c r="X2518" s="273" t="s">
        <v>64</v>
      </c>
      <c r="Y2518" s="273" t="s">
        <v>63</v>
      </c>
      <c r="Z2518" s="273" t="s">
        <v>221</v>
      </c>
      <c r="AA2518" s="273" t="s">
        <v>221</v>
      </c>
      <c r="AB2518" s="274">
        <v>45108</v>
      </c>
      <c r="AC2518" s="273">
        <v>12700</v>
      </c>
      <c r="AD2518" s="273">
        <v>17</v>
      </c>
      <c r="AE2518" s="273">
        <v>6.8739999999999997</v>
      </c>
      <c r="AF2518" s="273" t="s">
        <v>90</v>
      </c>
      <c r="AG2518" s="273" t="s">
        <v>887</v>
      </c>
      <c r="AH2518" s="273" t="s">
        <v>1194</v>
      </c>
      <c r="AI2518" s="273" t="s">
        <v>123</v>
      </c>
      <c r="AJ2518" s="273" t="s">
        <v>200</v>
      </c>
      <c r="AK2518" s="273">
        <v>208092</v>
      </c>
      <c r="BV2518" s="336" t="s">
        <v>64</v>
      </c>
      <c r="BW2518" s="337" t="s">
        <v>75</v>
      </c>
      <c r="BX2518" s="337" t="s">
        <v>308</v>
      </c>
      <c r="BY2518" s="337" t="s">
        <v>338</v>
      </c>
      <c r="BZ2518" s="337" t="s">
        <v>167</v>
      </c>
      <c r="CA2518" s="337" t="s">
        <v>168</v>
      </c>
      <c r="CB2518" s="337" t="s">
        <v>313</v>
      </c>
      <c r="CC2518" s="337" t="s">
        <v>314</v>
      </c>
      <c r="CD2518" s="338">
        <v>14</v>
      </c>
      <c r="CE2518" s="335">
        <v>45078</v>
      </c>
      <c r="CF2518" s="337">
        <v>0</v>
      </c>
      <c r="CG2518" s="337" t="s">
        <v>90</v>
      </c>
      <c r="CH2518" s="337">
        <v>0</v>
      </c>
      <c r="CI2518" s="337" t="s">
        <v>80</v>
      </c>
      <c r="CJ2518" s="337"/>
      <c r="CK2518" s="337"/>
      <c r="CL2518" s="337"/>
      <c r="CM2518" s="337" t="s">
        <v>73</v>
      </c>
      <c r="CN2518" s="337">
        <v>3</v>
      </c>
    </row>
    <row r="2519" spans="4:92">
      <c r="D2519" s="273" t="s">
        <v>83</v>
      </c>
      <c r="E2519" s="273" t="s">
        <v>63</v>
      </c>
      <c r="F2519" s="273" t="s">
        <v>157</v>
      </c>
      <c r="G2519" s="273" t="s">
        <v>157</v>
      </c>
      <c r="H2519" s="274">
        <v>45047</v>
      </c>
      <c r="I2519" s="273">
        <v>12150</v>
      </c>
      <c r="J2519" s="273">
        <v>10</v>
      </c>
      <c r="K2519" s="273">
        <v>0</v>
      </c>
      <c r="L2519" s="273" t="s">
        <v>66</v>
      </c>
      <c r="N2519" s="273" t="s">
        <v>107</v>
      </c>
      <c r="W2519" s="273">
        <v>183669</v>
      </c>
      <c r="X2519" s="273" t="s">
        <v>64</v>
      </c>
      <c r="Y2519" s="273" t="s">
        <v>63</v>
      </c>
      <c r="Z2519" s="273" t="s">
        <v>221</v>
      </c>
      <c r="AA2519" s="273" t="s">
        <v>221</v>
      </c>
      <c r="AB2519" s="274">
        <v>45108</v>
      </c>
      <c r="AC2519" s="273">
        <v>12700</v>
      </c>
      <c r="AD2519" s="273">
        <v>17</v>
      </c>
      <c r="AE2519" s="273">
        <v>0</v>
      </c>
      <c r="AF2519" s="273" t="s">
        <v>90</v>
      </c>
      <c r="AG2519" s="273" t="s">
        <v>1306</v>
      </c>
      <c r="AH2519" s="273" t="s">
        <v>1466</v>
      </c>
      <c r="AI2519" s="273" t="s">
        <v>123</v>
      </c>
      <c r="AJ2519" s="273" t="s">
        <v>214</v>
      </c>
      <c r="AK2519" s="273">
        <v>208098</v>
      </c>
      <c r="BV2519" s="279" t="s">
        <v>64</v>
      </c>
      <c r="BW2519" s="280" t="s">
        <v>75</v>
      </c>
      <c r="BX2519" s="280" t="s">
        <v>308</v>
      </c>
      <c r="BY2519" s="280" t="s">
        <v>338</v>
      </c>
      <c r="BZ2519" s="280" t="s">
        <v>204</v>
      </c>
      <c r="CA2519" s="280" t="s">
        <v>205</v>
      </c>
      <c r="CB2519" s="280" t="s">
        <v>206</v>
      </c>
      <c r="CC2519" s="280" t="s">
        <v>207</v>
      </c>
      <c r="CD2519" s="281">
        <v>0</v>
      </c>
      <c r="CE2519" s="277">
        <v>45078</v>
      </c>
      <c r="CF2519" s="280"/>
      <c r="CG2519" s="280" t="s">
        <v>181</v>
      </c>
      <c r="CH2519" s="280"/>
      <c r="CI2519" s="280" t="s">
        <v>208</v>
      </c>
      <c r="CJ2519" s="280" t="s">
        <v>209</v>
      </c>
      <c r="CK2519" s="280"/>
      <c r="CL2519" s="280"/>
      <c r="CM2519" s="280" t="s">
        <v>73</v>
      </c>
      <c r="CN2519" s="280">
        <v>3</v>
      </c>
    </row>
    <row r="2520" spans="4:92">
      <c r="D2520" s="273" t="s">
        <v>83</v>
      </c>
      <c r="E2520" s="273" t="s">
        <v>63</v>
      </c>
      <c r="F2520" s="273" t="s">
        <v>157</v>
      </c>
      <c r="G2520" s="273" t="s">
        <v>157</v>
      </c>
      <c r="H2520" s="274">
        <v>45047</v>
      </c>
      <c r="I2520" s="273">
        <v>12150</v>
      </c>
      <c r="J2520" s="273">
        <v>10</v>
      </c>
      <c r="K2520" s="273">
        <v>103705</v>
      </c>
      <c r="L2520" s="273" t="s">
        <v>66</v>
      </c>
      <c r="M2520" s="273">
        <v>16949.596399999999</v>
      </c>
      <c r="N2520" s="273" t="s">
        <v>115</v>
      </c>
      <c r="W2520" s="273">
        <v>183668</v>
      </c>
      <c r="X2520" s="273" t="s">
        <v>64</v>
      </c>
      <c r="Y2520" s="273" t="s">
        <v>63</v>
      </c>
      <c r="Z2520" s="273" t="s">
        <v>221</v>
      </c>
      <c r="AA2520" s="273" t="s">
        <v>221</v>
      </c>
      <c r="AB2520" s="274">
        <v>45108</v>
      </c>
      <c r="AC2520" s="273">
        <v>12700</v>
      </c>
      <c r="AD2520" s="273">
        <v>17</v>
      </c>
      <c r="AE2520" s="273">
        <v>0</v>
      </c>
      <c r="AF2520" s="273" t="s">
        <v>90</v>
      </c>
      <c r="AG2520" s="273" t="s">
        <v>819</v>
      </c>
      <c r="AH2520" s="273" t="s">
        <v>1236</v>
      </c>
      <c r="AI2520" s="273" t="s">
        <v>199</v>
      </c>
      <c r="AJ2520" s="273" t="s">
        <v>200</v>
      </c>
      <c r="AK2520" s="273">
        <v>208104</v>
      </c>
      <c r="BV2520" s="336" t="s">
        <v>64</v>
      </c>
      <c r="BW2520" s="337" t="s">
        <v>75</v>
      </c>
      <c r="BX2520" s="337" t="s">
        <v>308</v>
      </c>
      <c r="BY2520" s="337" t="s">
        <v>338</v>
      </c>
      <c r="BZ2520" s="337" t="s">
        <v>86</v>
      </c>
      <c r="CA2520" s="337" t="s">
        <v>87</v>
      </c>
      <c r="CB2520" s="337" t="s">
        <v>179</v>
      </c>
      <c r="CC2520" s="337" t="s">
        <v>180</v>
      </c>
      <c r="CD2520" s="338">
        <v>1</v>
      </c>
      <c r="CE2520" s="335">
        <v>45078</v>
      </c>
      <c r="CF2520" s="337"/>
      <c r="CG2520" s="337" t="s">
        <v>181</v>
      </c>
      <c r="CH2520" s="337"/>
      <c r="CI2520" s="337" t="s">
        <v>181</v>
      </c>
      <c r="CJ2520" s="337" t="s">
        <v>235</v>
      </c>
      <c r="CK2520" s="337"/>
      <c r="CL2520" s="337"/>
      <c r="CM2520" s="337" t="s">
        <v>73</v>
      </c>
      <c r="CN2520" s="337">
        <v>3</v>
      </c>
    </row>
    <row r="2521" spans="4:92">
      <c r="D2521" s="273" t="s">
        <v>83</v>
      </c>
      <c r="E2521" s="273" t="s">
        <v>63</v>
      </c>
      <c r="F2521" s="273" t="s">
        <v>157</v>
      </c>
      <c r="G2521" s="273" t="s">
        <v>157</v>
      </c>
      <c r="H2521" s="274">
        <v>45078</v>
      </c>
      <c r="I2521" s="273">
        <v>12419</v>
      </c>
      <c r="J2521" s="273">
        <v>10</v>
      </c>
      <c r="K2521" s="273">
        <v>21000</v>
      </c>
      <c r="L2521" s="273" t="s">
        <v>66</v>
      </c>
      <c r="M2521" s="273">
        <v>0</v>
      </c>
      <c r="N2521" s="273" t="s">
        <v>1010</v>
      </c>
      <c r="O2521" s="273">
        <v>0</v>
      </c>
      <c r="P2521" s="273" t="s">
        <v>1011</v>
      </c>
      <c r="Q2521" s="273" t="s">
        <v>69</v>
      </c>
      <c r="R2521" s="273" t="s">
        <v>1013</v>
      </c>
      <c r="S2521" s="273" t="s">
        <v>1298</v>
      </c>
      <c r="U2521" s="273" t="s">
        <v>73</v>
      </c>
      <c r="V2521" s="273" t="s">
        <v>1485</v>
      </c>
      <c r="W2521" s="273">
        <v>197147</v>
      </c>
      <c r="X2521" s="273" t="s">
        <v>64</v>
      </c>
      <c r="Y2521" s="273" t="s">
        <v>63</v>
      </c>
      <c r="Z2521" s="273" t="s">
        <v>221</v>
      </c>
      <c r="AA2521" s="273" t="s">
        <v>221</v>
      </c>
      <c r="AB2521" s="274">
        <v>45108</v>
      </c>
      <c r="AC2521" s="273">
        <v>12700</v>
      </c>
      <c r="AD2521" s="273">
        <v>17</v>
      </c>
      <c r="AE2521" s="273">
        <v>0</v>
      </c>
      <c r="AF2521" s="273" t="s">
        <v>90</v>
      </c>
      <c r="AG2521" s="273" t="s">
        <v>819</v>
      </c>
      <c r="AH2521" s="273" t="s">
        <v>1235</v>
      </c>
      <c r="AI2521" s="273" t="s">
        <v>199</v>
      </c>
      <c r="AJ2521" s="273" t="s">
        <v>200</v>
      </c>
      <c r="AK2521" s="273">
        <v>208110</v>
      </c>
      <c r="BV2521" s="279" t="s">
        <v>64</v>
      </c>
      <c r="BW2521" s="280" t="s">
        <v>75</v>
      </c>
      <c r="BX2521" s="280" t="s">
        <v>308</v>
      </c>
      <c r="BY2521" s="280" t="s">
        <v>338</v>
      </c>
      <c r="BZ2521" s="280" t="s">
        <v>167</v>
      </c>
      <c r="CA2521" s="280" t="s">
        <v>168</v>
      </c>
      <c r="CB2521" s="280" t="s">
        <v>319</v>
      </c>
      <c r="CC2521" s="280" t="s">
        <v>320</v>
      </c>
      <c r="CD2521" s="281">
        <v>15</v>
      </c>
      <c r="CE2521" s="277">
        <v>45078</v>
      </c>
      <c r="CF2521" s="280">
        <v>0</v>
      </c>
      <c r="CG2521" s="280" t="s">
        <v>90</v>
      </c>
      <c r="CH2521" s="280">
        <v>0</v>
      </c>
      <c r="CI2521" s="280" t="s">
        <v>80</v>
      </c>
      <c r="CJ2521" s="280"/>
      <c r="CK2521" s="280"/>
      <c r="CL2521" s="280"/>
      <c r="CM2521" s="280" t="s">
        <v>73</v>
      </c>
      <c r="CN2521" s="280">
        <v>3</v>
      </c>
    </row>
    <row r="2522" spans="4:92">
      <c r="D2522" s="273" t="s">
        <v>83</v>
      </c>
      <c r="E2522" s="273" t="s">
        <v>63</v>
      </c>
      <c r="F2522" s="273" t="s">
        <v>157</v>
      </c>
      <c r="G2522" s="273" t="s">
        <v>157</v>
      </c>
      <c r="H2522" s="274">
        <v>45078</v>
      </c>
      <c r="I2522" s="273">
        <v>12419</v>
      </c>
      <c r="J2522" s="273">
        <v>10</v>
      </c>
      <c r="K2522" s="273">
        <v>8028</v>
      </c>
      <c r="L2522" s="273" t="s">
        <v>66</v>
      </c>
      <c r="M2522" s="273">
        <v>1035.37544</v>
      </c>
      <c r="N2522" s="273" t="s">
        <v>67</v>
      </c>
      <c r="P2522" s="273" t="s">
        <v>92</v>
      </c>
      <c r="Q2522" s="273" t="s">
        <v>69</v>
      </c>
      <c r="R2522" s="273" t="s">
        <v>70</v>
      </c>
      <c r="S2522" s="273" t="s">
        <v>834</v>
      </c>
      <c r="T2522" s="273" t="s">
        <v>835</v>
      </c>
      <c r="U2522" s="273" t="s">
        <v>73</v>
      </c>
      <c r="V2522" s="273" t="s">
        <v>836</v>
      </c>
      <c r="W2522" s="273">
        <v>197163</v>
      </c>
      <c r="X2522" s="273" t="s">
        <v>64</v>
      </c>
      <c r="Y2522" s="273" t="s">
        <v>63</v>
      </c>
      <c r="Z2522" s="273" t="s">
        <v>221</v>
      </c>
      <c r="AA2522" s="273" t="s">
        <v>221</v>
      </c>
      <c r="AB2522" s="274">
        <v>45108</v>
      </c>
      <c r="AC2522" s="273">
        <v>12700</v>
      </c>
      <c r="AD2522" s="273">
        <v>17</v>
      </c>
      <c r="AE2522" s="273">
        <v>2.339</v>
      </c>
      <c r="AF2522" s="273" t="s">
        <v>90</v>
      </c>
      <c r="AG2522" s="273" t="s">
        <v>795</v>
      </c>
      <c r="AH2522" s="273" t="s">
        <v>1237</v>
      </c>
      <c r="AI2522" s="273" t="s">
        <v>123</v>
      </c>
      <c r="AJ2522" s="273" t="s">
        <v>200</v>
      </c>
      <c r="AK2522" s="273">
        <v>208116</v>
      </c>
      <c r="BV2522" s="336" t="s">
        <v>64</v>
      </c>
      <c r="BW2522" s="337" t="s">
        <v>75</v>
      </c>
      <c r="BX2522" s="337" t="s">
        <v>308</v>
      </c>
      <c r="BY2522" s="337" t="s">
        <v>338</v>
      </c>
      <c r="BZ2522" s="337" t="s">
        <v>138</v>
      </c>
      <c r="CA2522" s="337" t="s">
        <v>139</v>
      </c>
      <c r="CB2522" s="337" t="s">
        <v>190</v>
      </c>
      <c r="CC2522" s="337" t="s">
        <v>191</v>
      </c>
      <c r="CD2522" s="338">
        <v>8</v>
      </c>
      <c r="CE2522" s="335">
        <v>45078</v>
      </c>
      <c r="CF2522" s="337">
        <v>0</v>
      </c>
      <c r="CG2522" s="337" t="s">
        <v>90</v>
      </c>
      <c r="CH2522" s="337">
        <v>0</v>
      </c>
      <c r="CI2522" s="337" t="s">
        <v>80</v>
      </c>
      <c r="CJ2522" s="337"/>
      <c r="CK2522" s="337"/>
      <c r="CL2522" s="337"/>
      <c r="CM2522" s="337" t="s">
        <v>73</v>
      </c>
      <c r="CN2522" s="337">
        <v>3</v>
      </c>
    </row>
    <row r="2523" spans="4:92">
      <c r="D2523" s="273" t="s">
        <v>83</v>
      </c>
      <c r="E2523" s="273" t="s">
        <v>63</v>
      </c>
      <c r="F2523" s="273" t="s">
        <v>157</v>
      </c>
      <c r="G2523" s="273" t="s">
        <v>157</v>
      </c>
      <c r="H2523" s="274">
        <v>45078</v>
      </c>
      <c r="I2523" s="273">
        <v>12419</v>
      </c>
      <c r="J2523" s="273">
        <v>10</v>
      </c>
      <c r="K2523" s="273">
        <v>75092</v>
      </c>
      <c r="L2523" s="273" t="s">
        <v>66</v>
      </c>
      <c r="M2523" s="273">
        <v>13263.51136</v>
      </c>
      <c r="N2523" s="273" t="s">
        <v>67</v>
      </c>
      <c r="P2523" s="273" t="s">
        <v>1011</v>
      </c>
      <c r="Q2523" s="273" t="s">
        <v>69</v>
      </c>
      <c r="R2523" s="273" t="s">
        <v>70</v>
      </c>
      <c r="S2523" s="273" t="s">
        <v>1041</v>
      </c>
      <c r="T2523" s="273" t="s">
        <v>1042</v>
      </c>
      <c r="U2523" s="273" t="s">
        <v>73</v>
      </c>
      <c r="V2523" s="273" t="s">
        <v>1043</v>
      </c>
      <c r="W2523" s="273">
        <v>197180</v>
      </c>
      <c r="X2523" s="273" t="s">
        <v>64</v>
      </c>
      <c r="Y2523" s="273" t="s">
        <v>63</v>
      </c>
      <c r="Z2523" s="273" t="s">
        <v>221</v>
      </c>
      <c r="AA2523" s="273" t="s">
        <v>221</v>
      </c>
      <c r="AB2523" s="274">
        <v>45108</v>
      </c>
      <c r="AC2523" s="273">
        <v>12700</v>
      </c>
      <c r="AD2523" s="273">
        <v>17</v>
      </c>
      <c r="AE2523" s="273">
        <v>5.8000000000000003E-2</v>
      </c>
      <c r="AF2523" s="273" t="s">
        <v>90</v>
      </c>
      <c r="AG2523" s="273" t="s">
        <v>1044</v>
      </c>
      <c r="AH2523" s="273" t="s">
        <v>1045</v>
      </c>
      <c r="AI2523" s="273" t="s">
        <v>123</v>
      </c>
      <c r="AJ2523" s="273" t="s">
        <v>200</v>
      </c>
      <c r="AK2523" s="273">
        <v>208122</v>
      </c>
      <c r="BV2523" s="279" t="s">
        <v>64</v>
      </c>
      <c r="BW2523" s="280" t="s">
        <v>75</v>
      </c>
      <c r="BX2523" s="280" t="s">
        <v>308</v>
      </c>
      <c r="BY2523" s="280" t="s">
        <v>338</v>
      </c>
      <c r="BZ2523" s="280" t="s">
        <v>86</v>
      </c>
      <c r="CA2523" s="280" t="s">
        <v>87</v>
      </c>
      <c r="CB2523" s="280" t="s">
        <v>217</v>
      </c>
      <c r="CC2523" s="280" t="s">
        <v>218</v>
      </c>
      <c r="CD2523" s="281">
        <v>2</v>
      </c>
      <c r="CE2523" s="277">
        <v>45078</v>
      </c>
      <c r="CF2523" s="280"/>
      <c r="CG2523" s="280" t="s">
        <v>181</v>
      </c>
      <c r="CH2523" s="280"/>
      <c r="CI2523" s="280" t="s">
        <v>181</v>
      </c>
      <c r="CJ2523" s="280" t="s">
        <v>1434</v>
      </c>
      <c r="CK2523" s="280"/>
      <c r="CL2523" s="280"/>
      <c r="CM2523" s="280" t="s">
        <v>73</v>
      </c>
      <c r="CN2523" s="280">
        <v>3</v>
      </c>
    </row>
    <row r="2524" spans="4:92">
      <c r="D2524" s="273" t="s">
        <v>83</v>
      </c>
      <c r="E2524" s="273" t="s">
        <v>63</v>
      </c>
      <c r="F2524" s="273" t="s">
        <v>157</v>
      </c>
      <c r="G2524" s="273" t="s">
        <v>157</v>
      </c>
      <c r="H2524" s="274">
        <v>45078</v>
      </c>
      <c r="I2524" s="273">
        <v>12419</v>
      </c>
      <c r="J2524" s="273">
        <v>10</v>
      </c>
      <c r="K2524" s="273">
        <v>139816</v>
      </c>
      <c r="L2524" s="273" t="s">
        <v>66</v>
      </c>
      <c r="M2524" s="273">
        <v>19693.72064</v>
      </c>
      <c r="N2524" s="273" t="s">
        <v>67</v>
      </c>
      <c r="P2524" s="273" t="s">
        <v>68</v>
      </c>
      <c r="Q2524" s="273" t="s">
        <v>69</v>
      </c>
      <c r="R2524" s="273" t="s">
        <v>1013</v>
      </c>
      <c r="S2524" s="273" t="s">
        <v>71</v>
      </c>
      <c r="T2524" s="273" t="s">
        <v>72</v>
      </c>
      <c r="U2524" s="273" t="s">
        <v>73</v>
      </c>
      <c r="V2524" s="273" t="s">
        <v>74</v>
      </c>
      <c r="W2524" s="273">
        <v>197197</v>
      </c>
      <c r="X2524" s="273" t="s">
        <v>64</v>
      </c>
      <c r="Y2524" s="273" t="s">
        <v>63</v>
      </c>
      <c r="Z2524" s="273" t="s">
        <v>221</v>
      </c>
      <c r="AA2524" s="273" t="s">
        <v>221</v>
      </c>
      <c r="AB2524" s="274">
        <v>45108</v>
      </c>
      <c r="AC2524" s="273">
        <v>12700</v>
      </c>
      <c r="AD2524" s="273">
        <v>17</v>
      </c>
      <c r="AE2524" s="273">
        <v>0.03</v>
      </c>
      <c r="AF2524" s="273" t="s">
        <v>90</v>
      </c>
      <c r="AG2524" s="273" t="s">
        <v>1048</v>
      </c>
      <c r="AH2524" s="273" t="s">
        <v>1049</v>
      </c>
      <c r="AI2524" s="273" t="s">
        <v>123</v>
      </c>
      <c r="AJ2524" s="273" t="s">
        <v>200</v>
      </c>
      <c r="AK2524" s="273">
        <v>208128</v>
      </c>
      <c r="BV2524" s="336" t="s">
        <v>64</v>
      </c>
      <c r="BW2524" s="337" t="s">
        <v>75</v>
      </c>
      <c r="BX2524" s="337" t="s">
        <v>308</v>
      </c>
      <c r="BY2524" s="337" t="s">
        <v>338</v>
      </c>
      <c r="BZ2524" s="337" t="s">
        <v>86</v>
      </c>
      <c r="CA2524" s="337" t="s">
        <v>87</v>
      </c>
      <c r="CB2524" s="337" t="s">
        <v>233</v>
      </c>
      <c r="CC2524" s="337" t="s">
        <v>234</v>
      </c>
      <c r="CD2524" s="338">
        <v>1</v>
      </c>
      <c r="CE2524" s="335">
        <v>45078</v>
      </c>
      <c r="CF2524" s="337"/>
      <c r="CG2524" s="337" t="s">
        <v>181</v>
      </c>
      <c r="CH2524" s="337"/>
      <c r="CI2524" s="337" t="s">
        <v>181</v>
      </c>
      <c r="CJ2524" s="337" t="s">
        <v>242</v>
      </c>
      <c r="CK2524" s="337"/>
      <c r="CL2524" s="337"/>
      <c r="CM2524" s="337" t="s">
        <v>73</v>
      </c>
      <c r="CN2524" s="337">
        <v>3</v>
      </c>
    </row>
    <row r="2525" spans="4:92">
      <c r="D2525" s="273" t="s">
        <v>83</v>
      </c>
      <c r="E2525" s="273" t="s">
        <v>63</v>
      </c>
      <c r="F2525" s="273" t="s">
        <v>157</v>
      </c>
      <c r="G2525" s="273" t="s">
        <v>157</v>
      </c>
      <c r="H2525" s="274">
        <v>45078</v>
      </c>
      <c r="I2525" s="273">
        <v>12419</v>
      </c>
      <c r="J2525" s="273">
        <v>10</v>
      </c>
      <c r="K2525" s="273">
        <v>3417</v>
      </c>
      <c r="L2525" s="273" t="s">
        <v>66</v>
      </c>
      <c r="M2525" s="273">
        <v>402.57184000000001</v>
      </c>
      <c r="N2525" s="273" t="s">
        <v>67</v>
      </c>
      <c r="P2525" s="273" t="s">
        <v>92</v>
      </c>
      <c r="Q2525" s="273" t="s">
        <v>69</v>
      </c>
      <c r="R2525" s="273" t="s">
        <v>1013</v>
      </c>
      <c r="S2525" s="273" t="s">
        <v>93</v>
      </c>
      <c r="T2525" s="273" t="s">
        <v>94</v>
      </c>
      <c r="U2525" s="273" t="s">
        <v>73</v>
      </c>
      <c r="V2525" s="273" t="s">
        <v>95</v>
      </c>
      <c r="W2525" s="273">
        <v>197214</v>
      </c>
      <c r="X2525" s="273" t="s">
        <v>64</v>
      </c>
      <c r="Y2525" s="273" t="s">
        <v>63</v>
      </c>
      <c r="Z2525" s="273" t="s">
        <v>221</v>
      </c>
      <c r="AA2525" s="273" t="s">
        <v>221</v>
      </c>
      <c r="AB2525" s="274">
        <v>45231</v>
      </c>
      <c r="AC2525" s="273">
        <v>14405</v>
      </c>
      <c r="AD2525" s="273">
        <v>17</v>
      </c>
      <c r="AE2525" s="273">
        <v>0</v>
      </c>
      <c r="AF2525" s="273" t="s">
        <v>90</v>
      </c>
      <c r="AG2525" s="273" t="s">
        <v>1306</v>
      </c>
      <c r="AH2525" s="273" t="s">
        <v>1466</v>
      </c>
      <c r="AI2525" s="273" t="s">
        <v>123</v>
      </c>
      <c r="AJ2525" s="273" t="s">
        <v>214</v>
      </c>
      <c r="AK2525" s="273">
        <v>275949</v>
      </c>
      <c r="BV2525" s="279" t="s">
        <v>64</v>
      </c>
      <c r="BW2525" s="280" t="s">
        <v>75</v>
      </c>
      <c r="BX2525" s="280" t="s">
        <v>308</v>
      </c>
      <c r="BY2525" s="280" t="s">
        <v>338</v>
      </c>
      <c r="BZ2525" s="280" t="s">
        <v>86</v>
      </c>
      <c r="CA2525" s="280" t="s">
        <v>87</v>
      </c>
      <c r="CB2525" s="280" t="s">
        <v>225</v>
      </c>
      <c r="CC2525" s="280" t="s">
        <v>226</v>
      </c>
      <c r="CD2525" s="281">
        <v>5</v>
      </c>
      <c r="CE2525" s="277">
        <v>45078</v>
      </c>
      <c r="CF2525" s="280">
        <v>0</v>
      </c>
      <c r="CG2525" s="280" t="s">
        <v>90</v>
      </c>
      <c r="CH2525" s="280">
        <v>0</v>
      </c>
      <c r="CI2525" s="280" t="s">
        <v>80</v>
      </c>
      <c r="CJ2525" s="280"/>
      <c r="CK2525" s="280"/>
      <c r="CL2525" s="280"/>
      <c r="CM2525" s="280" t="s">
        <v>73</v>
      </c>
      <c r="CN2525" s="280">
        <v>3</v>
      </c>
    </row>
    <row r="2526" spans="4:92">
      <c r="D2526" s="273" t="s">
        <v>83</v>
      </c>
      <c r="E2526" s="273" t="s">
        <v>63</v>
      </c>
      <c r="F2526" s="273" t="s">
        <v>157</v>
      </c>
      <c r="G2526" s="273" t="s">
        <v>157</v>
      </c>
      <c r="H2526" s="274">
        <v>45078</v>
      </c>
      <c r="I2526" s="273">
        <v>12419</v>
      </c>
      <c r="J2526" s="273">
        <v>10</v>
      </c>
      <c r="K2526" s="273">
        <v>0</v>
      </c>
      <c r="L2526" s="273" t="s">
        <v>66</v>
      </c>
      <c r="N2526" s="273" t="s">
        <v>107</v>
      </c>
      <c r="W2526" s="273">
        <v>197146</v>
      </c>
      <c r="X2526" s="273" t="s">
        <v>64</v>
      </c>
      <c r="Y2526" s="273" t="s">
        <v>63</v>
      </c>
      <c r="Z2526" s="273" t="s">
        <v>221</v>
      </c>
      <c r="AA2526" s="273" t="s">
        <v>221</v>
      </c>
      <c r="AB2526" s="274">
        <v>45231</v>
      </c>
      <c r="AC2526" s="273">
        <v>14405</v>
      </c>
      <c r="AD2526" s="273">
        <v>17</v>
      </c>
      <c r="AE2526" s="273">
        <v>0.222</v>
      </c>
      <c r="AF2526" s="273" t="s">
        <v>90</v>
      </c>
      <c r="AG2526" s="273" t="s">
        <v>819</v>
      </c>
      <c r="AH2526" s="273" t="s">
        <v>1236</v>
      </c>
      <c r="AI2526" s="273" t="s">
        <v>199</v>
      </c>
      <c r="AJ2526" s="273" t="s">
        <v>200</v>
      </c>
      <c r="AK2526" s="273">
        <v>275955</v>
      </c>
      <c r="BV2526" s="336" t="s">
        <v>64</v>
      </c>
      <c r="BW2526" s="337" t="s">
        <v>75</v>
      </c>
      <c r="BX2526" s="337" t="s">
        <v>79</v>
      </c>
      <c r="BY2526" s="337" t="s">
        <v>79</v>
      </c>
      <c r="BZ2526" s="337" t="s">
        <v>86</v>
      </c>
      <c r="CA2526" s="337" t="s">
        <v>87</v>
      </c>
      <c r="CB2526" s="337" t="s">
        <v>217</v>
      </c>
      <c r="CC2526" s="337" t="s">
        <v>218</v>
      </c>
      <c r="CD2526" s="338">
        <v>2</v>
      </c>
      <c r="CE2526" s="335">
        <v>45017</v>
      </c>
      <c r="CF2526" s="337"/>
      <c r="CG2526" s="337" t="s">
        <v>181</v>
      </c>
      <c r="CH2526" s="337"/>
      <c r="CI2526" s="337" t="s">
        <v>181</v>
      </c>
      <c r="CJ2526" s="337" t="s">
        <v>150</v>
      </c>
      <c r="CK2526" s="337"/>
      <c r="CL2526" s="337"/>
      <c r="CM2526" s="337" t="s">
        <v>73</v>
      </c>
      <c r="CN2526" s="337">
        <v>3</v>
      </c>
    </row>
    <row r="2527" spans="4:92">
      <c r="D2527" s="273" t="s">
        <v>83</v>
      </c>
      <c r="E2527" s="273" t="s">
        <v>63</v>
      </c>
      <c r="F2527" s="273" t="s">
        <v>157</v>
      </c>
      <c r="G2527" s="273" t="s">
        <v>157</v>
      </c>
      <c r="H2527" s="274">
        <v>45078</v>
      </c>
      <c r="I2527" s="273">
        <v>12419</v>
      </c>
      <c r="J2527" s="273">
        <v>10</v>
      </c>
      <c r="K2527" s="273">
        <v>37247</v>
      </c>
      <c r="L2527" s="273" t="s">
        <v>66</v>
      </c>
      <c r="M2527" s="273">
        <v>11670.643599999999</v>
      </c>
      <c r="N2527" s="273" t="s">
        <v>115</v>
      </c>
      <c r="W2527" s="273">
        <v>197145</v>
      </c>
      <c r="X2527" s="273" t="s">
        <v>64</v>
      </c>
      <c r="Y2527" s="273" t="s">
        <v>63</v>
      </c>
      <c r="Z2527" s="273" t="s">
        <v>221</v>
      </c>
      <c r="AA2527" s="273" t="s">
        <v>221</v>
      </c>
      <c r="AB2527" s="274">
        <v>45231</v>
      </c>
      <c r="AC2527" s="273">
        <v>14405</v>
      </c>
      <c r="AD2527" s="273">
        <v>17</v>
      </c>
      <c r="AE2527" s="273">
        <v>0.14000000000000001</v>
      </c>
      <c r="AF2527" s="273" t="s">
        <v>90</v>
      </c>
      <c r="AG2527" s="273" t="s">
        <v>819</v>
      </c>
      <c r="AH2527" s="273" t="s">
        <v>1235</v>
      </c>
      <c r="AI2527" s="273" t="s">
        <v>199</v>
      </c>
      <c r="AJ2527" s="273" t="s">
        <v>200</v>
      </c>
      <c r="AK2527" s="273">
        <v>275961</v>
      </c>
      <c r="BV2527" s="279" t="s">
        <v>64</v>
      </c>
      <c r="BW2527" s="280" t="s">
        <v>75</v>
      </c>
      <c r="BX2527" s="280" t="s">
        <v>79</v>
      </c>
      <c r="BY2527" s="280" t="s">
        <v>79</v>
      </c>
      <c r="BZ2527" s="280" t="s">
        <v>86</v>
      </c>
      <c r="CA2527" s="280" t="s">
        <v>87</v>
      </c>
      <c r="CB2527" s="280" t="s">
        <v>217</v>
      </c>
      <c r="CC2527" s="280" t="s">
        <v>218</v>
      </c>
      <c r="CD2527" s="281">
        <v>2</v>
      </c>
      <c r="CE2527" s="277">
        <v>45017</v>
      </c>
      <c r="CF2527" s="280"/>
      <c r="CG2527" s="280" t="s">
        <v>181</v>
      </c>
      <c r="CH2527" s="280"/>
      <c r="CI2527" s="280" t="s">
        <v>181</v>
      </c>
      <c r="CJ2527" s="280" t="s">
        <v>137</v>
      </c>
      <c r="CK2527" s="280"/>
      <c r="CL2527" s="280"/>
      <c r="CM2527" s="280" t="s">
        <v>73</v>
      </c>
      <c r="CN2527" s="280">
        <v>3</v>
      </c>
    </row>
    <row r="2528" spans="4:92">
      <c r="D2528" s="273" t="s">
        <v>83</v>
      </c>
      <c r="E2528" s="273" t="s">
        <v>63</v>
      </c>
      <c r="F2528" s="273" t="s">
        <v>157</v>
      </c>
      <c r="G2528" s="273" t="s">
        <v>157</v>
      </c>
      <c r="H2528" s="274">
        <v>45108</v>
      </c>
      <c r="I2528" s="273">
        <v>12688</v>
      </c>
      <c r="J2528" s="273">
        <v>10</v>
      </c>
      <c r="K2528" s="273">
        <v>21000</v>
      </c>
      <c r="L2528" s="273" t="s">
        <v>66</v>
      </c>
      <c r="M2528" s="273">
        <v>0</v>
      </c>
      <c r="N2528" s="273" t="s">
        <v>1010</v>
      </c>
      <c r="O2528" s="273">
        <v>0</v>
      </c>
      <c r="P2528" s="273" t="s">
        <v>1011</v>
      </c>
      <c r="Q2528" s="273" t="s">
        <v>69</v>
      </c>
      <c r="R2528" s="273" t="s">
        <v>1013</v>
      </c>
      <c r="S2528" s="273" t="s">
        <v>1298</v>
      </c>
      <c r="U2528" s="273" t="s">
        <v>73</v>
      </c>
      <c r="V2528" s="273" t="s">
        <v>1485</v>
      </c>
      <c r="W2528" s="273">
        <v>210833</v>
      </c>
      <c r="X2528" s="273" t="s">
        <v>64</v>
      </c>
      <c r="Y2528" s="273" t="s">
        <v>63</v>
      </c>
      <c r="Z2528" s="273" t="s">
        <v>221</v>
      </c>
      <c r="AA2528" s="273" t="s">
        <v>221</v>
      </c>
      <c r="AB2528" s="274">
        <v>45231</v>
      </c>
      <c r="AC2528" s="273">
        <v>14405</v>
      </c>
      <c r="AD2528" s="273">
        <v>17</v>
      </c>
      <c r="AE2528" s="273">
        <v>3.9940000000000002</v>
      </c>
      <c r="AF2528" s="273" t="s">
        <v>90</v>
      </c>
      <c r="AG2528" s="273" t="s">
        <v>795</v>
      </c>
      <c r="AH2528" s="273" t="s">
        <v>1237</v>
      </c>
      <c r="AI2528" s="273" t="s">
        <v>123</v>
      </c>
      <c r="AJ2528" s="273" t="s">
        <v>200</v>
      </c>
      <c r="AK2528" s="273">
        <v>275967</v>
      </c>
      <c r="BV2528" s="336" t="s">
        <v>64</v>
      </c>
      <c r="BW2528" s="337" t="s">
        <v>75</v>
      </c>
      <c r="BX2528" s="337" t="s">
        <v>79</v>
      </c>
      <c r="BY2528" s="337" t="s">
        <v>79</v>
      </c>
      <c r="BZ2528" s="337" t="s">
        <v>86</v>
      </c>
      <c r="CA2528" s="337" t="s">
        <v>87</v>
      </c>
      <c r="CB2528" s="337" t="s">
        <v>217</v>
      </c>
      <c r="CC2528" s="337" t="s">
        <v>218</v>
      </c>
      <c r="CD2528" s="338">
        <v>2</v>
      </c>
      <c r="CE2528" s="335">
        <v>45017</v>
      </c>
      <c r="CF2528" s="337"/>
      <c r="CG2528" s="337" t="s">
        <v>181</v>
      </c>
      <c r="CH2528" s="337"/>
      <c r="CI2528" s="337" t="s">
        <v>181</v>
      </c>
      <c r="CJ2528" s="337" t="s">
        <v>160</v>
      </c>
      <c r="CK2528" s="337"/>
      <c r="CL2528" s="337"/>
      <c r="CM2528" s="337" t="s">
        <v>73</v>
      </c>
      <c r="CN2528" s="337">
        <v>3</v>
      </c>
    </row>
    <row r="2529" spans="4:92">
      <c r="D2529" s="273" t="s">
        <v>83</v>
      </c>
      <c r="E2529" s="273" t="s">
        <v>63</v>
      </c>
      <c r="F2529" s="273" t="s">
        <v>157</v>
      </c>
      <c r="G2529" s="273" t="s">
        <v>157</v>
      </c>
      <c r="H2529" s="274">
        <v>45108</v>
      </c>
      <c r="I2529" s="273">
        <v>12688</v>
      </c>
      <c r="J2529" s="273">
        <v>10</v>
      </c>
      <c r="K2529" s="273">
        <v>14175</v>
      </c>
      <c r="L2529" s="273" t="s">
        <v>66</v>
      </c>
      <c r="M2529" s="273">
        <v>1828.1463200000001</v>
      </c>
      <c r="N2529" s="273" t="s">
        <v>67</v>
      </c>
      <c r="P2529" s="273" t="s">
        <v>92</v>
      </c>
      <c r="Q2529" s="273" t="s">
        <v>69</v>
      </c>
      <c r="R2529" s="273" t="s">
        <v>70</v>
      </c>
      <c r="S2529" s="273" t="s">
        <v>834</v>
      </c>
      <c r="T2529" s="273" t="s">
        <v>835</v>
      </c>
      <c r="U2529" s="273" t="s">
        <v>73</v>
      </c>
      <c r="V2529" s="273" t="s">
        <v>836</v>
      </c>
      <c r="W2529" s="273">
        <v>210849</v>
      </c>
      <c r="X2529" s="273" t="s">
        <v>64</v>
      </c>
      <c r="Y2529" s="273" t="s">
        <v>63</v>
      </c>
      <c r="Z2529" s="273" t="s">
        <v>221</v>
      </c>
      <c r="AA2529" s="273" t="s">
        <v>221</v>
      </c>
      <c r="AB2529" s="274">
        <v>45231</v>
      </c>
      <c r="AC2529" s="273">
        <v>14405</v>
      </c>
      <c r="AD2529" s="273">
        <v>17</v>
      </c>
      <c r="AE2529" s="273">
        <v>0.08</v>
      </c>
      <c r="AF2529" s="273" t="s">
        <v>90</v>
      </c>
      <c r="AG2529" s="273" t="s">
        <v>1044</v>
      </c>
      <c r="AH2529" s="273" t="s">
        <v>1045</v>
      </c>
      <c r="AI2529" s="273" t="s">
        <v>123</v>
      </c>
      <c r="AJ2529" s="273" t="s">
        <v>200</v>
      </c>
      <c r="AK2529" s="273">
        <v>275973</v>
      </c>
      <c r="BV2529" s="279" t="s">
        <v>64</v>
      </c>
      <c r="BW2529" s="280" t="s">
        <v>75</v>
      </c>
      <c r="BX2529" s="280" t="s">
        <v>79</v>
      </c>
      <c r="BY2529" s="280" t="s">
        <v>79</v>
      </c>
      <c r="BZ2529" s="280" t="s">
        <v>86</v>
      </c>
      <c r="CA2529" s="280" t="s">
        <v>87</v>
      </c>
      <c r="CB2529" s="280" t="s">
        <v>217</v>
      </c>
      <c r="CC2529" s="280" t="s">
        <v>218</v>
      </c>
      <c r="CD2529" s="281">
        <v>2</v>
      </c>
      <c r="CE2529" s="277">
        <v>45017</v>
      </c>
      <c r="CF2529" s="280"/>
      <c r="CG2529" s="280" t="s">
        <v>181</v>
      </c>
      <c r="CH2529" s="280"/>
      <c r="CI2529" s="280" t="s">
        <v>181</v>
      </c>
      <c r="CJ2529" s="280" t="s">
        <v>166</v>
      </c>
      <c r="CK2529" s="280"/>
      <c r="CL2529" s="280"/>
      <c r="CM2529" s="280" t="s">
        <v>73</v>
      </c>
      <c r="CN2529" s="280">
        <v>3</v>
      </c>
    </row>
    <row r="2530" spans="4:92">
      <c r="D2530" s="273" t="s">
        <v>83</v>
      </c>
      <c r="E2530" s="273" t="s">
        <v>63</v>
      </c>
      <c r="F2530" s="273" t="s">
        <v>157</v>
      </c>
      <c r="G2530" s="273" t="s">
        <v>157</v>
      </c>
      <c r="H2530" s="274">
        <v>45108</v>
      </c>
      <c r="I2530" s="273">
        <v>12688</v>
      </c>
      <c r="J2530" s="273">
        <v>10</v>
      </c>
      <c r="K2530" s="273">
        <v>89011</v>
      </c>
      <c r="L2530" s="273" t="s">
        <v>66</v>
      </c>
      <c r="M2530" s="273">
        <v>15722.01928</v>
      </c>
      <c r="N2530" s="273" t="s">
        <v>67</v>
      </c>
      <c r="P2530" s="273" t="s">
        <v>1011</v>
      </c>
      <c r="Q2530" s="273" t="s">
        <v>69</v>
      </c>
      <c r="R2530" s="273" t="s">
        <v>70</v>
      </c>
      <c r="S2530" s="273" t="s">
        <v>1041</v>
      </c>
      <c r="T2530" s="273" t="s">
        <v>1042</v>
      </c>
      <c r="U2530" s="273" t="s">
        <v>73</v>
      </c>
      <c r="V2530" s="273" t="s">
        <v>1043</v>
      </c>
      <c r="W2530" s="273">
        <v>210866</v>
      </c>
      <c r="X2530" s="273" t="s">
        <v>64</v>
      </c>
      <c r="Y2530" s="273" t="s">
        <v>63</v>
      </c>
      <c r="Z2530" s="273" t="s">
        <v>221</v>
      </c>
      <c r="AA2530" s="273" t="s">
        <v>221</v>
      </c>
      <c r="AB2530" s="274">
        <v>45231</v>
      </c>
      <c r="AC2530" s="273">
        <v>14405</v>
      </c>
      <c r="AD2530" s="273">
        <v>17</v>
      </c>
      <c r="AE2530" s="273">
        <v>7.4999999999999997E-2</v>
      </c>
      <c r="AF2530" s="273" t="s">
        <v>90</v>
      </c>
      <c r="AG2530" s="273" t="s">
        <v>1048</v>
      </c>
      <c r="AH2530" s="273" t="s">
        <v>1049</v>
      </c>
      <c r="AI2530" s="273" t="s">
        <v>123</v>
      </c>
      <c r="AJ2530" s="273" t="s">
        <v>200</v>
      </c>
      <c r="AK2530" s="273">
        <v>275979</v>
      </c>
      <c r="BV2530" s="336" t="s">
        <v>64</v>
      </c>
      <c r="BW2530" s="337" t="s">
        <v>75</v>
      </c>
      <c r="BX2530" s="337" t="s">
        <v>79</v>
      </c>
      <c r="BY2530" s="337" t="s">
        <v>79</v>
      </c>
      <c r="BZ2530" s="337" t="s">
        <v>86</v>
      </c>
      <c r="CA2530" s="337" t="s">
        <v>87</v>
      </c>
      <c r="CB2530" s="337" t="s">
        <v>233</v>
      </c>
      <c r="CC2530" s="337" t="s">
        <v>234</v>
      </c>
      <c r="CD2530" s="338">
        <v>1</v>
      </c>
      <c r="CE2530" s="335">
        <v>45017</v>
      </c>
      <c r="CF2530" s="337"/>
      <c r="CG2530" s="337" t="s">
        <v>181</v>
      </c>
      <c r="CH2530" s="337"/>
      <c r="CI2530" s="337" t="s">
        <v>181</v>
      </c>
      <c r="CJ2530" s="337" t="s">
        <v>1544</v>
      </c>
      <c r="CK2530" s="337"/>
      <c r="CL2530" s="337"/>
      <c r="CM2530" s="337" t="s">
        <v>73</v>
      </c>
      <c r="CN2530" s="337">
        <v>3</v>
      </c>
    </row>
    <row r="2531" spans="4:92">
      <c r="D2531" s="273" t="s">
        <v>83</v>
      </c>
      <c r="E2531" s="273" t="s">
        <v>63</v>
      </c>
      <c r="F2531" s="273" t="s">
        <v>157</v>
      </c>
      <c r="G2531" s="273" t="s">
        <v>157</v>
      </c>
      <c r="H2531" s="274">
        <v>45108</v>
      </c>
      <c r="I2531" s="273">
        <v>12688</v>
      </c>
      <c r="J2531" s="273">
        <v>10</v>
      </c>
      <c r="K2531" s="273">
        <v>133958</v>
      </c>
      <c r="L2531" s="273" t="s">
        <v>66</v>
      </c>
      <c r="M2531" s="273">
        <v>18868.58512</v>
      </c>
      <c r="N2531" s="273" t="s">
        <v>67</v>
      </c>
      <c r="P2531" s="273" t="s">
        <v>68</v>
      </c>
      <c r="Q2531" s="273" t="s">
        <v>69</v>
      </c>
      <c r="R2531" s="273" t="s">
        <v>1013</v>
      </c>
      <c r="S2531" s="273" t="s">
        <v>71</v>
      </c>
      <c r="T2531" s="273" t="s">
        <v>72</v>
      </c>
      <c r="U2531" s="273" t="s">
        <v>73</v>
      </c>
      <c r="V2531" s="273" t="s">
        <v>74</v>
      </c>
      <c r="W2531" s="273">
        <v>210883</v>
      </c>
      <c r="X2531" s="273" t="s">
        <v>64</v>
      </c>
      <c r="Y2531" s="273" t="s">
        <v>63</v>
      </c>
      <c r="Z2531" s="273" t="s">
        <v>221</v>
      </c>
      <c r="AA2531" s="273" t="s">
        <v>221</v>
      </c>
      <c r="AB2531" s="274">
        <v>45231</v>
      </c>
      <c r="AC2531" s="273">
        <v>14405</v>
      </c>
      <c r="AD2531" s="273">
        <v>17</v>
      </c>
      <c r="AE2531" s="273">
        <v>0.28499999999999998</v>
      </c>
      <c r="AF2531" s="273" t="s">
        <v>90</v>
      </c>
      <c r="AG2531" s="273" t="s">
        <v>884</v>
      </c>
      <c r="AH2531" s="273" t="s">
        <v>1051</v>
      </c>
      <c r="AI2531" s="273" t="s">
        <v>123</v>
      </c>
      <c r="AJ2531" s="273" t="s">
        <v>200</v>
      </c>
      <c r="AK2531" s="273">
        <v>275985</v>
      </c>
      <c r="BV2531" s="279" t="s">
        <v>64</v>
      </c>
      <c r="BW2531" s="280" t="s">
        <v>75</v>
      </c>
      <c r="BX2531" s="280" t="s">
        <v>79</v>
      </c>
      <c r="BY2531" s="280" t="s">
        <v>79</v>
      </c>
      <c r="BZ2531" s="280" t="s">
        <v>86</v>
      </c>
      <c r="CA2531" s="280" t="s">
        <v>87</v>
      </c>
      <c r="CB2531" s="280" t="s">
        <v>233</v>
      </c>
      <c r="CC2531" s="280" t="s">
        <v>234</v>
      </c>
      <c r="CD2531" s="281">
        <v>1</v>
      </c>
      <c r="CE2531" s="277">
        <v>45017</v>
      </c>
      <c r="CF2531" s="280"/>
      <c r="CG2531" s="280" t="s">
        <v>181</v>
      </c>
      <c r="CH2531" s="280"/>
      <c r="CI2531" s="280" t="s">
        <v>181</v>
      </c>
      <c r="CJ2531" s="280" t="s">
        <v>1544</v>
      </c>
      <c r="CK2531" s="280"/>
      <c r="CL2531" s="280"/>
      <c r="CM2531" s="280" t="s">
        <v>73</v>
      </c>
      <c r="CN2531" s="280">
        <v>3</v>
      </c>
    </row>
    <row r="2532" spans="4:92">
      <c r="D2532" s="273" t="s">
        <v>83</v>
      </c>
      <c r="E2532" s="273" t="s">
        <v>63</v>
      </c>
      <c r="F2532" s="273" t="s">
        <v>157</v>
      </c>
      <c r="G2532" s="273" t="s">
        <v>157</v>
      </c>
      <c r="H2532" s="274">
        <v>45108</v>
      </c>
      <c r="I2532" s="273">
        <v>12688</v>
      </c>
      <c r="J2532" s="273">
        <v>10</v>
      </c>
      <c r="K2532" s="273">
        <v>5679</v>
      </c>
      <c r="L2532" s="273" t="s">
        <v>66</v>
      </c>
      <c r="M2532" s="273">
        <v>669.07543999999996</v>
      </c>
      <c r="N2532" s="273" t="s">
        <v>67</v>
      </c>
      <c r="P2532" s="273" t="s">
        <v>92</v>
      </c>
      <c r="Q2532" s="273" t="s">
        <v>69</v>
      </c>
      <c r="R2532" s="273" t="s">
        <v>1013</v>
      </c>
      <c r="S2532" s="273" t="s">
        <v>93</v>
      </c>
      <c r="T2532" s="273" t="s">
        <v>94</v>
      </c>
      <c r="U2532" s="273" t="s">
        <v>73</v>
      </c>
      <c r="V2532" s="273" t="s">
        <v>95</v>
      </c>
      <c r="W2532" s="273">
        <v>210900</v>
      </c>
      <c r="X2532" s="273" t="s">
        <v>64</v>
      </c>
      <c r="Y2532" s="273" t="s">
        <v>63</v>
      </c>
      <c r="Z2532" s="273" t="s">
        <v>221</v>
      </c>
      <c r="AA2532" s="273" t="s">
        <v>221</v>
      </c>
      <c r="AB2532" s="274">
        <v>45231</v>
      </c>
      <c r="AC2532" s="273">
        <v>14405</v>
      </c>
      <c r="AD2532" s="273">
        <v>17</v>
      </c>
      <c r="AE2532" s="273">
        <v>6.0759999999999996</v>
      </c>
      <c r="AF2532" s="273" t="s">
        <v>90</v>
      </c>
      <c r="AG2532" s="273" t="s">
        <v>989</v>
      </c>
      <c r="AH2532" s="273" t="s">
        <v>1053</v>
      </c>
      <c r="AI2532" s="273" t="s">
        <v>123</v>
      </c>
      <c r="AJ2532" s="273" t="s">
        <v>200</v>
      </c>
      <c r="AK2532" s="273">
        <v>275991</v>
      </c>
      <c r="BV2532" s="336" t="s">
        <v>64</v>
      </c>
      <c r="BW2532" s="337" t="s">
        <v>75</v>
      </c>
      <c r="BX2532" s="337" t="s">
        <v>79</v>
      </c>
      <c r="BY2532" s="337" t="s">
        <v>79</v>
      </c>
      <c r="BZ2532" s="337" t="s">
        <v>86</v>
      </c>
      <c r="CA2532" s="337" t="s">
        <v>87</v>
      </c>
      <c r="CB2532" s="337" t="s">
        <v>233</v>
      </c>
      <c r="CC2532" s="337" t="s">
        <v>234</v>
      </c>
      <c r="CD2532" s="338">
        <v>1</v>
      </c>
      <c r="CE2532" s="335">
        <v>45017</v>
      </c>
      <c r="CF2532" s="337"/>
      <c r="CG2532" s="337" t="s">
        <v>181</v>
      </c>
      <c r="CH2532" s="337"/>
      <c r="CI2532" s="337" t="s">
        <v>181</v>
      </c>
      <c r="CJ2532" s="337" t="s">
        <v>1544</v>
      </c>
      <c r="CK2532" s="337"/>
      <c r="CL2532" s="337"/>
      <c r="CM2532" s="337" t="s">
        <v>73</v>
      </c>
      <c r="CN2532" s="337">
        <v>3</v>
      </c>
    </row>
    <row r="2533" spans="4:92">
      <c r="D2533" s="273" t="s">
        <v>83</v>
      </c>
      <c r="E2533" s="273" t="s">
        <v>63</v>
      </c>
      <c r="F2533" s="273" t="s">
        <v>530</v>
      </c>
      <c r="G2533" s="273" t="s">
        <v>1113</v>
      </c>
      <c r="H2533" s="274">
        <v>45017</v>
      </c>
      <c r="I2533" s="273">
        <v>13994</v>
      </c>
      <c r="J2533" s="273">
        <v>880</v>
      </c>
      <c r="K2533" s="273">
        <v>0</v>
      </c>
      <c r="L2533" s="273" t="s">
        <v>66</v>
      </c>
      <c r="N2533" s="273" t="s">
        <v>107</v>
      </c>
      <c r="W2533" s="273">
        <v>258098</v>
      </c>
      <c r="X2533" s="273" t="s">
        <v>64</v>
      </c>
      <c r="Y2533" s="273" t="s">
        <v>63</v>
      </c>
      <c r="Z2533" s="273" t="s">
        <v>221</v>
      </c>
      <c r="AA2533" s="273" t="s">
        <v>221</v>
      </c>
      <c r="AB2533" s="274">
        <v>45231</v>
      </c>
      <c r="AC2533" s="273">
        <v>14405</v>
      </c>
      <c r="AD2533" s="273">
        <v>17</v>
      </c>
      <c r="AE2533" s="273">
        <v>6.9000000000000006E-2</v>
      </c>
      <c r="AF2533" s="273" t="s">
        <v>90</v>
      </c>
      <c r="AG2533" s="273" t="s">
        <v>837</v>
      </c>
      <c r="AH2533" s="273" t="s">
        <v>1056</v>
      </c>
      <c r="AI2533" s="273" t="s">
        <v>123</v>
      </c>
      <c r="AJ2533" s="273" t="s">
        <v>200</v>
      </c>
      <c r="AK2533" s="273">
        <v>275997</v>
      </c>
      <c r="BV2533" s="279" t="s">
        <v>64</v>
      </c>
      <c r="BW2533" s="280" t="s">
        <v>75</v>
      </c>
      <c r="BX2533" s="280" t="s">
        <v>79</v>
      </c>
      <c r="BY2533" s="280" t="s">
        <v>79</v>
      </c>
      <c r="BZ2533" s="280" t="s">
        <v>86</v>
      </c>
      <c r="CA2533" s="280" t="s">
        <v>87</v>
      </c>
      <c r="CB2533" s="280" t="s">
        <v>233</v>
      </c>
      <c r="CC2533" s="280" t="s">
        <v>234</v>
      </c>
      <c r="CD2533" s="281">
        <v>1</v>
      </c>
      <c r="CE2533" s="277">
        <v>45017</v>
      </c>
      <c r="CF2533" s="280"/>
      <c r="CG2533" s="280" t="s">
        <v>181</v>
      </c>
      <c r="CH2533" s="280"/>
      <c r="CI2533" s="280" t="s">
        <v>181</v>
      </c>
      <c r="CJ2533" s="280" t="s">
        <v>1544</v>
      </c>
      <c r="CK2533" s="280"/>
      <c r="CL2533" s="280"/>
      <c r="CM2533" s="280" t="s">
        <v>73</v>
      </c>
      <c r="CN2533" s="280">
        <v>3</v>
      </c>
    </row>
    <row r="2534" spans="4:92">
      <c r="D2534" s="273" t="s">
        <v>83</v>
      </c>
      <c r="E2534" s="273" t="s">
        <v>63</v>
      </c>
      <c r="F2534" s="273" t="s">
        <v>530</v>
      </c>
      <c r="G2534" s="273" t="s">
        <v>1113</v>
      </c>
      <c r="H2534" s="274">
        <v>45017</v>
      </c>
      <c r="I2534" s="273">
        <v>13994</v>
      </c>
      <c r="J2534" s="273">
        <v>880</v>
      </c>
      <c r="K2534" s="273">
        <v>12900</v>
      </c>
      <c r="L2534" s="273" t="s">
        <v>66</v>
      </c>
      <c r="M2534" s="273">
        <v>1454.2272800000001</v>
      </c>
      <c r="N2534" s="273" t="s">
        <v>115</v>
      </c>
      <c r="W2534" s="273">
        <v>258097</v>
      </c>
      <c r="X2534" s="273" t="s">
        <v>64</v>
      </c>
      <c r="Y2534" s="273" t="s">
        <v>63</v>
      </c>
      <c r="Z2534" s="273" t="s">
        <v>221</v>
      </c>
      <c r="AA2534" s="273" t="s">
        <v>221</v>
      </c>
      <c r="AB2534" s="274">
        <v>45231</v>
      </c>
      <c r="AC2534" s="273">
        <v>14405</v>
      </c>
      <c r="AD2534" s="273">
        <v>17</v>
      </c>
      <c r="AE2534" s="273">
        <v>0.76300000000000001</v>
      </c>
      <c r="AF2534" s="273" t="s">
        <v>90</v>
      </c>
      <c r="AG2534" s="273" t="s">
        <v>884</v>
      </c>
      <c r="AH2534" s="273" t="s">
        <v>1058</v>
      </c>
      <c r="AI2534" s="273" t="s">
        <v>123</v>
      </c>
      <c r="AJ2534" s="273" t="s">
        <v>200</v>
      </c>
      <c r="AK2534" s="273">
        <v>276003</v>
      </c>
      <c r="BV2534" s="336" t="s">
        <v>64</v>
      </c>
      <c r="BW2534" s="337" t="s">
        <v>75</v>
      </c>
      <c r="BX2534" s="337" t="s">
        <v>79</v>
      </c>
      <c r="BY2534" s="337" t="s">
        <v>79</v>
      </c>
      <c r="BZ2534" s="337" t="s">
        <v>86</v>
      </c>
      <c r="CA2534" s="337" t="s">
        <v>87</v>
      </c>
      <c r="CB2534" s="337" t="s">
        <v>233</v>
      </c>
      <c r="CC2534" s="337" t="s">
        <v>234</v>
      </c>
      <c r="CD2534" s="338">
        <v>1</v>
      </c>
      <c r="CE2534" s="335">
        <v>45017</v>
      </c>
      <c r="CF2534" s="337"/>
      <c r="CG2534" s="337" t="s">
        <v>181</v>
      </c>
      <c r="CH2534" s="337"/>
      <c r="CI2534" s="337" t="s">
        <v>181</v>
      </c>
      <c r="CJ2534" s="337" t="s">
        <v>1544</v>
      </c>
      <c r="CK2534" s="337"/>
      <c r="CL2534" s="337"/>
      <c r="CM2534" s="337" t="s">
        <v>73</v>
      </c>
      <c r="CN2534" s="337">
        <v>3</v>
      </c>
    </row>
    <row r="2535" spans="4:92">
      <c r="D2535" s="273" t="s">
        <v>83</v>
      </c>
      <c r="E2535" s="273" t="s">
        <v>63</v>
      </c>
      <c r="F2535" s="273" t="s">
        <v>530</v>
      </c>
      <c r="G2535" s="273" t="s">
        <v>1113</v>
      </c>
      <c r="H2535" s="274">
        <v>45047</v>
      </c>
      <c r="I2535" s="273">
        <v>13995</v>
      </c>
      <c r="J2535" s="273">
        <v>880</v>
      </c>
      <c r="W2535" s="273">
        <v>258102</v>
      </c>
      <c r="X2535" s="273" t="s">
        <v>64</v>
      </c>
      <c r="Y2535" s="273" t="s">
        <v>63</v>
      </c>
      <c r="Z2535" s="273" t="s">
        <v>221</v>
      </c>
      <c r="AA2535" s="273" t="s">
        <v>221</v>
      </c>
      <c r="AB2535" s="274">
        <v>45231</v>
      </c>
      <c r="AC2535" s="273">
        <v>14405</v>
      </c>
      <c r="AD2535" s="273">
        <v>17</v>
      </c>
      <c r="AE2535" s="273">
        <v>0</v>
      </c>
      <c r="AF2535" s="273" t="s">
        <v>90</v>
      </c>
      <c r="AG2535" s="273" t="s">
        <v>983</v>
      </c>
      <c r="AH2535" s="273" t="s">
        <v>984</v>
      </c>
      <c r="AI2535" s="273" t="s">
        <v>123</v>
      </c>
      <c r="AJ2535" s="273" t="s">
        <v>200</v>
      </c>
      <c r="AK2535" s="273">
        <v>276009</v>
      </c>
      <c r="BV2535" s="279" t="s">
        <v>64</v>
      </c>
      <c r="BW2535" s="280" t="s">
        <v>75</v>
      </c>
      <c r="BX2535" s="280" t="s">
        <v>79</v>
      </c>
      <c r="BY2535" s="280" t="s">
        <v>79</v>
      </c>
      <c r="BZ2535" s="280" t="s">
        <v>86</v>
      </c>
      <c r="CA2535" s="280" t="s">
        <v>87</v>
      </c>
      <c r="CB2535" s="280" t="s">
        <v>233</v>
      </c>
      <c r="CC2535" s="280" t="s">
        <v>234</v>
      </c>
      <c r="CD2535" s="281">
        <v>1</v>
      </c>
      <c r="CE2535" s="277">
        <v>45017</v>
      </c>
      <c r="CF2535" s="280"/>
      <c r="CG2535" s="280" t="s">
        <v>181</v>
      </c>
      <c r="CH2535" s="280"/>
      <c r="CI2535" s="280" t="s">
        <v>181</v>
      </c>
      <c r="CJ2535" s="280" t="s">
        <v>1544</v>
      </c>
      <c r="CK2535" s="280"/>
      <c r="CL2535" s="280"/>
      <c r="CM2535" s="280" t="s">
        <v>73</v>
      </c>
      <c r="CN2535" s="280">
        <v>3</v>
      </c>
    </row>
    <row r="2536" spans="4:92">
      <c r="D2536" s="273" t="s">
        <v>83</v>
      </c>
      <c r="E2536" s="273" t="s">
        <v>63</v>
      </c>
      <c r="F2536" s="273" t="s">
        <v>530</v>
      </c>
      <c r="G2536" s="273" t="s">
        <v>1113</v>
      </c>
      <c r="H2536" s="274">
        <v>45047</v>
      </c>
      <c r="I2536" s="273">
        <v>13995</v>
      </c>
      <c r="J2536" s="273">
        <v>880</v>
      </c>
      <c r="K2536" s="273">
        <v>0</v>
      </c>
      <c r="L2536" s="273" t="s">
        <v>66</v>
      </c>
      <c r="N2536" s="273" t="s">
        <v>107</v>
      </c>
      <c r="W2536" s="273">
        <v>258127</v>
      </c>
      <c r="X2536" s="273" t="s">
        <v>64</v>
      </c>
      <c r="Y2536" s="273" t="s">
        <v>63</v>
      </c>
      <c r="Z2536" s="273" t="s">
        <v>221</v>
      </c>
      <c r="AA2536" s="273" t="s">
        <v>221</v>
      </c>
      <c r="AB2536" s="274">
        <v>45231</v>
      </c>
      <c r="AC2536" s="273">
        <v>14405</v>
      </c>
      <c r="AD2536" s="273">
        <v>17</v>
      </c>
      <c r="AE2536" s="273">
        <v>2.032</v>
      </c>
      <c r="AF2536" s="273" t="s">
        <v>90</v>
      </c>
      <c r="AG2536" s="273" t="s">
        <v>884</v>
      </c>
      <c r="AH2536" s="273" t="s">
        <v>880</v>
      </c>
      <c r="AI2536" s="273" t="s">
        <v>123</v>
      </c>
      <c r="AJ2536" s="273" t="s">
        <v>200</v>
      </c>
      <c r="AK2536" s="273">
        <v>276015</v>
      </c>
      <c r="BV2536" s="336" t="s">
        <v>64</v>
      </c>
      <c r="BW2536" s="337" t="s">
        <v>75</v>
      </c>
      <c r="BX2536" s="337" t="s">
        <v>308</v>
      </c>
      <c r="BY2536" s="337" t="s">
        <v>338</v>
      </c>
      <c r="BZ2536" s="337" t="s">
        <v>86</v>
      </c>
      <c r="CA2536" s="337" t="s">
        <v>87</v>
      </c>
      <c r="CB2536" s="337" t="s">
        <v>217</v>
      </c>
      <c r="CC2536" s="337" t="s">
        <v>218</v>
      </c>
      <c r="CD2536" s="338">
        <v>2</v>
      </c>
      <c r="CE2536" s="335">
        <v>45170</v>
      </c>
      <c r="CF2536" s="337"/>
      <c r="CG2536" s="337" t="s">
        <v>181</v>
      </c>
      <c r="CH2536" s="337"/>
      <c r="CI2536" s="337" t="s">
        <v>181</v>
      </c>
      <c r="CJ2536" s="337" t="s">
        <v>1434</v>
      </c>
      <c r="CK2536" s="337"/>
      <c r="CL2536" s="337"/>
      <c r="CM2536" s="337" t="s">
        <v>73</v>
      </c>
      <c r="CN2536" s="337">
        <v>3</v>
      </c>
    </row>
    <row r="2537" spans="4:92">
      <c r="D2537" s="273" t="s">
        <v>83</v>
      </c>
      <c r="E2537" s="273" t="s">
        <v>63</v>
      </c>
      <c r="F2537" s="273" t="s">
        <v>530</v>
      </c>
      <c r="G2537" s="273" t="s">
        <v>1113</v>
      </c>
      <c r="H2537" s="274">
        <v>45047</v>
      </c>
      <c r="I2537" s="273">
        <v>13995</v>
      </c>
      <c r="J2537" s="273">
        <v>880</v>
      </c>
      <c r="K2537" s="273">
        <v>16924</v>
      </c>
      <c r="L2537" s="273" t="s">
        <v>66</v>
      </c>
      <c r="M2537" s="273">
        <v>2162.9933599999999</v>
      </c>
      <c r="N2537" s="273" t="s">
        <v>115</v>
      </c>
      <c r="W2537" s="273">
        <v>258126</v>
      </c>
      <c r="X2537" s="273" t="s">
        <v>64</v>
      </c>
      <c r="Y2537" s="273" t="s">
        <v>63</v>
      </c>
      <c r="Z2537" s="273" t="s">
        <v>221</v>
      </c>
      <c r="AA2537" s="273" t="s">
        <v>221</v>
      </c>
      <c r="AB2537" s="274">
        <v>45231</v>
      </c>
      <c r="AC2537" s="273">
        <v>14405</v>
      </c>
      <c r="AD2537" s="273">
        <v>17</v>
      </c>
      <c r="AE2537" s="273">
        <v>0</v>
      </c>
      <c r="AF2537" s="273" t="s">
        <v>90</v>
      </c>
      <c r="AG2537" s="273" t="s">
        <v>989</v>
      </c>
      <c r="AH2537" s="273" t="s">
        <v>990</v>
      </c>
      <c r="AI2537" s="273" t="s">
        <v>123</v>
      </c>
      <c r="AJ2537" s="273" t="s">
        <v>200</v>
      </c>
      <c r="AK2537" s="273">
        <v>276021</v>
      </c>
      <c r="BV2537" s="279" t="s">
        <v>64</v>
      </c>
      <c r="BW2537" s="280" t="s">
        <v>75</v>
      </c>
      <c r="BX2537" s="280" t="s">
        <v>308</v>
      </c>
      <c r="BY2537" s="280" t="s">
        <v>338</v>
      </c>
      <c r="BZ2537" s="280" t="s">
        <v>138</v>
      </c>
      <c r="CA2537" s="280" t="s">
        <v>139</v>
      </c>
      <c r="CB2537" s="280" t="s">
        <v>190</v>
      </c>
      <c r="CC2537" s="280" t="s">
        <v>191</v>
      </c>
      <c r="CD2537" s="281">
        <v>8</v>
      </c>
      <c r="CE2537" s="277">
        <v>45170</v>
      </c>
      <c r="CF2537" s="280">
        <v>0</v>
      </c>
      <c r="CG2537" s="280" t="s">
        <v>90</v>
      </c>
      <c r="CH2537" s="280">
        <v>0</v>
      </c>
      <c r="CI2537" s="280" t="s">
        <v>80</v>
      </c>
      <c r="CJ2537" s="280"/>
      <c r="CK2537" s="280"/>
      <c r="CL2537" s="280"/>
      <c r="CM2537" s="280" t="s">
        <v>73</v>
      </c>
      <c r="CN2537" s="280">
        <v>3</v>
      </c>
    </row>
    <row r="2538" spans="4:92">
      <c r="D2538" s="273" t="s">
        <v>83</v>
      </c>
      <c r="E2538" s="273" t="s">
        <v>63</v>
      </c>
      <c r="F2538" s="273" t="s">
        <v>530</v>
      </c>
      <c r="G2538" s="273" t="s">
        <v>1113</v>
      </c>
      <c r="H2538" s="274">
        <v>45078</v>
      </c>
      <c r="I2538" s="273">
        <v>13996</v>
      </c>
      <c r="J2538" s="273">
        <v>880</v>
      </c>
      <c r="W2538" s="273">
        <v>258131</v>
      </c>
      <c r="X2538" s="273" t="s">
        <v>64</v>
      </c>
      <c r="Y2538" s="273" t="s">
        <v>63</v>
      </c>
      <c r="Z2538" s="273" t="s">
        <v>221</v>
      </c>
      <c r="AA2538" s="273" t="s">
        <v>221</v>
      </c>
      <c r="AB2538" s="274">
        <v>45231</v>
      </c>
      <c r="AC2538" s="273">
        <v>14405</v>
      </c>
      <c r="AD2538" s="273">
        <v>17</v>
      </c>
      <c r="AE2538" s="273">
        <v>30.1</v>
      </c>
      <c r="AF2538" s="273" t="s">
        <v>90</v>
      </c>
      <c r="AG2538" s="273" t="s">
        <v>798</v>
      </c>
      <c r="AH2538" s="273" t="s">
        <v>993</v>
      </c>
      <c r="AI2538" s="273" t="s">
        <v>123</v>
      </c>
      <c r="AJ2538" s="273" t="s">
        <v>200</v>
      </c>
      <c r="AK2538" s="273">
        <v>276027</v>
      </c>
      <c r="BV2538" s="336" t="s">
        <v>64</v>
      </c>
      <c r="BW2538" s="337" t="s">
        <v>75</v>
      </c>
      <c r="BX2538" s="337" t="s">
        <v>308</v>
      </c>
      <c r="BY2538" s="337" t="s">
        <v>338</v>
      </c>
      <c r="BZ2538" s="337" t="s">
        <v>167</v>
      </c>
      <c r="CA2538" s="337" t="s">
        <v>168</v>
      </c>
      <c r="CB2538" s="337" t="s">
        <v>319</v>
      </c>
      <c r="CC2538" s="337" t="s">
        <v>320</v>
      </c>
      <c r="CD2538" s="338">
        <v>15</v>
      </c>
      <c r="CE2538" s="335">
        <v>45170</v>
      </c>
      <c r="CF2538" s="337">
        <v>0</v>
      </c>
      <c r="CG2538" s="337" t="s">
        <v>90</v>
      </c>
      <c r="CH2538" s="337">
        <v>0</v>
      </c>
      <c r="CI2538" s="337" t="s">
        <v>80</v>
      </c>
      <c r="CJ2538" s="337"/>
      <c r="CK2538" s="337"/>
      <c r="CL2538" s="337"/>
      <c r="CM2538" s="337" t="s">
        <v>73</v>
      </c>
      <c r="CN2538" s="337">
        <v>3</v>
      </c>
    </row>
    <row r="2539" spans="4:92">
      <c r="D2539" s="273" t="s">
        <v>83</v>
      </c>
      <c r="E2539" s="273" t="s">
        <v>63</v>
      </c>
      <c r="F2539" s="273" t="s">
        <v>530</v>
      </c>
      <c r="G2539" s="273" t="s">
        <v>1113</v>
      </c>
      <c r="H2539" s="274">
        <v>45078</v>
      </c>
      <c r="I2539" s="273">
        <v>13996</v>
      </c>
      <c r="J2539" s="273">
        <v>880</v>
      </c>
      <c r="K2539" s="273">
        <v>0</v>
      </c>
      <c r="L2539" s="273" t="s">
        <v>66</v>
      </c>
      <c r="N2539" s="273" t="s">
        <v>107</v>
      </c>
      <c r="W2539" s="273">
        <v>258156</v>
      </c>
      <c r="X2539" s="273" t="s">
        <v>64</v>
      </c>
      <c r="Y2539" s="273" t="s">
        <v>63</v>
      </c>
      <c r="Z2539" s="273" t="s">
        <v>65</v>
      </c>
      <c r="AA2539" s="273" t="s">
        <v>65</v>
      </c>
      <c r="AB2539" s="274">
        <v>45261</v>
      </c>
      <c r="AC2539" s="273">
        <v>16872</v>
      </c>
      <c r="AD2539" s="273">
        <v>5</v>
      </c>
      <c r="AE2539" s="273">
        <v>21.3</v>
      </c>
      <c r="AF2539" s="273" t="s">
        <v>90</v>
      </c>
      <c r="AH2539" s="273" t="s">
        <v>1124</v>
      </c>
      <c r="AI2539" s="273" t="s">
        <v>123</v>
      </c>
      <c r="AJ2539" s="273" t="s">
        <v>200</v>
      </c>
      <c r="AK2539" s="273">
        <v>322033</v>
      </c>
      <c r="BV2539" s="279" t="s">
        <v>64</v>
      </c>
      <c r="BW2539" s="280" t="s">
        <v>75</v>
      </c>
      <c r="BX2539" s="280" t="s">
        <v>308</v>
      </c>
      <c r="BY2539" s="280" t="s">
        <v>338</v>
      </c>
      <c r="BZ2539" s="280" t="s">
        <v>86</v>
      </c>
      <c r="CA2539" s="280" t="s">
        <v>87</v>
      </c>
      <c r="CB2539" s="280" t="s">
        <v>179</v>
      </c>
      <c r="CC2539" s="280" t="s">
        <v>180</v>
      </c>
      <c r="CD2539" s="281">
        <v>1</v>
      </c>
      <c r="CE2539" s="277">
        <v>45170</v>
      </c>
      <c r="CF2539" s="280"/>
      <c r="CG2539" s="280" t="s">
        <v>181</v>
      </c>
      <c r="CH2539" s="280"/>
      <c r="CI2539" s="280" t="s">
        <v>181</v>
      </c>
      <c r="CJ2539" s="280" t="s">
        <v>1867</v>
      </c>
      <c r="CK2539" s="280"/>
      <c r="CL2539" s="280"/>
      <c r="CM2539" s="280" t="s">
        <v>73</v>
      </c>
      <c r="CN2539" s="280">
        <v>3</v>
      </c>
    </row>
    <row r="2540" spans="4:92">
      <c r="D2540" s="273" t="s">
        <v>83</v>
      </c>
      <c r="E2540" s="273" t="s">
        <v>63</v>
      </c>
      <c r="F2540" s="273" t="s">
        <v>530</v>
      </c>
      <c r="G2540" s="273" t="s">
        <v>1113</v>
      </c>
      <c r="H2540" s="274">
        <v>45078</v>
      </c>
      <c r="I2540" s="273">
        <v>13996</v>
      </c>
      <c r="J2540" s="273">
        <v>880</v>
      </c>
      <c r="K2540" s="273">
        <v>22798</v>
      </c>
      <c r="L2540" s="273" t="s">
        <v>66</v>
      </c>
      <c r="M2540" s="273">
        <v>3219.82584</v>
      </c>
      <c r="N2540" s="273" t="s">
        <v>115</v>
      </c>
      <c r="W2540" s="273">
        <v>258155</v>
      </c>
      <c r="X2540" s="273" t="s">
        <v>64</v>
      </c>
      <c r="Y2540" s="273" t="s">
        <v>63</v>
      </c>
      <c r="Z2540" s="273" t="s">
        <v>65</v>
      </c>
      <c r="AA2540" s="273" t="s">
        <v>65</v>
      </c>
      <c r="AB2540" s="274">
        <v>45261</v>
      </c>
      <c r="AC2540" s="273">
        <v>16872</v>
      </c>
      <c r="AD2540" s="273">
        <v>5</v>
      </c>
      <c r="AE2540" s="273">
        <v>0.4</v>
      </c>
      <c r="AF2540" s="273" t="s">
        <v>90</v>
      </c>
      <c r="AG2540" s="273" t="s">
        <v>625</v>
      </c>
      <c r="AH2540" s="273" t="s">
        <v>1129</v>
      </c>
      <c r="AI2540" s="273" t="s">
        <v>123</v>
      </c>
      <c r="AJ2540" s="273" t="s">
        <v>627</v>
      </c>
      <c r="AK2540" s="273">
        <v>322038</v>
      </c>
      <c r="BV2540" s="336" t="s">
        <v>64</v>
      </c>
      <c r="BW2540" s="337" t="s">
        <v>75</v>
      </c>
      <c r="BX2540" s="337" t="s">
        <v>308</v>
      </c>
      <c r="BY2540" s="337" t="s">
        <v>338</v>
      </c>
      <c r="BZ2540" s="337" t="s">
        <v>204</v>
      </c>
      <c r="CA2540" s="337" t="s">
        <v>205</v>
      </c>
      <c r="CB2540" s="337" t="s">
        <v>206</v>
      </c>
      <c r="CC2540" s="337" t="s">
        <v>207</v>
      </c>
      <c r="CD2540" s="338">
        <v>0</v>
      </c>
      <c r="CE2540" s="335">
        <v>45170</v>
      </c>
      <c r="CF2540" s="337"/>
      <c r="CG2540" s="337" t="s">
        <v>181</v>
      </c>
      <c r="CH2540" s="337"/>
      <c r="CI2540" s="337" t="s">
        <v>208</v>
      </c>
      <c r="CJ2540" s="337" t="s">
        <v>209</v>
      </c>
      <c r="CK2540" s="337"/>
      <c r="CL2540" s="337"/>
      <c r="CM2540" s="337" t="s">
        <v>73</v>
      </c>
      <c r="CN2540" s="337">
        <v>3</v>
      </c>
    </row>
    <row r="2541" spans="4:92">
      <c r="D2541" s="273" t="s">
        <v>83</v>
      </c>
      <c r="E2541" s="273" t="s">
        <v>63</v>
      </c>
      <c r="F2541" s="273" t="s">
        <v>530</v>
      </c>
      <c r="G2541" s="273" t="s">
        <v>1113</v>
      </c>
      <c r="H2541" s="274">
        <v>45108</v>
      </c>
      <c r="I2541" s="273">
        <v>13997</v>
      </c>
      <c r="J2541" s="273">
        <v>880</v>
      </c>
      <c r="W2541" s="273">
        <v>258160</v>
      </c>
      <c r="X2541" s="273" t="s">
        <v>64</v>
      </c>
      <c r="Y2541" s="273" t="s">
        <v>63</v>
      </c>
      <c r="Z2541" s="273" t="s">
        <v>65</v>
      </c>
      <c r="AA2541" s="273" t="s">
        <v>65</v>
      </c>
      <c r="AB2541" s="274">
        <v>45261</v>
      </c>
      <c r="AC2541" s="273">
        <v>16872</v>
      </c>
      <c r="AD2541" s="273">
        <v>5</v>
      </c>
      <c r="AE2541" s="273">
        <v>3.6</v>
      </c>
      <c r="AF2541" s="273" t="s">
        <v>90</v>
      </c>
      <c r="AH2541" s="273" t="s">
        <v>1096</v>
      </c>
      <c r="AI2541" s="273" t="s">
        <v>123</v>
      </c>
      <c r="AJ2541" s="273" t="s">
        <v>200</v>
      </c>
      <c r="AK2541" s="273">
        <v>322060</v>
      </c>
      <c r="BV2541" s="279" t="s">
        <v>64</v>
      </c>
      <c r="BW2541" s="280" t="s">
        <v>75</v>
      </c>
      <c r="BX2541" s="280" t="s">
        <v>308</v>
      </c>
      <c r="BY2541" s="280" t="s">
        <v>338</v>
      </c>
      <c r="BZ2541" s="280" t="s">
        <v>167</v>
      </c>
      <c r="CA2541" s="280" t="s">
        <v>168</v>
      </c>
      <c r="CB2541" s="280" t="s">
        <v>313</v>
      </c>
      <c r="CC2541" s="280" t="s">
        <v>314</v>
      </c>
      <c r="CD2541" s="281">
        <v>14</v>
      </c>
      <c r="CE2541" s="277">
        <v>45170</v>
      </c>
      <c r="CF2541" s="280">
        <v>0</v>
      </c>
      <c r="CG2541" s="280" t="s">
        <v>90</v>
      </c>
      <c r="CH2541" s="280">
        <v>0</v>
      </c>
      <c r="CI2541" s="280" t="s">
        <v>80</v>
      </c>
      <c r="CJ2541" s="280"/>
      <c r="CK2541" s="280"/>
      <c r="CL2541" s="280"/>
      <c r="CM2541" s="280" t="s">
        <v>73</v>
      </c>
      <c r="CN2541" s="280">
        <v>3</v>
      </c>
    </row>
    <row r="2542" spans="4:92">
      <c r="D2542" s="273" t="s">
        <v>83</v>
      </c>
      <c r="E2542" s="273" t="s">
        <v>63</v>
      </c>
      <c r="F2542" s="273" t="s">
        <v>530</v>
      </c>
      <c r="G2542" s="273" t="s">
        <v>1113</v>
      </c>
      <c r="H2542" s="274">
        <v>45108</v>
      </c>
      <c r="I2542" s="273">
        <v>13997</v>
      </c>
      <c r="J2542" s="273">
        <v>880</v>
      </c>
      <c r="K2542" s="273">
        <v>0</v>
      </c>
      <c r="L2542" s="273" t="s">
        <v>66</v>
      </c>
      <c r="N2542" s="273" t="s">
        <v>107</v>
      </c>
      <c r="W2542" s="273">
        <v>258185</v>
      </c>
      <c r="X2542" s="273" t="s">
        <v>64</v>
      </c>
      <c r="Y2542" s="273" t="s">
        <v>63</v>
      </c>
      <c r="Z2542" s="273" t="s">
        <v>65</v>
      </c>
      <c r="AA2542" s="273" t="s">
        <v>65</v>
      </c>
      <c r="AB2542" s="274">
        <v>45261</v>
      </c>
      <c r="AC2542" s="273">
        <v>16872</v>
      </c>
      <c r="AD2542" s="273">
        <v>5</v>
      </c>
      <c r="AE2542" s="273">
        <v>3.6</v>
      </c>
      <c r="AF2542" s="273" t="s">
        <v>90</v>
      </c>
      <c r="AG2542" s="273" t="s">
        <v>703</v>
      </c>
      <c r="AH2542" s="273" t="s">
        <v>1135</v>
      </c>
      <c r="AI2542" s="273" t="s">
        <v>123</v>
      </c>
      <c r="AJ2542" s="273" t="s">
        <v>124</v>
      </c>
      <c r="AK2542" s="273">
        <v>322044</v>
      </c>
      <c r="BV2542" s="336" t="s">
        <v>64</v>
      </c>
      <c r="BW2542" s="337" t="s">
        <v>75</v>
      </c>
      <c r="BX2542" s="337" t="s">
        <v>308</v>
      </c>
      <c r="BY2542" s="337" t="s">
        <v>338</v>
      </c>
      <c r="BZ2542" s="337" t="s">
        <v>167</v>
      </c>
      <c r="CA2542" s="337" t="s">
        <v>168</v>
      </c>
      <c r="CB2542" s="337" t="s">
        <v>353</v>
      </c>
      <c r="CC2542" s="337" t="s">
        <v>354</v>
      </c>
      <c r="CD2542" s="338">
        <v>13</v>
      </c>
      <c r="CE2542" s="335">
        <v>45170</v>
      </c>
      <c r="CF2542" s="337">
        <v>0</v>
      </c>
      <c r="CG2542" s="337" t="s">
        <v>90</v>
      </c>
      <c r="CH2542" s="337">
        <v>0</v>
      </c>
      <c r="CI2542" s="337" t="s">
        <v>80</v>
      </c>
      <c r="CJ2542" s="337"/>
      <c r="CK2542" s="337"/>
      <c r="CL2542" s="337"/>
      <c r="CM2542" s="337" t="s">
        <v>73</v>
      </c>
      <c r="CN2542" s="337">
        <v>3</v>
      </c>
    </row>
    <row r="2543" spans="4:92">
      <c r="D2543" s="273" t="s">
        <v>83</v>
      </c>
      <c r="E2543" s="273" t="s">
        <v>63</v>
      </c>
      <c r="F2543" s="273" t="s">
        <v>530</v>
      </c>
      <c r="G2543" s="273" t="s">
        <v>1113</v>
      </c>
      <c r="H2543" s="274">
        <v>45108</v>
      </c>
      <c r="I2543" s="273">
        <v>13997</v>
      </c>
      <c r="J2543" s="273">
        <v>880</v>
      </c>
      <c r="K2543" s="273">
        <v>73055</v>
      </c>
      <c r="L2543" s="273" t="s">
        <v>66</v>
      </c>
      <c r="M2543" s="273">
        <v>12437.04088</v>
      </c>
      <c r="N2543" s="273" t="s">
        <v>115</v>
      </c>
      <c r="W2543" s="273">
        <v>258184</v>
      </c>
      <c r="X2543" s="273" t="s">
        <v>64</v>
      </c>
      <c r="Y2543" s="273" t="s">
        <v>63</v>
      </c>
      <c r="Z2543" s="273" t="s">
        <v>65</v>
      </c>
      <c r="AA2543" s="273" t="s">
        <v>65</v>
      </c>
      <c r="AB2543" s="274">
        <v>45261</v>
      </c>
      <c r="AC2543" s="273">
        <v>16872</v>
      </c>
      <c r="AD2543" s="273">
        <v>5</v>
      </c>
      <c r="AE2543" s="273">
        <v>0.5</v>
      </c>
      <c r="AF2543" s="273" t="s">
        <v>90</v>
      </c>
      <c r="AG2543" s="273" t="s">
        <v>1110</v>
      </c>
      <c r="AH2543" s="273" t="s">
        <v>1111</v>
      </c>
      <c r="AI2543" s="273" t="s">
        <v>199</v>
      </c>
      <c r="AJ2543" s="273" t="s">
        <v>200</v>
      </c>
      <c r="AK2543" s="273">
        <v>322050</v>
      </c>
      <c r="BV2543" s="279" t="s">
        <v>64</v>
      </c>
      <c r="BW2543" s="280" t="s">
        <v>75</v>
      </c>
      <c r="BX2543" s="280" t="s">
        <v>308</v>
      </c>
      <c r="BY2543" s="280" t="s">
        <v>338</v>
      </c>
      <c r="BZ2543" s="280" t="s">
        <v>151</v>
      </c>
      <c r="CA2543" s="280" t="s">
        <v>152</v>
      </c>
      <c r="CB2543" s="280" t="s">
        <v>161</v>
      </c>
      <c r="CC2543" s="280" t="s">
        <v>162</v>
      </c>
      <c r="CD2543" s="281">
        <v>11</v>
      </c>
      <c r="CE2543" s="277">
        <v>45170</v>
      </c>
      <c r="CF2543" s="280">
        <v>291</v>
      </c>
      <c r="CG2543" s="280" t="s">
        <v>90</v>
      </c>
      <c r="CH2543" s="280">
        <v>291</v>
      </c>
      <c r="CI2543" s="280" t="s">
        <v>80</v>
      </c>
      <c r="CJ2543" s="280"/>
      <c r="CK2543" s="280"/>
      <c r="CL2543" s="280"/>
      <c r="CM2543" s="280" t="s">
        <v>73</v>
      </c>
      <c r="CN2543" s="280">
        <v>3</v>
      </c>
    </row>
    <row r="2544" spans="4:92">
      <c r="D2544" s="273" t="s">
        <v>83</v>
      </c>
      <c r="E2544" s="273" t="s">
        <v>63</v>
      </c>
      <c r="F2544" s="273" t="s">
        <v>530</v>
      </c>
      <c r="G2544" s="273" t="s">
        <v>1113</v>
      </c>
      <c r="H2544" s="274">
        <v>45139</v>
      </c>
      <c r="I2544" s="273">
        <v>13998</v>
      </c>
      <c r="J2544" s="273">
        <v>880</v>
      </c>
      <c r="W2544" s="273">
        <v>263879</v>
      </c>
      <c r="X2544" s="273" t="s">
        <v>64</v>
      </c>
      <c r="Y2544" s="273" t="s">
        <v>63</v>
      </c>
      <c r="Z2544" s="273" t="s">
        <v>65</v>
      </c>
      <c r="AA2544" s="273" t="s">
        <v>65</v>
      </c>
      <c r="AB2544" s="274">
        <v>45261</v>
      </c>
      <c r="AC2544" s="273">
        <v>16872</v>
      </c>
      <c r="AD2544" s="273">
        <v>5</v>
      </c>
      <c r="AE2544" s="273">
        <v>0.6</v>
      </c>
      <c r="AF2544" s="273" t="s">
        <v>90</v>
      </c>
      <c r="AG2544" s="273" t="s">
        <v>710</v>
      </c>
      <c r="AH2544" s="273" t="s">
        <v>1114</v>
      </c>
      <c r="AI2544" s="273" t="s">
        <v>123</v>
      </c>
      <c r="AJ2544" s="273" t="s">
        <v>124</v>
      </c>
      <c r="AK2544" s="273">
        <v>322055</v>
      </c>
      <c r="BV2544" s="336" t="s">
        <v>64</v>
      </c>
      <c r="BW2544" s="337" t="s">
        <v>75</v>
      </c>
      <c r="BX2544" s="337" t="s">
        <v>308</v>
      </c>
      <c r="BY2544" s="337" t="s">
        <v>338</v>
      </c>
      <c r="BZ2544" s="337" t="s">
        <v>167</v>
      </c>
      <c r="CA2544" s="337" t="s">
        <v>168</v>
      </c>
      <c r="CB2544" s="337" t="s">
        <v>169</v>
      </c>
      <c r="CC2544" s="337" t="s">
        <v>170</v>
      </c>
      <c r="CD2544" s="338">
        <v>12</v>
      </c>
      <c r="CE2544" s="335">
        <v>45170</v>
      </c>
      <c r="CF2544" s="337">
        <v>0</v>
      </c>
      <c r="CG2544" s="337" t="s">
        <v>90</v>
      </c>
      <c r="CH2544" s="337">
        <v>0</v>
      </c>
      <c r="CI2544" s="337" t="s">
        <v>80</v>
      </c>
      <c r="CJ2544" s="337"/>
      <c r="CK2544" s="337"/>
      <c r="CL2544" s="337"/>
      <c r="CM2544" s="337" t="s">
        <v>73</v>
      </c>
      <c r="CN2544" s="337">
        <v>3</v>
      </c>
    </row>
    <row r="2545" spans="4:92">
      <c r="D2545" s="273" t="s">
        <v>83</v>
      </c>
      <c r="E2545" s="273" t="s">
        <v>63</v>
      </c>
      <c r="F2545" s="273" t="s">
        <v>530</v>
      </c>
      <c r="G2545" s="273" t="s">
        <v>1113</v>
      </c>
      <c r="H2545" s="274">
        <v>45139</v>
      </c>
      <c r="I2545" s="273">
        <v>13998</v>
      </c>
      <c r="J2545" s="273">
        <v>880</v>
      </c>
      <c r="K2545" s="273">
        <v>0</v>
      </c>
      <c r="L2545" s="273" t="s">
        <v>66</v>
      </c>
      <c r="N2545" s="273" t="s">
        <v>107</v>
      </c>
      <c r="W2545" s="273">
        <v>263904</v>
      </c>
      <c r="X2545" s="273" t="s">
        <v>64</v>
      </c>
      <c r="Y2545" s="273" t="s">
        <v>63</v>
      </c>
      <c r="Z2545" s="273" t="s">
        <v>65</v>
      </c>
      <c r="AA2545" s="273" t="s">
        <v>65</v>
      </c>
      <c r="AB2545" s="274">
        <v>45261</v>
      </c>
      <c r="AC2545" s="273">
        <v>16872</v>
      </c>
      <c r="AD2545" s="273">
        <v>5</v>
      </c>
      <c r="AE2545" s="273">
        <v>0.25</v>
      </c>
      <c r="AF2545" s="273" t="s">
        <v>90</v>
      </c>
      <c r="AG2545" s="273" t="s">
        <v>819</v>
      </c>
      <c r="AH2545" s="273" t="s">
        <v>1415</v>
      </c>
      <c r="AI2545" s="273" t="s">
        <v>199</v>
      </c>
      <c r="AJ2545" s="273" t="s">
        <v>200</v>
      </c>
      <c r="AK2545" s="273">
        <v>322066</v>
      </c>
      <c r="BV2545" s="279" t="s">
        <v>64</v>
      </c>
      <c r="BW2545" s="280" t="s">
        <v>75</v>
      </c>
      <c r="BX2545" s="280" t="s">
        <v>308</v>
      </c>
      <c r="BY2545" s="280" t="s">
        <v>338</v>
      </c>
      <c r="BZ2545" s="280" t="s">
        <v>126</v>
      </c>
      <c r="CA2545" s="280" t="s">
        <v>127</v>
      </c>
      <c r="CB2545" s="280" t="s">
        <v>133</v>
      </c>
      <c r="CC2545" s="280" t="s">
        <v>134</v>
      </c>
      <c r="CD2545" s="281">
        <v>7</v>
      </c>
      <c r="CE2545" s="277">
        <v>45170</v>
      </c>
      <c r="CF2545" s="280"/>
      <c r="CG2545" s="280"/>
      <c r="CH2545" s="280"/>
      <c r="CI2545" s="280" t="s">
        <v>104</v>
      </c>
      <c r="CJ2545" s="280"/>
      <c r="CK2545" s="280"/>
      <c r="CL2545" s="280"/>
      <c r="CM2545" s="280" t="s">
        <v>73</v>
      </c>
      <c r="CN2545" s="280">
        <v>3</v>
      </c>
    </row>
    <row r="2546" spans="4:92">
      <c r="D2546" s="273" t="s">
        <v>83</v>
      </c>
      <c r="E2546" s="273" t="s">
        <v>63</v>
      </c>
      <c r="F2546" s="273" t="s">
        <v>530</v>
      </c>
      <c r="G2546" s="273" t="s">
        <v>1113</v>
      </c>
      <c r="H2546" s="274">
        <v>45139</v>
      </c>
      <c r="I2546" s="273">
        <v>13998</v>
      </c>
      <c r="J2546" s="273">
        <v>880</v>
      </c>
      <c r="K2546" s="273">
        <v>89223</v>
      </c>
      <c r="L2546" s="273" t="s">
        <v>66</v>
      </c>
      <c r="M2546" s="273">
        <v>13688.5496</v>
      </c>
      <c r="N2546" s="273" t="s">
        <v>115</v>
      </c>
      <c r="W2546" s="273">
        <v>263903</v>
      </c>
      <c r="X2546" s="273" t="s">
        <v>64</v>
      </c>
      <c r="Y2546" s="273" t="s">
        <v>63</v>
      </c>
      <c r="Z2546" s="273" t="s">
        <v>120</v>
      </c>
      <c r="AA2546" s="273" t="s">
        <v>120</v>
      </c>
      <c r="AB2546" s="274">
        <v>44927</v>
      </c>
      <c r="AC2546" s="273">
        <v>11787</v>
      </c>
      <c r="AD2546" s="273">
        <v>6</v>
      </c>
      <c r="AK2546" s="273">
        <v>156383</v>
      </c>
      <c r="BV2546" s="336" t="s">
        <v>64</v>
      </c>
      <c r="BW2546" s="337" t="s">
        <v>75</v>
      </c>
      <c r="BX2546" s="337" t="s">
        <v>79</v>
      </c>
      <c r="BY2546" s="337" t="s">
        <v>79</v>
      </c>
      <c r="BZ2546" s="337" t="s">
        <v>86</v>
      </c>
      <c r="CA2546" s="337" t="s">
        <v>87</v>
      </c>
      <c r="CB2546" s="337" t="s">
        <v>225</v>
      </c>
      <c r="CC2546" s="337" t="s">
        <v>226</v>
      </c>
      <c r="CD2546" s="338">
        <v>5</v>
      </c>
      <c r="CE2546" s="335">
        <v>45017</v>
      </c>
      <c r="CF2546" s="337">
        <v>0</v>
      </c>
      <c r="CG2546" s="337" t="s">
        <v>90</v>
      </c>
      <c r="CH2546" s="337">
        <v>0</v>
      </c>
      <c r="CI2546" s="337" t="s">
        <v>80</v>
      </c>
      <c r="CJ2546" s="337"/>
      <c r="CK2546" s="337"/>
      <c r="CL2546" s="337"/>
      <c r="CM2546" s="337" t="s">
        <v>73</v>
      </c>
      <c r="CN2546" s="337">
        <v>3</v>
      </c>
    </row>
    <row r="2547" spans="4:92">
      <c r="D2547" s="273" t="s">
        <v>83</v>
      </c>
      <c r="E2547" s="273" t="s">
        <v>63</v>
      </c>
      <c r="F2547" s="273" t="s">
        <v>530</v>
      </c>
      <c r="G2547" s="273" t="s">
        <v>1113</v>
      </c>
      <c r="H2547" s="274">
        <v>45170</v>
      </c>
      <c r="I2547" s="273">
        <v>13999</v>
      </c>
      <c r="J2547" s="273">
        <v>880</v>
      </c>
      <c r="W2547" s="273">
        <v>291808</v>
      </c>
      <c r="X2547" s="273" t="s">
        <v>64</v>
      </c>
      <c r="Y2547" s="273" t="s">
        <v>63</v>
      </c>
      <c r="Z2547" s="273" t="s">
        <v>120</v>
      </c>
      <c r="AA2547" s="273" t="s">
        <v>120</v>
      </c>
      <c r="AB2547" s="274">
        <v>44927</v>
      </c>
      <c r="AC2547" s="273">
        <v>11943</v>
      </c>
      <c r="AD2547" s="273">
        <v>6</v>
      </c>
      <c r="AE2547" s="273">
        <v>3.8170000000000002</v>
      </c>
      <c r="AF2547" s="273" t="s">
        <v>90</v>
      </c>
      <c r="AG2547" s="273" t="s">
        <v>882</v>
      </c>
      <c r="AH2547" s="273" t="s">
        <v>1184</v>
      </c>
      <c r="AI2547" s="273" t="s">
        <v>123</v>
      </c>
      <c r="AJ2547" s="273" t="s">
        <v>1185</v>
      </c>
      <c r="AK2547" s="273">
        <v>159328</v>
      </c>
      <c r="BV2547" s="279" t="s">
        <v>64</v>
      </c>
      <c r="BW2547" s="280" t="s">
        <v>75</v>
      </c>
      <c r="BX2547" s="280" t="s">
        <v>79</v>
      </c>
      <c r="BY2547" s="280" t="s">
        <v>79</v>
      </c>
      <c r="BZ2547" s="280" t="s">
        <v>86</v>
      </c>
      <c r="CA2547" s="280" t="s">
        <v>87</v>
      </c>
      <c r="CB2547" s="280" t="s">
        <v>225</v>
      </c>
      <c r="CC2547" s="280" t="s">
        <v>226</v>
      </c>
      <c r="CD2547" s="281">
        <v>5</v>
      </c>
      <c r="CE2547" s="277">
        <v>45017</v>
      </c>
      <c r="CF2547" s="280">
        <v>0</v>
      </c>
      <c r="CG2547" s="280" t="s">
        <v>90</v>
      </c>
      <c r="CH2547" s="280">
        <v>0</v>
      </c>
      <c r="CI2547" s="280" t="s">
        <v>80</v>
      </c>
      <c r="CJ2547" s="280"/>
      <c r="CK2547" s="280"/>
      <c r="CL2547" s="280"/>
      <c r="CM2547" s="280" t="s">
        <v>73</v>
      </c>
      <c r="CN2547" s="280">
        <v>3</v>
      </c>
    </row>
    <row r="2548" spans="4:92">
      <c r="D2548" s="273" t="s">
        <v>83</v>
      </c>
      <c r="E2548" s="273" t="s">
        <v>63</v>
      </c>
      <c r="F2548" s="273" t="s">
        <v>530</v>
      </c>
      <c r="G2548" s="273" t="s">
        <v>1113</v>
      </c>
      <c r="H2548" s="274">
        <v>45170</v>
      </c>
      <c r="I2548" s="273">
        <v>13999</v>
      </c>
      <c r="J2548" s="273">
        <v>880</v>
      </c>
      <c r="K2548" s="273">
        <v>0</v>
      </c>
      <c r="L2548" s="273" t="s">
        <v>66</v>
      </c>
      <c r="N2548" s="273" t="s">
        <v>107</v>
      </c>
      <c r="W2548" s="273">
        <v>291833</v>
      </c>
      <c r="X2548" s="273" t="s">
        <v>64</v>
      </c>
      <c r="Y2548" s="273" t="s">
        <v>63</v>
      </c>
      <c r="Z2548" s="273" t="s">
        <v>120</v>
      </c>
      <c r="AA2548" s="273" t="s">
        <v>120</v>
      </c>
      <c r="AB2548" s="274">
        <v>44927</v>
      </c>
      <c r="AC2548" s="273">
        <v>11943</v>
      </c>
      <c r="AD2548" s="273">
        <v>6</v>
      </c>
      <c r="AE2548" s="273">
        <v>0.28000000000000003</v>
      </c>
      <c r="AF2548" s="273" t="s">
        <v>90</v>
      </c>
      <c r="AG2548" s="273" t="s">
        <v>819</v>
      </c>
      <c r="AH2548" s="273" t="s">
        <v>1868</v>
      </c>
      <c r="AI2548" s="273" t="s">
        <v>199</v>
      </c>
      <c r="AJ2548" s="273" t="s">
        <v>200</v>
      </c>
      <c r="AK2548" s="273">
        <v>161583</v>
      </c>
      <c r="BV2548" s="336" t="s">
        <v>64</v>
      </c>
      <c r="BW2548" s="337" t="s">
        <v>75</v>
      </c>
      <c r="BX2548" s="337" t="s">
        <v>79</v>
      </c>
      <c r="BY2548" s="337" t="s">
        <v>79</v>
      </c>
      <c r="BZ2548" s="337" t="s">
        <v>86</v>
      </c>
      <c r="CA2548" s="337" t="s">
        <v>87</v>
      </c>
      <c r="CB2548" s="337" t="s">
        <v>225</v>
      </c>
      <c r="CC2548" s="337" t="s">
        <v>226</v>
      </c>
      <c r="CD2548" s="338">
        <v>5</v>
      </c>
      <c r="CE2548" s="335">
        <v>45017</v>
      </c>
      <c r="CF2548" s="337">
        <v>0</v>
      </c>
      <c r="CG2548" s="337" t="s">
        <v>90</v>
      </c>
      <c r="CH2548" s="337">
        <v>0</v>
      </c>
      <c r="CI2548" s="337" t="s">
        <v>80</v>
      </c>
      <c r="CJ2548" s="337"/>
      <c r="CK2548" s="337"/>
      <c r="CL2548" s="337"/>
      <c r="CM2548" s="337" t="s">
        <v>73</v>
      </c>
      <c r="CN2548" s="337">
        <v>3</v>
      </c>
    </row>
    <row r="2549" spans="4:92">
      <c r="D2549" s="273" t="s">
        <v>83</v>
      </c>
      <c r="E2549" s="273" t="s">
        <v>63</v>
      </c>
      <c r="F2549" s="273" t="s">
        <v>530</v>
      </c>
      <c r="G2549" s="273" t="s">
        <v>1113</v>
      </c>
      <c r="H2549" s="274">
        <v>45170</v>
      </c>
      <c r="I2549" s="273">
        <v>13999</v>
      </c>
      <c r="J2549" s="273">
        <v>880</v>
      </c>
      <c r="K2549" s="273">
        <v>75624</v>
      </c>
      <c r="L2549" s="273" t="s">
        <v>66</v>
      </c>
      <c r="M2549" s="273">
        <v>12104.831200000001</v>
      </c>
      <c r="N2549" s="273" t="s">
        <v>115</v>
      </c>
      <c r="W2549" s="273">
        <v>291832</v>
      </c>
      <c r="X2549" s="273" t="s">
        <v>64</v>
      </c>
      <c r="Y2549" s="273" t="s">
        <v>63</v>
      </c>
      <c r="Z2549" s="273" t="s">
        <v>120</v>
      </c>
      <c r="AA2549" s="273" t="s">
        <v>120</v>
      </c>
      <c r="AB2549" s="274">
        <v>44927</v>
      </c>
      <c r="AC2549" s="273">
        <v>11943</v>
      </c>
      <c r="AD2549" s="273">
        <v>6</v>
      </c>
      <c r="AE2549" s="273">
        <v>1.4950000000000001</v>
      </c>
      <c r="AF2549" s="273" t="s">
        <v>90</v>
      </c>
      <c r="AG2549" s="273" t="s">
        <v>998</v>
      </c>
      <c r="AH2549" s="273" t="s">
        <v>1869</v>
      </c>
      <c r="AI2549" s="273" t="s">
        <v>123</v>
      </c>
      <c r="AJ2549" s="273" t="s">
        <v>200</v>
      </c>
      <c r="AK2549" s="273">
        <v>161589</v>
      </c>
      <c r="BV2549" s="279" t="s">
        <v>64</v>
      </c>
      <c r="BW2549" s="280" t="s">
        <v>75</v>
      </c>
      <c r="BX2549" s="280" t="s">
        <v>79</v>
      </c>
      <c r="BY2549" s="280" t="s">
        <v>79</v>
      </c>
      <c r="BZ2549" s="280" t="s">
        <v>86</v>
      </c>
      <c r="CA2549" s="280" t="s">
        <v>87</v>
      </c>
      <c r="CB2549" s="280" t="s">
        <v>225</v>
      </c>
      <c r="CC2549" s="280" t="s">
        <v>226</v>
      </c>
      <c r="CD2549" s="281">
        <v>5</v>
      </c>
      <c r="CE2549" s="277">
        <v>45017</v>
      </c>
      <c r="CF2549" s="280">
        <v>0</v>
      </c>
      <c r="CG2549" s="280" t="s">
        <v>90</v>
      </c>
      <c r="CH2549" s="280">
        <v>0</v>
      </c>
      <c r="CI2549" s="280" t="s">
        <v>80</v>
      </c>
      <c r="CJ2549" s="280"/>
      <c r="CK2549" s="280"/>
      <c r="CL2549" s="280"/>
      <c r="CM2549" s="280" t="s">
        <v>73</v>
      </c>
      <c r="CN2549" s="280">
        <v>3</v>
      </c>
    </row>
    <row r="2550" spans="4:92">
      <c r="D2550" s="273" t="s">
        <v>83</v>
      </c>
      <c r="E2550" s="273" t="s">
        <v>63</v>
      </c>
      <c r="F2550" s="273" t="s">
        <v>530</v>
      </c>
      <c r="G2550" s="273" t="s">
        <v>1113</v>
      </c>
      <c r="H2550" s="274">
        <v>45200</v>
      </c>
      <c r="I2550" s="273">
        <v>14275</v>
      </c>
      <c r="J2550" s="273">
        <v>880</v>
      </c>
      <c r="W2550" s="273">
        <v>291837</v>
      </c>
      <c r="X2550" s="273" t="s">
        <v>64</v>
      </c>
      <c r="Y2550" s="273" t="s">
        <v>63</v>
      </c>
      <c r="Z2550" s="273" t="s">
        <v>120</v>
      </c>
      <c r="AA2550" s="273" t="s">
        <v>120</v>
      </c>
      <c r="AB2550" s="274">
        <v>44927</v>
      </c>
      <c r="AC2550" s="273">
        <v>11943</v>
      </c>
      <c r="AD2550" s="273">
        <v>6</v>
      </c>
      <c r="AE2550" s="273">
        <v>3.59</v>
      </c>
      <c r="AF2550" s="273" t="s">
        <v>90</v>
      </c>
      <c r="AG2550" s="273" t="s">
        <v>1190</v>
      </c>
      <c r="AH2550" s="273" t="s">
        <v>1096</v>
      </c>
      <c r="AI2550" s="273" t="s">
        <v>123</v>
      </c>
      <c r="AJ2550" s="273" t="s">
        <v>200</v>
      </c>
      <c r="AK2550" s="273">
        <v>161897</v>
      </c>
      <c r="BV2550" s="336" t="s">
        <v>64</v>
      </c>
      <c r="BW2550" s="337" t="s">
        <v>75</v>
      </c>
      <c r="BX2550" s="337" t="s">
        <v>79</v>
      </c>
      <c r="BY2550" s="337" t="s">
        <v>79</v>
      </c>
      <c r="BZ2550" s="337" t="s">
        <v>86</v>
      </c>
      <c r="CA2550" s="337" t="s">
        <v>87</v>
      </c>
      <c r="CB2550" s="337" t="s">
        <v>225</v>
      </c>
      <c r="CC2550" s="337" t="s">
        <v>226</v>
      </c>
      <c r="CD2550" s="338">
        <v>5</v>
      </c>
      <c r="CE2550" s="335">
        <v>45017</v>
      </c>
      <c r="CF2550" s="337">
        <v>0</v>
      </c>
      <c r="CG2550" s="337" t="s">
        <v>90</v>
      </c>
      <c r="CH2550" s="337">
        <v>0</v>
      </c>
      <c r="CI2550" s="337" t="s">
        <v>80</v>
      </c>
      <c r="CJ2550" s="337"/>
      <c r="CK2550" s="337"/>
      <c r="CL2550" s="337"/>
      <c r="CM2550" s="337" t="s">
        <v>73</v>
      </c>
      <c r="CN2550" s="337">
        <v>3</v>
      </c>
    </row>
    <row r="2551" spans="4:92">
      <c r="D2551" s="273" t="s">
        <v>83</v>
      </c>
      <c r="E2551" s="273" t="s">
        <v>63</v>
      </c>
      <c r="F2551" s="273" t="s">
        <v>530</v>
      </c>
      <c r="G2551" s="273" t="s">
        <v>1113</v>
      </c>
      <c r="H2551" s="274">
        <v>45200</v>
      </c>
      <c r="I2551" s="273">
        <v>14275</v>
      </c>
      <c r="J2551" s="273">
        <v>880</v>
      </c>
      <c r="K2551" s="273">
        <v>0</v>
      </c>
      <c r="L2551" s="273" t="s">
        <v>66</v>
      </c>
      <c r="N2551" s="273" t="s">
        <v>107</v>
      </c>
      <c r="W2551" s="273">
        <v>291862</v>
      </c>
      <c r="X2551" s="273" t="s">
        <v>64</v>
      </c>
      <c r="Y2551" s="273" t="s">
        <v>63</v>
      </c>
      <c r="Z2551" s="273" t="s">
        <v>120</v>
      </c>
      <c r="AA2551" s="273" t="s">
        <v>120</v>
      </c>
      <c r="AB2551" s="274">
        <v>44927</v>
      </c>
      <c r="AC2551" s="273">
        <v>11943</v>
      </c>
      <c r="AD2551" s="273">
        <v>6</v>
      </c>
      <c r="AE2551" s="273">
        <v>18.71</v>
      </c>
      <c r="AF2551" s="273" t="s">
        <v>90</v>
      </c>
      <c r="AG2551" s="273" t="s">
        <v>887</v>
      </c>
      <c r="AH2551" s="273" t="s">
        <v>1194</v>
      </c>
      <c r="AI2551" s="273" t="s">
        <v>123</v>
      </c>
      <c r="AJ2551" s="273" t="s">
        <v>200</v>
      </c>
      <c r="AK2551" s="273">
        <v>161627</v>
      </c>
      <c r="BV2551" s="279" t="s">
        <v>64</v>
      </c>
      <c r="BW2551" s="280" t="s">
        <v>75</v>
      </c>
      <c r="BX2551" s="280" t="s">
        <v>79</v>
      </c>
      <c r="BY2551" s="280" t="s">
        <v>79</v>
      </c>
      <c r="BZ2551" s="280" t="s">
        <v>86</v>
      </c>
      <c r="CA2551" s="280" t="s">
        <v>87</v>
      </c>
      <c r="CB2551" s="280" t="s">
        <v>225</v>
      </c>
      <c r="CC2551" s="280" t="s">
        <v>226</v>
      </c>
      <c r="CD2551" s="281">
        <v>5</v>
      </c>
      <c r="CE2551" s="277">
        <v>45017</v>
      </c>
      <c r="CF2551" s="280">
        <v>0</v>
      </c>
      <c r="CG2551" s="280" t="s">
        <v>90</v>
      </c>
      <c r="CH2551" s="280">
        <v>0</v>
      </c>
      <c r="CI2551" s="280" t="s">
        <v>80</v>
      </c>
      <c r="CJ2551" s="280"/>
      <c r="CK2551" s="280"/>
      <c r="CL2551" s="280"/>
      <c r="CM2551" s="280" t="s">
        <v>73</v>
      </c>
      <c r="CN2551" s="280">
        <v>3</v>
      </c>
    </row>
    <row r="2552" spans="4:92">
      <c r="D2552" s="273" t="s">
        <v>83</v>
      </c>
      <c r="E2552" s="273" t="s">
        <v>63</v>
      </c>
      <c r="F2552" s="273" t="s">
        <v>530</v>
      </c>
      <c r="G2552" s="273" t="s">
        <v>1113</v>
      </c>
      <c r="H2552" s="274">
        <v>45200</v>
      </c>
      <c r="I2552" s="273">
        <v>14275</v>
      </c>
      <c r="J2552" s="273">
        <v>880</v>
      </c>
      <c r="K2552" s="273">
        <v>77531</v>
      </c>
      <c r="L2552" s="273" t="s">
        <v>66</v>
      </c>
      <c r="M2552" s="273">
        <v>12594.89176</v>
      </c>
      <c r="N2552" s="273" t="s">
        <v>115</v>
      </c>
      <c r="W2552" s="273">
        <v>291861</v>
      </c>
      <c r="X2552" s="273" t="s">
        <v>64</v>
      </c>
      <c r="Y2552" s="273" t="s">
        <v>63</v>
      </c>
      <c r="Z2552" s="273" t="s">
        <v>120</v>
      </c>
      <c r="AA2552" s="273" t="s">
        <v>120</v>
      </c>
      <c r="AB2552" s="274">
        <v>44927</v>
      </c>
      <c r="AC2552" s="273">
        <v>11943</v>
      </c>
      <c r="AD2552" s="273">
        <v>6</v>
      </c>
      <c r="AE2552" s="273">
        <v>11.987</v>
      </c>
      <c r="AF2552" s="273" t="s">
        <v>90</v>
      </c>
      <c r="AG2552" s="273" t="s">
        <v>884</v>
      </c>
      <c r="AH2552" s="273" t="s">
        <v>1195</v>
      </c>
      <c r="AI2552" s="273" t="s">
        <v>123</v>
      </c>
      <c r="AJ2552" s="273" t="s">
        <v>200</v>
      </c>
      <c r="AK2552" s="273">
        <v>161633</v>
      </c>
      <c r="BV2552" s="336" t="s">
        <v>64</v>
      </c>
      <c r="BW2552" s="337" t="s">
        <v>75</v>
      </c>
      <c r="BX2552" s="337" t="s">
        <v>79</v>
      </c>
      <c r="BY2552" s="337" t="s">
        <v>79</v>
      </c>
      <c r="BZ2552" s="337" t="s">
        <v>86</v>
      </c>
      <c r="CA2552" s="337" t="s">
        <v>87</v>
      </c>
      <c r="CB2552" s="337" t="s">
        <v>225</v>
      </c>
      <c r="CC2552" s="337" t="s">
        <v>226</v>
      </c>
      <c r="CD2552" s="338">
        <v>5</v>
      </c>
      <c r="CE2552" s="335">
        <v>45017</v>
      </c>
      <c r="CF2552" s="337">
        <v>0</v>
      </c>
      <c r="CG2552" s="337" t="s">
        <v>90</v>
      </c>
      <c r="CH2552" s="337">
        <v>0</v>
      </c>
      <c r="CI2552" s="337" t="s">
        <v>80</v>
      </c>
      <c r="CJ2552" s="337"/>
      <c r="CK2552" s="337"/>
      <c r="CL2552" s="337"/>
      <c r="CM2552" s="337" t="s">
        <v>73</v>
      </c>
      <c r="CN2552" s="337">
        <v>3</v>
      </c>
    </row>
    <row r="2553" spans="4:92">
      <c r="D2553" s="273" t="s">
        <v>83</v>
      </c>
      <c r="E2553" s="273" t="s">
        <v>63</v>
      </c>
      <c r="F2553" s="273" t="s">
        <v>530</v>
      </c>
      <c r="G2553" s="273" t="s">
        <v>1113</v>
      </c>
      <c r="H2553" s="274">
        <v>45231</v>
      </c>
      <c r="I2553" s="273">
        <v>14642</v>
      </c>
      <c r="J2553" s="273">
        <v>880</v>
      </c>
      <c r="W2553" s="273">
        <v>322967</v>
      </c>
      <c r="X2553" s="273" t="s">
        <v>64</v>
      </c>
      <c r="Y2553" s="273" t="s">
        <v>63</v>
      </c>
      <c r="Z2553" s="273" t="s">
        <v>120</v>
      </c>
      <c r="AA2553" s="273" t="s">
        <v>120</v>
      </c>
      <c r="AB2553" s="274">
        <v>44927</v>
      </c>
      <c r="AC2553" s="273">
        <v>11943</v>
      </c>
      <c r="AD2553" s="273">
        <v>6</v>
      </c>
      <c r="AE2553" s="273">
        <v>1.097</v>
      </c>
      <c r="AF2553" s="273" t="s">
        <v>90</v>
      </c>
      <c r="AG2553" s="273" t="s">
        <v>795</v>
      </c>
      <c r="AH2553" s="273" t="s">
        <v>1197</v>
      </c>
      <c r="AI2553" s="273" t="s">
        <v>123</v>
      </c>
      <c r="AJ2553" s="273" t="s">
        <v>200</v>
      </c>
      <c r="AK2553" s="273">
        <v>161639</v>
      </c>
      <c r="BV2553" s="279" t="s">
        <v>64</v>
      </c>
      <c r="BW2553" s="280" t="s">
        <v>75</v>
      </c>
      <c r="BX2553" s="280" t="s">
        <v>79</v>
      </c>
      <c r="BY2553" s="280" t="s">
        <v>79</v>
      </c>
      <c r="BZ2553" s="280" t="s">
        <v>86</v>
      </c>
      <c r="CA2553" s="280" t="s">
        <v>87</v>
      </c>
      <c r="CB2553" s="280" t="s">
        <v>225</v>
      </c>
      <c r="CC2553" s="280" t="s">
        <v>226</v>
      </c>
      <c r="CD2553" s="281">
        <v>5</v>
      </c>
      <c r="CE2553" s="277">
        <v>45017</v>
      </c>
      <c r="CF2553" s="280">
        <v>0</v>
      </c>
      <c r="CG2553" s="280" t="s">
        <v>90</v>
      </c>
      <c r="CH2553" s="280">
        <v>0</v>
      </c>
      <c r="CI2553" s="280" t="s">
        <v>80</v>
      </c>
      <c r="CJ2553" s="280"/>
      <c r="CK2553" s="280"/>
      <c r="CL2553" s="280"/>
      <c r="CM2553" s="280" t="s">
        <v>73</v>
      </c>
      <c r="CN2553" s="280">
        <v>3</v>
      </c>
    </row>
    <row r="2554" spans="4:92">
      <c r="D2554" s="273" t="s">
        <v>83</v>
      </c>
      <c r="E2554" s="273" t="s">
        <v>63</v>
      </c>
      <c r="F2554" s="273" t="s">
        <v>530</v>
      </c>
      <c r="G2554" s="273" t="s">
        <v>1113</v>
      </c>
      <c r="H2554" s="274">
        <v>45231</v>
      </c>
      <c r="I2554" s="273">
        <v>14642</v>
      </c>
      <c r="J2554" s="273">
        <v>880</v>
      </c>
      <c r="K2554" s="273">
        <v>0</v>
      </c>
      <c r="L2554" s="273" t="s">
        <v>66</v>
      </c>
      <c r="N2554" s="273" t="s">
        <v>107</v>
      </c>
      <c r="W2554" s="273">
        <v>322992</v>
      </c>
      <c r="X2554" s="273" t="s">
        <v>64</v>
      </c>
      <c r="Y2554" s="273" t="s">
        <v>63</v>
      </c>
      <c r="Z2554" s="273" t="s">
        <v>120</v>
      </c>
      <c r="AA2554" s="273" t="s">
        <v>120</v>
      </c>
      <c r="AB2554" s="274">
        <v>45200</v>
      </c>
      <c r="AC2554" s="273">
        <v>14019</v>
      </c>
      <c r="AD2554" s="273">
        <v>6</v>
      </c>
      <c r="AE2554" s="273">
        <v>0.78500000000000003</v>
      </c>
      <c r="AF2554" s="273" t="s">
        <v>90</v>
      </c>
      <c r="AG2554" s="273" t="s">
        <v>887</v>
      </c>
      <c r="AH2554" s="273" t="s">
        <v>1163</v>
      </c>
      <c r="AI2554" s="273" t="s">
        <v>123</v>
      </c>
      <c r="AJ2554" s="273" t="s">
        <v>200</v>
      </c>
      <c r="AK2554" s="273">
        <v>261226</v>
      </c>
      <c r="BV2554" s="336" t="s">
        <v>64</v>
      </c>
      <c r="BW2554" s="337" t="s">
        <v>75</v>
      </c>
      <c r="BX2554" s="337" t="s">
        <v>79</v>
      </c>
      <c r="BY2554" s="337" t="s">
        <v>79</v>
      </c>
      <c r="BZ2554" s="337" t="s">
        <v>86</v>
      </c>
      <c r="CA2554" s="337" t="s">
        <v>87</v>
      </c>
      <c r="CB2554" s="337" t="s">
        <v>225</v>
      </c>
      <c r="CC2554" s="337" t="s">
        <v>226</v>
      </c>
      <c r="CD2554" s="338">
        <v>5</v>
      </c>
      <c r="CE2554" s="335">
        <v>45047</v>
      </c>
      <c r="CF2554" s="337">
        <v>0</v>
      </c>
      <c r="CG2554" s="337" t="s">
        <v>90</v>
      </c>
      <c r="CH2554" s="337">
        <v>0</v>
      </c>
      <c r="CI2554" s="337" t="s">
        <v>80</v>
      </c>
      <c r="CJ2554" s="337"/>
      <c r="CK2554" s="337"/>
      <c r="CL2554" s="337"/>
      <c r="CM2554" s="337" t="s">
        <v>73</v>
      </c>
      <c r="CN2554" s="337">
        <v>3</v>
      </c>
    </row>
    <row r="2555" spans="4:92">
      <c r="D2555" s="273" t="s">
        <v>83</v>
      </c>
      <c r="E2555" s="273" t="s">
        <v>63</v>
      </c>
      <c r="F2555" s="273" t="s">
        <v>530</v>
      </c>
      <c r="G2555" s="273" t="s">
        <v>1113</v>
      </c>
      <c r="H2555" s="274">
        <v>45231</v>
      </c>
      <c r="I2555" s="273">
        <v>14642</v>
      </c>
      <c r="J2555" s="273">
        <v>880</v>
      </c>
      <c r="K2555" s="273">
        <v>81726</v>
      </c>
      <c r="L2555" s="273" t="s">
        <v>66</v>
      </c>
      <c r="M2555" s="273">
        <v>13976.738160000001</v>
      </c>
      <c r="N2555" s="273" t="s">
        <v>115</v>
      </c>
      <c r="W2555" s="273">
        <v>322991</v>
      </c>
      <c r="X2555" s="273" t="s">
        <v>64</v>
      </c>
      <c r="Y2555" s="273" t="s">
        <v>63</v>
      </c>
      <c r="Z2555" s="273" t="s">
        <v>120</v>
      </c>
      <c r="AA2555" s="273" t="s">
        <v>120</v>
      </c>
      <c r="AB2555" s="274">
        <v>45200</v>
      </c>
      <c r="AC2555" s="273">
        <v>14019</v>
      </c>
      <c r="AD2555" s="273">
        <v>6</v>
      </c>
      <c r="AE2555" s="273">
        <v>0.13400000000000001</v>
      </c>
      <c r="AF2555" s="273" t="s">
        <v>90</v>
      </c>
      <c r="AG2555" s="273" t="s">
        <v>884</v>
      </c>
      <c r="AH2555" s="273" t="s">
        <v>1166</v>
      </c>
      <c r="AI2555" s="273" t="s">
        <v>123</v>
      </c>
      <c r="AJ2555" s="273" t="s">
        <v>200</v>
      </c>
      <c r="AK2555" s="273">
        <v>261232</v>
      </c>
      <c r="BV2555" s="279" t="s">
        <v>64</v>
      </c>
      <c r="BW2555" s="280" t="s">
        <v>75</v>
      </c>
      <c r="BX2555" s="280" t="s">
        <v>79</v>
      </c>
      <c r="BY2555" s="280" t="s">
        <v>79</v>
      </c>
      <c r="BZ2555" s="280" t="s">
        <v>86</v>
      </c>
      <c r="CA2555" s="280" t="s">
        <v>87</v>
      </c>
      <c r="CB2555" s="280" t="s">
        <v>225</v>
      </c>
      <c r="CC2555" s="280" t="s">
        <v>226</v>
      </c>
      <c r="CD2555" s="281">
        <v>5</v>
      </c>
      <c r="CE2555" s="277">
        <v>45047</v>
      </c>
      <c r="CF2555" s="280">
        <v>0</v>
      </c>
      <c r="CG2555" s="280" t="s">
        <v>90</v>
      </c>
      <c r="CH2555" s="280">
        <v>0</v>
      </c>
      <c r="CI2555" s="280" t="s">
        <v>80</v>
      </c>
      <c r="CJ2555" s="280"/>
      <c r="CK2555" s="280"/>
      <c r="CL2555" s="280"/>
      <c r="CM2555" s="280" t="s">
        <v>73</v>
      </c>
      <c r="CN2555" s="280">
        <v>3</v>
      </c>
    </row>
    <row r="2556" spans="4:92">
      <c r="D2556" s="273" t="s">
        <v>83</v>
      </c>
      <c r="E2556" s="273" t="s">
        <v>63</v>
      </c>
      <c r="F2556" s="273" t="s">
        <v>530</v>
      </c>
      <c r="G2556" s="273" t="s">
        <v>1113</v>
      </c>
      <c r="H2556" s="274">
        <v>45261</v>
      </c>
      <c r="I2556" s="273">
        <v>17099</v>
      </c>
      <c r="J2556" s="273">
        <v>880</v>
      </c>
      <c r="W2556" s="273">
        <v>327048</v>
      </c>
      <c r="X2556" s="273" t="s">
        <v>64</v>
      </c>
      <c r="Y2556" s="273" t="s">
        <v>63</v>
      </c>
      <c r="Z2556" s="273" t="s">
        <v>120</v>
      </c>
      <c r="AA2556" s="273" t="s">
        <v>120</v>
      </c>
      <c r="AB2556" s="274">
        <v>45200</v>
      </c>
      <c r="AC2556" s="273">
        <v>14019</v>
      </c>
      <c r="AD2556" s="273">
        <v>6</v>
      </c>
      <c r="AE2556" s="273">
        <v>0.11700000000000001</v>
      </c>
      <c r="AF2556" s="273" t="s">
        <v>90</v>
      </c>
      <c r="AG2556" s="273" t="s">
        <v>884</v>
      </c>
      <c r="AH2556" s="273" t="s">
        <v>1169</v>
      </c>
      <c r="AI2556" s="273" t="s">
        <v>123</v>
      </c>
      <c r="AJ2556" s="273" t="s">
        <v>200</v>
      </c>
      <c r="AK2556" s="273">
        <v>261238</v>
      </c>
      <c r="BV2556" s="336" t="s">
        <v>64</v>
      </c>
      <c r="BW2556" s="337" t="s">
        <v>75</v>
      </c>
      <c r="BX2556" s="337" t="s">
        <v>79</v>
      </c>
      <c r="BY2556" s="337" t="s">
        <v>79</v>
      </c>
      <c r="BZ2556" s="337" t="s">
        <v>86</v>
      </c>
      <c r="CA2556" s="337" t="s">
        <v>87</v>
      </c>
      <c r="CB2556" s="337" t="s">
        <v>225</v>
      </c>
      <c r="CC2556" s="337" t="s">
        <v>226</v>
      </c>
      <c r="CD2556" s="338">
        <v>5</v>
      </c>
      <c r="CE2556" s="335">
        <v>45047</v>
      </c>
      <c r="CF2556" s="337">
        <v>0</v>
      </c>
      <c r="CG2556" s="337" t="s">
        <v>90</v>
      </c>
      <c r="CH2556" s="337">
        <v>0</v>
      </c>
      <c r="CI2556" s="337" t="s">
        <v>80</v>
      </c>
      <c r="CJ2556" s="337"/>
      <c r="CK2556" s="337"/>
      <c r="CL2556" s="337"/>
      <c r="CM2556" s="337" t="s">
        <v>73</v>
      </c>
      <c r="CN2556" s="337">
        <v>3</v>
      </c>
    </row>
    <row r="2557" spans="4:92">
      <c r="D2557" s="273" t="s">
        <v>83</v>
      </c>
      <c r="E2557" s="273" t="s">
        <v>63</v>
      </c>
      <c r="F2557" s="273" t="s">
        <v>530</v>
      </c>
      <c r="G2557" s="273" t="s">
        <v>1113</v>
      </c>
      <c r="H2557" s="274">
        <v>45261</v>
      </c>
      <c r="I2557" s="273">
        <v>17099</v>
      </c>
      <c r="J2557" s="273">
        <v>880</v>
      </c>
      <c r="K2557" s="273">
        <v>0</v>
      </c>
      <c r="L2557" s="273" t="s">
        <v>66</v>
      </c>
      <c r="N2557" s="273" t="s">
        <v>107</v>
      </c>
      <c r="W2557" s="273">
        <v>327073</v>
      </c>
      <c r="X2557" s="273" t="s">
        <v>64</v>
      </c>
      <c r="Y2557" s="273" t="s">
        <v>63</v>
      </c>
      <c r="Z2557" s="273" t="s">
        <v>120</v>
      </c>
      <c r="AA2557" s="273" t="s">
        <v>120</v>
      </c>
      <c r="AB2557" s="274">
        <v>45200</v>
      </c>
      <c r="AC2557" s="273">
        <v>14019</v>
      </c>
      <c r="AD2557" s="273">
        <v>6</v>
      </c>
      <c r="AE2557" s="273">
        <v>0.60099999999999998</v>
      </c>
      <c r="AF2557" s="273" t="s">
        <v>90</v>
      </c>
      <c r="AG2557" s="273" t="s">
        <v>884</v>
      </c>
      <c r="AH2557" s="273" t="s">
        <v>1172</v>
      </c>
      <c r="AI2557" s="273" t="s">
        <v>123</v>
      </c>
      <c r="AJ2557" s="273" t="s">
        <v>200</v>
      </c>
      <c r="AK2557" s="273">
        <v>261244</v>
      </c>
      <c r="BV2557" s="279" t="s">
        <v>64</v>
      </c>
      <c r="BW2557" s="280" t="s">
        <v>75</v>
      </c>
      <c r="BX2557" s="280" t="s">
        <v>79</v>
      </c>
      <c r="BY2557" s="280" t="s">
        <v>79</v>
      </c>
      <c r="BZ2557" s="280" t="s">
        <v>86</v>
      </c>
      <c r="CA2557" s="280" t="s">
        <v>87</v>
      </c>
      <c r="CB2557" s="280" t="s">
        <v>179</v>
      </c>
      <c r="CC2557" s="280" t="s">
        <v>180</v>
      </c>
      <c r="CD2557" s="281">
        <v>1</v>
      </c>
      <c r="CE2557" s="277">
        <v>44927</v>
      </c>
      <c r="CF2557" s="280"/>
      <c r="CG2557" s="280" t="s">
        <v>181</v>
      </c>
      <c r="CH2557" s="280"/>
      <c r="CI2557" s="280" t="s">
        <v>181</v>
      </c>
      <c r="CJ2557" s="280" t="s">
        <v>1834</v>
      </c>
      <c r="CK2557" s="280"/>
      <c r="CL2557" s="280"/>
      <c r="CM2557" s="280" t="s">
        <v>73</v>
      </c>
      <c r="CN2557" s="280">
        <v>3</v>
      </c>
    </row>
    <row r="2558" spans="4:92">
      <c r="D2558" s="273" t="s">
        <v>83</v>
      </c>
      <c r="E2558" s="273" t="s">
        <v>63</v>
      </c>
      <c r="F2558" s="273" t="s">
        <v>530</v>
      </c>
      <c r="G2558" s="273" t="s">
        <v>1113</v>
      </c>
      <c r="H2558" s="274">
        <v>45261</v>
      </c>
      <c r="I2558" s="273">
        <v>17099</v>
      </c>
      <c r="J2558" s="273">
        <v>880</v>
      </c>
      <c r="K2558" s="273">
        <v>82778</v>
      </c>
      <c r="L2558" s="273" t="s">
        <v>66</v>
      </c>
      <c r="M2558" s="273">
        <v>13500.157440000001</v>
      </c>
      <c r="N2558" s="273" t="s">
        <v>115</v>
      </c>
      <c r="W2558" s="273">
        <v>327072</v>
      </c>
      <c r="X2558" s="273" t="s">
        <v>64</v>
      </c>
      <c r="Y2558" s="273" t="s">
        <v>63</v>
      </c>
      <c r="Z2558" s="273" t="s">
        <v>120</v>
      </c>
      <c r="AA2558" s="273" t="s">
        <v>120</v>
      </c>
      <c r="AB2558" s="274">
        <v>45200</v>
      </c>
      <c r="AC2558" s="273">
        <v>14019</v>
      </c>
      <c r="AD2558" s="273">
        <v>6</v>
      </c>
      <c r="AE2558" s="273">
        <v>7.06</v>
      </c>
      <c r="AF2558" s="273" t="s">
        <v>90</v>
      </c>
      <c r="AG2558" s="273" t="s">
        <v>798</v>
      </c>
      <c r="AH2558" s="273" t="s">
        <v>1176</v>
      </c>
      <c r="AI2558" s="273" t="s">
        <v>123</v>
      </c>
      <c r="AJ2558" s="273" t="s">
        <v>200</v>
      </c>
      <c r="AK2558" s="273">
        <v>261255</v>
      </c>
      <c r="BV2558" s="336" t="s">
        <v>64</v>
      </c>
      <c r="BW2558" s="337" t="s">
        <v>75</v>
      </c>
      <c r="BX2558" s="337" t="s">
        <v>79</v>
      </c>
      <c r="BY2558" s="337" t="s">
        <v>79</v>
      </c>
      <c r="BZ2558" s="337" t="s">
        <v>86</v>
      </c>
      <c r="CA2558" s="337" t="s">
        <v>87</v>
      </c>
      <c r="CB2558" s="337" t="s">
        <v>179</v>
      </c>
      <c r="CC2558" s="337" t="s">
        <v>180</v>
      </c>
      <c r="CD2558" s="338">
        <v>1</v>
      </c>
      <c r="CE2558" s="335">
        <v>44927</v>
      </c>
      <c r="CF2558" s="337"/>
      <c r="CG2558" s="337" t="s">
        <v>181</v>
      </c>
      <c r="CH2558" s="337"/>
      <c r="CI2558" s="337" t="s">
        <v>181</v>
      </c>
      <c r="CJ2558" s="337" t="s">
        <v>1834</v>
      </c>
      <c r="CK2558" s="337"/>
      <c r="CL2558" s="337"/>
      <c r="CM2558" s="337" t="s">
        <v>73</v>
      </c>
      <c r="CN2558" s="337">
        <v>3</v>
      </c>
    </row>
    <row r="2559" spans="4:92">
      <c r="D2559" s="273" t="s">
        <v>83</v>
      </c>
      <c r="E2559" s="273" t="s">
        <v>63</v>
      </c>
      <c r="F2559" s="273" t="s">
        <v>157</v>
      </c>
      <c r="G2559" s="273" t="s">
        <v>157</v>
      </c>
      <c r="H2559" s="274">
        <v>44927</v>
      </c>
      <c r="I2559" s="273">
        <v>11131</v>
      </c>
      <c r="J2559" s="273">
        <v>10</v>
      </c>
      <c r="K2559" s="273">
        <v>12000</v>
      </c>
      <c r="L2559" s="273" t="s">
        <v>66</v>
      </c>
      <c r="M2559" s="273">
        <v>0</v>
      </c>
      <c r="N2559" s="273" t="s">
        <v>1010</v>
      </c>
      <c r="O2559" s="273">
        <v>0</v>
      </c>
      <c r="P2559" s="273" t="s">
        <v>1011</v>
      </c>
      <c r="Q2559" s="273" t="s">
        <v>69</v>
      </c>
      <c r="R2559" s="273" t="s">
        <v>1013</v>
      </c>
      <c r="S2559" s="273" t="s">
        <v>1298</v>
      </c>
      <c r="U2559" s="273" t="s">
        <v>73</v>
      </c>
      <c r="V2559" s="273" t="s">
        <v>1485</v>
      </c>
      <c r="W2559" s="273">
        <v>136712</v>
      </c>
      <c r="X2559" s="273" t="s">
        <v>64</v>
      </c>
      <c r="Y2559" s="273" t="s">
        <v>63</v>
      </c>
      <c r="Z2559" s="273" t="s">
        <v>120</v>
      </c>
      <c r="AA2559" s="273" t="s">
        <v>120</v>
      </c>
      <c r="AB2559" s="274">
        <v>45200</v>
      </c>
      <c r="AC2559" s="273">
        <v>14019</v>
      </c>
      <c r="AD2559" s="273">
        <v>6</v>
      </c>
      <c r="AE2559" s="273">
        <v>2.64</v>
      </c>
      <c r="AF2559" s="273" t="s">
        <v>90</v>
      </c>
      <c r="AG2559" s="273" t="s">
        <v>884</v>
      </c>
      <c r="AH2559" s="273" t="s">
        <v>1179</v>
      </c>
      <c r="AI2559" s="273" t="s">
        <v>123</v>
      </c>
      <c r="AJ2559" s="273" t="s">
        <v>200</v>
      </c>
      <c r="AK2559" s="273">
        <v>261261</v>
      </c>
      <c r="BV2559" s="279" t="s">
        <v>64</v>
      </c>
      <c r="BW2559" s="280" t="s">
        <v>75</v>
      </c>
      <c r="BX2559" s="280" t="s">
        <v>79</v>
      </c>
      <c r="BY2559" s="280" t="s">
        <v>79</v>
      </c>
      <c r="BZ2559" s="280" t="s">
        <v>86</v>
      </c>
      <c r="CA2559" s="280" t="s">
        <v>87</v>
      </c>
      <c r="CB2559" s="280" t="s">
        <v>179</v>
      </c>
      <c r="CC2559" s="280" t="s">
        <v>180</v>
      </c>
      <c r="CD2559" s="281">
        <v>1</v>
      </c>
      <c r="CE2559" s="277">
        <v>44927</v>
      </c>
      <c r="CF2559" s="280"/>
      <c r="CG2559" s="280" t="s">
        <v>181</v>
      </c>
      <c r="CH2559" s="280"/>
      <c r="CI2559" s="280" t="s">
        <v>181</v>
      </c>
      <c r="CJ2559" s="280" t="s">
        <v>1834</v>
      </c>
      <c r="CK2559" s="280"/>
      <c r="CL2559" s="280"/>
      <c r="CM2559" s="280" t="s">
        <v>73</v>
      </c>
      <c r="CN2559" s="280">
        <v>3</v>
      </c>
    </row>
    <row r="2560" spans="4:92">
      <c r="D2560" s="273" t="s">
        <v>83</v>
      </c>
      <c r="E2560" s="273" t="s">
        <v>63</v>
      </c>
      <c r="F2560" s="273" t="s">
        <v>157</v>
      </c>
      <c r="G2560" s="273" t="s">
        <v>157</v>
      </c>
      <c r="H2560" s="274">
        <v>44927</v>
      </c>
      <c r="I2560" s="273">
        <v>11131</v>
      </c>
      <c r="J2560" s="273">
        <v>10</v>
      </c>
      <c r="K2560" s="273">
        <v>86441</v>
      </c>
      <c r="L2560" s="273" t="s">
        <v>66</v>
      </c>
      <c r="M2560" s="273">
        <v>11148.316080000001</v>
      </c>
      <c r="N2560" s="273" t="s">
        <v>67</v>
      </c>
      <c r="P2560" s="273" t="s">
        <v>92</v>
      </c>
      <c r="Q2560" s="273" t="s">
        <v>69</v>
      </c>
      <c r="R2560" s="273" t="s">
        <v>70</v>
      </c>
      <c r="S2560" s="273" t="s">
        <v>834</v>
      </c>
      <c r="T2560" s="273" t="s">
        <v>835</v>
      </c>
      <c r="U2560" s="273" t="s">
        <v>73</v>
      </c>
      <c r="V2560" s="273" t="s">
        <v>836</v>
      </c>
      <c r="W2560" s="273">
        <v>155435</v>
      </c>
      <c r="X2560" s="273" t="s">
        <v>64</v>
      </c>
      <c r="Y2560" s="273" t="s">
        <v>63</v>
      </c>
      <c r="Z2560" s="273" t="s">
        <v>120</v>
      </c>
      <c r="AA2560" s="273" t="s">
        <v>120</v>
      </c>
      <c r="AB2560" s="274">
        <v>45200</v>
      </c>
      <c r="AC2560" s="273">
        <v>14019</v>
      </c>
      <c r="AD2560" s="273">
        <v>6</v>
      </c>
      <c r="AE2560" s="273">
        <v>1.38</v>
      </c>
      <c r="AF2560" s="273" t="s">
        <v>90</v>
      </c>
      <c r="AG2560" s="273" t="s">
        <v>998</v>
      </c>
      <c r="AH2560" s="273" t="s">
        <v>1475</v>
      </c>
      <c r="AI2560" s="273" t="s">
        <v>123</v>
      </c>
      <c r="AJ2560" s="273" t="s">
        <v>200</v>
      </c>
      <c r="AK2560" s="273">
        <v>261267</v>
      </c>
      <c r="BV2560" s="336" t="s">
        <v>64</v>
      </c>
      <c r="BW2560" s="337" t="s">
        <v>75</v>
      </c>
      <c r="BX2560" s="337" t="s">
        <v>79</v>
      </c>
      <c r="BY2560" s="337" t="s">
        <v>79</v>
      </c>
      <c r="BZ2560" s="337" t="s">
        <v>204</v>
      </c>
      <c r="CA2560" s="337" t="s">
        <v>205</v>
      </c>
      <c r="CB2560" s="337" t="s">
        <v>206</v>
      </c>
      <c r="CC2560" s="337" t="s">
        <v>207</v>
      </c>
      <c r="CD2560" s="338">
        <v>0</v>
      </c>
      <c r="CE2560" s="335">
        <v>44927</v>
      </c>
      <c r="CF2560" s="337"/>
      <c r="CG2560" s="337" t="s">
        <v>181</v>
      </c>
      <c r="CH2560" s="337"/>
      <c r="CI2560" s="337" t="s">
        <v>208</v>
      </c>
      <c r="CJ2560" s="337" t="s">
        <v>209</v>
      </c>
      <c r="CK2560" s="337"/>
      <c r="CL2560" s="337"/>
      <c r="CM2560" s="337" t="s">
        <v>73</v>
      </c>
      <c r="CN2560" s="337">
        <v>3</v>
      </c>
    </row>
    <row r="2561" spans="4:92">
      <c r="D2561" s="273" t="s">
        <v>83</v>
      </c>
      <c r="E2561" s="273" t="s">
        <v>63</v>
      </c>
      <c r="F2561" s="273" t="s">
        <v>157</v>
      </c>
      <c r="G2561" s="273" t="s">
        <v>157</v>
      </c>
      <c r="H2561" s="274">
        <v>44927</v>
      </c>
      <c r="I2561" s="273">
        <v>11131</v>
      </c>
      <c r="J2561" s="273">
        <v>10</v>
      </c>
      <c r="K2561" s="273">
        <v>54855</v>
      </c>
      <c r="L2561" s="273" t="s">
        <v>66</v>
      </c>
      <c r="M2561" s="273">
        <v>9689.0419999999995</v>
      </c>
      <c r="N2561" s="273" t="s">
        <v>67</v>
      </c>
      <c r="P2561" s="273" t="s">
        <v>1011</v>
      </c>
      <c r="Q2561" s="273" t="s">
        <v>69</v>
      </c>
      <c r="R2561" s="273" t="s">
        <v>70</v>
      </c>
      <c r="S2561" s="273" t="s">
        <v>1041</v>
      </c>
      <c r="T2561" s="273" t="s">
        <v>1042</v>
      </c>
      <c r="U2561" s="273" t="s">
        <v>73</v>
      </c>
      <c r="V2561" s="273" t="s">
        <v>1043</v>
      </c>
      <c r="W2561" s="273">
        <v>163954</v>
      </c>
      <c r="X2561" s="273" t="s">
        <v>64</v>
      </c>
      <c r="Y2561" s="273" t="s">
        <v>63</v>
      </c>
      <c r="Z2561" s="273" t="s">
        <v>120</v>
      </c>
      <c r="AA2561" s="273" t="s">
        <v>120</v>
      </c>
      <c r="AB2561" s="274">
        <v>45200</v>
      </c>
      <c r="AC2561" s="273">
        <v>14019</v>
      </c>
      <c r="AD2561" s="273">
        <v>6</v>
      </c>
      <c r="AE2561" s="273">
        <v>0.36449999999999999</v>
      </c>
      <c r="AF2561" s="273" t="s">
        <v>90</v>
      </c>
      <c r="AG2561" s="273" t="s">
        <v>1015</v>
      </c>
      <c r="AH2561" s="273" t="s">
        <v>1476</v>
      </c>
      <c r="AI2561" s="273" t="s">
        <v>123</v>
      </c>
      <c r="AJ2561" s="273" t="s">
        <v>200</v>
      </c>
      <c r="AK2561" s="273">
        <v>261273</v>
      </c>
      <c r="BV2561" s="279" t="s">
        <v>64</v>
      </c>
      <c r="BW2561" s="280" t="s">
        <v>75</v>
      </c>
      <c r="BX2561" s="280" t="s">
        <v>79</v>
      </c>
      <c r="BY2561" s="280" t="s">
        <v>79</v>
      </c>
      <c r="BZ2561" s="280" t="s">
        <v>204</v>
      </c>
      <c r="CA2561" s="280" t="s">
        <v>205</v>
      </c>
      <c r="CB2561" s="280" t="s">
        <v>206</v>
      </c>
      <c r="CC2561" s="280" t="s">
        <v>207</v>
      </c>
      <c r="CD2561" s="281">
        <v>0</v>
      </c>
      <c r="CE2561" s="277">
        <v>44927</v>
      </c>
      <c r="CF2561" s="280"/>
      <c r="CG2561" s="280" t="s">
        <v>181</v>
      </c>
      <c r="CH2561" s="280"/>
      <c r="CI2561" s="280" t="s">
        <v>208</v>
      </c>
      <c r="CJ2561" s="280" t="s">
        <v>209</v>
      </c>
      <c r="CK2561" s="280"/>
      <c r="CL2561" s="280"/>
      <c r="CM2561" s="280" t="s">
        <v>73</v>
      </c>
      <c r="CN2561" s="280">
        <v>3</v>
      </c>
    </row>
    <row r="2562" spans="4:92">
      <c r="D2562" s="273" t="s">
        <v>83</v>
      </c>
      <c r="E2562" s="273" t="s">
        <v>63</v>
      </c>
      <c r="F2562" s="273" t="s">
        <v>157</v>
      </c>
      <c r="G2562" s="273" t="s">
        <v>157</v>
      </c>
      <c r="H2562" s="274">
        <v>44927</v>
      </c>
      <c r="I2562" s="273">
        <v>11131</v>
      </c>
      <c r="J2562" s="273">
        <v>10</v>
      </c>
      <c r="K2562" s="273">
        <v>0</v>
      </c>
      <c r="L2562" s="273" t="s">
        <v>66</v>
      </c>
      <c r="N2562" s="273" t="s">
        <v>107</v>
      </c>
      <c r="W2562" s="273">
        <v>136711</v>
      </c>
      <c r="X2562" s="273" t="s">
        <v>64</v>
      </c>
      <c r="Y2562" s="273" t="s">
        <v>63</v>
      </c>
      <c r="Z2562" s="273" t="s">
        <v>120</v>
      </c>
      <c r="AA2562" s="273" t="s">
        <v>120</v>
      </c>
      <c r="AB2562" s="274">
        <v>45200</v>
      </c>
      <c r="AC2562" s="273">
        <v>14019</v>
      </c>
      <c r="AD2562" s="273">
        <v>6</v>
      </c>
      <c r="AE2562" s="273">
        <v>0.8</v>
      </c>
      <c r="AF2562" s="273" t="s">
        <v>90</v>
      </c>
      <c r="AG2562" s="273" t="s">
        <v>1198</v>
      </c>
      <c r="AH2562" s="273" t="s">
        <v>1870</v>
      </c>
      <c r="AI2562" s="273" t="s">
        <v>123</v>
      </c>
      <c r="AJ2562" s="273" t="s">
        <v>200</v>
      </c>
      <c r="AK2562" s="273">
        <v>261279</v>
      </c>
      <c r="BV2562" s="336" t="s">
        <v>64</v>
      </c>
      <c r="BW2562" s="337" t="s">
        <v>75</v>
      </c>
      <c r="BX2562" s="337" t="s">
        <v>79</v>
      </c>
      <c r="BY2562" s="337" t="s">
        <v>79</v>
      </c>
      <c r="BZ2562" s="337" t="s">
        <v>204</v>
      </c>
      <c r="CA2562" s="337" t="s">
        <v>205</v>
      </c>
      <c r="CB2562" s="337" t="s">
        <v>206</v>
      </c>
      <c r="CC2562" s="337" t="s">
        <v>207</v>
      </c>
      <c r="CD2562" s="338">
        <v>0</v>
      </c>
      <c r="CE2562" s="335">
        <v>44927</v>
      </c>
      <c r="CF2562" s="337"/>
      <c r="CG2562" s="337" t="s">
        <v>181</v>
      </c>
      <c r="CH2562" s="337"/>
      <c r="CI2562" s="337" t="s">
        <v>208</v>
      </c>
      <c r="CJ2562" s="337" t="s">
        <v>209</v>
      </c>
      <c r="CK2562" s="337"/>
      <c r="CL2562" s="337"/>
      <c r="CM2562" s="337" t="s">
        <v>73</v>
      </c>
      <c r="CN2562" s="337">
        <v>3</v>
      </c>
    </row>
    <row r="2563" spans="4:92">
      <c r="D2563" s="273" t="s">
        <v>83</v>
      </c>
      <c r="E2563" s="273" t="s">
        <v>63</v>
      </c>
      <c r="F2563" s="273" t="s">
        <v>157</v>
      </c>
      <c r="G2563" s="273" t="s">
        <v>157</v>
      </c>
      <c r="H2563" s="274">
        <v>44927</v>
      </c>
      <c r="I2563" s="273">
        <v>11131</v>
      </c>
      <c r="J2563" s="273">
        <v>10</v>
      </c>
      <c r="K2563" s="273">
        <v>56094</v>
      </c>
      <c r="L2563" s="273" t="s">
        <v>66</v>
      </c>
      <c r="M2563" s="273">
        <v>9343.0920000000006</v>
      </c>
      <c r="N2563" s="273" t="s">
        <v>115</v>
      </c>
      <c r="W2563" s="273">
        <v>136710</v>
      </c>
      <c r="X2563" s="273" t="s">
        <v>64</v>
      </c>
      <c r="Y2563" s="273" t="s">
        <v>63</v>
      </c>
      <c r="Z2563" s="273" t="s">
        <v>120</v>
      </c>
      <c r="AA2563" s="273" t="s">
        <v>120</v>
      </c>
      <c r="AB2563" s="274">
        <v>45231</v>
      </c>
      <c r="AC2563" s="273">
        <v>14386</v>
      </c>
      <c r="AD2563" s="273">
        <v>6</v>
      </c>
      <c r="AK2563" s="273">
        <v>267713</v>
      </c>
      <c r="BV2563" s="279" t="s">
        <v>64</v>
      </c>
      <c r="BW2563" s="280" t="s">
        <v>75</v>
      </c>
      <c r="BX2563" s="280" t="s">
        <v>79</v>
      </c>
      <c r="BY2563" s="280" t="s">
        <v>79</v>
      </c>
      <c r="BZ2563" s="280" t="s">
        <v>204</v>
      </c>
      <c r="CA2563" s="280" t="s">
        <v>205</v>
      </c>
      <c r="CB2563" s="280" t="s">
        <v>206</v>
      </c>
      <c r="CC2563" s="280" t="s">
        <v>207</v>
      </c>
      <c r="CD2563" s="281">
        <v>0</v>
      </c>
      <c r="CE2563" s="277">
        <v>44927</v>
      </c>
      <c r="CF2563" s="280"/>
      <c r="CG2563" s="280" t="s">
        <v>181</v>
      </c>
      <c r="CH2563" s="280"/>
      <c r="CI2563" s="280" t="s">
        <v>208</v>
      </c>
      <c r="CJ2563" s="280" t="s">
        <v>209</v>
      </c>
      <c r="CK2563" s="280"/>
      <c r="CL2563" s="280"/>
      <c r="CM2563" s="280" t="s">
        <v>73</v>
      </c>
      <c r="CN2563" s="280">
        <v>3</v>
      </c>
    </row>
    <row r="2564" spans="4:92">
      <c r="D2564" s="273" t="s">
        <v>83</v>
      </c>
      <c r="E2564" s="273" t="s">
        <v>63</v>
      </c>
      <c r="F2564" s="273" t="s">
        <v>157</v>
      </c>
      <c r="G2564" s="273" t="s">
        <v>157</v>
      </c>
      <c r="H2564" s="274">
        <v>45200</v>
      </c>
      <c r="I2564" s="273">
        <v>14025</v>
      </c>
      <c r="J2564" s="273">
        <v>10</v>
      </c>
      <c r="K2564" s="273">
        <v>160860</v>
      </c>
      <c r="L2564" s="273" t="s">
        <v>66</v>
      </c>
      <c r="M2564" s="273">
        <v>22657.852800000001</v>
      </c>
      <c r="N2564" s="273" t="s">
        <v>67</v>
      </c>
      <c r="P2564" s="273" t="s">
        <v>68</v>
      </c>
      <c r="Q2564" s="273" t="s">
        <v>69</v>
      </c>
      <c r="R2564" s="273" t="s">
        <v>1013</v>
      </c>
      <c r="S2564" s="273" t="s">
        <v>71</v>
      </c>
      <c r="T2564" s="273" t="s">
        <v>72</v>
      </c>
      <c r="U2564" s="273" t="s">
        <v>73</v>
      </c>
      <c r="V2564" s="273" t="s">
        <v>74</v>
      </c>
      <c r="W2564" s="273">
        <v>262878</v>
      </c>
      <c r="X2564" s="273" t="s">
        <v>64</v>
      </c>
      <c r="Y2564" s="273" t="s">
        <v>63</v>
      </c>
      <c r="Z2564" s="273" t="s">
        <v>120</v>
      </c>
      <c r="AA2564" s="273" t="s">
        <v>120</v>
      </c>
      <c r="AB2564" s="274">
        <v>45231</v>
      </c>
      <c r="AC2564" s="273">
        <v>14387</v>
      </c>
      <c r="AD2564" s="273">
        <v>6</v>
      </c>
      <c r="AE2564" s="273">
        <v>9.1349999999999998</v>
      </c>
      <c r="AF2564" s="273" t="s">
        <v>90</v>
      </c>
      <c r="AG2564" s="273" t="s">
        <v>882</v>
      </c>
      <c r="AH2564" s="273" t="s">
        <v>1184</v>
      </c>
      <c r="AI2564" s="273" t="s">
        <v>123</v>
      </c>
      <c r="AJ2564" s="273" t="s">
        <v>1185</v>
      </c>
      <c r="AK2564" s="273">
        <v>285891</v>
      </c>
      <c r="BV2564" s="336" t="s">
        <v>64</v>
      </c>
      <c r="BW2564" s="337" t="s">
        <v>75</v>
      </c>
      <c r="BX2564" s="337" t="s">
        <v>79</v>
      </c>
      <c r="BY2564" s="337" t="s">
        <v>79</v>
      </c>
      <c r="BZ2564" s="337" t="s">
        <v>204</v>
      </c>
      <c r="CA2564" s="337" t="s">
        <v>205</v>
      </c>
      <c r="CB2564" s="337" t="s">
        <v>206</v>
      </c>
      <c r="CC2564" s="337" t="s">
        <v>207</v>
      </c>
      <c r="CD2564" s="338">
        <v>0</v>
      </c>
      <c r="CE2564" s="335">
        <v>44927</v>
      </c>
      <c r="CF2564" s="337"/>
      <c r="CG2564" s="337" t="s">
        <v>181</v>
      </c>
      <c r="CH2564" s="337"/>
      <c r="CI2564" s="337" t="s">
        <v>208</v>
      </c>
      <c r="CJ2564" s="337" t="s">
        <v>209</v>
      </c>
      <c r="CK2564" s="337"/>
      <c r="CL2564" s="337"/>
      <c r="CM2564" s="337" t="s">
        <v>73</v>
      </c>
      <c r="CN2564" s="337">
        <v>3</v>
      </c>
    </row>
    <row r="2565" spans="4:92">
      <c r="D2565" s="273" t="s">
        <v>83</v>
      </c>
      <c r="E2565" s="273" t="s">
        <v>63</v>
      </c>
      <c r="F2565" s="273" t="s">
        <v>157</v>
      </c>
      <c r="G2565" s="273" t="s">
        <v>157</v>
      </c>
      <c r="H2565" s="274">
        <v>45200</v>
      </c>
      <c r="I2565" s="273">
        <v>14025</v>
      </c>
      <c r="J2565" s="273">
        <v>10</v>
      </c>
      <c r="K2565" s="273">
        <v>16192</v>
      </c>
      <c r="L2565" s="273" t="s">
        <v>66</v>
      </c>
      <c r="M2565" s="273">
        <v>1907.62528</v>
      </c>
      <c r="N2565" s="273" t="s">
        <v>67</v>
      </c>
      <c r="P2565" s="273" t="s">
        <v>92</v>
      </c>
      <c r="Q2565" s="273" t="s">
        <v>69</v>
      </c>
      <c r="R2565" s="273" t="s">
        <v>1013</v>
      </c>
      <c r="S2565" s="273" t="s">
        <v>93</v>
      </c>
      <c r="T2565" s="273" t="s">
        <v>94</v>
      </c>
      <c r="U2565" s="273" t="s">
        <v>73</v>
      </c>
      <c r="V2565" s="273" t="s">
        <v>95</v>
      </c>
      <c r="W2565" s="273">
        <v>262895</v>
      </c>
      <c r="X2565" s="273" t="s">
        <v>64</v>
      </c>
      <c r="Y2565" s="273" t="s">
        <v>63</v>
      </c>
      <c r="Z2565" s="273" t="s">
        <v>120</v>
      </c>
      <c r="AA2565" s="273" t="s">
        <v>120</v>
      </c>
      <c r="AB2565" s="274">
        <v>45231</v>
      </c>
      <c r="AC2565" s="273">
        <v>14387</v>
      </c>
      <c r="AD2565" s="273">
        <v>6</v>
      </c>
      <c r="AE2565" s="273">
        <v>4.2</v>
      </c>
      <c r="AF2565" s="273" t="s">
        <v>90</v>
      </c>
      <c r="AG2565" s="273" t="s">
        <v>1190</v>
      </c>
      <c r="AH2565" s="273" t="s">
        <v>1096</v>
      </c>
      <c r="AI2565" s="273" t="s">
        <v>123</v>
      </c>
      <c r="AJ2565" s="273" t="s">
        <v>200</v>
      </c>
      <c r="AK2565" s="273">
        <v>285963</v>
      </c>
      <c r="BV2565" s="279" t="s">
        <v>64</v>
      </c>
      <c r="BW2565" s="280" t="s">
        <v>75</v>
      </c>
      <c r="BX2565" s="280" t="s">
        <v>79</v>
      </c>
      <c r="BY2565" s="280" t="s">
        <v>79</v>
      </c>
      <c r="BZ2565" s="280" t="s">
        <v>204</v>
      </c>
      <c r="CA2565" s="280" t="s">
        <v>205</v>
      </c>
      <c r="CB2565" s="280" t="s">
        <v>206</v>
      </c>
      <c r="CC2565" s="280" t="s">
        <v>207</v>
      </c>
      <c r="CD2565" s="281">
        <v>0</v>
      </c>
      <c r="CE2565" s="277">
        <v>44927</v>
      </c>
      <c r="CF2565" s="280"/>
      <c r="CG2565" s="280" t="s">
        <v>181</v>
      </c>
      <c r="CH2565" s="280"/>
      <c r="CI2565" s="280" t="s">
        <v>208</v>
      </c>
      <c r="CJ2565" s="280" t="s">
        <v>209</v>
      </c>
      <c r="CK2565" s="280"/>
      <c r="CL2565" s="280"/>
      <c r="CM2565" s="280" t="s">
        <v>73</v>
      </c>
      <c r="CN2565" s="280">
        <v>3</v>
      </c>
    </row>
    <row r="2566" spans="4:92">
      <c r="D2566" s="273" t="s">
        <v>83</v>
      </c>
      <c r="E2566" s="273" t="s">
        <v>63</v>
      </c>
      <c r="F2566" s="273" t="s">
        <v>157</v>
      </c>
      <c r="G2566" s="273" t="s">
        <v>157</v>
      </c>
      <c r="H2566" s="274">
        <v>45200</v>
      </c>
      <c r="I2566" s="273">
        <v>14025</v>
      </c>
      <c r="J2566" s="273">
        <v>10</v>
      </c>
      <c r="K2566" s="273">
        <v>0</v>
      </c>
      <c r="L2566" s="273" t="s">
        <v>66</v>
      </c>
      <c r="N2566" s="273" t="s">
        <v>107</v>
      </c>
      <c r="W2566" s="273">
        <v>262827</v>
      </c>
      <c r="X2566" s="273" t="s">
        <v>64</v>
      </c>
      <c r="Y2566" s="273" t="s">
        <v>63</v>
      </c>
      <c r="Z2566" s="273" t="s">
        <v>120</v>
      </c>
      <c r="AA2566" s="273" t="s">
        <v>120</v>
      </c>
      <c r="AB2566" s="274">
        <v>45231</v>
      </c>
      <c r="AC2566" s="273">
        <v>14387</v>
      </c>
      <c r="AD2566" s="273">
        <v>6</v>
      </c>
      <c r="AE2566" s="273">
        <v>30.29</v>
      </c>
      <c r="AF2566" s="273" t="s">
        <v>90</v>
      </c>
      <c r="AG2566" s="273" t="s">
        <v>887</v>
      </c>
      <c r="AH2566" s="273" t="s">
        <v>1194</v>
      </c>
      <c r="AI2566" s="273" t="s">
        <v>123</v>
      </c>
      <c r="AJ2566" s="273" t="s">
        <v>200</v>
      </c>
      <c r="AK2566" s="273">
        <v>285898</v>
      </c>
      <c r="BV2566" s="336" t="s">
        <v>64</v>
      </c>
      <c r="BW2566" s="337" t="s">
        <v>75</v>
      </c>
      <c r="BX2566" s="337" t="s">
        <v>79</v>
      </c>
      <c r="BY2566" s="337" t="s">
        <v>79</v>
      </c>
      <c r="BZ2566" s="337" t="s">
        <v>204</v>
      </c>
      <c r="CA2566" s="337" t="s">
        <v>205</v>
      </c>
      <c r="CB2566" s="337" t="s">
        <v>206</v>
      </c>
      <c r="CC2566" s="337" t="s">
        <v>207</v>
      </c>
      <c r="CD2566" s="338">
        <v>0</v>
      </c>
      <c r="CE2566" s="335">
        <v>44927</v>
      </c>
      <c r="CF2566" s="337"/>
      <c r="CG2566" s="337" t="s">
        <v>181</v>
      </c>
      <c r="CH2566" s="337"/>
      <c r="CI2566" s="337" t="s">
        <v>208</v>
      </c>
      <c r="CJ2566" s="337" t="s">
        <v>209</v>
      </c>
      <c r="CK2566" s="337"/>
      <c r="CL2566" s="337"/>
      <c r="CM2566" s="337" t="s">
        <v>73</v>
      </c>
      <c r="CN2566" s="337">
        <v>3</v>
      </c>
    </row>
    <row r="2567" spans="4:92">
      <c r="D2567" s="273" t="s">
        <v>83</v>
      </c>
      <c r="E2567" s="273" t="s">
        <v>63</v>
      </c>
      <c r="F2567" s="273" t="s">
        <v>157</v>
      </c>
      <c r="G2567" s="273" t="s">
        <v>157</v>
      </c>
      <c r="H2567" s="274">
        <v>45200</v>
      </c>
      <c r="I2567" s="273">
        <v>14025</v>
      </c>
      <c r="J2567" s="273">
        <v>10</v>
      </c>
      <c r="K2567" s="273">
        <v>18017</v>
      </c>
      <c r="L2567" s="273" t="s">
        <v>66</v>
      </c>
      <c r="M2567" s="273">
        <v>7174.4332000000004</v>
      </c>
      <c r="N2567" s="273" t="s">
        <v>115</v>
      </c>
      <c r="W2567" s="273">
        <v>262826</v>
      </c>
      <c r="X2567" s="273" t="s">
        <v>64</v>
      </c>
      <c r="Y2567" s="273" t="s">
        <v>63</v>
      </c>
      <c r="Z2567" s="273" t="s">
        <v>120</v>
      </c>
      <c r="AA2567" s="273" t="s">
        <v>120</v>
      </c>
      <c r="AB2567" s="274">
        <v>45231</v>
      </c>
      <c r="AC2567" s="273">
        <v>14387</v>
      </c>
      <c r="AD2567" s="273">
        <v>6</v>
      </c>
      <c r="AE2567" s="273">
        <v>12.964</v>
      </c>
      <c r="AF2567" s="273" t="s">
        <v>90</v>
      </c>
      <c r="AG2567" s="273" t="s">
        <v>884</v>
      </c>
      <c r="AH2567" s="273" t="s">
        <v>1195</v>
      </c>
      <c r="AI2567" s="273" t="s">
        <v>123</v>
      </c>
      <c r="AJ2567" s="273" t="s">
        <v>200</v>
      </c>
      <c r="AK2567" s="273">
        <v>285904</v>
      </c>
      <c r="BV2567" s="279" t="s">
        <v>64</v>
      </c>
      <c r="BW2567" s="280" t="s">
        <v>75</v>
      </c>
      <c r="BX2567" s="280" t="s">
        <v>79</v>
      </c>
      <c r="BY2567" s="280" t="s">
        <v>79</v>
      </c>
      <c r="BZ2567" s="280" t="s">
        <v>204</v>
      </c>
      <c r="CA2567" s="280" t="s">
        <v>205</v>
      </c>
      <c r="CB2567" s="280" t="s">
        <v>206</v>
      </c>
      <c r="CC2567" s="280" t="s">
        <v>207</v>
      </c>
      <c r="CD2567" s="281">
        <v>0</v>
      </c>
      <c r="CE2567" s="277">
        <v>44927</v>
      </c>
      <c r="CF2567" s="280"/>
      <c r="CG2567" s="280" t="s">
        <v>181</v>
      </c>
      <c r="CH2567" s="280"/>
      <c r="CI2567" s="280" t="s">
        <v>208</v>
      </c>
      <c r="CJ2567" s="280" t="s">
        <v>209</v>
      </c>
      <c r="CK2567" s="280"/>
      <c r="CL2567" s="280"/>
      <c r="CM2567" s="280" t="s">
        <v>73</v>
      </c>
      <c r="CN2567" s="280">
        <v>3</v>
      </c>
    </row>
    <row r="2568" spans="4:92">
      <c r="D2568" s="273" t="s">
        <v>83</v>
      </c>
      <c r="E2568" s="273" t="s">
        <v>63</v>
      </c>
      <c r="F2568" s="273" t="s">
        <v>157</v>
      </c>
      <c r="G2568" s="273" t="s">
        <v>157</v>
      </c>
      <c r="H2568" s="274">
        <v>45231</v>
      </c>
      <c r="I2568" s="273">
        <v>14393</v>
      </c>
      <c r="J2568" s="273">
        <v>10</v>
      </c>
      <c r="K2568" s="273">
        <v>16000</v>
      </c>
      <c r="L2568" s="273" t="s">
        <v>66</v>
      </c>
      <c r="M2568" s="273">
        <v>0</v>
      </c>
      <c r="N2568" s="273" t="s">
        <v>1010</v>
      </c>
      <c r="O2568" s="273">
        <v>0</v>
      </c>
      <c r="P2568" s="273" t="s">
        <v>1011</v>
      </c>
      <c r="Q2568" s="273" t="s">
        <v>69</v>
      </c>
      <c r="R2568" s="273" t="s">
        <v>1013</v>
      </c>
      <c r="S2568" s="273" t="s">
        <v>1298</v>
      </c>
      <c r="U2568" s="273" t="s">
        <v>73</v>
      </c>
      <c r="V2568" s="273" t="s">
        <v>1485</v>
      </c>
      <c r="W2568" s="273">
        <v>288836</v>
      </c>
      <c r="X2568" s="273" t="s">
        <v>64</v>
      </c>
      <c r="Y2568" s="273" t="s">
        <v>63</v>
      </c>
      <c r="Z2568" s="273" t="s">
        <v>120</v>
      </c>
      <c r="AA2568" s="273" t="s">
        <v>120</v>
      </c>
      <c r="AB2568" s="274">
        <v>45231</v>
      </c>
      <c r="AC2568" s="273">
        <v>14387</v>
      </c>
      <c r="AD2568" s="273">
        <v>6</v>
      </c>
      <c r="AE2568" s="273">
        <v>7.55</v>
      </c>
      <c r="AF2568" s="273" t="s">
        <v>90</v>
      </c>
      <c r="AG2568" s="273" t="s">
        <v>795</v>
      </c>
      <c r="AH2568" s="273" t="s">
        <v>1197</v>
      </c>
      <c r="AI2568" s="273" t="s">
        <v>123</v>
      </c>
      <c r="AJ2568" s="273" t="s">
        <v>200</v>
      </c>
      <c r="AK2568" s="273">
        <v>285910</v>
      </c>
      <c r="BV2568" s="336" t="s">
        <v>64</v>
      </c>
      <c r="BW2568" s="337" t="s">
        <v>75</v>
      </c>
      <c r="BX2568" s="337" t="s">
        <v>79</v>
      </c>
      <c r="BY2568" s="337" t="s">
        <v>79</v>
      </c>
      <c r="BZ2568" s="337" t="s">
        <v>86</v>
      </c>
      <c r="CA2568" s="337" t="s">
        <v>87</v>
      </c>
      <c r="CB2568" s="337" t="s">
        <v>179</v>
      </c>
      <c r="CC2568" s="337" t="s">
        <v>180</v>
      </c>
      <c r="CD2568" s="338">
        <v>1</v>
      </c>
      <c r="CE2568" s="335">
        <v>44927</v>
      </c>
      <c r="CF2568" s="337"/>
      <c r="CG2568" s="337" t="s">
        <v>181</v>
      </c>
      <c r="CH2568" s="337"/>
      <c r="CI2568" s="337" t="s">
        <v>181</v>
      </c>
      <c r="CJ2568" s="337" t="s">
        <v>1834</v>
      </c>
      <c r="CK2568" s="337"/>
      <c r="CL2568" s="337"/>
      <c r="CM2568" s="337" t="s">
        <v>73</v>
      </c>
      <c r="CN2568" s="337">
        <v>3</v>
      </c>
    </row>
    <row r="2569" spans="4:92">
      <c r="D2569" s="273" t="s">
        <v>83</v>
      </c>
      <c r="E2569" s="273" t="s">
        <v>63</v>
      </c>
      <c r="F2569" s="273" t="s">
        <v>157</v>
      </c>
      <c r="G2569" s="273" t="s">
        <v>157</v>
      </c>
      <c r="H2569" s="274">
        <v>45231</v>
      </c>
      <c r="I2569" s="273">
        <v>14393</v>
      </c>
      <c r="J2569" s="273">
        <v>10</v>
      </c>
      <c r="K2569" s="273">
        <v>38392</v>
      </c>
      <c r="L2569" s="273" t="s">
        <v>66</v>
      </c>
      <c r="M2569" s="273">
        <v>4951.4317600000004</v>
      </c>
      <c r="N2569" s="273" t="s">
        <v>67</v>
      </c>
      <c r="P2569" s="273" t="s">
        <v>92</v>
      </c>
      <c r="Q2569" s="273" t="s">
        <v>69</v>
      </c>
      <c r="R2569" s="273" t="s">
        <v>70</v>
      </c>
      <c r="S2569" s="273" t="s">
        <v>834</v>
      </c>
      <c r="T2569" s="273" t="s">
        <v>835</v>
      </c>
      <c r="U2569" s="273" t="s">
        <v>73</v>
      </c>
      <c r="V2569" s="273" t="s">
        <v>836</v>
      </c>
      <c r="W2569" s="273">
        <v>288852</v>
      </c>
      <c r="X2569" s="273" t="s">
        <v>64</v>
      </c>
      <c r="Y2569" s="273" t="s">
        <v>63</v>
      </c>
      <c r="Z2569" s="273" t="s">
        <v>120</v>
      </c>
      <c r="AA2569" s="273" t="s">
        <v>120</v>
      </c>
      <c r="AB2569" s="274">
        <v>45231</v>
      </c>
      <c r="AC2569" s="273">
        <v>14387</v>
      </c>
      <c r="AD2569" s="273">
        <v>6</v>
      </c>
      <c r="AE2569" s="273">
        <v>2.8000000000000001E-2</v>
      </c>
      <c r="AF2569" s="273" t="s">
        <v>90</v>
      </c>
      <c r="AG2569" s="273" t="s">
        <v>1198</v>
      </c>
      <c r="AH2569" s="273" t="s">
        <v>1045</v>
      </c>
      <c r="AI2569" s="273" t="s">
        <v>123</v>
      </c>
      <c r="AJ2569" s="273" t="s">
        <v>200</v>
      </c>
      <c r="AK2569" s="273">
        <v>285916</v>
      </c>
      <c r="BV2569" s="279" t="s">
        <v>64</v>
      </c>
      <c r="BW2569" s="280" t="s">
        <v>75</v>
      </c>
      <c r="BX2569" s="280" t="s">
        <v>79</v>
      </c>
      <c r="BY2569" s="280" t="s">
        <v>79</v>
      </c>
      <c r="BZ2569" s="280" t="s">
        <v>86</v>
      </c>
      <c r="CA2569" s="280" t="s">
        <v>87</v>
      </c>
      <c r="CB2569" s="280" t="s">
        <v>179</v>
      </c>
      <c r="CC2569" s="280" t="s">
        <v>180</v>
      </c>
      <c r="CD2569" s="281">
        <v>1</v>
      </c>
      <c r="CE2569" s="277">
        <v>44927</v>
      </c>
      <c r="CF2569" s="280"/>
      <c r="CG2569" s="280" t="s">
        <v>181</v>
      </c>
      <c r="CH2569" s="280"/>
      <c r="CI2569" s="280" t="s">
        <v>181</v>
      </c>
      <c r="CJ2569" s="280" t="s">
        <v>1834</v>
      </c>
      <c r="CK2569" s="280"/>
      <c r="CL2569" s="280"/>
      <c r="CM2569" s="280" t="s">
        <v>73</v>
      </c>
      <c r="CN2569" s="280">
        <v>3</v>
      </c>
    </row>
    <row r="2570" spans="4:92">
      <c r="D2570" s="273" t="s">
        <v>83</v>
      </c>
      <c r="E2570" s="273" t="s">
        <v>63</v>
      </c>
      <c r="F2570" s="273" t="s">
        <v>157</v>
      </c>
      <c r="G2570" s="273" t="s">
        <v>157</v>
      </c>
      <c r="H2570" s="274">
        <v>45231</v>
      </c>
      <c r="I2570" s="273">
        <v>14393</v>
      </c>
      <c r="J2570" s="273">
        <v>10</v>
      </c>
      <c r="K2570" s="273">
        <v>58644</v>
      </c>
      <c r="L2570" s="273" t="s">
        <v>66</v>
      </c>
      <c r="M2570" s="273">
        <v>10358.3128</v>
      </c>
      <c r="N2570" s="273" t="s">
        <v>67</v>
      </c>
      <c r="P2570" s="273" t="s">
        <v>1011</v>
      </c>
      <c r="Q2570" s="273" t="s">
        <v>69</v>
      </c>
      <c r="R2570" s="273" t="s">
        <v>70</v>
      </c>
      <c r="S2570" s="273" t="s">
        <v>1041</v>
      </c>
      <c r="T2570" s="273" t="s">
        <v>1042</v>
      </c>
      <c r="U2570" s="273" t="s">
        <v>73</v>
      </c>
      <c r="V2570" s="273" t="s">
        <v>1043</v>
      </c>
      <c r="W2570" s="273">
        <v>288869</v>
      </c>
      <c r="X2570" s="273" t="s">
        <v>64</v>
      </c>
      <c r="Y2570" s="273" t="s">
        <v>63</v>
      </c>
      <c r="Z2570" s="273" t="s">
        <v>165</v>
      </c>
      <c r="AA2570" s="273" t="s">
        <v>165</v>
      </c>
      <c r="AB2570" s="274">
        <v>45017</v>
      </c>
      <c r="AC2570" s="273">
        <v>12044</v>
      </c>
      <c r="AD2570" s="273">
        <v>11</v>
      </c>
      <c r="AE2570" s="273">
        <v>7.01</v>
      </c>
      <c r="AF2570" s="273" t="s">
        <v>90</v>
      </c>
      <c r="AG2570" s="273" t="s">
        <v>837</v>
      </c>
      <c r="AH2570" s="273" t="s">
        <v>1226</v>
      </c>
      <c r="AI2570" s="273" t="s">
        <v>123</v>
      </c>
      <c r="AJ2570" s="273" t="s">
        <v>200</v>
      </c>
      <c r="AK2570" s="273">
        <v>340375</v>
      </c>
      <c r="BV2570" s="336" t="s">
        <v>64</v>
      </c>
      <c r="BW2570" s="337" t="s">
        <v>75</v>
      </c>
      <c r="BX2570" s="337" t="s">
        <v>79</v>
      </c>
      <c r="BY2570" s="337" t="s">
        <v>79</v>
      </c>
      <c r="BZ2570" s="337" t="s">
        <v>86</v>
      </c>
      <c r="CA2570" s="337" t="s">
        <v>87</v>
      </c>
      <c r="CB2570" s="337" t="s">
        <v>179</v>
      </c>
      <c r="CC2570" s="337" t="s">
        <v>180</v>
      </c>
      <c r="CD2570" s="338">
        <v>1</v>
      </c>
      <c r="CE2570" s="335">
        <v>44927</v>
      </c>
      <c r="CF2570" s="337"/>
      <c r="CG2570" s="337" t="s">
        <v>181</v>
      </c>
      <c r="CH2570" s="337"/>
      <c r="CI2570" s="337" t="s">
        <v>181</v>
      </c>
      <c r="CJ2570" s="337" t="s">
        <v>1834</v>
      </c>
      <c r="CK2570" s="337"/>
      <c r="CL2570" s="337"/>
      <c r="CM2570" s="337" t="s">
        <v>73</v>
      </c>
      <c r="CN2570" s="337">
        <v>3</v>
      </c>
    </row>
    <row r="2571" spans="4:92">
      <c r="D2571" s="273" t="s">
        <v>83</v>
      </c>
      <c r="E2571" s="273" t="s">
        <v>63</v>
      </c>
      <c r="F2571" s="273" t="s">
        <v>157</v>
      </c>
      <c r="G2571" s="273" t="s">
        <v>157</v>
      </c>
      <c r="H2571" s="274">
        <v>45231</v>
      </c>
      <c r="I2571" s="273">
        <v>14393</v>
      </c>
      <c r="J2571" s="273">
        <v>10</v>
      </c>
      <c r="K2571" s="273">
        <v>38185</v>
      </c>
      <c r="L2571" s="273" t="s">
        <v>66</v>
      </c>
      <c r="M2571" s="273">
        <v>5378.5212799999999</v>
      </c>
      <c r="N2571" s="273" t="s">
        <v>67</v>
      </c>
      <c r="P2571" s="273" t="s">
        <v>68</v>
      </c>
      <c r="Q2571" s="273" t="s">
        <v>69</v>
      </c>
      <c r="R2571" s="273" t="s">
        <v>1013</v>
      </c>
      <c r="S2571" s="273" t="s">
        <v>71</v>
      </c>
      <c r="T2571" s="273" t="s">
        <v>72</v>
      </c>
      <c r="U2571" s="273" t="s">
        <v>73</v>
      </c>
      <c r="V2571" s="273" t="s">
        <v>74</v>
      </c>
      <c r="W2571" s="273">
        <v>288886</v>
      </c>
      <c r="X2571" s="273" t="s">
        <v>64</v>
      </c>
      <c r="Y2571" s="273" t="s">
        <v>63</v>
      </c>
      <c r="Z2571" s="273" t="s">
        <v>165</v>
      </c>
      <c r="AA2571" s="273" t="s">
        <v>165</v>
      </c>
      <c r="AB2571" s="274">
        <v>45017</v>
      </c>
      <c r="AC2571" s="273">
        <v>12044</v>
      </c>
      <c r="AD2571" s="273">
        <v>11</v>
      </c>
      <c r="AE2571" s="273">
        <v>0</v>
      </c>
      <c r="AF2571" s="273" t="s">
        <v>90</v>
      </c>
      <c r="AG2571" s="273" t="s">
        <v>1227</v>
      </c>
      <c r="AH2571" s="273" t="s">
        <v>1228</v>
      </c>
      <c r="AI2571" s="273" t="s">
        <v>123</v>
      </c>
      <c r="AJ2571" s="273" t="s">
        <v>200</v>
      </c>
      <c r="AK2571" s="273">
        <v>340381</v>
      </c>
      <c r="BV2571" s="279" t="s">
        <v>64</v>
      </c>
      <c r="BW2571" s="280" t="s">
        <v>75</v>
      </c>
      <c r="BX2571" s="280" t="s">
        <v>79</v>
      </c>
      <c r="BY2571" s="280" t="s">
        <v>79</v>
      </c>
      <c r="BZ2571" s="280" t="s">
        <v>86</v>
      </c>
      <c r="CA2571" s="280" t="s">
        <v>87</v>
      </c>
      <c r="CB2571" s="280" t="s">
        <v>179</v>
      </c>
      <c r="CC2571" s="280" t="s">
        <v>180</v>
      </c>
      <c r="CD2571" s="281">
        <v>1</v>
      </c>
      <c r="CE2571" s="277">
        <v>44927</v>
      </c>
      <c r="CF2571" s="280"/>
      <c r="CG2571" s="280" t="s">
        <v>181</v>
      </c>
      <c r="CH2571" s="280"/>
      <c r="CI2571" s="280" t="s">
        <v>181</v>
      </c>
      <c r="CJ2571" s="280" t="s">
        <v>1834</v>
      </c>
      <c r="CK2571" s="280"/>
      <c r="CL2571" s="280"/>
      <c r="CM2571" s="280" t="s">
        <v>73</v>
      </c>
      <c r="CN2571" s="280">
        <v>3</v>
      </c>
    </row>
    <row r="2572" spans="4:92">
      <c r="D2572" s="273" t="s">
        <v>83</v>
      </c>
      <c r="E2572" s="273" t="s">
        <v>63</v>
      </c>
      <c r="F2572" s="273" t="s">
        <v>157</v>
      </c>
      <c r="G2572" s="273" t="s">
        <v>157</v>
      </c>
      <c r="H2572" s="274">
        <v>45231</v>
      </c>
      <c r="I2572" s="273">
        <v>14393</v>
      </c>
      <c r="J2572" s="273">
        <v>10</v>
      </c>
      <c r="K2572" s="273">
        <v>16771</v>
      </c>
      <c r="L2572" s="273" t="s">
        <v>66</v>
      </c>
      <c r="M2572" s="273">
        <v>1975.80592</v>
      </c>
      <c r="N2572" s="273" t="s">
        <v>67</v>
      </c>
      <c r="P2572" s="273" t="s">
        <v>92</v>
      </c>
      <c r="Q2572" s="273" t="s">
        <v>69</v>
      </c>
      <c r="R2572" s="273" t="s">
        <v>1013</v>
      </c>
      <c r="S2572" s="273" t="s">
        <v>93</v>
      </c>
      <c r="T2572" s="273" t="s">
        <v>94</v>
      </c>
      <c r="U2572" s="273" t="s">
        <v>73</v>
      </c>
      <c r="V2572" s="273" t="s">
        <v>95</v>
      </c>
      <c r="W2572" s="273">
        <v>288903</v>
      </c>
      <c r="X2572" s="273" t="s">
        <v>64</v>
      </c>
      <c r="Y2572" s="273" t="s">
        <v>63</v>
      </c>
      <c r="Z2572" s="273" t="s">
        <v>165</v>
      </c>
      <c r="AA2572" s="273" t="s">
        <v>165</v>
      </c>
      <c r="AB2572" s="274">
        <v>45017</v>
      </c>
      <c r="AC2572" s="273">
        <v>12044</v>
      </c>
      <c r="AD2572" s="273">
        <v>11</v>
      </c>
      <c r="AE2572" s="273">
        <v>0</v>
      </c>
      <c r="AF2572" s="273" t="s">
        <v>90</v>
      </c>
      <c r="AG2572" s="273" t="s">
        <v>1230</v>
      </c>
      <c r="AH2572" s="273" t="s">
        <v>1231</v>
      </c>
      <c r="AI2572" s="273" t="s">
        <v>123</v>
      </c>
      <c r="AJ2572" s="273" t="s">
        <v>214</v>
      </c>
      <c r="AK2572" s="273">
        <v>340387</v>
      </c>
      <c r="BV2572" s="336" t="s">
        <v>64</v>
      </c>
      <c r="BW2572" s="337" t="s">
        <v>75</v>
      </c>
      <c r="BX2572" s="337" t="s">
        <v>79</v>
      </c>
      <c r="BY2572" s="337" t="s">
        <v>79</v>
      </c>
      <c r="BZ2572" s="337" t="s">
        <v>86</v>
      </c>
      <c r="CA2572" s="337" t="s">
        <v>87</v>
      </c>
      <c r="CB2572" s="337" t="s">
        <v>179</v>
      </c>
      <c r="CC2572" s="337" t="s">
        <v>180</v>
      </c>
      <c r="CD2572" s="338">
        <v>1</v>
      </c>
      <c r="CE2572" s="335">
        <v>44927</v>
      </c>
      <c r="CF2572" s="337"/>
      <c r="CG2572" s="337" t="s">
        <v>181</v>
      </c>
      <c r="CH2572" s="337"/>
      <c r="CI2572" s="337" t="s">
        <v>181</v>
      </c>
      <c r="CJ2572" s="337" t="s">
        <v>1834</v>
      </c>
      <c r="CK2572" s="337"/>
      <c r="CL2572" s="337"/>
      <c r="CM2572" s="337" t="s">
        <v>73</v>
      </c>
      <c r="CN2572" s="337">
        <v>3</v>
      </c>
    </row>
    <row r="2573" spans="4:92">
      <c r="D2573" s="273" t="s">
        <v>83</v>
      </c>
      <c r="E2573" s="273" t="s">
        <v>63</v>
      </c>
      <c r="F2573" s="273" t="s">
        <v>157</v>
      </c>
      <c r="G2573" s="273" t="s">
        <v>157</v>
      </c>
      <c r="H2573" s="274">
        <v>45231</v>
      </c>
      <c r="I2573" s="273">
        <v>14393</v>
      </c>
      <c r="J2573" s="273">
        <v>10</v>
      </c>
      <c r="K2573" s="273">
        <v>0</v>
      </c>
      <c r="L2573" s="273" t="s">
        <v>66</v>
      </c>
      <c r="N2573" s="273" t="s">
        <v>107</v>
      </c>
      <c r="W2573" s="273">
        <v>288835</v>
      </c>
      <c r="X2573" s="273" t="s">
        <v>64</v>
      </c>
      <c r="Y2573" s="273" t="s">
        <v>63</v>
      </c>
      <c r="Z2573" s="273" t="s">
        <v>165</v>
      </c>
      <c r="AA2573" s="273" t="s">
        <v>165</v>
      </c>
      <c r="AB2573" s="274">
        <v>45017</v>
      </c>
      <c r="AC2573" s="273">
        <v>12044</v>
      </c>
      <c r="AD2573" s="273">
        <v>11</v>
      </c>
      <c r="AE2573" s="273">
        <v>0</v>
      </c>
      <c r="AF2573" s="273" t="s">
        <v>90</v>
      </c>
      <c r="AG2573" s="273" t="s">
        <v>1105</v>
      </c>
      <c r="AH2573" s="273" t="s">
        <v>1106</v>
      </c>
      <c r="AI2573" s="273" t="s">
        <v>123</v>
      </c>
      <c r="AJ2573" s="273" t="s">
        <v>214</v>
      </c>
      <c r="AK2573" s="273">
        <v>340393</v>
      </c>
      <c r="BV2573" s="279" t="s">
        <v>64</v>
      </c>
      <c r="BW2573" s="280" t="s">
        <v>75</v>
      </c>
      <c r="BX2573" s="280" t="s">
        <v>79</v>
      </c>
      <c r="BY2573" s="280" t="s">
        <v>79</v>
      </c>
      <c r="BZ2573" s="280" t="s">
        <v>86</v>
      </c>
      <c r="CA2573" s="280" t="s">
        <v>87</v>
      </c>
      <c r="CB2573" s="280" t="s">
        <v>179</v>
      </c>
      <c r="CC2573" s="280" t="s">
        <v>180</v>
      </c>
      <c r="CD2573" s="281">
        <v>1</v>
      </c>
      <c r="CE2573" s="277">
        <v>44927</v>
      </c>
      <c r="CF2573" s="280"/>
      <c r="CG2573" s="280" t="s">
        <v>181</v>
      </c>
      <c r="CH2573" s="280"/>
      <c r="CI2573" s="280" t="s">
        <v>181</v>
      </c>
      <c r="CJ2573" s="280" t="s">
        <v>1834</v>
      </c>
      <c r="CK2573" s="280"/>
      <c r="CL2573" s="280"/>
      <c r="CM2573" s="280" t="s">
        <v>73</v>
      </c>
      <c r="CN2573" s="280">
        <v>3</v>
      </c>
    </row>
    <row r="2574" spans="4:92">
      <c r="D2574" s="273" t="s">
        <v>83</v>
      </c>
      <c r="E2574" s="273" t="s">
        <v>63</v>
      </c>
      <c r="F2574" s="273" t="s">
        <v>157</v>
      </c>
      <c r="G2574" s="273" t="s">
        <v>157</v>
      </c>
      <c r="H2574" s="274">
        <v>45231</v>
      </c>
      <c r="I2574" s="273">
        <v>14393</v>
      </c>
      <c r="J2574" s="273">
        <v>10</v>
      </c>
      <c r="K2574" s="273">
        <v>102460</v>
      </c>
      <c r="L2574" s="273" t="s">
        <v>66</v>
      </c>
      <c r="M2574" s="273">
        <v>14858.00712</v>
      </c>
      <c r="N2574" s="273" t="s">
        <v>115</v>
      </c>
      <c r="W2574" s="273">
        <v>288834</v>
      </c>
      <c r="X2574" s="273" t="s">
        <v>64</v>
      </c>
      <c r="Y2574" s="273" t="s">
        <v>63</v>
      </c>
      <c r="Z2574" s="273" t="s">
        <v>165</v>
      </c>
      <c r="AA2574" s="273" t="s">
        <v>165</v>
      </c>
      <c r="AB2574" s="274">
        <v>45017</v>
      </c>
      <c r="AC2574" s="273">
        <v>12044</v>
      </c>
      <c r="AD2574" s="273">
        <v>11</v>
      </c>
      <c r="AE2574" s="273">
        <v>0</v>
      </c>
      <c r="AF2574" s="273" t="s">
        <v>90</v>
      </c>
      <c r="AG2574" s="273" t="s">
        <v>1105</v>
      </c>
      <c r="AH2574" s="273" t="s">
        <v>1106</v>
      </c>
      <c r="AI2574" s="273" t="s">
        <v>123</v>
      </c>
      <c r="AJ2574" s="273" t="s">
        <v>200</v>
      </c>
      <c r="AK2574" s="273">
        <v>340399</v>
      </c>
      <c r="BV2574" s="336" t="s">
        <v>64</v>
      </c>
      <c r="BW2574" s="337" t="s">
        <v>75</v>
      </c>
      <c r="BX2574" s="337" t="s">
        <v>79</v>
      </c>
      <c r="BY2574" s="337" t="s">
        <v>79</v>
      </c>
      <c r="BZ2574" s="337" t="s">
        <v>86</v>
      </c>
      <c r="CA2574" s="337" t="s">
        <v>87</v>
      </c>
      <c r="CB2574" s="337" t="s">
        <v>179</v>
      </c>
      <c r="CC2574" s="337" t="s">
        <v>180</v>
      </c>
      <c r="CD2574" s="338">
        <v>1</v>
      </c>
      <c r="CE2574" s="335">
        <v>44927</v>
      </c>
      <c r="CF2574" s="337"/>
      <c r="CG2574" s="337" t="s">
        <v>181</v>
      </c>
      <c r="CH2574" s="337"/>
      <c r="CI2574" s="337" t="s">
        <v>181</v>
      </c>
      <c r="CJ2574" s="337" t="s">
        <v>1834</v>
      </c>
      <c r="CK2574" s="337"/>
      <c r="CL2574" s="337"/>
      <c r="CM2574" s="337" t="s">
        <v>73</v>
      </c>
      <c r="CN2574" s="337">
        <v>3</v>
      </c>
    </row>
    <row r="2575" spans="4:92">
      <c r="D2575" s="273" t="s">
        <v>83</v>
      </c>
      <c r="E2575" s="273" t="s">
        <v>63</v>
      </c>
      <c r="F2575" s="273" t="s">
        <v>157</v>
      </c>
      <c r="G2575" s="273" t="s">
        <v>157</v>
      </c>
      <c r="H2575" s="274">
        <v>45261</v>
      </c>
      <c r="I2575" s="273">
        <v>16879</v>
      </c>
      <c r="J2575" s="273">
        <v>10</v>
      </c>
      <c r="K2575" s="273">
        <v>10000</v>
      </c>
      <c r="L2575" s="273" t="s">
        <v>66</v>
      </c>
      <c r="M2575" s="273">
        <v>0</v>
      </c>
      <c r="N2575" s="273" t="s">
        <v>1010</v>
      </c>
      <c r="O2575" s="273">
        <v>0</v>
      </c>
      <c r="P2575" s="273" t="s">
        <v>1011</v>
      </c>
      <c r="Q2575" s="273" t="s">
        <v>69</v>
      </c>
      <c r="R2575" s="273" t="s">
        <v>1013</v>
      </c>
      <c r="S2575" s="273" t="s">
        <v>1298</v>
      </c>
      <c r="U2575" s="273" t="s">
        <v>73</v>
      </c>
      <c r="V2575" s="273" t="s">
        <v>1485</v>
      </c>
      <c r="W2575" s="273">
        <v>318902</v>
      </c>
      <c r="X2575" s="273" t="s">
        <v>64</v>
      </c>
      <c r="Y2575" s="273" t="s">
        <v>63</v>
      </c>
      <c r="Z2575" s="273" t="s">
        <v>165</v>
      </c>
      <c r="AA2575" s="273" t="s">
        <v>165</v>
      </c>
      <c r="AB2575" s="274">
        <v>45017</v>
      </c>
      <c r="AC2575" s="273">
        <v>12044</v>
      </c>
      <c r="AD2575" s="273">
        <v>11</v>
      </c>
      <c r="AE2575" s="273">
        <v>0</v>
      </c>
      <c r="AF2575" s="273" t="s">
        <v>90</v>
      </c>
      <c r="AG2575" s="273" t="s">
        <v>1233</v>
      </c>
      <c r="AH2575" s="273" t="s">
        <v>1234</v>
      </c>
      <c r="AI2575" s="273" t="s">
        <v>123</v>
      </c>
      <c r="AJ2575" s="273" t="s">
        <v>214</v>
      </c>
      <c r="AK2575" s="273">
        <v>340405</v>
      </c>
      <c r="BV2575" s="279" t="s">
        <v>64</v>
      </c>
      <c r="BW2575" s="280" t="s">
        <v>75</v>
      </c>
      <c r="BX2575" s="280" t="s">
        <v>79</v>
      </c>
      <c r="BY2575" s="280" t="s">
        <v>79</v>
      </c>
      <c r="BZ2575" s="280" t="s">
        <v>86</v>
      </c>
      <c r="CA2575" s="280" t="s">
        <v>87</v>
      </c>
      <c r="CB2575" s="280" t="s">
        <v>179</v>
      </c>
      <c r="CC2575" s="280" t="s">
        <v>180</v>
      </c>
      <c r="CD2575" s="281">
        <v>1</v>
      </c>
      <c r="CE2575" s="277">
        <v>44927</v>
      </c>
      <c r="CF2575" s="280"/>
      <c r="CG2575" s="280" t="s">
        <v>181</v>
      </c>
      <c r="CH2575" s="280"/>
      <c r="CI2575" s="280" t="s">
        <v>181</v>
      </c>
      <c r="CJ2575" s="280" t="s">
        <v>1834</v>
      </c>
      <c r="CK2575" s="280"/>
      <c r="CL2575" s="280"/>
      <c r="CM2575" s="280" t="s">
        <v>73</v>
      </c>
      <c r="CN2575" s="280">
        <v>3</v>
      </c>
    </row>
    <row r="2576" spans="4:92">
      <c r="D2576" s="273" t="s">
        <v>83</v>
      </c>
      <c r="E2576" s="273" t="s">
        <v>63</v>
      </c>
      <c r="F2576" s="273" t="s">
        <v>157</v>
      </c>
      <c r="G2576" s="273" t="s">
        <v>157</v>
      </c>
      <c r="H2576" s="274">
        <v>45261</v>
      </c>
      <c r="I2576" s="273">
        <v>16879</v>
      </c>
      <c r="J2576" s="273">
        <v>10</v>
      </c>
      <c r="K2576" s="273">
        <v>57669</v>
      </c>
      <c r="L2576" s="273" t="s">
        <v>66</v>
      </c>
      <c r="M2576" s="273">
        <v>7437.5831200000002</v>
      </c>
      <c r="N2576" s="273" t="s">
        <v>67</v>
      </c>
      <c r="P2576" s="273" t="s">
        <v>92</v>
      </c>
      <c r="Q2576" s="273" t="s">
        <v>69</v>
      </c>
      <c r="R2576" s="273" t="s">
        <v>70</v>
      </c>
      <c r="S2576" s="273" t="s">
        <v>834</v>
      </c>
      <c r="T2576" s="273" t="s">
        <v>835</v>
      </c>
      <c r="U2576" s="273" t="s">
        <v>73</v>
      </c>
      <c r="V2576" s="273" t="s">
        <v>836</v>
      </c>
      <c r="W2576" s="273">
        <v>318918</v>
      </c>
      <c r="X2576" s="273" t="s">
        <v>64</v>
      </c>
      <c r="Y2576" s="273" t="s">
        <v>63</v>
      </c>
      <c r="Z2576" s="273" t="s">
        <v>165</v>
      </c>
      <c r="AA2576" s="273" t="s">
        <v>165</v>
      </c>
      <c r="AB2576" s="274">
        <v>45017</v>
      </c>
      <c r="AC2576" s="273">
        <v>12044</v>
      </c>
      <c r="AD2576" s="273">
        <v>11</v>
      </c>
      <c r="AE2576" s="273">
        <v>0</v>
      </c>
      <c r="AF2576" s="273" t="s">
        <v>90</v>
      </c>
      <c r="AG2576" s="273" t="s">
        <v>815</v>
      </c>
      <c r="AH2576" s="273" t="s">
        <v>230</v>
      </c>
      <c r="AI2576" s="273" t="s">
        <v>123</v>
      </c>
      <c r="AJ2576" s="273" t="s">
        <v>200</v>
      </c>
      <c r="AK2576" s="273">
        <v>340411</v>
      </c>
      <c r="BV2576" s="336" t="s">
        <v>64</v>
      </c>
      <c r="BW2576" s="337" t="s">
        <v>75</v>
      </c>
      <c r="BX2576" s="337" t="s">
        <v>79</v>
      </c>
      <c r="BY2576" s="337" t="s">
        <v>79</v>
      </c>
      <c r="BZ2576" s="337" t="s">
        <v>86</v>
      </c>
      <c r="CA2576" s="337" t="s">
        <v>87</v>
      </c>
      <c r="CB2576" s="337" t="s">
        <v>179</v>
      </c>
      <c r="CC2576" s="337" t="s">
        <v>180</v>
      </c>
      <c r="CD2576" s="338">
        <v>1</v>
      </c>
      <c r="CE2576" s="335">
        <v>44927</v>
      </c>
      <c r="CF2576" s="337"/>
      <c r="CG2576" s="337" t="s">
        <v>181</v>
      </c>
      <c r="CH2576" s="337"/>
      <c r="CI2576" s="337" t="s">
        <v>181</v>
      </c>
      <c r="CJ2576" s="337" t="s">
        <v>1834</v>
      </c>
      <c r="CK2576" s="337"/>
      <c r="CL2576" s="337"/>
      <c r="CM2576" s="337" t="s">
        <v>73</v>
      </c>
      <c r="CN2576" s="337">
        <v>3</v>
      </c>
    </row>
    <row r="2577" spans="4:92">
      <c r="D2577" s="273" t="s">
        <v>83</v>
      </c>
      <c r="E2577" s="273" t="s">
        <v>63</v>
      </c>
      <c r="F2577" s="273" t="s">
        <v>157</v>
      </c>
      <c r="G2577" s="273" t="s">
        <v>157</v>
      </c>
      <c r="H2577" s="274">
        <v>45261</v>
      </c>
      <c r="I2577" s="273">
        <v>16879</v>
      </c>
      <c r="J2577" s="273">
        <v>10</v>
      </c>
      <c r="K2577" s="273">
        <v>51939</v>
      </c>
      <c r="L2577" s="273" t="s">
        <v>66</v>
      </c>
      <c r="M2577" s="273">
        <v>9174.00792</v>
      </c>
      <c r="N2577" s="273" t="s">
        <v>67</v>
      </c>
      <c r="P2577" s="273" t="s">
        <v>1011</v>
      </c>
      <c r="Q2577" s="273" t="s">
        <v>69</v>
      </c>
      <c r="R2577" s="273" t="s">
        <v>70</v>
      </c>
      <c r="S2577" s="273" t="s">
        <v>1041</v>
      </c>
      <c r="T2577" s="273" t="s">
        <v>1042</v>
      </c>
      <c r="U2577" s="273" t="s">
        <v>73</v>
      </c>
      <c r="V2577" s="273" t="s">
        <v>1043</v>
      </c>
      <c r="W2577" s="273">
        <v>318935</v>
      </c>
      <c r="X2577" s="273" t="s">
        <v>64</v>
      </c>
      <c r="Y2577" s="273" t="s">
        <v>63</v>
      </c>
      <c r="Z2577" s="273" t="s">
        <v>165</v>
      </c>
      <c r="AA2577" s="273" t="s">
        <v>165</v>
      </c>
      <c r="AB2577" s="274">
        <v>45017</v>
      </c>
      <c r="AC2577" s="273">
        <v>12044</v>
      </c>
      <c r="AD2577" s="273">
        <v>11</v>
      </c>
      <c r="AE2577" s="273">
        <v>0</v>
      </c>
      <c r="AF2577" s="273" t="s">
        <v>90</v>
      </c>
      <c r="AG2577" s="273" t="s">
        <v>819</v>
      </c>
      <c r="AH2577" s="273" t="s">
        <v>1235</v>
      </c>
      <c r="AI2577" s="273" t="s">
        <v>199</v>
      </c>
      <c r="AJ2577" s="273" t="s">
        <v>200</v>
      </c>
      <c r="AK2577" s="273">
        <v>340417</v>
      </c>
      <c r="BV2577" s="279" t="s">
        <v>64</v>
      </c>
      <c r="BW2577" s="280" t="s">
        <v>75</v>
      </c>
      <c r="BX2577" s="280" t="s">
        <v>308</v>
      </c>
      <c r="BY2577" s="280" t="s">
        <v>338</v>
      </c>
      <c r="BZ2577" s="280" t="s">
        <v>126</v>
      </c>
      <c r="CA2577" s="280" t="s">
        <v>127</v>
      </c>
      <c r="CB2577" s="280" t="s">
        <v>128</v>
      </c>
      <c r="CC2577" s="280" t="s">
        <v>129</v>
      </c>
      <c r="CD2577" s="281">
        <v>6</v>
      </c>
      <c r="CE2577" s="277">
        <v>45231</v>
      </c>
      <c r="CF2577" s="280"/>
      <c r="CG2577" s="280"/>
      <c r="CH2577" s="280"/>
      <c r="CI2577" s="280" t="s">
        <v>80</v>
      </c>
      <c r="CJ2577" s="280"/>
      <c r="CK2577" s="280"/>
      <c r="CL2577" s="280"/>
      <c r="CM2577" s="280" t="s">
        <v>73</v>
      </c>
      <c r="CN2577" s="280">
        <v>3</v>
      </c>
    </row>
    <row r="2578" spans="4:92">
      <c r="D2578" s="273" t="s">
        <v>83</v>
      </c>
      <c r="E2578" s="273" t="s">
        <v>63</v>
      </c>
      <c r="F2578" s="273" t="s">
        <v>157</v>
      </c>
      <c r="G2578" s="273" t="s">
        <v>157</v>
      </c>
      <c r="H2578" s="274">
        <v>45261</v>
      </c>
      <c r="I2578" s="273">
        <v>16879</v>
      </c>
      <c r="J2578" s="273">
        <v>10</v>
      </c>
      <c r="K2578" s="273">
        <v>23523</v>
      </c>
      <c r="L2578" s="273" t="s">
        <v>66</v>
      </c>
      <c r="M2578" s="273">
        <v>2771.2792800000002</v>
      </c>
      <c r="N2578" s="273" t="s">
        <v>67</v>
      </c>
      <c r="P2578" s="273" t="s">
        <v>92</v>
      </c>
      <c r="Q2578" s="273" t="s">
        <v>69</v>
      </c>
      <c r="R2578" s="273" t="s">
        <v>1013</v>
      </c>
      <c r="S2578" s="273" t="s">
        <v>93</v>
      </c>
      <c r="T2578" s="273" t="s">
        <v>94</v>
      </c>
      <c r="U2578" s="273" t="s">
        <v>73</v>
      </c>
      <c r="V2578" s="273" t="s">
        <v>95</v>
      </c>
      <c r="W2578" s="273">
        <v>318969</v>
      </c>
      <c r="X2578" s="273" t="s">
        <v>64</v>
      </c>
      <c r="Y2578" s="273" t="s">
        <v>63</v>
      </c>
      <c r="Z2578" s="273" t="s">
        <v>165</v>
      </c>
      <c r="AA2578" s="273" t="s">
        <v>165</v>
      </c>
      <c r="AB2578" s="274">
        <v>45017</v>
      </c>
      <c r="AC2578" s="273">
        <v>12044</v>
      </c>
      <c r="AD2578" s="273">
        <v>11</v>
      </c>
      <c r="AE2578" s="273">
        <v>0</v>
      </c>
      <c r="AF2578" s="273" t="s">
        <v>90</v>
      </c>
      <c r="AG2578" s="273" t="s">
        <v>819</v>
      </c>
      <c r="AH2578" s="273" t="s">
        <v>1236</v>
      </c>
      <c r="AI2578" s="273" t="s">
        <v>123</v>
      </c>
      <c r="AJ2578" s="273" t="s">
        <v>200</v>
      </c>
      <c r="AK2578" s="273">
        <v>340423</v>
      </c>
      <c r="BV2578" s="336" t="s">
        <v>64</v>
      </c>
      <c r="BW2578" s="337" t="s">
        <v>75</v>
      </c>
      <c r="BX2578" s="337" t="s">
        <v>308</v>
      </c>
      <c r="BY2578" s="337" t="s">
        <v>338</v>
      </c>
      <c r="BZ2578" s="337" t="s">
        <v>110</v>
      </c>
      <c r="CA2578" s="337" t="s">
        <v>111</v>
      </c>
      <c r="CB2578" s="337" t="s">
        <v>117</v>
      </c>
      <c r="CC2578" s="337" t="s">
        <v>118</v>
      </c>
      <c r="CD2578" s="338">
        <v>5</v>
      </c>
      <c r="CE2578" s="335">
        <v>45231</v>
      </c>
      <c r="CF2578" s="337"/>
      <c r="CG2578" s="337"/>
      <c r="CH2578" s="337"/>
      <c r="CI2578" s="337" t="s">
        <v>104</v>
      </c>
      <c r="CJ2578" s="337"/>
      <c r="CK2578" s="337"/>
      <c r="CL2578" s="337"/>
      <c r="CM2578" s="337" t="s">
        <v>73</v>
      </c>
      <c r="CN2578" s="337">
        <v>3</v>
      </c>
    </row>
    <row r="2579" spans="4:92">
      <c r="D2579" s="273" t="s">
        <v>83</v>
      </c>
      <c r="E2579" s="273" t="s">
        <v>63</v>
      </c>
      <c r="F2579" s="273" t="s">
        <v>157</v>
      </c>
      <c r="G2579" s="273" t="s">
        <v>157</v>
      </c>
      <c r="H2579" s="274">
        <v>45261</v>
      </c>
      <c r="I2579" s="273">
        <v>16879</v>
      </c>
      <c r="J2579" s="273">
        <v>10</v>
      </c>
      <c r="K2579" s="273">
        <v>0</v>
      </c>
      <c r="L2579" s="273" t="s">
        <v>66</v>
      </c>
      <c r="N2579" s="273" t="s">
        <v>107</v>
      </c>
      <c r="W2579" s="273">
        <v>318901</v>
      </c>
      <c r="X2579" s="273" t="s">
        <v>64</v>
      </c>
      <c r="Y2579" s="273" t="s">
        <v>63</v>
      </c>
      <c r="Z2579" s="273" t="s">
        <v>165</v>
      </c>
      <c r="AA2579" s="273" t="s">
        <v>165</v>
      </c>
      <c r="AB2579" s="274">
        <v>45017</v>
      </c>
      <c r="AC2579" s="273">
        <v>12044</v>
      </c>
      <c r="AD2579" s="273">
        <v>11</v>
      </c>
      <c r="AE2579" s="273">
        <v>10.1</v>
      </c>
      <c r="AF2579" s="273" t="s">
        <v>90</v>
      </c>
      <c r="AG2579" s="273" t="s">
        <v>1198</v>
      </c>
      <c r="AH2579" s="273" t="s">
        <v>1194</v>
      </c>
      <c r="AI2579" s="273" t="s">
        <v>123</v>
      </c>
      <c r="AJ2579" s="273" t="s">
        <v>200</v>
      </c>
      <c r="AK2579" s="273">
        <v>340429</v>
      </c>
      <c r="BV2579" s="279" t="s">
        <v>64</v>
      </c>
      <c r="BW2579" s="280" t="s">
        <v>75</v>
      </c>
      <c r="BX2579" s="280" t="s">
        <v>308</v>
      </c>
      <c r="BY2579" s="280" t="s">
        <v>338</v>
      </c>
      <c r="BZ2579" s="280" t="s">
        <v>110</v>
      </c>
      <c r="CA2579" s="280" t="s">
        <v>111</v>
      </c>
      <c r="CB2579" s="280" t="s">
        <v>112</v>
      </c>
      <c r="CC2579" s="280" t="s">
        <v>113</v>
      </c>
      <c r="CD2579" s="281">
        <v>4</v>
      </c>
      <c r="CE2579" s="277">
        <v>45231</v>
      </c>
      <c r="CF2579" s="280"/>
      <c r="CG2579" s="280"/>
      <c r="CH2579" s="280"/>
      <c r="CI2579" s="280" t="s">
        <v>80</v>
      </c>
      <c r="CJ2579" s="280"/>
      <c r="CK2579" s="280"/>
      <c r="CL2579" s="280"/>
      <c r="CM2579" s="280" t="s">
        <v>73</v>
      </c>
      <c r="CN2579" s="280">
        <v>3</v>
      </c>
    </row>
    <row r="2580" spans="4:92">
      <c r="D2580" s="273" t="s">
        <v>83</v>
      </c>
      <c r="E2580" s="273" t="s">
        <v>63</v>
      </c>
      <c r="F2580" s="273" t="s">
        <v>157</v>
      </c>
      <c r="G2580" s="273" t="s">
        <v>157</v>
      </c>
      <c r="H2580" s="274">
        <v>45261</v>
      </c>
      <c r="I2580" s="273">
        <v>16879</v>
      </c>
      <c r="J2580" s="273">
        <v>10</v>
      </c>
      <c r="K2580" s="273">
        <v>110869</v>
      </c>
      <c r="L2580" s="273" t="s">
        <v>66</v>
      </c>
      <c r="M2580" s="273">
        <v>15731.884959999999</v>
      </c>
      <c r="N2580" s="273" t="s">
        <v>115</v>
      </c>
      <c r="W2580" s="273">
        <v>318900</v>
      </c>
      <c r="X2580" s="273" t="s">
        <v>64</v>
      </c>
      <c r="Y2580" s="273" t="s">
        <v>63</v>
      </c>
      <c r="Z2580" s="273" t="s">
        <v>165</v>
      </c>
      <c r="AA2580" s="273" t="s">
        <v>165</v>
      </c>
      <c r="AB2580" s="274">
        <v>45017</v>
      </c>
      <c r="AC2580" s="273">
        <v>12044</v>
      </c>
      <c r="AD2580" s="273">
        <v>11</v>
      </c>
      <c r="AE2580" s="273">
        <v>4.7E-2</v>
      </c>
      <c r="AF2580" s="273" t="s">
        <v>90</v>
      </c>
      <c r="AG2580" s="273" t="s">
        <v>1198</v>
      </c>
      <c r="AH2580" s="273" t="s">
        <v>1237</v>
      </c>
      <c r="AI2580" s="273" t="s">
        <v>123</v>
      </c>
      <c r="AJ2580" s="273" t="s">
        <v>200</v>
      </c>
      <c r="AK2580" s="273">
        <v>340435</v>
      </c>
      <c r="BV2580" s="336" t="s">
        <v>64</v>
      </c>
      <c r="BW2580" s="337" t="s">
        <v>75</v>
      </c>
      <c r="BX2580" s="337" t="s">
        <v>308</v>
      </c>
      <c r="BY2580" s="337" t="s">
        <v>338</v>
      </c>
      <c r="BZ2580" s="337" t="s">
        <v>86</v>
      </c>
      <c r="CA2580" s="337" t="s">
        <v>87</v>
      </c>
      <c r="CB2580" s="337" t="s">
        <v>101</v>
      </c>
      <c r="CC2580" s="337" t="s">
        <v>102</v>
      </c>
      <c r="CD2580" s="338">
        <v>4</v>
      </c>
      <c r="CE2580" s="335">
        <v>45231</v>
      </c>
      <c r="CF2580" s="337">
        <v>1268</v>
      </c>
      <c r="CG2580" s="337" t="s">
        <v>1495</v>
      </c>
      <c r="CH2580" s="337">
        <v>182.27500000000001</v>
      </c>
      <c r="CI2580" s="337" t="s">
        <v>104</v>
      </c>
      <c r="CJ2580" s="337"/>
      <c r="CK2580" s="337"/>
      <c r="CL2580" s="337"/>
      <c r="CM2580" s="337" t="s">
        <v>73</v>
      </c>
      <c r="CN2580" s="337">
        <v>3</v>
      </c>
    </row>
    <row r="2581" spans="4:92">
      <c r="D2581" s="273" t="s">
        <v>83</v>
      </c>
      <c r="E2581" s="273" t="s">
        <v>976</v>
      </c>
      <c r="F2581" s="273" t="s">
        <v>979</v>
      </c>
      <c r="G2581" s="273" t="s">
        <v>982</v>
      </c>
      <c r="H2581" s="274">
        <v>44927</v>
      </c>
      <c r="I2581" s="273">
        <v>11255</v>
      </c>
      <c r="J2581" s="273">
        <v>837</v>
      </c>
      <c r="W2581" s="273">
        <v>140282</v>
      </c>
      <c r="X2581" s="273" t="s">
        <v>64</v>
      </c>
      <c r="Y2581" s="273" t="s">
        <v>63</v>
      </c>
      <c r="Z2581" s="273" t="s">
        <v>165</v>
      </c>
      <c r="AA2581" s="273" t="s">
        <v>165</v>
      </c>
      <c r="AB2581" s="274">
        <v>45017</v>
      </c>
      <c r="AC2581" s="273">
        <v>12044</v>
      </c>
      <c r="AD2581" s="273">
        <v>11</v>
      </c>
      <c r="AE2581" s="273">
        <v>0</v>
      </c>
      <c r="AF2581" s="273" t="s">
        <v>90</v>
      </c>
      <c r="AG2581" s="273" t="s">
        <v>1198</v>
      </c>
      <c r="AH2581" s="273" t="s">
        <v>1045</v>
      </c>
      <c r="AI2581" s="273" t="s">
        <v>123</v>
      </c>
      <c r="AJ2581" s="273" t="s">
        <v>200</v>
      </c>
      <c r="AK2581" s="273">
        <v>340441</v>
      </c>
      <c r="BV2581" s="279" t="s">
        <v>64</v>
      </c>
      <c r="BW2581" s="280" t="s">
        <v>75</v>
      </c>
      <c r="BX2581" s="280" t="s">
        <v>308</v>
      </c>
      <c r="BY2581" s="280" t="s">
        <v>338</v>
      </c>
      <c r="BZ2581" s="280" t="s">
        <v>86</v>
      </c>
      <c r="CA2581" s="280" t="s">
        <v>87</v>
      </c>
      <c r="CB2581" s="280" t="s">
        <v>88</v>
      </c>
      <c r="CC2581" s="280" t="s">
        <v>89</v>
      </c>
      <c r="CD2581" s="281">
        <v>3</v>
      </c>
      <c r="CE2581" s="277">
        <v>45231</v>
      </c>
      <c r="CF2581" s="280">
        <v>323</v>
      </c>
      <c r="CG2581" s="280" t="s">
        <v>90</v>
      </c>
      <c r="CH2581" s="280">
        <v>323</v>
      </c>
      <c r="CI2581" s="280" t="s">
        <v>80</v>
      </c>
      <c r="CJ2581" s="280"/>
      <c r="CK2581" s="280"/>
      <c r="CL2581" s="280"/>
      <c r="CM2581" s="280" t="s">
        <v>73</v>
      </c>
      <c r="CN2581" s="280">
        <v>3</v>
      </c>
    </row>
    <row r="2582" spans="4:92">
      <c r="D2582" s="273" t="s">
        <v>83</v>
      </c>
      <c r="E2582" s="273" t="s">
        <v>976</v>
      </c>
      <c r="F2582" s="273" t="s">
        <v>979</v>
      </c>
      <c r="G2582" s="273" t="s">
        <v>982</v>
      </c>
      <c r="H2582" s="274">
        <v>44927</v>
      </c>
      <c r="I2582" s="273">
        <v>11255</v>
      </c>
      <c r="J2582" s="273">
        <v>837</v>
      </c>
      <c r="K2582" s="273">
        <v>2179</v>
      </c>
      <c r="L2582" s="273" t="s">
        <v>66</v>
      </c>
      <c r="M2582" s="273">
        <v>338.46172000000001</v>
      </c>
      <c r="N2582" s="273" t="s">
        <v>115</v>
      </c>
      <c r="W2582" s="273">
        <v>140306</v>
      </c>
      <c r="X2582" s="273" t="s">
        <v>64</v>
      </c>
      <c r="Y2582" s="273" t="s">
        <v>63</v>
      </c>
      <c r="Z2582" s="273" t="s">
        <v>165</v>
      </c>
      <c r="AA2582" s="273" t="s">
        <v>165</v>
      </c>
      <c r="AB2582" s="274">
        <v>45017</v>
      </c>
      <c r="AC2582" s="273">
        <v>12044</v>
      </c>
      <c r="AD2582" s="273">
        <v>11</v>
      </c>
      <c r="AE2582" s="273">
        <v>3.0000000000000001E-3</v>
      </c>
      <c r="AF2582" s="273" t="s">
        <v>90</v>
      </c>
      <c r="AG2582" s="273" t="s">
        <v>1198</v>
      </c>
      <c r="AH2582" s="273" t="s">
        <v>1200</v>
      </c>
      <c r="AI2582" s="273" t="s">
        <v>123</v>
      </c>
      <c r="AJ2582" s="273" t="s">
        <v>200</v>
      </c>
      <c r="AK2582" s="273">
        <v>340447</v>
      </c>
      <c r="BV2582" s="336" t="s">
        <v>64</v>
      </c>
      <c r="BW2582" s="337" t="s">
        <v>75</v>
      </c>
      <c r="BX2582" s="337" t="s">
        <v>308</v>
      </c>
      <c r="BY2582" s="337" t="s">
        <v>338</v>
      </c>
      <c r="BZ2582" s="337" t="s">
        <v>86</v>
      </c>
      <c r="CA2582" s="337" t="s">
        <v>87</v>
      </c>
      <c r="CB2582" s="337" t="s">
        <v>88</v>
      </c>
      <c r="CC2582" s="337" t="s">
        <v>89</v>
      </c>
      <c r="CD2582" s="338">
        <v>3</v>
      </c>
      <c r="CE2582" s="335">
        <v>45261</v>
      </c>
      <c r="CF2582" s="337">
        <v>481.95</v>
      </c>
      <c r="CG2582" s="337" t="s">
        <v>90</v>
      </c>
      <c r="CH2582" s="337">
        <v>481.95</v>
      </c>
      <c r="CI2582" s="337" t="s">
        <v>80</v>
      </c>
      <c r="CJ2582" s="337"/>
      <c r="CK2582" s="337"/>
      <c r="CL2582" s="337"/>
      <c r="CM2582" s="337" t="s">
        <v>73</v>
      </c>
      <c r="CN2582" s="337">
        <v>3</v>
      </c>
    </row>
    <row r="2583" spans="4:92">
      <c r="D2583" s="273" t="s">
        <v>83</v>
      </c>
      <c r="E2583" s="273" t="s">
        <v>976</v>
      </c>
      <c r="F2583" s="273" t="s">
        <v>979</v>
      </c>
      <c r="G2583" s="273" t="s">
        <v>982</v>
      </c>
      <c r="H2583" s="274">
        <v>44927</v>
      </c>
      <c r="I2583" s="273">
        <v>11255</v>
      </c>
      <c r="J2583" s="273">
        <v>837</v>
      </c>
      <c r="K2583" s="273">
        <v>0</v>
      </c>
      <c r="L2583" s="273" t="s">
        <v>66</v>
      </c>
      <c r="N2583" s="273" t="s">
        <v>107</v>
      </c>
      <c r="W2583" s="273">
        <v>140307</v>
      </c>
      <c r="X2583" s="273" t="s">
        <v>64</v>
      </c>
      <c r="Y2583" s="273" t="s">
        <v>63</v>
      </c>
      <c r="Z2583" s="273" t="s">
        <v>165</v>
      </c>
      <c r="AA2583" s="273" t="s">
        <v>165</v>
      </c>
      <c r="AB2583" s="274">
        <v>45017</v>
      </c>
      <c r="AC2583" s="273">
        <v>12044</v>
      </c>
      <c r="AD2583" s="273">
        <v>11</v>
      </c>
      <c r="AE2583" s="273">
        <v>1.9E-2</v>
      </c>
      <c r="AF2583" s="273" t="s">
        <v>90</v>
      </c>
      <c r="AG2583" s="273" t="s">
        <v>1198</v>
      </c>
      <c r="AH2583" s="273" t="s">
        <v>1049</v>
      </c>
      <c r="AI2583" s="273" t="s">
        <v>123</v>
      </c>
      <c r="AJ2583" s="273" t="s">
        <v>200</v>
      </c>
      <c r="AK2583" s="273">
        <v>340453</v>
      </c>
      <c r="BV2583" s="279" t="s">
        <v>64</v>
      </c>
      <c r="BW2583" s="280" t="s">
        <v>75</v>
      </c>
      <c r="BX2583" s="280" t="s">
        <v>308</v>
      </c>
      <c r="BY2583" s="280" t="s">
        <v>338</v>
      </c>
      <c r="BZ2583" s="280" t="s">
        <v>86</v>
      </c>
      <c r="CA2583" s="280" t="s">
        <v>87</v>
      </c>
      <c r="CB2583" s="280" t="s">
        <v>101</v>
      </c>
      <c r="CC2583" s="280" t="s">
        <v>102</v>
      </c>
      <c r="CD2583" s="281">
        <v>4</v>
      </c>
      <c r="CE2583" s="277">
        <v>45261</v>
      </c>
      <c r="CF2583" s="280">
        <v>1889</v>
      </c>
      <c r="CG2583" s="280" t="s">
        <v>1495</v>
      </c>
      <c r="CH2583" s="280">
        <v>271.54374999999999</v>
      </c>
      <c r="CI2583" s="280" t="s">
        <v>104</v>
      </c>
      <c r="CJ2583" s="280"/>
      <c r="CK2583" s="280"/>
      <c r="CL2583" s="280"/>
      <c r="CM2583" s="280" t="s">
        <v>73</v>
      </c>
      <c r="CN2583" s="280">
        <v>3</v>
      </c>
    </row>
    <row r="2584" spans="4:92">
      <c r="D2584" s="273" t="s">
        <v>83</v>
      </c>
      <c r="E2584" s="273" t="s">
        <v>976</v>
      </c>
      <c r="F2584" s="273" t="s">
        <v>979</v>
      </c>
      <c r="G2584" s="273" t="s">
        <v>982</v>
      </c>
      <c r="H2584" s="274">
        <v>44958</v>
      </c>
      <c r="I2584" s="273">
        <v>11417</v>
      </c>
      <c r="J2584" s="273">
        <v>837</v>
      </c>
      <c r="W2584" s="273">
        <v>144980</v>
      </c>
      <c r="X2584" s="273" t="s">
        <v>64</v>
      </c>
      <c r="Y2584" s="273" t="s">
        <v>63</v>
      </c>
      <c r="Z2584" s="273" t="s">
        <v>165</v>
      </c>
      <c r="AA2584" s="273" t="s">
        <v>165</v>
      </c>
      <c r="AB2584" s="274">
        <v>45017</v>
      </c>
      <c r="AC2584" s="273">
        <v>12044</v>
      </c>
      <c r="AD2584" s="273">
        <v>11</v>
      </c>
      <c r="AE2584" s="273">
        <v>0.05</v>
      </c>
      <c r="AF2584" s="273" t="s">
        <v>90</v>
      </c>
      <c r="AG2584" s="273" t="s">
        <v>1198</v>
      </c>
      <c r="AH2584" s="273" t="s">
        <v>1051</v>
      </c>
      <c r="AI2584" s="273" t="s">
        <v>123</v>
      </c>
      <c r="AJ2584" s="273" t="s">
        <v>200</v>
      </c>
      <c r="AK2584" s="273">
        <v>340459</v>
      </c>
      <c r="BV2584" s="336" t="s">
        <v>64</v>
      </c>
      <c r="BW2584" s="337" t="s">
        <v>75</v>
      </c>
      <c r="BX2584" s="337" t="s">
        <v>308</v>
      </c>
      <c r="BY2584" s="337" t="s">
        <v>338</v>
      </c>
      <c r="BZ2584" s="337" t="s">
        <v>110</v>
      </c>
      <c r="CA2584" s="337" t="s">
        <v>111</v>
      </c>
      <c r="CB2584" s="337" t="s">
        <v>112</v>
      </c>
      <c r="CC2584" s="337" t="s">
        <v>113</v>
      </c>
      <c r="CD2584" s="338">
        <v>4</v>
      </c>
      <c r="CE2584" s="335">
        <v>45261</v>
      </c>
      <c r="CF2584" s="337"/>
      <c r="CG2584" s="337"/>
      <c r="CH2584" s="337"/>
      <c r="CI2584" s="337" t="s">
        <v>80</v>
      </c>
      <c r="CJ2584" s="337"/>
      <c r="CK2584" s="337"/>
      <c r="CL2584" s="337"/>
      <c r="CM2584" s="337" t="s">
        <v>73</v>
      </c>
      <c r="CN2584" s="337">
        <v>3</v>
      </c>
    </row>
    <row r="2585" spans="4:92">
      <c r="D2585" s="273" t="s">
        <v>83</v>
      </c>
      <c r="E2585" s="273" t="s">
        <v>976</v>
      </c>
      <c r="F2585" s="273" t="s">
        <v>979</v>
      </c>
      <c r="G2585" s="273" t="s">
        <v>982</v>
      </c>
      <c r="H2585" s="274">
        <v>44958</v>
      </c>
      <c r="I2585" s="273">
        <v>11417</v>
      </c>
      <c r="J2585" s="273">
        <v>837</v>
      </c>
      <c r="K2585" s="273">
        <v>2008.33</v>
      </c>
      <c r="L2585" s="273" t="s">
        <v>66</v>
      </c>
      <c r="M2585" s="273">
        <v>311.75105359999998</v>
      </c>
      <c r="N2585" s="273" t="s">
        <v>115</v>
      </c>
      <c r="W2585" s="273">
        <v>145004</v>
      </c>
      <c r="X2585" s="273" t="s">
        <v>64</v>
      </c>
      <c r="Y2585" s="273" t="s">
        <v>63</v>
      </c>
      <c r="Z2585" s="273" t="s">
        <v>165</v>
      </c>
      <c r="AA2585" s="273" t="s">
        <v>165</v>
      </c>
      <c r="AB2585" s="274">
        <v>45139</v>
      </c>
      <c r="AC2585" s="273">
        <v>13365</v>
      </c>
      <c r="AD2585" s="273">
        <v>11</v>
      </c>
      <c r="AE2585" s="273">
        <v>1.381</v>
      </c>
      <c r="AF2585" s="273" t="s">
        <v>90</v>
      </c>
      <c r="AG2585" s="273" t="s">
        <v>1198</v>
      </c>
      <c r="AH2585" s="273" t="s">
        <v>1210</v>
      </c>
      <c r="AI2585" s="273" t="s">
        <v>123</v>
      </c>
      <c r="AJ2585" s="273" t="s">
        <v>200</v>
      </c>
      <c r="AK2585" s="273">
        <v>343341</v>
      </c>
      <c r="BV2585" s="279" t="s">
        <v>64</v>
      </c>
      <c r="BW2585" s="280" t="s">
        <v>75</v>
      </c>
      <c r="BX2585" s="280" t="s">
        <v>308</v>
      </c>
      <c r="BY2585" s="280" t="s">
        <v>338</v>
      </c>
      <c r="BZ2585" s="280" t="s">
        <v>110</v>
      </c>
      <c r="CA2585" s="280" t="s">
        <v>111</v>
      </c>
      <c r="CB2585" s="280" t="s">
        <v>117</v>
      </c>
      <c r="CC2585" s="280" t="s">
        <v>118</v>
      </c>
      <c r="CD2585" s="281">
        <v>5</v>
      </c>
      <c r="CE2585" s="277">
        <v>45261</v>
      </c>
      <c r="CF2585" s="280"/>
      <c r="CG2585" s="280"/>
      <c r="CH2585" s="280"/>
      <c r="CI2585" s="280" t="s">
        <v>104</v>
      </c>
      <c r="CJ2585" s="280"/>
      <c r="CK2585" s="280"/>
      <c r="CL2585" s="280"/>
      <c r="CM2585" s="280" t="s">
        <v>73</v>
      </c>
      <c r="CN2585" s="280">
        <v>3</v>
      </c>
    </row>
    <row r="2586" spans="4:92">
      <c r="D2586" s="273" t="s">
        <v>83</v>
      </c>
      <c r="E2586" s="273" t="s">
        <v>976</v>
      </c>
      <c r="F2586" s="273" t="s">
        <v>979</v>
      </c>
      <c r="G2586" s="273" t="s">
        <v>982</v>
      </c>
      <c r="H2586" s="274">
        <v>44958</v>
      </c>
      <c r="I2586" s="273">
        <v>11417</v>
      </c>
      <c r="J2586" s="273">
        <v>837</v>
      </c>
      <c r="K2586" s="273">
        <v>0</v>
      </c>
      <c r="L2586" s="273" t="s">
        <v>66</v>
      </c>
      <c r="N2586" s="273" t="s">
        <v>107</v>
      </c>
      <c r="W2586" s="273">
        <v>145005</v>
      </c>
      <c r="X2586" s="273" t="s">
        <v>64</v>
      </c>
      <c r="Y2586" s="273" t="s">
        <v>63</v>
      </c>
      <c r="Z2586" s="273" t="s">
        <v>165</v>
      </c>
      <c r="AA2586" s="273" t="s">
        <v>165</v>
      </c>
      <c r="AB2586" s="274">
        <v>45139</v>
      </c>
      <c r="AC2586" s="273">
        <v>13365</v>
      </c>
      <c r="AD2586" s="273">
        <v>11</v>
      </c>
      <c r="AE2586" s="273">
        <v>0.13300000000000001</v>
      </c>
      <c r="AF2586" s="273" t="s">
        <v>90</v>
      </c>
      <c r="AG2586" s="273" t="s">
        <v>1198</v>
      </c>
      <c r="AH2586" s="273" t="s">
        <v>984</v>
      </c>
      <c r="AI2586" s="273" t="s">
        <v>123</v>
      </c>
      <c r="AJ2586" s="273" t="s">
        <v>200</v>
      </c>
      <c r="AK2586" s="273">
        <v>343347</v>
      </c>
      <c r="BV2586" s="336" t="s">
        <v>64</v>
      </c>
      <c r="BW2586" s="337" t="s">
        <v>75</v>
      </c>
      <c r="BX2586" s="337" t="s">
        <v>308</v>
      </c>
      <c r="BY2586" s="337" t="s">
        <v>338</v>
      </c>
      <c r="BZ2586" s="337" t="s">
        <v>126</v>
      </c>
      <c r="CA2586" s="337" t="s">
        <v>127</v>
      </c>
      <c r="CB2586" s="337" t="s">
        <v>128</v>
      </c>
      <c r="CC2586" s="337" t="s">
        <v>129</v>
      </c>
      <c r="CD2586" s="338">
        <v>6</v>
      </c>
      <c r="CE2586" s="335">
        <v>45261</v>
      </c>
      <c r="CF2586" s="337"/>
      <c r="CG2586" s="337"/>
      <c r="CH2586" s="337"/>
      <c r="CI2586" s="337" t="s">
        <v>80</v>
      </c>
      <c r="CJ2586" s="337"/>
      <c r="CK2586" s="337"/>
      <c r="CL2586" s="337"/>
      <c r="CM2586" s="337" t="s">
        <v>73</v>
      </c>
      <c r="CN2586" s="337">
        <v>3</v>
      </c>
    </row>
    <row r="2587" spans="4:92">
      <c r="D2587" s="273" t="s">
        <v>83</v>
      </c>
      <c r="E2587" s="273" t="s">
        <v>976</v>
      </c>
      <c r="F2587" s="273" t="s">
        <v>979</v>
      </c>
      <c r="G2587" s="273" t="s">
        <v>982</v>
      </c>
      <c r="H2587" s="274">
        <v>44986</v>
      </c>
      <c r="I2587" s="273">
        <v>11579</v>
      </c>
      <c r="J2587" s="273">
        <v>837</v>
      </c>
      <c r="W2587" s="273">
        <v>149678</v>
      </c>
      <c r="X2587" s="273" t="s">
        <v>64</v>
      </c>
      <c r="Y2587" s="273" t="s">
        <v>63</v>
      </c>
      <c r="Z2587" s="273" t="s">
        <v>165</v>
      </c>
      <c r="AA2587" s="273" t="s">
        <v>165</v>
      </c>
      <c r="AB2587" s="274">
        <v>45139</v>
      </c>
      <c r="AC2587" s="273">
        <v>13365</v>
      </c>
      <c r="AD2587" s="273">
        <v>11</v>
      </c>
      <c r="AE2587" s="273">
        <v>1.429</v>
      </c>
      <c r="AF2587" s="273" t="s">
        <v>90</v>
      </c>
      <c r="AG2587" s="273" t="s">
        <v>1198</v>
      </c>
      <c r="AH2587" s="273" t="s">
        <v>1211</v>
      </c>
      <c r="AI2587" s="273" t="s">
        <v>123</v>
      </c>
      <c r="AJ2587" s="273" t="s">
        <v>200</v>
      </c>
      <c r="AK2587" s="273">
        <v>343353</v>
      </c>
      <c r="BV2587" s="279" t="s">
        <v>64</v>
      </c>
      <c r="BW2587" s="280" t="s">
        <v>75</v>
      </c>
      <c r="BX2587" s="280" t="s">
        <v>79</v>
      </c>
      <c r="BY2587" s="280" t="s">
        <v>79</v>
      </c>
      <c r="BZ2587" s="280" t="s">
        <v>86</v>
      </c>
      <c r="CA2587" s="280" t="s">
        <v>87</v>
      </c>
      <c r="CB2587" s="280" t="s">
        <v>88</v>
      </c>
      <c r="CC2587" s="280" t="s">
        <v>89</v>
      </c>
      <c r="CD2587" s="281">
        <v>3</v>
      </c>
      <c r="CE2587" s="277">
        <v>44986</v>
      </c>
      <c r="CF2587" s="280">
        <v>369</v>
      </c>
      <c r="CG2587" s="280" t="s">
        <v>90</v>
      </c>
      <c r="CH2587" s="280">
        <v>369</v>
      </c>
      <c r="CI2587" s="280" t="s">
        <v>80</v>
      </c>
      <c r="CJ2587" s="280"/>
      <c r="CK2587" s="280"/>
      <c r="CL2587" s="280"/>
      <c r="CM2587" s="280" t="s">
        <v>73</v>
      </c>
      <c r="CN2587" s="280">
        <v>3</v>
      </c>
    </row>
    <row r="2588" spans="4:92">
      <c r="D2588" s="273" t="s">
        <v>83</v>
      </c>
      <c r="E2588" s="273" t="s">
        <v>976</v>
      </c>
      <c r="F2588" s="273" t="s">
        <v>979</v>
      </c>
      <c r="G2588" s="273" t="s">
        <v>982</v>
      </c>
      <c r="H2588" s="274">
        <v>44986</v>
      </c>
      <c r="I2588" s="273">
        <v>11579</v>
      </c>
      <c r="J2588" s="273">
        <v>837</v>
      </c>
      <c r="K2588" s="273">
        <v>2008.33</v>
      </c>
      <c r="L2588" s="273" t="s">
        <v>66</v>
      </c>
      <c r="M2588" s="273">
        <v>311.75105359999998</v>
      </c>
      <c r="N2588" s="273" t="s">
        <v>115</v>
      </c>
      <c r="W2588" s="273">
        <v>149702</v>
      </c>
      <c r="X2588" s="273" t="s">
        <v>64</v>
      </c>
      <c r="Y2588" s="273" t="s">
        <v>63</v>
      </c>
      <c r="Z2588" s="273" t="s">
        <v>165</v>
      </c>
      <c r="AA2588" s="273" t="s">
        <v>165</v>
      </c>
      <c r="AB2588" s="274">
        <v>45139</v>
      </c>
      <c r="AC2588" s="273">
        <v>13365</v>
      </c>
      <c r="AD2588" s="273">
        <v>11</v>
      </c>
      <c r="AE2588" s="273">
        <v>0</v>
      </c>
      <c r="AF2588" s="273" t="s">
        <v>90</v>
      </c>
      <c r="AG2588" s="273" t="s">
        <v>1198</v>
      </c>
      <c r="AH2588" s="273" t="s">
        <v>880</v>
      </c>
      <c r="AI2588" s="273" t="s">
        <v>123</v>
      </c>
      <c r="AJ2588" s="273" t="s">
        <v>200</v>
      </c>
      <c r="AK2588" s="273">
        <v>343359</v>
      </c>
      <c r="BV2588" s="336" t="s">
        <v>64</v>
      </c>
      <c r="BW2588" s="337" t="s">
        <v>75</v>
      </c>
      <c r="BX2588" s="337" t="s">
        <v>79</v>
      </c>
      <c r="BY2588" s="337" t="s">
        <v>79</v>
      </c>
      <c r="BZ2588" s="337" t="s">
        <v>86</v>
      </c>
      <c r="CA2588" s="337" t="s">
        <v>87</v>
      </c>
      <c r="CB2588" s="337" t="s">
        <v>88</v>
      </c>
      <c r="CC2588" s="337" t="s">
        <v>89</v>
      </c>
      <c r="CD2588" s="338">
        <v>3</v>
      </c>
      <c r="CE2588" s="335">
        <v>44986</v>
      </c>
      <c r="CF2588" s="337">
        <v>394</v>
      </c>
      <c r="CG2588" s="337" t="s">
        <v>90</v>
      </c>
      <c r="CH2588" s="337">
        <v>394</v>
      </c>
      <c r="CI2588" s="337" t="s">
        <v>80</v>
      </c>
      <c r="CJ2588" s="337"/>
      <c r="CK2588" s="337"/>
      <c r="CL2588" s="337"/>
      <c r="CM2588" s="337" t="s">
        <v>73</v>
      </c>
      <c r="CN2588" s="337">
        <v>3</v>
      </c>
    </row>
    <row r="2589" spans="4:92">
      <c r="D2589" s="273" t="s">
        <v>83</v>
      </c>
      <c r="E2589" s="273" t="s">
        <v>976</v>
      </c>
      <c r="F2589" s="273" t="s">
        <v>979</v>
      </c>
      <c r="G2589" s="273" t="s">
        <v>982</v>
      </c>
      <c r="H2589" s="274">
        <v>44986</v>
      </c>
      <c r="I2589" s="273">
        <v>11579</v>
      </c>
      <c r="J2589" s="273">
        <v>837</v>
      </c>
      <c r="K2589" s="273">
        <v>0</v>
      </c>
      <c r="L2589" s="273" t="s">
        <v>66</v>
      </c>
      <c r="N2589" s="273" t="s">
        <v>107</v>
      </c>
      <c r="W2589" s="273">
        <v>149703</v>
      </c>
      <c r="X2589" s="273" t="s">
        <v>64</v>
      </c>
      <c r="Y2589" s="273" t="s">
        <v>63</v>
      </c>
      <c r="Z2589" s="273" t="s">
        <v>165</v>
      </c>
      <c r="AA2589" s="273" t="s">
        <v>165</v>
      </c>
      <c r="AB2589" s="274">
        <v>45139</v>
      </c>
      <c r="AC2589" s="273">
        <v>13365</v>
      </c>
      <c r="AD2589" s="273">
        <v>11</v>
      </c>
      <c r="AE2589" s="273">
        <v>4.9000000000000002E-2</v>
      </c>
      <c r="AF2589" s="273" t="s">
        <v>90</v>
      </c>
      <c r="AG2589" s="273" t="s">
        <v>1198</v>
      </c>
      <c r="AH2589" s="273" t="s">
        <v>990</v>
      </c>
      <c r="AI2589" s="273" t="s">
        <v>123</v>
      </c>
      <c r="AJ2589" s="273" t="s">
        <v>200</v>
      </c>
      <c r="AK2589" s="273">
        <v>343365</v>
      </c>
      <c r="BV2589" s="279" t="s">
        <v>64</v>
      </c>
      <c r="BW2589" s="280" t="s">
        <v>75</v>
      </c>
      <c r="BX2589" s="280" t="s">
        <v>79</v>
      </c>
      <c r="BY2589" s="280" t="s">
        <v>79</v>
      </c>
      <c r="BZ2589" s="280" t="s">
        <v>86</v>
      </c>
      <c r="CA2589" s="280" t="s">
        <v>87</v>
      </c>
      <c r="CB2589" s="280" t="s">
        <v>88</v>
      </c>
      <c r="CC2589" s="280" t="s">
        <v>89</v>
      </c>
      <c r="CD2589" s="281">
        <v>3</v>
      </c>
      <c r="CE2589" s="277">
        <v>44986</v>
      </c>
      <c r="CF2589" s="280">
        <v>0</v>
      </c>
      <c r="CG2589" s="280" t="s">
        <v>90</v>
      </c>
      <c r="CH2589" s="280">
        <v>0</v>
      </c>
      <c r="CI2589" s="280" t="s">
        <v>80</v>
      </c>
      <c r="CJ2589" s="280"/>
      <c r="CK2589" s="280"/>
      <c r="CL2589" s="280"/>
      <c r="CM2589" s="280" t="s">
        <v>73</v>
      </c>
      <c r="CN2589" s="280">
        <v>3</v>
      </c>
    </row>
    <row r="2590" spans="4:92">
      <c r="D2590" s="273" t="s">
        <v>83</v>
      </c>
      <c r="E2590" s="273" t="s">
        <v>976</v>
      </c>
      <c r="F2590" s="273" t="s">
        <v>979</v>
      </c>
      <c r="G2590" s="273" t="s">
        <v>982</v>
      </c>
      <c r="H2590" s="274">
        <v>45017</v>
      </c>
      <c r="I2590" s="273">
        <v>11741</v>
      </c>
      <c r="J2590" s="273">
        <v>837</v>
      </c>
      <c r="W2590" s="273">
        <v>154376</v>
      </c>
      <c r="X2590" s="273" t="s">
        <v>64</v>
      </c>
      <c r="Y2590" s="273" t="s">
        <v>63</v>
      </c>
      <c r="Z2590" s="273" t="s">
        <v>165</v>
      </c>
      <c r="AA2590" s="273" t="s">
        <v>165</v>
      </c>
      <c r="AB2590" s="274">
        <v>45139</v>
      </c>
      <c r="AC2590" s="273">
        <v>13365</v>
      </c>
      <c r="AD2590" s="273">
        <v>11</v>
      </c>
      <c r="AE2590" s="273">
        <v>7</v>
      </c>
      <c r="AF2590" s="273" t="s">
        <v>90</v>
      </c>
      <c r="AG2590" s="273" t="s">
        <v>1198</v>
      </c>
      <c r="AH2590" s="273" t="s">
        <v>993</v>
      </c>
      <c r="AI2590" s="273" t="s">
        <v>123</v>
      </c>
      <c r="AJ2590" s="273" t="s">
        <v>200</v>
      </c>
      <c r="AK2590" s="273">
        <v>343371</v>
      </c>
      <c r="BV2590" s="336" t="s">
        <v>64</v>
      </c>
      <c r="BW2590" s="337" t="s">
        <v>75</v>
      </c>
      <c r="BX2590" s="337" t="s">
        <v>79</v>
      </c>
      <c r="BY2590" s="337" t="s">
        <v>79</v>
      </c>
      <c r="BZ2590" s="337" t="s">
        <v>86</v>
      </c>
      <c r="CA2590" s="337" t="s">
        <v>87</v>
      </c>
      <c r="CB2590" s="337" t="s">
        <v>88</v>
      </c>
      <c r="CC2590" s="337" t="s">
        <v>89</v>
      </c>
      <c r="CD2590" s="338">
        <v>3</v>
      </c>
      <c r="CE2590" s="335">
        <v>44986</v>
      </c>
      <c r="CF2590" s="337">
        <v>9413</v>
      </c>
      <c r="CG2590" s="337" t="s">
        <v>90</v>
      </c>
      <c r="CH2590" s="337">
        <v>9413</v>
      </c>
      <c r="CI2590" s="337" t="s">
        <v>80</v>
      </c>
      <c r="CJ2590" s="337"/>
      <c r="CK2590" s="337"/>
      <c r="CL2590" s="337"/>
      <c r="CM2590" s="337" t="s">
        <v>73</v>
      </c>
      <c r="CN2590" s="337">
        <v>3</v>
      </c>
    </row>
    <row r="2591" spans="4:92">
      <c r="D2591" s="273" t="s">
        <v>83</v>
      </c>
      <c r="E2591" s="273" t="s">
        <v>976</v>
      </c>
      <c r="F2591" s="273" t="s">
        <v>979</v>
      </c>
      <c r="G2591" s="273" t="s">
        <v>982</v>
      </c>
      <c r="H2591" s="274">
        <v>45017</v>
      </c>
      <c r="I2591" s="273">
        <v>11741</v>
      </c>
      <c r="J2591" s="273">
        <v>837</v>
      </c>
      <c r="K2591" s="273">
        <v>2008.33</v>
      </c>
      <c r="L2591" s="273" t="s">
        <v>66</v>
      </c>
      <c r="M2591" s="273">
        <v>311.75105359999998</v>
      </c>
      <c r="N2591" s="273" t="s">
        <v>115</v>
      </c>
      <c r="W2591" s="273">
        <v>154400</v>
      </c>
      <c r="X2591" s="273" t="s">
        <v>64</v>
      </c>
      <c r="Y2591" s="273" t="s">
        <v>63</v>
      </c>
      <c r="Z2591" s="273" t="s">
        <v>165</v>
      </c>
      <c r="AA2591" s="273" t="s">
        <v>165</v>
      </c>
      <c r="AB2591" s="274">
        <v>45139</v>
      </c>
      <c r="AC2591" s="273">
        <v>13365</v>
      </c>
      <c r="AD2591" s="273">
        <v>11</v>
      </c>
      <c r="AE2591" s="273">
        <v>0</v>
      </c>
      <c r="AF2591" s="273" t="s">
        <v>90</v>
      </c>
      <c r="AG2591" s="273" t="s">
        <v>1198</v>
      </c>
      <c r="AH2591" s="273" t="s">
        <v>1172</v>
      </c>
      <c r="AI2591" s="273" t="s">
        <v>123</v>
      </c>
      <c r="AJ2591" s="273" t="s">
        <v>200</v>
      </c>
      <c r="AK2591" s="273">
        <v>343377</v>
      </c>
      <c r="BV2591" s="279" t="s">
        <v>64</v>
      </c>
      <c r="BW2591" s="280" t="s">
        <v>75</v>
      </c>
      <c r="BX2591" s="280" t="s">
        <v>79</v>
      </c>
      <c r="BY2591" s="280" t="s">
        <v>79</v>
      </c>
      <c r="BZ2591" s="280" t="s">
        <v>86</v>
      </c>
      <c r="CA2591" s="280" t="s">
        <v>87</v>
      </c>
      <c r="CB2591" s="280" t="s">
        <v>88</v>
      </c>
      <c r="CC2591" s="280" t="s">
        <v>89</v>
      </c>
      <c r="CD2591" s="281">
        <v>3</v>
      </c>
      <c r="CE2591" s="277">
        <v>45017</v>
      </c>
      <c r="CF2591" s="280">
        <v>9694</v>
      </c>
      <c r="CG2591" s="280" t="s">
        <v>90</v>
      </c>
      <c r="CH2591" s="280">
        <v>9694</v>
      </c>
      <c r="CI2591" s="280" t="s">
        <v>80</v>
      </c>
      <c r="CJ2591" s="280"/>
      <c r="CK2591" s="280"/>
      <c r="CL2591" s="280"/>
      <c r="CM2591" s="280" t="s">
        <v>73</v>
      </c>
      <c r="CN2591" s="280">
        <v>3</v>
      </c>
    </row>
    <row r="2592" spans="4:92">
      <c r="D2592" s="273" t="s">
        <v>83</v>
      </c>
      <c r="E2592" s="273" t="s">
        <v>976</v>
      </c>
      <c r="F2592" s="273" t="s">
        <v>979</v>
      </c>
      <c r="G2592" s="273" t="s">
        <v>982</v>
      </c>
      <c r="H2592" s="274">
        <v>45017</v>
      </c>
      <c r="I2592" s="273">
        <v>11741</v>
      </c>
      <c r="J2592" s="273">
        <v>837</v>
      </c>
      <c r="K2592" s="273">
        <v>0</v>
      </c>
      <c r="L2592" s="273" t="s">
        <v>66</v>
      </c>
      <c r="N2592" s="273" t="s">
        <v>107</v>
      </c>
      <c r="W2592" s="273">
        <v>154401</v>
      </c>
      <c r="X2592" s="273" t="s">
        <v>64</v>
      </c>
      <c r="Y2592" s="273" t="s">
        <v>63</v>
      </c>
      <c r="Z2592" s="273" t="s">
        <v>165</v>
      </c>
      <c r="AA2592" s="273" t="s">
        <v>165</v>
      </c>
      <c r="AB2592" s="274">
        <v>45139</v>
      </c>
      <c r="AC2592" s="273">
        <v>13365</v>
      </c>
      <c r="AD2592" s="273">
        <v>11</v>
      </c>
      <c r="AE2592" s="273">
        <v>0.311</v>
      </c>
      <c r="AF2592" s="273" t="s">
        <v>90</v>
      </c>
      <c r="AG2592" s="273" t="s">
        <v>1198</v>
      </c>
      <c r="AH2592" s="273" t="s">
        <v>1093</v>
      </c>
      <c r="AI2592" s="273" t="s">
        <v>123</v>
      </c>
      <c r="AJ2592" s="273" t="s">
        <v>200</v>
      </c>
      <c r="AK2592" s="273">
        <v>343383</v>
      </c>
      <c r="BV2592" s="336" t="s">
        <v>64</v>
      </c>
      <c r="BW2592" s="337" t="s">
        <v>75</v>
      </c>
      <c r="BX2592" s="337" t="s">
        <v>79</v>
      </c>
      <c r="BY2592" s="337" t="s">
        <v>79</v>
      </c>
      <c r="BZ2592" s="337" t="s">
        <v>86</v>
      </c>
      <c r="CA2592" s="337" t="s">
        <v>87</v>
      </c>
      <c r="CB2592" s="337" t="s">
        <v>88</v>
      </c>
      <c r="CC2592" s="337" t="s">
        <v>89</v>
      </c>
      <c r="CD2592" s="338">
        <v>3</v>
      </c>
      <c r="CE2592" s="335">
        <v>45017</v>
      </c>
      <c r="CF2592" s="337">
        <v>9395</v>
      </c>
      <c r="CG2592" s="337" t="s">
        <v>90</v>
      </c>
      <c r="CH2592" s="337">
        <v>9395</v>
      </c>
      <c r="CI2592" s="337" t="s">
        <v>80</v>
      </c>
      <c r="CJ2592" s="337"/>
      <c r="CK2592" s="337"/>
      <c r="CL2592" s="337"/>
      <c r="CM2592" s="337" t="s">
        <v>73</v>
      </c>
      <c r="CN2592" s="337">
        <v>3</v>
      </c>
    </row>
    <row r="2593" spans="4:92">
      <c r="D2593" s="273" t="s">
        <v>83</v>
      </c>
      <c r="E2593" s="273" t="s">
        <v>976</v>
      </c>
      <c r="F2593" s="273" t="s">
        <v>979</v>
      </c>
      <c r="G2593" s="273" t="s">
        <v>982</v>
      </c>
      <c r="H2593" s="274">
        <v>45047</v>
      </c>
      <c r="I2593" s="273">
        <v>12360</v>
      </c>
      <c r="J2593" s="273">
        <v>837</v>
      </c>
      <c r="W2593" s="273">
        <v>179955</v>
      </c>
      <c r="X2593" s="273" t="s">
        <v>64</v>
      </c>
      <c r="Y2593" s="273" t="s">
        <v>63</v>
      </c>
      <c r="Z2593" s="273" t="s">
        <v>165</v>
      </c>
      <c r="AA2593" s="273" t="s">
        <v>165</v>
      </c>
      <c r="AB2593" s="274">
        <v>45139</v>
      </c>
      <c r="AC2593" s="273">
        <v>13365</v>
      </c>
      <c r="AD2593" s="273">
        <v>11</v>
      </c>
      <c r="AE2593" s="273">
        <v>0</v>
      </c>
      <c r="AF2593" s="273" t="s">
        <v>90</v>
      </c>
      <c r="AG2593" s="273" t="s">
        <v>1198</v>
      </c>
      <c r="AH2593" s="273" t="s">
        <v>1216</v>
      </c>
      <c r="AI2593" s="273" t="s">
        <v>123</v>
      </c>
      <c r="AJ2593" s="273" t="s">
        <v>200</v>
      </c>
      <c r="AK2593" s="273">
        <v>343389</v>
      </c>
      <c r="BV2593" s="279" t="s">
        <v>64</v>
      </c>
      <c r="BW2593" s="280" t="s">
        <v>75</v>
      </c>
      <c r="BX2593" s="280" t="s">
        <v>79</v>
      </c>
      <c r="BY2593" s="280" t="s">
        <v>79</v>
      </c>
      <c r="BZ2593" s="280" t="s">
        <v>86</v>
      </c>
      <c r="CA2593" s="280" t="s">
        <v>87</v>
      </c>
      <c r="CB2593" s="280" t="s">
        <v>88</v>
      </c>
      <c r="CC2593" s="280" t="s">
        <v>89</v>
      </c>
      <c r="CD2593" s="281">
        <v>3</v>
      </c>
      <c r="CE2593" s="277">
        <v>45017</v>
      </c>
      <c r="CF2593" s="280">
        <v>9892</v>
      </c>
      <c r="CG2593" s="280" t="s">
        <v>90</v>
      </c>
      <c r="CH2593" s="280">
        <v>9892</v>
      </c>
      <c r="CI2593" s="280" t="s">
        <v>80</v>
      </c>
      <c r="CJ2593" s="280"/>
      <c r="CK2593" s="280"/>
      <c r="CL2593" s="280"/>
      <c r="CM2593" s="280" t="s">
        <v>73</v>
      </c>
      <c r="CN2593" s="280">
        <v>3</v>
      </c>
    </row>
    <row r="2594" spans="4:92">
      <c r="D2594" s="273" t="s">
        <v>83</v>
      </c>
      <c r="E2594" s="273" t="s">
        <v>976</v>
      </c>
      <c r="F2594" s="273" t="s">
        <v>979</v>
      </c>
      <c r="G2594" s="273" t="s">
        <v>982</v>
      </c>
      <c r="H2594" s="274">
        <v>45047</v>
      </c>
      <c r="I2594" s="273">
        <v>12360</v>
      </c>
      <c r="J2594" s="273">
        <v>837</v>
      </c>
      <c r="K2594" s="273">
        <v>3272</v>
      </c>
      <c r="L2594" s="273" t="s">
        <v>66</v>
      </c>
      <c r="M2594" s="273">
        <v>495.9040736</v>
      </c>
      <c r="N2594" s="273" t="s">
        <v>115</v>
      </c>
      <c r="W2594" s="273">
        <v>179979</v>
      </c>
      <c r="X2594" s="273" t="s">
        <v>64</v>
      </c>
      <c r="Y2594" s="273" t="s">
        <v>63</v>
      </c>
      <c r="Z2594" s="273" t="s">
        <v>165</v>
      </c>
      <c r="AA2594" s="273" t="s">
        <v>165</v>
      </c>
      <c r="AB2594" s="274">
        <v>45139</v>
      </c>
      <c r="AC2594" s="273">
        <v>13365</v>
      </c>
      <c r="AD2594" s="273">
        <v>11</v>
      </c>
      <c r="AE2594" s="273">
        <v>0</v>
      </c>
      <c r="AF2594" s="273" t="s">
        <v>90</v>
      </c>
      <c r="AG2594" s="273" t="s">
        <v>1198</v>
      </c>
      <c r="AH2594" s="273" t="s">
        <v>1238</v>
      </c>
      <c r="AI2594" s="273" t="s">
        <v>123</v>
      </c>
      <c r="AJ2594" s="273" t="s">
        <v>200</v>
      </c>
      <c r="AK2594" s="273">
        <v>343395</v>
      </c>
      <c r="BV2594" s="336" t="s">
        <v>64</v>
      </c>
      <c r="BW2594" s="337" t="s">
        <v>75</v>
      </c>
      <c r="BX2594" s="337" t="s">
        <v>79</v>
      </c>
      <c r="BY2594" s="337" t="s">
        <v>79</v>
      </c>
      <c r="BZ2594" s="337" t="s">
        <v>86</v>
      </c>
      <c r="CA2594" s="337" t="s">
        <v>87</v>
      </c>
      <c r="CB2594" s="337" t="s">
        <v>88</v>
      </c>
      <c r="CC2594" s="337" t="s">
        <v>89</v>
      </c>
      <c r="CD2594" s="338">
        <v>3</v>
      </c>
      <c r="CE2594" s="335">
        <v>45017</v>
      </c>
      <c r="CF2594" s="337">
        <v>16672</v>
      </c>
      <c r="CG2594" s="337" t="s">
        <v>90</v>
      </c>
      <c r="CH2594" s="337">
        <v>16672</v>
      </c>
      <c r="CI2594" s="337" t="s">
        <v>80</v>
      </c>
      <c r="CJ2594" s="337"/>
      <c r="CK2594" s="337"/>
      <c r="CL2594" s="337"/>
      <c r="CM2594" s="337" t="s">
        <v>73</v>
      </c>
      <c r="CN2594" s="337">
        <v>3</v>
      </c>
    </row>
    <row r="2595" spans="4:92">
      <c r="D2595" s="273" t="s">
        <v>83</v>
      </c>
      <c r="E2595" s="273" t="s">
        <v>976</v>
      </c>
      <c r="F2595" s="273" t="s">
        <v>979</v>
      </c>
      <c r="G2595" s="273" t="s">
        <v>982</v>
      </c>
      <c r="H2595" s="274">
        <v>45047</v>
      </c>
      <c r="I2595" s="273">
        <v>12360</v>
      </c>
      <c r="J2595" s="273">
        <v>837</v>
      </c>
      <c r="K2595" s="273">
        <v>0</v>
      </c>
      <c r="L2595" s="273" t="s">
        <v>66</v>
      </c>
      <c r="N2595" s="273" t="s">
        <v>107</v>
      </c>
      <c r="W2595" s="273">
        <v>179980</v>
      </c>
      <c r="X2595" s="273" t="s">
        <v>64</v>
      </c>
      <c r="Y2595" s="273" t="s">
        <v>63</v>
      </c>
      <c r="Z2595" s="273" t="s">
        <v>165</v>
      </c>
      <c r="AA2595" s="273" t="s">
        <v>165</v>
      </c>
      <c r="AB2595" s="274">
        <v>45139</v>
      </c>
      <c r="AC2595" s="273">
        <v>13365</v>
      </c>
      <c r="AD2595" s="273">
        <v>11</v>
      </c>
      <c r="AE2595" s="273">
        <v>0</v>
      </c>
      <c r="AF2595" s="273" t="s">
        <v>90</v>
      </c>
      <c r="AG2595" s="273" t="s">
        <v>1239</v>
      </c>
      <c r="AH2595" s="273" t="s">
        <v>1240</v>
      </c>
      <c r="AI2595" s="273" t="s">
        <v>123</v>
      </c>
      <c r="AJ2595" s="273" t="s">
        <v>200</v>
      </c>
      <c r="AK2595" s="273">
        <v>343401</v>
      </c>
      <c r="BV2595" s="279" t="s">
        <v>64</v>
      </c>
      <c r="BW2595" s="280" t="s">
        <v>75</v>
      </c>
      <c r="BX2595" s="280" t="s">
        <v>79</v>
      </c>
      <c r="BY2595" s="280" t="s">
        <v>79</v>
      </c>
      <c r="BZ2595" s="280" t="s">
        <v>86</v>
      </c>
      <c r="CA2595" s="280" t="s">
        <v>87</v>
      </c>
      <c r="CB2595" s="280" t="s">
        <v>88</v>
      </c>
      <c r="CC2595" s="280" t="s">
        <v>89</v>
      </c>
      <c r="CD2595" s="281">
        <v>3</v>
      </c>
      <c r="CE2595" s="277">
        <v>45017</v>
      </c>
      <c r="CF2595" s="280">
        <v>9233</v>
      </c>
      <c r="CG2595" s="280" t="s">
        <v>90</v>
      </c>
      <c r="CH2595" s="280">
        <v>9233</v>
      </c>
      <c r="CI2595" s="280" t="s">
        <v>80</v>
      </c>
      <c r="CJ2595" s="280"/>
      <c r="CK2595" s="280"/>
      <c r="CL2595" s="280"/>
      <c r="CM2595" s="280" t="s">
        <v>73</v>
      </c>
      <c r="CN2595" s="280">
        <v>3</v>
      </c>
    </row>
    <row r="2596" spans="4:92">
      <c r="D2596" s="273" t="s">
        <v>83</v>
      </c>
      <c r="E2596" s="273" t="s">
        <v>976</v>
      </c>
      <c r="F2596" s="273" t="s">
        <v>979</v>
      </c>
      <c r="G2596" s="273" t="s">
        <v>982</v>
      </c>
      <c r="H2596" s="274">
        <v>45078</v>
      </c>
      <c r="I2596" s="273">
        <v>12629</v>
      </c>
      <c r="J2596" s="273">
        <v>837</v>
      </c>
      <c r="W2596" s="273">
        <v>191791</v>
      </c>
      <c r="X2596" s="273" t="s">
        <v>64</v>
      </c>
      <c r="Y2596" s="273" t="s">
        <v>63</v>
      </c>
      <c r="Z2596" s="273" t="s">
        <v>165</v>
      </c>
      <c r="AA2596" s="273" t="s">
        <v>165</v>
      </c>
      <c r="AB2596" s="274">
        <v>45170</v>
      </c>
      <c r="AC2596" s="273">
        <v>13691</v>
      </c>
      <c r="AD2596" s="273">
        <v>11</v>
      </c>
      <c r="AK2596" s="273">
        <v>240575</v>
      </c>
      <c r="BV2596" s="336" t="s">
        <v>64</v>
      </c>
      <c r="BW2596" s="337" t="s">
        <v>75</v>
      </c>
      <c r="BX2596" s="337" t="s">
        <v>79</v>
      </c>
      <c r="BY2596" s="337" t="s">
        <v>79</v>
      </c>
      <c r="BZ2596" s="337" t="s">
        <v>86</v>
      </c>
      <c r="CA2596" s="337" t="s">
        <v>87</v>
      </c>
      <c r="CB2596" s="337" t="s">
        <v>88</v>
      </c>
      <c r="CC2596" s="337" t="s">
        <v>89</v>
      </c>
      <c r="CD2596" s="338">
        <v>3</v>
      </c>
      <c r="CE2596" s="335">
        <v>45017</v>
      </c>
      <c r="CF2596" s="337">
        <v>17964</v>
      </c>
      <c r="CG2596" s="337" t="s">
        <v>90</v>
      </c>
      <c r="CH2596" s="337">
        <v>17964</v>
      </c>
      <c r="CI2596" s="337" t="s">
        <v>80</v>
      </c>
      <c r="CJ2596" s="337"/>
      <c r="CK2596" s="337"/>
      <c r="CL2596" s="337"/>
      <c r="CM2596" s="337" t="s">
        <v>73</v>
      </c>
      <c r="CN2596" s="337">
        <v>3</v>
      </c>
    </row>
    <row r="2597" spans="4:92">
      <c r="D2597" s="273" t="s">
        <v>83</v>
      </c>
      <c r="E2597" s="273" t="s">
        <v>976</v>
      </c>
      <c r="F2597" s="273" t="s">
        <v>979</v>
      </c>
      <c r="G2597" s="273" t="s">
        <v>982</v>
      </c>
      <c r="H2597" s="274">
        <v>45078</v>
      </c>
      <c r="I2597" s="273">
        <v>12629</v>
      </c>
      <c r="J2597" s="273">
        <v>837</v>
      </c>
      <c r="K2597" s="273">
        <v>2560</v>
      </c>
      <c r="L2597" s="273" t="s">
        <v>66</v>
      </c>
      <c r="M2597" s="273">
        <v>385.81244679999998</v>
      </c>
      <c r="N2597" s="273" t="s">
        <v>115</v>
      </c>
      <c r="W2597" s="273">
        <v>191815</v>
      </c>
      <c r="X2597" s="273" t="s">
        <v>64</v>
      </c>
      <c r="Y2597" s="273" t="s">
        <v>63</v>
      </c>
      <c r="Z2597" s="273" t="s">
        <v>165</v>
      </c>
      <c r="AA2597" s="273" t="s">
        <v>165</v>
      </c>
      <c r="AB2597" s="274">
        <v>45170</v>
      </c>
      <c r="AC2597" s="273">
        <v>13692</v>
      </c>
      <c r="AD2597" s="273">
        <v>11</v>
      </c>
      <c r="AE2597" s="273">
        <v>4.8390000000000004</v>
      </c>
      <c r="AF2597" s="273" t="s">
        <v>90</v>
      </c>
      <c r="AG2597" s="273" t="s">
        <v>882</v>
      </c>
      <c r="AH2597" s="273" t="s">
        <v>1101</v>
      </c>
      <c r="AI2597" s="273" t="s">
        <v>123</v>
      </c>
      <c r="AJ2597" s="273" t="s">
        <v>214</v>
      </c>
      <c r="AK2597" s="273">
        <v>343416</v>
      </c>
      <c r="BV2597" s="279" t="s">
        <v>64</v>
      </c>
      <c r="BW2597" s="280" t="s">
        <v>75</v>
      </c>
      <c r="BX2597" s="280" t="s">
        <v>79</v>
      </c>
      <c r="BY2597" s="280" t="s">
        <v>79</v>
      </c>
      <c r="BZ2597" s="280" t="s">
        <v>86</v>
      </c>
      <c r="CA2597" s="280" t="s">
        <v>87</v>
      </c>
      <c r="CB2597" s="280" t="s">
        <v>88</v>
      </c>
      <c r="CC2597" s="280" t="s">
        <v>89</v>
      </c>
      <c r="CD2597" s="281">
        <v>3</v>
      </c>
      <c r="CE2597" s="277">
        <v>45017</v>
      </c>
      <c r="CF2597" s="280">
        <v>1820</v>
      </c>
      <c r="CG2597" s="280" t="s">
        <v>90</v>
      </c>
      <c r="CH2597" s="280">
        <v>1820</v>
      </c>
      <c r="CI2597" s="280" t="s">
        <v>80</v>
      </c>
      <c r="CJ2597" s="280"/>
      <c r="CK2597" s="280"/>
      <c r="CL2597" s="280"/>
      <c r="CM2597" s="280" t="s">
        <v>73</v>
      </c>
      <c r="CN2597" s="280">
        <v>3</v>
      </c>
    </row>
    <row r="2598" spans="4:92">
      <c r="D2598" s="273" t="s">
        <v>83</v>
      </c>
      <c r="E2598" s="273" t="s">
        <v>976</v>
      </c>
      <c r="F2598" s="273" t="s">
        <v>979</v>
      </c>
      <c r="G2598" s="273" t="s">
        <v>982</v>
      </c>
      <c r="H2598" s="274">
        <v>45078</v>
      </c>
      <c r="I2598" s="273">
        <v>12629</v>
      </c>
      <c r="J2598" s="273">
        <v>837</v>
      </c>
      <c r="K2598" s="273">
        <v>0</v>
      </c>
      <c r="L2598" s="273" t="s">
        <v>66</v>
      </c>
      <c r="N2598" s="273" t="s">
        <v>107</v>
      </c>
      <c r="W2598" s="273">
        <v>191816</v>
      </c>
      <c r="X2598" s="273" t="s">
        <v>64</v>
      </c>
      <c r="Y2598" s="273" t="s">
        <v>63</v>
      </c>
      <c r="Z2598" s="273" t="s">
        <v>165</v>
      </c>
      <c r="AA2598" s="273" t="s">
        <v>165</v>
      </c>
      <c r="AB2598" s="274">
        <v>45170</v>
      </c>
      <c r="AC2598" s="273">
        <v>13692</v>
      </c>
      <c r="AD2598" s="273">
        <v>11</v>
      </c>
      <c r="AE2598" s="273">
        <v>0</v>
      </c>
      <c r="AF2598" s="273" t="s">
        <v>90</v>
      </c>
      <c r="AG2598" s="273" t="s">
        <v>879</v>
      </c>
      <c r="AH2598" s="273" t="s">
        <v>880</v>
      </c>
      <c r="AI2598" s="273" t="s">
        <v>123</v>
      </c>
      <c r="AJ2598" s="273" t="s">
        <v>214</v>
      </c>
      <c r="AK2598" s="273">
        <v>343422</v>
      </c>
      <c r="BV2598" s="336" t="s">
        <v>64</v>
      </c>
      <c r="BW2598" s="337" t="s">
        <v>75</v>
      </c>
      <c r="BX2598" s="337" t="s">
        <v>79</v>
      </c>
      <c r="BY2598" s="337" t="s">
        <v>79</v>
      </c>
      <c r="BZ2598" s="337" t="s">
        <v>86</v>
      </c>
      <c r="CA2598" s="337" t="s">
        <v>87</v>
      </c>
      <c r="CB2598" s="337" t="s">
        <v>225</v>
      </c>
      <c r="CC2598" s="337" t="s">
        <v>226</v>
      </c>
      <c r="CD2598" s="338">
        <v>5</v>
      </c>
      <c r="CE2598" s="335">
        <v>45047</v>
      </c>
      <c r="CF2598" s="337">
        <v>0</v>
      </c>
      <c r="CG2598" s="337" t="s">
        <v>90</v>
      </c>
      <c r="CH2598" s="337">
        <v>0</v>
      </c>
      <c r="CI2598" s="337" t="s">
        <v>80</v>
      </c>
      <c r="CJ2598" s="337"/>
      <c r="CK2598" s="337"/>
      <c r="CL2598" s="337"/>
      <c r="CM2598" s="337" t="s">
        <v>73</v>
      </c>
      <c r="CN2598" s="337">
        <v>3</v>
      </c>
    </row>
    <row r="2599" spans="4:92">
      <c r="D2599" s="273" t="s">
        <v>83</v>
      </c>
      <c r="E2599" s="273" t="s">
        <v>976</v>
      </c>
      <c r="F2599" s="273" t="s">
        <v>979</v>
      </c>
      <c r="G2599" s="273" t="s">
        <v>982</v>
      </c>
      <c r="H2599" s="274">
        <v>45108</v>
      </c>
      <c r="I2599" s="273">
        <v>12898</v>
      </c>
      <c r="J2599" s="273">
        <v>837</v>
      </c>
      <c r="W2599" s="273">
        <v>205275</v>
      </c>
      <c r="X2599" s="273" t="s">
        <v>64</v>
      </c>
      <c r="Y2599" s="273" t="s">
        <v>63</v>
      </c>
      <c r="Z2599" s="273" t="s">
        <v>165</v>
      </c>
      <c r="AA2599" s="273" t="s">
        <v>165</v>
      </c>
      <c r="AB2599" s="274">
        <v>45170</v>
      </c>
      <c r="AC2599" s="273">
        <v>13692</v>
      </c>
      <c r="AD2599" s="273">
        <v>11</v>
      </c>
      <c r="AE2599" s="273">
        <v>0</v>
      </c>
      <c r="AF2599" s="273" t="s">
        <v>90</v>
      </c>
      <c r="AG2599" s="273" t="s">
        <v>1218</v>
      </c>
      <c r="AH2599" s="273" t="s">
        <v>1219</v>
      </c>
      <c r="AI2599" s="273" t="s">
        <v>123</v>
      </c>
      <c r="AJ2599" s="273" t="s">
        <v>214</v>
      </c>
      <c r="AK2599" s="273">
        <v>343428</v>
      </c>
      <c r="BV2599" s="279" t="s">
        <v>64</v>
      </c>
      <c r="BW2599" s="280" t="s">
        <v>75</v>
      </c>
      <c r="BX2599" s="280" t="s">
        <v>79</v>
      </c>
      <c r="BY2599" s="280" t="s">
        <v>79</v>
      </c>
      <c r="BZ2599" s="280" t="s">
        <v>86</v>
      </c>
      <c r="CA2599" s="280" t="s">
        <v>87</v>
      </c>
      <c r="CB2599" s="280" t="s">
        <v>225</v>
      </c>
      <c r="CC2599" s="280" t="s">
        <v>226</v>
      </c>
      <c r="CD2599" s="281">
        <v>5</v>
      </c>
      <c r="CE2599" s="277">
        <v>45047</v>
      </c>
      <c r="CF2599" s="280">
        <v>0</v>
      </c>
      <c r="CG2599" s="280" t="s">
        <v>90</v>
      </c>
      <c r="CH2599" s="280">
        <v>0</v>
      </c>
      <c r="CI2599" s="280" t="s">
        <v>80</v>
      </c>
      <c r="CJ2599" s="280"/>
      <c r="CK2599" s="280"/>
      <c r="CL2599" s="280"/>
      <c r="CM2599" s="280" t="s">
        <v>73</v>
      </c>
      <c r="CN2599" s="280">
        <v>3</v>
      </c>
    </row>
    <row r="2600" spans="4:92">
      <c r="D2600" s="273" t="s">
        <v>83</v>
      </c>
      <c r="E2600" s="273" t="s">
        <v>976</v>
      </c>
      <c r="F2600" s="273" t="s">
        <v>979</v>
      </c>
      <c r="G2600" s="273" t="s">
        <v>982</v>
      </c>
      <c r="H2600" s="274">
        <v>45108</v>
      </c>
      <c r="I2600" s="273">
        <v>12898</v>
      </c>
      <c r="J2600" s="273">
        <v>837</v>
      </c>
      <c r="K2600" s="273">
        <v>3423</v>
      </c>
      <c r="L2600" s="273" t="s">
        <v>66</v>
      </c>
      <c r="M2600" s="273">
        <v>517.19528279999997</v>
      </c>
      <c r="N2600" s="273" t="s">
        <v>115</v>
      </c>
      <c r="W2600" s="273">
        <v>205299</v>
      </c>
      <c r="X2600" s="273" t="s">
        <v>64</v>
      </c>
      <c r="Y2600" s="273" t="s">
        <v>404</v>
      </c>
      <c r="Z2600" s="273" t="s">
        <v>431</v>
      </c>
      <c r="AA2600" s="273" t="s">
        <v>444</v>
      </c>
      <c r="AB2600" s="274">
        <v>45200</v>
      </c>
      <c r="AC2600" s="273">
        <v>14094</v>
      </c>
      <c r="AD2600" s="273">
        <v>61</v>
      </c>
      <c r="AE2600" s="273">
        <v>0</v>
      </c>
      <c r="AF2600" s="273" t="s">
        <v>90</v>
      </c>
      <c r="AH2600" s="273" t="s">
        <v>1769</v>
      </c>
      <c r="AI2600" s="273" t="s">
        <v>123</v>
      </c>
      <c r="AJ2600" s="273" t="s">
        <v>200</v>
      </c>
      <c r="AK2600" s="273">
        <v>250514</v>
      </c>
      <c r="BV2600" s="336" t="s">
        <v>64</v>
      </c>
      <c r="BW2600" s="337" t="s">
        <v>75</v>
      </c>
      <c r="BX2600" s="337" t="s">
        <v>79</v>
      </c>
      <c r="BY2600" s="337" t="s">
        <v>79</v>
      </c>
      <c r="BZ2600" s="337" t="s">
        <v>86</v>
      </c>
      <c r="CA2600" s="337" t="s">
        <v>87</v>
      </c>
      <c r="CB2600" s="337" t="s">
        <v>225</v>
      </c>
      <c r="CC2600" s="337" t="s">
        <v>226</v>
      </c>
      <c r="CD2600" s="338">
        <v>5</v>
      </c>
      <c r="CE2600" s="335">
        <v>45047</v>
      </c>
      <c r="CF2600" s="337">
        <v>0</v>
      </c>
      <c r="CG2600" s="337" t="s">
        <v>90</v>
      </c>
      <c r="CH2600" s="337">
        <v>0</v>
      </c>
      <c r="CI2600" s="337" t="s">
        <v>80</v>
      </c>
      <c r="CJ2600" s="337"/>
      <c r="CK2600" s="337"/>
      <c r="CL2600" s="337"/>
      <c r="CM2600" s="337" t="s">
        <v>73</v>
      </c>
      <c r="CN2600" s="337">
        <v>3</v>
      </c>
    </row>
    <row r="2601" spans="4:92">
      <c r="D2601" s="273" t="s">
        <v>83</v>
      </c>
      <c r="E2601" s="273" t="s">
        <v>976</v>
      </c>
      <c r="F2601" s="273" t="s">
        <v>979</v>
      </c>
      <c r="G2601" s="273" t="s">
        <v>982</v>
      </c>
      <c r="H2601" s="274">
        <v>45108</v>
      </c>
      <c r="I2601" s="273">
        <v>12898</v>
      </c>
      <c r="J2601" s="273">
        <v>837</v>
      </c>
      <c r="K2601" s="273">
        <v>3423</v>
      </c>
      <c r="L2601" s="273" t="s">
        <v>66</v>
      </c>
      <c r="N2601" s="273" t="s">
        <v>107</v>
      </c>
      <c r="W2601" s="273">
        <v>205300</v>
      </c>
      <c r="X2601" s="273" t="s">
        <v>64</v>
      </c>
      <c r="Y2601" s="273" t="s">
        <v>404</v>
      </c>
      <c r="Z2601" s="273" t="s">
        <v>431</v>
      </c>
      <c r="AA2601" s="273" t="s">
        <v>444</v>
      </c>
      <c r="AB2601" s="274">
        <v>45231</v>
      </c>
      <c r="AC2601" s="273">
        <v>14462</v>
      </c>
      <c r="AD2601" s="273">
        <v>61</v>
      </c>
      <c r="AE2601" s="273">
        <v>17.970279999999999</v>
      </c>
      <c r="AF2601" s="273" t="s">
        <v>90</v>
      </c>
      <c r="AH2601" s="273" t="s">
        <v>1769</v>
      </c>
      <c r="AI2601" s="273" t="s">
        <v>123</v>
      </c>
      <c r="AJ2601" s="273" t="s">
        <v>200</v>
      </c>
      <c r="AK2601" s="273">
        <v>269398</v>
      </c>
      <c r="BV2601" s="279" t="s">
        <v>64</v>
      </c>
      <c r="BW2601" s="280" t="s">
        <v>75</v>
      </c>
      <c r="BX2601" s="280" t="s">
        <v>79</v>
      </c>
      <c r="BY2601" s="280" t="s">
        <v>79</v>
      </c>
      <c r="BZ2601" s="280" t="s">
        <v>86</v>
      </c>
      <c r="CA2601" s="280" t="s">
        <v>87</v>
      </c>
      <c r="CB2601" s="280" t="s">
        <v>225</v>
      </c>
      <c r="CC2601" s="280" t="s">
        <v>226</v>
      </c>
      <c r="CD2601" s="281">
        <v>5</v>
      </c>
      <c r="CE2601" s="277">
        <v>45047</v>
      </c>
      <c r="CF2601" s="280">
        <v>0</v>
      </c>
      <c r="CG2601" s="280" t="s">
        <v>90</v>
      </c>
      <c r="CH2601" s="280">
        <v>0</v>
      </c>
      <c r="CI2601" s="280" t="s">
        <v>80</v>
      </c>
      <c r="CJ2601" s="280"/>
      <c r="CK2601" s="280"/>
      <c r="CL2601" s="280"/>
      <c r="CM2601" s="280" t="s">
        <v>73</v>
      </c>
      <c r="CN2601" s="280">
        <v>3</v>
      </c>
    </row>
    <row r="2602" spans="4:92">
      <c r="D2602" s="273" t="s">
        <v>83</v>
      </c>
      <c r="E2602" s="273" t="s">
        <v>976</v>
      </c>
      <c r="F2602" s="273" t="s">
        <v>979</v>
      </c>
      <c r="G2602" s="273" t="s">
        <v>982</v>
      </c>
      <c r="H2602" s="274">
        <v>45139</v>
      </c>
      <c r="I2602" s="273">
        <v>13575</v>
      </c>
      <c r="J2602" s="273">
        <v>837</v>
      </c>
      <c r="W2602" s="273">
        <v>223344</v>
      </c>
      <c r="X2602" s="273" t="s">
        <v>64</v>
      </c>
      <c r="Y2602" s="273" t="s">
        <v>404</v>
      </c>
      <c r="Z2602" s="273" t="s">
        <v>431</v>
      </c>
      <c r="AA2602" s="273" t="s">
        <v>444</v>
      </c>
      <c r="AB2602" s="274">
        <v>45261</v>
      </c>
      <c r="AC2602" s="273">
        <v>16932</v>
      </c>
      <c r="AD2602" s="273">
        <v>61</v>
      </c>
      <c r="AE2602" s="273">
        <v>14.823</v>
      </c>
      <c r="AF2602" s="273" t="s">
        <v>90</v>
      </c>
      <c r="AH2602" s="273" t="s">
        <v>1767</v>
      </c>
      <c r="AI2602" s="273" t="s">
        <v>123</v>
      </c>
      <c r="AJ2602" s="273" t="s">
        <v>200</v>
      </c>
      <c r="AK2602" s="273">
        <v>311622</v>
      </c>
      <c r="BV2602" s="336" t="s">
        <v>64</v>
      </c>
      <c r="BW2602" s="337" t="s">
        <v>75</v>
      </c>
      <c r="BX2602" s="337" t="s">
        <v>79</v>
      </c>
      <c r="BY2602" s="337" t="s">
        <v>79</v>
      </c>
      <c r="BZ2602" s="337" t="s">
        <v>86</v>
      </c>
      <c r="CA2602" s="337" t="s">
        <v>87</v>
      </c>
      <c r="CB2602" s="337" t="s">
        <v>225</v>
      </c>
      <c r="CC2602" s="337" t="s">
        <v>226</v>
      </c>
      <c r="CD2602" s="338">
        <v>5</v>
      </c>
      <c r="CE2602" s="335">
        <v>45047</v>
      </c>
      <c r="CF2602" s="337">
        <v>0</v>
      </c>
      <c r="CG2602" s="337" t="s">
        <v>90</v>
      </c>
      <c r="CH2602" s="337">
        <v>0</v>
      </c>
      <c r="CI2602" s="337" t="s">
        <v>80</v>
      </c>
      <c r="CJ2602" s="337"/>
      <c r="CK2602" s="337"/>
      <c r="CL2602" s="337"/>
      <c r="CM2602" s="337" t="s">
        <v>73</v>
      </c>
      <c r="CN2602" s="337">
        <v>3</v>
      </c>
    </row>
    <row r="2603" spans="4:92">
      <c r="D2603" s="273" t="s">
        <v>83</v>
      </c>
      <c r="E2603" s="273" t="s">
        <v>976</v>
      </c>
      <c r="F2603" s="273" t="s">
        <v>979</v>
      </c>
      <c r="G2603" s="273" t="s">
        <v>982</v>
      </c>
      <c r="H2603" s="274">
        <v>45139</v>
      </c>
      <c r="I2603" s="273">
        <v>13575</v>
      </c>
      <c r="J2603" s="273">
        <v>837</v>
      </c>
      <c r="K2603" s="273">
        <v>3753</v>
      </c>
      <c r="L2603" s="273" t="s">
        <v>66</v>
      </c>
      <c r="M2603" s="273">
        <v>764.73356879999994</v>
      </c>
      <c r="N2603" s="273" t="s">
        <v>115</v>
      </c>
      <c r="W2603" s="273">
        <v>223368</v>
      </c>
      <c r="X2603" s="273" t="s">
        <v>64</v>
      </c>
      <c r="Y2603" s="273" t="s">
        <v>404</v>
      </c>
      <c r="Z2603" s="273" t="s">
        <v>431</v>
      </c>
      <c r="AA2603" s="273" t="s">
        <v>447</v>
      </c>
      <c r="AB2603" s="274">
        <v>44927</v>
      </c>
      <c r="AC2603" s="273">
        <v>11812</v>
      </c>
      <c r="AD2603" s="273">
        <v>62</v>
      </c>
      <c r="AK2603" s="273">
        <v>156856</v>
      </c>
      <c r="BV2603" s="279" t="s">
        <v>64</v>
      </c>
      <c r="BW2603" s="280" t="s">
        <v>75</v>
      </c>
      <c r="BX2603" s="280" t="s">
        <v>79</v>
      </c>
      <c r="BY2603" s="280" t="s">
        <v>79</v>
      </c>
      <c r="BZ2603" s="280" t="s">
        <v>86</v>
      </c>
      <c r="CA2603" s="280" t="s">
        <v>87</v>
      </c>
      <c r="CB2603" s="280" t="s">
        <v>225</v>
      </c>
      <c r="CC2603" s="280" t="s">
        <v>226</v>
      </c>
      <c r="CD2603" s="281">
        <v>5</v>
      </c>
      <c r="CE2603" s="277">
        <v>45047</v>
      </c>
      <c r="CF2603" s="280">
        <v>0</v>
      </c>
      <c r="CG2603" s="280" t="s">
        <v>90</v>
      </c>
      <c r="CH2603" s="280">
        <v>0</v>
      </c>
      <c r="CI2603" s="280" t="s">
        <v>80</v>
      </c>
      <c r="CJ2603" s="280"/>
      <c r="CK2603" s="280"/>
      <c r="CL2603" s="280"/>
      <c r="CM2603" s="280" t="s">
        <v>73</v>
      </c>
      <c r="CN2603" s="280">
        <v>3</v>
      </c>
    </row>
    <row r="2604" spans="4:92">
      <c r="D2604" s="273" t="s">
        <v>83</v>
      </c>
      <c r="E2604" s="273" t="s">
        <v>976</v>
      </c>
      <c r="F2604" s="273" t="s">
        <v>979</v>
      </c>
      <c r="G2604" s="273" t="s">
        <v>982</v>
      </c>
      <c r="H2604" s="274">
        <v>45139</v>
      </c>
      <c r="I2604" s="273">
        <v>13575</v>
      </c>
      <c r="J2604" s="273">
        <v>837</v>
      </c>
      <c r="K2604" s="273">
        <v>3753</v>
      </c>
      <c r="L2604" s="273" t="s">
        <v>66</v>
      </c>
      <c r="N2604" s="273" t="s">
        <v>107</v>
      </c>
      <c r="W2604" s="273">
        <v>223369</v>
      </c>
      <c r="X2604" s="273" t="s">
        <v>64</v>
      </c>
      <c r="Y2604" s="273" t="s">
        <v>404</v>
      </c>
      <c r="Z2604" s="273" t="s">
        <v>431</v>
      </c>
      <c r="AA2604" s="273" t="s">
        <v>447</v>
      </c>
      <c r="AB2604" s="274">
        <v>44927</v>
      </c>
      <c r="AC2604" s="273">
        <v>11962</v>
      </c>
      <c r="AD2604" s="273">
        <v>62</v>
      </c>
      <c r="AE2604" s="273">
        <v>31.405000000000001</v>
      </c>
      <c r="AF2604" s="273" t="s">
        <v>90</v>
      </c>
      <c r="AH2604" s="273" t="s">
        <v>1871</v>
      </c>
      <c r="AI2604" s="273" t="s">
        <v>123</v>
      </c>
      <c r="AJ2604" s="273" t="s">
        <v>200</v>
      </c>
      <c r="AK2604" s="273">
        <v>159613</v>
      </c>
      <c r="BV2604" s="336" t="s">
        <v>64</v>
      </c>
      <c r="BW2604" s="337" t="s">
        <v>75</v>
      </c>
      <c r="BX2604" s="337" t="s">
        <v>79</v>
      </c>
      <c r="BY2604" s="337" t="s">
        <v>79</v>
      </c>
      <c r="BZ2604" s="337" t="s">
        <v>86</v>
      </c>
      <c r="CA2604" s="337" t="s">
        <v>87</v>
      </c>
      <c r="CB2604" s="337" t="s">
        <v>225</v>
      </c>
      <c r="CC2604" s="337" t="s">
        <v>226</v>
      </c>
      <c r="CD2604" s="338">
        <v>5</v>
      </c>
      <c r="CE2604" s="335">
        <v>45047</v>
      </c>
      <c r="CF2604" s="337">
        <v>130</v>
      </c>
      <c r="CG2604" s="337" t="s">
        <v>90</v>
      </c>
      <c r="CH2604" s="337">
        <v>130</v>
      </c>
      <c r="CI2604" s="337" t="s">
        <v>80</v>
      </c>
      <c r="CJ2604" s="337"/>
      <c r="CK2604" s="337"/>
      <c r="CL2604" s="337"/>
      <c r="CM2604" s="337" t="s">
        <v>73</v>
      </c>
      <c r="CN2604" s="337">
        <v>3</v>
      </c>
    </row>
    <row r="2605" spans="4:92">
      <c r="D2605" s="273" t="s">
        <v>83</v>
      </c>
      <c r="E2605" s="273" t="s">
        <v>976</v>
      </c>
      <c r="F2605" s="273" t="s">
        <v>979</v>
      </c>
      <c r="G2605" s="273" t="s">
        <v>982</v>
      </c>
      <c r="H2605" s="274">
        <v>45170</v>
      </c>
      <c r="I2605" s="273">
        <v>13902</v>
      </c>
      <c r="J2605" s="273">
        <v>837</v>
      </c>
      <c r="W2605" s="273">
        <v>236295</v>
      </c>
      <c r="X2605" s="273" t="s">
        <v>64</v>
      </c>
      <c r="Y2605" s="273" t="s">
        <v>404</v>
      </c>
      <c r="Z2605" s="273" t="s">
        <v>431</v>
      </c>
      <c r="AA2605" s="273" t="s">
        <v>447</v>
      </c>
      <c r="AB2605" s="274">
        <v>44958</v>
      </c>
      <c r="AC2605" s="273">
        <v>11850</v>
      </c>
      <c r="AD2605" s="273">
        <v>62</v>
      </c>
      <c r="AK2605" s="273">
        <v>157578</v>
      </c>
      <c r="BV2605" s="279" t="s">
        <v>64</v>
      </c>
      <c r="BW2605" s="280" t="s">
        <v>75</v>
      </c>
      <c r="BX2605" s="280" t="s">
        <v>79</v>
      </c>
      <c r="BY2605" s="280" t="s">
        <v>79</v>
      </c>
      <c r="BZ2605" s="280" t="s">
        <v>86</v>
      </c>
      <c r="CA2605" s="280" t="s">
        <v>87</v>
      </c>
      <c r="CB2605" s="280" t="s">
        <v>225</v>
      </c>
      <c r="CC2605" s="280" t="s">
        <v>226</v>
      </c>
      <c r="CD2605" s="281">
        <v>5</v>
      </c>
      <c r="CE2605" s="277">
        <v>45047</v>
      </c>
      <c r="CF2605" s="280">
        <v>0</v>
      </c>
      <c r="CG2605" s="280" t="s">
        <v>90</v>
      </c>
      <c r="CH2605" s="280">
        <v>0</v>
      </c>
      <c r="CI2605" s="280" t="s">
        <v>80</v>
      </c>
      <c r="CJ2605" s="280"/>
      <c r="CK2605" s="280"/>
      <c r="CL2605" s="280"/>
      <c r="CM2605" s="280" t="s">
        <v>73</v>
      </c>
      <c r="CN2605" s="280">
        <v>3</v>
      </c>
    </row>
    <row r="2606" spans="4:92">
      <c r="D2606" s="273" t="s">
        <v>83</v>
      </c>
      <c r="E2606" s="273" t="s">
        <v>976</v>
      </c>
      <c r="F2606" s="273" t="s">
        <v>979</v>
      </c>
      <c r="G2606" s="273" t="s">
        <v>982</v>
      </c>
      <c r="H2606" s="274">
        <v>45170</v>
      </c>
      <c r="I2606" s="273">
        <v>13902</v>
      </c>
      <c r="J2606" s="273">
        <v>837</v>
      </c>
      <c r="K2606" s="273">
        <v>2871</v>
      </c>
      <c r="L2606" s="273" t="s">
        <v>66</v>
      </c>
      <c r="M2606" s="273">
        <v>598.27009120000002</v>
      </c>
      <c r="N2606" s="273" t="s">
        <v>115</v>
      </c>
      <c r="W2606" s="273">
        <v>236319</v>
      </c>
      <c r="X2606" s="273" t="s">
        <v>64</v>
      </c>
      <c r="Y2606" s="273" t="s">
        <v>404</v>
      </c>
      <c r="Z2606" s="273" t="s">
        <v>431</v>
      </c>
      <c r="AA2606" s="273" t="s">
        <v>447</v>
      </c>
      <c r="AB2606" s="274">
        <v>44958</v>
      </c>
      <c r="AC2606" s="273">
        <v>11995</v>
      </c>
      <c r="AD2606" s="273">
        <v>62</v>
      </c>
      <c r="AE2606" s="273">
        <v>30.599</v>
      </c>
      <c r="AF2606" s="273" t="s">
        <v>90</v>
      </c>
      <c r="AH2606" s="273" t="s">
        <v>1871</v>
      </c>
      <c r="AI2606" s="273" t="s">
        <v>123</v>
      </c>
      <c r="AJ2606" s="273" t="s">
        <v>200</v>
      </c>
      <c r="AK2606" s="273">
        <v>160108</v>
      </c>
      <c r="BV2606" s="336" t="s">
        <v>64</v>
      </c>
      <c r="BW2606" s="337" t="s">
        <v>75</v>
      </c>
      <c r="BX2606" s="337" t="s">
        <v>79</v>
      </c>
      <c r="BY2606" s="337" t="s">
        <v>79</v>
      </c>
      <c r="BZ2606" s="337" t="s">
        <v>86</v>
      </c>
      <c r="CA2606" s="337" t="s">
        <v>87</v>
      </c>
      <c r="CB2606" s="337" t="s">
        <v>225</v>
      </c>
      <c r="CC2606" s="337" t="s">
        <v>226</v>
      </c>
      <c r="CD2606" s="338">
        <v>5</v>
      </c>
      <c r="CE2606" s="335">
        <v>45047</v>
      </c>
      <c r="CF2606" s="337">
        <v>0</v>
      </c>
      <c r="CG2606" s="337" t="s">
        <v>90</v>
      </c>
      <c r="CH2606" s="337">
        <v>0</v>
      </c>
      <c r="CI2606" s="337" t="s">
        <v>80</v>
      </c>
      <c r="CJ2606" s="337"/>
      <c r="CK2606" s="337"/>
      <c r="CL2606" s="337"/>
      <c r="CM2606" s="337" t="s">
        <v>73</v>
      </c>
      <c r="CN2606" s="337">
        <v>3</v>
      </c>
    </row>
    <row r="2607" spans="4:92">
      <c r="D2607" s="273" t="s">
        <v>83</v>
      </c>
      <c r="E2607" s="273" t="s">
        <v>976</v>
      </c>
      <c r="F2607" s="273" t="s">
        <v>979</v>
      </c>
      <c r="G2607" s="273" t="s">
        <v>982</v>
      </c>
      <c r="H2607" s="274">
        <v>45170</v>
      </c>
      <c r="I2607" s="273">
        <v>13902</v>
      </c>
      <c r="J2607" s="273">
        <v>837</v>
      </c>
      <c r="K2607" s="273">
        <v>2871</v>
      </c>
      <c r="L2607" s="273" t="s">
        <v>66</v>
      </c>
      <c r="N2607" s="273" t="s">
        <v>107</v>
      </c>
      <c r="W2607" s="273">
        <v>236320</v>
      </c>
      <c r="X2607" s="273" t="s">
        <v>64</v>
      </c>
      <c r="Y2607" s="273" t="s">
        <v>404</v>
      </c>
      <c r="Z2607" s="273" t="s">
        <v>431</v>
      </c>
      <c r="AA2607" s="273" t="s">
        <v>447</v>
      </c>
      <c r="AB2607" s="274">
        <v>44986</v>
      </c>
      <c r="AC2607" s="273">
        <v>11888</v>
      </c>
      <c r="AD2607" s="273">
        <v>62</v>
      </c>
      <c r="AK2607" s="273">
        <v>158300</v>
      </c>
      <c r="BV2607" s="279" t="s">
        <v>64</v>
      </c>
      <c r="BW2607" s="280" t="s">
        <v>75</v>
      </c>
      <c r="BX2607" s="280" t="s">
        <v>79</v>
      </c>
      <c r="BY2607" s="280" t="s">
        <v>79</v>
      </c>
      <c r="BZ2607" s="280" t="s">
        <v>86</v>
      </c>
      <c r="CA2607" s="280" t="s">
        <v>87</v>
      </c>
      <c r="CB2607" s="280" t="s">
        <v>233</v>
      </c>
      <c r="CC2607" s="280" t="s">
        <v>234</v>
      </c>
      <c r="CD2607" s="281">
        <v>1</v>
      </c>
      <c r="CE2607" s="277">
        <v>45047</v>
      </c>
      <c r="CF2607" s="280"/>
      <c r="CG2607" s="280" t="s">
        <v>181</v>
      </c>
      <c r="CH2607" s="280"/>
      <c r="CI2607" s="280" t="s">
        <v>181</v>
      </c>
      <c r="CJ2607" s="280" t="s">
        <v>1837</v>
      </c>
      <c r="CK2607" s="280"/>
      <c r="CL2607" s="280"/>
      <c r="CM2607" s="280" t="s">
        <v>73</v>
      </c>
      <c r="CN2607" s="280">
        <v>3</v>
      </c>
    </row>
    <row r="2608" spans="4:92">
      <c r="D2608" s="273" t="s">
        <v>83</v>
      </c>
      <c r="E2608" s="273" t="s">
        <v>976</v>
      </c>
      <c r="F2608" s="273" t="s">
        <v>979</v>
      </c>
      <c r="G2608" s="273" t="s">
        <v>982</v>
      </c>
      <c r="H2608" s="274">
        <v>45200</v>
      </c>
      <c r="I2608" s="273">
        <v>14237</v>
      </c>
      <c r="J2608" s="273">
        <v>837</v>
      </c>
      <c r="W2608" s="273">
        <v>254312</v>
      </c>
      <c r="X2608" s="273" t="s">
        <v>64</v>
      </c>
      <c r="Y2608" s="273" t="s">
        <v>404</v>
      </c>
      <c r="Z2608" s="273" t="s">
        <v>431</v>
      </c>
      <c r="AA2608" s="273" t="s">
        <v>447</v>
      </c>
      <c r="AB2608" s="274">
        <v>44986</v>
      </c>
      <c r="AC2608" s="273">
        <v>12028</v>
      </c>
      <c r="AD2608" s="273">
        <v>62</v>
      </c>
      <c r="AE2608" s="273">
        <v>36.106000000000002</v>
      </c>
      <c r="AF2608" s="273" t="s">
        <v>90</v>
      </c>
      <c r="AH2608" s="273" t="s">
        <v>1871</v>
      </c>
      <c r="AI2608" s="273" t="s">
        <v>123</v>
      </c>
      <c r="AJ2608" s="273" t="s">
        <v>200</v>
      </c>
      <c r="AK2608" s="273">
        <v>160603</v>
      </c>
      <c r="BV2608" s="336" t="s">
        <v>64</v>
      </c>
      <c r="BW2608" s="337" t="s">
        <v>75</v>
      </c>
      <c r="BX2608" s="337" t="s">
        <v>79</v>
      </c>
      <c r="BY2608" s="337" t="s">
        <v>79</v>
      </c>
      <c r="BZ2608" s="337" t="s">
        <v>86</v>
      </c>
      <c r="CA2608" s="337" t="s">
        <v>87</v>
      </c>
      <c r="CB2608" s="337" t="s">
        <v>233</v>
      </c>
      <c r="CC2608" s="337" t="s">
        <v>234</v>
      </c>
      <c r="CD2608" s="338">
        <v>1</v>
      </c>
      <c r="CE2608" s="335">
        <v>45047</v>
      </c>
      <c r="CF2608" s="337"/>
      <c r="CG2608" s="337" t="s">
        <v>181</v>
      </c>
      <c r="CH2608" s="337"/>
      <c r="CI2608" s="337" t="s">
        <v>181</v>
      </c>
      <c r="CJ2608" s="337" t="s">
        <v>1837</v>
      </c>
      <c r="CK2608" s="337"/>
      <c r="CL2608" s="337"/>
      <c r="CM2608" s="337" t="s">
        <v>73</v>
      </c>
      <c r="CN2608" s="337">
        <v>3</v>
      </c>
    </row>
    <row r="2609" spans="4:92">
      <c r="D2609" s="273" t="s">
        <v>83</v>
      </c>
      <c r="E2609" s="273" t="s">
        <v>976</v>
      </c>
      <c r="F2609" s="273" t="s">
        <v>979</v>
      </c>
      <c r="G2609" s="273" t="s">
        <v>982</v>
      </c>
      <c r="H2609" s="274">
        <v>45200</v>
      </c>
      <c r="I2609" s="273">
        <v>14237</v>
      </c>
      <c r="J2609" s="273">
        <v>837</v>
      </c>
      <c r="K2609" s="273">
        <v>2593</v>
      </c>
      <c r="L2609" s="273" t="s">
        <v>66</v>
      </c>
      <c r="M2609" s="273">
        <v>541.88467479999997</v>
      </c>
      <c r="N2609" s="273" t="s">
        <v>115</v>
      </c>
      <c r="W2609" s="273">
        <v>254336</v>
      </c>
      <c r="X2609" s="273" t="s">
        <v>64</v>
      </c>
      <c r="Y2609" s="273" t="s">
        <v>404</v>
      </c>
      <c r="Z2609" s="273" t="s">
        <v>431</v>
      </c>
      <c r="AA2609" s="273" t="s">
        <v>447</v>
      </c>
      <c r="AB2609" s="274">
        <v>45017</v>
      </c>
      <c r="AC2609" s="273">
        <v>11926</v>
      </c>
      <c r="AD2609" s="273">
        <v>62</v>
      </c>
      <c r="AK2609" s="273">
        <v>159022</v>
      </c>
      <c r="BV2609" s="279" t="s">
        <v>64</v>
      </c>
      <c r="BW2609" s="280" t="s">
        <v>75</v>
      </c>
      <c r="BX2609" s="280" t="s">
        <v>79</v>
      </c>
      <c r="BY2609" s="280" t="s">
        <v>79</v>
      </c>
      <c r="BZ2609" s="280" t="s">
        <v>86</v>
      </c>
      <c r="CA2609" s="280" t="s">
        <v>87</v>
      </c>
      <c r="CB2609" s="280" t="s">
        <v>88</v>
      </c>
      <c r="CC2609" s="280" t="s">
        <v>89</v>
      </c>
      <c r="CD2609" s="281">
        <v>3</v>
      </c>
      <c r="CE2609" s="277">
        <v>44958</v>
      </c>
      <c r="CF2609" s="280">
        <v>8030</v>
      </c>
      <c r="CG2609" s="280" t="s">
        <v>90</v>
      </c>
      <c r="CH2609" s="280">
        <v>8030</v>
      </c>
      <c r="CI2609" s="280" t="s">
        <v>80</v>
      </c>
      <c r="CJ2609" s="280"/>
      <c r="CK2609" s="280"/>
      <c r="CL2609" s="280"/>
      <c r="CM2609" s="280" t="s">
        <v>73</v>
      </c>
      <c r="CN2609" s="280">
        <v>3</v>
      </c>
    </row>
    <row r="2610" spans="4:92">
      <c r="D2610" s="273" t="s">
        <v>83</v>
      </c>
      <c r="E2610" s="273" t="s">
        <v>976</v>
      </c>
      <c r="F2610" s="273" t="s">
        <v>979</v>
      </c>
      <c r="G2610" s="273" t="s">
        <v>982</v>
      </c>
      <c r="H2610" s="274">
        <v>45200</v>
      </c>
      <c r="I2610" s="273">
        <v>14237</v>
      </c>
      <c r="J2610" s="273">
        <v>837</v>
      </c>
      <c r="K2610" s="273">
        <v>2593</v>
      </c>
      <c r="L2610" s="273" t="s">
        <v>66</v>
      </c>
      <c r="N2610" s="273" t="s">
        <v>107</v>
      </c>
      <c r="W2610" s="273">
        <v>254337</v>
      </c>
      <c r="X2610" s="273" t="s">
        <v>64</v>
      </c>
      <c r="Y2610" s="273" t="s">
        <v>404</v>
      </c>
      <c r="Z2610" s="273" t="s">
        <v>431</v>
      </c>
      <c r="AA2610" s="273" t="s">
        <v>447</v>
      </c>
      <c r="AB2610" s="274">
        <v>45017</v>
      </c>
      <c r="AC2610" s="273">
        <v>12061</v>
      </c>
      <c r="AD2610" s="273">
        <v>62</v>
      </c>
      <c r="AE2610" s="273">
        <v>35.335000000000001</v>
      </c>
      <c r="AF2610" s="273" t="s">
        <v>90</v>
      </c>
      <c r="AH2610" s="273" t="s">
        <v>1871</v>
      </c>
      <c r="AI2610" s="273" t="s">
        <v>123</v>
      </c>
      <c r="AJ2610" s="273" t="s">
        <v>200</v>
      </c>
      <c r="AK2610" s="273">
        <v>161098</v>
      </c>
      <c r="BV2610" s="336" t="s">
        <v>64</v>
      </c>
      <c r="BW2610" s="337" t="s">
        <v>75</v>
      </c>
      <c r="BX2610" s="337" t="s">
        <v>79</v>
      </c>
      <c r="BY2610" s="337" t="s">
        <v>79</v>
      </c>
      <c r="BZ2610" s="337" t="s">
        <v>86</v>
      </c>
      <c r="CA2610" s="337" t="s">
        <v>87</v>
      </c>
      <c r="CB2610" s="337" t="s">
        <v>88</v>
      </c>
      <c r="CC2610" s="337" t="s">
        <v>89</v>
      </c>
      <c r="CD2610" s="338">
        <v>3</v>
      </c>
      <c r="CE2610" s="335">
        <v>44958</v>
      </c>
      <c r="CF2610" s="337">
        <v>13306</v>
      </c>
      <c r="CG2610" s="337" t="s">
        <v>90</v>
      </c>
      <c r="CH2610" s="337">
        <v>13306</v>
      </c>
      <c r="CI2610" s="337" t="s">
        <v>80</v>
      </c>
      <c r="CJ2610" s="337"/>
      <c r="CK2610" s="337"/>
      <c r="CL2610" s="337"/>
      <c r="CM2610" s="337" t="s">
        <v>73</v>
      </c>
      <c r="CN2610" s="337">
        <v>3</v>
      </c>
    </row>
    <row r="2611" spans="4:92">
      <c r="D2611" s="273" t="s">
        <v>83</v>
      </c>
      <c r="E2611" s="273" t="s">
        <v>976</v>
      </c>
      <c r="F2611" s="273" t="s">
        <v>979</v>
      </c>
      <c r="G2611" s="273" t="s">
        <v>982</v>
      </c>
      <c r="H2611" s="274">
        <v>45231</v>
      </c>
      <c r="I2611" s="273">
        <v>14604</v>
      </c>
      <c r="J2611" s="273">
        <v>837</v>
      </c>
      <c r="W2611" s="273">
        <v>273170</v>
      </c>
      <c r="X2611" s="273" t="s">
        <v>64</v>
      </c>
      <c r="Y2611" s="273" t="s">
        <v>404</v>
      </c>
      <c r="Z2611" s="273" t="s">
        <v>431</v>
      </c>
      <c r="AA2611" s="273" t="s">
        <v>447</v>
      </c>
      <c r="AB2611" s="274">
        <v>45047</v>
      </c>
      <c r="AC2611" s="273">
        <v>12222</v>
      </c>
      <c r="AD2611" s="273">
        <v>62</v>
      </c>
      <c r="AE2611" s="273">
        <v>37.93</v>
      </c>
      <c r="AF2611" s="273" t="s">
        <v>90</v>
      </c>
      <c r="AH2611" s="273" t="s">
        <v>1871</v>
      </c>
      <c r="AI2611" s="273" t="s">
        <v>123</v>
      </c>
      <c r="AJ2611" s="273" t="s">
        <v>200</v>
      </c>
      <c r="AK2611" s="273">
        <v>181085</v>
      </c>
      <c r="BV2611" s="279" t="s">
        <v>64</v>
      </c>
      <c r="BW2611" s="280" t="s">
        <v>75</v>
      </c>
      <c r="BX2611" s="280" t="s">
        <v>79</v>
      </c>
      <c r="BY2611" s="280" t="s">
        <v>79</v>
      </c>
      <c r="BZ2611" s="280" t="s">
        <v>86</v>
      </c>
      <c r="CA2611" s="280" t="s">
        <v>87</v>
      </c>
      <c r="CB2611" s="280" t="s">
        <v>88</v>
      </c>
      <c r="CC2611" s="280" t="s">
        <v>89</v>
      </c>
      <c r="CD2611" s="281">
        <v>3</v>
      </c>
      <c r="CE2611" s="277">
        <v>44958</v>
      </c>
      <c r="CF2611" s="280">
        <v>9961</v>
      </c>
      <c r="CG2611" s="280" t="s">
        <v>90</v>
      </c>
      <c r="CH2611" s="280">
        <v>9961</v>
      </c>
      <c r="CI2611" s="280" t="s">
        <v>80</v>
      </c>
      <c r="CJ2611" s="280"/>
      <c r="CK2611" s="280"/>
      <c r="CL2611" s="280"/>
      <c r="CM2611" s="280" t="s">
        <v>73</v>
      </c>
      <c r="CN2611" s="280">
        <v>3</v>
      </c>
    </row>
    <row r="2612" spans="4:92">
      <c r="D2612" s="273" t="s">
        <v>83</v>
      </c>
      <c r="E2612" s="273" t="s">
        <v>976</v>
      </c>
      <c r="F2612" s="273" t="s">
        <v>979</v>
      </c>
      <c r="G2612" s="273" t="s">
        <v>982</v>
      </c>
      <c r="H2612" s="274">
        <v>45231</v>
      </c>
      <c r="I2612" s="273">
        <v>14604</v>
      </c>
      <c r="J2612" s="273">
        <v>837</v>
      </c>
      <c r="K2612" s="273">
        <v>3016</v>
      </c>
      <c r="L2612" s="273" t="s">
        <v>66</v>
      </c>
      <c r="M2612" s="273">
        <v>627.13090520000003</v>
      </c>
      <c r="N2612" s="273" t="s">
        <v>115</v>
      </c>
      <c r="W2612" s="273">
        <v>273194</v>
      </c>
      <c r="X2612" s="273" t="s">
        <v>64</v>
      </c>
      <c r="Y2612" s="273" t="s">
        <v>404</v>
      </c>
      <c r="Z2612" s="273" t="s">
        <v>431</v>
      </c>
      <c r="AA2612" s="273" t="s">
        <v>447</v>
      </c>
      <c r="AB2612" s="274">
        <v>45047</v>
      </c>
      <c r="AC2612" s="273">
        <v>12223</v>
      </c>
      <c r="AD2612" s="273">
        <v>62</v>
      </c>
      <c r="AK2612" s="273">
        <v>181101</v>
      </c>
      <c r="BV2612" s="336" t="s">
        <v>64</v>
      </c>
      <c r="BW2612" s="337" t="s">
        <v>75</v>
      </c>
      <c r="BX2612" s="337" t="s">
        <v>79</v>
      </c>
      <c r="BY2612" s="337" t="s">
        <v>79</v>
      </c>
      <c r="BZ2612" s="337" t="s">
        <v>86</v>
      </c>
      <c r="CA2612" s="337" t="s">
        <v>87</v>
      </c>
      <c r="CB2612" s="337" t="s">
        <v>88</v>
      </c>
      <c r="CC2612" s="337" t="s">
        <v>89</v>
      </c>
      <c r="CD2612" s="338">
        <v>3</v>
      </c>
      <c r="CE2612" s="335">
        <v>44958</v>
      </c>
      <c r="CF2612" s="337">
        <v>17394</v>
      </c>
      <c r="CG2612" s="337" t="s">
        <v>90</v>
      </c>
      <c r="CH2612" s="337">
        <v>17394</v>
      </c>
      <c r="CI2612" s="337" t="s">
        <v>80</v>
      </c>
      <c r="CJ2612" s="337"/>
      <c r="CK2612" s="337"/>
      <c r="CL2612" s="337"/>
      <c r="CM2612" s="337" t="s">
        <v>73</v>
      </c>
      <c r="CN2612" s="337">
        <v>3</v>
      </c>
    </row>
    <row r="2613" spans="4:92">
      <c r="D2613" s="273" t="s">
        <v>83</v>
      </c>
      <c r="E2613" s="273" t="s">
        <v>976</v>
      </c>
      <c r="F2613" s="273" t="s">
        <v>979</v>
      </c>
      <c r="G2613" s="273" t="s">
        <v>982</v>
      </c>
      <c r="H2613" s="274">
        <v>45231</v>
      </c>
      <c r="I2613" s="273">
        <v>14604</v>
      </c>
      <c r="J2613" s="273">
        <v>837</v>
      </c>
      <c r="K2613" s="273">
        <v>3016</v>
      </c>
      <c r="L2613" s="273" t="s">
        <v>66</v>
      </c>
      <c r="N2613" s="273" t="s">
        <v>107</v>
      </c>
      <c r="W2613" s="273">
        <v>273195</v>
      </c>
      <c r="X2613" s="273" t="s">
        <v>64</v>
      </c>
      <c r="Y2613" s="273" t="s">
        <v>404</v>
      </c>
      <c r="Z2613" s="273" t="s">
        <v>431</v>
      </c>
      <c r="AA2613" s="273" t="s">
        <v>447</v>
      </c>
      <c r="AB2613" s="274">
        <v>45078</v>
      </c>
      <c r="AC2613" s="273">
        <v>12491</v>
      </c>
      <c r="AD2613" s="273">
        <v>62</v>
      </c>
      <c r="AE2613" s="273">
        <v>39.520000000000003</v>
      </c>
      <c r="AF2613" s="273" t="s">
        <v>90</v>
      </c>
      <c r="AH2613" s="273" t="s">
        <v>1871</v>
      </c>
      <c r="AI2613" s="273" t="s">
        <v>123</v>
      </c>
      <c r="AJ2613" s="273" t="s">
        <v>200</v>
      </c>
      <c r="AK2613" s="273">
        <v>195088</v>
      </c>
      <c r="BV2613" s="279" t="s">
        <v>64</v>
      </c>
      <c r="BW2613" s="280" t="s">
        <v>75</v>
      </c>
      <c r="BX2613" s="280" t="s">
        <v>79</v>
      </c>
      <c r="BY2613" s="280" t="s">
        <v>79</v>
      </c>
      <c r="BZ2613" s="280" t="s">
        <v>86</v>
      </c>
      <c r="CA2613" s="280" t="s">
        <v>87</v>
      </c>
      <c r="CB2613" s="280" t="s">
        <v>88</v>
      </c>
      <c r="CC2613" s="280" t="s">
        <v>89</v>
      </c>
      <c r="CD2613" s="281">
        <v>3</v>
      </c>
      <c r="CE2613" s="277">
        <v>44958</v>
      </c>
      <c r="CF2613" s="280">
        <v>1422</v>
      </c>
      <c r="CG2613" s="280" t="s">
        <v>90</v>
      </c>
      <c r="CH2613" s="280">
        <v>1422</v>
      </c>
      <c r="CI2613" s="280" t="s">
        <v>80</v>
      </c>
      <c r="CJ2613" s="280"/>
      <c r="CK2613" s="280"/>
      <c r="CL2613" s="280"/>
      <c r="CM2613" s="280" t="s">
        <v>73</v>
      </c>
      <c r="CN2613" s="280">
        <v>3</v>
      </c>
    </row>
    <row r="2614" spans="4:92">
      <c r="D2614" s="273" t="s">
        <v>83</v>
      </c>
      <c r="E2614" s="273" t="s">
        <v>976</v>
      </c>
      <c r="F2614" s="273" t="s">
        <v>979</v>
      </c>
      <c r="G2614" s="273" t="s">
        <v>982</v>
      </c>
      <c r="H2614" s="274">
        <v>45261</v>
      </c>
      <c r="I2614" s="273">
        <v>17063</v>
      </c>
      <c r="J2614" s="273">
        <v>837</v>
      </c>
      <c r="W2614" s="273">
        <v>336179</v>
      </c>
      <c r="X2614" s="273" t="s">
        <v>64</v>
      </c>
      <c r="Y2614" s="273" t="s">
        <v>404</v>
      </c>
      <c r="Z2614" s="273" t="s">
        <v>408</v>
      </c>
      <c r="AA2614" s="273" t="s">
        <v>413</v>
      </c>
      <c r="AB2614" s="274">
        <v>45047</v>
      </c>
      <c r="AC2614" s="273">
        <v>12206</v>
      </c>
      <c r="AD2614" s="273">
        <v>54</v>
      </c>
      <c r="AE2614" s="273">
        <v>8.9</v>
      </c>
      <c r="AF2614" s="273" t="s">
        <v>90</v>
      </c>
      <c r="AH2614" s="273" t="s">
        <v>1243</v>
      </c>
      <c r="AI2614" s="273" t="s">
        <v>123</v>
      </c>
      <c r="AJ2614" s="273" t="s">
        <v>200</v>
      </c>
      <c r="AK2614" s="273">
        <v>198753</v>
      </c>
      <c r="BV2614" s="336" t="s">
        <v>64</v>
      </c>
      <c r="BW2614" s="337" t="s">
        <v>75</v>
      </c>
      <c r="BX2614" s="337" t="s">
        <v>79</v>
      </c>
      <c r="BY2614" s="337" t="s">
        <v>79</v>
      </c>
      <c r="BZ2614" s="337" t="s">
        <v>86</v>
      </c>
      <c r="CA2614" s="337" t="s">
        <v>87</v>
      </c>
      <c r="CB2614" s="337" t="s">
        <v>88</v>
      </c>
      <c r="CC2614" s="337" t="s">
        <v>89</v>
      </c>
      <c r="CD2614" s="338">
        <v>3</v>
      </c>
      <c r="CE2614" s="335">
        <v>44958</v>
      </c>
      <c r="CF2614" s="337">
        <v>775</v>
      </c>
      <c r="CG2614" s="337" t="s">
        <v>90</v>
      </c>
      <c r="CH2614" s="337">
        <v>775</v>
      </c>
      <c r="CI2614" s="337" t="s">
        <v>80</v>
      </c>
      <c r="CJ2614" s="337"/>
      <c r="CK2614" s="337"/>
      <c r="CL2614" s="337"/>
      <c r="CM2614" s="337" t="s">
        <v>73</v>
      </c>
      <c r="CN2614" s="337">
        <v>3</v>
      </c>
    </row>
    <row r="2615" spans="4:92">
      <c r="D2615" s="273" t="s">
        <v>83</v>
      </c>
      <c r="E2615" s="273" t="s">
        <v>976</v>
      </c>
      <c r="F2615" s="273" t="s">
        <v>979</v>
      </c>
      <c r="G2615" s="273" t="s">
        <v>982</v>
      </c>
      <c r="H2615" s="274">
        <v>45261</v>
      </c>
      <c r="I2615" s="273">
        <v>17063</v>
      </c>
      <c r="J2615" s="273">
        <v>837</v>
      </c>
      <c r="K2615" s="273">
        <v>1889</v>
      </c>
      <c r="L2615" s="273" t="s">
        <v>66</v>
      </c>
      <c r="M2615" s="273">
        <v>401.29757919999997</v>
      </c>
      <c r="N2615" s="273" t="s">
        <v>115</v>
      </c>
      <c r="W2615" s="273">
        <v>336203</v>
      </c>
      <c r="X2615" s="273" t="s">
        <v>64</v>
      </c>
      <c r="Y2615" s="273" t="s">
        <v>404</v>
      </c>
      <c r="Z2615" s="273" t="s">
        <v>408</v>
      </c>
      <c r="AA2615" s="273" t="s">
        <v>413</v>
      </c>
      <c r="AB2615" s="274">
        <v>45047</v>
      </c>
      <c r="AC2615" s="273">
        <v>12206</v>
      </c>
      <c r="AD2615" s="273">
        <v>54</v>
      </c>
      <c r="AE2615" s="273">
        <v>2.0499999999999998</v>
      </c>
      <c r="AF2615" s="273" t="s">
        <v>90</v>
      </c>
      <c r="AH2615" s="273" t="s">
        <v>1257</v>
      </c>
      <c r="AI2615" s="273" t="s">
        <v>123</v>
      </c>
      <c r="AJ2615" s="273" t="s">
        <v>200</v>
      </c>
      <c r="AK2615" s="273">
        <v>198759</v>
      </c>
      <c r="BV2615" s="279" t="s">
        <v>64</v>
      </c>
      <c r="BW2615" s="280" t="s">
        <v>75</v>
      </c>
      <c r="BX2615" s="280" t="s">
        <v>79</v>
      </c>
      <c r="BY2615" s="280" t="s">
        <v>79</v>
      </c>
      <c r="BZ2615" s="280" t="s">
        <v>86</v>
      </c>
      <c r="CA2615" s="280" t="s">
        <v>87</v>
      </c>
      <c r="CB2615" s="280" t="s">
        <v>88</v>
      </c>
      <c r="CC2615" s="280" t="s">
        <v>89</v>
      </c>
      <c r="CD2615" s="281">
        <v>3</v>
      </c>
      <c r="CE2615" s="277">
        <v>44958</v>
      </c>
      <c r="CF2615" s="280">
        <v>629</v>
      </c>
      <c r="CG2615" s="280" t="s">
        <v>90</v>
      </c>
      <c r="CH2615" s="280">
        <v>629</v>
      </c>
      <c r="CI2615" s="280" t="s">
        <v>80</v>
      </c>
      <c r="CJ2615" s="280"/>
      <c r="CK2615" s="280"/>
      <c r="CL2615" s="280"/>
      <c r="CM2615" s="280" t="s">
        <v>73</v>
      </c>
      <c r="CN2615" s="280">
        <v>3</v>
      </c>
    </row>
    <row r="2616" spans="4:92">
      <c r="D2616" s="273" t="s">
        <v>83</v>
      </c>
      <c r="E2616" s="273" t="s">
        <v>976</v>
      </c>
      <c r="F2616" s="273" t="s">
        <v>979</v>
      </c>
      <c r="G2616" s="273" t="s">
        <v>982</v>
      </c>
      <c r="H2616" s="274">
        <v>45261</v>
      </c>
      <c r="I2616" s="273">
        <v>17063</v>
      </c>
      <c r="J2616" s="273">
        <v>837</v>
      </c>
      <c r="K2616" s="273">
        <v>1889</v>
      </c>
      <c r="L2616" s="273" t="s">
        <v>66</v>
      </c>
      <c r="N2616" s="273" t="s">
        <v>107</v>
      </c>
      <c r="W2616" s="273">
        <v>336204</v>
      </c>
      <c r="X2616" s="273" t="s">
        <v>64</v>
      </c>
      <c r="Y2616" s="273" t="s">
        <v>404</v>
      </c>
      <c r="Z2616" s="273" t="s">
        <v>408</v>
      </c>
      <c r="AA2616" s="273" t="s">
        <v>413</v>
      </c>
      <c r="AB2616" s="274">
        <v>45047</v>
      </c>
      <c r="AC2616" s="273">
        <v>12206</v>
      </c>
      <c r="AD2616" s="273">
        <v>54</v>
      </c>
      <c r="AE2616" s="273">
        <v>2.0569999999999999</v>
      </c>
      <c r="AF2616" s="273" t="s">
        <v>90</v>
      </c>
      <c r="AH2616" s="273" t="s">
        <v>1259</v>
      </c>
      <c r="AI2616" s="273" t="s">
        <v>123</v>
      </c>
      <c r="AJ2616" s="273" t="s">
        <v>200</v>
      </c>
      <c r="AK2616" s="273">
        <v>198765</v>
      </c>
      <c r="BV2616" s="336" t="s">
        <v>64</v>
      </c>
      <c r="BW2616" s="337" t="s">
        <v>75</v>
      </c>
      <c r="BX2616" s="337" t="s">
        <v>79</v>
      </c>
      <c r="BY2616" s="337" t="s">
        <v>79</v>
      </c>
      <c r="BZ2616" s="337" t="s">
        <v>86</v>
      </c>
      <c r="CA2616" s="337" t="s">
        <v>87</v>
      </c>
      <c r="CB2616" s="337" t="s">
        <v>88</v>
      </c>
      <c r="CC2616" s="337" t="s">
        <v>89</v>
      </c>
      <c r="CD2616" s="338">
        <v>3</v>
      </c>
      <c r="CE2616" s="335">
        <v>44958</v>
      </c>
      <c r="CF2616" s="337">
        <v>406</v>
      </c>
      <c r="CG2616" s="337" t="s">
        <v>90</v>
      </c>
      <c r="CH2616" s="337">
        <v>406</v>
      </c>
      <c r="CI2616" s="337" t="s">
        <v>80</v>
      </c>
      <c r="CJ2616" s="337"/>
      <c r="CK2616" s="337"/>
      <c r="CL2616" s="337"/>
      <c r="CM2616" s="337" t="s">
        <v>73</v>
      </c>
      <c r="CN2616" s="337">
        <v>3</v>
      </c>
    </row>
    <row r="2617" spans="4:92">
      <c r="D2617" s="273" t="s">
        <v>83</v>
      </c>
      <c r="E2617" s="273" t="s">
        <v>976</v>
      </c>
      <c r="F2617" s="273" t="s">
        <v>979</v>
      </c>
      <c r="G2617" s="273" t="s">
        <v>986</v>
      </c>
      <c r="H2617" s="274">
        <v>44927</v>
      </c>
      <c r="I2617" s="273">
        <v>11256</v>
      </c>
      <c r="J2617" s="273">
        <v>838</v>
      </c>
      <c r="W2617" s="273">
        <v>140311</v>
      </c>
      <c r="X2617" s="273" t="s">
        <v>64</v>
      </c>
      <c r="Y2617" s="273" t="s">
        <v>404</v>
      </c>
      <c r="Z2617" s="273" t="s">
        <v>408</v>
      </c>
      <c r="AA2617" s="273" t="s">
        <v>413</v>
      </c>
      <c r="AB2617" s="274">
        <v>45047</v>
      </c>
      <c r="AC2617" s="273">
        <v>12206</v>
      </c>
      <c r="AD2617" s="273">
        <v>54</v>
      </c>
      <c r="AE2617" s="273">
        <v>8.08</v>
      </c>
      <c r="AF2617" s="273" t="s">
        <v>90</v>
      </c>
      <c r="AH2617" s="273" t="s">
        <v>1244</v>
      </c>
      <c r="AI2617" s="273" t="s">
        <v>123</v>
      </c>
      <c r="AJ2617" s="273" t="s">
        <v>1245</v>
      </c>
      <c r="AK2617" s="273">
        <v>198771</v>
      </c>
      <c r="BV2617" s="279" t="s">
        <v>64</v>
      </c>
      <c r="BW2617" s="280" t="s">
        <v>75</v>
      </c>
      <c r="BX2617" s="280" t="s">
        <v>79</v>
      </c>
      <c r="BY2617" s="280" t="s">
        <v>79</v>
      </c>
      <c r="BZ2617" s="280" t="s">
        <v>86</v>
      </c>
      <c r="CA2617" s="280" t="s">
        <v>87</v>
      </c>
      <c r="CB2617" s="280" t="s">
        <v>88</v>
      </c>
      <c r="CC2617" s="280" t="s">
        <v>89</v>
      </c>
      <c r="CD2617" s="281">
        <v>3</v>
      </c>
      <c r="CE2617" s="277">
        <v>44958</v>
      </c>
      <c r="CF2617" s="280">
        <v>344</v>
      </c>
      <c r="CG2617" s="280" t="s">
        <v>90</v>
      </c>
      <c r="CH2617" s="280">
        <v>344</v>
      </c>
      <c r="CI2617" s="280" t="s">
        <v>80</v>
      </c>
      <c r="CJ2617" s="280"/>
      <c r="CK2617" s="280"/>
      <c r="CL2617" s="280"/>
      <c r="CM2617" s="280" t="s">
        <v>73</v>
      </c>
      <c r="CN2617" s="280">
        <v>3</v>
      </c>
    </row>
    <row r="2618" spans="4:92">
      <c r="D2618" s="273" t="s">
        <v>83</v>
      </c>
      <c r="E2618" s="273" t="s">
        <v>976</v>
      </c>
      <c r="F2618" s="273" t="s">
        <v>979</v>
      </c>
      <c r="G2618" s="273" t="s">
        <v>986</v>
      </c>
      <c r="H2618" s="274">
        <v>44927</v>
      </c>
      <c r="I2618" s="273">
        <v>11256</v>
      </c>
      <c r="J2618" s="273">
        <v>838</v>
      </c>
      <c r="K2618" s="273">
        <v>13233.23</v>
      </c>
      <c r="L2618" s="273" t="s">
        <v>66</v>
      </c>
      <c r="M2618" s="273">
        <v>1999.5558744</v>
      </c>
      <c r="N2618" s="273" t="s">
        <v>115</v>
      </c>
      <c r="W2618" s="273">
        <v>140335</v>
      </c>
      <c r="X2618" s="273" t="s">
        <v>64</v>
      </c>
      <c r="Y2618" s="273" t="s">
        <v>404</v>
      </c>
      <c r="Z2618" s="273" t="s">
        <v>408</v>
      </c>
      <c r="AA2618" s="273" t="s">
        <v>413</v>
      </c>
      <c r="AB2618" s="274">
        <v>45078</v>
      </c>
      <c r="AC2618" s="273">
        <v>12473</v>
      </c>
      <c r="AD2618" s="273">
        <v>54</v>
      </c>
      <c r="AK2618" s="273">
        <v>187710</v>
      </c>
      <c r="BV2618" s="336" t="s">
        <v>64</v>
      </c>
      <c r="BW2618" s="337" t="s">
        <v>75</v>
      </c>
      <c r="BX2618" s="337" t="s">
        <v>79</v>
      </c>
      <c r="BY2618" s="337" t="s">
        <v>79</v>
      </c>
      <c r="BZ2618" s="337" t="s">
        <v>86</v>
      </c>
      <c r="CA2618" s="337" t="s">
        <v>87</v>
      </c>
      <c r="CB2618" s="337" t="s">
        <v>88</v>
      </c>
      <c r="CC2618" s="337" t="s">
        <v>89</v>
      </c>
      <c r="CD2618" s="338">
        <v>3</v>
      </c>
      <c r="CE2618" s="335">
        <v>44958</v>
      </c>
      <c r="CF2618" s="337">
        <v>0</v>
      </c>
      <c r="CG2618" s="337" t="s">
        <v>90</v>
      </c>
      <c r="CH2618" s="337">
        <v>0</v>
      </c>
      <c r="CI2618" s="337" t="s">
        <v>80</v>
      </c>
      <c r="CJ2618" s="337"/>
      <c r="CK2618" s="337"/>
      <c r="CL2618" s="337"/>
      <c r="CM2618" s="337" t="s">
        <v>73</v>
      </c>
      <c r="CN2618" s="337">
        <v>3</v>
      </c>
    </row>
    <row r="2619" spans="4:92">
      <c r="D2619" s="273" t="s">
        <v>83</v>
      </c>
      <c r="E2619" s="273" t="s">
        <v>976</v>
      </c>
      <c r="F2619" s="273" t="s">
        <v>979</v>
      </c>
      <c r="G2619" s="273" t="s">
        <v>986</v>
      </c>
      <c r="H2619" s="274">
        <v>44927</v>
      </c>
      <c r="I2619" s="273">
        <v>11256</v>
      </c>
      <c r="J2619" s="273">
        <v>838</v>
      </c>
      <c r="K2619" s="273">
        <v>0</v>
      </c>
      <c r="L2619" s="273" t="s">
        <v>66</v>
      </c>
      <c r="N2619" s="273" t="s">
        <v>107</v>
      </c>
      <c r="W2619" s="273">
        <v>140336</v>
      </c>
      <c r="X2619" s="273" t="s">
        <v>64</v>
      </c>
      <c r="Y2619" s="273" t="s">
        <v>404</v>
      </c>
      <c r="Z2619" s="273" t="s">
        <v>408</v>
      </c>
      <c r="AA2619" s="273" t="s">
        <v>413</v>
      </c>
      <c r="AB2619" s="274">
        <v>45078</v>
      </c>
      <c r="AC2619" s="273">
        <v>12475</v>
      </c>
      <c r="AD2619" s="273">
        <v>54</v>
      </c>
      <c r="AE2619" s="273">
        <v>23.934000000000001</v>
      </c>
      <c r="AF2619" s="273" t="s">
        <v>90</v>
      </c>
      <c r="AH2619" s="273" t="s">
        <v>1246</v>
      </c>
      <c r="AI2619" s="273" t="s">
        <v>123</v>
      </c>
      <c r="AJ2619" s="273" t="s">
        <v>200</v>
      </c>
      <c r="AK2619" s="273">
        <v>209337</v>
      </c>
      <c r="BV2619" s="279" t="s">
        <v>64</v>
      </c>
      <c r="BW2619" s="280" t="s">
        <v>75</v>
      </c>
      <c r="BX2619" s="280" t="s">
        <v>79</v>
      </c>
      <c r="BY2619" s="280" t="s">
        <v>79</v>
      </c>
      <c r="BZ2619" s="280" t="s">
        <v>86</v>
      </c>
      <c r="CA2619" s="280" t="s">
        <v>87</v>
      </c>
      <c r="CB2619" s="280" t="s">
        <v>88</v>
      </c>
      <c r="CC2619" s="280" t="s">
        <v>89</v>
      </c>
      <c r="CD2619" s="281">
        <v>3</v>
      </c>
      <c r="CE2619" s="277">
        <v>44958</v>
      </c>
      <c r="CF2619" s="280">
        <v>8620</v>
      </c>
      <c r="CG2619" s="280" t="s">
        <v>90</v>
      </c>
      <c r="CH2619" s="280">
        <v>8620</v>
      </c>
      <c r="CI2619" s="280" t="s">
        <v>80</v>
      </c>
      <c r="CJ2619" s="280"/>
      <c r="CK2619" s="280"/>
      <c r="CL2619" s="280"/>
      <c r="CM2619" s="280" t="s">
        <v>73</v>
      </c>
      <c r="CN2619" s="280">
        <v>3</v>
      </c>
    </row>
    <row r="2620" spans="4:92">
      <c r="D2620" s="273" t="s">
        <v>83</v>
      </c>
      <c r="E2620" s="273" t="s">
        <v>976</v>
      </c>
      <c r="F2620" s="273" t="s">
        <v>979</v>
      </c>
      <c r="G2620" s="273" t="s">
        <v>986</v>
      </c>
      <c r="H2620" s="274">
        <v>44958</v>
      </c>
      <c r="I2620" s="273">
        <v>11418</v>
      </c>
      <c r="J2620" s="273">
        <v>838</v>
      </c>
      <c r="W2620" s="273">
        <v>145009</v>
      </c>
      <c r="X2620" s="273" t="s">
        <v>64</v>
      </c>
      <c r="Y2620" s="273" t="s">
        <v>404</v>
      </c>
      <c r="Z2620" s="273" t="s">
        <v>408</v>
      </c>
      <c r="AA2620" s="273" t="s">
        <v>413</v>
      </c>
      <c r="AB2620" s="274">
        <v>45078</v>
      </c>
      <c r="AC2620" s="273">
        <v>12475</v>
      </c>
      <c r="AD2620" s="273">
        <v>54</v>
      </c>
      <c r="AE2620" s="273">
        <v>5.2999999999999999E-2</v>
      </c>
      <c r="AF2620" s="273" t="s">
        <v>90</v>
      </c>
      <c r="AH2620" s="273" t="s">
        <v>1247</v>
      </c>
      <c r="AI2620" s="273" t="s">
        <v>123</v>
      </c>
      <c r="AJ2620" s="273" t="s">
        <v>200</v>
      </c>
      <c r="AK2620" s="273">
        <v>209343</v>
      </c>
      <c r="BV2620" s="336" t="s">
        <v>64</v>
      </c>
      <c r="BW2620" s="337" t="s">
        <v>75</v>
      </c>
      <c r="BX2620" s="337" t="s">
        <v>79</v>
      </c>
      <c r="BY2620" s="337" t="s">
        <v>79</v>
      </c>
      <c r="BZ2620" s="337" t="s">
        <v>86</v>
      </c>
      <c r="CA2620" s="337" t="s">
        <v>87</v>
      </c>
      <c r="CB2620" s="337" t="s">
        <v>217</v>
      </c>
      <c r="CC2620" s="337" t="s">
        <v>218</v>
      </c>
      <c r="CD2620" s="338">
        <v>2</v>
      </c>
      <c r="CE2620" s="335">
        <v>44927</v>
      </c>
      <c r="CF2620" s="337"/>
      <c r="CG2620" s="337" t="s">
        <v>181</v>
      </c>
      <c r="CH2620" s="337"/>
      <c r="CI2620" s="337" t="s">
        <v>181</v>
      </c>
      <c r="CJ2620" s="337" t="s">
        <v>82</v>
      </c>
      <c r="CK2620" s="337"/>
      <c r="CL2620" s="337"/>
      <c r="CM2620" s="337" t="s">
        <v>73</v>
      </c>
      <c r="CN2620" s="337">
        <v>3</v>
      </c>
    </row>
    <row r="2621" spans="4:92">
      <c r="D2621" s="273" t="s">
        <v>83</v>
      </c>
      <c r="E2621" s="273" t="s">
        <v>976</v>
      </c>
      <c r="F2621" s="273" t="s">
        <v>979</v>
      </c>
      <c r="G2621" s="273" t="s">
        <v>986</v>
      </c>
      <c r="H2621" s="274">
        <v>44958</v>
      </c>
      <c r="I2621" s="273">
        <v>11418</v>
      </c>
      <c r="J2621" s="273">
        <v>838</v>
      </c>
      <c r="K2621" s="273">
        <v>12761.06</v>
      </c>
      <c r="L2621" s="273" t="s">
        <v>66</v>
      </c>
      <c r="M2621" s="273">
        <v>1894.43604</v>
      </c>
      <c r="N2621" s="273" t="s">
        <v>115</v>
      </c>
      <c r="W2621" s="273">
        <v>145033</v>
      </c>
      <c r="X2621" s="273" t="s">
        <v>64</v>
      </c>
      <c r="Y2621" s="273" t="s">
        <v>404</v>
      </c>
      <c r="Z2621" s="273" t="s">
        <v>408</v>
      </c>
      <c r="AA2621" s="273" t="s">
        <v>413</v>
      </c>
      <c r="AB2621" s="274">
        <v>45078</v>
      </c>
      <c r="AC2621" s="273">
        <v>12475</v>
      </c>
      <c r="AD2621" s="273">
        <v>54</v>
      </c>
      <c r="AE2621" s="273">
        <v>0.12</v>
      </c>
      <c r="AF2621" s="273" t="s">
        <v>90</v>
      </c>
      <c r="AH2621" s="273" t="s">
        <v>1249</v>
      </c>
      <c r="AI2621" s="273" t="s">
        <v>123</v>
      </c>
      <c r="AJ2621" s="273" t="s">
        <v>200</v>
      </c>
      <c r="AK2621" s="273">
        <v>209349</v>
      </c>
      <c r="BV2621" s="279" t="s">
        <v>64</v>
      </c>
      <c r="BW2621" s="280" t="s">
        <v>75</v>
      </c>
      <c r="BX2621" s="280" t="s">
        <v>79</v>
      </c>
      <c r="BY2621" s="280" t="s">
        <v>79</v>
      </c>
      <c r="BZ2621" s="280" t="s">
        <v>86</v>
      </c>
      <c r="CA2621" s="280" t="s">
        <v>87</v>
      </c>
      <c r="CB2621" s="280" t="s">
        <v>217</v>
      </c>
      <c r="CC2621" s="280" t="s">
        <v>218</v>
      </c>
      <c r="CD2621" s="281">
        <v>2</v>
      </c>
      <c r="CE2621" s="277">
        <v>44927</v>
      </c>
      <c r="CF2621" s="280"/>
      <c r="CG2621" s="280" t="s">
        <v>181</v>
      </c>
      <c r="CH2621" s="280"/>
      <c r="CI2621" s="280" t="s">
        <v>181</v>
      </c>
      <c r="CJ2621" s="280" t="s">
        <v>109</v>
      </c>
      <c r="CK2621" s="280"/>
      <c r="CL2621" s="280"/>
      <c r="CM2621" s="280" t="s">
        <v>73</v>
      </c>
      <c r="CN2621" s="280">
        <v>3</v>
      </c>
    </row>
    <row r="2622" spans="4:92">
      <c r="D2622" s="273" t="s">
        <v>83</v>
      </c>
      <c r="E2622" s="273" t="s">
        <v>976</v>
      </c>
      <c r="F2622" s="273" t="s">
        <v>979</v>
      </c>
      <c r="G2622" s="273" t="s">
        <v>986</v>
      </c>
      <c r="H2622" s="274">
        <v>44958</v>
      </c>
      <c r="I2622" s="273">
        <v>11418</v>
      </c>
      <c r="J2622" s="273">
        <v>838</v>
      </c>
      <c r="K2622" s="273">
        <v>0</v>
      </c>
      <c r="L2622" s="273" t="s">
        <v>66</v>
      </c>
      <c r="N2622" s="273" t="s">
        <v>107</v>
      </c>
      <c r="W2622" s="273">
        <v>145034</v>
      </c>
      <c r="X2622" s="273" t="s">
        <v>64</v>
      </c>
      <c r="Y2622" s="273" t="s">
        <v>404</v>
      </c>
      <c r="Z2622" s="273" t="s">
        <v>408</v>
      </c>
      <c r="AA2622" s="273" t="s">
        <v>413</v>
      </c>
      <c r="AB2622" s="274">
        <v>45078</v>
      </c>
      <c r="AC2622" s="273">
        <v>12475</v>
      </c>
      <c r="AD2622" s="273">
        <v>54</v>
      </c>
      <c r="AE2622" s="273">
        <v>157.13999999999999</v>
      </c>
      <c r="AF2622" s="273" t="s">
        <v>90</v>
      </c>
      <c r="AH2622" s="273" t="s">
        <v>1250</v>
      </c>
      <c r="AI2622" s="273" t="s">
        <v>123</v>
      </c>
      <c r="AJ2622" s="273" t="s">
        <v>200</v>
      </c>
      <c r="AK2622" s="273">
        <v>209355</v>
      </c>
      <c r="BV2622" s="336" t="s">
        <v>64</v>
      </c>
      <c r="BW2622" s="337" t="s">
        <v>75</v>
      </c>
      <c r="BX2622" s="337" t="s">
        <v>79</v>
      </c>
      <c r="BY2622" s="337" t="s">
        <v>79</v>
      </c>
      <c r="BZ2622" s="337" t="s">
        <v>86</v>
      </c>
      <c r="CA2622" s="337" t="s">
        <v>87</v>
      </c>
      <c r="CB2622" s="337" t="s">
        <v>217</v>
      </c>
      <c r="CC2622" s="337" t="s">
        <v>218</v>
      </c>
      <c r="CD2622" s="338">
        <v>2</v>
      </c>
      <c r="CE2622" s="335">
        <v>44927</v>
      </c>
      <c r="CF2622" s="337"/>
      <c r="CG2622" s="337" t="s">
        <v>181</v>
      </c>
      <c r="CH2622" s="337"/>
      <c r="CI2622" s="337" t="s">
        <v>181</v>
      </c>
      <c r="CJ2622" s="337" t="s">
        <v>100</v>
      </c>
      <c r="CK2622" s="337"/>
      <c r="CL2622" s="337"/>
      <c r="CM2622" s="337" t="s">
        <v>73</v>
      </c>
      <c r="CN2622" s="337">
        <v>3</v>
      </c>
    </row>
    <row r="2623" spans="4:92">
      <c r="D2623" s="273" t="s">
        <v>83</v>
      </c>
      <c r="E2623" s="273" t="s">
        <v>976</v>
      </c>
      <c r="F2623" s="273" t="s">
        <v>979</v>
      </c>
      <c r="G2623" s="273" t="s">
        <v>986</v>
      </c>
      <c r="H2623" s="274">
        <v>44986</v>
      </c>
      <c r="I2623" s="273">
        <v>11580</v>
      </c>
      <c r="J2623" s="273">
        <v>838</v>
      </c>
      <c r="W2623" s="273">
        <v>149707</v>
      </c>
      <c r="X2623" s="273" t="s">
        <v>64</v>
      </c>
      <c r="Y2623" s="273" t="s">
        <v>404</v>
      </c>
      <c r="Z2623" s="273" t="s">
        <v>408</v>
      </c>
      <c r="AA2623" s="273" t="s">
        <v>413</v>
      </c>
      <c r="AB2623" s="274">
        <v>45078</v>
      </c>
      <c r="AC2623" s="273">
        <v>12475</v>
      </c>
      <c r="AD2623" s="273">
        <v>54</v>
      </c>
      <c r="AE2623" s="273">
        <v>0.39900000000000002</v>
      </c>
      <c r="AF2623" s="273" t="s">
        <v>90</v>
      </c>
      <c r="AH2623" s="273" t="s">
        <v>1251</v>
      </c>
      <c r="AI2623" s="273" t="s">
        <v>123</v>
      </c>
      <c r="AJ2623" s="273" t="s">
        <v>200</v>
      </c>
      <c r="AK2623" s="273">
        <v>209361</v>
      </c>
      <c r="BV2623" s="279" t="s">
        <v>64</v>
      </c>
      <c r="BW2623" s="280" t="s">
        <v>75</v>
      </c>
      <c r="BX2623" s="280" t="s">
        <v>79</v>
      </c>
      <c r="BY2623" s="280" t="s">
        <v>79</v>
      </c>
      <c r="BZ2623" s="280" t="s">
        <v>86</v>
      </c>
      <c r="CA2623" s="280" t="s">
        <v>87</v>
      </c>
      <c r="CB2623" s="280" t="s">
        <v>217</v>
      </c>
      <c r="CC2623" s="280" t="s">
        <v>218</v>
      </c>
      <c r="CD2623" s="281">
        <v>2</v>
      </c>
      <c r="CE2623" s="277">
        <v>44927</v>
      </c>
      <c r="CF2623" s="280"/>
      <c r="CG2623" s="280" t="s">
        <v>181</v>
      </c>
      <c r="CH2623" s="280"/>
      <c r="CI2623" s="280" t="s">
        <v>181</v>
      </c>
      <c r="CJ2623" s="280" t="s">
        <v>116</v>
      </c>
      <c r="CK2623" s="280"/>
      <c r="CL2623" s="280"/>
      <c r="CM2623" s="280" t="s">
        <v>73</v>
      </c>
      <c r="CN2623" s="280">
        <v>3</v>
      </c>
    </row>
    <row r="2624" spans="4:92">
      <c r="D2624" s="273" t="s">
        <v>83</v>
      </c>
      <c r="E2624" s="273" t="s">
        <v>976</v>
      </c>
      <c r="F2624" s="273" t="s">
        <v>979</v>
      </c>
      <c r="G2624" s="273" t="s">
        <v>986</v>
      </c>
      <c r="H2624" s="274">
        <v>44986</v>
      </c>
      <c r="I2624" s="273">
        <v>11580</v>
      </c>
      <c r="J2624" s="273">
        <v>838</v>
      </c>
      <c r="K2624" s="273">
        <v>14031.32</v>
      </c>
      <c r="L2624" s="273" t="s">
        <v>66</v>
      </c>
      <c r="M2624" s="273">
        <v>2059.2309488000001</v>
      </c>
      <c r="N2624" s="273" t="s">
        <v>115</v>
      </c>
      <c r="W2624" s="273">
        <v>149731</v>
      </c>
      <c r="X2624" s="273" t="s">
        <v>64</v>
      </c>
      <c r="Y2624" s="273" t="s">
        <v>404</v>
      </c>
      <c r="Z2624" s="273" t="s">
        <v>408</v>
      </c>
      <c r="AA2624" s="273" t="s">
        <v>413</v>
      </c>
      <c r="AB2624" s="274">
        <v>45078</v>
      </c>
      <c r="AC2624" s="273">
        <v>12475</v>
      </c>
      <c r="AD2624" s="273">
        <v>54</v>
      </c>
      <c r="AE2624" s="273">
        <v>0.28399999999999997</v>
      </c>
      <c r="AF2624" s="273" t="s">
        <v>90</v>
      </c>
      <c r="AH2624" s="273" t="s">
        <v>1252</v>
      </c>
      <c r="AI2624" s="273" t="s">
        <v>123</v>
      </c>
      <c r="AJ2624" s="273" t="s">
        <v>200</v>
      </c>
      <c r="AK2624" s="273">
        <v>209367</v>
      </c>
      <c r="BV2624" s="336" t="s">
        <v>64</v>
      </c>
      <c r="BW2624" s="337" t="s">
        <v>75</v>
      </c>
      <c r="BX2624" s="337" t="s">
        <v>79</v>
      </c>
      <c r="BY2624" s="337" t="s">
        <v>79</v>
      </c>
      <c r="BZ2624" s="337" t="s">
        <v>86</v>
      </c>
      <c r="CA2624" s="337" t="s">
        <v>87</v>
      </c>
      <c r="CB2624" s="337" t="s">
        <v>217</v>
      </c>
      <c r="CC2624" s="337" t="s">
        <v>218</v>
      </c>
      <c r="CD2624" s="338">
        <v>2</v>
      </c>
      <c r="CE2624" s="335">
        <v>44927</v>
      </c>
      <c r="CF2624" s="337"/>
      <c r="CG2624" s="337" t="s">
        <v>181</v>
      </c>
      <c r="CH2624" s="337"/>
      <c r="CI2624" s="337" t="s">
        <v>181</v>
      </c>
      <c r="CJ2624" s="337" t="s">
        <v>125</v>
      </c>
      <c r="CK2624" s="337"/>
      <c r="CL2624" s="337"/>
      <c r="CM2624" s="337" t="s">
        <v>73</v>
      </c>
      <c r="CN2624" s="337">
        <v>3</v>
      </c>
    </row>
    <row r="2625" spans="4:92">
      <c r="D2625" s="273" t="s">
        <v>83</v>
      </c>
      <c r="E2625" s="273" t="s">
        <v>976</v>
      </c>
      <c r="F2625" s="273" t="s">
        <v>979</v>
      </c>
      <c r="G2625" s="273" t="s">
        <v>986</v>
      </c>
      <c r="H2625" s="274">
        <v>44986</v>
      </c>
      <c r="I2625" s="273">
        <v>11580</v>
      </c>
      <c r="J2625" s="273">
        <v>838</v>
      </c>
      <c r="K2625" s="273">
        <v>0</v>
      </c>
      <c r="L2625" s="273" t="s">
        <v>66</v>
      </c>
      <c r="N2625" s="273" t="s">
        <v>107</v>
      </c>
      <c r="W2625" s="273">
        <v>149732</v>
      </c>
      <c r="X2625" s="273" t="s">
        <v>64</v>
      </c>
      <c r="Y2625" s="273" t="s">
        <v>404</v>
      </c>
      <c r="Z2625" s="273" t="s">
        <v>408</v>
      </c>
      <c r="AA2625" s="273" t="s">
        <v>413</v>
      </c>
      <c r="AB2625" s="274">
        <v>45078</v>
      </c>
      <c r="AC2625" s="273">
        <v>12475</v>
      </c>
      <c r="AD2625" s="273">
        <v>54</v>
      </c>
      <c r="AE2625" s="273">
        <v>1.0920000000000001</v>
      </c>
      <c r="AF2625" s="273" t="s">
        <v>90</v>
      </c>
      <c r="AH2625" s="273" t="s">
        <v>1519</v>
      </c>
      <c r="AI2625" s="273" t="s">
        <v>123</v>
      </c>
      <c r="AJ2625" s="273" t="s">
        <v>200</v>
      </c>
      <c r="AK2625" s="273">
        <v>209373</v>
      </c>
      <c r="BV2625" s="279" t="s">
        <v>64</v>
      </c>
      <c r="BW2625" s="280" t="s">
        <v>75</v>
      </c>
      <c r="BX2625" s="280" t="s">
        <v>79</v>
      </c>
      <c r="BY2625" s="280" t="s">
        <v>79</v>
      </c>
      <c r="BZ2625" s="280" t="s">
        <v>86</v>
      </c>
      <c r="CA2625" s="280" t="s">
        <v>87</v>
      </c>
      <c r="CB2625" s="280" t="s">
        <v>217</v>
      </c>
      <c r="CC2625" s="280" t="s">
        <v>218</v>
      </c>
      <c r="CD2625" s="281">
        <v>2</v>
      </c>
      <c r="CE2625" s="277">
        <v>44927</v>
      </c>
      <c r="CF2625" s="280"/>
      <c r="CG2625" s="280" t="s">
        <v>181</v>
      </c>
      <c r="CH2625" s="280"/>
      <c r="CI2625" s="280" t="s">
        <v>181</v>
      </c>
      <c r="CJ2625" s="280" t="s">
        <v>137</v>
      </c>
      <c r="CK2625" s="280"/>
      <c r="CL2625" s="280"/>
      <c r="CM2625" s="280" t="s">
        <v>73</v>
      </c>
      <c r="CN2625" s="280">
        <v>3</v>
      </c>
    </row>
    <row r="2626" spans="4:92">
      <c r="D2626" s="273" t="s">
        <v>83</v>
      </c>
      <c r="E2626" s="273" t="s">
        <v>976</v>
      </c>
      <c r="F2626" s="273" t="s">
        <v>979</v>
      </c>
      <c r="G2626" s="273" t="s">
        <v>986</v>
      </c>
      <c r="H2626" s="274">
        <v>45017</v>
      </c>
      <c r="I2626" s="273">
        <v>11742</v>
      </c>
      <c r="J2626" s="273">
        <v>838</v>
      </c>
      <c r="W2626" s="273">
        <v>173973</v>
      </c>
      <c r="X2626" s="273" t="s">
        <v>64</v>
      </c>
      <c r="Y2626" s="273" t="s">
        <v>404</v>
      </c>
      <c r="Z2626" s="273" t="s">
        <v>408</v>
      </c>
      <c r="AA2626" s="273" t="s">
        <v>413</v>
      </c>
      <c r="AB2626" s="274">
        <v>45078</v>
      </c>
      <c r="AC2626" s="273">
        <v>12475</v>
      </c>
      <c r="AD2626" s="273">
        <v>54</v>
      </c>
      <c r="AE2626" s="273">
        <v>8.5139999999999993</v>
      </c>
      <c r="AF2626" s="273" t="s">
        <v>90</v>
      </c>
      <c r="AH2626" s="273" t="s">
        <v>1243</v>
      </c>
      <c r="AI2626" s="273" t="s">
        <v>123</v>
      </c>
      <c r="AJ2626" s="273" t="s">
        <v>200</v>
      </c>
      <c r="AK2626" s="273">
        <v>209379</v>
      </c>
      <c r="BV2626" s="336" t="s">
        <v>64</v>
      </c>
      <c r="BW2626" s="337" t="s">
        <v>75</v>
      </c>
      <c r="BX2626" s="337" t="s">
        <v>79</v>
      </c>
      <c r="BY2626" s="337" t="s">
        <v>79</v>
      </c>
      <c r="BZ2626" s="337" t="s">
        <v>86</v>
      </c>
      <c r="CA2626" s="337" t="s">
        <v>87</v>
      </c>
      <c r="CB2626" s="337" t="s">
        <v>217</v>
      </c>
      <c r="CC2626" s="337" t="s">
        <v>218</v>
      </c>
      <c r="CD2626" s="338">
        <v>2</v>
      </c>
      <c r="CE2626" s="335">
        <v>44927</v>
      </c>
      <c r="CF2626" s="337"/>
      <c r="CG2626" s="337" t="s">
        <v>181</v>
      </c>
      <c r="CH2626" s="337"/>
      <c r="CI2626" s="337" t="s">
        <v>181</v>
      </c>
      <c r="CJ2626" s="337" t="s">
        <v>132</v>
      </c>
      <c r="CK2626" s="337"/>
      <c r="CL2626" s="337"/>
      <c r="CM2626" s="337" t="s">
        <v>73</v>
      </c>
      <c r="CN2626" s="337">
        <v>3</v>
      </c>
    </row>
    <row r="2627" spans="4:92">
      <c r="D2627" s="273" t="s">
        <v>83</v>
      </c>
      <c r="E2627" s="273" t="s">
        <v>976</v>
      </c>
      <c r="F2627" s="273" t="s">
        <v>979</v>
      </c>
      <c r="G2627" s="273" t="s">
        <v>986</v>
      </c>
      <c r="H2627" s="274">
        <v>45017</v>
      </c>
      <c r="I2627" s="273">
        <v>11742</v>
      </c>
      <c r="J2627" s="273">
        <v>838</v>
      </c>
      <c r="K2627" s="273">
        <v>11236.66</v>
      </c>
      <c r="L2627" s="273" t="s">
        <v>66</v>
      </c>
      <c r="M2627" s="273">
        <v>2059.2309488000001</v>
      </c>
      <c r="N2627" s="273" t="s">
        <v>115</v>
      </c>
      <c r="W2627" s="273">
        <v>173997</v>
      </c>
      <c r="X2627" s="273" t="s">
        <v>64</v>
      </c>
      <c r="Y2627" s="273" t="s">
        <v>404</v>
      </c>
      <c r="Z2627" s="273" t="s">
        <v>408</v>
      </c>
      <c r="AA2627" s="273" t="s">
        <v>413</v>
      </c>
      <c r="AB2627" s="274">
        <v>45078</v>
      </c>
      <c r="AC2627" s="273">
        <v>12475</v>
      </c>
      <c r="AD2627" s="273">
        <v>54</v>
      </c>
      <c r="AE2627" s="273">
        <v>1.96</v>
      </c>
      <c r="AF2627" s="273" t="s">
        <v>90</v>
      </c>
      <c r="AH2627" s="273" t="s">
        <v>1257</v>
      </c>
      <c r="AI2627" s="273" t="s">
        <v>123</v>
      </c>
      <c r="AJ2627" s="273" t="s">
        <v>200</v>
      </c>
      <c r="AK2627" s="273">
        <v>209385</v>
      </c>
      <c r="BV2627" s="279" t="s">
        <v>64</v>
      </c>
      <c r="BW2627" s="280" t="s">
        <v>75</v>
      </c>
      <c r="BX2627" s="280" t="s">
        <v>79</v>
      </c>
      <c r="BY2627" s="280" t="s">
        <v>79</v>
      </c>
      <c r="BZ2627" s="280" t="s">
        <v>86</v>
      </c>
      <c r="CA2627" s="280" t="s">
        <v>87</v>
      </c>
      <c r="CB2627" s="280" t="s">
        <v>217</v>
      </c>
      <c r="CC2627" s="280" t="s">
        <v>218</v>
      </c>
      <c r="CD2627" s="281">
        <v>2</v>
      </c>
      <c r="CE2627" s="277">
        <v>44927</v>
      </c>
      <c r="CF2627" s="280"/>
      <c r="CG2627" s="280" t="s">
        <v>181</v>
      </c>
      <c r="CH2627" s="280"/>
      <c r="CI2627" s="280" t="s">
        <v>181</v>
      </c>
      <c r="CJ2627" s="280" t="s">
        <v>150</v>
      </c>
      <c r="CK2627" s="280"/>
      <c r="CL2627" s="280"/>
      <c r="CM2627" s="280" t="s">
        <v>73</v>
      </c>
      <c r="CN2627" s="280">
        <v>3</v>
      </c>
    </row>
    <row r="2628" spans="4:92">
      <c r="D2628" s="273" t="s">
        <v>83</v>
      </c>
      <c r="E2628" s="273" t="s">
        <v>976</v>
      </c>
      <c r="F2628" s="273" t="s">
        <v>979</v>
      </c>
      <c r="G2628" s="273" t="s">
        <v>986</v>
      </c>
      <c r="H2628" s="274">
        <v>45017</v>
      </c>
      <c r="I2628" s="273">
        <v>11742</v>
      </c>
      <c r="J2628" s="273">
        <v>838</v>
      </c>
      <c r="K2628" s="273">
        <v>0</v>
      </c>
      <c r="L2628" s="273" t="s">
        <v>66</v>
      </c>
      <c r="N2628" s="273" t="s">
        <v>107</v>
      </c>
      <c r="W2628" s="273">
        <v>173998</v>
      </c>
      <c r="X2628" s="273" t="s">
        <v>64</v>
      </c>
      <c r="Y2628" s="273" t="s">
        <v>404</v>
      </c>
      <c r="Z2628" s="273" t="s">
        <v>408</v>
      </c>
      <c r="AA2628" s="273" t="s">
        <v>413</v>
      </c>
      <c r="AB2628" s="274">
        <v>45078</v>
      </c>
      <c r="AC2628" s="273">
        <v>12475</v>
      </c>
      <c r="AD2628" s="273">
        <v>54</v>
      </c>
      <c r="AE2628" s="273">
        <v>1.8560000000000001</v>
      </c>
      <c r="AF2628" s="273" t="s">
        <v>90</v>
      </c>
      <c r="AH2628" s="273" t="s">
        <v>1259</v>
      </c>
      <c r="AI2628" s="273" t="s">
        <v>123</v>
      </c>
      <c r="AJ2628" s="273" t="s">
        <v>200</v>
      </c>
      <c r="AK2628" s="273">
        <v>209391</v>
      </c>
      <c r="BV2628" s="336" t="s">
        <v>64</v>
      </c>
      <c r="BW2628" s="337" t="s">
        <v>75</v>
      </c>
      <c r="BX2628" s="337" t="s">
        <v>79</v>
      </c>
      <c r="BY2628" s="337" t="s">
        <v>79</v>
      </c>
      <c r="BZ2628" s="337" t="s">
        <v>86</v>
      </c>
      <c r="CA2628" s="337" t="s">
        <v>87</v>
      </c>
      <c r="CB2628" s="337" t="s">
        <v>217</v>
      </c>
      <c r="CC2628" s="337" t="s">
        <v>218</v>
      </c>
      <c r="CD2628" s="338">
        <v>2</v>
      </c>
      <c r="CE2628" s="335">
        <v>44927</v>
      </c>
      <c r="CF2628" s="337"/>
      <c r="CG2628" s="337" t="s">
        <v>181</v>
      </c>
      <c r="CH2628" s="337"/>
      <c r="CI2628" s="337" t="s">
        <v>181</v>
      </c>
      <c r="CJ2628" s="337" t="s">
        <v>160</v>
      </c>
      <c r="CK2628" s="337"/>
      <c r="CL2628" s="337"/>
      <c r="CM2628" s="337" t="s">
        <v>73</v>
      </c>
      <c r="CN2628" s="337">
        <v>3</v>
      </c>
    </row>
    <row r="2629" spans="4:92">
      <c r="D2629" s="273" t="s">
        <v>83</v>
      </c>
      <c r="E2629" s="273" t="s">
        <v>976</v>
      </c>
      <c r="F2629" s="273" t="s">
        <v>979</v>
      </c>
      <c r="G2629" s="273" t="s">
        <v>986</v>
      </c>
      <c r="H2629" s="274">
        <v>45047</v>
      </c>
      <c r="I2629" s="273">
        <v>12361</v>
      </c>
      <c r="J2629" s="273">
        <v>838</v>
      </c>
      <c r="W2629" s="273">
        <v>179984</v>
      </c>
      <c r="X2629" s="273" t="s">
        <v>64</v>
      </c>
      <c r="Y2629" s="273" t="s">
        <v>404</v>
      </c>
      <c r="Z2629" s="273" t="s">
        <v>408</v>
      </c>
      <c r="AA2629" s="273" t="s">
        <v>423</v>
      </c>
      <c r="AB2629" s="274">
        <v>44986</v>
      </c>
      <c r="AC2629" s="273">
        <v>12026</v>
      </c>
      <c r="AD2629" s="273">
        <v>56</v>
      </c>
      <c r="AE2629" s="273">
        <v>1.62</v>
      </c>
      <c r="AF2629" s="273" t="s">
        <v>90</v>
      </c>
      <c r="AH2629" s="273" t="s">
        <v>1264</v>
      </c>
      <c r="AI2629" s="273" t="s">
        <v>123</v>
      </c>
      <c r="AJ2629" s="273" t="s">
        <v>200</v>
      </c>
      <c r="AK2629" s="273">
        <v>185942</v>
      </c>
      <c r="BV2629" s="279" t="s">
        <v>64</v>
      </c>
      <c r="BW2629" s="280" t="s">
        <v>75</v>
      </c>
      <c r="BX2629" s="280" t="s">
        <v>79</v>
      </c>
      <c r="BY2629" s="280" t="s">
        <v>79</v>
      </c>
      <c r="BZ2629" s="280" t="s">
        <v>138</v>
      </c>
      <c r="CA2629" s="280" t="s">
        <v>139</v>
      </c>
      <c r="CB2629" s="280" t="s">
        <v>190</v>
      </c>
      <c r="CC2629" s="280" t="s">
        <v>191</v>
      </c>
      <c r="CD2629" s="281">
        <v>8</v>
      </c>
      <c r="CE2629" s="277">
        <v>44927</v>
      </c>
      <c r="CF2629" s="280">
        <v>362</v>
      </c>
      <c r="CG2629" s="280" t="s">
        <v>90</v>
      </c>
      <c r="CH2629" s="280">
        <v>362</v>
      </c>
      <c r="CI2629" s="280" t="s">
        <v>80</v>
      </c>
      <c r="CJ2629" s="280"/>
      <c r="CK2629" s="280"/>
      <c r="CL2629" s="280"/>
      <c r="CM2629" s="280" t="s">
        <v>73</v>
      </c>
      <c r="CN2629" s="280">
        <v>3</v>
      </c>
    </row>
    <row r="2630" spans="4:92">
      <c r="D2630" s="273" t="s">
        <v>83</v>
      </c>
      <c r="E2630" s="273" t="s">
        <v>976</v>
      </c>
      <c r="F2630" s="273" t="s">
        <v>979</v>
      </c>
      <c r="G2630" s="273" t="s">
        <v>986</v>
      </c>
      <c r="H2630" s="274">
        <v>45047</v>
      </c>
      <c r="I2630" s="273">
        <v>12361</v>
      </c>
      <c r="J2630" s="273">
        <v>838</v>
      </c>
      <c r="K2630" s="273">
        <v>15388.43</v>
      </c>
      <c r="L2630" s="273" t="s">
        <v>66</v>
      </c>
      <c r="M2630" s="273">
        <v>1952.3408036000001</v>
      </c>
      <c r="N2630" s="273" t="s">
        <v>115</v>
      </c>
      <c r="W2630" s="273">
        <v>180008</v>
      </c>
      <c r="X2630" s="273" t="s">
        <v>64</v>
      </c>
      <c r="Y2630" s="273" t="s">
        <v>404</v>
      </c>
      <c r="Z2630" s="273" t="s">
        <v>408</v>
      </c>
      <c r="AA2630" s="273" t="s">
        <v>423</v>
      </c>
      <c r="AB2630" s="274">
        <v>44986</v>
      </c>
      <c r="AC2630" s="273">
        <v>12026</v>
      </c>
      <c r="AD2630" s="273">
        <v>56</v>
      </c>
      <c r="AE2630" s="273">
        <v>0.27</v>
      </c>
      <c r="AF2630" s="273" t="s">
        <v>90</v>
      </c>
      <c r="AH2630" s="273" t="s">
        <v>1241</v>
      </c>
      <c r="AI2630" s="273" t="s">
        <v>123</v>
      </c>
      <c r="AJ2630" s="273" t="s">
        <v>200</v>
      </c>
      <c r="AK2630" s="273">
        <v>185948</v>
      </c>
      <c r="BV2630" s="336" t="s">
        <v>64</v>
      </c>
      <c r="BW2630" s="337" t="s">
        <v>75</v>
      </c>
      <c r="BX2630" s="337" t="s">
        <v>79</v>
      </c>
      <c r="BY2630" s="337" t="s">
        <v>79</v>
      </c>
      <c r="BZ2630" s="337" t="s">
        <v>167</v>
      </c>
      <c r="CA2630" s="337" t="s">
        <v>168</v>
      </c>
      <c r="CB2630" s="337" t="s">
        <v>319</v>
      </c>
      <c r="CC2630" s="337" t="s">
        <v>320</v>
      </c>
      <c r="CD2630" s="338">
        <v>15</v>
      </c>
      <c r="CE2630" s="335">
        <v>44927</v>
      </c>
      <c r="CF2630" s="337">
        <v>0</v>
      </c>
      <c r="CG2630" s="337" t="s">
        <v>90</v>
      </c>
      <c r="CH2630" s="337">
        <v>0</v>
      </c>
      <c r="CI2630" s="337" t="s">
        <v>80</v>
      </c>
      <c r="CJ2630" s="337"/>
      <c r="CK2630" s="337"/>
      <c r="CL2630" s="337"/>
      <c r="CM2630" s="337" t="s">
        <v>73</v>
      </c>
      <c r="CN2630" s="337">
        <v>3</v>
      </c>
    </row>
    <row r="2631" spans="4:92">
      <c r="D2631" s="273" t="s">
        <v>83</v>
      </c>
      <c r="E2631" s="273" t="s">
        <v>976</v>
      </c>
      <c r="F2631" s="273" t="s">
        <v>979</v>
      </c>
      <c r="G2631" s="273" t="s">
        <v>986</v>
      </c>
      <c r="H2631" s="274">
        <v>45047</v>
      </c>
      <c r="I2631" s="273">
        <v>12361</v>
      </c>
      <c r="J2631" s="273">
        <v>838</v>
      </c>
      <c r="K2631" s="273">
        <v>0</v>
      </c>
      <c r="L2631" s="273" t="s">
        <v>66</v>
      </c>
      <c r="N2631" s="273" t="s">
        <v>107</v>
      </c>
      <c r="W2631" s="273">
        <v>180009</v>
      </c>
      <c r="X2631" s="273" t="s">
        <v>64</v>
      </c>
      <c r="Y2631" s="273" t="s">
        <v>404</v>
      </c>
      <c r="Z2631" s="273" t="s">
        <v>408</v>
      </c>
      <c r="AA2631" s="273" t="s">
        <v>423</v>
      </c>
      <c r="AB2631" s="274">
        <v>44986</v>
      </c>
      <c r="AC2631" s="273">
        <v>12026</v>
      </c>
      <c r="AD2631" s="273">
        <v>56</v>
      </c>
      <c r="AE2631" s="273">
        <v>8.84</v>
      </c>
      <c r="AF2631" s="273" t="s">
        <v>90</v>
      </c>
      <c r="AH2631" s="273" t="s">
        <v>1244</v>
      </c>
      <c r="AI2631" s="273" t="s">
        <v>123</v>
      </c>
      <c r="AJ2631" s="273" t="s">
        <v>1245</v>
      </c>
      <c r="AK2631" s="273">
        <v>185954</v>
      </c>
      <c r="BV2631" s="279" t="s">
        <v>64</v>
      </c>
      <c r="BW2631" s="280" t="s">
        <v>75</v>
      </c>
      <c r="BX2631" s="280" t="s">
        <v>79</v>
      </c>
      <c r="BY2631" s="280" t="s">
        <v>79</v>
      </c>
      <c r="BZ2631" s="280" t="s">
        <v>86</v>
      </c>
      <c r="CA2631" s="280" t="s">
        <v>87</v>
      </c>
      <c r="CB2631" s="280" t="s">
        <v>88</v>
      </c>
      <c r="CC2631" s="280" t="s">
        <v>89</v>
      </c>
      <c r="CD2631" s="281">
        <v>3</v>
      </c>
      <c r="CE2631" s="277">
        <v>44927</v>
      </c>
      <c r="CF2631" s="280">
        <v>15554</v>
      </c>
      <c r="CG2631" s="280" t="s">
        <v>90</v>
      </c>
      <c r="CH2631" s="280">
        <v>15554</v>
      </c>
      <c r="CI2631" s="280" t="s">
        <v>80</v>
      </c>
      <c r="CJ2631" s="280"/>
      <c r="CK2631" s="280"/>
      <c r="CL2631" s="280"/>
      <c r="CM2631" s="280" t="s">
        <v>73</v>
      </c>
      <c r="CN2631" s="280">
        <v>3</v>
      </c>
    </row>
    <row r="2632" spans="4:92">
      <c r="D2632" s="273" t="s">
        <v>83</v>
      </c>
      <c r="E2632" s="273" t="s">
        <v>976</v>
      </c>
      <c r="F2632" s="273" t="s">
        <v>979</v>
      </c>
      <c r="G2632" s="273" t="s">
        <v>986</v>
      </c>
      <c r="H2632" s="274">
        <v>45078</v>
      </c>
      <c r="I2632" s="273">
        <v>12630</v>
      </c>
      <c r="J2632" s="273">
        <v>838</v>
      </c>
      <c r="W2632" s="273">
        <v>191820</v>
      </c>
      <c r="X2632" s="273" t="s">
        <v>64</v>
      </c>
      <c r="Y2632" s="273" t="s">
        <v>404</v>
      </c>
      <c r="Z2632" s="273" t="s">
        <v>408</v>
      </c>
      <c r="AA2632" s="273" t="s">
        <v>423</v>
      </c>
      <c r="AB2632" s="274">
        <v>45017</v>
      </c>
      <c r="AC2632" s="273">
        <v>11924</v>
      </c>
      <c r="AD2632" s="273">
        <v>56</v>
      </c>
      <c r="AK2632" s="273">
        <v>158986</v>
      </c>
      <c r="BV2632" s="336" t="s">
        <v>64</v>
      </c>
      <c r="BW2632" s="337" t="s">
        <v>75</v>
      </c>
      <c r="BX2632" s="337" t="s">
        <v>79</v>
      </c>
      <c r="BY2632" s="337" t="s">
        <v>79</v>
      </c>
      <c r="BZ2632" s="337" t="s">
        <v>86</v>
      </c>
      <c r="CA2632" s="337" t="s">
        <v>87</v>
      </c>
      <c r="CB2632" s="337" t="s">
        <v>88</v>
      </c>
      <c r="CC2632" s="337" t="s">
        <v>89</v>
      </c>
      <c r="CD2632" s="338">
        <v>3</v>
      </c>
      <c r="CE2632" s="335">
        <v>44927</v>
      </c>
      <c r="CF2632" s="337">
        <v>1287</v>
      </c>
      <c r="CG2632" s="337" t="s">
        <v>90</v>
      </c>
      <c r="CH2632" s="337">
        <v>1287</v>
      </c>
      <c r="CI2632" s="337" t="s">
        <v>80</v>
      </c>
      <c r="CJ2632" s="337"/>
      <c r="CK2632" s="337"/>
      <c r="CL2632" s="337"/>
      <c r="CM2632" s="337" t="s">
        <v>73</v>
      </c>
      <c r="CN2632" s="337">
        <v>3</v>
      </c>
    </row>
    <row r="2633" spans="4:92">
      <c r="D2633" s="273" t="s">
        <v>83</v>
      </c>
      <c r="E2633" s="273" t="s">
        <v>976</v>
      </c>
      <c r="F2633" s="273" t="s">
        <v>979</v>
      </c>
      <c r="G2633" s="273" t="s">
        <v>986</v>
      </c>
      <c r="H2633" s="274">
        <v>45078</v>
      </c>
      <c r="I2633" s="273">
        <v>12630</v>
      </c>
      <c r="J2633" s="273">
        <v>838</v>
      </c>
      <c r="K2633" s="273">
        <v>16901.95</v>
      </c>
      <c r="L2633" s="273" t="s">
        <v>66</v>
      </c>
      <c r="M2633" s="273">
        <v>4332.2693191999997</v>
      </c>
      <c r="N2633" s="273" t="s">
        <v>115</v>
      </c>
      <c r="W2633" s="273">
        <v>191844</v>
      </c>
      <c r="X2633" s="273" t="s">
        <v>64</v>
      </c>
      <c r="Y2633" s="273" t="s">
        <v>404</v>
      </c>
      <c r="Z2633" s="273" t="s">
        <v>408</v>
      </c>
      <c r="AA2633" s="273" t="s">
        <v>423</v>
      </c>
      <c r="AB2633" s="274">
        <v>45017</v>
      </c>
      <c r="AC2633" s="273">
        <v>12059</v>
      </c>
      <c r="AD2633" s="273">
        <v>56</v>
      </c>
      <c r="AE2633" s="273">
        <v>40.64</v>
      </c>
      <c r="AF2633" s="273" t="s">
        <v>90</v>
      </c>
      <c r="AH2633" s="273" t="s">
        <v>1243</v>
      </c>
      <c r="AI2633" s="273" t="s">
        <v>123</v>
      </c>
      <c r="AJ2633" s="273" t="s">
        <v>200</v>
      </c>
      <c r="AK2633" s="273">
        <v>185969</v>
      </c>
      <c r="BV2633" s="279" t="s">
        <v>64</v>
      </c>
      <c r="BW2633" s="280" t="s">
        <v>75</v>
      </c>
      <c r="BX2633" s="280" t="s">
        <v>79</v>
      </c>
      <c r="BY2633" s="280" t="s">
        <v>79</v>
      </c>
      <c r="BZ2633" s="280" t="s">
        <v>86</v>
      </c>
      <c r="CA2633" s="280" t="s">
        <v>87</v>
      </c>
      <c r="CB2633" s="280" t="s">
        <v>88</v>
      </c>
      <c r="CC2633" s="280" t="s">
        <v>89</v>
      </c>
      <c r="CD2633" s="281">
        <v>3</v>
      </c>
      <c r="CE2633" s="277">
        <v>44927</v>
      </c>
      <c r="CF2633" s="280">
        <v>786</v>
      </c>
      <c r="CG2633" s="280" t="s">
        <v>90</v>
      </c>
      <c r="CH2633" s="280">
        <v>786</v>
      </c>
      <c r="CI2633" s="280" t="s">
        <v>80</v>
      </c>
      <c r="CJ2633" s="280"/>
      <c r="CK2633" s="280"/>
      <c r="CL2633" s="280"/>
      <c r="CM2633" s="280" t="s">
        <v>73</v>
      </c>
      <c r="CN2633" s="280">
        <v>3</v>
      </c>
    </row>
    <row r="2634" spans="4:92">
      <c r="D2634" s="273" t="s">
        <v>83</v>
      </c>
      <c r="E2634" s="273" t="s">
        <v>976</v>
      </c>
      <c r="F2634" s="273" t="s">
        <v>979</v>
      </c>
      <c r="G2634" s="273" t="s">
        <v>986</v>
      </c>
      <c r="H2634" s="274">
        <v>45078</v>
      </c>
      <c r="I2634" s="273">
        <v>12630</v>
      </c>
      <c r="J2634" s="273">
        <v>838</v>
      </c>
      <c r="K2634" s="273">
        <v>0</v>
      </c>
      <c r="L2634" s="273" t="s">
        <v>66</v>
      </c>
      <c r="N2634" s="273" t="s">
        <v>107</v>
      </c>
      <c r="W2634" s="273">
        <v>191845</v>
      </c>
      <c r="X2634" s="273" t="s">
        <v>64</v>
      </c>
      <c r="Y2634" s="273" t="s">
        <v>404</v>
      </c>
      <c r="Z2634" s="273" t="s">
        <v>408</v>
      </c>
      <c r="AA2634" s="273" t="s">
        <v>423</v>
      </c>
      <c r="AB2634" s="274">
        <v>45017</v>
      </c>
      <c r="AC2634" s="273">
        <v>12059</v>
      </c>
      <c r="AD2634" s="273">
        <v>56</v>
      </c>
      <c r="AE2634" s="273">
        <v>1.94</v>
      </c>
      <c r="AF2634" s="273" t="s">
        <v>90</v>
      </c>
      <c r="AH2634" s="273" t="s">
        <v>1257</v>
      </c>
      <c r="AI2634" s="273" t="s">
        <v>123</v>
      </c>
      <c r="AJ2634" s="273" t="s">
        <v>200</v>
      </c>
      <c r="AK2634" s="273">
        <v>185975</v>
      </c>
      <c r="BV2634" s="336" t="s">
        <v>64</v>
      </c>
      <c r="BW2634" s="337" t="s">
        <v>75</v>
      </c>
      <c r="BX2634" s="337" t="s">
        <v>79</v>
      </c>
      <c r="BY2634" s="337" t="s">
        <v>79</v>
      </c>
      <c r="BZ2634" s="337" t="s">
        <v>86</v>
      </c>
      <c r="CA2634" s="337" t="s">
        <v>87</v>
      </c>
      <c r="CB2634" s="337" t="s">
        <v>88</v>
      </c>
      <c r="CC2634" s="337" t="s">
        <v>89</v>
      </c>
      <c r="CD2634" s="338">
        <v>3</v>
      </c>
      <c r="CE2634" s="335">
        <v>44927</v>
      </c>
      <c r="CF2634" s="337">
        <v>606</v>
      </c>
      <c r="CG2634" s="337" t="s">
        <v>90</v>
      </c>
      <c r="CH2634" s="337">
        <v>606</v>
      </c>
      <c r="CI2634" s="337" t="s">
        <v>80</v>
      </c>
      <c r="CJ2634" s="337"/>
      <c r="CK2634" s="337"/>
      <c r="CL2634" s="337"/>
      <c r="CM2634" s="337" t="s">
        <v>73</v>
      </c>
      <c r="CN2634" s="337">
        <v>3</v>
      </c>
    </row>
    <row r="2635" spans="4:92">
      <c r="D2635" s="273" t="s">
        <v>83</v>
      </c>
      <c r="E2635" s="273" t="s">
        <v>63</v>
      </c>
      <c r="F2635" s="273" t="s">
        <v>84</v>
      </c>
      <c r="G2635" s="273" t="s">
        <v>85</v>
      </c>
      <c r="H2635" s="274">
        <v>45108</v>
      </c>
      <c r="I2635" s="273">
        <v>12673</v>
      </c>
      <c r="J2635" s="273">
        <v>3</v>
      </c>
      <c r="K2635" s="273">
        <v>2928</v>
      </c>
      <c r="L2635" s="273" t="s">
        <v>66</v>
      </c>
      <c r="M2635" s="273">
        <v>0</v>
      </c>
      <c r="N2635" s="273" t="s">
        <v>1010</v>
      </c>
      <c r="O2635" s="273">
        <v>0</v>
      </c>
      <c r="P2635" s="273" t="s">
        <v>1011</v>
      </c>
      <c r="Q2635" s="273" t="s">
        <v>69</v>
      </c>
      <c r="R2635" s="273" t="s">
        <v>1013</v>
      </c>
      <c r="S2635" s="273" t="s">
        <v>1298</v>
      </c>
      <c r="U2635" s="273" t="s">
        <v>73</v>
      </c>
      <c r="V2635" s="273" t="s">
        <v>1843</v>
      </c>
      <c r="W2635" s="273">
        <v>211408</v>
      </c>
      <c r="X2635" s="273" t="s">
        <v>64</v>
      </c>
      <c r="Y2635" s="273" t="s">
        <v>404</v>
      </c>
      <c r="Z2635" s="273" t="s">
        <v>408</v>
      </c>
      <c r="AA2635" s="273" t="s">
        <v>423</v>
      </c>
      <c r="AB2635" s="274">
        <v>45017</v>
      </c>
      <c r="AC2635" s="273">
        <v>12059</v>
      </c>
      <c r="AD2635" s="273">
        <v>56</v>
      </c>
      <c r="AE2635" s="273">
        <v>3.7719999999999998</v>
      </c>
      <c r="AF2635" s="273" t="s">
        <v>90</v>
      </c>
      <c r="AH2635" s="273" t="s">
        <v>1259</v>
      </c>
      <c r="AI2635" s="273" t="s">
        <v>123</v>
      </c>
      <c r="AJ2635" s="273" t="s">
        <v>200</v>
      </c>
      <c r="AK2635" s="273">
        <v>185981</v>
      </c>
      <c r="BV2635" s="279" t="s">
        <v>64</v>
      </c>
      <c r="BW2635" s="280" t="s">
        <v>75</v>
      </c>
      <c r="BX2635" s="280" t="s">
        <v>79</v>
      </c>
      <c r="BY2635" s="280" t="s">
        <v>79</v>
      </c>
      <c r="BZ2635" s="280" t="s">
        <v>86</v>
      </c>
      <c r="CA2635" s="280" t="s">
        <v>87</v>
      </c>
      <c r="CB2635" s="280" t="s">
        <v>88</v>
      </c>
      <c r="CC2635" s="280" t="s">
        <v>89</v>
      </c>
      <c r="CD2635" s="281">
        <v>3</v>
      </c>
      <c r="CE2635" s="277">
        <v>44927</v>
      </c>
      <c r="CF2635" s="280">
        <v>495</v>
      </c>
      <c r="CG2635" s="280" t="s">
        <v>90</v>
      </c>
      <c r="CH2635" s="280">
        <v>495</v>
      </c>
      <c r="CI2635" s="280" t="s">
        <v>80</v>
      </c>
      <c r="CJ2635" s="280"/>
      <c r="CK2635" s="280"/>
      <c r="CL2635" s="280"/>
      <c r="CM2635" s="280" t="s">
        <v>73</v>
      </c>
      <c r="CN2635" s="280">
        <v>3</v>
      </c>
    </row>
    <row r="2636" spans="4:92">
      <c r="D2636" s="273" t="s">
        <v>83</v>
      </c>
      <c r="E2636" s="273" t="s">
        <v>63</v>
      </c>
      <c r="F2636" s="273" t="s">
        <v>84</v>
      </c>
      <c r="G2636" s="273" t="s">
        <v>85</v>
      </c>
      <c r="H2636" s="274">
        <v>45108</v>
      </c>
      <c r="I2636" s="273">
        <v>12673</v>
      </c>
      <c r="J2636" s="273">
        <v>3</v>
      </c>
      <c r="K2636" s="273">
        <v>7808</v>
      </c>
      <c r="L2636" s="273" t="s">
        <v>66</v>
      </c>
      <c r="M2636" s="273">
        <v>919.88512000000003</v>
      </c>
      <c r="N2636" s="273" t="s">
        <v>67</v>
      </c>
      <c r="P2636" s="273" t="s">
        <v>92</v>
      </c>
      <c r="Q2636" s="273" t="s">
        <v>69</v>
      </c>
      <c r="R2636" s="273" t="s">
        <v>70</v>
      </c>
      <c r="S2636" s="273" t="s">
        <v>93</v>
      </c>
      <c r="T2636" s="273" t="s">
        <v>94</v>
      </c>
      <c r="U2636" s="273" t="s">
        <v>73</v>
      </c>
      <c r="V2636" s="273" t="s">
        <v>95</v>
      </c>
      <c r="W2636" s="273">
        <v>211424</v>
      </c>
      <c r="X2636" s="273" t="s">
        <v>64</v>
      </c>
      <c r="Y2636" s="273" t="s">
        <v>404</v>
      </c>
      <c r="Z2636" s="273" t="s">
        <v>408</v>
      </c>
      <c r="AA2636" s="273" t="s">
        <v>423</v>
      </c>
      <c r="AB2636" s="274">
        <v>45017</v>
      </c>
      <c r="AC2636" s="273">
        <v>12059</v>
      </c>
      <c r="AD2636" s="273">
        <v>56</v>
      </c>
      <c r="AE2636" s="273">
        <v>25.34</v>
      </c>
      <c r="AF2636" s="273" t="s">
        <v>90</v>
      </c>
      <c r="AH2636" s="273" t="s">
        <v>1246</v>
      </c>
      <c r="AI2636" s="273" t="s">
        <v>123</v>
      </c>
      <c r="AJ2636" s="273" t="s">
        <v>200</v>
      </c>
      <c r="AK2636" s="273">
        <v>185987</v>
      </c>
      <c r="BV2636" s="336" t="s">
        <v>64</v>
      </c>
      <c r="BW2636" s="337" t="s">
        <v>75</v>
      </c>
      <c r="BX2636" s="337" t="s">
        <v>79</v>
      </c>
      <c r="BY2636" s="337" t="s">
        <v>79</v>
      </c>
      <c r="BZ2636" s="337" t="s">
        <v>86</v>
      </c>
      <c r="CA2636" s="337" t="s">
        <v>87</v>
      </c>
      <c r="CB2636" s="337" t="s">
        <v>88</v>
      </c>
      <c r="CC2636" s="337" t="s">
        <v>89</v>
      </c>
      <c r="CD2636" s="338">
        <v>3</v>
      </c>
      <c r="CE2636" s="335">
        <v>44927</v>
      </c>
      <c r="CF2636" s="337">
        <v>391</v>
      </c>
      <c r="CG2636" s="337" t="s">
        <v>90</v>
      </c>
      <c r="CH2636" s="337">
        <v>391</v>
      </c>
      <c r="CI2636" s="337" t="s">
        <v>80</v>
      </c>
      <c r="CJ2636" s="337"/>
      <c r="CK2636" s="337"/>
      <c r="CL2636" s="337"/>
      <c r="CM2636" s="337" t="s">
        <v>73</v>
      </c>
      <c r="CN2636" s="337">
        <v>3</v>
      </c>
    </row>
    <row r="2637" spans="4:92">
      <c r="D2637" s="273" t="s">
        <v>83</v>
      </c>
      <c r="E2637" s="273" t="s">
        <v>63</v>
      </c>
      <c r="F2637" s="273" t="s">
        <v>84</v>
      </c>
      <c r="G2637" s="273" t="s">
        <v>85</v>
      </c>
      <c r="H2637" s="274">
        <v>45108</v>
      </c>
      <c r="I2637" s="273">
        <v>12673</v>
      </c>
      <c r="J2637" s="273">
        <v>3</v>
      </c>
      <c r="K2637" s="273">
        <v>128639</v>
      </c>
      <c r="L2637" s="273" t="s">
        <v>66</v>
      </c>
      <c r="M2637" s="273">
        <v>22721.54016</v>
      </c>
      <c r="N2637" s="273" t="s">
        <v>67</v>
      </c>
      <c r="P2637" s="273" t="s">
        <v>1011</v>
      </c>
      <c r="Q2637" s="273" t="s">
        <v>69</v>
      </c>
      <c r="R2637" s="273" t="s">
        <v>70</v>
      </c>
      <c r="S2637" s="273" t="s">
        <v>1041</v>
      </c>
      <c r="T2637" s="273" t="s">
        <v>1042</v>
      </c>
      <c r="U2637" s="273" t="s">
        <v>73</v>
      </c>
      <c r="V2637" s="273" t="s">
        <v>1043</v>
      </c>
      <c r="W2637" s="273">
        <v>211441</v>
      </c>
      <c r="X2637" s="273" t="s">
        <v>64</v>
      </c>
      <c r="Y2637" s="273" t="s">
        <v>404</v>
      </c>
      <c r="Z2637" s="273" t="s">
        <v>408</v>
      </c>
      <c r="AA2637" s="273" t="s">
        <v>423</v>
      </c>
      <c r="AB2637" s="274">
        <v>45017</v>
      </c>
      <c r="AC2637" s="273">
        <v>12059</v>
      </c>
      <c r="AD2637" s="273">
        <v>56</v>
      </c>
      <c r="AE2637" s="273">
        <v>0.05</v>
      </c>
      <c r="AF2637" s="273" t="s">
        <v>90</v>
      </c>
      <c r="AH2637" s="273" t="s">
        <v>1247</v>
      </c>
      <c r="AI2637" s="273" t="s">
        <v>123</v>
      </c>
      <c r="AJ2637" s="273" t="s">
        <v>200</v>
      </c>
      <c r="AK2637" s="273">
        <v>185993</v>
      </c>
      <c r="BV2637" s="279" t="s">
        <v>64</v>
      </c>
      <c r="BW2637" s="280" t="s">
        <v>75</v>
      </c>
      <c r="BX2637" s="280" t="s">
        <v>79</v>
      </c>
      <c r="BY2637" s="280" t="s">
        <v>79</v>
      </c>
      <c r="BZ2637" s="280" t="s">
        <v>86</v>
      </c>
      <c r="CA2637" s="280" t="s">
        <v>87</v>
      </c>
      <c r="CB2637" s="280" t="s">
        <v>88</v>
      </c>
      <c r="CC2637" s="280" t="s">
        <v>89</v>
      </c>
      <c r="CD2637" s="281">
        <v>3</v>
      </c>
      <c r="CE2637" s="277">
        <v>44927</v>
      </c>
      <c r="CF2637" s="280">
        <v>0</v>
      </c>
      <c r="CG2637" s="280" t="s">
        <v>90</v>
      </c>
      <c r="CH2637" s="280">
        <v>0</v>
      </c>
      <c r="CI2637" s="280" t="s">
        <v>80</v>
      </c>
      <c r="CJ2637" s="280"/>
      <c r="CK2637" s="280"/>
      <c r="CL2637" s="280"/>
      <c r="CM2637" s="280" t="s">
        <v>73</v>
      </c>
      <c r="CN2637" s="280">
        <v>3</v>
      </c>
    </row>
    <row r="2638" spans="4:92">
      <c r="D2638" s="273" t="s">
        <v>83</v>
      </c>
      <c r="E2638" s="273" t="s">
        <v>63</v>
      </c>
      <c r="F2638" s="273" t="s">
        <v>84</v>
      </c>
      <c r="G2638" s="273" t="s">
        <v>85</v>
      </c>
      <c r="H2638" s="274">
        <v>45108</v>
      </c>
      <c r="I2638" s="273">
        <v>12673</v>
      </c>
      <c r="J2638" s="273">
        <v>3</v>
      </c>
      <c r="K2638" s="273">
        <v>202873</v>
      </c>
      <c r="L2638" s="273" t="s">
        <v>66</v>
      </c>
      <c r="M2638" s="273">
        <v>28575.60024</v>
      </c>
      <c r="N2638" s="273" t="s">
        <v>67</v>
      </c>
      <c r="P2638" s="273" t="s">
        <v>68</v>
      </c>
      <c r="Q2638" s="273" t="s">
        <v>69</v>
      </c>
      <c r="R2638" s="273" t="s">
        <v>70</v>
      </c>
      <c r="S2638" s="273" t="s">
        <v>71</v>
      </c>
      <c r="T2638" s="273" t="s">
        <v>72</v>
      </c>
      <c r="U2638" s="273" t="s">
        <v>73</v>
      </c>
      <c r="V2638" s="273" t="s">
        <v>74</v>
      </c>
      <c r="W2638" s="273">
        <v>211458</v>
      </c>
      <c r="X2638" s="273" t="s">
        <v>64</v>
      </c>
      <c r="Y2638" s="273" t="s">
        <v>404</v>
      </c>
      <c r="Z2638" s="273" t="s">
        <v>408</v>
      </c>
      <c r="AA2638" s="273" t="s">
        <v>423</v>
      </c>
      <c r="AB2638" s="274">
        <v>45017</v>
      </c>
      <c r="AC2638" s="273">
        <v>12059</v>
      </c>
      <c r="AD2638" s="273">
        <v>56</v>
      </c>
      <c r="AE2638" s="273">
        <v>0.36</v>
      </c>
      <c r="AF2638" s="273" t="s">
        <v>90</v>
      </c>
      <c r="AH2638" s="273" t="s">
        <v>1249</v>
      </c>
      <c r="AI2638" s="273" t="s">
        <v>123</v>
      </c>
      <c r="AJ2638" s="273" t="s">
        <v>200</v>
      </c>
      <c r="AK2638" s="273">
        <v>185999</v>
      </c>
      <c r="BV2638" s="336" t="s">
        <v>64</v>
      </c>
      <c r="BW2638" s="337" t="s">
        <v>75</v>
      </c>
      <c r="BX2638" s="337" t="s">
        <v>79</v>
      </c>
      <c r="BY2638" s="337" t="s">
        <v>79</v>
      </c>
      <c r="BZ2638" s="337" t="s">
        <v>86</v>
      </c>
      <c r="CA2638" s="337" t="s">
        <v>87</v>
      </c>
      <c r="CB2638" s="337" t="s">
        <v>101</v>
      </c>
      <c r="CC2638" s="337" t="s">
        <v>102</v>
      </c>
      <c r="CD2638" s="338">
        <v>4</v>
      </c>
      <c r="CE2638" s="335">
        <v>44927</v>
      </c>
      <c r="CF2638" s="337">
        <v>32588</v>
      </c>
      <c r="CG2638" s="337" t="s">
        <v>1495</v>
      </c>
      <c r="CH2638" s="337">
        <v>4684.5249999999996</v>
      </c>
      <c r="CI2638" s="337" t="s">
        <v>104</v>
      </c>
      <c r="CJ2638" s="337"/>
      <c r="CK2638" s="337"/>
      <c r="CL2638" s="337"/>
      <c r="CM2638" s="337" t="s">
        <v>73</v>
      </c>
      <c r="CN2638" s="337">
        <v>3</v>
      </c>
    </row>
    <row r="2639" spans="4:92">
      <c r="D2639" s="273" t="s">
        <v>83</v>
      </c>
      <c r="E2639" s="273" t="s">
        <v>63</v>
      </c>
      <c r="F2639" s="273" t="s">
        <v>84</v>
      </c>
      <c r="G2639" s="273" t="s">
        <v>85</v>
      </c>
      <c r="H2639" s="274">
        <v>45108</v>
      </c>
      <c r="I2639" s="273">
        <v>12673</v>
      </c>
      <c r="J2639" s="273">
        <v>3</v>
      </c>
      <c r="K2639" s="273">
        <v>19287</v>
      </c>
      <c r="L2639" s="273" t="s">
        <v>66</v>
      </c>
      <c r="M2639" s="273">
        <v>2487.4537599999999</v>
      </c>
      <c r="N2639" s="273" t="s">
        <v>67</v>
      </c>
      <c r="P2639" s="273" t="s">
        <v>92</v>
      </c>
      <c r="Q2639" s="273" t="s">
        <v>69</v>
      </c>
      <c r="R2639" s="273" t="s">
        <v>70</v>
      </c>
      <c r="S2639" s="273" t="s">
        <v>834</v>
      </c>
      <c r="T2639" s="273" t="s">
        <v>835</v>
      </c>
      <c r="U2639" s="273" t="s">
        <v>73</v>
      </c>
      <c r="V2639" s="273" t="s">
        <v>836</v>
      </c>
      <c r="W2639" s="273">
        <v>211475</v>
      </c>
      <c r="X2639" s="273" t="s">
        <v>64</v>
      </c>
      <c r="Y2639" s="273" t="s">
        <v>404</v>
      </c>
      <c r="Z2639" s="273" t="s">
        <v>408</v>
      </c>
      <c r="AA2639" s="273" t="s">
        <v>423</v>
      </c>
      <c r="AB2639" s="274">
        <v>45017</v>
      </c>
      <c r="AC2639" s="273">
        <v>12059</v>
      </c>
      <c r="AD2639" s="273">
        <v>56</v>
      </c>
      <c r="AE2639" s="273">
        <v>104.22</v>
      </c>
      <c r="AF2639" s="273" t="s">
        <v>90</v>
      </c>
      <c r="AH2639" s="273" t="s">
        <v>1250</v>
      </c>
      <c r="AI2639" s="273" t="s">
        <v>123</v>
      </c>
      <c r="AJ2639" s="273" t="s">
        <v>200</v>
      </c>
      <c r="AK2639" s="273">
        <v>186005</v>
      </c>
      <c r="BV2639" s="279" t="s">
        <v>64</v>
      </c>
      <c r="BW2639" s="280" t="s">
        <v>75</v>
      </c>
      <c r="BX2639" s="280" t="s">
        <v>79</v>
      </c>
      <c r="BY2639" s="280" t="s">
        <v>79</v>
      </c>
      <c r="BZ2639" s="280" t="s">
        <v>86</v>
      </c>
      <c r="CA2639" s="280" t="s">
        <v>87</v>
      </c>
      <c r="CB2639" s="280" t="s">
        <v>101</v>
      </c>
      <c r="CC2639" s="280" t="s">
        <v>102</v>
      </c>
      <c r="CD2639" s="281">
        <v>4</v>
      </c>
      <c r="CE2639" s="277">
        <v>44958</v>
      </c>
      <c r="CF2639" s="280">
        <v>35428</v>
      </c>
      <c r="CG2639" s="280" t="s">
        <v>1495</v>
      </c>
      <c r="CH2639" s="280">
        <v>5092.7749999999996</v>
      </c>
      <c r="CI2639" s="280" t="s">
        <v>104</v>
      </c>
      <c r="CJ2639" s="280"/>
      <c r="CK2639" s="280"/>
      <c r="CL2639" s="280"/>
      <c r="CM2639" s="280" t="s">
        <v>73</v>
      </c>
      <c r="CN2639" s="280">
        <v>3</v>
      </c>
    </row>
    <row r="2640" spans="4:92">
      <c r="D2640" s="273" t="s">
        <v>83</v>
      </c>
      <c r="E2640" s="273" t="s">
        <v>63</v>
      </c>
      <c r="F2640" s="273" t="s">
        <v>84</v>
      </c>
      <c r="G2640" s="273" t="s">
        <v>85</v>
      </c>
      <c r="H2640" s="274">
        <v>45108</v>
      </c>
      <c r="I2640" s="273">
        <v>12673</v>
      </c>
      <c r="J2640" s="273">
        <v>3</v>
      </c>
      <c r="K2640" s="273">
        <v>0</v>
      </c>
      <c r="L2640" s="273" t="s">
        <v>66</v>
      </c>
      <c r="N2640" s="273" t="s">
        <v>107</v>
      </c>
      <c r="W2640" s="273">
        <v>211407</v>
      </c>
      <c r="X2640" s="273" t="s">
        <v>64</v>
      </c>
      <c r="Y2640" s="273" t="s">
        <v>404</v>
      </c>
      <c r="Z2640" s="273" t="s">
        <v>408</v>
      </c>
      <c r="AA2640" s="273" t="s">
        <v>423</v>
      </c>
      <c r="AB2640" s="274">
        <v>45017</v>
      </c>
      <c r="AC2640" s="273">
        <v>12059</v>
      </c>
      <c r="AD2640" s="273">
        <v>56</v>
      </c>
      <c r="AE2640" s="273">
        <v>0.57999999999999996</v>
      </c>
      <c r="AF2640" s="273" t="s">
        <v>90</v>
      </c>
      <c r="AH2640" s="273" t="s">
        <v>1251</v>
      </c>
      <c r="AI2640" s="273" t="s">
        <v>199</v>
      </c>
      <c r="AJ2640" s="273" t="s">
        <v>200</v>
      </c>
      <c r="AK2640" s="273">
        <v>186011</v>
      </c>
      <c r="BV2640" s="336" t="s">
        <v>64</v>
      </c>
      <c r="BW2640" s="337" t="s">
        <v>75</v>
      </c>
      <c r="BX2640" s="337" t="s">
        <v>79</v>
      </c>
      <c r="BY2640" s="337" t="s">
        <v>79</v>
      </c>
      <c r="BZ2640" s="337" t="s">
        <v>86</v>
      </c>
      <c r="CA2640" s="337" t="s">
        <v>87</v>
      </c>
      <c r="CB2640" s="337" t="s">
        <v>88</v>
      </c>
      <c r="CC2640" s="337" t="s">
        <v>89</v>
      </c>
      <c r="CD2640" s="338">
        <v>3</v>
      </c>
      <c r="CE2640" s="335">
        <v>44958</v>
      </c>
      <c r="CF2640" s="337">
        <v>8538</v>
      </c>
      <c r="CG2640" s="337" t="s">
        <v>90</v>
      </c>
      <c r="CH2640" s="337">
        <v>8538</v>
      </c>
      <c r="CI2640" s="337" t="s">
        <v>80</v>
      </c>
      <c r="CJ2640" s="337"/>
      <c r="CK2640" s="337"/>
      <c r="CL2640" s="337"/>
      <c r="CM2640" s="337" t="s">
        <v>73</v>
      </c>
      <c r="CN2640" s="337">
        <v>3</v>
      </c>
    </row>
    <row r="2641" spans="4:92">
      <c r="D2641" s="273" t="s">
        <v>83</v>
      </c>
      <c r="E2641" s="273" t="s">
        <v>63</v>
      </c>
      <c r="F2641" s="273" t="s">
        <v>84</v>
      </c>
      <c r="G2641" s="273" t="s">
        <v>85</v>
      </c>
      <c r="H2641" s="274">
        <v>45108</v>
      </c>
      <c r="I2641" s="273">
        <v>12673</v>
      </c>
      <c r="J2641" s="273">
        <v>3</v>
      </c>
      <c r="K2641" s="273">
        <v>99433</v>
      </c>
      <c r="L2641" s="273" t="s">
        <v>66</v>
      </c>
      <c r="M2641" s="273">
        <v>16784.224160000002</v>
      </c>
      <c r="N2641" s="273" t="s">
        <v>115</v>
      </c>
      <c r="W2641" s="273">
        <v>211406</v>
      </c>
      <c r="X2641" s="273" t="s">
        <v>64</v>
      </c>
      <c r="Y2641" s="273" t="s">
        <v>404</v>
      </c>
      <c r="Z2641" s="273" t="s">
        <v>408</v>
      </c>
      <c r="AA2641" s="273" t="s">
        <v>423</v>
      </c>
      <c r="AB2641" s="274">
        <v>45017</v>
      </c>
      <c r="AC2641" s="273">
        <v>12059</v>
      </c>
      <c r="AD2641" s="273">
        <v>56</v>
      </c>
      <c r="AE2641" s="273">
        <v>2.08</v>
      </c>
      <c r="AF2641" s="273" t="s">
        <v>90</v>
      </c>
      <c r="AH2641" s="273" t="s">
        <v>1252</v>
      </c>
      <c r="AI2641" s="273" t="s">
        <v>123</v>
      </c>
      <c r="AJ2641" s="273" t="s">
        <v>200</v>
      </c>
      <c r="AK2641" s="273">
        <v>186017</v>
      </c>
      <c r="BV2641" s="279" t="s">
        <v>64</v>
      </c>
      <c r="BW2641" s="280" t="s">
        <v>75</v>
      </c>
      <c r="BX2641" s="280" t="s">
        <v>79</v>
      </c>
      <c r="BY2641" s="280" t="s">
        <v>79</v>
      </c>
      <c r="BZ2641" s="280" t="s">
        <v>86</v>
      </c>
      <c r="CA2641" s="280" t="s">
        <v>87</v>
      </c>
      <c r="CB2641" s="280" t="s">
        <v>233</v>
      </c>
      <c r="CC2641" s="280" t="s">
        <v>234</v>
      </c>
      <c r="CD2641" s="281">
        <v>1</v>
      </c>
      <c r="CE2641" s="277">
        <v>45047</v>
      </c>
      <c r="CF2641" s="280"/>
      <c r="CG2641" s="280" t="s">
        <v>181</v>
      </c>
      <c r="CH2641" s="280"/>
      <c r="CI2641" s="280" t="s">
        <v>181</v>
      </c>
      <c r="CJ2641" s="280" t="s">
        <v>1837</v>
      </c>
      <c r="CK2641" s="280"/>
      <c r="CL2641" s="280"/>
      <c r="CM2641" s="280" t="s">
        <v>73</v>
      </c>
      <c r="CN2641" s="280">
        <v>3</v>
      </c>
    </row>
    <row r="2642" spans="4:92">
      <c r="D2642" s="273" t="s">
        <v>83</v>
      </c>
      <c r="E2642" s="273" t="s">
        <v>63</v>
      </c>
      <c r="F2642" s="273" t="s">
        <v>84</v>
      </c>
      <c r="G2642" s="273" t="s">
        <v>85</v>
      </c>
      <c r="H2642" s="274">
        <v>45139</v>
      </c>
      <c r="I2642" s="273">
        <v>13348</v>
      </c>
      <c r="J2642" s="273">
        <v>3</v>
      </c>
      <c r="K2642" s="273">
        <v>2860</v>
      </c>
      <c r="L2642" s="273" t="s">
        <v>66</v>
      </c>
      <c r="M2642" s="273">
        <v>0</v>
      </c>
      <c r="N2642" s="273" t="s">
        <v>1010</v>
      </c>
      <c r="O2642" s="273">
        <v>0</v>
      </c>
      <c r="P2642" s="273" t="s">
        <v>1011</v>
      </c>
      <c r="Q2642" s="273" t="s">
        <v>69</v>
      </c>
      <c r="R2642" s="273" t="s">
        <v>1013</v>
      </c>
      <c r="S2642" s="273" t="s">
        <v>1298</v>
      </c>
      <c r="U2642" s="273" t="s">
        <v>73</v>
      </c>
      <c r="V2642" s="273" t="s">
        <v>1843</v>
      </c>
      <c r="W2642" s="273">
        <v>228131</v>
      </c>
      <c r="X2642" s="273" t="s">
        <v>64</v>
      </c>
      <c r="Y2642" s="273" t="s">
        <v>404</v>
      </c>
      <c r="Z2642" s="273" t="s">
        <v>408</v>
      </c>
      <c r="AA2642" s="273" t="s">
        <v>423</v>
      </c>
      <c r="AB2642" s="274">
        <v>45017</v>
      </c>
      <c r="AC2642" s="273">
        <v>12059</v>
      </c>
      <c r="AD2642" s="273">
        <v>56</v>
      </c>
      <c r="AE2642" s="273">
        <v>0.27</v>
      </c>
      <c r="AF2642" s="273" t="s">
        <v>90</v>
      </c>
      <c r="AH2642" s="273" t="s">
        <v>1709</v>
      </c>
      <c r="AI2642" s="273" t="s">
        <v>123</v>
      </c>
      <c r="AJ2642" s="273" t="s">
        <v>200</v>
      </c>
      <c r="AK2642" s="273">
        <v>186023</v>
      </c>
      <c r="BV2642" s="336" t="s">
        <v>64</v>
      </c>
      <c r="BW2642" s="337" t="s">
        <v>75</v>
      </c>
      <c r="BX2642" s="337" t="s">
        <v>79</v>
      </c>
      <c r="BY2642" s="337" t="s">
        <v>79</v>
      </c>
      <c r="BZ2642" s="337" t="s">
        <v>86</v>
      </c>
      <c r="CA2642" s="337" t="s">
        <v>87</v>
      </c>
      <c r="CB2642" s="337" t="s">
        <v>233</v>
      </c>
      <c r="CC2642" s="337" t="s">
        <v>234</v>
      </c>
      <c r="CD2642" s="338">
        <v>1</v>
      </c>
      <c r="CE2642" s="335">
        <v>45047</v>
      </c>
      <c r="CF2642" s="337"/>
      <c r="CG2642" s="337" t="s">
        <v>181</v>
      </c>
      <c r="CH2642" s="337"/>
      <c r="CI2642" s="337" t="s">
        <v>181</v>
      </c>
      <c r="CJ2642" s="337" t="s">
        <v>1837</v>
      </c>
      <c r="CK2642" s="337"/>
      <c r="CL2642" s="337"/>
      <c r="CM2642" s="337" t="s">
        <v>73</v>
      </c>
      <c r="CN2642" s="337">
        <v>3</v>
      </c>
    </row>
    <row r="2643" spans="4:92">
      <c r="D2643" s="273" t="s">
        <v>83</v>
      </c>
      <c r="E2643" s="273" t="s">
        <v>63</v>
      </c>
      <c r="F2643" s="273" t="s">
        <v>84</v>
      </c>
      <c r="G2643" s="273" t="s">
        <v>85</v>
      </c>
      <c r="H2643" s="274">
        <v>45139</v>
      </c>
      <c r="I2643" s="273">
        <v>13348</v>
      </c>
      <c r="J2643" s="273">
        <v>3</v>
      </c>
      <c r="K2643" s="273">
        <v>8589</v>
      </c>
      <c r="L2643" s="273" t="s">
        <v>66</v>
      </c>
      <c r="M2643" s="273">
        <v>1011.89968</v>
      </c>
      <c r="N2643" s="273" t="s">
        <v>67</v>
      </c>
      <c r="P2643" s="273" t="s">
        <v>92</v>
      </c>
      <c r="Q2643" s="273" t="s">
        <v>69</v>
      </c>
      <c r="R2643" s="273" t="s">
        <v>70</v>
      </c>
      <c r="S2643" s="273" t="s">
        <v>93</v>
      </c>
      <c r="T2643" s="273" t="s">
        <v>94</v>
      </c>
      <c r="U2643" s="273" t="s">
        <v>73</v>
      </c>
      <c r="V2643" s="273" t="s">
        <v>95</v>
      </c>
      <c r="W2643" s="273">
        <v>228147</v>
      </c>
      <c r="X2643" s="273" t="s">
        <v>64</v>
      </c>
      <c r="Y2643" s="273" t="s">
        <v>404</v>
      </c>
      <c r="Z2643" s="273" t="s">
        <v>408</v>
      </c>
      <c r="AA2643" s="273" t="s">
        <v>423</v>
      </c>
      <c r="AB2643" s="274">
        <v>45017</v>
      </c>
      <c r="AC2643" s="273">
        <v>12059</v>
      </c>
      <c r="AD2643" s="273">
        <v>56</v>
      </c>
      <c r="AE2643" s="273">
        <v>1.38</v>
      </c>
      <c r="AF2643" s="273" t="s">
        <v>90</v>
      </c>
      <c r="AH2643" s="273" t="s">
        <v>1264</v>
      </c>
      <c r="AI2643" s="273" t="s">
        <v>123</v>
      </c>
      <c r="AJ2643" s="273" t="s">
        <v>200</v>
      </c>
      <c r="AK2643" s="273">
        <v>186029</v>
      </c>
      <c r="BV2643" s="279" t="s">
        <v>64</v>
      </c>
      <c r="BW2643" s="280" t="s">
        <v>75</v>
      </c>
      <c r="BX2643" s="280" t="s">
        <v>79</v>
      </c>
      <c r="BY2643" s="280" t="s">
        <v>79</v>
      </c>
      <c r="BZ2643" s="280" t="s">
        <v>86</v>
      </c>
      <c r="CA2643" s="280" t="s">
        <v>87</v>
      </c>
      <c r="CB2643" s="280" t="s">
        <v>233</v>
      </c>
      <c r="CC2643" s="280" t="s">
        <v>234</v>
      </c>
      <c r="CD2643" s="281">
        <v>1</v>
      </c>
      <c r="CE2643" s="277">
        <v>45047</v>
      </c>
      <c r="CF2643" s="280"/>
      <c r="CG2643" s="280" t="s">
        <v>181</v>
      </c>
      <c r="CH2643" s="280"/>
      <c r="CI2643" s="280" t="s">
        <v>181</v>
      </c>
      <c r="CJ2643" s="280" t="s">
        <v>1837</v>
      </c>
      <c r="CK2643" s="280"/>
      <c r="CL2643" s="280"/>
      <c r="CM2643" s="280" t="s">
        <v>73</v>
      </c>
      <c r="CN2643" s="280">
        <v>3</v>
      </c>
    </row>
    <row r="2644" spans="4:92">
      <c r="D2644" s="273" t="s">
        <v>83</v>
      </c>
      <c r="E2644" s="273" t="s">
        <v>63</v>
      </c>
      <c r="F2644" s="273" t="s">
        <v>84</v>
      </c>
      <c r="G2644" s="273" t="s">
        <v>85</v>
      </c>
      <c r="H2644" s="274">
        <v>45139</v>
      </c>
      <c r="I2644" s="273">
        <v>13348</v>
      </c>
      <c r="J2644" s="273">
        <v>3</v>
      </c>
      <c r="K2644" s="273">
        <v>83635</v>
      </c>
      <c r="L2644" s="273" t="s">
        <v>66</v>
      </c>
      <c r="M2644" s="273">
        <v>14772.472</v>
      </c>
      <c r="N2644" s="273" t="s">
        <v>67</v>
      </c>
      <c r="P2644" s="273" t="s">
        <v>1011</v>
      </c>
      <c r="Q2644" s="273" t="s">
        <v>69</v>
      </c>
      <c r="R2644" s="273" t="s">
        <v>70</v>
      </c>
      <c r="S2644" s="273" t="s">
        <v>1041</v>
      </c>
      <c r="T2644" s="273" t="s">
        <v>1042</v>
      </c>
      <c r="U2644" s="273" t="s">
        <v>73</v>
      </c>
      <c r="V2644" s="273" t="s">
        <v>1043</v>
      </c>
      <c r="W2644" s="273">
        <v>228164</v>
      </c>
      <c r="X2644" s="273" t="s">
        <v>64</v>
      </c>
      <c r="Y2644" s="273" t="s">
        <v>287</v>
      </c>
      <c r="Z2644" s="273" t="s">
        <v>325</v>
      </c>
      <c r="AA2644" s="273" t="s">
        <v>463</v>
      </c>
      <c r="AB2644" s="274">
        <v>44927</v>
      </c>
      <c r="AC2644" s="273">
        <v>14718</v>
      </c>
      <c r="AD2644" s="273">
        <v>67</v>
      </c>
      <c r="AK2644" s="273">
        <v>276864</v>
      </c>
      <c r="BV2644" s="336" t="s">
        <v>64</v>
      </c>
      <c r="BW2644" s="337" t="s">
        <v>75</v>
      </c>
      <c r="BX2644" s="337" t="s">
        <v>79</v>
      </c>
      <c r="BY2644" s="337" t="s">
        <v>79</v>
      </c>
      <c r="BZ2644" s="337" t="s">
        <v>86</v>
      </c>
      <c r="CA2644" s="337" t="s">
        <v>87</v>
      </c>
      <c r="CB2644" s="337" t="s">
        <v>233</v>
      </c>
      <c r="CC2644" s="337" t="s">
        <v>234</v>
      </c>
      <c r="CD2644" s="338">
        <v>1</v>
      </c>
      <c r="CE2644" s="335">
        <v>45047</v>
      </c>
      <c r="CF2644" s="337"/>
      <c r="CG2644" s="337" t="s">
        <v>181</v>
      </c>
      <c r="CH2644" s="337"/>
      <c r="CI2644" s="337" t="s">
        <v>181</v>
      </c>
      <c r="CJ2644" s="337" t="s">
        <v>1837</v>
      </c>
      <c r="CK2644" s="337"/>
      <c r="CL2644" s="337"/>
      <c r="CM2644" s="337" t="s">
        <v>73</v>
      </c>
      <c r="CN2644" s="337">
        <v>3</v>
      </c>
    </row>
    <row r="2645" spans="4:92">
      <c r="D2645" s="273" t="s">
        <v>83</v>
      </c>
      <c r="E2645" s="273" t="s">
        <v>63</v>
      </c>
      <c r="F2645" s="273" t="s">
        <v>84</v>
      </c>
      <c r="G2645" s="273" t="s">
        <v>85</v>
      </c>
      <c r="H2645" s="274">
        <v>45139</v>
      </c>
      <c r="I2645" s="273">
        <v>13348</v>
      </c>
      <c r="J2645" s="273">
        <v>3</v>
      </c>
      <c r="K2645" s="273">
        <v>326042</v>
      </c>
      <c r="L2645" s="273" t="s">
        <v>66</v>
      </c>
      <c r="M2645" s="273">
        <v>45924.512479999998</v>
      </c>
      <c r="N2645" s="273" t="s">
        <v>67</v>
      </c>
      <c r="P2645" s="273" t="s">
        <v>68</v>
      </c>
      <c r="Q2645" s="273" t="s">
        <v>69</v>
      </c>
      <c r="R2645" s="273" t="s">
        <v>70</v>
      </c>
      <c r="S2645" s="273" t="s">
        <v>71</v>
      </c>
      <c r="T2645" s="273" t="s">
        <v>72</v>
      </c>
      <c r="U2645" s="273" t="s">
        <v>73</v>
      </c>
      <c r="V2645" s="273" t="s">
        <v>74</v>
      </c>
      <c r="W2645" s="273">
        <v>228181</v>
      </c>
      <c r="X2645" s="273" t="s">
        <v>64</v>
      </c>
      <c r="Y2645" s="273" t="s">
        <v>287</v>
      </c>
      <c r="Z2645" s="273" t="s">
        <v>325</v>
      </c>
      <c r="AA2645" s="273" t="s">
        <v>463</v>
      </c>
      <c r="AB2645" s="274">
        <v>44927</v>
      </c>
      <c r="AC2645" s="273">
        <v>14718</v>
      </c>
      <c r="AD2645" s="273">
        <v>67</v>
      </c>
      <c r="AK2645" s="273">
        <v>320446</v>
      </c>
      <c r="BV2645" s="279" t="s">
        <v>64</v>
      </c>
      <c r="BW2645" s="280" t="s">
        <v>75</v>
      </c>
      <c r="BX2645" s="280" t="s">
        <v>79</v>
      </c>
      <c r="BY2645" s="280" t="s">
        <v>79</v>
      </c>
      <c r="BZ2645" s="280" t="s">
        <v>86</v>
      </c>
      <c r="CA2645" s="280" t="s">
        <v>87</v>
      </c>
      <c r="CB2645" s="280" t="s">
        <v>233</v>
      </c>
      <c r="CC2645" s="280" t="s">
        <v>234</v>
      </c>
      <c r="CD2645" s="281">
        <v>1</v>
      </c>
      <c r="CE2645" s="277">
        <v>45047</v>
      </c>
      <c r="CF2645" s="280"/>
      <c r="CG2645" s="280" t="s">
        <v>181</v>
      </c>
      <c r="CH2645" s="280"/>
      <c r="CI2645" s="280" t="s">
        <v>181</v>
      </c>
      <c r="CJ2645" s="280" t="s">
        <v>1837</v>
      </c>
      <c r="CK2645" s="280"/>
      <c r="CL2645" s="280"/>
      <c r="CM2645" s="280" t="s">
        <v>73</v>
      </c>
      <c r="CN2645" s="280">
        <v>3</v>
      </c>
    </row>
    <row r="2646" spans="4:92">
      <c r="D2646" s="273" t="s">
        <v>83</v>
      </c>
      <c r="E2646" s="273" t="s">
        <v>63</v>
      </c>
      <c r="F2646" s="273" t="s">
        <v>84</v>
      </c>
      <c r="G2646" s="273" t="s">
        <v>85</v>
      </c>
      <c r="H2646" s="274">
        <v>45231</v>
      </c>
      <c r="I2646" s="273">
        <v>14378</v>
      </c>
      <c r="J2646" s="273">
        <v>3</v>
      </c>
      <c r="K2646" s="273">
        <v>23220</v>
      </c>
      <c r="L2646" s="273" t="s">
        <v>66</v>
      </c>
      <c r="M2646" s="273">
        <v>2735.5935199999999</v>
      </c>
      <c r="N2646" s="273" t="s">
        <v>67</v>
      </c>
      <c r="P2646" s="273" t="s">
        <v>92</v>
      </c>
      <c r="Q2646" s="273" t="s">
        <v>69</v>
      </c>
      <c r="R2646" s="273" t="s">
        <v>70</v>
      </c>
      <c r="S2646" s="273" t="s">
        <v>93</v>
      </c>
      <c r="T2646" s="273" t="s">
        <v>94</v>
      </c>
      <c r="U2646" s="273" t="s">
        <v>73</v>
      </c>
      <c r="V2646" s="273" t="s">
        <v>95</v>
      </c>
      <c r="W2646" s="273">
        <v>289803</v>
      </c>
      <c r="X2646" s="273" t="s">
        <v>64</v>
      </c>
      <c r="Y2646" s="273" t="s">
        <v>287</v>
      </c>
      <c r="Z2646" s="273" t="s">
        <v>325</v>
      </c>
      <c r="AA2646" s="273" t="s">
        <v>463</v>
      </c>
      <c r="AB2646" s="274">
        <v>44927</v>
      </c>
      <c r="AC2646" s="273">
        <v>14718</v>
      </c>
      <c r="AD2646" s="273">
        <v>67</v>
      </c>
      <c r="AK2646" s="273">
        <v>320454</v>
      </c>
      <c r="BV2646" s="336" t="s">
        <v>64</v>
      </c>
      <c r="BW2646" s="337" t="s">
        <v>75</v>
      </c>
      <c r="BX2646" s="337" t="s">
        <v>79</v>
      </c>
      <c r="BY2646" s="337" t="s">
        <v>79</v>
      </c>
      <c r="BZ2646" s="337" t="s">
        <v>86</v>
      </c>
      <c r="CA2646" s="337" t="s">
        <v>87</v>
      </c>
      <c r="CB2646" s="337" t="s">
        <v>233</v>
      </c>
      <c r="CC2646" s="337" t="s">
        <v>234</v>
      </c>
      <c r="CD2646" s="338">
        <v>1</v>
      </c>
      <c r="CE2646" s="335">
        <v>45047</v>
      </c>
      <c r="CF2646" s="337"/>
      <c r="CG2646" s="337" t="s">
        <v>181</v>
      </c>
      <c r="CH2646" s="337"/>
      <c r="CI2646" s="337" t="s">
        <v>181</v>
      </c>
      <c r="CJ2646" s="337" t="s">
        <v>1837</v>
      </c>
      <c r="CK2646" s="337"/>
      <c r="CL2646" s="337"/>
      <c r="CM2646" s="337" t="s">
        <v>73</v>
      </c>
      <c r="CN2646" s="337">
        <v>3</v>
      </c>
    </row>
    <row r="2647" spans="4:92">
      <c r="D2647" s="273" t="s">
        <v>83</v>
      </c>
      <c r="E2647" s="273" t="s">
        <v>63</v>
      </c>
      <c r="F2647" s="273" t="s">
        <v>84</v>
      </c>
      <c r="G2647" s="273" t="s">
        <v>85</v>
      </c>
      <c r="H2647" s="274">
        <v>45231</v>
      </c>
      <c r="I2647" s="273">
        <v>14378</v>
      </c>
      <c r="J2647" s="273">
        <v>3</v>
      </c>
      <c r="K2647" s="273">
        <v>88947</v>
      </c>
      <c r="L2647" s="273" t="s">
        <v>66</v>
      </c>
      <c r="M2647" s="273">
        <v>15710.720960000001</v>
      </c>
      <c r="N2647" s="273" t="s">
        <v>67</v>
      </c>
      <c r="P2647" s="273" t="s">
        <v>1011</v>
      </c>
      <c r="Q2647" s="273" t="s">
        <v>69</v>
      </c>
      <c r="R2647" s="273" t="s">
        <v>70</v>
      </c>
      <c r="S2647" s="273" t="s">
        <v>1041</v>
      </c>
      <c r="T2647" s="273" t="s">
        <v>1042</v>
      </c>
      <c r="U2647" s="273" t="s">
        <v>73</v>
      </c>
      <c r="V2647" s="273" t="s">
        <v>1043</v>
      </c>
      <c r="W2647" s="273">
        <v>289820</v>
      </c>
      <c r="X2647" s="273" t="s">
        <v>64</v>
      </c>
      <c r="Y2647" s="273" t="s">
        <v>287</v>
      </c>
      <c r="Z2647" s="273" t="s">
        <v>325</v>
      </c>
      <c r="AA2647" s="273" t="s">
        <v>463</v>
      </c>
      <c r="AB2647" s="274">
        <v>44927</v>
      </c>
      <c r="AC2647" s="273">
        <v>14718</v>
      </c>
      <c r="AD2647" s="273">
        <v>67</v>
      </c>
      <c r="AK2647" s="273">
        <v>320464</v>
      </c>
      <c r="BV2647" s="279" t="s">
        <v>64</v>
      </c>
      <c r="BW2647" s="280" t="s">
        <v>75</v>
      </c>
      <c r="BX2647" s="280" t="s">
        <v>79</v>
      </c>
      <c r="BY2647" s="280" t="s">
        <v>79</v>
      </c>
      <c r="BZ2647" s="280" t="s">
        <v>86</v>
      </c>
      <c r="CA2647" s="280" t="s">
        <v>87</v>
      </c>
      <c r="CB2647" s="280" t="s">
        <v>233</v>
      </c>
      <c r="CC2647" s="280" t="s">
        <v>234</v>
      </c>
      <c r="CD2647" s="281">
        <v>1</v>
      </c>
      <c r="CE2647" s="277">
        <v>45047</v>
      </c>
      <c r="CF2647" s="280"/>
      <c r="CG2647" s="280" t="s">
        <v>181</v>
      </c>
      <c r="CH2647" s="280"/>
      <c r="CI2647" s="280" t="s">
        <v>181</v>
      </c>
      <c r="CJ2647" s="280" t="s">
        <v>1837</v>
      </c>
      <c r="CK2647" s="280"/>
      <c r="CL2647" s="280"/>
      <c r="CM2647" s="280" t="s">
        <v>73</v>
      </c>
      <c r="CN2647" s="280">
        <v>3</v>
      </c>
    </row>
    <row r="2648" spans="4:92">
      <c r="D2648" s="273" t="s">
        <v>83</v>
      </c>
      <c r="E2648" s="273" t="s">
        <v>63</v>
      </c>
      <c r="F2648" s="273" t="s">
        <v>84</v>
      </c>
      <c r="G2648" s="273" t="s">
        <v>85</v>
      </c>
      <c r="H2648" s="274">
        <v>45231</v>
      </c>
      <c r="I2648" s="273">
        <v>14378</v>
      </c>
      <c r="J2648" s="273">
        <v>3</v>
      </c>
      <c r="K2648" s="273">
        <v>57847</v>
      </c>
      <c r="L2648" s="273" t="s">
        <v>66</v>
      </c>
      <c r="M2648" s="273">
        <v>8148.0097599999999</v>
      </c>
      <c r="N2648" s="273" t="s">
        <v>67</v>
      </c>
      <c r="P2648" s="273" t="s">
        <v>68</v>
      </c>
      <c r="Q2648" s="273" t="s">
        <v>69</v>
      </c>
      <c r="R2648" s="273" t="s">
        <v>70</v>
      </c>
      <c r="S2648" s="273" t="s">
        <v>71</v>
      </c>
      <c r="T2648" s="273" t="s">
        <v>72</v>
      </c>
      <c r="U2648" s="273" t="s">
        <v>73</v>
      </c>
      <c r="V2648" s="273" t="s">
        <v>74</v>
      </c>
      <c r="W2648" s="273">
        <v>289837</v>
      </c>
      <c r="X2648" s="273" t="s">
        <v>64</v>
      </c>
      <c r="Y2648" s="273" t="s">
        <v>287</v>
      </c>
      <c r="Z2648" s="273" t="s">
        <v>325</v>
      </c>
      <c r="AA2648" s="273" t="s">
        <v>463</v>
      </c>
      <c r="AB2648" s="274">
        <v>44927</v>
      </c>
      <c r="AC2648" s="273">
        <v>14718</v>
      </c>
      <c r="AD2648" s="273">
        <v>67</v>
      </c>
      <c r="AK2648" s="273">
        <v>320467</v>
      </c>
      <c r="BV2648" s="336" t="s">
        <v>64</v>
      </c>
      <c r="BW2648" s="337" t="s">
        <v>75</v>
      </c>
      <c r="BX2648" s="337" t="s">
        <v>79</v>
      </c>
      <c r="BY2648" s="337" t="s">
        <v>79</v>
      </c>
      <c r="BZ2648" s="337" t="s">
        <v>86</v>
      </c>
      <c r="CA2648" s="337" t="s">
        <v>87</v>
      </c>
      <c r="CB2648" s="337" t="s">
        <v>233</v>
      </c>
      <c r="CC2648" s="337" t="s">
        <v>234</v>
      </c>
      <c r="CD2648" s="338">
        <v>1</v>
      </c>
      <c r="CE2648" s="335">
        <v>45047</v>
      </c>
      <c r="CF2648" s="337"/>
      <c r="CG2648" s="337" t="s">
        <v>181</v>
      </c>
      <c r="CH2648" s="337"/>
      <c r="CI2648" s="337" t="s">
        <v>181</v>
      </c>
      <c r="CJ2648" s="337" t="s">
        <v>1837</v>
      </c>
      <c r="CK2648" s="337"/>
      <c r="CL2648" s="337"/>
      <c r="CM2648" s="337" t="s">
        <v>73</v>
      </c>
      <c r="CN2648" s="337">
        <v>3</v>
      </c>
    </row>
    <row r="2649" spans="4:92">
      <c r="D2649" s="273" t="s">
        <v>83</v>
      </c>
      <c r="E2649" s="273" t="s">
        <v>63</v>
      </c>
      <c r="F2649" s="273" t="s">
        <v>84</v>
      </c>
      <c r="G2649" s="273" t="s">
        <v>85</v>
      </c>
      <c r="H2649" s="274">
        <v>45231</v>
      </c>
      <c r="I2649" s="273">
        <v>14378</v>
      </c>
      <c r="J2649" s="273">
        <v>3</v>
      </c>
      <c r="K2649" s="273">
        <v>53472</v>
      </c>
      <c r="L2649" s="273" t="s">
        <v>66</v>
      </c>
      <c r="M2649" s="273">
        <v>6896.3056800000004</v>
      </c>
      <c r="N2649" s="273" t="s">
        <v>67</v>
      </c>
      <c r="P2649" s="273" t="s">
        <v>92</v>
      </c>
      <c r="Q2649" s="273" t="s">
        <v>69</v>
      </c>
      <c r="R2649" s="273" t="s">
        <v>70</v>
      </c>
      <c r="S2649" s="273" t="s">
        <v>834</v>
      </c>
      <c r="T2649" s="273" t="s">
        <v>835</v>
      </c>
      <c r="U2649" s="273" t="s">
        <v>73</v>
      </c>
      <c r="V2649" s="273" t="s">
        <v>836</v>
      </c>
      <c r="W2649" s="273">
        <v>289854</v>
      </c>
      <c r="X2649" s="273" t="s">
        <v>64</v>
      </c>
      <c r="Y2649" s="273" t="s">
        <v>287</v>
      </c>
      <c r="Z2649" s="273" t="s">
        <v>325</v>
      </c>
      <c r="AA2649" s="273" t="s">
        <v>463</v>
      </c>
      <c r="AB2649" s="274">
        <v>44927</v>
      </c>
      <c r="AC2649" s="273">
        <v>14718</v>
      </c>
      <c r="AD2649" s="273">
        <v>67</v>
      </c>
      <c r="AK2649" s="273">
        <v>320552</v>
      </c>
      <c r="BV2649" s="279" t="s">
        <v>64</v>
      </c>
      <c r="BW2649" s="280" t="s">
        <v>75</v>
      </c>
      <c r="BX2649" s="280" t="s">
        <v>79</v>
      </c>
      <c r="BY2649" s="280" t="s">
        <v>79</v>
      </c>
      <c r="BZ2649" s="280" t="s">
        <v>86</v>
      </c>
      <c r="CA2649" s="280" t="s">
        <v>87</v>
      </c>
      <c r="CB2649" s="280" t="s">
        <v>233</v>
      </c>
      <c r="CC2649" s="280" t="s">
        <v>234</v>
      </c>
      <c r="CD2649" s="281">
        <v>1</v>
      </c>
      <c r="CE2649" s="277">
        <v>45047</v>
      </c>
      <c r="CF2649" s="280"/>
      <c r="CG2649" s="280" t="s">
        <v>181</v>
      </c>
      <c r="CH2649" s="280"/>
      <c r="CI2649" s="280" t="s">
        <v>181</v>
      </c>
      <c r="CJ2649" s="280" t="s">
        <v>1837</v>
      </c>
      <c r="CK2649" s="280"/>
      <c r="CL2649" s="280"/>
      <c r="CM2649" s="280" t="s">
        <v>73</v>
      </c>
      <c r="CN2649" s="280">
        <v>3</v>
      </c>
    </row>
    <row r="2650" spans="4:92">
      <c r="D2650" s="273" t="s">
        <v>83</v>
      </c>
      <c r="E2650" s="273" t="s">
        <v>63</v>
      </c>
      <c r="F2650" s="273" t="s">
        <v>84</v>
      </c>
      <c r="G2650" s="273" t="s">
        <v>85</v>
      </c>
      <c r="H2650" s="274">
        <v>45231</v>
      </c>
      <c r="I2650" s="273">
        <v>14378</v>
      </c>
      <c r="J2650" s="273">
        <v>3</v>
      </c>
      <c r="K2650" s="273">
        <v>0</v>
      </c>
      <c r="L2650" s="273" t="s">
        <v>66</v>
      </c>
      <c r="N2650" s="273" t="s">
        <v>107</v>
      </c>
      <c r="W2650" s="273">
        <v>289786</v>
      </c>
      <c r="X2650" s="273" t="s">
        <v>64</v>
      </c>
      <c r="Y2650" s="273" t="s">
        <v>287</v>
      </c>
      <c r="Z2650" s="273" t="s">
        <v>325</v>
      </c>
      <c r="AA2650" s="273" t="s">
        <v>463</v>
      </c>
      <c r="AB2650" s="274">
        <v>44927</v>
      </c>
      <c r="AC2650" s="273">
        <v>15302</v>
      </c>
      <c r="AD2650" s="273">
        <v>67</v>
      </c>
      <c r="AK2650" s="273">
        <v>283234</v>
      </c>
      <c r="BV2650" s="336" t="s">
        <v>64</v>
      </c>
      <c r="BW2650" s="337" t="s">
        <v>75</v>
      </c>
      <c r="BX2650" s="337" t="s">
        <v>79</v>
      </c>
      <c r="BY2650" s="337" t="s">
        <v>79</v>
      </c>
      <c r="BZ2650" s="337" t="s">
        <v>86</v>
      </c>
      <c r="CA2650" s="337" t="s">
        <v>87</v>
      </c>
      <c r="CB2650" s="337" t="s">
        <v>233</v>
      </c>
      <c r="CC2650" s="337" t="s">
        <v>234</v>
      </c>
      <c r="CD2650" s="338">
        <v>1</v>
      </c>
      <c r="CE2650" s="335">
        <v>45017</v>
      </c>
      <c r="CF2650" s="337"/>
      <c r="CG2650" s="337" t="s">
        <v>181</v>
      </c>
      <c r="CH2650" s="337"/>
      <c r="CI2650" s="337" t="s">
        <v>181</v>
      </c>
      <c r="CJ2650" s="337" t="s">
        <v>1544</v>
      </c>
      <c r="CK2650" s="337"/>
      <c r="CL2650" s="337"/>
      <c r="CM2650" s="337" t="s">
        <v>73</v>
      </c>
      <c r="CN2650" s="337">
        <v>3</v>
      </c>
    </row>
    <row r="2651" spans="4:92">
      <c r="D2651" s="273" t="s">
        <v>83</v>
      </c>
      <c r="E2651" s="273" t="s">
        <v>63</v>
      </c>
      <c r="F2651" s="273" t="s">
        <v>84</v>
      </c>
      <c r="G2651" s="273" t="s">
        <v>85</v>
      </c>
      <c r="H2651" s="274">
        <v>45231</v>
      </c>
      <c r="I2651" s="273">
        <v>14378</v>
      </c>
      <c r="J2651" s="273">
        <v>3</v>
      </c>
      <c r="K2651" s="273">
        <v>147546</v>
      </c>
      <c r="L2651" s="273" t="s">
        <v>66</v>
      </c>
      <c r="M2651" s="273">
        <v>18133.05472</v>
      </c>
      <c r="N2651" s="273" t="s">
        <v>115</v>
      </c>
      <c r="W2651" s="273">
        <v>289785</v>
      </c>
      <c r="X2651" s="273" t="s">
        <v>64</v>
      </c>
      <c r="Y2651" s="273" t="s">
        <v>287</v>
      </c>
      <c r="Z2651" s="273" t="s">
        <v>325</v>
      </c>
      <c r="AA2651" s="273" t="s">
        <v>463</v>
      </c>
      <c r="AB2651" s="274">
        <v>44927</v>
      </c>
      <c r="AC2651" s="273">
        <v>15452</v>
      </c>
      <c r="AD2651" s="273">
        <v>67</v>
      </c>
      <c r="AK2651" s="273">
        <v>284460</v>
      </c>
      <c r="BV2651" s="279" t="s">
        <v>64</v>
      </c>
      <c r="BW2651" s="280" t="s">
        <v>75</v>
      </c>
      <c r="BX2651" s="280" t="s">
        <v>79</v>
      </c>
      <c r="BY2651" s="280" t="s">
        <v>79</v>
      </c>
      <c r="BZ2651" s="280" t="s">
        <v>86</v>
      </c>
      <c r="CA2651" s="280" t="s">
        <v>87</v>
      </c>
      <c r="CB2651" s="280" t="s">
        <v>233</v>
      </c>
      <c r="CC2651" s="280" t="s">
        <v>234</v>
      </c>
      <c r="CD2651" s="281">
        <v>1</v>
      </c>
      <c r="CE2651" s="277">
        <v>45017</v>
      </c>
      <c r="CF2651" s="280"/>
      <c r="CG2651" s="280" t="s">
        <v>181</v>
      </c>
      <c r="CH2651" s="280"/>
      <c r="CI2651" s="280" t="s">
        <v>181</v>
      </c>
      <c r="CJ2651" s="280" t="s">
        <v>1544</v>
      </c>
      <c r="CK2651" s="280"/>
      <c r="CL2651" s="280"/>
      <c r="CM2651" s="280" t="s">
        <v>73</v>
      </c>
      <c r="CN2651" s="280">
        <v>3</v>
      </c>
    </row>
    <row r="2652" spans="4:92">
      <c r="D2652" s="273" t="s">
        <v>83</v>
      </c>
      <c r="E2652" s="273" t="s">
        <v>63</v>
      </c>
      <c r="F2652" s="273" t="s">
        <v>84</v>
      </c>
      <c r="G2652" s="273" t="s">
        <v>85</v>
      </c>
      <c r="H2652" s="274">
        <v>45261</v>
      </c>
      <c r="I2652" s="273">
        <v>16867</v>
      </c>
      <c r="J2652" s="273">
        <v>3</v>
      </c>
      <c r="K2652" s="273">
        <v>2000</v>
      </c>
      <c r="L2652" s="273" t="s">
        <v>66</v>
      </c>
      <c r="M2652" s="273">
        <v>0</v>
      </c>
      <c r="N2652" s="273" t="s">
        <v>1010</v>
      </c>
      <c r="O2652" s="273">
        <v>0</v>
      </c>
      <c r="P2652" s="273" t="s">
        <v>1011</v>
      </c>
      <c r="Q2652" s="273" t="s">
        <v>69</v>
      </c>
      <c r="R2652" s="273" t="s">
        <v>1013</v>
      </c>
      <c r="S2652" s="273" t="s">
        <v>1298</v>
      </c>
      <c r="U2652" s="273" t="s">
        <v>73</v>
      </c>
      <c r="V2652" s="273" t="s">
        <v>1843</v>
      </c>
      <c r="W2652" s="273">
        <v>318722</v>
      </c>
      <c r="X2652" s="273" t="s">
        <v>64</v>
      </c>
      <c r="Y2652" s="273" t="s">
        <v>287</v>
      </c>
      <c r="Z2652" s="273" t="s">
        <v>325</v>
      </c>
      <c r="AA2652" s="273" t="s">
        <v>463</v>
      </c>
      <c r="AB2652" s="274">
        <v>44958</v>
      </c>
      <c r="AC2652" s="273">
        <v>11851</v>
      </c>
      <c r="AD2652" s="273">
        <v>67</v>
      </c>
      <c r="AK2652" s="273">
        <v>157599</v>
      </c>
      <c r="BV2652" s="336" t="s">
        <v>64</v>
      </c>
      <c r="BW2652" s="337" t="s">
        <v>75</v>
      </c>
      <c r="BX2652" s="337" t="s">
        <v>79</v>
      </c>
      <c r="BY2652" s="337" t="s">
        <v>79</v>
      </c>
      <c r="BZ2652" s="337" t="s">
        <v>86</v>
      </c>
      <c r="CA2652" s="337" t="s">
        <v>87</v>
      </c>
      <c r="CB2652" s="337" t="s">
        <v>233</v>
      </c>
      <c r="CC2652" s="337" t="s">
        <v>234</v>
      </c>
      <c r="CD2652" s="338">
        <v>1</v>
      </c>
      <c r="CE2652" s="335">
        <v>45017</v>
      </c>
      <c r="CF2652" s="337"/>
      <c r="CG2652" s="337" t="s">
        <v>181</v>
      </c>
      <c r="CH2652" s="337"/>
      <c r="CI2652" s="337" t="s">
        <v>181</v>
      </c>
      <c r="CJ2652" s="337" t="s">
        <v>1544</v>
      </c>
      <c r="CK2652" s="337"/>
      <c r="CL2652" s="337"/>
      <c r="CM2652" s="337" t="s">
        <v>73</v>
      </c>
      <c r="CN2652" s="337">
        <v>3</v>
      </c>
    </row>
    <row r="2653" spans="4:92">
      <c r="D2653" s="273" t="s">
        <v>83</v>
      </c>
      <c r="E2653" s="273" t="s">
        <v>63</v>
      </c>
      <c r="F2653" s="273" t="s">
        <v>84</v>
      </c>
      <c r="G2653" s="273" t="s">
        <v>85</v>
      </c>
      <c r="H2653" s="274">
        <v>45261</v>
      </c>
      <c r="I2653" s="273">
        <v>16867</v>
      </c>
      <c r="J2653" s="273">
        <v>3</v>
      </c>
      <c r="K2653" s="273">
        <v>32574</v>
      </c>
      <c r="L2653" s="273" t="s">
        <v>66</v>
      </c>
      <c r="M2653" s="273">
        <v>3837.5867199999998</v>
      </c>
      <c r="N2653" s="273" t="s">
        <v>67</v>
      </c>
      <c r="P2653" s="273" t="s">
        <v>92</v>
      </c>
      <c r="Q2653" s="273" t="s">
        <v>69</v>
      </c>
      <c r="R2653" s="273" t="s">
        <v>70</v>
      </c>
      <c r="S2653" s="273" t="s">
        <v>93</v>
      </c>
      <c r="T2653" s="273" t="s">
        <v>94</v>
      </c>
      <c r="U2653" s="273" t="s">
        <v>73</v>
      </c>
      <c r="V2653" s="273" t="s">
        <v>95</v>
      </c>
      <c r="W2653" s="273">
        <v>318738</v>
      </c>
      <c r="X2653" s="273" t="s">
        <v>64</v>
      </c>
      <c r="Y2653" s="273" t="s">
        <v>287</v>
      </c>
      <c r="Z2653" s="273" t="s">
        <v>325</v>
      </c>
      <c r="AA2653" s="273" t="s">
        <v>463</v>
      </c>
      <c r="AB2653" s="274">
        <v>44958</v>
      </c>
      <c r="AC2653" s="273">
        <v>11996</v>
      </c>
      <c r="AD2653" s="273">
        <v>67</v>
      </c>
      <c r="AE2653" s="273">
        <v>0</v>
      </c>
      <c r="AF2653" s="273" t="s">
        <v>90</v>
      </c>
      <c r="AG2653" s="273" t="s">
        <v>1774</v>
      </c>
      <c r="AH2653" s="273" t="s">
        <v>1774</v>
      </c>
      <c r="AI2653" s="273" t="s">
        <v>199</v>
      </c>
      <c r="AJ2653" s="273" t="s">
        <v>1245</v>
      </c>
      <c r="AK2653" s="273">
        <v>336885</v>
      </c>
      <c r="BV2653" s="279" t="s">
        <v>64</v>
      </c>
      <c r="BW2653" s="280" t="s">
        <v>75</v>
      </c>
      <c r="BX2653" s="280" t="s">
        <v>79</v>
      </c>
      <c r="BY2653" s="280" t="s">
        <v>79</v>
      </c>
      <c r="BZ2653" s="280" t="s">
        <v>86</v>
      </c>
      <c r="CA2653" s="280" t="s">
        <v>87</v>
      </c>
      <c r="CB2653" s="280" t="s">
        <v>233</v>
      </c>
      <c r="CC2653" s="280" t="s">
        <v>234</v>
      </c>
      <c r="CD2653" s="281">
        <v>1</v>
      </c>
      <c r="CE2653" s="277">
        <v>45017</v>
      </c>
      <c r="CF2653" s="280"/>
      <c r="CG2653" s="280" t="s">
        <v>181</v>
      </c>
      <c r="CH2653" s="280"/>
      <c r="CI2653" s="280" t="s">
        <v>181</v>
      </c>
      <c r="CJ2653" s="280" t="s">
        <v>1544</v>
      </c>
      <c r="CK2653" s="280"/>
      <c r="CL2653" s="280"/>
      <c r="CM2653" s="280" t="s">
        <v>73</v>
      </c>
      <c r="CN2653" s="280">
        <v>3</v>
      </c>
    </row>
    <row r="2654" spans="4:92">
      <c r="D2654" s="273" t="s">
        <v>83</v>
      </c>
      <c r="E2654" s="273" t="s">
        <v>63</v>
      </c>
      <c r="F2654" s="273" t="s">
        <v>84</v>
      </c>
      <c r="G2654" s="273" t="s">
        <v>85</v>
      </c>
      <c r="H2654" s="274">
        <v>45261</v>
      </c>
      <c r="I2654" s="273">
        <v>16867</v>
      </c>
      <c r="J2654" s="273">
        <v>3</v>
      </c>
      <c r="K2654" s="273">
        <v>82760</v>
      </c>
      <c r="L2654" s="273" t="s">
        <v>66</v>
      </c>
      <c r="M2654" s="273">
        <v>14617.909680000001</v>
      </c>
      <c r="N2654" s="273" t="s">
        <v>67</v>
      </c>
      <c r="P2654" s="273" t="s">
        <v>1011</v>
      </c>
      <c r="Q2654" s="273" t="s">
        <v>69</v>
      </c>
      <c r="R2654" s="273" t="s">
        <v>70</v>
      </c>
      <c r="S2654" s="273" t="s">
        <v>1041</v>
      </c>
      <c r="T2654" s="273" t="s">
        <v>1042</v>
      </c>
      <c r="U2654" s="273" t="s">
        <v>73</v>
      </c>
      <c r="V2654" s="273" t="s">
        <v>1043</v>
      </c>
      <c r="W2654" s="273">
        <v>318755</v>
      </c>
      <c r="X2654" s="273" t="s">
        <v>64</v>
      </c>
      <c r="Y2654" s="273" t="s">
        <v>287</v>
      </c>
      <c r="Z2654" s="273" t="s">
        <v>325</v>
      </c>
      <c r="AA2654" s="273" t="s">
        <v>463</v>
      </c>
      <c r="AB2654" s="274">
        <v>44958</v>
      </c>
      <c r="AC2654" s="273">
        <v>11996</v>
      </c>
      <c r="AD2654" s="273">
        <v>67</v>
      </c>
      <c r="AE2654" s="273">
        <v>0</v>
      </c>
      <c r="AF2654" s="273" t="s">
        <v>90</v>
      </c>
      <c r="AG2654" s="273" t="s">
        <v>1775</v>
      </c>
      <c r="AH2654" s="273" t="s">
        <v>1775</v>
      </c>
      <c r="AI2654" s="273" t="s">
        <v>123</v>
      </c>
      <c r="AJ2654" s="273" t="s">
        <v>200</v>
      </c>
      <c r="AK2654" s="273">
        <v>336891</v>
      </c>
      <c r="BV2654" s="336" t="s">
        <v>64</v>
      </c>
      <c r="BW2654" s="337" t="s">
        <v>75</v>
      </c>
      <c r="BX2654" s="337" t="s">
        <v>79</v>
      </c>
      <c r="BY2654" s="337" t="s">
        <v>79</v>
      </c>
      <c r="BZ2654" s="337" t="s">
        <v>86</v>
      </c>
      <c r="CA2654" s="337" t="s">
        <v>87</v>
      </c>
      <c r="CB2654" s="337" t="s">
        <v>233</v>
      </c>
      <c r="CC2654" s="337" t="s">
        <v>234</v>
      </c>
      <c r="CD2654" s="338">
        <v>1</v>
      </c>
      <c r="CE2654" s="335">
        <v>45017</v>
      </c>
      <c r="CF2654" s="337"/>
      <c r="CG2654" s="337" t="s">
        <v>181</v>
      </c>
      <c r="CH2654" s="337"/>
      <c r="CI2654" s="337" t="s">
        <v>181</v>
      </c>
      <c r="CJ2654" s="337" t="s">
        <v>1544</v>
      </c>
      <c r="CK2654" s="337"/>
      <c r="CL2654" s="337"/>
      <c r="CM2654" s="337" t="s">
        <v>73</v>
      </c>
      <c r="CN2654" s="337">
        <v>3</v>
      </c>
    </row>
    <row r="2655" spans="4:92">
      <c r="D2655" s="273" t="s">
        <v>83</v>
      </c>
      <c r="E2655" s="273" t="s">
        <v>63</v>
      </c>
      <c r="F2655" s="273" t="s">
        <v>84</v>
      </c>
      <c r="G2655" s="273" t="s">
        <v>85</v>
      </c>
      <c r="H2655" s="274">
        <v>45261</v>
      </c>
      <c r="I2655" s="273">
        <v>16867</v>
      </c>
      <c r="J2655" s="273">
        <v>3</v>
      </c>
      <c r="K2655" s="273">
        <v>0</v>
      </c>
      <c r="L2655" s="273" t="s">
        <v>66</v>
      </c>
      <c r="M2655" s="273">
        <v>0</v>
      </c>
      <c r="N2655" s="273" t="s">
        <v>67</v>
      </c>
      <c r="P2655" s="273" t="s">
        <v>68</v>
      </c>
      <c r="Q2655" s="273" t="s">
        <v>69</v>
      </c>
      <c r="R2655" s="273" t="s">
        <v>70</v>
      </c>
      <c r="S2655" s="273" t="s">
        <v>71</v>
      </c>
      <c r="T2655" s="273" t="s">
        <v>72</v>
      </c>
      <c r="U2655" s="273" t="s">
        <v>73</v>
      </c>
      <c r="V2655" s="273" t="s">
        <v>74</v>
      </c>
      <c r="W2655" s="273">
        <v>318772</v>
      </c>
      <c r="X2655" s="273" t="s">
        <v>64</v>
      </c>
      <c r="Y2655" s="273" t="s">
        <v>287</v>
      </c>
      <c r="Z2655" s="273" t="s">
        <v>325</v>
      </c>
      <c r="AA2655" s="273" t="s">
        <v>463</v>
      </c>
      <c r="AB2655" s="274">
        <v>44986</v>
      </c>
      <c r="AC2655" s="273">
        <v>11889</v>
      </c>
      <c r="AD2655" s="273">
        <v>67</v>
      </c>
      <c r="AK2655" s="273">
        <v>158321</v>
      </c>
      <c r="BV2655" s="279" t="s">
        <v>64</v>
      </c>
      <c r="BW2655" s="280" t="s">
        <v>75</v>
      </c>
      <c r="BX2655" s="280" t="s">
        <v>79</v>
      </c>
      <c r="BY2655" s="280" t="s">
        <v>79</v>
      </c>
      <c r="BZ2655" s="280" t="s">
        <v>86</v>
      </c>
      <c r="CA2655" s="280" t="s">
        <v>87</v>
      </c>
      <c r="CB2655" s="280" t="s">
        <v>233</v>
      </c>
      <c r="CC2655" s="280" t="s">
        <v>234</v>
      </c>
      <c r="CD2655" s="281">
        <v>1</v>
      </c>
      <c r="CE2655" s="277">
        <v>45017</v>
      </c>
      <c r="CF2655" s="280"/>
      <c r="CG2655" s="280" t="s">
        <v>181</v>
      </c>
      <c r="CH2655" s="280"/>
      <c r="CI2655" s="280" t="s">
        <v>181</v>
      </c>
      <c r="CJ2655" s="280" t="s">
        <v>1544</v>
      </c>
      <c r="CK2655" s="280"/>
      <c r="CL2655" s="280"/>
      <c r="CM2655" s="280" t="s">
        <v>73</v>
      </c>
      <c r="CN2655" s="280">
        <v>3</v>
      </c>
    </row>
    <row r="2656" spans="4:92">
      <c r="D2656" s="273" t="s">
        <v>83</v>
      </c>
      <c r="E2656" s="273" t="s">
        <v>63</v>
      </c>
      <c r="F2656" s="273" t="s">
        <v>84</v>
      </c>
      <c r="G2656" s="273" t="s">
        <v>85</v>
      </c>
      <c r="H2656" s="274">
        <v>45261</v>
      </c>
      <c r="I2656" s="273">
        <v>16867</v>
      </c>
      <c r="J2656" s="273">
        <v>3</v>
      </c>
      <c r="K2656" s="273">
        <v>80209</v>
      </c>
      <c r="L2656" s="273" t="s">
        <v>66</v>
      </c>
      <c r="M2656" s="273">
        <v>10344.572480000001</v>
      </c>
      <c r="N2656" s="273" t="s">
        <v>67</v>
      </c>
      <c r="P2656" s="273" t="s">
        <v>92</v>
      </c>
      <c r="Q2656" s="273" t="s">
        <v>69</v>
      </c>
      <c r="R2656" s="273" t="s">
        <v>70</v>
      </c>
      <c r="S2656" s="273" t="s">
        <v>834</v>
      </c>
      <c r="T2656" s="273" t="s">
        <v>835</v>
      </c>
      <c r="U2656" s="273" t="s">
        <v>73</v>
      </c>
      <c r="V2656" s="273" t="s">
        <v>836</v>
      </c>
      <c r="W2656" s="273">
        <v>318789</v>
      </c>
      <c r="X2656" s="273" t="s">
        <v>64</v>
      </c>
      <c r="Y2656" s="273" t="s">
        <v>287</v>
      </c>
      <c r="Z2656" s="273" t="s">
        <v>325</v>
      </c>
      <c r="AA2656" s="273" t="s">
        <v>463</v>
      </c>
      <c r="AB2656" s="274">
        <v>44986</v>
      </c>
      <c r="AC2656" s="273">
        <v>12029</v>
      </c>
      <c r="AD2656" s="273">
        <v>67</v>
      </c>
      <c r="AE2656" s="273">
        <v>0</v>
      </c>
      <c r="AF2656" s="273" t="s">
        <v>90</v>
      </c>
      <c r="AG2656" s="273" t="s">
        <v>1774</v>
      </c>
      <c r="AH2656" s="273" t="s">
        <v>1774</v>
      </c>
      <c r="AI2656" s="273" t="s">
        <v>199</v>
      </c>
      <c r="AJ2656" s="273" t="s">
        <v>1245</v>
      </c>
      <c r="AK2656" s="273">
        <v>336906</v>
      </c>
      <c r="BV2656" s="336" t="s">
        <v>64</v>
      </c>
      <c r="BW2656" s="337" t="s">
        <v>75</v>
      </c>
      <c r="BX2656" s="337" t="s">
        <v>79</v>
      </c>
      <c r="BY2656" s="337" t="s">
        <v>79</v>
      </c>
      <c r="BZ2656" s="337" t="s">
        <v>86</v>
      </c>
      <c r="CA2656" s="337" t="s">
        <v>87</v>
      </c>
      <c r="CB2656" s="337" t="s">
        <v>225</v>
      </c>
      <c r="CC2656" s="337" t="s">
        <v>226</v>
      </c>
      <c r="CD2656" s="338">
        <v>5</v>
      </c>
      <c r="CE2656" s="335">
        <v>45017</v>
      </c>
      <c r="CF2656" s="337">
        <v>0</v>
      </c>
      <c r="CG2656" s="337" t="s">
        <v>90</v>
      </c>
      <c r="CH2656" s="337">
        <v>0</v>
      </c>
      <c r="CI2656" s="337" t="s">
        <v>80</v>
      </c>
      <c r="CJ2656" s="337"/>
      <c r="CK2656" s="337"/>
      <c r="CL2656" s="337"/>
      <c r="CM2656" s="337" t="s">
        <v>73</v>
      </c>
      <c r="CN2656" s="337">
        <v>3</v>
      </c>
    </row>
    <row r="2657" spans="4:92">
      <c r="D2657" s="273" t="s">
        <v>83</v>
      </c>
      <c r="E2657" s="273" t="s">
        <v>63</v>
      </c>
      <c r="F2657" s="273" t="s">
        <v>84</v>
      </c>
      <c r="G2657" s="273" t="s">
        <v>85</v>
      </c>
      <c r="H2657" s="274">
        <v>45261</v>
      </c>
      <c r="I2657" s="273">
        <v>16867</v>
      </c>
      <c r="J2657" s="273">
        <v>3</v>
      </c>
      <c r="K2657" s="273">
        <v>0</v>
      </c>
      <c r="L2657" s="273" t="s">
        <v>66</v>
      </c>
      <c r="N2657" s="273" t="s">
        <v>107</v>
      </c>
      <c r="W2657" s="273">
        <v>318721</v>
      </c>
      <c r="X2657" s="273" t="s">
        <v>64</v>
      </c>
      <c r="Y2657" s="273" t="s">
        <v>287</v>
      </c>
      <c r="Z2657" s="273" t="s">
        <v>325</v>
      </c>
      <c r="AA2657" s="273" t="s">
        <v>463</v>
      </c>
      <c r="AB2657" s="274">
        <v>44986</v>
      </c>
      <c r="AC2657" s="273">
        <v>12029</v>
      </c>
      <c r="AD2657" s="273">
        <v>67</v>
      </c>
      <c r="AE2657" s="273">
        <v>0</v>
      </c>
      <c r="AF2657" s="273" t="s">
        <v>90</v>
      </c>
      <c r="AG2657" s="273" t="s">
        <v>1775</v>
      </c>
      <c r="AH2657" s="273" t="s">
        <v>1775</v>
      </c>
      <c r="AI2657" s="273" t="s">
        <v>123</v>
      </c>
      <c r="AJ2657" s="273" t="s">
        <v>200</v>
      </c>
      <c r="AK2657" s="273">
        <v>336912</v>
      </c>
      <c r="BV2657" s="279" t="s">
        <v>64</v>
      </c>
      <c r="BW2657" s="280" t="s">
        <v>75</v>
      </c>
      <c r="BX2657" s="280" t="s">
        <v>79</v>
      </c>
      <c r="BY2657" s="280" t="s">
        <v>79</v>
      </c>
      <c r="BZ2657" s="280" t="s">
        <v>86</v>
      </c>
      <c r="CA2657" s="280" t="s">
        <v>87</v>
      </c>
      <c r="CB2657" s="280" t="s">
        <v>225</v>
      </c>
      <c r="CC2657" s="280" t="s">
        <v>226</v>
      </c>
      <c r="CD2657" s="281">
        <v>5</v>
      </c>
      <c r="CE2657" s="277">
        <v>45017</v>
      </c>
      <c r="CF2657" s="280">
        <v>0</v>
      </c>
      <c r="CG2657" s="280" t="s">
        <v>90</v>
      </c>
      <c r="CH2657" s="280">
        <v>0</v>
      </c>
      <c r="CI2657" s="280" t="s">
        <v>80</v>
      </c>
      <c r="CJ2657" s="280"/>
      <c r="CK2657" s="280"/>
      <c r="CL2657" s="280"/>
      <c r="CM2657" s="280" t="s">
        <v>73</v>
      </c>
      <c r="CN2657" s="280">
        <v>3</v>
      </c>
    </row>
    <row r="2658" spans="4:92">
      <c r="D2658" s="273" t="s">
        <v>83</v>
      </c>
      <c r="E2658" s="273" t="s">
        <v>63</v>
      </c>
      <c r="F2658" s="273" t="s">
        <v>84</v>
      </c>
      <c r="G2658" s="273" t="s">
        <v>85</v>
      </c>
      <c r="H2658" s="274">
        <v>45261</v>
      </c>
      <c r="I2658" s="273">
        <v>16867</v>
      </c>
      <c r="J2658" s="273">
        <v>3</v>
      </c>
      <c r="K2658" s="273">
        <v>148377</v>
      </c>
      <c r="L2658" s="273" t="s">
        <v>66</v>
      </c>
      <c r="M2658" s="273">
        <v>19397.587439999999</v>
      </c>
      <c r="N2658" s="273" t="s">
        <v>115</v>
      </c>
      <c r="W2658" s="273">
        <v>318720</v>
      </c>
      <c r="X2658" s="273" t="s">
        <v>64</v>
      </c>
      <c r="Y2658" s="273" t="s">
        <v>287</v>
      </c>
      <c r="Z2658" s="273" t="s">
        <v>325</v>
      </c>
      <c r="AA2658" s="273" t="s">
        <v>469</v>
      </c>
      <c r="AB2658" s="274">
        <v>45017</v>
      </c>
      <c r="AC2658" s="273">
        <v>12063</v>
      </c>
      <c r="AD2658" s="273">
        <v>68</v>
      </c>
      <c r="AE2658" s="273">
        <v>1.6759999999999999</v>
      </c>
      <c r="AF2658" s="273" t="s">
        <v>90</v>
      </c>
      <c r="AG2658" s="273" t="s">
        <v>1270</v>
      </c>
      <c r="AH2658" s="273" t="s">
        <v>1271</v>
      </c>
      <c r="AI2658" s="273" t="s">
        <v>123</v>
      </c>
      <c r="AJ2658" s="273" t="s">
        <v>200</v>
      </c>
      <c r="AK2658" s="273">
        <v>161128</v>
      </c>
      <c r="BV2658" s="336" t="s">
        <v>64</v>
      </c>
      <c r="BW2658" s="337" t="s">
        <v>75</v>
      </c>
      <c r="BX2658" s="337" t="s">
        <v>79</v>
      </c>
      <c r="BY2658" s="337" t="s">
        <v>79</v>
      </c>
      <c r="BZ2658" s="337" t="s">
        <v>86</v>
      </c>
      <c r="CA2658" s="337" t="s">
        <v>87</v>
      </c>
      <c r="CB2658" s="337" t="s">
        <v>225</v>
      </c>
      <c r="CC2658" s="337" t="s">
        <v>226</v>
      </c>
      <c r="CD2658" s="338">
        <v>5</v>
      </c>
      <c r="CE2658" s="335">
        <v>45017</v>
      </c>
      <c r="CF2658" s="337">
        <v>0</v>
      </c>
      <c r="CG2658" s="337" t="s">
        <v>90</v>
      </c>
      <c r="CH2658" s="337">
        <v>0</v>
      </c>
      <c r="CI2658" s="337" t="s">
        <v>80</v>
      </c>
      <c r="CJ2658" s="337"/>
      <c r="CK2658" s="337"/>
      <c r="CL2658" s="337"/>
      <c r="CM2658" s="337" t="s">
        <v>73</v>
      </c>
      <c r="CN2658" s="337">
        <v>3</v>
      </c>
    </row>
    <row r="2659" spans="4:92">
      <c r="D2659" s="273" t="s">
        <v>83</v>
      </c>
      <c r="E2659" s="273" t="s">
        <v>63</v>
      </c>
      <c r="F2659" s="273" t="s">
        <v>84</v>
      </c>
      <c r="G2659" s="273" t="s">
        <v>106</v>
      </c>
      <c r="H2659" s="274">
        <v>44927</v>
      </c>
      <c r="I2659" s="273">
        <v>11128</v>
      </c>
      <c r="J2659" s="273">
        <v>4</v>
      </c>
      <c r="K2659" s="273">
        <v>60877</v>
      </c>
      <c r="L2659" s="273" t="s">
        <v>66</v>
      </c>
      <c r="M2659" s="273">
        <v>7851.3230400000002</v>
      </c>
      <c r="N2659" s="273" t="s">
        <v>67</v>
      </c>
      <c r="P2659" s="273" t="s">
        <v>92</v>
      </c>
      <c r="Q2659" s="273" t="s">
        <v>69</v>
      </c>
      <c r="R2659" s="273" t="s">
        <v>70</v>
      </c>
      <c r="S2659" s="273" t="s">
        <v>834</v>
      </c>
      <c r="T2659" s="273" t="s">
        <v>835</v>
      </c>
      <c r="U2659" s="273" t="s">
        <v>73</v>
      </c>
      <c r="V2659" s="273" t="s">
        <v>836</v>
      </c>
      <c r="W2659" s="273">
        <v>136625</v>
      </c>
      <c r="X2659" s="273" t="s">
        <v>64</v>
      </c>
      <c r="Y2659" s="273" t="s">
        <v>287</v>
      </c>
      <c r="Z2659" s="273" t="s">
        <v>325</v>
      </c>
      <c r="AA2659" s="273" t="s">
        <v>469</v>
      </c>
      <c r="AB2659" s="274">
        <v>45017</v>
      </c>
      <c r="AC2659" s="273">
        <v>12063</v>
      </c>
      <c r="AD2659" s="273">
        <v>68</v>
      </c>
      <c r="AE2659" s="273">
        <v>0.252</v>
      </c>
      <c r="AF2659" s="273" t="s">
        <v>90</v>
      </c>
      <c r="AG2659" s="273" t="s">
        <v>1272</v>
      </c>
      <c r="AH2659" s="273" t="s">
        <v>1273</v>
      </c>
      <c r="AI2659" s="273" t="s">
        <v>199</v>
      </c>
      <c r="AJ2659" s="273" t="s">
        <v>1245</v>
      </c>
      <c r="AK2659" s="273">
        <v>183134</v>
      </c>
      <c r="BV2659" s="279" t="s">
        <v>64</v>
      </c>
      <c r="BW2659" s="280" t="s">
        <v>75</v>
      </c>
      <c r="BX2659" s="280" t="s">
        <v>79</v>
      </c>
      <c r="BY2659" s="280" t="s">
        <v>79</v>
      </c>
      <c r="BZ2659" s="280" t="s">
        <v>86</v>
      </c>
      <c r="CA2659" s="280" t="s">
        <v>87</v>
      </c>
      <c r="CB2659" s="280" t="s">
        <v>225</v>
      </c>
      <c r="CC2659" s="280" t="s">
        <v>226</v>
      </c>
      <c r="CD2659" s="281">
        <v>5</v>
      </c>
      <c r="CE2659" s="277">
        <v>45017</v>
      </c>
      <c r="CF2659" s="280">
        <v>2212</v>
      </c>
      <c r="CG2659" s="280" t="s">
        <v>90</v>
      </c>
      <c r="CH2659" s="280">
        <v>2212</v>
      </c>
      <c r="CI2659" s="280" t="s">
        <v>80</v>
      </c>
      <c r="CJ2659" s="280"/>
      <c r="CK2659" s="280"/>
      <c r="CL2659" s="280"/>
      <c r="CM2659" s="280" t="s">
        <v>73</v>
      </c>
      <c r="CN2659" s="280">
        <v>3</v>
      </c>
    </row>
    <row r="2660" spans="4:92">
      <c r="D2660" s="273" t="s">
        <v>83</v>
      </c>
      <c r="E2660" s="273" t="s">
        <v>63</v>
      </c>
      <c r="F2660" s="273" t="s">
        <v>84</v>
      </c>
      <c r="G2660" s="273" t="s">
        <v>106</v>
      </c>
      <c r="H2660" s="274">
        <v>44927</v>
      </c>
      <c r="I2660" s="273">
        <v>11128</v>
      </c>
      <c r="J2660" s="273">
        <v>4</v>
      </c>
      <c r="K2660" s="273">
        <v>41019</v>
      </c>
      <c r="L2660" s="273" t="s">
        <v>66</v>
      </c>
      <c r="M2660" s="273">
        <v>7245.1860800000004</v>
      </c>
      <c r="N2660" s="273" t="s">
        <v>67</v>
      </c>
      <c r="P2660" s="273" t="s">
        <v>1011</v>
      </c>
      <c r="Q2660" s="273" t="s">
        <v>69</v>
      </c>
      <c r="R2660" s="273" t="s">
        <v>70</v>
      </c>
      <c r="S2660" s="273" t="s">
        <v>1041</v>
      </c>
      <c r="T2660" s="273" t="s">
        <v>1042</v>
      </c>
      <c r="U2660" s="273" t="s">
        <v>73</v>
      </c>
      <c r="V2660" s="273" t="s">
        <v>1043</v>
      </c>
      <c r="W2660" s="273">
        <v>156094</v>
      </c>
      <c r="X2660" s="273" t="s">
        <v>64</v>
      </c>
      <c r="Y2660" s="273" t="s">
        <v>287</v>
      </c>
      <c r="Z2660" s="273" t="s">
        <v>325</v>
      </c>
      <c r="AA2660" s="273" t="s">
        <v>469</v>
      </c>
      <c r="AB2660" s="274">
        <v>45017</v>
      </c>
      <c r="AC2660" s="273">
        <v>12063</v>
      </c>
      <c r="AD2660" s="273">
        <v>68</v>
      </c>
      <c r="AE2660" s="273">
        <v>0.06</v>
      </c>
      <c r="AF2660" s="273" t="s">
        <v>90</v>
      </c>
      <c r="AG2660" s="273" t="s">
        <v>1719</v>
      </c>
      <c r="AH2660" s="273" t="s">
        <v>1720</v>
      </c>
      <c r="AI2660" s="273" t="s">
        <v>199</v>
      </c>
      <c r="AJ2660" s="273" t="s">
        <v>200</v>
      </c>
      <c r="AK2660" s="273">
        <v>183140</v>
      </c>
      <c r="BV2660" s="336" t="s">
        <v>64</v>
      </c>
      <c r="BW2660" s="337" t="s">
        <v>75</v>
      </c>
      <c r="BX2660" s="337" t="s">
        <v>308</v>
      </c>
      <c r="BY2660" s="337" t="s">
        <v>308</v>
      </c>
      <c r="BZ2660" s="337" t="s">
        <v>86</v>
      </c>
      <c r="CA2660" s="337" t="s">
        <v>87</v>
      </c>
      <c r="CB2660" s="337" t="s">
        <v>179</v>
      </c>
      <c r="CC2660" s="337" t="s">
        <v>180</v>
      </c>
      <c r="CD2660" s="338">
        <v>1</v>
      </c>
      <c r="CE2660" s="335">
        <v>45170</v>
      </c>
      <c r="CF2660" s="337"/>
      <c r="CG2660" s="337" t="s">
        <v>181</v>
      </c>
      <c r="CH2660" s="337"/>
      <c r="CI2660" s="337" t="s">
        <v>181</v>
      </c>
      <c r="CJ2660" s="337" t="s">
        <v>1867</v>
      </c>
      <c r="CK2660" s="337"/>
      <c r="CL2660" s="337"/>
      <c r="CM2660" s="337" t="s">
        <v>73</v>
      </c>
      <c r="CN2660" s="337">
        <v>3</v>
      </c>
    </row>
    <row r="2661" spans="4:92">
      <c r="D2661" s="273" t="s">
        <v>83</v>
      </c>
      <c r="E2661" s="273" t="s">
        <v>63</v>
      </c>
      <c r="F2661" s="273" t="s">
        <v>84</v>
      </c>
      <c r="G2661" s="273" t="s">
        <v>106</v>
      </c>
      <c r="H2661" s="274">
        <v>44927</v>
      </c>
      <c r="I2661" s="273">
        <v>11128</v>
      </c>
      <c r="J2661" s="273">
        <v>4</v>
      </c>
      <c r="K2661" s="273">
        <v>0</v>
      </c>
      <c r="L2661" s="273" t="s">
        <v>66</v>
      </c>
      <c r="M2661" s="273">
        <v>0</v>
      </c>
      <c r="N2661" s="273" t="s">
        <v>67</v>
      </c>
      <c r="P2661" s="273" t="s">
        <v>68</v>
      </c>
      <c r="Q2661" s="273" t="s">
        <v>69</v>
      </c>
      <c r="R2661" s="273" t="s">
        <v>70</v>
      </c>
      <c r="S2661" s="273" t="s">
        <v>71</v>
      </c>
      <c r="T2661" s="273" t="s">
        <v>72</v>
      </c>
      <c r="U2661" s="273" t="s">
        <v>73</v>
      </c>
      <c r="V2661" s="273" t="s">
        <v>74</v>
      </c>
      <c r="W2661" s="273">
        <v>156111</v>
      </c>
      <c r="X2661" s="273" t="s">
        <v>64</v>
      </c>
      <c r="Y2661" s="273" t="s">
        <v>287</v>
      </c>
      <c r="Z2661" s="273" t="s">
        <v>325</v>
      </c>
      <c r="AA2661" s="273" t="s">
        <v>469</v>
      </c>
      <c r="AB2661" s="274">
        <v>45017</v>
      </c>
      <c r="AC2661" s="273">
        <v>12063</v>
      </c>
      <c r="AD2661" s="273">
        <v>68</v>
      </c>
      <c r="AE2661" s="273">
        <v>0.03</v>
      </c>
      <c r="AF2661" s="273" t="s">
        <v>90</v>
      </c>
      <c r="AG2661" s="273" t="s">
        <v>1872</v>
      </c>
      <c r="AH2661" s="273" t="s">
        <v>1873</v>
      </c>
      <c r="AI2661" s="273" t="s">
        <v>199</v>
      </c>
      <c r="AJ2661" s="273" t="s">
        <v>200</v>
      </c>
      <c r="AK2661" s="273">
        <v>183146</v>
      </c>
      <c r="BV2661" s="279" t="s">
        <v>64</v>
      </c>
      <c r="BW2661" s="280" t="s">
        <v>75</v>
      </c>
      <c r="BX2661" s="280" t="s">
        <v>308</v>
      </c>
      <c r="BY2661" s="280" t="s">
        <v>308</v>
      </c>
      <c r="BZ2661" s="280" t="s">
        <v>167</v>
      </c>
      <c r="CA2661" s="280" t="s">
        <v>168</v>
      </c>
      <c r="CB2661" s="280" t="s">
        <v>319</v>
      </c>
      <c r="CC2661" s="280" t="s">
        <v>320</v>
      </c>
      <c r="CD2661" s="281">
        <v>15</v>
      </c>
      <c r="CE2661" s="277">
        <v>45170</v>
      </c>
      <c r="CF2661" s="280">
        <v>2107</v>
      </c>
      <c r="CG2661" s="280" t="s">
        <v>90</v>
      </c>
      <c r="CH2661" s="280">
        <v>2107</v>
      </c>
      <c r="CI2661" s="280" t="s">
        <v>80</v>
      </c>
      <c r="CJ2661" s="280"/>
      <c r="CK2661" s="280"/>
      <c r="CL2661" s="280"/>
      <c r="CM2661" s="280" t="s">
        <v>73</v>
      </c>
      <c r="CN2661" s="280">
        <v>3</v>
      </c>
    </row>
    <row r="2662" spans="4:92">
      <c r="D2662" s="273" t="s">
        <v>83</v>
      </c>
      <c r="E2662" s="273" t="s">
        <v>63</v>
      </c>
      <c r="F2662" s="273" t="s">
        <v>84</v>
      </c>
      <c r="G2662" s="273" t="s">
        <v>106</v>
      </c>
      <c r="H2662" s="274">
        <v>44927</v>
      </c>
      <c r="I2662" s="273">
        <v>11128</v>
      </c>
      <c r="J2662" s="273">
        <v>4</v>
      </c>
      <c r="K2662" s="273">
        <v>0</v>
      </c>
      <c r="L2662" s="273" t="s">
        <v>66</v>
      </c>
      <c r="N2662" s="273" t="s">
        <v>107</v>
      </c>
      <c r="W2662" s="273">
        <v>136624</v>
      </c>
      <c r="X2662" s="273" t="s">
        <v>64</v>
      </c>
      <c r="Y2662" s="273" t="s">
        <v>287</v>
      </c>
      <c r="Z2662" s="273" t="s">
        <v>325</v>
      </c>
      <c r="AA2662" s="273" t="s">
        <v>469</v>
      </c>
      <c r="AB2662" s="274">
        <v>45017</v>
      </c>
      <c r="AC2662" s="273">
        <v>12063</v>
      </c>
      <c r="AD2662" s="273">
        <v>68</v>
      </c>
      <c r="AE2662" s="273">
        <v>8.1739999999999995</v>
      </c>
      <c r="AF2662" s="273" t="s">
        <v>90</v>
      </c>
      <c r="AG2662" s="273" t="s">
        <v>1274</v>
      </c>
      <c r="AH2662" s="273" t="s">
        <v>1275</v>
      </c>
      <c r="AI2662" s="273" t="s">
        <v>123</v>
      </c>
      <c r="AJ2662" s="273" t="s">
        <v>200</v>
      </c>
      <c r="AK2662" s="273">
        <v>183152</v>
      </c>
      <c r="BV2662" s="336" t="s">
        <v>64</v>
      </c>
      <c r="BW2662" s="337" t="s">
        <v>75</v>
      </c>
      <c r="BX2662" s="337" t="s">
        <v>308</v>
      </c>
      <c r="BY2662" s="337" t="s">
        <v>308</v>
      </c>
      <c r="BZ2662" s="337" t="s">
        <v>167</v>
      </c>
      <c r="CA2662" s="337" t="s">
        <v>168</v>
      </c>
      <c r="CB2662" s="337" t="s">
        <v>313</v>
      </c>
      <c r="CC2662" s="337" t="s">
        <v>314</v>
      </c>
      <c r="CD2662" s="338">
        <v>14</v>
      </c>
      <c r="CE2662" s="335">
        <v>45170</v>
      </c>
      <c r="CF2662" s="337">
        <v>0</v>
      </c>
      <c r="CG2662" s="337" t="s">
        <v>90</v>
      </c>
      <c r="CH2662" s="337">
        <v>0</v>
      </c>
      <c r="CI2662" s="337" t="s">
        <v>80</v>
      </c>
      <c r="CJ2662" s="337"/>
      <c r="CK2662" s="337"/>
      <c r="CL2662" s="337"/>
      <c r="CM2662" s="337" t="s">
        <v>73</v>
      </c>
      <c r="CN2662" s="337">
        <v>3</v>
      </c>
    </row>
    <row r="2663" spans="4:92">
      <c r="D2663" s="273" t="s">
        <v>83</v>
      </c>
      <c r="E2663" s="273" t="s">
        <v>63</v>
      </c>
      <c r="F2663" s="273" t="s">
        <v>84</v>
      </c>
      <c r="G2663" s="273" t="s">
        <v>106</v>
      </c>
      <c r="H2663" s="274">
        <v>44927</v>
      </c>
      <c r="I2663" s="273">
        <v>11128</v>
      </c>
      <c r="J2663" s="273">
        <v>4</v>
      </c>
      <c r="K2663" s="273">
        <v>41804</v>
      </c>
      <c r="L2663" s="273" t="s">
        <v>66</v>
      </c>
      <c r="M2663" s="273">
        <v>6469.80224</v>
      </c>
      <c r="N2663" s="273" t="s">
        <v>115</v>
      </c>
      <c r="W2663" s="273">
        <v>136623</v>
      </c>
      <c r="X2663" s="273" t="s">
        <v>64</v>
      </c>
      <c r="Y2663" s="273" t="s">
        <v>287</v>
      </c>
      <c r="Z2663" s="273" t="s">
        <v>325</v>
      </c>
      <c r="AA2663" s="273" t="s">
        <v>469</v>
      </c>
      <c r="AB2663" s="274">
        <v>45017</v>
      </c>
      <c r="AC2663" s="273">
        <v>12063</v>
      </c>
      <c r="AD2663" s="273">
        <v>68</v>
      </c>
      <c r="AE2663" s="273">
        <v>2.9620000000000002</v>
      </c>
      <c r="AF2663" s="273" t="s">
        <v>90</v>
      </c>
      <c r="AG2663" s="273" t="s">
        <v>1276</v>
      </c>
      <c r="AH2663" s="273" t="s">
        <v>1277</v>
      </c>
      <c r="AI2663" s="273" t="s">
        <v>123</v>
      </c>
      <c r="AJ2663" s="273" t="s">
        <v>200</v>
      </c>
      <c r="AK2663" s="273">
        <v>183158</v>
      </c>
      <c r="BV2663" s="279" t="s">
        <v>64</v>
      </c>
      <c r="BW2663" s="280" t="s">
        <v>75</v>
      </c>
      <c r="BX2663" s="280" t="s">
        <v>308</v>
      </c>
      <c r="BY2663" s="280" t="s">
        <v>308</v>
      </c>
      <c r="BZ2663" s="280" t="s">
        <v>167</v>
      </c>
      <c r="CA2663" s="280" t="s">
        <v>168</v>
      </c>
      <c r="CB2663" s="280" t="s">
        <v>353</v>
      </c>
      <c r="CC2663" s="280" t="s">
        <v>354</v>
      </c>
      <c r="CD2663" s="281">
        <v>13</v>
      </c>
      <c r="CE2663" s="277">
        <v>45170</v>
      </c>
      <c r="CF2663" s="280">
        <v>0</v>
      </c>
      <c r="CG2663" s="280" t="s">
        <v>90</v>
      </c>
      <c r="CH2663" s="280">
        <v>0</v>
      </c>
      <c r="CI2663" s="280" t="s">
        <v>80</v>
      </c>
      <c r="CJ2663" s="280"/>
      <c r="CK2663" s="280"/>
      <c r="CL2663" s="280"/>
      <c r="CM2663" s="280" t="s">
        <v>73</v>
      </c>
      <c r="CN2663" s="280">
        <v>3</v>
      </c>
    </row>
    <row r="2664" spans="4:92">
      <c r="D2664" s="273" t="s">
        <v>83</v>
      </c>
      <c r="E2664" s="273" t="s">
        <v>63</v>
      </c>
      <c r="F2664" s="273" t="s">
        <v>84</v>
      </c>
      <c r="G2664" s="273" t="s">
        <v>85</v>
      </c>
      <c r="H2664" s="274">
        <v>45139</v>
      </c>
      <c r="I2664" s="273">
        <v>13348</v>
      </c>
      <c r="J2664" s="273">
        <v>3</v>
      </c>
      <c r="K2664" s="273">
        <v>22424</v>
      </c>
      <c r="L2664" s="273" t="s">
        <v>66</v>
      </c>
      <c r="M2664" s="273">
        <v>2892.0117599999999</v>
      </c>
      <c r="N2664" s="273" t="s">
        <v>67</v>
      </c>
      <c r="P2664" s="273" t="s">
        <v>92</v>
      </c>
      <c r="Q2664" s="273" t="s">
        <v>69</v>
      </c>
      <c r="R2664" s="273" t="s">
        <v>70</v>
      </c>
      <c r="S2664" s="273" t="s">
        <v>834</v>
      </c>
      <c r="T2664" s="273" t="s">
        <v>835</v>
      </c>
      <c r="U2664" s="273" t="s">
        <v>73</v>
      </c>
      <c r="V2664" s="273" t="s">
        <v>836</v>
      </c>
      <c r="W2664" s="273">
        <v>228198</v>
      </c>
      <c r="X2664" s="273" t="s">
        <v>64</v>
      </c>
      <c r="Y2664" s="273" t="s">
        <v>287</v>
      </c>
      <c r="Z2664" s="273" t="s">
        <v>325</v>
      </c>
      <c r="AA2664" s="273" t="s">
        <v>469</v>
      </c>
      <c r="AB2664" s="274">
        <v>45017</v>
      </c>
      <c r="AC2664" s="273">
        <v>12063</v>
      </c>
      <c r="AD2664" s="273">
        <v>68</v>
      </c>
      <c r="AE2664" s="273">
        <v>5.5659999999999998</v>
      </c>
      <c r="AF2664" s="273" t="s">
        <v>90</v>
      </c>
      <c r="AG2664" s="273" t="s">
        <v>1563</v>
      </c>
      <c r="AH2664" s="273" t="s">
        <v>1564</v>
      </c>
      <c r="AI2664" s="273" t="s">
        <v>123</v>
      </c>
      <c r="AJ2664" s="273" t="s">
        <v>214</v>
      </c>
      <c r="AK2664" s="273">
        <v>183164</v>
      </c>
      <c r="BV2664" s="336" t="s">
        <v>64</v>
      </c>
      <c r="BW2664" s="337" t="s">
        <v>75</v>
      </c>
      <c r="BX2664" s="337" t="s">
        <v>308</v>
      </c>
      <c r="BY2664" s="337" t="s">
        <v>308</v>
      </c>
      <c r="BZ2664" s="337" t="s">
        <v>151</v>
      </c>
      <c r="CA2664" s="337" t="s">
        <v>152</v>
      </c>
      <c r="CB2664" s="337" t="s">
        <v>161</v>
      </c>
      <c r="CC2664" s="337" t="s">
        <v>162</v>
      </c>
      <c r="CD2664" s="338">
        <v>11</v>
      </c>
      <c r="CE2664" s="335">
        <v>45170</v>
      </c>
      <c r="CF2664" s="337">
        <v>17064</v>
      </c>
      <c r="CG2664" s="337" t="s">
        <v>90</v>
      </c>
      <c r="CH2664" s="337">
        <v>17064</v>
      </c>
      <c r="CI2664" s="337" t="s">
        <v>80</v>
      </c>
      <c r="CJ2664" s="337"/>
      <c r="CK2664" s="337"/>
      <c r="CL2664" s="337"/>
      <c r="CM2664" s="337" t="s">
        <v>73</v>
      </c>
      <c r="CN2664" s="337">
        <v>3</v>
      </c>
    </row>
    <row r="2665" spans="4:92">
      <c r="D2665" s="273" t="s">
        <v>83</v>
      </c>
      <c r="E2665" s="273" t="s">
        <v>63</v>
      </c>
      <c r="F2665" s="273" t="s">
        <v>84</v>
      </c>
      <c r="G2665" s="273" t="s">
        <v>85</v>
      </c>
      <c r="H2665" s="274">
        <v>45139</v>
      </c>
      <c r="I2665" s="273">
        <v>13348</v>
      </c>
      <c r="J2665" s="273">
        <v>3</v>
      </c>
      <c r="K2665" s="273">
        <v>0</v>
      </c>
      <c r="L2665" s="273" t="s">
        <v>66</v>
      </c>
      <c r="N2665" s="273" t="s">
        <v>107</v>
      </c>
      <c r="W2665" s="273">
        <v>228130</v>
      </c>
      <c r="X2665" s="273" t="s">
        <v>64</v>
      </c>
      <c r="Y2665" s="273" t="s">
        <v>287</v>
      </c>
      <c r="Z2665" s="273" t="s">
        <v>325</v>
      </c>
      <c r="AA2665" s="273" t="s">
        <v>469</v>
      </c>
      <c r="AB2665" s="274">
        <v>45017</v>
      </c>
      <c r="AC2665" s="273">
        <v>12063</v>
      </c>
      <c r="AD2665" s="273">
        <v>68</v>
      </c>
      <c r="AE2665" s="273">
        <v>0.55900000000000005</v>
      </c>
      <c r="AF2665" s="273" t="s">
        <v>90</v>
      </c>
      <c r="AG2665" s="273" t="s">
        <v>1565</v>
      </c>
      <c r="AH2665" s="273" t="s">
        <v>1566</v>
      </c>
      <c r="AI2665" s="273" t="s">
        <v>123</v>
      </c>
      <c r="AJ2665" s="273" t="s">
        <v>1245</v>
      </c>
      <c r="AK2665" s="273">
        <v>183170</v>
      </c>
      <c r="BV2665" s="279" t="s">
        <v>64</v>
      </c>
      <c r="BW2665" s="280" t="s">
        <v>75</v>
      </c>
      <c r="BX2665" s="280" t="s">
        <v>308</v>
      </c>
      <c r="BY2665" s="280" t="s">
        <v>308</v>
      </c>
      <c r="BZ2665" s="280" t="s">
        <v>167</v>
      </c>
      <c r="CA2665" s="280" t="s">
        <v>168</v>
      </c>
      <c r="CB2665" s="280" t="s">
        <v>169</v>
      </c>
      <c r="CC2665" s="280" t="s">
        <v>170</v>
      </c>
      <c r="CD2665" s="281">
        <v>12</v>
      </c>
      <c r="CE2665" s="277">
        <v>45170</v>
      </c>
      <c r="CF2665" s="280">
        <v>252</v>
      </c>
      <c r="CG2665" s="280" t="s">
        <v>90</v>
      </c>
      <c r="CH2665" s="280">
        <v>252</v>
      </c>
      <c r="CI2665" s="280" t="s">
        <v>80</v>
      </c>
      <c r="CJ2665" s="280"/>
      <c r="CK2665" s="280"/>
      <c r="CL2665" s="280"/>
      <c r="CM2665" s="280" t="s">
        <v>73</v>
      </c>
      <c r="CN2665" s="280">
        <v>3</v>
      </c>
    </row>
    <row r="2666" spans="4:92">
      <c r="D2666" s="273" t="s">
        <v>83</v>
      </c>
      <c r="E2666" s="273" t="s">
        <v>63</v>
      </c>
      <c r="F2666" s="273" t="s">
        <v>84</v>
      </c>
      <c r="G2666" s="273" t="s">
        <v>85</v>
      </c>
      <c r="H2666" s="274">
        <v>45139</v>
      </c>
      <c r="I2666" s="273">
        <v>13348</v>
      </c>
      <c r="J2666" s="273">
        <v>3</v>
      </c>
      <c r="K2666" s="273">
        <v>22510</v>
      </c>
      <c r="L2666" s="273" t="s">
        <v>66</v>
      </c>
      <c r="M2666" s="273">
        <v>7848.6856799999996</v>
      </c>
      <c r="N2666" s="273" t="s">
        <v>115</v>
      </c>
      <c r="W2666" s="273">
        <v>228129</v>
      </c>
      <c r="X2666" s="273" t="s">
        <v>64</v>
      </c>
      <c r="Y2666" s="273" t="s">
        <v>287</v>
      </c>
      <c r="Z2666" s="273" t="s">
        <v>325</v>
      </c>
      <c r="AA2666" s="273" t="s">
        <v>469</v>
      </c>
      <c r="AB2666" s="274">
        <v>45017</v>
      </c>
      <c r="AC2666" s="273">
        <v>12063</v>
      </c>
      <c r="AD2666" s="273">
        <v>68</v>
      </c>
      <c r="AE2666" s="273">
        <v>4.2000000000000003E-2</v>
      </c>
      <c r="AF2666" s="273" t="s">
        <v>90</v>
      </c>
      <c r="AG2666" s="273" t="s">
        <v>1567</v>
      </c>
      <c r="AH2666" s="273" t="s">
        <v>1568</v>
      </c>
      <c r="AI2666" s="273" t="s">
        <v>199</v>
      </c>
      <c r="AJ2666" s="273" t="s">
        <v>1245</v>
      </c>
      <c r="AK2666" s="273">
        <v>183176</v>
      </c>
      <c r="BV2666" s="336" t="s">
        <v>64</v>
      </c>
      <c r="BW2666" s="337" t="s">
        <v>75</v>
      </c>
      <c r="BX2666" s="337" t="s">
        <v>308</v>
      </c>
      <c r="BY2666" s="337" t="s">
        <v>308</v>
      </c>
      <c r="BZ2666" s="337" t="s">
        <v>126</v>
      </c>
      <c r="CA2666" s="337" t="s">
        <v>127</v>
      </c>
      <c r="CB2666" s="337" t="s">
        <v>133</v>
      </c>
      <c r="CC2666" s="337" t="s">
        <v>134</v>
      </c>
      <c r="CD2666" s="338">
        <v>7</v>
      </c>
      <c r="CE2666" s="335">
        <v>45170</v>
      </c>
      <c r="CF2666" s="337"/>
      <c r="CG2666" s="337"/>
      <c r="CH2666" s="337"/>
      <c r="CI2666" s="337" t="s">
        <v>104</v>
      </c>
      <c r="CJ2666" s="337"/>
      <c r="CK2666" s="337"/>
      <c r="CL2666" s="337"/>
      <c r="CM2666" s="337" t="s">
        <v>73</v>
      </c>
      <c r="CN2666" s="337">
        <v>3</v>
      </c>
    </row>
    <row r="2667" spans="4:92">
      <c r="D2667" s="273" t="s">
        <v>83</v>
      </c>
      <c r="E2667" s="273" t="s">
        <v>63</v>
      </c>
      <c r="F2667" s="273" t="s">
        <v>84</v>
      </c>
      <c r="G2667" s="273" t="s">
        <v>85</v>
      </c>
      <c r="H2667" s="274">
        <v>45170</v>
      </c>
      <c r="I2667" s="273">
        <v>13675</v>
      </c>
      <c r="J2667" s="273">
        <v>3</v>
      </c>
      <c r="K2667" s="273">
        <v>3236</v>
      </c>
      <c r="L2667" s="273" t="s">
        <v>66</v>
      </c>
      <c r="M2667" s="273">
        <v>0</v>
      </c>
      <c r="N2667" s="273" t="s">
        <v>1010</v>
      </c>
      <c r="O2667" s="273">
        <v>0</v>
      </c>
      <c r="P2667" s="273" t="s">
        <v>1011</v>
      </c>
      <c r="Q2667" s="273" t="s">
        <v>69</v>
      </c>
      <c r="R2667" s="273" t="s">
        <v>1013</v>
      </c>
      <c r="S2667" s="273" t="s">
        <v>1298</v>
      </c>
      <c r="U2667" s="273" t="s">
        <v>73</v>
      </c>
      <c r="V2667" s="273" t="s">
        <v>1843</v>
      </c>
      <c r="W2667" s="273">
        <v>248198</v>
      </c>
      <c r="X2667" s="273" t="s">
        <v>64</v>
      </c>
      <c r="Y2667" s="273" t="s">
        <v>287</v>
      </c>
      <c r="Z2667" s="273" t="s">
        <v>325</v>
      </c>
      <c r="AA2667" s="273" t="s">
        <v>469</v>
      </c>
      <c r="AB2667" s="274">
        <v>45017</v>
      </c>
      <c r="AC2667" s="273">
        <v>12063</v>
      </c>
      <c r="AD2667" s="273">
        <v>68</v>
      </c>
      <c r="AE2667" s="273">
        <v>3.3000000000000002E-2</v>
      </c>
      <c r="AF2667" s="273" t="s">
        <v>90</v>
      </c>
      <c r="AG2667" s="273" t="s">
        <v>1569</v>
      </c>
      <c r="AH2667" s="273" t="s">
        <v>1570</v>
      </c>
      <c r="AI2667" s="273" t="s">
        <v>199</v>
      </c>
      <c r="AJ2667" s="273" t="s">
        <v>1245</v>
      </c>
      <c r="AK2667" s="273">
        <v>183182</v>
      </c>
      <c r="BV2667" s="279" t="s">
        <v>64</v>
      </c>
      <c r="BW2667" s="280" t="s">
        <v>75</v>
      </c>
      <c r="BX2667" s="280" t="s">
        <v>308</v>
      </c>
      <c r="BY2667" s="280" t="s">
        <v>308</v>
      </c>
      <c r="BZ2667" s="280" t="s">
        <v>138</v>
      </c>
      <c r="CA2667" s="280" t="s">
        <v>139</v>
      </c>
      <c r="CB2667" s="280" t="s">
        <v>140</v>
      </c>
      <c r="CC2667" s="280" t="s">
        <v>141</v>
      </c>
      <c r="CD2667" s="281">
        <v>9</v>
      </c>
      <c r="CE2667" s="277">
        <v>45170</v>
      </c>
      <c r="CF2667" s="280">
        <v>0</v>
      </c>
      <c r="CG2667" s="280" t="s">
        <v>90</v>
      </c>
      <c r="CH2667" s="280">
        <v>0</v>
      </c>
      <c r="CI2667" s="280" t="s">
        <v>80</v>
      </c>
      <c r="CJ2667" s="280"/>
      <c r="CK2667" s="280"/>
      <c r="CL2667" s="280"/>
      <c r="CM2667" s="280" t="s">
        <v>73</v>
      </c>
      <c r="CN2667" s="280">
        <v>3</v>
      </c>
    </row>
    <row r="2668" spans="4:92">
      <c r="D2668" s="273" t="s">
        <v>83</v>
      </c>
      <c r="E2668" s="273" t="s">
        <v>63</v>
      </c>
      <c r="F2668" s="273" t="s">
        <v>84</v>
      </c>
      <c r="G2668" s="273" t="s">
        <v>85</v>
      </c>
      <c r="H2668" s="274">
        <v>45170</v>
      </c>
      <c r="I2668" s="273">
        <v>13675</v>
      </c>
      <c r="J2668" s="273">
        <v>3</v>
      </c>
      <c r="K2668" s="273">
        <v>4156</v>
      </c>
      <c r="L2668" s="273" t="s">
        <v>66</v>
      </c>
      <c r="M2668" s="273">
        <v>489.60471999999999</v>
      </c>
      <c r="N2668" s="273" t="s">
        <v>67</v>
      </c>
      <c r="P2668" s="273" t="s">
        <v>92</v>
      </c>
      <c r="Q2668" s="273" t="s">
        <v>69</v>
      </c>
      <c r="R2668" s="273" t="s">
        <v>70</v>
      </c>
      <c r="S2668" s="273" t="s">
        <v>93</v>
      </c>
      <c r="T2668" s="273" t="s">
        <v>94</v>
      </c>
      <c r="U2668" s="273" t="s">
        <v>73</v>
      </c>
      <c r="V2668" s="273" t="s">
        <v>95</v>
      </c>
      <c r="W2668" s="273">
        <v>248214</v>
      </c>
      <c r="X2668" s="273" t="s">
        <v>64</v>
      </c>
      <c r="Y2668" s="273" t="s">
        <v>287</v>
      </c>
      <c r="Z2668" s="273" t="s">
        <v>325</v>
      </c>
      <c r="AA2668" s="273" t="s">
        <v>469</v>
      </c>
      <c r="AB2668" s="274">
        <v>45017</v>
      </c>
      <c r="AC2668" s="273">
        <v>12063</v>
      </c>
      <c r="AD2668" s="273">
        <v>68</v>
      </c>
      <c r="AE2668" s="273">
        <v>4.0000000000000001E-3</v>
      </c>
      <c r="AF2668" s="273" t="s">
        <v>90</v>
      </c>
      <c r="AG2668" s="273" t="s">
        <v>1874</v>
      </c>
      <c r="AH2668" s="273" t="s">
        <v>1875</v>
      </c>
      <c r="AI2668" s="273" t="s">
        <v>199</v>
      </c>
      <c r="AJ2668" s="273" t="s">
        <v>1245</v>
      </c>
      <c r="AK2668" s="273">
        <v>183188</v>
      </c>
      <c r="BV2668" s="336" t="s">
        <v>64</v>
      </c>
      <c r="BW2668" s="337" t="s">
        <v>75</v>
      </c>
      <c r="BX2668" s="337" t="s">
        <v>308</v>
      </c>
      <c r="BY2668" s="337" t="s">
        <v>308</v>
      </c>
      <c r="BZ2668" s="337" t="s">
        <v>151</v>
      </c>
      <c r="CA2668" s="337" t="s">
        <v>152</v>
      </c>
      <c r="CB2668" s="337" t="s">
        <v>153</v>
      </c>
      <c r="CC2668" s="337" t="s">
        <v>154</v>
      </c>
      <c r="CD2668" s="338">
        <v>10</v>
      </c>
      <c r="CE2668" s="335">
        <v>45170</v>
      </c>
      <c r="CF2668" s="337">
        <v>21330</v>
      </c>
      <c r="CG2668" s="337" t="s">
        <v>90</v>
      </c>
      <c r="CH2668" s="337">
        <v>21330</v>
      </c>
      <c r="CI2668" s="337" t="s">
        <v>80</v>
      </c>
      <c r="CJ2668" s="337"/>
      <c r="CK2668" s="337"/>
      <c r="CL2668" s="337"/>
      <c r="CM2668" s="337" t="s">
        <v>73</v>
      </c>
      <c r="CN2668" s="337">
        <v>3</v>
      </c>
    </row>
    <row r="2669" spans="4:92">
      <c r="D2669" s="273" t="s">
        <v>83</v>
      </c>
      <c r="E2669" s="273" t="s">
        <v>63</v>
      </c>
      <c r="F2669" s="273" t="s">
        <v>84</v>
      </c>
      <c r="G2669" s="273" t="s">
        <v>85</v>
      </c>
      <c r="H2669" s="274">
        <v>45170</v>
      </c>
      <c r="I2669" s="273">
        <v>13675</v>
      </c>
      <c r="J2669" s="273">
        <v>3</v>
      </c>
      <c r="K2669" s="273">
        <v>105936</v>
      </c>
      <c r="L2669" s="273" t="s">
        <v>66</v>
      </c>
      <c r="M2669" s="273">
        <v>18711.51568</v>
      </c>
      <c r="N2669" s="273" t="s">
        <v>67</v>
      </c>
      <c r="P2669" s="273" t="s">
        <v>1011</v>
      </c>
      <c r="Q2669" s="273" t="s">
        <v>69</v>
      </c>
      <c r="R2669" s="273" t="s">
        <v>70</v>
      </c>
      <c r="S2669" s="273" t="s">
        <v>1041</v>
      </c>
      <c r="T2669" s="273" t="s">
        <v>1042</v>
      </c>
      <c r="U2669" s="273" t="s">
        <v>73</v>
      </c>
      <c r="V2669" s="273" t="s">
        <v>1043</v>
      </c>
      <c r="W2669" s="273">
        <v>248231</v>
      </c>
      <c r="X2669" s="273" t="s">
        <v>64</v>
      </c>
      <c r="Y2669" s="273" t="s">
        <v>287</v>
      </c>
      <c r="Z2669" s="273" t="s">
        <v>325</v>
      </c>
      <c r="AA2669" s="273" t="s">
        <v>469</v>
      </c>
      <c r="AB2669" s="274">
        <v>45170</v>
      </c>
      <c r="AC2669" s="273">
        <v>13770</v>
      </c>
      <c r="AD2669" s="273">
        <v>68</v>
      </c>
      <c r="AE2669" s="273">
        <v>0.48899999999999999</v>
      </c>
      <c r="AF2669" s="273" t="s">
        <v>90</v>
      </c>
      <c r="AG2669" s="273" t="s">
        <v>1582</v>
      </c>
      <c r="AH2669" s="273" t="s">
        <v>1583</v>
      </c>
      <c r="AI2669" s="273" t="s">
        <v>123</v>
      </c>
      <c r="AJ2669" s="273" t="s">
        <v>200</v>
      </c>
      <c r="AK2669" s="273">
        <v>238632</v>
      </c>
      <c r="BV2669" s="279" t="s">
        <v>64</v>
      </c>
      <c r="BW2669" s="280" t="s">
        <v>75</v>
      </c>
      <c r="BX2669" s="280" t="s">
        <v>308</v>
      </c>
      <c r="BY2669" s="280" t="s">
        <v>308</v>
      </c>
      <c r="BZ2669" s="280" t="s">
        <v>126</v>
      </c>
      <c r="CA2669" s="280" t="s">
        <v>127</v>
      </c>
      <c r="CB2669" s="280" t="s">
        <v>128</v>
      </c>
      <c r="CC2669" s="280" t="s">
        <v>129</v>
      </c>
      <c r="CD2669" s="281">
        <v>6</v>
      </c>
      <c r="CE2669" s="277">
        <v>45170</v>
      </c>
      <c r="CF2669" s="280"/>
      <c r="CG2669" s="280"/>
      <c r="CH2669" s="280"/>
      <c r="CI2669" s="280" t="s">
        <v>80</v>
      </c>
      <c r="CJ2669" s="280"/>
      <c r="CK2669" s="280"/>
      <c r="CL2669" s="280"/>
      <c r="CM2669" s="280" t="s">
        <v>73</v>
      </c>
      <c r="CN2669" s="280">
        <v>3</v>
      </c>
    </row>
    <row r="2670" spans="4:92">
      <c r="D2670" s="273" t="s">
        <v>83</v>
      </c>
      <c r="E2670" s="273" t="s">
        <v>63</v>
      </c>
      <c r="F2670" s="273" t="s">
        <v>84</v>
      </c>
      <c r="G2670" s="273" t="s">
        <v>85</v>
      </c>
      <c r="H2670" s="274">
        <v>45170</v>
      </c>
      <c r="I2670" s="273">
        <v>13675</v>
      </c>
      <c r="J2670" s="273">
        <v>3</v>
      </c>
      <c r="K2670" s="273">
        <v>275473</v>
      </c>
      <c r="L2670" s="273" t="s">
        <v>66</v>
      </c>
      <c r="M2670" s="273">
        <v>38801.621760000002</v>
      </c>
      <c r="N2670" s="273" t="s">
        <v>67</v>
      </c>
      <c r="P2670" s="273" t="s">
        <v>68</v>
      </c>
      <c r="Q2670" s="273" t="s">
        <v>69</v>
      </c>
      <c r="R2670" s="273" t="s">
        <v>70</v>
      </c>
      <c r="S2670" s="273" t="s">
        <v>71</v>
      </c>
      <c r="T2670" s="273" t="s">
        <v>72</v>
      </c>
      <c r="U2670" s="273" t="s">
        <v>73</v>
      </c>
      <c r="V2670" s="273" t="s">
        <v>74</v>
      </c>
      <c r="W2670" s="273">
        <v>248248</v>
      </c>
      <c r="X2670" s="273" t="s">
        <v>64</v>
      </c>
      <c r="Y2670" s="273" t="s">
        <v>287</v>
      </c>
      <c r="Z2670" s="273" t="s">
        <v>325</v>
      </c>
      <c r="AA2670" s="273" t="s">
        <v>469</v>
      </c>
      <c r="AB2670" s="274">
        <v>45170</v>
      </c>
      <c r="AC2670" s="273">
        <v>13770</v>
      </c>
      <c r="AD2670" s="273">
        <v>68</v>
      </c>
      <c r="AE2670" s="273">
        <v>4.0000000000000001E-3</v>
      </c>
      <c r="AF2670" s="273" t="s">
        <v>90</v>
      </c>
      <c r="AG2670" s="273" t="s">
        <v>1586</v>
      </c>
      <c r="AH2670" s="273" t="s">
        <v>1587</v>
      </c>
      <c r="AI2670" s="273" t="s">
        <v>199</v>
      </c>
      <c r="AJ2670" s="273" t="s">
        <v>200</v>
      </c>
      <c r="AK2670" s="273">
        <v>238638</v>
      </c>
      <c r="BV2670" s="336" t="s">
        <v>64</v>
      </c>
      <c r="BW2670" s="337" t="s">
        <v>75</v>
      </c>
      <c r="BX2670" s="337" t="s">
        <v>308</v>
      </c>
      <c r="BY2670" s="337" t="s">
        <v>308</v>
      </c>
      <c r="BZ2670" s="337" t="s">
        <v>110</v>
      </c>
      <c r="CA2670" s="337" t="s">
        <v>111</v>
      </c>
      <c r="CB2670" s="337" t="s">
        <v>117</v>
      </c>
      <c r="CC2670" s="337" t="s">
        <v>118</v>
      </c>
      <c r="CD2670" s="338">
        <v>5</v>
      </c>
      <c r="CE2670" s="335">
        <v>45170</v>
      </c>
      <c r="CF2670" s="337"/>
      <c r="CG2670" s="337"/>
      <c r="CH2670" s="337"/>
      <c r="CI2670" s="337" t="s">
        <v>104</v>
      </c>
      <c r="CJ2670" s="337"/>
      <c r="CK2670" s="337"/>
      <c r="CL2670" s="337"/>
      <c r="CM2670" s="337" t="s">
        <v>73</v>
      </c>
      <c r="CN2670" s="337">
        <v>3</v>
      </c>
    </row>
    <row r="2671" spans="4:92">
      <c r="D2671" s="273" t="s">
        <v>83</v>
      </c>
      <c r="E2671" s="273" t="s">
        <v>63</v>
      </c>
      <c r="F2671" s="273" t="s">
        <v>84</v>
      </c>
      <c r="G2671" s="273" t="s">
        <v>85</v>
      </c>
      <c r="H2671" s="274">
        <v>45170</v>
      </c>
      <c r="I2671" s="273">
        <v>13675</v>
      </c>
      <c r="J2671" s="273">
        <v>3</v>
      </c>
      <c r="K2671" s="273">
        <v>8908</v>
      </c>
      <c r="L2671" s="273" t="s">
        <v>66</v>
      </c>
      <c r="M2671" s="273">
        <v>1148.8796</v>
      </c>
      <c r="N2671" s="273" t="s">
        <v>67</v>
      </c>
      <c r="P2671" s="273" t="s">
        <v>92</v>
      </c>
      <c r="Q2671" s="273" t="s">
        <v>69</v>
      </c>
      <c r="R2671" s="273" t="s">
        <v>70</v>
      </c>
      <c r="S2671" s="273" t="s">
        <v>834</v>
      </c>
      <c r="T2671" s="273" t="s">
        <v>835</v>
      </c>
      <c r="U2671" s="273" t="s">
        <v>73</v>
      </c>
      <c r="V2671" s="273" t="s">
        <v>836</v>
      </c>
      <c r="W2671" s="273">
        <v>248265</v>
      </c>
      <c r="X2671" s="273" t="s">
        <v>64</v>
      </c>
      <c r="Y2671" s="273" t="s">
        <v>287</v>
      </c>
      <c r="Z2671" s="273" t="s">
        <v>325</v>
      </c>
      <c r="AA2671" s="273" t="s">
        <v>469</v>
      </c>
      <c r="AB2671" s="274">
        <v>45170</v>
      </c>
      <c r="AC2671" s="273">
        <v>13770</v>
      </c>
      <c r="AD2671" s="273">
        <v>68</v>
      </c>
      <c r="AE2671" s="273">
        <v>0.12</v>
      </c>
      <c r="AF2671" s="273" t="s">
        <v>90</v>
      </c>
      <c r="AG2671" s="273" t="s">
        <v>1584</v>
      </c>
      <c r="AH2671" s="273" t="s">
        <v>1286</v>
      </c>
      <c r="AI2671" s="273" t="s">
        <v>123</v>
      </c>
      <c r="AJ2671" s="273" t="s">
        <v>1245</v>
      </c>
      <c r="AK2671" s="273">
        <v>238810</v>
      </c>
      <c r="BV2671" s="279" t="s">
        <v>64</v>
      </c>
      <c r="BW2671" s="280" t="s">
        <v>75</v>
      </c>
      <c r="BX2671" s="280" t="s">
        <v>308</v>
      </c>
      <c r="BY2671" s="280" t="s">
        <v>308</v>
      </c>
      <c r="BZ2671" s="280" t="s">
        <v>110</v>
      </c>
      <c r="CA2671" s="280" t="s">
        <v>111</v>
      </c>
      <c r="CB2671" s="280" t="s">
        <v>112</v>
      </c>
      <c r="CC2671" s="280" t="s">
        <v>113</v>
      </c>
      <c r="CD2671" s="281">
        <v>4</v>
      </c>
      <c r="CE2671" s="277">
        <v>45170</v>
      </c>
      <c r="CF2671" s="280"/>
      <c r="CG2671" s="280"/>
      <c r="CH2671" s="280"/>
      <c r="CI2671" s="280" t="s">
        <v>80</v>
      </c>
      <c r="CJ2671" s="280"/>
      <c r="CK2671" s="280"/>
      <c r="CL2671" s="280"/>
      <c r="CM2671" s="280" t="s">
        <v>73</v>
      </c>
      <c r="CN2671" s="280">
        <v>3</v>
      </c>
    </row>
    <row r="2672" spans="4:92">
      <c r="D2672" s="273" t="s">
        <v>83</v>
      </c>
      <c r="E2672" s="273" t="s">
        <v>63</v>
      </c>
      <c r="F2672" s="273" t="s">
        <v>84</v>
      </c>
      <c r="G2672" s="273" t="s">
        <v>85</v>
      </c>
      <c r="H2672" s="274">
        <v>45170</v>
      </c>
      <c r="I2672" s="273">
        <v>13675</v>
      </c>
      <c r="J2672" s="273">
        <v>3</v>
      </c>
      <c r="K2672" s="273">
        <v>0</v>
      </c>
      <c r="L2672" s="273" t="s">
        <v>66</v>
      </c>
      <c r="N2672" s="273" t="s">
        <v>107</v>
      </c>
      <c r="W2672" s="273">
        <v>248197</v>
      </c>
      <c r="X2672" s="273" t="s">
        <v>64</v>
      </c>
      <c r="Y2672" s="273" t="s">
        <v>287</v>
      </c>
      <c r="Z2672" s="273" t="s">
        <v>325</v>
      </c>
      <c r="AA2672" s="273" t="s">
        <v>469</v>
      </c>
      <c r="AB2672" s="274">
        <v>45170</v>
      </c>
      <c r="AC2672" s="273">
        <v>13771</v>
      </c>
      <c r="AD2672" s="273">
        <v>68</v>
      </c>
      <c r="AK2672" s="273">
        <v>336533</v>
      </c>
      <c r="BV2672" s="336" t="s">
        <v>64</v>
      </c>
      <c r="BW2672" s="337" t="s">
        <v>75</v>
      </c>
      <c r="BX2672" s="337" t="s">
        <v>308</v>
      </c>
      <c r="BY2672" s="337" t="s">
        <v>308</v>
      </c>
      <c r="BZ2672" s="337" t="s">
        <v>86</v>
      </c>
      <c r="CA2672" s="337" t="s">
        <v>87</v>
      </c>
      <c r="CB2672" s="337" t="s">
        <v>101</v>
      </c>
      <c r="CC2672" s="337" t="s">
        <v>102</v>
      </c>
      <c r="CD2672" s="338">
        <v>4</v>
      </c>
      <c r="CE2672" s="335">
        <v>45170</v>
      </c>
      <c r="CF2672" s="337">
        <v>24957</v>
      </c>
      <c r="CG2672" s="337" t="s">
        <v>1495</v>
      </c>
      <c r="CH2672" s="337">
        <v>3587.5687499999999</v>
      </c>
      <c r="CI2672" s="337" t="s">
        <v>104</v>
      </c>
      <c r="CJ2672" s="337"/>
      <c r="CK2672" s="337"/>
      <c r="CL2672" s="337"/>
      <c r="CM2672" s="337" t="s">
        <v>73</v>
      </c>
      <c r="CN2672" s="337">
        <v>3</v>
      </c>
    </row>
    <row r="2673" spans="4:92">
      <c r="D2673" s="273" t="s">
        <v>83</v>
      </c>
      <c r="E2673" s="273" t="s">
        <v>63</v>
      </c>
      <c r="F2673" s="273" t="s">
        <v>84</v>
      </c>
      <c r="G2673" s="273" t="s">
        <v>85</v>
      </c>
      <c r="H2673" s="274">
        <v>45170</v>
      </c>
      <c r="I2673" s="273">
        <v>13675</v>
      </c>
      <c r="J2673" s="273">
        <v>3</v>
      </c>
      <c r="K2673" s="273">
        <v>35459</v>
      </c>
      <c r="L2673" s="273" t="s">
        <v>66</v>
      </c>
      <c r="M2673" s="273">
        <v>10589.74928</v>
      </c>
      <c r="N2673" s="273" t="s">
        <v>115</v>
      </c>
      <c r="W2673" s="273">
        <v>248196</v>
      </c>
      <c r="X2673" s="273" t="s">
        <v>64</v>
      </c>
      <c r="Y2673" s="273" t="s">
        <v>287</v>
      </c>
      <c r="Z2673" s="273" t="s">
        <v>325</v>
      </c>
      <c r="AA2673" s="273" t="s">
        <v>469</v>
      </c>
      <c r="AB2673" s="274">
        <v>45200</v>
      </c>
      <c r="AC2673" s="273">
        <v>14105</v>
      </c>
      <c r="AD2673" s="273">
        <v>68</v>
      </c>
      <c r="AE2673" s="273">
        <v>1.236</v>
      </c>
      <c r="AF2673" s="273" t="s">
        <v>90</v>
      </c>
      <c r="AG2673" s="273" t="s">
        <v>1270</v>
      </c>
      <c r="AH2673" s="273" t="s">
        <v>1287</v>
      </c>
      <c r="AI2673" s="273" t="s">
        <v>123</v>
      </c>
      <c r="AJ2673" s="273" t="s">
        <v>200</v>
      </c>
      <c r="AK2673" s="273">
        <v>250762</v>
      </c>
      <c r="BV2673" s="279" t="s">
        <v>64</v>
      </c>
      <c r="BW2673" s="280" t="s">
        <v>75</v>
      </c>
      <c r="BX2673" s="280" t="s">
        <v>308</v>
      </c>
      <c r="BY2673" s="280" t="s">
        <v>308</v>
      </c>
      <c r="BZ2673" s="280" t="s">
        <v>86</v>
      </c>
      <c r="CA2673" s="280" t="s">
        <v>87</v>
      </c>
      <c r="CB2673" s="280" t="s">
        <v>101</v>
      </c>
      <c r="CC2673" s="280" t="s">
        <v>102</v>
      </c>
      <c r="CD2673" s="281">
        <v>4</v>
      </c>
      <c r="CE2673" s="277">
        <v>45170</v>
      </c>
      <c r="CF2673" s="280">
        <v>21791</v>
      </c>
      <c r="CG2673" s="280" t="s">
        <v>1495</v>
      </c>
      <c r="CH2673" s="280">
        <v>3132.4562500000002</v>
      </c>
      <c r="CI2673" s="280" t="s">
        <v>104</v>
      </c>
      <c r="CJ2673" s="280"/>
      <c r="CK2673" s="280"/>
      <c r="CL2673" s="280"/>
      <c r="CM2673" s="280" t="s">
        <v>73</v>
      </c>
      <c r="CN2673" s="280">
        <v>3</v>
      </c>
    </row>
    <row r="2674" spans="4:92">
      <c r="D2674" s="273" t="s">
        <v>83</v>
      </c>
      <c r="E2674" s="273" t="s">
        <v>63</v>
      </c>
      <c r="F2674" s="273" t="s">
        <v>84</v>
      </c>
      <c r="G2674" s="273" t="s">
        <v>85</v>
      </c>
      <c r="H2674" s="274">
        <v>45200</v>
      </c>
      <c r="I2674" s="273">
        <v>14010</v>
      </c>
      <c r="J2674" s="273">
        <v>3</v>
      </c>
      <c r="K2674" s="273">
        <v>2000</v>
      </c>
      <c r="L2674" s="273" t="s">
        <v>66</v>
      </c>
      <c r="M2674" s="273">
        <v>0</v>
      </c>
      <c r="N2674" s="273" t="s">
        <v>1010</v>
      </c>
      <c r="O2674" s="273">
        <v>0</v>
      </c>
      <c r="P2674" s="273" t="s">
        <v>1011</v>
      </c>
      <c r="Q2674" s="273" t="s">
        <v>69</v>
      </c>
      <c r="R2674" s="273" t="s">
        <v>1013</v>
      </c>
      <c r="S2674" s="273" t="s">
        <v>1298</v>
      </c>
      <c r="U2674" s="273" t="s">
        <v>73</v>
      </c>
      <c r="V2674" s="273" t="s">
        <v>1843</v>
      </c>
      <c r="W2674" s="273">
        <v>267124</v>
      </c>
      <c r="X2674" s="273" t="s">
        <v>64</v>
      </c>
      <c r="Y2674" s="273" t="s">
        <v>287</v>
      </c>
      <c r="Z2674" s="273" t="s">
        <v>325</v>
      </c>
      <c r="AA2674" s="273" t="s">
        <v>469</v>
      </c>
      <c r="AB2674" s="274">
        <v>45200</v>
      </c>
      <c r="AC2674" s="273">
        <v>14105</v>
      </c>
      <c r="AD2674" s="273">
        <v>68</v>
      </c>
      <c r="AE2674" s="273">
        <v>0.35899999999999999</v>
      </c>
      <c r="AF2674" s="273" t="s">
        <v>90</v>
      </c>
      <c r="AG2674" s="273" t="s">
        <v>1272</v>
      </c>
      <c r="AH2674" s="273" t="s">
        <v>1273</v>
      </c>
      <c r="AI2674" s="273" t="s">
        <v>199</v>
      </c>
      <c r="AJ2674" s="273" t="s">
        <v>1245</v>
      </c>
      <c r="AK2674" s="273">
        <v>257359</v>
      </c>
      <c r="BV2674" s="336" t="s">
        <v>64</v>
      </c>
      <c r="BW2674" s="337" t="s">
        <v>75</v>
      </c>
      <c r="BX2674" s="337" t="s">
        <v>308</v>
      </c>
      <c r="BY2674" s="337" t="s">
        <v>308</v>
      </c>
      <c r="BZ2674" s="337" t="s">
        <v>86</v>
      </c>
      <c r="CA2674" s="337" t="s">
        <v>87</v>
      </c>
      <c r="CB2674" s="337" t="s">
        <v>101</v>
      </c>
      <c r="CC2674" s="337" t="s">
        <v>102</v>
      </c>
      <c r="CD2674" s="338">
        <v>4</v>
      </c>
      <c r="CE2674" s="335">
        <v>45170</v>
      </c>
      <c r="CF2674" s="337">
        <v>20650</v>
      </c>
      <c r="CG2674" s="337" t="s">
        <v>1495</v>
      </c>
      <c r="CH2674" s="337">
        <v>2968.4375</v>
      </c>
      <c r="CI2674" s="337" t="s">
        <v>104</v>
      </c>
      <c r="CJ2674" s="337"/>
      <c r="CK2674" s="337"/>
      <c r="CL2674" s="337"/>
      <c r="CM2674" s="337" t="s">
        <v>73</v>
      </c>
      <c r="CN2674" s="337">
        <v>3</v>
      </c>
    </row>
    <row r="2675" spans="4:92">
      <c r="D2675" s="273" t="s">
        <v>83</v>
      </c>
      <c r="E2675" s="273" t="s">
        <v>63</v>
      </c>
      <c r="F2675" s="273" t="s">
        <v>84</v>
      </c>
      <c r="G2675" s="273" t="s">
        <v>85</v>
      </c>
      <c r="H2675" s="274">
        <v>45200</v>
      </c>
      <c r="I2675" s="273">
        <v>14010</v>
      </c>
      <c r="J2675" s="273">
        <v>3</v>
      </c>
      <c r="K2675" s="273">
        <v>20990</v>
      </c>
      <c r="L2675" s="273" t="s">
        <v>66</v>
      </c>
      <c r="M2675" s="273">
        <v>2472.86688</v>
      </c>
      <c r="N2675" s="273" t="s">
        <v>67</v>
      </c>
      <c r="P2675" s="273" t="s">
        <v>92</v>
      </c>
      <c r="Q2675" s="273" t="s">
        <v>69</v>
      </c>
      <c r="R2675" s="273" t="s">
        <v>70</v>
      </c>
      <c r="S2675" s="273" t="s">
        <v>93</v>
      </c>
      <c r="T2675" s="273" t="s">
        <v>94</v>
      </c>
      <c r="U2675" s="273" t="s">
        <v>73</v>
      </c>
      <c r="V2675" s="273" t="s">
        <v>95</v>
      </c>
      <c r="W2675" s="273">
        <v>267140</v>
      </c>
      <c r="X2675" s="273" t="s">
        <v>64</v>
      </c>
      <c r="Y2675" s="273" t="s">
        <v>287</v>
      </c>
      <c r="Z2675" s="273" t="s">
        <v>325</v>
      </c>
      <c r="AA2675" s="273" t="s">
        <v>469</v>
      </c>
      <c r="AB2675" s="274">
        <v>45200</v>
      </c>
      <c r="AC2675" s="273">
        <v>14105</v>
      </c>
      <c r="AD2675" s="273">
        <v>68</v>
      </c>
      <c r="AE2675" s="273">
        <v>8.8670000000000009</v>
      </c>
      <c r="AF2675" s="273" t="s">
        <v>90</v>
      </c>
      <c r="AG2675" s="273" t="s">
        <v>1274</v>
      </c>
      <c r="AH2675" s="273" t="s">
        <v>1275</v>
      </c>
      <c r="AI2675" s="273" t="s">
        <v>123</v>
      </c>
      <c r="AJ2675" s="273" t="s">
        <v>200</v>
      </c>
      <c r="AK2675" s="273">
        <v>257365</v>
      </c>
      <c r="BV2675" s="279" t="s">
        <v>64</v>
      </c>
      <c r="BW2675" s="280" t="s">
        <v>75</v>
      </c>
      <c r="BX2675" s="280" t="s">
        <v>308</v>
      </c>
      <c r="BY2675" s="280" t="s">
        <v>308</v>
      </c>
      <c r="BZ2675" s="280" t="s">
        <v>86</v>
      </c>
      <c r="CA2675" s="280" t="s">
        <v>87</v>
      </c>
      <c r="CB2675" s="280" t="s">
        <v>101</v>
      </c>
      <c r="CC2675" s="280" t="s">
        <v>102</v>
      </c>
      <c r="CD2675" s="281">
        <v>4</v>
      </c>
      <c r="CE2675" s="277">
        <v>45170</v>
      </c>
      <c r="CF2675" s="280">
        <v>2251</v>
      </c>
      <c r="CG2675" s="280" t="s">
        <v>1495</v>
      </c>
      <c r="CH2675" s="280">
        <v>323.58125000000001</v>
      </c>
      <c r="CI2675" s="280" t="s">
        <v>104</v>
      </c>
      <c r="CJ2675" s="280"/>
      <c r="CK2675" s="280"/>
      <c r="CL2675" s="280"/>
      <c r="CM2675" s="280" t="s">
        <v>73</v>
      </c>
      <c r="CN2675" s="280">
        <v>3</v>
      </c>
    </row>
    <row r="2676" spans="4:92">
      <c r="D2676" s="273" t="s">
        <v>83</v>
      </c>
      <c r="E2676" s="273" t="s">
        <v>63</v>
      </c>
      <c r="F2676" s="273" t="s">
        <v>84</v>
      </c>
      <c r="G2676" s="273" t="s">
        <v>85</v>
      </c>
      <c r="H2676" s="274">
        <v>45200</v>
      </c>
      <c r="I2676" s="273">
        <v>14010</v>
      </c>
      <c r="J2676" s="273">
        <v>3</v>
      </c>
      <c r="K2676" s="273">
        <v>71801</v>
      </c>
      <c r="L2676" s="273" t="s">
        <v>66</v>
      </c>
      <c r="M2676" s="273">
        <v>12682.21768</v>
      </c>
      <c r="N2676" s="273" t="s">
        <v>67</v>
      </c>
      <c r="P2676" s="273" t="s">
        <v>1011</v>
      </c>
      <c r="Q2676" s="273" t="s">
        <v>69</v>
      </c>
      <c r="R2676" s="273" t="s">
        <v>70</v>
      </c>
      <c r="S2676" s="273" t="s">
        <v>1041</v>
      </c>
      <c r="T2676" s="273" t="s">
        <v>1042</v>
      </c>
      <c r="U2676" s="273" t="s">
        <v>73</v>
      </c>
      <c r="V2676" s="273" t="s">
        <v>1043</v>
      </c>
      <c r="W2676" s="273">
        <v>267157</v>
      </c>
      <c r="X2676" s="273" t="s">
        <v>64</v>
      </c>
      <c r="Y2676" s="273" t="s">
        <v>287</v>
      </c>
      <c r="Z2676" s="273" t="s">
        <v>325</v>
      </c>
      <c r="AA2676" s="273" t="s">
        <v>469</v>
      </c>
      <c r="AB2676" s="274">
        <v>45200</v>
      </c>
      <c r="AC2676" s="273">
        <v>14105</v>
      </c>
      <c r="AD2676" s="273">
        <v>68</v>
      </c>
      <c r="AE2676" s="273">
        <v>2.9740000000000002</v>
      </c>
      <c r="AF2676" s="273" t="s">
        <v>90</v>
      </c>
      <c r="AG2676" s="273" t="s">
        <v>1276</v>
      </c>
      <c r="AH2676" s="273" t="s">
        <v>1277</v>
      </c>
      <c r="AI2676" s="273" t="s">
        <v>123</v>
      </c>
      <c r="AJ2676" s="273" t="s">
        <v>200</v>
      </c>
      <c r="AK2676" s="273">
        <v>257371</v>
      </c>
      <c r="BV2676" s="336" t="s">
        <v>64</v>
      </c>
      <c r="BW2676" s="337" t="s">
        <v>75</v>
      </c>
      <c r="BX2676" s="337" t="s">
        <v>308</v>
      </c>
      <c r="BY2676" s="337" t="s">
        <v>308</v>
      </c>
      <c r="BZ2676" s="337" t="s">
        <v>86</v>
      </c>
      <c r="CA2676" s="337" t="s">
        <v>87</v>
      </c>
      <c r="CB2676" s="337" t="s">
        <v>88</v>
      </c>
      <c r="CC2676" s="337" t="s">
        <v>89</v>
      </c>
      <c r="CD2676" s="338">
        <v>3</v>
      </c>
      <c r="CE2676" s="335">
        <v>45170</v>
      </c>
      <c r="CF2676" s="337">
        <v>6540</v>
      </c>
      <c r="CG2676" s="337" t="s">
        <v>90</v>
      </c>
      <c r="CH2676" s="337">
        <v>6540</v>
      </c>
      <c r="CI2676" s="337" t="s">
        <v>80</v>
      </c>
      <c r="CJ2676" s="337"/>
      <c r="CK2676" s="337"/>
      <c r="CL2676" s="337"/>
      <c r="CM2676" s="337" t="s">
        <v>73</v>
      </c>
      <c r="CN2676" s="337">
        <v>3</v>
      </c>
    </row>
    <row r="2677" spans="4:92">
      <c r="D2677" s="273" t="s">
        <v>83</v>
      </c>
      <c r="E2677" s="273" t="s">
        <v>63</v>
      </c>
      <c r="F2677" s="273" t="s">
        <v>84</v>
      </c>
      <c r="G2677" s="273" t="s">
        <v>85</v>
      </c>
      <c r="H2677" s="274">
        <v>45200</v>
      </c>
      <c r="I2677" s="273">
        <v>14010</v>
      </c>
      <c r="J2677" s="273">
        <v>3</v>
      </c>
      <c r="K2677" s="273">
        <v>246385</v>
      </c>
      <c r="L2677" s="273" t="s">
        <v>66</v>
      </c>
      <c r="M2677" s="273">
        <v>34704.450440000001</v>
      </c>
      <c r="N2677" s="273" t="s">
        <v>67</v>
      </c>
      <c r="P2677" s="273" t="s">
        <v>68</v>
      </c>
      <c r="Q2677" s="273" t="s">
        <v>69</v>
      </c>
      <c r="R2677" s="273" t="s">
        <v>70</v>
      </c>
      <c r="S2677" s="273" t="s">
        <v>71</v>
      </c>
      <c r="T2677" s="273" t="s">
        <v>72</v>
      </c>
      <c r="U2677" s="273" t="s">
        <v>73</v>
      </c>
      <c r="V2677" s="273" t="s">
        <v>74</v>
      </c>
      <c r="W2677" s="273">
        <v>267174</v>
      </c>
      <c r="X2677" s="273" t="s">
        <v>64</v>
      </c>
      <c r="Y2677" s="273" t="s">
        <v>287</v>
      </c>
      <c r="Z2677" s="273" t="s">
        <v>325</v>
      </c>
      <c r="AA2677" s="273" t="s">
        <v>469</v>
      </c>
      <c r="AB2677" s="274">
        <v>45200</v>
      </c>
      <c r="AC2677" s="273">
        <v>14105</v>
      </c>
      <c r="AD2677" s="273">
        <v>68</v>
      </c>
      <c r="AE2677" s="273">
        <v>6.8360000000000003</v>
      </c>
      <c r="AF2677" s="273" t="s">
        <v>90</v>
      </c>
      <c r="AG2677" s="273" t="s">
        <v>1563</v>
      </c>
      <c r="AH2677" s="273" t="s">
        <v>1564</v>
      </c>
      <c r="AI2677" s="273" t="s">
        <v>123</v>
      </c>
      <c r="AJ2677" s="273" t="s">
        <v>214</v>
      </c>
      <c r="AK2677" s="273">
        <v>257377</v>
      </c>
      <c r="BV2677" s="279" t="s">
        <v>64</v>
      </c>
      <c r="BW2677" s="280" t="s">
        <v>75</v>
      </c>
      <c r="BX2677" s="280" t="s">
        <v>308</v>
      </c>
      <c r="BY2677" s="280" t="s">
        <v>308</v>
      </c>
      <c r="BZ2677" s="280" t="s">
        <v>86</v>
      </c>
      <c r="CA2677" s="280" t="s">
        <v>87</v>
      </c>
      <c r="CB2677" s="280" t="s">
        <v>88</v>
      </c>
      <c r="CC2677" s="280" t="s">
        <v>89</v>
      </c>
      <c r="CD2677" s="281">
        <v>3</v>
      </c>
      <c r="CE2677" s="277">
        <v>45170</v>
      </c>
      <c r="CF2677" s="280">
        <v>7490</v>
      </c>
      <c r="CG2677" s="280" t="s">
        <v>90</v>
      </c>
      <c r="CH2677" s="280">
        <v>7490</v>
      </c>
      <c r="CI2677" s="280" t="s">
        <v>80</v>
      </c>
      <c r="CJ2677" s="280"/>
      <c r="CK2677" s="280"/>
      <c r="CL2677" s="280"/>
      <c r="CM2677" s="280" t="s">
        <v>73</v>
      </c>
      <c r="CN2677" s="280">
        <v>3</v>
      </c>
    </row>
    <row r="2678" spans="4:92">
      <c r="D2678" s="273" t="s">
        <v>83</v>
      </c>
      <c r="E2678" s="273" t="s">
        <v>63</v>
      </c>
      <c r="F2678" s="273" t="s">
        <v>84</v>
      </c>
      <c r="G2678" s="273" t="s">
        <v>85</v>
      </c>
      <c r="H2678" s="274">
        <v>45200</v>
      </c>
      <c r="I2678" s="273">
        <v>14010</v>
      </c>
      <c r="J2678" s="273">
        <v>3</v>
      </c>
      <c r="K2678" s="273">
        <v>51717</v>
      </c>
      <c r="L2678" s="273" t="s">
        <v>66</v>
      </c>
      <c r="M2678" s="273">
        <v>6669.9485599999998</v>
      </c>
      <c r="N2678" s="273" t="s">
        <v>67</v>
      </c>
      <c r="P2678" s="273" t="s">
        <v>92</v>
      </c>
      <c r="Q2678" s="273" t="s">
        <v>69</v>
      </c>
      <c r="R2678" s="273" t="s">
        <v>70</v>
      </c>
      <c r="S2678" s="273" t="s">
        <v>834</v>
      </c>
      <c r="T2678" s="273" t="s">
        <v>835</v>
      </c>
      <c r="U2678" s="273" t="s">
        <v>73</v>
      </c>
      <c r="V2678" s="273" t="s">
        <v>836</v>
      </c>
      <c r="W2678" s="273">
        <v>267191</v>
      </c>
      <c r="X2678" s="273" t="s">
        <v>64</v>
      </c>
      <c r="Y2678" s="273" t="s">
        <v>287</v>
      </c>
      <c r="Z2678" s="273" t="s">
        <v>325</v>
      </c>
      <c r="AA2678" s="273" t="s">
        <v>469</v>
      </c>
      <c r="AB2678" s="274">
        <v>45200</v>
      </c>
      <c r="AC2678" s="273">
        <v>14105</v>
      </c>
      <c r="AD2678" s="273">
        <v>68</v>
      </c>
      <c r="AE2678" s="273">
        <v>1.431</v>
      </c>
      <c r="AF2678" s="273" t="s">
        <v>90</v>
      </c>
      <c r="AG2678" s="273" t="s">
        <v>1565</v>
      </c>
      <c r="AH2678" s="273" t="s">
        <v>1566</v>
      </c>
      <c r="AI2678" s="273" t="s">
        <v>123</v>
      </c>
      <c r="AJ2678" s="273" t="s">
        <v>1245</v>
      </c>
      <c r="AK2678" s="273">
        <v>257383</v>
      </c>
      <c r="BV2678" s="336" t="s">
        <v>64</v>
      </c>
      <c r="BW2678" s="337" t="s">
        <v>75</v>
      </c>
      <c r="BX2678" s="337" t="s">
        <v>308</v>
      </c>
      <c r="BY2678" s="337" t="s">
        <v>308</v>
      </c>
      <c r="BZ2678" s="337" t="s">
        <v>86</v>
      </c>
      <c r="CA2678" s="337" t="s">
        <v>87</v>
      </c>
      <c r="CB2678" s="337" t="s">
        <v>88</v>
      </c>
      <c r="CC2678" s="337" t="s">
        <v>89</v>
      </c>
      <c r="CD2678" s="338">
        <v>3</v>
      </c>
      <c r="CE2678" s="335">
        <v>45170</v>
      </c>
      <c r="CF2678" s="337">
        <v>660</v>
      </c>
      <c r="CG2678" s="337" t="s">
        <v>90</v>
      </c>
      <c r="CH2678" s="337">
        <v>660</v>
      </c>
      <c r="CI2678" s="337" t="s">
        <v>80</v>
      </c>
      <c r="CJ2678" s="337"/>
      <c r="CK2678" s="337"/>
      <c r="CL2678" s="337"/>
      <c r="CM2678" s="337" t="s">
        <v>73</v>
      </c>
      <c r="CN2678" s="337">
        <v>3</v>
      </c>
    </row>
    <row r="2679" spans="4:92">
      <c r="D2679" s="273" t="s">
        <v>83</v>
      </c>
      <c r="E2679" s="273" t="s">
        <v>63</v>
      </c>
      <c r="F2679" s="273" t="s">
        <v>84</v>
      </c>
      <c r="G2679" s="273" t="s">
        <v>85</v>
      </c>
      <c r="H2679" s="274">
        <v>45200</v>
      </c>
      <c r="I2679" s="273">
        <v>14010</v>
      </c>
      <c r="J2679" s="273">
        <v>3</v>
      </c>
      <c r="K2679" s="273">
        <v>0</v>
      </c>
      <c r="L2679" s="273" t="s">
        <v>66</v>
      </c>
      <c r="N2679" s="273" t="s">
        <v>107</v>
      </c>
      <c r="W2679" s="273">
        <v>267123</v>
      </c>
      <c r="X2679" s="273" t="s">
        <v>64</v>
      </c>
      <c r="Y2679" s="273" t="s">
        <v>287</v>
      </c>
      <c r="Z2679" s="273" t="s">
        <v>325</v>
      </c>
      <c r="AA2679" s="273" t="s">
        <v>469</v>
      </c>
      <c r="AB2679" s="274">
        <v>45200</v>
      </c>
      <c r="AC2679" s="273">
        <v>14105</v>
      </c>
      <c r="AD2679" s="273">
        <v>68</v>
      </c>
      <c r="AE2679" s="273">
        <v>4.2999999999999997E-2</v>
      </c>
      <c r="AF2679" s="273" t="s">
        <v>90</v>
      </c>
      <c r="AG2679" s="273" t="s">
        <v>1567</v>
      </c>
      <c r="AH2679" s="273" t="s">
        <v>1568</v>
      </c>
      <c r="AI2679" s="273" t="s">
        <v>199</v>
      </c>
      <c r="AJ2679" s="273" t="s">
        <v>1245</v>
      </c>
      <c r="AK2679" s="273">
        <v>257389</v>
      </c>
      <c r="BV2679" s="279" t="s">
        <v>64</v>
      </c>
      <c r="BW2679" s="280" t="s">
        <v>75</v>
      </c>
      <c r="BX2679" s="280" t="s">
        <v>308</v>
      </c>
      <c r="BY2679" s="280" t="s">
        <v>308</v>
      </c>
      <c r="BZ2679" s="280" t="s">
        <v>86</v>
      </c>
      <c r="CA2679" s="280" t="s">
        <v>87</v>
      </c>
      <c r="CB2679" s="280" t="s">
        <v>88</v>
      </c>
      <c r="CC2679" s="280" t="s">
        <v>89</v>
      </c>
      <c r="CD2679" s="281">
        <v>3</v>
      </c>
      <c r="CE2679" s="277">
        <v>45170</v>
      </c>
      <c r="CF2679" s="280">
        <v>6640</v>
      </c>
      <c r="CG2679" s="280" t="s">
        <v>90</v>
      </c>
      <c r="CH2679" s="280">
        <v>6640</v>
      </c>
      <c r="CI2679" s="280" t="s">
        <v>80</v>
      </c>
      <c r="CJ2679" s="280"/>
      <c r="CK2679" s="280"/>
      <c r="CL2679" s="280"/>
      <c r="CM2679" s="280" t="s">
        <v>73</v>
      </c>
      <c r="CN2679" s="280">
        <v>3</v>
      </c>
    </row>
    <row r="2680" spans="4:92">
      <c r="D2680" s="273" t="s">
        <v>83</v>
      </c>
      <c r="E2680" s="273" t="s">
        <v>63</v>
      </c>
      <c r="F2680" s="273" t="s">
        <v>84</v>
      </c>
      <c r="G2680" s="273" t="s">
        <v>85</v>
      </c>
      <c r="H2680" s="274">
        <v>45200</v>
      </c>
      <c r="I2680" s="273">
        <v>14010</v>
      </c>
      <c r="J2680" s="273">
        <v>3</v>
      </c>
      <c r="K2680" s="273">
        <v>20144</v>
      </c>
      <c r="L2680" s="273" t="s">
        <v>66</v>
      </c>
      <c r="M2680" s="273">
        <v>6644.5517600000003</v>
      </c>
      <c r="N2680" s="273" t="s">
        <v>115</v>
      </c>
      <c r="W2680" s="273">
        <v>267122</v>
      </c>
      <c r="X2680" s="273" t="s">
        <v>83</v>
      </c>
      <c r="Y2680" s="273" t="s">
        <v>75</v>
      </c>
      <c r="Z2680" s="273" t="s">
        <v>357</v>
      </c>
      <c r="AA2680" s="273" t="s">
        <v>691</v>
      </c>
      <c r="AB2680" s="274">
        <v>44927</v>
      </c>
      <c r="AC2680" s="273">
        <v>16277</v>
      </c>
      <c r="AD2680" s="273">
        <v>725</v>
      </c>
      <c r="AK2680" s="273">
        <v>303365</v>
      </c>
      <c r="BV2680" s="336" t="s">
        <v>64</v>
      </c>
      <c r="BW2680" s="337" t="s">
        <v>75</v>
      </c>
      <c r="BX2680" s="337" t="s">
        <v>308</v>
      </c>
      <c r="BY2680" s="337" t="s">
        <v>308</v>
      </c>
      <c r="BZ2680" s="337" t="s">
        <v>86</v>
      </c>
      <c r="CA2680" s="337" t="s">
        <v>87</v>
      </c>
      <c r="CB2680" s="337" t="s">
        <v>88</v>
      </c>
      <c r="CC2680" s="337" t="s">
        <v>89</v>
      </c>
      <c r="CD2680" s="338">
        <v>3</v>
      </c>
      <c r="CE2680" s="335">
        <v>45200</v>
      </c>
      <c r="CF2680" s="337">
        <v>5310</v>
      </c>
      <c r="CG2680" s="337" t="s">
        <v>90</v>
      </c>
      <c r="CH2680" s="337">
        <v>5310</v>
      </c>
      <c r="CI2680" s="337" t="s">
        <v>80</v>
      </c>
      <c r="CJ2680" s="337"/>
      <c r="CK2680" s="337"/>
      <c r="CL2680" s="337"/>
      <c r="CM2680" s="337" t="s">
        <v>73</v>
      </c>
      <c r="CN2680" s="337">
        <v>3</v>
      </c>
    </row>
    <row r="2681" spans="4:92">
      <c r="D2681" s="273" t="s">
        <v>83</v>
      </c>
      <c r="E2681" s="273" t="s">
        <v>63</v>
      </c>
      <c r="F2681" s="273" t="s">
        <v>84</v>
      </c>
      <c r="G2681" s="273" t="s">
        <v>85</v>
      </c>
      <c r="H2681" s="274">
        <v>45231</v>
      </c>
      <c r="I2681" s="273">
        <v>14378</v>
      </c>
      <c r="J2681" s="273">
        <v>3</v>
      </c>
      <c r="K2681" s="273">
        <v>2000</v>
      </c>
      <c r="L2681" s="273" t="s">
        <v>66</v>
      </c>
      <c r="M2681" s="273">
        <v>0</v>
      </c>
      <c r="N2681" s="273" t="s">
        <v>1010</v>
      </c>
      <c r="O2681" s="273">
        <v>0</v>
      </c>
      <c r="P2681" s="273" t="s">
        <v>1011</v>
      </c>
      <c r="Q2681" s="273" t="s">
        <v>69</v>
      </c>
      <c r="R2681" s="273" t="s">
        <v>1013</v>
      </c>
      <c r="S2681" s="273" t="s">
        <v>1298</v>
      </c>
      <c r="U2681" s="273" t="s">
        <v>73</v>
      </c>
      <c r="V2681" s="273" t="s">
        <v>1843</v>
      </c>
      <c r="W2681" s="273">
        <v>289787</v>
      </c>
      <c r="X2681" s="273" t="s">
        <v>83</v>
      </c>
      <c r="Y2681" s="273" t="s">
        <v>75</v>
      </c>
      <c r="Z2681" s="273" t="s">
        <v>357</v>
      </c>
      <c r="AA2681" s="273" t="s">
        <v>691</v>
      </c>
      <c r="AB2681" s="274">
        <v>44927</v>
      </c>
      <c r="AC2681" s="273">
        <v>16278</v>
      </c>
      <c r="AD2681" s="273">
        <v>725</v>
      </c>
      <c r="AE2681" s="273">
        <v>0</v>
      </c>
      <c r="AF2681" s="273" t="s">
        <v>90</v>
      </c>
      <c r="AG2681" s="273" t="s">
        <v>121</v>
      </c>
      <c r="AH2681" s="273" t="s">
        <v>122</v>
      </c>
      <c r="AI2681" s="273" t="s">
        <v>123</v>
      </c>
      <c r="AJ2681" s="273" t="s">
        <v>124</v>
      </c>
      <c r="AK2681" s="273">
        <v>303381</v>
      </c>
      <c r="BV2681" s="279" t="s">
        <v>64</v>
      </c>
      <c r="BW2681" s="280" t="s">
        <v>75</v>
      </c>
      <c r="BX2681" s="280" t="s">
        <v>79</v>
      </c>
      <c r="BY2681" s="280" t="s">
        <v>79</v>
      </c>
      <c r="BZ2681" s="280" t="s">
        <v>86</v>
      </c>
      <c r="CA2681" s="280" t="s">
        <v>87</v>
      </c>
      <c r="CB2681" s="280" t="s">
        <v>101</v>
      </c>
      <c r="CC2681" s="280" t="s">
        <v>102</v>
      </c>
      <c r="CD2681" s="281">
        <v>4</v>
      </c>
      <c r="CE2681" s="277">
        <v>44927</v>
      </c>
      <c r="CF2681" s="280">
        <v>63927</v>
      </c>
      <c r="CG2681" s="280" t="s">
        <v>1495</v>
      </c>
      <c r="CH2681" s="280">
        <v>9189.5062500000004</v>
      </c>
      <c r="CI2681" s="280" t="s">
        <v>104</v>
      </c>
      <c r="CJ2681" s="280"/>
      <c r="CK2681" s="280"/>
      <c r="CL2681" s="280"/>
      <c r="CM2681" s="280" t="s">
        <v>73</v>
      </c>
      <c r="CN2681" s="280">
        <v>3</v>
      </c>
    </row>
    <row r="2682" spans="4:92">
      <c r="D2682" s="273" t="s">
        <v>83</v>
      </c>
      <c r="E2682" s="273" t="s">
        <v>404</v>
      </c>
      <c r="F2682" s="273" t="s">
        <v>725</v>
      </c>
      <c r="G2682" s="273" t="s">
        <v>729</v>
      </c>
      <c r="H2682" s="274">
        <v>45047</v>
      </c>
      <c r="I2682" s="273">
        <v>12306</v>
      </c>
      <c r="J2682" s="273">
        <v>736</v>
      </c>
      <c r="K2682" s="273">
        <v>1035</v>
      </c>
      <c r="L2682" s="273" t="s">
        <v>66</v>
      </c>
      <c r="M2682" s="273">
        <v>169.63651999999999</v>
      </c>
      <c r="N2682" s="273" t="s">
        <v>115</v>
      </c>
      <c r="W2682" s="273">
        <v>178440</v>
      </c>
      <c r="X2682" s="273" t="s">
        <v>83</v>
      </c>
      <c r="Y2682" s="273" t="s">
        <v>75</v>
      </c>
      <c r="Z2682" s="273" t="s">
        <v>357</v>
      </c>
      <c r="AA2682" s="273" t="s">
        <v>667</v>
      </c>
      <c r="AB2682" s="274">
        <v>44927</v>
      </c>
      <c r="AC2682" s="273">
        <v>16222</v>
      </c>
      <c r="AD2682" s="273">
        <v>716</v>
      </c>
      <c r="AK2682" s="273">
        <v>302688</v>
      </c>
      <c r="BV2682" s="336" t="s">
        <v>64</v>
      </c>
      <c r="BW2682" s="337" t="s">
        <v>75</v>
      </c>
      <c r="BX2682" s="337" t="s">
        <v>79</v>
      </c>
      <c r="BY2682" s="337" t="s">
        <v>79</v>
      </c>
      <c r="BZ2682" s="337" t="s">
        <v>86</v>
      </c>
      <c r="CA2682" s="337" t="s">
        <v>87</v>
      </c>
      <c r="CB2682" s="337" t="s">
        <v>101</v>
      </c>
      <c r="CC2682" s="337" t="s">
        <v>102</v>
      </c>
      <c r="CD2682" s="338">
        <v>4</v>
      </c>
      <c r="CE2682" s="335">
        <v>44927</v>
      </c>
      <c r="CF2682" s="337">
        <v>33546</v>
      </c>
      <c r="CG2682" s="337" t="s">
        <v>1495</v>
      </c>
      <c r="CH2682" s="337">
        <v>4822.2375000000002</v>
      </c>
      <c r="CI2682" s="337" t="s">
        <v>104</v>
      </c>
      <c r="CJ2682" s="337"/>
      <c r="CK2682" s="337"/>
      <c r="CL2682" s="337"/>
      <c r="CM2682" s="337" t="s">
        <v>73</v>
      </c>
      <c r="CN2682" s="337">
        <v>3</v>
      </c>
    </row>
    <row r="2683" spans="4:92">
      <c r="D2683" s="273" t="s">
        <v>83</v>
      </c>
      <c r="E2683" s="273" t="s">
        <v>404</v>
      </c>
      <c r="F2683" s="273" t="s">
        <v>725</v>
      </c>
      <c r="G2683" s="273" t="s">
        <v>729</v>
      </c>
      <c r="H2683" s="274">
        <v>45047</v>
      </c>
      <c r="I2683" s="273">
        <v>12306</v>
      </c>
      <c r="J2683" s="273">
        <v>736</v>
      </c>
      <c r="K2683" s="273">
        <v>0</v>
      </c>
      <c r="L2683" s="273" t="s">
        <v>66</v>
      </c>
      <c r="N2683" s="273" t="s">
        <v>107</v>
      </c>
      <c r="W2683" s="273">
        <v>178441</v>
      </c>
      <c r="X2683" s="273" t="s">
        <v>83</v>
      </c>
      <c r="Y2683" s="273" t="s">
        <v>75</v>
      </c>
      <c r="Z2683" s="273" t="s">
        <v>357</v>
      </c>
      <c r="AA2683" s="273" t="s">
        <v>667</v>
      </c>
      <c r="AB2683" s="274">
        <v>44927</v>
      </c>
      <c r="AC2683" s="273">
        <v>16223</v>
      </c>
      <c r="AD2683" s="273">
        <v>716</v>
      </c>
      <c r="AE2683" s="273">
        <v>0</v>
      </c>
      <c r="AF2683" s="273" t="s">
        <v>90</v>
      </c>
      <c r="AG2683" s="273" t="s">
        <v>710</v>
      </c>
      <c r="AH2683" s="273" t="s">
        <v>1434</v>
      </c>
      <c r="AI2683" s="273" t="s">
        <v>123</v>
      </c>
      <c r="AJ2683" s="273" t="s">
        <v>124</v>
      </c>
      <c r="AK2683" s="273">
        <v>302704</v>
      </c>
      <c r="BV2683" s="279" t="s">
        <v>64</v>
      </c>
      <c r="BW2683" s="280" t="s">
        <v>75</v>
      </c>
      <c r="BX2683" s="280" t="s">
        <v>79</v>
      </c>
      <c r="BY2683" s="280" t="s">
        <v>79</v>
      </c>
      <c r="BZ2683" s="280" t="s">
        <v>86</v>
      </c>
      <c r="CA2683" s="280" t="s">
        <v>87</v>
      </c>
      <c r="CB2683" s="280" t="s">
        <v>101</v>
      </c>
      <c r="CC2683" s="280" t="s">
        <v>102</v>
      </c>
      <c r="CD2683" s="281">
        <v>4</v>
      </c>
      <c r="CE2683" s="277">
        <v>44927</v>
      </c>
      <c r="CF2683" s="280">
        <v>51276</v>
      </c>
      <c r="CG2683" s="280" t="s">
        <v>1495</v>
      </c>
      <c r="CH2683" s="280">
        <v>7370.9250000000002</v>
      </c>
      <c r="CI2683" s="280" t="s">
        <v>104</v>
      </c>
      <c r="CJ2683" s="280"/>
      <c r="CK2683" s="280"/>
      <c r="CL2683" s="280"/>
      <c r="CM2683" s="280" t="s">
        <v>73</v>
      </c>
      <c r="CN2683" s="280">
        <v>3</v>
      </c>
    </row>
    <row r="2684" spans="4:92">
      <c r="D2684" s="273" t="s">
        <v>83</v>
      </c>
      <c r="E2684" s="273" t="s">
        <v>404</v>
      </c>
      <c r="F2684" s="273" t="s">
        <v>725</v>
      </c>
      <c r="G2684" s="273" t="s">
        <v>729</v>
      </c>
      <c r="H2684" s="274">
        <v>45078</v>
      </c>
      <c r="I2684" s="273">
        <v>12575</v>
      </c>
      <c r="J2684" s="273">
        <v>736</v>
      </c>
      <c r="W2684" s="273">
        <v>190252</v>
      </c>
      <c r="X2684" s="273" t="s">
        <v>83</v>
      </c>
      <c r="Y2684" s="273" t="s">
        <v>75</v>
      </c>
      <c r="Z2684" s="273" t="s">
        <v>357</v>
      </c>
      <c r="AA2684" s="273" t="s">
        <v>651</v>
      </c>
      <c r="AB2684" s="274">
        <v>44927</v>
      </c>
      <c r="AC2684" s="273">
        <v>16189</v>
      </c>
      <c r="AD2684" s="273">
        <v>711</v>
      </c>
      <c r="AK2684" s="273">
        <v>302241</v>
      </c>
      <c r="BV2684" s="336" t="s">
        <v>64</v>
      </c>
      <c r="BW2684" s="337" t="s">
        <v>75</v>
      </c>
      <c r="BX2684" s="337" t="s">
        <v>79</v>
      </c>
      <c r="BY2684" s="337" t="s">
        <v>79</v>
      </c>
      <c r="BZ2684" s="337" t="s">
        <v>86</v>
      </c>
      <c r="CA2684" s="337" t="s">
        <v>87</v>
      </c>
      <c r="CB2684" s="337" t="s">
        <v>101</v>
      </c>
      <c r="CC2684" s="337" t="s">
        <v>102</v>
      </c>
      <c r="CD2684" s="338">
        <v>4</v>
      </c>
      <c r="CE2684" s="335">
        <v>44927</v>
      </c>
      <c r="CF2684" s="337">
        <v>28536</v>
      </c>
      <c r="CG2684" s="337" t="s">
        <v>1495</v>
      </c>
      <c r="CH2684" s="337">
        <v>4102.05</v>
      </c>
      <c r="CI2684" s="337" t="s">
        <v>104</v>
      </c>
      <c r="CJ2684" s="337"/>
      <c r="CK2684" s="337"/>
      <c r="CL2684" s="337"/>
      <c r="CM2684" s="337" t="s">
        <v>73</v>
      </c>
      <c r="CN2684" s="337">
        <v>3</v>
      </c>
    </row>
    <row r="2685" spans="4:92">
      <c r="D2685" s="273" t="s">
        <v>83</v>
      </c>
      <c r="E2685" s="273" t="s">
        <v>404</v>
      </c>
      <c r="F2685" s="273" t="s">
        <v>725</v>
      </c>
      <c r="G2685" s="273" t="s">
        <v>729</v>
      </c>
      <c r="H2685" s="274">
        <v>45078</v>
      </c>
      <c r="I2685" s="273">
        <v>12575</v>
      </c>
      <c r="J2685" s="273">
        <v>736</v>
      </c>
      <c r="K2685" s="273">
        <v>1573</v>
      </c>
      <c r="L2685" s="273" t="s">
        <v>66</v>
      </c>
      <c r="M2685" s="273">
        <v>257.81472000000002</v>
      </c>
      <c r="N2685" s="273" t="s">
        <v>115</v>
      </c>
      <c r="W2685" s="273">
        <v>190276</v>
      </c>
      <c r="X2685" s="273" t="s">
        <v>83</v>
      </c>
      <c r="Y2685" s="273" t="s">
        <v>75</v>
      </c>
      <c r="Z2685" s="273" t="s">
        <v>357</v>
      </c>
      <c r="AA2685" s="273" t="s">
        <v>651</v>
      </c>
      <c r="AB2685" s="274">
        <v>44927</v>
      </c>
      <c r="AC2685" s="273">
        <v>16190</v>
      </c>
      <c r="AD2685" s="273">
        <v>711</v>
      </c>
      <c r="AK2685" s="273">
        <v>302257</v>
      </c>
      <c r="BV2685" s="279" t="s">
        <v>64</v>
      </c>
      <c r="BW2685" s="280" t="s">
        <v>75</v>
      </c>
      <c r="BX2685" s="280" t="s">
        <v>79</v>
      </c>
      <c r="BY2685" s="280" t="s">
        <v>79</v>
      </c>
      <c r="BZ2685" s="280" t="s">
        <v>86</v>
      </c>
      <c r="CA2685" s="280" t="s">
        <v>87</v>
      </c>
      <c r="CB2685" s="280" t="s">
        <v>101</v>
      </c>
      <c r="CC2685" s="280" t="s">
        <v>102</v>
      </c>
      <c r="CD2685" s="281">
        <v>4</v>
      </c>
      <c r="CE2685" s="277">
        <v>44927</v>
      </c>
      <c r="CF2685" s="280">
        <v>29748</v>
      </c>
      <c r="CG2685" s="280" t="s">
        <v>1495</v>
      </c>
      <c r="CH2685" s="280">
        <v>4276.2749999999996</v>
      </c>
      <c r="CI2685" s="280" t="s">
        <v>104</v>
      </c>
      <c r="CJ2685" s="280"/>
      <c r="CK2685" s="280"/>
      <c r="CL2685" s="280"/>
      <c r="CM2685" s="280" t="s">
        <v>73</v>
      </c>
      <c r="CN2685" s="280">
        <v>3</v>
      </c>
    </row>
    <row r="2686" spans="4:92">
      <c r="D2686" s="273" t="s">
        <v>83</v>
      </c>
      <c r="E2686" s="273" t="s">
        <v>404</v>
      </c>
      <c r="F2686" s="273" t="s">
        <v>725</v>
      </c>
      <c r="G2686" s="273" t="s">
        <v>729</v>
      </c>
      <c r="H2686" s="274">
        <v>45078</v>
      </c>
      <c r="I2686" s="273">
        <v>12575</v>
      </c>
      <c r="J2686" s="273">
        <v>736</v>
      </c>
      <c r="K2686" s="273">
        <v>0</v>
      </c>
      <c r="L2686" s="273" t="s">
        <v>66</v>
      </c>
      <c r="N2686" s="273" t="s">
        <v>107</v>
      </c>
      <c r="W2686" s="273">
        <v>190277</v>
      </c>
      <c r="X2686" s="273" t="s">
        <v>83</v>
      </c>
      <c r="Y2686" s="273" t="s">
        <v>75</v>
      </c>
      <c r="Z2686" s="273" t="s">
        <v>357</v>
      </c>
      <c r="AA2686" s="273" t="s">
        <v>361</v>
      </c>
      <c r="AB2686" s="274">
        <v>44927</v>
      </c>
      <c r="AC2686" s="273">
        <v>15491</v>
      </c>
      <c r="AD2686" s="273">
        <v>714</v>
      </c>
      <c r="AK2686" s="273">
        <v>284616</v>
      </c>
      <c r="BV2686" s="336" t="s">
        <v>64</v>
      </c>
      <c r="BW2686" s="337" t="s">
        <v>75</v>
      </c>
      <c r="BX2686" s="337" t="s">
        <v>79</v>
      </c>
      <c r="BY2686" s="337" t="s">
        <v>79</v>
      </c>
      <c r="BZ2686" s="337" t="s">
        <v>86</v>
      </c>
      <c r="CA2686" s="337" t="s">
        <v>87</v>
      </c>
      <c r="CB2686" s="337" t="s">
        <v>88</v>
      </c>
      <c r="CC2686" s="337" t="s">
        <v>89</v>
      </c>
      <c r="CD2686" s="338">
        <v>3</v>
      </c>
      <c r="CE2686" s="335">
        <v>44927</v>
      </c>
      <c r="CF2686" s="337">
        <v>7929</v>
      </c>
      <c r="CG2686" s="337" t="s">
        <v>90</v>
      </c>
      <c r="CH2686" s="337">
        <v>7929</v>
      </c>
      <c r="CI2686" s="337" t="s">
        <v>80</v>
      </c>
      <c r="CJ2686" s="337"/>
      <c r="CK2686" s="337"/>
      <c r="CL2686" s="337"/>
      <c r="CM2686" s="337" t="s">
        <v>73</v>
      </c>
      <c r="CN2686" s="337">
        <v>3</v>
      </c>
    </row>
    <row r="2687" spans="4:92">
      <c r="D2687" s="273" t="s">
        <v>83</v>
      </c>
      <c r="E2687" s="273" t="s">
        <v>404</v>
      </c>
      <c r="F2687" s="273" t="s">
        <v>725</v>
      </c>
      <c r="G2687" s="273" t="s">
        <v>729</v>
      </c>
      <c r="H2687" s="274">
        <v>45108</v>
      </c>
      <c r="I2687" s="273">
        <v>12844</v>
      </c>
      <c r="J2687" s="273">
        <v>736</v>
      </c>
      <c r="W2687" s="273">
        <v>203736</v>
      </c>
      <c r="X2687" s="273" t="s">
        <v>83</v>
      </c>
      <c r="Y2687" s="273" t="s">
        <v>75</v>
      </c>
      <c r="Z2687" s="273" t="s">
        <v>357</v>
      </c>
      <c r="AA2687" s="273" t="s">
        <v>361</v>
      </c>
      <c r="AB2687" s="274">
        <v>44927</v>
      </c>
      <c r="AC2687" s="273">
        <v>16209</v>
      </c>
      <c r="AD2687" s="273">
        <v>714</v>
      </c>
      <c r="AK2687" s="273">
        <v>302515</v>
      </c>
      <c r="BV2687" s="279" t="s">
        <v>64</v>
      </c>
      <c r="BW2687" s="280" t="s">
        <v>75</v>
      </c>
      <c r="BX2687" s="280" t="s">
        <v>79</v>
      </c>
      <c r="BY2687" s="280" t="s">
        <v>79</v>
      </c>
      <c r="BZ2687" s="280" t="s">
        <v>86</v>
      </c>
      <c r="CA2687" s="280" t="s">
        <v>87</v>
      </c>
      <c r="CB2687" s="280" t="s">
        <v>88</v>
      </c>
      <c r="CC2687" s="280" t="s">
        <v>89</v>
      </c>
      <c r="CD2687" s="281">
        <v>3</v>
      </c>
      <c r="CE2687" s="277">
        <v>44927</v>
      </c>
      <c r="CF2687" s="280">
        <v>7238</v>
      </c>
      <c r="CG2687" s="280" t="s">
        <v>90</v>
      </c>
      <c r="CH2687" s="280">
        <v>7238</v>
      </c>
      <c r="CI2687" s="280" t="s">
        <v>80</v>
      </c>
      <c r="CJ2687" s="280"/>
      <c r="CK2687" s="280"/>
      <c r="CL2687" s="280"/>
      <c r="CM2687" s="280" t="s">
        <v>73</v>
      </c>
      <c r="CN2687" s="280">
        <v>3</v>
      </c>
    </row>
    <row r="2688" spans="4:92">
      <c r="D2688" s="273" t="s">
        <v>83</v>
      </c>
      <c r="E2688" s="273" t="s">
        <v>404</v>
      </c>
      <c r="F2688" s="273" t="s">
        <v>725</v>
      </c>
      <c r="G2688" s="273" t="s">
        <v>729</v>
      </c>
      <c r="H2688" s="274">
        <v>45108</v>
      </c>
      <c r="I2688" s="273">
        <v>12844</v>
      </c>
      <c r="J2688" s="273">
        <v>736</v>
      </c>
      <c r="K2688" s="273">
        <v>2046</v>
      </c>
      <c r="L2688" s="273" t="s">
        <v>66</v>
      </c>
      <c r="M2688" s="273">
        <v>339.05327999999997</v>
      </c>
      <c r="N2688" s="273" t="s">
        <v>115</v>
      </c>
      <c r="W2688" s="273">
        <v>203760</v>
      </c>
      <c r="X2688" s="273" t="s">
        <v>83</v>
      </c>
      <c r="Y2688" s="273" t="s">
        <v>75</v>
      </c>
      <c r="Z2688" s="273" t="s">
        <v>357</v>
      </c>
      <c r="AA2688" s="273" t="s">
        <v>361</v>
      </c>
      <c r="AB2688" s="274">
        <v>44927</v>
      </c>
      <c r="AC2688" s="273">
        <v>16210</v>
      </c>
      <c r="AD2688" s="273">
        <v>714</v>
      </c>
      <c r="AK2688" s="273">
        <v>302531</v>
      </c>
      <c r="BV2688" s="336" t="s">
        <v>64</v>
      </c>
      <c r="BW2688" s="337" t="s">
        <v>75</v>
      </c>
      <c r="BX2688" s="337" t="s">
        <v>79</v>
      </c>
      <c r="BY2688" s="337" t="s">
        <v>79</v>
      </c>
      <c r="BZ2688" s="337" t="s">
        <v>86</v>
      </c>
      <c r="CA2688" s="337" t="s">
        <v>87</v>
      </c>
      <c r="CB2688" s="337" t="s">
        <v>88</v>
      </c>
      <c r="CC2688" s="337" t="s">
        <v>89</v>
      </c>
      <c r="CD2688" s="338">
        <v>3</v>
      </c>
      <c r="CE2688" s="335">
        <v>44927</v>
      </c>
      <c r="CF2688" s="337">
        <v>6943</v>
      </c>
      <c r="CG2688" s="337" t="s">
        <v>90</v>
      </c>
      <c r="CH2688" s="337">
        <v>6943</v>
      </c>
      <c r="CI2688" s="337" t="s">
        <v>80</v>
      </c>
      <c r="CJ2688" s="337"/>
      <c r="CK2688" s="337"/>
      <c r="CL2688" s="337"/>
      <c r="CM2688" s="337" t="s">
        <v>73</v>
      </c>
      <c r="CN2688" s="337">
        <v>3</v>
      </c>
    </row>
    <row r="2689" spans="4:92">
      <c r="D2689" s="273" t="s">
        <v>83</v>
      </c>
      <c r="E2689" s="273" t="s">
        <v>404</v>
      </c>
      <c r="F2689" s="273" t="s">
        <v>725</v>
      </c>
      <c r="G2689" s="273" t="s">
        <v>729</v>
      </c>
      <c r="H2689" s="274">
        <v>45108</v>
      </c>
      <c r="I2689" s="273">
        <v>12844</v>
      </c>
      <c r="J2689" s="273">
        <v>736</v>
      </c>
      <c r="K2689" s="273">
        <v>0</v>
      </c>
      <c r="L2689" s="273" t="s">
        <v>66</v>
      </c>
      <c r="N2689" s="273" t="s">
        <v>107</v>
      </c>
      <c r="W2689" s="273">
        <v>203761</v>
      </c>
      <c r="X2689" s="273" t="s">
        <v>83</v>
      </c>
      <c r="Y2689" s="273" t="s">
        <v>75</v>
      </c>
      <c r="Z2689" s="273" t="s">
        <v>357</v>
      </c>
      <c r="AA2689" s="273" t="s">
        <v>364</v>
      </c>
      <c r="AB2689" s="274">
        <v>44927</v>
      </c>
      <c r="AC2689" s="273">
        <v>14770</v>
      </c>
      <c r="AD2689" s="273">
        <v>727</v>
      </c>
      <c r="AK2689" s="273">
        <v>277432</v>
      </c>
      <c r="BV2689" s="279" t="s">
        <v>64</v>
      </c>
      <c r="BW2689" s="280" t="s">
        <v>75</v>
      </c>
      <c r="BX2689" s="280" t="s">
        <v>79</v>
      </c>
      <c r="BY2689" s="280" t="s">
        <v>79</v>
      </c>
      <c r="BZ2689" s="280" t="s">
        <v>86</v>
      </c>
      <c r="CA2689" s="280" t="s">
        <v>87</v>
      </c>
      <c r="CB2689" s="280" t="s">
        <v>88</v>
      </c>
      <c r="CC2689" s="280" t="s">
        <v>89</v>
      </c>
      <c r="CD2689" s="281">
        <v>3</v>
      </c>
      <c r="CE2689" s="277">
        <v>44927</v>
      </c>
      <c r="CF2689" s="280">
        <v>12476</v>
      </c>
      <c r="CG2689" s="280" t="s">
        <v>90</v>
      </c>
      <c r="CH2689" s="280">
        <v>12476</v>
      </c>
      <c r="CI2689" s="280" t="s">
        <v>80</v>
      </c>
      <c r="CJ2689" s="280"/>
      <c r="CK2689" s="280"/>
      <c r="CL2689" s="280"/>
      <c r="CM2689" s="280" t="s">
        <v>73</v>
      </c>
      <c r="CN2689" s="280">
        <v>3</v>
      </c>
    </row>
    <row r="2690" spans="4:92">
      <c r="D2690" s="273" t="s">
        <v>83</v>
      </c>
      <c r="E2690" s="273" t="s">
        <v>404</v>
      </c>
      <c r="F2690" s="273" t="s">
        <v>725</v>
      </c>
      <c r="G2690" s="273" t="s">
        <v>729</v>
      </c>
      <c r="H2690" s="274">
        <v>45139</v>
      </c>
      <c r="I2690" s="273">
        <v>13521</v>
      </c>
      <c r="J2690" s="273">
        <v>736</v>
      </c>
      <c r="W2690" s="273">
        <v>221805</v>
      </c>
      <c r="X2690" s="273" t="s">
        <v>83</v>
      </c>
      <c r="Y2690" s="273" t="s">
        <v>75</v>
      </c>
      <c r="Z2690" s="273" t="s">
        <v>357</v>
      </c>
      <c r="AA2690" s="273" t="s">
        <v>364</v>
      </c>
      <c r="AB2690" s="274">
        <v>44927</v>
      </c>
      <c r="AC2690" s="273">
        <v>15354</v>
      </c>
      <c r="AD2690" s="273">
        <v>727</v>
      </c>
      <c r="AK2690" s="273">
        <v>283702</v>
      </c>
      <c r="BV2690" s="336" t="s">
        <v>64</v>
      </c>
      <c r="BW2690" s="337" t="s">
        <v>75</v>
      </c>
      <c r="BX2690" s="337" t="s">
        <v>79</v>
      </c>
      <c r="BY2690" s="337" t="s">
        <v>79</v>
      </c>
      <c r="BZ2690" s="337" t="s">
        <v>86</v>
      </c>
      <c r="CA2690" s="337" t="s">
        <v>87</v>
      </c>
      <c r="CB2690" s="337" t="s">
        <v>88</v>
      </c>
      <c r="CC2690" s="337" t="s">
        <v>89</v>
      </c>
      <c r="CD2690" s="338">
        <v>3</v>
      </c>
      <c r="CE2690" s="335">
        <v>44927</v>
      </c>
      <c r="CF2690" s="337">
        <v>8162</v>
      </c>
      <c r="CG2690" s="337" t="s">
        <v>90</v>
      </c>
      <c r="CH2690" s="337">
        <v>8162</v>
      </c>
      <c r="CI2690" s="337" t="s">
        <v>80</v>
      </c>
      <c r="CJ2690" s="337"/>
      <c r="CK2690" s="337"/>
      <c r="CL2690" s="337"/>
      <c r="CM2690" s="337" t="s">
        <v>73</v>
      </c>
      <c r="CN2690" s="337">
        <v>3</v>
      </c>
    </row>
    <row r="2691" spans="4:92">
      <c r="D2691" s="273" t="s">
        <v>83</v>
      </c>
      <c r="E2691" s="273" t="s">
        <v>404</v>
      </c>
      <c r="F2691" s="273" t="s">
        <v>725</v>
      </c>
      <c r="G2691" s="273" t="s">
        <v>729</v>
      </c>
      <c r="H2691" s="274">
        <v>45139</v>
      </c>
      <c r="I2691" s="273">
        <v>13521</v>
      </c>
      <c r="J2691" s="273">
        <v>736</v>
      </c>
      <c r="K2691" s="273">
        <v>1492</v>
      </c>
      <c r="L2691" s="273" t="s">
        <v>66</v>
      </c>
      <c r="M2691" s="273">
        <v>247.24708000000001</v>
      </c>
      <c r="N2691" s="273" t="s">
        <v>115</v>
      </c>
      <c r="W2691" s="273">
        <v>221829</v>
      </c>
      <c r="X2691" s="273" t="s">
        <v>83</v>
      </c>
      <c r="Y2691" s="273" t="s">
        <v>75</v>
      </c>
      <c r="Z2691" s="273" t="s">
        <v>357</v>
      </c>
      <c r="AA2691" s="273" t="s">
        <v>364</v>
      </c>
      <c r="AB2691" s="274">
        <v>44927</v>
      </c>
      <c r="AC2691" s="273">
        <v>16289</v>
      </c>
      <c r="AD2691" s="273">
        <v>727</v>
      </c>
      <c r="AK2691" s="273">
        <v>303509</v>
      </c>
      <c r="BV2691" s="279" t="s">
        <v>64</v>
      </c>
      <c r="BW2691" s="280" t="s">
        <v>75</v>
      </c>
      <c r="BX2691" s="280" t="s">
        <v>79</v>
      </c>
      <c r="BY2691" s="280" t="s">
        <v>79</v>
      </c>
      <c r="BZ2691" s="280" t="s">
        <v>86</v>
      </c>
      <c r="CA2691" s="280" t="s">
        <v>87</v>
      </c>
      <c r="CB2691" s="280" t="s">
        <v>179</v>
      </c>
      <c r="CC2691" s="280" t="s">
        <v>180</v>
      </c>
      <c r="CD2691" s="281">
        <v>1</v>
      </c>
      <c r="CE2691" s="277">
        <v>44958</v>
      </c>
      <c r="CF2691" s="280"/>
      <c r="CG2691" s="280" t="s">
        <v>181</v>
      </c>
      <c r="CH2691" s="280"/>
      <c r="CI2691" s="280" t="s">
        <v>181</v>
      </c>
      <c r="CJ2691" s="280" t="s">
        <v>345</v>
      </c>
      <c r="CK2691" s="280"/>
      <c r="CL2691" s="280"/>
      <c r="CM2691" s="280" t="s">
        <v>73</v>
      </c>
      <c r="CN2691" s="280">
        <v>3</v>
      </c>
    </row>
    <row r="2692" spans="4:92">
      <c r="D2692" s="273" t="s">
        <v>83</v>
      </c>
      <c r="E2692" s="273" t="s">
        <v>404</v>
      </c>
      <c r="F2692" s="273" t="s">
        <v>725</v>
      </c>
      <c r="G2692" s="273" t="s">
        <v>729</v>
      </c>
      <c r="H2692" s="274">
        <v>45139</v>
      </c>
      <c r="I2692" s="273">
        <v>13521</v>
      </c>
      <c r="J2692" s="273">
        <v>736</v>
      </c>
      <c r="K2692" s="273">
        <v>0</v>
      </c>
      <c r="L2692" s="273" t="s">
        <v>66</v>
      </c>
      <c r="N2692" s="273" t="s">
        <v>107</v>
      </c>
      <c r="W2692" s="273">
        <v>221830</v>
      </c>
      <c r="X2692" s="273" t="s">
        <v>83</v>
      </c>
      <c r="Y2692" s="273" t="s">
        <v>75</v>
      </c>
      <c r="Z2692" s="273" t="s">
        <v>357</v>
      </c>
      <c r="AA2692" s="273" t="s">
        <v>364</v>
      </c>
      <c r="AB2692" s="274">
        <v>44927</v>
      </c>
      <c r="AC2692" s="273">
        <v>16290</v>
      </c>
      <c r="AD2692" s="273">
        <v>727</v>
      </c>
      <c r="AE2692" s="273">
        <v>0</v>
      </c>
      <c r="AF2692" s="273" t="s">
        <v>90</v>
      </c>
      <c r="AG2692" s="273" t="s">
        <v>710</v>
      </c>
      <c r="AH2692" s="273" t="s">
        <v>122</v>
      </c>
      <c r="AI2692" s="273" t="s">
        <v>123</v>
      </c>
      <c r="AJ2692" s="273" t="s">
        <v>124</v>
      </c>
      <c r="AK2692" s="273">
        <v>303525</v>
      </c>
      <c r="BV2692" s="336" t="s">
        <v>64</v>
      </c>
      <c r="BW2692" s="337" t="s">
        <v>75</v>
      </c>
      <c r="BX2692" s="337" t="s">
        <v>79</v>
      </c>
      <c r="BY2692" s="337" t="s">
        <v>79</v>
      </c>
      <c r="BZ2692" s="337" t="s">
        <v>86</v>
      </c>
      <c r="CA2692" s="337" t="s">
        <v>87</v>
      </c>
      <c r="CB2692" s="337" t="s">
        <v>179</v>
      </c>
      <c r="CC2692" s="337" t="s">
        <v>180</v>
      </c>
      <c r="CD2692" s="338">
        <v>1</v>
      </c>
      <c r="CE2692" s="335">
        <v>44958</v>
      </c>
      <c r="CF2692" s="337"/>
      <c r="CG2692" s="337" t="s">
        <v>181</v>
      </c>
      <c r="CH2692" s="337"/>
      <c r="CI2692" s="337" t="s">
        <v>181</v>
      </c>
      <c r="CJ2692" s="337" t="s">
        <v>345</v>
      </c>
      <c r="CK2692" s="337"/>
      <c r="CL2692" s="337"/>
      <c r="CM2692" s="337" t="s">
        <v>73</v>
      </c>
      <c r="CN2692" s="337">
        <v>3</v>
      </c>
    </row>
    <row r="2693" spans="4:92">
      <c r="D2693" s="273" t="s">
        <v>83</v>
      </c>
      <c r="E2693" s="273" t="s">
        <v>404</v>
      </c>
      <c r="F2693" s="273" t="s">
        <v>725</v>
      </c>
      <c r="G2693" s="273" t="s">
        <v>729</v>
      </c>
      <c r="H2693" s="274">
        <v>45170</v>
      </c>
      <c r="I2693" s="273">
        <v>13848</v>
      </c>
      <c r="J2693" s="273">
        <v>736</v>
      </c>
      <c r="W2693" s="273">
        <v>234756</v>
      </c>
      <c r="X2693" s="273" t="s">
        <v>83</v>
      </c>
      <c r="Y2693" s="273" t="s">
        <v>75</v>
      </c>
      <c r="Z2693" s="273" t="s">
        <v>357</v>
      </c>
      <c r="AA2693" s="273" t="s">
        <v>611</v>
      </c>
      <c r="AB2693" s="274">
        <v>44927</v>
      </c>
      <c r="AC2693" s="273">
        <v>16109</v>
      </c>
      <c r="AD2693" s="273">
        <v>698</v>
      </c>
      <c r="AK2693" s="273">
        <v>301247</v>
      </c>
      <c r="BV2693" s="279" t="s">
        <v>64</v>
      </c>
      <c r="BW2693" s="280" t="s">
        <v>75</v>
      </c>
      <c r="BX2693" s="280" t="s">
        <v>79</v>
      </c>
      <c r="BY2693" s="280" t="s">
        <v>79</v>
      </c>
      <c r="BZ2693" s="280" t="s">
        <v>86</v>
      </c>
      <c r="CA2693" s="280" t="s">
        <v>87</v>
      </c>
      <c r="CB2693" s="280" t="s">
        <v>179</v>
      </c>
      <c r="CC2693" s="280" t="s">
        <v>180</v>
      </c>
      <c r="CD2693" s="281">
        <v>1</v>
      </c>
      <c r="CE2693" s="277">
        <v>44958</v>
      </c>
      <c r="CF2693" s="280"/>
      <c r="CG2693" s="280" t="s">
        <v>181</v>
      </c>
      <c r="CH2693" s="280"/>
      <c r="CI2693" s="280" t="s">
        <v>181</v>
      </c>
      <c r="CJ2693" s="280" t="s">
        <v>345</v>
      </c>
      <c r="CK2693" s="280"/>
      <c r="CL2693" s="280"/>
      <c r="CM2693" s="280" t="s">
        <v>73</v>
      </c>
      <c r="CN2693" s="280">
        <v>3</v>
      </c>
    </row>
    <row r="2694" spans="4:92">
      <c r="D2694" s="273" t="s">
        <v>83</v>
      </c>
      <c r="E2694" s="273" t="s">
        <v>404</v>
      </c>
      <c r="F2694" s="273" t="s">
        <v>725</v>
      </c>
      <c r="G2694" s="273" t="s">
        <v>729</v>
      </c>
      <c r="H2694" s="274">
        <v>45170</v>
      </c>
      <c r="I2694" s="273">
        <v>13848</v>
      </c>
      <c r="J2694" s="273">
        <v>736</v>
      </c>
      <c r="K2694" s="273">
        <v>1429</v>
      </c>
      <c r="L2694" s="273" t="s">
        <v>66</v>
      </c>
      <c r="M2694" s="273">
        <v>236.80704</v>
      </c>
      <c r="N2694" s="273" t="s">
        <v>115</v>
      </c>
      <c r="W2694" s="273">
        <v>234780</v>
      </c>
      <c r="X2694" s="273" t="s">
        <v>83</v>
      </c>
      <c r="Y2694" s="273" t="s">
        <v>75</v>
      </c>
      <c r="Z2694" s="273" t="s">
        <v>357</v>
      </c>
      <c r="AA2694" s="273" t="s">
        <v>611</v>
      </c>
      <c r="AB2694" s="274">
        <v>44927</v>
      </c>
      <c r="AC2694" s="273">
        <v>16110</v>
      </c>
      <c r="AD2694" s="273">
        <v>698</v>
      </c>
      <c r="AE2694" s="273">
        <v>0</v>
      </c>
      <c r="AF2694" s="273" t="s">
        <v>90</v>
      </c>
      <c r="AG2694" s="273" t="s">
        <v>121</v>
      </c>
      <c r="AH2694" s="273" t="s">
        <v>122</v>
      </c>
      <c r="AI2694" s="273" t="s">
        <v>123</v>
      </c>
      <c r="AJ2694" s="273" t="s">
        <v>124</v>
      </c>
      <c r="AK2694" s="273">
        <v>301263</v>
      </c>
      <c r="BV2694" s="336" t="s">
        <v>64</v>
      </c>
      <c r="BW2694" s="337" t="s">
        <v>75</v>
      </c>
      <c r="BX2694" s="337" t="s">
        <v>79</v>
      </c>
      <c r="BY2694" s="337" t="s">
        <v>79</v>
      </c>
      <c r="BZ2694" s="337" t="s">
        <v>86</v>
      </c>
      <c r="CA2694" s="337" t="s">
        <v>87</v>
      </c>
      <c r="CB2694" s="337" t="s">
        <v>179</v>
      </c>
      <c r="CC2694" s="337" t="s">
        <v>180</v>
      </c>
      <c r="CD2694" s="338">
        <v>1</v>
      </c>
      <c r="CE2694" s="335">
        <v>44958</v>
      </c>
      <c r="CF2694" s="337"/>
      <c r="CG2694" s="337" t="s">
        <v>181</v>
      </c>
      <c r="CH2694" s="337"/>
      <c r="CI2694" s="337" t="s">
        <v>181</v>
      </c>
      <c r="CJ2694" s="337" t="s">
        <v>345</v>
      </c>
      <c r="CK2694" s="337"/>
      <c r="CL2694" s="337"/>
      <c r="CM2694" s="337" t="s">
        <v>73</v>
      </c>
      <c r="CN2694" s="337">
        <v>3</v>
      </c>
    </row>
    <row r="2695" spans="4:92">
      <c r="D2695" s="273" t="s">
        <v>83</v>
      </c>
      <c r="E2695" s="273" t="s">
        <v>404</v>
      </c>
      <c r="F2695" s="273" t="s">
        <v>725</v>
      </c>
      <c r="G2695" s="273" t="s">
        <v>729</v>
      </c>
      <c r="H2695" s="274">
        <v>45170</v>
      </c>
      <c r="I2695" s="273">
        <v>13848</v>
      </c>
      <c r="J2695" s="273">
        <v>736</v>
      </c>
      <c r="K2695" s="273">
        <v>0</v>
      </c>
      <c r="L2695" s="273" t="s">
        <v>66</v>
      </c>
      <c r="N2695" s="273" t="s">
        <v>107</v>
      </c>
      <c r="W2695" s="273">
        <v>234781</v>
      </c>
      <c r="X2695" s="273" t="s">
        <v>83</v>
      </c>
      <c r="Y2695" s="273" t="s">
        <v>63</v>
      </c>
      <c r="Z2695" s="273" t="s">
        <v>504</v>
      </c>
      <c r="AA2695" s="273" t="s">
        <v>539</v>
      </c>
      <c r="AB2695" s="274">
        <v>45200</v>
      </c>
      <c r="AC2695" s="273">
        <v>14143</v>
      </c>
      <c r="AD2695" s="273">
        <v>686</v>
      </c>
      <c r="AE2695" s="273">
        <v>0</v>
      </c>
      <c r="AF2695" s="273" t="s">
        <v>90</v>
      </c>
      <c r="AG2695" s="273" t="s">
        <v>122</v>
      </c>
      <c r="AH2695" s="273" t="s">
        <v>122</v>
      </c>
      <c r="AI2695" s="273" t="s">
        <v>123</v>
      </c>
      <c r="AJ2695" s="273" t="s">
        <v>200</v>
      </c>
      <c r="AK2695" s="273">
        <v>294543</v>
      </c>
      <c r="BV2695" s="279" t="s">
        <v>64</v>
      </c>
      <c r="BW2695" s="280" t="s">
        <v>75</v>
      </c>
      <c r="BX2695" s="280" t="s">
        <v>79</v>
      </c>
      <c r="BY2695" s="280" t="s">
        <v>79</v>
      </c>
      <c r="BZ2695" s="280" t="s">
        <v>167</v>
      </c>
      <c r="CA2695" s="280" t="s">
        <v>168</v>
      </c>
      <c r="CB2695" s="280" t="s">
        <v>319</v>
      </c>
      <c r="CC2695" s="280" t="s">
        <v>320</v>
      </c>
      <c r="CD2695" s="281">
        <v>15</v>
      </c>
      <c r="CE2695" s="277">
        <v>44958</v>
      </c>
      <c r="CF2695" s="280">
        <v>0</v>
      </c>
      <c r="CG2695" s="280" t="s">
        <v>90</v>
      </c>
      <c r="CH2695" s="280">
        <v>0</v>
      </c>
      <c r="CI2695" s="280" t="s">
        <v>80</v>
      </c>
      <c r="CJ2695" s="280"/>
      <c r="CK2695" s="280"/>
      <c r="CL2695" s="280"/>
      <c r="CM2695" s="280" t="s">
        <v>73</v>
      </c>
      <c r="CN2695" s="280">
        <v>3</v>
      </c>
    </row>
    <row r="2696" spans="4:92">
      <c r="D2696" s="273" t="s">
        <v>83</v>
      </c>
      <c r="E2696" s="273" t="s">
        <v>404</v>
      </c>
      <c r="F2696" s="273" t="s">
        <v>725</v>
      </c>
      <c r="G2696" s="273" t="s">
        <v>729</v>
      </c>
      <c r="H2696" s="274">
        <v>45200</v>
      </c>
      <c r="I2696" s="273">
        <v>14183</v>
      </c>
      <c r="J2696" s="273">
        <v>736</v>
      </c>
      <c r="W2696" s="273">
        <v>252773</v>
      </c>
      <c r="X2696" s="273" t="s">
        <v>83</v>
      </c>
      <c r="Y2696" s="273" t="s">
        <v>63</v>
      </c>
      <c r="Z2696" s="273" t="s">
        <v>504</v>
      </c>
      <c r="AA2696" s="273" t="s">
        <v>539</v>
      </c>
      <c r="AB2696" s="274">
        <v>45200</v>
      </c>
      <c r="AC2696" s="273">
        <v>15171</v>
      </c>
      <c r="AD2696" s="273">
        <v>686</v>
      </c>
      <c r="AK2696" s="273">
        <v>281843</v>
      </c>
      <c r="BV2696" s="336" t="s">
        <v>64</v>
      </c>
      <c r="BW2696" s="337" t="s">
        <v>75</v>
      </c>
      <c r="BX2696" s="337" t="s">
        <v>79</v>
      </c>
      <c r="BY2696" s="337" t="s">
        <v>79</v>
      </c>
      <c r="BZ2696" s="337" t="s">
        <v>138</v>
      </c>
      <c r="CA2696" s="337" t="s">
        <v>139</v>
      </c>
      <c r="CB2696" s="337" t="s">
        <v>190</v>
      </c>
      <c r="CC2696" s="337" t="s">
        <v>191</v>
      </c>
      <c r="CD2696" s="338">
        <v>8</v>
      </c>
      <c r="CE2696" s="335">
        <v>44958</v>
      </c>
      <c r="CF2696" s="337">
        <v>362</v>
      </c>
      <c r="CG2696" s="337" t="s">
        <v>90</v>
      </c>
      <c r="CH2696" s="337">
        <v>362</v>
      </c>
      <c r="CI2696" s="337" t="s">
        <v>80</v>
      </c>
      <c r="CJ2696" s="337"/>
      <c r="CK2696" s="337"/>
      <c r="CL2696" s="337"/>
      <c r="CM2696" s="337" t="s">
        <v>73</v>
      </c>
      <c r="CN2696" s="337">
        <v>3</v>
      </c>
    </row>
    <row r="2697" spans="4:92">
      <c r="D2697" s="273" t="s">
        <v>83</v>
      </c>
      <c r="E2697" s="273" t="s">
        <v>404</v>
      </c>
      <c r="F2697" s="273" t="s">
        <v>725</v>
      </c>
      <c r="G2697" s="273" t="s">
        <v>729</v>
      </c>
      <c r="H2697" s="274">
        <v>45200</v>
      </c>
      <c r="I2697" s="273">
        <v>14183</v>
      </c>
      <c r="J2697" s="273">
        <v>736</v>
      </c>
      <c r="K2697" s="273">
        <v>1016</v>
      </c>
      <c r="L2697" s="273" t="s">
        <v>66</v>
      </c>
      <c r="M2697" s="273">
        <v>168.36663999999999</v>
      </c>
      <c r="N2697" s="273" t="s">
        <v>115</v>
      </c>
      <c r="W2697" s="273">
        <v>252797</v>
      </c>
      <c r="X2697" s="273" t="s">
        <v>83</v>
      </c>
      <c r="Y2697" s="273" t="s">
        <v>63</v>
      </c>
      <c r="Z2697" s="273" t="s">
        <v>504</v>
      </c>
      <c r="AA2697" s="273" t="s">
        <v>539</v>
      </c>
      <c r="AB2697" s="274">
        <v>45231</v>
      </c>
      <c r="AC2697" s="273">
        <v>14510</v>
      </c>
      <c r="AD2697" s="273">
        <v>686</v>
      </c>
      <c r="AK2697" s="273">
        <v>294726</v>
      </c>
      <c r="BV2697" s="279" t="s">
        <v>64</v>
      </c>
      <c r="BW2697" s="280" t="s">
        <v>75</v>
      </c>
      <c r="BX2697" s="280" t="s">
        <v>79</v>
      </c>
      <c r="BY2697" s="280" t="s">
        <v>79</v>
      </c>
      <c r="BZ2697" s="280" t="s">
        <v>86</v>
      </c>
      <c r="CA2697" s="280" t="s">
        <v>87</v>
      </c>
      <c r="CB2697" s="280" t="s">
        <v>217</v>
      </c>
      <c r="CC2697" s="280" t="s">
        <v>218</v>
      </c>
      <c r="CD2697" s="281">
        <v>2</v>
      </c>
      <c r="CE2697" s="277">
        <v>44958</v>
      </c>
      <c r="CF2697" s="280"/>
      <c r="CG2697" s="280" t="s">
        <v>181</v>
      </c>
      <c r="CH2697" s="280"/>
      <c r="CI2697" s="280" t="s">
        <v>181</v>
      </c>
      <c r="CJ2697" s="280" t="s">
        <v>189</v>
      </c>
      <c r="CK2697" s="280"/>
      <c r="CL2697" s="280"/>
      <c r="CM2697" s="280" t="s">
        <v>73</v>
      </c>
      <c r="CN2697" s="280">
        <v>3</v>
      </c>
    </row>
    <row r="2698" spans="4:92">
      <c r="D2698" s="273" t="s">
        <v>83</v>
      </c>
      <c r="E2698" s="273" t="s">
        <v>404</v>
      </c>
      <c r="F2698" s="273" t="s">
        <v>725</v>
      </c>
      <c r="G2698" s="273" t="s">
        <v>729</v>
      </c>
      <c r="H2698" s="274">
        <v>45200</v>
      </c>
      <c r="I2698" s="273">
        <v>14183</v>
      </c>
      <c r="J2698" s="273">
        <v>736</v>
      </c>
      <c r="K2698" s="273">
        <v>0</v>
      </c>
      <c r="L2698" s="273" t="s">
        <v>66</v>
      </c>
      <c r="N2698" s="273" t="s">
        <v>107</v>
      </c>
      <c r="W2698" s="273">
        <v>252798</v>
      </c>
      <c r="X2698" s="273" t="s">
        <v>83</v>
      </c>
      <c r="Y2698" s="273" t="s">
        <v>63</v>
      </c>
      <c r="Z2698" s="273" t="s">
        <v>504</v>
      </c>
      <c r="AA2698" s="273" t="s">
        <v>539</v>
      </c>
      <c r="AB2698" s="274">
        <v>45231</v>
      </c>
      <c r="AC2698" s="273">
        <v>14511</v>
      </c>
      <c r="AD2698" s="273">
        <v>686</v>
      </c>
      <c r="AE2698" s="273">
        <v>0</v>
      </c>
      <c r="AF2698" s="273" t="s">
        <v>90</v>
      </c>
      <c r="AG2698" s="273" t="s">
        <v>122</v>
      </c>
      <c r="AH2698" s="273" t="s">
        <v>122</v>
      </c>
      <c r="AI2698" s="273" t="s">
        <v>123</v>
      </c>
      <c r="AJ2698" s="273" t="s">
        <v>200</v>
      </c>
      <c r="AK2698" s="273">
        <v>294558</v>
      </c>
      <c r="BV2698" s="336" t="s">
        <v>64</v>
      </c>
      <c r="BW2698" s="337" t="s">
        <v>75</v>
      </c>
      <c r="BX2698" s="337" t="s">
        <v>79</v>
      </c>
      <c r="BY2698" s="337" t="s">
        <v>79</v>
      </c>
      <c r="BZ2698" s="337" t="s">
        <v>86</v>
      </c>
      <c r="CA2698" s="337" t="s">
        <v>87</v>
      </c>
      <c r="CB2698" s="337" t="s">
        <v>217</v>
      </c>
      <c r="CC2698" s="337" t="s">
        <v>218</v>
      </c>
      <c r="CD2698" s="338">
        <v>2</v>
      </c>
      <c r="CE2698" s="335">
        <v>44958</v>
      </c>
      <c r="CF2698" s="337"/>
      <c r="CG2698" s="337" t="s">
        <v>181</v>
      </c>
      <c r="CH2698" s="337"/>
      <c r="CI2698" s="337" t="s">
        <v>181</v>
      </c>
      <c r="CJ2698" s="337" t="s">
        <v>100</v>
      </c>
      <c r="CK2698" s="337"/>
      <c r="CL2698" s="337"/>
      <c r="CM2698" s="337" t="s">
        <v>73</v>
      </c>
      <c r="CN2698" s="337">
        <v>3</v>
      </c>
    </row>
    <row r="2699" spans="4:92">
      <c r="D2699" s="273" t="s">
        <v>83</v>
      </c>
      <c r="E2699" s="273" t="s">
        <v>63</v>
      </c>
      <c r="F2699" s="273" t="s">
        <v>84</v>
      </c>
      <c r="G2699" s="273" t="s">
        <v>106</v>
      </c>
      <c r="H2699" s="274">
        <v>45047</v>
      </c>
      <c r="I2699" s="273">
        <v>12138</v>
      </c>
      <c r="J2699" s="273">
        <v>4</v>
      </c>
      <c r="K2699" s="273">
        <v>47263</v>
      </c>
      <c r="L2699" s="273" t="s">
        <v>66</v>
      </c>
      <c r="M2699" s="273">
        <v>6657.2175999999999</v>
      </c>
      <c r="N2699" s="273" t="s">
        <v>67</v>
      </c>
      <c r="P2699" s="273" t="s">
        <v>68</v>
      </c>
      <c r="Q2699" s="273" t="s">
        <v>69</v>
      </c>
      <c r="R2699" s="273" t="s">
        <v>70</v>
      </c>
      <c r="S2699" s="273" t="s">
        <v>71</v>
      </c>
      <c r="T2699" s="273" t="s">
        <v>72</v>
      </c>
      <c r="U2699" s="273" t="s">
        <v>73</v>
      </c>
      <c r="V2699" s="273" t="s">
        <v>74</v>
      </c>
      <c r="W2699" s="273">
        <v>183918</v>
      </c>
      <c r="X2699" s="273" t="s">
        <v>83</v>
      </c>
      <c r="Y2699" s="273" t="s">
        <v>63</v>
      </c>
      <c r="Z2699" s="273" t="s">
        <v>504</v>
      </c>
      <c r="AA2699" s="273" t="s">
        <v>539</v>
      </c>
      <c r="AB2699" s="274">
        <v>45261</v>
      </c>
      <c r="AC2699" s="273">
        <v>16970</v>
      </c>
      <c r="AD2699" s="273">
        <v>686</v>
      </c>
      <c r="AK2699" s="273">
        <v>321903</v>
      </c>
      <c r="BV2699" s="279" t="s">
        <v>64</v>
      </c>
      <c r="BW2699" s="280" t="s">
        <v>75</v>
      </c>
      <c r="BX2699" s="280" t="s">
        <v>79</v>
      </c>
      <c r="BY2699" s="280" t="s">
        <v>79</v>
      </c>
      <c r="BZ2699" s="280" t="s">
        <v>86</v>
      </c>
      <c r="CA2699" s="280" t="s">
        <v>87</v>
      </c>
      <c r="CB2699" s="280" t="s">
        <v>217</v>
      </c>
      <c r="CC2699" s="280" t="s">
        <v>218</v>
      </c>
      <c r="CD2699" s="281">
        <v>2</v>
      </c>
      <c r="CE2699" s="277">
        <v>44958</v>
      </c>
      <c r="CF2699" s="280"/>
      <c r="CG2699" s="280" t="s">
        <v>181</v>
      </c>
      <c r="CH2699" s="280"/>
      <c r="CI2699" s="280" t="s">
        <v>181</v>
      </c>
      <c r="CJ2699" s="280" t="s">
        <v>82</v>
      </c>
      <c r="CK2699" s="280"/>
      <c r="CL2699" s="280"/>
      <c r="CM2699" s="280" t="s">
        <v>73</v>
      </c>
      <c r="CN2699" s="280">
        <v>3</v>
      </c>
    </row>
    <row r="2700" spans="4:92">
      <c r="D2700" s="273" t="s">
        <v>83</v>
      </c>
      <c r="E2700" s="273" t="s">
        <v>63</v>
      </c>
      <c r="F2700" s="273" t="s">
        <v>84</v>
      </c>
      <c r="G2700" s="273" t="s">
        <v>106</v>
      </c>
      <c r="H2700" s="274">
        <v>45047</v>
      </c>
      <c r="I2700" s="273">
        <v>12138</v>
      </c>
      <c r="J2700" s="273">
        <v>4</v>
      </c>
      <c r="K2700" s="273">
        <v>7604</v>
      </c>
      <c r="L2700" s="273" t="s">
        <v>66</v>
      </c>
      <c r="M2700" s="273">
        <v>895.85583999999994</v>
      </c>
      <c r="N2700" s="273" t="s">
        <v>67</v>
      </c>
      <c r="P2700" s="273" t="s">
        <v>92</v>
      </c>
      <c r="Q2700" s="273" t="s">
        <v>69</v>
      </c>
      <c r="R2700" s="273" t="s">
        <v>70</v>
      </c>
      <c r="S2700" s="273" t="s">
        <v>93</v>
      </c>
      <c r="T2700" s="273" t="s">
        <v>94</v>
      </c>
      <c r="U2700" s="273" t="s">
        <v>73</v>
      </c>
      <c r="V2700" s="273" t="s">
        <v>95</v>
      </c>
      <c r="W2700" s="273">
        <v>258673</v>
      </c>
      <c r="X2700" s="273" t="s">
        <v>83</v>
      </c>
      <c r="Y2700" s="273" t="s">
        <v>63</v>
      </c>
      <c r="Z2700" s="273" t="s">
        <v>504</v>
      </c>
      <c r="AA2700" s="273" t="s">
        <v>539</v>
      </c>
      <c r="AB2700" s="274">
        <v>45261</v>
      </c>
      <c r="AC2700" s="273">
        <v>16971</v>
      </c>
      <c r="AD2700" s="273">
        <v>686</v>
      </c>
      <c r="AE2700" s="273">
        <v>0</v>
      </c>
      <c r="AF2700" s="273" t="s">
        <v>90</v>
      </c>
      <c r="AG2700" s="273" t="s">
        <v>122</v>
      </c>
      <c r="AH2700" s="273" t="s">
        <v>122</v>
      </c>
      <c r="AI2700" s="273" t="s">
        <v>123</v>
      </c>
      <c r="AJ2700" s="273" t="s">
        <v>200</v>
      </c>
      <c r="AK2700" s="273">
        <v>319977</v>
      </c>
      <c r="BV2700" s="336" t="s">
        <v>64</v>
      </c>
      <c r="BW2700" s="337" t="s">
        <v>75</v>
      </c>
      <c r="BX2700" s="337" t="s">
        <v>79</v>
      </c>
      <c r="BY2700" s="337" t="s">
        <v>79</v>
      </c>
      <c r="BZ2700" s="337" t="s">
        <v>86</v>
      </c>
      <c r="CA2700" s="337" t="s">
        <v>87</v>
      </c>
      <c r="CB2700" s="337" t="s">
        <v>217</v>
      </c>
      <c r="CC2700" s="337" t="s">
        <v>218</v>
      </c>
      <c r="CD2700" s="338">
        <v>2</v>
      </c>
      <c r="CE2700" s="335">
        <v>44958</v>
      </c>
      <c r="CF2700" s="337"/>
      <c r="CG2700" s="337" t="s">
        <v>181</v>
      </c>
      <c r="CH2700" s="337"/>
      <c r="CI2700" s="337" t="s">
        <v>181</v>
      </c>
      <c r="CJ2700" s="337" t="s">
        <v>150</v>
      </c>
      <c r="CK2700" s="337"/>
      <c r="CL2700" s="337"/>
      <c r="CM2700" s="337" t="s">
        <v>73</v>
      </c>
      <c r="CN2700" s="337">
        <v>3</v>
      </c>
    </row>
    <row r="2701" spans="4:92">
      <c r="D2701" s="273" t="s">
        <v>83</v>
      </c>
      <c r="E2701" s="273" t="s">
        <v>63</v>
      </c>
      <c r="F2701" s="273" t="s">
        <v>84</v>
      </c>
      <c r="G2701" s="273" t="s">
        <v>106</v>
      </c>
      <c r="H2701" s="274">
        <v>45047</v>
      </c>
      <c r="I2701" s="273">
        <v>12138</v>
      </c>
      <c r="J2701" s="273">
        <v>4</v>
      </c>
      <c r="K2701" s="273">
        <v>0</v>
      </c>
      <c r="L2701" s="273" t="s">
        <v>66</v>
      </c>
      <c r="N2701" s="273" t="s">
        <v>107</v>
      </c>
      <c r="W2701" s="273">
        <v>183884</v>
      </c>
      <c r="X2701" s="273" t="s">
        <v>83</v>
      </c>
      <c r="Y2701" s="273" t="s">
        <v>63</v>
      </c>
      <c r="Z2701" s="273" t="s">
        <v>504</v>
      </c>
      <c r="AA2701" s="273" t="s">
        <v>567</v>
      </c>
      <c r="AB2701" s="274">
        <v>44927</v>
      </c>
      <c r="AC2701" s="273">
        <v>12085</v>
      </c>
      <c r="AD2701" s="273">
        <v>687</v>
      </c>
      <c r="AK2701" s="273">
        <v>167145</v>
      </c>
      <c r="BV2701" s="279" t="s">
        <v>64</v>
      </c>
      <c r="BW2701" s="280" t="s">
        <v>75</v>
      </c>
      <c r="BX2701" s="280" t="s">
        <v>308</v>
      </c>
      <c r="BY2701" s="280" t="s">
        <v>308</v>
      </c>
      <c r="BZ2701" s="280" t="s">
        <v>86</v>
      </c>
      <c r="CA2701" s="280" t="s">
        <v>87</v>
      </c>
      <c r="CB2701" s="280" t="s">
        <v>233</v>
      </c>
      <c r="CC2701" s="280" t="s">
        <v>234</v>
      </c>
      <c r="CD2701" s="281">
        <v>1</v>
      </c>
      <c r="CE2701" s="277">
        <v>45200</v>
      </c>
      <c r="CF2701" s="280"/>
      <c r="CG2701" s="280" t="s">
        <v>181</v>
      </c>
      <c r="CH2701" s="280"/>
      <c r="CI2701" s="280" t="s">
        <v>181</v>
      </c>
      <c r="CJ2701" s="280" t="s">
        <v>1320</v>
      </c>
      <c r="CK2701" s="280"/>
      <c r="CL2701" s="280"/>
      <c r="CM2701" s="280" t="s">
        <v>73</v>
      </c>
      <c r="CN2701" s="280">
        <v>3</v>
      </c>
    </row>
    <row r="2702" spans="4:92">
      <c r="D2702" s="273" t="s">
        <v>83</v>
      </c>
      <c r="E2702" s="273" t="s">
        <v>63</v>
      </c>
      <c r="F2702" s="273" t="s">
        <v>84</v>
      </c>
      <c r="G2702" s="273" t="s">
        <v>106</v>
      </c>
      <c r="H2702" s="274">
        <v>45047</v>
      </c>
      <c r="I2702" s="273">
        <v>12138</v>
      </c>
      <c r="J2702" s="273">
        <v>4</v>
      </c>
      <c r="K2702" s="273">
        <v>78030</v>
      </c>
      <c r="L2702" s="273" t="s">
        <v>66</v>
      </c>
      <c r="M2702" s="273">
        <v>11929.88632</v>
      </c>
      <c r="N2702" s="273" t="s">
        <v>115</v>
      </c>
      <c r="W2702" s="273">
        <v>183883</v>
      </c>
      <c r="X2702" s="273" t="s">
        <v>83</v>
      </c>
      <c r="Y2702" s="273" t="s">
        <v>63</v>
      </c>
      <c r="Z2702" s="273" t="s">
        <v>504</v>
      </c>
      <c r="AA2702" s="273" t="s">
        <v>567</v>
      </c>
      <c r="AB2702" s="274">
        <v>44927</v>
      </c>
      <c r="AC2702" s="273">
        <v>12105</v>
      </c>
      <c r="AD2702" s="273">
        <v>687</v>
      </c>
      <c r="AE2702" s="273">
        <v>0</v>
      </c>
      <c r="AF2702" s="273" t="s">
        <v>90</v>
      </c>
      <c r="AG2702" s="273" t="s">
        <v>122</v>
      </c>
      <c r="AH2702" s="273" t="s">
        <v>122</v>
      </c>
      <c r="AI2702" s="273" t="s">
        <v>123</v>
      </c>
      <c r="AJ2702" s="273" t="s">
        <v>200</v>
      </c>
      <c r="AK2702" s="273">
        <v>167506</v>
      </c>
      <c r="BV2702" s="336" t="s">
        <v>64</v>
      </c>
      <c r="BW2702" s="337" t="s">
        <v>75</v>
      </c>
      <c r="BX2702" s="337" t="s">
        <v>308</v>
      </c>
      <c r="BY2702" s="337" t="s">
        <v>308</v>
      </c>
      <c r="BZ2702" s="337" t="s">
        <v>86</v>
      </c>
      <c r="CA2702" s="337" t="s">
        <v>87</v>
      </c>
      <c r="CB2702" s="337" t="s">
        <v>233</v>
      </c>
      <c r="CC2702" s="337" t="s">
        <v>234</v>
      </c>
      <c r="CD2702" s="338">
        <v>1</v>
      </c>
      <c r="CE2702" s="335">
        <v>45200</v>
      </c>
      <c r="CF2702" s="337"/>
      <c r="CG2702" s="337" t="s">
        <v>181</v>
      </c>
      <c r="CH2702" s="337"/>
      <c r="CI2702" s="337" t="s">
        <v>181</v>
      </c>
      <c r="CJ2702" s="337" t="s">
        <v>1320</v>
      </c>
      <c r="CK2702" s="337"/>
      <c r="CL2702" s="337"/>
      <c r="CM2702" s="337" t="s">
        <v>73</v>
      </c>
      <c r="CN2702" s="337">
        <v>3</v>
      </c>
    </row>
    <row r="2703" spans="4:92">
      <c r="D2703" s="273" t="s">
        <v>83</v>
      </c>
      <c r="E2703" s="273" t="s">
        <v>63</v>
      </c>
      <c r="F2703" s="273" t="s">
        <v>84</v>
      </c>
      <c r="G2703" s="273" t="s">
        <v>106</v>
      </c>
      <c r="H2703" s="274">
        <v>45078</v>
      </c>
      <c r="I2703" s="273">
        <v>12407</v>
      </c>
      <c r="J2703" s="273">
        <v>4</v>
      </c>
      <c r="K2703" s="273">
        <v>6087</v>
      </c>
      <c r="L2703" s="273" t="s">
        <v>66</v>
      </c>
      <c r="M2703" s="273">
        <v>785.05416000000002</v>
      </c>
      <c r="N2703" s="273" t="s">
        <v>67</v>
      </c>
      <c r="P2703" s="273" t="s">
        <v>92</v>
      </c>
      <c r="Q2703" s="273" t="s">
        <v>69</v>
      </c>
      <c r="R2703" s="273" t="s">
        <v>70</v>
      </c>
      <c r="S2703" s="273" t="s">
        <v>834</v>
      </c>
      <c r="T2703" s="273" t="s">
        <v>835</v>
      </c>
      <c r="U2703" s="273" t="s">
        <v>73</v>
      </c>
      <c r="V2703" s="273" t="s">
        <v>836</v>
      </c>
      <c r="W2703" s="273">
        <v>197745</v>
      </c>
      <c r="X2703" s="273" t="s">
        <v>83</v>
      </c>
      <c r="Y2703" s="273" t="s">
        <v>63</v>
      </c>
      <c r="Z2703" s="273" t="s">
        <v>504</v>
      </c>
      <c r="AA2703" s="273" t="s">
        <v>567</v>
      </c>
      <c r="AB2703" s="274">
        <v>44927</v>
      </c>
      <c r="AC2703" s="273">
        <v>14734</v>
      </c>
      <c r="AD2703" s="273">
        <v>687</v>
      </c>
      <c r="AK2703" s="273">
        <v>277036</v>
      </c>
      <c r="BV2703" s="279" t="s">
        <v>64</v>
      </c>
      <c r="BW2703" s="280" t="s">
        <v>75</v>
      </c>
      <c r="BX2703" s="280" t="s">
        <v>308</v>
      </c>
      <c r="BY2703" s="280" t="s">
        <v>308</v>
      </c>
      <c r="BZ2703" s="280" t="s">
        <v>86</v>
      </c>
      <c r="CA2703" s="280" t="s">
        <v>87</v>
      </c>
      <c r="CB2703" s="280" t="s">
        <v>233</v>
      </c>
      <c r="CC2703" s="280" t="s">
        <v>234</v>
      </c>
      <c r="CD2703" s="281">
        <v>1</v>
      </c>
      <c r="CE2703" s="277">
        <v>45200</v>
      </c>
      <c r="CF2703" s="280"/>
      <c r="CG2703" s="280" t="s">
        <v>181</v>
      </c>
      <c r="CH2703" s="280"/>
      <c r="CI2703" s="280" t="s">
        <v>181</v>
      </c>
      <c r="CJ2703" s="280" t="s">
        <v>1320</v>
      </c>
      <c r="CK2703" s="280"/>
      <c r="CL2703" s="280"/>
      <c r="CM2703" s="280" t="s">
        <v>73</v>
      </c>
      <c r="CN2703" s="280">
        <v>3</v>
      </c>
    </row>
    <row r="2704" spans="4:92">
      <c r="D2704" s="273" t="s">
        <v>83</v>
      </c>
      <c r="E2704" s="273" t="s">
        <v>63</v>
      </c>
      <c r="F2704" s="273" t="s">
        <v>84</v>
      </c>
      <c r="G2704" s="273" t="s">
        <v>106</v>
      </c>
      <c r="H2704" s="274">
        <v>45078</v>
      </c>
      <c r="I2704" s="273">
        <v>12407</v>
      </c>
      <c r="J2704" s="273">
        <v>4</v>
      </c>
      <c r="K2704" s="273">
        <v>65780</v>
      </c>
      <c r="L2704" s="273" t="s">
        <v>66</v>
      </c>
      <c r="M2704" s="273">
        <v>11618.74296</v>
      </c>
      <c r="N2704" s="273" t="s">
        <v>67</v>
      </c>
      <c r="P2704" s="273" t="s">
        <v>1011</v>
      </c>
      <c r="Q2704" s="273" t="s">
        <v>69</v>
      </c>
      <c r="R2704" s="273" t="s">
        <v>70</v>
      </c>
      <c r="S2704" s="273" t="s">
        <v>1041</v>
      </c>
      <c r="T2704" s="273" t="s">
        <v>1042</v>
      </c>
      <c r="U2704" s="273" t="s">
        <v>73</v>
      </c>
      <c r="V2704" s="273" t="s">
        <v>1043</v>
      </c>
      <c r="W2704" s="273">
        <v>197761</v>
      </c>
      <c r="X2704" s="273" t="s">
        <v>83</v>
      </c>
      <c r="Y2704" s="273" t="s">
        <v>63</v>
      </c>
      <c r="Z2704" s="273" t="s">
        <v>504</v>
      </c>
      <c r="AA2704" s="273" t="s">
        <v>567</v>
      </c>
      <c r="AB2704" s="274">
        <v>44927</v>
      </c>
      <c r="AC2704" s="273">
        <v>15318</v>
      </c>
      <c r="AD2704" s="273">
        <v>687</v>
      </c>
      <c r="AK2704" s="273">
        <v>283378</v>
      </c>
      <c r="BV2704" s="336" t="s">
        <v>64</v>
      </c>
      <c r="BW2704" s="337" t="s">
        <v>75</v>
      </c>
      <c r="BX2704" s="337" t="s">
        <v>308</v>
      </c>
      <c r="BY2704" s="337" t="s">
        <v>308</v>
      </c>
      <c r="BZ2704" s="337" t="s">
        <v>86</v>
      </c>
      <c r="CA2704" s="337" t="s">
        <v>87</v>
      </c>
      <c r="CB2704" s="337" t="s">
        <v>233</v>
      </c>
      <c r="CC2704" s="337" t="s">
        <v>234</v>
      </c>
      <c r="CD2704" s="338">
        <v>1</v>
      </c>
      <c r="CE2704" s="335">
        <v>45200</v>
      </c>
      <c r="CF2704" s="337"/>
      <c r="CG2704" s="337" t="s">
        <v>181</v>
      </c>
      <c r="CH2704" s="337"/>
      <c r="CI2704" s="337" t="s">
        <v>181</v>
      </c>
      <c r="CJ2704" s="337" t="s">
        <v>1320</v>
      </c>
      <c r="CK2704" s="337"/>
      <c r="CL2704" s="337"/>
      <c r="CM2704" s="337" t="s">
        <v>73</v>
      </c>
      <c r="CN2704" s="337">
        <v>3</v>
      </c>
    </row>
    <row r="2705" spans="4:92">
      <c r="D2705" s="273" t="s">
        <v>83</v>
      </c>
      <c r="E2705" s="273" t="s">
        <v>63</v>
      </c>
      <c r="F2705" s="273" t="s">
        <v>84</v>
      </c>
      <c r="G2705" s="273" t="s">
        <v>106</v>
      </c>
      <c r="H2705" s="274">
        <v>45078</v>
      </c>
      <c r="I2705" s="273">
        <v>12407</v>
      </c>
      <c r="J2705" s="273">
        <v>4</v>
      </c>
      <c r="K2705" s="273">
        <v>101338</v>
      </c>
      <c r="L2705" s="273" t="s">
        <v>66</v>
      </c>
      <c r="M2705" s="273">
        <v>14273.913280000001</v>
      </c>
      <c r="N2705" s="273" t="s">
        <v>67</v>
      </c>
      <c r="P2705" s="273" t="s">
        <v>68</v>
      </c>
      <c r="Q2705" s="273" t="s">
        <v>69</v>
      </c>
      <c r="R2705" s="273" t="s">
        <v>70</v>
      </c>
      <c r="S2705" s="273" t="s">
        <v>71</v>
      </c>
      <c r="T2705" s="273" t="s">
        <v>72</v>
      </c>
      <c r="U2705" s="273" t="s">
        <v>73</v>
      </c>
      <c r="V2705" s="273" t="s">
        <v>74</v>
      </c>
      <c r="W2705" s="273">
        <v>197778</v>
      </c>
      <c r="X2705" s="273" t="s">
        <v>83</v>
      </c>
      <c r="Y2705" s="273" t="s">
        <v>63</v>
      </c>
      <c r="Z2705" s="273" t="s">
        <v>504</v>
      </c>
      <c r="AA2705" s="273" t="s">
        <v>567</v>
      </c>
      <c r="AB2705" s="274">
        <v>44927</v>
      </c>
      <c r="AC2705" s="273">
        <v>15468</v>
      </c>
      <c r="AD2705" s="273">
        <v>687</v>
      </c>
      <c r="AK2705" s="273">
        <v>284524</v>
      </c>
      <c r="BV2705" s="279" t="s">
        <v>64</v>
      </c>
      <c r="BW2705" s="280" t="s">
        <v>75</v>
      </c>
      <c r="BX2705" s="280" t="s">
        <v>308</v>
      </c>
      <c r="BY2705" s="280" t="s">
        <v>308</v>
      </c>
      <c r="BZ2705" s="280" t="s">
        <v>86</v>
      </c>
      <c r="CA2705" s="280" t="s">
        <v>87</v>
      </c>
      <c r="CB2705" s="280" t="s">
        <v>225</v>
      </c>
      <c r="CC2705" s="280" t="s">
        <v>226</v>
      </c>
      <c r="CD2705" s="281">
        <v>5</v>
      </c>
      <c r="CE2705" s="277">
        <v>45200</v>
      </c>
      <c r="CF2705" s="280">
        <v>0</v>
      </c>
      <c r="CG2705" s="280" t="s">
        <v>90</v>
      </c>
      <c r="CH2705" s="280">
        <v>0</v>
      </c>
      <c r="CI2705" s="280" t="s">
        <v>80</v>
      </c>
      <c r="CJ2705" s="280"/>
      <c r="CK2705" s="280"/>
      <c r="CL2705" s="280"/>
      <c r="CM2705" s="280" t="s">
        <v>73</v>
      </c>
      <c r="CN2705" s="280">
        <v>3</v>
      </c>
    </row>
    <row r="2706" spans="4:92">
      <c r="D2706" s="273" t="s">
        <v>83</v>
      </c>
      <c r="E2706" s="273" t="s">
        <v>63</v>
      </c>
      <c r="F2706" s="273" t="s">
        <v>84</v>
      </c>
      <c r="G2706" s="273" t="s">
        <v>106</v>
      </c>
      <c r="H2706" s="274">
        <v>45078</v>
      </c>
      <c r="I2706" s="273">
        <v>12407</v>
      </c>
      <c r="J2706" s="273">
        <v>4</v>
      </c>
      <c r="K2706" s="273">
        <v>2618</v>
      </c>
      <c r="L2706" s="273" t="s">
        <v>66</v>
      </c>
      <c r="M2706" s="273">
        <v>308.44087999999999</v>
      </c>
      <c r="N2706" s="273" t="s">
        <v>67</v>
      </c>
      <c r="P2706" s="273" t="s">
        <v>92</v>
      </c>
      <c r="Q2706" s="273" t="s">
        <v>69</v>
      </c>
      <c r="R2706" s="273" t="s">
        <v>70</v>
      </c>
      <c r="S2706" s="273" t="s">
        <v>93</v>
      </c>
      <c r="T2706" s="273" t="s">
        <v>94</v>
      </c>
      <c r="U2706" s="273" t="s">
        <v>73</v>
      </c>
      <c r="V2706" s="273" t="s">
        <v>95</v>
      </c>
      <c r="W2706" s="273">
        <v>258656</v>
      </c>
      <c r="X2706" s="273" t="s">
        <v>83</v>
      </c>
      <c r="Y2706" s="273" t="s">
        <v>63</v>
      </c>
      <c r="Z2706" s="273" t="s">
        <v>504</v>
      </c>
      <c r="AA2706" s="273" t="s">
        <v>567</v>
      </c>
      <c r="AB2706" s="274">
        <v>44958</v>
      </c>
      <c r="AC2706" s="273">
        <v>12090</v>
      </c>
      <c r="AD2706" s="273">
        <v>687</v>
      </c>
      <c r="AK2706" s="273">
        <v>227153</v>
      </c>
      <c r="BV2706" s="336" t="s">
        <v>64</v>
      </c>
      <c r="BW2706" s="337" t="s">
        <v>75</v>
      </c>
      <c r="BX2706" s="337" t="s">
        <v>308</v>
      </c>
      <c r="BY2706" s="337" t="s">
        <v>308</v>
      </c>
      <c r="BZ2706" s="337" t="s">
        <v>86</v>
      </c>
      <c r="CA2706" s="337" t="s">
        <v>87</v>
      </c>
      <c r="CB2706" s="337" t="s">
        <v>225</v>
      </c>
      <c r="CC2706" s="337" t="s">
        <v>226</v>
      </c>
      <c r="CD2706" s="338">
        <v>5</v>
      </c>
      <c r="CE2706" s="335">
        <v>45200</v>
      </c>
      <c r="CF2706" s="337">
        <v>2165</v>
      </c>
      <c r="CG2706" s="337" t="s">
        <v>90</v>
      </c>
      <c r="CH2706" s="337">
        <v>2165</v>
      </c>
      <c r="CI2706" s="337" t="s">
        <v>80</v>
      </c>
      <c r="CJ2706" s="337"/>
      <c r="CK2706" s="337"/>
      <c r="CL2706" s="337"/>
      <c r="CM2706" s="337" t="s">
        <v>73</v>
      </c>
      <c r="CN2706" s="337">
        <v>3</v>
      </c>
    </row>
    <row r="2707" spans="4:92">
      <c r="D2707" s="273" t="s">
        <v>83</v>
      </c>
      <c r="E2707" s="273" t="s">
        <v>63</v>
      </c>
      <c r="F2707" s="273" t="s">
        <v>84</v>
      </c>
      <c r="G2707" s="273" t="s">
        <v>106</v>
      </c>
      <c r="H2707" s="274">
        <v>45078</v>
      </c>
      <c r="I2707" s="273">
        <v>12407</v>
      </c>
      <c r="J2707" s="273">
        <v>4</v>
      </c>
      <c r="K2707" s="273">
        <v>0</v>
      </c>
      <c r="L2707" s="273" t="s">
        <v>66</v>
      </c>
      <c r="N2707" s="273" t="s">
        <v>107</v>
      </c>
      <c r="W2707" s="273">
        <v>197744</v>
      </c>
      <c r="X2707" s="273" t="s">
        <v>83</v>
      </c>
      <c r="Y2707" s="273" t="s">
        <v>63</v>
      </c>
      <c r="Z2707" s="273" t="s">
        <v>504</v>
      </c>
      <c r="AA2707" s="273" t="s">
        <v>567</v>
      </c>
      <c r="AB2707" s="274">
        <v>44958</v>
      </c>
      <c r="AC2707" s="273">
        <v>12110</v>
      </c>
      <c r="AD2707" s="273">
        <v>687</v>
      </c>
      <c r="AE2707" s="273">
        <v>0</v>
      </c>
      <c r="AF2707" s="273" t="s">
        <v>90</v>
      </c>
      <c r="AG2707" s="273" t="s">
        <v>122</v>
      </c>
      <c r="AH2707" s="273" t="s">
        <v>122</v>
      </c>
      <c r="AI2707" s="273" t="s">
        <v>123</v>
      </c>
      <c r="AJ2707" s="273" t="s">
        <v>200</v>
      </c>
      <c r="AK2707" s="273">
        <v>294573</v>
      </c>
      <c r="BV2707" s="279" t="s">
        <v>64</v>
      </c>
      <c r="BW2707" s="280" t="s">
        <v>75</v>
      </c>
      <c r="BX2707" s="280" t="s">
        <v>308</v>
      </c>
      <c r="BY2707" s="280" t="s">
        <v>308</v>
      </c>
      <c r="BZ2707" s="280" t="s">
        <v>86</v>
      </c>
      <c r="CA2707" s="280" t="s">
        <v>87</v>
      </c>
      <c r="CB2707" s="280" t="s">
        <v>225</v>
      </c>
      <c r="CC2707" s="280" t="s">
        <v>226</v>
      </c>
      <c r="CD2707" s="281">
        <v>5</v>
      </c>
      <c r="CE2707" s="277">
        <v>45200</v>
      </c>
      <c r="CF2707" s="280">
        <v>0</v>
      </c>
      <c r="CG2707" s="280" t="s">
        <v>90</v>
      </c>
      <c r="CH2707" s="280">
        <v>0</v>
      </c>
      <c r="CI2707" s="280" t="s">
        <v>80</v>
      </c>
      <c r="CJ2707" s="280"/>
      <c r="CK2707" s="280"/>
      <c r="CL2707" s="280"/>
      <c r="CM2707" s="280" t="s">
        <v>73</v>
      </c>
      <c r="CN2707" s="280">
        <v>3</v>
      </c>
    </row>
    <row r="2708" spans="4:92">
      <c r="D2708" s="273" t="s">
        <v>83</v>
      </c>
      <c r="E2708" s="273" t="s">
        <v>63</v>
      </c>
      <c r="F2708" s="273" t="s">
        <v>84</v>
      </c>
      <c r="G2708" s="273" t="s">
        <v>106</v>
      </c>
      <c r="H2708" s="274">
        <v>45078</v>
      </c>
      <c r="I2708" s="273">
        <v>12407</v>
      </c>
      <c r="J2708" s="273">
        <v>4</v>
      </c>
      <c r="K2708" s="273">
        <v>25077</v>
      </c>
      <c r="L2708" s="273" t="s">
        <v>66</v>
      </c>
      <c r="M2708" s="273">
        <v>7624.93336</v>
      </c>
      <c r="N2708" s="273" t="s">
        <v>115</v>
      </c>
      <c r="W2708" s="273">
        <v>197743</v>
      </c>
      <c r="X2708" s="273" t="s">
        <v>83</v>
      </c>
      <c r="Y2708" s="273" t="s">
        <v>63</v>
      </c>
      <c r="Z2708" s="273" t="s">
        <v>504</v>
      </c>
      <c r="AA2708" s="273" t="s">
        <v>567</v>
      </c>
      <c r="AB2708" s="274">
        <v>44986</v>
      </c>
      <c r="AC2708" s="273">
        <v>12095</v>
      </c>
      <c r="AD2708" s="273">
        <v>687</v>
      </c>
      <c r="AK2708" s="273">
        <v>227172</v>
      </c>
      <c r="BV2708" s="336" t="s">
        <v>64</v>
      </c>
      <c r="BW2708" s="337" t="s">
        <v>75</v>
      </c>
      <c r="BX2708" s="337" t="s">
        <v>308</v>
      </c>
      <c r="BY2708" s="337" t="s">
        <v>308</v>
      </c>
      <c r="BZ2708" s="337" t="s">
        <v>86</v>
      </c>
      <c r="CA2708" s="337" t="s">
        <v>87</v>
      </c>
      <c r="CB2708" s="337" t="s">
        <v>225</v>
      </c>
      <c r="CC2708" s="337" t="s">
        <v>226</v>
      </c>
      <c r="CD2708" s="338">
        <v>5</v>
      </c>
      <c r="CE2708" s="335">
        <v>45200</v>
      </c>
      <c r="CF2708" s="337">
        <v>0</v>
      </c>
      <c r="CG2708" s="337" t="s">
        <v>90</v>
      </c>
      <c r="CH2708" s="337">
        <v>0</v>
      </c>
      <c r="CI2708" s="337" t="s">
        <v>80</v>
      </c>
      <c r="CJ2708" s="337"/>
      <c r="CK2708" s="337"/>
      <c r="CL2708" s="337"/>
      <c r="CM2708" s="337" t="s">
        <v>73</v>
      </c>
      <c r="CN2708" s="337">
        <v>3</v>
      </c>
    </row>
    <row r="2709" spans="4:92">
      <c r="D2709" s="273" t="s">
        <v>83</v>
      </c>
      <c r="E2709" s="273" t="s">
        <v>63</v>
      </c>
      <c r="F2709" s="273" t="s">
        <v>84</v>
      </c>
      <c r="G2709" s="273" t="s">
        <v>106</v>
      </c>
      <c r="H2709" s="274">
        <v>45108</v>
      </c>
      <c r="I2709" s="273">
        <v>12676</v>
      </c>
      <c r="J2709" s="273">
        <v>4</v>
      </c>
      <c r="K2709" s="273">
        <v>10798</v>
      </c>
      <c r="L2709" s="273" t="s">
        <v>66</v>
      </c>
      <c r="M2709" s="273">
        <v>1392.6237599999999</v>
      </c>
      <c r="N2709" s="273" t="s">
        <v>67</v>
      </c>
      <c r="P2709" s="273" t="s">
        <v>92</v>
      </c>
      <c r="Q2709" s="273" t="s">
        <v>69</v>
      </c>
      <c r="R2709" s="273" t="s">
        <v>70</v>
      </c>
      <c r="S2709" s="273" t="s">
        <v>834</v>
      </c>
      <c r="T2709" s="273" t="s">
        <v>835</v>
      </c>
      <c r="U2709" s="273" t="s">
        <v>73</v>
      </c>
      <c r="V2709" s="273" t="s">
        <v>836</v>
      </c>
      <c r="W2709" s="273">
        <v>211505</v>
      </c>
      <c r="X2709" s="273" t="s">
        <v>83</v>
      </c>
      <c r="Y2709" s="273" t="s">
        <v>63</v>
      </c>
      <c r="Z2709" s="273" t="s">
        <v>504</v>
      </c>
      <c r="AA2709" s="273" t="s">
        <v>567</v>
      </c>
      <c r="AB2709" s="274">
        <v>44986</v>
      </c>
      <c r="AC2709" s="273">
        <v>12115</v>
      </c>
      <c r="AD2709" s="273">
        <v>687</v>
      </c>
      <c r="AE2709" s="273">
        <v>0</v>
      </c>
      <c r="AF2709" s="273" t="s">
        <v>90</v>
      </c>
      <c r="AG2709" s="273" t="s">
        <v>122</v>
      </c>
      <c r="AH2709" s="273" t="s">
        <v>122</v>
      </c>
      <c r="AI2709" s="273" t="s">
        <v>123</v>
      </c>
      <c r="AJ2709" s="273" t="s">
        <v>200</v>
      </c>
      <c r="AK2709" s="273">
        <v>294588</v>
      </c>
      <c r="BV2709" s="279" t="s">
        <v>64</v>
      </c>
      <c r="BW2709" s="280" t="s">
        <v>75</v>
      </c>
      <c r="BX2709" s="280" t="s">
        <v>308</v>
      </c>
      <c r="BY2709" s="280" t="s">
        <v>308</v>
      </c>
      <c r="BZ2709" s="280" t="s">
        <v>86</v>
      </c>
      <c r="CA2709" s="280" t="s">
        <v>87</v>
      </c>
      <c r="CB2709" s="280" t="s">
        <v>225</v>
      </c>
      <c r="CC2709" s="280" t="s">
        <v>226</v>
      </c>
      <c r="CD2709" s="281">
        <v>5</v>
      </c>
      <c r="CE2709" s="277">
        <v>45231</v>
      </c>
      <c r="CF2709" s="280">
        <v>0</v>
      </c>
      <c r="CG2709" s="280" t="s">
        <v>90</v>
      </c>
      <c r="CH2709" s="280">
        <v>0</v>
      </c>
      <c r="CI2709" s="280" t="s">
        <v>80</v>
      </c>
      <c r="CJ2709" s="280"/>
      <c r="CK2709" s="280"/>
      <c r="CL2709" s="280"/>
      <c r="CM2709" s="280" t="s">
        <v>73</v>
      </c>
      <c r="CN2709" s="280">
        <v>3</v>
      </c>
    </row>
    <row r="2710" spans="4:92">
      <c r="D2710" s="273" t="s">
        <v>83</v>
      </c>
      <c r="E2710" s="273" t="s">
        <v>63</v>
      </c>
      <c r="F2710" s="273" t="s">
        <v>84</v>
      </c>
      <c r="G2710" s="273" t="s">
        <v>106</v>
      </c>
      <c r="H2710" s="274">
        <v>45108</v>
      </c>
      <c r="I2710" s="273">
        <v>12676</v>
      </c>
      <c r="J2710" s="273">
        <v>4</v>
      </c>
      <c r="K2710" s="273">
        <v>80098</v>
      </c>
      <c r="L2710" s="273" t="s">
        <v>66</v>
      </c>
      <c r="M2710" s="273">
        <v>14147.743280000001</v>
      </c>
      <c r="N2710" s="273" t="s">
        <v>67</v>
      </c>
      <c r="P2710" s="273" t="s">
        <v>1011</v>
      </c>
      <c r="Q2710" s="273" t="s">
        <v>69</v>
      </c>
      <c r="R2710" s="273" t="s">
        <v>70</v>
      </c>
      <c r="S2710" s="273" t="s">
        <v>1041</v>
      </c>
      <c r="T2710" s="273" t="s">
        <v>1042</v>
      </c>
      <c r="U2710" s="273" t="s">
        <v>73</v>
      </c>
      <c r="V2710" s="273" t="s">
        <v>1043</v>
      </c>
      <c r="W2710" s="273">
        <v>211521</v>
      </c>
      <c r="X2710" s="273" t="s">
        <v>83</v>
      </c>
      <c r="Y2710" s="273" t="s">
        <v>63</v>
      </c>
      <c r="Z2710" s="273" t="s">
        <v>172</v>
      </c>
      <c r="AA2710" s="273" t="s">
        <v>487</v>
      </c>
      <c r="AB2710" s="274">
        <v>45078</v>
      </c>
      <c r="AC2710" s="273">
        <v>12507</v>
      </c>
      <c r="AD2710" s="273">
        <v>74</v>
      </c>
      <c r="AE2710" s="273">
        <v>4.3040000000000003</v>
      </c>
      <c r="AF2710" s="273" t="s">
        <v>90</v>
      </c>
      <c r="AG2710" s="273" t="s">
        <v>884</v>
      </c>
      <c r="AH2710" s="273" t="s">
        <v>1195</v>
      </c>
      <c r="AI2710" s="273" t="s">
        <v>123</v>
      </c>
      <c r="AJ2710" s="273" t="s">
        <v>200</v>
      </c>
      <c r="AK2710" s="273">
        <v>195806</v>
      </c>
      <c r="BV2710" s="336" t="s">
        <v>64</v>
      </c>
      <c r="BW2710" s="337" t="s">
        <v>75</v>
      </c>
      <c r="BX2710" s="337" t="s">
        <v>308</v>
      </c>
      <c r="BY2710" s="337" t="s">
        <v>308</v>
      </c>
      <c r="BZ2710" s="337" t="s">
        <v>86</v>
      </c>
      <c r="CA2710" s="337" t="s">
        <v>87</v>
      </c>
      <c r="CB2710" s="337" t="s">
        <v>225</v>
      </c>
      <c r="CC2710" s="337" t="s">
        <v>226</v>
      </c>
      <c r="CD2710" s="338">
        <v>5</v>
      </c>
      <c r="CE2710" s="335">
        <v>45231</v>
      </c>
      <c r="CF2710" s="337">
        <v>0</v>
      </c>
      <c r="CG2710" s="337" t="s">
        <v>90</v>
      </c>
      <c r="CH2710" s="337">
        <v>0</v>
      </c>
      <c r="CI2710" s="337" t="s">
        <v>80</v>
      </c>
      <c r="CJ2710" s="337"/>
      <c r="CK2710" s="337"/>
      <c r="CL2710" s="337"/>
      <c r="CM2710" s="337" t="s">
        <v>73</v>
      </c>
      <c r="CN2710" s="337">
        <v>3</v>
      </c>
    </row>
    <row r="2711" spans="4:92">
      <c r="D2711" s="273" t="s">
        <v>83</v>
      </c>
      <c r="E2711" s="273" t="s">
        <v>63</v>
      </c>
      <c r="F2711" s="273" t="s">
        <v>84</v>
      </c>
      <c r="G2711" s="273" t="s">
        <v>106</v>
      </c>
      <c r="H2711" s="274">
        <v>45108</v>
      </c>
      <c r="I2711" s="273">
        <v>12676</v>
      </c>
      <c r="J2711" s="273">
        <v>4</v>
      </c>
      <c r="K2711" s="273">
        <v>104581</v>
      </c>
      <c r="L2711" s="273" t="s">
        <v>66</v>
      </c>
      <c r="M2711" s="273">
        <v>14730.69752</v>
      </c>
      <c r="N2711" s="273" t="s">
        <v>67</v>
      </c>
      <c r="P2711" s="273" t="s">
        <v>68</v>
      </c>
      <c r="Q2711" s="273" t="s">
        <v>69</v>
      </c>
      <c r="R2711" s="273" t="s">
        <v>70</v>
      </c>
      <c r="S2711" s="273" t="s">
        <v>71</v>
      </c>
      <c r="T2711" s="273" t="s">
        <v>72</v>
      </c>
      <c r="U2711" s="273" t="s">
        <v>73</v>
      </c>
      <c r="V2711" s="273" t="s">
        <v>74</v>
      </c>
      <c r="W2711" s="273">
        <v>211538</v>
      </c>
      <c r="X2711" s="273" t="s">
        <v>83</v>
      </c>
      <c r="Y2711" s="273" t="s">
        <v>63</v>
      </c>
      <c r="Z2711" s="273" t="s">
        <v>172</v>
      </c>
      <c r="AA2711" s="273" t="s">
        <v>487</v>
      </c>
      <c r="AB2711" s="274">
        <v>45078</v>
      </c>
      <c r="AC2711" s="273">
        <v>12507</v>
      </c>
      <c r="AD2711" s="273">
        <v>74</v>
      </c>
      <c r="AE2711" s="273">
        <v>11.06</v>
      </c>
      <c r="AF2711" s="273" t="s">
        <v>90</v>
      </c>
      <c r="AG2711" s="273" t="s">
        <v>798</v>
      </c>
      <c r="AH2711" s="273" t="s">
        <v>1412</v>
      </c>
      <c r="AI2711" s="273" t="s">
        <v>123</v>
      </c>
      <c r="AJ2711" s="273" t="s">
        <v>200</v>
      </c>
      <c r="AK2711" s="273">
        <v>195812</v>
      </c>
      <c r="BV2711" s="279" t="s">
        <v>64</v>
      </c>
      <c r="BW2711" s="280" t="s">
        <v>75</v>
      </c>
      <c r="BX2711" s="280" t="s">
        <v>308</v>
      </c>
      <c r="BY2711" s="280" t="s">
        <v>308</v>
      </c>
      <c r="BZ2711" s="280" t="s">
        <v>86</v>
      </c>
      <c r="CA2711" s="280" t="s">
        <v>87</v>
      </c>
      <c r="CB2711" s="280" t="s">
        <v>225</v>
      </c>
      <c r="CC2711" s="280" t="s">
        <v>226</v>
      </c>
      <c r="CD2711" s="281">
        <v>5</v>
      </c>
      <c r="CE2711" s="277">
        <v>45231</v>
      </c>
      <c r="CF2711" s="280">
        <v>2550</v>
      </c>
      <c r="CG2711" s="280" t="s">
        <v>90</v>
      </c>
      <c r="CH2711" s="280">
        <v>2550</v>
      </c>
      <c r="CI2711" s="280" t="s">
        <v>80</v>
      </c>
      <c r="CJ2711" s="280"/>
      <c r="CK2711" s="280"/>
      <c r="CL2711" s="280"/>
      <c r="CM2711" s="280" t="s">
        <v>73</v>
      </c>
      <c r="CN2711" s="280">
        <v>3</v>
      </c>
    </row>
    <row r="2712" spans="4:92">
      <c r="D2712" s="273" t="s">
        <v>83</v>
      </c>
      <c r="E2712" s="273" t="s">
        <v>63</v>
      </c>
      <c r="F2712" s="273" t="s">
        <v>84</v>
      </c>
      <c r="G2712" s="273" t="s">
        <v>106</v>
      </c>
      <c r="H2712" s="274">
        <v>45108</v>
      </c>
      <c r="I2712" s="273">
        <v>12676</v>
      </c>
      <c r="J2712" s="273">
        <v>4</v>
      </c>
      <c r="K2712" s="273">
        <v>4364</v>
      </c>
      <c r="L2712" s="273" t="s">
        <v>66</v>
      </c>
      <c r="M2712" s="273">
        <v>514.12239999999997</v>
      </c>
      <c r="N2712" s="273" t="s">
        <v>67</v>
      </c>
      <c r="P2712" s="273" t="s">
        <v>92</v>
      </c>
      <c r="Q2712" s="273" t="s">
        <v>69</v>
      </c>
      <c r="R2712" s="273" t="s">
        <v>70</v>
      </c>
      <c r="S2712" s="273" t="s">
        <v>93</v>
      </c>
      <c r="T2712" s="273" t="s">
        <v>94</v>
      </c>
      <c r="U2712" s="273" t="s">
        <v>73</v>
      </c>
      <c r="V2712" s="273" t="s">
        <v>95</v>
      </c>
      <c r="W2712" s="273">
        <v>258690</v>
      </c>
      <c r="X2712" s="273" t="s">
        <v>83</v>
      </c>
      <c r="Y2712" s="273" t="s">
        <v>63</v>
      </c>
      <c r="Z2712" s="273" t="s">
        <v>172</v>
      </c>
      <c r="AA2712" s="273" t="s">
        <v>487</v>
      </c>
      <c r="AB2712" s="274">
        <v>45078</v>
      </c>
      <c r="AC2712" s="273">
        <v>12507</v>
      </c>
      <c r="AD2712" s="273">
        <v>74</v>
      </c>
      <c r="AE2712" s="273">
        <v>0.75700000000000001</v>
      </c>
      <c r="AF2712" s="273" t="s">
        <v>90</v>
      </c>
      <c r="AH2712" s="273" t="s">
        <v>1318</v>
      </c>
      <c r="AI2712" s="273" t="s">
        <v>123</v>
      </c>
      <c r="AJ2712" s="273" t="s">
        <v>200</v>
      </c>
      <c r="AK2712" s="273">
        <v>195818</v>
      </c>
      <c r="BV2712" s="336" t="s">
        <v>64</v>
      </c>
      <c r="BW2712" s="337" t="s">
        <v>75</v>
      </c>
      <c r="BX2712" s="337" t="s">
        <v>308</v>
      </c>
      <c r="BY2712" s="337" t="s">
        <v>308</v>
      </c>
      <c r="BZ2712" s="337" t="s">
        <v>86</v>
      </c>
      <c r="CA2712" s="337" t="s">
        <v>87</v>
      </c>
      <c r="CB2712" s="337" t="s">
        <v>225</v>
      </c>
      <c r="CC2712" s="337" t="s">
        <v>226</v>
      </c>
      <c r="CD2712" s="338">
        <v>5</v>
      </c>
      <c r="CE2712" s="335">
        <v>45231</v>
      </c>
      <c r="CF2712" s="337">
        <v>0</v>
      </c>
      <c r="CG2712" s="337" t="s">
        <v>90</v>
      </c>
      <c r="CH2712" s="337">
        <v>0</v>
      </c>
      <c r="CI2712" s="337" t="s">
        <v>80</v>
      </c>
      <c r="CJ2712" s="337"/>
      <c r="CK2712" s="337"/>
      <c r="CL2712" s="337"/>
      <c r="CM2712" s="337" t="s">
        <v>73</v>
      </c>
      <c r="CN2712" s="337">
        <v>3</v>
      </c>
    </row>
    <row r="2713" spans="4:92">
      <c r="D2713" s="273" t="s">
        <v>83</v>
      </c>
      <c r="E2713" s="273" t="s">
        <v>63</v>
      </c>
      <c r="F2713" s="273" t="s">
        <v>84</v>
      </c>
      <c r="G2713" s="273" t="s">
        <v>106</v>
      </c>
      <c r="H2713" s="274">
        <v>45108</v>
      </c>
      <c r="I2713" s="273">
        <v>12676</v>
      </c>
      <c r="J2713" s="273">
        <v>4</v>
      </c>
      <c r="K2713" s="273">
        <v>0</v>
      </c>
      <c r="L2713" s="273" t="s">
        <v>66</v>
      </c>
      <c r="N2713" s="273" t="s">
        <v>107</v>
      </c>
      <c r="W2713" s="273">
        <v>211504</v>
      </c>
      <c r="X2713" s="273" t="s">
        <v>83</v>
      </c>
      <c r="Y2713" s="273" t="s">
        <v>63</v>
      </c>
      <c r="Z2713" s="273" t="s">
        <v>172</v>
      </c>
      <c r="AA2713" s="273" t="s">
        <v>487</v>
      </c>
      <c r="AB2713" s="274">
        <v>45078</v>
      </c>
      <c r="AC2713" s="273">
        <v>12507</v>
      </c>
      <c r="AD2713" s="273">
        <v>74</v>
      </c>
      <c r="AE2713" s="273">
        <v>1.3520000000000001</v>
      </c>
      <c r="AF2713" s="273" t="s">
        <v>90</v>
      </c>
      <c r="AH2713" s="273" t="s">
        <v>1319</v>
      </c>
      <c r="AI2713" s="273" t="s">
        <v>123</v>
      </c>
      <c r="AJ2713" s="273" t="s">
        <v>200</v>
      </c>
      <c r="AK2713" s="273">
        <v>195824</v>
      </c>
      <c r="BV2713" s="279" t="s">
        <v>64</v>
      </c>
      <c r="BW2713" s="280" t="s">
        <v>75</v>
      </c>
      <c r="BX2713" s="280" t="s">
        <v>308</v>
      </c>
      <c r="BY2713" s="280" t="s">
        <v>308</v>
      </c>
      <c r="BZ2713" s="280" t="s">
        <v>86</v>
      </c>
      <c r="CA2713" s="280" t="s">
        <v>87</v>
      </c>
      <c r="CB2713" s="280" t="s">
        <v>233</v>
      </c>
      <c r="CC2713" s="280" t="s">
        <v>234</v>
      </c>
      <c r="CD2713" s="281">
        <v>1</v>
      </c>
      <c r="CE2713" s="277">
        <v>45231</v>
      </c>
      <c r="CF2713" s="280"/>
      <c r="CG2713" s="280" t="s">
        <v>181</v>
      </c>
      <c r="CH2713" s="280"/>
      <c r="CI2713" s="280" t="s">
        <v>181</v>
      </c>
      <c r="CJ2713" s="280" t="s">
        <v>1657</v>
      </c>
      <c r="CK2713" s="280"/>
      <c r="CL2713" s="280"/>
      <c r="CM2713" s="280" t="s">
        <v>73</v>
      </c>
      <c r="CN2713" s="280">
        <v>3</v>
      </c>
    </row>
    <row r="2714" spans="4:92">
      <c r="D2714" s="273" t="s">
        <v>83</v>
      </c>
      <c r="E2714" s="273" t="s">
        <v>63</v>
      </c>
      <c r="F2714" s="273" t="s">
        <v>84</v>
      </c>
      <c r="G2714" s="273" t="s">
        <v>106</v>
      </c>
      <c r="H2714" s="274">
        <v>45108</v>
      </c>
      <c r="I2714" s="273">
        <v>12676</v>
      </c>
      <c r="J2714" s="273">
        <v>4</v>
      </c>
      <c r="K2714" s="273">
        <v>51759</v>
      </c>
      <c r="L2714" s="273" t="s">
        <v>66</v>
      </c>
      <c r="M2714" s="273">
        <v>11052.589679999999</v>
      </c>
      <c r="N2714" s="273" t="s">
        <v>115</v>
      </c>
      <c r="W2714" s="273">
        <v>211503</v>
      </c>
      <c r="X2714" s="273" t="s">
        <v>83</v>
      </c>
      <c r="Y2714" s="273" t="s">
        <v>63</v>
      </c>
      <c r="Z2714" s="273" t="s">
        <v>172</v>
      </c>
      <c r="AA2714" s="273" t="s">
        <v>487</v>
      </c>
      <c r="AB2714" s="274">
        <v>45078</v>
      </c>
      <c r="AC2714" s="273">
        <v>12507</v>
      </c>
      <c r="AD2714" s="273">
        <v>74</v>
      </c>
      <c r="AE2714" s="273">
        <v>9.8000000000000007</v>
      </c>
      <c r="AF2714" s="273" t="s">
        <v>90</v>
      </c>
      <c r="AG2714" s="273" t="s">
        <v>703</v>
      </c>
      <c r="AH2714" s="273" t="s">
        <v>1302</v>
      </c>
      <c r="AI2714" s="273" t="s">
        <v>123</v>
      </c>
      <c r="AJ2714" s="273" t="s">
        <v>124</v>
      </c>
      <c r="AK2714" s="273">
        <v>195829</v>
      </c>
      <c r="BV2714" s="336" t="s">
        <v>64</v>
      </c>
      <c r="BW2714" s="337" t="s">
        <v>75</v>
      </c>
      <c r="BX2714" s="337" t="s">
        <v>308</v>
      </c>
      <c r="BY2714" s="337" t="s">
        <v>308</v>
      </c>
      <c r="BZ2714" s="337" t="s">
        <v>86</v>
      </c>
      <c r="CA2714" s="337" t="s">
        <v>87</v>
      </c>
      <c r="CB2714" s="337" t="s">
        <v>233</v>
      </c>
      <c r="CC2714" s="337" t="s">
        <v>234</v>
      </c>
      <c r="CD2714" s="338">
        <v>1</v>
      </c>
      <c r="CE2714" s="335">
        <v>45231</v>
      </c>
      <c r="CF2714" s="337"/>
      <c r="CG2714" s="337" t="s">
        <v>181</v>
      </c>
      <c r="CH2714" s="337"/>
      <c r="CI2714" s="337" t="s">
        <v>181</v>
      </c>
      <c r="CJ2714" s="337" t="s">
        <v>1657</v>
      </c>
      <c r="CK2714" s="337"/>
      <c r="CL2714" s="337"/>
      <c r="CM2714" s="337" t="s">
        <v>73</v>
      </c>
      <c r="CN2714" s="337">
        <v>3</v>
      </c>
    </row>
    <row r="2715" spans="4:92">
      <c r="D2715" s="273" t="s">
        <v>83</v>
      </c>
      <c r="E2715" s="273" t="s">
        <v>63</v>
      </c>
      <c r="F2715" s="273" t="s">
        <v>84</v>
      </c>
      <c r="G2715" s="273" t="s">
        <v>106</v>
      </c>
      <c r="H2715" s="274">
        <v>45139</v>
      </c>
      <c r="I2715" s="273">
        <v>13351</v>
      </c>
      <c r="J2715" s="273">
        <v>4</v>
      </c>
      <c r="K2715" s="273">
        <v>12826</v>
      </c>
      <c r="L2715" s="273" t="s">
        <v>66</v>
      </c>
      <c r="M2715" s="273">
        <v>1654.17824</v>
      </c>
      <c r="N2715" s="273" t="s">
        <v>67</v>
      </c>
      <c r="P2715" s="273" t="s">
        <v>92</v>
      </c>
      <c r="Q2715" s="273" t="s">
        <v>69</v>
      </c>
      <c r="R2715" s="273" t="s">
        <v>70</v>
      </c>
      <c r="S2715" s="273" t="s">
        <v>834</v>
      </c>
      <c r="T2715" s="273" t="s">
        <v>835</v>
      </c>
      <c r="U2715" s="273" t="s">
        <v>73</v>
      </c>
      <c r="V2715" s="273" t="s">
        <v>836</v>
      </c>
      <c r="W2715" s="273">
        <v>228540</v>
      </c>
      <c r="X2715" s="273" t="s">
        <v>83</v>
      </c>
      <c r="Y2715" s="273" t="s">
        <v>63</v>
      </c>
      <c r="Z2715" s="273" t="s">
        <v>172</v>
      </c>
      <c r="AA2715" s="273" t="s">
        <v>487</v>
      </c>
      <c r="AB2715" s="274">
        <v>45078</v>
      </c>
      <c r="AC2715" s="273">
        <v>12507</v>
      </c>
      <c r="AD2715" s="273">
        <v>74</v>
      </c>
      <c r="AE2715" s="273">
        <v>0.16900000000000001</v>
      </c>
      <c r="AF2715" s="273" t="s">
        <v>90</v>
      </c>
      <c r="AG2715" s="273" t="s">
        <v>837</v>
      </c>
      <c r="AH2715" s="273" t="s">
        <v>223</v>
      </c>
      <c r="AI2715" s="273" t="s">
        <v>199</v>
      </c>
      <c r="AJ2715" s="273" t="s">
        <v>200</v>
      </c>
      <c r="AK2715" s="273">
        <v>195835</v>
      </c>
      <c r="BV2715" s="279" t="s">
        <v>64</v>
      </c>
      <c r="BW2715" s="280" t="s">
        <v>75</v>
      </c>
      <c r="BX2715" s="280" t="s">
        <v>308</v>
      </c>
      <c r="BY2715" s="280" t="s">
        <v>308</v>
      </c>
      <c r="BZ2715" s="280" t="s">
        <v>86</v>
      </c>
      <c r="CA2715" s="280" t="s">
        <v>87</v>
      </c>
      <c r="CB2715" s="280" t="s">
        <v>233</v>
      </c>
      <c r="CC2715" s="280" t="s">
        <v>234</v>
      </c>
      <c r="CD2715" s="281">
        <v>1</v>
      </c>
      <c r="CE2715" s="277">
        <v>45231</v>
      </c>
      <c r="CF2715" s="280"/>
      <c r="CG2715" s="280" t="s">
        <v>181</v>
      </c>
      <c r="CH2715" s="280"/>
      <c r="CI2715" s="280" t="s">
        <v>181</v>
      </c>
      <c r="CJ2715" s="280" t="s">
        <v>1657</v>
      </c>
      <c r="CK2715" s="280"/>
      <c r="CL2715" s="280"/>
      <c r="CM2715" s="280" t="s">
        <v>73</v>
      </c>
      <c r="CN2715" s="280">
        <v>3</v>
      </c>
    </row>
    <row r="2716" spans="4:92">
      <c r="D2716" s="273" t="s">
        <v>83</v>
      </c>
      <c r="E2716" s="273" t="s">
        <v>63</v>
      </c>
      <c r="F2716" s="273" t="s">
        <v>228</v>
      </c>
      <c r="G2716" s="273" t="s">
        <v>237</v>
      </c>
      <c r="H2716" s="274">
        <v>44927</v>
      </c>
      <c r="I2716" s="273">
        <v>11136</v>
      </c>
      <c r="J2716" s="273">
        <v>19</v>
      </c>
      <c r="K2716" s="273">
        <v>68015</v>
      </c>
      <c r="L2716" s="273" t="s">
        <v>66</v>
      </c>
      <c r="M2716" s="273">
        <v>15131.6088</v>
      </c>
      <c r="N2716" s="273" t="s">
        <v>115</v>
      </c>
      <c r="W2716" s="273">
        <v>136855</v>
      </c>
      <c r="X2716" s="273" t="s">
        <v>83</v>
      </c>
      <c r="Y2716" s="273" t="s">
        <v>63</v>
      </c>
      <c r="Z2716" s="273" t="s">
        <v>172</v>
      </c>
      <c r="AA2716" s="273" t="s">
        <v>487</v>
      </c>
      <c r="AB2716" s="274">
        <v>45078</v>
      </c>
      <c r="AC2716" s="273">
        <v>12507</v>
      </c>
      <c r="AD2716" s="273">
        <v>74</v>
      </c>
      <c r="AE2716" s="273">
        <v>0.16900000000000001</v>
      </c>
      <c r="AF2716" s="273" t="s">
        <v>90</v>
      </c>
      <c r="AG2716" s="273" t="s">
        <v>995</v>
      </c>
      <c r="AH2716" s="273" t="s">
        <v>1321</v>
      </c>
      <c r="AI2716" s="273" t="s">
        <v>199</v>
      </c>
      <c r="AJ2716" s="273" t="s">
        <v>200</v>
      </c>
      <c r="AK2716" s="273">
        <v>195841</v>
      </c>
      <c r="BV2716" s="336" t="s">
        <v>64</v>
      </c>
      <c r="BW2716" s="337" t="s">
        <v>75</v>
      </c>
      <c r="BX2716" s="337" t="s">
        <v>308</v>
      </c>
      <c r="BY2716" s="337" t="s">
        <v>308</v>
      </c>
      <c r="BZ2716" s="337" t="s">
        <v>86</v>
      </c>
      <c r="CA2716" s="337" t="s">
        <v>87</v>
      </c>
      <c r="CB2716" s="337" t="s">
        <v>233</v>
      </c>
      <c r="CC2716" s="337" t="s">
        <v>234</v>
      </c>
      <c r="CD2716" s="338">
        <v>1</v>
      </c>
      <c r="CE2716" s="335">
        <v>45231</v>
      </c>
      <c r="CF2716" s="337"/>
      <c r="CG2716" s="337" t="s">
        <v>181</v>
      </c>
      <c r="CH2716" s="337"/>
      <c r="CI2716" s="337" t="s">
        <v>181</v>
      </c>
      <c r="CJ2716" s="337" t="s">
        <v>1657</v>
      </c>
      <c r="CK2716" s="337"/>
      <c r="CL2716" s="337"/>
      <c r="CM2716" s="337" t="s">
        <v>73</v>
      </c>
      <c r="CN2716" s="337">
        <v>3</v>
      </c>
    </row>
    <row r="2717" spans="4:92">
      <c r="D2717" s="273" t="s">
        <v>83</v>
      </c>
      <c r="E2717" s="273" t="s">
        <v>63</v>
      </c>
      <c r="F2717" s="273" t="s">
        <v>84</v>
      </c>
      <c r="G2717" s="273" t="s">
        <v>106</v>
      </c>
      <c r="H2717" s="274">
        <v>45139</v>
      </c>
      <c r="I2717" s="273">
        <v>13351</v>
      </c>
      <c r="J2717" s="273">
        <v>4</v>
      </c>
      <c r="K2717" s="273">
        <v>52974</v>
      </c>
      <c r="L2717" s="273" t="s">
        <v>66</v>
      </c>
      <c r="M2717" s="273">
        <v>9356.7997599999999</v>
      </c>
      <c r="N2717" s="273" t="s">
        <v>67</v>
      </c>
      <c r="P2717" s="273" t="s">
        <v>1011</v>
      </c>
      <c r="Q2717" s="273" t="s">
        <v>69</v>
      </c>
      <c r="R2717" s="273" t="s">
        <v>70</v>
      </c>
      <c r="S2717" s="273" t="s">
        <v>1041</v>
      </c>
      <c r="T2717" s="273" t="s">
        <v>1042</v>
      </c>
      <c r="U2717" s="273" t="s">
        <v>73</v>
      </c>
      <c r="V2717" s="273" t="s">
        <v>1043</v>
      </c>
      <c r="W2717" s="273">
        <v>228556</v>
      </c>
      <c r="X2717" s="273" t="s">
        <v>83</v>
      </c>
      <c r="Y2717" s="273" t="s">
        <v>63</v>
      </c>
      <c r="Z2717" s="273" t="s">
        <v>172</v>
      </c>
      <c r="AA2717" s="273" t="s">
        <v>487</v>
      </c>
      <c r="AB2717" s="274">
        <v>45078</v>
      </c>
      <c r="AC2717" s="273">
        <v>12507</v>
      </c>
      <c r="AD2717" s="273">
        <v>74</v>
      </c>
      <c r="AE2717" s="273">
        <v>0.29199999999999998</v>
      </c>
      <c r="AF2717" s="273" t="s">
        <v>90</v>
      </c>
      <c r="AG2717" s="273" t="s">
        <v>1306</v>
      </c>
      <c r="AH2717" s="273" t="s">
        <v>1307</v>
      </c>
      <c r="AI2717" s="273" t="s">
        <v>123</v>
      </c>
      <c r="AJ2717" s="273" t="s">
        <v>214</v>
      </c>
      <c r="AK2717" s="273">
        <v>195859</v>
      </c>
      <c r="BV2717" s="279" t="s">
        <v>64</v>
      </c>
      <c r="BW2717" s="280" t="s">
        <v>75</v>
      </c>
      <c r="BX2717" s="280" t="s">
        <v>308</v>
      </c>
      <c r="BY2717" s="280" t="s">
        <v>308</v>
      </c>
      <c r="BZ2717" s="280" t="s">
        <v>204</v>
      </c>
      <c r="CA2717" s="280" t="s">
        <v>205</v>
      </c>
      <c r="CB2717" s="280" t="s">
        <v>206</v>
      </c>
      <c r="CC2717" s="280" t="s">
        <v>207</v>
      </c>
      <c r="CD2717" s="281">
        <v>0</v>
      </c>
      <c r="CE2717" s="277">
        <v>45231</v>
      </c>
      <c r="CF2717" s="280"/>
      <c r="CG2717" s="280" t="s">
        <v>181</v>
      </c>
      <c r="CH2717" s="280"/>
      <c r="CI2717" s="280" t="s">
        <v>208</v>
      </c>
      <c r="CJ2717" s="280" t="s">
        <v>209</v>
      </c>
      <c r="CK2717" s="280"/>
      <c r="CL2717" s="280"/>
      <c r="CM2717" s="280" t="s">
        <v>73</v>
      </c>
      <c r="CN2717" s="280">
        <v>3</v>
      </c>
    </row>
    <row r="2718" spans="4:92">
      <c r="D2718" s="273" t="s">
        <v>83</v>
      </c>
      <c r="E2718" s="273" t="s">
        <v>63</v>
      </c>
      <c r="F2718" s="273" t="s">
        <v>84</v>
      </c>
      <c r="G2718" s="273" t="s">
        <v>106</v>
      </c>
      <c r="H2718" s="274">
        <v>45139</v>
      </c>
      <c r="I2718" s="273">
        <v>13351</v>
      </c>
      <c r="J2718" s="273">
        <v>4</v>
      </c>
      <c r="K2718" s="273">
        <v>166407</v>
      </c>
      <c r="L2718" s="273" t="s">
        <v>66</v>
      </c>
      <c r="M2718" s="273">
        <v>23439.19512</v>
      </c>
      <c r="N2718" s="273" t="s">
        <v>67</v>
      </c>
      <c r="P2718" s="273" t="s">
        <v>68</v>
      </c>
      <c r="Q2718" s="273" t="s">
        <v>69</v>
      </c>
      <c r="R2718" s="273" t="s">
        <v>70</v>
      </c>
      <c r="S2718" s="273" t="s">
        <v>71</v>
      </c>
      <c r="T2718" s="273" t="s">
        <v>72</v>
      </c>
      <c r="U2718" s="273" t="s">
        <v>73</v>
      </c>
      <c r="V2718" s="273" t="s">
        <v>74</v>
      </c>
      <c r="W2718" s="273">
        <v>228573</v>
      </c>
      <c r="X2718" s="273" t="s">
        <v>83</v>
      </c>
      <c r="Y2718" s="273" t="s">
        <v>63</v>
      </c>
      <c r="Z2718" s="273" t="s">
        <v>172</v>
      </c>
      <c r="AA2718" s="273" t="s">
        <v>487</v>
      </c>
      <c r="AB2718" s="274">
        <v>45078</v>
      </c>
      <c r="AC2718" s="273">
        <v>12507</v>
      </c>
      <c r="AD2718" s="273">
        <v>74</v>
      </c>
      <c r="AE2718" s="273">
        <v>0.26</v>
      </c>
      <c r="AF2718" s="273" t="s">
        <v>90</v>
      </c>
      <c r="AG2718" s="273" t="s">
        <v>1221</v>
      </c>
      <c r="AH2718" s="273" t="s">
        <v>1222</v>
      </c>
      <c r="AI2718" s="273" t="s">
        <v>123</v>
      </c>
      <c r="AJ2718" s="273" t="s">
        <v>214</v>
      </c>
      <c r="AK2718" s="273">
        <v>195884</v>
      </c>
      <c r="BV2718" s="336" t="s">
        <v>64</v>
      </c>
      <c r="BW2718" s="337" t="s">
        <v>75</v>
      </c>
      <c r="BX2718" s="337" t="s">
        <v>308</v>
      </c>
      <c r="BY2718" s="337" t="s">
        <v>308</v>
      </c>
      <c r="BZ2718" s="337" t="s">
        <v>204</v>
      </c>
      <c r="CA2718" s="337" t="s">
        <v>205</v>
      </c>
      <c r="CB2718" s="337" t="s">
        <v>206</v>
      </c>
      <c r="CC2718" s="337" t="s">
        <v>207</v>
      </c>
      <c r="CD2718" s="338">
        <v>0</v>
      </c>
      <c r="CE2718" s="335">
        <v>45231</v>
      </c>
      <c r="CF2718" s="337"/>
      <c r="CG2718" s="337" t="s">
        <v>181</v>
      </c>
      <c r="CH2718" s="337"/>
      <c r="CI2718" s="337" t="s">
        <v>208</v>
      </c>
      <c r="CJ2718" s="337" t="s">
        <v>209</v>
      </c>
      <c r="CK2718" s="337"/>
      <c r="CL2718" s="337"/>
      <c r="CM2718" s="337" t="s">
        <v>73</v>
      </c>
      <c r="CN2718" s="337">
        <v>3</v>
      </c>
    </row>
    <row r="2719" spans="4:92">
      <c r="D2719" s="273" t="s">
        <v>83</v>
      </c>
      <c r="E2719" s="273" t="s">
        <v>63</v>
      </c>
      <c r="F2719" s="273" t="s">
        <v>84</v>
      </c>
      <c r="G2719" s="273" t="s">
        <v>106</v>
      </c>
      <c r="H2719" s="274">
        <v>45139</v>
      </c>
      <c r="I2719" s="273">
        <v>13351</v>
      </c>
      <c r="J2719" s="273">
        <v>4</v>
      </c>
      <c r="K2719" s="273">
        <v>4876</v>
      </c>
      <c r="L2719" s="273" t="s">
        <v>66</v>
      </c>
      <c r="M2719" s="273">
        <v>574.45608000000004</v>
      </c>
      <c r="N2719" s="273" t="s">
        <v>67</v>
      </c>
      <c r="P2719" s="273" t="s">
        <v>92</v>
      </c>
      <c r="Q2719" s="273" t="s">
        <v>69</v>
      </c>
      <c r="R2719" s="273" t="s">
        <v>70</v>
      </c>
      <c r="S2719" s="273" t="s">
        <v>93</v>
      </c>
      <c r="T2719" s="273" t="s">
        <v>94</v>
      </c>
      <c r="U2719" s="273" t="s">
        <v>73</v>
      </c>
      <c r="V2719" s="273" t="s">
        <v>95</v>
      </c>
      <c r="W2719" s="273">
        <v>258803</v>
      </c>
      <c r="X2719" s="273" t="s">
        <v>83</v>
      </c>
      <c r="Y2719" s="273" t="s">
        <v>63</v>
      </c>
      <c r="Z2719" s="273" t="s">
        <v>172</v>
      </c>
      <c r="AA2719" s="273" t="s">
        <v>487</v>
      </c>
      <c r="AB2719" s="274">
        <v>45078</v>
      </c>
      <c r="AC2719" s="273">
        <v>12507</v>
      </c>
      <c r="AD2719" s="273">
        <v>74</v>
      </c>
      <c r="AE2719" s="273">
        <v>0.94599999999999995</v>
      </c>
      <c r="AF2719" s="273" t="s">
        <v>90</v>
      </c>
      <c r="AG2719" s="273" t="s">
        <v>819</v>
      </c>
      <c r="AH2719" s="273" t="s">
        <v>421</v>
      </c>
      <c r="AI2719" s="273" t="s">
        <v>199</v>
      </c>
      <c r="AJ2719" s="273" t="s">
        <v>214</v>
      </c>
      <c r="AK2719" s="273">
        <v>195890</v>
      </c>
      <c r="BV2719" s="279" t="s">
        <v>64</v>
      </c>
      <c r="BW2719" s="280" t="s">
        <v>75</v>
      </c>
      <c r="BX2719" s="280" t="s">
        <v>308</v>
      </c>
      <c r="BY2719" s="280" t="s">
        <v>308</v>
      </c>
      <c r="BZ2719" s="280" t="s">
        <v>204</v>
      </c>
      <c r="CA2719" s="280" t="s">
        <v>205</v>
      </c>
      <c r="CB2719" s="280" t="s">
        <v>206</v>
      </c>
      <c r="CC2719" s="280" t="s">
        <v>207</v>
      </c>
      <c r="CD2719" s="281">
        <v>0</v>
      </c>
      <c r="CE2719" s="277">
        <v>45231</v>
      </c>
      <c r="CF2719" s="280"/>
      <c r="CG2719" s="280" t="s">
        <v>181</v>
      </c>
      <c r="CH2719" s="280"/>
      <c r="CI2719" s="280" t="s">
        <v>208</v>
      </c>
      <c r="CJ2719" s="280" t="s">
        <v>209</v>
      </c>
      <c r="CK2719" s="280"/>
      <c r="CL2719" s="280"/>
      <c r="CM2719" s="280" t="s">
        <v>73</v>
      </c>
      <c r="CN2719" s="280">
        <v>3</v>
      </c>
    </row>
    <row r="2720" spans="4:92">
      <c r="D2720" s="273" t="s">
        <v>83</v>
      </c>
      <c r="E2720" s="273" t="s">
        <v>63</v>
      </c>
      <c r="F2720" s="273" t="s">
        <v>84</v>
      </c>
      <c r="G2720" s="273" t="s">
        <v>106</v>
      </c>
      <c r="H2720" s="274">
        <v>45139</v>
      </c>
      <c r="I2720" s="273">
        <v>13351</v>
      </c>
      <c r="J2720" s="273">
        <v>4</v>
      </c>
      <c r="K2720" s="273">
        <v>0</v>
      </c>
      <c r="L2720" s="273" t="s">
        <v>66</v>
      </c>
      <c r="N2720" s="273" t="s">
        <v>107</v>
      </c>
      <c r="W2720" s="273">
        <v>228539</v>
      </c>
      <c r="X2720" s="273" t="s">
        <v>83</v>
      </c>
      <c r="Y2720" s="273" t="s">
        <v>63</v>
      </c>
      <c r="Z2720" s="273" t="s">
        <v>172</v>
      </c>
      <c r="AA2720" s="273" t="s">
        <v>487</v>
      </c>
      <c r="AB2720" s="274">
        <v>45078</v>
      </c>
      <c r="AC2720" s="273">
        <v>12507</v>
      </c>
      <c r="AD2720" s="273">
        <v>74</v>
      </c>
      <c r="AE2720" s="273">
        <v>6.0000000000000001E-3</v>
      </c>
      <c r="AF2720" s="273" t="s">
        <v>90</v>
      </c>
      <c r="AG2720" s="273" t="s">
        <v>867</v>
      </c>
      <c r="AH2720" s="273" t="s">
        <v>1325</v>
      </c>
      <c r="AI2720" s="273" t="s">
        <v>199</v>
      </c>
      <c r="AJ2720" s="273" t="s">
        <v>214</v>
      </c>
      <c r="AK2720" s="273">
        <v>195896</v>
      </c>
      <c r="BV2720" s="336" t="s">
        <v>64</v>
      </c>
      <c r="BW2720" s="337" t="s">
        <v>75</v>
      </c>
      <c r="BX2720" s="337" t="s">
        <v>308</v>
      </c>
      <c r="BY2720" s="337" t="s">
        <v>308</v>
      </c>
      <c r="BZ2720" s="337" t="s">
        <v>204</v>
      </c>
      <c r="CA2720" s="337" t="s">
        <v>205</v>
      </c>
      <c r="CB2720" s="337" t="s">
        <v>206</v>
      </c>
      <c r="CC2720" s="337" t="s">
        <v>207</v>
      </c>
      <c r="CD2720" s="338">
        <v>0</v>
      </c>
      <c r="CE2720" s="335">
        <v>45231</v>
      </c>
      <c r="CF2720" s="337"/>
      <c r="CG2720" s="337" t="s">
        <v>181</v>
      </c>
      <c r="CH2720" s="337"/>
      <c r="CI2720" s="337" t="s">
        <v>208</v>
      </c>
      <c r="CJ2720" s="337" t="s">
        <v>209</v>
      </c>
      <c r="CK2720" s="337"/>
      <c r="CL2720" s="337"/>
      <c r="CM2720" s="337" t="s">
        <v>73</v>
      </c>
      <c r="CN2720" s="337">
        <v>3</v>
      </c>
    </row>
    <row r="2721" spans="4:92">
      <c r="D2721" s="273" t="s">
        <v>83</v>
      </c>
      <c r="E2721" s="273" t="s">
        <v>63</v>
      </c>
      <c r="F2721" s="273" t="s">
        <v>84</v>
      </c>
      <c r="G2721" s="273" t="s">
        <v>106</v>
      </c>
      <c r="H2721" s="274">
        <v>45139</v>
      </c>
      <c r="I2721" s="273">
        <v>13351</v>
      </c>
      <c r="J2721" s="273">
        <v>4</v>
      </c>
      <c r="K2721" s="273">
        <v>13717</v>
      </c>
      <c r="L2721" s="273" t="s">
        <v>66</v>
      </c>
      <c r="M2721" s="273">
        <v>5849.4365600000001</v>
      </c>
      <c r="N2721" s="273" t="s">
        <v>115</v>
      </c>
      <c r="W2721" s="273">
        <v>228538</v>
      </c>
      <c r="X2721" s="273" t="s">
        <v>83</v>
      </c>
      <c r="Y2721" s="273" t="s">
        <v>63</v>
      </c>
      <c r="Z2721" s="273" t="s">
        <v>172</v>
      </c>
      <c r="AA2721" s="273" t="s">
        <v>487</v>
      </c>
      <c r="AB2721" s="274">
        <v>45078</v>
      </c>
      <c r="AC2721" s="273">
        <v>12507</v>
      </c>
      <c r="AD2721" s="273">
        <v>74</v>
      </c>
      <c r="AE2721" s="273">
        <v>1.4810000000000001</v>
      </c>
      <c r="AF2721" s="273" t="s">
        <v>90</v>
      </c>
      <c r="AG2721" s="273" t="s">
        <v>1015</v>
      </c>
      <c r="AH2721" s="273" t="s">
        <v>1311</v>
      </c>
      <c r="AI2721" s="273" t="s">
        <v>123</v>
      </c>
      <c r="AJ2721" s="273" t="s">
        <v>200</v>
      </c>
      <c r="AK2721" s="273">
        <v>195902</v>
      </c>
      <c r="BV2721" s="279" t="s">
        <v>64</v>
      </c>
      <c r="BW2721" s="280" t="s">
        <v>75</v>
      </c>
      <c r="BX2721" s="280" t="s">
        <v>308</v>
      </c>
      <c r="BY2721" s="280" t="s">
        <v>308</v>
      </c>
      <c r="BZ2721" s="280" t="s">
        <v>86</v>
      </c>
      <c r="CA2721" s="280" t="s">
        <v>87</v>
      </c>
      <c r="CB2721" s="280" t="s">
        <v>217</v>
      </c>
      <c r="CC2721" s="280" t="s">
        <v>218</v>
      </c>
      <c r="CD2721" s="281">
        <v>2</v>
      </c>
      <c r="CE2721" s="277">
        <v>45231</v>
      </c>
      <c r="CF2721" s="280"/>
      <c r="CG2721" s="280" t="s">
        <v>181</v>
      </c>
      <c r="CH2721" s="280"/>
      <c r="CI2721" s="280" t="s">
        <v>181</v>
      </c>
      <c r="CJ2721" s="280" t="s">
        <v>1068</v>
      </c>
      <c r="CK2721" s="280"/>
      <c r="CL2721" s="280"/>
      <c r="CM2721" s="280" t="s">
        <v>73</v>
      </c>
      <c r="CN2721" s="280">
        <v>3</v>
      </c>
    </row>
    <row r="2722" spans="4:92">
      <c r="D2722" s="273" t="s">
        <v>83</v>
      </c>
      <c r="E2722" s="273" t="s">
        <v>63</v>
      </c>
      <c r="F2722" s="273" t="s">
        <v>84</v>
      </c>
      <c r="G2722" s="273" t="s">
        <v>106</v>
      </c>
      <c r="H2722" s="274">
        <v>45170</v>
      </c>
      <c r="I2722" s="273">
        <v>13678</v>
      </c>
      <c r="J2722" s="273">
        <v>4</v>
      </c>
      <c r="K2722" s="273">
        <v>4954</v>
      </c>
      <c r="L2722" s="273" t="s">
        <v>66</v>
      </c>
      <c r="M2722" s="273">
        <v>638.92488000000003</v>
      </c>
      <c r="N2722" s="273" t="s">
        <v>67</v>
      </c>
      <c r="P2722" s="273" t="s">
        <v>92</v>
      </c>
      <c r="Q2722" s="273" t="s">
        <v>69</v>
      </c>
      <c r="R2722" s="273" t="s">
        <v>70</v>
      </c>
      <c r="S2722" s="273" t="s">
        <v>834</v>
      </c>
      <c r="T2722" s="273" t="s">
        <v>835</v>
      </c>
      <c r="U2722" s="273" t="s">
        <v>73</v>
      </c>
      <c r="V2722" s="273" t="s">
        <v>836</v>
      </c>
      <c r="W2722" s="273">
        <v>248428</v>
      </c>
      <c r="X2722" s="273" t="s">
        <v>83</v>
      </c>
      <c r="Y2722" s="273" t="s">
        <v>63</v>
      </c>
      <c r="Z2722" s="273" t="s">
        <v>172</v>
      </c>
      <c r="AA2722" s="273" t="s">
        <v>487</v>
      </c>
      <c r="AB2722" s="274">
        <v>45078</v>
      </c>
      <c r="AC2722" s="273">
        <v>12507</v>
      </c>
      <c r="AD2722" s="273">
        <v>74</v>
      </c>
      <c r="AE2722" s="273">
        <v>0.97499999999999998</v>
      </c>
      <c r="AF2722" s="273" t="s">
        <v>90</v>
      </c>
      <c r="AH2722" s="273" t="s">
        <v>1312</v>
      </c>
      <c r="AI2722" s="273" t="s">
        <v>123</v>
      </c>
      <c r="AJ2722" s="273" t="s">
        <v>200</v>
      </c>
      <c r="AK2722" s="273">
        <v>195908</v>
      </c>
      <c r="BV2722" s="336" t="s">
        <v>64</v>
      </c>
      <c r="BW2722" s="337" t="s">
        <v>75</v>
      </c>
      <c r="BX2722" s="337" t="s">
        <v>79</v>
      </c>
      <c r="BY2722" s="337" t="s">
        <v>79</v>
      </c>
      <c r="BZ2722" s="337" t="s">
        <v>204</v>
      </c>
      <c r="CA2722" s="337" t="s">
        <v>205</v>
      </c>
      <c r="CB2722" s="337" t="s">
        <v>206</v>
      </c>
      <c r="CC2722" s="337" t="s">
        <v>207</v>
      </c>
      <c r="CD2722" s="338">
        <v>0</v>
      </c>
      <c r="CE2722" s="335">
        <v>44958</v>
      </c>
      <c r="CF2722" s="337"/>
      <c r="CG2722" s="337" t="s">
        <v>181</v>
      </c>
      <c r="CH2722" s="337"/>
      <c r="CI2722" s="337" t="s">
        <v>208</v>
      </c>
      <c r="CJ2722" s="337" t="s">
        <v>209</v>
      </c>
      <c r="CK2722" s="337"/>
      <c r="CL2722" s="337"/>
      <c r="CM2722" s="337" t="s">
        <v>73</v>
      </c>
      <c r="CN2722" s="337">
        <v>3</v>
      </c>
    </row>
    <row r="2723" spans="4:92">
      <c r="D2723" s="273" t="s">
        <v>83</v>
      </c>
      <c r="E2723" s="273" t="s">
        <v>63</v>
      </c>
      <c r="F2723" s="273" t="s">
        <v>84</v>
      </c>
      <c r="G2723" s="273" t="s">
        <v>106</v>
      </c>
      <c r="H2723" s="274">
        <v>45170</v>
      </c>
      <c r="I2723" s="273">
        <v>13678</v>
      </c>
      <c r="J2723" s="273">
        <v>4</v>
      </c>
      <c r="K2723" s="273">
        <v>63971</v>
      </c>
      <c r="L2723" s="273" t="s">
        <v>66</v>
      </c>
      <c r="M2723" s="273">
        <v>11299.199119999999</v>
      </c>
      <c r="N2723" s="273" t="s">
        <v>67</v>
      </c>
      <c r="P2723" s="273" t="s">
        <v>1011</v>
      </c>
      <c r="Q2723" s="273" t="s">
        <v>69</v>
      </c>
      <c r="R2723" s="273" t="s">
        <v>70</v>
      </c>
      <c r="S2723" s="273" t="s">
        <v>1041</v>
      </c>
      <c r="T2723" s="273" t="s">
        <v>1042</v>
      </c>
      <c r="U2723" s="273" t="s">
        <v>73</v>
      </c>
      <c r="V2723" s="273" t="s">
        <v>1043</v>
      </c>
      <c r="W2723" s="273">
        <v>248444</v>
      </c>
      <c r="X2723" s="273" t="s">
        <v>83</v>
      </c>
      <c r="Y2723" s="273" t="s">
        <v>63</v>
      </c>
      <c r="Z2723" s="273" t="s">
        <v>172</v>
      </c>
      <c r="AA2723" s="273" t="s">
        <v>487</v>
      </c>
      <c r="AB2723" s="274">
        <v>45078</v>
      </c>
      <c r="AC2723" s="273">
        <v>12507</v>
      </c>
      <c r="AD2723" s="273">
        <v>74</v>
      </c>
      <c r="AE2723" s="273">
        <v>5.5E-2</v>
      </c>
      <c r="AF2723" s="273" t="s">
        <v>90</v>
      </c>
      <c r="AH2723" s="273" t="s">
        <v>1324</v>
      </c>
      <c r="AI2723" s="273" t="s">
        <v>123</v>
      </c>
      <c r="AJ2723" s="273" t="s">
        <v>200</v>
      </c>
      <c r="AK2723" s="273">
        <v>195914</v>
      </c>
      <c r="BV2723" s="279" t="s">
        <v>64</v>
      </c>
      <c r="BW2723" s="280" t="s">
        <v>75</v>
      </c>
      <c r="BX2723" s="280" t="s">
        <v>79</v>
      </c>
      <c r="BY2723" s="280" t="s">
        <v>79</v>
      </c>
      <c r="BZ2723" s="280" t="s">
        <v>204</v>
      </c>
      <c r="CA2723" s="280" t="s">
        <v>205</v>
      </c>
      <c r="CB2723" s="280" t="s">
        <v>206</v>
      </c>
      <c r="CC2723" s="280" t="s">
        <v>207</v>
      </c>
      <c r="CD2723" s="281">
        <v>0</v>
      </c>
      <c r="CE2723" s="277">
        <v>44958</v>
      </c>
      <c r="CF2723" s="280"/>
      <c r="CG2723" s="280" t="s">
        <v>181</v>
      </c>
      <c r="CH2723" s="280"/>
      <c r="CI2723" s="280" t="s">
        <v>208</v>
      </c>
      <c r="CJ2723" s="280" t="s">
        <v>209</v>
      </c>
      <c r="CK2723" s="280"/>
      <c r="CL2723" s="280"/>
      <c r="CM2723" s="280" t="s">
        <v>73</v>
      </c>
      <c r="CN2723" s="280">
        <v>3</v>
      </c>
    </row>
    <row r="2724" spans="4:92">
      <c r="D2724" s="273" t="s">
        <v>83</v>
      </c>
      <c r="E2724" s="273" t="s">
        <v>63</v>
      </c>
      <c r="F2724" s="273" t="s">
        <v>84</v>
      </c>
      <c r="G2724" s="273" t="s">
        <v>106</v>
      </c>
      <c r="H2724" s="274">
        <v>45170</v>
      </c>
      <c r="I2724" s="273">
        <v>13678</v>
      </c>
      <c r="J2724" s="273">
        <v>4</v>
      </c>
      <c r="K2724" s="273">
        <v>136561</v>
      </c>
      <c r="L2724" s="273" t="s">
        <v>66</v>
      </c>
      <c r="M2724" s="273">
        <v>19235.243279999999</v>
      </c>
      <c r="N2724" s="273" t="s">
        <v>67</v>
      </c>
      <c r="P2724" s="273" t="s">
        <v>68</v>
      </c>
      <c r="Q2724" s="273" t="s">
        <v>69</v>
      </c>
      <c r="R2724" s="273" t="s">
        <v>70</v>
      </c>
      <c r="S2724" s="273" t="s">
        <v>71</v>
      </c>
      <c r="T2724" s="273" t="s">
        <v>72</v>
      </c>
      <c r="U2724" s="273" t="s">
        <v>73</v>
      </c>
      <c r="V2724" s="273" t="s">
        <v>74</v>
      </c>
      <c r="W2724" s="273">
        <v>248461</v>
      </c>
      <c r="X2724" s="273" t="s">
        <v>83</v>
      </c>
      <c r="Y2724" s="273" t="s">
        <v>63</v>
      </c>
      <c r="Z2724" s="273" t="s">
        <v>501</v>
      </c>
      <c r="AA2724" s="273" t="s">
        <v>501</v>
      </c>
      <c r="AB2724" s="274">
        <v>44986</v>
      </c>
      <c r="AC2724" s="273">
        <v>12034</v>
      </c>
      <c r="AD2724" s="273">
        <v>77</v>
      </c>
      <c r="AE2724" s="273">
        <v>0.76100000000000001</v>
      </c>
      <c r="AF2724" s="273" t="s">
        <v>90</v>
      </c>
      <c r="AG2724" s="273" t="s">
        <v>1333</v>
      </c>
      <c r="AH2724" s="273" t="s">
        <v>1334</v>
      </c>
      <c r="AI2724" s="273" t="s">
        <v>123</v>
      </c>
      <c r="AJ2724" s="273" t="s">
        <v>214</v>
      </c>
      <c r="AK2724" s="273">
        <v>160693</v>
      </c>
      <c r="BV2724" s="336" t="s">
        <v>64</v>
      </c>
      <c r="BW2724" s="337" t="s">
        <v>75</v>
      </c>
      <c r="BX2724" s="337" t="s">
        <v>79</v>
      </c>
      <c r="BY2724" s="337" t="s">
        <v>79</v>
      </c>
      <c r="BZ2724" s="337" t="s">
        <v>86</v>
      </c>
      <c r="CA2724" s="337" t="s">
        <v>87</v>
      </c>
      <c r="CB2724" s="337" t="s">
        <v>179</v>
      </c>
      <c r="CC2724" s="337" t="s">
        <v>180</v>
      </c>
      <c r="CD2724" s="338">
        <v>1</v>
      </c>
      <c r="CE2724" s="335">
        <v>44958</v>
      </c>
      <c r="CF2724" s="337"/>
      <c r="CG2724" s="337" t="s">
        <v>181</v>
      </c>
      <c r="CH2724" s="337"/>
      <c r="CI2724" s="337" t="s">
        <v>181</v>
      </c>
      <c r="CJ2724" s="337" t="s">
        <v>345</v>
      </c>
      <c r="CK2724" s="337"/>
      <c r="CL2724" s="337"/>
      <c r="CM2724" s="337" t="s">
        <v>73</v>
      </c>
      <c r="CN2724" s="337">
        <v>3</v>
      </c>
    </row>
    <row r="2725" spans="4:92">
      <c r="D2725" s="273" t="s">
        <v>83</v>
      </c>
      <c r="E2725" s="273" t="s">
        <v>63</v>
      </c>
      <c r="F2725" s="273" t="s">
        <v>84</v>
      </c>
      <c r="G2725" s="273" t="s">
        <v>106</v>
      </c>
      <c r="H2725" s="274">
        <v>45170</v>
      </c>
      <c r="I2725" s="273">
        <v>13678</v>
      </c>
      <c r="J2725" s="273">
        <v>4</v>
      </c>
      <c r="K2725" s="273">
        <v>2326</v>
      </c>
      <c r="L2725" s="273" t="s">
        <v>66</v>
      </c>
      <c r="M2725" s="273">
        <v>274.02496000000002</v>
      </c>
      <c r="N2725" s="273" t="s">
        <v>67</v>
      </c>
      <c r="P2725" s="273" t="s">
        <v>92</v>
      </c>
      <c r="Q2725" s="273" t="s">
        <v>69</v>
      </c>
      <c r="R2725" s="273" t="s">
        <v>70</v>
      </c>
      <c r="S2725" s="273" t="s">
        <v>93</v>
      </c>
      <c r="T2725" s="273" t="s">
        <v>94</v>
      </c>
      <c r="U2725" s="273" t="s">
        <v>73</v>
      </c>
      <c r="V2725" s="273" t="s">
        <v>95</v>
      </c>
      <c r="W2725" s="273">
        <v>258820</v>
      </c>
      <c r="X2725" s="273" t="s">
        <v>83</v>
      </c>
      <c r="Y2725" s="273" t="s">
        <v>63</v>
      </c>
      <c r="Z2725" s="273" t="s">
        <v>501</v>
      </c>
      <c r="AA2725" s="273" t="s">
        <v>501</v>
      </c>
      <c r="AB2725" s="274">
        <v>44986</v>
      </c>
      <c r="AC2725" s="273">
        <v>12034</v>
      </c>
      <c r="AD2725" s="273">
        <v>77</v>
      </c>
      <c r="AE2725" s="273">
        <v>0.15</v>
      </c>
      <c r="AF2725" s="273" t="s">
        <v>90</v>
      </c>
      <c r="AG2725" s="273" t="s">
        <v>882</v>
      </c>
      <c r="AH2725" s="273" t="s">
        <v>1119</v>
      </c>
      <c r="AI2725" s="273" t="s">
        <v>123</v>
      </c>
      <c r="AJ2725" s="273" t="s">
        <v>214</v>
      </c>
      <c r="AK2725" s="273">
        <v>166860</v>
      </c>
      <c r="BV2725" s="279" t="s">
        <v>64</v>
      </c>
      <c r="BW2725" s="280" t="s">
        <v>75</v>
      </c>
      <c r="BX2725" s="280" t="s">
        <v>79</v>
      </c>
      <c r="BY2725" s="280" t="s">
        <v>79</v>
      </c>
      <c r="BZ2725" s="280" t="s">
        <v>86</v>
      </c>
      <c r="CA2725" s="280" t="s">
        <v>87</v>
      </c>
      <c r="CB2725" s="280" t="s">
        <v>179</v>
      </c>
      <c r="CC2725" s="280" t="s">
        <v>180</v>
      </c>
      <c r="CD2725" s="281">
        <v>1</v>
      </c>
      <c r="CE2725" s="277">
        <v>44958</v>
      </c>
      <c r="CF2725" s="280"/>
      <c r="CG2725" s="280" t="s">
        <v>181</v>
      </c>
      <c r="CH2725" s="280"/>
      <c r="CI2725" s="280" t="s">
        <v>181</v>
      </c>
      <c r="CJ2725" s="280" t="s">
        <v>345</v>
      </c>
      <c r="CK2725" s="280"/>
      <c r="CL2725" s="280"/>
      <c r="CM2725" s="280" t="s">
        <v>73</v>
      </c>
      <c r="CN2725" s="280">
        <v>3</v>
      </c>
    </row>
    <row r="2726" spans="4:92">
      <c r="D2726" s="273" t="s">
        <v>83</v>
      </c>
      <c r="E2726" s="273" t="s">
        <v>63</v>
      </c>
      <c r="F2726" s="273" t="s">
        <v>84</v>
      </c>
      <c r="G2726" s="273" t="s">
        <v>106</v>
      </c>
      <c r="H2726" s="274">
        <v>45170</v>
      </c>
      <c r="I2726" s="273">
        <v>13678</v>
      </c>
      <c r="J2726" s="273">
        <v>4</v>
      </c>
      <c r="K2726" s="273">
        <v>0</v>
      </c>
      <c r="L2726" s="273" t="s">
        <v>66</v>
      </c>
      <c r="N2726" s="273" t="s">
        <v>107</v>
      </c>
      <c r="W2726" s="273">
        <v>248427</v>
      </c>
      <c r="X2726" s="273" t="s">
        <v>83</v>
      </c>
      <c r="Y2726" s="273" t="s">
        <v>63</v>
      </c>
      <c r="Z2726" s="273" t="s">
        <v>501</v>
      </c>
      <c r="AA2726" s="273" t="s">
        <v>501</v>
      </c>
      <c r="AB2726" s="274">
        <v>44986</v>
      </c>
      <c r="AC2726" s="273">
        <v>12034</v>
      </c>
      <c r="AD2726" s="273">
        <v>77</v>
      </c>
      <c r="AE2726" s="273">
        <v>0.497</v>
      </c>
      <c r="AF2726" s="273" t="s">
        <v>90</v>
      </c>
      <c r="AG2726" s="273" t="s">
        <v>887</v>
      </c>
      <c r="AH2726" s="273" t="s">
        <v>1194</v>
      </c>
      <c r="AI2726" s="273" t="s">
        <v>123</v>
      </c>
      <c r="AJ2726" s="273" t="s">
        <v>200</v>
      </c>
      <c r="AK2726" s="273">
        <v>166866</v>
      </c>
      <c r="BV2726" s="336" t="s">
        <v>64</v>
      </c>
      <c r="BW2726" s="337" t="s">
        <v>75</v>
      </c>
      <c r="BX2726" s="337" t="s">
        <v>79</v>
      </c>
      <c r="BY2726" s="337" t="s">
        <v>79</v>
      </c>
      <c r="BZ2726" s="337" t="s">
        <v>86</v>
      </c>
      <c r="CA2726" s="337" t="s">
        <v>87</v>
      </c>
      <c r="CB2726" s="337" t="s">
        <v>179</v>
      </c>
      <c r="CC2726" s="337" t="s">
        <v>180</v>
      </c>
      <c r="CD2726" s="338">
        <v>1</v>
      </c>
      <c r="CE2726" s="335">
        <v>44958</v>
      </c>
      <c r="CF2726" s="337"/>
      <c r="CG2726" s="337" t="s">
        <v>181</v>
      </c>
      <c r="CH2726" s="337"/>
      <c r="CI2726" s="337" t="s">
        <v>181</v>
      </c>
      <c r="CJ2726" s="337" t="s">
        <v>345</v>
      </c>
      <c r="CK2726" s="337"/>
      <c r="CL2726" s="337"/>
      <c r="CM2726" s="337" t="s">
        <v>73</v>
      </c>
      <c r="CN2726" s="337">
        <v>3</v>
      </c>
    </row>
    <row r="2727" spans="4:92">
      <c r="D2727" s="273" t="s">
        <v>83</v>
      </c>
      <c r="E2727" s="273" t="s">
        <v>63</v>
      </c>
      <c r="F2727" s="273" t="s">
        <v>84</v>
      </c>
      <c r="G2727" s="273" t="s">
        <v>106</v>
      </c>
      <c r="H2727" s="274">
        <v>45170</v>
      </c>
      <c r="I2727" s="273">
        <v>13678</v>
      </c>
      <c r="J2727" s="273">
        <v>4</v>
      </c>
      <c r="K2727" s="273">
        <v>19769</v>
      </c>
      <c r="L2727" s="273" t="s">
        <v>66</v>
      </c>
      <c r="M2727" s="273">
        <v>7271.6573600000002</v>
      </c>
      <c r="N2727" s="273" t="s">
        <v>115</v>
      </c>
      <c r="W2727" s="273">
        <v>248426</v>
      </c>
      <c r="X2727" s="273" t="s">
        <v>83</v>
      </c>
      <c r="Y2727" s="273" t="s">
        <v>63</v>
      </c>
      <c r="Z2727" s="273" t="s">
        <v>501</v>
      </c>
      <c r="AA2727" s="273" t="s">
        <v>501</v>
      </c>
      <c r="AB2727" s="274">
        <v>44986</v>
      </c>
      <c r="AC2727" s="273">
        <v>12034</v>
      </c>
      <c r="AD2727" s="273">
        <v>77</v>
      </c>
      <c r="AE2727" s="273">
        <v>0.25</v>
      </c>
      <c r="AF2727" s="273" t="s">
        <v>90</v>
      </c>
      <c r="AG2727" s="273" t="s">
        <v>1026</v>
      </c>
      <c r="AH2727" s="273" t="s">
        <v>1327</v>
      </c>
      <c r="AI2727" s="273" t="s">
        <v>123</v>
      </c>
      <c r="AJ2727" s="273" t="s">
        <v>200</v>
      </c>
      <c r="AK2727" s="273">
        <v>166872</v>
      </c>
      <c r="BV2727" s="279" t="s">
        <v>64</v>
      </c>
      <c r="BW2727" s="280" t="s">
        <v>75</v>
      </c>
      <c r="BX2727" s="280" t="s">
        <v>79</v>
      </c>
      <c r="BY2727" s="280" t="s">
        <v>79</v>
      </c>
      <c r="BZ2727" s="280" t="s">
        <v>86</v>
      </c>
      <c r="CA2727" s="280" t="s">
        <v>87</v>
      </c>
      <c r="CB2727" s="280" t="s">
        <v>179</v>
      </c>
      <c r="CC2727" s="280" t="s">
        <v>180</v>
      </c>
      <c r="CD2727" s="281">
        <v>1</v>
      </c>
      <c r="CE2727" s="277">
        <v>44958</v>
      </c>
      <c r="CF2727" s="280"/>
      <c r="CG2727" s="280" t="s">
        <v>181</v>
      </c>
      <c r="CH2727" s="280"/>
      <c r="CI2727" s="280" t="s">
        <v>181</v>
      </c>
      <c r="CJ2727" s="280" t="s">
        <v>345</v>
      </c>
      <c r="CK2727" s="280"/>
      <c r="CL2727" s="280"/>
      <c r="CM2727" s="280" t="s">
        <v>73</v>
      </c>
      <c r="CN2727" s="280">
        <v>3</v>
      </c>
    </row>
    <row r="2728" spans="4:92">
      <c r="D2728" s="273" t="s">
        <v>83</v>
      </c>
      <c r="E2728" s="273" t="s">
        <v>63</v>
      </c>
      <c r="F2728" s="273" t="s">
        <v>84</v>
      </c>
      <c r="G2728" s="273" t="s">
        <v>106</v>
      </c>
      <c r="H2728" s="274">
        <v>45200</v>
      </c>
      <c r="I2728" s="273">
        <v>14013</v>
      </c>
      <c r="J2728" s="273">
        <v>4</v>
      </c>
      <c r="K2728" s="273">
        <v>28250</v>
      </c>
      <c r="L2728" s="273" t="s">
        <v>66</v>
      </c>
      <c r="M2728" s="273">
        <v>3643.3988800000002</v>
      </c>
      <c r="N2728" s="273" t="s">
        <v>67</v>
      </c>
      <c r="P2728" s="273" t="s">
        <v>92</v>
      </c>
      <c r="Q2728" s="273" t="s">
        <v>69</v>
      </c>
      <c r="R2728" s="273" t="s">
        <v>70</v>
      </c>
      <c r="S2728" s="273" t="s">
        <v>834</v>
      </c>
      <c r="T2728" s="273" t="s">
        <v>835</v>
      </c>
      <c r="U2728" s="273" t="s">
        <v>73</v>
      </c>
      <c r="V2728" s="273" t="s">
        <v>836</v>
      </c>
      <c r="W2728" s="273">
        <v>267319</v>
      </c>
      <c r="X2728" s="273" t="s">
        <v>83</v>
      </c>
      <c r="Y2728" s="273" t="s">
        <v>63</v>
      </c>
      <c r="Z2728" s="273" t="s">
        <v>501</v>
      </c>
      <c r="AA2728" s="273" t="s">
        <v>501</v>
      </c>
      <c r="AB2728" s="274">
        <v>44986</v>
      </c>
      <c r="AC2728" s="273">
        <v>12034</v>
      </c>
      <c r="AD2728" s="273">
        <v>77</v>
      </c>
      <c r="AE2728" s="273">
        <v>1.75</v>
      </c>
      <c r="AF2728" s="273" t="s">
        <v>90</v>
      </c>
      <c r="AG2728" s="273" t="s">
        <v>798</v>
      </c>
      <c r="AH2728" s="273" t="s">
        <v>953</v>
      </c>
      <c r="AI2728" s="273" t="s">
        <v>123</v>
      </c>
      <c r="AJ2728" s="273" t="s">
        <v>200</v>
      </c>
      <c r="AK2728" s="273">
        <v>166878</v>
      </c>
      <c r="BV2728" s="336" t="s">
        <v>64</v>
      </c>
      <c r="BW2728" s="337" t="s">
        <v>75</v>
      </c>
      <c r="BX2728" s="337" t="s">
        <v>79</v>
      </c>
      <c r="BY2728" s="337" t="s">
        <v>79</v>
      </c>
      <c r="BZ2728" s="337" t="s">
        <v>86</v>
      </c>
      <c r="CA2728" s="337" t="s">
        <v>87</v>
      </c>
      <c r="CB2728" s="337" t="s">
        <v>179</v>
      </c>
      <c r="CC2728" s="337" t="s">
        <v>180</v>
      </c>
      <c r="CD2728" s="338">
        <v>1</v>
      </c>
      <c r="CE2728" s="335">
        <v>44958</v>
      </c>
      <c r="CF2728" s="337"/>
      <c r="CG2728" s="337" t="s">
        <v>181</v>
      </c>
      <c r="CH2728" s="337"/>
      <c r="CI2728" s="337" t="s">
        <v>181</v>
      </c>
      <c r="CJ2728" s="337" t="s">
        <v>345</v>
      </c>
      <c r="CK2728" s="337"/>
      <c r="CL2728" s="337"/>
      <c r="CM2728" s="337" t="s">
        <v>73</v>
      </c>
      <c r="CN2728" s="337">
        <v>3</v>
      </c>
    </row>
    <row r="2729" spans="4:92">
      <c r="D2729" s="273" t="s">
        <v>83</v>
      </c>
      <c r="E2729" s="273" t="s">
        <v>63</v>
      </c>
      <c r="F2729" s="273" t="s">
        <v>84</v>
      </c>
      <c r="G2729" s="273" t="s">
        <v>106</v>
      </c>
      <c r="H2729" s="274">
        <v>45261</v>
      </c>
      <c r="I2729" s="273">
        <v>16870</v>
      </c>
      <c r="J2729" s="273">
        <v>4</v>
      </c>
      <c r="K2729" s="273">
        <v>43534</v>
      </c>
      <c r="L2729" s="273" t="s">
        <v>66</v>
      </c>
      <c r="M2729" s="273">
        <v>5614.5812800000003</v>
      </c>
      <c r="N2729" s="273" t="s">
        <v>67</v>
      </c>
      <c r="P2729" s="273" t="s">
        <v>92</v>
      </c>
      <c r="Q2729" s="273" t="s">
        <v>69</v>
      </c>
      <c r="R2729" s="273" t="s">
        <v>70</v>
      </c>
      <c r="S2729" s="273" t="s">
        <v>834</v>
      </c>
      <c r="T2729" s="273" t="s">
        <v>835</v>
      </c>
      <c r="U2729" s="273" t="s">
        <v>73</v>
      </c>
      <c r="V2729" s="273" t="s">
        <v>836</v>
      </c>
      <c r="W2729" s="273">
        <v>328179</v>
      </c>
      <c r="X2729" s="273" t="s">
        <v>83</v>
      </c>
      <c r="Y2729" s="273" t="s">
        <v>63</v>
      </c>
      <c r="Z2729" s="273" t="s">
        <v>501</v>
      </c>
      <c r="AA2729" s="273" t="s">
        <v>501</v>
      </c>
      <c r="AB2729" s="274">
        <v>44986</v>
      </c>
      <c r="AC2729" s="273">
        <v>12034</v>
      </c>
      <c r="AD2729" s="273">
        <v>77</v>
      </c>
      <c r="AE2729" s="273">
        <v>0.42299999999999999</v>
      </c>
      <c r="AF2729" s="273" t="s">
        <v>90</v>
      </c>
      <c r="AG2729" s="273" t="s">
        <v>884</v>
      </c>
      <c r="AH2729" s="273" t="s">
        <v>1195</v>
      </c>
      <c r="AI2729" s="273" t="s">
        <v>123</v>
      </c>
      <c r="AJ2729" s="273" t="s">
        <v>200</v>
      </c>
      <c r="AK2729" s="273">
        <v>166884</v>
      </c>
      <c r="BV2729" s="279" t="s">
        <v>64</v>
      </c>
      <c r="BW2729" s="280" t="s">
        <v>75</v>
      </c>
      <c r="BX2729" s="280" t="s">
        <v>79</v>
      </c>
      <c r="BY2729" s="280" t="s">
        <v>79</v>
      </c>
      <c r="BZ2729" s="280" t="s">
        <v>86</v>
      </c>
      <c r="CA2729" s="280" t="s">
        <v>87</v>
      </c>
      <c r="CB2729" s="280" t="s">
        <v>179</v>
      </c>
      <c r="CC2729" s="280" t="s">
        <v>180</v>
      </c>
      <c r="CD2729" s="281">
        <v>1</v>
      </c>
      <c r="CE2729" s="277">
        <v>44958</v>
      </c>
      <c r="CF2729" s="280"/>
      <c r="CG2729" s="280" t="s">
        <v>181</v>
      </c>
      <c r="CH2729" s="280"/>
      <c r="CI2729" s="280" t="s">
        <v>181</v>
      </c>
      <c r="CJ2729" s="280" t="s">
        <v>345</v>
      </c>
      <c r="CK2729" s="280"/>
      <c r="CL2729" s="280"/>
      <c r="CM2729" s="280" t="s">
        <v>73</v>
      </c>
      <c r="CN2729" s="280">
        <v>3</v>
      </c>
    </row>
    <row r="2730" spans="4:92">
      <c r="D2730" s="273" t="s">
        <v>83</v>
      </c>
      <c r="E2730" s="273" t="s">
        <v>63</v>
      </c>
      <c r="F2730" s="273" t="s">
        <v>84</v>
      </c>
      <c r="G2730" s="273" t="s">
        <v>106</v>
      </c>
      <c r="H2730" s="274">
        <v>45261</v>
      </c>
      <c r="I2730" s="273">
        <v>16870</v>
      </c>
      <c r="J2730" s="273">
        <v>4</v>
      </c>
      <c r="K2730" s="273">
        <v>44874</v>
      </c>
      <c r="L2730" s="273" t="s">
        <v>66</v>
      </c>
      <c r="M2730" s="273">
        <v>7926.1133600000003</v>
      </c>
      <c r="N2730" s="273" t="s">
        <v>67</v>
      </c>
      <c r="P2730" s="273" t="s">
        <v>1011</v>
      </c>
      <c r="Q2730" s="273" t="s">
        <v>69</v>
      </c>
      <c r="R2730" s="273" t="s">
        <v>70</v>
      </c>
      <c r="S2730" s="273" t="s">
        <v>1041</v>
      </c>
      <c r="T2730" s="273" t="s">
        <v>1042</v>
      </c>
      <c r="U2730" s="273" t="s">
        <v>73</v>
      </c>
      <c r="V2730" s="273" t="s">
        <v>1043</v>
      </c>
      <c r="W2730" s="273">
        <v>328195</v>
      </c>
      <c r="X2730" s="273" t="s">
        <v>83</v>
      </c>
      <c r="Y2730" s="273" t="s">
        <v>63</v>
      </c>
      <c r="Z2730" s="273" t="s">
        <v>501</v>
      </c>
      <c r="AA2730" s="273" t="s">
        <v>501</v>
      </c>
      <c r="AB2730" s="274">
        <v>44986</v>
      </c>
      <c r="AC2730" s="273">
        <v>12034</v>
      </c>
      <c r="AD2730" s="273">
        <v>77</v>
      </c>
      <c r="AE2730" s="273">
        <v>0.03</v>
      </c>
      <c r="AF2730" s="273" t="s">
        <v>90</v>
      </c>
      <c r="AG2730" s="273" t="s">
        <v>1159</v>
      </c>
      <c r="AH2730" s="273" t="s">
        <v>1803</v>
      </c>
      <c r="AI2730" s="273" t="s">
        <v>123</v>
      </c>
      <c r="AJ2730" s="273" t="s">
        <v>200</v>
      </c>
      <c r="AK2730" s="273">
        <v>166890</v>
      </c>
      <c r="BV2730" s="336" t="s">
        <v>64</v>
      </c>
      <c r="BW2730" s="337" t="s">
        <v>75</v>
      </c>
      <c r="BX2730" s="337" t="s">
        <v>79</v>
      </c>
      <c r="BY2730" s="337" t="s">
        <v>79</v>
      </c>
      <c r="BZ2730" s="337" t="s">
        <v>86</v>
      </c>
      <c r="CA2730" s="337" t="s">
        <v>87</v>
      </c>
      <c r="CB2730" s="337" t="s">
        <v>179</v>
      </c>
      <c r="CC2730" s="337" t="s">
        <v>180</v>
      </c>
      <c r="CD2730" s="338">
        <v>1</v>
      </c>
      <c r="CE2730" s="335">
        <v>44958</v>
      </c>
      <c r="CF2730" s="337"/>
      <c r="CG2730" s="337" t="s">
        <v>181</v>
      </c>
      <c r="CH2730" s="337"/>
      <c r="CI2730" s="337" t="s">
        <v>181</v>
      </c>
      <c r="CJ2730" s="337" t="s">
        <v>345</v>
      </c>
      <c r="CK2730" s="337"/>
      <c r="CL2730" s="337"/>
      <c r="CM2730" s="337" t="s">
        <v>73</v>
      </c>
      <c r="CN2730" s="337">
        <v>3</v>
      </c>
    </row>
    <row r="2731" spans="4:92">
      <c r="D2731" s="273" t="s">
        <v>83</v>
      </c>
      <c r="E2731" s="273" t="s">
        <v>63</v>
      </c>
      <c r="F2731" s="273" t="s">
        <v>84</v>
      </c>
      <c r="G2731" s="273" t="s">
        <v>106</v>
      </c>
      <c r="H2731" s="274">
        <v>45261</v>
      </c>
      <c r="I2731" s="273">
        <v>16870</v>
      </c>
      <c r="J2731" s="273">
        <v>4</v>
      </c>
      <c r="K2731" s="273">
        <v>0</v>
      </c>
      <c r="L2731" s="273" t="s">
        <v>66</v>
      </c>
      <c r="M2731" s="273">
        <v>0</v>
      </c>
      <c r="N2731" s="273" t="s">
        <v>67</v>
      </c>
      <c r="P2731" s="273" t="s">
        <v>68</v>
      </c>
      <c r="Q2731" s="273" t="s">
        <v>69</v>
      </c>
      <c r="R2731" s="273" t="s">
        <v>70</v>
      </c>
      <c r="S2731" s="273" t="s">
        <v>71</v>
      </c>
      <c r="T2731" s="273" t="s">
        <v>72</v>
      </c>
      <c r="U2731" s="273" t="s">
        <v>73</v>
      </c>
      <c r="V2731" s="273" t="s">
        <v>74</v>
      </c>
      <c r="W2731" s="273">
        <v>328212</v>
      </c>
      <c r="X2731" s="273" t="s">
        <v>83</v>
      </c>
      <c r="Y2731" s="273" t="s">
        <v>63</v>
      </c>
      <c r="Z2731" s="273" t="s">
        <v>501</v>
      </c>
      <c r="AA2731" s="273" t="s">
        <v>501</v>
      </c>
      <c r="AB2731" s="274">
        <v>44986</v>
      </c>
      <c r="AC2731" s="273">
        <v>12034</v>
      </c>
      <c r="AD2731" s="273">
        <v>77</v>
      </c>
      <c r="AE2731" s="273">
        <v>4.1000000000000002E-2</v>
      </c>
      <c r="AF2731" s="273" t="s">
        <v>90</v>
      </c>
      <c r="AG2731" s="273" t="s">
        <v>1048</v>
      </c>
      <c r="AH2731" s="273" t="s">
        <v>1328</v>
      </c>
      <c r="AI2731" s="273" t="s">
        <v>123</v>
      </c>
      <c r="AJ2731" s="273" t="s">
        <v>200</v>
      </c>
      <c r="AK2731" s="273">
        <v>166896</v>
      </c>
      <c r="BV2731" s="279" t="s">
        <v>64</v>
      </c>
      <c r="BW2731" s="280" t="s">
        <v>75</v>
      </c>
      <c r="BX2731" s="280" t="s">
        <v>79</v>
      </c>
      <c r="BY2731" s="280" t="s">
        <v>79</v>
      </c>
      <c r="BZ2731" s="280" t="s">
        <v>86</v>
      </c>
      <c r="CA2731" s="280" t="s">
        <v>87</v>
      </c>
      <c r="CB2731" s="280" t="s">
        <v>179</v>
      </c>
      <c r="CC2731" s="280" t="s">
        <v>180</v>
      </c>
      <c r="CD2731" s="281">
        <v>1</v>
      </c>
      <c r="CE2731" s="277">
        <v>44958</v>
      </c>
      <c r="CF2731" s="280"/>
      <c r="CG2731" s="280" t="s">
        <v>181</v>
      </c>
      <c r="CH2731" s="280"/>
      <c r="CI2731" s="280" t="s">
        <v>181</v>
      </c>
      <c r="CJ2731" s="280" t="s">
        <v>345</v>
      </c>
      <c r="CK2731" s="280"/>
      <c r="CL2731" s="280"/>
      <c r="CM2731" s="280" t="s">
        <v>73</v>
      </c>
      <c r="CN2731" s="280">
        <v>3</v>
      </c>
    </row>
    <row r="2732" spans="4:92">
      <c r="D2732" s="273" t="s">
        <v>83</v>
      </c>
      <c r="E2732" s="273" t="s">
        <v>63</v>
      </c>
      <c r="F2732" s="273" t="s">
        <v>84</v>
      </c>
      <c r="G2732" s="273" t="s">
        <v>106</v>
      </c>
      <c r="H2732" s="274">
        <v>45261</v>
      </c>
      <c r="I2732" s="273">
        <v>16870</v>
      </c>
      <c r="J2732" s="273">
        <v>4</v>
      </c>
      <c r="K2732" s="273">
        <v>17800</v>
      </c>
      <c r="L2732" s="273" t="s">
        <v>66</v>
      </c>
      <c r="M2732" s="273">
        <v>2097.0593600000002</v>
      </c>
      <c r="N2732" s="273" t="s">
        <v>67</v>
      </c>
      <c r="P2732" s="273" t="s">
        <v>92</v>
      </c>
      <c r="Q2732" s="273" t="s">
        <v>69</v>
      </c>
      <c r="R2732" s="273" t="s">
        <v>70</v>
      </c>
      <c r="S2732" s="273" t="s">
        <v>93</v>
      </c>
      <c r="T2732" s="273" t="s">
        <v>94</v>
      </c>
      <c r="U2732" s="273" t="s">
        <v>73</v>
      </c>
      <c r="V2732" s="273" t="s">
        <v>95</v>
      </c>
      <c r="W2732" s="273">
        <v>328229</v>
      </c>
      <c r="X2732" s="273" t="s">
        <v>83</v>
      </c>
      <c r="Y2732" s="273" t="s">
        <v>63</v>
      </c>
      <c r="Z2732" s="273" t="s">
        <v>501</v>
      </c>
      <c r="AA2732" s="273" t="s">
        <v>501</v>
      </c>
      <c r="AB2732" s="274">
        <v>44986</v>
      </c>
      <c r="AC2732" s="273">
        <v>12034</v>
      </c>
      <c r="AD2732" s="273">
        <v>77</v>
      </c>
      <c r="AE2732" s="273">
        <v>1E-3</v>
      </c>
      <c r="AF2732" s="273" t="s">
        <v>90</v>
      </c>
      <c r="AG2732" s="273" t="s">
        <v>983</v>
      </c>
      <c r="AH2732" s="273" t="s">
        <v>1329</v>
      </c>
      <c r="AI2732" s="273" t="s">
        <v>123</v>
      </c>
      <c r="AJ2732" s="273" t="s">
        <v>200</v>
      </c>
      <c r="AK2732" s="273">
        <v>166902</v>
      </c>
      <c r="BV2732" s="336" t="s">
        <v>64</v>
      </c>
      <c r="BW2732" s="337" t="s">
        <v>75</v>
      </c>
      <c r="BX2732" s="337" t="s">
        <v>79</v>
      </c>
      <c r="BY2732" s="337" t="s">
        <v>79</v>
      </c>
      <c r="BZ2732" s="337" t="s">
        <v>86</v>
      </c>
      <c r="CA2732" s="337" t="s">
        <v>87</v>
      </c>
      <c r="CB2732" s="337" t="s">
        <v>233</v>
      </c>
      <c r="CC2732" s="337" t="s">
        <v>234</v>
      </c>
      <c r="CD2732" s="338">
        <v>1</v>
      </c>
      <c r="CE2732" s="335">
        <v>45047</v>
      </c>
      <c r="CF2732" s="337"/>
      <c r="CG2732" s="337" t="s">
        <v>181</v>
      </c>
      <c r="CH2732" s="337"/>
      <c r="CI2732" s="337" t="s">
        <v>181</v>
      </c>
      <c r="CJ2732" s="337" t="s">
        <v>1837</v>
      </c>
      <c r="CK2732" s="337"/>
      <c r="CL2732" s="337"/>
      <c r="CM2732" s="337" t="s">
        <v>73</v>
      </c>
      <c r="CN2732" s="337">
        <v>3</v>
      </c>
    </row>
    <row r="2733" spans="4:92">
      <c r="D2733" s="273" t="s">
        <v>83</v>
      </c>
      <c r="E2733" s="273" t="s">
        <v>63</v>
      </c>
      <c r="F2733" s="273" t="s">
        <v>84</v>
      </c>
      <c r="G2733" s="273" t="s">
        <v>106</v>
      </c>
      <c r="H2733" s="274">
        <v>45261</v>
      </c>
      <c r="I2733" s="273">
        <v>16870</v>
      </c>
      <c r="J2733" s="273">
        <v>4</v>
      </c>
      <c r="K2733" s="273">
        <v>0</v>
      </c>
      <c r="L2733" s="273" t="s">
        <v>66</v>
      </c>
      <c r="N2733" s="273" t="s">
        <v>107</v>
      </c>
      <c r="W2733" s="273">
        <v>328178</v>
      </c>
      <c r="X2733" s="273" t="s">
        <v>83</v>
      </c>
      <c r="Y2733" s="273" t="s">
        <v>63</v>
      </c>
      <c r="Z2733" s="273" t="s">
        <v>501</v>
      </c>
      <c r="AA2733" s="273" t="s">
        <v>501</v>
      </c>
      <c r="AB2733" s="274">
        <v>44986</v>
      </c>
      <c r="AC2733" s="273">
        <v>12034</v>
      </c>
      <c r="AD2733" s="273">
        <v>77</v>
      </c>
      <c r="AE2733" s="273">
        <v>6.6799999999999998E-2</v>
      </c>
      <c r="AF2733" s="273" t="s">
        <v>90</v>
      </c>
      <c r="AG2733" s="273" t="s">
        <v>1105</v>
      </c>
      <c r="AH2733" s="273" t="s">
        <v>1106</v>
      </c>
      <c r="AI2733" s="273" t="s">
        <v>123</v>
      </c>
      <c r="AJ2733" s="273" t="s">
        <v>1185</v>
      </c>
      <c r="AK2733" s="273">
        <v>166908</v>
      </c>
      <c r="BV2733" s="279" t="s">
        <v>64</v>
      </c>
      <c r="BW2733" s="280" t="s">
        <v>75</v>
      </c>
      <c r="BX2733" s="280" t="s">
        <v>79</v>
      </c>
      <c r="BY2733" s="280" t="s">
        <v>79</v>
      </c>
      <c r="BZ2733" s="280" t="s">
        <v>86</v>
      </c>
      <c r="CA2733" s="280" t="s">
        <v>87</v>
      </c>
      <c r="CB2733" s="280" t="s">
        <v>217</v>
      </c>
      <c r="CC2733" s="280" t="s">
        <v>218</v>
      </c>
      <c r="CD2733" s="281">
        <v>2</v>
      </c>
      <c r="CE2733" s="277">
        <v>45047</v>
      </c>
      <c r="CF2733" s="280"/>
      <c r="CG2733" s="280" t="s">
        <v>181</v>
      </c>
      <c r="CH2733" s="280"/>
      <c r="CI2733" s="280" t="s">
        <v>181</v>
      </c>
      <c r="CJ2733" s="280" t="s">
        <v>82</v>
      </c>
      <c r="CK2733" s="280"/>
      <c r="CL2733" s="280"/>
      <c r="CM2733" s="280" t="s">
        <v>73</v>
      </c>
      <c r="CN2733" s="280">
        <v>3</v>
      </c>
    </row>
    <row r="2734" spans="4:92">
      <c r="D2734" s="273" t="s">
        <v>83</v>
      </c>
      <c r="E2734" s="273" t="s">
        <v>63</v>
      </c>
      <c r="F2734" s="273" t="s">
        <v>84</v>
      </c>
      <c r="G2734" s="273" t="s">
        <v>106</v>
      </c>
      <c r="H2734" s="274">
        <v>45261</v>
      </c>
      <c r="I2734" s="273">
        <v>16870</v>
      </c>
      <c r="J2734" s="273">
        <v>4</v>
      </c>
      <c r="K2734" s="273">
        <v>81892</v>
      </c>
      <c r="L2734" s="273" t="s">
        <v>66</v>
      </c>
      <c r="M2734" s="273">
        <v>10983.23688</v>
      </c>
      <c r="N2734" s="273" t="s">
        <v>115</v>
      </c>
      <c r="W2734" s="273">
        <v>328177</v>
      </c>
      <c r="X2734" s="273" t="s">
        <v>83</v>
      </c>
      <c r="Y2734" s="273" t="s">
        <v>63</v>
      </c>
      <c r="Z2734" s="273" t="s">
        <v>501</v>
      </c>
      <c r="AA2734" s="273" t="s">
        <v>501</v>
      </c>
      <c r="AB2734" s="274">
        <v>44986</v>
      </c>
      <c r="AC2734" s="273">
        <v>12034</v>
      </c>
      <c r="AD2734" s="273">
        <v>77</v>
      </c>
      <c r="AE2734" s="273">
        <v>1.8800000000000001E-2</v>
      </c>
      <c r="AF2734" s="273" t="s">
        <v>90</v>
      </c>
      <c r="AG2734" s="273" t="s">
        <v>703</v>
      </c>
      <c r="AH2734" s="273" t="s">
        <v>1176</v>
      </c>
      <c r="AI2734" s="273" t="s">
        <v>123</v>
      </c>
      <c r="AJ2734" s="273" t="s">
        <v>124</v>
      </c>
      <c r="AK2734" s="273">
        <v>194628</v>
      </c>
      <c r="BV2734" s="336" t="s">
        <v>64</v>
      </c>
      <c r="BW2734" s="337" t="s">
        <v>75</v>
      </c>
      <c r="BX2734" s="337" t="s">
        <v>79</v>
      </c>
      <c r="BY2734" s="337" t="s">
        <v>79</v>
      </c>
      <c r="BZ2734" s="337" t="s">
        <v>86</v>
      </c>
      <c r="CA2734" s="337" t="s">
        <v>87</v>
      </c>
      <c r="CB2734" s="337" t="s">
        <v>217</v>
      </c>
      <c r="CC2734" s="337" t="s">
        <v>218</v>
      </c>
      <c r="CD2734" s="338">
        <v>2</v>
      </c>
      <c r="CE2734" s="335">
        <v>45047</v>
      </c>
      <c r="CF2734" s="337"/>
      <c r="CG2734" s="337" t="s">
        <v>181</v>
      </c>
      <c r="CH2734" s="337"/>
      <c r="CI2734" s="337" t="s">
        <v>181</v>
      </c>
      <c r="CJ2734" s="337" t="s">
        <v>189</v>
      </c>
      <c r="CK2734" s="337"/>
      <c r="CL2734" s="337"/>
      <c r="CM2734" s="337" t="s">
        <v>73</v>
      </c>
      <c r="CN2734" s="337">
        <v>3</v>
      </c>
    </row>
    <row r="2735" spans="4:92">
      <c r="D2735" s="273" t="s">
        <v>83</v>
      </c>
      <c r="E2735" s="273" t="s">
        <v>63</v>
      </c>
      <c r="F2735" s="273" t="s">
        <v>228</v>
      </c>
      <c r="G2735" s="273" t="s">
        <v>237</v>
      </c>
      <c r="H2735" s="274">
        <v>44927</v>
      </c>
      <c r="I2735" s="273">
        <v>11136</v>
      </c>
      <c r="J2735" s="273">
        <v>19</v>
      </c>
      <c r="K2735" s="273">
        <v>6932</v>
      </c>
      <c r="L2735" s="273" t="s">
        <v>66</v>
      </c>
      <c r="M2735" s="273">
        <v>0</v>
      </c>
      <c r="N2735" s="273" t="s">
        <v>1010</v>
      </c>
      <c r="O2735" s="273">
        <v>0</v>
      </c>
      <c r="P2735" s="273" t="s">
        <v>1011</v>
      </c>
      <c r="Q2735" s="273" t="s">
        <v>69</v>
      </c>
      <c r="R2735" s="273" t="s">
        <v>1013</v>
      </c>
      <c r="S2735" s="273" t="s">
        <v>1298</v>
      </c>
      <c r="U2735" s="273" t="s">
        <v>73</v>
      </c>
      <c r="V2735" s="273" t="s">
        <v>1859</v>
      </c>
      <c r="W2735" s="273">
        <v>136857</v>
      </c>
      <c r="X2735" s="273" t="s">
        <v>83</v>
      </c>
      <c r="Y2735" s="273" t="s">
        <v>63</v>
      </c>
      <c r="Z2735" s="273" t="s">
        <v>501</v>
      </c>
      <c r="AA2735" s="273" t="s">
        <v>501</v>
      </c>
      <c r="AB2735" s="274">
        <v>45017</v>
      </c>
      <c r="AC2735" s="273">
        <v>11931</v>
      </c>
      <c r="AD2735" s="273">
        <v>77</v>
      </c>
      <c r="AK2735" s="273">
        <v>159119</v>
      </c>
      <c r="BV2735" s="279" t="s">
        <v>64</v>
      </c>
      <c r="BW2735" s="280" t="s">
        <v>75</v>
      </c>
      <c r="BX2735" s="280" t="s">
        <v>79</v>
      </c>
      <c r="BY2735" s="280" t="s">
        <v>79</v>
      </c>
      <c r="BZ2735" s="280" t="s">
        <v>86</v>
      </c>
      <c r="CA2735" s="280" t="s">
        <v>87</v>
      </c>
      <c r="CB2735" s="280" t="s">
        <v>217</v>
      </c>
      <c r="CC2735" s="280" t="s">
        <v>218</v>
      </c>
      <c r="CD2735" s="281">
        <v>2</v>
      </c>
      <c r="CE2735" s="277">
        <v>45047</v>
      </c>
      <c r="CF2735" s="280"/>
      <c r="CG2735" s="280" t="s">
        <v>181</v>
      </c>
      <c r="CH2735" s="280"/>
      <c r="CI2735" s="280" t="s">
        <v>181</v>
      </c>
      <c r="CJ2735" s="280" t="s">
        <v>100</v>
      </c>
      <c r="CK2735" s="280"/>
      <c r="CL2735" s="280"/>
      <c r="CM2735" s="280" t="s">
        <v>73</v>
      </c>
      <c r="CN2735" s="280">
        <v>3</v>
      </c>
    </row>
    <row r="2736" spans="4:92">
      <c r="D2736" s="273" t="s">
        <v>83</v>
      </c>
      <c r="E2736" s="273" t="s">
        <v>63</v>
      </c>
      <c r="F2736" s="273" t="s">
        <v>228</v>
      </c>
      <c r="G2736" s="273" t="s">
        <v>237</v>
      </c>
      <c r="H2736" s="274">
        <v>44927</v>
      </c>
      <c r="I2736" s="273">
        <v>11136</v>
      </c>
      <c r="J2736" s="273">
        <v>19</v>
      </c>
      <c r="K2736" s="273">
        <v>100412</v>
      </c>
      <c r="L2736" s="273" t="s">
        <v>66</v>
      </c>
      <c r="M2736" s="273">
        <v>12950.153920000001</v>
      </c>
      <c r="N2736" s="273" t="s">
        <v>67</v>
      </c>
      <c r="P2736" s="273" t="s">
        <v>92</v>
      </c>
      <c r="Q2736" s="273" t="s">
        <v>69</v>
      </c>
      <c r="R2736" s="273" t="s">
        <v>1013</v>
      </c>
      <c r="S2736" s="273" t="s">
        <v>834</v>
      </c>
      <c r="T2736" s="273" t="s">
        <v>835</v>
      </c>
      <c r="U2736" s="273" t="s">
        <v>73</v>
      </c>
      <c r="V2736" s="273" t="s">
        <v>836</v>
      </c>
      <c r="W2736" s="273">
        <v>168893</v>
      </c>
      <c r="X2736" s="273" t="s">
        <v>83</v>
      </c>
      <c r="Y2736" s="273" t="s">
        <v>63</v>
      </c>
      <c r="Z2736" s="273" t="s">
        <v>501</v>
      </c>
      <c r="AA2736" s="273" t="s">
        <v>501</v>
      </c>
      <c r="AB2736" s="274">
        <v>45017</v>
      </c>
      <c r="AC2736" s="273">
        <v>12067</v>
      </c>
      <c r="AD2736" s="273">
        <v>77</v>
      </c>
      <c r="AE2736" s="273">
        <v>0.91700000000000004</v>
      </c>
      <c r="AF2736" s="273" t="s">
        <v>90</v>
      </c>
      <c r="AG2736" s="273" t="s">
        <v>1333</v>
      </c>
      <c r="AH2736" s="273" t="s">
        <v>1334</v>
      </c>
      <c r="AI2736" s="273" t="s">
        <v>123</v>
      </c>
      <c r="AJ2736" s="273" t="s">
        <v>214</v>
      </c>
      <c r="AK2736" s="273">
        <v>166924</v>
      </c>
      <c r="BV2736" s="336" t="s">
        <v>64</v>
      </c>
      <c r="BW2736" s="337" t="s">
        <v>75</v>
      </c>
      <c r="BX2736" s="337" t="s">
        <v>79</v>
      </c>
      <c r="BY2736" s="337" t="s">
        <v>79</v>
      </c>
      <c r="BZ2736" s="337" t="s">
        <v>86</v>
      </c>
      <c r="CA2736" s="337" t="s">
        <v>87</v>
      </c>
      <c r="CB2736" s="337" t="s">
        <v>217</v>
      </c>
      <c r="CC2736" s="337" t="s">
        <v>218</v>
      </c>
      <c r="CD2736" s="338">
        <v>2</v>
      </c>
      <c r="CE2736" s="335">
        <v>45047</v>
      </c>
      <c r="CF2736" s="337"/>
      <c r="CG2736" s="337" t="s">
        <v>181</v>
      </c>
      <c r="CH2736" s="337"/>
      <c r="CI2736" s="337" t="s">
        <v>181</v>
      </c>
      <c r="CJ2736" s="337" t="s">
        <v>109</v>
      </c>
      <c r="CK2736" s="337"/>
      <c r="CL2736" s="337"/>
      <c r="CM2736" s="337" t="s">
        <v>73</v>
      </c>
      <c r="CN2736" s="337">
        <v>3</v>
      </c>
    </row>
    <row r="2737" spans="4:92">
      <c r="D2737" s="273" t="s">
        <v>83</v>
      </c>
      <c r="E2737" s="273" t="s">
        <v>63</v>
      </c>
      <c r="F2737" s="273" t="s">
        <v>228</v>
      </c>
      <c r="G2737" s="273" t="s">
        <v>237</v>
      </c>
      <c r="H2737" s="274">
        <v>44927</v>
      </c>
      <c r="I2737" s="273">
        <v>11136</v>
      </c>
      <c r="J2737" s="273">
        <v>19</v>
      </c>
      <c r="K2737" s="273">
        <v>83173</v>
      </c>
      <c r="L2737" s="273" t="s">
        <v>66</v>
      </c>
      <c r="M2737" s="273">
        <v>14690.87664</v>
      </c>
      <c r="N2737" s="273" t="s">
        <v>67</v>
      </c>
      <c r="P2737" s="273" t="s">
        <v>1011</v>
      </c>
      <c r="Q2737" s="273" t="s">
        <v>69</v>
      </c>
      <c r="R2737" s="273" t="s">
        <v>1013</v>
      </c>
      <c r="S2737" s="273" t="s">
        <v>1041</v>
      </c>
      <c r="T2737" s="273" t="s">
        <v>1042</v>
      </c>
      <c r="U2737" s="273" t="s">
        <v>73</v>
      </c>
      <c r="V2737" s="273" t="s">
        <v>1043</v>
      </c>
      <c r="W2737" s="273">
        <v>168910</v>
      </c>
      <c r="X2737" s="273" t="s">
        <v>83</v>
      </c>
      <c r="Y2737" s="273" t="s">
        <v>63</v>
      </c>
      <c r="Z2737" s="273" t="s">
        <v>501</v>
      </c>
      <c r="AA2737" s="273" t="s">
        <v>501</v>
      </c>
      <c r="AB2737" s="274">
        <v>45261</v>
      </c>
      <c r="AC2737" s="273">
        <v>16951</v>
      </c>
      <c r="AD2737" s="273">
        <v>77</v>
      </c>
      <c r="AE2737" s="273">
        <v>0.32900000000000001</v>
      </c>
      <c r="AF2737" s="273" t="s">
        <v>90</v>
      </c>
      <c r="AG2737" s="273" t="s">
        <v>1355</v>
      </c>
      <c r="AH2737" s="273" t="s">
        <v>1356</v>
      </c>
      <c r="AI2737" s="273" t="s">
        <v>123</v>
      </c>
      <c r="AJ2737" s="273" t="s">
        <v>200</v>
      </c>
      <c r="AK2737" s="273">
        <v>317300</v>
      </c>
      <c r="BV2737" s="279" t="s">
        <v>64</v>
      </c>
      <c r="BW2737" s="280" t="s">
        <v>75</v>
      </c>
      <c r="BX2737" s="280" t="s">
        <v>79</v>
      </c>
      <c r="BY2737" s="280" t="s">
        <v>79</v>
      </c>
      <c r="BZ2737" s="280" t="s">
        <v>86</v>
      </c>
      <c r="CA2737" s="280" t="s">
        <v>87</v>
      </c>
      <c r="CB2737" s="280" t="s">
        <v>217</v>
      </c>
      <c r="CC2737" s="280" t="s">
        <v>218</v>
      </c>
      <c r="CD2737" s="281">
        <v>2</v>
      </c>
      <c r="CE2737" s="277">
        <v>45047</v>
      </c>
      <c r="CF2737" s="280"/>
      <c r="CG2737" s="280" t="s">
        <v>181</v>
      </c>
      <c r="CH2737" s="280"/>
      <c r="CI2737" s="280" t="s">
        <v>181</v>
      </c>
      <c r="CJ2737" s="280" t="s">
        <v>125</v>
      </c>
      <c r="CK2737" s="280"/>
      <c r="CL2737" s="280"/>
      <c r="CM2737" s="280" t="s">
        <v>73</v>
      </c>
      <c r="CN2737" s="280">
        <v>3</v>
      </c>
    </row>
    <row r="2738" spans="4:92">
      <c r="D2738" s="273" t="s">
        <v>83</v>
      </c>
      <c r="E2738" s="273" t="s">
        <v>63</v>
      </c>
      <c r="F2738" s="273" t="s">
        <v>228</v>
      </c>
      <c r="G2738" s="273" t="s">
        <v>237</v>
      </c>
      <c r="H2738" s="274">
        <v>44927</v>
      </c>
      <c r="I2738" s="273">
        <v>11136</v>
      </c>
      <c r="J2738" s="273">
        <v>19</v>
      </c>
      <c r="K2738" s="273">
        <v>0</v>
      </c>
      <c r="L2738" s="273" t="s">
        <v>66</v>
      </c>
      <c r="M2738" s="273">
        <v>0</v>
      </c>
      <c r="N2738" s="273" t="s">
        <v>67</v>
      </c>
      <c r="P2738" s="273" t="s">
        <v>68</v>
      </c>
      <c r="Q2738" s="273" t="s">
        <v>69</v>
      </c>
      <c r="R2738" s="273" t="s">
        <v>1013</v>
      </c>
      <c r="S2738" s="273" t="s">
        <v>71</v>
      </c>
      <c r="T2738" s="273" t="s">
        <v>72</v>
      </c>
      <c r="U2738" s="273" t="s">
        <v>73</v>
      </c>
      <c r="V2738" s="273" t="s">
        <v>74</v>
      </c>
      <c r="W2738" s="273">
        <v>168927</v>
      </c>
      <c r="X2738" s="273" t="s">
        <v>83</v>
      </c>
      <c r="Y2738" s="273" t="s">
        <v>63</v>
      </c>
      <c r="Z2738" s="273" t="s">
        <v>501</v>
      </c>
      <c r="AA2738" s="273" t="s">
        <v>501</v>
      </c>
      <c r="AB2738" s="274">
        <v>45261</v>
      </c>
      <c r="AC2738" s="273">
        <v>16951</v>
      </c>
      <c r="AD2738" s="273">
        <v>77</v>
      </c>
      <c r="AE2738" s="273">
        <v>2.3400000000000001E-2</v>
      </c>
      <c r="AF2738" s="273" t="s">
        <v>90</v>
      </c>
      <c r="AG2738" s="273" t="s">
        <v>1048</v>
      </c>
      <c r="AH2738" s="273" t="s">
        <v>1328</v>
      </c>
      <c r="AI2738" s="273" t="s">
        <v>123</v>
      </c>
      <c r="AJ2738" s="273" t="s">
        <v>200</v>
      </c>
      <c r="AK2738" s="273">
        <v>317306</v>
      </c>
      <c r="BV2738" s="336" t="s">
        <v>64</v>
      </c>
      <c r="BW2738" s="337" t="s">
        <v>75</v>
      </c>
      <c r="BX2738" s="337" t="s">
        <v>79</v>
      </c>
      <c r="BY2738" s="337" t="s">
        <v>79</v>
      </c>
      <c r="BZ2738" s="337" t="s">
        <v>86</v>
      </c>
      <c r="CA2738" s="337" t="s">
        <v>87</v>
      </c>
      <c r="CB2738" s="337" t="s">
        <v>217</v>
      </c>
      <c r="CC2738" s="337" t="s">
        <v>218</v>
      </c>
      <c r="CD2738" s="338">
        <v>2</v>
      </c>
      <c r="CE2738" s="335">
        <v>45047</v>
      </c>
      <c r="CF2738" s="337"/>
      <c r="CG2738" s="337" t="s">
        <v>181</v>
      </c>
      <c r="CH2738" s="337"/>
      <c r="CI2738" s="337" t="s">
        <v>181</v>
      </c>
      <c r="CJ2738" s="337" t="s">
        <v>116</v>
      </c>
      <c r="CK2738" s="337"/>
      <c r="CL2738" s="337"/>
      <c r="CM2738" s="337" t="s">
        <v>73</v>
      </c>
      <c r="CN2738" s="337">
        <v>3</v>
      </c>
    </row>
    <row r="2739" spans="4:92">
      <c r="D2739" s="273" t="s">
        <v>83</v>
      </c>
      <c r="E2739" s="273" t="s">
        <v>63</v>
      </c>
      <c r="F2739" s="273" t="s">
        <v>228</v>
      </c>
      <c r="G2739" s="273" t="s">
        <v>237</v>
      </c>
      <c r="H2739" s="274">
        <v>44927</v>
      </c>
      <c r="I2739" s="273">
        <v>11136</v>
      </c>
      <c r="J2739" s="273">
        <v>19</v>
      </c>
      <c r="K2739" s="273">
        <v>0</v>
      </c>
      <c r="L2739" s="273" t="s">
        <v>66</v>
      </c>
      <c r="N2739" s="273" t="s">
        <v>107</v>
      </c>
      <c r="W2739" s="273">
        <v>136856</v>
      </c>
      <c r="X2739" s="273" t="s">
        <v>83</v>
      </c>
      <c r="Y2739" s="273" t="s">
        <v>63</v>
      </c>
      <c r="Z2739" s="273" t="s">
        <v>501</v>
      </c>
      <c r="AA2739" s="273" t="s">
        <v>501</v>
      </c>
      <c r="AB2739" s="274">
        <v>45261</v>
      </c>
      <c r="AC2739" s="273">
        <v>16951</v>
      </c>
      <c r="AD2739" s="273">
        <v>77</v>
      </c>
      <c r="AE2739" s="273">
        <v>4.0000000000000001E-3</v>
      </c>
      <c r="AF2739" s="273" t="s">
        <v>90</v>
      </c>
      <c r="AG2739" s="273" t="s">
        <v>983</v>
      </c>
      <c r="AH2739" s="273" t="s">
        <v>1329</v>
      </c>
      <c r="AI2739" s="273" t="s">
        <v>123</v>
      </c>
      <c r="AJ2739" s="273" t="s">
        <v>200</v>
      </c>
      <c r="AK2739" s="273">
        <v>317312</v>
      </c>
      <c r="BV2739" s="279" t="s">
        <v>64</v>
      </c>
      <c r="BW2739" s="280" t="s">
        <v>75</v>
      </c>
      <c r="BX2739" s="280" t="s">
        <v>79</v>
      </c>
      <c r="BY2739" s="280" t="s">
        <v>79</v>
      </c>
      <c r="BZ2739" s="280" t="s">
        <v>86</v>
      </c>
      <c r="CA2739" s="280" t="s">
        <v>87</v>
      </c>
      <c r="CB2739" s="280" t="s">
        <v>217</v>
      </c>
      <c r="CC2739" s="280" t="s">
        <v>218</v>
      </c>
      <c r="CD2739" s="281">
        <v>2</v>
      </c>
      <c r="CE2739" s="277">
        <v>45047</v>
      </c>
      <c r="CF2739" s="280"/>
      <c r="CG2739" s="280" t="s">
        <v>181</v>
      </c>
      <c r="CH2739" s="280"/>
      <c r="CI2739" s="280" t="s">
        <v>181</v>
      </c>
      <c r="CJ2739" s="280" t="s">
        <v>132</v>
      </c>
      <c r="CK2739" s="280"/>
      <c r="CL2739" s="280"/>
      <c r="CM2739" s="280" t="s">
        <v>73</v>
      </c>
      <c r="CN2739" s="280">
        <v>3</v>
      </c>
    </row>
    <row r="2740" spans="4:92">
      <c r="D2740" s="273" t="s">
        <v>83</v>
      </c>
      <c r="E2740" s="273" t="s">
        <v>63</v>
      </c>
      <c r="F2740" s="273" t="s">
        <v>530</v>
      </c>
      <c r="G2740" s="273" t="s">
        <v>1040</v>
      </c>
      <c r="H2740" s="274">
        <v>45078</v>
      </c>
      <c r="I2740" s="273">
        <v>12641</v>
      </c>
      <c r="J2740" s="273">
        <v>851</v>
      </c>
      <c r="W2740" s="273">
        <v>192125</v>
      </c>
      <c r="X2740" s="273" t="s">
        <v>83</v>
      </c>
      <c r="Y2740" s="273" t="s">
        <v>63</v>
      </c>
      <c r="Z2740" s="273" t="s">
        <v>501</v>
      </c>
      <c r="AA2740" s="273" t="s">
        <v>501</v>
      </c>
      <c r="AB2740" s="274">
        <v>45261</v>
      </c>
      <c r="AC2740" s="273">
        <v>16951</v>
      </c>
      <c r="AD2740" s="273">
        <v>77</v>
      </c>
      <c r="AE2740" s="273">
        <v>8.5999999999999993E-2</v>
      </c>
      <c r="AF2740" s="273" t="s">
        <v>90</v>
      </c>
      <c r="AG2740" s="273" t="s">
        <v>989</v>
      </c>
      <c r="AH2740" s="273" t="s">
        <v>1423</v>
      </c>
      <c r="AI2740" s="273" t="s">
        <v>123</v>
      </c>
      <c r="AJ2740" s="273" t="s">
        <v>200</v>
      </c>
      <c r="AK2740" s="273">
        <v>317318</v>
      </c>
      <c r="BV2740" s="336" t="s">
        <v>64</v>
      </c>
      <c r="BW2740" s="337" t="s">
        <v>75</v>
      </c>
      <c r="BX2740" s="337" t="s">
        <v>79</v>
      </c>
      <c r="BY2740" s="337" t="s">
        <v>79</v>
      </c>
      <c r="BZ2740" s="337" t="s">
        <v>86</v>
      </c>
      <c r="CA2740" s="337" t="s">
        <v>87</v>
      </c>
      <c r="CB2740" s="337" t="s">
        <v>217</v>
      </c>
      <c r="CC2740" s="337" t="s">
        <v>218</v>
      </c>
      <c r="CD2740" s="338">
        <v>2</v>
      </c>
      <c r="CE2740" s="335">
        <v>45047</v>
      </c>
      <c r="CF2740" s="337"/>
      <c r="CG2740" s="337" t="s">
        <v>181</v>
      </c>
      <c r="CH2740" s="337"/>
      <c r="CI2740" s="337" t="s">
        <v>181</v>
      </c>
      <c r="CJ2740" s="337" t="s">
        <v>137</v>
      </c>
      <c r="CK2740" s="337"/>
      <c r="CL2740" s="337"/>
      <c r="CM2740" s="337" t="s">
        <v>73</v>
      </c>
      <c r="CN2740" s="337">
        <v>3</v>
      </c>
    </row>
    <row r="2741" spans="4:92">
      <c r="D2741" s="273" t="s">
        <v>83</v>
      </c>
      <c r="E2741" s="273" t="s">
        <v>63</v>
      </c>
      <c r="F2741" s="273" t="s">
        <v>530</v>
      </c>
      <c r="G2741" s="273" t="s">
        <v>1040</v>
      </c>
      <c r="H2741" s="274">
        <v>45078</v>
      </c>
      <c r="I2741" s="273">
        <v>12641</v>
      </c>
      <c r="J2741" s="273">
        <v>851</v>
      </c>
      <c r="K2741" s="273">
        <v>0</v>
      </c>
      <c r="L2741" s="273" t="s">
        <v>66</v>
      </c>
      <c r="N2741" s="273" t="s">
        <v>107</v>
      </c>
      <c r="W2741" s="273">
        <v>192150</v>
      </c>
      <c r="X2741" s="273" t="s">
        <v>83</v>
      </c>
      <c r="Y2741" s="273" t="s">
        <v>63</v>
      </c>
      <c r="Z2741" s="273" t="s">
        <v>501</v>
      </c>
      <c r="AA2741" s="273" t="s">
        <v>501</v>
      </c>
      <c r="AB2741" s="274">
        <v>45261</v>
      </c>
      <c r="AC2741" s="273">
        <v>16951</v>
      </c>
      <c r="AD2741" s="273">
        <v>77</v>
      </c>
      <c r="AE2741" s="273">
        <v>0.28999999999999998</v>
      </c>
      <c r="AF2741" s="273" t="s">
        <v>90</v>
      </c>
      <c r="AG2741" s="273" t="s">
        <v>819</v>
      </c>
      <c r="AH2741" s="273" t="s">
        <v>1330</v>
      </c>
      <c r="AI2741" s="273" t="s">
        <v>199</v>
      </c>
      <c r="AJ2741" s="273" t="s">
        <v>1185</v>
      </c>
      <c r="AK2741" s="273">
        <v>317324</v>
      </c>
      <c r="BV2741" s="279" t="s">
        <v>64</v>
      </c>
      <c r="BW2741" s="280" t="s">
        <v>75</v>
      </c>
      <c r="BX2741" s="280" t="s">
        <v>79</v>
      </c>
      <c r="BY2741" s="280" t="s">
        <v>79</v>
      </c>
      <c r="BZ2741" s="280" t="s">
        <v>86</v>
      </c>
      <c r="CA2741" s="280" t="s">
        <v>87</v>
      </c>
      <c r="CB2741" s="280" t="s">
        <v>217</v>
      </c>
      <c r="CC2741" s="280" t="s">
        <v>218</v>
      </c>
      <c r="CD2741" s="281">
        <v>2</v>
      </c>
      <c r="CE2741" s="277">
        <v>45047</v>
      </c>
      <c r="CF2741" s="280"/>
      <c r="CG2741" s="280" t="s">
        <v>181</v>
      </c>
      <c r="CH2741" s="280"/>
      <c r="CI2741" s="280" t="s">
        <v>181</v>
      </c>
      <c r="CJ2741" s="280" t="s">
        <v>160</v>
      </c>
      <c r="CK2741" s="280"/>
      <c r="CL2741" s="280"/>
      <c r="CM2741" s="280" t="s">
        <v>73</v>
      </c>
      <c r="CN2741" s="280">
        <v>3</v>
      </c>
    </row>
    <row r="2742" spans="4:92">
      <c r="D2742" s="273" t="s">
        <v>83</v>
      </c>
      <c r="E2742" s="273" t="s">
        <v>63</v>
      </c>
      <c r="F2742" s="273" t="s">
        <v>530</v>
      </c>
      <c r="G2742" s="273" t="s">
        <v>1040</v>
      </c>
      <c r="H2742" s="274">
        <v>45078</v>
      </c>
      <c r="I2742" s="273">
        <v>12641</v>
      </c>
      <c r="J2742" s="273">
        <v>851</v>
      </c>
      <c r="K2742" s="273">
        <v>5421.3</v>
      </c>
      <c r="L2742" s="273" t="s">
        <v>66</v>
      </c>
      <c r="M2742" s="273">
        <v>529.55583999999999</v>
      </c>
      <c r="N2742" s="273" t="s">
        <v>115</v>
      </c>
      <c r="W2742" s="273">
        <v>192149</v>
      </c>
      <c r="X2742" s="273" t="s">
        <v>83</v>
      </c>
      <c r="Y2742" s="273" t="s">
        <v>63</v>
      </c>
      <c r="Z2742" s="273" t="s">
        <v>501</v>
      </c>
      <c r="AA2742" s="273" t="s">
        <v>501</v>
      </c>
      <c r="AB2742" s="274">
        <v>45261</v>
      </c>
      <c r="AC2742" s="273">
        <v>16951</v>
      </c>
      <c r="AD2742" s="273">
        <v>77</v>
      </c>
      <c r="AE2742" s="273">
        <v>1.8800000000000001E-2</v>
      </c>
      <c r="AF2742" s="273" t="s">
        <v>90</v>
      </c>
      <c r="AG2742" s="273" t="s">
        <v>703</v>
      </c>
      <c r="AH2742" s="273" t="s">
        <v>1176</v>
      </c>
      <c r="AI2742" s="273" t="s">
        <v>123</v>
      </c>
      <c r="AJ2742" s="273" t="s">
        <v>124</v>
      </c>
      <c r="AK2742" s="273">
        <v>317329</v>
      </c>
      <c r="BV2742" s="336" t="s">
        <v>64</v>
      </c>
      <c r="BW2742" s="337" t="s">
        <v>75</v>
      </c>
      <c r="BX2742" s="337" t="s">
        <v>79</v>
      </c>
      <c r="BY2742" s="337" t="s">
        <v>79</v>
      </c>
      <c r="BZ2742" s="337" t="s">
        <v>86</v>
      </c>
      <c r="CA2742" s="337" t="s">
        <v>87</v>
      </c>
      <c r="CB2742" s="337" t="s">
        <v>217</v>
      </c>
      <c r="CC2742" s="337" t="s">
        <v>218</v>
      </c>
      <c r="CD2742" s="338">
        <v>2</v>
      </c>
      <c r="CE2742" s="335">
        <v>45047</v>
      </c>
      <c r="CF2742" s="337"/>
      <c r="CG2742" s="337" t="s">
        <v>181</v>
      </c>
      <c r="CH2742" s="337"/>
      <c r="CI2742" s="337" t="s">
        <v>181</v>
      </c>
      <c r="CJ2742" s="337" t="s">
        <v>150</v>
      </c>
      <c r="CK2742" s="337"/>
      <c r="CL2742" s="337"/>
      <c r="CM2742" s="337" t="s">
        <v>73</v>
      </c>
      <c r="CN2742" s="337">
        <v>3</v>
      </c>
    </row>
    <row r="2743" spans="4:92">
      <c r="D2743" s="273" t="s">
        <v>83</v>
      </c>
      <c r="E2743" s="273" t="s">
        <v>63</v>
      </c>
      <c r="F2743" s="273" t="s">
        <v>530</v>
      </c>
      <c r="G2743" s="273" t="s">
        <v>1040</v>
      </c>
      <c r="H2743" s="274">
        <v>45108</v>
      </c>
      <c r="I2743" s="273">
        <v>12910</v>
      </c>
      <c r="J2743" s="273">
        <v>851</v>
      </c>
      <c r="W2743" s="273">
        <v>205609</v>
      </c>
      <c r="X2743" s="273" t="s">
        <v>83</v>
      </c>
      <c r="Y2743" s="273" t="s">
        <v>63</v>
      </c>
      <c r="Z2743" s="273" t="s">
        <v>84</v>
      </c>
      <c r="AA2743" s="273" t="s">
        <v>85</v>
      </c>
      <c r="AB2743" s="274">
        <v>44927</v>
      </c>
      <c r="AC2743" s="273">
        <v>11784</v>
      </c>
      <c r="AD2743" s="273">
        <v>3</v>
      </c>
      <c r="AK2743" s="273">
        <v>156326</v>
      </c>
      <c r="BV2743" s="279" t="s">
        <v>64</v>
      </c>
      <c r="BW2743" s="280" t="s">
        <v>75</v>
      </c>
      <c r="BX2743" s="280" t="s">
        <v>308</v>
      </c>
      <c r="BY2743" s="280" t="s">
        <v>308</v>
      </c>
      <c r="BZ2743" s="280" t="s">
        <v>126</v>
      </c>
      <c r="CA2743" s="280" t="s">
        <v>127</v>
      </c>
      <c r="CB2743" s="280" t="s">
        <v>133</v>
      </c>
      <c r="CC2743" s="280" t="s">
        <v>134</v>
      </c>
      <c r="CD2743" s="281">
        <v>7</v>
      </c>
      <c r="CE2743" s="277">
        <v>45261</v>
      </c>
      <c r="CF2743" s="280"/>
      <c r="CG2743" s="280"/>
      <c r="CH2743" s="280"/>
      <c r="CI2743" s="280" t="s">
        <v>104</v>
      </c>
      <c r="CJ2743" s="280"/>
      <c r="CK2743" s="280"/>
      <c r="CL2743" s="280"/>
      <c r="CM2743" s="280" t="s">
        <v>73</v>
      </c>
      <c r="CN2743" s="280">
        <v>3</v>
      </c>
    </row>
    <row r="2744" spans="4:92">
      <c r="D2744" s="273" t="s">
        <v>83</v>
      </c>
      <c r="E2744" s="273" t="s">
        <v>63</v>
      </c>
      <c r="F2744" s="273" t="s">
        <v>530</v>
      </c>
      <c r="G2744" s="273" t="s">
        <v>1040</v>
      </c>
      <c r="H2744" s="274">
        <v>45108</v>
      </c>
      <c r="I2744" s="273">
        <v>12910</v>
      </c>
      <c r="J2744" s="273">
        <v>851</v>
      </c>
      <c r="K2744" s="273">
        <v>0</v>
      </c>
      <c r="L2744" s="273" t="s">
        <v>66</v>
      </c>
      <c r="N2744" s="273" t="s">
        <v>107</v>
      </c>
      <c r="W2744" s="273">
        <v>205634</v>
      </c>
      <c r="X2744" s="273" t="s">
        <v>83</v>
      </c>
      <c r="Y2744" s="273" t="s">
        <v>63</v>
      </c>
      <c r="Z2744" s="273" t="s">
        <v>84</v>
      </c>
      <c r="AA2744" s="273" t="s">
        <v>85</v>
      </c>
      <c r="AB2744" s="274">
        <v>44927</v>
      </c>
      <c r="AC2744" s="273">
        <v>14694</v>
      </c>
      <c r="AD2744" s="273">
        <v>3</v>
      </c>
      <c r="AK2744" s="273">
        <v>276596</v>
      </c>
      <c r="BV2744" s="336" t="s">
        <v>64</v>
      </c>
      <c r="BW2744" s="337" t="s">
        <v>75</v>
      </c>
      <c r="BX2744" s="337" t="s">
        <v>308</v>
      </c>
      <c r="BY2744" s="337" t="s">
        <v>308</v>
      </c>
      <c r="BZ2744" s="337" t="s">
        <v>167</v>
      </c>
      <c r="CA2744" s="337" t="s">
        <v>168</v>
      </c>
      <c r="CB2744" s="337" t="s">
        <v>169</v>
      </c>
      <c r="CC2744" s="337" t="s">
        <v>170</v>
      </c>
      <c r="CD2744" s="338">
        <v>12</v>
      </c>
      <c r="CE2744" s="335">
        <v>45261</v>
      </c>
      <c r="CF2744" s="337">
        <v>10</v>
      </c>
      <c r="CG2744" s="337" t="s">
        <v>90</v>
      </c>
      <c r="CH2744" s="337">
        <v>10</v>
      </c>
      <c r="CI2744" s="337" t="s">
        <v>80</v>
      </c>
      <c r="CJ2744" s="337"/>
      <c r="CK2744" s="337"/>
      <c r="CL2744" s="337"/>
      <c r="CM2744" s="337" t="s">
        <v>73</v>
      </c>
      <c r="CN2744" s="337">
        <v>3</v>
      </c>
    </row>
    <row r="2745" spans="4:92">
      <c r="D2745" s="273" t="s">
        <v>83</v>
      </c>
      <c r="E2745" s="273" t="s">
        <v>63</v>
      </c>
      <c r="F2745" s="273" t="s">
        <v>530</v>
      </c>
      <c r="G2745" s="273" t="s">
        <v>1040</v>
      </c>
      <c r="H2745" s="274">
        <v>45108</v>
      </c>
      <c r="I2745" s="273">
        <v>12910</v>
      </c>
      <c r="J2745" s="273">
        <v>851</v>
      </c>
      <c r="K2745" s="273">
        <v>8332.2000000000007</v>
      </c>
      <c r="L2745" s="273" t="s">
        <v>66</v>
      </c>
      <c r="M2745" s="273">
        <v>813.90232000000003</v>
      </c>
      <c r="N2745" s="273" t="s">
        <v>115</v>
      </c>
      <c r="W2745" s="273">
        <v>205633</v>
      </c>
      <c r="X2745" s="273" t="s">
        <v>83</v>
      </c>
      <c r="Y2745" s="273" t="s">
        <v>63</v>
      </c>
      <c r="Z2745" s="273" t="s">
        <v>84</v>
      </c>
      <c r="AA2745" s="273" t="s">
        <v>85</v>
      </c>
      <c r="AB2745" s="274">
        <v>44958</v>
      </c>
      <c r="AC2745" s="273">
        <v>11822</v>
      </c>
      <c r="AD2745" s="273">
        <v>3</v>
      </c>
      <c r="AK2745" s="273">
        <v>165123</v>
      </c>
      <c r="BV2745" s="279" t="s">
        <v>64</v>
      </c>
      <c r="BW2745" s="280" t="s">
        <v>75</v>
      </c>
      <c r="BX2745" s="280" t="s">
        <v>308</v>
      </c>
      <c r="BY2745" s="280" t="s">
        <v>308</v>
      </c>
      <c r="BZ2745" s="280" t="s">
        <v>151</v>
      </c>
      <c r="CA2745" s="280" t="s">
        <v>152</v>
      </c>
      <c r="CB2745" s="280" t="s">
        <v>161</v>
      </c>
      <c r="CC2745" s="280" t="s">
        <v>162</v>
      </c>
      <c r="CD2745" s="281">
        <v>11</v>
      </c>
      <c r="CE2745" s="277">
        <v>45261</v>
      </c>
      <c r="CF2745" s="280">
        <v>18032</v>
      </c>
      <c r="CG2745" s="280" t="s">
        <v>90</v>
      </c>
      <c r="CH2745" s="280">
        <v>18032</v>
      </c>
      <c r="CI2745" s="280" t="s">
        <v>80</v>
      </c>
      <c r="CJ2745" s="280"/>
      <c r="CK2745" s="280"/>
      <c r="CL2745" s="280"/>
      <c r="CM2745" s="280" t="s">
        <v>73</v>
      </c>
      <c r="CN2745" s="280">
        <v>3</v>
      </c>
    </row>
    <row r="2746" spans="4:92">
      <c r="D2746" s="273" t="s">
        <v>83</v>
      </c>
      <c r="E2746" s="273" t="s">
        <v>63</v>
      </c>
      <c r="F2746" s="273" t="s">
        <v>530</v>
      </c>
      <c r="G2746" s="273" t="s">
        <v>1040</v>
      </c>
      <c r="H2746" s="274">
        <v>45139</v>
      </c>
      <c r="I2746" s="273">
        <v>13587</v>
      </c>
      <c r="J2746" s="273">
        <v>851</v>
      </c>
      <c r="W2746" s="273">
        <v>223678</v>
      </c>
      <c r="X2746" s="273" t="s">
        <v>83</v>
      </c>
      <c r="Y2746" s="273" t="s">
        <v>63</v>
      </c>
      <c r="Z2746" s="273" t="s">
        <v>84</v>
      </c>
      <c r="AA2746" s="273" t="s">
        <v>85</v>
      </c>
      <c r="AB2746" s="274">
        <v>44986</v>
      </c>
      <c r="AC2746" s="273">
        <v>11860</v>
      </c>
      <c r="AD2746" s="273">
        <v>3</v>
      </c>
      <c r="AK2746" s="273">
        <v>166692</v>
      </c>
      <c r="BV2746" s="336" t="s">
        <v>64</v>
      </c>
      <c r="BW2746" s="337" t="s">
        <v>75</v>
      </c>
      <c r="BX2746" s="337" t="s">
        <v>308</v>
      </c>
      <c r="BY2746" s="337" t="s">
        <v>308</v>
      </c>
      <c r="BZ2746" s="337" t="s">
        <v>167</v>
      </c>
      <c r="CA2746" s="337" t="s">
        <v>168</v>
      </c>
      <c r="CB2746" s="337" t="s">
        <v>353</v>
      </c>
      <c r="CC2746" s="337" t="s">
        <v>354</v>
      </c>
      <c r="CD2746" s="338">
        <v>13</v>
      </c>
      <c r="CE2746" s="335">
        <v>45261</v>
      </c>
      <c r="CF2746" s="337">
        <v>0</v>
      </c>
      <c r="CG2746" s="337" t="s">
        <v>90</v>
      </c>
      <c r="CH2746" s="337">
        <v>0</v>
      </c>
      <c r="CI2746" s="337" t="s">
        <v>80</v>
      </c>
      <c r="CJ2746" s="337"/>
      <c r="CK2746" s="337"/>
      <c r="CL2746" s="337"/>
      <c r="CM2746" s="337" t="s">
        <v>73</v>
      </c>
      <c r="CN2746" s="337">
        <v>3</v>
      </c>
    </row>
    <row r="2747" spans="4:92">
      <c r="D2747" s="273" t="s">
        <v>83</v>
      </c>
      <c r="E2747" s="273" t="s">
        <v>63</v>
      </c>
      <c r="F2747" s="273" t="s">
        <v>530</v>
      </c>
      <c r="G2747" s="273" t="s">
        <v>1040</v>
      </c>
      <c r="H2747" s="274">
        <v>45139</v>
      </c>
      <c r="I2747" s="273">
        <v>13587</v>
      </c>
      <c r="J2747" s="273">
        <v>851</v>
      </c>
      <c r="K2747" s="273">
        <v>0</v>
      </c>
      <c r="L2747" s="273" t="s">
        <v>66</v>
      </c>
      <c r="N2747" s="273" t="s">
        <v>107</v>
      </c>
      <c r="W2747" s="273">
        <v>223703</v>
      </c>
      <c r="X2747" s="273" t="s">
        <v>83</v>
      </c>
      <c r="Y2747" s="273" t="s">
        <v>63</v>
      </c>
      <c r="Z2747" s="273" t="s">
        <v>84</v>
      </c>
      <c r="AA2747" s="273" t="s">
        <v>85</v>
      </c>
      <c r="AB2747" s="274">
        <v>45017</v>
      </c>
      <c r="AC2747" s="273">
        <v>11898</v>
      </c>
      <c r="AD2747" s="273">
        <v>3</v>
      </c>
      <c r="AK2747" s="273">
        <v>166730</v>
      </c>
      <c r="BV2747" s="279" t="s">
        <v>64</v>
      </c>
      <c r="BW2747" s="280" t="s">
        <v>75</v>
      </c>
      <c r="BX2747" s="280" t="s">
        <v>308</v>
      </c>
      <c r="BY2747" s="280" t="s">
        <v>308</v>
      </c>
      <c r="BZ2747" s="280" t="s">
        <v>167</v>
      </c>
      <c r="CA2747" s="280" t="s">
        <v>168</v>
      </c>
      <c r="CB2747" s="280" t="s">
        <v>313</v>
      </c>
      <c r="CC2747" s="280" t="s">
        <v>314</v>
      </c>
      <c r="CD2747" s="281">
        <v>14</v>
      </c>
      <c r="CE2747" s="277">
        <v>45261</v>
      </c>
      <c r="CF2747" s="280">
        <v>0</v>
      </c>
      <c r="CG2747" s="280" t="s">
        <v>90</v>
      </c>
      <c r="CH2747" s="280">
        <v>0</v>
      </c>
      <c r="CI2747" s="280" t="s">
        <v>80</v>
      </c>
      <c r="CJ2747" s="280"/>
      <c r="CK2747" s="280"/>
      <c r="CL2747" s="280"/>
      <c r="CM2747" s="280" t="s">
        <v>73</v>
      </c>
      <c r="CN2747" s="280">
        <v>3</v>
      </c>
    </row>
    <row r="2748" spans="4:92">
      <c r="D2748" s="273" t="s">
        <v>83</v>
      </c>
      <c r="E2748" s="273" t="s">
        <v>63</v>
      </c>
      <c r="F2748" s="273" t="s">
        <v>530</v>
      </c>
      <c r="G2748" s="273" t="s">
        <v>1040</v>
      </c>
      <c r="H2748" s="274">
        <v>45139</v>
      </c>
      <c r="I2748" s="273">
        <v>13587</v>
      </c>
      <c r="J2748" s="273">
        <v>851</v>
      </c>
      <c r="K2748" s="273">
        <v>8990.2999999999993</v>
      </c>
      <c r="L2748" s="273" t="s">
        <v>66</v>
      </c>
      <c r="M2748" s="273">
        <v>4698.5382399999999</v>
      </c>
      <c r="N2748" s="273" t="s">
        <v>115</v>
      </c>
      <c r="W2748" s="273">
        <v>223702</v>
      </c>
      <c r="X2748" s="273" t="s">
        <v>83</v>
      </c>
      <c r="Y2748" s="273" t="s">
        <v>63</v>
      </c>
      <c r="Z2748" s="273" t="s">
        <v>84</v>
      </c>
      <c r="AA2748" s="273" t="s">
        <v>85</v>
      </c>
      <c r="AB2748" s="274">
        <v>45017</v>
      </c>
      <c r="AC2748" s="273">
        <v>14840</v>
      </c>
      <c r="AD2748" s="273">
        <v>3</v>
      </c>
      <c r="AK2748" s="273">
        <v>278202</v>
      </c>
      <c r="BV2748" s="336" t="s">
        <v>64</v>
      </c>
      <c r="BW2748" s="337" t="s">
        <v>75</v>
      </c>
      <c r="BX2748" s="337" t="s">
        <v>308</v>
      </c>
      <c r="BY2748" s="337" t="s">
        <v>308</v>
      </c>
      <c r="BZ2748" s="337" t="s">
        <v>167</v>
      </c>
      <c r="CA2748" s="337" t="s">
        <v>168</v>
      </c>
      <c r="CB2748" s="337" t="s">
        <v>319</v>
      </c>
      <c r="CC2748" s="337" t="s">
        <v>320</v>
      </c>
      <c r="CD2748" s="338">
        <v>15</v>
      </c>
      <c r="CE2748" s="335">
        <v>45261</v>
      </c>
      <c r="CF2748" s="337">
        <v>1375</v>
      </c>
      <c r="CG2748" s="337" t="s">
        <v>90</v>
      </c>
      <c r="CH2748" s="337">
        <v>1375</v>
      </c>
      <c r="CI2748" s="337" t="s">
        <v>80</v>
      </c>
      <c r="CJ2748" s="337"/>
      <c r="CK2748" s="337"/>
      <c r="CL2748" s="337"/>
      <c r="CM2748" s="337" t="s">
        <v>73</v>
      </c>
      <c r="CN2748" s="337">
        <v>3</v>
      </c>
    </row>
    <row r="2749" spans="4:92">
      <c r="D2749" s="273" t="s">
        <v>83</v>
      </c>
      <c r="E2749" s="273" t="s">
        <v>63</v>
      </c>
      <c r="F2749" s="273" t="s">
        <v>530</v>
      </c>
      <c r="G2749" s="273" t="s">
        <v>1040</v>
      </c>
      <c r="H2749" s="274">
        <v>45170</v>
      </c>
      <c r="I2749" s="273">
        <v>13914</v>
      </c>
      <c r="J2749" s="273">
        <v>851</v>
      </c>
      <c r="W2749" s="273">
        <v>236629</v>
      </c>
      <c r="X2749" s="273" t="s">
        <v>83</v>
      </c>
      <c r="Y2749" s="273" t="s">
        <v>63</v>
      </c>
      <c r="Z2749" s="273" t="s">
        <v>84</v>
      </c>
      <c r="AA2749" s="273" t="s">
        <v>85</v>
      </c>
      <c r="AB2749" s="274">
        <v>45047</v>
      </c>
      <c r="AC2749" s="273">
        <v>12133</v>
      </c>
      <c r="AD2749" s="273">
        <v>3</v>
      </c>
      <c r="AK2749" s="273">
        <v>183724</v>
      </c>
      <c r="BV2749" s="279" t="s">
        <v>64</v>
      </c>
      <c r="BW2749" s="280" t="s">
        <v>75</v>
      </c>
      <c r="BX2749" s="280" t="s">
        <v>308</v>
      </c>
      <c r="BY2749" s="280" t="s">
        <v>308</v>
      </c>
      <c r="BZ2749" s="280" t="s">
        <v>86</v>
      </c>
      <c r="CA2749" s="280" t="s">
        <v>87</v>
      </c>
      <c r="CB2749" s="280" t="s">
        <v>179</v>
      </c>
      <c r="CC2749" s="280" t="s">
        <v>180</v>
      </c>
      <c r="CD2749" s="281">
        <v>1</v>
      </c>
      <c r="CE2749" s="277">
        <v>45261</v>
      </c>
      <c r="CF2749" s="280"/>
      <c r="CG2749" s="280" t="s">
        <v>181</v>
      </c>
      <c r="CH2749" s="280"/>
      <c r="CI2749" s="280" t="s">
        <v>181</v>
      </c>
      <c r="CJ2749" s="280" t="s">
        <v>1733</v>
      </c>
      <c r="CK2749" s="280"/>
      <c r="CL2749" s="280"/>
      <c r="CM2749" s="280" t="s">
        <v>73</v>
      </c>
      <c r="CN2749" s="280">
        <v>3</v>
      </c>
    </row>
    <row r="2750" spans="4:92">
      <c r="D2750" s="273" t="s">
        <v>83</v>
      </c>
      <c r="E2750" s="273" t="s">
        <v>63</v>
      </c>
      <c r="F2750" s="273" t="s">
        <v>530</v>
      </c>
      <c r="G2750" s="273" t="s">
        <v>1040</v>
      </c>
      <c r="H2750" s="274">
        <v>45170</v>
      </c>
      <c r="I2750" s="273">
        <v>13914</v>
      </c>
      <c r="J2750" s="273">
        <v>851</v>
      </c>
      <c r="K2750" s="273">
        <v>0</v>
      </c>
      <c r="L2750" s="273" t="s">
        <v>66</v>
      </c>
      <c r="N2750" s="273" t="s">
        <v>107</v>
      </c>
      <c r="W2750" s="273">
        <v>236654</v>
      </c>
      <c r="X2750" s="273" t="s">
        <v>83</v>
      </c>
      <c r="Y2750" s="273" t="s">
        <v>63</v>
      </c>
      <c r="Z2750" s="273" t="s">
        <v>84</v>
      </c>
      <c r="AA2750" s="273" t="s">
        <v>85</v>
      </c>
      <c r="AB2750" s="274">
        <v>45078</v>
      </c>
      <c r="AC2750" s="273">
        <v>12402</v>
      </c>
      <c r="AD2750" s="273">
        <v>3</v>
      </c>
      <c r="AK2750" s="273">
        <v>197600</v>
      </c>
      <c r="BV2750" s="336" t="s">
        <v>64</v>
      </c>
      <c r="BW2750" s="337" t="s">
        <v>75</v>
      </c>
      <c r="BX2750" s="337" t="s">
        <v>308</v>
      </c>
      <c r="BY2750" s="337" t="s">
        <v>308</v>
      </c>
      <c r="BZ2750" s="337" t="s">
        <v>86</v>
      </c>
      <c r="CA2750" s="337" t="s">
        <v>87</v>
      </c>
      <c r="CB2750" s="337" t="s">
        <v>179</v>
      </c>
      <c r="CC2750" s="337" t="s">
        <v>180</v>
      </c>
      <c r="CD2750" s="338">
        <v>1</v>
      </c>
      <c r="CE2750" s="335">
        <v>45261</v>
      </c>
      <c r="CF2750" s="337"/>
      <c r="CG2750" s="337" t="s">
        <v>181</v>
      </c>
      <c r="CH2750" s="337"/>
      <c r="CI2750" s="337" t="s">
        <v>181</v>
      </c>
      <c r="CJ2750" s="337" t="s">
        <v>1733</v>
      </c>
      <c r="CK2750" s="337"/>
      <c r="CL2750" s="337"/>
      <c r="CM2750" s="337" t="s">
        <v>73</v>
      </c>
      <c r="CN2750" s="337">
        <v>3</v>
      </c>
    </row>
    <row r="2751" spans="4:92">
      <c r="D2751" s="273" t="s">
        <v>83</v>
      </c>
      <c r="E2751" s="273" t="s">
        <v>63</v>
      </c>
      <c r="F2751" s="273" t="s">
        <v>530</v>
      </c>
      <c r="G2751" s="273" t="s">
        <v>1040</v>
      </c>
      <c r="H2751" s="274">
        <v>45170</v>
      </c>
      <c r="I2751" s="273">
        <v>13914</v>
      </c>
      <c r="J2751" s="273">
        <v>851</v>
      </c>
      <c r="K2751" s="273">
        <v>7729.1</v>
      </c>
      <c r="L2751" s="273" t="s">
        <v>66</v>
      </c>
      <c r="M2751" s="273">
        <v>755.00127999999995</v>
      </c>
      <c r="N2751" s="273" t="s">
        <v>115</v>
      </c>
      <c r="W2751" s="273">
        <v>236653</v>
      </c>
      <c r="X2751" s="273" t="s">
        <v>83</v>
      </c>
      <c r="Y2751" s="273" t="s">
        <v>63</v>
      </c>
      <c r="Z2751" s="273" t="s">
        <v>84</v>
      </c>
      <c r="AA2751" s="273" t="s">
        <v>85</v>
      </c>
      <c r="AB2751" s="274">
        <v>45108</v>
      </c>
      <c r="AC2751" s="273">
        <v>12671</v>
      </c>
      <c r="AD2751" s="273">
        <v>3</v>
      </c>
      <c r="AK2751" s="273">
        <v>211361</v>
      </c>
      <c r="BV2751" s="279" t="s">
        <v>64</v>
      </c>
      <c r="BW2751" s="280" t="s">
        <v>75</v>
      </c>
      <c r="BX2751" s="280" t="s">
        <v>308</v>
      </c>
      <c r="BY2751" s="280" t="s">
        <v>308</v>
      </c>
      <c r="BZ2751" s="280" t="s">
        <v>86</v>
      </c>
      <c r="CA2751" s="280" t="s">
        <v>87</v>
      </c>
      <c r="CB2751" s="280" t="s">
        <v>179</v>
      </c>
      <c r="CC2751" s="280" t="s">
        <v>180</v>
      </c>
      <c r="CD2751" s="281">
        <v>1</v>
      </c>
      <c r="CE2751" s="277">
        <v>45261</v>
      </c>
      <c r="CF2751" s="280"/>
      <c r="CG2751" s="280" t="s">
        <v>181</v>
      </c>
      <c r="CH2751" s="280"/>
      <c r="CI2751" s="280" t="s">
        <v>181</v>
      </c>
      <c r="CJ2751" s="280" t="s">
        <v>1733</v>
      </c>
      <c r="CK2751" s="280"/>
      <c r="CL2751" s="280"/>
      <c r="CM2751" s="280" t="s">
        <v>73</v>
      </c>
      <c r="CN2751" s="280">
        <v>3</v>
      </c>
    </row>
    <row r="2752" spans="4:92">
      <c r="D2752" s="273" t="s">
        <v>83</v>
      </c>
      <c r="E2752" s="273" t="s">
        <v>63</v>
      </c>
      <c r="F2752" s="273" t="s">
        <v>530</v>
      </c>
      <c r="G2752" s="273" t="s">
        <v>1040</v>
      </c>
      <c r="H2752" s="274">
        <v>45200</v>
      </c>
      <c r="I2752" s="273">
        <v>14249</v>
      </c>
      <c r="J2752" s="273">
        <v>851</v>
      </c>
      <c r="W2752" s="273">
        <v>254646</v>
      </c>
      <c r="X2752" s="273" t="s">
        <v>83</v>
      </c>
      <c r="Y2752" s="273" t="s">
        <v>63</v>
      </c>
      <c r="Z2752" s="273" t="s">
        <v>84</v>
      </c>
      <c r="AA2752" s="273" t="s">
        <v>85</v>
      </c>
      <c r="AB2752" s="274">
        <v>45108</v>
      </c>
      <c r="AC2752" s="273">
        <v>14986</v>
      </c>
      <c r="AD2752" s="273">
        <v>3</v>
      </c>
      <c r="AK2752" s="273">
        <v>279808</v>
      </c>
      <c r="BV2752" s="336" t="s">
        <v>64</v>
      </c>
      <c r="BW2752" s="337" t="s">
        <v>75</v>
      </c>
      <c r="BX2752" s="337" t="s">
        <v>308</v>
      </c>
      <c r="BY2752" s="337" t="s">
        <v>308</v>
      </c>
      <c r="BZ2752" s="337" t="s">
        <v>86</v>
      </c>
      <c r="CA2752" s="337" t="s">
        <v>87</v>
      </c>
      <c r="CB2752" s="337" t="s">
        <v>179</v>
      </c>
      <c r="CC2752" s="337" t="s">
        <v>180</v>
      </c>
      <c r="CD2752" s="338">
        <v>1</v>
      </c>
      <c r="CE2752" s="335">
        <v>45261</v>
      </c>
      <c r="CF2752" s="337"/>
      <c r="CG2752" s="337" t="s">
        <v>181</v>
      </c>
      <c r="CH2752" s="337"/>
      <c r="CI2752" s="337" t="s">
        <v>181</v>
      </c>
      <c r="CJ2752" s="337" t="s">
        <v>1733</v>
      </c>
      <c r="CK2752" s="337"/>
      <c r="CL2752" s="337"/>
      <c r="CM2752" s="337" t="s">
        <v>73</v>
      </c>
      <c r="CN2752" s="337">
        <v>3</v>
      </c>
    </row>
    <row r="2753" spans="4:92">
      <c r="D2753" s="273" t="s">
        <v>83</v>
      </c>
      <c r="E2753" s="273" t="s">
        <v>63</v>
      </c>
      <c r="F2753" s="273" t="s">
        <v>530</v>
      </c>
      <c r="G2753" s="273" t="s">
        <v>1040</v>
      </c>
      <c r="H2753" s="274">
        <v>45200</v>
      </c>
      <c r="I2753" s="273">
        <v>14249</v>
      </c>
      <c r="J2753" s="273">
        <v>851</v>
      </c>
      <c r="K2753" s="273">
        <v>0</v>
      </c>
      <c r="L2753" s="273" t="s">
        <v>66</v>
      </c>
      <c r="N2753" s="273" t="s">
        <v>107</v>
      </c>
      <c r="W2753" s="273">
        <v>254671</v>
      </c>
      <c r="X2753" s="273" t="s">
        <v>83</v>
      </c>
      <c r="Y2753" s="273" t="s">
        <v>63</v>
      </c>
      <c r="Z2753" s="273" t="s">
        <v>228</v>
      </c>
      <c r="AA2753" s="273" t="s">
        <v>237</v>
      </c>
      <c r="AB2753" s="274">
        <v>45200</v>
      </c>
      <c r="AC2753" s="273">
        <v>14043</v>
      </c>
      <c r="AD2753" s="273">
        <v>19</v>
      </c>
      <c r="AE2753" s="273">
        <v>1.3</v>
      </c>
      <c r="AF2753" s="273" t="s">
        <v>90</v>
      </c>
      <c r="AG2753" s="273" t="s">
        <v>884</v>
      </c>
      <c r="AH2753" s="273" t="s">
        <v>1195</v>
      </c>
      <c r="AI2753" s="273" t="s">
        <v>123</v>
      </c>
      <c r="AJ2753" s="273" t="s">
        <v>200</v>
      </c>
      <c r="AK2753" s="273">
        <v>256414</v>
      </c>
      <c r="BV2753" s="279" t="s">
        <v>64</v>
      </c>
      <c r="BW2753" s="280" t="s">
        <v>75</v>
      </c>
      <c r="BX2753" s="280" t="s">
        <v>308</v>
      </c>
      <c r="BY2753" s="280" t="s">
        <v>308</v>
      </c>
      <c r="BZ2753" s="280" t="s">
        <v>86</v>
      </c>
      <c r="CA2753" s="280" t="s">
        <v>87</v>
      </c>
      <c r="CB2753" s="280" t="s">
        <v>88</v>
      </c>
      <c r="CC2753" s="280" t="s">
        <v>89</v>
      </c>
      <c r="CD2753" s="281">
        <v>3</v>
      </c>
      <c r="CE2753" s="277">
        <v>45261</v>
      </c>
      <c r="CF2753" s="280">
        <v>1460</v>
      </c>
      <c r="CG2753" s="280" t="s">
        <v>90</v>
      </c>
      <c r="CH2753" s="280">
        <v>1460</v>
      </c>
      <c r="CI2753" s="280" t="s">
        <v>80</v>
      </c>
      <c r="CJ2753" s="280"/>
      <c r="CK2753" s="280"/>
      <c r="CL2753" s="280"/>
      <c r="CM2753" s="280" t="s">
        <v>73</v>
      </c>
      <c r="CN2753" s="280">
        <v>3</v>
      </c>
    </row>
    <row r="2754" spans="4:92">
      <c r="D2754" s="273" t="s">
        <v>83</v>
      </c>
      <c r="E2754" s="273" t="s">
        <v>63</v>
      </c>
      <c r="F2754" s="273" t="s">
        <v>530</v>
      </c>
      <c r="G2754" s="273" t="s">
        <v>1040</v>
      </c>
      <c r="H2754" s="274">
        <v>45200</v>
      </c>
      <c r="I2754" s="273">
        <v>14249</v>
      </c>
      <c r="J2754" s="273">
        <v>851</v>
      </c>
      <c r="K2754" s="273">
        <v>9407.2999999999993</v>
      </c>
      <c r="L2754" s="273" t="s">
        <v>66</v>
      </c>
      <c r="M2754" s="273">
        <v>918.90832</v>
      </c>
      <c r="N2754" s="273" t="s">
        <v>115</v>
      </c>
      <c r="W2754" s="273">
        <v>254670</v>
      </c>
      <c r="X2754" s="273" t="s">
        <v>83</v>
      </c>
      <c r="Y2754" s="273" t="s">
        <v>63</v>
      </c>
      <c r="Z2754" s="273" t="s">
        <v>228</v>
      </c>
      <c r="AA2754" s="273" t="s">
        <v>237</v>
      </c>
      <c r="AB2754" s="274">
        <v>45200</v>
      </c>
      <c r="AC2754" s="273">
        <v>14043</v>
      </c>
      <c r="AD2754" s="273">
        <v>19</v>
      </c>
      <c r="AE2754" s="273">
        <v>1.08</v>
      </c>
      <c r="AF2754" s="273" t="s">
        <v>90</v>
      </c>
      <c r="AG2754" s="273" t="s">
        <v>884</v>
      </c>
      <c r="AH2754" s="273" t="s">
        <v>1351</v>
      </c>
      <c r="AI2754" s="273" t="s">
        <v>123</v>
      </c>
      <c r="AJ2754" s="273" t="s">
        <v>200</v>
      </c>
      <c r="AK2754" s="273">
        <v>256420</v>
      </c>
      <c r="BV2754" s="336" t="s">
        <v>64</v>
      </c>
      <c r="BW2754" s="337" t="s">
        <v>75</v>
      </c>
      <c r="BX2754" s="337" t="s">
        <v>308</v>
      </c>
      <c r="BY2754" s="337" t="s">
        <v>308</v>
      </c>
      <c r="BZ2754" s="337" t="s">
        <v>86</v>
      </c>
      <c r="CA2754" s="337" t="s">
        <v>87</v>
      </c>
      <c r="CB2754" s="337" t="s">
        <v>101</v>
      </c>
      <c r="CC2754" s="337" t="s">
        <v>102</v>
      </c>
      <c r="CD2754" s="338">
        <v>4</v>
      </c>
      <c r="CE2754" s="335">
        <v>45261</v>
      </c>
      <c r="CF2754" s="337">
        <v>32935</v>
      </c>
      <c r="CG2754" s="337" t="s">
        <v>1495</v>
      </c>
      <c r="CH2754" s="337">
        <v>4734.40625</v>
      </c>
      <c r="CI2754" s="337" t="s">
        <v>104</v>
      </c>
      <c r="CJ2754" s="337"/>
      <c r="CK2754" s="337"/>
      <c r="CL2754" s="337"/>
      <c r="CM2754" s="337" t="s">
        <v>73</v>
      </c>
      <c r="CN2754" s="337">
        <v>3</v>
      </c>
    </row>
    <row r="2755" spans="4:92">
      <c r="D2755" s="273" t="s">
        <v>83</v>
      </c>
      <c r="E2755" s="273" t="s">
        <v>63</v>
      </c>
      <c r="F2755" s="273" t="s">
        <v>530</v>
      </c>
      <c r="G2755" s="273" t="s">
        <v>1040</v>
      </c>
      <c r="H2755" s="274">
        <v>45231</v>
      </c>
      <c r="I2755" s="273">
        <v>14616</v>
      </c>
      <c r="J2755" s="273">
        <v>851</v>
      </c>
      <c r="W2755" s="273">
        <v>273504</v>
      </c>
      <c r="X2755" s="273" t="s">
        <v>83</v>
      </c>
      <c r="Y2755" s="273" t="s">
        <v>63</v>
      </c>
      <c r="Z2755" s="273" t="s">
        <v>228</v>
      </c>
      <c r="AA2755" s="273" t="s">
        <v>237</v>
      </c>
      <c r="AB2755" s="274">
        <v>45200</v>
      </c>
      <c r="AC2755" s="273">
        <v>14043</v>
      </c>
      <c r="AD2755" s="273">
        <v>19</v>
      </c>
      <c r="AE2755" s="273">
        <v>14.827</v>
      </c>
      <c r="AF2755" s="273" t="s">
        <v>90</v>
      </c>
      <c r="AG2755" s="273" t="s">
        <v>795</v>
      </c>
      <c r="AH2755" s="273" t="s">
        <v>1354</v>
      </c>
      <c r="AI2755" s="273" t="s">
        <v>123</v>
      </c>
      <c r="AJ2755" s="273" t="s">
        <v>200</v>
      </c>
      <c r="AK2755" s="273">
        <v>256426</v>
      </c>
      <c r="BV2755" s="279" t="s">
        <v>64</v>
      </c>
      <c r="BW2755" s="280" t="s">
        <v>75</v>
      </c>
      <c r="BX2755" s="280" t="s">
        <v>308</v>
      </c>
      <c r="BY2755" s="280" t="s">
        <v>308</v>
      </c>
      <c r="BZ2755" s="280" t="s">
        <v>86</v>
      </c>
      <c r="CA2755" s="280" t="s">
        <v>87</v>
      </c>
      <c r="CB2755" s="280" t="s">
        <v>101</v>
      </c>
      <c r="CC2755" s="280" t="s">
        <v>102</v>
      </c>
      <c r="CD2755" s="281">
        <v>4</v>
      </c>
      <c r="CE2755" s="277">
        <v>45261</v>
      </c>
      <c r="CF2755" s="280">
        <v>18493</v>
      </c>
      <c r="CG2755" s="280" t="s">
        <v>1495</v>
      </c>
      <c r="CH2755" s="280">
        <v>2658.3687500000001</v>
      </c>
      <c r="CI2755" s="280" t="s">
        <v>104</v>
      </c>
      <c r="CJ2755" s="280"/>
      <c r="CK2755" s="280"/>
      <c r="CL2755" s="280"/>
      <c r="CM2755" s="280" t="s">
        <v>73</v>
      </c>
      <c r="CN2755" s="280">
        <v>3</v>
      </c>
    </row>
    <row r="2756" spans="4:92">
      <c r="D2756" s="273" t="s">
        <v>83</v>
      </c>
      <c r="E2756" s="273" t="s">
        <v>63</v>
      </c>
      <c r="F2756" s="273" t="s">
        <v>530</v>
      </c>
      <c r="G2756" s="273" t="s">
        <v>1040</v>
      </c>
      <c r="H2756" s="274">
        <v>45231</v>
      </c>
      <c r="I2756" s="273">
        <v>14616</v>
      </c>
      <c r="J2756" s="273">
        <v>851</v>
      </c>
      <c r="K2756" s="273">
        <v>0</v>
      </c>
      <c r="L2756" s="273" t="s">
        <v>66</v>
      </c>
      <c r="N2756" s="273" t="s">
        <v>107</v>
      </c>
      <c r="W2756" s="273">
        <v>273529</v>
      </c>
      <c r="X2756" s="273" t="s">
        <v>83</v>
      </c>
      <c r="Y2756" s="273" t="s">
        <v>63</v>
      </c>
      <c r="Z2756" s="273" t="s">
        <v>228</v>
      </c>
      <c r="AA2756" s="273" t="s">
        <v>237</v>
      </c>
      <c r="AB2756" s="274">
        <v>45200</v>
      </c>
      <c r="AC2756" s="273">
        <v>14043</v>
      </c>
      <c r="AD2756" s="273">
        <v>19</v>
      </c>
      <c r="AE2756" s="273">
        <v>2.8439999999999999</v>
      </c>
      <c r="AF2756" s="273" t="s">
        <v>90</v>
      </c>
      <c r="AG2756" s="273" t="s">
        <v>1876</v>
      </c>
      <c r="AH2756" s="273" t="s">
        <v>1877</v>
      </c>
      <c r="AI2756" s="273" t="s">
        <v>123</v>
      </c>
      <c r="AJ2756" s="273" t="s">
        <v>200</v>
      </c>
      <c r="AK2756" s="273">
        <v>256432</v>
      </c>
      <c r="BV2756" s="336" t="s">
        <v>64</v>
      </c>
      <c r="BW2756" s="337" t="s">
        <v>75</v>
      </c>
      <c r="BX2756" s="337" t="s">
        <v>308</v>
      </c>
      <c r="BY2756" s="337" t="s">
        <v>308</v>
      </c>
      <c r="BZ2756" s="337" t="s">
        <v>86</v>
      </c>
      <c r="CA2756" s="337" t="s">
        <v>87</v>
      </c>
      <c r="CB2756" s="337" t="s">
        <v>101</v>
      </c>
      <c r="CC2756" s="337" t="s">
        <v>102</v>
      </c>
      <c r="CD2756" s="338">
        <v>4</v>
      </c>
      <c r="CE2756" s="335">
        <v>45261</v>
      </c>
      <c r="CF2756" s="337">
        <v>4979</v>
      </c>
      <c r="CG2756" s="337" t="s">
        <v>1495</v>
      </c>
      <c r="CH2756" s="337">
        <v>715.73125000000005</v>
      </c>
      <c r="CI2756" s="337" t="s">
        <v>104</v>
      </c>
      <c r="CJ2756" s="337"/>
      <c r="CK2756" s="337"/>
      <c r="CL2756" s="337"/>
      <c r="CM2756" s="337" t="s">
        <v>73</v>
      </c>
      <c r="CN2756" s="337">
        <v>3</v>
      </c>
    </row>
    <row r="2757" spans="4:92">
      <c r="D2757" s="273" t="s">
        <v>83</v>
      </c>
      <c r="E2757" s="273" t="s">
        <v>63</v>
      </c>
      <c r="F2757" s="273" t="s">
        <v>530</v>
      </c>
      <c r="G2757" s="273" t="s">
        <v>1040</v>
      </c>
      <c r="H2757" s="274">
        <v>45231</v>
      </c>
      <c r="I2757" s="273">
        <v>14616</v>
      </c>
      <c r="J2757" s="273">
        <v>851</v>
      </c>
      <c r="K2757" s="273">
        <v>11932.4</v>
      </c>
      <c r="L2757" s="273" t="s">
        <v>66</v>
      </c>
      <c r="M2757" s="273">
        <v>1165.5503200000001</v>
      </c>
      <c r="N2757" s="273" t="s">
        <v>115</v>
      </c>
      <c r="W2757" s="273">
        <v>273528</v>
      </c>
      <c r="X2757" s="273" t="s">
        <v>83</v>
      </c>
      <c r="Y2757" s="273" t="s">
        <v>63</v>
      </c>
      <c r="Z2757" s="273" t="s">
        <v>228</v>
      </c>
      <c r="AA2757" s="273" t="s">
        <v>237</v>
      </c>
      <c r="AB2757" s="274">
        <v>45200</v>
      </c>
      <c r="AC2757" s="273">
        <v>14043</v>
      </c>
      <c r="AD2757" s="273">
        <v>19</v>
      </c>
      <c r="AE2757" s="273">
        <v>0.30399999999999999</v>
      </c>
      <c r="AF2757" s="273" t="s">
        <v>90</v>
      </c>
      <c r="AG2757" s="273" t="s">
        <v>1026</v>
      </c>
      <c r="AH2757" s="273" t="s">
        <v>1327</v>
      </c>
      <c r="AI2757" s="273" t="s">
        <v>123</v>
      </c>
      <c r="AJ2757" s="273" t="s">
        <v>200</v>
      </c>
      <c r="AK2757" s="273">
        <v>256438</v>
      </c>
      <c r="BV2757" s="279" t="s">
        <v>64</v>
      </c>
      <c r="BW2757" s="280" t="s">
        <v>75</v>
      </c>
      <c r="BX2757" s="280" t="s">
        <v>308</v>
      </c>
      <c r="BY2757" s="280" t="s">
        <v>308</v>
      </c>
      <c r="BZ2757" s="280" t="s">
        <v>86</v>
      </c>
      <c r="CA2757" s="280" t="s">
        <v>87</v>
      </c>
      <c r="CB2757" s="280" t="s">
        <v>101</v>
      </c>
      <c r="CC2757" s="280" t="s">
        <v>102</v>
      </c>
      <c r="CD2757" s="281">
        <v>4</v>
      </c>
      <c r="CE2757" s="277">
        <v>45261</v>
      </c>
      <c r="CF2757" s="280">
        <v>16460</v>
      </c>
      <c r="CG2757" s="280" t="s">
        <v>1495</v>
      </c>
      <c r="CH2757" s="280">
        <v>2366.125</v>
      </c>
      <c r="CI2757" s="280" t="s">
        <v>104</v>
      </c>
      <c r="CJ2757" s="280"/>
      <c r="CK2757" s="280"/>
      <c r="CL2757" s="280"/>
      <c r="CM2757" s="280" t="s">
        <v>73</v>
      </c>
      <c r="CN2757" s="280">
        <v>3</v>
      </c>
    </row>
    <row r="2758" spans="4:92">
      <c r="D2758" s="273" t="s">
        <v>83</v>
      </c>
      <c r="E2758" s="273" t="s">
        <v>63</v>
      </c>
      <c r="F2758" s="273" t="s">
        <v>530</v>
      </c>
      <c r="G2758" s="273" t="s">
        <v>1040</v>
      </c>
      <c r="H2758" s="274">
        <v>45261</v>
      </c>
      <c r="I2758" s="273">
        <v>17075</v>
      </c>
      <c r="J2758" s="273">
        <v>851</v>
      </c>
      <c r="W2758" s="273">
        <v>315439</v>
      </c>
      <c r="X2758" s="273" t="s">
        <v>83</v>
      </c>
      <c r="Y2758" s="273" t="s">
        <v>63</v>
      </c>
      <c r="Z2758" s="273" t="s">
        <v>228</v>
      </c>
      <c r="AA2758" s="273" t="s">
        <v>237</v>
      </c>
      <c r="AB2758" s="274">
        <v>45200</v>
      </c>
      <c r="AC2758" s="273">
        <v>14043</v>
      </c>
      <c r="AD2758" s="273">
        <v>19</v>
      </c>
      <c r="AE2758" s="273">
        <v>17.43</v>
      </c>
      <c r="AF2758" s="273" t="s">
        <v>90</v>
      </c>
      <c r="AG2758" s="273" t="s">
        <v>798</v>
      </c>
      <c r="AH2758" s="273" t="s">
        <v>953</v>
      </c>
      <c r="AI2758" s="273" t="s">
        <v>123</v>
      </c>
      <c r="AJ2758" s="273" t="s">
        <v>200</v>
      </c>
      <c r="AK2758" s="273">
        <v>256444</v>
      </c>
      <c r="BV2758" s="336" t="s">
        <v>64</v>
      </c>
      <c r="BW2758" s="337" t="s">
        <v>75</v>
      </c>
      <c r="BX2758" s="337" t="s">
        <v>308</v>
      </c>
      <c r="BY2758" s="337" t="s">
        <v>308</v>
      </c>
      <c r="BZ2758" s="337" t="s">
        <v>110</v>
      </c>
      <c r="CA2758" s="337" t="s">
        <v>111</v>
      </c>
      <c r="CB2758" s="337" t="s">
        <v>112</v>
      </c>
      <c r="CC2758" s="337" t="s">
        <v>113</v>
      </c>
      <c r="CD2758" s="338">
        <v>4</v>
      </c>
      <c r="CE2758" s="335">
        <v>45261</v>
      </c>
      <c r="CF2758" s="337"/>
      <c r="CG2758" s="337"/>
      <c r="CH2758" s="337"/>
      <c r="CI2758" s="337" t="s">
        <v>80</v>
      </c>
      <c r="CJ2758" s="337"/>
      <c r="CK2758" s="337"/>
      <c r="CL2758" s="337"/>
      <c r="CM2758" s="337" t="s">
        <v>73</v>
      </c>
      <c r="CN2758" s="337">
        <v>3</v>
      </c>
    </row>
    <row r="2759" spans="4:92">
      <c r="D2759" s="273" t="s">
        <v>83</v>
      </c>
      <c r="E2759" s="273" t="s">
        <v>63</v>
      </c>
      <c r="F2759" s="273" t="s">
        <v>530</v>
      </c>
      <c r="G2759" s="273" t="s">
        <v>1040</v>
      </c>
      <c r="H2759" s="274">
        <v>45261</v>
      </c>
      <c r="I2759" s="273">
        <v>17075</v>
      </c>
      <c r="J2759" s="273">
        <v>851</v>
      </c>
      <c r="K2759" s="273">
        <v>0</v>
      </c>
      <c r="L2759" s="273" t="s">
        <v>66</v>
      </c>
      <c r="N2759" s="273" t="s">
        <v>107</v>
      </c>
      <c r="W2759" s="273">
        <v>315464</v>
      </c>
      <c r="X2759" s="273" t="s">
        <v>83</v>
      </c>
      <c r="Y2759" s="273" t="s">
        <v>63</v>
      </c>
      <c r="Z2759" s="273" t="s">
        <v>228</v>
      </c>
      <c r="AA2759" s="273" t="s">
        <v>237</v>
      </c>
      <c r="AB2759" s="274">
        <v>45231</v>
      </c>
      <c r="AC2759" s="273">
        <v>14409</v>
      </c>
      <c r="AD2759" s="273">
        <v>19</v>
      </c>
      <c r="AK2759" s="273">
        <v>291289</v>
      </c>
      <c r="BV2759" s="279" t="s">
        <v>64</v>
      </c>
      <c r="BW2759" s="280" t="s">
        <v>75</v>
      </c>
      <c r="BX2759" s="280" t="s">
        <v>308</v>
      </c>
      <c r="BY2759" s="280" t="s">
        <v>308</v>
      </c>
      <c r="BZ2759" s="280" t="s">
        <v>110</v>
      </c>
      <c r="CA2759" s="280" t="s">
        <v>111</v>
      </c>
      <c r="CB2759" s="280" t="s">
        <v>117</v>
      </c>
      <c r="CC2759" s="280" t="s">
        <v>118</v>
      </c>
      <c r="CD2759" s="281">
        <v>5</v>
      </c>
      <c r="CE2759" s="277">
        <v>45261</v>
      </c>
      <c r="CF2759" s="280"/>
      <c r="CG2759" s="280"/>
      <c r="CH2759" s="280"/>
      <c r="CI2759" s="280" t="s">
        <v>104</v>
      </c>
      <c r="CJ2759" s="280"/>
      <c r="CK2759" s="280"/>
      <c r="CL2759" s="280"/>
      <c r="CM2759" s="280" t="s">
        <v>73</v>
      </c>
      <c r="CN2759" s="280">
        <v>3</v>
      </c>
    </row>
    <row r="2760" spans="4:92">
      <c r="D2760" s="273" t="s">
        <v>83</v>
      </c>
      <c r="E2760" s="273" t="s">
        <v>63</v>
      </c>
      <c r="F2760" s="273" t="s">
        <v>530</v>
      </c>
      <c r="G2760" s="273" t="s">
        <v>1040</v>
      </c>
      <c r="H2760" s="274">
        <v>45261</v>
      </c>
      <c r="I2760" s="273">
        <v>17075</v>
      </c>
      <c r="J2760" s="273">
        <v>851</v>
      </c>
      <c r="K2760" s="273">
        <v>10896.4</v>
      </c>
      <c r="L2760" s="273" t="s">
        <v>66</v>
      </c>
      <c r="M2760" s="273">
        <v>1064.35384</v>
      </c>
      <c r="N2760" s="273" t="s">
        <v>115</v>
      </c>
      <c r="W2760" s="273">
        <v>315463</v>
      </c>
      <c r="X2760" s="273" t="s">
        <v>83</v>
      </c>
      <c r="Y2760" s="273" t="s">
        <v>63</v>
      </c>
      <c r="Z2760" s="273" t="s">
        <v>228</v>
      </c>
      <c r="AA2760" s="273" t="s">
        <v>237</v>
      </c>
      <c r="AB2760" s="274">
        <v>45231</v>
      </c>
      <c r="AC2760" s="273">
        <v>14411</v>
      </c>
      <c r="AD2760" s="273">
        <v>19</v>
      </c>
      <c r="AE2760" s="273">
        <v>2.153</v>
      </c>
      <c r="AF2760" s="273" t="s">
        <v>90</v>
      </c>
      <c r="AG2760" s="273" t="s">
        <v>1333</v>
      </c>
      <c r="AH2760" s="273" t="s">
        <v>1334</v>
      </c>
      <c r="AI2760" s="273" t="s">
        <v>123</v>
      </c>
      <c r="AJ2760" s="273" t="s">
        <v>214</v>
      </c>
      <c r="AK2760" s="273">
        <v>268277</v>
      </c>
      <c r="BV2760" s="336" t="s">
        <v>64</v>
      </c>
      <c r="BW2760" s="337" t="s">
        <v>75</v>
      </c>
      <c r="BX2760" s="337" t="s">
        <v>308</v>
      </c>
      <c r="BY2760" s="337" t="s">
        <v>308</v>
      </c>
      <c r="BZ2760" s="337" t="s">
        <v>126</v>
      </c>
      <c r="CA2760" s="337" t="s">
        <v>127</v>
      </c>
      <c r="CB2760" s="337" t="s">
        <v>128</v>
      </c>
      <c r="CC2760" s="337" t="s">
        <v>129</v>
      </c>
      <c r="CD2760" s="338">
        <v>6</v>
      </c>
      <c r="CE2760" s="335">
        <v>45261</v>
      </c>
      <c r="CF2760" s="337"/>
      <c r="CG2760" s="337"/>
      <c r="CH2760" s="337"/>
      <c r="CI2760" s="337" t="s">
        <v>80</v>
      </c>
      <c r="CJ2760" s="337"/>
      <c r="CK2760" s="337"/>
      <c r="CL2760" s="337"/>
      <c r="CM2760" s="337" t="s">
        <v>73</v>
      </c>
      <c r="CN2760" s="337">
        <v>3</v>
      </c>
    </row>
    <row r="2761" spans="4:92">
      <c r="D2761" s="273" t="s">
        <v>83</v>
      </c>
      <c r="E2761" s="273" t="s">
        <v>63</v>
      </c>
      <c r="F2761" s="273" t="s">
        <v>530</v>
      </c>
      <c r="G2761" s="273" t="s">
        <v>545</v>
      </c>
      <c r="H2761" s="274">
        <v>44927</v>
      </c>
      <c r="I2761" s="273">
        <v>11774</v>
      </c>
      <c r="J2761" s="273">
        <v>680</v>
      </c>
      <c r="W2761" s="273">
        <v>155333</v>
      </c>
      <c r="X2761" s="273" t="s">
        <v>83</v>
      </c>
      <c r="Y2761" s="273" t="s">
        <v>63</v>
      </c>
      <c r="Z2761" s="273" t="s">
        <v>228</v>
      </c>
      <c r="AA2761" s="273" t="s">
        <v>237</v>
      </c>
      <c r="AB2761" s="274">
        <v>45231</v>
      </c>
      <c r="AC2761" s="273">
        <v>14411</v>
      </c>
      <c r="AD2761" s="273">
        <v>19</v>
      </c>
      <c r="AE2761" s="273">
        <v>1.101</v>
      </c>
      <c r="AF2761" s="273" t="s">
        <v>90</v>
      </c>
      <c r="AG2761" s="273" t="s">
        <v>879</v>
      </c>
      <c r="AH2761" s="273" t="s">
        <v>880</v>
      </c>
      <c r="AI2761" s="273" t="s">
        <v>123</v>
      </c>
      <c r="AJ2761" s="273" t="s">
        <v>214</v>
      </c>
      <c r="AK2761" s="273">
        <v>286057</v>
      </c>
      <c r="BV2761" s="279" t="s">
        <v>64</v>
      </c>
      <c r="BW2761" s="280" t="s">
        <v>75</v>
      </c>
      <c r="BX2761" s="280" t="s">
        <v>308</v>
      </c>
      <c r="BY2761" s="280" t="s">
        <v>308</v>
      </c>
      <c r="BZ2761" s="280" t="s">
        <v>151</v>
      </c>
      <c r="CA2761" s="280" t="s">
        <v>152</v>
      </c>
      <c r="CB2761" s="280" t="s">
        <v>153</v>
      </c>
      <c r="CC2761" s="280" t="s">
        <v>154</v>
      </c>
      <c r="CD2761" s="281">
        <v>10</v>
      </c>
      <c r="CE2761" s="277">
        <v>45261</v>
      </c>
      <c r="CF2761" s="280">
        <v>22540</v>
      </c>
      <c r="CG2761" s="280" t="s">
        <v>90</v>
      </c>
      <c r="CH2761" s="280">
        <v>22540</v>
      </c>
      <c r="CI2761" s="280" t="s">
        <v>80</v>
      </c>
      <c r="CJ2761" s="280"/>
      <c r="CK2761" s="280"/>
      <c r="CL2761" s="280"/>
      <c r="CM2761" s="280" t="s">
        <v>73</v>
      </c>
      <c r="CN2761" s="280">
        <v>3</v>
      </c>
    </row>
    <row r="2762" spans="4:92">
      <c r="D2762" s="273" t="s">
        <v>83</v>
      </c>
      <c r="E2762" s="273" t="s">
        <v>63</v>
      </c>
      <c r="F2762" s="273" t="s">
        <v>530</v>
      </c>
      <c r="G2762" s="273" t="s">
        <v>545</v>
      </c>
      <c r="H2762" s="274">
        <v>44927</v>
      </c>
      <c r="I2762" s="273">
        <v>11774</v>
      </c>
      <c r="J2762" s="273">
        <v>680</v>
      </c>
      <c r="K2762" s="273">
        <v>4127</v>
      </c>
      <c r="L2762" s="273" t="s">
        <v>66</v>
      </c>
      <c r="M2762" s="273">
        <v>376.26335999999998</v>
      </c>
      <c r="N2762" s="273" t="s">
        <v>115</v>
      </c>
      <c r="W2762" s="273">
        <v>155357</v>
      </c>
      <c r="X2762" s="273" t="s">
        <v>83</v>
      </c>
      <c r="Y2762" s="273" t="s">
        <v>63</v>
      </c>
      <c r="Z2762" s="273" t="s">
        <v>228</v>
      </c>
      <c r="AA2762" s="273" t="s">
        <v>237</v>
      </c>
      <c r="AB2762" s="274">
        <v>45231</v>
      </c>
      <c r="AC2762" s="273">
        <v>14411</v>
      </c>
      <c r="AD2762" s="273">
        <v>19</v>
      </c>
      <c r="AE2762" s="273">
        <v>1.01</v>
      </c>
      <c r="AF2762" s="273" t="s">
        <v>90</v>
      </c>
      <c r="AG2762" s="273" t="s">
        <v>1304</v>
      </c>
      <c r="AH2762" s="273" t="s">
        <v>1364</v>
      </c>
      <c r="AI2762" s="273" t="s">
        <v>123</v>
      </c>
      <c r="AJ2762" s="273" t="s">
        <v>200</v>
      </c>
      <c r="AK2762" s="273">
        <v>286063</v>
      </c>
      <c r="BV2762" s="336" t="s">
        <v>64</v>
      </c>
      <c r="BW2762" s="337" t="s">
        <v>75</v>
      </c>
      <c r="BX2762" s="337" t="s">
        <v>308</v>
      </c>
      <c r="BY2762" s="337" t="s">
        <v>308</v>
      </c>
      <c r="BZ2762" s="337" t="s">
        <v>138</v>
      </c>
      <c r="CA2762" s="337" t="s">
        <v>139</v>
      </c>
      <c r="CB2762" s="337" t="s">
        <v>140</v>
      </c>
      <c r="CC2762" s="337" t="s">
        <v>141</v>
      </c>
      <c r="CD2762" s="338">
        <v>9</v>
      </c>
      <c r="CE2762" s="335">
        <v>45261</v>
      </c>
      <c r="CF2762" s="337">
        <v>0</v>
      </c>
      <c r="CG2762" s="337" t="s">
        <v>90</v>
      </c>
      <c r="CH2762" s="337">
        <v>0</v>
      </c>
      <c r="CI2762" s="337" t="s">
        <v>80</v>
      </c>
      <c r="CJ2762" s="337"/>
      <c r="CK2762" s="337"/>
      <c r="CL2762" s="337"/>
      <c r="CM2762" s="337" t="s">
        <v>73</v>
      </c>
      <c r="CN2762" s="337">
        <v>3</v>
      </c>
    </row>
    <row r="2763" spans="4:92">
      <c r="D2763" s="273" t="s">
        <v>83</v>
      </c>
      <c r="E2763" s="273" t="s">
        <v>63</v>
      </c>
      <c r="F2763" s="273" t="s">
        <v>530</v>
      </c>
      <c r="G2763" s="273" t="s">
        <v>545</v>
      </c>
      <c r="H2763" s="274">
        <v>44927</v>
      </c>
      <c r="I2763" s="273">
        <v>11774</v>
      </c>
      <c r="J2763" s="273">
        <v>680</v>
      </c>
      <c r="K2763" s="273">
        <v>0</v>
      </c>
      <c r="L2763" s="273" t="s">
        <v>66</v>
      </c>
      <c r="N2763" s="273" t="s">
        <v>107</v>
      </c>
      <c r="W2763" s="273">
        <v>155358</v>
      </c>
      <c r="X2763" s="273" t="s">
        <v>83</v>
      </c>
      <c r="Y2763" s="273" t="s">
        <v>63</v>
      </c>
      <c r="Z2763" s="273" t="s">
        <v>228</v>
      </c>
      <c r="AA2763" s="273" t="s">
        <v>237</v>
      </c>
      <c r="AB2763" s="274">
        <v>45231</v>
      </c>
      <c r="AC2763" s="273">
        <v>14411</v>
      </c>
      <c r="AD2763" s="273">
        <v>19</v>
      </c>
      <c r="AE2763" s="273">
        <v>0.83</v>
      </c>
      <c r="AF2763" s="273" t="s">
        <v>90</v>
      </c>
      <c r="AG2763" s="273" t="s">
        <v>837</v>
      </c>
      <c r="AH2763" s="273" t="s">
        <v>1226</v>
      </c>
      <c r="AI2763" s="273" t="s">
        <v>199</v>
      </c>
      <c r="AJ2763" s="273" t="s">
        <v>200</v>
      </c>
      <c r="AK2763" s="273">
        <v>286069</v>
      </c>
      <c r="BV2763" s="279" t="s">
        <v>64</v>
      </c>
      <c r="BW2763" s="280" t="s">
        <v>75</v>
      </c>
      <c r="BX2763" s="280" t="s">
        <v>308</v>
      </c>
      <c r="BY2763" s="280" t="s">
        <v>308</v>
      </c>
      <c r="BZ2763" s="280" t="s">
        <v>86</v>
      </c>
      <c r="CA2763" s="280" t="s">
        <v>87</v>
      </c>
      <c r="CB2763" s="280" t="s">
        <v>217</v>
      </c>
      <c r="CC2763" s="280" t="s">
        <v>218</v>
      </c>
      <c r="CD2763" s="281">
        <v>2</v>
      </c>
      <c r="CE2763" s="277">
        <v>45047</v>
      </c>
      <c r="CF2763" s="280"/>
      <c r="CG2763" s="280" t="s">
        <v>181</v>
      </c>
      <c r="CH2763" s="280"/>
      <c r="CI2763" s="280" t="s">
        <v>181</v>
      </c>
      <c r="CJ2763" s="280" t="s">
        <v>1078</v>
      </c>
      <c r="CK2763" s="280"/>
      <c r="CL2763" s="280"/>
      <c r="CM2763" s="280" t="s">
        <v>73</v>
      </c>
      <c r="CN2763" s="280">
        <v>3</v>
      </c>
    </row>
    <row r="2764" spans="4:92">
      <c r="D2764" s="273" t="s">
        <v>83</v>
      </c>
      <c r="E2764" s="273" t="s">
        <v>63</v>
      </c>
      <c r="F2764" s="273" t="s">
        <v>530</v>
      </c>
      <c r="G2764" s="273" t="s">
        <v>545</v>
      </c>
      <c r="H2764" s="274">
        <v>45017</v>
      </c>
      <c r="I2764" s="273">
        <v>13661</v>
      </c>
      <c r="J2764" s="273">
        <v>680</v>
      </c>
      <c r="W2764" s="273">
        <v>228577</v>
      </c>
      <c r="X2764" s="273" t="s">
        <v>83</v>
      </c>
      <c r="Y2764" s="273" t="s">
        <v>63</v>
      </c>
      <c r="Z2764" s="273" t="s">
        <v>228</v>
      </c>
      <c r="AA2764" s="273" t="s">
        <v>237</v>
      </c>
      <c r="AB2764" s="274">
        <v>45231</v>
      </c>
      <c r="AC2764" s="273">
        <v>14411</v>
      </c>
      <c r="AD2764" s="273">
        <v>19</v>
      </c>
      <c r="AE2764" s="273">
        <v>4.2</v>
      </c>
      <c r="AF2764" s="273" t="s">
        <v>90</v>
      </c>
      <c r="AG2764" s="273" t="s">
        <v>995</v>
      </c>
      <c r="AH2764" s="273" t="s">
        <v>1321</v>
      </c>
      <c r="AI2764" s="273" t="s">
        <v>199</v>
      </c>
      <c r="AJ2764" s="273" t="s">
        <v>200</v>
      </c>
      <c r="AK2764" s="273">
        <v>286075</v>
      </c>
      <c r="BV2764" s="336" t="s">
        <v>64</v>
      </c>
      <c r="BW2764" s="337" t="s">
        <v>75</v>
      </c>
      <c r="BX2764" s="337" t="s">
        <v>308</v>
      </c>
      <c r="BY2764" s="337" t="s">
        <v>308</v>
      </c>
      <c r="BZ2764" s="337" t="s">
        <v>138</v>
      </c>
      <c r="CA2764" s="337" t="s">
        <v>139</v>
      </c>
      <c r="CB2764" s="337" t="s">
        <v>190</v>
      </c>
      <c r="CC2764" s="337" t="s">
        <v>191</v>
      </c>
      <c r="CD2764" s="338">
        <v>8</v>
      </c>
      <c r="CE2764" s="335">
        <v>45047</v>
      </c>
      <c r="CF2764" s="337">
        <v>0</v>
      </c>
      <c r="CG2764" s="337" t="s">
        <v>90</v>
      </c>
      <c r="CH2764" s="337">
        <v>0</v>
      </c>
      <c r="CI2764" s="337" t="s">
        <v>80</v>
      </c>
      <c r="CJ2764" s="337"/>
      <c r="CK2764" s="337"/>
      <c r="CL2764" s="337"/>
      <c r="CM2764" s="337" t="s">
        <v>73</v>
      </c>
      <c r="CN2764" s="337">
        <v>3</v>
      </c>
    </row>
    <row r="2765" spans="4:92">
      <c r="D2765" s="273" t="s">
        <v>83</v>
      </c>
      <c r="E2765" s="273" t="s">
        <v>63</v>
      </c>
      <c r="F2765" s="273" t="s">
        <v>530</v>
      </c>
      <c r="G2765" s="273" t="s">
        <v>545</v>
      </c>
      <c r="H2765" s="274">
        <v>45017</v>
      </c>
      <c r="I2765" s="273">
        <v>13661</v>
      </c>
      <c r="J2765" s="273">
        <v>680</v>
      </c>
      <c r="K2765" s="273">
        <v>5024</v>
      </c>
      <c r="L2765" s="273" t="s">
        <v>66</v>
      </c>
      <c r="M2765" s="273">
        <v>458.02152000000001</v>
      </c>
      <c r="N2765" s="273" t="s">
        <v>115</v>
      </c>
      <c r="W2765" s="273">
        <v>228601</v>
      </c>
      <c r="X2765" s="273" t="s">
        <v>83</v>
      </c>
      <c r="Y2765" s="273" t="s">
        <v>63</v>
      </c>
      <c r="Z2765" s="273" t="s">
        <v>228</v>
      </c>
      <c r="AA2765" s="273" t="s">
        <v>237</v>
      </c>
      <c r="AB2765" s="274">
        <v>45231</v>
      </c>
      <c r="AC2765" s="273">
        <v>14411</v>
      </c>
      <c r="AD2765" s="273">
        <v>19</v>
      </c>
      <c r="AE2765" s="273">
        <v>18.07</v>
      </c>
      <c r="AF2765" s="273" t="s">
        <v>90</v>
      </c>
      <c r="AG2765" s="273" t="s">
        <v>887</v>
      </c>
      <c r="AH2765" s="273" t="s">
        <v>1348</v>
      </c>
      <c r="AI2765" s="273" t="s">
        <v>123</v>
      </c>
      <c r="AJ2765" s="273" t="s">
        <v>200</v>
      </c>
      <c r="AK2765" s="273">
        <v>286081</v>
      </c>
      <c r="BV2765" s="279" t="s">
        <v>64</v>
      </c>
      <c r="BW2765" s="280" t="s">
        <v>75</v>
      </c>
      <c r="BX2765" s="280" t="s">
        <v>308</v>
      </c>
      <c r="BY2765" s="280" t="s">
        <v>308</v>
      </c>
      <c r="BZ2765" s="280" t="s">
        <v>167</v>
      </c>
      <c r="CA2765" s="280" t="s">
        <v>168</v>
      </c>
      <c r="CB2765" s="280" t="s">
        <v>319</v>
      </c>
      <c r="CC2765" s="280" t="s">
        <v>320</v>
      </c>
      <c r="CD2765" s="281">
        <v>15</v>
      </c>
      <c r="CE2765" s="277">
        <v>45047</v>
      </c>
      <c r="CF2765" s="280">
        <v>644</v>
      </c>
      <c r="CG2765" s="280" t="s">
        <v>90</v>
      </c>
      <c r="CH2765" s="280">
        <v>644</v>
      </c>
      <c r="CI2765" s="280" t="s">
        <v>80</v>
      </c>
      <c r="CJ2765" s="280"/>
      <c r="CK2765" s="280"/>
      <c r="CL2765" s="280"/>
      <c r="CM2765" s="280" t="s">
        <v>73</v>
      </c>
      <c r="CN2765" s="280">
        <v>3</v>
      </c>
    </row>
    <row r="2766" spans="4:92">
      <c r="D2766" s="273" t="s">
        <v>83</v>
      </c>
      <c r="E2766" s="273" t="s">
        <v>63</v>
      </c>
      <c r="F2766" s="273" t="s">
        <v>530</v>
      </c>
      <c r="G2766" s="273" t="s">
        <v>545</v>
      </c>
      <c r="H2766" s="274">
        <v>45017</v>
      </c>
      <c r="I2766" s="273">
        <v>13661</v>
      </c>
      <c r="J2766" s="273">
        <v>680</v>
      </c>
      <c r="K2766" s="273">
        <v>0</v>
      </c>
      <c r="L2766" s="273" t="s">
        <v>66</v>
      </c>
      <c r="N2766" s="273" t="s">
        <v>107</v>
      </c>
      <c r="W2766" s="273">
        <v>228602</v>
      </c>
      <c r="X2766" s="273" t="s">
        <v>83</v>
      </c>
      <c r="Y2766" s="273" t="s">
        <v>63</v>
      </c>
      <c r="Z2766" s="273" t="s">
        <v>228</v>
      </c>
      <c r="AA2766" s="273" t="s">
        <v>237</v>
      </c>
      <c r="AB2766" s="274">
        <v>45231</v>
      </c>
      <c r="AC2766" s="273">
        <v>14411</v>
      </c>
      <c r="AD2766" s="273">
        <v>19</v>
      </c>
      <c r="AE2766" s="273">
        <v>1.79</v>
      </c>
      <c r="AF2766" s="273" t="s">
        <v>90</v>
      </c>
      <c r="AG2766" s="273" t="s">
        <v>884</v>
      </c>
      <c r="AH2766" s="273" t="s">
        <v>1349</v>
      </c>
      <c r="AI2766" s="273" t="s">
        <v>123</v>
      </c>
      <c r="AJ2766" s="273" t="s">
        <v>200</v>
      </c>
      <c r="AK2766" s="273">
        <v>286087</v>
      </c>
      <c r="BV2766" s="336" t="s">
        <v>64</v>
      </c>
      <c r="BW2766" s="337" t="s">
        <v>75</v>
      </c>
      <c r="BX2766" s="337" t="s">
        <v>308</v>
      </c>
      <c r="BY2766" s="337" t="s">
        <v>308</v>
      </c>
      <c r="BZ2766" s="337" t="s">
        <v>86</v>
      </c>
      <c r="CA2766" s="337" t="s">
        <v>87</v>
      </c>
      <c r="CB2766" s="337" t="s">
        <v>179</v>
      </c>
      <c r="CC2766" s="337" t="s">
        <v>180</v>
      </c>
      <c r="CD2766" s="338">
        <v>1</v>
      </c>
      <c r="CE2766" s="335">
        <v>45047</v>
      </c>
      <c r="CF2766" s="337"/>
      <c r="CG2766" s="337" t="s">
        <v>181</v>
      </c>
      <c r="CH2766" s="337"/>
      <c r="CI2766" s="337" t="s">
        <v>181</v>
      </c>
      <c r="CJ2766" s="337" t="s">
        <v>1865</v>
      </c>
      <c r="CK2766" s="337"/>
      <c r="CL2766" s="337"/>
      <c r="CM2766" s="337" t="s">
        <v>73</v>
      </c>
      <c r="CN2766" s="337">
        <v>3</v>
      </c>
    </row>
    <row r="2767" spans="4:92">
      <c r="D2767" s="273" t="s">
        <v>83</v>
      </c>
      <c r="E2767" s="273" t="s">
        <v>63</v>
      </c>
      <c r="F2767" s="273" t="s">
        <v>530</v>
      </c>
      <c r="G2767" s="273" t="s">
        <v>545</v>
      </c>
      <c r="H2767" s="274">
        <v>45108</v>
      </c>
      <c r="I2767" s="273">
        <v>13988</v>
      </c>
      <c r="J2767" s="273">
        <v>680</v>
      </c>
      <c r="W2767" s="273">
        <v>237932</v>
      </c>
      <c r="X2767" s="273" t="s">
        <v>83</v>
      </c>
      <c r="Y2767" s="273" t="s">
        <v>63</v>
      </c>
      <c r="Z2767" s="273" t="s">
        <v>228</v>
      </c>
      <c r="AA2767" s="273" t="s">
        <v>237</v>
      </c>
      <c r="AB2767" s="274">
        <v>45231</v>
      </c>
      <c r="AC2767" s="273">
        <v>14411</v>
      </c>
      <c r="AD2767" s="273">
        <v>19</v>
      </c>
      <c r="AE2767" s="273">
        <v>1.4</v>
      </c>
      <c r="AF2767" s="273" t="s">
        <v>90</v>
      </c>
      <c r="AG2767" s="273" t="s">
        <v>884</v>
      </c>
      <c r="AH2767" s="273" t="s">
        <v>1351</v>
      </c>
      <c r="AI2767" s="273" t="s">
        <v>123</v>
      </c>
      <c r="AJ2767" s="273" t="s">
        <v>200</v>
      </c>
      <c r="AK2767" s="273">
        <v>286093</v>
      </c>
      <c r="BV2767" s="279" t="s">
        <v>64</v>
      </c>
      <c r="BW2767" s="280" t="s">
        <v>75</v>
      </c>
      <c r="BX2767" s="280" t="s">
        <v>308</v>
      </c>
      <c r="BY2767" s="280" t="s">
        <v>308</v>
      </c>
      <c r="BZ2767" s="280" t="s">
        <v>86</v>
      </c>
      <c r="CA2767" s="280" t="s">
        <v>87</v>
      </c>
      <c r="CB2767" s="280" t="s">
        <v>179</v>
      </c>
      <c r="CC2767" s="280" t="s">
        <v>180</v>
      </c>
      <c r="CD2767" s="281">
        <v>1</v>
      </c>
      <c r="CE2767" s="277">
        <v>45047</v>
      </c>
      <c r="CF2767" s="280"/>
      <c r="CG2767" s="280" t="s">
        <v>181</v>
      </c>
      <c r="CH2767" s="280"/>
      <c r="CI2767" s="280" t="s">
        <v>181</v>
      </c>
      <c r="CJ2767" s="280" t="s">
        <v>1865</v>
      </c>
      <c r="CK2767" s="280"/>
      <c r="CL2767" s="280"/>
      <c r="CM2767" s="280" t="s">
        <v>73</v>
      </c>
      <c r="CN2767" s="280">
        <v>3</v>
      </c>
    </row>
    <row r="2768" spans="4:92">
      <c r="D2768" s="273" t="s">
        <v>83</v>
      </c>
      <c r="E2768" s="273" t="s">
        <v>63</v>
      </c>
      <c r="F2768" s="273" t="s">
        <v>530</v>
      </c>
      <c r="G2768" s="273" t="s">
        <v>545</v>
      </c>
      <c r="H2768" s="274">
        <v>45108</v>
      </c>
      <c r="I2768" s="273">
        <v>13988</v>
      </c>
      <c r="J2768" s="273">
        <v>680</v>
      </c>
      <c r="K2768" s="273">
        <v>9369</v>
      </c>
      <c r="L2768" s="273" t="s">
        <v>66</v>
      </c>
      <c r="M2768" s="273">
        <v>1067.7075199999999</v>
      </c>
      <c r="N2768" s="273" t="s">
        <v>115</v>
      </c>
      <c r="W2768" s="273">
        <v>237956</v>
      </c>
      <c r="X2768" s="273" t="s">
        <v>83</v>
      </c>
      <c r="Y2768" s="273" t="s">
        <v>63</v>
      </c>
      <c r="Z2768" s="273" t="s">
        <v>530</v>
      </c>
      <c r="AA2768" s="273" t="s">
        <v>545</v>
      </c>
      <c r="AB2768" s="274">
        <v>45108</v>
      </c>
      <c r="AC2768" s="273">
        <v>15020</v>
      </c>
      <c r="AD2768" s="273">
        <v>680</v>
      </c>
      <c r="AK2768" s="273">
        <v>280182</v>
      </c>
      <c r="BV2768" s="336" t="s">
        <v>64</v>
      </c>
      <c r="BW2768" s="337" t="s">
        <v>75</v>
      </c>
      <c r="BX2768" s="337" t="s">
        <v>308</v>
      </c>
      <c r="BY2768" s="337" t="s">
        <v>308</v>
      </c>
      <c r="BZ2768" s="337" t="s">
        <v>86</v>
      </c>
      <c r="CA2768" s="337" t="s">
        <v>87</v>
      </c>
      <c r="CB2768" s="337" t="s">
        <v>179</v>
      </c>
      <c r="CC2768" s="337" t="s">
        <v>180</v>
      </c>
      <c r="CD2768" s="338">
        <v>1</v>
      </c>
      <c r="CE2768" s="335">
        <v>45047</v>
      </c>
      <c r="CF2768" s="337"/>
      <c r="CG2768" s="337" t="s">
        <v>181</v>
      </c>
      <c r="CH2768" s="337"/>
      <c r="CI2768" s="337" t="s">
        <v>181</v>
      </c>
      <c r="CJ2768" s="337" t="s">
        <v>1865</v>
      </c>
      <c r="CK2768" s="337"/>
      <c r="CL2768" s="337"/>
      <c r="CM2768" s="337" t="s">
        <v>73</v>
      </c>
      <c r="CN2768" s="337">
        <v>3</v>
      </c>
    </row>
    <row r="2769" spans="4:92">
      <c r="D2769" s="273" t="s">
        <v>83</v>
      </c>
      <c r="E2769" s="273" t="s">
        <v>63</v>
      </c>
      <c r="F2769" s="273" t="s">
        <v>530</v>
      </c>
      <c r="G2769" s="273" t="s">
        <v>545</v>
      </c>
      <c r="H2769" s="274">
        <v>45108</v>
      </c>
      <c r="I2769" s="273">
        <v>13988</v>
      </c>
      <c r="J2769" s="273">
        <v>680</v>
      </c>
      <c r="K2769" s="273">
        <v>0</v>
      </c>
      <c r="L2769" s="273" t="s">
        <v>66</v>
      </c>
      <c r="N2769" s="273" t="s">
        <v>107</v>
      </c>
      <c r="W2769" s="273">
        <v>237957</v>
      </c>
      <c r="X2769" s="273" t="s">
        <v>83</v>
      </c>
      <c r="Y2769" s="273" t="s">
        <v>63</v>
      </c>
      <c r="Z2769" s="273" t="s">
        <v>530</v>
      </c>
      <c r="AA2769" s="273" t="s">
        <v>545</v>
      </c>
      <c r="AB2769" s="274">
        <v>45108</v>
      </c>
      <c r="AC2769" s="273">
        <v>15611</v>
      </c>
      <c r="AD2769" s="273">
        <v>680</v>
      </c>
      <c r="AK2769" s="273">
        <v>285096</v>
      </c>
      <c r="BV2769" s="279" t="s">
        <v>64</v>
      </c>
      <c r="BW2769" s="280" t="s">
        <v>75</v>
      </c>
      <c r="BX2769" s="280" t="s">
        <v>308</v>
      </c>
      <c r="BY2769" s="280" t="s">
        <v>308</v>
      </c>
      <c r="BZ2769" s="280" t="s">
        <v>86</v>
      </c>
      <c r="CA2769" s="280" t="s">
        <v>87</v>
      </c>
      <c r="CB2769" s="280" t="s">
        <v>179</v>
      </c>
      <c r="CC2769" s="280" t="s">
        <v>180</v>
      </c>
      <c r="CD2769" s="281">
        <v>1</v>
      </c>
      <c r="CE2769" s="277">
        <v>45047</v>
      </c>
      <c r="CF2769" s="280"/>
      <c r="CG2769" s="280" t="s">
        <v>181</v>
      </c>
      <c r="CH2769" s="280"/>
      <c r="CI2769" s="280" t="s">
        <v>181</v>
      </c>
      <c r="CJ2769" s="280" t="s">
        <v>1865</v>
      </c>
      <c r="CK2769" s="280"/>
      <c r="CL2769" s="280"/>
      <c r="CM2769" s="280" t="s">
        <v>73</v>
      </c>
      <c r="CN2769" s="280">
        <v>3</v>
      </c>
    </row>
    <row r="2770" spans="4:92">
      <c r="D2770" s="273" t="s">
        <v>83</v>
      </c>
      <c r="E2770" s="273" t="s">
        <v>63</v>
      </c>
      <c r="F2770" s="273" t="s">
        <v>530</v>
      </c>
      <c r="G2770" s="273" t="s">
        <v>545</v>
      </c>
      <c r="H2770" s="274">
        <v>45200</v>
      </c>
      <c r="I2770" s="273">
        <v>16859</v>
      </c>
      <c r="J2770" s="273">
        <v>680</v>
      </c>
      <c r="W2770" s="273">
        <v>310049</v>
      </c>
      <c r="X2770" s="273" t="s">
        <v>83</v>
      </c>
      <c r="Y2770" s="273" t="s">
        <v>63</v>
      </c>
      <c r="Z2770" s="273" t="s">
        <v>530</v>
      </c>
      <c r="AA2770" s="273" t="s">
        <v>545</v>
      </c>
      <c r="AB2770" s="274">
        <v>45200</v>
      </c>
      <c r="AC2770" s="273">
        <v>15166</v>
      </c>
      <c r="AD2770" s="273">
        <v>680</v>
      </c>
      <c r="AK2770" s="273">
        <v>281788</v>
      </c>
      <c r="BV2770" s="336" t="s">
        <v>64</v>
      </c>
      <c r="BW2770" s="337" t="s">
        <v>75</v>
      </c>
      <c r="BX2770" s="337" t="s">
        <v>308</v>
      </c>
      <c r="BY2770" s="337" t="s">
        <v>308</v>
      </c>
      <c r="BZ2770" s="337" t="s">
        <v>167</v>
      </c>
      <c r="CA2770" s="337" t="s">
        <v>168</v>
      </c>
      <c r="CB2770" s="337" t="s">
        <v>313</v>
      </c>
      <c r="CC2770" s="337" t="s">
        <v>314</v>
      </c>
      <c r="CD2770" s="338">
        <v>14</v>
      </c>
      <c r="CE2770" s="335">
        <v>45047</v>
      </c>
      <c r="CF2770" s="337">
        <v>0</v>
      </c>
      <c r="CG2770" s="337" t="s">
        <v>90</v>
      </c>
      <c r="CH2770" s="337">
        <v>0</v>
      </c>
      <c r="CI2770" s="337" t="s">
        <v>80</v>
      </c>
      <c r="CJ2770" s="337"/>
      <c r="CK2770" s="337"/>
      <c r="CL2770" s="337"/>
      <c r="CM2770" s="337" t="s">
        <v>73</v>
      </c>
      <c r="CN2770" s="337">
        <v>3</v>
      </c>
    </row>
    <row r="2771" spans="4:92">
      <c r="D2771" s="273" t="s">
        <v>83</v>
      </c>
      <c r="E2771" s="273" t="s">
        <v>63</v>
      </c>
      <c r="F2771" s="273" t="s">
        <v>228</v>
      </c>
      <c r="G2771" s="273" t="s">
        <v>237</v>
      </c>
      <c r="H2771" s="274">
        <v>45047</v>
      </c>
      <c r="I2771" s="273">
        <v>12167</v>
      </c>
      <c r="J2771" s="273">
        <v>19</v>
      </c>
      <c r="K2771" s="273">
        <v>14042</v>
      </c>
      <c r="L2771" s="273" t="s">
        <v>66</v>
      </c>
      <c r="M2771" s="273">
        <v>0</v>
      </c>
      <c r="N2771" s="273" t="s">
        <v>1010</v>
      </c>
      <c r="O2771" s="273">
        <v>0</v>
      </c>
      <c r="P2771" s="273" t="s">
        <v>1011</v>
      </c>
      <c r="Q2771" s="273" t="s">
        <v>69</v>
      </c>
      <c r="R2771" s="273" t="s">
        <v>1013</v>
      </c>
      <c r="S2771" s="273" t="s">
        <v>1298</v>
      </c>
      <c r="U2771" s="273" t="s">
        <v>73</v>
      </c>
      <c r="V2771" s="273" t="s">
        <v>1859</v>
      </c>
      <c r="W2771" s="273">
        <v>182180</v>
      </c>
      <c r="X2771" s="273" t="s">
        <v>83</v>
      </c>
      <c r="Y2771" s="273" t="s">
        <v>63</v>
      </c>
      <c r="Z2771" s="273" t="s">
        <v>530</v>
      </c>
      <c r="AA2771" s="273" t="s">
        <v>538</v>
      </c>
      <c r="AB2771" s="274">
        <v>44927</v>
      </c>
      <c r="AC2771" s="273">
        <v>16052</v>
      </c>
      <c r="AD2771" s="273">
        <v>678</v>
      </c>
      <c r="AK2771" s="273">
        <v>300555</v>
      </c>
      <c r="BV2771" s="279" t="s">
        <v>64</v>
      </c>
      <c r="BW2771" s="280" t="s">
        <v>75</v>
      </c>
      <c r="BX2771" s="280" t="s">
        <v>308</v>
      </c>
      <c r="BY2771" s="280" t="s">
        <v>308</v>
      </c>
      <c r="BZ2771" s="280" t="s">
        <v>167</v>
      </c>
      <c r="CA2771" s="280" t="s">
        <v>168</v>
      </c>
      <c r="CB2771" s="280" t="s">
        <v>353</v>
      </c>
      <c r="CC2771" s="280" t="s">
        <v>354</v>
      </c>
      <c r="CD2771" s="281">
        <v>13</v>
      </c>
      <c r="CE2771" s="277">
        <v>45047</v>
      </c>
      <c r="CF2771" s="280">
        <v>0</v>
      </c>
      <c r="CG2771" s="280" t="s">
        <v>90</v>
      </c>
      <c r="CH2771" s="280">
        <v>0</v>
      </c>
      <c r="CI2771" s="280" t="s">
        <v>80</v>
      </c>
      <c r="CJ2771" s="280"/>
      <c r="CK2771" s="280"/>
      <c r="CL2771" s="280"/>
      <c r="CM2771" s="280" t="s">
        <v>73</v>
      </c>
      <c r="CN2771" s="280">
        <v>3</v>
      </c>
    </row>
    <row r="2772" spans="4:92">
      <c r="D2772" s="273" t="s">
        <v>83</v>
      </c>
      <c r="E2772" s="273" t="s">
        <v>63</v>
      </c>
      <c r="F2772" s="273" t="s">
        <v>228</v>
      </c>
      <c r="G2772" s="273" t="s">
        <v>237</v>
      </c>
      <c r="H2772" s="274">
        <v>45047</v>
      </c>
      <c r="I2772" s="273">
        <v>12167</v>
      </c>
      <c r="J2772" s="273">
        <v>19</v>
      </c>
      <c r="K2772" s="273">
        <v>48035</v>
      </c>
      <c r="L2772" s="273" t="s">
        <v>66</v>
      </c>
      <c r="M2772" s="273">
        <v>6195.0935200000004</v>
      </c>
      <c r="N2772" s="273" t="s">
        <v>67</v>
      </c>
      <c r="P2772" s="273" t="s">
        <v>92</v>
      </c>
      <c r="Q2772" s="273" t="s">
        <v>69</v>
      </c>
      <c r="R2772" s="273" t="s">
        <v>1013</v>
      </c>
      <c r="S2772" s="273" t="s">
        <v>834</v>
      </c>
      <c r="T2772" s="273" t="s">
        <v>835</v>
      </c>
      <c r="U2772" s="273" t="s">
        <v>73</v>
      </c>
      <c r="V2772" s="273" t="s">
        <v>836</v>
      </c>
      <c r="W2772" s="273">
        <v>182196</v>
      </c>
      <c r="X2772" s="273" t="s">
        <v>83</v>
      </c>
      <c r="Y2772" s="273" t="s">
        <v>63</v>
      </c>
      <c r="Z2772" s="273" t="s">
        <v>530</v>
      </c>
      <c r="AA2772" s="273" t="s">
        <v>1116</v>
      </c>
      <c r="AB2772" s="274">
        <v>44927</v>
      </c>
      <c r="AC2772" s="273">
        <v>15424</v>
      </c>
      <c r="AD2772" s="273">
        <v>881</v>
      </c>
      <c r="AK2772" s="273">
        <v>284338</v>
      </c>
      <c r="BV2772" s="336" t="s">
        <v>64</v>
      </c>
      <c r="BW2772" s="337" t="s">
        <v>75</v>
      </c>
      <c r="BX2772" s="337" t="s">
        <v>308</v>
      </c>
      <c r="BY2772" s="337" t="s">
        <v>308</v>
      </c>
      <c r="BZ2772" s="337" t="s">
        <v>151</v>
      </c>
      <c r="CA2772" s="337" t="s">
        <v>152</v>
      </c>
      <c r="CB2772" s="337" t="s">
        <v>161</v>
      </c>
      <c r="CC2772" s="337" t="s">
        <v>162</v>
      </c>
      <c r="CD2772" s="338">
        <v>11</v>
      </c>
      <c r="CE2772" s="335">
        <v>45047</v>
      </c>
      <c r="CF2772" s="337">
        <v>19136</v>
      </c>
      <c r="CG2772" s="337" t="s">
        <v>90</v>
      </c>
      <c r="CH2772" s="337">
        <v>19136</v>
      </c>
      <c r="CI2772" s="337" t="s">
        <v>80</v>
      </c>
      <c r="CJ2772" s="337"/>
      <c r="CK2772" s="337"/>
      <c r="CL2772" s="337"/>
      <c r="CM2772" s="337" t="s">
        <v>73</v>
      </c>
      <c r="CN2772" s="337">
        <v>3</v>
      </c>
    </row>
    <row r="2773" spans="4:92">
      <c r="D2773" s="273" t="s">
        <v>83</v>
      </c>
      <c r="E2773" s="273" t="s">
        <v>63</v>
      </c>
      <c r="F2773" s="273" t="s">
        <v>228</v>
      </c>
      <c r="G2773" s="273" t="s">
        <v>237</v>
      </c>
      <c r="H2773" s="274">
        <v>45047</v>
      </c>
      <c r="I2773" s="273">
        <v>12167</v>
      </c>
      <c r="J2773" s="273">
        <v>19</v>
      </c>
      <c r="K2773" s="273">
        <v>160332</v>
      </c>
      <c r="L2773" s="273" t="s">
        <v>66</v>
      </c>
      <c r="M2773" s="273">
        <v>28319.48328</v>
      </c>
      <c r="N2773" s="273" t="s">
        <v>67</v>
      </c>
      <c r="P2773" s="273" t="s">
        <v>1011</v>
      </c>
      <c r="Q2773" s="273" t="s">
        <v>69</v>
      </c>
      <c r="R2773" s="273" t="s">
        <v>1013</v>
      </c>
      <c r="S2773" s="273" t="s">
        <v>1041</v>
      </c>
      <c r="T2773" s="273" t="s">
        <v>1042</v>
      </c>
      <c r="U2773" s="273" t="s">
        <v>73</v>
      </c>
      <c r="V2773" s="273" t="s">
        <v>1043</v>
      </c>
      <c r="W2773" s="273">
        <v>182213</v>
      </c>
      <c r="X2773" s="273" t="s">
        <v>83</v>
      </c>
      <c r="Y2773" s="273" t="s">
        <v>63</v>
      </c>
      <c r="Z2773" s="273" t="s">
        <v>530</v>
      </c>
      <c r="AA2773" s="273" t="s">
        <v>1116</v>
      </c>
      <c r="AB2773" s="274">
        <v>44927</v>
      </c>
      <c r="AC2773" s="273">
        <v>15424</v>
      </c>
      <c r="AD2773" s="273">
        <v>881</v>
      </c>
      <c r="AK2773" s="273">
        <v>319352</v>
      </c>
      <c r="BV2773" s="279" t="s">
        <v>64</v>
      </c>
      <c r="BW2773" s="280" t="s">
        <v>75</v>
      </c>
      <c r="BX2773" s="280" t="s">
        <v>79</v>
      </c>
      <c r="BY2773" s="280" t="s">
        <v>79</v>
      </c>
      <c r="BZ2773" s="280" t="s">
        <v>167</v>
      </c>
      <c r="CA2773" s="280" t="s">
        <v>168</v>
      </c>
      <c r="CB2773" s="280" t="s">
        <v>353</v>
      </c>
      <c r="CC2773" s="280" t="s">
        <v>354</v>
      </c>
      <c r="CD2773" s="281">
        <v>13</v>
      </c>
      <c r="CE2773" s="277">
        <v>44958</v>
      </c>
      <c r="CF2773" s="280">
        <v>0</v>
      </c>
      <c r="CG2773" s="280" t="s">
        <v>90</v>
      </c>
      <c r="CH2773" s="280">
        <v>0</v>
      </c>
      <c r="CI2773" s="280" t="s">
        <v>80</v>
      </c>
      <c r="CJ2773" s="280"/>
      <c r="CK2773" s="280"/>
      <c r="CL2773" s="280"/>
      <c r="CM2773" s="280" t="s">
        <v>73</v>
      </c>
      <c r="CN2773" s="280">
        <v>3</v>
      </c>
    </row>
    <row r="2774" spans="4:92">
      <c r="D2774" s="273" t="s">
        <v>83</v>
      </c>
      <c r="E2774" s="273" t="s">
        <v>63</v>
      </c>
      <c r="F2774" s="273" t="s">
        <v>228</v>
      </c>
      <c r="G2774" s="273" t="s">
        <v>237</v>
      </c>
      <c r="H2774" s="274">
        <v>45047</v>
      </c>
      <c r="I2774" s="273">
        <v>12167</v>
      </c>
      <c r="J2774" s="273">
        <v>19</v>
      </c>
      <c r="K2774" s="273">
        <v>78080</v>
      </c>
      <c r="L2774" s="273" t="s">
        <v>66</v>
      </c>
      <c r="M2774" s="273">
        <v>10997.92144</v>
      </c>
      <c r="N2774" s="273" t="s">
        <v>67</v>
      </c>
      <c r="P2774" s="273" t="s">
        <v>68</v>
      </c>
      <c r="Q2774" s="273" t="s">
        <v>69</v>
      </c>
      <c r="R2774" s="273" t="s">
        <v>1013</v>
      </c>
      <c r="S2774" s="273" t="s">
        <v>71</v>
      </c>
      <c r="T2774" s="273" t="s">
        <v>72</v>
      </c>
      <c r="U2774" s="273" t="s">
        <v>73</v>
      </c>
      <c r="V2774" s="273" t="s">
        <v>74</v>
      </c>
      <c r="W2774" s="273">
        <v>182230</v>
      </c>
      <c r="X2774" s="273" t="s">
        <v>83</v>
      </c>
      <c r="Y2774" s="273" t="s">
        <v>63</v>
      </c>
      <c r="Z2774" s="273" t="s">
        <v>530</v>
      </c>
      <c r="AA2774" s="273" t="s">
        <v>1116</v>
      </c>
      <c r="AB2774" s="274">
        <v>44927</v>
      </c>
      <c r="AC2774" s="273">
        <v>15424</v>
      </c>
      <c r="AD2774" s="273">
        <v>881</v>
      </c>
      <c r="AK2774" s="273">
        <v>319356</v>
      </c>
      <c r="BV2774" s="336" t="s">
        <v>64</v>
      </c>
      <c r="BW2774" s="337" t="s">
        <v>75</v>
      </c>
      <c r="BX2774" s="337" t="s">
        <v>79</v>
      </c>
      <c r="BY2774" s="337" t="s">
        <v>79</v>
      </c>
      <c r="BZ2774" s="337" t="s">
        <v>167</v>
      </c>
      <c r="CA2774" s="337" t="s">
        <v>168</v>
      </c>
      <c r="CB2774" s="337" t="s">
        <v>313</v>
      </c>
      <c r="CC2774" s="337" t="s">
        <v>314</v>
      </c>
      <c r="CD2774" s="338">
        <v>14</v>
      </c>
      <c r="CE2774" s="335">
        <v>44958</v>
      </c>
      <c r="CF2774" s="337">
        <v>0</v>
      </c>
      <c r="CG2774" s="337" t="s">
        <v>90</v>
      </c>
      <c r="CH2774" s="337">
        <v>0</v>
      </c>
      <c r="CI2774" s="337" t="s">
        <v>80</v>
      </c>
      <c r="CJ2774" s="337"/>
      <c r="CK2774" s="337"/>
      <c r="CL2774" s="337"/>
      <c r="CM2774" s="337" t="s">
        <v>73</v>
      </c>
      <c r="CN2774" s="337">
        <v>3</v>
      </c>
    </row>
    <row r="2775" spans="4:92">
      <c r="D2775" s="273" t="s">
        <v>83</v>
      </c>
      <c r="E2775" s="273" t="s">
        <v>63</v>
      </c>
      <c r="F2775" s="273" t="s">
        <v>228</v>
      </c>
      <c r="G2775" s="273" t="s">
        <v>237</v>
      </c>
      <c r="H2775" s="274">
        <v>45047</v>
      </c>
      <c r="I2775" s="273">
        <v>12167</v>
      </c>
      <c r="J2775" s="273">
        <v>19</v>
      </c>
      <c r="K2775" s="273">
        <v>15895</v>
      </c>
      <c r="L2775" s="273" t="s">
        <v>66</v>
      </c>
      <c r="M2775" s="273">
        <v>1872.5907199999999</v>
      </c>
      <c r="N2775" s="273" t="s">
        <v>67</v>
      </c>
      <c r="P2775" s="273" t="s">
        <v>92</v>
      </c>
      <c r="Q2775" s="273" t="s">
        <v>69</v>
      </c>
      <c r="R2775" s="273" t="s">
        <v>70</v>
      </c>
      <c r="S2775" s="273" t="s">
        <v>93</v>
      </c>
      <c r="T2775" s="273" t="s">
        <v>94</v>
      </c>
      <c r="U2775" s="273" t="s">
        <v>73</v>
      </c>
      <c r="V2775" s="273" t="s">
        <v>95</v>
      </c>
      <c r="W2775" s="273">
        <v>184349</v>
      </c>
      <c r="X2775" s="273" t="s">
        <v>83</v>
      </c>
      <c r="Y2775" s="273" t="s">
        <v>63</v>
      </c>
      <c r="Z2775" s="273" t="s">
        <v>530</v>
      </c>
      <c r="AA2775" s="273" t="s">
        <v>1116</v>
      </c>
      <c r="AB2775" s="274">
        <v>44927</v>
      </c>
      <c r="AC2775" s="273">
        <v>15424</v>
      </c>
      <c r="AD2775" s="273">
        <v>881</v>
      </c>
      <c r="AK2775" s="273">
        <v>319360</v>
      </c>
      <c r="BV2775" s="279" t="s">
        <v>64</v>
      </c>
      <c r="BW2775" s="280" t="s">
        <v>75</v>
      </c>
      <c r="BX2775" s="280" t="s">
        <v>79</v>
      </c>
      <c r="BY2775" s="280" t="s">
        <v>79</v>
      </c>
      <c r="BZ2775" s="280" t="s">
        <v>204</v>
      </c>
      <c r="CA2775" s="280" t="s">
        <v>205</v>
      </c>
      <c r="CB2775" s="280" t="s">
        <v>206</v>
      </c>
      <c r="CC2775" s="280" t="s">
        <v>207</v>
      </c>
      <c r="CD2775" s="281">
        <v>0</v>
      </c>
      <c r="CE2775" s="277">
        <v>44958</v>
      </c>
      <c r="CF2775" s="280"/>
      <c r="CG2775" s="280" t="s">
        <v>181</v>
      </c>
      <c r="CH2775" s="280"/>
      <c r="CI2775" s="280" t="s">
        <v>208</v>
      </c>
      <c r="CJ2775" s="280" t="s">
        <v>209</v>
      </c>
      <c r="CK2775" s="280"/>
      <c r="CL2775" s="280"/>
      <c r="CM2775" s="280" t="s">
        <v>73</v>
      </c>
      <c r="CN2775" s="280">
        <v>3</v>
      </c>
    </row>
    <row r="2776" spans="4:92">
      <c r="D2776" s="273" t="s">
        <v>83</v>
      </c>
      <c r="E2776" s="273" t="s">
        <v>63</v>
      </c>
      <c r="F2776" s="273" t="s">
        <v>228</v>
      </c>
      <c r="G2776" s="273" t="s">
        <v>237</v>
      </c>
      <c r="H2776" s="274">
        <v>45047</v>
      </c>
      <c r="I2776" s="273">
        <v>12167</v>
      </c>
      <c r="J2776" s="273">
        <v>19</v>
      </c>
      <c r="K2776" s="273">
        <v>0</v>
      </c>
      <c r="L2776" s="273" t="s">
        <v>66</v>
      </c>
      <c r="N2776" s="273" t="s">
        <v>107</v>
      </c>
      <c r="W2776" s="273">
        <v>182179</v>
      </c>
      <c r="X2776" s="273" t="s">
        <v>83</v>
      </c>
      <c r="Y2776" s="273" t="s">
        <v>63</v>
      </c>
      <c r="Z2776" s="273" t="s">
        <v>530</v>
      </c>
      <c r="AA2776" s="273" t="s">
        <v>1116</v>
      </c>
      <c r="AB2776" s="274">
        <v>44927</v>
      </c>
      <c r="AC2776" s="273">
        <v>15424</v>
      </c>
      <c r="AD2776" s="273">
        <v>881</v>
      </c>
      <c r="AK2776" s="273">
        <v>319364</v>
      </c>
      <c r="BV2776" s="336" t="s">
        <v>64</v>
      </c>
      <c r="BW2776" s="337" t="s">
        <v>75</v>
      </c>
      <c r="BX2776" s="337" t="s">
        <v>79</v>
      </c>
      <c r="BY2776" s="337" t="s">
        <v>79</v>
      </c>
      <c r="BZ2776" s="337" t="s">
        <v>204</v>
      </c>
      <c r="CA2776" s="337" t="s">
        <v>205</v>
      </c>
      <c r="CB2776" s="337" t="s">
        <v>206</v>
      </c>
      <c r="CC2776" s="337" t="s">
        <v>207</v>
      </c>
      <c r="CD2776" s="338">
        <v>0</v>
      </c>
      <c r="CE2776" s="335">
        <v>44958</v>
      </c>
      <c r="CF2776" s="337"/>
      <c r="CG2776" s="337" t="s">
        <v>181</v>
      </c>
      <c r="CH2776" s="337"/>
      <c r="CI2776" s="337" t="s">
        <v>208</v>
      </c>
      <c r="CJ2776" s="337" t="s">
        <v>209</v>
      </c>
      <c r="CK2776" s="337"/>
      <c r="CL2776" s="337"/>
      <c r="CM2776" s="337" t="s">
        <v>73</v>
      </c>
      <c r="CN2776" s="337">
        <v>3</v>
      </c>
    </row>
    <row r="2777" spans="4:92">
      <c r="D2777" s="273" t="s">
        <v>83</v>
      </c>
      <c r="E2777" s="273" t="s">
        <v>63</v>
      </c>
      <c r="F2777" s="273" t="s">
        <v>228</v>
      </c>
      <c r="G2777" s="273" t="s">
        <v>237</v>
      </c>
      <c r="H2777" s="274">
        <v>45047</v>
      </c>
      <c r="I2777" s="273">
        <v>12167</v>
      </c>
      <c r="J2777" s="273">
        <v>19</v>
      </c>
      <c r="K2777" s="273">
        <v>136458</v>
      </c>
      <c r="L2777" s="273" t="s">
        <v>66</v>
      </c>
      <c r="M2777" s="273">
        <v>28060.859199999999</v>
      </c>
      <c r="N2777" s="273" t="s">
        <v>115</v>
      </c>
      <c r="W2777" s="273">
        <v>182178</v>
      </c>
      <c r="X2777" s="273" t="s">
        <v>83</v>
      </c>
      <c r="Y2777" s="273" t="s">
        <v>63</v>
      </c>
      <c r="Z2777" s="273" t="s">
        <v>530</v>
      </c>
      <c r="AA2777" s="273" t="s">
        <v>1116</v>
      </c>
      <c r="AB2777" s="274">
        <v>44927</v>
      </c>
      <c r="AC2777" s="273">
        <v>15424</v>
      </c>
      <c r="AD2777" s="273">
        <v>881</v>
      </c>
      <c r="AK2777" s="273">
        <v>319368</v>
      </c>
      <c r="BV2777" s="279" t="s">
        <v>64</v>
      </c>
      <c r="BW2777" s="280" t="s">
        <v>75</v>
      </c>
      <c r="BX2777" s="280" t="s">
        <v>79</v>
      </c>
      <c r="BY2777" s="280" t="s">
        <v>79</v>
      </c>
      <c r="BZ2777" s="280" t="s">
        <v>204</v>
      </c>
      <c r="CA2777" s="280" t="s">
        <v>205</v>
      </c>
      <c r="CB2777" s="280" t="s">
        <v>206</v>
      </c>
      <c r="CC2777" s="280" t="s">
        <v>207</v>
      </c>
      <c r="CD2777" s="281">
        <v>0</v>
      </c>
      <c r="CE2777" s="277">
        <v>44958</v>
      </c>
      <c r="CF2777" s="280"/>
      <c r="CG2777" s="280" t="s">
        <v>181</v>
      </c>
      <c r="CH2777" s="280"/>
      <c r="CI2777" s="280" t="s">
        <v>208</v>
      </c>
      <c r="CJ2777" s="280" t="s">
        <v>209</v>
      </c>
      <c r="CK2777" s="280"/>
      <c r="CL2777" s="280"/>
      <c r="CM2777" s="280" t="s">
        <v>73</v>
      </c>
      <c r="CN2777" s="280">
        <v>3</v>
      </c>
    </row>
    <row r="2778" spans="4:92">
      <c r="D2778" s="273" t="s">
        <v>83</v>
      </c>
      <c r="E2778" s="273" t="s">
        <v>63</v>
      </c>
      <c r="F2778" s="273" t="s">
        <v>228</v>
      </c>
      <c r="G2778" s="273" t="s">
        <v>237</v>
      </c>
      <c r="H2778" s="274">
        <v>45078</v>
      </c>
      <c r="I2778" s="273">
        <v>12436</v>
      </c>
      <c r="J2778" s="273">
        <v>19</v>
      </c>
      <c r="K2778" s="273">
        <v>13120</v>
      </c>
      <c r="L2778" s="273" t="s">
        <v>66</v>
      </c>
      <c r="M2778" s="273">
        <v>0</v>
      </c>
      <c r="N2778" s="273" t="s">
        <v>1010</v>
      </c>
      <c r="O2778" s="273">
        <v>0</v>
      </c>
      <c r="P2778" s="273" t="s">
        <v>1011</v>
      </c>
      <c r="Q2778" s="273" t="s">
        <v>69</v>
      </c>
      <c r="R2778" s="273" t="s">
        <v>1013</v>
      </c>
      <c r="S2778" s="273" t="s">
        <v>1298</v>
      </c>
      <c r="U2778" s="273" t="s">
        <v>73</v>
      </c>
      <c r="V2778" s="273" t="s">
        <v>1859</v>
      </c>
      <c r="W2778" s="273">
        <v>196733</v>
      </c>
      <c r="X2778" s="273" t="s">
        <v>83</v>
      </c>
      <c r="Y2778" s="273" t="s">
        <v>63</v>
      </c>
      <c r="Z2778" s="273" t="s">
        <v>530</v>
      </c>
      <c r="AA2778" s="273" t="s">
        <v>1116</v>
      </c>
      <c r="AB2778" s="274">
        <v>44927</v>
      </c>
      <c r="AC2778" s="273">
        <v>15424</v>
      </c>
      <c r="AD2778" s="273">
        <v>881</v>
      </c>
      <c r="AK2778" s="273">
        <v>319372</v>
      </c>
      <c r="BV2778" s="336" t="s">
        <v>64</v>
      </c>
      <c r="BW2778" s="337" t="s">
        <v>75</v>
      </c>
      <c r="BX2778" s="337" t="s">
        <v>79</v>
      </c>
      <c r="BY2778" s="337" t="s">
        <v>79</v>
      </c>
      <c r="BZ2778" s="337" t="s">
        <v>204</v>
      </c>
      <c r="CA2778" s="337" t="s">
        <v>205</v>
      </c>
      <c r="CB2778" s="337" t="s">
        <v>206</v>
      </c>
      <c r="CC2778" s="337" t="s">
        <v>207</v>
      </c>
      <c r="CD2778" s="338">
        <v>0</v>
      </c>
      <c r="CE2778" s="335">
        <v>44958</v>
      </c>
      <c r="CF2778" s="337"/>
      <c r="CG2778" s="337" t="s">
        <v>181</v>
      </c>
      <c r="CH2778" s="337"/>
      <c r="CI2778" s="337" t="s">
        <v>208</v>
      </c>
      <c r="CJ2778" s="337" t="s">
        <v>209</v>
      </c>
      <c r="CK2778" s="337"/>
      <c r="CL2778" s="337"/>
      <c r="CM2778" s="337" t="s">
        <v>73</v>
      </c>
      <c r="CN2778" s="337">
        <v>3</v>
      </c>
    </row>
    <row r="2779" spans="4:92">
      <c r="D2779" s="273" t="s">
        <v>83</v>
      </c>
      <c r="E2779" s="273" t="s">
        <v>63</v>
      </c>
      <c r="F2779" s="273" t="s">
        <v>228</v>
      </c>
      <c r="G2779" s="273" t="s">
        <v>237</v>
      </c>
      <c r="H2779" s="274">
        <v>45078</v>
      </c>
      <c r="I2779" s="273">
        <v>12436</v>
      </c>
      <c r="J2779" s="273">
        <v>19</v>
      </c>
      <c r="K2779" s="273">
        <v>11264</v>
      </c>
      <c r="L2779" s="273" t="s">
        <v>66</v>
      </c>
      <c r="M2779" s="273">
        <v>1452.7295200000001</v>
      </c>
      <c r="N2779" s="273" t="s">
        <v>67</v>
      </c>
      <c r="P2779" s="273" t="s">
        <v>92</v>
      </c>
      <c r="Q2779" s="273" t="s">
        <v>69</v>
      </c>
      <c r="R2779" s="273" t="s">
        <v>1013</v>
      </c>
      <c r="S2779" s="273" t="s">
        <v>834</v>
      </c>
      <c r="T2779" s="273" t="s">
        <v>835</v>
      </c>
      <c r="U2779" s="273" t="s">
        <v>73</v>
      </c>
      <c r="V2779" s="273" t="s">
        <v>836</v>
      </c>
      <c r="W2779" s="273">
        <v>196749</v>
      </c>
      <c r="X2779" s="273" t="s">
        <v>83</v>
      </c>
      <c r="Y2779" s="273" t="s">
        <v>63</v>
      </c>
      <c r="Z2779" s="273" t="s">
        <v>530</v>
      </c>
      <c r="AA2779" s="273" t="s">
        <v>1116</v>
      </c>
      <c r="AB2779" s="274">
        <v>44927</v>
      </c>
      <c r="AC2779" s="273">
        <v>15573</v>
      </c>
      <c r="AD2779" s="273">
        <v>881</v>
      </c>
      <c r="AK2779" s="273">
        <v>284944</v>
      </c>
      <c r="BV2779" s="279" t="s">
        <v>64</v>
      </c>
      <c r="BW2779" s="280" t="s">
        <v>75</v>
      </c>
      <c r="BX2779" s="280" t="s">
        <v>79</v>
      </c>
      <c r="BY2779" s="280" t="s">
        <v>79</v>
      </c>
      <c r="BZ2779" s="280" t="s">
        <v>204</v>
      </c>
      <c r="CA2779" s="280" t="s">
        <v>205</v>
      </c>
      <c r="CB2779" s="280" t="s">
        <v>206</v>
      </c>
      <c r="CC2779" s="280" t="s">
        <v>207</v>
      </c>
      <c r="CD2779" s="281">
        <v>0</v>
      </c>
      <c r="CE2779" s="277">
        <v>44958</v>
      </c>
      <c r="CF2779" s="280"/>
      <c r="CG2779" s="280" t="s">
        <v>181</v>
      </c>
      <c r="CH2779" s="280"/>
      <c r="CI2779" s="280" t="s">
        <v>208</v>
      </c>
      <c r="CJ2779" s="280" t="s">
        <v>209</v>
      </c>
      <c r="CK2779" s="280"/>
      <c r="CL2779" s="280"/>
      <c r="CM2779" s="280" t="s">
        <v>73</v>
      </c>
      <c r="CN2779" s="280">
        <v>3</v>
      </c>
    </row>
    <row r="2780" spans="4:92">
      <c r="D2780" s="273" t="s">
        <v>83</v>
      </c>
      <c r="E2780" s="273" t="s">
        <v>63</v>
      </c>
      <c r="F2780" s="273" t="s">
        <v>228</v>
      </c>
      <c r="G2780" s="273" t="s">
        <v>237</v>
      </c>
      <c r="H2780" s="274">
        <v>45078</v>
      </c>
      <c r="I2780" s="273">
        <v>12436</v>
      </c>
      <c r="J2780" s="273">
        <v>19</v>
      </c>
      <c r="K2780" s="273">
        <v>134763</v>
      </c>
      <c r="L2780" s="273" t="s">
        <v>66</v>
      </c>
      <c r="M2780" s="273">
        <v>23803.215919999999</v>
      </c>
      <c r="N2780" s="273" t="s">
        <v>67</v>
      </c>
      <c r="P2780" s="273" t="s">
        <v>1011</v>
      </c>
      <c r="Q2780" s="273" t="s">
        <v>69</v>
      </c>
      <c r="R2780" s="273" t="s">
        <v>1013</v>
      </c>
      <c r="S2780" s="273" t="s">
        <v>1041</v>
      </c>
      <c r="T2780" s="273" t="s">
        <v>1042</v>
      </c>
      <c r="U2780" s="273" t="s">
        <v>73</v>
      </c>
      <c r="V2780" s="273" t="s">
        <v>1043</v>
      </c>
      <c r="W2780" s="273">
        <v>196766</v>
      </c>
      <c r="X2780" s="273" t="s">
        <v>83</v>
      </c>
      <c r="Y2780" s="273" t="s">
        <v>63</v>
      </c>
      <c r="Z2780" s="273" t="s">
        <v>530</v>
      </c>
      <c r="AA2780" s="273" t="s">
        <v>1116</v>
      </c>
      <c r="AB2780" s="274">
        <v>44927</v>
      </c>
      <c r="AC2780" s="273">
        <v>16793</v>
      </c>
      <c r="AD2780" s="273">
        <v>881</v>
      </c>
      <c r="AK2780" s="273">
        <v>309247</v>
      </c>
      <c r="BV2780" s="336" t="s">
        <v>64</v>
      </c>
      <c r="BW2780" s="337" t="s">
        <v>75</v>
      </c>
      <c r="BX2780" s="337" t="s">
        <v>79</v>
      </c>
      <c r="BY2780" s="337" t="s">
        <v>79</v>
      </c>
      <c r="BZ2780" s="337" t="s">
        <v>204</v>
      </c>
      <c r="CA2780" s="337" t="s">
        <v>205</v>
      </c>
      <c r="CB2780" s="337" t="s">
        <v>206</v>
      </c>
      <c r="CC2780" s="337" t="s">
        <v>207</v>
      </c>
      <c r="CD2780" s="338">
        <v>0</v>
      </c>
      <c r="CE2780" s="335">
        <v>44958</v>
      </c>
      <c r="CF2780" s="337"/>
      <c r="CG2780" s="337" t="s">
        <v>181</v>
      </c>
      <c r="CH2780" s="337"/>
      <c r="CI2780" s="337" t="s">
        <v>208</v>
      </c>
      <c r="CJ2780" s="337" t="s">
        <v>209</v>
      </c>
      <c r="CK2780" s="337"/>
      <c r="CL2780" s="337"/>
      <c r="CM2780" s="337" t="s">
        <v>73</v>
      </c>
      <c r="CN2780" s="337">
        <v>3</v>
      </c>
    </row>
    <row r="2781" spans="4:92">
      <c r="D2781" s="273" t="s">
        <v>83</v>
      </c>
      <c r="E2781" s="273" t="s">
        <v>63</v>
      </c>
      <c r="F2781" s="273" t="s">
        <v>228</v>
      </c>
      <c r="G2781" s="273" t="s">
        <v>237</v>
      </c>
      <c r="H2781" s="274">
        <v>45078</v>
      </c>
      <c r="I2781" s="273">
        <v>12436</v>
      </c>
      <c r="J2781" s="273">
        <v>19</v>
      </c>
      <c r="K2781" s="273">
        <v>171747</v>
      </c>
      <c r="L2781" s="273" t="s">
        <v>66</v>
      </c>
      <c r="M2781" s="273">
        <v>24191.331119999999</v>
      </c>
      <c r="N2781" s="273" t="s">
        <v>67</v>
      </c>
      <c r="P2781" s="273" t="s">
        <v>68</v>
      </c>
      <c r="Q2781" s="273" t="s">
        <v>69</v>
      </c>
      <c r="R2781" s="273" t="s">
        <v>1013</v>
      </c>
      <c r="S2781" s="273" t="s">
        <v>71</v>
      </c>
      <c r="T2781" s="273" t="s">
        <v>72</v>
      </c>
      <c r="U2781" s="273" t="s">
        <v>73</v>
      </c>
      <c r="V2781" s="273" t="s">
        <v>74</v>
      </c>
      <c r="W2781" s="273">
        <v>196783</v>
      </c>
      <c r="X2781" s="273" t="s">
        <v>83</v>
      </c>
      <c r="Y2781" s="273" t="s">
        <v>63</v>
      </c>
      <c r="Z2781" s="273" t="s">
        <v>530</v>
      </c>
      <c r="AA2781" s="273" t="s">
        <v>1116</v>
      </c>
      <c r="AB2781" s="274">
        <v>44927</v>
      </c>
      <c r="AC2781" s="273">
        <v>16794</v>
      </c>
      <c r="AD2781" s="273">
        <v>881</v>
      </c>
      <c r="AE2781" s="273">
        <v>24.196000000000002</v>
      </c>
      <c r="AF2781" s="273" t="s">
        <v>90</v>
      </c>
      <c r="AG2781" s="273" t="s">
        <v>882</v>
      </c>
      <c r="AH2781" s="273" t="s">
        <v>1184</v>
      </c>
      <c r="AI2781" s="273" t="s">
        <v>123</v>
      </c>
      <c r="AJ2781" s="273" t="s">
        <v>214</v>
      </c>
      <c r="AK2781" s="273">
        <v>309263</v>
      </c>
      <c r="BV2781" s="279" t="s">
        <v>64</v>
      </c>
      <c r="BW2781" s="280" t="s">
        <v>75</v>
      </c>
      <c r="BX2781" s="280" t="s">
        <v>79</v>
      </c>
      <c r="BY2781" s="280" t="s">
        <v>79</v>
      </c>
      <c r="BZ2781" s="280" t="s">
        <v>204</v>
      </c>
      <c r="CA2781" s="280" t="s">
        <v>205</v>
      </c>
      <c r="CB2781" s="280" t="s">
        <v>206</v>
      </c>
      <c r="CC2781" s="280" t="s">
        <v>207</v>
      </c>
      <c r="CD2781" s="281">
        <v>0</v>
      </c>
      <c r="CE2781" s="277">
        <v>44958</v>
      </c>
      <c r="CF2781" s="280"/>
      <c r="CG2781" s="280" t="s">
        <v>181</v>
      </c>
      <c r="CH2781" s="280"/>
      <c r="CI2781" s="280" t="s">
        <v>208</v>
      </c>
      <c r="CJ2781" s="280" t="s">
        <v>209</v>
      </c>
      <c r="CK2781" s="280"/>
      <c r="CL2781" s="280"/>
      <c r="CM2781" s="280" t="s">
        <v>73</v>
      </c>
      <c r="CN2781" s="280">
        <v>3</v>
      </c>
    </row>
    <row r="2782" spans="4:92">
      <c r="D2782" s="273" t="s">
        <v>83</v>
      </c>
      <c r="E2782" s="273" t="s">
        <v>63</v>
      </c>
      <c r="F2782" s="273" t="s">
        <v>228</v>
      </c>
      <c r="G2782" s="273" t="s">
        <v>237</v>
      </c>
      <c r="H2782" s="274">
        <v>45078</v>
      </c>
      <c r="I2782" s="273">
        <v>12436</v>
      </c>
      <c r="J2782" s="273">
        <v>19</v>
      </c>
      <c r="K2782" s="273">
        <v>4801</v>
      </c>
      <c r="L2782" s="273" t="s">
        <v>66</v>
      </c>
      <c r="M2782" s="273">
        <v>565.63232000000005</v>
      </c>
      <c r="N2782" s="273" t="s">
        <v>67</v>
      </c>
      <c r="P2782" s="273" t="s">
        <v>92</v>
      </c>
      <c r="Q2782" s="273" t="s">
        <v>69</v>
      </c>
      <c r="R2782" s="273" t="s">
        <v>70</v>
      </c>
      <c r="S2782" s="273" t="s">
        <v>93</v>
      </c>
      <c r="T2782" s="273" t="s">
        <v>94</v>
      </c>
      <c r="U2782" s="273" t="s">
        <v>73</v>
      </c>
      <c r="V2782" s="273" t="s">
        <v>95</v>
      </c>
      <c r="W2782" s="273">
        <v>196800</v>
      </c>
      <c r="X2782" s="273" t="s">
        <v>83</v>
      </c>
      <c r="Y2782" s="273" t="s">
        <v>63</v>
      </c>
      <c r="Z2782" s="273" t="s">
        <v>530</v>
      </c>
      <c r="AA2782" s="273" t="s">
        <v>1116</v>
      </c>
      <c r="AB2782" s="274">
        <v>44927</v>
      </c>
      <c r="AC2782" s="273">
        <v>16794</v>
      </c>
      <c r="AD2782" s="273">
        <v>881</v>
      </c>
      <c r="AE2782" s="273">
        <v>68.159000000000006</v>
      </c>
      <c r="AF2782" s="273" t="s">
        <v>90</v>
      </c>
      <c r="AG2782" s="273" t="s">
        <v>798</v>
      </c>
      <c r="AH2782" s="273" t="s">
        <v>1878</v>
      </c>
      <c r="AI2782" s="273" t="s">
        <v>123</v>
      </c>
      <c r="AJ2782" s="273" t="s">
        <v>200</v>
      </c>
      <c r="AK2782" s="273">
        <v>327017</v>
      </c>
      <c r="BV2782" s="336" t="s">
        <v>64</v>
      </c>
      <c r="BW2782" s="337" t="s">
        <v>75</v>
      </c>
      <c r="BX2782" s="337" t="s">
        <v>79</v>
      </c>
      <c r="BY2782" s="337" t="s">
        <v>79</v>
      </c>
      <c r="BZ2782" s="337" t="s">
        <v>204</v>
      </c>
      <c r="CA2782" s="337" t="s">
        <v>205</v>
      </c>
      <c r="CB2782" s="337" t="s">
        <v>206</v>
      </c>
      <c r="CC2782" s="337" t="s">
        <v>207</v>
      </c>
      <c r="CD2782" s="338">
        <v>0</v>
      </c>
      <c r="CE2782" s="335">
        <v>44958</v>
      </c>
      <c r="CF2782" s="337"/>
      <c r="CG2782" s="337" t="s">
        <v>181</v>
      </c>
      <c r="CH2782" s="337"/>
      <c r="CI2782" s="337" t="s">
        <v>208</v>
      </c>
      <c r="CJ2782" s="337" t="s">
        <v>209</v>
      </c>
      <c r="CK2782" s="337"/>
      <c r="CL2782" s="337"/>
      <c r="CM2782" s="337" t="s">
        <v>73</v>
      </c>
      <c r="CN2782" s="337">
        <v>3</v>
      </c>
    </row>
    <row r="2783" spans="4:92">
      <c r="D2783" s="273" t="s">
        <v>83</v>
      </c>
      <c r="E2783" s="273" t="s">
        <v>63</v>
      </c>
      <c r="F2783" s="273" t="s">
        <v>228</v>
      </c>
      <c r="G2783" s="273" t="s">
        <v>237</v>
      </c>
      <c r="H2783" s="274">
        <v>45078</v>
      </c>
      <c r="I2783" s="273">
        <v>12436</v>
      </c>
      <c r="J2783" s="273">
        <v>19</v>
      </c>
      <c r="K2783" s="273">
        <v>0</v>
      </c>
      <c r="L2783" s="273" t="s">
        <v>66</v>
      </c>
      <c r="N2783" s="273" t="s">
        <v>107</v>
      </c>
      <c r="W2783" s="273">
        <v>196732</v>
      </c>
      <c r="X2783" s="273" t="s">
        <v>83</v>
      </c>
      <c r="Y2783" s="273" t="s">
        <v>63</v>
      </c>
      <c r="Z2783" s="273" t="s">
        <v>530</v>
      </c>
      <c r="AA2783" s="273" t="s">
        <v>1116</v>
      </c>
      <c r="AB2783" s="274">
        <v>44927</v>
      </c>
      <c r="AC2783" s="273">
        <v>16794</v>
      </c>
      <c r="AD2783" s="273">
        <v>881</v>
      </c>
      <c r="AE2783" s="273">
        <v>2.2530000000000001</v>
      </c>
      <c r="AF2783" s="273" t="s">
        <v>90</v>
      </c>
      <c r="AG2783" s="273" t="s">
        <v>884</v>
      </c>
      <c r="AH2783" s="273" t="s">
        <v>1879</v>
      </c>
      <c r="AI2783" s="273" t="s">
        <v>123</v>
      </c>
      <c r="AJ2783" s="273" t="s">
        <v>200</v>
      </c>
      <c r="AK2783" s="273">
        <v>327023</v>
      </c>
      <c r="BV2783" s="279" t="s">
        <v>64</v>
      </c>
      <c r="BW2783" s="280" t="s">
        <v>75</v>
      </c>
      <c r="BX2783" s="280" t="s">
        <v>79</v>
      </c>
      <c r="BY2783" s="280" t="s">
        <v>79</v>
      </c>
      <c r="BZ2783" s="280" t="s">
        <v>204</v>
      </c>
      <c r="CA2783" s="280" t="s">
        <v>205</v>
      </c>
      <c r="CB2783" s="280" t="s">
        <v>206</v>
      </c>
      <c r="CC2783" s="280" t="s">
        <v>207</v>
      </c>
      <c r="CD2783" s="281">
        <v>0</v>
      </c>
      <c r="CE2783" s="277">
        <v>44958</v>
      </c>
      <c r="CF2783" s="280"/>
      <c r="CG2783" s="280" t="s">
        <v>181</v>
      </c>
      <c r="CH2783" s="280"/>
      <c r="CI2783" s="280" t="s">
        <v>208</v>
      </c>
      <c r="CJ2783" s="280" t="s">
        <v>209</v>
      </c>
      <c r="CK2783" s="280"/>
      <c r="CL2783" s="280"/>
      <c r="CM2783" s="280" t="s">
        <v>73</v>
      </c>
      <c r="CN2783" s="280">
        <v>3</v>
      </c>
    </row>
    <row r="2784" spans="4:92">
      <c r="D2784" s="273" t="s">
        <v>83</v>
      </c>
      <c r="E2784" s="273" t="s">
        <v>63</v>
      </c>
      <c r="F2784" s="273" t="s">
        <v>228</v>
      </c>
      <c r="G2784" s="273" t="s">
        <v>237</v>
      </c>
      <c r="H2784" s="274">
        <v>45078</v>
      </c>
      <c r="I2784" s="273">
        <v>12436</v>
      </c>
      <c r="J2784" s="273">
        <v>19</v>
      </c>
      <c r="K2784" s="273">
        <v>43025</v>
      </c>
      <c r="L2784" s="273" t="s">
        <v>66</v>
      </c>
      <c r="M2784" s="273">
        <v>18797.213599999999</v>
      </c>
      <c r="N2784" s="273" t="s">
        <v>115</v>
      </c>
      <c r="W2784" s="273">
        <v>196731</v>
      </c>
      <c r="X2784" s="273" t="s">
        <v>83</v>
      </c>
      <c r="Y2784" s="273" t="s">
        <v>63</v>
      </c>
      <c r="Z2784" s="273" t="s">
        <v>530</v>
      </c>
      <c r="AA2784" s="273" t="s">
        <v>1116</v>
      </c>
      <c r="AB2784" s="274">
        <v>44927</v>
      </c>
      <c r="AC2784" s="273">
        <v>16794</v>
      </c>
      <c r="AD2784" s="273">
        <v>881</v>
      </c>
      <c r="AE2784" s="273">
        <v>3.355</v>
      </c>
      <c r="AF2784" s="273" t="s">
        <v>90</v>
      </c>
      <c r="AG2784" s="273" t="s">
        <v>887</v>
      </c>
      <c r="AH2784" s="273" t="s">
        <v>1880</v>
      </c>
      <c r="AI2784" s="273" t="s">
        <v>123</v>
      </c>
      <c r="AJ2784" s="273" t="s">
        <v>200</v>
      </c>
      <c r="AK2784" s="273">
        <v>327029</v>
      </c>
      <c r="BV2784" s="336" t="s">
        <v>64</v>
      </c>
      <c r="BW2784" s="337" t="s">
        <v>75</v>
      </c>
      <c r="BX2784" s="337" t="s">
        <v>79</v>
      </c>
      <c r="BY2784" s="337" t="s">
        <v>79</v>
      </c>
      <c r="BZ2784" s="337" t="s">
        <v>204</v>
      </c>
      <c r="CA2784" s="337" t="s">
        <v>205</v>
      </c>
      <c r="CB2784" s="337" t="s">
        <v>206</v>
      </c>
      <c r="CC2784" s="337" t="s">
        <v>207</v>
      </c>
      <c r="CD2784" s="338">
        <v>0</v>
      </c>
      <c r="CE2784" s="335">
        <v>44958</v>
      </c>
      <c r="CF2784" s="337"/>
      <c r="CG2784" s="337" t="s">
        <v>181</v>
      </c>
      <c r="CH2784" s="337"/>
      <c r="CI2784" s="337" t="s">
        <v>208</v>
      </c>
      <c r="CJ2784" s="337" t="s">
        <v>209</v>
      </c>
      <c r="CK2784" s="337"/>
      <c r="CL2784" s="337"/>
      <c r="CM2784" s="337" t="s">
        <v>73</v>
      </c>
      <c r="CN2784" s="337">
        <v>3</v>
      </c>
    </row>
    <row r="2785" spans="4:92">
      <c r="D2785" s="273" t="s">
        <v>83</v>
      </c>
      <c r="E2785" s="273" t="s">
        <v>63</v>
      </c>
      <c r="F2785" s="273" t="s">
        <v>228</v>
      </c>
      <c r="G2785" s="273" t="s">
        <v>237</v>
      </c>
      <c r="H2785" s="274">
        <v>45108</v>
      </c>
      <c r="I2785" s="273">
        <v>12705</v>
      </c>
      <c r="J2785" s="273">
        <v>19</v>
      </c>
      <c r="K2785" s="273">
        <v>14348</v>
      </c>
      <c r="L2785" s="273" t="s">
        <v>66</v>
      </c>
      <c r="M2785" s="273">
        <v>0</v>
      </c>
      <c r="N2785" s="273" t="s">
        <v>1010</v>
      </c>
      <c r="O2785" s="273">
        <v>0</v>
      </c>
      <c r="P2785" s="273" t="s">
        <v>1011</v>
      </c>
      <c r="Q2785" s="273" t="s">
        <v>69</v>
      </c>
      <c r="R2785" s="273" t="s">
        <v>1013</v>
      </c>
      <c r="S2785" s="273" t="s">
        <v>1298</v>
      </c>
      <c r="U2785" s="273" t="s">
        <v>73</v>
      </c>
      <c r="V2785" s="273" t="s">
        <v>1859</v>
      </c>
      <c r="W2785" s="273">
        <v>209685</v>
      </c>
      <c r="X2785" s="273" t="s">
        <v>83</v>
      </c>
      <c r="Y2785" s="273" t="s">
        <v>287</v>
      </c>
      <c r="Z2785" s="273" t="s">
        <v>942</v>
      </c>
      <c r="AA2785" s="273" t="s">
        <v>945</v>
      </c>
      <c r="AB2785" s="274">
        <v>44927</v>
      </c>
      <c r="AC2785" s="273">
        <v>15390</v>
      </c>
      <c r="AD2785" s="273">
        <v>827</v>
      </c>
      <c r="AK2785" s="273">
        <v>284032</v>
      </c>
      <c r="BV2785" s="279" t="s">
        <v>64</v>
      </c>
      <c r="BW2785" s="280" t="s">
        <v>75</v>
      </c>
      <c r="BX2785" s="280" t="s">
        <v>308</v>
      </c>
      <c r="BY2785" s="280" t="s">
        <v>308</v>
      </c>
      <c r="BZ2785" s="280" t="s">
        <v>86</v>
      </c>
      <c r="CA2785" s="280" t="s">
        <v>87</v>
      </c>
      <c r="CB2785" s="280" t="s">
        <v>217</v>
      </c>
      <c r="CC2785" s="280" t="s">
        <v>218</v>
      </c>
      <c r="CD2785" s="281">
        <v>2</v>
      </c>
      <c r="CE2785" s="277">
        <v>45078</v>
      </c>
      <c r="CF2785" s="280"/>
      <c r="CG2785" s="280" t="s">
        <v>181</v>
      </c>
      <c r="CH2785" s="280"/>
      <c r="CI2785" s="280" t="s">
        <v>181</v>
      </c>
      <c r="CJ2785" s="280" t="s">
        <v>1071</v>
      </c>
      <c r="CK2785" s="280"/>
      <c r="CL2785" s="280"/>
      <c r="CM2785" s="280" t="s">
        <v>73</v>
      </c>
      <c r="CN2785" s="280">
        <v>3</v>
      </c>
    </row>
    <row r="2786" spans="4:92">
      <c r="D2786" s="273" t="s">
        <v>83</v>
      </c>
      <c r="E2786" s="273" t="s">
        <v>63</v>
      </c>
      <c r="F2786" s="273" t="s">
        <v>228</v>
      </c>
      <c r="G2786" s="273" t="s">
        <v>237</v>
      </c>
      <c r="H2786" s="274">
        <v>45108</v>
      </c>
      <c r="I2786" s="273">
        <v>12705</v>
      </c>
      <c r="J2786" s="273">
        <v>19</v>
      </c>
      <c r="K2786" s="273">
        <v>15169</v>
      </c>
      <c r="L2786" s="273" t="s">
        <v>66</v>
      </c>
      <c r="M2786" s="273">
        <v>1956.3350399999999</v>
      </c>
      <c r="N2786" s="273" t="s">
        <v>67</v>
      </c>
      <c r="P2786" s="273" t="s">
        <v>92</v>
      </c>
      <c r="Q2786" s="273" t="s">
        <v>69</v>
      </c>
      <c r="R2786" s="273" t="s">
        <v>1013</v>
      </c>
      <c r="S2786" s="273" t="s">
        <v>834</v>
      </c>
      <c r="T2786" s="273" t="s">
        <v>835</v>
      </c>
      <c r="U2786" s="273" t="s">
        <v>73</v>
      </c>
      <c r="V2786" s="273" t="s">
        <v>836</v>
      </c>
      <c r="W2786" s="273">
        <v>209701</v>
      </c>
      <c r="X2786" s="273" t="s">
        <v>83</v>
      </c>
      <c r="Y2786" s="273" t="s">
        <v>287</v>
      </c>
      <c r="Z2786" s="273" t="s">
        <v>942</v>
      </c>
      <c r="AA2786" s="273" t="s">
        <v>945</v>
      </c>
      <c r="AB2786" s="274">
        <v>44927</v>
      </c>
      <c r="AC2786" s="273">
        <v>15390</v>
      </c>
      <c r="AD2786" s="273">
        <v>827</v>
      </c>
      <c r="AK2786" s="273">
        <v>318189</v>
      </c>
      <c r="BV2786" s="336" t="s">
        <v>64</v>
      </c>
      <c r="BW2786" s="337" t="s">
        <v>75</v>
      </c>
      <c r="BX2786" s="337" t="s">
        <v>308</v>
      </c>
      <c r="BY2786" s="337" t="s">
        <v>308</v>
      </c>
      <c r="BZ2786" s="337" t="s">
        <v>86</v>
      </c>
      <c r="CA2786" s="337" t="s">
        <v>87</v>
      </c>
      <c r="CB2786" s="337" t="s">
        <v>217</v>
      </c>
      <c r="CC2786" s="337" t="s">
        <v>218</v>
      </c>
      <c r="CD2786" s="338">
        <v>2</v>
      </c>
      <c r="CE2786" s="335">
        <v>45078</v>
      </c>
      <c r="CF2786" s="337"/>
      <c r="CG2786" s="337" t="s">
        <v>181</v>
      </c>
      <c r="CH2786" s="337"/>
      <c r="CI2786" s="337" t="s">
        <v>181</v>
      </c>
      <c r="CJ2786" s="337" t="s">
        <v>1075</v>
      </c>
      <c r="CK2786" s="337"/>
      <c r="CL2786" s="337"/>
      <c r="CM2786" s="337" t="s">
        <v>73</v>
      </c>
      <c r="CN2786" s="337">
        <v>3</v>
      </c>
    </row>
    <row r="2787" spans="4:92">
      <c r="D2787" s="273" t="s">
        <v>83</v>
      </c>
      <c r="E2787" s="273" t="s">
        <v>63</v>
      </c>
      <c r="F2787" s="273" t="s">
        <v>228</v>
      </c>
      <c r="G2787" s="273" t="s">
        <v>237</v>
      </c>
      <c r="H2787" s="274">
        <v>45108</v>
      </c>
      <c r="I2787" s="273">
        <v>12705</v>
      </c>
      <c r="J2787" s="273">
        <v>19</v>
      </c>
      <c r="K2787" s="273">
        <v>156368</v>
      </c>
      <c r="L2787" s="273" t="s">
        <v>66</v>
      </c>
      <c r="M2787" s="273">
        <v>27619.313040000001</v>
      </c>
      <c r="N2787" s="273" t="s">
        <v>67</v>
      </c>
      <c r="P2787" s="273" t="s">
        <v>1011</v>
      </c>
      <c r="Q2787" s="273" t="s">
        <v>69</v>
      </c>
      <c r="R2787" s="273" t="s">
        <v>1013</v>
      </c>
      <c r="S2787" s="273" t="s">
        <v>1041</v>
      </c>
      <c r="T2787" s="273" t="s">
        <v>1042</v>
      </c>
      <c r="U2787" s="273" t="s">
        <v>73</v>
      </c>
      <c r="V2787" s="273" t="s">
        <v>1043</v>
      </c>
      <c r="W2787" s="273">
        <v>209718</v>
      </c>
      <c r="X2787" s="273" t="s">
        <v>83</v>
      </c>
      <c r="Y2787" s="273" t="s">
        <v>287</v>
      </c>
      <c r="Z2787" s="273" t="s">
        <v>942</v>
      </c>
      <c r="AA2787" s="273" t="s">
        <v>945</v>
      </c>
      <c r="AB2787" s="274">
        <v>44927</v>
      </c>
      <c r="AC2787" s="273">
        <v>15540</v>
      </c>
      <c r="AD2787" s="273">
        <v>827</v>
      </c>
      <c r="AK2787" s="273">
        <v>284814</v>
      </c>
      <c r="BV2787" s="279" t="s">
        <v>64</v>
      </c>
      <c r="BW2787" s="280" t="s">
        <v>75</v>
      </c>
      <c r="BX2787" s="280" t="s">
        <v>308</v>
      </c>
      <c r="BY2787" s="280" t="s">
        <v>308</v>
      </c>
      <c r="BZ2787" s="280" t="s">
        <v>86</v>
      </c>
      <c r="CA2787" s="280" t="s">
        <v>87</v>
      </c>
      <c r="CB2787" s="280" t="s">
        <v>217</v>
      </c>
      <c r="CC2787" s="280" t="s">
        <v>218</v>
      </c>
      <c r="CD2787" s="281">
        <v>2</v>
      </c>
      <c r="CE2787" s="277">
        <v>45078</v>
      </c>
      <c r="CF2787" s="280"/>
      <c r="CG2787" s="280" t="s">
        <v>181</v>
      </c>
      <c r="CH2787" s="280"/>
      <c r="CI2787" s="280" t="s">
        <v>181</v>
      </c>
      <c r="CJ2787" s="280" t="s">
        <v>1078</v>
      </c>
      <c r="CK2787" s="280"/>
      <c r="CL2787" s="280"/>
      <c r="CM2787" s="280" t="s">
        <v>73</v>
      </c>
      <c r="CN2787" s="280">
        <v>3</v>
      </c>
    </row>
    <row r="2788" spans="4:92">
      <c r="D2788" s="273" t="s">
        <v>83</v>
      </c>
      <c r="E2788" s="273" t="s">
        <v>63</v>
      </c>
      <c r="F2788" s="273" t="s">
        <v>172</v>
      </c>
      <c r="G2788" s="273" t="s">
        <v>211</v>
      </c>
      <c r="H2788" s="274">
        <v>44986</v>
      </c>
      <c r="I2788" s="273">
        <v>11458</v>
      </c>
      <c r="J2788" s="273">
        <v>16</v>
      </c>
      <c r="K2788" s="273">
        <v>12540</v>
      </c>
      <c r="L2788" s="273" t="s">
        <v>66</v>
      </c>
      <c r="M2788" s="273">
        <v>2214.95912</v>
      </c>
      <c r="N2788" s="273" t="s">
        <v>67</v>
      </c>
      <c r="P2788" s="273" t="s">
        <v>1011</v>
      </c>
      <c r="Q2788" s="273" t="s">
        <v>69</v>
      </c>
      <c r="R2788" s="273" t="s">
        <v>70</v>
      </c>
      <c r="S2788" s="273" t="s">
        <v>1041</v>
      </c>
      <c r="T2788" s="273" t="s">
        <v>1042</v>
      </c>
      <c r="U2788" s="273" t="s">
        <v>73</v>
      </c>
      <c r="V2788" s="273" t="s">
        <v>1043</v>
      </c>
      <c r="W2788" s="273">
        <v>168568</v>
      </c>
      <c r="X2788" s="273" t="s">
        <v>83</v>
      </c>
      <c r="Y2788" s="273" t="s">
        <v>287</v>
      </c>
      <c r="Z2788" s="273" t="s">
        <v>942</v>
      </c>
      <c r="AA2788" s="273" t="s">
        <v>945</v>
      </c>
      <c r="AB2788" s="274">
        <v>44927</v>
      </c>
      <c r="AC2788" s="273">
        <v>16572</v>
      </c>
      <c r="AD2788" s="273">
        <v>827</v>
      </c>
      <c r="AK2788" s="273">
        <v>306780</v>
      </c>
      <c r="BV2788" s="336" t="s">
        <v>64</v>
      </c>
      <c r="BW2788" s="337" t="s">
        <v>75</v>
      </c>
      <c r="BX2788" s="337" t="s">
        <v>308</v>
      </c>
      <c r="BY2788" s="337" t="s">
        <v>308</v>
      </c>
      <c r="BZ2788" s="337" t="s">
        <v>204</v>
      </c>
      <c r="CA2788" s="337" t="s">
        <v>205</v>
      </c>
      <c r="CB2788" s="337" t="s">
        <v>206</v>
      </c>
      <c r="CC2788" s="337" t="s">
        <v>207</v>
      </c>
      <c r="CD2788" s="338">
        <v>0</v>
      </c>
      <c r="CE2788" s="335">
        <v>45078</v>
      </c>
      <c r="CF2788" s="337"/>
      <c r="CG2788" s="337" t="s">
        <v>181</v>
      </c>
      <c r="CH2788" s="337"/>
      <c r="CI2788" s="337" t="s">
        <v>208</v>
      </c>
      <c r="CJ2788" s="337" t="s">
        <v>209</v>
      </c>
      <c r="CK2788" s="337"/>
      <c r="CL2788" s="337"/>
      <c r="CM2788" s="337" t="s">
        <v>73</v>
      </c>
      <c r="CN2788" s="337">
        <v>3</v>
      </c>
    </row>
    <row r="2789" spans="4:92">
      <c r="D2789" s="273" t="s">
        <v>83</v>
      </c>
      <c r="E2789" s="273" t="s">
        <v>63</v>
      </c>
      <c r="F2789" s="273" t="s">
        <v>172</v>
      </c>
      <c r="G2789" s="273" t="s">
        <v>211</v>
      </c>
      <c r="H2789" s="274">
        <v>44986</v>
      </c>
      <c r="I2789" s="273">
        <v>11458</v>
      </c>
      <c r="J2789" s="273">
        <v>16</v>
      </c>
      <c r="K2789" s="273">
        <v>5977</v>
      </c>
      <c r="L2789" s="273" t="s">
        <v>66</v>
      </c>
      <c r="M2789" s="273">
        <v>841.90391999999997</v>
      </c>
      <c r="N2789" s="273" t="s">
        <v>67</v>
      </c>
      <c r="P2789" s="273" t="s">
        <v>68</v>
      </c>
      <c r="Q2789" s="273" t="s">
        <v>69</v>
      </c>
      <c r="R2789" s="273" t="s">
        <v>70</v>
      </c>
      <c r="S2789" s="273" t="s">
        <v>71</v>
      </c>
      <c r="T2789" s="273" t="s">
        <v>72</v>
      </c>
      <c r="U2789" s="273" t="s">
        <v>73</v>
      </c>
      <c r="V2789" s="273" t="s">
        <v>74</v>
      </c>
      <c r="W2789" s="273">
        <v>168585</v>
      </c>
      <c r="X2789" s="273" t="s">
        <v>83</v>
      </c>
      <c r="Y2789" s="273" t="s">
        <v>287</v>
      </c>
      <c r="Z2789" s="273" t="s">
        <v>942</v>
      </c>
      <c r="AA2789" s="273" t="s">
        <v>945</v>
      </c>
      <c r="AB2789" s="274">
        <v>44927</v>
      </c>
      <c r="AC2789" s="273">
        <v>16573</v>
      </c>
      <c r="AD2789" s="273">
        <v>827</v>
      </c>
      <c r="AE2789" s="273">
        <v>0</v>
      </c>
      <c r="AF2789" s="273" t="s">
        <v>90</v>
      </c>
      <c r="AG2789" s="273" t="s">
        <v>636</v>
      </c>
      <c r="AH2789" s="273" t="s">
        <v>1881</v>
      </c>
      <c r="AI2789" s="273" t="s">
        <v>123</v>
      </c>
      <c r="AJ2789" s="273" t="s">
        <v>124</v>
      </c>
      <c r="AK2789" s="273">
        <v>306796</v>
      </c>
      <c r="BV2789" s="279" t="s">
        <v>64</v>
      </c>
      <c r="BW2789" s="280" t="s">
        <v>75</v>
      </c>
      <c r="BX2789" s="280" t="s">
        <v>308</v>
      </c>
      <c r="BY2789" s="280" t="s">
        <v>308</v>
      </c>
      <c r="BZ2789" s="280" t="s">
        <v>204</v>
      </c>
      <c r="CA2789" s="280" t="s">
        <v>205</v>
      </c>
      <c r="CB2789" s="280" t="s">
        <v>206</v>
      </c>
      <c r="CC2789" s="280" t="s">
        <v>207</v>
      </c>
      <c r="CD2789" s="281">
        <v>0</v>
      </c>
      <c r="CE2789" s="277">
        <v>45078</v>
      </c>
      <c r="CF2789" s="280"/>
      <c r="CG2789" s="280" t="s">
        <v>181</v>
      </c>
      <c r="CH2789" s="280"/>
      <c r="CI2789" s="280" t="s">
        <v>208</v>
      </c>
      <c r="CJ2789" s="280" t="s">
        <v>209</v>
      </c>
      <c r="CK2789" s="280"/>
      <c r="CL2789" s="280"/>
      <c r="CM2789" s="280" t="s">
        <v>73</v>
      </c>
      <c r="CN2789" s="280">
        <v>3</v>
      </c>
    </row>
    <row r="2790" spans="4:92">
      <c r="D2790" s="273" t="s">
        <v>83</v>
      </c>
      <c r="E2790" s="273" t="s">
        <v>63</v>
      </c>
      <c r="F2790" s="273" t="s">
        <v>172</v>
      </c>
      <c r="G2790" s="273" t="s">
        <v>211</v>
      </c>
      <c r="H2790" s="274">
        <v>44986</v>
      </c>
      <c r="I2790" s="273">
        <v>11458</v>
      </c>
      <c r="J2790" s="273">
        <v>16</v>
      </c>
      <c r="K2790" s="273">
        <v>0</v>
      </c>
      <c r="L2790" s="273" t="s">
        <v>66</v>
      </c>
      <c r="N2790" s="273" t="s">
        <v>107</v>
      </c>
      <c r="W2790" s="273">
        <v>168551</v>
      </c>
      <c r="X2790" s="273" t="s">
        <v>83</v>
      </c>
      <c r="Y2790" s="273" t="s">
        <v>287</v>
      </c>
      <c r="Z2790" s="273" t="s">
        <v>942</v>
      </c>
      <c r="AA2790" s="273" t="s">
        <v>945</v>
      </c>
      <c r="AB2790" s="274">
        <v>45017</v>
      </c>
      <c r="AC2790" s="273">
        <v>14952</v>
      </c>
      <c r="AD2790" s="273">
        <v>827</v>
      </c>
      <c r="AK2790" s="273">
        <v>321984</v>
      </c>
      <c r="BV2790" s="336" t="s">
        <v>64</v>
      </c>
      <c r="BW2790" s="337" t="s">
        <v>75</v>
      </c>
      <c r="BX2790" s="337" t="s">
        <v>308</v>
      </c>
      <c r="BY2790" s="337" t="s">
        <v>308</v>
      </c>
      <c r="BZ2790" s="337" t="s">
        <v>204</v>
      </c>
      <c r="CA2790" s="337" t="s">
        <v>205</v>
      </c>
      <c r="CB2790" s="337" t="s">
        <v>206</v>
      </c>
      <c r="CC2790" s="337" t="s">
        <v>207</v>
      </c>
      <c r="CD2790" s="338">
        <v>0</v>
      </c>
      <c r="CE2790" s="335">
        <v>45078</v>
      </c>
      <c r="CF2790" s="337"/>
      <c r="CG2790" s="337" t="s">
        <v>181</v>
      </c>
      <c r="CH2790" s="337"/>
      <c r="CI2790" s="337" t="s">
        <v>208</v>
      </c>
      <c r="CJ2790" s="337" t="s">
        <v>209</v>
      </c>
      <c r="CK2790" s="337"/>
      <c r="CL2790" s="337"/>
      <c r="CM2790" s="337" t="s">
        <v>73</v>
      </c>
      <c r="CN2790" s="337">
        <v>3</v>
      </c>
    </row>
    <row r="2791" spans="4:92">
      <c r="D2791" s="273" t="s">
        <v>83</v>
      </c>
      <c r="E2791" s="273" t="s">
        <v>63</v>
      </c>
      <c r="F2791" s="273" t="s">
        <v>172</v>
      </c>
      <c r="G2791" s="273" t="s">
        <v>211</v>
      </c>
      <c r="H2791" s="274">
        <v>44986</v>
      </c>
      <c r="I2791" s="273">
        <v>11458</v>
      </c>
      <c r="J2791" s="273">
        <v>16</v>
      </c>
      <c r="K2791" s="273">
        <v>10604</v>
      </c>
      <c r="L2791" s="273" t="s">
        <v>66</v>
      </c>
      <c r="M2791" s="273">
        <v>1879.1678400000001</v>
      </c>
      <c r="N2791" s="273" t="s">
        <v>115</v>
      </c>
      <c r="W2791" s="273">
        <v>168550</v>
      </c>
      <c r="X2791" s="273" t="s">
        <v>83</v>
      </c>
      <c r="Y2791" s="273" t="s">
        <v>287</v>
      </c>
      <c r="Z2791" s="273" t="s">
        <v>942</v>
      </c>
      <c r="AA2791" s="273" t="s">
        <v>945</v>
      </c>
      <c r="AB2791" s="274">
        <v>45108</v>
      </c>
      <c r="AC2791" s="273">
        <v>15098</v>
      </c>
      <c r="AD2791" s="273">
        <v>827</v>
      </c>
      <c r="AK2791" s="273">
        <v>321995</v>
      </c>
      <c r="BV2791" s="279" t="s">
        <v>64</v>
      </c>
      <c r="BW2791" s="280" t="s">
        <v>75</v>
      </c>
      <c r="BX2791" s="280" t="s">
        <v>308</v>
      </c>
      <c r="BY2791" s="280" t="s">
        <v>308</v>
      </c>
      <c r="BZ2791" s="280" t="s">
        <v>204</v>
      </c>
      <c r="CA2791" s="280" t="s">
        <v>205</v>
      </c>
      <c r="CB2791" s="280" t="s">
        <v>206</v>
      </c>
      <c r="CC2791" s="280" t="s">
        <v>207</v>
      </c>
      <c r="CD2791" s="281">
        <v>0</v>
      </c>
      <c r="CE2791" s="277">
        <v>45078</v>
      </c>
      <c r="CF2791" s="280"/>
      <c r="CG2791" s="280" t="s">
        <v>181</v>
      </c>
      <c r="CH2791" s="280"/>
      <c r="CI2791" s="280" t="s">
        <v>208</v>
      </c>
      <c r="CJ2791" s="280" t="s">
        <v>209</v>
      </c>
      <c r="CK2791" s="280"/>
      <c r="CL2791" s="280"/>
      <c r="CM2791" s="280" t="s">
        <v>73</v>
      </c>
      <c r="CN2791" s="280">
        <v>3</v>
      </c>
    </row>
    <row r="2792" spans="4:92">
      <c r="D2792" s="273" t="s">
        <v>83</v>
      </c>
      <c r="E2792" s="273" t="s">
        <v>63</v>
      </c>
      <c r="F2792" s="273" t="s">
        <v>172</v>
      </c>
      <c r="G2792" s="273" t="s">
        <v>211</v>
      </c>
      <c r="H2792" s="274">
        <v>45017</v>
      </c>
      <c r="I2792" s="273">
        <v>11620</v>
      </c>
      <c r="J2792" s="273">
        <v>16</v>
      </c>
      <c r="K2792" s="273">
        <v>3829</v>
      </c>
      <c r="L2792" s="273" t="s">
        <v>66</v>
      </c>
      <c r="M2792" s="273">
        <v>493.83751999999998</v>
      </c>
      <c r="N2792" s="273" t="s">
        <v>67</v>
      </c>
      <c r="P2792" s="273" t="s">
        <v>92</v>
      </c>
      <c r="Q2792" s="273" t="s">
        <v>69</v>
      </c>
      <c r="R2792" s="273" t="s">
        <v>70</v>
      </c>
      <c r="S2792" s="273" t="s">
        <v>834</v>
      </c>
      <c r="T2792" s="273" t="s">
        <v>835</v>
      </c>
      <c r="U2792" s="273" t="s">
        <v>73</v>
      </c>
      <c r="V2792" s="273" t="s">
        <v>836</v>
      </c>
      <c r="W2792" s="273">
        <v>197871</v>
      </c>
      <c r="X2792" s="273" t="s">
        <v>83</v>
      </c>
      <c r="Y2792" s="273" t="s">
        <v>287</v>
      </c>
      <c r="Z2792" s="273" t="s">
        <v>942</v>
      </c>
      <c r="AA2792" s="273" t="s">
        <v>945</v>
      </c>
      <c r="AB2792" s="274">
        <v>45108</v>
      </c>
      <c r="AC2792" s="273">
        <v>15689</v>
      </c>
      <c r="AD2792" s="273">
        <v>827</v>
      </c>
      <c r="AK2792" s="273">
        <v>334529</v>
      </c>
      <c r="BV2792" s="336" t="s">
        <v>64</v>
      </c>
      <c r="BW2792" s="337" t="s">
        <v>75</v>
      </c>
      <c r="BX2792" s="337" t="s">
        <v>308</v>
      </c>
      <c r="BY2792" s="337" t="s">
        <v>308</v>
      </c>
      <c r="BZ2792" s="337" t="s">
        <v>86</v>
      </c>
      <c r="CA2792" s="337" t="s">
        <v>87</v>
      </c>
      <c r="CB2792" s="337" t="s">
        <v>233</v>
      </c>
      <c r="CC2792" s="337" t="s">
        <v>234</v>
      </c>
      <c r="CD2792" s="338">
        <v>1</v>
      </c>
      <c r="CE2792" s="335">
        <v>45078</v>
      </c>
      <c r="CF2792" s="337"/>
      <c r="CG2792" s="337" t="s">
        <v>181</v>
      </c>
      <c r="CH2792" s="337"/>
      <c r="CI2792" s="337" t="s">
        <v>181</v>
      </c>
      <c r="CJ2792" s="337" t="s">
        <v>242</v>
      </c>
      <c r="CK2792" s="337"/>
      <c r="CL2792" s="337"/>
      <c r="CM2792" s="337" t="s">
        <v>73</v>
      </c>
      <c r="CN2792" s="337">
        <v>3</v>
      </c>
    </row>
    <row r="2793" spans="4:92">
      <c r="D2793" s="273" t="s">
        <v>83</v>
      </c>
      <c r="E2793" s="273" t="s">
        <v>63</v>
      </c>
      <c r="F2793" s="273" t="s">
        <v>172</v>
      </c>
      <c r="G2793" s="273" t="s">
        <v>211</v>
      </c>
      <c r="H2793" s="274">
        <v>45017</v>
      </c>
      <c r="I2793" s="273">
        <v>11620</v>
      </c>
      <c r="J2793" s="273">
        <v>16</v>
      </c>
      <c r="K2793" s="273">
        <v>13819</v>
      </c>
      <c r="L2793" s="273" t="s">
        <v>66</v>
      </c>
      <c r="M2793" s="273">
        <v>2440.8604</v>
      </c>
      <c r="N2793" s="273" t="s">
        <v>67</v>
      </c>
      <c r="P2793" s="273" t="s">
        <v>1011</v>
      </c>
      <c r="Q2793" s="273" t="s">
        <v>69</v>
      </c>
      <c r="R2793" s="273" t="s">
        <v>70</v>
      </c>
      <c r="S2793" s="273" t="s">
        <v>1041</v>
      </c>
      <c r="T2793" s="273" t="s">
        <v>1042</v>
      </c>
      <c r="U2793" s="273" t="s">
        <v>73</v>
      </c>
      <c r="V2793" s="273" t="s">
        <v>1043</v>
      </c>
      <c r="W2793" s="273">
        <v>197887</v>
      </c>
      <c r="X2793" s="273" t="s">
        <v>83</v>
      </c>
      <c r="Y2793" s="273" t="s">
        <v>287</v>
      </c>
      <c r="Z2793" s="273" t="s">
        <v>942</v>
      </c>
      <c r="AA2793" s="273" t="s">
        <v>945</v>
      </c>
      <c r="AB2793" s="274">
        <v>45200</v>
      </c>
      <c r="AC2793" s="273">
        <v>15244</v>
      </c>
      <c r="AD2793" s="273">
        <v>827</v>
      </c>
      <c r="AK2793" s="273">
        <v>322006</v>
      </c>
      <c r="BV2793" s="279" t="s">
        <v>64</v>
      </c>
      <c r="BW2793" s="280" t="s">
        <v>75</v>
      </c>
      <c r="BX2793" s="280" t="s">
        <v>308</v>
      </c>
      <c r="BY2793" s="280" t="s">
        <v>308</v>
      </c>
      <c r="BZ2793" s="280" t="s">
        <v>86</v>
      </c>
      <c r="CA2793" s="280" t="s">
        <v>87</v>
      </c>
      <c r="CB2793" s="280" t="s">
        <v>233</v>
      </c>
      <c r="CC2793" s="280" t="s">
        <v>234</v>
      </c>
      <c r="CD2793" s="281">
        <v>1</v>
      </c>
      <c r="CE2793" s="277">
        <v>45078</v>
      </c>
      <c r="CF2793" s="280"/>
      <c r="CG2793" s="280" t="s">
        <v>181</v>
      </c>
      <c r="CH2793" s="280"/>
      <c r="CI2793" s="280" t="s">
        <v>181</v>
      </c>
      <c r="CJ2793" s="280" t="s">
        <v>242</v>
      </c>
      <c r="CK2793" s="280"/>
      <c r="CL2793" s="280"/>
      <c r="CM2793" s="280" t="s">
        <v>73</v>
      </c>
      <c r="CN2793" s="280">
        <v>3</v>
      </c>
    </row>
    <row r="2794" spans="4:92">
      <c r="D2794" s="273" t="s">
        <v>83</v>
      </c>
      <c r="E2794" s="273" t="s">
        <v>63</v>
      </c>
      <c r="F2794" s="273" t="s">
        <v>172</v>
      </c>
      <c r="G2794" s="273" t="s">
        <v>211</v>
      </c>
      <c r="H2794" s="274">
        <v>45017</v>
      </c>
      <c r="I2794" s="273">
        <v>11620</v>
      </c>
      <c r="J2794" s="273">
        <v>16</v>
      </c>
      <c r="K2794" s="273">
        <v>0</v>
      </c>
      <c r="L2794" s="273" t="s">
        <v>66</v>
      </c>
      <c r="M2794" s="273">
        <v>0</v>
      </c>
      <c r="N2794" s="273" t="s">
        <v>67</v>
      </c>
      <c r="P2794" s="273" t="s">
        <v>68</v>
      </c>
      <c r="Q2794" s="273" t="s">
        <v>69</v>
      </c>
      <c r="R2794" s="273" t="s">
        <v>70</v>
      </c>
      <c r="S2794" s="273" t="s">
        <v>71</v>
      </c>
      <c r="T2794" s="273" t="s">
        <v>72</v>
      </c>
      <c r="U2794" s="273" t="s">
        <v>73</v>
      </c>
      <c r="V2794" s="273" t="s">
        <v>74</v>
      </c>
      <c r="W2794" s="273">
        <v>197904</v>
      </c>
      <c r="X2794" s="273" t="s">
        <v>83</v>
      </c>
      <c r="Y2794" s="273" t="s">
        <v>287</v>
      </c>
      <c r="Z2794" s="273" t="s">
        <v>1024</v>
      </c>
      <c r="AA2794" s="273" t="s">
        <v>1029</v>
      </c>
      <c r="AB2794" s="274">
        <v>44927</v>
      </c>
      <c r="AC2794" s="273">
        <v>14813</v>
      </c>
      <c r="AD2794" s="273">
        <v>848</v>
      </c>
      <c r="AK2794" s="273">
        <v>277908</v>
      </c>
      <c r="BV2794" s="336" t="s">
        <v>64</v>
      </c>
      <c r="BW2794" s="337" t="s">
        <v>75</v>
      </c>
      <c r="BX2794" s="337" t="s">
        <v>308</v>
      </c>
      <c r="BY2794" s="337" t="s">
        <v>308</v>
      </c>
      <c r="BZ2794" s="337" t="s">
        <v>86</v>
      </c>
      <c r="CA2794" s="337" t="s">
        <v>87</v>
      </c>
      <c r="CB2794" s="337" t="s">
        <v>233</v>
      </c>
      <c r="CC2794" s="337" t="s">
        <v>234</v>
      </c>
      <c r="CD2794" s="338">
        <v>1</v>
      </c>
      <c r="CE2794" s="335">
        <v>45078</v>
      </c>
      <c r="CF2794" s="337"/>
      <c r="CG2794" s="337" t="s">
        <v>181</v>
      </c>
      <c r="CH2794" s="337"/>
      <c r="CI2794" s="337" t="s">
        <v>181</v>
      </c>
      <c r="CJ2794" s="337" t="s">
        <v>242</v>
      </c>
      <c r="CK2794" s="337"/>
      <c r="CL2794" s="337"/>
      <c r="CM2794" s="337" t="s">
        <v>73</v>
      </c>
      <c r="CN2794" s="337">
        <v>3</v>
      </c>
    </row>
    <row r="2795" spans="4:92">
      <c r="D2795" s="273" t="s">
        <v>83</v>
      </c>
      <c r="E2795" s="273" t="s">
        <v>63</v>
      </c>
      <c r="F2795" s="273" t="s">
        <v>172</v>
      </c>
      <c r="G2795" s="273" t="s">
        <v>211</v>
      </c>
      <c r="H2795" s="274">
        <v>45017</v>
      </c>
      <c r="I2795" s="273">
        <v>11620</v>
      </c>
      <c r="J2795" s="273">
        <v>16</v>
      </c>
      <c r="K2795" s="273">
        <v>0</v>
      </c>
      <c r="L2795" s="273" t="s">
        <v>66</v>
      </c>
      <c r="N2795" s="273" t="s">
        <v>107</v>
      </c>
      <c r="W2795" s="273">
        <v>197870</v>
      </c>
      <c r="X2795" s="273" t="s">
        <v>83</v>
      </c>
      <c r="Y2795" s="273" t="s">
        <v>287</v>
      </c>
      <c r="Z2795" s="273" t="s">
        <v>1024</v>
      </c>
      <c r="AA2795" s="273" t="s">
        <v>1029</v>
      </c>
      <c r="AB2795" s="274">
        <v>44927</v>
      </c>
      <c r="AC2795" s="273">
        <v>15397</v>
      </c>
      <c r="AD2795" s="273">
        <v>848</v>
      </c>
      <c r="AK2795" s="273">
        <v>284095</v>
      </c>
      <c r="BV2795" s="279" t="s">
        <v>64</v>
      </c>
      <c r="BW2795" s="280" t="s">
        <v>75</v>
      </c>
      <c r="BX2795" s="280" t="s">
        <v>308</v>
      </c>
      <c r="BY2795" s="280" t="s">
        <v>308</v>
      </c>
      <c r="BZ2795" s="280" t="s">
        <v>86</v>
      </c>
      <c r="CA2795" s="280" t="s">
        <v>87</v>
      </c>
      <c r="CB2795" s="280" t="s">
        <v>233</v>
      </c>
      <c r="CC2795" s="280" t="s">
        <v>234</v>
      </c>
      <c r="CD2795" s="281">
        <v>1</v>
      </c>
      <c r="CE2795" s="277">
        <v>45078</v>
      </c>
      <c r="CF2795" s="280"/>
      <c r="CG2795" s="280" t="s">
        <v>181</v>
      </c>
      <c r="CH2795" s="280"/>
      <c r="CI2795" s="280" t="s">
        <v>181</v>
      </c>
      <c r="CJ2795" s="280" t="s">
        <v>242</v>
      </c>
      <c r="CK2795" s="280"/>
      <c r="CL2795" s="280"/>
      <c r="CM2795" s="280" t="s">
        <v>73</v>
      </c>
      <c r="CN2795" s="280">
        <v>3</v>
      </c>
    </row>
    <row r="2796" spans="4:92">
      <c r="D2796" s="273" t="s">
        <v>83</v>
      </c>
      <c r="E2796" s="273" t="s">
        <v>63</v>
      </c>
      <c r="F2796" s="273" t="s">
        <v>172</v>
      </c>
      <c r="G2796" s="273" t="s">
        <v>211</v>
      </c>
      <c r="H2796" s="274">
        <v>45017</v>
      </c>
      <c r="I2796" s="273">
        <v>11620</v>
      </c>
      <c r="J2796" s="273">
        <v>16</v>
      </c>
      <c r="K2796" s="273">
        <v>16592</v>
      </c>
      <c r="L2796" s="273" t="s">
        <v>66</v>
      </c>
      <c r="M2796" s="273">
        <v>2603.72552</v>
      </c>
      <c r="N2796" s="273" t="s">
        <v>115</v>
      </c>
      <c r="W2796" s="273">
        <v>197869</v>
      </c>
      <c r="X2796" s="273" t="s">
        <v>83</v>
      </c>
      <c r="Y2796" s="273" t="s">
        <v>287</v>
      </c>
      <c r="Z2796" s="273" t="s">
        <v>1024</v>
      </c>
      <c r="AA2796" s="273" t="s">
        <v>1029</v>
      </c>
      <c r="AB2796" s="274">
        <v>44927</v>
      </c>
      <c r="AC2796" s="273">
        <v>15547</v>
      </c>
      <c r="AD2796" s="273">
        <v>848</v>
      </c>
      <c r="AK2796" s="273">
        <v>284840</v>
      </c>
      <c r="BV2796" s="336" t="s">
        <v>64</v>
      </c>
      <c r="BW2796" s="337" t="s">
        <v>75</v>
      </c>
      <c r="BX2796" s="337" t="s">
        <v>79</v>
      </c>
      <c r="BY2796" s="337" t="s">
        <v>79</v>
      </c>
      <c r="BZ2796" s="337" t="s">
        <v>86</v>
      </c>
      <c r="CA2796" s="337" t="s">
        <v>87</v>
      </c>
      <c r="CB2796" s="337" t="s">
        <v>179</v>
      </c>
      <c r="CC2796" s="337" t="s">
        <v>180</v>
      </c>
      <c r="CD2796" s="338">
        <v>1</v>
      </c>
      <c r="CE2796" s="335">
        <v>45017</v>
      </c>
      <c r="CF2796" s="337"/>
      <c r="CG2796" s="337" t="s">
        <v>181</v>
      </c>
      <c r="CH2796" s="337"/>
      <c r="CI2796" s="337" t="s">
        <v>181</v>
      </c>
      <c r="CJ2796" s="337" t="s">
        <v>1734</v>
      </c>
      <c r="CK2796" s="337"/>
      <c r="CL2796" s="337"/>
      <c r="CM2796" s="337" t="s">
        <v>73</v>
      </c>
      <c r="CN2796" s="337">
        <v>3</v>
      </c>
    </row>
    <row r="2797" spans="4:92">
      <c r="D2797" s="273" t="s">
        <v>83</v>
      </c>
      <c r="E2797" s="273" t="s">
        <v>63</v>
      </c>
      <c r="F2797" s="273" t="s">
        <v>172</v>
      </c>
      <c r="G2797" s="273" t="s">
        <v>211</v>
      </c>
      <c r="H2797" s="274">
        <v>45047</v>
      </c>
      <c r="I2797" s="273">
        <v>12160</v>
      </c>
      <c r="J2797" s="273">
        <v>16</v>
      </c>
      <c r="K2797" s="273">
        <v>4462</v>
      </c>
      <c r="L2797" s="273" t="s">
        <v>66</v>
      </c>
      <c r="M2797" s="273">
        <v>575.46543999999994</v>
      </c>
      <c r="N2797" s="273" t="s">
        <v>67</v>
      </c>
      <c r="P2797" s="273" t="s">
        <v>92</v>
      </c>
      <c r="Q2797" s="273" t="s">
        <v>69</v>
      </c>
      <c r="R2797" s="273" t="s">
        <v>70</v>
      </c>
      <c r="S2797" s="273" t="s">
        <v>834</v>
      </c>
      <c r="T2797" s="273" t="s">
        <v>835</v>
      </c>
      <c r="U2797" s="273" t="s">
        <v>73</v>
      </c>
      <c r="V2797" s="273" t="s">
        <v>836</v>
      </c>
      <c r="W2797" s="273">
        <v>198379</v>
      </c>
      <c r="X2797" s="273" t="s">
        <v>83</v>
      </c>
      <c r="Y2797" s="273" t="s">
        <v>287</v>
      </c>
      <c r="Z2797" s="273" t="s">
        <v>1024</v>
      </c>
      <c r="AA2797" s="273" t="s">
        <v>1029</v>
      </c>
      <c r="AB2797" s="274">
        <v>44927</v>
      </c>
      <c r="AC2797" s="273">
        <v>16635</v>
      </c>
      <c r="AD2797" s="273">
        <v>848</v>
      </c>
      <c r="AK2797" s="273">
        <v>307455</v>
      </c>
      <c r="BV2797" s="279" t="s">
        <v>64</v>
      </c>
      <c r="BW2797" s="280" t="s">
        <v>75</v>
      </c>
      <c r="BX2797" s="280" t="s">
        <v>79</v>
      </c>
      <c r="BY2797" s="280" t="s">
        <v>79</v>
      </c>
      <c r="BZ2797" s="280" t="s">
        <v>167</v>
      </c>
      <c r="CA2797" s="280" t="s">
        <v>168</v>
      </c>
      <c r="CB2797" s="280" t="s">
        <v>319</v>
      </c>
      <c r="CC2797" s="280" t="s">
        <v>320</v>
      </c>
      <c r="CD2797" s="281">
        <v>15</v>
      </c>
      <c r="CE2797" s="277">
        <v>45017</v>
      </c>
      <c r="CF2797" s="280">
        <v>0</v>
      </c>
      <c r="CG2797" s="280" t="s">
        <v>90</v>
      </c>
      <c r="CH2797" s="280">
        <v>0</v>
      </c>
      <c r="CI2797" s="280" t="s">
        <v>80</v>
      </c>
      <c r="CJ2797" s="280"/>
      <c r="CK2797" s="280"/>
      <c r="CL2797" s="280"/>
      <c r="CM2797" s="280" t="s">
        <v>73</v>
      </c>
      <c r="CN2797" s="280">
        <v>3</v>
      </c>
    </row>
    <row r="2798" spans="4:92">
      <c r="D2798" s="273" t="s">
        <v>83</v>
      </c>
      <c r="E2798" s="273" t="s">
        <v>63</v>
      </c>
      <c r="F2798" s="273" t="s">
        <v>172</v>
      </c>
      <c r="G2798" s="273" t="s">
        <v>211</v>
      </c>
      <c r="H2798" s="274">
        <v>45047</v>
      </c>
      <c r="I2798" s="273">
        <v>12160</v>
      </c>
      <c r="J2798" s="273">
        <v>16</v>
      </c>
      <c r="K2798" s="273">
        <v>15691</v>
      </c>
      <c r="L2798" s="273" t="s">
        <v>66</v>
      </c>
      <c r="M2798" s="273">
        <v>2771.5072</v>
      </c>
      <c r="N2798" s="273" t="s">
        <v>67</v>
      </c>
      <c r="P2798" s="273" t="s">
        <v>1011</v>
      </c>
      <c r="Q2798" s="273" t="s">
        <v>69</v>
      </c>
      <c r="R2798" s="273" t="s">
        <v>70</v>
      </c>
      <c r="S2798" s="273" t="s">
        <v>1041</v>
      </c>
      <c r="T2798" s="273" t="s">
        <v>1042</v>
      </c>
      <c r="U2798" s="273" t="s">
        <v>73</v>
      </c>
      <c r="V2798" s="273" t="s">
        <v>1043</v>
      </c>
      <c r="W2798" s="273">
        <v>198395</v>
      </c>
      <c r="X2798" s="273" t="s">
        <v>83</v>
      </c>
      <c r="Y2798" s="273" t="s">
        <v>287</v>
      </c>
      <c r="Z2798" s="273" t="s">
        <v>1024</v>
      </c>
      <c r="AA2798" s="273" t="s">
        <v>1029</v>
      </c>
      <c r="AB2798" s="274">
        <v>44927</v>
      </c>
      <c r="AC2798" s="273">
        <v>16636</v>
      </c>
      <c r="AD2798" s="273">
        <v>848</v>
      </c>
      <c r="AE2798" s="273">
        <v>0</v>
      </c>
      <c r="AF2798" s="273" t="s">
        <v>90</v>
      </c>
      <c r="AG2798" s="273" t="s">
        <v>122</v>
      </c>
      <c r="AH2798" s="273" t="s">
        <v>1882</v>
      </c>
      <c r="AI2798" s="273" t="s">
        <v>123</v>
      </c>
      <c r="AJ2798" s="273" t="s">
        <v>200</v>
      </c>
      <c r="AK2798" s="273">
        <v>307471</v>
      </c>
      <c r="BV2798" s="336" t="s">
        <v>64</v>
      </c>
      <c r="BW2798" s="337" t="s">
        <v>75</v>
      </c>
      <c r="BX2798" s="337" t="s">
        <v>79</v>
      </c>
      <c r="BY2798" s="337" t="s">
        <v>79</v>
      </c>
      <c r="BZ2798" s="337" t="s">
        <v>138</v>
      </c>
      <c r="CA2798" s="337" t="s">
        <v>139</v>
      </c>
      <c r="CB2798" s="337" t="s">
        <v>190</v>
      </c>
      <c r="CC2798" s="337" t="s">
        <v>191</v>
      </c>
      <c r="CD2798" s="338">
        <v>8</v>
      </c>
      <c r="CE2798" s="335">
        <v>45017</v>
      </c>
      <c r="CF2798" s="337">
        <v>251</v>
      </c>
      <c r="CG2798" s="337" t="s">
        <v>90</v>
      </c>
      <c r="CH2798" s="337">
        <v>251</v>
      </c>
      <c r="CI2798" s="337" t="s">
        <v>80</v>
      </c>
      <c r="CJ2798" s="337"/>
      <c r="CK2798" s="337"/>
      <c r="CL2798" s="337"/>
      <c r="CM2798" s="337" t="s">
        <v>73</v>
      </c>
      <c r="CN2798" s="337">
        <v>3</v>
      </c>
    </row>
    <row r="2799" spans="4:92">
      <c r="D2799" s="273" t="s">
        <v>83</v>
      </c>
      <c r="E2799" s="273" t="s">
        <v>63</v>
      </c>
      <c r="F2799" s="273" t="s">
        <v>172</v>
      </c>
      <c r="G2799" s="273" t="s">
        <v>211</v>
      </c>
      <c r="H2799" s="274">
        <v>45047</v>
      </c>
      <c r="I2799" s="273">
        <v>12160</v>
      </c>
      <c r="J2799" s="273">
        <v>16</v>
      </c>
      <c r="K2799" s="273">
        <v>7704</v>
      </c>
      <c r="L2799" s="273" t="s">
        <v>66</v>
      </c>
      <c r="M2799" s="273">
        <v>1085.15968</v>
      </c>
      <c r="N2799" s="273" t="s">
        <v>67</v>
      </c>
      <c r="P2799" s="273" t="s">
        <v>68</v>
      </c>
      <c r="Q2799" s="273" t="s">
        <v>69</v>
      </c>
      <c r="R2799" s="273" t="s">
        <v>70</v>
      </c>
      <c r="S2799" s="273" t="s">
        <v>71</v>
      </c>
      <c r="T2799" s="273" t="s">
        <v>72</v>
      </c>
      <c r="U2799" s="273" t="s">
        <v>73</v>
      </c>
      <c r="V2799" s="273" t="s">
        <v>74</v>
      </c>
      <c r="W2799" s="273">
        <v>198412</v>
      </c>
      <c r="X2799" s="273" t="s">
        <v>83</v>
      </c>
      <c r="Y2799" s="273" t="s">
        <v>287</v>
      </c>
      <c r="Z2799" s="273" t="s">
        <v>1024</v>
      </c>
      <c r="AA2799" s="273" t="s">
        <v>1029</v>
      </c>
      <c r="AB2799" s="274">
        <v>45017</v>
      </c>
      <c r="AC2799" s="273">
        <v>14959</v>
      </c>
      <c r="AD2799" s="273">
        <v>848</v>
      </c>
      <c r="AK2799" s="273">
        <v>279514</v>
      </c>
      <c r="BV2799" s="279" t="s">
        <v>64</v>
      </c>
      <c r="BW2799" s="280" t="s">
        <v>75</v>
      </c>
      <c r="BX2799" s="280" t="s">
        <v>79</v>
      </c>
      <c r="BY2799" s="280" t="s">
        <v>79</v>
      </c>
      <c r="BZ2799" s="280" t="s">
        <v>86</v>
      </c>
      <c r="CA2799" s="280" t="s">
        <v>87</v>
      </c>
      <c r="CB2799" s="280" t="s">
        <v>217</v>
      </c>
      <c r="CC2799" s="280" t="s">
        <v>218</v>
      </c>
      <c r="CD2799" s="281">
        <v>2</v>
      </c>
      <c r="CE2799" s="277">
        <v>45017</v>
      </c>
      <c r="CF2799" s="280"/>
      <c r="CG2799" s="280" t="s">
        <v>181</v>
      </c>
      <c r="CH2799" s="280"/>
      <c r="CI2799" s="280" t="s">
        <v>181</v>
      </c>
      <c r="CJ2799" s="280" t="s">
        <v>82</v>
      </c>
      <c r="CK2799" s="280"/>
      <c r="CL2799" s="280"/>
      <c r="CM2799" s="280" t="s">
        <v>73</v>
      </c>
      <c r="CN2799" s="280">
        <v>3</v>
      </c>
    </row>
    <row r="2800" spans="4:92">
      <c r="D2800" s="273" t="s">
        <v>83</v>
      </c>
      <c r="E2800" s="273" t="s">
        <v>63</v>
      </c>
      <c r="F2800" s="273" t="s">
        <v>172</v>
      </c>
      <c r="G2800" s="273" t="s">
        <v>211</v>
      </c>
      <c r="H2800" s="274">
        <v>45047</v>
      </c>
      <c r="I2800" s="273">
        <v>12160</v>
      </c>
      <c r="J2800" s="273">
        <v>16</v>
      </c>
      <c r="K2800" s="273">
        <v>1479</v>
      </c>
      <c r="L2800" s="273" t="s">
        <v>66</v>
      </c>
      <c r="M2800" s="273">
        <v>174.22855999999999</v>
      </c>
      <c r="N2800" s="273" t="s">
        <v>67</v>
      </c>
      <c r="P2800" s="273" t="s">
        <v>92</v>
      </c>
      <c r="Q2800" s="273" t="s">
        <v>69</v>
      </c>
      <c r="R2800" s="273" t="s">
        <v>70</v>
      </c>
      <c r="S2800" s="273" t="s">
        <v>93</v>
      </c>
      <c r="T2800" s="273" t="s">
        <v>94</v>
      </c>
      <c r="U2800" s="273" t="s">
        <v>73</v>
      </c>
      <c r="V2800" s="273" t="s">
        <v>95</v>
      </c>
      <c r="W2800" s="273">
        <v>198429</v>
      </c>
      <c r="X2800" s="273" t="s">
        <v>83</v>
      </c>
      <c r="Y2800" s="273" t="s">
        <v>287</v>
      </c>
      <c r="Z2800" s="273" t="s">
        <v>1024</v>
      </c>
      <c r="AA2800" s="273" t="s">
        <v>1029</v>
      </c>
      <c r="AB2800" s="274">
        <v>45108</v>
      </c>
      <c r="AC2800" s="273">
        <v>15105</v>
      </c>
      <c r="AD2800" s="273">
        <v>848</v>
      </c>
      <c r="AK2800" s="273">
        <v>281120</v>
      </c>
      <c r="BV2800" s="336" t="s">
        <v>64</v>
      </c>
      <c r="BW2800" s="337" t="s">
        <v>75</v>
      </c>
      <c r="BX2800" s="337" t="s">
        <v>79</v>
      </c>
      <c r="BY2800" s="337" t="s">
        <v>79</v>
      </c>
      <c r="BZ2800" s="337" t="s">
        <v>86</v>
      </c>
      <c r="CA2800" s="337" t="s">
        <v>87</v>
      </c>
      <c r="CB2800" s="337" t="s">
        <v>217</v>
      </c>
      <c r="CC2800" s="337" t="s">
        <v>218</v>
      </c>
      <c r="CD2800" s="338">
        <v>2</v>
      </c>
      <c r="CE2800" s="335">
        <v>45017</v>
      </c>
      <c r="CF2800" s="337"/>
      <c r="CG2800" s="337" t="s">
        <v>181</v>
      </c>
      <c r="CH2800" s="337"/>
      <c r="CI2800" s="337" t="s">
        <v>181</v>
      </c>
      <c r="CJ2800" s="337" t="s">
        <v>100</v>
      </c>
      <c r="CK2800" s="337"/>
      <c r="CL2800" s="337"/>
      <c r="CM2800" s="337" t="s">
        <v>73</v>
      </c>
      <c r="CN2800" s="337">
        <v>3</v>
      </c>
    </row>
    <row r="2801" spans="4:92">
      <c r="D2801" s="273" t="s">
        <v>83</v>
      </c>
      <c r="E2801" s="273" t="s">
        <v>63</v>
      </c>
      <c r="F2801" s="273" t="s">
        <v>172</v>
      </c>
      <c r="G2801" s="273" t="s">
        <v>211</v>
      </c>
      <c r="H2801" s="274">
        <v>45047</v>
      </c>
      <c r="I2801" s="273">
        <v>12160</v>
      </c>
      <c r="J2801" s="273">
        <v>16</v>
      </c>
      <c r="K2801" s="273">
        <v>0</v>
      </c>
      <c r="L2801" s="273" t="s">
        <v>66</v>
      </c>
      <c r="N2801" s="273" t="s">
        <v>107</v>
      </c>
      <c r="W2801" s="273">
        <v>198378</v>
      </c>
      <c r="X2801" s="273" t="s">
        <v>83</v>
      </c>
      <c r="Y2801" s="273" t="s">
        <v>287</v>
      </c>
      <c r="Z2801" s="273" t="s">
        <v>484</v>
      </c>
      <c r="AA2801" s="273" t="s">
        <v>485</v>
      </c>
      <c r="AB2801" s="274">
        <v>44927</v>
      </c>
      <c r="AC2801" s="273">
        <v>16513</v>
      </c>
      <c r="AD2801" s="273">
        <v>807</v>
      </c>
      <c r="AE2801" s="273">
        <v>0.16400000000000001</v>
      </c>
      <c r="AF2801" s="273" t="s">
        <v>90</v>
      </c>
      <c r="AG2801" s="273" t="s">
        <v>1883</v>
      </c>
      <c r="AH2801" s="273" t="s">
        <v>1884</v>
      </c>
      <c r="AI2801" s="273" t="s">
        <v>123</v>
      </c>
      <c r="AJ2801" s="273" t="s">
        <v>214</v>
      </c>
      <c r="AK2801" s="273">
        <v>328313</v>
      </c>
      <c r="BV2801" s="279" t="s">
        <v>64</v>
      </c>
      <c r="BW2801" s="280" t="s">
        <v>75</v>
      </c>
      <c r="BX2801" s="280" t="s">
        <v>79</v>
      </c>
      <c r="BY2801" s="280" t="s">
        <v>79</v>
      </c>
      <c r="BZ2801" s="280" t="s">
        <v>86</v>
      </c>
      <c r="CA2801" s="280" t="s">
        <v>87</v>
      </c>
      <c r="CB2801" s="280" t="s">
        <v>217</v>
      </c>
      <c r="CC2801" s="280" t="s">
        <v>218</v>
      </c>
      <c r="CD2801" s="281">
        <v>2</v>
      </c>
      <c r="CE2801" s="277">
        <v>45017</v>
      </c>
      <c r="CF2801" s="280"/>
      <c r="CG2801" s="280" t="s">
        <v>181</v>
      </c>
      <c r="CH2801" s="280"/>
      <c r="CI2801" s="280" t="s">
        <v>181</v>
      </c>
      <c r="CJ2801" s="280" t="s">
        <v>116</v>
      </c>
      <c r="CK2801" s="280"/>
      <c r="CL2801" s="280"/>
      <c r="CM2801" s="280" t="s">
        <v>73</v>
      </c>
      <c r="CN2801" s="280">
        <v>3</v>
      </c>
    </row>
    <row r="2802" spans="4:92">
      <c r="D2802" s="273" t="s">
        <v>83</v>
      </c>
      <c r="E2802" s="273" t="s">
        <v>63</v>
      </c>
      <c r="F2802" s="273" t="s">
        <v>172</v>
      </c>
      <c r="G2802" s="273" t="s">
        <v>211</v>
      </c>
      <c r="H2802" s="274">
        <v>45047</v>
      </c>
      <c r="I2802" s="273">
        <v>12160</v>
      </c>
      <c r="J2802" s="273">
        <v>16</v>
      </c>
      <c r="K2802" s="273">
        <v>12424</v>
      </c>
      <c r="L2802" s="273" t="s">
        <v>66</v>
      </c>
      <c r="M2802" s="273">
        <v>2628.7967199999998</v>
      </c>
      <c r="N2802" s="273" t="s">
        <v>115</v>
      </c>
      <c r="W2802" s="273">
        <v>198377</v>
      </c>
      <c r="X2802" s="273" t="s">
        <v>83</v>
      </c>
      <c r="Y2802" s="273" t="s">
        <v>287</v>
      </c>
      <c r="Z2802" s="273" t="s">
        <v>484</v>
      </c>
      <c r="AA2802" s="273" t="s">
        <v>485</v>
      </c>
      <c r="AB2802" s="274">
        <v>44927</v>
      </c>
      <c r="AC2802" s="273">
        <v>16513</v>
      </c>
      <c r="AD2802" s="273">
        <v>807</v>
      </c>
      <c r="AE2802" s="273">
        <v>4.4560000000000004</v>
      </c>
      <c r="AF2802" s="273" t="s">
        <v>90</v>
      </c>
      <c r="AG2802" s="273" t="s">
        <v>1885</v>
      </c>
      <c r="AH2802" s="273" t="s">
        <v>1886</v>
      </c>
      <c r="AI2802" s="273" t="s">
        <v>123</v>
      </c>
      <c r="AJ2802" s="273" t="s">
        <v>214</v>
      </c>
      <c r="AK2802" s="273">
        <v>328319</v>
      </c>
      <c r="BV2802" s="336" t="s">
        <v>64</v>
      </c>
      <c r="BW2802" s="337" t="s">
        <v>75</v>
      </c>
      <c r="BX2802" s="337" t="s">
        <v>79</v>
      </c>
      <c r="BY2802" s="337" t="s">
        <v>79</v>
      </c>
      <c r="BZ2802" s="337" t="s">
        <v>86</v>
      </c>
      <c r="CA2802" s="337" t="s">
        <v>87</v>
      </c>
      <c r="CB2802" s="337" t="s">
        <v>217</v>
      </c>
      <c r="CC2802" s="337" t="s">
        <v>218</v>
      </c>
      <c r="CD2802" s="338">
        <v>2</v>
      </c>
      <c r="CE2802" s="335">
        <v>45017</v>
      </c>
      <c r="CF2802" s="337"/>
      <c r="CG2802" s="337" t="s">
        <v>181</v>
      </c>
      <c r="CH2802" s="337"/>
      <c r="CI2802" s="337" t="s">
        <v>181</v>
      </c>
      <c r="CJ2802" s="337" t="s">
        <v>109</v>
      </c>
      <c r="CK2802" s="337"/>
      <c r="CL2802" s="337"/>
      <c r="CM2802" s="337" t="s">
        <v>73</v>
      </c>
      <c r="CN2802" s="337">
        <v>3</v>
      </c>
    </row>
    <row r="2803" spans="4:92">
      <c r="D2803" s="273" t="s">
        <v>83</v>
      </c>
      <c r="E2803" s="273" t="s">
        <v>63</v>
      </c>
      <c r="F2803" s="273" t="s">
        <v>172</v>
      </c>
      <c r="G2803" s="273" t="s">
        <v>211</v>
      </c>
      <c r="H2803" s="274">
        <v>45078</v>
      </c>
      <c r="I2803" s="273">
        <v>12429</v>
      </c>
      <c r="J2803" s="273">
        <v>16</v>
      </c>
      <c r="K2803" s="273">
        <v>1302</v>
      </c>
      <c r="L2803" s="273" t="s">
        <v>66</v>
      </c>
      <c r="M2803" s="273">
        <v>167.91192000000001</v>
      </c>
      <c r="N2803" s="273" t="s">
        <v>67</v>
      </c>
      <c r="P2803" s="273" t="s">
        <v>92</v>
      </c>
      <c r="Q2803" s="273" t="s">
        <v>69</v>
      </c>
      <c r="R2803" s="273" t="s">
        <v>70</v>
      </c>
      <c r="S2803" s="273" t="s">
        <v>834</v>
      </c>
      <c r="T2803" s="273" t="s">
        <v>835</v>
      </c>
      <c r="U2803" s="273" t="s">
        <v>73</v>
      </c>
      <c r="V2803" s="273" t="s">
        <v>836</v>
      </c>
      <c r="W2803" s="273">
        <v>198798</v>
      </c>
      <c r="X2803" s="273" t="s">
        <v>83</v>
      </c>
      <c r="Y2803" s="273" t="s">
        <v>287</v>
      </c>
      <c r="Z2803" s="273" t="s">
        <v>484</v>
      </c>
      <c r="AA2803" s="273" t="s">
        <v>485</v>
      </c>
      <c r="AB2803" s="274">
        <v>44927</v>
      </c>
      <c r="AC2803" s="273">
        <v>16513</v>
      </c>
      <c r="AD2803" s="273">
        <v>807</v>
      </c>
      <c r="AE2803" s="273">
        <v>1.0545</v>
      </c>
      <c r="AF2803" s="273" t="s">
        <v>90</v>
      </c>
      <c r="AH2803" s="273" t="s">
        <v>1887</v>
      </c>
      <c r="AI2803" s="273" t="s">
        <v>123</v>
      </c>
      <c r="AJ2803" s="273" t="s">
        <v>214</v>
      </c>
      <c r="AK2803" s="273">
        <v>328325</v>
      </c>
      <c r="BV2803" s="279" t="s">
        <v>64</v>
      </c>
      <c r="BW2803" s="280" t="s">
        <v>75</v>
      </c>
      <c r="BX2803" s="280" t="s">
        <v>79</v>
      </c>
      <c r="BY2803" s="280" t="s">
        <v>79</v>
      </c>
      <c r="BZ2803" s="280" t="s">
        <v>86</v>
      </c>
      <c r="CA2803" s="280" t="s">
        <v>87</v>
      </c>
      <c r="CB2803" s="280" t="s">
        <v>217</v>
      </c>
      <c r="CC2803" s="280" t="s">
        <v>218</v>
      </c>
      <c r="CD2803" s="281">
        <v>2</v>
      </c>
      <c r="CE2803" s="277">
        <v>45017</v>
      </c>
      <c r="CF2803" s="280"/>
      <c r="CG2803" s="280" t="s">
        <v>181</v>
      </c>
      <c r="CH2803" s="280"/>
      <c r="CI2803" s="280" t="s">
        <v>181</v>
      </c>
      <c r="CJ2803" s="280" t="s">
        <v>125</v>
      </c>
      <c r="CK2803" s="280"/>
      <c r="CL2803" s="280"/>
      <c r="CM2803" s="280" t="s">
        <v>73</v>
      </c>
      <c r="CN2803" s="280">
        <v>3</v>
      </c>
    </row>
    <row r="2804" spans="4:92">
      <c r="D2804" s="273" t="s">
        <v>83</v>
      </c>
      <c r="E2804" s="273" t="s">
        <v>63</v>
      </c>
      <c r="F2804" s="273" t="s">
        <v>172</v>
      </c>
      <c r="G2804" s="273" t="s">
        <v>211</v>
      </c>
      <c r="H2804" s="274">
        <v>45078</v>
      </c>
      <c r="I2804" s="273">
        <v>12429</v>
      </c>
      <c r="J2804" s="273">
        <v>16</v>
      </c>
      <c r="K2804" s="273">
        <v>15781</v>
      </c>
      <c r="L2804" s="273" t="s">
        <v>66</v>
      </c>
      <c r="M2804" s="273">
        <v>2787.3964799999999</v>
      </c>
      <c r="N2804" s="273" t="s">
        <v>67</v>
      </c>
      <c r="P2804" s="273" t="s">
        <v>1011</v>
      </c>
      <c r="Q2804" s="273" t="s">
        <v>69</v>
      </c>
      <c r="R2804" s="273" t="s">
        <v>70</v>
      </c>
      <c r="S2804" s="273" t="s">
        <v>1041</v>
      </c>
      <c r="T2804" s="273" t="s">
        <v>1042</v>
      </c>
      <c r="U2804" s="273" t="s">
        <v>73</v>
      </c>
      <c r="V2804" s="273" t="s">
        <v>1043</v>
      </c>
      <c r="W2804" s="273">
        <v>198814</v>
      </c>
      <c r="X2804" s="273" t="s">
        <v>83</v>
      </c>
      <c r="Y2804" s="273" t="s">
        <v>287</v>
      </c>
      <c r="Z2804" s="273" t="s">
        <v>484</v>
      </c>
      <c r="AA2804" s="273" t="s">
        <v>485</v>
      </c>
      <c r="AB2804" s="274">
        <v>45017</v>
      </c>
      <c r="AC2804" s="273">
        <v>14942</v>
      </c>
      <c r="AD2804" s="273">
        <v>807</v>
      </c>
      <c r="AK2804" s="273">
        <v>318615</v>
      </c>
      <c r="BV2804" s="336" t="s">
        <v>64</v>
      </c>
      <c r="BW2804" s="337" t="s">
        <v>75</v>
      </c>
      <c r="BX2804" s="337" t="s">
        <v>79</v>
      </c>
      <c r="BY2804" s="337" t="s">
        <v>79</v>
      </c>
      <c r="BZ2804" s="337" t="s">
        <v>86</v>
      </c>
      <c r="CA2804" s="337" t="s">
        <v>87</v>
      </c>
      <c r="CB2804" s="337" t="s">
        <v>217</v>
      </c>
      <c r="CC2804" s="337" t="s">
        <v>218</v>
      </c>
      <c r="CD2804" s="338">
        <v>2</v>
      </c>
      <c r="CE2804" s="335">
        <v>45017</v>
      </c>
      <c r="CF2804" s="337"/>
      <c r="CG2804" s="337" t="s">
        <v>181</v>
      </c>
      <c r="CH2804" s="337"/>
      <c r="CI2804" s="337" t="s">
        <v>181</v>
      </c>
      <c r="CJ2804" s="337" t="s">
        <v>132</v>
      </c>
      <c r="CK2804" s="337"/>
      <c r="CL2804" s="337"/>
      <c r="CM2804" s="337" t="s">
        <v>73</v>
      </c>
      <c r="CN2804" s="337">
        <v>3</v>
      </c>
    </row>
    <row r="2805" spans="4:92">
      <c r="D2805" s="273" t="s">
        <v>83</v>
      </c>
      <c r="E2805" s="273" t="s">
        <v>63</v>
      </c>
      <c r="F2805" s="273" t="s">
        <v>172</v>
      </c>
      <c r="G2805" s="273" t="s">
        <v>211</v>
      </c>
      <c r="H2805" s="274">
        <v>45078</v>
      </c>
      <c r="I2805" s="273">
        <v>12429</v>
      </c>
      <c r="J2805" s="273">
        <v>16</v>
      </c>
      <c r="K2805" s="273">
        <v>19865</v>
      </c>
      <c r="L2805" s="273" t="s">
        <v>66</v>
      </c>
      <c r="M2805" s="273">
        <v>2798.0761600000001</v>
      </c>
      <c r="N2805" s="273" t="s">
        <v>67</v>
      </c>
      <c r="P2805" s="273" t="s">
        <v>68</v>
      </c>
      <c r="Q2805" s="273" t="s">
        <v>69</v>
      </c>
      <c r="R2805" s="273" t="s">
        <v>70</v>
      </c>
      <c r="S2805" s="273" t="s">
        <v>71</v>
      </c>
      <c r="T2805" s="273" t="s">
        <v>72</v>
      </c>
      <c r="U2805" s="273" t="s">
        <v>73</v>
      </c>
      <c r="V2805" s="273" t="s">
        <v>74</v>
      </c>
      <c r="W2805" s="273">
        <v>198831</v>
      </c>
      <c r="X2805" s="273" t="s">
        <v>83</v>
      </c>
      <c r="Y2805" s="273" t="s">
        <v>287</v>
      </c>
      <c r="Z2805" s="273" t="s">
        <v>484</v>
      </c>
      <c r="AA2805" s="273" t="s">
        <v>485</v>
      </c>
      <c r="AB2805" s="274">
        <v>45108</v>
      </c>
      <c r="AC2805" s="273">
        <v>15088</v>
      </c>
      <c r="AD2805" s="273">
        <v>807</v>
      </c>
      <c r="AK2805" s="273">
        <v>280930</v>
      </c>
      <c r="BV2805" s="279" t="s">
        <v>64</v>
      </c>
      <c r="BW2805" s="280" t="s">
        <v>75</v>
      </c>
      <c r="BX2805" s="280" t="s">
        <v>79</v>
      </c>
      <c r="BY2805" s="280" t="s">
        <v>79</v>
      </c>
      <c r="BZ2805" s="280" t="s">
        <v>86</v>
      </c>
      <c r="CA2805" s="280" t="s">
        <v>87</v>
      </c>
      <c r="CB2805" s="280" t="s">
        <v>217</v>
      </c>
      <c r="CC2805" s="280" t="s">
        <v>218</v>
      </c>
      <c r="CD2805" s="281">
        <v>2</v>
      </c>
      <c r="CE2805" s="277">
        <v>45017</v>
      </c>
      <c r="CF2805" s="280"/>
      <c r="CG2805" s="280" t="s">
        <v>181</v>
      </c>
      <c r="CH2805" s="280"/>
      <c r="CI2805" s="280" t="s">
        <v>181</v>
      </c>
      <c r="CJ2805" s="280" t="s">
        <v>178</v>
      </c>
      <c r="CK2805" s="280"/>
      <c r="CL2805" s="280" t="s">
        <v>1703</v>
      </c>
      <c r="CM2805" s="280" t="s">
        <v>73</v>
      </c>
      <c r="CN2805" s="280">
        <v>3</v>
      </c>
    </row>
    <row r="2806" spans="4:92">
      <c r="D2806" s="273" t="s">
        <v>83</v>
      </c>
      <c r="E2806" s="273" t="s">
        <v>63</v>
      </c>
      <c r="F2806" s="273" t="s">
        <v>172</v>
      </c>
      <c r="G2806" s="273" t="s">
        <v>211</v>
      </c>
      <c r="H2806" s="274">
        <v>45078</v>
      </c>
      <c r="I2806" s="273">
        <v>12429</v>
      </c>
      <c r="J2806" s="273">
        <v>16</v>
      </c>
      <c r="K2806" s="273">
        <v>552</v>
      </c>
      <c r="L2806" s="273" t="s">
        <v>66</v>
      </c>
      <c r="M2806" s="273">
        <v>65.022319999999993</v>
      </c>
      <c r="N2806" s="273" t="s">
        <v>67</v>
      </c>
      <c r="P2806" s="273" t="s">
        <v>92</v>
      </c>
      <c r="Q2806" s="273" t="s">
        <v>69</v>
      </c>
      <c r="R2806" s="273" t="s">
        <v>70</v>
      </c>
      <c r="S2806" s="273" t="s">
        <v>93</v>
      </c>
      <c r="T2806" s="273" t="s">
        <v>94</v>
      </c>
      <c r="U2806" s="273" t="s">
        <v>73</v>
      </c>
      <c r="V2806" s="273" t="s">
        <v>95</v>
      </c>
      <c r="W2806" s="273">
        <v>198848</v>
      </c>
      <c r="X2806" s="273" t="s">
        <v>83</v>
      </c>
      <c r="Y2806" s="273" t="s">
        <v>287</v>
      </c>
      <c r="Z2806" s="273" t="s">
        <v>484</v>
      </c>
      <c r="AA2806" s="273" t="s">
        <v>485</v>
      </c>
      <c r="AB2806" s="274">
        <v>45108</v>
      </c>
      <c r="AC2806" s="273">
        <v>15679</v>
      </c>
      <c r="AD2806" s="273">
        <v>807</v>
      </c>
      <c r="AK2806" s="273">
        <v>285368</v>
      </c>
      <c r="BV2806" s="336" t="s">
        <v>64</v>
      </c>
      <c r="BW2806" s="337" t="s">
        <v>75</v>
      </c>
      <c r="BX2806" s="337" t="s">
        <v>79</v>
      </c>
      <c r="BY2806" s="337" t="s">
        <v>79</v>
      </c>
      <c r="BZ2806" s="337" t="s">
        <v>86</v>
      </c>
      <c r="CA2806" s="337" t="s">
        <v>87</v>
      </c>
      <c r="CB2806" s="337" t="s">
        <v>217</v>
      </c>
      <c r="CC2806" s="337" t="s">
        <v>218</v>
      </c>
      <c r="CD2806" s="338">
        <v>2</v>
      </c>
      <c r="CE2806" s="335">
        <v>45017</v>
      </c>
      <c r="CF2806" s="337"/>
      <c r="CG2806" s="337" t="s">
        <v>181</v>
      </c>
      <c r="CH2806" s="337"/>
      <c r="CI2806" s="337" t="s">
        <v>181</v>
      </c>
      <c r="CJ2806" s="337" t="s">
        <v>189</v>
      </c>
      <c r="CK2806" s="337"/>
      <c r="CL2806" s="337"/>
      <c r="CM2806" s="337" t="s">
        <v>73</v>
      </c>
      <c r="CN2806" s="337">
        <v>3</v>
      </c>
    </row>
    <row r="2807" spans="4:92">
      <c r="D2807" s="273" t="s">
        <v>83</v>
      </c>
      <c r="E2807" s="273" t="s">
        <v>63</v>
      </c>
      <c r="F2807" s="273" t="s">
        <v>172</v>
      </c>
      <c r="G2807" s="273" t="s">
        <v>211</v>
      </c>
      <c r="H2807" s="274">
        <v>45078</v>
      </c>
      <c r="I2807" s="273">
        <v>12429</v>
      </c>
      <c r="J2807" s="273">
        <v>16</v>
      </c>
      <c r="K2807" s="273">
        <v>0</v>
      </c>
      <c r="L2807" s="273" t="s">
        <v>66</v>
      </c>
      <c r="N2807" s="273" t="s">
        <v>107</v>
      </c>
      <c r="W2807" s="273">
        <v>198797</v>
      </c>
      <c r="X2807" s="273" t="s">
        <v>83</v>
      </c>
      <c r="Y2807" s="273" t="s">
        <v>287</v>
      </c>
      <c r="Z2807" s="273" t="s">
        <v>484</v>
      </c>
      <c r="AA2807" s="273" t="s">
        <v>485</v>
      </c>
      <c r="AB2807" s="274">
        <v>45200</v>
      </c>
      <c r="AC2807" s="273">
        <v>15234</v>
      </c>
      <c r="AD2807" s="273">
        <v>807</v>
      </c>
      <c r="AK2807" s="273">
        <v>282536</v>
      </c>
      <c r="BV2807" s="279" t="s">
        <v>64</v>
      </c>
      <c r="BW2807" s="280" t="s">
        <v>75</v>
      </c>
      <c r="BX2807" s="280" t="s">
        <v>308</v>
      </c>
      <c r="BY2807" s="280" t="s">
        <v>308</v>
      </c>
      <c r="BZ2807" s="280" t="s">
        <v>86</v>
      </c>
      <c r="CA2807" s="280" t="s">
        <v>87</v>
      </c>
      <c r="CB2807" s="280" t="s">
        <v>88</v>
      </c>
      <c r="CC2807" s="280" t="s">
        <v>89</v>
      </c>
      <c r="CD2807" s="281">
        <v>3</v>
      </c>
      <c r="CE2807" s="277">
        <v>45108</v>
      </c>
      <c r="CF2807" s="280">
        <v>800</v>
      </c>
      <c r="CG2807" s="280" t="s">
        <v>90</v>
      </c>
      <c r="CH2807" s="280">
        <v>800</v>
      </c>
      <c r="CI2807" s="280" t="s">
        <v>80</v>
      </c>
      <c r="CJ2807" s="280"/>
      <c r="CK2807" s="280"/>
      <c r="CL2807" s="280"/>
      <c r="CM2807" s="280" t="s">
        <v>73</v>
      </c>
      <c r="CN2807" s="280">
        <v>3</v>
      </c>
    </row>
    <row r="2808" spans="4:92">
      <c r="D2808" s="273" t="s">
        <v>83</v>
      </c>
      <c r="E2808" s="273" t="s">
        <v>63</v>
      </c>
      <c r="F2808" s="273" t="s">
        <v>172</v>
      </c>
      <c r="G2808" s="273" t="s">
        <v>211</v>
      </c>
      <c r="H2808" s="274">
        <v>45078</v>
      </c>
      <c r="I2808" s="273">
        <v>12429</v>
      </c>
      <c r="J2808" s="273">
        <v>16</v>
      </c>
      <c r="K2808" s="273">
        <v>4980</v>
      </c>
      <c r="L2808" s="273" t="s">
        <v>66</v>
      </c>
      <c r="M2808" s="273">
        <v>2086.0215199999998</v>
      </c>
      <c r="N2808" s="273" t="s">
        <v>115</v>
      </c>
      <c r="W2808" s="273">
        <v>198796</v>
      </c>
      <c r="X2808" s="273" t="s">
        <v>83</v>
      </c>
      <c r="Y2808" s="273" t="s">
        <v>287</v>
      </c>
      <c r="Z2808" s="273" t="s">
        <v>1034</v>
      </c>
      <c r="AA2808" s="273" t="s">
        <v>1037</v>
      </c>
      <c r="AB2808" s="274">
        <v>44927</v>
      </c>
      <c r="AC2808" s="273">
        <v>14814</v>
      </c>
      <c r="AD2808" s="273">
        <v>850</v>
      </c>
      <c r="AK2808" s="273">
        <v>277916</v>
      </c>
      <c r="BV2808" s="336" t="s">
        <v>64</v>
      </c>
      <c r="BW2808" s="337" t="s">
        <v>75</v>
      </c>
      <c r="BX2808" s="337" t="s">
        <v>308</v>
      </c>
      <c r="BY2808" s="337" t="s">
        <v>308</v>
      </c>
      <c r="BZ2808" s="337" t="s">
        <v>86</v>
      </c>
      <c r="CA2808" s="337" t="s">
        <v>87</v>
      </c>
      <c r="CB2808" s="337" t="s">
        <v>88</v>
      </c>
      <c r="CC2808" s="337" t="s">
        <v>89</v>
      </c>
      <c r="CD2808" s="338">
        <v>3</v>
      </c>
      <c r="CE2808" s="335">
        <v>45108</v>
      </c>
      <c r="CF2808" s="337">
        <v>8860</v>
      </c>
      <c r="CG2808" s="337" t="s">
        <v>90</v>
      </c>
      <c r="CH2808" s="337">
        <v>8860</v>
      </c>
      <c r="CI2808" s="337" t="s">
        <v>80</v>
      </c>
      <c r="CJ2808" s="337"/>
      <c r="CK2808" s="337"/>
      <c r="CL2808" s="337"/>
      <c r="CM2808" s="337" t="s">
        <v>73</v>
      </c>
      <c r="CN2808" s="337">
        <v>3</v>
      </c>
    </row>
    <row r="2809" spans="4:92">
      <c r="D2809" s="273" t="s">
        <v>83</v>
      </c>
      <c r="E2809" s="273" t="s">
        <v>63</v>
      </c>
      <c r="F2809" s="273" t="s">
        <v>172</v>
      </c>
      <c r="G2809" s="273" t="s">
        <v>211</v>
      </c>
      <c r="H2809" s="274">
        <v>45108</v>
      </c>
      <c r="I2809" s="273">
        <v>12698</v>
      </c>
      <c r="J2809" s="273">
        <v>16</v>
      </c>
      <c r="K2809" s="273">
        <v>2506</v>
      </c>
      <c r="L2809" s="273" t="s">
        <v>66</v>
      </c>
      <c r="M2809" s="273">
        <v>323.19056</v>
      </c>
      <c r="N2809" s="273" t="s">
        <v>67</v>
      </c>
      <c r="P2809" s="273" t="s">
        <v>92</v>
      </c>
      <c r="Q2809" s="273" t="s">
        <v>69</v>
      </c>
      <c r="R2809" s="273" t="s">
        <v>70</v>
      </c>
      <c r="S2809" s="273" t="s">
        <v>834</v>
      </c>
      <c r="T2809" s="273" t="s">
        <v>835</v>
      </c>
      <c r="U2809" s="273" t="s">
        <v>73</v>
      </c>
      <c r="V2809" s="273" t="s">
        <v>836</v>
      </c>
      <c r="W2809" s="273">
        <v>244816</v>
      </c>
      <c r="X2809" s="273" t="s">
        <v>83</v>
      </c>
      <c r="Y2809" s="273" t="s">
        <v>287</v>
      </c>
      <c r="Z2809" s="273" t="s">
        <v>1034</v>
      </c>
      <c r="AA2809" s="273" t="s">
        <v>1037</v>
      </c>
      <c r="AB2809" s="274">
        <v>44927</v>
      </c>
      <c r="AC2809" s="273">
        <v>15398</v>
      </c>
      <c r="AD2809" s="273">
        <v>850</v>
      </c>
      <c r="AK2809" s="273">
        <v>284098</v>
      </c>
      <c r="BV2809" s="279" t="s">
        <v>64</v>
      </c>
      <c r="BW2809" s="280" t="s">
        <v>75</v>
      </c>
      <c r="BX2809" s="280" t="s">
        <v>308</v>
      </c>
      <c r="BY2809" s="280" t="s">
        <v>308</v>
      </c>
      <c r="BZ2809" s="280" t="s">
        <v>86</v>
      </c>
      <c r="CA2809" s="280" t="s">
        <v>87</v>
      </c>
      <c r="CB2809" s="280" t="s">
        <v>88</v>
      </c>
      <c r="CC2809" s="280" t="s">
        <v>89</v>
      </c>
      <c r="CD2809" s="281">
        <v>3</v>
      </c>
      <c r="CE2809" s="277">
        <v>45108</v>
      </c>
      <c r="CF2809" s="280">
        <v>9470</v>
      </c>
      <c r="CG2809" s="280" t="s">
        <v>90</v>
      </c>
      <c r="CH2809" s="280">
        <v>9470</v>
      </c>
      <c r="CI2809" s="280" t="s">
        <v>80</v>
      </c>
      <c r="CJ2809" s="280"/>
      <c r="CK2809" s="280"/>
      <c r="CL2809" s="280"/>
      <c r="CM2809" s="280" t="s">
        <v>73</v>
      </c>
      <c r="CN2809" s="280">
        <v>3</v>
      </c>
    </row>
    <row r="2810" spans="4:92">
      <c r="D2810" s="273" t="s">
        <v>83</v>
      </c>
      <c r="E2810" s="273" t="s">
        <v>63</v>
      </c>
      <c r="F2810" s="273" t="s">
        <v>172</v>
      </c>
      <c r="G2810" s="273" t="s">
        <v>211</v>
      </c>
      <c r="H2810" s="274">
        <v>45108</v>
      </c>
      <c r="I2810" s="273">
        <v>12698</v>
      </c>
      <c r="J2810" s="273">
        <v>16</v>
      </c>
      <c r="K2810" s="273">
        <v>20148</v>
      </c>
      <c r="L2810" s="273" t="s">
        <v>66</v>
      </c>
      <c r="M2810" s="273">
        <v>3558.7428799999998</v>
      </c>
      <c r="N2810" s="273" t="s">
        <v>67</v>
      </c>
      <c r="P2810" s="273" t="s">
        <v>1011</v>
      </c>
      <c r="Q2810" s="273" t="s">
        <v>69</v>
      </c>
      <c r="R2810" s="273" t="s">
        <v>70</v>
      </c>
      <c r="S2810" s="273" t="s">
        <v>1041</v>
      </c>
      <c r="T2810" s="273" t="s">
        <v>1042</v>
      </c>
      <c r="U2810" s="273" t="s">
        <v>73</v>
      </c>
      <c r="V2810" s="273" t="s">
        <v>1043</v>
      </c>
      <c r="W2810" s="273">
        <v>244832</v>
      </c>
      <c r="X2810" s="273" t="s">
        <v>83</v>
      </c>
      <c r="Y2810" s="273" t="s">
        <v>287</v>
      </c>
      <c r="Z2810" s="273" t="s">
        <v>1034</v>
      </c>
      <c r="AA2810" s="273" t="s">
        <v>1037</v>
      </c>
      <c r="AB2810" s="274">
        <v>44927</v>
      </c>
      <c r="AC2810" s="273">
        <v>15548</v>
      </c>
      <c r="AD2810" s="273">
        <v>850</v>
      </c>
      <c r="AK2810" s="273">
        <v>284844</v>
      </c>
      <c r="BV2810" s="336" t="s">
        <v>64</v>
      </c>
      <c r="BW2810" s="337" t="s">
        <v>75</v>
      </c>
      <c r="BX2810" s="337" t="s">
        <v>308</v>
      </c>
      <c r="BY2810" s="337" t="s">
        <v>308</v>
      </c>
      <c r="BZ2810" s="337" t="s">
        <v>86</v>
      </c>
      <c r="CA2810" s="337" t="s">
        <v>87</v>
      </c>
      <c r="CB2810" s="337" t="s">
        <v>88</v>
      </c>
      <c r="CC2810" s="337" t="s">
        <v>89</v>
      </c>
      <c r="CD2810" s="338">
        <v>3</v>
      </c>
      <c r="CE2810" s="335">
        <v>45139</v>
      </c>
      <c r="CF2810" s="337">
        <v>7380</v>
      </c>
      <c r="CG2810" s="337" t="s">
        <v>90</v>
      </c>
      <c r="CH2810" s="337">
        <v>7380</v>
      </c>
      <c r="CI2810" s="337" t="s">
        <v>80</v>
      </c>
      <c r="CJ2810" s="337"/>
      <c r="CK2810" s="337"/>
      <c r="CL2810" s="337"/>
      <c r="CM2810" s="337" t="s">
        <v>73</v>
      </c>
      <c r="CN2810" s="337">
        <v>3</v>
      </c>
    </row>
    <row r="2811" spans="4:92">
      <c r="D2811" s="273" t="s">
        <v>83</v>
      </c>
      <c r="E2811" s="273" t="s">
        <v>63</v>
      </c>
      <c r="F2811" s="273" t="s">
        <v>172</v>
      </c>
      <c r="G2811" s="273" t="s">
        <v>211</v>
      </c>
      <c r="H2811" s="274">
        <v>45108</v>
      </c>
      <c r="I2811" s="273">
        <v>12698</v>
      </c>
      <c r="J2811" s="273">
        <v>16</v>
      </c>
      <c r="K2811" s="273">
        <v>19434</v>
      </c>
      <c r="L2811" s="273" t="s">
        <v>66</v>
      </c>
      <c r="M2811" s="273">
        <v>2737.3843200000001</v>
      </c>
      <c r="N2811" s="273" t="s">
        <v>67</v>
      </c>
      <c r="P2811" s="273" t="s">
        <v>68</v>
      </c>
      <c r="Q2811" s="273" t="s">
        <v>69</v>
      </c>
      <c r="R2811" s="273" t="s">
        <v>70</v>
      </c>
      <c r="S2811" s="273" t="s">
        <v>71</v>
      </c>
      <c r="T2811" s="273" t="s">
        <v>72</v>
      </c>
      <c r="U2811" s="273" t="s">
        <v>73</v>
      </c>
      <c r="V2811" s="273" t="s">
        <v>74</v>
      </c>
      <c r="W2811" s="273">
        <v>244849</v>
      </c>
      <c r="X2811" s="273" t="s">
        <v>83</v>
      </c>
      <c r="Y2811" s="273" t="s">
        <v>287</v>
      </c>
      <c r="Z2811" s="273" t="s">
        <v>1034</v>
      </c>
      <c r="AA2811" s="273" t="s">
        <v>1037</v>
      </c>
      <c r="AB2811" s="274">
        <v>44927</v>
      </c>
      <c r="AC2811" s="273">
        <v>16641</v>
      </c>
      <c r="AD2811" s="273">
        <v>850</v>
      </c>
      <c r="AK2811" s="273">
        <v>307524</v>
      </c>
      <c r="BV2811" s="279" t="s">
        <v>64</v>
      </c>
      <c r="BW2811" s="280" t="s">
        <v>75</v>
      </c>
      <c r="BX2811" s="280" t="s">
        <v>308</v>
      </c>
      <c r="BY2811" s="280" t="s">
        <v>308</v>
      </c>
      <c r="BZ2811" s="280" t="s">
        <v>86</v>
      </c>
      <c r="CA2811" s="280" t="s">
        <v>87</v>
      </c>
      <c r="CB2811" s="280" t="s">
        <v>88</v>
      </c>
      <c r="CC2811" s="280" t="s">
        <v>89</v>
      </c>
      <c r="CD2811" s="281">
        <v>3</v>
      </c>
      <c r="CE2811" s="277">
        <v>45139</v>
      </c>
      <c r="CF2811" s="280">
        <v>9060</v>
      </c>
      <c r="CG2811" s="280" t="s">
        <v>90</v>
      </c>
      <c r="CH2811" s="280">
        <v>9060</v>
      </c>
      <c r="CI2811" s="280" t="s">
        <v>80</v>
      </c>
      <c r="CJ2811" s="280"/>
      <c r="CK2811" s="280"/>
      <c r="CL2811" s="280"/>
      <c r="CM2811" s="280" t="s">
        <v>73</v>
      </c>
      <c r="CN2811" s="280">
        <v>3</v>
      </c>
    </row>
    <row r="2812" spans="4:92">
      <c r="D2812" s="273" t="s">
        <v>83</v>
      </c>
      <c r="E2812" s="273" t="s">
        <v>63</v>
      </c>
      <c r="F2812" s="273" t="s">
        <v>172</v>
      </c>
      <c r="G2812" s="273" t="s">
        <v>211</v>
      </c>
      <c r="H2812" s="274">
        <v>45108</v>
      </c>
      <c r="I2812" s="273">
        <v>12698</v>
      </c>
      <c r="J2812" s="273">
        <v>16</v>
      </c>
      <c r="K2812" s="273">
        <v>986</v>
      </c>
      <c r="L2812" s="273" t="s">
        <v>66</v>
      </c>
      <c r="M2812" s="273">
        <v>116.14152</v>
      </c>
      <c r="N2812" s="273" t="s">
        <v>67</v>
      </c>
      <c r="P2812" s="273" t="s">
        <v>92</v>
      </c>
      <c r="Q2812" s="273" t="s">
        <v>69</v>
      </c>
      <c r="R2812" s="273" t="s">
        <v>70</v>
      </c>
      <c r="S2812" s="273" t="s">
        <v>93</v>
      </c>
      <c r="T2812" s="273" t="s">
        <v>94</v>
      </c>
      <c r="U2812" s="273" t="s">
        <v>73</v>
      </c>
      <c r="V2812" s="273" t="s">
        <v>95</v>
      </c>
      <c r="W2812" s="273">
        <v>244866</v>
      </c>
      <c r="X2812" s="273" t="s">
        <v>83</v>
      </c>
      <c r="Y2812" s="273" t="s">
        <v>287</v>
      </c>
      <c r="Z2812" s="273" t="s">
        <v>1034</v>
      </c>
      <c r="AA2812" s="273" t="s">
        <v>1037</v>
      </c>
      <c r="AB2812" s="274">
        <v>44927</v>
      </c>
      <c r="AC2812" s="273">
        <v>17405</v>
      </c>
      <c r="AD2812" s="273">
        <v>850</v>
      </c>
      <c r="AK2812" s="273">
        <v>335341</v>
      </c>
      <c r="BV2812" s="336" t="s">
        <v>64</v>
      </c>
      <c r="BW2812" s="337" t="s">
        <v>75</v>
      </c>
      <c r="BX2812" s="337" t="s">
        <v>308</v>
      </c>
      <c r="BY2812" s="337" t="s">
        <v>308</v>
      </c>
      <c r="BZ2812" s="337" t="s">
        <v>86</v>
      </c>
      <c r="CA2812" s="337" t="s">
        <v>87</v>
      </c>
      <c r="CB2812" s="337" t="s">
        <v>88</v>
      </c>
      <c r="CC2812" s="337" t="s">
        <v>89</v>
      </c>
      <c r="CD2812" s="338">
        <v>3</v>
      </c>
      <c r="CE2812" s="335">
        <v>45139</v>
      </c>
      <c r="CF2812" s="337">
        <v>780</v>
      </c>
      <c r="CG2812" s="337" t="s">
        <v>90</v>
      </c>
      <c r="CH2812" s="337">
        <v>780</v>
      </c>
      <c r="CI2812" s="337" t="s">
        <v>80</v>
      </c>
      <c r="CJ2812" s="337"/>
      <c r="CK2812" s="337"/>
      <c r="CL2812" s="337"/>
      <c r="CM2812" s="337" t="s">
        <v>73</v>
      </c>
      <c r="CN2812" s="337">
        <v>3</v>
      </c>
    </row>
    <row r="2813" spans="4:92">
      <c r="D2813" s="273" t="s">
        <v>83</v>
      </c>
      <c r="E2813" s="273" t="s">
        <v>63</v>
      </c>
      <c r="F2813" s="273" t="s">
        <v>172</v>
      </c>
      <c r="G2813" s="273" t="s">
        <v>211</v>
      </c>
      <c r="H2813" s="274">
        <v>45108</v>
      </c>
      <c r="I2813" s="273">
        <v>12698</v>
      </c>
      <c r="J2813" s="273">
        <v>16</v>
      </c>
      <c r="K2813" s="273">
        <v>0</v>
      </c>
      <c r="L2813" s="273" t="s">
        <v>66</v>
      </c>
      <c r="N2813" s="273" t="s">
        <v>107</v>
      </c>
      <c r="W2813" s="273">
        <v>244815</v>
      </c>
      <c r="X2813" s="273" t="s">
        <v>83</v>
      </c>
      <c r="Y2813" s="273" t="s">
        <v>287</v>
      </c>
      <c r="Z2813" s="273" t="s">
        <v>1034</v>
      </c>
      <c r="AA2813" s="273" t="s">
        <v>1037</v>
      </c>
      <c r="AB2813" s="274">
        <v>45017</v>
      </c>
      <c r="AC2813" s="273">
        <v>14960</v>
      </c>
      <c r="AD2813" s="273">
        <v>850</v>
      </c>
      <c r="AK2813" s="273">
        <v>279522</v>
      </c>
      <c r="BV2813" s="279" t="s">
        <v>64</v>
      </c>
      <c r="BW2813" s="280" t="s">
        <v>75</v>
      </c>
      <c r="BX2813" s="280" t="s">
        <v>308</v>
      </c>
      <c r="BY2813" s="280" t="s">
        <v>308</v>
      </c>
      <c r="BZ2813" s="280" t="s">
        <v>86</v>
      </c>
      <c r="CA2813" s="280" t="s">
        <v>87</v>
      </c>
      <c r="CB2813" s="280" t="s">
        <v>88</v>
      </c>
      <c r="CC2813" s="280" t="s">
        <v>89</v>
      </c>
      <c r="CD2813" s="281">
        <v>3</v>
      </c>
      <c r="CE2813" s="277">
        <v>45139</v>
      </c>
      <c r="CF2813" s="280">
        <v>8360</v>
      </c>
      <c r="CG2813" s="280" t="s">
        <v>90</v>
      </c>
      <c r="CH2813" s="280">
        <v>8360</v>
      </c>
      <c r="CI2813" s="280" t="s">
        <v>80</v>
      </c>
      <c r="CJ2813" s="280"/>
      <c r="CK2813" s="280"/>
      <c r="CL2813" s="280"/>
      <c r="CM2813" s="280" t="s">
        <v>73</v>
      </c>
      <c r="CN2813" s="280">
        <v>3</v>
      </c>
    </row>
    <row r="2814" spans="4:92">
      <c r="D2814" s="273" t="s">
        <v>83</v>
      </c>
      <c r="E2814" s="273" t="s">
        <v>63</v>
      </c>
      <c r="F2814" s="273" t="s">
        <v>172</v>
      </c>
      <c r="G2814" s="273" t="s">
        <v>211</v>
      </c>
      <c r="H2814" s="274">
        <v>45108</v>
      </c>
      <c r="I2814" s="273">
        <v>12698</v>
      </c>
      <c r="J2814" s="273">
        <v>16</v>
      </c>
      <c r="K2814" s="273">
        <v>10046</v>
      </c>
      <c r="L2814" s="273" t="s">
        <v>66</v>
      </c>
      <c r="M2814" s="273">
        <v>2980.8679999999999</v>
      </c>
      <c r="N2814" s="273" t="s">
        <v>115</v>
      </c>
      <c r="W2814" s="273">
        <v>244814</v>
      </c>
      <c r="X2814" s="273" t="s">
        <v>83</v>
      </c>
      <c r="Y2814" s="273" t="s">
        <v>287</v>
      </c>
      <c r="Z2814" s="273" t="s">
        <v>1034</v>
      </c>
      <c r="AA2814" s="273" t="s">
        <v>1037</v>
      </c>
      <c r="AB2814" s="274">
        <v>45108</v>
      </c>
      <c r="AC2814" s="273">
        <v>15106</v>
      </c>
      <c r="AD2814" s="273">
        <v>850</v>
      </c>
      <c r="AK2814" s="273">
        <v>281128</v>
      </c>
      <c r="BV2814" s="336" t="s">
        <v>64</v>
      </c>
      <c r="BW2814" s="337" t="s">
        <v>75</v>
      </c>
      <c r="BX2814" s="337" t="s">
        <v>308</v>
      </c>
      <c r="BY2814" s="337" t="s">
        <v>308</v>
      </c>
      <c r="BZ2814" s="337" t="s">
        <v>86</v>
      </c>
      <c r="CA2814" s="337" t="s">
        <v>87</v>
      </c>
      <c r="CB2814" s="337" t="s">
        <v>101</v>
      </c>
      <c r="CC2814" s="337" t="s">
        <v>102</v>
      </c>
      <c r="CD2814" s="338">
        <v>4</v>
      </c>
      <c r="CE2814" s="335">
        <v>45139</v>
      </c>
      <c r="CF2814" s="337">
        <v>30188</v>
      </c>
      <c r="CG2814" s="337" t="s">
        <v>1495</v>
      </c>
      <c r="CH2814" s="337">
        <v>4339.5249999999996</v>
      </c>
      <c r="CI2814" s="337" t="s">
        <v>104</v>
      </c>
      <c r="CJ2814" s="337"/>
      <c r="CK2814" s="337"/>
      <c r="CL2814" s="337"/>
      <c r="CM2814" s="337" t="s">
        <v>73</v>
      </c>
      <c r="CN2814" s="337">
        <v>3</v>
      </c>
    </row>
    <row r="2815" spans="4:92">
      <c r="D2815" s="273" t="s">
        <v>83</v>
      </c>
      <c r="E2815" s="273" t="s">
        <v>63</v>
      </c>
      <c r="F2815" s="273" t="s">
        <v>172</v>
      </c>
      <c r="G2815" s="273" t="s">
        <v>211</v>
      </c>
      <c r="H2815" s="274">
        <v>45139</v>
      </c>
      <c r="I2815" s="273">
        <v>13373</v>
      </c>
      <c r="J2815" s="273">
        <v>16</v>
      </c>
      <c r="K2815" s="273">
        <v>2736</v>
      </c>
      <c r="L2815" s="273" t="s">
        <v>66</v>
      </c>
      <c r="M2815" s="273">
        <v>352.85271999999998</v>
      </c>
      <c r="N2815" s="273" t="s">
        <v>67</v>
      </c>
      <c r="P2815" s="273" t="s">
        <v>92</v>
      </c>
      <c r="Q2815" s="273" t="s">
        <v>69</v>
      </c>
      <c r="R2815" s="273" t="s">
        <v>70</v>
      </c>
      <c r="S2815" s="273" t="s">
        <v>834</v>
      </c>
      <c r="T2815" s="273" t="s">
        <v>835</v>
      </c>
      <c r="U2815" s="273" t="s">
        <v>73</v>
      </c>
      <c r="V2815" s="273" t="s">
        <v>836</v>
      </c>
      <c r="W2815" s="273">
        <v>245073</v>
      </c>
      <c r="X2815" s="273" t="s">
        <v>83</v>
      </c>
      <c r="Y2815" s="273" t="s">
        <v>287</v>
      </c>
      <c r="Z2815" s="273" t="s">
        <v>1034</v>
      </c>
      <c r="AA2815" s="273" t="s">
        <v>1037</v>
      </c>
      <c r="AB2815" s="274">
        <v>45108</v>
      </c>
      <c r="AC2815" s="273">
        <v>15697</v>
      </c>
      <c r="AD2815" s="273">
        <v>850</v>
      </c>
      <c r="AK2815" s="273">
        <v>285440</v>
      </c>
      <c r="BV2815" s="279" t="s">
        <v>64</v>
      </c>
      <c r="BW2815" s="280" t="s">
        <v>75</v>
      </c>
      <c r="BX2815" s="280" t="s">
        <v>308</v>
      </c>
      <c r="BY2815" s="280" t="s">
        <v>308</v>
      </c>
      <c r="BZ2815" s="280" t="s">
        <v>86</v>
      </c>
      <c r="CA2815" s="280" t="s">
        <v>87</v>
      </c>
      <c r="CB2815" s="280" t="s">
        <v>101</v>
      </c>
      <c r="CC2815" s="280" t="s">
        <v>102</v>
      </c>
      <c r="CD2815" s="281">
        <v>4</v>
      </c>
      <c r="CE2815" s="277">
        <v>45139</v>
      </c>
      <c r="CF2815" s="280">
        <v>24590</v>
      </c>
      <c r="CG2815" s="280" t="s">
        <v>1495</v>
      </c>
      <c r="CH2815" s="280">
        <v>3534.8125</v>
      </c>
      <c r="CI2815" s="280" t="s">
        <v>104</v>
      </c>
      <c r="CJ2815" s="280"/>
      <c r="CK2815" s="280"/>
      <c r="CL2815" s="280"/>
      <c r="CM2815" s="280" t="s">
        <v>73</v>
      </c>
      <c r="CN2815" s="280">
        <v>3</v>
      </c>
    </row>
    <row r="2816" spans="4:92">
      <c r="D2816" s="273" t="s">
        <v>83</v>
      </c>
      <c r="E2816" s="273" t="s">
        <v>63</v>
      </c>
      <c r="F2816" s="273" t="s">
        <v>172</v>
      </c>
      <c r="G2816" s="273" t="s">
        <v>211</v>
      </c>
      <c r="H2816" s="274">
        <v>45139</v>
      </c>
      <c r="I2816" s="273">
        <v>13373</v>
      </c>
      <c r="J2816" s="273">
        <v>16</v>
      </c>
      <c r="K2816" s="273">
        <v>13511</v>
      </c>
      <c r="L2816" s="273" t="s">
        <v>66</v>
      </c>
      <c r="M2816" s="273">
        <v>2386.45264</v>
      </c>
      <c r="N2816" s="273" t="s">
        <v>67</v>
      </c>
      <c r="P2816" s="273" t="s">
        <v>1011</v>
      </c>
      <c r="Q2816" s="273" t="s">
        <v>69</v>
      </c>
      <c r="R2816" s="273" t="s">
        <v>70</v>
      </c>
      <c r="S2816" s="273" t="s">
        <v>1041</v>
      </c>
      <c r="T2816" s="273" t="s">
        <v>1042</v>
      </c>
      <c r="U2816" s="273" t="s">
        <v>73</v>
      </c>
      <c r="V2816" s="273" t="s">
        <v>1043</v>
      </c>
      <c r="W2816" s="273">
        <v>245089</v>
      </c>
      <c r="X2816" s="273" t="s">
        <v>83</v>
      </c>
      <c r="Y2816" s="273" t="s">
        <v>287</v>
      </c>
      <c r="Z2816" s="273" t="s">
        <v>1034</v>
      </c>
      <c r="AA2816" s="273" t="s">
        <v>1037</v>
      </c>
      <c r="AB2816" s="274">
        <v>45200</v>
      </c>
      <c r="AC2816" s="273">
        <v>15252</v>
      </c>
      <c r="AD2816" s="273">
        <v>850</v>
      </c>
      <c r="AK2816" s="273">
        <v>282734</v>
      </c>
      <c r="BV2816" s="336" t="s">
        <v>64</v>
      </c>
      <c r="BW2816" s="337" t="s">
        <v>75</v>
      </c>
      <c r="BX2816" s="337" t="s">
        <v>308</v>
      </c>
      <c r="BY2816" s="337" t="s">
        <v>308</v>
      </c>
      <c r="BZ2816" s="337" t="s">
        <v>86</v>
      </c>
      <c r="CA2816" s="337" t="s">
        <v>87</v>
      </c>
      <c r="CB2816" s="337" t="s">
        <v>101</v>
      </c>
      <c r="CC2816" s="337" t="s">
        <v>102</v>
      </c>
      <c r="CD2816" s="338">
        <v>4</v>
      </c>
      <c r="CE2816" s="335">
        <v>45139</v>
      </c>
      <c r="CF2816" s="337">
        <v>26000</v>
      </c>
      <c r="CG2816" s="337" t="s">
        <v>1495</v>
      </c>
      <c r="CH2816" s="337">
        <v>3737.5</v>
      </c>
      <c r="CI2816" s="337" t="s">
        <v>104</v>
      </c>
      <c r="CJ2816" s="337"/>
      <c r="CK2816" s="337"/>
      <c r="CL2816" s="337"/>
      <c r="CM2816" s="337" t="s">
        <v>73</v>
      </c>
      <c r="CN2816" s="337">
        <v>3</v>
      </c>
    </row>
    <row r="2817" spans="4:92">
      <c r="D2817" s="273" t="s">
        <v>83</v>
      </c>
      <c r="E2817" s="273" t="s">
        <v>63</v>
      </c>
      <c r="F2817" s="273" t="s">
        <v>172</v>
      </c>
      <c r="G2817" s="273" t="s">
        <v>211</v>
      </c>
      <c r="H2817" s="274">
        <v>45139</v>
      </c>
      <c r="I2817" s="273">
        <v>13373</v>
      </c>
      <c r="J2817" s="273">
        <v>16</v>
      </c>
      <c r="K2817" s="273">
        <v>33322</v>
      </c>
      <c r="L2817" s="273" t="s">
        <v>66</v>
      </c>
      <c r="M2817" s="273">
        <v>4693.55656</v>
      </c>
      <c r="N2817" s="273" t="s">
        <v>67</v>
      </c>
      <c r="P2817" s="273" t="s">
        <v>68</v>
      </c>
      <c r="Q2817" s="273" t="s">
        <v>69</v>
      </c>
      <c r="R2817" s="273" t="s">
        <v>70</v>
      </c>
      <c r="S2817" s="273" t="s">
        <v>71</v>
      </c>
      <c r="T2817" s="273" t="s">
        <v>72</v>
      </c>
      <c r="U2817" s="273" t="s">
        <v>73</v>
      </c>
      <c r="V2817" s="273" t="s">
        <v>74</v>
      </c>
      <c r="W2817" s="273">
        <v>245106</v>
      </c>
      <c r="X2817" s="273" t="s">
        <v>83</v>
      </c>
      <c r="Y2817" s="273" t="s">
        <v>287</v>
      </c>
      <c r="Z2817" s="273" t="s">
        <v>518</v>
      </c>
      <c r="AA2817" s="273" t="s">
        <v>536</v>
      </c>
      <c r="AB2817" s="274">
        <v>45017</v>
      </c>
      <c r="AC2817" s="273">
        <v>14958</v>
      </c>
      <c r="AD2817" s="273">
        <v>846</v>
      </c>
      <c r="AK2817" s="273">
        <v>279500</v>
      </c>
      <c r="BV2817" s="279" t="s">
        <v>64</v>
      </c>
      <c r="BW2817" s="280" t="s">
        <v>75</v>
      </c>
      <c r="BX2817" s="280" t="s">
        <v>308</v>
      </c>
      <c r="BY2817" s="280" t="s">
        <v>338</v>
      </c>
      <c r="BZ2817" s="280" t="s">
        <v>126</v>
      </c>
      <c r="CA2817" s="280" t="s">
        <v>127</v>
      </c>
      <c r="CB2817" s="280" t="s">
        <v>128</v>
      </c>
      <c r="CC2817" s="280" t="s">
        <v>129</v>
      </c>
      <c r="CD2817" s="281">
        <v>6</v>
      </c>
      <c r="CE2817" s="277">
        <v>44927</v>
      </c>
      <c r="CF2817" s="280"/>
      <c r="CG2817" s="280"/>
      <c r="CH2817" s="280"/>
      <c r="CI2817" s="280" t="s">
        <v>80</v>
      </c>
      <c r="CJ2817" s="280"/>
      <c r="CK2817" s="280"/>
      <c r="CL2817" s="280"/>
      <c r="CM2817" s="280" t="s">
        <v>73</v>
      </c>
      <c r="CN2817" s="280">
        <v>3</v>
      </c>
    </row>
    <row r="2818" spans="4:92">
      <c r="D2818" s="273" t="s">
        <v>83</v>
      </c>
      <c r="E2818" s="273" t="s">
        <v>63</v>
      </c>
      <c r="F2818" s="273" t="s">
        <v>172</v>
      </c>
      <c r="G2818" s="273" t="s">
        <v>211</v>
      </c>
      <c r="H2818" s="274">
        <v>45139</v>
      </c>
      <c r="I2818" s="273">
        <v>13373</v>
      </c>
      <c r="J2818" s="273">
        <v>16</v>
      </c>
      <c r="K2818" s="273">
        <v>1044</v>
      </c>
      <c r="L2818" s="273" t="s">
        <v>66</v>
      </c>
      <c r="M2818" s="273">
        <v>122.97911999999999</v>
      </c>
      <c r="N2818" s="273" t="s">
        <v>67</v>
      </c>
      <c r="P2818" s="273" t="s">
        <v>92</v>
      </c>
      <c r="Q2818" s="273" t="s">
        <v>69</v>
      </c>
      <c r="R2818" s="273" t="s">
        <v>70</v>
      </c>
      <c r="S2818" s="273" t="s">
        <v>93</v>
      </c>
      <c r="T2818" s="273" t="s">
        <v>94</v>
      </c>
      <c r="U2818" s="273" t="s">
        <v>73</v>
      </c>
      <c r="V2818" s="273" t="s">
        <v>95</v>
      </c>
      <c r="W2818" s="273">
        <v>245123</v>
      </c>
      <c r="X2818" s="273" t="s">
        <v>83</v>
      </c>
      <c r="Y2818" s="273" t="s">
        <v>287</v>
      </c>
      <c r="Z2818" s="273" t="s">
        <v>518</v>
      </c>
      <c r="AA2818" s="273" t="s">
        <v>536</v>
      </c>
      <c r="AB2818" s="274">
        <v>45108</v>
      </c>
      <c r="AC2818" s="273">
        <v>15104</v>
      </c>
      <c r="AD2818" s="273">
        <v>846</v>
      </c>
      <c r="AK2818" s="273">
        <v>334530</v>
      </c>
      <c r="BV2818" s="336" t="s">
        <v>64</v>
      </c>
      <c r="BW2818" s="337" t="s">
        <v>75</v>
      </c>
      <c r="BX2818" s="337" t="s">
        <v>308</v>
      </c>
      <c r="BY2818" s="337" t="s">
        <v>338</v>
      </c>
      <c r="BZ2818" s="337" t="s">
        <v>110</v>
      </c>
      <c r="CA2818" s="337" t="s">
        <v>111</v>
      </c>
      <c r="CB2818" s="337" t="s">
        <v>117</v>
      </c>
      <c r="CC2818" s="337" t="s">
        <v>118</v>
      </c>
      <c r="CD2818" s="338">
        <v>5</v>
      </c>
      <c r="CE2818" s="335">
        <v>44927</v>
      </c>
      <c r="CF2818" s="337"/>
      <c r="CG2818" s="337"/>
      <c r="CH2818" s="337"/>
      <c r="CI2818" s="337" t="s">
        <v>104</v>
      </c>
      <c r="CJ2818" s="337"/>
      <c r="CK2818" s="337"/>
      <c r="CL2818" s="337"/>
      <c r="CM2818" s="337" t="s">
        <v>73</v>
      </c>
      <c r="CN2818" s="337">
        <v>3</v>
      </c>
    </row>
    <row r="2819" spans="4:92">
      <c r="D2819" s="273" t="s">
        <v>83</v>
      </c>
      <c r="E2819" s="273" t="s">
        <v>63</v>
      </c>
      <c r="F2819" s="273" t="s">
        <v>172</v>
      </c>
      <c r="G2819" s="273" t="s">
        <v>211</v>
      </c>
      <c r="H2819" s="274">
        <v>45139</v>
      </c>
      <c r="I2819" s="273">
        <v>13373</v>
      </c>
      <c r="J2819" s="273">
        <v>16</v>
      </c>
      <c r="K2819" s="273">
        <v>0</v>
      </c>
      <c r="L2819" s="273" t="s">
        <v>66</v>
      </c>
      <c r="N2819" s="273" t="s">
        <v>107</v>
      </c>
      <c r="W2819" s="273">
        <v>245072</v>
      </c>
      <c r="X2819" s="273" t="s">
        <v>83</v>
      </c>
      <c r="Y2819" s="273" t="s">
        <v>287</v>
      </c>
      <c r="Z2819" s="273" t="s">
        <v>518</v>
      </c>
      <c r="AA2819" s="273" t="s">
        <v>536</v>
      </c>
      <c r="AB2819" s="274">
        <v>45108</v>
      </c>
      <c r="AC2819" s="273">
        <v>15695</v>
      </c>
      <c r="AD2819" s="273">
        <v>846</v>
      </c>
      <c r="AK2819" s="273">
        <v>334553</v>
      </c>
      <c r="BV2819" s="279" t="s">
        <v>64</v>
      </c>
      <c r="BW2819" s="280" t="s">
        <v>75</v>
      </c>
      <c r="BX2819" s="280" t="s">
        <v>308</v>
      </c>
      <c r="BY2819" s="280" t="s">
        <v>338</v>
      </c>
      <c r="BZ2819" s="280" t="s">
        <v>86</v>
      </c>
      <c r="CA2819" s="280" t="s">
        <v>87</v>
      </c>
      <c r="CB2819" s="280" t="s">
        <v>101</v>
      </c>
      <c r="CC2819" s="280" t="s">
        <v>102</v>
      </c>
      <c r="CD2819" s="281">
        <v>4</v>
      </c>
      <c r="CE2819" s="277">
        <v>44927</v>
      </c>
      <c r="CF2819" s="280">
        <v>840</v>
      </c>
      <c r="CG2819" s="280" t="s">
        <v>1495</v>
      </c>
      <c r="CH2819" s="280">
        <v>120.75</v>
      </c>
      <c r="CI2819" s="280" t="s">
        <v>104</v>
      </c>
      <c r="CJ2819" s="280"/>
      <c r="CK2819" s="280"/>
      <c r="CL2819" s="280"/>
      <c r="CM2819" s="280" t="s">
        <v>73</v>
      </c>
      <c r="CN2819" s="280">
        <v>3</v>
      </c>
    </row>
    <row r="2820" spans="4:92">
      <c r="D2820" s="273" t="s">
        <v>83</v>
      </c>
      <c r="E2820" s="273" t="s">
        <v>63</v>
      </c>
      <c r="F2820" s="273" t="s">
        <v>172</v>
      </c>
      <c r="G2820" s="273" t="s">
        <v>211</v>
      </c>
      <c r="H2820" s="274">
        <v>45139</v>
      </c>
      <c r="I2820" s="273">
        <v>13373</v>
      </c>
      <c r="J2820" s="273">
        <v>16</v>
      </c>
      <c r="K2820" s="273">
        <v>2667</v>
      </c>
      <c r="L2820" s="273" t="s">
        <v>66</v>
      </c>
      <c r="M2820" s="273">
        <v>2367.24224</v>
      </c>
      <c r="N2820" s="273" t="s">
        <v>115</v>
      </c>
      <c r="W2820" s="273">
        <v>245071</v>
      </c>
      <c r="X2820" s="273" t="s">
        <v>83</v>
      </c>
      <c r="Y2820" s="273" t="s">
        <v>287</v>
      </c>
      <c r="Z2820" s="273" t="s">
        <v>518</v>
      </c>
      <c r="AA2820" s="273" t="s">
        <v>536</v>
      </c>
      <c r="AB2820" s="274">
        <v>45200</v>
      </c>
      <c r="AC2820" s="273">
        <v>15250</v>
      </c>
      <c r="AD2820" s="273">
        <v>846</v>
      </c>
      <c r="AK2820" s="273">
        <v>334541</v>
      </c>
      <c r="BV2820" s="336" t="s">
        <v>64</v>
      </c>
      <c r="BW2820" s="337" t="s">
        <v>75</v>
      </c>
      <c r="BX2820" s="337" t="s">
        <v>308</v>
      </c>
      <c r="BY2820" s="337" t="s">
        <v>338</v>
      </c>
      <c r="BZ2820" s="337" t="s">
        <v>110</v>
      </c>
      <c r="CA2820" s="337" t="s">
        <v>111</v>
      </c>
      <c r="CB2820" s="337" t="s">
        <v>112</v>
      </c>
      <c r="CC2820" s="337" t="s">
        <v>113</v>
      </c>
      <c r="CD2820" s="338">
        <v>4</v>
      </c>
      <c r="CE2820" s="335">
        <v>44927</v>
      </c>
      <c r="CF2820" s="337"/>
      <c r="CG2820" s="337"/>
      <c r="CH2820" s="337"/>
      <c r="CI2820" s="337" t="s">
        <v>80</v>
      </c>
      <c r="CJ2820" s="337"/>
      <c r="CK2820" s="337"/>
      <c r="CL2820" s="337"/>
      <c r="CM2820" s="337" t="s">
        <v>73</v>
      </c>
      <c r="CN2820" s="337">
        <v>3</v>
      </c>
    </row>
    <row r="2821" spans="4:92">
      <c r="D2821" s="273" t="s">
        <v>83</v>
      </c>
      <c r="E2821" s="273" t="s">
        <v>63</v>
      </c>
      <c r="F2821" s="273" t="s">
        <v>172</v>
      </c>
      <c r="G2821" s="273" t="s">
        <v>211</v>
      </c>
      <c r="H2821" s="274">
        <v>45170</v>
      </c>
      <c r="I2821" s="273">
        <v>13700</v>
      </c>
      <c r="J2821" s="273">
        <v>16</v>
      </c>
      <c r="K2821" s="273">
        <v>980</v>
      </c>
      <c r="L2821" s="273" t="s">
        <v>66</v>
      </c>
      <c r="M2821" s="273">
        <v>126.39792</v>
      </c>
      <c r="N2821" s="273" t="s">
        <v>67</v>
      </c>
      <c r="P2821" s="273" t="s">
        <v>92</v>
      </c>
      <c r="Q2821" s="273" t="s">
        <v>69</v>
      </c>
      <c r="R2821" s="273" t="s">
        <v>70</v>
      </c>
      <c r="S2821" s="273" t="s">
        <v>834</v>
      </c>
      <c r="T2821" s="273" t="s">
        <v>835</v>
      </c>
      <c r="U2821" s="273" t="s">
        <v>73</v>
      </c>
      <c r="V2821" s="273" t="s">
        <v>836</v>
      </c>
      <c r="W2821" s="273">
        <v>247032</v>
      </c>
      <c r="X2821" s="273" t="s">
        <v>83</v>
      </c>
      <c r="Y2821" s="273" t="s">
        <v>287</v>
      </c>
      <c r="Z2821" s="273" t="s">
        <v>830</v>
      </c>
      <c r="AA2821" s="273" t="s">
        <v>831</v>
      </c>
      <c r="AB2821" s="274">
        <v>44927</v>
      </c>
      <c r="AC2821" s="273">
        <v>14795</v>
      </c>
      <c r="AD2821" s="273">
        <v>805</v>
      </c>
      <c r="AK2821" s="273">
        <v>277715</v>
      </c>
      <c r="BV2821" s="279" t="s">
        <v>64</v>
      </c>
      <c r="BW2821" s="280" t="s">
        <v>75</v>
      </c>
      <c r="BX2821" s="280" t="s">
        <v>308</v>
      </c>
      <c r="BY2821" s="280" t="s">
        <v>338</v>
      </c>
      <c r="BZ2821" s="280" t="s">
        <v>86</v>
      </c>
      <c r="CA2821" s="280" t="s">
        <v>87</v>
      </c>
      <c r="CB2821" s="280" t="s">
        <v>88</v>
      </c>
      <c r="CC2821" s="280" t="s">
        <v>89</v>
      </c>
      <c r="CD2821" s="281">
        <v>3</v>
      </c>
      <c r="CE2821" s="277">
        <v>44927</v>
      </c>
      <c r="CF2821" s="280">
        <v>214</v>
      </c>
      <c r="CG2821" s="280" t="s">
        <v>90</v>
      </c>
      <c r="CH2821" s="280">
        <v>214</v>
      </c>
      <c r="CI2821" s="280" t="s">
        <v>80</v>
      </c>
      <c r="CJ2821" s="280"/>
      <c r="CK2821" s="280"/>
      <c r="CL2821" s="280"/>
      <c r="CM2821" s="280" t="s">
        <v>73</v>
      </c>
      <c r="CN2821" s="280">
        <v>3</v>
      </c>
    </row>
    <row r="2822" spans="4:92">
      <c r="D2822" s="273" t="s">
        <v>83</v>
      </c>
      <c r="E2822" s="273" t="s">
        <v>63</v>
      </c>
      <c r="F2822" s="273" t="s">
        <v>228</v>
      </c>
      <c r="G2822" s="273" t="s">
        <v>237</v>
      </c>
      <c r="H2822" s="274">
        <v>45200</v>
      </c>
      <c r="I2822" s="273">
        <v>14042</v>
      </c>
      <c r="J2822" s="273">
        <v>19</v>
      </c>
      <c r="K2822" s="273">
        <v>11000</v>
      </c>
      <c r="L2822" s="273" t="s">
        <v>66</v>
      </c>
      <c r="M2822" s="273">
        <v>0</v>
      </c>
      <c r="N2822" s="273" t="s">
        <v>1010</v>
      </c>
      <c r="O2822" s="273">
        <v>0</v>
      </c>
      <c r="P2822" s="273" t="s">
        <v>1011</v>
      </c>
      <c r="Q2822" s="273" t="s">
        <v>69</v>
      </c>
      <c r="R2822" s="273" t="s">
        <v>1013</v>
      </c>
      <c r="S2822" s="273" t="s">
        <v>1298</v>
      </c>
      <c r="U2822" s="273" t="s">
        <v>73</v>
      </c>
      <c r="V2822" s="273" t="s">
        <v>1859</v>
      </c>
      <c r="W2822" s="273">
        <v>262954</v>
      </c>
      <c r="X2822" s="273" t="s">
        <v>83</v>
      </c>
      <c r="Y2822" s="273" t="s">
        <v>287</v>
      </c>
      <c r="Z2822" s="273" t="s">
        <v>830</v>
      </c>
      <c r="AA2822" s="273" t="s">
        <v>831</v>
      </c>
      <c r="AB2822" s="274">
        <v>44927</v>
      </c>
      <c r="AC2822" s="273">
        <v>15379</v>
      </c>
      <c r="AD2822" s="273">
        <v>805</v>
      </c>
      <c r="AK2822" s="273">
        <v>283933</v>
      </c>
      <c r="BV2822" s="336" t="s">
        <v>64</v>
      </c>
      <c r="BW2822" s="337" t="s">
        <v>75</v>
      </c>
      <c r="BX2822" s="337" t="s">
        <v>308</v>
      </c>
      <c r="BY2822" s="337" t="s">
        <v>338</v>
      </c>
      <c r="BZ2822" s="337" t="s">
        <v>86</v>
      </c>
      <c r="CA2822" s="337" t="s">
        <v>87</v>
      </c>
      <c r="CB2822" s="337" t="s">
        <v>88</v>
      </c>
      <c r="CC2822" s="337" t="s">
        <v>89</v>
      </c>
      <c r="CD2822" s="338">
        <v>3</v>
      </c>
      <c r="CE2822" s="335">
        <v>44958</v>
      </c>
      <c r="CF2822" s="337">
        <v>181</v>
      </c>
      <c r="CG2822" s="337" t="s">
        <v>90</v>
      </c>
      <c r="CH2822" s="337">
        <v>181</v>
      </c>
      <c r="CI2822" s="337" t="s">
        <v>80</v>
      </c>
      <c r="CJ2822" s="337"/>
      <c r="CK2822" s="337"/>
      <c r="CL2822" s="337"/>
      <c r="CM2822" s="337" t="s">
        <v>73</v>
      </c>
      <c r="CN2822" s="337">
        <v>3</v>
      </c>
    </row>
    <row r="2823" spans="4:92">
      <c r="D2823" s="273" t="s">
        <v>83</v>
      </c>
      <c r="E2823" s="273" t="s">
        <v>63</v>
      </c>
      <c r="F2823" s="273" t="s">
        <v>228</v>
      </c>
      <c r="G2823" s="273" t="s">
        <v>237</v>
      </c>
      <c r="H2823" s="274">
        <v>45200</v>
      </c>
      <c r="I2823" s="273">
        <v>14042</v>
      </c>
      <c r="J2823" s="273">
        <v>19</v>
      </c>
      <c r="K2823" s="273">
        <v>61053</v>
      </c>
      <c r="L2823" s="273" t="s">
        <v>66</v>
      </c>
      <c r="M2823" s="273">
        <v>7874.0173599999998</v>
      </c>
      <c r="N2823" s="273" t="s">
        <v>67</v>
      </c>
      <c r="P2823" s="273" t="s">
        <v>92</v>
      </c>
      <c r="Q2823" s="273" t="s">
        <v>69</v>
      </c>
      <c r="R2823" s="273" t="s">
        <v>1013</v>
      </c>
      <c r="S2823" s="273" t="s">
        <v>834</v>
      </c>
      <c r="T2823" s="273" t="s">
        <v>835</v>
      </c>
      <c r="U2823" s="273" t="s">
        <v>73</v>
      </c>
      <c r="V2823" s="273" t="s">
        <v>836</v>
      </c>
      <c r="W2823" s="273">
        <v>262970</v>
      </c>
      <c r="X2823" s="273" t="s">
        <v>83</v>
      </c>
      <c r="Y2823" s="273" t="s">
        <v>287</v>
      </c>
      <c r="Z2823" s="273" t="s">
        <v>830</v>
      </c>
      <c r="AA2823" s="273" t="s">
        <v>831</v>
      </c>
      <c r="AB2823" s="274">
        <v>44927</v>
      </c>
      <c r="AC2823" s="273">
        <v>15379</v>
      </c>
      <c r="AD2823" s="273">
        <v>805</v>
      </c>
      <c r="AK2823" s="273">
        <v>325289</v>
      </c>
      <c r="BV2823" s="279" t="s">
        <v>64</v>
      </c>
      <c r="BW2823" s="280" t="s">
        <v>75</v>
      </c>
      <c r="BX2823" s="280" t="s">
        <v>308</v>
      </c>
      <c r="BY2823" s="280" t="s">
        <v>338</v>
      </c>
      <c r="BZ2823" s="280" t="s">
        <v>110</v>
      </c>
      <c r="CA2823" s="280" t="s">
        <v>111</v>
      </c>
      <c r="CB2823" s="280" t="s">
        <v>112</v>
      </c>
      <c r="CC2823" s="280" t="s">
        <v>113</v>
      </c>
      <c r="CD2823" s="281">
        <v>4</v>
      </c>
      <c r="CE2823" s="277">
        <v>44958</v>
      </c>
      <c r="CF2823" s="280"/>
      <c r="CG2823" s="280"/>
      <c r="CH2823" s="280"/>
      <c r="CI2823" s="280" t="s">
        <v>80</v>
      </c>
      <c r="CJ2823" s="280"/>
      <c r="CK2823" s="280"/>
      <c r="CL2823" s="280"/>
      <c r="CM2823" s="280" t="s">
        <v>73</v>
      </c>
      <c r="CN2823" s="280">
        <v>3</v>
      </c>
    </row>
    <row r="2824" spans="4:92">
      <c r="D2824" s="273" t="s">
        <v>83</v>
      </c>
      <c r="E2824" s="273" t="s">
        <v>63</v>
      </c>
      <c r="F2824" s="273" t="s">
        <v>228</v>
      </c>
      <c r="G2824" s="273" t="s">
        <v>237</v>
      </c>
      <c r="H2824" s="274">
        <v>45200</v>
      </c>
      <c r="I2824" s="273">
        <v>14042</v>
      </c>
      <c r="J2824" s="273">
        <v>19</v>
      </c>
      <c r="K2824" s="273">
        <v>109267</v>
      </c>
      <c r="L2824" s="273" t="s">
        <v>66</v>
      </c>
      <c r="M2824" s="273">
        <v>19299.84232</v>
      </c>
      <c r="N2824" s="273" t="s">
        <v>67</v>
      </c>
      <c r="P2824" s="273" t="s">
        <v>1011</v>
      </c>
      <c r="Q2824" s="273" t="s">
        <v>69</v>
      </c>
      <c r="R2824" s="273" t="s">
        <v>1013</v>
      </c>
      <c r="S2824" s="273" t="s">
        <v>1041</v>
      </c>
      <c r="T2824" s="273" t="s">
        <v>1042</v>
      </c>
      <c r="U2824" s="273" t="s">
        <v>73</v>
      </c>
      <c r="V2824" s="273" t="s">
        <v>1043</v>
      </c>
      <c r="W2824" s="273">
        <v>262987</v>
      </c>
      <c r="X2824" s="273" t="s">
        <v>83</v>
      </c>
      <c r="Y2824" s="273" t="s">
        <v>287</v>
      </c>
      <c r="Z2824" s="273" t="s">
        <v>830</v>
      </c>
      <c r="AA2824" s="273" t="s">
        <v>831</v>
      </c>
      <c r="AB2824" s="274">
        <v>44927</v>
      </c>
      <c r="AC2824" s="273">
        <v>15529</v>
      </c>
      <c r="AD2824" s="273">
        <v>805</v>
      </c>
      <c r="AK2824" s="273">
        <v>284770</v>
      </c>
      <c r="BV2824" s="336" t="s">
        <v>64</v>
      </c>
      <c r="BW2824" s="337" t="s">
        <v>75</v>
      </c>
      <c r="BX2824" s="337" t="s">
        <v>308</v>
      </c>
      <c r="BY2824" s="337" t="s">
        <v>338</v>
      </c>
      <c r="BZ2824" s="337" t="s">
        <v>86</v>
      </c>
      <c r="CA2824" s="337" t="s">
        <v>87</v>
      </c>
      <c r="CB2824" s="337" t="s">
        <v>101</v>
      </c>
      <c r="CC2824" s="337" t="s">
        <v>102</v>
      </c>
      <c r="CD2824" s="338">
        <v>4</v>
      </c>
      <c r="CE2824" s="335">
        <v>44958</v>
      </c>
      <c r="CF2824" s="337">
        <v>708</v>
      </c>
      <c r="CG2824" s="337" t="s">
        <v>1495</v>
      </c>
      <c r="CH2824" s="337">
        <v>101.77500000000001</v>
      </c>
      <c r="CI2824" s="337" t="s">
        <v>104</v>
      </c>
      <c r="CJ2824" s="337"/>
      <c r="CK2824" s="337"/>
      <c r="CL2824" s="337"/>
      <c r="CM2824" s="337" t="s">
        <v>73</v>
      </c>
      <c r="CN2824" s="337">
        <v>3</v>
      </c>
    </row>
    <row r="2825" spans="4:92">
      <c r="D2825" s="273" t="s">
        <v>83</v>
      </c>
      <c r="E2825" s="273" t="s">
        <v>63</v>
      </c>
      <c r="F2825" s="273" t="s">
        <v>228</v>
      </c>
      <c r="G2825" s="273" t="s">
        <v>237</v>
      </c>
      <c r="H2825" s="274">
        <v>45200</v>
      </c>
      <c r="I2825" s="273">
        <v>14042</v>
      </c>
      <c r="J2825" s="273">
        <v>19</v>
      </c>
      <c r="K2825" s="273">
        <v>207840</v>
      </c>
      <c r="L2825" s="273" t="s">
        <v>66</v>
      </c>
      <c r="M2825" s="273">
        <v>29275.216960000002</v>
      </c>
      <c r="N2825" s="273" t="s">
        <v>67</v>
      </c>
      <c r="P2825" s="273" t="s">
        <v>68</v>
      </c>
      <c r="Q2825" s="273" t="s">
        <v>69</v>
      </c>
      <c r="R2825" s="273" t="s">
        <v>1013</v>
      </c>
      <c r="S2825" s="273" t="s">
        <v>71</v>
      </c>
      <c r="T2825" s="273" t="s">
        <v>72</v>
      </c>
      <c r="U2825" s="273" t="s">
        <v>73</v>
      </c>
      <c r="V2825" s="273" t="s">
        <v>74</v>
      </c>
      <c r="W2825" s="273">
        <v>263004</v>
      </c>
      <c r="X2825" s="273" t="s">
        <v>83</v>
      </c>
      <c r="Y2825" s="273" t="s">
        <v>287</v>
      </c>
      <c r="Z2825" s="273" t="s">
        <v>830</v>
      </c>
      <c r="AA2825" s="273" t="s">
        <v>831</v>
      </c>
      <c r="AB2825" s="274">
        <v>44927</v>
      </c>
      <c r="AC2825" s="273">
        <v>16506</v>
      </c>
      <c r="AD2825" s="273">
        <v>805</v>
      </c>
      <c r="AK2825" s="273">
        <v>305988</v>
      </c>
      <c r="BV2825" s="279" t="s">
        <v>64</v>
      </c>
      <c r="BW2825" s="280" t="s">
        <v>75</v>
      </c>
      <c r="BX2825" s="280" t="s">
        <v>308</v>
      </c>
      <c r="BY2825" s="280" t="s">
        <v>338</v>
      </c>
      <c r="BZ2825" s="280" t="s">
        <v>110</v>
      </c>
      <c r="CA2825" s="280" t="s">
        <v>111</v>
      </c>
      <c r="CB2825" s="280" t="s">
        <v>117</v>
      </c>
      <c r="CC2825" s="280" t="s">
        <v>118</v>
      </c>
      <c r="CD2825" s="281">
        <v>5</v>
      </c>
      <c r="CE2825" s="277">
        <v>44958</v>
      </c>
      <c r="CF2825" s="280"/>
      <c r="CG2825" s="280"/>
      <c r="CH2825" s="280"/>
      <c r="CI2825" s="280" t="s">
        <v>104</v>
      </c>
      <c r="CJ2825" s="280"/>
      <c r="CK2825" s="280"/>
      <c r="CL2825" s="280"/>
      <c r="CM2825" s="280" t="s">
        <v>73</v>
      </c>
      <c r="CN2825" s="280">
        <v>3</v>
      </c>
    </row>
    <row r="2826" spans="4:92">
      <c r="D2826" s="273" t="s">
        <v>83</v>
      </c>
      <c r="E2826" s="273" t="s">
        <v>63</v>
      </c>
      <c r="F2826" s="273" t="s">
        <v>228</v>
      </c>
      <c r="G2826" s="273" t="s">
        <v>237</v>
      </c>
      <c r="H2826" s="274">
        <v>45200</v>
      </c>
      <c r="I2826" s="273">
        <v>14042</v>
      </c>
      <c r="J2826" s="273">
        <v>19</v>
      </c>
      <c r="K2826" s="273">
        <v>26014</v>
      </c>
      <c r="L2826" s="273" t="s">
        <v>66</v>
      </c>
      <c r="M2826" s="273">
        <v>3064.7425600000001</v>
      </c>
      <c r="N2826" s="273" t="s">
        <v>67</v>
      </c>
      <c r="P2826" s="273" t="s">
        <v>92</v>
      </c>
      <c r="Q2826" s="273" t="s">
        <v>69</v>
      </c>
      <c r="R2826" s="273" t="s">
        <v>70</v>
      </c>
      <c r="S2826" s="273" t="s">
        <v>93</v>
      </c>
      <c r="T2826" s="273" t="s">
        <v>94</v>
      </c>
      <c r="U2826" s="273" t="s">
        <v>73</v>
      </c>
      <c r="V2826" s="273" t="s">
        <v>95</v>
      </c>
      <c r="W2826" s="273">
        <v>263021</v>
      </c>
      <c r="X2826" s="273" t="s">
        <v>83</v>
      </c>
      <c r="Y2826" s="273" t="s">
        <v>287</v>
      </c>
      <c r="Z2826" s="273" t="s">
        <v>830</v>
      </c>
      <c r="AA2826" s="273" t="s">
        <v>831</v>
      </c>
      <c r="AB2826" s="274">
        <v>44927</v>
      </c>
      <c r="AC2826" s="273">
        <v>16507</v>
      </c>
      <c r="AD2826" s="273">
        <v>805</v>
      </c>
      <c r="AE2826" s="273">
        <v>3.484</v>
      </c>
      <c r="AF2826" s="273" t="s">
        <v>90</v>
      </c>
      <c r="AG2826" s="273" t="s">
        <v>636</v>
      </c>
      <c r="AH2826" s="273" t="s">
        <v>1888</v>
      </c>
      <c r="AI2826" s="273" t="s">
        <v>123</v>
      </c>
      <c r="AJ2826" s="273" t="s">
        <v>124</v>
      </c>
      <c r="AK2826" s="273">
        <v>306004</v>
      </c>
      <c r="BV2826" s="336" t="s">
        <v>64</v>
      </c>
      <c r="BW2826" s="337" t="s">
        <v>75</v>
      </c>
      <c r="BX2826" s="337" t="s">
        <v>308</v>
      </c>
      <c r="BY2826" s="337" t="s">
        <v>338</v>
      </c>
      <c r="BZ2826" s="337" t="s">
        <v>126</v>
      </c>
      <c r="CA2826" s="337" t="s">
        <v>127</v>
      </c>
      <c r="CB2826" s="337" t="s">
        <v>128</v>
      </c>
      <c r="CC2826" s="337" t="s">
        <v>129</v>
      </c>
      <c r="CD2826" s="338">
        <v>6</v>
      </c>
      <c r="CE2826" s="335">
        <v>44958</v>
      </c>
      <c r="CF2826" s="337"/>
      <c r="CG2826" s="337"/>
      <c r="CH2826" s="337"/>
      <c r="CI2826" s="337" t="s">
        <v>80</v>
      </c>
      <c r="CJ2826" s="337"/>
      <c r="CK2826" s="337"/>
      <c r="CL2826" s="337"/>
      <c r="CM2826" s="337" t="s">
        <v>73</v>
      </c>
      <c r="CN2826" s="337">
        <v>3</v>
      </c>
    </row>
    <row r="2827" spans="4:92">
      <c r="D2827" s="273" t="s">
        <v>83</v>
      </c>
      <c r="E2827" s="273" t="s">
        <v>63</v>
      </c>
      <c r="F2827" s="273" t="s">
        <v>228</v>
      </c>
      <c r="G2827" s="273" t="s">
        <v>237</v>
      </c>
      <c r="H2827" s="274">
        <v>45200</v>
      </c>
      <c r="I2827" s="273">
        <v>14042</v>
      </c>
      <c r="J2827" s="273">
        <v>19</v>
      </c>
      <c r="K2827" s="273">
        <v>0</v>
      </c>
      <c r="L2827" s="273" t="s">
        <v>66</v>
      </c>
      <c r="N2827" s="273" t="s">
        <v>107</v>
      </c>
      <c r="W2827" s="273">
        <v>262953</v>
      </c>
      <c r="X2827" s="273" t="s">
        <v>83</v>
      </c>
      <c r="Y2827" s="273" t="s">
        <v>287</v>
      </c>
      <c r="Z2827" s="273" t="s">
        <v>830</v>
      </c>
      <c r="AA2827" s="273" t="s">
        <v>831</v>
      </c>
      <c r="AB2827" s="274">
        <v>44927</v>
      </c>
      <c r="AC2827" s="273">
        <v>16507</v>
      </c>
      <c r="AD2827" s="273">
        <v>805</v>
      </c>
      <c r="AE2827" s="273">
        <v>0.86</v>
      </c>
      <c r="AF2827" s="273" t="s">
        <v>90</v>
      </c>
      <c r="AG2827" s="273" t="s">
        <v>703</v>
      </c>
      <c r="AH2827" s="273" t="s">
        <v>1889</v>
      </c>
      <c r="AI2827" s="273" t="s">
        <v>123</v>
      </c>
      <c r="AJ2827" s="273" t="s">
        <v>124</v>
      </c>
      <c r="AK2827" s="273">
        <v>325440</v>
      </c>
      <c r="BV2827" s="279" t="s">
        <v>64</v>
      </c>
      <c r="BW2827" s="280" t="s">
        <v>75</v>
      </c>
      <c r="BX2827" s="280" t="s">
        <v>308</v>
      </c>
      <c r="BY2827" s="280" t="s">
        <v>308</v>
      </c>
      <c r="BZ2827" s="280" t="s">
        <v>204</v>
      </c>
      <c r="CA2827" s="280" t="s">
        <v>205</v>
      </c>
      <c r="CB2827" s="280" t="s">
        <v>206</v>
      </c>
      <c r="CC2827" s="280" t="s">
        <v>207</v>
      </c>
      <c r="CD2827" s="281">
        <v>0</v>
      </c>
      <c r="CE2827" s="277">
        <v>45170</v>
      </c>
      <c r="CF2827" s="280"/>
      <c r="CG2827" s="280" t="s">
        <v>181</v>
      </c>
      <c r="CH2827" s="280"/>
      <c r="CI2827" s="280" t="s">
        <v>208</v>
      </c>
      <c r="CJ2827" s="280" t="s">
        <v>209</v>
      </c>
      <c r="CK2827" s="280"/>
      <c r="CL2827" s="280"/>
      <c r="CM2827" s="280" t="s">
        <v>73</v>
      </c>
      <c r="CN2827" s="280">
        <v>3</v>
      </c>
    </row>
    <row r="2828" spans="4:92">
      <c r="D2828" s="273" t="s">
        <v>83</v>
      </c>
      <c r="E2828" s="273" t="s">
        <v>63</v>
      </c>
      <c r="F2828" s="273" t="s">
        <v>228</v>
      </c>
      <c r="G2828" s="273" t="s">
        <v>237</v>
      </c>
      <c r="H2828" s="274">
        <v>45200</v>
      </c>
      <c r="I2828" s="273">
        <v>14042</v>
      </c>
      <c r="J2828" s="273">
        <v>19</v>
      </c>
      <c r="K2828" s="273">
        <v>31482</v>
      </c>
      <c r="L2828" s="273" t="s">
        <v>66</v>
      </c>
      <c r="M2828" s="273">
        <v>1398.6148000000001</v>
      </c>
      <c r="N2828" s="273" t="s">
        <v>115</v>
      </c>
      <c r="W2828" s="273">
        <v>262952</v>
      </c>
      <c r="X2828" s="273" t="s">
        <v>83</v>
      </c>
      <c r="Y2828" s="273" t="s">
        <v>287</v>
      </c>
      <c r="Z2828" s="273" t="s">
        <v>830</v>
      </c>
      <c r="AA2828" s="273" t="s">
        <v>831</v>
      </c>
      <c r="AB2828" s="274">
        <v>44927</v>
      </c>
      <c r="AC2828" s="273">
        <v>16507</v>
      </c>
      <c r="AD2828" s="273">
        <v>805</v>
      </c>
      <c r="AE2828" s="273">
        <v>0.60399999999999998</v>
      </c>
      <c r="AF2828" s="273" t="s">
        <v>90</v>
      </c>
      <c r="AG2828" s="273" t="s">
        <v>710</v>
      </c>
      <c r="AH2828" s="273" t="s">
        <v>1890</v>
      </c>
      <c r="AI2828" s="273" t="s">
        <v>123</v>
      </c>
      <c r="AJ2828" s="273" t="s">
        <v>124</v>
      </c>
      <c r="AK2828" s="273">
        <v>325445</v>
      </c>
      <c r="BV2828" s="336" t="s">
        <v>64</v>
      </c>
      <c r="BW2828" s="337" t="s">
        <v>75</v>
      </c>
      <c r="BX2828" s="337" t="s">
        <v>308</v>
      </c>
      <c r="BY2828" s="337" t="s">
        <v>308</v>
      </c>
      <c r="BZ2828" s="337" t="s">
        <v>204</v>
      </c>
      <c r="CA2828" s="337" t="s">
        <v>205</v>
      </c>
      <c r="CB2828" s="337" t="s">
        <v>206</v>
      </c>
      <c r="CC2828" s="337" t="s">
        <v>207</v>
      </c>
      <c r="CD2828" s="338">
        <v>0</v>
      </c>
      <c r="CE2828" s="335">
        <v>45170</v>
      </c>
      <c r="CF2828" s="337"/>
      <c r="CG2828" s="337" t="s">
        <v>181</v>
      </c>
      <c r="CH2828" s="337"/>
      <c r="CI2828" s="337" t="s">
        <v>208</v>
      </c>
      <c r="CJ2828" s="337" t="s">
        <v>209</v>
      </c>
      <c r="CK2828" s="337"/>
      <c r="CL2828" s="337"/>
      <c r="CM2828" s="337" t="s">
        <v>73</v>
      </c>
      <c r="CN2828" s="337">
        <v>3</v>
      </c>
    </row>
    <row r="2829" spans="4:92">
      <c r="D2829" s="273" t="s">
        <v>83</v>
      </c>
      <c r="E2829" s="273" t="s">
        <v>63</v>
      </c>
      <c r="F2829" s="273" t="s">
        <v>228</v>
      </c>
      <c r="G2829" s="273" t="s">
        <v>237</v>
      </c>
      <c r="H2829" s="274">
        <v>45231</v>
      </c>
      <c r="I2829" s="273">
        <v>14410</v>
      </c>
      <c r="J2829" s="273">
        <v>19</v>
      </c>
      <c r="K2829" s="273">
        <v>11054</v>
      </c>
      <c r="L2829" s="273" t="s">
        <v>66</v>
      </c>
      <c r="M2829" s="273">
        <v>0</v>
      </c>
      <c r="N2829" s="273" t="s">
        <v>1010</v>
      </c>
      <c r="O2829" s="273">
        <v>0</v>
      </c>
      <c r="P2829" s="273" t="s">
        <v>1011</v>
      </c>
      <c r="Q2829" s="273" t="s">
        <v>69</v>
      </c>
      <c r="R2829" s="273" t="s">
        <v>1013</v>
      </c>
      <c r="S2829" s="273" t="s">
        <v>1298</v>
      </c>
      <c r="U2829" s="273" t="s">
        <v>73</v>
      </c>
      <c r="V2829" s="273" t="s">
        <v>1859</v>
      </c>
      <c r="W2829" s="273">
        <v>291201</v>
      </c>
      <c r="X2829" s="273" t="s">
        <v>83</v>
      </c>
      <c r="Y2829" s="273" t="s">
        <v>287</v>
      </c>
      <c r="Z2829" s="273" t="s">
        <v>830</v>
      </c>
      <c r="AA2829" s="273" t="s">
        <v>831</v>
      </c>
      <c r="AB2829" s="274">
        <v>45017</v>
      </c>
      <c r="AC2829" s="273">
        <v>14941</v>
      </c>
      <c r="AD2829" s="273">
        <v>805</v>
      </c>
      <c r="AK2829" s="273">
        <v>279313</v>
      </c>
      <c r="BV2829" s="279" t="s">
        <v>64</v>
      </c>
      <c r="BW2829" s="280" t="s">
        <v>75</v>
      </c>
      <c r="BX2829" s="280" t="s">
        <v>308</v>
      </c>
      <c r="BY2829" s="280" t="s">
        <v>308</v>
      </c>
      <c r="BZ2829" s="280" t="s">
        <v>204</v>
      </c>
      <c r="CA2829" s="280" t="s">
        <v>205</v>
      </c>
      <c r="CB2829" s="280" t="s">
        <v>206</v>
      </c>
      <c r="CC2829" s="280" t="s">
        <v>207</v>
      </c>
      <c r="CD2829" s="281">
        <v>0</v>
      </c>
      <c r="CE2829" s="277">
        <v>45170</v>
      </c>
      <c r="CF2829" s="280"/>
      <c r="CG2829" s="280" t="s">
        <v>181</v>
      </c>
      <c r="CH2829" s="280"/>
      <c r="CI2829" s="280" t="s">
        <v>208</v>
      </c>
      <c r="CJ2829" s="280" t="s">
        <v>209</v>
      </c>
      <c r="CK2829" s="280"/>
      <c r="CL2829" s="280"/>
      <c r="CM2829" s="280" t="s">
        <v>73</v>
      </c>
      <c r="CN2829" s="280">
        <v>3</v>
      </c>
    </row>
    <row r="2830" spans="4:92">
      <c r="D2830" s="273" t="s">
        <v>83</v>
      </c>
      <c r="E2830" s="273" t="s">
        <v>63</v>
      </c>
      <c r="F2830" s="273" t="s">
        <v>228</v>
      </c>
      <c r="G2830" s="273" t="s">
        <v>237</v>
      </c>
      <c r="H2830" s="274">
        <v>45231</v>
      </c>
      <c r="I2830" s="273">
        <v>14410</v>
      </c>
      <c r="J2830" s="273">
        <v>19</v>
      </c>
      <c r="K2830" s="273">
        <v>59432</v>
      </c>
      <c r="L2830" s="273" t="s">
        <v>66</v>
      </c>
      <c r="M2830" s="273">
        <v>7664.9495999999999</v>
      </c>
      <c r="N2830" s="273" t="s">
        <v>67</v>
      </c>
      <c r="P2830" s="273" t="s">
        <v>92</v>
      </c>
      <c r="Q2830" s="273" t="s">
        <v>69</v>
      </c>
      <c r="R2830" s="273" t="s">
        <v>1013</v>
      </c>
      <c r="S2830" s="273" t="s">
        <v>834</v>
      </c>
      <c r="T2830" s="273" t="s">
        <v>835</v>
      </c>
      <c r="U2830" s="273" t="s">
        <v>73</v>
      </c>
      <c r="V2830" s="273" t="s">
        <v>836</v>
      </c>
      <c r="W2830" s="273">
        <v>291217</v>
      </c>
      <c r="X2830" s="273" t="s">
        <v>83</v>
      </c>
      <c r="Y2830" s="273" t="s">
        <v>287</v>
      </c>
      <c r="Z2830" s="273" t="s">
        <v>830</v>
      </c>
      <c r="AA2830" s="273" t="s">
        <v>831</v>
      </c>
      <c r="AB2830" s="274">
        <v>45108</v>
      </c>
      <c r="AC2830" s="273">
        <v>15087</v>
      </c>
      <c r="AD2830" s="273">
        <v>805</v>
      </c>
      <c r="AK2830" s="273">
        <v>280919</v>
      </c>
      <c r="BV2830" s="336" t="s">
        <v>64</v>
      </c>
      <c r="BW2830" s="337" t="s">
        <v>75</v>
      </c>
      <c r="BX2830" s="337" t="s">
        <v>308</v>
      </c>
      <c r="BY2830" s="337" t="s">
        <v>308</v>
      </c>
      <c r="BZ2830" s="337" t="s">
        <v>86</v>
      </c>
      <c r="CA2830" s="337" t="s">
        <v>87</v>
      </c>
      <c r="CB2830" s="337" t="s">
        <v>217</v>
      </c>
      <c r="CC2830" s="337" t="s">
        <v>218</v>
      </c>
      <c r="CD2830" s="338">
        <v>2</v>
      </c>
      <c r="CE2830" s="335">
        <v>45170</v>
      </c>
      <c r="CF2830" s="337"/>
      <c r="CG2830" s="337" t="s">
        <v>181</v>
      </c>
      <c r="CH2830" s="337"/>
      <c r="CI2830" s="337" t="s">
        <v>181</v>
      </c>
      <c r="CJ2830" s="337" t="s">
        <v>1068</v>
      </c>
      <c r="CK2830" s="337"/>
      <c r="CL2830" s="337"/>
      <c r="CM2830" s="337" t="s">
        <v>73</v>
      </c>
      <c r="CN2830" s="337">
        <v>3</v>
      </c>
    </row>
    <row r="2831" spans="4:92">
      <c r="D2831" s="273" t="s">
        <v>83</v>
      </c>
      <c r="E2831" s="273" t="s">
        <v>63</v>
      </c>
      <c r="F2831" s="273" t="s">
        <v>228</v>
      </c>
      <c r="G2831" s="273" t="s">
        <v>237</v>
      </c>
      <c r="H2831" s="274">
        <v>45231</v>
      </c>
      <c r="I2831" s="273">
        <v>14410</v>
      </c>
      <c r="J2831" s="273">
        <v>19</v>
      </c>
      <c r="K2831" s="273">
        <v>128664</v>
      </c>
      <c r="L2831" s="273" t="s">
        <v>66</v>
      </c>
      <c r="M2831" s="273">
        <v>22725.96832</v>
      </c>
      <c r="N2831" s="273" t="s">
        <v>67</v>
      </c>
      <c r="P2831" s="273" t="s">
        <v>1011</v>
      </c>
      <c r="Q2831" s="273" t="s">
        <v>69</v>
      </c>
      <c r="R2831" s="273" t="s">
        <v>1013</v>
      </c>
      <c r="S2831" s="273" t="s">
        <v>1041</v>
      </c>
      <c r="T2831" s="273" t="s">
        <v>1042</v>
      </c>
      <c r="U2831" s="273" t="s">
        <v>73</v>
      </c>
      <c r="V2831" s="273" t="s">
        <v>1043</v>
      </c>
      <c r="W2831" s="273">
        <v>291234</v>
      </c>
      <c r="X2831" s="273" t="s">
        <v>83</v>
      </c>
      <c r="Y2831" s="273" t="s">
        <v>287</v>
      </c>
      <c r="Z2831" s="273" t="s">
        <v>830</v>
      </c>
      <c r="AA2831" s="273" t="s">
        <v>831</v>
      </c>
      <c r="AB2831" s="274">
        <v>45108</v>
      </c>
      <c r="AC2831" s="273">
        <v>15678</v>
      </c>
      <c r="AD2831" s="273">
        <v>805</v>
      </c>
      <c r="AK2831" s="273">
        <v>285366</v>
      </c>
      <c r="BV2831" s="279" t="s">
        <v>64</v>
      </c>
      <c r="BW2831" s="280" t="s">
        <v>75</v>
      </c>
      <c r="BX2831" s="280" t="s">
        <v>308</v>
      </c>
      <c r="BY2831" s="280" t="s">
        <v>308</v>
      </c>
      <c r="BZ2831" s="280" t="s">
        <v>86</v>
      </c>
      <c r="CA2831" s="280" t="s">
        <v>87</v>
      </c>
      <c r="CB2831" s="280" t="s">
        <v>217</v>
      </c>
      <c r="CC2831" s="280" t="s">
        <v>218</v>
      </c>
      <c r="CD2831" s="281">
        <v>2</v>
      </c>
      <c r="CE2831" s="277">
        <v>45170</v>
      </c>
      <c r="CF2831" s="280"/>
      <c r="CG2831" s="280" t="s">
        <v>181</v>
      </c>
      <c r="CH2831" s="280"/>
      <c r="CI2831" s="280" t="s">
        <v>181</v>
      </c>
      <c r="CJ2831" s="280" t="s">
        <v>1071</v>
      </c>
      <c r="CK2831" s="280"/>
      <c r="CL2831" s="280"/>
      <c r="CM2831" s="280" t="s">
        <v>73</v>
      </c>
      <c r="CN2831" s="280">
        <v>3</v>
      </c>
    </row>
    <row r="2832" spans="4:92">
      <c r="D2832" s="273" t="s">
        <v>83</v>
      </c>
      <c r="E2832" s="273" t="s">
        <v>63</v>
      </c>
      <c r="F2832" s="273" t="s">
        <v>504</v>
      </c>
      <c r="G2832" s="273" t="s">
        <v>567</v>
      </c>
      <c r="H2832" s="274">
        <v>45261</v>
      </c>
      <c r="I2832" s="273">
        <v>16972</v>
      </c>
      <c r="J2832" s="273">
        <v>687</v>
      </c>
      <c r="K2832" s="273">
        <v>58414</v>
      </c>
      <c r="L2832" s="273" t="s">
        <v>66</v>
      </c>
      <c r="M2832" s="273">
        <v>6684.0144799999998</v>
      </c>
      <c r="N2832" s="273" t="s">
        <v>115</v>
      </c>
      <c r="W2832" s="273">
        <v>320094</v>
      </c>
      <c r="X2832" s="273" t="s">
        <v>83</v>
      </c>
      <c r="Y2832" s="273" t="s">
        <v>63</v>
      </c>
      <c r="Z2832" s="273" t="s">
        <v>228</v>
      </c>
      <c r="AA2832" s="273" t="s">
        <v>237</v>
      </c>
      <c r="AB2832" s="274">
        <v>45231</v>
      </c>
      <c r="AC2832" s="273">
        <v>14411</v>
      </c>
      <c r="AD2832" s="273">
        <v>19</v>
      </c>
      <c r="AE2832" s="273">
        <v>28.734999999999999</v>
      </c>
      <c r="AF2832" s="273" t="s">
        <v>90</v>
      </c>
      <c r="AG2832" s="273" t="s">
        <v>795</v>
      </c>
      <c r="AH2832" s="273" t="s">
        <v>1354</v>
      </c>
      <c r="AI2832" s="273" t="s">
        <v>123</v>
      </c>
      <c r="AJ2832" s="273" t="s">
        <v>200</v>
      </c>
      <c r="AK2832" s="273">
        <v>286099</v>
      </c>
      <c r="BV2832" s="336" t="s">
        <v>64</v>
      </c>
      <c r="BW2832" s="337" t="s">
        <v>75</v>
      </c>
      <c r="BX2832" s="337" t="s">
        <v>308</v>
      </c>
      <c r="BY2832" s="337" t="s">
        <v>308</v>
      </c>
      <c r="BZ2832" s="337" t="s">
        <v>86</v>
      </c>
      <c r="CA2832" s="337" t="s">
        <v>87</v>
      </c>
      <c r="CB2832" s="337" t="s">
        <v>217</v>
      </c>
      <c r="CC2832" s="337" t="s">
        <v>218</v>
      </c>
      <c r="CD2832" s="338">
        <v>2</v>
      </c>
      <c r="CE2832" s="335">
        <v>45170</v>
      </c>
      <c r="CF2832" s="337"/>
      <c r="CG2832" s="337" t="s">
        <v>181</v>
      </c>
      <c r="CH2832" s="337"/>
      <c r="CI2832" s="337" t="s">
        <v>181</v>
      </c>
      <c r="CJ2832" s="337" t="s">
        <v>1075</v>
      </c>
      <c r="CK2832" s="337"/>
      <c r="CL2832" s="337"/>
      <c r="CM2832" s="337" t="s">
        <v>73</v>
      </c>
      <c r="CN2832" s="337">
        <v>3</v>
      </c>
    </row>
    <row r="2833" spans="4:92">
      <c r="D2833" s="273" t="s">
        <v>83</v>
      </c>
      <c r="E2833" s="273" t="s">
        <v>63</v>
      </c>
      <c r="F2833" s="273" t="s">
        <v>504</v>
      </c>
      <c r="G2833" s="273" t="s">
        <v>567</v>
      </c>
      <c r="H2833" s="274">
        <v>45261</v>
      </c>
      <c r="I2833" s="273">
        <v>16972</v>
      </c>
      <c r="J2833" s="273">
        <v>687</v>
      </c>
      <c r="K2833" s="273">
        <v>0</v>
      </c>
      <c r="L2833" s="273" t="s">
        <v>66</v>
      </c>
      <c r="N2833" s="273" t="s">
        <v>107</v>
      </c>
      <c r="W2833" s="273">
        <v>320095</v>
      </c>
      <c r="X2833" s="273" t="s">
        <v>83</v>
      </c>
      <c r="Y2833" s="273" t="s">
        <v>63</v>
      </c>
      <c r="Z2833" s="273" t="s">
        <v>228</v>
      </c>
      <c r="AA2833" s="273" t="s">
        <v>237</v>
      </c>
      <c r="AB2833" s="274">
        <v>45231</v>
      </c>
      <c r="AC2833" s="273">
        <v>14411</v>
      </c>
      <c r="AD2833" s="273">
        <v>19</v>
      </c>
      <c r="AE2833" s="273">
        <v>1.71</v>
      </c>
      <c r="AF2833" s="273" t="s">
        <v>90</v>
      </c>
      <c r="AG2833" s="273" t="s">
        <v>1355</v>
      </c>
      <c r="AH2833" s="273" t="s">
        <v>1356</v>
      </c>
      <c r="AI2833" s="273" t="s">
        <v>123</v>
      </c>
      <c r="AJ2833" s="273" t="s">
        <v>200</v>
      </c>
      <c r="AK2833" s="273">
        <v>286105</v>
      </c>
      <c r="BV2833" s="279" t="s">
        <v>64</v>
      </c>
      <c r="BW2833" s="280" t="s">
        <v>75</v>
      </c>
      <c r="BX2833" s="280" t="s">
        <v>308</v>
      </c>
      <c r="BY2833" s="280" t="s">
        <v>308</v>
      </c>
      <c r="BZ2833" s="280" t="s">
        <v>86</v>
      </c>
      <c r="CA2833" s="280" t="s">
        <v>87</v>
      </c>
      <c r="CB2833" s="280" t="s">
        <v>217</v>
      </c>
      <c r="CC2833" s="280" t="s">
        <v>218</v>
      </c>
      <c r="CD2833" s="281">
        <v>2</v>
      </c>
      <c r="CE2833" s="277">
        <v>45170</v>
      </c>
      <c r="CF2833" s="280"/>
      <c r="CG2833" s="280" t="s">
        <v>181</v>
      </c>
      <c r="CH2833" s="280"/>
      <c r="CI2833" s="280" t="s">
        <v>181</v>
      </c>
      <c r="CJ2833" s="280" t="s">
        <v>1078</v>
      </c>
      <c r="CK2833" s="280"/>
      <c r="CL2833" s="280"/>
      <c r="CM2833" s="280" t="s">
        <v>73</v>
      </c>
      <c r="CN2833" s="280">
        <v>3</v>
      </c>
    </row>
    <row r="2834" spans="4:92">
      <c r="D2834" s="273" t="s">
        <v>83</v>
      </c>
      <c r="E2834" s="273" t="s">
        <v>63</v>
      </c>
      <c r="F2834" s="273" t="s">
        <v>172</v>
      </c>
      <c r="G2834" s="273" t="s">
        <v>211</v>
      </c>
      <c r="H2834" s="274">
        <v>44927</v>
      </c>
      <c r="I2834" s="273">
        <v>11134</v>
      </c>
      <c r="J2834" s="273">
        <v>16</v>
      </c>
      <c r="K2834" s="273">
        <v>10825</v>
      </c>
      <c r="L2834" s="273" t="s">
        <v>66</v>
      </c>
      <c r="M2834" s="273">
        <v>1396.1076800000001</v>
      </c>
      <c r="N2834" s="273" t="s">
        <v>67</v>
      </c>
      <c r="P2834" s="273" t="s">
        <v>92</v>
      </c>
      <c r="Q2834" s="273" t="s">
        <v>69</v>
      </c>
      <c r="R2834" s="273" t="s">
        <v>70</v>
      </c>
      <c r="S2834" s="273" t="s">
        <v>834</v>
      </c>
      <c r="T2834" s="273" t="s">
        <v>835</v>
      </c>
      <c r="U2834" s="273" t="s">
        <v>73</v>
      </c>
      <c r="V2834" s="273" t="s">
        <v>836</v>
      </c>
      <c r="W2834" s="273">
        <v>136799</v>
      </c>
      <c r="X2834" s="273" t="s">
        <v>83</v>
      </c>
      <c r="Y2834" s="273" t="s">
        <v>63</v>
      </c>
      <c r="Z2834" s="273" t="s">
        <v>228</v>
      </c>
      <c r="AA2834" s="273" t="s">
        <v>237</v>
      </c>
      <c r="AB2834" s="274">
        <v>45231</v>
      </c>
      <c r="AC2834" s="273">
        <v>14411</v>
      </c>
      <c r="AD2834" s="273">
        <v>19</v>
      </c>
      <c r="AE2834" s="273">
        <v>0.23799999999999999</v>
      </c>
      <c r="AF2834" s="273" t="s">
        <v>90</v>
      </c>
      <c r="AG2834" s="273" t="s">
        <v>1358</v>
      </c>
      <c r="AH2834" s="273" t="s">
        <v>489</v>
      </c>
      <c r="AI2834" s="273" t="s">
        <v>123</v>
      </c>
      <c r="AJ2834" s="273" t="s">
        <v>200</v>
      </c>
      <c r="AK2834" s="273">
        <v>286111</v>
      </c>
      <c r="BV2834" s="336" t="s">
        <v>64</v>
      </c>
      <c r="BW2834" s="337" t="s">
        <v>75</v>
      </c>
      <c r="BX2834" s="337" t="s">
        <v>308</v>
      </c>
      <c r="BY2834" s="337" t="s">
        <v>308</v>
      </c>
      <c r="BZ2834" s="337" t="s">
        <v>138</v>
      </c>
      <c r="CA2834" s="337" t="s">
        <v>139</v>
      </c>
      <c r="CB2834" s="337" t="s">
        <v>190</v>
      </c>
      <c r="CC2834" s="337" t="s">
        <v>191</v>
      </c>
      <c r="CD2834" s="338">
        <v>8</v>
      </c>
      <c r="CE2834" s="335">
        <v>45170</v>
      </c>
      <c r="CF2834" s="337">
        <v>0</v>
      </c>
      <c r="CG2834" s="337" t="s">
        <v>90</v>
      </c>
      <c r="CH2834" s="337">
        <v>0</v>
      </c>
      <c r="CI2834" s="337" t="s">
        <v>80</v>
      </c>
      <c r="CJ2834" s="337"/>
      <c r="CK2834" s="337"/>
      <c r="CL2834" s="337"/>
      <c r="CM2834" s="337" t="s">
        <v>73</v>
      </c>
      <c r="CN2834" s="337">
        <v>3</v>
      </c>
    </row>
    <row r="2835" spans="4:92">
      <c r="D2835" s="273" t="s">
        <v>83</v>
      </c>
      <c r="E2835" s="273" t="s">
        <v>63</v>
      </c>
      <c r="F2835" s="273" t="s">
        <v>172</v>
      </c>
      <c r="G2835" s="273" t="s">
        <v>211</v>
      </c>
      <c r="H2835" s="274">
        <v>44927</v>
      </c>
      <c r="I2835" s="273">
        <v>11134</v>
      </c>
      <c r="J2835" s="273">
        <v>16</v>
      </c>
      <c r="K2835" s="273">
        <v>8662</v>
      </c>
      <c r="L2835" s="273" t="s">
        <v>66</v>
      </c>
      <c r="M2835" s="273">
        <v>1529.9618399999999</v>
      </c>
      <c r="N2835" s="273" t="s">
        <v>67</v>
      </c>
      <c r="P2835" s="273" t="s">
        <v>1011</v>
      </c>
      <c r="Q2835" s="273" t="s">
        <v>69</v>
      </c>
      <c r="R2835" s="273" t="s">
        <v>70</v>
      </c>
      <c r="S2835" s="273" t="s">
        <v>1041</v>
      </c>
      <c r="T2835" s="273" t="s">
        <v>1042</v>
      </c>
      <c r="U2835" s="273" t="s">
        <v>73</v>
      </c>
      <c r="V2835" s="273" t="s">
        <v>1043</v>
      </c>
      <c r="W2835" s="273">
        <v>168316</v>
      </c>
      <c r="X2835" s="273" t="s">
        <v>83</v>
      </c>
      <c r="Y2835" s="273" t="s">
        <v>63</v>
      </c>
      <c r="Z2835" s="273" t="s">
        <v>228</v>
      </c>
      <c r="AA2835" s="273" t="s">
        <v>237</v>
      </c>
      <c r="AB2835" s="274">
        <v>45231</v>
      </c>
      <c r="AC2835" s="273">
        <v>14411</v>
      </c>
      <c r="AD2835" s="273">
        <v>19</v>
      </c>
      <c r="AE2835" s="273">
        <v>0.46</v>
      </c>
      <c r="AF2835" s="273" t="s">
        <v>90</v>
      </c>
      <c r="AG2835" s="273" t="s">
        <v>989</v>
      </c>
      <c r="AH2835" s="273" t="s">
        <v>1891</v>
      </c>
      <c r="AI2835" s="273" t="s">
        <v>123</v>
      </c>
      <c r="AJ2835" s="273" t="s">
        <v>200</v>
      </c>
      <c r="AK2835" s="273">
        <v>286117</v>
      </c>
      <c r="BV2835" s="279" t="s">
        <v>64</v>
      </c>
      <c r="BW2835" s="280" t="s">
        <v>75</v>
      </c>
      <c r="BX2835" s="280" t="s">
        <v>308</v>
      </c>
      <c r="BY2835" s="280" t="s">
        <v>308</v>
      </c>
      <c r="BZ2835" s="280" t="s">
        <v>86</v>
      </c>
      <c r="CA2835" s="280" t="s">
        <v>87</v>
      </c>
      <c r="CB2835" s="280" t="s">
        <v>179</v>
      </c>
      <c r="CC2835" s="280" t="s">
        <v>180</v>
      </c>
      <c r="CD2835" s="281">
        <v>1</v>
      </c>
      <c r="CE2835" s="277">
        <v>45170</v>
      </c>
      <c r="CF2835" s="280"/>
      <c r="CG2835" s="280" t="s">
        <v>181</v>
      </c>
      <c r="CH2835" s="280"/>
      <c r="CI2835" s="280" t="s">
        <v>181</v>
      </c>
      <c r="CJ2835" s="280" t="s">
        <v>1867</v>
      </c>
      <c r="CK2835" s="280"/>
      <c r="CL2835" s="280"/>
      <c r="CM2835" s="280" t="s">
        <v>73</v>
      </c>
      <c r="CN2835" s="280">
        <v>3</v>
      </c>
    </row>
    <row r="2836" spans="4:92">
      <c r="D2836" s="273" t="s">
        <v>83</v>
      </c>
      <c r="E2836" s="273" t="s">
        <v>63</v>
      </c>
      <c r="F2836" s="273" t="s">
        <v>172</v>
      </c>
      <c r="G2836" s="273" t="s">
        <v>211</v>
      </c>
      <c r="H2836" s="274">
        <v>44927</v>
      </c>
      <c r="I2836" s="273">
        <v>11134</v>
      </c>
      <c r="J2836" s="273">
        <v>16</v>
      </c>
      <c r="K2836" s="273">
        <v>0</v>
      </c>
      <c r="L2836" s="273" t="s">
        <v>66</v>
      </c>
      <c r="M2836" s="273">
        <v>0</v>
      </c>
      <c r="N2836" s="273" t="s">
        <v>67</v>
      </c>
      <c r="P2836" s="273" t="s">
        <v>68</v>
      </c>
      <c r="Q2836" s="273" t="s">
        <v>69</v>
      </c>
      <c r="R2836" s="273" t="s">
        <v>70</v>
      </c>
      <c r="S2836" s="273" t="s">
        <v>71</v>
      </c>
      <c r="T2836" s="273" t="s">
        <v>72</v>
      </c>
      <c r="U2836" s="273" t="s">
        <v>73</v>
      </c>
      <c r="V2836" s="273" t="s">
        <v>74</v>
      </c>
      <c r="W2836" s="273">
        <v>168333</v>
      </c>
      <c r="X2836" s="273" t="s">
        <v>83</v>
      </c>
      <c r="Y2836" s="273" t="s">
        <v>63</v>
      </c>
      <c r="Z2836" s="273" t="s">
        <v>228</v>
      </c>
      <c r="AA2836" s="273" t="s">
        <v>237</v>
      </c>
      <c r="AB2836" s="274">
        <v>45231</v>
      </c>
      <c r="AC2836" s="273">
        <v>14411</v>
      </c>
      <c r="AD2836" s="273">
        <v>19</v>
      </c>
      <c r="AE2836" s="273">
        <v>0.14199999999999999</v>
      </c>
      <c r="AF2836" s="273" t="s">
        <v>90</v>
      </c>
      <c r="AG2836" s="273" t="s">
        <v>1005</v>
      </c>
      <c r="AH2836" s="273" t="s">
        <v>1892</v>
      </c>
      <c r="AI2836" s="273" t="s">
        <v>123</v>
      </c>
      <c r="AJ2836" s="273" t="s">
        <v>200</v>
      </c>
      <c r="AK2836" s="273">
        <v>286123</v>
      </c>
      <c r="BV2836" s="336" t="s">
        <v>64</v>
      </c>
      <c r="BW2836" s="337" t="s">
        <v>75</v>
      </c>
      <c r="BX2836" s="337" t="s">
        <v>308</v>
      </c>
      <c r="BY2836" s="337" t="s">
        <v>308</v>
      </c>
      <c r="BZ2836" s="337" t="s">
        <v>86</v>
      </c>
      <c r="CA2836" s="337" t="s">
        <v>87</v>
      </c>
      <c r="CB2836" s="337" t="s">
        <v>179</v>
      </c>
      <c r="CC2836" s="337" t="s">
        <v>180</v>
      </c>
      <c r="CD2836" s="338">
        <v>1</v>
      </c>
      <c r="CE2836" s="335">
        <v>45170</v>
      </c>
      <c r="CF2836" s="337"/>
      <c r="CG2836" s="337" t="s">
        <v>181</v>
      </c>
      <c r="CH2836" s="337"/>
      <c r="CI2836" s="337" t="s">
        <v>181</v>
      </c>
      <c r="CJ2836" s="337" t="s">
        <v>1867</v>
      </c>
      <c r="CK2836" s="337"/>
      <c r="CL2836" s="337"/>
      <c r="CM2836" s="337" t="s">
        <v>73</v>
      </c>
      <c r="CN2836" s="337">
        <v>3</v>
      </c>
    </row>
    <row r="2837" spans="4:92">
      <c r="D2837" s="273" t="s">
        <v>83</v>
      </c>
      <c r="E2837" s="273" t="s">
        <v>63</v>
      </c>
      <c r="F2837" s="273" t="s">
        <v>172</v>
      </c>
      <c r="G2837" s="273" t="s">
        <v>211</v>
      </c>
      <c r="H2837" s="274">
        <v>44927</v>
      </c>
      <c r="I2837" s="273">
        <v>11134</v>
      </c>
      <c r="J2837" s="273">
        <v>16</v>
      </c>
      <c r="K2837" s="273">
        <v>0</v>
      </c>
      <c r="L2837" s="273" t="s">
        <v>66</v>
      </c>
      <c r="N2837" s="273" t="s">
        <v>107</v>
      </c>
      <c r="W2837" s="273">
        <v>136798</v>
      </c>
      <c r="X2837" s="273" t="s">
        <v>83</v>
      </c>
      <c r="Y2837" s="273" t="s">
        <v>63</v>
      </c>
      <c r="Z2837" s="273" t="s">
        <v>228</v>
      </c>
      <c r="AA2837" s="273" t="s">
        <v>237</v>
      </c>
      <c r="AB2837" s="274">
        <v>45231</v>
      </c>
      <c r="AC2837" s="273">
        <v>14411</v>
      </c>
      <c r="AD2837" s="273">
        <v>19</v>
      </c>
      <c r="AE2837" s="273">
        <v>0.155</v>
      </c>
      <c r="AF2837" s="273" t="s">
        <v>90</v>
      </c>
      <c r="AG2837" s="273" t="s">
        <v>1876</v>
      </c>
      <c r="AH2837" s="273" t="s">
        <v>1877</v>
      </c>
      <c r="AI2837" s="273" t="s">
        <v>123</v>
      </c>
      <c r="AJ2837" s="273" t="s">
        <v>200</v>
      </c>
      <c r="AK2837" s="273">
        <v>286129</v>
      </c>
      <c r="BV2837" s="279" t="s">
        <v>64</v>
      </c>
      <c r="BW2837" s="280" t="s">
        <v>75</v>
      </c>
      <c r="BX2837" s="280" t="s">
        <v>308</v>
      </c>
      <c r="BY2837" s="280" t="s">
        <v>308</v>
      </c>
      <c r="BZ2837" s="280" t="s">
        <v>86</v>
      </c>
      <c r="CA2837" s="280" t="s">
        <v>87</v>
      </c>
      <c r="CB2837" s="280" t="s">
        <v>179</v>
      </c>
      <c r="CC2837" s="280" t="s">
        <v>180</v>
      </c>
      <c r="CD2837" s="281">
        <v>1</v>
      </c>
      <c r="CE2837" s="277">
        <v>45170</v>
      </c>
      <c r="CF2837" s="280"/>
      <c r="CG2837" s="280" t="s">
        <v>181</v>
      </c>
      <c r="CH2837" s="280"/>
      <c r="CI2837" s="280" t="s">
        <v>181</v>
      </c>
      <c r="CJ2837" s="280" t="s">
        <v>1867</v>
      </c>
      <c r="CK2837" s="280"/>
      <c r="CL2837" s="280"/>
      <c r="CM2837" s="280" t="s">
        <v>73</v>
      </c>
      <c r="CN2837" s="280">
        <v>3</v>
      </c>
    </row>
    <row r="2838" spans="4:92">
      <c r="D2838" s="273" t="s">
        <v>83</v>
      </c>
      <c r="E2838" s="273" t="s">
        <v>63</v>
      </c>
      <c r="F2838" s="273" t="s">
        <v>172</v>
      </c>
      <c r="G2838" s="273" t="s">
        <v>211</v>
      </c>
      <c r="H2838" s="274">
        <v>44927</v>
      </c>
      <c r="I2838" s="273">
        <v>11134</v>
      </c>
      <c r="J2838" s="273">
        <v>16</v>
      </c>
      <c r="K2838" s="273">
        <v>7233</v>
      </c>
      <c r="L2838" s="273" t="s">
        <v>66</v>
      </c>
      <c r="M2838" s="273">
        <v>1582.0578399999999</v>
      </c>
      <c r="N2838" s="273" t="s">
        <v>115</v>
      </c>
      <c r="W2838" s="273">
        <v>136797</v>
      </c>
      <c r="X2838" s="273" t="s">
        <v>83</v>
      </c>
      <c r="Y2838" s="273" t="s">
        <v>63</v>
      </c>
      <c r="Z2838" s="273" t="s">
        <v>228</v>
      </c>
      <c r="AA2838" s="273" t="s">
        <v>237</v>
      </c>
      <c r="AB2838" s="274">
        <v>45231</v>
      </c>
      <c r="AC2838" s="273">
        <v>14411</v>
      </c>
      <c r="AD2838" s="273">
        <v>19</v>
      </c>
      <c r="AE2838" s="273">
        <v>0.27</v>
      </c>
      <c r="AF2838" s="273" t="s">
        <v>90</v>
      </c>
      <c r="AG2838" s="273" t="s">
        <v>1026</v>
      </c>
      <c r="AH2838" s="273" t="s">
        <v>1327</v>
      </c>
      <c r="AI2838" s="273" t="s">
        <v>123</v>
      </c>
      <c r="AJ2838" s="273" t="s">
        <v>200</v>
      </c>
      <c r="AK2838" s="273">
        <v>286135</v>
      </c>
      <c r="BV2838" s="336" t="s">
        <v>64</v>
      </c>
      <c r="BW2838" s="337" t="s">
        <v>75</v>
      </c>
      <c r="BX2838" s="337" t="s">
        <v>308</v>
      </c>
      <c r="BY2838" s="337" t="s">
        <v>338</v>
      </c>
      <c r="BZ2838" s="337" t="s">
        <v>151</v>
      </c>
      <c r="CA2838" s="337" t="s">
        <v>152</v>
      </c>
      <c r="CB2838" s="337" t="s">
        <v>153</v>
      </c>
      <c r="CC2838" s="337" t="s">
        <v>154</v>
      </c>
      <c r="CD2838" s="338">
        <v>10</v>
      </c>
      <c r="CE2838" s="335">
        <v>44958</v>
      </c>
      <c r="CF2838" s="337">
        <v>181</v>
      </c>
      <c r="CG2838" s="337" t="s">
        <v>90</v>
      </c>
      <c r="CH2838" s="337">
        <v>181</v>
      </c>
      <c r="CI2838" s="337" t="s">
        <v>80</v>
      </c>
      <c r="CJ2838" s="337"/>
      <c r="CK2838" s="337"/>
      <c r="CL2838" s="337"/>
      <c r="CM2838" s="337" t="s">
        <v>73</v>
      </c>
      <c r="CN2838" s="337">
        <v>3</v>
      </c>
    </row>
    <row r="2839" spans="4:92">
      <c r="D2839" s="273" t="s">
        <v>83</v>
      </c>
      <c r="E2839" s="273" t="s">
        <v>63</v>
      </c>
      <c r="F2839" s="273" t="s">
        <v>172</v>
      </c>
      <c r="G2839" s="273" t="s">
        <v>211</v>
      </c>
      <c r="H2839" s="274">
        <v>44958</v>
      </c>
      <c r="I2839" s="273">
        <v>11296</v>
      </c>
      <c r="J2839" s="273">
        <v>16</v>
      </c>
      <c r="K2839" s="273">
        <v>10108</v>
      </c>
      <c r="L2839" s="273" t="s">
        <v>66</v>
      </c>
      <c r="M2839" s="273">
        <v>1303.6372799999999</v>
      </c>
      <c r="N2839" s="273" t="s">
        <v>67</v>
      </c>
      <c r="P2839" s="273" t="s">
        <v>92</v>
      </c>
      <c r="Q2839" s="273" t="s">
        <v>69</v>
      </c>
      <c r="R2839" s="273" t="s">
        <v>70</v>
      </c>
      <c r="S2839" s="273" t="s">
        <v>834</v>
      </c>
      <c r="T2839" s="273" t="s">
        <v>835</v>
      </c>
      <c r="U2839" s="273" t="s">
        <v>73</v>
      </c>
      <c r="V2839" s="273" t="s">
        <v>836</v>
      </c>
      <c r="W2839" s="273">
        <v>168426</v>
      </c>
      <c r="X2839" s="273" t="s">
        <v>83</v>
      </c>
      <c r="Y2839" s="273" t="s">
        <v>63</v>
      </c>
      <c r="Z2839" s="273" t="s">
        <v>228</v>
      </c>
      <c r="AA2839" s="273" t="s">
        <v>237</v>
      </c>
      <c r="AB2839" s="274">
        <v>45231</v>
      </c>
      <c r="AC2839" s="273">
        <v>14411</v>
      </c>
      <c r="AD2839" s="273">
        <v>19</v>
      </c>
      <c r="AE2839" s="273">
        <v>22.05</v>
      </c>
      <c r="AF2839" s="273" t="s">
        <v>90</v>
      </c>
      <c r="AG2839" s="273" t="s">
        <v>798</v>
      </c>
      <c r="AH2839" s="273" t="s">
        <v>953</v>
      </c>
      <c r="AI2839" s="273" t="s">
        <v>123</v>
      </c>
      <c r="AJ2839" s="273" t="s">
        <v>200</v>
      </c>
      <c r="AK2839" s="273">
        <v>286141</v>
      </c>
      <c r="BV2839" s="279" t="s">
        <v>64</v>
      </c>
      <c r="BW2839" s="280" t="s">
        <v>75</v>
      </c>
      <c r="BX2839" s="280" t="s">
        <v>308</v>
      </c>
      <c r="BY2839" s="280" t="s">
        <v>338</v>
      </c>
      <c r="BZ2839" s="280" t="s">
        <v>138</v>
      </c>
      <c r="CA2839" s="280" t="s">
        <v>139</v>
      </c>
      <c r="CB2839" s="280" t="s">
        <v>140</v>
      </c>
      <c r="CC2839" s="280" t="s">
        <v>141</v>
      </c>
      <c r="CD2839" s="281">
        <v>9</v>
      </c>
      <c r="CE2839" s="277">
        <v>44958</v>
      </c>
      <c r="CF2839" s="280">
        <v>0</v>
      </c>
      <c r="CG2839" s="280" t="s">
        <v>90</v>
      </c>
      <c r="CH2839" s="280">
        <v>0</v>
      </c>
      <c r="CI2839" s="280" t="s">
        <v>80</v>
      </c>
      <c r="CJ2839" s="280"/>
      <c r="CK2839" s="280"/>
      <c r="CL2839" s="280"/>
      <c r="CM2839" s="280" t="s">
        <v>73</v>
      </c>
      <c r="CN2839" s="280">
        <v>3</v>
      </c>
    </row>
    <row r="2840" spans="4:92">
      <c r="D2840" s="273" t="s">
        <v>83</v>
      </c>
      <c r="E2840" s="273" t="s">
        <v>63</v>
      </c>
      <c r="F2840" s="273" t="s">
        <v>172</v>
      </c>
      <c r="G2840" s="273" t="s">
        <v>211</v>
      </c>
      <c r="H2840" s="274">
        <v>44958</v>
      </c>
      <c r="I2840" s="273">
        <v>11296</v>
      </c>
      <c r="J2840" s="273">
        <v>16</v>
      </c>
      <c r="K2840" s="273">
        <v>8153</v>
      </c>
      <c r="L2840" s="273" t="s">
        <v>66</v>
      </c>
      <c r="M2840" s="273">
        <v>1440.06368</v>
      </c>
      <c r="N2840" s="273" t="s">
        <v>67</v>
      </c>
      <c r="P2840" s="273" t="s">
        <v>1011</v>
      </c>
      <c r="Q2840" s="273" t="s">
        <v>69</v>
      </c>
      <c r="R2840" s="273" t="s">
        <v>70</v>
      </c>
      <c r="S2840" s="273" t="s">
        <v>1041</v>
      </c>
      <c r="T2840" s="273" t="s">
        <v>1042</v>
      </c>
      <c r="U2840" s="273" t="s">
        <v>73</v>
      </c>
      <c r="V2840" s="273" t="s">
        <v>1043</v>
      </c>
      <c r="W2840" s="273">
        <v>168442</v>
      </c>
      <c r="X2840" s="273" t="s">
        <v>83</v>
      </c>
      <c r="Y2840" s="273" t="s">
        <v>63</v>
      </c>
      <c r="Z2840" s="273" t="s">
        <v>228</v>
      </c>
      <c r="AA2840" s="273" t="s">
        <v>237</v>
      </c>
      <c r="AB2840" s="274">
        <v>45231</v>
      </c>
      <c r="AC2840" s="273">
        <v>14411</v>
      </c>
      <c r="AD2840" s="273">
        <v>19</v>
      </c>
      <c r="AE2840" s="273">
        <v>25.87</v>
      </c>
      <c r="AF2840" s="273" t="s">
        <v>90</v>
      </c>
      <c r="AG2840" s="273" t="s">
        <v>795</v>
      </c>
      <c r="AH2840" s="273" t="s">
        <v>1427</v>
      </c>
      <c r="AI2840" s="273" t="s">
        <v>123</v>
      </c>
      <c r="AJ2840" s="273" t="s">
        <v>200</v>
      </c>
      <c r="AK2840" s="273">
        <v>286147</v>
      </c>
      <c r="BV2840" s="336" t="s">
        <v>64</v>
      </c>
      <c r="BW2840" s="337" t="s">
        <v>75</v>
      </c>
      <c r="BX2840" s="337" t="s">
        <v>308</v>
      </c>
      <c r="BY2840" s="337" t="s">
        <v>338</v>
      </c>
      <c r="BZ2840" s="337" t="s">
        <v>126</v>
      </c>
      <c r="CA2840" s="337" t="s">
        <v>127</v>
      </c>
      <c r="CB2840" s="337" t="s">
        <v>133</v>
      </c>
      <c r="CC2840" s="337" t="s">
        <v>134</v>
      </c>
      <c r="CD2840" s="338">
        <v>7</v>
      </c>
      <c r="CE2840" s="335">
        <v>44958</v>
      </c>
      <c r="CF2840" s="337"/>
      <c r="CG2840" s="337"/>
      <c r="CH2840" s="337"/>
      <c r="CI2840" s="337" t="s">
        <v>104</v>
      </c>
      <c r="CJ2840" s="337"/>
      <c r="CK2840" s="337"/>
      <c r="CL2840" s="337"/>
      <c r="CM2840" s="337" t="s">
        <v>73</v>
      </c>
      <c r="CN2840" s="337">
        <v>3</v>
      </c>
    </row>
    <row r="2841" spans="4:92">
      <c r="D2841" s="273" t="s">
        <v>83</v>
      </c>
      <c r="E2841" s="273" t="s">
        <v>63</v>
      </c>
      <c r="F2841" s="273" t="s">
        <v>172</v>
      </c>
      <c r="G2841" s="273" t="s">
        <v>211</v>
      </c>
      <c r="H2841" s="274">
        <v>44958</v>
      </c>
      <c r="I2841" s="273">
        <v>11296</v>
      </c>
      <c r="J2841" s="273">
        <v>16</v>
      </c>
      <c r="K2841" s="273">
        <v>4907</v>
      </c>
      <c r="L2841" s="273" t="s">
        <v>66</v>
      </c>
      <c r="M2841" s="273">
        <v>691.18367999999998</v>
      </c>
      <c r="N2841" s="273" t="s">
        <v>67</v>
      </c>
      <c r="P2841" s="273" t="s">
        <v>68</v>
      </c>
      <c r="Q2841" s="273" t="s">
        <v>69</v>
      </c>
      <c r="R2841" s="273" t="s">
        <v>70</v>
      </c>
      <c r="S2841" s="273" t="s">
        <v>71</v>
      </c>
      <c r="T2841" s="273" t="s">
        <v>72</v>
      </c>
      <c r="U2841" s="273" t="s">
        <v>73</v>
      </c>
      <c r="V2841" s="273" t="s">
        <v>74</v>
      </c>
      <c r="W2841" s="273">
        <v>168459</v>
      </c>
      <c r="X2841" s="273" t="s">
        <v>83</v>
      </c>
      <c r="Y2841" s="273" t="s">
        <v>63</v>
      </c>
      <c r="Z2841" s="273" t="s">
        <v>228</v>
      </c>
      <c r="AA2841" s="273" t="s">
        <v>237</v>
      </c>
      <c r="AB2841" s="274">
        <v>45261</v>
      </c>
      <c r="AC2841" s="273">
        <v>16891</v>
      </c>
      <c r="AD2841" s="273">
        <v>19</v>
      </c>
      <c r="AK2841" s="273">
        <v>318354</v>
      </c>
      <c r="BV2841" s="279" t="s">
        <v>64</v>
      </c>
      <c r="BW2841" s="280" t="s">
        <v>75</v>
      </c>
      <c r="BX2841" s="280" t="s">
        <v>308</v>
      </c>
      <c r="BY2841" s="280" t="s">
        <v>338</v>
      </c>
      <c r="BZ2841" s="280" t="s">
        <v>167</v>
      </c>
      <c r="CA2841" s="280" t="s">
        <v>168</v>
      </c>
      <c r="CB2841" s="280" t="s">
        <v>169</v>
      </c>
      <c r="CC2841" s="280" t="s">
        <v>170</v>
      </c>
      <c r="CD2841" s="281">
        <v>12</v>
      </c>
      <c r="CE2841" s="277">
        <v>44958</v>
      </c>
      <c r="CF2841" s="280">
        <v>0</v>
      </c>
      <c r="CG2841" s="280" t="s">
        <v>90</v>
      </c>
      <c r="CH2841" s="280">
        <v>0</v>
      </c>
      <c r="CI2841" s="280" t="s">
        <v>80</v>
      </c>
      <c r="CJ2841" s="280"/>
      <c r="CK2841" s="280"/>
      <c r="CL2841" s="280"/>
      <c r="CM2841" s="280" t="s">
        <v>73</v>
      </c>
      <c r="CN2841" s="280">
        <v>3</v>
      </c>
    </row>
    <row r="2842" spans="4:92">
      <c r="D2842" s="273" t="s">
        <v>83</v>
      </c>
      <c r="E2842" s="273" t="s">
        <v>63</v>
      </c>
      <c r="F2842" s="273" t="s">
        <v>172</v>
      </c>
      <c r="G2842" s="273" t="s">
        <v>211</v>
      </c>
      <c r="H2842" s="274">
        <v>44958</v>
      </c>
      <c r="I2842" s="273">
        <v>11296</v>
      </c>
      <c r="J2842" s="273">
        <v>16</v>
      </c>
      <c r="K2842" s="273">
        <v>0</v>
      </c>
      <c r="L2842" s="273" t="s">
        <v>66</v>
      </c>
      <c r="N2842" s="273" t="s">
        <v>107</v>
      </c>
      <c r="W2842" s="273">
        <v>168425</v>
      </c>
      <c r="X2842" s="273" t="s">
        <v>83</v>
      </c>
      <c r="Y2842" s="273" t="s">
        <v>63</v>
      </c>
      <c r="Z2842" s="273" t="s">
        <v>228</v>
      </c>
      <c r="AA2842" s="273" t="s">
        <v>237</v>
      </c>
      <c r="AB2842" s="274">
        <v>45261</v>
      </c>
      <c r="AC2842" s="273">
        <v>16893</v>
      </c>
      <c r="AD2842" s="273">
        <v>19</v>
      </c>
      <c r="AE2842" s="273">
        <v>1.494</v>
      </c>
      <c r="AF2842" s="273" t="s">
        <v>90</v>
      </c>
      <c r="AG2842" s="273" t="s">
        <v>1333</v>
      </c>
      <c r="AH2842" s="273" t="s">
        <v>1334</v>
      </c>
      <c r="AI2842" s="273" t="s">
        <v>123</v>
      </c>
      <c r="AJ2842" s="273" t="s">
        <v>214</v>
      </c>
      <c r="AK2842" s="273">
        <v>310813</v>
      </c>
      <c r="BV2842" s="336" t="s">
        <v>64</v>
      </c>
      <c r="BW2842" s="337" t="s">
        <v>75</v>
      </c>
      <c r="BX2842" s="337" t="s">
        <v>308</v>
      </c>
      <c r="BY2842" s="337" t="s">
        <v>338</v>
      </c>
      <c r="BZ2842" s="337" t="s">
        <v>151</v>
      </c>
      <c r="CA2842" s="337" t="s">
        <v>152</v>
      </c>
      <c r="CB2842" s="337" t="s">
        <v>161</v>
      </c>
      <c r="CC2842" s="337" t="s">
        <v>162</v>
      </c>
      <c r="CD2842" s="338">
        <v>11</v>
      </c>
      <c r="CE2842" s="335">
        <v>44958</v>
      </c>
      <c r="CF2842" s="337">
        <v>144</v>
      </c>
      <c r="CG2842" s="337" t="s">
        <v>90</v>
      </c>
      <c r="CH2842" s="337">
        <v>144</v>
      </c>
      <c r="CI2842" s="337" t="s">
        <v>80</v>
      </c>
      <c r="CJ2842" s="337"/>
      <c r="CK2842" s="337"/>
      <c r="CL2842" s="337"/>
      <c r="CM2842" s="337" t="s">
        <v>73</v>
      </c>
      <c r="CN2842" s="337">
        <v>3</v>
      </c>
    </row>
    <row r="2843" spans="4:92">
      <c r="D2843" s="273" t="s">
        <v>83</v>
      </c>
      <c r="E2843" s="273" t="s">
        <v>63</v>
      </c>
      <c r="F2843" s="273" t="s">
        <v>172</v>
      </c>
      <c r="G2843" s="273" t="s">
        <v>211</v>
      </c>
      <c r="H2843" s="274">
        <v>44958</v>
      </c>
      <c r="I2843" s="273">
        <v>11296</v>
      </c>
      <c r="J2843" s="273">
        <v>16</v>
      </c>
      <c r="K2843" s="273">
        <v>4832</v>
      </c>
      <c r="L2843" s="273" t="s">
        <v>66</v>
      </c>
      <c r="M2843" s="273">
        <v>1350.4911199999999</v>
      </c>
      <c r="N2843" s="273" t="s">
        <v>115</v>
      </c>
      <c r="W2843" s="273">
        <v>168424</v>
      </c>
      <c r="X2843" s="273" t="s">
        <v>83</v>
      </c>
      <c r="Y2843" s="273" t="s">
        <v>63</v>
      </c>
      <c r="Z2843" s="273" t="s">
        <v>228</v>
      </c>
      <c r="AA2843" s="273" t="s">
        <v>237</v>
      </c>
      <c r="AB2843" s="274">
        <v>45261</v>
      </c>
      <c r="AC2843" s="273">
        <v>16893</v>
      </c>
      <c r="AD2843" s="273">
        <v>19</v>
      </c>
      <c r="AE2843" s="273">
        <v>1.4241999999999999</v>
      </c>
      <c r="AF2843" s="273" t="s">
        <v>90</v>
      </c>
      <c r="AG2843" s="273" t="s">
        <v>879</v>
      </c>
      <c r="AH2843" s="273" t="s">
        <v>880</v>
      </c>
      <c r="AI2843" s="273" t="s">
        <v>123</v>
      </c>
      <c r="AJ2843" s="273" t="s">
        <v>214</v>
      </c>
      <c r="AK2843" s="273">
        <v>317335</v>
      </c>
      <c r="BV2843" s="279" t="s">
        <v>64</v>
      </c>
      <c r="BW2843" s="280" t="s">
        <v>75</v>
      </c>
      <c r="BX2843" s="280" t="s">
        <v>308</v>
      </c>
      <c r="BY2843" s="280" t="s">
        <v>338</v>
      </c>
      <c r="BZ2843" s="280" t="s">
        <v>167</v>
      </c>
      <c r="CA2843" s="280" t="s">
        <v>168</v>
      </c>
      <c r="CB2843" s="280" t="s">
        <v>353</v>
      </c>
      <c r="CC2843" s="280" t="s">
        <v>354</v>
      </c>
      <c r="CD2843" s="281">
        <v>13</v>
      </c>
      <c r="CE2843" s="277">
        <v>44958</v>
      </c>
      <c r="CF2843" s="280">
        <v>0</v>
      </c>
      <c r="CG2843" s="280" t="s">
        <v>90</v>
      </c>
      <c r="CH2843" s="280">
        <v>0</v>
      </c>
      <c r="CI2843" s="280" t="s">
        <v>80</v>
      </c>
      <c r="CJ2843" s="280"/>
      <c r="CK2843" s="280"/>
      <c r="CL2843" s="280"/>
      <c r="CM2843" s="280" t="s">
        <v>73</v>
      </c>
      <c r="CN2843" s="280">
        <v>3</v>
      </c>
    </row>
    <row r="2844" spans="4:92">
      <c r="D2844" s="273" t="s">
        <v>83</v>
      </c>
      <c r="E2844" s="273" t="s">
        <v>63</v>
      </c>
      <c r="F2844" s="273" t="s">
        <v>172</v>
      </c>
      <c r="G2844" s="273" t="s">
        <v>211</v>
      </c>
      <c r="H2844" s="274">
        <v>44986</v>
      </c>
      <c r="I2844" s="273">
        <v>11458</v>
      </c>
      <c r="J2844" s="273">
        <v>16</v>
      </c>
      <c r="K2844" s="273">
        <v>6879</v>
      </c>
      <c r="L2844" s="273" t="s">
        <v>66</v>
      </c>
      <c r="M2844" s="273">
        <v>887.19488000000001</v>
      </c>
      <c r="N2844" s="273" t="s">
        <v>67</v>
      </c>
      <c r="P2844" s="273" t="s">
        <v>92</v>
      </c>
      <c r="Q2844" s="273" t="s">
        <v>69</v>
      </c>
      <c r="R2844" s="273" t="s">
        <v>70</v>
      </c>
      <c r="S2844" s="273" t="s">
        <v>834</v>
      </c>
      <c r="T2844" s="273" t="s">
        <v>835</v>
      </c>
      <c r="U2844" s="273" t="s">
        <v>73</v>
      </c>
      <c r="V2844" s="273" t="s">
        <v>836</v>
      </c>
      <c r="W2844" s="273">
        <v>168552</v>
      </c>
      <c r="X2844" s="273" t="s">
        <v>83</v>
      </c>
      <c r="Y2844" s="273" t="s">
        <v>63</v>
      </c>
      <c r="Z2844" s="273" t="s">
        <v>228</v>
      </c>
      <c r="AA2844" s="273" t="s">
        <v>237</v>
      </c>
      <c r="AB2844" s="274">
        <v>45261</v>
      </c>
      <c r="AC2844" s="273">
        <v>16893</v>
      </c>
      <c r="AD2844" s="273">
        <v>19</v>
      </c>
      <c r="AE2844" s="273">
        <v>1.1200000000000001</v>
      </c>
      <c r="AF2844" s="273" t="s">
        <v>90</v>
      </c>
      <c r="AG2844" s="273" t="s">
        <v>1304</v>
      </c>
      <c r="AH2844" s="273" t="s">
        <v>1364</v>
      </c>
      <c r="AI2844" s="273" t="s">
        <v>123</v>
      </c>
      <c r="AJ2844" s="273" t="s">
        <v>200</v>
      </c>
      <c r="AK2844" s="273">
        <v>317341</v>
      </c>
      <c r="BV2844" s="336" t="s">
        <v>64</v>
      </c>
      <c r="BW2844" s="337" t="s">
        <v>75</v>
      </c>
      <c r="BX2844" s="337" t="s">
        <v>308</v>
      </c>
      <c r="BY2844" s="337" t="s">
        <v>338</v>
      </c>
      <c r="BZ2844" s="337" t="s">
        <v>167</v>
      </c>
      <c r="CA2844" s="337" t="s">
        <v>168</v>
      </c>
      <c r="CB2844" s="337" t="s">
        <v>313</v>
      </c>
      <c r="CC2844" s="337" t="s">
        <v>314</v>
      </c>
      <c r="CD2844" s="338">
        <v>14</v>
      </c>
      <c r="CE2844" s="335">
        <v>44958</v>
      </c>
      <c r="CF2844" s="337">
        <v>0</v>
      </c>
      <c r="CG2844" s="337" t="s">
        <v>90</v>
      </c>
      <c r="CH2844" s="337">
        <v>0</v>
      </c>
      <c r="CI2844" s="337" t="s">
        <v>80</v>
      </c>
      <c r="CJ2844" s="337"/>
      <c r="CK2844" s="337"/>
      <c r="CL2844" s="337"/>
      <c r="CM2844" s="337" t="s">
        <v>73</v>
      </c>
      <c r="CN2844" s="337">
        <v>3</v>
      </c>
    </row>
    <row r="2845" spans="4:92">
      <c r="D2845" s="273" t="s">
        <v>83</v>
      </c>
      <c r="E2845" s="273" t="s">
        <v>63</v>
      </c>
      <c r="F2845" s="273" t="s">
        <v>228</v>
      </c>
      <c r="G2845" s="273" t="s">
        <v>237</v>
      </c>
      <c r="H2845" s="274">
        <v>45108</v>
      </c>
      <c r="I2845" s="273">
        <v>12705</v>
      </c>
      <c r="J2845" s="273">
        <v>19</v>
      </c>
      <c r="K2845" s="273">
        <v>144528</v>
      </c>
      <c r="L2845" s="273" t="s">
        <v>66</v>
      </c>
      <c r="M2845" s="273">
        <v>20357.42368</v>
      </c>
      <c r="N2845" s="273" t="s">
        <v>67</v>
      </c>
      <c r="P2845" s="273" t="s">
        <v>68</v>
      </c>
      <c r="Q2845" s="273" t="s">
        <v>69</v>
      </c>
      <c r="R2845" s="273" t="s">
        <v>1013</v>
      </c>
      <c r="S2845" s="273" t="s">
        <v>71</v>
      </c>
      <c r="T2845" s="273" t="s">
        <v>72</v>
      </c>
      <c r="U2845" s="273" t="s">
        <v>73</v>
      </c>
      <c r="V2845" s="273" t="s">
        <v>74</v>
      </c>
      <c r="W2845" s="273">
        <v>209735</v>
      </c>
      <c r="X2845" s="273" t="s">
        <v>83</v>
      </c>
      <c r="Y2845" s="273" t="s">
        <v>63</v>
      </c>
      <c r="Z2845" s="273" t="s">
        <v>228</v>
      </c>
      <c r="AA2845" s="273" t="s">
        <v>237</v>
      </c>
      <c r="AB2845" s="274">
        <v>45261</v>
      </c>
      <c r="AC2845" s="273">
        <v>16893</v>
      </c>
      <c r="AD2845" s="273">
        <v>19</v>
      </c>
      <c r="AE2845" s="273">
        <v>1</v>
      </c>
      <c r="AF2845" s="273" t="s">
        <v>90</v>
      </c>
      <c r="AG2845" s="273" t="s">
        <v>837</v>
      </c>
      <c r="AH2845" s="273" t="s">
        <v>1226</v>
      </c>
      <c r="AI2845" s="273" t="s">
        <v>199</v>
      </c>
      <c r="AJ2845" s="273" t="s">
        <v>200</v>
      </c>
      <c r="AK2845" s="273">
        <v>317347</v>
      </c>
      <c r="BV2845" s="279" t="s">
        <v>64</v>
      </c>
      <c r="BW2845" s="280" t="s">
        <v>75</v>
      </c>
      <c r="BX2845" s="280" t="s">
        <v>308</v>
      </c>
      <c r="BY2845" s="280" t="s">
        <v>338</v>
      </c>
      <c r="BZ2845" s="280" t="s">
        <v>86</v>
      </c>
      <c r="CA2845" s="280" t="s">
        <v>87</v>
      </c>
      <c r="CB2845" s="280" t="s">
        <v>179</v>
      </c>
      <c r="CC2845" s="280" t="s">
        <v>180</v>
      </c>
      <c r="CD2845" s="281">
        <v>1</v>
      </c>
      <c r="CE2845" s="277">
        <v>44958</v>
      </c>
      <c r="CF2845" s="280"/>
      <c r="CG2845" s="280" t="s">
        <v>181</v>
      </c>
      <c r="CH2845" s="280"/>
      <c r="CI2845" s="280" t="s">
        <v>181</v>
      </c>
      <c r="CJ2845" s="280" t="s">
        <v>345</v>
      </c>
      <c r="CK2845" s="280"/>
      <c r="CL2845" s="280"/>
      <c r="CM2845" s="280" t="s">
        <v>73</v>
      </c>
      <c r="CN2845" s="280">
        <v>3</v>
      </c>
    </row>
    <row r="2846" spans="4:92">
      <c r="D2846" s="273" t="s">
        <v>83</v>
      </c>
      <c r="E2846" s="273" t="s">
        <v>63</v>
      </c>
      <c r="F2846" s="273" t="s">
        <v>228</v>
      </c>
      <c r="G2846" s="273" t="s">
        <v>237</v>
      </c>
      <c r="H2846" s="274">
        <v>45108</v>
      </c>
      <c r="I2846" s="273">
        <v>12705</v>
      </c>
      <c r="J2846" s="273">
        <v>19</v>
      </c>
      <c r="K2846" s="273">
        <v>6164</v>
      </c>
      <c r="L2846" s="273" t="s">
        <v>66</v>
      </c>
      <c r="M2846" s="273">
        <v>726.21824000000004</v>
      </c>
      <c r="N2846" s="273" t="s">
        <v>67</v>
      </c>
      <c r="P2846" s="273" t="s">
        <v>92</v>
      </c>
      <c r="Q2846" s="273" t="s">
        <v>69</v>
      </c>
      <c r="R2846" s="273" t="s">
        <v>70</v>
      </c>
      <c r="S2846" s="273" t="s">
        <v>93</v>
      </c>
      <c r="T2846" s="273" t="s">
        <v>94</v>
      </c>
      <c r="U2846" s="273" t="s">
        <v>73</v>
      </c>
      <c r="V2846" s="273" t="s">
        <v>95</v>
      </c>
      <c r="W2846" s="273">
        <v>209752</v>
      </c>
      <c r="X2846" s="273" t="s">
        <v>83</v>
      </c>
      <c r="Y2846" s="273" t="s">
        <v>63</v>
      </c>
      <c r="Z2846" s="273" t="s">
        <v>228</v>
      </c>
      <c r="AA2846" s="273" t="s">
        <v>237</v>
      </c>
      <c r="AB2846" s="274">
        <v>45261</v>
      </c>
      <c r="AC2846" s="273">
        <v>16893</v>
      </c>
      <c r="AD2846" s="273">
        <v>19</v>
      </c>
      <c r="AE2846" s="273">
        <v>2.4500000000000002</v>
      </c>
      <c r="AF2846" s="273" t="s">
        <v>90</v>
      </c>
      <c r="AG2846" s="273" t="s">
        <v>995</v>
      </c>
      <c r="AH2846" s="273" t="s">
        <v>1321</v>
      </c>
      <c r="AI2846" s="273" t="s">
        <v>199</v>
      </c>
      <c r="AJ2846" s="273" t="s">
        <v>200</v>
      </c>
      <c r="AK2846" s="273">
        <v>317359</v>
      </c>
      <c r="BV2846" s="336" t="s">
        <v>64</v>
      </c>
      <c r="BW2846" s="337" t="s">
        <v>75</v>
      </c>
      <c r="BX2846" s="337" t="s">
        <v>308</v>
      </c>
      <c r="BY2846" s="337" t="s">
        <v>338</v>
      </c>
      <c r="BZ2846" s="337" t="s">
        <v>167</v>
      </c>
      <c r="CA2846" s="337" t="s">
        <v>168</v>
      </c>
      <c r="CB2846" s="337" t="s">
        <v>319</v>
      </c>
      <c r="CC2846" s="337" t="s">
        <v>320</v>
      </c>
      <c r="CD2846" s="338">
        <v>15</v>
      </c>
      <c r="CE2846" s="335">
        <v>44958</v>
      </c>
      <c r="CF2846" s="337">
        <v>0</v>
      </c>
      <c r="CG2846" s="337" t="s">
        <v>90</v>
      </c>
      <c r="CH2846" s="337">
        <v>0</v>
      </c>
      <c r="CI2846" s="337" t="s">
        <v>80</v>
      </c>
      <c r="CJ2846" s="337"/>
      <c r="CK2846" s="337"/>
      <c r="CL2846" s="337"/>
      <c r="CM2846" s="337" t="s">
        <v>73</v>
      </c>
      <c r="CN2846" s="337">
        <v>3</v>
      </c>
    </row>
    <row r="2847" spans="4:92">
      <c r="D2847" s="273" t="s">
        <v>83</v>
      </c>
      <c r="E2847" s="273" t="s">
        <v>63</v>
      </c>
      <c r="F2847" s="273" t="s">
        <v>228</v>
      </c>
      <c r="G2847" s="273" t="s">
        <v>237</v>
      </c>
      <c r="H2847" s="274">
        <v>45108</v>
      </c>
      <c r="I2847" s="273">
        <v>12705</v>
      </c>
      <c r="J2847" s="273">
        <v>19</v>
      </c>
      <c r="K2847" s="273">
        <v>0</v>
      </c>
      <c r="L2847" s="273" t="s">
        <v>66</v>
      </c>
      <c r="N2847" s="273" t="s">
        <v>107</v>
      </c>
      <c r="W2847" s="273">
        <v>209684</v>
      </c>
      <c r="X2847" s="273" t="s">
        <v>83</v>
      </c>
      <c r="Y2847" s="273" t="s">
        <v>63</v>
      </c>
      <c r="Z2847" s="273" t="s">
        <v>530</v>
      </c>
      <c r="AA2847" s="273" t="s">
        <v>1116</v>
      </c>
      <c r="AB2847" s="274">
        <v>44927</v>
      </c>
      <c r="AC2847" s="273">
        <v>16794</v>
      </c>
      <c r="AD2847" s="273">
        <v>881</v>
      </c>
      <c r="AE2847" s="273">
        <v>7.4820000000000002</v>
      </c>
      <c r="AF2847" s="273" t="s">
        <v>90</v>
      </c>
      <c r="AG2847" s="273" t="s">
        <v>795</v>
      </c>
      <c r="AH2847" s="273" t="s">
        <v>1354</v>
      </c>
      <c r="AI2847" s="273" t="s">
        <v>123</v>
      </c>
      <c r="AJ2847" s="273" t="s">
        <v>200</v>
      </c>
      <c r="AK2847" s="273">
        <v>327035</v>
      </c>
      <c r="BV2847" s="279" t="s">
        <v>64</v>
      </c>
      <c r="BW2847" s="280" t="s">
        <v>75</v>
      </c>
      <c r="BX2847" s="280" t="s">
        <v>308</v>
      </c>
      <c r="BY2847" s="280" t="s">
        <v>338</v>
      </c>
      <c r="BZ2847" s="280" t="s">
        <v>138</v>
      </c>
      <c r="CA2847" s="280" t="s">
        <v>139</v>
      </c>
      <c r="CB2847" s="280" t="s">
        <v>190</v>
      </c>
      <c r="CC2847" s="280" t="s">
        <v>191</v>
      </c>
      <c r="CD2847" s="281">
        <v>8</v>
      </c>
      <c r="CE2847" s="277">
        <v>44958</v>
      </c>
      <c r="CF2847" s="280">
        <v>0</v>
      </c>
      <c r="CG2847" s="280" t="s">
        <v>90</v>
      </c>
      <c r="CH2847" s="280">
        <v>0</v>
      </c>
      <c r="CI2847" s="280" t="s">
        <v>80</v>
      </c>
      <c r="CJ2847" s="280"/>
      <c r="CK2847" s="280"/>
      <c r="CL2847" s="280"/>
      <c r="CM2847" s="280" t="s">
        <v>73</v>
      </c>
      <c r="CN2847" s="280">
        <v>3</v>
      </c>
    </row>
    <row r="2848" spans="4:92">
      <c r="D2848" s="273" t="s">
        <v>83</v>
      </c>
      <c r="E2848" s="273" t="s">
        <v>63</v>
      </c>
      <c r="F2848" s="273" t="s">
        <v>228</v>
      </c>
      <c r="G2848" s="273" t="s">
        <v>237</v>
      </c>
      <c r="H2848" s="274">
        <v>45108</v>
      </c>
      <c r="I2848" s="273">
        <v>12705</v>
      </c>
      <c r="J2848" s="273">
        <v>19</v>
      </c>
      <c r="K2848" s="273">
        <v>77771</v>
      </c>
      <c r="L2848" s="273" t="s">
        <v>66</v>
      </c>
      <c r="M2848" s="273">
        <v>25632.794880000001</v>
      </c>
      <c r="N2848" s="273" t="s">
        <v>115</v>
      </c>
      <c r="W2848" s="273">
        <v>209683</v>
      </c>
      <c r="X2848" s="273" t="s">
        <v>83</v>
      </c>
      <c r="Y2848" s="273" t="s">
        <v>63</v>
      </c>
      <c r="Z2848" s="273" t="s">
        <v>530</v>
      </c>
      <c r="AA2848" s="273" t="s">
        <v>1116</v>
      </c>
      <c r="AB2848" s="274">
        <v>44927</v>
      </c>
      <c r="AC2848" s="273">
        <v>16794</v>
      </c>
      <c r="AD2848" s="273">
        <v>881</v>
      </c>
      <c r="AE2848" s="273">
        <v>0.115</v>
      </c>
      <c r="AF2848" s="273" t="s">
        <v>90</v>
      </c>
      <c r="AG2848" s="273" t="s">
        <v>1044</v>
      </c>
      <c r="AH2848" s="273" t="s">
        <v>1893</v>
      </c>
      <c r="AI2848" s="273" t="s">
        <v>123</v>
      </c>
      <c r="AJ2848" s="273" t="s">
        <v>200</v>
      </c>
      <c r="AK2848" s="273">
        <v>327041</v>
      </c>
      <c r="BV2848" s="336" t="s">
        <v>64</v>
      </c>
      <c r="BW2848" s="337" t="s">
        <v>75</v>
      </c>
      <c r="BX2848" s="337" t="s">
        <v>79</v>
      </c>
      <c r="BY2848" s="337" t="s">
        <v>79</v>
      </c>
      <c r="BZ2848" s="337" t="s">
        <v>86</v>
      </c>
      <c r="CA2848" s="337" t="s">
        <v>87</v>
      </c>
      <c r="CB2848" s="337" t="s">
        <v>225</v>
      </c>
      <c r="CC2848" s="337" t="s">
        <v>226</v>
      </c>
      <c r="CD2848" s="338">
        <v>5</v>
      </c>
      <c r="CE2848" s="335">
        <v>44958</v>
      </c>
      <c r="CF2848" s="337">
        <v>0</v>
      </c>
      <c r="CG2848" s="337" t="s">
        <v>90</v>
      </c>
      <c r="CH2848" s="337">
        <v>0</v>
      </c>
      <c r="CI2848" s="337" t="s">
        <v>80</v>
      </c>
      <c r="CJ2848" s="337"/>
      <c r="CK2848" s="337"/>
      <c r="CL2848" s="337"/>
      <c r="CM2848" s="337" t="s">
        <v>73</v>
      </c>
      <c r="CN2848" s="337">
        <v>3</v>
      </c>
    </row>
    <row r="2849" spans="4:92">
      <c r="D2849" s="273" t="s">
        <v>83</v>
      </c>
      <c r="E2849" s="273" t="s">
        <v>63</v>
      </c>
      <c r="F2849" s="273" t="s">
        <v>228</v>
      </c>
      <c r="G2849" s="273" t="s">
        <v>237</v>
      </c>
      <c r="H2849" s="274">
        <v>45139</v>
      </c>
      <c r="I2849" s="273">
        <v>13380</v>
      </c>
      <c r="J2849" s="273">
        <v>19</v>
      </c>
      <c r="K2849" s="273">
        <v>11669</v>
      </c>
      <c r="L2849" s="273" t="s">
        <v>66</v>
      </c>
      <c r="M2849" s="273">
        <v>0</v>
      </c>
      <c r="N2849" s="273" t="s">
        <v>1010</v>
      </c>
      <c r="O2849" s="273">
        <v>0</v>
      </c>
      <c r="P2849" s="273" t="s">
        <v>1011</v>
      </c>
      <c r="Q2849" s="273" t="s">
        <v>69</v>
      </c>
      <c r="R2849" s="273" t="s">
        <v>1013</v>
      </c>
      <c r="S2849" s="273" t="s">
        <v>1298</v>
      </c>
      <c r="U2849" s="273" t="s">
        <v>73</v>
      </c>
      <c r="V2849" s="273" t="s">
        <v>1859</v>
      </c>
      <c r="W2849" s="273">
        <v>229000</v>
      </c>
      <c r="X2849" s="273" t="s">
        <v>83</v>
      </c>
      <c r="Y2849" s="273" t="s">
        <v>63</v>
      </c>
      <c r="Z2849" s="273" t="s">
        <v>530</v>
      </c>
      <c r="AA2849" s="273" t="s">
        <v>1116</v>
      </c>
      <c r="AB2849" s="274">
        <v>44927</v>
      </c>
      <c r="AC2849" s="273">
        <v>16794</v>
      </c>
      <c r="AD2849" s="273">
        <v>881</v>
      </c>
      <c r="AE2849" s="273">
        <v>1.4999999999999999E-2</v>
      </c>
      <c r="AF2849" s="273" t="s">
        <v>90</v>
      </c>
      <c r="AG2849" s="273" t="s">
        <v>884</v>
      </c>
      <c r="AH2849" s="273" t="s">
        <v>1160</v>
      </c>
      <c r="AI2849" s="273" t="s">
        <v>123</v>
      </c>
      <c r="AJ2849" s="273" t="s">
        <v>200</v>
      </c>
      <c r="AK2849" s="273">
        <v>327047</v>
      </c>
      <c r="BV2849" s="279" t="s">
        <v>64</v>
      </c>
      <c r="BW2849" s="280" t="s">
        <v>75</v>
      </c>
      <c r="BX2849" s="280" t="s">
        <v>79</v>
      </c>
      <c r="BY2849" s="280" t="s">
        <v>79</v>
      </c>
      <c r="BZ2849" s="280" t="s">
        <v>86</v>
      </c>
      <c r="CA2849" s="280" t="s">
        <v>87</v>
      </c>
      <c r="CB2849" s="280" t="s">
        <v>225</v>
      </c>
      <c r="CC2849" s="280" t="s">
        <v>226</v>
      </c>
      <c r="CD2849" s="281">
        <v>5</v>
      </c>
      <c r="CE2849" s="277">
        <v>44986</v>
      </c>
      <c r="CF2849" s="280">
        <v>0</v>
      </c>
      <c r="CG2849" s="280" t="s">
        <v>90</v>
      </c>
      <c r="CH2849" s="280">
        <v>0</v>
      </c>
      <c r="CI2849" s="280" t="s">
        <v>80</v>
      </c>
      <c r="CJ2849" s="280"/>
      <c r="CK2849" s="280"/>
      <c r="CL2849" s="280"/>
      <c r="CM2849" s="280" t="s">
        <v>73</v>
      </c>
      <c r="CN2849" s="280">
        <v>3</v>
      </c>
    </row>
    <row r="2850" spans="4:92">
      <c r="D2850" s="273" t="s">
        <v>83</v>
      </c>
      <c r="E2850" s="273" t="s">
        <v>63</v>
      </c>
      <c r="F2850" s="273" t="s">
        <v>228</v>
      </c>
      <c r="G2850" s="273" t="s">
        <v>237</v>
      </c>
      <c r="H2850" s="274">
        <v>45139</v>
      </c>
      <c r="I2850" s="273">
        <v>13380</v>
      </c>
      <c r="J2850" s="273">
        <v>19</v>
      </c>
      <c r="K2850" s="273">
        <v>26185</v>
      </c>
      <c r="L2850" s="273" t="s">
        <v>66</v>
      </c>
      <c r="M2850" s="273">
        <v>3377.0906399999999</v>
      </c>
      <c r="N2850" s="273" t="s">
        <v>67</v>
      </c>
      <c r="P2850" s="273" t="s">
        <v>92</v>
      </c>
      <c r="Q2850" s="273" t="s">
        <v>69</v>
      </c>
      <c r="R2850" s="273" t="s">
        <v>1013</v>
      </c>
      <c r="S2850" s="273" t="s">
        <v>834</v>
      </c>
      <c r="T2850" s="273" t="s">
        <v>835</v>
      </c>
      <c r="U2850" s="273" t="s">
        <v>73</v>
      </c>
      <c r="V2850" s="273" t="s">
        <v>836</v>
      </c>
      <c r="W2850" s="273">
        <v>229016</v>
      </c>
      <c r="X2850" s="273" t="s">
        <v>83</v>
      </c>
      <c r="Y2850" s="273" t="s">
        <v>63</v>
      </c>
      <c r="Z2850" s="273" t="s">
        <v>530</v>
      </c>
      <c r="AA2850" s="273" t="s">
        <v>1116</v>
      </c>
      <c r="AB2850" s="274">
        <v>45108</v>
      </c>
      <c r="AC2850" s="273">
        <v>15722</v>
      </c>
      <c r="AD2850" s="273">
        <v>881</v>
      </c>
      <c r="AK2850" s="273">
        <v>285540</v>
      </c>
      <c r="BV2850" s="336" t="s">
        <v>64</v>
      </c>
      <c r="BW2850" s="337" t="s">
        <v>75</v>
      </c>
      <c r="BX2850" s="337" t="s">
        <v>79</v>
      </c>
      <c r="BY2850" s="337" t="s">
        <v>79</v>
      </c>
      <c r="BZ2850" s="337" t="s">
        <v>86</v>
      </c>
      <c r="CA2850" s="337" t="s">
        <v>87</v>
      </c>
      <c r="CB2850" s="337" t="s">
        <v>225</v>
      </c>
      <c r="CC2850" s="337" t="s">
        <v>226</v>
      </c>
      <c r="CD2850" s="338">
        <v>5</v>
      </c>
      <c r="CE2850" s="335">
        <v>44986</v>
      </c>
      <c r="CF2850" s="337">
        <v>0</v>
      </c>
      <c r="CG2850" s="337" t="s">
        <v>90</v>
      </c>
      <c r="CH2850" s="337">
        <v>0</v>
      </c>
      <c r="CI2850" s="337" t="s">
        <v>80</v>
      </c>
      <c r="CJ2850" s="337"/>
      <c r="CK2850" s="337"/>
      <c r="CL2850" s="337"/>
      <c r="CM2850" s="337" t="s">
        <v>73</v>
      </c>
      <c r="CN2850" s="337">
        <v>3</v>
      </c>
    </row>
    <row r="2851" spans="4:92">
      <c r="D2851" s="273" t="s">
        <v>83</v>
      </c>
      <c r="E2851" s="273" t="s">
        <v>63</v>
      </c>
      <c r="F2851" s="273" t="s">
        <v>228</v>
      </c>
      <c r="G2851" s="273" t="s">
        <v>237</v>
      </c>
      <c r="H2851" s="274">
        <v>45139</v>
      </c>
      <c r="I2851" s="273">
        <v>13380</v>
      </c>
      <c r="J2851" s="273">
        <v>19</v>
      </c>
      <c r="K2851" s="273">
        <v>130726</v>
      </c>
      <c r="L2851" s="273" t="s">
        <v>66</v>
      </c>
      <c r="M2851" s="273">
        <v>23090.15192</v>
      </c>
      <c r="N2851" s="273" t="s">
        <v>67</v>
      </c>
      <c r="P2851" s="273" t="s">
        <v>1011</v>
      </c>
      <c r="Q2851" s="273" t="s">
        <v>69</v>
      </c>
      <c r="R2851" s="273" t="s">
        <v>1013</v>
      </c>
      <c r="S2851" s="273" t="s">
        <v>1041</v>
      </c>
      <c r="T2851" s="273" t="s">
        <v>1042</v>
      </c>
      <c r="U2851" s="273" t="s">
        <v>73</v>
      </c>
      <c r="V2851" s="273" t="s">
        <v>1043</v>
      </c>
      <c r="W2851" s="273">
        <v>229033</v>
      </c>
      <c r="X2851" s="273" t="s">
        <v>83</v>
      </c>
      <c r="Y2851" s="273" t="s">
        <v>63</v>
      </c>
      <c r="Z2851" s="273" t="s">
        <v>530</v>
      </c>
      <c r="AA2851" s="273" t="s">
        <v>1113</v>
      </c>
      <c r="AB2851" s="274">
        <v>44927</v>
      </c>
      <c r="AC2851" s="273">
        <v>16787</v>
      </c>
      <c r="AD2851" s="273">
        <v>880</v>
      </c>
      <c r="AK2851" s="273">
        <v>309175</v>
      </c>
      <c r="BV2851" s="279" t="s">
        <v>64</v>
      </c>
      <c r="BW2851" s="280" t="s">
        <v>75</v>
      </c>
      <c r="BX2851" s="280" t="s">
        <v>79</v>
      </c>
      <c r="BY2851" s="280" t="s">
        <v>79</v>
      </c>
      <c r="BZ2851" s="280" t="s">
        <v>86</v>
      </c>
      <c r="CA2851" s="280" t="s">
        <v>87</v>
      </c>
      <c r="CB2851" s="280" t="s">
        <v>225</v>
      </c>
      <c r="CC2851" s="280" t="s">
        <v>226</v>
      </c>
      <c r="CD2851" s="281">
        <v>5</v>
      </c>
      <c r="CE2851" s="277">
        <v>44986</v>
      </c>
      <c r="CF2851" s="280">
        <v>0</v>
      </c>
      <c r="CG2851" s="280" t="s">
        <v>90</v>
      </c>
      <c r="CH2851" s="280">
        <v>0</v>
      </c>
      <c r="CI2851" s="280" t="s">
        <v>80</v>
      </c>
      <c r="CJ2851" s="280"/>
      <c r="CK2851" s="280"/>
      <c r="CL2851" s="280"/>
      <c r="CM2851" s="280" t="s">
        <v>73</v>
      </c>
      <c r="CN2851" s="280">
        <v>3</v>
      </c>
    </row>
    <row r="2852" spans="4:92">
      <c r="D2852" s="273" t="s">
        <v>83</v>
      </c>
      <c r="E2852" s="273" t="s">
        <v>63</v>
      </c>
      <c r="F2852" s="273" t="s">
        <v>228</v>
      </c>
      <c r="G2852" s="273" t="s">
        <v>237</v>
      </c>
      <c r="H2852" s="274">
        <v>45139</v>
      </c>
      <c r="I2852" s="273">
        <v>13380</v>
      </c>
      <c r="J2852" s="273">
        <v>19</v>
      </c>
      <c r="K2852" s="273">
        <v>319359</v>
      </c>
      <c r="L2852" s="273" t="s">
        <v>66</v>
      </c>
      <c r="M2852" s="273">
        <v>44983.170319999997</v>
      </c>
      <c r="N2852" s="273" t="s">
        <v>67</v>
      </c>
      <c r="P2852" s="273" t="s">
        <v>68</v>
      </c>
      <c r="Q2852" s="273" t="s">
        <v>69</v>
      </c>
      <c r="R2852" s="273" t="s">
        <v>1013</v>
      </c>
      <c r="S2852" s="273" t="s">
        <v>71</v>
      </c>
      <c r="T2852" s="273" t="s">
        <v>72</v>
      </c>
      <c r="U2852" s="273" t="s">
        <v>73</v>
      </c>
      <c r="V2852" s="273" t="s">
        <v>74</v>
      </c>
      <c r="W2852" s="273">
        <v>229050</v>
      </c>
      <c r="X2852" s="273" t="s">
        <v>83</v>
      </c>
      <c r="Y2852" s="273" t="s">
        <v>63</v>
      </c>
      <c r="Z2852" s="273" t="s">
        <v>530</v>
      </c>
      <c r="AA2852" s="273" t="s">
        <v>1113</v>
      </c>
      <c r="AB2852" s="274">
        <v>44927</v>
      </c>
      <c r="AC2852" s="273">
        <v>16788</v>
      </c>
      <c r="AD2852" s="273">
        <v>880</v>
      </c>
      <c r="AK2852" s="273">
        <v>309191</v>
      </c>
      <c r="BV2852" s="336" t="s">
        <v>64</v>
      </c>
      <c r="BW2852" s="337" t="s">
        <v>75</v>
      </c>
      <c r="BX2852" s="337" t="s">
        <v>79</v>
      </c>
      <c r="BY2852" s="337" t="s">
        <v>79</v>
      </c>
      <c r="BZ2852" s="337" t="s">
        <v>86</v>
      </c>
      <c r="CA2852" s="337" t="s">
        <v>87</v>
      </c>
      <c r="CB2852" s="337" t="s">
        <v>225</v>
      </c>
      <c r="CC2852" s="337" t="s">
        <v>226</v>
      </c>
      <c r="CD2852" s="338">
        <v>5</v>
      </c>
      <c r="CE2852" s="335">
        <v>44986</v>
      </c>
      <c r="CF2852" s="337">
        <v>0</v>
      </c>
      <c r="CG2852" s="337" t="s">
        <v>90</v>
      </c>
      <c r="CH2852" s="337">
        <v>0</v>
      </c>
      <c r="CI2852" s="337" t="s">
        <v>80</v>
      </c>
      <c r="CJ2852" s="337"/>
      <c r="CK2852" s="337"/>
      <c r="CL2852" s="337"/>
      <c r="CM2852" s="337" t="s">
        <v>73</v>
      </c>
      <c r="CN2852" s="337">
        <v>3</v>
      </c>
    </row>
    <row r="2853" spans="4:92">
      <c r="D2853" s="273" t="s">
        <v>83</v>
      </c>
      <c r="E2853" s="273" t="s">
        <v>63</v>
      </c>
      <c r="F2853" s="273" t="s">
        <v>228</v>
      </c>
      <c r="G2853" s="273" t="s">
        <v>237</v>
      </c>
      <c r="H2853" s="274">
        <v>45139</v>
      </c>
      <c r="I2853" s="273">
        <v>13380</v>
      </c>
      <c r="J2853" s="273">
        <v>19</v>
      </c>
      <c r="K2853" s="273">
        <v>9888</v>
      </c>
      <c r="L2853" s="273" t="s">
        <v>66</v>
      </c>
      <c r="M2853" s="273">
        <v>1164.9316799999999</v>
      </c>
      <c r="N2853" s="273" t="s">
        <v>67</v>
      </c>
      <c r="P2853" s="273" t="s">
        <v>92</v>
      </c>
      <c r="Q2853" s="273" t="s">
        <v>69</v>
      </c>
      <c r="R2853" s="273" t="s">
        <v>70</v>
      </c>
      <c r="S2853" s="273" t="s">
        <v>93</v>
      </c>
      <c r="T2853" s="273" t="s">
        <v>94</v>
      </c>
      <c r="U2853" s="273" t="s">
        <v>73</v>
      </c>
      <c r="V2853" s="273" t="s">
        <v>95</v>
      </c>
      <c r="W2853" s="273">
        <v>229067</v>
      </c>
      <c r="X2853" s="273" t="s">
        <v>83</v>
      </c>
      <c r="Y2853" s="273" t="s">
        <v>63</v>
      </c>
      <c r="Z2853" s="273" t="s">
        <v>157</v>
      </c>
      <c r="AA2853" s="273" t="s">
        <v>157</v>
      </c>
      <c r="AB2853" s="274">
        <v>44927</v>
      </c>
      <c r="AC2853" s="273">
        <v>11788</v>
      </c>
      <c r="AD2853" s="273">
        <v>10</v>
      </c>
      <c r="AK2853" s="273">
        <v>156402</v>
      </c>
      <c r="BV2853" s="279" t="s">
        <v>64</v>
      </c>
      <c r="BW2853" s="280" t="s">
        <v>75</v>
      </c>
      <c r="BX2853" s="280" t="s">
        <v>79</v>
      </c>
      <c r="BY2853" s="280" t="s">
        <v>79</v>
      </c>
      <c r="BZ2853" s="280" t="s">
        <v>86</v>
      </c>
      <c r="CA2853" s="280" t="s">
        <v>87</v>
      </c>
      <c r="CB2853" s="280" t="s">
        <v>225</v>
      </c>
      <c r="CC2853" s="280" t="s">
        <v>226</v>
      </c>
      <c r="CD2853" s="281">
        <v>5</v>
      </c>
      <c r="CE2853" s="277">
        <v>44986</v>
      </c>
      <c r="CF2853" s="280">
        <v>0</v>
      </c>
      <c r="CG2853" s="280" t="s">
        <v>90</v>
      </c>
      <c r="CH2853" s="280">
        <v>0</v>
      </c>
      <c r="CI2853" s="280" t="s">
        <v>80</v>
      </c>
      <c r="CJ2853" s="280"/>
      <c r="CK2853" s="280"/>
      <c r="CL2853" s="280"/>
      <c r="CM2853" s="280" t="s">
        <v>73</v>
      </c>
      <c r="CN2853" s="280">
        <v>3</v>
      </c>
    </row>
    <row r="2854" spans="4:92">
      <c r="D2854" s="273" t="s">
        <v>83</v>
      </c>
      <c r="E2854" s="273" t="s">
        <v>63</v>
      </c>
      <c r="F2854" s="273" t="s">
        <v>228</v>
      </c>
      <c r="G2854" s="273" t="s">
        <v>237</v>
      </c>
      <c r="H2854" s="274">
        <v>45139</v>
      </c>
      <c r="I2854" s="273">
        <v>13380</v>
      </c>
      <c r="J2854" s="273">
        <v>19</v>
      </c>
      <c r="K2854" s="273">
        <v>0</v>
      </c>
      <c r="L2854" s="273" t="s">
        <v>66</v>
      </c>
      <c r="N2854" s="273" t="s">
        <v>107</v>
      </c>
      <c r="W2854" s="273">
        <v>228999</v>
      </c>
      <c r="X2854" s="273" t="s">
        <v>83</v>
      </c>
      <c r="Y2854" s="273" t="s">
        <v>63</v>
      </c>
      <c r="Z2854" s="273" t="s">
        <v>157</v>
      </c>
      <c r="AA2854" s="273" t="s">
        <v>157</v>
      </c>
      <c r="AB2854" s="274">
        <v>44927</v>
      </c>
      <c r="AC2854" s="273">
        <v>11944</v>
      </c>
      <c r="AD2854" s="273">
        <v>10</v>
      </c>
      <c r="AE2854" s="273">
        <v>2.2999999999999998</v>
      </c>
      <c r="AF2854" s="273" t="s">
        <v>90</v>
      </c>
      <c r="AG2854" s="273" t="s">
        <v>882</v>
      </c>
      <c r="AH2854" s="273" t="s">
        <v>1119</v>
      </c>
      <c r="AI2854" s="273" t="s">
        <v>123</v>
      </c>
      <c r="AJ2854" s="273" t="s">
        <v>214</v>
      </c>
      <c r="AK2854" s="273">
        <v>159343</v>
      </c>
      <c r="BV2854" s="336" t="s">
        <v>64</v>
      </c>
      <c r="BW2854" s="337" t="s">
        <v>75</v>
      </c>
      <c r="BX2854" s="337" t="s">
        <v>79</v>
      </c>
      <c r="BY2854" s="337" t="s">
        <v>79</v>
      </c>
      <c r="BZ2854" s="337" t="s">
        <v>86</v>
      </c>
      <c r="CA2854" s="337" t="s">
        <v>87</v>
      </c>
      <c r="CB2854" s="337" t="s">
        <v>225</v>
      </c>
      <c r="CC2854" s="337" t="s">
        <v>226</v>
      </c>
      <c r="CD2854" s="338">
        <v>5</v>
      </c>
      <c r="CE2854" s="335">
        <v>44986</v>
      </c>
      <c r="CF2854" s="337">
        <v>0</v>
      </c>
      <c r="CG2854" s="337" t="s">
        <v>90</v>
      </c>
      <c r="CH2854" s="337">
        <v>0</v>
      </c>
      <c r="CI2854" s="337" t="s">
        <v>80</v>
      </c>
      <c r="CJ2854" s="337"/>
      <c r="CK2854" s="337"/>
      <c r="CL2854" s="337"/>
      <c r="CM2854" s="337" t="s">
        <v>73</v>
      </c>
      <c r="CN2854" s="337">
        <v>3</v>
      </c>
    </row>
    <row r="2855" spans="4:92">
      <c r="D2855" s="273" t="s">
        <v>83</v>
      </c>
      <c r="E2855" s="273" t="s">
        <v>63</v>
      </c>
      <c r="F2855" s="273" t="s">
        <v>228</v>
      </c>
      <c r="G2855" s="273" t="s">
        <v>237</v>
      </c>
      <c r="H2855" s="274">
        <v>45139</v>
      </c>
      <c r="I2855" s="273">
        <v>13380</v>
      </c>
      <c r="J2855" s="273">
        <v>19</v>
      </c>
      <c r="K2855" s="273">
        <v>25842</v>
      </c>
      <c r="L2855" s="273" t="s">
        <v>66</v>
      </c>
      <c r="M2855" s="273">
        <v>16762.76712</v>
      </c>
      <c r="N2855" s="273" t="s">
        <v>115</v>
      </c>
      <c r="W2855" s="273">
        <v>228998</v>
      </c>
      <c r="X2855" s="273" t="s">
        <v>83</v>
      </c>
      <c r="Y2855" s="273" t="s">
        <v>63</v>
      </c>
      <c r="Z2855" s="273" t="s">
        <v>157</v>
      </c>
      <c r="AA2855" s="273" t="s">
        <v>157</v>
      </c>
      <c r="AB2855" s="274">
        <v>44927</v>
      </c>
      <c r="AC2855" s="273">
        <v>11944</v>
      </c>
      <c r="AD2855" s="273">
        <v>10</v>
      </c>
      <c r="AE2855" s="273">
        <v>0.1</v>
      </c>
      <c r="AF2855" s="273" t="s">
        <v>90</v>
      </c>
      <c r="AG2855" s="273" t="s">
        <v>995</v>
      </c>
      <c r="AH2855" s="273" t="s">
        <v>1321</v>
      </c>
      <c r="AI2855" s="273" t="s">
        <v>199</v>
      </c>
      <c r="AJ2855" s="273" t="s">
        <v>200</v>
      </c>
      <c r="AK2855" s="273">
        <v>165444</v>
      </c>
      <c r="BV2855" s="279" t="s">
        <v>64</v>
      </c>
      <c r="BW2855" s="280" t="s">
        <v>75</v>
      </c>
      <c r="BX2855" s="280" t="s">
        <v>79</v>
      </c>
      <c r="BY2855" s="280" t="s">
        <v>79</v>
      </c>
      <c r="BZ2855" s="280" t="s">
        <v>86</v>
      </c>
      <c r="CA2855" s="280" t="s">
        <v>87</v>
      </c>
      <c r="CB2855" s="280" t="s">
        <v>225</v>
      </c>
      <c r="CC2855" s="280" t="s">
        <v>226</v>
      </c>
      <c r="CD2855" s="281">
        <v>5</v>
      </c>
      <c r="CE2855" s="277">
        <v>44986</v>
      </c>
      <c r="CF2855" s="280">
        <v>0</v>
      </c>
      <c r="CG2855" s="280" t="s">
        <v>90</v>
      </c>
      <c r="CH2855" s="280">
        <v>0</v>
      </c>
      <c r="CI2855" s="280" t="s">
        <v>80</v>
      </c>
      <c r="CJ2855" s="280"/>
      <c r="CK2855" s="280"/>
      <c r="CL2855" s="280"/>
      <c r="CM2855" s="280" t="s">
        <v>73</v>
      </c>
      <c r="CN2855" s="280">
        <v>3</v>
      </c>
    </row>
    <row r="2856" spans="4:92">
      <c r="D2856" s="273" t="s">
        <v>83</v>
      </c>
      <c r="E2856" s="273" t="s">
        <v>63</v>
      </c>
      <c r="F2856" s="273" t="s">
        <v>228</v>
      </c>
      <c r="G2856" s="273" t="s">
        <v>237</v>
      </c>
      <c r="H2856" s="274">
        <v>45170</v>
      </c>
      <c r="I2856" s="273">
        <v>13707</v>
      </c>
      <c r="J2856" s="273">
        <v>19</v>
      </c>
      <c r="K2856" s="273">
        <v>11892.578170000001</v>
      </c>
      <c r="L2856" s="273" t="s">
        <v>66</v>
      </c>
      <c r="M2856" s="273">
        <v>0</v>
      </c>
      <c r="N2856" s="273" t="s">
        <v>1010</v>
      </c>
      <c r="O2856" s="273">
        <v>0</v>
      </c>
      <c r="P2856" s="273" t="s">
        <v>1011</v>
      </c>
      <c r="Q2856" s="273" t="s">
        <v>69</v>
      </c>
      <c r="R2856" s="273" t="s">
        <v>1013</v>
      </c>
      <c r="S2856" s="273" t="s">
        <v>1298</v>
      </c>
      <c r="U2856" s="273" t="s">
        <v>73</v>
      </c>
      <c r="V2856" s="273" t="s">
        <v>1859</v>
      </c>
      <c r="W2856" s="273">
        <v>246758</v>
      </c>
      <c r="X2856" s="273" t="s">
        <v>83</v>
      </c>
      <c r="Y2856" s="273" t="s">
        <v>63</v>
      </c>
      <c r="Z2856" s="273" t="s">
        <v>157</v>
      </c>
      <c r="AA2856" s="273" t="s">
        <v>157</v>
      </c>
      <c r="AB2856" s="274">
        <v>44927</v>
      </c>
      <c r="AC2856" s="273">
        <v>11944</v>
      </c>
      <c r="AD2856" s="273">
        <v>10</v>
      </c>
      <c r="AE2856" s="273">
        <v>3.2</v>
      </c>
      <c r="AF2856" s="273" t="s">
        <v>90</v>
      </c>
      <c r="AH2856" s="273" t="s">
        <v>1124</v>
      </c>
      <c r="AI2856" s="273" t="s">
        <v>123</v>
      </c>
      <c r="AJ2856" s="273" t="s">
        <v>200</v>
      </c>
      <c r="AK2856" s="273">
        <v>165450</v>
      </c>
      <c r="BV2856" s="336" t="s">
        <v>64</v>
      </c>
      <c r="BW2856" s="337" t="s">
        <v>75</v>
      </c>
      <c r="BX2856" s="337" t="s">
        <v>79</v>
      </c>
      <c r="BY2856" s="337" t="s">
        <v>79</v>
      </c>
      <c r="BZ2856" s="337" t="s">
        <v>86</v>
      </c>
      <c r="CA2856" s="337" t="s">
        <v>87</v>
      </c>
      <c r="CB2856" s="337" t="s">
        <v>225</v>
      </c>
      <c r="CC2856" s="337" t="s">
        <v>226</v>
      </c>
      <c r="CD2856" s="338">
        <v>5</v>
      </c>
      <c r="CE2856" s="335">
        <v>44986</v>
      </c>
      <c r="CF2856" s="337">
        <v>2912</v>
      </c>
      <c r="CG2856" s="337" t="s">
        <v>90</v>
      </c>
      <c r="CH2856" s="337">
        <v>2912</v>
      </c>
      <c r="CI2856" s="337" t="s">
        <v>80</v>
      </c>
      <c r="CJ2856" s="337"/>
      <c r="CK2856" s="337"/>
      <c r="CL2856" s="337"/>
      <c r="CM2856" s="337" t="s">
        <v>73</v>
      </c>
      <c r="CN2856" s="337">
        <v>3</v>
      </c>
    </row>
    <row r="2857" spans="4:92">
      <c r="D2857" s="273" t="s">
        <v>83</v>
      </c>
      <c r="E2857" s="273" t="s">
        <v>63</v>
      </c>
      <c r="F2857" s="273" t="s">
        <v>228</v>
      </c>
      <c r="G2857" s="273" t="s">
        <v>237</v>
      </c>
      <c r="H2857" s="274">
        <v>45170</v>
      </c>
      <c r="I2857" s="273">
        <v>13707</v>
      </c>
      <c r="J2857" s="273">
        <v>19</v>
      </c>
      <c r="K2857" s="273">
        <v>8788</v>
      </c>
      <c r="L2857" s="273" t="s">
        <v>66</v>
      </c>
      <c r="M2857" s="273">
        <v>1133.38104</v>
      </c>
      <c r="N2857" s="273" t="s">
        <v>67</v>
      </c>
      <c r="P2857" s="273" t="s">
        <v>92</v>
      </c>
      <c r="Q2857" s="273" t="s">
        <v>69</v>
      </c>
      <c r="R2857" s="273" t="s">
        <v>1013</v>
      </c>
      <c r="S2857" s="273" t="s">
        <v>834</v>
      </c>
      <c r="T2857" s="273" t="s">
        <v>835</v>
      </c>
      <c r="U2857" s="273" t="s">
        <v>73</v>
      </c>
      <c r="V2857" s="273" t="s">
        <v>836</v>
      </c>
      <c r="W2857" s="273">
        <v>246774</v>
      </c>
      <c r="X2857" s="273" t="s">
        <v>83</v>
      </c>
      <c r="Y2857" s="273" t="s">
        <v>63</v>
      </c>
      <c r="Z2857" s="273" t="s">
        <v>157</v>
      </c>
      <c r="AA2857" s="273" t="s">
        <v>157</v>
      </c>
      <c r="AB2857" s="274">
        <v>44927</v>
      </c>
      <c r="AC2857" s="273">
        <v>11944</v>
      </c>
      <c r="AD2857" s="273">
        <v>10</v>
      </c>
      <c r="AE2857" s="273">
        <v>7.2</v>
      </c>
      <c r="AF2857" s="273" t="s">
        <v>90</v>
      </c>
      <c r="AG2857" s="273" t="s">
        <v>121</v>
      </c>
      <c r="AH2857" s="273" t="s">
        <v>1096</v>
      </c>
      <c r="AI2857" s="273" t="s">
        <v>123</v>
      </c>
      <c r="AJ2857" s="273" t="s">
        <v>124</v>
      </c>
      <c r="AK2857" s="273">
        <v>165460</v>
      </c>
      <c r="BV2857" s="279" t="s">
        <v>64</v>
      </c>
      <c r="BW2857" s="280" t="s">
        <v>75</v>
      </c>
      <c r="BX2857" s="280" t="s">
        <v>79</v>
      </c>
      <c r="BY2857" s="280" t="s">
        <v>79</v>
      </c>
      <c r="BZ2857" s="280" t="s">
        <v>86</v>
      </c>
      <c r="CA2857" s="280" t="s">
        <v>87</v>
      </c>
      <c r="CB2857" s="280" t="s">
        <v>225</v>
      </c>
      <c r="CC2857" s="280" t="s">
        <v>226</v>
      </c>
      <c r="CD2857" s="281">
        <v>5</v>
      </c>
      <c r="CE2857" s="277">
        <v>44986</v>
      </c>
      <c r="CF2857" s="280">
        <v>0</v>
      </c>
      <c r="CG2857" s="280" t="s">
        <v>90</v>
      </c>
      <c r="CH2857" s="280">
        <v>0</v>
      </c>
      <c r="CI2857" s="280" t="s">
        <v>80</v>
      </c>
      <c r="CJ2857" s="280"/>
      <c r="CK2857" s="280"/>
      <c r="CL2857" s="280"/>
      <c r="CM2857" s="280" t="s">
        <v>73</v>
      </c>
      <c r="CN2857" s="280">
        <v>3</v>
      </c>
    </row>
    <row r="2858" spans="4:92">
      <c r="D2858" s="273" t="s">
        <v>83</v>
      </c>
      <c r="E2858" s="273" t="s">
        <v>63</v>
      </c>
      <c r="F2858" s="273" t="s">
        <v>228</v>
      </c>
      <c r="G2858" s="273" t="s">
        <v>237</v>
      </c>
      <c r="H2858" s="274">
        <v>45170</v>
      </c>
      <c r="I2858" s="273">
        <v>13707</v>
      </c>
      <c r="J2858" s="273">
        <v>19</v>
      </c>
      <c r="K2858" s="273">
        <v>151545</v>
      </c>
      <c r="L2858" s="273" t="s">
        <v>66</v>
      </c>
      <c r="M2858" s="273">
        <v>26767.445759999999</v>
      </c>
      <c r="N2858" s="273" t="s">
        <v>67</v>
      </c>
      <c r="P2858" s="273" t="s">
        <v>1011</v>
      </c>
      <c r="Q2858" s="273" t="s">
        <v>69</v>
      </c>
      <c r="R2858" s="273" t="s">
        <v>1013</v>
      </c>
      <c r="S2858" s="273" t="s">
        <v>1041</v>
      </c>
      <c r="T2858" s="273" t="s">
        <v>1042</v>
      </c>
      <c r="U2858" s="273" t="s">
        <v>73</v>
      </c>
      <c r="V2858" s="273" t="s">
        <v>1043</v>
      </c>
      <c r="W2858" s="273">
        <v>246791</v>
      </c>
      <c r="X2858" s="273" t="s">
        <v>83</v>
      </c>
      <c r="Y2858" s="273" t="s">
        <v>63</v>
      </c>
      <c r="Z2858" s="273" t="s">
        <v>157</v>
      </c>
      <c r="AA2858" s="273" t="s">
        <v>157</v>
      </c>
      <c r="AB2858" s="274">
        <v>44927</v>
      </c>
      <c r="AC2858" s="273">
        <v>14698</v>
      </c>
      <c r="AD2858" s="273">
        <v>10</v>
      </c>
      <c r="AK2858" s="273">
        <v>276644</v>
      </c>
      <c r="BV2858" s="336" t="s">
        <v>64</v>
      </c>
      <c r="BW2858" s="337" t="s">
        <v>75</v>
      </c>
      <c r="BX2858" s="337" t="s">
        <v>79</v>
      </c>
      <c r="BY2858" s="337" t="s">
        <v>79</v>
      </c>
      <c r="BZ2858" s="337" t="s">
        <v>86</v>
      </c>
      <c r="CA2858" s="337" t="s">
        <v>87</v>
      </c>
      <c r="CB2858" s="337" t="s">
        <v>225</v>
      </c>
      <c r="CC2858" s="337" t="s">
        <v>226</v>
      </c>
      <c r="CD2858" s="338">
        <v>5</v>
      </c>
      <c r="CE2858" s="335">
        <v>44986</v>
      </c>
      <c r="CF2858" s="337">
        <v>0</v>
      </c>
      <c r="CG2858" s="337" t="s">
        <v>90</v>
      </c>
      <c r="CH2858" s="337">
        <v>0</v>
      </c>
      <c r="CI2858" s="337" t="s">
        <v>80</v>
      </c>
      <c r="CJ2858" s="337"/>
      <c r="CK2858" s="337"/>
      <c r="CL2858" s="337"/>
      <c r="CM2858" s="337" t="s">
        <v>73</v>
      </c>
      <c r="CN2858" s="337">
        <v>3</v>
      </c>
    </row>
    <row r="2859" spans="4:92">
      <c r="D2859" s="273" t="s">
        <v>83</v>
      </c>
      <c r="E2859" s="273" t="s">
        <v>63</v>
      </c>
      <c r="F2859" s="273" t="s">
        <v>228</v>
      </c>
      <c r="G2859" s="273" t="s">
        <v>237</v>
      </c>
      <c r="H2859" s="274">
        <v>45170</v>
      </c>
      <c r="I2859" s="273">
        <v>13707</v>
      </c>
      <c r="J2859" s="273">
        <v>19</v>
      </c>
      <c r="K2859" s="273">
        <v>239614</v>
      </c>
      <c r="L2859" s="273" t="s">
        <v>66</v>
      </c>
      <c r="M2859" s="273">
        <v>33750.7192</v>
      </c>
      <c r="N2859" s="273" t="s">
        <v>67</v>
      </c>
      <c r="P2859" s="273" t="s">
        <v>68</v>
      </c>
      <c r="Q2859" s="273" t="s">
        <v>69</v>
      </c>
      <c r="R2859" s="273" t="s">
        <v>1013</v>
      </c>
      <c r="S2859" s="273" t="s">
        <v>71</v>
      </c>
      <c r="T2859" s="273" t="s">
        <v>72</v>
      </c>
      <c r="U2859" s="273" t="s">
        <v>73</v>
      </c>
      <c r="V2859" s="273" t="s">
        <v>74</v>
      </c>
      <c r="W2859" s="273">
        <v>246808</v>
      </c>
      <c r="X2859" s="273" t="s">
        <v>83</v>
      </c>
      <c r="Y2859" s="273" t="s">
        <v>63</v>
      </c>
      <c r="Z2859" s="273" t="s">
        <v>157</v>
      </c>
      <c r="AA2859" s="273" t="s">
        <v>157</v>
      </c>
      <c r="AB2859" s="274">
        <v>44927</v>
      </c>
      <c r="AC2859" s="273">
        <v>14698</v>
      </c>
      <c r="AD2859" s="273">
        <v>10</v>
      </c>
      <c r="AK2859" s="273">
        <v>326382</v>
      </c>
      <c r="BV2859" s="279" t="s">
        <v>64</v>
      </c>
      <c r="BW2859" s="280" t="s">
        <v>75</v>
      </c>
      <c r="BX2859" s="280" t="s">
        <v>231</v>
      </c>
      <c r="BY2859" s="280" t="s">
        <v>231</v>
      </c>
      <c r="BZ2859" s="280" t="s">
        <v>86</v>
      </c>
      <c r="CA2859" s="280" t="s">
        <v>87</v>
      </c>
      <c r="CB2859" s="280" t="s">
        <v>233</v>
      </c>
      <c r="CC2859" s="280" t="s">
        <v>234</v>
      </c>
      <c r="CD2859" s="281">
        <v>1</v>
      </c>
      <c r="CE2859" s="277">
        <v>45261</v>
      </c>
      <c r="CF2859" s="280"/>
      <c r="CG2859" s="280" t="s">
        <v>181</v>
      </c>
      <c r="CH2859" s="280"/>
      <c r="CI2859" s="280" t="s">
        <v>181</v>
      </c>
      <c r="CJ2859" s="280" t="s">
        <v>1465</v>
      </c>
      <c r="CK2859" s="280"/>
      <c r="CL2859" s="280"/>
      <c r="CM2859" s="280" t="s">
        <v>73</v>
      </c>
      <c r="CN2859" s="280">
        <v>3</v>
      </c>
    </row>
    <row r="2860" spans="4:92">
      <c r="D2860" s="273" t="s">
        <v>83</v>
      </c>
      <c r="E2860" s="273" t="s">
        <v>63</v>
      </c>
      <c r="F2860" s="273" t="s">
        <v>228</v>
      </c>
      <c r="G2860" s="273" t="s">
        <v>237</v>
      </c>
      <c r="H2860" s="274">
        <v>45170</v>
      </c>
      <c r="I2860" s="273">
        <v>13707</v>
      </c>
      <c r="J2860" s="273">
        <v>19</v>
      </c>
      <c r="K2860" s="273">
        <v>4309</v>
      </c>
      <c r="L2860" s="273" t="s">
        <v>66</v>
      </c>
      <c r="M2860" s="273">
        <v>507.64296000000002</v>
      </c>
      <c r="N2860" s="273" t="s">
        <v>67</v>
      </c>
      <c r="P2860" s="273" t="s">
        <v>92</v>
      </c>
      <c r="Q2860" s="273" t="s">
        <v>69</v>
      </c>
      <c r="R2860" s="273" t="s">
        <v>70</v>
      </c>
      <c r="S2860" s="273" t="s">
        <v>93</v>
      </c>
      <c r="T2860" s="273" t="s">
        <v>94</v>
      </c>
      <c r="U2860" s="273" t="s">
        <v>73</v>
      </c>
      <c r="V2860" s="273" t="s">
        <v>95</v>
      </c>
      <c r="W2860" s="273">
        <v>246825</v>
      </c>
      <c r="X2860" s="273" t="s">
        <v>83</v>
      </c>
      <c r="Y2860" s="273" t="s">
        <v>63</v>
      </c>
      <c r="Z2860" s="273" t="s">
        <v>157</v>
      </c>
      <c r="AA2860" s="273" t="s">
        <v>157</v>
      </c>
      <c r="AB2860" s="274">
        <v>44927</v>
      </c>
      <c r="AC2860" s="273">
        <v>15282</v>
      </c>
      <c r="AD2860" s="273">
        <v>10</v>
      </c>
      <c r="AK2860" s="273">
        <v>283060</v>
      </c>
      <c r="BV2860" s="336" t="s">
        <v>64</v>
      </c>
      <c r="BW2860" s="337" t="s">
        <v>75</v>
      </c>
      <c r="BX2860" s="337" t="s">
        <v>231</v>
      </c>
      <c r="BY2860" s="337" t="s">
        <v>231</v>
      </c>
      <c r="BZ2860" s="337" t="s">
        <v>86</v>
      </c>
      <c r="CA2860" s="337" t="s">
        <v>87</v>
      </c>
      <c r="CB2860" s="337" t="s">
        <v>233</v>
      </c>
      <c r="CC2860" s="337" t="s">
        <v>234</v>
      </c>
      <c r="CD2860" s="338">
        <v>1</v>
      </c>
      <c r="CE2860" s="335">
        <v>45261</v>
      </c>
      <c r="CF2860" s="337"/>
      <c r="CG2860" s="337" t="s">
        <v>181</v>
      </c>
      <c r="CH2860" s="337"/>
      <c r="CI2860" s="337" t="s">
        <v>181</v>
      </c>
      <c r="CJ2860" s="337" t="s">
        <v>1465</v>
      </c>
      <c r="CK2860" s="337"/>
      <c r="CL2860" s="337"/>
      <c r="CM2860" s="337" t="s">
        <v>73</v>
      </c>
      <c r="CN2860" s="337">
        <v>3</v>
      </c>
    </row>
    <row r="2861" spans="4:92">
      <c r="D2861" s="273" t="s">
        <v>83</v>
      </c>
      <c r="E2861" s="273" t="s">
        <v>63</v>
      </c>
      <c r="F2861" s="273" t="s">
        <v>228</v>
      </c>
      <c r="G2861" s="273" t="s">
        <v>237</v>
      </c>
      <c r="H2861" s="274">
        <v>45170</v>
      </c>
      <c r="I2861" s="273">
        <v>13707</v>
      </c>
      <c r="J2861" s="273">
        <v>19</v>
      </c>
      <c r="K2861" s="273">
        <v>0</v>
      </c>
      <c r="L2861" s="273" t="s">
        <v>66</v>
      </c>
      <c r="N2861" s="273" t="s">
        <v>107</v>
      </c>
      <c r="W2861" s="273">
        <v>246757</v>
      </c>
      <c r="X2861" s="273" t="s">
        <v>83</v>
      </c>
      <c r="Y2861" s="273" t="s">
        <v>63</v>
      </c>
      <c r="Z2861" s="273" t="s">
        <v>157</v>
      </c>
      <c r="AA2861" s="273" t="s">
        <v>157</v>
      </c>
      <c r="AB2861" s="274">
        <v>44927</v>
      </c>
      <c r="AC2861" s="273">
        <v>15282</v>
      </c>
      <c r="AD2861" s="273">
        <v>10</v>
      </c>
      <c r="AK2861" s="273">
        <v>326390</v>
      </c>
      <c r="BV2861" s="279" t="s">
        <v>64</v>
      </c>
      <c r="BW2861" s="280" t="s">
        <v>75</v>
      </c>
      <c r="BX2861" s="280" t="s">
        <v>231</v>
      </c>
      <c r="BY2861" s="280" t="s">
        <v>231</v>
      </c>
      <c r="BZ2861" s="280" t="s">
        <v>86</v>
      </c>
      <c r="CA2861" s="280" t="s">
        <v>87</v>
      </c>
      <c r="CB2861" s="280" t="s">
        <v>233</v>
      </c>
      <c r="CC2861" s="280" t="s">
        <v>234</v>
      </c>
      <c r="CD2861" s="281">
        <v>1</v>
      </c>
      <c r="CE2861" s="277">
        <v>45261</v>
      </c>
      <c r="CF2861" s="280"/>
      <c r="CG2861" s="280" t="s">
        <v>181</v>
      </c>
      <c r="CH2861" s="280"/>
      <c r="CI2861" s="280" t="s">
        <v>181</v>
      </c>
      <c r="CJ2861" s="280" t="s">
        <v>1465</v>
      </c>
      <c r="CK2861" s="280"/>
      <c r="CL2861" s="280"/>
      <c r="CM2861" s="280" t="s">
        <v>73</v>
      </c>
      <c r="CN2861" s="280">
        <v>3</v>
      </c>
    </row>
    <row r="2862" spans="4:92">
      <c r="D2862" s="273" t="s">
        <v>83</v>
      </c>
      <c r="E2862" s="273" t="s">
        <v>63</v>
      </c>
      <c r="F2862" s="273" t="s">
        <v>228</v>
      </c>
      <c r="G2862" s="273" t="s">
        <v>237</v>
      </c>
      <c r="H2862" s="274">
        <v>45170</v>
      </c>
      <c r="I2862" s="273">
        <v>13707</v>
      </c>
      <c r="J2862" s="273">
        <v>19</v>
      </c>
      <c r="K2862" s="273">
        <v>43703</v>
      </c>
      <c r="L2862" s="273" t="s">
        <v>66</v>
      </c>
      <c r="M2862" s="273">
        <v>20337.073680000001</v>
      </c>
      <c r="N2862" s="273" t="s">
        <v>115</v>
      </c>
      <c r="W2862" s="273">
        <v>246756</v>
      </c>
      <c r="X2862" s="273" t="s">
        <v>83</v>
      </c>
      <c r="Y2862" s="273" t="s">
        <v>63</v>
      </c>
      <c r="Z2862" s="273" t="s">
        <v>157</v>
      </c>
      <c r="AA2862" s="273" t="s">
        <v>157</v>
      </c>
      <c r="AB2862" s="274">
        <v>44927</v>
      </c>
      <c r="AC2862" s="273">
        <v>15282</v>
      </c>
      <c r="AD2862" s="273">
        <v>10</v>
      </c>
      <c r="AK2862" s="273">
        <v>326740</v>
      </c>
      <c r="BV2862" s="336" t="s">
        <v>64</v>
      </c>
      <c r="BW2862" s="337" t="s">
        <v>75</v>
      </c>
      <c r="BX2862" s="337" t="s">
        <v>231</v>
      </c>
      <c r="BY2862" s="337" t="s">
        <v>231</v>
      </c>
      <c r="BZ2862" s="337" t="s">
        <v>86</v>
      </c>
      <c r="CA2862" s="337" t="s">
        <v>87</v>
      </c>
      <c r="CB2862" s="337" t="s">
        <v>233</v>
      </c>
      <c r="CC2862" s="337" t="s">
        <v>234</v>
      </c>
      <c r="CD2862" s="338">
        <v>1</v>
      </c>
      <c r="CE2862" s="335">
        <v>45261</v>
      </c>
      <c r="CF2862" s="337"/>
      <c r="CG2862" s="337" t="s">
        <v>181</v>
      </c>
      <c r="CH2862" s="337"/>
      <c r="CI2862" s="337" t="s">
        <v>181</v>
      </c>
      <c r="CJ2862" s="337" t="s">
        <v>1465</v>
      </c>
      <c r="CK2862" s="337"/>
      <c r="CL2862" s="337"/>
      <c r="CM2862" s="337" t="s">
        <v>73</v>
      </c>
      <c r="CN2862" s="337">
        <v>3</v>
      </c>
    </row>
    <row r="2863" spans="4:92">
      <c r="D2863" s="273" t="s">
        <v>83</v>
      </c>
      <c r="E2863" s="273" t="s">
        <v>976</v>
      </c>
      <c r="F2863" s="273" t="s">
        <v>979</v>
      </c>
      <c r="G2863" s="273" t="s">
        <v>986</v>
      </c>
      <c r="H2863" s="274">
        <v>45200</v>
      </c>
      <c r="I2863" s="273">
        <v>14238</v>
      </c>
      <c r="J2863" s="273">
        <v>838</v>
      </c>
      <c r="K2863" s="273">
        <v>14576.62</v>
      </c>
      <c r="L2863" s="273" t="s">
        <v>66</v>
      </c>
      <c r="N2863" s="273" t="s">
        <v>107</v>
      </c>
      <c r="W2863" s="273">
        <v>254366</v>
      </c>
      <c r="X2863" s="273" t="s">
        <v>83</v>
      </c>
      <c r="Y2863" s="273" t="s">
        <v>63</v>
      </c>
      <c r="Z2863" s="273" t="s">
        <v>157</v>
      </c>
      <c r="AA2863" s="273" t="s">
        <v>157</v>
      </c>
      <c r="AB2863" s="274">
        <v>44927</v>
      </c>
      <c r="AC2863" s="273">
        <v>15282</v>
      </c>
      <c r="AD2863" s="273">
        <v>10</v>
      </c>
      <c r="AK2863" s="273">
        <v>326774</v>
      </c>
      <c r="BV2863" s="279" t="s">
        <v>64</v>
      </c>
      <c r="BW2863" s="280" t="s">
        <v>75</v>
      </c>
      <c r="BX2863" s="280" t="s">
        <v>231</v>
      </c>
      <c r="BY2863" s="280" t="s">
        <v>231</v>
      </c>
      <c r="BZ2863" s="280" t="s">
        <v>86</v>
      </c>
      <c r="CA2863" s="280" t="s">
        <v>87</v>
      </c>
      <c r="CB2863" s="280" t="s">
        <v>225</v>
      </c>
      <c r="CC2863" s="280" t="s">
        <v>226</v>
      </c>
      <c r="CD2863" s="281">
        <v>5</v>
      </c>
      <c r="CE2863" s="277">
        <v>45261</v>
      </c>
      <c r="CF2863" s="280">
        <v>0</v>
      </c>
      <c r="CG2863" s="280" t="s">
        <v>80</v>
      </c>
      <c r="CH2863" s="280">
        <v>0</v>
      </c>
      <c r="CI2863" s="280" t="s">
        <v>80</v>
      </c>
      <c r="CJ2863" s="280"/>
      <c r="CK2863" s="280"/>
      <c r="CL2863" s="280"/>
      <c r="CM2863" s="280" t="s">
        <v>73</v>
      </c>
      <c r="CN2863" s="280">
        <v>3</v>
      </c>
    </row>
    <row r="2864" spans="4:92">
      <c r="D2864" s="273" t="s">
        <v>83</v>
      </c>
      <c r="E2864" s="273" t="s">
        <v>976</v>
      </c>
      <c r="F2864" s="273" t="s">
        <v>979</v>
      </c>
      <c r="G2864" s="273" t="s">
        <v>986</v>
      </c>
      <c r="H2864" s="274">
        <v>45231</v>
      </c>
      <c r="I2864" s="273">
        <v>14605</v>
      </c>
      <c r="J2864" s="273">
        <v>838</v>
      </c>
      <c r="W2864" s="273">
        <v>273199</v>
      </c>
      <c r="X2864" s="273" t="s">
        <v>83</v>
      </c>
      <c r="Y2864" s="273" t="s">
        <v>287</v>
      </c>
      <c r="Z2864" s="273" t="s">
        <v>1024</v>
      </c>
      <c r="AA2864" s="273" t="s">
        <v>1029</v>
      </c>
      <c r="AB2864" s="274">
        <v>45108</v>
      </c>
      <c r="AC2864" s="273">
        <v>15696</v>
      </c>
      <c r="AD2864" s="273">
        <v>848</v>
      </c>
      <c r="AK2864" s="273">
        <v>285436</v>
      </c>
      <c r="BV2864" s="336" t="s">
        <v>64</v>
      </c>
      <c r="BW2864" s="337" t="s">
        <v>75</v>
      </c>
      <c r="BX2864" s="337" t="s">
        <v>231</v>
      </c>
      <c r="BY2864" s="337" t="s">
        <v>231</v>
      </c>
      <c r="BZ2864" s="337" t="s">
        <v>86</v>
      </c>
      <c r="CA2864" s="337" t="s">
        <v>87</v>
      </c>
      <c r="CB2864" s="337" t="s">
        <v>225</v>
      </c>
      <c r="CC2864" s="337" t="s">
        <v>226</v>
      </c>
      <c r="CD2864" s="338">
        <v>5</v>
      </c>
      <c r="CE2864" s="335">
        <v>45261</v>
      </c>
      <c r="CF2864" s="337">
        <v>0</v>
      </c>
      <c r="CG2864" s="337" t="s">
        <v>80</v>
      </c>
      <c r="CH2864" s="337">
        <v>0</v>
      </c>
      <c r="CI2864" s="337" t="s">
        <v>80</v>
      </c>
      <c r="CJ2864" s="337"/>
      <c r="CK2864" s="337"/>
      <c r="CL2864" s="337"/>
      <c r="CM2864" s="337" t="s">
        <v>73</v>
      </c>
      <c r="CN2864" s="337">
        <v>3</v>
      </c>
    </row>
    <row r="2865" spans="4:92">
      <c r="D2865" s="273" t="s">
        <v>83</v>
      </c>
      <c r="E2865" s="273" t="s">
        <v>976</v>
      </c>
      <c r="F2865" s="273" t="s">
        <v>979</v>
      </c>
      <c r="G2865" s="273" t="s">
        <v>986</v>
      </c>
      <c r="H2865" s="274">
        <v>45231</v>
      </c>
      <c r="I2865" s="273">
        <v>14605</v>
      </c>
      <c r="J2865" s="273">
        <v>838</v>
      </c>
      <c r="K2865" s="273">
        <v>12325.31</v>
      </c>
      <c r="L2865" s="273" t="s">
        <v>66</v>
      </c>
      <c r="M2865" s="273">
        <v>3507.7385856000001</v>
      </c>
      <c r="N2865" s="273" t="s">
        <v>115</v>
      </c>
      <c r="W2865" s="273">
        <v>273223</v>
      </c>
      <c r="X2865" s="273" t="s">
        <v>83</v>
      </c>
      <c r="Y2865" s="273" t="s">
        <v>287</v>
      </c>
      <c r="Z2865" s="273" t="s">
        <v>1024</v>
      </c>
      <c r="AA2865" s="273" t="s">
        <v>1029</v>
      </c>
      <c r="AB2865" s="274">
        <v>45200</v>
      </c>
      <c r="AC2865" s="273">
        <v>15251</v>
      </c>
      <c r="AD2865" s="273">
        <v>848</v>
      </c>
      <c r="AK2865" s="273">
        <v>282726</v>
      </c>
      <c r="BV2865" s="279" t="s">
        <v>64</v>
      </c>
      <c r="BW2865" s="280" t="s">
        <v>75</v>
      </c>
      <c r="BX2865" s="280" t="s">
        <v>231</v>
      </c>
      <c r="BY2865" s="280" t="s">
        <v>231</v>
      </c>
      <c r="BZ2865" s="280" t="s">
        <v>86</v>
      </c>
      <c r="CA2865" s="280" t="s">
        <v>87</v>
      </c>
      <c r="CB2865" s="280" t="s">
        <v>225</v>
      </c>
      <c r="CC2865" s="280" t="s">
        <v>226</v>
      </c>
      <c r="CD2865" s="281">
        <v>5</v>
      </c>
      <c r="CE2865" s="277">
        <v>45261</v>
      </c>
      <c r="CF2865" s="280">
        <v>0</v>
      </c>
      <c r="CG2865" s="280" t="s">
        <v>80</v>
      </c>
      <c r="CH2865" s="280">
        <v>0</v>
      </c>
      <c r="CI2865" s="280" t="s">
        <v>80</v>
      </c>
      <c r="CJ2865" s="280"/>
      <c r="CK2865" s="280"/>
      <c r="CL2865" s="280"/>
      <c r="CM2865" s="280" t="s">
        <v>73</v>
      </c>
      <c r="CN2865" s="280">
        <v>3</v>
      </c>
    </row>
    <row r="2866" spans="4:92">
      <c r="D2866" s="273" t="s">
        <v>83</v>
      </c>
      <c r="E2866" s="273" t="s">
        <v>976</v>
      </c>
      <c r="F2866" s="273" t="s">
        <v>979</v>
      </c>
      <c r="G2866" s="273" t="s">
        <v>986</v>
      </c>
      <c r="H2866" s="274">
        <v>45231</v>
      </c>
      <c r="I2866" s="273">
        <v>14605</v>
      </c>
      <c r="J2866" s="273">
        <v>838</v>
      </c>
      <c r="K2866" s="273">
        <v>12325.31</v>
      </c>
      <c r="L2866" s="273" t="s">
        <v>66</v>
      </c>
      <c r="N2866" s="273" t="s">
        <v>107</v>
      </c>
      <c r="W2866" s="273">
        <v>273224</v>
      </c>
      <c r="X2866" s="273" t="s">
        <v>83</v>
      </c>
      <c r="Y2866" s="273" t="s">
        <v>287</v>
      </c>
      <c r="Z2866" s="273" t="s">
        <v>466</v>
      </c>
      <c r="AA2866" s="273" t="s">
        <v>851</v>
      </c>
      <c r="AB2866" s="274">
        <v>44927</v>
      </c>
      <c r="AC2866" s="273">
        <v>14788</v>
      </c>
      <c r="AD2866" s="273">
        <v>796</v>
      </c>
      <c r="AK2866" s="273">
        <v>277630</v>
      </c>
      <c r="BV2866" s="336" t="s">
        <v>64</v>
      </c>
      <c r="BW2866" s="337" t="s">
        <v>75</v>
      </c>
      <c r="BX2866" s="337" t="s">
        <v>231</v>
      </c>
      <c r="BY2866" s="337" t="s">
        <v>231</v>
      </c>
      <c r="BZ2866" s="337" t="s">
        <v>86</v>
      </c>
      <c r="CA2866" s="337" t="s">
        <v>87</v>
      </c>
      <c r="CB2866" s="337" t="s">
        <v>225</v>
      </c>
      <c r="CC2866" s="337" t="s">
        <v>226</v>
      </c>
      <c r="CD2866" s="338">
        <v>5</v>
      </c>
      <c r="CE2866" s="335">
        <v>45261</v>
      </c>
      <c r="CF2866" s="337">
        <v>0</v>
      </c>
      <c r="CG2866" s="337" t="s">
        <v>80</v>
      </c>
      <c r="CH2866" s="337">
        <v>0</v>
      </c>
      <c r="CI2866" s="337" t="s">
        <v>80</v>
      </c>
      <c r="CJ2866" s="337"/>
      <c r="CK2866" s="337"/>
      <c r="CL2866" s="337"/>
      <c r="CM2866" s="337" t="s">
        <v>73</v>
      </c>
      <c r="CN2866" s="337">
        <v>3</v>
      </c>
    </row>
    <row r="2867" spans="4:92">
      <c r="D2867" s="273" t="s">
        <v>83</v>
      </c>
      <c r="E2867" s="273" t="s">
        <v>976</v>
      </c>
      <c r="F2867" s="273" t="s">
        <v>979</v>
      </c>
      <c r="G2867" s="273" t="s">
        <v>986</v>
      </c>
      <c r="H2867" s="274">
        <v>45261</v>
      </c>
      <c r="I2867" s="273">
        <v>17064</v>
      </c>
      <c r="J2867" s="273">
        <v>838</v>
      </c>
      <c r="W2867" s="273">
        <v>315134</v>
      </c>
      <c r="X2867" s="273" t="s">
        <v>83</v>
      </c>
      <c r="Y2867" s="273" t="s">
        <v>287</v>
      </c>
      <c r="Z2867" s="273" t="s">
        <v>466</v>
      </c>
      <c r="AA2867" s="273" t="s">
        <v>851</v>
      </c>
      <c r="AB2867" s="274">
        <v>44927</v>
      </c>
      <c r="AC2867" s="273">
        <v>15372</v>
      </c>
      <c r="AD2867" s="273">
        <v>796</v>
      </c>
      <c r="AK2867" s="273">
        <v>283870</v>
      </c>
      <c r="BV2867" s="279" t="s">
        <v>64</v>
      </c>
      <c r="BW2867" s="280" t="s">
        <v>75</v>
      </c>
      <c r="BX2867" s="280" t="s">
        <v>231</v>
      </c>
      <c r="BY2867" s="280" t="s">
        <v>231</v>
      </c>
      <c r="BZ2867" s="280" t="s">
        <v>86</v>
      </c>
      <c r="CA2867" s="280" t="s">
        <v>87</v>
      </c>
      <c r="CB2867" s="280" t="s">
        <v>225</v>
      </c>
      <c r="CC2867" s="280" t="s">
        <v>226</v>
      </c>
      <c r="CD2867" s="281">
        <v>5</v>
      </c>
      <c r="CE2867" s="277">
        <v>45261</v>
      </c>
      <c r="CF2867" s="280">
        <v>0</v>
      </c>
      <c r="CG2867" s="280" t="s">
        <v>80</v>
      </c>
      <c r="CH2867" s="280">
        <v>0</v>
      </c>
      <c r="CI2867" s="280" t="s">
        <v>80</v>
      </c>
      <c r="CJ2867" s="280"/>
      <c r="CK2867" s="280"/>
      <c r="CL2867" s="280"/>
      <c r="CM2867" s="280" t="s">
        <v>73</v>
      </c>
      <c r="CN2867" s="280">
        <v>3</v>
      </c>
    </row>
    <row r="2868" spans="4:92">
      <c r="D2868" s="273" t="s">
        <v>83</v>
      </c>
      <c r="E2868" s="273" t="s">
        <v>976</v>
      </c>
      <c r="F2868" s="273" t="s">
        <v>979</v>
      </c>
      <c r="G2868" s="273" t="s">
        <v>986</v>
      </c>
      <c r="H2868" s="274">
        <v>45261</v>
      </c>
      <c r="I2868" s="273">
        <v>17064</v>
      </c>
      <c r="J2868" s="273">
        <v>838</v>
      </c>
      <c r="K2868" s="273">
        <v>12300</v>
      </c>
      <c r="L2868" s="273" t="s">
        <v>66</v>
      </c>
      <c r="M2868" s="273">
        <v>3520.1239783999999</v>
      </c>
      <c r="N2868" s="273" t="s">
        <v>115</v>
      </c>
      <c r="W2868" s="273">
        <v>315158</v>
      </c>
      <c r="X2868" s="273" t="s">
        <v>83</v>
      </c>
      <c r="Y2868" s="273" t="s">
        <v>287</v>
      </c>
      <c r="Z2868" s="273" t="s">
        <v>466</v>
      </c>
      <c r="AA2868" s="273" t="s">
        <v>851</v>
      </c>
      <c r="AB2868" s="274">
        <v>44927</v>
      </c>
      <c r="AC2868" s="273">
        <v>15372</v>
      </c>
      <c r="AD2868" s="273">
        <v>796</v>
      </c>
      <c r="AK2868" s="273">
        <v>328641</v>
      </c>
      <c r="BV2868" s="336" t="s">
        <v>64</v>
      </c>
      <c r="BW2868" s="337" t="s">
        <v>75</v>
      </c>
      <c r="BX2868" s="337" t="s">
        <v>231</v>
      </c>
      <c r="BY2868" s="337" t="s">
        <v>231</v>
      </c>
      <c r="BZ2868" s="337" t="s">
        <v>86</v>
      </c>
      <c r="CA2868" s="337" t="s">
        <v>87</v>
      </c>
      <c r="CB2868" s="337" t="s">
        <v>225</v>
      </c>
      <c r="CC2868" s="337" t="s">
        <v>226</v>
      </c>
      <c r="CD2868" s="338">
        <v>5</v>
      </c>
      <c r="CE2868" s="335">
        <v>45261</v>
      </c>
      <c r="CF2868" s="337">
        <v>0</v>
      </c>
      <c r="CG2868" s="337" t="s">
        <v>80</v>
      </c>
      <c r="CH2868" s="337">
        <v>0</v>
      </c>
      <c r="CI2868" s="337" t="s">
        <v>80</v>
      </c>
      <c r="CJ2868" s="337"/>
      <c r="CK2868" s="337"/>
      <c r="CL2868" s="337"/>
      <c r="CM2868" s="337" t="s">
        <v>73</v>
      </c>
      <c r="CN2868" s="337">
        <v>3</v>
      </c>
    </row>
    <row r="2869" spans="4:92">
      <c r="D2869" s="273" t="s">
        <v>83</v>
      </c>
      <c r="E2869" s="273" t="s">
        <v>976</v>
      </c>
      <c r="F2869" s="273" t="s">
        <v>979</v>
      </c>
      <c r="G2869" s="273" t="s">
        <v>986</v>
      </c>
      <c r="H2869" s="274">
        <v>45261</v>
      </c>
      <c r="I2869" s="273">
        <v>17064</v>
      </c>
      <c r="J2869" s="273">
        <v>838</v>
      </c>
      <c r="K2869" s="273">
        <v>12300</v>
      </c>
      <c r="L2869" s="273" t="s">
        <v>66</v>
      </c>
      <c r="N2869" s="273" t="s">
        <v>107</v>
      </c>
      <c r="W2869" s="273">
        <v>315159</v>
      </c>
      <c r="X2869" s="273" t="s">
        <v>83</v>
      </c>
      <c r="Y2869" s="273" t="s">
        <v>287</v>
      </c>
      <c r="Z2869" s="273" t="s">
        <v>466</v>
      </c>
      <c r="AA2869" s="273" t="s">
        <v>851</v>
      </c>
      <c r="AB2869" s="274">
        <v>44927</v>
      </c>
      <c r="AC2869" s="273">
        <v>15522</v>
      </c>
      <c r="AD2869" s="273">
        <v>796</v>
      </c>
      <c r="AK2869" s="273">
        <v>284740</v>
      </c>
      <c r="BV2869" s="279" t="s">
        <v>64</v>
      </c>
      <c r="BW2869" s="280" t="s">
        <v>75</v>
      </c>
      <c r="BX2869" s="280" t="s">
        <v>79</v>
      </c>
      <c r="BY2869" s="280" t="s">
        <v>79</v>
      </c>
      <c r="BZ2869" s="280" t="s">
        <v>86</v>
      </c>
      <c r="CA2869" s="280" t="s">
        <v>87</v>
      </c>
      <c r="CB2869" s="280" t="s">
        <v>225</v>
      </c>
      <c r="CC2869" s="280" t="s">
        <v>226</v>
      </c>
      <c r="CD2869" s="281">
        <v>5</v>
      </c>
      <c r="CE2869" s="277">
        <v>44986</v>
      </c>
      <c r="CF2869" s="280">
        <v>0</v>
      </c>
      <c r="CG2869" s="280" t="s">
        <v>90</v>
      </c>
      <c r="CH2869" s="280">
        <v>0</v>
      </c>
      <c r="CI2869" s="280" t="s">
        <v>80</v>
      </c>
      <c r="CJ2869" s="280"/>
      <c r="CK2869" s="280"/>
      <c r="CL2869" s="280"/>
      <c r="CM2869" s="280" t="s">
        <v>73</v>
      </c>
      <c r="CN2869" s="280">
        <v>3</v>
      </c>
    </row>
    <row r="2870" spans="4:92">
      <c r="D2870" s="273" t="s">
        <v>83</v>
      </c>
      <c r="E2870" s="273" t="s">
        <v>473</v>
      </c>
      <c r="F2870" s="273" t="s">
        <v>963</v>
      </c>
      <c r="G2870" s="273" t="s">
        <v>972</v>
      </c>
      <c r="H2870" s="274">
        <v>44927</v>
      </c>
      <c r="I2870" s="273">
        <v>11254</v>
      </c>
      <c r="J2870" s="273">
        <v>834</v>
      </c>
      <c r="W2870" s="273">
        <v>140253</v>
      </c>
      <c r="X2870" s="273" t="s">
        <v>83</v>
      </c>
      <c r="Y2870" s="273" t="s">
        <v>287</v>
      </c>
      <c r="Z2870" s="273" t="s">
        <v>466</v>
      </c>
      <c r="AA2870" s="273" t="s">
        <v>851</v>
      </c>
      <c r="AB2870" s="274">
        <v>44927</v>
      </c>
      <c r="AC2870" s="273">
        <v>16464</v>
      </c>
      <c r="AD2870" s="273">
        <v>796</v>
      </c>
      <c r="AK2870" s="273">
        <v>305482</v>
      </c>
      <c r="BV2870" s="336" t="s">
        <v>64</v>
      </c>
      <c r="BW2870" s="337" t="s">
        <v>75</v>
      </c>
      <c r="BX2870" s="337" t="s">
        <v>79</v>
      </c>
      <c r="BY2870" s="337" t="s">
        <v>79</v>
      </c>
      <c r="BZ2870" s="337" t="s">
        <v>86</v>
      </c>
      <c r="CA2870" s="337" t="s">
        <v>87</v>
      </c>
      <c r="CB2870" s="337" t="s">
        <v>225</v>
      </c>
      <c r="CC2870" s="337" t="s">
        <v>226</v>
      </c>
      <c r="CD2870" s="338">
        <v>5</v>
      </c>
      <c r="CE2870" s="335">
        <v>44986</v>
      </c>
      <c r="CF2870" s="337">
        <v>0</v>
      </c>
      <c r="CG2870" s="337" t="s">
        <v>90</v>
      </c>
      <c r="CH2870" s="337">
        <v>0</v>
      </c>
      <c r="CI2870" s="337" t="s">
        <v>80</v>
      </c>
      <c r="CJ2870" s="337"/>
      <c r="CK2870" s="337"/>
      <c r="CL2870" s="337"/>
      <c r="CM2870" s="337" t="s">
        <v>73</v>
      </c>
      <c r="CN2870" s="337">
        <v>3</v>
      </c>
    </row>
    <row r="2871" spans="4:92">
      <c r="D2871" s="273" t="s">
        <v>83</v>
      </c>
      <c r="E2871" s="273" t="s">
        <v>473</v>
      </c>
      <c r="F2871" s="273" t="s">
        <v>963</v>
      </c>
      <c r="G2871" s="273" t="s">
        <v>972</v>
      </c>
      <c r="H2871" s="274">
        <v>44927</v>
      </c>
      <c r="I2871" s="273">
        <v>11254</v>
      </c>
      <c r="J2871" s="273">
        <v>834</v>
      </c>
      <c r="K2871" s="273">
        <v>9923</v>
      </c>
      <c r="L2871" s="273" t="s">
        <v>66</v>
      </c>
      <c r="M2871" s="273">
        <v>1701.84</v>
      </c>
      <c r="N2871" s="273" t="s">
        <v>115</v>
      </c>
      <c r="W2871" s="273">
        <v>140277</v>
      </c>
      <c r="X2871" s="273" t="s">
        <v>83</v>
      </c>
      <c r="Y2871" s="273" t="s">
        <v>287</v>
      </c>
      <c r="Z2871" s="273" t="s">
        <v>466</v>
      </c>
      <c r="AA2871" s="273" t="s">
        <v>851</v>
      </c>
      <c r="AB2871" s="274">
        <v>44927</v>
      </c>
      <c r="AC2871" s="273">
        <v>16465</v>
      </c>
      <c r="AD2871" s="273">
        <v>796</v>
      </c>
      <c r="AK2871" s="273">
        <v>305500</v>
      </c>
      <c r="BV2871" s="279" t="s">
        <v>64</v>
      </c>
      <c r="BW2871" s="280" t="s">
        <v>75</v>
      </c>
      <c r="BX2871" s="280" t="s">
        <v>79</v>
      </c>
      <c r="BY2871" s="280" t="s">
        <v>79</v>
      </c>
      <c r="BZ2871" s="280" t="s">
        <v>86</v>
      </c>
      <c r="CA2871" s="280" t="s">
        <v>87</v>
      </c>
      <c r="CB2871" s="280" t="s">
        <v>233</v>
      </c>
      <c r="CC2871" s="280" t="s">
        <v>234</v>
      </c>
      <c r="CD2871" s="281">
        <v>1</v>
      </c>
      <c r="CE2871" s="277">
        <v>44986</v>
      </c>
      <c r="CF2871" s="280"/>
      <c r="CG2871" s="280" t="s">
        <v>181</v>
      </c>
      <c r="CH2871" s="280"/>
      <c r="CI2871" s="280" t="s">
        <v>181</v>
      </c>
      <c r="CJ2871" s="280" t="s">
        <v>182</v>
      </c>
      <c r="CK2871" s="280"/>
      <c r="CL2871" s="280"/>
      <c r="CM2871" s="280" t="s">
        <v>73</v>
      </c>
      <c r="CN2871" s="280">
        <v>3</v>
      </c>
    </row>
    <row r="2872" spans="4:92">
      <c r="D2872" s="273" t="s">
        <v>83</v>
      </c>
      <c r="E2872" s="273" t="s">
        <v>473</v>
      </c>
      <c r="F2872" s="273" t="s">
        <v>963</v>
      </c>
      <c r="G2872" s="273" t="s">
        <v>972</v>
      </c>
      <c r="H2872" s="274">
        <v>44927</v>
      </c>
      <c r="I2872" s="273">
        <v>11254</v>
      </c>
      <c r="J2872" s="273">
        <v>834</v>
      </c>
      <c r="K2872" s="273">
        <v>0</v>
      </c>
      <c r="L2872" s="273" t="s">
        <v>66</v>
      </c>
      <c r="N2872" s="273" t="s">
        <v>107</v>
      </c>
      <c r="W2872" s="273">
        <v>140278</v>
      </c>
      <c r="X2872" s="273" t="s">
        <v>83</v>
      </c>
      <c r="Y2872" s="273" t="s">
        <v>287</v>
      </c>
      <c r="Z2872" s="273" t="s">
        <v>466</v>
      </c>
      <c r="AA2872" s="273" t="s">
        <v>851</v>
      </c>
      <c r="AB2872" s="274">
        <v>45017</v>
      </c>
      <c r="AC2872" s="273">
        <v>14934</v>
      </c>
      <c r="AD2872" s="273">
        <v>796</v>
      </c>
      <c r="AK2872" s="273">
        <v>328611</v>
      </c>
      <c r="BV2872" s="336" t="s">
        <v>64</v>
      </c>
      <c r="BW2872" s="337" t="s">
        <v>75</v>
      </c>
      <c r="BX2872" s="337" t="s">
        <v>79</v>
      </c>
      <c r="BY2872" s="337" t="s">
        <v>79</v>
      </c>
      <c r="BZ2872" s="337" t="s">
        <v>86</v>
      </c>
      <c r="CA2872" s="337" t="s">
        <v>87</v>
      </c>
      <c r="CB2872" s="337" t="s">
        <v>233</v>
      </c>
      <c r="CC2872" s="337" t="s">
        <v>234</v>
      </c>
      <c r="CD2872" s="338">
        <v>1</v>
      </c>
      <c r="CE2872" s="335">
        <v>44986</v>
      </c>
      <c r="CF2872" s="337"/>
      <c r="CG2872" s="337" t="s">
        <v>181</v>
      </c>
      <c r="CH2872" s="337"/>
      <c r="CI2872" s="337" t="s">
        <v>181</v>
      </c>
      <c r="CJ2872" s="337" t="s">
        <v>182</v>
      </c>
      <c r="CK2872" s="337"/>
      <c r="CL2872" s="337"/>
      <c r="CM2872" s="337" t="s">
        <v>73</v>
      </c>
      <c r="CN2872" s="337">
        <v>3</v>
      </c>
    </row>
    <row r="2873" spans="4:92">
      <c r="D2873" s="273" t="s">
        <v>83</v>
      </c>
      <c r="E2873" s="273" t="s">
        <v>473</v>
      </c>
      <c r="F2873" s="273" t="s">
        <v>963</v>
      </c>
      <c r="G2873" s="273" t="s">
        <v>972</v>
      </c>
      <c r="H2873" s="274">
        <v>44958</v>
      </c>
      <c r="I2873" s="273">
        <v>11416</v>
      </c>
      <c r="J2873" s="273">
        <v>834</v>
      </c>
      <c r="W2873" s="273">
        <v>144951</v>
      </c>
      <c r="X2873" s="273" t="s">
        <v>83</v>
      </c>
      <c r="Y2873" s="273" t="s">
        <v>287</v>
      </c>
      <c r="Z2873" s="273" t="s">
        <v>466</v>
      </c>
      <c r="AA2873" s="273" t="s">
        <v>851</v>
      </c>
      <c r="AB2873" s="274">
        <v>45108</v>
      </c>
      <c r="AC2873" s="273">
        <v>15080</v>
      </c>
      <c r="AD2873" s="273">
        <v>796</v>
      </c>
      <c r="AK2873" s="273">
        <v>280842</v>
      </c>
      <c r="BV2873" s="279" t="s">
        <v>64</v>
      </c>
      <c r="BW2873" s="280" t="s">
        <v>75</v>
      </c>
      <c r="BX2873" s="280" t="s">
        <v>79</v>
      </c>
      <c r="BY2873" s="280" t="s">
        <v>79</v>
      </c>
      <c r="BZ2873" s="280" t="s">
        <v>86</v>
      </c>
      <c r="CA2873" s="280" t="s">
        <v>87</v>
      </c>
      <c r="CB2873" s="280" t="s">
        <v>233</v>
      </c>
      <c r="CC2873" s="280" t="s">
        <v>234</v>
      </c>
      <c r="CD2873" s="281">
        <v>1</v>
      </c>
      <c r="CE2873" s="277">
        <v>44986</v>
      </c>
      <c r="CF2873" s="280"/>
      <c r="CG2873" s="280" t="s">
        <v>181</v>
      </c>
      <c r="CH2873" s="280"/>
      <c r="CI2873" s="280" t="s">
        <v>181</v>
      </c>
      <c r="CJ2873" s="280" t="s">
        <v>182</v>
      </c>
      <c r="CK2873" s="280"/>
      <c r="CL2873" s="280"/>
      <c r="CM2873" s="280" t="s">
        <v>73</v>
      </c>
      <c r="CN2873" s="280">
        <v>3</v>
      </c>
    </row>
    <row r="2874" spans="4:92">
      <c r="D2874" s="273" t="s">
        <v>83</v>
      </c>
      <c r="E2874" s="273" t="s">
        <v>473</v>
      </c>
      <c r="F2874" s="273" t="s">
        <v>963</v>
      </c>
      <c r="G2874" s="273" t="s">
        <v>972</v>
      </c>
      <c r="H2874" s="274">
        <v>44958</v>
      </c>
      <c r="I2874" s="273">
        <v>11416</v>
      </c>
      <c r="J2874" s="273">
        <v>834</v>
      </c>
      <c r="K2874" s="273">
        <v>7373</v>
      </c>
      <c r="L2874" s="273" t="s">
        <v>66</v>
      </c>
      <c r="M2874" s="273">
        <v>1347.2816</v>
      </c>
      <c r="N2874" s="273" t="s">
        <v>115</v>
      </c>
      <c r="W2874" s="273">
        <v>144975</v>
      </c>
      <c r="X2874" s="273" t="s">
        <v>83</v>
      </c>
      <c r="Y2874" s="273" t="s">
        <v>287</v>
      </c>
      <c r="Z2874" s="273" t="s">
        <v>466</v>
      </c>
      <c r="AA2874" s="273" t="s">
        <v>851</v>
      </c>
      <c r="AB2874" s="274">
        <v>45108</v>
      </c>
      <c r="AC2874" s="273">
        <v>15671</v>
      </c>
      <c r="AD2874" s="273">
        <v>796</v>
      </c>
      <c r="AK2874" s="273">
        <v>328623</v>
      </c>
      <c r="BV2874" s="336" t="s">
        <v>64</v>
      </c>
      <c r="BW2874" s="337" t="s">
        <v>75</v>
      </c>
      <c r="BX2874" s="337" t="s">
        <v>79</v>
      </c>
      <c r="BY2874" s="337" t="s">
        <v>79</v>
      </c>
      <c r="BZ2874" s="337" t="s">
        <v>86</v>
      </c>
      <c r="CA2874" s="337" t="s">
        <v>87</v>
      </c>
      <c r="CB2874" s="337" t="s">
        <v>233</v>
      </c>
      <c r="CC2874" s="337" t="s">
        <v>234</v>
      </c>
      <c r="CD2874" s="338">
        <v>1</v>
      </c>
      <c r="CE2874" s="335">
        <v>44986</v>
      </c>
      <c r="CF2874" s="337"/>
      <c r="CG2874" s="337" t="s">
        <v>181</v>
      </c>
      <c r="CH2874" s="337"/>
      <c r="CI2874" s="337" t="s">
        <v>181</v>
      </c>
      <c r="CJ2874" s="337" t="s">
        <v>182</v>
      </c>
      <c r="CK2874" s="337"/>
      <c r="CL2874" s="337"/>
      <c r="CM2874" s="337" t="s">
        <v>73</v>
      </c>
      <c r="CN2874" s="337">
        <v>3</v>
      </c>
    </row>
    <row r="2875" spans="4:92">
      <c r="D2875" s="273" t="s">
        <v>83</v>
      </c>
      <c r="E2875" s="273" t="s">
        <v>473</v>
      </c>
      <c r="F2875" s="273" t="s">
        <v>963</v>
      </c>
      <c r="G2875" s="273" t="s">
        <v>972</v>
      </c>
      <c r="H2875" s="274">
        <v>44958</v>
      </c>
      <c r="I2875" s="273">
        <v>11416</v>
      </c>
      <c r="J2875" s="273">
        <v>834</v>
      </c>
      <c r="K2875" s="273">
        <v>0</v>
      </c>
      <c r="L2875" s="273" t="s">
        <v>66</v>
      </c>
      <c r="N2875" s="273" t="s">
        <v>107</v>
      </c>
      <c r="W2875" s="273">
        <v>144976</v>
      </c>
      <c r="X2875" s="273" t="s">
        <v>83</v>
      </c>
      <c r="Y2875" s="273" t="s">
        <v>287</v>
      </c>
      <c r="Z2875" s="273" t="s">
        <v>466</v>
      </c>
      <c r="AA2875" s="273" t="s">
        <v>851</v>
      </c>
      <c r="AB2875" s="274">
        <v>45200</v>
      </c>
      <c r="AC2875" s="273">
        <v>15226</v>
      </c>
      <c r="AD2875" s="273">
        <v>796</v>
      </c>
      <c r="AK2875" s="273">
        <v>328626</v>
      </c>
      <c r="BV2875" s="279" t="s">
        <v>64</v>
      </c>
      <c r="BW2875" s="280" t="s">
        <v>75</v>
      </c>
      <c r="BX2875" s="280" t="s">
        <v>79</v>
      </c>
      <c r="BY2875" s="280" t="s">
        <v>79</v>
      </c>
      <c r="BZ2875" s="280" t="s">
        <v>86</v>
      </c>
      <c r="CA2875" s="280" t="s">
        <v>87</v>
      </c>
      <c r="CB2875" s="280" t="s">
        <v>233</v>
      </c>
      <c r="CC2875" s="280" t="s">
        <v>234</v>
      </c>
      <c r="CD2875" s="281">
        <v>1</v>
      </c>
      <c r="CE2875" s="277">
        <v>44986</v>
      </c>
      <c r="CF2875" s="280"/>
      <c r="CG2875" s="280" t="s">
        <v>181</v>
      </c>
      <c r="CH2875" s="280"/>
      <c r="CI2875" s="280" t="s">
        <v>181</v>
      </c>
      <c r="CJ2875" s="280" t="s">
        <v>182</v>
      </c>
      <c r="CK2875" s="280"/>
      <c r="CL2875" s="280"/>
      <c r="CM2875" s="280" t="s">
        <v>73</v>
      </c>
      <c r="CN2875" s="280">
        <v>3</v>
      </c>
    </row>
    <row r="2876" spans="4:92">
      <c r="D2876" s="273" t="s">
        <v>83</v>
      </c>
      <c r="E2876" s="273" t="s">
        <v>473</v>
      </c>
      <c r="F2876" s="273" t="s">
        <v>963</v>
      </c>
      <c r="G2876" s="273" t="s">
        <v>972</v>
      </c>
      <c r="H2876" s="274">
        <v>44986</v>
      </c>
      <c r="I2876" s="273">
        <v>11578</v>
      </c>
      <c r="J2876" s="273">
        <v>834</v>
      </c>
      <c r="W2876" s="273">
        <v>149649</v>
      </c>
      <c r="X2876" s="273" t="s">
        <v>83</v>
      </c>
      <c r="Y2876" s="273" t="s">
        <v>287</v>
      </c>
      <c r="Z2876" s="273" t="s">
        <v>466</v>
      </c>
      <c r="AA2876" s="273" t="s">
        <v>859</v>
      </c>
      <c r="AB2876" s="274">
        <v>44927</v>
      </c>
      <c r="AC2876" s="273">
        <v>14791</v>
      </c>
      <c r="AD2876" s="273">
        <v>799</v>
      </c>
      <c r="AK2876" s="273">
        <v>277666</v>
      </c>
      <c r="BV2876" s="336" t="s">
        <v>64</v>
      </c>
      <c r="BW2876" s="337" t="s">
        <v>75</v>
      </c>
      <c r="BX2876" s="337" t="s">
        <v>79</v>
      </c>
      <c r="BY2876" s="337" t="s">
        <v>79</v>
      </c>
      <c r="BZ2876" s="337" t="s">
        <v>86</v>
      </c>
      <c r="CA2876" s="337" t="s">
        <v>87</v>
      </c>
      <c r="CB2876" s="337" t="s">
        <v>233</v>
      </c>
      <c r="CC2876" s="337" t="s">
        <v>234</v>
      </c>
      <c r="CD2876" s="338">
        <v>1</v>
      </c>
      <c r="CE2876" s="335">
        <v>44986</v>
      </c>
      <c r="CF2876" s="337"/>
      <c r="CG2876" s="337" t="s">
        <v>181</v>
      </c>
      <c r="CH2876" s="337"/>
      <c r="CI2876" s="337" t="s">
        <v>181</v>
      </c>
      <c r="CJ2876" s="337" t="s">
        <v>182</v>
      </c>
      <c r="CK2876" s="337"/>
      <c r="CL2876" s="337"/>
      <c r="CM2876" s="337" t="s">
        <v>73</v>
      </c>
      <c r="CN2876" s="337">
        <v>3</v>
      </c>
    </row>
    <row r="2877" spans="4:92">
      <c r="D2877" s="273" t="s">
        <v>83</v>
      </c>
      <c r="E2877" s="273" t="s">
        <v>473</v>
      </c>
      <c r="F2877" s="273" t="s">
        <v>963</v>
      </c>
      <c r="G2877" s="273" t="s">
        <v>972</v>
      </c>
      <c r="H2877" s="274">
        <v>44986</v>
      </c>
      <c r="I2877" s="273">
        <v>11578</v>
      </c>
      <c r="J2877" s="273">
        <v>834</v>
      </c>
      <c r="K2877" s="273">
        <v>5301</v>
      </c>
      <c r="L2877" s="273" t="s">
        <v>66</v>
      </c>
      <c r="M2877" s="273">
        <v>920.03920000000005</v>
      </c>
      <c r="N2877" s="273" t="s">
        <v>115</v>
      </c>
      <c r="W2877" s="273">
        <v>149673</v>
      </c>
      <c r="X2877" s="273" t="s">
        <v>83</v>
      </c>
      <c r="Y2877" s="273" t="s">
        <v>287</v>
      </c>
      <c r="Z2877" s="273" t="s">
        <v>466</v>
      </c>
      <c r="AA2877" s="273" t="s">
        <v>859</v>
      </c>
      <c r="AB2877" s="274">
        <v>44927</v>
      </c>
      <c r="AC2877" s="273">
        <v>14791</v>
      </c>
      <c r="AD2877" s="273">
        <v>799</v>
      </c>
      <c r="AK2877" s="273">
        <v>322668</v>
      </c>
      <c r="BV2877" s="279" t="s">
        <v>64</v>
      </c>
      <c r="BW2877" s="280" t="s">
        <v>75</v>
      </c>
      <c r="BX2877" s="280" t="s">
        <v>79</v>
      </c>
      <c r="BY2877" s="280" t="s">
        <v>79</v>
      </c>
      <c r="BZ2877" s="280" t="s">
        <v>86</v>
      </c>
      <c r="CA2877" s="280" t="s">
        <v>87</v>
      </c>
      <c r="CB2877" s="280" t="s">
        <v>233</v>
      </c>
      <c r="CC2877" s="280" t="s">
        <v>234</v>
      </c>
      <c r="CD2877" s="281">
        <v>1</v>
      </c>
      <c r="CE2877" s="277">
        <v>44986</v>
      </c>
      <c r="CF2877" s="280"/>
      <c r="CG2877" s="280" t="s">
        <v>181</v>
      </c>
      <c r="CH2877" s="280"/>
      <c r="CI2877" s="280" t="s">
        <v>181</v>
      </c>
      <c r="CJ2877" s="280" t="s">
        <v>182</v>
      </c>
      <c r="CK2877" s="280"/>
      <c r="CL2877" s="280"/>
      <c r="CM2877" s="280" t="s">
        <v>73</v>
      </c>
      <c r="CN2877" s="280">
        <v>3</v>
      </c>
    </row>
    <row r="2878" spans="4:92">
      <c r="D2878" s="273" t="s">
        <v>83</v>
      </c>
      <c r="E2878" s="273" t="s">
        <v>473</v>
      </c>
      <c r="F2878" s="273" t="s">
        <v>963</v>
      </c>
      <c r="G2878" s="273" t="s">
        <v>972</v>
      </c>
      <c r="H2878" s="274">
        <v>44986</v>
      </c>
      <c r="I2878" s="273">
        <v>11578</v>
      </c>
      <c r="J2878" s="273">
        <v>834</v>
      </c>
      <c r="K2878" s="273">
        <v>0</v>
      </c>
      <c r="L2878" s="273" t="s">
        <v>66</v>
      </c>
      <c r="N2878" s="273" t="s">
        <v>107</v>
      </c>
      <c r="W2878" s="273">
        <v>149674</v>
      </c>
      <c r="X2878" s="273" t="s">
        <v>83</v>
      </c>
      <c r="Y2878" s="273" t="s">
        <v>287</v>
      </c>
      <c r="Z2878" s="273" t="s">
        <v>466</v>
      </c>
      <c r="AA2878" s="273" t="s">
        <v>859</v>
      </c>
      <c r="AB2878" s="274">
        <v>44927</v>
      </c>
      <c r="AC2878" s="273">
        <v>15375</v>
      </c>
      <c r="AD2878" s="273">
        <v>799</v>
      </c>
      <c r="AK2878" s="273">
        <v>283897</v>
      </c>
      <c r="BV2878" s="336" t="s">
        <v>64</v>
      </c>
      <c r="BW2878" s="337" t="s">
        <v>75</v>
      </c>
      <c r="BX2878" s="337" t="s">
        <v>79</v>
      </c>
      <c r="BY2878" s="337" t="s">
        <v>79</v>
      </c>
      <c r="BZ2878" s="337" t="s">
        <v>86</v>
      </c>
      <c r="CA2878" s="337" t="s">
        <v>87</v>
      </c>
      <c r="CB2878" s="337" t="s">
        <v>233</v>
      </c>
      <c r="CC2878" s="337" t="s">
        <v>234</v>
      </c>
      <c r="CD2878" s="338">
        <v>1</v>
      </c>
      <c r="CE2878" s="335">
        <v>44986</v>
      </c>
      <c r="CF2878" s="337"/>
      <c r="CG2878" s="337" t="s">
        <v>181</v>
      </c>
      <c r="CH2878" s="337"/>
      <c r="CI2878" s="337" t="s">
        <v>181</v>
      </c>
      <c r="CJ2878" s="337" t="s">
        <v>182</v>
      </c>
      <c r="CK2878" s="337"/>
      <c r="CL2878" s="337"/>
      <c r="CM2878" s="337" t="s">
        <v>73</v>
      </c>
      <c r="CN2878" s="337">
        <v>3</v>
      </c>
    </row>
    <row r="2879" spans="4:92">
      <c r="D2879" s="273" t="s">
        <v>83</v>
      </c>
      <c r="E2879" s="273" t="s">
        <v>473</v>
      </c>
      <c r="F2879" s="273" t="s">
        <v>963</v>
      </c>
      <c r="G2879" s="273" t="s">
        <v>972</v>
      </c>
      <c r="H2879" s="274">
        <v>45017</v>
      </c>
      <c r="I2879" s="273">
        <v>11740</v>
      </c>
      <c r="J2879" s="273">
        <v>834</v>
      </c>
      <c r="W2879" s="273">
        <v>154347</v>
      </c>
      <c r="X2879" s="273" t="s">
        <v>83</v>
      </c>
      <c r="Y2879" s="273" t="s">
        <v>287</v>
      </c>
      <c r="Z2879" s="273" t="s">
        <v>466</v>
      </c>
      <c r="AA2879" s="273" t="s">
        <v>859</v>
      </c>
      <c r="AB2879" s="274">
        <v>44927</v>
      </c>
      <c r="AC2879" s="273">
        <v>15375</v>
      </c>
      <c r="AD2879" s="273">
        <v>799</v>
      </c>
      <c r="AK2879" s="273">
        <v>320295</v>
      </c>
      <c r="BV2879" s="279" t="s">
        <v>64</v>
      </c>
      <c r="BW2879" s="280" t="s">
        <v>75</v>
      </c>
      <c r="BX2879" s="280" t="s">
        <v>308</v>
      </c>
      <c r="BY2879" s="280" t="s">
        <v>308</v>
      </c>
      <c r="BZ2879" s="280" t="s">
        <v>126</v>
      </c>
      <c r="CA2879" s="280" t="s">
        <v>127</v>
      </c>
      <c r="CB2879" s="280" t="s">
        <v>128</v>
      </c>
      <c r="CC2879" s="280" t="s">
        <v>129</v>
      </c>
      <c r="CD2879" s="281">
        <v>6</v>
      </c>
      <c r="CE2879" s="277">
        <v>44927</v>
      </c>
      <c r="CF2879" s="280"/>
      <c r="CG2879" s="280"/>
      <c r="CH2879" s="280"/>
      <c r="CI2879" s="280" t="s">
        <v>80</v>
      </c>
      <c r="CJ2879" s="280"/>
      <c r="CK2879" s="280"/>
      <c r="CL2879" s="280"/>
      <c r="CM2879" s="280" t="s">
        <v>73</v>
      </c>
      <c r="CN2879" s="280">
        <v>3</v>
      </c>
    </row>
    <row r="2880" spans="4:92">
      <c r="D2880" s="273" t="s">
        <v>83</v>
      </c>
      <c r="E2880" s="273" t="s">
        <v>473</v>
      </c>
      <c r="F2880" s="273" t="s">
        <v>963</v>
      </c>
      <c r="G2880" s="273" t="s">
        <v>972</v>
      </c>
      <c r="H2880" s="274">
        <v>45017</v>
      </c>
      <c r="I2880" s="273">
        <v>11740</v>
      </c>
      <c r="J2880" s="273">
        <v>834</v>
      </c>
      <c r="K2880" s="273">
        <v>4644</v>
      </c>
      <c r="L2880" s="273" t="s">
        <v>66</v>
      </c>
      <c r="M2880" s="273">
        <v>843.39120000000003</v>
      </c>
      <c r="N2880" s="273" t="s">
        <v>115</v>
      </c>
      <c r="W2880" s="273">
        <v>154371</v>
      </c>
      <c r="X2880" s="273" t="s">
        <v>83</v>
      </c>
      <c r="Y2880" s="273" t="s">
        <v>287</v>
      </c>
      <c r="Z2880" s="273" t="s">
        <v>466</v>
      </c>
      <c r="AA2880" s="273" t="s">
        <v>859</v>
      </c>
      <c r="AB2880" s="274">
        <v>44927</v>
      </c>
      <c r="AC2880" s="273">
        <v>15375</v>
      </c>
      <c r="AD2880" s="273">
        <v>799</v>
      </c>
      <c r="AK2880" s="273">
        <v>320299</v>
      </c>
      <c r="BV2880" s="336" t="s">
        <v>64</v>
      </c>
      <c r="BW2880" s="337" t="s">
        <v>75</v>
      </c>
      <c r="BX2880" s="337" t="s">
        <v>308</v>
      </c>
      <c r="BY2880" s="337" t="s">
        <v>308</v>
      </c>
      <c r="BZ2880" s="337" t="s">
        <v>110</v>
      </c>
      <c r="CA2880" s="337" t="s">
        <v>111</v>
      </c>
      <c r="CB2880" s="337" t="s">
        <v>117</v>
      </c>
      <c r="CC2880" s="337" t="s">
        <v>118</v>
      </c>
      <c r="CD2880" s="338">
        <v>5</v>
      </c>
      <c r="CE2880" s="335">
        <v>44927</v>
      </c>
      <c r="CF2880" s="337"/>
      <c r="CG2880" s="337"/>
      <c r="CH2880" s="337"/>
      <c r="CI2880" s="337" t="s">
        <v>104</v>
      </c>
      <c r="CJ2880" s="337"/>
      <c r="CK2880" s="337"/>
      <c r="CL2880" s="337"/>
      <c r="CM2880" s="337" t="s">
        <v>73</v>
      </c>
      <c r="CN2880" s="337">
        <v>3</v>
      </c>
    </row>
    <row r="2881" spans="4:92">
      <c r="D2881" s="273" t="s">
        <v>83</v>
      </c>
      <c r="E2881" s="273" t="s">
        <v>473</v>
      </c>
      <c r="F2881" s="273" t="s">
        <v>963</v>
      </c>
      <c r="G2881" s="273" t="s">
        <v>972</v>
      </c>
      <c r="H2881" s="274">
        <v>45017</v>
      </c>
      <c r="I2881" s="273">
        <v>11740</v>
      </c>
      <c r="J2881" s="273">
        <v>834</v>
      </c>
      <c r="K2881" s="273">
        <v>0</v>
      </c>
      <c r="L2881" s="273" t="s">
        <v>66</v>
      </c>
      <c r="N2881" s="273" t="s">
        <v>107</v>
      </c>
      <c r="W2881" s="273">
        <v>154372</v>
      </c>
      <c r="X2881" s="273" t="s">
        <v>83</v>
      </c>
      <c r="Y2881" s="273" t="s">
        <v>287</v>
      </c>
      <c r="Z2881" s="273" t="s">
        <v>846</v>
      </c>
      <c r="AA2881" s="273" t="s">
        <v>848</v>
      </c>
      <c r="AB2881" s="274">
        <v>44927</v>
      </c>
      <c r="AC2881" s="273">
        <v>14787</v>
      </c>
      <c r="AD2881" s="273">
        <v>794</v>
      </c>
      <c r="AK2881" s="273">
        <v>277619</v>
      </c>
      <c r="BV2881" s="279" t="s">
        <v>64</v>
      </c>
      <c r="BW2881" s="280" t="s">
        <v>75</v>
      </c>
      <c r="BX2881" s="280" t="s">
        <v>308</v>
      </c>
      <c r="BY2881" s="280" t="s">
        <v>308</v>
      </c>
      <c r="BZ2881" s="280" t="s">
        <v>110</v>
      </c>
      <c r="CA2881" s="280" t="s">
        <v>111</v>
      </c>
      <c r="CB2881" s="280" t="s">
        <v>112</v>
      </c>
      <c r="CC2881" s="280" t="s">
        <v>113</v>
      </c>
      <c r="CD2881" s="281">
        <v>4</v>
      </c>
      <c r="CE2881" s="277">
        <v>44927</v>
      </c>
      <c r="CF2881" s="280"/>
      <c r="CG2881" s="280"/>
      <c r="CH2881" s="280"/>
      <c r="CI2881" s="280" t="s">
        <v>80</v>
      </c>
      <c r="CJ2881" s="280"/>
      <c r="CK2881" s="280"/>
      <c r="CL2881" s="280"/>
      <c r="CM2881" s="280" t="s">
        <v>73</v>
      </c>
      <c r="CN2881" s="280">
        <v>3</v>
      </c>
    </row>
    <row r="2882" spans="4:92">
      <c r="D2882" s="273" t="s">
        <v>83</v>
      </c>
      <c r="E2882" s="273" t="s">
        <v>473</v>
      </c>
      <c r="F2882" s="273" t="s">
        <v>963</v>
      </c>
      <c r="G2882" s="273" t="s">
        <v>972</v>
      </c>
      <c r="H2882" s="274">
        <v>45047</v>
      </c>
      <c r="I2882" s="273">
        <v>12359</v>
      </c>
      <c r="J2882" s="273">
        <v>834</v>
      </c>
      <c r="W2882" s="273">
        <v>179926</v>
      </c>
      <c r="X2882" s="273" t="s">
        <v>83</v>
      </c>
      <c r="Y2882" s="273" t="s">
        <v>287</v>
      </c>
      <c r="Z2882" s="273" t="s">
        <v>846</v>
      </c>
      <c r="AA2882" s="273" t="s">
        <v>848</v>
      </c>
      <c r="AB2882" s="274">
        <v>44927</v>
      </c>
      <c r="AC2882" s="273">
        <v>15371</v>
      </c>
      <c r="AD2882" s="273">
        <v>794</v>
      </c>
      <c r="AK2882" s="273">
        <v>283855</v>
      </c>
      <c r="BV2882" s="336" t="s">
        <v>64</v>
      </c>
      <c r="BW2882" s="337" t="s">
        <v>75</v>
      </c>
      <c r="BX2882" s="337" t="s">
        <v>308</v>
      </c>
      <c r="BY2882" s="337" t="s">
        <v>308</v>
      </c>
      <c r="BZ2882" s="337" t="s">
        <v>86</v>
      </c>
      <c r="CA2882" s="337" t="s">
        <v>87</v>
      </c>
      <c r="CB2882" s="337" t="s">
        <v>101</v>
      </c>
      <c r="CC2882" s="337" t="s">
        <v>102</v>
      </c>
      <c r="CD2882" s="338">
        <v>4</v>
      </c>
      <c r="CE2882" s="335">
        <v>44927</v>
      </c>
      <c r="CF2882" s="337">
        <v>17926</v>
      </c>
      <c r="CG2882" s="337" t="s">
        <v>1495</v>
      </c>
      <c r="CH2882" s="337">
        <v>2576.8625000000002</v>
      </c>
      <c r="CI2882" s="337" t="s">
        <v>104</v>
      </c>
      <c r="CJ2882" s="337"/>
      <c r="CK2882" s="337"/>
      <c r="CL2882" s="337"/>
      <c r="CM2882" s="337" t="s">
        <v>73</v>
      </c>
      <c r="CN2882" s="337">
        <v>3</v>
      </c>
    </row>
    <row r="2883" spans="4:92">
      <c r="D2883" s="273" t="s">
        <v>83</v>
      </c>
      <c r="E2883" s="273" t="s">
        <v>473</v>
      </c>
      <c r="F2883" s="273" t="s">
        <v>963</v>
      </c>
      <c r="G2883" s="273" t="s">
        <v>972</v>
      </c>
      <c r="H2883" s="274">
        <v>45047</v>
      </c>
      <c r="I2883" s="273">
        <v>12359</v>
      </c>
      <c r="J2883" s="273">
        <v>834</v>
      </c>
      <c r="K2883" s="273">
        <v>6656</v>
      </c>
      <c r="L2883" s="273" t="s">
        <v>66</v>
      </c>
      <c r="M2883" s="273">
        <v>1139.0984000000001</v>
      </c>
      <c r="N2883" s="273" t="s">
        <v>115</v>
      </c>
      <c r="W2883" s="273">
        <v>179950</v>
      </c>
      <c r="X2883" s="273" t="s">
        <v>83</v>
      </c>
      <c r="Y2883" s="273" t="s">
        <v>287</v>
      </c>
      <c r="Z2883" s="273" t="s">
        <v>846</v>
      </c>
      <c r="AA2883" s="273" t="s">
        <v>848</v>
      </c>
      <c r="AB2883" s="274">
        <v>44927</v>
      </c>
      <c r="AC2883" s="273">
        <v>15521</v>
      </c>
      <c r="AD2883" s="273">
        <v>794</v>
      </c>
      <c r="AK2883" s="273">
        <v>284736</v>
      </c>
      <c r="BV2883" s="279" t="s">
        <v>64</v>
      </c>
      <c r="BW2883" s="280" t="s">
        <v>75</v>
      </c>
      <c r="BX2883" s="280" t="s">
        <v>308</v>
      </c>
      <c r="BY2883" s="280" t="s">
        <v>308</v>
      </c>
      <c r="BZ2883" s="280" t="s">
        <v>86</v>
      </c>
      <c r="CA2883" s="280" t="s">
        <v>87</v>
      </c>
      <c r="CB2883" s="280" t="s">
        <v>101</v>
      </c>
      <c r="CC2883" s="280" t="s">
        <v>102</v>
      </c>
      <c r="CD2883" s="281">
        <v>4</v>
      </c>
      <c r="CE2883" s="277">
        <v>44927</v>
      </c>
      <c r="CF2883" s="280">
        <v>2830</v>
      </c>
      <c r="CG2883" s="280" t="s">
        <v>1495</v>
      </c>
      <c r="CH2883" s="280">
        <v>406.8125</v>
      </c>
      <c r="CI2883" s="280" t="s">
        <v>104</v>
      </c>
      <c r="CJ2883" s="280"/>
      <c r="CK2883" s="280"/>
      <c r="CL2883" s="280"/>
      <c r="CM2883" s="280" t="s">
        <v>73</v>
      </c>
      <c r="CN2883" s="280">
        <v>3</v>
      </c>
    </row>
    <row r="2884" spans="4:92">
      <c r="D2884" s="273" t="s">
        <v>83</v>
      </c>
      <c r="E2884" s="273" t="s">
        <v>473</v>
      </c>
      <c r="F2884" s="273" t="s">
        <v>963</v>
      </c>
      <c r="G2884" s="273" t="s">
        <v>972</v>
      </c>
      <c r="H2884" s="274">
        <v>45047</v>
      </c>
      <c r="I2884" s="273">
        <v>12359</v>
      </c>
      <c r="J2884" s="273">
        <v>834</v>
      </c>
      <c r="K2884" s="273">
        <v>0</v>
      </c>
      <c r="L2884" s="273" t="s">
        <v>66</v>
      </c>
      <c r="N2884" s="273" t="s">
        <v>107</v>
      </c>
      <c r="W2884" s="273">
        <v>179951</v>
      </c>
      <c r="X2884" s="273" t="s">
        <v>83</v>
      </c>
      <c r="Y2884" s="273" t="s">
        <v>287</v>
      </c>
      <c r="Z2884" s="273" t="s">
        <v>846</v>
      </c>
      <c r="AA2884" s="273" t="s">
        <v>848</v>
      </c>
      <c r="AB2884" s="274">
        <v>44927</v>
      </c>
      <c r="AC2884" s="273">
        <v>16458</v>
      </c>
      <c r="AD2884" s="273">
        <v>794</v>
      </c>
      <c r="AK2884" s="273">
        <v>305412</v>
      </c>
      <c r="BV2884" s="336" t="s">
        <v>64</v>
      </c>
      <c r="BW2884" s="337" t="s">
        <v>75</v>
      </c>
      <c r="BX2884" s="337" t="s">
        <v>308</v>
      </c>
      <c r="BY2884" s="337" t="s">
        <v>308</v>
      </c>
      <c r="BZ2884" s="337" t="s">
        <v>86</v>
      </c>
      <c r="CA2884" s="337" t="s">
        <v>87</v>
      </c>
      <c r="CB2884" s="337" t="s">
        <v>101</v>
      </c>
      <c r="CC2884" s="337" t="s">
        <v>102</v>
      </c>
      <c r="CD2884" s="338">
        <v>4</v>
      </c>
      <c r="CE2884" s="335">
        <v>44927</v>
      </c>
      <c r="CF2884" s="337">
        <v>6497</v>
      </c>
      <c r="CG2884" s="337" t="s">
        <v>1495</v>
      </c>
      <c r="CH2884" s="337">
        <v>933.94375000000002</v>
      </c>
      <c r="CI2884" s="337" t="s">
        <v>104</v>
      </c>
      <c r="CJ2884" s="337"/>
      <c r="CK2884" s="337"/>
      <c r="CL2884" s="337"/>
      <c r="CM2884" s="337" t="s">
        <v>73</v>
      </c>
      <c r="CN2884" s="337">
        <v>3</v>
      </c>
    </row>
    <row r="2885" spans="4:92">
      <c r="D2885" s="273" t="s">
        <v>83</v>
      </c>
      <c r="E2885" s="273" t="s">
        <v>473</v>
      </c>
      <c r="F2885" s="273" t="s">
        <v>963</v>
      </c>
      <c r="G2885" s="273" t="s">
        <v>972</v>
      </c>
      <c r="H2885" s="274">
        <v>45078</v>
      </c>
      <c r="I2885" s="273">
        <v>12628</v>
      </c>
      <c r="J2885" s="273">
        <v>834</v>
      </c>
      <c r="W2885" s="273">
        <v>191762</v>
      </c>
      <c r="X2885" s="273" t="s">
        <v>83</v>
      </c>
      <c r="Y2885" s="273" t="s">
        <v>287</v>
      </c>
      <c r="Z2885" s="273" t="s">
        <v>846</v>
      </c>
      <c r="AA2885" s="273" t="s">
        <v>848</v>
      </c>
      <c r="AB2885" s="274">
        <v>44927</v>
      </c>
      <c r="AC2885" s="273">
        <v>16459</v>
      </c>
      <c r="AD2885" s="273">
        <v>794</v>
      </c>
      <c r="AE2885" s="273">
        <v>2.2400000000000002</v>
      </c>
      <c r="AF2885" s="273" t="s">
        <v>90</v>
      </c>
      <c r="AG2885" s="273" t="s">
        <v>1894</v>
      </c>
      <c r="AH2885" s="273" t="s">
        <v>1895</v>
      </c>
      <c r="AI2885" s="273" t="s">
        <v>123</v>
      </c>
      <c r="AJ2885" s="273" t="s">
        <v>200</v>
      </c>
      <c r="AK2885" s="273">
        <v>305428</v>
      </c>
      <c r="BV2885" s="279" t="s">
        <v>64</v>
      </c>
      <c r="BW2885" s="280" t="s">
        <v>75</v>
      </c>
      <c r="BX2885" s="280" t="s">
        <v>308</v>
      </c>
      <c r="BY2885" s="280" t="s">
        <v>308</v>
      </c>
      <c r="BZ2885" s="280" t="s">
        <v>86</v>
      </c>
      <c r="CA2885" s="280" t="s">
        <v>87</v>
      </c>
      <c r="CB2885" s="280" t="s">
        <v>101</v>
      </c>
      <c r="CC2885" s="280" t="s">
        <v>102</v>
      </c>
      <c r="CD2885" s="281">
        <v>4</v>
      </c>
      <c r="CE2885" s="277">
        <v>44927</v>
      </c>
      <c r="CF2885" s="280">
        <v>23325</v>
      </c>
      <c r="CG2885" s="280" t="s">
        <v>1495</v>
      </c>
      <c r="CH2885" s="280">
        <v>3352.96875</v>
      </c>
      <c r="CI2885" s="280" t="s">
        <v>104</v>
      </c>
      <c r="CJ2885" s="280"/>
      <c r="CK2885" s="280"/>
      <c r="CL2885" s="280"/>
      <c r="CM2885" s="280" t="s">
        <v>73</v>
      </c>
      <c r="CN2885" s="280">
        <v>3</v>
      </c>
    </row>
    <row r="2886" spans="4:92">
      <c r="D2886" s="273" t="s">
        <v>83</v>
      </c>
      <c r="E2886" s="273" t="s">
        <v>473</v>
      </c>
      <c r="F2886" s="273" t="s">
        <v>963</v>
      </c>
      <c r="G2886" s="273" t="s">
        <v>972</v>
      </c>
      <c r="H2886" s="274">
        <v>45078</v>
      </c>
      <c r="I2886" s="273">
        <v>12628</v>
      </c>
      <c r="J2886" s="273">
        <v>834</v>
      </c>
      <c r="K2886" s="273">
        <v>6979</v>
      </c>
      <c r="L2886" s="273" t="s">
        <v>66</v>
      </c>
      <c r="M2886" s="273">
        <v>1285.4000000000001</v>
      </c>
      <c r="N2886" s="273" t="s">
        <v>115</v>
      </c>
      <c r="W2886" s="273">
        <v>191786</v>
      </c>
      <c r="X2886" s="273" t="s">
        <v>83</v>
      </c>
      <c r="Y2886" s="273" t="s">
        <v>287</v>
      </c>
      <c r="Z2886" s="273" t="s">
        <v>846</v>
      </c>
      <c r="AA2886" s="273" t="s">
        <v>848</v>
      </c>
      <c r="AB2886" s="274">
        <v>44927</v>
      </c>
      <c r="AC2886" s="273">
        <v>16459</v>
      </c>
      <c r="AD2886" s="273">
        <v>794</v>
      </c>
      <c r="AE2886" s="273">
        <v>3.92</v>
      </c>
      <c r="AF2886" s="273" t="s">
        <v>90</v>
      </c>
      <c r="AG2886" s="273" t="s">
        <v>1896</v>
      </c>
      <c r="AH2886" s="273" t="s">
        <v>1897</v>
      </c>
      <c r="AI2886" s="273" t="s">
        <v>123</v>
      </c>
      <c r="AJ2886" s="273" t="s">
        <v>200</v>
      </c>
      <c r="AK2886" s="273">
        <v>336627</v>
      </c>
      <c r="BV2886" s="336" t="s">
        <v>64</v>
      </c>
      <c r="BW2886" s="337" t="s">
        <v>75</v>
      </c>
      <c r="BX2886" s="337" t="s">
        <v>308</v>
      </c>
      <c r="BY2886" s="337" t="s">
        <v>308</v>
      </c>
      <c r="BZ2886" s="337" t="s">
        <v>86</v>
      </c>
      <c r="CA2886" s="337" t="s">
        <v>87</v>
      </c>
      <c r="CB2886" s="337" t="s">
        <v>88</v>
      </c>
      <c r="CC2886" s="337" t="s">
        <v>89</v>
      </c>
      <c r="CD2886" s="338">
        <v>3</v>
      </c>
      <c r="CE2886" s="335">
        <v>44927</v>
      </c>
      <c r="CF2886" s="337">
        <v>5380</v>
      </c>
      <c r="CG2886" s="337" t="s">
        <v>90</v>
      </c>
      <c r="CH2886" s="337">
        <v>5380</v>
      </c>
      <c r="CI2886" s="337" t="s">
        <v>80</v>
      </c>
      <c r="CJ2886" s="337"/>
      <c r="CK2886" s="337"/>
      <c r="CL2886" s="337"/>
      <c r="CM2886" s="337" t="s">
        <v>73</v>
      </c>
      <c r="CN2886" s="337">
        <v>3</v>
      </c>
    </row>
    <row r="2887" spans="4:92">
      <c r="D2887" s="273" t="s">
        <v>83</v>
      </c>
      <c r="E2887" s="273" t="s">
        <v>473</v>
      </c>
      <c r="F2887" s="273" t="s">
        <v>963</v>
      </c>
      <c r="G2887" s="273" t="s">
        <v>972</v>
      </c>
      <c r="H2887" s="274">
        <v>45078</v>
      </c>
      <c r="I2887" s="273">
        <v>12628</v>
      </c>
      <c r="J2887" s="273">
        <v>834</v>
      </c>
      <c r="K2887" s="273">
        <v>0</v>
      </c>
      <c r="L2887" s="273" t="s">
        <v>66</v>
      </c>
      <c r="N2887" s="273" t="s">
        <v>107</v>
      </c>
      <c r="W2887" s="273">
        <v>191787</v>
      </c>
      <c r="X2887" s="273" t="s">
        <v>83</v>
      </c>
      <c r="Y2887" s="273" t="s">
        <v>287</v>
      </c>
      <c r="Z2887" s="273" t="s">
        <v>846</v>
      </c>
      <c r="AA2887" s="273" t="s">
        <v>848</v>
      </c>
      <c r="AB2887" s="274">
        <v>44927</v>
      </c>
      <c r="AC2887" s="273">
        <v>16459</v>
      </c>
      <c r="AD2887" s="273">
        <v>794</v>
      </c>
      <c r="AE2887" s="273">
        <v>1.48</v>
      </c>
      <c r="AF2887" s="273" t="s">
        <v>90</v>
      </c>
      <c r="AG2887" s="273" t="s">
        <v>1898</v>
      </c>
      <c r="AH2887" s="273" t="s">
        <v>1899</v>
      </c>
      <c r="AI2887" s="273" t="s">
        <v>199</v>
      </c>
      <c r="AJ2887" s="273" t="s">
        <v>200</v>
      </c>
      <c r="AK2887" s="273">
        <v>336633</v>
      </c>
      <c r="BV2887" s="279" t="s">
        <v>64</v>
      </c>
      <c r="BW2887" s="280" t="s">
        <v>75</v>
      </c>
      <c r="BX2887" s="280" t="s">
        <v>308</v>
      </c>
      <c r="BY2887" s="280" t="s">
        <v>308</v>
      </c>
      <c r="BZ2887" s="280" t="s">
        <v>86</v>
      </c>
      <c r="CA2887" s="280" t="s">
        <v>87</v>
      </c>
      <c r="CB2887" s="280" t="s">
        <v>88</v>
      </c>
      <c r="CC2887" s="280" t="s">
        <v>89</v>
      </c>
      <c r="CD2887" s="281">
        <v>3</v>
      </c>
      <c r="CE2887" s="277">
        <v>44927</v>
      </c>
      <c r="CF2887" s="280">
        <v>1950</v>
      </c>
      <c r="CG2887" s="280" t="s">
        <v>90</v>
      </c>
      <c r="CH2887" s="280">
        <v>1950</v>
      </c>
      <c r="CI2887" s="280" t="s">
        <v>80</v>
      </c>
      <c r="CJ2887" s="280"/>
      <c r="CK2887" s="280"/>
      <c r="CL2887" s="280"/>
      <c r="CM2887" s="280" t="s">
        <v>73</v>
      </c>
      <c r="CN2887" s="280">
        <v>3</v>
      </c>
    </row>
    <row r="2888" spans="4:92">
      <c r="D2888" s="273" t="s">
        <v>83</v>
      </c>
      <c r="E2888" s="273" t="s">
        <v>473</v>
      </c>
      <c r="F2888" s="273" t="s">
        <v>963</v>
      </c>
      <c r="G2888" s="273" t="s">
        <v>972</v>
      </c>
      <c r="H2888" s="274">
        <v>45108</v>
      </c>
      <c r="I2888" s="273">
        <v>12897</v>
      </c>
      <c r="J2888" s="273">
        <v>834</v>
      </c>
      <c r="W2888" s="273">
        <v>205246</v>
      </c>
      <c r="X2888" s="273" t="s">
        <v>83</v>
      </c>
      <c r="Y2888" s="273" t="s">
        <v>287</v>
      </c>
      <c r="Z2888" s="273" t="s">
        <v>846</v>
      </c>
      <c r="AA2888" s="273" t="s">
        <v>848</v>
      </c>
      <c r="AB2888" s="274">
        <v>44927</v>
      </c>
      <c r="AC2888" s="273">
        <v>16459</v>
      </c>
      <c r="AD2888" s="273">
        <v>794</v>
      </c>
      <c r="AE2888" s="273">
        <v>0.92</v>
      </c>
      <c r="AF2888" s="273" t="s">
        <v>90</v>
      </c>
      <c r="AG2888" s="273" t="s">
        <v>1900</v>
      </c>
      <c r="AH2888" s="273" t="s">
        <v>1901</v>
      </c>
      <c r="AI2888" s="273" t="s">
        <v>123</v>
      </c>
      <c r="AJ2888" s="273" t="s">
        <v>200</v>
      </c>
      <c r="AK2888" s="273">
        <v>336639</v>
      </c>
      <c r="BV2888" s="336" t="s">
        <v>64</v>
      </c>
      <c r="BW2888" s="337" t="s">
        <v>75</v>
      </c>
      <c r="BX2888" s="337" t="s">
        <v>308</v>
      </c>
      <c r="BY2888" s="337" t="s">
        <v>308</v>
      </c>
      <c r="BZ2888" s="337" t="s">
        <v>86</v>
      </c>
      <c r="CA2888" s="337" t="s">
        <v>87</v>
      </c>
      <c r="CB2888" s="337" t="s">
        <v>88</v>
      </c>
      <c r="CC2888" s="337" t="s">
        <v>89</v>
      </c>
      <c r="CD2888" s="338">
        <v>3</v>
      </c>
      <c r="CE2888" s="335">
        <v>44927</v>
      </c>
      <c r="CF2888" s="337">
        <v>830</v>
      </c>
      <c r="CG2888" s="337" t="s">
        <v>90</v>
      </c>
      <c r="CH2888" s="337">
        <v>830</v>
      </c>
      <c r="CI2888" s="337" t="s">
        <v>80</v>
      </c>
      <c r="CJ2888" s="337"/>
      <c r="CK2888" s="337"/>
      <c r="CL2888" s="337"/>
      <c r="CM2888" s="337" t="s">
        <v>73</v>
      </c>
      <c r="CN2888" s="337">
        <v>3</v>
      </c>
    </row>
    <row r="2889" spans="4:92">
      <c r="D2889" s="273" t="s">
        <v>83</v>
      </c>
      <c r="E2889" s="273" t="s">
        <v>473</v>
      </c>
      <c r="F2889" s="273" t="s">
        <v>963</v>
      </c>
      <c r="G2889" s="273" t="s">
        <v>972</v>
      </c>
      <c r="H2889" s="274">
        <v>45108</v>
      </c>
      <c r="I2889" s="273">
        <v>12897</v>
      </c>
      <c r="J2889" s="273">
        <v>834</v>
      </c>
      <c r="K2889" s="273">
        <v>8640</v>
      </c>
      <c r="L2889" s="273" t="s">
        <v>66</v>
      </c>
      <c r="M2889" s="273">
        <v>1598.2328</v>
      </c>
      <c r="N2889" s="273" t="s">
        <v>115</v>
      </c>
      <c r="W2889" s="273">
        <v>205270</v>
      </c>
      <c r="X2889" s="273" t="s">
        <v>83</v>
      </c>
      <c r="Y2889" s="273" t="s">
        <v>287</v>
      </c>
      <c r="Z2889" s="273" t="s">
        <v>846</v>
      </c>
      <c r="AA2889" s="273" t="s">
        <v>848</v>
      </c>
      <c r="AB2889" s="274">
        <v>45017</v>
      </c>
      <c r="AC2889" s="273">
        <v>14933</v>
      </c>
      <c r="AD2889" s="273">
        <v>794</v>
      </c>
      <c r="AK2889" s="273">
        <v>279225</v>
      </c>
      <c r="BV2889" s="279" t="s">
        <v>64</v>
      </c>
      <c r="BW2889" s="280" t="s">
        <v>75</v>
      </c>
      <c r="BX2889" s="280" t="s">
        <v>308</v>
      </c>
      <c r="BY2889" s="280" t="s">
        <v>308</v>
      </c>
      <c r="BZ2889" s="280" t="s">
        <v>86</v>
      </c>
      <c r="CA2889" s="280" t="s">
        <v>87</v>
      </c>
      <c r="CB2889" s="280" t="s">
        <v>88</v>
      </c>
      <c r="CC2889" s="280" t="s">
        <v>89</v>
      </c>
      <c r="CD2889" s="281">
        <v>3</v>
      </c>
      <c r="CE2889" s="277">
        <v>44927</v>
      </c>
      <c r="CF2889" s="280">
        <v>7500</v>
      </c>
      <c r="CG2889" s="280" t="s">
        <v>90</v>
      </c>
      <c r="CH2889" s="280">
        <v>7500</v>
      </c>
      <c r="CI2889" s="280" t="s">
        <v>80</v>
      </c>
      <c r="CJ2889" s="280"/>
      <c r="CK2889" s="280"/>
      <c r="CL2889" s="280"/>
      <c r="CM2889" s="280" t="s">
        <v>73</v>
      </c>
      <c r="CN2889" s="280">
        <v>3</v>
      </c>
    </row>
    <row r="2890" spans="4:92">
      <c r="D2890" s="273" t="s">
        <v>83</v>
      </c>
      <c r="E2890" s="273" t="s">
        <v>473</v>
      </c>
      <c r="F2890" s="273" t="s">
        <v>963</v>
      </c>
      <c r="G2890" s="273" t="s">
        <v>972</v>
      </c>
      <c r="H2890" s="274">
        <v>45108</v>
      </c>
      <c r="I2890" s="273">
        <v>12897</v>
      </c>
      <c r="J2890" s="273">
        <v>834</v>
      </c>
      <c r="K2890" s="273">
        <v>0</v>
      </c>
      <c r="L2890" s="273" t="s">
        <v>66</v>
      </c>
      <c r="N2890" s="273" t="s">
        <v>107</v>
      </c>
      <c r="W2890" s="273">
        <v>205271</v>
      </c>
      <c r="X2890" s="273" t="s">
        <v>83</v>
      </c>
      <c r="Y2890" s="273" t="s">
        <v>287</v>
      </c>
      <c r="Z2890" s="273" t="s">
        <v>846</v>
      </c>
      <c r="AA2890" s="273" t="s">
        <v>848</v>
      </c>
      <c r="AB2890" s="274">
        <v>45108</v>
      </c>
      <c r="AC2890" s="273">
        <v>15079</v>
      </c>
      <c r="AD2890" s="273">
        <v>794</v>
      </c>
      <c r="AK2890" s="273">
        <v>280831</v>
      </c>
      <c r="BV2890" s="336" t="s">
        <v>64</v>
      </c>
      <c r="BW2890" s="337" t="s">
        <v>75</v>
      </c>
      <c r="BX2890" s="337" t="s">
        <v>308</v>
      </c>
      <c r="BY2890" s="337" t="s">
        <v>308</v>
      </c>
      <c r="BZ2890" s="337" t="s">
        <v>86</v>
      </c>
      <c r="CA2890" s="337" t="s">
        <v>87</v>
      </c>
      <c r="CB2890" s="337" t="s">
        <v>88</v>
      </c>
      <c r="CC2890" s="337" t="s">
        <v>89</v>
      </c>
      <c r="CD2890" s="338">
        <v>3</v>
      </c>
      <c r="CE2890" s="335">
        <v>44958</v>
      </c>
      <c r="CF2890" s="337">
        <v>6830</v>
      </c>
      <c r="CG2890" s="337" t="s">
        <v>90</v>
      </c>
      <c r="CH2890" s="337">
        <v>6830</v>
      </c>
      <c r="CI2890" s="337" t="s">
        <v>80</v>
      </c>
      <c r="CJ2890" s="337"/>
      <c r="CK2890" s="337"/>
      <c r="CL2890" s="337"/>
      <c r="CM2890" s="337" t="s">
        <v>73</v>
      </c>
      <c r="CN2890" s="337">
        <v>3</v>
      </c>
    </row>
    <row r="2891" spans="4:92">
      <c r="D2891" s="273" t="s">
        <v>83</v>
      </c>
      <c r="E2891" s="273" t="s">
        <v>473</v>
      </c>
      <c r="F2891" s="273" t="s">
        <v>963</v>
      </c>
      <c r="G2891" s="273" t="s">
        <v>972</v>
      </c>
      <c r="H2891" s="274">
        <v>45139</v>
      </c>
      <c r="I2891" s="273">
        <v>13574</v>
      </c>
      <c r="J2891" s="273">
        <v>834</v>
      </c>
      <c r="W2891" s="273">
        <v>223315</v>
      </c>
      <c r="X2891" s="273" t="s">
        <v>83</v>
      </c>
      <c r="Y2891" s="273" t="s">
        <v>287</v>
      </c>
      <c r="Z2891" s="273" t="s">
        <v>846</v>
      </c>
      <c r="AA2891" s="273" t="s">
        <v>848</v>
      </c>
      <c r="AB2891" s="274">
        <v>45108</v>
      </c>
      <c r="AC2891" s="273">
        <v>15670</v>
      </c>
      <c r="AD2891" s="273">
        <v>794</v>
      </c>
      <c r="AK2891" s="273">
        <v>285332</v>
      </c>
      <c r="BV2891" s="279" t="s">
        <v>64</v>
      </c>
      <c r="BW2891" s="280" t="s">
        <v>75</v>
      </c>
      <c r="BX2891" s="280" t="s">
        <v>308</v>
      </c>
      <c r="BY2891" s="280" t="s">
        <v>308</v>
      </c>
      <c r="BZ2891" s="280" t="s">
        <v>86</v>
      </c>
      <c r="CA2891" s="280" t="s">
        <v>87</v>
      </c>
      <c r="CB2891" s="280" t="s">
        <v>88</v>
      </c>
      <c r="CC2891" s="280" t="s">
        <v>89</v>
      </c>
      <c r="CD2891" s="281">
        <v>3</v>
      </c>
      <c r="CE2891" s="277">
        <v>44958</v>
      </c>
      <c r="CF2891" s="280">
        <v>8540</v>
      </c>
      <c r="CG2891" s="280" t="s">
        <v>90</v>
      </c>
      <c r="CH2891" s="280">
        <v>8540</v>
      </c>
      <c r="CI2891" s="280" t="s">
        <v>80</v>
      </c>
      <c r="CJ2891" s="280"/>
      <c r="CK2891" s="280"/>
      <c r="CL2891" s="280"/>
      <c r="CM2891" s="280" t="s">
        <v>73</v>
      </c>
      <c r="CN2891" s="280">
        <v>3</v>
      </c>
    </row>
    <row r="2892" spans="4:92">
      <c r="D2892" s="273" t="s">
        <v>83</v>
      </c>
      <c r="E2892" s="273" t="s">
        <v>473</v>
      </c>
      <c r="F2892" s="273" t="s">
        <v>963</v>
      </c>
      <c r="G2892" s="273" t="s">
        <v>972</v>
      </c>
      <c r="H2892" s="274">
        <v>45139</v>
      </c>
      <c r="I2892" s="273">
        <v>13574</v>
      </c>
      <c r="J2892" s="273">
        <v>834</v>
      </c>
      <c r="K2892" s="273">
        <v>9546</v>
      </c>
      <c r="L2892" s="273" t="s">
        <v>66</v>
      </c>
      <c r="M2892" s="273">
        <v>1725.5144</v>
      </c>
      <c r="N2892" s="273" t="s">
        <v>115</v>
      </c>
      <c r="W2892" s="273">
        <v>223339</v>
      </c>
      <c r="X2892" s="273" t="s">
        <v>83</v>
      </c>
      <c r="Y2892" s="273" t="s">
        <v>287</v>
      </c>
      <c r="Z2892" s="273" t="s">
        <v>846</v>
      </c>
      <c r="AA2892" s="273" t="s">
        <v>848</v>
      </c>
      <c r="AB2892" s="274">
        <v>45200</v>
      </c>
      <c r="AC2892" s="273">
        <v>15225</v>
      </c>
      <c r="AD2892" s="273">
        <v>794</v>
      </c>
      <c r="AK2892" s="273">
        <v>282437</v>
      </c>
      <c r="BV2892" s="336" t="s">
        <v>64</v>
      </c>
      <c r="BW2892" s="337" t="s">
        <v>75</v>
      </c>
      <c r="BX2892" s="337" t="s">
        <v>308</v>
      </c>
      <c r="BY2892" s="337" t="s">
        <v>308</v>
      </c>
      <c r="BZ2892" s="337" t="s">
        <v>86</v>
      </c>
      <c r="CA2892" s="337" t="s">
        <v>87</v>
      </c>
      <c r="CB2892" s="337" t="s">
        <v>88</v>
      </c>
      <c r="CC2892" s="337" t="s">
        <v>89</v>
      </c>
      <c r="CD2892" s="338">
        <v>3</v>
      </c>
      <c r="CE2892" s="335">
        <v>44958</v>
      </c>
      <c r="CF2892" s="337">
        <v>3090</v>
      </c>
      <c r="CG2892" s="337" t="s">
        <v>90</v>
      </c>
      <c r="CH2892" s="337">
        <v>3090</v>
      </c>
      <c r="CI2892" s="337" t="s">
        <v>80</v>
      </c>
      <c r="CJ2892" s="337"/>
      <c r="CK2892" s="337"/>
      <c r="CL2892" s="337"/>
      <c r="CM2892" s="337" t="s">
        <v>73</v>
      </c>
      <c r="CN2892" s="337">
        <v>3</v>
      </c>
    </row>
    <row r="2893" spans="4:92">
      <c r="D2893" s="273" t="s">
        <v>83</v>
      </c>
      <c r="E2893" s="273" t="s">
        <v>473</v>
      </c>
      <c r="F2893" s="273" t="s">
        <v>963</v>
      </c>
      <c r="G2893" s="273" t="s">
        <v>972</v>
      </c>
      <c r="H2893" s="274">
        <v>45139</v>
      </c>
      <c r="I2893" s="273">
        <v>13574</v>
      </c>
      <c r="J2893" s="273">
        <v>834</v>
      </c>
      <c r="K2893" s="273">
        <v>0</v>
      </c>
      <c r="L2893" s="273" t="s">
        <v>66</v>
      </c>
      <c r="N2893" s="273" t="s">
        <v>107</v>
      </c>
      <c r="W2893" s="273">
        <v>223340</v>
      </c>
      <c r="X2893" s="273" t="s">
        <v>83</v>
      </c>
      <c r="Y2893" s="273" t="s">
        <v>287</v>
      </c>
      <c r="Z2893" s="273" t="s">
        <v>892</v>
      </c>
      <c r="AA2893" s="273" t="s">
        <v>897</v>
      </c>
      <c r="AB2893" s="274">
        <v>44927</v>
      </c>
      <c r="AC2893" s="273">
        <v>14798</v>
      </c>
      <c r="AD2893" s="273">
        <v>810</v>
      </c>
      <c r="AK2893" s="273">
        <v>277740</v>
      </c>
      <c r="BV2893" s="279" t="s">
        <v>64</v>
      </c>
      <c r="BW2893" s="280" t="s">
        <v>75</v>
      </c>
      <c r="BX2893" s="280" t="s">
        <v>308</v>
      </c>
      <c r="BY2893" s="280" t="s">
        <v>308</v>
      </c>
      <c r="BZ2893" s="280" t="s">
        <v>86</v>
      </c>
      <c r="CA2893" s="280" t="s">
        <v>87</v>
      </c>
      <c r="CB2893" s="280" t="s">
        <v>88</v>
      </c>
      <c r="CC2893" s="280" t="s">
        <v>89</v>
      </c>
      <c r="CD2893" s="281">
        <v>3</v>
      </c>
      <c r="CE2893" s="277">
        <v>44958</v>
      </c>
      <c r="CF2893" s="280">
        <v>890</v>
      </c>
      <c r="CG2893" s="280" t="s">
        <v>90</v>
      </c>
      <c r="CH2893" s="280">
        <v>890</v>
      </c>
      <c r="CI2893" s="280" t="s">
        <v>80</v>
      </c>
      <c r="CJ2893" s="280"/>
      <c r="CK2893" s="280"/>
      <c r="CL2893" s="280"/>
      <c r="CM2893" s="280" t="s">
        <v>73</v>
      </c>
      <c r="CN2893" s="280">
        <v>3</v>
      </c>
    </row>
    <row r="2894" spans="4:92">
      <c r="D2894" s="273" t="s">
        <v>83</v>
      </c>
      <c r="E2894" s="273" t="s">
        <v>63</v>
      </c>
      <c r="F2894" s="273" t="s">
        <v>172</v>
      </c>
      <c r="G2894" s="273" t="s">
        <v>211</v>
      </c>
      <c r="H2894" s="274">
        <v>45261</v>
      </c>
      <c r="I2894" s="273">
        <v>16887</v>
      </c>
      <c r="J2894" s="273">
        <v>16</v>
      </c>
      <c r="K2894" s="273">
        <v>7621</v>
      </c>
      <c r="L2894" s="273" t="s">
        <v>66</v>
      </c>
      <c r="M2894" s="273">
        <v>982.88872000000003</v>
      </c>
      <c r="N2894" s="273" t="s">
        <v>67</v>
      </c>
      <c r="P2894" s="273" t="s">
        <v>92</v>
      </c>
      <c r="Q2894" s="273" t="s">
        <v>69</v>
      </c>
      <c r="R2894" s="273" t="s">
        <v>70</v>
      </c>
      <c r="S2894" s="273" t="s">
        <v>834</v>
      </c>
      <c r="T2894" s="273" t="s">
        <v>835</v>
      </c>
      <c r="U2894" s="273" t="s">
        <v>73</v>
      </c>
      <c r="V2894" s="273" t="s">
        <v>836</v>
      </c>
      <c r="W2894" s="273">
        <v>323170</v>
      </c>
      <c r="X2894" s="273" t="s">
        <v>83</v>
      </c>
      <c r="Y2894" s="273" t="s">
        <v>287</v>
      </c>
      <c r="Z2894" s="273" t="s">
        <v>892</v>
      </c>
      <c r="AA2894" s="273" t="s">
        <v>897</v>
      </c>
      <c r="AB2894" s="274">
        <v>44927</v>
      </c>
      <c r="AC2894" s="273">
        <v>15382</v>
      </c>
      <c r="AD2894" s="273">
        <v>810</v>
      </c>
      <c r="AK2894" s="273">
        <v>283960</v>
      </c>
      <c r="BV2894" s="336" t="s">
        <v>64</v>
      </c>
      <c r="BW2894" s="337" t="s">
        <v>75</v>
      </c>
      <c r="BX2894" s="337" t="s">
        <v>308</v>
      </c>
      <c r="BY2894" s="337" t="s">
        <v>308</v>
      </c>
      <c r="BZ2894" s="337" t="s">
        <v>86</v>
      </c>
      <c r="CA2894" s="337" t="s">
        <v>87</v>
      </c>
      <c r="CB2894" s="337" t="s">
        <v>101</v>
      </c>
      <c r="CC2894" s="337" t="s">
        <v>102</v>
      </c>
      <c r="CD2894" s="338">
        <v>4</v>
      </c>
      <c r="CE2894" s="335">
        <v>44958</v>
      </c>
      <c r="CF2894" s="337">
        <v>3035</v>
      </c>
      <c r="CG2894" s="337" t="s">
        <v>1495</v>
      </c>
      <c r="CH2894" s="337">
        <v>436.28125</v>
      </c>
      <c r="CI2894" s="337" t="s">
        <v>104</v>
      </c>
      <c r="CJ2894" s="337"/>
      <c r="CK2894" s="337"/>
      <c r="CL2894" s="337"/>
      <c r="CM2894" s="337" t="s">
        <v>73</v>
      </c>
      <c r="CN2894" s="337">
        <v>3</v>
      </c>
    </row>
    <row r="2895" spans="4:92">
      <c r="D2895" s="273" t="s">
        <v>83</v>
      </c>
      <c r="E2895" s="273" t="s">
        <v>63</v>
      </c>
      <c r="F2895" s="273" t="s">
        <v>172</v>
      </c>
      <c r="G2895" s="273" t="s">
        <v>211</v>
      </c>
      <c r="H2895" s="274">
        <v>45261</v>
      </c>
      <c r="I2895" s="273">
        <v>16887</v>
      </c>
      <c r="J2895" s="273">
        <v>16</v>
      </c>
      <c r="K2895" s="273">
        <v>9224</v>
      </c>
      <c r="L2895" s="273" t="s">
        <v>66</v>
      </c>
      <c r="M2895" s="273">
        <v>1629.2372800000001</v>
      </c>
      <c r="N2895" s="273" t="s">
        <v>67</v>
      </c>
      <c r="P2895" s="273" t="s">
        <v>1011</v>
      </c>
      <c r="Q2895" s="273" t="s">
        <v>69</v>
      </c>
      <c r="R2895" s="273" t="s">
        <v>70</v>
      </c>
      <c r="S2895" s="273" t="s">
        <v>1041</v>
      </c>
      <c r="T2895" s="273" t="s">
        <v>1042</v>
      </c>
      <c r="U2895" s="273" t="s">
        <v>73</v>
      </c>
      <c r="V2895" s="273" t="s">
        <v>1043</v>
      </c>
      <c r="W2895" s="273">
        <v>323186</v>
      </c>
      <c r="X2895" s="273" t="s">
        <v>83</v>
      </c>
      <c r="Y2895" s="273" t="s">
        <v>287</v>
      </c>
      <c r="Z2895" s="273" t="s">
        <v>892</v>
      </c>
      <c r="AA2895" s="273" t="s">
        <v>897</v>
      </c>
      <c r="AB2895" s="274">
        <v>44927</v>
      </c>
      <c r="AC2895" s="273">
        <v>15532</v>
      </c>
      <c r="AD2895" s="273">
        <v>810</v>
      </c>
      <c r="AK2895" s="273">
        <v>284780</v>
      </c>
      <c r="BV2895" s="279" t="s">
        <v>64</v>
      </c>
      <c r="BW2895" s="280" t="s">
        <v>75</v>
      </c>
      <c r="BX2895" s="280" t="s">
        <v>308</v>
      </c>
      <c r="BY2895" s="280" t="s">
        <v>308</v>
      </c>
      <c r="BZ2895" s="280" t="s">
        <v>86</v>
      </c>
      <c r="CA2895" s="280" t="s">
        <v>87</v>
      </c>
      <c r="CB2895" s="280" t="s">
        <v>101</v>
      </c>
      <c r="CC2895" s="280" t="s">
        <v>102</v>
      </c>
      <c r="CD2895" s="281">
        <v>4</v>
      </c>
      <c r="CE2895" s="277">
        <v>44958</v>
      </c>
      <c r="CF2895" s="280">
        <v>10296</v>
      </c>
      <c r="CG2895" s="280" t="s">
        <v>1495</v>
      </c>
      <c r="CH2895" s="280">
        <v>1480.05</v>
      </c>
      <c r="CI2895" s="280" t="s">
        <v>104</v>
      </c>
      <c r="CJ2895" s="280"/>
      <c r="CK2895" s="280"/>
      <c r="CL2895" s="280"/>
      <c r="CM2895" s="280" t="s">
        <v>73</v>
      </c>
      <c r="CN2895" s="280">
        <v>3</v>
      </c>
    </row>
    <row r="2896" spans="4:92">
      <c r="D2896" s="273" t="s">
        <v>83</v>
      </c>
      <c r="E2896" s="273" t="s">
        <v>63</v>
      </c>
      <c r="F2896" s="273" t="s">
        <v>172</v>
      </c>
      <c r="G2896" s="273" t="s">
        <v>211</v>
      </c>
      <c r="H2896" s="274">
        <v>45261</v>
      </c>
      <c r="I2896" s="273">
        <v>16887</v>
      </c>
      <c r="J2896" s="273">
        <v>16</v>
      </c>
      <c r="K2896" s="273">
        <v>0</v>
      </c>
      <c r="L2896" s="273" t="s">
        <v>66</v>
      </c>
      <c r="M2896" s="273">
        <v>0</v>
      </c>
      <c r="N2896" s="273" t="s">
        <v>67</v>
      </c>
      <c r="P2896" s="273" t="s">
        <v>68</v>
      </c>
      <c r="Q2896" s="273" t="s">
        <v>69</v>
      </c>
      <c r="R2896" s="273" t="s">
        <v>70</v>
      </c>
      <c r="S2896" s="273" t="s">
        <v>71</v>
      </c>
      <c r="T2896" s="273" t="s">
        <v>72</v>
      </c>
      <c r="U2896" s="273" t="s">
        <v>73</v>
      </c>
      <c r="V2896" s="273" t="s">
        <v>74</v>
      </c>
      <c r="W2896" s="273">
        <v>323203</v>
      </c>
      <c r="X2896" s="273" t="s">
        <v>83</v>
      </c>
      <c r="Y2896" s="273" t="s">
        <v>287</v>
      </c>
      <c r="Z2896" s="273" t="s">
        <v>892</v>
      </c>
      <c r="AA2896" s="273" t="s">
        <v>897</v>
      </c>
      <c r="AB2896" s="274">
        <v>44927</v>
      </c>
      <c r="AC2896" s="273">
        <v>16524</v>
      </c>
      <c r="AD2896" s="273">
        <v>810</v>
      </c>
      <c r="AK2896" s="273">
        <v>306204</v>
      </c>
      <c r="BV2896" s="336" t="s">
        <v>64</v>
      </c>
      <c r="BW2896" s="337" t="s">
        <v>75</v>
      </c>
      <c r="BX2896" s="337" t="s">
        <v>308</v>
      </c>
      <c r="BY2896" s="337" t="s">
        <v>308</v>
      </c>
      <c r="BZ2896" s="337" t="s">
        <v>86</v>
      </c>
      <c r="CA2896" s="337" t="s">
        <v>87</v>
      </c>
      <c r="CB2896" s="337" t="s">
        <v>101</v>
      </c>
      <c r="CC2896" s="337" t="s">
        <v>102</v>
      </c>
      <c r="CD2896" s="338">
        <v>4</v>
      </c>
      <c r="CE2896" s="335">
        <v>44958</v>
      </c>
      <c r="CF2896" s="337">
        <v>22758</v>
      </c>
      <c r="CG2896" s="337" t="s">
        <v>1495</v>
      </c>
      <c r="CH2896" s="337">
        <v>3271.4625000000001</v>
      </c>
      <c r="CI2896" s="337" t="s">
        <v>104</v>
      </c>
      <c r="CJ2896" s="337"/>
      <c r="CK2896" s="337"/>
      <c r="CL2896" s="337"/>
      <c r="CM2896" s="337" t="s">
        <v>73</v>
      </c>
      <c r="CN2896" s="337">
        <v>3</v>
      </c>
    </row>
    <row r="2897" spans="4:92">
      <c r="D2897" s="273" t="s">
        <v>83</v>
      </c>
      <c r="E2897" s="273" t="s">
        <v>63</v>
      </c>
      <c r="F2897" s="273" t="s">
        <v>172</v>
      </c>
      <c r="G2897" s="273" t="s">
        <v>211</v>
      </c>
      <c r="H2897" s="274">
        <v>45261</v>
      </c>
      <c r="I2897" s="273">
        <v>16887</v>
      </c>
      <c r="J2897" s="273">
        <v>16</v>
      </c>
      <c r="K2897" s="273">
        <v>3190</v>
      </c>
      <c r="L2897" s="273" t="s">
        <v>66</v>
      </c>
      <c r="M2897" s="273">
        <v>375.80752000000001</v>
      </c>
      <c r="N2897" s="273" t="s">
        <v>67</v>
      </c>
      <c r="P2897" s="273" t="s">
        <v>92</v>
      </c>
      <c r="Q2897" s="273" t="s">
        <v>69</v>
      </c>
      <c r="R2897" s="273" t="s">
        <v>70</v>
      </c>
      <c r="S2897" s="273" t="s">
        <v>93</v>
      </c>
      <c r="T2897" s="273" t="s">
        <v>94</v>
      </c>
      <c r="U2897" s="273" t="s">
        <v>73</v>
      </c>
      <c r="V2897" s="273" t="s">
        <v>95</v>
      </c>
      <c r="W2897" s="273">
        <v>323220</v>
      </c>
      <c r="X2897" s="273" t="s">
        <v>83</v>
      </c>
      <c r="Y2897" s="273" t="s">
        <v>287</v>
      </c>
      <c r="Z2897" s="273" t="s">
        <v>830</v>
      </c>
      <c r="AA2897" s="273" t="s">
        <v>831</v>
      </c>
      <c r="AB2897" s="274">
        <v>45200</v>
      </c>
      <c r="AC2897" s="273">
        <v>15233</v>
      </c>
      <c r="AD2897" s="273">
        <v>805</v>
      </c>
      <c r="AK2897" s="273">
        <v>282525</v>
      </c>
      <c r="BV2897" s="279" t="s">
        <v>64</v>
      </c>
      <c r="BW2897" s="280" t="s">
        <v>75</v>
      </c>
      <c r="BX2897" s="280" t="s">
        <v>308</v>
      </c>
      <c r="BY2897" s="280" t="s">
        <v>308</v>
      </c>
      <c r="BZ2897" s="280" t="s">
        <v>86</v>
      </c>
      <c r="CA2897" s="280" t="s">
        <v>87</v>
      </c>
      <c r="CB2897" s="280" t="s">
        <v>101</v>
      </c>
      <c r="CC2897" s="280" t="s">
        <v>102</v>
      </c>
      <c r="CD2897" s="281">
        <v>4</v>
      </c>
      <c r="CE2897" s="277">
        <v>44958</v>
      </c>
      <c r="CF2897" s="280">
        <v>26559</v>
      </c>
      <c r="CG2897" s="280" t="s">
        <v>1495</v>
      </c>
      <c r="CH2897" s="280">
        <v>3817.8562499999998</v>
      </c>
      <c r="CI2897" s="280" t="s">
        <v>104</v>
      </c>
      <c r="CJ2897" s="280"/>
      <c r="CK2897" s="280"/>
      <c r="CL2897" s="280"/>
      <c r="CM2897" s="280" t="s">
        <v>73</v>
      </c>
      <c r="CN2897" s="280">
        <v>3</v>
      </c>
    </row>
    <row r="2898" spans="4:92">
      <c r="D2898" s="273" t="s">
        <v>83</v>
      </c>
      <c r="E2898" s="273" t="s">
        <v>63</v>
      </c>
      <c r="F2898" s="273" t="s">
        <v>172</v>
      </c>
      <c r="G2898" s="273" t="s">
        <v>211</v>
      </c>
      <c r="H2898" s="274">
        <v>45261</v>
      </c>
      <c r="I2898" s="273">
        <v>16887</v>
      </c>
      <c r="J2898" s="273">
        <v>16</v>
      </c>
      <c r="K2898" s="273">
        <v>0</v>
      </c>
      <c r="L2898" s="273" t="s">
        <v>66</v>
      </c>
      <c r="N2898" s="273" t="s">
        <v>107</v>
      </c>
      <c r="W2898" s="273">
        <v>323169</v>
      </c>
      <c r="X2898" s="273" t="s">
        <v>83</v>
      </c>
      <c r="Y2898" s="273" t="s">
        <v>287</v>
      </c>
      <c r="Z2898" s="273" t="s">
        <v>830</v>
      </c>
      <c r="AA2898" s="273" t="s">
        <v>856</v>
      </c>
      <c r="AB2898" s="274">
        <v>44927</v>
      </c>
      <c r="AC2898" s="273">
        <v>14794</v>
      </c>
      <c r="AD2898" s="273">
        <v>804</v>
      </c>
      <c r="AK2898" s="273">
        <v>277696</v>
      </c>
      <c r="BV2898" s="336" t="s">
        <v>64</v>
      </c>
      <c r="BW2898" s="337" t="s">
        <v>75</v>
      </c>
      <c r="BX2898" s="337" t="s">
        <v>308</v>
      </c>
      <c r="BY2898" s="337" t="s">
        <v>308</v>
      </c>
      <c r="BZ2898" s="337" t="s">
        <v>110</v>
      </c>
      <c r="CA2898" s="337" t="s">
        <v>111</v>
      </c>
      <c r="CB2898" s="337" t="s">
        <v>112</v>
      </c>
      <c r="CC2898" s="337" t="s">
        <v>113</v>
      </c>
      <c r="CD2898" s="338">
        <v>4</v>
      </c>
      <c r="CE2898" s="335">
        <v>44958</v>
      </c>
      <c r="CF2898" s="337"/>
      <c r="CG2898" s="337"/>
      <c r="CH2898" s="337"/>
      <c r="CI2898" s="337" t="s">
        <v>80</v>
      </c>
      <c r="CJ2898" s="337"/>
      <c r="CK2898" s="337"/>
      <c r="CL2898" s="337"/>
      <c r="CM2898" s="337" t="s">
        <v>73</v>
      </c>
      <c r="CN2898" s="337">
        <v>3</v>
      </c>
    </row>
    <row r="2899" spans="4:92">
      <c r="D2899" s="273" t="s">
        <v>83</v>
      </c>
      <c r="E2899" s="273" t="s">
        <v>63</v>
      </c>
      <c r="F2899" s="273" t="s">
        <v>172</v>
      </c>
      <c r="G2899" s="273" t="s">
        <v>211</v>
      </c>
      <c r="H2899" s="274">
        <v>45261</v>
      </c>
      <c r="I2899" s="273">
        <v>16887</v>
      </c>
      <c r="J2899" s="273">
        <v>16</v>
      </c>
      <c r="K2899" s="273">
        <v>14685</v>
      </c>
      <c r="L2899" s="273" t="s">
        <v>66</v>
      </c>
      <c r="M2899" s="273">
        <v>2490.4818399999999</v>
      </c>
      <c r="N2899" s="273" t="s">
        <v>115</v>
      </c>
      <c r="W2899" s="273">
        <v>323168</v>
      </c>
      <c r="X2899" s="273" t="s">
        <v>83</v>
      </c>
      <c r="Y2899" s="273" t="s">
        <v>287</v>
      </c>
      <c r="Z2899" s="273" t="s">
        <v>830</v>
      </c>
      <c r="AA2899" s="273" t="s">
        <v>856</v>
      </c>
      <c r="AB2899" s="274">
        <v>44927</v>
      </c>
      <c r="AC2899" s="273">
        <v>14794</v>
      </c>
      <c r="AD2899" s="273">
        <v>804</v>
      </c>
      <c r="AK2899" s="273">
        <v>336839</v>
      </c>
      <c r="BV2899" s="279" t="s">
        <v>64</v>
      </c>
      <c r="BW2899" s="280" t="s">
        <v>75</v>
      </c>
      <c r="BX2899" s="280" t="s">
        <v>308</v>
      </c>
      <c r="BY2899" s="280" t="s">
        <v>308</v>
      </c>
      <c r="BZ2899" s="280" t="s">
        <v>86</v>
      </c>
      <c r="CA2899" s="280" t="s">
        <v>87</v>
      </c>
      <c r="CB2899" s="280" t="s">
        <v>179</v>
      </c>
      <c r="CC2899" s="280" t="s">
        <v>180</v>
      </c>
      <c r="CD2899" s="281">
        <v>1</v>
      </c>
      <c r="CE2899" s="277">
        <v>45200</v>
      </c>
      <c r="CF2899" s="280"/>
      <c r="CG2899" s="280" t="s">
        <v>181</v>
      </c>
      <c r="CH2899" s="280"/>
      <c r="CI2899" s="280" t="s">
        <v>181</v>
      </c>
      <c r="CJ2899" s="280" t="s">
        <v>306</v>
      </c>
      <c r="CK2899" s="280"/>
      <c r="CL2899" s="280"/>
      <c r="CM2899" s="280" t="s">
        <v>73</v>
      </c>
      <c r="CN2899" s="280">
        <v>3</v>
      </c>
    </row>
    <row r="2900" spans="4:92">
      <c r="D2900" s="273" t="s">
        <v>83</v>
      </c>
      <c r="E2900" s="273" t="s">
        <v>63</v>
      </c>
      <c r="F2900" s="273" t="s">
        <v>172</v>
      </c>
      <c r="G2900" s="273" t="s">
        <v>184</v>
      </c>
      <c r="H2900" s="274">
        <v>44927</v>
      </c>
      <c r="I2900" s="273">
        <v>11133</v>
      </c>
      <c r="J2900" s="273">
        <v>13</v>
      </c>
      <c r="K2900" s="273">
        <v>50595</v>
      </c>
      <c r="L2900" s="273" t="s">
        <v>66</v>
      </c>
      <c r="M2900" s="273">
        <v>6525.2519199999997</v>
      </c>
      <c r="N2900" s="273" t="s">
        <v>67</v>
      </c>
      <c r="P2900" s="273" t="s">
        <v>92</v>
      </c>
      <c r="Q2900" s="273" t="s">
        <v>69</v>
      </c>
      <c r="R2900" s="273" t="s">
        <v>70</v>
      </c>
      <c r="S2900" s="273" t="s">
        <v>834</v>
      </c>
      <c r="T2900" s="273" t="s">
        <v>835</v>
      </c>
      <c r="U2900" s="273" t="s">
        <v>73</v>
      </c>
      <c r="V2900" s="273" t="s">
        <v>836</v>
      </c>
      <c r="W2900" s="273">
        <v>136770</v>
      </c>
      <c r="X2900" s="273" t="s">
        <v>83</v>
      </c>
      <c r="Y2900" s="273" t="s">
        <v>287</v>
      </c>
      <c r="Z2900" s="273" t="s">
        <v>830</v>
      </c>
      <c r="AA2900" s="273" t="s">
        <v>856</v>
      </c>
      <c r="AB2900" s="274">
        <v>44927</v>
      </c>
      <c r="AC2900" s="273">
        <v>15378</v>
      </c>
      <c r="AD2900" s="273">
        <v>804</v>
      </c>
      <c r="AK2900" s="273">
        <v>283918</v>
      </c>
      <c r="BV2900" s="336" t="s">
        <v>64</v>
      </c>
      <c r="BW2900" s="337" t="s">
        <v>75</v>
      </c>
      <c r="BX2900" s="337" t="s">
        <v>308</v>
      </c>
      <c r="BY2900" s="337" t="s">
        <v>308</v>
      </c>
      <c r="BZ2900" s="337" t="s">
        <v>86</v>
      </c>
      <c r="CA2900" s="337" t="s">
        <v>87</v>
      </c>
      <c r="CB2900" s="337" t="s">
        <v>179</v>
      </c>
      <c r="CC2900" s="337" t="s">
        <v>180</v>
      </c>
      <c r="CD2900" s="338">
        <v>1</v>
      </c>
      <c r="CE2900" s="335">
        <v>45200</v>
      </c>
      <c r="CF2900" s="337"/>
      <c r="CG2900" s="337" t="s">
        <v>181</v>
      </c>
      <c r="CH2900" s="337"/>
      <c r="CI2900" s="337" t="s">
        <v>181</v>
      </c>
      <c r="CJ2900" s="337" t="s">
        <v>306</v>
      </c>
      <c r="CK2900" s="337"/>
      <c r="CL2900" s="337"/>
      <c r="CM2900" s="337" t="s">
        <v>73</v>
      </c>
      <c r="CN2900" s="337">
        <v>3</v>
      </c>
    </row>
    <row r="2901" spans="4:92">
      <c r="D2901" s="273" t="s">
        <v>83</v>
      </c>
      <c r="E2901" s="273" t="s">
        <v>63</v>
      </c>
      <c r="F2901" s="273" t="s">
        <v>172</v>
      </c>
      <c r="G2901" s="273" t="s">
        <v>184</v>
      </c>
      <c r="H2901" s="274">
        <v>44927</v>
      </c>
      <c r="I2901" s="273">
        <v>11133</v>
      </c>
      <c r="J2901" s="273">
        <v>13</v>
      </c>
      <c r="K2901" s="273">
        <v>32279</v>
      </c>
      <c r="L2901" s="273" t="s">
        <v>66</v>
      </c>
      <c r="M2901" s="273">
        <v>5701.45136</v>
      </c>
      <c r="N2901" s="273" t="s">
        <v>67</v>
      </c>
      <c r="P2901" s="273" t="s">
        <v>1011</v>
      </c>
      <c r="Q2901" s="273" t="s">
        <v>69</v>
      </c>
      <c r="R2901" s="273" t="s">
        <v>70</v>
      </c>
      <c r="S2901" s="273" t="s">
        <v>1041</v>
      </c>
      <c r="T2901" s="273" t="s">
        <v>1042</v>
      </c>
      <c r="U2901" s="273" t="s">
        <v>73</v>
      </c>
      <c r="V2901" s="273" t="s">
        <v>1043</v>
      </c>
      <c r="W2901" s="273">
        <v>168282</v>
      </c>
      <c r="X2901" s="273" t="s">
        <v>83</v>
      </c>
      <c r="Y2901" s="273" t="s">
        <v>287</v>
      </c>
      <c r="Z2901" s="273" t="s">
        <v>830</v>
      </c>
      <c r="AA2901" s="273" t="s">
        <v>856</v>
      </c>
      <c r="AB2901" s="274">
        <v>44927</v>
      </c>
      <c r="AC2901" s="273">
        <v>15528</v>
      </c>
      <c r="AD2901" s="273">
        <v>804</v>
      </c>
      <c r="AK2901" s="273">
        <v>284764</v>
      </c>
      <c r="BV2901" s="279" t="s">
        <v>64</v>
      </c>
      <c r="BW2901" s="280" t="s">
        <v>75</v>
      </c>
      <c r="BX2901" s="280" t="s">
        <v>308</v>
      </c>
      <c r="BY2901" s="280" t="s">
        <v>308</v>
      </c>
      <c r="BZ2901" s="280" t="s">
        <v>138</v>
      </c>
      <c r="CA2901" s="280" t="s">
        <v>139</v>
      </c>
      <c r="CB2901" s="280" t="s">
        <v>190</v>
      </c>
      <c r="CC2901" s="280" t="s">
        <v>191</v>
      </c>
      <c r="CD2901" s="281">
        <v>8</v>
      </c>
      <c r="CE2901" s="277">
        <v>45200</v>
      </c>
      <c r="CF2901" s="280">
        <v>0</v>
      </c>
      <c r="CG2901" s="280" t="s">
        <v>90</v>
      </c>
      <c r="CH2901" s="280">
        <v>0</v>
      </c>
      <c r="CI2901" s="280" t="s">
        <v>80</v>
      </c>
      <c r="CJ2901" s="280"/>
      <c r="CK2901" s="280"/>
      <c r="CL2901" s="280"/>
      <c r="CM2901" s="280" t="s">
        <v>73</v>
      </c>
      <c r="CN2901" s="280">
        <v>3</v>
      </c>
    </row>
    <row r="2902" spans="4:92">
      <c r="D2902" s="273" t="s">
        <v>83</v>
      </c>
      <c r="E2902" s="273" t="s">
        <v>63</v>
      </c>
      <c r="F2902" s="273" t="s">
        <v>172</v>
      </c>
      <c r="G2902" s="273" t="s">
        <v>184</v>
      </c>
      <c r="H2902" s="274">
        <v>44927</v>
      </c>
      <c r="I2902" s="273">
        <v>11133</v>
      </c>
      <c r="J2902" s="273">
        <v>13</v>
      </c>
      <c r="K2902" s="273">
        <v>0</v>
      </c>
      <c r="L2902" s="273" t="s">
        <v>66</v>
      </c>
      <c r="M2902" s="273">
        <v>0</v>
      </c>
      <c r="N2902" s="273" t="s">
        <v>67</v>
      </c>
      <c r="P2902" s="273" t="s">
        <v>68</v>
      </c>
      <c r="Q2902" s="273" t="s">
        <v>69</v>
      </c>
      <c r="R2902" s="273" t="s">
        <v>70</v>
      </c>
      <c r="S2902" s="273" t="s">
        <v>71</v>
      </c>
      <c r="T2902" s="273" t="s">
        <v>72</v>
      </c>
      <c r="U2902" s="273" t="s">
        <v>73</v>
      </c>
      <c r="V2902" s="273" t="s">
        <v>74</v>
      </c>
      <c r="W2902" s="273">
        <v>168299</v>
      </c>
      <c r="X2902" s="273" t="s">
        <v>83</v>
      </c>
      <c r="Y2902" s="273" t="s">
        <v>287</v>
      </c>
      <c r="Z2902" s="273" t="s">
        <v>830</v>
      </c>
      <c r="AA2902" s="273" t="s">
        <v>856</v>
      </c>
      <c r="AB2902" s="274">
        <v>44927</v>
      </c>
      <c r="AC2902" s="273">
        <v>16500</v>
      </c>
      <c r="AD2902" s="273">
        <v>804</v>
      </c>
      <c r="AK2902" s="273">
        <v>305916</v>
      </c>
      <c r="BV2902" s="336" t="s">
        <v>64</v>
      </c>
      <c r="BW2902" s="337" t="s">
        <v>75</v>
      </c>
      <c r="BX2902" s="337" t="s">
        <v>308</v>
      </c>
      <c r="BY2902" s="337" t="s">
        <v>308</v>
      </c>
      <c r="BZ2902" s="337" t="s">
        <v>86</v>
      </c>
      <c r="CA2902" s="337" t="s">
        <v>87</v>
      </c>
      <c r="CB2902" s="337" t="s">
        <v>217</v>
      </c>
      <c r="CC2902" s="337" t="s">
        <v>218</v>
      </c>
      <c r="CD2902" s="338">
        <v>2</v>
      </c>
      <c r="CE2902" s="335">
        <v>45200</v>
      </c>
      <c r="CF2902" s="337"/>
      <c r="CG2902" s="337" t="s">
        <v>181</v>
      </c>
      <c r="CH2902" s="337"/>
      <c r="CI2902" s="337" t="s">
        <v>181</v>
      </c>
      <c r="CJ2902" s="337" t="s">
        <v>1078</v>
      </c>
      <c r="CK2902" s="337"/>
      <c r="CL2902" s="337"/>
      <c r="CM2902" s="337" t="s">
        <v>73</v>
      </c>
      <c r="CN2902" s="337">
        <v>3</v>
      </c>
    </row>
    <row r="2903" spans="4:92">
      <c r="D2903" s="273" t="s">
        <v>83</v>
      </c>
      <c r="E2903" s="273" t="s">
        <v>63</v>
      </c>
      <c r="F2903" s="273" t="s">
        <v>172</v>
      </c>
      <c r="G2903" s="273" t="s">
        <v>184</v>
      </c>
      <c r="H2903" s="274">
        <v>44927</v>
      </c>
      <c r="I2903" s="273">
        <v>11133</v>
      </c>
      <c r="J2903" s="273">
        <v>13</v>
      </c>
      <c r="K2903" s="273">
        <v>0</v>
      </c>
      <c r="L2903" s="273" t="s">
        <v>66</v>
      </c>
      <c r="N2903" s="273" t="s">
        <v>107</v>
      </c>
      <c r="W2903" s="273">
        <v>136769</v>
      </c>
      <c r="X2903" s="273" t="s">
        <v>83</v>
      </c>
      <c r="Y2903" s="273" t="s">
        <v>287</v>
      </c>
      <c r="Z2903" s="273" t="s">
        <v>830</v>
      </c>
      <c r="AA2903" s="273" t="s">
        <v>856</v>
      </c>
      <c r="AB2903" s="274">
        <v>44927</v>
      </c>
      <c r="AC2903" s="273">
        <v>16501</v>
      </c>
      <c r="AD2903" s="273">
        <v>804</v>
      </c>
      <c r="AE2903" s="273">
        <v>10.225</v>
      </c>
      <c r="AF2903" s="273" t="s">
        <v>90</v>
      </c>
      <c r="AG2903" s="273" t="s">
        <v>1682</v>
      </c>
      <c r="AH2903" s="273" t="s">
        <v>1902</v>
      </c>
      <c r="AI2903" s="273" t="s">
        <v>123</v>
      </c>
      <c r="AJ2903" s="273" t="s">
        <v>200</v>
      </c>
      <c r="AK2903" s="273">
        <v>305932</v>
      </c>
      <c r="BV2903" s="279" t="s">
        <v>64</v>
      </c>
      <c r="BW2903" s="280" t="s">
        <v>75</v>
      </c>
      <c r="BX2903" s="280" t="s">
        <v>308</v>
      </c>
      <c r="BY2903" s="280" t="s">
        <v>308</v>
      </c>
      <c r="BZ2903" s="280" t="s">
        <v>86</v>
      </c>
      <c r="CA2903" s="280" t="s">
        <v>87</v>
      </c>
      <c r="CB2903" s="280" t="s">
        <v>217</v>
      </c>
      <c r="CC2903" s="280" t="s">
        <v>218</v>
      </c>
      <c r="CD2903" s="281">
        <v>2</v>
      </c>
      <c r="CE2903" s="277">
        <v>45200</v>
      </c>
      <c r="CF2903" s="280"/>
      <c r="CG2903" s="280" t="s">
        <v>181</v>
      </c>
      <c r="CH2903" s="280"/>
      <c r="CI2903" s="280" t="s">
        <v>181</v>
      </c>
      <c r="CJ2903" s="280" t="s">
        <v>1068</v>
      </c>
      <c r="CK2903" s="280"/>
      <c r="CL2903" s="280"/>
      <c r="CM2903" s="280" t="s">
        <v>73</v>
      </c>
      <c r="CN2903" s="280">
        <v>3</v>
      </c>
    </row>
    <row r="2904" spans="4:92">
      <c r="D2904" s="273" t="s">
        <v>83</v>
      </c>
      <c r="E2904" s="273" t="s">
        <v>63</v>
      </c>
      <c r="F2904" s="273" t="s">
        <v>172</v>
      </c>
      <c r="G2904" s="273" t="s">
        <v>184</v>
      </c>
      <c r="H2904" s="274">
        <v>44927</v>
      </c>
      <c r="I2904" s="273">
        <v>11133</v>
      </c>
      <c r="J2904" s="273">
        <v>13</v>
      </c>
      <c r="K2904" s="273">
        <v>28726</v>
      </c>
      <c r="L2904" s="273" t="s">
        <v>66</v>
      </c>
      <c r="M2904" s="273">
        <v>5710.0146400000003</v>
      </c>
      <c r="N2904" s="273" t="s">
        <v>115</v>
      </c>
      <c r="W2904" s="273">
        <v>136768</v>
      </c>
      <c r="X2904" s="273" t="s">
        <v>83</v>
      </c>
      <c r="Y2904" s="273" t="s">
        <v>287</v>
      </c>
      <c r="Z2904" s="273" t="s">
        <v>830</v>
      </c>
      <c r="AA2904" s="273" t="s">
        <v>856</v>
      </c>
      <c r="AB2904" s="274">
        <v>44927</v>
      </c>
      <c r="AC2904" s="273">
        <v>16501</v>
      </c>
      <c r="AD2904" s="273">
        <v>804</v>
      </c>
      <c r="AE2904" s="273">
        <v>10.808</v>
      </c>
      <c r="AF2904" s="273" t="s">
        <v>90</v>
      </c>
      <c r="AG2904" s="273" t="s">
        <v>1682</v>
      </c>
      <c r="AH2904" s="273" t="s">
        <v>1902</v>
      </c>
      <c r="AI2904" s="273" t="s">
        <v>123</v>
      </c>
      <c r="AJ2904" s="273" t="s">
        <v>214</v>
      </c>
      <c r="AK2904" s="273">
        <v>320321</v>
      </c>
      <c r="BV2904" s="336" t="s">
        <v>64</v>
      </c>
      <c r="BW2904" s="337" t="s">
        <v>75</v>
      </c>
      <c r="BX2904" s="337" t="s">
        <v>308</v>
      </c>
      <c r="BY2904" s="337" t="s">
        <v>308</v>
      </c>
      <c r="BZ2904" s="337" t="s">
        <v>86</v>
      </c>
      <c r="CA2904" s="337" t="s">
        <v>87</v>
      </c>
      <c r="CB2904" s="337" t="s">
        <v>217</v>
      </c>
      <c r="CC2904" s="337" t="s">
        <v>218</v>
      </c>
      <c r="CD2904" s="338">
        <v>2</v>
      </c>
      <c r="CE2904" s="335">
        <v>45200</v>
      </c>
      <c r="CF2904" s="337"/>
      <c r="CG2904" s="337" t="s">
        <v>181</v>
      </c>
      <c r="CH2904" s="337"/>
      <c r="CI2904" s="337" t="s">
        <v>181</v>
      </c>
      <c r="CJ2904" s="337" t="s">
        <v>1075</v>
      </c>
      <c r="CK2904" s="337"/>
      <c r="CL2904" s="337"/>
      <c r="CM2904" s="337" t="s">
        <v>73</v>
      </c>
      <c r="CN2904" s="337">
        <v>3</v>
      </c>
    </row>
    <row r="2905" spans="4:92">
      <c r="D2905" s="273" t="s">
        <v>83</v>
      </c>
      <c r="E2905" s="273" t="s">
        <v>63</v>
      </c>
      <c r="F2905" s="273" t="s">
        <v>172</v>
      </c>
      <c r="G2905" s="273" t="s">
        <v>184</v>
      </c>
      <c r="H2905" s="274">
        <v>44958</v>
      </c>
      <c r="I2905" s="273">
        <v>11295</v>
      </c>
      <c r="J2905" s="273">
        <v>13</v>
      </c>
      <c r="K2905" s="273">
        <v>52069</v>
      </c>
      <c r="L2905" s="273" t="s">
        <v>66</v>
      </c>
      <c r="M2905" s="273">
        <v>6715.3371999999999</v>
      </c>
      <c r="N2905" s="273" t="s">
        <v>67</v>
      </c>
      <c r="P2905" s="273" t="s">
        <v>92</v>
      </c>
      <c r="Q2905" s="273" t="s">
        <v>69</v>
      </c>
      <c r="R2905" s="273" t="s">
        <v>70</v>
      </c>
      <c r="S2905" s="273" t="s">
        <v>834</v>
      </c>
      <c r="T2905" s="273" t="s">
        <v>835</v>
      </c>
      <c r="U2905" s="273" t="s">
        <v>73</v>
      </c>
      <c r="V2905" s="273" t="s">
        <v>836</v>
      </c>
      <c r="W2905" s="273">
        <v>168363</v>
      </c>
      <c r="X2905" s="273" t="s">
        <v>83</v>
      </c>
      <c r="Y2905" s="273" t="s">
        <v>287</v>
      </c>
      <c r="Z2905" s="273" t="s">
        <v>830</v>
      </c>
      <c r="AA2905" s="273" t="s">
        <v>856</v>
      </c>
      <c r="AB2905" s="274">
        <v>45017</v>
      </c>
      <c r="AC2905" s="273">
        <v>14940</v>
      </c>
      <c r="AD2905" s="273">
        <v>804</v>
      </c>
      <c r="AK2905" s="273">
        <v>279302</v>
      </c>
      <c r="BV2905" s="279" t="s">
        <v>64</v>
      </c>
      <c r="BW2905" s="280" t="s">
        <v>75</v>
      </c>
      <c r="BX2905" s="280" t="s">
        <v>308</v>
      </c>
      <c r="BY2905" s="280" t="s">
        <v>308</v>
      </c>
      <c r="BZ2905" s="280" t="s">
        <v>86</v>
      </c>
      <c r="CA2905" s="280" t="s">
        <v>87</v>
      </c>
      <c r="CB2905" s="280" t="s">
        <v>217</v>
      </c>
      <c r="CC2905" s="280" t="s">
        <v>218</v>
      </c>
      <c r="CD2905" s="281">
        <v>2</v>
      </c>
      <c r="CE2905" s="277">
        <v>45200</v>
      </c>
      <c r="CF2905" s="280"/>
      <c r="CG2905" s="280" t="s">
        <v>181</v>
      </c>
      <c r="CH2905" s="280"/>
      <c r="CI2905" s="280" t="s">
        <v>181</v>
      </c>
      <c r="CJ2905" s="280" t="s">
        <v>1071</v>
      </c>
      <c r="CK2905" s="280"/>
      <c r="CL2905" s="280"/>
      <c r="CM2905" s="280" t="s">
        <v>73</v>
      </c>
      <c r="CN2905" s="280">
        <v>3</v>
      </c>
    </row>
    <row r="2906" spans="4:92">
      <c r="D2906" s="273" t="s">
        <v>83</v>
      </c>
      <c r="E2906" s="273" t="s">
        <v>63</v>
      </c>
      <c r="F2906" s="273" t="s">
        <v>172</v>
      </c>
      <c r="G2906" s="273" t="s">
        <v>184</v>
      </c>
      <c r="H2906" s="274">
        <v>44958</v>
      </c>
      <c r="I2906" s="273">
        <v>11295</v>
      </c>
      <c r="J2906" s="273">
        <v>13</v>
      </c>
      <c r="K2906" s="273">
        <v>34576</v>
      </c>
      <c r="L2906" s="273" t="s">
        <v>66</v>
      </c>
      <c r="M2906" s="273">
        <v>6107.1815200000001</v>
      </c>
      <c r="N2906" s="273" t="s">
        <v>67</v>
      </c>
      <c r="P2906" s="273" t="s">
        <v>1011</v>
      </c>
      <c r="Q2906" s="273" t="s">
        <v>69</v>
      </c>
      <c r="R2906" s="273" t="s">
        <v>70</v>
      </c>
      <c r="S2906" s="273" t="s">
        <v>1041</v>
      </c>
      <c r="T2906" s="273" t="s">
        <v>1042</v>
      </c>
      <c r="U2906" s="273" t="s">
        <v>73</v>
      </c>
      <c r="V2906" s="273" t="s">
        <v>1043</v>
      </c>
      <c r="W2906" s="273">
        <v>168379</v>
      </c>
      <c r="X2906" s="273" t="s">
        <v>83</v>
      </c>
      <c r="Y2906" s="273" t="s">
        <v>287</v>
      </c>
      <c r="Z2906" s="273" t="s">
        <v>830</v>
      </c>
      <c r="AA2906" s="273" t="s">
        <v>856</v>
      </c>
      <c r="AB2906" s="274">
        <v>45108</v>
      </c>
      <c r="AC2906" s="273">
        <v>15086</v>
      </c>
      <c r="AD2906" s="273">
        <v>804</v>
      </c>
      <c r="AK2906" s="273">
        <v>280908</v>
      </c>
      <c r="BV2906" s="336" t="s">
        <v>64</v>
      </c>
      <c r="BW2906" s="337" t="s">
        <v>75</v>
      </c>
      <c r="BX2906" s="337" t="s">
        <v>308</v>
      </c>
      <c r="BY2906" s="337" t="s">
        <v>308</v>
      </c>
      <c r="BZ2906" s="337" t="s">
        <v>204</v>
      </c>
      <c r="CA2906" s="337" t="s">
        <v>205</v>
      </c>
      <c r="CB2906" s="337" t="s">
        <v>206</v>
      </c>
      <c r="CC2906" s="337" t="s">
        <v>207</v>
      </c>
      <c r="CD2906" s="338">
        <v>0</v>
      </c>
      <c r="CE2906" s="335">
        <v>45200</v>
      </c>
      <c r="CF2906" s="337"/>
      <c r="CG2906" s="337" t="s">
        <v>181</v>
      </c>
      <c r="CH2906" s="337"/>
      <c r="CI2906" s="337" t="s">
        <v>208</v>
      </c>
      <c r="CJ2906" s="337" t="s">
        <v>209</v>
      </c>
      <c r="CK2906" s="337"/>
      <c r="CL2906" s="337"/>
      <c r="CM2906" s="337" t="s">
        <v>73</v>
      </c>
      <c r="CN2906" s="337">
        <v>3</v>
      </c>
    </row>
    <row r="2907" spans="4:92">
      <c r="D2907" s="273" t="s">
        <v>83</v>
      </c>
      <c r="E2907" s="273" t="s">
        <v>63</v>
      </c>
      <c r="F2907" s="273" t="s">
        <v>172</v>
      </c>
      <c r="G2907" s="273" t="s">
        <v>184</v>
      </c>
      <c r="H2907" s="274">
        <v>44958</v>
      </c>
      <c r="I2907" s="273">
        <v>11295</v>
      </c>
      <c r="J2907" s="273">
        <v>13</v>
      </c>
      <c r="K2907" s="273">
        <v>30066</v>
      </c>
      <c r="L2907" s="273" t="s">
        <v>66</v>
      </c>
      <c r="M2907" s="273">
        <v>4234.9489599999997</v>
      </c>
      <c r="N2907" s="273" t="s">
        <v>67</v>
      </c>
      <c r="P2907" s="273" t="s">
        <v>68</v>
      </c>
      <c r="Q2907" s="273" t="s">
        <v>69</v>
      </c>
      <c r="R2907" s="273" t="s">
        <v>70</v>
      </c>
      <c r="S2907" s="273" t="s">
        <v>71</v>
      </c>
      <c r="T2907" s="273" t="s">
        <v>72</v>
      </c>
      <c r="U2907" s="273" t="s">
        <v>73</v>
      </c>
      <c r="V2907" s="273" t="s">
        <v>74</v>
      </c>
      <c r="W2907" s="273">
        <v>168396</v>
      </c>
      <c r="X2907" s="273" t="s">
        <v>83</v>
      </c>
      <c r="Y2907" s="273" t="s">
        <v>287</v>
      </c>
      <c r="Z2907" s="273" t="s">
        <v>830</v>
      </c>
      <c r="AA2907" s="273" t="s">
        <v>856</v>
      </c>
      <c r="AB2907" s="274">
        <v>45108</v>
      </c>
      <c r="AC2907" s="273">
        <v>15677</v>
      </c>
      <c r="AD2907" s="273">
        <v>804</v>
      </c>
      <c r="AK2907" s="273">
        <v>336847</v>
      </c>
      <c r="BV2907" s="279" t="s">
        <v>64</v>
      </c>
      <c r="BW2907" s="280" t="s">
        <v>75</v>
      </c>
      <c r="BX2907" s="280" t="s">
        <v>308</v>
      </c>
      <c r="BY2907" s="280" t="s">
        <v>308</v>
      </c>
      <c r="BZ2907" s="280" t="s">
        <v>204</v>
      </c>
      <c r="CA2907" s="280" t="s">
        <v>205</v>
      </c>
      <c r="CB2907" s="280" t="s">
        <v>206</v>
      </c>
      <c r="CC2907" s="280" t="s">
        <v>207</v>
      </c>
      <c r="CD2907" s="281">
        <v>0</v>
      </c>
      <c r="CE2907" s="277">
        <v>45200</v>
      </c>
      <c r="CF2907" s="280"/>
      <c r="CG2907" s="280" t="s">
        <v>181</v>
      </c>
      <c r="CH2907" s="280"/>
      <c r="CI2907" s="280" t="s">
        <v>208</v>
      </c>
      <c r="CJ2907" s="280" t="s">
        <v>209</v>
      </c>
      <c r="CK2907" s="280"/>
      <c r="CL2907" s="280"/>
      <c r="CM2907" s="280" t="s">
        <v>73</v>
      </c>
      <c r="CN2907" s="280">
        <v>3</v>
      </c>
    </row>
    <row r="2908" spans="4:92">
      <c r="D2908" s="273" t="s">
        <v>83</v>
      </c>
      <c r="E2908" s="273" t="s">
        <v>63</v>
      </c>
      <c r="F2908" s="273" t="s">
        <v>172</v>
      </c>
      <c r="G2908" s="273" t="s">
        <v>184</v>
      </c>
      <c r="H2908" s="274">
        <v>44958</v>
      </c>
      <c r="I2908" s="273">
        <v>11295</v>
      </c>
      <c r="J2908" s="273">
        <v>13</v>
      </c>
      <c r="K2908" s="273">
        <v>0</v>
      </c>
      <c r="L2908" s="273" t="s">
        <v>66</v>
      </c>
      <c r="N2908" s="273" t="s">
        <v>107</v>
      </c>
      <c r="W2908" s="273">
        <v>168362</v>
      </c>
      <c r="X2908" s="273" t="s">
        <v>83</v>
      </c>
      <c r="Y2908" s="273" t="s">
        <v>287</v>
      </c>
      <c r="Z2908" s="273" t="s">
        <v>830</v>
      </c>
      <c r="AA2908" s="273" t="s">
        <v>856</v>
      </c>
      <c r="AB2908" s="274">
        <v>45200</v>
      </c>
      <c r="AC2908" s="273">
        <v>15232</v>
      </c>
      <c r="AD2908" s="273">
        <v>804</v>
      </c>
      <c r="AK2908" s="273">
        <v>282514</v>
      </c>
      <c r="BV2908" s="336" t="s">
        <v>64</v>
      </c>
      <c r="BW2908" s="337" t="s">
        <v>75</v>
      </c>
      <c r="BX2908" s="337" t="s">
        <v>308</v>
      </c>
      <c r="BY2908" s="337" t="s">
        <v>308</v>
      </c>
      <c r="BZ2908" s="337" t="s">
        <v>204</v>
      </c>
      <c r="CA2908" s="337" t="s">
        <v>205</v>
      </c>
      <c r="CB2908" s="337" t="s">
        <v>206</v>
      </c>
      <c r="CC2908" s="337" t="s">
        <v>207</v>
      </c>
      <c r="CD2908" s="338">
        <v>0</v>
      </c>
      <c r="CE2908" s="335">
        <v>45200</v>
      </c>
      <c r="CF2908" s="337"/>
      <c r="CG2908" s="337" t="s">
        <v>181</v>
      </c>
      <c r="CH2908" s="337"/>
      <c r="CI2908" s="337" t="s">
        <v>208</v>
      </c>
      <c r="CJ2908" s="337" t="s">
        <v>209</v>
      </c>
      <c r="CK2908" s="337"/>
      <c r="CL2908" s="337"/>
      <c r="CM2908" s="337" t="s">
        <v>73</v>
      </c>
      <c r="CN2908" s="337">
        <v>3</v>
      </c>
    </row>
    <row r="2909" spans="4:92">
      <c r="D2909" s="273" t="s">
        <v>83</v>
      </c>
      <c r="E2909" s="273" t="s">
        <v>63</v>
      </c>
      <c r="F2909" s="273" t="s">
        <v>172</v>
      </c>
      <c r="G2909" s="273" t="s">
        <v>184</v>
      </c>
      <c r="H2909" s="274">
        <v>44958</v>
      </c>
      <c r="I2909" s="273">
        <v>11295</v>
      </c>
      <c r="J2909" s="273">
        <v>13</v>
      </c>
      <c r="K2909" s="273">
        <v>23689</v>
      </c>
      <c r="L2909" s="273" t="s">
        <v>66</v>
      </c>
      <c r="M2909" s="273">
        <v>5265.2776000000003</v>
      </c>
      <c r="N2909" s="273" t="s">
        <v>115</v>
      </c>
      <c r="W2909" s="273">
        <v>168361</v>
      </c>
      <c r="X2909" s="273" t="s">
        <v>83</v>
      </c>
      <c r="Y2909" s="273" t="s">
        <v>287</v>
      </c>
      <c r="Z2909" s="273" t="s">
        <v>913</v>
      </c>
      <c r="AA2909" s="273" t="s">
        <v>920</v>
      </c>
      <c r="AB2909" s="274">
        <v>44927</v>
      </c>
      <c r="AC2909" s="273">
        <v>14801</v>
      </c>
      <c r="AD2909" s="273">
        <v>819</v>
      </c>
      <c r="AK2909" s="273">
        <v>277773</v>
      </c>
      <c r="BV2909" s="279" t="s">
        <v>64</v>
      </c>
      <c r="BW2909" s="280" t="s">
        <v>75</v>
      </c>
      <c r="BX2909" s="280" t="s">
        <v>308</v>
      </c>
      <c r="BY2909" s="280" t="s">
        <v>308</v>
      </c>
      <c r="BZ2909" s="280" t="s">
        <v>204</v>
      </c>
      <c r="CA2909" s="280" t="s">
        <v>205</v>
      </c>
      <c r="CB2909" s="280" t="s">
        <v>206</v>
      </c>
      <c r="CC2909" s="280" t="s">
        <v>207</v>
      </c>
      <c r="CD2909" s="281">
        <v>0</v>
      </c>
      <c r="CE2909" s="277">
        <v>45200</v>
      </c>
      <c r="CF2909" s="280"/>
      <c r="CG2909" s="280" t="s">
        <v>181</v>
      </c>
      <c r="CH2909" s="280"/>
      <c r="CI2909" s="280" t="s">
        <v>208</v>
      </c>
      <c r="CJ2909" s="280" t="s">
        <v>209</v>
      </c>
      <c r="CK2909" s="280"/>
      <c r="CL2909" s="280"/>
      <c r="CM2909" s="280" t="s">
        <v>73</v>
      </c>
      <c r="CN2909" s="280">
        <v>3</v>
      </c>
    </row>
    <row r="2910" spans="4:92">
      <c r="D2910" s="273" t="s">
        <v>83</v>
      </c>
      <c r="E2910" s="273" t="s">
        <v>63</v>
      </c>
      <c r="F2910" s="273" t="s">
        <v>172</v>
      </c>
      <c r="G2910" s="273" t="s">
        <v>184</v>
      </c>
      <c r="H2910" s="274">
        <v>44986</v>
      </c>
      <c r="I2910" s="273">
        <v>11457</v>
      </c>
      <c r="J2910" s="273">
        <v>13</v>
      </c>
      <c r="K2910" s="273">
        <v>32555</v>
      </c>
      <c r="L2910" s="273" t="s">
        <v>66</v>
      </c>
      <c r="M2910" s="273">
        <v>4198.6120000000001</v>
      </c>
      <c r="N2910" s="273" t="s">
        <v>67</v>
      </c>
      <c r="P2910" s="273" t="s">
        <v>92</v>
      </c>
      <c r="Q2910" s="273" t="s">
        <v>69</v>
      </c>
      <c r="R2910" s="273" t="s">
        <v>70</v>
      </c>
      <c r="S2910" s="273" t="s">
        <v>834</v>
      </c>
      <c r="T2910" s="273" t="s">
        <v>835</v>
      </c>
      <c r="U2910" s="273" t="s">
        <v>73</v>
      </c>
      <c r="V2910" s="273" t="s">
        <v>836</v>
      </c>
      <c r="W2910" s="273">
        <v>168489</v>
      </c>
      <c r="X2910" s="273" t="s">
        <v>83</v>
      </c>
      <c r="Y2910" s="273" t="s">
        <v>287</v>
      </c>
      <c r="Z2910" s="273" t="s">
        <v>913</v>
      </c>
      <c r="AA2910" s="273" t="s">
        <v>920</v>
      </c>
      <c r="AB2910" s="274">
        <v>44927</v>
      </c>
      <c r="AC2910" s="273">
        <v>15385</v>
      </c>
      <c r="AD2910" s="273">
        <v>819</v>
      </c>
      <c r="AK2910" s="273">
        <v>283987</v>
      </c>
      <c r="BV2910" s="336" t="s">
        <v>64</v>
      </c>
      <c r="BW2910" s="337" t="s">
        <v>75</v>
      </c>
      <c r="BX2910" s="337" t="s">
        <v>308</v>
      </c>
      <c r="BY2910" s="337" t="s">
        <v>338</v>
      </c>
      <c r="BZ2910" s="337" t="s">
        <v>126</v>
      </c>
      <c r="CA2910" s="337" t="s">
        <v>127</v>
      </c>
      <c r="CB2910" s="337" t="s">
        <v>133</v>
      </c>
      <c r="CC2910" s="337" t="s">
        <v>134</v>
      </c>
      <c r="CD2910" s="338">
        <v>7</v>
      </c>
      <c r="CE2910" s="335">
        <v>45017</v>
      </c>
      <c r="CF2910" s="337"/>
      <c r="CG2910" s="337"/>
      <c r="CH2910" s="337"/>
      <c r="CI2910" s="337" t="s">
        <v>104</v>
      </c>
      <c r="CJ2910" s="337"/>
      <c r="CK2910" s="337"/>
      <c r="CL2910" s="337"/>
      <c r="CM2910" s="337" t="s">
        <v>73</v>
      </c>
      <c r="CN2910" s="337">
        <v>3</v>
      </c>
    </row>
    <row r="2911" spans="4:92">
      <c r="D2911" s="273" t="s">
        <v>83</v>
      </c>
      <c r="E2911" s="273" t="s">
        <v>63</v>
      </c>
      <c r="F2911" s="273" t="s">
        <v>172</v>
      </c>
      <c r="G2911" s="273" t="s">
        <v>184</v>
      </c>
      <c r="H2911" s="274">
        <v>44986</v>
      </c>
      <c r="I2911" s="273">
        <v>11457</v>
      </c>
      <c r="J2911" s="273">
        <v>13</v>
      </c>
      <c r="K2911" s="273">
        <v>45430</v>
      </c>
      <c r="L2911" s="273" t="s">
        <v>66</v>
      </c>
      <c r="M2911" s="273">
        <v>8024.3143200000004</v>
      </c>
      <c r="N2911" s="273" t="s">
        <v>67</v>
      </c>
      <c r="P2911" s="273" t="s">
        <v>1011</v>
      </c>
      <c r="Q2911" s="273" t="s">
        <v>69</v>
      </c>
      <c r="R2911" s="273" t="s">
        <v>70</v>
      </c>
      <c r="S2911" s="273" t="s">
        <v>1041</v>
      </c>
      <c r="T2911" s="273" t="s">
        <v>1042</v>
      </c>
      <c r="U2911" s="273" t="s">
        <v>73</v>
      </c>
      <c r="V2911" s="273" t="s">
        <v>1043</v>
      </c>
      <c r="W2911" s="273">
        <v>168505</v>
      </c>
      <c r="X2911" s="273" t="s">
        <v>83</v>
      </c>
      <c r="Y2911" s="273" t="s">
        <v>287</v>
      </c>
      <c r="Z2911" s="273" t="s">
        <v>913</v>
      </c>
      <c r="AA2911" s="273" t="s">
        <v>920</v>
      </c>
      <c r="AB2911" s="274">
        <v>44927</v>
      </c>
      <c r="AC2911" s="273">
        <v>15535</v>
      </c>
      <c r="AD2911" s="273">
        <v>819</v>
      </c>
      <c r="AK2911" s="273">
        <v>284792</v>
      </c>
      <c r="BV2911" s="279" t="s">
        <v>64</v>
      </c>
      <c r="BW2911" s="280" t="s">
        <v>75</v>
      </c>
      <c r="BX2911" s="280" t="s">
        <v>308</v>
      </c>
      <c r="BY2911" s="280" t="s">
        <v>338</v>
      </c>
      <c r="BZ2911" s="280" t="s">
        <v>167</v>
      </c>
      <c r="CA2911" s="280" t="s">
        <v>168</v>
      </c>
      <c r="CB2911" s="280" t="s">
        <v>169</v>
      </c>
      <c r="CC2911" s="280" t="s">
        <v>170</v>
      </c>
      <c r="CD2911" s="281">
        <v>12</v>
      </c>
      <c r="CE2911" s="277">
        <v>45017</v>
      </c>
      <c r="CF2911" s="280">
        <v>0</v>
      </c>
      <c r="CG2911" s="280" t="s">
        <v>90</v>
      </c>
      <c r="CH2911" s="280">
        <v>0</v>
      </c>
      <c r="CI2911" s="280" t="s">
        <v>80</v>
      </c>
      <c r="CJ2911" s="280"/>
      <c r="CK2911" s="280"/>
      <c r="CL2911" s="280"/>
      <c r="CM2911" s="280" t="s">
        <v>73</v>
      </c>
      <c r="CN2911" s="280">
        <v>3</v>
      </c>
    </row>
    <row r="2912" spans="4:92">
      <c r="D2912" s="273" t="s">
        <v>83</v>
      </c>
      <c r="E2912" s="273" t="s">
        <v>63</v>
      </c>
      <c r="F2912" s="273" t="s">
        <v>172</v>
      </c>
      <c r="G2912" s="273" t="s">
        <v>184</v>
      </c>
      <c r="H2912" s="274">
        <v>44986</v>
      </c>
      <c r="I2912" s="273">
        <v>11457</v>
      </c>
      <c r="J2912" s="273">
        <v>13</v>
      </c>
      <c r="K2912" s="273">
        <v>29235</v>
      </c>
      <c r="L2912" s="273" t="s">
        <v>66</v>
      </c>
      <c r="M2912" s="273">
        <v>4117.8957600000003</v>
      </c>
      <c r="N2912" s="273" t="s">
        <v>67</v>
      </c>
      <c r="P2912" s="273" t="s">
        <v>68</v>
      </c>
      <c r="Q2912" s="273" t="s">
        <v>69</v>
      </c>
      <c r="R2912" s="273" t="s">
        <v>70</v>
      </c>
      <c r="S2912" s="273" t="s">
        <v>71</v>
      </c>
      <c r="T2912" s="273" t="s">
        <v>72</v>
      </c>
      <c r="U2912" s="273" t="s">
        <v>73</v>
      </c>
      <c r="V2912" s="273" t="s">
        <v>74</v>
      </c>
      <c r="W2912" s="273">
        <v>168522</v>
      </c>
      <c r="X2912" s="273" t="s">
        <v>83</v>
      </c>
      <c r="Y2912" s="273" t="s">
        <v>287</v>
      </c>
      <c r="Z2912" s="273" t="s">
        <v>913</v>
      </c>
      <c r="AA2912" s="273" t="s">
        <v>920</v>
      </c>
      <c r="AB2912" s="274">
        <v>44927</v>
      </c>
      <c r="AC2912" s="273">
        <v>16542</v>
      </c>
      <c r="AD2912" s="273">
        <v>819</v>
      </c>
      <c r="AK2912" s="273">
        <v>306418</v>
      </c>
      <c r="BV2912" s="336" t="s">
        <v>64</v>
      </c>
      <c r="BW2912" s="337" t="s">
        <v>75</v>
      </c>
      <c r="BX2912" s="337" t="s">
        <v>308</v>
      </c>
      <c r="BY2912" s="337" t="s">
        <v>338</v>
      </c>
      <c r="BZ2912" s="337" t="s">
        <v>151</v>
      </c>
      <c r="CA2912" s="337" t="s">
        <v>152</v>
      </c>
      <c r="CB2912" s="337" t="s">
        <v>161</v>
      </c>
      <c r="CC2912" s="337" t="s">
        <v>162</v>
      </c>
      <c r="CD2912" s="338">
        <v>11</v>
      </c>
      <c r="CE2912" s="335">
        <v>45017</v>
      </c>
      <c r="CF2912" s="337">
        <v>102</v>
      </c>
      <c r="CG2912" s="337" t="s">
        <v>90</v>
      </c>
      <c r="CH2912" s="337">
        <v>102</v>
      </c>
      <c r="CI2912" s="337" t="s">
        <v>80</v>
      </c>
      <c r="CJ2912" s="337"/>
      <c r="CK2912" s="337"/>
      <c r="CL2912" s="337"/>
      <c r="CM2912" s="337" t="s">
        <v>73</v>
      </c>
      <c r="CN2912" s="337">
        <v>3</v>
      </c>
    </row>
    <row r="2913" spans="4:92">
      <c r="D2913" s="273" t="s">
        <v>83</v>
      </c>
      <c r="E2913" s="273" t="s">
        <v>63</v>
      </c>
      <c r="F2913" s="273" t="s">
        <v>172</v>
      </c>
      <c r="G2913" s="273" t="s">
        <v>184</v>
      </c>
      <c r="H2913" s="274">
        <v>44986</v>
      </c>
      <c r="I2913" s="273">
        <v>11457</v>
      </c>
      <c r="J2913" s="273">
        <v>13</v>
      </c>
      <c r="K2913" s="273">
        <v>0</v>
      </c>
      <c r="L2913" s="273" t="s">
        <v>66</v>
      </c>
      <c r="N2913" s="273" t="s">
        <v>107</v>
      </c>
      <c r="W2913" s="273">
        <v>168488</v>
      </c>
      <c r="X2913" s="273" t="s">
        <v>64</v>
      </c>
      <c r="Y2913" s="273" t="s">
        <v>63</v>
      </c>
      <c r="Z2913" s="273" t="s">
        <v>221</v>
      </c>
      <c r="AA2913" s="273" t="s">
        <v>221</v>
      </c>
      <c r="AB2913" s="274">
        <v>45231</v>
      </c>
      <c r="AC2913" s="273">
        <v>14405</v>
      </c>
      <c r="AD2913" s="273">
        <v>17</v>
      </c>
      <c r="AE2913" s="273">
        <v>8.2000000000000003E-2</v>
      </c>
      <c r="AF2913" s="273" t="s">
        <v>90</v>
      </c>
      <c r="AG2913" s="273" t="s">
        <v>995</v>
      </c>
      <c r="AH2913" s="273" t="s">
        <v>996</v>
      </c>
      <c r="AI2913" s="273" t="s">
        <v>123</v>
      </c>
      <c r="AJ2913" s="273" t="s">
        <v>200</v>
      </c>
      <c r="AK2913" s="273">
        <v>276033</v>
      </c>
      <c r="BV2913" s="279" t="s">
        <v>64</v>
      </c>
      <c r="BW2913" s="280" t="s">
        <v>75</v>
      </c>
      <c r="BX2913" s="280" t="s">
        <v>308</v>
      </c>
      <c r="BY2913" s="280" t="s">
        <v>338</v>
      </c>
      <c r="BZ2913" s="280" t="s">
        <v>167</v>
      </c>
      <c r="CA2913" s="280" t="s">
        <v>168</v>
      </c>
      <c r="CB2913" s="280" t="s">
        <v>353</v>
      </c>
      <c r="CC2913" s="280" t="s">
        <v>354</v>
      </c>
      <c r="CD2913" s="281">
        <v>13</v>
      </c>
      <c r="CE2913" s="277">
        <v>45017</v>
      </c>
      <c r="CF2913" s="280">
        <v>0</v>
      </c>
      <c r="CG2913" s="280" t="s">
        <v>90</v>
      </c>
      <c r="CH2913" s="280">
        <v>0</v>
      </c>
      <c r="CI2913" s="280" t="s">
        <v>80</v>
      </c>
      <c r="CJ2913" s="280"/>
      <c r="CK2913" s="280"/>
      <c r="CL2913" s="280"/>
      <c r="CM2913" s="280" t="s">
        <v>73</v>
      </c>
      <c r="CN2913" s="280">
        <v>3</v>
      </c>
    </row>
    <row r="2914" spans="4:92">
      <c r="D2914" s="273" t="s">
        <v>83</v>
      </c>
      <c r="E2914" s="273" t="s">
        <v>63</v>
      </c>
      <c r="F2914" s="273" t="s">
        <v>172</v>
      </c>
      <c r="G2914" s="273" t="s">
        <v>184</v>
      </c>
      <c r="H2914" s="274">
        <v>44986</v>
      </c>
      <c r="I2914" s="273">
        <v>11457</v>
      </c>
      <c r="J2914" s="273">
        <v>13</v>
      </c>
      <c r="K2914" s="273">
        <v>46780</v>
      </c>
      <c r="L2914" s="273" t="s">
        <v>66</v>
      </c>
      <c r="M2914" s="273">
        <v>7272.2759999999998</v>
      </c>
      <c r="N2914" s="273" t="s">
        <v>115</v>
      </c>
      <c r="W2914" s="273">
        <v>168487</v>
      </c>
      <c r="X2914" s="273" t="s">
        <v>64</v>
      </c>
      <c r="Y2914" s="273" t="s">
        <v>63</v>
      </c>
      <c r="Z2914" s="273" t="s">
        <v>221</v>
      </c>
      <c r="AA2914" s="273" t="s">
        <v>221</v>
      </c>
      <c r="AB2914" s="274">
        <v>45231</v>
      </c>
      <c r="AC2914" s="273">
        <v>14405</v>
      </c>
      <c r="AD2914" s="273">
        <v>17</v>
      </c>
      <c r="AE2914" s="273">
        <v>0.26500000000000001</v>
      </c>
      <c r="AF2914" s="273" t="s">
        <v>90</v>
      </c>
      <c r="AG2914" s="273" t="s">
        <v>998</v>
      </c>
      <c r="AH2914" s="273" t="s">
        <v>999</v>
      </c>
      <c r="AI2914" s="273" t="s">
        <v>123</v>
      </c>
      <c r="AJ2914" s="273" t="s">
        <v>200</v>
      </c>
      <c r="AK2914" s="273">
        <v>276039</v>
      </c>
      <c r="BV2914" s="336" t="s">
        <v>64</v>
      </c>
      <c r="BW2914" s="337" t="s">
        <v>75</v>
      </c>
      <c r="BX2914" s="337" t="s">
        <v>308</v>
      </c>
      <c r="BY2914" s="337" t="s">
        <v>338</v>
      </c>
      <c r="BZ2914" s="337" t="s">
        <v>167</v>
      </c>
      <c r="CA2914" s="337" t="s">
        <v>168</v>
      </c>
      <c r="CB2914" s="337" t="s">
        <v>313</v>
      </c>
      <c r="CC2914" s="337" t="s">
        <v>314</v>
      </c>
      <c r="CD2914" s="338">
        <v>14</v>
      </c>
      <c r="CE2914" s="335">
        <v>45017</v>
      </c>
      <c r="CF2914" s="337">
        <v>0</v>
      </c>
      <c r="CG2914" s="337" t="s">
        <v>90</v>
      </c>
      <c r="CH2914" s="337">
        <v>0</v>
      </c>
      <c r="CI2914" s="337" t="s">
        <v>80</v>
      </c>
      <c r="CJ2914" s="337"/>
      <c r="CK2914" s="337"/>
      <c r="CL2914" s="337"/>
      <c r="CM2914" s="337" t="s">
        <v>73</v>
      </c>
      <c r="CN2914" s="337">
        <v>3</v>
      </c>
    </row>
    <row r="2915" spans="4:92">
      <c r="D2915" s="273" t="s">
        <v>83</v>
      </c>
      <c r="E2915" s="273" t="s">
        <v>63</v>
      </c>
      <c r="F2915" s="273" t="s">
        <v>172</v>
      </c>
      <c r="G2915" s="273" t="s">
        <v>184</v>
      </c>
      <c r="H2915" s="274">
        <v>45017</v>
      </c>
      <c r="I2915" s="273">
        <v>11619</v>
      </c>
      <c r="J2915" s="273">
        <v>13</v>
      </c>
      <c r="K2915" s="273">
        <v>17644</v>
      </c>
      <c r="L2915" s="273" t="s">
        <v>66</v>
      </c>
      <c r="M2915" s="273">
        <v>2275.5532800000001</v>
      </c>
      <c r="N2915" s="273" t="s">
        <v>67</v>
      </c>
      <c r="P2915" s="273" t="s">
        <v>92</v>
      </c>
      <c r="Q2915" s="273" t="s">
        <v>69</v>
      </c>
      <c r="R2915" s="273" t="s">
        <v>70</v>
      </c>
      <c r="S2915" s="273" t="s">
        <v>834</v>
      </c>
      <c r="T2915" s="273" t="s">
        <v>835</v>
      </c>
      <c r="U2915" s="273" t="s">
        <v>73</v>
      </c>
      <c r="V2915" s="273" t="s">
        <v>836</v>
      </c>
      <c r="W2915" s="273">
        <v>197808</v>
      </c>
      <c r="X2915" s="273" t="s">
        <v>64</v>
      </c>
      <c r="Y2915" s="273" t="s">
        <v>63</v>
      </c>
      <c r="Z2915" s="273" t="s">
        <v>221</v>
      </c>
      <c r="AA2915" s="273" t="s">
        <v>221</v>
      </c>
      <c r="AB2915" s="274">
        <v>45231</v>
      </c>
      <c r="AC2915" s="273">
        <v>14405</v>
      </c>
      <c r="AD2915" s="273">
        <v>17</v>
      </c>
      <c r="AE2915" s="273">
        <v>0</v>
      </c>
      <c r="AF2915" s="273" t="s">
        <v>90</v>
      </c>
      <c r="AG2915" s="273" t="s">
        <v>1005</v>
      </c>
      <c r="AH2915" s="273" t="s">
        <v>1006</v>
      </c>
      <c r="AI2915" s="273" t="s">
        <v>123</v>
      </c>
      <c r="AJ2915" s="273" t="s">
        <v>200</v>
      </c>
      <c r="AK2915" s="273">
        <v>276045</v>
      </c>
      <c r="BV2915" s="279" t="s">
        <v>64</v>
      </c>
      <c r="BW2915" s="280" t="s">
        <v>75</v>
      </c>
      <c r="BX2915" s="280" t="s">
        <v>308</v>
      </c>
      <c r="BY2915" s="280" t="s">
        <v>338</v>
      </c>
      <c r="BZ2915" s="280" t="s">
        <v>204</v>
      </c>
      <c r="CA2915" s="280" t="s">
        <v>205</v>
      </c>
      <c r="CB2915" s="280" t="s">
        <v>206</v>
      </c>
      <c r="CC2915" s="280" t="s">
        <v>207</v>
      </c>
      <c r="CD2915" s="281">
        <v>0</v>
      </c>
      <c r="CE2915" s="277">
        <v>45017</v>
      </c>
      <c r="CF2915" s="280"/>
      <c r="CG2915" s="280" t="s">
        <v>181</v>
      </c>
      <c r="CH2915" s="280"/>
      <c r="CI2915" s="280" t="s">
        <v>208</v>
      </c>
      <c r="CJ2915" s="280" t="s">
        <v>209</v>
      </c>
      <c r="CK2915" s="280"/>
      <c r="CL2915" s="280"/>
      <c r="CM2915" s="280" t="s">
        <v>73</v>
      </c>
      <c r="CN2915" s="280">
        <v>3</v>
      </c>
    </row>
    <row r="2916" spans="4:92">
      <c r="D2916" s="273" t="s">
        <v>83</v>
      </c>
      <c r="E2916" s="273" t="s">
        <v>63</v>
      </c>
      <c r="F2916" s="273" t="s">
        <v>172</v>
      </c>
      <c r="G2916" s="273" t="s">
        <v>184</v>
      </c>
      <c r="H2916" s="274">
        <v>45017</v>
      </c>
      <c r="I2916" s="273">
        <v>11619</v>
      </c>
      <c r="J2916" s="273">
        <v>13</v>
      </c>
      <c r="K2916" s="273">
        <v>56420</v>
      </c>
      <c r="L2916" s="273" t="s">
        <v>66</v>
      </c>
      <c r="M2916" s="273">
        <v>9965.4763999999996</v>
      </c>
      <c r="N2916" s="273" t="s">
        <v>67</v>
      </c>
      <c r="P2916" s="273" t="s">
        <v>1011</v>
      </c>
      <c r="Q2916" s="273" t="s">
        <v>69</v>
      </c>
      <c r="R2916" s="273" t="s">
        <v>70</v>
      </c>
      <c r="S2916" s="273" t="s">
        <v>1041</v>
      </c>
      <c r="T2916" s="273" t="s">
        <v>1042</v>
      </c>
      <c r="U2916" s="273" t="s">
        <v>73</v>
      </c>
      <c r="V2916" s="273" t="s">
        <v>1043</v>
      </c>
      <c r="W2916" s="273">
        <v>197824</v>
      </c>
      <c r="X2916" s="273" t="s">
        <v>64</v>
      </c>
      <c r="Y2916" s="273" t="s">
        <v>63</v>
      </c>
      <c r="Z2916" s="273" t="s">
        <v>221</v>
      </c>
      <c r="AA2916" s="273" t="s">
        <v>221</v>
      </c>
      <c r="AB2916" s="274">
        <v>45231</v>
      </c>
      <c r="AC2916" s="273">
        <v>14405</v>
      </c>
      <c r="AD2916" s="273">
        <v>17</v>
      </c>
      <c r="AE2916" s="273">
        <v>5.5999999999999999E-3</v>
      </c>
      <c r="AF2916" s="273" t="s">
        <v>90</v>
      </c>
      <c r="AG2916" s="273" t="s">
        <v>1015</v>
      </c>
      <c r="AH2916" s="273" t="s">
        <v>1016</v>
      </c>
      <c r="AI2916" s="273" t="s">
        <v>123</v>
      </c>
      <c r="AJ2916" s="273" t="s">
        <v>200</v>
      </c>
      <c r="AK2916" s="273">
        <v>276051</v>
      </c>
      <c r="BV2916" s="336" t="s">
        <v>64</v>
      </c>
      <c r="BW2916" s="337" t="s">
        <v>75</v>
      </c>
      <c r="BX2916" s="337" t="s">
        <v>308</v>
      </c>
      <c r="BY2916" s="337" t="s">
        <v>338</v>
      </c>
      <c r="BZ2916" s="337" t="s">
        <v>86</v>
      </c>
      <c r="CA2916" s="337" t="s">
        <v>87</v>
      </c>
      <c r="CB2916" s="337" t="s">
        <v>179</v>
      </c>
      <c r="CC2916" s="337" t="s">
        <v>180</v>
      </c>
      <c r="CD2916" s="338">
        <v>1</v>
      </c>
      <c r="CE2916" s="335">
        <v>45017</v>
      </c>
      <c r="CF2916" s="337"/>
      <c r="CG2916" s="337" t="s">
        <v>181</v>
      </c>
      <c r="CH2916" s="337"/>
      <c r="CI2916" s="337" t="s">
        <v>181</v>
      </c>
      <c r="CJ2916" s="337" t="s">
        <v>1734</v>
      </c>
      <c r="CK2916" s="337"/>
      <c r="CL2916" s="337"/>
      <c r="CM2916" s="337" t="s">
        <v>73</v>
      </c>
      <c r="CN2916" s="337">
        <v>3</v>
      </c>
    </row>
    <row r="2917" spans="4:92">
      <c r="D2917" s="273" t="s">
        <v>83</v>
      </c>
      <c r="E2917" s="273" t="s">
        <v>63</v>
      </c>
      <c r="F2917" s="273" t="s">
        <v>172</v>
      </c>
      <c r="G2917" s="273" t="s">
        <v>184</v>
      </c>
      <c r="H2917" s="274">
        <v>45017</v>
      </c>
      <c r="I2917" s="273">
        <v>11619</v>
      </c>
      <c r="J2917" s="273">
        <v>13</v>
      </c>
      <c r="K2917" s="273">
        <v>0</v>
      </c>
      <c r="L2917" s="273" t="s">
        <v>66</v>
      </c>
      <c r="M2917" s="273">
        <v>0</v>
      </c>
      <c r="N2917" s="273" t="s">
        <v>67</v>
      </c>
      <c r="P2917" s="273" t="s">
        <v>68</v>
      </c>
      <c r="Q2917" s="273" t="s">
        <v>69</v>
      </c>
      <c r="R2917" s="273" t="s">
        <v>70</v>
      </c>
      <c r="S2917" s="273" t="s">
        <v>71</v>
      </c>
      <c r="T2917" s="273" t="s">
        <v>72</v>
      </c>
      <c r="U2917" s="273" t="s">
        <v>73</v>
      </c>
      <c r="V2917" s="273" t="s">
        <v>74</v>
      </c>
      <c r="W2917" s="273">
        <v>197841</v>
      </c>
      <c r="X2917" s="273" t="s">
        <v>64</v>
      </c>
      <c r="Y2917" s="273" t="s">
        <v>63</v>
      </c>
      <c r="Z2917" s="273" t="s">
        <v>221</v>
      </c>
      <c r="AA2917" s="273" t="s">
        <v>221</v>
      </c>
      <c r="AB2917" s="274">
        <v>45231</v>
      </c>
      <c r="AC2917" s="273">
        <v>14405</v>
      </c>
      <c r="AD2917" s="273">
        <v>17</v>
      </c>
      <c r="AE2917" s="273">
        <v>2.1999999999999999E-2</v>
      </c>
      <c r="AF2917" s="273" t="s">
        <v>90</v>
      </c>
      <c r="AG2917" s="273" t="s">
        <v>1015</v>
      </c>
      <c r="AH2917" s="273" t="s">
        <v>1019</v>
      </c>
      <c r="AI2917" s="273" t="s">
        <v>123</v>
      </c>
      <c r="AJ2917" s="273" t="s">
        <v>200</v>
      </c>
      <c r="AK2917" s="273">
        <v>276057</v>
      </c>
      <c r="BV2917" s="279" t="s">
        <v>64</v>
      </c>
      <c r="BW2917" s="280" t="s">
        <v>75</v>
      </c>
      <c r="BX2917" s="280" t="s">
        <v>308</v>
      </c>
      <c r="BY2917" s="280" t="s">
        <v>338</v>
      </c>
      <c r="BZ2917" s="280" t="s">
        <v>167</v>
      </c>
      <c r="CA2917" s="280" t="s">
        <v>168</v>
      </c>
      <c r="CB2917" s="280" t="s">
        <v>319</v>
      </c>
      <c r="CC2917" s="280" t="s">
        <v>320</v>
      </c>
      <c r="CD2917" s="281">
        <v>15</v>
      </c>
      <c r="CE2917" s="277">
        <v>45017</v>
      </c>
      <c r="CF2917" s="280">
        <v>0</v>
      </c>
      <c r="CG2917" s="280" t="s">
        <v>90</v>
      </c>
      <c r="CH2917" s="280">
        <v>0</v>
      </c>
      <c r="CI2917" s="280" t="s">
        <v>80</v>
      </c>
      <c r="CJ2917" s="280"/>
      <c r="CK2917" s="280"/>
      <c r="CL2917" s="280"/>
      <c r="CM2917" s="280" t="s">
        <v>73</v>
      </c>
      <c r="CN2917" s="280">
        <v>3</v>
      </c>
    </row>
    <row r="2918" spans="4:92">
      <c r="D2918" s="273" t="s">
        <v>83</v>
      </c>
      <c r="E2918" s="273" t="s">
        <v>63</v>
      </c>
      <c r="F2918" s="273" t="s">
        <v>172</v>
      </c>
      <c r="G2918" s="273" t="s">
        <v>184</v>
      </c>
      <c r="H2918" s="274">
        <v>45017</v>
      </c>
      <c r="I2918" s="273">
        <v>11619</v>
      </c>
      <c r="J2918" s="273">
        <v>13</v>
      </c>
      <c r="K2918" s="273">
        <v>0</v>
      </c>
      <c r="L2918" s="273" t="s">
        <v>66</v>
      </c>
      <c r="N2918" s="273" t="s">
        <v>107</v>
      </c>
      <c r="W2918" s="273">
        <v>197807</v>
      </c>
      <c r="X2918" s="273" t="s">
        <v>64</v>
      </c>
      <c r="Y2918" s="273" t="s">
        <v>63</v>
      </c>
      <c r="Z2918" s="273" t="s">
        <v>221</v>
      </c>
      <c r="AA2918" s="273" t="s">
        <v>221</v>
      </c>
      <c r="AB2918" s="274">
        <v>45231</v>
      </c>
      <c r="AC2918" s="273">
        <v>14405</v>
      </c>
      <c r="AD2918" s="273">
        <v>17</v>
      </c>
      <c r="AE2918" s="273">
        <v>0.46500000000000002</v>
      </c>
      <c r="AF2918" s="273" t="s">
        <v>90</v>
      </c>
      <c r="AG2918" s="273" t="s">
        <v>795</v>
      </c>
      <c r="AH2918" s="273" t="s">
        <v>1021</v>
      </c>
      <c r="AI2918" s="273" t="s">
        <v>123</v>
      </c>
      <c r="AJ2918" s="273" t="s">
        <v>200</v>
      </c>
      <c r="AK2918" s="273">
        <v>276063</v>
      </c>
      <c r="BV2918" s="336" t="s">
        <v>64</v>
      </c>
      <c r="BW2918" s="337" t="s">
        <v>75</v>
      </c>
      <c r="BX2918" s="337" t="s">
        <v>308</v>
      </c>
      <c r="BY2918" s="337" t="s">
        <v>338</v>
      </c>
      <c r="BZ2918" s="337" t="s">
        <v>138</v>
      </c>
      <c r="CA2918" s="337" t="s">
        <v>139</v>
      </c>
      <c r="CB2918" s="337" t="s">
        <v>190</v>
      </c>
      <c r="CC2918" s="337" t="s">
        <v>191</v>
      </c>
      <c r="CD2918" s="338">
        <v>8</v>
      </c>
      <c r="CE2918" s="335">
        <v>45017</v>
      </c>
      <c r="CF2918" s="337">
        <v>0</v>
      </c>
      <c r="CG2918" s="337" t="s">
        <v>90</v>
      </c>
      <c r="CH2918" s="337">
        <v>0</v>
      </c>
      <c r="CI2918" s="337" t="s">
        <v>80</v>
      </c>
      <c r="CJ2918" s="337"/>
      <c r="CK2918" s="337"/>
      <c r="CL2918" s="337"/>
      <c r="CM2918" s="337" t="s">
        <v>73</v>
      </c>
      <c r="CN2918" s="337">
        <v>3</v>
      </c>
    </row>
    <row r="2919" spans="4:92">
      <c r="D2919" s="273" t="s">
        <v>83</v>
      </c>
      <c r="E2919" s="273" t="s">
        <v>63</v>
      </c>
      <c r="F2919" s="273" t="s">
        <v>172</v>
      </c>
      <c r="G2919" s="273" t="s">
        <v>184</v>
      </c>
      <c r="H2919" s="274">
        <v>45017</v>
      </c>
      <c r="I2919" s="273">
        <v>11619</v>
      </c>
      <c r="J2919" s="273">
        <v>13</v>
      </c>
      <c r="K2919" s="273">
        <v>78336</v>
      </c>
      <c r="L2919" s="273" t="s">
        <v>66</v>
      </c>
      <c r="M2919" s="273">
        <v>10553.119280000001</v>
      </c>
      <c r="N2919" s="273" t="s">
        <v>115</v>
      </c>
      <c r="W2919" s="273">
        <v>197806</v>
      </c>
      <c r="X2919" s="273" t="s">
        <v>64</v>
      </c>
      <c r="Y2919" s="273" t="s">
        <v>63</v>
      </c>
      <c r="Z2919" s="273" t="s">
        <v>221</v>
      </c>
      <c r="AA2919" s="273" t="s">
        <v>221</v>
      </c>
      <c r="AB2919" s="274">
        <v>45231</v>
      </c>
      <c r="AC2919" s="273">
        <v>14405</v>
      </c>
      <c r="AD2919" s="273">
        <v>17</v>
      </c>
      <c r="AE2919" s="273">
        <v>0.5</v>
      </c>
      <c r="AF2919" s="273" t="s">
        <v>90</v>
      </c>
      <c r="AG2919" s="273" t="s">
        <v>1026</v>
      </c>
      <c r="AH2919" s="273" t="s">
        <v>1027</v>
      </c>
      <c r="AI2919" s="273" t="s">
        <v>123</v>
      </c>
      <c r="AJ2919" s="273" t="s">
        <v>200</v>
      </c>
      <c r="AK2919" s="273">
        <v>276069</v>
      </c>
      <c r="BV2919" s="279" t="s">
        <v>64</v>
      </c>
      <c r="BW2919" s="280" t="s">
        <v>75</v>
      </c>
      <c r="BX2919" s="280" t="s">
        <v>308</v>
      </c>
      <c r="BY2919" s="280" t="s">
        <v>338</v>
      </c>
      <c r="BZ2919" s="280" t="s">
        <v>86</v>
      </c>
      <c r="CA2919" s="280" t="s">
        <v>87</v>
      </c>
      <c r="CB2919" s="280" t="s">
        <v>217</v>
      </c>
      <c r="CC2919" s="280" t="s">
        <v>218</v>
      </c>
      <c r="CD2919" s="281">
        <v>2</v>
      </c>
      <c r="CE2919" s="277">
        <v>45017</v>
      </c>
      <c r="CF2919" s="280"/>
      <c r="CG2919" s="280" t="s">
        <v>181</v>
      </c>
      <c r="CH2919" s="280"/>
      <c r="CI2919" s="280" t="s">
        <v>181</v>
      </c>
      <c r="CJ2919" s="280" t="s">
        <v>1434</v>
      </c>
      <c r="CK2919" s="280"/>
      <c r="CL2919" s="280"/>
      <c r="CM2919" s="280" t="s">
        <v>73</v>
      </c>
      <c r="CN2919" s="280">
        <v>3</v>
      </c>
    </row>
    <row r="2920" spans="4:92">
      <c r="D2920" s="273" t="s">
        <v>83</v>
      </c>
      <c r="E2920" s="273" t="s">
        <v>63</v>
      </c>
      <c r="F2920" s="273" t="s">
        <v>172</v>
      </c>
      <c r="G2920" s="273" t="s">
        <v>184</v>
      </c>
      <c r="H2920" s="274">
        <v>45047</v>
      </c>
      <c r="I2920" s="273">
        <v>12158</v>
      </c>
      <c r="J2920" s="273">
        <v>13</v>
      </c>
      <c r="K2920" s="273">
        <v>19029</v>
      </c>
      <c r="L2920" s="273" t="s">
        <v>66</v>
      </c>
      <c r="M2920" s="273">
        <v>2454.1774399999999</v>
      </c>
      <c r="N2920" s="273" t="s">
        <v>67</v>
      </c>
      <c r="P2920" s="273" t="s">
        <v>92</v>
      </c>
      <c r="Q2920" s="273" t="s">
        <v>69</v>
      </c>
      <c r="R2920" s="273" t="s">
        <v>70</v>
      </c>
      <c r="S2920" s="273" t="s">
        <v>834</v>
      </c>
      <c r="T2920" s="273" t="s">
        <v>835</v>
      </c>
      <c r="U2920" s="273" t="s">
        <v>73</v>
      </c>
      <c r="V2920" s="273" t="s">
        <v>836</v>
      </c>
      <c r="W2920" s="273">
        <v>198299</v>
      </c>
      <c r="X2920" s="273" t="s">
        <v>64</v>
      </c>
      <c r="Y2920" s="273" t="s">
        <v>63</v>
      </c>
      <c r="Z2920" s="273" t="s">
        <v>221</v>
      </c>
      <c r="AA2920" s="273" t="s">
        <v>221</v>
      </c>
      <c r="AB2920" s="274">
        <v>45231</v>
      </c>
      <c r="AC2920" s="273">
        <v>14405</v>
      </c>
      <c r="AD2920" s="273">
        <v>17</v>
      </c>
      <c r="AE2920" s="273">
        <v>0.34499999999999997</v>
      </c>
      <c r="AF2920" s="273" t="s">
        <v>90</v>
      </c>
      <c r="AG2920" s="273" t="s">
        <v>1030</v>
      </c>
      <c r="AH2920" s="273" t="s">
        <v>1031</v>
      </c>
      <c r="AI2920" s="273" t="s">
        <v>123</v>
      </c>
      <c r="AJ2920" s="273" t="s">
        <v>200</v>
      </c>
      <c r="AK2920" s="273">
        <v>276075</v>
      </c>
      <c r="BV2920" s="336" t="s">
        <v>64</v>
      </c>
      <c r="BW2920" s="337" t="s">
        <v>75</v>
      </c>
      <c r="BX2920" s="337" t="s">
        <v>308</v>
      </c>
      <c r="BY2920" s="337" t="s">
        <v>308</v>
      </c>
      <c r="BZ2920" s="337" t="s">
        <v>86</v>
      </c>
      <c r="CA2920" s="337" t="s">
        <v>87</v>
      </c>
      <c r="CB2920" s="337" t="s">
        <v>225</v>
      </c>
      <c r="CC2920" s="337" t="s">
        <v>226</v>
      </c>
      <c r="CD2920" s="338">
        <v>5</v>
      </c>
      <c r="CE2920" s="335">
        <v>44986</v>
      </c>
      <c r="CF2920" s="337">
        <v>0</v>
      </c>
      <c r="CG2920" s="337" t="s">
        <v>90</v>
      </c>
      <c r="CH2920" s="337">
        <v>0</v>
      </c>
      <c r="CI2920" s="337" t="s">
        <v>80</v>
      </c>
      <c r="CJ2920" s="337"/>
      <c r="CK2920" s="337"/>
      <c r="CL2920" s="337"/>
      <c r="CM2920" s="337" t="s">
        <v>73</v>
      </c>
      <c r="CN2920" s="337">
        <v>3</v>
      </c>
    </row>
    <row r="2921" spans="4:92">
      <c r="D2921" s="273" t="s">
        <v>83</v>
      </c>
      <c r="E2921" s="273" t="s">
        <v>63</v>
      </c>
      <c r="F2921" s="273" t="s">
        <v>172</v>
      </c>
      <c r="G2921" s="273" t="s">
        <v>184</v>
      </c>
      <c r="H2921" s="274">
        <v>45047</v>
      </c>
      <c r="I2921" s="273">
        <v>12158</v>
      </c>
      <c r="J2921" s="273">
        <v>13</v>
      </c>
      <c r="K2921" s="273">
        <v>57079</v>
      </c>
      <c r="L2921" s="273" t="s">
        <v>66</v>
      </c>
      <c r="M2921" s="273">
        <v>10081.8784</v>
      </c>
      <c r="N2921" s="273" t="s">
        <v>67</v>
      </c>
      <c r="P2921" s="273" t="s">
        <v>1011</v>
      </c>
      <c r="Q2921" s="273" t="s">
        <v>69</v>
      </c>
      <c r="R2921" s="273" t="s">
        <v>70</v>
      </c>
      <c r="S2921" s="273" t="s">
        <v>1041</v>
      </c>
      <c r="T2921" s="273" t="s">
        <v>1042</v>
      </c>
      <c r="U2921" s="273" t="s">
        <v>73</v>
      </c>
      <c r="V2921" s="273" t="s">
        <v>1043</v>
      </c>
      <c r="W2921" s="273">
        <v>198315</v>
      </c>
      <c r="X2921" s="273" t="s">
        <v>64</v>
      </c>
      <c r="Y2921" s="273" t="s">
        <v>63</v>
      </c>
      <c r="Z2921" s="273" t="s">
        <v>221</v>
      </c>
      <c r="AA2921" s="273" t="s">
        <v>221</v>
      </c>
      <c r="AB2921" s="274">
        <v>45231</v>
      </c>
      <c r="AC2921" s="273">
        <v>14405</v>
      </c>
      <c r="AD2921" s="273">
        <v>17</v>
      </c>
      <c r="AE2921" s="273">
        <v>0</v>
      </c>
      <c r="AF2921" s="273" t="s">
        <v>90</v>
      </c>
      <c r="AG2921" s="273" t="s">
        <v>989</v>
      </c>
      <c r="AH2921" s="273" t="s">
        <v>1035</v>
      </c>
      <c r="AI2921" s="273" t="s">
        <v>123</v>
      </c>
      <c r="AJ2921" s="273" t="s">
        <v>200</v>
      </c>
      <c r="AK2921" s="273">
        <v>276081</v>
      </c>
      <c r="BV2921" s="279" t="s">
        <v>64</v>
      </c>
      <c r="BW2921" s="280" t="s">
        <v>75</v>
      </c>
      <c r="BX2921" s="280" t="s">
        <v>308</v>
      </c>
      <c r="BY2921" s="280" t="s">
        <v>308</v>
      </c>
      <c r="BZ2921" s="280" t="s">
        <v>86</v>
      </c>
      <c r="CA2921" s="280" t="s">
        <v>87</v>
      </c>
      <c r="CB2921" s="280" t="s">
        <v>225</v>
      </c>
      <c r="CC2921" s="280" t="s">
        <v>226</v>
      </c>
      <c r="CD2921" s="281">
        <v>5</v>
      </c>
      <c r="CE2921" s="277">
        <v>44986</v>
      </c>
      <c r="CF2921" s="280">
        <v>0</v>
      </c>
      <c r="CG2921" s="280" t="s">
        <v>90</v>
      </c>
      <c r="CH2921" s="280">
        <v>0</v>
      </c>
      <c r="CI2921" s="280" t="s">
        <v>80</v>
      </c>
      <c r="CJ2921" s="280"/>
      <c r="CK2921" s="280"/>
      <c r="CL2921" s="280"/>
      <c r="CM2921" s="280" t="s">
        <v>73</v>
      </c>
      <c r="CN2921" s="280">
        <v>3</v>
      </c>
    </row>
    <row r="2922" spans="4:92">
      <c r="D2922" s="273" t="s">
        <v>83</v>
      </c>
      <c r="E2922" s="273" t="s">
        <v>63</v>
      </c>
      <c r="F2922" s="273" t="s">
        <v>172</v>
      </c>
      <c r="G2922" s="273" t="s">
        <v>184</v>
      </c>
      <c r="H2922" s="274">
        <v>45047</v>
      </c>
      <c r="I2922" s="273">
        <v>12158</v>
      </c>
      <c r="J2922" s="273">
        <v>13</v>
      </c>
      <c r="K2922" s="273">
        <v>38181</v>
      </c>
      <c r="L2922" s="273" t="s">
        <v>66</v>
      </c>
      <c r="M2922" s="273">
        <v>5377.9677600000005</v>
      </c>
      <c r="N2922" s="273" t="s">
        <v>67</v>
      </c>
      <c r="P2922" s="273" t="s">
        <v>68</v>
      </c>
      <c r="Q2922" s="273" t="s">
        <v>69</v>
      </c>
      <c r="R2922" s="273" t="s">
        <v>70</v>
      </c>
      <c r="S2922" s="273" t="s">
        <v>71</v>
      </c>
      <c r="T2922" s="273" t="s">
        <v>72</v>
      </c>
      <c r="U2922" s="273" t="s">
        <v>73</v>
      </c>
      <c r="V2922" s="273" t="s">
        <v>74</v>
      </c>
      <c r="W2922" s="273">
        <v>198332</v>
      </c>
      <c r="X2922" s="273" t="s">
        <v>64</v>
      </c>
      <c r="Y2922" s="273" t="s">
        <v>63</v>
      </c>
      <c r="Z2922" s="273" t="s">
        <v>221</v>
      </c>
      <c r="AA2922" s="273" t="s">
        <v>221</v>
      </c>
      <c r="AB2922" s="274">
        <v>45231</v>
      </c>
      <c r="AC2922" s="273">
        <v>14405</v>
      </c>
      <c r="AD2922" s="273">
        <v>17</v>
      </c>
      <c r="AE2922" s="273">
        <v>0</v>
      </c>
      <c r="AF2922" s="273" t="s">
        <v>90</v>
      </c>
      <c r="AG2922" s="273" t="s">
        <v>989</v>
      </c>
      <c r="AH2922" s="273" t="s">
        <v>1038</v>
      </c>
      <c r="AI2922" s="273" t="s">
        <v>123</v>
      </c>
      <c r="AJ2922" s="273" t="s">
        <v>200</v>
      </c>
      <c r="AK2922" s="273">
        <v>276087</v>
      </c>
      <c r="BV2922" s="336" t="s">
        <v>64</v>
      </c>
      <c r="BW2922" s="337" t="s">
        <v>75</v>
      </c>
      <c r="BX2922" s="337" t="s">
        <v>308</v>
      </c>
      <c r="BY2922" s="337" t="s">
        <v>308</v>
      </c>
      <c r="BZ2922" s="337" t="s">
        <v>86</v>
      </c>
      <c r="CA2922" s="337" t="s">
        <v>87</v>
      </c>
      <c r="CB2922" s="337" t="s">
        <v>225</v>
      </c>
      <c r="CC2922" s="337" t="s">
        <v>226</v>
      </c>
      <c r="CD2922" s="338">
        <v>5</v>
      </c>
      <c r="CE2922" s="335">
        <v>44986</v>
      </c>
      <c r="CF2922" s="337">
        <v>1677</v>
      </c>
      <c r="CG2922" s="337" t="s">
        <v>90</v>
      </c>
      <c r="CH2922" s="337">
        <v>1677</v>
      </c>
      <c r="CI2922" s="337" t="s">
        <v>80</v>
      </c>
      <c r="CJ2922" s="337"/>
      <c r="CK2922" s="337"/>
      <c r="CL2922" s="337"/>
      <c r="CM2922" s="337" t="s">
        <v>73</v>
      </c>
      <c r="CN2922" s="337">
        <v>3</v>
      </c>
    </row>
    <row r="2923" spans="4:92">
      <c r="D2923" s="273" t="s">
        <v>83</v>
      </c>
      <c r="E2923" s="273" t="s">
        <v>63</v>
      </c>
      <c r="F2923" s="273" t="s">
        <v>172</v>
      </c>
      <c r="G2923" s="273" t="s">
        <v>184</v>
      </c>
      <c r="H2923" s="274">
        <v>45047</v>
      </c>
      <c r="I2923" s="273">
        <v>12158</v>
      </c>
      <c r="J2923" s="273">
        <v>13</v>
      </c>
      <c r="K2923" s="273">
        <v>6011</v>
      </c>
      <c r="L2923" s="273" t="s">
        <v>66</v>
      </c>
      <c r="M2923" s="273">
        <v>708.18</v>
      </c>
      <c r="N2923" s="273" t="s">
        <v>67</v>
      </c>
      <c r="P2923" s="273" t="s">
        <v>92</v>
      </c>
      <c r="Q2923" s="273" t="s">
        <v>69</v>
      </c>
      <c r="R2923" s="273" t="s">
        <v>70</v>
      </c>
      <c r="S2923" s="273" t="s">
        <v>93</v>
      </c>
      <c r="T2923" s="273" t="s">
        <v>94</v>
      </c>
      <c r="U2923" s="273" t="s">
        <v>73</v>
      </c>
      <c r="V2923" s="273" t="s">
        <v>95</v>
      </c>
      <c r="W2923" s="273">
        <v>198349</v>
      </c>
      <c r="X2923" s="273" t="s">
        <v>64</v>
      </c>
      <c r="Y2923" s="273" t="s">
        <v>63</v>
      </c>
      <c r="Z2923" s="273" t="s">
        <v>221</v>
      </c>
      <c r="AA2923" s="273" t="s">
        <v>221</v>
      </c>
      <c r="AB2923" s="274">
        <v>45231</v>
      </c>
      <c r="AC2923" s="273">
        <v>14405</v>
      </c>
      <c r="AD2923" s="273">
        <v>17</v>
      </c>
      <c r="AE2923" s="273">
        <v>0</v>
      </c>
      <c r="AF2923" s="273" t="s">
        <v>90</v>
      </c>
      <c r="AG2923" s="273" t="s">
        <v>989</v>
      </c>
      <c r="AH2923" s="273" t="s">
        <v>1091</v>
      </c>
      <c r="AI2923" s="273" t="s">
        <v>123</v>
      </c>
      <c r="AJ2923" s="273" t="s">
        <v>200</v>
      </c>
      <c r="AK2923" s="273">
        <v>276093</v>
      </c>
      <c r="BV2923" s="279" t="s">
        <v>64</v>
      </c>
      <c r="BW2923" s="280" t="s">
        <v>75</v>
      </c>
      <c r="BX2923" s="280" t="s">
        <v>308</v>
      </c>
      <c r="BY2923" s="280" t="s">
        <v>308</v>
      </c>
      <c r="BZ2923" s="280" t="s">
        <v>86</v>
      </c>
      <c r="CA2923" s="280" t="s">
        <v>87</v>
      </c>
      <c r="CB2923" s="280" t="s">
        <v>233</v>
      </c>
      <c r="CC2923" s="280" t="s">
        <v>234</v>
      </c>
      <c r="CD2923" s="281">
        <v>1</v>
      </c>
      <c r="CE2923" s="277">
        <v>44986</v>
      </c>
      <c r="CF2923" s="280"/>
      <c r="CG2923" s="280" t="s">
        <v>181</v>
      </c>
      <c r="CH2923" s="280"/>
      <c r="CI2923" s="280" t="s">
        <v>181</v>
      </c>
      <c r="CJ2923" s="280" t="s">
        <v>182</v>
      </c>
      <c r="CK2923" s="280"/>
      <c r="CL2923" s="280"/>
      <c r="CM2923" s="280" t="s">
        <v>73</v>
      </c>
      <c r="CN2923" s="280">
        <v>3</v>
      </c>
    </row>
    <row r="2924" spans="4:92">
      <c r="D2924" s="273" t="s">
        <v>83</v>
      </c>
      <c r="E2924" s="273" t="s">
        <v>63</v>
      </c>
      <c r="F2924" s="273" t="s">
        <v>172</v>
      </c>
      <c r="G2924" s="273" t="s">
        <v>184</v>
      </c>
      <c r="H2924" s="274">
        <v>45047</v>
      </c>
      <c r="I2924" s="273">
        <v>12158</v>
      </c>
      <c r="J2924" s="273">
        <v>13</v>
      </c>
      <c r="K2924" s="273">
        <v>0</v>
      </c>
      <c r="L2924" s="273" t="s">
        <v>66</v>
      </c>
      <c r="N2924" s="273" t="s">
        <v>107</v>
      </c>
      <c r="W2924" s="273">
        <v>198298</v>
      </c>
      <c r="X2924" s="273" t="s">
        <v>64</v>
      </c>
      <c r="Y2924" s="273" t="s">
        <v>63</v>
      </c>
      <c r="Z2924" s="273" t="s">
        <v>221</v>
      </c>
      <c r="AA2924" s="273" t="s">
        <v>221</v>
      </c>
      <c r="AB2924" s="274">
        <v>45231</v>
      </c>
      <c r="AC2924" s="273">
        <v>14405</v>
      </c>
      <c r="AD2924" s="273">
        <v>17</v>
      </c>
      <c r="AE2924" s="273">
        <v>0.25</v>
      </c>
      <c r="AF2924" s="273" t="s">
        <v>90</v>
      </c>
      <c r="AG2924" s="273" t="s">
        <v>1026</v>
      </c>
      <c r="AH2924" s="273" t="s">
        <v>1093</v>
      </c>
      <c r="AI2924" s="273" t="s">
        <v>123</v>
      </c>
      <c r="AJ2924" s="273" t="s">
        <v>200</v>
      </c>
      <c r="AK2924" s="273">
        <v>276099</v>
      </c>
      <c r="BV2924" s="336" t="s">
        <v>64</v>
      </c>
      <c r="BW2924" s="337" t="s">
        <v>75</v>
      </c>
      <c r="BX2924" s="337" t="s">
        <v>308</v>
      </c>
      <c r="BY2924" s="337" t="s">
        <v>308</v>
      </c>
      <c r="BZ2924" s="337" t="s">
        <v>86</v>
      </c>
      <c r="CA2924" s="337" t="s">
        <v>87</v>
      </c>
      <c r="CB2924" s="337" t="s">
        <v>233</v>
      </c>
      <c r="CC2924" s="337" t="s">
        <v>234</v>
      </c>
      <c r="CD2924" s="338">
        <v>1</v>
      </c>
      <c r="CE2924" s="335">
        <v>44986</v>
      </c>
      <c r="CF2924" s="337"/>
      <c r="CG2924" s="337" t="s">
        <v>181</v>
      </c>
      <c r="CH2924" s="337"/>
      <c r="CI2924" s="337" t="s">
        <v>181</v>
      </c>
      <c r="CJ2924" s="337" t="s">
        <v>182</v>
      </c>
      <c r="CK2924" s="337"/>
      <c r="CL2924" s="337"/>
      <c r="CM2924" s="337" t="s">
        <v>73</v>
      </c>
      <c r="CN2924" s="337">
        <v>3</v>
      </c>
    </row>
    <row r="2925" spans="4:92">
      <c r="D2925" s="273" t="s">
        <v>83</v>
      </c>
      <c r="E2925" s="273" t="s">
        <v>63</v>
      </c>
      <c r="F2925" s="273" t="s">
        <v>172</v>
      </c>
      <c r="G2925" s="273" t="s">
        <v>184</v>
      </c>
      <c r="H2925" s="274">
        <v>45047</v>
      </c>
      <c r="I2925" s="273">
        <v>12158</v>
      </c>
      <c r="J2925" s="273">
        <v>13</v>
      </c>
      <c r="K2925" s="273">
        <v>61300</v>
      </c>
      <c r="L2925" s="273" t="s">
        <v>66</v>
      </c>
      <c r="M2925" s="273">
        <v>10579.81848</v>
      </c>
      <c r="N2925" s="273" t="s">
        <v>115</v>
      </c>
      <c r="W2925" s="273">
        <v>198297</v>
      </c>
      <c r="X2925" s="273" t="s">
        <v>64</v>
      </c>
      <c r="Y2925" s="273" t="s">
        <v>63</v>
      </c>
      <c r="Z2925" s="273" t="s">
        <v>221</v>
      </c>
      <c r="AA2925" s="273" t="s">
        <v>221</v>
      </c>
      <c r="AB2925" s="274">
        <v>45231</v>
      </c>
      <c r="AC2925" s="273">
        <v>14405</v>
      </c>
      <c r="AD2925" s="273">
        <v>17</v>
      </c>
      <c r="AE2925" s="273">
        <v>2E-3</v>
      </c>
      <c r="AF2925" s="273" t="s">
        <v>90</v>
      </c>
      <c r="AG2925" s="273" t="s">
        <v>1095</v>
      </c>
      <c r="AH2925" s="273" t="s">
        <v>1096</v>
      </c>
      <c r="AI2925" s="273" t="s">
        <v>123</v>
      </c>
      <c r="AJ2925" s="273" t="s">
        <v>200</v>
      </c>
      <c r="AK2925" s="273">
        <v>276105</v>
      </c>
      <c r="BV2925" s="279" t="s">
        <v>64</v>
      </c>
      <c r="BW2925" s="280" t="s">
        <v>75</v>
      </c>
      <c r="BX2925" s="280" t="s">
        <v>308</v>
      </c>
      <c r="BY2925" s="280" t="s">
        <v>308</v>
      </c>
      <c r="BZ2925" s="280" t="s">
        <v>86</v>
      </c>
      <c r="CA2925" s="280" t="s">
        <v>87</v>
      </c>
      <c r="CB2925" s="280" t="s">
        <v>233</v>
      </c>
      <c r="CC2925" s="280" t="s">
        <v>234</v>
      </c>
      <c r="CD2925" s="281">
        <v>1</v>
      </c>
      <c r="CE2925" s="277">
        <v>44986</v>
      </c>
      <c r="CF2925" s="280"/>
      <c r="CG2925" s="280" t="s">
        <v>181</v>
      </c>
      <c r="CH2925" s="280"/>
      <c r="CI2925" s="280" t="s">
        <v>181</v>
      </c>
      <c r="CJ2925" s="280" t="s">
        <v>182</v>
      </c>
      <c r="CK2925" s="280"/>
      <c r="CL2925" s="280"/>
      <c r="CM2925" s="280" t="s">
        <v>73</v>
      </c>
      <c r="CN2925" s="280">
        <v>3</v>
      </c>
    </row>
    <row r="2926" spans="4:92">
      <c r="D2926" s="273" t="s">
        <v>83</v>
      </c>
      <c r="E2926" s="273" t="s">
        <v>63</v>
      </c>
      <c r="F2926" s="273" t="s">
        <v>172</v>
      </c>
      <c r="G2926" s="273" t="s">
        <v>184</v>
      </c>
      <c r="H2926" s="274">
        <v>45078</v>
      </c>
      <c r="I2926" s="273">
        <v>12427</v>
      </c>
      <c r="J2926" s="273">
        <v>13</v>
      </c>
      <c r="K2926" s="273">
        <v>4926</v>
      </c>
      <c r="L2926" s="273" t="s">
        <v>66</v>
      </c>
      <c r="M2926" s="273">
        <v>635.31071999999995</v>
      </c>
      <c r="N2926" s="273" t="s">
        <v>67</v>
      </c>
      <c r="P2926" s="273" t="s">
        <v>92</v>
      </c>
      <c r="Q2926" s="273" t="s">
        <v>69</v>
      </c>
      <c r="R2926" s="273" t="s">
        <v>70</v>
      </c>
      <c r="S2926" s="273" t="s">
        <v>834</v>
      </c>
      <c r="T2926" s="273" t="s">
        <v>835</v>
      </c>
      <c r="U2926" s="273" t="s">
        <v>73</v>
      </c>
      <c r="V2926" s="273" t="s">
        <v>836</v>
      </c>
      <c r="W2926" s="273">
        <v>198556</v>
      </c>
      <c r="X2926" s="273" t="s">
        <v>64</v>
      </c>
      <c r="Y2926" s="273" t="s">
        <v>63</v>
      </c>
      <c r="Z2926" s="273" t="s">
        <v>221</v>
      </c>
      <c r="AA2926" s="273" t="s">
        <v>221</v>
      </c>
      <c r="AB2926" s="274">
        <v>45231</v>
      </c>
      <c r="AC2926" s="273">
        <v>14405</v>
      </c>
      <c r="AD2926" s="273">
        <v>17</v>
      </c>
      <c r="AE2926" s="273">
        <v>6.2E-2</v>
      </c>
      <c r="AF2926" s="273" t="s">
        <v>90</v>
      </c>
      <c r="AG2926" s="273" t="s">
        <v>1876</v>
      </c>
      <c r="AH2926" s="273" t="s">
        <v>1903</v>
      </c>
      <c r="AI2926" s="273" t="s">
        <v>123</v>
      </c>
      <c r="AJ2926" s="273" t="s">
        <v>200</v>
      </c>
      <c r="AK2926" s="273">
        <v>276153</v>
      </c>
      <c r="BV2926" s="336" t="s">
        <v>64</v>
      </c>
      <c r="BW2926" s="337" t="s">
        <v>75</v>
      </c>
      <c r="BX2926" s="337" t="s">
        <v>308</v>
      </c>
      <c r="BY2926" s="337" t="s">
        <v>308</v>
      </c>
      <c r="BZ2926" s="337" t="s">
        <v>86</v>
      </c>
      <c r="CA2926" s="337" t="s">
        <v>87</v>
      </c>
      <c r="CB2926" s="337" t="s">
        <v>233</v>
      </c>
      <c r="CC2926" s="337" t="s">
        <v>234</v>
      </c>
      <c r="CD2926" s="338">
        <v>1</v>
      </c>
      <c r="CE2926" s="335">
        <v>44986</v>
      </c>
      <c r="CF2926" s="337"/>
      <c r="CG2926" s="337" t="s">
        <v>181</v>
      </c>
      <c r="CH2926" s="337"/>
      <c r="CI2926" s="337" t="s">
        <v>181</v>
      </c>
      <c r="CJ2926" s="337" t="s">
        <v>182</v>
      </c>
      <c r="CK2926" s="337"/>
      <c r="CL2926" s="337"/>
      <c r="CM2926" s="337" t="s">
        <v>73</v>
      </c>
      <c r="CN2926" s="337">
        <v>3</v>
      </c>
    </row>
    <row r="2927" spans="4:92">
      <c r="D2927" s="273" t="s">
        <v>83</v>
      </c>
      <c r="E2927" s="273" t="s">
        <v>63</v>
      </c>
      <c r="F2927" s="273" t="s">
        <v>172</v>
      </c>
      <c r="G2927" s="273" t="s">
        <v>184</v>
      </c>
      <c r="H2927" s="274">
        <v>45078</v>
      </c>
      <c r="I2927" s="273">
        <v>12427</v>
      </c>
      <c r="J2927" s="273">
        <v>13</v>
      </c>
      <c r="K2927" s="273">
        <v>52691</v>
      </c>
      <c r="L2927" s="273" t="s">
        <v>66</v>
      </c>
      <c r="M2927" s="273">
        <v>9306.8201599999993</v>
      </c>
      <c r="N2927" s="273" t="s">
        <v>67</v>
      </c>
      <c r="P2927" s="273" t="s">
        <v>1011</v>
      </c>
      <c r="Q2927" s="273" t="s">
        <v>69</v>
      </c>
      <c r="R2927" s="273" t="s">
        <v>70</v>
      </c>
      <c r="S2927" s="273" t="s">
        <v>1041</v>
      </c>
      <c r="T2927" s="273" t="s">
        <v>1042</v>
      </c>
      <c r="U2927" s="273" t="s">
        <v>73</v>
      </c>
      <c r="V2927" s="273" t="s">
        <v>1043</v>
      </c>
      <c r="W2927" s="273">
        <v>198572</v>
      </c>
      <c r="X2927" s="273" t="s">
        <v>64</v>
      </c>
      <c r="Y2927" s="273" t="s">
        <v>63</v>
      </c>
      <c r="Z2927" s="273" t="s">
        <v>120</v>
      </c>
      <c r="AA2927" s="273" t="s">
        <v>120</v>
      </c>
      <c r="AB2927" s="274">
        <v>44927</v>
      </c>
      <c r="AC2927" s="273">
        <v>11943</v>
      </c>
      <c r="AD2927" s="273">
        <v>6</v>
      </c>
      <c r="AE2927" s="273">
        <v>9.8000000000000004E-2</v>
      </c>
      <c r="AF2927" s="273" t="s">
        <v>90</v>
      </c>
      <c r="AG2927" s="273" t="s">
        <v>837</v>
      </c>
      <c r="AH2927" s="273" t="s">
        <v>1904</v>
      </c>
      <c r="AI2927" s="273" t="s">
        <v>123</v>
      </c>
      <c r="AJ2927" s="273" t="s">
        <v>200</v>
      </c>
      <c r="AK2927" s="273">
        <v>161645</v>
      </c>
      <c r="BV2927" s="279" t="s">
        <v>64</v>
      </c>
      <c r="BW2927" s="280" t="s">
        <v>75</v>
      </c>
      <c r="BX2927" s="280" t="s">
        <v>308</v>
      </c>
      <c r="BY2927" s="280" t="s">
        <v>308</v>
      </c>
      <c r="BZ2927" s="280" t="s">
        <v>204</v>
      </c>
      <c r="CA2927" s="280" t="s">
        <v>205</v>
      </c>
      <c r="CB2927" s="280" t="s">
        <v>206</v>
      </c>
      <c r="CC2927" s="280" t="s">
        <v>207</v>
      </c>
      <c r="CD2927" s="281">
        <v>0</v>
      </c>
      <c r="CE2927" s="277">
        <v>44986</v>
      </c>
      <c r="CF2927" s="280"/>
      <c r="CG2927" s="280" t="s">
        <v>181</v>
      </c>
      <c r="CH2927" s="280"/>
      <c r="CI2927" s="280" t="s">
        <v>208</v>
      </c>
      <c r="CJ2927" s="280" t="s">
        <v>209</v>
      </c>
      <c r="CK2927" s="280"/>
      <c r="CL2927" s="280"/>
      <c r="CM2927" s="280" t="s">
        <v>73</v>
      </c>
      <c r="CN2927" s="280">
        <v>3</v>
      </c>
    </row>
    <row r="2928" spans="4:92">
      <c r="D2928" s="273" t="s">
        <v>83</v>
      </c>
      <c r="E2928" s="273" t="s">
        <v>63</v>
      </c>
      <c r="F2928" s="273" t="s">
        <v>172</v>
      </c>
      <c r="G2928" s="273" t="s">
        <v>184</v>
      </c>
      <c r="H2928" s="274">
        <v>45078</v>
      </c>
      <c r="I2928" s="273">
        <v>12427</v>
      </c>
      <c r="J2928" s="273">
        <v>13</v>
      </c>
      <c r="K2928" s="273">
        <v>80768</v>
      </c>
      <c r="L2928" s="273" t="s">
        <v>66</v>
      </c>
      <c r="M2928" s="273">
        <v>11376.529119999999</v>
      </c>
      <c r="N2928" s="273" t="s">
        <v>67</v>
      </c>
      <c r="P2928" s="273" t="s">
        <v>68</v>
      </c>
      <c r="Q2928" s="273" t="s">
        <v>69</v>
      </c>
      <c r="R2928" s="273" t="s">
        <v>70</v>
      </c>
      <c r="S2928" s="273" t="s">
        <v>71</v>
      </c>
      <c r="T2928" s="273" t="s">
        <v>72</v>
      </c>
      <c r="U2928" s="273" t="s">
        <v>73</v>
      </c>
      <c r="V2928" s="273" t="s">
        <v>74</v>
      </c>
      <c r="W2928" s="273">
        <v>198589</v>
      </c>
      <c r="X2928" s="273" t="s">
        <v>64</v>
      </c>
      <c r="Y2928" s="273" t="s">
        <v>63</v>
      </c>
      <c r="Z2928" s="273" t="s">
        <v>120</v>
      </c>
      <c r="AA2928" s="273" t="s">
        <v>120</v>
      </c>
      <c r="AB2928" s="274">
        <v>44927</v>
      </c>
      <c r="AC2928" s="273">
        <v>11943</v>
      </c>
      <c r="AD2928" s="273">
        <v>6</v>
      </c>
      <c r="AE2928" s="273">
        <v>2.5430000000000001</v>
      </c>
      <c r="AF2928" s="273" t="s">
        <v>90</v>
      </c>
      <c r="AG2928" s="273" t="s">
        <v>884</v>
      </c>
      <c r="AH2928" s="273" t="s">
        <v>1199</v>
      </c>
      <c r="AI2928" s="273" t="s">
        <v>123</v>
      </c>
      <c r="AJ2928" s="273" t="s">
        <v>200</v>
      </c>
      <c r="AK2928" s="273">
        <v>161651</v>
      </c>
      <c r="BV2928" s="336" t="s">
        <v>64</v>
      </c>
      <c r="BW2928" s="337" t="s">
        <v>75</v>
      </c>
      <c r="BX2928" s="337" t="s">
        <v>308</v>
      </c>
      <c r="BY2928" s="337" t="s">
        <v>308</v>
      </c>
      <c r="BZ2928" s="337" t="s">
        <v>204</v>
      </c>
      <c r="CA2928" s="337" t="s">
        <v>205</v>
      </c>
      <c r="CB2928" s="337" t="s">
        <v>206</v>
      </c>
      <c r="CC2928" s="337" t="s">
        <v>207</v>
      </c>
      <c r="CD2928" s="338">
        <v>0</v>
      </c>
      <c r="CE2928" s="335">
        <v>44986</v>
      </c>
      <c r="CF2928" s="337"/>
      <c r="CG2928" s="337" t="s">
        <v>181</v>
      </c>
      <c r="CH2928" s="337"/>
      <c r="CI2928" s="337" t="s">
        <v>208</v>
      </c>
      <c r="CJ2928" s="337" t="s">
        <v>209</v>
      </c>
      <c r="CK2928" s="337"/>
      <c r="CL2928" s="337"/>
      <c r="CM2928" s="337" t="s">
        <v>73</v>
      </c>
      <c r="CN2928" s="337">
        <v>3</v>
      </c>
    </row>
    <row r="2929" spans="4:92">
      <c r="D2929" s="273" t="s">
        <v>83</v>
      </c>
      <c r="E2929" s="273" t="s">
        <v>63</v>
      </c>
      <c r="F2929" s="273" t="s">
        <v>172</v>
      </c>
      <c r="G2929" s="273" t="s">
        <v>184</v>
      </c>
      <c r="H2929" s="274">
        <v>45078</v>
      </c>
      <c r="I2929" s="273">
        <v>12427</v>
      </c>
      <c r="J2929" s="273">
        <v>13</v>
      </c>
      <c r="K2929" s="273">
        <v>2143</v>
      </c>
      <c r="L2929" s="273" t="s">
        <v>66</v>
      </c>
      <c r="M2929" s="273">
        <v>252.47023999999999</v>
      </c>
      <c r="N2929" s="273" t="s">
        <v>67</v>
      </c>
      <c r="P2929" s="273" t="s">
        <v>92</v>
      </c>
      <c r="Q2929" s="273" t="s">
        <v>69</v>
      </c>
      <c r="R2929" s="273" t="s">
        <v>70</v>
      </c>
      <c r="S2929" s="273" t="s">
        <v>93</v>
      </c>
      <c r="T2929" s="273" t="s">
        <v>94</v>
      </c>
      <c r="U2929" s="273" t="s">
        <v>73</v>
      </c>
      <c r="V2929" s="273" t="s">
        <v>95</v>
      </c>
      <c r="W2929" s="273">
        <v>198606</v>
      </c>
      <c r="X2929" s="273" t="s">
        <v>64</v>
      </c>
      <c r="Y2929" s="273" t="s">
        <v>63</v>
      </c>
      <c r="Z2929" s="273" t="s">
        <v>120</v>
      </c>
      <c r="AA2929" s="273" t="s">
        <v>120</v>
      </c>
      <c r="AB2929" s="274">
        <v>44927</v>
      </c>
      <c r="AC2929" s="273">
        <v>11943</v>
      </c>
      <c r="AD2929" s="273">
        <v>6</v>
      </c>
      <c r="AE2929" s="273">
        <v>0.01</v>
      </c>
      <c r="AF2929" s="273" t="s">
        <v>90</v>
      </c>
      <c r="AG2929" s="273" t="s">
        <v>983</v>
      </c>
      <c r="AH2929" s="273" t="s">
        <v>1200</v>
      </c>
      <c r="AI2929" s="273" t="s">
        <v>123</v>
      </c>
      <c r="AJ2929" s="273" t="s">
        <v>200</v>
      </c>
      <c r="AK2929" s="273">
        <v>161657</v>
      </c>
      <c r="BV2929" s="279" t="s">
        <v>64</v>
      </c>
      <c r="BW2929" s="280" t="s">
        <v>75</v>
      </c>
      <c r="BX2929" s="280" t="s">
        <v>308</v>
      </c>
      <c r="BY2929" s="280" t="s">
        <v>308</v>
      </c>
      <c r="BZ2929" s="280" t="s">
        <v>204</v>
      </c>
      <c r="CA2929" s="280" t="s">
        <v>205</v>
      </c>
      <c r="CB2929" s="280" t="s">
        <v>206</v>
      </c>
      <c r="CC2929" s="280" t="s">
        <v>207</v>
      </c>
      <c r="CD2929" s="281">
        <v>0</v>
      </c>
      <c r="CE2929" s="277">
        <v>44986</v>
      </c>
      <c r="CF2929" s="280"/>
      <c r="CG2929" s="280" t="s">
        <v>181</v>
      </c>
      <c r="CH2929" s="280"/>
      <c r="CI2929" s="280" t="s">
        <v>208</v>
      </c>
      <c r="CJ2929" s="280" t="s">
        <v>209</v>
      </c>
      <c r="CK2929" s="280"/>
      <c r="CL2929" s="280"/>
      <c r="CM2929" s="280" t="s">
        <v>73</v>
      </c>
      <c r="CN2929" s="280">
        <v>3</v>
      </c>
    </row>
    <row r="2930" spans="4:92">
      <c r="D2930" s="273" t="s">
        <v>83</v>
      </c>
      <c r="E2930" s="273" t="s">
        <v>63</v>
      </c>
      <c r="F2930" s="273" t="s">
        <v>172</v>
      </c>
      <c r="G2930" s="273" t="s">
        <v>184</v>
      </c>
      <c r="H2930" s="274">
        <v>45108</v>
      </c>
      <c r="I2930" s="273">
        <v>12696</v>
      </c>
      <c r="J2930" s="273">
        <v>13</v>
      </c>
      <c r="K2930" s="273">
        <v>5139</v>
      </c>
      <c r="L2930" s="273" t="s">
        <v>66</v>
      </c>
      <c r="M2930" s="273">
        <v>662.79136000000005</v>
      </c>
      <c r="N2930" s="273" t="s">
        <v>67</v>
      </c>
      <c r="P2930" s="273" t="s">
        <v>92</v>
      </c>
      <c r="Q2930" s="273" t="s">
        <v>69</v>
      </c>
      <c r="R2930" s="273" t="s">
        <v>70</v>
      </c>
      <c r="S2930" s="273" t="s">
        <v>834</v>
      </c>
      <c r="T2930" s="273" t="s">
        <v>835</v>
      </c>
      <c r="U2930" s="273" t="s">
        <v>73</v>
      </c>
      <c r="V2930" s="273" t="s">
        <v>836</v>
      </c>
      <c r="W2930" s="273">
        <v>244736</v>
      </c>
      <c r="X2930" s="273" t="s">
        <v>64</v>
      </c>
      <c r="Y2930" s="273" t="s">
        <v>63</v>
      </c>
      <c r="Z2930" s="273" t="s">
        <v>120</v>
      </c>
      <c r="AA2930" s="273" t="s">
        <v>120</v>
      </c>
      <c r="AB2930" s="274">
        <v>44927</v>
      </c>
      <c r="AC2930" s="273">
        <v>11943</v>
      </c>
      <c r="AD2930" s="273">
        <v>6</v>
      </c>
      <c r="AE2930" s="273">
        <v>7.1999999999999995E-2</v>
      </c>
      <c r="AF2930" s="273" t="s">
        <v>90</v>
      </c>
      <c r="AG2930" s="273" t="s">
        <v>1048</v>
      </c>
      <c r="AH2930" s="273" t="s">
        <v>1049</v>
      </c>
      <c r="AI2930" s="273" t="s">
        <v>123</v>
      </c>
      <c r="AJ2930" s="273" t="s">
        <v>200</v>
      </c>
      <c r="AK2930" s="273">
        <v>161663</v>
      </c>
      <c r="BV2930" s="336" t="s">
        <v>64</v>
      </c>
      <c r="BW2930" s="337" t="s">
        <v>75</v>
      </c>
      <c r="BX2930" s="337" t="s">
        <v>308</v>
      </c>
      <c r="BY2930" s="337" t="s">
        <v>308</v>
      </c>
      <c r="BZ2930" s="337" t="s">
        <v>204</v>
      </c>
      <c r="CA2930" s="337" t="s">
        <v>205</v>
      </c>
      <c r="CB2930" s="337" t="s">
        <v>206</v>
      </c>
      <c r="CC2930" s="337" t="s">
        <v>207</v>
      </c>
      <c r="CD2930" s="338">
        <v>0</v>
      </c>
      <c r="CE2930" s="335">
        <v>44986</v>
      </c>
      <c r="CF2930" s="337"/>
      <c r="CG2930" s="337" t="s">
        <v>181</v>
      </c>
      <c r="CH2930" s="337"/>
      <c r="CI2930" s="337" t="s">
        <v>208</v>
      </c>
      <c r="CJ2930" s="337" t="s">
        <v>209</v>
      </c>
      <c r="CK2930" s="337"/>
      <c r="CL2930" s="337"/>
      <c r="CM2930" s="337" t="s">
        <v>73</v>
      </c>
      <c r="CN2930" s="337">
        <v>3</v>
      </c>
    </row>
    <row r="2931" spans="4:92">
      <c r="D2931" s="273" t="s">
        <v>83</v>
      </c>
      <c r="E2931" s="273" t="s">
        <v>63</v>
      </c>
      <c r="F2931" s="273" t="s">
        <v>172</v>
      </c>
      <c r="G2931" s="273" t="s">
        <v>184</v>
      </c>
      <c r="H2931" s="274">
        <v>45108</v>
      </c>
      <c r="I2931" s="273">
        <v>12696</v>
      </c>
      <c r="J2931" s="273">
        <v>13</v>
      </c>
      <c r="K2931" s="273">
        <v>31345</v>
      </c>
      <c r="L2931" s="273" t="s">
        <v>66</v>
      </c>
      <c r="M2931" s="273">
        <v>5536.4698399999997</v>
      </c>
      <c r="N2931" s="273" t="s">
        <v>67</v>
      </c>
      <c r="P2931" s="273" t="s">
        <v>1011</v>
      </c>
      <c r="Q2931" s="273" t="s">
        <v>69</v>
      </c>
      <c r="R2931" s="273" t="s">
        <v>70</v>
      </c>
      <c r="S2931" s="273" t="s">
        <v>1041</v>
      </c>
      <c r="T2931" s="273" t="s">
        <v>1042</v>
      </c>
      <c r="U2931" s="273" t="s">
        <v>73</v>
      </c>
      <c r="V2931" s="273" t="s">
        <v>1043</v>
      </c>
      <c r="W2931" s="273">
        <v>244752</v>
      </c>
      <c r="X2931" s="273" t="s">
        <v>64</v>
      </c>
      <c r="Y2931" s="273" t="s">
        <v>63</v>
      </c>
      <c r="Z2931" s="273" t="s">
        <v>120</v>
      </c>
      <c r="AA2931" s="273" t="s">
        <v>120</v>
      </c>
      <c r="AB2931" s="274">
        <v>44927</v>
      </c>
      <c r="AC2931" s="273">
        <v>11943</v>
      </c>
      <c r="AD2931" s="273">
        <v>6</v>
      </c>
      <c r="AE2931" s="273">
        <v>0.23</v>
      </c>
      <c r="AF2931" s="273" t="s">
        <v>90</v>
      </c>
      <c r="AG2931" s="273" t="s">
        <v>1159</v>
      </c>
      <c r="AH2931" s="273" t="s">
        <v>1160</v>
      </c>
      <c r="AI2931" s="273" t="s">
        <v>123</v>
      </c>
      <c r="AJ2931" s="273" t="s">
        <v>200</v>
      </c>
      <c r="AK2931" s="273">
        <v>161669</v>
      </c>
      <c r="BV2931" s="279" t="s">
        <v>64</v>
      </c>
      <c r="BW2931" s="280" t="s">
        <v>75</v>
      </c>
      <c r="BX2931" s="280" t="s">
        <v>308</v>
      </c>
      <c r="BY2931" s="280" t="s">
        <v>308</v>
      </c>
      <c r="BZ2931" s="280" t="s">
        <v>86</v>
      </c>
      <c r="CA2931" s="280" t="s">
        <v>87</v>
      </c>
      <c r="CB2931" s="280" t="s">
        <v>217</v>
      </c>
      <c r="CC2931" s="280" t="s">
        <v>218</v>
      </c>
      <c r="CD2931" s="281">
        <v>2</v>
      </c>
      <c r="CE2931" s="277">
        <v>44986</v>
      </c>
      <c r="CF2931" s="280"/>
      <c r="CG2931" s="280" t="s">
        <v>181</v>
      </c>
      <c r="CH2931" s="280"/>
      <c r="CI2931" s="280" t="s">
        <v>181</v>
      </c>
      <c r="CJ2931" s="280" t="s">
        <v>1071</v>
      </c>
      <c r="CK2931" s="280"/>
      <c r="CL2931" s="280"/>
      <c r="CM2931" s="280" t="s">
        <v>73</v>
      </c>
      <c r="CN2931" s="280">
        <v>3</v>
      </c>
    </row>
    <row r="2932" spans="4:92">
      <c r="D2932" s="273" t="s">
        <v>83</v>
      </c>
      <c r="E2932" s="273" t="s">
        <v>63</v>
      </c>
      <c r="F2932" s="273" t="s">
        <v>172</v>
      </c>
      <c r="G2932" s="273" t="s">
        <v>184</v>
      </c>
      <c r="H2932" s="274">
        <v>45108</v>
      </c>
      <c r="I2932" s="273">
        <v>12696</v>
      </c>
      <c r="J2932" s="273">
        <v>13</v>
      </c>
      <c r="K2932" s="273">
        <v>41045</v>
      </c>
      <c r="L2932" s="273" t="s">
        <v>66</v>
      </c>
      <c r="M2932" s="273">
        <v>5781.38616</v>
      </c>
      <c r="N2932" s="273" t="s">
        <v>67</v>
      </c>
      <c r="P2932" s="273" t="s">
        <v>68</v>
      </c>
      <c r="Q2932" s="273" t="s">
        <v>69</v>
      </c>
      <c r="R2932" s="273" t="s">
        <v>70</v>
      </c>
      <c r="S2932" s="273" t="s">
        <v>71</v>
      </c>
      <c r="T2932" s="273" t="s">
        <v>72</v>
      </c>
      <c r="U2932" s="273" t="s">
        <v>73</v>
      </c>
      <c r="V2932" s="273" t="s">
        <v>74</v>
      </c>
      <c r="W2932" s="273">
        <v>244769</v>
      </c>
      <c r="X2932" s="273" t="s">
        <v>64</v>
      </c>
      <c r="Y2932" s="273" t="s">
        <v>63</v>
      </c>
      <c r="Z2932" s="273" t="s">
        <v>120</v>
      </c>
      <c r="AA2932" s="273" t="s">
        <v>120</v>
      </c>
      <c r="AB2932" s="274">
        <v>44927</v>
      </c>
      <c r="AC2932" s="273">
        <v>11943</v>
      </c>
      <c r="AD2932" s="273">
        <v>6</v>
      </c>
      <c r="AE2932" s="273">
        <v>0.66</v>
      </c>
      <c r="AF2932" s="273" t="s">
        <v>90</v>
      </c>
      <c r="AG2932" s="273" t="s">
        <v>887</v>
      </c>
      <c r="AH2932" s="273" t="s">
        <v>1163</v>
      </c>
      <c r="AI2932" s="273" t="s">
        <v>123</v>
      </c>
      <c r="AJ2932" s="273" t="s">
        <v>200</v>
      </c>
      <c r="AK2932" s="273">
        <v>161681</v>
      </c>
      <c r="BV2932" s="336" t="s">
        <v>64</v>
      </c>
      <c r="BW2932" s="337" t="s">
        <v>75</v>
      </c>
      <c r="BX2932" s="337" t="s">
        <v>308</v>
      </c>
      <c r="BY2932" s="337" t="s">
        <v>308</v>
      </c>
      <c r="BZ2932" s="337" t="s">
        <v>86</v>
      </c>
      <c r="CA2932" s="337" t="s">
        <v>87</v>
      </c>
      <c r="CB2932" s="337" t="s">
        <v>217</v>
      </c>
      <c r="CC2932" s="337" t="s">
        <v>218</v>
      </c>
      <c r="CD2932" s="338">
        <v>2</v>
      </c>
      <c r="CE2932" s="335">
        <v>44986</v>
      </c>
      <c r="CF2932" s="337"/>
      <c r="CG2932" s="337" t="s">
        <v>181</v>
      </c>
      <c r="CH2932" s="337"/>
      <c r="CI2932" s="337" t="s">
        <v>181</v>
      </c>
      <c r="CJ2932" s="337" t="s">
        <v>1075</v>
      </c>
      <c r="CK2932" s="337"/>
      <c r="CL2932" s="337"/>
      <c r="CM2932" s="337" t="s">
        <v>73</v>
      </c>
      <c r="CN2932" s="337">
        <v>3</v>
      </c>
    </row>
    <row r="2933" spans="4:92">
      <c r="D2933" s="273" t="s">
        <v>83</v>
      </c>
      <c r="E2933" s="273" t="s">
        <v>63</v>
      </c>
      <c r="F2933" s="273" t="s">
        <v>172</v>
      </c>
      <c r="G2933" s="273" t="s">
        <v>184</v>
      </c>
      <c r="H2933" s="274">
        <v>45108</v>
      </c>
      <c r="I2933" s="273">
        <v>12696</v>
      </c>
      <c r="J2933" s="273">
        <v>13</v>
      </c>
      <c r="K2933" s="273">
        <v>1998</v>
      </c>
      <c r="L2933" s="273" t="s">
        <v>66</v>
      </c>
      <c r="M2933" s="273">
        <v>235.37624</v>
      </c>
      <c r="N2933" s="273" t="s">
        <v>67</v>
      </c>
      <c r="P2933" s="273" t="s">
        <v>92</v>
      </c>
      <c r="Q2933" s="273" t="s">
        <v>69</v>
      </c>
      <c r="R2933" s="273" t="s">
        <v>70</v>
      </c>
      <c r="S2933" s="273" t="s">
        <v>93</v>
      </c>
      <c r="T2933" s="273" t="s">
        <v>94</v>
      </c>
      <c r="U2933" s="273" t="s">
        <v>73</v>
      </c>
      <c r="V2933" s="273" t="s">
        <v>95</v>
      </c>
      <c r="W2933" s="273">
        <v>244786</v>
      </c>
      <c r="X2933" s="273" t="s">
        <v>64</v>
      </c>
      <c r="Y2933" s="273" t="s">
        <v>63</v>
      </c>
      <c r="Z2933" s="273" t="s">
        <v>120</v>
      </c>
      <c r="AA2933" s="273" t="s">
        <v>120</v>
      </c>
      <c r="AB2933" s="274">
        <v>44927</v>
      </c>
      <c r="AC2933" s="273">
        <v>11943</v>
      </c>
      <c r="AD2933" s="273">
        <v>6</v>
      </c>
      <c r="AE2933" s="273">
        <v>0.20399999999999999</v>
      </c>
      <c r="AF2933" s="273" t="s">
        <v>90</v>
      </c>
      <c r="AG2933" s="273" t="s">
        <v>884</v>
      </c>
      <c r="AH2933" s="273" t="s">
        <v>1166</v>
      </c>
      <c r="AI2933" s="273" t="s">
        <v>123</v>
      </c>
      <c r="AJ2933" s="273" t="s">
        <v>200</v>
      </c>
      <c r="AK2933" s="273">
        <v>161687</v>
      </c>
      <c r="BV2933" s="279" t="s">
        <v>64</v>
      </c>
      <c r="BW2933" s="280" t="s">
        <v>75</v>
      </c>
      <c r="BX2933" s="280" t="s">
        <v>308</v>
      </c>
      <c r="BY2933" s="280" t="s">
        <v>308</v>
      </c>
      <c r="BZ2933" s="280" t="s">
        <v>86</v>
      </c>
      <c r="CA2933" s="280" t="s">
        <v>87</v>
      </c>
      <c r="CB2933" s="280" t="s">
        <v>217</v>
      </c>
      <c r="CC2933" s="280" t="s">
        <v>218</v>
      </c>
      <c r="CD2933" s="281">
        <v>2</v>
      </c>
      <c r="CE2933" s="277">
        <v>44986</v>
      </c>
      <c r="CF2933" s="280"/>
      <c r="CG2933" s="280" t="s">
        <v>181</v>
      </c>
      <c r="CH2933" s="280"/>
      <c r="CI2933" s="280" t="s">
        <v>181</v>
      </c>
      <c r="CJ2933" s="280" t="s">
        <v>1078</v>
      </c>
      <c r="CK2933" s="280"/>
      <c r="CL2933" s="280"/>
      <c r="CM2933" s="280" t="s">
        <v>73</v>
      </c>
      <c r="CN2933" s="280">
        <v>3</v>
      </c>
    </row>
    <row r="2934" spans="4:92">
      <c r="D2934" s="273" t="s">
        <v>83</v>
      </c>
      <c r="E2934" s="273" t="s">
        <v>63</v>
      </c>
      <c r="F2934" s="273" t="s">
        <v>172</v>
      </c>
      <c r="G2934" s="273" t="s">
        <v>184</v>
      </c>
      <c r="H2934" s="274">
        <v>45108</v>
      </c>
      <c r="I2934" s="273">
        <v>12696</v>
      </c>
      <c r="J2934" s="273">
        <v>13</v>
      </c>
      <c r="K2934" s="273">
        <v>0</v>
      </c>
      <c r="L2934" s="273" t="s">
        <v>66</v>
      </c>
      <c r="N2934" s="273" t="s">
        <v>107</v>
      </c>
      <c r="W2934" s="273">
        <v>244735</v>
      </c>
      <c r="X2934" s="273" t="s">
        <v>64</v>
      </c>
      <c r="Y2934" s="273" t="s">
        <v>63</v>
      </c>
      <c r="Z2934" s="273" t="s">
        <v>120</v>
      </c>
      <c r="AA2934" s="273" t="s">
        <v>120</v>
      </c>
      <c r="AB2934" s="274">
        <v>44927</v>
      </c>
      <c r="AC2934" s="273">
        <v>11943</v>
      </c>
      <c r="AD2934" s="273">
        <v>6</v>
      </c>
      <c r="AE2934" s="273">
        <v>0.44400000000000001</v>
      </c>
      <c r="AF2934" s="273" t="s">
        <v>90</v>
      </c>
      <c r="AG2934" s="273" t="s">
        <v>884</v>
      </c>
      <c r="AH2934" s="273" t="s">
        <v>1169</v>
      </c>
      <c r="AI2934" s="273" t="s">
        <v>123</v>
      </c>
      <c r="AJ2934" s="273" t="s">
        <v>200</v>
      </c>
      <c r="AK2934" s="273">
        <v>161693</v>
      </c>
      <c r="BV2934" s="336" t="s">
        <v>64</v>
      </c>
      <c r="BW2934" s="337" t="s">
        <v>75</v>
      </c>
      <c r="BX2934" s="337" t="s">
        <v>308</v>
      </c>
      <c r="BY2934" s="337" t="s">
        <v>308</v>
      </c>
      <c r="BZ2934" s="337" t="s">
        <v>86</v>
      </c>
      <c r="CA2934" s="337" t="s">
        <v>87</v>
      </c>
      <c r="CB2934" s="337" t="s">
        <v>217</v>
      </c>
      <c r="CC2934" s="337" t="s">
        <v>218</v>
      </c>
      <c r="CD2934" s="338">
        <v>2</v>
      </c>
      <c r="CE2934" s="335">
        <v>44986</v>
      </c>
      <c r="CF2934" s="337"/>
      <c r="CG2934" s="337" t="s">
        <v>181</v>
      </c>
      <c r="CH2934" s="337"/>
      <c r="CI2934" s="337" t="s">
        <v>181</v>
      </c>
      <c r="CJ2934" s="337" t="s">
        <v>1068</v>
      </c>
      <c r="CK2934" s="337"/>
      <c r="CL2934" s="337"/>
      <c r="CM2934" s="337" t="s">
        <v>73</v>
      </c>
      <c r="CN2934" s="337">
        <v>3</v>
      </c>
    </row>
    <row r="2935" spans="4:92">
      <c r="D2935" s="273" t="s">
        <v>83</v>
      </c>
      <c r="E2935" s="273" t="s">
        <v>63</v>
      </c>
      <c r="F2935" s="273" t="s">
        <v>172</v>
      </c>
      <c r="G2935" s="273" t="s">
        <v>184</v>
      </c>
      <c r="H2935" s="274">
        <v>45108</v>
      </c>
      <c r="I2935" s="273">
        <v>12696</v>
      </c>
      <c r="J2935" s="273">
        <v>13</v>
      </c>
      <c r="K2935" s="273">
        <v>22073</v>
      </c>
      <c r="L2935" s="273" t="s">
        <v>66</v>
      </c>
      <c r="M2935" s="273">
        <v>7460.1472000000003</v>
      </c>
      <c r="N2935" s="273" t="s">
        <v>115</v>
      </c>
      <c r="W2935" s="273">
        <v>244734</v>
      </c>
      <c r="X2935" s="273" t="s">
        <v>64</v>
      </c>
      <c r="Y2935" s="273" t="s">
        <v>63</v>
      </c>
      <c r="Z2935" s="273" t="s">
        <v>120</v>
      </c>
      <c r="AA2935" s="273" t="s">
        <v>120</v>
      </c>
      <c r="AB2935" s="274">
        <v>44927</v>
      </c>
      <c r="AC2935" s="273">
        <v>11943</v>
      </c>
      <c r="AD2935" s="273">
        <v>6</v>
      </c>
      <c r="AE2935" s="273">
        <v>0.64500000000000002</v>
      </c>
      <c r="AF2935" s="273" t="s">
        <v>90</v>
      </c>
      <c r="AG2935" s="273" t="s">
        <v>1015</v>
      </c>
      <c r="AH2935" s="273" t="s">
        <v>1476</v>
      </c>
      <c r="AI2935" s="273" t="s">
        <v>123</v>
      </c>
      <c r="AJ2935" s="273" t="s">
        <v>200</v>
      </c>
      <c r="AK2935" s="273">
        <v>161699</v>
      </c>
      <c r="BV2935" s="279" t="s">
        <v>64</v>
      </c>
      <c r="BW2935" s="280" t="s">
        <v>75</v>
      </c>
      <c r="BX2935" s="280" t="s">
        <v>308</v>
      </c>
      <c r="BY2935" s="280" t="s">
        <v>308</v>
      </c>
      <c r="BZ2935" s="280" t="s">
        <v>138</v>
      </c>
      <c r="CA2935" s="280" t="s">
        <v>139</v>
      </c>
      <c r="CB2935" s="280" t="s">
        <v>190</v>
      </c>
      <c r="CC2935" s="280" t="s">
        <v>191</v>
      </c>
      <c r="CD2935" s="281">
        <v>8</v>
      </c>
      <c r="CE2935" s="277">
        <v>44986</v>
      </c>
      <c r="CF2935" s="280">
        <v>0</v>
      </c>
      <c r="CG2935" s="280" t="s">
        <v>90</v>
      </c>
      <c r="CH2935" s="280">
        <v>0</v>
      </c>
      <c r="CI2935" s="280" t="s">
        <v>80</v>
      </c>
      <c r="CJ2935" s="280"/>
      <c r="CK2935" s="280"/>
      <c r="CL2935" s="280"/>
      <c r="CM2935" s="280" t="s">
        <v>73</v>
      </c>
      <c r="CN2935" s="280">
        <v>3</v>
      </c>
    </row>
    <row r="2936" spans="4:92">
      <c r="D2936" s="273" t="s">
        <v>83</v>
      </c>
      <c r="E2936" s="273" t="s">
        <v>63</v>
      </c>
      <c r="F2936" s="273" t="s">
        <v>172</v>
      </c>
      <c r="G2936" s="273" t="s">
        <v>184</v>
      </c>
      <c r="H2936" s="274">
        <v>45139</v>
      </c>
      <c r="I2936" s="273">
        <v>13371</v>
      </c>
      <c r="J2936" s="273">
        <v>13</v>
      </c>
      <c r="K2936" s="273">
        <v>1991</v>
      </c>
      <c r="L2936" s="273" t="s">
        <v>66</v>
      </c>
      <c r="M2936" s="273">
        <v>256.76816000000002</v>
      </c>
      <c r="N2936" s="273" t="s">
        <v>67</v>
      </c>
      <c r="P2936" s="273" t="s">
        <v>92</v>
      </c>
      <c r="Q2936" s="273" t="s">
        <v>69</v>
      </c>
      <c r="R2936" s="273" t="s">
        <v>70</v>
      </c>
      <c r="S2936" s="273" t="s">
        <v>834</v>
      </c>
      <c r="T2936" s="273" t="s">
        <v>835</v>
      </c>
      <c r="U2936" s="273" t="s">
        <v>73</v>
      </c>
      <c r="V2936" s="273" t="s">
        <v>836</v>
      </c>
      <c r="W2936" s="273">
        <v>244993</v>
      </c>
      <c r="X2936" s="273" t="s">
        <v>64</v>
      </c>
      <c r="Y2936" s="273" t="s">
        <v>63</v>
      </c>
      <c r="Z2936" s="273" t="s">
        <v>120</v>
      </c>
      <c r="AA2936" s="273" t="s">
        <v>120</v>
      </c>
      <c r="AB2936" s="274">
        <v>44927</v>
      </c>
      <c r="AC2936" s="273">
        <v>11943</v>
      </c>
      <c r="AD2936" s="273">
        <v>6</v>
      </c>
      <c r="AE2936" s="273">
        <v>1.99</v>
      </c>
      <c r="AF2936" s="273" t="s">
        <v>90</v>
      </c>
      <c r="AG2936" s="273" t="s">
        <v>884</v>
      </c>
      <c r="AH2936" s="273" t="s">
        <v>1905</v>
      </c>
      <c r="AI2936" s="273" t="s">
        <v>123</v>
      </c>
      <c r="AJ2936" s="273" t="s">
        <v>200</v>
      </c>
      <c r="AK2936" s="273">
        <v>161705</v>
      </c>
      <c r="BV2936" s="336" t="s">
        <v>64</v>
      </c>
      <c r="BW2936" s="337" t="s">
        <v>75</v>
      </c>
      <c r="BX2936" s="337" t="s">
        <v>308</v>
      </c>
      <c r="BY2936" s="337" t="s">
        <v>308</v>
      </c>
      <c r="BZ2936" s="337" t="s">
        <v>86</v>
      </c>
      <c r="CA2936" s="337" t="s">
        <v>87</v>
      </c>
      <c r="CB2936" s="337" t="s">
        <v>179</v>
      </c>
      <c r="CC2936" s="337" t="s">
        <v>180</v>
      </c>
      <c r="CD2936" s="338">
        <v>1</v>
      </c>
      <c r="CE2936" s="335">
        <v>44986</v>
      </c>
      <c r="CF2936" s="337"/>
      <c r="CG2936" s="337" t="s">
        <v>181</v>
      </c>
      <c r="CH2936" s="337"/>
      <c r="CI2936" s="337" t="s">
        <v>181</v>
      </c>
      <c r="CJ2936" s="337" t="s">
        <v>1604</v>
      </c>
      <c r="CK2936" s="337"/>
      <c r="CL2936" s="337"/>
      <c r="CM2936" s="337" t="s">
        <v>73</v>
      </c>
      <c r="CN2936" s="337">
        <v>3</v>
      </c>
    </row>
    <row r="2937" spans="4:92">
      <c r="D2937" s="273" t="s">
        <v>83</v>
      </c>
      <c r="E2937" s="273" t="s">
        <v>63</v>
      </c>
      <c r="F2937" s="273" t="s">
        <v>172</v>
      </c>
      <c r="G2937" s="273" t="s">
        <v>184</v>
      </c>
      <c r="H2937" s="274">
        <v>45139</v>
      </c>
      <c r="I2937" s="273">
        <v>13371</v>
      </c>
      <c r="J2937" s="273">
        <v>13</v>
      </c>
      <c r="K2937" s="273">
        <v>6127</v>
      </c>
      <c r="L2937" s="273" t="s">
        <v>66</v>
      </c>
      <c r="M2937" s="273">
        <v>1082.22928</v>
      </c>
      <c r="N2937" s="273" t="s">
        <v>67</v>
      </c>
      <c r="P2937" s="273" t="s">
        <v>1011</v>
      </c>
      <c r="Q2937" s="273" t="s">
        <v>69</v>
      </c>
      <c r="R2937" s="273" t="s">
        <v>70</v>
      </c>
      <c r="S2937" s="273" t="s">
        <v>1041</v>
      </c>
      <c r="T2937" s="273" t="s">
        <v>1042</v>
      </c>
      <c r="U2937" s="273" t="s">
        <v>73</v>
      </c>
      <c r="V2937" s="273" t="s">
        <v>1043</v>
      </c>
      <c r="W2937" s="273">
        <v>245009</v>
      </c>
      <c r="X2937" s="273" t="s">
        <v>64</v>
      </c>
      <c r="Y2937" s="273" t="s">
        <v>63</v>
      </c>
      <c r="Z2937" s="273" t="s">
        <v>120</v>
      </c>
      <c r="AA2937" s="273" t="s">
        <v>120</v>
      </c>
      <c r="AB2937" s="274">
        <v>44927</v>
      </c>
      <c r="AC2937" s="273">
        <v>11943</v>
      </c>
      <c r="AD2937" s="273">
        <v>6</v>
      </c>
      <c r="AE2937" s="273">
        <v>10.807</v>
      </c>
      <c r="AF2937" s="273" t="s">
        <v>90</v>
      </c>
      <c r="AG2937" s="273" t="s">
        <v>798</v>
      </c>
      <c r="AH2937" s="273" t="s">
        <v>1176</v>
      </c>
      <c r="AI2937" s="273" t="s">
        <v>123</v>
      </c>
      <c r="AJ2937" s="273" t="s">
        <v>200</v>
      </c>
      <c r="AK2937" s="273">
        <v>162233</v>
      </c>
      <c r="BV2937" s="279" t="s">
        <v>64</v>
      </c>
      <c r="BW2937" s="280" t="s">
        <v>75</v>
      </c>
      <c r="BX2937" s="280" t="s">
        <v>308</v>
      </c>
      <c r="BY2937" s="280" t="s">
        <v>308</v>
      </c>
      <c r="BZ2937" s="280" t="s">
        <v>86</v>
      </c>
      <c r="CA2937" s="280" t="s">
        <v>87</v>
      </c>
      <c r="CB2937" s="280" t="s">
        <v>179</v>
      </c>
      <c r="CC2937" s="280" t="s">
        <v>180</v>
      </c>
      <c r="CD2937" s="281">
        <v>1</v>
      </c>
      <c r="CE2937" s="277">
        <v>44986</v>
      </c>
      <c r="CF2937" s="280"/>
      <c r="CG2937" s="280" t="s">
        <v>181</v>
      </c>
      <c r="CH2937" s="280"/>
      <c r="CI2937" s="280" t="s">
        <v>181</v>
      </c>
      <c r="CJ2937" s="280" t="s">
        <v>1604</v>
      </c>
      <c r="CK2937" s="280"/>
      <c r="CL2937" s="280"/>
      <c r="CM2937" s="280" t="s">
        <v>73</v>
      </c>
      <c r="CN2937" s="280">
        <v>3</v>
      </c>
    </row>
    <row r="2938" spans="4:92">
      <c r="D2938" s="273" t="s">
        <v>83</v>
      </c>
      <c r="E2938" s="273" t="s">
        <v>63</v>
      </c>
      <c r="F2938" s="273" t="s">
        <v>172</v>
      </c>
      <c r="G2938" s="273" t="s">
        <v>184</v>
      </c>
      <c r="H2938" s="274">
        <v>45139</v>
      </c>
      <c r="I2938" s="273">
        <v>13371</v>
      </c>
      <c r="J2938" s="273">
        <v>13</v>
      </c>
      <c r="K2938" s="273">
        <v>23275</v>
      </c>
      <c r="L2938" s="273" t="s">
        <v>66</v>
      </c>
      <c r="M2938" s="273">
        <v>3278.40128</v>
      </c>
      <c r="N2938" s="273" t="s">
        <v>67</v>
      </c>
      <c r="P2938" s="273" t="s">
        <v>68</v>
      </c>
      <c r="Q2938" s="273" t="s">
        <v>69</v>
      </c>
      <c r="R2938" s="273" t="s">
        <v>70</v>
      </c>
      <c r="S2938" s="273" t="s">
        <v>71</v>
      </c>
      <c r="T2938" s="273" t="s">
        <v>72</v>
      </c>
      <c r="U2938" s="273" t="s">
        <v>73</v>
      </c>
      <c r="V2938" s="273" t="s">
        <v>74</v>
      </c>
      <c r="W2938" s="273">
        <v>245026</v>
      </c>
      <c r="X2938" s="273" t="s">
        <v>64</v>
      </c>
      <c r="Y2938" s="273" t="s">
        <v>63</v>
      </c>
      <c r="Z2938" s="273" t="s">
        <v>120</v>
      </c>
      <c r="AA2938" s="273" t="s">
        <v>120</v>
      </c>
      <c r="AB2938" s="274">
        <v>44958</v>
      </c>
      <c r="AC2938" s="273">
        <v>11825</v>
      </c>
      <c r="AD2938" s="273">
        <v>6</v>
      </c>
      <c r="AK2938" s="273">
        <v>157105</v>
      </c>
      <c r="BV2938" s="336" t="s">
        <v>64</v>
      </c>
      <c r="BW2938" s="337" t="s">
        <v>75</v>
      </c>
      <c r="BX2938" s="337" t="s">
        <v>308</v>
      </c>
      <c r="BY2938" s="337" t="s">
        <v>308</v>
      </c>
      <c r="BZ2938" s="337" t="s">
        <v>167</v>
      </c>
      <c r="CA2938" s="337" t="s">
        <v>168</v>
      </c>
      <c r="CB2938" s="337" t="s">
        <v>319</v>
      </c>
      <c r="CC2938" s="337" t="s">
        <v>320</v>
      </c>
      <c r="CD2938" s="338">
        <v>15</v>
      </c>
      <c r="CE2938" s="335">
        <v>44986</v>
      </c>
      <c r="CF2938" s="337">
        <v>1045</v>
      </c>
      <c r="CG2938" s="337" t="s">
        <v>90</v>
      </c>
      <c r="CH2938" s="337">
        <v>1045</v>
      </c>
      <c r="CI2938" s="337" t="s">
        <v>80</v>
      </c>
      <c r="CJ2938" s="337"/>
      <c r="CK2938" s="337"/>
      <c r="CL2938" s="337"/>
      <c r="CM2938" s="337" t="s">
        <v>73</v>
      </c>
      <c r="CN2938" s="337">
        <v>3</v>
      </c>
    </row>
    <row r="2939" spans="4:92">
      <c r="D2939" s="273" t="s">
        <v>83</v>
      </c>
      <c r="E2939" s="273" t="s">
        <v>63</v>
      </c>
      <c r="F2939" s="273" t="s">
        <v>172</v>
      </c>
      <c r="G2939" s="273" t="s">
        <v>184</v>
      </c>
      <c r="H2939" s="274">
        <v>45139</v>
      </c>
      <c r="I2939" s="273">
        <v>13371</v>
      </c>
      <c r="J2939" s="273">
        <v>13</v>
      </c>
      <c r="K2939" s="273">
        <v>749</v>
      </c>
      <c r="L2939" s="273" t="s">
        <v>66</v>
      </c>
      <c r="M2939" s="273">
        <v>88.2376</v>
      </c>
      <c r="N2939" s="273" t="s">
        <v>67</v>
      </c>
      <c r="P2939" s="273" t="s">
        <v>92</v>
      </c>
      <c r="Q2939" s="273" t="s">
        <v>69</v>
      </c>
      <c r="R2939" s="273" t="s">
        <v>70</v>
      </c>
      <c r="S2939" s="273" t="s">
        <v>93</v>
      </c>
      <c r="T2939" s="273" t="s">
        <v>94</v>
      </c>
      <c r="U2939" s="273" t="s">
        <v>73</v>
      </c>
      <c r="V2939" s="273" t="s">
        <v>95</v>
      </c>
      <c r="W2939" s="273">
        <v>245043</v>
      </c>
      <c r="X2939" s="273" t="s">
        <v>64</v>
      </c>
      <c r="Y2939" s="273" t="s">
        <v>63</v>
      </c>
      <c r="Z2939" s="273" t="s">
        <v>120</v>
      </c>
      <c r="AA2939" s="273" t="s">
        <v>120</v>
      </c>
      <c r="AB2939" s="274">
        <v>44958</v>
      </c>
      <c r="AC2939" s="273">
        <v>11976</v>
      </c>
      <c r="AD2939" s="273">
        <v>6</v>
      </c>
      <c r="AE2939" s="273">
        <v>7.4770000000000003</v>
      </c>
      <c r="AF2939" s="273" t="s">
        <v>90</v>
      </c>
      <c r="AG2939" s="273" t="s">
        <v>882</v>
      </c>
      <c r="AH2939" s="273" t="s">
        <v>1184</v>
      </c>
      <c r="AI2939" s="273" t="s">
        <v>123</v>
      </c>
      <c r="AJ2939" s="273" t="s">
        <v>1185</v>
      </c>
      <c r="AK2939" s="273">
        <v>161913</v>
      </c>
      <c r="BV2939" s="279" t="s">
        <v>64</v>
      </c>
      <c r="BW2939" s="280" t="s">
        <v>75</v>
      </c>
      <c r="BX2939" s="280" t="s">
        <v>308</v>
      </c>
      <c r="BY2939" s="280" t="s">
        <v>308</v>
      </c>
      <c r="BZ2939" s="280" t="s">
        <v>86</v>
      </c>
      <c r="CA2939" s="280" t="s">
        <v>87</v>
      </c>
      <c r="CB2939" s="280" t="s">
        <v>179</v>
      </c>
      <c r="CC2939" s="280" t="s">
        <v>180</v>
      </c>
      <c r="CD2939" s="281">
        <v>1</v>
      </c>
      <c r="CE2939" s="277">
        <v>44986</v>
      </c>
      <c r="CF2939" s="280"/>
      <c r="CG2939" s="280" t="s">
        <v>181</v>
      </c>
      <c r="CH2939" s="280"/>
      <c r="CI2939" s="280" t="s">
        <v>181</v>
      </c>
      <c r="CJ2939" s="280" t="s">
        <v>1604</v>
      </c>
      <c r="CK2939" s="280"/>
      <c r="CL2939" s="280"/>
      <c r="CM2939" s="280" t="s">
        <v>73</v>
      </c>
      <c r="CN2939" s="280">
        <v>3</v>
      </c>
    </row>
    <row r="2940" spans="4:92">
      <c r="D2940" s="273" t="s">
        <v>83</v>
      </c>
      <c r="E2940" s="273" t="s">
        <v>63</v>
      </c>
      <c r="F2940" s="273" t="s">
        <v>172</v>
      </c>
      <c r="G2940" s="273" t="s">
        <v>184</v>
      </c>
      <c r="H2940" s="274">
        <v>45139</v>
      </c>
      <c r="I2940" s="273">
        <v>13371</v>
      </c>
      <c r="J2940" s="273">
        <v>13</v>
      </c>
      <c r="K2940" s="273">
        <v>0</v>
      </c>
      <c r="L2940" s="273" t="s">
        <v>66</v>
      </c>
      <c r="N2940" s="273" t="s">
        <v>107</v>
      </c>
      <c r="W2940" s="273">
        <v>244992</v>
      </c>
      <c r="X2940" s="273" t="s">
        <v>64</v>
      </c>
      <c r="Y2940" s="273" t="s">
        <v>63</v>
      </c>
      <c r="Z2940" s="273" t="s">
        <v>120</v>
      </c>
      <c r="AA2940" s="273" t="s">
        <v>120</v>
      </c>
      <c r="AB2940" s="274">
        <v>44958</v>
      </c>
      <c r="AC2940" s="273">
        <v>11976</v>
      </c>
      <c r="AD2940" s="273">
        <v>6</v>
      </c>
      <c r="AE2940" s="273">
        <v>1.6180000000000001</v>
      </c>
      <c r="AF2940" s="273" t="s">
        <v>90</v>
      </c>
      <c r="AG2940" s="273" t="s">
        <v>819</v>
      </c>
      <c r="AH2940" s="273" t="s">
        <v>1906</v>
      </c>
      <c r="AI2940" s="273" t="s">
        <v>199</v>
      </c>
      <c r="AJ2940" s="273" t="s">
        <v>200</v>
      </c>
      <c r="AK2940" s="273">
        <v>161919</v>
      </c>
      <c r="BV2940" s="336" t="s">
        <v>64</v>
      </c>
      <c r="BW2940" s="337" t="s">
        <v>75</v>
      </c>
      <c r="BX2940" s="337" t="s">
        <v>308</v>
      </c>
      <c r="BY2940" s="337" t="s">
        <v>308</v>
      </c>
      <c r="BZ2940" s="337" t="s">
        <v>86</v>
      </c>
      <c r="CA2940" s="337" t="s">
        <v>87</v>
      </c>
      <c r="CB2940" s="337" t="s">
        <v>179</v>
      </c>
      <c r="CC2940" s="337" t="s">
        <v>180</v>
      </c>
      <c r="CD2940" s="338">
        <v>1</v>
      </c>
      <c r="CE2940" s="335">
        <v>44986</v>
      </c>
      <c r="CF2940" s="337"/>
      <c r="CG2940" s="337" t="s">
        <v>181</v>
      </c>
      <c r="CH2940" s="337"/>
      <c r="CI2940" s="337" t="s">
        <v>181</v>
      </c>
      <c r="CJ2940" s="337" t="s">
        <v>1604</v>
      </c>
      <c r="CK2940" s="337"/>
      <c r="CL2940" s="337"/>
      <c r="CM2940" s="337" t="s">
        <v>73</v>
      </c>
      <c r="CN2940" s="337">
        <v>3</v>
      </c>
    </row>
    <row r="2941" spans="4:92">
      <c r="D2941" s="273" t="s">
        <v>83</v>
      </c>
      <c r="E2941" s="273" t="s">
        <v>63</v>
      </c>
      <c r="F2941" s="273" t="s">
        <v>172</v>
      </c>
      <c r="G2941" s="273" t="s">
        <v>184</v>
      </c>
      <c r="H2941" s="274">
        <v>45139</v>
      </c>
      <c r="I2941" s="273">
        <v>13371</v>
      </c>
      <c r="J2941" s="273">
        <v>13</v>
      </c>
      <c r="K2941" s="273">
        <v>2658</v>
      </c>
      <c r="L2941" s="273" t="s">
        <v>66</v>
      </c>
      <c r="M2941" s="273">
        <v>4927.7606400000004</v>
      </c>
      <c r="N2941" s="273" t="s">
        <v>115</v>
      </c>
      <c r="W2941" s="273">
        <v>244991</v>
      </c>
      <c r="X2941" s="273" t="s">
        <v>64</v>
      </c>
      <c r="Y2941" s="273" t="s">
        <v>63</v>
      </c>
      <c r="Z2941" s="273" t="s">
        <v>120</v>
      </c>
      <c r="AA2941" s="273" t="s">
        <v>120</v>
      </c>
      <c r="AB2941" s="274">
        <v>44958</v>
      </c>
      <c r="AC2941" s="273">
        <v>11976</v>
      </c>
      <c r="AD2941" s="273">
        <v>6</v>
      </c>
      <c r="AE2941" s="273">
        <v>2.0739999999999998</v>
      </c>
      <c r="AF2941" s="273" t="s">
        <v>90</v>
      </c>
      <c r="AG2941" s="273" t="s">
        <v>998</v>
      </c>
      <c r="AH2941" s="273" t="s">
        <v>1869</v>
      </c>
      <c r="AI2941" s="273" t="s">
        <v>123</v>
      </c>
      <c r="AJ2941" s="273" t="s">
        <v>200</v>
      </c>
      <c r="AK2941" s="273">
        <v>161925</v>
      </c>
      <c r="BV2941" s="279" t="s">
        <v>64</v>
      </c>
      <c r="BW2941" s="280" t="s">
        <v>75</v>
      </c>
      <c r="BX2941" s="280" t="s">
        <v>308</v>
      </c>
      <c r="BY2941" s="280" t="s">
        <v>338</v>
      </c>
      <c r="BZ2941" s="280" t="s">
        <v>86</v>
      </c>
      <c r="CA2941" s="280" t="s">
        <v>87</v>
      </c>
      <c r="CB2941" s="280" t="s">
        <v>233</v>
      </c>
      <c r="CC2941" s="280" t="s">
        <v>234</v>
      </c>
      <c r="CD2941" s="281">
        <v>1</v>
      </c>
      <c r="CE2941" s="277">
        <v>45017</v>
      </c>
      <c r="CF2941" s="280"/>
      <c r="CG2941" s="280" t="s">
        <v>181</v>
      </c>
      <c r="CH2941" s="280"/>
      <c r="CI2941" s="280" t="s">
        <v>181</v>
      </c>
      <c r="CJ2941" s="280" t="s">
        <v>1544</v>
      </c>
      <c r="CK2941" s="280"/>
      <c r="CL2941" s="280"/>
      <c r="CM2941" s="280" t="s">
        <v>73</v>
      </c>
      <c r="CN2941" s="280">
        <v>3</v>
      </c>
    </row>
    <row r="2942" spans="4:92">
      <c r="D2942" s="273" t="s">
        <v>83</v>
      </c>
      <c r="E2942" s="273" t="s">
        <v>63</v>
      </c>
      <c r="F2942" s="273" t="s">
        <v>172</v>
      </c>
      <c r="G2942" s="273" t="s">
        <v>184</v>
      </c>
      <c r="H2942" s="274">
        <v>45170</v>
      </c>
      <c r="I2942" s="273">
        <v>13698</v>
      </c>
      <c r="J2942" s="273">
        <v>13</v>
      </c>
      <c r="K2942" s="273">
        <v>663</v>
      </c>
      <c r="L2942" s="273" t="s">
        <v>66</v>
      </c>
      <c r="M2942" s="273">
        <v>85.502560000000003</v>
      </c>
      <c r="N2942" s="273" t="s">
        <v>67</v>
      </c>
      <c r="P2942" s="273" t="s">
        <v>92</v>
      </c>
      <c r="Q2942" s="273" t="s">
        <v>69</v>
      </c>
      <c r="R2942" s="273" t="s">
        <v>70</v>
      </c>
      <c r="S2942" s="273" t="s">
        <v>834</v>
      </c>
      <c r="T2942" s="273" t="s">
        <v>835</v>
      </c>
      <c r="U2942" s="273" t="s">
        <v>73</v>
      </c>
      <c r="V2942" s="273" t="s">
        <v>836</v>
      </c>
      <c r="W2942" s="273">
        <v>246950</v>
      </c>
      <c r="X2942" s="273" t="s">
        <v>64</v>
      </c>
      <c r="Y2942" s="273" t="s">
        <v>63</v>
      </c>
      <c r="Z2942" s="273" t="s">
        <v>120</v>
      </c>
      <c r="AA2942" s="273" t="s">
        <v>120</v>
      </c>
      <c r="AB2942" s="274">
        <v>44958</v>
      </c>
      <c r="AC2942" s="273">
        <v>11976</v>
      </c>
      <c r="AD2942" s="273">
        <v>6</v>
      </c>
      <c r="AE2942" s="273">
        <v>4.54</v>
      </c>
      <c r="AF2942" s="273" t="s">
        <v>90</v>
      </c>
      <c r="AG2942" s="273" t="s">
        <v>1190</v>
      </c>
      <c r="AH2942" s="273" t="s">
        <v>1096</v>
      </c>
      <c r="AI2942" s="273" t="s">
        <v>123</v>
      </c>
      <c r="AJ2942" s="273" t="s">
        <v>200</v>
      </c>
      <c r="AK2942" s="273">
        <v>162009</v>
      </c>
      <c r="BV2942" s="336" t="s">
        <v>64</v>
      </c>
      <c r="BW2942" s="337" t="s">
        <v>75</v>
      </c>
      <c r="BX2942" s="337" t="s">
        <v>308</v>
      </c>
      <c r="BY2942" s="337" t="s">
        <v>338</v>
      </c>
      <c r="BZ2942" s="337" t="s">
        <v>86</v>
      </c>
      <c r="CA2942" s="337" t="s">
        <v>87</v>
      </c>
      <c r="CB2942" s="337" t="s">
        <v>225</v>
      </c>
      <c r="CC2942" s="337" t="s">
        <v>226</v>
      </c>
      <c r="CD2942" s="338">
        <v>5</v>
      </c>
      <c r="CE2942" s="335">
        <v>45017</v>
      </c>
      <c r="CF2942" s="337">
        <v>0</v>
      </c>
      <c r="CG2942" s="337" t="s">
        <v>90</v>
      </c>
      <c r="CH2942" s="337">
        <v>0</v>
      </c>
      <c r="CI2942" s="337" t="s">
        <v>80</v>
      </c>
      <c r="CJ2942" s="337"/>
      <c r="CK2942" s="337"/>
      <c r="CL2942" s="337"/>
      <c r="CM2942" s="337" t="s">
        <v>73</v>
      </c>
      <c r="CN2942" s="337">
        <v>3</v>
      </c>
    </row>
    <row r="2943" spans="4:92">
      <c r="D2943" s="273" t="s">
        <v>83</v>
      </c>
      <c r="E2943" s="273" t="s">
        <v>63</v>
      </c>
      <c r="F2943" s="273" t="s">
        <v>172</v>
      </c>
      <c r="G2943" s="273" t="s">
        <v>184</v>
      </c>
      <c r="H2943" s="274">
        <v>45170</v>
      </c>
      <c r="I2943" s="273">
        <v>13698</v>
      </c>
      <c r="J2943" s="273">
        <v>13</v>
      </c>
      <c r="K2943" s="273">
        <v>5814</v>
      </c>
      <c r="L2943" s="273" t="s">
        <v>66</v>
      </c>
      <c r="M2943" s="273">
        <v>1026.9423999999999</v>
      </c>
      <c r="N2943" s="273" t="s">
        <v>67</v>
      </c>
      <c r="P2943" s="273" t="s">
        <v>1011</v>
      </c>
      <c r="Q2943" s="273" t="s">
        <v>69</v>
      </c>
      <c r="R2943" s="273" t="s">
        <v>70</v>
      </c>
      <c r="S2943" s="273" t="s">
        <v>1041</v>
      </c>
      <c r="T2943" s="273" t="s">
        <v>1042</v>
      </c>
      <c r="U2943" s="273" t="s">
        <v>73</v>
      </c>
      <c r="V2943" s="273" t="s">
        <v>1043</v>
      </c>
      <c r="W2943" s="273">
        <v>246966</v>
      </c>
      <c r="X2943" s="273" t="s">
        <v>64</v>
      </c>
      <c r="Y2943" s="273" t="s">
        <v>63</v>
      </c>
      <c r="Z2943" s="273" t="s">
        <v>120</v>
      </c>
      <c r="AA2943" s="273" t="s">
        <v>120</v>
      </c>
      <c r="AB2943" s="274">
        <v>45231</v>
      </c>
      <c r="AC2943" s="273">
        <v>14387</v>
      </c>
      <c r="AD2943" s="273">
        <v>6</v>
      </c>
      <c r="AE2943" s="273">
        <v>2.46E-2</v>
      </c>
      <c r="AF2943" s="273" t="s">
        <v>90</v>
      </c>
      <c r="AG2943" s="273" t="s">
        <v>983</v>
      </c>
      <c r="AH2943" s="273" t="s">
        <v>1200</v>
      </c>
      <c r="AI2943" s="273" t="s">
        <v>123</v>
      </c>
      <c r="AJ2943" s="273" t="s">
        <v>200</v>
      </c>
      <c r="AK2943" s="273">
        <v>285922</v>
      </c>
      <c r="BV2943" s="279" t="s">
        <v>64</v>
      </c>
      <c r="BW2943" s="280" t="s">
        <v>75</v>
      </c>
      <c r="BX2943" s="280" t="s">
        <v>308</v>
      </c>
      <c r="BY2943" s="280" t="s">
        <v>338</v>
      </c>
      <c r="BZ2943" s="280" t="s">
        <v>86</v>
      </c>
      <c r="CA2943" s="280" t="s">
        <v>87</v>
      </c>
      <c r="CB2943" s="280" t="s">
        <v>225</v>
      </c>
      <c r="CC2943" s="280" t="s">
        <v>226</v>
      </c>
      <c r="CD2943" s="281">
        <v>5</v>
      </c>
      <c r="CE2943" s="277">
        <v>45047</v>
      </c>
      <c r="CF2943" s="280">
        <v>0</v>
      </c>
      <c r="CG2943" s="280" t="s">
        <v>90</v>
      </c>
      <c r="CH2943" s="280">
        <v>0</v>
      </c>
      <c r="CI2943" s="280" t="s">
        <v>80</v>
      </c>
      <c r="CJ2943" s="280"/>
      <c r="CK2943" s="280"/>
      <c r="CL2943" s="280"/>
      <c r="CM2943" s="280" t="s">
        <v>73</v>
      </c>
      <c r="CN2943" s="280">
        <v>3</v>
      </c>
    </row>
    <row r="2944" spans="4:92">
      <c r="D2944" s="273" t="s">
        <v>83</v>
      </c>
      <c r="E2944" s="273" t="s">
        <v>63</v>
      </c>
      <c r="F2944" s="273" t="s">
        <v>172</v>
      </c>
      <c r="G2944" s="273" t="s">
        <v>184</v>
      </c>
      <c r="H2944" s="274">
        <v>45170</v>
      </c>
      <c r="I2944" s="273">
        <v>13698</v>
      </c>
      <c r="J2944" s="273">
        <v>13</v>
      </c>
      <c r="K2944" s="273">
        <v>16334</v>
      </c>
      <c r="L2944" s="273" t="s">
        <v>66</v>
      </c>
      <c r="M2944" s="273">
        <v>2300.7221599999998</v>
      </c>
      <c r="N2944" s="273" t="s">
        <v>67</v>
      </c>
      <c r="P2944" s="273" t="s">
        <v>68</v>
      </c>
      <c r="Q2944" s="273" t="s">
        <v>69</v>
      </c>
      <c r="R2944" s="273" t="s">
        <v>70</v>
      </c>
      <c r="S2944" s="273" t="s">
        <v>71</v>
      </c>
      <c r="T2944" s="273" t="s">
        <v>72</v>
      </c>
      <c r="U2944" s="273" t="s">
        <v>73</v>
      </c>
      <c r="V2944" s="273" t="s">
        <v>74</v>
      </c>
      <c r="W2944" s="273">
        <v>246983</v>
      </c>
      <c r="X2944" s="273" t="s">
        <v>64</v>
      </c>
      <c r="Y2944" s="273" t="s">
        <v>63</v>
      </c>
      <c r="Z2944" s="273" t="s">
        <v>120</v>
      </c>
      <c r="AA2944" s="273" t="s">
        <v>120</v>
      </c>
      <c r="AB2944" s="274">
        <v>45231</v>
      </c>
      <c r="AC2944" s="273">
        <v>14387</v>
      </c>
      <c r="AD2944" s="273">
        <v>6</v>
      </c>
      <c r="AE2944" s="273">
        <v>9.1999999999999998E-2</v>
      </c>
      <c r="AF2944" s="273" t="s">
        <v>90</v>
      </c>
      <c r="AG2944" s="273" t="s">
        <v>1048</v>
      </c>
      <c r="AH2944" s="273" t="s">
        <v>1049</v>
      </c>
      <c r="AI2944" s="273" t="s">
        <v>123</v>
      </c>
      <c r="AJ2944" s="273" t="s">
        <v>200</v>
      </c>
      <c r="AK2944" s="273">
        <v>285928</v>
      </c>
      <c r="BV2944" s="336" t="s">
        <v>64</v>
      </c>
      <c r="BW2944" s="337" t="s">
        <v>75</v>
      </c>
      <c r="BX2944" s="337" t="s">
        <v>308</v>
      </c>
      <c r="BY2944" s="337" t="s">
        <v>338</v>
      </c>
      <c r="BZ2944" s="337" t="s">
        <v>86</v>
      </c>
      <c r="CA2944" s="337" t="s">
        <v>87</v>
      </c>
      <c r="CB2944" s="337" t="s">
        <v>233</v>
      </c>
      <c r="CC2944" s="337" t="s">
        <v>234</v>
      </c>
      <c r="CD2944" s="338">
        <v>1</v>
      </c>
      <c r="CE2944" s="335">
        <v>45047</v>
      </c>
      <c r="CF2944" s="337"/>
      <c r="CG2944" s="337" t="s">
        <v>181</v>
      </c>
      <c r="CH2944" s="337"/>
      <c r="CI2944" s="337" t="s">
        <v>181</v>
      </c>
      <c r="CJ2944" s="337" t="s">
        <v>1837</v>
      </c>
      <c r="CK2944" s="337"/>
      <c r="CL2944" s="337"/>
      <c r="CM2944" s="337" t="s">
        <v>73</v>
      </c>
      <c r="CN2944" s="337">
        <v>3</v>
      </c>
    </row>
    <row r="2945" spans="4:92">
      <c r="D2945" s="273" t="s">
        <v>83</v>
      </c>
      <c r="E2945" s="273" t="s">
        <v>63</v>
      </c>
      <c r="F2945" s="273" t="s">
        <v>172</v>
      </c>
      <c r="G2945" s="273" t="s">
        <v>184</v>
      </c>
      <c r="H2945" s="274">
        <v>45170</v>
      </c>
      <c r="I2945" s="273">
        <v>13698</v>
      </c>
      <c r="J2945" s="273">
        <v>13</v>
      </c>
      <c r="K2945" s="273">
        <v>305</v>
      </c>
      <c r="L2945" s="273" t="s">
        <v>66</v>
      </c>
      <c r="M2945" s="273">
        <v>35.913679999999999</v>
      </c>
      <c r="N2945" s="273" t="s">
        <v>67</v>
      </c>
      <c r="P2945" s="273" t="s">
        <v>92</v>
      </c>
      <c r="Q2945" s="273" t="s">
        <v>69</v>
      </c>
      <c r="R2945" s="273" t="s">
        <v>70</v>
      </c>
      <c r="S2945" s="273" t="s">
        <v>93</v>
      </c>
      <c r="T2945" s="273" t="s">
        <v>94</v>
      </c>
      <c r="U2945" s="273" t="s">
        <v>73</v>
      </c>
      <c r="V2945" s="273" t="s">
        <v>95</v>
      </c>
      <c r="W2945" s="273">
        <v>247000</v>
      </c>
      <c r="X2945" s="273" t="s">
        <v>64</v>
      </c>
      <c r="Y2945" s="273" t="s">
        <v>63</v>
      </c>
      <c r="Z2945" s="273" t="s">
        <v>120</v>
      </c>
      <c r="AA2945" s="273" t="s">
        <v>120</v>
      </c>
      <c r="AB2945" s="274">
        <v>45231</v>
      </c>
      <c r="AC2945" s="273">
        <v>14387</v>
      </c>
      <c r="AD2945" s="273">
        <v>6</v>
      </c>
      <c r="AE2945" s="273">
        <v>0.51200000000000001</v>
      </c>
      <c r="AF2945" s="273" t="s">
        <v>90</v>
      </c>
      <c r="AG2945" s="273" t="s">
        <v>1159</v>
      </c>
      <c r="AH2945" s="273" t="s">
        <v>1160</v>
      </c>
      <c r="AI2945" s="273" t="s">
        <v>123</v>
      </c>
      <c r="AJ2945" s="273" t="s">
        <v>200</v>
      </c>
      <c r="AK2945" s="273">
        <v>285934</v>
      </c>
      <c r="BV2945" s="279" t="s">
        <v>64</v>
      </c>
      <c r="BW2945" s="280" t="s">
        <v>75</v>
      </c>
      <c r="BX2945" s="280" t="s">
        <v>308</v>
      </c>
      <c r="BY2945" s="280" t="s">
        <v>338</v>
      </c>
      <c r="BZ2945" s="280" t="s">
        <v>86</v>
      </c>
      <c r="CA2945" s="280" t="s">
        <v>87</v>
      </c>
      <c r="CB2945" s="280" t="s">
        <v>217</v>
      </c>
      <c r="CC2945" s="280" t="s">
        <v>218</v>
      </c>
      <c r="CD2945" s="281">
        <v>2</v>
      </c>
      <c r="CE2945" s="277">
        <v>45047</v>
      </c>
      <c r="CF2945" s="280"/>
      <c r="CG2945" s="280" t="s">
        <v>181</v>
      </c>
      <c r="CH2945" s="280"/>
      <c r="CI2945" s="280" t="s">
        <v>181</v>
      </c>
      <c r="CJ2945" s="280" t="s">
        <v>1434</v>
      </c>
      <c r="CK2945" s="280"/>
      <c r="CL2945" s="280"/>
      <c r="CM2945" s="280" t="s">
        <v>73</v>
      </c>
      <c r="CN2945" s="280">
        <v>3</v>
      </c>
    </row>
    <row r="2946" spans="4:92">
      <c r="D2946" s="273" t="s">
        <v>83</v>
      </c>
      <c r="E2946" s="273" t="s">
        <v>63</v>
      </c>
      <c r="F2946" s="273" t="s">
        <v>172</v>
      </c>
      <c r="G2946" s="273" t="s">
        <v>184</v>
      </c>
      <c r="H2946" s="274">
        <v>45170</v>
      </c>
      <c r="I2946" s="273">
        <v>13698</v>
      </c>
      <c r="J2946" s="273">
        <v>13</v>
      </c>
      <c r="K2946" s="273">
        <v>0</v>
      </c>
      <c r="L2946" s="273" t="s">
        <v>66</v>
      </c>
      <c r="N2946" s="273" t="s">
        <v>107</v>
      </c>
      <c r="W2946" s="273">
        <v>246949</v>
      </c>
      <c r="X2946" s="273" t="s">
        <v>64</v>
      </c>
      <c r="Y2946" s="273" t="s">
        <v>63</v>
      </c>
      <c r="Z2946" s="273" t="s">
        <v>120</v>
      </c>
      <c r="AA2946" s="273" t="s">
        <v>120</v>
      </c>
      <c r="AB2946" s="274">
        <v>45231</v>
      </c>
      <c r="AC2946" s="273">
        <v>14387</v>
      </c>
      <c r="AD2946" s="273">
        <v>6</v>
      </c>
      <c r="AE2946" s="273">
        <v>1.0129999999999999</v>
      </c>
      <c r="AF2946" s="273" t="s">
        <v>90</v>
      </c>
      <c r="AG2946" s="273" t="s">
        <v>887</v>
      </c>
      <c r="AH2946" s="273" t="s">
        <v>1163</v>
      </c>
      <c r="AI2946" s="273" t="s">
        <v>123</v>
      </c>
      <c r="AJ2946" s="273" t="s">
        <v>200</v>
      </c>
      <c r="AK2946" s="273">
        <v>285940</v>
      </c>
      <c r="BV2946" s="336" t="s">
        <v>64</v>
      </c>
      <c r="BW2946" s="337" t="s">
        <v>75</v>
      </c>
      <c r="BX2946" s="337" t="s">
        <v>308</v>
      </c>
      <c r="BY2946" s="337" t="s">
        <v>338</v>
      </c>
      <c r="BZ2946" s="337" t="s">
        <v>138</v>
      </c>
      <c r="CA2946" s="337" t="s">
        <v>139</v>
      </c>
      <c r="CB2946" s="337" t="s">
        <v>190</v>
      </c>
      <c r="CC2946" s="337" t="s">
        <v>191</v>
      </c>
      <c r="CD2946" s="338">
        <v>8</v>
      </c>
      <c r="CE2946" s="335">
        <v>45047</v>
      </c>
      <c r="CF2946" s="337">
        <v>0</v>
      </c>
      <c r="CG2946" s="337" t="s">
        <v>90</v>
      </c>
      <c r="CH2946" s="337">
        <v>0</v>
      </c>
      <c r="CI2946" s="337" t="s">
        <v>80</v>
      </c>
      <c r="CJ2946" s="337"/>
      <c r="CK2946" s="337"/>
      <c r="CL2946" s="337"/>
      <c r="CM2946" s="337" t="s">
        <v>73</v>
      </c>
      <c r="CN2946" s="337">
        <v>3</v>
      </c>
    </row>
    <row r="2947" spans="4:92">
      <c r="D2947" s="273" t="s">
        <v>83</v>
      </c>
      <c r="E2947" s="273" t="s">
        <v>63</v>
      </c>
      <c r="F2947" s="273" t="s">
        <v>172</v>
      </c>
      <c r="G2947" s="273" t="s">
        <v>184</v>
      </c>
      <c r="H2947" s="274">
        <v>45170</v>
      </c>
      <c r="I2947" s="273">
        <v>13698</v>
      </c>
      <c r="J2947" s="273">
        <v>13</v>
      </c>
      <c r="K2947" s="273">
        <v>3200</v>
      </c>
      <c r="L2947" s="273" t="s">
        <v>66</v>
      </c>
      <c r="M2947" s="273">
        <v>922.78296</v>
      </c>
      <c r="N2947" s="273" t="s">
        <v>115</v>
      </c>
      <c r="W2947" s="273">
        <v>246948</v>
      </c>
      <c r="X2947" s="273" t="s">
        <v>64</v>
      </c>
      <c r="Y2947" s="273" t="s">
        <v>63</v>
      </c>
      <c r="Z2947" s="273" t="s">
        <v>120</v>
      </c>
      <c r="AA2947" s="273" t="s">
        <v>120</v>
      </c>
      <c r="AB2947" s="274">
        <v>45231</v>
      </c>
      <c r="AC2947" s="273">
        <v>14387</v>
      </c>
      <c r="AD2947" s="273">
        <v>6</v>
      </c>
      <c r="AE2947" s="273">
        <v>0.26400000000000001</v>
      </c>
      <c r="AF2947" s="273" t="s">
        <v>90</v>
      </c>
      <c r="AG2947" s="273" t="s">
        <v>884</v>
      </c>
      <c r="AH2947" s="273" t="s">
        <v>1166</v>
      </c>
      <c r="AI2947" s="273" t="s">
        <v>123</v>
      </c>
      <c r="AJ2947" s="273" t="s">
        <v>200</v>
      </c>
      <c r="AK2947" s="273">
        <v>285946</v>
      </c>
      <c r="BV2947" s="279" t="s">
        <v>64</v>
      </c>
      <c r="BW2947" s="280" t="s">
        <v>75</v>
      </c>
      <c r="BX2947" s="280" t="s">
        <v>308</v>
      </c>
      <c r="BY2947" s="280" t="s">
        <v>338</v>
      </c>
      <c r="BZ2947" s="280" t="s">
        <v>167</v>
      </c>
      <c r="CA2947" s="280" t="s">
        <v>168</v>
      </c>
      <c r="CB2947" s="280" t="s">
        <v>319</v>
      </c>
      <c r="CC2947" s="280" t="s">
        <v>320</v>
      </c>
      <c r="CD2947" s="281">
        <v>15</v>
      </c>
      <c r="CE2947" s="277">
        <v>45047</v>
      </c>
      <c r="CF2947" s="280">
        <v>0</v>
      </c>
      <c r="CG2947" s="280" t="s">
        <v>90</v>
      </c>
      <c r="CH2947" s="280">
        <v>0</v>
      </c>
      <c r="CI2947" s="280" t="s">
        <v>80</v>
      </c>
      <c r="CJ2947" s="280"/>
      <c r="CK2947" s="280"/>
      <c r="CL2947" s="280"/>
      <c r="CM2947" s="280" t="s">
        <v>73</v>
      </c>
      <c r="CN2947" s="280">
        <v>3</v>
      </c>
    </row>
    <row r="2948" spans="4:92">
      <c r="D2948" s="273" t="s">
        <v>83</v>
      </c>
      <c r="E2948" s="273" t="s">
        <v>63</v>
      </c>
      <c r="F2948" s="273" t="s">
        <v>228</v>
      </c>
      <c r="G2948" s="273" t="s">
        <v>244</v>
      </c>
      <c r="H2948" s="274">
        <v>44986</v>
      </c>
      <c r="I2948" s="273">
        <v>11461</v>
      </c>
      <c r="J2948" s="273">
        <v>20</v>
      </c>
      <c r="K2948" s="273">
        <v>27504</v>
      </c>
      <c r="L2948" s="273" t="s">
        <v>66</v>
      </c>
      <c r="M2948" s="273">
        <v>3874.0539199999998</v>
      </c>
      <c r="N2948" s="273" t="s">
        <v>67</v>
      </c>
      <c r="P2948" s="273" t="s">
        <v>68</v>
      </c>
      <c r="Q2948" s="273" t="s">
        <v>69</v>
      </c>
      <c r="R2948" s="273" t="s">
        <v>70</v>
      </c>
      <c r="S2948" s="273" t="s">
        <v>71</v>
      </c>
      <c r="T2948" s="273" t="s">
        <v>72</v>
      </c>
      <c r="U2948" s="273" t="s">
        <v>73</v>
      </c>
      <c r="V2948" s="273" t="s">
        <v>74</v>
      </c>
      <c r="W2948" s="273">
        <v>168101</v>
      </c>
      <c r="X2948" s="273" t="s">
        <v>64</v>
      </c>
      <c r="Y2948" s="273" t="s">
        <v>63</v>
      </c>
      <c r="Z2948" s="273" t="s">
        <v>120</v>
      </c>
      <c r="AA2948" s="273" t="s">
        <v>120</v>
      </c>
      <c r="AB2948" s="274">
        <v>45231</v>
      </c>
      <c r="AC2948" s="273">
        <v>14387</v>
      </c>
      <c r="AD2948" s="273">
        <v>6</v>
      </c>
      <c r="AE2948" s="273">
        <v>0.46800000000000003</v>
      </c>
      <c r="AF2948" s="273" t="s">
        <v>90</v>
      </c>
      <c r="AG2948" s="273" t="s">
        <v>884</v>
      </c>
      <c r="AH2948" s="273" t="s">
        <v>1169</v>
      </c>
      <c r="AI2948" s="273" t="s">
        <v>123</v>
      </c>
      <c r="AJ2948" s="273" t="s">
        <v>200</v>
      </c>
      <c r="AK2948" s="273">
        <v>285952</v>
      </c>
      <c r="BV2948" s="336" t="s">
        <v>64</v>
      </c>
      <c r="BW2948" s="337" t="s">
        <v>75</v>
      </c>
      <c r="BX2948" s="337" t="s">
        <v>308</v>
      </c>
      <c r="BY2948" s="337" t="s">
        <v>338</v>
      </c>
      <c r="BZ2948" s="337" t="s">
        <v>86</v>
      </c>
      <c r="CA2948" s="337" t="s">
        <v>87</v>
      </c>
      <c r="CB2948" s="337" t="s">
        <v>179</v>
      </c>
      <c r="CC2948" s="337" t="s">
        <v>180</v>
      </c>
      <c r="CD2948" s="338">
        <v>1</v>
      </c>
      <c r="CE2948" s="335">
        <v>45047</v>
      </c>
      <c r="CF2948" s="337"/>
      <c r="CG2948" s="337" t="s">
        <v>181</v>
      </c>
      <c r="CH2948" s="337"/>
      <c r="CI2948" s="337" t="s">
        <v>181</v>
      </c>
      <c r="CJ2948" s="337" t="s">
        <v>1865</v>
      </c>
      <c r="CK2948" s="337"/>
      <c r="CL2948" s="337"/>
      <c r="CM2948" s="337" t="s">
        <v>73</v>
      </c>
      <c r="CN2948" s="337">
        <v>3</v>
      </c>
    </row>
    <row r="2949" spans="4:92">
      <c r="D2949" s="273" t="s">
        <v>83</v>
      </c>
      <c r="E2949" s="273" t="s">
        <v>63</v>
      </c>
      <c r="F2949" s="273" t="s">
        <v>228</v>
      </c>
      <c r="G2949" s="273" t="s">
        <v>244</v>
      </c>
      <c r="H2949" s="274">
        <v>44986</v>
      </c>
      <c r="I2949" s="273">
        <v>11461</v>
      </c>
      <c r="J2949" s="273">
        <v>20</v>
      </c>
      <c r="K2949" s="273">
        <v>0</v>
      </c>
      <c r="L2949" s="273" t="s">
        <v>66</v>
      </c>
      <c r="N2949" s="273" t="s">
        <v>107</v>
      </c>
      <c r="W2949" s="273">
        <v>168050</v>
      </c>
      <c r="X2949" s="273" t="s">
        <v>64</v>
      </c>
      <c r="Y2949" s="273" t="s">
        <v>63</v>
      </c>
      <c r="Z2949" s="273" t="s">
        <v>120</v>
      </c>
      <c r="AA2949" s="273" t="s">
        <v>120</v>
      </c>
      <c r="AB2949" s="274">
        <v>45231</v>
      </c>
      <c r="AC2949" s="273">
        <v>14387</v>
      </c>
      <c r="AD2949" s="273">
        <v>6</v>
      </c>
      <c r="AE2949" s="273">
        <v>0.77600000000000002</v>
      </c>
      <c r="AF2949" s="273" t="s">
        <v>90</v>
      </c>
      <c r="AG2949" s="273" t="s">
        <v>884</v>
      </c>
      <c r="AH2949" s="273" t="s">
        <v>1172</v>
      </c>
      <c r="AI2949" s="273" t="s">
        <v>123</v>
      </c>
      <c r="AJ2949" s="273" t="s">
        <v>200</v>
      </c>
      <c r="AK2949" s="273">
        <v>285958</v>
      </c>
      <c r="BV2949" s="279" t="s">
        <v>64</v>
      </c>
      <c r="BW2949" s="280" t="s">
        <v>75</v>
      </c>
      <c r="BX2949" s="280" t="s">
        <v>308</v>
      </c>
      <c r="BY2949" s="280" t="s">
        <v>338</v>
      </c>
      <c r="BZ2949" s="280" t="s">
        <v>204</v>
      </c>
      <c r="CA2949" s="280" t="s">
        <v>205</v>
      </c>
      <c r="CB2949" s="280" t="s">
        <v>206</v>
      </c>
      <c r="CC2949" s="280" t="s">
        <v>207</v>
      </c>
      <c r="CD2949" s="281">
        <v>0</v>
      </c>
      <c r="CE2949" s="277">
        <v>45047</v>
      </c>
      <c r="CF2949" s="280"/>
      <c r="CG2949" s="280" t="s">
        <v>181</v>
      </c>
      <c r="CH2949" s="280"/>
      <c r="CI2949" s="280" t="s">
        <v>208</v>
      </c>
      <c r="CJ2949" s="280" t="s">
        <v>209</v>
      </c>
      <c r="CK2949" s="280"/>
      <c r="CL2949" s="280"/>
      <c r="CM2949" s="280" t="s">
        <v>73</v>
      </c>
      <c r="CN2949" s="280">
        <v>3</v>
      </c>
    </row>
    <row r="2950" spans="4:92">
      <c r="D2950" s="273" t="s">
        <v>83</v>
      </c>
      <c r="E2950" s="273" t="s">
        <v>63</v>
      </c>
      <c r="F2950" s="273" t="s">
        <v>228</v>
      </c>
      <c r="G2950" s="273" t="s">
        <v>244</v>
      </c>
      <c r="H2950" s="274">
        <v>44986</v>
      </c>
      <c r="I2950" s="273">
        <v>11461</v>
      </c>
      <c r="J2950" s="273">
        <v>20</v>
      </c>
      <c r="K2950" s="273">
        <v>0</v>
      </c>
      <c r="L2950" s="273" t="s">
        <v>66</v>
      </c>
      <c r="M2950" s="273">
        <v>5090.6257599999999</v>
      </c>
      <c r="N2950" s="273" t="s">
        <v>115</v>
      </c>
      <c r="W2950" s="273">
        <v>168049</v>
      </c>
      <c r="X2950" s="273" t="s">
        <v>64</v>
      </c>
      <c r="Y2950" s="273" t="s">
        <v>63</v>
      </c>
      <c r="Z2950" s="273" t="s">
        <v>120</v>
      </c>
      <c r="AA2950" s="273" t="s">
        <v>120</v>
      </c>
      <c r="AB2950" s="274">
        <v>45231</v>
      </c>
      <c r="AC2950" s="273">
        <v>14387</v>
      </c>
      <c r="AD2950" s="273">
        <v>6</v>
      </c>
      <c r="AE2950" s="273">
        <v>11.43</v>
      </c>
      <c r="AF2950" s="273" t="s">
        <v>90</v>
      </c>
      <c r="AG2950" s="273" t="s">
        <v>798</v>
      </c>
      <c r="AH2950" s="273" t="s">
        <v>1176</v>
      </c>
      <c r="AI2950" s="273" t="s">
        <v>123</v>
      </c>
      <c r="AJ2950" s="273" t="s">
        <v>200</v>
      </c>
      <c r="AK2950" s="273">
        <v>285969</v>
      </c>
      <c r="BV2950" s="336" t="s">
        <v>64</v>
      </c>
      <c r="BW2950" s="337" t="s">
        <v>75</v>
      </c>
      <c r="BX2950" s="337" t="s">
        <v>308</v>
      </c>
      <c r="BY2950" s="337" t="s">
        <v>338</v>
      </c>
      <c r="BZ2950" s="337" t="s">
        <v>167</v>
      </c>
      <c r="CA2950" s="337" t="s">
        <v>168</v>
      </c>
      <c r="CB2950" s="337" t="s">
        <v>313</v>
      </c>
      <c r="CC2950" s="337" t="s">
        <v>314</v>
      </c>
      <c r="CD2950" s="338">
        <v>14</v>
      </c>
      <c r="CE2950" s="335">
        <v>45047</v>
      </c>
      <c r="CF2950" s="337">
        <v>0</v>
      </c>
      <c r="CG2950" s="337" t="s">
        <v>90</v>
      </c>
      <c r="CH2950" s="337">
        <v>0</v>
      </c>
      <c r="CI2950" s="337" t="s">
        <v>80</v>
      </c>
      <c r="CJ2950" s="337"/>
      <c r="CK2950" s="337"/>
      <c r="CL2950" s="337"/>
      <c r="CM2950" s="337" t="s">
        <v>73</v>
      </c>
      <c r="CN2950" s="337">
        <v>3</v>
      </c>
    </row>
    <row r="2951" spans="4:92">
      <c r="D2951" s="273" t="s">
        <v>83</v>
      </c>
      <c r="E2951" s="273" t="s">
        <v>63</v>
      </c>
      <c r="F2951" s="273" t="s">
        <v>228</v>
      </c>
      <c r="G2951" s="273" t="s">
        <v>244</v>
      </c>
      <c r="H2951" s="274">
        <v>45017</v>
      </c>
      <c r="I2951" s="273">
        <v>11623</v>
      </c>
      <c r="J2951" s="273">
        <v>20</v>
      </c>
      <c r="K2951" s="273">
        <v>55336</v>
      </c>
      <c r="L2951" s="273" t="s">
        <v>66</v>
      </c>
      <c r="M2951" s="273">
        <v>0</v>
      </c>
      <c r="N2951" s="273" t="s">
        <v>1010</v>
      </c>
      <c r="O2951" s="273">
        <v>0</v>
      </c>
      <c r="P2951" s="273" t="s">
        <v>1011</v>
      </c>
      <c r="Q2951" s="273" t="s">
        <v>69</v>
      </c>
      <c r="R2951" s="273" t="s">
        <v>1013</v>
      </c>
      <c r="S2951" s="273" t="s">
        <v>1860</v>
      </c>
      <c r="U2951" s="273" t="s">
        <v>73</v>
      </c>
      <c r="V2951" s="273" t="s">
        <v>1861</v>
      </c>
      <c r="W2951" s="273">
        <v>194390</v>
      </c>
      <c r="X2951" s="273" t="s">
        <v>64</v>
      </c>
      <c r="Y2951" s="273" t="s">
        <v>63</v>
      </c>
      <c r="Z2951" s="273" t="s">
        <v>120</v>
      </c>
      <c r="AA2951" s="273" t="s">
        <v>120</v>
      </c>
      <c r="AB2951" s="274">
        <v>45231</v>
      </c>
      <c r="AC2951" s="273">
        <v>14387</v>
      </c>
      <c r="AD2951" s="273">
        <v>6</v>
      </c>
      <c r="AE2951" s="273">
        <v>3.62</v>
      </c>
      <c r="AF2951" s="273" t="s">
        <v>90</v>
      </c>
      <c r="AG2951" s="273" t="s">
        <v>884</v>
      </c>
      <c r="AH2951" s="273" t="s">
        <v>1179</v>
      </c>
      <c r="AI2951" s="273" t="s">
        <v>123</v>
      </c>
      <c r="AJ2951" s="273" t="s">
        <v>200</v>
      </c>
      <c r="AK2951" s="273">
        <v>285975</v>
      </c>
      <c r="BV2951" s="279" t="s">
        <v>64</v>
      </c>
      <c r="BW2951" s="280" t="s">
        <v>75</v>
      </c>
      <c r="BX2951" s="280" t="s">
        <v>79</v>
      </c>
      <c r="BY2951" s="280" t="s">
        <v>79</v>
      </c>
      <c r="BZ2951" s="280" t="s">
        <v>86</v>
      </c>
      <c r="CA2951" s="280" t="s">
        <v>87</v>
      </c>
      <c r="CB2951" s="280" t="s">
        <v>225</v>
      </c>
      <c r="CC2951" s="280" t="s">
        <v>226</v>
      </c>
      <c r="CD2951" s="281">
        <v>5</v>
      </c>
      <c r="CE2951" s="277">
        <v>44958</v>
      </c>
      <c r="CF2951" s="280">
        <v>0</v>
      </c>
      <c r="CG2951" s="280" t="s">
        <v>90</v>
      </c>
      <c r="CH2951" s="280">
        <v>0</v>
      </c>
      <c r="CI2951" s="280" t="s">
        <v>80</v>
      </c>
      <c r="CJ2951" s="280"/>
      <c r="CK2951" s="280"/>
      <c r="CL2951" s="280"/>
      <c r="CM2951" s="280" t="s">
        <v>73</v>
      </c>
      <c r="CN2951" s="280">
        <v>3</v>
      </c>
    </row>
    <row r="2952" spans="4:92">
      <c r="D2952" s="273" t="s">
        <v>83</v>
      </c>
      <c r="E2952" s="273" t="s">
        <v>63</v>
      </c>
      <c r="F2952" s="273" t="s">
        <v>228</v>
      </c>
      <c r="G2952" s="273" t="s">
        <v>244</v>
      </c>
      <c r="H2952" s="274">
        <v>45017</v>
      </c>
      <c r="I2952" s="273">
        <v>11623</v>
      </c>
      <c r="J2952" s="273">
        <v>20</v>
      </c>
      <c r="K2952" s="273">
        <v>61074</v>
      </c>
      <c r="L2952" s="273" t="s">
        <v>66</v>
      </c>
      <c r="M2952" s="273">
        <v>10787.51872</v>
      </c>
      <c r="N2952" s="273" t="s">
        <v>67</v>
      </c>
      <c r="P2952" s="273" t="s">
        <v>1011</v>
      </c>
      <c r="Q2952" s="273" t="s">
        <v>69</v>
      </c>
      <c r="R2952" s="273" t="s">
        <v>70</v>
      </c>
      <c r="S2952" s="273" t="s">
        <v>1041</v>
      </c>
      <c r="T2952" s="273" t="s">
        <v>1042</v>
      </c>
      <c r="U2952" s="273" t="s">
        <v>73</v>
      </c>
      <c r="V2952" s="273" t="s">
        <v>1043</v>
      </c>
      <c r="W2952" s="273">
        <v>194406</v>
      </c>
      <c r="X2952" s="273" t="s">
        <v>64</v>
      </c>
      <c r="Y2952" s="273" t="s">
        <v>63</v>
      </c>
      <c r="Z2952" s="273" t="s">
        <v>120</v>
      </c>
      <c r="AA2952" s="273" t="s">
        <v>120</v>
      </c>
      <c r="AB2952" s="274">
        <v>45231</v>
      </c>
      <c r="AC2952" s="273">
        <v>14387</v>
      </c>
      <c r="AD2952" s="273">
        <v>6</v>
      </c>
      <c r="AE2952" s="273">
        <v>3.0550000000000002</v>
      </c>
      <c r="AF2952" s="273" t="s">
        <v>90</v>
      </c>
      <c r="AG2952" s="273" t="s">
        <v>998</v>
      </c>
      <c r="AH2952" s="273" t="s">
        <v>1475</v>
      </c>
      <c r="AI2952" s="273" t="s">
        <v>123</v>
      </c>
      <c r="AJ2952" s="273" t="s">
        <v>200</v>
      </c>
      <c r="AK2952" s="273">
        <v>285981</v>
      </c>
      <c r="BV2952" s="336" t="s">
        <v>64</v>
      </c>
      <c r="BW2952" s="337" t="s">
        <v>75</v>
      </c>
      <c r="BX2952" s="337" t="s">
        <v>79</v>
      </c>
      <c r="BY2952" s="337" t="s">
        <v>79</v>
      </c>
      <c r="BZ2952" s="337" t="s">
        <v>86</v>
      </c>
      <c r="CA2952" s="337" t="s">
        <v>87</v>
      </c>
      <c r="CB2952" s="337" t="s">
        <v>225</v>
      </c>
      <c r="CC2952" s="337" t="s">
        <v>226</v>
      </c>
      <c r="CD2952" s="338">
        <v>5</v>
      </c>
      <c r="CE2952" s="335">
        <v>44958</v>
      </c>
      <c r="CF2952" s="337">
        <v>0</v>
      </c>
      <c r="CG2952" s="337" t="s">
        <v>90</v>
      </c>
      <c r="CH2952" s="337">
        <v>0</v>
      </c>
      <c r="CI2952" s="337" t="s">
        <v>80</v>
      </c>
      <c r="CJ2952" s="337"/>
      <c r="CK2952" s="337"/>
      <c r="CL2952" s="337"/>
      <c r="CM2952" s="337" t="s">
        <v>73</v>
      </c>
      <c r="CN2952" s="337">
        <v>3</v>
      </c>
    </row>
    <row r="2953" spans="4:92">
      <c r="D2953" s="273" t="s">
        <v>83</v>
      </c>
      <c r="E2953" s="273" t="s">
        <v>63</v>
      </c>
      <c r="F2953" s="273" t="s">
        <v>228</v>
      </c>
      <c r="G2953" s="273" t="s">
        <v>244</v>
      </c>
      <c r="H2953" s="274">
        <v>45017</v>
      </c>
      <c r="I2953" s="273">
        <v>11623</v>
      </c>
      <c r="J2953" s="273">
        <v>20</v>
      </c>
      <c r="K2953" s="273">
        <v>32703</v>
      </c>
      <c r="L2953" s="273" t="s">
        <v>66</v>
      </c>
      <c r="M2953" s="273">
        <v>3852.7596800000001</v>
      </c>
      <c r="N2953" s="273" t="s">
        <v>67</v>
      </c>
      <c r="P2953" s="273" t="s">
        <v>92</v>
      </c>
      <c r="Q2953" s="273" t="s">
        <v>69</v>
      </c>
      <c r="R2953" s="273" t="s">
        <v>70</v>
      </c>
      <c r="S2953" s="273" t="s">
        <v>93</v>
      </c>
      <c r="T2953" s="273" t="s">
        <v>94</v>
      </c>
      <c r="U2953" s="273" t="s">
        <v>73</v>
      </c>
      <c r="V2953" s="273" t="s">
        <v>95</v>
      </c>
      <c r="W2953" s="273">
        <v>194423</v>
      </c>
      <c r="X2953" s="273" t="s">
        <v>64</v>
      </c>
      <c r="Y2953" s="273" t="s">
        <v>63</v>
      </c>
      <c r="Z2953" s="273" t="s">
        <v>120</v>
      </c>
      <c r="AA2953" s="273" t="s">
        <v>120</v>
      </c>
      <c r="AB2953" s="274">
        <v>45231</v>
      </c>
      <c r="AC2953" s="273">
        <v>14387</v>
      </c>
      <c r="AD2953" s="273">
        <v>6</v>
      </c>
      <c r="AE2953" s="273">
        <v>0.66700000000000004</v>
      </c>
      <c r="AF2953" s="273" t="s">
        <v>90</v>
      </c>
      <c r="AG2953" s="273" t="s">
        <v>1015</v>
      </c>
      <c r="AH2953" s="273" t="s">
        <v>1476</v>
      </c>
      <c r="AI2953" s="273" t="s">
        <v>123</v>
      </c>
      <c r="AJ2953" s="273" t="s">
        <v>200</v>
      </c>
      <c r="AK2953" s="273">
        <v>285987</v>
      </c>
      <c r="BV2953" s="279" t="s">
        <v>64</v>
      </c>
      <c r="BW2953" s="280" t="s">
        <v>75</v>
      </c>
      <c r="BX2953" s="280" t="s">
        <v>79</v>
      </c>
      <c r="BY2953" s="280" t="s">
        <v>79</v>
      </c>
      <c r="BZ2953" s="280" t="s">
        <v>86</v>
      </c>
      <c r="CA2953" s="280" t="s">
        <v>87</v>
      </c>
      <c r="CB2953" s="280" t="s">
        <v>225</v>
      </c>
      <c r="CC2953" s="280" t="s">
        <v>226</v>
      </c>
      <c r="CD2953" s="281">
        <v>5</v>
      </c>
      <c r="CE2953" s="277">
        <v>44958</v>
      </c>
      <c r="CF2953" s="280">
        <v>0</v>
      </c>
      <c r="CG2953" s="280" t="s">
        <v>90</v>
      </c>
      <c r="CH2953" s="280">
        <v>0</v>
      </c>
      <c r="CI2953" s="280" t="s">
        <v>80</v>
      </c>
      <c r="CJ2953" s="280"/>
      <c r="CK2953" s="280"/>
      <c r="CL2953" s="280"/>
      <c r="CM2953" s="280" t="s">
        <v>73</v>
      </c>
      <c r="CN2953" s="280">
        <v>3</v>
      </c>
    </row>
    <row r="2954" spans="4:92">
      <c r="D2954" s="273" t="s">
        <v>83</v>
      </c>
      <c r="E2954" s="273" t="s">
        <v>63</v>
      </c>
      <c r="F2954" s="273" t="s">
        <v>228</v>
      </c>
      <c r="G2954" s="273" t="s">
        <v>244</v>
      </c>
      <c r="H2954" s="274">
        <v>45017</v>
      </c>
      <c r="I2954" s="273">
        <v>11623</v>
      </c>
      <c r="J2954" s="273">
        <v>20</v>
      </c>
      <c r="K2954" s="273">
        <v>0</v>
      </c>
      <c r="L2954" s="273" t="s">
        <v>66</v>
      </c>
      <c r="M2954" s="273">
        <v>0</v>
      </c>
      <c r="N2954" s="273" t="s">
        <v>67</v>
      </c>
      <c r="P2954" s="273" t="s">
        <v>68</v>
      </c>
      <c r="Q2954" s="273" t="s">
        <v>69</v>
      </c>
      <c r="R2954" s="273" t="s">
        <v>70</v>
      </c>
      <c r="S2954" s="273" t="s">
        <v>71</v>
      </c>
      <c r="T2954" s="273" t="s">
        <v>72</v>
      </c>
      <c r="U2954" s="273" t="s">
        <v>73</v>
      </c>
      <c r="V2954" s="273" t="s">
        <v>74</v>
      </c>
      <c r="W2954" s="273">
        <v>194440</v>
      </c>
      <c r="X2954" s="273" t="s">
        <v>64</v>
      </c>
      <c r="Y2954" s="273" t="s">
        <v>63</v>
      </c>
      <c r="Z2954" s="273" t="s">
        <v>120</v>
      </c>
      <c r="AA2954" s="273" t="s">
        <v>120</v>
      </c>
      <c r="AB2954" s="274">
        <v>45231</v>
      </c>
      <c r="AC2954" s="273">
        <v>14387</v>
      </c>
      <c r="AD2954" s="273">
        <v>6</v>
      </c>
      <c r="AE2954" s="273">
        <v>0.65</v>
      </c>
      <c r="AF2954" s="273" t="s">
        <v>90</v>
      </c>
      <c r="AG2954" s="273" t="s">
        <v>1198</v>
      </c>
      <c r="AH2954" s="273" t="s">
        <v>1199</v>
      </c>
      <c r="AI2954" s="273" t="s">
        <v>123</v>
      </c>
      <c r="AJ2954" s="273" t="s">
        <v>200</v>
      </c>
      <c r="AK2954" s="273">
        <v>285993</v>
      </c>
      <c r="BV2954" s="336" t="s">
        <v>64</v>
      </c>
      <c r="BW2954" s="337" t="s">
        <v>75</v>
      </c>
      <c r="BX2954" s="337" t="s">
        <v>79</v>
      </c>
      <c r="BY2954" s="337" t="s">
        <v>79</v>
      </c>
      <c r="BZ2954" s="337" t="s">
        <v>86</v>
      </c>
      <c r="CA2954" s="337" t="s">
        <v>87</v>
      </c>
      <c r="CB2954" s="337" t="s">
        <v>225</v>
      </c>
      <c r="CC2954" s="337" t="s">
        <v>226</v>
      </c>
      <c r="CD2954" s="338">
        <v>5</v>
      </c>
      <c r="CE2954" s="335">
        <v>44958</v>
      </c>
      <c r="CF2954" s="337">
        <v>2740</v>
      </c>
      <c r="CG2954" s="337" t="s">
        <v>90</v>
      </c>
      <c r="CH2954" s="337">
        <v>2740</v>
      </c>
      <c r="CI2954" s="337" t="s">
        <v>80</v>
      </c>
      <c r="CJ2954" s="337"/>
      <c r="CK2954" s="337"/>
      <c r="CL2954" s="337"/>
      <c r="CM2954" s="337" t="s">
        <v>73</v>
      </c>
      <c r="CN2954" s="337">
        <v>3</v>
      </c>
    </row>
    <row r="2955" spans="4:92">
      <c r="D2955" s="273" t="s">
        <v>83</v>
      </c>
      <c r="E2955" s="273" t="s">
        <v>63</v>
      </c>
      <c r="F2955" s="273" t="s">
        <v>228</v>
      </c>
      <c r="G2955" s="273" t="s">
        <v>244</v>
      </c>
      <c r="H2955" s="274">
        <v>45017</v>
      </c>
      <c r="I2955" s="273">
        <v>11623</v>
      </c>
      <c r="J2955" s="273">
        <v>20</v>
      </c>
      <c r="K2955" s="273">
        <v>0</v>
      </c>
      <c r="L2955" s="273" t="s">
        <v>66</v>
      </c>
      <c r="N2955" s="273" t="s">
        <v>107</v>
      </c>
      <c r="W2955" s="273">
        <v>194389</v>
      </c>
      <c r="X2955" s="273" t="s">
        <v>64</v>
      </c>
      <c r="Y2955" s="273" t="s">
        <v>63</v>
      </c>
      <c r="Z2955" s="273" t="s">
        <v>120</v>
      </c>
      <c r="AA2955" s="273" t="s">
        <v>120</v>
      </c>
      <c r="AB2955" s="274">
        <v>45231</v>
      </c>
      <c r="AC2955" s="273">
        <v>14387</v>
      </c>
      <c r="AD2955" s="273">
        <v>6</v>
      </c>
      <c r="AE2955" s="273">
        <v>0.13600000000000001</v>
      </c>
      <c r="AF2955" s="273" t="s">
        <v>90</v>
      </c>
      <c r="AG2955" s="273" t="s">
        <v>1358</v>
      </c>
      <c r="AH2955" s="273" t="s">
        <v>489</v>
      </c>
      <c r="AI2955" s="273" t="s">
        <v>123</v>
      </c>
      <c r="AJ2955" s="273" t="s">
        <v>200</v>
      </c>
      <c r="AK2955" s="273">
        <v>287770</v>
      </c>
      <c r="BV2955" s="279" t="s">
        <v>64</v>
      </c>
      <c r="BW2955" s="280" t="s">
        <v>75</v>
      </c>
      <c r="BX2955" s="280" t="s">
        <v>79</v>
      </c>
      <c r="BY2955" s="280" t="s">
        <v>79</v>
      </c>
      <c r="BZ2955" s="280" t="s">
        <v>86</v>
      </c>
      <c r="CA2955" s="280" t="s">
        <v>87</v>
      </c>
      <c r="CB2955" s="280" t="s">
        <v>225</v>
      </c>
      <c r="CC2955" s="280" t="s">
        <v>226</v>
      </c>
      <c r="CD2955" s="281">
        <v>5</v>
      </c>
      <c r="CE2955" s="277">
        <v>44958</v>
      </c>
      <c r="CF2955" s="280">
        <v>0</v>
      </c>
      <c r="CG2955" s="280" t="s">
        <v>90</v>
      </c>
      <c r="CH2955" s="280">
        <v>0</v>
      </c>
      <c r="CI2955" s="280" t="s">
        <v>80</v>
      </c>
      <c r="CJ2955" s="280"/>
      <c r="CK2955" s="280"/>
      <c r="CL2955" s="280"/>
      <c r="CM2955" s="280" t="s">
        <v>73</v>
      </c>
      <c r="CN2955" s="280">
        <v>3</v>
      </c>
    </row>
    <row r="2956" spans="4:92">
      <c r="D2956" s="273" t="s">
        <v>83</v>
      </c>
      <c r="E2956" s="273" t="s">
        <v>63</v>
      </c>
      <c r="F2956" s="273" t="s">
        <v>228</v>
      </c>
      <c r="G2956" s="273" t="s">
        <v>244</v>
      </c>
      <c r="H2956" s="274">
        <v>45017</v>
      </c>
      <c r="I2956" s="273">
        <v>11623</v>
      </c>
      <c r="J2956" s="273">
        <v>20</v>
      </c>
      <c r="K2956" s="273">
        <v>36468</v>
      </c>
      <c r="L2956" s="273" t="s">
        <v>66</v>
      </c>
      <c r="M2956" s="273">
        <v>12448.04616</v>
      </c>
      <c r="N2956" s="273" t="s">
        <v>115</v>
      </c>
      <c r="W2956" s="273">
        <v>194388</v>
      </c>
      <c r="X2956" s="273" t="s">
        <v>64</v>
      </c>
      <c r="Y2956" s="273" t="s">
        <v>63</v>
      </c>
      <c r="Z2956" s="273" t="s">
        <v>120</v>
      </c>
      <c r="AA2956" s="273" t="s">
        <v>120</v>
      </c>
      <c r="AB2956" s="274">
        <v>45231</v>
      </c>
      <c r="AC2956" s="273">
        <v>14387</v>
      </c>
      <c r="AD2956" s="273">
        <v>6</v>
      </c>
      <c r="AE2956" s="273">
        <v>0.71840000000000004</v>
      </c>
      <c r="AF2956" s="273" t="s">
        <v>90</v>
      </c>
      <c r="AG2956" s="273" t="s">
        <v>1105</v>
      </c>
      <c r="AH2956" s="273" t="s">
        <v>1907</v>
      </c>
      <c r="AI2956" s="273" t="s">
        <v>123</v>
      </c>
      <c r="AJ2956" s="273" t="s">
        <v>214</v>
      </c>
      <c r="AK2956" s="273">
        <v>287776</v>
      </c>
      <c r="BV2956" s="336" t="s">
        <v>64</v>
      </c>
      <c r="BW2956" s="337" t="s">
        <v>75</v>
      </c>
      <c r="BX2956" s="337" t="s">
        <v>79</v>
      </c>
      <c r="BY2956" s="337" t="s">
        <v>79</v>
      </c>
      <c r="BZ2956" s="337" t="s">
        <v>86</v>
      </c>
      <c r="CA2956" s="337" t="s">
        <v>87</v>
      </c>
      <c r="CB2956" s="337" t="s">
        <v>225</v>
      </c>
      <c r="CC2956" s="337" t="s">
        <v>226</v>
      </c>
      <c r="CD2956" s="338">
        <v>5</v>
      </c>
      <c r="CE2956" s="335">
        <v>44958</v>
      </c>
      <c r="CF2956" s="337">
        <v>0</v>
      </c>
      <c r="CG2956" s="337" t="s">
        <v>90</v>
      </c>
      <c r="CH2956" s="337">
        <v>0</v>
      </c>
      <c r="CI2956" s="337" t="s">
        <v>80</v>
      </c>
      <c r="CJ2956" s="337"/>
      <c r="CK2956" s="337"/>
      <c r="CL2956" s="337"/>
      <c r="CM2956" s="337" t="s">
        <v>73</v>
      </c>
      <c r="CN2956" s="337">
        <v>3</v>
      </c>
    </row>
    <row r="2957" spans="4:92">
      <c r="D2957" s="273" t="s">
        <v>83</v>
      </c>
      <c r="E2957" s="273" t="s">
        <v>63</v>
      </c>
      <c r="F2957" s="273" t="s">
        <v>228</v>
      </c>
      <c r="G2957" s="273" t="s">
        <v>244</v>
      </c>
      <c r="H2957" s="274">
        <v>45047</v>
      </c>
      <c r="I2957" s="273">
        <v>12170</v>
      </c>
      <c r="J2957" s="273">
        <v>20</v>
      </c>
      <c r="K2957" s="273">
        <v>60545</v>
      </c>
      <c r="L2957" s="273" t="s">
        <v>66</v>
      </c>
      <c r="M2957" s="273">
        <v>0</v>
      </c>
      <c r="N2957" s="273" t="s">
        <v>1010</v>
      </c>
      <c r="O2957" s="273">
        <v>0</v>
      </c>
      <c r="P2957" s="273" t="s">
        <v>1011</v>
      </c>
      <c r="Q2957" s="273" t="s">
        <v>69</v>
      </c>
      <c r="R2957" s="273" t="s">
        <v>1013</v>
      </c>
      <c r="S2957" s="273" t="s">
        <v>1860</v>
      </c>
      <c r="U2957" s="273" t="s">
        <v>73</v>
      </c>
      <c r="V2957" s="273" t="s">
        <v>1861</v>
      </c>
      <c r="W2957" s="273">
        <v>194470</v>
      </c>
      <c r="X2957" s="273" t="s">
        <v>64</v>
      </c>
      <c r="Y2957" s="273" t="s">
        <v>63</v>
      </c>
      <c r="Z2957" s="273" t="s">
        <v>120</v>
      </c>
      <c r="AA2957" s="273" t="s">
        <v>120</v>
      </c>
      <c r="AB2957" s="274">
        <v>45231</v>
      </c>
      <c r="AC2957" s="273">
        <v>14387</v>
      </c>
      <c r="AD2957" s="273">
        <v>6</v>
      </c>
      <c r="AE2957" s="273">
        <v>0.12</v>
      </c>
      <c r="AF2957" s="273" t="s">
        <v>90</v>
      </c>
      <c r="AG2957" s="273" t="s">
        <v>819</v>
      </c>
      <c r="AH2957" s="273" t="s">
        <v>1908</v>
      </c>
      <c r="AI2957" s="273" t="s">
        <v>199</v>
      </c>
      <c r="AJ2957" s="273" t="s">
        <v>200</v>
      </c>
      <c r="AK2957" s="273">
        <v>287782</v>
      </c>
      <c r="BV2957" s="279" t="s">
        <v>64</v>
      </c>
      <c r="BW2957" s="280" t="s">
        <v>75</v>
      </c>
      <c r="BX2957" s="280" t="s">
        <v>79</v>
      </c>
      <c r="BY2957" s="280" t="s">
        <v>79</v>
      </c>
      <c r="BZ2957" s="280" t="s">
        <v>86</v>
      </c>
      <c r="CA2957" s="280" t="s">
        <v>87</v>
      </c>
      <c r="CB2957" s="280" t="s">
        <v>225</v>
      </c>
      <c r="CC2957" s="280" t="s">
        <v>226</v>
      </c>
      <c r="CD2957" s="281">
        <v>5</v>
      </c>
      <c r="CE2957" s="277">
        <v>44958</v>
      </c>
      <c r="CF2957" s="280">
        <v>0</v>
      </c>
      <c r="CG2957" s="280" t="s">
        <v>90</v>
      </c>
      <c r="CH2957" s="280">
        <v>0</v>
      </c>
      <c r="CI2957" s="280" t="s">
        <v>80</v>
      </c>
      <c r="CJ2957" s="280"/>
      <c r="CK2957" s="280"/>
      <c r="CL2957" s="280"/>
      <c r="CM2957" s="280" t="s">
        <v>73</v>
      </c>
      <c r="CN2957" s="280">
        <v>3</v>
      </c>
    </row>
    <row r="2958" spans="4:92">
      <c r="D2958" s="273" t="s">
        <v>83</v>
      </c>
      <c r="E2958" s="273" t="s">
        <v>63</v>
      </c>
      <c r="F2958" s="273" t="s">
        <v>228</v>
      </c>
      <c r="G2958" s="273" t="s">
        <v>244</v>
      </c>
      <c r="H2958" s="274">
        <v>45047</v>
      </c>
      <c r="I2958" s="273">
        <v>12170</v>
      </c>
      <c r="J2958" s="273">
        <v>20</v>
      </c>
      <c r="K2958" s="273">
        <v>63513</v>
      </c>
      <c r="L2958" s="273" t="s">
        <v>66</v>
      </c>
      <c r="M2958" s="273">
        <v>11218.32008</v>
      </c>
      <c r="N2958" s="273" t="s">
        <v>67</v>
      </c>
      <c r="P2958" s="273" t="s">
        <v>1011</v>
      </c>
      <c r="Q2958" s="273" t="s">
        <v>69</v>
      </c>
      <c r="R2958" s="273" t="s">
        <v>70</v>
      </c>
      <c r="S2958" s="273" t="s">
        <v>1041</v>
      </c>
      <c r="T2958" s="273" t="s">
        <v>1042</v>
      </c>
      <c r="U2958" s="273" t="s">
        <v>73</v>
      </c>
      <c r="V2958" s="273" t="s">
        <v>1043</v>
      </c>
      <c r="W2958" s="273">
        <v>194486</v>
      </c>
      <c r="X2958" s="273" t="s">
        <v>64</v>
      </c>
      <c r="Y2958" s="273" t="s">
        <v>63</v>
      </c>
      <c r="Z2958" s="273" t="s">
        <v>120</v>
      </c>
      <c r="AA2958" s="273" t="s">
        <v>120</v>
      </c>
      <c r="AB2958" s="274">
        <v>45261</v>
      </c>
      <c r="AC2958" s="273">
        <v>16874</v>
      </c>
      <c r="AD2958" s="273">
        <v>6</v>
      </c>
      <c r="AK2958" s="273">
        <v>310405</v>
      </c>
      <c r="BV2958" s="336" t="s">
        <v>64</v>
      </c>
      <c r="BW2958" s="337" t="s">
        <v>75</v>
      </c>
      <c r="BX2958" s="337" t="s">
        <v>79</v>
      </c>
      <c r="BY2958" s="337" t="s">
        <v>79</v>
      </c>
      <c r="BZ2958" s="337" t="s">
        <v>86</v>
      </c>
      <c r="CA2958" s="337" t="s">
        <v>87</v>
      </c>
      <c r="CB2958" s="337" t="s">
        <v>225</v>
      </c>
      <c r="CC2958" s="337" t="s">
        <v>226</v>
      </c>
      <c r="CD2958" s="338">
        <v>5</v>
      </c>
      <c r="CE2958" s="335">
        <v>44958</v>
      </c>
      <c r="CF2958" s="337">
        <v>0</v>
      </c>
      <c r="CG2958" s="337" t="s">
        <v>90</v>
      </c>
      <c r="CH2958" s="337">
        <v>0</v>
      </c>
      <c r="CI2958" s="337" t="s">
        <v>80</v>
      </c>
      <c r="CJ2958" s="337"/>
      <c r="CK2958" s="337"/>
      <c r="CL2958" s="337"/>
      <c r="CM2958" s="337" t="s">
        <v>73</v>
      </c>
      <c r="CN2958" s="337">
        <v>3</v>
      </c>
    </row>
    <row r="2959" spans="4:92">
      <c r="D2959" s="273" t="s">
        <v>83</v>
      </c>
      <c r="E2959" s="273" t="s">
        <v>63</v>
      </c>
      <c r="F2959" s="273" t="s">
        <v>228</v>
      </c>
      <c r="G2959" s="273" t="s">
        <v>244</v>
      </c>
      <c r="H2959" s="274">
        <v>45047</v>
      </c>
      <c r="I2959" s="273">
        <v>12170</v>
      </c>
      <c r="J2959" s="273">
        <v>20</v>
      </c>
      <c r="K2959" s="273">
        <v>10542</v>
      </c>
      <c r="L2959" s="273" t="s">
        <v>66</v>
      </c>
      <c r="M2959" s="273">
        <v>1242.0011999999999</v>
      </c>
      <c r="N2959" s="273" t="s">
        <v>67</v>
      </c>
      <c r="P2959" s="273" t="s">
        <v>92</v>
      </c>
      <c r="Q2959" s="273" t="s">
        <v>69</v>
      </c>
      <c r="R2959" s="273" t="s">
        <v>70</v>
      </c>
      <c r="S2959" s="273" t="s">
        <v>93</v>
      </c>
      <c r="T2959" s="273" t="s">
        <v>94</v>
      </c>
      <c r="U2959" s="273" t="s">
        <v>73</v>
      </c>
      <c r="V2959" s="273" t="s">
        <v>95</v>
      </c>
      <c r="W2959" s="273">
        <v>194503</v>
      </c>
      <c r="X2959" s="273" t="s">
        <v>64</v>
      </c>
      <c r="Y2959" s="273" t="s">
        <v>63</v>
      </c>
      <c r="Z2959" s="273" t="s">
        <v>165</v>
      </c>
      <c r="AA2959" s="273" t="s">
        <v>165</v>
      </c>
      <c r="AB2959" s="274">
        <v>45017</v>
      </c>
      <c r="AC2959" s="273">
        <v>12044</v>
      </c>
      <c r="AD2959" s="273">
        <v>11</v>
      </c>
      <c r="AE2959" s="273">
        <v>0</v>
      </c>
      <c r="AF2959" s="273" t="s">
        <v>90</v>
      </c>
      <c r="AG2959" s="273" t="s">
        <v>1198</v>
      </c>
      <c r="AH2959" s="273" t="s">
        <v>1053</v>
      </c>
      <c r="AI2959" s="273" t="s">
        <v>123</v>
      </c>
      <c r="AJ2959" s="273" t="s">
        <v>200</v>
      </c>
      <c r="AK2959" s="273">
        <v>340465</v>
      </c>
      <c r="BV2959" s="279" t="s">
        <v>64</v>
      </c>
      <c r="BW2959" s="280" t="s">
        <v>75</v>
      </c>
      <c r="BX2959" s="280" t="s">
        <v>79</v>
      </c>
      <c r="BY2959" s="280" t="s">
        <v>79</v>
      </c>
      <c r="BZ2959" s="280" t="s">
        <v>86</v>
      </c>
      <c r="CA2959" s="280" t="s">
        <v>87</v>
      </c>
      <c r="CB2959" s="280" t="s">
        <v>225</v>
      </c>
      <c r="CC2959" s="280" t="s">
        <v>226</v>
      </c>
      <c r="CD2959" s="281">
        <v>5</v>
      </c>
      <c r="CE2959" s="277">
        <v>44958</v>
      </c>
      <c r="CF2959" s="280">
        <v>0</v>
      </c>
      <c r="CG2959" s="280" t="s">
        <v>90</v>
      </c>
      <c r="CH2959" s="280">
        <v>0</v>
      </c>
      <c r="CI2959" s="280" t="s">
        <v>80</v>
      </c>
      <c r="CJ2959" s="280"/>
      <c r="CK2959" s="280"/>
      <c r="CL2959" s="280"/>
      <c r="CM2959" s="280" t="s">
        <v>73</v>
      </c>
      <c r="CN2959" s="280">
        <v>3</v>
      </c>
    </row>
    <row r="2960" spans="4:92">
      <c r="D2960" s="273" t="s">
        <v>83</v>
      </c>
      <c r="E2960" s="273" t="s">
        <v>63</v>
      </c>
      <c r="F2960" s="273" t="s">
        <v>228</v>
      </c>
      <c r="G2960" s="273" t="s">
        <v>244</v>
      </c>
      <c r="H2960" s="274">
        <v>45047</v>
      </c>
      <c r="I2960" s="273">
        <v>12170</v>
      </c>
      <c r="J2960" s="273">
        <v>20</v>
      </c>
      <c r="K2960" s="273">
        <v>48660</v>
      </c>
      <c r="L2960" s="273" t="s">
        <v>66</v>
      </c>
      <c r="M2960" s="273">
        <v>6854.0753599999998</v>
      </c>
      <c r="N2960" s="273" t="s">
        <v>67</v>
      </c>
      <c r="P2960" s="273" t="s">
        <v>68</v>
      </c>
      <c r="Q2960" s="273" t="s">
        <v>69</v>
      </c>
      <c r="R2960" s="273" t="s">
        <v>70</v>
      </c>
      <c r="S2960" s="273" t="s">
        <v>71</v>
      </c>
      <c r="T2960" s="273" t="s">
        <v>72</v>
      </c>
      <c r="U2960" s="273" t="s">
        <v>73</v>
      </c>
      <c r="V2960" s="273" t="s">
        <v>74</v>
      </c>
      <c r="W2960" s="273">
        <v>194520</v>
      </c>
      <c r="X2960" s="273" t="s">
        <v>64</v>
      </c>
      <c r="Y2960" s="273" t="s">
        <v>63</v>
      </c>
      <c r="Z2960" s="273" t="s">
        <v>165</v>
      </c>
      <c r="AA2960" s="273" t="s">
        <v>165</v>
      </c>
      <c r="AB2960" s="274">
        <v>45017</v>
      </c>
      <c r="AC2960" s="273">
        <v>12044</v>
      </c>
      <c r="AD2960" s="273">
        <v>11</v>
      </c>
      <c r="AE2960" s="273">
        <v>0.28000000000000003</v>
      </c>
      <c r="AF2960" s="273" t="s">
        <v>90</v>
      </c>
      <c r="AG2960" s="273" t="s">
        <v>1198</v>
      </c>
      <c r="AH2960" s="273" t="s">
        <v>1208</v>
      </c>
      <c r="AI2960" s="273" t="s">
        <v>123</v>
      </c>
      <c r="AJ2960" s="273" t="s">
        <v>200</v>
      </c>
      <c r="AK2960" s="273">
        <v>340471</v>
      </c>
      <c r="BV2960" s="336" t="s">
        <v>64</v>
      </c>
      <c r="BW2960" s="337" t="s">
        <v>75</v>
      </c>
      <c r="BX2960" s="337" t="s">
        <v>79</v>
      </c>
      <c r="BY2960" s="337" t="s">
        <v>79</v>
      </c>
      <c r="BZ2960" s="337" t="s">
        <v>86</v>
      </c>
      <c r="CA2960" s="337" t="s">
        <v>87</v>
      </c>
      <c r="CB2960" s="337" t="s">
        <v>225</v>
      </c>
      <c r="CC2960" s="337" t="s">
        <v>226</v>
      </c>
      <c r="CD2960" s="338">
        <v>5</v>
      </c>
      <c r="CE2960" s="335">
        <v>44958</v>
      </c>
      <c r="CF2960" s="337">
        <v>0</v>
      </c>
      <c r="CG2960" s="337" t="s">
        <v>90</v>
      </c>
      <c r="CH2960" s="337">
        <v>0</v>
      </c>
      <c r="CI2960" s="337" t="s">
        <v>80</v>
      </c>
      <c r="CJ2960" s="337"/>
      <c r="CK2960" s="337"/>
      <c r="CL2960" s="337"/>
      <c r="CM2960" s="337" t="s">
        <v>73</v>
      </c>
      <c r="CN2960" s="337">
        <v>3</v>
      </c>
    </row>
    <row r="2961" spans="4:92">
      <c r="D2961" s="273" t="s">
        <v>83</v>
      </c>
      <c r="E2961" s="273" t="s">
        <v>63</v>
      </c>
      <c r="F2961" s="273" t="s">
        <v>228</v>
      </c>
      <c r="G2961" s="273" t="s">
        <v>244</v>
      </c>
      <c r="H2961" s="274">
        <v>45047</v>
      </c>
      <c r="I2961" s="273">
        <v>12170</v>
      </c>
      <c r="J2961" s="273">
        <v>20</v>
      </c>
      <c r="K2961" s="273">
        <v>0</v>
      </c>
      <c r="L2961" s="273" t="s">
        <v>66</v>
      </c>
      <c r="N2961" s="273" t="s">
        <v>107</v>
      </c>
      <c r="W2961" s="273">
        <v>194469</v>
      </c>
      <c r="X2961" s="273" t="s">
        <v>64</v>
      </c>
      <c r="Y2961" s="273" t="s">
        <v>63</v>
      </c>
      <c r="Z2961" s="273" t="s">
        <v>165</v>
      </c>
      <c r="AA2961" s="273" t="s">
        <v>165</v>
      </c>
      <c r="AB2961" s="274">
        <v>45017</v>
      </c>
      <c r="AC2961" s="273">
        <v>12044</v>
      </c>
      <c r="AD2961" s="273">
        <v>11</v>
      </c>
      <c r="AE2961" s="273">
        <v>0.28199999999999997</v>
      </c>
      <c r="AF2961" s="273" t="s">
        <v>90</v>
      </c>
      <c r="AG2961" s="273" t="s">
        <v>1198</v>
      </c>
      <c r="AH2961" s="273" t="s">
        <v>1209</v>
      </c>
      <c r="AI2961" s="273" t="s">
        <v>123</v>
      </c>
      <c r="AJ2961" s="273" t="s">
        <v>200</v>
      </c>
      <c r="AK2961" s="273">
        <v>340477</v>
      </c>
      <c r="BV2961" s="279" t="s">
        <v>64</v>
      </c>
      <c r="BW2961" s="280" t="s">
        <v>75</v>
      </c>
      <c r="BX2961" s="280" t="s">
        <v>79</v>
      </c>
      <c r="BY2961" s="280" t="s">
        <v>79</v>
      </c>
      <c r="BZ2961" s="280" t="s">
        <v>86</v>
      </c>
      <c r="CA2961" s="280" t="s">
        <v>87</v>
      </c>
      <c r="CB2961" s="280" t="s">
        <v>225</v>
      </c>
      <c r="CC2961" s="280" t="s">
        <v>226</v>
      </c>
      <c r="CD2961" s="281">
        <v>5</v>
      </c>
      <c r="CE2961" s="277">
        <v>44958</v>
      </c>
      <c r="CF2961" s="280">
        <v>0</v>
      </c>
      <c r="CG2961" s="280" t="s">
        <v>90</v>
      </c>
      <c r="CH2961" s="280">
        <v>0</v>
      </c>
      <c r="CI2961" s="280" t="s">
        <v>80</v>
      </c>
      <c r="CJ2961" s="280"/>
      <c r="CK2961" s="280"/>
      <c r="CL2961" s="280"/>
      <c r="CM2961" s="280" t="s">
        <v>73</v>
      </c>
      <c r="CN2961" s="280">
        <v>3</v>
      </c>
    </row>
    <row r="2962" spans="4:92">
      <c r="D2962" s="273" t="s">
        <v>83</v>
      </c>
      <c r="E2962" s="273" t="s">
        <v>63</v>
      </c>
      <c r="F2962" s="273" t="s">
        <v>228</v>
      </c>
      <c r="G2962" s="273" t="s">
        <v>244</v>
      </c>
      <c r="H2962" s="274">
        <v>45047</v>
      </c>
      <c r="I2962" s="273">
        <v>12170</v>
      </c>
      <c r="J2962" s="273">
        <v>20</v>
      </c>
      <c r="K2962" s="273">
        <v>35126</v>
      </c>
      <c r="L2962" s="273" t="s">
        <v>66</v>
      </c>
      <c r="M2962" s="273">
        <v>14797.67344</v>
      </c>
      <c r="N2962" s="273" t="s">
        <v>115</v>
      </c>
      <c r="W2962" s="273">
        <v>194468</v>
      </c>
      <c r="X2962" s="273" t="s">
        <v>64</v>
      </c>
      <c r="Y2962" s="273" t="s">
        <v>63</v>
      </c>
      <c r="Z2962" s="273" t="s">
        <v>165</v>
      </c>
      <c r="AA2962" s="273" t="s">
        <v>165</v>
      </c>
      <c r="AB2962" s="274">
        <v>45017</v>
      </c>
      <c r="AC2962" s="273">
        <v>12044</v>
      </c>
      <c r="AD2962" s="273">
        <v>11</v>
      </c>
      <c r="AE2962" s="273">
        <v>1.552</v>
      </c>
      <c r="AF2962" s="273" t="s">
        <v>90</v>
      </c>
      <c r="AG2962" s="273" t="s">
        <v>1198</v>
      </c>
      <c r="AH2962" s="273" t="s">
        <v>1210</v>
      </c>
      <c r="AI2962" s="273" t="s">
        <v>123</v>
      </c>
      <c r="AJ2962" s="273" t="s">
        <v>200</v>
      </c>
      <c r="AK2962" s="273">
        <v>340483</v>
      </c>
      <c r="BV2962" s="336" t="s">
        <v>64</v>
      </c>
      <c r="BW2962" s="337" t="s">
        <v>75</v>
      </c>
      <c r="BX2962" s="337" t="s">
        <v>308</v>
      </c>
      <c r="BY2962" s="337" t="s">
        <v>308</v>
      </c>
      <c r="BZ2962" s="337" t="s">
        <v>126</v>
      </c>
      <c r="CA2962" s="337" t="s">
        <v>127</v>
      </c>
      <c r="CB2962" s="337" t="s">
        <v>133</v>
      </c>
      <c r="CC2962" s="337" t="s">
        <v>134</v>
      </c>
      <c r="CD2962" s="338">
        <v>7</v>
      </c>
      <c r="CE2962" s="335">
        <v>45017</v>
      </c>
      <c r="CF2962" s="337"/>
      <c r="CG2962" s="337"/>
      <c r="CH2962" s="337"/>
      <c r="CI2962" s="337" t="s">
        <v>104</v>
      </c>
      <c r="CJ2962" s="337"/>
      <c r="CK2962" s="337"/>
      <c r="CL2962" s="337"/>
      <c r="CM2962" s="337" t="s">
        <v>73</v>
      </c>
      <c r="CN2962" s="337">
        <v>3</v>
      </c>
    </row>
    <row r="2963" spans="4:92">
      <c r="D2963" s="273" t="s">
        <v>83</v>
      </c>
      <c r="E2963" s="273" t="s">
        <v>63</v>
      </c>
      <c r="F2963" s="273" t="s">
        <v>228</v>
      </c>
      <c r="G2963" s="273" t="s">
        <v>244</v>
      </c>
      <c r="H2963" s="274">
        <v>45078</v>
      </c>
      <c r="I2963" s="273">
        <v>12439</v>
      </c>
      <c r="J2963" s="273">
        <v>20</v>
      </c>
      <c r="K2963" s="273">
        <v>60581</v>
      </c>
      <c r="L2963" s="273" t="s">
        <v>66</v>
      </c>
      <c r="M2963" s="273">
        <v>0</v>
      </c>
      <c r="N2963" s="273" t="s">
        <v>1010</v>
      </c>
      <c r="O2963" s="273">
        <v>0</v>
      </c>
      <c r="P2963" s="273" t="s">
        <v>1011</v>
      </c>
      <c r="Q2963" s="273" t="s">
        <v>69</v>
      </c>
      <c r="R2963" s="273" t="s">
        <v>1013</v>
      </c>
      <c r="S2963" s="273" t="s">
        <v>1860</v>
      </c>
      <c r="U2963" s="273" t="s">
        <v>73</v>
      </c>
      <c r="V2963" s="273" t="s">
        <v>1861</v>
      </c>
      <c r="W2963" s="273">
        <v>239488</v>
      </c>
      <c r="X2963" s="273" t="s">
        <v>64</v>
      </c>
      <c r="Y2963" s="273" t="s">
        <v>63</v>
      </c>
      <c r="Z2963" s="273" t="s">
        <v>165</v>
      </c>
      <c r="AA2963" s="273" t="s">
        <v>165</v>
      </c>
      <c r="AB2963" s="274">
        <v>45017</v>
      </c>
      <c r="AC2963" s="273">
        <v>12044</v>
      </c>
      <c r="AD2963" s="273">
        <v>11</v>
      </c>
      <c r="AE2963" s="273">
        <v>0.2</v>
      </c>
      <c r="AF2963" s="273" t="s">
        <v>90</v>
      </c>
      <c r="AG2963" s="273" t="s">
        <v>1198</v>
      </c>
      <c r="AH2963" s="273" t="s">
        <v>984</v>
      </c>
      <c r="AI2963" s="273" t="s">
        <v>123</v>
      </c>
      <c r="AJ2963" s="273" t="s">
        <v>200</v>
      </c>
      <c r="AK2963" s="273">
        <v>340489</v>
      </c>
      <c r="BV2963" s="279" t="s">
        <v>64</v>
      </c>
      <c r="BW2963" s="280" t="s">
        <v>75</v>
      </c>
      <c r="BX2963" s="280" t="s">
        <v>308</v>
      </c>
      <c r="BY2963" s="280" t="s">
        <v>308</v>
      </c>
      <c r="BZ2963" s="280" t="s">
        <v>167</v>
      </c>
      <c r="CA2963" s="280" t="s">
        <v>168</v>
      </c>
      <c r="CB2963" s="280" t="s">
        <v>169</v>
      </c>
      <c r="CC2963" s="280" t="s">
        <v>170</v>
      </c>
      <c r="CD2963" s="281">
        <v>12</v>
      </c>
      <c r="CE2963" s="277">
        <v>45017</v>
      </c>
      <c r="CF2963" s="280">
        <v>139</v>
      </c>
      <c r="CG2963" s="280" t="s">
        <v>90</v>
      </c>
      <c r="CH2963" s="280">
        <v>139</v>
      </c>
      <c r="CI2963" s="280" t="s">
        <v>80</v>
      </c>
      <c r="CJ2963" s="280"/>
      <c r="CK2963" s="280"/>
      <c r="CL2963" s="280"/>
      <c r="CM2963" s="280" t="s">
        <v>73</v>
      </c>
      <c r="CN2963" s="280">
        <v>3</v>
      </c>
    </row>
    <row r="2964" spans="4:92">
      <c r="D2964" s="273" t="s">
        <v>83</v>
      </c>
      <c r="E2964" s="273" t="s">
        <v>63</v>
      </c>
      <c r="F2964" s="273" t="s">
        <v>228</v>
      </c>
      <c r="G2964" s="273" t="s">
        <v>244</v>
      </c>
      <c r="H2964" s="274">
        <v>45078</v>
      </c>
      <c r="I2964" s="273">
        <v>12439</v>
      </c>
      <c r="J2964" s="273">
        <v>20</v>
      </c>
      <c r="K2964" s="273">
        <v>65068</v>
      </c>
      <c r="L2964" s="273" t="s">
        <v>66</v>
      </c>
      <c r="M2964" s="273">
        <v>11492.99624</v>
      </c>
      <c r="N2964" s="273" t="s">
        <v>67</v>
      </c>
      <c r="P2964" s="273" t="s">
        <v>1011</v>
      </c>
      <c r="Q2964" s="273" t="s">
        <v>69</v>
      </c>
      <c r="R2964" s="273" t="s">
        <v>70</v>
      </c>
      <c r="S2964" s="273" t="s">
        <v>1041</v>
      </c>
      <c r="T2964" s="273" t="s">
        <v>1042</v>
      </c>
      <c r="U2964" s="273" t="s">
        <v>73</v>
      </c>
      <c r="V2964" s="273" t="s">
        <v>1043</v>
      </c>
      <c r="W2964" s="273">
        <v>239504</v>
      </c>
      <c r="X2964" s="273" t="s">
        <v>64</v>
      </c>
      <c r="Y2964" s="273" t="s">
        <v>63</v>
      </c>
      <c r="Z2964" s="273" t="s">
        <v>165</v>
      </c>
      <c r="AA2964" s="273" t="s">
        <v>165</v>
      </c>
      <c r="AB2964" s="274">
        <v>45017</v>
      </c>
      <c r="AC2964" s="273">
        <v>12044</v>
      </c>
      <c r="AD2964" s="273">
        <v>11</v>
      </c>
      <c r="AE2964" s="273">
        <v>2.6019999999999999</v>
      </c>
      <c r="AF2964" s="273" t="s">
        <v>90</v>
      </c>
      <c r="AG2964" s="273" t="s">
        <v>1198</v>
      </c>
      <c r="AH2964" s="273" t="s">
        <v>1211</v>
      </c>
      <c r="AI2964" s="273" t="s">
        <v>123</v>
      </c>
      <c r="AJ2964" s="273" t="s">
        <v>200</v>
      </c>
      <c r="AK2964" s="273">
        <v>340495</v>
      </c>
      <c r="BV2964" s="336" t="s">
        <v>64</v>
      </c>
      <c r="BW2964" s="337" t="s">
        <v>75</v>
      </c>
      <c r="BX2964" s="337" t="s">
        <v>308</v>
      </c>
      <c r="BY2964" s="337" t="s">
        <v>308</v>
      </c>
      <c r="BZ2964" s="337" t="s">
        <v>151</v>
      </c>
      <c r="CA2964" s="337" t="s">
        <v>152</v>
      </c>
      <c r="CB2964" s="337" t="s">
        <v>161</v>
      </c>
      <c r="CC2964" s="337" t="s">
        <v>162</v>
      </c>
      <c r="CD2964" s="338">
        <v>11</v>
      </c>
      <c r="CE2964" s="335">
        <v>45017</v>
      </c>
      <c r="CF2964" s="337">
        <v>16552</v>
      </c>
      <c r="CG2964" s="337" t="s">
        <v>90</v>
      </c>
      <c r="CH2964" s="337">
        <v>16552</v>
      </c>
      <c r="CI2964" s="337" t="s">
        <v>80</v>
      </c>
      <c r="CJ2964" s="337"/>
      <c r="CK2964" s="337"/>
      <c r="CL2964" s="337"/>
      <c r="CM2964" s="337" t="s">
        <v>73</v>
      </c>
      <c r="CN2964" s="337">
        <v>3</v>
      </c>
    </row>
    <row r="2965" spans="4:92">
      <c r="D2965" s="273" t="s">
        <v>83</v>
      </c>
      <c r="E2965" s="273" t="s">
        <v>63</v>
      </c>
      <c r="F2965" s="273" t="s">
        <v>228</v>
      </c>
      <c r="G2965" s="273" t="s">
        <v>244</v>
      </c>
      <c r="H2965" s="274">
        <v>45078</v>
      </c>
      <c r="I2965" s="273">
        <v>12439</v>
      </c>
      <c r="J2965" s="273">
        <v>20</v>
      </c>
      <c r="K2965" s="273">
        <v>2867</v>
      </c>
      <c r="L2965" s="273" t="s">
        <v>66</v>
      </c>
      <c r="M2965" s="273">
        <v>337.87511999999998</v>
      </c>
      <c r="N2965" s="273" t="s">
        <v>67</v>
      </c>
      <c r="P2965" s="273" t="s">
        <v>92</v>
      </c>
      <c r="Q2965" s="273" t="s">
        <v>69</v>
      </c>
      <c r="R2965" s="273" t="s">
        <v>70</v>
      </c>
      <c r="S2965" s="273" t="s">
        <v>93</v>
      </c>
      <c r="T2965" s="273" t="s">
        <v>94</v>
      </c>
      <c r="U2965" s="273" t="s">
        <v>73</v>
      </c>
      <c r="V2965" s="273" t="s">
        <v>95</v>
      </c>
      <c r="W2965" s="273">
        <v>239521</v>
      </c>
      <c r="X2965" s="273" t="s">
        <v>64</v>
      </c>
      <c r="Y2965" s="273" t="s">
        <v>63</v>
      </c>
      <c r="Z2965" s="273" t="s">
        <v>165</v>
      </c>
      <c r="AA2965" s="273" t="s">
        <v>165</v>
      </c>
      <c r="AB2965" s="274">
        <v>45017</v>
      </c>
      <c r="AC2965" s="273">
        <v>12044</v>
      </c>
      <c r="AD2965" s="273">
        <v>11</v>
      </c>
      <c r="AE2965" s="273">
        <v>1.024</v>
      </c>
      <c r="AF2965" s="273" t="s">
        <v>90</v>
      </c>
      <c r="AG2965" s="273" t="s">
        <v>1198</v>
      </c>
      <c r="AH2965" s="273" t="s">
        <v>880</v>
      </c>
      <c r="AI2965" s="273" t="s">
        <v>123</v>
      </c>
      <c r="AJ2965" s="273" t="s">
        <v>200</v>
      </c>
      <c r="AK2965" s="273">
        <v>340501</v>
      </c>
      <c r="BV2965" s="279" t="s">
        <v>64</v>
      </c>
      <c r="BW2965" s="280" t="s">
        <v>75</v>
      </c>
      <c r="BX2965" s="280" t="s">
        <v>308</v>
      </c>
      <c r="BY2965" s="280" t="s">
        <v>308</v>
      </c>
      <c r="BZ2965" s="280" t="s">
        <v>167</v>
      </c>
      <c r="CA2965" s="280" t="s">
        <v>168</v>
      </c>
      <c r="CB2965" s="280" t="s">
        <v>353</v>
      </c>
      <c r="CC2965" s="280" t="s">
        <v>354</v>
      </c>
      <c r="CD2965" s="281">
        <v>13</v>
      </c>
      <c r="CE2965" s="277">
        <v>45017</v>
      </c>
      <c r="CF2965" s="280">
        <v>0</v>
      </c>
      <c r="CG2965" s="280" t="s">
        <v>90</v>
      </c>
      <c r="CH2965" s="280">
        <v>0</v>
      </c>
      <c r="CI2965" s="280" t="s">
        <v>80</v>
      </c>
      <c r="CJ2965" s="280"/>
      <c r="CK2965" s="280"/>
      <c r="CL2965" s="280"/>
      <c r="CM2965" s="280" t="s">
        <v>73</v>
      </c>
      <c r="CN2965" s="280">
        <v>3</v>
      </c>
    </row>
    <row r="2966" spans="4:92">
      <c r="D2966" s="273" t="s">
        <v>83</v>
      </c>
      <c r="E2966" s="273" t="s">
        <v>63</v>
      </c>
      <c r="F2966" s="273" t="s">
        <v>172</v>
      </c>
      <c r="G2966" s="273" t="s">
        <v>487</v>
      </c>
      <c r="H2966" s="274">
        <v>44927</v>
      </c>
      <c r="I2966" s="273">
        <v>11154</v>
      </c>
      <c r="J2966" s="273">
        <v>74</v>
      </c>
      <c r="K2966" s="273">
        <v>52000</v>
      </c>
      <c r="L2966" s="273" t="s">
        <v>66</v>
      </c>
      <c r="M2966" s="273">
        <v>0</v>
      </c>
      <c r="N2966" s="273" t="s">
        <v>1010</v>
      </c>
      <c r="O2966" s="273">
        <v>0</v>
      </c>
      <c r="P2966" s="273" t="s">
        <v>1011</v>
      </c>
      <c r="Q2966" s="273" t="s">
        <v>69</v>
      </c>
      <c r="R2966" s="273" t="s">
        <v>1013</v>
      </c>
      <c r="S2966" s="273" t="s">
        <v>1298</v>
      </c>
      <c r="U2966" s="273" t="s">
        <v>73</v>
      </c>
      <c r="V2966" s="273" t="s">
        <v>1840</v>
      </c>
      <c r="W2966" s="273">
        <v>137379</v>
      </c>
      <c r="X2966" s="273" t="s">
        <v>64</v>
      </c>
      <c r="Y2966" s="273" t="s">
        <v>63</v>
      </c>
      <c r="Z2966" s="273" t="s">
        <v>165</v>
      </c>
      <c r="AA2966" s="273" t="s">
        <v>165</v>
      </c>
      <c r="AB2966" s="274">
        <v>45017</v>
      </c>
      <c r="AC2966" s="273">
        <v>12044</v>
      </c>
      <c r="AD2966" s="273">
        <v>11</v>
      </c>
      <c r="AE2966" s="273">
        <v>2.4E-2</v>
      </c>
      <c r="AF2966" s="273" t="s">
        <v>90</v>
      </c>
      <c r="AG2966" s="273" t="s">
        <v>1198</v>
      </c>
      <c r="AH2966" s="273" t="s">
        <v>990</v>
      </c>
      <c r="AI2966" s="273" t="s">
        <v>123</v>
      </c>
      <c r="AJ2966" s="273" t="s">
        <v>200</v>
      </c>
      <c r="AK2966" s="273">
        <v>340507</v>
      </c>
      <c r="BV2966" s="336" t="s">
        <v>64</v>
      </c>
      <c r="BW2966" s="337" t="s">
        <v>75</v>
      </c>
      <c r="BX2966" s="337" t="s">
        <v>308</v>
      </c>
      <c r="BY2966" s="337" t="s">
        <v>308</v>
      </c>
      <c r="BZ2966" s="337" t="s">
        <v>167</v>
      </c>
      <c r="CA2966" s="337" t="s">
        <v>168</v>
      </c>
      <c r="CB2966" s="337" t="s">
        <v>313</v>
      </c>
      <c r="CC2966" s="337" t="s">
        <v>314</v>
      </c>
      <c r="CD2966" s="338">
        <v>14</v>
      </c>
      <c r="CE2966" s="335">
        <v>45017</v>
      </c>
      <c r="CF2966" s="337">
        <v>0</v>
      </c>
      <c r="CG2966" s="337" t="s">
        <v>90</v>
      </c>
      <c r="CH2966" s="337">
        <v>0</v>
      </c>
      <c r="CI2966" s="337" t="s">
        <v>80</v>
      </c>
      <c r="CJ2966" s="337"/>
      <c r="CK2966" s="337"/>
      <c r="CL2966" s="337"/>
      <c r="CM2966" s="337" t="s">
        <v>73</v>
      </c>
      <c r="CN2966" s="337">
        <v>3</v>
      </c>
    </row>
    <row r="2967" spans="4:92">
      <c r="D2967" s="273" t="s">
        <v>83</v>
      </c>
      <c r="E2967" s="273" t="s">
        <v>63</v>
      </c>
      <c r="F2967" s="273" t="s">
        <v>172</v>
      </c>
      <c r="G2967" s="273" t="s">
        <v>487</v>
      </c>
      <c r="H2967" s="274">
        <v>44927</v>
      </c>
      <c r="I2967" s="273">
        <v>11154</v>
      </c>
      <c r="J2967" s="273">
        <v>74</v>
      </c>
      <c r="K2967" s="273">
        <v>400593</v>
      </c>
      <c r="L2967" s="273" t="s">
        <v>66</v>
      </c>
      <c r="M2967" s="273">
        <v>51664.547440000002</v>
      </c>
      <c r="N2967" s="273" t="s">
        <v>67</v>
      </c>
      <c r="P2967" s="273" t="s">
        <v>92</v>
      </c>
      <c r="Q2967" s="273" t="s">
        <v>69</v>
      </c>
      <c r="R2967" s="273" t="s">
        <v>70</v>
      </c>
      <c r="S2967" s="273" t="s">
        <v>834</v>
      </c>
      <c r="T2967" s="273" t="s">
        <v>835</v>
      </c>
      <c r="U2967" s="273" t="s">
        <v>73</v>
      </c>
      <c r="V2967" s="273" t="s">
        <v>836</v>
      </c>
      <c r="W2967" s="273">
        <v>155503</v>
      </c>
      <c r="X2967" s="273" t="s">
        <v>64</v>
      </c>
      <c r="Y2967" s="273" t="s">
        <v>63</v>
      </c>
      <c r="Z2967" s="273" t="s">
        <v>165</v>
      </c>
      <c r="AA2967" s="273" t="s">
        <v>165</v>
      </c>
      <c r="AB2967" s="274">
        <v>45017</v>
      </c>
      <c r="AC2967" s="273">
        <v>12044</v>
      </c>
      <c r="AD2967" s="273">
        <v>11</v>
      </c>
      <c r="AE2967" s="273">
        <v>7.05</v>
      </c>
      <c r="AF2967" s="273" t="s">
        <v>90</v>
      </c>
      <c r="AG2967" s="273" t="s">
        <v>1198</v>
      </c>
      <c r="AH2967" s="273" t="s">
        <v>993</v>
      </c>
      <c r="AI2967" s="273" t="s">
        <v>123</v>
      </c>
      <c r="AJ2967" s="273" t="s">
        <v>200</v>
      </c>
      <c r="AK2967" s="273">
        <v>340513</v>
      </c>
      <c r="BV2967" s="279" t="s">
        <v>64</v>
      </c>
      <c r="BW2967" s="280" t="s">
        <v>75</v>
      </c>
      <c r="BX2967" s="280" t="s">
        <v>308</v>
      </c>
      <c r="BY2967" s="280" t="s">
        <v>308</v>
      </c>
      <c r="BZ2967" s="280" t="s">
        <v>86</v>
      </c>
      <c r="CA2967" s="280" t="s">
        <v>87</v>
      </c>
      <c r="CB2967" s="280" t="s">
        <v>179</v>
      </c>
      <c r="CC2967" s="280" t="s">
        <v>180</v>
      </c>
      <c r="CD2967" s="281">
        <v>1</v>
      </c>
      <c r="CE2967" s="277">
        <v>45017</v>
      </c>
      <c r="CF2967" s="280"/>
      <c r="CG2967" s="280" t="s">
        <v>181</v>
      </c>
      <c r="CH2967" s="280"/>
      <c r="CI2967" s="280" t="s">
        <v>181</v>
      </c>
      <c r="CJ2967" s="280" t="s">
        <v>1734</v>
      </c>
      <c r="CK2967" s="280"/>
      <c r="CL2967" s="280"/>
      <c r="CM2967" s="280" t="s">
        <v>73</v>
      </c>
      <c r="CN2967" s="280">
        <v>3</v>
      </c>
    </row>
    <row r="2968" spans="4:92">
      <c r="D2968" s="273" t="s">
        <v>83</v>
      </c>
      <c r="E2968" s="273" t="s">
        <v>63</v>
      </c>
      <c r="F2968" s="273" t="s">
        <v>172</v>
      </c>
      <c r="G2968" s="273" t="s">
        <v>487</v>
      </c>
      <c r="H2968" s="274">
        <v>44927</v>
      </c>
      <c r="I2968" s="273">
        <v>11154</v>
      </c>
      <c r="J2968" s="273">
        <v>74</v>
      </c>
      <c r="K2968" s="273">
        <v>241425</v>
      </c>
      <c r="L2968" s="273" t="s">
        <v>66</v>
      </c>
      <c r="M2968" s="273">
        <v>42642.952879999997</v>
      </c>
      <c r="N2968" s="273" t="s">
        <v>67</v>
      </c>
      <c r="P2968" s="273" t="s">
        <v>1011</v>
      </c>
      <c r="Q2968" s="273" t="s">
        <v>69</v>
      </c>
      <c r="R2968" s="273" t="s">
        <v>70</v>
      </c>
      <c r="S2968" s="273" t="s">
        <v>1041</v>
      </c>
      <c r="T2968" s="273" t="s">
        <v>1042</v>
      </c>
      <c r="U2968" s="273" t="s">
        <v>73</v>
      </c>
      <c r="V2968" s="273" t="s">
        <v>1043</v>
      </c>
      <c r="W2968" s="273">
        <v>161342</v>
      </c>
      <c r="X2968" s="273" t="s">
        <v>64</v>
      </c>
      <c r="Y2968" s="273" t="s">
        <v>63</v>
      </c>
      <c r="Z2968" s="273" t="s">
        <v>165</v>
      </c>
      <c r="AA2968" s="273" t="s">
        <v>165</v>
      </c>
      <c r="AB2968" s="274">
        <v>45017</v>
      </c>
      <c r="AC2968" s="273">
        <v>12044</v>
      </c>
      <c r="AD2968" s="273">
        <v>11</v>
      </c>
      <c r="AE2968" s="273">
        <v>0.21</v>
      </c>
      <c r="AF2968" s="273" t="s">
        <v>90</v>
      </c>
      <c r="AG2968" s="273" t="s">
        <v>1198</v>
      </c>
      <c r="AH2968" s="273" t="s">
        <v>1172</v>
      </c>
      <c r="AI2968" s="273" t="s">
        <v>123</v>
      </c>
      <c r="AJ2968" s="273" t="s">
        <v>200</v>
      </c>
      <c r="AK2968" s="273">
        <v>340519</v>
      </c>
      <c r="BV2968" s="336" t="s">
        <v>64</v>
      </c>
      <c r="BW2968" s="337" t="s">
        <v>75</v>
      </c>
      <c r="BX2968" s="337" t="s">
        <v>308</v>
      </c>
      <c r="BY2968" s="337" t="s">
        <v>308</v>
      </c>
      <c r="BZ2968" s="337" t="s">
        <v>86</v>
      </c>
      <c r="CA2968" s="337" t="s">
        <v>87</v>
      </c>
      <c r="CB2968" s="337" t="s">
        <v>179</v>
      </c>
      <c r="CC2968" s="337" t="s">
        <v>180</v>
      </c>
      <c r="CD2968" s="338">
        <v>1</v>
      </c>
      <c r="CE2968" s="335">
        <v>45017</v>
      </c>
      <c r="CF2968" s="337"/>
      <c r="CG2968" s="337" t="s">
        <v>181</v>
      </c>
      <c r="CH2968" s="337"/>
      <c r="CI2968" s="337" t="s">
        <v>181</v>
      </c>
      <c r="CJ2968" s="337" t="s">
        <v>1734</v>
      </c>
      <c r="CK2968" s="337"/>
      <c r="CL2968" s="337"/>
      <c r="CM2968" s="337" t="s">
        <v>73</v>
      </c>
      <c r="CN2968" s="337">
        <v>3</v>
      </c>
    </row>
    <row r="2969" spans="4:92">
      <c r="D2969" s="273" t="s">
        <v>83</v>
      </c>
      <c r="E2969" s="273" t="s">
        <v>63</v>
      </c>
      <c r="F2969" s="273" t="s">
        <v>172</v>
      </c>
      <c r="G2969" s="273" t="s">
        <v>487</v>
      </c>
      <c r="H2969" s="274">
        <v>44927</v>
      </c>
      <c r="I2969" s="273">
        <v>11154</v>
      </c>
      <c r="J2969" s="273">
        <v>74</v>
      </c>
      <c r="K2969" s="273">
        <v>0</v>
      </c>
      <c r="L2969" s="273" t="s">
        <v>66</v>
      </c>
      <c r="M2969" s="273">
        <v>0</v>
      </c>
      <c r="N2969" s="273" t="s">
        <v>67</v>
      </c>
      <c r="P2969" s="273" t="s">
        <v>68</v>
      </c>
      <c r="Q2969" s="273" t="s">
        <v>69</v>
      </c>
      <c r="R2969" s="273" t="s">
        <v>70</v>
      </c>
      <c r="S2969" s="273" t="s">
        <v>71</v>
      </c>
      <c r="T2969" s="273" t="s">
        <v>72</v>
      </c>
      <c r="U2969" s="273" t="s">
        <v>73</v>
      </c>
      <c r="V2969" s="273" t="s">
        <v>74</v>
      </c>
      <c r="W2969" s="273">
        <v>155553</v>
      </c>
      <c r="X2969" s="273" t="s">
        <v>64</v>
      </c>
      <c r="Y2969" s="273" t="s">
        <v>63</v>
      </c>
      <c r="Z2969" s="273" t="s">
        <v>165</v>
      </c>
      <c r="AA2969" s="273" t="s">
        <v>165</v>
      </c>
      <c r="AB2969" s="274">
        <v>45017</v>
      </c>
      <c r="AC2969" s="273">
        <v>12044</v>
      </c>
      <c r="AD2969" s="273">
        <v>11</v>
      </c>
      <c r="AE2969" s="273">
        <v>0.254</v>
      </c>
      <c r="AF2969" s="273" t="s">
        <v>90</v>
      </c>
      <c r="AG2969" s="273" t="s">
        <v>1198</v>
      </c>
      <c r="AH2969" s="273" t="s">
        <v>1093</v>
      </c>
      <c r="AI2969" s="273" t="s">
        <v>123</v>
      </c>
      <c r="AJ2969" s="273" t="s">
        <v>200</v>
      </c>
      <c r="AK2969" s="273">
        <v>340525</v>
      </c>
      <c r="BV2969" s="279" t="s">
        <v>64</v>
      </c>
      <c r="BW2969" s="280" t="s">
        <v>75</v>
      </c>
      <c r="BX2969" s="280" t="s">
        <v>308</v>
      </c>
      <c r="BY2969" s="280" t="s">
        <v>308</v>
      </c>
      <c r="BZ2969" s="280" t="s">
        <v>86</v>
      </c>
      <c r="CA2969" s="280" t="s">
        <v>87</v>
      </c>
      <c r="CB2969" s="280" t="s">
        <v>179</v>
      </c>
      <c r="CC2969" s="280" t="s">
        <v>180</v>
      </c>
      <c r="CD2969" s="281">
        <v>1</v>
      </c>
      <c r="CE2969" s="277">
        <v>45017</v>
      </c>
      <c r="CF2969" s="280"/>
      <c r="CG2969" s="280" t="s">
        <v>181</v>
      </c>
      <c r="CH2969" s="280"/>
      <c r="CI2969" s="280" t="s">
        <v>181</v>
      </c>
      <c r="CJ2969" s="280" t="s">
        <v>1734</v>
      </c>
      <c r="CK2969" s="280"/>
      <c r="CL2969" s="280"/>
      <c r="CM2969" s="280" t="s">
        <v>73</v>
      </c>
      <c r="CN2969" s="280">
        <v>3</v>
      </c>
    </row>
    <row r="2970" spans="4:92">
      <c r="D2970" s="273" t="s">
        <v>83</v>
      </c>
      <c r="E2970" s="273" t="s">
        <v>63</v>
      </c>
      <c r="F2970" s="273" t="s">
        <v>172</v>
      </c>
      <c r="G2970" s="273" t="s">
        <v>487</v>
      </c>
      <c r="H2970" s="274">
        <v>44927</v>
      </c>
      <c r="I2970" s="273">
        <v>11154</v>
      </c>
      <c r="J2970" s="273">
        <v>74</v>
      </c>
      <c r="K2970" s="273">
        <v>0</v>
      </c>
      <c r="L2970" s="273" t="s">
        <v>66</v>
      </c>
      <c r="N2970" s="273" t="s">
        <v>107</v>
      </c>
      <c r="W2970" s="273">
        <v>137378</v>
      </c>
      <c r="X2970" s="273" t="s">
        <v>64</v>
      </c>
      <c r="Y2970" s="273" t="s">
        <v>63</v>
      </c>
      <c r="Z2970" s="273" t="s">
        <v>165</v>
      </c>
      <c r="AA2970" s="273" t="s">
        <v>165</v>
      </c>
      <c r="AB2970" s="274">
        <v>45017</v>
      </c>
      <c r="AC2970" s="273">
        <v>12044</v>
      </c>
      <c r="AD2970" s="273">
        <v>11</v>
      </c>
      <c r="AE2970" s="273">
        <v>0</v>
      </c>
      <c r="AF2970" s="273" t="s">
        <v>90</v>
      </c>
      <c r="AG2970" s="273" t="s">
        <v>1198</v>
      </c>
      <c r="AH2970" s="273" t="s">
        <v>1216</v>
      </c>
      <c r="AI2970" s="273" t="s">
        <v>123</v>
      </c>
      <c r="AJ2970" s="273" t="s">
        <v>200</v>
      </c>
      <c r="AK2970" s="273">
        <v>340531</v>
      </c>
      <c r="BV2970" s="336" t="s">
        <v>64</v>
      </c>
      <c r="BW2970" s="337" t="s">
        <v>75</v>
      </c>
      <c r="BX2970" s="337" t="s">
        <v>308</v>
      </c>
      <c r="BY2970" s="337" t="s">
        <v>308</v>
      </c>
      <c r="BZ2970" s="337" t="s">
        <v>86</v>
      </c>
      <c r="CA2970" s="337" t="s">
        <v>87</v>
      </c>
      <c r="CB2970" s="337" t="s">
        <v>179</v>
      </c>
      <c r="CC2970" s="337" t="s">
        <v>180</v>
      </c>
      <c r="CD2970" s="338">
        <v>1</v>
      </c>
      <c r="CE2970" s="335">
        <v>45017</v>
      </c>
      <c r="CF2970" s="337"/>
      <c r="CG2970" s="337" t="s">
        <v>181</v>
      </c>
      <c r="CH2970" s="337"/>
      <c r="CI2970" s="337" t="s">
        <v>181</v>
      </c>
      <c r="CJ2970" s="337" t="s">
        <v>1734</v>
      </c>
      <c r="CK2970" s="337"/>
      <c r="CL2970" s="337"/>
      <c r="CM2970" s="337" t="s">
        <v>73</v>
      </c>
      <c r="CN2970" s="337">
        <v>3</v>
      </c>
    </row>
    <row r="2971" spans="4:92">
      <c r="D2971" s="273" t="s">
        <v>83</v>
      </c>
      <c r="E2971" s="273" t="s">
        <v>63</v>
      </c>
      <c r="F2971" s="273" t="s">
        <v>172</v>
      </c>
      <c r="G2971" s="273" t="s">
        <v>487</v>
      </c>
      <c r="H2971" s="274">
        <v>44927</v>
      </c>
      <c r="I2971" s="273">
        <v>11154</v>
      </c>
      <c r="J2971" s="273">
        <v>74</v>
      </c>
      <c r="K2971" s="273">
        <v>318782</v>
      </c>
      <c r="L2971" s="273" t="s">
        <v>66</v>
      </c>
      <c r="M2971" s="273">
        <v>42218.240239999999</v>
      </c>
      <c r="N2971" s="273" t="s">
        <v>115</v>
      </c>
      <c r="W2971" s="273">
        <v>137377</v>
      </c>
      <c r="X2971" s="273" t="s">
        <v>64</v>
      </c>
      <c r="Y2971" s="273" t="s">
        <v>63</v>
      </c>
      <c r="Z2971" s="273" t="s">
        <v>165</v>
      </c>
      <c r="AA2971" s="273" t="s">
        <v>165</v>
      </c>
      <c r="AB2971" s="274">
        <v>45017</v>
      </c>
      <c r="AC2971" s="273">
        <v>12044</v>
      </c>
      <c r="AD2971" s="273">
        <v>11</v>
      </c>
      <c r="AE2971" s="273">
        <v>0</v>
      </c>
      <c r="AF2971" s="273" t="s">
        <v>90</v>
      </c>
      <c r="AG2971" s="273" t="s">
        <v>1198</v>
      </c>
      <c r="AH2971" s="273" t="s">
        <v>1238</v>
      </c>
      <c r="AI2971" s="273" t="s">
        <v>123</v>
      </c>
      <c r="AJ2971" s="273" t="s">
        <v>200</v>
      </c>
      <c r="AK2971" s="273">
        <v>340537</v>
      </c>
      <c r="BV2971" s="279" t="s">
        <v>64</v>
      </c>
      <c r="BW2971" s="280" t="s">
        <v>75</v>
      </c>
      <c r="BX2971" s="280" t="s">
        <v>308</v>
      </c>
      <c r="BY2971" s="280" t="s">
        <v>308</v>
      </c>
      <c r="BZ2971" s="280" t="s">
        <v>167</v>
      </c>
      <c r="CA2971" s="280" t="s">
        <v>168</v>
      </c>
      <c r="CB2971" s="280" t="s">
        <v>319</v>
      </c>
      <c r="CC2971" s="280" t="s">
        <v>320</v>
      </c>
      <c r="CD2971" s="281">
        <v>15</v>
      </c>
      <c r="CE2971" s="277">
        <v>45017</v>
      </c>
      <c r="CF2971" s="280">
        <v>929</v>
      </c>
      <c r="CG2971" s="280" t="s">
        <v>90</v>
      </c>
      <c r="CH2971" s="280">
        <v>929</v>
      </c>
      <c r="CI2971" s="280" t="s">
        <v>80</v>
      </c>
      <c r="CJ2971" s="280"/>
      <c r="CK2971" s="280"/>
      <c r="CL2971" s="280"/>
      <c r="CM2971" s="280" t="s">
        <v>73</v>
      </c>
      <c r="CN2971" s="280">
        <v>3</v>
      </c>
    </row>
    <row r="2972" spans="4:92">
      <c r="D2972" s="273" t="s">
        <v>83</v>
      </c>
      <c r="E2972" s="273" t="s">
        <v>63</v>
      </c>
      <c r="F2972" s="273" t="s">
        <v>172</v>
      </c>
      <c r="G2972" s="273" t="s">
        <v>487</v>
      </c>
      <c r="H2972" s="274">
        <v>44927</v>
      </c>
      <c r="I2972" s="273">
        <v>17134</v>
      </c>
      <c r="J2972" s="273">
        <v>74</v>
      </c>
      <c r="K2972" s="273">
        <v>2063</v>
      </c>
      <c r="L2972" s="273" t="s">
        <v>1202</v>
      </c>
      <c r="M2972" s="273">
        <v>141093.28992000001</v>
      </c>
      <c r="N2972" s="273" t="s">
        <v>1203</v>
      </c>
      <c r="P2972" s="273" t="s">
        <v>1420</v>
      </c>
      <c r="Q2972" s="273" t="s">
        <v>69</v>
      </c>
      <c r="R2972" s="273" t="s">
        <v>1336</v>
      </c>
      <c r="S2972" s="273" t="s">
        <v>1909</v>
      </c>
      <c r="T2972" s="273" t="s">
        <v>1910</v>
      </c>
      <c r="U2972" s="273" t="s">
        <v>73</v>
      </c>
      <c r="V2972" s="273" t="s">
        <v>1911</v>
      </c>
      <c r="W2972" s="273">
        <v>325719</v>
      </c>
      <c r="X2972" s="273" t="s">
        <v>64</v>
      </c>
      <c r="Y2972" s="273" t="s">
        <v>63</v>
      </c>
      <c r="Z2972" s="273" t="s">
        <v>165</v>
      </c>
      <c r="AA2972" s="273" t="s">
        <v>165</v>
      </c>
      <c r="AB2972" s="274">
        <v>45017</v>
      </c>
      <c r="AC2972" s="273">
        <v>12044</v>
      </c>
      <c r="AD2972" s="273">
        <v>11</v>
      </c>
      <c r="AE2972" s="273">
        <v>0</v>
      </c>
      <c r="AF2972" s="273" t="s">
        <v>90</v>
      </c>
      <c r="AG2972" s="273" t="s">
        <v>1239</v>
      </c>
      <c r="AH2972" s="273" t="s">
        <v>1240</v>
      </c>
      <c r="AI2972" s="273" t="s">
        <v>123</v>
      </c>
      <c r="AJ2972" s="273" t="s">
        <v>200</v>
      </c>
      <c r="AK2972" s="273">
        <v>340543</v>
      </c>
      <c r="BV2972" s="336" t="s">
        <v>64</v>
      </c>
      <c r="BW2972" s="337" t="s">
        <v>75</v>
      </c>
      <c r="BX2972" s="337" t="s">
        <v>308</v>
      </c>
      <c r="BY2972" s="337" t="s">
        <v>308</v>
      </c>
      <c r="BZ2972" s="337" t="s">
        <v>138</v>
      </c>
      <c r="CA2972" s="337" t="s">
        <v>139</v>
      </c>
      <c r="CB2972" s="337" t="s">
        <v>190</v>
      </c>
      <c r="CC2972" s="337" t="s">
        <v>191</v>
      </c>
      <c r="CD2972" s="338">
        <v>8</v>
      </c>
      <c r="CE2972" s="335">
        <v>45017</v>
      </c>
      <c r="CF2972" s="337">
        <v>0</v>
      </c>
      <c r="CG2972" s="337" t="s">
        <v>90</v>
      </c>
      <c r="CH2972" s="337">
        <v>0</v>
      </c>
      <c r="CI2972" s="337" t="s">
        <v>80</v>
      </c>
      <c r="CJ2972" s="337"/>
      <c r="CK2972" s="337"/>
      <c r="CL2972" s="337"/>
      <c r="CM2972" s="337" t="s">
        <v>73</v>
      </c>
      <c r="CN2972" s="337">
        <v>3</v>
      </c>
    </row>
    <row r="2973" spans="4:92">
      <c r="D2973" s="273" t="s">
        <v>83</v>
      </c>
      <c r="E2973" s="273" t="s">
        <v>63</v>
      </c>
      <c r="F2973" s="273" t="s">
        <v>172</v>
      </c>
      <c r="G2973" s="273" t="s">
        <v>487</v>
      </c>
      <c r="H2973" s="274">
        <v>44958</v>
      </c>
      <c r="I2973" s="273">
        <v>11316</v>
      </c>
      <c r="J2973" s="273">
        <v>74</v>
      </c>
      <c r="K2973" s="273">
        <v>38000</v>
      </c>
      <c r="L2973" s="273" t="s">
        <v>66</v>
      </c>
      <c r="M2973" s="273">
        <v>0</v>
      </c>
      <c r="N2973" s="273" t="s">
        <v>1010</v>
      </c>
      <c r="O2973" s="273">
        <v>0</v>
      </c>
      <c r="P2973" s="273" t="s">
        <v>1011</v>
      </c>
      <c r="Q2973" s="273" t="s">
        <v>69</v>
      </c>
      <c r="R2973" s="273" t="s">
        <v>1013</v>
      </c>
      <c r="S2973" s="273" t="s">
        <v>1298</v>
      </c>
      <c r="U2973" s="273" t="s">
        <v>73</v>
      </c>
      <c r="V2973" s="273" t="s">
        <v>1840</v>
      </c>
      <c r="W2973" s="273">
        <v>168215</v>
      </c>
      <c r="X2973" s="273" t="s">
        <v>64</v>
      </c>
      <c r="Y2973" s="273" t="s">
        <v>63</v>
      </c>
      <c r="Z2973" s="273" t="s">
        <v>165</v>
      </c>
      <c r="AA2973" s="273" t="s">
        <v>165</v>
      </c>
      <c r="AB2973" s="274">
        <v>45017</v>
      </c>
      <c r="AC2973" s="273">
        <v>14845</v>
      </c>
      <c r="AD2973" s="273">
        <v>11</v>
      </c>
      <c r="AK2973" s="273">
        <v>278261</v>
      </c>
      <c r="BV2973" s="279" t="s">
        <v>64</v>
      </c>
      <c r="BW2973" s="280" t="s">
        <v>75</v>
      </c>
      <c r="BX2973" s="280" t="s">
        <v>308</v>
      </c>
      <c r="BY2973" s="280" t="s">
        <v>308</v>
      </c>
      <c r="BZ2973" s="280" t="s">
        <v>86</v>
      </c>
      <c r="CA2973" s="280" t="s">
        <v>87</v>
      </c>
      <c r="CB2973" s="280" t="s">
        <v>217</v>
      </c>
      <c r="CC2973" s="280" t="s">
        <v>218</v>
      </c>
      <c r="CD2973" s="281">
        <v>2</v>
      </c>
      <c r="CE2973" s="277">
        <v>45017</v>
      </c>
      <c r="CF2973" s="280"/>
      <c r="CG2973" s="280" t="s">
        <v>181</v>
      </c>
      <c r="CH2973" s="280"/>
      <c r="CI2973" s="280" t="s">
        <v>181</v>
      </c>
      <c r="CJ2973" s="280" t="s">
        <v>1071</v>
      </c>
      <c r="CK2973" s="280"/>
      <c r="CL2973" s="280"/>
      <c r="CM2973" s="280" t="s">
        <v>73</v>
      </c>
      <c r="CN2973" s="280">
        <v>3</v>
      </c>
    </row>
    <row r="2974" spans="4:92">
      <c r="D2974" s="273" t="s">
        <v>83</v>
      </c>
      <c r="E2974" s="273" t="s">
        <v>63</v>
      </c>
      <c r="F2974" s="273" t="s">
        <v>172</v>
      </c>
      <c r="G2974" s="273" t="s">
        <v>487</v>
      </c>
      <c r="H2974" s="274">
        <v>44958</v>
      </c>
      <c r="I2974" s="273">
        <v>11316</v>
      </c>
      <c r="J2974" s="273">
        <v>74</v>
      </c>
      <c r="K2974" s="273">
        <v>416589</v>
      </c>
      <c r="L2974" s="273" t="s">
        <v>66</v>
      </c>
      <c r="M2974" s="273">
        <v>53727.549039999998</v>
      </c>
      <c r="N2974" s="273" t="s">
        <v>67</v>
      </c>
      <c r="P2974" s="273" t="s">
        <v>92</v>
      </c>
      <c r="Q2974" s="273" t="s">
        <v>69</v>
      </c>
      <c r="R2974" s="273" t="s">
        <v>70</v>
      </c>
      <c r="S2974" s="273" t="s">
        <v>834</v>
      </c>
      <c r="T2974" s="273" t="s">
        <v>835</v>
      </c>
      <c r="U2974" s="273" t="s">
        <v>73</v>
      </c>
      <c r="V2974" s="273" t="s">
        <v>836</v>
      </c>
      <c r="W2974" s="273">
        <v>168231</v>
      </c>
      <c r="X2974" s="273" t="s">
        <v>64</v>
      </c>
      <c r="Y2974" s="273" t="s">
        <v>63</v>
      </c>
      <c r="Z2974" s="273" t="s">
        <v>165</v>
      </c>
      <c r="AA2974" s="273" t="s">
        <v>165</v>
      </c>
      <c r="AB2974" s="274">
        <v>45047</v>
      </c>
      <c r="AC2974" s="273">
        <v>12151</v>
      </c>
      <c r="AD2974" s="273">
        <v>11</v>
      </c>
      <c r="AK2974" s="273">
        <v>182425</v>
      </c>
      <c r="BV2974" s="336" t="s">
        <v>64</v>
      </c>
      <c r="BW2974" s="337" t="s">
        <v>75</v>
      </c>
      <c r="BX2974" s="337" t="s">
        <v>308</v>
      </c>
      <c r="BY2974" s="337" t="s">
        <v>308</v>
      </c>
      <c r="BZ2974" s="337" t="s">
        <v>86</v>
      </c>
      <c r="CA2974" s="337" t="s">
        <v>87</v>
      </c>
      <c r="CB2974" s="337" t="s">
        <v>217</v>
      </c>
      <c r="CC2974" s="337" t="s">
        <v>218</v>
      </c>
      <c r="CD2974" s="338">
        <v>2</v>
      </c>
      <c r="CE2974" s="335">
        <v>45017</v>
      </c>
      <c r="CF2974" s="337"/>
      <c r="CG2974" s="337" t="s">
        <v>181</v>
      </c>
      <c r="CH2974" s="337"/>
      <c r="CI2974" s="337" t="s">
        <v>181</v>
      </c>
      <c r="CJ2974" s="337" t="s">
        <v>1075</v>
      </c>
      <c r="CK2974" s="337"/>
      <c r="CL2974" s="337"/>
      <c r="CM2974" s="337" t="s">
        <v>73</v>
      </c>
      <c r="CN2974" s="337">
        <v>3</v>
      </c>
    </row>
    <row r="2975" spans="4:92">
      <c r="D2975" s="273" t="s">
        <v>83</v>
      </c>
      <c r="E2975" s="273" t="s">
        <v>63</v>
      </c>
      <c r="F2975" s="273" t="s">
        <v>172</v>
      </c>
      <c r="G2975" s="273" t="s">
        <v>487</v>
      </c>
      <c r="H2975" s="274">
        <v>44958</v>
      </c>
      <c r="I2975" s="273">
        <v>11316</v>
      </c>
      <c r="J2975" s="273">
        <v>74</v>
      </c>
      <c r="K2975" s="273">
        <v>248395</v>
      </c>
      <c r="L2975" s="273" t="s">
        <v>66</v>
      </c>
      <c r="M2975" s="273">
        <v>43874.079039999997</v>
      </c>
      <c r="N2975" s="273" t="s">
        <v>67</v>
      </c>
      <c r="P2975" s="273" t="s">
        <v>1011</v>
      </c>
      <c r="Q2975" s="273" t="s">
        <v>69</v>
      </c>
      <c r="R2975" s="273" t="s">
        <v>70</v>
      </c>
      <c r="S2975" s="273" t="s">
        <v>1041</v>
      </c>
      <c r="T2975" s="273" t="s">
        <v>1042</v>
      </c>
      <c r="U2975" s="273" t="s">
        <v>73</v>
      </c>
      <c r="V2975" s="273" t="s">
        <v>1043</v>
      </c>
      <c r="W2975" s="273">
        <v>168265</v>
      </c>
      <c r="X2975" s="273" t="s">
        <v>64</v>
      </c>
      <c r="Y2975" s="273" t="s">
        <v>63</v>
      </c>
      <c r="Z2975" s="273" t="s">
        <v>165</v>
      </c>
      <c r="AA2975" s="273" t="s">
        <v>165</v>
      </c>
      <c r="AB2975" s="274">
        <v>45170</v>
      </c>
      <c r="AC2975" s="273">
        <v>13692</v>
      </c>
      <c r="AD2975" s="273">
        <v>11</v>
      </c>
      <c r="AE2975" s="273">
        <v>0</v>
      </c>
      <c r="AF2975" s="273" t="s">
        <v>90</v>
      </c>
      <c r="AG2975" s="273" t="s">
        <v>1221</v>
      </c>
      <c r="AH2975" s="273" t="s">
        <v>1222</v>
      </c>
      <c r="AI2975" s="273" t="s">
        <v>123</v>
      </c>
      <c r="AJ2975" s="273" t="s">
        <v>214</v>
      </c>
      <c r="AK2975" s="273">
        <v>343434</v>
      </c>
      <c r="BV2975" s="279" t="s">
        <v>64</v>
      </c>
      <c r="BW2975" s="280" t="s">
        <v>75</v>
      </c>
      <c r="BX2975" s="280" t="s">
        <v>308</v>
      </c>
      <c r="BY2975" s="280" t="s">
        <v>308</v>
      </c>
      <c r="BZ2975" s="280" t="s">
        <v>86</v>
      </c>
      <c r="CA2975" s="280" t="s">
        <v>87</v>
      </c>
      <c r="CB2975" s="280" t="s">
        <v>217</v>
      </c>
      <c r="CC2975" s="280" t="s">
        <v>218</v>
      </c>
      <c r="CD2975" s="281">
        <v>2</v>
      </c>
      <c r="CE2975" s="277">
        <v>45017</v>
      </c>
      <c r="CF2975" s="280"/>
      <c r="CG2975" s="280" t="s">
        <v>181</v>
      </c>
      <c r="CH2975" s="280"/>
      <c r="CI2975" s="280" t="s">
        <v>181</v>
      </c>
      <c r="CJ2975" s="280" t="s">
        <v>1078</v>
      </c>
      <c r="CK2975" s="280"/>
      <c r="CL2975" s="280"/>
      <c r="CM2975" s="280" t="s">
        <v>73</v>
      </c>
      <c r="CN2975" s="280">
        <v>3</v>
      </c>
    </row>
    <row r="2976" spans="4:92">
      <c r="D2976" s="273" t="s">
        <v>83</v>
      </c>
      <c r="E2976" s="273" t="s">
        <v>63</v>
      </c>
      <c r="F2976" s="273" t="s">
        <v>172</v>
      </c>
      <c r="G2976" s="273" t="s">
        <v>487</v>
      </c>
      <c r="H2976" s="274">
        <v>44958</v>
      </c>
      <c r="I2976" s="273">
        <v>11316</v>
      </c>
      <c r="J2976" s="273">
        <v>74</v>
      </c>
      <c r="K2976" s="273">
        <v>202385</v>
      </c>
      <c r="L2976" s="273" t="s">
        <v>66</v>
      </c>
      <c r="M2976" s="273">
        <v>28506.86608</v>
      </c>
      <c r="N2976" s="273" t="s">
        <v>67</v>
      </c>
      <c r="P2976" s="273" t="s">
        <v>68</v>
      </c>
      <c r="Q2976" s="273" t="s">
        <v>69</v>
      </c>
      <c r="R2976" s="273" t="s">
        <v>70</v>
      </c>
      <c r="S2976" s="273" t="s">
        <v>71</v>
      </c>
      <c r="T2976" s="273" t="s">
        <v>72</v>
      </c>
      <c r="U2976" s="273" t="s">
        <v>73</v>
      </c>
      <c r="V2976" s="273" t="s">
        <v>74</v>
      </c>
      <c r="W2976" s="273">
        <v>168249</v>
      </c>
      <c r="X2976" s="273" t="s">
        <v>64</v>
      </c>
      <c r="Y2976" s="273" t="s">
        <v>63</v>
      </c>
      <c r="Z2976" s="273" t="s">
        <v>165</v>
      </c>
      <c r="AA2976" s="273" t="s">
        <v>165</v>
      </c>
      <c r="AB2976" s="274">
        <v>45170</v>
      </c>
      <c r="AC2976" s="273">
        <v>13692</v>
      </c>
      <c r="AD2976" s="273">
        <v>11</v>
      </c>
      <c r="AE2976" s="273">
        <v>0</v>
      </c>
      <c r="AF2976" s="273" t="s">
        <v>90</v>
      </c>
      <c r="AG2976" s="273" t="s">
        <v>1223</v>
      </c>
      <c r="AH2976" s="273" t="s">
        <v>1224</v>
      </c>
      <c r="AI2976" s="273" t="s">
        <v>123</v>
      </c>
      <c r="AJ2976" s="273" t="s">
        <v>214</v>
      </c>
      <c r="AK2976" s="273">
        <v>343440</v>
      </c>
      <c r="BV2976" s="336" t="s">
        <v>64</v>
      </c>
      <c r="BW2976" s="337" t="s">
        <v>75</v>
      </c>
      <c r="BX2976" s="337" t="s">
        <v>308</v>
      </c>
      <c r="BY2976" s="337" t="s">
        <v>308</v>
      </c>
      <c r="BZ2976" s="337" t="s">
        <v>86</v>
      </c>
      <c r="CA2976" s="337" t="s">
        <v>87</v>
      </c>
      <c r="CB2976" s="337" t="s">
        <v>217</v>
      </c>
      <c r="CC2976" s="337" t="s">
        <v>218</v>
      </c>
      <c r="CD2976" s="338">
        <v>2</v>
      </c>
      <c r="CE2976" s="335">
        <v>45017</v>
      </c>
      <c r="CF2976" s="337"/>
      <c r="CG2976" s="337" t="s">
        <v>181</v>
      </c>
      <c r="CH2976" s="337"/>
      <c r="CI2976" s="337" t="s">
        <v>181</v>
      </c>
      <c r="CJ2976" s="337" t="s">
        <v>1068</v>
      </c>
      <c r="CK2976" s="337"/>
      <c r="CL2976" s="337"/>
      <c r="CM2976" s="337" t="s">
        <v>73</v>
      </c>
      <c r="CN2976" s="337">
        <v>3</v>
      </c>
    </row>
    <row r="2977" spans="4:92">
      <c r="D2977" s="273" t="s">
        <v>83</v>
      </c>
      <c r="E2977" s="273" t="s">
        <v>63</v>
      </c>
      <c r="F2977" s="273" t="s">
        <v>172</v>
      </c>
      <c r="G2977" s="273" t="s">
        <v>487</v>
      </c>
      <c r="H2977" s="274">
        <v>44958</v>
      </c>
      <c r="I2977" s="273">
        <v>11316</v>
      </c>
      <c r="J2977" s="273">
        <v>74</v>
      </c>
      <c r="K2977" s="273">
        <v>0</v>
      </c>
      <c r="L2977" s="273" t="s">
        <v>66</v>
      </c>
      <c r="N2977" s="273" t="s">
        <v>107</v>
      </c>
      <c r="W2977" s="273">
        <v>168214</v>
      </c>
      <c r="X2977" s="273" t="s">
        <v>64</v>
      </c>
      <c r="Y2977" s="273" t="s">
        <v>63</v>
      </c>
      <c r="Z2977" s="273" t="s">
        <v>165</v>
      </c>
      <c r="AA2977" s="273" t="s">
        <v>165</v>
      </c>
      <c r="AB2977" s="274">
        <v>45170</v>
      </c>
      <c r="AC2977" s="273">
        <v>13692</v>
      </c>
      <c r="AD2977" s="273">
        <v>11</v>
      </c>
      <c r="AE2977" s="273">
        <v>0.95399999999999996</v>
      </c>
      <c r="AF2977" s="273" t="s">
        <v>90</v>
      </c>
      <c r="AG2977" s="273" t="s">
        <v>819</v>
      </c>
      <c r="AH2977" s="273" t="s">
        <v>1225</v>
      </c>
      <c r="AI2977" s="273" t="s">
        <v>199</v>
      </c>
      <c r="AJ2977" s="273" t="s">
        <v>214</v>
      </c>
      <c r="AK2977" s="273">
        <v>343446</v>
      </c>
      <c r="BV2977" s="279" t="s">
        <v>64</v>
      </c>
      <c r="BW2977" s="280" t="s">
        <v>75</v>
      </c>
      <c r="BX2977" s="280" t="s">
        <v>308</v>
      </c>
      <c r="BY2977" s="280" t="s">
        <v>308</v>
      </c>
      <c r="BZ2977" s="280" t="s">
        <v>204</v>
      </c>
      <c r="CA2977" s="280" t="s">
        <v>205</v>
      </c>
      <c r="CB2977" s="280" t="s">
        <v>206</v>
      </c>
      <c r="CC2977" s="280" t="s">
        <v>207</v>
      </c>
      <c r="CD2977" s="281">
        <v>0</v>
      </c>
      <c r="CE2977" s="277">
        <v>45017</v>
      </c>
      <c r="CF2977" s="280"/>
      <c r="CG2977" s="280" t="s">
        <v>181</v>
      </c>
      <c r="CH2977" s="280"/>
      <c r="CI2977" s="280" t="s">
        <v>208</v>
      </c>
      <c r="CJ2977" s="280" t="s">
        <v>209</v>
      </c>
      <c r="CK2977" s="280"/>
      <c r="CL2977" s="280"/>
      <c r="CM2977" s="280" t="s">
        <v>73</v>
      </c>
      <c r="CN2977" s="280">
        <v>3</v>
      </c>
    </row>
    <row r="2978" spans="4:92">
      <c r="D2978" s="273" t="s">
        <v>83</v>
      </c>
      <c r="E2978" s="273" t="s">
        <v>63</v>
      </c>
      <c r="F2978" s="273" t="s">
        <v>172</v>
      </c>
      <c r="G2978" s="273" t="s">
        <v>487</v>
      </c>
      <c r="H2978" s="274">
        <v>44958</v>
      </c>
      <c r="I2978" s="273">
        <v>11316</v>
      </c>
      <c r="J2978" s="273">
        <v>74</v>
      </c>
      <c r="K2978" s="273">
        <v>199831</v>
      </c>
      <c r="L2978" s="273" t="s">
        <v>66</v>
      </c>
      <c r="M2978" s="273">
        <v>33207.292800000003</v>
      </c>
      <c r="N2978" s="273" t="s">
        <v>115</v>
      </c>
      <c r="W2978" s="273">
        <v>168213</v>
      </c>
      <c r="X2978" s="273" t="s">
        <v>64</v>
      </c>
      <c r="Y2978" s="273" t="s">
        <v>63</v>
      </c>
      <c r="Z2978" s="273" t="s">
        <v>165</v>
      </c>
      <c r="AA2978" s="273" t="s">
        <v>165</v>
      </c>
      <c r="AB2978" s="274">
        <v>45170</v>
      </c>
      <c r="AC2978" s="273">
        <v>13692</v>
      </c>
      <c r="AD2978" s="273">
        <v>11</v>
      </c>
      <c r="AE2978" s="273">
        <v>2.2183999999999999</v>
      </c>
      <c r="AF2978" s="273" t="s">
        <v>90</v>
      </c>
      <c r="AG2978" s="273" t="s">
        <v>837</v>
      </c>
      <c r="AH2978" s="273" t="s">
        <v>1226</v>
      </c>
      <c r="AI2978" s="273" t="s">
        <v>123</v>
      </c>
      <c r="AJ2978" s="273" t="s">
        <v>200</v>
      </c>
      <c r="AK2978" s="273">
        <v>343452</v>
      </c>
      <c r="BV2978" s="336" t="s">
        <v>64</v>
      </c>
      <c r="BW2978" s="337" t="s">
        <v>75</v>
      </c>
      <c r="BX2978" s="337" t="s">
        <v>308</v>
      </c>
      <c r="BY2978" s="337" t="s">
        <v>308</v>
      </c>
      <c r="BZ2978" s="337" t="s">
        <v>204</v>
      </c>
      <c r="CA2978" s="337" t="s">
        <v>205</v>
      </c>
      <c r="CB2978" s="337" t="s">
        <v>206</v>
      </c>
      <c r="CC2978" s="337" t="s">
        <v>207</v>
      </c>
      <c r="CD2978" s="338">
        <v>0</v>
      </c>
      <c r="CE2978" s="335">
        <v>45017</v>
      </c>
      <c r="CF2978" s="337"/>
      <c r="CG2978" s="337" t="s">
        <v>181</v>
      </c>
      <c r="CH2978" s="337"/>
      <c r="CI2978" s="337" t="s">
        <v>208</v>
      </c>
      <c r="CJ2978" s="337" t="s">
        <v>209</v>
      </c>
      <c r="CK2978" s="337"/>
      <c r="CL2978" s="337"/>
      <c r="CM2978" s="337" t="s">
        <v>73</v>
      </c>
      <c r="CN2978" s="337">
        <v>3</v>
      </c>
    </row>
    <row r="2979" spans="4:92">
      <c r="D2979" s="273" t="s">
        <v>83</v>
      </c>
      <c r="E2979" s="273" t="s">
        <v>63</v>
      </c>
      <c r="F2979" s="273" t="s">
        <v>172</v>
      </c>
      <c r="G2979" s="273" t="s">
        <v>487</v>
      </c>
      <c r="H2979" s="274">
        <v>44986</v>
      </c>
      <c r="I2979" s="273">
        <v>11478</v>
      </c>
      <c r="J2979" s="273">
        <v>74</v>
      </c>
      <c r="K2979" s="273">
        <v>85000</v>
      </c>
      <c r="L2979" s="273" t="s">
        <v>66</v>
      </c>
      <c r="M2979" s="273">
        <v>0</v>
      </c>
      <c r="N2979" s="273" t="s">
        <v>1010</v>
      </c>
      <c r="O2979" s="273">
        <v>0</v>
      </c>
      <c r="P2979" s="273" t="s">
        <v>1011</v>
      </c>
      <c r="Q2979" s="273" t="s">
        <v>69</v>
      </c>
      <c r="R2979" s="273" t="s">
        <v>1013</v>
      </c>
      <c r="S2979" s="273" t="s">
        <v>1298</v>
      </c>
      <c r="U2979" s="273" t="s">
        <v>73</v>
      </c>
      <c r="V2979" s="273" t="s">
        <v>1840</v>
      </c>
      <c r="W2979" s="273">
        <v>168615</v>
      </c>
      <c r="X2979" s="273" t="s">
        <v>64</v>
      </c>
      <c r="Y2979" s="273" t="s">
        <v>63</v>
      </c>
      <c r="Z2979" s="273" t="s">
        <v>165</v>
      </c>
      <c r="AA2979" s="273" t="s">
        <v>165</v>
      </c>
      <c r="AB2979" s="274">
        <v>45170</v>
      </c>
      <c r="AC2979" s="273">
        <v>13692</v>
      </c>
      <c r="AD2979" s="273">
        <v>11</v>
      </c>
      <c r="AE2979" s="273">
        <v>0</v>
      </c>
      <c r="AF2979" s="273" t="s">
        <v>90</v>
      </c>
      <c r="AG2979" s="273" t="s">
        <v>1227</v>
      </c>
      <c r="AH2979" s="273" t="s">
        <v>1228</v>
      </c>
      <c r="AI2979" s="273" t="s">
        <v>123</v>
      </c>
      <c r="AJ2979" s="273" t="s">
        <v>200</v>
      </c>
      <c r="AK2979" s="273">
        <v>343458</v>
      </c>
      <c r="BV2979" s="279" t="s">
        <v>64</v>
      </c>
      <c r="BW2979" s="280" t="s">
        <v>75</v>
      </c>
      <c r="BX2979" s="280" t="s">
        <v>308</v>
      </c>
      <c r="BY2979" s="280" t="s">
        <v>308</v>
      </c>
      <c r="BZ2979" s="280" t="s">
        <v>204</v>
      </c>
      <c r="CA2979" s="280" t="s">
        <v>205</v>
      </c>
      <c r="CB2979" s="280" t="s">
        <v>206</v>
      </c>
      <c r="CC2979" s="280" t="s">
        <v>207</v>
      </c>
      <c r="CD2979" s="281">
        <v>0</v>
      </c>
      <c r="CE2979" s="277">
        <v>45017</v>
      </c>
      <c r="CF2979" s="280"/>
      <c r="CG2979" s="280" t="s">
        <v>181</v>
      </c>
      <c r="CH2979" s="280"/>
      <c r="CI2979" s="280" t="s">
        <v>208</v>
      </c>
      <c r="CJ2979" s="280" t="s">
        <v>209</v>
      </c>
      <c r="CK2979" s="280"/>
      <c r="CL2979" s="280"/>
      <c r="CM2979" s="280" t="s">
        <v>73</v>
      </c>
      <c r="CN2979" s="280">
        <v>3</v>
      </c>
    </row>
    <row r="2980" spans="4:92">
      <c r="D2980" s="273" t="s">
        <v>83</v>
      </c>
      <c r="E2980" s="273" t="s">
        <v>63</v>
      </c>
      <c r="F2980" s="273" t="s">
        <v>172</v>
      </c>
      <c r="G2980" s="273" t="s">
        <v>487</v>
      </c>
      <c r="H2980" s="274">
        <v>44986</v>
      </c>
      <c r="I2980" s="273">
        <v>11478</v>
      </c>
      <c r="J2980" s="273">
        <v>74</v>
      </c>
      <c r="K2980" s="273">
        <v>278866</v>
      </c>
      <c r="L2980" s="273" t="s">
        <v>66</v>
      </c>
      <c r="M2980" s="273">
        <v>35965.385280000002</v>
      </c>
      <c r="N2980" s="273" t="s">
        <v>67</v>
      </c>
      <c r="P2980" s="273" t="s">
        <v>92</v>
      </c>
      <c r="Q2980" s="273" t="s">
        <v>69</v>
      </c>
      <c r="R2980" s="273" t="s">
        <v>70</v>
      </c>
      <c r="S2980" s="273" t="s">
        <v>834</v>
      </c>
      <c r="T2980" s="273" t="s">
        <v>835</v>
      </c>
      <c r="U2980" s="273" t="s">
        <v>73</v>
      </c>
      <c r="V2980" s="273" t="s">
        <v>836</v>
      </c>
      <c r="W2980" s="273">
        <v>168631</v>
      </c>
      <c r="X2980" s="273" t="s">
        <v>64</v>
      </c>
      <c r="Y2980" s="273" t="s">
        <v>63</v>
      </c>
      <c r="Z2980" s="273" t="s">
        <v>165</v>
      </c>
      <c r="AA2980" s="273" t="s">
        <v>165</v>
      </c>
      <c r="AB2980" s="274">
        <v>45170</v>
      </c>
      <c r="AC2980" s="273">
        <v>13692</v>
      </c>
      <c r="AD2980" s="273">
        <v>11</v>
      </c>
      <c r="AE2980" s="273">
        <v>0</v>
      </c>
      <c r="AF2980" s="273" t="s">
        <v>90</v>
      </c>
      <c r="AG2980" s="273" t="s">
        <v>1230</v>
      </c>
      <c r="AH2980" s="273" t="s">
        <v>1231</v>
      </c>
      <c r="AI2980" s="273" t="s">
        <v>123</v>
      </c>
      <c r="AJ2980" s="273" t="s">
        <v>214</v>
      </c>
      <c r="AK2980" s="273">
        <v>343464</v>
      </c>
      <c r="BV2980" s="336" t="s">
        <v>64</v>
      </c>
      <c r="BW2980" s="337" t="s">
        <v>75</v>
      </c>
      <c r="BX2980" s="337" t="s">
        <v>308</v>
      </c>
      <c r="BY2980" s="337" t="s">
        <v>308</v>
      </c>
      <c r="BZ2980" s="337" t="s">
        <v>204</v>
      </c>
      <c r="CA2980" s="337" t="s">
        <v>205</v>
      </c>
      <c r="CB2980" s="337" t="s">
        <v>206</v>
      </c>
      <c r="CC2980" s="337" t="s">
        <v>207</v>
      </c>
      <c r="CD2980" s="338">
        <v>0</v>
      </c>
      <c r="CE2980" s="335">
        <v>45017</v>
      </c>
      <c r="CF2980" s="337"/>
      <c r="CG2980" s="337" t="s">
        <v>181</v>
      </c>
      <c r="CH2980" s="337"/>
      <c r="CI2980" s="337" t="s">
        <v>208</v>
      </c>
      <c r="CJ2980" s="337" t="s">
        <v>209</v>
      </c>
      <c r="CK2980" s="337"/>
      <c r="CL2980" s="337"/>
      <c r="CM2980" s="337" t="s">
        <v>73</v>
      </c>
      <c r="CN2980" s="337">
        <v>3</v>
      </c>
    </row>
    <row r="2981" spans="4:92">
      <c r="D2981" s="273" t="s">
        <v>83</v>
      </c>
      <c r="E2981" s="273" t="s">
        <v>63</v>
      </c>
      <c r="F2981" s="273" t="s">
        <v>172</v>
      </c>
      <c r="G2981" s="273" t="s">
        <v>487</v>
      </c>
      <c r="H2981" s="274">
        <v>44986</v>
      </c>
      <c r="I2981" s="273">
        <v>11478</v>
      </c>
      <c r="J2981" s="273">
        <v>74</v>
      </c>
      <c r="K2981" s="273">
        <v>342293</v>
      </c>
      <c r="L2981" s="273" t="s">
        <v>66</v>
      </c>
      <c r="M2981" s="273">
        <v>60459.296479999997</v>
      </c>
      <c r="N2981" s="273" t="s">
        <v>67</v>
      </c>
      <c r="P2981" s="273" t="s">
        <v>1011</v>
      </c>
      <c r="Q2981" s="273" t="s">
        <v>69</v>
      </c>
      <c r="R2981" s="273" t="s">
        <v>70</v>
      </c>
      <c r="S2981" s="273" t="s">
        <v>1041</v>
      </c>
      <c r="T2981" s="273" t="s">
        <v>1042</v>
      </c>
      <c r="U2981" s="273" t="s">
        <v>73</v>
      </c>
      <c r="V2981" s="273" t="s">
        <v>1043</v>
      </c>
      <c r="W2981" s="273">
        <v>168665</v>
      </c>
      <c r="X2981" s="273" t="s">
        <v>64</v>
      </c>
      <c r="Y2981" s="273" t="s">
        <v>63</v>
      </c>
      <c r="Z2981" s="273" t="s">
        <v>165</v>
      </c>
      <c r="AA2981" s="273" t="s">
        <v>165</v>
      </c>
      <c r="AB2981" s="274">
        <v>45170</v>
      </c>
      <c r="AC2981" s="273">
        <v>13692</v>
      </c>
      <c r="AD2981" s="273">
        <v>11</v>
      </c>
      <c r="AE2981" s="273">
        <v>0</v>
      </c>
      <c r="AF2981" s="273" t="s">
        <v>90</v>
      </c>
      <c r="AG2981" s="273" t="s">
        <v>1105</v>
      </c>
      <c r="AH2981" s="273" t="s">
        <v>1106</v>
      </c>
      <c r="AI2981" s="273" t="s">
        <v>123</v>
      </c>
      <c r="AJ2981" s="273" t="s">
        <v>214</v>
      </c>
      <c r="AK2981" s="273">
        <v>343470</v>
      </c>
      <c r="BV2981" s="279" t="s">
        <v>64</v>
      </c>
      <c r="BW2981" s="280" t="s">
        <v>75</v>
      </c>
      <c r="BX2981" s="280" t="s">
        <v>308</v>
      </c>
      <c r="BY2981" s="280" t="s">
        <v>308</v>
      </c>
      <c r="BZ2981" s="280" t="s">
        <v>86</v>
      </c>
      <c r="CA2981" s="280" t="s">
        <v>87</v>
      </c>
      <c r="CB2981" s="280" t="s">
        <v>233</v>
      </c>
      <c r="CC2981" s="280" t="s">
        <v>234</v>
      </c>
      <c r="CD2981" s="281">
        <v>1</v>
      </c>
      <c r="CE2981" s="277">
        <v>45017</v>
      </c>
      <c r="CF2981" s="280"/>
      <c r="CG2981" s="280" t="s">
        <v>181</v>
      </c>
      <c r="CH2981" s="280"/>
      <c r="CI2981" s="280" t="s">
        <v>181</v>
      </c>
      <c r="CJ2981" s="280" t="s">
        <v>1544</v>
      </c>
      <c r="CK2981" s="280"/>
      <c r="CL2981" s="280"/>
      <c r="CM2981" s="280" t="s">
        <v>73</v>
      </c>
      <c r="CN2981" s="280">
        <v>3</v>
      </c>
    </row>
    <row r="2982" spans="4:92">
      <c r="D2982" s="273" t="s">
        <v>83</v>
      </c>
      <c r="E2982" s="273" t="s">
        <v>63</v>
      </c>
      <c r="F2982" s="273" t="s">
        <v>530</v>
      </c>
      <c r="G2982" s="273" t="s">
        <v>545</v>
      </c>
      <c r="H2982" s="274">
        <v>45200</v>
      </c>
      <c r="I2982" s="273">
        <v>16859</v>
      </c>
      <c r="J2982" s="273">
        <v>680</v>
      </c>
      <c r="K2982" s="273">
        <v>3299</v>
      </c>
      <c r="L2982" s="273" t="s">
        <v>66</v>
      </c>
      <c r="M2982" s="273">
        <v>354.48072000000002</v>
      </c>
      <c r="N2982" s="273" t="s">
        <v>115</v>
      </c>
      <c r="W2982" s="273">
        <v>310073</v>
      </c>
      <c r="X2982" s="273" t="s">
        <v>64</v>
      </c>
      <c r="Y2982" s="273" t="s">
        <v>63</v>
      </c>
      <c r="Z2982" s="273" t="s">
        <v>165</v>
      </c>
      <c r="AA2982" s="273" t="s">
        <v>165</v>
      </c>
      <c r="AB2982" s="274">
        <v>45170</v>
      </c>
      <c r="AC2982" s="273">
        <v>13692</v>
      </c>
      <c r="AD2982" s="273">
        <v>11</v>
      </c>
      <c r="AE2982" s="273">
        <v>15.44</v>
      </c>
      <c r="AF2982" s="273" t="s">
        <v>90</v>
      </c>
      <c r="AG2982" s="273" t="s">
        <v>1105</v>
      </c>
      <c r="AH2982" s="273" t="s">
        <v>1106</v>
      </c>
      <c r="AI2982" s="273" t="s">
        <v>123</v>
      </c>
      <c r="AJ2982" s="273" t="s">
        <v>200</v>
      </c>
      <c r="AK2982" s="273">
        <v>343476</v>
      </c>
      <c r="BV2982" s="336" t="s">
        <v>64</v>
      </c>
      <c r="BW2982" s="337" t="s">
        <v>75</v>
      </c>
      <c r="BX2982" s="337" t="s">
        <v>308</v>
      </c>
      <c r="BY2982" s="337" t="s">
        <v>308</v>
      </c>
      <c r="BZ2982" s="337" t="s">
        <v>86</v>
      </c>
      <c r="CA2982" s="337" t="s">
        <v>87</v>
      </c>
      <c r="CB2982" s="337" t="s">
        <v>233</v>
      </c>
      <c r="CC2982" s="337" t="s">
        <v>234</v>
      </c>
      <c r="CD2982" s="338">
        <v>1</v>
      </c>
      <c r="CE2982" s="335">
        <v>45017</v>
      </c>
      <c r="CF2982" s="337"/>
      <c r="CG2982" s="337" t="s">
        <v>181</v>
      </c>
      <c r="CH2982" s="337"/>
      <c r="CI2982" s="337" t="s">
        <v>181</v>
      </c>
      <c r="CJ2982" s="337" t="s">
        <v>1544</v>
      </c>
      <c r="CK2982" s="337"/>
      <c r="CL2982" s="337"/>
      <c r="CM2982" s="337" t="s">
        <v>73</v>
      </c>
      <c r="CN2982" s="337">
        <v>3</v>
      </c>
    </row>
    <row r="2983" spans="4:92">
      <c r="D2983" s="273" t="s">
        <v>83</v>
      </c>
      <c r="E2983" s="273" t="s">
        <v>63</v>
      </c>
      <c r="F2983" s="273" t="s">
        <v>172</v>
      </c>
      <c r="G2983" s="273" t="s">
        <v>487</v>
      </c>
      <c r="H2983" s="274">
        <v>45078</v>
      </c>
      <c r="I2983" s="273">
        <v>12509</v>
      </c>
      <c r="J2983" s="273">
        <v>74</v>
      </c>
      <c r="K2983" s="273">
        <v>327416</v>
      </c>
      <c r="L2983" s="273" t="s">
        <v>66</v>
      </c>
      <c r="M2983" s="273">
        <v>57831.574240000002</v>
      </c>
      <c r="N2983" s="273" t="s">
        <v>67</v>
      </c>
      <c r="P2983" s="273" t="s">
        <v>1011</v>
      </c>
      <c r="Q2983" s="273" t="s">
        <v>69</v>
      </c>
      <c r="R2983" s="273" t="s">
        <v>70</v>
      </c>
      <c r="S2983" s="273" t="s">
        <v>1041</v>
      </c>
      <c r="T2983" s="273" t="s">
        <v>1042</v>
      </c>
      <c r="U2983" s="273" t="s">
        <v>73</v>
      </c>
      <c r="V2983" s="273" t="s">
        <v>1043</v>
      </c>
      <c r="W2983" s="273">
        <v>199076</v>
      </c>
      <c r="X2983" s="273" t="s">
        <v>64</v>
      </c>
      <c r="Y2983" s="273" t="s">
        <v>63</v>
      </c>
      <c r="Z2983" s="273" t="s">
        <v>165</v>
      </c>
      <c r="AA2983" s="273" t="s">
        <v>165</v>
      </c>
      <c r="AB2983" s="274">
        <v>45170</v>
      </c>
      <c r="AC2983" s="273">
        <v>13692</v>
      </c>
      <c r="AD2983" s="273">
        <v>11</v>
      </c>
      <c r="AE2983" s="273">
        <v>0</v>
      </c>
      <c r="AF2983" s="273" t="s">
        <v>90</v>
      </c>
      <c r="AG2983" s="273" t="s">
        <v>1233</v>
      </c>
      <c r="AH2983" s="273" t="s">
        <v>1234</v>
      </c>
      <c r="AI2983" s="273" t="s">
        <v>123</v>
      </c>
      <c r="AJ2983" s="273" t="s">
        <v>214</v>
      </c>
      <c r="AK2983" s="273">
        <v>343482</v>
      </c>
      <c r="BV2983" s="279" t="s">
        <v>64</v>
      </c>
      <c r="BW2983" s="280" t="s">
        <v>75</v>
      </c>
      <c r="BX2983" s="280" t="s">
        <v>308</v>
      </c>
      <c r="BY2983" s="280" t="s">
        <v>308</v>
      </c>
      <c r="BZ2983" s="280" t="s">
        <v>86</v>
      </c>
      <c r="CA2983" s="280" t="s">
        <v>87</v>
      </c>
      <c r="CB2983" s="280" t="s">
        <v>101</v>
      </c>
      <c r="CC2983" s="280" t="s">
        <v>102</v>
      </c>
      <c r="CD2983" s="281">
        <v>4</v>
      </c>
      <c r="CE2983" s="277">
        <v>45231</v>
      </c>
      <c r="CF2983" s="280">
        <v>3581</v>
      </c>
      <c r="CG2983" s="280" t="s">
        <v>1495</v>
      </c>
      <c r="CH2983" s="280">
        <v>514.76874999999995</v>
      </c>
      <c r="CI2983" s="280" t="s">
        <v>104</v>
      </c>
      <c r="CJ2983" s="280"/>
      <c r="CK2983" s="280"/>
      <c r="CL2983" s="280"/>
      <c r="CM2983" s="280" t="s">
        <v>73</v>
      </c>
      <c r="CN2983" s="280">
        <v>3</v>
      </c>
    </row>
    <row r="2984" spans="4:92">
      <c r="D2984" s="273" t="s">
        <v>83</v>
      </c>
      <c r="E2984" s="273" t="s">
        <v>63</v>
      </c>
      <c r="F2984" s="273" t="s">
        <v>172</v>
      </c>
      <c r="G2984" s="273" t="s">
        <v>487</v>
      </c>
      <c r="H2984" s="274">
        <v>45078</v>
      </c>
      <c r="I2984" s="273">
        <v>12509</v>
      </c>
      <c r="J2984" s="273">
        <v>74</v>
      </c>
      <c r="K2984" s="273">
        <v>626169</v>
      </c>
      <c r="L2984" s="273" t="s">
        <v>66</v>
      </c>
      <c r="M2984" s="273">
        <v>88198.755919999996</v>
      </c>
      <c r="N2984" s="273" t="s">
        <v>67</v>
      </c>
      <c r="P2984" s="273" t="s">
        <v>68</v>
      </c>
      <c r="Q2984" s="273" t="s">
        <v>69</v>
      </c>
      <c r="R2984" s="273" t="s">
        <v>70</v>
      </c>
      <c r="S2984" s="273" t="s">
        <v>71</v>
      </c>
      <c r="T2984" s="273" t="s">
        <v>72</v>
      </c>
      <c r="U2984" s="273" t="s">
        <v>73</v>
      </c>
      <c r="V2984" s="273" t="s">
        <v>74</v>
      </c>
      <c r="W2984" s="273">
        <v>199060</v>
      </c>
      <c r="X2984" s="273" t="s">
        <v>64</v>
      </c>
      <c r="Y2984" s="273" t="s">
        <v>63</v>
      </c>
      <c r="Z2984" s="273" t="s">
        <v>165</v>
      </c>
      <c r="AA2984" s="273" t="s">
        <v>165</v>
      </c>
      <c r="AB2984" s="274">
        <v>45170</v>
      </c>
      <c r="AC2984" s="273">
        <v>13692</v>
      </c>
      <c r="AD2984" s="273">
        <v>11</v>
      </c>
      <c r="AE2984" s="273">
        <v>0</v>
      </c>
      <c r="AF2984" s="273" t="s">
        <v>90</v>
      </c>
      <c r="AG2984" s="273" t="s">
        <v>815</v>
      </c>
      <c r="AH2984" s="273" t="s">
        <v>230</v>
      </c>
      <c r="AI2984" s="273" t="s">
        <v>123</v>
      </c>
      <c r="AJ2984" s="273" t="s">
        <v>200</v>
      </c>
      <c r="AK2984" s="273">
        <v>343488</v>
      </c>
      <c r="BV2984" s="336" t="s">
        <v>64</v>
      </c>
      <c r="BW2984" s="337" t="s">
        <v>75</v>
      </c>
      <c r="BX2984" s="337" t="s">
        <v>308</v>
      </c>
      <c r="BY2984" s="337" t="s">
        <v>308</v>
      </c>
      <c r="BZ2984" s="337" t="s">
        <v>86</v>
      </c>
      <c r="CA2984" s="337" t="s">
        <v>87</v>
      </c>
      <c r="CB2984" s="337" t="s">
        <v>101</v>
      </c>
      <c r="CC2984" s="337" t="s">
        <v>102</v>
      </c>
      <c r="CD2984" s="338">
        <v>4</v>
      </c>
      <c r="CE2984" s="335">
        <v>45231</v>
      </c>
      <c r="CF2984" s="337">
        <v>17560</v>
      </c>
      <c r="CG2984" s="337" t="s">
        <v>1495</v>
      </c>
      <c r="CH2984" s="337">
        <v>2524.25</v>
      </c>
      <c r="CI2984" s="337" t="s">
        <v>104</v>
      </c>
      <c r="CJ2984" s="337"/>
      <c r="CK2984" s="337"/>
      <c r="CL2984" s="337"/>
      <c r="CM2984" s="337" t="s">
        <v>73</v>
      </c>
      <c r="CN2984" s="337">
        <v>3</v>
      </c>
    </row>
    <row r="2985" spans="4:92">
      <c r="D2985" s="273" t="s">
        <v>83</v>
      </c>
      <c r="E2985" s="273" t="s">
        <v>63</v>
      </c>
      <c r="F2985" s="273" t="s">
        <v>172</v>
      </c>
      <c r="G2985" s="273" t="s">
        <v>487</v>
      </c>
      <c r="H2985" s="274">
        <v>45078</v>
      </c>
      <c r="I2985" s="273">
        <v>12509</v>
      </c>
      <c r="J2985" s="273">
        <v>74</v>
      </c>
      <c r="K2985" s="273">
        <v>15886</v>
      </c>
      <c r="L2985" s="273" t="s">
        <v>66</v>
      </c>
      <c r="M2985" s="273">
        <v>1871.5488</v>
      </c>
      <c r="N2985" s="273" t="s">
        <v>67</v>
      </c>
      <c r="P2985" s="273" t="s">
        <v>92</v>
      </c>
      <c r="Q2985" s="273" t="s">
        <v>69</v>
      </c>
      <c r="R2985" s="273" t="s">
        <v>70</v>
      </c>
      <c r="S2985" s="273" t="s">
        <v>93</v>
      </c>
      <c r="T2985" s="273" t="s">
        <v>94</v>
      </c>
      <c r="U2985" s="273" t="s">
        <v>73</v>
      </c>
      <c r="V2985" s="273" t="s">
        <v>95</v>
      </c>
      <c r="W2985" s="273">
        <v>199093</v>
      </c>
      <c r="X2985" s="273" t="s">
        <v>64</v>
      </c>
      <c r="Y2985" s="273" t="s">
        <v>63</v>
      </c>
      <c r="Z2985" s="273" t="s">
        <v>165</v>
      </c>
      <c r="AA2985" s="273" t="s">
        <v>165</v>
      </c>
      <c r="AB2985" s="274">
        <v>45170</v>
      </c>
      <c r="AC2985" s="273">
        <v>13692</v>
      </c>
      <c r="AD2985" s="273">
        <v>11</v>
      </c>
      <c r="AE2985" s="273">
        <v>0.84</v>
      </c>
      <c r="AF2985" s="273" t="s">
        <v>90</v>
      </c>
      <c r="AG2985" s="273" t="s">
        <v>819</v>
      </c>
      <c r="AH2985" s="273" t="s">
        <v>1235</v>
      </c>
      <c r="AI2985" s="273" t="s">
        <v>199</v>
      </c>
      <c r="AJ2985" s="273" t="s">
        <v>200</v>
      </c>
      <c r="AK2985" s="273">
        <v>343494</v>
      </c>
      <c r="BV2985" s="279" t="s">
        <v>64</v>
      </c>
      <c r="BW2985" s="280" t="s">
        <v>75</v>
      </c>
      <c r="BX2985" s="280" t="s">
        <v>308</v>
      </c>
      <c r="BY2985" s="280" t="s">
        <v>308</v>
      </c>
      <c r="BZ2985" s="280" t="s">
        <v>86</v>
      </c>
      <c r="CA2985" s="280" t="s">
        <v>87</v>
      </c>
      <c r="CB2985" s="280" t="s">
        <v>101</v>
      </c>
      <c r="CC2985" s="280" t="s">
        <v>102</v>
      </c>
      <c r="CD2985" s="281">
        <v>4</v>
      </c>
      <c r="CE2985" s="277">
        <v>45231</v>
      </c>
      <c r="CF2985" s="280">
        <v>20325</v>
      </c>
      <c r="CG2985" s="280" t="s">
        <v>1495</v>
      </c>
      <c r="CH2985" s="280">
        <v>2921.71875</v>
      </c>
      <c r="CI2985" s="280" t="s">
        <v>104</v>
      </c>
      <c r="CJ2985" s="280"/>
      <c r="CK2985" s="280"/>
      <c r="CL2985" s="280"/>
      <c r="CM2985" s="280" t="s">
        <v>73</v>
      </c>
      <c r="CN2985" s="280">
        <v>3</v>
      </c>
    </row>
    <row r="2986" spans="4:92">
      <c r="D2986" s="273" t="s">
        <v>83</v>
      </c>
      <c r="E2986" s="273" t="s">
        <v>63</v>
      </c>
      <c r="F2986" s="273" t="s">
        <v>172</v>
      </c>
      <c r="G2986" s="273" t="s">
        <v>487</v>
      </c>
      <c r="H2986" s="274">
        <v>45078</v>
      </c>
      <c r="I2986" s="273">
        <v>12509</v>
      </c>
      <c r="J2986" s="273">
        <v>74</v>
      </c>
      <c r="K2986" s="273">
        <v>0</v>
      </c>
      <c r="L2986" s="273" t="s">
        <v>66</v>
      </c>
      <c r="N2986" s="273" t="s">
        <v>107</v>
      </c>
      <c r="W2986" s="273">
        <v>199025</v>
      </c>
      <c r="X2986" s="273" t="s">
        <v>64</v>
      </c>
      <c r="Y2986" s="273" t="s">
        <v>63</v>
      </c>
      <c r="Z2986" s="273" t="s">
        <v>165</v>
      </c>
      <c r="AA2986" s="273" t="s">
        <v>165</v>
      </c>
      <c r="AB2986" s="274">
        <v>45170</v>
      </c>
      <c r="AC2986" s="273">
        <v>13692</v>
      </c>
      <c r="AD2986" s="273">
        <v>11</v>
      </c>
      <c r="AE2986" s="273">
        <v>0</v>
      </c>
      <c r="AF2986" s="273" t="s">
        <v>90</v>
      </c>
      <c r="AG2986" s="273" t="s">
        <v>819</v>
      </c>
      <c r="AH2986" s="273" t="s">
        <v>1236</v>
      </c>
      <c r="AI2986" s="273" t="s">
        <v>123</v>
      </c>
      <c r="AJ2986" s="273" t="s">
        <v>200</v>
      </c>
      <c r="AK2986" s="273">
        <v>343500</v>
      </c>
      <c r="BV2986" s="336" t="s">
        <v>64</v>
      </c>
      <c r="BW2986" s="337" t="s">
        <v>75</v>
      </c>
      <c r="BX2986" s="337" t="s">
        <v>308</v>
      </c>
      <c r="BY2986" s="337" t="s">
        <v>308</v>
      </c>
      <c r="BZ2986" s="337" t="s">
        <v>86</v>
      </c>
      <c r="CA2986" s="337" t="s">
        <v>87</v>
      </c>
      <c r="CB2986" s="337" t="s">
        <v>88</v>
      </c>
      <c r="CC2986" s="337" t="s">
        <v>89</v>
      </c>
      <c r="CD2986" s="338">
        <v>3</v>
      </c>
      <c r="CE2986" s="335">
        <v>45231</v>
      </c>
      <c r="CF2986" s="337">
        <v>6100</v>
      </c>
      <c r="CG2986" s="337" t="s">
        <v>90</v>
      </c>
      <c r="CH2986" s="337">
        <v>6100</v>
      </c>
      <c r="CI2986" s="337" t="s">
        <v>80</v>
      </c>
      <c r="CJ2986" s="337"/>
      <c r="CK2986" s="337"/>
      <c r="CL2986" s="337"/>
      <c r="CM2986" s="337" t="s">
        <v>73</v>
      </c>
      <c r="CN2986" s="337">
        <v>3</v>
      </c>
    </row>
    <row r="2987" spans="4:92">
      <c r="D2987" s="273" t="s">
        <v>83</v>
      </c>
      <c r="E2987" s="273" t="s">
        <v>63</v>
      </c>
      <c r="F2987" s="273" t="s">
        <v>172</v>
      </c>
      <c r="G2987" s="273" t="s">
        <v>487</v>
      </c>
      <c r="H2987" s="274">
        <v>45078</v>
      </c>
      <c r="I2987" s="273">
        <v>12509</v>
      </c>
      <c r="J2987" s="273">
        <v>74</v>
      </c>
      <c r="K2987" s="273">
        <v>158830</v>
      </c>
      <c r="L2987" s="273" t="s">
        <v>66</v>
      </c>
      <c r="M2987" s="273">
        <v>44309.373679999997</v>
      </c>
      <c r="N2987" s="273" t="s">
        <v>115</v>
      </c>
      <c r="W2987" s="273">
        <v>199024</v>
      </c>
      <c r="X2987" s="273" t="s">
        <v>64</v>
      </c>
      <c r="Y2987" s="273" t="s">
        <v>63</v>
      </c>
      <c r="Z2987" s="273" t="s">
        <v>165</v>
      </c>
      <c r="AA2987" s="273" t="s">
        <v>165</v>
      </c>
      <c r="AB2987" s="274">
        <v>45170</v>
      </c>
      <c r="AC2987" s="273">
        <v>13692</v>
      </c>
      <c r="AD2987" s="273">
        <v>11</v>
      </c>
      <c r="AE2987" s="273">
        <v>6.6150000000000002</v>
      </c>
      <c r="AF2987" s="273" t="s">
        <v>90</v>
      </c>
      <c r="AG2987" s="273" t="s">
        <v>1198</v>
      </c>
      <c r="AH2987" s="273" t="s">
        <v>1194</v>
      </c>
      <c r="AI2987" s="273" t="s">
        <v>123</v>
      </c>
      <c r="AJ2987" s="273" t="s">
        <v>200</v>
      </c>
      <c r="AK2987" s="273">
        <v>343506</v>
      </c>
      <c r="BV2987" s="279" t="s">
        <v>64</v>
      </c>
      <c r="BW2987" s="280" t="s">
        <v>75</v>
      </c>
      <c r="BX2987" s="280" t="s">
        <v>308</v>
      </c>
      <c r="BY2987" s="280" t="s">
        <v>308</v>
      </c>
      <c r="BZ2987" s="280" t="s">
        <v>86</v>
      </c>
      <c r="CA2987" s="280" t="s">
        <v>87</v>
      </c>
      <c r="CB2987" s="280" t="s">
        <v>88</v>
      </c>
      <c r="CC2987" s="280" t="s">
        <v>89</v>
      </c>
      <c r="CD2987" s="281">
        <v>3</v>
      </c>
      <c r="CE2987" s="277">
        <v>45231</v>
      </c>
      <c r="CF2987" s="280">
        <v>1050</v>
      </c>
      <c r="CG2987" s="280" t="s">
        <v>90</v>
      </c>
      <c r="CH2987" s="280">
        <v>1050</v>
      </c>
      <c r="CI2987" s="280" t="s">
        <v>80</v>
      </c>
      <c r="CJ2987" s="280"/>
      <c r="CK2987" s="280"/>
      <c r="CL2987" s="280"/>
      <c r="CM2987" s="280" t="s">
        <v>73</v>
      </c>
      <c r="CN2987" s="280">
        <v>3</v>
      </c>
    </row>
    <row r="2988" spans="4:92">
      <c r="D2988" s="273" t="s">
        <v>83</v>
      </c>
      <c r="E2988" s="273" t="s">
        <v>63</v>
      </c>
      <c r="F2988" s="273" t="s">
        <v>172</v>
      </c>
      <c r="G2988" s="273" t="s">
        <v>487</v>
      </c>
      <c r="H2988" s="274">
        <v>45108</v>
      </c>
      <c r="I2988" s="273">
        <v>12778</v>
      </c>
      <c r="J2988" s="273">
        <v>74</v>
      </c>
      <c r="K2988" s="273">
        <v>97000</v>
      </c>
      <c r="L2988" s="273" t="s">
        <v>66</v>
      </c>
      <c r="M2988" s="273">
        <v>0</v>
      </c>
      <c r="N2988" s="273" t="s">
        <v>1010</v>
      </c>
      <c r="O2988" s="273">
        <v>0</v>
      </c>
      <c r="P2988" s="273" t="s">
        <v>1011</v>
      </c>
      <c r="Q2988" s="273" t="s">
        <v>69</v>
      </c>
      <c r="R2988" s="273" t="s">
        <v>1013</v>
      </c>
      <c r="S2988" s="273" t="s">
        <v>1298</v>
      </c>
      <c r="U2988" s="273" t="s">
        <v>73</v>
      </c>
      <c r="V2988" s="273" t="s">
        <v>1840</v>
      </c>
      <c r="W2988" s="273">
        <v>244896</v>
      </c>
      <c r="X2988" s="273" t="s">
        <v>64</v>
      </c>
      <c r="Y2988" s="273" t="s">
        <v>63</v>
      </c>
      <c r="Z2988" s="273" t="s">
        <v>165</v>
      </c>
      <c r="AA2988" s="273" t="s">
        <v>165</v>
      </c>
      <c r="AB2988" s="274">
        <v>45170</v>
      </c>
      <c r="AC2988" s="273">
        <v>13692</v>
      </c>
      <c r="AD2988" s="273">
        <v>11</v>
      </c>
      <c r="AE2988" s="273">
        <v>1.4999999999999999E-2</v>
      </c>
      <c r="AF2988" s="273" t="s">
        <v>90</v>
      </c>
      <c r="AG2988" s="273" t="s">
        <v>1198</v>
      </c>
      <c r="AH2988" s="273" t="s">
        <v>1237</v>
      </c>
      <c r="AI2988" s="273" t="s">
        <v>123</v>
      </c>
      <c r="AJ2988" s="273" t="s">
        <v>200</v>
      </c>
      <c r="AK2988" s="273">
        <v>343512</v>
      </c>
      <c r="BV2988" s="336" t="s">
        <v>64</v>
      </c>
      <c r="BW2988" s="337" t="s">
        <v>75</v>
      </c>
      <c r="BX2988" s="337" t="s">
        <v>308</v>
      </c>
      <c r="BY2988" s="337" t="s">
        <v>308</v>
      </c>
      <c r="BZ2988" s="337" t="s">
        <v>86</v>
      </c>
      <c r="CA2988" s="337" t="s">
        <v>87</v>
      </c>
      <c r="CB2988" s="337" t="s">
        <v>88</v>
      </c>
      <c r="CC2988" s="337" t="s">
        <v>89</v>
      </c>
      <c r="CD2988" s="338">
        <v>3</v>
      </c>
      <c r="CE2988" s="335">
        <v>45231</v>
      </c>
      <c r="CF2988" s="337">
        <v>9110</v>
      </c>
      <c r="CG2988" s="337" t="s">
        <v>90</v>
      </c>
      <c r="CH2988" s="337">
        <v>9110</v>
      </c>
      <c r="CI2988" s="337" t="s">
        <v>80</v>
      </c>
      <c r="CJ2988" s="337"/>
      <c r="CK2988" s="337"/>
      <c r="CL2988" s="337"/>
      <c r="CM2988" s="337" t="s">
        <v>73</v>
      </c>
      <c r="CN2988" s="337">
        <v>3</v>
      </c>
    </row>
    <row r="2989" spans="4:92">
      <c r="D2989" s="273" t="s">
        <v>83</v>
      </c>
      <c r="E2989" s="273" t="s">
        <v>63</v>
      </c>
      <c r="F2989" s="273" t="s">
        <v>172</v>
      </c>
      <c r="G2989" s="273" t="s">
        <v>487</v>
      </c>
      <c r="H2989" s="274">
        <v>45108</v>
      </c>
      <c r="I2989" s="273">
        <v>12778</v>
      </c>
      <c r="J2989" s="273">
        <v>74</v>
      </c>
      <c r="K2989" s="273">
        <v>59736</v>
      </c>
      <c r="L2989" s="273" t="s">
        <v>66</v>
      </c>
      <c r="M2989" s="273">
        <v>7704.1518400000004</v>
      </c>
      <c r="N2989" s="273" t="s">
        <v>67</v>
      </c>
      <c r="P2989" s="273" t="s">
        <v>92</v>
      </c>
      <c r="Q2989" s="273" t="s">
        <v>69</v>
      </c>
      <c r="R2989" s="273" t="s">
        <v>70</v>
      </c>
      <c r="S2989" s="273" t="s">
        <v>834</v>
      </c>
      <c r="T2989" s="273" t="s">
        <v>835</v>
      </c>
      <c r="U2989" s="273" t="s">
        <v>73</v>
      </c>
      <c r="V2989" s="273" t="s">
        <v>836</v>
      </c>
      <c r="W2989" s="273">
        <v>244912</v>
      </c>
      <c r="X2989" s="273" t="s">
        <v>64</v>
      </c>
      <c r="Y2989" s="273" t="s">
        <v>63</v>
      </c>
      <c r="Z2989" s="273" t="s">
        <v>165</v>
      </c>
      <c r="AA2989" s="273" t="s">
        <v>165</v>
      </c>
      <c r="AB2989" s="274">
        <v>45170</v>
      </c>
      <c r="AC2989" s="273">
        <v>13692</v>
      </c>
      <c r="AD2989" s="273">
        <v>11</v>
      </c>
      <c r="AE2989" s="273">
        <v>0</v>
      </c>
      <c r="AF2989" s="273" t="s">
        <v>90</v>
      </c>
      <c r="AG2989" s="273" t="s">
        <v>1198</v>
      </c>
      <c r="AH2989" s="273" t="s">
        <v>1045</v>
      </c>
      <c r="AI2989" s="273" t="s">
        <v>123</v>
      </c>
      <c r="AJ2989" s="273" t="s">
        <v>200</v>
      </c>
      <c r="AK2989" s="273">
        <v>343518</v>
      </c>
      <c r="BV2989" s="279" t="s">
        <v>64</v>
      </c>
      <c r="BW2989" s="280" t="s">
        <v>75</v>
      </c>
      <c r="BX2989" s="280" t="s">
        <v>308</v>
      </c>
      <c r="BY2989" s="280" t="s">
        <v>308</v>
      </c>
      <c r="BZ2989" s="280" t="s">
        <v>86</v>
      </c>
      <c r="CA2989" s="280" t="s">
        <v>87</v>
      </c>
      <c r="CB2989" s="280" t="s">
        <v>88</v>
      </c>
      <c r="CC2989" s="280" t="s">
        <v>89</v>
      </c>
      <c r="CD2989" s="281">
        <v>3</v>
      </c>
      <c r="CE2989" s="277">
        <v>45231</v>
      </c>
      <c r="CF2989" s="280">
        <v>5270</v>
      </c>
      <c r="CG2989" s="280" t="s">
        <v>90</v>
      </c>
      <c r="CH2989" s="280">
        <v>5270</v>
      </c>
      <c r="CI2989" s="280" t="s">
        <v>80</v>
      </c>
      <c r="CJ2989" s="280"/>
      <c r="CK2989" s="280"/>
      <c r="CL2989" s="280"/>
      <c r="CM2989" s="280" t="s">
        <v>73</v>
      </c>
      <c r="CN2989" s="280">
        <v>3</v>
      </c>
    </row>
    <row r="2990" spans="4:92">
      <c r="D2990" s="273" t="s">
        <v>83</v>
      </c>
      <c r="E2990" s="273" t="s">
        <v>63</v>
      </c>
      <c r="F2990" s="273" t="s">
        <v>172</v>
      </c>
      <c r="G2990" s="273" t="s">
        <v>487</v>
      </c>
      <c r="H2990" s="274">
        <v>45108</v>
      </c>
      <c r="I2990" s="273">
        <v>12778</v>
      </c>
      <c r="J2990" s="273">
        <v>74</v>
      </c>
      <c r="K2990" s="273">
        <v>394658</v>
      </c>
      <c r="L2990" s="273" t="s">
        <v>66</v>
      </c>
      <c r="M2990" s="273">
        <v>69708.550560000003</v>
      </c>
      <c r="N2990" s="273" t="s">
        <v>67</v>
      </c>
      <c r="P2990" s="273" t="s">
        <v>1011</v>
      </c>
      <c r="Q2990" s="273" t="s">
        <v>69</v>
      </c>
      <c r="R2990" s="273" t="s">
        <v>70</v>
      </c>
      <c r="S2990" s="273" t="s">
        <v>1041</v>
      </c>
      <c r="T2990" s="273" t="s">
        <v>1042</v>
      </c>
      <c r="U2990" s="273" t="s">
        <v>73</v>
      </c>
      <c r="V2990" s="273" t="s">
        <v>1043</v>
      </c>
      <c r="W2990" s="273">
        <v>244946</v>
      </c>
      <c r="X2990" s="273" t="s">
        <v>64</v>
      </c>
      <c r="Y2990" s="273" t="s">
        <v>404</v>
      </c>
      <c r="Z2990" s="273" t="s">
        <v>431</v>
      </c>
      <c r="AA2990" s="273" t="s">
        <v>447</v>
      </c>
      <c r="AB2990" s="274">
        <v>45078</v>
      </c>
      <c r="AC2990" s="273">
        <v>12492</v>
      </c>
      <c r="AD2990" s="273">
        <v>62</v>
      </c>
      <c r="AK2990" s="273">
        <v>195104</v>
      </c>
      <c r="BV2990" s="336" t="s">
        <v>64</v>
      </c>
      <c r="BW2990" s="337" t="s">
        <v>75</v>
      </c>
      <c r="BX2990" s="337" t="s">
        <v>308</v>
      </c>
      <c r="BY2990" s="337" t="s">
        <v>308</v>
      </c>
      <c r="BZ2990" s="337" t="s">
        <v>86</v>
      </c>
      <c r="CA2990" s="337" t="s">
        <v>87</v>
      </c>
      <c r="CB2990" s="337" t="s">
        <v>88</v>
      </c>
      <c r="CC2990" s="337" t="s">
        <v>89</v>
      </c>
      <c r="CD2990" s="338">
        <v>3</v>
      </c>
      <c r="CE2990" s="335">
        <v>45261</v>
      </c>
      <c r="CF2990" s="337">
        <v>10590</v>
      </c>
      <c r="CG2990" s="337" t="s">
        <v>90</v>
      </c>
      <c r="CH2990" s="337">
        <v>10590</v>
      </c>
      <c r="CI2990" s="337" t="s">
        <v>80</v>
      </c>
      <c r="CJ2990" s="337"/>
      <c r="CK2990" s="337"/>
      <c r="CL2990" s="337"/>
      <c r="CM2990" s="337" t="s">
        <v>73</v>
      </c>
      <c r="CN2990" s="337">
        <v>3</v>
      </c>
    </row>
    <row r="2991" spans="4:92">
      <c r="D2991" s="273" t="s">
        <v>83</v>
      </c>
      <c r="E2991" s="273" t="s">
        <v>63</v>
      </c>
      <c r="F2991" s="273" t="s">
        <v>172</v>
      </c>
      <c r="G2991" s="273" t="s">
        <v>487</v>
      </c>
      <c r="H2991" s="274">
        <v>45108</v>
      </c>
      <c r="I2991" s="273">
        <v>12778</v>
      </c>
      <c r="J2991" s="273">
        <v>74</v>
      </c>
      <c r="K2991" s="273">
        <v>630822</v>
      </c>
      <c r="L2991" s="273" t="s">
        <v>66</v>
      </c>
      <c r="M2991" s="273">
        <v>88854.156159999999</v>
      </c>
      <c r="N2991" s="273" t="s">
        <v>67</v>
      </c>
      <c r="P2991" s="273" t="s">
        <v>68</v>
      </c>
      <c r="Q2991" s="273" t="s">
        <v>69</v>
      </c>
      <c r="R2991" s="273" t="s">
        <v>70</v>
      </c>
      <c r="S2991" s="273" t="s">
        <v>71</v>
      </c>
      <c r="T2991" s="273" t="s">
        <v>72</v>
      </c>
      <c r="U2991" s="273" t="s">
        <v>73</v>
      </c>
      <c r="V2991" s="273" t="s">
        <v>74</v>
      </c>
      <c r="W2991" s="273">
        <v>244930</v>
      </c>
      <c r="X2991" s="273" t="s">
        <v>64</v>
      </c>
      <c r="Y2991" s="273" t="s">
        <v>404</v>
      </c>
      <c r="Z2991" s="273" t="s">
        <v>431</v>
      </c>
      <c r="AA2991" s="273" t="s">
        <v>447</v>
      </c>
      <c r="AB2991" s="274">
        <v>45108</v>
      </c>
      <c r="AC2991" s="273">
        <v>12760</v>
      </c>
      <c r="AD2991" s="273">
        <v>62</v>
      </c>
      <c r="AE2991" s="273">
        <v>37.801000000000002</v>
      </c>
      <c r="AF2991" s="273" t="s">
        <v>90</v>
      </c>
      <c r="AH2991" s="273" t="s">
        <v>1871</v>
      </c>
      <c r="AI2991" s="273" t="s">
        <v>123</v>
      </c>
      <c r="AJ2991" s="273" t="s">
        <v>200</v>
      </c>
      <c r="AK2991" s="273">
        <v>207951</v>
      </c>
      <c r="BV2991" s="279" t="s">
        <v>64</v>
      </c>
      <c r="BW2991" s="280" t="s">
        <v>75</v>
      </c>
      <c r="BX2991" s="280" t="s">
        <v>308</v>
      </c>
      <c r="BY2991" s="280" t="s">
        <v>308</v>
      </c>
      <c r="BZ2991" s="280" t="s">
        <v>86</v>
      </c>
      <c r="CA2991" s="280" t="s">
        <v>87</v>
      </c>
      <c r="CB2991" s="280" t="s">
        <v>88</v>
      </c>
      <c r="CC2991" s="280" t="s">
        <v>89</v>
      </c>
      <c r="CD2991" s="281">
        <v>3</v>
      </c>
      <c r="CE2991" s="277">
        <v>45261</v>
      </c>
      <c r="CF2991" s="280">
        <v>5550</v>
      </c>
      <c r="CG2991" s="280" t="s">
        <v>90</v>
      </c>
      <c r="CH2991" s="280">
        <v>5550</v>
      </c>
      <c r="CI2991" s="280" t="s">
        <v>80</v>
      </c>
      <c r="CJ2991" s="280"/>
      <c r="CK2991" s="280"/>
      <c r="CL2991" s="280"/>
      <c r="CM2991" s="280" t="s">
        <v>73</v>
      </c>
      <c r="CN2991" s="280">
        <v>3</v>
      </c>
    </row>
    <row r="2992" spans="4:92">
      <c r="D2992" s="273" t="s">
        <v>83</v>
      </c>
      <c r="E2992" s="273" t="s">
        <v>63</v>
      </c>
      <c r="F2992" s="273" t="s">
        <v>172</v>
      </c>
      <c r="G2992" s="273" t="s">
        <v>487</v>
      </c>
      <c r="H2992" s="274">
        <v>45108</v>
      </c>
      <c r="I2992" s="273">
        <v>12778</v>
      </c>
      <c r="J2992" s="273">
        <v>74</v>
      </c>
      <c r="K2992" s="273">
        <v>24170</v>
      </c>
      <c r="L2992" s="273" t="s">
        <v>66</v>
      </c>
      <c r="M2992" s="273">
        <v>2847.5022399999998</v>
      </c>
      <c r="N2992" s="273" t="s">
        <v>67</v>
      </c>
      <c r="P2992" s="273" t="s">
        <v>92</v>
      </c>
      <c r="Q2992" s="273" t="s">
        <v>69</v>
      </c>
      <c r="R2992" s="273" t="s">
        <v>70</v>
      </c>
      <c r="S2992" s="273" t="s">
        <v>93</v>
      </c>
      <c r="T2992" s="273" t="s">
        <v>94</v>
      </c>
      <c r="U2992" s="273" t="s">
        <v>73</v>
      </c>
      <c r="V2992" s="273" t="s">
        <v>95</v>
      </c>
      <c r="W2992" s="273">
        <v>244963</v>
      </c>
      <c r="X2992" s="273" t="s">
        <v>64</v>
      </c>
      <c r="Y2992" s="273" t="s">
        <v>404</v>
      </c>
      <c r="Z2992" s="273" t="s">
        <v>431</v>
      </c>
      <c r="AA2992" s="273" t="s">
        <v>447</v>
      </c>
      <c r="AB2992" s="274">
        <v>45108</v>
      </c>
      <c r="AC2992" s="273">
        <v>12761</v>
      </c>
      <c r="AD2992" s="273">
        <v>62</v>
      </c>
      <c r="AK2992" s="273">
        <v>207967</v>
      </c>
      <c r="BV2992" s="336" t="s">
        <v>64</v>
      </c>
      <c r="BW2992" s="337" t="s">
        <v>75</v>
      </c>
      <c r="BX2992" s="337" t="s">
        <v>308</v>
      </c>
      <c r="BY2992" s="337" t="s">
        <v>308</v>
      </c>
      <c r="BZ2992" s="337" t="s">
        <v>86</v>
      </c>
      <c r="CA2992" s="337" t="s">
        <v>87</v>
      </c>
      <c r="CB2992" s="337" t="s">
        <v>88</v>
      </c>
      <c r="CC2992" s="337" t="s">
        <v>89</v>
      </c>
      <c r="CD2992" s="338">
        <v>3</v>
      </c>
      <c r="CE2992" s="335">
        <v>45261</v>
      </c>
      <c r="CF2992" s="337">
        <v>4940</v>
      </c>
      <c r="CG2992" s="337" t="s">
        <v>90</v>
      </c>
      <c r="CH2992" s="337">
        <v>4940</v>
      </c>
      <c r="CI2992" s="337" t="s">
        <v>80</v>
      </c>
      <c r="CJ2992" s="337"/>
      <c r="CK2992" s="337"/>
      <c r="CL2992" s="337"/>
      <c r="CM2992" s="337" t="s">
        <v>73</v>
      </c>
      <c r="CN2992" s="337">
        <v>3</v>
      </c>
    </row>
    <row r="2993" spans="4:92">
      <c r="D2993" s="273" t="s">
        <v>83</v>
      </c>
      <c r="E2993" s="273" t="s">
        <v>63</v>
      </c>
      <c r="F2993" s="273" t="s">
        <v>172</v>
      </c>
      <c r="G2993" s="273" t="s">
        <v>487</v>
      </c>
      <c r="H2993" s="274">
        <v>45108</v>
      </c>
      <c r="I2993" s="273">
        <v>12778</v>
      </c>
      <c r="J2993" s="273">
        <v>74</v>
      </c>
      <c r="K2993" s="273">
        <v>0</v>
      </c>
      <c r="L2993" s="273" t="s">
        <v>66</v>
      </c>
      <c r="N2993" s="273" t="s">
        <v>107</v>
      </c>
      <c r="W2993" s="273">
        <v>244895</v>
      </c>
      <c r="X2993" s="273" t="s">
        <v>64</v>
      </c>
      <c r="Y2993" s="273" t="s">
        <v>404</v>
      </c>
      <c r="Z2993" s="273" t="s">
        <v>431</v>
      </c>
      <c r="AA2993" s="273" t="s">
        <v>447</v>
      </c>
      <c r="AB2993" s="274">
        <v>45139</v>
      </c>
      <c r="AC2993" s="273">
        <v>13435</v>
      </c>
      <c r="AD2993" s="273">
        <v>62</v>
      </c>
      <c r="AE2993" s="273">
        <v>39.677999999999997</v>
      </c>
      <c r="AF2993" s="273" t="s">
        <v>90</v>
      </c>
      <c r="AH2993" s="273" t="s">
        <v>1871</v>
      </c>
      <c r="AI2993" s="273" t="s">
        <v>123</v>
      </c>
      <c r="AJ2993" s="273" t="s">
        <v>200</v>
      </c>
      <c r="AK2993" s="273">
        <v>226822</v>
      </c>
      <c r="BV2993" s="279" t="s">
        <v>64</v>
      </c>
      <c r="BW2993" s="280" t="s">
        <v>75</v>
      </c>
      <c r="BX2993" s="280" t="s">
        <v>79</v>
      </c>
      <c r="BY2993" s="280" t="s">
        <v>79</v>
      </c>
      <c r="BZ2993" s="280" t="s">
        <v>204</v>
      </c>
      <c r="CA2993" s="280" t="s">
        <v>205</v>
      </c>
      <c r="CB2993" s="280" t="s">
        <v>206</v>
      </c>
      <c r="CC2993" s="280" t="s">
        <v>207</v>
      </c>
      <c r="CD2993" s="281">
        <v>0</v>
      </c>
      <c r="CE2993" s="277">
        <v>45017</v>
      </c>
      <c r="CF2993" s="280"/>
      <c r="CG2993" s="280" t="s">
        <v>181</v>
      </c>
      <c r="CH2993" s="280"/>
      <c r="CI2993" s="280" t="s">
        <v>208</v>
      </c>
      <c r="CJ2993" s="280" t="s">
        <v>209</v>
      </c>
      <c r="CK2993" s="280"/>
      <c r="CL2993" s="280"/>
      <c r="CM2993" s="280" t="s">
        <v>73</v>
      </c>
      <c r="CN2993" s="280">
        <v>3</v>
      </c>
    </row>
    <row r="2994" spans="4:92">
      <c r="D2994" s="273" t="s">
        <v>83</v>
      </c>
      <c r="E2994" s="273" t="s">
        <v>63</v>
      </c>
      <c r="F2994" s="273" t="s">
        <v>172</v>
      </c>
      <c r="G2994" s="273" t="s">
        <v>487</v>
      </c>
      <c r="H2994" s="274">
        <v>45108</v>
      </c>
      <c r="I2994" s="273">
        <v>12778</v>
      </c>
      <c r="J2994" s="273">
        <v>74</v>
      </c>
      <c r="K2994" s="273">
        <v>314614</v>
      </c>
      <c r="L2994" s="273" t="s">
        <v>66</v>
      </c>
      <c r="M2994" s="273">
        <v>63663.070240000001</v>
      </c>
      <c r="N2994" s="273" t="s">
        <v>115</v>
      </c>
      <c r="W2994" s="273">
        <v>244894</v>
      </c>
      <c r="X2994" s="273" t="s">
        <v>64</v>
      </c>
      <c r="Y2994" s="273" t="s">
        <v>404</v>
      </c>
      <c r="Z2994" s="273" t="s">
        <v>431</v>
      </c>
      <c r="AA2994" s="273" t="s">
        <v>447</v>
      </c>
      <c r="AB2994" s="274">
        <v>45139</v>
      </c>
      <c r="AC2994" s="273">
        <v>13436</v>
      </c>
      <c r="AD2994" s="273">
        <v>62</v>
      </c>
      <c r="AK2994" s="273">
        <v>226789</v>
      </c>
      <c r="BV2994" s="336" t="s">
        <v>64</v>
      </c>
      <c r="BW2994" s="337" t="s">
        <v>75</v>
      </c>
      <c r="BX2994" s="337" t="s">
        <v>79</v>
      </c>
      <c r="BY2994" s="337" t="s">
        <v>79</v>
      </c>
      <c r="BZ2994" s="337" t="s">
        <v>204</v>
      </c>
      <c r="CA2994" s="337" t="s">
        <v>205</v>
      </c>
      <c r="CB2994" s="337" t="s">
        <v>206</v>
      </c>
      <c r="CC2994" s="337" t="s">
        <v>207</v>
      </c>
      <c r="CD2994" s="338">
        <v>0</v>
      </c>
      <c r="CE2994" s="335">
        <v>45017</v>
      </c>
      <c r="CF2994" s="337"/>
      <c r="CG2994" s="337" t="s">
        <v>181</v>
      </c>
      <c r="CH2994" s="337"/>
      <c r="CI2994" s="337" t="s">
        <v>208</v>
      </c>
      <c r="CJ2994" s="337" t="s">
        <v>209</v>
      </c>
      <c r="CK2994" s="337"/>
      <c r="CL2994" s="337"/>
      <c r="CM2994" s="337" t="s">
        <v>73</v>
      </c>
      <c r="CN2994" s="337">
        <v>3</v>
      </c>
    </row>
    <row r="2995" spans="4:92">
      <c r="D2995" s="273" t="s">
        <v>83</v>
      </c>
      <c r="E2995" s="273" t="s">
        <v>63</v>
      </c>
      <c r="F2995" s="273" t="s">
        <v>172</v>
      </c>
      <c r="G2995" s="273" t="s">
        <v>487</v>
      </c>
      <c r="H2995" s="274">
        <v>45139</v>
      </c>
      <c r="I2995" s="273">
        <v>13454</v>
      </c>
      <c r="J2995" s="273">
        <v>74</v>
      </c>
      <c r="K2995" s="273">
        <v>101000</v>
      </c>
      <c r="L2995" s="273" t="s">
        <v>66</v>
      </c>
      <c r="M2995" s="273">
        <v>0</v>
      </c>
      <c r="N2995" s="273" t="s">
        <v>1010</v>
      </c>
      <c r="O2995" s="273">
        <v>0</v>
      </c>
      <c r="P2995" s="273" t="s">
        <v>1011</v>
      </c>
      <c r="Q2995" s="273" t="s">
        <v>69</v>
      </c>
      <c r="R2995" s="273" t="s">
        <v>1013</v>
      </c>
      <c r="S2995" s="273" t="s">
        <v>1298</v>
      </c>
      <c r="U2995" s="273" t="s">
        <v>73</v>
      </c>
      <c r="V2995" s="273" t="s">
        <v>1840</v>
      </c>
      <c r="W2995" s="273">
        <v>245250</v>
      </c>
      <c r="X2995" s="273" t="s">
        <v>64</v>
      </c>
      <c r="Y2995" s="273" t="s">
        <v>404</v>
      </c>
      <c r="Z2995" s="273" t="s">
        <v>431</v>
      </c>
      <c r="AA2995" s="273" t="s">
        <v>447</v>
      </c>
      <c r="AB2995" s="274">
        <v>45170</v>
      </c>
      <c r="AC2995" s="273">
        <v>13762</v>
      </c>
      <c r="AD2995" s="273">
        <v>62</v>
      </c>
      <c r="AE2995" s="273">
        <v>30.384</v>
      </c>
      <c r="AF2995" s="273" t="s">
        <v>90</v>
      </c>
      <c r="AH2995" s="273" t="s">
        <v>1871</v>
      </c>
      <c r="AI2995" s="273" t="s">
        <v>123</v>
      </c>
      <c r="AJ2995" s="273" t="s">
        <v>200</v>
      </c>
      <c r="AK2995" s="273">
        <v>240606</v>
      </c>
      <c r="BV2995" s="279" t="s">
        <v>64</v>
      </c>
      <c r="BW2995" s="280" t="s">
        <v>75</v>
      </c>
      <c r="BX2995" s="280" t="s">
        <v>79</v>
      </c>
      <c r="BY2995" s="280" t="s">
        <v>79</v>
      </c>
      <c r="BZ2995" s="280" t="s">
        <v>204</v>
      </c>
      <c r="CA2995" s="280" t="s">
        <v>205</v>
      </c>
      <c r="CB2995" s="280" t="s">
        <v>206</v>
      </c>
      <c r="CC2995" s="280" t="s">
        <v>207</v>
      </c>
      <c r="CD2995" s="281">
        <v>0</v>
      </c>
      <c r="CE2995" s="277">
        <v>45017</v>
      </c>
      <c r="CF2995" s="280"/>
      <c r="CG2995" s="280" t="s">
        <v>181</v>
      </c>
      <c r="CH2995" s="280"/>
      <c r="CI2995" s="280" t="s">
        <v>208</v>
      </c>
      <c r="CJ2995" s="280" t="s">
        <v>209</v>
      </c>
      <c r="CK2995" s="280"/>
      <c r="CL2995" s="280"/>
      <c r="CM2995" s="280" t="s">
        <v>73</v>
      </c>
      <c r="CN2995" s="280">
        <v>3</v>
      </c>
    </row>
    <row r="2996" spans="4:92">
      <c r="D2996" s="273" t="s">
        <v>83</v>
      </c>
      <c r="E2996" s="273" t="s">
        <v>63</v>
      </c>
      <c r="F2996" s="273" t="s">
        <v>172</v>
      </c>
      <c r="G2996" s="273" t="s">
        <v>487</v>
      </c>
      <c r="H2996" s="274">
        <v>45139</v>
      </c>
      <c r="I2996" s="273">
        <v>13454</v>
      </c>
      <c r="J2996" s="273">
        <v>74</v>
      </c>
      <c r="K2996" s="273">
        <v>74329</v>
      </c>
      <c r="L2996" s="273" t="s">
        <v>66</v>
      </c>
      <c r="M2996" s="273">
        <v>9586.2175200000001</v>
      </c>
      <c r="N2996" s="273" t="s">
        <v>67</v>
      </c>
      <c r="P2996" s="273" t="s">
        <v>92</v>
      </c>
      <c r="Q2996" s="273" t="s">
        <v>69</v>
      </c>
      <c r="R2996" s="273" t="s">
        <v>70</v>
      </c>
      <c r="S2996" s="273" t="s">
        <v>834</v>
      </c>
      <c r="T2996" s="273" t="s">
        <v>835</v>
      </c>
      <c r="U2996" s="273" t="s">
        <v>73</v>
      </c>
      <c r="V2996" s="273" t="s">
        <v>836</v>
      </c>
      <c r="W2996" s="273">
        <v>245266</v>
      </c>
      <c r="X2996" s="273" t="s">
        <v>64</v>
      </c>
      <c r="Y2996" s="273" t="s">
        <v>404</v>
      </c>
      <c r="Z2996" s="273" t="s">
        <v>431</v>
      </c>
      <c r="AA2996" s="273" t="s">
        <v>447</v>
      </c>
      <c r="AB2996" s="274">
        <v>45170</v>
      </c>
      <c r="AC2996" s="273">
        <v>13763</v>
      </c>
      <c r="AD2996" s="273">
        <v>62</v>
      </c>
      <c r="AK2996" s="273">
        <v>240622</v>
      </c>
      <c r="BV2996" s="336" t="s">
        <v>64</v>
      </c>
      <c r="BW2996" s="337" t="s">
        <v>75</v>
      </c>
      <c r="BX2996" s="337" t="s">
        <v>79</v>
      </c>
      <c r="BY2996" s="337" t="s">
        <v>79</v>
      </c>
      <c r="BZ2996" s="337" t="s">
        <v>204</v>
      </c>
      <c r="CA2996" s="337" t="s">
        <v>205</v>
      </c>
      <c r="CB2996" s="337" t="s">
        <v>206</v>
      </c>
      <c r="CC2996" s="337" t="s">
        <v>207</v>
      </c>
      <c r="CD2996" s="338">
        <v>0</v>
      </c>
      <c r="CE2996" s="335">
        <v>45017</v>
      </c>
      <c r="CF2996" s="337"/>
      <c r="CG2996" s="337" t="s">
        <v>181</v>
      </c>
      <c r="CH2996" s="337"/>
      <c r="CI2996" s="337" t="s">
        <v>208</v>
      </c>
      <c r="CJ2996" s="337" t="s">
        <v>209</v>
      </c>
      <c r="CK2996" s="337"/>
      <c r="CL2996" s="337"/>
      <c r="CM2996" s="337" t="s">
        <v>73</v>
      </c>
      <c r="CN2996" s="337">
        <v>3</v>
      </c>
    </row>
    <row r="2997" spans="4:92">
      <c r="D2997" s="273" t="s">
        <v>83</v>
      </c>
      <c r="E2997" s="273" t="s">
        <v>63</v>
      </c>
      <c r="F2997" s="273" t="s">
        <v>172</v>
      </c>
      <c r="G2997" s="273" t="s">
        <v>487</v>
      </c>
      <c r="H2997" s="274">
        <v>45139</v>
      </c>
      <c r="I2997" s="273">
        <v>13454</v>
      </c>
      <c r="J2997" s="273">
        <v>74</v>
      </c>
      <c r="K2997" s="273">
        <v>276353</v>
      </c>
      <c r="L2997" s="273" t="s">
        <v>66</v>
      </c>
      <c r="M2997" s="273">
        <v>48812.291440000001</v>
      </c>
      <c r="N2997" s="273" t="s">
        <v>67</v>
      </c>
      <c r="P2997" s="273" t="s">
        <v>1011</v>
      </c>
      <c r="Q2997" s="273" t="s">
        <v>69</v>
      </c>
      <c r="R2997" s="273" t="s">
        <v>70</v>
      </c>
      <c r="S2997" s="273" t="s">
        <v>1041</v>
      </c>
      <c r="T2997" s="273" t="s">
        <v>1042</v>
      </c>
      <c r="U2997" s="273" t="s">
        <v>73</v>
      </c>
      <c r="V2997" s="273" t="s">
        <v>1043</v>
      </c>
      <c r="W2997" s="273">
        <v>245300</v>
      </c>
      <c r="X2997" s="273" t="s">
        <v>64</v>
      </c>
      <c r="Y2997" s="273" t="s">
        <v>404</v>
      </c>
      <c r="Z2997" s="273" t="s">
        <v>431</v>
      </c>
      <c r="AA2997" s="273" t="s">
        <v>447</v>
      </c>
      <c r="AB2997" s="274">
        <v>45200</v>
      </c>
      <c r="AC2997" s="273">
        <v>14097</v>
      </c>
      <c r="AD2997" s="273">
        <v>62</v>
      </c>
      <c r="AE2997" s="273">
        <v>26.364999999999998</v>
      </c>
      <c r="AF2997" s="273" t="s">
        <v>90</v>
      </c>
      <c r="AH2997" s="273" t="s">
        <v>1871</v>
      </c>
      <c r="AI2997" s="273" t="s">
        <v>123</v>
      </c>
      <c r="AJ2997" s="273" t="s">
        <v>200</v>
      </c>
      <c r="AK2997" s="273">
        <v>256459</v>
      </c>
      <c r="BV2997" s="279" t="s">
        <v>64</v>
      </c>
      <c r="BW2997" s="280" t="s">
        <v>75</v>
      </c>
      <c r="BX2997" s="280" t="s">
        <v>79</v>
      </c>
      <c r="BY2997" s="280" t="s">
        <v>79</v>
      </c>
      <c r="BZ2997" s="280" t="s">
        <v>204</v>
      </c>
      <c r="CA2997" s="280" t="s">
        <v>205</v>
      </c>
      <c r="CB2997" s="280" t="s">
        <v>206</v>
      </c>
      <c r="CC2997" s="280" t="s">
        <v>207</v>
      </c>
      <c r="CD2997" s="281">
        <v>0</v>
      </c>
      <c r="CE2997" s="277">
        <v>45017</v>
      </c>
      <c r="CF2997" s="280"/>
      <c r="CG2997" s="280" t="s">
        <v>181</v>
      </c>
      <c r="CH2997" s="280"/>
      <c r="CI2997" s="280" t="s">
        <v>208</v>
      </c>
      <c r="CJ2997" s="280" t="s">
        <v>209</v>
      </c>
      <c r="CK2997" s="280"/>
      <c r="CL2997" s="280"/>
      <c r="CM2997" s="280" t="s">
        <v>73</v>
      </c>
      <c r="CN2997" s="280">
        <v>3</v>
      </c>
    </row>
    <row r="2998" spans="4:92">
      <c r="D2998" s="273" t="s">
        <v>83</v>
      </c>
      <c r="E2998" s="273" t="s">
        <v>63</v>
      </c>
      <c r="F2998" s="273" t="s">
        <v>172</v>
      </c>
      <c r="G2998" s="273" t="s">
        <v>487</v>
      </c>
      <c r="H2998" s="274">
        <v>45139</v>
      </c>
      <c r="I2998" s="273">
        <v>13454</v>
      </c>
      <c r="J2998" s="273">
        <v>74</v>
      </c>
      <c r="K2998" s="273">
        <v>1027200</v>
      </c>
      <c r="L2998" s="273" t="s">
        <v>66</v>
      </c>
      <c r="M2998" s="273">
        <v>144685.79751999999</v>
      </c>
      <c r="N2998" s="273" t="s">
        <v>67</v>
      </c>
      <c r="P2998" s="273" t="s">
        <v>68</v>
      </c>
      <c r="Q2998" s="273" t="s">
        <v>69</v>
      </c>
      <c r="R2998" s="273" t="s">
        <v>70</v>
      </c>
      <c r="S2998" s="273" t="s">
        <v>71</v>
      </c>
      <c r="T2998" s="273" t="s">
        <v>72</v>
      </c>
      <c r="U2998" s="273" t="s">
        <v>73</v>
      </c>
      <c r="V2998" s="273" t="s">
        <v>74</v>
      </c>
      <c r="W2998" s="273">
        <v>245284</v>
      </c>
      <c r="X2998" s="273" t="s">
        <v>64</v>
      </c>
      <c r="Y2998" s="273" t="s">
        <v>404</v>
      </c>
      <c r="Z2998" s="273" t="s">
        <v>431</v>
      </c>
      <c r="AA2998" s="273" t="s">
        <v>447</v>
      </c>
      <c r="AB2998" s="274">
        <v>45200</v>
      </c>
      <c r="AC2998" s="273">
        <v>14098</v>
      </c>
      <c r="AD2998" s="273">
        <v>62</v>
      </c>
      <c r="AK2998" s="273">
        <v>256494</v>
      </c>
      <c r="BV2998" s="336" t="s">
        <v>64</v>
      </c>
      <c r="BW2998" s="337" t="s">
        <v>75</v>
      </c>
      <c r="BX2998" s="337" t="s">
        <v>79</v>
      </c>
      <c r="BY2998" s="337" t="s">
        <v>79</v>
      </c>
      <c r="BZ2998" s="337" t="s">
        <v>204</v>
      </c>
      <c r="CA2998" s="337" t="s">
        <v>205</v>
      </c>
      <c r="CB2998" s="337" t="s">
        <v>206</v>
      </c>
      <c r="CC2998" s="337" t="s">
        <v>207</v>
      </c>
      <c r="CD2998" s="338">
        <v>0</v>
      </c>
      <c r="CE2998" s="335">
        <v>45017</v>
      </c>
      <c r="CF2998" s="337"/>
      <c r="CG2998" s="337" t="s">
        <v>181</v>
      </c>
      <c r="CH2998" s="337"/>
      <c r="CI2998" s="337" t="s">
        <v>208</v>
      </c>
      <c r="CJ2998" s="337" t="s">
        <v>209</v>
      </c>
      <c r="CK2998" s="337"/>
      <c r="CL2998" s="337"/>
      <c r="CM2998" s="337" t="s">
        <v>73</v>
      </c>
      <c r="CN2998" s="337">
        <v>3</v>
      </c>
    </row>
    <row r="2999" spans="4:92">
      <c r="D2999" s="273" t="s">
        <v>83</v>
      </c>
      <c r="E2999" s="273" t="s">
        <v>63</v>
      </c>
      <c r="F2999" s="273" t="s">
        <v>172</v>
      </c>
      <c r="G2999" s="273" t="s">
        <v>487</v>
      </c>
      <c r="H2999" s="274">
        <v>44986</v>
      </c>
      <c r="I2999" s="273">
        <v>11478</v>
      </c>
      <c r="J2999" s="273">
        <v>74</v>
      </c>
      <c r="K2999" s="273">
        <v>240089</v>
      </c>
      <c r="L2999" s="273" t="s">
        <v>66</v>
      </c>
      <c r="M2999" s="273">
        <v>33817.629999999997</v>
      </c>
      <c r="N2999" s="273" t="s">
        <v>67</v>
      </c>
      <c r="P2999" s="273" t="s">
        <v>68</v>
      </c>
      <c r="Q2999" s="273" t="s">
        <v>69</v>
      </c>
      <c r="R2999" s="273" t="s">
        <v>70</v>
      </c>
      <c r="S2999" s="273" t="s">
        <v>71</v>
      </c>
      <c r="T2999" s="273" t="s">
        <v>72</v>
      </c>
      <c r="U2999" s="273" t="s">
        <v>73</v>
      </c>
      <c r="V2999" s="273" t="s">
        <v>74</v>
      </c>
      <c r="W2999" s="273">
        <v>168649</v>
      </c>
      <c r="X2999" s="273" t="s">
        <v>64</v>
      </c>
      <c r="Y2999" s="273" t="s">
        <v>404</v>
      </c>
      <c r="Z2999" s="273" t="s">
        <v>431</v>
      </c>
      <c r="AA2999" s="273" t="s">
        <v>447</v>
      </c>
      <c r="AB2999" s="274">
        <v>45231</v>
      </c>
      <c r="AC2999" s="273">
        <v>14465</v>
      </c>
      <c r="AD2999" s="273">
        <v>62</v>
      </c>
      <c r="AE2999" s="273">
        <v>35.948999999999998</v>
      </c>
      <c r="AF2999" s="273" t="s">
        <v>90</v>
      </c>
      <c r="AH2999" s="273" t="s">
        <v>1871</v>
      </c>
      <c r="AI2999" s="273" t="s">
        <v>123</v>
      </c>
      <c r="AJ2999" s="273" t="s">
        <v>200</v>
      </c>
      <c r="AK2999" s="273">
        <v>276187</v>
      </c>
      <c r="BV2999" s="279" t="s">
        <v>64</v>
      </c>
      <c r="BW2999" s="280" t="s">
        <v>75</v>
      </c>
      <c r="BX2999" s="280" t="s">
        <v>79</v>
      </c>
      <c r="BY2999" s="280" t="s">
        <v>79</v>
      </c>
      <c r="BZ2999" s="280" t="s">
        <v>204</v>
      </c>
      <c r="CA2999" s="280" t="s">
        <v>205</v>
      </c>
      <c r="CB2999" s="280" t="s">
        <v>206</v>
      </c>
      <c r="CC2999" s="280" t="s">
        <v>207</v>
      </c>
      <c r="CD2999" s="281">
        <v>0</v>
      </c>
      <c r="CE2999" s="277">
        <v>45017</v>
      </c>
      <c r="CF2999" s="280"/>
      <c r="CG2999" s="280" t="s">
        <v>181</v>
      </c>
      <c r="CH2999" s="280"/>
      <c r="CI2999" s="280" t="s">
        <v>208</v>
      </c>
      <c r="CJ2999" s="280" t="s">
        <v>209</v>
      </c>
      <c r="CK2999" s="280"/>
      <c r="CL2999" s="280"/>
      <c r="CM2999" s="280" t="s">
        <v>73</v>
      </c>
      <c r="CN2999" s="280">
        <v>3</v>
      </c>
    </row>
    <row r="3000" spans="4:92">
      <c r="D3000" s="273" t="s">
        <v>83</v>
      </c>
      <c r="E3000" s="273" t="s">
        <v>63</v>
      </c>
      <c r="F3000" s="273" t="s">
        <v>172</v>
      </c>
      <c r="G3000" s="273" t="s">
        <v>487</v>
      </c>
      <c r="H3000" s="274">
        <v>44986</v>
      </c>
      <c r="I3000" s="273">
        <v>11478</v>
      </c>
      <c r="J3000" s="273">
        <v>74</v>
      </c>
      <c r="K3000" s="273">
        <v>0</v>
      </c>
      <c r="L3000" s="273" t="s">
        <v>66</v>
      </c>
      <c r="N3000" s="273" t="s">
        <v>107</v>
      </c>
      <c r="W3000" s="273">
        <v>168614</v>
      </c>
      <c r="X3000" s="273" t="s">
        <v>64</v>
      </c>
      <c r="Y3000" s="273" t="s">
        <v>404</v>
      </c>
      <c r="Z3000" s="273" t="s">
        <v>431</v>
      </c>
      <c r="AA3000" s="273" t="s">
        <v>447</v>
      </c>
      <c r="AB3000" s="274">
        <v>45231</v>
      </c>
      <c r="AC3000" s="273">
        <v>14466</v>
      </c>
      <c r="AD3000" s="273">
        <v>62</v>
      </c>
      <c r="AK3000" s="273">
        <v>276169</v>
      </c>
      <c r="BV3000" s="336" t="s">
        <v>64</v>
      </c>
      <c r="BW3000" s="337" t="s">
        <v>75</v>
      </c>
      <c r="BX3000" s="337" t="s">
        <v>79</v>
      </c>
      <c r="BY3000" s="337" t="s">
        <v>79</v>
      </c>
      <c r="BZ3000" s="337" t="s">
        <v>204</v>
      </c>
      <c r="CA3000" s="337" t="s">
        <v>205</v>
      </c>
      <c r="CB3000" s="337" t="s">
        <v>206</v>
      </c>
      <c r="CC3000" s="337" t="s">
        <v>207</v>
      </c>
      <c r="CD3000" s="338">
        <v>0</v>
      </c>
      <c r="CE3000" s="335">
        <v>45017</v>
      </c>
      <c r="CF3000" s="337"/>
      <c r="CG3000" s="337" t="s">
        <v>181</v>
      </c>
      <c r="CH3000" s="337"/>
      <c r="CI3000" s="337" t="s">
        <v>208</v>
      </c>
      <c r="CJ3000" s="337" t="s">
        <v>209</v>
      </c>
      <c r="CK3000" s="337"/>
      <c r="CL3000" s="337"/>
      <c r="CM3000" s="337" t="s">
        <v>73</v>
      </c>
      <c r="CN3000" s="337">
        <v>3</v>
      </c>
    </row>
    <row r="3001" spans="4:92">
      <c r="D3001" s="273" t="s">
        <v>83</v>
      </c>
      <c r="E3001" s="273" t="s">
        <v>63</v>
      </c>
      <c r="F3001" s="273" t="s">
        <v>172</v>
      </c>
      <c r="G3001" s="273" t="s">
        <v>487</v>
      </c>
      <c r="H3001" s="274">
        <v>44986</v>
      </c>
      <c r="I3001" s="273">
        <v>11478</v>
      </c>
      <c r="J3001" s="273">
        <v>74</v>
      </c>
      <c r="K3001" s="273">
        <v>446752</v>
      </c>
      <c r="L3001" s="273" t="s">
        <v>66</v>
      </c>
      <c r="M3001" s="273">
        <v>53014.810640000003</v>
      </c>
      <c r="N3001" s="273" t="s">
        <v>115</v>
      </c>
      <c r="W3001" s="273">
        <v>168613</v>
      </c>
      <c r="X3001" s="273" t="s">
        <v>64</v>
      </c>
      <c r="Y3001" s="273" t="s">
        <v>404</v>
      </c>
      <c r="Z3001" s="273" t="s">
        <v>431</v>
      </c>
      <c r="AA3001" s="273" t="s">
        <v>447</v>
      </c>
      <c r="AB3001" s="274">
        <v>45261</v>
      </c>
      <c r="AC3001" s="273">
        <v>16934</v>
      </c>
      <c r="AD3001" s="273">
        <v>62</v>
      </c>
      <c r="AE3001" s="273">
        <v>23.03</v>
      </c>
      <c r="AF3001" s="273" t="s">
        <v>90</v>
      </c>
      <c r="AG3001" s="273" t="s">
        <v>1912</v>
      </c>
      <c r="AH3001" s="273" t="s">
        <v>1913</v>
      </c>
      <c r="AI3001" s="273" t="s">
        <v>199</v>
      </c>
      <c r="AJ3001" s="273" t="s">
        <v>200</v>
      </c>
      <c r="AK3001" s="273">
        <v>311666</v>
      </c>
      <c r="BV3001" s="279" t="s">
        <v>64</v>
      </c>
      <c r="BW3001" s="280" t="s">
        <v>75</v>
      </c>
      <c r="BX3001" s="280" t="s">
        <v>79</v>
      </c>
      <c r="BY3001" s="280" t="s">
        <v>79</v>
      </c>
      <c r="BZ3001" s="280" t="s">
        <v>204</v>
      </c>
      <c r="CA3001" s="280" t="s">
        <v>205</v>
      </c>
      <c r="CB3001" s="280" t="s">
        <v>206</v>
      </c>
      <c r="CC3001" s="280" t="s">
        <v>207</v>
      </c>
      <c r="CD3001" s="281">
        <v>0</v>
      </c>
      <c r="CE3001" s="277">
        <v>45017</v>
      </c>
      <c r="CF3001" s="280"/>
      <c r="CG3001" s="280" t="s">
        <v>181</v>
      </c>
      <c r="CH3001" s="280"/>
      <c r="CI3001" s="280" t="s">
        <v>208</v>
      </c>
      <c r="CJ3001" s="280" t="s">
        <v>209</v>
      </c>
      <c r="CK3001" s="280"/>
      <c r="CL3001" s="280"/>
      <c r="CM3001" s="280" t="s">
        <v>73</v>
      </c>
      <c r="CN3001" s="280">
        <v>3</v>
      </c>
    </row>
    <row r="3002" spans="4:92">
      <c r="D3002" s="273" t="s">
        <v>83</v>
      </c>
      <c r="E3002" s="273" t="s">
        <v>63</v>
      </c>
      <c r="F3002" s="273" t="s">
        <v>172</v>
      </c>
      <c r="G3002" s="273" t="s">
        <v>487</v>
      </c>
      <c r="H3002" s="274">
        <v>45017</v>
      </c>
      <c r="I3002" s="273">
        <v>11640</v>
      </c>
      <c r="J3002" s="273">
        <v>74</v>
      </c>
      <c r="K3002" s="273">
        <v>66000</v>
      </c>
      <c r="L3002" s="273" t="s">
        <v>66</v>
      </c>
      <c r="M3002" s="273">
        <v>0</v>
      </c>
      <c r="N3002" s="273" t="s">
        <v>1010</v>
      </c>
      <c r="O3002" s="273">
        <v>0</v>
      </c>
      <c r="P3002" s="273" t="s">
        <v>1011</v>
      </c>
      <c r="Q3002" s="273" t="s">
        <v>69</v>
      </c>
      <c r="R3002" s="273" t="s">
        <v>1013</v>
      </c>
      <c r="S3002" s="273" t="s">
        <v>1298</v>
      </c>
      <c r="U3002" s="273" t="s">
        <v>73</v>
      </c>
      <c r="V3002" s="273" t="s">
        <v>1840</v>
      </c>
      <c r="W3002" s="273">
        <v>197934</v>
      </c>
      <c r="X3002" s="273" t="s">
        <v>64</v>
      </c>
      <c r="Y3002" s="273" t="s">
        <v>404</v>
      </c>
      <c r="Z3002" s="273" t="s">
        <v>431</v>
      </c>
      <c r="AA3002" s="273" t="s">
        <v>447</v>
      </c>
      <c r="AB3002" s="274">
        <v>45261</v>
      </c>
      <c r="AC3002" s="273">
        <v>16935</v>
      </c>
      <c r="AD3002" s="273">
        <v>62</v>
      </c>
      <c r="AK3002" s="273">
        <v>311682</v>
      </c>
      <c r="BV3002" s="336" t="s">
        <v>64</v>
      </c>
      <c r="BW3002" s="337" t="s">
        <v>75</v>
      </c>
      <c r="BX3002" s="337" t="s">
        <v>79</v>
      </c>
      <c r="BY3002" s="337" t="s">
        <v>79</v>
      </c>
      <c r="BZ3002" s="337" t="s">
        <v>86</v>
      </c>
      <c r="CA3002" s="337" t="s">
        <v>87</v>
      </c>
      <c r="CB3002" s="337" t="s">
        <v>179</v>
      </c>
      <c r="CC3002" s="337" t="s">
        <v>180</v>
      </c>
      <c r="CD3002" s="338">
        <v>1</v>
      </c>
      <c r="CE3002" s="335">
        <v>45017</v>
      </c>
      <c r="CF3002" s="337"/>
      <c r="CG3002" s="337" t="s">
        <v>181</v>
      </c>
      <c r="CH3002" s="337"/>
      <c r="CI3002" s="337" t="s">
        <v>181</v>
      </c>
      <c r="CJ3002" s="337" t="s">
        <v>1734</v>
      </c>
      <c r="CK3002" s="337"/>
      <c r="CL3002" s="337"/>
      <c r="CM3002" s="337" t="s">
        <v>73</v>
      </c>
      <c r="CN3002" s="337">
        <v>3</v>
      </c>
    </row>
    <row r="3003" spans="4:92">
      <c r="D3003" s="273" t="s">
        <v>83</v>
      </c>
      <c r="E3003" s="273" t="s">
        <v>63</v>
      </c>
      <c r="F3003" s="273" t="s">
        <v>172</v>
      </c>
      <c r="G3003" s="273" t="s">
        <v>487</v>
      </c>
      <c r="H3003" s="274">
        <v>45017</v>
      </c>
      <c r="I3003" s="273">
        <v>11640</v>
      </c>
      <c r="J3003" s="273">
        <v>74</v>
      </c>
      <c r="K3003" s="273">
        <v>139740</v>
      </c>
      <c r="L3003" s="273" t="s">
        <v>66</v>
      </c>
      <c r="M3003" s="273">
        <v>18022.285599999999</v>
      </c>
      <c r="N3003" s="273" t="s">
        <v>67</v>
      </c>
      <c r="P3003" s="273" t="s">
        <v>92</v>
      </c>
      <c r="Q3003" s="273" t="s">
        <v>69</v>
      </c>
      <c r="R3003" s="273" t="s">
        <v>70</v>
      </c>
      <c r="S3003" s="273" t="s">
        <v>834</v>
      </c>
      <c r="T3003" s="273" t="s">
        <v>835</v>
      </c>
      <c r="U3003" s="273" t="s">
        <v>73</v>
      </c>
      <c r="V3003" s="273" t="s">
        <v>836</v>
      </c>
      <c r="W3003" s="273">
        <v>197950</v>
      </c>
      <c r="X3003" s="273" t="s">
        <v>64</v>
      </c>
      <c r="Y3003" s="273" t="s">
        <v>404</v>
      </c>
      <c r="Z3003" s="273" t="s">
        <v>456</v>
      </c>
      <c r="AA3003" s="273" t="s">
        <v>933</v>
      </c>
      <c r="AB3003" s="274">
        <v>44927</v>
      </c>
      <c r="AC3003" s="273">
        <v>14835</v>
      </c>
      <c r="AD3003" s="273">
        <v>874</v>
      </c>
      <c r="AK3003" s="273">
        <v>278147</v>
      </c>
      <c r="BV3003" s="279" t="s">
        <v>64</v>
      </c>
      <c r="BW3003" s="280" t="s">
        <v>75</v>
      </c>
      <c r="BX3003" s="280" t="s">
        <v>79</v>
      </c>
      <c r="BY3003" s="280" t="s">
        <v>79</v>
      </c>
      <c r="BZ3003" s="280" t="s">
        <v>86</v>
      </c>
      <c r="CA3003" s="280" t="s">
        <v>87</v>
      </c>
      <c r="CB3003" s="280" t="s">
        <v>179</v>
      </c>
      <c r="CC3003" s="280" t="s">
        <v>180</v>
      </c>
      <c r="CD3003" s="281">
        <v>1</v>
      </c>
      <c r="CE3003" s="277">
        <v>45017</v>
      </c>
      <c r="CF3003" s="280"/>
      <c r="CG3003" s="280" t="s">
        <v>181</v>
      </c>
      <c r="CH3003" s="280"/>
      <c r="CI3003" s="280" t="s">
        <v>181</v>
      </c>
      <c r="CJ3003" s="280" t="s">
        <v>1734</v>
      </c>
      <c r="CK3003" s="280"/>
      <c r="CL3003" s="280"/>
      <c r="CM3003" s="280" t="s">
        <v>73</v>
      </c>
      <c r="CN3003" s="280">
        <v>3</v>
      </c>
    </row>
    <row r="3004" spans="4:92">
      <c r="D3004" s="273" t="s">
        <v>83</v>
      </c>
      <c r="E3004" s="273" t="s">
        <v>63</v>
      </c>
      <c r="F3004" s="273" t="s">
        <v>172</v>
      </c>
      <c r="G3004" s="273" t="s">
        <v>487</v>
      </c>
      <c r="H3004" s="274">
        <v>45017</v>
      </c>
      <c r="I3004" s="273">
        <v>11640</v>
      </c>
      <c r="J3004" s="273">
        <v>74</v>
      </c>
      <c r="K3004" s="273">
        <v>378508</v>
      </c>
      <c r="L3004" s="273" t="s">
        <v>66</v>
      </c>
      <c r="M3004" s="273">
        <v>66855.968959999998</v>
      </c>
      <c r="N3004" s="273" t="s">
        <v>67</v>
      </c>
      <c r="P3004" s="273" t="s">
        <v>1011</v>
      </c>
      <c r="Q3004" s="273" t="s">
        <v>69</v>
      </c>
      <c r="R3004" s="273" t="s">
        <v>70</v>
      </c>
      <c r="S3004" s="273" t="s">
        <v>1041</v>
      </c>
      <c r="T3004" s="273" t="s">
        <v>1042</v>
      </c>
      <c r="U3004" s="273" t="s">
        <v>73</v>
      </c>
      <c r="V3004" s="273" t="s">
        <v>1043</v>
      </c>
      <c r="W3004" s="273">
        <v>197984</v>
      </c>
      <c r="X3004" s="273" t="s">
        <v>64</v>
      </c>
      <c r="Y3004" s="273" t="s">
        <v>404</v>
      </c>
      <c r="Z3004" s="273" t="s">
        <v>456</v>
      </c>
      <c r="AA3004" s="273" t="s">
        <v>933</v>
      </c>
      <c r="AB3004" s="274">
        <v>44927</v>
      </c>
      <c r="AC3004" s="273">
        <v>15419</v>
      </c>
      <c r="AD3004" s="273">
        <v>874</v>
      </c>
      <c r="AK3004" s="273">
        <v>284287</v>
      </c>
      <c r="BV3004" s="336" t="s">
        <v>64</v>
      </c>
      <c r="BW3004" s="337" t="s">
        <v>75</v>
      </c>
      <c r="BX3004" s="337" t="s">
        <v>308</v>
      </c>
      <c r="BY3004" s="337" t="s">
        <v>308</v>
      </c>
      <c r="BZ3004" s="337" t="s">
        <v>151</v>
      </c>
      <c r="CA3004" s="337" t="s">
        <v>152</v>
      </c>
      <c r="CB3004" s="337" t="s">
        <v>153</v>
      </c>
      <c r="CC3004" s="337" t="s">
        <v>154</v>
      </c>
      <c r="CD3004" s="338">
        <v>10</v>
      </c>
      <c r="CE3004" s="335">
        <v>45047</v>
      </c>
      <c r="CF3004" s="337">
        <v>23920</v>
      </c>
      <c r="CG3004" s="337" t="s">
        <v>90</v>
      </c>
      <c r="CH3004" s="337">
        <v>23920</v>
      </c>
      <c r="CI3004" s="337" t="s">
        <v>80</v>
      </c>
      <c r="CJ3004" s="337"/>
      <c r="CK3004" s="337"/>
      <c r="CL3004" s="337"/>
      <c r="CM3004" s="337" t="s">
        <v>73</v>
      </c>
      <c r="CN3004" s="337">
        <v>3</v>
      </c>
    </row>
    <row r="3005" spans="4:92">
      <c r="D3005" s="273" t="s">
        <v>83</v>
      </c>
      <c r="E3005" s="273" t="s">
        <v>63</v>
      </c>
      <c r="F3005" s="273" t="s">
        <v>172</v>
      </c>
      <c r="G3005" s="273" t="s">
        <v>487</v>
      </c>
      <c r="H3005" s="274">
        <v>45017</v>
      </c>
      <c r="I3005" s="273">
        <v>11640</v>
      </c>
      <c r="J3005" s="273">
        <v>74</v>
      </c>
      <c r="K3005" s="273">
        <v>0</v>
      </c>
      <c r="L3005" s="273" t="s">
        <v>66</v>
      </c>
      <c r="M3005" s="273">
        <v>0</v>
      </c>
      <c r="N3005" s="273" t="s">
        <v>67</v>
      </c>
      <c r="P3005" s="273" t="s">
        <v>68</v>
      </c>
      <c r="Q3005" s="273" t="s">
        <v>69</v>
      </c>
      <c r="R3005" s="273" t="s">
        <v>70</v>
      </c>
      <c r="S3005" s="273" t="s">
        <v>71</v>
      </c>
      <c r="T3005" s="273" t="s">
        <v>72</v>
      </c>
      <c r="U3005" s="273" t="s">
        <v>73</v>
      </c>
      <c r="V3005" s="273" t="s">
        <v>74</v>
      </c>
      <c r="W3005" s="273">
        <v>197968</v>
      </c>
      <c r="X3005" s="273" t="s">
        <v>64</v>
      </c>
      <c r="Y3005" s="273" t="s">
        <v>404</v>
      </c>
      <c r="Z3005" s="273" t="s">
        <v>408</v>
      </c>
      <c r="AA3005" s="273" t="s">
        <v>413</v>
      </c>
      <c r="AB3005" s="274">
        <v>45078</v>
      </c>
      <c r="AC3005" s="273">
        <v>12475</v>
      </c>
      <c r="AD3005" s="273">
        <v>54</v>
      </c>
      <c r="AE3005" s="273">
        <v>7.7</v>
      </c>
      <c r="AF3005" s="273" t="s">
        <v>90</v>
      </c>
      <c r="AH3005" s="273" t="s">
        <v>1244</v>
      </c>
      <c r="AI3005" s="273" t="s">
        <v>123</v>
      </c>
      <c r="AJ3005" s="273" t="s">
        <v>1245</v>
      </c>
      <c r="AK3005" s="273">
        <v>209397</v>
      </c>
      <c r="BV3005" s="279" t="s">
        <v>64</v>
      </c>
      <c r="BW3005" s="280" t="s">
        <v>75</v>
      </c>
      <c r="BX3005" s="280" t="s">
        <v>308</v>
      </c>
      <c r="BY3005" s="280" t="s">
        <v>308</v>
      </c>
      <c r="BZ3005" s="280" t="s">
        <v>167</v>
      </c>
      <c r="CA3005" s="280" t="s">
        <v>168</v>
      </c>
      <c r="CB3005" s="280" t="s">
        <v>169</v>
      </c>
      <c r="CC3005" s="280" t="s">
        <v>170</v>
      </c>
      <c r="CD3005" s="281">
        <v>12</v>
      </c>
      <c r="CE3005" s="277">
        <v>45047</v>
      </c>
      <c r="CF3005" s="280">
        <v>215</v>
      </c>
      <c r="CG3005" s="280" t="s">
        <v>90</v>
      </c>
      <c r="CH3005" s="280">
        <v>215</v>
      </c>
      <c r="CI3005" s="280" t="s">
        <v>80</v>
      </c>
      <c r="CJ3005" s="280"/>
      <c r="CK3005" s="280"/>
      <c r="CL3005" s="280"/>
      <c r="CM3005" s="280" t="s">
        <v>73</v>
      </c>
      <c r="CN3005" s="280">
        <v>3</v>
      </c>
    </row>
    <row r="3006" spans="4:92">
      <c r="D3006" s="273" t="s">
        <v>83</v>
      </c>
      <c r="E3006" s="273" t="s">
        <v>63</v>
      </c>
      <c r="F3006" s="273" t="s">
        <v>172</v>
      </c>
      <c r="G3006" s="273" t="s">
        <v>487</v>
      </c>
      <c r="H3006" s="274">
        <v>45017</v>
      </c>
      <c r="I3006" s="273">
        <v>11640</v>
      </c>
      <c r="J3006" s="273">
        <v>74</v>
      </c>
      <c r="K3006" s="273">
        <v>0</v>
      </c>
      <c r="L3006" s="273" t="s">
        <v>66</v>
      </c>
      <c r="N3006" s="273" t="s">
        <v>107</v>
      </c>
      <c r="W3006" s="273">
        <v>197933</v>
      </c>
      <c r="X3006" s="273" t="s">
        <v>64</v>
      </c>
      <c r="Y3006" s="273" t="s">
        <v>404</v>
      </c>
      <c r="Z3006" s="273" t="s">
        <v>408</v>
      </c>
      <c r="AA3006" s="273" t="s">
        <v>413</v>
      </c>
      <c r="AB3006" s="274">
        <v>45108</v>
      </c>
      <c r="AC3006" s="273">
        <v>12742</v>
      </c>
      <c r="AD3006" s="273">
        <v>54</v>
      </c>
      <c r="AK3006" s="273">
        <v>201194</v>
      </c>
      <c r="BV3006" s="336" t="s">
        <v>64</v>
      </c>
      <c r="BW3006" s="337" t="s">
        <v>75</v>
      </c>
      <c r="BX3006" s="337" t="s">
        <v>308</v>
      </c>
      <c r="BY3006" s="337" t="s">
        <v>308</v>
      </c>
      <c r="BZ3006" s="337" t="s">
        <v>126</v>
      </c>
      <c r="CA3006" s="337" t="s">
        <v>127</v>
      </c>
      <c r="CB3006" s="337" t="s">
        <v>133</v>
      </c>
      <c r="CC3006" s="337" t="s">
        <v>134</v>
      </c>
      <c r="CD3006" s="338">
        <v>7</v>
      </c>
      <c r="CE3006" s="335">
        <v>45047</v>
      </c>
      <c r="CF3006" s="337"/>
      <c r="CG3006" s="337"/>
      <c r="CH3006" s="337"/>
      <c r="CI3006" s="337" t="s">
        <v>104</v>
      </c>
      <c r="CJ3006" s="337"/>
      <c r="CK3006" s="337"/>
      <c r="CL3006" s="337"/>
      <c r="CM3006" s="337" t="s">
        <v>73</v>
      </c>
      <c r="CN3006" s="337">
        <v>3</v>
      </c>
    </row>
    <row r="3007" spans="4:92">
      <c r="D3007" s="273" t="s">
        <v>83</v>
      </c>
      <c r="E3007" s="273" t="s">
        <v>63</v>
      </c>
      <c r="F3007" s="273" t="s">
        <v>172</v>
      </c>
      <c r="G3007" s="273" t="s">
        <v>487</v>
      </c>
      <c r="H3007" s="274">
        <v>45017</v>
      </c>
      <c r="I3007" s="273">
        <v>11640</v>
      </c>
      <c r="J3007" s="273">
        <v>74</v>
      </c>
      <c r="K3007" s="273">
        <v>624152</v>
      </c>
      <c r="L3007" s="273" t="s">
        <v>66</v>
      </c>
      <c r="M3007" s="273">
        <v>74394.357839999997</v>
      </c>
      <c r="N3007" s="273" t="s">
        <v>115</v>
      </c>
      <c r="W3007" s="273">
        <v>197932</v>
      </c>
      <c r="X3007" s="273" t="s">
        <v>64</v>
      </c>
      <c r="Y3007" s="273" t="s">
        <v>404</v>
      </c>
      <c r="Z3007" s="273" t="s">
        <v>408</v>
      </c>
      <c r="AA3007" s="273" t="s">
        <v>413</v>
      </c>
      <c r="AB3007" s="274">
        <v>45108</v>
      </c>
      <c r="AC3007" s="273">
        <v>12744</v>
      </c>
      <c r="AD3007" s="273">
        <v>54</v>
      </c>
      <c r="AE3007" s="273">
        <v>29.202000000000002</v>
      </c>
      <c r="AF3007" s="273" t="s">
        <v>90</v>
      </c>
      <c r="AH3007" s="273" t="s">
        <v>1246</v>
      </c>
      <c r="AI3007" s="273" t="s">
        <v>123</v>
      </c>
      <c r="AJ3007" s="273" t="s">
        <v>200</v>
      </c>
      <c r="AK3007" s="273">
        <v>209418</v>
      </c>
      <c r="BV3007" s="279" t="s">
        <v>64</v>
      </c>
      <c r="BW3007" s="280" t="s">
        <v>75</v>
      </c>
      <c r="BX3007" s="280" t="s">
        <v>308</v>
      </c>
      <c r="BY3007" s="280" t="s">
        <v>308</v>
      </c>
      <c r="BZ3007" s="280" t="s">
        <v>138</v>
      </c>
      <c r="CA3007" s="280" t="s">
        <v>139</v>
      </c>
      <c r="CB3007" s="280" t="s">
        <v>140</v>
      </c>
      <c r="CC3007" s="280" t="s">
        <v>141</v>
      </c>
      <c r="CD3007" s="281">
        <v>9</v>
      </c>
      <c r="CE3007" s="277">
        <v>45047</v>
      </c>
      <c r="CF3007" s="280">
        <v>0</v>
      </c>
      <c r="CG3007" s="280" t="s">
        <v>90</v>
      </c>
      <c r="CH3007" s="280">
        <v>0</v>
      </c>
      <c r="CI3007" s="280" t="s">
        <v>80</v>
      </c>
      <c r="CJ3007" s="280"/>
      <c r="CK3007" s="280"/>
      <c r="CL3007" s="280"/>
      <c r="CM3007" s="280" t="s">
        <v>73</v>
      </c>
      <c r="CN3007" s="280">
        <v>3</v>
      </c>
    </row>
    <row r="3008" spans="4:92">
      <c r="D3008" s="273" t="s">
        <v>83</v>
      </c>
      <c r="E3008" s="273" t="s">
        <v>63</v>
      </c>
      <c r="F3008" s="273" t="s">
        <v>172</v>
      </c>
      <c r="G3008" s="273" t="s">
        <v>487</v>
      </c>
      <c r="H3008" s="274">
        <v>45047</v>
      </c>
      <c r="I3008" s="273">
        <v>12240</v>
      </c>
      <c r="J3008" s="273">
        <v>74</v>
      </c>
      <c r="K3008" s="273">
        <v>88000</v>
      </c>
      <c r="L3008" s="273" t="s">
        <v>66</v>
      </c>
      <c r="M3008" s="273">
        <v>0</v>
      </c>
      <c r="N3008" s="273" t="s">
        <v>1010</v>
      </c>
      <c r="O3008" s="273">
        <v>0</v>
      </c>
      <c r="P3008" s="273" t="s">
        <v>1011</v>
      </c>
      <c r="Q3008" s="273" t="s">
        <v>69</v>
      </c>
      <c r="R3008" s="273" t="s">
        <v>1013</v>
      </c>
      <c r="S3008" s="273" t="s">
        <v>1298</v>
      </c>
      <c r="U3008" s="273" t="s">
        <v>73</v>
      </c>
      <c r="V3008" s="273" t="s">
        <v>1840</v>
      </c>
      <c r="W3008" s="273">
        <v>198459</v>
      </c>
      <c r="X3008" s="273" t="s">
        <v>64</v>
      </c>
      <c r="Y3008" s="273" t="s">
        <v>404</v>
      </c>
      <c r="Z3008" s="273" t="s">
        <v>408</v>
      </c>
      <c r="AA3008" s="273" t="s">
        <v>413</v>
      </c>
      <c r="AB3008" s="274">
        <v>45108</v>
      </c>
      <c r="AC3008" s="273">
        <v>12744</v>
      </c>
      <c r="AD3008" s="273">
        <v>54</v>
      </c>
      <c r="AE3008" s="273">
        <v>4.2000000000000003E-2</v>
      </c>
      <c r="AF3008" s="273" t="s">
        <v>90</v>
      </c>
      <c r="AH3008" s="273" t="s">
        <v>1247</v>
      </c>
      <c r="AI3008" s="273" t="s">
        <v>123</v>
      </c>
      <c r="AJ3008" s="273" t="s">
        <v>200</v>
      </c>
      <c r="AK3008" s="273">
        <v>209424</v>
      </c>
      <c r="BV3008" s="336" t="s">
        <v>64</v>
      </c>
      <c r="BW3008" s="337" t="s">
        <v>75</v>
      </c>
      <c r="BX3008" s="337" t="s">
        <v>308</v>
      </c>
      <c r="BY3008" s="337" t="s">
        <v>308</v>
      </c>
      <c r="BZ3008" s="337" t="s">
        <v>126</v>
      </c>
      <c r="CA3008" s="337" t="s">
        <v>127</v>
      </c>
      <c r="CB3008" s="337" t="s">
        <v>128</v>
      </c>
      <c r="CC3008" s="337" t="s">
        <v>129</v>
      </c>
      <c r="CD3008" s="338">
        <v>6</v>
      </c>
      <c r="CE3008" s="335">
        <v>45047</v>
      </c>
      <c r="CF3008" s="337"/>
      <c r="CG3008" s="337"/>
      <c r="CH3008" s="337"/>
      <c r="CI3008" s="337" t="s">
        <v>80</v>
      </c>
      <c r="CJ3008" s="337"/>
      <c r="CK3008" s="337"/>
      <c r="CL3008" s="337"/>
      <c r="CM3008" s="337" t="s">
        <v>73</v>
      </c>
      <c r="CN3008" s="337">
        <v>3</v>
      </c>
    </row>
    <row r="3009" spans="4:92">
      <c r="D3009" s="273" t="s">
        <v>83</v>
      </c>
      <c r="E3009" s="273" t="s">
        <v>63</v>
      </c>
      <c r="F3009" s="273" t="s">
        <v>172</v>
      </c>
      <c r="G3009" s="273" t="s">
        <v>487</v>
      </c>
      <c r="H3009" s="274">
        <v>45047</v>
      </c>
      <c r="I3009" s="273">
        <v>12240</v>
      </c>
      <c r="J3009" s="273">
        <v>74</v>
      </c>
      <c r="K3009" s="273">
        <v>145831</v>
      </c>
      <c r="L3009" s="273" t="s">
        <v>66</v>
      </c>
      <c r="M3009" s="273">
        <v>18807.860720000001</v>
      </c>
      <c r="N3009" s="273" t="s">
        <v>67</v>
      </c>
      <c r="P3009" s="273" t="s">
        <v>92</v>
      </c>
      <c r="Q3009" s="273" t="s">
        <v>69</v>
      </c>
      <c r="R3009" s="273" t="s">
        <v>70</v>
      </c>
      <c r="S3009" s="273" t="s">
        <v>834</v>
      </c>
      <c r="T3009" s="273" t="s">
        <v>835</v>
      </c>
      <c r="U3009" s="273" t="s">
        <v>73</v>
      </c>
      <c r="V3009" s="273" t="s">
        <v>836</v>
      </c>
      <c r="W3009" s="273">
        <v>198475</v>
      </c>
      <c r="X3009" s="273" t="s">
        <v>64</v>
      </c>
      <c r="Y3009" s="273" t="s">
        <v>404</v>
      </c>
      <c r="Z3009" s="273" t="s">
        <v>408</v>
      </c>
      <c r="AA3009" s="273" t="s">
        <v>413</v>
      </c>
      <c r="AB3009" s="274">
        <v>45108</v>
      </c>
      <c r="AC3009" s="273">
        <v>12744</v>
      </c>
      <c r="AD3009" s="273">
        <v>54</v>
      </c>
      <c r="AE3009" s="273">
        <v>0.153</v>
      </c>
      <c r="AF3009" s="273" t="s">
        <v>90</v>
      </c>
      <c r="AH3009" s="273" t="s">
        <v>1249</v>
      </c>
      <c r="AI3009" s="273" t="s">
        <v>123</v>
      </c>
      <c r="AJ3009" s="273" t="s">
        <v>200</v>
      </c>
      <c r="AK3009" s="273">
        <v>209430</v>
      </c>
      <c r="BV3009" s="279" t="s">
        <v>64</v>
      </c>
      <c r="BW3009" s="280" t="s">
        <v>75</v>
      </c>
      <c r="BX3009" s="280" t="s">
        <v>308</v>
      </c>
      <c r="BY3009" s="280" t="s">
        <v>308</v>
      </c>
      <c r="BZ3009" s="280" t="s">
        <v>110</v>
      </c>
      <c r="CA3009" s="280" t="s">
        <v>111</v>
      </c>
      <c r="CB3009" s="280" t="s">
        <v>117</v>
      </c>
      <c r="CC3009" s="280" t="s">
        <v>118</v>
      </c>
      <c r="CD3009" s="281">
        <v>5</v>
      </c>
      <c r="CE3009" s="277">
        <v>45047</v>
      </c>
      <c r="CF3009" s="280"/>
      <c r="CG3009" s="280"/>
      <c r="CH3009" s="280"/>
      <c r="CI3009" s="280" t="s">
        <v>104</v>
      </c>
      <c r="CJ3009" s="280"/>
      <c r="CK3009" s="280"/>
      <c r="CL3009" s="280"/>
      <c r="CM3009" s="280" t="s">
        <v>73</v>
      </c>
      <c r="CN3009" s="280">
        <v>3</v>
      </c>
    </row>
    <row r="3010" spans="4:92">
      <c r="D3010" s="273" t="s">
        <v>83</v>
      </c>
      <c r="E3010" s="273" t="s">
        <v>63</v>
      </c>
      <c r="F3010" s="273" t="s">
        <v>172</v>
      </c>
      <c r="G3010" s="273" t="s">
        <v>487</v>
      </c>
      <c r="H3010" s="274">
        <v>45047</v>
      </c>
      <c r="I3010" s="273">
        <v>12240</v>
      </c>
      <c r="J3010" s="273">
        <v>74</v>
      </c>
      <c r="K3010" s="273">
        <v>388472</v>
      </c>
      <c r="L3010" s="273" t="s">
        <v>66</v>
      </c>
      <c r="M3010" s="273">
        <v>68615.90208</v>
      </c>
      <c r="N3010" s="273" t="s">
        <v>67</v>
      </c>
      <c r="P3010" s="273" t="s">
        <v>1011</v>
      </c>
      <c r="Q3010" s="273" t="s">
        <v>69</v>
      </c>
      <c r="R3010" s="273" t="s">
        <v>70</v>
      </c>
      <c r="S3010" s="273" t="s">
        <v>1041</v>
      </c>
      <c r="T3010" s="273" t="s">
        <v>1042</v>
      </c>
      <c r="U3010" s="273" t="s">
        <v>73</v>
      </c>
      <c r="V3010" s="273" t="s">
        <v>1043</v>
      </c>
      <c r="W3010" s="273">
        <v>198509</v>
      </c>
      <c r="X3010" s="273" t="s">
        <v>64</v>
      </c>
      <c r="Y3010" s="273" t="s">
        <v>404</v>
      </c>
      <c r="Z3010" s="273" t="s">
        <v>408</v>
      </c>
      <c r="AA3010" s="273" t="s">
        <v>413</v>
      </c>
      <c r="AB3010" s="274">
        <v>45108</v>
      </c>
      <c r="AC3010" s="273">
        <v>12744</v>
      </c>
      <c r="AD3010" s="273">
        <v>54</v>
      </c>
      <c r="AE3010" s="273">
        <v>157.51</v>
      </c>
      <c r="AF3010" s="273" t="s">
        <v>90</v>
      </c>
      <c r="AH3010" s="273" t="s">
        <v>1250</v>
      </c>
      <c r="AI3010" s="273" t="s">
        <v>123</v>
      </c>
      <c r="AJ3010" s="273" t="s">
        <v>200</v>
      </c>
      <c r="AK3010" s="273">
        <v>209436</v>
      </c>
      <c r="BV3010" s="336" t="s">
        <v>64</v>
      </c>
      <c r="BW3010" s="337" t="s">
        <v>75</v>
      </c>
      <c r="BX3010" s="337" t="s">
        <v>308</v>
      </c>
      <c r="BY3010" s="337" t="s">
        <v>308</v>
      </c>
      <c r="BZ3010" s="337" t="s">
        <v>110</v>
      </c>
      <c r="CA3010" s="337" t="s">
        <v>111</v>
      </c>
      <c r="CB3010" s="337" t="s">
        <v>112</v>
      </c>
      <c r="CC3010" s="337" t="s">
        <v>113</v>
      </c>
      <c r="CD3010" s="338">
        <v>4</v>
      </c>
      <c r="CE3010" s="335">
        <v>45047</v>
      </c>
      <c r="CF3010" s="337"/>
      <c r="CG3010" s="337"/>
      <c r="CH3010" s="337"/>
      <c r="CI3010" s="337" t="s">
        <v>80</v>
      </c>
      <c r="CJ3010" s="337"/>
      <c r="CK3010" s="337"/>
      <c r="CL3010" s="337"/>
      <c r="CM3010" s="337" t="s">
        <v>73</v>
      </c>
      <c r="CN3010" s="337">
        <v>3</v>
      </c>
    </row>
    <row r="3011" spans="4:92">
      <c r="D3011" s="273" t="s">
        <v>83</v>
      </c>
      <c r="E3011" s="273" t="s">
        <v>63</v>
      </c>
      <c r="F3011" s="273" t="s">
        <v>172</v>
      </c>
      <c r="G3011" s="273" t="s">
        <v>487</v>
      </c>
      <c r="H3011" s="274">
        <v>45047</v>
      </c>
      <c r="I3011" s="273">
        <v>12240</v>
      </c>
      <c r="J3011" s="273">
        <v>74</v>
      </c>
      <c r="K3011" s="273">
        <v>293596</v>
      </c>
      <c r="L3011" s="273" t="s">
        <v>66</v>
      </c>
      <c r="M3011" s="273">
        <v>41354.32576</v>
      </c>
      <c r="N3011" s="273" t="s">
        <v>67</v>
      </c>
      <c r="P3011" s="273" t="s">
        <v>68</v>
      </c>
      <c r="Q3011" s="273" t="s">
        <v>69</v>
      </c>
      <c r="R3011" s="273" t="s">
        <v>70</v>
      </c>
      <c r="S3011" s="273" t="s">
        <v>71</v>
      </c>
      <c r="T3011" s="273" t="s">
        <v>72</v>
      </c>
      <c r="U3011" s="273" t="s">
        <v>73</v>
      </c>
      <c r="V3011" s="273" t="s">
        <v>74</v>
      </c>
      <c r="W3011" s="273">
        <v>198493</v>
      </c>
      <c r="X3011" s="273" t="s">
        <v>64</v>
      </c>
      <c r="Y3011" s="273" t="s">
        <v>404</v>
      </c>
      <c r="Z3011" s="273" t="s">
        <v>408</v>
      </c>
      <c r="AA3011" s="273" t="s">
        <v>413</v>
      </c>
      <c r="AB3011" s="274">
        <v>45108</v>
      </c>
      <c r="AC3011" s="273">
        <v>12744</v>
      </c>
      <c r="AD3011" s="273">
        <v>54</v>
      </c>
      <c r="AE3011" s="273">
        <v>1.252</v>
      </c>
      <c r="AF3011" s="273" t="s">
        <v>90</v>
      </c>
      <c r="AH3011" s="273" t="s">
        <v>1251</v>
      </c>
      <c r="AI3011" s="273" t="s">
        <v>123</v>
      </c>
      <c r="AJ3011" s="273" t="s">
        <v>200</v>
      </c>
      <c r="AK3011" s="273">
        <v>209442</v>
      </c>
      <c r="BV3011" s="279" t="s">
        <v>64</v>
      </c>
      <c r="BW3011" s="280" t="s">
        <v>75</v>
      </c>
      <c r="BX3011" s="280" t="s">
        <v>308</v>
      </c>
      <c r="BY3011" s="280" t="s">
        <v>308</v>
      </c>
      <c r="BZ3011" s="280" t="s">
        <v>86</v>
      </c>
      <c r="CA3011" s="280" t="s">
        <v>87</v>
      </c>
      <c r="CB3011" s="280" t="s">
        <v>101</v>
      </c>
      <c r="CC3011" s="280" t="s">
        <v>102</v>
      </c>
      <c r="CD3011" s="281">
        <v>4</v>
      </c>
      <c r="CE3011" s="277">
        <v>45047</v>
      </c>
      <c r="CF3011" s="280">
        <v>4365</v>
      </c>
      <c r="CG3011" s="280" t="s">
        <v>1495</v>
      </c>
      <c r="CH3011" s="280">
        <v>627.46875</v>
      </c>
      <c r="CI3011" s="280" t="s">
        <v>104</v>
      </c>
      <c r="CJ3011" s="280"/>
      <c r="CK3011" s="280"/>
      <c r="CL3011" s="280"/>
      <c r="CM3011" s="280" t="s">
        <v>73</v>
      </c>
      <c r="CN3011" s="280">
        <v>3</v>
      </c>
    </row>
    <row r="3012" spans="4:92">
      <c r="D3012" s="273" t="s">
        <v>83</v>
      </c>
      <c r="E3012" s="273" t="s">
        <v>63</v>
      </c>
      <c r="F3012" s="273" t="s">
        <v>172</v>
      </c>
      <c r="G3012" s="273" t="s">
        <v>487</v>
      </c>
      <c r="H3012" s="274">
        <v>45047</v>
      </c>
      <c r="I3012" s="273">
        <v>12240</v>
      </c>
      <c r="J3012" s="273">
        <v>74</v>
      </c>
      <c r="K3012" s="273">
        <v>45082</v>
      </c>
      <c r="L3012" s="273" t="s">
        <v>66</v>
      </c>
      <c r="M3012" s="273">
        <v>5311.1872000000003</v>
      </c>
      <c r="N3012" s="273" t="s">
        <v>67</v>
      </c>
      <c r="P3012" s="273" t="s">
        <v>92</v>
      </c>
      <c r="Q3012" s="273" t="s">
        <v>69</v>
      </c>
      <c r="R3012" s="273" t="s">
        <v>70</v>
      </c>
      <c r="S3012" s="273" t="s">
        <v>93</v>
      </c>
      <c r="T3012" s="273" t="s">
        <v>94</v>
      </c>
      <c r="U3012" s="273" t="s">
        <v>73</v>
      </c>
      <c r="V3012" s="273" t="s">
        <v>95</v>
      </c>
      <c r="W3012" s="273">
        <v>198526</v>
      </c>
      <c r="X3012" s="273" t="s">
        <v>64</v>
      </c>
      <c r="Y3012" s="273" t="s">
        <v>404</v>
      </c>
      <c r="Z3012" s="273" t="s">
        <v>408</v>
      </c>
      <c r="AA3012" s="273" t="s">
        <v>413</v>
      </c>
      <c r="AB3012" s="274">
        <v>45108</v>
      </c>
      <c r="AC3012" s="273">
        <v>12744</v>
      </c>
      <c r="AD3012" s="273">
        <v>54</v>
      </c>
      <c r="AE3012" s="273">
        <v>0.27300000000000002</v>
      </c>
      <c r="AF3012" s="273" t="s">
        <v>90</v>
      </c>
      <c r="AH3012" s="273" t="s">
        <v>1252</v>
      </c>
      <c r="AI3012" s="273" t="s">
        <v>123</v>
      </c>
      <c r="AJ3012" s="273" t="s">
        <v>200</v>
      </c>
      <c r="AK3012" s="273">
        <v>209448</v>
      </c>
      <c r="BV3012" s="336" t="s">
        <v>64</v>
      </c>
      <c r="BW3012" s="337" t="s">
        <v>75</v>
      </c>
      <c r="BX3012" s="337" t="s">
        <v>308</v>
      </c>
      <c r="BY3012" s="337" t="s">
        <v>308</v>
      </c>
      <c r="BZ3012" s="337" t="s">
        <v>86</v>
      </c>
      <c r="CA3012" s="337" t="s">
        <v>87</v>
      </c>
      <c r="CB3012" s="337" t="s">
        <v>101</v>
      </c>
      <c r="CC3012" s="337" t="s">
        <v>102</v>
      </c>
      <c r="CD3012" s="338">
        <v>4</v>
      </c>
      <c r="CE3012" s="335">
        <v>45047</v>
      </c>
      <c r="CF3012" s="337">
        <v>17860</v>
      </c>
      <c r="CG3012" s="337" t="s">
        <v>1495</v>
      </c>
      <c r="CH3012" s="337">
        <v>2567.375</v>
      </c>
      <c r="CI3012" s="337" t="s">
        <v>104</v>
      </c>
      <c r="CJ3012" s="337"/>
      <c r="CK3012" s="337"/>
      <c r="CL3012" s="337"/>
      <c r="CM3012" s="337" t="s">
        <v>73</v>
      </c>
      <c r="CN3012" s="337">
        <v>3</v>
      </c>
    </row>
    <row r="3013" spans="4:92">
      <c r="D3013" s="273" t="s">
        <v>83</v>
      </c>
      <c r="E3013" s="273" t="s">
        <v>63</v>
      </c>
      <c r="F3013" s="273" t="s">
        <v>172</v>
      </c>
      <c r="G3013" s="273" t="s">
        <v>487</v>
      </c>
      <c r="H3013" s="274">
        <v>45047</v>
      </c>
      <c r="I3013" s="273">
        <v>12240</v>
      </c>
      <c r="J3013" s="273">
        <v>74</v>
      </c>
      <c r="K3013" s="273">
        <v>0</v>
      </c>
      <c r="L3013" s="273" t="s">
        <v>66</v>
      </c>
      <c r="N3013" s="273" t="s">
        <v>107</v>
      </c>
      <c r="W3013" s="273">
        <v>198458</v>
      </c>
      <c r="X3013" s="273" t="s">
        <v>64</v>
      </c>
      <c r="Y3013" s="273" t="s">
        <v>404</v>
      </c>
      <c r="Z3013" s="273" t="s">
        <v>408</v>
      </c>
      <c r="AA3013" s="273" t="s">
        <v>413</v>
      </c>
      <c r="AB3013" s="274">
        <v>45108</v>
      </c>
      <c r="AC3013" s="273">
        <v>12744</v>
      </c>
      <c r="AD3013" s="273">
        <v>54</v>
      </c>
      <c r="AE3013" s="273">
        <v>1.0920000000000001</v>
      </c>
      <c r="AF3013" s="273" t="s">
        <v>90</v>
      </c>
      <c r="AH3013" s="273" t="s">
        <v>1519</v>
      </c>
      <c r="AI3013" s="273" t="s">
        <v>123</v>
      </c>
      <c r="AJ3013" s="273" t="s">
        <v>200</v>
      </c>
      <c r="AK3013" s="273">
        <v>209454</v>
      </c>
      <c r="BV3013" s="279" t="s">
        <v>64</v>
      </c>
      <c r="BW3013" s="280" t="s">
        <v>75</v>
      </c>
      <c r="BX3013" s="280" t="s">
        <v>308</v>
      </c>
      <c r="BY3013" s="280" t="s">
        <v>308</v>
      </c>
      <c r="BZ3013" s="280" t="s">
        <v>86</v>
      </c>
      <c r="CA3013" s="280" t="s">
        <v>87</v>
      </c>
      <c r="CB3013" s="280" t="s">
        <v>101</v>
      </c>
      <c r="CC3013" s="280" t="s">
        <v>102</v>
      </c>
      <c r="CD3013" s="281">
        <v>4</v>
      </c>
      <c r="CE3013" s="277">
        <v>45047</v>
      </c>
      <c r="CF3013" s="280">
        <v>26356</v>
      </c>
      <c r="CG3013" s="280" t="s">
        <v>1495</v>
      </c>
      <c r="CH3013" s="280">
        <v>3788.6750000000002</v>
      </c>
      <c r="CI3013" s="280" t="s">
        <v>104</v>
      </c>
      <c r="CJ3013" s="280"/>
      <c r="CK3013" s="280"/>
      <c r="CL3013" s="280"/>
      <c r="CM3013" s="280" t="s">
        <v>73</v>
      </c>
      <c r="CN3013" s="280">
        <v>3</v>
      </c>
    </row>
    <row r="3014" spans="4:92">
      <c r="D3014" s="273" t="s">
        <v>83</v>
      </c>
      <c r="E3014" s="273" t="s">
        <v>63</v>
      </c>
      <c r="F3014" s="273" t="s">
        <v>172</v>
      </c>
      <c r="G3014" s="273" t="s">
        <v>487</v>
      </c>
      <c r="H3014" s="274">
        <v>45047</v>
      </c>
      <c r="I3014" s="273">
        <v>12240</v>
      </c>
      <c r="J3014" s="273">
        <v>74</v>
      </c>
      <c r="K3014" s="273">
        <v>491819</v>
      </c>
      <c r="L3014" s="273" t="s">
        <v>66</v>
      </c>
      <c r="M3014" s="273">
        <v>71257.592560000005</v>
      </c>
      <c r="N3014" s="273" t="s">
        <v>115</v>
      </c>
      <c r="W3014" s="273">
        <v>198457</v>
      </c>
      <c r="X3014" s="273" t="s">
        <v>64</v>
      </c>
      <c r="Y3014" s="273" t="s">
        <v>404</v>
      </c>
      <c r="Z3014" s="273" t="s">
        <v>408</v>
      </c>
      <c r="AA3014" s="273" t="s">
        <v>413</v>
      </c>
      <c r="AB3014" s="274">
        <v>45108</v>
      </c>
      <c r="AC3014" s="273">
        <v>12744</v>
      </c>
      <c r="AD3014" s="273">
        <v>54</v>
      </c>
      <c r="AE3014" s="273">
        <v>8.51</v>
      </c>
      <c r="AF3014" s="273" t="s">
        <v>90</v>
      </c>
      <c r="AH3014" s="273" t="s">
        <v>1243</v>
      </c>
      <c r="AI3014" s="273" t="s">
        <v>123</v>
      </c>
      <c r="AJ3014" s="273" t="s">
        <v>200</v>
      </c>
      <c r="AK3014" s="273">
        <v>209460</v>
      </c>
      <c r="BV3014" s="336" t="s">
        <v>64</v>
      </c>
      <c r="BW3014" s="337" t="s">
        <v>75</v>
      </c>
      <c r="BX3014" s="337" t="s">
        <v>231</v>
      </c>
      <c r="BY3014" s="337" t="s">
        <v>231</v>
      </c>
      <c r="BZ3014" s="337" t="s">
        <v>86</v>
      </c>
      <c r="CA3014" s="337" t="s">
        <v>87</v>
      </c>
      <c r="CB3014" s="337" t="s">
        <v>179</v>
      </c>
      <c r="CC3014" s="337" t="s">
        <v>180</v>
      </c>
      <c r="CD3014" s="338">
        <v>1</v>
      </c>
      <c r="CE3014" s="335">
        <v>45170</v>
      </c>
      <c r="CF3014" s="337"/>
      <c r="CG3014" s="337" t="s">
        <v>181</v>
      </c>
      <c r="CH3014" s="337"/>
      <c r="CI3014" s="337" t="s">
        <v>181</v>
      </c>
      <c r="CJ3014" s="337" t="s">
        <v>1819</v>
      </c>
      <c r="CK3014" s="337"/>
      <c r="CL3014" s="337"/>
      <c r="CM3014" s="337" t="s">
        <v>73</v>
      </c>
      <c r="CN3014" s="337">
        <v>3</v>
      </c>
    </row>
    <row r="3015" spans="4:92">
      <c r="D3015" s="273" t="s">
        <v>83</v>
      </c>
      <c r="E3015" s="273" t="s">
        <v>63</v>
      </c>
      <c r="F3015" s="273" t="s">
        <v>172</v>
      </c>
      <c r="G3015" s="273" t="s">
        <v>487</v>
      </c>
      <c r="H3015" s="274">
        <v>45078</v>
      </c>
      <c r="I3015" s="273">
        <v>12509</v>
      </c>
      <c r="J3015" s="273">
        <v>74</v>
      </c>
      <c r="K3015" s="273">
        <v>98000</v>
      </c>
      <c r="L3015" s="273" t="s">
        <v>66</v>
      </c>
      <c r="M3015" s="273">
        <v>0</v>
      </c>
      <c r="N3015" s="273" t="s">
        <v>1010</v>
      </c>
      <c r="O3015" s="273">
        <v>0</v>
      </c>
      <c r="P3015" s="273" t="s">
        <v>1011</v>
      </c>
      <c r="Q3015" s="273" t="s">
        <v>69</v>
      </c>
      <c r="R3015" s="273" t="s">
        <v>1013</v>
      </c>
      <c r="S3015" s="273" t="s">
        <v>1298</v>
      </c>
      <c r="U3015" s="273" t="s">
        <v>73</v>
      </c>
      <c r="V3015" s="273" t="s">
        <v>1840</v>
      </c>
      <c r="W3015" s="273">
        <v>199026</v>
      </c>
      <c r="X3015" s="273" t="s">
        <v>64</v>
      </c>
      <c r="Y3015" s="273" t="s">
        <v>404</v>
      </c>
      <c r="Z3015" s="273" t="s">
        <v>408</v>
      </c>
      <c r="AA3015" s="273" t="s">
        <v>413</v>
      </c>
      <c r="AB3015" s="274">
        <v>45108</v>
      </c>
      <c r="AC3015" s="273">
        <v>12744</v>
      </c>
      <c r="AD3015" s="273">
        <v>54</v>
      </c>
      <c r="AE3015" s="273">
        <v>1.96</v>
      </c>
      <c r="AF3015" s="273" t="s">
        <v>90</v>
      </c>
      <c r="AH3015" s="273" t="s">
        <v>1257</v>
      </c>
      <c r="AI3015" s="273" t="s">
        <v>123</v>
      </c>
      <c r="AJ3015" s="273" t="s">
        <v>200</v>
      </c>
      <c r="AK3015" s="273">
        <v>209466</v>
      </c>
      <c r="BV3015" s="279" t="s">
        <v>64</v>
      </c>
      <c r="BW3015" s="280" t="s">
        <v>75</v>
      </c>
      <c r="BX3015" s="280" t="s">
        <v>231</v>
      </c>
      <c r="BY3015" s="280" t="s">
        <v>231</v>
      </c>
      <c r="BZ3015" s="280" t="s">
        <v>86</v>
      </c>
      <c r="CA3015" s="280" t="s">
        <v>87</v>
      </c>
      <c r="CB3015" s="280" t="s">
        <v>179</v>
      </c>
      <c r="CC3015" s="280" t="s">
        <v>180</v>
      </c>
      <c r="CD3015" s="281">
        <v>1</v>
      </c>
      <c r="CE3015" s="277">
        <v>45170</v>
      </c>
      <c r="CF3015" s="280"/>
      <c r="CG3015" s="280" t="s">
        <v>181</v>
      </c>
      <c r="CH3015" s="280"/>
      <c r="CI3015" s="280" t="s">
        <v>181</v>
      </c>
      <c r="CJ3015" s="280" t="s">
        <v>1819</v>
      </c>
      <c r="CK3015" s="280"/>
      <c r="CL3015" s="280"/>
      <c r="CM3015" s="280" t="s">
        <v>73</v>
      </c>
      <c r="CN3015" s="280">
        <v>3</v>
      </c>
    </row>
    <row r="3016" spans="4:92">
      <c r="D3016" s="273" t="s">
        <v>83</v>
      </c>
      <c r="E3016" s="273" t="s">
        <v>63</v>
      </c>
      <c r="F3016" s="273" t="s">
        <v>172</v>
      </c>
      <c r="G3016" s="273" t="s">
        <v>487</v>
      </c>
      <c r="H3016" s="274">
        <v>45078</v>
      </c>
      <c r="I3016" s="273">
        <v>12509</v>
      </c>
      <c r="J3016" s="273">
        <v>74</v>
      </c>
      <c r="K3016" s="273">
        <v>37299</v>
      </c>
      <c r="L3016" s="273" t="s">
        <v>66</v>
      </c>
      <c r="M3016" s="273">
        <v>4810.4469600000002</v>
      </c>
      <c r="N3016" s="273" t="s">
        <v>67</v>
      </c>
      <c r="P3016" s="273" t="s">
        <v>92</v>
      </c>
      <c r="Q3016" s="273" t="s">
        <v>69</v>
      </c>
      <c r="R3016" s="273" t="s">
        <v>70</v>
      </c>
      <c r="S3016" s="273" t="s">
        <v>834</v>
      </c>
      <c r="T3016" s="273" t="s">
        <v>835</v>
      </c>
      <c r="U3016" s="273" t="s">
        <v>73</v>
      </c>
      <c r="V3016" s="273" t="s">
        <v>836</v>
      </c>
      <c r="W3016" s="273">
        <v>199042</v>
      </c>
      <c r="X3016" s="273" t="s">
        <v>64</v>
      </c>
      <c r="Y3016" s="273" t="s">
        <v>404</v>
      </c>
      <c r="Z3016" s="273" t="s">
        <v>408</v>
      </c>
      <c r="AA3016" s="273" t="s">
        <v>413</v>
      </c>
      <c r="AB3016" s="274">
        <v>45108</v>
      </c>
      <c r="AC3016" s="273">
        <v>12744</v>
      </c>
      <c r="AD3016" s="273">
        <v>54</v>
      </c>
      <c r="AE3016" s="273">
        <v>1.8560000000000001</v>
      </c>
      <c r="AF3016" s="273" t="s">
        <v>90</v>
      </c>
      <c r="AH3016" s="273" t="s">
        <v>1259</v>
      </c>
      <c r="AI3016" s="273" t="s">
        <v>123</v>
      </c>
      <c r="AJ3016" s="273" t="s">
        <v>200</v>
      </c>
      <c r="AK3016" s="273">
        <v>209472</v>
      </c>
      <c r="BV3016" s="336" t="s">
        <v>64</v>
      </c>
      <c r="BW3016" s="337" t="s">
        <v>75</v>
      </c>
      <c r="BX3016" s="337" t="s">
        <v>231</v>
      </c>
      <c r="BY3016" s="337" t="s">
        <v>231</v>
      </c>
      <c r="BZ3016" s="337" t="s">
        <v>86</v>
      </c>
      <c r="CA3016" s="337" t="s">
        <v>87</v>
      </c>
      <c r="CB3016" s="337" t="s">
        <v>179</v>
      </c>
      <c r="CC3016" s="337" t="s">
        <v>180</v>
      </c>
      <c r="CD3016" s="338">
        <v>1</v>
      </c>
      <c r="CE3016" s="335">
        <v>45170</v>
      </c>
      <c r="CF3016" s="337"/>
      <c r="CG3016" s="337" t="s">
        <v>181</v>
      </c>
      <c r="CH3016" s="337"/>
      <c r="CI3016" s="337" t="s">
        <v>181</v>
      </c>
      <c r="CJ3016" s="337" t="s">
        <v>1819</v>
      </c>
      <c r="CK3016" s="337"/>
      <c r="CL3016" s="337"/>
      <c r="CM3016" s="337" t="s">
        <v>73</v>
      </c>
      <c r="CN3016" s="337">
        <v>3</v>
      </c>
    </row>
    <row r="3017" spans="4:92">
      <c r="D3017" s="273" t="s">
        <v>83</v>
      </c>
      <c r="E3017" s="273" t="s">
        <v>63</v>
      </c>
      <c r="F3017" s="273" t="s">
        <v>228</v>
      </c>
      <c r="G3017" s="273" t="s">
        <v>244</v>
      </c>
      <c r="H3017" s="274">
        <v>45078</v>
      </c>
      <c r="I3017" s="273">
        <v>12439</v>
      </c>
      <c r="J3017" s="273">
        <v>20</v>
      </c>
      <c r="K3017" s="273">
        <v>118180</v>
      </c>
      <c r="L3017" s="273" t="s">
        <v>66</v>
      </c>
      <c r="M3017" s="273">
        <v>16646.332559999999</v>
      </c>
      <c r="N3017" s="273" t="s">
        <v>67</v>
      </c>
      <c r="P3017" s="273" t="s">
        <v>68</v>
      </c>
      <c r="Q3017" s="273" t="s">
        <v>69</v>
      </c>
      <c r="R3017" s="273" t="s">
        <v>70</v>
      </c>
      <c r="S3017" s="273" t="s">
        <v>71</v>
      </c>
      <c r="T3017" s="273" t="s">
        <v>72</v>
      </c>
      <c r="U3017" s="273" t="s">
        <v>73</v>
      </c>
      <c r="V3017" s="273" t="s">
        <v>74</v>
      </c>
      <c r="W3017" s="273">
        <v>239538</v>
      </c>
      <c r="X3017" s="273" t="s">
        <v>64</v>
      </c>
      <c r="Y3017" s="273" t="s">
        <v>404</v>
      </c>
      <c r="Z3017" s="273" t="s">
        <v>408</v>
      </c>
      <c r="AA3017" s="273" t="s">
        <v>413</v>
      </c>
      <c r="AB3017" s="274">
        <v>45108</v>
      </c>
      <c r="AC3017" s="273">
        <v>12744</v>
      </c>
      <c r="AD3017" s="273">
        <v>54</v>
      </c>
      <c r="AE3017" s="273">
        <v>7.81</v>
      </c>
      <c r="AF3017" s="273" t="s">
        <v>90</v>
      </c>
      <c r="AH3017" s="273" t="s">
        <v>1244</v>
      </c>
      <c r="AI3017" s="273" t="s">
        <v>123</v>
      </c>
      <c r="AJ3017" s="273" t="s">
        <v>1245</v>
      </c>
      <c r="AK3017" s="273">
        <v>209478</v>
      </c>
      <c r="BV3017" s="279" t="s">
        <v>64</v>
      </c>
      <c r="BW3017" s="280" t="s">
        <v>75</v>
      </c>
      <c r="BX3017" s="280" t="s">
        <v>231</v>
      </c>
      <c r="BY3017" s="280" t="s">
        <v>231</v>
      </c>
      <c r="BZ3017" s="280" t="s">
        <v>86</v>
      </c>
      <c r="CA3017" s="280" t="s">
        <v>87</v>
      </c>
      <c r="CB3017" s="280" t="s">
        <v>179</v>
      </c>
      <c r="CC3017" s="280" t="s">
        <v>180</v>
      </c>
      <c r="CD3017" s="281">
        <v>1</v>
      </c>
      <c r="CE3017" s="277">
        <v>45170</v>
      </c>
      <c r="CF3017" s="280"/>
      <c r="CG3017" s="280" t="s">
        <v>181</v>
      </c>
      <c r="CH3017" s="280"/>
      <c r="CI3017" s="280" t="s">
        <v>181</v>
      </c>
      <c r="CJ3017" s="280" t="s">
        <v>1819</v>
      </c>
      <c r="CK3017" s="280"/>
      <c r="CL3017" s="280"/>
      <c r="CM3017" s="280" t="s">
        <v>73</v>
      </c>
      <c r="CN3017" s="280">
        <v>3</v>
      </c>
    </row>
    <row r="3018" spans="4:92">
      <c r="D3018" s="273" t="s">
        <v>83</v>
      </c>
      <c r="E3018" s="273" t="s">
        <v>63</v>
      </c>
      <c r="F3018" s="273" t="s">
        <v>228</v>
      </c>
      <c r="G3018" s="273" t="s">
        <v>244</v>
      </c>
      <c r="H3018" s="274">
        <v>45078</v>
      </c>
      <c r="I3018" s="273">
        <v>12439</v>
      </c>
      <c r="J3018" s="273">
        <v>20</v>
      </c>
      <c r="K3018" s="273">
        <v>6771</v>
      </c>
      <c r="L3018" s="273" t="s">
        <v>66</v>
      </c>
      <c r="M3018" s="273">
        <v>873.22663999999997</v>
      </c>
      <c r="N3018" s="273" t="s">
        <v>67</v>
      </c>
      <c r="P3018" s="273" t="s">
        <v>92</v>
      </c>
      <c r="Q3018" s="273" t="s">
        <v>69</v>
      </c>
      <c r="R3018" s="273" t="s">
        <v>70</v>
      </c>
      <c r="S3018" s="273" t="s">
        <v>834</v>
      </c>
      <c r="T3018" s="273" t="s">
        <v>1862</v>
      </c>
      <c r="U3018" s="273" t="s">
        <v>73</v>
      </c>
      <c r="V3018" s="273" t="s">
        <v>1858</v>
      </c>
      <c r="W3018" s="273">
        <v>239555</v>
      </c>
      <c r="X3018" s="273" t="s">
        <v>64</v>
      </c>
      <c r="Y3018" s="273" t="s">
        <v>404</v>
      </c>
      <c r="Z3018" s="273" t="s">
        <v>408</v>
      </c>
      <c r="AA3018" s="273" t="s">
        <v>413</v>
      </c>
      <c r="AB3018" s="274">
        <v>45139</v>
      </c>
      <c r="AC3018" s="273">
        <v>13417</v>
      </c>
      <c r="AD3018" s="273">
        <v>54</v>
      </c>
      <c r="AK3018" s="273">
        <v>219208</v>
      </c>
      <c r="BV3018" s="336" t="s">
        <v>64</v>
      </c>
      <c r="BW3018" s="337" t="s">
        <v>75</v>
      </c>
      <c r="BX3018" s="337" t="s">
        <v>231</v>
      </c>
      <c r="BY3018" s="337" t="s">
        <v>231</v>
      </c>
      <c r="BZ3018" s="337" t="s">
        <v>86</v>
      </c>
      <c r="CA3018" s="337" t="s">
        <v>87</v>
      </c>
      <c r="CB3018" s="337" t="s">
        <v>179</v>
      </c>
      <c r="CC3018" s="337" t="s">
        <v>180</v>
      </c>
      <c r="CD3018" s="338">
        <v>1</v>
      </c>
      <c r="CE3018" s="335">
        <v>45170</v>
      </c>
      <c r="CF3018" s="337"/>
      <c r="CG3018" s="337" t="s">
        <v>181</v>
      </c>
      <c r="CH3018" s="337"/>
      <c r="CI3018" s="337" t="s">
        <v>181</v>
      </c>
      <c r="CJ3018" s="337" t="s">
        <v>1819</v>
      </c>
      <c r="CK3018" s="337"/>
      <c r="CL3018" s="337"/>
      <c r="CM3018" s="337" t="s">
        <v>73</v>
      </c>
      <c r="CN3018" s="337">
        <v>3</v>
      </c>
    </row>
    <row r="3019" spans="4:92">
      <c r="D3019" s="273" t="s">
        <v>83</v>
      </c>
      <c r="E3019" s="273" t="s">
        <v>63</v>
      </c>
      <c r="F3019" s="273" t="s">
        <v>228</v>
      </c>
      <c r="G3019" s="273" t="s">
        <v>244</v>
      </c>
      <c r="H3019" s="274">
        <v>45078</v>
      </c>
      <c r="I3019" s="273">
        <v>12439</v>
      </c>
      <c r="J3019" s="273">
        <v>20</v>
      </c>
      <c r="K3019" s="273">
        <v>0</v>
      </c>
      <c r="L3019" s="273" t="s">
        <v>66</v>
      </c>
      <c r="N3019" s="273" t="s">
        <v>107</v>
      </c>
      <c r="W3019" s="273">
        <v>239487</v>
      </c>
      <c r="X3019" s="273" t="s">
        <v>64</v>
      </c>
      <c r="Y3019" s="273" t="s">
        <v>404</v>
      </c>
      <c r="Z3019" s="273" t="s">
        <v>408</v>
      </c>
      <c r="AA3019" s="273" t="s">
        <v>413</v>
      </c>
      <c r="AB3019" s="274">
        <v>45170</v>
      </c>
      <c r="AC3019" s="273">
        <v>13744</v>
      </c>
      <c r="AD3019" s="273">
        <v>54</v>
      </c>
      <c r="AK3019" s="273">
        <v>232159</v>
      </c>
      <c r="BV3019" s="279" t="s">
        <v>64</v>
      </c>
      <c r="BW3019" s="280" t="s">
        <v>75</v>
      </c>
      <c r="BX3019" s="280" t="s">
        <v>231</v>
      </c>
      <c r="BY3019" s="280" t="s">
        <v>231</v>
      </c>
      <c r="BZ3019" s="280" t="s">
        <v>86</v>
      </c>
      <c r="CA3019" s="280" t="s">
        <v>87</v>
      </c>
      <c r="CB3019" s="280" t="s">
        <v>179</v>
      </c>
      <c r="CC3019" s="280" t="s">
        <v>180</v>
      </c>
      <c r="CD3019" s="281">
        <v>1</v>
      </c>
      <c r="CE3019" s="277">
        <v>45170</v>
      </c>
      <c r="CF3019" s="280"/>
      <c r="CG3019" s="280" t="s">
        <v>181</v>
      </c>
      <c r="CH3019" s="280"/>
      <c r="CI3019" s="280" t="s">
        <v>181</v>
      </c>
      <c r="CJ3019" s="280" t="s">
        <v>1819</v>
      </c>
      <c r="CK3019" s="280"/>
      <c r="CL3019" s="280"/>
      <c r="CM3019" s="280" t="s">
        <v>73</v>
      </c>
      <c r="CN3019" s="280">
        <v>3</v>
      </c>
    </row>
    <row r="3020" spans="4:92">
      <c r="D3020" s="273" t="s">
        <v>83</v>
      </c>
      <c r="E3020" s="273" t="s">
        <v>63</v>
      </c>
      <c r="F3020" s="273" t="s">
        <v>228</v>
      </c>
      <c r="G3020" s="273" t="s">
        <v>244</v>
      </c>
      <c r="H3020" s="274">
        <v>45078</v>
      </c>
      <c r="I3020" s="273">
        <v>12439</v>
      </c>
      <c r="J3020" s="273">
        <v>20</v>
      </c>
      <c r="K3020" s="273">
        <v>0</v>
      </c>
      <c r="L3020" s="273" t="s">
        <v>66</v>
      </c>
      <c r="M3020" s="273">
        <v>11991.1968</v>
      </c>
      <c r="N3020" s="273" t="s">
        <v>115</v>
      </c>
      <c r="W3020" s="273">
        <v>239486</v>
      </c>
      <c r="X3020" s="273" t="s">
        <v>64</v>
      </c>
      <c r="Y3020" s="273" t="s">
        <v>404</v>
      </c>
      <c r="Z3020" s="273" t="s">
        <v>408</v>
      </c>
      <c r="AA3020" s="273" t="s">
        <v>413</v>
      </c>
      <c r="AB3020" s="274">
        <v>45200</v>
      </c>
      <c r="AC3020" s="273">
        <v>14079</v>
      </c>
      <c r="AD3020" s="273">
        <v>54</v>
      </c>
      <c r="AK3020" s="273">
        <v>250176</v>
      </c>
      <c r="BV3020" s="336" t="s">
        <v>64</v>
      </c>
      <c r="BW3020" s="337" t="s">
        <v>75</v>
      </c>
      <c r="BX3020" s="337" t="s">
        <v>231</v>
      </c>
      <c r="BY3020" s="337" t="s">
        <v>231</v>
      </c>
      <c r="BZ3020" s="337" t="s">
        <v>86</v>
      </c>
      <c r="CA3020" s="337" t="s">
        <v>87</v>
      </c>
      <c r="CB3020" s="337" t="s">
        <v>179</v>
      </c>
      <c r="CC3020" s="337" t="s">
        <v>180</v>
      </c>
      <c r="CD3020" s="338">
        <v>1</v>
      </c>
      <c r="CE3020" s="335">
        <v>45170</v>
      </c>
      <c r="CF3020" s="337"/>
      <c r="CG3020" s="337" t="s">
        <v>181</v>
      </c>
      <c r="CH3020" s="337"/>
      <c r="CI3020" s="337" t="s">
        <v>181</v>
      </c>
      <c r="CJ3020" s="337" t="s">
        <v>1819</v>
      </c>
      <c r="CK3020" s="337"/>
      <c r="CL3020" s="337"/>
      <c r="CM3020" s="337" t="s">
        <v>73</v>
      </c>
      <c r="CN3020" s="337">
        <v>3</v>
      </c>
    </row>
    <row r="3021" spans="4:92">
      <c r="D3021" s="273" t="s">
        <v>83</v>
      </c>
      <c r="E3021" s="273" t="s">
        <v>63</v>
      </c>
      <c r="F3021" s="273" t="s">
        <v>228</v>
      </c>
      <c r="G3021" s="273" t="s">
        <v>244</v>
      </c>
      <c r="H3021" s="274">
        <v>45108</v>
      </c>
      <c r="I3021" s="273">
        <v>12708</v>
      </c>
      <c r="J3021" s="273">
        <v>20</v>
      </c>
      <c r="K3021" s="273">
        <v>64723</v>
      </c>
      <c r="L3021" s="273" t="s">
        <v>66</v>
      </c>
      <c r="M3021" s="273">
        <v>0</v>
      </c>
      <c r="N3021" s="273" t="s">
        <v>1010</v>
      </c>
      <c r="O3021" s="273">
        <v>0</v>
      </c>
      <c r="P3021" s="273" t="s">
        <v>1011</v>
      </c>
      <c r="Q3021" s="273" t="s">
        <v>69</v>
      </c>
      <c r="R3021" s="273" t="s">
        <v>1013</v>
      </c>
      <c r="S3021" s="273" t="s">
        <v>1860</v>
      </c>
      <c r="U3021" s="273" t="s">
        <v>73</v>
      </c>
      <c r="V3021" s="273" t="s">
        <v>1861</v>
      </c>
      <c r="W3021" s="273">
        <v>239585</v>
      </c>
      <c r="X3021" s="273" t="s">
        <v>64</v>
      </c>
      <c r="Y3021" s="273" t="s">
        <v>404</v>
      </c>
      <c r="Z3021" s="273" t="s">
        <v>408</v>
      </c>
      <c r="AA3021" s="273" t="s">
        <v>423</v>
      </c>
      <c r="AB3021" s="274">
        <v>45017</v>
      </c>
      <c r="AC3021" s="273">
        <v>12059</v>
      </c>
      <c r="AD3021" s="273">
        <v>56</v>
      </c>
      <c r="AE3021" s="273">
        <v>0.18</v>
      </c>
      <c r="AF3021" s="273" t="s">
        <v>90</v>
      </c>
      <c r="AH3021" s="273" t="s">
        <v>1241</v>
      </c>
      <c r="AI3021" s="273" t="s">
        <v>123</v>
      </c>
      <c r="AJ3021" s="273" t="s">
        <v>200</v>
      </c>
      <c r="AK3021" s="273">
        <v>186035</v>
      </c>
      <c r="BV3021" s="279" t="s">
        <v>64</v>
      </c>
      <c r="BW3021" s="280" t="s">
        <v>75</v>
      </c>
      <c r="BX3021" s="280" t="s">
        <v>231</v>
      </c>
      <c r="BY3021" s="280" t="s">
        <v>231</v>
      </c>
      <c r="BZ3021" s="280" t="s">
        <v>167</v>
      </c>
      <c r="CA3021" s="280" t="s">
        <v>168</v>
      </c>
      <c r="CB3021" s="280" t="s">
        <v>313</v>
      </c>
      <c r="CC3021" s="280" t="s">
        <v>314</v>
      </c>
      <c r="CD3021" s="281">
        <v>14</v>
      </c>
      <c r="CE3021" s="277">
        <v>45170</v>
      </c>
      <c r="CF3021" s="280">
        <v>315</v>
      </c>
      <c r="CG3021" s="280" t="s">
        <v>80</v>
      </c>
      <c r="CH3021" s="280">
        <v>315</v>
      </c>
      <c r="CI3021" s="280" t="s">
        <v>80</v>
      </c>
      <c r="CJ3021" s="280"/>
      <c r="CK3021" s="280"/>
      <c r="CL3021" s="280"/>
      <c r="CM3021" s="280" t="s">
        <v>73</v>
      </c>
      <c r="CN3021" s="280">
        <v>3</v>
      </c>
    </row>
    <row r="3022" spans="4:92">
      <c r="D3022" s="273" t="s">
        <v>83</v>
      </c>
      <c r="E3022" s="273" t="s">
        <v>63</v>
      </c>
      <c r="F3022" s="273" t="s">
        <v>228</v>
      </c>
      <c r="G3022" s="273" t="s">
        <v>244</v>
      </c>
      <c r="H3022" s="274">
        <v>45108</v>
      </c>
      <c r="I3022" s="273">
        <v>12708</v>
      </c>
      <c r="J3022" s="273">
        <v>20</v>
      </c>
      <c r="K3022" s="273">
        <v>92966</v>
      </c>
      <c r="L3022" s="273" t="s">
        <v>66</v>
      </c>
      <c r="M3022" s="273">
        <v>16420.78944</v>
      </c>
      <c r="N3022" s="273" t="s">
        <v>67</v>
      </c>
      <c r="P3022" s="273" t="s">
        <v>1011</v>
      </c>
      <c r="Q3022" s="273" t="s">
        <v>69</v>
      </c>
      <c r="R3022" s="273" t="s">
        <v>70</v>
      </c>
      <c r="S3022" s="273" t="s">
        <v>1041</v>
      </c>
      <c r="T3022" s="273" t="s">
        <v>1042</v>
      </c>
      <c r="U3022" s="273" t="s">
        <v>73</v>
      </c>
      <c r="V3022" s="273" t="s">
        <v>1043</v>
      </c>
      <c r="W3022" s="273">
        <v>239601</v>
      </c>
      <c r="X3022" s="273" t="s">
        <v>64</v>
      </c>
      <c r="Y3022" s="273" t="s">
        <v>404</v>
      </c>
      <c r="Z3022" s="273" t="s">
        <v>408</v>
      </c>
      <c r="AA3022" s="273" t="s">
        <v>423</v>
      </c>
      <c r="AB3022" s="274">
        <v>45017</v>
      </c>
      <c r="AC3022" s="273">
        <v>12059</v>
      </c>
      <c r="AD3022" s="273">
        <v>56</v>
      </c>
      <c r="AE3022" s="273">
        <v>8.31</v>
      </c>
      <c r="AF3022" s="273" t="s">
        <v>90</v>
      </c>
      <c r="AH3022" s="273" t="s">
        <v>1244</v>
      </c>
      <c r="AI3022" s="273" t="s">
        <v>123</v>
      </c>
      <c r="AJ3022" s="273" t="s">
        <v>1245</v>
      </c>
      <c r="AK3022" s="273">
        <v>186041</v>
      </c>
      <c r="BV3022" s="336" t="s">
        <v>64</v>
      </c>
      <c r="BW3022" s="337" t="s">
        <v>75</v>
      </c>
      <c r="BX3022" s="337" t="s">
        <v>231</v>
      </c>
      <c r="BY3022" s="337" t="s">
        <v>231</v>
      </c>
      <c r="BZ3022" s="337" t="s">
        <v>167</v>
      </c>
      <c r="CA3022" s="337" t="s">
        <v>168</v>
      </c>
      <c r="CB3022" s="337" t="s">
        <v>353</v>
      </c>
      <c r="CC3022" s="337" t="s">
        <v>354</v>
      </c>
      <c r="CD3022" s="338">
        <v>13</v>
      </c>
      <c r="CE3022" s="335">
        <v>45170</v>
      </c>
      <c r="CF3022" s="337">
        <v>2173</v>
      </c>
      <c r="CG3022" s="337" t="s">
        <v>80</v>
      </c>
      <c r="CH3022" s="337">
        <v>2173</v>
      </c>
      <c r="CI3022" s="337" t="s">
        <v>80</v>
      </c>
      <c r="CJ3022" s="337"/>
      <c r="CK3022" s="337"/>
      <c r="CL3022" s="337"/>
      <c r="CM3022" s="337" t="s">
        <v>73</v>
      </c>
      <c r="CN3022" s="337">
        <v>3</v>
      </c>
    </row>
    <row r="3023" spans="4:92">
      <c r="D3023" s="273" t="s">
        <v>83</v>
      </c>
      <c r="E3023" s="273" t="s">
        <v>63</v>
      </c>
      <c r="F3023" s="273" t="s">
        <v>228</v>
      </c>
      <c r="G3023" s="273" t="s">
        <v>244</v>
      </c>
      <c r="H3023" s="274">
        <v>45108</v>
      </c>
      <c r="I3023" s="273">
        <v>12708</v>
      </c>
      <c r="J3023" s="273">
        <v>20</v>
      </c>
      <c r="K3023" s="273">
        <v>5027</v>
      </c>
      <c r="L3023" s="273" t="s">
        <v>66</v>
      </c>
      <c r="M3023" s="273">
        <v>592.29895999999997</v>
      </c>
      <c r="N3023" s="273" t="s">
        <v>67</v>
      </c>
      <c r="P3023" s="273" t="s">
        <v>92</v>
      </c>
      <c r="Q3023" s="273" t="s">
        <v>69</v>
      </c>
      <c r="R3023" s="273" t="s">
        <v>70</v>
      </c>
      <c r="S3023" s="273" t="s">
        <v>93</v>
      </c>
      <c r="T3023" s="273" t="s">
        <v>94</v>
      </c>
      <c r="U3023" s="273" t="s">
        <v>73</v>
      </c>
      <c r="V3023" s="273" t="s">
        <v>95</v>
      </c>
      <c r="W3023" s="273">
        <v>239618</v>
      </c>
      <c r="X3023" s="273" t="s">
        <v>64</v>
      </c>
      <c r="Y3023" s="273" t="s">
        <v>404</v>
      </c>
      <c r="Z3023" s="273" t="s">
        <v>408</v>
      </c>
      <c r="AA3023" s="273" t="s">
        <v>423</v>
      </c>
      <c r="AB3023" s="274">
        <v>45047</v>
      </c>
      <c r="AC3023" s="273">
        <v>12212</v>
      </c>
      <c r="AD3023" s="273">
        <v>56</v>
      </c>
      <c r="AK3023" s="273">
        <v>176052</v>
      </c>
      <c r="BV3023" s="279" t="s">
        <v>64</v>
      </c>
      <c r="BW3023" s="280" t="s">
        <v>75</v>
      </c>
      <c r="BX3023" s="280" t="s">
        <v>231</v>
      </c>
      <c r="BY3023" s="280" t="s">
        <v>231</v>
      </c>
      <c r="BZ3023" s="280" t="s">
        <v>151</v>
      </c>
      <c r="CA3023" s="280" t="s">
        <v>152</v>
      </c>
      <c r="CB3023" s="280" t="s">
        <v>161</v>
      </c>
      <c r="CC3023" s="280" t="s">
        <v>162</v>
      </c>
      <c r="CD3023" s="281">
        <v>11</v>
      </c>
      <c r="CE3023" s="277">
        <v>45170</v>
      </c>
      <c r="CF3023" s="280">
        <v>36158.22</v>
      </c>
      <c r="CG3023" s="280" t="s">
        <v>80</v>
      </c>
      <c r="CH3023" s="280">
        <v>36158.22</v>
      </c>
      <c r="CI3023" s="280" t="s">
        <v>80</v>
      </c>
      <c r="CJ3023" s="280"/>
      <c r="CK3023" s="280"/>
      <c r="CL3023" s="280"/>
      <c r="CM3023" s="280" t="s">
        <v>73</v>
      </c>
      <c r="CN3023" s="280">
        <v>3</v>
      </c>
    </row>
    <row r="3024" spans="4:92">
      <c r="D3024" s="273" t="s">
        <v>83</v>
      </c>
      <c r="E3024" s="273" t="s">
        <v>63</v>
      </c>
      <c r="F3024" s="273" t="s">
        <v>228</v>
      </c>
      <c r="G3024" s="273" t="s">
        <v>244</v>
      </c>
      <c r="H3024" s="274">
        <v>45108</v>
      </c>
      <c r="I3024" s="273">
        <v>12708</v>
      </c>
      <c r="J3024" s="273">
        <v>20</v>
      </c>
      <c r="K3024" s="273">
        <v>126228</v>
      </c>
      <c r="L3024" s="273" t="s">
        <v>66</v>
      </c>
      <c r="M3024" s="273">
        <v>17779.778719999998</v>
      </c>
      <c r="N3024" s="273" t="s">
        <v>67</v>
      </c>
      <c r="P3024" s="273" t="s">
        <v>68</v>
      </c>
      <c r="Q3024" s="273" t="s">
        <v>69</v>
      </c>
      <c r="R3024" s="273" t="s">
        <v>70</v>
      </c>
      <c r="S3024" s="273" t="s">
        <v>71</v>
      </c>
      <c r="T3024" s="273" t="s">
        <v>72</v>
      </c>
      <c r="U3024" s="273" t="s">
        <v>73</v>
      </c>
      <c r="V3024" s="273" t="s">
        <v>74</v>
      </c>
      <c r="W3024" s="273">
        <v>239635</v>
      </c>
      <c r="X3024" s="273" t="s">
        <v>64</v>
      </c>
      <c r="Y3024" s="273" t="s">
        <v>404</v>
      </c>
      <c r="Z3024" s="273" t="s">
        <v>408</v>
      </c>
      <c r="AA3024" s="273" t="s">
        <v>423</v>
      </c>
      <c r="AB3024" s="274">
        <v>45047</v>
      </c>
      <c r="AC3024" s="273">
        <v>12213</v>
      </c>
      <c r="AD3024" s="273">
        <v>56</v>
      </c>
      <c r="AE3024" s="273">
        <v>43.01</v>
      </c>
      <c r="AF3024" s="273" t="s">
        <v>90</v>
      </c>
      <c r="AH3024" s="273" t="s">
        <v>1243</v>
      </c>
      <c r="AI3024" s="273" t="s">
        <v>123</v>
      </c>
      <c r="AJ3024" s="273" t="s">
        <v>200</v>
      </c>
      <c r="AK3024" s="273">
        <v>197394</v>
      </c>
      <c r="BV3024" s="336" t="s">
        <v>64</v>
      </c>
      <c r="BW3024" s="337" t="s">
        <v>75</v>
      </c>
      <c r="BX3024" s="337" t="s">
        <v>308</v>
      </c>
      <c r="BY3024" s="337" t="s">
        <v>308</v>
      </c>
      <c r="BZ3024" s="337" t="s">
        <v>86</v>
      </c>
      <c r="CA3024" s="337" t="s">
        <v>87</v>
      </c>
      <c r="CB3024" s="337" t="s">
        <v>101</v>
      </c>
      <c r="CC3024" s="337" t="s">
        <v>102</v>
      </c>
      <c r="CD3024" s="338">
        <v>4</v>
      </c>
      <c r="CE3024" s="335">
        <v>45047</v>
      </c>
      <c r="CF3024" s="337">
        <v>29141</v>
      </c>
      <c r="CG3024" s="337" t="s">
        <v>1495</v>
      </c>
      <c r="CH3024" s="337">
        <v>4189.0187500000002</v>
      </c>
      <c r="CI3024" s="337" t="s">
        <v>104</v>
      </c>
      <c r="CJ3024" s="337"/>
      <c r="CK3024" s="337"/>
      <c r="CL3024" s="337"/>
      <c r="CM3024" s="337" t="s">
        <v>73</v>
      </c>
      <c r="CN3024" s="337">
        <v>3</v>
      </c>
    </row>
    <row r="3025" spans="4:92">
      <c r="D3025" s="273" t="s">
        <v>83</v>
      </c>
      <c r="E3025" s="273" t="s">
        <v>63</v>
      </c>
      <c r="F3025" s="273" t="s">
        <v>228</v>
      </c>
      <c r="G3025" s="273" t="s">
        <v>244</v>
      </c>
      <c r="H3025" s="274">
        <v>45108</v>
      </c>
      <c r="I3025" s="273">
        <v>12708</v>
      </c>
      <c r="J3025" s="273">
        <v>20</v>
      </c>
      <c r="K3025" s="273">
        <v>12424</v>
      </c>
      <c r="L3025" s="273" t="s">
        <v>66</v>
      </c>
      <c r="M3025" s="273">
        <v>1602.17992</v>
      </c>
      <c r="N3025" s="273" t="s">
        <v>67</v>
      </c>
      <c r="P3025" s="273" t="s">
        <v>92</v>
      </c>
      <c r="Q3025" s="273" t="s">
        <v>69</v>
      </c>
      <c r="R3025" s="273" t="s">
        <v>70</v>
      </c>
      <c r="S3025" s="273" t="s">
        <v>834</v>
      </c>
      <c r="T3025" s="273" t="s">
        <v>1862</v>
      </c>
      <c r="U3025" s="273" t="s">
        <v>73</v>
      </c>
      <c r="V3025" s="273" t="s">
        <v>1858</v>
      </c>
      <c r="W3025" s="273">
        <v>239652</v>
      </c>
      <c r="X3025" s="273" t="s">
        <v>64</v>
      </c>
      <c r="Y3025" s="273" t="s">
        <v>404</v>
      </c>
      <c r="Z3025" s="273" t="s">
        <v>408</v>
      </c>
      <c r="AA3025" s="273" t="s">
        <v>423</v>
      </c>
      <c r="AB3025" s="274">
        <v>45047</v>
      </c>
      <c r="AC3025" s="273">
        <v>12213</v>
      </c>
      <c r="AD3025" s="273">
        <v>56</v>
      </c>
      <c r="AE3025" s="273">
        <v>2.056</v>
      </c>
      <c r="AF3025" s="273" t="s">
        <v>90</v>
      </c>
      <c r="AH3025" s="273" t="s">
        <v>1257</v>
      </c>
      <c r="AI3025" s="273" t="s">
        <v>123</v>
      </c>
      <c r="AJ3025" s="273" t="s">
        <v>200</v>
      </c>
      <c r="AK3025" s="273">
        <v>197400</v>
      </c>
      <c r="BV3025" s="279" t="s">
        <v>64</v>
      </c>
      <c r="BW3025" s="280" t="s">
        <v>75</v>
      </c>
      <c r="BX3025" s="280" t="s">
        <v>308</v>
      </c>
      <c r="BY3025" s="280" t="s">
        <v>308</v>
      </c>
      <c r="BZ3025" s="280" t="s">
        <v>86</v>
      </c>
      <c r="CA3025" s="280" t="s">
        <v>87</v>
      </c>
      <c r="CB3025" s="280" t="s">
        <v>88</v>
      </c>
      <c r="CC3025" s="280" t="s">
        <v>89</v>
      </c>
      <c r="CD3025" s="281">
        <v>3</v>
      </c>
      <c r="CE3025" s="277">
        <v>45047</v>
      </c>
      <c r="CF3025" s="280">
        <v>7910</v>
      </c>
      <c r="CG3025" s="280" t="s">
        <v>90</v>
      </c>
      <c r="CH3025" s="280">
        <v>7910</v>
      </c>
      <c r="CI3025" s="280" t="s">
        <v>80</v>
      </c>
      <c r="CJ3025" s="280"/>
      <c r="CK3025" s="280"/>
      <c r="CL3025" s="280"/>
      <c r="CM3025" s="280" t="s">
        <v>73</v>
      </c>
      <c r="CN3025" s="280">
        <v>3</v>
      </c>
    </row>
    <row r="3026" spans="4:92">
      <c r="D3026" s="273" t="s">
        <v>83</v>
      </c>
      <c r="E3026" s="273" t="s">
        <v>63</v>
      </c>
      <c r="F3026" s="273" t="s">
        <v>228</v>
      </c>
      <c r="G3026" s="273" t="s">
        <v>244</v>
      </c>
      <c r="H3026" s="274">
        <v>45108</v>
      </c>
      <c r="I3026" s="273">
        <v>12708</v>
      </c>
      <c r="J3026" s="273">
        <v>20</v>
      </c>
      <c r="K3026" s="273">
        <v>0</v>
      </c>
      <c r="L3026" s="273" t="s">
        <v>66</v>
      </c>
      <c r="N3026" s="273" t="s">
        <v>107</v>
      </c>
      <c r="W3026" s="273">
        <v>239584</v>
      </c>
      <c r="X3026" s="273" t="s">
        <v>64</v>
      </c>
      <c r="Y3026" s="273" t="s">
        <v>404</v>
      </c>
      <c r="Z3026" s="273" t="s">
        <v>408</v>
      </c>
      <c r="AA3026" s="273" t="s">
        <v>423</v>
      </c>
      <c r="AB3026" s="274">
        <v>45047</v>
      </c>
      <c r="AC3026" s="273">
        <v>12213</v>
      </c>
      <c r="AD3026" s="273">
        <v>56</v>
      </c>
      <c r="AE3026" s="273">
        <v>4.1520000000000001</v>
      </c>
      <c r="AF3026" s="273" t="s">
        <v>90</v>
      </c>
      <c r="AH3026" s="273" t="s">
        <v>1259</v>
      </c>
      <c r="AI3026" s="273" t="s">
        <v>123</v>
      </c>
      <c r="AJ3026" s="273" t="s">
        <v>200</v>
      </c>
      <c r="AK3026" s="273">
        <v>197406</v>
      </c>
      <c r="BV3026" s="336" t="s">
        <v>64</v>
      </c>
      <c r="BW3026" s="337" t="s">
        <v>75</v>
      </c>
      <c r="BX3026" s="337" t="s">
        <v>308</v>
      </c>
      <c r="BY3026" s="337" t="s">
        <v>308</v>
      </c>
      <c r="BZ3026" s="337" t="s">
        <v>86</v>
      </c>
      <c r="CA3026" s="337" t="s">
        <v>87</v>
      </c>
      <c r="CB3026" s="337" t="s">
        <v>88</v>
      </c>
      <c r="CC3026" s="337" t="s">
        <v>89</v>
      </c>
      <c r="CD3026" s="338">
        <v>3</v>
      </c>
      <c r="CE3026" s="335">
        <v>45047</v>
      </c>
      <c r="CF3026" s="337">
        <v>5360</v>
      </c>
      <c r="CG3026" s="337" t="s">
        <v>90</v>
      </c>
      <c r="CH3026" s="337">
        <v>5360</v>
      </c>
      <c r="CI3026" s="337" t="s">
        <v>80</v>
      </c>
      <c r="CJ3026" s="337"/>
      <c r="CK3026" s="337"/>
      <c r="CL3026" s="337"/>
      <c r="CM3026" s="337" t="s">
        <v>73</v>
      </c>
      <c r="CN3026" s="337">
        <v>3</v>
      </c>
    </row>
    <row r="3027" spans="4:92">
      <c r="D3027" s="273" t="s">
        <v>83</v>
      </c>
      <c r="E3027" s="273" t="s">
        <v>63</v>
      </c>
      <c r="F3027" s="273" t="s">
        <v>228</v>
      </c>
      <c r="G3027" s="273" t="s">
        <v>244</v>
      </c>
      <c r="H3027" s="274">
        <v>45108</v>
      </c>
      <c r="I3027" s="273">
        <v>12708</v>
      </c>
      <c r="J3027" s="273">
        <v>20</v>
      </c>
      <c r="K3027" s="273">
        <v>29499</v>
      </c>
      <c r="L3027" s="273" t="s">
        <v>66</v>
      </c>
      <c r="M3027" s="273">
        <v>17400.780320000002</v>
      </c>
      <c r="N3027" s="273" t="s">
        <v>115</v>
      </c>
      <c r="W3027" s="273">
        <v>239583</v>
      </c>
      <c r="X3027" s="273" t="s">
        <v>64</v>
      </c>
      <c r="Y3027" s="273" t="s">
        <v>404</v>
      </c>
      <c r="Z3027" s="273" t="s">
        <v>408</v>
      </c>
      <c r="AA3027" s="273" t="s">
        <v>423</v>
      </c>
      <c r="AB3027" s="274">
        <v>45047</v>
      </c>
      <c r="AC3027" s="273">
        <v>12213</v>
      </c>
      <c r="AD3027" s="273">
        <v>56</v>
      </c>
      <c r="AE3027" s="273">
        <v>32.520000000000003</v>
      </c>
      <c r="AF3027" s="273" t="s">
        <v>90</v>
      </c>
      <c r="AH3027" s="273" t="s">
        <v>1246</v>
      </c>
      <c r="AI3027" s="273" t="s">
        <v>123</v>
      </c>
      <c r="AJ3027" s="273" t="s">
        <v>200</v>
      </c>
      <c r="AK3027" s="273">
        <v>197412</v>
      </c>
      <c r="BV3027" s="279" t="s">
        <v>64</v>
      </c>
      <c r="BW3027" s="280" t="s">
        <v>75</v>
      </c>
      <c r="BX3027" s="280" t="s">
        <v>308</v>
      </c>
      <c r="BY3027" s="280" t="s">
        <v>308</v>
      </c>
      <c r="BZ3027" s="280" t="s">
        <v>86</v>
      </c>
      <c r="CA3027" s="280" t="s">
        <v>87</v>
      </c>
      <c r="CB3027" s="280" t="s">
        <v>88</v>
      </c>
      <c r="CC3027" s="280" t="s">
        <v>89</v>
      </c>
      <c r="CD3027" s="281">
        <v>3</v>
      </c>
      <c r="CE3027" s="277">
        <v>45047</v>
      </c>
      <c r="CF3027" s="280">
        <v>1280</v>
      </c>
      <c r="CG3027" s="280" t="s">
        <v>90</v>
      </c>
      <c r="CH3027" s="280">
        <v>1280</v>
      </c>
      <c r="CI3027" s="280" t="s">
        <v>80</v>
      </c>
      <c r="CJ3027" s="280"/>
      <c r="CK3027" s="280"/>
      <c r="CL3027" s="280"/>
      <c r="CM3027" s="280" t="s">
        <v>73</v>
      </c>
      <c r="CN3027" s="280">
        <v>3</v>
      </c>
    </row>
    <row r="3028" spans="4:92">
      <c r="D3028" s="273" t="s">
        <v>83</v>
      </c>
      <c r="E3028" s="273" t="s">
        <v>63</v>
      </c>
      <c r="F3028" s="273" t="s">
        <v>228</v>
      </c>
      <c r="G3028" s="273" t="s">
        <v>244</v>
      </c>
      <c r="H3028" s="274">
        <v>45139</v>
      </c>
      <c r="I3028" s="273">
        <v>13383</v>
      </c>
      <c r="J3028" s="273">
        <v>20</v>
      </c>
      <c r="K3028" s="273">
        <v>47988</v>
      </c>
      <c r="L3028" s="273" t="s">
        <v>66</v>
      </c>
      <c r="M3028" s="273">
        <v>0</v>
      </c>
      <c r="N3028" s="273" t="s">
        <v>1010</v>
      </c>
      <c r="O3028" s="273">
        <v>0</v>
      </c>
      <c r="P3028" s="273" t="s">
        <v>1011</v>
      </c>
      <c r="Q3028" s="273" t="s">
        <v>69</v>
      </c>
      <c r="R3028" s="273" t="s">
        <v>1013</v>
      </c>
      <c r="S3028" s="273" t="s">
        <v>1860</v>
      </c>
      <c r="U3028" s="273" t="s">
        <v>73</v>
      </c>
      <c r="V3028" s="273" t="s">
        <v>1861</v>
      </c>
      <c r="W3028" s="273">
        <v>239682</v>
      </c>
      <c r="X3028" s="273" t="s">
        <v>64</v>
      </c>
      <c r="Y3028" s="273" t="s">
        <v>404</v>
      </c>
      <c r="Z3028" s="273" t="s">
        <v>408</v>
      </c>
      <c r="AA3028" s="273" t="s">
        <v>423</v>
      </c>
      <c r="AB3028" s="274">
        <v>45047</v>
      </c>
      <c r="AC3028" s="273">
        <v>12213</v>
      </c>
      <c r="AD3028" s="273">
        <v>56</v>
      </c>
      <c r="AE3028" s="273">
        <v>5.7000000000000002E-2</v>
      </c>
      <c r="AF3028" s="273" t="s">
        <v>90</v>
      </c>
      <c r="AH3028" s="273" t="s">
        <v>1247</v>
      </c>
      <c r="AI3028" s="273" t="s">
        <v>123</v>
      </c>
      <c r="AJ3028" s="273" t="s">
        <v>200</v>
      </c>
      <c r="AK3028" s="273">
        <v>197418</v>
      </c>
      <c r="BV3028" s="336" t="s">
        <v>64</v>
      </c>
      <c r="BW3028" s="337" t="s">
        <v>75</v>
      </c>
      <c r="BX3028" s="337" t="s">
        <v>308</v>
      </c>
      <c r="BY3028" s="337" t="s">
        <v>308</v>
      </c>
      <c r="BZ3028" s="337" t="s">
        <v>86</v>
      </c>
      <c r="CA3028" s="337" t="s">
        <v>87</v>
      </c>
      <c r="CB3028" s="337" t="s">
        <v>88</v>
      </c>
      <c r="CC3028" s="337" t="s">
        <v>89</v>
      </c>
      <c r="CD3028" s="338">
        <v>3</v>
      </c>
      <c r="CE3028" s="335">
        <v>45047</v>
      </c>
      <c r="CF3028" s="337">
        <v>9370</v>
      </c>
      <c r="CG3028" s="337" t="s">
        <v>90</v>
      </c>
      <c r="CH3028" s="337">
        <v>9370</v>
      </c>
      <c r="CI3028" s="337" t="s">
        <v>80</v>
      </c>
      <c r="CJ3028" s="337"/>
      <c r="CK3028" s="337"/>
      <c r="CL3028" s="337"/>
      <c r="CM3028" s="337" t="s">
        <v>73</v>
      </c>
      <c r="CN3028" s="337">
        <v>3</v>
      </c>
    </row>
    <row r="3029" spans="4:92">
      <c r="D3029" s="273" t="s">
        <v>83</v>
      </c>
      <c r="E3029" s="273" t="s">
        <v>63</v>
      </c>
      <c r="F3029" s="273" t="s">
        <v>228</v>
      </c>
      <c r="G3029" s="273" t="s">
        <v>244</v>
      </c>
      <c r="H3029" s="274">
        <v>45139</v>
      </c>
      <c r="I3029" s="273">
        <v>13383</v>
      </c>
      <c r="J3029" s="273">
        <v>20</v>
      </c>
      <c r="K3029" s="273">
        <v>117343</v>
      </c>
      <c r="L3029" s="273" t="s">
        <v>66</v>
      </c>
      <c r="M3029" s="273">
        <v>20726.523840000002</v>
      </c>
      <c r="N3029" s="273" t="s">
        <v>67</v>
      </c>
      <c r="P3029" s="273" t="s">
        <v>1011</v>
      </c>
      <c r="Q3029" s="273" t="s">
        <v>69</v>
      </c>
      <c r="R3029" s="273" t="s">
        <v>70</v>
      </c>
      <c r="S3029" s="273" t="s">
        <v>1041</v>
      </c>
      <c r="T3029" s="273" t="s">
        <v>1042</v>
      </c>
      <c r="U3029" s="273" t="s">
        <v>73</v>
      </c>
      <c r="V3029" s="273" t="s">
        <v>1043</v>
      </c>
      <c r="W3029" s="273">
        <v>239698</v>
      </c>
      <c r="X3029" s="273" t="s">
        <v>64</v>
      </c>
      <c r="Y3029" s="273" t="s">
        <v>404</v>
      </c>
      <c r="Z3029" s="273" t="s">
        <v>408</v>
      </c>
      <c r="AA3029" s="273" t="s">
        <v>423</v>
      </c>
      <c r="AB3029" s="274">
        <v>45047</v>
      </c>
      <c r="AC3029" s="273">
        <v>12213</v>
      </c>
      <c r="AD3029" s="273">
        <v>56</v>
      </c>
      <c r="AE3029" s="273">
        <v>0.45</v>
      </c>
      <c r="AF3029" s="273" t="s">
        <v>90</v>
      </c>
      <c r="AH3029" s="273" t="s">
        <v>1249</v>
      </c>
      <c r="AI3029" s="273" t="s">
        <v>123</v>
      </c>
      <c r="AJ3029" s="273" t="s">
        <v>200</v>
      </c>
      <c r="AK3029" s="273">
        <v>197424</v>
      </c>
      <c r="BV3029" s="279" t="s">
        <v>64</v>
      </c>
      <c r="BW3029" s="280" t="s">
        <v>75</v>
      </c>
      <c r="BX3029" s="280" t="s">
        <v>308</v>
      </c>
      <c r="BY3029" s="280" t="s">
        <v>308</v>
      </c>
      <c r="BZ3029" s="280" t="s">
        <v>86</v>
      </c>
      <c r="CA3029" s="280" t="s">
        <v>87</v>
      </c>
      <c r="CB3029" s="280" t="s">
        <v>88</v>
      </c>
      <c r="CC3029" s="280" t="s">
        <v>89</v>
      </c>
      <c r="CD3029" s="281">
        <v>3</v>
      </c>
      <c r="CE3029" s="277">
        <v>45078</v>
      </c>
      <c r="CF3029" s="280">
        <v>6430</v>
      </c>
      <c r="CG3029" s="280" t="s">
        <v>90</v>
      </c>
      <c r="CH3029" s="280">
        <v>6430</v>
      </c>
      <c r="CI3029" s="280" t="s">
        <v>80</v>
      </c>
      <c r="CJ3029" s="280"/>
      <c r="CK3029" s="280"/>
      <c r="CL3029" s="280"/>
      <c r="CM3029" s="280" t="s">
        <v>73</v>
      </c>
      <c r="CN3029" s="280">
        <v>3</v>
      </c>
    </row>
    <row r="3030" spans="4:92">
      <c r="D3030" s="273" t="s">
        <v>83</v>
      </c>
      <c r="E3030" s="273" t="s">
        <v>63</v>
      </c>
      <c r="F3030" s="273" t="s">
        <v>228</v>
      </c>
      <c r="G3030" s="273" t="s">
        <v>244</v>
      </c>
      <c r="H3030" s="274">
        <v>45139</v>
      </c>
      <c r="I3030" s="273">
        <v>13383</v>
      </c>
      <c r="J3030" s="273">
        <v>20</v>
      </c>
      <c r="K3030" s="273">
        <v>13166</v>
      </c>
      <c r="L3030" s="273" t="s">
        <v>66</v>
      </c>
      <c r="M3030" s="273">
        <v>1551.0607199999999</v>
      </c>
      <c r="N3030" s="273" t="s">
        <v>67</v>
      </c>
      <c r="P3030" s="273" t="s">
        <v>92</v>
      </c>
      <c r="Q3030" s="273" t="s">
        <v>69</v>
      </c>
      <c r="R3030" s="273" t="s">
        <v>70</v>
      </c>
      <c r="S3030" s="273" t="s">
        <v>93</v>
      </c>
      <c r="T3030" s="273" t="s">
        <v>94</v>
      </c>
      <c r="U3030" s="273" t="s">
        <v>73</v>
      </c>
      <c r="V3030" s="273" t="s">
        <v>95</v>
      </c>
      <c r="W3030" s="273">
        <v>239715</v>
      </c>
      <c r="X3030" s="273" t="s">
        <v>64</v>
      </c>
      <c r="Y3030" s="273" t="s">
        <v>404</v>
      </c>
      <c r="Z3030" s="273" t="s">
        <v>408</v>
      </c>
      <c r="AA3030" s="273" t="s">
        <v>423</v>
      </c>
      <c r="AB3030" s="274">
        <v>45047</v>
      </c>
      <c r="AC3030" s="273">
        <v>12213</v>
      </c>
      <c r="AD3030" s="273">
        <v>56</v>
      </c>
      <c r="AE3030" s="273">
        <v>133.30000000000001</v>
      </c>
      <c r="AF3030" s="273" t="s">
        <v>90</v>
      </c>
      <c r="AH3030" s="273" t="s">
        <v>1250</v>
      </c>
      <c r="AI3030" s="273" t="s">
        <v>123</v>
      </c>
      <c r="AJ3030" s="273" t="s">
        <v>200</v>
      </c>
      <c r="AK3030" s="273">
        <v>197430</v>
      </c>
      <c r="BV3030" s="336" t="s">
        <v>64</v>
      </c>
      <c r="BW3030" s="337" t="s">
        <v>75</v>
      </c>
      <c r="BX3030" s="337" t="s">
        <v>308</v>
      </c>
      <c r="BY3030" s="337" t="s">
        <v>308</v>
      </c>
      <c r="BZ3030" s="337" t="s">
        <v>86</v>
      </c>
      <c r="CA3030" s="337" t="s">
        <v>87</v>
      </c>
      <c r="CB3030" s="337" t="s">
        <v>88</v>
      </c>
      <c r="CC3030" s="337" t="s">
        <v>89</v>
      </c>
      <c r="CD3030" s="338">
        <v>3</v>
      </c>
      <c r="CE3030" s="335">
        <v>45078</v>
      </c>
      <c r="CF3030" s="337">
        <v>8500</v>
      </c>
      <c r="CG3030" s="337" t="s">
        <v>90</v>
      </c>
      <c r="CH3030" s="337">
        <v>8500</v>
      </c>
      <c r="CI3030" s="337" t="s">
        <v>80</v>
      </c>
      <c r="CJ3030" s="337"/>
      <c r="CK3030" s="337"/>
      <c r="CL3030" s="337"/>
      <c r="CM3030" s="337" t="s">
        <v>73</v>
      </c>
      <c r="CN3030" s="337">
        <v>3</v>
      </c>
    </row>
    <row r="3031" spans="4:92">
      <c r="D3031" s="273" t="s">
        <v>83</v>
      </c>
      <c r="E3031" s="273" t="s">
        <v>63</v>
      </c>
      <c r="F3031" s="273" t="s">
        <v>228</v>
      </c>
      <c r="G3031" s="273" t="s">
        <v>244</v>
      </c>
      <c r="H3031" s="274">
        <v>45139</v>
      </c>
      <c r="I3031" s="273">
        <v>13383</v>
      </c>
      <c r="J3031" s="273">
        <v>20</v>
      </c>
      <c r="K3031" s="273">
        <v>367888</v>
      </c>
      <c r="L3031" s="273" t="s">
        <v>66</v>
      </c>
      <c r="M3031" s="273">
        <v>51818.653919999997</v>
      </c>
      <c r="N3031" s="273" t="s">
        <v>67</v>
      </c>
      <c r="P3031" s="273" t="s">
        <v>68</v>
      </c>
      <c r="Q3031" s="273" t="s">
        <v>69</v>
      </c>
      <c r="R3031" s="273" t="s">
        <v>70</v>
      </c>
      <c r="S3031" s="273" t="s">
        <v>71</v>
      </c>
      <c r="T3031" s="273" t="s">
        <v>72</v>
      </c>
      <c r="U3031" s="273" t="s">
        <v>73</v>
      </c>
      <c r="V3031" s="273" t="s">
        <v>74</v>
      </c>
      <c r="W3031" s="273">
        <v>239732</v>
      </c>
      <c r="X3031" s="273" t="s">
        <v>64</v>
      </c>
      <c r="Y3031" s="273" t="s">
        <v>404</v>
      </c>
      <c r="Z3031" s="273" t="s">
        <v>408</v>
      </c>
      <c r="AA3031" s="273" t="s">
        <v>423</v>
      </c>
      <c r="AB3031" s="274">
        <v>45047</v>
      </c>
      <c r="AC3031" s="273">
        <v>12213</v>
      </c>
      <c r="AD3031" s="273">
        <v>56</v>
      </c>
      <c r="AE3031" s="273">
        <v>1.26</v>
      </c>
      <c r="AF3031" s="273" t="s">
        <v>90</v>
      </c>
      <c r="AH3031" s="273" t="s">
        <v>1251</v>
      </c>
      <c r="AI3031" s="273" t="s">
        <v>199</v>
      </c>
      <c r="AJ3031" s="273" t="s">
        <v>200</v>
      </c>
      <c r="AK3031" s="273">
        <v>197436</v>
      </c>
      <c r="BV3031" s="279" t="s">
        <v>64</v>
      </c>
      <c r="BW3031" s="280" t="s">
        <v>75</v>
      </c>
      <c r="BX3031" s="280" t="s">
        <v>308</v>
      </c>
      <c r="BY3031" s="280" t="s">
        <v>308</v>
      </c>
      <c r="BZ3031" s="280" t="s">
        <v>86</v>
      </c>
      <c r="CA3031" s="280" t="s">
        <v>87</v>
      </c>
      <c r="CB3031" s="280" t="s">
        <v>88</v>
      </c>
      <c r="CC3031" s="280" t="s">
        <v>89</v>
      </c>
      <c r="CD3031" s="281">
        <v>3</v>
      </c>
      <c r="CE3031" s="277">
        <v>45078</v>
      </c>
      <c r="CF3031" s="280">
        <v>810</v>
      </c>
      <c r="CG3031" s="280" t="s">
        <v>90</v>
      </c>
      <c r="CH3031" s="280">
        <v>810</v>
      </c>
      <c r="CI3031" s="280" t="s">
        <v>80</v>
      </c>
      <c r="CJ3031" s="280"/>
      <c r="CK3031" s="280"/>
      <c r="CL3031" s="280"/>
      <c r="CM3031" s="280" t="s">
        <v>73</v>
      </c>
      <c r="CN3031" s="280">
        <v>3</v>
      </c>
    </row>
    <row r="3032" spans="4:92">
      <c r="D3032" s="273" t="s">
        <v>83</v>
      </c>
      <c r="E3032" s="273" t="s">
        <v>63</v>
      </c>
      <c r="F3032" s="273" t="s">
        <v>228</v>
      </c>
      <c r="G3032" s="273" t="s">
        <v>244</v>
      </c>
      <c r="H3032" s="274">
        <v>45139</v>
      </c>
      <c r="I3032" s="273">
        <v>13383</v>
      </c>
      <c r="J3032" s="273">
        <v>20</v>
      </c>
      <c r="K3032" s="273">
        <v>35194</v>
      </c>
      <c r="L3032" s="273" t="s">
        <v>66</v>
      </c>
      <c r="M3032" s="273">
        <v>4538.9291199999998</v>
      </c>
      <c r="N3032" s="273" t="s">
        <v>67</v>
      </c>
      <c r="P3032" s="273" t="s">
        <v>92</v>
      </c>
      <c r="Q3032" s="273" t="s">
        <v>69</v>
      </c>
      <c r="R3032" s="273" t="s">
        <v>70</v>
      </c>
      <c r="S3032" s="273" t="s">
        <v>834</v>
      </c>
      <c r="T3032" s="273" t="s">
        <v>1862</v>
      </c>
      <c r="U3032" s="273" t="s">
        <v>73</v>
      </c>
      <c r="V3032" s="273" t="s">
        <v>1858</v>
      </c>
      <c r="W3032" s="273">
        <v>239749</v>
      </c>
      <c r="X3032" s="273" t="s">
        <v>64</v>
      </c>
      <c r="Y3032" s="273" t="s">
        <v>404</v>
      </c>
      <c r="Z3032" s="273" t="s">
        <v>408</v>
      </c>
      <c r="AA3032" s="273" t="s">
        <v>423</v>
      </c>
      <c r="AB3032" s="274">
        <v>45047</v>
      </c>
      <c r="AC3032" s="273">
        <v>12213</v>
      </c>
      <c r="AD3032" s="273">
        <v>56</v>
      </c>
      <c r="AE3032" s="273">
        <v>2.7669999999999999</v>
      </c>
      <c r="AF3032" s="273" t="s">
        <v>90</v>
      </c>
      <c r="AH3032" s="273" t="s">
        <v>1252</v>
      </c>
      <c r="AI3032" s="273" t="s">
        <v>123</v>
      </c>
      <c r="AJ3032" s="273" t="s">
        <v>200</v>
      </c>
      <c r="AK3032" s="273">
        <v>197442</v>
      </c>
      <c r="BV3032" s="336" t="s">
        <v>64</v>
      </c>
      <c r="BW3032" s="337" t="s">
        <v>75</v>
      </c>
      <c r="BX3032" s="337" t="s">
        <v>308</v>
      </c>
      <c r="BY3032" s="337" t="s">
        <v>308</v>
      </c>
      <c r="BZ3032" s="337" t="s">
        <v>86</v>
      </c>
      <c r="CA3032" s="337" t="s">
        <v>87</v>
      </c>
      <c r="CB3032" s="337" t="s">
        <v>88</v>
      </c>
      <c r="CC3032" s="337" t="s">
        <v>89</v>
      </c>
      <c r="CD3032" s="338">
        <v>3</v>
      </c>
      <c r="CE3032" s="335">
        <v>45078</v>
      </c>
      <c r="CF3032" s="337">
        <v>9340</v>
      </c>
      <c r="CG3032" s="337" t="s">
        <v>90</v>
      </c>
      <c r="CH3032" s="337">
        <v>9340</v>
      </c>
      <c r="CI3032" s="337" t="s">
        <v>80</v>
      </c>
      <c r="CJ3032" s="337"/>
      <c r="CK3032" s="337"/>
      <c r="CL3032" s="337"/>
      <c r="CM3032" s="337" t="s">
        <v>73</v>
      </c>
      <c r="CN3032" s="337">
        <v>3</v>
      </c>
    </row>
    <row r="3033" spans="4:92">
      <c r="D3033" s="273" t="s">
        <v>83</v>
      </c>
      <c r="E3033" s="273" t="s">
        <v>63</v>
      </c>
      <c r="F3033" s="273" t="s">
        <v>228</v>
      </c>
      <c r="G3033" s="273" t="s">
        <v>244</v>
      </c>
      <c r="H3033" s="274">
        <v>45139</v>
      </c>
      <c r="I3033" s="273">
        <v>13383</v>
      </c>
      <c r="J3033" s="273">
        <v>20</v>
      </c>
      <c r="K3033" s="273">
        <v>0</v>
      </c>
      <c r="L3033" s="273" t="s">
        <v>66</v>
      </c>
      <c r="N3033" s="273" t="s">
        <v>107</v>
      </c>
      <c r="W3033" s="273">
        <v>239681</v>
      </c>
      <c r="X3033" s="273" t="s">
        <v>64</v>
      </c>
      <c r="Y3033" s="273" t="s">
        <v>404</v>
      </c>
      <c r="Z3033" s="273" t="s">
        <v>408</v>
      </c>
      <c r="AA3033" s="273" t="s">
        <v>423</v>
      </c>
      <c r="AB3033" s="274">
        <v>45047</v>
      </c>
      <c r="AC3033" s="273">
        <v>12213</v>
      </c>
      <c r="AD3033" s="273">
        <v>56</v>
      </c>
      <c r="AE3033" s="273">
        <v>0.42599999999999999</v>
      </c>
      <c r="AF3033" s="273" t="s">
        <v>90</v>
      </c>
      <c r="AH3033" s="273" t="s">
        <v>1709</v>
      </c>
      <c r="AI3033" s="273" t="s">
        <v>123</v>
      </c>
      <c r="AJ3033" s="273" t="s">
        <v>200</v>
      </c>
      <c r="AK3033" s="273">
        <v>197448</v>
      </c>
      <c r="BV3033" s="279" t="s">
        <v>64</v>
      </c>
      <c r="BW3033" s="280" t="s">
        <v>75</v>
      </c>
      <c r="BX3033" s="280" t="s">
        <v>308</v>
      </c>
      <c r="BY3033" s="280" t="s">
        <v>308</v>
      </c>
      <c r="BZ3033" s="280" t="s">
        <v>86</v>
      </c>
      <c r="CA3033" s="280" t="s">
        <v>87</v>
      </c>
      <c r="CB3033" s="280" t="s">
        <v>101</v>
      </c>
      <c r="CC3033" s="280" t="s">
        <v>102</v>
      </c>
      <c r="CD3033" s="281">
        <v>4</v>
      </c>
      <c r="CE3033" s="277">
        <v>45078</v>
      </c>
      <c r="CF3033" s="280">
        <v>28322</v>
      </c>
      <c r="CG3033" s="280" t="s">
        <v>1495</v>
      </c>
      <c r="CH3033" s="280">
        <v>4071.2874999999999</v>
      </c>
      <c r="CI3033" s="280" t="s">
        <v>104</v>
      </c>
      <c r="CJ3033" s="280"/>
      <c r="CK3033" s="280"/>
      <c r="CL3033" s="280"/>
      <c r="CM3033" s="280" t="s">
        <v>73</v>
      </c>
      <c r="CN3033" s="280">
        <v>3</v>
      </c>
    </row>
    <row r="3034" spans="4:92">
      <c r="D3034" s="273" t="s">
        <v>83</v>
      </c>
      <c r="E3034" s="273" t="s">
        <v>63</v>
      </c>
      <c r="F3034" s="273" t="s">
        <v>172</v>
      </c>
      <c r="G3034" s="273" t="s">
        <v>487</v>
      </c>
      <c r="H3034" s="274">
        <v>45231</v>
      </c>
      <c r="I3034" s="273">
        <v>14484</v>
      </c>
      <c r="J3034" s="273">
        <v>74</v>
      </c>
      <c r="K3034" s="273">
        <v>189859</v>
      </c>
      <c r="L3034" s="273" t="s">
        <v>66</v>
      </c>
      <c r="M3034" s="273">
        <v>24486.129359999999</v>
      </c>
      <c r="N3034" s="273" t="s">
        <v>67</v>
      </c>
      <c r="P3034" s="273" t="s">
        <v>92</v>
      </c>
      <c r="Q3034" s="273" t="s">
        <v>69</v>
      </c>
      <c r="R3034" s="273" t="s">
        <v>70</v>
      </c>
      <c r="S3034" s="273" t="s">
        <v>834</v>
      </c>
      <c r="T3034" s="273" t="s">
        <v>835</v>
      </c>
      <c r="U3034" s="273" t="s">
        <v>73</v>
      </c>
      <c r="V3034" s="273" t="s">
        <v>836</v>
      </c>
      <c r="W3034" s="273">
        <v>291628</v>
      </c>
      <c r="X3034" s="273" t="s">
        <v>64</v>
      </c>
      <c r="Y3034" s="273" t="s">
        <v>404</v>
      </c>
      <c r="Z3034" s="273" t="s">
        <v>408</v>
      </c>
      <c r="AA3034" s="273" t="s">
        <v>423</v>
      </c>
      <c r="AB3034" s="274">
        <v>45047</v>
      </c>
      <c r="AC3034" s="273">
        <v>12213</v>
      </c>
      <c r="AD3034" s="273">
        <v>56</v>
      </c>
      <c r="AE3034" s="273">
        <v>1.859</v>
      </c>
      <c r="AF3034" s="273" t="s">
        <v>90</v>
      </c>
      <c r="AH3034" s="273" t="s">
        <v>1264</v>
      </c>
      <c r="AI3034" s="273" t="s">
        <v>123</v>
      </c>
      <c r="AJ3034" s="273" t="s">
        <v>200</v>
      </c>
      <c r="AK3034" s="273">
        <v>197454</v>
      </c>
      <c r="BV3034" s="336" t="s">
        <v>64</v>
      </c>
      <c r="BW3034" s="337" t="s">
        <v>75</v>
      </c>
      <c r="BX3034" s="337" t="s">
        <v>231</v>
      </c>
      <c r="BY3034" s="337" t="s">
        <v>231</v>
      </c>
      <c r="BZ3034" s="337" t="s">
        <v>110</v>
      </c>
      <c r="CA3034" s="337" t="s">
        <v>111</v>
      </c>
      <c r="CB3034" s="337" t="s">
        <v>117</v>
      </c>
      <c r="CC3034" s="337" t="s">
        <v>118</v>
      </c>
      <c r="CD3034" s="338">
        <v>5</v>
      </c>
      <c r="CE3034" s="335">
        <v>45200</v>
      </c>
      <c r="CF3034" s="337"/>
      <c r="CG3034" s="337"/>
      <c r="CH3034" s="337"/>
      <c r="CI3034" s="337" t="s">
        <v>104</v>
      </c>
      <c r="CJ3034" s="337"/>
      <c r="CK3034" s="337"/>
      <c r="CL3034" s="337"/>
      <c r="CM3034" s="337" t="s">
        <v>73</v>
      </c>
      <c r="CN3034" s="337">
        <v>3</v>
      </c>
    </row>
    <row r="3035" spans="4:92">
      <c r="D3035" s="273" t="s">
        <v>83</v>
      </c>
      <c r="E3035" s="273" t="s">
        <v>63</v>
      </c>
      <c r="F3035" s="273" t="s">
        <v>172</v>
      </c>
      <c r="G3035" s="273" t="s">
        <v>487</v>
      </c>
      <c r="H3035" s="274">
        <v>45231</v>
      </c>
      <c r="I3035" s="273">
        <v>14484</v>
      </c>
      <c r="J3035" s="273">
        <v>74</v>
      </c>
      <c r="K3035" s="273">
        <v>293218</v>
      </c>
      <c r="L3035" s="273" t="s">
        <v>66</v>
      </c>
      <c r="M3035" s="273">
        <v>51791.173280000003</v>
      </c>
      <c r="N3035" s="273" t="s">
        <v>67</v>
      </c>
      <c r="P3035" s="273" t="s">
        <v>1011</v>
      </c>
      <c r="Q3035" s="273" t="s">
        <v>69</v>
      </c>
      <c r="R3035" s="273" t="s">
        <v>70</v>
      </c>
      <c r="S3035" s="273" t="s">
        <v>1041</v>
      </c>
      <c r="T3035" s="273" t="s">
        <v>1042</v>
      </c>
      <c r="U3035" s="273" t="s">
        <v>73</v>
      </c>
      <c r="V3035" s="273" t="s">
        <v>1043</v>
      </c>
      <c r="W3035" s="273">
        <v>291662</v>
      </c>
      <c r="X3035" s="273" t="s">
        <v>64</v>
      </c>
      <c r="Y3035" s="273" t="s">
        <v>404</v>
      </c>
      <c r="Z3035" s="273" t="s">
        <v>408</v>
      </c>
      <c r="AA3035" s="273" t="s">
        <v>423</v>
      </c>
      <c r="AB3035" s="274">
        <v>45047</v>
      </c>
      <c r="AC3035" s="273">
        <v>12213</v>
      </c>
      <c r="AD3035" s="273">
        <v>56</v>
      </c>
      <c r="AE3035" s="273">
        <v>0.317</v>
      </c>
      <c r="AF3035" s="273" t="s">
        <v>90</v>
      </c>
      <c r="AH3035" s="273" t="s">
        <v>1241</v>
      </c>
      <c r="AI3035" s="273" t="s">
        <v>123</v>
      </c>
      <c r="AJ3035" s="273" t="s">
        <v>200</v>
      </c>
      <c r="AK3035" s="273">
        <v>197460</v>
      </c>
      <c r="BV3035" s="279" t="s">
        <v>64</v>
      </c>
      <c r="BW3035" s="280" t="s">
        <v>75</v>
      </c>
      <c r="BX3035" s="280" t="s">
        <v>231</v>
      </c>
      <c r="BY3035" s="280" t="s">
        <v>231</v>
      </c>
      <c r="BZ3035" s="280" t="s">
        <v>126</v>
      </c>
      <c r="CA3035" s="280" t="s">
        <v>127</v>
      </c>
      <c r="CB3035" s="280" t="s">
        <v>128</v>
      </c>
      <c r="CC3035" s="280" t="s">
        <v>129</v>
      </c>
      <c r="CD3035" s="281">
        <v>6</v>
      </c>
      <c r="CE3035" s="277">
        <v>45200</v>
      </c>
      <c r="CF3035" s="280"/>
      <c r="CG3035" s="280"/>
      <c r="CH3035" s="280"/>
      <c r="CI3035" s="280" t="s">
        <v>80</v>
      </c>
      <c r="CJ3035" s="280"/>
      <c r="CK3035" s="280"/>
      <c r="CL3035" s="280"/>
      <c r="CM3035" s="280" t="s">
        <v>73</v>
      </c>
      <c r="CN3035" s="280">
        <v>3</v>
      </c>
    </row>
    <row r="3036" spans="4:92">
      <c r="D3036" s="273" t="s">
        <v>83</v>
      </c>
      <c r="E3036" s="273" t="s">
        <v>63</v>
      </c>
      <c r="F3036" s="273" t="s">
        <v>172</v>
      </c>
      <c r="G3036" s="273" t="s">
        <v>487</v>
      </c>
      <c r="H3036" s="274">
        <v>45231</v>
      </c>
      <c r="I3036" s="273">
        <v>14484</v>
      </c>
      <c r="J3036" s="273">
        <v>74</v>
      </c>
      <c r="K3036" s="273">
        <v>188291</v>
      </c>
      <c r="L3036" s="273" t="s">
        <v>66</v>
      </c>
      <c r="M3036" s="273">
        <v>26521.650320000001</v>
      </c>
      <c r="N3036" s="273" t="s">
        <v>67</v>
      </c>
      <c r="P3036" s="273" t="s">
        <v>68</v>
      </c>
      <c r="Q3036" s="273" t="s">
        <v>69</v>
      </c>
      <c r="R3036" s="273" t="s">
        <v>70</v>
      </c>
      <c r="S3036" s="273" t="s">
        <v>71</v>
      </c>
      <c r="T3036" s="273" t="s">
        <v>72</v>
      </c>
      <c r="U3036" s="273" t="s">
        <v>73</v>
      </c>
      <c r="V3036" s="273" t="s">
        <v>74</v>
      </c>
      <c r="W3036" s="273">
        <v>291646</v>
      </c>
      <c r="X3036" s="273" t="s">
        <v>64</v>
      </c>
      <c r="Y3036" s="273" t="s">
        <v>287</v>
      </c>
      <c r="Z3036" s="273" t="s">
        <v>325</v>
      </c>
      <c r="AA3036" s="273" t="s">
        <v>463</v>
      </c>
      <c r="AB3036" s="274">
        <v>45017</v>
      </c>
      <c r="AC3036" s="273">
        <v>11927</v>
      </c>
      <c r="AD3036" s="273">
        <v>67</v>
      </c>
      <c r="AK3036" s="273">
        <v>159043</v>
      </c>
      <c r="BV3036" s="336" t="s">
        <v>64</v>
      </c>
      <c r="BW3036" s="337" t="s">
        <v>75</v>
      </c>
      <c r="BX3036" s="337" t="s">
        <v>231</v>
      </c>
      <c r="BY3036" s="337" t="s">
        <v>231</v>
      </c>
      <c r="BZ3036" s="337" t="s">
        <v>138</v>
      </c>
      <c r="CA3036" s="337" t="s">
        <v>139</v>
      </c>
      <c r="CB3036" s="337" t="s">
        <v>140</v>
      </c>
      <c r="CC3036" s="337" t="s">
        <v>141</v>
      </c>
      <c r="CD3036" s="338">
        <v>9</v>
      </c>
      <c r="CE3036" s="335">
        <v>45200</v>
      </c>
      <c r="CF3036" s="337">
        <v>0</v>
      </c>
      <c r="CG3036" s="337" t="s">
        <v>80</v>
      </c>
      <c r="CH3036" s="337">
        <v>0</v>
      </c>
      <c r="CI3036" s="337" t="s">
        <v>80</v>
      </c>
      <c r="CJ3036" s="337"/>
      <c r="CK3036" s="337"/>
      <c r="CL3036" s="337"/>
      <c r="CM3036" s="337" t="s">
        <v>73</v>
      </c>
      <c r="CN3036" s="337">
        <v>3</v>
      </c>
    </row>
    <row r="3037" spans="4:92">
      <c r="D3037" s="273" t="s">
        <v>83</v>
      </c>
      <c r="E3037" s="273" t="s">
        <v>63</v>
      </c>
      <c r="F3037" s="273" t="s">
        <v>172</v>
      </c>
      <c r="G3037" s="273" t="s">
        <v>487</v>
      </c>
      <c r="H3037" s="274">
        <v>45231</v>
      </c>
      <c r="I3037" s="273">
        <v>14484</v>
      </c>
      <c r="J3037" s="273">
        <v>74</v>
      </c>
      <c r="K3037" s="273">
        <v>82777</v>
      </c>
      <c r="L3037" s="273" t="s">
        <v>66</v>
      </c>
      <c r="M3037" s="273">
        <v>9752.1107200000006</v>
      </c>
      <c r="N3037" s="273" t="s">
        <v>67</v>
      </c>
      <c r="P3037" s="273" t="s">
        <v>92</v>
      </c>
      <c r="Q3037" s="273" t="s">
        <v>69</v>
      </c>
      <c r="R3037" s="273" t="s">
        <v>70</v>
      </c>
      <c r="S3037" s="273" t="s">
        <v>93</v>
      </c>
      <c r="T3037" s="273" t="s">
        <v>94</v>
      </c>
      <c r="U3037" s="273" t="s">
        <v>73</v>
      </c>
      <c r="V3037" s="273" t="s">
        <v>95</v>
      </c>
      <c r="W3037" s="273">
        <v>291679</v>
      </c>
      <c r="X3037" s="273" t="s">
        <v>64</v>
      </c>
      <c r="Y3037" s="273" t="s">
        <v>287</v>
      </c>
      <c r="Z3037" s="273" t="s">
        <v>325</v>
      </c>
      <c r="AA3037" s="273" t="s">
        <v>463</v>
      </c>
      <c r="AB3037" s="274">
        <v>45017</v>
      </c>
      <c r="AC3037" s="273">
        <v>12062</v>
      </c>
      <c r="AD3037" s="273">
        <v>67</v>
      </c>
      <c r="AE3037" s="273">
        <v>0</v>
      </c>
      <c r="AF3037" s="273" t="s">
        <v>90</v>
      </c>
      <c r="AG3037" s="273" t="s">
        <v>1774</v>
      </c>
      <c r="AH3037" s="273" t="s">
        <v>1774</v>
      </c>
      <c r="AI3037" s="273" t="s">
        <v>199</v>
      </c>
      <c r="AJ3037" s="273" t="s">
        <v>1245</v>
      </c>
      <c r="AK3037" s="273">
        <v>336927</v>
      </c>
      <c r="BV3037" s="279" t="s">
        <v>64</v>
      </c>
      <c r="BW3037" s="280" t="s">
        <v>75</v>
      </c>
      <c r="BX3037" s="280" t="s">
        <v>231</v>
      </c>
      <c r="BY3037" s="280" t="s">
        <v>231</v>
      </c>
      <c r="BZ3037" s="280" t="s">
        <v>126</v>
      </c>
      <c r="CA3037" s="280" t="s">
        <v>127</v>
      </c>
      <c r="CB3037" s="280" t="s">
        <v>133</v>
      </c>
      <c r="CC3037" s="280" t="s">
        <v>134</v>
      </c>
      <c r="CD3037" s="281">
        <v>7</v>
      </c>
      <c r="CE3037" s="277">
        <v>45200</v>
      </c>
      <c r="CF3037" s="280"/>
      <c r="CG3037" s="280"/>
      <c r="CH3037" s="280"/>
      <c r="CI3037" s="280" t="s">
        <v>104</v>
      </c>
      <c r="CJ3037" s="280"/>
      <c r="CK3037" s="280"/>
      <c r="CL3037" s="280"/>
      <c r="CM3037" s="280" t="s">
        <v>73</v>
      </c>
      <c r="CN3037" s="280">
        <v>3</v>
      </c>
    </row>
    <row r="3038" spans="4:92">
      <c r="D3038" s="273" t="s">
        <v>83</v>
      </c>
      <c r="E3038" s="273" t="s">
        <v>63</v>
      </c>
      <c r="F3038" s="273" t="s">
        <v>172</v>
      </c>
      <c r="G3038" s="273" t="s">
        <v>487</v>
      </c>
      <c r="H3038" s="274">
        <v>45231</v>
      </c>
      <c r="I3038" s="273">
        <v>14484</v>
      </c>
      <c r="J3038" s="273">
        <v>74</v>
      </c>
      <c r="K3038" s="273">
        <v>0</v>
      </c>
      <c r="L3038" s="273" t="s">
        <v>66</v>
      </c>
      <c r="N3038" s="273" t="s">
        <v>107</v>
      </c>
      <c r="W3038" s="273">
        <v>291611</v>
      </c>
      <c r="X3038" s="273" t="s">
        <v>64</v>
      </c>
      <c r="Y3038" s="273" t="s">
        <v>287</v>
      </c>
      <c r="Z3038" s="273" t="s">
        <v>325</v>
      </c>
      <c r="AA3038" s="273" t="s">
        <v>463</v>
      </c>
      <c r="AB3038" s="274">
        <v>45017</v>
      </c>
      <c r="AC3038" s="273">
        <v>12062</v>
      </c>
      <c r="AD3038" s="273">
        <v>67</v>
      </c>
      <c r="AE3038" s="273">
        <v>0</v>
      </c>
      <c r="AF3038" s="273" t="s">
        <v>90</v>
      </c>
      <c r="AG3038" s="273" t="s">
        <v>1775</v>
      </c>
      <c r="AH3038" s="273" t="s">
        <v>1775</v>
      </c>
      <c r="AI3038" s="273" t="s">
        <v>123</v>
      </c>
      <c r="AJ3038" s="273" t="s">
        <v>200</v>
      </c>
      <c r="AK3038" s="273">
        <v>336933</v>
      </c>
      <c r="BV3038" s="336" t="s">
        <v>64</v>
      </c>
      <c r="BW3038" s="337" t="s">
        <v>75</v>
      </c>
      <c r="BX3038" s="337" t="s">
        <v>231</v>
      </c>
      <c r="BY3038" s="337" t="s">
        <v>231</v>
      </c>
      <c r="BZ3038" s="337" t="s">
        <v>167</v>
      </c>
      <c r="CA3038" s="337" t="s">
        <v>168</v>
      </c>
      <c r="CB3038" s="337" t="s">
        <v>169</v>
      </c>
      <c r="CC3038" s="337" t="s">
        <v>170</v>
      </c>
      <c r="CD3038" s="338">
        <v>12</v>
      </c>
      <c r="CE3038" s="335">
        <v>45200</v>
      </c>
      <c r="CF3038" s="337">
        <v>181</v>
      </c>
      <c r="CG3038" s="337" t="s">
        <v>80</v>
      </c>
      <c r="CH3038" s="337">
        <v>181</v>
      </c>
      <c r="CI3038" s="337" t="s">
        <v>80</v>
      </c>
      <c r="CJ3038" s="337"/>
      <c r="CK3038" s="337"/>
      <c r="CL3038" s="337"/>
      <c r="CM3038" s="337" t="s">
        <v>73</v>
      </c>
      <c r="CN3038" s="337">
        <v>3</v>
      </c>
    </row>
    <row r="3039" spans="4:92">
      <c r="D3039" s="273" t="s">
        <v>83</v>
      </c>
      <c r="E3039" s="273" t="s">
        <v>63</v>
      </c>
      <c r="F3039" s="273" t="s">
        <v>172</v>
      </c>
      <c r="G3039" s="273" t="s">
        <v>487</v>
      </c>
      <c r="H3039" s="274">
        <v>45231</v>
      </c>
      <c r="I3039" s="273">
        <v>14484</v>
      </c>
      <c r="J3039" s="273">
        <v>74</v>
      </c>
      <c r="K3039" s="273">
        <v>524295</v>
      </c>
      <c r="L3039" s="273" t="s">
        <v>66</v>
      </c>
      <c r="M3039" s="273">
        <v>67151.678880000007</v>
      </c>
      <c r="N3039" s="273" t="s">
        <v>115</v>
      </c>
      <c r="W3039" s="273">
        <v>291610</v>
      </c>
      <c r="X3039" s="273" t="s">
        <v>64</v>
      </c>
      <c r="Y3039" s="273" t="s">
        <v>287</v>
      </c>
      <c r="Z3039" s="273" t="s">
        <v>325</v>
      </c>
      <c r="AA3039" s="273" t="s">
        <v>463</v>
      </c>
      <c r="AB3039" s="274">
        <v>45017</v>
      </c>
      <c r="AC3039" s="273">
        <v>14864</v>
      </c>
      <c r="AD3039" s="273">
        <v>67</v>
      </c>
      <c r="AK3039" s="273">
        <v>320681</v>
      </c>
      <c r="BV3039" s="279" t="s">
        <v>64</v>
      </c>
      <c r="BW3039" s="280" t="s">
        <v>75</v>
      </c>
      <c r="BX3039" s="280" t="s">
        <v>231</v>
      </c>
      <c r="BY3039" s="280" t="s">
        <v>231</v>
      </c>
      <c r="BZ3039" s="280" t="s">
        <v>151</v>
      </c>
      <c r="CA3039" s="280" t="s">
        <v>152</v>
      </c>
      <c r="CB3039" s="280" t="s">
        <v>161</v>
      </c>
      <c r="CC3039" s="280" t="s">
        <v>162</v>
      </c>
      <c r="CD3039" s="281">
        <v>11</v>
      </c>
      <c r="CE3039" s="277">
        <v>45200</v>
      </c>
      <c r="CF3039" s="280">
        <v>31778.46</v>
      </c>
      <c r="CG3039" s="280" t="s">
        <v>80</v>
      </c>
      <c r="CH3039" s="280">
        <v>31778.46</v>
      </c>
      <c r="CI3039" s="280" t="s">
        <v>80</v>
      </c>
      <c r="CJ3039" s="280"/>
      <c r="CK3039" s="280"/>
      <c r="CL3039" s="280"/>
      <c r="CM3039" s="280" t="s">
        <v>73</v>
      </c>
      <c r="CN3039" s="280">
        <v>3</v>
      </c>
    </row>
    <row r="3040" spans="4:92">
      <c r="D3040" s="273" t="s">
        <v>83</v>
      </c>
      <c r="E3040" s="273" t="s">
        <v>63</v>
      </c>
      <c r="F3040" s="273" t="s">
        <v>172</v>
      </c>
      <c r="G3040" s="273" t="s">
        <v>487</v>
      </c>
      <c r="H3040" s="274">
        <v>45261</v>
      </c>
      <c r="I3040" s="273">
        <v>16948</v>
      </c>
      <c r="J3040" s="273">
        <v>74</v>
      </c>
      <c r="K3040" s="273">
        <v>43000</v>
      </c>
      <c r="L3040" s="273" t="s">
        <v>66</v>
      </c>
      <c r="M3040" s="273">
        <v>0</v>
      </c>
      <c r="N3040" s="273" t="s">
        <v>1010</v>
      </c>
      <c r="O3040" s="273">
        <v>0</v>
      </c>
      <c r="P3040" s="273" t="s">
        <v>1011</v>
      </c>
      <c r="Q3040" s="273" t="s">
        <v>69</v>
      </c>
      <c r="R3040" s="273" t="s">
        <v>1013</v>
      </c>
      <c r="S3040" s="273" t="s">
        <v>1298</v>
      </c>
      <c r="U3040" s="273" t="s">
        <v>73</v>
      </c>
      <c r="V3040" s="273" t="s">
        <v>1840</v>
      </c>
      <c r="W3040" s="273">
        <v>323250</v>
      </c>
      <c r="X3040" s="273" t="s">
        <v>64</v>
      </c>
      <c r="Y3040" s="273" t="s">
        <v>287</v>
      </c>
      <c r="Z3040" s="273" t="s">
        <v>325</v>
      </c>
      <c r="AA3040" s="273" t="s">
        <v>463</v>
      </c>
      <c r="AB3040" s="274">
        <v>45017</v>
      </c>
      <c r="AC3040" s="273">
        <v>14864</v>
      </c>
      <c r="AD3040" s="273">
        <v>67</v>
      </c>
      <c r="AK3040" s="273">
        <v>320692</v>
      </c>
      <c r="BV3040" s="336" t="s">
        <v>64</v>
      </c>
      <c r="BW3040" s="337" t="s">
        <v>75</v>
      </c>
      <c r="BX3040" s="337" t="s">
        <v>231</v>
      </c>
      <c r="BY3040" s="337" t="s">
        <v>231</v>
      </c>
      <c r="BZ3040" s="337" t="s">
        <v>151</v>
      </c>
      <c r="CA3040" s="337" t="s">
        <v>152</v>
      </c>
      <c r="CB3040" s="337" t="s">
        <v>153</v>
      </c>
      <c r="CC3040" s="337" t="s">
        <v>154</v>
      </c>
      <c r="CD3040" s="338">
        <v>10</v>
      </c>
      <c r="CE3040" s="335">
        <v>45200</v>
      </c>
      <c r="CF3040" s="337">
        <v>45397.8</v>
      </c>
      <c r="CG3040" s="337" t="s">
        <v>80</v>
      </c>
      <c r="CH3040" s="337">
        <v>45397.8</v>
      </c>
      <c r="CI3040" s="337" t="s">
        <v>80</v>
      </c>
      <c r="CJ3040" s="337"/>
      <c r="CK3040" s="337"/>
      <c r="CL3040" s="337"/>
      <c r="CM3040" s="337" t="s">
        <v>73</v>
      </c>
      <c r="CN3040" s="337">
        <v>3</v>
      </c>
    </row>
    <row r="3041" spans="4:92">
      <c r="D3041" s="273" t="s">
        <v>83</v>
      </c>
      <c r="E3041" s="273" t="s">
        <v>63</v>
      </c>
      <c r="F3041" s="273" t="s">
        <v>172</v>
      </c>
      <c r="G3041" s="273" t="s">
        <v>487</v>
      </c>
      <c r="H3041" s="274">
        <v>45261</v>
      </c>
      <c r="I3041" s="273">
        <v>16948</v>
      </c>
      <c r="J3041" s="273">
        <v>74</v>
      </c>
      <c r="K3041" s="273">
        <v>288596</v>
      </c>
      <c r="L3041" s="273" t="s">
        <v>66</v>
      </c>
      <c r="M3041" s="273">
        <v>37220.28024</v>
      </c>
      <c r="N3041" s="273" t="s">
        <v>67</v>
      </c>
      <c r="P3041" s="273" t="s">
        <v>92</v>
      </c>
      <c r="Q3041" s="273" t="s">
        <v>69</v>
      </c>
      <c r="R3041" s="273" t="s">
        <v>70</v>
      </c>
      <c r="S3041" s="273" t="s">
        <v>834</v>
      </c>
      <c r="T3041" s="273" t="s">
        <v>835</v>
      </c>
      <c r="U3041" s="273" t="s">
        <v>73</v>
      </c>
      <c r="V3041" s="273" t="s">
        <v>836</v>
      </c>
      <c r="W3041" s="273">
        <v>323266</v>
      </c>
      <c r="X3041" s="273" t="s">
        <v>64</v>
      </c>
      <c r="Y3041" s="273" t="s">
        <v>287</v>
      </c>
      <c r="Z3041" s="273" t="s">
        <v>325</v>
      </c>
      <c r="AA3041" s="273" t="s">
        <v>463</v>
      </c>
      <c r="AB3041" s="274">
        <v>45017</v>
      </c>
      <c r="AC3041" s="273">
        <v>14864</v>
      </c>
      <c r="AD3041" s="273">
        <v>67</v>
      </c>
      <c r="AK3041" s="273">
        <v>320697</v>
      </c>
      <c r="BV3041" s="279" t="s">
        <v>64</v>
      </c>
      <c r="BW3041" s="280" t="s">
        <v>75</v>
      </c>
      <c r="BX3041" s="280" t="s">
        <v>231</v>
      </c>
      <c r="BY3041" s="280" t="s">
        <v>231</v>
      </c>
      <c r="BZ3041" s="280" t="s">
        <v>167</v>
      </c>
      <c r="CA3041" s="280" t="s">
        <v>168</v>
      </c>
      <c r="CB3041" s="280" t="s">
        <v>353</v>
      </c>
      <c r="CC3041" s="280" t="s">
        <v>354</v>
      </c>
      <c r="CD3041" s="281">
        <v>13</v>
      </c>
      <c r="CE3041" s="277">
        <v>45200</v>
      </c>
      <c r="CF3041" s="280">
        <v>2685</v>
      </c>
      <c r="CG3041" s="280" t="s">
        <v>80</v>
      </c>
      <c r="CH3041" s="280">
        <v>2685</v>
      </c>
      <c r="CI3041" s="280" t="s">
        <v>80</v>
      </c>
      <c r="CJ3041" s="280"/>
      <c r="CK3041" s="280"/>
      <c r="CL3041" s="280"/>
      <c r="CM3041" s="280" t="s">
        <v>73</v>
      </c>
      <c r="CN3041" s="280">
        <v>3</v>
      </c>
    </row>
    <row r="3042" spans="4:92">
      <c r="D3042" s="273" t="s">
        <v>83</v>
      </c>
      <c r="E3042" s="273" t="s">
        <v>63</v>
      </c>
      <c r="F3042" s="273" t="s">
        <v>172</v>
      </c>
      <c r="G3042" s="273" t="s">
        <v>487</v>
      </c>
      <c r="H3042" s="274">
        <v>45261</v>
      </c>
      <c r="I3042" s="273">
        <v>16948</v>
      </c>
      <c r="J3042" s="273">
        <v>74</v>
      </c>
      <c r="K3042" s="273">
        <v>266019</v>
      </c>
      <c r="L3042" s="273" t="s">
        <v>66</v>
      </c>
      <c r="M3042" s="273">
        <v>46987.010399999999</v>
      </c>
      <c r="N3042" s="273" t="s">
        <v>67</v>
      </c>
      <c r="P3042" s="273" t="s">
        <v>1011</v>
      </c>
      <c r="Q3042" s="273" t="s">
        <v>69</v>
      </c>
      <c r="R3042" s="273" t="s">
        <v>70</v>
      </c>
      <c r="S3042" s="273" t="s">
        <v>1041</v>
      </c>
      <c r="T3042" s="273" t="s">
        <v>1042</v>
      </c>
      <c r="U3042" s="273" t="s">
        <v>73</v>
      </c>
      <c r="V3042" s="273" t="s">
        <v>1043</v>
      </c>
      <c r="W3042" s="273">
        <v>323300</v>
      </c>
      <c r="X3042" s="273" t="s">
        <v>64</v>
      </c>
      <c r="Y3042" s="273" t="s">
        <v>287</v>
      </c>
      <c r="Z3042" s="273" t="s">
        <v>325</v>
      </c>
      <c r="AA3042" s="273" t="s">
        <v>463</v>
      </c>
      <c r="AB3042" s="274">
        <v>45017</v>
      </c>
      <c r="AC3042" s="273">
        <v>14864</v>
      </c>
      <c r="AD3042" s="273">
        <v>67</v>
      </c>
      <c r="AK3042" s="273">
        <v>320702</v>
      </c>
      <c r="BV3042" s="336" t="s">
        <v>64</v>
      </c>
      <c r="BW3042" s="337" t="s">
        <v>75</v>
      </c>
      <c r="BX3042" s="337" t="s">
        <v>231</v>
      </c>
      <c r="BY3042" s="337" t="s">
        <v>231</v>
      </c>
      <c r="BZ3042" s="337" t="s">
        <v>167</v>
      </c>
      <c r="CA3042" s="337" t="s">
        <v>168</v>
      </c>
      <c r="CB3042" s="337" t="s">
        <v>313</v>
      </c>
      <c r="CC3042" s="337" t="s">
        <v>314</v>
      </c>
      <c r="CD3042" s="338">
        <v>14</v>
      </c>
      <c r="CE3042" s="335">
        <v>45200</v>
      </c>
      <c r="CF3042" s="337">
        <v>245</v>
      </c>
      <c r="CG3042" s="337" t="s">
        <v>80</v>
      </c>
      <c r="CH3042" s="337">
        <v>245</v>
      </c>
      <c r="CI3042" s="337" t="s">
        <v>80</v>
      </c>
      <c r="CJ3042" s="337"/>
      <c r="CK3042" s="337"/>
      <c r="CL3042" s="337"/>
      <c r="CM3042" s="337" t="s">
        <v>73</v>
      </c>
      <c r="CN3042" s="337">
        <v>3</v>
      </c>
    </row>
    <row r="3043" spans="4:92">
      <c r="D3043" s="273" t="s">
        <v>83</v>
      </c>
      <c r="E3043" s="273" t="s">
        <v>63</v>
      </c>
      <c r="F3043" s="273" t="s">
        <v>172</v>
      </c>
      <c r="G3043" s="273" t="s">
        <v>487</v>
      </c>
      <c r="H3043" s="274">
        <v>45261</v>
      </c>
      <c r="I3043" s="273">
        <v>16948</v>
      </c>
      <c r="J3043" s="273">
        <v>74</v>
      </c>
      <c r="K3043" s="273">
        <v>0</v>
      </c>
      <c r="L3043" s="273" t="s">
        <v>66</v>
      </c>
      <c r="M3043" s="273">
        <v>0</v>
      </c>
      <c r="N3043" s="273" t="s">
        <v>67</v>
      </c>
      <c r="P3043" s="273" t="s">
        <v>68</v>
      </c>
      <c r="Q3043" s="273" t="s">
        <v>69</v>
      </c>
      <c r="R3043" s="273" t="s">
        <v>70</v>
      </c>
      <c r="S3043" s="273" t="s">
        <v>71</v>
      </c>
      <c r="T3043" s="273" t="s">
        <v>72</v>
      </c>
      <c r="U3043" s="273" t="s">
        <v>73</v>
      </c>
      <c r="V3043" s="273" t="s">
        <v>74</v>
      </c>
      <c r="W3043" s="273">
        <v>323284</v>
      </c>
      <c r="X3043" s="273" t="s">
        <v>64</v>
      </c>
      <c r="Y3043" s="273" t="s">
        <v>287</v>
      </c>
      <c r="Z3043" s="273" t="s">
        <v>325</v>
      </c>
      <c r="AA3043" s="273" t="s">
        <v>463</v>
      </c>
      <c r="AB3043" s="274">
        <v>45017</v>
      </c>
      <c r="AC3043" s="273">
        <v>14864</v>
      </c>
      <c r="AD3043" s="273">
        <v>67</v>
      </c>
      <c r="AK3043" s="273">
        <v>320705</v>
      </c>
      <c r="BV3043" s="279" t="s">
        <v>64</v>
      </c>
      <c r="BW3043" s="280" t="s">
        <v>75</v>
      </c>
      <c r="BX3043" s="280" t="s">
        <v>231</v>
      </c>
      <c r="BY3043" s="280" t="s">
        <v>231</v>
      </c>
      <c r="BZ3043" s="280" t="s">
        <v>86</v>
      </c>
      <c r="CA3043" s="280" t="s">
        <v>87</v>
      </c>
      <c r="CB3043" s="280" t="s">
        <v>179</v>
      </c>
      <c r="CC3043" s="280" t="s">
        <v>180</v>
      </c>
      <c r="CD3043" s="281">
        <v>1</v>
      </c>
      <c r="CE3043" s="277">
        <v>45200</v>
      </c>
      <c r="CF3043" s="280"/>
      <c r="CG3043" s="280" t="s">
        <v>181</v>
      </c>
      <c r="CH3043" s="280"/>
      <c r="CI3043" s="280" t="s">
        <v>181</v>
      </c>
      <c r="CJ3043" s="280" t="s">
        <v>646</v>
      </c>
      <c r="CK3043" s="280"/>
      <c r="CL3043" s="280"/>
      <c r="CM3043" s="280" t="s">
        <v>73</v>
      </c>
      <c r="CN3043" s="280">
        <v>3</v>
      </c>
    </row>
    <row r="3044" spans="4:92">
      <c r="D3044" s="273" t="s">
        <v>83</v>
      </c>
      <c r="E3044" s="273" t="s">
        <v>63</v>
      </c>
      <c r="F3044" s="273" t="s">
        <v>172</v>
      </c>
      <c r="G3044" s="273" t="s">
        <v>487</v>
      </c>
      <c r="H3044" s="274">
        <v>45261</v>
      </c>
      <c r="I3044" s="273">
        <v>16948</v>
      </c>
      <c r="J3044" s="273">
        <v>74</v>
      </c>
      <c r="K3044" s="273">
        <v>117435</v>
      </c>
      <c r="L3044" s="273" t="s">
        <v>66</v>
      </c>
      <c r="M3044" s="273">
        <v>13835.232400000001</v>
      </c>
      <c r="N3044" s="273" t="s">
        <v>67</v>
      </c>
      <c r="P3044" s="273" t="s">
        <v>92</v>
      </c>
      <c r="Q3044" s="273" t="s">
        <v>69</v>
      </c>
      <c r="R3044" s="273" t="s">
        <v>70</v>
      </c>
      <c r="S3044" s="273" t="s">
        <v>93</v>
      </c>
      <c r="T3044" s="273" t="s">
        <v>94</v>
      </c>
      <c r="U3044" s="273" t="s">
        <v>73</v>
      </c>
      <c r="V3044" s="273" t="s">
        <v>95</v>
      </c>
      <c r="W3044" s="273">
        <v>323317</v>
      </c>
      <c r="X3044" s="273" t="s">
        <v>64</v>
      </c>
      <c r="Y3044" s="273" t="s">
        <v>287</v>
      </c>
      <c r="Z3044" s="273" t="s">
        <v>325</v>
      </c>
      <c r="AA3044" s="273" t="s">
        <v>463</v>
      </c>
      <c r="AB3044" s="274">
        <v>45017</v>
      </c>
      <c r="AC3044" s="273">
        <v>14864</v>
      </c>
      <c r="AD3044" s="273">
        <v>67</v>
      </c>
      <c r="AK3044" s="273">
        <v>320708</v>
      </c>
      <c r="BV3044" s="336" t="s">
        <v>64</v>
      </c>
      <c r="BW3044" s="337" t="s">
        <v>75</v>
      </c>
      <c r="BX3044" s="337" t="s">
        <v>231</v>
      </c>
      <c r="BY3044" s="337" t="s">
        <v>231</v>
      </c>
      <c r="BZ3044" s="337" t="s">
        <v>86</v>
      </c>
      <c r="CA3044" s="337" t="s">
        <v>87</v>
      </c>
      <c r="CB3044" s="337" t="s">
        <v>179</v>
      </c>
      <c r="CC3044" s="337" t="s">
        <v>180</v>
      </c>
      <c r="CD3044" s="338">
        <v>1</v>
      </c>
      <c r="CE3044" s="335">
        <v>45200</v>
      </c>
      <c r="CF3044" s="337"/>
      <c r="CG3044" s="337" t="s">
        <v>181</v>
      </c>
      <c r="CH3044" s="337"/>
      <c r="CI3044" s="337" t="s">
        <v>181</v>
      </c>
      <c r="CJ3044" s="337" t="s">
        <v>646</v>
      </c>
      <c r="CK3044" s="337"/>
      <c r="CL3044" s="337"/>
      <c r="CM3044" s="337" t="s">
        <v>73</v>
      </c>
      <c r="CN3044" s="337">
        <v>3</v>
      </c>
    </row>
    <row r="3045" spans="4:92">
      <c r="D3045" s="273" t="s">
        <v>83</v>
      </c>
      <c r="E3045" s="273" t="s">
        <v>63</v>
      </c>
      <c r="F3045" s="273" t="s">
        <v>172</v>
      </c>
      <c r="G3045" s="273" t="s">
        <v>487</v>
      </c>
      <c r="H3045" s="274">
        <v>45261</v>
      </c>
      <c r="I3045" s="273">
        <v>16948</v>
      </c>
      <c r="J3045" s="273">
        <v>74</v>
      </c>
      <c r="K3045" s="273">
        <v>0</v>
      </c>
      <c r="L3045" s="273" t="s">
        <v>66</v>
      </c>
      <c r="N3045" s="273" t="s">
        <v>107</v>
      </c>
      <c r="W3045" s="273">
        <v>323249</v>
      </c>
      <c r="X3045" s="273" t="s">
        <v>64</v>
      </c>
      <c r="Y3045" s="273" t="s">
        <v>287</v>
      </c>
      <c r="Z3045" s="273" t="s">
        <v>325</v>
      </c>
      <c r="AA3045" s="273" t="s">
        <v>463</v>
      </c>
      <c r="AB3045" s="274">
        <v>45047</v>
      </c>
      <c r="AC3045" s="273">
        <v>12226</v>
      </c>
      <c r="AD3045" s="273">
        <v>67</v>
      </c>
      <c r="AE3045" s="273">
        <v>0</v>
      </c>
      <c r="AF3045" s="273" t="s">
        <v>90</v>
      </c>
      <c r="AG3045" s="273" t="s">
        <v>1774</v>
      </c>
      <c r="AH3045" s="273" t="s">
        <v>1774</v>
      </c>
      <c r="AI3045" s="273" t="s">
        <v>199</v>
      </c>
      <c r="AJ3045" s="273" t="s">
        <v>1245</v>
      </c>
      <c r="AK3045" s="273">
        <v>336948</v>
      </c>
      <c r="BV3045" s="279" t="s">
        <v>64</v>
      </c>
      <c r="BW3045" s="280" t="s">
        <v>75</v>
      </c>
      <c r="BX3045" s="280" t="s">
        <v>308</v>
      </c>
      <c r="BY3045" s="280" t="s">
        <v>338</v>
      </c>
      <c r="BZ3045" s="280" t="s">
        <v>167</v>
      </c>
      <c r="CA3045" s="280" t="s">
        <v>168</v>
      </c>
      <c r="CB3045" s="280" t="s">
        <v>169</v>
      </c>
      <c r="CC3045" s="280" t="s">
        <v>170</v>
      </c>
      <c r="CD3045" s="281">
        <v>12</v>
      </c>
      <c r="CE3045" s="277">
        <v>45108</v>
      </c>
      <c r="CF3045" s="280">
        <v>0</v>
      </c>
      <c r="CG3045" s="280" t="s">
        <v>90</v>
      </c>
      <c r="CH3045" s="280">
        <v>0</v>
      </c>
      <c r="CI3045" s="280" t="s">
        <v>80</v>
      </c>
      <c r="CJ3045" s="280"/>
      <c r="CK3045" s="280"/>
      <c r="CL3045" s="280"/>
      <c r="CM3045" s="280" t="s">
        <v>73</v>
      </c>
      <c r="CN3045" s="280">
        <v>3</v>
      </c>
    </row>
    <row r="3046" spans="4:92">
      <c r="D3046" s="273" t="s">
        <v>83</v>
      </c>
      <c r="E3046" s="273" t="s">
        <v>63</v>
      </c>
      <c r="F3046" s="273" t="s">
        <v>172</v>
      </c>
      <c r="G3046" s="273" t="s">
        <v>487</v>
      </c>
      <c r="H3046" s="274">
        <v>45261</v>
      </c>
      <c r="I3046" s="273">
        <v>16948</v>
      </c>
      <c r="J3046" s="273">
        <v>74</v>
      </c>
      <c r="K3046" s="273">
        <v>551950</v>
      </c>
      <c r="L3046" s="273" t="s">
        <v>66</v>
      </c>
      <c r="M3046" s="273">
        <v>70441.443599999999</v>
      </c>
      <c r="N3046" s="273" t="s">
        <v>115</v>
      </c>
      <c r="W3046" s="273">
        <v>323248</v>
      </c>
      <c r="X3046" s="273" t="s">
        <v>64</v>
      </c>
      <c r="Y3046" s="273" t="s">
        <v>287</v>
      </c>
      <c r="Z3046" s="273" t="s">
        <v>325</v>
      </c>
      <c r="AA3046" s="273" t="s">
        <v>463</v>
      </c>
      <c r="AB3046" s="274">
        <v>45047</v>
      </c>
      <c r="AC3046" s="273">
        <v>12226</v>
      </c>
      <c r="AD3046" s="273">
        <v>67</v>
      </c>
      <c r="AE3046" s="273">
        <v>0</v>
      </c>
      <c r="AF3046" s="273" t="s">
        <v>90</v>
      </c>
      <c r="AG3046" s="273" t="s">
        <v>1775</v>
      </c>
      <c r="AH3046" s="273" t="s">
        <v>1775</v>
      </c>
      <c r="AI3046" s="273" t="s">
        <v>123</v>
      </c>
      <c r="AJ3046" s="273" t="s">
        <v>200</v>
      </c>
      <c r="AK3046" s="273">
        <v>336954</v>
      </c>
      <c r="BV3046" s="336" t="s">
        <v>64</v>
      </c>
      <c r="BW3046" s="337" t="s">
        <v>75</v>
      </c>
      <c r="BX3046" s="337" t="s">
        <v>308</v>
      </c>
      <c r="BY3046" s="337" t="s">
        <v>338</v>
      </c>
      <c r="BZ3046" s="337" t="s">
        <v>126</v>
      </c>
      <c r="CA3046" s="337" t="s">
        <v>127</v>
      </c>
      <c r="CB3046" s="337" t="s">
        <v>133</v>
      </c>
      <c r="CC3046" s="337" t="s">
        <v>134</v>
      </c>
      <c r="CD3046" s="338">
        <v>7</v>
      </c>
      <c r="CE3046" s="335">
        <v>45108</v>
      </c>
      <c r="CF3046" s="337"/>
      <c r="CG3046" s="337"/>
      <c r="CH3046" s="337"/>
      <c r="CI3046" s="337" t="s">
        <v>104</v>
      </c>
      <c r="CJ3046" s="337"/>
      <c r="CK3046" s="337"/>
      <c r="CL3046" s="337"/>
      <c r="CM3046" s="337" t="s">
        <v>73</v>
      </c>
      <c r="CN3046" s="337">
        <v>3</v>
      </c>
    </row>
    <row r="3047" spans="4:92">
      <c r="D3047" s="273" t="s">
        <v>83</v>
      </c>
      <c r="E3047" s="273" t="s">
        <v>63</v>
      </c>
      <c r="F3047" s="273" t="s">
        <v>501</v>
      </c>
      <c r="G3047" s="273" t="s">
        <v>501</v>
      </c>
      <c r="H3047" s="274">
        <v>44927</v>
      </c>
      <c r="I3047" s="273">
        <v>11156</v>
      </c>
      <c r="J3047" s="273">
        <v>77</v>
      </c>
      <c r="W3047" s="273">
        <v>137411</v>
      </c>
      <c r="X3047" s="273" t="s">
        <v>64</v>
      </c>
      <c r="Y3047" s="273" t="s">
        <v>287</v>
      </c>
      <c r="Z3047" s="273" t="s">
        <v>325</v>
      </c>
      <c r="AA3047" s="273" t="s">
        <v>463</v>
      </c>
      <c r="AB3047" s="274">
        <v>45047</v>
      </c>
      <c r="AC3047" s="273">
        <v>12227</v>
      </c>
      <c r="AD3047" s="273">
        <v>67</v>
      </c>
      <c r="AK3047" s="273">
        <v>176389</v>
      </c>
      <c r="BV3047" s="279" t="s">
        <v>64</v>
      </c>
      <c r="BW3047" s="280" t="s">
        <v>75</v>
      </c>
      <c r="BX3047" s="280" t="s">
        <v>308</v>
      </c>
      <c r="BY3047" s="280" t="s">
        <v>338</v>
      </c>
      <c r="BZ3047" s="280" t="s">
        <v>138</v>
      </c>
      <c r="CA3047" s="280" t="s">
        <v>139</v>
      </c>
      <c r="CB3047" s="280" t="s">
        <v>140</v>
      </c>
      <c r="CC3047" s="280" t="s">
        <v>141</v>
      </c>
      <c r="CD3047" s="281">
        <v>9</v>
      </c>
      <c r="CE3047" s="277">
        <v>45108</v>
      </c>
      <c r="CF3047" s="280">
        <v>0</v>
      </c>
      <c r="CG3047" s="280" t="s">
        <v>90</v>
      </c>
      <c r="CH3047" s="280">
        <v>0</v>
      </c>
      <c r="CI3047" s="280" t="s">
        <v>80</v>
      </c>
      <c r="CJ3047" s="280"/>
      <c r="CK3047" s="280"/>
      <c r="CL3047" s="280"/>
      <c r="CM3047" s="280" t="s">
        <v>73</v>
      </c>
      <c r="CN3047" s="280">
        <v>3</v>
      </c>
    </row>
    <row r="3048" spans="4:92">
      <c r="D3048" s="273" t="s">
        <v>83</v>
      </c>
      <c r="E3048" s="273" t="s">
        <v>63</v>
      </c>
      <c r="F3048" s="273" t="s">
        <v>501</v>
      </c>
      <c r="G3048" s="273" t="s">
        <v>501</v>
      </c>
      <c r="H3048" s="274">
        <v>44927</v>
      </c>
      <c r="I3048" s="273">
        <v>11156</v>
      </c>
      <c r="J3048" s="273">
        <v>77</v>
      </c>
      <c r="K3048" s="273">
        <v>7685</v>
      </c>
      <c r="L3048" s="273" t="s">
        <v>66</v>
      </c>
      <c r="M3048" s="273">
        <v>0</v>
      </c>
      <c r="N3048" s="273" t="s">
        <v>1010</v>
      </c>
      <c r="O3048" s="273">
        <v>0</v>
      </c>
      <c r="P3048" s="273" t="s">
        <v>1011</v>
      </c>
      <c r="Q3048" s="273" t="s">
        <v>69</v>
      </c>
      <c r="R3048" s="273" t="s">
        <v>1013</v>
      </c>
      <c r="S3048" s="273" t="s">
        <v>1298</v>
      </c>
      <c r="U3048" s="273" t="s">
        <v>73</v>
      </c>
      <c r="V3048" s="273" t="s">
        <v>1841</v>
      </c>
      <c r="W3048" s="273">
        <v>171651</v>
      </c>
      <c r="X3048" s="273" t="s">
        <v>64</v>
      </c>
      <c r="Y3048" s="273" t="s">
        <v>287</v>
      </c>
      <c r="Z3048" s="273" t="s">
        <v>325</v>
      </c>
      <c r="AA3048" s="273" t="s">
        <v>463</v>
      </c>
      <c r="AB3048" s="274">
        <v>45078</v>
      </c>
      <c r="AC3048" s="273">
        <v>12495</v>
      </c>
      <c r="AD3048" s="273">
        <v>67</v>
      </c>
      <c r="AE3048" s="273">
        <v>0</v>
      </c>
      <c r="AF3048" s="273" t="s">
        <v>90</v>
      </c>
      <c r="AG3048" s="273" t="s">
        <v>1774</v>
      </c>
      <c r="AH3048" s="273" t="s">
        <v>1774</v>
      </c>
      <c r="AI3048" s="273" t="s">
        <v>199</v>
      </c>
      <c r="AJ3048" s="273" t="s">
        <v>1245</v>
      </c>
      <c r="AK3048" s="273">
        <v>336969</v>
      </c>
      <c r="BV3048" s="336" t="s">
        <v>64</v>
      </c>
      <c r="BW3048" s="337" t="s">
        <v>75</v>
      </c>
      <c r="BX3048" s="337" t="s">
        <v>308</v>
      </c>
      <c r="BY3048" s="337" t="s">
        <v>338</v>
      </c>
      <c r="BZ3048" s="337" t="s">
        <v>151</v>
      </c>
      <c r="CA3048" s="337" t="s">
        <v>152</v>
      </c>
      <c r="CB3048" s="337" t="s">
        <v>153</v>
      </c>
      <c r="CC3048" s="337" t="s">
        <v>154</v>
      </c>
      <c r="CD3048" s="338">
        <v>10</v>
      </c>
      <c r="CE3048" s="335">
        <v>45108</v>
      </c>
      <c r="CF3048" s="337">
        <v>462</v>
      </c>
      <c r="CG3048" s="337" t="s">
        <v>90</v>
      </c>
      <c r="CH3048" s="337">
        <v>462</v>
      </c>
      <c r="CI3048" s="337" t="s">
        <v>80</v>
      </c>
      <c r="CJ3048" s="337"/>
      <c r="CK3048" s="337"/>
      <c r="CL3048" s="337"/>
      <c r="CM3048" s="337" t="s">
        <v>73</v>
      </c>
      <c r="CN3048" s="337">
        <v>3</v>
      </c>
    </row>
    <row r="3049" spans="4:92">
      <c r="D3049" s="273" t="s">
        <v>83</v>
      </c>
      <c r="E3049" s="273" t="s">
        <v>63</v>
      </c>
      <c r="F3049" s="273" t="s">
        <v>501</v>
      </c>
      <c r="G3049" s="273" t="s">
        <v>501</v>
      </c>
      <c r="H3049" s="274">
        <v>44927</v>
      </c>
      <c r="I3049" s="273">
        <v>11156</v>
      </c>
      <c r="J3049" s="273">
        <v>77</v>
      </c>
      <c r="K3049" s="273">
        <v>17989</v>
      </c>
      <c r="L3049" s="273" t="s">
        <v>66</v>
      </c>
      <c r="M3049" s="273">
        <v>3177.4001600000001</v>
      </c>
      <c r="N3049" s="273" t="s">
        <v>67</v>
      </c>
      <c r="P3049" s="273" t="s">
        <v>1011</v>
      </c>
      <c r="Q3049" s="273" t="s">
        <v>69</v>
      </c>
      <c r="R3049" s="273" t="s">
        <v>70</v>
      </c>
      <c r="S3049" s="273" t="s">
        <v>1041</v>
      </c>
      <c r="T3049" s="273" t="s">
        <v>1042</v>
      </c>
      <c r="U3049" s="273" t="s">
        <v>73</v>
      </c>
      <c r="V3049" s="273" t="s">
        <v>1043</v>
      </c>
      <c r="W3049" s="273">
        <v>171668</v>
      </c>
      <c r="X3049" s="273" t="s">
        <v>64</v>
      </c>
      <c r="Y3049" s="273" t="s">
        <v>75</v>
      </c>
      <c r="Z3049" s="273" t="s">
        <v>79</v>
      </c>
      <c r="AA3049" s="273" t="s">
        <v>79</v>
      </c>
      <c r="AB3049" s="274">
        <v>45231</v>
      </c>
      <c r="AC3049" s="273">
        <v>14428</v>
      </c>
      <c r="AD3049" s="273">
        <v>36</v>
      </c>
      <c r="AK3049" s="273">
        <v>321222</v>
      </c>
      <c r="BV3049" s="279" t="s">
        <v>64</v>
      </c>
      <c r="BW3049" s="280" t="s">
        <v>75</v>
      </c>
      <c r="BX3049" s="280" t="s">
        <v>308</v>
      </c>
      <c r="BY3049" s="280" t="s">
        <v>338</v>
      </c>
      <c r="BZ3049" s="280" t="s">
        <v>126</v>
      </c>
      <c r="CA3049" s="280" t="s">
        <v>127</v>
      </c>
      <c r="CB3049" s="280" t="s">
        <v>128</v>
      </c>
      <c r="CC3049" s="280" t="s">
        <v>129</v>
      </c>
      <c r="CD3049" s="281">
        <v>6</v>
      </c>
      <c r="CE3049" s="277">
        <v>45108</v>
      </c>
      <c r="CF3049" s="280"/>
      <c r="CG3049" s="280"/>
      <c r="CH3049" s="280"/>
      <c r="CI3049" s="280" t="s">
        <v>80</v>
      </c>
      <c r="CJ3049" s="280"/>
      <c r="CK3049" s="280"/>
      <c r="CL3049" s="280"/>
      <c r="CM3049" s="280" t="s">
        <v>73</v>
      </c>
      <c r="CN3049" s="280">
        <v>3</v>
      </c>
    </row>
    <row r="3050" spans="4:92">
      <c r="D3050" s="273" t="s">
        <v>83</v>
      </c>
      <c r="E3050" s="273" t="s">
        <v>63</v>
      </c>
      <c r="F3050" s="273" t="s">
        <v>501</v>
      </c>
      <c r="G3050" s="273" t="s">
        <v>501</v>
      </c>
      <c r="H3050" s="274">
        <v>44927</v>
      </c>
      <c r="I3050" s="273">
        <v>11156</v>
      </c>
      <c r="J3050" s="273">
        <v>77</v>
      </c>
      <c r="K3050" s="273">
        <v>30190</v>
      </c>
      <c r="L3050" s="273" t="s">
        <v>66</v>
      </c>
      <c r="M3050" s="273">
        <v>3556.7241600000002</v>
      </c>
      <c r="N3050" s="273" t="s">
        <v>67</v>
      </c>
      <c r="P3050" s="273" t="s">
        <v>92</v>
      </c>
      <c r="Q3050" s="273" t="s">
        <v>69</v>
      </c>
      <c r="R3050" s="273" t="s">
        <v>70</v>
      </c>
      <c r="S3050" s="273" t="s">
        <v>93</v>
      </c>
      <c r="T3050" s="273" t="s">
        <v>94</v>
      </c>
      <c r="U3050" s="273" t="s">
        <v>73</v>
      </c>
      <c r="V3050" s="273" t="s">
        <v>95</v>
      </c>
      <c r="W3050" s="273">
        <v>171684</v>
      </c>
      <c r="X3050" s="273" t="s">
        <v>64</v>
      </c>
      <c r="Y3050" s="273" t="s">
        <v>75</v>
      </c>
      <c r="Z3050" s="273" t="s">
        <v>79</v>
      </c>
      <c r="AA3050" s="273" t="s">
        <v>79</v>
      </c>
      <c r="AB3050" s="274">
        <v>45231</v>
      </c>
      <c r="AC3050" s="273">
        <v>14428</v>
      </c>
      <c r="AD3050" s="273">
        <v>36</v>
      </c>
      <c r="AK3050" s="273">
        <v>321229</v>
      </c>
      <c r="BV3050" s="336" t="s">
        <v>64</v>
      </c>
      <c r="BW3050" s="337" t="s">
        <v>75</v>
      </c>
      <c r="BX3050" s="337" t="s">
        <v>308</v>
      </c>
      <c r="BY3050" s="337" t="s">
        <v>338</v>
      </c>
      <c r="BZ3050" s="337" t="s">
        <v>110</v>
      </c>
      <c r="CA3050" s="337" t="s">
        <v>111</v>
      </c>
      <c r="CB3050" s="337" t="s">
        <v>117</v>
      </c>
      <c r="CC3050" s="337" t="s">
        <v>118</v>
      </c>
      <c r="CD3050" s="338">
        <v>5</v>
      </c>
      <c r="CE3050" s="335">
        <v>45108</v>
      </c>
      <c r="CF3050" s="337"/>
      <c r="CG3050" s="337"/>
      <c r="CH3050" s="337"/>
      <c r="CI3050" s="337" t="s">
        <v>104</v>
      </c>
      <c r="CJ3050" s="337"/>
      <c r="CK3050" s="337"/>
      <c r="CL3050" s="337"/>
      <c r="CM3050" s="337" t="s">
        <v>73</v>
      </c>
      <c r="CN3050" s="337">
        <v>3</v>
      </c>
    </row>
    <row r="3051" spans="4:92">
      <c r="D3051" s="273" t="s">
        <v>83</v>
      </c>
      <c r="E3051" s="273" t="s">
        <v>75</v>
      </c>
      <c r="F3051" s="273" t="s">
        <v>231</v>
      </c>
      <c r="G3051" s="273" t="s">
        <v>582</v>
      </c>
      <c r="H3051" s="274">
        <v>45231</v>
      </c>
      <c r="I3051" s="273">
        <v>14516</v>
      </c>
      <c r="J3051" s="273">
        <v>691</v>
      </c>
      <c r="K3051" s="273">
        <v>65747</v>
      </c>
      <c r="L3051" s="273" t="s">
        <v>66</v>
      </c>
      <c r="M3051" s="273">
        <v>7976.6731250000003</v>
      </c>
      <c r="N3051" s="273" t="s">
        <v>67</v>
      </c>
      <c r="P3051" s="273" t="s">
        <v>1011</v>
      </c>
      <c r="Q3051" s="273" t="s">
        <v>1611</v>
      </c>
      <c r="R3051" s="273" t="s">
        <v>1013</v>
      </c>
      <c r="S3051" s="273" t="s">
        <v>1808</v>
      </c>
      <c r="T3051" s="273" t="s">
        <v>122</v>
      </c>
      <c r="U3051" s="273" t="s">
        <v>73</v>
      </c>
      <c r="V3051" s="273" t="s">
        <v>1815</v>
      </c>
      <c r="W3051" s="273">
        <v>297708</v>
      </c>
      <c r="X3051" s="273" t="s">
        <v>64</v>
      </c>
      <c r="Y3051" s="273" t="s">
        <v>75</v>
      </c>
      <c r="Z3051" s="273" t="s">
        <v>79</v>
      </c>
      <c r="AA3051" s="273" t="s">
        <v>79</v>
      </c>
      <c r="AB3051" s="274">
        <v>45231</v>
      </c>
      <c r="AC3051" s="273">
        <v>14428</v>
      </c>
      <c r="AD3051" s="273">
        <v>36</v>
      </c>
      <c r="AK3051" s="273">
        <v>321236</v>
      </c>
      <c r="BV3051" s="279" t="s">
        <v>64</v>
      </c>
      <c r="BW3051" s="280" t="s">
        <v>75</v>
      </c>
      <c r="BX3051" s="280" t="s">
        <v>308</v>
      </c>
      <c r="BY3051" s="280" t="s">
        <v>338</v>
      </c>
      <c r="BZ3051" s="280" t="s">
        <v>86</v>
      </c>
      <c r="CA3051" s="280" t="s">
        <v>87</v>
      </c>
      <c r="CB3051" s="280" t="s">
        <v>101</v>
      </c>
      <c r="CC3051" s="280" t="s">
        <v>102</v>
      </c>
      <c r="CD3051" s="281">
        <v>4</v>
      </c>
      <c r="CE3051" s="277">
        <v>45108</v>
      </c>
      <c r="CF3051" s="280">
        <v>1811</v>
      </c>
      <c r="CG3051" s="280" t="s">
        <v>1495</v>
      </c>
      <c r="CH3051" s="280">
        <v>260.33125000000001</v>
      </c>
      <c r="CI3051" s="280" t="s">
        <v>104</v>
      </c>
      <c r="CJ3051" s="280"/>
      <c r="CK3051" s="280"/>
      <c r="CL3051" s="280"/>
      <c r="CM3051" s="280" t="s">
        <v>73</v>
      </c>
      <c r="CN3051" s="280">
        <v>3</v>
      </c>
    </row>
    <row r="3052" spans="4:92">
      <c r="D3052" s="273" t="s">
        <v>83</v>
      </c>
      <c r="E3052" s="273" t="s">
        <v>75</v>
      </c>
      <c r="F3052" s="273" t="s">
        <v>231</v>
      </c>
      <c r="G3052" s="273" t="s">
        <v>582</v>
      </c>
      <c r="H3052" s="274">
        <v>45231</v>
      </c>
      <c r="I3052" s="273">
        <v>14516</v>
      </c>
      <c r="J3052" s="273">
        <v>691</v>
      </c>
      <c r="K3052" s="273">
        <v>145669</v>
      </c>
      <c r="L3052" s="273" t="s">
        <v>66</v>
      </c>
      <c r="M3052" s="273">
        <v>17571.611874999999</v>
      </c>
      <c r="N3052" s="273" t="s">
        <v>67</v>
      </c>
      <c r="P3052" s="273" t="s">
        <v>1011</v>
      </c>
      <c r="Q3052" s="273" t="s">
        <v>1611</v>
      </c>
      <c r="R3052" s="273" t="s">
        <v>1013</v>
      </c>
      <c r="S3052" s="273" t="s">
        <v>1814</v>
      </c>
      <c r="T3052" s="273" t="s">
        <v>122</v>
      </c>
      <c r="U3052" s="273" t="s">
        <v>73</v>
      </c>
      <c r="V3052" s="273" t="s">
        <v>1815</v>
      </c>
      <c r="W3052" s="273">
        <v>297724</v>
      </c>
      <c r="X3052" s="273" t="s">
        <v>64</v>
      </c>
      <c r="Y3052" s="273" t="s">
        <v>75</v>
      </c>
      <c r="Z3052" s="273" t="s">
        <v>79</v>
      </c>
      <c r="AA3052" s="273" t="s">
        <v>79</v>
      </c>
      <c r="AB3052" s="274">
        <v>45231</v>
      </c>
      <c r="AC3052" s="273">
        <v>14428</v>
      </c>
      <c r="AD3052" s="273">
        <v>36</v>
      </c>
      <c r="AK3052" s="273">
        <v>321243</v>
      </c>
      <c r="BV3052" s="336" t="s">
        <v>64</v>
      </c>
      <c r="BW3052" s="337" t="s">
        <v>75</v>
      </c>
      <c r="BX3052" s="337" t="s">
        <v>308</v>
      </c>
      <c r="BY3052" s="337" t="s">
        <v>338</v>
      </c>
      <c r="BZ3052" s="337" t="s">
        <v>110</v>
      </c>
      <c r="CA3052" s="337" t="s">
        <v>111</v>
      </c>
      <c r="CB3052" s="337" t="s">
        <v>112</v>
      </c>
      <c r="CC3052" s="337" t="s">
        <v>113</v>
      </c>
      <c r="CD3052" s="338">
        <v>4</v>
      </c>
      <c r="CE3052" s="335">
        <v>45108</v>
      </c>
      <c r="CF3052" s="337"/>
      <c r="CG3052" s="337"/>
      <c r="CH3052" s="337"/>
      <c r="CI3052" s="337" t="s">
        <v>80</v>
      </c>
      <c r="CJ3052" s="337"/>
      <c r="CK3052" s="337"/>
      <c r="CL3052" s="337"/>
      <c r="CM3052" s="337" t="s">
        <v>73</v>
      </c>
      <c r="CN3052" s="337">
        <v>3</v>
      </c>
    </row>
    <row r="3053" spans="4:92">
      <c r="D3053" s="273" t="s">
        <v>83</v>
      </c>
      <c r="E3053" s="273" t="s">
        <v>75</v>
      </c>
      <c r="F3053" s="273" t="s">
        <v>231</v>
      </c>
      <c r="G3053" s="273" t="s">
        <v>582</v>
      </c>
      <c r="H3053" s="274">
        <v>45231</v>
      </c>
      <c r="I3053" s="273">
        <v>14516</v>
      </c>
      <c r="J3053" s="273">
        <v>691</v>
      </c>
      <c r="K3053" s="273">
        <v>1605690</v>
      </c>
      <c r="L3053" s="273" t="s">
        <v>66</v>
      </c>
      <c r="M3053" s="273">
        <v>187923.47081249999</v>
      </c>
      <c r="N3053" s="273" t="s">
        <v>964</v>
      </c>
      <c r="P3053" s="273" t="s">
        <v>1011</v>
      </c>
      <c r="Q3053" s="273" t="s">
        <v>1001</v>
      </c>
      <c r="R3053" s="273" t="s">
        <v>70</v>
      </c>
      <c r="S3053" s="273" t="s">
        <v>1804</v>
      </c>
      <c r="T3053" s="273" t="s">
        <v>1805</v>
      </c>
      <c r="U3053" s="273" t="s">
        <v>73</v>
      </c>
      <c r="V3053" s="273" t="s">
        <v>1807</v>
      </c>
      <c r="W3053" s="273">
        <v>297741</v>
      </c>
      <c r="X3053" s="273" t="s">
        <v>64</v>
      </c>
      <c r="Y3053" s="273" t="s">
        <v>75</v>
      </c>
      <c r="Z3053" s="273" t="s">
        <v>79</v>
      </c>
      <c r="AA3053" s="273" t="s">
        <v>79</v>
      </c>
      <c r="AB3053" s="274">
        <v>45231</v>
      </c>
      <c r="AC3053" s="273">
        <v>14428</v>
      </c>
      <c r="AD3053" s="273">
        <v>36</v>
      </c>
      <c r="AK3053" s="273">
        <v>321250</v>
      </c>
      <c r="BV3053" s="279" t="s">
        <v>64</v>
      </c>
      <c r="BW3053" s="280" t="s">
        <v>75</v>
      </c>
      <c r="BX3053" s="280" t="s">
        <v>308</v>
      </c>
      <c r="BY3053" s="280" t="s">
        <v>338</v>
      </c>
      <c r="BZ3053" s="280" t="s">
        <v>86</v>
      </c>
      <c r="CA3053" s="280" t="s">
        <v>87</v>
      </c>
      <c r="CB3053" s="280" t="s">
        <v>88</v>
      </c>
      <c r="CC3053" s="280" t="s">
        <v>89</v>
      </c>
      <c r="CD3053" s="281">
        <v>3</v>
      </c>
      <c r="CE3053" s="277">
        <v>45108</v>
      </c>
      <c r="CF3053" s="280">
        <v>462</v>
      </c>
      <c r="CG3053" s="280" t="s">
        <v>90</v>
      </c>
      <c r="CH3053" s="280">
        <v>462</v>
      </c>
      <c r="CI3053" s="280" t="s">
        <v>80</v>
      </c>
      <c r="CJ3053" s="280"/>
      <c r="CK3053" s="280"/>
      <c r="CL3053" s="280"/>
      <c r="CM3053" s="280" t="s">
        <v>73</v>
      </c>
      <c r="CN3053" s="280">
        <v>3</v>
      </c>
    </row>
    <row r="3054" spans="4:92">
      <c r="D3054" s="273" t="s">
        <v>83</v>
      </c>
      <c r="E3054" s="273" t="s">
        <v>75</v>
      </c>
      <c r="F3054" s="273" t="s">
        <v>231</v>
      </c>
      <c r="G3054" s="273" t="s">
        <v>582</v>
      </c>
      <c r="H3054" s="274">
        <v>45231</v>
      </c>
      <c r="I3054" s="273">
        <v>14516</v>
      </c>
      <c r="J3054" s="273">
        <v>691</v>
      </c>
      <c r="K3054" s="273">
        <v>197848</v>
      </c>
      <c r="L3054" s="273" t="s">
        <v>66</v>
      </c>
      <c r="M3054" s="273">
        <v>0</v>
      </c>
      <c r="N3054" s="273" t="s">
        <v>1010</v>
      </c>
      <c r="O3054" s="273">
        <v>0</v>
      </c>
      <c r="P3054" s="273" t="s">
        <v>1011</v>
      </c>
      <c r="Q3054" s="273" t="s">
        <v>1188</v>
      </c>
      <c r="R3054" s="273" t="s">
        <v>1013</v>
      </c>
      <c r="S3054" s="273" t="s">
        <v>122</v>
      </c>
      <c r="U3054" s="273" t="s">
        <v>73</v>
      </c>
      <c r="V3054" s="273" t="s">
        <v>1815</v>
      </c>
      <c r="W3054" s="273">
        <v>297758</v>
      </c>
      <c r="X3054" s="273" t="s">
        <v>64</v>
      </c>
      <c r="Y3054" s="273" t="s">
        <v>75</v>
      </c>
      <c r="Z3054" s="273" t="s">
        <v>79</v>
      </c>
      <c r="AA3054" s="273" t="s">
        <v>79</v>
      </c>
      <c r="AB3054" s="274">
        <v>45231</v>
      </c>
      <c r="AC3054" s="273">
        <v>14428</v>
      </c>
      <c r="AD3054" s="273">
        <v>36</v>
      </c>
      <c r="AK3054" s="273">
        <v>321257</v>
      </c>
      <c r="BV3054" s="336" t="s">
        <v>64</v>
      </c>
      <c r="BW3054" s="337" t="s">
        <v>75</v>
      </c>
      <c r="BX3054" s="337" t="s">
        <v>308</v>
      </c>
      <c r="BY3054" s="337" t="s">
        <v>338</v>
      </c>
      <c r="BZ3054" s="337" t="s">
        <v>86</v>
      </c>
      <c r="CA3054" s="337" t="s">
        <v>87</v>
      </c>
      <c r="CB3054" s="337" t="s">
        <v>88</v>
      </c>
      <c r="CC3054" s="337" t="s">
        <v>89</v>
      </c>
      <c r="CD3054" s="338">
        <v>3</v>
      </c>
      <c r="CE3054" s="335">
        <v>45139</v>
      </c>
      <c r="CF3054" s="337">
        <v>473</v>
      </c>
      <c r="CG3054" s="337" t="s">
        <v>90</v>
      </c>
      <c r="CH3054" s="337">
        <v>473</v>
      </c>
      <c r="CI3054" s="337" t="s">
        <v>80</v>
      </c>
      <c r="CJ3054" s="337"/>
      <c r="CK3054" s="337"/>
      <c r="CL3054" s="337"/>
      <c r="CM3054" s="337" t="s">
        <v>73</v>
      </c>
      <c r="CN3054" s="337">
        <v>3</v>
      </c>
    </row>
    <row r="3055" spans="4:92">
      <c r="D3055" s="273" t="s">
        <v>83</v>
      </c>
      <c r="E3055" s="273" t="s">
        <v>75</v>
      </c>
      <c r="F3055" s="273" t="s">
        <v>231</v>
      </c>
      <c r="G3055" s="273" t="s">
        <v>582</v>
      </c>
      <c r="H3055" s="274">
        <v>45231</v>
      </c>
      <c r="I3055" s="273">
        <v>14516</v>
      </c>
      <c r="J3055" s="273">
        <v>691</v>
      </c>
      <c r="K3055" s="273">
        <v>1211310</v>
      </c>
      <c r="L3055" s="273" t="s">
        <v>66</v>
      </c>
      <c r="M3055" s="273">
        <v>136368.929125</v>
      </c>
      <c r="N3055" s="273" t="s">
        <v>115</v>
      </c>
      <c r="W3055" s="273">
        <v>297706</v>
      </c>
      <c r="X3055" s="273" t="s">
        <v>64</v>
      </c>
      <c r="Y3055" s="273" t="s">
        <v>75</v>
      </c>
      <c r="Z3055" s="273" t="s">
        <v>79</v>
      </c>
      <c r="AA3055" s="273" t="s">
        <v>79</v>
      </c>
      <c r="AB3055" s="274">
        <v>45261</v>
      </c>
      <c r="AC3055" s="273">
        <v>16907</v>
      </c>
      <c r="AD3055" s="273">
        <v>36</v>
      </c>
      <c r="AK3055" s="273">
        <v>321275</v>
      </c>
      <c r="BV3055" s="279" t="s">
        <v>64</v>
      </c>
      <c r="BW3055" s="280" t="s">
        <v>75</v>
      </c>
      <c r="BX3055" s="280" t="s">
        <v>231</v>
      </c>
      <c r="BY3055" s="280" t="s">
        <v>231</v>
      </c>
      <c r="BZ3055" s="280" t="s">
        <v>86</v>
      </c>
      <c r="CA3055" s="280" t="s">
        <v>87</v>
      </c>
      <c r="CB3055" s="280" t="s">
        <v>101</v>
      </c>
      <c r="CC3055" s="280" t="s">
        <v>102</v>
      </c>
      <c r="CD3055" s="281">
        <v>4</v>
      </c>
      <c r="CE3055" s="277">
        <v>45139</v>
      </c>
      <c r="CF3055" s="280">
        <v>21618</v>
      </c>
      <c r="CG3055" s="280" t="s">
        <v>1495</v>
      </c>
      <c r="CH3055" s="280">
        <v>3107.5875000000001</v>
      </c>
      <c r="CI3055" s="280" t="s">
        <v>104</v>
      </c>
      <c r="CJ3055" s="280"/>
      <c r="CK3055" s="280"/>
      <c r="CL3055" s="280"/>
      <c r="CM3055" s="280" t="s">
        <v>73</v>
      </c>
      <c r="CN3055" s="280">
        <v>3</v>
      </c>
    </row>
    <row r="3056" spans="4:92">
      <c r="D3056" s="273" t="s">
        <v>83</v>
      </c>
      <c r="E3056" s="273" t="s">
        <v>75</v>
      </c>
      <c r="F3056" s="273" t="s">
        <v>231</v>
      </c>
      <c r="G3056" s="273" t="s">
        <v>582</v>
      </c>
      <c r="H3056" s="274">
        <v>45231</v>
      </c>
      <c r="I3056" s="273">
        <v>14516</v>
      </c>
      <c r="J3056" s="273">
        <v>691</v>
      </c>
      <c r="K3056" s="273">
        <v>21426.6</v>
      </c>
      <c r="L3056" s="273" t="s">
        <v>66</v>
      </c>
      <c r="N3056" s="273" t="s">
        <v>107</v>
      </c>
      <c r="W3056" s="273">
        <v>297707</v>
      </c>
      <c r="X3056" s="273" t="s">
        <v>64</v>
      </c>
      <c r="Y3056" s="273" t="s">
        <v>75</v>
      </c>
      <c r="Z3056" s="273" t="s">
        <v>79</v>
      </c>
      <c r="AA3056" s="273" t="s">
        <v>79</v>
      </c>
      <c r="AB3056" s="274">
        <v>45261</v>
      </c>
      <c r="AC3056" s="273">
        <v>16907</v>
      </c>
      <c r="AD3056" s="273">
        <v>36</v>
      </c>
      <c r="AK3056" s="273">
        <v>321283</v>
      </c>
      <c r="BV3056" s="336" t="s">
        <v>64</v>
      </c>
      <c r="BW3056" s="337" t="s">
        <v>75</v>
      </c>
      <c r="BX3056" s="337" t="s">
        <v>231</v>
      </c>
      <c r="BY3056" s="337" t="s">
        <v>231</v>
      </c>
      <c r="BZ3056" s="337" t="s">
        <v>86</v>
      </c>
      <c r="CA3056" s="337" t="s">
        <v>87</v>
      </c>
      <c r="CB3056" s="337" t="s">
        <v>101</v>
      </c>
      <c r="CC3056" s="337" t="s">
        <v>102</v>
      </c>
      <c r="CD3056" s="338">
        <v>4</v>
      </c>
      <c r="CE3056" s="335">
        <v>45139</v>
      </c>
      <c r="CF3056" s="337">
        <v>12131.1</v>
      </c>
      <c r="CG3056" s="337" t="s">
        <v>1495</v>
      </c>
      <c r="CH3056" s="337">
        <v>1743.8456249999999</v>
      </c>
      <c r="CI3056" s="337" t="s">
        <v>104</v>
      </c>
      <c r="CJ3056" s="337"/>
      <c r="CK3056" s="337"/>
      <c r="CL3056" s="337"/>
      <c r="CM3056" s="337" t="s">
        <v>73</v>
      </c>
      <c r="CN3056" s="337">
        <v>3</v>
      </c>
    </row>
    <row r="3057" spans="4:92">
      <c r="D3057" s="273" t="s">
        <v>83</v>
      </c>
      <c r="E3057" s="273" t="s">
        <v>75</v>
      </c>
      <c r="F3057" s="273" t="s">
        <v>231</v>
      </c>
      <c r="G3057" s="273" t="s">
        <v>582</v>
      </c>
      <c r="H3057" s="274">
        <v>45261</v>
      </c>
      <c r="I3057" s="273">
        <v>16976</v>
      </c>
      <c r="J3057" s="273">
        <v>691</v>
      </c>
      <c r="K3057" s="273">
        <v>54270</v>
      </c>
      <c r="L3057" s="273" t="s">
        <v>66</v>
      </c>
      <c r="M3057" s="273">
        <v>6695.8721249999999</v>
      </c>
      <c r="N3057" s="273" t="s">
        <v>67</v>
      </c>
      <c r="P3057" s="273" t="s">
        <v>1011</v>
      </c>
      <c r="Q3057" s="273" t="s">
        <v>1611</v>
      </c>
      <c r="R3057" s="273" t="s">
        <v>1013</v>
      </c>
      <c r="S3057" s="273" t="s">
        <v>1808</v>
      </c>
      <c r="T3057" s="273" t="s">
        <v>122</v>
      </c>
      <c r="U3057" s="273" t="s">
        <v>73</v>
      </c>
      <c r="V3057" s="273" t="s">
        <v>1815</v>
      </c>
      <c r="W3057" s="273">
        <v>322695</v>
      </c>
      <c r="X3057" s="273" t="s">
        <v>64</v>
      </c>
      <c r="Y3057" s="273" t="s">
        <v>75</v>
      </c>
      <c r="Z3057" s="273" t="s">
        <v>79</v>
      </c>
      <c r="AA3057" s="273" t="s">
        <v>79</v>
      </c>
      <c r="AB3057" s="274">
        <v>45261</v>
      </c>
      <c r="AC3057" s="273">
        <v>16907</v>
      </c>
      <c r="AD3057" s="273">
        <v>36</v>
      </c>
      <c r="AK3057" s="273">
        <v>321290</v>
      </c>
      <c r="BV3057" s="279" t="s">
        <v>64</v>
      </c>
      <c r="BW3057" s="280" t="s">
        <v>75</v>
      </c>
      <c r="BX3057" s="280" t="s">
        <v>231</v>
      </c>
      <c r="BY3057" s="280" t="s">
        <v>231</v>
      </c>
      <c r="BZ3057" s="280" t="s">
        <v>86</v>
      </c>
      <c r="CA3057" s="280" t="s">
        <v>87</v>
      </c>
      <c r="CB3057" s="280" t="s">
        <v>101</v>
      </c>
      <c r="CC3057" s="280" t="s">
        <v>102</v>
      </c>
      <c r="CD3057" s="281">
        <v>4</v>
      </c>
      <c r="CE3057" s="277">
        <v>45139</v>
      </c>
      <c r="CF3057" s="280">
        <v>35483.040000000001</v>
      </c>
      <c r="CG3057" s="280" t="s">
        <v>1495</v>
      </c>
      <c r="CH3057" s="280">
        <v>5100.6869999999999</v>
      </c>
      <c r="CI3057" s="280" t="s">
        <v>104</v>
      </c>
      <c r="CJ3057" s="280"/>
      <c r="CK3057" s="280"/>
      <c r="CL3057" s="280"/>
      <c r="CM3057" s="280" t="s">
        <v>73</v>
      </c>
      <c r="CN3057" s="280">
        <v>3</v>
      </c>
    </row>
    <row r="3058" spans="4:92">
      <c r="D3058" s="273" t="s">
        <v>83</v>
      </c>
      <c r="E3058" s="273" t="s">
        <v>75</v>
      </c>
      <c r="F3058" s="273" t="s">
        <v>231</v>
      </c>
      <c r="G3058" s="273" t="s">
        <v>582</v>
      </c>
      <c r="H3058" s="274">
        <v>45261</v>
      </c>
      <c r="I3058" s="273">
        <v>16976</v>
      </c>
      <c r="J3058" s="273">
        <v>691</v>
      </c>
      <c r="K3058" s="273">
        <v>122560</v>
      </c>
      <c r="L3058" s="273" t="s">
        <v>66</v>
      </c>
      <c r="M3058" s="273">
        <v>15166.1151875</v>
      </c>
      <c r="N3058" s="273" t="s">
        <v>67</v>
      </c>
      <c r="P3058" s="273" t="s">
        <v>1011</v>
      </c>
      <c r="Q3058" s="273" t="s">
        <v>1611</v>
      </c>
      <c r="R3058" s="273" t="s">
        <v>1013</v>
      </c>
      <c r="S3058" s="273" t="s">
        <v>1814</v>
      </c>
      <c r="T3058" s="273" t="s">
        <v>122</v>
      </c>
      <c r="U3058" s="273" t="s">
        <v>73</v>
      </c>
      <c r="V3058" s="273" t="s">
        <v>1815</v>
      </c>
      <c r="W3058" s="273">
        <v>322711</v>
      </c>
      <c r="X3058" s="273" t="s">
        <v>64</v>
      </c>
      <c r="Y3058" s="273" t="s">
        <v>75</v>
      </c>
      <c r="Z3058" s="273" t="s">
        <v>79</v>
      </c>
      <c r="AA3058" s="273" t="s">
        <v>79</v>
      </c>
      <c r="AB3058" s="274">
        <v>45261</v>
      </c>
      <c r="AC3058" s="273">
        <v>16907</v>
      </c>
      <c r="AD3058" s="273">
        <v>36</v>
      </c>
      <c r="AK3058" s="273">
        <v>321297</v>
      </c>
      <c r="BV3058" s="336" t="s">
        <v>64</v>
      </c>
      <c r="BW3058" s="337" t="s">
        <v>75</v>
      </c>
      <c r="BX3058" s="337" t="s">
        <v>231</v>
      </c>
      <c r="BY3058" s="337" t="s">
        <v>231</v>
      </c>
      <c r="BZ3058" s="337" t="s">
        <v>86</v>
      </c>
      <c r="CA3058" s="337" t="s">
        <v>87</v>
      </c>
      <c r="CB3058" s="337" t="s">
        <v>101</v>
      </c>
      <c r="CC3058" s="337" t="s">
        <v>102</v>
      </c>
      <c r="CD3058" s="338">
        <v>4</v>
      </c>
      <c r="CE3058" s="335">
        <v>45139</v>
      </c>
      <c r="CF3058" s="337">
        <v>17288.64</v>
      </c>
      <c r="CG3058" s="337" t="s">
        <v>1495</v>
      </c>
      <c r="CH3058" s="337">
        <v>2485.2420000000002</v>
      </c>
      <c r="CI3058" s="337" t="s">
        <v>104</v>
      </c>
      <c r="CJ3058" s="337"/>
      <c r="CK3058" s="337"/>
      <c r="CL3058" s="337"/>
      <c r="CM3058" s="337" t="s">
        <v>73</v>
      </c>
      <c r="CN3058" s="337">
        <v>3</v>
      </c>
    </row>
    <row r="3059" spans="4:92">
      <c r="D3059" s="273" t="s">
        <v>83</v>
      </c>
      <c r="E3059" s="273" t="s">
        <v>75</v>
      </c>
      <c r="F3059" s="273" t="s">
        <v>231</v>
      </c>
      <c r="G3059" s="273" t="s">
        <v>582</v>
      </c>
      <c r="H3059" s="274">
        <v>45261</v>
      </c>
      <c r="I3059" s="273">
        <v>16976</v>
      </c>
      <c r="J3059" s="273">
        <v>691</v>
      </c>
      <c r="K3059" s="273">
        <v>1599654.4</v>
      </c>
      <c r="L3059" s="273" t="s">
        <v>66</v>
      </c>
      <c r="M3059" s="273">
        <v>195340.917625</v>
      </c>
      <c r="N3059" s="273" t="s">
        <v>964</v>
      </c>
      <c r="P3059" s="273" t="s">
        <v>1011</v>
      </c>
      <c r="Q3059" s="273" t="s">
        <v>1001</v>
      </c>
      <c r="R3059" s="273" t="s">
        <v>70</v>
      </c>
      <c r="S3059" s="273" t="s">
        <v>1804</v>
      </c>
      <c r="T3059" s="273" t="s">
        <v>1805</v>
      </c>
      <c r="U3059" s="273" t="s">
        <v>73</v>
      </c>
      <c r="V3059" s="273" t="s">
        <v>1807</v>
      </c>
      <c r="W3059" s="273">
        <v>322728</v>
      </c>
      <c r="X3059" s="273" t="s">
        <v>64</v>
      </c>
      <c r="Y3059" s="273" t="s">
        <v>75</v>
      </c>
      <c r="Z3059" s="273" t="s">
        <v>79</v>
      </c>
      <c r="AA3059" s="273" t="s">
        <v>79</v>
      </c>
      <c r="AB3059" s="274">
        <v>45261</v>
      </c>
      <c r="AC3059" s="273">
        <v>16907</v>
      </c>
      <c r="AD3059" s="273">
        <v>36</v>
      </c>
      <c r="AK3059" s="273">
        <v>321304</v>
      </c>
      <c r="BV3059" s="279" t="s">
        <v>64</v>
      </c>
      <c r="BW3059" s="280" t="s">
        <v>75</v>
      </c>
      <c r="BX3059" s="280" t="s">
        <v>231</v>
      </c>
      <c r="BY3059" s="280" t="s">
        <v>231</v>
      </c>
      <c r="BZ3059" s="280" t="s">
        <v>86</v>
      </c>
      <c r="CA3059" s="280" t="s">
        <v>87</v>
      </c>
      <c r="CB3059" s="280" t="s">
        <v>101</v>
      </c>
      <c r="CC3059" s="280" t="s">
        <v>102</v>
      </c>
      <c r="CD3059" s="281">
        <v>4</v>
      </c>
      <c r="CE3059" s="277">
        <v>45139</v>
      </c>
      <c r="CF3059" s="280">
        <v>59749.8</v>
      </c>
      <c r="CG3059" s="280" t="s">
        <v>1495</v>
      </c>
      <c r="CH3059" s="280">
        <v>8589.0337500000005</v>
      </c>
      <c r="CI3059" s="280" t="s">
        <v>104</v>
      </c>
      <c r="CJ3059" s="280"/>
      <c r="CK3059" s="280"/>
      <c r="CL3059" s="280"/>
      <c r="CM3059" s="280" t="s">
        <v>73</v>
      </c>
      <c r="CN3059" s="280">
        <v>3</v>
      </c>
    </row>
    <row r="3060" spans="4:92">
      <c r="D3060" s="273" t="s">
        <v>83</v>
      </c>
      <c r="E3060" s="273" t="s">
        <v>75</v>
      </c>
      <c r="F3060" s="273" t="s">
        <v>231</v>
      </c>
      <c r="G3060" s="273" t="s">
        <v>582</v>
      </c>
      <c r="H3060" s="274">
        <v>45261</v>
      </c>
      <c r="I3060" s="273">
        <v>16976</v>
      </c>
      <c r="J3060" s="273">
        <v>691</v>
      </c>
      <c r="K3060" s="273">
        <v>178102</v>
      </c>
      <c r="L3060" s="273" t="s">
        <v>66</v>
      </c>
      <c r="M3060" s="273">
        <v>0</v>
      </c>
      <c r="N3060" s="273" t="s">
        <v>1010</v>
      </c>
      <c r="O3060" s="273">
        <v>0</v>
      </c>
      <c r="P3060" s="273" t="s">
        <v>1011</v>
      </c>
      <c r="Q3060" s="273" t="s">
        <v>1188</v>
      </c>
      <c r="R3060" s="273" t="s">
        <v>1013</v>
      </c>
      <c r="S3060" s="273" t="s">
        <v>122</v>
      </c>
      <c r="U3060" s="273" t="s">
        <v>73</v>
      </c>
      <c r="V3060" s="273" t="s">
        <v>1815</v>
      </c>
      <c r="W3060" s="273">
        <v>322745</v>
      </c>
      <c r="X3060" s="273" t="s">
        <v>64</v>
      </c>
      <c r="Y3060" s="273" t="s">
        <v>75</v>
      </c>
      <c r="Z3060" s="273" t="s">
        <v>79</v>
      </c>
      <c r="AA3060" s="273" t="s">
        <v>79</v>
      </c>
      <c r="AB3060" s="274">
        <v>45261</v>
      </c>
      <c r="AC3060" s="273">
        <v>16907</v>
      </c>
      <c r="AD3060" s="273">
        <v>36</v>
      </c>
      <c r="AK3060" s="273">
        <v>321311</v>
      </c>
      <c r="BV3060" s="336" t="s">
        <v>64</v>
      </c>
      <c r="BW3060" s="337" t="s">
        <v>75</v>
      </c>
      <c r="BX3060" s="337" t="s">
        <v>231</v>
      </c>
      <c r="BY3060" s="337" t="s">
        <v>231</v>
      </c>
      <c r="BZ3060" s="337" t="s">
        <v>86</v>
      </c>
      <c r="CA3060" s="337" t="s">
        <v>87</v>
      </c>
      <c r="CB3060" s="337" t="s">
        <v>101</v>
      </c>
      <c r="CC3060" s="337" t="s">
        <v>102</v>
      </c>
      <c r="CD3060" s="338">
        <v>4</v>
      </c>
      <c r="CE3060" s="335">
        <v>45139</v>
      </c>
      <c r="CF3060" s="337">
        <v>41690.400000000001</v>
      </c>
      <c r="CG3060" s="337" t="s">
        <v>1495</v>
      </c>
      <c r="CH3060" s="337">
        <v>5992.9949999999999</v>
      </c>
      <c r="CI3060" s="337" t="s">
        <v>104</v>
      </c>
      <c r="CJ3060" s="337"/>
      <c r="CK3060" s="337"/>
      <c r="CL3060" s="337"/>
      <c r="CM3060" s="337" t="s">
        <v>73</v>
      </c>
      <c r="CN3060" s="337">
        <v>3</v>
      </c>
    </row>
    <row r="3061" spans="4:92">
      <c r="D3061" s="273" t="s">
        <v>83</v>
      </c>
      <c r="E3061" s="273" t="s">
        <v>75</v>
      </c>
      <c r="F3061" s="273" t="s">
        <v>231</v>
      </c>
      <c r="G3061" s="273" t="s">
        <v>582</v>
      </c>
      <c r="H3061" s="274">
        <v>45261</v>
      </c>
      <c r="I3061" s="273">
        <v>16976</v>
      </c>
      <c r="J3061" s="273">
        <v>691</v>
      </c>
      <c r="K3061" s="273">
        <v>899805.6</v>
      </c>
      <c r="L3061" s="273" t="s">
        <v>66</v>
      </c>
      <c r="M3061" s="273">
        <v>105869.5074375</v>
      </c>
      <c r="N3061" s="273" t="s">
        <v>115</v>
      </c>
      <c r="W3061" s="273">
        <v>322693</v>
      </c>
      <c r="X3061" s="273" t="s">
        <v>64</v>
      </c>
      <c r="Y3061" s="273" t="s">
        <v>75</v>
      </c>
      <c r="Z3061" s="273" t="s">
        <v>79</v>
      </c>
      <c r="AA3061" s="273" t="s">
        <v>79</v>
      </c>
      <c r="AB3061" s="274">
        <v>45261</v>
      </c>
      <c r="AC3061" s="273">
        <v>16907</v>
      </c>
      <c r="AD3061" s="273">
        <v>36</v>
      </c>
      <c r="AK3061" s="273">
        <v>321318</v>
      </c>
      <c r="BV3061" s="279" t="s">
        <v>64</v>
      </c>
      <c r="BW3061" s="280" t="s">
        <v>75</v>
      </c>
      <c r="BX3061" s="280" t="s">
        <v>231</v>
      </c>
      <c r="BY3061" s="280" t="s">
        <v>231</v>
      </c>
      <c r="BZ3061" s="280" t="s">
        <v>86</v>
      </c>
      <c r="CA3061" s="280" t="s">
        <v>87</v>
      </c>
      <c r="CB3061" s="280" t="s">
        <v>101</v>
      </c>
      <c r="CC3061" s="280" t="s">
        <v>102</v>
      </c>
      <c r="CD3061" s="281">
        <v>4</v>
      </c>
      <c r="CE3061" s="277">
        <v>45139</v>
      </c>
      <c r="CF3061" s="280">
        <v>47098.32</v>
      </c>
      <c r="CG3061" s="280" t="s">
        <v>1495</v>
      </c>
      <c r="CH3061" s="280">
        <v>6770.3834999999999</v>
      </c>
      <c r="CI3061" s="280" t="s">
        <v>104</v>
      </c>
      <c r="CJ3061" s="280"/>
      <c r="CK3061" s="280"/>
      <c r="CL3061" s="280"/>
      <c r="CM3061" s="280" t="s">
        <v>73</v>
      </c>
      <c r="CN3061" s="280">
        <v>3</v>
      </c>
    </row>
    <row r="3062" spans="4:92">
      <c r="D3062" s="273" t="s">
        <v>83</v>
      </c>
      <c r="E3062" s="273" t="s">
        <v>75</v>
      </c>
      <c r="F3062" s="273" t="s">
        <v>231</v>
      </c>
      <c r="G3062" s="273" t="s">
        <v>582</v>
      </c>
      <c r="H3062" s="274">
        <v>45261</v>
      </c>
      <c r="I3062" s="273">
        <v>16976</v>
      </c>
      <c r="J3062" s="273">
        <v>691</v>
      </c>
      <c r="K3062" s="273">
        <v>21914.400000000001</v>
      </c>
      <c r="L3062" s="273" t="s">
        <v>66</v>
      </c>
      <c r="N3062" s="273" t="s">
        <v>107</v>
      </c>
      <c r="W3062" s="273">
        <v>322694</v>
      </c>
      <c r="X3062" s="273" t="s">
        <v>64</v>
      </c>
      <c r="Y3062" s="273" t="s">
        <v>75</v>
      </c>
      <c r="Z3062" s="273" t="s">
        <v>79</v>
      </c>
      <c r="AA3062" s="273" t="s">
        <v>79</v>
      </c>
      <c r="AB3062" s="274">
        <v>45261</v>
      </c>
      <c r="AC3062" s="273">
        <v>16907</v>
      </c>
      <c r="AD3062" s="273">
        <v>36</v>
      </c>
      <c r="AK3062" s="273">
        <v>321325</v>
      </c>
      <c r="BV3062" s="336" t="s">
        <v>64</v>
      </c>
      <c r="BW3062" s="337" t="s">
        <v>75</v>
      </c>
      <c r="BX3062" s="337" t="s">
        <v>231</v>
      </c>
      <c r="BY3062" s="337" t="s">
        <v>231</v>
      </c>
      <c r="BZ3062" s="337" t="s">
        <v>86</v>
      </c>
      <c r="CA3062" s="337" t="s">
        <v>87</v>
      </c>
      <c r="CB3062" s="337" t="s">
        <v>101</v>
      </c>
      <c r="CC3062" s="337" t="s">
        <v>102</v>
      </c>
      <c r="CD3062" s="338">
        <v>4</v>
      </c>
      <c r="CE3062" s="335">
        <v>45139</v>
      </c>
      <c r="CF3062" s="337">
        <v>4931.6400000000003</v>
      </c>
      <c r="CG3062" s="337" t="s">
        <v>1495</v>
      </c>
      <c r="CH3062" s="337">
        <v>708.92325000000005</v>
      </c>
      <c r="CI3062" s="337" t="s">
        <v>104</v>
      </c>
      <c r="CJ3062" s="337"/>
      <c r="CK3062" s="337"/>
      <c r="CL3062" s="337"/>
      <c r="CM3062" s="337" t="s">
        <v>73</v>
      </c>
      <c r="CN3062" s="337">
        <v>3</v>
      </c>
    </row>
    <row r="3063" spans="4:92">
      <c r="D3063" s="273" t="s">
        <v>83</v>
      </c>
      <c r="E3063" s="273" t="s">
        <v>63</v>
      </c>
      <c r="F3063" s="273" t="s">
        <v>504</v>
      </c>
      <c r="G3063" s="273" t="s">
        <v>505</v>
      </c>
      <c r="H3063" s="274">
        <v>44927</v>
      </c>
      <c r="I3063" s="273">
        <v>11165</v>
      </c>
      <c r="J3063" s="273">
        <v>684</v>
      </c>
      <c r="K3063" s="273">
        <v>40070</v>
      </c>
      <c r="L3063" s="273" t="s">
        <v>66</v>
      </c>
      <c r="M3063" s="273">
        <v>7431.4943999999996</v>
      </c>
      <c r="N3063" s="273" t="s">
        <v>67</v>
      </c>
      <c r="P3063" s="273" t="s">
        <v>1011</v>
      </c>
      <c r="Q3063" s="273" t="s">
        <v>69</v>
      </c>
      <c r="R3063" s="273" t="s">
        <v>70</v>
      </c>
      <c r="S3063" s="273" t="s">
        <v>1041</v>
      </c>
      <c r="T3063" s="273" t="s">
        <v>1042</v>
      </c>
      <c r="U3063" s="273" t="s">
        <v>73</v>
      </c>
      <c r="V3063" s="273" t="s">
        <v>1043</v>
      </c>
      <c r="W3063" s="273">
        <v>137698</v>
      </c>
      <c r="X3063" s="273" t="s">
        <v>64</v>
      </c>
      <c r="Y3063" s="273" t="s">
        <v>75</v>
      </c>
      <c r="Z3063" s="273" t="s">
        <v>79</v>
      </c>
      <c r="AA3063" s="273" t="s">
        <v>79</v>
      </c>
      <c r="AB3063" s="274">
        <v>45261</v>
      </c>
      <c r="AC3063" s="273">
        <v>16907</v>
      </c>
      <c r="AD3063" s="273">
        <v>36</v>
      </c>
      <c r="AK3063" s="273">
        <v>321332</v>
      </c>
      <c r="BV3063" s="279" t="s">
        <v>64</v>
      </c>
      <c r="BW3063" s="280" t="s">
        <v>75</v>
      </c>
      <c r="BX3063" s="280" t="s">
        <v>231</v>
      </c>
      <c r="BY3063" s="280" t="s">
        <v>231</v>
      </c>
      <c r="BZ3063" s="280" t="s">
        <v>110</v>
      </c>
      <c r="CA3063" s="280" t="s">
        <v>111</v>
      </c>
      <c r="CB3063" s="280" t="s">
        <v>112</v>
      </c>
      <c r="CC3063" s="280" t="s">
        <v>113</v>
      </c>
      <c r="CD3063" s="281">
        <v>4</v>
      </c>
      <c r="CE3063" s="277">
        <v>45139</v>
      </c>
      <c r="CF3063" s="280"/>
      <c r="CG3063" s="280"/>
      <c r="CH3063" s="280"/>
      <c r="CI3063" s="280" t="s">
        <v>80</v>
      </c>
      <c r="CJ3063" s="280"/>
      <c r="CK3063" s="280"/>
      <c r="CL3063" s="280"/>
      <c r="CM3063" s="280" t="s">
        <v>73</v>
      </c>
      <c r="CN3063" s="280">
        <v>3</v>
      </c>
    </row>
    <row r="3064" spans="4:92">
      <c r="D3064" s="273" t="s">
        <v>83</v>
      </c>
      <c r="E3064" s="273" t="s">
        <v>63</v>
      </c>
      <c r="F3064" s="273" t="s">
        <v>504</v>
      </c>
      <c r="G3064" s="273" t="s">
        <v>505</v>
      </c>
      <c r="H3064" s="274">
        <v>44927</v>
      </c>
      <c r="I3064" s="273">
        <v>11165</v>
      </c>
      <c r="J3064" s="273">
        <v>684</v>
      </c>
      <c r="K3064" s="273">
        <v>89471</v>
      </c>
      <c r="L3064" s="273" t="s">
        <v>66</v>
      </c>
      <c r="M3064" s="273">
        <v>5601.0363200000002</v>
      </c>
      <c r="N3064" s="273" t="s">
        <v>115</v>
      </c>
      <c r="W3064" s="273">
        <v>137696</v>
      </c>
      <c r="X3064" s="273" t="s">
        <v>64</v>
      </c>
      <c r="Y3064" s="273" t="s">
        <v>75</v>
      </c>
      <c r="Z3064" s="273" t="s">
        <v>79</v>
      </c>
      <c r="AA3064" s="273" t="s">
        <v>79</v>
      </c>
      <c r="AB3064" s="274">
        <v>45261</v>
      </c>
      <c r="AC3064" s="273">
        <v>16907</v>
      </c>
      <c r="AD3064" s="273">
        <v>36</v>
      </c>
      <c r="AK3064" s="273">
        <v>321339</v>
      </c>
      <c r="BV3064" s="336" t="s">
        <v>64</v>
      </c>
      <c r="BW3064" s="337" t="s">
        <v>75</v>
      </c>
      <c r="BX3064" s="337" t="s">
        <v>231</v>
      </c>
      <c r="BY3064" s="337" t="s">
        <v>231</v>
      </c>
      <c r="BZ3064" s="337" t="s">
        <v>110</v>
      </c>
      <c r="CA3064" s="337" t="s">
        <v>111</v>
      </c>
      <c r="CB3064" s="337" t="s">
        <v>117</v>
      </c>
      <c r="CC3064" s="337" t="s">
        <v>118</v>
      </c>
      <c r="CD3064" s="338">
        <v>5</v>
      </c>
      <c r="CE3064" s="335">
        <v>45139</v>
      </c>
      <c r="CF3064" s="337"/>
      <c r="CG3064" s="337"/>
      <c r="CH3064" s="337"/>
      <c r="CI3064" s="337" t="s">
        <v>104</v>
      </c>
      <c r="CJ3064" s="337"/>
      <c r="CK3064" s="337"/>
      <c r="CL3064" s="337"/>
      <c r="CM3064" s="337" t="s">
        <v>73</v>
      </c>
      <c r="CN3064" s="337">
        <v>3</v>
      </c>
    </row>
    <row r="3065" spans="4:92">
      <c r="D3065" s="273" t="s">
        <v>83</v>
      </c>
      <c r="E3065" s="273" t="s">
        <v>63</v>
      </c>
      <c r="F3065" s="273" t="s">
        <v>504</v>
      </c>
      <c r="G3065" s="273" t="s">
        <v>505</v>
      </c>
      <c r="H3065" s="274">
        <v>44927</v>
      </c>
      <c r="I3065" s="273">
        <v>11165</v>
      </c>
      <c r="J3065" s="273">
        <v>684</v>
      </c>
      <c r="K3065" s="273">
        <v>0</v>
      </c>
      <c r="L3065" s="273" t="s">
        <v>66</v>
      </c>
      <c r="N3065" s="273" t="s">
        <v>107</v>
      </c>
      <c r="W3065" s="273">
        <v>137697</v>
      </c>
      <c r="X3065" s="273" t="s">
        <v>64</v>
      </c>
      <c r="Y3065" s="273" t="s">
        <v>75</v>
      </c>
      <c r="Z3065" s="273" t="s">
        <v>79</v>
      </c>
      <c r="AA3065" s="273" t="s">
        <v>79</v>
      </c>
      <c r="AB3065" s="274">
        <v>45261</v>
      </c>
      <c r="AC3065" s="273">
        <v>16907</v>
      </c>
      <c r="AD3065" s="273">
        <v>36</v>
      </c>
      <c r="AK3065" s="273">
        <v>321346</v>
      </c>
      <c r="BV3065" s="279" t="s">
        <v>64</v>
      </c>
      <c r="BW3065" s="280" t="s">
        <v>75</v>
      </c>
      <c r="BX3065" s="280" t="s">
        <v>231</v>
      </c>
      <c r="BY3065" s="280" t="s">
        <v>231</v>
      </c>
      <c r="BZ3065" s="280" t="s">
        <v>126</v>
      </c>
      <c r="CA3065" s="280" t="s">
        <v>127</v>
      </c>
      <c r="CB3065" s="280" t="s">
        <v>128</v>
      </c>
      <c r="CC3065" s="280" t="s">
        <v>129</v>
      </c>
      <c r="CD3065" s="281">
        <v>6</v>
      </c>
      <c r="CE3065" s="277">
        <v>45139</v>
      </c>
      <c r="CF3065" s="280"/>
      <c r="CG3065" s="280"/>
      <c r="CH3065" s="280"/>
      <c r="CI3065" s="280" t="s">
        <v>80</v>
      </c>
      <c r="CJ3065" s="280"/>
      <c r="CK3065" s="280"/>
      <c r="CL3065" s="280"/>
      <c r="CM3065" s="280" t="s">
        <v>73</v>
      </c>
      <c r="CN3065" s="280">
        <v>3</v>
      </c>
    </row>
    <row r="3066" spans="4:92">
      <c r="D3066" s="273" t="s">
        <v>83</v>
      </c>
      <c r="E3066" s="273" t="s">
        <v>63</v>
      </c>
      <c r="F3066" s="273" t="s">
        <v>504</v>
      </c>
      <c r="G3066" s="273" t="s">
        <v>505</v>
      </c>
      <c r="H3066" s="274">
        <v>44958</v>
      </c>
      <c r="I3066" s="273">
        <v>11327</v>
      </c>
      <c r="J3066" s="273">
        <v>684</v>
      </c>
      <c r="K3066" s="273">
        <v>34887</v>
      </c>
      <c r="L3066" s="273" t="s">
        <v>66</v>
      </c>
      <c r="M3066" s="273">
        <v>6470.1278400000001</v>
      </c>
      <c r="N3066" s="273" t="s">
        <v>67</v>
      </c>
      <c r="P3066" s="273" t="s">
        <v>1011</v>
      </c>
      <c r="Q3066" s="273" t="s">
        <v>69</v>
      </c>
      <c r="R3066" s="273" t="s">
        <v>70</v>
      </c>
      <c r="S3066" s="273" t="s">
        <v>1041</v>
      </c>
      <c r="T3066" s="273" t="s">
        <v>1042</v>
      </c>
      <c r="U3066" s="273" t="s">
        <v>73</v>
      </c>
      <c r="V3066" s="273" t="s">
        <v>1043</v>
      </c>
      <c r="W3066" s="273">
        <v>211093</v>
      </c>
      <c r="X3066" s="273" t="s">
        <v>64</v>
      </c>
      <c r="Y3066" s="273" t="s">
        <v>75</v>
      </c>
      <c r="Z3066" s="273" t="s">
        <v>79</v>
      </c>
      <c r="AA3066" s="273" t="s">
        <v>79</v>
      </c>
      <c r="AB3066" s="274">
        <v>45261</v>
      </c>
      <c r="AC3066" s="273">
        <v>16907</v>
      </c>
      <c r="AD3066" s="273">
        <v>36</v>
      </c>
      <c r="AK3066" s="273">
        <v>321353</v>
      </c>
      <c r="BV3066" s="336" t="s">
        <v>64</v>
      </c>
      <c r="BW3066" s="337" t="s">
        <v>75</v>
      </c>
      <c r="BX3066" s="337" t="s">
        <v>231</v>
      </c>
      <c r="BY3066" s="337" t="s">
        <v>231</v>
      </c>
      <c r="BZ3066" s="337" t="s">
        <v>151</v>
      </c>
      <c r="CA3066" s="337" t="s">
        <v>152</v>
      </c>
      <c r="CB3066" s="337" t="s">
        <v>153</v>
      </c>
      <c r="CC3066" s="337" t="s">
        <v>154</v>
      </c>
      <c r="CD3066" s="338">
        <v>10</v>
      </c>
      <c r="CE3066" s="335">
        <v>45139</v>
      </c>
      <c r="CF3066" s="337">
        <v>59698.8</v>
      </c>
      <c r="CG3066" s="337" t="s">
        <v>80</v>
      </c>
      <c r="CH3066" s="337">
        <v>59698.8</v>
      </c>
      <c r="CI3066" s="337" t="s">
        <v>80</v>
      </c>
      <c r="CJ3066" s="337"/>
      <c r="CK3066" s="337"/>
      <c r="CL3066" s="337"/>
      <c r="CM3066" s="337" t="s">
        <v>73</v>
      </c>
      <c r="CN3066" s="337">
        <v>3</v>
      </c>
    </row>
    <row r="3067" spans="4:92">
      <c r="D3067" s="273" t="s">
        <v>83</v>
      </c>
      <c r="E3067" s="273" t="s">
        <v>63</v>
      </c>
      <c r="F3067" s="273" t="s">
        <v>172</v>
      </c>
      <c r="G3067" s="273" t="s">
        <v>184</v>
      </c>
      <c r="H3067" s="274">
        <v>45078</v>
      </c>
      <c r="I3067" s="273">
        <v>12427</v>
      </c>
      <c r="J3067" s="273">
        <v>13</v>
      </c>
      <c r="K3067" s="273">
        <v>0</v>
      </c>
      <c r="L3067" s="273" t="s">
        <v>66</v>
      </c>
      <c r="N3067" s="273" t="s">
        <v>107</v>
      </c>
      <c r="W3067" s="273">
        <v>198555</v>
      </c>
      <c r="X3067" s="273" t="s">
        <v>64</v>
      </c>
      <c r="Y3067" s="273" t="s">
        <v>75</v>
      </c>
      <c r="Z3067" s="273" t="s">
        <v>231</v>
      </c>
      <c r="AA3067" s="273" t="s">
        <v>231</v>
      </c>
      <c r="AB3067" s="274">
        <v>44927</v>
      </c>
      <c r="AC3067" s="273">
        <v>11796</v>
      </c>
      <c r="AD3067" s="273">
        <v>24</v>
      </c>
      <c r="AK3067" s="273">
        <v>156554</v>
      </c>
      <c r="BV3067" s="279" t="s">
        <v>64</v>
      </c>
      <c r="BW3067" s="280" t="s">
        <v>75</v>
      </c>
      <c r="BX3067" s="280" t="s">
        <v>231</v>
      </c>
      <c r="BY3067" s="280" t="s">
        <v>231</v>
      </c>
      <c r="BZ3067" s="280" t="s">
        <v>138</v>
      </c>
      <c r="CA3067" s="280" t="s">
        <v>139</v>
      </c>
      <c r="CB3067" s="280" t="s">
        <v>140</v>
      </c>
      <c r="CC3067" s="280" t="s">
        <v>141</v>
      </c>
      <c r="CD3067" s="281">
        <v>9</v>
      </c>
      <c r="CE3067" s="277">
        <v>45139</v>
      </c>
      <c r="CF3067" s="280">
        <v>0</v>
      </c>
      <c r="CG3067" s="280" t="s">
        <v>80</v>
      </c>
      <c r="CH3067" s="280">
        <v>0</v>
      </c>
      <c r="CI3067" s="280" t="s">
        <v>80</v>
      </c>
      <c r="CJ3067" s="280"/>
      <c r="CK3067" s="280"/>
      <c r="CL3067" s="280"/>
      <c r="CM3067" s="280" t="s">
        <v>73</v>
      </c>
      <c r="CN3067" s="280">
        <v>3</v>
      </c>
    </row>
    <row r="3068" spans="4:92">
      <c r="D3068" s="273" t="s">
        <v>83</v>
      </c>
      <c r="E3068" s="273" t="s">
        <v>63</v>
      </c>
      <c r="F3068" s="273" t="s">
        <v>504</v>
      </c>
      <c r="G3068" s="273" t="s">
        <v>505</v>
      </c>
      <c r="H3068" s="274">
        <v>44958</v>
      </c>
      <c r="I3068" s="273">
        <v>11327</v>
      </c>
      <c r="J3068" s="273">
        <v>684</v>
      </c>
      <c r="K3068" s="273">
        <v>27501</v>
      </c>
      <c r="L3068" s="273" t="s">
        <v>66</v>
      </c>
      <c r="M3068" s="273">
        <v>4067.2975200000001</v>
      </c>
      <c r="N3068" s="273" t="s">
        <v>67</v>
      </c>
      <c r="P3068" s="273" t="s">
        <v>68</v>
      </c>
      <c r="Q3068" s="273" t="s">
        <v>69</v>
      </c>
      <c r="R3068" s="273" t="s">
        <v>70</v>
      </c>
      <c r="S3068" s="273" t="s">
        <v>71</v>
      </c>
      <c r="T3068" s="273" t="s">
        <v>72</v>
      </c>
      <c r="U3068" s="273" t="s">
        <v>73</v>
      </c>
      <c r="V3068" s="273" t="s">
        <v>74</v>
      </c>
      <c r="W3068" s="273">
        <v>211109</v>
      </c>
      <c r="X3068" s="273" t="s">
        <v>64</v>
      </c>
      <c r="Y3068" s="273" t="s">
        <v>75</v>
      </c>
      <c r="Z3068" s="273" t="s">
        <v>231</v>
      </c>
      <c r="AA3068" s="273" t="s">
        <v>231</v>
      </c>
      <c r="AB3068" s="274">
        <v>44927</v>
      </c>
      <c r="AC3068" s="273">
        <v>11796</v>
      </c>
      <c r="AD3068" s="273">
        <v>24</v>
      </c>
      <c r="AK3068" s="273">
        <v>289877</v>
      </c>
      <c r="BV3068" s="336" t="s">
        <v>64</v>
      </c>
      <c r="BW3068" s="337" t="s">
        <v>75</v>
      </c>
      <c r="BX3068" s="337" t="s">
        <v>231</v>
      </c>
      <c r="BY3068" s="337" t="s">
        <v>231</v>
      </c>
      <c r="BZ3068" s="337" t="s">
        <v>126</v>
      </c>
      <c r="CA3068" s="337" t="s">
        <v>127</v>
      </c>
      <c r="CB3068" s="337" t="s">
        <v>133</v>
      </c>
      <c r="CC3068" s="337" t="s">
        <v>134</v>
      </c>
      <c r="CD3068" s="338">
        <v>7</v>
      </c>
      <c r="CE3068" s="335">
        <v>45139</v>
      </c>
      <c r="CF3068" s="337"/>
      <c r="CG3068" s="337"/>
      <c r="CH3068" s="337"/>
      <c r="CI3068" s="337" t="s">
        <v>104</v>
      </c>
      <c r="CJ3068" s="337"/>
      <c r="CK3068" s="337"/>
      <c r="CL3068" s="337"/>
      <c r="CM3068" s="337" t="s">
        <v>73</v>
      </c>
      <c r="CN3068" s="337">
        <v>3</v>
      </c>
    </row>
    <row r="3069" spans="4:92">
      <c r="D3069" s="273" t="s">
        <v>83</v>
      </c>
      <c r="E3069" s="273" t="s">
        <v>63</v>
      </c>
      <c r="F3069" s="273" t="s">
        <v>504</v>
      </c>
      <c r="G3069" s="273" t="s">
        <v>505</v>
      </c>
      <c r="H3069" s="274">
        <v>44958</v>
      </c>
      <c r="I3069" s="273">
        <v>11327</v>
      </c>
      <c r="J3069" s="273">
        <v>684</v>
      </c>
      <c r="K3069" s="273">
        <v>192692</v>
      </c>
      <c r="L3069" s="273" t="s">
        <v>66</v>
      </c>
      <c r="M3069" s="273">
        <v>20567.175200000001</v>
      </c>
      <c r="N3069" s="273" t="s">
        <v>115</v>
      </c>
      <c r="W3069" s="273">
        <v>211091</v>
      </c>
      <c r="X3069" s="273" t="s">
        <v>64</v>
      </c>
      <c r="Y3069" s="273" t="s">
        <v>75</v>
      </c>
      <c r="Z3069" s="273" t="s">
        <v>231</v>
      </c>
      <c r="AA3069" s="273" t="s">
        <v>231</v>
      </c>
      <c r="AB3069" s="274">
        <v>44927</v>
      </c>
      <c r="AC3069" s="273">
        <v>11796</v>
      </c>
      <c r="AD3069" s="273">
        <v>24</v>
      </c>
      <c r="AK3069" s="273">
        <v>289884</v>
      </c>
      <c r="BV3069" s="279" t="s">
        <v>64</v>
      </c>
      <c r="BW3069" s="280" t="s">
        <v>75</v>
      </c>
      <c r="BX3069" s="280" t="s">
        <v>231</v>
      </c>
      <c r="BY3069" s="280" t="s">
        <v>231</v>
      </c>
      <c r="BZ3069" s="280" t="s">
        <v>167</v>
      </c>
      <c r="CA3069" s="280" t="s">
        <v>168</v>
      </c>
      <c r="CB3069" s="280" t="s">
        <v>169</v>
      </c>
      <c r="CC3069" s="280" t="s">
        <v>170</v>
      </c>
      <c r="CD3069" s="281">
        <v>12</v>
      </c>
      <c r="CE3069" s="277">
        <v>45139</v>
      </c>
      <c r="CF3069" s="280">
        <v>365</v>
      </c>
      <c r="CG3069" s="280" t="s">
        <v>80</v>
      </c>
      <c r="CH3069" s="280">
        <v>365</v>
      </c>
      <c r="CI3069" s="280" t="s">
        <v>80</v>
      </c>
      <c r="CJ3069" s="280"/>
      <c r="CK3069" s="280"/>
      <c r="CL3069" s="280"/>
      <c r="CM3069" s="280" t="s">
        <v>73</v>
      </c>
      <c r="CN3069" s="280">
        <v>3</v>
      </c>
    </row>
    <row r="3070" spans="4:92">
      <c r="D3070" s="273" t="s">
        <v>83</v>
      </c>
      <c r="E3070" s="273" t="s">
        <v>63</v>
      </c>
      <c r="F3070" s="273" t="s">
        <v>504</v>
      </c>
      <c r="G3070" s="273" t="s">
        <v>505</v>
      </c>
      <c r="H3070" s="274">
        <v>44958</v>
      </c>
      <c r="I3070" s="273">
        <v>11327</v>
      </c>
      <c r="J3070" s="273">
        <v>684</v>
      </c>
      <c r="K3070" s="273">
        <v>0</v>
      </c>
      <c r="L3070" s="273" t="s">
        <v>66</v>
      </c>
      <c r="N3070" s="273" t="s">
        <v>107</v>
      </c>
      <c r="W3070" s="273">
        <v>211092</v>
      </c>
      <c r="X3070" s="273" t="s">
        <v>64</v>
      </c>
      <c r="Y3070" s="273" t="s">
        <v>75</v>
      </c>
      <c r="Z3070" s="273" t="s">
        <v>231</v>
      </c>
      <c r="AA3070" s="273" t="s">
        <v>231</v>
      </c>
      <c r="AB3070" s="274">
        <v>44986</v>
      </c>
      <c r="AC3070" s="273">
        <v>12017</v>
      </c>
      <c r="AD3070" s="273">
        <v>24</v>
      </c>
      <c r="AE3070" s="273">
        <v>242.47</v>
      </c>
      <c r="AF3070" s="273" t="s">
        <v>90</v>
      </c>
      <c r="AG3070" s="273" t="s">
        <v>1646</v>
      </c>
      <c r="AH3070" s="273" t="s">
        <v>1647</v>
      </c>
      <c r="AI3070" s="273" t="s">
        <v>123</v>
      </c>
      <c r="AJ3070" s="273" t="s">
        <v>200</v>
      </c>
      <c r="AK3070" s="273">
        <v>287746</v>
      </c>
      <c r="BV3070" s="336" t="s">
        <v>64</v>
      </c>
      <c r="BW3070" s="337" t="s">
        <v>75</v>
      </c>
      <c r="BX3070" s="337" t="s">
        <v>231</v>
      </c>
      <c r="BY3070" s="337" t="s">
        <v>231</v>
      </c>
      <c r="BZ3070" s="337" t="s">
        <v>151</v>
      </c>
      <c r="CA3070" s="337" t="s">
        <v>152</v>
      </c>
      <c r="CB3070" s="337" t="s">
        <v>161</v>
      </c>
      <c r="CC3070" s="337" t="s">
        <v>162</v>
      </c>
      <c r="CD3070" s="338">
        <v>11</v>
      </c>
      <c r="CE3070" s="335">
        <v>45139</v>
      </c>
      <c r="CF3070" s="337">
        <v>41789.160000000003</v>
      </c>
      <c r="CG3070" s="337" t="s">
        <v>80</v>
      </c>
      <c r="CH3070" s="337">
        <v>41789.160000000003</v>
      </c>
      <c r="CI3070" s="337" t="s">
        <v>80</v>
      </c>
      <c r="CJ3070" s="337"/>
      <c r="CK3070" s="337"/>
      <c r="CL3070" s="337"/>
      <c r="CM3070" s="337" t="s">
        <v>73</v>
      </c>
      <c r="CN3070" s="337">
        <v>3</v>
      </c>
    </row>
    <row r="3071" spans="4:92">
      <c r="D3071" s="273" t="s">
        <v>83</v>
      </c>
      <c r="E3071" s="273" t="s">
        <v>63</v>
      </c>
      <c r="F3071" s="273" t="s">
        <v>504</v>
      </c>
      <c r="G3071" s="273" t="s">
        <v>505</v>
      </c>
      <c r="H3071" s="274">
        <v>44986</v>
      </c>
      <c r="I3071" s="273">
        <v>11489</v>
      </c>
      <c r="J3071" s="273">
        <v>684</v>
      </c>
      <c r="K3071" s="273">
        <v>40170</v>
      </c>
      <c r="L3071" s="273" t="s">
        <v>66</v>
      </c>
      <c r="M3071" s="273">
        <v>7449.98848</v>
      </c>
      <c r="N3071" s="273" t="s">
        <v>67</v>
      </c>
      <c r="P3071" s="273" t="s">
        <v>1011</v>
      </c>
      <c r="Q3071" s="273" t="s">
        <v>69</v>
      </c>
      <c r="R3071" s="273" t="s">
        <v>70</v>
      </c>
      <c r="S3071" s="273" t="s">
        <v>1041</v>
      </c>
      <c r="T3071" s="273" t="s">
        <v>1042</v>
      </c>
      <c r="U3071" s="273" t="s">
        <v>73</v>
      </c>
      <c r="V3071" s="273" t="s">
        <v>1043</v>
      </c>
      <c r="W3071" s="273">
        <v>211185</v>
      </c>
      <c r="X3071" s="273" t="s">
        <v>64</v>
      </c>
      <c r="Y3071" s="273" t="s">
        <v>75</v>
      </c>
      <c r="Z3071" s="273" t="s">
        <v>231</v>
      </c>
      <c r="AA3071" s="273" t="s">
        <v>231</v>
      </c>
      <c r="AB3071" s="274">
        <v>44986</v>
      </c>
      <c r="AC3071" s="273">
        <v>12017</v>
      </c>
      <c r="AD3071" s="273">
        <v>24</v>
      </c>
      <c r="AE3071" s="273">
        <v>0.21</v>
      </c>
      <c r="AF3071" s="273" t="s">
        <v>90</v>
      </c>
      <c r="AG3071" s="273" t="s">
        <v>1543</v>
      </c>
      <c r="AH3071" s="273" t="s">
        <v>1305</v>
      </c>
      <c r="AI3071" s="273" t="s">
        <v>123</v>
      </c>
      <c r="AJ3071" s="273" t="s">
        <v>200</v>
      </c>
      <c r="AK3071" s="273">
        <v>287751</v>
      </c>
      <c r="BV3071" s="279" t="s">
        <v>64</v>
      </c>
      <c r="BW3071" s="280" t="s">
        <v>75</v>
      </c>
      <c r="BX3071" s="280" t="s">
        <v>231</v>
      </c>
      <c r="BY3071" s="280" t="s">
        <v>231</v>
      </c>
      <c r="BZ3071" s="280" t="s">
        <v>167</v>
      </c>
      <c r="CA3071" s="280" t="s">
        <v>168</v>
      </c>
      <c r="CB3071" s="280" t="s">
        <v>353</v>
      </c>
      <c r="CC3071" s="280" t="s">
        <v>354</v>
      </c>
      <c r="CD3071" s="281">
        <v>13</v>
      </c>
      <c r="CE3071" s="277">
        <v>45139</v>
      </c>
      <c r="CF3071" s="280">
        <v>2641</v>
      </c>
      <c r="CG3071" s="280" t="s">
        <v>80</v>
      </c>
      <c r="CH3071" s="280">
        <v>2641</v>
      </c>
      <c r="CI3071" s="280" t="s">
        <v>80</v>
      </c>
      <c r="CJ3071" s="280"/>
      <c r="CK3071" s="280"/>
      <c r="CL3071" s="280"/>
      <c r="CM3071" s="280" t="s">
        <v>73</v>
      </c>
      <c r="CN3071" s="280">
        <v>3</v>
      </c>
    </row>
    <row r="3072" spans="4:92">
      <c r="D3072" s="273" t="s">
        <v>83</v>
      </c>
      <c r="E3072" s="273" t="s">
        <v>63</v>
      </c>
      <c r="F3072" s="273" t="s">
        <v>504</v>
      </c>
      <c r="G3072" s="273" t="s">
        <v>505</v>
      </c>
      <c r="H3072" s="274">
        <v>44986</v>
      </c>
      <c r="I3072" s="273">
        <v>11489</v>
      </c>
      <c r="J3072" s="273">
        <v>684</v>
      </c>
      <c r="K3072" s="273">
        <v>21456</v>
      </c>
      <c r="L3072" s="273" t="s">
        <v>66</v>
      </c>
      <c r="M3072" s="273">
        <v>3173.2975999999999</v>
      </c>
      <c r="N3072" s="273" t="s">
        <v>67</v>
      </c>
      <c r="P3072" s="273" t="s">
        <v>68</v>
      </c>
      <c r="Q3072" s="273" t="s">
        <v>69</v>
      </c>
      <c r="R3072" s="273" t="s">
        <v>70</v>
      </c>
      <c r="S3072" s="273" t="s">
        <v>71</v>
      </c>
      <c r="T3072" s="273" t="s">
        <v>72</v>
      </c>
      <c r="U3072" s="273" t="s">
        <v>73</v>
      </c>
      <c r="V3072" s="273" t="s">
        <v>74</v>
      </c>
      <c r="W3072" s="273">
        <v>211201</v>
      </c>
      <c r="X3072" s="273" t="s">
        <v>64</v>
      </c>
      <c r="Y3072" s="273" t="s">
        <v>75</v>
      </c>
      <c r="Z3072" s="273" t="s">
        <v>231</v>
      </c>
      <c r="AA3072" s="273" t="s">
        <v>231</v>
      </c>
      <c r="AB3072" s="274">
        <v>44986</v>
      </c>
      <c r="AC3072" s="273">
        <v>12017</v>
      </c>
      <c r="AD3072" s="273">
        <v>24</v>
      </c>
      <c r="AE3072" s="273">
        <v>1.2</v>
      </c>
      <c r="AF3072" s="273" t="s">
        <v>90</v>
      </c>
      <c r="AG3072" s="273" t="s">
        <v>508</v>
      </c>
      <c r="AH3072" s="273" t="s">
        <v>509</v>
      </c>
      <c r="AI3072" s="273" t="s">
        <v>123</v>
      </c>
      <c r="AJ3072" s="273" t="s">
        <v>200</v>
      </c>
      <c r="AK3072" s="273">
        <v>287756</v>
      </c>
      <c r="BV3072" s="336" t="s">
        <v>64</v>
      </c>
      <c r="BW3072" s="337" t="s">
        <v>75</v>
      </c>
      <c r="BX3072" s="337" t="s">
        <v>231</v>
      </c>
      <c r="BY3072" s="337" t="s">
        <v>231</v>
      </c>
      <c r="BZ3072" s="337" t="s">
        <v>167</v>
      </c>
      <c r="CA3072" s="337" t="s">
        <v>168</v>
      </c>
      <c r="CB3072" s="337" t="s">
        <v>313</v>
      </c>
      <c r="CC3072" s="337" t="s">
        <v>314</v>
      </c>
      <c r="CD3072" s="338">
        <v>14</v>
      </c>
      <c r="CE3072" s="335">
        <v>45139</v>
      </c>
      <c r="CF3072" s="337">
        <v>348</v>
      </c>
      <c r="CG3072" s="337" t="s">
        <v>80</v>
      </c>
      <c r="CH3072" s="337">
        <v>348</v>
      </c>
      <c r="CI3072" s="337" t="s">
        <v>80</v>
      </c>
      <c r="CJ3072" s="337"/>
      <c r="CK3072" s="337"/>
      <c r="CL3072" s="337"/>
      <c r="CM3072" s="337" t="s">
        <v>73</v>
      </c>
      <c r="CN3072" s="337">
        <v>3</v>
      </c>
    </row>
    <row r="3073" spans="4:92">
      <c r="D3073" s="273" t="s">
        <v>83</v>
      </c>
      <c r="E3073" s="273" t="s">
        <v>63</v>
      </c>
      <c r="F3073" s="273" t="s">
        <v>504</v>
      </c>
      <c r="G3073" s="273" t="s">
        <v>505</v>
      </c>
      <c r="H3073" s="274">
        <v>44986</v>
      </c>
      <c r="I3073" s="273">
        <v>11489</v>
      </c>
      <c r="J3073" s="273">
        <v>684</v>
      </c>
      <c r="K3073" s="273">
        <v>109314</v>
      </c>
      <c r="L3073" s="273" t="s">
        <v>66</v>
      </c>
      <c r="M3073" s="273">
        <v>6376.9085599999999</v>
      </c>
      <c r="N3073" s="273" t="s">
        <v>115</v>
      </c>
      <c r="W3073" s="273">
        <v>211183</v>
      </c>
      <c r="X3073" s="273" t="s">
        <v>64</v>
      </c>
      <c r="Y3073" s="273" t="s">
        <v>75</v>
      </c>
      <c r="Z3073" s="273" t="s">
        <v>231</v>
      </c>
      <c r="AA3073" s="273" t="s">
        <v>231</v>
      </c>
      <c r="AB3073" s="274">
        <v>44986</v>
      </c>
      <c r="AC3073" s="273">
        <v>12017</v>
      </c>
      <c r="AD3073" s="273">
        <v>24</v>
      </c>
      <c r="AE3073" s="273">
        <v>0.18</v>
      </c>
      <c r="AF3073" s="273" t="s">
        <v>90</v>
      </c>
      <c r="AG3073" s="273" t="s">
        <v>1536</v>
      </c>
      <c r="AH3073" s="273" t="s">
        <v>1537</v>
      </c>
      <c r="AI3073" s="273" t="s">
        <v>123</v>
      </c>
      <c r="AJ3073" s="273" t="s">
        <v>200</v>
      </c>
      <c r="AK3073" s="273">
        <v>287788</v>
      </c>
      <c r="BV3073" s="279" t="s">
        <v>64</v>
      </c>
      <c r="BW3073" s="280" t="s">
        <v>75</v>
      </c>
      <c r="BX3073" s="280" t="s">
        <v>231</v>
      </c>
      <c r="BY3073" s="280" t="s">
        <v>231</v>
      </c>
      <c r="BZ3073" s="280" t="s">
        <v>86</v>
      </c>
      <c r="CA3073" s="280" t="s">
        <v>87</v>
      </c>
      <c r="CB3073" s="280" t="s">
        <v>179</v>
      </c>
      <c r="CC3073" s="280" t="s">
        <v>180</v>
      </c>
      <c r="CD3073" s="281">
        <v>1</v>
      </c>
      <c r="CE3073" s="277">
        <v>45139</v>
      </c>
      <c r="CF3073" s="280"/>
      <c r="CG3073" s="280" t="s">
        <v>181</v>
      </c>
      <c r="CH3073" s="280"/>
      <c r="CI3073" s="280" t="s">
        <v>181</v>
      </c>
      <c r="CJ3073" s="280" t="s">
        <v>622</v>
      </c>
      <c r="CK3073" s="280"/>
      <c r="CL3073" s="280"/>
      <c r="CM3073" s="280" t="s">
        <v>73</v>
      </c>
      <c r="CN3073" s="280">
        <v>3</v>
      </c>
    </row>
    <row r="3074" spans="4:92">
      <c r="D3074" s="273" t="s">
        <v>83</v>
      </c>
      <c r="E3074" s="273" t="s">
        <v>63</v>
      </c>
      <c r="F3074" s="273" t="s">
        <v>504</v>
      </c>
      <c r="G3074" s="273" t="s">
        <v>505</v>
      </c>
      <c r="H3074" s="274">
        <v>44986</v>
      </c>
      <c r="I3074" s="273">
        <v>11489</v>
      </c>
      <c r="J3074" s="273">
        <v>684</v>
      </c>
      <c r="K3074" s="273">
        <v>0</v>
      </c>
      <c r="L3074" s="273" t="s">
        <v>66</v>
      </c>
      <c r="N3074" s="273" t="s">
        <v>107</v>
      </c>
      <c r="W3074" s="273">
        <v>211184</v>
      </c>
      <c r="X3074" s="273" t="s">
        <v>64</v>
      </c>
      <c r="Y3074" s="273" t="s">
        <v>75</v>
      </c>
      <c r="Z3074" s="273" t="s">
        <v>231</v>
      </c>
      <c r="AA3074" s="273" t="s">
        <v>231</v>
      </c>
      <c r="AB3074" s="274">
        <v>45017</v>
      </c>
      <c r="AC3074" s="273">
        <v>11910</v>
      </c>
      <c r="AD3074" s="273">
        <v>24</v>
      </c>
      <c r="AK3074" s="273">
        <v>291951</v>
      </c>
      <c r="BV3074" s="336" t="s">
        <v>64</v>
      </c>
      <c r="BW3074" s="337" t="s">
        <v>75</v>
      </c>
      <c r="BX3074" s="337" t="s">
        <v>231</v>
      </c>
      <c r="BY3074" s="337" t="s">
        <v>231</v>
      </c>
      <c r="BZ3074" s="337" t="s">
        <v>86</v>
      </c>
      <c r="CA3074" s="337" t="s">
        <v>87</v>
      </c>
      <c r="CB3074" s="337" t="s">
        <v>179</v>
      </c>
      <c r="CC3074" s="337" t="s">
        <v>180</v>
      </c>
      <c r="CD3074" s="338">
        <v>1</v>
      </c>
      <c r="CE3074" s="335">
        <v>45139</v>
      </c>
      <c r="CF3074" s="337"/>
      <c r="CG3074" s="337" t="s">
        <v>181</v>
      </c>
      <c r="CH3074" s="337"/>
      <c r="CI3074" s="337" t="s">
        <v>181</v>
      </c>
      <c r="CJ3074" s="337" t="s">
        <v>622</v>
      </c>
      <c r="CK3074" s="337"/>
      <c r="CL3074" s="337"/>
      <c r="CM3074" s="337" t="s">
        <v>73</v>
      </c>
      <c r="CN3074" s="337">
        <v>3</v>
      </c>
    </row>
    <row r="3075" spans="4:92">
      <c r="D3075" s="273" t="s">
        <v>83</v>
      </c>
      <c r="E3075" s="273" t="s">
        <v>63</v>
      </c>
      <c r="F3075" s="273" t="s">
        <v>504</v>
      </c>
      <c r="G3075" s="273" t="s">
        <v>505</v>
      </c>
      <c r="H3075" s="274">
        <v>45017</v>
      </c>
      <c r="I3075" s="273">
        <v>11651</v>
      </c>
      <c r="J3075" s="273">
        <v>684</v>
      </c>
      <c r="K3075" s="273">
        <v>39078</v>
      </c>
      <c r="L3075" s="273" t="s">
        <v>66</v>
      </c>
      <c r="M3075" s="273">
        <v>7247.49784</v>
      </c>
      <c r="N3075" s="273" t="s">
        <v>67</v>
      </c>
      <c r="P3075" s="273" t="s">
        <v>1011</v>
      </c>
      <c r="Q3075" s="273" t="s">
        <v>69</v>
      </c>
      <c r="R3075" s="273" t="s">
        <v>70</v>
      </c>
      <c r="S3075" s="273" t="s">
        <v>1041</v>
      </c>
      <c r="T3075" s="273" t="s">
        <v>1042</v>
      </c>
      <c r="U3075" s="273" t="s">
        <v>73</v>
      </c>
      <c r="V3075" s="273" t="s">
        <v>1043</v>
      </c>
      <c r="W3075" s="273">
        <v>211231</v>
      </c>
      <c r="X3075" s="273" t="s">
        <v>64</v>
      </c>
      <c r="Y3075" s="273" t="s">
        <v>75</v>
      </c>
      <c r="Z3075" s="273" t="s">
        <v>231</v>
      </c>
      <c r="AA3075" s="273" t="s">
        <v>231</v>
      </c>
      <c r="AB3075" s="274">
        <v>45017</v>
      </c>
      <c r="AC3075" s="273">
        <v>11910</v>
      </c>
      <c r="AD3075" s="273">
        <v>24</v>
      </c>
      <c r="AK3075" s="273">
        <v>291959</v>
      </c>
      <c r="BV3075" s="279" t="s">
        <v>64</v>
      </c>
      <c r="BW3075" s="280" t="s">
        <v>75</v>
      </c>
      <c r="BX3075" s="280" t="s">
        <v>231</v>
      </c>
      <c r="BY3075" s="280" t="s">
        <v>231</v>
      </c>
      <c r="BZ3075" s="280" t="s">
        <v>86</v>
      </c>
      <c r="CA3075" s="280" t="s">
        <v>87</v>
      </c>
      <c r="CB3075" s="280" t="s">
        <v>225</v>
      </c>
      <c r="CC3075" s="280" t="s">
        <v>226</v>
      </c>
      <c r="CD3075" s="281">
        <v>5</v>
      </c>
      <c r="CE3075" s="277">
        <v>45231</v>
      </c>
      <c r="CF3075" s="280">
        <v>0</v>
      </c>
      <c r="CG3075" s="280" t="s">
        <v>80</v>
      </c>
      <c r="CH3075" s="280">
        <v>0</v>
      </c>
      <c r="CI3075" s="280" t="s">
        <v>80</v>
      </c>
      <c r="CJ3075" s="280"/>
      <c r="CK3075" s="280"/>
      <c r="CL3075" s="280"/>
      <c r="CM3075" s="280" t="s">
        <v>73</v>
      </c>
      <c r="CN3075" s="280">
        <v>3</v>
      </c>
    </row>
    <row r="3076" spans="4:92">
      <c r="D3076" s="273" t="s">
        <v>83</v>
      </c>
      <c r="E3076" s="273" t="s">
        <v>63</v>
      </c>
      <c r="F3076" s="273" t="s">
        <v>504</v>
      </c>
      <c r="G3076" s="273" t="s">
        <v>505</v>
      </c>
      <c r="H3076" s="274">
        <v>45017</v>
      </c>
      <c r="I3076" s="273">
        <v>11651</v>
      </c>
      <c r="J3076" s="273">
        <v>684</v>
      </c>
      <c r="K3076" s="273">
        <v>191268</v>
      </c>
      <c r="L3076" s="273" t="s">
        <v>66</v>
      </c>
      <c r="M3076" s="273">
        <v>21065.408319999999</v>
      </c>
      <c r="N3076" s="273" t="s">
        <v>115</v>
      </c>
      <c r="W3076" s="273">
        <v>211229</v>
      </c>
      <c r="X3076" s="273" t="s">
        <v>64</v>
      </c>
      <c r="Y3076" s="273" t="s">
        <v>75</v>
      </c>
      <c r="Z3076" s="273" t="s">
        <v>231</v>
      </c>
      <c r="AA3076" s="273" t="s">
        <v>231</v>
      </c>
      <c r="AB3076" s="274">
        <v>45017</v>
      </c>
      <c r="AC3076" s="273">
        <v>11910</v>
      </c>
      <c r="AD3076" s="273">
        <v>24</v>
      </c>
      <c r="AK3076" s="273">
        <v>291966</v>
      </c>
      <c r="BV3076" s="336" t="s">
        <v>64</v>
      </c>
      <c r="BW3076" s="337" t="s">
        <v>75</v>
      </c>
      <c r="BX3076" s="337" t="s">
        <v>231</v>
      </c>
      <c r="BY3076" s="337" t="s">
        <v>231</v>
      </c>
      <c r="BZ3076" s="337" t="s">
        <v>86</v>
      </c>
      <c r="CA3076" s="337" t="s">
        <v>87</v>
      </c>
      <c r="CB3076" s="337" t="s">
        <v>225</v>
      </c>
      <c r="CC3076" s="337" t="s">
        <v>226</v>
      </c>
      <c r="CD3076" s="338">
        <v>5</v>
      </c>
      <c r="CE3076" s="335">
        <v>45231</v>
      </c>
      <c r="CF3076" s="337">
        <v>0</v>
      </c>
      <c r="CG3076" s="337" t="s">
        <v>80</v>
      </c>
      <c r="CH3076" s="337">
        <v>0</v>
      </c>
      <c r="CI3076" s="337" t="s">
        <v>80</v>
      </c>
      <c r="CJ3076" s="337"/>
      <c r="CK3076" s="337"/>
      <c r="CL3076" s="337"/>
      <c r="CM3076" s="337" t="s">
        <v>73</v>
      </c>
      <c r="CN3076" s="337">
        <v>3</v>
      </c>
    </row>
    <row r="3077" spans="4:92">
      <c r="D3077" s="273" t="s">
        <v>83</v>
      </c>
      <c r="E3077" s="273" t="s">
        <v>63</v>
      </c>
      <c r="F3077" s="273" t="s">
        <v>504</v>
      </c>
      <c r="G3077" s="273" t="s">
        <v>505</v>
      </c>
      <c r="H3077" s="274">
        <v>45017</v>
      </c>
      <c r="I3077" s="273">
        <v>11651</v>
      </c>
      <c r="J3077" s="273">
        <v>684</v>
      </c>
      <c r="K3077" s="273">
        <v>0</v>
      </c>
      <c r="L3077" s="273" t="s">
        <v>66</v>
      </c>
      <c r="N3077" s="273" t="s">
        <v>107</v>
      </c>
      <c r="W3077" s="273">
        <v>211230</v>
      </c>
      <c r="X3077" s="273" t="s">
        <v>64</v>
      </c>
      <c r="Y3077" s="273" t="s">
        <v>75</v>
      </c>
      <c r="Z3077" s="273" t="s">
        <v>231</v>
      </c>
      <c r="AA3077" s="273" t="s">
        <v>231</v>
      </c>
      <c r="AB3077" s="274">
        <v>45017</v>
      </c>
      <c r="AC3077" s="273">
        <v>11910</v>
      </c>
      <c r="AD3077" s="273">
        <v>24</v>
      </c>
      <c r="AK3077" s="273">
        <v>291973</v>
      </c>
      <c r="BV3077" s="279" t="s">
        <v>64</v>
      </c>
      <c r="BW3077" s="280" t="s">
        <v>75</v>
      </c>
      <c r="BX3077" s="280" t="s">
        <v>231</v>
      </c>
      <c r="BY3077" s="280" t="s">
        <v>231</v>
      </c>
      <c r="BZ3077" s="280" t="s">
        <v>86</v>
      </c>
      <c r="CA3077" s="280" t="s">
        <v>87</v>
      </c>
      <c r="CB3077" s="280" t="s">
        <v>225</v>
      </c>
      <c r="CC3077" s="280" t="s">
        <v>226</v>
      </c>
      <c r="CD3077" s="281">
        <v>5</v>
      </c>
      <c r="CE3077" s="277">
        <v>45231</v>
      </c>
      <c r="CF3077" s="280">
        <v>0</v>
      </c>
      <c r="CG3077" s="280" t="s">
        <v>80</v>
      </c>
      <c r="CH3077" s="280">
        <v>0</v>
      </c>
      <c r="CI3077" s="280" t="s">
        <v>80</v>
      </c>
      <c r="CJ3077" s="280"/>
      <c r="CK3077" s="280"/>
      <c r="CL3077" s="280"/>
      <c r="CM3077" s="280" t="s">
        <v>73</v>
      </c>
      <c r="CN3077" s="280">
        <v>3</v>
      </c>
    </row>
    <row r="3078" spans="4:92">
      <c r="D3078" s="273" t="s">
        <v>83</v>
      </c>
      <c r="E3078" s="273" t="s">
        <v>63</v>
      </c>
      <c r="F3078" s="273" t="s">
        <v>504</v>
      </c>
      <c r="G3078" s="273" t="s">
        <v>505</v>
      </c>
      <c r="H3078" s="274">
        <v>45047</v>
      </c>
      <c r="I3078" s="273">
        <v>12259</v>
      </c>
      <c r="J3078" s="273">
        <v>684</v>
      </c>
      <c r="K3078" s="273">
        <v>43041</v>
      </c>
      <c r="L3078" s="273" t="s">
        <v>66</v>
      </c>
      <c r="M3078" s="273">
        <v>7982.4421599999996</v>
      </c>
      <c r="N3078" s="273" t="s">
        <v>67</v>
      </c>
      <c r="P3078" s="273" t="s">
        <v>1011</v>
      </c>
      <c r="Q3078" s="273" t="s">
        <v>69</v>
      </c>
      <c r="R3078" s="273" t="s">
        <v>70</v>
      </c>
      <c r="S3078" s="273" t="s">
        <v>1041</v>
      </c>
      <c r="T3078" s="273" t="s">
        <v>1042</v>
      </c>
      <c r="U3078" s="273" t="s">
        <v>73</v>
      </c>
      <c r="V3078" s="273" t="s">
        <v>1043</v>
      </c>
      <c r="W3078" s="273">
        <v>211277</v>
      </c>
      <c r="X3078" s="273" t="s">
        <v>64</v>
      </c>
      <c r="Y3078" s="273" t="s">
        <v>75</v>
      </c>
      <c r="Z3078" s="273" t="s">
        <v>231</v>
      </c>
      <c r="AA3078" s="273" t="s">
        <v>231</v>
      </c>
      <c r="AB3078" s="274">
        <v>45017</v>
      </c>
      <c r="AC3078" s="273">
        <v>11910</v>
      </c>
      <c r="AD3078" s="273">
        <v>24</v>
      </c>
      <c r="AK3078" s="273">
        <v>291980</v>
      </c>
      <c r="BV3078" s="336" t="s">
        <v>64</v>
      </c>
      <c r="BW3078" s="337" t="s">
        <v>75</v>
      </c>
      <c r="BX3078" s="337" t="s">
        <v>231</v>
      </c>
      <c r="BY3078" s="337" t="s">
        <v>231</v>
      </c>
      <c r="BZ3078" s="337" t="s">
        <v>86</v>
      </c>
      <c r="CA3078" s="337" t="s">
        <v>87</v>
      </c>
      <c r="CB3078" s="337" t="s">
        <v>225</v>
      </c>
      <c r="CC3078" s="337" t="s">
        <v>226</v>
      </c>
      <c r="CD3078" s="338">
        <v>5</v>
      </c>
      <c r="CE3078" s="335">
        <v>45231</v>
      </c>
      <c r="CF3078" s="337">
        <v>0</v>
      </c>
      <c r="CG3078" s="337" t="s">
        <v>80</v>
      </c>
      <c r="CH3078" s="337">
        <v>0</v>
      </c>
      <c r="CI3078" s="337" t="s">
        <v>80</v>
      </c>
      <c r="CJ3078" s="337"/>
      <c r="CK3078" s="337"/>
      <c r="CL3078" s="337"/>
      <c r="CM3078" s="337" t="s">
        <v>73</v>
      </c>
      <c r="CN3078" s="337">
        <v>3</v>
      </c>
    </row>
    <row r="3079" spans="4:92">
      <c r="D3079" s="273" t="s">
        <v>83</v>
      </c>
      <c r="E3079" s="273" t="s">
        <v>63</v>
      </c>
      <c r="F3079" s="273" t="s">
        <v>504</v>
      </c>
      <c r="G3079" s="273" t="s">
        <v>505</v>
      </c>
      <c r="H3079" s="274">
        <v>45047</v>
      </c>
      <c r="I3079" s="273">
        <v>12259</v>
      </c>
      <c r="J3079" s="273">
        <v>684</v>
      </c>
      <c r="K3079" s="273">
        <v>26512</v>
      </c>
      <c r="L3079" s="273" t="s">
        <v>66</v>
      </c>
      <c r="M3079" s="273">
        <v>3921.038</v>
      </c>
      <c r="N3079" s="273" t="s">
        <v>67</v>
      </c>
      <c r="P3079" s="273" t="s">
        <v>68</v>
      </c>
      <c r="Q3079" s="273" t="s">
        <v>69</v>
      </c>
      <c r="R3079" s="273" t="s">
        <v>70</v>
      </c>
      <c r="S3079" s="273" t="s">
        <v>71</v>
      </c>
      <c r="T3079" s="273" t="s">
        <v>72</v>
      </c>
      <c r="U3079" s="273" t="s">
        <v>73</v>
      </c>
      <c r="V3079" s="273" t="s">
        <v>74</v>
      </c>
      <c r="W3079" s="273">
        <v>211293</v>
      </c>
      <c r="X3079" s="273" t="s">
        <v>64</v>
      </c>
      <c r="Y3079" s="273" t="s">
        <v>75</v>
      </c>
      <c r="Z3079" s="273" t="s">
        <v>231</v>
      </c>
      <c r="AA3079" s="273" t="s">
        <v>231</v>
      </c>
      <c r="AB3079" s="274">
        <v>45017</v>
      </c>
      <c r="AC3079" s="273">
        <v>11910</v>
      </c>
      <c r="AD3079" s="273">
        <v>24</v>
      </c>
      <c r="AK3079" s="273">
        <v>291987</v>
      </c>
      <c r="BV3079" s="279" t="s">
        <v>64</v>
      </c>
      <c r="BW3079" s="280" t="s">
        <v>75</v>
      </c>
      <c r="BX3079" s="280" t="s">
        <v>231</v>
      </c>
      <c r="BY3079" s="280" t="s">
        <v>231</v>
      </c>
      <c r="BZ3079" s="280" t="s">
        <v>86</v>
      </c>
      <c r="CA3079" s="280" t="s">
        <v>87</v>
      </c>
      <c r="CB3079" s="280" t="s">
        <v>225</v>
      </c>
      <c r="CC3079" s="280" t="s">
        <v>226</v>
      </c>
      <c r="CD3079" s="281">
        <v>5</v>
      </c>
      <c r="CE3079" s="277">
        <v>45231</v>
      </c>
      <c r="CF3079" s="280">
        <v>0</v>
      </c>
      <c r="CG3079" s="280" t="s">
        <v>80</v>
      </c>
      <c r="CH3079" s="280">
        <v>0</v>
      </c>
      <c r="CI3079" s="280" t="s">
        <v>80</v>
      </c>
      <c r="CJ3079" s="280"/>
      <c r="CK3079" s="280"/>
      <c r="CL3079" s="280"/>
      <c r="CM3079" s="280" t="s">
        <v>73</v>
      </c>
      <c r="CN3079" s="280">
        <v>3</v>
      </c>
    </row>
    <row r="3080" spans="4:92">
      <c r="D3080" s="273" t="s">
        <v>83</v>
      </c>
      <c r="E3080" s="273" t="s">
        <v>63</v>
      </c>
      <c r="F3080" s="273" t="s">
        <v>504</v>
      </c>
      <c r="G3080" s="273" t="s">
        <v>505</v>
      </c>
      <c r="H3080" s="274">
        <v>45047</v>
      </c>
      <c r="I3080" s="273">
        <v>12259</v>
      </c>
      <c r="J3080" s="273">
        <v>684</v>
      </c>
      <c r="K3080" s="273">
        <v>119071</v>
      </c>
      <c r="L3080" s="273" t="s">
        <v>66</v>
      </c>
      <c r="M3080" s="273">
        <v>10341.31648</v>
      </c>
      <c r="N3080" s="273" t="s">
        <v>115</v>
      </c>
      <c r="W3080" s="273">
        <v>211275</v>
      </c>
      <c r="X3080" s="273" t="s">
        <v>64</v>
      </c>
      <c r="Y3080" s="273" t="s">
        <v>75</v>
      </c>
      <c r="Z3080" s="273" t="s">
        <v>231</v>
      </c>
      <c r="AA3080" s="273" t="s">
        <v>231</v>
      </c>
      <c r="AB3080" s="274">
        <v>45017</v>
      </c>
      <c r="AC3080" s="273">
        <v>11910</v>
      </c>
      <c r="AD3080" s="273">
        <v>24</v>
      </c>
      <c r="AK3080" s="273">
        <v>291994</v>
      </c>
      <c r="BV3080" s="336" t="s">
        <v>64</v>
      </c>
      <c r="BW3080" s="337" t="s">
        <v>75</v>
      </c>
      <c r="BX3080" s="337" t="s">
        <v>231</v>
      </c>
      <c r="BY3080" s="337" t="s">
        <v>231</v>
      </c>
      <c r="BZ3080" s="337" t="s">
        <v>86</v>
      </c>
      <c r="CA3080" s="337" t="s">
        <v>87</v>
      </c>
      <c r="CB3080" s="337" t="s">
        <v>225</v>
      </c>
      <c r="CC3080" s="337" t="s">
        <v>226</v>
      </c>
      <c r="CD3080" s="338">
        <v>5</v>
      </c>
      <c r="CE3080" s="335">
        <v>45231</v>
      </c>
      <c r="CF3080" s="337">
        <v>0</v>
      </c>
      <c r="CG3080" s="337" t="s">
        <v>80</v>
      </c>
      <c r="CH3080" s="337">
        <v>0</v>
      </c>
      <c r="CI3080" s="337" t="s">
        <v>80</v>
      </c>
      <c r="CJ3080" s="337"/>
      <c r="CK3080" s="337"/>
      <c r="CL3080" s="337"/>
      <c r="CM3080" s="337" t="s">
        <v>73</v>
      </c>
      <c r="CN3080" s="337">
        <v>3</v>
      </c>
    </row>
    <row r="3081" spans="4:92">
      <c r="D3081" s="273" t="s">
        <v>83</v>
      </c>
      <c r="E3081" s="273" t="s">
        <v>63</v>
      </c>
      <c r="F3081" s="273" t="s">
        <v>504</v>
      </c>
      <c r="G3081" s="273" t="s">
        <v>505</v>
      </c>
      <c r="H3081" s="274">
        <v>45047</v>
      </c>
      <c r="I3081" s="273">
        <v>12259</v>
      </c>
      <c r="J3081" s="273">
        <v>684</v>
      </c>
      <c r="K3081" s="273">
        <v>0</v>
      </c>
      <c r="L3081" s="273" t="s">
        <v>66</v>
      </c>
      <c r="N3081" s="273" t="s">
        <v>107</v>
      </c>
      <c r="W3081" s="273">
        <v>211276</v>
      </c>
      <c r="X3081" s="273" t="s">
        <v>64</v>
      </c>
      <c r="Y3081" s="273" t="s">
        <v>75</v>
      </c>
      <c r="Z3081" s="273" t="s">
        <v>231</v>
      </c>
      <c r="AA3081" s="273" t="s">
        <v>231</v>
      </c>
      <c r="AB3081" s="274">
        <v>45017</v>
      </c>
      <c r="AC3081" s="273">
        <v>11910</v>
      </c>
      <c r="AD3081" s="273">
        <v>24</v>
      </c>
      <c r="AK3081" s="273">
        <v>292001</v>
      </c>
      <c r="BV3081" s="279" t="s">
        <v>64</v>
      </c>
      <c r="BW3081" s="280" t="s">
        <v>75</v>
      </c>
      <c r="BX3081" s="280" t="s">
        <v>231</v>
      </c>
      <c r="BY3081" s="280" t="s">
        <v>231</v>
      </c>
      <c r="BZ3081" s="280" t="s">
        <v>86</v>
      </c>
      <c r="CA3081" s="280" t="s">
        <v>87</v>
      </c>
      <c r="CB3081" s="280" t="s">
        <v>233</v>
      </c>
      <c r="CC3081" s="280" t="s">
        <v>234</v>
      </c>
      <c r="CD3081" s="281">
        <v>1</v>
      </c>
      <c r="CE3081" s="277">
        <v>45231</v>
      </c>
      <c r="CF3081" s="280"/>
      <c r="CG3081" s="280" t="s">
        <v>181</v>
      </c>
      <c r="CH3081" s="280"/>
      <c r="CI3081" s="280" t="s">
        <v>181</v>
      </c>
      <c r="CJ3081" s="280" t="s">
        <v>1822</v>
      </c>
      <c r="CK3081" s="280"/>
      <c r="CL3081" s="280"/>
      <c r="CM3081" s="280" t="s">
        <v>73</v>
      </c>
      <c r="CN3081" s="280">
        <v>3</v>
      </c>
    </row>
    <row r="3082" spans="4:92">
      <c r="D3082" s="273" t="s">
        <v>83</v>
      </c>
      <c r="E3082" s="273" t="s">
        <v>63</v>
      </c>
      <c r="F3082" s="273" t="s">
        <v>504</v>
      </c>
      <c r="G3082" s="273" t="s">
        <v>505</v>
      </c>
      <c r="H3082" s="274">
        <v>45078</v>
      </c>
      <c r="I3082" s="273">
        <v>12528</v>
      </c>
      <c r="J3082" s="273">
        <v>684</v>
      </c>
      <c r="K3082" s="273">
        <v>34218</v>
      </c>
      <c r="L3082" s="273" t="s">
        <v>66</v>
      </c>
      <c r="M3082" s="273">
        <v>6346.1393600000001</v>
      </c>
      <c r="N3082" s="273" t="s">
        <v>67</v>
      </c>
      <c r="P3082" s="273" t="s">
        <v>1011</v>
      </c>
      <c r="Q3082" s="273" t="s">
        <v>69</v>
      </c>
      <c r="R3082" s="273" t="s">
        <v>70</v>
      </c>
      <c r="S3082" s="273" t="s">
        <v>1041</v>
      </c>
      <c r="T3082" s="273" t="s">
        <v>1042</v>
      </c>
      <c r="U3082" s="273" t="s">
        <v>73</v>
      </c>
      <c r="V3082" s="273" t="s">
        <v>1043</v>
      </c>
      <c r="W3082" s="273">
        <v>211323</v>
      </c>
      <c r="X3082" s="273" t="s">
        <v>64</v>
      </c>
      <c r="Y3082" s="273" t="s">
        <v>75</v>
      </c>
      <c r="Z3082" s="273" t="s">
        <v>231</v>
      </c>
      <c r="AA3082" s="273" t="s">
        <v>231</v>
      </c>
      <c r="AB3082" s="274">
        <v>45017</v>
      </c>
      <c r="AC3082" s="273">
        <v>12050</v>
      </c>
      <c r="AD3082" s="273">
        <v>24</v>
      </c>
      <c r="AE3082" s="273">
        <v>90.063000000000002</v>
      </c>
      <c r="AF3082" s="273" t="s">
        <v>90</v>
      </c>
      <c r="AG3082" s="273" t="s">
        <v>781</v>
      </c>
      <c r="AH3082" s="273" t="s">
        <v>1492</v>
      </c>
      <c r="AI3082" s="273" t="s">
        <v>123</v>
      </c>
      <c r="AJ3082" s="273" t="s">
        <v>214</v>
      </c>
      <c r="AK3082" s="273">
        <v>287803</v>
      </c>
      <c r="BV3082" s="336" t="s">
        <v>64</v>
      </c>
      <c r="BW3082" s="337" t="s">
        <v>75</v>
      </c>
      <c r="BX3082" s="337" t="s">
        <v>231</v>
      </c>
      <c r="BY3082" s="337" t="s">
        <v>231</v>
      </c>
      <c r="BZ3082" s="337" t="s">
        <v>86</v>
      </c>
      <c r="CA3082" s="337" t="s">
        <v>87</v>
      </c>
      <c r="CB3082" s="337" t="s">
        <v>233</v>
      </c>
      <c r="CC3082" s="337" t="s">
        <v>234</v>
      </c>
      <c r="CD3082" s="338">
        <v>1</v>
      </c>
      <c r="CE3082" s="335">
        <v>45231</v>
      </c>
      <c r="CF3082" s="337"/>
      <c r="CG3082" s="337" t="s">
        <v>181</v>
      </c>
      <c r="CH3082" s="337"/>
      <c r="CI3082" s="337" t="s">
        <v>181</v>
      </c>
      <c r="CJ3082" s="337" t="s">
        <v>1822</v>
      </c>
      <c r="CK3082" s="337"/>
      <c r="CL3082" s="337"/>
      <c r="CM3082" s="337" t="s">
        <v>73</v>
      </c>
      <c r="CN3082" s="337">
        <v>3</v>
      </c>
    </row>
    <row r="3083" spans="4:92">
      <c r="D3083" s="273" t="s">
        <v>83</v>
      </c>
      <c r="E3083" s="273" t="s">
        <v>63</v>
      </c>
      <c r="F3083" s="273" t="s">
        <v>504</v>
      </c>
      <c r="G3083" s="273" t="s">
        <v>505</v>
      </c>
      <c r="H3083" s="274">
        <v>45078</v>
      </c>
      <c r="I3083" s="273">
        <v>12528</v>
      </c>
      <c r="J3083" s="273">
        <v>684</v>
      </c>
      <c r="K3083" s="273">
        <v>48588</v>
      </c>
      <c r="L3083" s="273" t="s">
        <v>66</v>
      </c>
      <c r="M3083" s="273">
        <v>7185.9920000000002</v>
      </c>
      <c r="N3083" s="273" t="s">
        <v>67</v>
      </c>
      <c r="P3083" s="273" t="s">
        <v>68</v>
      </c>
      <c r="Q3083" s="273" t="s">
        <v>69</v>
      </c>
      <c r="R3083" s="273" t="s">
        <v>70</v>
      </c>
      <c r="S3083" s="273" t="s">
        <v>71</v>
      </c>
      <c r="T3083" s="273" t="s">
        <v>72</v>
      </c>
      <c r="U3083" s="273" t="s">
        <v>73</v>
      </c>
      <c r="V3083" s="273" t="s">
        <v>74</v>
      </c>
      <c r="W3083" s="273">
        <v>211339</v>
      </c>
      <c r="X3083" s="273" t="s">
        <v>64</v>
      </c>
      <c r="Y3083" s="273" t="s">
        <v>75</v>
      </c>
      <c r="Z3083" s="273" t="s">
        <v>231</v>
      </c>
      <c r="AA3083" s="273" t="s">
        <v>231</v>
      </c>
      <c r="AB3083" s="274">
        <v>45017</v>
      </c>
      <c r="AC3083" s="273">
        <v>12050</v>
      </c>
      <c r="AD3083" s="273">
        <v>24</v>
      </c>
      <c r="AE3083" s="273">
        <v>187.16800000000001</v>
      </c>
      <c r="AF3083" s="273" t="s">
        <v>90</v>
      </c>
      <c r="AG3083" s="273" t="s">
        <v>121</v>
      </c>
      <c r="AH3083" s="273" t="s">
        <v>1532</v>
      </c>
      <c r="AI3083" s="273" t="s">
        <v>123</v>
      </c>
      <c r="AJ3083" s="273" t="s">
        <v>124</v>
      </c>
      <c r="AK3083" s="273">
        <v>288096</v>
      </c>
      <c r="BV3083" s="279" t="s">
        <v>64</v>
      </c>
      <c r="BW3083" s="280" t="s">
        <v>75</v>
      </c>
      <c r="BX3083" s="280" t="s">
        <v>231</v>
      </c>
      <c r="BY3083" s="280" t="s">
        <v>231</v>
      </c>
      <c r="BZ3083" s="280" t="s">
        <v>86</v>
      </c>
      <c r="CA3083" s="280" t="s">
        <v>87</v>
      </c>
      <c r="CB3083" s="280" t="s">
        <v>233</v>
      </c>
      <c r="CC3083" s="280" t="s">
        <v>234</v>
      </c>
      <c r="CD3083" s="281">
        <v>1</v>
      </c>
      <c r="CE3083" s="277">
        <v>45231</v>
      </c>
      <c r="CF3083" s="280"/>
      <c r="CG3083" s="280" t="s">
        <v>181</v>
      </c>
      <c r="CH3083" s="280"/>
      <c r="CI3083" s="280" t="s">
        <v>181</v>
      </c>
      <c r="CJ3083" s="280" t="s">
        <v>1822</v>
      </c>
      <c r="CK3083" s="280"/>
      <c r="CL3083" s="280"/>
      <c r="CM3083" s="280" t="s">
        <v>73</v>
      </c>
      <c r="CN3083" s="280">
        <v>3</v>
      </c>
    </row>
    <row r="3084" spans="4:92">
      <c r="D3084" s="273" t="s">
        <v>83</v>
      </c>
      <c r="E3084" s="273" t="s">
        <v>63</v>
      </c>
      <c r="F3084" s="273" t="s">
        <v>504</v>
      </c>
      <c r="G3084" s="273" t="s">
        <v>505</v>
      </c>
      <c r="H3084" s="274">
        <v>45078</v>
      </c>
      <c r="I3084" s="273">
        <v>12528</v>
      </c>
      <c r="J3084" s="273">
        <v>684</v>
      </c>
      <c r="K3084" s="273">
        <v>200655</v>
      </c>
      <c r="L3084" s="273" t="s">
        <v>66</v>
      </c>
      <c r="M3084" s="273">
        <v>24959.09592</v>
      </c>
      <c r="N3084" s="273" t="s">
        <v>115</v>
      </c>
      <c r="W3084" s="273">
        <v>211321</v>
      </c>
      <c r="X3084" s="273" t="s">
        <v>64</v>
      </c>
      <c r="Y3084" s="273" t="s">
        <v>75</v>
      </c>
      <c r="Z3084" s="273" t="s">
        <v>231</v>
      </c>
      <c r="AA3084" s="273" t="s">
        <v>231</v>
      </c>
      <c r="AB3084" s="274">
        <v>45017</v>
      </c>
      <c r="AC3084" s="273">
        <v>12050</v>
      </c>
      <c r="AD3084" s="273">
        <v>24</v>
      </c>
      <c r="AE3084" s="273">
        <v>16.53</v>
      </c>
      <c r="AF3084" s="273" t="s">
        <v>90</v>
      </c>
      <c r="AG3084" s="273" t="s">
        <v>1635</v>
      </c>
      <c r="AH3084" s="273" t="s">
        <v>1636</v>
      </c>
      <c r="AI3084" s="273" t="s">
        <v>123</v>
      </c>
      <c r="AJ3084" s="273" t="s">
        <v>200</v>
      </c>
      <c r="AK3084" s="273">
        <v>287810</v>
      </c>
      <c r="BV3084" s="336" t="s">
        <v>64</v>
      </c>
      <c r="BW3084" s="337" t="s">
        <v>75</v>
      </c>
      <c r="BX3084" s="337" t="s">
        <v>231</v>
      </c>
      <c r="BY3084" s="337" t="s">
        <v>231</v>
      </c>
      <c r="BZ3084" s="337" t="s">
        <v>86</v>
      </c>
      <c r="CA3084" s="337" t="s">
        <v>87</v>
      </c>
      <c r="CB3084" s="337" t="s">
        <v>233</v>
      </c>
      <c r="CC3084" s="337" t="s">
        <v>234</v>
      </c>
      <c r="CD3084" s="338">
        <v>1</v>
      </c>
      <c r="CE3084" s="335">
        <v>45231</v>
      </c>
      <c r="CF3084" s="337"/>
      <c r="CG3084" s="337" t="s">
        <v>181</v>
      </c>
      <c r="CH3084" s="337"/>
      <c r="CI3084" s="337" t="s">
        <v>181</v>
      </c>
      <c r="CJ3084" s="337" t="s">
        <v>1822</v>
      </c>
      <c r="CK3084" s="337"/>
      <c r="CL3084" s="337"/>
      <c r="CM3084" s="337" t="s">
        <v>73</v>
      </c>
      <c r="CN3084" s="337">
        <v>3</v>
      </c>
    </row>
    <row r="3085" spans="4:92">
      <c r="D3085" s="273" t="s">
        <v>83</v>
      </c>
      <c r="E3085" s="273" t="s">
        <v>63</v>
      </c>
      <c r="F3085" s="273" t="s">
        <v>504</v>
      </c>
      <c r="G3085" s="273" t="s">
        <v>505</v>
      </c>
      <c r="H3085" s="274">
        <v>45078</v>
      </c>
      <c r="I3085" s="273">
        <v>12528</v>
      </c>
      <c r="J3085" s="273">
        <v>684</v>
      </c>
      <c r="K3085" s="273">
        <v>0</v>
      </c>
      <c r="L3085" s="273" t="s">
        <v>66</v>
      </c>
      <c r="N3085" s="273" t="s">
        <v>107</v>
      </c>
      <c r="W3085" s="273">
        <v>211322</v>
      </c>
      <c r="X3085" s="273" t="s">
        <v>64</v>
      </c>
      <c r="Y3085" s="273" t="s">
        <v>75</v>
      </c>
      <c r="Z3085" s="273" t="s">
        <v>231</v>
      </c>
      <c r="AA3085" s="273" t="s">
        <v>231</v>
      </c>
      <c r="AB3085" s="274">
        <v>45017</v>
      </c>
      <c r="AC3085" s="273">
        <v>12050</v>
      </c>
      <c r="AD3085" s="273">
        <v>24</v>
      </c>
      <c r="AE3085" s="273">
        <v>131.10919999999999</v>
      </c>
      <c r="AF3085" s="273" t="s">
        <v>90</v>
      </c>
      <c r="AG3085" s="273" t="s">
        <v>1637</v>
      </c>
      <c r="AH3085" s="273" t="s">
        <v>1638</v>
      </c>
      <c r="AI3085" s="273" t="s">
        <v>123</v>
      </c>
      <c r="AJ3085" s="273" t="s">
        <v>200</v>
      </c>
      <c r="AK3085" s="273">
        <v>287816</v>
      </c>
      <c r="BV3085" s="279" t="s">
        <v>64</v>
      </c>
      <c r="BW3085" s="280" t="s">
        <v>75</v>
      </c>
      <c r="BX3085" s="280" t="s">
        <v>308</v>
      </c>
      <c r="BY3085" s="280" t="s">
        <v>338</v>
      </c>
      <c r="BZ3085" s="280" t="s">
        <v>86</v>
      </c>
      <c r="CA3085" s="280" t="s">
        <v>87</v>
      </c>
      <c r="CB3085" s="280" t="s">
        <v>225</v>
      </c>
      <c r="CC3085" s="280" t="s">
        <v>226</v>
      </c>
      <c r="CD3085" s="281">
        <v>5</v>
      </c>
      <c r="CE3085" s="277">
        <v>45108</v>
      </c>
      <c r="CF3085" s="280">
        <v>0</v>
      </c>
      <c r="CG3085" s="280" t="s">
        <v>90</v>
      </c>
      <c r="CH3085" s="280">
        <v>0</v>
      </c>
      <c r="CI3085" s="280" t="s">
        <v>80</v>
      </c>
      <c r="CJ3085" s="280"/>
      <c r="CK3085" s="280"/>
      <c r="CL3085" s="280"/>
      <c r="CM3085" s="280" t="s">
        <v>73</v>
      </c>
      <c r="CN3085" s="280">
        <v>3</v>
      </c>
    </row>
    <row r="3086" spans="4:92">
      <c r="D3086" s="273" t="s">
        <v>83</v>
      </c>
      <c r="E3086" s="273" t="s">
        <v>63</v>
      </c>
      <c r="F3086" s="273" t="s">
        <v>504</v>
      </c>
      <c r="G3086" s="273" t="s">
        <v>505</v>
      </c>
      <c r="H3086" s="274">
        <v>45108</v>
      </c>
      <c r="I3086" s="273">
        <v>12797</v>
      </c>
      <c r="J3086" s="273">
        <v>684</v>
      </c>
      <c r="K3086" s="273">
        <v>40140</v>
      </c>
      <c r="L3086" s="273" t="s">
        <v>66</v>
      </c>
      <c r="M3086" s="273">
        <v>7444.4207200000001</v>
      </c>
      <c r="N3086" s="273" t="s">
        <v>67</v>
      </c>
      <c r="P3086" s="273" t="s">
        <v>1011</v>
      </c>
      <c r="Q3086" s="273" t="s">
        <v>69</v>
      </c>
      <c r="R3086" s="273" t="s">
        <v>70</v>
      </c>
      <c r="S3086" s="273" t="s">
        <v>1041</v>
      </c>
      <c r="T3086" s="273" t="s">
        <v>1042</v>
      </c>
      <c r="U3086" s="273" t="s">
        <v>73</v>
      </c>
      <c r="V3086" s="273" t="s">
        <v>1043</v>
      </c>
      <c r="W3086" s="273">
        <v>226040</v>
      </c>
      <c r="X3086" s="273" t="s">
        <v>64</v>
      </c>
      <c r="Y3086" s="273" t="s">
        <v>75</v>
      </c>
      <c r="Z3086" s="273" t="s">
        <v>231</v>
      </c>
      <c r="AA3086" s="273" t="s">
        <v>231</v>
      </c>
      <c r="AB3086" s="274">
        <v>45017</v>
      </c>
      <c r="AC3086" s="273">
        <v>12050</v>
      </c>
      <c r="AD3086" s="273">
        <v>24</v>
      </c>
      <c r="AE3086" s="273">
        <v>3.83</v>
      </c>
      <c r="AF3086" s="273" t="s">
        <v>90</v>
      </c>
      <c r="AG3086" s="273" t="s">
        <v>1639</v>
      </c>
      <c r="AH3086" s="273" t="s">
        <v>1640</v>
      </c>
      <c r="AI3086" s="273" t="s">
        <v>123</v>
      </c>
      <c r="AJ3086" s="273" t="s">
        <v>200</v>
      </c>
      <c r="AK3086" s="273">
        <v>287822</v>
      </c>
      <c r="BV3086" s="336" t="s">
        <v>64</v>
      </c>
      <c r="BW3086" s="337" t="s">
        <v>75</v>
      </c>
      <c r="BX3086" s="337" t="s">
        <v>308</v>
      </c>
      <c r="BY3086" s="337" t="s">
        <v>338</v>
      </c>
      <c r="BZ3086" s="337" t="s">
        <v>86</v>
      </c>
      <c r="CA3086" s="337" t="s">
        <v>87</v>
      </c>
      <c r="CB3086" s="337" t="s">
        <v>233</v>
      </c>
      <c r="CC3086" s="337" t="s">
        <v>234</v>
      </c>
      <c r="CD3086" s="338">
        <v>1</v>
      </c>
      <c r="CE3086" s="335">
        <v>45108</v>
      </c>
      <c r="CF3086" s="337"/>
      <c r="CG3086" s="337" t="s">
        <v>181</v>
      </c>
      <c r="CH3086" s="337"/>
      <c r="CI3086" s="337" t="s">
        <v>181</v>
      </c>
      <c r="CJ3086" s="337" t="s">
        <v>1914</v>
      </c>
      <c r="CK3086" s="337"/>
      <c r="CL3086" s="337"/>
      <c r="CM3086" s="337" t="s">
        <v>73</v>
      </c>
      <c r="CN3086" s="337">
        <v>3</v>
      </c>
    </row>
    <row r="3087" spans="4:92">
      <c r="D3087" s="273" t="s">
        <v>83</v>
      </c>
      <c r="E3087" s="273" t="s">
        <v>63</v>
      </c>
      <c r="F3087" s="273" t="s">
        <v>504</v>
      </c>
      <c r="G3087" s="273" t="s">
        <v>505</v>
      </c>
      <c r="H3087" s="274">
        <v>45108</v>
      </c>
      <c r="I3087" s="273">
        <v>12797</v>
      </c>
      <c r="J3087" s="273">
        <v>684</v>
      </c>
      <c r="K3087" s="273">
        <v>48009</v>
      </c>
      <c r="L3087" s="273" t="s">
        <v>66</v>
      </c>
      <c r="M3087" s="273">
        <v>7100.4243200000001</v>
      </c>
      <c r="N3087" s="273" t="s">
        <v>67</v>
      </c>
      <c r="P3087" s="273" t="s">
        <v>68</v>
      </c>
      <c r="Q3087" s="273" t="s">
        <v>69</v>
      </c>
      <c r="R3087" s="273" t="s">
        <v>70</v>
      </c>
      <c r="S3087" s="273" t="s">
        <v>71</v>
      </c>
      <c r="T3087" s="273" t="s">
        <v>72</v>
      </c>
      <c r="U3087" s="273" t="s">
        <v>73</v>
      </c>
      <c r="V3087" s="273" t="s">
        <v>74</v>
      </c>
      <c r="W3087" s="273">
        <v>226056</v>
      </c>
      <c r="X3087" s="273" t="s">
        <v>64</v>
      </c>
      <c r="Y3087" s="273" t="s">
        <v>287</v>
      </c>
      <c r="Z3087" s="273" t="s">
        <v>325</v>
      </c>
      <c r="AA3087" s="273" t="s">
        <v>469</v>
      </c>
      <c r="AB3087" s="274">
        <v>45017</v>
      </c>
      <c r="AC3087" s="273">
        <v>12063</v>
      </c>
      <c r="AD3087" s="273">
        <v>68</v>
      </c>
      <c r="AE3087" s="273">
        <v>1.4019999999999999</v>
      </c>
      <c r="AF3087" s="273" t="s">
        <v>90</v>
      </c>
      <c r="AG3087" s="273" t="s">
        <v>1571</v>
      </c>
      <c r="AH3087" s="273" t="s">
        <v>1572</v>
      </c>
      <c r="AI3087" s="273" t="s">
        <v>123</v>
      </c>
      <c r="AJ3087" s="273" t="s">
        <v>200</v>
      </c>
      <c r="AK3087" s="273">
        <v>183194</v>
      </c>
      <c r="BV3087" s="279" t="s">
        <v>64</v>
      </c>
      <c r="BW3087" s="280" t="s">
        <v>75</v>
      </c>
      <c r="BX3087" s="280" t="s">
        <v>308</v>
      </c>
      <c r="BY3087" s="280" t="s">
        <v>338</v>
      </c>
      <c r="BZ3087" s="280" t="s">
        <v>86</v>
      </c>
      <c r="CA3087" s="280" t="s">
        <v>87</v>
      </c>
      <c r="CB3087" s="280" t="s">
        <v>217</v>
      </c>
      <c r="CC3087" s="280" t="s">
        <v>218</v>
      </c>
      <c r="CD3087" s="281">
        <v>2</v>
      </c>
      <c r="CE3087" s="277">
        <v>45108</v>
      </c>
      <c r="CF3087" s="280"/>
      <c r="CG3087" s="280" t="s">
        <v>181</v>
      </c>
      <c r="CH3087" s="280"/>
      <c r="CI3087" s="280" t="s">
        <v>181</v>
      </c>
      <c r="CJ3087" s="280" t="s">
        <v>1434</v>
      </c>
      <c r="CK3087" s="280"/>
      <c r="CL3087" s="280"/>
      <c r="CM3087" s="280" t="s">
        <v>73</v>
      </c>
      <c r="CN3087" s="280">
        <v>3</v>
      </c>
    </row>
    <row r="3088" spans="4:92">
      <c r="D3088" s="273" t="s">
        <v>83</v>
      </c>
      <c r="E3088" s="273" t="s">
        <v>63</v>
      </c>
      <c r="F3088" s="273" t="s">
        <v>504</v>
      </c>
      <c r="G3088" s="273" t="s">
        <v>505</v>
      </c>
      <c r="H3088" s="274">
        <v>45108</v>
      </c>
      <c r="I3088" s="273">
        <v>12797</v>
      </c>
      <c r="J3088" s="273">
        <v>684</v>
      </c>
      <c r="K3088" s="273">
        <v>128073</v>
      </c>
      <c r="L3088" s="273" t="s">
        <v>66</v>
      </c>
      <c r="M3088" s="273">
        <v>7998.4291199999998</v>
      </c>
      <c r="N3088" s="273" t="s">
        <v>115</v>
      </c>
      <c r="W3088" s="273">
        <v>226038</v>
      </c>
      <c r="X3088" s="273" t="s">
        <v>64</v>
      </c>
      <c r="Y3088" s="273" t="s">
        <v>287</v>
      </c>
      <c r="Z3088" s="273" t="s">
        <v>325</v>
      </c>
      <c r="AA3088" s="273" t="s">
        <v>469</v>
      </c>
      <c r="AB3088" s="274">
        <v>45017</v>
      </c>
      <c r="AC3088" s="273">
        <v>12063</v>
      </c>
      <c r="AD3088" s="273">
        <v>68</v>
      </c>
      <c r="AE3088" s="273">
        <v>1.768</v>
      </c>
      <c r="AF3088" s="273" t="s">
        <v>90</v>
      </c>
      <c r="AG3088" s="273" t="s">
        <v>1573</v>
      </c>
      <c r="AH3088" s="273" t="s">
        <v>1574</v>
      </c>
      <c r="AI3088" s="273" t="s">
        <v>123</v>
      </c>
      <c r="AJ3088" s="273" t="s">
        <v>200</v>
      </c>
      <c r="AK3088" s="273">
        <v>183200</v>
      </c>
      <c r="BV3088" s="336" t="s">
        <v>64</v>
      </c>
      <c r="BW3088" s="337" t="s">
        <v>75</v>
      </c>
      <c r="BX3088" s="337" t="s">
        <v>308</v>
      </c>
      <c r="BY3088" s="337" t="s">
        <v>338</v>
      </c>
      <c r="BZ3088" s="337" t="s">
        <v>138</v>
      </c>
      <c r="CA3088" s="337" t="s">
        <v>139</v>
      </c>
      <c r="CB3088" s="337" t="s">
        <v>190</v>
      </c>
      <c r="CC3088" s="337" t="s">
        <v>191</v>
      </c>
      <c r="CD3088" s="338">
        <v>8</v>
      </c>
      <c r="CE3088" s="335">
        <v>45108</v>
      </c>
      <c r="CF3088" s="337">
        <v>0</v>
      </c>
      <c r="CG3088" s="337" t="s">
        <v>90</v>
      </c>
      <c r="CH3088" s="337">
        <v>0</v>
      </c>
      <c r="CI3088" s="337" t="s">
        <v>80</v>
      </c>
      <c r="CJ3088" s="337"/>
      <c r="CK3088" s="337"/>
      <c r="CL3088" s="337"/>
      <c r="CM3088" s="337" t="s">
        <v>73</v>
      </c>
      <c r="CN3088" s="337">
        <v>3</v>
      </c>
    </row>
    <row r="3089" spans="4:92">
      <c r="D3089" s="273" t="s">
        <v>83</v>
      </c>
      <c r="E3089" s="273" t="s">
        <v>63</v>
      </c>
      <c r="F3089" s="273" t="s">
        <v>504</v>
      </c>
      <c r="G3089" s="273" t="s">
        <v>505</v>
      </c>
      <c r="H3089" s="274">
        <v>45108</v>
      </c>
      <c r="I3089" s="273">
        <v>12797</v>
      </c>
      <c r="J3089" s="273">
        <v>684</v>
      </c>
      <c r="K3089" s="273">
        <v>0</v>
      </c>
      <c r="L3089" s="273" t="s">
        <v>66</v>
      </c>
      <c r="N3089" s="273" t="s">
        <v>107</v>
      </c>
      <c r="W3089" s="273">
        <v>226039</v>
      </c>
      <c r="X3089" s="273" t="s">
        <v>64</v>
      </c>
      <c r="Y3089" s="273" t="s">
        <v>287</v>
      </c>
      <c r="Z3089" s="273" t="s">
        <v>325</v>
      </c>
      <c r="AA3089" s="273" t="s">
        <v>469</v>
      </c>
      <c r="AB3089" s="274">
        <v>45017</v>
      </c>
      <c r="AC3089" s="273">
        <v>12063</v>
      </c>
      <c r="AD3089" s="273">
        <v>68</v>
      </c>
      <c r="AE3089" s="273">
        <v>0.57499999999999996</v>
      </c>
      <c r="AF3089" s="273" t="s">
        <v>90</v>
      </c>
      <c r="AG3089" s="273" t="s">
        <v>1575</v>
      </c>
      <c r="AH3089" s="273" t="s">
        <v>1576</v>
      </c>
      <c r="AI3089" s="273" t="s">
        <v>123</v>
      </c>
      <c r="AJ3089" s="273" t="s">
        <v>200</v>
      </c>
      <c r="AK3089" s="273">
        <v>183206</v>
      </c>
      <c r="BV3089" s="279" t="s">
        <v>64</v>
      </c>
      <c r="BW3089" s="280" t="s">
        <v>75</v>
      </c>
      <c r="BX3089" s="280" t="s">
        <v>308</v>
      </c>
      <c r="BY3089" s="280" t="s">
        <v>338</v>
      </c>
      <c r="BZ3089" s="280" t="s">
        <v>167</v>
      </c>
      <c r="CA3089" s="280" t="s">
        <v>168</v>
      </c>
      <c r="CB3089" s="280" t="s">
        <v>319</v>
      </c>
      <c r="CC3089" s="280" t="s">
        <v>320</v>
      </c>
      <c r="CD3089" s="281">
        <v>15</v>
      </c>
      <c r="CE3089" s="277">
        <v>45108</v>
      </c>
      <c r="CF3089" s="280">
        <v>0</v>
      </c>
      <c r="CG3089" s="280" t="s">
        <v>90</v>
      </c>
      <c r="CH3089" s="280">
        <v>0</v>
      </c>
      <c r="CI3089" s="280" t="s">
        <v>80</v>
      </c>
      <c r="CJ3089" s="280"/>
      <c r="CK3089" s="280"/>
      <c r="CL3089" s="280"/>
      <c r="CM3089" s="280" t="s">
        <v>73</v>
      </c>
      <c r="CN3089" s="280">
        <v>3</v>
      </c>
    </row>
    <row r="3090" spans="4:92">
      <c r="D3090" s="273" t="s">
        <v>83</v>
      </c>
      <c r="E3090" s="273" t="s">
        <v>63</v>
      </c>
      <c r="F3090" s="273" t="s">
        <v>504</v>
      </c>
      <c r="G3090" s="273" t="s">
        <v>505</v>
      </c>
      <c r="H3090" s="274">
        <v>45139</v>
      </c>
      <c r="I3090" s="273">
        <v>13473</v>
      </c>
      <c r="J3090" s="273">
        <v>684</v>
      </c>
      <c r="K3090" s="273">
        <v>29735</v>
      </c>
      <c r="L3090" s="273" t="s">
        <v>66</v>
      </c>
      <c r="M3090" s="273">
        <v>5514.6872000000003</v>
      </c>
      <c r="N3090" s="273" t="s">
        <v>67</v>
      </c>
      <c r="P3090" s="273" t="s">
        <v>1011</v>
      </c>
      <c r="Q3090" s="273" t="s">
        <v>69</v>
      </c>
      <c r="R3090" s="273" t="s">
        <v>70</v>
      </c>
      <c r="S3090" s="273" t="s">
        <v>1041</v>
      </c>
      <c r="T3090" s="273" t="s">
        <v>1042</v>
      </c>
      <c r="U3090" s="273" t="s">
        <v>73</v>
      </c>
      <c r="V3090" s="273" t="s">
        <v>1043</v>
      </c>
      <c r="W3090" s="273">
        <v>266538</v>
      </c>
      <c r="X3090" s="273" t="s">
        <v>64</v>
      </c>
      <c r="Y3090" s="273" t="s">
        <v>287</v>
      </c>
      <c r="Z3090" s="273" t="s">
        <v>325</v>
      </c>
      <c r="AA3090" s="273" t="s">
        <v>469</v>
      </c>
      <c r="AB3090" s="274">
        <v>45017</v>
      </c>
      <c r="AC3090" s="273">
        <v>12063</v>
      </c>
      <c r="AD3090" s="273">
        <v>68</v>
      </c>
      <c r="AE3090" s="273">
        <v>27.542999999999999</v>
      </c>
      <c r="AF3090" s="273" t="s">
        <v>90</v>
      </c>
      <c r="AG3090" s="273" t="s">
        <v>1577</v>
      </c>
      <c r="AH3090" s="273" t="s">
        <v>1578</v>
      </c>
      <c r="AI3090" s="273" t="s">
        <v>123</v>
      </c>
      <c r="AJ3090" s="273" t="s">
        <v>200</v>
      </c>
      <c r="AK3090" s="273">
        <v>183212</v>
      </c>
      <c r="BV3090" s="336" t="s">
        <v>64</v>
      </c>
      <c r="BW3090" s="337" t="s">
        <v>75</v>
      </c>
      <c r="BX3090" s="337" t="s">
        <v>308</v>
      </c>
      <c r="BY3090" s="337" t="s">
        <v>338</v>
      </c>
      <c r="BZ3090" s="337" t="s">
        <v>86</v>
      </c>
      <c r="CA3090" s="337" t="s">
        <v>87</v>
      </c>
      <c r="CB3090" s="337" t="s">
        <v>179</v>
      </c>
      <c r="CC3090" s="337" t="s">
        <v>180</v>
      </c>
      <c r="CD3090" s="338">
        <v>1</v>
      </c>
      <c r="CE3090" s="335">
        <v>45108</v>
      </c>
      <c r="CF3090" s="337"/>
      <c r="CG3090" s="337" t="s">
        <v>181</v>
      </c>
      <c r="CH3090" s="337"/>
      <c r="CI3090" s="337" t="s">
        <v>181</v>
      </c>
      <c r="CJ3090" s="337" t="s">
        <v>1581</v>
      </c>
      <c r="CK3090" s="337"/>
      <c r="CL3090" s="337"/>
      <c r="CM3090" s="337" t="s">
        <v>73</v>
      </c>
      <c r="CN3090" s="337">
        <v>3</v>
      </c>
    </row>
    <row r="3091" spans="4:92">
      <c r="D3091" s="273" t="s">
        <v>83</v>
      </c>
      <c r="E3091" s="273" t="s">
        <v>63</v>
      </c>
      <c r="F3091" s="273" t="s">
        <v>504</v>
      </c>
      <c r="G3091" s="273" t="s">
        <v>505</v>
      </c>
      <c r="H3091" s="274">
        <v>45139</v>
      </c>
      <c r="I3091" s="273">
        <v>13473</v>
      </c>
      <c r="J3091" s="273">
        <v>684</v>
      </c>
      <c r="K3091" s="273">
        <v>75293</v>
      </c>
      <c r="L3091" s="273" t="s">
        <v>66</v>
      </c>
      <c r="M3091" s="273">
        <v>11135.58512</v>
      </c>
      <c r="N3091" s="273" t="s">
        <v>67</v>
      </c>
      <c r="P3091" s="273" t="s">
        <v>68</v>
      </c>
      <c r="Q3091" s="273" t="s">
        <v>69</v>
      </c>
      <c r="R3091" s="273" t="s">
        <v>70</v>
      </c>
      <c r="S3091" s="273" t="s">
        <v>71</v>
      </c>
      <c r="T3091" s="273" t="s">
        <v>72</v>
      </c>
      <c r="U3091" s="273" t="s">
        <v>73</v>
      </c>
      <c r="V3091" s="273" t="s">
        <v>74</v>
      </c>
      <c r="W3091" s="273">
        <v>266554</v>
      </c>
      <c r="X3091" s="273" t="s">
        <v>64</v>
      </c>
      <c r="Y3091" s="273" t="s">
        <v>287</v>
      </c>
      <c r="Z3091" s="273" t="s">
        <v>325</v>
      </c>
      <c r="AA3091" s="273" t="s">
        <v>469</v>
      </c>
      <c r="AB3091" s="274">
        <v>45017</v>
      </c>
      <c r="AC3091" s="273">
        <v>12063</v>
      </c>
      <c r="AD3091" s="273">
        <v>68</v>
      </c>
      <c r="AE3091" s="273">
        <v>2.7450000000000001</v>
      </c>
      <c r="AF3091" s="273" t="s">
        <v>90</v>
      </c>
      <c r="AG3091" s="273" t="s">
        <v>1579</v>
      </c>
      <c r="AH3091" s="273" t="s">
        <v>1580</v>
      </c>
      <c r="AI3091" s="273" t="s">
        <v>123</v>
      </c>
      <c r="AJ3091" s="273" t="s">
        <v>200</v>
      </c>
      <c r="AK3091" s="273">
        <v>183218</v>
      </c>
      <c r="BV3091" s="279" t="s">
        <v>64</v>
      </c>
      <c r="BW3091" s="280" t="s">
        <v>75</v>
      </c>
      <c r="BX3091" s="280" t="s">
        <v>308</v>
      </c>
      <c r="BY3091" s="280" t="s">
        <v>338</v>
      </c>
      <c r="BZ3091" s="280" t="s">
        <v>204</v>
      </c>
      <c r="CA3091" s="280" t="s">
        <v>205</v>
      </c>
      <c r="CB3091" s="280" t="s">
        <v>206</v>
      </c>
      <c r="CC3091" s="280" t="s">
        <v>207</v>
      </c>
      <c r="CD3091" s="281">
        <v>0</v>
      </c>
      <c r="CE3091" s="277">
        <v>45108</v>
      </c>
      <c r="CF3091" s="280"/>
      <c r="CG3091" s="280" t="s">
        <v>181</v>
      </c>
      <c r="CH3091" s="280"/>
      <c r="CI3091" s="280" t="s">
        <v>208</v>
      </c>
      <c r="CJ3091" s="280" t="s">
        <v>209</v>
      </c>
      <c r="CK3091" s="280"/>
      <c r="CL3091" s="280"/>
      <c r="CM3091" s="280" t="s">
        <v>73</v>
      </c>
      <c r="CN3091" s="280">
        <v>3</v>
      </c>
    </row>
    <row r="3092" spans="4:92">
      <c r="D3092" s="273" t="s">
        <v>83</v>
      </c>
      <c r="E3092" s="273" t="s">
        <v>63</v>
      </c>
      <c r="F3092" s="273" t="s">
        <v>504</v>
      </c>
      <c r="G3092" s="273" t="s">
        <v>505</v>
      </c>
      <c r="H3092" s="274">
        <v>45139</v>
      </c>
      <c r="I3092" s="273">
        <v>13473</v>
      </c>
      <c r="J3092" s="273">
        <v>684</v>
      </c>
      <c r="K3092" s="273">
        <v>242932</v>
      </c>
      <c r="L3092" s="273" t="s">
        <v>66</v>
      </c>
      <c r="M3092" s="273">
        <v>31279.773359999999</v>
      </c>
      <c r="N3092" s="273" t="s">
        <v>115</v>
      </c>
      <c r="W3092" s="273">
        <v>266536</v>
      </c>
      <c r="X3092" s="273" t="s">
        <v>64</v>
      </c>
      <c r="Y3092" s="273" t="s">
        <v>287</v>
      </c>
      <c r="Z3092" s="273" t="s">
        <v>325</v>
      </c>
      <c r="AA3092" s="273" t="s">
        <v>469</v>
      </c>
      <c r="AB3092" s="274">
        <v>45017</v>
      </c>
      <c r="AC3092" s="273">
        <v>12063</v>
      </c>
      <c r="AD3092" s="273">
        <v>68</v>
      </c>
      <c r="AE3092" s="273">
        <v>0.18099999999999999</v>
      </c>
      <c r="AF3092" s="273" t="s">
        <v>90</v>
      </c>
      <c r="AG3092" s="273" t="s">
        <v>1582</v>
      </c>
      <c r="AH3092" s="273" t="s">
        <v>1583</v>
      </c>
      <c r="AI3092" s="273" t="s">
        <v>123</v>
      </c>
      <c r="AJ3092" s="273" t="s">
        <v>200</v>
      </c>
      <c r="AK3092" s="273">
        <v>183224</v>
      </c>
      <c r="BV3092" s="336" t="s">
        <v>64</v>
      </c>
      <c r="BW3092" s="337" t="s">
        <v>75</v>
      </c>
      <c r="BX3092" s="337" t="s">
        <v>308</v>
      </c>
      <c r="BY3092" s="337" t="s">
        <v>338</v>
      </c>
      <c r="BZ3092" s="337" t="s">
        <v>167</v>
      </c>
      <c r="CA3092" s="337" t="s">
        <v>168</v>
      </c>
      <c r="CB3092" s="337" t="s">
        <v>313</v>
      </c>
      <c r="CC3092" s="337" t="s">
        <v>314</v>
      </c>
      <c r="CD3092" s="338">
        <v>14</v>
      </c>
      <c r="CE3092" s="335">
        <v>45108</v>
      </c>
      <c r="CF3092" s="337">
        <v>0</v>
      </c>
      <c r="CG3092" s="337" t="s">
        <v>90</v>
      </c>
      <c r="CH3092" s="337">
        <v>0</v>
      </c>
      <c r="CI3092" s="337" t="s">
        <v>80</v>
      </c>
      <c r="CJ3092" s="337"/>
      <c r="CK3092" s="337"/>
      <c r="CL3092" s="337"/>
      <c r="CM3092" s="337" t="s">
        <v>73</v>
      </c>
      <c r="CN3092" s="337">
        <v>3</v>
      </c>
    </row>
    <row r="3093" spans="4:92">
      <c r="D3093" s="273" t="s">
        <v>83</v>
      </c>
      <c r="E3093" s="273" t="s">
        <v>63</v>
      </c>
      <c r="F3093" s="273" t="s">
        <v>504</v>
      </c>
      <c r="G3093" s="273" t="s">
        <v>505</v>
      </c>
      <c r="H3093" s="274">
        <v>45139</v>
      </c>
      <c r="I3093" s="273">
        <v>13473</v>
      </c>
      <c r="J3093" s="273">
        <v>684</v>
      </c>
      <c r="K3093" s="273">
        <v>0</v>
      </c>
      <c r="L3093" s="273" t="s">
        <v>66</v>
      </c>
      <c r="N3093" s="273" t="s">
        <v>107</v>
      </c>
      <c r="W3093" s="273">
        <v>266537</v>
      </c>
      <c r="X3093" s="273" t="s">
        <v>64</v>
      </c>
      <c r="Y3093" s="273" t="s">
        <v>287</v>
      </c>
      <c r="Z3093" s="273" t="s">
        <v>325</v>
      </c>
      <c r="AA3093" s="273" t="s">
        <v>469</v>
      </c>
      <c r="AB3093" s="274">
        <v>45017</v>
      </c>
      <c r="AC3093" s="273">
        <v>12063</v>
      </c>
      <c r="AD3093" s="273">
        <v>68</v>
      </c>
      <c r="AE3093" s="273">
        <v>0.157</v>
      </c>
      <c r="AF3093" s="273" t="s">
        <v>90</v>
      </c>
      <c r="AG3093" s="273" t="s">
        <v>1278</v>
      </c>
      <c r="AH3093" s="273" t="s">
        <v>1779</v>
      </c>
      <c r="AI3093" s="273" t="s">
        <v>199</v>
      </c>
      <c r="AJ3093" s="273" t="s">
        <v>200</v>
      </c>
      <c r="AK3093" s="273">
        <v>183230</v>
      </c>
      <c r="BV3093" s="279" t="s">
        <v>64</v>
      </c>
      <c r="BW3093" s="280" t="s">
        <v>75</v>
      </c>
      <c r="BX3093" s="280" t="s">
        <v>308</v>
      </c>
      <c r="BY3093" s="280" t="s">
        <v>338</v>
      </c>
      <c r="BZ3093" s="280" t="s">
        <v>167</v>
      </c>
      <c r="CA3093" s="280" t="s">
        <v>168</v>
      </c>
      <c r="CB3093" s="280" t="s">
        <v>353</v>
      </c>
      <c r="CC3093" s="280" t="s">
        <v>354</v>
      </c>
      <c r="CD3093" s="281">
        <v>13</v>
      </c>
      <c r="CE3093" s="277">
        <v>45108</v>
      </c>
      <c r="CF3093" s="280">
        <v>0</v>
      </c>
      <c r="CG3093" s="280" t="s">
        <v>90</v>
      </c>
      <c r="CH3093" s="280">
        <v>0</v>
      </c>
      <c r="CI3093" s="280" t="s">
        <v>80</v>
      </c>
      <c r="CJ3093" s="280"/>
      <c r="CK3093" s="280"/>
      <c r="CL3093" s="280"/>
      <c r="CM3093" s="280" t="s">
        <v>73</v>
      </c>
      <c r="CN3093" s="280">
        <v>3</v>
      </c>
    </row>
    <row r="3094" spans="4:92">
      <c r="D3094" s="273" t="s">
        <v>83</v>
      </c>
      <c r="E3094" s="273" t="s">
        <v>63</v>
      </c>
      <c r="F3094" s="273" t="s">
        <v>504</v>
      </c>
      <c r="G3094" s="273" t="s">
        <v>505</v>
      </c>
      <c r="H3094" s="274">
        <v>45170</v>
      </c>
      <c r="I3094" s="273">
        <v>13800</v>
      </c>
      <c r="J3094" s="273">
        <v>684</v>
      </c>
      <c r="K3094" s="273">
        <v>32515</v>
      </c>
      <c r="L3094" s="273" t="s">
        <v>66</v>
      </c>
      <c r="M3094" s="273">
        <v>6030.2748000000001</v>
      </c>
      <c r="N3094" s="273" t="s">
        <v>67</v>
      </c>
      <c r="P3094" s="273" t="s">
        <v>1011</v>
      </c>
      <c r="Q3094" s="273" t="s">
        <v>69</v>
      </c>
      <c r="R3094" s="273" t="s">
        <v>70</v>
      </c>
      <c r="S3094" s="273" t="s">
        <v>1041</v>
      </c>
      <c r="T3094" s="273" t="s">
        <v>1042</v>
      </c>
      <c r="U3094" s="273" t="s">
        <v>73</v>
      </c>
      <c r="V3094" s="273" t="s">
        <v>1043</v>
      </c>
      <c r="W3094" s="273">
        <v>266584</v>
      </c>
      <c r="X3094" s="273" t="s">
        <v>64</v>
      </c>
      <c r="Y3094" s="273" t="s">
        <v>287</v>
      </c>
      <c r="Z3094" s="273" t="s">
        <v>325</v>
      </c>
      <c r="AA3094" s="273" t="s">
        <v>469</v>
      </c>
      <c r="AB3094" s="274">
        <v>45017</v>
      </c>
      <c r="AC3094" s="273">
        <v>12063</v>
      </c>
      <c r="AD3094" s="273">
        <v>68</v>
      </c>
      <c r="AE3094" s="273">
        <v>0.12</v>
      </c>
      <c r="AF3094" s="273" t="s">
        <v>90</v>
      </c>
      <c r="AG3094" s="273" t="s">
        <v>1584</v>
      </c>
      <c r="AH3094" s="273" t="s">
        <v>1286</v>
      </c>
      <c r="AI3094" s="273" t="s">
        <v>123</v>
      </c>
      <c r="AJ3094" s="273" t="s">
        <v>1245</v>
      </c>
      <c r="AK3094" s="273">
        <v>183236</v>
      </c>
      <c r="BV3094" s="336" t="s">
        <v>64</v>
      </c>
      <c r="BW3094" s="337" t="s">
        <v>75</v>
      </c>
      <c r="BX3094" s="337" t="s">
        <v>308</v>
      </c>
      <c r="BY3094" s="337" t="s">
        <v>338</v>
      </c>
      <c r="BZ3094" s="337" t="s">
        <v>151</v>
      </c>
      <c r="CA3094" s="337" t="s">
        <v>152</v>
      </c>
      <c r="CB3094" s="337" t="s">
        <v>161</v>
      </c>
      <c r="CC3094" s="337" t="s">
        <v>162</v>
      </c>
      <c r="CD3094" s="338">
        <v>11</v>
      </c>
      <c r="CE3094" s="335">
        <v>45108</v>
      </c>
      <c r="CF3094" s="337">
        <v>370</v>
      </c>
      <c r="CG3094" s="337" t="s">
        <v>90</v>
      </c>
      <c r="CH3094" s="337">
        <v>370</v>
      </c>
      <c r="CI3094" s="337" t="s">
        <v>80</v>
      </c>
      <c r="CJ3094" s="337"/>
      <c r="CK3094" s="337"/>
      <c r="CL3094" s="337"/>
      <c r="CM3094" s="337" t="s">
        <v>73</v>
      </c>
      <c r="CN3094" s="337">
        <v>3</v>
      </c>
    </row>
    <row r="3095" spans="4:92">
      <c r="D3095" s="273" t="s">
        <v>83</v>
      </c>
      <c r="E3095" s="273" t="s">
        <v>63</v>
      </c>
      <c r="F3095" s="273" t="s">
        <v>504</v>
      </c>
      <c r="G3095" s="273" t="s">
        <v>505</v>
      </c>
      <c r="H3095" s="274">
        <v>45170</v>
      </c>
      <c r="I3095" s="273">
        <v>13800</v>
      </c>
      <c r="J3095" s="273">
        <v>684</v>
      </c>
      <c r="K3095" s="273">
        <v>62726</v>
      </c>
      <c r="L3095" s="273" t="s">
        <v>66</v>
      </c>
      <c r="M3095" s="273">
        <v>9276.9951999999994</v>
      </c>
      <c r="N3095" s="273" t="s">
        <v>67</v>
      </c>
      <c r="P3095" s="273" t="s">
        <v>68</v>
      </c>
      <c r="Q3095" s="273" t="s">
        <v>69</v>
      </c>
      <c r="R3095" s="273" t="s">
        <v>70</v>
      </c>
      <c r="S3095" s="273" t="s">
        <v>71</v>
      </c>
      <c r="T3095" s="273" t="s">
        <v>72</v>
      </c>
      <c r="U3095" s="273" t="s">
        <v>73</v>
      </c>
      <c r="V3095" s="273" t="s">
        <v>74</v>
      </c>
      <c r="W3095" s="273">
        <v>266600</v>
      </c>
      <c r="X3095" s="273" t="s">
        <v>64</v>
      </c>
      <c r="Y3095" s="273" t="s">
        <v>287</v>
      </c>
      <c r="Z3095" s="273" t="s">
        <v>325</v>
      </c>
      <c r="AA3095" s="273" t="s">
        <v>469</v>
      </c>
      <c r="AB3095" s="274">
        <v>45017</v>
      </c>
      <c r="AC3095" s="273">
        <v>14865</v>
      </c>
      <c r="AD3095" s="273">
        <v>68</v>
      </c>
      <c r="AK3095" s="273">
        <v>278482</v>
      </c>
      <c r="BV3095" s="279" t="s">
        <v>64</v>
      </c>
      <c r="BW3095" s="280" t="s">
        <v>75</v>
      </c>
      <c r="BX3095" s="280" t="s">
        <v>231</v>
      </c>
      <c r="BY3095" s="280" t="s">
        <v>231</v>
      </c>
      <c r="BZ3095" s="280" t="s">
        <v>86</v>
      </c>
      <c r="CA3095" s="280" t="s">
        <v>87</v>
      </c>
      <c r="CB3095" s="280" t="s">
        <v>225</v>
      </c>
      <c r="CC3095" s="280" t="s">
        <v>226</v>
      </c>
      <c r="CD3095" s="281">
        <v>5</v>
      </c>
      <c r="CE3095" s="277">
        <v>45139</v>
      </c>
      <c r="CF3095" s="280">
        <v>0</v>
      </c>
      <c r="CG3095" s="280" t="s">
        <v>80</v>
      </c>
      <c r="CH3095" s="280">
        <v>0</v>
      </c>
      <c r="CI3095" s="280" t="s">
        <v>80</v>
      </c>
      <c r="CJ3095" s="280"/>
      <c r="CK3095" s="280"/>
      <c r="CL3095" s="280"/>
      <c r="CM3095" s="280" t="s">
        <v>73</v>
      </c>
      <c r="CN3095" s="280">
        <v>3</v>
      </c>
    </row>
    <row r="3096" spans="4:92">
      <c r="D3096" s="273" t="s">
        <v>83</v>
      </c>
      <c r="E3096" s="273" t="s">
        <v>63</v>
      </c>
      <c r="F3096" s="273" t="s">
        <v>504</v>
      </c>
      <c r="G3096" s="273" t="s">
        <v>505</v>
      </c>
      <c r="H3096" s="274">
        <v>45170</v>
      </c>
      <c r="I3096" s="273">
        <v>13800</v>
      </c>
      <c r="J3096" s="273">
        <v>684</v>
      </c>
      <c r="K3096" s="273">
        <v>119244</v>
      </c>
      <c r="L3096" s="273" t="s">
        <v>66</v>
      </c>
      <c r="M3096" s="273">
        <v>4960.2880800000003</v>
      </c>
      <c r="N3096" s="273" t="s">
        <v>115</v>
      </c>
      <c r="W3096" s="273">
        <v>266582</v>
      </c>
      <c r="X3096" s="273" t="s">
        <v>64</v>
      </c>
      <c r="Y3096" s="273" t="s">
        <v>287</v>
      </c>
      <c r="Z3096" s="273" t="s">
        <v>325</v>
      </c>
      <c r="AA3096" s="273" t="s">
        <v>469</v>
      </c>
      <c r="AB3096" s="274">
        <v>45017</v>
      </c>
      <c r="AC3096" s="273">
        <v>14865</v>
      </c>
      <c r="AD3096" s="273">
        <v>68</v>
      </c>
      <c r="AK3096" s="273">
        <v>336764</v>
      </c>
      <c r="BV3096" s="336" t="s">
        <v>64</v>
      </c>
      <c r="BW3096" s="337" t="s">
        <v>75</v>
      </c>
      <c r="BX3096" s="337" t="s">
        <v>231</v>
      </c>
      <c r="BY3096" s="337" t="s">
        <v>231</v>
      </c>
      <c r="BZ3096" s="337" t="s">
        <v>86</v>
      </c>
      <c r="CA3096" s="337" t="s">
        <v>87</v>
      </c>
      <c r="CB3096" s="337" t="s">
        <v>225</v>
      </c>
      <c r="CC3096" s="337" t="s">
        <v>226</v>
      </c>
      <c r="CD3096" s="338">
        <v>5</v>
      </c>
      <c r="CE3096" s="335">
        <v>45139</v>
      </c>
      <c r="CF3096" s="337">
        <v>0</v>
      </c>
      <c r="CG3096" s="337" t="s">
        <v>80</v>
      </c>
      <c r="CH3096" s="337">
        <v>0</v>
      </c>
      <c r="CI3096" s="337" t="s">
        <v>80</v>
      </c>
      <c r="CJ3096" s="337"/>
      <c r="CK3096" s="337"/>
      <c r="CL3096" s="337"/>
      <c r="CM3096" s="337" t="s">
        <v>73</v>
      </c>
      <c r="CN3096" s="337">
        <v>3</v>
      </c>
    </row>
    <row r="3097" spans="4:92">
      <c r="D3097" s="273" t="s">
        <v>83</v>
      </c>
      <c r="E3097" s="273" t="s">
        <v>63</v>
      </c>
      <c r="F3097" s="273" t="s">
        <v>504</v>
      </c>
      <c r="G3097" s="273" t="s">
        <v>505</v>
      </c>
      <c r="H3097" s="274">
        <v>45170</v>
      </c>
      <c r="I3097" s="273">
        <v>13800</v>
      </c>
      <c r="J3097" s="273">
        <v>684</v>
      </c>
      <c r="K3097" s="273">
        <v>0</v>
      </c>
      <c r="L3097" s="273" t="s">
        <v>66</v>
      </c>
      <c r="N3097" s="273" t="s">
        <v>107</v>
      </c>
      <c r="W3097" s="273">
        <v>266583</v>
      </c>
      <c r="X3097" s="273" t="s">
        <v>64</v>
      </c>
      <c r="Y3097" s="273" t="s">
        <v>287</v>
      </c>
      <c r="Z3097" s="273" t="s">
        <v>325</v>
      </c>
      <c r="AA3097" s="273" t="s">
        <v>469</v>
      </c>
      <c r="AB3097" s="274">
        <v>45047</v>
      </c>
      <c r="AC3097" s="273">
        <v>12230</v>
      </c>
      <c r="AD3097" s="273">
        <v>68</v>
      </c>
      <c r="AE3097" s="273">
        <v>2.2080000000000002</v>
      </c>
      <c r="AF3097" s="273" t="s">
        <v>90</v>
      </c>
      <c r="AG3097" s="273" t="s">
        <v>1270</v>
      </c>
      <c r="AH3097" s="273" t="s">
        <v>1271</v>
      </c>
      <c r="AI3097" s="273" t="s">
        <v>123</v>
      </c>
      <c r="AJ3097" s="273" t="s">
        <v>200</v>
      </c>
      <c r="AK3097" s="273">
        <v>176460</v>
      </c>
      <c r="BV3097" s="279" t="s">
        <v>64</v>
      </c>
      <c r="BW3097" s="280" t="s">
        <v>75</v>
      </c>
      <c r="BX3097" s="280" t="s">
        <v>231</v>
      </c>
      <c r="BY3097" s="280" t="s">
        <v>231</v>
      </c>
      <c r="BZ3097" s="280" t="s">
        <v>86</v>
      </c>
      <c r="CA3097" s="280" t="s">
        <v>87</v>
      </c>
      <c r="CB3097" s="280" t="s">
        <v>225</v>
      </c>
      <c r="CC3097" s="280" t="s">
        <v>226</v>
      </c>
      <c r="CD3097" s="281">
        <v>5</v>
      </c>
      <c r="CE3097" s="277">
        <v>45139</v>
      </c>
      <c r="CF3097" s="280">
        <v>0</v>
      </c>
      <c r="CG3097" s="280" t="s">
        <v>80</v>
      </c>
      <c r="CH3097" s="280">
        <v>0</v>
      </c>
      <c r="CI3097" s="280" t="s">
        <v>80</v>
      </c>
      <c r="CJ3097" s="280"/>
      <c r="CK3097" s="280"/>
      <c r="CL3097" s="280"/>
      <c r="CM3097" s="280" t="s">
        <v>73</v>
      </c>
      <c r="CN3097" s="280">
        <v>3</v>
      </c>
    </row>
    <row r="3098" spans="4:92">
      <c r="D3098" s="273" t="s">
        <v>83</v>
      </c>
      <c r="E3098" s="273" t="s">
        <v>63</v>
      </c>
      <c r="F3098" s="273" t="s">
        <v>504</v>
      </c>
      <c r="G3098" s="273" t="s">
        <v>505</v>
      </c>
      <c r="H3098" s="274">
        <v>45200</v>
      </c>
      <c r="I3098" s="273">
        <v>14135</v>
      </c>
      <c r="J3098" s="273">
        <v>684</v>
      </c>
      <c r="K3098" s="273">
        <v>26113</v>
      </c>
      <c r="L3098" s="273" t="s">
        <v>66</v>
      </c>
      <c r="M3098" s="273">
        <v>4842.9744000000001</v>
      </c>
      <c r="N3098" s="273" t="s">
        <v>67</v>
      </c>
      <c r="P3098" s="273" t="s">
        <v>1011</v>
      </c>
      <c r="Q3098" s="273" t="s">
        <v>69</v>
      </c>
      <c r="R3098" s="273" t="s">
        <v>70</v>
      </c>
      <c r="S3098" s="273" t="s">
        <v>1041</v>
      </c>
      <c r="T3098" s="273" t="s">
        <v>1042</v>
      </c>
      <c r="U3098" s="273" t="s">
        <v>73</v>
      </c>
      <c r="V3098" s="273" t="s">
        <v>1043</v>
      </c>
      <c r="W3098" s="273">
        <v>266792</v>
      </c>
      <c r="X3098" s="273" t="s">
        <v>64</v>
      </c>
      <c r="Y3098" s="273" t="s">
        <v>75</v>
      </c>
      <c r="Z3098" s="273" t="s">
        <v>231</v>
      </c>
      <c r="AA3098" s="273" t="s">
        <v>231</v>
      </c>
      <c r="AB3098" s="274">
        <v>45108</v>
      </c>
      <c r="AC3098" s="273">
        <v>12715</v>
      </c>
      <c r="AD3098" s="273">
        <v>24</v>
      </c>
      <c r="AE3098" s="273">
        <v>1.27</v>
      </c>
      <c r="AF3098" s="273" t="s">
        <v>90</v>
      </c>
      <c r="AG3098" s="273" t="s">
        <v>1639</v>
      </c>
      <c r="AH3098" s="273" t="s">
        <v>1640</v>
      </c>
      <c r="AI3098" s="273" t="s">
        <v>123</v>
      </c>
      <c r="AJ3098" s="273" t="s">
        <v>200</v>
      </c>
      <c r="AK3098" s="273">
        <v>289424</v>
      </c>
      <c r="BV3098" s="336" t="s">
        <v>64</v>
      </c>
      <c r="BW3098" s="337" t="s">
        <v>75</v>
      </c>
      <c r="BX3098" s="337" t="s">
        <v>231</v>
      </c>
      <c r="BY3098" s="337" t="s">
        <v>231</v>
      </c>
      <c r="BZ3098" s="337" t="s">
        <v>86</v>
      </c>
      <c r="CA3098" s="337" t="s">
        <v>87</v>
      </c>
      <c r="CB3098" s="337" t="s">
        <v>225</v>
      </c>
      <c r="CC3098" s="337" t="s">
        <v>226</v>
      </c>
      <c r="CD3098" s="338">
        <v>5</v>
      </c>
      <c r="CE3098" s="335">
        <v>45139</v>
      </c>
      <c r="CF3098" s="337">
        <v>0</v>
      </c>
      <c r="CG3098" s="337" t="s">
        <v>80</v>
      </c>
      <c r="CH3098" s="337">
        <v>0</v>
      </c>
      <c r="CI3098" s="337" t="s">
        <v>80</v>
      </c>
      <c r="CJ3098" s="337"/>
      <c r="CK3098" s="337"/>
      <c r="CL3098" s="337"/>
      <c r="CM3098" s="337" t="s">
        <v>73</v>
      </c>
      <c r="CN3098" s="337">
        <v>3</v>
      </c>
    </row>
    <row r="3099" spans="4:92">
      <c r="D3099" s="273" t="s">
        <v>83</v>
      </c>
      <c r="E3099" s="273" t="s">
        <v>63</v>
      </c>
      <c r="F3099" s="273" t="s">
        <v>504</v>
      </c>
      <c r="G3099" s="273" t="s">
        <v>505</v>
      </c>
      <c r="H3099" s="274">
        <v>45200</v>
      </c>
      <c r="I3099" s="273">
        <v>14135</v>
      </c>
      <c r="J3099" s="273">
        <v>684</v>
      </c>
      <c r="K3099" s="273">
        <v>65935</v>
      </c>
      <c r="L3099" s="273" t="s">
        <v>66</v>
      </c>
      <c r="M3099" s="273">
        <v>9751.65488</v>
      </c>
      <c r="N3099" s="273" t="s">
        <v>67</v>
      </c>
      <c r="P3099" s="273" t="s">
        <v>68</v>
      </c>
      <c r="Q3099" s="273" t="s">
        <v>69</v>
      </c>
      <c r="R3099" s="273" t="s">
        <v>70</v>
      </c>
      <c r="S3099" s="273" t="s">
        <v>71</v>
      </c>
      <c r="T3099" s="273" t="s">
        <v>72</v>
      </c>
      <c r="U3099" s="273" t="s">
        <v>73</v>
      </c>
      <c r="V3099" s="273" t="s">
        <v>74</v>
      </c>
      <c r="W3099" s="273">
        <v>266808</v>
      </c>
      <c r="X3099" s="273" t="s">
        <v>64</v>
      </c>
      <c r="Y3099" s="273" t="s">
        <v>75</v>
      </c>
      <c r="Z3099" s="273" t="s">
        <v>231</v>
      </c>
      <c r="AA3099" s="273" t="s">
        <v>231</v>
      </c>
      <c r="AB3099" s="274">
        <v>45108</v>
      </c>
      <c r="AC3099" s="273">
        <v>12715</v>
      </c>
      <c r="AD3099" s="273">
        <v>24</v>
      </c>
      <c r="AE3099" s="273">
        <v>3.8</v>
      </c>
      <c r="AF3099" s="273" t="s">
        <v>90</v>
      </c>
      <c r="AG3099" s="273" t="s">
        <v>1555</v>
      </c>
      <c r="AH3099" s="273" t="s">
        <v>1556</v>
      </c>
      <c r="AI3099" s="273" t="s">
        <v>123</v>
      </c>
      <c r="AJ3099" s="273" t="s">
        <v>200</v>
      </c>
      <c r="AK3099" s="273">
        <v>289430</v>
      </c>
      <c r="BV3099" s="279" t="s">
        <v>64</v>
      </c>
      <c r="BW3099" s="280" t="s">
        <v>75</v>
      </c>
      <c r="BX3099" s="280" t="s">
        <v>231</v>
      </c>
      <c r="BY3099" s="280" t="s">
        <v>231</v>
      </c>
      <c r="BZ3099" s="280" t="s">
        <v>86</v>
      </c>
      <c r="CA3099" s="280" t="s">
        <v>87</v>
      </c>
      <c r="CB3099" s="280" t="s">
        <v>225</v>
      </c>
      <c r="CC3099" s="280" t="s">
        <v>226</v>
      </c>
      <c r="CD3099" s="281">
        <v>5</v>
      </c>
      <c r="CE3099" s="277">
        <v>45139</v>
      </c>
      <c r="CF3099" s="280">
        <v>0</v>
      </c>
      <c r="CG3099" s="280" t="s">
        <v>80</v>
      </c>
      <c r="CH3099" s="280">
        <v>0</v>
      </c>
      <c r="CI3099" s="280" t="s">
        <v>80</v>
      </c>
      <c r="CJ3099" s="280"/>
      <c r="CK3099" s="280"/>
      <c r="CL3099" s="280"/>
      <c r="CM3099" s="280" t="s">
        <v>73</v>
      </c>
      <c r="CN3099" s="280">
        <v>3</v>
      </c>
    </row>
    <row r="3100" spans="4:92">
      <c r="D3100" s="273" t="s">
        <v>83</v>
      </c>
      <c r="E3100" s="273" t="s">
        <v>63</v>
      </c>
      <c r="F3100" s="273" t="s">
        <v>504</v>
      </c>
      <c r="G3100" s="273" t="s">
        <v>505</v>
      </c>
      <c r="H3100" s="274">
        <v>45200</v>
      </c>
      <c r="I3100" s="273">
        <v>14135</v>
      </c>
      <c r="J3100" s="273">
        <v>684</v>
      </c>
      <c r="K3100" s="273">
        <v>216553</v>
      </c>
      <c r="L3100" s="273" t="s">
        <v>66</v>
      </c>
      <c r="M3100" s="273">
        <v>22423.485919999999</v>
      </c>
      <c r="N3100" s="273" t="s">
        <v>115</v>
      </c>
      <c r="W3100" s="273">
        <v>266790</v>
      </c>
      <c r="X3100" s="273" t="s">
        <v>64</v>
      </c>
      <c r="Y3100" s="273" t="s">
        <v>75</v>
      </c>
      <c r="Z3100" s="273" t="s">
        <v>231</v>
      </c>
      <c r="AA3100" s="273" t="s">
        <v>231</v>
      </c>
      <c r="AB3100" s="274">
        <v>45108</v>
      </c>
      <c r="AC3100" s="273">
        <v>12715</v>
      </c>
      <c r="AD3100" s="273">
        <v>24</v>
      </c>
      <c r="AE3100" s="273">
        <v>0.35</v>
      </c>
      <c r="AF3100" s="273" t="s">
        <v>90</v>
      </c>
      <c r="AG3100" s="273" t="s">
        <v>722</v>
      </c>
      <c r="AH3100" s="273" t="s">
        <v>1641</v>
      </c>
      <c r="AI3100" s="273" t="s">
        <v>123</v>
      </c>
      <c r="AJ3100" s="273" t="s">
        <v>200</v>
      </c>
      <c r="AK3100" s="273">
        <v>289436</v>
      </c>
      <c r="BV3100" s="336" t="s">
        <v>64</v>
      </c>
      <c r="BW3100" s="337" t="s">
        <v>75</v>
      </c>
      <c r="BX3100" s="337" t="s">
        <v>231</v>
      </c>
      <c r="BY3100" s="337" t="s">
        <v>231</v>
      </c>
      <c r="BZ3100" s="337" t="s">
        <v>86</v>
      </c>
      <c r="CA3100" s="337" t="s">
        <v>87</v>
      </c>
      <c r="CB3100" s="337" t="s">
        <v>225</v>
      </c>
      <c r="CC3100" s="337" t="s">
        <v>226</v>
      </c>
      <c r="CD3100" s="338">
        <v>5</v>
      </c>
      <c r="CE3100" s="335">
        <v>45139</v>
      </c>
      <c r="CF3100" s="337">
        <v>0</v>
      </c>
      <c r="CG3100" s="337" t="s">
        <v>80</v>
      </c>
      <c r="CH3100" s="337">
        <v>0</v>
      </c>
      <c r="CI3100" s="337" t="s">
        <v>80</v>
      </c>
      <c r="CJ3100" s="337"/>
      <c r="CK3100" s="337"/>
      <c r="CL3100" s="337"/>
      <c r="CM3100" s="337" t="s">
        <v>73</v>
      </c>
      <c r="CN3100" s="337">
        <v>3</v>
      </c>
    </row>
    <row r="3101" spans="4:92">
      <c r="D3101" s="273" t="s">
        <v>83</v>
      </c>
      <c r="E3101" s="273" t="s">
        <v>63</v>
      </c>
      <c r="F3101" s="273" t="s">
        <v>504</v>
      </c>
      <c r="G3101" s="273" t="s">
        <v>505</v>
      </c>
      <c r="H3101" s="274">
        <v>45200</v>
      </c>
      <c r="I3101" s="273">
        <v>14135</v>
      </c>
      <c r="J3101" s="273">
        <v>684</v>
      </c>
      <c r="K3101" s="273">
        <v>0</v>
      </c>
      <c r="L3101" s="273" t="s">
        <v>66</v>
      </c>
      <c r="N3101" s="273" t="s">
        <v>107</v>
      </c>
      <c r="W3101" s="273">
        <v>266791</v>
      </c>
      <c r="X3101" s="273" t="s">
        <v>64</v>
      </c>
      <c r="Y3101" s="273" t="s">
        <v>75</v>
      </c>
      <c r="Z3101" s="273" t="s">
        <v>231</v>
      </c>
      <c r="AA3101" s="273" t="s">
        <v>231</v>
      </c>
      <c r="AB3101" s="274">
        <v>45108</v>
      </c>
      <c r="AC3101" s="273">
        <v>12715</v>
      </c>
      <c r="AD3101" s="273">
        <v>24</v>
      </c>
      <c r="AE3101" s="273">
        <v>5.88</v>
      </c>
      <c r="AF3101" s="273" t="s">
        <v>90</v>
      </c>
      <c r="AG3101" s="273" t="s">
        <v>1557</v>
      </c>
      <c r="AH3101" s="273" t="s">
        <v>1558</v>
      </c>
      <c r="AI3101" s="273" t="s">
        <v>123</v>
      </c>
      <c r="AJ3101" s="273" t="s">
        <v>200</v>
      </c>
      <c r="AK3101" s="273">
        <v>289442</v>
      </c>
      <c r="BV3101" s="279" t="s">
        <v>64</v>
      </c>
      <c r="BW3101" s="280" t="s">
        <v>75</v>
      </c>
      <c r="BX3101" s="280" t="s">
        <v>231</v>
      </c>
      <c r="BY3101" s="280" t="s">
        <v>231</v>
      </c>
      <c r="BZ3101" s="280" t="s">
        <v>86</v>
      </c>
      <c r="CA3101" s="280" t="s">
        <v>87</v>
      </c>
      <c r="CB3101" s="280" t="s">
        <v>225</v>
      </c>
      <c r="CC3101" s="280" t="s">
        <v>226</v>
      </c>
      <c r="CD3101" s="281">
        <v>5</v>
      </c>
      <c r="CE3101" s="277">
        <v>45139</v>
      </c>
      <c r="CF3101" s="280">
        <v>0</v>
      </c>
      <c r="CG3101" s="280" t="s">
        <v>80</v>
      </c>
      <c r="CH3101" s="280">
        <v>0</v>
      </c>
      <c r="CI3101" s="280" t="s">
        <v>80</v>
      </c>
      <c r="CJ3101" s="280"/>
      <c r="CK3101" s="280"/>
      <c r="CL3101" s="280"/>
      <c r="CM3101" s="280" t="s">
        <v>73</v>
      </c>
      <c r="CN3101" s="280">
        <v>3</v>
      </c>
    </row>
    <row r="3102" spans="4:92">
      <c r="D3102" s="273" t="s">
        <v>83</v>
      </c>
      <c r="E3102" s="273" t="s">
        <v>63</v>
      </c>
      <c r="F3102" s="273" t="s">
        <v>504</v>
      </c>
      <c r="G3102" s="273" t="s">
        <v>505</v>
      </c>
      <c r="H3102" s="274">
        <v>45231</v>
      </c>
      <c r="I3102" s="273">
        <v>14503</v>
      </c>
      <c r="J3102" s="273">
        <v>684</v>
      </c>
      <c r="K3102" s="273">
        <v>37220</v>
      </c>
      <c r="L3102" s="273" t="s">
        <v>66</v>
      </c>
      <c r="M3102" s="273">
        <v>6902.8828000000003</v>
      </c>
      <c r="N3102" s="273" t="s">
        <v>67</v>
      </c>
      <c r="P3102" s="273" t="s">
        <v>1011</v>
      </c>
      <c r="Q3102" s="273" t="s">
        <v>69</v>
      </c>
      <c r="R3102" s="273" t="s">
        <v>70</v>
      </c>
      <c r="S3102" s="273" t="s">
        <v>1041</v>
      </c>
      <c r="T3102" s="273" t="s">
        <v>1042</v>
      </c>
      <c r="U3102" s="273" t="s">
        <v>73</v>
      </c>
      <c r="V3102" s="273" t="s">
        <v>1043</v>
      </c>
      <c r="W3102" s="273">
        <v>293605</v>
      </c>
      <c r="X3102" s="273" t="s">
        <v>64</v>
      </c>
      <c r="Y3102" s="273" t="s">
        <v>75</v>
      </c>
      <c r="Z3102" s="273" t="s">
        <v>231</v>
      </c>
      <c r="AA3102" s="273" t="s">
        <v>231</v>
      </c>
      <c r="AB3102" s="274">
        <v>45108</v>
      </c>
      <c r="AC3102" s="273">
        <v>12715</v>
      </c>
      <c r="AD3102" s="273">
        <v>24</v>
      </c>
      <c r="AE3102" s="273">
        <v>0.89</v>
      </c>
      <c r="AF3102" s="273" t="s">
        <v>90</v>
      </c>
      <c r="AG3102" s="273" t="s">
        <v>1642</v>
      </c>
      <c r="AH3102" s="273" t="s">
        <v>1643</v>
      </c>
      <c r="AI3102" s="273" t="s">
        <v>123</v>
      </c>
      <c r="AJ3102" s="273" t="s">
        <v>200</v>
      </c>
      <c r="AK3102" s="273">
        <v>289448</v>
      </c>
      <c r="BV3102" s="336" t="s">
        <v>64</v>
      </c>
      <c r="BW3102" s="337" t="s">
        <v>75</v>
      </c>
      <c r="BX3102" s="337" t="s">
        <v>231</v>
      </c>
      <c r="BY3102" s="337" t="s">
        <v>231</v>
      </c>
      <c r="BZ3102" s="337" t="s">
        <v>86</v>
      </c>
      <c r="CA3102" s="337" t="s">
        <v>87</v>
      </c>
      <c r="CB3102" s="337" t="s">
        <v>225</v>
      </c>
      <c r="CC3102" s="337" t="s">
        <v>226</v>
      </c>
      <c r="CD3102" s="338">
        <v>5</v>
      </c>
      <c r="CE3102" s="335">
        <v>45139</v>
      </c>
      <c r="CF3102" s="337">
        <v>0</v>
      </c>
      <c r="CG3102" s="337" t="s">
        <v>80</v>
      </c>
      <c r="CH3102" s="337">
        <v>0</v>
      </c>
      <c r="CI3102" s="337" t="s">
        <v>80</v>
      </c>
      <c r="CJ3102" s="337"/>
      <c r="CK3102" s="337"/>
      <c r="CL3102" s="337"/>
      <c r="CM3102" s="337" t="s">
        <v>73</v>
      </c>
      <c r="CN3102" s="337">
        <v>3</v>
      </c>
    </row>
    <row r="3103" spans="4:92">
      <c r="D3103" s="273" t="s">
        <v>83</v>
      </c>
      <c r="E3103" s="273" t="s">
        <v>63</v>
      </c>
      <c r="F3103" s="273" t="s">
        <v>501</v>
      </c>
      <c r="G3103" s="273" t="s">
        <v>501</v>
      </c>
      <c r="H3103" s="274">
        <v>44927</v>
      </c>
      <c r="I3103" s="273">
        <v>11156</v>
      </c>
      <c r="J3103" s="273">
        <v>77</v>
      </c>
      <c r="K3103" s="273">
        <v>0</v>
      </c>
      <c r="L3103" s="273" t="s">
        <v>66</v>
      </c>
      <c r="M3103" s="273">
        <v>0</v>
      </c>
      <c r="N3103" s="273" t="s">
        <v>67</v>
      </c>
      <c r="P3103" s="273" t="s">
        <v>68</v>
      </c>
      <c r="Q3103" s="273" t="s">
        <v>69</v>
      </c>
      <c r="R3103" s="273" t="s">
        <v>70</v>
      </c>
      <c r="S3103" s="273" t="s">
        <v>71</v>
      </c>
      <c r="T3103" s="273" t="s">
        <v>72</v>
      </c>
      <c r="U3103" s="273" t="s">
        <v>73</v>
      </c>
      <c r="V3103" s="273" t="s">
        <v>74</v>
      </c>
      <c r="W3103" s="273">
        <v>171701</v>
      </c>
      <c r="X3103" s="273" t="s">
        <v>64</v>
      </c>
      <c r="Y3103" s="273" t="s">
        <v>75</v>
      </c>
      <c r="Z3103" s="273" t="s">
        <v>231</v>
      </c>
      <c r="AA3103" s="273" t="s">
        <v>231</v>
      </c>
      <c r="AB3103" s="274">
        <v>45108</v>
      </c>
      <c r="AC3103" s="273">
        <v>12715</v>
      </c>
      <c r="AD3103" s="273">
        <v>24</v>
      </c>
      <c r="AE3103" s="273">
        <v>107.52</v>
      </c>
      <c r="AF3103" s="273" t="s">
        <v>90</v>
      </c>
      <c r="AG3103" s="273" t="s">
        <v>1644</v>
      </c>
      <c r="AH3103" s="273" t="s">
        <v>1645</v>
      </c>
      <c r="AI3103" s="273" t="s">
        <v>123</v>
      </c>
      <c r="AJ3103" s="273" t="s">
        <v>200</v>
      </c>
      <c r="AK3103" s="273">
        <v>289454</v>
      </c>
      <c r="BV3103" s="279" t="s">
        <v>64</v>
      </c>
      <c r="BW3103" s="280" t="s">
        <v>75</v>
      </c>
      <c r="BX3103" s="280" t="s">
        <v>231</v>
      </c>
      <c r="BY3103" s="280" t="s">
        <v>231</v>
      </c>
      <c r="BZ3103" s="280" t="s">
        <v>86</v>
      </c>
      <c r="CA3103" s="280" t="s">
        <v>87</v>
      </c>
      <c r="CB3103" s="280" t="s">
        <v>225</v>
      </c>
      <c r="CC3103" s="280" t="s">
        <v>226</v>
      </c>
      <c r="CD3103" s="281">
        <v>5</v>
      </c>
      <c r="CE3103" s="277">
        <v>45170</v>
      </c>
      <c r="CF3103" s="280">
        <v>0</v>
      </c>
      <c r="CG3103" s="280" t="s">
        <v>80</v>
      </c>
      <c r="CH3103" s="280">
        <v>0</v>
      </c>
      <c r="CI3103" s="280" t="s">
        <v>80</v>
      </c>
      <c r="CJ3103" s="280"/>
      <c r="CK3103" s="280"/>
      <c r="CL3103" s="280"/>
      <c r="CM3103" s="280" t="s">
        <v>73</v>
      </c>
      <c r="CN3103" s="280">
        <v>3</v>
      </c>
    </row>
    <row r="3104" spans="4:92">
      <c r="D3104" s="273" t="s">
        <v>83</v>
      </c>
      <c r="E3104" s="273" t="s">
        <v>63</v>
      </c>
      <c r="F3104" s="273" t="s">
        <v>501</v>
      </c>
      <c r="G3104" s="273" t="s">
        <v>501</v>
      </c>
      <c r="H3104" s="274">
        <v>44927</v>
      </c>
      <c r="I3104" s="273">
        <v>11156</v>
      </c>
      <c r="J3104" s="273">
        <v>77</v>
      </c>
      <c r="K3104" s="273">
        <v>0</v>
      </c>
      <c r="L3104" s="273" t="s">
        <v>66</v>
      </c>
      <c r="N3104" s="273" t="s">
        <v>107</v>
      </c>
      <c r="W3104" s="273">
        <v>137436</v>
      </c>
      <c r="X3104" s="273" t="s">
        <v>64</v>
      </c>
      <c r="Y3104" s="273" t="s">
        <v>75</v>
      </c>
      <c r="Z3104" s="273" t="s">
        <v>231</v>
      </c>
      <c r="AA3104" s="273" t="s">
        <v>231</v>
      </c>
      <c r="AB3104" s="274">
        <v>45108</v>
      </c>
      <c r="AC3104" s="273">
        <v>12715</v>
      </c>
      <c r="AD3104" s="273">
        <v>24</v>
      </c>
      <c r="AE3104" s="273">
        <v>183.09</v>
      </c>
      <c r="AF3104" s="273" t="s">
        <v>90</v>
      </c>
      <c r="AG3104" s="273" t="s">
        <v>1646</v>
      </c>
      <c r="AH3104" s="273" t="s">
        <v>1647</v>
      </c>
      <c r="AI3104" s="273" t="s">
        <v>123</v>
      </c>
      <c r="AJ3104" s="273" t="s">
        <v>200</v>
      </c>
      <c r="AK3104" s="273">
        <v>289460</v>
      </c>
      <c r="BV3104" s="336" t="s">
        <v>64</v>
      </c>
      <c r="BW3104" s="337" t="s">
        <v>75</v>
      </c>
      <c r="BX3104" s="337" t="s">
        <v>231</v>
      </c>
      <c r="BY3104" s="337" t="s">
        <v>231</v>
      </c>
      <c r="BZ3104" s="337" t="s">
        <v>86</v>
      </c>
      <c r="CA3104" s="337" t="s">
        <v>87</v>
      </c>
      <c r="CB3104" s="337" t="s">
        <v>225</v>
      </c>
      <c r="CC3104" s="337" t="s">
        <v>226</v>
      </c>
      <c r="CD3104" s="338">
        <v>5</v>
      </c>
      <c r="CE3104" s="335">
        <v>45170</v>
      </c>
      <c r="CF3104" s="337">
        <v>0</v>
      </c>
      <c r="CG3104" s="337" t="s">
        <v>80</v>
      </c>
      <c r="CH3104" s="337">
        <v>0</v>
      </c>
      <c r="CI3104" s="337" t="s">
        <v>80</v>
      </c>
      <c r="CJ3104" s="337"/>
      <c r="CK3104" s="337"/>
      <c r="CL3104" s="337"/>
      <c r="CM3104" s="337" t="s">
        <v>73</v>
      </c>
      <c r="CN3104" s="337">
        <v>3</v>
      </c>
    </row>
    <row r="3105" spans="4:92">
      <c r="D3105" s="273" t="s">
        <v>83</v>
      </c>
      <c r="E3105" s="273" t="s">
        <v>63</v>
      </c>
      <c r="F3105" s="273" t="s">
        <v>501</v>
      </c>
      <c r="G3105" s="273" t="s">
        <v>501</v>
      </c>
      <c r="H3105" s="274">
        <v>44927</v>
      </c>
      <c r="I3105" s="273">
        <v>11156</v>
      </c>
      <c r="J3105" s="273">
        <v>77</v>
      </c>
      <c r="K3105" s="273">
        <v>5600</v>
      </c>
      <c r="L3105" s="273" t="s">
        <v>66</v>
      </c>
      <c r="M3105" s="273">
        <v>3696.7972799999998</v>
      </c>
      <c r="N3105" s="273" t="s">
        <v>115</v>
      </c>
      <c r="W3105" s="273">
        <v>137435</v>
      </c>
      <c r="X3105" s="273" t="s">
        <v>64</v>
      </c>
      <c r="Y3105" s="273" t="s">
        <v>75</v>
      </c>
      <c r="Z3105" s="273" t="s">
        <v>231</v>
      </c>
      <c r="AA3105" s="273" t="s">
        <v>231</v>
      </c>
      <c r="AB3105" s="274">
        <v>45108</v>
      </c>
      <c r="AC3105" s="273">
        <v>12715</v>
      </c>
      <c r="AD3105" s="273">
        <v>24</v>
      </c>
      <c r="AE3105" s="273">
        <v>0.14000000000000001</v>
      </c>
      <c r="AF3105" s="273" t="s">
        <v>90</v>
      </c>
      <c r="AG3105" s="273" t="s">
        <v>1559</v>
      </c>
      <c r="AH3105" s="273" t="s">
        <v>1560</v>
      </c>
      <c r="AI3105" s="273" t="s">
        <v>123</v>
      </c>
      <c r="AJ3105" s="273" t="s">
        <v>200</v>
      </c>
      <c r="AK3105" s="273">
        <v>289466</v>
      </c>
      <c r="BV3105" s="279" t="s">
        <v>64</v>
      </c>
      <c r="BW3105" s="280" t="s">
        <v>75</v>
      </c>
      <c r="BX3105" s="280" t="s">
        <v>231</v>
      </c>
      <c r="BY3105" s="280" t="s">
        <v>231</v>
      </c>
      <c r="BZ3105" s="280" t="s">
        <v>86</v>
      </c>
      <c r="CA3105" s="280" t="s">
        <v>87</v>
      </c>
      <c r="CB3105" s="280" t="s">
        <v>225</v>
      </c>
      <c r="CC3105" s="280" t="s">
        <v>226</v>
      </c>
      <c r="CD3105" s="281">
        <v>5</v>
      </c>
      <c r="CE3105" s="277">
        <v>45170</v>
      </c>
      <c r="CF3105" s="280">
        <v>0</v>
      </c>
      <c r="CG3105" s="280" t="s">
        <v>80</v>
      </c>
      <c r="CH3105" s="280">
        <v>0</v>
      </c>
      <c r="CI3105" s="280" t="s">
        <v>80</v>
      </c>
      <c r="CJ3105" s="280"/>
      <c r="CK3105" s="280"/>
      <c r="CL3105" s="280"/>
      <c r="CM3105" s="280" t="s">
        <v>73</v>
      </c>
      <c r="CN3105" s="280">
        <v>3</v>
      </c>
    </row>
    <row r="3106" spans="4:92">
      <c r="D3106" s="273" t="s">
        <v>83</v>
      </c>
      <c r="E3106" s="273" t="s">
        <v>63</v>
      </c>
      <c r="F3106" s="273" t="s">
        <v>501</v>
      </c>
      <c r="G3106" s="273" t="s">
        <v>501</v>
      </c>
      <c r="H3106" s="274">
        <v>44958</v>
      </c>
      <c r="I3106" s="273">
        <v>11318</v>
      </c>
      <c r="J3106" s="273">
        <v>77</v>
      </c>
      <c r="W3106" s="273">
        <v>171705</v>
      </c>
      <c r="X3106" s="273" t="s">
        <v>64</v>
      </c>
      <c r="Y3106" s="273" t="s">
        <v>75</v>
      </c>
      <c r="Z3106" s="273" t="s">
        <v>231</v>
      </c>
      <c r="AA3106" s="273" t="s">
        <v>231</v>
      </c>
      <c r="AB3106" s="274">
        <v>45108</v>
      </c>
      <c r="AC3106" s="273">
        <v>12715</v>
      </c>
      <c r="AD3106" s="273">
        <v>24</v>
      </c>
      <c r="AE3106" s="273">
        <v>22.55</v>
      </c>
      <c r="AF3106" s="273" t="s">
        <v>90</v>
      </c>
      <c r="AG3106" s="273" t="s">
        <v>1648</v>
      </c>
      <c r="AH3106" s="273" t="s">
        <v>1649</v>
      </c>
      <c r="AI3106" s="273" t="s">
        <v>123</v>
      </c>
      <c r="AJ3106" s="273" t="s">
        <v>200</v>
      </c>
      <c r="AK3106" s="273">
        <v>289472</v>
      </c>
      <c r="BV3106" s="336" t="s">
        <v>64</v>
      </c>
      <c r="BW3106" s="337" t="s">
        <v>75</v>
      </c>
      <c r="BX3106" s="337" t="s">
        <v>231</v>
      </c>
      <c r="BY3106" s="337" t="s">
        <v>231</v>
      </c>
      <c r="BZ3106" s="337" t="s">
        <v>86</v>
      </c>
      <c r="CA3106" s="337" t="s">
        <v>87</v>
      </c>
      <c r="CB3106" s="337" t="s">
        <v>225</v>
      </c>
      <c r="CC3106" s="337" t="s">
        <v>226</v>
      </c>
      <c r="CD3106" s="338">
        <v>5</v>
      </c>
      <c r="CE3106" s="335">
        <v>45170</v>
      </c>
      <c r="CF3106" s="337">
        <v>0</v>
      </c>
      <c r="CG3106" s="337" t="s">
        <v>80</v>
      </c>
      <c r="CH3106" s="337">
        <v>0</v>
      </c>
      <c r="CI3106" s="337" t="s">
        <v>80</v>
      </c>
      <c r="CJ3106" s="337"/>
      <c r="CK3106" s="337"/>
      <c r="CL3106" s="337"/>
      <c r="CM3106" s="337" t="s">
        <v>73</v>
      </c>
      <c r="CN3106" s="337">
        <v>3</v>
      </c>
    </row>
    <row r="3107" spans="4:92">
      <c r="D3107" s="273" t="s">
        <v>83</v>
      </c>
      <c r="E3107" s="273" t="s">
        <v>63</v>
      </c>
      <c r="F3107" s="273" t="s">
        <v>501</v>
      </c>
      <c r="G3107" s="273" t="s">
        <v>501</v>
      </c>
      <c r="H3107" s="274">
        <v>44958</v>
      </c>
      <c r="I3107" s="273">
        <v>11318</v>
      </c>
      <c r="J3107" s="273">
        <v>77</v>
      </c>
      <c r="K3107" s="273">
        <v>8002</v>
      </c>
      <c r="L3107" s="273" t="s">
        <v>66</v>
      </c>
      <c r="M3107" s="273">
        <v>0</v>
      </c>
      <c r="N3107" s="273" t="s">
        <v>1010</v>
      </c>
      <c r="O3107" s="273">
        <v>0</v>
      </c>
      <c r="P3107" s="273" t="s">
        <v>1011</v>
      </c>
      <c r="Q3107" s="273" t="s">
        <v>69</v>
      </c>
      <c r="R3107" s="273" t="s">
        <v>1013</v>
      </c>
      <c r="S3107" s="273" t="s">
        <v>1298</v>
      </c>
      <c r="U3107" s="273" t="s">
        <v>73</v>
      </c>
      <c r="V3107" s="273" t="s">
        <v>1841</v>
      </c>
      <c r="W3107" s="273">
        <v>171748</v>
      </c>
      <c r="X3107" s="273" t="s">
        <v>64</v>
      </c>
      <c r="Y3107" s="273" t="s">
        <v>75</v>
      </c>
      <c r="Z3107" s="273" t="s">
        <v>231</v>
      </c>
      <c r="AA3107" s="273" t="s">
        <v>231</v>
      </c>
      <c r="AB3107" s="274">
        <v>45108</v>
      </c>
      <c r="AC3107" s="273">
        <v>12715</v>
      </c>
      <c r="AD3107" s="273">
        <v>24</v>
      </c>
      <c r="AE3107" s="273">
        <v>1.24</v>
      </c>
      <c r="AF3107" s="273" t="s">
        <v>90</v>
      </c>
      <c r="AG3107" s="273" t="s">
        <v>1650</v>
      </c>
      <c r="AH3107" s="273" t="s">
        <v>1651</v>
      </c>
      <c r="AI3107" s="273" t="s">
        <v>123</v>
      </c>
      <c r="AJ3107" s="273" t="s">
        <v>200</v>
      </c>
      <c r="AK3107" s="273">
        <v>289478</v>
      </c>
      <c r="BV3107" s="279" t="s">
        <v>64</v>
      </c>
      <c r="BW3107" s="280" t="s">
        <v>75</v>
      </c>
      <c r="BX3107" s="280" t="s">
        <v>231</v>
      </c>
      <c r="BY3107" s="280" t="s">
        <v>231</v>
      </c>
      <c r="BZ3107" s="280" t="s">
        <v>86</v>
      </c>
      <c r="CA3107" s="280" t="s">
        <v>87</v>
      </c>
      <c r="CB3107" s="280" t="s">
        <v>225</v>
      </c>
      <c r="CC3107" s="280" t="s">
        <v>226</v>
      </c>
      <c r="CD3107" s="281">
        <v>5</v>
      </c>
      <c r="CE3107" s="277">
        <v>45170</v>
      </c>
      <c r="CF3107" s="280">
        <v>0</v>
      </c>
      <c r="CG3107" s="280" t="s">
        <v>80</v>
      </c>
      <c r="CH3107" s="280">
        <v>0</v>
      </c>
      <c r="CI3107" s="280" t="s">
        <v>80</v>
      </c>
      <c r="CJ3107" s="280"/>
      <c r="CK3107" s="280"/>
      <c r="CL3107" s="280"/>
      <c r="CM3107" s="280" t="s">
        <v>73</v>
      </c>
      <c r="CN3107" s="280">
        <v>3</v>
      </c>
    </row>
    <row r="3108" spans="4:92">
      <c r="D3108" s="273" t="s">
        <v>83</v>
      </c>
      <c r="E3108" s="273" t="s">
        <v>63</v>
      </c>
      <c r="F3108" s="273" t="s">
        <v>501</v>
      </c>
      <c r="G3108" s="273" t="s">
        <v>501</v>
      </c>
      <c r="H3108" s="274">
        <v>44958</v>
      </c>
      <c r="I3108" s="273">
        <v>11318</v>
      </c>
      <c r="J3108" s="273">
        <v>77</v>
      </c>
      <c r="K3108" s="273">
        <v>26003</v>
      </c>
      <c r="L3108" s="273" t="s">
        <v>66</v>
      </c>
      <c r="M3108" s="273">
        <v>4592.9135999999999</v>
      </c>
      <c r="N3108" s="273" t="s">
        <v>67</v>
      </c>
      <c r="P3108" s="273" t="s">
        <v>1011</v>
      </c>
      <c r="Q3108" s="273" t="s">
        <v>69</v>
      </c>
      <c r="R3108" s="273" t="s">
        <v>70</v>
      </c>
      <c r="S3108" s="273" t="s">
        <v>1041</v>
      </c>
      <c r="T3108" s="273" t="s">
        <v>1042</v>
      </c>
      <c r="U3108" s="273" t="s">
        <v>73</v>
      </c>
      <c r="V3108" s="273" t="s">
        <v>1043</v>
      </c>
      <c r="W3108" s="273">
        <v>171765</v>
      </c>
      <c r="X3108" s="273" t="s">
        <v>64</v>
      </c>
      <c r="Y3108" s="273" t="s">
        <v>75</v>
      </c>
      <c r="Z3108" s="273" t="s">
        <v>231</v>
      </c>
      <c r="AA3108" s="273" t="s">
        <v>231</v>
      </c>
      <c r="AB3108" s="274">
        <v>45108</v>
      </c>
      <c r="AC3108" s="273">
        <v>12715</v>
      </c>
      <c r="AD3108" s="273">
        <v>24</v>
      </c>
      <c r="AE3108" s="273">
        <v>3.58</v>
      </c>
      <c r="AF3108" s="273" t="s">
        <v>90</v>
      </c>
      <c r="AG3108" s="273" t="s">
        <v>1662</v>
      </c>
      <c r="AH3108" s="273" t="s">
        <v>1663</v>
      </c>
      <c r="AI3108" s="273" t="s">
        <v>123</v>
      </c>
      <c r="AJ3108" s="273" t="s">
        <v>200</v>
      </c>
      <c r="AK3108" s="273">
        <v>289484</v>
      </c>
      <c r="BV3108" s="336" t="s">
        <v>64</v>
      </c>
      <c r="BW3108" s="337" t="s">
        <v>75</v>
      </c>
      <c r="BX3108" s="337" t="s">
        <v>231</v>
      </c>
      <c r="BY3108" s="337" t="s">
        <v>231</v>
      </c>
      <c r="BZ3108" s="337" t="s">
        <v>86</v>
      </c>
      <c r="CA3108" s="337" t="s">
        <v>87</v>
      </c>
      <c r="CB3108" s="337" t="s">
        <v>225</v>
      </c>
      <c r="CC3108" s="337" t="s">
        <v>226</v>
      </c>
      <c r="CD3108" s="338">
        <v>5</v>
      </c>
      <c r="CE3108" s="335">
        <v>45170</v>
      </c>
      <c r="CF3108" s="337">
        <v>0</v>
      </c>
      <c r="CG3108" s="337" t="s">
        <v>80</v>
      </c>
      <c r="CH3108" s="337">
        <v>0</v>
      </c>
      <c r="CI3108" s="337" t="s">
        <v>80</v>
      </c>
      <c r="CJ3108" s="337"/>
      <c r="CK3108" s="337"/>
      <c r="CL3108" s="337"/>
      <c r="CM3108" s="337" t="s">
        <v>73</v>
      </c>
      <c r="CN3108" s="337">
        <v>3</v>
      </c>
    </row>
    <row r="3109" spans="4:92">
      <c r="D3109" s="273" t="s">
        <v>83</v>
      </c>
      <c r="E3109" s="273" t="s">
        <v>63</v>
      </c>
      <c r="F3109" s="273" t="s">
        <v>501</v>
      </c>
      <c r="G3109" s="273" t="s">
        <v>501</v>
      </c>
      <c r="H3109" s="274">
        <v>44958</v>
      </c>
      <c r="I3109" s="273">
        <v>11318</v>
      </c>
      <c r="J3109" s="273">
        <v>77</v>
      </c>
      <c r="K3109" s="273">
        <v>26418</v>
      </c>
      <c r="L3109" s="273" t="s">
        <v>66</v>
      </c>
      <c r="M3109" s="273">
        <v>3112.34528</v>
      </c>
      <c r="N3109" s="273" t="s">
        <v>67</v>
      </c>
      <c r="P3109" s="273" t="s">
        <v>92</v>
      </c>
      <c r="Q3109" s="273" t="s">
        <v>69</v>
      </c>
      <c r="R3109" s="273" t="s">
        <v>70</v>
      </c>
      <c r="S3109" s="273" t="s">
        <v>93</v>
      </c>
      <c r="T3109" s="273" t="s">
        <v>94</v>
      </c>
      <c r="U3109" s="273" t="s">
        <v>73</v>
      </c>
      <c r="V3109" s="273" t="s">
        <v>95</v>
      </c>
      <c r="W3109" s="273">
        <v>171781</v>
      </c>
      <c r="X3109" s="273" t="s">
        <v>64</v>
      </c>
      <c r="Y3109" s="273" t="s">
        <v>75</v>
      </c>
      <c r="Z3109" s="273" t="s">
        <v>231</v>
      </c>
      <c r="AA3109" s="273" t="s">
        <v>231</v>
      </c>
      <c r="AB3109" s="274">
        <v>45108</v>
      </c>
      <c r="AC3109" s="273">
        <v>12715</v>
      </c>
      <c r="AD3109" s="273">
        <v>24</v>
      </c>
      <c r="AE3109" s="273">
        <v>3.84</v>
      </c>
      <c r="AF3109" s="273" t="s">
        <v>90</v>
      </c>
      <c r="AG3109" s="273" t="s">
        <v>1652</v>
      </c>
      <c r="AH3109" s="273" t="s">
        <v>1653</v>
      </c>
      <c r="AI3109" s="273" t="s">
        <v>123</v>
      </c>
      <c r="AJ3109" s="273" t="s">
        <v>200</v>
      </c>
      <c r="AK3109" s="273">
        <v>289490</v>
      </c>
      <c r="BV3109" s="279" t="s">
        <v>64</v>
      </c>
      <c r="BW3109" s="280" t="s">
        <v>75</v>
      </c>
      <c r="BX3109" s="280" t="s">
        <v>231</v>
      </c>
      <c r="BY3109" s="280" t="s">
        <v>231</v>
      </c>
      <c r="BZ3109" s="280" t="s">
        <v>86</v>
      </c>
      <c r="CA3109" s="280" t="s">
        <v>87</v>
      </c>
      <c r="CB3109" s="280" t="s">
        <v>225</v>
      </c>
      <c r="CC3109" s="280" t="s">
        <v>226</v>
      </c>
      <c r="CD3109" s="281">
        <v>5</v>
      </c>
      <c r="CE3109" s="277">
        <v>45170</v>
      </c>
      <c r="CF3109" s="280">
        <v>0</v>
      </c>
      <c r="CG3109" s="280" t="s">
        <v>80</v>
      </c>
      <c r="CH3109" s="280">
        <v>0</v>
      </c>
      <c r="CI3109" s="280" t="s">
        <v>80</v>
      </c>
      <c r="CJ3109" s="280"/>
      <c r="CK3109" s="280"/>
      <c r="CL3109" s="280"/>
      <c r="CM3109" s="280" t="s">
        <v>73</v>
      </c>
      <c r="CN3109" s="280">
        <v>3</v>
      </c>
    </row>
    <row r="3110" spans="4:92">
      <c r="D3110" s="273" t="s">
        <v>83</v>
      </c>
      <c r="E3110" s="273" t="s">
        <v>63</v>
      </c>
      <c r="F3110" s="273" t="s">
        <v>501</v>
      </c>
      <c r="G3110" s="273" t="s">
        <v>501</v>
      </c>
      <c r="H3110" s="274">
        <v>44958</v>
      </c>
      <c r="I3110" s="273">
        <v>11318</v>
      </c>
      <c r="J3110" s="273">
        <v>77</v>
      </c>
      <c r="K3110" s="273">
        <v>18305</v>
      </c>
      <c r="L3110" s="273" t="s">
        <v>66</v>
      </c>
      <c r="M3110" s="273">
        <v>2578.32872</v>
      </c>
      <c r="N3110" s="273" t="s">
        <v>67</v>
      </c>
      <c r="P3110" s="273" t="s">
        <v>68</v>
      </c>
      <c r="Q3110" s="273" t="s">
        <v>69</v>
      </c>
      <c r="R3110" s="273" t="s">
        <v>70</v>
      </c>
      <c r="S3110" s="273" t="s">
        <v>71</v>
      </c>
      <c r="T3110" s="273" t="s">
        <v>72</v>
      </c>
      <c r="U3110" s="273" t="s">
        <v>73</v>
      </c>
      <c r="V3110" s="273" t="s">
        <v>74</v>
      </c>
      <c r="W3110" s="273">
        <v>171798</v>
      </c>
      <c r="X3110" s="273" t="s">
        <v>64</v>
      </c>
      <c r="Y3110" s="273" t="s">
        <v>75</v>
      </c>
      <c r="Z3110" s="273" t="s">
        <v>231</v>
      </c>
      <c r="AA3110" s="273" t="s">
        <v>231</v>
      </c>
      <c r="AB3110" s="274">
        <v>45108</v>
      </c>
      <c r="AC3110" s="273">
        <v>12715</v>
      </c>
      <c r="AD3110" s="273">
        <v>24</v>
      </c>
      <c r="AE3110" s="273">
        <v>2.04</v>
      </c>
      <c r="AF3110" s="273" t="s">
        <v>90</v>
      </c>
      <c r="AG3110" s="273" t="s">
        <v>751</v>
      </c>
      <c r="AH3110" s="273" t="s">
        <v>1654</v>
      </c>
      <c r="AI3110" s="273" t="s">
        <v>123</v>
      </c>
      <c r="AJ3110" s="273" t="s">
        <v>200</v>
      </c>
      <c r="AK3110" s="273">
        <v>289496</v>
      </c>
      <c r="BV3110" s="336" t="s">
        <v>64</v>
      </c>
      <c r="BW3110" s="337" t="s">
        <v>75</v>
      </c>
      <c r="BX3110" s="337" t="s">
        <v>231</v>
      </c>
      <c r="BY3110" s="337" t="s">
        <v>231</v>
      </c>
      <c r="BZ3110" s="337" t="s">
        <v>86</v>
      </c>
      <c r="CA3110" s="337" t="s">
        <v>87</v>
      </c>
      <c r="CB3110" s="337" t="s">
        <v>225</v>
      </c>
      <c r="CC3110" s="337" t="s">
        <v>226</v>
      </c>
      <c r="CD3110" s="338">
        <v>5</v>
      </c>
      <c r="CE3110" s="335">
        <v>45170</v>
      </c>
      <c r="CF3110" s="337">
        <v>0</v>
      </c>
      <c r="CG3110" s="337" t="s">
        <v>80</v>
      </c>
      <c r="CH3110" s="337">
        <v>0</v>
      </c>
      <c r="CI3110" s="337" t="s">
        <v>80</v>
      </c>
      <c r="CJ3110" s="337"/>
      <c r="CK3110" s="337"/>
      <c r="CL3110" s="337"/>
      <c r="CM3110" s="337" t="s">
        <v>73</v>
      </c>
      <c r="CN3110" s="337">
        <v>3</v>
      </c>
    </row>
    <row r="3111" spans="4:92">
      <c r="D3111" s="273" t="s">
        <v>83</v>
      </c>
      <c r="E3111" s="273" t="s">
        <v>63</v>
      </c>
      <c r="F3111" s="273" t="s">
        <v>501</v>
      </c>
      <c r="G3111" s="273" t="s">
        <v>501</v>
      </c>
      <c r="H3111" s="274">
        <v>44958</v>
      </c>
      <c r="I3111" s="273">
        <v>11318</v>
      </c>
      <c r="J3111" s="273">
        <v>77</v>
      </c>
      <c r="K3111" s="273">
        <v>0</v>
      </c>
      <c r="L3111" s="273" t="s">
        <v>66</v>
      </c>
      <c r="N3111" s="273" t="s">
        <v>107</v>
      </c>
      <c r="W3111" s="273">
        <v>171730</v>
      </c>
      <c r="X3111" s="273" t="s">
        <v>64</v>
      </c>
      <c r="Y3111" s="273" t="s">
        <v>75</v>
      </c>
      <c r="Z3111" s="273" t="s">
        <v>231</v>
      </c>
      <c r="AA3111" s="273" t="s">
        <v>231</v>
      </c>
      <c r="AB3111" s="274">
        <v>45108</v>
      </c>
      <c r="AC3111" s="273">
        <v>12715</v>
      </c>
      <c r="AD3111" s="273">
        <v>24</v>
      </c>
      <c r="AE3111" s="273">
        <v>9.7200000000000006</v>
      </c>
      <c r="AF3111" s="273" t="s">
        <v>90</v>
      </c>
      <c r="AG3111" s="273" t="s">
        <v>726</v>
      </c>
      <c r="AH3111" s="273" t="s">
        <v>1655</v>
      </c>
      <c r="AI3111" s="273" t="s">
        <v>123</v>
      </c>
      <c r="AJ3111" s="273" t="s">
        <v>200</v>
      </c>
      <c r="AK3111" s="273">
        <v>289502</v>
      </c>
      <c r="BV3111" s="279" t="s">
        <v>64</v>
      </c>
      <c r="BW3111" s="280" t="s">
        <v>75</v>
      </c>
      <c r="BX3111" s="280" t="s">
        <v>231</v>
      </c>
      <c r="BY3111" s="280" t="s">
        <v>231</v>
      </c>
      <c r="BZ3111" s="280" t="s">
        <v>86</v>
      </c>
      <c r="CA3111" s="280" t="s">
        <v>87</v>
      </c>
      <c r="CB3111" s="280" t="s">
        <v>233</v>
      </c>
      <c r="CC3111" s="280" t="s">
        <v>234</v>
      </c>
      <c r="CD3111" s="281">
        <v>1</v>
      </c>
      <c r="CE3111" s="277">
        <v>45170</v>
      </c>
      <c r="CF3111" s="280"/>
      <c r="CG3111" s="280" t="s">
        <v>181</v>
      </c>
      <c r="CH3111" s="280"/>
      <c r="CI3111" s="280" t="s">
        <v>181</v>
      </c>
      <c r="CJ3111" s="280" t="s">
        <v>646</v>
      </c>
      <c r="CK3111" s="280"/>
      <c r="CL3111" s="280"/>
      <c r="CM3111" s="280" t="s">
        <v>73</v>
      </c>
      <c r="CN3111" s="280">
        <v>3</v>
      </c>
    </row>
    <row r="3112" spans="4:92">
      <c r="D3112" s="273" t="s">
        <v>83</v>
      </c>
      <c r="E3112" s="273" t="s">
        <v>63</v>
      </c>
      <c r="F3112" s="273" t="s">
        <v>501</v>
      </c>
      <c r="G3112" s="273" t="s">
        <v>501</v>
      </c>
      <c r="H3112" s="274">
        <v>44958</v>
      </c>
      <c r="I3112" s="273">
        <v>11318</v>
      </c>
      <c r="J3112" s="273">
        <v>77</v>
      </c>
      <c r="K3112" s="273">
        <v>11274</v>
      </c>
      <c r="L3112" s="273" t="s">
        <v>66</v>
      </c>
      <c r="M3112" s="273">
        <v>4174.4199200000003</v>
      </c>
      <c r="N3112" s="273" t="s">
        <v>115</v>
      </c>
      <c r="W3112" s="273">
        <v>171729</v>
      </c>
      <c r="X3112" s="273" t="s">
        <v>64</v>
      </c>
      <c r="Y3112" s="273" t="s">
        <v>75</v>
      </c>
      <c r="Z3112" s="273" t="s">
        <v>231</v>
      </c>
      <c r="AA3112" s="273" t="s">
        <v>231</v>
      </c>
      <c r="AB3112" s="274">
        <v>45108</v>
      </c>
      <c r="AC3112" s="273">
        <v>12715</v>
      </c>
      <c r="AD3112" s="273">
        <v>24</v>
      </c>
      <c r="AE3112" s="273">
        <v>15</v>
      </c>
      <c r="AF3112" s="273" t="s">
        <v>90</v>
      </c>
      <c r="AG3112" s="273" t="s">
        <v>732</v>
      </c>
      <c r="AH3112" s="273" t="s">
        <v>1656</v>
      </c>
      <c r="AI3112" s="273" t="s">
        <v>123</v>
      </c>
      <c r="AJ3112" s="273" t="s">
        <v>200</v>
      </c>
      <c r="AK3112" s="273">
        <v>289509</v>
      </c>
      <c r="BV3112" s="336" t="s">
        <v>64</v>
      </c>
      <c r="BW3112" s="337" t="s">
        <v>75</v>
      </c>
      <c r="BX3112" s="337" t="s">
        <v>231</v>
      </c>
      <c r="BY3112" s="337" t="s">
        <v>231</v>
      </c>
      <c r="BZ3112" s="337" t="s">
        <v>86</v>
      </c>
      <c r="CA3112" s="337" t="s">
        <v>87</v>
      </c>
      <c r="CB3112" s="337" t="s">
        <v>233</v>
      </c>
      <c r="CC3112" s="337" t="s">
        <v>234</v>
      </c>
      <c r="CD3112" s="338">
        <v>1</v>
      </c>
      <c r="CE3112" s="335">
        <v>45170</v>
      </c>
      <c r="CF3112" s="337"/>
      <c r="CG3112" s="337" t="s">
        <v>181</v>
      </c>
      <c r="CH3112" s="337"/>
      <c r="CI3112" s="337" t="s">
        <v>181</v>
      </c>
      <c r="CJ3112" s="337" t="s">
        <v>646</v>
      </c>
      <c r="CK3112" s="337"/>
      <c r="CL3112" s="337"/>
      <c r="CM3112" s="337" t="s">
        <v>73</v>
      </c>
      <c r="CN3112" s="337">
        <v>3</v>
      </c>
    </row>
    <row r="3113" spans="4:92">
      <c r="D3113" s="273" t="s">
        <v>83</v>
      </c>
      <c r="E3113" s="273" t="s">
        <v>63</v>
      </c>
      <c r="F3113" s="273" t="s">
        <v>501</v>
      </c>
      <c r="G3113" s="273" t="s">
        <v>501</v>
      </c>
      <c r="H3113" s="274">
        <v>44986</v>
      </c>
      <c r="I3113" s="273">
        <v>11480</v>
      </c>
      <c r="J3113" s="273">
        <v>77</v>
      </c>
      <c r="W3113" s="273">
        <v>171802</v>
      </c>
      <c r="X3113" s="273" t="s">
        <v>64</v>
      </c>
      <c r="Y3113" s="273" t="s">
        <v>75</v>
      </c>
      <c r="Z3113" s="273" t="s">
        <v>231</v>
      </c>
      <c r="AA3113" s="273" t="s">
        <v>231</v>
      </c>
      <c r="AB3113" s="274">
        <v>45108</v>
      </c>
      <c r="AC3113" s="273">
        <v>12715</v>
      </c>
      <c r="AD3113" s="273">
        <v>24</v>
      </c>
      <c r="AE3113" s="273">
        <v>0.73</v>
      </c>
      <c r="AF3113" s="273" t="s">
        <v>90</v>
      </c>
      <c r="AG3113" s="273" t="s">
        <v>555</v>
      </c>
      <c r="AH3113" s="273" t="s">
        <v>556</v>
      </c>
      <c r="AI3113" s="273" t="s">
        <v>123</v>
      </c>
      <c r="AJ3113" s="273" t="s">
        <v>200</v>
      </c>
      <c r="AK3113" s="273">
        <v>289517</v>
      </c>
      <c r="BV3113" s="279" t="s">
        <v>64</v>
      </c>
      <c r="BW3113" s="280" t="s">
        <v>75</v>
      </c>
      <c r="BX3113" s="280" t="s">
        <v>231</v>
      </c>
      <c r="BY3113" s="280" t="s">
        <v>231</v>
      </c>
      <c r="BZ3113" s="280" t="s">
        <v>86</v>
      </c>
      <c r="CA3113" s="280" t="s">
        <v>87</v>
      </c>
      <c r="CB3113" s="280" t="s">
        <v>233</v>
      </c>
      <c r="CC3113" s="280" t="s">
        <v>234</v>
      </c>
      <c r="CD3113" s="281">
        <v>1</v>
      </c>
      <c r="CE3113" s="277">
        <v>45170</v>
      </c>
      <c r="CF3113" s="280"/>
      <c r="CG3113" s="280" t="s">
        <v>181</v>
      </c>
      <c r="CH3113" s="280"/>
      <c r="CI3113" s="280" t="s">
        <v>181</v>
      </c>
      <c r="CJ3113" s="280" t="s">
        <v>646</v>
      </c>
      <c r="CK3113" s="280"/>
      <c r="CL3113" s="280"/>
      <c r="CM3113" s="280" t="s">
        <v>73</v>
      </c>
      <c r="CN3113" s="280">
        <v>3</v>
      </c>
    </row>
    <row r="3114" spans="4:92">
      <c r="D3114" s="273" t="s">
        <v>83</v>
      </c>
      <c r="E3114" s="273" t="s">
        <v>63</v>
      </c>
      <c r="F3114" s="273" t="s">
        <v>501</v>
      </c>
      <c r="G3114" s="273" t="s">
        <v>501</v>
      </c>
      <c r="H3114" s="274">
        <v>44986</v>
      </c>
      <c r="I3114" s="273">
        <v>11480</v>
      </c>
      <c r="J3114" s="273">
        <v>77</v>
      </c>
      <c r="K3114" s="273">
        <v>9884</v>
      </c>
      <c r="L3114" s="273" t="s">
        <v>66</v>
      </c>
      <c r="M3114" s="273">
        <v>0</v>
      </c>
      <c r="N3114" s="273" t="s">
        <v>1010</v>
      </c>
      <c r="O3114" s="273">
        <v>0</v>
      </c>
      <c r="P3114" s="273" t="s">
        <v>1011</v>
      </c>
      <c r="Q3114" s="273" t="s">
        <v>69</v>
      </c>
      <c r="R3114" s="273" t="s">
        <v>1013</v>
      </c>
      <c r="S3114" s="273" t="s">
        <v>1298</v>
      </c>
      <c r="U3114" s="273" t="s">
        <v>73</v>
      </c>
      <c r="V3114" s="273" t="s">
        <v>1841</v>
      </c>
      <c r="W3114" s="273">
        <v>171845</v>
      </c>
      <c r="X3114" s="273" t="s">
        <v>64</v>
      </c>
      <c r="Y3114" s="273" t="s">
        <v>75</v>
      </c>
      <c r="Z3114" s="273" t="s">
        <v>231</v>
      </c>
      <c r="AA3114" s="273" t="s">
        <v>231</v>
      </c>
      <c r="AB3114" s="274">
        <v>45170</v>
      </c>
      <c r="AC3114" s="273">
        <v>13717</v>
      </c>
      <c r="AD3114" s="273">
        <v>24</v>
      </c>
      <c r="AE3114" s="273">
        <v>2.94</v>
      </c>
      <c r="AF3114" s="273" t="s">
        <v>90</v>
      </c>
      <c r="AG3114" s="273" t="s">
        <v>521</v>
      </c>
      <c r="AH3114" s="273" t="s">
        <v>522</v>
      </c>
      <c r="AI3114" s="273" t="s">
        <v>199</v>
      </c>
      <c r="AJ3114" s="273" t="s">
        <v>200</v>
      </c>
      <c r="AK3114" s="273">
        <v>290740</v>
      </c>
      <c r="BV3114" s="336" t="s">
        <v>64</v>
      </c>
      <c r="BW3114" s="337" t="s">
        <v>75</v>
      </c>
      <c r="BX3114" s="337" t="s">
        <v>231</v>
      </c>
      <c r="BY3114" s="337" t="s">
        <v>231</v>
      </c>
      <c r="BZ3114" s="337" t="s">
        <v>86</v>
      </c>
      <c r="CA3114" s="337" t="s">
        <v>87</v>
      </c>
      <c r="CB3114" s="337" t="s">
        <v>233</v>
      </c>
      <c r="CC3114" s="337" t="s">
        <v>234</v>
      </c>
      <c r="CD3114" s="338">
        <v>1</v>
      </c>
      <c r="CE3114" s="335">
        <v>45170</v>
      </c>
      <c r="CF3114" s="337"/>
      <c r="CG3114" s="337" t="s">
        <v>181</v>
      </c>
      <c r="CH3114" s="337"/>
      <c r="CI3114" s="337" t="s">
        <v>181</v>
      </c>
      <c r="CJ3114" s="337" t="s">
        <v>646</v>
      </c>
      <c r="CK3114" s="337"/>
      <c r="CL3114" s="337"/>
      <c r="CM3114" s="337" t="s">
        <v>73</v>
      </c>
      <c r="CN3114" s="337">
        <v>3</v>
      </c>
    </row>
    <row r="3115" spans="4:92">
      <c r="D3115" s="273" t="s">
        <v>83</v>
      </c>
      <c r="E3115" s="273" t="s">
        <v>63</v>
      </c>
      <c r="F3115" s="273" t="s">
        <v>501</v>
      </c>
      <c r="G3115" s="273" t="s">
        <v>501</v>
      </c>
      <c r="H3115" s="274">
        <v>44986</v>
      </c>
      <c r="I3115" s="273">
        <v>11480</v>
      </c>
      <c r="J3115" s="273">
        <v>77</v>
      </c>
      <c r="K3115" s="273">
        <v>34789</v>
      </c>
      <c r="L3115" s="273" t="s">
        <v>66</v>
      </c>
      <c r="M3115" s="273">
        <v>6144.7883199999997</v>
      </c>
      <c r="N3115" s="273" t="s">
        <v>67</v>
      </c>
      <c r="P3115" s="273" t="s">
        <v>1011</v>
      </c>
      <c r="Q3115" s="273" t="s">
        <v>69</v>
      </c>
      <c r="R3115" s="273" t="s">
        <v>70</v>
      </c>
      <c r="S3115" s="273" t="s">
        <v>1041</v>
      </c>
      <c r="T3115" s="273" t="s">
        <v>1042</v>
      </c>
      <c r="U3115" s="273" t="s">
        <v>73</v>
      </c>
      <c r="V3115" s="273" t="s">
        <v>1043</v>
      </c>
      <c r="W3115" s="273">
        <v>171862</v>
      </c>
      <c r="X3115" s="273" t="s">
        <v>64</v>
      </c>
      <c r="Y3115" s="273" t="s">
        <v>75</v>
      </c>
      <c r="Z3115" s="273" t="s">
        <v>231</v>
      </c>
      <c r="AA3115" s="273" t="s">
        <v>231</v>
      </c>
      <c r="AB3115" s="274">
        <v>45170</v>
      </c>
      <c r="AC3115" s="273">
        <v>13717</v>
      </c>
      <c r="AD3115" s="273">
        <v>24</v>
      </c>
      <c r="AE3115" s="273">
        <v>17.920000000000002</v>
      </c>
      <c r="AF3115" s="273" t="s">
        <v>90</v>
      </c>
      <c r="AG3115" s="273" t="s">
        <v>492</v>
      </c>
      <c r="AH3115" s="273" t="s">
        <v>1673</v>
      </c>
      <c r="AI3115" s="273" t="s">
        <v>123</v>
      </c>
      <c r="AJ3115" s="273" t="s">
        <v>200</v>
      </c>
      <c r="AK3115" s="273">
        <v>290746</v>
      </c>
      <c r="BV3115" s="279" t="s">
        <v>64</v>
      </c>
      <c r="BW3115" s="280" t="s">
        <v>75</v>
      </c>
      <c r="BX3115" s="280" t="s">
        <v>231</v>
      </c>
      <c r="BY3115" s="280" t="s">
        <v>231</v>
      </c>
      <c r="BZ3115" s="280" t="s">
        <v>86</v>
      </c>
      <c r="CA3115" s="280" t="s">
        <v>87</v>
      </c>
      <c r="CB3115" s="280" t="s">
        <v>233</v>
      </c>
      <c r="CC3115" s="280" t="s">
        <v>234</v>
      </c>
      <c r="CD3115" s="281">
        <v>1</v>
      </c>
      <c r="CE3115" s="277">
        <v>45170</v>
      </c>
      <c r="CF3115" s="280"/>
      <c r="CG3115" s="280" t="s">
        <v>181</v>
      </c>
      <c r="CH3115" s="280"/>
      <c r="CI3115" s="280" t="s">
        <v>181</v>
      </c>
      <c r="CJ3115" s="280" t="s">
        <v>646</v>
      </c>
      <c r="CK3115" s="280"/>
      <c r="CL3115" s="280"/>
      <c r="CM3115" s="280" t="s">
        <v>73</v>
      </c>
      <c r="CN3115" s="280">
        <v>3</v>
      </c>
    </row>
    <row r="3116" spans="4:92">
      <c r="D3116" s="273" t="s">
        <v>83</v>
      </c>
      <c r="E3116" s="273" t="s">
        <v>63</v>
      </c>
      <c r="F3116" s="273" t="s">
        <v>501</v>
      </c>
      <c r="G3116" s="273" t="s">
        <v>501</v>
      </c>
      <c r="H3116" s="274">
        <v>44986</v>
      </c>
      <c r="I3116" s="273">
        <v>11480</v>
      </c>
      <c r="J3116" s="273">
        <v>77</v>
      </c>
      <c r="K3116" s="273">
        <v>25859</v>
      </c>
      <c r="L3116" s="273" t="s">
        <v>66</v>
      </c>
      <c r="M3116" s="273">
        <v>3046.5089600000001</v>
      </c>
      <c r="N3116" s="273" t="s">
        <v>67</v>
      </c>
      <c r="P3116" s="273" t="s">
        <v>92</v>
      </c>
      <c r="Q3116" s="273" t="s">
        <v>69</v>
      </c>
      <c r="R3116" s="273" t="s">
        <v>70</v>
      </c>
      <c r="S3116" s="273" t="s">
        <v>93</v>
      </c>
      <c r="T3116" s="273" t="s">
        <v>94</v>
      </c>
      <c r="U3116" s="273" t="s">
        <v>73</v>
      </c>
      <c r="V3116" s="273" t="s">
        <v>95</v>
      </c>
      <c r="W3116" s="273">
        <v>171878</v>
      </c>
      <c r="X3116" s="273" t="s">
        <v>64</v>
      </c>
      <c r="Y3116" s="273" t="s">
        <v>75</v>
      </c>
      <c r="Z3116" s="273" t="s">
        <v>231</v>
      </c>
      <c r="AA3116" s="273" t="s">
        <v>231</v>
      </c>
      <c r="AB3116" s="274">
        <v>45170</v>
      </c>
      <c r="AC3116" s="273">
        <v>13717</v>
      </c>
      <c r="AD3116" s="273">
        <v>24</v>
      </c>
      <c r="AE3116" s="273">
        <v>0.04</v>
      </c>
      <c r="AF3116" s="273" t="s">
        <v>90</v>
      </c>
      <c r="AG3116" s="273" t="s">
        <v>470</v>
      </c>
      <c r="AH3116" s="273" t="s">
        <v>471</v>
      </c>
      <c r="AI3116" s="273" t="s">
        <v>123</v>
      </c>
      <c r="AJ3116" s="273" t="s">
        <v>200</v>
      </c>
      <c r="AK3116" s="273">
        <v>290752</v>
      </c>
      <c r="BV3116" s="336" t="s">
        <v>64</v>
      </c>
      <c r="BW3116" s="337" t="s">
        <v>75</v>
      </c>
      <c r="BX3116" s="337" t="s">
        <v>231</v>
      </c>
      <c r="BY3116" s="337" t="s">
        <v>231</v>
      </c>
      <c r="BZ3116" s="337" t="s">
        <v>86</v>
      </c>
      <c r="CA3116" s="337" t="s">
        <v>87</v>
      </c>
      <c r="CB3116" s="337" t="s">
        <v>101</v>
      </c>
      <c r="CC3116" s="337" t="s">
        <v>102</v>
      </c>
      <c r="CD3116" s="338">
        <v>4</v>
      </c>
      <c r="CE3116" s="335">
        <v>45231</v>
      </c>
      <c r="CF3116" s="337">
        <v>9096.48</v>
      </c>
      <c r="CG3116" s="337" t="s">
        <v>1495</v>
      </c>
      <c r="CH3116" s="337">
        <v>1307.6189999999999</v>
      </c>
      <c r="CI3116" s="337" t="s">
        <v>104</v>
      </c>
      <c r="CJ3116" s="337"/>
      <c r="CK3116" s="337"/>
      <c r="CL3116" s="337"/>
      <c r="CM3116" s="337" t="s">
        <v>73</v>
      </c>
      <c r="CN3116" s="337">
        <v>3</v>
      </c>
    </row>
    <row r="3117" spans="4:92">
      <c r="D3117" s="273" t="s">
        <v>83</v>
      </c>
      <c r="E3117" s="273" t="s">
        <v>63</v>
      </c>
      <c r="F3117" s="273" t="s">
        <v>501</v>
      </c>
      <c r="G3117" s="273" t="s">
        <v>501</v>
      </c>
      <c r="H3117" s="274">
        <v>44986</v>
      </c>
      <c r="I3117" s="273">
        <v>11480</v>
      </c>
      <c r="J3117" s="273">
        <v>77</v>
      </c>
      <c r="K3117" s="273">
        <v>18461</v>
      </c>
      <c r="L3117" s="273" t="s">
        <v>66</v>
      </c>
      <c r="M3117" s="273">
        <v>2600.30672</v>
      </c>
      <c r="N3117" s="273" t="s">
        <v>67</v>
      </c>
      <c r="P3117" s="273" t="s">
        <v>68</v>
      </c>
      <c r="Q3117" s="273" t="s">
        <v>69</v>
      </c>
      <c r="R3117" s="273" t="s">
        <v>70</v>
      </c>
      <c r="S3117" s="273" t="s">
        <v>71</v>
      </c>
      <c r="T3117" s="273" t="s">
        <v>72</v>
      </c>
      <c r="U3117" s="273" t="s">
        <v>73</v>
      </c>
      <c r="V3117" s="273" t="s">
        <v>74</v>
      </c>
      <c r="W3117" s="273">
        <v>171895</v>
      </c>
      <c r="X3117" s="273" t="s">
        <v>64</v>
      </c>
      <c r="Y3117" s="273" t="s">
        <v>75</v>
      </c>
      <c r="Z3117" s="273" t="s">
        <v>231</v>
      </c>
      <c r="AA3117" s="273" t="s">
        <v>231</v>
      </c>
      <c r="AB3117" s="274">
        <v>45170</v>
      </c>
      <c r="AC3117" s="273">
        <v>13717</v>
      </c>
      <c r="AD3117" s="273">
        <v>24</v>
      </c>
      <c r="AE3117" s="273">
        <v>1.5599999999999999E-2</v>
      </c>
      <c r="AF3117" s="273" t="s">
        <v>90</v>
      </c>
      <c r="AG3117" s="273" t="s">
        <v>496</v>
      </c>
      <c r="AH3117" s="273" t="s">
        <v>497</v>
      </c>
      <c r="AI3117" s="273" t="s">
        <v>123</v>
      </c>
      <c r="AJ3117" s="273" t="s">
        <v>200</v>
      </c>
      <c r="AK3117" s="273">
        <v>290758</v>
      </c>
      <c r="BV3117" s="279" t="s">
        <v>64</v>
      </c>
      <c r="BW3117" s="280" t="s">
        <v>75</v>
      </c>
      <c r="BX3117" s="280" t="s">
        <v>231</v>
      </c>
      <c r="BY3117" s="280" t="s">
        <v>231</v>
      </c>
      <c r="BZ3117" s="280" t="s">
        <v>86</v>
      </c>
      <c r="CA3117" s="280" t="s">
        <v>87</v>
      </c>
      <c r="CB3117" s="280" t="s">
        <v>101</v>
      </c>
      <c r="CC3117" s="280" t="s">
        <v>102</v>
      </c>
      <c r="CD3117" s="281">
        <v>4</v>
      </c>
      <c r="CE3117" s="277">
        <v>45231</v>
      </c>
      <c r="CF3117" s="280">
        <v>30064.68</v>
      </c>
      <c r="CG3117" s="280" t="s">
        <v>1495</v>
      </c>
      <c r="CH3117" s="280">
        <v>4321.7977499999997</v>
      </c>
      <c r="CI3117" s="280" t="s">
        <v>104</v>
      </c>
      <c r="CJ3117" s="280"/>
      <c r="CK3117" s="280"/>
      <c r="CL3117" s="280"/>
      <c r="CM3117" s="280" t="s">
        <v>73</v>
      </c>
      <c r="CN3117" s="280">
        <v>3</v>
      </c>
    </row>
    <row r="3118" spans="4:92">
      <c r="D3118" s="273" t="s">
        <v>83</v>
      </c>
      <c r="E3118" s="273" t="s">
        <v>63</v>
      </c>
      <c r="F3118" s="273" t="s">
        <v>501</v>
      </c>
      <c r="G3118" s="273" t="s">
        <v>501</v>
      </c>
      <c r="H3118" s="274">
        <v>44986</v>
      </c>
      <c r="I3118" s="273">
        <v>11480</v>
      </c>
      <c r="J3118" s="273">
        <v>77</v>
      </c>
      <c r="K3118" s="273">
        <v>0</v>
      </c>
      <c r="L3118" s="273" t="s">
        <v>66</v>
      </c>
      <c r="N3118" s="273" t="s">
        <v>107</v>
      </c>
      <c r="W3118" s="273">
        <v>171827</v>
      </c>
      <c r="X3118" s="273" t="s">
        <v>64</v>
      </c>
      <c r="Y3118" s="273" t="s">
        <v>75</v>
      </c>
      <c r="Z3118" s="273" t="s">
        <v>231</v>
      </c>
      <c r="AA3118" s="273" t="s">
        <v>231</v>
      </c>
      <c r="AB3118" s="274">
        <v>45170</v>
      </c>
      <c r="AC3118" s="273">
        <v>13717</v>
      </c>
      <c r="AD3118" s="273">
        <v>24</v>
      </c>
      <c r="AE3118" s="273">
        <v>0.75</v>
      </c>
      <c r="AF3118" s="273" t="s">
        <v>90</v>
      </c>
      <c r="AG3118" s="273" t="s">
        <v>508</v>
      </c>
      <c r="AH3118" s="273" t="s">
        <v>509</v>
      </c>
      <c r="AI3118" s="273" t="s">
        <v>123</v>
      </c>
      <c r="AJ3118" s="273" t="s">
        <v>200</v>
      </c>
      <c r="AK3118" s="273">
        <v>290764</v>
      </c>
      <c r="BV3118" s="336" t="s">
        <v>64</v>
      </c>
      <c r="BW3118" s="337" t="s">
        <v>75</v>
      </c>
      <c r="BX3118" s="337" t="s">
        <v>231</v>
      </c>
      <c r="BY3118" s="337" t="s">
        <v>231</v>
      </c>
      <c r="BZ3118" s="337" t="s">
        <v>86</v>
      </c>
      <c r="CA3118" s="337" t="s">
        <v>87</v>
      </c>
      <c r="CB3118" s="337" t="s">
        <v>101</v>
      </c>
      <c r="CC3118" s="337" t="s">
        <v>102</v>
      </c>
      <c r="CD3118" s="338">
        <v>4</v>
      </c>
      <c r="CE3118" s="335">
        <v>45231</v>
      </c>
      <c r="CF3118" s="337">
        <v>85726.32</v>
      </c>
      <c r="CG3118" s="337" t="s">
        <v>1495</v>
      </c>
      <c r="CH3118" s="337">
        <v>12323.1585</v>
      </c>
      <c r="CI3118" s="337" t="s">
        <v>104</v>
      </c>
      <c r="CJ3118" s="337"/>
      <c r="CK3118" s="337"/>
      <c r="CL3118" s="337"/>
      <c r="CM3118" s="337" t="s">
        <v>73</v>
      </c>
      <c r="CN3118" s="337">
        <v>3</v>
      </c>
    </row>
    <row r="3119" spans="4:92">
      <c r="D3119" s="273" t="s">
        <v>83</v>
      </c>
      <c r="E3119" s="273" t="s">
        <v>63</v>
      </c>
      <c r="F3119" s="273" t="s">
        <v>501</v>
      </c>
      <c r="G3119" s="273" t="s">
        <v>501</v>
      </c>
      <c r="H3119" s="274">
        <v>44986</v>
      </c>
      <c r="I3119" s="273">
        <v>11480</v>
      </c>
      <c r="J3119" s="273">
        <v>77</v>
      </c>
      <c r="K3119" s="273">
        <v>23691</v>
      </c>
      <c r="L3119" s="273" t="s">
        <v>66</v>
      </c>
      <c r="M3119" s="273">
        <v>5489.5834400000003</v>
      </c>
      <c r="N3119" s="273" t="s">
        <v>115</v>
      </c>
      <c r="W3119" s="273">
        <v>171826</v>
      </c>
      <c r="X3119" s="273" t="s">
        <v>64</v>
      </c>
      <c r="Y3119" s="273" t="s">
        <v>75</v>
      </c>
      <c r="Z3119" s="273" t="s">
        <v>231</v>
      </c>
      <c r="AA3119" s="273" t="s">
        <v>231</v>
      </c>
      <c r="AB3119" s="274">
        <v>45170</v>
      </c>
      <c r="AC3119" s="273">
        <v>13717</v>
      </c>
      <c r="AD3119" s="273">
        <v>24</v>
      </c>
      <c r="AE3119" s="273">
        <v>0.51</v>
      </c>
      <c r="AF3119" s="273" t="s">
        <v>90</v>
      </c>
      <c r="AG3119" s="273" t="s">
        <v>1676</v>
      </c>
      <c r="AH3119" s="273" t="s">
        <v>1677</v>
      </c>
      <c r="AI3119" s="273" t="s">
        <v>123</v>
      </c>
      <c r="AJ3119" s="273" t="s">
        <v>200</v>
      </c>
      <c r="AK3119" s="273">
        <v>290770</v>
      </c>
      <c r="BV3119" s="279" t="s">
        <v>64</v>
      </c>
      <c r="BW3119" s="280" t="s">
        <v>75</v>
      </c>
      <c r="BX3119" s="280" t="s">
        <v>231</v>
      </c>
      <c r="BY3119" s="280" t="s">
        <v>231</v>
      </c>
      <c r="BZ3119" s="280" t="s">
        <v>86</v>
      </c>
      <c r="CA3119" s="280" t="s">
        <v>87</v>
      </c>
      <c r="CB3119" s="280" t="s">
        <v>101</v>
      </c>
      <c r="CC3119" s="280" t="s">
        <v>102</v>
      </c>
      <c r="CD3119" s="281">
        <v>4</v>
      </c>
      <c r="CE3119" s="277">
        <v>45231</v>
      </c>
      <c r="CF3119" s="280">
        <v>42743.02</v>
      </c>
      <c r="CG3119" s="280" t="s">
        <v>1495</v>
      </c>
      <c r="CH3119" s="280">
        <v>6144.3091249999998</v>
      </c>
      <c r="CI3119" s="280" t="s">
        <v>104</v>
      </c>
      <c r="CJ3119" s="280"/>
      <c r="CK3119" s="280"/>
      <c r="CL3119" s="280"/>
      <c r="CM3119" s="280" t="s">
        <v>73</v>
      </c>
      <c r="CN3119" s="280">
        <v>3</v>
      </c>
    </row>
    <row r="3120" spans="4:92">
      <c r="D3120" s="273" t="s">
        <v>83</v>
      </c>
      <c r="E3120" s="273" t="s">
        <v>63</v>
      </c>
      <c r="F3120" s="273" t="s">
        <v>501</v>
      </c>
      <c r="G3120" s="273" t="s">
        <v>501</v>
      </c>
      <c r="H3120" s="274">
        <v>45017</v>
      </c>
      <c r="I3120" s="273">
        <v>11642</v>
      </c>
      <c r="J3120" s="273">
        <v>77</v>
      </c>
      <c r="W3120" s="273">
        <v>173719</v>
      </c>
      <c r="X3120" s="273" t="s">
        <v>64</v>
      </c>
      <c r="Y3120" s="273" t="s">
        <v>75</v>
      </c>
      <c r="Z3120" s="273" t="s">
        <v>231</v>
      </c>
      <c r="AA3120" s="273" t="s">
        <v>231</v>
      </c>
      <c r="AB3120" s="274">
        <v>45170</v>
      </c>
      <c r="AC3120" s="273">
        <v>13717</v>
      </c>
      <c r="AD3120" s="273">
        <v>24</v>
      </c>
      <c r="AE3120" s="273">
        <v>0.17</v>
      </c>
      <c r="AF3120" s="273" t="s">
        <v>90</v>
      </c>
      <c r="AG3120" s="273" t="s">
        <v>405</v>
      </c>
      <c r="AH3120" s="273" t="s">
        <v>406</v>
      </c>
      <c r="AI3120" s="273" t="s">
        <v>123</v>
      </c>
      <c r="AJ3120" s="273" t="s">
        <v>200</v>
      </c>
      <c r="AK3120" s="273">
        <v>290776</v>
      </c>
      <c r="BV3120" s="336" t="s">
        <v>64</v>
      </c>
      <c r="BW3120" s="337" t="s">
        <v>75</v>
      </c>
      <c r="BX3120" s="337" t="s">
        <v>231</v>
      </c>
      <c r="BY3120" s="337" t="s">
        <v>231</v>
      </c>
      <c r="BZ3120" s="337" t="s">
        <v>86</v>
      </c>
      <c r="CA3120" s="337" t="s">
        <v>87</v>
      </c>
      <c r="CB3120" s="337" t="s">
        <v>101</v>
      </c>
      <c r="CC3120" s="337" t="s">
        <v>102</v>
      </c>
      <c r="CD3120" s="338">
        <v>4</v>
      </c>
      <c r="CE3120" s="335">
        <v>45231</v>
      </c>
      <c r="CF3120" s="337">
        <v>27645.119999999999</v>
      </c>
      <c r="CG3120" s="337" t="s">
        <v>1495</v>
      </c>
      <c r="CH3120" s="337">
        <v>3973.9859999999999</v>
      </c>
      <c r="CI3120" s="337" t="s">
        <v>104</v>
      </c>
      <c r="CJ3120" s="337"/>
      <c r="CK3120" s="337"/>
      <c r="CL3120" s="337"/>
      <c r="CM3120" s="337" t="s">
        <v>73</v>
      </c>
      <c r="CN3120" s="337">
        <v>3</v>
      </c>
    </row>
    <row r="3121" spans="4:92">
      <c r="D3121" s="273" t="s">
        <v>83</v>
      </c>
      <c r="E3121" s="273" t="s">
        <v>63</v>
      </c>
      <c r="F3121" s="273" t="s">
        <v>504</v>
      </c>
      <c r="G3121" s="273" t="s">
        <v>510</v>
      </c>
      <c r="H3121" s="274">
        <v>45108</v>
      </c>
      <c r="I3121" s="273">
        <v>12802</v>
      </c>
      <c r="J3121" s="273">
        <v>685</v>
      </c>
      <c r="W3121" s="273">
        <v>202566</v>
      </c>
      <c r="X3121" s="273" t="s">
        <v>64</v>
      </c>
      <c r="Y3121" s="273" t="s">
        <v>75</v>
      </c>
      <c r="Z3121" s="273" t="s">
        <v>231</v>
      </c>
      <c r="AA3121" s="273" t="s">
        <v>231</v>
      </c>
      <c r="AB3121" s="274">
        <v>45170</v>
      </c>
      <c r="AC3121" s="273">
        <v>13717</v>
      </c>
      <c r="AD3121" s="273">
        <v>24</v>
      </c>
      <c r="AE3121" s="273">
        <v>0.1</v>
      </c>
      <c r="AF3121" s="273" t="s">
        <v>90</v>
      </c>
      <c r="AG3121" s="273" t="s">
        <v>1536</v>
      </c>
      <c r="AH3121" s="273" t="s">
        <v>1537</v>
      </c>
      <c r="AI3121" s="273" t="s">
        <v>123</v>
      </c>
      <c r="AJ3121" s="273" t="s">
        <v>200</v>
      </c>
      <c r="AK3121" s="273">
        <v>290782</v>
      </c>
      <c r="BV3121" s="279" t="s">
        <v>64</v>
      </c>
      <c r="BW3121" s="280" t="s">
        <v>75</v>
      </c>
      <c r="BX3121" s="280" t="s">
        <v>231</v>
      </c>
      <c r="BY3121" s="280" t="s">
        <v>231</v>
      </c>
      <c r="BZ3121" s="280" t="s">
        <v>86</v>
      </c>
      <c r="CA3121" s="280" t="s">
        <v>87</v>
      </c>
      <c r="CB3121" s="280" t="s">
        <v>101</v>
      </c>
      <c r="CC3121" s="280" t="s">
        <v>102</v>
      </c>
      <c r="CD3121" s="281">
        <v>4</v>
      </c>
      <c r="CE3121" s="277">
        <v>45231</v>
      </c>
      <c r="CF3121" s="280">
        <v>32064.720000000001</v>
      </c>
      <c r="CG3121" s="280" t="s">
        <v>1495</v>
      </c>
      <c r="CH3121" s="280">
        <v>4609.3035</v>
      </c>
      <c r="CI3121" s="280" t="s">
        <v>104</v>
      </c>
      <c r="CJ3121" s="280"/>
      <c r="CK3121" s="280"/>
      <c r="CL3121" s="280"/>
      <c r="CM3121" s="280" t="s">
        <v>73</v>
      </c>
      <c r="CN3121" s="280">
        <v>3</v>
      </c>
    </row>
    <row r="3122" spans="4:92">
      <c r="D3122" s="273" t="s">
        <v>83</v>
      </c>
      <c r="E3122" s="273" t="s">
        <v>63</v>
      </c>
      <c r="F3122" s="273" t="s">
        <v>504</v>
      </c>
      <c r="G3122" s="273" t="s">
        <v>510</v>
      </c>
      <c r="H3122" s="274">
        <v>45108</v>
      </c>
      <c r="I3122" s="273">
        <v>12802</v>
      </c>
      <c r="J3122" s="273">
        <v>685</v>
      </c>
      <c r="K3122" s="273">
        <v>19376</v>
      </c>
      <c r="L3122" s="273" t="s">
        <v>66</v>
      </c>
      <c r="M3122" s="273">
        <v>3202.6667200000002</v>
      </c>
      <c r="N3122" s="273" t="s">
        <v>115</v>
      </c>
      <c r="W3122" s="273">
        <v>202590</v>
      </c>
      <c r="X3122" s="273" t="s">
        <v>64</v>
      </c>
      <c r="Y3122" s="273" t="s">
        <v>75</v>
      </c>
      <c r="Z3122" s="273" t="s">
        <v>231</v>
      </c>
      <c r="AA3122" s="273" t="s">
        <v>231</v>
      </c>
      <c r="AB3122" s="274">
        <v>45200</v>
      </c>
      <c r="AC3122" s="273">
        <v>14051</v>
      </c>
      <c r="AD3122" s="273">
        <v>24</v>
      </c>
      <c r="AK3122" s="273">
        <v>323093</v>
      </c>
      <c r="BV3122" s="336" t="s">
        <v>64</v>
      </c>
      <c r="BW3122" s="337" t="s">
        <v>75</v>
      </c>
      <c r="BX3122" s="337" t="s">
        <v>231</v>
      </c>
      <c r="BY3122" s="337" t="s">
        <v>231</v>
      </c>
      <c r="BZ3122" s="337" t="s">
        <v>86</v>
      </c>
      <c r="CA3122" s="337" t="s">
        <v>87</v>
      </c>
      <c r="CB3122" s="337" t="s">
        <v>101</v>
      </c>
      <c r="CC3122" s="337" t="s">
        <v>102</v>
      </c>
      <c r="CD3122" s="338">
        <v>4</v>
      </c>
      <c r="CE3122" s="335">
        <v>45231</v>
      </c>
      <c r="CF3122" s="337">
        <v>6995.76</v>
      </c>
      <c r="CG3122" s="337" t="s">
        <v>1495</v>
      </c>
      <c r="CH3122" s="337">
        <v>1005.6405</v>
      </c>
      <c r="CI3122" s="337" t="s">
        <v>104</v>
      </c>
      <c r="CJ3122" s="337"/>
      <c r="CK3122" s="337"/>
      <c r="CL3122" s="337"/>
      <c r="CM3122" s="337" t="s">
        <v>73</v>
      </c>
      <c r="CN3122" s="337">
        <v>3</v>
      </c>
    </row>
    <row r="3123" spans="4:92">
      <c r="D3123" s="273" t="s">
        <v>83</v>
      </c>
      <c r="E3123" s="273" t="s">
        <v>63</v>
      </c>
      <c r="F3123" s="273" t="s">
        <v>504</v>
      </c>
      <c r="G3123" s="273" t="s">
        <v>510</v>
      </c>
      <c r="H3123" s="274">
        <v>45108</v>
      </c>
      <c r="I3123" s="273">
        <v>12802</v>
      </c>
      <c r="J3123" s="273">
        <v>685</v>
      </c>
      <c r="K3123" s="273">
        <v>0</v>
      </c>
      <c r="L3123" s="273" t="s">
        <v>66</v>
      </c>
      <c r="N3123" s="273" t="s">
        <v>107</v>
      </c>
      <c r="W3123" s="273">
        <v>202591</v>
      </c>
      <c r="X3123" s="273" t="s">
        <v>64</v>
      </c>
      <c r="Y3123" s="273" t="s">
        <v>75</v>
      </c>
      <c r="Z3123" s="273" t="s">
        <v>231</v>
      </c>
      <c r="AA3123" s="273" t="s">
        <v>231</v>
      </c>
      <c r="AB3123" s="274">
        <v>45200</v>
      </c>
      <c r="AC3123" s="273">
        <v>14051</v>
      </c>
      <c r="AD3123" s="273">
        <v>24</v>
      </c>
      <c r="AK3123" s="273">
        <v>323101</v>
      </c>
      <c r="BV3123" s="279" t="s">
        <v>64</v>
      </c>
      <c r="BW3123" s="280" t="s">
        <v>75</v>
      </c>
      <c r="BX3123" s="280" t="s">
        <v>231</v>
      </c>
      <c r="BY3123" s="280" t="s">
        <v>231</v>
      </c>
      <c r="BZ3123" s="280" t="s">
        <v>86</v>
      </c>
      <c r="CA3123" s="280" t="s">
        <v>87</v>
      </c>
      <c r="CB3123" s="280" t="s">
        <v>88</v>
      </c>
      <c r="CC3123" s="280" t="s">
        <v>89</v>
      </c>
      <c r="CD3123" s="281">
        <v>3</v>
      </c>
      <c r="CE3123" s="277">
        <v>45231</v>
      </c>
      <c r="CF3123" s="280">
        <v>1698</v>
      </c>
      <c r="CG3123" s="280" t="s">
        <v>80</v>
      </c>
      <c r="CH3123" s="280">
        <v>1698</v>
      </c>
      <c r="CI3123" s="280" t="s">
        <v>80</v>
      </c>
      <c r="CJ3123" s="280"/>
      <c r="CK3123" s="280"/>
      <c r="CL3123" s="280"/>
      <c r="CM3123" s="280" t="s">
        <v>73</v>
      </c>
      <c r="CN3123" s="280">
        <v>3</v>
      </c>
    </row>
    <row r="3124" spans="4:92">
      <c r="D3124" s="273" t="s">
        <v>83</v>
      </c>
      <c r="E3124" s="273" t="s">
        <v>63</v>
      </c>
      <c r="F3124" s="273" t="s">
        <v>504</v>
      </c>
      <c r="G3124" s="273" t="s">
        <v>510</v>
      </c>
      <c r="H3124" s="274">
        <v>45139</v>
      </c>
      <c r="I3124" s="273">
        <v>13476</v>
      </c>
      <c r="J3124" s="273">
        <v>685</v>
      </c>
      <c r="W3124" s="273">
        <v>227804</v>
      </c>
      <c r="X3124" s="273" t="s">
        <v>64</v>
      </c>
      <c r="Y3124" s="273" t="s">
        <v>75</v>
      </c>
      <c r="Z3124" s="273" t="s">
        <v>231</v>
      </c>
      <c r="AA3124" s="273" t="s">
        <v>231</v>
      </c>
      <c r="AB3124" s="274">
        <v>45200</v>
      </c>
      <c r="AC3124" s="273">
        <v>14051</v>
      </c>
      <c r="AD3124" s="273">
        <v>24</v>
      </c>
      <c r="AK3124" s="273">
        <v>323108</v>
      </c>
      <c r="BV3124" s="336" t="s">
        <v>64</v>
      </c>
      <c r="BW3124" s="337" t="s">
        <v>75</v>
      </c>
      <c r="BX3124" s="337" t="s">
        <v>231</v>
      </c>
      <c r="BY3124" s="337" t="s">
        <v>231</v>
      </c>
      <c r="BZ3124" s="337" t="s">
        <v>86</v>
      </c>
      <c r="CA3124" s="337" t="s">
        <v>87</v>
      </c>
      <c r="CB3124" s="337" t="s">
        <v>88</v>
      </c>
      <c r="CC3124" s="337" t="s">
        <v>89</v>
      </c>
      <c r="CD3124" s="338">
        <v>3</v>
      </c>
      <c r="CE3124" s="335">
        <v>45231</v>
      </c>
      <c r="CF3124" s="337">
        <v>9214</v>
      </c>
      <c r="CG3124" s="337" t="s">
        <v>80</v>
      </c>
      <c r="CH3124" s="337">
        <v>9214</v>
      </c>
      <c r="CI3124" s="337" t="s">
        <v>80</v>
      </c>
      <c r="CJ3124" s="337"/>
      <c r="CK3124" s="337"/>
      <c r="CL3124" s="337"/>
      <c r="CM3124" s="337" t="s">
        <v>73</v>
      </c>
      <c r="CN3124" s="337">
        <v>3</v>
      </c>
    </row>
    <row r="3125" spans="4:92">
      <c r="D3125" s="273" t="s">
        <v>83</v>
      </c>
      <c r="E3125" s="273" t="s">
        <v>63</v>
      </c>
      <c r="F3125" s="273" t="s">
        <v>504</v>
      </c>
      <c r="G3125" s="273" t="s">
        <v>510</v>
      </c>
      <c r="H3125" s="274">
        <v>45139</v>
      </c>
      <c r="I3125" s="273">
        <v>13476</v>
      </c>
      <c r="J3125" s="273">
        <v>685</v>
      </c>
      <c r="K3125" s="273">
        <v>55256</v>
      </c>
      <c r="L3125" s="273" t="s">
        <v>66</v>
      </c>
      <c r="M3125" s="273">
        <v>8510.3374399999993</v>
      </c>
      <c r="N3125" s="273" t="s">
        <v>115</v>
      </c>
      <c r="W3125" s="273">
        <v>227828</v>
      </c>
      <c r="X3125" s="273" t="s">
        <v>64</v>
      </c>
      <c r="Y3125" s="273" t="s">
        <v>75</v>
      </c>
      <c r="Z3125" s="273" t="s">
        <v>231</v>
      </c>
      <c r="AA3125" s="273" t="s">
        <v>231</v>
      </c>
      <c r="AB3125" s="274">
        <v>45200</v>
      </c>
      <c r="AC3125" s="273">
        <v>14051</v>
      </c>
      <c r="AD3125" s="273">
        <v>24</v>
      </c>
      <c r="AK3125" s="273">
        <v>323115</v>
      </c>
      <c r="BV3125" s="279" t="s">
        <v>64</v>
      </c>
      <c r="BW3125" s="280" t="s">
        <v>75</v>
      </c>
      <c r="BX3125" s="280" t="s">
        <v>308</v>
      </c>
      <c r="BY3125" s="280" t="s">
        <v>338</v>
      </c>
      <c r="BZ3125" s="280" t="s">
        <v>167</v>
      </c>
      <c r="CA3125" s="280" t="s">
        <v>168</v>
      </c>
      <c r="CB3125" s="280" t="s">
        <v>319</v>
      </c>
      <c r="CC3125" s="280" t="s">
        <v>320</v>
      </c>
      <c r="CD3125" s="281">
        <v>15</v>
      </c>
      <c r="CE3125" s="277">
        <v>44927</v>
      </c>
      <c r="CF3125" s="280">
        <v>0</v>
      </c>
      <c r="CG3125" s="280" t="s">
        <v>90</v>
      </c>
      <c r="CH3125" s="280">
        <v>0</v>
      </c>
      <c r="CI3125" s="280" t="s">
        <v>80</v>
      </c>
      <c r="CJ3125" s="280"/>
      <c r="CK3125" s="280"/>
      <c r="CL3125" s="280"/>
      <c r="CM3125" s="280" t="s">
        <v>73</v>
      </c>
      <c r="CN3125" s="280">
        <v>3</v>
      </c>
    </row>
    <row r="3126" spans="4:92">
      <c r="D3126" s="273" t="s">
        <v>83</v>
      </c>
      <c r="E3126" s="273" t="s">
        <v>63</v>
      </c>
      <c r="F3126" s="273" t="s">
        <v>504</v>
      </c>
      <c r="G3126" s="273" t="s">
        <v>510</v>
      </c>
      <c r="H3126" s="274">
        <v>45139</v>
      </c>
      <c r="I3126" s="273">
        <v>13476</v>
      </c>
      <c r="J3126" s="273">
        <v>685</v>
      </c>
      <c r="K3126" s="273">
        <v>0</v>
      </c>
      <c r="L3126" s="273" t="s">
        <v>66</v>
      </c>
      <c r="N3126" s="273" t="s">
        <v>107</v>
      </c>
      <c r="W3126" s="273">
        <v>227829</v>
      </c>
      <c r="X3126" s="273" t="s">
        <v>64</v>
      </c>
      <c r="Y3126" s="273" t="s">
        <v>75</v>
      </c>
      <c r="Z3126" s="273" t="s">
        <v>231</v>
      </c>
      <c r="AA3126" s="273" t="s">
        <v>231</v>
      </c>
      <c r="AB3126" s="274">
        <v>45200</v>
      </c>
      <c r="AC3126" s="273">
        <v>14051</v>
      </c>
      <c r="AD3126" s="273">
        <v>24</v>
      </c>
      <c r="AK3126" s="273">
        <v>323122</v>
      </c>
      <c r="BV3126" s="336" t="s">
        <v>64</v>
      </c>
      <c r="BW3126" s="337" t="s">
        <v>75</v>
      </c>
      <c r="BX3126" s="337" t="s">
        <v>308</v>
      </c>
      <c r="BY3126" s="337" t="s">
        <v>338</v>
      </c>
      <c r="BZ3126" s="337" t="s">
        <v>86</v>
      </c>
      <c r="CA3126" s="337" t="s">
        <v>87</v>
      </c>
      <c r="CB3126" s="337" t="s">
        <v>179</v>
      </c>
      <c r="CC3126" s="337" t="s">
        <v>180</v>
      </c>
      <c r="CD3126" s="338">
        <v>1</v>
      </c>
      <c r="CE3126" s="335">
        <v>44927</v>
      </c>
      <c r="CF3126" s="337"/>
      <c r="CG3126" s="337" t="s">
        <v>181</v>
      </c>
      <c r="CH3126" s="337"/>
      <c r="CI3126" s="337" t="s">
        <v>181</v>
      </c>
      <c r="CJ3126" s="337" t="s">
        <v>1834</v>
      </c>
      <c r="CK3126" s="337"/>
      <c r="CL3126" s="337"/>
      <c r="CM3126" s="337" t="s">
        <v>73</v>
      </c>
      <c r="CN3126" s="337">
        <v>3</v>
      </c>
    </row>
    <row r="3127" spans="4:92">
      <c r="D3127" s="273" t="s">
        <v>83</v>
      </c>
      <c r="E3127" s="273" t="s">
        <v>63</v>
      </c>
      <c r="F3127" s="273" t="s">
        <v>504</v>
      </c>
      <c r="G3127" s="273" t="s">
        <v>510</v>
      </c>
      <c r="H3127" s="274">
        <v>45170</v>
      </c>
      <c r="I3127" s="273">
        <v>13803</v>
      </c>
      <c r="J3127" s="273">
        <v>685</v>
      </c>
      <c r="W3127" s="273">
        <v>266662</v>
      </c>
      <c r="X3127" s="273" t="s">
        <v>64</v>
      </c>
      <c r="Y3127" s="273" t="s">
        <v>75</v>
      </c>
      <c r="Z3127" s="273" t="s">
        <v>231</v>
      </c>
      <c r="AA3127" s="273" t="s">
        <v>231</v>
      </c>
      <c r="AB3127" s="274">
        <v>45200</v>
      </c>
      <c r="AC3127" s="273">
        <v>14051</v>
      </c>
      <c r="AD3127" s="273">
        <v>24</v>
      </c>
      <c r="AK3127" s="273">
        <v>323129</v>
      </c>
      <c r="BV3127" s="279" t="s">
        <v>64</v>
      </c>
      <c r="BW3127" s="280" t="s">
        <v>75</v>
      </c>
      <c r="BX3127" s="280" t="s">
        <v>308</v>
      </c>
      <c r="BY3127" s="280" t="s">
        <v>338</v>
      </c>
      <c r="BZ3127" s="280" t="s">
        <v>204</v>
      </c>
      <c r="CA3127" s="280" t="s">
        <v>205</v>
      </c>
      <c r="CB3127" s="280" t="s">
        <v>206</v>
      </c>
      <c r="CC3127" s="280" t="s">
        <v>207</v>
      </c>
      <c r="CD3127" s="281">
        <v>0</v>
      </c>
      <c r="CE3127" s="277">
        <v>44927</v>
      </c>
      <c r="CF3127" s="280"/>
      <c r="CG3127" s="280" t="s">
        <v>181</v>
      </c>
      <c r="CH3127" s="280"/>
      <c r="CI3127" s="280" t="s">
        <v>208</v>
      </c>
      <c r="CJ3127" s="280" t="s">
        <v>209</v>
      </c>
      <c r="CK3127" s="280"/>
      <c r="CL3127" s="280"/>
      <c r="CM3127" s="280" t="s">
        <v>73</v>
      </c>
      <c r="CN3127" s="280">
        <v>3</v>
      </c>
    </row>
    <row r="3128" spans="4:92">
      <c r="D3128" s="273" t="s">
        <v>83</v>
      </c>
      <c r="E3128" s="273" t="s">
        <v>63</v>
      </c>
      <c r="F3128" s="273" t="s">
        <v>504</v>
      </c>
      <c r="G3128" s="273" t="s">
        <v>510</v>
      </c>
      <c r="H3128" s="274">
        <v>45170</v>
      </c>
      <c r="I3128" s="273">
        <v>13803</v>
      </c>
      <c r="J3128" s="273">
        <v>685</v>
      </c>
      <c r="K3128" s="273">
        <v>11039</v>
      </c>
      <c r="L3128" s="273" t="s">
        <v>66</v>
      </c>
      <c r="M3128" s="273">
        <v>2115.0976000000001</v>
      </c>
      <c r="N3128" s="273" t="s">
        <v>115</v>
      </c>
      <c r="W3128" s="273">
        <v>266686</v>
      </c>
      <c r="X3128" s="273" t="s">
        <v>64</v>
      </c>
      <c r="Y3128" s="273" t="s">
        <v>75</v>
      </c>
      <c r="Z3128" s="273" t="s">
        <v>231</v>
      </c>
      <c r="AA3128" s="273" t="s">
        <v>231</v>
      </c>
      <c r="AB3128" s="274">
        <v>45200</v>
      </c>
      <c r="AC3128" s="273">
        <v>14051</v>
      </c>
      <c r="AD3128" s="273">
        <v>24</v>
      </c>
      <c r="AK3128" s="273">
        <v>323136</v>
      </c>
      <c r="BV3128" s="336" t="s">
        <v>64</v>
      </c>
      <c r="BW3128" s="337" t="s">
        <v>75</v>
      </c>
      <c r="BX3128" s="337" t="s">
        <v>308</v>
      </c>
      <c r="BY3128" s="337" t="s">
        <v>338</v>
      </c>
      <c r="BZ3128" s="337" t="s">
        <v>167</v>
      </c>
      <c r="CA3128" s="337" t="s">
        <v>168</v>
      </c>
      <c r="CB3128" s="337" t="s">
        <v>313</v>
      </c>
      <c r="CC3128" s="337" t="s">
        <v>314</v>
      </c>
      <c r="CD3128" s="338">
        <v>14</v>
      </c>
      <c r="CE3128" s="335">
        <v>44927</v>
      </c>
      <c r="CF3128" s="337">
        <v>0</v>
      </c>
      <c r="CG3128" s="337" t="s">
        <v>90</v>
      </c>
      <c r="CH3128" s="337">
        <v>0</v>
      </c>
      <c r="CI3128" s="337" t="s">
        <v>80</v>
      </c>
      <c r="CJ3128" s="337"/>
      <c r="CK3128" s="337"/>
      <c r="CL3128" s="337"/>
      <c r="CM3128" s="337" t="s">
        <v>73</v>
      </c>
      <c r="CN3128" s="337">
        <v>3</v>
      </c>
    </row>
    <row r="3129" spans="4:92">
      <c r="D3129" s="273" t="s">
        <v>83</v>
      </c>
      <c r="E3129" s="273" t="s">
        <v>63</v>
      </c>
      <c r="F3129" s="273" t="s">
        <v>504</v>
      </c>
      <c r="G3129" s="273" t="s">
        <v>510</v>
      </c>
      <c r="H3129" s="274">
        <v>45170</v>
      </c>
      <c r="I3129" s="273">
        <v>13803</v>
      </c>
      <c r="J3129" s="273">
        <v>685</v>
      </c>
      <c r="K3129" s="273">
        <v>0</v>
      </c>
      <c r="L3129" s="273" t="s">
        <v>66</v>
      </c>
      <c r="N3129" s="273" t="s">
        <v>107</v>
      </c>
      <c r="W3129" s="273">
        <v>266687</v>
      </c>
      <c r="X3129" s="273" t="s">
        <v>64</v>
      </c>
      <c r="Y3129" s="273" t="s">
        <v>75</v>
      </c>
      <c r="Z3129" s="273" t="s">
        <v>231</v>
      </c>
      <c r="AA3129" s="273" t="s">
        <v>231</v>
      </c>
      <c r="AB3129" s="274">
        <v>45200</v>
      </c>
      <c r="AC3129" s="273">
        <v>14051</v>
      </c>
      <c r="AD3129" s="273">
        <v>24</v>
      </c>
      <c r="AK3129" s="273">
        <v>323143</v>
      </c>
      <c r="BV3129" s="279" t="s">
        <v>64</v>
      </c>
      <c r="BW3129" s="280" t="s">
        <v>75</v>
      </c>
      <c r="BX3129" s="280" t="s">
        <v>308</v>
      </c>
      <c r="BY3129" s="280" t="s">
        <v>338</v>
      </c>
      <c r="BZ3129" s="280" t="s">
        <v>167</v>
      </c>
      <c r="CA3129" s="280" t="s">
        <v>168</v>
      </c>
      <c r="CB3129" s="280" t="s">
        <v>353</v>
      </c>
      <c r="CC3129" s="280" t="s">
        <v>354</v>
      </c>
      <c r="CD3129" s="281">
        <v>13</v>
      </c>
      <c r="CE3129" s="277">
        <v>44927</v>
      </c>
      <c r="CF3129" s="280">
        <v>0</v>
      </c>
      <c r="CG3129" s="280" t="s">
        <v>90</v>
      </c>
      <c r="CH3129" s="280">
        <v>0</v>
      </c>
      <c r="CI3129" s="280" t="s">
        <v>80</v>
      </c>
      <c r="CJ3129" s="280"/>
      <c r="CK3129" s="280"/>
      <c r="CL3129" s="280"/>
      <c r="CM3129" s="280" t="s">
        <v>73</v>
      </c>
      <c r="CN3129" s="280">
        <v>3</v>
      </c>
    </row>
    <row r="3130" spans="4:92">
      <c r="D3130" s="273" t="s">
        <v>83</v>
      </c>
      <c r="E3130" s="273" t="s">
        <v>63</v>
      </c>
      <c r="F3130" s="273" t="s">
        <v>504</v>
      </c>
      <c r="G3130" s="273" t="s">
        <v>510</v>
      </c>
      <c r="H3130" s="274">
        <v>45200</v>
      </c>
      <c r="I3130" s="273">
        <v>14138</v>
      </c>
      <c r="J3130" s="273">
        <v>685</v>
      </c>
      <c r="W3130" s="273">
        <v>266691</v>
      </c>
      <c r="X3130" s="273" t="s">
        <v>64</v>
      </c>
      <c r="Y3130" s="273" t="s">
        <v>75</v>
      </c>
      <c r="Z3130" s="273" t="s">
        <v>231</v>
      </c>
      <c r="AA3130" s="273" t="s">
        <v>231</v>
      </c>
      <c r="AB3130" s="274">
        <v>45200</v>
      </c>
      <c r="AC3130" s="273">
        <v>14052</v>
      </c>
      <c r="AD3130" s="273">
        <v>24</v>
      </c>
      <c r="AE3130" s="273">
        <v>76.8</v>
      </c>
      <c r="AF3130" s="273" t="s">
        <v>90</v>
      </c>
      <c r="AG3130" s="273" t="s">
        <v>781</v>
      </c>
      <c r="AH3130" s="273" t="s">
        <v>1492</v>
      </c>
      <c r="AI3130" s="273" t="s">
        <v>123</v>
      </c>
      <c r="AJ3130" s="273" t="s">
        <v>214</v>
      </c>
      <c r="AK3130" s="273">
        <v>290797</v>
      </c>
      <c r="BV3130" s="336" t="s">
        <v>64</v>
      </c>
      <c r="BW3130" s="337" t="s">
        <v>75</v>
      </c>
      <c r="BX3130" s="337" t="s">
        <v>308</v>
      </c>
      <c r="BY3130" s="337" t="s">
        <v>338</v>
      </c>
      <c r="BZ3130" s="337" t="s">
        <v>151</v>
      </c>
      <c r="CA3130" s="337" t="s">
        <v>152</v>
      </c>
      <c r="CB3130" s="337" t="s">
        <v>161</v>
      </c>
      <c r="CC3130" s="337" t="s">
        <v>162</v>
      </c>
      <c r="CD3130" s="338">
        <v>11</v>
      </c>
      <c r="CE3130" s="335">
        <v>44927</v>
      </c>
      <c r="CF3130" s="337">
        <v>171</v>
      </c>
      <c r="CG3130" s="337" t="s">
        <v>90</v>
      </c>
      <c r="CH3130" s="337">
        <v>171</v>
      </c>
      <c r="CI3130" s="337" t="s">
        <v>80</v>
      </c>
      <c r="CJ3130" s="337"/>
      <c r="CK3130" s="337"/>
      <c r="CL3130" s="337"/>
      <c r="CM3130" s="337" t="s">
        <v>73</v>
      </c>
      <c r="CN3130" s="337">
        <v>3</v>
      </c>
    </row>
    <row r="3131" spans="4:92">
      <c r="D3131" s="273" t="s">
        <v>83</v>
      </c>
      <c r="E3131" s="273" t="s">
        <v>63</v>
      </c>
      <c r="F3131" s="273" t="s">
        <v>504</v>
      </c>
      <c r="G3131" s="273" t="s">
        <v>510</v>
      </c>
      <c r="H3131" s="274">
        <v>45200</v>
      </c>
      <c r="I3131" s="273">
        <v>14138</v>
      </c>
      <c r="J3131" s="273">
        <v>685</v>
      </c>
      <c r="K3131" s="273">
        <v>48637</v>
      </c>
      <c r="L3131" s="273" t="s">
        <v>66</v>
      </c>
      <c r="M3131" s="273">
        <v>7055.62176</v>
      </c>
      <c r="N3131" s="273" t="s">
        <v>115</v>
      </c>
      <c r="W3131" s="273">
        <v>266715</v>
      </c>
      <c r="X3131" s="273" t="s">
        <v>64</v>
      </c>
      <c r="Y3131" s="273" t="s">
        <v>287</v>
      </c>
      <c r="Z3131" s="273" t="s">
        <v>325</v>
      </c>
      <c r="AA3131" s="273" t="s">
        <v>469</v>
      </c>
      <c r="AB3131" s="274">
        <v>45200</v>
      </c>
      <c r="AC3131" s="273">
        <v>14105</v>
      </c>
      <c r="AD3131" s="273">
        <v>68</v>
      </c>
      <c r="AE3131" s="273">
        <v>2.8000000000000001E-2</v>
      </c>
      <c r="AF3131" s="273" t="s">
        <v>90</v>
      </c>
      <c r="AG3131" s="273" t="s">
        <v>1569</v>
      </c>
      <c r="AH3131" s="273" t="s">
        <v>1570</v>
      </c>
      <c r="AI3131" s="273" t="s">
        <v>199</v>
      </c>
      <c r="AJ3131" s="273" t="s">
        <v>1245</v>
      </c>
      <c r="AK3131" s="273">
        <v>257395</v>
      </c>
      <c r="BV3131" s="279" t="s">
        <v>64</v>
      </c>
      <c r="BW3131" s="280" t="s">
        <v>75</v>
      </c>
      <c r="BX3131" s="280" t="s">
        <v>308</v>
      </c>
      <c r="BY3131" s="280" t="s">
        <v>338</v>
      </c>
      <c r="BZ3131" s="280" t="s">
        <v>167</v>
      </c>
      <c r="CA3131" s="280" t="s">
        <v>168</v>
      </c>
      <c r="CB3131" s="280" t="s">
        <v>169</v>
      </c>
      <c r="CC3131" s="280" t="s">
        <v>170</v>
      </c>
      <c r="CD3131" s="281">
        <v>12</v>
      </c>
      <c r="CE3131" s="277">
        <v>44927</v>
      </c>
      <c r="CF3131" s="280">
        <v>0</v>
      </c>
      <c r="CG3131" s="280" t="s">
        <v>90</v>
      </c>
      <c r="CH3131" s="280">
        <v>0</v>
      </c>
      <c r="CI3131" s="280" t="s">
        <v>80</v>
      </c>
      <c r="CJ3131" s="280"/>
      <c r="CK3131" s="280"/>
      <c r="CL3131" s="280"/>
      <c r="CM3131" s="280" t="s">
        <v>73</v>
      </c>
      <c r="CN3131" s="280">
        <v>3</v>
      </c>
    </row>
    <row r="3132" spans="4:92">
      <c r="D3132" s="273" t="s">
        <v>83</v>
      </c>
      <c r="E3132" s="273" t="s">
        <v>63</v>
      </c>
      <c r="F3132" s="273" t="s">
        <v>504</v>
      </c>
      <c r="G3132" s="273" t="s">
        <v>510</v>
      </c>
      <c r="H3132" s="274">
        <v>45200</v>
      </c>
      <c r="I3132" s="273">
        <v>14138</v>
      </c>
      <c r="J3132" s="273">
        <v>685</v>
      </c>
      <c r="K3132" s="273">
        <v>0</v>
      </c>
      <c r="L3132" s="273" t="s">
        <v>66</v>
      </c>
      <c r="N3132" s="273" t="s">
        <v>107</v>
      </c>
      <c r="W3132" s="273">
        <v>266716</v>
      </c>
      <c r="X3132" s="273" t="s">
        <v>64</v>
      </c>
      <c r="Y3132" s="273" t="s">
        <v>287</v>
      </c>
      <c r="Z3132" s="273" t="s">
        <v>325</v>
      </c>
      <c r="AA3132" s="273" t="s">
        <v>469</v>
      </c>
      <c r="AB3132" s="274">
        <v>45200</v>
      </c>
      <c r="AC3132" s="273">
        <v>14105</v>
      </c>
      <c r="AD3132" s="273">
        <v>68</v>
      </c>
      <c r="AE3132" s="273">
        <v>2.0739999999999998</v>
      </c>
      <c r="AF3132" s="273" t="s">
        <v>90</v>
      </c>
      <c r="AG3132" s="273" t="s">
        <v>1571</v>
      </c>
      <c r="AH3132" s="273" t="s">
        <v>1572</v>
      </c>
      <c r="AI3132" s="273" t="s">
        <v>123</v>
      </c>
      <c r="AJ3132" s="273" t="s">
        <v>200</v>
      </c>
      <c r="AK3132" s="273">
        <v>257401</v>
      </c>
      <c r="BV3132" s="336" t="s">
        <v>64</v>
      </c>
      <c r="BW3132" s="337" t="s">
        <v>75</v>
      </c>
      <c r="BX3132" s="337" t="s">
        <v>308</v>
      </c>
      <c r="BY3132" s="337" t="s">
        <v>338</v>
      </c>
      <c r="BZ3132" s="337" t="s">
        <v>126</v>
      </c>
      <c r="CA3132" s="337" t="s">
        <v>127</v>
      </c>
      <c r="CB3132" s="337" t="s">
        <v>133</v>
      </c>
      <c r="CC3132" s="337" t="s">
        <v>134</v>
      </c>
      <c r="CD3132" s="338">
        <v>7</v>
      </c>
      <c r="CE3132" s="335">
        <v>44927</v>
      </c>
      <c r="CF3132" s="337"/>
      <c r="CG3132" s="337"/>
      <c r="CH3132" s="337"/>
      <c r="CI3132" s="337" t="s">
        <v>104</v>
      </c>
      <c r="CJ3132" s="337"/>
      <c r="CK3132" s="337"/>
      <c r="CL3132" s="337"/>
      <c r="CM3132" s="337" t="s">
        <v>73</v>
      </c>
      <c r="CN3132" s="337">
        <v>3</v>
      </c>
    </row>
    <row r="3133" spans="4:92">
      <c r="D3133" s="273" t="s">
        <v>83</v>
      </c>
      <c r="E3133" s="273" t="s">
        <v>63</v>
      </c>
      <c r="F3133" s="273" t="s">
        <v>504</v>
      </c>
      <c r="G3133" s="273" t="s">
        <v>510</v>
      </c>
      <c r="H3133" s="274">
        <v>45231</v>
      </c>
      <c r="I3133" s="273">
        <v>14506</v>
      </c>
      <c r="J3133" s="273">
        <v>685</v>
      </c>
      <c r="W3133" s="273">
        <v>293625</v>
      </c>
      <c r="X3133" s="273" t="s">
        <v>64</v>
      </c>
      <c r="Y3133" s="273" t="s">
        <v>287</v>
      </c>
      <c r="Z3133" s="273" t="s">
        <v>325</v>
      </c>
      <c r="AA3133" s="273" t="s">
        <v>469</v>
      </c>
      <c r="AB3133" s="274">
        <v>45200</v>
      </c>
      <c r="AC3133" s="273">
        <v>14105</v>
      </c>
      <c r="AD3133" s="273">
        <v>68</v>
      </c>
      <c r="AE3133" s="273">
        <v>0.13400000000000001</v>
      </c>
      <c r="AF3133" s="273" t="s">
        <v>90</v>
      </c>
      <c r="AG3133" s="273" t="s">
        <v>1796</v>
      </c>
      <c r="AH3133" s="273" t="s">
        <v>1797</v>
      </c>
      <c r="AI3133" s="273" t="s">
        <v>199</v>
      </c>
      <c r="AJ3133" s="273" t="s">
        <v>1245</v>
      </c>
      <c r="AK3133" s="273">
        <v>257407</v>
      </c>
      <c r="BV3133" s="279" t="s">
        <v>64</v>
      </c>
      <c r="BW3133" s="280" t="s">
        <v>75</v>
      </c>
      <c r="BX3133" s="280" t="s">
        <v>308</v>
      </c>
      <c r="BY3133" s="280" t="s">
        <v>338</v>
      </c>
      <c r="BZ3133" s="280" t="s">
        <v>138</v>
      </c>
      <c r="CA3133" s="280" t="s">
        <v>139</v>
      </c>
      <c r="CB3133" s="280" t="s">
        <v>140</v>
      </c>
      <c r="CC3133" s="280" t="s">
        <v>141</v>
      </c>
      <c r="CD3133" s="281">
        <v>9</v>
      </c>
      <c r="CE3133" s="277">
        <v>44927</v>
      </c>
      <c r="CF3133" s="280">
        <v>0</v>
      </c>
      <c r="CG3133" s="280" t="s">
        <v>90</v>
      </c>
      <c r="CH3133" s="280">
        <v>0</v>
      </c>
      <c r="CI3133" s="280" t="s">
        <v>80</v>
      </c>
      <c r="CJ3133" s="280"/>
      <c r="CK3133" s="280"/>
      <c r="CL3133" s="280"/>
      <c r="CM3133" s="280" t="s">
        <v>73</v>
      </c>
      <c r="CN3133" s="280">
        <v>3</v>
      </c>
    </row>
    <row r="3134" spans="4:92">
      <c r="D3134" s="273" t="s">
        <v>83</v>
      </c>
      <c r="E3134" s="273" t="s">
        <v>63</v>
      </c>
      <c r="F3134" s="273" t="s">
        <v>504</v>
      </c>
      <c r="G3134" s="273" t="s">
        <v>510</v>
      </c>
      <c r="H3134" s="274">
        <v>45231</v>
      </c>
      <c r="I3134" s="273">
        <v>14506</v>
      </c>
      <c r="J3134" s="273">
        <v>685</v>
      </c>
      <c r="K3134" s="273">
        <v>17830</v>
      </c>
      <c r="L3134" s="273" t="s">
        <v>66</v>
      </c>
      <c r="M3134" s="273">
        <v>2596.7251200000001</v>
      </c>
      <c r="N3134" s="273" t="s">
        <v>115</v>
      </c>
      <c r="W3134" s="273">
        <v>293649</v>
      </c>
      <c r="X3134" s="273" t="s">
        <v>64</v>
      </c>
      <c r="Y3134" s="273" t="s">
        <v>287</v>
      </c>
      <c r="Z3134" s="273" t="s">
        <v>325</v>
      </c>
      <c r="AA3134" s="273" t="s">
        <v>469</v>
      </c>
      <c r="AB3134" s="274">
        <v>45200</v>
      </c>
      <c r="AC3134" s="273">
        <v>14105</v>
      </c>
      <c r="AD3134" s="273">
        <v>68</v>
      </c>
      <c r="AE3134" s="273">
        <v>3.5950000000000002</v>
      </c>
      <c r="AF3134" s="273" t="s">
        <v>90</v>
      </c>
      <c r="AG3134" s="273" t="s">
        <v>1573</v>
      </c>
      <c r="AH3134" s="273" t="s">
        <v>1574</v>
      </c>
      <c r="AI3134" s="273" t="s">
        <v>123</v>
      </c>
      <c r="AJ3134" s="273" t="s">
        <v>200</v>
      </c>
      <c r="AK3134" s="273">
        <v>257413</v>
      </c>
      <c r="BV3134" s="336" t="s">
        <v>64</v>
      </c>
      <c r="BW3134" s="337" t="s">
        <v>75</v>
      </c>
      <c r="BX3134" s="337" t="s">
        <v>308</v>
      </c>
      <c r="BY3134" s="337" t="s">
        <v>338</v>
      </c>
      <c r="BZ3134" s="337" t="s">
        <v>151</v>
      </c>
      <c r="CA3134" s="337" t="s">
        <v>152</v>
      </c>
      <c r="CB3134" s="337" t="s">
        <v>153</v>
      </c>
      <c r="CC3134" s="337" t="s">
        <v>154</v>
      </c>
      <c r="CD3134" s="338">
        <v>10</v>
      </c>
      <c r="CE3134" s="335">
        <v>44927</v>
      </c>
      <c r="CF3134" s="337">
        <v>214</v>
      </c>
      <c r="CG3134" s="337" t="s">
        <v>90</v>
      </c>
      <c r="CH3134" s="337">
        <v>214</v>
      </c>
      <c r="CI3134" s="337" t="s">
        <v>80</v>
      </c>
      <c r="CJ3134" s="337"/>
      <c r="CK3134" s="337"/>
      <c r="CL3134" s="337"/>
      <c r="CM3134" s="337" t="s">
        <v>73</v>
      </c>
      <c r="CN3134" s="337">
        <v>3</v>
      </c>
    </row>
    <row r="3135" spans="4:92">
      <c r="D3135" s="273" t="s">
        <v>83</v>
      </c>
      <c r="E3135" s="273" t="s">
        <v>63</v>
      </c>
      <c r="F3135" s="273" t="s">
        <v>504</v>
      </c>
      <c r="G3135" s="273" t="s">
        <v>510</v>
      </c>
      <c r="H3135" s="274">
        <v>45231</v>
      </c>
      <c r="I3135" s="273">
        <v>14506</v>
      </c>
      <c r="J3135" s="273">
        <v>685</v>
      </c>
      <c r="K3135" s="273">
        <v>0</v>
      </c>
      <c r="L3135" s="273" t="s">
        <v>66</v>
      </c>
      <c r="N3135" s="273" t="s">
        <v>107</v>
      </c>
      <c r="W3135" s="273">
        <v>293650</v>
      </c>
      <c r="X3135" s="273" t="s">
        <v>64</v>
      </c>
      <c r="Y3135" s="273" t="s">
        <v>287</v>
      </c>
      <c r="Z3135" s="273" t="s">
        <v>325</v>
      </c>
      <c r="AA3135" s="273" t="s">
        <v>469</v>
      </c>
      <c r="AB3135" s="274">
        <v>45200</v>
      </c>
      <c r="AC3135" s="273">
        <v>14105</v>
      </c>
      <c r="AD3135" s="273">
        <v>68</v>
      </c>
      <c r="AE3135" s="273">
        <v>0.14199999999999999</v>
      </c>
      <c r="AF3135" s="273" t="s">
        <v>90</v>
      </c>
      <c r="AG3135" s="273" t="s">
        <v>1575</v>
      </c>
      <c r="AH3135" s="273" t="s">
        <v>1576</v>
      </c>
      <c r="AI3135" s="273" t="s">
        <v>123</v>
      </c>
      <c r="AJ3135" s="273" t="s">
        <v>200</v>
      </c>
      <c r="AK3135" s="273">
        <v>257419</v>
      </c>
      <c r="BV3135" s="279" t="s">
        <v>64</v>
      </c>
      <c r="BW3135" s="280" t="s">
        <v>75</v>
      </c>
      <c r="BX3135" s="280" t="s">
        <v>231</v>
      </c>
      <c r="BY3135" s="280" t="s">
        <v>231</v>
      </c>
      <c r="BZ3135" s="280" t="s">
        <v>167</v>
      </c>
      <c r="CA3135" s="280" t="s">
        <v>168</v>
      </c>
      <c r="CB3135" s="280" t="s">
        <v>169</v>
      </c>
      <c r="CC3135" s="280" t="s">
        <v>170</v>
      </c>
      <c r="CD3135" s="281">
        <v>12</v>
      </c>
      <c r="CE3135" s="277">
        <v>45170</v>
      </c>
      <c r="CF3135" s="280">
        <v>273</v>
      </c>
      <c r="CG3135" s="280" t="s">
        <v>80</v>
      </c>
      <c r="CH3135" s="280">
        <v>273</v>
      </c>
      <c r="CI3135" s="280" t="s">
        <v>80</v>
      </c>
      <c r="CJ3135" s="280"/>
      <c r="CK3135" s="280"/>
      <c r="CL3135" s="280"/>
      <c r="CM3135" s="280" t="s">
        <v>73</v>
      </c>
      <c r="CN3135" s="280">
        <v>3</v>
      </c>
    </row>
    <row r="3136" spans="4:92">
      <c r="D3136" s="273" t="s">
        <v>83</v>
      </c>
      <c r="E3136" s="273" t="s">
        <v>63</v>
      </c>
      <c r="F3136" s="273" t="s">
        <v>504</v>
      </c>
      <c r="G3136" s="273" t="s">
        <v>510</v>
      </c>
      <c r="H3136" s="274">
        <v>45261</v>
      </c>
      <c r="I3136" s="273">
        <v>16966</v>
      </c>
      <c r="J3136" s="273">
        <v>685</v>
      </c>
      <c r="W3136" s="273">
        <v>321634</v>
      </c>
      <c r="X3136" s="273" t="s">
        <v>64</v>
      </c>
      <c r="Y3136" s="273" t="s">
        <v>287</v>
      </c>
      <c r="Z3136" s="273" t="s">
        <v>325</v>
      </c>
      <c r="AA3136" s="273" t="s">
        <v>469</v>
      </c>
      <c r="AB3136" s="274">
        <v>45200</v>
      </c>
      <c r="AC3136" s="273">
        <v>14105</v>
      </c>
      <c r="AD3136" s="273">
        <v>68</v>
      </c>
      <c r="AE3136" s="273">
        <v>196.45099999999999</v>
      </c>
      <c r="AF3136" s="273" t="s">
        <v>90</v>
      </c>
      <c r="AG3136" s="273" t="s">
        <v>1577</v>
      </c>
      <c r="AH3136" s="273" t="s">
        <v>1578</v>
      </c>
      <c r="AI3136" s="273" t="s">
        <v>123</v>
      </c>
      <c r="AJ3136" s="273" t="s">
        <v>200</v>
      </c>
      <c r="AK3136" s="273">
        <v>257425</v>
      </c>
      <c r="BV3136" s="336" t="s">
        <v>64</v>
      </c>
      <c r="BW3136" s="337" t="s">
        <v>75</v>
      </c>
      <c r="BX3136" s="337" t="s">
        <v>231</v>
      </c>
      <c r="BY3136" s="337" t="s">
        <v>231</v>
      </c>
      <c r="BZ3136" s="337" t="s">
        <v>126</v>
      </c>
      <c r="CA3136" s="337" t="s">
        <v>127</v>
      </c>
      <c r="CB3136" s="337" t="s">
        <v>133</v>
      </c>
      <c r="CC3136" s="337" t="s">
        <v>134</v>
      </c>
      <c r="CD3136" s="338">
        <v>7</v>
      </c>
      <c r="CE3136" s="335">
        <v>45170</v>
      </c>
      <c r="CF3136" s="337"/>
      <c r="CG3136" s="337"/>
      <c r="CH3136" s="337"/>
      <c r="CI3136" s="337" t="s">
        <v>104</v>
      </c>
      <c r="CJ3136" s="337"/>
      <c r="CK3136" s="337"/>
      <c r="CL3136" s="337"/>
      <c r="CM3136" s="337" t="s">
        <v>73</v>
      </c>
      <c r="CN3136" s="337">
        <v>3</v>
      </c>
    </row>
    <row r="3137" spans="4:92">
      <c r="D3137" s="273" t="s">
        <v>83</v>
      </c>
      <c r="E3137" s="273" t="s">
        <v>63</v>
      </c>
      <c r="F3137" s="273" t="s">
        <v>504</v>
      </c>
      <c r="G3137" s="273" t="s">
        <v>510</v>
      </c>
      <c r="H3137" s="274">
        <v>45261</v>
      </c>
      <c r="I3137" s="273">
        <v>16966</v>
      </c>
      <c r="J3137" s="273">
        <v>685</v>
      </c>
      <c r="K3137" s="273">
        <v>43111</v>
      </c>
      <c r="L3137" s="273" t="s">
        <v>66</v>
      </c>
      <c r="M3137" s="273">
        <v>5716.6243199999999</v>
      </c>
      <c r="N3137" s="273" t="s">
        <v>115</v>
      </c>
      <c r="W3137" s="273">
        <v>321658</v>
      </c>
      <c r="X3137" s="273" t="s">
        <v>64</v>
      </c>
      <c r="Y3137" s="273" t="s">
        <v>287</v>
      </c>
      <c r="Z3137" s="273" t="s">
        <v>325</v>
      </c>
      <c r="AA3137" s="273" t="s">
        <v>469</v>
      </c>
      <c r="AB3137" s="274">
        <v>45200</v>
      </c>
      <c r="AC3137" s="273">
        <v>14105</v>
      </c>
      <c r="AD3137" s="273">
        <v>68</v>
      </c>
      <c r="AE3137" s="273">
        <v>2.9049999999999998</v>
      </c>
      <c r="AF3137" s="273" t="s">
        <v>90</v>
      </c>
      <c r="AG3137" s="273" t="s">
        <v>1579</v>
      </c>
      <c r="AH3137" s="273" t="s">
        <v>1580</v>
      </c>
      <c r="AI3137" s="273" t="s">
        <v>123</v>
      </c>
      <c r="AJ3137" s="273" t="s">
        <v>200</v>
      </c>
      <c r="AK3137" s="273">
        <v>257431</v>
      </c>
      <c r="BV3137" s="279" t="s">
        <v>64</v>
      </c>
      <c r="BW3137" s="280" t="s">
        <v>75</v>
      </c>
      <c r="BX3137" s="280" t="s">
        <v>231</v>
      </c>
      <c r="BY3137" s="280" t="s">
        <v>231</v>
      </c>
      <c r="BZ3137" s="280" t="s">
        <v>138</v>
      </c>
      <c r="CA3137" s="280" t="s">
        <v>139</v>
      </c>
      <c r="CB3137" s="280" t="s">
        <v>140</v>
      </c>
      <c r="CC3137" s="280" t="s">
        <v>141</v>
      </c>
      <c r="CD3137" s="281">
        <v>9</v>
      </c>
      <c r="CE3137" s="277">
        <v>45170</v>
      </c>
      <c r="CF3137" s="280">
        <v>0</v>
      </c>
      <c r="CG3137" s="280" t="s">
        <v>80</v>
      </c>
      <c r="CH3137" s="280">
        <v>0</v>
      </c>
      <c r="CI3137" s="280" t="s">
        <v>80</v>
      </c>
      <c r="CJ3137" s="280"/>
      <c r="CK3137" s="280"/>
      <c r="CL3137" s="280"/>
      <c r="CM3137" s="280" t="s">
        <v>73</v>
      </c>
      <c r="CN3137" s="280">
        <v>3</v>
      </c>
    </row>
    <row r="3138" spans="4:92">
      <c r="D3138" s="273" t="s">
        <v>83</v>
      </c>
      <c r="E3138" s="273" t="s">
        <v>63</v>
      </c>
      <c r="F3138" s="273" t="s">
        <v>504</v>
      </c>
      <c r="G3138" s="273" t="s">
        <v>510</v>
      </c>
      <c r="H3138" s="274">
        <v>45261</v>
      </c>
      <c r="I3138" s="273">
        <v>16966</v>
      </c>
      <c r="J3138" s="273">
        <v>685</v>
      </c>
      <c r="K3138" s="273">
        <v>0</v>
      </c>
      <c r="L3138" s="273" t="s">
        <v>66</v>
      </c>
      <c r="N3138" s="273" t="s">
        <v>107</v>
      </c>
      <c r="W3138" s="273">
        <v>321659</v>
      </c>
      <c r="X3138" s="273" t="s">
        <v>64</v>
      </c>
      <c r="Y3138" s="273" t="s">
        <v>287</v>
      </c>
      <c r="Z3138" s="273" t="s">
        <v>325</v>
      </c>
      <c r="AA3138" s="273" t="s">
        <v>469</v>
      </c>
      <c r="AB3138" s="274">
        <v>45200</v>
      </c>
      <c r="AC3138" s="273">
        <v>14105</v>
      </c>
      <c r="AD3138" s="273">
        <v>68</v>
      </c>
      <c r="AE3138" s="273">
        <v>0.27</v>
      </c>
      <c r="AF3138" s="273" t="s">
        <v>90</v>
      </c>
      <c r="AG3138" s="273" t="s">
        <v>1582</v>
      </c>
      <c r="AH3138" s="273" t="s">
        <v>1583</v>
      </c>
      <c r="AI3138" s="273" t="s">
        <v>123</v>
      </c>
      <c r="AJ3138" s="273" t="s">
        <v>200</v>
      </c>
      <c r="AK3138" s="273">
        <v>257437</v>
      </c>
      <c r="BV3138" s="336" t="s">
        <v>64</v>
      </c>
      <c r="BW3138" s="337" t="s">
        <v>75</v>
      </c>
      <c r="BX3138" s="337" t="s">
        <v>231</v>
      </c>
      <c r="BY3138" s="337" t="s">
        <v>231</v>
      </c>
      <c r="BZ3138" s="337" t="s">
        <v>151</v>
      </c>
      <c r="CA3138" s="337" t="s">
        <v>152</v>
      </c>
      <c r="CB3138" s="337" t="s">
        <v>153</v>
      </c>
      <c r="CC3138" s="337" t="s">
        <v>154</v>
      </c>
      <c r="CD3138" s="338">
        <v>10</v>
      </c>
      <c r="CE3138" s="335">
        <v>45170</v>
      </c>
      <c r="CF3138" s="337">
        <v>51654.6</v>
      </c>
      <c r="CG3138" s="337" t="s">
        <v>80</v>
      </c>
      <c r="CH3138" s="337">
        <v>51654.6</v>
      </c>
      <c r="CI3138" s="337" t="s">
        <v>80</v>
      </c>
      <c r="CJ3138" s="337"/>
      <c r="CK3138" s="337"/>
      <c r="CL3138" s="337"/>
      <c r="CM3138" s="337" t="s">
        <v>73</v>
      </c>
      <c r="CN3138" s="337">
        <v>3</v>
      </c>
    </row>
    <row r="3139" spans="4:92">
      <c r="D3139" s="273" t="s">
        <v>83</v>
      </c>
      <c r="E3139" s="273" t="s">
        <v>63</v>
      </c>
      <c r="F3139" s="273" t="s">
        <v>504</v>
      </c>
      <c r="G3139" s="273" t="s">
        <v>539</v>
      </c>
      <c r="H3139" s="274">
        <v>44927</v>
      </c>
      <c r="I3139" s="273">
        <v>11167</v>
      </c>
      <c r="J3139" s="273">
        <v>686</v>
      </c>
      <c r="K3139" s="273">
        <v>13483</v>
      </c>
      <c r="L3139" s="273" t="s">
        <v>66</v>
      </c>
      <c r="M3139" s="273">
        <v>1825.83456</v>
      </c>
      <c r="N3139" s="273" t="s">
        <v>67</v>
      </c>
      <c r="P3139" s="273" t="s">
        <v>92</v>
      </c>
      <c r="Q3139" s="273" t="s">
        <v>69</v>
      </c>
      <c r="R3139" s="273" t="s">
        <v>70</v>
      </c>
      <c r="S3139" s="273" t="s">
        <v>834</v>
      </c>
      <c r="T3139" s="273" t="s">
        <v>835</v>
      </c>
      <c r="U3139" s="273" t="s">
        <v>73</v>
      </c>
      <c r="V3139" s="273" t="s">
        <v>836</v>
      </c>
      <c r="W3139" s="273">
        <v>137756</v>
      </c>
      <c r="X3139" s="273" t="s">
        <v>64</v>
      </c>
      <c r="Y3139" s="273" t="s">
        <v>287</v>
      </c>
      <c r="Z3139" s="273" t="s">
        <v>325</v>
      </c>
      <c r="AA3139" s="273" t="s">
        <v>469</v>
      </c>
      <c r="AB3139" s="274">
        <v>45200</v>
      </c>
      <c r="AC3139" s="273">
        <v>14105</v>
      </c>
      <c r="AD3139" s="273">
        <v>68</v>
      </c>
      <c r="AE3139" s="273">
        <v>1E-3</v>
      </c>
      <c r="AF3139" s="273" t="s">
        <v>90</v>
      </c>
      <c r="AG3139" s="273" t="s">
        <v>1586</v>
      </c>
      <c r="AH3139" s="273" t="s">
        <v>1587</v>
      </c>
      <c r="AI3139" s="273" t="s">
        <v>199</v>
      </c>
      <c r="AJ3139" s="273" t="s">
        <v>200</v>
      </c>
      <c r="AK3139" s="273">
        <v>257443</v>
      </c>
      <c r="BV3139" s="279" t="s">
        <v>64</v>
      </c>
      <c r="BW3139" s="280" t="s">
        <v>75</v>
      </c>
      <c r="BX3139" s="280" t="s">
        <v>231</v>
      </c>
      <c r="BY3139" s="280" t="s">
        <v>231</v>
      </c>
      <c r="BZ3139" s="280" t="s">
        <v>126</v>
      </c>
      <c r="CA3139" s="280" t="s">
        <v>127</v>
      </c>
      <c r="CB3139" s="280" t="s">
        <v>128</v>
      </c>
      <c r="CC3139" s="280" t="s">
        <v>129</v>
      </c>
      <c r="CD3139" s="281">
        <v>6</v>
      </c>
      <c r="CE3139" s="277">
        <v>45170</v>
      </c>
      <c r="CF3139" s="280"/>
      <c r="CG3139" s="280"/>
      <c r="CH3139" s="280"/>
      <c r="CI3139" s="280" t="s">
        <v>80</v>
      </c>
      <c r="CJ3139" s="280"/>
      <c r="CK3139" s="280"/>
      <c r="CL3139" s="280"/>
      <c r="CM3139" s="280" t="s">
        <v>73</v>
      </c>
      <c r="CN3139" s="280">
        <v>3</v>
      </c>
    </row>
    <row r="3140" spans="4:92">
      <c r="D3140" s="273" t="s">
        <v>83</v>
      </c>
      <c r="E3140" s="273" t="s">
        <v>63</v>
      </c>
      <c r="F3140" s="273" t="s">
        <v>504</v>
      </c>
      <c r="G3140" s="273" t="s">
        <v>539</v>
      </c>
      <c r="H3140" s="274">
        <v>44927</v>
      </c>
      <c r="I3140" s="273">
        <v>11167</v>
      </c>
      <c r="J3140" s="273">
        <v>686</v>
      </c>
      <c r="K3140" s="273">
        <v>7684</v>
      </c>
      <c r="L3140" s="273" t="s">
        <v>66</v>
      </c>
      <c r="M3140" s="273">
        <v>1425.08608</v>
      </c>
      <c r="N3140" s="273" t="s">
        <v>67</v>
      </c>
      <c r="P3140" s="273" t="s">
        <v>1011</v>
      </c>
      <c r="Q3140" s="273" t="s">
        <v>69</v>
      </c>
      <c r="R3140" s="273" t="s">
        <v>70</v>
      </c>
      <c r="S3140" s="273" t="s">
        <v>1041</v>
      </c>
      <c r="T3140" s="273" t="s">
        <v>1042</v>
      </c>
      <c r="U3140" s="273" t="s">
        <v>73</v>
      </c>
      <c r="V3140" s="273" t="s">
        <v>1043</v>
      </c>
      <c r="W3140" s="273">
        <v>208757</v>
      </c>
      <c r="X3140" s="273" t="s">
        <v>64</v>
      </c>
      <c r="Y3140" s="273" t="s">
        <v>287</v>
      </c>
      <c r="Z3140" s="273" t="s">
        <v>325</v>
      </c>
      <c r="AA3140" s="273" t="s">
        <v>469</v>
      </c>
      <c r="AB3140" s="274">
        <v>45200</v>
      </c>
      <c r="AC3140" s="273">
        <v>14105</v>
      </c>
      <c r="AD3140" s="273">
        <v>68</v>
      </c>
      <c r="AE3140" s="273">
        <v>0.12</v>
      </c>
      <c r="AF3140" s="273" t="s">
        <v>90</v>
      </c>
      <c r="AG3140" s="273" t="s">
        <v>1584</v>
      </c>
      <c r="AH3140" s="273" t="s">
        <v>1286</v>
      </c>
      <c r="AI3140" s="273" t="s">
        <v>123</v>
      </c>
      <c r="AJ3140" s="273" t="s">
        <v>1245</v>
      </c>
      <c r="AK3140" s="273">
        <v>257449</v>
      </c>
      <c r="BV3140" s="336" t="s">
        <v>64</v>
      </c>
      <c r="BW3140" s="337" t="s">
        <v>75</v>
      </c>
      <c r="BX3140" s="337" t="s">
        <v>231</v>
      </c>
      <c r="BY3140" s="337" t="s">
        <v>231</v>
      </c>
      <c r="BZ3140" s="337" t="s">
        <v>110</v>
      </c>
      <c r="CA3140" s="337" t="s">
        <v>111</v>
      </c>
      <c r="CB3140" s="337" t="s">
        <v>117</v>
      </c>
      <c r="CC3140" s="337" t="s">
        <v>118</v>
      </c>
      <c r="CD3140" s="338">
        <v>5</v>
      </c>
      <c r="CE3140" s="335">
        <v>45170</v>
      </c>
      <c r="CF3140" s="337"/>
      <c r="CG3140" s="337"/>
      <c r="CH3140" s="337"/>
      <c r="CI3140" s="337" t="s">
        <v>104</v>
      </c>
      <c r="CJ3140" s="337"/>
      <c r="CK3140" s="337"/>
      <c r="CL3140" s="337"/>
      <c r="CM3140" s="337" t="s">
        <v>73</v>
      </c>
      <c r="CN3140" s="337">
        <v>3</v>
      </c>
    </row>
    <row r="3141" spans="4:92">
      <c r="D3141" s="273" t="s">
        <v>83</v>
      </c>
      <c r="E3141" s="273" t="s">
        <v>63</v>
      </c>
      <c r="F3141" s="273" t="s">
        <v>504</v>
      </c>
      <c r="G3141" s="273" t="s">
        <v>539</v>
      </c>
      <c r="H3141" s="274">
        <v>44927</v>
      </c>
      <c r="I3141" s="273">
        <v>11167</v>
      </c>
      <c r="J3141" s="273">
        <v>686</v>
      </c>
      <c r="K3141" s="273">
        <v>8742</v>
      </c>
      <c r="L3141" s="273" t="s">
        <v>66</v>
      </c>
      <c r="M3141" s="273">
        <v>1169.8807999999999</v>
      </c>
      <c r="N3141" s="273" t="s">
        <v>115</v>
      </c>
      <c r="W3141" s="273">
        <v>137754</v>
      </c>
      <c r="X3141" s="273" t="s">
        <v>64</v>
      </c>
      <c r="Y3141" s="273" t="s">
        <v>287</v>
      </c>
      <c r="Z3141" s="273" t="s">
        <v>325</v>
      </c>
      <c r="AA3141" s="273" t="s">
        <v>469</v>
      </c>
      <c r="AB3141" s="274">
        <v>45200</v>
      </c>
      <c r="AC3141" s="273">
        <v>14106</v>
      </c>
      <c r="AD3141" s="273">
        <v>68</v>
      </c>
      <c r="AK3141" s="273">
        <v>336552</v>
      </c>
      <c r="BV3141" s="279" t="s">
        <v>64</v>
      </c>
      <c r="BW3141" s="280" t="s">
        <v>75</v>
      </c>
      <c r="BX3141" s="280" t="s">
        <v>231</v>
      </c>
      <c r="BY3141" s="280" t="s">
        <v>231</v>
      </c>
      <c r="BZ3141" s="280" t="s">
        <v>110</v>
      </c>
      <c r="CA3141" s="280" t="s">
        <v>111</v>
      </c>
      <c r="CB3141" s="280" t="s">
        <v>112</v>
      </c>
      <c r="CC3141" s="280" t="s">
        <v>113</v>
      </c>
      <c r="CD3141" s="281">
        <v>4</v>
      </c>
      <c r="CE3141" s="277">
        <v>45170</v>
      </c>
      <c r="CF3141" s="280"/>
      <c r="CG3141" s="280"/>
      <c r="CH3141" s="280"/>
      <c r="CI3141" s="280" t="s">
        <v>80</v>
      </c>
      <c r="CJ3141" s="280"/>
      <c r="CK3141" s="280"/>
      <c r="CL3141" s="280"/>
      <c r="CM3141" s="280" t="s">
        <v>73</v>
      </c>
      <c r="CN3141" s="280">
        <v>3</v>
      </c>
    </row>
    <row r="3142" spans="4:92">
      <c r="D3142" s="273" t="s">
        <v>83</v>
      </c>
      <c r="E3142" s="273" t="s">
        <v>63</v>
      </c>
      <c r="F3142" s="273" t="s">
        <v>504</v>
      </c>
      <c r="G3142" s="273" t="s">
        <v>539</v>
      </c>
      <c r="H3142" s="274">
        <v>44927</v>
      </c>
      <c r="I3142" s="273">
        <v>11167</v>
      </c>
      <c r="J3142" s="273">
        <v>686</v>
      </c>
      <c r="K3142" s="273">
        <v>0</v>
      </c>
      <c r="L3142" s="273" t="s">
        <v>66</v>
      </c>
      <c r="N3142" s="273" t="s">
        <v>107</v>
      </c>
      <c r="W3142" s="273">
        <v>137755</v>
      </c>
      <c r="X3142" s="273" t="s">
        <v>64</v>
      </c>
      <c r="Y3142" s="273" t="s">
        <v>287</v>
      </c>
      <c r="Z3142" s="273" t="s">
        <v>325</v>
      </c>
      <c r="AA3142" s="273" t="s">
        <v>469</v>
      </c>
      <c r="AB3142" s="274">
        <v>45200</v>
      </c>
      <c r="AC3142" s="273">
        <v>15157</v>
      </c>
      <c r="AD3142" s="273">
        <v>68</v>
      </c>
      <c r="AK3142" s="273">
        <v>281694</v>
      </c>
      <c r="BV3142" s="336" t="s">
        <v>64</v>
      </c>
      <c r="BW3142" s="337" t="s">
        <v>75</v>
      </c>
      <c r="BX3142" s="337" t="s">
        <v>231</v>
      </c>
      <c r="BY3142" s="337" t="s">
        <v>231</v>
      </c>
      <c r="BZ3142" s="337" t="s">
        <v>86</v>
      </c>
      <c r="CA3142" s="337" t="s">
        <v>87</v>
      </c>
      <c r="CB3142" s="337" t="s">
        <v>101</v>
      </c>
      <c r="CC3142" s="337" t="s">
        <v>102</v>
      </c>
      <c r="CD3142" s="338">
        <v>4</v>
      </c>
      <c r="CE3142" s="335">
        <v>45170</v>
      </c>
      <c r="CF3142" s="337">
        <v>9222</v>
      </c>
      <c r="CG3142" s="337" t="s">
        <v>1495</v>
      </c>
      <c r="CH3142" s="337">
        <v>1325.6624999999999</v>
      </c>
      <c r="CI3142" s="337" t="s">
        <v>104</v>
      </c>
      <c r="CJ3142" s="337"/>
      <c r="CK3142" s="337"/>
      <c r="CL3142" s="337"/>
      <c r="CM3142" s="337" t="s">
        <v>73</v>
      </c>
      <c r="CN3142" s="337">
        <v>3</v>
      </c>
    </row>
    <row r="3143" spans="4:92">
      <c r="D3143" s="273" t="s">
        <v>83</v>
      </c>
      <c r="E3143" s="273" t="s">
        <v>63</v>
      </c>
      <c r="F3143" s="273" t="s">
        <v>504</v>
      </c>
      <c r="G3143" s="273" t="s">
        <v>539</v>
      </c>
      <c r="H3143" s="274">
        <v>44958</v>
      </c>
      <c r="I3143" s="273">
        <v>11329</v>
      </c>
      <c r="J3143" s="273">
        <v>686</v>
      </c>
      <c r="K3143" s="273">
        <v>12538</v>
      </c>
      <c r="L3143" s="273" t="s">
        <v>66</v>
      </c>
      <c r="M3143" s="273">
        <v>1697.8737599999999</v>
      </c>
      <c r="N3143" s="273" t="s">
        <v>67</v>
      </c>
      <c r="P3143" s="273" t="s">
        <v>92</v>
      </c>
      <c r="Q3143" s="273" t="s">
        <v>69</v>
      </c>
      <c r="R3143" s="273" t="s">
        <v>70</v>
      </c>
      <c r="S3143" s="273" t="s">
        <v>834</v>
      </c>
      <c r="T3143" s="273" t="s">
        <v>835</v>
      </c>
      <c r="U3143" s="273" t="s">
        <v>73</v>
      </c>
      <c r="V3143" s="273" t="s">
        <v>836</v>
      </c>
      <c r="W3143" s="273">
        <v>208787</v>
      </c>
      <c r="X3143" s="273" t="s">
        <v>64</v>
      </c>
      <c r="Y3143" s="273" t="s">
        <v>75</v>
      </c>
      <c r="Z3143" s="273" t="s">
        <v>231</v>
      </c>
      <c r="AA3143" s="273" t="s">
        <v>231</v>
      </c>
      <c r="AB3143" s="274">
        <v>45261</v>
      </c>
      <c r="AC3143" s="273">
        <v>16901</v>
      </c>
      <c r="AD3143" s="273">
        <v>24</v>
      </c>
      <c r="AE3143" s="273">
        <v>2.04</v>
      </c>
      <c r="AF3143" s="273" t="s">
        <v>90</v>
      </c>
      <c r="AG3143" s="273" t="s">
        <v>603</v>
      </c>
      <c r="AH3143" s="273" t="s">
        <v>604</v>
      </c>
      <c r="AI3143" s="273" t="s">
        <v>123</v>
      </c>
      <c r="AJ3143" s="273" t="s">
        <v>200</v>
      </c>
      <c r="AK3143" s="273">
        <v>319561</v>
      </c>
      <c r="BV3143" s="279" t="s">
        <v>64</v>
      </c>
      <c r="BW3143" s="280" t="s">
        <v>75</v>
      </c>
      <c r="BX3143" s="280" t="s">
        <v>231</v>
      </c>
      <c r="BY3143" s="280" t="s">
        <v>231</v>
      </c>
      <c r="BZ3143" s="280" t="s">
        <v>86</v>
      </c>
      <c r="CA3143" s="280" t="s">
        <v>87</v>
      </c>
      <c r="CB3143" s="280" t="s">
        <v>101</v>
      </c>
      <c r="CC3143" s="280" t="s">
        <v>102</v>
      </c>
      <c r="CD3143" s="281">
        <v>4</v>
      </c>
      <c r="CE3143" s="277">
        <v>45170</v>
      </c>
      <c r="CF3143" s="280">
        <v>38203.440000000002</v>
      </c>
      <c r="CG3143" s="280" t="s">
        <v>1495</v>
      </c>
      <c r="CH3143" s="280">
        <v>5491.7444999999998</v>
      </c>
      <c r="CI3143" s="280" t="s">
        <v>104</v>
      </c>
      <c r="CJ3143" s="280"/>
      <c r="CK3143" s="280"/>
      <c r="CL3143" s="280"/>
      <c r="CM3143" s="280" t="s">
        <v>73</v>
      </c>
      <c r="CN3143" s="280">
        <v>3</v>
      </c>
    </row>
    <row r="3144" spans="4:92">
      <c r="D3144" s="273" t="s">
        <v>83</v>
      </c>
      <c r="E3144" s="273" t="s">
        <v>63</v>
      </c>
      <c r="F3144" s="273" t="s">
        <v>504</v>
      </c>
      <c r="G3144" s="273" t="s">
        <v>539</v>
      </c>
      <c r="H3144" s="274">
        <v>45108</v>
      </c>
      <c r="I3144" s="273">
        <v>12803</v>
      </c>
      <c r="J3144" s="273">
        <v>686</v>
      </c>
      <c r="K3144" s="273">
        <v>0</v>
      </c>
      <c r="L3144" s="273" t="s">
        <v>66</v>
      </c>
      <c r="N3144" s="273" t="s">
        <v>107</v>
      </c>
      <c r="W3144" s="273">
        <v>266297</v>
      </c>
      <c r="X3144" s="273" t="s">
        <v>64</v>
      </c>
      <c r="Y3144" s="273" t="s">
        <v>75</v>
      </c>
      <c r="Z3144" s="273" t="s">
        <v>231</v>
      </c>
      <c r="AA3144" s="273" t="s">
        <v>231</v>
      </c>
      <c r="AB3144" s="274">
        <v>45261</v>
      </c>
      <c r="AC3144" s="273">
        <v>16901</v>
      </c>
      <c r="AD3144" s="273">
        <v>24</v>
      </c>
      <c r="AE3144" s="273">
        <v>4.5419999999999998</v>
      </c>
      <c r="AF3144" s="273" t="s">
        <v>90</v>
      </c>
      <c r="AG3144" s="273" t="s">
        <v>371</v>
      </c>
      <c r="AH3144" s="273" t="s">
        <v>372</v>
      </c>
      <c r="AI3144" s="273" t="s">
        <v>123</v>
      </c>
      <c r="AJ3144" s="273" t="s">
        <v>200</v>
      </c>
      <c r="AK3144" s="273">
        <v>319571</v>
      </c>
      <c r="BV3144" s="336" t="s">
        <v>64</v>
      </c>
      <c r="BW3144" s="337" t="s">
        <v>75</v>
      </c>
      <c r="BX3144" s="337" t="s">
        <v>231</v>
      </c>
      <c r="BY3144" s="337" t="s">
        <v>231</v>
      </c>
      <c r="BZ3144" s="337" t="s">
        <v>86</v>
      </c>
      <c r="CA3144" s="337" t="s">
        <v>87</v>
      </c>
      <c r="CB3144" s="337" t="s">
        <v>101</v>
      </c>
      <c r="CC3144" s="337" t="s">
        <v>102</v>
      </c>
      <c r="CD3144" s="338">
        <v>4</v>
      </c>
      <c r="CE3144" s="335">
        <v>45170</v>
      </c>
      <c r="CF3144" s="337">
        <v>5195.32</v>
      </c>
      <c r="CG3144" s="337" t="s">
        <v>1495</v>
      </c>
      <c r="CH3144" s="337">
        <v>746.82725000000005</v>
      </c>
      <c r="CI3144" s="337" t="s">
        <v>104</v>
      </c>
      <c r="CJ3144" s="337"/>
      <c r="CK3144" s="337"/>
      <c r="CL3144" s="337"/>
      <c r="CM3144" s="337" t="s">
        <v>73</v>
      </c>
      <c r="CN3144" s="337">
        <v>3</v>
      </c>
    </row>
    <row r="3145" spans="4:92">
      <c r="D3145" s="273" t="s">
        <v>83</v>
      </c>
      <c r="E3145" s="273" t="s">
        <v>63</v>
      </c>
      <c r="F3145" s="273" t="s">
        <v>504</v>
      </c>
      <c r="G3145" s="273" t="s">
        <v>539</v>
      </c>
      <c r="H3145" s="274">
        <v>44958</v>
      </c>
      <c r="I3145" s="273">
        <v>11329</v>
      </c>
      <c r="J3145" s="273">
        <v>686</v>
      </c>
      <c r="K3145" s="273">
        <v>7312</v>
      </c>
      <c r="L3145" s="273" t="s">
        <v>66</v>
      </c>
      <c r="M3145" s="273">
        <v>1356.0914399999999</v>
      </c>
      <c r="N3145" s="273" t="s">
        <v>67</v>
      </c>
      <c r="P3145" s="273" t="s">
        <v>1011</v>
      </c>
      <c r="Q3145" s="273" t="s">
        <v>69</v>
      </c>
      <c r="R3145" s="273" t="s">
        <v>70</v>
      </c>
      <c r="S3145" s="273" t="s">
        <v>1041</v>
      </c>
      <c r="T3145" s="273" t="s">
        <v>1042</v>
      </c>
      <c r="U3145" s="273" t="s">
        <v>73</v>
      </c>
      <c r="V3145" s="273" t="s">
        <v>1043</v>
      </c>
      <c r="W3145" s="273">
        <v>208803</v>
      </c>
      <c r="X3145" s="273" t="s">
        <v>64</v>
      </c>
      <c r="Y3145" s="273" t="s">
        <v>75</v>
      </c>
      <c r="Z3145" s="273" t="s">
        <v>231</v>
      </c>
      <c r="AA3145" s="273" t="s">
        <v>231</v>
      </c>
      <c r="AB3145" s="274">
        <v>45261</v>
      </c>
      <c r="AC3145" s="273">
        <v>16901</v>
      </c>
      <c r="AD3145" s="273">
        <v>24</v>
      </c>
      <c r="AE3145" s="273">
        <v>5.07</v>
      </c>
      <c r="AF3145" s="273" t="s">
        <v>90</v>
      </c>
      <c r="AG3145" s="273" t="s">
        <v>376</v>
      </c>
      <c r="AH3145" s="273" t="s">
        <v>377</v>
      </c>
      <c r="AI3145" s="273" t="s">
        <v>123</v>
      </c>
      <c r="AJ3145" s="273" t="s">
        <v>200</v>
      </c>
      <c r="AK3145" s="273">
        <v>319576</v>
      </c>
      <c r="BV3145" s="279" t="s">
        <v>64</v>
      </c>
      <c r="BW3145" s="280" t="s">
        <v>75</v>
      </c>
      <c r="BX3145" s="280" t="s">
        <v>231</v>
      </c>
      <c r="BY3145" s="280" t="s">
        <v>231</v>
      </c>
      <c r="BZ3145" s="280" t="s">
        <v>86</v>
      </c>
      <c r="CA3145" s="280" t="s">
        <v>87</v>
      </c>
      <c r="CB3145" s="280" t="s">
        <v>101</v>
      </c>
      <c r="CC3145" s="280" t="s">
        <v>102</v>
      </c>
      <c r="CD3145" s="281">
        <v>4</v>
      </c>
      <c r="CE3145" s="277">
        <v>45170</v>
      </c>
      <c r="CF3145" s="280">
        <v>10836.48</v>
      </c>
      <c r="CG3145" s="280" t="s">
        <v>1495</v>
      </c>
      <c r="CH3145" s="280">
        <v>1557.7439999999999</v>
      </c>
      <c r="CI3145" s="280" t="s">
        <v>104</v>
      </c>
      <c r="CJ3145" s="280"/>
      <c r="CK3145" s="280"/>
      <c r="CL3145" s="280"/>
      <c r="CM3145" s="280" t="s">
        <v>73</v>
      </c>
      <c r="CN3145" s="280">
        <v>3</v>
      </c>
    </row>
    <row r="3146" spans="4:92">
      <c r="D3146" s="273" t="s">
        <v>83</v>
      </c>
      <c r="E3146" s="273" t="s">
        <v>63</v>
      </c>
      <c r="F3146" s="273" t="s">
        <v>504</v>
      </c>
      <c r="G3146" s="273" t="s">
        <v>539</v>
      </c>
      <c r="H3146" s="274">
        <v>44958</v>
      </c>
      <c r="I3146" s="273">
        <v>11329</v>
      </c>
      <c r="J3146" s="273">
        <v>686</v>
      </c>
      <c r="K3146" s="273">
        <v>6301</v>
      </c>
      <c r="L3146" s="273" t="s">
        <v>66</v>
      </c>
      <c r="M3146" s="273">
        <v>931.83464000000004</v>
      </c>
      <c r="N3146" s="273" t="s">
        <v>67</v>
      </c>
      <c r="P3146" s="273" t="s">
        <v>68</v>
      </c>
      <c r="Q3146" s="273" t="s">
        <v>69</v>
      </c>
      <c r="R3146" s="273" t="s">
        <v>70</v>
      </c>
      <c r="S3146" s="273" t="s">
        <v>71</v>
      </c>
      <c r="T3146" s="273" t="s">
        <v>72</v>
      </c>
      <c r="U3146" s="273" t="s">
        <v>1915</v>
      </c>
      <c r="V3146" s="273" t="s">
        <v>74</v>
      </c>
      <c r="W3146" s="273">
        <v>208820</v>
      </c>
      <c r="X3146" s="273" t="s">
        <v>64</v>
      </c>
      <c r="Y3146" s="273" t="s">
        <v>75</v>
      </c>
      <c r="Z3146" s="273" t="s">
        <v>231</v>
      </c>
      <c r="AA3146" s="273" t="s">
        <v>231</v>
      </c>
      <c r="AB3146" s="274">
        <v>45261</v>
      </c>
      <c r="AC3146" s="273">
        <v>16901</v>
      </c>
      <c r="AD3146" s="273">
        <v>24</v>
      </c>
      <c r="AE3146" s="273">
        <v>1.0409999999999999</v>
      </c>
      <c r="AF3146" s="273" t="s">
        <v>90</v>
      </c>
      <c r="AG3146" s="273" t="s">
        <v>381</v>
      </c>
      <c r="AH3146" s="273" t="s">
        <v>382</v>
      </c>
      <c r="AI3146" s="273" t="s">
        <v>123</v>
      </c>
      <c r="AJ3146" s="273" t="s">
        <v>200</v>
      </c>
      <c r="AK3146" s="273">
        <v>319581</v>
      </c>
      <c r="BV3146" s="336" t="s">
        <v>64</v>
      </c>
      <c r="BW3146" s="337" t="s">
        <v>75</v>
      </c>
      <c r="BX3146" s="337" t="s">
        <v>231</v>
      </c>
      <c r="BY3146" s="337" t="s">
        <v>231</v>
      </c>
      <c r="BZ3146" s="337" t="s">
        <v>86</v>
      </c>
      <c r="CA3146" s="337" t="s">
        <v>87</v>
      </c>
      <c r="CB3146" s="337" t="s">
        <v>101</v>
      </c>
      <c r="CC3146" s="337" t="s">
        <v>102</v>
      </c>
      <c r="CD3146" s="338">
        <v>4</v>
      </c>
      <c r="CE3146" s="335">
        <v>45170</v>
      </c>
      <c r="CF3146" s="337">
        <v>32719.919999999998</v>
      </c>
      <c r="CG3146" s="337" t="s">
        <v>1495</v>
      </c>
      <c r="CH3146" s="337">
        <v>4703.4885000000004</v>
      </c>
      <c r="CI3146" s="337" t="s">
        <v>104</v>
      </c>
      <c r="CJ3146" s="337"/>
      <c r="CK3146" s="337"/>
      <c r="CL3146" s="337"/>
      <c r="CM3146" s="337" t="s">
        <v>73</v>
      </c>
      <c r="CN3146" s="337">
        <v>3</v>
      </c>
    </row>
    <row r="3147" spans="4:92">
      <c r="D3147" s="273" t="s">
        <v>83</v>
      </c>
      <c r="E3147" s="273" t="s">
        <v>63</v>
      </c>
      <c r="F3147" s="273" t="s">
        <v>504</v>
      </c>
      <c r="G3147" s="273" t="s">
        <v>539</v>
      </c>
      <c r="H3147" s="274">
        <v>44958</v>
      </c>
      <c r="I3147" s="273">
        <v>11329</v>
      </c>
      <c r="J3147" s="273">
        <v>686</v>
      </c>
      <c r="K3147" s="273">
        <v>5844</v>
      </c>
      <c r="L3147" s="273" t="s">
        <v>66</v>
      </c>
      <c r="M3147" s="273">
        <v>911.45208000000002</v>
      </c>
      <c r="N3147" s="273" t="s">
        <v>115</v>
      </c>
      <c r="W3147" s="273">
        <v>208785</v>
      </c>
      <c r="X3147" s="273" t="s">
        <v>64</v>
      </c>
      <c r="Y3147" s="273" t="s">
        <v>75</v>
      </c>
      <c r="Z3147" s="273" t="s">
        <v>231</v>
      </c>
      <c r="AA3147" s="273" t="s">
        <v>231</v>
      </c>
      <c r="AB3147" s="274">
        <v>45261</v>
      </c>
      <c r="AC3147" s="273">
        <v>16901</v>
      </c>
      <c r="AD3147" s="273">
        <v>24</v>
      </c>
      <c r="AE3147" s="273">
        <v>3.17</v>
      </c>
      <c r="AF3147" s="273" t="s">
        <v>90</v>
      </c>
      <c r="AG3147" s="273" t="s">
        <v>387</v>
      </c>
      <c r="AH3147" s="273" t="s">
        <v>388</v>
      </c>
      <c r="AI3147" s="273" t="s">
        <v>123</v>
      </c>
      <c r="AJ3147" s="273" t="s">
        <v>200</v>
      </c>
      <c r="AK3147" s="273">
        <v>319586</v>
      </c>
      <c r="BV3147" s="279" t="s">
        <v>64</v>
      </c>
      <c r="BW3147" s="280" t="s">
        <v>75</v>
      </c>
      <c r="BX3147" s="280" t="s">
        <v>231</v>
      </c>
      <c r="BY3147" s="280" t="s">
        <v>231</v>
      </c>
      <c r="BZ3147" s="280" t="s">
        <v>86</v>
      </c>
      <c r="CA3147" s="280" t="s">
        <v>87</v>
      </c>
      <c r="CB3147" s="280" t="s">
        <v>101</v>
      </c>
      <c r="CC3147" s="280" t="s">
        <v>102</v>
      </c>
      <c r="CD3147" s="281">
        <v>4</v>
      </c>
      <c r="CE3147" s="277">
        <v>45170</v>
      </c>
      <c r="CF3147" s="280">
        <v>16258.56</v>
      </c>
      <c r="CG3147" s="280" t="s">
        <v>1495</v>
      </c>
      <c r="CH3147" s="280">
        <v>2337.1680000000001</v>
      </c>
      <c r="CI3147" s="280" t="s">
        <v>104</v>
      </c>
      <c r="CJ3147" s="280"/>
      <c r="CK3147" s="280"/>
      <c r="CL3147" s="280"/>
      <c r="CM3147" s="280" t="s">
        <v>73</v>
      </c>
      <c r="CN3147" s="280">
        <v>3</v>
      </c>
    </row>
    <row r="3148" spans="4:92">
      <c r="D3148" s="273" t="s">
        <v>83</v>
      </c>
      <c r="E3148" s="273" t="s">
        <v>63</v>
      </c>
      <c r="F3148" s="273" t="s">
        <v>504</v>
      </c>
      <c r="G3148" s="273" t="s">
        <v>539</v>
      </c>
      <c r="H3148" s="274">
        <v>44958</v>
      </c>
      <c r="I3148" s="273">
        <v>11329</v>
      </c>
      <c r="J3148" s="273">
        <v>686</v>
      </c>
      <c r="K3148" s="273">
        <v>0</v>
      </c>
      <c r="L3148" s="273" t="s">
        <v>66</v>
      </c>
      <c r="N3148" s="273" t="s">
        <v>107</v>
      </c>
      <c r="W3148" s="273">
        <v>208786</v>
      </c>
      <c r="X3148" s="273" t="s">
        <v>64</v>
      </c>
      <c r="Y3148" s="273" t="s">
        <v>75</v>
      </c>
      <c r="Z3148" s="273" t="s">
        <v>231</v>
      </c>
      <c r="AA3148" s="273" t="s">
        <v>231</v>
      </c>
      <c r="AB3148" s="274">
        <v>45261</v>
      </c>
      <c r="AC3148" s="273">
        <v>16901</v>
      </c>
      <c r="AD3148" s="273">
        <v>24</v>
      </c>
      <c r="AE3148" s="273">
        <v>45.521000000000001</v>
      </c>
      <c r="AF3148" s="273" t="s">
        <v>90</v>
      </c>
      <c r="AG3148" s="273" t="s">
        <v>392</v>
      </c>
      <c r="AH3148" s="273" t="s">
        <v>393</v>
      </c>
      <c r="AI3148" s="273" t="s">
        <v>123</v>
      </c>
      <c r="AJ3148" s="273" t="s">
        <v>200</v>
      </c>
      <c r="AK3148" s="273">
        <v>319591</v>
      </c>
      <c r="BV3148" s="336" t="s">
        <v>64</v>
      </c>
      <c r="BW3148" s="337" t="s">
        <v>75</v>
      </c>
      <c r="BX3148" s="337" t="s">
        <v>231</v>
      </c>
      <c r="BY3148" s="337" t="s">
        <v>231</v>
      </c>
      <c r="BZ3148" s="337" t="s">
        <v>86</v>
      </c>
      <c r="CA3148" s="337" t="s">
        <v>87</v>
      </c>
      <c r="CB3148" s="337" t="s">
        <v>101</v>
      </c>
      <c r="CC3148" s="337" t="s">
        <v>102</v>
      </c>
      <c r="CD3148" s="338">
        <v>4</v>
      </c>
      <c r="CE3148" s="335">
        <v>45170</v>
      </c>
      <c r="CF3148" s="337">
        <v>53339.64</v>
      </c>
      <c r="CG3148" s="337" t="s">
        <v>1495</v>
      </c>
      <c r="CH3148" s="337">
        <v>7667.5732500000004</v>
      </c>
      <c r="CI3148" s="337" t="s">
        <v>104</v>
      </c>
      <c r="CJ3148" s="337"/>
      <c r="CK3148" s="337"/>
      <c r="CL3148" s="337"/>
      <c r="CM3148" s="337" t="s">
        <v>73</v>
      </c>
      <c r="CN3148" s="337">
        <v>3</v>
      </c>
    </row>
    <row r="3149" spans="4:92">
      <c r="D3149" s="273" t="s">
        <v>83</v>
      </c>
      <c r="E3149" s="273" t="s">
        <v>63</v>
      </c>
      <c r="F3149" s="273" t="s">
        <v>504</v>
      </c>
      <c r="G3149" s="273" t="s">
        <v>539</v>
      </c>
      <c r="H3149" s="274">
        <v>44986</v>
      </c>
      <c r="I3149" s="273">
        <v>11491</v>
      </c>
      <c r="J3149" s="273">
        <v>686</v>
      </c>
      <c r="K3149" s="273">
        <v>8404</v>
      </c>
      <c r="L3149" s="273" t="s">
        <v>66</v>
      </c>
      <c r="M3149" s="273">
        <v>1138.5906399999999</v>
      </c>
      <c r="N3149" s="273" t="s">
        <v>67</v>
      </c>
      <c r="P3149" s="273" t="s">
        <v>92</v>
      </c>
      <c r="Q3149" s="273" t="s">
        <v>69</v>
      </c>
      <c r="R3149" s="273" t="s">
        <v>70</v>
      </c>
      <c r="S3149" s="273" t="s">
        <v>834</v>
      </c>
      <c r="T3149" s="273" t="s">
        <v>835</v>
      </c>
      <c r="U3149" s="273" t="s">
        <v>73</v>
      </c>
      <c r="V3149" s="273" t="s">
        <v>836</v>
      </c>
      <c r="W3149" s="273">
        <v>208850</v>
      </c>
      <c r="X3149" s="273" t="s">
        <v>64</v>
      </c>
      <c r="Y3149" s="273" t="s">
        <v>75</v>
      </c>
      <c r="Z3149" s="273" t="s">
        <v>231</v>
      </c>
      <c r="AA3149" s="273" t="s">
        <v>231</v>
      </c>
      <c r="AB3149" s="274">
        <v>45261</v>
      </c>
      <c r="AC3149" s="273">
        <v>16901</v>
      </c>
      <c r="AD3149" s="273">
        <v>24</v>
      </c>
      <c r="AE3149" s="273">
        <v>0.34</v>
      </c>
      <c r="AF3149" s="273" t="s">
        <v>90</v>
      </c>
      <c r="AG3149" s="273" t="s">
        <v>401</v>
      </c>
      <c r="AH3149" s="273" t="s">
        <v>402</v>
      </c>
      <c r="AI3149" s="273" t="s">
        <v>123</v>
      </c>
      <c r="AJ3149" s="273" t="s">
        <v>200</v>
      </c>
      <c r="AK3149" s="273">
        <v>319601</v>
      </c>
      <c r="BV3149" s="279" t="s">
        <v>64</v>
      </c>
      <c r="BW3149" s="280" t="s">
        <v>75</v>
      </c>
      <c r="BX3149" s="280" t="s">
        <v>231</v>
      </c>
      <c r="BY3149" s="280" t="s">
        <v>231</v>
      </c>
      <c r="BZ3149" s="280" t="s">
        <v>86</v>
      </c>
      <c r="CA3149" s="280" t="s">
        <v>87</v>
      </c>
      <c r="CB3149" s="280" t="s">
        <v>101</v>
      </c>
      <c r="CC3149" s="280" t="s">
        <v>102</v>
      </c>
      <c r="CD3149" s="281">
        <v>4</v>
      </c>
      <c r="CE3149" s="277">
        <v>45170</v>
      </c>
      <c r="CF3149" s="280">
        <v>41272.800000000003</v>
      </c>
      <c r="CG3149" s="280" t="s">
        <v>1495</v>
      </c>
      <c r="CH3149" s="280">
        <v>5932.9650000000001</v>
      </c>
      <c r="CI3149" s="280" t="s">
        <v>104</v>
      </c>
      <c r="CJ3149" s="280"/>
      <c r="CK3149" s="280"/>
      <c r="CL3149" s="280"/>
      <c r="CM3149" s="280" t="s">
        <v>73</v>
      </c>
      <c r="CN3149" s="280">
        <v>3</v>
      </c>
    </row>
    <row r="3150" spans="4:92">
      <c r="D3150" s="273" t="s">
        <v>83</v>
      </c>
      <c r="E3150" s="273" t="s">
        <v>63</v>
      </c>
      <c r="F3150" s="273" t="s">
        <v>504</v>
      </c>
      <c r="G3150" s="273" t="s">
        <v>539</v>
      </c>
      <c r="H3150" s="274">
        <v>44986</v>
      </c>
      <c r="I3150" s="273">
        <v>11491</v>
      </c>
      <c r="J3150" s="273">
        <v>686</v>
      </c>
      <c r="K3150" s="273">
        <v>10279</v>
      </c>
      <c r="L3150" s="273" t="s">
        <v>66</v>
      </c>
      <c r="M3150" s="273">
        <v>1906.35544</v>
      </c>
      <c r="N3150" s="273" t="s">
        <v>67</v>
      </c>
      <c r="P3150" s="273" t="s">
        <v>1011</v>
      </c>
      <c r="Q3150" s="273" t="s">
        <v>69</v>
      </c>
      <c r="R3150" s="273" t="s">
        <v>70</v>
      </c>
      <c r="S3150" s="273" t="s">
        <v>1041</v>
      </c>
      <c r="T3150" s="273" t="s">
        <v>1042</v>
      </c>
      <c r="U3150" s="273" t="s">
        <v>73</v>
      </c>
      <c r="V3150" s="273" t="s">
        <v>1043</v>
      </c>
      <c r="W3150" s="273">
        <v>208866</v>
      </c>
      <c r="X3150" s="273" t="s">
        <v>64</v>
      </c>
      <c r="Y3150" s="273" t="s">
        <v>75</v>
      </c>
      <c r="Z3150" s="273" t="s">
        <v>231</v>
      </c>
      <c r="AA3150" s="273" t="s">
        <v>231</v>
      </c>
      <c r="AB3150" s="274">
        <v>45261</v>
      </c>
      <c r="AC3150" s="273">
        <v>16901</v>
      </c>
      <c r="AD3150" s="273">
        <v>24</v>
      </c>
      <c r="AE3150" s="273">
        <v>4.57</v>
      </c>
      <c r="AF3150" s="273" t="s">
        <v>90</v>
      </c>
      <c r="AG3150" s="273" t="s">
        <v>409</v>
      </c>
      <c r="AH3150" s="273" t="s">
        <v>410</v>
      </c>
      <c r="AI3150" s="273" t="s">
        <v>123</v>
      </c>
      <c r="AJ3150" s="273" t="s">
        <v>200</v>
      </c>
      <c r="AK3150" s="273">
        <v>319607</v>
      </c>
      <c r="BV3150" s="336" t="s">
        <v>64</v>
      </c>
      <c r="BW3150" s="337" t="s">
        <v>75</v>
      </c>
      <c r="BX3150" s="337" t="s">
        <v>231</v>
      </c>
      <c r="BY3150" s="337" t="s">
        <v>231</v>
      </c>
      <c r="BZ3150" s="337" t="s">
        <v>86</v>
      </c>
      <c r="CA3150" s="337" t="s">
        <v>87</v>
      </c>
      <c r="CB3150" s="337" t="s">
        <v>88</v>
      </c>
      <c r="CC3150" s="337" t="s">
        <v>89</v>
      </c>
      <c r="CD3150" s="338">
        <v>3</v>
      </c>
      <c r="CE3150" s="335">
        <v>45170</v>
      </c>
      <c r="CF3150" s="337">
        <v>11860</v>
      </c>
      <c r="CG3150" s="337" t="s">
        <v>80</v>
      </c>
      <c r="CH3150" s="337">
        <v>11860</v>
      </c>
      <c r="CI3150" s="337" t="s">
        <v>80</v>
      </c>
      <c r="CJ3150" s="337"/>
      <c r="CK3150" s="337"/>
      <c r="CL3150" s="337"/>
      <c r="CM3150" s="337" t="s">
        <v>73</v>
      </c>
      <c r="CN3150" s="337">
        <v>3</v>
      </c>
    </row>
    <row r="3151" spans="4:92">
      <c r="D3151" s="273" t="s">
        <v>83</v>
      </c>
      <c r="E3151" s="273" t="s">
        <v>63</v>
      </c>
      <c r="F3151" s="273" t="s">
        <v>504</v>
      </c>
      <c r="G3151" s="273" t="s">
        <v>539</v>
      </c>
      <c r="H3151" s="274">
        <v>44986</v>
      </c>
      <c r="I3151" s="273">
        <v>11491</v>
      </c>
      <c r="J3151" s="273">
        <v>686</v>
      </c>
      <c r="K3151" s="273">
        <v>7094</v>
      </c>
      <c r="L3151" s="273" t="s">
        <v>66</v>
      </c>
      <c r="M3151" s="273">
        <v>1049.1157599999999</v>
      </c>
      <c r="N3151" s="273" t="s">
        <v>67</v>
      </c>
      <c r="P3151" s="273" t="s">
        <v>68</v>
      </c>
      <c r="Q3151" s="273" t="s">
        <v>69</v>
      </c>
      <c r="R3151" s="273" t="s">
        <v>70</v>
      </c>
      <c r="S3151" s="273" t="s">
        <v>71</v>
      </c>
      <c r="T3151" s="273" t="s">
        <v>72</v>
      </c>
      <c r="U3151" s="273" t="s">
        <v>1915</v>
      </c>
      <c r="V3151" s="273" t="s">
        <v>74</v>
      </c>
      <c r="W3151" s="273">
        <v>208883</v>
      </c>
      <c r="X3151" s="273" t="s">
        <v>64</v>
      </c>
      <c r="Y3151" s="273" t="s">
        <v>75</v>
      </c>
      <c r="Z3151" s="273" t="s">
        <v>231</v>
      </c>
      <c r="AA3151" s="273" t="s">
        <v>231</v>
      </c>
      <c r="AB3151" s="274">
        <v>45261</v>
      </c>
      <c r="AC3151" s="273">
        <v>16901</v>
      </c>
      <c r="AD3151" s="273">
        <v>24</v>
      </c>
      <c r="AE3151" s="273">
        <v>6.82</v>
      </c>
      <c r="AF3151" s="273" t="s">
        <v>90</v>
      </c>
      <c r="AG3151" s="273" t="s">
        <v>414</v>
      </c>
      <c r="AH3151" s="273" t="s">
        <v>415</v>
      </c>
      <c r="AI3151" s="273" t="s">
        <v>199</v>
      </c>
      <c r="AJ3151" s="273" t="s">
        <v>200</v>
      </c>
      <c r="AK3151" s="273">
        <v>319619</v>
      </c>
      <c r="BV3151" s="279" t="s">
        <v>64</v>
      </c>
      <c r="BW3151" s="280" t="s">
        <v>75</v>
      </c>
      <c r="BX3151" s="280" t="s">
        <v>231</v>
      </c>
      <c r="BY3151" s="280" t="s">
        <v>231</v>
      </c>
      <c r="BZ3151" s="280" t="s">
        <v>86</v>
      </c>
      <c r="CA3151" s="280" t="s">
        <v>87</v>
      </c>
      <c r="CB3151" s="280" t="s">
        <v>88</v>
      </c>
      <c r="CC3151" s="280" t="s">
        <v>89</v>
      </c>
      <c r="CD3151" s="281">
        <v>3</v>
      </c>
      <c r="CE3151" s="277">
        <v>45170</v>
      </c>
      <c r="CF3151" s="280">
        <v>14368</v>
      </c>
      <c r="CG3151" s="280" t="s">
        <v>80</v>
      </c>
      <c r="CH3151" s="280">
        <v>14368</v>
      </c>
      <c r="CI3151" s="280" t="s">
        <v>80</v>
      </c>
      <c r="CJ3151" s="280"/>
      <c r="CK3151" s="280"/>
      <c r="CL3151" s="280"/>
      <c r="CM3151" s="280" t="s">
        <v>73</v>
      </c>
      <c r="CN3151" s="280">
        <v>3</v>
      </c>
    </row>
    <row r="3152" spans="4:92">
      <c r="D3152" s="273" t="s">
        <v>83</v>
      </c>
      <c r="E3152" s="273" t="s">
        <v>63</v>
      </c>
      <c r="F3152" s="273" t="s">
        <v>504</v>
      </c>
      <c r="G3152" s="273" t="s">
        <v>539</v>
      </c>
      <c r="H3152" s="274">
        <v>44986</v>
      </c>
      <c r="I3152" s="273">
        <v>11491</v>
      </c>
      <c r="J3152" s="273">
        <v>686</v>
      </c>
      <c r="K3152" s="273">
        <v>13099</v>
      </c>
      <c r="L3152" s="273" t="s">
        <v>66</v>
      </c>
      <c r="M3152" s="273">
        <v>1573.7876000000001</v>
      </c>
      <c r="N3152" s="273" t="s">
        <v>115</v>
      </c>
      <c r="W3152" s="273">
        <v>208848</v>
      </c>
      <c r="X3152" s="273" t="s">
        <v>64</v>
      </c>
      <c r="Y3152" s="273" t="s">
        <v>75</v>
      </c>
      <c r="Z3152" s="273" t="s">
        <v>231</v>
      </c>
      <c r="AA3152" s="273" t="s">
        <v>231</v>
      </c>
      <c r="AB3152" s="274">
        <v>45261</v>
      </c>
      <c r="AC3152" s="273">
        <v>16901</v>
      </c>
      <c r="AD3152" s="273">
        <v>24</v>
      </c>
      <c r="AE3152" s="273">
        <v>3.06</v>
      </c>
      <c r="AF3152" s="273" t="s">
        <v>90</v>
      </c>
      <c r="AG3152" s="273" t="s">
        <v>420</v>
      </c>
      <c r="AH3152" s="273" t="s">
        <v>421</v>
      </c>
      <c r="AI3152" s="273" t="s">
        <v>199</v>
      </c>
      <c r="AJ3152" s="273" t="s">
        <v>200</v>
      </c>
      <c r="AK3152" s="273">
        <v>319625</v>
      </c>
      <c r="BV3152" s="336" t="s">
        <v>64</v>
      </c>
      <c r="BW3152" s="337" t="s">
        <v>75</v>
      </c>
      <c r="BX3152" s="337" t="s">
        <v>231</v>
      </c>
      <c r="BY3152" s="337" t="s">
        <v>231</v>
      </c>
      <c r="BZ3152" s="337" t="s">
        <v>86</v>
      </c>
      <c r="CA3152" s="337" t="s">
        <v>87</v>
      </c>
      <c r="CB3152" s="337" t="s">
        <v>88</v>
      </c>
      <c r="CC3152" s="337" t="s">
        <v>89</v>
      </c>
      <c r="CD3152" s="338">
        <v>3</v>
      </c>
      <c r="CE3152" s="335">
        <v>45170</v>
      </c>
      <c r="CF3152" s="337">
        <v>4672</v>
      </c>
      <c r="CG3152" s="337" t="s">
        <v>80</v>
      </c>
      <c r="CH3152" s="337">
        <v>4672</v>
      </c>
      <c r="CI3152" s="337" t="s">
        <v>80</v>
      </c>
      <c r="CJ3152" s="337"/>
      <c r="CK3152" s="337"/>
      <c r="CL3152" s="337"/>
      <c r="CM3152" s="337" t="s">
        <v>73</v>
      </c>
      <c r="CN3152" s="337">
        <v>3</v>
      </c>
    </row>
    <row r="3153" spans="4:92">
      <c r="D3153" s="273" t="s">
        <v>83</v>
      </c>
      <c r="E3153" s="273" t="s">
        <v>63</v>
      </c>
      <c r="F3153" s="273" t="s">
        <v>504</v>
      </c>
      <c r="G3153" s="273" t="s">
        <v>539</v>
      </c>
      <c r="H3153" s="274">
        <v>44986</v>
      </c>
      <c r="I3153" s="273">
        <v>11491</v>
      </c>
      <c r="J3153" s="273">
        <v>686</v>
      </c>
      <c r="K3153" s="273">
        <v>0</v>
      </c>
      <c r="L3153" s="273" t="s">
        <v>66</v>
      </c>
      <c r="N3153" s="273" t="s">
        <v>107</v>
      </c>
      <c r="W3153" s="273">
        <v>208849</v>
      </c>
      <c r="X3153" s="273" t="s">
        <v>64</v>
      </c>
      <c r="Y3153" s="273" t="s">
        <v>75</v>
      </c>
      <c r="Z3153" s="273" t="s">
        <v>231</v>
      </c>
      <c r="AA3153" s="273" t="s">
        <v>231</v>
      </c>
      <c r="AB3153" s="274">
        <v>45261</v>
      </c>
      <c r="AC3153" s="273">
        <v>16901</v>
      </c>
      <c r="AD3153" s="273">
        <v>24</v>
      </c>
      <c r="AE3153" s="273">
        <v>29.175000099999998</v>
      </c>
      <c r="AF3153" s="273" t="s">
        <v>90</v>
      </c>
      <c r="AG3153" s="273" t="s">
        <v>424</v>
      </c>
      <c r="AH3153" s="273" t="s">
        <v>425</v>
      </c>
      <c r="AI3153" s="273" t="s">
        <v>199</v>
      </c>
      <c r="AJ3153" s="273" t="s">
        <v>200</v>
      </c>
      <c r="AK3153" s="273">
        <v>319631</v>
      </c>
      <c r="BV3153" s="279" t="s">
        <v>64</v>
      </c>
      <c r="BW3153" s="280" t="s">
        <v>75</v>
      </c>
      <c r="BX3153" s="280" t="s">
        <v>231</v>
      </c>
      <c r="BY3153" s="280" t="s">
        <v>231</v>
      </c>
      <c r="BZ3153" s="280" t="s">
        <v>86</v>
      </c>
      <c r="CA3153" s="280" t="s">
        <v>87</v>
      </c>
      <c r="CB3153" s="280" t="s">
        <v>88</v>
      </c>
      <c r="CC3153" s="280" t="s">
        <v>89</v>
      </c>
      <c r="CD3153" s="281">
        <v>3</v>
      </c>
      <c r="CE3153" s="277">
        <v>45170</v>
      </c>
      <c r="CF3153" s="280">
        <v>9004</v>
      </c>
      <c r="CG3153" s="280" t="s">
        <v>80</v>
      </c>
      <c r="CH3153" s="280">
        <v>9004</v>
      </c>
      <c r="CI3153" s="280" t="s">
        <v>80</v>
      </c>
      <c r="CJ3153" s="280"/>
      <c r="CK3153" s="280"/>
      <c r="CL3153" s="280"/>
      <c r="CM3153" s="280" t="s">
        <v>73</v>
      </c>
      <c r="CN3153" s="280">
        <v>3</v>
      </c>
    </row>
    <row r="3154" spans="4:92">
      <c r="D3154" s="273" t="s">
        <v>83</v>
      </c>
      <c r="E3154" s="273" t="s">
        <v>63</v>
      </c>
      <c r="F3154" s="273" t="s">
        <v>504</v>
      </c>
      <c r="G3154" s="273" t="s">
        <v>539</v>
      </c>
      <c r="H3154" s="274">
        <v>45017</v>
      </c>
      <c r="I3154" s="273">
        <v>11653</v>
      </c>
      <c r="J3154" s="273">
        <v>686</v>
      </c>
      <c r="K3154" s="273">
        <v>4586</v>
      </c>
      <c r="L3154" s="273" t="s">
        <v>66</v>
      </c>
      <c r="M3154" s="273">
        <v>621.01688000000001</v>
      </c>
      <c r="N3154" s="273" t="s">
        <v>67</v>
      </c>
      <c r="P3154" s="273" t="s">
        <v>92</v>
      </c>
      <c r="Q3154" s="273" t="s">
        <v>69</v>
      </c>
      <c r="R3154" s="273" t="s">
        <v>70</v>
      </c>
      <c r="S3154" s="273" t="s">
        <v>834</v>
      </c>
      <c r="T3154" s="273" t="s">
        <v>835</v>
      </c>
      <c r="U3154" s="273" t="s">
        <v>73</v>
      </c>
      <c r="V3154" s="273" t="s">
        <v>836</v>
      </c>
      <c r="W3154" s="273">
        <v>208913</v>
      </c>
      <c r="X3154" s="273" t="s">
        <v>64</v>
      </c>
      <c r="Y3154" s="273" t="s">
        <v>75</v>
      </c>
      <c r="Z3154" s="273" t="s">
        <v>231</v>
      </c>
      <c r="AA3154" s="273" t="s">
        <v>231</v>
      </c>
      <c r="AB3154" s="274">
        <v>45261</v>
      </c>
      <c r="AC3154" s="273">
        <v>16901</v>
      </c>
      <c r="AD3154" s="273">
        <v>24</v>
      </c>
      <c r="AE3154" s="273">
        <v>8.73</v>
      </c>
      <c r="AF3154" s="273" t="s">
        <v>90</v>
      </c>
      <c r="AG3154" s="273" t="s">
        <v>428</v>
      </c>
      <c r="AH3154" s="273" t="s">
        <v>429</v>
      </c>
      <c r="AI3154" s="273" t="s">
        <v>199</v>
      </c>
      <c r="AJ3154" s="273" t="s">
        <v>200</v>
      </c>
      <c r="AK3154" s="273">
        <v>319638</v>
      </c>
      <c r="BV3154" s="336" t="s">
        <v>64</v>
      </c>
      <c r="BW3154" s="337" t="s">
        <v>75</v>
      </c>
      <c r="BX3154" s="337" t="s">
        <v>231</v>
      </c>
      <c r="BY3154" s="337" t="s">
        <v>231</v>
      </c>
      <c r="BZ3154" s="337" t="s">
        <v>86</v>
      </c>
      <c r="CA3154" s="337" t="s">
        <v>87</v>
      </c>
      <c r="CB3154" s="337" t="s">
        <v>88</v>
      </c>
      <c r="CC3154" s="337" t="s">
        <v>89</v>
      </c>
      <c r="CD3154" s="338">
        <v>3</v>
      </c>
      <c r="CE3154" s="335">
        <v>45170</v>
      </c>
      <c r="CF3154" s="337">
        <v>2601</v>
      </c>
      <c r="CG3154" s="337" t="s">
        <v>80</v>
      </c>
      <c r="CH3154" s="337">
        <v>2601</v>
      </c>
      <c r="CI3154" s="337" t="s">
        <v>80</v>
      </c>
      <c r="CJ3154" s="337"/>
      <c r="CK3154" s="337"/>
      <c r="CL3154" s="337"/>
      <c r="CM3154" s="337" t="s">
        <v>73</v>
      </c>
      <c r="CN3154" s="337">
        <v>3</v>
      </c>
    </row>
    <row r="3155" spans="4:92">
      <c r="D3155" s="273" t="s">
        <v>83</v>
      </c>
      <c r="E3155" s="273" t="s">
        <v>63</v>
      </c>
      <c r="F3155" s="273" t="s">
        <v>504</v>
      </c>
      <c r="G3155" s="273" t="s">
        <v>539</v>
      </c>
      <c r="H3155" s="274">
        <v>45017</v>
      </c>
      <c r="I3155" s="273">
        <v>11653</v>
      </c>
      <c r="J3155" s="273">
        <v>686</v>
      </c>
      <c r="K3155" s="273">
        <v>12625</v>
      </c>
      <c r="L3155" s="273" t="s">
        <v>66</v>
      </c>
      <c r="M3155" s="273">
        <v>2341.4547200000002</v>
      </c>
      <c r="N3155" s="273" t="s">
        <v>67</v>
      </c>
      <c r="P3155" s="273" t="s">
        <v>1011</v>
      </c>
      <c r="Q3155" s="273" t="s">
        <v>69</v>
      </c>
      <c r="R3155" s="273" t="s">
        <v>70</v>
      </c>
      <c r="S3155" s="273" t="s">
        <v>1041</v>
      </c>
      <c r="T3155" s="273" t="s">
        <v>1042</v>
      </c>
      <c r="U3155" s="273" t="s">
        <v>73</v>
      </c>
      <c r="V3155" s="273" t="s">
        <v>1043</v>
      </c>
      <c r="W3155" s="273">
        <v>208946</v>
      </c>
      <c r="X3155" s="273" t="s">
        <v>64</v>
      </c>
      <c r="Y3155" s="273" t="s">
        <v>75</v>
      </c>
      <c r="Z3155" s="273" t="s">
        <v>231</v>
      </c>
      <c r="AA3155" s="273" t="s">
        <v>231</v>
      </c>
      <c r="AB3155" s="274">
        <v>45261</v>
      </c>
      <c r="AC3155" s="273">
        <v>16901</v>
      </c>
      <c r="AD3155" s="273">
        <v>24</v>
      </c>
      <c r="AE3155" s="273">
        <v>1.3340000000000001</v>
      </c>
      <c r="AF3155" s="273" t="s">
        <v>90</v>
      </c>
      <c r="AG3155" s="273" t="s">
        <v>432</v>
      </c>
      <c r="AH3155" s="273" t="s">
        <v>433</v>
      </c>
      <c r="AI3155" s="273" t="s">
        <v>199</v>
      </c>
      <c r="AJ3155" s="273" t="s">
        <v>200</v>
      </c>
      <c r="AK3155" s="273">
        <v>319643</v>
      </c>
      <c r="BV3155" s="279" t="s">
        <v>64</v>
      </c>
      <c r="BW3155" s="280" t="s">
        <v>75</v>
      </c>
      <c r="BX3155" s="280" t="s">
        <v>231</v>
      </c>
      <c r="BY3155" s="280" t="s">
        <v>231</v>
      </c>
      <c r="BZ3155" s="280" t="s">
        <v>204</v>
      </c>
      <c r="CA3155" s="280" t="s">
        <v>205</v>
      </c>
      <c r="CB3155" s="280" t="s">
        <v>206</v>
      </c>
      <c r="CC3155" s="280" t="s">
        <v>207</v>
      </c>
      <c r="CD3155" s="281">
        <v>0</v>
      </c>
      <c r="CE3155" s="277">
        <v>45261</v>
      </c>
      <c r="CF3155" s="280"/>
      <c r="CG3155" s="280" t="s">
        <v>181</v>
      </c>
      <c r="CH3155" s="280"/>
      <c r="CI3155" s="280" t="s">
        <v>208</v>
      </c>
      <c r="CJ3155" s="280" t="s">
        <v>209</v>
      </c>
      <c r="CK3155" s="280"/>
      <c r="CL3155" s="280"/>
      <c r="CM3155" s="280" t="s">
        <v>73</v>
      </c>
      <c r="CN3155" s="280">
        <v>3</v>
      </c>
    </row>
    <row r="3156" spans="4:92">
      <c r="D3156" s="273" t="s">
        <v>83</v>
      </c>
      <c r="E3156" s="273" t="s">
        <v>63</v>
      </c>
      <c r="F3156" s="273" t="s">
        <v>504</v>
      </c>
      <c r="G3156" s="273" t="s">
        <v>539</v>
      </c>
      <c r="H3156" s="274">
        <v>45017</v>
      </c>
      <c r="I3156" s="273">
        <v>11653</v>
      </c>
      <c r="J3156" s="273">
        <v>686</v>
      </c>
      <c r="K3156" s="273">
        <v>20047</v>
      </c>
      <c r="L3156" s="273" t="s">
        <v>66</v>
      </c>
      <c r="M3156" s="273">
        <v>2356.3672000000001</v>
      </c>
      <c r="N3156" s="273" t="s">
        <v>115</v>
      </c>
      <c r="W3156" s="273">
        <v>208911</v>
      </c>
      <c r="X3156" s="273" t="s">
        <v>64</v>
      </c>
      <c r="Y3156" s="273" t="s">
        <v>75</v>
      </c>
      <c r="Z3156" s="273" t="s">
        <v>231</v>
      </c>
      <c r="AA3156" s="273" t="s">
        <v>231</v>
      </c>
      <c r="AB3156" s="274">
        <v>45261</v>
      </c>
      <c r="AC3156" s="273">
        <v>16901</v>
      </c>
      <c r="AD3156" s="273">
        <v>24</v>
      </c>
      <c r="AE3156" s="273">
        <v>4</v>
      </c>
      <c r="AF3156" s="273" t="s">
        <v>90</v>
      </c>
      <c r="AG3156" s="273" t="s">
        <v>1555</v>
      </c>
      <c r="AH3156" s="273" t="s">
        <v>1556</v>
      </c>
      <c r="AI3156" s="273" t="s">
        <v>123</v>
      </c>
      <c r="AJ3156" s="273" t="s">
        <v>200</v>
      </c>
      <c r="AK3156" s="273">
        <v>319649</v>
      </c>
      <c r="BV3156" s="336" t="s">
        <v>64</v>
      </c>
      <c r="BW3156" s="337" t="s">
        <v>75</v>
      </c>
      <c r="BX3156" s="337" t="s">
        <v>231</v>
      </c>
      <c r="BY3156" s="337" t="s">
        <v>231</v>
      </c>
      <c r="BZ3156" s="337" t="s">
        <v>204</v>
      </c>
      <c r="CA3156" s="337" t="s">
        <v>205</v>
      </c>
      <c r="CB3156" s="337" t="s">
        <v>206</v>
      </c>
      <c r="CC3156" s="337" t="s">
        <v>207</v>
      </c>
      <c r="CD3156" s="338">
        <v>0</v>
      </c>
      <c r="CE3156" s="335">
        <v>45261</v>
      </c>
      <c r="CF3156" s="337"/>
      <c r="CG3156" s="337" t="s">
        <v>181</v>
      </c>
      <c r="CH3156" s="337"/>
      <c r="CI3156" s="337" t="s">
        <v>208</v>
      </c>
      <c r="CJ3156" s="337" t="s">
        <v>209</v>
      </c>
      <c r="CK3156" s="337"/>
      <c r="CL3156" s="337"/>
      <c r="CM3156" s="337" t="s">
        <v>73</v>
      </c>
      <c r="CN3156" s="337">
        <v>3</v>
      </c>
    </row>
    <row r="3157" spans="4:92">
      <c r="D3157" s="273" t="s">
        <v>83</v>
      </c>
      <c r="E3157" s="273" t="s">
        <v>63</v>
      </c>
      <c r="F3157" s="273" t="s">
        <v>504</v>
      </c>
      <c r="G3157" s="273" t="s">
        <v>539</v>
      </c>
      <c r="H3157" s="274">
        <v>45017</v>
      </c>
      <c r="I3157" s="273">
        <v>11653</v>
      </c>
      <c r="J3157" s="273">
        <v>686</v>
      </c>
      <c r="K3157" s="273">
        <v>0</v>
      </c>
      <c r="L3157" s="273" t="s">
        <v>66</v>
      </c>
      <c r="N3157" s="273" t="s">
        <v>107</v>
      </c>
      <c r="W3157" s="273">
        <v>208912</v>
      </c>
      <c r="X3157" s="273" t="s">
        <v>64</v>
      </c>
      <c r="Y3157" s="273" t="s">
        <v>75</v>
      </c>
      <c r="Z3157" s="273" t="s">
        <v>231</v>
      </c>
      <c r="AA3157" s="273" t="s">
        <v>231</v>
      </c>
      <c r="AB3157" s="274">
        <v>45261</v>
      </c>
      <c r="AC3157" s="273">
        <v>16901</v>
      </c>
      <c r="AD3157" s="273">
        <v>24</v>
      </c>
      <c r="AE3157" s="273">
        <v>0.4</v>
      </c>
      <c r="AF3157" s="273" t="s">
        <v>90</v>
      </c>
      <c r="AG3157" s="273" t="s">
        <v>722</v>
      </c>
      <c r="AH3157" s="273" t="s">
        <v>1641</v>
      </c>
      <c r="AI3157" s="273" t="s">
        <v>123</v>
      </c>
      <c r="AJ3157" s="273" t="s">
        <v>200</v>
      </c>
      <c r="AK3157" s="273">
        <v>319655</v>
      </c>
      <c r="BV3157" s="279" t="s">
        <v>64</v>
      </c>
      <c r="BW3157" s="280" t="s">
        <v>75</v>
      </c>
      <c r="BX3157" s="280" t="s">
        <v>231</v>
      </c>
      <c r="BY3157" s="280" t="s">
        <v>231</v>
      </c>
      <c r="BZ3157" s="280" t="s">
        <v>204</v>
      </c>
      <c r="CA3157" s="280" t="s">
        <v>205</v>
      </c>
      <c r="CB3157" s="280" t="s">
        <v>206</v>
      </c>
      <c r="CC3157" s="280" t="s">
        <v>207</v>
      </c>
      <c r="CD3157" s="281">
        <v>0</v>
      </c>
      <c r="CE3157" s="277">
        <v>45261</v>
      </c>
      <c r="CF3157" s="280"/>
      <c r="CG3157" s="280" t="s">
        <v>181</v>
      </c>
      <c r="CH3157" s="280"/>
      <c r="CI3157" s="280" t="s">
        <v>208</v>
      </c>
      <c r="CJ3157" s="280" t="s">
        <v>209</v>
      </c>
      <c r="CK3157" s="280"/>
      <c r="CL3157" s="280"/>
      <c r="CM3157" s="280" t="s">
        <v>73</v>
      </c>
      <c r="CN3157" s="280">
        <v>3</v>
      </c>
    </row>
    <row r="3158" spans="4:92">
      <c r="D3158" s="273" t="s">
        <v>83</v>
      </c>
      <c r="E3158" s="273" t="s">
        <v>63</v>
      </c>
      <c r="F3158" s="273" t="s">
        <v>504</v>
      </c>
      <c r="G3158" s="273" t="s">
        <v>539</v>
      </c>
      <c r="H3158" s="274">
        <v>45047</v>
      </c>
      <c r="I3158" s="273">
        <v>12265</v>
      </c>
      <c r="J3158" s="273">
        <v>686</v>
      </c>
      <c r="K3158" s="273">
        <v>4340</v>
      </c>
      <c r="L3158" s="273" t="s">
        <v>66</v>
      </c>
      <c r="M3158" s="273">
        <v>587.67543999999998</v>
      </c>
      <c r="N3158" s="273" t="s">
        <v>67</v>
      </c>
      <c r="P3158" s="273" t="s">
        <v>92</v>
      </c>
      <c r="Q3158" s="273" t="s">
        <v>69</v>
      </c>
      <c r="R3158" s="273" t="s">
        <v>70</v>
      </c>
      <c r="S3158" s="273" t="s">
        <v>834</v>
      </c>
      <c r="T3158" s="273" t="s">
        <v>835</v>
      </c>
      <c r="U3158" s="273" t="s">
        <v>73</v>
      </c>
      <c r="V3158" s="273" t="s">
        <v>836</v>
      </c>
      <c r="W3158" s="273">
        <v>208976</v>
      </c>
      <c r="X3158" s="273" t="s">
        <v>64</v>
      </c>
      <c r="Y3158" s="273" t="s">
        <v>75</v>
      </c>
      <c r="Z3158" s="273" t="s">
        <v>231</v>
      </c>
      <c r="AA3158" s="273" t="s">
        <v>231</v>
      </c>
      <c r="AB3158" s="274">
        <v>45261</v>
      </c>
      <c r="AC3158" s="273">
        <v>16901</v>
      </c>
      <c r="AD3158" s="273">
        <v>24</v>
      </c>
      <c r="AE3158" s="273">
        <v>6</v>
      </c>
      <c r="AF3158" s="273" t="s">
        <v>90</v>
      </c>
      <c r="AG3158" s="273" t="s">
        <v>1557</v>
      </c>
      <c r="AH3158" s="273" t="s">
        <v>1558</v>
      </c>
      <c r="AI3158" s="273" t="s">
        <v>123</v>
      </c>
      <c r="AJ3158" s="273" t="s">
        <v>200</v>
      </c>
      <c r="AK3158" s="273">
        <v>319661</v>
      </c>
      <c r="BV3158" s="336" t="s">
        <v>64</v>
      </c>
      <c r="BW3158" s="337" t="s">
        <v>75</v>
      </c>
      <c r="BX3158" s="337" t="s">
        <v>231</v>
      </c>
      <c r="BY3158" s="337" t="s">
        <v>231</v>
      </c>
      <c r="BZ3158" s="337" t="s">
        <v>204</v>
      </c>
      <c r="CA3158" s="337" t="s">
        <v>205</v>
      </c>
      <c r="CB3158" s="337" t="s">
        <v>206</v>
      </c>
      <c r="CC3158" s="337" t="s">
        <v>207</v>
      </c>
      <c r="CD3158" s="338">
        <v>0</v>
      </c>
      <c r="CE3158" s="335">
        <v>45261</v>
      </c>
      <c r="CF3158" s="337"/>
      <c r="CG3158" s="337" t="s">
        <v>181</v>
      </c>
      <c r="CH3158" s="337"/>
      <c r="CI3158" s="337" t="s">
        <v>208</v>
      </c>
      <c r="CJ3158" s="337" t="s">
        <v>209</v>
      </c>
      <c r="CK3158" s="337"/>
      <c r="CL3158" s="337"/>
      <c r="CM3158" s="337" t="s">
        <v>73</v>
      </c>
      <c r="CN3158" s="337">
        <v>3</v>
      </c>
    </row>
    <row r="3159" spans="4:92">
      <c r="D3159" s="273" t="s">
        <v>83</v>
      </c>
      <c r="E3159" s="273" t="s">
        <v>63</v>
      </c>
      <c r="F3159" s="273" t="s">
        <v>504</v>
      </c>
      <c r="G3159" s="273" t="s">
        <v>539</v>
      </c>
      <c r="H3159" s="274">
        <v>45047</v>
      </c>
      <c r="I3159" s="273">
        <v>12265</v>
      </c>
      <c r="J3159" s="273">
        <v>686</v>
      </c>
      <c r="K3159" s="273">
        <v>11900</v>
      </c>
      <c r="L3159" s="273" t="s">
        <v>66</v>
      </c>
      <c r="M3159" s="273">
        <v>2207.0796</v>
      </c>
      <c r="N3159" s="273" t="s">
        <v>67</v>
      </c>
      <c r="P3159" s="273" t="s">
        <v>1011</v>
      </c>
      <c r="Q3159" s="273" t="s">
        <v>69</v>
      </c>
      <c r="R3159" s="273" t="s">
        <v>70</v>
      </c>
      <c r="S3159" s="273" t="s">
        <v>1041</v>
      </c>
      <c r="T3159" s="273" t="s">
        <v>1042</v>
      </c>
      <c r="U3159" s="273" t="s">
        <v>73</v>
      </c>
      <c r="V3159" s="273" t="s">
        <v>1043</v>
      </c>
      <c r="W3159" s="273">
        <v>208992</v>
      </c>
      <c r="X3159" s="273" t="s">
        <v>64</v>
      </c>
      <c r="Y3159" s="273" t="s">
        <v>75</v>
      </c>
      <c r="Z3159" s="273" t="s">
        <v>391</v>
      </c>
      <c r="AA3159" s="273" t="s">
        <v>400</v>
      </c>
      <c r="AB3159" s="274">
        <v>45170</v>
      </c>
      <c r="AC3159" s="273">
        <v>13742</v>
      </c>
      <c r="AD3159" s="273">
        <v>51</v>
      </c>
      <c r="AE3159" s="273">
        <v>224</v>
      </c>
      <c r="AF3159" s="273" t="s">
        <v>90</v>
      </c>
      <c r="AH3159" s="273" t="s">
        <v>645</v>
      </c>
      <c r="AI3159" s="273" t="s">
        <v>123</v>
      </c>
      <c r="AJ3159" s="273" t="s">
        <v>200</v>
      </c>
      <c r="AK3159" s="273">
        <v>239921</v>
      </c>
      <c r="BV3159" s="279" t="s">
        <v>64</v>
      </c>
      <c r="BW3159" s="280" t="s">
        <v>75</v>
      </c>
      <c r="BX3159" s="280" t="s">
        <v>231</v>
      </c>
      <c r="BY3159" s="280" t="s">
        <v>231</v>
      </c>
      <c r="BZ3159" s="280" t="s">
        <v>204</v>
      </c>
      <c r="CA3159" s="280" t="s">
        <v>205</v>
      </c>
      <c r="CB3159" s="280" t="s">
        <v>206</v>
      </c>
      <c r="CC3159" s="280" t="s">
        <v>207</v>
      </c>
      <c r="CD3159" s="281">
        <v>0</v>
      </c>
      <c r="CE3159" s="277">
        <v>45261</v>
      </c>
      <c r="CF3159" s="280"/>
      <c r="CG3159" s="280" t="s">
        <v>181</v>
      </c>
      <c r="CH3159" s="280"/>
      <c r="CI3159" s="280" t="s">
        <v>208</v>
      </c>
      <c r="CJ3159" s="280" t="s">
        <v>209</v>
      </c>
      <c r="CK3159" s="280"/>
      <c r="CL3159" s="280"/>
      <c r="CM3159" s="280" t="s">
        <v>73</v>
      </c>
      <c r="CN3159" s="280">
        <v>3</v>
      </c>
    </row>
    <row r="3160" spans="4:92">
      <c r="D3160" s="273" t="s">
        <v>83</v>
      </c>
      <c r="E3160" s="273" t="s">
        <v>63</v>
      </c>
      <c r="F3160" s="273" t="s">
        <v>157</v>
      </c>
      <c r="G3160" s="273" t="s">
        <v>157</v>
      </c>
      <c r="H3160" s="274">
        <v>45108</v>
      </c>
      <c r="I3160" s="273">
        <v>12688</v>
      </c>
      <c r="J3160" s="273">
        <v>10</v>
      </c>
      <c r="K3160" s="273">
        <v>0</v>
      </c>
      <c r="L3160" s="273" t="s">
        <v>66</v>
      </c>
      <c r="N3160" s="273" t="s">
        <v>107</v>
      </c>
      <c r="W3160" s="273">
        <v>210832</v>
      </c>
      <c r="X3160" s="273" t="s">
        <v>64</v>
      </c>
      <c r="Y3160" s="273" t="s">
        <v>75</v>
      </c>
      <c r="Z3160" s="273" t="s">
        <v>391</v>
      </c>
      <c r="AA3160" s="273" t="s">
        <v>400</v>
      </c>
      <c r="AB3160" s="274">
        <v>45170</v>
      </c>
      <c r="AC3160" s="273">
        <v>13742</v>
      </c>
      <c r="AD3160" s="273">
        <v>51</v>
      </c>
      <c r="AE3160" s="273">
        <v>25</v>
      </c>
      <c r="AF3160" s="273" t="s">
        <v>90</v>
      </c>
      <c r="AH3160" s="273" t="s">
        <v>649</v>
      </c>
      <c r="AI3160" s="273" t="s">
        <v>199</v>
      </c>
      <c r="AJ3160" s="273" t="s">
        <v>200</v>
      </c>
      <c r="AK3160" s="273">
        <v>239927</v>
      </c>
      <c r="BV3160" s="336" t="s">
        <v>64</v>
      </c>
      <c r="BW3160" s="337" t="s">
        <v>75</v>
      </c>
      <c r="BX3160" s="337" t="s">
        <v>231</v>
      </c>
      <c r="BY3160" s="337" t="s">
        <v>231</v>
      </c>
      <c r="BZ3160" s="337" t="s">
        <v>167</v>
      </c>
      <c r="CA3160" s="337" t="s">
        <v>168</v>
      </c>
      <c r="CB3160" s="337" t="s">
        <v>319</v>
      </c>
      <c r="CC3160" s="337" t="s">
        <v>320</v>
      </c>
      <c r="CD3160" s="338">
        <v>15</v>
      </c>
      <c r="CE3160" s="335">
        <v>45261</v>
      </c>
      <c r="CF3160" s="337">
        <v>1754</v>
      </c>
      <c r="CG3160" s="337" t="s">
        <v>80</v>
      </c>
      <c r="CH3160" s="337">
        <v>1754</v>
      </c>
      <c r="CI3160" s="337" t="s">
        <v>80</v>
      </c>
      <c r="CJ3160" s="337"/>
      <c r="CK3160" s="337"/>
      <c r="CL3160" s="337" t="s">
        <v>1511</v>
      </c>
      <c r="CM3160" s="337" t="s">
        <v>73</v>
      </c>
      <c r="CN3160" s="337">
        <v>3</v>
      </c>
    </row>
    <row r="3161" spans="4:92">
      <c r="D3161" s="273" t="s">
        <v>83</v>
      </c>
      <c r="E3161" s="273" t="s">
        <v>63</v>
      </c>
      <c r="F3161" s="273" t="s">
        <v>157</v>
      </c>
      <c r="G3161" s="273" t="s">
        <v>157</v>
      </c>
      <c r="H3161" s="274">
        <v>45108</v>
      </c>
      <c r="I3161" s="273">
        <v>12688</v>
      </c>
      <c r="J3161" s="273">
        <v>10</v>
      </c>
      <c r="K3161" s="273">
        <v>69177</v>
      </c>
      <c r="L3161" s="273" t="s">
        <v>66</v>
      </c>
      <c r="M3161" s="273">
        <v>16836.9388</v>
      </c>
      <c r="N3161" s="273" t="s">
        <v>115</v>
      </c>
      <c r="W3161" s="273">
        <v>210831</v>
      </c>
      <c r="X3161" s="273" t="s">
        <v>64</v>
      </c>
      <c r="Y3161" s="273" t="s">
        <v>75</v>
      </c>
      <c r="Z3161" s="273" t="s">
        <v>391</v>
      </c>
      <c r="AA3161" s="273" t="s">
        <v>400</v>
      </c>
      <c r="AB3161" s="274">
        <v>45170</v>
      </c>
      <c r="AC3161" s="273">
        <v>13742</v>
      </c>
      <c r="AD3161" s="273">
        <v>51</v>
      </c>
      <c r="AE3161" s="273">
        <v>7</v>
      </c>
      <c r="AF3161" s="273" t="s">
        <v>90</v>
      </c>
      <c r="AH3161" s="273" t="s">
        <v>652</v>
      </c>
      <c r="AI3161" s="273" t="s">
        <v>199</v>
      </c>
      <c r="AJ3161" s="273" t="s">
        <v>214</v>
      </c>
      <c r="AK3161" s="273">
        <v>239933</v>
      </c>
      <c r="BV3161" s="279" t="s">
        <v>64</v>
      </c>
      <c r="BW3161" s="280" t="s">
        <v>75</v>
      </c>
      <c r="BX3161" s="280" t="s">
        <v>231</v>
      </c>
      <c r="BY3161" s="280" t="s">
        <v>231</v>
      </c>
      <c r="BZ3161" s="280" t="s">
        <v>138</v>
      </c>
      <c r="CA3161" s="280" t="s">
        <v>139</v>
      </c>
      <c r="CB3161" s="280" t="s">
        <v>190</v>
      </c>
      <c r="CC3161" s="280" t="s">
        <v>191</v>
      </c>
      <c r="CD3161" s="281">
        <v>8</v>
      </c>
      <c r="CE3161" s="277">
        <v>45261</v>
      </c>
      <c r="CF3161" s="280">
        <v>4695.7</v>
      </c>
      <c r="CG3161" s="280" t="s">
        <v>80</v>
      </c>
      <c r="CH3161" s="280">
        <v>4695.7</v>
      </c>
      <c r="CI3161" s="280" t="s">
        <v>80</v>
      </c>
      <c r="CJ3161" s="280"/>
      <c r="CK3161" s="280"/>
      <c r="CL3161" s="280"/>
      <c r="CM3161" s="280" t="s">
        <v>73</v>
      </c>
      <c r="CN3161" s="280">
        <v>3</v>
      </c>
    </row>
    <row r="3162" spans="4:92">
      <c r="D3162" s="273" t="s">
        <v>83</v>
      </c>
      <c r="E3162" s="273" t="s">
        <v>63</v>
      </c>
      <c r="F3162" s="273" t="s">
        <v>504</v>
      </c>
      <c r="G3162" s="273" t="s">
        <v>539</v>
      </c>
      <c r="H3162" s="274">
        <v>45047</v>
      </c>
      <c r="I3162" s="273">
        <v>12265</v>
      </c>
      <c r="J3162" s="273">
        <v>686</v>
      </c>
      <c r="K3162" s="273">
        <v>9311</v>
      </c>
      <c r="L3162" s="273" t="s">
        <v>66</v>
      </c>
      <c r="M3162" s="273">
        <v>1377.2554399999999</v>
      </c>
      <c r="N3162" s="273" t="s">
        <v>67</v>
      </c>
      <c r="P3162" s="273" t="s">
        <v>68</v>
      </c>
      <c r="Q3162" s="273" t="s">
        <v>69</v>
      </c>
      <c r="R3162" s="273" t="s">
        <v>70</v>
      </c>
      <c r="S3162" s="273" t="s">
        <v>71</v>
      </c>
      <c r="T3162" s="273" t="s">
        <v>72</v>
      </c>
      <c r="U3162" s="273" t="s">
        <v>73</v>
      </c>
      <c r="V3162" s="273" t="s">
        <v>74</v>
      </c>
      <c r="W3162" s="273">
        <v>209009</v>
      </c>
      <c r="X3162" s="273" t="s">
        <v>64</v>
      </c>
      <c r="Y3162" s="273" t="s">
        <v>75</v>
      </c>
      <c r="Z3162" s="273" t="s">
        <v>391</v>
      </c>
      <c r="AA3162" s="273" t="s">
        <v>400</v>
      </c>
      <c r="AB3162" s="274">
        <v>45170</v>
      </c>
      <c r="AC3162" s="273">
        <v>13742</v>
      </c>
      <c r="AD3162" s="273">
        <v>51</v>
      </c>
      <c r="AE3162" s="273">
        <v>36</v>
      </c>
      <c r="AF3162" s="273" t="s">
        <v>90</v>
      </c>
      <c r="AH3162" s="273" t="s">
        <v>658</v>
      </c>
      <c r="AI3162" s="273" t="s">
        <v>123</v>
      </c>
      <c r="AJ3162" s="273" t="s">
        <v>214</v>
      </c>
      <c r="AK3162" s="273">
        <v>239939</v>
      </c>
      <c r="BV3162" s="336" t="s">
        <v>64</v>
      </c>
      <c r="BW3162" s="337" t="s">
        <v>75</v>
      </c>
      <c r="BX3162" s="337" t="s">
        <v>231</v>
      </c>
      <c r="BY3162" s="337" t="s">
        <v>231</v>
      </c>
      <c r="BZ3162" s="337" t="s">
        <v>86</v>
      </c>
      <c r="CA3162" s="337" t="s">
        <v>87</v>
      </c>
      <c r="CB3162" s="337" t="s">
        <v>217</v>
      </c>
      <c r="CC3162" s="337" t="s">
        <v>218</v>
      </c>
      <c r="CD3162" s="338">
        <v>2</v>
      </c>
      <c r="CE3162" s="335">
        <v>45261</v>
      </c>
      <c r="CF3162" s="337"/>
      <c r="CG3162" s="337" t="s">
        <v>181</v>
      </c>
      <c r="CH3162" s="337"/>
      <c r="CI3162" s="337" t="s">
        <v>181</v>
      </c>
      <c r="CJ3162" s="337" t="s">
        <v>232</v>
      </c>
      <c r="CK3162" s="337"/>
      <c r="CL3162" s="337"/>
      <c r="CM3162" s="337" t="s">
        <v>73</v>
      </c>
      <c r="CN3162" s="337">
        <v>3</v>
      </c>
    </row>
    <row r="3163" spans="4:92">
      <c r="D3163" s="273" t="s">
        <v>83</v>
      </c>
      <c r="E3163" s="273" t="s">
        <v>63</v>
      </c>
      <c r="F3163" s="273" t="s">
        <v>504</v>
      </c>
      <c r="G3163" s="273" t="s">
        <v>539</v>
      </c>
      <c r="H3163" s="274">
        <v>45047</v>
      </c>
      <c r="I3163" s="273">
        <v>12265</v>
      </c>
      <c r="J3163" s="273">
        <v>686</v>
      </c>
      <c r="K3163" s="273">
        <v>1333</v>
      </c>
      <c r="L3163" s="273" t="s">
        <v>66</v>
      </c>
      <c r="M3163" s="273">
        <v>164.91640000000001</v>
      </c>
      <c r="N3163" s="273" t="s">
        <v>67</v>
      </c>
      <c r="P3163" s="273" t="s">
        <v>92</v>
      </c>
      <c r="Q3163" s="273" t="s">
        <v>69</v>
      </c>
      <c r="R3163" s="273" t="s">
        <v>70</v>
      </c>
      <c r="S3163" s="273" t="s">
        <v>93</v>
      </c>
      <c r="T3163" s="273" t="s">
        <v>94</v>
      </c>
      <c r="U3163" s="273" t="s">
        <v>73</v>
      </c>
      <c r="V3163" s="273" t="s">
        <v>95</v>
      </c>
      <c r="W3163" s="273">
        <v>209026</v>
      </c>
      <c r="X3163" s="273" t="s">
        <v>64</v>
      </c>
      <c r="Y3163" s="273" t="s">
        <v>75</v>
      </c>
      <c r="Z3163" s="273" t="s">
        <v>391</v>
      </c>
      <c r="AA3163" s="273" t="s">
        <v>400</v>
      </c>
      <c r="AB3163" s="274">
        <v>45170</v>
      </c>
      <c r="AC3163" s="273">
        <v>13742</v>
      </c>
      <c r="AD3163" s="273">
        <v>51</v>
      </c>
      <c r="AE3163" s="273">
        <v>47</v>
      </c>
      <c r="AF3163" s="273" t="s">
        <v>90</v>
      </c>
      <c r="AG3163" s="273" t="s">
        <v>625</v>
      </c>
      <c r="AH3163" s="273" t="s">
        <v>626</v>
      </c>
      <c r="AI3163" s="273" t="s">
        <v>123</v>
      </c>
      <c r="AJ3163" s="273" t="s">
        <v>627</v>
      </c>
      <c r="AK3163" s="273">
        <v>239944</v>
      </c>
      <c r="BV3163" s="279" t="s">
        <v>64</v>
      </c>
      <c r="BW3163" s="280" t="s">
        <v>75</v>
      </c>
      <c r="BX3163" s="280" t="s">
        <v>231</v>
      </c>
      <c r="BY3163" s="280" t="s">
        <v>231</v>
      </c>
      <c r="BZ3163" s="280" t="s">
        <v>86</v>
      </c>
      <c r="CA3163" s="280" t="s">
        <v>87</v>
      </c>
      <c r="CB3163" s="280" t="s">
        <v>217</v>
      </c>
      <c r="CC3163" s="280" t="s">
        <v>218</v>
      </c>
      <c r="CD3163" s="281">
        <v>2</v>
      </c>
      <c r="CE3163" s="277">
        <v>45261</v>
      </c>
      <c r="CF3163" s="280"/>
      <c r="CG3163" s="280" t="s">
        <v>181</v>
      </c>
      <c r="CH3163" s="280"/>
      <c r="CI3163" s="280" t="s">
        <v>181</v>
      </c>
      <c r="CJ3163" s="280" t="s">
        <v>241</v>
      </c>
      <c r="CK3163" s="280"/>
      <c r="CL3163" s="280"/>
      <c r="CM3163" s="280" t="s">
        <v>73</v>
      </c>
      <c r="CN3163" s="280">
        <v>3</v>
      </c>
    </row>
    <row r="3164" spans="4:92">
      <c r="D3164" s="273" t="s">
        <v>83</v>
      </c>
      <c r="E3164" s="273" t="s">
        <v>63</v>
      </c>
      <c r="F3164" s="273" t="s">
        <v>504</v>
      </c>
      <c r="G3164" s="273" t="s">
        <v>539</v>
      </c>
      <c r="H3164" s="274">
        <v>45047</v>
      </c>
      <c r="I3164" s="273">
        <v>12265</v>
      </c>
      <c r="J3164" s="273">
        <v>686</v>
      </c>
      <c r="K3164" s="273">
        <v>14822</v>
      </c>
      <c r="L3164" s="273" t="s">
        <v>66</v>
      </c>
      <c r="M3164" s="273">
        <v>2277.9301599999999</v>
      </c>
      <c r="N3164" s="273" t="s">
        <v>115</v>
      </c>
      <c r="W3164" s="273">
        <v>208974</v>
      </c>
      <c r="X3164" s="273" t="s">
        <v>64</v>
      </c>
      <c r="Y3164" s="273" t="s">
        <v>75</v>
      </c>
      <c r="Z3164" s="273" t="s">
        <v>391</v>
      </c>
      <c r="AA3164" s="273" t="s">
        <v>400</v>
      </c>
      <c r="AB3164" s="274">
        <v>45170</v>
      </c>
      <c r="AC3164" s="273">
        <v>13742</v>
      </c>
      <c r="AD3164" s="273">
        <v>51</v>
      </c>
      <c r="AE3164" s="273">
        <v>12</v>
      </c>
      <c r="AF3164" s="273" t="s">
        <v>90</v>
      </c>
      <c r="AG3164" s="273" t="s">
        <v>625</v>
      </c>
      <c r="AH3164" s="273" t="s">
        <v>630</v>
      </c>
      <c r="AI3164" s="273" t="s">
        <v>199</v>
      </c>
      <c r="AJ3164" s="273" t="s">
        <v>627</v>
      </c>
      <c r="AK3164" s="273">
        <v>239949</v>
      </c>
      <c r="BV3164" s="336" t="s">
        <v>64</v>
      </c>
      <c r="BW3164" s="337" t="s">
        <v>75</v>
      </c>
      <c r="BX3164" s="337" t="s">
        <v>231</v>
      </c>
      <c r="BY3164" s="337" t="s">
        <v>231</v>
      </c>
      <c r="BZ3164" s="337" t="s">
        <v>86</v>
      </c>
      <c r="CA3164" s="337" t="s">
        <v>87</v>
      </c>
      <c r="CB3164" s="337" t="s">
        <v>217</v>
      </c>
      <c r="CC3164" s="337" t="s">
        <v>218</v>
      </c>
      <c r="CD3164" s="338">
        <v>2</v>
      </c>
      <c r="CE3164" s="335">
        <v>45261</v>
      </c>
      <c r="CF3164" s="337"/>
      <c r="CG3164" s="337" t="s">
        <v>181</v>
      </c>
      <c r="CH3164" s="337"/>
      <c r="CI3164" s="337" t="s">
        <v>181</v>
      </c>
      <c r="CJ3164" s="337" t="s">
        <v>250</v>
      </c>
      <c r="CK3164" s="337"/>
      <c r="CL3164" s="337"/>
      <c r="CM3164" s="337" t="s">
        <v>73</v>
      </c>
      <c r="CN3164" s="337">
        <v>3</v>
      </c>
    </row>
    <row r="3165" spans="4:92">
      <c r="D3165" s="273" t="s">
        <v>83</v>
      </c>
      <c r="E3165" s="273" t="s">
        <v>63</v>
      </c>
      <c r="F3165" s="273" t="s">
        <v>504</v>
      </c>
      <c r="G3165" s="273" t="s">
        <v>539</v>
      </c>
      <c r="H3165" s="274">
        <v>45047</v>
      </c>
      <c r="I3165" s="273">
        <v>12265</v>
      </c>
      <c r="J3165" s="273">
        <v>686</v>
      </c>
      <c r="K3165" s="273">
        <v>0</v>
      </c>
      <c r="L3165" s="273" t="s">
        <v>66</v>
      </c>
      <c r="N3165" s="273" t="s">
        <v>107</v>
      </c>
      <c r="W3165" s="273">
        <v>208975</v>
      </c>
      <c r="X3165" s="273" t="s">
        <v>64</v>
      </c>
      <c r="Y3165" s="273" t="s">
        <v>75</v>
      </c>
      <c r="Z3165" s="273" t="s">
        <v>391</v>
      </c>
      <c r="AA3165" s="273" t="s">
        <v>400</v>
      </c>
      <c r="AB3165" s="274">
        <v>45200</v>
      </c>
      <c r="AC3165" s="273">
        <v>14076</v>
      </c>
      <c r="AD3165" s="273">
        <v>51</v>
      </c>
      <c r="AK3165" s="273">
        <v>250116</v>
      </c>
      <c r="BV3165" s="279" t="s">
        <v>64</v>
      </c>
      <c r="BW3165" s="280" t="s">
        <v>75</v>
      </c>
      <c r="BX3165" s="280" t="s">
        <v>231</v>
      </c>
      <c r="BY3165" s="280" t="s">
        <v>231</v>
      </c>
      <c r="BZ3165" s="280" t="s">
        <v>86</v>
      </c>
      <c r="CA3165" s="280" t="s">
        <v>87</v>
      </c>
      <c r="CB3165" s="280" t="s">
        <v>217</v>
      </c>
      <c r="CC3165" s="280" t="s">
        <v>218</v>
      </c>
      <c r="CD3165" s="281">
        <v>2</v>
      </c>
      <c r="CE3165" s="277">
        <v>45261</v>
      </c>
      <c r="CF3165" s="280"/>
      <c r="CG3165" s="280" t="s">
        <v>181</v>
      </c>
      <c r="CH3165" s="280"/>
      <c r="CI3165" s="280" t="s">
        <v>181</v>
      </c>
      <c r="CJ3165" s="280" t="s">
        <v>255</v>
      </c>
      <c r="CK3165" s="280"/>
      <c r="CL3165" s="280"/>
      <c r="CM3165" s="280" t="s">
        <v>73</v>
      </c>
      <c r="CN3165" s="280">
        <v>3</v>
      </c>
    </row>
    <row r="3166" spans="4:92">
      <c r="D3166" s="273" t="s">
        <v>83</v>
      </c>
      <c r="E3166" s="273" t="s">
        <v>63</v>
      </c>
      <c r="F3166" s="273" t="s">
        <v>504</v>
      </c>
      <c r="G3166" s="273" t="s">
        <v>539</v>
      </c>
      <c r="H3166" s="274">
        <v>45078</v>
      </c>
      <c r="I3166" s="273">
        <v>12534</v>
      </c>
      <c r="J3166" s="273">
        <v>686</v>
      </c>
      <c r="K3166" s="273">
        <v>1054</v>
      </c>
      <c r="L3166" s="273" t="s">
        <v>66</v>
      </c>
      <c r="M3166" s="273">
        <v>142.74304000000001</v>
      </c>
      <c r="N3166" s="273" t="s">
        <v>67</v>
      </c>
      <c r="P3166" s="273" t="s">
        <v>92</v>
      </c>
      <c r="Q3166" s="273" t="s">
        <v>69</v>
      </c>
      <c r="R3166" s="273" t="s">
        <v>70</v>
      </c>
      <c r="S3166" s="273" t="s">
        <v>834</v>
      </c>
      <c r="T3166" s="273" t="s">
        <v>835</v>
      </c>
      <c r="U3166" s="273" t="s">
        <v>73</v>
      </c>
      <c r="V3166" s="273" t="s">
        <v>836</v>
      </c>
      <c r="W3166" s="273">
        <v>266218</v>
      </c>
      <c r="X3166" s="273" t="s">
        <v>64</v>
      </c>
      <c r="Y3166" s="273" t="s">
        <v>75</v>
      </c>
      <c r="Z3166" s="273" t="s">
        <v>391</v>
      </c>
      <c r="AA3166" s="273" t="s">
        <v>400</v>
      </c>
      <c r="AB3166" s="274">
        <v>45200</v>
      </c>
      <c r="AC3166" s="273">
        <v>14076</v>
      </c>
      <c r="AD3166" s="273">
        <v>51</v>
      </c>
      <c r="AK3166" s="273">
        <v>293327</v>
      </c>
      <c r="BV3166" s="336" t="s">
        <v>64</v>
      </c>
      <c r="BW3166" s="337" t="s">
        <v>75</v>
      </c>
      <c r="BX3166" s="337" t="s">
        <v>308</v>
      </c>
      <c r="BY3166" s="337" t="s">
        <v>308</v>
      </c>
      <c r="BZ3166" s="337" t="s">
        <v>86</v>
      </c>
      <c r="CA3166" s="337" t="s">
        <v>87</v>
      </c>
      <c r="CB3166" s="337" t="s">
        <v>225</v>
      </c>
      <c r="CC3166" s="337" t="s">
        <v>226</v>
      </c>
      <c r="CD3166" s="338">
        <v>5</v>
      </c>
      <c r="CE3166" s="335">
        <v>45078</v>
      </c>
      <c r="CF3166" s="337">
        <v>1971</v>
      </c>
      <c r="CG3166" s="337" t="s">
        <v>90</v>
      </c>
      <c r="CH3166" s="337">
        <v>1971</v>
      </c>
      <c r="CI3166" s="337" t="s">
        <v>80</v>
      </c>
      <c r="CJ3166" s="337"/>
      <c r="CK3166" s="337"/>
      <c r="CL3166" s="337"/>
      <c r="CM3166" s="337" t="s">
        <v>73</v>
      </c>
      <c r="CN3166" s="337">
        <v>3</v>
      </c>
    </row>
    <row r="3167" spans="4:92">
      <c r="D3167" s="273" t="s">
        <v>83</v>
      </c>
      <c r="E3167" s="273" t="s">
        <v>63</v>
      </c>
      <c r="F3167" s="273" t="s">
        <v>504</v>
      </c>
      <c r="G3167" s="273" t="s">
        <v>539</v>
      </c>
      <c r="H3167" s="274">
        <v>45078</v>
      </c>
      <c r="I3167" s="273">
        <v>12534</v>
      </c>
      <c r="J3167" s="273">
        <v>686</v>
      </c>
      <c r="K3167" s="273">
        <v>9716</v>
      </c>
      <c r="L3167" s="273" t="s">
        <v>66</v>
      </c>
      <c r="M3167" s="273">
        <v>1801.9029599999999</v>
      </c>
      <c r="N3167" s="273" t="s">
        <v>67</v>
      </c>
      <c r="P3167" s="273" t="s">
        <v>1011</v>
      </c>
      <c r="Q3167" s="273" t="s">
        <v>69</v>
      </c>
      <c r="R3167" s="273" t="s">
        <v>70</v>
      </c>
      <c r="S3167" s="273" t="s">
        <v>1041</v>
      </c>
      <c r="T3167" s="273" t="s">
        <v>1042</v>
      </c>
      <c r="U3167" s="273" t="s">
        <v>73</v>
      </c>
      <c r="V3167" s="273" t="s">
        <v>1043</v>
      </c>
      <c r="W3167" s="273">
        <v>266234</v>
      </c>
      <c r="X3167" s="273" t="s">
        <v>64</v>
      </c>
      <c r="Y3167" s="273" t="s">
        <v>75</v>
      </c>
      <c r="Z3167" s="273" t="s">
        <v>391</v>
      </c>
      <c r="AA3167" s="273" t="s">
        <v>400</v>
      </c>
      <c r="AB3167" s="274">
        <v>45200</v>
      </c>
      <c r="AC3167" s="273">
        <v>14077</v>
      </c>
      <c r="AD3167" s="273">
        <v>51</v>
      </c>
      <c r="AE3167" s="273">
        <v>22</v>
      </c>
      <c r="AF3167" s="273" t="s">
        <v>90</v>
      </c>
      <c r="AG3167" s="273" t="s">
        <v>636</v>
      </c>
      <c r="AH3167" s="273" t="s">
        <v>637</v>
      </c>
      <c r="AI3167" s="273" t="s">
        <v>123</v>
      </c>
      <c r="AJ3167" s="273" t="s">
        <v>124</v>
      </c>
      <c r="AK3167" s="273">
        <v>256251</v>
      </c>
      <c r="BV3167" s="279" t="s">
        <v>64</v>
      </c>
      <c r="BW3167" s="280" t="s">
        <v>75</v>
      </c>
      <c r="BX3167" s="280" t="s">
        <v>308</v>
      </c>
      <c r="BY3167" s="280" t="s">
        <v>308</v>
      </c>
      <c r="BZ3167" s="280" t="s">
        <v>86</v>
      </c>
      <c r="CA3167" s="280" t="s">
        <v>87</v>
      </c>
      <c r="CB3167" s="280" t="s">
        <v>225</v>
      </c>
      <c r="CC3167" s="280" t="s">
        <v>226</v>
      </c>
      <c r="CD3167" s="281">
        <v>5</v>
      </c>
      <c r="CE3167" s="277">
        <v>45078</v>
      </c>
      <c r="CF3167" s="280">
        <v>0</v>
      </c>
      <c r="CG3167" s="280" t="s">
        <v>90</v>
      </c>
      <c r="CH3167" s="280">
        <v>0</v>
      </c>
      <c r="CI3167" s="280" t="s">
        <v>80</v>
      </c>
      <c r="CJ3167" s="280"/>
      <c r="CK3167" s="280"/>
      <c r="CL3167" s="280"/>
      <c r="CM3167" s="280" t="s">
        <v>73</v>
      </c>
      <c r="CN3167" s="280">
        <v>3</v>
      </c>
    </row>
    <row r="3168" spans="4:92">
      <c r="D3168" s="273" t="s">
        <v>83</v>
      </c>
      <c r="E3168" s="273" t="s">
        <v>63</v>
      </c>
      <c r="F3168" s="273" t="s">
        <v>504</v>
      </c>
      <c r="G3168" s="273" t="s">
        <v>539</v>
      </c>
      <c r="H3168" s="274">
        <v>45078</v>
      </c>
      <c r="I3168" s="273">
        <v>12534</v>
      </c>
      <c r="J3168" s="273">
        <v>686</v>
      </c>
      <c r="K3168" s="273">
        <v>17672</v>
      </c>
      <c r="L3168" s="273" t="s">
        <v>66</v>
      </c>
      <c r="M3168" s="273">
        <v>2613.49352</v>
      </c>
      <c r="N3168" s="273" t="s">
        <v>67</v>
      </c>
      <c r="P3168" s="273" t="s">
        <v>68</v>
      </c>
      <c r="Q3168" s="273" t="s">
        <v>69</v>
      </c>
      <c r="R3168" s="273" t="s">
        <v>70</v>
      </c>
      <c r="S3168" s="273" t="s">
        <v>71</v>
      </c>
      <c r="T3168" s="273" t="s">
        <v>72</v>
      </c>
      <c r="U3168" s="273" t="s">
        <v>73</v>
      </c>
      <c r="V3168" s="273" t="s">
        <v>74</v>
      </c>
      <c r="W3168" s="273">
        <v>266251</v>
      </c>
      <c r="X3168" s="273" t="s">
        <v>64</v>
      </c>
      <c r="Y3168" s="273" t="s">
        <v>75</v>
      </c>
      <c r="Z3168" s="273" t="s">
        <v>391</v>
      </c>
      <c r="AA3168" s="273" t="s">
        <v>400</v>
      </c>
      <c r="AB3168" s="274">
        <v>45200</v>
      </c>
      <c r="AC3168" s="273">
        <v>14077</v>
      </c>
      <c r="AD3168" s="273">
        <v>51</v>
      </c>
      <c r="AE3168" s="273">
        <v>2</v>
      </c>
      <c r="AF3168" s="273" t="s">
        <v>90</v>
      </c>
      <c r="AG3168" s="273" t="s">
        <v>636</v>
      </c>
      <c r="AH3168" s="273" t="s">
        <v>639</v>
      </c>
      <c r="AI3168" s="273" t="s">
        <v>199</v>
      </c>
      <c r="AJ3168" s="273" t="s">
        <v>124</v>
      </c>
      <c r="AK3168" s="273">
        <v>256256</v>
      </c>
      <c r="BV3168" s="336" t="s">
        <v>64</v>
      </c>
      <c r="BW3168" s="337" t="s">
        <v>75</v>
      </c>
      <c r="BX3168" s="337" t="s">
        <v>308</v>
      </c>
      <c r="BY3168" s="337" t="s">
        <v>308</v>
      </c>
      <c r="BZ3168" s="337" t="s">
        <v>86</v>
      </c>
      <c r="CA3168" s="337" t="s">
        <v>87</v>
      </c>
      <c r="CB3168" s="337" t="s">
        <v>225</v>
      </c>
      <c r="CC3168" s="337" t="s">
        <v>226</v>
      </c>
      <c r="CD3168" s="338">
        <v>5</v>
      </c>
      <c r="CE3168" s="335">
        <v>45078</v>
      </c>
      <c r="CF3168" s="337">
        <v>0</v>
      </c>
      <c r="CG3168" s="337" t="s">
        <v>90</v>
      </c>
      <c r="CH3168" s="337">
        <v>0</v>
      </c>
      <c r="CI3168" s="337" t="s">
        <v>80</v>
      </c>
      <c r="CJ3168" s="337"/>
      <c r="CK3168" s="337"/>
      <c r="CL3168" s="337"/>
      <c r="CM3168" s="337" t="s">
        <v>73</v>
      </c>
      <c r="CN3168" s="337">
        <v>3</v>
      </c>
    </row>
    <row r="3169" spans="4:92">
      <c r="D3169" s="273" t="s">
        <v>83</v>
      </c>
      <c r="E3169" s="273" t="s">
        <v>63</v>
      </c>
      <c r="F3169" s="273" t="s">
        <v>504</v>
      </c>
      <c r="G3169" s="273" t="s">
        <v>539</v>
      </c>
      <c r="H3169" s="274">
        <v>45078</v>
      </c>
      <c r="I3169" s="273">
        <v>12534</v>
      </c>
      <c r="J3169" s="273">
        <v>686</v>
      </c>
      <c r="K3169" s="273">
        <v>453</v>
      </c>
      <c r="L3169" s="273" t="s">
        <v>66</v>
      </c>
      <c r="M3169" s="273">
        <v>56.035760000000003</v>
      </c>
      <c r="N3169" s="273" t="s">
        <v>67</v>
      </c>
      <c r="P3169" s="273" t="s">
        <v>92</v>
      </c>
      <c r="Q3169" s="273" t="s">
        <v>69</v>
      </c>
      <c r="R3169" s="273" t="s">
        <v>70</v>
      </c>
      <c r="S3169" s="273" t="s">
        <v>93</v>
      </c>
      <c r="T3169" s="273" t="s">
        <v>94</v>
      </c>
      <c r="U3169" s="273" t="s">
        <v>73</v>
      </c>
      <c r="V3169" s="273" t="s">
        <v>95</v>
      </c>
      <c r="W3169" s="273">
        <v>266268</v>
      </c>
      <c r="X3169" s="273" t="s">
        <v>64</v>
      </c>
      <c r="Y3169" s="273" t="s">
        <v>75</v>
      </c>
      <c r="Z3169" s="273" t="s">
        <v>391</v>
      </c>
      <c r="AA3169" s="273" t="s">
        <v>400</v>
      </c>
      <c r="AB3169" s="274">
        <v>45200</v>
      </c>
      <c r="AC3169" s="273">
        <v>14077</v>
      </c>
      <c r="AD3169" s="273">
        <v>51</v>
      </c>
      <c r="AE3169" s="273">
        <v>84</v>
      </c>
      <c r="AF3169" s="273" t="s">
        <v>90</v>
      </c>
      <c r="AG3169" s="273" t="s">
        <v>121</v>
      </c>
      <c r="AH3169" s="273" t="s">
        <v>642</v>
      </c>
      <c r="AI3169" s="273" t="s">
        <v>123</v>
      </c>
      <c r="AJ3169" s="273" t="s">
        <v>124</v>
      </c>
      <c r="AK3169" s="273">
        <v>256261</v>
      </c>
      <c r="BV3169" s="279" t="s">
        <v>64</v>
      </c>
      <c r="BW3169" s="280" t="s">
        <v>75</v>
      </c>
      <c r="BX3169" s="280" t="s">
        <v>308</v>
      </c>
      <c r="BY3169" s="280" t="s">
        <v>308</v>
      </c>
      <c r="BZ3169" s="280" t="s">
        <v>86</v>
      </c>
      <c r="CA3169" s="280" t="s">
        <v>87</v>
      </c>
      <c r="CB3169" s="280" t="s">
        <v>225</v>
      </c>
      <c r="CC3169" s="280" t="s">
        <v>226</v>
      </c>
      <c r="CD3169" s="281">
        <v>5</v>
      </c>
      <c r="CE3169" s="277">
        <v>45078</v>
      </c>
      <c r="CF3169" s="280">
        <v>0</v>
      </c>
      <c r="CG3169" s="280" t="s">
        <v>90</v>
      </c>
      <c r="CH3169" s="280">
        <v>0</v>
      </c>
      <c r="CI3169" s="280" t="s">
        <v>80</v>
      </c>
      <c r="CJ3169" s="280"/>
      <c r="CK3169" s="280"/>
      <c r="CL3169" s="280"/>
      <c r="CM3169" s="280" t="s">
        <v>73</v>
      </c>
      <c r="CN3169" s="280">
        <v>3</v>
      </c>
    </row>
    <row r="3170" spans="4:92">
      <c r="D3170" s="273" t="s">
        <v>83</v>
      </c>
      <c r="E3170" s="273" t="s">
        <v>63</v>
      </c>
      <c r="F3170" s="273" t="s">
        <v>504</v>
      </c>
      <c r="G3170" s="273" t="s">
        <v>539</v>
      </c>
      <c r="H3170" s="274">
        <v>45078</v>
      </c>
      <c r="I3170" s="273">
        <v>12534</v>
      </c>
      <c r="J3170" s="273">
        <v>686</v>
      </c>
      <c r="K3170" s="273">
        <v>4507</v>
      </c>
      <c r="L3170" s="273" t="s">
        <v>66</v>
      </c>
      <c r="M3170" s="273">
        <v>1289.9295199999999</v>
      </c>
      <c r="N3170" s="273" t="s">
        <v>115</v>
      </c>
      <c r="W3170" s="273">
        <v>266216</v>
      </c>
      <c r="X3170" s="273" t="s">
        <v>64</v>
      </c>
      <c r="Y3170" s="273" t="s">
        <v>75</v>
      </c>
      <c r="Z3170" s="273" t="s">
        <v>391</v>
      </c>
      <c r="AA3170" s="273" t="s">
        <v>400</v>
      </c>
      <c r="AB3170" s="274">
        <v>45200</v>
      </c>
      <c r="AC3170" s="273">
        <v>14077</v>
      </c>
      <c r="AD3170" s="273">
        <v>51</v>
      </c>
      <c r="AE3170" s="273">
        <v>241</v>
      </c>
      <c r="AF3170" s="273" t="s">
        <v>90</v>
      </c>
      <c r="AH3170" s="273" t="s">
        <v>645</v>
      </c>
      <c r="AI3170" s="273" t="s">
        <v>123</v>
      </c>
      <c r="AJ3170" s="273" t="s">
        <v>200</v>
      </c>
      <c r="AK3170" s="273">
        <v>256267</v>
      </c>
      <c r="BV3170" s="336" t="s">
        <v>64</v>
      </c>
      <c r="BW3170" s="337" t="s">
        <v>75</v>
      </c>
      <c r="BX3170" s="337" t="s">
        <v>308</v>
      </c>
      <c r="BY3170" s="337" t="s">
        <v>308</v>
      </c>
      <c r="BZ3170" s="337" t="s">
        <v>86</v>
      </c>
      <c r="CA3170" s="337" t="s">
        <v>87</v>
      </c>
      <c r="CB3170" s="337" t="s">
        <v>225</v>
      </c>
      <c r="CC3170" s="337" t="s">
        <v>226</v>
      </c>
      <c r="CD3170" s="338">
        <v>5</v>
      </c>
      <c r="CE3170" s="335">
        <v>45108</v>
      </c>
      <c r="CF3170" s="337">
        <v>0</v>
      </c>
      <c r="CG3170" s="337" t="s">
        <v>90</v>
      </c>
      <c r="CH3170" s="337">
        <v>0</v>
      </c>
      <c r="CI3170" s="337" t="s">
        <v>80</v>
      </c>
      <c r="CJ3170" s="337"/>
      <c r="CK3170" s="337"/>
      <c r="CL3170" s="337"/>
      <c r="CM3170" s="337" t="s">
        <v>73</v>
      </c>
      <c r="CN3170" s="337">
        <v>3</v>
      </c>
    </row>
    <row r="3171" spans="4:92">
      <c r="D3171" s="273" t="s">
        <v>83</v>
      </c>
      <c r="E3171" s="273" t="s">
        <v>63</v>
      </c>
      <c r="F3171" s="273" t="s">
        <v>504</v>
      </c>
      <c r="G3171" s="273" t="s">
        <v>539</v>
      </c>
      <c r="H3171" s="274">
        <v>45078</v>
      </c>
      <c r="I3171" s="273">
        <v>12534</v>
      </c>
      <c r="J3171" s="273">
        <v>686</v>
      </c>
      <c r="K3171" s="273">
        <v>0</v>
      </c>
      <c r="L3171" s="273" t="s">
        <v>66</v>
      </c>
      <c r="N3171" s="273" t="s">
        <v>107</v>
      </c>
      <c r="W3171" s="273">
        <v>266217</v>
      </c>
      <c r="X3171" s="273" t="s">
        <v>64</v>
      </c>
      <c r="Y3171" s="273" t="s">
        <v>75</v>
      </c>
      <c r="Z3171" s="273" t="s">
        <v>391</v>
      </c>
      <c r="AA3171" s="273" t="s">
        <v>400</v>
      </c>
      <c r="AB3171" s="274">
        <v>45200</v>
      </c>
      <c r="AC3171" s="273">
        <v>14077</v>
      </c>
      <c r="AD3171" s="273">
        <v>51</v>
      </c>
      <c r="AE3171" s="273">
        <v>32</v>
      </c>
      <c r="AF3171" s="273" t="s">
        <v>90</v>
      </c>
      <c r="AH3171" s="273" t="s">
        <v>649</v>
      </c>
      <c r="AI3171" s="273" t="s">
        <v>199</v>
      </c>
      <c r="AJ3171" s="273" t="s">
        <v>200</v>
      </c>
      <c r="AK3171" s="273">
        <v>256273</v>
      </c>
      <c r="BV3171" s="279" t="s">
        <v>64</v>
      </c>
      <c r="BW3171" s="280" t="s">
        <v>75</v>
      </c>
      <c r="BX3171" s="280" t="s">
        <v>308</v>
      </c>
      <c r="BY3171" s="280" t="s">
        <v>308</v>
      </c>
      <c r="BZ3171" s="280" t="s">
        <v>86</v>
      </c>
      <c r="CA3171" s="280" t="s">
        <v>87</v>
      </c>
      <c r="CB3171" s="280" t="s">
        <v>225</v>
      </c>
      <c r="CC3171" s="280" t="s">
        <v>226</v>
      </c>
      <c r="CD3171" s="281">
        <v>5</v>
      </c>
      <c r="CE3171" s="277">
        <v>45108</v>
      </c>
      <c r="CF3171" s="280">
        <v>0</v>
      </c>
      <c r="CG3171" s="280" t="s">
        <v>90</v>
      </c>
      <c r="CH3171" s="280">
        <v>0</v>
      </c>
      <c r="CI3171" s="280" t="s">
        <v>80</v>
      </c>
      <c r="CJ3171" s="280"/>
      <c r="CK3171" s="280"/>
      <c r="CL3171" s="280"/>
      <c r="CM3171" s="280" t="s">
        <v>73</v>
      </c>
      <c r="CN3171" s="280">
        <v>3</v>
      </c>
    </row>
    <row r="3172" spans="4:92">
      <c r="D3172" s="273" t="s">
        <v>83</v>
      </c>
      <c r="E3172" s="273" t="s">
        <v>63</v>
      </c>
      <c r="F3172" s="273" t="s">
        <v>504</v>
      </c>
      <c r="G3172" s="273" t="s">
        <v>539</v>
      </c>
      <c r="H3172" s="274">
        <v>45108</v>
      </c>
      <c r="I3172" s="273">
        <v>12803</v>
      </c>
      <c r="J3172" s="273">
        <v>686</v>
      </c>
      <c r="K3172" s="273">
        <v>1590</v>
      </c>
      <c r="L3172" s="273" t="s">
        <v>66</v>
      </c>
      <c r="M3172" s="273">
        <v>1667.2022400000001</v>
      </c>
      <c r="N3172" s="273" t="s">
        <v>67</v>
      </c>
      <c r="P3172" s="273" t="s">
        <v>92</v>
      </c>
      <c r="Q3172" s="273" t="s">
        <v>69</v>
      </c>
      <c r="R3172" s="273" t="s">
        <v>70</v>
      </c>
      <c r="S3172" s="273" t="s">
        <v>834</v>
      </c>
      <c r="T3172" s="273" t="s">
        <v>835</v>
      </c>
      <c r="U3172" s="273" t="s">
        <v>73</v>
      </c>
      <c r="V3172" s="273" t="s">
        <v>836</v>
      </c>
      <c r="W3172" s="273">
        <v>266298</v>
      </c>
      <c r="X3172" s="273" t="s">
        <v>83</v>
      </c>
      <c r="Y3172" s="273" t="s">
        <v>75</v>
      </c>
      <c r="Z3172" s="273" t="s">
        <v>357</v>
      </c>
      <c r="AA3172" s="273" t="s">
        <v>602</v>
      </c>
      <c r="AB3172" s="274">
        <v>44927</v>
      </c>
      <c r="AC3172" s="273">
        <v>16091</v>
      </c>
      <c r="AD3172" s="273">
        <v>695</v>
      </c>
      <c r="AK3172" s="273">
        <v>301031</v>
      </c>
      <c r="BV3172" s="336" t="s">
        <v>64</v>
      </c>
      <c r="BW3172" s="337" t="s">
        <v>75</v>
      </c>
      <c r="BX3172" s="337" t="s">
        <v>308</v>
      </c>
      <c r="BY3172" s="337" t="s">
        <v>308</v>
      </c>
      <c r="BZ3172" s="337" t="s">
        <v>86</v>
      </c>
      <c r="CA3172" s="337" t="s">
        <v>87</v>
      </c>
      <c r="CB3172" s="337" t="s">
        <v>225</v>
      </c>
      <c r="CC3172" s="337" t="s">
        <v>226</v>
      </c>
      <c r="CD3172" s="338">
        <v>5</v>
      </c>
      <c r="CE3172" s="335">
        <v>45108</v>
      </c>
      <c r="CF3172" s="337">
        <v>0</v>
      </c>
      <c r="CG3172" s="337" t="s">
        <v>90</v>
      </c>
      <c r="CH3172" s="337">
        <v>0</v>
      </c>
      <c r="CI3172" s="337" t="s">
        <v>80</v>
      </c>
      <c r="CJ3172" s="337"/>
      <c r="CK3172" s="337"/>
      <c r="CL3172" s="337"/>
      <c r="CM3172" s="337" t="s">
        <v>73</v>
      </c>
      <c r="CN3172" s="337">
        <v>3</v>
      </c>
    </row>
    <row r="3173" spans="4:92">
      <c r="D3173" s="273" t="s">
        <v>83</v>
      </c>
      <c r="E3173" s="273" t="s">
        <v>63</v>
      </c>
      <c r="F3173" s="273" t="s">
        <v>504</v>
      </c>
      <c r="G3173" s="273" t="s">
        <v>539</v>
      </c>
      <c r="H3173" s="274">
        <v>45108</v>
      </c>
      <c r="I3173" s="273">
        <v>12803</v>
      </c>
      <c r="J3173" s="273">
        <v>686</v>
      </c>
      <c r="K3173" s="273">
        <v>10341</v>
      </c>
      <c r="L3173" s="273" t="s">
        <v>66</v>
      </c>
      <c r="M3173" s="273">
        <v>1917.7840000000001</v>
      </c>
      <c r="N3173" s="273" t="s">
        <v>67</v>
      </c>
      <c r="P3173" s="273" t="s">
        <v>1011</v>
      </c>
      <c r="Q3173" s="273" t="s">
        <v>69</v>
      </c>
      <c r="R3173" s="273" t="s">
        <v>70</v>
      </c>
      <c r="S3173" s="273" t="s">
        <v>1041</v>
      </c>
      <c r="T3173" s="273" t="s">
        <v>1042</v>
      </c>
      <c r="U3173" s="273" t="s">
        <v>73</v>
      </c>
      <c r="V3173" s="273" t="s">
        <v>1043</v>
      </c>
      <c r="W3173" s="273">
        <v>266314</v>
      </c>
      <c r="X3173" s="273" t="s">
        <v>83</v>
      </c>
      <c r="Y3173" s="273" t="s">
        <v>75</v>
      </c>
      <c r="Z3173" s="273" t="s">
        <v>357</v>
      </c>
      <c r="AA3173" s="273" t="s">
        <v>602</v>
      </c>
      <c r="AB3173" s="274">
        <v>44927</v>
      </c>
      <c r="AC3173" s="273">
        <v>16092</v>
      </c>
      <c r="AD3173" s="273">
        <v>695</v>
      </c>
      <c r="AE3173" s="273">
        <v>0</v>
      </c>
      <c r="AF3173" s="273" t="s">
        <v>90</v>
      </c>
      <c r="AG3173" s="273" t="s">
        <v>122</v>
      </c>
      <c r="AH3173" s="273" t="s">
        <v>122</v>
      </c>
      <c r="AI3173" s="273" t="s">
        <v>123</v>
      </c>
      <c r="AJ3173" s="273" t="s">
        <v>200</v>
      </c>
      <c r="AK3173" s="273">
        <v>301047</v>
      </c>
      <c r="BV3173" s="279" t="s">
        <v>64</v>
      </c>
      <c r="BW3173" s="280" t="s">
        <v>75</v>
      </c>
      <c r="BX3173" s="280" t="s">
        <v>308</v>
      </c>
      <c r="BY3173" s="280" t="s">
        <v>308</v>
      </c>
      <c r="BZ3173" s="280" t="s">
        <v>86</v>
      </c>
      <c r="CA3173" s="280" t="s">
        <v>87</v>
      </c>
      <c r="CB3173" s="280" t="s">
        <v>225</v>
      </c>
      <c r="CC3173" s="280" t="s">
        <v>226</v>
      </c>
      <c r="CD3173" s="281">
        <v>5</v>
      </c>
      <c r="CE3173" s="277">
        <v>45108</v>
      </c>
      <c r="CF3173" s="280">
        <v>2658</v>
      </c>
      <c r="CG3173" s="280" t="s">
        <v>90</v>
      </c>
      <c r="CH3173" s="280">
        <v>2658</v>
      </c>
      <c r="CI3173" s="280" t="s">
        <v>80</v>
      </c>
      <c r="CJ3173" s="280"/>
      <c r="CK3173" s="280"/>
      <c r="CL3173" s="280"/>
      <c r="CM3173" s="280" t="s">
        <v>73</v>
      </c>
      <c r="CN3173" s="280">
        <v>3</v>
      </c>
    </row>
    <row r="3174" spans="4:92">
      <c r="D3174" s="273" t="s">
        <v>83</v>
      </c>
      <c r="E3174" s="273" t="s">
        <v>63</v>
      </c>
      <c r="F3174" s="273" t="s">
        <v>504</v>
      </c>
      <c r="G3174" s="273" t="s">
        <v>539</v>
      </c>
      <c r="H3174" s="274">
        <v>45108</v>
      </c>
      <c r="I3174" s="273">
        <v>12803</v>
      </c>
      <c r="J3174" s="273">
        <v>686</v>
      </c>
      <c r="K3174" s="273">
        <v>15622</v>
      </c>
      <c r="L3174" s="273" t="s">
        <v>66</v>
      </c>
      <c r="M3174" s="273">
        <v>2310.2948000000001</v>
      </c>
      <c r="N3174" s="273" t="s">
        <v>67</v>
      </c>
      <c r="P3174" s="273" t="s">
        <v>68</v>
      </c>
      <c r="Q3174" s="273" t="s">
        <v>69</v>
      </c>
      <c r="R3174" s="273" t="s">
        <v>70</v>
      </c>
      <c r="S3174" s="273" t="s">
        <v>71</v>
      </c>
      <c r="T3174" s="273" t="s">
        <v>72</v>
      </c>
      <c r="U3174" s="273" t="s">
        <v>73</v>
      </c>
      <c r="V3174" s="273" t="s">
        <v>74</v>
      </c>
      <c r="W3174" s="273">
        <v>266331</v>
      </c>
      <c r="X3174" s="273" t="s">
        <v>83</v>
      </c>
      <c r="Y3174" s="273" t="s">
        <v>75</v>
      </c>
      <c r="Z3174" s="273" t="s">
        <v>357</v>
      </c>
      <c r="AA3174" s="273" t="s">
        <v>369</v>
      </c>
      <c r="AB3174" s="274">
        <v>44927</v>
      </c>
      <c r="AC3174" s="273">
        <v>15503</v>
      </c>
      <c r="AD3174" s="273">
        <v>726</v>
      </c>
      <c r="AK3174" s="273">
        <v>284664</v>
      </c>
      <c r="BV3174" s="336" t="s">
        <v>64</v>
      </c>
      <c r="BW3174" s="337" t="s">
        <v>75</v>
      </c>
      <c r="BX3174" s="337" t="s">
        <v>308</v>
      </c>
      <c r="BY3174" s="337" t="s">
        <v>308</v>
      </c>
      <c r="BZ3174" s="337" t="s">
        <v>86</v>
      </c>
      <c r="CA3174" s="337" t="s">
        <v>87</v>
      </c>
      <c r="CB3174" s="337" t="s">
        <v>233</v>
      </c>
      <c r="CC3174" s="337" t="s">
        <v>234</v>
      </c>
      <c r="CD3174" s="338">
        <v>1</v>
      </c>
      <c r="CE3174" s="335">
        <v>45108</v>
      </c>
      <c r="CF3174" s="337"/>
      <c r="CG3174" s="337" t="s">
        <v>181</v>
      </c>
      <c r="CH3174" s="337"/>
      <c r="CI3174" s="337" t="s">
        <v>181</v>
      </c>
      <c r="CJ3174" s="337" t="s">
        <v>1914</v>
      </c>
      <c r="CK3174" s="337"/>
      <c r="CL3174" s="337"/>
      <c r="CM3174" s="337" t="s">
        <v>73</v>
      </c>
      <c r="CN3174" s="337">
        <v>3</v>
      </c>
    </row>
    <row r="3175" spans="4:92">
      <c r="D3175" s="273" t="s">
        <v>83</v>
      </c>
      <c r="E3175" s="273" t="s">
        <v>63</v>
      </c>
      <c r="F3175" s="273" t="s">
        <v>504</v>
      </c>
      <c r="G3175" s="273" t="s">
        <v>539</v>
      </c>
      <c r="H3175" s="274">
        <v>45108</v>
      </c>
      <c r="I3175" s="273">
        <v>12803</v>
      </c>
      <c r="J3175" s="273">
        <v>686</v>
      </c>
      <c r="K3175" s="273">
        <v>641</v>
      </c>
      <c r="L3175" s="273" t="s">
        <v>66</v>
      </c>
      <c r="M3175" s="273">
        <v>79.283600000000007</v>
      </c>
      <c r="N3175" s="273" t="s">
        <v>67</v>
      </c>
      <c r="P3175" s="273" t="s">
        <v>92</v>
      </c>
      <c r="Q3175" s="273" t="s">
        <v>69</v>
      </c>
      <c r="R3175" s="273" t="s">
        <v>70</v>
      </c>
      <c r="S3175" s="273" t="s">
        <v>93</v>
      </c>
      <c r="T3175" s="273" t="s">
        <v>94</v>
      </c>
      <c r="U3175" s="273" t="s">
        <v>73</v>
      </c>
      <c r="V3175" s="273" t="s">
        <v>95</v>
      </c>
      <c r="W3175" s="273">
        <v>266348</v>
      </c>
      <c r="X3175" s="273" t="s">
        <v>83</v>
      </c>
      <c r="Y3175" s="273" t="s">
        <v>75</v>
      </c>
      <c r="Z3175" s="273" t="s">
        <v>357</v>
      </c>
      <c r="AA3175" s="273" t="s">
        <v>369</v>
      </c>
      <c r="AB3175" s="274">
        <v>44927</v>
      </c>
      <c r="AC3175" s="273">
        <v>16283</v>
      </c>
      <c r="AD3175" s="273">
        <v>726</v>
      </c>
      <c r="AK3175" s="273">
        <v>303437</v>
      </c>
      <c r="BV3175" s="279" t="s">
        <v>64</v>
      </c>
      <c r="BW3175" s="280" t="s">
        <v>75</v>
      </c>
      <c r="BX3175" s="280" t="s">
        <v>308</v>
      </c>
      <c r="BY3175" s="280" t="s">
        <v>308</v>
      </c>
      <c r="BZ3175" s="280" t="s">
        <v>86</v>
      </c>
      <c r="CA3175" s="280" t="s">
        <v>87</v>
      </c>
      <c r="CB3175" s="280" t="s">
        <v>233</v>
      </c>
      <c r="CC3175" s="280" t="s">
        <v>234</v>
      </c>
      <c r="CD3175" s="281">
        <v>1</v>
      </c>
      <c r="CE3175" s="277">
        <v>45108</v>
      </c>
      <c r="CF3175" s="280"/>
      <c r="CG3175" s="280" t="s">
        <v>181</v>
      </c>
      <c r="CH3175" s="280"/>
      <c r="CI3175" s="280" t="s">
        <v>181</v>
      </c>
      <c r="CJ3175" s="280" t="s">
        <v>1914</v>
      </c>
      <c r="CK3175" s="280"/>
      <c r="CL3175" s="280"/>
      <c r="CM3175" s="280" t="s">
        <v>73</v>
      </c>
      <c r="CN3175" s="280">
        <v>3</v>
      </c>
    </row>
    <row r="3176" spans="4:92">
      <c r="D3176" s="273" t="s">
        <v>83</v>
      </c>
      <c r="E3176" s="273" t="s">
        <v>63</v>
      </c>
      <c r="F3176" s="273" t="s">
        <v>504</v>
      </c>
      <c r="G3176" s="273" t="s">
        <v>539</v>
      </c>
      <c r="H3176" s="274">
        <v>45108</v>
      </c>
      <c r="I3176" s="273">
        <v>12803</v>
      </c>
      <c r="J3176" s="273">
        <v>686</v>
      </c>
      <c r="K3176" s="273">
        <v>8141</v>
      </c>
      <c r="L3176" s="273" t="s">
        <v>66</v>
      </c>
      <c r="M3176" s="273">
        <v>1667.2022400000001</v>
      </c>
      <c r="N3176" s="273" t="s">
        <v>115</v>
      </c>
      <c r="W3176" s="273">
        <v>266296</v>
      </c>
      <c r="X3176" s="273" t="s">
        <v>83</v>
      </c>
      <c r="Y3176" s="273" t="s">
        <v>75</v>
      </c>
      <c r="Z3176" s="273" t="s">
        <v>357</v>
      </c>
      <c r="AA3176" s="273" t="s">
        <v>369</v>
      </c>
      <c r="AB3176" s="274">
        <v>44927</v>
      </c>
      <c r="AC3176" s="273">
        <v>16284</v>
      </c>
      <c r="AD3176" s="273">
        <v>726</v>
      </c>
      <c r="AK3176" s="273">
        <v>303453</v>
      </c>
      <c r="BV3176" s="336" t="s">
        <v>64</v>
      </c>
      <c r="BW3176" s="337" t="s">
        <v>75</v>
      </c>
      <c r="BX3176" s="337" t="s">
        <v>308</v>
      </c>
      <c r="BY3176" s="337" t="s">
        <v>308</v>
      </c>
      <c r="BZ3176" s="337" t="s">
        <v>86</v>
      </c>
      <c r="CA3176" s="337" t="s">
        <v>87</v>
      </c>
      <c r="CB3176" s="337" t="s">
        <v>233</v>
      </c>
      <c r="CC3176" s="337" t="s">
        <v>234</v>
      </c>
      <c r="CD3176" s="338">
        <v>1</v>
      </c>
      <c r="CE3176" s="335">
        <v>45108</v>
      </c>
      <c r="CF3176" s="337"/>
      <c r="CG3176" s="337" t="s">
        <v>181</v>
      </c>
      <c r="CH3176" s="337"/>
      <c r="CI3176" s="337" t="s">
        <v>181</v>
      </c>
      <c r="CJ3176" s="337" t="s">
        <v>1914</v>
      </c>
      <c r="CK3176" s="337"/>
      <c r="CL3176" s="337"/>
      <c r="CM3176" s="337" t="s">
        <v>73</v>
      </c>
      <c r="CN3176" s="337">
        <v>3</v>
      </c>
    </row>
    <row r="3177" spans="4:92">
      <c r="D3177" s="273" t="s">
        <v>83</v>
      </c>
      <c r="E3177" s="273" t="s">
        <v>63</v>
      </c>
      <c r="F3177" s="273" t="s">
        <v>501</v>
      </c>
      <c r="G3177" s="273" t="s">
        <v>501</v>
      </c>
      <c r="H3177" s="274">
        <v>45017</v>
      </c>
      <c r="I3177" s="273">
        <v>11642</v>
      </c>
      <c r="J3177" s="273">
        <v>77</v>
      </c>
      <c r="K3177" s="273">
        <v>9161</v>
      </c>
      <c r="L3177" s="273" t="s">
        <v>66</v>
      </c>
      <c r="M3177" s="273">
        <v>0</v>
      </c>
      <c r="N3177" s="273" t="s">
        <v>1010</v>
      </c>
      <c r="O3177" s="273">
        <v>0</v>
      </c>
      <c r="P3177" s="273" t="s">
        <v>1011</v>
      </c>
      <c r="Q3177" s="273" t="s">
        <v>69</v>
      </c>
      <c r="R3177" s="273" t="s">
        <v>1013</v>
      </c>
      <c r="S3177" s="273" t="s">
        <v>1298</v>
      </c>
      <c r="U3177" s="273" t="s">
        <v>73</v>
      </c>
      <c r="V3177" s="273" t="s">
        <v>1841</v>
      </c>
      <c r="W3177" s="273">
        <v>173762</v>
      </c>
      <c r="X3177" s="273" t="s">
        <v>83</v>
      </c>
      <c r="Y3177" s="273" t="s">
        <v>75</v>
      </c>
      <c r="Z3177" s="273" t="s">
        <v>357</v>
      </c>
      <c r="AA3177" s="273" t="s">
        <v>373</v>
      </c>
      <c r="AB3177" s="274">
        <v>44927</v>
      </c>
      <c r="AC3177" s="273">
        <v>15483</v>
      </c>
      <c r="AD3177" s="273">
        <v>706</v>
      </c>
      <c r="AK3177" s="273">
        <v>284584</v>
      </c>
      <c r="BV3177" s="279" t="s">
        <v>64</v>
      </c>
      <c r="BW3177" s="280" t="s">
        <v>75</v>
      </c>
      <c r="BX3177" s="280" t="s">
        <v>308</v>
      </c>
      <c r="BY3177" s="280" t="s">
        <v>308</v>
      </c>
      <c r="BZ3177" s="280" t="s">
        <v>86</v>
      </c>
      <c r="CA3177" s="280" t="s">
        <v>87</v>
      </c>
      <c r="CB3177" s="280" t="s">
        <v>233</v>
      </c>
      <c r="CC3177" s="280" t="s">
        <v>234</v>
      </c>
      <c r="CD3177" s="281">
        <v>1</v>
      </c>
      <c r="CE3177" s="277">
        <v>45108</v>
      </c>
      <c r="CF3177" s="280"/>
      <c r="CG3177" s="280" t="s">
        <v>181</v>
      </c>
      <c r="CH3177" s="280"/>
      <c r="CI3177" s="280" t="s">
        <v>181</v>
      </c>
      <c r="CJ3177" s="280" t="s">
        <v>1914</v>
      </c>
      <c r="CK3177" s="280"/>
      <c r="CL3177" s="280"/>
      <c r="CM3177" s="280" t="s">
        <v>73</v>
      </c>
      <c r="CN3177" s="280">
        <v>3</v>
      </c>
    </row>
    <row r="3178" spans="4:92">
      <c r="D3178" s="273" t="s">
        <v>83</v>
      </c>
      <c r="E3178" s="273" t="s">
        <v>63</v>
      </c>
      <c r="F3178" s="273" t="s">
        <v>501</v>
      </c>
      <c r="G3178" s="273" t="s">
        <v>501</v>
      </c>
      <c r="H3178" s="274">
        <v>45017</v>
      </c>
      <c r="I3178" s="273">
        <v>11642</v>
      </c>
      <c r="J3178" s="273">
        <v>77</v>
      </c>
      <c r="K3178" s="273">
        <v>41153</v>
      </c>
      <c r="L3178" s="273" t="s">
        <v>66</v>
      </c>
      <c r="M3178" s="273">
        <v>7268.8572000000004</v>
      </c>
      <c r="N3178" s="273" t="s">
        <v>67</v>
      </c>
      <c r="P3178" s="273" t="s">
        <v>1011</v>
      </c>
      <c r="Q3178" s="273" t="s">
        <v>69</v>
      </c>
      <c r="R3178" s="273" t="s">
        <v>70</v>
      </c>
      <c r="S3178" s="273" t="s">
        <v>1041</v>
      </c>
      <c r="T3178" s="273" t="s">
        <v>1042</v>
      </c>
      <c r="U3178" s="273" t="s">
        <v>73</v>
      </c>
      <c r="V3178" s="273" t="s">
        <v>1043</v>
      </c>
      <c r="W3178" s="273">
        <v>173779</v>
      </c>
      <c r="X3178" s="273" t="s">
        <v>83</v>
      </c>
      <c r="Y3178" s="273" t="s">
        <v>75</v>
      </c>
      <c r="Z3178" s="273" t="s">
        <v>357</v>
      </c>
      <c r="AA3178" s="273" t="s">
        <v>675</v>
      </c>
      <c r="AB3178" s="274">
        <v>44927</v>
      </c>
      <c r="AC3178" s="273">
        <v>16240</v>
      </c>
      <c r="AD3178" s="273">
        <v>719</v>
      </c>
      <c r="AK3178" s="273">
        <v>302904</v>
      </c>
      <c r="BV3178" s="336" t="s">
        <v>64</v>
      </c>
      <c r="BW3178" s="337" t="s">
        <v>75</v>
      </c>
      <c r="BX3178" s="337" t="s">
        <v>308</v>
      </c>
      <c r="BY3178" s="337" t="s">
        <v>308</v>
      </c>
      <c r="BZ3178" s="337" t="s">
        <v>204</v>
      </c>
      <c r="CA3178" s="337" t="s">
        <v>205</v>
      </c>
      <c r="CB3178" s="337" t="s">
        <v>206</v>
      </c>
      <c r="CC3178" s="337" t="s">
        <v>207</v>
      </c>
      <c r="CD3178" s="338">
        <v>0</v>
      </c>
      <c r="CE3178" s="335">
        <v>45108</v>
      </c>
      <c r="CF3178" s="337"/>
      <c r="CG3178" s="337" t="s">
        <v>181</v>
      </c>
      <c r="CH3178" s="337"/>
      <c r="CI3178" s="337" t="s">
        <v>208</v>
      </c>
      <c r="CJ3178" s="337" t="s">
        <v>209</v>
      </c>
      <c r="CK3178" s="337"/>
      <c r="CL3178" s="337"/>
      <c r="CM3178" s="337" t="s">
        <v>73</v>
      </c>
      <c r="CN3178" s="337">
        <v>3</v>
      </c>
    </row>
    <row r="3179" spans="4:92">
      <c r="D3179" s="273" t="s">
        <v>83</v>
      </c>
      <c r="E3179" s="273" t="s">
        <v>63</v>
      </c>
      <c r="F3179" s="273" t="s">
        <v>501</v>
      </c>
      <c r="G3179" s="273" t="s">
        <v>501</v>
      </c>
      <c r="H3179" s="274">
        <v>45017</v>
      </c>
      <c r="I3179" s="273">
        <v>11642</v>
      </c>
      <c r="J3179" s="273">
        <v>77</v>
      </c>
      <c r="K3179" s="273">
        <v>20943</v>
      </c>
      <c r="L3179" s="273" t="s">
        <v>66</v>
      </c>
      <c r="M3179" s="273">
        <v>2467.3316799999998</v>
      </c>
      <c r="N3179" s="273" t="s">
        <v>67</v>
      </c>
      <c r="P3179" s="273" t="s">
        <v>92</v>
      </c>
      <c r="Q3179" s="273" t="s">
        <v>69</v>
      </c>
      <c r="R3179" s="273" t="s">
        <v>70</v>
      </c>
      <c r="S3179" s="273" t="s">
        <v>93</v>
      </c>
      <c r="T3179" s="273" t="s">
        <v>94</v>
      </c>
      <c r="U3179" s="273" t="s">
        <v>73</v>
      </c>
      <c r="V3179" s="273" t="s">
        <v>95</v>
      </c>
      <c r="W3179" s="273">
        <v>173795</v>
      </c>
      <c r="X3179" s="273" t="s">
        <v>83</v>
      </c>
      <c r="Y3179" s="273" t="s">
        <v>75</v>
      </c>
      <c r="Z3179" s="273" t="s">
        <v>357</v>
      </c>
      <c r="AA3179" s="273" t="s">
        <v>675</v>
      </c>
      <c r="AB3179" s="274">
        <v>44927</v>
      </c>
      <c r="AC3179" s="273">
        <v>16241</v>
      </c>
      <c r="AD3179" s="273">
        <v>719</v>
      </c>
      <c r="AE3179" s="273">
        <v>0</v>
      </c>
      <c r="AF3179" s="273" t="s">
        <v>90</v>
      </c>
      <c r="AG3179" s="273" t="s">
        <v>121</v>
      </c>
      <c r="AH3179" s="273" t="s">
        <v>122</v>
      </c>
      <c r="AI3179" s="273" t="s">
        <v>123</v>
      </c>
      <c r="AJ3179" s="273" t="s">
        <v>124</v>
      </c>
      <c r="AK3179" s="273">
        <v>302920</v>
      </c>
      <c r="BV3179" s="279" t="s">
        <v>64</v>
      </c>
      <c r="BW3179" s="280" t="s">
        <v>75</v>
      </c>
      <c r="BX3179" s="280" t="s">
        <v>308</v>
      </c>
      <c r="BY3179" s="280" t="s">
        <v>308</v>
      </c>
      <c r="BZ3179" s="280" t="s">
        <v>204</v>
      </c>
      <c r="CA3179" s="280" t="s">
        <v>205</v>
      </c>
      <c r="CB3179" s="280" t="s">
        <v>206</v>
      </c>
      <c r="CC3179" s="280" t="s">
        <v>207</v>
      </c>
      <c r="CD3179" s="281">
        <v>0</v>
      </c>
      <c r="CE3179" s="277">
        <v>45108</v>
      </c>
      <c r="CF3179" s="280"/>
      <c r="CG3179" s="280" t="s">
        <v>181</v>
      </c>
      <c r="CH3179" s="280"/>
      <c r="CI3179" s="280" t="s">
        <v>208</v>
      </c>
      <c r="CJ3179" s="280" t="s">
        <v>209</v>
      </c>
      <c r="CK3179" s="280"/>
      <c r="CL3179" s="280"/>
      <c r="CM3179" s="280" t="s">
        <v>73</v>
      </c>
      <c r="CN3179" s="280">
        <v>3</v>
      </c>
    </row>
    <row r="3180" spans="4:92">
      <c r="D3180" s="273" t="s">
        <v>83</v>
      </c>
      <c r="E3180" s="273" t="s">
        <v>63</v>
      </c>
      <c r="F3180" s="273" t="s">
        <v>501</v>
      </c>
      <c r="G3180" s="273" t="s">
        <v>501</v>
      </c>
      <c r="H3180" s="274">
        <v>45017</v>
      </c>
      <c r="I3180" s="273">
        <v>11642</v>
      </c>
      <c r="J3180" s="273">
        <v>77</v>
      </c>
      <c r="K3180" s="273">
        <v>0</v>
      </c>
      <c r="L3180" s="273" t="s">
        <v>66</v>
      </c>
      <c r="M3180" s="273">
        <v>0</v>
      </c>
      <c r="N3180" s="273" t="s">
        <v>67</v>
      </c>
      <c r="P3180" s="273" t="s">
        <v>68</v>
      </c>
      <c r="Q3180" s="273" t="s">
        <v>69</v>
      </c>
      <c r="R3180" s="273" t="s">
        <v>70</v>
      </c>
      <c r="S3180" s="273" t="s">
        <v>71</v>
      </c>
      <c r="T3180" s="273" t="s">
        <v>72</v>
      </c>
      <c r="U3180" s="273" t="s">
        <v>73</v>
      </c>
      <c r="V3180" s="273" t="s">
        <v>74</v>
      </c>
      <c r="W3180" s="273">
        <v>173812</v>
      </c>
      <c r="X3180" s="273" t="s">
        <v>83</v>
      </c>
      <c r="Y3180" s="273" t="s">
        <v>75</v>
      </c>
      <c r="Z3180" s="273" t="s">
        <v>357</v>
      </c>
      <c r="AA3180" s="273" t="s">
        <v>609</v>
      </c>
      <c r="AB3180" s="274">
        <v>44927</v>
      </c>
      <c r="AC3180" s="273">
        <v>16103</v>
      </c>
      <c r="AD3180" s="273">
        <v>697</v>
      </c>
      <c r="AK3180" s="273">
        <v>301175</v>
      </c>
      <c r="BV3180" s="336" t="s">
        <v>64</v>
      </c>
      <c r="BW3180" s="337" t="s">
        <v>75</v>
      </c>
      <c r="BX3180" s="337" t="s">
        <v>308</v>
      </c>
      <c r="BY3180" s="337" t="s">
        <v>308</v>
      </c>
      <c r="BZ3180" s="337" t="s">
        <v>204</v>
      </c>
      <c r="CA3180" s="337" t="s">
        <v>205</v>
      </c>
      <c r="CB3180" s="337" t="s">
        <v>206</v>
      </c>
      <c r="CC3180" s="337" t="s">
        <v>207</v>
      </c>
      <c r="CD3180" s="338">
        <v>0</v>
      </c>
      <c r="CE3180" s="335">
        <v>45108</v>
      </c>
      <c r="CF3180" s="337"/>
      <c r="CG3180" s="337" t="s">
        <v>181</v>
      </c>
      <c r="CH3180" s="337"/>
      <c r="CI3180" s="337" t="s">
        <v>208</v>
      </c>
      <c r="CJ3180" s="337" t="s">
        <v>209</v>
      </c>
      <c r="CK3180" s="337"/>
      <c r="CL3180" s="337"/>
      <c r="CM3180" s="337" t="s">
        <v>73</v>
      </c>
      <c r="CN3180" s="337">
        <v>3</v>
      </c>
    </row>
    <row r="3181" spans="4:92">
      <c r="D3181" s="273" t="s">
        <v>83</v>
      </c>
      <c r="E3181" s="273" t="s">
        <v>63</v>
      </c>
      <c r="F3181" s="273" t="s">
        <v>501</v>
      </c>
      <c r="G3181" s="273" t="s">
        <v>501</v>
      </c>
      <c r="H3181" s="274">
        <v>45017</v>
      </c>
      <c r="I3181" s="273">
        <v>11642</v>
      </c>
      <c r="J3181" s="273">
        <v>77</v>
      </c>
      <c r="K3181" s="273">
        <v>0</v>
      </c>
      <c r="L3181" s="273" t="s">
        <v>66</v>
      </c>
      <c r="N3181" s="273" t="s">
        <v>107</v>
      </c>
      <c r="W3181" s="273">
        <v>173744</v>
      </c>
      <c r="X3181" s="273" t="s">
        <v>83</v>
      </c>
      <c r="Y3181" s="273" t="s">
        <v>75</v>
      </c>
      <c r="Z3181" s="273" t="s">
        <v>357</v>
      </c>
      <c r="AA3181" s="273" t="s">
        <v>609</v>
      </c>
      <c r="AB3181" s="274">
        <v>44927</v>
      </c>
      <c r="AC3181" s="273">
        <v>16104</v>
      </c>
      <c r="AD3181" s="273">
        <v>697</v>
      </c>
      <c r="AK3181" s="273">
        <v>301191</v>
      </c>
      <c r="BV3181" s="279" t="s">
        <v>64</v>
      </c>
      <c r="BW3181" s="280" t="s">
        <v>75</v>
      </c>
      <c r="BX3181" s="280" t="s">
        <v>308</v>
      </c>
      <c r="BY3181" s="280" t="s">
        <v>308</v>
      </c>
      <c r="BZ3181" s="280" t="s">
        <v>204</v>
      </c>
      <c r="CA3181" s="280" t="s">
        <v>205</v>
      </c>
      <c r="CB3181" s="280" t="s">
        <v>206</v>
      </c>
      <c r="CC3181" s="280" t="s">
        <v>207</v>
      </c>
      <c r="CD3181" s="281">
        <v>0</v>
      </c>
      <c r="CE3181" s="277">
        <v>45108</v>
      </c>
      <c r="CF3181" s="280"/>
      <c r="CG3181" s="280" t="s">
        <v>181</v>
      </c>
      <c r="CH3181" s="280"/>
      <c r="CI3181" s="280" t="s">
        <v>208</v>
      </c>
      <c r="CJ3181" s="280" t="s">
        <v>209</v>
      </c>
      <c r="CK3181" s="280"/>
      <c r="CL3181" s="280"/>
      <c r="CM3181" s="280" t="s">
        <v>73</v>
      </c>
      <c r="CN3181" s="280">
        <v>3</v>
      </c>
    </row>
    <row r="3182" spans="4:92">
      <c r="D3182" s="273" t="s">
        <v>83</v>
      </c>
      <c r="E3182" s="273" t="s">
        <v>63</v>
      </c>
      <c r="F3182" s="273" t="s">
        <v>501</v>
      </c>
      <c r="G3182" s="273" t="s">
        <v>501</v>
      </c>
      <c r="H3182" s="274">
        <v>45017</v>
      </c>
      <c r="I3182" s="273">
        <v>11642</v>
      </c>
      <c r="J3182" s="273">
        <v>77</v>
      </c>
      <c r="K3182" s="273">
        <v>49264</v>
      </c>
      <c r="L3182" s="273" t="s">
        <v>66</v>
      </c>
      <c r="M3182" s="273">
        <v>8615.2783199999994</v>
      </c>
      <c r="N3182" s="273" t="s">
        <v>115</v>
      </c>
      <c r="W3182" s="273">
        <v>173743</v>
      </c>
      <c r="X3182" s="273" t="s">
        <v>83</v>
      </c>
      <c r="Y3182" s="273" t="s">
        <v>75</v>
      </c>
      <c r="Z3182" s="273" t="s">
        <v>357</v>
      </c>
      <c r="AA3182" s="273" t="s">
        <v>595</v>
      </c>
      <c r="AB3182" s="274">
        <v>44927</v>
      </c>
      <c r="AC3182" s="273">
        <v>16085</v>
      </c>
      <c r="AD3182" s="273">
        <v>694</v>
      </c>
      <c r="AK3182" s="273">
        <v>300959</v>
      </c>
      <c r="BV3182" s="336" t="s">
        <v>64</v>
      </c>
      <c r="BW3182" s="337" t="s">
        <v>75</v>
      </c>
      <c r="BX3182" s="337" t="s">
        <v>308</v>
      </c>
      <c r="BY3182" s="337" t="s">
        <v>308</v>
      </c>
      <c r="BZ3182" s="337" t="s">
        <v>86</v>
      </c>
      <c r="CA3182" s="337" t="s">
        <v>87</v>
      </c>
      <c r="CB3182" s="337" t="s">
        <v>217</v>
      </c>
      <c r="CC3182" s="337" t="s">
        <v>218</v>
      </c>
      <c r="CD3182" s="338">
        <v>2</v>
      </c>
      <c r="CE3182" s="335">
        <v>45108</v>
      </c>
      <c r="CF3182" s="337"/>
      <c r="CG3182" s="337" t="s">
        <v>181</v>
      </c>
      <c r="CH3182" s="337"/>
      <c r="CI3182" s="337" t="s">
        <v>181</v>
      </c>
      <c r="CJ3182" s="337" t="s">
        <v>1068</v>
      </c>
      <c r="CK3182" s="337"/>
      <c r="CL3182" s="337"/>
      <c r="CM3182" s="337" t="s">
        <v>73</v>
      </c>
      <c r="CN3182" s="337">
        <v>3</v>
      </c>
    </row>
    <row r="3183" spans="4:92">
      <c r="D3183" s="273" t="s">
        <v>83</v>
      </c>
      <c r="E3183" s="273" t="s">
        <v>63</v>
      </c>
      <c r="F3183" s="273" t="s">
        <v>501</v>
      </c>
      <c r="G3183" s="273" t="s">
        <v>501</v>
      </c>
      <c r="H3183" s="274">
        <v>45047</v>
      </c>
      <c r="I3183" s="273">
        <v>12245</v>
      </c>
      <c r="J3183" s="273">
        <v>77</v>
      </c>
      <c r="W3183" s="273">
        <v>184169</v>
      </c>
      <c r="X3183" s="273" t="s">
        <v>83</v>
      </c>
      <c r="Y3183" s="273" t="s">
        <v>75</v>
      </c>
      <c r="Z3183" s="273" t="s">
        <v>357</v>
      </c>
      <c r="AA3183" s="273" t="s">
        <v>595</v>
      </c>
      <c r="AB3183" s="274">
        <v>44927</v>
      </c>
      <c r="AC3183" s="273">
        <v>16086</v>
      </c>
      <c r="AD3183" s="273">
        <v>694</v>
      </c>
      <c r="AK3183" s="273">
        <v>300975</v>
      </c>
      <c r="BV3183" s="279" t="s">
        <v>64</v>
      </c>
      <c r="BW3183" s="280" t="s">
        <v>75</v>
      </c>
      <c r="BX3183" s="280" t="s">
        <v>308</v>
      </c>
      <c r="BY3183" s="280" t="s">
        <v>308</v>
      </c>
      <c r="BZ3183" s="280" t="s">
        <v>86</v>
      </c>
      <c r="CA3183" s="280" t="s">
        <v>87</v>
      </c>
      <c r="CB3183" s="280" t="s">
        <v>217</v>
      </c>
      <c r="CC3183" s="280" t="s">
        <v>218</v>
      </c>
      <c r="CD3183" s="281">
        <v>2</v>
      </c>
      <c r="CE3183" s="277">
        <v>45108</v>
      </c>
      <c r="CF3183" s="280"/>
      <c r="CG3183" s="280" t="s">
        <v>181</v>
      </c>
      <c r="CH3183" s="280"/>
      <c r="CI3183" s="280" t="s">
        <v>181</v>
      </c>
      <c r="CJ3183" s="280" t="s">
        <v>1071</v>
      </c>
      <c r="CK3183" s="280"/>
      <c r="CL3183" s="280"/>
      <c r="CM3183" s="280" t="s">
        <v>73</v>
      </c>
      <c r="CN3183" s="280">
        <v>3</v>
      </c>
    </row>
    <row r="3184" spans="4:92">
      <c r="D3184" s="273" t="s">
        <v>83</v>
      </c>
      <c r="E3184" s="273" t="s">
        <v>63</v>
      </c>
      <c r="F3184" s="273" t="s">
        <v>501</v>
      </c>
      <c r="G3184" s="273" t="s">
        <v>501</v>
      </c>
      <c r="H3184" s="274">
        <v>45047</v>
      </c>
      <c r="I3184" s="273">
        <v>12245</v>
      </c>
      <c r="J3184" s="273">
        <v>77</v>
      </c>
      <c r="K3184" s="273">
        <v>10268</v>
      </c>
      <c r="L3184" s="273" t="s">
        <v>66</v>
      </c>
      <c r="M3184" s="273">
        <v>0</v>
      </c>
      <c r="N3184" s="273" t="s">
        <v>1010</v>
      </c>
      <c r="O3184" s="273">
        <v>0</v>
      </c>
      <c r="P3184" s="273" t="s">
        <v>1011</v>
      </c>
      <c r="Q3184" s="273" t="s">
        <v>69</v>
      </c>
      <c r="R3184" s="273" t="s">
        <v>1013</v>
      </c>
      <c r="S3184" s="273" t="s">
        <v>1298</v>
      </c>
      <c r="U3184" s="273" t="s">
        <v>73</v>
      </c>
      <c r="V3184" s="273" t="s">
        <v>1841</v>
      </c>
      <c r="W3184" s="273">
        <v>184212</v>
      </c>
      <c r="X3184" s="273" t="s">
        <v>83</v>
      </c>
      <c r="Y3184" s="273" t="s">
        <v>75</v>
      </c>
      <c r="Z3184" s="273" t="s">
        <v>357</v>
      </c>
      <c r="AA3184" s="273" t="s">
        <v>1055</v>
      </c>
      <c r="AB3184" s="274">
        <v>44927</v>
      </c>
      <c r="AC3184" s="273">
        <v>16664</v>
      </c>
      <c r="AD3184" s="273">
        <v>855</v>
      </c>
      <c r="AK3184" s="273">
        <v>307796</v>
      </c>
      <c r="BV3184" s="336" t="s">
        <v>64</v>
      </c>
      <c r="BW3184" s="337" t="s">
        <v>75</v>
      </c>
      <c r="BX3184" s="337" t="s">
        <v>308</v>
      </c>
      <c r="BY3184" s="337" t="s">
        <v>308</v>
      </c>
      <c r="BZ3184" s="337" t="s">
        <v>86</v>
      </c>
      <c r="CA3184" s="337" t="s">
        <v>87</v>
      </c>
      <c r="CB3184" s="337" t="s">
        <v>217</v>
      </c>
      <c r="CC3184" s="337" t="s">
        <v>218</v>
      </c>
      <c r="CD3184" s="338">
        <v>2</v>
      </c>
      <c r="CE3184" s="335">
        <v>45108</v>
      </c>
      <c r="CF3184" s="337"/>
      <c r="CG3184" s="337" t="s">
        <v>181</v>
      </c>
      <c r="CH3184" s="337"/>
      <c r="CI3184" s="337" t="s">
        <v>181</v>
      </c>
      <c r="CJ3184" s="337" t="s">
        <v>1075</v>
      </c>
      <c r="CK3184" s="337"/>
      <c r="CL3184" s="337"/>
      <c r="CM3184" s="337" t="s">
        <v>73</v>
      </c>
      <c r="CN3184" s="337">
        <v>3</v>
      </c>
    </row>
    <row r="3185" spans="4:92">
      <c r="D3185" s="273" t="s">
        <v>83</v>
      </c>
      <c r="E3185" s="273" t="s">
        <v>63</v>
      </c>
      <c r="F3185" s="273" t="s">
        <v>501</v>
      </c>
      <c r="G3185" s="273" t="s">
        <v>501</v>
      </c>
      <c r="H3185" s="274">
        <v>45047</v>
      </c>
      <c r="I3185" s="273">
        <v>12245</v>
      </c>
      <c r="J3185" s="273">
        <v>77</v>
      </c>
      <c r="K3185" s="273">
        <v>45644</v>
      </c>
      <c r="L3185" s="273" t="s">
        <v>66</v>
      </c>
      <c r="M3185" s="273">
        <v>8062.1164799999997</v>
      </c>
      <c r="N3185" s="273" t="s">
        <v>67</v>
      </c>
      <c r="P3185" s="273" t="s">
        <v>1011</v>
      </c>
      <c r="Q3185" s="273" t="s">
        <v>69</v>
      </c>
      <c r="R3185" s="273" t="s">
        <v>70</v>
      </c>
      <c r="S3185" s="273" t="s">
        <v>1041</v>
      </c>
      <c r="T3185" s="273" t="s">
        <v>1042</v>
      </c>
      <c r="U3185" s="273" t="s">
        <v>73</v>
      </c>
      <c r="V3185" s="273" t="s">
        <v>1043</v>
      </c>
      <c r="W3185" s="273">
        <v>184229</v>
      </c>
      <c r="X3185" s="273" t="s">
        <v>83</v>
      </c>
      <c r="Y3185" s="273" t="s">
        <v>75</v>
      </c>
      <c r="Z3185" s="273" t="s">
        <v>357</v>
      </c>
      <c r="AA3185" s="273" t="s">
        <v>1055</v>
      </c>
      <c r="AB3185" s="274">
        <v>44927</v>
      </c>
      <c r="AC3185" s="273">
        <v>16665</v>
      </c>
      <c r="AD3185" s="273">
        <v>855</v>
      </c>
      <c r="AK3185" s="273">
        <v>307812</v>
      </c>
      <c r="BV3185" s="279" t="s">
        <v>64</v>
      </c>
      <c r="BW3185" s="280" t="s">
        <v>75</v>
      </c>
      <c r="BX3185" s="280" t="s">
        <v>308</v>
      </c>
      <c r="BY3185" s="280" t="s">
        <v>308</v>
      </c>
      <c r="BZ3185" s="280" t="s">
        <v>86</v>
      </c>
      <c r="CA3185" s="280" t="s">
        <v>87</v>
      </c>
      <c r="CB3185" s="280" t="s">
        <v>217</v>
      </c>
      <c r="CC3185" s="280" t="s">
        <v>218</v>
      </c>
      <c r="CD3185" s="281">
        <v>2</v>
      </c>
      <c r="CE3185" s="277">
        <v>45108</v>
      </c>
      <c r="CF3185" s="280"/>
      <c r="CG3185" s="280" t="s">
        <v>181</v>
      </c>
      <c r="CH3185" s="280"/>
      <c r="CI3185" s="280" t="s">
        <v>181</v>
      </c>
      <c r="CJ3185" s="280" t="s">
        <v>1078</v>
      </c>
      <c r="CK3185" s="280"/>
      <c r="CL3185" s="280"/>
      <c r="CM3185" s="280" t="s">
        <v>73</v>
      </c>
      <c r="CN3185" s="280">
        <v>3</v>
      </c>
    </row>
    <row r="3186" spans="4:92">
      <c r="D3186" s="273" t="s">
        <v>83</v>
      </c>
      <c r="E3186" s="273" t="s">
        <v>63</v>
      </c>
      <c r="F3186" s="273" t="s">
        <v>501</v>
      </c>
      <c r="G3186" s="273" t="s">
        <v>501</v>
      </c>
      <c r="H3186" s="274">
        <v>45047</v>
      </c>
      <c r="I3186" s="273">
        <v>12245</v>
      </c>
      <c r="J3186" s="273">
        <v>77</v>
      </c>
      <c r="K3186" s="273">
        <v>6924</v>
      </c>
      <c r="L3186" s="273" t="s">
        <v>66</v>
      </c>
      <c r="M3186" s="273">
        <v>815.72568000000001</v>
      </c>
      <c r="N3186" s="273" t="s">
        <v>67</v>
      </c>
      <c r="P3186" s="273" t="s">
        <v>92</v>
      </c>
      <c r="Q3186" s="273" t="s">
        <v>69</v>
      </c>
      <c r="R3186" s="273" t="s">
        <v>70</v>
      </c>
      <c r="S3186" s="273" t="s">
        <v>93</v>
      </c>
      <c r="T3186" s="273" t="s">
        <v>94</v>
      </c>
      <c r="U3186" s="273" t="s">
        <v>73</v>
      </c>
      <c r="V3186" s="273" t="s">
        <v>95</v>
      </c>
      <c r="W3186" s="273">
        <v>184245</v>
      </c>
      <c r="X3186" s="273" t="s">
        <v>83</v>
      </c>
      <c r="Y3186" s="273" t="s">
        <v>75</v>
      </c>
      <c r="Z3186" s="273" t="s">
        <v>357</v>
      </c>
      <c r="AA3186" s="273" t="s">
        <v>606</v>
      </c>
      <c r="AB3186" s="274">
        <v>44927</v>
      </c>
      <c r="AC3186" s="273">
        <v>16097</v>
      </c>
      <c r="AD3186" s="273">
        <v>696</v>
      </c>
      <c r="AK3186" s="273">
        <v>301103</v>
      </c>
      <c r="BV3186" s="336" t="s">
        <v>64</v>
      </c>
      <c r="BW3186" s="337" t="s">
        <v>75</v>
      </c>
      <c r="BX3186" s="337" t="s">
        <v>308</v>
      </c>
      <c r="BY3186" s="337" t="s">
        <v>308</v>
      </c>
      <c r="BZ3186" s="337" t="s">
        <v>138</v>
      </c>
      <c r="CA3186" s="337" t="s">
        <v>139</v>
      </c>
      <c r="CB3186" s="337" t="s">
        <v>190</v>
      </c>
      <c r="CC3186" s="337" t="s">
        <v>191</v>
      </c>
      <c r="CD3186" s="338">
        <v>8</v>
      </c>
      <c r="CE3186" s="335">
        <v>45108</v>
      </c>
      <c r="CF3186" s="337">
        <v>0</v>
      </c>
      <c r="CG3186" s="337" t="s">
        <v>90</v>
      </c>
      <c r="CH3186" s="337">
        <v>0</v>
      </c>
      <c r="CI3186" s="337" t="s">
        <v>80</v>
      </c>
      <c r="CJ3186" s="337"/>
      <c r="CK3186" s="337"/>
      <c r="CL3186" s="337"/>
      <c r="CM3186" s="337" t="s">
        <v>73</v>
      </c>
      <c r="CN3186" s="337">
        <v>3</v>
      </c>
    </row>
    <row r="3187" spans="4:92">
      <c r="D3187" s="273" t="s">
        <v>83</v>
      </c>
      <c r="E3187" s="273" t="s">
        <v>63</v>
      </c>
      <c r="F3187" s="273" t="s">
        <v>501</v>
      </c>
      <c r="G3187" s="273" t="s">
        <v>501</v>
      </c>
      <c r="H3187" s="274">
        <v>45047</v>
      </c>
      <c r="I3187" s="273">
        <v>12245</v>
      </c>
      <c r="J3187" s="273">
        <v>77</v>
      </c>
      <c r="K3187" s="273">
        <v>27623</v>
      </c>
      <c r="L3187" s="273" t="s">
        <v>66</v>
      </c>
      <c r="M3187" s="273">
        <v>3890.8223200000002</v>
      </c>
      <c r="N3187" s="273" t="s">
        <v>67</v>
      </c>
      <c r="P3187" s="273" t="s">
        <v>68</v>
      </c>
      <c r="Q3187" s="273" t="s">
        <v>69</v>
      </c>
      <c r="R3187" s="273" t="s">
        <v>70</v>
      </c>
      <c r="S3187" s="273" t="s">
        <v>71</v>
      </c>
      <c r="T3187" s="273" t="s">
        <v>72</v>
      </c>
      <c r="U3187" s="273" t="s">
        <v>73</v>
      </c>
      <c r="V3187" s="273" t="s">
        <v>74</v>
      </c>
      <c r="W3187" s="273">
        <v>184262</v>
      </c>
      <c r="X3187" s="273" t="s">
        <v>83</v>
      </c>
      <c r="Y3187" s="273" t="s">
        <v>75</v>
      </c>
      <c r="Z3187" s="273" t="s">
        <v>357</v>
      </c>
      <c r="AA3187" s="273" t="s">
        <v>606</v>
      </c>
      <c r="AB3187" s="274">
        <v>44927</v>
      </c>
      <c r="AC3187" s="273">
        <v>16098</v>
      </c>
      <c r="AD3187" s="273">
        <v>696</v>
      </c>
      <c r="AK3187" s="273">
        <v>301119</v>
      </c>
      <c r="BV3187" s="279" t="s">
        <v>64</v>
      </c>
      <c r="BW3187" s="280" t="s">
        <v>75</v>
      </c>
      <c r="BX3187" s="280" t="s">
        <v>231</v>
      </c>
      <c r="BY3187" s="280" t="s">
        <v>231</v>
      </c>
      <c r="BZ3187" s="280" t="s">
        <v>86</v>
      </c>
      <c r="CA3187" s="280" t="s">
        <v>87</v>
      </c>
      <c r="CB3187" s="280" t="s">
        <v>217</v>
      </c>
      <c r="CC3187" s="280" t="s">
        <v>218</v>
      </c>
      <c r="CD3187" s="281">
        <v>2</v>
      </c>
      <c r="CE3187" s="277">
        <v>45200</v>
      </c>
      <c r="CF3187" s="280"/>
      <c r="CG3187" s="280" t="s">
        <v>181</v>
      </c>
      <c r="CH3187" s="280"/>
      <c r="CI3187" s="280" t="s">
        <v>181</v>
      </c>
      <c r="CJ3187" s="280" t="s">
        <v>277</v>
      </c>
      <c r="CK3187" s="280"/>
      <c r="CL3187" s="280"/>
      <c r="CM3187" s="280" t="s">
        <v>73</v>
      </c>
      <c r="CN3187" s="280">
        <v>3</v>
      </c>
    </row>
    <row r="3188" spans="4:92">
      <c r="D3188" s="273" t="s">
        <v>83</v>
      </c>
      <c r="E3188" s="273" t="s">
        <v>63</v>
      </c>
      <c r="F3188" s="273" t="s">
        <v>501</v>
      </c>
      <c r="G3188" s="273" t="s">
        <v>501</v>
      </c>
      <c r="H3188" s="274">
        <v>45047</v>
      </c>
      <c r="I3188" s="273">
        <v>12245</v>
      </c>
      <c r="J3188" s="273">
        <v>77</v>
      </c>
      <c r="K3188" s="273">
        <v>0</v>
      </c>
      <c r="L3188" s="273" t="s">
        <v>66</v>
      </c>
      <c r="N3188" s="273" t="s">
        <v>107</v>
      </c>
      <c r="W3188" s="273">
        <v>184194</v>
      </c>
      <c r="X3188" s="273" t="s">
        <v>64</v>
      </c>
      <c r="Y3188" s="273" t="s">
        <v>75</v>
      </c>
      <c r="Z3188" s="273" t="s">
        <v>391</v>
      </c>
      <c r="AA3188" s="273" t="s">
        <v>396</v>
      </c>
      <c r="AB3188" s="274">
        <v>45231</v>
      </c>
      <c r="AC3188" s="273">
        <v>14442</v>
      </c>
      <c r="AD3188" s="273">
        <v>50</v>
      </c>
      <c r="AE3188" s="273">
        <v>38</v>
      </c>
      <c r="AF3188" s="273" t="s">
        <v>90</v>
      </c>
      <c r="AH3188" s="273" t="s">
        <v>645</v>
      </c>
      <c r="AI3188" s="273" t="s">
        <v>123</v>
      </c>
      <c r="AJ3188" s="273" t="s">
        <v>200</v>
      </c>
      <c r="AK3188" s="273">
        <v>275650</v>
      </c>
      <c r="BV3188" s="336" t="s">
        <v>64</v>
      </c>
      <c r="BW3188" s="337" t="s">
        <v>75</v>
      </c>
      <c r="BX3188" s="337" t="s">
        <v>231</v>
      </c>
      <c r="BY3188" s="337" t="s">
        <v>231</v>
      </c>
      <c r="BZ3188" s="337" t="s">
        <v>86</v>
      </c>
      <c r="CA3188" s="337" t="s">
        <v>87</v>
      </c>
      <c r="CB3188" s="337" t="s">
        <v>217</v>
      </c>
      <c r="CC3188" s="337" t="s">
        <v>218</v>
      </c>
      <c r="CD3188" s="338">
        <v>2</v>
      </c>
      <c r="CE3188" s="335">
        <v>45200</v>
      </c>
      <c r="CF3188" s="337"/>
      <c r="CG3188" s="337" t="s">
        <v>181</v>
      </c>
      <c r="CH3188" s="337"/>
      <c r="CI3188" s="337" t="s">
        <v>181</v>
      </c>
      <c r="CJ3188" s="337" t="s">
        <v>232</v>
      </c>
      <c r="CK3188" s="337"/>
      <c r="CL3188" s="337"/>
      <c r="CM3188" s="337" t="s">
        <v>73</v>
      </c>
      <c r="CN3188" s="337">
        <v>3</v>
      </c>
    </row>
    <row r="3189" spans="4:92">
      <c r="D3189" s="273" t="s">
        <v>83</v>
      </c>
      <c r="E3189" s="273" t="s">
        <v>63</v>
      </c>
      <c r="F3189" s="273" t="s">
        <v>501</v>
      </c>
      <c r="G3189" s="273" t="s">
        <v>501</v>
      </c>
      <c r="H3189" s="274">
        <v>45047</v>
      </c>
      <c r="I3189" s="273">
        <v>12245</v>
      </c>
      <c r="J3189" s="273">
        <v>77</v>
      </c>
      <c r="K3189" s="273">
        <v>47725</v>
      </c>
      <c r="L3189" s="273" t="s">
        <v>66</v>
      </c>
      <c r="M3189" s="273">
        <v>9189.7343999999994</v>
      </c>
      <c r="N3189" s="273" t="s">
        <v>115</v>
      </c>
      <c r="W3189" s="273">
        <v>184193</v>
      </c>
      <c r="X3189" s="273" t="s">
        <v>64</v>
      </c>
      <c r="Y3189" s="273" t="s">
        <v>75</v>
      </c>
      <c r="Z3189" s="273" t="s">
        <v>391</v>
      </c>
      <c r="AA3189" s="273" t="s">
        <v>396</v>
      </c>
      <c r="AB3189" s="274">
        <v>45231</v>
      </c>
      <c r="AC3189" s="273">
        <v>14442</v>
      </c>
      <c r="AD3189" s="273">
        <v>50</v>
      </c>
      <c r="AE3189" s="273">
        <v>17</v>
      </c>
      <c r="AF3189" s="273" t="s">
        <v>90</v>
      </c>
      <c r="AH3189" s="273" t="s">
        <v>676</v>
      </c>
      <c r="AI3189" s="273" t="s">
        <v>199</v>
      </c>
      <c r="AJ3189" s="273" t="s">
        <v>200</v>
      </c>
      <c r="AK3189" s="273">
        <v>275656</v>
      </c>
      <c r="BV3189" s="279" t="s">
        <v>64</v>
      </c>
      <c r="BW3189" s="280" t="s">
        <v>75</v>
      </c>
      <c r="BX3189" s="280" t="s">
        <v>231</v>
      </c>
      <c r="BY3189" s="280" t="s">
        <v>231</v>
      </c>
      <c r="BZ3189" s="280" t="s">
        <v>86</v>
      </c>
      <c r="CA3189" s="280" t="s">
        <v>87</v>
      </c>
      <c r="CB3189" s="280" t="s">
        <v>217</v>
      </c>
      <c r="CC3189" s="280" t="s">
        <v>218</v>
      </c>
      <c r="CD3189" s="281">
        <v>2</v>
      </c>
      <c r="CE3189" s="277">
        <v>45200</v>
      </c>
      <c r="CF3189" s="280"/>
      <c r="CG3189" s="280" t="s">
        <v>181</v>
      </c>
      <c r="CH3189" s="280"/>
      <c r="CI3189" s="280" t="s">
        <v>181</v>
      </c>
      <c r="CJ3189" s="280" t="s">
        <v>241</v>
      </c>
      <c r="CK3189" s="280"/>
      <c r="CL3189" s="280"/>
      <c r="CM3189" s="280" t="s">
        <v>73</v>
      </c>
      <c r="CN3189" s="280">
        <v>3</v>
      </c>
    </row>
    <row r="3190" spans="4:92">
      <c r="D3190" s="273" t="s">
        <v>83</v>
      </c>
      <c r="E3190" s="273" t="s">
        <v>63</v>
      </c>
      <c r="F3190" s="273" t="s">
        <v>501</v>
      </c>
      <c r="G3190" s="273" t="s">
        <v>501</v>
      </c>
      <c r="H3190" s="274">
        <v>45078</v>
      </c>
      <c r="I3190" s="273">
        <v>12514</v>
      </c>
      <c r="J3190" s="273">
        <v>77</v>
      </c>
      <c r="W3190" s="273">
        <v>197467</v>
      </c>
      <c r="X3190" s="273" t="s">
        <v>64</v>
      </c>
      <c r="Y3190" s="273" t="s">
        <v>75</v>
      </c>
      <c r="Z3190" s="273" t="s">
        <v>391</v>
      </c>
      <c r="AA3190" s="273" t="s">
        <v>396</v>
      </c>
      <c r="AB3190" s="274">
        <v>45231</v>
      </c>
      <c r="AC3190" s="273">
        <v>14442</v>
      </c>
      <c r="AD3190" s="273">
        <v>50</v>
      </c>
      <c r="AE3190" s="273">
        <v>6</v>
      </c>
      <c r="AF3190" s="273" t="s">
        <v>90</v>
      </c>
      <c r="AH3190" s="273" t="s">
        <v>658</v>
      </c>
      <c r="AI3190" s="273" t="s">
        <v>123</v>
      </c>
      <c r="AJ3190" s="273" t="s">
        <v>214</v>
      </c>
      <c r="AK3190" s="273">
        <v>275662</v>
      </c>
      <c r="BV3190" s="336" t="s">
        <v>64</v>
      </c>
      <c r="BW3190" s="337" t="s">
        <v>75</v>
      </c>
      <c r="BX3190" s="337" t="s">
        <v>231</v>
      </c>
      <c r="BY3190" s="337" t="s">
        <v>231</v>
      </c>
      <c r="BZ3190" s="337" t="s">
        <v>86</v>
      </c>
      <c r="CA3190" s="337" t="s">
        <v>87</v>
      </c>
      <c r="CB3190" s="337" t="s">
        <v>217</v>
      </c>
      <c r="CC3190" s="337" t="s">
        <v>218</v>
      </c>
      <c r="CD3190" s="338">
        <v>2</v>
      </c>
      <c r="CE3190" s="335">
        <v>45200</v>
      </c>
      <c r="CF3190" s="337"/>
      <c r="CG3190" s="337" t="s">
        <v>181</v>
      </c>
      <c r="CH3190" s="337"/>
      <c r="CI3190" s="337" t="s">
        <v>181</v>
      </c>
      <c r="CJ3190" s="337" t="s">
        <v>250</v>
      </c>
      <c r="CK3190" s="337"/>
      <c r="CL3190" s="337"/>
      <c r="CM3190" s="337" t="s">
        <v>73</v>
      </c>
      <c r="CN3190" s="337">
        <v>3</v>
      </c>
    </row>
    <row r="3191" spans="4:92">
      <c r="D3191" s="273" t="s">
        <v>83</v>
      </c>
      <c r="E3191" s="273" t="s">
        <v>63</v>
      </c>
      <c r="F3191" s="273" t="s">
        <v>501</v>
      </c>
      <c r="G3191" s="273" t="s">
        <v>501</v>
      </c>
      <c r="H3191" s="274">
        <v>45078</v>
      </c>
      <c r="I3191" s="273">
        <v>12514</v>
      </c>
      <c r="J3191" s="273">
        <v>77</v>
      </c>
      <c r="K3191" s="273">
        <v>10101</v>
      </c>
      <c r="L3191" s="273" t="s">
        <v>66</v>
      </c>
      <c r="M3191" s="273">
        <v>0</v>
      </c>
      <c r="N3191" s="273" t="s">
        <v>1010</v>
      </c>
      <c r="O3191" s="273">
        <v>0</v>
      </c>
      <c r="P3191" s="273" t="s">
        <v>1011</v>
      </c>
      <c r="Q3191" s="273" t="s">
        <v>69</v>
      </c>
      <c r="R3191" s="273" t="s">
        <v>1013</v>
      </c>
      <c r="S3191" s="273" t="s">
        <v>1298</v>
      </c>
      <c r="U3191" s="273" t="s">
        <v>73</v>
      </c>
      <c r="V3191" s="273" t="s">
        <v>1841</v>
      </c>
      <c r="W3191" s="273">
        <v>197510</v>
      </c>
      <c r="X3191" s="273" t="s">
        <v>64</v>
      </c>
      <c r="Y3191" s="273" t="s">
        <v>75</v>
      </c>
      <c r="Z3191" s="273" t="s">
        <v>391</v>
      </c>
      <c r="AA3191" s="273" t="s">
        <v>396</v>
      </c>
      <c r="AB3191" s="274">
        <v>45231</v>
      </c>
      <c r="AC3191" s="273">
        <v>14442</v>
      </c>
      <c r="AD3191" s="273">
        <v>50</v>
      </c>
      <c r="AE3191" s="273">
        <v>3</v>
      </c>
      <c r="AF3191" s="273" t="s">
        <v>90</v>
      </c>
      <c r="AH3191" s="273" t="s">
        <v>652</v>
      </c>
      <c r="AI3191" s="273" t="s">
        <v>199</v>
      </c>
      <c r="AJ3191" s="273" t="s">
        <v>214</v>
      </c>
      <c r="AK3191" s="273">
        <v>275668</v>
      </c>
      <c r="BV3191" s="279" t="s">
        <v>64</v>
      </c>
      <c r="BW3191" s="280" t="s">
        <v>75</v>
      </c>
      <c r="BX3191" s="280" t="s">
        <v>231</v>
      </c>
      <c r="BY3191" s="280" t="s">
        <v>231</v>
      </c>
      <c r="BZ3191" s="280" t="s">
        <v>86</v>
      </c>
      <c r="CA3191" s="280" t="s">
        <v>87</v>
      </c>
      <c r="CB3191" s="280" t="s">
        <v>217</v>
      </c>
      <c r="CC3191" s="280" t="s">
        <v>218</v>
      </c>
      <c r="CD3191" s="281">
        <v>2</v>
      </c>
      <c r="CE3191" s="277">
        <v>45200</v>
      </c>
      <c r="CF3191" s="280"/>
      <c r="CG3191" s="280" t="s">
        <v>181</v>
      </c>
      <c r="CH3191" s="280"/>
      <c r="CI3191" s="280" t="s">
        <v>181</v>
      </c>
      <c r="CJ3191" s="280" t="s">
        <v>255</v>
      </c>
      <c r="CK3191" s="280"/>
      <c r="CL3191" s="280"/>
      <c r="CM3191" s="280" t="s">
        <v>73</v>
      </c>
      <c r="CN3191" s="280">
        <v>3</v>
      </c>
    </row>
    <row r="3192" spans="4:92">
      <c r="D3192" s="273" t="s">
        <v>83</v>
      </c>
      <c r="E3192" s="273" t="s">
        <v>63</v>
      </c>
      <c r="F3192" s="273" t="s">
        <v>501</v>
      </c>
      <c r="G3192" s="273" t="s">
        <v>501</v>
      </c>
      <c r="H3192" s="274">
        <v>45078</v>
      </c>
      <c r="I3192" s="273">
        <v>12514</v>
      </c>
      <c r="J3192" s="273">
        <v>77</v>
      </c>
      <c r="K3192" s="273">
        <v>44434</v>
      </c>
      <c r="L3192" s="273" t="s">
        <v>66</v>
      </c>
      <c r="M3192" s="273">
        <v>7848.39264</v>
      </c>
      <c r="N3192" s="273" t="s">
        <v>67</v>
      </c>
      <c r="P3192" s="273" t="s">
        <v>1011</v>
      </c>
      <c r="Q3192" s="273" t="s">
        <v>69</v>
      </c>
      <c r="R3192" s="273" t="s">
        <v>70</v>
      </c>
      <c r="S3192" s="273" t="s">
        <v>1041</v>
      </c>
      <c r="T3192" s="273" t="s">
        <v>1042</v>
      </c>
      <c r="U3192" s="273" t="s">
        <v>73</v>
      </c>
      <c r="V3192" s="273" t="s">
        <v>1043</v>
      </c>
      <c r="W3192" s="273">
        <v>197527</v>
      </c>
      <c r="X3192" s="273" t="s">
        <v>64</v>
      </c>
      <c r="Y3192" s="273" t="s">
        <v>75</v>
      </c>
      <c r="Z3192" s="273" t="s">
        <v>391</v>
      </c>
      <c r="AA3192" s="273" t="s">
        <v>396</v>
      </c>
      <c r="AB3192" s="274">
        <v>45231</v>
      </c>
      <c r="AC3192" s="273">
        <v>14442</v>
      </c>
      <c r="AD3192" s="273">
        <v>50</v>
      </c>
      <c r="AE3192" s="273">
        <v>8</v>
      </c>
      <c r="AF3192" s="273" t="s">
        <v>90</v>
      </c>
      <c r="AG3192" s="273" t="s">
        <v>625</v>
      </c>
      <c r="AH3192" s="273" t="s">
        <v>684</v>
      </c>
      <c r="AI3192" s="273" t="s">
        <v>123</v>
      </c>
      <c r="AJ3192" s="273" t="s">
        <v>627</v>
      </c>
      <c r="AK3192" s="273">
        <v>275673</v>
      </c>
      <c r="BV3192" s="336" t="s">
        <v>64</v>
      </c>
      <c r="BW3192" s="337" t="s">
        <v>75</v>
      </c>
      <c r="BX3192" s="337" t="s">
        <v>231</v>
      </c>
      <c r="BY3192" s="337" t="s">
        <v>231</v>
      </c>
      <c r="BZ3192" s="337" t="s">
        <v>86</v>
      </c>
      <c r="CA3192" s="337" t="s">
        <v>87</v>
      </c>
      <c r="CB3192" s="337" t="s">
        <v>217</v>
      </c>
      <c r="CC3192" s="337" t="s">
        <v>218</v>
      </c>
      <c r="CD3192" s="338">
        <v>2</v>
      </c>
      <c r="CE3192" s="335">
        <v>45200</v>
      </c>
      <c r="CF3192" s="337"/>
      <c r="CG3192" s="337" t="s">
        <v>181</v>
      </c>
      <c r="CH3192" s="337"/>
      <c r="CI3192" s="337" t="s">
        <v>181</v>
      </c>
      <c r="CJ3192" s="337" t="s">
        <v>261</v>
      </c>
      <c r="CK3192" s="337"/>
      <c r="CL3192" s="337"/>
      <c r="CM3192" s="337" t="s">
        <v>73</v>
      </c>
      <c r="CN3192" s="337">
        <v>3</v>
      </c>
    </row>
    <row r="3193" spans="4:92">
      <c r="D3193" s="273" t="s">
        <v>83</v>
      </c>
      <c r="E3193" s="273" t="s">
        <v>63</v>
      </c>
      <c r="F3193" s="273" t="s">
        <v>501</v>
      </c>
      <c r="G3193" s="273" t="s">
        <v>501</v>
      </c>
      <c r="H3193" s="274">
        <v>45078</v>
      </c>
      <c r="I3193" s="273">
        <v>12514</v>
      </c>
      <c r="J3193" s="273">
        <v>77</v>
      </c>
      <c r="K3193" s="273">
        <v>1862</v>
      </c>
      <c r="L3193" s="273" t="s">
        <v>66</v>
      </c>
      <c r="M3193" s="273">
        <v>219.38928000000001</v>
      </c>
      <c r="N3193" s="273" t="s">
        <v>67</v>
      </c>
      <c r="P3193" s="273" t="s">
        <v>92</v>
      </c>
      <c r="Q3193" s="273" t="s">
        <v>69</v>
      </c>
      <c r="R3193" s="273" t="s">
        <v>70</v>
      </c>
      <c r="S3193" s="273" t="s">
        <v>93</v>
      </c>
      <c r="T3193" s="273" t="s">
        <v>94</v>
      </c>
      <c r="U3193" s="273" t="s">
        <v>73</v>
      </c>
      <c r="V3193" s="273" t="s">
        <v>95</v>
      </c>
      <c r="W3193" s="273">
        <v>197543</v>
      </c>
      <c r="X3193" s="273" t="s">
        <v>64</v>
      </c>
      <c r="Y3193" s="273" t="s">
        <v>75</v>
      </c>
      <c r="Z3193" s="273" t="s">
        <v>391</v>
      </c>
      <c r="AA3193" s="273" t="s">
        <v>396</v>
      </c>
      <c r="AB3193" s="274">
        <v>45231</v>
      </c>
      <c r="AC3193" s="273">
        <v>14442</v>
      </c>
      <c r="AD3193" s="273">
        <v>50</v>
      </c>
      <c r="AE3193" s="273">
        <v>0</v>
      </c>
      <c r="AF3193" s="273" t="s">
        <v>90</v>
      </c>
      <c r="AG3193" s="273" t="s">
        <v>625</v>
      </c>
      <c r="AH3193" s="273" t="s">
        <v>662</v>
      </c>
      <c r="AI3193" s="273" t="s">
        <v>199</v>
      </c>
      <c r="AJ3193" s="273" t="s">
        <v>627</v>
      </c>
      <c r="AK3193" s="273">
        <v>275678</v>
      </c>
      <c r="BV3193" s="279" t="s">
        <v>64</v>
      </c>
      <c r="BW3193" s="280" t="s">
        <v>75</v>
      </c>
      <c r="BX3193" s="280" t="s">
        <v>231</v>
      </c>
      <c r="BY3193" s="280" t="s">
        <v>231</v>
      </c>
      <c r="BZ3193" s="280" t="s">
        <v>86</v>
      </c>
      <c r="CA3193" s="280" t="s">
        <v>87</v>
      </c>
      <c r="CB3193" s="280" t="s">
        <v>217</v>
      </c>
      <c r="CC3193" s="280" t="s">
        <v>218</v>
      </c>
      <c r="CD3193" s="281">
        <v>2</v>
      </c>
      <c r="CE3193" s="277">
        <v>45200</v>
      </c>
      <c r="CF3193" s="280"/>
      <c r="CG3193" s="280" t="s">
        <v>181</v>
      </c>
      <c r="CH3193" s="280"/>
      <c r="CI3193" s="280" t="s">
        <v>181</v>
      </c>
      <c r="CJ3193" s="280" t="s">
        <v>265</v>
      </c>
      <c r="CK3193" s="280"/>
      <c r="CL3193" s="280"/>
      <c r="CM3193" s="280" t="s">
        <v>73</v>
      </c>
      <c r="CN3193" s="280">
        <v>3</v>
      </c>
    </row>
    <row r="3194" spans="4:92">
      <c r="D3194" s="273" t="s">
        <v>83</v>
      </c>
      <c r="E3194" s="273" t="s">
        <v>63</v>
      </c>
      <c r="F3194" s="273" t="s">
        <v>504</v>
      </c>
      <c r="G3194" s="273" t="s">
        <v>539</v>
      </c>
      <c r="H3194" s="274">
        <v>45200</v>
      </c>
      <c r="I3194" s="273">
        <v>14141</v>
      </c>
      <c r="J3194" s="273">
        <v>686</v>
      </c>
      <c r="K3194" s="273">
        <v>20102</v>
      </c>
      <c r="L3194" s="273" t="s">
        <v>66</v>
      </c>
      <c r="M3194" s="273">
        <v>2972.8256799999999</v>
      </c>
      <c r="N3194" s="273" t="s">
        <v>67</v>
      </c>
      <c r="P3194" s="273" t="s">
        <v>68</v>
      </c>
      <c r="Q3194" s="273" t="s">
        <v>69</v>
      </c>
      <c r="R3194" s="273" t="s">
        <v>70</v>
      </c>
      <c r="S3194" s="273" t="s">
        <v>71</v>
      </c>
      <c r="T3194" s="273" t="s">
        <v>72</v>
      </c>
      <c r="U3194" s="273" t="s">
        <v>73</v>
      </c>
      <c r="V3194" s="273" t="s">
        <v>74</v>
      </c>
      <c r="W3194" s="273">
        <v>293793</v>
      </c>
      <c r="X3194" s="273" t="s">
        <v>64</v>
      </c>
      <c r="Y3194" s="273" t="s">
        <v>75</v>
      </c>
      <c r="Z3194" s="273" t="s">
        <v>391</v>
      </c>
      <c r="AA3194" s="273" t="s">
        <v>396</v>
      </c>
      <c r="AB3194" s="274">
        <v>45231</v>
      </c>
      <c r="AC3194" s="273">
        <v>14442</v>
      </c>
      <c r="AD3194" s="273">
        <v>50</v>
      </c>
      <c r="AE3194" s="273">
        <v>10</v>
      </c>
      <c r="AF3194" s="273" t="s">
        <v>90</v>
      </c>
      <c r="AG3194" s="273" t="s">
        <v>636</v>
      </c>
      <c r="AH3194" s="273" t="s">
        <v>1802</v>
      </c>
      <c r="AI3194" s="273" t="s">
        <v>123</v>
      </c>
      <c r="AJ3194" s="273" t="s">
        <v>124</v>
      </c>
      <c r="AK3194" s="273">
        <v>275683</v>
      </c>
      <c r="BV3194" s="336" t="s">
        <v>64</v>
      </c>
      <c r="BW3194" s="337" t="s">
        <v>75</v>
      </c>
      <c r="BX3194" s="337" t="s">
        <v>231</v>
      </c>
      <c r="BY3194" s="337" t="s">
        <v>231</v>
      </c>
      <c r="BZ3194" s="337" t="s">
        <v>86</v>
      </c>
      <c r="CA3194" s="337" t="s">
        <v>87</v>
      </c>
      <c r="CB3194" s="337" t="s">
        <v>217</v>
      </c>
      <c r="CC3194" s="337" t="s">
        <v>218</v>
      </c>
      <c r="CD3194" s="338">
        <v>2</v>
      </c>
      <c r="CE3194" s="335">
        <v>45200</v>
      </c>
      <c r="CF3194" s="337"/>
      <c r="CG3194" s="337" t="s">
        <v>181</v>
      </c>
      <c r="CH3194" s="337"/>
      <c r="CI3194" s="337" t="s">
        <v>181</v>
      </c>
      <c r="CJ3194" s="337" t="s">
        <v>270</v>
      </c>
      <c r="CK3194" s="337"/>
      <c r="CL3194" s="337"/>
      <c r="CM3194" s="337" t="s">
        <v>73</v>
      </c>
      <c r="CN3194" s="337">
        <v>3</v>
      </c>
    </row>
    <row r="3195" spans="4:92">
      <c r="D3195" s="273" t="s">
        <v>83</v>
      </c>
      <c r="E3195" s="273" t="s">
        <v>63</v>
      </c>
      <c r="F3195" s="273" t="s">
        <v>504</v>
      </c>
      <c r="G3195" s="273" t="s">
        <v>539</v>
      </c>
      <c r="H3195" s="274">
        <v>45200</v>
      </c>
      <c r="I3195" s="273">
        <v>14141</v>
      </c>
      <c r="J3195" s="273">
        <v>686</v>
      </c>
      <c r="K3195" s="273">
        <v>1862</v>
      </c>
      <c r="L3195" s="273" t="s">
        <v>66</v>
      </c>
      <c r="M3195" s="273">
        <v>230.32944000000001</v>
      </c>
      <c r="N3195" s="273" t="s">
        <v>67</v>
      </c>
      <c r="P3195" s="273" t="s">
        <v>92</v>
      </c>
      <c r="Q3195" s="273" t="s">
        <v>69</v>
      </c>
      <c r="R3195" s="273" t="s">
        <v>70</v>
      </c>
      <c r="S3195" s="273" t="s">
        <v>93</v>
      </c>
      <c r="T3195" s="273" t="s">
        <v>94</v>
      </c>
      <c r="U3195" s="273" t="s">
        <v>73</v>
      </c>
      <c r="V3195" s="273" t="s">
        <v>95</v>
      </c>
      <c r="W3195" s="273">
        <v>293810</v>
      </c>
      <c r="X3195" s="273" t="s">
        <v>64</v>
      </c>
      <c r="Y3195" s="273" t="s">
        <v>75</v>
      </c>
      <c r="Z3195" s="273" t="s">
        <v>391</v>
      </c>
      <c r="AA3195" s="273" t="s">
        <v>396</v>
      </c>
      <c r="AB3195" s="274">
        <v>45261</v>
      </c>
      <c r="AC3195" s="273">
        <v>16917</v>
      </c>
      <c r="AD3195" s="273">
        <v>50</v>
      </c>
      <c r="AK3195" s="273">
        <v>311320</v>
      </c>
      <c r="BV3195" s="279" t="s">
        <v>64</v>
      </c>
      <c r="BW3195" s="280" t="s">
        <v>75</v>
      </c>
      <c r="BX3195" s="280" t="s">
        <v>231</v>
      </c>
      <c r="BY3195" s="280" t="s">
        <v>231</v>
      </c>
      <c r="BZ3195" s="280" t="s">
        <v>204</v>
      </c>
      <c r="CA3195" s="280" t="s">
        <v>205</v>
      </c>
      <c r="CB3195" s="280" t="s">
        <v>206</v>
      </c>
      <c r="CC3195" s="280" t="s">
        <v>207</v>
      </c>
      <c r="CD3195" s="281">
        <v>0</v>
      </c>
      <c r="CE3195" s="277">
        <v>45200</v>
      </c>
      <c r="CF3195" s="280"/>
      <c r="CG3195" s="280" t="s">
        <v>181</v>
      </c>
      <c r="CH3195" s="280"/>
      <c r="CI3195" s="280" t="s">
        <v>208</v>
      </c>
      <c r="CJ3195" s="280" t="s">
        <v>209</v>
      </c>
      <c r="CK3195" s="280"/>
      <c r="CL3195" s="280"/>
      <c r="CM3195" s="280" t="s">
        <v>73</v>
      </c>
      <c r="CN3195" s="280">
        <v>3</v>
      </c>
    </row>
    <row r="3196" spans="4:92">
      <c r="D3196" s="273" t="s">
        <v>83</v>
      </c>
      <c r="E3196" s="273" t="s">
        <v>63</v>
      </c>
      <c r="F3196" s="273" t="s">
        <v>504</v>
      </c>
      <c r="G3196" s="273" t="s">
        <v>539</v>
      </c>
      <c r="H3196" s="274">
        <v>45200</v>
      </c>
      <c r="I3196" s="273">
        <v>14141</v>
      </c>
      <c r="J3196" s="273">
        <v>686</v>
      </c>
      <c r="K3196" s="273">
        <v>1965</v>
      </c>
      <c r="L3196" s="273" t="s">
        <v>66</v>
      </c>
      <c r="M3196" s="273">
        <v>649.34407999999996</v>
      </c>
      <c r="N3196" s="273" t="s">
        <v>115</v>
      </c>
      <c r="W3196" s="273">
        <v>293758</v>
      </c>
      <c r="X3196" s="273" t="s">
        <v>64</v>
      </c>
      <c r="Y3196" s="273" t="s">
        <v>75</v>
      </c>
      <c r="Z3196" s="273" t="s">
        <v>391</v>
      </c>
      <c r="AA3196" s="273" t="s">
        <v>396</v>
      </c>
      <c r="AB3196" s="274">
        <v>45261</v>
      </c>
      <c r="AC3196" s="273">
        <v>16918</v>
      </c>
      <c r="AD3196" s="273">
        <v>50</v>
      </c>
      <c r="AE3196" s="273">
        <v>16</v>
      </c>
      <c r="AF3196" s="273" t="s">
        <v>90</v>
      </c>
      <c r="AG3196" s="273" t="s">
        <v>636</v>
      </c>
      <c r="AH3196" s="273" t="s">
        <v>637</v>
      </c>
      <c r="AI3196" s="273" t="s">
        <v>123</v>
      </c>
      <c r="AJ3196" s="273" t="s">
        <v>124</v>
      </c>
      <c r="AK3196" s="273">
        <v>316600</v>
      </c>
      <c r="BV3196" s="336" t="s">
        <v>64</v>
      </c>
      <c r="BW3196" s="337" t="s">
        <v>75</v>
      </c>
      <c r="BX3196" s="337" t="s">
        <v>231</v>
      </c>
      <c r="BY3196" s="337" t="s">
        <v>231</v>
      </c>
      <c r="BZ3196" s="337" t="s">
        <v>204</v>
      </c>
      <c r="CA3196" s="337" t="s">
        <v>205</v>
      </c>
      <c r="CB3196" s="337" t="s">
        <v>206</v>
      </c>
      <c r="CC3196" s="337" t="s">
        <v>207</v>
      </c>
      <c r="CD3196" s="338">
        <v>0</v>
      </c>
      <c r="CE3196" s="335">
        <v>45200</v>
      </c>
      <c r="CF3196" s="337"/>
      <c r="CG3196" s="337" t="s">
        <v>181</v>
      </c>
      <c r="CH3196" s="337"/>
      <c r="CI3196" s="337" t="s">
        <v>208</v>
      </c>
      <c r="CJ3196" s="337" t="s">
        <v>209</v>
      </c>
      <c r="CK3196" s="337"/>
      <c r="CL3196" s="337"/>
      <c r="CM3196" s="337" t="s">
        <v>73</v>
      </c>
      <c r="CN3196" s="337">
        <v>3</v>
      </c>
    </row>
    <row r="3197" spans="4:92">
      <c r="D3197" s="273" t="s">
        <v>83</v>
      </c>
      <c r="E3197" s="273" t="s">
        <v>63</v>
      </c>
      <c r="F3197" s="273" t="s">
        <v>504</v>
      </c>
      <c r="G3197" s="273" t="s">
        <v>539</v>
      </c>
      <c r="H3197" s="274">
        <v>45200</v>
      </c>
      <c r="I3197" s="273">
        <v>14141</v>
      </c>
      <c r="J3197" s="273">
        <v>686</v>
      </c>
      <c r="K3197" s="273">
        <v>0</v>
      </c>
      <c r="L3197" s="273" t="s">
        <v>66</v>
      </c>
      <c r="N3197" s="273" t="s">
        <v>107</v>
      </c>
      <c r="W3197" s="273">
        <v>293759</v>
      </c>
      <c r="X3197" s="273" t="s">
        <v>64</v>
      </c>
      <c r="Y3197" s="273" t="s">
        <v>75</v>
      </c>
      <c r="Z3197" s="273" t="s">
        <v>391</v>
      </c>
      <c r="AA3197" s="273" t="s">
        <v>396</v>
      </c>
      <c r="AB3197" s="274">
        <v>45261</v>
      </c>
      <c r="AC3197" s="273">
        <v>16918</v>
      </c>
      <c r="AD3197" s="273">
        <v>50</v>
      </c>
      <c r="AE3197" s="273">
        <v>0</v>
      </c>
      <c r="AF3197" s="273" t="s">
        <v>90</v>
      </c>
      <c r="AG3197" s="273" t="s">
        <v>636</v>
      </c>
      <c r="AH3197" s="273" t="s">
        <v>671</v>
      </c>
      <c r="AI3197" s="273" t="s">
        <v>199</v>
      </c>
      <c r="AJ3197" s="273" t="s">
        <v>124</v>
      </c>
      <c r="AK3197" s="273">
        <v>316605</v>
      </c>
      <c r="BV3197" s="279" t="s">
        <v>64</v>
      </c>
      <c r="BW3197" s="280" t="s">
        <v>75</v>
      </c>
      <c r="BX3197" s="280" t="s">
        <v>231</v>
      </c>
      <c r="BY3197" s="280" t="s">
        <v>231</v>
      </c>
      <c r="BZ3197" s="280" t="s">
        <v>204</v>
      </c>
      <c r="CA3197" s="280" t="s">
        <v>205</v>
      </c>
      <c r="CB3197" s="280" t="s">
        <v>206</v>
      </c>
      <c r="CC3197" s="280" t="s">
        <v>207</v>
      </c>
      <c r="CD3197" s="281">
        <v>0</v>
      </c>
      <c r="CE3197" s="277">
        <v>45200</v>
      </c>
      <c r="CF3197" s="280"/>
      <c r="CG3197" s="280" t="s">
        <v>181</v>
      </c>
      <c r="CH3197" s="280"/>
      <c r="CI3197" s="280" t="s">
        <v>208</v>
      </c>
      <c r="CJ3197" s="280" t="s">
        <v>209</v>
      </c>
      <c r="CK3197" s="280"/>
      <c r="CL3197" s="280"/>
      <c r="CM3197" s="280" t="s">
        <v>73</v>
      </c>
      <c r="CN3197" s="280">
        <v>3</v>
      </c>
    </row>
    <row r="3198" spans="4:92">
      <c r="D3198" s="273" t="s">
        <v>83</v>
      </c>
      <c r="E3198" s="273" t="s">
        <v>63</v>
      </c>
      <c r="F3198" s="273" t="s">
        <v>504</v>
      </c>
      <c r="G3198" s="273" t="s">
        <v>539</v>
      </c>
      <c r="H3198" s="274">
        <v>45231</v>
      </c>
      <c r="I3198" s="273">
        <v>14509</v>
      </c>
      <c r="J3198" s="273">
        <v>686</v>
      </c>
      <c r="K3198" s="273">
        <v>5350</v>
      </c>
      <c r="L3198" s="273" t="s">
        <v>66</v>
      </c>
      <c r="M3198" s="273">
        <v>724.52512000000002</v>
      </c>
      <c r="N3198" s="273" t="s">
        <v>67</v>
      </c>
      <c r="P3198" s="273" t="s">
        <v>92</v>
      </c>
      <c r="Q3198" s="273" t="s">
        <v>69</v>
      </c>
      <c r="R3198" s="273" t="s">
        <v>70</v>
      </c>
      <c r="S3198" s="273" t="s">
        <v>834</v>
      </c>
      <c r="T3198" s="273" t="s">
        <v>835</v>
      </c>
      <c r="U3198" s="273" t="s">
        <v>73</v>
      </c>
      <c r="V3198" s="273" t="s">
        <v>836</v>
      </c>
      <c r="W3198" s="273">
        <v>298215</v>
      </c>
      <c r="X3198" s="273" t="s">
        <v>64</v>
      </c>
      <c r="Y3198" s="273" t="s">
        <v>75</v>
      </c>
      <c r="Z3198" s="273" t="s">
        <v>391</v>
      </c>
      <c r="AA3198" s="273" t="s">
        <v>396</v>
      </c>
      <c r="AB3198" s="274">
        <v>45261</v>
      </c>
      <c r="AC3198" s="273">
        <v>16918</v>
      </c>
      <c r="AD3198" s="273">
        <v>50</v>
      </c>
      <c r="AE3198" s="273">
        <v>32</v>
      </c>
      <c r="AF3198" s="273" t="s">
        <v>90</v>
      </c>
      <c r="AH3198" s="273" t="s">
        <v>645</v>
      </c>
      <c r="AI3198" s="273" t="s">
        <v>123</v>
      </c>
      <c r="AJ3198" s="273" t="s">
        <v>200</v>
      </c>
      <c r="AK3198" s="273">
        <v>316611</v>
      </c>
      <c r="BV3198" s="336" t="s">
        <v>64</v>
      </c>
      <c r="BW3198" s="337" t="s">
        <v>75</v>
      </c>
      <c r="BX3198" s="337" t="s">
        <v>231</v>
      </c>
      <c r="BY3198" s="337" t="s">
        <v>231</v>
      </c>
      <c r="BZ3198" s="337" t="s">
        <v>86</v>
      </c>
      <c r="CA3198" s="337" t="s">
        <v>87</v>
      </c>
      <c r="CB3198" s="337" t="s">
        <v>179</v>
      </c>
      <c r="CC3198" s="337" t="s">
        <v>180</v>
      </c>
      <c r="CD3198" s="338">
        <v>1</v>
      </c>
      <c r="CE3198" s="335">
        <v>45200</v>
      </c>
      <c r="CF3198" s="337"/>
      <c r="CG3198" s="337" t="s">
        <v>181</v>
      </c>
      <c r="CH3198" s="337"/>
      <c r="CI3198" s="337" t="s">
        <v>181</v>
      </c>
      <c r="CJ3198" s="337" t="s">
        <v>646</v>
      </c>
      <c r="CK3198" s="337"/>
      <c r="CL3198" s="337"/>
      <c r="CM3198" s="337" t="s">
        <v>73</v>
      </c>
      <c r="CN3198" s="337">
        <v>3</v>
      </c>
    </row>
    <row r="3199" spans="4:92">
      <c r="D3199" s="273" t="s">
        <v>83</v>
      </c>
      <c r="E3199" s="273" t="s">
        <v>63</v>
      </c>
      <c r="F3199" s="273" t="s">
        <v>504</v>
      </c>
      <c r="G3199" s="273" t="s">
        <v>539</v>
      </c>
      <c r="H3199" s="274">
        <v>45231</v>
      </c>
      <c r="I3199" s="273">
        <v>14509</v>
      </c>
      <c r="J3199" s="273">
        <v>686</v>
      </c>
      <c r="K3199" s="273">
        <v>8417</v>
      </c>
      <c r="L3199" s="273" t="s">
        <v>66</v>
      </c>
      <c r="M3199" s="273">
        <v>1560.99152</v>
      </c>
      <c r="N3199" s="273" t="s">
        <v>67</v>
      </c>
      <c r="P3199" s="273" t="s">
        <v>1011</v>
      </c>
      <c r="Q3199" s="273" t="s">
        <v>69</v>
      </c>
      <c r="R3199" s="273" t="s">
        <v>70</v>
      </c>
      <c r="S3199" s="273" t="s">
        <v>1041</v>
      </c>
      <c r="T3199" s="273" t="s">
        <v>1042</v>
      </c>
      <c r="U3199" s="273" t="s">
        <v>73</v>
      </c>
      <c r="V3199" s="273" t="s">
        <v>1043</v>
      </c>
      <c r="W3199" s="273">
        <v>298231</v>
      </c>
      <c r="X3199" s="273" t="s">
        <v>64</v>
      </c>
      <c r="Y3199" s="273" t="s">
        <v>75</v>
      </c>
      <c r="Z3199" s="273" t="s">
        <v>391</v>
      </c>
      <c r="AA3199" s="273" t="s">
        <v>396</v>
      </c>
      <c r="AB3199" s="274">
        <v>45261</v>
      </c>
      <c r="AC3199" s="273">
        <v>16918</v>
      </c>
      <c r="AD3199" s="273">
        <v>50</v>
      </c>
      <c r="AE3199" s="273">
        <v>28</v>
      </c>
      <c r="AF3199" s="273" t="s">
        <v>90</v>
      </c>
      <c r="AH3199" s="273" t="s">
        <v>676</v>
      </c>
      <c r="AI3199" s="273" t="s">
        <v>199</v>
      </c>
      <c r="AJ3199" s="273" t="s">
        <v>200</v>
      </c>
      <c r="AK3199" s="273">
        <v>316617</v>
      </c>
      <c r="BV3199" s="279" t="s">
        <v>64</v>
      </c>
      <c r="BW3199" s="280" t="s">
        <v>75</v>
      </c>
      <c r="BX3199" s="280" t="s">
        <v>231</v>
      </c>
      <c r="BY3199" s="280" t="s">
        <v>231</v>
      </c>
      <c r="BZ3199" s="280" t="s">
        <v>86</v>
      </c>
      <c r="CA3199" s="280" t="s">
        <v>87</v>
      </c>
      <c r="CB3199" s="280" t="s">
        <v>179</v>
      </c>
      <c r="CC3199" s="280" t="s">
        <v>180</v>
      </c>
      <c r="CD3199" s="281">
        <v>1</v>
      </c>
      <c r="CE3199" s="277">
        <v>45200</v>
      </c>
      <c r="CF3199" s="280"/>
      <c r="CG3199" s="280" t="s">
        <v>181</v>
      </c>
      <c r="CH3199" s="280"/>
      <c r="CI3199" s="280" t="s">
        <v>181</v>
      </c>
      <c r="CJ3199" s="280" t="s">
        <v>646</v>
      </c>
      <c r="CK3199" s="280"/>
      <c r="CL3199" s="280"/>
      <c r="CM3199" s="280" t="s">
        <v>73</v>
      </c>
      <c r="CN3199" s="280">
        <v>3</v>
      </c>
    </row>
    <row r="3200" spans="4:92">
      <c r="D3200" s="273" t="s">
        <v>83</v>
      </c>
      <c r="E3200" s="273" t="s">
        <v>63</v>
      </c>
      <c r="F3200" s="273" t="s">
        <v>504</v>
      </c>
      <c r="G3200" s="273" t="s">
        <v>539</v>
      </c>
      <c r="H3200" s="274">
        <v>45231</v>
      </c>
      <c r="I3200" s="273">
        <v>14509</v>
      </c>
      <c r="J3200" s="273">
        <v>686</v>
      </c>
      <c r="K3200" s="273">
        <v>5392</v>
      </c>
      <c r="L3200" s="273" t="s">
        <v>66</v>
      </c>
      <c r="M3200" s="273">
        <v>759.49455999999998</v>
      </c>
      <c r="N3200" s="273" t="s">
        <v>67</v>
      </c>
      <c r="P3200" s="273" t="s">
        <v>68</v>
      </c>
      <c r="Q3200" s="273" t="s">
        <v>69</v>
      </c>
      <c r="R3200" s="273" t="s">
        <v>70</v>
      </c>
      <c r="S3200" s="273" t="s">
        <v>71</v>
      </c>
      <c r="T3200" s="273" t="s">
        <v>72</v>
      </c>
      <c r="U3200" s="273" t="s">
        <v>73</v>
      </c>
      <c r="V3200" s="273" t="s">
        <v>74</v>
      </c>
      <c r="W3200" s="273">
        <v>298248</v>
      </c>
      <c r="X3200" s="273" t="s">
        <v>64</v>
      </c>
      <c r="Y3200" s="273" t="s">
        <v>75</v>
      </c>
      <c r="Z3200" s="273" t="s">
        <v>173</v>
      </c>
      <c r="AA3200" s="273" t="s">
        <v>173</v>
      </c>
      <c r="AB3200" s="274">
        <v>45108</v>
      </c>
      <c r="AC3200" s="273">
        <v>12730</v>
      </c>
      <c r="AD3200" s="273">
        <v>45</v>
      </c>
      <c r="AK3200" s="273">
        <v>200937</v>
      </c>
      <c r="BV3200" s="336" t="s">
        <v>64</v>
      </c>
      <c r="BW3200" s="337" t="s">
        <v>75</v>
      </c>
      <c r="BX3200" s="337" t="s">
        <v>231</v>
      </c>
      <c r="BY3200" s="337" t="s">
        <v>231</v>
      </c>
      <c r="BZ3200" s="337" t="s">
        <v>86</v>
      </c>
      <c r="CA3200" s="337" t="s">
        <v>87</v>
      </c>
      <c r="CB3200" s="337" t="s">
        <v>179</v>
      </c>
      <c r="CC3200" s="337" t="s">
        <v>180</v>
      </c>
      <c r="CD3200" s="338">
        <v>1</v>
      </c>
      <c r="CE3200" s="335">
        <v>45200</v>
      </c>
      <c r="CF3200" s="337"/>
      <c r="CG3200" s="337" t="s">
        <v>181</v>
      </c>
      <c r="CH3200" s="337"/>
      <c r="CI3200" s="337" t="s">
        <v>181</v>
      </c>
      <c r="CJ3200" s="337" t="s">
        <v>646</v>
      </c>
      <c r="CK3200" s="337"/>
      <c r="CL3200" s="337"/>
      <c r="CM3200" s="337" t="s">
        <v>73</v>
      </c>
      <c r="CN3200" s="337">
        <v>3</v>
      </c>
    </row>
    <row r="3201" spans="4:92">
      <c r="D3201" s="273" t="s">
        <v>83</v>
      </c>
      <c r="E3201" s="273" t="s">
        <v>63</v>
      </c>
      <c r="F3201" s="273" t="s">
        <v>504</v>
      </c>
      <c r="G3201" s="273" t="s">
        <v>539</v>
      </c>
      <c r="H3201" s="274">
        <v>45231</v>
      </c>
      <c r="I3201" s="273">
        <v>14509</v>
      </c>
      <c r="J3201" s="273">
        <v>686</v>
      </c>
      <c r="K3201" s="273">
        <v>2306</v>
      </c>
      <c r="L3201" s="273" t="s">
        <v>66</v>
      </c>
      <c r="M3201" s="273">
        <v>285.55119999999999</v>
      </c>
      <c r="N3201" s="273" t="s">
        <v>67</v>
      </c>
      <c r="P3201" s="273" t="s">
        <v>92</v>
      </c>
      <c r="Q3201" s="273" t="s">
        <v>69</v>
      </c>
      <c r="R3201" s="273" t="s">
        <v>70</v>
      </c>
      <c r="S3201" s="273" t="s">
        <v>93</v>
      </c>
      <c r="T3201" s="273" t="s">
        <v>94</v>
      </c>
      <c r="U3201" s="273" t="s">
        <v>73</v>
      </c>
      <c r="V3201" s="273" t="s">
        <v>95</v>
      </c>
      <c r="W3201" s="273">
        <v>298265</v>
      </c>
      <c r="X3201" s="273" t="s">
        <v>64</v>
      </c>
      <c r="Y3201" s="273" t="s">
        <v>75</v>
      </c>
      <c r="Z3201" s="273" t="s">
        <v>173</v>
      </c>
      <c r="AA3201" s="273" t="s">
        <v>173</v>
      </c>
      <c r="AB3201" s="274">
        <v>45108</v>
      </c>
      <c r="AC3201" s="273">
        <v>12730</v>
      </c>
      <c r="AD3201" s="273">
        <v>45</v>
      </c>
      <c r="AK3201" s="273">
        <v>210245</v>
      </c>
      <c r="BV3201" s="279" t="s">
        <v>64</v>
      </c>
      <c r="BW3201" s="280" t="s">
        <v>75</v>
      </c>
      <c r="BX3201" s="280" t="s">
        <v>231</v>
      </c>
      <c r="BY3201" s="280" t="s">
        <v>231</v>
      </c>
      <c r="BZ3201" s="280" t="s">
        <v>86</v>
      </c>
      <c r="CA3201" s="280" t="s">
        <v>87</v>
      </c>
      <c r="CB3201" s="280" t="s">
        <v>179</v>
      </c>
      <c r="CC3201" s="280" t="s">
        <v>180</v>
      </c>
      <c r="CD3201" s="281">
        <v>1</v>
      </c>
      <c r="CE3201" s="277">
        <v>45200</v>
      </c>
      <c r="CF3201" s="280"/>
      <c r="CG3201" s="280" t="s">
        <v>181</v>
      </c>
      <c r="CH3201" s="280"/>
      <c r="CI3201" s="280" t="s">
        <v>181</v>
      </c>
      <c r="CJ3201" s="280" t="s">
        <v>646</v>
      </c>
      <c r="CK3201" s="280"/>
      <c r="CL3201" s="280"/>
      <c r="CM3201" s="280" t="s">
        <v>73</v>
      </c>
      <c r="CN3201" s="280">
        <v>3</v>
      </c>
    </row>
    <row r="3202" spans="4:92">
      <c r="D3202" s="273" t="s">
        <v>83</v>
      </c>
      <c r="E3202" s="273" t="s">
        <v>63</v>
      </c>
      <c r="F3202" s="273" t="s">
        <v>504</v>
      </c>
      <c r="G3202" s="273" t="s">
        <v>539</v>
      </c>
      <c r="H3202" s="274">
        <v>45231</v>
      </c>
      <c r="I3202" s="273">
        <v>14509</v>
      </c>
      <c r="J3202" s="273">
        <v>686</v>
      </c>
      <c r="K3202" s="273">
        <v>14384</v>
      </c>
      <c r="L3202" s="273" t="s">
        <v>66</v>
      </c>
      <c r="M3202" s="273">
        <v>1887.3729599999999</v>
      </c>
      <c r="N3202" s="273" t="s">
        <v>115</v>
      </c>
      <c r="W3202" s="273">
        <v>298213</v>
      </c>
      <c r="X3202" s="273" t="s">
        <v>64</v>
      </c>
      <c r="Y3202" s="273" t="s">
        <v>75</v>
      </c>
      <c r="Z3202" s="273" t="s">
        <v>173</v>
      </c>
      <c r="AA3202" s="273" t="s">
        <v>173</v>
      </c>
      <c r="AB3202" s="274">
        <v>45108</v>
      </c>
      <c r="AC3202" s="273">
        <v>12730</v>
      </c>
      <c r="AD3202" s="273">
        <v>45</v>
      </c>
      <c r="AK3202" s="273">
        <v>210252</v>
      </c>
      <c r="BV3202" s="336" t="s">
        <v>64</v>
      </c>
      <c r="BW3202" s="337" t="s">
        <v>75</v>
      </c>
      <c r="BX3202" s="337" t="s">
        <v>231</v>
      </c>
      <c r="BY3202" s="337" t="s">
        <v>231</v>
      </c>
      <c r="BZ3202" s="337" t="s">
        <v>86</v>
      </c>
      <c r="CA3202" s="337" t="s">
        <v>87</v>
      </c>
      <c r="CB3202" s="337" t="s">
        <v>179</v>
      </c>
      <c r="CC3202" s="337" t="s">
        <v>180</v>
      </c>
      <c r="CD3202" s="338">
        <v>1</v>
      </c>
      <c r="CE3202" s="335">
        <v>45200</v>
      </c>
      <c r="CF3202" s="337"/>
      <c r="CG3202" s="337" t="s">
        <v>181</v>
      </c>
      <c r="CH3202" s="337"/>
      <c r="CI3202" s="337" t="s">
        <v>181</v>
      </c>
      <c r="CJ3202" s="337" t="s">
        <v>646</v>
      </c>
      <c r="CK3202" s="337"/>
      <c r="CL3202" s="337"/>
      <c r="CM3202" s="337" t="s">
        <v>73</v>
      </c>
      <c r="CN3202" s="337">
        <v>3</v>
      </c>
    </row>
    <row r="3203" spans="4:92">
      <c r="D3203" s="273" t="s">
        <v>83</v>
      </c>
      <c r="E3203" s="273" t="s">
        <v>63</v>
      </c>
      <c r="F3203" s="273" t="s">
        <v>504</v>
      </c>
      <c r="G3203" s="273" t="s">
        <v>539</v>
      </c>
      <c r="H3203" s="274">
        <v>45231</v>
      </c>
      <c r="I3203" s="273">
        <v>14509</v>
      </c>
      <c r="J3203" s="273">
        <v>686</v>
      </c>
      <c r="K3203" s="273">
        <v>0</v>
      </c>
      <c r="L3203" s="273" t="s">
        <v>66</v>
      </c>
      <c r="N3203" s="273" t="s">
        <v>107</v>
      </c>
      <c r="W3203" s="273">
        <v>298214</v>
      </c>
      <c r="X3203" s="273" t="s">
        <v>64</v>
      </c>
      <c r="Y3203" s="273" t="s">
        <v>75</v>
      </c>
      <c r="Z3203" s="273" t="s">
        <v>173</v>
      </c>
      <c r="AA3203" s="273" t="s">
        <v>173</v>
      </c>
      <c r="AB3203" s="274">
        <v>45108</v>
      </c>
      <c r="AC3203" s="273">
        <v>15001</v>
      </c>
      <c r="AD3203" s="273">
        <v>45</v>
      </c>
      <c r="AK3203" s="273">
        <v>288530</v>
      </c>
      <c r="BV3203" s="279" t="s">
        <v>64</v>
      </c>
      <c r="BW3203" s="280" t="s">
        <v>75</v>
      </c>
      <c r="BX3203" s="280" t="s">
        <v>231</v>
      </c>
      <c r="BY3203" s="280" t="s">
        <v>231</v>
      </c>
      <c r="BZ3203" s="280" t="s">
        <v>86</v>
      </c>
      <c r="CA3203" s="280" t="s">
        <v>87</v>
      </c>
      <c r="CB3203" s="280" t="s">
        <v>179</v>
      </c>
      <c r="CC3203" s="280" t="s">
        <v>180</v>
      </c>
      <c r="CD3203" s="281">
        <v>1</v>
      </c>
      <c r="CE3203" s="277">
        <v>45200</v>
      </c>
      <c r="CF3203" s="280"/>
      <c r="CG3203" s="280" t="s">
        <v>181</v>
      </c>
      <c r="CH3203" s="280"/>
      <c r="CI3203" s="280" t="s">
        <v>181</v>
      </c>
      <c r="CJ3203" s="280" t="s">
        <v>646</v>
      </c>
      <c r="CK3203" s="280"/>
      <c r="CL3203" s="280"/>
      <c r="CM3203" s="280" t="s">
        <v>73</v>
      </c>
      <c r="CN3203" s="280">
        <v>3</v>
      </c>
    </row>
    <row r="3204" spans="4:92">
      <c r="D3204" s="273" t="s">
        <v>83</v>
      </c>
      <c r="E3204" s="273" t="s">
        <v>63</v>
      </c>
      <c r="F3204" s="273" t="s">
        <v>504</v>
      </c>
      <c r="G3204" s="273" t="s">
        <v>539</v>
      </c>
      <c r="H3204" s="274">
        <v>45261</v>
      </c>
      <c r="I3204" s="273">
        <v>16969</v>
      </c>
      <c r="J3204" s="273">
        <v>686</v>
      </c>
      <c r="K3204" s="273">
        <v>7804</v>
      </c>
      <c r="L3204" s="273" t="s">
        <v>66</v>
      </c>
      <c r="M3204" s="273">
        <v>1056.8650399999999</v>
      </c>
      <c r="N3204" s="273" t="s">
        <v>67</v>
      </c>
      <c r="P3204" s="273" t="s">
        <v>92</v>
      </c>
      <c r="Q3204" s="273" t="s">
        <v>69</v>
      </c>
      <c r="R3204" s="273" t="s">
        <v>70</v>
      </c>
      <c r="S3204" s="273" t="s">
        <v>834</v>
      </c>
      <c r="T3204" s="273" t="s">
        <v>835</v>
      </c>
      <c r="U3204" s="273" t="s">
        <v>73</v>
      </c>
      <c r="V3204" s="273" t="s">
        <v>836</v>
      </c>
      <c r="W3204" s="273">
        <v>321689</v>
      </c>
      <c r="X3204" s="273" t="s">
        <v>64</v>
      </c>
      <c r="Y3204" s="273" t="s">
        <v>75</v>
      </c>
      <c r="Z3204" s="273" t="s">
        <v>173</v>
      </c>
      <c r="AA3204" s="273" t="s">
        <v>173</v>
      </c>
      <c r="AB3204" s="274">
        <v>45108</v>
      </c>
      <c r="AC3204" s="273">
        <v>15001</v>
      </c>
      <c r="AD3204" s="273">
        <v>45</v>
      </c>
      <c r="AK3204" s="273">
        <v>288541</v>
      </c>
      <c r="BV3204" s="336" t="s">
        <v>64</v>
      </c>
      <c r="BW3204" s="337" t="s">
        <v>75</v>
      </c>
      <c r="BX3204" s="337" t="s">
        <v>231</v>
      </c>
      <c r="BY3204" s="337" t="s">
        <v>231</v>
      </c>
      <c r="BZ3204" s="337" t="s">
        <v>204</v>
      </c>
      <c r="CA3204" s="337" t="s">
        <v>205</v>
      </c>
      <c r="CB3204" s="337" t="s">
        <v>206</v>
      </c>
      <c r="CC3204" s="337" t="s">
        <v>207</v>
      </c>
      <c r="CD3204" s="338">
        <v>0</v>
      </c>
      <c r="CE3204" s="335">
        <v>45200</v>
      </c>
      <c r="CF3204" s="337"/>
      <c r="CG3204" s="337" t="s">
        <v>181</v>
      </c>
      <c r="CH3204" s="337"/>
      <c r="CI3204" s="337" t="s">
        <v>208</v>
      </c>
      <c r="CJ3204" s="337" t="s">
        <v>209</v>
      </c>
      <c r="CK3204" s="337"/>
      <c r="CL3204" s="337"/>
      <c r="CM3204" s="337" t="s">
        <v>73</v>
      </c>
      <c r="CN3204" s="337">
        <v>3</v>
      </c>
    </row>
    <row r="3205" spans="4:92">
      <c r="D3205" s="273" t="s">
        <v>83</v>
      </c>
      <c r="E3205" s="273" t="s">
        <v>63</v>
      </c>
      <c r="F3205" s="273" t="s">
        <v>504</v>
      </c>
      <c r="G3205" s="273" t="s">
        <v>539</v>
      </c>
      <c r="H3205" s="274">
        <v>45261</v>
      </c>
      <c r="I3205" s="273">
        <v>16969</v>
      </c>
      <c r="J3205" s="273">
        <v>686</v>
      </c>
      <c r="K3205" s="273">
        <v>7007</v>
      </c>
      <c r="L3205" s="273" t="s">
        <v>66</v>
      </c>
      <c r="M3205" s="273">
        <v>1299.56728</v>
      </c>
      <c r="N3205" s="273" t="s">
        <v>67</v>
      </c>
      <c r="P3205" s="273" t="s">
        <v>1011</v>
      </c>
      <c r="Q3205" s="273" t="s">
        <v>69</v>
      </c>
      <c r="R3205" s="273" t="s">
        <v>70</v>
      </c>
      <c r="S3205" s="273" t="s">
        <v>1041</v>
      </c>
      <c r="T3205" s="273" t="s">
        <v>1042</v>
      </c>
      <c r="U3205" s="273" t="s">
        <v>73</v>
      </c>
      <c r="V3205" s="273" t="s">
        <v>1043</v>
      </c>
      <c r="W3205" s="273">
        <v>321705</v>
      </c>
      <c r="X3205" s="273" t="s">
        <v>64</v>
      </c>
      <c r="Y3205" s="273" t="s">
        <v>75</v>
      </c>
      <c r="Z3205" s="273" t="s">
        <v>173</v>
      </c>
      <c r="AA3205" s="273" t="s">
        <v>173</v>
      </c>
      <c r="AB3205" s="274">
        <v>45108</v>
      </c>
      <c r="AC3205" s="273">
        <v>15001</v>
      </c>
      <c r="AD3205" s="273">
        <v>45</v>
      </c>
      <c r="AK3205" s="273">
        <v>288546</v>
      </c>
      <c r="BV3205" s="279" t="s">
        <v>64</v>
      </c>
      <c r="BW3205" s="280" t="s">
        <v>75</v>
      </c>
      <c r="BX3205" s="280" t="s">
        <v>231</v>
      </c>
      <c r="BY3205" s="280" t="s">
        <v>231</v>
      </c>
      <c r="BZ3205" s="280" t="s">
        <v>204</v>
      </c>
      <c r="CA3205" s="280" t="s">
        <v>205</v>
      </c>
      <c r="CB3205" s="280" t="s">
        <v>206</v>
      </c>
      <c r="CC3205" s="280" t="s">
        <v>207</v>
      </c>
      <c r="CD3205" s="281">
        <v>0</v>
      </c>
      <c r="CE3205" s="277">
        <v>45200</v>
      </c>
      <c r="CF3205" s="280"/>
      <c r="CG3205" s="280" t="s">
        <v>181</v>
      </c>
      <c r="CH3205" s="280"/>
      <c r="CI3205" s="280" t="s">
        <v>208</v>
      </c>
      <c r="CJ3205" s="280" t="s">
        <v>209</v>
      </c>
      <c r="CK3205" s="280"/>
      <c r="CL3205" s="280"/>
      <c r="CM3205" s="280" t="s">
        <v>73</v>
      </c>
      <c r="CN3205" s="280">
        <v>3</v>
      </c>
    </row>
    <row r="3206" spans="4:92">
      <c r="D3206" s="273" t="s">
        <v>83</v>
      </c>
      <c r="E3206" s="273" t="s">
        <v>63</v>
      </c>
      <c r="F3206" s="273" t="s">
        <v>504</v>
      </c>
      <c r="G3206" s="273" t="s">
        <v>539</v>
      </c>
      <c r="H3206" s="274">
        <v>45261</v>
      </c>
      <c r="I3206" s="273">
        <v>16969</v>
      </c>
      <c r="J3206" s="273">
        <v>686</v>
      </c>
      <c r="K3206" s="273">
        <v>0</v>
      </c>
      <c r="L3206" s="273" t="s">
        <v>66</v>
      </c>
      <c r="M3206" s="273">
        <v>0</v>
      </c>
      <c r="N3206" s="273" t="s">
        <v>67</v>
      </c>
      <c r="P3206" s="273" t="s">
        <v>68</v>
      </c>
      <c r="Q3206" s="273" t="s">
        <v>69</v>
      </c>
      <c r="R3206" s="273" t="s">
        <v>70</v>
      </c>
      <c r="S3206" s="273" t="s">
        <v>71</v>
      </c>
      <c r="T3206" s="273" t="s">
        <v>72</v>
      </c>
      <c r="U3206" s="273" t="s">
        <v>73</v>
      </c>
      <c r="V3206" s="273" t="s">
        <v>74</v>
      </c>
      <c r="W3206" s="273">
        <v>321722</v>
      </c>
      <c r="X3206" s="273" t="s">
        <v>64</v>
      </c>
      <c r="Y3206" s="273" t="s">
        <v>75</v>
      </c>
      <c r="Z3206" s="273" t="s">
        <v>173</v>
      </c>
      <c r="AA3206" s="273" t="s">
        <v>173</v>
      </c>
      <c r="AB3206" s="274">
        <v>45108</v>
      </c>
      <c r="AC3206" s="273">
        <v>15001</v>
      </c>
      <c r="AD3206" s="273">
        <v>45</v>
      </c>
      <c r="AK3206" s="273">
        <v>317739</v>
      </c>
      <c r="BV3206" s="336" t="s">
        <v>64</v>
      </c>
      <c r="BW3206" s="337" t="s">
        <v>75</v>
      </c>
      <c r="BX3206" s="337" t="s">
        <v>231</v>
      </c>
      <c r="BY3206" s="337" t="s">
        <v>231</v>
      </c>
      <c r="BZ3206" s="337" t="s">
        <v>167</v>
      </c>
      <c r="CA3206" s="337" t="s">
        <v>168</v>
      </c>
      <c r="CB3206" s="337" t="s">
        <v>319</v>
      </c>
      <c r="CC3206" s="337" t="s">
        <v>320</v>
      </c>
      <c r="CD3206" s="338">
        <v>15</v>
      </c>
      <c r="CE3206" s="335">
        <v>45200</v>
      </c>
      <c r="CF3206" s="337">
        <v>2050</v>
      </c>
      <c r="CG3206" s="337" t="s">
        <v>80</v>
      </c>
      <c r="CH3206" s="337">
        <v>2050</v>
      </c>
      <c r="CI3206" s="337" t="s">
        <v>80</v>
      </c>
      <c r="CJ3206" s="337"/>
      <c r="CK3206" s="337"/>
      <c r="CL3206" s="337" t="s">
        <v>1511</v>
      </c>
      <c r="CM3206" s="337" t="s">
        <v>73</v>
      </c>
      <c r="CN3206" s="337">
        <v>3</v>
      </c>
    </row>
    <row r="3207" spans="4:92">
      <c r="D3207" s="273" t="s">
        <v>83</v>
      </c>
      <c r="E3207" s="273" t="s">
        <v>63</v>
      </c>
      <c r="F3207" s="273" t="s">
        <v>504</v>
      </c>
      <c r="G3207" s="273" t="s">
        <v>539</v>
      </c>
      <c r="H3207" s="274">
        <v>45261</v>
      </c>
      <c r="I3207" s="273">
        <v>16969</v>
      </c>
      <c r="J3207" s="273">
        <v>686</v>
      </c>
      <c r="K3207" s="273">
        <v>3149</v>
      </c>
      <c r="L3207" s="273" t="s">
        <v>66</v>
      </c>
      <c r="M3207" s="273">
        <v>389.48271999999997</v>
      </c>
      <c r="N3207" s="273" t="s">
        <v>67</v>
      </c>
      <c r="P3207" s="273" t="s">
        <v>92</v>
      </c>
      <c r="Q3207" s="273" t="s">
        <v>69</v>
      </c>
      <c r="R3207" s="273" t="s">
        <v>70</v>
      </c>
      <c r="S3207" s="273" t="s">
        <v>93</v>
      </c>
      <c r="T3207" s="273" t="s">
        <v>94</v>
      </c>
      <c r="U3207" s="273" t="s">
        <v>73</v>
      </c>
      <c r="V3207" s="273" t="s">
        <v>95</v>
      </c>
      <c r="W3207" s="273">
        <v>321739</v>
      </c>
      <c r="X3207" s="273" t="s">
        <v>64</v>
      </c>
      <c r="Y3207" s="273" t="s">
        <v>75</v>
      </c>
      <c r="Z3207" s="273" t="s">
        <v>173</v>
      </c>
      <c r="AA3207" s="273" t="s">
        <v>173</v>
      </c>
      <c r="AB3207" s="274">
        <v>45108</v>
      </c>
      <c r="AC3207" s="273">
        <v>15001</v>
      </c>
      <c r="AD3207" s="273">
        <v>45</v>
      </c>
      <c r="AK3207" s="273">
        <v>318121</v>
      </c>
      <c r="BV3207" s="279" t="s">
        <v>64</v>
      </c>
      <c r="BW3207" s="280" t="s">
        <v>75</v>
      </c>
      <c r="BX3207" s="280" t="s">
        <v>231</v>
      </c>
      <c r="BY3207" s="280" t="s">
        <v>231</v>
      </c>
      <c r="BZ3207" s="280" t="s">
        <v>138</v>
      </c>
      <c r="CA3207" s="280" t="s">
        <v>139</v>
      </c>
      <c r="CB3207" s="280" t="s">
        <v>190</v>
      </c>
      <c r="CC3207" s="280" t="s">
        <v>191</v>
      </c>
      <c r="CD3207" s="281">
        <v>8</v>
      </c>
      <c r="CE3207" s="277">
        <v>45200</v>
      </c>
      <c r="CF3207" s="280">
        <v>5044.2</v>
      </c>
      <c r="CG3207" s="280" t="s">
        <v>80</v>
      </c>
      <c r="CH3207" s="280">
        <v>5044.2</v>
      </c>
      <c r="CI3207" s="280" t="s">
        <v>80</v>
      </c>
      <c r="CJ3207" s="280"/>
      <c r="CK3207" s="280"/>
      <c r="CL3207" s="280"/>
      <c r="CM3207" s="280" t="s">
        <v>73</v>
      </c>
      <c r="CN3207" s="280">
        <v>3</v>
      </c>
    </row>
    <row r="3208" spans="4:92">
      <c r="D3208" s="273" t="s">
        <v>83</v>
      </c>
      <c r="E3208" s="273" t="s">
        <v>63</v>
      </c>
      <c r="F3208" s="273" t="s">
        <v>504</v>
      </c>
      <c r="G3208" s="273" t="s">
        <v>539</v>
      </c>
      <c r="H3208" s="274">
        <v>45261</v>
      </c>
      <c r="I3208" s="273">
        <v>16969</v>
      </c>
      <c r="J3208" s="273">
        <v>686</v>
      </c>
      <c r="K3208" s="273">
        <v>15004</v>
      </c>
      <c r="L3208" s="273" t="s">
        <v>66</v>
      </c>
      <c r="M3208" s="273">
        <v>1927.7473600000001</v>
      </c>
      <c r="N3208" s="273" t="s">
        <v>115</v>
      </c>
      <c r="W3208" s="273">
        <v>321687</v>
      </c>
      <c r="X3208" s="273" t="s">
        <v>64</v>
      </c>
      <c r="Y3208" s="273" t="s">
        <v>75</v>
      </c>
      <c r="Z3208" s="273" t="s">
        <v>173</v>
      </c>
      <c r="AA3208" s="273" t="s">
        <v>173</v>
      </c>
      <c r="AB3208" s="274">
        <v>45108</v>
      </c>
      <c r="AC3208" s="273">
        <v>15592</v>
      </c>
      <c r="AD3208" s="273">
        <v>45</v>
      </c>
      <c r="AK3208" s="273">
        <v>298409</v>
      </c>
      <c r="BV3208" s="336" t="s">
        <v>64</v>
      </c>
      <c r="BW3208" s="337" t="s">
        <v>75</v>
      </c>
      <c r="BX3208" s="337" t="s">
        <v>308</v>
      </c>
      <c r="BY3208" s="337" t="s">
        <v>308</v>
      </c>
      <c r="BZ3208" s="337" t="s">
        <v>86</v>
      </c>
      <c r="CA3208" s="337" t="s">
        <v>87</v>
      </c>
      <c r="CB3208" s="337" t="s">
        <v>179</v>
      </c>
      <c r="CC3208" s="337" t="s">
        <v>180</v>
      </c>
      <c r="CD3208" s="338">
        <v>1</v>
      </c>
      <c r="CE3208" s="335">
        <v>44927</v>
      </c>
      <c r="CF3208" s="337"/>
      <c r="CG3208" s="337" t="s">
        <v>181</v>
      </c>
      <c r="CH3208" s="337"/>
      <c r="CI3208" s="337" t="s">
        <v>181</v>
      </c>
      <c r="CJ3208" s="337" t="s">
        <v>1834</v>
      </c>
      <c r="CK3208" s="337"/>
      <c r="CL3208" s="337"/>
      <c r="CM3208" s="337" t="s">
        <v>73</v>
      </c>
      <c r="CN3208" s="337">
        <v>3</v>
      </c>
    </row>
    <row r="3209" spans="4:92">
      <c r="D3209" s="273" t="s">
        <v>83</v>
      </c>
      <c r="E3209" s="273" t="s">
        <v>63</v>
      </c>
      <c r="F3209" s="273" t="s">
        <v>504</v>
      </c>
      <c r="G3209" s="273" t="s">
        <v>567</v>
      </c>
      <c r="H3209" s="274">
        <v>45017</v>
      </c>
      <c r="I3209" s="273">
        <v>11654</v>
      </c>
      <c r="J3209" s="273">
        <v>687</v>
      </c>
      <c r="K3209" s="273">
        <v>16010</v>
      </c>
      <c r="L3209" s="273" t="s">
        <v>66</v>
      </c>
      <c r="M3209" s="273">
        <v>2064.8249599999999</v>
      </c>
      <c r="N3209" s="273" t="s">
        <v>67</v>
      </c>
      <c r="P3209" s="273" t="s">
        <v>92</v>
      </c>
      <c r="Q3209" s="273" t="s">
        <v>69</v>
      </c>
      <c r="R3209" s="273" t="s">
        <v>70</v>
      </c>
      <c r="S3209" s="273" t="s">
        <v>834</v>
      </c>
      <c r="T3209" s="273" t="s">
        <v>835</v>
      </c>
      <c r="U3209" s="273" t="s">
        <v>73</v>
      </c>
      <c r="V3209" s="273" t="s">
        <v>836</v>
      </c>
      <c r="W3209" s="273">
        <v>210131</v>
      </c>
      <c r="X3209" s="273" t="s">
        <v>64</v>
      </c>
      <c r="Y3209" s="273" t="s">
        <v>75</v>
      </c>
      <c r="Z3209" s="273" t="s">
        <v>173</v>
      </c>
      <c r="AA3209" s="273" t="s">
        <v>173</v>
      </c>
      <c r="AB3209" s="274">
        <v>45139</v>
      </c>
      <c r="AC3209" s="273">
        <v>13402</v>
      </c>
      <c r="AD3209" s="273">
        <v>45</v>
      </c>
      <c r="AE3209" s="273">
        <v>13.34</v>
      </c>
      <c r="AF3209" s="273" t="s">
        <v>90</v>
      </c>
      <c r="AG3209" s="273" t="s">
        <v>778</v>
      </c>
      <c r="AH3209" s="273" t="s">
        <v>658</v>
      </c>
      <c r="AI3209" s="273" t="s">
        <v>123</v>
      </c>
      <c r="AJ3209" s="273" t="s">
        <v>214</v>
      </c>
      <c r="AK3209" s="273">
        <v>225654</v>
      </c>
      <c r="BV3209" s="279" t="s">
        <v>64</v>
      </c>
      <c r="BW3209" s="280" t="s">
        <v>75</v>
      </c>
      <c r="BX3209" s="280" t="s">
        <v>308</v>
      </c>
      <c r="BY3209" s="280" t="s">
        <v>308</v>
      </c>
      <c r="BZ3209" s="280" t="s">
        <v>86</v>
      </c>
      <c r="CA3209" s="280" t="s">
        <v>87</v>
      </c>
      <c r="CB3209" s="280" t="s">
        <v>179</v>
      </c>
      <c r="CC3209" s="280" t="s">
        <v>180</v>
      </c>
      <c r="CD3209" s="281">
        <v>1</v>
      </c>
      <c r="CE3209" s="277">
        <v>44927</v>
      </c>
      <c r="CF3209" s="280"/>
      <c r="CG3209" s="280" t="s">
        <v>181</v>
      </c>
      <c r="CH3209" s="280"/>
      <c r="CI3209" s="280" t="s">
        <v>181</v>
      </c>
      <c r="CJ3209" s="280" t="s">
        <v>1834</v>
      </c>
      <c r="CK3209" s="280"/>
      <c r="CL3209" s="280"/>
      <c r="CM3209" s="280" t="s">
        <v>73</v>
      </c>
      <c r="CN3209" s="280">
        <v>3</v>
      </c>
    </row>
    <row r="3210" spans="4:92">
      <c r="D3210" s="273" t="s">
        <v>83</v>
      </c>
      <c r="E3210" s="273" t="s">
        <v>63</v>
      </c>
      <c r="F3210" s="273" t="s">
        <v>504</v>
      </c>
      <c r="G3210" s="273" t="s">
        <v>567</v>
      </c>
      <c r="H3210" s="274">
        <v>45017</v>
      </c>
      <c r="I3210" s="273">
        <v>11654</v>
      </c>
      <c r="J3210" s="273">
        <v>687</v>
      </c>
      <c r="K3210" s="273">
        <v>71560</v>
      </c>
      <c r="L3210" s="273" t="s">
        <v>66</v>
      </c>
      <c r="M3210" s="273">
        <v>7589.1173600000002</v>
      </c>
      <c r="N3210" s="273" t="s">
        <v>115</v>
      </c>
      <c r="W3210" s="273">
        <v>210113</v>
      </c>
      <c r="X3210" s="273" t="s">
        <v>64</v>
      </c>
      <c r="Y3210" s="273" t="s">
        <v>75</v>
      </c>
      <c r="Z3210" s="273" t="s">
        <v>173</v>
      </c>
      <c r="AA3210" s="273" t="s">
        <v>173</v>
      </c>
      <c r="AB3210" s="274">
        <v>45139</v>
      </c>
      <c r="AC3210" s="273">
        <v>13402</v>
      </c>
      <c r="AD3210" s="273">
        <v>45</v>
      </c>
      <c r="AE3210" s="273">
        <v>15.3</v>
      </c>
      <c r="AF3210" s="273" t="s">
        <v>90</v>
      </c>
      <c r="AG3210" s="273" t="s">
        <v>781</v>
      </c>
      <c r="AH3210" s="273" t="s">
        <v>782</v>
      </c>
      <c r="AI3210" s="273" t="s">
        <v>123</v>
      </c>
      <c r="AJ3210" s="273" t="s">
        <v>214</v>
      </c>
      <c r="AK3210" s="273">
        <v>225660</v>
      </c>
      <c r="BV3210" s="336" t="s">
        <v>64</v>
      </c>
      <c r="BW3210" s="337" t="s">
        <v>75</v>
      </c>
      <c r="BX3210" s="337" t="s">
        <v>308</v>
      </c>
      <c r="BY3210" s="337" t="s">
        <v>308</v>
      </c>
      <c r="BZ3210" s="337" t="s">
        <v>86</v>
      </c>
      <c r="CA3210" s="337" t="s">
        <v>87</v>
      </c>
      <c r="CB3210" s="337" t="s">
        <v>179</v>
      </c>
      <c r="CC3210" s="337" t="s">
        <v>180</v>
      </c>
      <c r="CD3210" s="338">
        <v>1</v>
      </c>
      <c r="CE3210" s="335">
        <v>44927</v>
      </c>
      <c r="CF3210" s="337"/>
      <c r="CG3210" s="337" t="s">
        <v>181</v>
      </c>
      <c r="CH3210" s="337"/>
      <c r="CI3210" s="337" t="s">
        <v>181</v>
      </c>
      <c r="CJ3210" s="337" t="s">
        <v>1834</v>
      </c>
      <c r="CK3210" s="337"/>
      <c r="CL3210" s="337"/>
      <c r="CM3210" s="337" t="s">
        <v>73</v>
      </c>
      <c r="CN3210" s="337">
        <v>3</v>
      </c>
    </row>
    <row r="3211" spans="4:92">
      <c r="D3211" s="273" t="s">
        <v>83</v>
      </c>
      <c r="E3211" s="273" t="s">
        <v>63</v>
      </c>
      <c r="F3211" s="273" t="s">
        <v>504</v>
      </c>
      <c r="G3211" s="273" t="s">
        <v>567</v>
      </c>
      <c r="H3211" s="274">
        <v>45017</v>
      </c>
      <c r="I3211" s="273">
        <v>11654</v>
      </c>
      <c r="J3211" s="273">
        <v>687</v>
      </c>
      <c r="K3211" s="273">
        <v>0</v>
      </c>
      <c r="L3211" s="273" t="s">
        <v>66</v>
      </c>
      <c r="N3211" s="273" t="s">
        <v>107</v>
      </c>
      <c r="W3211" s="273">
        <v>210114</v>
      </c>
      <c r="X3211" s="273" t="s">
        <v>64</v>
      </c>
      <c r="Y3211" s="273" t="s">
        <v>75</v>
      </c>
      <c r="Z3211" s="273" t="s">
        <v>173</v>
      </c>
      <c r="AA3211" s="273" t="s">
        <v>173</v>
      </c>
      <c r="AB3211" s="274">
        <v>45139</v>
      </c>
      <c r="AC3211" s="273">
        <v>13402</v>
      </c>
      <c r="AD3211" s="273">
        <v>45</v>
      </c>
      <c r="AE3211" s="273">
        <v>19.7</v>
      </c>
      <c r="AF3211" s="273" t="s">
        <v>90</v>
      </c>
      <c r="AG3211" s="273" t="s">
        <v>786</v>
      </c>
      <c r="AH3211" s="273" t="s">
        <v>787</v>
      </c>
      <c r="AI3211" s="273" t="s">
        <v>123</v>
      </c>
      <c r="AJ3211" s="273" t="s">
        <v>200</v>
      </c>
      <c r="AK3211" s="273">
        <v>225666</v>
      </c>
      <c r="BV3211" s="279" t="s">
        <v>64</v>
      </c>
      <c r="BW3211" s="280" t="s">
        <v>75</v>
      </c>
      <c r="BX3211" s="280" t="s">
        <v>308</v>
      </c>
      <c r="BY3211" s="280" t="s">
        <v>308</v>
      </c>
      <c r="BZ3211" s="280" t="s">
        <v>167</v>
      </c>
      <c r="CA3211" s="280" t="s">
        <v>168</v>
      </c>
      <c r="CB3211" s="280" t="s">
        <v>313</v>
      </c>
      <c r="CC3211" s="280" t="s">
        <v>314</v>
      </c>
      <c r="CD3211" s="281">
        <v>14</v>
      </c>
      <c r="CE3211" s="277">
        <v>44927</v>
      </c>
      <c r="CF3211" s="280">
        <v>0</v>
      </c>
      <c r="CG3211" s="280" t="s">
        <v>90</v>
      </c>
      <c r="CH3211" s="280">
        <v>0</v>
      </c>
      <c r="CI3211" s="280" t="s">
        <v>80</v>
      </c>
      <c r="CJ3211" s="280"/>
      <c r="CK3211" s="280"/>
      <c r="CL3211" s="280"/>
      <c r="CM3211" s="280" t="s">
        <v>73</v>
      </c>
      <c r="CN3211" s="280">
        <v>3</v>
      </c>
    </row>
    <row r="3212" spans="4:92">
      <c r="D3212" s="273" t="s">
        <v>83</v>
      </c>
      <c r="E3212" s="273" t="s">
        <v>63</v>
      </c>
      <c r="F3212" s="273" t="s">
        <v>504</v>
      </c>
      <c r="G3212" s="273" t="s">
        <v>567</v>
      </c>
      <c r="H3212" s="274">
        <v>45047</v>
      </c>
      <c r="I3212" s="273">
        <v>12268</v>
      </c>
      <c r="J3212" s="273">
        <v>687</v>
      </c>
      <c r="K3212" s="273">
        <v>43635</v>
      </c>
      <c r="L3212" s="273" t="s">
        <v>66</v>
      </c>
      <c r="M3212" s="273">
        <v>7707.2450399999998</v>
      </c>
      <c r="N3212" s="273" t="s">
        <v>67</v>
      </c>
      <c r="P3212" s="273" t="s">
        <v>1011</v>
      </c>
      <c r="Q3212" s="273" t="s">
        <v>69</v>
      </c>
      <c r="R3212" s="273" t="s">
        <v>70</v>
      </c>
      <c r="S3212" s="273" t="s">
        <v>1041</v>
      </c>
      <c r="T3212" s="273" t="s">
        <v>1042</v>
      </c>
      <c r="U3212" s="273" t="s">
        <v>73</v>
      </c>
      <c r="V3212" s="273" t="s">
        <v>1043</v>
      </c>
      <c r="W3212" s="273">
        <v>210185</v>
      </c>
      <c r="X3212" s="273" t="s">
        <v>64</v>
      </c>
      <c r="Y3212" s="273" t="s">
        <v>75</v>
      </c>
      <c r="Z3212" s="273" t="s">
        <v>173</v>
      </c>
      <c r="AA3212" s="273" t="s">
        <v>173</v>
      </c>
      <c r="AB3212" s="274">
        <v>45139</v>
      </c>
      <c r="AC3212" s="273">
        <v>13402</v>
      </c>
      <c r="AD3212" s="273">
        <v>45</v>
      </c>
      <c r="AE3212" s="273">
        <v>3.4</v>
      </c>
      <c r="AF3212" s="273" t="s">
        <v>90</v>
      </c>
      <c r="AG3212" s="273" t="s">
        <v>694</v>
      </c>
      <c r="AH3212" s="273" t="s">
        <v>695</v>
      </c>
      <c r="AI3212" s="273" t="s">
        <v>123</v>
      </c>
      <c r="AJ3212" s="273" t="s">
        <v>200</v>
      </c>
      <c r="AK3212" s="273">
        <v>225672</v>
      </c>
      <c r="BV3212" s="336" t="s">
        <v>64</v>
      </c>
      <c r="BW3212" s="337" t="s">
        <v>75</v>
      </c>
      <c r="BX3212" s="337" t="s">
        <v>308</v>
      </c>
      <c r="BY3212" s="337" t="s">
        <v>308</v>
      </c>
      <c r="BZ3212" s="337" t="s">
        <v>167</v>
      </c>
      <c r="CA3212" s="337" t="s">
        <v>168</v>
      </c>
      <c r="CB3212" s="337" t="s">
        <v>353</v>
      </c>
      <c r="CC3212" s="337" t="s">
        <v>354</v>
      </c>
      <c r="CD3212" s="338">
        <v>13</v>
      </c>
      <c r="CE3212" s="335">
        <v>44927</v>
      </c>
      <c r="CF3212" s="337">
        <v>0</v>
      </c>
      <c r="CG3212" s="337" t="s">
        <v>90</v>
      </c>
      <c r="CH3212" s="337">
        <v>0</v>
      </c>
      <c r="CI3212" s="337" t="s">
        <v>80</v>
      </c>
      <c r="CJ3212" s="337"/>
      <c r="CK3212" s="337"/>
      <c r="CL3212" s="337"/>
      <c r="CM3212" s="337" t="s">
        <v>73</v>
      </c>
      <c r="CN3212" s="337">
        <v>3</v>
      </c>
    </row>
    <row r="3213" spans="4:92">
      <c r="D3213" s="273" t="s">
        <v>83</v>
      </c>
      <c r="E3213" s="273" t="s">
        <v>63</v>
      </c>
      <c r="F3213" s="273" t="s">
        <v>504</v>
      </c>
      <c r="G3213" s="273" t="s">
        <v>567</v>
      </c>
      <c r="H3213" s="274">
        <v>45047</v>
      </c>
      <c r="I3213" s="273">
        <v>12268</v>
      </c>
      <c r="J3213" s="273">
        <v>687</v>
      </c>
      <c r="K3213" s="273">
        <v>16195</v>
      </c>
      <c r="L3213" s="273" t="s">
        <v>66</v>
      </c>
      <c r="M3213" s="273">
        <v>2088.65888</v>
      </c>
      <c r="N3213" s="273" t="s">
        <v>67</v>
      </c>
      <c r="P3213" s="273" t="s">
        <v>92</v>
      </c>
      <c r="Q3213" s="273" t="s">
        <v>69</v>
      </c>
      <c r="R3213" s="273" t="s">
        <v>70</v>
      </c>
      <c r="S3213" s="273" t="s">
        <v>834</v>
      </c>
      <c r="T3213" s="273" t="s">
        <v>835</v>
      </c>
      <c r="U3213" s="273" t="s">
        <v>73</v>
      </c>
      <c r="V3213" s="273" t="s">
        <v>836</v>
      </c>
      <c r="W3213" s="273">
        <v>210201</v>
      </c>
      <c r="X3213" s="273" t="s">
        <v>64</v>
      </c>
      <c r="Y3213" s="273" t="s">
        <v>75</v>
      </c>
      <c r="Z3213" s="273" t="s">
        <v>173</v>
      </c>
      <c r="AA3213" s="273" t="s">
        <v>173</v>
      </c>
      <c r="AB3213" s="274">
        <v>45139</v>
      </c>
      <c r="AC3213" s="273">
        <v>13402</v>
      </c>
      <c r="AD3213" s="273">
        <v>45</v>
      </c>
      <c r="AE3213" s="273">
        <v>86.4</v>
      </c>
      <c r="AF3213" s="273" t="s">
        <v>90</v>
      </c>
      <c r="AG3213" s="273" t="s">
        <v>636</v>
      </c>
      <c r="AH3213" s="273" t="s">
        <v>697</v>
      </c>
      <c r="AI3213" s="273" t="s">
        <v>123</v>
      </c>
      <c r="AJ3213" s="273" t="s">
        <v>124</v>
      </c>
      <c r="AK3213" s="273">
        <v>225677</v>
      </c>
      <c r="BV3213" s="279" t="s">
        <v>64</v>
      </c>
      <c r="BW3213" s="280" t="s">
        <v>75</v>
      </c>
      <c r="BX3213" s="280" t="s">
        <v>308</v>
      </c>
      <c r="BY3213" s="280" t="s">
        <v>308</v>
      </c>
      <c r="BZ3213" s="280" t="s">
        <v>151</v>
      </c>
      <c r="CA3213" s="280" t="s">
        <v>152</v>
      </c>
      <c r="CB3213" s="280" t="s">
        <v>161</v>
      </c>
      <c r="CC3213" s="280" t="s">
        <v>162</v>
      </c>
      <c r="CD3213" s="281">
        <v>11</v>
      </c>
      <c r="CE3213" s="277">
        <v>44927</v>
      </c>
      <c r="CF3213" s="280">
        <v>12528</v>
      </c>
      <c r="CG3213" s="280" t="s">
        <v>90</v>
      </c>
      <c r="CH3213" s="280">
        <v>12528</v>
      </c>
      <c r="CI3213" s="280" t="s">
        <v>80</v>
      </c>
      <c r="CJ3213" s="280"/>
      <c r="CK3213" s="280"/>
      <c r="CL3213" s="280"/>
      <c r="CM3213" s="280" t="s">
        <v>73</v>
      </c>
      <c r="CN3213" s="280">
        <v>3</v>
      </c>
    </row>
    <row r="3214" spans="4:92">
      <c r="D3214" s="273" t="s">
        <v>83</v>
      </c>
      <c r="E3214" s="273" t="s">
        <v>63</v>
      </c>
      <c r="F3214" s="273" t="s">
        <v>504</v>
      </c>
      <c r="G3214" s="273" t="s">
        <v>567</v>
      </c>
      <c r="H3214" s="274">
        <v>45047</v>
      </c>
      <c r="I3214" s="273">
        <v>12268</v>
      </c>
      <c r="J3214" s="273">
        <v>687</v>
      </c>
      <c r="K3214" s="273">
        <v>33745</v>
      </c>
      <c r="L3214" s="273" t="s">
        <v>66</v>
      </c>
      <c r="M3214" s="273">
        <v>4753.1413599999996</v>
      </c>
      <c r="N3214" s="273" t="s">
        <v>67</v>
      </c>
      <c r="P3214" s="273" t="s">
        <v>68</v>
      </c>
      <c r="Q3214" s="273" t="s">
        <v>69</v>
      </c>
      <c r="R3214" s="273" t="s">
        <v>70</v>
      </c>
      <c r="S3214" s="273" t="s">
        <v>71</v>
      </c>
      <c r="T3214" s="273" t="s">
        <v>72</v>
      </c>
      <c r="U3214" s="273" t="s">
        <v>73</v>
      </c>
      <c r="V3214" s="273" t="s">
        <v>74</v>
      </c>
      <c r="W3214" s="273">
        <v>210218</v>
      </c>
      <c r="X3214" s="273" t="s">
        <v>64</v>
      </c>
      <c r="Y3214" s="273" t="s">
        <v>75</v>
      </c>
      <c r="Z3214" s="273" t="s">
        <v>173</v>
      </c>
      <c r="AA3214" s="273" t="s">
        <v>173</v>
      </c>
      <c r="AB3214" s="274">
        <v>45139</v>
      </c>
      <c r="AC3214" s="273">
        <v>13402</v>
      </c>
      <c r="AD3214" s="273">
        <v>45</v>
      </c>
      <c r="AE3214" s="273">
        <v>7.07</v>
      </c>
      <c r="AF3214" s="273" t="s">
        <v>90</v>
      </c>
      <c r="AG3214" s="273" t="s">
        <v>636</v>
      </c>
      <c r="AH3214" s="273" t="s">
        <v>700</v>
      </c>
      <c r="AI3214" s="273" t="s">
        <v>123</v>
      </c>
      <c r="AJ3214" s="273" t="s">
        <v>124</v>
      </c>
      <c r="AK3214" s="273">
        <v>225682</v>
      </c>
      <c r="BV3214" s="336" t="s">
        <v>64</v>
      </c>
      <c r="BW3214" s="337" t="s">
        <v>75</v>
      </c>
      <c r="BX3214" s="337" t="s">
        <v>308</v>
      </c>
      <c r="BY3214" s="337" t="s">
        <v>308</v>
      </c>
      <c r="BZ3214" s="337" t="s">
        <v>167</v>
      </c>
      <c r="CA3214" s="337" t="s">
        <v>168</v>
      </c>
      <c r="CB3214" s="337" t="s">
        <v>169</v>
      </c>
      <c r="CC3214" s="337" t="s">
        <v>170</v>
      </c>
      <c r="CD3214" s="338">
        <v>12</v>
      </c>
      <c r="CE3214" s="335">
        <v>44927</v>
      </c>
      <c r="CF3214" s="337">
        <v>95</v>
      </c>
      <c r="CG3214" s="337" t="s">
        <v>90</v>
      </c>
      <c r="CH3214" s="337">
        <v>95</v>
      </c>
      <c r="CI3214" s="337" t="s">
        <v>80</v>
      </c>
      <c r="CJ3214" s="337"/>
      <c r="CK3214" s="337"/>
      <c r="CL3214" s="337"/>
      <c r="CM3214" s="337" t="s">
        <v>73</v>
      </c>
      <c r="CN3214" s="337">
        <v>3</v>
      </c>
    </row>
    <row r="3215" spans="4:92">
      <c r="D3215" s="273" t="s">
        <v>83</v>
      </c>
      <c r="E3215" s="273" t="s">
        <v>63</v>
      </c>
      <c r="F3215" s="273" t="s">
        <v>504</v>
      </c>
      <c r="G3215" s="273" t="s">
        <v>567</v>
      </c>
      <c r="H3215" s="274">
        <v>45047</v>
      </c>
      <c r="I3215" s="273">
        <v>12268</v>
      </c>
      <c r="J3215" s="273">
        <v>687</v>
      </c>
      <c r="K3215" s="273">
        <v>5002</v>
      </c>
      <c r="L3215" s="273" t="s">
        <v>66</v>
      </c>
      <c r="M3215" s="273">
        <v>589.30344000000002</v>
      </c>
      <c r="N3215" s="273" t="s">
        <v>67</v>
      </c>
      <c r="P3215" s="273" t="s">
        <v>92</v>
      </c>
      <c r="Q3215" s="273" t="s">
        <v>69</v>
      </c>
      <c r="R3215" s="273" t="s">
        <v>70</v>
      </c>
      <c r="S3215" s="273" t="s">
        <v>93</v>
      </c>
      <c r="T3215" s="273" t="s">
        <v>94</v>
      </c>
      <c r="U3215" s="273" t="s">
        <v>73</v>
      </c>
      <c r="V3215" s="273" t="s">
        <v>95</v>
      </c>
      <c r="W3215" s="273">
        <v>210235</v>
      </c>
      <c r="X3215" s="273" t="s">
        <v>64</v>
      </c>
      <c r="Y3215" s="273" t="s">
        <v>75</v>
      </c>
      <c r="Z3215" s="273" t="s">
        <v>173</v>
      </c>
      <c r="AA3215" s="273" t="s">
        <v>173</v>
      </c>
      <c r="AB3215" s="274">
        <v>45139</v>
      </c>
      <c r="AC3215" s="273">
        <v>13402</v>
      </c>
      <c r="AD3215" s="273">
        <v>45</v>
      </c>
      <c r="AE3215" s="273">
        <v>23.33</v>
      </c>
      <c r="AF3215" s="273" t="s">
        <v>90</v>
      </c>
      <c r="AG3215" s="273" t="s">
        <v>703</v>
      </c>
      <c r="AH3215" s="273" t="s">
        <v>704</v>
      </c>
      <c r="AI3215" s="273" t="s">
        <v>123</v>
      </c>
      <c r="AJ3215" s="273" t="s">
        <v>124</v>
      </c>
      <c r="AK3215" s="273">
        <v>225687</v>
      </c>
      <c r="BV3215" s="279" t="s">
        <v>64</v>
      </c>
      <c r="BW3215" s="280" t="s">
        <v>75</v>
      </c>
      <c r="BX3215" s="280" t="s">
        <v>308</v>
      </c>
      <c r="BY3215" s="280" t="s">
        <v>308</v>
      </c>
      <c r="BZ3215" s="280" t="s">
        <v>126</v>
      </c>
      <c r="CA3215" s="280" t="s">
        <v>127</v>
      </c>
      <c r="CB3215" s="280" t="s">
        <v>133</v>
      </c>
      <c r="CC3215" s="280" t="s">
        <v>134</v>
      </c>
      <c r="CD3215" s="281">
        <v>7</v>
      </c>
      <c r="CE3215" s="277">
        <v>44927</v>
      </c>
      <c r="CF3215" s="280"/>
      <c r="CG3215" s="280"/>
      <c r="CH3215" s="280"/>
      <c r="CI3215" s="280" t="s">
        <v>104</v>
      </c>
      <c r="CJ3215" s="280"/>
      <c r="CK3215" s="280"/>
      <c r="CL3215" s="280"/>
      <c r="CM3215" s="280" t="s">
        <v>73</v>
      </c>
      <c r="CN3215" s="280">
        <v>3</v>
      </c>
    </row>
    <row r="3216" spans="4:92">
      <c r="D3216" s="273" t="s">
        <v>83</v>
      </c>
      <c r="E3216" s="273" t="s">
        <v>63</v>
      </c>
      <c r="F3216" s="273" t="s">
        <v>504</v>
      </c>
      <c r="G3216" s="273" t="s">
        <v>567</v>
      </c>
      <c r="H3216" s="274">
        <v>45047</v>
      </c>
      <c r="I3216" s="273">
        <v>12268</v>
      </c>
      <c r="J3216" s="273">
        <v>687</v>
      </c>
      <c r="K3216" s="273">
        <v>55434</v>
      </c>
      <c r="L3216" s="273" t="s">
        <v>66</v>
      </c>
      <c r="M3216" s="273">
        <v>7374.4167200000002</v>
      </c>
      <c r="N3216" s="273" t="s">
        <v>115</v>
      </c>
      <c r="W3216" s="273">
        <v>210183</v>
      </c>
      <c r="X3216" s="273" t="s">
        <v>64</v>
      </c>
      <c r="Y3216" s="273" t="s">
        <v>75</v>
      </c>
      <c r="Z3216" s="273" t="s">
        <v>173</v>
      </c>
      <c r="AA3216" s="273" t="s">
        <v>173</v>
      </c>
      <c r="AB3216" s="274">
        <v>45139</v>
      </c>
      <c r="AC3216" s="273">
        <v>13402</v>
      </c>
      <c r="AD3216" s="273">
        <v>45</v>
      </c>
      <c r="AE3216" s="273">
        <v>1.3</v>
      </c>
      <c r="AF3216" s="273" t="s">
        <v>90</v>
      </c>
      <c r="AG3216" s="273" t="s">
        <v>703</v>
      </c>
      <c r="AH3216" s="273" t="s">
        <v>707</v>
      </c>
      <c r="AI3216" s="273" t="s">
        <v>123</v>
      </c>
      <c r="AJ3216" s="273" t="s">
        <v>124</v>
      </c>
      <c r="AK3216" s="273">
        <v>225692</v>
      </c>
      <c r="BV3216" s="336" t="s">
        <v>64</v>
      </c>
      <c r="BW3216" s="337" t="s">
        <v>75</v>
      </c>
      <c r="BX3216" s="337" t="s">
        <v>308</v>
      </c>
      <c r="BY3216" s="337" t="s">
        <v>308</v>
      </c>
      <c r="BZ3216" s="337" t="s">
        <v>138</v>
      </c>
      <c r="CA3216" s="337" t="s">
        <v>139</v>
      </c>
      <c r="CB3216" s="337" t="s">
        <v>140</v>
      </c>
      <c r="CC3216" s="337" t="s">
        <v>141</v>
      </c>
      <c r="CD3216" s="338">
        <v>9</v>
      </c>
      <c r="CE3216" s="335">
        <v>44927</v>
      </c>
      <c r="CF3216" s="337">
        <v>0</v>
      </c>
      <c r="CG3216" s="337" t="s">
        <v>90</v>
      </c>
      <c r="CH3216" s="337">
        <v>0</v>
      </c>
      <c r="CI3216" s="337" t="s">
        <v>80</v>
      </c>
      <c r="CJ3216" s="337"/>
      <c r="CK3216" s="337"/>
      <c r="CL3216" s="337"/>
      <c r="CM3216" s="337" t="s">
        <v>73</v>
      </c>
      <c r="CN3216" s="337">
        <v>3</v>
      </c>
    </row>
    <row r="3217" spans="4:92">
      <c r="D3217" s="273" t="s">
        <v>83</v>
      </c>
      <c r="E3217" s="273" t="s">
        <v>63</v>
      </c>
      <c r="F3217" s="273" t="s">
        <v>504</v>
      </c>
      <c r="G3217" s="273" t="s">
        <v>567</v>
      </c>
      <c r="H3217" s="274">
        <v>45047</v>
      </c>
      <c r="I3217" s="273">
        <v>12268</v>
      </c>
      <c r="J3217" s="273">
        <v>687</v>
      </c>
      <c r="K3217" s="273">
        <v>0</v>
      </c>
      <c r="L3217" s="273" t="s">
        <v>66</v>
      </c>
      <c r="N3217" s="273" t="s">
        <v>107</v>
      </c>
      <c r="W3217" s="273">
        <v>210184</v>
      </c>
      <c r="X3217" s="273" t="s">
        <v>83</v>
      </c>
      <c r="Y3217" s="273" t="s">
        <v>63</v>
      </c>
      <c r="Z3217" s="273" t="s">
        <v>504</v>
      </c>
      <c r="AA3217" s="273" t="s">
        <v>567</v>
      </c>
      <c r="AB3217" s="274">
        <v>45017</v>
      </c>
      <c r="AC3217" s="273">
        <v>12100</v>
      </c>
      <c r="AD3217" s="273">
        <v>687</v>
      </c>
      <c r="AK3217" s="273">
        <v>227191</v>
      </c>
      <c r="BV3217" s="279" t="s">
        <v>64</v>
      </c>
      <c r="BW3217" s="280" t="s">
        <v>75</v>
      </c>
      <c r="BX3217" s="280" t="s">
        <v>308</v>
      </c>
      <c r="BY3217" s="280" t="s">
        <v>308</v>
      </c>
      <c r="BZ3217" s="280" t="s">
        <v>151</v>
      </c>
      <c r="CA3217" s="280" t="s">
        <v>152</v>
      </c>
      <c r="CB3217" s="280" t="s">
        <v>153</v>
      </c>
      <c r="CC3217" s="280" t="s">
        <v>154</v>
      </c>
      <c r="CD3217" s="281">
        <v>10</v>
      </c>
      <c r="CE3217" s="277">
        <v>44927</v>
      </c>
      <c r="CF3217" s="280">
        <v>15660</v>
      </c>
      <c r="CG3217" s="280" t="s">
        <v>90</v>
      </c>
      <c r="CH3217" s="280">
        <v>15660</v>
      </c>
      <c r="CI3217" s="280" t="s">
        <v>80</v>
      </c>
      <c r="CJ3217" s="280"/>
      <c r="CK3217" s="280"/>
      <c r="CL3217" s="280"/>
      <c r="CM3217" s="280" t="s">
        <v>73</v>
      </c>
      <c r="CN3217" s="280">
        <v>3</v>
      </c>
    </row>
    <row r="3218" spans="4:92">
      <c r="D3218" s="273" t="s">
        <v>83</v>
      </c>
      <c r="E3218" s="273" t="s">
        <v>63</v>
      </c>
      <c r="F3218" s="273" t="s">
        <v>504</v>
      </c>
      <c r="G3218" s="273" t="s">
        <v>567</v>
      </c>
      <c r="H3218" s="274">
        <v>45078</v>
      </c>
      <c r="I3218" s="273">
        <v>12537</v>
      </c>
      <c r="J3218" s="273">
        <v>687</v>
      </c>
      <c r="K3218" s="273">
        <v>42346</v>
      </c>
      <c r="L3218" s="273" t="s">
        <v>66</v>
      </c>
      <c r="M3218" s="273">
        <v>7479.5855199999996</v>
      </c>
      <c r="N3218" s="273" t="s">
        <v>67</v>
      </c>
      <c r="P3218" s="273" t="s">
        <v>1011</v>
      </c>
      <c r="Q3218" s="273" t="s">
        <v>69</v>
      </c>
      <c r="R3218" s="273" t="s">
        <v>70</v>
      </c>
      <c r="S3218" s="273" t="s">
        <v>1041</v>
      </c>
      <c r="T3218" s="273" t="s">
        <v>1042</v>
      </c>
      <c r="U3218" s="273" t="s">
        <v>73</v>
      </c>
      <c r="V3218" s="273" t="s">
        <v>1043</v>
      </c>
      <c r="W3218" s="273">
        <v>265898</v>
      </c>
      <c r="X3218" s="273" t="s">
        <v>83</v>
      </c>
      <c r="Y3218" s="273" t="s">
        <v>63</v>
      </c>
      <c r="Z3218" s="273" t="s">
        <v>504</v>
      </c>
      <c r="AA3218" s="273" t="s">
        <v>567</v>
      </c>
      <c r="AB3218" s="274">
        <v>45017</v>
      </c>
      <c r="AC3218" s="273">
        <v>12120</v>
      </c>
      <c r="AD3218" s="273">
        <v>687</v>
      </c>
      <c r="AE3218" s="273">
        <v>0</v>
      </c>
      <c r="AF3218" s="273" t="s">
        <v>90</v>
      </c>
      <c r="AG3218" s="273" t="s">
        <v>122</v>
      </c>
      <c r="AH3218" s="273" t="s">
        <v>122</v>
      </c>
      <c r="AI3218" s="273" t="s">
        <v>123</v>
      </c>
      <c r="AJ3218" s="273" t="s">
        <v>200</v>
      </c>
      <c r="AK3218" s="273">
        <v>294603</v>
      </c>
      <c r="BV3218" s="336" t="s">
        <v>64</v>
      </c>
      <c r="BW3218" s="337" t="s">
        <v>75</v>
      </c>
      <c r="BX3218" s="337" t="s">
        <v>79</v>
      </c>
      <c r="BY3218" s="337" t="s">
        <v>79</v>
      </c>
      <c r="BZ3218" s="337" t="s">
        <v>86</v>
      </c>
      <c r="CA3218" s="337" t="s">
        <v>87</v>
      </c>
      <c r="CB3218" s="337" t="s">
        <v>179</v>
      </c>
      <c r="CC3218" s="337" t="s">
        <v>180</v>
      </c>
      <c r="CD3218" s="338">
        <v>1</v>
      </c>
      <c r="CE3218" s="335">
        <v>45017</v>
      </c>
      <c r="CF3218" s="337"/>
      <c r="CG3218" s="337" t="s">
        <v>181</v>
      </c>
      <c r="CH3218" s="337"/>
      <c r="CI3218" s="337" t="s">
        <v>181</v>
      </c>
      <c r="CJ3218" s="337" t="s">
        <v>1734</v>
      </c>
      <c r="CK3218" s="337"/>
      <c r="CL3218" s="337"/>
      <c r="CM3218" s="337" t="s">
        <v>73</v>
      </c>
      <c r="CN3218" s="337">
        <v>3</v>
      </c>
    </row>
    <row r="3219" spans="4:92">
      <c r="D3219" s="273" t="s">
        <v>83</v>
      </c>
      <c r="E3219" s="273" t="s">
        <v>63</v>
      </c>
      <c r="F3219" s="273" t="s">
        <v>504</v>
      </c>
      <c r="G3219" s="273" t="s">
        <v>567</v>
      </c>
      <c r="H3219" s="274">
        <v>45078</v>
      </c>
      <c r="I3219" s="273">
        <v>12537</v>
      </c>
      <c r="J3219" s="273">
        <v>687</v>
      </c>
      <c r="K3219" s="273">
        <v>4524</v>
      </c>
      <c r="L3219" s="273" t="s">
        <v>66</v>
      </c>
      <c r="M3219" s="273">
        <v>583.47519999999997</v>
      </c>
      <c r="N3219" s="273" t="s">
        <v>67</v>
      </c>
      <c r="P3219" s="273" t="s">
        <v>92</v>
      </c>
      <c r="Q3219" s="273" t="s">
        <v>69</v>
      </c>
      <c r="R3219" s="273" t="s">
        <v>70</v>
      </c>
      <c r="S3219" s="273" t="s">
        <v>834</v>
      </c>
      <c r="T3219" s="273" t="s">
        <v>835</v>
      </c>
      <c r="U3219" s="273" t="s">
        <v>73</v>
      </c>
      <c r="V3219" s="273" t="s">
        <v>836</v>
      </c>
      <c r="W3219" s="273">
        <v>265914</v>
      </c>
      <c r="X3219" s="273" t="s">
        <v>83</v>
      </c>
      <c r="Y3219" s="273" t="s">
        <v>63</v>
      </c>
      <c r="Z3219" s="273" t="s">
        <v>504</v>
      </c>
      <c r="AA3219" s="273" t="s">
        <v>567</v>
      </c>
      <c r="AB3219" s="274">
        <v>45017</v>
      </c>
      <c r="AC3219" s="273">
        <v>14880</v>
      </c>
      <c r="AD3219" s="273">
        <v>687</v>
      </c>
      <c r="AK3219" s="273">
        <v>278642</v>
      </c>
      <c r="BV3219" s="279" t="s">
        <v>64</v>
      </c>
      <c r="BW3219" s="280" t="s">
        <v>75</v>
      </c>
      <c r="BX3219" s="280" t="s">
        <v>79</v>
      </c>
      <c r="BY3219" s="280" t="s">
        <v>79</v>
      </c>
      <c r="BZ3219" s="280" t="s">
        <v>86</v>
      </c>
      <c r="CA3219" s="280" t="s">
        <v>87</v>
      </c>
      <c r="CB3219" s="280" t="s">
        <v>179</v>
      </c>
      <c r="CC3219" s="280" t="s">
        <v>180</v>
      </c>
      <c r="CD3219" s="281">
        <v>1</v>
      </c>
      <c r="CE3219" s="277">
        <v>45017</v>
      </c>
      <c r="CF3219" s="280"/>
      <c r="CG3219" s="280" t="s">
        <v>181</v>
      </c>
      <c r="CH3219" s="280"/>
      <c r="CI3219" s="280" t="s">
        <v>181</v>
      </c>
      <c r="CJ3219" s="280" t="s">
        <v>1734</v>
      </c>
      <c r="CK3219" s="280"/>
      <c r="CL3219" s="280"/>
      <c r="CM3219" s="280" t="s">
        <v>73</v>
      </c>
      <c r="CN3219" s="280">
        <v>3</v>
      </c>
    </row>
    <row r="3220" spans="4:92">
      <c r="D3220" s="273" t="s">
        <v>83</v>
      </c>
      <c r="E3220" s="273" t="s">
        <v>63</v>
      </c>
      <c r="F3220" s="273" t="s">
        <v>504</v>
      </c>
      <c r="G3220" s="273" t="s">
        <v>567</v>
      </c>
      <c r="H3220" s="274">
        <v>45078</v>
      </c>
      <c r="I3220" s="273">
        <v>12537</v>
      </c>
      <c r="J3220" s="273">
        <v>687</v>
      </c>
      <c r="K3220" s="273">
        <v>78712</v>
      </c>
      <c r="L3220" s="273" t="s">
        <v>66</v>
      </c>
      <c r="M3220" s="273">
        <v>11086.940479999999</v>
      </c>
      <c r="N3220" s="273" t="s">
        <v>67</v>
      </c>
      <c r="P3220" s="273" t="s">
        <v>68</v>
      </c>
      <c r="Q3220" s="273" t="s">
        <v>69</v>
      </c>
      <c r="R3220" s="273" t="s">
        <v>70</v>
      </c>
      <c r="S3220" s="273" t="s">
        <v>71</v>
      </c>
      <c r="T3220" s="273" t="s">
        <v>72</v>
      </c>
      <c r="U3220" s="273" t="s">
        <v>73</v>
      </c>
      <c r="V3220" s="273" t="s">
        <v>74</v>
      </c>
      <c r="W3220" s="273">
        <v>265931</v>
      </c>
      <c r="X3220" s="273" t="s">
        <v>83</v>
      </c>
      <c r="Y3220" s="273" t="s">
        <v>63</v>
      </c>
      <c r="Z3220" s="273" t="s">
        <v>504</v>
      </c>
      <c r="AA3220" s="273" t="s">
        <v>567</v>
      </c>
      <c r="AB3220" s="274">
        <v>45047</v>
      </c>
      <c r="AC3220" s="273">
        <v>12269</v>
      </c>
      <c r="AD3220" s="273">
        <v>687</v>
      </c>
      <c r="AK3220" s="273">
        <v>227210</v>
      </c>
      <c r="BV3220" s="336" t="s">
        <v>64</v>
      </c>
      <c r="BW3220" s="337" t="s">
        <v>75</v>
      </c>
      <c r="BX3220" s="337" t="s">
        <v>79</v>
      </c>
      <c r="BY3220" s="337" t="s">
        <v>79</v>
      </c>
      <c r="BZ3220" s="337" t="s">
        <v>86</v>
      </c>
      <c r="CA3220" s="337" t="s">
        <v>87</v>
      </c>
      <c r="CB3220" s="337" t="s">
        <v>179</v>
      </c>
      <c r="CC3220" s="337" t="s">
        <v>180</v>
      </c>
      <c r="CD3220" s="338">
        <v>1</v>
      </c>
      <c r="CE3220" s="335">
        <v>45017</v>
      </c>
      <c r="CF3220" s="337"/>
      <c r="CG3220" s="337" t="s">
        <v>181</v>
      </c>
      <c r="CH3220" s="337"/>
      <c r="CI3220" s="337" t="s">
        <v>181</v>
      </c>
      <c r="CJ3220" s="337" t="s">
        <v>1734</v>
      </c>
      <c r="CK3220" s="337"/>
      <c r="CL3220" s="337"/>
      <c r="CM3220" s="337" t="s">
        <v>73</v>
      </c>
      <c r="CN3220" s="337">
        <v>3</v>
      </c>
    </row>
    <row r="3221" spans="4:92">
      <c r="D3221" s="273" t="s">
        <v>83</v>
      </c>
      <c r="E3221" s="273" t="s">
        <v>63</v>
      </c>
      <c r="F3221" s="273" t="s">
        <v>504</v>
      </c>
      <c r="G3221" s="273" t="s">
        <v>567</v>
      </c>
      <c r="H3221" s="274">
        <v>45078</v>
      </c>
      <c r="I3221" s="273">
        <v>12537</v>
      </c>
      <c r="J3221" s="273">
        <v>687</v>
      </c>
      <c r="K3221" s="273">
        <v>1941</v>
      </c>
      <c r="L3221" s="273" t="s">
        <v>66</v>
      </c>
      <c r="M3221" s="273">
        <v>228.66888</v>
      </c>
      <c r="N3221" s="273" t="s">
        <v>67</v>
      </c>
      <c r="P3221" s="273" t="s">
        <v>92</v>
      </c>
      <c r="Q3221" s="273" t="s">
        <v>69</v>
      </c>
      <c r="R3221" s="273" t="s">
        <v>70</v>
      </c>
      <c r="S3221" s="273" t="s">
        <v>93</v>
      </c>
      <c r="T3221" s="273" t="s">
        <v>94</v>
      </c>
      <c r="U3221" s="273" t="s">
        <v>73</v>
      </c>
      <c r="V3221" s="273" t="s">
        <v>95</v>
      </c>
      <c r="W3221" s="273">
        <v>265948</v>
      </c>
      <c r="X3221" s="273" t="s">
        <v>83</v>
      </c>
      <c r="Y3221" s="273" t="s">
        <v>63</v>
      </c>
      <c r="Z3221" s="273" t="s">
        <v>504</v>
      </c>
      <c r="AA3221" s="273" t="s">
        <v>567</v>
      </c>
      <c r="AB3221" s="274">
        <v>45047</v>
      </c>
      <c r="AC3221" s="273">
        <v>12270</v>
      </c>
      <c r="AD3221" s="273">
        <v>687</v>
      </c>
      <c r="AE3221" s="273">
        <v>0</v>
      </c>
      <c r="AF3221" s="273" t="s">
        <v>90</v>
      </c>
      <c r="AG3221" s="273" t="s">
        <v>122</v>
      </c>
      <c r="AH3221" s="273" t="s">
        <v>122</v>
      </c>
      <c r="AI3221" s="273" t="s">
        <v>123</v>
      </c>
      <c r="AJ3221" s="273" t="s">
        <v>200</v>
      </c>
      <c r="AK3221" s="273">
        <v>294618</v>
      </c>
      <c r="BV3221" s="279" t="s">
        <v>64</v>
      </c>
      <c r="BW3221" s="280" t="s">
        <v>75</v>
      </c>
      <c r="BX3221" s="280" t="s">
        <v>79</v>
      </c>
      <c r="BY3221" s="280" t="s">
        <v>79</v>
      </c>
      <c r="BZ3221" s="280" t="s">
        <v>86</v>
      </c>
      <c r="CA3221" s="280" t="s">
        <v>87</v>
      </c>
      <c r="CB3221" s="280" t="s">
        <v>179</v>
      </c>
      <c r="CC3221" s="280" t="s">
        <v>180</v>
      </c>
      <c r="CD3221" s="281">
        <v>1</v>
      </c>
      <c r="CE3221" s="277">
        <v>45017</v>
      </c>
      <c r="CF3221" s="280"/>
      <c r="CG3221" s="280" t="s">
        <v>181</v>
      </c>
      <c r="CH3221" s="280"/>
      <c r="CI3221" s="280" t="s">
        <v>181</v>
      </c>
      <c r="CJ3221" s="280" t="s">
        <v>1734</v>
      </c>
      <c r="CK3221" s="280"/>
      <c r="CL3221" s="280"/>
      <c r="CM3221" s="280" t="s">
        <v>73</v>
      </c>
      <c r="CN3221" s="280">
        <v>3</v>
      </c>
    </row>
    <row r="3222" spans="4:92">
      <c r="D3222" s="273" t="s">
        <v>83</v>
      </c>
      <c r="E3222" s="273" t="s">
        <v>63</v>
      </c>
      <c r="F3222" s="273" t="s">
        <v>504</v>
      </c>
      <c r="G3222" s="273" t="s">
        <v>567</v>
      </c>
      <c r="H3222" s="274">
        <v>45078</v>
      </c>
      <c r="I3222" s="273">
        <v>12537</v>
      </c>
      <c r="J3222" s="273">
        <v>687</v>
      </c>
      <c r="K3222" s="273">
        <v>20115</v>
      </c>
      <c r="L3222" s="273" t="s">
        <v>66</v>
      </c>
      <c r="M3222" s="273">
        <v>4977.57744</v>
      </c>
      <c r="N3222" s="273" t="s">
        <v>115</v>
      </c>
      <c r="W3222" s="273">
        <v>265896</v>
      </c>
      <c r="X3222" s="273" t="s">
        <v>83</v>
      </c>
      <c r="Y3222" s="273" t="s">
        <v>63</v>
      </c>
      <c r="Z3222" s="273" t="s">
        <v>504</v>
      </c>
      <c r="AA3222" s="273" t="s">
        <v>567</v>
      </c>
      <c r="AB3222" s="274">
        <v>45078</v>
      </c>
      <c r="AC3222" s="273">
        <v>12538</v>
      </c>
      <c r="AD3222" s="273">
        <v>687</v>
      </c>
      <c r="AK3222" s="273">
        <v>227229</v>
      </c>
      <c r="BV3222" s="336" t="s">
        <v>64</v>
      </c>
      <c r="BW3222" s="337" t="s">
        <v>75</v>
      </c>
      <c r="BX3222" s="337" t="s">
        <v>79</v>
      </c>
      <c r="BY3222" s="337" t="s">
        <v>79</v>
      </c>
      <c r="BZ3222" s="337" t="s">
        <v>86</v>
      </c>
      <c r="CA3222" s="337" t="s">
        <v>87</v>
      </c>
      <c r="CB3222" s="337" t="s">
        <v>179</v>
      </c>
      <c r="CC3222" s="337" t="s">
        <v>180</v>
      </c>
      <c r="CD3222" s="338">
        <v>1</v>
      </c>
      <c r="CE3222" s="335">
        <v>45017</v>
      </c>
      <c r="CF3222" s="337"/>
      <c r="CG3222" s="337" t="s">
        <v>181</v>
      </c>
      <c r="CH3222" s="337"/>
      <c r="CI3222" s="337" t="s">
        <v>181</v>
      </c>
      <c r="CJ3222" s="337" t="s">
        <v>1734</v>
      </c>
      <c r="CK3222" s="337"/>
      <c r="CL3222" s="337"/>
      <c r="CM3222" s="337" t="s">
        <v>73</v>
      </c>
      <c r="CN3222" s="337">
        <v>3</v>
      </c>
    </row>
    <row r="3223" spans="4:92">
      <c r="D3223" s="273" t="s">
        <v>83</v>
      </c>
      <c r="E3223" s="273" t="s">
        <v>63</v>
      </c>
      <c r="F3223" s="273" t="s">
        <v>504</v>
      </c>
      <c r="G3223" s="273" t="s">
        <v>567</v>
      </c>
      <c r="H3223" s="274">
        <v>45078</v>
      </c>
      <c r="I3223" s="273">
        <v>12537</v>
      </c>
      <c r="J3223" s="273">
        <v>687</v>
      </c>
      <c r="K3223" s="273">
        <v>0</v>
      </c>
      <c r="L3223" s="273" t="s">
        <v>66</v>
      </c>
      <c r="N3223" s="273" t="s">
        <v>107</v>
      </c>
      <c r="W3223" s="273">
        <v>265897</v>
      </c>
      <c r="X3223" s="273" t="s">
        <v>83</v>
      </c>
      <c r="Y3223" s="273" t="s">
        <v>63</v>
      </c>
      <c r="Z3223" s="273" t="s">
        <v>504</v>
      </c>
      <c r="AA3223" s="273" t="s">
        <v>567</v>
      </c>
      <c r="AB3223" s="274">
        <v>45078</v>
      </c>
      <c r="AC3223" s="273">
        <v>12539</v>
      </c>
      <c r="AD3223" s="273">
        <v>687</v>
      </c>
      <c r="AE3223" s="273">
        <v>0</v>
      </c>
      <c r="AF3223" s="273" t="s">
        <v>90</v>
      </c>
      <c r="AG3223" s="273" t="s">
        <v>122</v>
      </c>
      <c r="AH3223" s="273" t="s">
        <v>122</v>
      </c>
      <c r="AI3223" s="273" t="s">
        <v>123</v>
      </c>
      <c r="AJ3223" s="273" t="s">
        <v>200</v>
      </c>
      <c r="AK3223" s="273">
        <v>294633</v>
      </c>
      <c r="BV3223" s="279" t="s">
        <v>64</v>
      </c>
      <c r="BW3223" s="280" t="s">
        <v>75</v>
      </c>
      <c r="BX3223" s="280" t="s">
        <v>79</v>
      </c>
      <c r="BY3223" s="280" t="s">
        <v>79</v>
      </c>
      <c r="BZ3223" s="280" t="s">
        <v>86</v>
      </c>
      <c r="CA3223" s="280" t="s">
        <v>87</v>
      </c>
      <c r="CB3223" s="280" t="s">
        <v>179</v>
      </c>
      <c r="CC3223" s="280" t="s">
        <v>180</v>
      </c>
      <c r="CD3223" s="281">
        <v>1</v>
      </c>
      <c r="CE3223" s="277">
        <v>45017</v>
      </c>
      <c r="CF3223" s="280"/>
      <c r="CG3223" s="280" t="s">
        <v>181</v>
      </c>
      <c r="CH3223" s="280"/>
      <c r="CI3223" s="280" t="s">
        <v>181</v>
      </c>
      <c r="CJ3223" s="280" t="s">
        <v>1734</v>
      </c>
      <c r="CK3223" s="280"/>
      <c r="CL3223" s="280"/>
      <c r="CM3223" s="280" t="s">
        <v>73</v>
      </c>
      <c r="CN3223" s="280">
        <v>3</v>
      </c>
    </row>
    <row r="3224" spans="4:92">
      <c r="D3224" s="273" t="s">
        <v>83</v>
      </c>
      <c r="E3224" s="273" t="s">
        <v>63</v>
      </c>
      <c r="F3224" s="273" t="s">
        <v>172</v>
      </c>
      <c r="G3224" s="273" t="s">
        <v>184</v>
      </c>
      <c r="H3224" s="274">
        <v>45078</v>
      </c>
      <c r="I3224" s="273">
        <v>12427</v>
      </c>
      <c r="J3224" s="273">
        <v>13</v>
      </c>
      <c r="K3224" s="273">
        <v>20272</v>
      </c>
      <c r="L3224" s="273" t="s">
        <v>66</v>
      </c>
      <c r="M3224" s="273">
        <v>7564.2089599999999</v>
      </c>
      <c r="N3224" s="273" t="s">
        <v>115</v>
      </c>
      <c r="W3224" s="273">
        <v>198554</v>
      </c>
      <c r="X3224" s="273" t="s">
        <v>83</v>
      </c>
      <c r="Y3224" s="273" t="s">
        <v>63</v>
      </c>
      <c r="Z3224" s="273" t="s">
        <v>504</v>
      </c>
      <c r="AA3224" s="273" t="s">
        <v>567</v>
      </c>
      <c r="AB3224" s="274">
        <v>45108</v>
      </c>
      <c r="AC3224" s="273">
        <v>12807</v>
      </c>
      <c r="AD3224" s="273">
        <v>687</v>
      </c>
      <c r="AK3224" s="273">
        <v>227248</v>
      </c>
      <c r="BV3224" s="336" t="s">
        <v>64</v>
      </c>
      <c r="BW3224" s="337" t="s">
        <v>75</v>
      </c>
      <c r="BX3224" s="337" t="s">
        <v>79</v>
      </c>
      <c r="BY3224" s="337" t="s">
        <v>79</v>
      </c>
      <c r="BZ3224" s="337" t="s">
        <v>86</v>
      </c>
      <c r="CA3224" s="337" t="s">
        <v>87</v>
      </c>
      <c r="CB3224" s="337" t="s">
        <v>179</v>
      </c>
      <c r="CC3224" s="337" t="s">
        <v>180</v>
      </c>
      <c r="CD3224" s="338">
        <v>1</v>
      </c>
      <c r="CE3224" s="335">
        <v>45017</v>
      </c>
      <c r="CF3224" s="337"/>
      <c r="CG3224" s="337" t="s">
        <v>181</v>
      </c>
      <c r="CH3224" s="337"/>
      <c r="CI3224" s="337" t="s">
        <v>181</v>
      </c>
      <c r="CJ3224" s="337" t="s">
        <v>1734</v>
      </c>
      <c r="CK3224" s="337"/>
      <c r="CL3224" s="337"/>
      <c r="CM3224" s="337" t="s">
        <v>73</v>
      </c>
      <c r="CN3224" s="337">
        <v>3</v>
      </c>
    </row>
    <row r="3225" spans="4:92">
      <c r="D3225" s="273" t="s">
        <v>83</v>
      </c>
      <c r="E3225" s="273" t="s">
        <v>75</v>
      </c>
      <c r="F3225" s="273" t="s">
        <v>231</v>
      </c>
      <c r="G3225" s="273" t="s">
        <v>582</v>
      </c>
      <c r="H3225" s="274">
        <v>45047</v>
      </c>
      <c r="I3225" s="273">
        <v>12272</v>
      </c>
      <c r="J3225" s="273">
        <v>691</v>
      </c>
      <c r="K3225" s="273">
        <v>214856</v>
      </c>
      <c r="L3225" s="273" t="s">
        <v>66</v>
      </c>
      <c r="M3225" s="273">
        <v>0</v>
      </c>
      <c r="N3225" s="273" t="s">
        <v>1010</v>
      </c>
      <c r="O3225" s="273">
        <v>0</v>
      </c>
      <c r="P3225" s="273" t="s">
        <v>1011</v>
      </c>
      <c r="Q3225" s="273" t="s">
        <v>1611</v>
      </c>
      <c r="R3225" s="273" t="s">
        <v>1013</v>
      </c>
      <c r="S3225" s="273" t="s">
        <v>122</v>
      </c>
      <c r="U3225" s="273" t="s">
        <v>73</v>
      </c>
      <c r="V3225" s="273" t="s">
        <v>1815</v>
      </c>
      <c r="W3225" s="273">
        <v>262324</v>
      </c>
      <c r="X3225" s="273" t="s">
        <v>83</v>
      </c>
      <c r="Y3225" s="273" t="s">
        <v>63</v>
      </c>
      <c r="Z3225" s="273" t="s">
        <v>504</v>
      </c>
      <c r="AA3225" s="273" t="s">
        <v>567</v>
      </c>
      <c r="AB3225" s="274">
        <v>45108</v>
      </c>
      <c r="AC3225" s="273">
        <v>12808</v>
      </c>
      <c r="AD3225" s="273">
        <v>687</v>
      </c>
      <c r="AE3225" s="273">
        <v>0</v>
      </c>
      <c r="AF3225" s="273" t="s">
        <v>90</v>
      </c>
      <c r="AG3225" s="273" t="s">
        <v>122</v>
      </c>
      <c r="AH3225" s="273" t="s">
        <v>122</v>
      </c>
      <c r="AI3225" s="273" t="s">
        <v>123</v>
      </c>
      <c r="AJ3225" s="273" t="s">
        <v>200</v>
      </c>
      <c r="AK3225" s="273">
        <v>294648</v>
      </c>
      <c r="BV3225" s="279" t="s">
        <v>64</v>
      </c>
      <c r="BW3225" s="280" t="s">
        <v>75</v>
      </c>
      <c r="BX3225" s="280" t="s">
        <v>79</v>
      </c>
      <c r="BY3225" s="280" t="s">
        <v>79</v>
      </c>
      <c r="BZ3225" s="280" t="s">
        <v>86</v>
      </c>
      <c r="CA3225" s="280" t="s">
        <v>87</v>
      </c>
      <c r="CB3225" s="280" t="s">
        <v>179</v>
      </c>
      <c r="CC3225" s="280" t="s">
        <v>180</v>
      </c>
      <c r="CD3225" s="281">
        <v>1</v>
      </c>
      <c r="CE3225" s="277">
        <v>45017</v>
      </c>
      <c r="CF3225" s="280"/>
      <c r="CG3225" s="280" t="s">
        <v>181</v>
      </c>
      <c r="CH3225" s="280"/>
      <c r="CI3225" s="280" t="s">
        <v>181</v>
      </c>
      <c r="CJ3225" s="280" t="s">
        <v>1734</v>
      </c>
      <c r="CK3225" s="280"/>
      <c r="CL3225" s="280"/>
      <c r="CM3225" s="280" t="s">
        <v>73</v>
      </c>
      <c r="CN3225" s="280">
        <v>3</v>
      </c>
    </row>
    <row r="3226" spans="4:92">
      <c r="D3226" s="273" t="s">
        <v>83</v>
      </c>
      <c r="E3226" s="273" t="s">
        <v>75</v>
      </c>
      <c r="F3226" s="273" t="s">
        <v>231</v>
      </c>
      <c r="G3226" s="273" t="s">
        <v>582</v>
      </c>
      <c r="H3226" s="274">
        <v>45047</v>
      </c>
      <c r="I3226" s="273">
        <v>12272</v>
      </c>
      <c r="J3226" s="273">
        <v>691</v>
      </c>
      <c r="K3226" s="273">
        <v>1435999.32</v>
      </c>
      <c r="L3226" s="273" t="s">
        <v>66</v>
      </c>
      <c r="M3226" s="273">
        <v>165478.95818749999</v>
      </c>
      <c r="N3226" s="273" t="s">
        <v>115</v>
      </c>
      <c r="W3226" s="273">
        <v>262272</v>
      </c>
      <c r="X3226" s="273" t="s">
        <v>83</v>
      </c>
      <c r="Y3226" s="273" t="s">
        <v>63</v>
      </c>
      <c r="Z3226" s="273" t="s">
        <v>504</v>
      </c>
      <c r="AA3226" s="273" t="s">
        <v>567</v>
      </c>
      <c r="AB3226" s="274">
        <v>45108</v>
      </c>
      <c r="AC3226" s="273">
        <v>15026</v>
      </c>
      <c r="AD3226" s="273">
        <v>687</v>
      </c>
      <c r="AK3226" s="273">
        <v>280248</v>
      </c>
      <c r="BV3226" s="336" t="s">
        <v>64</v>
      </c>
      <c r="BW3226" s="337" t="s">
        <v>75</v>
      </c>
      <c r="BX3226" s="337" t="s">
        <v>79</v>
      </c>
      <c r="BY3226" s="337" t="s">
        <v>79</v>
      </c>
      <c r="BZ3226" s="337" t="s">
        <v>86</v>
      </c>
      <c r="CA3226" s="337" t="s">
        <v>87</v>
      </c>
      <c r="CB3226" s="337" t="s">
        <v>179</v>
      </c>
      <c r="CC3226" s="337" t="s">
        <v>180</v>
      </c>
      <c r="CD3226" s="338">
        <v>1</v>
      </c>
      <c r="CE3226" s="335">
        <v>45017</v>
      </c>
      <c r="CF3226" s="337"/>
      <c r="CG3226" s="337" t="s">
        <v>181</v>
      </c>
      <c r="CH3226" s="337"/>
      <c r="CI3226" s="337" t="s">
        <v>181</v>
      </c>
      <c r="CJ3226" s="337" t="s">
        <v>1734</v>
      </c>
      <c r="CK3226" s="337"/>
      <c r="CL3226" s="337"/>
      <c r="CM3226" s="337" t="s">
        <v>73</v>
      </c>
      <c r="CN3226" s="337">
        <v>3</v>
      </c>
    </row>
    <row r="3227" spans="4:92">
      <c r="D3227" s="273" t="s">
        <v>83</v>
      </c>
      <c r="E3227" s="273" t="s">
        <v>75</v>
      </c>
      <c r="F3227" s="273" t="s">
        <v>231</v>
      </c>
      <c r="G3227" s="273" t="s">
        <v>582</v>
      </c>
      <c r="H3227" s="274">
        <v>45047</v>
      </c>
      <c r="I3227" s="273">
        <v>12272</v>
      </c>
      <c r="J3227" s="273">
        <v>691</v>
      </c>
      <c r="K3227" s="273">
        <v>0</v>
      </c>
      <c r="L3227" s="273" t="s">
        <v>66</v>
      </c>
      <c r="N3227" s="273" t="s">
        <v>107</v>
      </c>
      <c r="W3227" s="273">
        <v>262273</v>
      </c>
      <c r="X3227" s="273" t="s">
        <v>83</v>
      </c>
      <c r="Y3227" s="273" t="s">
        <v>63</v>
      </c>
      <c r="Z3227" s="273" t="s">
        <v>504</v>
      </c>
      <c r="AA3227" s="273" t="s">
        <v>567</v>
      </c>
      <c r="AB3227" s="274">
        <v>45108</v>
      </c>
      <c r="AC3227" s="273">
        <v>15617</v>
      </c>
      <c r="AD3227" s="273">
        <v>687</v>
      </c>
      <c r="AK3227" s="273">
        <v>285120</v>
      </c>
      <c r="BV3227" s="279" t="s">
        <v>64</v>
      </c>
      <c r="BW3227" s="280" t="s">
        <v>75</v>
      </c>
      <c r="BX3227" s="280" t="s">
        <v>79</v>
      </c>
      <c r="BY3227" s="280" t="s">
        <v>79</v>
      </c>
      <c r="BZ3227" s="280" t="s">
        <v>204</v>
      </c>
      <c r="CA3227" s="280" t="s">
        <v>205</v>
      </c>
      <c r="CB3227" s="280" t="s">
        <v>206</v>
      </c>
      <c r="CC3227" s="280" t="s">
        <v>207</v>
      </c>
      <c r="CD3227" s="281">
        <v>0</v>
      </c>
      <c r="CE3227" s="277">
        <v>44986</v>
      </c>
      <c r="CF3227" s="280"/>
      <c r="CG3227" s="280" t="s">
        <v>181</v>
      </c>
      <c r="CH3227" s="280"/>
      <c r="CI3227" s="280" t="s">
        <v>208</v>
      </c>
      <c r="CJ3227" s="280" t="s">
        <v>209</v>
      </c>
      <c r="CK3227" s="280"/>
      <c r="CL3227" s="280"/>
      <c r="CM3227" s="280" t="s">
        <v>73</v>
      </c>
      <c r="CN3227" s="280">
        <v>3</v>
      </c>
    </row>
    <row r="3228" spans="4:92">
      <c r="D3228" s="273" t="s">
        <v>83</v>
      </c>
      <c r="E3228" s="273" t="s">
        <v>75</v>
      </c>
      <c r="F3228" s="273" t="s">
        <v>231</v>
      </c>
      <c r="G3228" s="273" t="s">
        <v>582</v>
      </c>
      <c r="H3228" s="274">
        <v>45078</v>
      </c>
      <c r="I3228" s="273">
        <v>12541</v>
      </c>
      <c r="J3228" s="273">
        <v>691</v>
      </c>
      <c r="K3228" s="273">
        <v>60916</v>
      </c>
      <c r="L3228" s="273" t="s">
        <v>66</v>
      </c>
      <c r="M3228" s="273">
        <v>6652.4783125000004</v>
      </c>
      <c r="N3228" s="273" t="s">
        <v>67</v>
      </c>
      <c r="P3228" s="273" t="s">
        <v>1011</v>
      </c>
      <c r="Q3228" s="273" t="s">
        <v>1611</v>
      </c>
      <c r="R3228" s="273" t="s">
        <v>1013</v>
      </c>
      <c r="S3228" s="273" t="s">
        <v>1808</v>
      </c>
      <c r="T3228" s="273" t="s">
        <v>122</v>
      </c>
      <c r="U3228" s="273" t="s">
        <v>73</v>
      </c>
      <c r="V3228" s="273" t="s">
        <v>1815</v>
      </c>
      <c r="W3228" s="273">
        <v>262354</v>
      </c>
      <c r="X3228" s="273" t="s">
        <v>83</v>
      </c>
      <c r="Y3228" s="273" t="s">
        <v>63</v>
      </c>
      <c r="Z3228" s="273" t="s">
        <v>504</v>
      </c>
      <c r="AA3228" s="273" t="s">
        <v>567</v>
      </c>
      <c r="AB3228" s="274">
        <v>45139</v>
      </c>
      <c r="AC3228" s="273">
        <v>13483</v>
      </c>
      <c r="AD3228" s="273">
        <v>687</v>
      </c>
      <c r="AK3228" s="273">
        <v>293831</v>
      </c>
      <c r="BV3228" s="336" t="s">
        <v>64</v>
      </c>
      <c r="BW3228" s="337" t="s">
        <v>75</v>
      </c>
      <c r="BX3228" s="337" t="s">
        <v>79</v>
      </c>
      <c r="BY3228" s="337" t="s">
        <v>79</v>
      </c>
      <c r="BZ3228" s="337" t="s">
        <v>204</v>
      </c>
      <c r="CA3228" s="337" t="s">
        <v>205</v>
      </c>
      <c r="CB3228" s="337" t="s">
        <v>206</v>
      </c>
      <c r="CC3228" s="337" t="s">
        <v>207</v>
      </c>
      <c r="CD3228" s="338">
        <v>0</v>
      </c>
      <c r="CE3228" s="335">
        <v>44986</v>
      </c>
      <c r="CF3228" s="337"/>
      <c r="CG3228" s="337" t="s">
        <v>181</v>
      </c>
      <c r="CH3228" s="337"/>
      <c r="CI3228" s="337" t="s">
        <v>208</v>
      </c>
      <c r="CJ3228" s="337" t="s">
        <v>209</v>
      </c>
      <c r="CK3228" s="337"/>
      <c r="CL3228" s="337"/>
      <c r="CM3228" s="337" t="s">
        <v>73</v>
      </c>
      <c r="CN3228" s="337">
        <v>3</v>
      </c>
    </row>
    <row r="3229" spans="4:92">
      <c r="D3229" s="273" t="s">
        <v>83</v>
      </c>
      <c r="E3229" s="273" t="s">
        <v>75</v>
      </c>
      <c r="F3229" s="273" t="s">
        <v>231</v>
      </c>
      <c r="G3229" s="273" t="s">
        <v>582</v>
      </c>
      <c r="H3229" s="274">
        <v>45078</v>
      </c>
      <c r="I3229" s="273">
        <v>12541</v>
      </c>
      <c r="J3229" s="273">
        <v>691</v>
      </c>
      <c r="K3229" s="273">
        <v>153073</v>
      </c>
      <c r="L3229" s="273" t="s">
        <v>66</v>
      </c>
      <c r="M3229" s="273">
        <v>18385.495625</v>
      </c>
      <c r="N3229" s="273" t="s">
        <v>67</v>
      </c>
      <c r="P3229" s="273" t="s">
        <v>1011</v>
      </c>
      <c r="Q3229" s="273" t="s">
        <v>1611</v>
      </c>
      <c r="R3229" s="273" t="s">
        <v>1013</v>
      </c>
      <c r="S3229" s="273" t="s">
        <v>1814</v>
      </c>
      <c r="T3229" s="273" t="s">
        <v>122</v>
      </c>
      <c r="U3229" s="273" t="s">
        <v>73</v>
      </c>
      <c r="V3229" s="273" t="s">
        <v>1815</v>
      </c>
      <c r="W3229" s="273">
        <v>262370</v>
      </c>
      <c r="X3229" s="273" t="s">
        <v>83</v>
      </c>
      <c r="Y3229" s="273" t="s">
        <v>63</v>
      </c>
      <c r="Z3229" s="273" t="s">
        <v>504</v>
      </c>
      <c r="AA3229" s="273" t="s">
        <v>567</v>
      </c>
      <c r="AB3229" s="274">
        <v>45139</v>
      </c>
      <c r="AC3229" s="273">
        <v>13484</v>
      </c>
      <c r="AD3229" s="273">
        <v>687</v>
      </c>
      <c r="AE3229" s="273">
        <v>0</v>
      </c>
      <c r="AF3229" s="273" t="s">
        <v>90</v>
      </c>
      <c r="AG3229" s="273" t="s">
        <v>122</v>
      </c>
      <c r="AH3229" s="273" t="s">
        <v>122</v>
      </c>
      <c r="AI3229" s="273" t="s">
        <v>123</v>
      </c>
      <c r="AJ3229" s="273" t="s">
        <v>200</v>
      </c>
      <c r="AK3229" s="273">
        <v>294663</v>
      </c>
      <c r="BV3229" s="279" t="s">
        <v>64</v>
      </c>
      <c r="BW3229" s="280" t="s">
        <v>75</v>
      </c>
      <c r="BX3229" s="280" t="s">
        <v>79</v>
      </c>
      <c r="BY3229" s="280" t="s">
        <v>79</v>
      </c>
      <c r="BZ3229" s="280" t="s">
        <v>204</v>
      </c>
      <c r="CA3229" s="280" t="s">
        <v>205</v>
      </c>
      <c r="CB3229" s="280" t="s">
        <v>206</v>
      </c>
      <c r="CC3229" s="280" t="s">
        <v>207</v>
      </c>
      <c r="CD3229" s="281">
        <v>0</v>
      </c>
      <c r="CE3229" s="277">
        <v>44986</v>
      </c>
      <c r="CF3229" s="280"/>
      <c r="CG3229" s="280" t="s">
        <v>181</v>
      </c>
      <c r="CH3229" s="280"/>
      <c r="CI3229" s="280" t="s">
        <v>208</v>
      </c>
      <c r="CJ3229" s="280" t="s">
        <v>209</v>
      </c>
      <c r="CK3229" s="280"/>
      <c r="CL3229" s="280"/>
      <c r="CM3229" s="280" t="s">
        <v>73</v>
      </c>
      <c r="CN3229" s="280">
        <v>3</v>
      </c>
    </row>
    <row r="3230" spans="4:92">
      <c r="D3230" s="273" t="s">
        <v>83</v>
      </c>
      <c r="E3230" s="273" t="s">
        <v>75</v>
      </c>
      <c r="F3230" s="273" t="s">
        <v>231</v>
      </c>
      <c r="G3230" s="273" t="s">
        <v>582</v>
      </c>
      <c r="H3230" s="274">
        <v>45078</v>
      </c>
      <c r="I3230" s="273">
        <v>12541</v>
      </c>
      <c r="J3230" s="273">
        <v>691</v>
      </c>
      <c r="K3230" s="273">
        <v>1570888.76</v>
      </c>
      <c r="L3230" s="273" t="s">
        <v>66</v>
      </c>
      <c r="M3230" s="273">
        <v>190613.14112499999</v>
      </c>
      <c r="N3230" s="273" t="s">
        <v>964</v>
      </c>
      <c r="P3230" s="273" t="s">
        <v>1011</v>
      </c>
      <c r="Q3230" s="273" t="s">
        <v>1001</v>
      </c>
      <c r="R3230" s="273" t="s">
        <v>70</v>
      </c>
      <c r="S3230" s="273" t="s">
        <v>1804</v>
      </c>
      <c r="T3230" s="273" t="s">
        <v>1805</v>
      </c>
      <c r="U3230" s="273" t="s">
        <v>73</v>
      </c>
      <c r="V3230" s="273" t="s">
        <v>1916</v>
      </c>
      <c r="W3230" s="273">
        <v>262387</v>
      </c>
      <c r="X3230" s="273" t="s">
        <v>83</v>
      </c>
      <c r="Y3230" s="273" t="s">
        <v>63</v>
      </c>
      <c r="Z3230" s="273" t="s">
        <v>504</v>
      </c>
      <c r="AA3230" s="273" t="s">
        <v>567</v>
      </c>
      <c r="AB3230" s="274">
        <v>45170</v>
      </c>
      <c r="AC3230" s="273">
        <v>13810</v>
      </c>
      <c r="AD3230" s="273">
        <v>687</v>
      </c>
      <c r="AK3230" s="273">
        <v>293850</v>
      </c>
      <c r="BV3230" s="336" t="s">
        <v>64</v>
      </c>
      <c r="BW3230" s="337" t="s">
        <v>75</v>
      </c>
      <c r="BX3230" s="337" t="s">
        <v>79</v>
      </c>
      <c r="BY3230" s="337" t="s">
        <v>79</v>
      </c>
      <c r="BZ3230" s="337" t="s">
        <v>204</v>
      </c>
      <c r="CA3230" s="337" t="s">
        <v>205</v>
      </c>
      <c r="CB3230" s="337" t="s">
        <v>206</v>
      </c>
      <c r="CC3230" s="337" t="s">
        <v>207</v>
      </c>
      <c r="CD3230" s="338">
        <v>0</v>
      </c>
      <c r="CE3230" s="335">
        <v>44986</v>
      </c>
      <c r="CF3230" s="337"/>
      <c r="CG3230" s="337" t="s">
        <v>181</v>
      </c>
      <c r="CH3230" s="337"/>
      <c r="CI3230" s="337" t="s">
        <v>208</v>
      </c>
      <c r="CJ3230" s="337" t="s">
        <v>209</v>
      </c>
      <c r="CK3230" s="337"/>
      <c r="CL3230" s="337"/>
      <c r="CM3230" s="337" t="s">
        <v>73</v>
      </c>
      <c r="CN3230" s="337">
        <v>3</v>
      </c>
    </row>
    <row r="3231" spans="4:92">
      <c r="D3231" s="273" t="s">
        <v>83</v>
      </c>
      <c r="E3231" s="273" t="s">
        <v>75</v>
      </c>
      <c r="F3231" s="273" t="s">
        <v>231</v>
      </c>
      <c r="G3231" s="273" t="s">
        <v>582</v>
      </c>
      <c r="H3231" s="274">
        <v>45078</v>
      </c>
      <c r="I3231" s="273">
        <v>12541</v>
      </c>
      <c r="J3231" s="273">
        <v>691</v>
      </c>
      <c r="K3231" s="273">
        <v>209800</v>
      </c>
      <c r="L3231" s="273" t="s">
        <v>66</v>
      </c>
      <c r="M3231" s="273">
        <v>0</v>
      </c>
      <c r="N3231" s="273" t="s">
        <v>1010</v>
      </c>
      <c r="O3231" s="273">
        <v>0</v>
      </c>
      <c r="P3231" s="273" t="s">
        <v>1011</v>
      </c>
      <c r="Q3231" s="273" t="s">
        <v>1611</v>
      </c>
      <c r="R3231" s="273" t="s">
        <v>1013</v>
      </c>
      <c r="S3231" s="273" t="s">
        <v>122</v>
      </c>
      <c r="U3231" s="273" t="s">
        <v>73</v>
      </c>
      <c r="V3231" s="273" t="s">
        <v>1815</v>
      </c>
      <c r="W3231" s="273">
        <v>262404</v>
      </c>
      <c r="X3231" s="273" t="s">
        <v>83</v>
      </c>
      <c r="Y3231" s="273" t="s">
        <v>63</v>
      </c>
      <c r="Z3231" s="273" t="s">
        <v>504</v>
      </c>
      <c r="AA3231" s="273" t="s">
        <v>567</v>
      </c>
      <c r="AB3231" s="274">
        <v>45170</v>
      </c>
      <c r="AC3231" s="273">
        <v>13811</v>
      </c>
      <c r="AD3231" s="273">
        <v>687</v>
      </c>
      <c r="AE3231" s="273">
        <v>0</v>
      </c>
      <c r="AF3231" s="273" t="s">
        <v>90</v>
      </c>
      <c r="AG3231" s="273" t="s">
        <v>122</v>
      </c>
      <c r="AH3231" s="273" t="s">
        <v>122</v>
      </c>
      <c r="AI3231" s="273" t="s">
        <v>123</v>
      </c>
      <c r="AJ3231" s="273" t="s">
        <v>200</v>
      </c>
      <c r="AK3231" s="273">
        <v>294678</v>
      </c>
      <c r="BV3231" s="279" t="s">
        <v>64</v>
      </c>
      <c r="BW3231" s="280" t="s">
        <v>75</v>
      </c>
      <c r="BX3231" s="280" t="s">
        <v>79</v>
      </c>
      <c r="BY3231" s="280" t="s">
        <v>79</v>
      </c>
      <c r="BZ3231" s="280" t="s">
        <v>204</v>
      </c>
      <c r="CA3231" s="280" t="s">
        <v>205</v>
      </c>
      <c r="CB3231" s="280" t="s">
        <v>206</v>
      </c>
      <c r="CC3231" s="280" t="s">
        <v>207</v>
      </c>
      <c r="CD3231" s="281">
        <v>0</v>
      </c>
      <c r="CE3231" s="277">
        <v>44986</v>
      </c>
      <c r="CF3231" s="280"/>
      <c r="CG3231" s="280" t="s">
        <v>181</v>
      </c>
      <c r="CH3231" s="280"/>
      <c r="CI3231" s="280" t="s">
        <v>208</v>
      </c>
      <c r="CJ3231" s="280" t="s">
        <v>209</v>
      </c>
      <c r="CK3231" s="280"/>
      <c r="CL3231" s="280"/>
      <c r="CM3231" s="280" t="s">
        <v>73</v>
      </c>
      <c r="CN3231" s="280">
        <v>3</v>
      </c>
    </row>
    <row r="3232" spans="4:92">
      <c r="D3232" s="273" t="s">
        <v>83</v>
      </c>
      <c r="E3232" s="273" t="s">
        <v>75</v>
      </c>
      <c r="F3232" s="273" t="s">
        <v>231</v>
      </c>
      <c r="G3232" s="273" t="s">
        <v>582</v>
      </c>
      <c r="H3232" s="274">
        <v>45078</v>
      </c>
      <c r="I3232" s="273">
        <v>12541</v>
      </c>
      <c r="J3232" s="273">
        <v>691</v>
      </c>
      <c r="K3232" s="273">
        <v>1698651.24</v>
      </c>
      <c r="L3232" s="273" t="s">
        <v>66</v>
      </c>
      <c r="M3232" s="273">
        <v>198546.3485625</v>
      </c>
      <c r="N3232" s="273" t="s">
        <v>115</v>
      </c>
      <c r="W3232" s="273">
        <v>262352</v>
      </c>
      <c r="X3232" s="273" t="s">
        <v>64</v>
      </c>
      <c r="Y3232" s="273" t="s">
        <v>75</v>
      </c>
      <c r="Z3232" s="273" t="s">
        <v>308</v>
      </c>
      <c r="AA3232" s="273" t="s">
        <v>308</v>
      </c>
      <c r="AB3232" s="274">
        <v>44927</v>
      </c>
      <c r="AC3232" s="273">
        <v>14706</v>
      </c>
      <c r="AD3232" s="273">
        <v>31</v>
      </c>
      <c r="AK3232" s="273">
        <v>321025</v>
      </c>
      <c r="BV3232" s="336" t="s">
        <v>64</v>
      </c>
      <c r="BW3232" s="337" t="s">
        <v>75</v>
      </c>
      <c r="BX3232" s="337" t="s">
        <v>79</v>
      </c>
      <c r="BY3232" s="337" t="s">
        <v>79</v>
      </c>
      <c r="BZ3232" s="337" t="s">
        <v>204</v>
      </c>
      <c r="CA3232" s="337" t="s">
        <v>205</v>
      </c>
      <c r="CB3232" s="337" t="s">
        <v>206</v>
      </c>
      <c r="CC3232" s="337" t="s">
        <v>207</v>
      </c>
      <c r="CD3232" s="338">
        <v>0</v>
      </c>
      <c r="CE3232" s="335">
        <v>44986</v>
      </c>
      <c r="CF3232" s="337"/>
      <c r="CG3232" s="337" t="s">
        <v>181</v>
      </c>
      <c r="CH3232" s="337"/>
      <c r="CI3232" s="337" t="s">
        <v>208</v>
      </c>
      <c r="CJ3232" s="337" t="s">
        <v>209</v>
      </c>
      <c r="CK3232" s="337"/>
      <c r="CL3232" s="337"/>
      <c r="CM3232" s="337" t="s">
        <v>73</v>
      </c>
      <c r="CN3232" s="337">
        <v>3</v>
      </c>
    </row>
    <row r="3233" spans="4:92">
      <c r="D3233" s="273" t="s">
        <v>83</v>
      </c>
      <c r="E3233" s="273" t="s">
        <v>75</v>
      </c>
      <c r="F3233" s="273" t="s">
        <v>231</v>
      </c>
      <c r="G3233" s="273" t="s">
        <v>582</v>
      </c>
      <c r="H3233" s="274">
        <v>45078</v>
      </c>
      <c r="I3233" s="273">
        <v>12541</v>
      </c>
      <c r="J3233" s="273">
        <v>691</v>
      </c>
      <c r="K3233" s="273">
        <v>0</v>
      </c>
      <c r="L3233" s="273" t="s">
        <v>66</v>
      </c>
      <c r="N3233" s="273" t="s">
        <v>107</v>
      </c>
      <c r="W3233" s="273">
        <v>262353</v>
      </c>
      <c r="X3233" s="273" t="s">
        <v>64</v>
      </c>
      <c r="Y3233" s="273" t="s">
        <v>75</v>
      </c>
      <c r="Z3233" s="273" t="s">
        <v>308</v>
      </c>
      <c r="AA3233" s="273" t="s">
        <v>308</v>
      </c>
      <c r="AB3233" s="274">
        <v>44927</v>
      </c>
      <c r="AC3233" s="273">
        <v>14706</v>
      </c>
      <c r="AD3233" s="273">
        <v>31</v>
      </c>
      <c r="AK3233" s="273">
        <v>321027</v>
      </c>
      <c r="BV3233" s="279" t="s">
        <v>64</v>
      </c>
      <c r="BW3233" s="280" t="s">
        <v>75</v>
      </c>
      <c r="BX3233" s="280" t="s">
        <v>79</v>
      </c>
      <c r="BY3233" s="280" t="s">
        <v>79</v>
      </c>
      <c r="BZ3233" s="280" t="s">
        <v>204</v>
      </c>
      <c r="CA3233" s="280" t="s">
        <v>205</v>
      </c>
      <c r="CB3233" s="280" t="s">
        <v>206</v>
      </c>
      <c r="CC3233" s="280" t="s">
        <v>207</v>
      </c>
      <c r="CD3233" s="281">
        <v>0</v>
      </c>
      <c r="CE3233" s="277">
        <v>44986</v>
      </c>
      <c r="CF3233" s="280"/>
      <c r="CG3233" s="280" t="s">
        <v>181</v>
      </c>
      <c r="CH3233" s="280"/>
      <c r="CI3233" s="280" t="s">
        <v>208</v>
      </c>
      <c r="CJ3233" s="280" t="s">
        <v>209</v>
      </c>
      <c r="CK3233" s="280"/>
      <c r="CL3233" s="280"/>
      <c r="CM3233" s="280" t="s">
        <v>73</v>
      </c>
      <c r="CN3233" s="280">
        <v>3</v>
      </c>
    </row>
    <row r="3234" spans="4:92">
      <c r="D3234" s="273" t="s">
        <v>83</v>
      </c>
      <c r="E3234" s="273" t="s">
        <v>75</v>
      </c>
      <c r="F3234" s="273" t="s">
        <v>231</v>
      </c>
      <c r="G3234" s="273" t="s">
        <v>582</v>
      </c>
      <c r="H3234" s="274">
        <v>45108</v>
      </c>
      <c r="I3234" s="273">
        <v>12810</v>
      </c>
      <c r="J3234" s="273">
        <v>691</v>
      </c>
      <c r="K3234" s="273">
        <v>81066</v>
      </c>
      <c r="L3234" s="273" t="s">
        <v>66</v>
      </c>
      <c r="M3234" s="273">
        <v>10032.2075625</v>
      </c>
      <c r="N3234" s="273" t="s">
        <v>67</v>
      </c>
      <c r="P3234" s="273" t="s">
        <v>1011</v>
      </c>
      <c r="Q3234" s="273" t="s">
        <v>1611</v>
      </c>
      <c r="R3234" s="273" t="s">
        <v>1013</v>
      </c>
      <c r="S3234" s="273" t="s">
        <v>1808</v>
      </c>
      <c r="T3234" s="273" t="s">
        <v>122</v>
      </c>
      <c r="U3234" s="273" t="s">
        <v>73</v>
      </c>
      <c r="V3234" s="273" t="s">
        <v>1815</v>
      </c>
      <c r="W3234" s="273">
        <v>262451</v>
      </c>
      <c r="X3234" s="273" t="s">
        <v>64</v>
      </c>
      <c r="Y3234" s="273" t="s">
        <v>75</v>
      </c>
      <c r="Z3234" s="273" t="s">
        <v>308</v>
      </c>
      <c r="AA3234" s="273" t="s">
        <v>308</v>
      </c>
      <c r="AB3234" s="274">
        <v>44927</v>
      </c>
      <c r="AC3234" s="273">
        <v>14706</v>
      </c>
      <c r="AD3234" s="273">
        <v>31</v>
      </c>
      <c r="AK3234" s="273">
        <v>321030</v>
      </c>
      <c r="BV3234" s="336" t="s">
        <v>64</v>
      </c>
      <c r="BW3234" s="337" t="s">
        <v>75</v>
      </c>
      <c r="BX3234" s="337" t="s">
        <v>79</v>
      </c>
      <c r="BY3234" s="337" t="s">
        <v>79</v>
      </c>
      <c r="BZ3234" s="337" t="s">
        <v>204</v>
      </c>
      <c r="CA3234" s="337" t="s">
        <v>205</v>
      </c>
      <c r="CB3234" s="337" t="s">
        <v>206</v>
      </c>
      <c r="CC3234" s="337" t="s">
        <v>207</v>
      </c>
      <c r="CD3234" s="338">
        <v>0</v>
      </c>
      <c r="CE3234" s="335">
        <v>44986</v>
      </c>
      <c r="CF3234" s="337"/>
      <c r="CG3234" s="337" t="s">
        <v>181</v>
      </c>
      <c r="CH3234" s="337"/>
      <c r="CI3234" s="337" t="s">
        <v>208</v>
      </c>
      <c r="CJ3234" s="337" t="s">
        <v>209</v>
      </c>
      <c r="CK3234" s="337"/>
      <c r="CL3234" s="337"/>
      <c r="CM3234" s="337" t="s">
        <v>73</v>
      </c>
      <c r="CN3234" s="337">
        <v>3</v>
      </c>
    </row>
    <row r="3235" spans="4:92">
      <c r="D3235" s="273" t="s">
        <v>83</v>
      </c>
      <c r="E3235" s="273" t="s">
        <v>75</v>
      </c>
      <c r="F3235" s="273" t="s">
        <v>231</v>
      </c>
      <c r="G3235" s="273" t="s">
        <v>582</v>
      </c>
      <c r="H3235" s="274">
        <v>45108</v>
      </c>
      <c r="I3235" s="273">
        <v>12810</v>
      </c>
      <c r="J3235" s="273">
        <v>691</v>
      </c>
      <c r="K3235" s="273">
        <v>183204</v>
      </c>
      <c r="L3235" s="273" t="s">
        <v>66</v>
      </c>
      <c r="M3235" s="273">
        <v>24411.984375</v>
      </c>
      <c r="N3235" s="273" t="s">
        <v>67</v>
      </c>
      <c r="P3235" s="273" t="s">
        <v>1011</v>
      </c>
      <c r="Q3235" s="273" t="s">
        <v>1611</v>
      </c>
      <c r="R3235" s="273" t="s">
        <v>1013</v>
      </c>
      <c r="S3235" s="273" t="s">
        <v>1814</v>
      </c>
      <c r="T3235" s="273" t="s">
        <v>122</v>
      </c>
      <c r="U3235" s="273" t="s">
        <v>73</v>
      </c>
      <c r="V3235" s="273" t="s">
        <v>1815</v>
      </c>
      <c r="W3235" s="273">
        <v>262467</v>
      </c>
      <c r="X3235" s="273" t="s">
        <v>64</v>
      </c>
      <c r="Y3235" s="273" t="s">
        <v>75</v>
      </c>
      <c r="Z3235" s="273" t="s">
        <v>308</v>
      </c>
      <c r="AA3235" s="273" t="s">
        <v>308</v>
      </c>
      <c r="AB3235" s="274">
        <v>44927</v>
      </c>
      <c r="AC3235" s="273">
        <v>15290</v>
      </c>
      <c r="AD3235" s="273">
        <v>31</v>
      </c>
      <c r="AK3235" s="273">
        <v>283132</v>
      </c>
      <c r="BV3235" s="279" t="s">
        <v>64</v>
      </c>
      <c r="BW3235" s="280" t="s">
        <v>75</v>
      </c>
      <c r="BX3235" s="280" t="s">
        <v>79</v>
      </c>
      <c r="BY3235" s="280" t="s">
        <v>79</v>
      </c>
      <c r="BZ3235" s="280" t="s">
        <v>204</v>
      </c>
      <c r="CA3235" s="280" t="s">
        <v>205</v>
      </c>
      <c r="CB3235" s="280" t="s">
        <v>206</v>
      </c>
      <c r="CC3235" s="280" t="s">
        <v>207</v>
      </c>
      <c r="CD3235" s="281">
        <v>0</v>
      </c>
      <c r="CE3235" s="277">
        <v>44986</v>
      </c>
      <c r="CF3235" s="280"/>
      <c r="CG3235" s="280" t="s">
        <v>181</v>
      </c>
      <c r="CH3235" s="280"/>
      <c r="CI3235" s="280" t="s">
        <v>208</v>
      </c>
      <c r="CJ3235" s="280" t="s">
        <v>209</v>
      </c>
      <c r="CK3235" s="280"/>
      <c r="CL3235" s="280"/>
      <c r="CM3235" s="280" t="s">
        <v>73</v>
      </c>
      <c r="CN3235" s="280">
        <v>3</v>
      </c>
    </row>
    <row r="3236" spans="4:92">
      <c r="D3236" s="273" t="s">
        <v>83</v>
      </c>
      <c r="E3236" s="273" t="s">
        <v>75</v>
      </c>
      <c r="F3236" s="273" t="s">
        <v>231</v>
      </c>
      <c r="G3236" s="273" t="s">
        <v>582</v>
      </c>
      <c r="H3236" s="274">
        <v>45108</v>
      </c>
      <c r="I3236" s="273">
        <v>12810</v>
      </c>
      <c r="J3236" s="273">
        <v>691</v>
      </c>
      <c r="K3236" s="273">
        <v>1227948.6000000001</v>
      </c>
      <c r="L3236" s="273" t="s">
        <v>66</v>
      </c>
      <c r="M3236" s="273">
        <v>147353.43443749999</v>
      </c>
      <c r="N3236" s="273" t="s">
        <v>964</v>
      </c>
      <c r="P3236" s="273" t="s">
        <v>1011</v>
      </c>
      <c r="Q3236" s="273" t="s">
        <v>1001</v>
      </c>
      <c r="R3236" s="273" t="s">
        <v>70</v>
      </c>
      <c r="S3236" s="273" t="s">
        <v>1804</v>
      </c>
      <c r="T3236" s="273" t="s">
        <v>1805</v>
      </c>
      <c r="U3236" s="273" t="s">
        <v>73</v>
      </c>
      <c r="V3236" s="273" t="s">
        <v>1917</v>
      </c>
      <c r="W3236" s="273">
        <v>262484</v>
      </c>
      <c r="X3236" s="273" t="s">
        <v>64</v>
      </c>
      <c r="Y3236" s="273" t="s">
        <v>75</v>
      </c>
      <c r="Z3236" s="273" t="s">
        <v>308</v>
      </c>
      <c r="AA3236" s="273" t="s">
        <v>308</v>
      </c>
      <c r="AB3236" s="274">
        <v>44927</v>
      </c>
      <c r="AC3236" s="273">
        <v>15440</v>
      </c>
      <c r="AD3236" s="273">
        <v>31</v>
      </c>
      <c r="AK3236" s="273">
        <v>284412</v>
      </c>
      <c r="BV3236" s="336" t="s">
        <v>64</v>
      </c>
      <c r="BW3236" s="337" t="s">
        <v>75</v>
      </c>
      <c r="BX3236" s="337" t="s">
        <v>79</v>
      </c>
      <c r="BY3236" s="337" t="s">
        <v>79</v>
      </c>
      <c r="BZ3236" s="337" t="s">
        <v>204</v>
      </c>
      <c r="CA3236" s="337" t="s">
        <v>205</v>
      </c>
      <c r="CB3236" s="337" t="s">
        <v>206</v>
      </c>
      <c r="CC3236" s="337" t="s">
        <v>207</v>
      </c>
      <c r="CD3236" s="338">
        <v>0</v>
      </c>
      <c r="CE3236" s="335">
        <v>44986</v>
      </c>
      <c r="CF3236" s="337"/>
      <c r="CG3236" s="337" t="s">
        <v>181</v>
      </c>
      <c r="CH3236" s="337"/>
      <c r="CI3236" s="337" t="s">
        <v>208</v>
      </c>
      <c r="CJ3236" s="337" t="s">
        <v>209</v>
      </c>
      <c r="CK3236" s="337"/>
      <c r="CL3236" s="337"/>
      <c r="CM3236" s="337" t="s">
        <v>73</v>
      </c>
      <c r="CN3236" s="337">
        <v>3</v>
      </c>
    </row>
    <row r="3237" spans="4:92">
      <c r="D3237" s="273" t="s">
        <v>83</v>
      </c>
      <c r="E3237" s="273" t="s">
        <v>75</v>
      </c>
      <c r="F3237" s="273" t="s">
        <v>231</v>
      </c>
      <c r="G3237" s="273" t="s">
        <v>582</v>
      </c>
      <c r="H3237" s="274">
        <v>45108</v>
      </c>
      <c r="I3237" s="273">
        <v>12810</v>
      </c>
      <c r="J3237" s="273">
        <v>691</v>
      </c>
      <c r="K3237" s="273">
        <v>243503</v>
      </c>
      <c r="L3237" s="273" t="s">
        <v>66</v>
      </c>
      <c r="M3237" s="273">
        <v>0</v>
      </c>
      <c r="N3237" s="273" t="s">
        <v>1010</v>
      </c>
      <c r="O3237" s="273">
        <v>0</v>
      </c>
      <c r="P3237" s="273" t="s">
        <v>1011</v>
      </c>
      <c r="Q3237" s="273" t="s">
        <v>1611</v>
      </c>
      <c r="R3237" s="273" t="s">
        <v>1013</v>
      </c>
      <c r="S3237" s="273" t="s">
        <v>122</v>
      </c>
      <c r="U3237" s="273" t="s">
        <v>73</v>
      </c>
      <c r="V3237" s="273" t="s">
        <v>1815</v>
      </c>
      <c r="W3237" s="273">
        <v>262501</v>
      </c>
      <c r="X3237" s="273" t="s">
        <v>64</v>
      </c>
      <c r="Y3237" s="273" t="s">
        <v>75</v>
      </c>
      <c r="Z3237" s="273" t="s">
        <v>308</v>
      </c>
      <c r="AA3237" s="273" t="s">
        <v>308</v>
      </c>
      <c r="AB3237" s="274">
        <v>44958</v>
      </c>
      <c r="AC3237" s="273">
        <v>11835</v>
      </c>
      <c r="AD3237" s="273">
        <v>31</v>
      </c>
      <c r="AK3237" s="273">
        <v>157295</v>
      </c>
      <c r="BV3237" s="279" t="s">
        <v>64</v>
      </c>
      <c r="BW3237" s="280" t="s">
        <v>75</v>
      </c>
      <c r="BX3237" s="280" t="s">
        <v>79</v>
      </c>
      <c r="BY3237" s="280" t="s">
        <v>79</v>
      </c>
      <c r="BZ3237" s="280" t="s">
        <v>204</v>
      </c>
      <c r="CA3237" s="280" t="s">
        <v>205</v>
      </c>
      <c r="CB3237" s="280" t="s">
        <v>206</v>
      </c>
      <c r="CC3237" s="280" t="s">
        <v>207</v>
      </c>
      <c r="CD3237" s="281">
        <v>0</v>
      </c>
      <c r="CE3237" s="277">
        <v>44986</v>
      </c>
      <c r="CF3237" s="280"/>
      <c r="CG3237" s="280" t="s">
        <v>181</v>
      </c>
      <c r="CH3237" s="280"/>
      <c r="CI3237" s="280" t="s">
        <v>208</v>
      </c>
      <c r="CJ3237" s="280" t="s">
        <v>209</v>
      </c>
      <c r="CK3237" s="280"/>
      <c r="CL3237" s="280"/>
      <c r="CM3237" s="280" t="s">
        <v>73</v>
      </c>
      <c r="CN3237" s="280">
        <v>3</v>
      </c>
    </row>
    <row r="3238" spans="4:92">
      <c r="D3238" s="273" t="s">
        <v>83</v>
      </c>
      <c r="E3238" s="273" t="s">
        <v>75</v>
      </c>
      <c r="F3238" s="273" t="s">
        <v>231</v>
      </c>
      <c r="G3238" s="273" t="s">
        <v>582</v>
      </c>
      <c r="H3238" s="274">
        <v>45108</v>
      </c>
      <c r="I3238" s="273">
        <v>12810</v>
      </c>
      <c r="J3238" s="273">
        <v>691</v>
      </c>
      <c r="K3238" s="273">
        <v>2090831.4</v>
      </c>
      <c r="L3238" s="273" t="s">
        <v>66</v>
      </c>
      <c r="M3238" s="273">
        <v>241581.82681249999</v>
      </c>
      <c r="N3238" s="273" t="s">
        <v>115</v>
      </c>
      <c r="W3238" s="273">
        <v>262449</v>
      </c>
      <c r="X3238" s="273" t="s">
        <v>64</v>
      </c>
      <c r="Y3238" s="273" t="s">
        <v>75</v>
      </c>
      <c r="Z3238" s="273" t="s">
        <v>308</v>
      </c>
      <c r="AA3238" s="273" t="s">
        <v>308</v>
      </c>
      <c r="AB3238" s="274">
        <v>44958</v>
      </c>
      <c r="AC3238" s="273">
        <v>11835</v>
      </c>
      <c r="AD3238" s="273">
        <v>31</v>
      </c>
      <c r="AK3238" s="273">
        <v>170407</v>
      </c>
      <c r="BV3238" s="336" t="s">
        <v>64</v>
      </c>
      <c r="BW3238" s="337" t="s">
        <v>75</v>
      </c>
      <c r="BX3238" s="337" t="s">
        <v>79</v>
      </c>
      <c r="BY3238" s="337" t="s">
        <v>79</v>
      </c>
      <c r="BZ3238" s="337" t="s">
        <v>204</v>
      </c>
      <c r="CA3238" s="337" t="s">
        <v>205</v>
      </c>
      <c r="CB3238" s="337" t="s">
        <v>206</v>
      </c>
      <c r="CC3238" s="337" t="s">
        <v>207</v>
      </c>
      <c r="CD3238" s="338">
        <v>0</v>
      </c>
      <c r="CE3238" s="335">
        <v>44986</v>
      </c>
      <c r="CF3238" s="337"/>
      <c r="CG3238" s="337" t="s">
        <v>181</v>
      </c>
      <c r="CH3238" s="337"/>
      <c r="CI3238" s="337" t="s">
        <v>208</v>
      </c>
      <c r="CJ3238" s="337" t="s">
        <v>209</v>
      </c>
      <c r="CK3238" s="337"/>
      <c r="CL3238" s="337"/>
      <c r="CM3238" s="337" t="s">
        <v>73</v>
      </c>
      <c r="CN3238" s="337">
        <v>3</v>
      </c>
    </row>
    <row r="3239" spans="4:92">
      <c r="D3239" s="273" t="s">
        <v>83</v>
      </c>
      <c r="E3239" s="273" t="s">
        <v>75</v>
      </c>
      <c r="F3239" s="273" t="s">
        <v>231</v>
      </c>
      <c r="G3239" s="273" t="s">
        <v>582</v>
      </c>
      <c r="H3239" s="274">
        <v>45108</v>
      </c>
      <c r="I3239" s="273">
        <v>12810</v>
      </c>
      <c r="J3239" s="273">
        <v>691</v>
      </c>
      <c r="K3239" s="273">
        <v>35348.269999999997</v>
      </c>
      <c r="L3239" s="273" t="s">
        <v>66</v>
      </c>
      <c r="N3239" s="273" t="s">
        <v>107</v>
      </c>
      <c r="W3239" s="273">
        <v>262450</v>
      </c>
      <c r="X3239" s="273" t="s">
        <v>64</v>
      </c>
      <c r="Y3239" s="273" t="s">
        <v>75</v>
      </c>
      <c r="Z3239" s="273" t="s">
        <v>308</v>
      </c>
      <c r="AA3239" s="273" t="s">
        <v>308</v>
      </c>
      <c r="AB3239" s="274">
        <v>44958</v>
      </c>
      <c r="AC3239" s="273">
        <v>11835</v>
      </c>
      <c r="AD3239" s="273">
        <v>31</v>
      </c>
      <c r="AK3239" s="273">
        <v>170414</v>
      </c>
      <c r="BV3239" s="279" t="s">
        <v>64</v>
      </c>
      <c r="BW3239" s="280" t="s">
        <v>75</v>
      </c>
      <c r="BX3239" s="280" t="s">
        <v>231</v>
      </c>
      <c r="BY3239" s="280" t="s">
        <v>231</v>
      </c>
      <c r="BZ3239" s="280" t="s">
        <v>86</v>
      </c>
      <c r="CA3239" s="280" t="s">
        <v>87</v>
      </c>
      <c r="CB3239" s="280" t="s">
        <v>233</v>
      </c>
      <c r="CC3239" s="280" t="s">
        <v>234</v>
      </c>
      <c r="CD3239" s="281">
        <v>1</v>
      </c>
      <c r="CE3239" s="277">
        <v>45231</v>
      </c>
      <c r="CF3239" s="280"/>
      <c r="CG3239" s="280" t="s">
        <v>181</v>
      </c>
      <c r="CH3239" s="280"/>
      <c r="CI3239" s="280" t="s">
        <v>181</v>
      </c>
      <c r="CJ3239" s="280" t="s">
        <v>1822</v>
      </c>
      <c r="CK3239" s="280"/>
      <c r="CL3239" s="280"/>
      <c r="CM3239" s="280" t="s">
        <v>73</v>
      </c>
      <c r="CN3239" s="280">
        <v>3</v>
      </c>
    </row>
    <row r="3240" spans="4:92">
      <c r="D3240" s="273" t="s">
        <v>83</v>
      </c>
      <c r="E3240" s="273" t="s">
        <v>75</v>
      </c>
      <c r="F3240" s="273" t="s">
        <v>231</v>
      </c>
      <c r="G3240" s="273" t="s">
        <v>582</v>
      </c>
      <c r="H3240" s="274">
        <v>45139</v>
      </c>
      <c r="I3240" s="273">
        <v>13486</v>
      </c>
      <c r="J3240" s="273">
        <v>691</v>
      </c>
      <c r="K3240" s="273">
        <v>71321</v>
      </c>
      <c r="L3240" s="273" t="s">
        <v>66</v>
      </c>
      <c r="M3240" s="273">
        <v>7830.6432500000001</v>
      </c>
      <c r="N3240" s="273" t="s">
        <v>67</v>
      </c>
      <c r="P3240" s="273" t="s">
        <v>1011</v>
      </c>
      <c r="Q3240" s="273" t="s">
        <v>1611</v>
      </c>
      <c r="R3240" s="273" t="s">
        <v>1013</v>
      </c>
      <c r="S3240" s="273" t="s">
        <v>1808</v>
      </c>
      <c r="T3240" s="273" t="s">
        <v>122</v>
      </c>
      <c r="U3240" s="273" t="s">
        <v>73</v>
      </c>
      <c r="V3240" s="273" t="s">
        <v>1815</v>
      </c>
      <c r="W3240" s="273">
        <v>262579</v>
      </c>
      <c r="X3240" s="273" t="s">
        <v>64</v>
      </c>
      <c r="Y3240" s="273" t="s">
        <v>75</v>
      </c>
      <c r="Z3240" s="273" t="s">
        <v>308</v>
      </c>
      <c r="AA3240" s="273" t="s">
        <v>308</v>
      </c>
      <c r="AB3240" s="274">
        <v>44958</v>
      </c>
      <c r="AC3240" s="273">
        <v>11835</v>
      </c>
      <c r="AD3240" s="273">
        <v>31</v>
      </c>
      <c r="AK3240" s="273">
        <v>170421</v>
      </c>
      <c r="BV3240" s="336" t="s">
        <v>64</v>
      </c>
      <c r="BW3240" s="337" t="s">
        <v>75</v>
      </c>
      <c r="BX3240" s="337" t="s">
        <v>231</v>
      </c>
      <c r="BY3240" s="337" t="s">
        <v>231</v>
      </c>
      <c r="BZ3240" s="337" t="s">
        <v>86</v>
      </c>
      <c r="CA3240" s="337" t="s">
        <v>87</v>
      </c>
      <c r="CB3240" s="337" t="s">
        <v>233</v>
      </c>
      <c r="CC3240" s="337" t="s">
        <v>234</v>
      </c>
      <c r="CD3240" s="338">
        <v>1</v>
      </c>
      <c r="CE3240" s="335">
        <v>45231</v>
      </c>
      <c r="CF3240" s="337"/>
      <c r="CG3240" s="337" t="s">
        <v>181</v>
      </c>
      <c r="CH3240" s="337"/>
      <c r="CI3240" s="337" t="s">
        <v>181</v>
      </c>
      <c r="CJ3240" s="337" t="s">
        <v>1822</v>
      </c>
      <c r="CK3240" s="337"/>
      <c r="CL3240" s="337"/>
      <c r="CM3240" s="337" t="s">
        <v>73</v>
      </c>
      <c r="CN3240" s="337">
        <v>3</v>
      </c>
    </row>
    <row r="3241" spans="4:92">
      <c r="D3241" s="273" t="s">
        <v>83</v>
      </c>
      <c r="E3241" s="273" t="s">
        <v>473</v>
      </c>
      <c r="F3241" s="273" t="s">
        <v>963</v>
      </c>
      <c r="G3241" s="273" t="s">
        <v>972</v>
      </c>
      <c r="H3241" s="274">
        <v>45170</v>
      </c>
      <c r="I3241" s="273">
        <v>13901</v>
      </c>
      <c r="J3241" s="273">
        <v>834</v>
      </c>
      <c r="W3241" s="273">
        <v>236266</v>
      </c>
      <c r="X3241" s="273" t="s">
        <v>64</v>
      </c>
      <c r="Y3241" s="273" t="s">
        <v>75</v>
      </c>
      <c r="Z3241" s="273" t="s">
        <v>308</v>
      </c>
      <c r="AA3241" s="273" t="s">
        <v>308</v>
      </c>
      <c r="AB3241" s="274">
        <v>44958</v>
      </c>
      <c r="AC3241" s="273">
        <v>11985</v>
      </c>
      <c r="AD3241" s="273">
        <v>31</v>
      </c>
      <c r="AE3241" s="273">
        <v>109.9218</v>
      </c>
      <c r="AF3241" s="273" t="s">
        <v>90</v>
      </c>
      <c r="AG3241" s="273" t="s">
        <v>121</v>
      </c>
      <c r="AH3241" s="273" t="s">
        <v>1864</v>
      </c>
      <c r="AI3241" s="273" t="s">
        <v>123</v>
      </c>
      <c r="AJ3241" s="273" t="s">
        <v>124</v>
      </c>
      <c r="AK3241" s="273">
        <v>159958</v>
      </c>
      <c r="BV3241" s="279" t="s">
        <v>64</v>
      </c>
      <c r="BW3241" s="280" t="s">
        <v>75</v>
      </c>
      <c r="BX3241" s="280" t="s">
        <v>231</v>
      </c>
      <c r="BY3241" s="280" t="s">
        <v>231</v>
      </c>
      <c r="BZ3241" s="280" t="s">
        <v>86</v>
      </c>
      <c r="CA3241" s="280" t="s">
        <v>87</v>
      </c>
      <c r="CB3241" s="280" t="s">
        <v>233</v>
      </c>
      <c r="CC3241" s="280" t="s">
        <v>234</v>
      </c>
      <c r="CD3241" s="281">
        <v>1</v>
      </c>
      <c r="CE3241" s="277">
        <v>45231</v>
      </c>
      <c r="CF3241" s="280"/>
      <c r="CG3241" s="280" t="s">
        <v>181</v>
      </c>
      <c r="CH3241" s="280"/>
      <c r="CI3241" s="280" t="s">
        <v>181</v>
      </c>
      <c r="CJ3241" s="280" t="s">
        <v>1822</v>
      </c>
      <c r="CK3241" s="280"/>
      <c r="CL3241" s="280"/>
      <c r="CM3241" s="280" t="s">
        <v>73</v>
      </c>
      <c r="CN3241" s="280">
        <v>3</v>
      </c>
    </row>
    <row r="3242" spans="4:92">
      <c r="D3242" s="273" t="s">
        <v>83</v>
      </c>
      <c r="E3242" s="273" t="s">
        <v>473</v>
      </c>
      <c r="F3242" s="273" t="s">
        <v>963</v>
      </c>
      <c r="G3242" s="273" t="s">
        <v>972</v>
      </c>
      <c r="H3242" s="274">
        <v>45170</v>
      </c>
      <c r="I3242" s="273">
        <v>13901</v>
      </c>
      <c r="J3242" s="273">
        <v>834</v>
      </c>
      <c r="K3242" s="273">
        <v>7772</v>
      </c>
      <c r="L3242" s="273" t="s">
        <v>66</v>
      </c>
      <c r="M3242" s="273">
        <v>1180.5935999999999</v>
      </c>
      <c r="N3242" s="273" t="s">
        <v>115</v>
      </c>
      <c r="W3242" s="273">
        <v>236290</v>
      </c>
      <c r="X3242" s="273" t="s">
        <v>64</v>
      </c>
      <c r="Y3242" s="273" t="s">
        <v>75</v>
      </c>
      <c r="Z3242" s="273" t="s">
        <v>308</v>
      </c>
      <c r="AA3242" s="273" t="s">
        <v>308</v>
      </c>
      <c r="AB3242" s="274">
        <v>44986</v>
      </c>
      <c r="AC3242" s="273">
        <v>11873</v>
      </c>
      <c r="AD3242" s="273">
        <v>31</v>
      </c>
      <c r="AK3242" s="273">
        <v>158017</v>
      </c>
      <c r="BV3242" s="336" t="s">
        <v>64</v>
      </c>
      <c r="BW3242" s="337" t="s">
        <v>75</v>
      </c>
      <c r="BX3242" s="337" t="s">
        <v>231</v>
      </c>
      <c r="BY3242" s="337" t="s">
        <v>231</v>
      </c>
      <c r="BZ3242" s="337" t="s">
        <v>86</v>
      </c>
      <c r="CA3242" s="337" t="s">
        <v>87</v>
      </c>
      <c r="CB3242" s="337" t="s">
        <v>233</v>
      </c>
      <c r="CC3242" s="337" t="s">
        <v>234</v>
      </c>
      <c r="CD3242" s="338">
        <v>1</v>
      </c>
      <c r="CE3242" s="335">
        <v>45231</v>
      </c>
      <c r="CF3242" s="337"/>
      <c r="CG3242" s="337" t="s">
        <v>181</v>
      </c>
      <c r="CH3242" s="337"/>
      <c r="CI3242" s="337" t="s">
        <v>181</v>
      </c>
      <c r="CJ3242" s="337" t="s">
        <v>1822</v>
      </c>
      <c r="CK3242" s="337"/>
      <c r="CL3242" s="337"/>
      <c r="CM3242" s="337" t="s">
        <v>73</v>
      </c>
      <c r="CN3242" s="337">
        <v>3</v>
      </c>
    </row>
    <row r="3243" spans="4:92">
      <c r="D3243" s="273" t="s">
        <v>83</v>
      </c>
      <c r="E3243" s="273" t="s">
        <v>63</v>
      </c>
      <c r="F3243" s="273" t="s">
        <v>504</v>
      </c>
      <c r="G3243" s="273" t="s">
        <v>539</v>
      </c>
      <c r="H3243" s="274">
        <v>45261</v>
      </c>
      <c r="I3243" s="273">
        <v>16969</v>
      </c>
      <c r="J3243" s="273">
        <v>686</v>
      </c>
      <c r="K3243" s="273">
        <v>0</v>
      </c>
      <c r="L3243" s="273" t="s">
        <v>66</v>
      </c>
      <c r="N3243" s="273" t="s">
        <v>107</v>
      </c>
      <c r="W3243" s="273">
        <v>321688</v>
      </c>
      <c r="X3243" s="273" t="s">
        <v>64</v>
      </c>
      <c r="Y3243" s="273" t="s">
        <v>75</v>
      </c>
      <c r="Z3243" s="273" t="s">
        <v>308</v>
      </c>
      <c r="AA3243" s="273" t="s">
        <v>308</v>
      </c>
      <c r="AB3243" s="274">
        <v>44986</v>
      </c>
      <c r="AC3243" s="273">
        <v>11873</v>
      </c>
      <c r="AD3243" s="273">
        <v>31</v>
      </c>
      <c r="AK3243" s="273">
        <v>170447</v>
      </c>
      <c r="BV3243" s="279" t="s">
        <v>64</v>
      </c>
      <c r="BW3243" s="280" t="s">
        <v>75</v>
      </c>
      <c r="BX3243" s="280" t="s">
        <v>231</v>
      </c>
      <c r="BY3243" s="280" t="s">
        <v>231</v>
      </c>
      <c r="BZ3243" s="280" t="s">
        <v>86</v>
      </c>
      <c r="CA3243" s="280" t="s">
        <v>87</v>
      </c>
      <c r="CB3243" s="280" t="s">
        <v>217</v>
      </c>
      <c r="CC3243" s="280" t="s">
        <v>218</v>
      </c>
      <c r="CD3243" s="281">
        <v>2</v>
      </c>
      <c r="CE3243" s="277">
        <v>45231</v>
      </c>
      <c r="CF3243" s="280"/>
      <c r="CG3243" s="280" t="s">
        <v>181</v>
      </c>
      <c r="CH3243" s="280"/>
      <c r="CI3243" s="280" t="s">
        <v>181</v>
      </c>
      <c r="CJ3243" s="280" t="s">
        <v>232</v>
      </c>
      <c r="CK3243" s="280"/>
      <c r="CL3243" s="280"/>
      <c r="CM3243" s="280" t="s">
        <v>73</v>
      </c>
      <c r="CN3243" s="280">
        <v>3</v>
      </c>
    </row>
    <row r="3244" spans="4:92">
      <c r="D3244" s="273" t="s">
        <v>83</v>
      </c>
      <c r="E3244" s="273" t="s">
        <v>63</v>
      </c>
      <c r="F3244" s="273" t="s">
        <v>504</v>
      </c>
      <c r="G3244" s="273" t="s">
        <v>567</v>
      </c>
      <c r="H3244" s="274">
        <v>44927</v>
      </c>
      <c r="I3244" s="273">
        <v>11168</v>
      </c>
      <c r="J3244" s="273">
        <v>687</v>
      </c>
      <c r="K3244" s="273">
        <v>31484</v>
      </c>
      <c r="L3244" s="273" t="s">
        <v>66</v>
      </c>
      <c r="M3244" s="273">
        <v>5561.0200800000002</v>
      </c>
      <c r="N3244" s="273" t="s">
        <v>67</v>
      </c>
      <c r="P3244" s="273" t="s">
        <v>1011</v>
      </c>
      <c r="Q3244" s="273" t="s">
        <v>69</v>
      </c>
      <c r="R3244" s="273" t="s">
        <v>70</v>
      </c>
      <c r="S3244" s="273" t="s">
        <v>1041</v>
      </c>
      <c r="T3244" s="273" t="s">
        <v>1042</v>
      </c>
      <c r="U3244" s="273" t="s">
        <v>73</v>
      </c>
      <c r="V3244" s="273" t="s">
        <v>1043</v>
      </c>
      <c r="W3244" s="273">
        <v>137785</v>
      </c>
      <c r="X3244" s="273" t="s">
        <v>64</v>
      </c>
      <c r="Y3244" s="273" t="s">
        <v>75</v>
      </c>
      <c r="Z3244" s="273" t="s">
        <v>308</v>
      </c>
      <c r="AA3244" s="273" t="s">
        <v>308</v>
      </c>
      <c r="AB3244" s="274">
        <v>44986</v>
      </c>
      <c r="AC3244" s="273">
        <v>11873</v>
      </c>
      <c r="AD3244" s="273">
        <v>31</v>
      </c>
      <c r="AK3244" s="273">
        <v>170454</v>
      </c>
      <c r="BV3244" s="336" t="s">
        <v>64</v>
      </c>
      <c r="BW3244" s="337" t="s">
        <v>75</v>
      </c>
      <c r="BX3244" s="337" t="s">
        <v>231</v>
      </c>
      <c r="BY3244" s="337" t="s">
        <v>231</v>
      </c>
      <c r="BZ3244" s="337" t="s">
        <v>86</v>
      </c>
      <c r="CA3244" s="337" t="s">
        <v>87</v>
      </c>
      <c r="CB3244" s="337" t="s">
        <v>217</v>
      </c>
      <c r="CC3244" s="337" t="s">
        <v>218</v>
      </c>
      <c r="CD3244" s="338">
        <v>2</v>
      </c>
      <c r="CE3244" s="335">
        <v>45231</v>
      </c>
      <c r="CF3244" s="337"/>
      <c r="CG3244" s="337" t="s">
        <v>181</v>
      </c>
      <c r="CH3244" s="337"/>
      <c r="CI3244" s="337" t="s">
        <v>181</v>
      </c>
      <c r="CJ3244" s="337" t="s">
        <v>241</v>
      </c>
      <c r="CK3244" s="337"/>
      <c r="CL3244" s="337"/>
      <c r="CM3244" s="337" t="s">
        <v>73</v>
      </c>
      <c r="CN3244" s="337">
        <v>3</v>
      </c>
    </row>
    <row r="3245" spans="4:92">
      <c r="D3245" s="273" t="s">
        <v>83</v>
      </c>
      <c r="E3245" s="273" t="s">
        <v>63</v>
      </c>
      <c r="F3245" s="273" t="s">
        <v>504</v>
      </c>
      <c r="G3245" s="273" t="s">
        <v>567</v>
      </c>
      <c r="H3245" s="274">
        <v>44927</v>
      </c>
      <c r="I3245" s="273">
        <v>11168</v>
      </c>
      <c r="J3245" s="273">
        <v>687</v>
      </c>
      <c r="K3245" s="273">
        <v>51676</v>
      </c>
      <c r="L3245" s="273" t="s">
        <v>66</v>
      </c>
      <c r="M3245" s="273">
        <v>6664.6738400000004</v>
      </c>
      <c r="N3245" s="273" t="s">
        <v>67</v>
      </c>
      <c r="P3245" s="273" t="s">
        <v>92</v>
      </c>
      <c r="Q3245" s="273" t="s">
        <v>69</v>
      </c>
      <c r="R3245" s="273" t="s">
        <v>70</v>
      </c>
      <c r="S3245" s="273" t="s">
        <v>834</v>
      </c>
      <c r="T3245" s="273" t="s">
        <v>835</v>
      </c>
      <c r="U3245" s="273" t="s">
        <v>73</v>
      </c>
      <c r="V3245" s="273" t="s">
        <v>836</v>
      </c>
      <c r="W3245" s="273">
        <v>173838</v>
      </c>
      <c r="X3245" s="273" t="s">
        <v>64</v>
      </c>
      <c r="Y3245" s="273" t="s">
        <v>75</v>
      </c>
      <c r="Z3245" s="273" t="s">
        <v>308</v>
      </c>
      <c r="AA3245" s="273" t="s">
        <v>308</v>
      </c>
      <c r="AB3245" s="274">
        <v>44986</v>
      </c>
      <c r="AC3245" s="273">
        <v>11873</v>
      </c>
      <c r="AD3245" s="273">
        <v>31</v>
      </c>
      <c r="AK3245" s="273">
        <v>170461</v>
      </c>
      <c r="BV3245" s="279" t="s">
        <v>64</v>
      </c>
      <c r="BW3245" s="280" t="s">
        <v>75</v>
      </c>
      <c r="BX3245" s="280" t="s">
        <v>231</v>
      </c>
      <c r="BY3245" s="280" t="s">
        <v>231</v>
      </c>
      <c r="BZ3245" s="280" t="s">
        <v>86</v>
      </c>
      <c r="CA3245" s="280" t="s">
        <v>87</v>
      </c>
      <c r="CB3245" s="280" t="s">
        <v>217</v>
      </c>
      <c r="CC3245" s="280" t="s">
        <v>218</v>
      </c>
      <c r="CD3245" s="281">
        <v>2</v>
      </c>
      <c r="CE3245" s="277">
        <v>45231</v>
      </c>
      <c r="CF3245" s="280"/>
      <c r="CG3245" s="280" t="s">
        <v>181</v>
      </c>
      <c r="CH3245" s="280"/>
      <c r="CI3245" s="280" t="s">
        <v>181</v>
      </c>
      <c r="CJ3245" s="280" t="s">
        <v>250</v>
      </c>
      <c r="CK3245" s="280"/>
      <c r="CL3245" s="280"/>
      <c r="CM3245" s="280" t="s">
        <v>73</v>
      </c>
      <c r="CN3245" s="280">
        <v>3</v>
      </c>
    </row>
    <row r="3246" spans="4:92">
      <c r="D3246" s="273" t="s">
        <v>83</v>
      </c>
      <c r="E3246" s="273" t="s">
        <v>63</v>
      </c>
      <c r="F3246" s="273" t="s">
        <v>504</v>
      </c>
      <c r="G3246" s="273" t="s">
        <v>567</v>
      </c>
      <c r="H3246" s="274">
        <v>44927</v>
      </c>
      <c r="I3246" s="273">
        <v>11168</v>
      </c>
      <c r="J3246" s="273">
        <v>687</v>
      </c>
      <c r="K3246" s="273">
        <v>39714</v>
      </c>
      <c r="L3246" s="273" t="s">
        <v>66</v>
      </c>
      <c r="M3246" s="273">
        <v>4422.3643199999997</v>
      </c>
      <c r="N3246" s="273" t="s">
        <v>115</v>
      </c>
      <c r="W3246" s="273">
        <v>137783</v>
      </c>
      <c r="X3246" s="273" t="s">
        <v>64</v>
      </c>
      <c r="Y3246" s="273" t="s">
        <v>75</v>
      </c>
      <c r="Z3246" s="273" t="s">
        <v>308</v>
      </c>
      <c r="AA3246" s="273" t="s">
        <v>308</v>
      </c>
      <c r="AB3246" s="274">
        <v>44986</v>
      </c>
      <c r="AC3246" s="273">
        <v>12018</v>
      </c>
      <c r="AD3246" s="273">
        <v>31</v>
      </c>
      <c r="AE3246" s="273">
        <v>102.5021</v>
      </c>
      <c r="AF3246" s="273" t="s">
        <v>90</v>
      </c>
      <c r="AG3246" s="273" t="s">
        <v>121</v>
      </c>
      <c r="AH3246" s="273" t="s">
        <v>1864</v>
      </c>
      <c r="AI3246" s="273" t="s">
        <v>123</v>
      </c>
      <c r="AJ3246" s="273" t="s">
        <v>124</v>
      </c>
      <c r="AK3246" s="273">
        <v>160453</v>
      </c>
      <c r="BV3246" s="336" t="s">
        <v>64</v>
      </c>
      <c r="BW3246" s="337" t="s">
        <v>75</v>
      </c>
      <c r="BX3246" s="337" t="s">
        <v>231</v>
      </c>
      <c r="BY3246" s="337" t="s">
        <v>231</v>
      </c>
      <c r="BZ3246" s="337" t="s">
        <v>86</v>
      </c>
      <c r="CA3246" s="337" t="s">
        <v>87</v>
      </c>
      <c r="CB3246" s="337" t="s">
        <v>217</v>
      </c>
      <c r="CC3246" s="337" t="s">
        <v>218</v>
      </c>
      <c r="CD3246" s="338">
        <v>2</v>
      </c>
      <c r="CE3246" s="335">
        <v>45231</v>
      </c>
      <c r="CF3246" s="337"/>
      <c r="CG3246" s="337" t="s">
        <v>181</v>
      </c>
      <c r="CH3246" s="337"/>
      <c r="CI3246" s="337" t="s">
        <v>181</v>
      </c>
      <c r="CJ3246" s="337" t="s">
        <v>277</v>
      </c>
      <c r="CK3246" s="337"/>
      <c r="CL3246" s="337"/>
      <c r="CM3246" s="337" t="s">
        <v>73</v>
      </c>
      <c r="CN3246" s="337">
        <v>3</v>
      </c>
    </row>
    <row r="3247" spans="4:92">
      <c r="D3247" s="273" t="s">
        <v>83</v>
      </c>
      <c r="E3247" s="273" t="s">
        <v>63</v>
      </c>
      <c r="F3247" s="273" t="s">
        <v>504</v>
      </c>
      <c r="G3247" s="273" t="s">
        <v>567</v>
      </c>
      <c r="H3247" s="274">
        <v>44927</v>
      </c>
      <c r="I3247" s="273">
        <v>11168</v>
      </c>
      <c r="J3247" s="273">
        <v>687</v>
      </c>
      <c r="K3247" s="273">
        <v>0</v>
      </c>
      <c r="L3247" s="273" t="s">
        <v>66</v>
      </c>
      <c r="N3247" s="273" t="s">
        <v>107</v>
      </c>
      <c r="W3247" s="273">
        <v>137784</v>
      </c>
      <c r="X3247" s="273" t="s">
        <v>64</v>
      </c>
      <c r="Y3247" s="273" t="s">
        <v>75</v>
      </c>
      <c r="Z3247" s="273" t="s">
        <v>308</v>
      </c>
      <c r="AA3247" s="273" t="s">
        <v>308</v>
      </c>
      <c r="AB3247" s="274">
        <v>44986</v>
      </c>
      <c r="AC3247" s="273">
        <v>12018</v>
      </c>
      <c r="AD3247" s="273">
        <v>31</v>
      </c>
      <c r="AE3247" s="273">
        <v>3</v>
      </c>
      <c r="AF3247" s="273" t="s">
        <v>90</v>
      </c>
      <c r="AG3247" s="273" t="s">
        <v>1918</v>
      </c>
      <c r="AH3247" s="273" t="s">
        <v>1919</v>
      </c>
      <c r="AI3247" s="273" t="s">
        <v>199</v>
      </c>
      <c r="AJ3247" s="273" t="s">
        <v>1185</v>
      </c>
      <c r="AK3247" s="273">
        <v>170309</v>
      </c>
      <c r="BV3247" s="279" t="s">
        <v>64</v>
      </c>
      <c r="BW3247" s="280" t="s">
        <v>75</v>
      </c>
      <c r="BX3247" s="280" t="s">
        <v>231</v>
      </c>
      <c r="BY3247" s="280" t="s">
        <v>231</v>
      </c>
      <c r="BZ3247" s="280" t="s">
        <v>86</v>
      </c>
      <c r="CA3247" s="280" t="s">
        <v>87</v>
      </c>
      <c r="CB3247" s="280" t="s">
        <v>217</v>
      </c>
      <c r="CC3247" s="280" t="s">
        <v>218</v>
      </c>
      <c r="CD3247" s="281">
        <v>2</v>
      </c>
      <c r="CE3247" s="277">
        <v>45231</v>
      </c>
      <c r="CF3247" s="280"/>
      <c r="CG3247" s="280" t="s">
        <v>181</v>
      </c>
      <c r="CH3247" s="280"/>
      <c r="CI3247" s="280" t="s">
        <v>181</v>
      </c>
      <c r="CJ3247" s="280" t="s">
        <v>255</v>
      </c>
      <c r="CK3247" s="280"/>
      <c r="CL3247" s="280"/>
      <c r="CM3247" s="280" t="s">
        <v>73</v>
      </c>
      <c r="CN3247" s="280">
        <v>3</v>
      </c>
    </row>
    <row r="3248" spans="4:92">
      <c r="D3248" s="273" t="s">
        <v>83</v>
      </c>
      <c r="E3248" s="273" t="s">
        <v>63</v>
      </c>
      <c r="F3248" s="273" t="s">
        <v>504</v>
      </c>
      <c r="G3248" s="273" t="s">
        <v>567</v>
      </c>
      <c r="H3248" s="274">
        <v>44958</v>
      </c>
      <c r="I3248" s="273">
        <v>11330</v>
      </c>
      <c r="J3248" s="273">
        <v>687</v>
      </c>
      <c r="K3248" s="273">
        <v>27066</v>
      </c>
      <c r="L3248" s="273" t="s">
        <v>66</v>
      </c>
      <c r="M3248" s="273">
        <v>4780.6871199999996</v>
      </c>
      <c r="N3248" s="273" t="s">
        <v>67</v>
      </c>
      <c r="P3248" s="273" t="s">
        <v>1011</v>
      </c>
      <c r="Q3248" s="273" t="s">
        <v>69</v>
      </c>
      <c r="R3248" s="273" t="s">
        <v>70</v>
      </c>
      <c r="S3248" s="273" t="s">
        <v>1041</v>
      </c>
      <c r="T3248" s="273" t="s">
        <v>1042</v>
      </c>
      <c r="U3248" s="273" t="s">
        <v>73</v>
      </c>
      <c r="V3248" s="273" t="s">
        <v>1043</v>
      </c>
      <c r="W3248" s="273">
        <v>208644</v>
      </c>
      <c r="X3248" s="273" t="s">
        <v>64</v>
      </c>
      <c r="Y3248" s="273" t="s">
        <v>75</v>
      </c>
      <c r="Z3248" s="273" t="s">
        <v>308</v>
      </c>
      <c r="AA3248" s="273" t="s">
        <v>308</v>
      </c>
      <c r="AB3248" s="274">
        <v>44986</v>
      </c>
      <c r="AC3248" s="273">
        <v>12018</v>
      </c>
      <c r="AD3248" s="273">
        <v>31</v>
      </c>
      <c r="AE3248" s="273">
        <v>5</v>
      </c>
      <c r="AF3248" s="273" t="s">
        <v>90</v>
      </c>
      <c r="AG3248" s="273" t="s">
        <v>1918</v>
      </c>
      <c r="AH3248" s="273" t="s">
        <v>415</v>
      </c>
      <c r="AI3248" s="273" t="s">
        <v>199</v>
      </c>
      <c r="AJ3248" s="273" t="s">
        <v>214</v>
      </c>
      <c r="AK3248" s="273">
        <v>170315</v>
      </c>
      <c r="BV3248" s="336" t="s">
        <v>64</v>
      </c>
      <c r="BW3248" s="337" t="s">
        <v>75</v>
      </c>
      <c r="BX3248" s="337" t="s">
        <v>231</v>
      </c>
      <c r="BY3248" s="337" t="s">
        <v>231</v>
      </c>
      <c r="BZ3248" s="337" t="s">
        <v>86</v>
      </c>
      <c r="CA3248" s="337" t="s">
        <v>87</v>
      </c>
      <c r="CB3248" s="337" t="s">
        <v>217</v>
      </c>
      <c r="CC3248" s="337" t="s">
        <v>218</v>
      </c>
      <c r="CD3248" s="338">
        <v>2</v>
      </c>
      <c r="CE3248" s="335">
        <v>45231</v>
      </c>
      <c r="CF3248" s="337"/>
      <c r="CG3248" s="337" t="s">
        <v>181</v>
      </c>
      <c r="CH3248" s="337"/>
      <c r="CI3248" s="337" t="s">
        <v>181</v>
      </c>
      <c r="CJ3248" s="337" t="s">
        <v>261</v>
      </c>
      <c r="CK3248" s="337"/>
      <c r="CL3248" s="337"/>
      <c r="CM3248" s="337" t="s">
        <v>73</v>
      </c>
      <c r="CN3248" s="337">
        <v>3</v>
      </c>
    </row>
    <row r="3249" spans="4:92">
      <c r="D3249" s="273" t="s">
        <v>83</v>
      </c>
      <c r="E3249" s="273" t="s">
        <v>63</v>
      </c>
      <c r="F3249" s="273" t="s">
        <v>504</v>
      </c>
      <c r="G3249" s="273" t="s">
        <v>567</v>
      </c>
      <c r="H3249" s="274">
        <v>44958</v>
      </c>
      <c r="I3249" s="273">
        <v>11330</v>
      </c>
      <c r="J3249" s="273">
        <v>687</v>
      </c>
      <c r="K3249" s="273">
        <v>46116</v>
      </c>
      <c r="L3249" s="273" t="s">
        <v>66</v>
      </c>
      <c r="M3249" s="273">
        <v>5947.5724</v>
      </c>
      <c r="N3249" s="273" t="s">
        <v>67</v>
      </c>
      <c r="P3249" s="273" t="s">
        <v>92</v>
      </c>
      <c r="Q3249" s="273" t="s">
        <v>69</v>
      </c>
      <c r="R3249" s="273" t="s">
        <v>70</v>
      </c>
      <c r="S3249" s="273" t="s">
        <v>834</v>
      </c>
      <c r="T3249" s="273" t="s">
        <v>835</v>
      </c>
      <c r="U3249" s="273" t="s">
        <v>73</v>
      </c>
      <c r="V3249" s="273" t="s">
        <v>836</v>
      </c>
      <c r="W3249" s="273">
        <v>208660</v>
      </c>
      <c r="X3249" s="273" t="s">
        <v>64</v>
      </c>
      <c r="Y3249" s="273" t="s">
        <v>75</v>
      </c>
      <c r="Z3249" s="273" t="s">
        <v>308</v>
      </c>
      <c r="AA3249" s="273" t="s">
        <v>308</v>
      </c>
      <c r="AB3249" s="274">
        <v>44986</v>
      </c>
      <c r="AC3249" s="273">
        <v>12018</v>
      </c>
      <c r="AD3249" s="273">
        <v>31</v>
      </c>
      <c r="AE3249" s="273">
        <v>6</v>
      </c>
      <c r="AF3249" s="273" t="s">
        <v>90</v>
      </c>
      <c r="AG3249" s="273" t="s">
        <v>1920</v>
      </c>
      <c r="AH3249" s="273" t="s">
        <v>1921</v>
      </c>
      <c r="AI3249" s="273" t="s">
        <v>199</v>
      </c>
      <c r="AJ3249" s="273" t="s">
        <v>214</v>
      </c>
      <c r="AK3249" s="273">
        <v>170321</v>
      </c>
      <c r="BV3249" s="279" t="s">
        <v>64</v>
      </c>
      <c r="BW3249" s="280" t="s">
        <v>75</v>
      </c>
      <c r="BX3249" s="280" t="s">
        <v>231</v>
      </c>
      <c r="BY3249" s="280" t="s">
        <v>231</v>
      </c>
      <c r="BZ3249" s="280" t="s">
        <v>86</v>
      </c>
      <c r="CA3249" s="280" t="s">
        <v>87</v>
      </c>
      <c r="CB3249" s="280" t="s">
        <v>179</v>
      </c>
      <c r="CC3249" s="280" t="s">
        <v>180</v>
      </c>
      <c r="CD3249" s="281">
        <v>1</v>
      </c>
      <c r="CE3249" s="277">
        <v>44986</v>
      </c>
      <c r="CF3249" s="280"/>
      <c r="CG3249" s="280" t="s">
        <v>181</v>
      </c>
      <c r="CH3249" s="280"/>
      <c r="CI3249" s="280" t="s">
        <v>181</v>
      </c>
      <c r="CJ3249" s="280" t="s">
        <v>1922</v>
      </c>
      <c r="CK3249" s="280"/>
      <c r="CL3249" s="280"/>
      <c r="CM3249" s="280" t="s">
        <v>73</v>
      </c>
      <c r="CN3249" s="280">
        <v>3</v>
      </c>
    </row>
    <row r="3250" spans="4:92">
      <c r="D3250" s="273" t="s">
        <v>83</v>
      </c>
      <c r="E3250" s="273" t="s">
        <v>63</v>
      </c>
      <c r="F3250" s="273" t="s">
        <v>504</v>
      </c>
      <c r="G3250" s="273" t="s">
        <v>567</v>
      </c>
      <c r="H3250" s="274">
        <v>44958</v>
      </c>
      <c r="I3250" s="273">
        <v>11330</v>
      </c>
      <c r="J3250" s="273">
        <v>687</v>
      </c>
      <c r="K3250" s="273">
        <v>24847</v>
      </c>
      <c r="L3250" s="273" t="s">
        <v>66</v>
      </c>
      <c r="M3250" s="273">
        <v>3499.8092799999999</v>
      </c>
      <c r="N3250" s="273" t="s">
        <v>67</v>
      </c>
      <c r="P3250" s="273" t="s">
        <v>68</v>
      </c>
      <c r="Q3250" s="273" t="s">
        <v>69</v>
      </c>
      <c r="R3250" s="273" t="s">
        <v>70</v>
      </c>
      <c r="S3250" s="273" t="s">
        <v>71</v>
      </c>
      <c r="T3250" s="273" t="s">
        <v>72</v>
      </c>
      <c r="U3250" s="273" t="s">
        <v>73</v>
      </c>
      <c r="V3250" s="273" t="s">
        <v>74</v>
      </c>
      <c r="W3250" s="273">
        <v>208677</v>
      </c>
      <c r="X3250" s="273" t="s">
        <v>64</v>
      </c>
      <c r="Y3250" s="273" t="s">
        <v>63</v>
      </c>
      <c r="Z3250" s="273" t="s">
        <v>252</v>
      </c>
      <c r="AA3250" s="273" t="s">
        <v>515</v>
      </c>
      <c r="AB3250" s="274">
        <v>45047</v>
      </c>
      <c r="AC3250" s="273">
        <v>12250</v>
      </c>
      <c r="AD3250" s="273">
        <v>669</v>
      </c>
      <c r="AE3250" s="273">
        <v>0</v>
      </c>
      <c r="AF3250" s="273" t="s">
        <v>90</v>
      </c>
      <c r="AG3250" s="273" t="s">
        <v>795</v>
      </c>
      <c r="AH3250" s="273" t="s">
        <v>796</v>
      </c>
      <c r="AI3250" s="273" t="s">
        <v>123</v>
      </c>
      <c r="AJ3250" s="273" t="s">
        <v>200</v>
      </c>
      <c r="AK3250" s="273">
        <v>181482</v>
      </c>
      <c r="BV3250" s="336" t="s">
        <v>64</v>
      </c>
      <c r="BW3250" s="337" t="s">
        <v>75</v>
      </c>
      <c r="BX3250" s="337" t="s">
        <v>231</v>
      </c>
      <c r="BY3250" s="337" t="s">
        <v>231</v>
      </c>
      <c r="BZ3250" s="337" t="s">
        <v>86</v>
      </c>
      <c r="CA3250" s="337" t="s">
        <v>87</v>
      </c>
      <c r="CB3250" s="337" t="s">
        <v>179</v>
      </c>
      <c r="CC3250" s="337" t="s">
        <v>180</v>
      </c>
      <c r="CD3250" s="338">
        <v>1</v>
      </c>
      <c r="CE3250" s="335">
        <v>44986</v>
      </c>
      <c r="CF3250" s="337"/>
      <c r="CG3250" s="337" t="s">
        <v>181</v>
      </c>
      <c r="CH3250" s="337"/>
      <c r="CI3250" s="337" t="s">
        <v>181</v>
      </c>
      <c r="CJ3250" s="337" t="s">
        <v>1922</v>
      </c>
      <c r="CK3250" s="337"/>
      <c r="CL3250" s="337"/>
      <c r="CM3250" s="337" t="s">
        <v>73</v>
      </c>
      <c r="CN3250" s="337">
        <v>3</v>
      </c>
    </row>
    <row r="3251" spans="4:92">
      <c r="D3251" s="273" t="s">
        <v>83</v>
      </c>
      <c r="E3251" s="273" t="s">
        <v>63</v>
      </c>
      <c r="F3251" s="273" t="s">
        <v>504</v>
      </c>
      <c r="G3251" s="273" t="s">
        <v>567</v>
      </c>
      <c r="H3251" s="274">
        <v>44958</v>
      </c>
      <c r="I3251" s="273">
        <v>11330</v>
      </c>
      <c r="J3251" s="273">
        <v>687</v>
      </c>
      <c r="K3251" s="273">
        <v>21744</v>
      </c>
      <c r="L3251" s="273" t="s">
        <v>66</v>
      </c>
      <c r="M3251" s="273">
        <v>3051.4255199999998</v>
      </c>
      <c r="N3251" s="273" t="s">
        <v>115</v>
      </c>
      <c r="W3251" s="273">
        <v>208642</v>
      </c>
      <c r="X3251" s="273" t="s">
        <v>64</v>
      </c>
      <c r="Y3251" s="273" t="s">
        <v>63</v>
      </c>
      <c r="Z3251" s="273" t="s">
        <v>252</v>
      </c>
      <c r="AA3251" s="273" t="s">
        <v>515</v>
      </c>
      <c r="AB3251" s="274">
        <v>45047</v>
      </c>
      <c r="AC3251" s="273">
        <v>12250</v>
      </c>
      <c r="AD3251" s="273">
        <v>669</v>
      </c>
      <c r="AE3251" s="273">
        <v>0.17</v>
      </c>
      <c r="AF3251" s="273" t="s">
        <v>90</v>
      </c>
      <c r="AG3251" s="273" t="s">
        <v>798</v>
      </c>
      <c r="AH3251" s="273" t="s">
        <v>799</v>
      </c>
      <c r="AI3251" s="273" t="s">
        <v>123</v>
      </c>
      <c r="AJ3251" s="273" t="s">
        <v>200</v>
      </c>
      <c r="AK3251" s="273">
        <v>181488</v>
      </c>
      <c r="BV3251" s="279" t="s">
        <v>64</v>
      </c>
      <c r="BW3251" s="280" t="s">
        <v>75</v>
      </c>
      <c r="BX3251" s="280" t="s">
        <v>231</v>
      </c>
      <c r="BY3251" s="280" t="s">
        <v>231</v>
      </c>
      <c r="BZ3251" s="280" t="s">
        <v>86</v>
      </c>
      <c r="CA3251" s="280" t="s">
        <v>87</v>
      </c>
      <c r="CB3251" s="280" t="s">
        <v>179</v>
      </c>
      <c r="CC3251" s="280" t="s">
        <v>180</v>
      </c>
      <c r="CD3251" s="281">
        <v>1</v>
      </c>
      <c r="CE3251" s="277">
        <v>44986</v>
      </c>
      <c r="CF3251" s="280"/>
      <c r="CG3251" s="280" t="s">
        <v>181</v>
      </c>
      <c r="CH3251" s="280"/>
      <c r="CI3251" s="280" t="s">
        <v>181</v>
      </c>
      <c r="CJ3251" s="280" t="s">
        <v>1922</v>
      </c>
      <c r="CK3251" s="280"/>
      <c r="CL3251" s="280"/>
      <c r="CM3251" s="280" t="s">
        <v>73</v>
      </c>
      <c r="CN3251" s="280">
        <v>3</v>
      </c>
    </row>
    <row r="3252" spans="4:92">
      <c r="D3252" s="273" t="s">
        <v>83</v>
      </c>
      <c r="E3252" s="273" t="s">
        <v>63</v>
      </c>
      <c r="F3252" s="273" t="s">
        <v>504</v>
      </c>
      <c r="G3252" s="273" t="s">
        <v>567</v>
      </c>
      <c r="H3252" s="274">
        <v>44958</v>
      </c>
      <c r="I3252" s="273">
        <v>11330</v>
      </c>
      <c r="J3252" s="273">
        <v>687</v>
      </c>
      <c r="K3252" s="273">
        <v>0</v>
      </c>
      <c r="L3252" s="273" t="s">
        <v>66</v>
      </c>
      <c r="N3252" s="273" t="s">
        <v>107</v>
      </c>
      <c r="W3252" s="273">
        <v>208643</v>
      </c>
      <c r="X3252" s="273" t="s">
        <v>64</v>
      </c>
      <c r="Y3252" s="273" t="s">
        <v>63</v>
      </c>
      <c r="Z3252" s="273" t="s">
        <v>252</v>
      </c>
      <c r="AA3252" s="273" t="s">
        <v>515</v>
      </c>
      <c r="AB3252" s="274">
        <v>45047</v>
      </c>
      <c r="AC3252" s="273">
        <v>12250</v>
      </c>
      <c r="AD3252" s="273">
        <v>669</v>
      </c>
      <c r="AE3252" s="273">
        <v>0.2</v>
      </c>
      <c r="AF3252" s="273" t="s">
        <v>90</v>
      </c>
      <c r="AG3252" s="273" t="s">
        <v>801</v>
      </c>
      <c r="AH3252" s="273" t="s">
        <v>802</v>
      </c>
      <c r="AI3252" s="273" t="s">
        <v>199</v>
      </c>
      <c r="AJ3252" s="273" t="s">
        <v>627</v>
      </c>
      <c r="AK3252" s="273">
        <v>181493</v>
      </c>
      <c r="BV3252" s="336" t="s">
        <v>64</v>
      </c>
      <c r="BW3252" s="337" t="s">
        <v>75</v>
      </c>
      <c r="BX3252" s="337" t="s">
        <v>231</v>
      </c>
      <c r="BY3252" s="337" t="s">
        <v>231</v>
      </c>
      <c r="BZ3252" s="337" t="s">
        <v>86</v>
      </c>
      <c r="CA3252" s="337" t="s">
        <v>87</v>
      </c>
      <c r="CB3252" s="337" t="s">
        <v>179</v>
      </c>
      <c r="CC3252" s="337" t="s">
        <v>180</v>
      </c>
      <c r="CD3252" s="338">
        <v>1</v>
      </c>
      <c r="CE3252" s="335">
        <v>44986</v>
      </c>
      <c r="CF3252" s="337"/>
      <c r="CG3252" s="337" t="s">
        <v>181</v>
      </c>
      <c r="CH3252" s="337"/>
      <c r="CI3252" s="337" t="s">
        <v>181</v>
      </c>
      <c r="CJ3252" s="337" t="s">
        <v>1922</v>
      </c>
      <c r="CK3252" s="337"/>
      <c r="CL3252" s="337"/>
      <c r="CM3252" s="337" t="s">
        <v>73</v>
      </c>
      <c r="CN3252" s="337">
        <v>3</v>
      </c>
    </row>
    <row r="3253" spans="4:92">
      <c r="D3253" s="273" t="s">
        <v>83</v>
      </c>
      <c r="E3253" s="273" t="s">
        <v>63</v>
      </c>
      <c r="F3253" s="273" t="s">
        <v>504</v>
      </c>
      <c r="G3253" s="273" t="s">
        <v>567</v>
      </c>
      <c r="H3253" s="274">
        <v>44986</v>
      </c>
      <c r="I3253" s="273">
        <v>11492</v>
      </c>
      <c r="J3253" s="273">
        <v>687</v>
      </c>
      <c r="K3253" s="273">
        <v>35960</v>
      </c>
      <c r="L3253" s="273" t="s">
        <v>66</v>
      </c>
      <c r="M3253" s="273">
        <v>6351.6094400000002</v>
      </c>
      <c r="N3253" s="273" t="s">
        <v>67</v>
      </c>
      <c r="P3253" s="273" t="s">
        <v>1011</v>
      </c>
      <c r="Q3253" s="273" t="s">
        <v>69</v>
      </c>
      <c r="R3253" s="273" t="s">
        <v>70</v>
      </c>
      <c r="S3253" s="273" t="s">
        <v>1041</v>
      </c>
      <c r="T3253" s="273" t="s">
        <v>1042</v>
      </c>
      <c r="U3253" s="273" t="s">
        <v>73</v>
      </c>
      <c r="V3253" s="273" t="s">
        <v>1043</v>
      </c>
      <c r="W3253" s="273">
        <v>209919</v>
      </c>
      <c r="X3253" s="273" t="s">
        <v>64</v>
      </c>
      <c r="Y3253" s="273" t="s">
        <v>63</v>
      </c>
      <c r="Z3253" s="273" t="s">
        <v>252</v>
      </c>
      <c r="AA3253" s="273" t="s">
        <v>515</v>
      </c>
      <c r="AB3253" s="274">
        <v>45047</v>
      </c>
      <c r="AC3253" s="273">
        <v>12250</v>
      </c>
      <c r="AD3253" s="273">
        <v>669</v>
      </c>
      <c r="AE3253" s="273">
        <v>0.2</v>
      </c>
      <c r="AF3253" s="273" t="s">
        <v>90</v>
      </c>
      <c r="AG3253" s="273" t="s">
        <v>801</v>
      </c>
      <c r="AH3253" s="273" t="s">
        <v>805</v>
      </c>
      <c r="AI3253" s="273" t="s">
        <v>123</v>
      </c>
      <c r="AJ3253" s="273" t="s">
        <v>627</v>
      </c>
      <c r="AK3253" s="273">
        <v>181498</v>
      </c>
      <c r="BV3253" s="279" t="s">
        <v>64</v>
      </c>
      <c r="BW3253" s="280" t="s">
        <v>75</v>
      </c>
      <c r="BX3253" s="280" t="s">
        <v>231</v>
      </c>
      <c r="BY3253" s="280" t="s">
        <v>231</v>
      </c>
      <c r="BZ3253" s="280" t="s">
        <v>86</v>
      </c>
      <c r="CA3253" s="280" t="s">
        <v>87</v>
      </c>
      <c r="CB3253" s="280" t="s">
        <v>179</v>
      </c>
      <c r="CC3253" s="280" t="s">
        <v>180</v>
      </c>
      <c r="CD3253" s="281">
        <v>1</v>
      </c>
      <c r="CE3253" s="277">
        <v>44986</v>
      </c>
      <c r="CF3253" s="280"/>
      <c r="CG3253" s="280" t="s">
        <v>181</v>
      </c>
      <c r="CH3253" s="280"/>
      <c r="CI3253" s="280" t="s">
        <v>181</v>
      </c>
      <c r="CJ3253" s="280" t="s">
        <v>1922</v>
      </c>
      <c r="CK3253" s="280"/>
      <c r="CL3253" s="280"/>
      <c r="CM3253" s="280" t="s">
        <v>73</v>
      </c>
      <c r="CN3253" s="280">
        <v>3</v>
      </c>
    </row>
    <row r="3254" spans="4:92">
      <c r="D3254" s="273" t="s">
        <v>83</v>
      </c>
      <c r="E3254" s="273" t="s">
        <v>63</v>
      </c>
      <c r="F3254" s="273" t="s">
        <v>504</v>
      </c>
      <c r="G3254" s="273" t="s">
        <v>567</v>
      </c>
      <c r="H3254" s="274">
        <v>44986</v>
      </c>
      <c r="I3254" s="273">
        <v>11492</v>
      </c>
      <c r="J3254" s="273">
        <v>687</v>
      </c>
      <c r="K3254" s="273">
        <v>30353</v>
      </c>
      <c r="L3254" s="273" t="s">
        <v>66</v>
      </c>
      <c r="M3254" s="273">
        <v>3914.6236800000001</v>
      </c>
      <c r="N3254" s="273" t="s">
        <v>67</v>
      </c>
      <c r="P3254" s="273" t="s">
        <v>92</v>
      </c>
      <c r="Q3254" s="273" t="s">
        <v>69</v>
      </c>
      <c r="R3254" s="273" t="s">
        <v>70</v>
      </c>
      <c r="S3254" s="273" t="s">
        <v>834</v>
      </c>
      <c r="T3254" s="273" t="s">
        <v>835</v>
      </c>
      <c r="U3254" s="273" t="s">
        <v>73</v>
      </c>
      <c r="V3254" s="273" t="s">
        <v>836</v>
      </c>
      <c r="W3254" s="273">
        <v>209935</v>
      </c>
      <c r="X3254" s="273" t="s">
        <v>64</v>
      </c>
      <c r="Y3254" s="273" t="s">
        <v>63</v>
      </c>
      <c r="Z3254" s="273" t="s">
        <v>252</v>
      </c>
      <c r="AA3254" s="273" t="s">
        <v>515</v>
      </c>
      <c r="AB3254" s="274">
        <v>45047</v>
      </c>
      <c r="AC3254" s="273">
        <v>12250</v>
      </c>
      <c r="AD3254" s="273">
        <v>669</v>
      </c>
      <c r="AE3254" s="273">
        <v>0.1</v>
      </c>
      <c r="AF3254" s="273" t="s">
        <v>90</v>
      </c>
      <c r="AG3254" s="273" t="s">
        <v>801</v>
      </c>
      <c r="AH3254" s="273" t="s">
        <v>808</v>
      </c>
      <c r="AI3254" s="273" t="s">
        <v>123</v>
      </c>
      <c r="AJ3254" s="273" t="s">
        <v>627</v>
      </c>
      <c r="AK3254" s="273">
        <v>181503</v>
      </c>
      <c r="BV3254" s="336" t="s">
        <v>64</v>
      </c>
      <c r="BW3254" s="337" t="s">
        <v>75</v>
      </c>
      <c r="BX3254" s="337" t="s">
        <v>231</v>
      </c>
      <c r="BY3254" s="337" t="s">
        <v>231</v>
      </c>
      <c r="BZ3254" s="337" t="s">
        <v>86</v>
      </c>
      <c r="CA3254" s="337" t="s">
        <v>87</v>
      </c>
      <c r="CB3254" s="337" t="s">
        <v>179</v>
      </c>
      <c r="CC3254" s="337" t="s">
        <v>180</v>
      </c>
      <c r="CD3254" s="338">
        <v>1</v>
      </c>
      <c r="CE3254" s="335">
        <v>44986</v>
      </c>
      <c r="CF3254" s="337"/>
      <c r="CG3254" s="337" t="s">
        <v>181</v>
      </c>
      <c r="CH3254" s="337"/>
      <c r="CI3254" s="337" t="s">
        <v>181</v>
      </c>
      <c r="CJ3254" s="337" t="s">
        <v>1922</v>
      </c>
      <c r="CK3254" s="337"/>
      <c r="CL3254" s="337"/>
      <c r="CM3254" s="337" t="s">
        <v>73</v>
      </c>
      <c r="CN3254" s="337">
        <v>3</v>
      </c>
    </row>
    <row r="3255" spans="4:92">
      <c r="D3255" s="273" t="s">
        <v>83</v>
      </c>
      <c r="E3255" s="273" t="s">
        <v>63</v>
      </c>
      <c r="F3255" s="273" t="s">
        <v>504</v>
      </c>
      <c r="G3255" s="273" t="s">
        <v>567</v>
      </c>
      <c r="H3255" s="274">
        <v>44986</v>
      </c>
      <c r="I3255" s="273">
        <v>11492</v>
      </c>
      <c r="J3255" s="273">
        <v>687</v>
      </c>
      <c r="K3255" s="273">
        <v>26684</v>
      </c>
      <c r="L3255" s="273" t="s">
        <v>66</v>
      </c>
      <c r="M3255" s="273">
        <v>3758.5636</v>
      </c>
      <c r="N3255" s="273" t="s">
        <v>67</v>
      </c>
      <c r="P3255" s="273" t="s">
        <v>68</v>
      </c>
      <c r="Q3255" s="273" t="s">
        <v>69</v>
      </c>
      <c r="R3255" s="273" t="s">
        <v>70</v>
      </c>
      <c r="S3255" s="273" t="s">
        <v>71</v>
      </c>
      <c r="T3255" s="273" t="s">
        <v>72</v>
      </c>
      <c r="U3255" s="273" t="s">
        <v>73</v>
      </c>
      <c r="V3255" s="273" t="s">
        <v>74</v>
      </c>
      <c r="W3255" s="273">
        <v>209952</v>
      </c>
      <c r="X3255" s="273" t="s">
        <v>64</v>
      </c>
      <c r="Y3255" s="273" t="s">
        <v>63</v>
      </c>
      <c r="Z3255" s="273" t="s">
        <v>252</v>
      </c>
      <c r="AA3255" s="273" t="s">
        <v>515</v>
      </c>
      <c r="AB3255" s="274">
        <v>45047</v>
      </c>
      <c r="AC3255" s="273">
        <v>12250</v>
      </c>
      <c r="AD3255" s="273">
        <v>669</v>
      </c>
      <c r="AE3255" s="273">
        <v>0.2</v>
      </c>
      <c r="AF3255" s="273" t="s">
        <v>90</v>
      </c>
      <c r="AG3255" s="273" t="s">
        <v>801</v>
      </c>
      <c r="AH3255" s="273" t="s">
        <v>811</v>
      </c>
      <c r="AI3255" s="273" t="s">
        <v>123</v>
      </c>
      <c r="AJ3255" s="273" t="s">
        <v>627</v>
      </c>
      <c r="AK3255" s="273">
        <v>181508</v>
      </c>
      <c r="BV3255" s="279" t="s">
        <v>64</v>
      </c>
      <c r="BW3255" s="280" t="s">
        <v>75</v>
      </c>
      <c r="BX3255" s="280" t="s">
        <v>231</v>
      </c>
      <c r="BY3255" s="280" t="s">
        <v>231</v>
      </c>
      <c r="BZ3255" s="280" t="s">
        <v>86</v>
      </c>
      <c r="CA3255" s="280" t="s">
        <v>87</v>
      </c>
      <c r="CB3255" s="280" t="s">
        <v>179</v>
      </c>
      <c r="CC3255" s="280" t="s">
        <v>180</v>
      </c>
      <c r="CD3255" s="281">
        <v>1</v>
      </c>
      <c r="CE3255" s="277">
        <v>44986</v>
      </c>
      <c r="CF3255" s="280"/>
      <c r="CG3255" s="280" t="s">
        <v>181</v>
      </c>
      <c r="CH3255" s="280"/>
      <c r="CI3255" s="280" t="s">
        <v>181</v>
      </c>
      <c r="CJ3255" s="280" t="s">
        <v>1922</v>
      </c>
      <c r="CK3255" s="280"/>
      <c r="CL3255" s="280"/>
      <c r="CM3255" s="280" t="s">
        <v>73</v>
      </c>
      <c r="CN3255" s="280">
        <v>3</v>
      </c>
    </row>
    <row r="3256" spans="4:92">
      <c r="D3256" s="273" t="s">
        <v>83</v>
      </c>
      <c r="E3256" s="273" t="s">
        <v>63</v>
      </c>
      <c r="F3256" s="273" t="s">
        <v>504</v>
      </c>
      <c r="G3256" s="273" t="s">
        <v>567</v>
      </c>
      <c r="H3256" s="274">
        <v>44986</v>
      </c>
      <c r="I3256" s="273">
        <v>11492</v>
      </c>
      <c r="J3256" s="273">
        <v>687</v>
      </c>
      <c r="K3256" s="273">
        <v>44680</v>
      </c>
      <c r="L3256" s="273" t="s">
        <v>66</v>
      </c>
      <c r="M3256" s="273">
        <v>5091.7327999999998</v>
      </c>
      <c r="N3256" s="273" t="s">
        <v>115</v>
      </c>
      <c r="W3256" s="273">
        <v>209917</v>
      </c>
      <c r="X3256" s="273" t="s">
        <v>64</v>
      </c>
      <c r="Y3256" s="273" t="s">
        <v>63</v>
      </c>
      <c r="Z3256" s="273" t="s">
        <v>252</v>
      </c>
      <c r="AA3256" s="273" t="s">
        <v>515</v>
      </c>
      <c r="AB3256" s="274">
        <v>45047</v>
      </c>
      <c r="AC3256" s="273">
        <v>12250</v>
      </c>
      <c r="AD3256" s="273">
        <v>669</v>
      </c>
      <c r="AE3256" s="273">
        <v>1</v>
      </c>
      <c r="AF3256" s="273" t="s">
        <v>90</v>
      </c>
      <c r="AG3256" s="273" t="s">
        <v>801</v>
      </c>
      <c r="AH3256" s="273" t="s">
        <v>813</v>
      </c>
      <c r="AI3256" s="273" t="s">
        <v>123</v>
      </c>
      <c r="AJ3256" s="273" t="s">
        <v>627</v>
      </c>
      <c r="AK3256" s="273">
        <v>181513</v>
      </c>
      <c r="BV3256" s="336" t="s">
        <v>64</v>
      </c>
      <c r="BW3256" s="337" t="s">
        <v>75</v>
      </c>
      <c r="BX3256" s="337" t="s">
        <v>231</v>
      </c>
      <c r="BY3256" s="337" t="s">
        <v>231</v>
      </c>
      <c r="BZ3256" s="337" t="s">
        <v>167</v>
      </c>
      <c r="CA3256" s="337" t="s">
        <v>168</v>
      </c>
      <c r="CB3256" s="337" t="s">
        <v>313</v>
      </c>
      <c r="CC3256" s="337" t="s">
        <v>314</v>
      </c>
      <c r="CD3256" s="338">
        <v>14</v>
      </c>
      <c r="CE3256" s="335">
        <v>44986</v>
      </c>
      <c r="CF3256" s="337">
        <v>309</v>
      </c>
      <c r="CG3256" s="337" t="s">
        <v>80</v>
      </c>
      <c r="CH3256" s="337">
        <v>309</v>
      </c>
      <c r="CI3256" s="337" t="s">
        <v>80</v>
      </c>
      <c r="CJ3256" s="337"/>
      <c r="CK3256" s="337"/>
      <c r="CL3256" s="337"/>
      <c r="CM3256" s="337" t="s">
        <v>73</v>
      </c>
      <c r="CN3256" s="337">
        <v>3</v>
      </c>
    </row>
    <row r="3257" spans="4:92">
      <c r="D3257" s="273" t="s">
        <v>83</v>
      </c>
      <c r="E3257" s="273" t="s">
        <v>63</v>
      </c>
      <c r="F3257" s="273" t="s">
        <v>504</v>
      </c>
      <c r="G3257" s="273" t="s">
        <v>567</v>
      </c>
      <c r="H3257" s="274">
        <v>44986</v>
      </c>
      <c r="I3257" s="273">
        <v>11492</v>
      </c>
      <c r="J3257" s="273">
        <v>687</v>
      </c>
      <c r="K3257" s="273">
        <v>0</v>
      </c>
      <c r="L3257" s="273" t="s">
        <v>66</v>
      </c>
      <c r="N3257" s="273" t="s">
        <v>107</v>
      </c>
      <c r="W3257" s="273">
        <v>209918</v>
      </c>
      <c r="X3257" s="273" t="s">
        <v>64</v>
      </c>
      <c r="Y3257" s="273" t="s">
        <v>63</v>
      </c>
      <c r="Z3257" s="273" t="s">
        <v>252</v>
      </c>
      <c r="AA3257" s="273" t="s">
        <v>515</v>
      </c>
      <c r="AB3257" s="274">
        <v>45047</v>
      </c>
      <c r="AC3257" s="273">
        <v>12250</v>
      </c>
      <c r="AD3257" s="273">
        <v>669</v>
      </c>
      <c r="AE3257" s="273">
        <v>0</v>
      </c>
      <c r="AF3257" s="273" t="s">
        <v>90</v>
      </c>
      <c r="AG3257" s="273" t="s">
        <v>815</v>
      </c>
      <c r="AH3257" s="273" t="s">
        <v>230</v>
      </c>
      <c r="AI3257" s="273" t="s">
        <v>123</v>
      </c>
      <c r="AJ3257" s="273" t="s">
        <v>200</v>
      </c>
      <c r="AK3257" s="273">
        <v>181519</v>
      </c>
      <c r="BV3257" s="279" t="s">
        <v>64</v>
      </c>
      <c r="BW3257" s="280" t="s">
        <v>75</v>
      </c>
      <c r="BX3257" s="280" t="s">
        <v>231</v>
      </c>
      <c r="BY3257" s="280" t="s">
        <v>231</v>
      </c>
      <c r="BZ3257" s="280" t="s">
        <v>167</v>
      </c>
      <c r="CA3257" s="280" t="s">
        <v>168</v>
      </c>
      <c r="CB3257" s="280" t="s">
        <v>353</v>
      </c>
      <c r="CC3257" s="280" t="s">
        <v>354</v>
      </c>
      <c r="CD3257" s="281">
        <v>13</v>
      </c>
      <c r="CE3257" s="277">
        <v>44986</v>
      </c>
      <c r="CF3257" s="280">
        <v>2108</v>
      </c>
      <c r="CG3257" s="280" t="s">
        <v>80</v>
      </c>
      <c r="CH3257" s="280">
        <v>2108</v>
      </c>
      <c r="CI3257" s="280" t="s">
        <v>80</v>
      </c>
      <c r="CJ3257" s="280"/>
      <c r="CK3257" s="280"/>
      <c r="CL3257" s="280"/>
      <c r="CM3257" s="280" t="s">
        <v>73</v>
      </c>
      <c r="CN3257" s="280">
        <v>3</v>
      </c>
    </row>
    <row r="3258" spans="4:92">
      <c r="D3258" s="273" t="s">
        <v>83</v>
      </c>
      <c r="E3258" s="273" t="s">
        <v>63</v>
      </c>
      <c r="F3258" s="273" t="s">
        <v>504</v>
      </c>
      <c r="G3258" s="273" t="s">
        <v>567</v>
      </c>
      <c r="H3258" s="274">
        <v>45017</v>
      </c>
      <c r="I3258" s="273">
        <v>11654</v>
      </c>
      <c r="J3258" s="273">
        <v>687</v>
      </c>
      <c r="K3258" s="273">
        <v>43871</v>
      </c>
      <c r="L3258" s="273" t="s">
        <v>66</v>
      </c>
      <c r="M3258" s="273">
        <v>7748.9543999999996</v>
      </c>
      <c r="N3258" s="273" t="s">
        <v>67</v>
      </c>
      <c r="P3258" s="273" t="s">
        <v>1011</v>
      </c>
      <c r="Q3258" s="273" t="s">
        <v>69</v>
      </c>
      <c r="R3258" s="273" t="s">
        <v>70</v>
      </c>
      <c r="S3258" s="273" t="s">
        <v>1041</v>
      </c>
      <c r="T3258" s="273" t="s">
        <v>1042</v>
      </c>
      <c r="U3258" s="273" t="s">
        <v>73</v>
      </c>
      <c r="V3258" s="273" t="s">
        <v>1043</v>
      </c>
      <c r="W3258" s="273">
        <v>210115</v>
      </c>
      <c r="X3258" s="273" t="s">
        <v>64</v>
      </c>
      <c r="Y3258" s="273" t="s">
        <v>63</v>
      </c>
      <c r="Z3258" s="273" t="s">
        <v>252</v>
      </c>
      <c r="AA3258" s="273" t="s">
        <v>515</v>
      </c>
      <c r="AB3258" s="274">
        <v>45078</v>
      </c>
      <c r="AC3258" s="273">
        <v>12516</v>
      </c>
      <c r="AD3258" s="273">
        <v>669</v>
      </c>
      <c r="AK3258" s="273">
        <v>195950</v>
      </c>
      <c r="BV3258" s="336" t="s">
        <v>64</v>
      </c>
      <c r="BW3258" s="337" t="s">
        <v>75</v>
      </c>
      <c r="BX3258" s="337" t="s">
        <v>231</v>
      </c>
      <c r="BY3258" s="337" t="s">
        <v>231</v>
      </c>
      <c r="BZ3258" s="337" t="s">
        <v>151</v>
      </c>
      <c r="CA3258" s="337" t="s">
        <v>152</v>
      </c>
      <c r="CB3258" s="337" t="s">
        <v>161</v>
      </c>
      <c r="CC3258" s="337" t="s">
        <v>162</v>
      </c>
      <c r="CD3258" s="338">
        <v>11</v>
      </c>
      <c r="CE3258" s="335">
        <v>44986</v>
      </c>
      <c r="CF3258" s="337">
        <v>31037.58</v>
      </c>
      <c r="CG3258" s="337" t="s">
        <v>80</v>
      </c>
      <c r="CH3258" s="337">
        <v>31037.58</v>
      </c>
      <c r="CI3258" s="337" t="s">
        <v>80</v>
      </c>
      <c r="CJ3258" s="337"/>
      <c r="CK3258" s="337"/>
      <c r="CL3258" s="337"/>
      <c r="CM3258" s="337" t="s">
        <v>73</v>
      </c>
      <c r="CN3258" s="337">
        <v>3</v>
      </c>
    </row>
    <row r="3259" spans="4:92">
      <c r="D3259" s="273" t="s">
        <v>83</v>
      </c>
      <c r="E3259" s="273" t="s">
        <v>75</v>
      </c>
      <c r="F3259" s="273" t="s">
        <v>357</v>
      </c>
      <c r="G3259" s="273" t="s">
        <v>634</v>
      </c>
      <c r="H3259" s="274">
        <v>44986</v>
      </c>
      <c r="I3259" s="273">
        <v>11506</v>
      </c>
      <c r="J3259" s="273">
        <v>705</v>
      </c>
      <c r="K3259" s="273">
        <v>0</v>
      </c>
      <c r="L3259" s="273" t="s">
        <v>66</v>
      </c>
      <c r="N3259" s="273" t="s">
        <v>107</v>
      </c>
      <c r="W3259" s="273">
        <v>147586</v>
      </c>
      <c r="X3259" s="273" t="s">
        <v>64</v>
      </c>
      <c r="Y3259" s="273" t="s">
        <v>63</v>
      </c>
      <c r="Z3259" s="273" t="s">
        <v>252</v>
      </c>
      <c r="AA3259" s="273" t="s">
        <v>515</v>
      </c>
      <c r="AB3259" s="274">
        <v>45078</v>
      </c>
      <c r="AC3259" s="273">
        <v>12517</v>
      </c>
      <c r="AD3259" s="273">
        <v>669</v>
      </c>
      <c r="AE3259" s="273">
        <v>0</v>
      </c>
      <c r="AF3259" s="273" t="s">
        <v>90</v>
      </c>
      <c r="AG3259" s="273" t="s">
        <v>819</v>
      </c>
      <c r="AH3259" s="273" t="s">
        <v>820</v>
      </c>
      <c r="AI3259" s="273" t="s">
        <v>199</v>
      </c>
      <c r="AJ3259" s="273" t="s">
        <v>200</v>
      </c>
      <c r="AK3259" s="273">
        <v>193045</v>
      </c>
      <c r="BV3259" s="279" t="s">
        <v>64</v>
      </c>
      <c r="BW3259" s="280" t="s">
        <v>75</v>
      </c>
      <c r="BX3259" s="280" t="s">
        <v>231</v>
      </c>
      <c r="BY3259" s="280" t="s">
        <v>231</v>
      </c>
      <c r="BZ3259" s="280" t="s">
        <v>86</v>
      </c>
      <c r="CA3259" s="280" t="s">
        <v>87</v>
      </c>
      <c r="CB3259" s="280" t="s">
        <v>217</v>
      </c>
      <c r="CC3259" s="280" t="s">
        <v>218</v>
      </c>
      <c r="CD3259" s="281">
        <v>2</v>
      </c>
      <c r="CE3259" s="277">
        <v>44986</v>
      </c>
      <c r="CF3259" s="280"/>
      <c r="CG3259" s="280" t="s">
        <v>181</v>
      </c>
      <c r="CH3259" s="280"/>
      <c r="CI3259" s="280" t="s">
        <v>181</v>
      </c>
      <c r="CJ3259" s="280" t="s">
        <v>232</v>
      </c>
      <c r="CK3259" s="280"/>
      <c r="CL3259" s="280"/>
      <c r="CM3259" s="280" t="s">
        <v>73</v>
      </c>
      <c r="CN3259" s="280">
        <v>3</v>
      </c>
    </row>
    <row r="3260" spans="4:92">
      <c r="D3260" s="273" t="s">
        <v>83</v>
      </c>
      <c r="E3260" s="273" t="s">
        <v>75</v>
      </c>
      <c r="F3260" s="273" t="s">
        <v>357</v>
      </c>
      <c r="G3260" s="273" t="s">
        <v>634</v>
      </c>
      <c r="H3260" s="274">
        <v>44986</v>
      </c>
      <c r="I3260" s="273">
        <v>11506</v>
      </c>
      <c r="J3260" s="273">
        <v>705</v>
      </c>
      <c r="K3260" s="273">
        <v>176</v>
      </c>
      <c r="L3260" s="273" t="s">
        <v>66</v>
      </c>
      <c r="M3260" s="273">
        <v>31.625</v>
      </c>
      <c r="N3260" s="273" t="s">
        <v>115</v>
      </c>
      <c r="W3260" s="273">
        <v>147585</v>
      </c>
      <c r="X3260" s="273" t="s">
        <v>64</v>
      </c>
      <c r="Y3260" s="273" t="s">
        <v>63</v>
      </c>
      <c r="Z3260" s="273" t="s">
        <v>252</v>
      </c>
      <c r="AA3260" s="273" t="s">
        <v>515</v>
      </c>
      <c r="AB3260" s="274">
        <v>45078</v>
      </c>
      <c r="AC3260" s="273">
        <v>12517</v>
      </c>
      <c r="AD3260" s="273">
        <v>669</v>
      </c>
      <c r="AE3260" s="273">
        <v>0</v>
      </c>
      <c r="AF3260" s="273" t="s">
        <v>90</v>
      </c>
      <c r="AG3260" s="273" t="s">
        <v>824</v>
      </c>
      <c r="AH3260" s="273" t="s">
        <v>825</v>
      </c>
      <c r="AI3260" s="273" t="s">
        <v>199</v>
      </c>
      <c r="AJ3260" s="273" t="s">
        <v>200</v>
      </c>
      <c r="AK3260" s="273">
        <v>193051</v>
      </c>
      <c r="BV3260" s="336" t="s">
        <v>64</v>
      </c>
      <c r="BW3260" s="337" t="s">
        <v>75</v>
      </c>
      <c r="BX3260" s="337" t="s">
        <v>231</v>
      </c>
      <c r="BY3260" s="337" t="s">
        <v>231</v>
      </c>
      <c r="BZ3260" s="337" t="s">
        <v>86</v>
      </c>
      <c r="CA3260" s="337" t="s">
        <v>87</v>
      </c>
      <c r="CB3260" s="337" t="s">
        <v>217</v>
      </c>
      <c r="CC3260" s="337" t="s">
        <v>218</v>
      </c>
      <c r="CD3260" s="338">
        <v>2</v>
      </c>
      <c r="CE3260" s="335">
        <v>44986</v>
      </c>
      <c r="CF3260" s="337"/>
      <c r="CG3260" s="337" t="s">
        <v>181</v>
      </c>
      <c r="CH3260" s="337"/>
      <c r="CI3260" s="337" t="s">
        <v>181</v>
      </c>
      <c r="CJ3260" s="337" t="s">
        <v>250</v>
      </c>
      <c r="CK3260" s="337"/>
      <c r="CL3260" s="337"/>
      <c r="CM3260" s="337" t="s">
        <v>73</v>
      </c>
      <c r="CN3260" s="337">
        <v>3</v>
      </c>
    </row>
    <row r="3261" spans="4:92">
      <c r="D3261" s="273" t="s">
        <v>83</v>
      </c>
      <c r="E3261" s="273" t="s">
        <v>75</v>
      </c>
      <c r="F3261" s="273" t="s">
        <v>357</v>
      </c>
      <c r="G3261" s="273" t="s">
        <v>634</v>
      </c>
      <c r="H3261" s="274">
        <v>45017</v>
      </c>
      <c r="I3261" s="273">
        <v>11668</v>
      </c>
      <c r="J3261" s="273">
        <v>705</v>
      </c>
      <c r="W3261" s="273">
        <v>152259</v>
      </c>
      <c r="X3261" s="273" t="s">
        <v>64</v>
      </c>
      <c r="Y3261" s="273" t="s">
        <v>63</v>
      </c>
      <c r="Z3261" s="273" t="s">
        <v>252</v>
      </c>
      <c r="AA3261" s="273" t="s">
        <v>515</v>
      </c>
      <c r="AB3261" s="274">
        <v>45078</v>
      </c>
      <c r="AC3261" s="273">
        <v>12517</v>
      </c>
      <c r="AD3261" s="273">
        <v>669</v>
      </c>
      <c r="AE3261" s="273">
        <v>0</v>
      </c>
      <c r="AF3261" s="273" t="s">
        <v>90</v>
      </c>
      <c r="AG3261" s="273" t="s">
        <v>828</v>
      </c>
      <c r="AH3261" s="273" t="s">
        <v>829</v>
      </c>
      <c r="AI3261" s="273" t="s">
        <v>199</v>
      </c>
      <c r="AJ3261" s="273" t="s">
        <v>214</v>
      </c>
      <c r="AK3261" s="273">
        <v>193057</v>
      </c>
      <c r="BV3261" s="279" t="s">
        <v>64</v>
      </c>
      <c r="BW3261" s="280" t="s">
        <v>75</v>
      </c>
      <c r="BX3261" s="280" t="s">
        <v>231</v>
      </c>
      <c r="BY3261" s="280" t="s">
        <v>231</v>
      </c>
      <c r="BZ3261" s="280" t="s">
        <v>86</v>
      </c>
      <c r="CA3261" s="280" t="s">
        <v>87</v>
      </c>
      <c r="CB3261" s="280" t="s">
        <v>217</v>
      </c>
      <c r="CC3261" s="280" t="s">
        <v>218</v>
      </c>
      <c r="CD3261" s="281">
        <v>2</v>
      </c>
      <c r="CE3261" s="277">
        <v>44986</v>
      </c>
      <c r="CF3261" s="280"/>
      <c r="CG3261" s="280" t="s">
        <v>181</v>
      </c>
      <c r="CH3261" s="280"/>
      <c r="CI3261" s="280" t="s">
        <v>181</v>
      </c>
      <c r="CJ3261" s="280" t="s">
        <v>241</v>
      </c>
      <c r="CK3261" s="280"/>
      <c r="CL3261" s="280"/>
      <c r="CM3261" s="280" t="s">
        <v>73</v>
      </c>
      <c r="CN3261" s="280">
        <v>3</v>
      </c>
    </row>
    <row r="3262" spans="4:92">
      <c r="D3262" s="273" t="s">
        <v>83</v>
      </c>
      <c r="E3262" s="273" t="s">
        <v>75</v>
      </c>
      <c r="F3262" s="273" t="s">
        <v>357</v>
      </c>
      <c r="G3262" s="273" t="s">
        <v>634</v>
      </c>
      <c r="H3262" s="274">
        <v>45017</v>
      </c>
      <c r="I3262" s="273">
        <v>11668</v>
      </c>
      <c r="J3262" s="273">
        <v>705</v>
      </c>
      <c r="K3262" s="273">
        <v>0</v>
      </c>
      <c r="L3262" s="273" t="s">
        <v>66</v>
      </c>
      <c r="N3262" s="273" t="s">
        <v>107</v>
      </c>
      <c r="W3262" s="273">
        <v>152284</v>
      </c>
      <c r="X3262" s="273" t="s">
        <v>64</v>
      </c>
      <c r="Y3262" s="273" t="s">
        <v>63</v>
      </c>
      <c r="Z3262" s="273" t="s">
        <v>252</v>
      </c>
      <c r="AA3262" s="273" t="s">
        <v>515</v>
      </c>
      <c r="AB3262" s="274">
        <v>45078</v>
      </c>
      <c r="AC3262" s="273">
        <v>12517</v>
      </c>
      <c r="AD3262" s="273">
        <v>669</v>
      </c>
      <c r="AE3262" s="273">
        <v>0</v>
      </c>
      <c r="AF3262" s="273" t="s">
        <v>90</v>
      </c>
      <c r="AG3262" s="273" t="s">
        <v>837</v>
      </c>
      <c r="AH3262" s="273" t="s">
        <v>838</v>
      </c>
      <c r="AI3262" s="273" t="s">
        <v>199</v>
      </c>
      <c r="AJ3262" s="273" t="s">
        <v>200</v>
      </c>
      <c r="AK3262" s="273">
        <v>193063</v>
      </c>
      <c r="BV3262" s="336" t="s">
        <v>64</v>
      </c>
      <c r="BW3262" s="337" t="s">
        <v>75</v>
      </c>
      <c r="BX3262" s="337" t="s">
        <v>231</v>
      </c>
      <c r="BY3262" s="337" t="s">
        <v>231</v>
      </c>
      <c r="BZ3262" s="337" t="s">
        <v>86</v>
      </c>
      <c r="CA3262" s="337" t="s">
        <v>87</v>
      </c>
      <c r="CB3262" s="337" t="s">
        <v>217</v>
      </c>
      <c r="CC3262" s="337" t="s">
        <v>218</v>
      </c>
      <c r="CD3262" s="338">
        <v>2</v>
      </c>
      <c r="CE3262" s="335">
        <v>44986</v>
      </c>
      <c r="CF3262" s="337"/>
      <c r="CG3262" s="337" t="s">
        <v>181</v>
      </c>
      <c r="CH3262" s="337"/>
      <c r="CI3262" s="337" t="s">
        <v>181</v>
      </c>
      <c r="CJ3262" s="337" t="s">
        <v>255</v>
      </c>
      <c r="CK3262" s="337"/>
      <c r="CL3262" s="337"/>
      <c r="CM3262" s="337" t="s">
        <v>73</v>
      </c>
      <c r="CN3262" s="337">
        <v>3</v>
      </c>
    </row>
    <row r="3263" spans="4:92">
      <c r="D3263" s="273" t="s">
        <v>83</v>
      </c>
      <c r="E3263" s="273" t="s">
        <v>75</v>
      </c>
      <c r="F3263" s="273" t="s">
        <v>357</v>
      </c>
      <c r="G3263" s="273" t="s">
        <v>634</v>
      </c>
      <c r="H3263" s="274">
        <v>45017</v>
      </c>
      <c r="I3263" s="273">
        <v>11668</v>
      </c>
      <c r="J3263" s="273">
        <v>705</v>
      </c>
      <c r="K3263" s="273">
        <v>161</v>
      </c>
      <c r="L3263" s="273" t="s">
        <v>66</v>
      </c>
      <c r="M3263" s="273">
        <v>28.9296875</v>
      </c>
      <c r="N3263" s="273" t="s">
        <v>115</v>
      </c>
      <c r="W3263" s="273">
        <v>152283</v>
      </c>
      <c r="X3263" s="273" t="s">
        <v>64</v>
      </c>
      <c r="Y3263" s="273" t="s">
        <v>63</v>
      </c>
      <c r="Z3263" s="273" t="s">
        <v>252</v>
      </c>
      <c r="AA3263" s="273" t="s">
        <v>515</v>
      </c>
      <c r="AB3263" s="274">
        <v>45078</v>
      </c>
      <c r="AC3263" s="273">
        <v>12517</v>
      </c>
      <c r="AD3263" s="273">
        <v>669</v>
      </c>
      <c r="AE3263" s="273">
        <v>0.2</v>
      </c>
      <c r="AF3263" s="273" t="s">
        <v>90</v>
      </c>
      <c r="AG3263" s="273" t="s">
        <v>819</v>
      </c>
      <c r="AH3263" s="273" t="s">
        <v>841</v>
      </c>
      <c r="AI3263" s="273" t="s">
        <v>199</v>
      </c>
      <c r="AJ3263" s="273" t="s">
        <v>200</v>
      </c>
      <c r="AK3263" s="273">
        <v>193069</v>
      </c>
      <c r="BV3263" s="279" t="s">
        <v>64</v>
      </c>
      <c r="BW3263" s="280" t="s">
        <v>75</v>
      </c>
      <c r="BX3263" s="280" t="s">
        <v>231</v>
      </c>
      <c r="BY3263" s="280" t="s">
        <v>231</v>
      </c>
      <c r="BZ3263" s="280" t="s">
        <v>86</v>
      </c>
      <c r="CA3263" s="280" t="s">
        <v>87</v>
      </c>
      <c r="CB3263" s="280" t="s">
        <v>217</v>
      </c>
      <c r="CC3263" s="280" t="s">
        <v>218</v>
      </c>
      <c r="CD3263" s="281">
        <v>2</v>
      </c>
      <c r="CE3263" s="277">
        <v>44986</v>
      </c>
      <c r="CF3263" s="280"/>
      <c r="CG3263" s="280" t="s">
        <v>181</v>
      </c>
      <c r="CH3263" s="280"/>
      <c r="CI3263" s="280" t="s">
        <v>181</v>
      </c>
      <c r="CJ3263" s="280" t="s">
        <v>261</v>
      </c>
      <c r="CK3263" s="280"/>
      <c r="CL3263" s="280"/>
      <c r="CM3263" s="280" t="s">
        <v>73</v>
      </c>
      <c r="CN3263" s="280">
        <v>3</v>
      </c>
    </row>
    <row r="3264" spans="4:92">
      <c r="D3264" s="273" t="s">
        <v>83</v>
      </c>
      <c r="E3264" s="273" t="s">
        <v>75</v>
      </c>
      <c r="F3264" s="273" t="s">
        <v>357</v>
      </c>
      <c r="G3264" s="273" t="s">
        <v>634</v>
      </c>
      <c r="H3264" s="274">
        <v>45047</v>
      </c>
      <c r="I3264" s="273">
        <v>12284</v>
      </c>
      <c r="J3264" s="273">
        <v>705</v>
      </c>
      <c r="W3264" s="273">
        <v>177778</v>
      </c>
      <c r="X3264" s="273" t="s">
        <v>83</v>
      </c>
      <c r="Y3264" s="273" t="s">
        <v>63</v>
      </c>
      <c r="Z3264" s="273" t="s">
        <v>172</v>
      </c>
      <c r="AA3264" s="273" t="s">
        <v>487</v>
      </c>
      <c r="AB3264" s="274">
        <v>45078</v>
      </c>
      <c r="AC3264" s="273">
        <v>12507</v>
      </c>
      <c r="AD3264" s="273">
        <v>74</v>
      </c>
      <c r="AE3264" s="273">
        <v>2.1999999999999999E-2</v>
      </c>
      <c r="AF3264" s="273" t="s">
        <v>90</v>
      </c>
      <c r="AH3264" s="273" t="s">
        <v>1313</v>
      </c>
      <c r="AI3264" s="273" t="s">
        <v>123</v>
      </c>
      <c r="AJ3264" s="273" t="s">
        <v>200</v>
      </c>
      <c r="AK3264" s="273">
        <v>195920</v>
      </c>
      <c r="BV3264" s="336" t="s">
        <v>64</v>
      </c>
      <c r="BW3264" s="337" t="s">
        <v>75</v>
      </c>
      <c r="BX3264" s="337" t="s">
        <v>231</v>
      </c>
      <c r="BY3264" s="337" t="s">
        <v>231</v>
      </c>
      <c r="BZ3264" s="337" t="s">
        <v>86</v>
      </c>
      <c r="CA3264" s="337" t="s">
        <v>87</v>
      </c>
      <c r="CB3264" s="337" t="s">
        <v>217</v>
      </c>
      <c r="CC3264" s="337" t="s">
        <v>218</v>
      </c>
      <c r="CD3264" s="338">
        <v>2</v>
      </c>
      <c r="CE3264" s="335">
        <v>44986</v>
      </c>
      <c r="CF3264" s="337"/>
      <c r="CG3264" s="337" t="s">
        <v>181</v>
      </c>
      <c r="CH3264" s="337"/>
      <c r="CI3264" s="337" t="s">
        <v>181</v>
      </c>
      <c r="CJ3264" s="337" t="s">
        <v>270</v>
      </c>
      <c r="CK3264" s="337"/>
      <c r="CL3264" s="337"/>
      <c r="CM3264" s="337" t="s">
        <v>73</v>
      </c>
      <c r="CN3264" s="337">
        <v>3</v>
      </c>
    </row>
    <row r="3265" spans="4:92">
      <c r="D3265" s="273" t="s">
        <v>83</v>
      </c>
      <c r="E3265" s="273" t="s">
        <v>75</v>
      </c>
      <c r="F3265" s="273" t="s">
        <v>357</v>
      </c>
      <c r="G3265" s="273" t="s">
        <v>634</v>
      </c>
      <c r="H3265" s="274">
        <v>45047</v>
      </c>
      <c r="I3265" s="273">
        <v>12284</v>
      </c>
      <c r="J3265" s="273">
        <v>705</v>
      </c>
      <c r="K3265" s="273">
        <v>0</v>
      </c>
      <c r="L3265" s="273" t="s">
        <v>66</v>
      </c>
      <c r="N3265" s="273" t="s">
        <v>107</v>
      </c>
      <c r="W3265" s="273">
        <v>177803</v>
      </c>
      <c r="X3265" s="273" t="s">
        <v>83</v>
      </c>
      <c r="Y3265" s="273" t="s">
        <v>63</v>
      </c>
      <c r="Z3265" s="273" t="s">
        <v>172</v>
      </c>
      <c r="AA3265" s="273" t="s">
        <v>487</v>
      </c>
      <c r="AB3265" s="274">
        <v>45078</v>
      </c>
      <c r="AC3265" s="273">
        <v>12507</v>
      </c>
      <c r="AD3265" s="273">
        <v>74</v>
      </c>
      <c r="AE3265" s="273">
        <v>0.11700000000000001</v>
      </c>
      <c r="AF3265" s="273" t="s">
        <v>90</v>
      </c>
      <c r="AG3265" s="273" t="s">
        <v>998</v>
      </c>
      <c r="AH3265" s="273" t="s">
        <v>1323</v>
      </c>
      <c r="AI3265" s="273" t="s">
        <v>199</v>
      </c>
      <c r="AJ3265" s="273" t="s">
        <v>200</v>
      </c>
      <c r="AK3265" s="273">
        <v>195926</v>
      </c>
      <c r="BV3265" s="279" t="s">
        <v>64</v>
      </c>
      <c r="BW3265" s="280" t="s">
        <v>75</v>
      </c>
      <c r="BX3265" s="280" t="s">
        <v>231</v>
      </c>
      <c r="BY3265" s="280" t="s">
        <v>231</v>
      </c>
      <c r="BZ3265" s="280" t="s">
        <v>86</v>
      </c>
      <c r="CA3265" s="280" t="s">
        <v>87</v>
      </c>
      <c r="CB3265" s="280" t="s">
        <v>217</v>
      </c>
      <c r="CC3265" s="280" t="s">
        <v>218</v>
      </c>
      <c r="CD3265" s="281">
        <v>2</v>
      </c>
      <c r="CE3265" s="277">
        <v>44986</v>
      </c>
      <c r="CF3265" s="280"/>
      <c r="CG3265" s="280" t="s">
        <v>181</v>
      </c>
      <c r="CH3265" s="280"/>
      <c r="CI3265" s="280" t="s">
        <v>181</v>
      </c>
      <c r="CJ3265" s="280" t="s">
        <v>265</v>
      </c>
      <c r="CK3265" s="280"/>
      <c r="CL3265" s="280"/>
      <c r="CM3265" s="280" t="s">
        <v>73</v>
      </c>
      <c r="CN3265" s="280">
        <v>3</v>
      </c>
    </row>
    <row r="3266" spans="4:92">
      <c r="D3266" s="273" t="s">
        <v>83</v>
      </c>
      <c r="E3266" s="273" t="s">
        <v>75</v>
      </c>
      <c r="F3266" s="273" t="s">
        <v>357</v>
      </c>
      <c r="G3266" s="273" t="s">
        <v>634</v>
      </c>
      <c r="H3266" s="274">
        <v>45047</v>
      </c>
      <c r="I3266" s="273">
        <v>12284</v>
      </c>
      <c r="J3266" s="273">
        <v>705</v>
      </c>
      <c r="K3266" s="273">
        <v>166</v>
      </c>
      <c r="L3266" s="273" t="s">
        <v>66</v>
      </c>
      <c r="M3266" s="273">
        <v>29.828125</v>
      </c>
      <c r="N3266" s="273" t="s">
        <v>115</v>
      </c>
      <c r="W3266" s="273">
        <v>177802</v>
      </c>
      <c r="X3266" s="273" t="s">
        <v>83</v>
      </c>
      <c r="Y3266" s="273" t="s">
        <v>63</v>
      </c>
      <c r="Z3266" s="273" t="s">
        <v>172</v>
      </c>
      <c r="AA3266" s="273" t="s">
        <v>487</v>
      </c>
      <c r="AB3266" s="274">
        <v>45078</v>
      </c>
      <c r="AC3266" s="273">
        <v>12507</v>
      </c>
      <c r="AD3266" s="273">
        <v>74</v>
      </c>
      <c r="AE3266" s="273">
        <v>0.13400000000000001</v>
      </c>
      <c r="AF3266" s="273" t="s">
        <v>90</v>
      </c>
      <c r="AG3266" s="273" t="s">
        <v>819</v>
      </c>
      <c r="AH3266" s="273" t="s">
        <v>1326</v>
      </c>
      <c r="AI3266" s="273" t="s">
        <v>199</v>
      </c>
      <c r="AJ3266" s="273" t="s">
        <v>214</v>
      </c>
      <c r="AK3266" s="273">
        <v>195932</v>
      </c>
      <c r="BV3266" s="336" t="s">
        <v>64</v>
      </c>
      <c r="BW3266" s="337" t="s">
        <v>75</v>
      </c>
      <c r="BX3266" s="337" t="s">
        <v>231</v>
      </c>
      <c r="BY3266" s="337" t="s">
        <v>231</v>
      </c>
      <c r="BZ3266" s="337" t="s">
        <v>86</v>
      </c>
      <c r="CA3266" s="337" t="s">
        <v>87</v>
      </c>
      <c r="CB3266" s="337" t="s">
        <v>217</v>
      </c>
      <c r="CC3266" s="337" t="s">
        <v>218</v>
      </c>
      <c r="CD3266" s="338">
        <v>2</v>
      </c>
      <c r="CE3266" s="335">
        <v>44986</v>
      </c>
      <c r="CF3266" s="337"/>
      <c r="CG3266" s="337" t="s">
        <v>181</v>
      </c>
      <c r="CH3266" s="337"/>
      <c r="CI3266" s="337" t="s">
        <v>181</v>
      </c>
      <c r="CJ3266" s="337" t="s">
        <v>277</v>
      </c>
      <c r="CK3266" s="337"/>
      <c r="CL3266" s="337"/>
      <c r="CM3266" s="337" t="s">
        <v>73</v>
      </c>
      <c r="CN3266" s="337">
        <v>3</v>
      </c>
    </row>
    <row r="3267" spans="4:92">
      <c r="D3267" s="273" t="s">
        <v>83</v>
      </c>
      <c r="E3267" s="273" t="s">
        <v>75</v>
      </c>
      <c r="F3267" s="273" t="s">
        <v>357</v>
      </c>
      <c r="G3267" s="273" t="s">
        <v>634</v>
      </c>
      <c r="H3267" s="274">
        <v>45078</v>
      </c>
      <c r="I3267" s="273">
        <v>12553</v>
      </c>
      <c r="J3267" s="273">
        <v>705</v>
      </c>
      <c r="W3267" s="273">
        <v>189614</v>
      </c>
      <c r="X3267" s="273" t="s">
        <v>83</v>
      </c>
      <c r="Y3267" s="273" t="s">
        <v>63</v>
      </c>
      <c r="Z3267" s="273" t="s">
        <v>172</v>
      </c>
      <c r="AA3267" s="273" t="s">
        <v>487</v>
      </c>
      <c r="AB3267" s="274">
        <v>45078</v>
      </c>
      <c r="AC3267" s="273">
        <v>12508</v>
      </c>
      <c r="AD3267" s="273">
        <v>74</v>
      </c>
      <c r="AK3267" s="273">
        <v>198271</v>
      </c>
      <c r="BV3267" s="279" t="s">
        <v>64</v>
      </c>
      <c r="BW3267" s="280" t="s">
        <v>75</v>
      </c>
      <c r="BX3267" s="280" t="s">
        <v>231</v>
      </c>
      <c r="BY3267" s="280" t="s">
        <v>231</v>
      </c>
      <c r="BZ3267" s="280" t="s">
        <v>138</v>
      </c>
      <c r="CA3267" s="280" t="s">
        <v>139</v>
      </c>
      <c r="CB3267" s="280" t="s">
        <v>190</v>
      </c>
      <c r="CC3267" s="280" t="s">
        <v>191</v>
      </c>
      <c r="CD3267" s="281">
        <v>8</v>
      </c>
      <c r="CE3267" s="277">
        <v>44986</v>
      </c>
      <c r="CF3267" s="280">
        <v>4926.6000000000004</v>
      </c>
      <c r="CG3267" s="280" t="s">
        <v>80</v>
      </c>
      <c r="CH3267" s="280">
        <v>4926.6000000000004</v>
      </c>
      <c r="CI3267" s="280" t="s">
        <v>80</v>
      </c>
      <c r="CJ3267" s="280"/>
      <c r="CK3267" s="280"/>
      <c r="CL3267" s="280"/>
      <c r="CM3267" s="280" t="s">
        <v>73</v>
      </c>
      <c r="CN3267" s="280">
        <v>3</v>
      </c>
    </row>
    <row r="3268" spans="4:92">
      <c r="D3268" s="273" t="s">
        <v>83</v>
      </c>
      <c r="E3268" s="273" t="s">
        <v>75</v>
      </c>
      <c r="F3268" s="273" t="s">
        <v>357</v>
      </c>
      <c r="G3268" s="273" t="s">
        <v>634</v>
      </c>
      <c r="H3268" s="274">
        <v>45078</v>
      </c>
      <c r="I3268" s="273">
        <v>12553</v>
      </c>
      <c r="J3268" s="273">
        <v>705</v>
      </c>
      <c r="K3268" s="273">
        <v>0</v>
      </c>
      <c r="L3268" s="273" t="s">
        <v>66</v>
      </c>
      <c r="N3268" s="273" t="s">
        <v>107</v>
      </c>
      <c r="W3268" s="273">
        <v>189639</v>
      </c>
      <c r="X3268" s="273" t="s">
        <v>83</v>
      </c>
      <c r="Y3268" s="273" t="s">
        <v>63</v>
      </c>
      <c r="Z3268" s="273" t="s">
        <v>172</v>
      </c>
      <c r="AA3268" s="273" t="s">
        <v>487</v>
      </c>
      <c r="AB3268" s="274">
        <v>45108</v>
      </c>
      <c r="AC3268" s="273">
        <v>12776</v>
      </c>
      <c r="AD3268" s="273">
        <v>74</v>
      </c>
      <c r="AE3268" s="273">
        <v>9.4510000000000005</v>
      </c>
      <c r="AF3268" s="273" t="s">
        <v>90</v>
      </c>
      <c r="AG3268" s="273" t="s">
        <v>882</v>
      </c>
      <c r="AH3268" s="273" t="s">
        <v>1119</v>
      </c>
      <c r="AI3268" s="273" t="s">
        <v>123</v>
      </c>
      <c r="AJ3268" s="273" t="s">
        <v>214</v>
      </c>
      <c r="AK3268" s="273">
        <v>210432</v>
      </c>
      <c r="BV3268" s="336" t="s">
        <v>64</v>
      </c>
      <c r="BW3268" s="337" t="s">
        <v>75</v>
      </c>
      <c r="BX3268" s="337" t="s">
        <v>231</v>
      </c>
      <c r="BY3268" s="337" t="s">
        <v>231</v>
      </c>
      <c r="BZ3268" s="337" t="s">
        <v>167</v>
      </c>
      <c r="CA3268" s="337" t="s">
        <v>168</v>
      </c>
      <c r="CB3268" s="337" t="s">
        <v>319</v>
      </c>
      <c r="CC3268" s="337" t="s">
        <v>320</v>
      </c>
      <c r="CD3268" s="338">
        <v>15</v>
      </c>
      <c r="CE3268" s="335">
        <v>44986</v>
      </c>
      <c r="CF3268" s="337">
        <v>1002</v>
      </c>
      <c r="CG3268" s="337" t="s">
        <v>80</v>
      </c>
      <c r="CH3268" s="337">
        <v>1002</v>
      </c>
      <c r="CI3268" s="337" t="s">
        <v>80</v>
      </c>
      <c r="CJ3268" s="337"/>
      <c r="CK3268" s="337"/>
      <c r="CL3268" s="337" t="s">
        <v>1511</v>
      </c>
      <c r="CM3268" s="337" t="s">
        <v>73</v>
      </c>
      <c r="CN3268" s="337">
        <v>3</v>
      </c>
    </row>
    <row r="3269" spans="4:92">
      <c r="D3269" s="273" t="s">
        <v>83</v>
      </c>
      <c r="E3269" s="273" t="s">
        <v>75</v>
      </c>
      <c r="F3269" s="273" t="s">
        <v>357</v>
      </c>
      <c r="G3269" s="273" t="s">
        <v>634</v>
      </c>
      <c r="H3269" s="274">
        <v>45078</v>
      </c>
      <c r="I3269" s="273">
        <v>12553</v>
      </c>
      <c r="J3269" s="273">
        <v>705</v>
      </c>
      <c r="K3269" s="273">
        <v>213</v>
      </c>
      <c r="L3269" s="273" t="s">
        <v>66</v>
      </c>
      <c r="M3269" s="273">
        <v>38.2734375</v>
      </c>
      <c r="N3269" s="273" t="s">
        <v>115</v>
      </c>
      <c r="W3269" s="273">
        <v>189638</v>
      </c>
      <c r="X3269" s="273" t="s">
        <v>83</v>
      </c>
      <c r="Y3269" s="273" t="s">
        <v>63</v>
      </c>
      <c r="Z3269" s="273" t="s">
        <v>172</v>
      </c>
      <c r="AA3269" s="273" t="s">
        <v>487</v>
      </c>
      <c r="AB3269" s="274">
        <v>45108</v>
      </c>
      <c r="AC3269" s="273">
        <v>12776</v>
      </c>
      <c r="AD3269" s="273">
        <v>74</v>
      </c>
      <c r="AE3269" s="273">
        <v>7.92</v>
      </c>
      <c r="AF3269" s="273" t="s">
        <v>90</v>
      </c>
      <c r="AH3269" s="273" t="s">
        <v>1096</v>
      </c>
      <c r="AI3269" s="273" t="s">
        <v>123</v>
      </c>
      <c r="AJ3269" s="273" t="s">
        <v>716</v>
      </c>
      <c r="AK3269" s="273">
        <v>210438</v>
      </c>
      <c r="BV3269" s="279" t="s">
        <v>64</v>
      </c>
      <c r="BW3269" s="280" t="s">
        <v>75</v>
      </c>
      <c r="BX3269" s="280" t="s">
        <v>231</v>
      </c>
      <c r="BY3269" s="280" t="s">
        <v>231</v>
      </c>
      <c r="BZ3269" s="280" t="s">
        <v>86</v>
      </c>
      <c r="CA3269" s="280" t="s">
        <v>87</v>
      </c>
      <c r="CB3269" s="280" t="s">
        <v>179</v>
      </c>
      <c r="CC3269" s="280" t="s">
        <v>180</v>
      </c>
      <c r="CD3269" s="281">
        <v>1</v>
      </c>
      <c r="CE3269" s="277">
        <v>44986</v>
      </c>
      <c r="CF3269" s="280"/>
      <c r="CG3269" s="280" t="s">
        <v>181</v>
      </c>
      <c r="CH3269" s="280"/>
      <c r="CI3269" s="280" t="s">
        <v>181</v>
      </c>
      <c r="CJ3269" s="280" t="s">
        <v>1922</v>
      </c>
      <c r="CK3269" s="280"/>
      <c r="CL3269" s="280"/>
      <c r="CM3269" s="280" t="s">
        <v>73</v>
      </c>
      <c r="CN3269" s="280">
        <v>3</v>
      </c>
    </row>
    <row r="3270" spans="4:92">
      <c r="D3270" s="273" t="s">
        <v>83</v>
      </c>
      <c r="E3270" s="273" t="s">
        <v>75</v>
      </c>
      <c r="F3270" s="273" t="s">
        <v>357</v>
      </c>
      <c r="G3270" s="273" t="s">
        <v>634</v>
      </c>
      <c r="H3270" s="274">
        <v>45108</v>
      </c>
      <c r="I3270" s="273">
        <v>12822</v>
      </c>
      <c r="J3270" s="273">
        <v>705</v>
      </c>
      <c r="W3270" s="273">
        <v>203098</v>
      </c>
      <c r="X3270" s="273" t="s">
        <v>83</v>
      </c>
      <c r="Y3270" s="273" t="s">
        <v>63</v>
      </c>
      <c r="Z3270" s="273" t="s">
        <v>172</v>
      </c>
      <c r="AA3270" s="273" t="s">
        <v>487</v>
      </c>
      <c r="AB3270" s="274">
        <v>45108</v>
      </c>
      <c r="AC3270" s="273">
        <v>12776</v>
      </c>
      <c r="AD3270" s="273">
        <v>74</v>
      </c>
      <c r="AE3270" s="273">
        <v>8.9149999999999991</v>
      </c>
      <c r="AF3270" s="273" t="s">
        <v>90</v>
      </c>
      <c r="AG3270" s="273" t="s">
        <v>887</v>
      </c>
      <c r="AH3270" s="273" t="s">
        <v>1194</v>
      </c>
      <c r="AI3270" s="273" t="s">
        <v>123</v>
      </c>
      <c r="AJ3270" s="273" t="s">
        <v>200</v>
      </c>
      <c r="AK3270" s="273">
        <v>210444</v>
      </c>
      <c r="BV3270" s="336" t="s">
        <v>64</v>
      </c>
      <c r="BW3270" s="337" t="s">
        <v>75</v>
      </c>
      <c r="BX3270" s="337" t="s">
        <v>231</v>
      </c>
      <c r="BY3270" s="337" t="s">
        <v>231</v>
      </c>
      <c r="BZ3270" s="337" t="s">
        <v>167</v>
      </c>
      <c r="CA3270" s="337" t="s">
        <v>168</v>
      </c>
      <c r="CB3270" s="337" t="s">
        <v>169</v>
      </c>
      <c r="CC3270" s="337" t="s">
        <v>170</v>
      </c>
      <c r="CD3270" s="338">
        <v>12</v>
      </c>
      <c r="CE3270" s="335">
        <v>44986</v>
      </c>
      <c r="CF3270" s="337">
        <v>211</v>
      </c>
      <c r="CG3270" s="337" t="s">
        <v>80</v>
      </c>
      <c r="CH3270" s="337">
        <v>211</v>
      </c>
      <c r="CI3270" s="337" t="s">
        <v>80</v>
      </c>
      <c r="CJ3270" s="337"/>
      <c r="CK3270" s="337"/>
      <c r="CL3270" s="337"/>
      <c r="CM3270" s="337" t="s">
        <v>73</v>
      </c>
      <c r="CN3270" s="337">
        <v>3</v>
      </c>
    </row>
    <row r="3271" spans="4:92">
      <c r="D3271" s="273" t="s">
        <v>83</v>
      </c>
      <c r="E3271" s="273" t="s">
        <v>75</v>
      </c>
      <c r="F3271" s="273" t="s">
        <v>357</v>
      </c>
      <c r="G3271" s="273" t="s">
        <v>634</v>
      </c>
      <c r="H3271" s="274">
        <v>45108</v>
      </c>
      <c r="I3271" s="273">
        <v>12822</v>
      </c>
      <c r="J3271" s="273">
        <v>705</v>
      </c>
      <c r="K3271" s="273">
        <v>0</v>
      </c>
      <c r="L3271" s="273" t="s">
        <v>66</v>
      </c>
      <c r="N3271" s="273" t="s">
        <v>107</v>
      </c>
      <c r="W3271" s="273">
        <v>203123</v>
      </c>
      <c r="X3271" s="273" t="s">
        <v>83</v>
      </c>
      <c r="Y3271" s="273" t="s">
        <v>63</v>
      </c>
      <c r="Z3271" s="273" t="s">
        <v>172</v>
      </c>
      <c r="AA3271" s="273" t="s">
        <v>487</v>
      </c>
      <c r="AB3271" s="274">
        <v>45108</v>
      </c>
      <c r="AC3271" s="273">
        <v>12776</v>
      </c>
      <c r="AD3271" s="273">
        <v>74</v>
      </c>
      <c r="AE3271" s="273">
        <v>13.603999999999999</v>
      </c>
      <c r="AF3271" s="273" t="s">
        <v>90</v>
      </c>
      <c r="AG3271" s="273" t="s">
        <v>795</v>
      </c>
      <c r="AH3271" s="273" t="s">
        <v>1354</v>
      </c>
      <c r="AI3271" s="273" t="s">
        <v>123</v>
      </c>
      <c r="AJ3271" s="273" t="s">
        <v>200</v>
      </c>
      <c r="AK3271" s="273">
        <v>210450</v>
      </c>
      <c r="BV3271" s="279" t="s">
        <v>64</v>
      </c>
      <c r="BW3271" s="280" t="s">
        <v>75</v>
      </c>
      <c r="BX3271" s="280" t="s">
        <v>231</v>
      </c>
      <c r="BY3271" s="280" t="s">
        <v>231</v>
      </c>
      <c r="BZ3271" s="280" t="s">
        <v>126</v>
      </c>
      <c r="CA3271" s="280" t="s">
        <v>127</v>
      </c>
      <c r="CB3271" s="280" t="s">
        <v>133</v>
      </c>
      <c r="CC3271" s="280" t="s">
        <v>134</v>
      </c>
      <c r="CD3271" s="281">
        <v>7</v>
      </c>
      <c r="CE3271" s="277">
        <v>44986</v>
      </c>
      <c r="CF3271" s="280"/>
      <c r="CG3271" s="280"/>
      <c r="CH3271" s="280"/>
      <c r="CI3271" s="280" t="s">
        <v>104</v>
      </c>
      <c r="CJ3271" s="280"/>
      <c r="CK3271" s="280"/>
      <c r="CL3271" s="280"/>
      <c r="CM3271" s="280" t="s">
        <v>73</v>
      </c>
      <c r="CN3271" s="280">
        <v>3</v>
      </c>
    </row>
    <row r="3272" spans="4:92">
      <c r="D3272" s="273" t="s">
        <v>83</v>
      </c>
      <c r="E3272" s="273" t="s">
        <v>75</v>
      </c>
      <c r="F3272" s="273" t="s">
        <v>357</v>
      </c>
      <c r="G3272" s="273" t="s">
        <v>634</v>
      </c>
      <c r="H3272" s="274">
        <v>45108</v>
      </c>
      <c r="I3272" s="273">
        <v>12822</v>
      </c>
      <c r="J3272" s="273">
        <v>705</v>
      </c>
      <c r="K3272" s="273">
        <v>193</v>
      </c>
      <c r="L3272" s="273" t="s">
        <v>66</v>
      </c>
      <c r="M3272" s="273">
        <v>34.6796875</v>
      </c>
      <c r="N3272" s="273" t="s">
        <v>115</v>
      </c>
      <c r="W3272" s="273">
        <v>203122</v>
      </c>
      <c r="X3272" s="273" t="s">
        <v>83</v>
      </c>
      <c r="Y3272" s="273" t="s">
        <v>63</v>
      </c>
      <c r="Z3272" s="273" t="s">
        <v>172</v>
      </c>
      <c r="AA3272" s="273" t="s">
        <v>487</v>
      </c>
      <c r="AB3272" s="274">
        <v>45108</v>
      </c>
      <c r="AC3272" s="273">
        <v>12776</v>
      </c>
      <c r="AD3272" s="273">
        <v>74</v>
      </c>
      <c r="AE3272" s="273">
        <v>5.5350000000000001</v>
      </c>
      <c r="AF3272" s="273" t="s">
        <v>90</v>
      </c>
      <c r="AG3272" s="273" t="s">
        <v>884</v>
      </c>
      <c r="AH3272" s="273" t="s">
        <v>1195</v>
      </c>
      <c r="AI3272" s="273" t="s">
        <v>123</v>
      </c>
      <c r="AJ3272" s="273" t="s">
        <v>200</v>
      </c>
      <c r="AK3272" s="273">
        <v>210456</v>
      </c>
      <c r="BV3272" s="336" t="s">
        <v>64</v>
      </c>
      <c r="BW3272" s="337" t="s">
        <v>75</v>
      </c>
      <c r="BX3272" s="337" t="s">
        <v>231</v>
      </c>
      <c r="BY3272" s="337" t="s">
        <v>231</v>
      </c>
      <c r="BZ3272" s="337" t="s">
        <v>138</v>
      </c>
      <c r="CA3272" s="337" t="s">
        <v>139</v>
      </c>
      <c r="CB3272" s="337" t="s">
        <v>140</v>
      </c>
      <c r="CC3272" s="337" t="s">
        <v>141</v>
      </c>
      <c r="CD3272" s="338">
        <v>9</v>
      </c>
      <c r="CE3272" s="335">
        <v>44986</v>
      </c>
      <c r="CF3272" s="337">
        <v>0</v>
      </c>
      <c r="CG3272" s="337" t="s">
        <v>80</v>
      </c>
      <c r="CH3272" s="337">
        <v>0</v>
      </c>
      <c r="CI3272" s="337" t="s">
        <v>80</v>
      </c>
      <c r="CJ3272" s="337"/>
      <c r="CK3272" s="337"/>
      <c r="CL3272" s="337"/>
      <c r="CM3272" s="337" t="s">
        <v>73</v>
      </c>
      <c r="CN3272" s="337">
        <v>3</v>
      </c>
    </row>
    <row r="3273" spans="4:92">
      <c r="D3273" s="273" t="s">
        <v>83</v>
      </c>
      <c r="E3273" s="273" t="s">
        <v>75</v>
      </c>
      <c r="F3273" s="273" t="s">
        <v>357</v>
      </c>
      <c r="G3273" s="273" t="s">
        <v>634</v>
      </c>
      <c r="H3273" s="274">
        <v>45139</v>
      </c>
      <c r="I3273" s="273">
        <v>13498</v>
      </c>
      <c r="J3273" s="273">
        <v>705</v>
      </c>
      <c r="W3273" s="273">
        <v>221141</v>
      </c>
      <c r="X3273" s="273" t="s">
        <v>83</v>
      </c>
      <c r="Y3273" s="273" t="s">
        <v>63</v>
      </c>
      <c r="Z3273" s="273" t="s">
        <v>172</v>
      </c>
      <c r="AA3273" s="273" t="s">
        <v>487</v>
      </c>
      <c r="AB3273" s="274">
        <v>45108</v>
      </c>
      <c r="AC3273" s="273">
        <v>12776</v>
      </c>
      <c r="AD3273" s="273">
        <v>74</v>
      </c>
      <c r="AE3273" s="273">
        <v>17.625</v>
      </c>
      <c r="AF3273" s="273" t="s">
        <v>90</v>
      </c>
      <c r="AG3273" s="273" t="s">
        <v>798</v>
      </c>
      <c r="AH3273" s="273" t="s">
        <v>1412</v>
      </c>
      <c r="AI3273" s="273" t="s">
        <v>123</v>
      </c>
      <c r="AJ3273" s="273" t="s">
        <v>200</v>
      </c>
      <c r="AK3273" s="273">
        <v>210462</v>
      </c>
      <c r="BV3273" s="279" t="s">
        <v>64</v>
      </c>
      <c r="BW3273" s="280" t="s">
        <v>75</v>
      </c>
      <c r="BX3273" s="280" t="s">
        <v>231</v>
      </c>
      <c r="BY3273" s="280" t="s">
        <v>231</v>
      </c>
      <c r="BZ3273" s="280" t="s">
        <v>151</v>
      </c>
      <c r="CA3273" s="280" t="s">
        <v>152</v>
      </c>
      <c r="CB3273" s="280" t="s">
        <v>153</v>
      </c>
      <c r="CC3273" s="280" t="s">
        <v>154</v>
      </c>
      <c r="CD3273" s="281">
        <v>10</v>
      </c>
      <c r="CE3273" s="277">
        <v>44986</v>
      </c>
      <c r="CF3273" s="280">
        <v>44339.4</v>
      </c>
      <c r="CG3273" s="280" t="s">
        <v>80</v>
      </c>
      <c r="CH3273" s="280">
        <v>44339.4</v>
      </c>
      <c r="CI3273" s="280" t="s">
        <v>80</v>
      </c>
      <c r="CJ3273" s="280"/>
      <c r="CK3273" s="280"/>
      <c r="CL3273" s="280"/>
      <c r="CM3273" s="280" t="s">
        <v>73</v>
      </c>
      <c r="CN3273" s="280">
        <v>3</v>
      </c>
    </row>
    <row r="3274" spans="4:92">
      <c r="D3274" s="273" t="s">
        <v>83</v>
      </c>
      <c r="E3274" s="273" t="s">
        <v>75</v>
      </c>
      <c r="F3274" s="273" t="s">
        <v>357</v>
      </c>
      <c r="G3274" s="273" t="s">
        <v>634</v>
      </c>
      <c r="H3274" s="274">
        <v>45139</v>
      </c>
      <c r="I3274" s="273">
        <v>13498</v>
      </c>
      <c r="J3274" s="273">
        <v>705</v>
      </c>
      <c r="K3274" s="273">
        <v>0</v>
      </c>
      <c r="L3274" s="273" t="s">
        <v>66</v>
      </c>
      <c r="N3274" s="273" t="s">
        <v>107</v>
      </c>
      <c r="W3274" s="273">
        <v>221166</v>
      </c>
      <c r="X3274" s="273" t="s">
        <v>83</v>
      </c>
      <c r="Y3274" s="273" t="s">
        <v>63</v>
      </c>
      <c r="Z3274" s="273" t="s">
        <v>172</v>
      </c>
      <c r="AA3274" s="273" t="s">
        <v>487</v>
      </c>
      <c r="AB3274" s="274">
        <v>45108</v>
      </c>
      <c r="AC3274" s="273">
        <v>12776</v>
      </c>
      <c r="AD3274" s="273">
        <v>74</v>
      </c>
      <c r="AE3274" s="273">
        <v>0.25900000000000001</v>
      </c>
      <c r="AF3274" s="273" t="s">
        <v>90</v>
      </c>
      <c r="AH3274" s="273" t="s">
        <v>1318</v>
      </c>
      <c r="AI3274" s="273" t="s">
        <v>123</v>
      </c>
      <c r="AJ3274" s="273" t="s">
        <v>200</v>
      </c>
      <c r="AK3274" s="273">
        <v>210468</v>
      </c>
      <c r="BV3274" s="336" t="s">
        <v>64</v>
      </c>
      <c r="BW3274" s="337" t="s">
        <v>75</v>
      </c>
      <c r="BX3274" s="337" t="s">
        <v>231</v>
      </c>
      <c r="BY3274" s="337" t="s">
        <v>231</v>
      </c>
      <c r="BZ3274" s="337" t="s">
        <v>126</v>
      </c>
      <c r="CA3274" s="337" t="s">
        <v>127</v>
      </c>
      <c r="CB3274" s="337" t="s">
        <v>128</v>
      </c>
      <c r="CC3274" s="337" t="s">
        <v>129</v>
      </c>
      <c r="CD3274" s="338">
        <v>6</v>
      </c>
      <c r="CE3274" s="335">
        <v>44986</v>
      </c>
      <c r="CF3274" s="337"/>
      <c r="CG3274" s="337"/>
      <c r="CH3274" s="337"/>
      <c r="CI3274" s="337" t="s">
        <v>80</v>
      </c>
      <c r="CJ3274" s="337"/>
      <c r="CK3274" s="337"/>
      <c r="CL3274" s="337"/>
      <c r="CM3274" s="337" t="s">
        <v>73</v>
      </c>
      <c r="CN3274" s="337">
        <v>3</v>
      </c>
    </row>
    <row r="3275" spans="4:92">
      <c r="D3275" s="273" t="s">
        <v>83</v>
      </c>
      <c r="E3275" s="273" t="s">
        <v>75</v>
      </c>
      <c r="F3275" s="273" t="s">
        <v>357</v>
      </c>
      <c r="G3275" s="273" t="s">
        <v>634</v>
      </c>
      <c r="H3275" s="274">
        <v>45139</v>
      </c>
      <c r="I3275" s="273">
        <v>13498</v>
      </c>
      <c r="J3275" s="273">
        <v>705</v>
      </c>
      <c r="K3275" s="273">
        <v>165</v>
      </c>
      <c r="L3275" s="273" t="s">
        <v>66</v>
      </c>
      <c r="M3275" s="273">
        <v>29.6484375</v>
      </c>
      <c r="N3275" s="273" t="s">
        <v>115</v>
      </c>
      <c r="W3275" s="273">
        <v>221165</v>
      </c>
      <c r="X3275" s="273" t="s">
        <v>83</v>
      </c>
      <c r="Y3275" s="273" t="s">
        <v>63</v>
      </c>
      <c r="Z3275" s="273" t="s">
        <v>172</v>
      </c>
      <c r="AA3275" s="273" t="s">
        <v>487</v>
      </c>
      <c r="AB3275" s="274">
        <v>45108</v>
      </c>
      <c r="AC3275" s="273">
        <v>12776</v>
      </c>
      <c r="AD3275" s="273">
        <v>74</v>
      </c>
      <c r="AE3275" s="273">
        <v>6.335</v>
      </c>
      <c r="AF3275" s="273" t="s">
        <v>90</v>
      </c>
      <c r="AH3275" s="273" t="s">
        <v>1319</v>
      </c>
      <c r="AI3275" s="273" t="s">
        <v>123</v>
      </c>
      <c r="AJ3275" s="273" t="s">
        <v>200</v>
      </c>
      <c r="AK3275" s="273">
        <v>210474</v>
      </c>
      <c r="BV3275" s="279" t="s">
        <v>64</v>
      </c>
      <c r="BW3275" s="280" t="s">
        <v>75</v>
      </c>
      <c r="BX3275" s="280" t="s">
        <v>231</v>
      </c>
      <c r="BY3275" s="280" t="s">
        <v>231</v>
      </c>
      <c r="BZ3275" s="280" t="s">
        <v>110</v>
      </c>
      <c r="CA3275" s="280" t="s">
        <v>111</v>
      </c>
      <c r="CB3275" s="280" t="s">
        <v>117</v>
      </c>
      <c r="CC3275" s="280" t="s">
        <v>118</v>
      </c>
      <c r="CD3275" s="281">
        <v>5</v>
      </c>
      <c r="CE3275" s="277">
        <v>44986</v>
      </c>
      <c r="CF3275" s="280"/>
      <c r="CG3275" s="280"/>
      <c r="CH3275" s="280"/>
      <c r="CI3275" s="280" t="s">
        <v>104</v>
      </c>
      <c r="CJ3275" s="280"/>
      <c r="CK3275" s="280"/>
      <c r="CL3275" s="280"/>
      <c r="CM3275" s="280" t="s">
        <v>73</v>
      </c>
      <c r="CN3275" s="280">
        <v>3</v>
      </c>
    </row>
    <row r="3276" spans="4:92">
      <c r="D3276" s="273" t="s">
        <v>83</v>
      </c>
      <c r="E3276" s="273" t="s">
        <v>75</v>
      </c>
      <c r="F3276" s="273" t="s">
        <v>357</v>
      </c>
      <c r="G3276" s="273" t="s">
        <v>634</v>
      </c>
      <c r="H3276" s="274">
        <v>45170</v>
      </c>
      <c r="I3276" s="273">
        <v>13825</v>
      </c>
      <c r="J3276" s="273">
        <v>705</v>
      </c>
      <c r="W3276" s="273">
        <v>234092</v>
      </c>
      <c r="X3276" s="273" t="s">
        <v>83</v>
      </c>
      <c r="Y3276" s="273" t="s">
        <v>63</v>
      </c>
      <c r="Z3276" s="273" t="s">
        <v>172</v>
      </c>
      <c r="AA3276" s="273" t="s">
        <v>487</v>
      </c>
      <c r="AB3276" s="274">
        <v>45108</v>
      </c>
      <c r="AC3276" s="273">
        <v>12776</v>
      </c>
      <c r="AD3276" s="273">
        <v>74</v>
      </c>
      <c r="AE3276" s="273">
        <v>1</v>
      </c>
      <c r="AF3276" s="273" t="s">
        <v>90</v>
      </c>
      <c r="AG3276" s="273" t="s">
        <v>703</v>
      </c>
      <c r="AH3276" s="273" t="s">
        <v>1302</v>
      </c>
      <c r="AI3276" s="273" t="s">
        <v>123</v>
      </c>
      <c r="AJ3276" s="273" t="s">
        <v>124</v>
      </c>
      <c r="AK3276" s="273">
        <v>210479</v>
      </c>
      <c r="BV3276" s="336" t="s">
        <v>64</v>
      </c>
      <c r="BW3276" s="337" t="s">
        <v>75</v>
      </c>
      <c r="BX3276" s="337" t="s">
        <v>231</v>
      </c>
      <c r="BY3276" s="337" t="s">
        <v>231</v>
      </c>
      <c r="BZ3276" s="337" t="s">
        <v>110</v>
      </c>
      <c r="CA3276" s="337" t="s">
        <v>111</v>
      </c>
      <c r="CB3276" s="337" t="s">
        <v>112</v>
      </c>
      <c r="CC3276" s="337" t="s">
        <v>113</v>
      </c>
      <c r="CD3276" s="338">
        <v>4</v>
      </c>
      <c r="CE3276" s="335">
        <v>44986</v>
      </c>
      <c r="CF3276" s="337"/>
      <c r="CG3276" s="337"/>
      <c r="CH3276" s="337"/>
      <c r="CI3276" s="337" t="s">
        <v>80</v>
      </c>
      <c r="CJ3276" s="337"/>
      <c r="CK3276" s="337"/>
      <c r="CL3276" s="337"/>
      <c r="CM3276" s="337" t="s">
        <v>73</v>
      </c>
      <c r="CN3276" s="337">
        <v>3</v>
      </c>
    </row>
    <row r="3277" spans="4:92">
      <c r="D3277" s="273" t="s">
        <v>83</v>
      </c>
      <c r="E3277" s="273" t="s">
        <v>75</v>
      </c>
      <c r="F3277" s="273" t="s">
        <v>357</v>
      </c>
      <c r="G3277" s="273" t="s">
        <v>634</v>
      </c>
      <c r="H3277" s="274">
        <v>45170</v>
      </c>
      <c r="I3277" s="273">
        <v>13825</v>
      </c>
      <c r="J3277" s="273">
        <v>705</v>
      </c>
      <c r="K3277" s="273">
        <v>0</v>
      </c>
      <c r="L3277" s="273" t="s">
        <v>66</v>
      </c>
      <c r="N3277" s="273" t="s">
        <v>107</v>
      </c>
      <c r="W3277" s="273">
        <v>234117</v>
      </c>
      <c r="X3277" s="273" t="s">
        <v>83</v>
      </c>
      <c r="Y3277" s="273" t="s">
        <v>63</v>
      </c>
      <c r="Z3277" s="273" t="s">
        <v>172</v>
      </c>
      <c r="AA3277" s="273" t="s">
        <v>487</v>
      </c>
      <c r="AB3277" s="274">
        <v>45108</v>
      </c>
      <c r="AC3277" s="273">
        <v>12776</v>
      </c>
      <c r="AD3277" s="273">
        <v>74</v>
      </c>
      <c r="AE3277" s="273">
        <v>0.106</v>
      </c>
      <c r="AF3277" s="273" t="s">
        <v>90</v>
      </c>
      <c r="AG3277" s="273" t="s">
        <v>837</v>
      </c>
      <c r="AH3277" s="273" t="s">
        <v>223</v>
      </c>
      <c r="AI3277" s="273" t="s">
        <v>199</v>
      </c>
      <c r="AJ3277" s="273" t="s">
        <v>200</v>
      </c>
      <c r="AK3277" s="273">
        <v>210485</v>
      </c>
      <c r="BV3277" s="279" t="s">
        <v>64</v>
      </c>
      <c r="BW3277" s="280" t="s">
        <v>75</v>
      </c>
      <c r="BX3277" s="280" t="s">
        <v>231</v>
      </c>
      <c r="BY3277" s="280" t="s">
        <v>231</v>
      </c>
      <c r="BZ3277" s="280" t="s">
        <v>86</v>
      </c>
      <c r="CA3277" s="280" t="s">
        <v>87</v>
      </c>
      <c r="CB3277" s="280" t="s">
        <v>101</v>
      </c>
      <c r="CC3277" s="280" t="s">
        <v>102</v>
      </c>
      <c r="CD3277" s="281">
        <v>4</v>
      </c>
      <c r="CE3277" s="277">
        <v>44986</v>
      </c>
      <c r="CF3277" s="280">
        <v>19182</v>
      </c>
      <c r="CG3277" s="280" t="s">
        <v>1495</v>
      </c>
      <c r="CH3277" s="280">
        <v>2757.4124999999999</v>
      </c>
      <c r="CI3277" s="280" t="s">
        <v>104</v>
      </c>
      <c r="CJ3277" s="280"/>
      <c r="CK3277" s="280"/>
      <c r="CL3277" s="280"/>
      <c r="CM3277" s="280" t="s">
        <v>73</v>
      </c>
      <c r="CN3277" s="280">
        <v>3</v>
      </c>
    </row>
    <row r="3278" spans="4:92">
      <c r="D3278" s="273" t="s">
        <v>83</v>
      </c>
      <c r="E3278" s="273" t="s">
        <v>75</v>
      </c>
      <c r="F3278" s="273" t="s">
        <v>357</v>
      </c>
      <c r="G3278" s="273" t="s">
        <v>634</v>
      </c>
      <c r="H3278" s="274">
        <v>45170</v>
      </c>
      <c r="I3278" s="273">
        <v>13825</v>
      </c>
      <c r="J3278" s="273">
        <v>705</v>
      </c>
      <c r="K3278" s="273">
        <v>179</v>
      </c>
      <c r="L3278" s="273" t="s">
        <v>66</v>
      </c>
      <c r="M3278" s="273">
        <v>32.1640625</v>
      </c>
      <c r="N3278" s="273" t="s">
        <v>115</v>
      </c>
      <c r="W3278" s="273">
        <v>234116</v>
      </c>
      <c r="X3278" s="273" t="s">
        <v>64</v>
      </c>
      <c r="Y3278" s="273" t="s">
        <v>63</v>
      </c>
      <c r="Z3278" s="273" t="s">
        <v>252</v>
      </c>
      <c r="AA3278" s="273" t="s">
        <v>515</v>
      </c>
      <c r="AB3278" s="274">
        <v>45231</v>
      </c>
      <c r="AC3278" s="273">
        <v>14494</v>
      </c>
      <c r="AD3278" s="273">
        <v>669</v>
      </c>
      <c r="AE3278" s="273">
        <v>3.22</v>
      </c>
      <c r="AF3278" s="273" t="s">
        <v>90</v>
      </c>
      <c r="AG3278" s="273" t="s">
        <v>815</v>
      </c>
      <c r="AH3278" s="273" t="s">
        <v>230</v>
      </c>
      <c r="AI3278" s="273" t="s">
        <v>123</v>
      </c>
      <c r="AJ3278" s="273" t="s">
        <v>200</v>
      </c>
      <c r="AK3278" s="273">
        <v>276323</v>
      </c>
      <c r="BV3278" s="336" t="s">
        <v>64</v>
      </c>
      <c r="BW3278" s="337" t="s">
        <v>75</v>
      </c>
      <c r="BX3278" s="337" t="s">
        <v>231</v>
      </c>
      <c r="BY3278" s="337" t="s">
        <v>231</v>
      </c>
      <c r="BZ3278" s="337" t="s">
        <v>86</v>
      </c>
      <c r="CA3278" s="337" t="s">
        <v>87</v>
      </c>
      <c r="CB3278" s="337" t="s">
        <v>101</v>
      </c>
      <c r="CC3278" s="337" t="s">
        <v>102</v>
      </c>
      <c r="CD3278" s="338">
        <v>4</v>
      </c>
      <c r="CE3278" s="335">
        <v>44986</v>
      </c>
      <c r="CF3278" s="337">
        <v>35436.97</v>
      </c>
      <c r="CG3278" s="337" t="s">
        <v>1495</v>
      </c>
      <c r="CH3278" s="337">
        <v>5094.0644375000002</v>
      </c>
      <c r="CI3278" s="337" t="s">
        <v>104</v>
      </c>
      <c r="CJ3278" s="337"/>
      <c r="CK3278" s="337"/>
      <c r="CL3278" s="337"/>
      <c r="CM3278" s="337" t="s">
        <v>73</v>
      </c>
      <c r="CN3278" s="337">
        <v>3</v>
      </c>
    </row>
    <row r="3279" spans="4:92">
      <c r="D3279" s="273" t="s">
        <v>83</v>
      </c>
      <c r="E3279" s="273" t="s">
        <v>75</v>
      </c>
      <c r="F3279" s="273" t="s">
        <v>357</v>
      </c>
      <c r="G3279" s="273" t="s">
        <v>634</v>
      </c>
      <c r="H3279" s="274">
        <v>45200</v>
      </c>
      <c r="I3279" s="273">
        <v>14160</v>
      </c>
      <c r="J3279" s="273">
        <v>705</v>
      </c>
      <c r="W3279" s="273">
        <v>252109</v>
      </c>
      <c r="X3279" s="273" t="s">
        <v>64</v>
      </c>
      <c r="Y3279" s="273" t="s">
        <v>63</v>
      </c>
      <c r="Z3279" s="273" t="s">
        <v>252</v>
      </c>
      <c r="AA3279" s="273" t="s">
        <v>515</v>
      </c>
      <c r="AB3279" s="274">
        <v>45231</v>
      </c>
      <c r="AC3279" s="273">
        <v>14494</v>
      </c>
      <c r="AD3279" s="273">
        <v>669</v>
      </c>
      <c r="AE3279" s="273">
        <v>0.01</v>
      </c>
      <c r="AF3279" s="273" t="s">
        <v>90</v>
      </c>
      <c r="AG3279" s="273" t="s">
        <v>828</v>
      </c>
      <c r="AH3279" s="273" t="s">
        <v>1603</v>
      </c>
      <c r="AI3279" s="273" t="s">
        <v>199</v>
      </c>
      <c r="AJ3279" s="273" t="s">
        <v>214</v>
      </c>
      <c r="AK3279" s="273">
        <v>276329</v>
      </c>
      <c r="BV3279" s="279" t="s">
        <v>64</v>
      </c>
      <c r="BW3279" s="280" t="s">
        <v>75</v>
      </c>
      <c r="BX3279" s="280" t="s">
        <v>231</v>
      </c>
      <c r="BY3279" s="280" t="s">
        <v>231</v>
      </c>
      <c r="BZ3279" s="280" t="s">
        <v>86</v>
      </c>
      <c r="CA3279" s="280" t="s">
        <v>87</v>
      </c>
      <c r="CB3279" s="280" t="s">
        <v>101</v>
      </c>
      <c r="CC3279" s="280" t="s">
        <v>102</v>
      </c>
      <c r="CD3279" s="281">
        <v>4</v>
      </c>
      <c r="CE3279" s="277">
        <v>44986</v>
      </c>
      <c r="CF3279" s="280">
        <v>7131.72</v>
      </c>
      <c r="CG3279" s="280" t="s">
        <v>1495</v>
      </c>
      <c r="CH3279" s="280">
        <v>1025.1847499999999</v>
      </c>
      <c r="CI3279" s="280" t="s">
        <v>104</v>
      </c>
      <c r="CJ3279" s="280"/>
      <c r="CK3279" s="280"/>
      <c r="CL3279" s="280"/>
      <c r="CM3279" s="280" t="s">
        <v>73</v>
      </c>
      <c r="CN3279" s="280">
        <v>3</v>
      </c>
    </row>
    <row r="3280" spans="4:92">
      <c r="D3280" s="273" t="s">
        <v>83</v>
      </c>
      <c r="E3280" s="273" t="s">
        <v>75</v>
      </c>
      <c r="F3280" s="273" t="s">
        <v>357</v>
      </c>
      <c r="G3280" s="273" t="s">
        <v>634</v>
      </c>
      <c r="H3280" s="274">
        <v>45200</v>
      </c>
      <c r="I3280" s="273">
        <v>14160</v>
      </c>
      <c r="J3280" s="273">
        <v>705</v>
      </c>
      <c r="K3280" s="273">
        <v>0</v>
      </c>
      <c r="L3280" s="273" t="s">
        <v>66</v>
      </c>
      <c r="N3280" s="273" t="s">
        <v>107</v>
      </c>
      <c r="W3280" s="273">
        <v>252134</v>
      </c>
      <c r="X3280" s="273" t="s">
        <v>64</v>
      </c>
      <c r="Y3280" s="273" t="s">
        <v>63</v>
      </c>
      <c r="Z3280" s="273" t="s">
        <v>252</v>
      </c>
      <c r="AA3280" s="273" t="s">
        <v>515</v>
      </c>
      <c r="AB3280" s="274">
        <v>45261</v>
      </c>
      <c r="AC3280" s="273">
        <v>16954</v>
      </c>
      <c r="AD3280" s="273">
        <v>669</v>
      </c>
      <c r="AK3280" s="273">
        <v>320584</v>
      </c>
      <c r="BV3280" s="336" t="s">
        <v>64</v>
      </c>
      <c r="BW3280" s="337" t="s">
        <v>75</v>
      </c>
      <c r="BX3280" s="337" t="s">
        <v>231</v>
      </c>
      <c r="BY3280" s="337" t="s">
        <v>231</v>
      </c>
      <c r="BZ3280" s="337" t="s">
        <v>86</v>
      </c>
      <c r="CA3280" s="337" t="s">
        <v>87</v>
      </c>
      <c r="CB3280" s="337" t="s">
        <v>217</v>
      </c>
      <c r="CC3280" s="337" t="s">
        <v>218</v>
      </c>
      <c r="CD3280" s="338">
        <v>2</v>
      </c>
      <c r="CE3280" s="335">
        <v>45231</v>
      </c>
      <c r="CF3280" s="337"/>
      <c r="CG3280" s="337" t="s">
        <v>181</v>
      </c>
      <c r="CH3280" s="337"/>
      <c r="CI3280" s="337" t="s">
        <v>181</v>
      </c>
      <c r="CJ3280" s="337" t="s">
        <v>265</v>
      </c>
      <c r="CK3280" s="337"/>
      <c r="CL3280" s="337"/>
      <c r="CM3280" s="337" t="s">
        <v>73</v>
      </c>
      <c r="CN3280" s="337">
        <v>3</v>
      </c>
    </row>
    <row r="3281" spans="4:92">
      <c r="D3281" s="273" t="s">
        <v>83</v>
      </c>
      <c r="E3281" s="273" t="s">
        <v>75</v>
      </c>
      <c r="F3281" s="273" t="s">
        <v>357</v>
      </c>
      <c r="G3281" s="273" t="s">
        <v>634</v>
      </c>
      <c r="H3281" s="274">
        <v>45200</v>
      </c>
      <c r="I3281" s="273">
        <v>14160</v>
      </c>
      <c r="J3281" s="273">
        <v>705</v>
      </c>
      <c r="K3281" s="273">
        <v>178</v>
      </c>
      <c r="L3281" s="273" t="s">
        <v>66</v>
      </c>
      <c r="M3281" s="273">
        <v>31.984375</v>
      </c>
      <c r="N3281" s="273" t="s">
        <v>115</v>
      </c>
      <c r="W3281" s="273">
        <v>252133</v>
      </c>
      <c r="X3281" s="273" t="s">
        <v>64</v>
      </c>
      <c r="Y3281" s="273" t="s">
        <v>63</v>
      </c>
      <c r="Z3281" s="273" t="s">
        <v>252</v>
      </c>
      <c r="AA3281" s="273" t="s">
        <v>515</v>
      </c>
      <c r="AB3281" s="274">
        <v>45261</v>
      </c>
      <c r="AC3281" s="273">
        <v>16956</v>
      </c>
      <c r="AD3281" s="273">
        <v>669</v>
      </c>
      <c r="AE3281" s="273">
        <v>0</v>
      </c>
      <c r="AF3281" s="273" t="s">
        <v>90</v>
      </c>
      <c r="AG3281" s="273" t="s">
        <v>819</v>
      </c>
      <c r="AH3281" s="273" t="s">
        <v>820</v>
      </c>
      <c r="AI3281" s="273" t="s">
        <v>199</v>
      </c>
      <c r="AJ3281" s="273" t="s">
        <v>200</v>
      </c>
      <c r="AK3281" s="273">
        <v>316719</v>
      </c>
      <c r="BV3281" s="279" t="s">
        <v>64</v>
      </c>
      <c r="BW3281" s="280" t="s">
        <v>75</v>
      </c>
      <c r="BX3281" s="280" t="s">
        <v>231</v>
      </c>
      <c r="BY3281" s="280" t="s">
        <v>231</v>
      </c>
      <c r="BZ3281" s="280" t="s">
        <v>86</v>
      </c>
      <c r="CA3281" s="280" t="s">
        <v>87</v>
      </c>
      <c r="CB3281" s="280" t="s">
        <v>217</v>
      </c>
      <c r="CC3281" s="280" t="s">
        <v>218</v>
      </c>
      <c r="CD3281" s="281">
        <v>2</v>
      </c>
      <c r="CE3281" s="277">
        <v>45231</v>
      </c>
      <c r="CF3281" s="280"/>
      <c r="CG3281" s="280" t="s">
        <v>181</v>
      </c>
      <c r="CH3281" s="280"/>
      <c r="CI3281" s="280" t="s">
        <v>181</v>
      </c>
      <c r="CJ3281" s="280" t="s">
        <v>270</v>
      </c>
      <c r="CK3281" s="280"/>
      <c r="CL3281" s="280"/>
      <c r="CM3281" s="280" t="s">
        <v>73</v>
      </c>
      <c r="CN3281" s="280">
        <v>3</v>
      </c>
    </row>
    <row r="3282" spans="4:92">
      <c r="D3282" s="273" t="s">
        <v>83</v>
      </c>
      <c r="E3282" s="273" t="s">
        <v>75</v>
      </c>
      <c r="F3282" s="273" t="s">
        <v>357</v>
      </c>
      <c r="G3282" s="273" t="s">
        <v>634</v>
      </c>
      <c r="H3282" s="274">
        <v>45231</v>
      </c>
      <c r="I3282" s="273">
        <v>14528</v>
      </c>
      <c r="J3282" s="273">
        <v>705</v>
      </c>
      <c r="W3282" s="273">
        <v>270993</v>
      </c>
      <c r="X3282" s="273" t="s">
        <v>64</v>
      </c>
      <c r="Y3282" s="273" t="s">
        <v>63</v>
      </c>
      <c r="Z3282" s="273" t="s">
        <v>252</v>
      </c>
      <c r="AA3282" s="273" t="s">
        <v>515</v>
      </c>
      <c r="AB3282" s="274">
        <v>45261</v>
      </c>
      <c r="AC3282" s="273">
        <v>16956</v>
      </c>
      <c r="AD3282" s="273">
        <v>669</v>
      </c>
      <c r="AE3282" s="273">
        <v>1.7110000000000001</v>
      </c>
      <c r="AF3282" s="273" t="s">
        <v>90</v>
      </c>
      <c r="AG3282" s="273" t="s">
        <v>824</v>
      </c>
      <c r="AH3282" s="273" t="s">
        <v>825</v>
      </c>
      <c r="AI3282" s="273" t="s">
        <v>199</v>
      </c>
      <c r="AJ3282" s="273" t="s">
        <v>200</v>
      </c>
      <c r="AK3282" s="273">
        <v>316725</v>
      </c>
      <c r="BV3282" s="336" t="s">
        <v>64</v>
      </c>
      <c r="BW3282" s="337" t="s">
        <v>75</v>
      </c>
      <c r="BX3282" s="337" t="s">
        <v>231</v>
      </c>
      <c r="BY3282" s="337" t="s">
        <v>231</v>
      </c>
      <c r="BZ3282" s="337" t="s">
        <v>138</v>
      </c>
      <c r="CA3282" s="337" t="s">
        <v>139</v>
      </c>
      <c r="CB3282" s="337" t="s">
        <v>190</v>
      </c>
      <c r="CC3282" s="337" t="s">
        <v>191</v>
      </c>
      <c r="CD3282" s="338">
        <v>8</v>
      </c>
      <c r="CE3282" s="335">
        <v>45231</v>
      </c>
      <c r="CF3282" s="337">
        <v>6970.5</v>
      </c>
      <c r="CG3282" s="337" t="s">
        <v>80</v>
      </c>
      <c r="CH3282" s="337">
        <v>6970.5</v>
      </c>
      <c r="CI3282" s="337" t="s">
        <v>80</v>
      </c>
      <c r="CJ3282" s="337"/>
      <c r="CK3282" s="337"/>
      <c r="CL3282" s="337"/>
      <c r="CM3282" s="337" t="s">
        <v>73</v>
      </c>
      <c r="CN3282" s="337">
        <v>3</v>
      </c>
    </row>
    <row r="3283" spans="4:92">
      <c r="D3283" s="273" t="s">
        <v>83</v>
      </c>
      <c r="E3283" s="273" t="s">
        <v>75</v>
      </c>
      <c r="F3283" s="273" t="s">
        <v>357</v>
      </c>
      <c r="G3283" s="273" t="s">
        <v>634</v>
      </c>
      <c r="H3283" s="274">
        <v>45231</v>
      </c>
      <c r="I3283" s="273">
        <v>14528</v>
      </c>
      <c r="J3283" s="273">
        <v>705</v>
      </c>
      <c r="K3283" s="273">
        <v>0</v>
      </c>
      <c r="L3283" s="273" t="s">
        <v>66</v>
      </c>
      <c r="N3283" s="273" t="s">
        <v>107</v>
      </c>
      <c r="W3283" s="273">
        <v>271018</v>
      </c>
      <c r="X3283" s="273" t="s">
        <v>64</v>
      </c>
      <c r="Y3283" s="273" t="s">
        <v>63</v>
      </c>
      <c r="Z3283" s="273" t="s">
        <v>252</v>
      </c>
      <c r="AA3283" s="273" t="s">
        <v>515</v>
      </c>
      <c r="AB3283" s="274">
        <v>45261</v>
      </c>
      <c r="AC3283" s="273">
        <v>16956</v>
      </c>
      <c r="AD3283" s="273">
        <v>669</v>
      </c>
      <c r="AE3283" s="273">
        <v>0.44</v>
      </c>
      <c r="AF3283" s="273" t="s">
        <v>90</v>
      </c>
      <c r="AG3283" s="273" t="s">
        <v>828</v>
      </c>
      <c r="AH3283" s="273" t="s">
        <v>829</v>
      </c>
      <c r="AI3283" s="273" t="s">
        <v>199</v>
      </c>
      <c r="AJ3283" s="273" t="s">
        <v>214</v>
      </c>
      <c r="AK3283" s="273">
        <v>316731</v>
      </c>
      <c r="BV3283" s="279" t="s">
        <v>64</v>
      </c>
      <c r="BW3283" s="280" t="s">
        <v>75</v>
      </c>
      <c r="BX3283" s="280" t="s">
        <v>231</v>
      </c>
      <c r="BY3283" s="280" t="s">
        <v>231</v>
      </c>
      <c r="BZ3283" s="280" t="s">
        <v>167</v>
      </c>
      <c r="CA3283" s="280" t="s">
        <v>168</v>
      </c>
      <c r="CB3283" s="280" t="s">
        <v>319</v>
      </c>
      <c r="CC3283" s="280" t="s">
        <v>320</v>
      </c>
      <c r="CD3283" s="281">
        <v>15</v>
      </c>
      <c r="CE3283" s="277">
        <v>45231</v>
      </c>
      <c r="CF3283" s="280">
        <v>2229</v>
      </c>
      <c r="CG3283" s="280" t="s">
        <v>80</v>
      </c>
      <c r="CH3283" s="280">
        <v>2229</v>
      </c>
      <c r="CI3283" s="280" t="s">
        <v>80</v>
      </c>
      <c r="CJ3283" s="280"/>
      <c r="CK3283" s="280"/>
      <c r="CL3283" s="280" t="s">
        <v>1511</v>
      </c>
      <c r="CM3283" s="280" t="s">
        <v>73</v>
      </c>
      <c r="CN3283" s="280">
        <v>3</v>
      </c>
    </row>
    <row r="3284" spans="4:92">
      <c r="D3284" s="273" t="s">
        <v>83</v>
      </c>
      <c r="E3284" s="273" t="s">
        <v>75</v>
      </c>
      <c r="F3284" s="273" t="s">
        <v>357</v>
      </c>
      <c r="G3284" s="273" t="s">
        <v>634</v>
      </c>
      <c r="H3284" s="274">
        <v>45231</v>
      </c>
      <c r="I3284" s="273">
        <v>14528</v>
      </c>
      <c r="J3284" s="273">
        <v>705</v>
      </c>
      <c r="K3284" s="273">
        <v>184</v>
      </c>
      <c r="L3284" s="273" t="s">
        <v>66</v>
      </c>
      <c r="M3284" s="273">
        <v>33.0625</v>
      </c>
      <c r="N3284" s="273" t="s">
        <v>115</v>
      </c>
      <c r="W3284" s="273">
        <v>271017</v>
      </c>
      <c r="X3284" s="273" t="s">
        <v>64</v>
      </c>
      <c r="Y3284" s="273" t="s">
        <v>63</v>
      </c>
      <c r="Z3284" s="273" t="s">
        <v>252</v>
      </c>
      <c r="AA3284" s="273" t="s">
        <v>515</v>
      </c>
      <c r="AB3284" s="274">
        <v>45261</v>
      </c>
      <c r="AC3284" s="273">
        <v>16956</v>
      </c>
      <c r="AD3284" s="273">
        <v>669</v>
      </c>
      <c r="AE3284" s="273">
        <v>0</v>
      </c>
      <c r="AF3284" s="273" t="s">
        <v>90</v>
      </c>
      <c r="AG3284" s="273" t="s">
        <v>837</v>
      </c>
      <c r="AH3284" s="273" t="s">
        <v>838</v>
      </c>
      <c r="AI3284" s="273" t="s">
        <v>199</v>
      </c>
      <c r="AJ3284" s="273" t="s">
        <v>200</v>
      </c>
      <c r="AK3284" s="273">
        <v>316737</v>
      </c>
      <c r="BV3284" s="336" t="s">
        <v>64</v>
      </c>
      <c r="BW3284" s="337" t="s">
        <v>75</v>
      </c>
      <c r="BX3284" s="337" t="s">
        <v>231</v>
      </c>
      <c r="BY3284" s="337" t="s">
        <v>231</v>
      </c>
      <c r="BZ3284" s="337" t="s">
        <v>204</v>
      </c>
      <c r="CA3284" s="337" t="s">
        <v>205</v>
      </c>
      <c r="CB3284" s="337" t="s">
        <v>206</v>
      </c>
      <c r="CC3284" s="337" t="s">
        <v>207</v>
      </c>
      <c r="CD3284" s="338">
        <v>0</v>
      </c>
      <c r="CE3284" s="335">
        <v>45231</v>
      </c>
      <c r="CF3284" s="337"/>
      <c r="CG3284" s="337" t="s">
        <v>181</v>
      </c>
      <c r="CH3284" s="337"/>
      <c r="CI3284" s="337" t="s">
        <v>208</v>
      </c>
      <c r="CJ3284" s="337" t="s">
        <v>209</v>
      </c>
      <c r="CK3284" s="337"/>
      <c r="CL3284" s="337"/>
      <c r="CM3284" s="337" t="s">
        <v>73</v>
      </c>
      <c r="CN3284" s="337">
        <v>3</v>
      </c>
    </row>
    <row r="3285" spans="4:92">
      <c r="D3285" s="273" t="s">
        <v>83</v>
      </c>
      <c r="E3285" s="273" t="s">
        <v>75</v>
      </c>
      <c r="F3285" s="273" t="s">
        <v>357</v>
      </c>
      <c r="G3285" s="273" t="s">
        <v>634</v>
      </c>
      <c r="H3285" s="274">
        <v>45261</v>
      </c>
      <c r="I3285" s="273">
        <v>16988</v>
      </c>
      <c r="J3285" s="273">
        <v>705</v>
      </c>
      <c r="W3285" s="273">
        <v>312954</v>
      </c>
      <c r="X3285" s="273" t="s">
        <v>64</v>
      </c>
      <c r="Y3285" s="273" t="s">
        <v>63</v>
      </c>
      <c r="Z3285" s="273" t="s">
        <v>252</v>
      </c>
      <c r="AA3285" s="273" t="s">
        <v>515</v>
      </c>
      <c r="AB3285" s="274">
        <v>45261</v>
      </c>
      <c r="AC3285" s="273">
        <v>16956</v>
      </c>
      <c r="AD3285" s="273">
        <v>669</v>
      </c>
      <c r="AE3285" s="273">
        <v>0.13</v>
      </c>
      <c r="AF3285" s="273" t="s">
        <v>90</v>
      </c>
      <c r="AG3285" s="273" t="s">
        <v>819</v>
      </c>
      <c r="AH3285" s="273" t="s">
        <v>841</v>
      </c>
      <c r="AI3285" s="273" t="s">
        <v>199</v>
      </c>
      <c r="AJ3285" s="273" t="s">
        <v>200</v>
      </c>
      <c r="AK3285" s="273">
        <v>316743</v>
      </c>
      <c r="BV3285" s="279" t="s">
        <v>64</v>
      </c>
      <c r="BW3285" s="280" t="s">
        <v>75</v>
      </c>
      <c r="BX3285" s="280" t="s">
        <v>231</v>
      </c>
      <c r="BY3285" s="280" t="s">
        <v>231</v>
      </c>
      <c r="BZ3285" s="280" t="s">
        <v>204</v>
      </c>
      <c r="CA3285" s="280" t="s">
        <v>205</v>
      </c>
      <c r="CB3285" s="280" t="s">
        <v>206</v>
      </c>
      <c r="CC3285" s="280" t="s">
        <v>207</v>
      </c>
      <c r="CD3285" s="281">
        <v>0</v>
      </c>
      <c r="CE3285" s="277">
        <v>45231</v>
      </c>
      <c r="CF3285" s="280"/>
      <c r="CG3285" s="280" t="s">
        <v>181</v>
      </c>
      <c r="CH3285" s="280"/>
      <c r="CI3285" s="280" t="s">
        <v>208</v>
      </c>
      <c r="CJ3285" s="280" t="s">
        <v>209</v>
      </c>
      <c r="CK3285" s="280"/>
      <c r="CL3285" s="280"/>
      <c r="CM3285" s="280" t="s">
        <v>73</v>
      </c>
      <c r="CN3285" s="280">
        <v>3</v>
      </c>
    </row>
    <row r="3286" spans="4:92">
      <c r="D3286" s="273" t="s">
        <v>83</v>
      </c>
      <c r="E3286" s="273" t="s">
        <v>75</v>
      </c>
      <c r="F3286" s="273" t="s">
        <v>357</v>
      </c>
      <c r="G3286" s="273" t="s">
        <v>634</v>
      </c>
      <c r="H3286" s="274">
        <v>45261</v>
      </c>
      <c r="I3286" s="273">
        <v>16988</v>
      </c>
      <c r="J3286" s="273">
        <v>705</v>
      </c>
      <c r="K3286" s="273">
        <v>0</v>
      </c>
      <c r="L3286" s="273" t="s">
        <v>66</v>
      </c>
      <c r="N3286" s="273" t="s">
        <v>107</v>
      </c>
      <c r="W3286" s="273">
        <v>312979</v>
      </c>
      <c r="X3286" s="273" t="s">
        <v>64</v>
      </c>
      <c r="Y3286" s="273" t="s">
        <v>63</v>
      </c>
      <c r="Z3286" s="273" t="s">
        <v>252</v>
      </c>
      <c r="AA3286" s="273" t="s">
        <v>515</v>
      </c>
      <c r="AB3286" s="274">
        <v>45261</v>
      </c>
      <c r="AC3286" s="273">
        <v>16956</v>
      </c>
      <c r="AD3286" s="273">
        <v>669</v>
      </c>
      <c r="AE3286" s="273">
        <v>0</v>
      </c>
      <c r="AF3286" s="273" t="s">
        <v>90</v>
      </c>
      <c r="AG3286" s="273" t="s">
        <v>819</v>
      </c>
      <c r="AH3286" s="273" t="s">
        <v>855</v>
      </c>
      <c r="AI3286" s="273" t="s">
        <v>199</v>
      </c>
      <c r="AJ3286" s="273" t="s">
        <v>200</v>
      </c>
      <c r="AK3286" s="273">
        <v>316749</v>
      </c>
      <c r="BV3286" s="336" t="s">
        <v>64</v>
      </c>
      <c r="BW3286" s="337" t="s">
        <v>75</v>
      </c>
      <c r="BX3286" s="337" t="s">
        <v>231</v>
      </c>
      <c r="BY3286" s="337" t="s">
        <v>231</v>
      </c>
      <c r="BZ3286" s="337" t="s">
        <v>204</v>
      </c>
      <c r="CA3286" s="337" t="s">
        <v>205</v>
      </c>
      <c r="CB3286" s="337" t="s">
        <v>206</v>
      </c>
      <c r="CC3286" s="337" t="s">
        <v>207</v>
      </c>
      <c r="CD3286" s="338">
        <v>0</v>
      </c>
      <c r="CE3286" s="335">
        <v>45231</v>
      </c>
      <c r="CF3286" s="337"/>
      <c r="CG3286" s="337" t="s">
        <v>181</v>
      </c>
      <c r="CH3286" s="337"/>
      <c r="CI3286" s="337" t="s">
        <v>208</v>
      </c>
      <c r="CJ3286" s="337" t="s">
        <v>209</v>
      </c>
      <c r="CK3286" s="337"/>
      <c r="CL3286" s="337"/>
      <c r="CM3286" s="337" t="s">
        <v>73</v>
      </c>
      <c r="CN3286" s="337">
        <v>3</v>
      </c>
    </row>
    <row r="3287" spans="4:92">
      <c r="D3287" s="273" t="s">
        <v>83</v>
      </c>
      <c r="E3287" s="273" t="s">
        <v>75</v>
      </c>
      <c r="F3287" s="273" t="s">
        <v>357</v>
      </c>
      <c r="G3287" s="273" t="s">
        <v>634</v>
      </c>
      <c r="H3287" s="274">
        <v>45261</v>
      </c>
      <c r="I3287" s="273">
        <v>16988</v>
      </c>
      <c r="J3287" s="273">
        <v>705</v>
      </c>
      <c r="K3287" s="273">
        <v>178</v>
      </c>
      <c r="L3287" s="273" t="s">
        <v>66</v>
      </c>
      <c r="M3287" s="273">
        <v>31.984375</v>
      </c>
      <c r="N3287" s="273" t="s">
        <v>115</v>
      </c>
      <c r="W3287" s="273">
        <v>312978</v>
      </c>
      <c r="X3287" s="273" t="s">
        <v>64</v>
      </c>
      <c r="Y3287" s="273" t="s">
        <v>63</v>
      </c>
      <c r="Z3287" s="273" t="s">
        <v>252</v>
      </c>
      <c r="AA3287" s="273" t="s">
        <v>515</v>
      </c>
      <c r="AB3287" s="274">
        <v>45261</v>
      </c>
      <c r="AC3287" s="273">
        <v>16956</v>
      </c>
      <c r="AD3287" s="273">
        <v>669</v>
      </c>
      <c r="AE3287" s="273">
        <v>0</v>
      </c>
      <c r="AF3287" s="273" t="s">
        <v>90</v>
      </c>
      <c r="AG3287" s="273" t="s">
        <v>860</v>
      </c>
      <c r="AH3287" s="273" t="s">
        <v>861</v>
      </c>
      <c r="AI3287" s="273" t="s">
        <v>199</v>
      </c>
      <c r="AJ3287" s="273" t="s">
        <v>200</v>
      </c>
      <c r="AK3287" s="273">
        <v>316755</v>
      </c>
      <c r="BV3287" s="279" t="s">
        <v>64</v>
      </c>
      <c r="BW3287" s="280" t="s">
        <v>75</v>
      </c>
      <c r="BX3287" s="280" t="s">
        <v>231</v>
      </c>
      <c r="BY3287" s="280" t="s">
        <v>231</v>
      </c>
      <c r="BZ3287" s="280" t="s">
        <v>204</v>
      </c>
      <c r="CA3287" s="280" t="s">
        <v>205</v>
      </c>
      <c r="CB3287" s="280" t="s">
        <v>206</v>
      </c>
      <c r="CC3287" s="280" t="s">
        <v>207</v>
      </c>
      <c r="CD3287" s="281">
        <v>0</v>
      </c>
      <c r="CE3287" s="277">
        <v>45231</v>
      </c>
      <c r="CF3287" s="280"/>
      <c r="CG3287" s="280" t="s">
        <v>181</v>
      </c>
      <c r="CH3287" s="280"/>
      <c r="CI3287" s="280" t="s">
        <v>208</v>
      </c>
      <c r="CJ3287" s="280" t="s">
        <v>209</v>
      </c>
      <c r="CK3287" s="280"/>
      <c r="CL3287" s="280"/>
      <c r="CM3287" s="280" t="s">
        <v>73</v>
      </c>
      <c r="CN3287" s="280">
        <v>3</v>
      </c>
    </row>
    <row r="3288" spans="4:92">
      <c r="D3288" s="273" t="s">
        <v>83</v>
      </c>
      <c r="E3288" s="273" t="s">
        <v>75</v>
      </c>
      <c r="F3288" s="273" t="s">
        <v>357</v>
      </c>
      <c r="G3288" s="273" t="s">
        <v>609</v>
      </c>
      <c r="H3288" s="274">
        <v>44927</v>
      </c>
      <c r="I3288" s="273">
        <v>11174</v>
      </c>
      <c r="J3288" s="273">
        <v>697</v>
      </c>
      <c r="W3288" s="273">
        <v>137933</v>
      </c>
      <c r="X3288" s="273" t="s">
        <v>64</v>
      </c>
      <c r="Y3288" s="273" t="s">
        <v>63</v>
      </c>
      <c r="Z3288" s="273" t="s">
        <v>252</v>
      </c>
      <c r="AA3288" s="273" t="s">
        <v>515</v>
      </c>
      <c r="AB3288" s="274">
        <v>45261</v>
      </c>
      <c r="AC3288" s="273">
        <v>16956</v>
      </c>
      <c r="AD3288" s="273">
        <v>669</v>
      </c>
      <c r="AE3288" s="273">
        <v>0</v>
      </c>
      <c r="AF3288" s="273" t="s">
        <v>90</v>
      </c>
      <c r="AG3288" s="273" t="s">
        <v>867</v>
      </c>
      <c r="AH3288" s="273" t="s">
        <v>868</v>
      </c>
      <c r="AI3288" s="273" t="s">
        <v>199</v>
      </c>
      <c r="AJ3288" s="273" t="s">
        <v>214</v>
      </c>
      <c r="AK3288" s="273">
        <v>316761</v>
      </c>
      <c r="BV3288" s="336" t="s">
        <v>64</v>
      </c>
      <c r="BW3288" s="337" t="s">
        <v>75</v>
      </c>
      <c r="BX3288" s="337" t="s">
        <v>231</v>
      </c>
      <c r="BY3288" s="337" t="s">
        <v>231</v>
      </c>
      <c r="BZ3288" s="337" t="s">
        <v>204</v>
      </c>
      <c r="CA3288" s="337" t="s">
        <v>205</v>
      </c>
      <c r="CB3288" s="337" t="s">
        <v>206</v>
      </c>
      <c r="CC3288" s="337" t="s">
        <v>207</v>
      </c>
      <c r="CD3288" s="338">
        <v>0</v>
      </c>
      <c r="CE3288" s="335">
        <v>45231</v>
      </c>
      <c r="CF3288" s="337"/>
      <c r="CG3288" s="337" t="s">
        <v>181</v>
      </c>
      <c r="CH3288" s="337"/>
      <c r="CI3288" s="337" t="s">
        <v>208</v>
      </c>
      <c r="CJ3288" s="337" t="s">
        <v>209</v>
      </c>
      <c r="CK3288" s="337"/>
      <c r="CL3288" s="337"/>
      <c r="CM3288" s="337" t="s">
        <v>73</v>
      </c>
      <c r="CN3288" s="337">
        <v>3</v>
      </c>
    </row>
    <row r="3289" spans="4:92">
      <c r="D3289" s="273" t="s">
        <v>83</v>
      </c>
      <c r="E3289" s="273" t="s">
        <v>75</v>
      </c>
      <c r="F3289" s="273" t="s">
        <v>357</v>
      </c>
      <c r="G3289" s="273" t="s">
        <v>609</v>
      </c>
      <c r="H3289" s="274">
        <v>44927</v>
      </c>
      <c r="I3289" s="273">
        <v>11174</v>
      </c>
      <c r="J3289" s="273">
        <v>697</v>
      </c>
      <c r="K3289" s="273">
        <v>1001.77</v>
      </c>
      <c r="L3289" s="273" t="s">
        <v>66</v>
      </c>
      <c r="M3289" s="273">
        <v>118.0834375</v>
      </c>
      <c r="N3289" s="273" t="s">
        <v>115</v>
      </c>
      <c r="W3289" s="273">
        <v>137957</v>
      </c>
      <c r="X3289" s="273" t="s">
        <v>64</v>
      </c>
      <c r="Y3289" s="273" t="s">
        <v>63</v>
      </c>
      <c r="Z3289" s="273" t="s">
        <v>252</v>
      </c>
      <c r="AA3289" s="273" t="s">
        <v>515</v>
      </c>
      <c r="AB3289" s="274">
        <v>45261</v>
      </c>
      <c r="AC3289" s="273">
        <v>16956</v>
      </c>
      <c r="AD3289" s="273">
        <v>669</v>
      </c>
      <c r="AE3289" s="273">
        <v>0.13</v>
      </c>
      <c r="AF3289" s="273" t="s">
        <v>90</v>
      </c>
      <c r="AG3289" s="273" t="s">
        <v>872</v>
      </c>
      <c r="AH3289" s="273" t="s">
        <v>877</v>
      </c>
      <c r="AI3289" s="273" t="s">
        <v>199</v>
      </c>
      <c r="AJ3289" s="273" t="s">
        <v>200</v>
      </c>
      <c r="AK3289" s="273">
        <v>316767</v>
      </c>
      <c r="BV3289" s="279" t="s">
        <v>64</v>
      </c>
      <c r="BW3289" s="280" t="s">
        <v>75</v>
      </c>
      <c r="BX3289" s="280" t="s">
        <v>231</v>
      </c>
      <c r="BY3289" s="280" t="s">
        <v>231</v>
      </c>
      <c r="BZ3289" s="280" t="s">
        <v>204</v>
      </c>
      <c r="CA3289" s="280" t="s">
        <v>205</v>
      </c>
      <c r="CB3289" s="280" t="s">
        <v>206</v>
      </c>
      <c r="CC3289" s="280" t="s">
        <v>207</v>
      </c>
      <c r="CD3289" s="281">
        <v>0</v>
      </c>
      <c r="CE3289" s="277">
        <v>45231</v>
      </c>
      <c r="CF3289" s="280"/>
      <c r="CG3289" s="280" t="s">
        <v>181</v>
      </c>
      <c r="CH3289" s="280"/>
      <c r="CI3289" s="280" t="s">
        <v>208</v>
      </c>
      <c r="CJ3289" s="280" t="s">
        <v>209</v>
      </c>
      <c r="CK3289" s="280"/>
      <c r="CL3289" s="280"/>
      <c r="CM3289" s="280" t="s">
        <v>73</v>
      </c>
      <c r="CN3289" s="280">
        <v>3</v>
      </c>
    </row>
    <row r="3290" spans="4:92">
      <c r="D3290" s="273" t="s">
        <v>83</v>
      </c>
      <c r="E3290" s="273" t="s">
        <v>75</v>
      </c>
      <c r="F3290" s="273" t="s">
        <v>357</v>
      </c>
      <c r="G3290" s="273" t="s">
        <v>609</v>
      </c>
      <c r="H3290" s="274">
        <v>44927</v>
      </c>
      <c r="I3290" s="273">
        <v>11174</v>
      </c>
      <c r="J3290" s="273">
        <v>697</v>
      </c>
      <c r="K3290" s="273">
        <v>0</v>
      </c>
      <c r="L3290" s="273" t="s">
        <v>66</v>
      </c>
      <c r="N3290" s="273" t="s">
        <v>107</v>
      </c>
      <c r="W3290" s="273">
        <v>137958</v>
      </c>
      <c r="X3290" s="273" t="s">
        <v>64</v>
      </c>
      <c r="Y3290" s="273" t="s">
        <v>63</v>
      </c>
      <c r="Z3290" s="273" t="s">
        <v>252</v>
      </c>
      <c r="AA3290" s="273" t="s">
        <v>515</v>
      </c>
      <c r="AB3290" s="274">
        <v>45261</v>
      </c>
      <c r="AC3290" s="273">
        <v>16956</v>
      </c>
      <c r="AD3290" s="273">
        <v>669</v>
      </c>
      <c r="AE3290" s="273">
        <v>0.13</v>
      </c>
      <c r="AF3290" s="273" t="s">
        <v>90</v>
      </c>
      <c r="AG3290" s="273" t="s">
        <v>876</v>
      </c>
      <c r="AH3290" s="273" t="s">
        <v>873</v>
      </c>
      <c r="AI3290" s="273" t="s">
        <v>199</v>
      </c>
      <c r="AJ3290" s="273" t="s">
        <v>200</v>
      </c>
      <c r="AK3290" s="273">
        <v>316773</v>
      </c>
      <c r="BV3290" s="336" t="s">
        <v>64</v>
      </c>
      <c r="BW3290" s="337" t="s">
        <v>75</v>
      </c>
      <c r="BX3290" s="337" t="s">
        <v>231</v>
      </c>
      <c r="BY3290" s="337" t="s">
        <v>231</v>
      </c>
      <c r="BZ3290" s="337" t="s">
        <v>204</v>
      </c>
      <c r="CA3290" s="337" t="s">
        <v>205</v>
      </c>
      <c r="CB3290" s="337" t="s">
        <v>206</v>
      </c>
      <c r="CC3290" s="337" t="s">
        <v>207</v>
      </c>
      <c r="CD3290" s="338">
        <v>0</v>
      </c>
      <c r="CE3290" s="335">
        <v>45231</v>
      </c>
      <c r="CF3290" s="337"/>
      <c r="CG3290" s="337" t="s">
        <v>181</v>
      </c>
      <c r="CH3290" s="337"/>
      <c r="CI3290" s="337" t="s">
        <v>208</v>
      </c>
      <c r="CJ3290" s="337" t="s">
        <v>209</v>
      </c>
      <c r="CK3290" s="337"/>
      <c r="CL3290" s="337"/>
      <c r="CM3290" s="337" t="s">
        <v>73</v>
      </c>
      <c r="CN3290" s="337">
        <v>3</v>
      </c>
    </row>
    <row r="3291" spans="4:92">
      <c r="D3291" s="273" t="s">
        <v>83</v>
      </c>
      <c r="E3291" s="273" t="s">
        <v>75</v>
      </c>
      <c r="F3291" s="273" t="s">
        <v>357</v>
      </c>
      <c r="G3291" s="273" t="s">
        <v>609</v>
      </c>
      <c r="H3291" s="274">
        <v>44958</v>
      </c>
      <c r="I3291" s="273">
        <v>11336</v>
      </c>
      <c r="J3291" s="273">
        <v>697</v>
      </c>
      <c r="W3291" s="273">
        <v>142631</v>
      </c>
      <c r="X3291" s="273" t="s">
        <v>64</v>
      </c>
      <c r="Y3291" s="273" t="s">
        <v>63</v>
      </c>
      <c r="Z3291" s="273" t="s">
        <v>252</v>
      </c>
      <c r="AA3291" s="273" t="s">
        <v>515</v>
      </c>
      <c r="AB3291" s="274">
        <v>45261</v>
      </c>
      <c r="AC3291" s="273">
        <v>16956</v>
      </c>
      <c r="AD3291" s="273">
        <v>669</v>
      </c>
      <c r="AE3291" s="273">
        <v>0</v>
      </c>
      <c r="AF3291" s="273" t="s">
        <v>90</v>
      </c>
      <c r="AG3291" s="273" t="s">
        <v>879</v>
      </c>
      <c r="AH3291" s="273" t="s">
        <v>880</v>
      </c>
      <c r="AI3291" s="273" t="s">
        <v>123</v>
      </c>
      <c r="AJ3291" s="273" t="s">
        <v>214</v>
      </c>
      <c r="AK3291" s="273">
        <v>316779</v>
      </c>
      <c r="BV3291" s="279" t="s">
        <v>64</v>
      </c>
      <c r="BW3291" s="280" t="s">
        <v>75</v>
      </c>
      <c r="BX3291" s="280" t="s">
        <v>79</v>
      </c>
      <c r="BY3291" s="280" t="s">
        <v>79</v>
      </c>
      <c r="BZ3291" s="280" t="s">
        <v>86</v>
      </c>
      <c r="CA3291" s="280" t="s">
        <v>87</v>
      </c>
      <c r="CB3291" s="280" t="s">
        <v>179</v>
      </c>
      <c r="CC3291" s="280" t="s">
        <v>180</v>
      </c>
      <c r="CD3291" s="281">
        <v>1</v>
      </c>
      <c r="CE3291" s="277">
        <v>44986</v>
      </c>
      <c r="CF3291" s="280"/>
      <c r="CG3291" s="280" t="s">
        <v>181</v>
      </c>
      <c r="CH3291" s="280"/>
      <c r="CI3291" s="280" t="s">
        <v>181</v>
      </c>
      <c r="CJ3291" s="280" t="s">
        <v>1604</v>
      </c>
      <c r="CK3291" s="280"/>
      <c r="CL3291" s="280"/>
      <c r="CM3291" s="280" t="s">
        <v>73</v>
      </c>
      <c r="CN3291" s="280">
        <v>3</v>
      </c>
    </row>
    <row r="3292" spans="4:92">
      <c r="D3292" s="273" t="s">
        <v>83</v>
      </c>
      <c r="E3292" s="273" t="s">
        <v>75</v>
      </c>
      <c r="F3292" s="273" t="s">
        <v>357</v>
      </c>
      <c r="G3292" s="273" t="s">
        <v>609</v>
      </c>
      <c r="H3292" s="274">
        <v>44958</v>
      </c>
      <c r="I3292" s="273">
        <v>11336</v>
      </c>
      <c r="J3292" s="273">
        <v>697</v>
      </c>
      <c r="K3292" s="273">
        <v>964.51</v>
      </c>
      <c r="L3292" s="273" t="s">
        <v>66</v>
      </c>
      <c r="M3292" s="273">
        <v>113.691875</v>
      </c>
      <c r="N3292" s="273" t="s">
        <v>115</v>
      </c>
      <c r="W3292" s="273">
        <v>142655</v>
      </c>
      <c r="X3292" s="273" t="s">
        <v>64</v>
      </c>
      <c r="Y3292" s="273" t="s">
        <v>63</v>
      </c>
      <c r="Z3292" s="273" t="s">
        <v>252</v>
      </c>
      <c r="AA3292" s="273" t="s">
        <v>257</v>
      </c>
      <c r="AB3292" s="274">
        <v>45047</v>
      </c>
      <c r="AC3292" s="273">
        <v>12173</v>
      </c>
      <c r="AD3292" s="273">
        <v>22</v>
      </c>
      <c r="AE3292" s="273">
        <v>0.44</v>
      </c>
      <c r="AF3292" s="273" t="s">
        <v>90</v>
      </c>
      <c r="AG3292" s="273" t="s">
        <v>910</v>
      </c>
      <c r="AH3292" s="273" t="s">
        <v>911</v>
      </c>
      <c r="AI3292" s="273" t="s">
        <v>199</v>
      </c>
      <c r="AJ3292" s="273" t="s">
        <v>200</v>
      </c>
      <c r="AK3292" s="273">
        <v>181266</v>
      </c>
      <c r="BV3292" s="336" t="s">
        <v>64</v>
      </c>
      <c r="BW3292" s="337" t="s">
        <v>75</v>
      </c>
      <c r="BX3292" s="337" t="s">
        <v>79</v>
      </c>
      <c r="BY3292" s="337" t="s">
        <v>79</v>
      </c>
      <c r="BZ3292" s="337" t="s">
        <v>86</v>
      </c>
      <c r="CA3292" s="337" t="s">
        <v>87</v>
      </c>
      <c r="CB3292" s="337" t="s">
        <v>179</v>
      </c>
      <c r="CC3292" s="337" t="s">
        <v>180</v>
      </c>
      <c r="CD3292" s="338">
        <v>1</v>
      </c>
      <c r="CE3292" s="335">
        <v>44986</v>
      </c>
      <c r="CF3292" s="337"/>
      <c r="CG3292" s="337" t="s">
        <v>181</v>
      </c>
      <c r="CH3292" s="337"/>
      <c r="CI3292" s="337" t="s">
        <v>181</v>
      </c>
      <c r="CJ3292" s="337" t="s">
        <v>1604</v>
      </c>
      <c r="CK3292" s="337"/>
      <c r="CL3292" s="337"/>
      <c r="CM3292" s="337" t="s">
        <v>73</v>
      </c>
      <c r="CN3292" s="337">
        <v>3</v>
      </c>
    </row>
    <row r="3293" spans="4:92">
      <c r="D3293" s="273" t="s">
        <v>83</v>
      </c>
      <c r="E3293" s="273" t="s">
        <v>75</v>
      </c>
      <c r="F3293" s="273" t="s">
        <v>357</v>
      </c>
      <c r="G3293" s="273" t="s">
        <v>609</v>
      </c>
      <c r="H3293" s="274">
        <v>44958</v>
      </c>
      <c r="I3293" s="273">
        <v>11336</v>
      </c>
      <c r="J3293" s="273">
        <v>697</v>
      </c>
      <c r="K3293" s="273">
        <v>0</v>
      </c>
      <c r="L3293" s="273" t="s">
        <v>66</v>
      </c>
      <c r="N3293" s="273" t="s">
        <v>107</v>
      </c>
      <c r="W3293" s="273">
        <v>142656</v>
      </c>
      <c r="X3293" s="273" t="s">
        <v>64</v>
      </c>
      <c r="Y3293" s="273" t="s">
        <v>63</v>
      </c>
      <c r="Z3293" s="273" t="s">
        <v>252</v>
      </c>
      <c r="AA3293" s="273" t="s">
        <v>257</v>
      </c>
      <c r="AB3293" s="274">
        <v>45047</v>
      </c>
      <c r="AC3293" s="273">
        <v>12173</v>
      </c>
      <c r="AD3293" s="273">
        <v>22</v>
      </c>
      <c r="AE3293" s="273">
        <v>0.39</v>
      </c>
      <c r="AF3293" s="273" t="s">
        <v>90</v>
      </c>
      <c r="AG3293" s="273" t="s">
        <v>898</v>
      </c>
      <c r="AH3293" s="273" t="s">
        <v>899</v>
      </c>
      <c r="AI3293" s="273" t="s">
        <v>199</v>
      </c>
      <c r="AJ3293" s="273" t="s">
        <v>214</v>
      </c>
      <c r="AK3293" s="273">
        <v>181272</v>
      </c>
      <c r="BV3293" s="279" t="s">
        <v>64</v>
      </c>
      <c r="BW3293" s="280" t="s">
        <v>75</v>
      </c>
      <c r="BX3293" s="280" t="s">
        <v>79</v>
      </c>
      <c r="BY3293" s="280" t="s">
        <v>79</v>
      </c>
      <c r="BZ3293" s="280" t="s">
        <v>86</v>
      </c>
      <c r="CA3293" s="280" t="s">
        <v>87</v>
      </c>
      <c r="CB3293" s="280" t="s">
        <v>179</v>
      </c>
      <c r="CC3293" s="280" t="s">
        <v>180</v>
      </c>
      <c r="CD3293" s="281">
        <v>1</v>
      </c>
      <c r="CE3293" s="277">
        <v>44986</v>
      </c>
      <c r="CF3293" s="280"/>
      <c r="CG3293" s="280" t="s">
        <v>181</v>
      </c>
      <c r="CH3293" s="280"/>
      <c r="CI3293" s="280" t="s">
        <v>181</v>
      </c>
      <c r="CJ3293" s="280" t="s">
        <v>1604</v>
      </c>
      <c r="CK3293" s="280"/>
      <c r="CL3293" s="280"/>
      <c r="CM3293" s="280" t="s">
        <v>73</v>
      </c>
      <c r="CN3293" s="280">
        <v>3</v>
      </c>
    </row>
    <row r="3294" spans="4:92">
      <c r="D3294" s="273" t="s">
        <v>83</v>
      </c>
      <c r="E3294" s="273" t="s">
        <v>75</v>
      </c>
      <c r="F3294" s="273" t="s">
        <v>357</v>
      </c>
      <c r="G3294" s="273" t="s">
        <v>609</v>
      </c>
      <c r="H3294" s="274">
        <v>44986</v>
      </c>
      <c r="I3294" s="273">
        <v>11498</v>
      </c>
      <c r="J3294" s="273">
        <v>697</v>
      </c>
      <c r="W3294" s="273">
        <v>147329</v>
      </c>
      <c r="X3294" s="273" t="s">
        <v>64</v>
      </c>
      <c r="Y3294" s="273" t="s">
        <v>63</v>
      </c>
      <c r="Z3294" s="273" t="s">
        <v>252</v>
      </c>
      <c r="AA3294" s="273" t="s">
        <v>257</v>
      </c>
      <c r="AB3294" s="274">
        <v>45047</v>
      </c>
      <c r="AC3294" s="273">
        <v>12173</v>
      </c>
      <c r="AD3294" s="273">
        <v>22</v>
      </c>
      <c r="AE3294" s="273">
        <v>0.2</v>
      </c>
      <c r="AF3294" s="273" t="s">
        <v>90</v>
      </c>
      <c r="AG3294" s="273" t="s">
        <v>923</v>
      </c>
      <c r="AH3294" s="273" t="s">
        <v>924</v>
      </c>
      <c r="AI3294" s="273" t="s">
        <v>199</v>
      </c>
      <c r="AJ3294" s="273" t="s">
        <v>214</v>
      </c>
      <c r="AK3294" s="273">
        <v>181278</v>
      </c>
      <c r="BV3294" s="336" t="s">
        <v>64</v>
      </c>
      <c r="BW3294" s="337" t="s">
        <v>75</v>
      </c>
      <c r="BX3294" s="337" t="s">
        <v>79</v>
      </c>
      <c r="BY3294" s="337" t="s">
        <v>79</v>
      </c>
      <c r="BZ3294" s="337" t="s">
        <v>86</v>
      </c>
      <c r="CA3294" s="337" t="s">
        <v>87</v>
      </c>
      <c r="CB3294" s="337" t="s">
        <v>179</v>
      </c>
      <c r="CC3294" s="337" t="s">
        <v>180</v>
      </c>
      <c r="CD3294" s="338">
        <v>1</v>
      </c>
      <c r="CE3294" s="335">
        <v>44986</v>
      </c>
      <c r="CF3294" s="337"/>
      <c r="CG3294" s="337" t="s">
        <v>181</v>
      </c>
      <c r="CH3294" s="337"/>
      <c r="CI3294" s="337" t="s">
        <v>181</v>
      </c>
      <c r="CJ3294" s="337" t="s">
        <v>1604</v>
      </c>
      <c r="CK3294" s="337"/>
      <c r="CL3294" s="337"/>
      <c r="CM3294" s="337" t="s">
        <v>73</v>
      </c>
      <c r="CN3294" s="337">
        <v>3</v>
      </c>
    </row>
    <row r="3295" spans="4:92">
      <c r="D3295" s="273" t="s">
        <v>83</v>
      </c>
      <c r="E3295" s="273" t="s">
        <v>75</v>
      </c>
      <c r="F3295" s="273" t="s">
        <v>357</v>
      </c>
      <c r="G3295" s="273" t="s">
        <v>609</v>
      </c>
      <c r="H3295" s="274">
        <v>44986</v>
      </c>
      <c r="I3295" s="273">
        <v>11498</v>
      </c>
      <c r="J3295" s="273">
        <v>697</v>
      </c>
      <c r="K3295" s="273">
        <v>931.08</v>
      </c>
      <c r="L3295" s="273" t="s">
        <v>66</v>
      </c>
      <c r="M3295" s="273">
        <v>109.7516875</v>
      </c>
      <c r="N3295" s="273" t="s">
        <v>115</v>
      </c>
      <c r="W3295" s="273">
        <v>147353</v>
      </c>
      <c r="X3295" s="273" t="s">
        <v>64</v>
      </c>
      <c r="Y3295" s="273" t="s">
        <v>63</v>
      </c>
      <c r="Z3295" s="273" t="s">
        <v>252</v>
      </c>
      <c r="AA3295" s="273" t="s">
        <v>257</v>
      </c>
      <c r="AB3295" s="274">
        <v>45047</v>
      </c>
      <c r="AC3295" s="273">
        <v>12173</v>
      </c>
      <c r="AD3295" s="273">
        <v>22</v>
      </c>
      <c r="AE3295" s="273">
        <v>1.26</v>
      </c>
      <c r="AF3295" s="273" t="s">
        <v>90</v>
      </c>
      <c r="AG3295" s="273" t="s">
        <v>887</v>
      </c>
      <c r="AH3295" s="273" t="s">
        <v>929</v>
      </c>
      <c r="AI3295" s="273" t="s">
        <v>123</v>
      </c>
      <c r="AJ3295" s="273" t="s">
        <v>200</v>
      </c>
      <c r="AK3295" s="273">
        <v>181284</v>
      </c>
      <c r="BV3295" s="279" t="s">
        <v>64</v>
      </c>
      <c r="BW3295" s="280" t="s">
        <v>75</v>
      </c>
      <c r="BX3295" s="280" t="s">
        <v>79</v>
      </c>
      <c r="BY3295" s="280" t="s">
        <v>79</v>
      </c>
      <c r="BZ3295" s="280" t="s">
        <v>86</v>
      </c>
      <c r="CA3295" s="280" t="s">
        <v>87</v>
      </c>
      <c r="CB3295" s="280" t="s">
        <v>179</v>
      </c>
      <c r="CC3295" s="280" t="s">
        <v>180</v>
      </c>
      <c r="CD3295" s="281">
        <v>1</v>
      </c>
      <c r="CE3295" s="277">
        <v>44986</v>
      </c>
      <c r="CF3295" s="280"/>
      <c r="CG3295" s="280" t="s">
        <v>181</v>
      </c>
      <c r="CH3295" s="280"/>
      <c r="CI3295" s="280" t="s">
        <v>181</v>
      </c>
      <c r="CJ3295" s="280" t="s">
        <v>1604</v>
      </c>
      <c r="CK3295" s="280"/>
      <c r="CL3295" s="280"/>
      <c r="CM3295" s="280" t="s">
        <v>73</v>
      </c>
      <c r="CN3295" s="280">
        <v>3</v>
      </c>
    </row>
    <row r="3296" spans="4:92">
      <c r="D3296" s="273" t="s">
        <v>83</v>
      </c>
      <c r="E3296" s="273" t="s">
        <v>75</v>
      </c>
      <c r="F3296" s="273" t="s">
        <v>357</v>
      </c>
      <c r="G3296" s="273" t="s">
        <v>609</v>
      </c>
      <c r="H3296" s="274">
        <v>44986</v>
      </c>
      <c r="I3296" s="273">
        <v>11498</v>
      </c>
      <c r="J3296" s="273">
        <v>697</v>
      </c>
      <c r="K3296" s="273">
        <v>0</v>
      </c>
      <c r="L3296" s="273" t="s">
        <v>66</v>
      </c>
      <c r="N3296" s="273" t="s">
        <v>107</v>
      </c>
      <c r="W3296" s="273">
        <v>147354</v>
      </c>
      <c r="X3296" s="273" t="s">
        <v>64</v>
      </c>
      <c r="Y3296" s="273" t="s">
        <v>63</v>
      </c>
      <c r="Z3296" s="273" t="s">
        <v>252</v>
      </c>
      <c r="AA3296" s="273" t="s">
        <v>257</v>
      </c>
      <c r="AB3296" s="274">
        <v>45047</v>
      </c>
      <c r="AC3296" s="273">
        <v>12173</v>
      </c>
      <c r="AD3296" s="273">
        <v>22</v>
      </c>
      <c r="AE3296" s="273">
        <v>5.7000000000000002E-2</v>
      </c>
      <c r="AF3296" s="273" t="s">
        <v>90</v>
      </c>
      <c r="AG3296" s="273" t="s">
        <v>884</v>
      </c>
      <c r="AH3296" s="273" t="s">
        <v>932</v>
      </c>
      <c r="AI3296" s="273" t="s">
        <v>123</v>
      </c>
      <c r="AJ3296" s="273" t="s">
        <v>200</v>
      </c>
      <c r="AK3296" s="273">
        <v>181290</v>
      </c>
      <c r="BV3296" s="336" t="s">
        <v>64</v>
      </c>
      <c r="BW3296" s="337" t="s">
        <v>75</v>
      </c>
      <c r="BX3296" s="337" t="s">
        <v>79</v>
      </c>
      <c r="BY3296" s="337" t="s">
        <v>79</v>
      </c>
      <c r="BZ3296" s="337" t="s">
        <v>86</v>
      </c>
      <c r="CA3296" s="337" t="s">
        <v>87</v>
      </c>
      <c r="CB3296" s="337" t="s">
        <v>179</v>
      </c>
      <c r="CC3296" s="337" t="s">
        <v>180</v>
      </c>
      <c r="CD3296" s="338">
        <v>1</v>
      </c>
      <c r="CE3296" s="335">
        <v>44986</v>
      </c>
      <c r="CF3296" s="337"/>
      <c r="CG3296" s="337" t="s">
        <v>181</v>
      </c>
      <c r="CH3296" s="337"/>
      <c r="CI3296" s="337" t="s">
        <v>181</v>
      </c>
      <c r="CJ3296" s="337" t="s">
        <v>1604</v>
      </c>
      <c r="CK3296" s="337"/>
      <c r="CL3296" s="337"/>
      <c r="CM3296" s="337" t="s">
        <v>73</v>
      </c>
      <c r="CN3296" s="337">
        <v>3</v>
      </c>
    </row>
    <row r="3297" spans="4:92">
      <c r="D3297" s="273" t="s">
        <v>83</v>
      </c>
      <c r="E3297" s="273" t="s">
        <v>75</v>
      </c>
      <c r="F3297" s="273" t="s">
        <v>357</v>
      </c>
      <c r="G3297" s="273" t="s">
        <v>609</v>
      </c>
      <c r="H3297" s="274">
        <v>45017</v>
      </c>
      <c r="I3297" s="273">
        <v>11660</v>
      </c>
      <c r="J3297" s="273">
        <v>697</v>
      </c>
      <c r="W3297" s="273">
        <v>152027</v>
      </c>
      <c r="X3297" s="273" t="s">
        <v>64</v>
      </c>
      <c r="Y3297" s="273" t="s">
        <v>63</v>
      </c>
      <c r="Z3297" s="273" t="s">
        <v>252</v>
      </c>
      <c r="AA3297" s="273" t="s">
        <v>257</v>
      </c>
      <c r="AB3297" s="274">
        <v>45047</v>
      </c>
      <c r="AC3297" s="273">
        <v>12173</v>
      </c>
      <c r="AD3297" s="273">
        <v>22</v>
      </c>
      <c r="AE3297" s="273">
        <v>5.8999999999999997E-2</v>
      </c>
      <c r="AF3297" s="273" t="s">
        <v>90</v>
      </c>
      <c r="AG3297" s="273" t="s">
        <v>795</v>
      </c>
      <c r="AH3297" s="273" t="s">
        <v>1607</v>
      </c>
      <c r="AI3297" s="273" t="s">
        <v>123</v>
      </c>
      <c r="AJ3297" s="273" t="s">
        <v>200</v>
      </c>
      <c r="AK3297" s="273">
        <v>181296</v>
      </c>
      <c r="BV3297" s="279" t="s">
        <v>64</v>
      </c>
      <c r="BW3297" s="280" t="s">
        <v>75</v>
      </c>
      <c r="BX3297" s="280" t="s">
        <v>79</v>
      </c>
      <c r="BY3297" s="280" t="s">
        <v>79</v>
      </c>
      <c r="BZ3297" s="280" t="s">
        <v>86</v>
      </c>
      <c r="CA3297" s="280" t="s">
        <v>87</v>
      </c>
      <c r="CB3297" s="280" t="s">
        <v>179</v>
      </c>
      <c r="CC3297" s="280" t="s">
        <v>180</v>
      </c>
      <c r="CD3297" s="281">
        <v>1</v>
      </c>
      <c r="CE3297" s="277">
        <v>44986</v>
      </c>
      <c r="CF3297" s="280"/>
      <c r="CG3297" s="280" t="s">
        <v>181</v>
      </c>
      <c r="CH3297" s="280"/>
      <c r="CI3297" s="280" t="s">
        <v>181</v>
      </c>
      <c r="CJ3297" s="280" t="s">
        <v>1604</v>
      </c>
      <c r="CK3297" s="280"/>
      <c r="CL3297" s="280"/>
      <c r="CM3297" s="280" t="s">
        <v>73</v>
      </c>
      <c r="CN3297" s="280">
        <v>3</v>
      </c>
    </row>
    <row r="3298" spans="4:92">
      <c r="D3298" s="273" t="s">
        <v>83</v>
      </c>
      <c r="E3298" s="273" t="s">
        <v>75</v>
      </c>
      <c r="F3298" s="273" t="s">
        <v>357</v>
      </c>
      <c r="G3298" s="273" t="s">
        <v>609</v>
      </c>
      <c r="H3298" s="274">
        <v>45017</v>
      </c>
      <c r="I3298" s="273">
        <v>11660</v>
      </c>
      <c r="J3298" s="273">
        <v>697</v>
      </c>
      <c r="K3298" s="273">
        <v>978.57</v>
      </c>
      <c r="L3298" s="273" t="s">
        <v>66</v>
      </c>
      <c r="M3298" s="273">
        <v>115.3493125</v>
      </c>
      <c r="N3298" s="273" t="s">
        <v>115</v>
      </c>
      <c r="W3298" s="273">
        <v>152051</v>
      </c>
      <c r="X3298" s="273" t="s">
        <v>64</v>
      </c>
      <c r="Y3298" s="273" t="s">
        <v>63</v>
      </c>
      <c r="Z3298" s="273" t="s">
        <v>252</v>
      </c>
      <c r="AA3298" s="273" t="s">
        <v>257</v>
      </c>
      <c r="AB3298" s="274">
        <v>45047</v>
      </c>
      <c r="AC3298" s="273">
        <v>12173</v>
      </c>
      <c r="AD3298" s="273">
        <v>22</v>
      </c>
      <c r="AE3298" s="273">
        <v>4.2000000000000003E-2</v>
      </c>
      <c r="AF3298" s="273" t="s">
        <v>90</v>
      </c>
      <c r="AG3298" s="273" t="s">
        <v>949</v>
      </c>
      <c r="AH3298" s="273" t="s">
        <v>1608</v>
      </c>
      <c r="AI3298" s="273" t="s">
        <v>123</v>
      </c>
      <c r="AJ3298" s="273" t="s">
        <v>214</v>
      </c>
      <c r="AK3298" s="273">
        <v>181302</v>
      </c>
      <c r="BV3298" s="336" t="s">
        <v>64</v>
      </c>
      <c r="BW3298" s="337" t="s">
        <v>75</v>
      </c>
      <c r="BX3298" s="337" t="s">
        <v>79</v>
      </c>
      <c r="BY3298" s="337" t="s">
        <v>79</v>
      </c>
      <c r="BZ3298" s="337" t="s">
        <v>86</v>
      </c>
      <c r="CA3298" s="337" t="s">
        <v>87</v>
      </c>
      <c r="CB3298" s="337" t="s">
        <v>179</v>
      </c>
      <c r="CC3298" s="337" t="s">
        <v>180</v>
      </c>
      <c r="CD3298" s="338">
        <v>1</v>
      </c>
      <c r="CE3298" s="335">
        <v>44986</v>
      </c>
      <c r="CF3298" s="337"/>
      <c r="CG3298" s="337" t="s">
        <v>181</v>
      </c>
      <c r="CH3298" s="337"/>
      <c r="CI3298" s="337" t="s">
        <v>181</v>
      </c>
      <c r="CJ3298" s="337" t="s">
        <v>1604</v>
      </c>
      <c r="CK3298" s="337"/>
      <c r="CL3298" s="337"/>
      <c r="CM3298" s="337" t="s">
        <v>73</v>
      </c>
      <c r="CN3298" s="337">
        <v>3</v>
      </c>
    </row>
    <row r="3299" spans="4:92">
      <c r="D3299" s="273" t="s">
        <v>83</v>
      </c>
      <c r="E3299" s="273" t="s">
        <v>75</v>
      </c>
      <c r="F3299" s="273" t="s">
        <v>357</v>
      </c>
      <c r="G3299" s="273" t="s">
        <v>609</v>
      </c>
      <c r="H3299" s="274">
        <v>45017</v>
      </c>
      <c r="I3299" s="273">
        <v>11660</v>
      </c>
      <c r="J3299" s="273">
        <v>697</v>
      </c>
      <c r="K3299" s="273">
        <v>0</v>
      </c>
      <c r="L3299" s="273" t="s">
        <v>66</v>
      </c>
      <c r="N3299" s="273" t="s">
        <v>107</v>
      </c>
      <c r="W3299" s="273">
        <v>152052</v>
      </c>
      <c r="X3299" s="273" t="s">
        <v>64</v>
      </c>
      <c r="Y3299" s="273" t="s">
        <v>63</v>
      </c>
      <c r="Z3299" s="273" t="s">
        <v>252</v>
      </c>
      <c r="AA3299" s="273" t="s">
        <v>257</v>
      </c>
      <c r="AB3299" s="274">
        <v>45047</v>
      </c>
      <c r="AC3299" s="273">
        <v>12173</v>
      </c>
      <c r="AD3299" s="273">
        <v>22</v>
      </c>
      <c r="AE3299" s="273">
        <v>8.6999999999999993</v>
      </c>
      <c r="AF3299" s="273" t="s">
        <v>90</v>
      </c>
      <c r="AG3299" s="273" t="s">
        <v>625</v>
      </c>
      <c r="AH3299" s="273" t="s">
        <v>955</v>
      </c>
      <c r="AI3299" s="273" t="s">
        <v>123</v>
      </c>
      <c r="AJ3299" s="273" t="s">
        <v>627</v>
      </c>
      <c r="AK3299" s="273">
        <v>181307</v>
      </c>
      <c r="BV3299" s="279" t="s">
        <v>64</v>
      </c>
      <c r="BW3299" s="280" t="s">
        <v>75</v>
      </c>
      <c r="BX3299" s="280" t="s">
        <v>79</v>
      </c>
      <c r="BY3299" s="280" t="s">
        <v>79</v>
      </c>
      <c r="BZ3299" s="280" t="s">
        <v>86</v>
      </c>
      <c r="CA3299" s="280" t="s">
        <v>87</v>
      </c>
      <c r="CB3299" s="280" t="s">
        <v>179</v>
      </c>
      <c r="CC3299" s="280" t="s">
        <v>180</v>
      </c>
      <c r="CD3299" s="281">
        <v>1</v>
      </c>
      <c r="CE3299" s="277">
        <v>44986</v>
      </c>
      <c r="CF3299" s="280"/>
      <c r="CG3299" s="280" t="s">
        <v>181</v>
      </c>
      <c r="CH3299" s="280"/>
      <c r="CI3299" s="280" t="s">
        <v>181</v>
      </c>
      <c r="CJ3299" s="280" t="s">
        <v>1604</v>
      </c>
      <c r="CK3299" s="280"/>
      <c r="CL3299" s="280"/>
      <c r="CM3299" s="280" t="s">
        <v>73</v>
      </c>
      <c r="CN3299" s="280">
        <v>3</v>
      </c>
    </row>
    <row r="3300" spans="4:92">
      <c r="D3300" s="273" t="s">
        <v>83</v>
      </c>
      <c r="E3300" s="273" t="s">
        <v>75</v>
      </c>
      <c r="F3300" s="273" t="s">
        <v>357</v>
      </c>
      <c r="G3300" s="273" t="s">
        <v>609</v>
      </c>
      <c r="H3300" s="274">
        <v>45047</v>
      </c>
      <c r="I3300" s="273">
        <v>12276</v>
      </c>
      <c r="J3300" s="273">
        <v>697</v>
      </c>
      <c r="W3300" s="273">
        <v>177546</v>
      </c>
      <c r="X3300" s="273" t="s">
        <v>64</v>
      </c>
      <c r="Y3300" s="273" t="s">
        <v>63</v>
      </c>
      <c r="Z3300" s="273" t="s">
        <v>252</v>
      </c>
      <c r="AA3300" s="273" t="s">
        <v>257</v>
      </c>
      <c r="AB3300" s="274">
        <v>45047</v>
      </c>
      <c r="AC3300" s="273">
        <v>12173</v>
      </c>
      <c r="AD3300" s="273">
        <v>22</v>
      </c>
      <c r="AE3300" s="273">
        <v>2.1</v>
      </c>
      <c r="AF3300" s="273" t="s">
        <v>90</v>
      </c>
      <c r="AG3300" s="273" t="s">
        <v>121</v>
      </c>
      <c r="AH3300" s="273" t="s">
        <v>959</v>
      </c>
      <c r="AI3300" s="273" t="s">
        <v>123</v>
      </c>
      <c r="AJ3300" s="273" t="s">
        <v>124</v>
      </c>
      <c r="AK3300" s="273">
        <v>181312</v>
      </c>
      <c r="BV3300" s="336" t="s">
        <v>64</v>
      </c>
      <c r="BW3300" s="337" t="s">
        <v>75</v>
      </c>
      <c r="BX3300" s="337" t="s">
        <v>231</v>
      </c>
      <c r="BY3300" s="337" t="s">
        <v>231</v>
      </c>
      <c r="BZ3300" s="337" t="s">
        <v>86</v>
      </c>
      <c r="CA3300" s="337" t="s">
        <v>87</v>
      </c>
      <c r="CB3300" s="337" t="s">
        <v>101</v>
      </c>
      <c r="CC3300" s="337" t="s">
        <v>102</v>
      </c>
      <c r="CD3300" s="338">
        <v>4</v>
      </c>
      <c r="CE3300" s="335">
        <v>45017</v>
      </c>
      <c r="CF3300" s="337">
        <v>36230.28</v>
      </c>
      <c r="CG3300" s="337" t="s">
        <v>1495</v>
      </c>
      <c r="CH3300" s="337">
        <v>5208.10275</v>
      </c>
      <c r="CI3300" s="337" t="s">
        <v>104</v>
      </c>
      <c r="CJ3300" s="337"/>
      <c r="CK3300" s="337"/>
      <c r="CL3300" s="337"/>
      <c r="CM3300" s="337" t="s">
        <v>73</v>
      </c>
      <c r="CN3300" s="337">
        <v>3</v>
      </c>
    </row>
    <row r="3301" spans="4:92">
      <c r="D3301" s="273" t="s">
        <v>83</v>
      </c>
      <c r="E3301" s="273" t="s">
        <v>75</v>
      </c>
      <c r="F3301" s="273" t="s">
        <v>357</v>
      </c>
      <c r="G3301" s="273" t="s">
        <v>609</v>
      </c>
      <c r="H3301" s="274">
        <v>45047</v>
      </c>
      <c r="I3301" s="273">
        <v>12276</v>
      </c>
      <c r="J3301" s="273">
        <v>697</v>
      </c>
      <c r="K3301" s="273">
        <v>1156.74</v>
      </c>
      <c r="L3301" s="273" t="s">
        <v>66</v>
      </c>
      <c r="M3301" s="273">
        <v>136.34975</v>
      </c>
      <c r="N3301" s="273" t="s">
        <v>115</v>
      </c>
      <c r="W3301" s="273">
        <v>177570</v>
      </c>
      <c r="X3301" s="273" t="s">
        <v>64</v>
      </c>
      <c r="Y3301" s="273" t="s">
        <v>63</v>
      </c>
      <c r="Z3301" s="273" t="s">
        <v>252</v>
      </c>
      <c r="AA3301" s="273" t="s">
        <v>257</v>
      </c>
      <c r="AB3301" s="274">
        <v>45047</v>
      </c>
      <c r="AC3301" s="273">
        <v>12173</v>
      </c>
      <c r="AD3301" s="273">
        <v>22</v>
      </c>
      <c r="AE3301" s="273">
        <v>0.18</v>
      </c>
      <c r="AF3301" s="273" t="s">
        <v>90</v>
      </c>
      <c r="AG3301" s="273" t="s">
        <v>801</v>
      </c>
      <c r="AH3301" s="273" t="s">
        <v>961</v>
      </c>
      <c r="AI3301" s="273" t="s">
        <v>199</v>
      </c>
      <c r="AJ3301" s="273" t="s">
        <v>627</v>
      </c>
      <c r="AK3301" s="273">
        <v>181317</v>
      </c>
      <c r="BV3301" s="279" t="s">
        <v>64</v>
      </c>
      <c r="BW3301" s="280" t="s">
        <v>75</v>
      </c>
      <c r="BX3301" s="280" t="s">
        <v>231</v>
      </c>
      <c r="BY3301" s="280" t="s">
        <v>231</v>
      </c>
      <c r="BZ3301" s="280" t="s">
        <v>86</v>
      </c>
      <c r="CA3301" s="280" t="s">
        <v>87</v>
      </c>
      <c r="CB3301" s="280" t="s">
        <v>101</v>
      </c>
      <c r="CC3301" s="280" t="s">
        <v>102</v>
      </c>
      <c r="CD3301" s="281">
        <v>4</v>
      </c>
      <c r="CE3301" s="277">
        <v>45017</v>
      </c>
      <c r="CF3301" s="280">
        <v>8062.84</v>
      </c>
      <c r="CG3301" s="280" t="s">
        <v>1495</v>
      </c>
      <c r="CH3301" s="280">
        <v>1159.03325</v>
      </c>
      <c r="CI3301" s="280" t="s">
        <v>104</v>
      </c>
      <c r="CJ3301" s="280"/>
      <c r="CK3301" s="280"/>
      <c r="CL3301" s="280"/>
      <c r="CM3301" s="280" t="s">
        <v>73</v>
      </c>
      <c r="CN3301" s="280">
        <v>3</v>
      </c>
    </row>
    <row r="3302" spans="4:92">
      <c r="D3302" s="273" t="s">
        <v>83</v>
      </c>
      <c r="E3302" s="273" t="s">
        <v>75</v>
      </c>
      <c r="F3302" s="273" t="s">
        <v>357</v>
      </c>
      <c r="G3302" s="273" t="s">
        <v>609</v>
      </c>
      <c r="H3302" s="274">
        <v>45047</v>
      </c>
      <c r="I3302" s="273">
        <v>12276</v>
      </c>
      <c r="J3302" s="273">
        <v>697</v>
      </c>
      <c r="K3302" s="273">
        <v>0</v>
      </c>
      <c r="L3302" s="273" t="s">
        <v>66</v>
      </c>
      <c r="N3302" s="273" t="s">
        <v>107</v>
      </c>
      <c r="W3302" s="273">
        <v>177571</v>
      </c>
      <c r="X3302" s="273" t="s">
        <v>64</v>
      </c>
      <c r="Y3302" s="273" t="s">
        <v>63</v>
      </c>
      <c r="Z3302" s="273" t="s">
        <v>252</v>
      </c>
      <c r="AA3302" s="273" t="s">
        <v>257</v>
      </c>
      <c r="AB3302" s="274">
        <v>45047</v>
      </c>
      <c r="AC3302" s="273">
        <v>12173</v>
      </c>
      <c r="AD3302" s="273">
        <v>22</v>
      </c>
      <c r="AE3302" s="273">
        <v>0.01</v>
      </c>
      <c r="AF3302" s="273" t="s">
        <v>90</v>
      </c>
      <c r="AG3302" s="273" t="s">
        <v>801</v>
      </c>
      <c r="AH3302" s="273" t="s">
        <v>969</v>
      </c>
      <c r="AI3302" s="273" t="s">
        <v>199</v>
      </c>
      <c r="AJ3302" s="273" t="s">
        <v>627</v>
      </c>
      <c r="AK3302" s="273">
        <v>181322</v>
      </c>
      <c r="BV3302" s="336" t="s">
        <v>64</v>
      </c>
      <c r="BW3302" s="337" t="s">
        <v>75</v>
      </c>
      <c r="BX3302" s="337" t="s">
        <v>231</v>
      </c>
      <c r="BY3302" s="337" t="s">
        <v>231</v>
      </c>
      <c r="BZ3302" s="337" t="s">
        <v>86</v>
      </c>
      <c r="CA3302" s="337" t="s">
        <v>87</v>
      </c>
      <c r="CB3302" s="337" t="s">
        <v>101</v>
      </c>
      <c r="CC3302" s="337" t="s">
        <v>102</v>
      </c>
      <c r="CD3302" s="338">
        <v>4</v>
      </c>
      <c r="CE3302" s="335">
        <v>45017</v>
      </c>
      <c r="CF3302" s="337">
        <v>13140.24</v>
      </c>
      <c r="CG3302" s="337" t="s">
        <v>1495</v>
      </c>
      <c r="CH3302" s="337">
        <v>1888.9095</v>
      </c>
      <c r="CI3302" s="337" t="s">
        <v>104</v>
      </c>
      <c r="CJ3302" s="337"/>
      <c r="CK3302" s="337"/>
      <c r="CL3302" s="337"/>
      <c r="CM3302" s="337" t="s">
        <v>73</v>
      </c>
      <c r="CN3302" s="337">
        <v>3</v>
      </c>
    </row>
    <row r="3303" spans="4:92">
      <c r="D3303" s="273" t="s">
        <v>83</v>
      </c>
      <c r="E3303" s="273" t="s">
        <v>75</v>
      </c>
      <c r="F3303" s="273" t="s">
        <v>357</v>
      </c>
      <c r="G3303" s="273" t="s">
        <v>609</v>
      </c>
      <c r="H3303" s="274">
        <v>45078</v>
      </c>
      <c r="I3303" s="273">
        <v>12545</v>
      </c>
      <c r="J3303" s="273">
        <v>697</v>
      </c>
      <c r="W3303" s="273">
        <v>189382</v>
      </c>
      <c r="X3303" s="273" t="s">
        <v>64</v>
      </c>
      <c r="Y3303" s="273" t="s">
        <v>63</v>
      </c>
      <c r="Z3303" s="273" t="s">
        <v>252</v>
      </c>
      <c r="AA3303" s="273" t="s">
        <v>257</v>
      </c>
      <c r="AB3303" s="274">
        <v>45047</v>
      </c>
      <c r="AC3303" s="273">
        <v>12173</v>
      </c>
      <c r="AD3303" s="273">
        <v>22</v>
      </c>
      <c r="AE3303" s="273">
        <v>0.2</v>
      </c>
      <c r="AF3303" s="273" t="s">
        <v>90</v>
      </c>
      <c r="AG3303" s="273" t="s">
        <v>625</v>
      </c>
      <c r="AH3303" s="273" t="s">
        <v>973</v>
      </c>
      <c r="AI3303" s="273" t="s">
        <v>199</v>
      </c>
      <c r="AJ3303" s="273" t="s">
        <v>627</v>
      </c>
      <c r="AK3303" s="273">
        <v>181327</v>
      </c>
      <c r="BV3303" s="279" t="s">
        <v>64</v>
      </c>
      <c r="BW3303" s="280" t="s">
        <v>75</v>
      </c>
      <c r="BX3303" s="280" t="s">
        <v>231</v>
      </c>
      <c r="BY3303" s="280" t="s">
        <v>231</v>
      </c>
      <c r="BZ3303" s="280" t="s">
        <v>86</v>
      </c>
      <c r="CA3303" s="280" t="s">
        <v>87</v>
      </c>
      <c r="CB3303" s="280" t="s">
        <v>101</v>
      </c>
      <c r="CC3303" s="280" t="s">
        <v>102</v>
      </c>
      <c r="CD3303" s="281">
        <v>4</v>
      </c>
      <c r="CE3303" s="277">
        <v>45017</v>
      </c>
      <c r="CF3303" s="280">
        <v>26153.16</v>
      </c>
      <c r="CG3303" s="280" t="s">
        <v>1495</v>
      </c>
      <c r="CH3303" s="280">
        <v>3759.5167499999998</v>
      </c>
      <c r="CI3303" s="280" t="s">
        <v>104</v>
      </c>
      <c r="CJ3303" s="280"/>
      <c r="CK3303" s="280"/>
      <c r="CL3303" s="280"/>
      <c r="CM3303" s="280" t="s">
        <v>73</v>
      </c>
      <c r="CN3303" s="280">
        <v>3</v>
      </c>
    </row>
    <row r="3304" spans="4:92">
      <c r="D3304" s="273" t="s">
        <v>83</v>
      </c>
      <c r="E3304" s="273" t="s">
        <v>75</v>
      </c>
      <c r="F3304" s="273" t="s">
        <v>357</v>
      </c>
      <c r="G3304" s="273" t="s">
        <v>609</v>
      </c>
      <c r="H3304" s="274">
        <v>45078</v>
      </c>
      <c r="I3304" s="273">
        <v>12545</v>
      </c>
      <c r="J3304" s="273">
        <v>697</v>
      </c>
      <c r="K3304" s="273">
        <v>967.85</v>
      </c>
      <c r="L3304" s="273" t="s">
        <v>66</v>
      </c>
      <c r="M3304" s="273">
        <v>114.0871875</v>
      </c>
      <c r="N3304" s="273" t="s">
        <v>115</v>
      </c>
      <c r="W3304" s="273">
        <v>189406</v>
      </c>
      <c r="X3304" s="273" t="s">
        <v>64</v>
      </c>
      <c r="Y3304" s="273" t="s">
        <v>63</v>
      </c>
      <c r="Z3304" s="273" t="s">
        <v>252</v>
      </c>
      <c r="AA3304" s="273" t="s">
        <v>257</v>
      </c>
      <c r="AB3304" s="274">
        <v>45047</v>
      </c>
      <c r="AC3304" s="273">
        <v>12173</v>
      </c>
      <c r="AD3304" s="273">
        <v>22</v>
      </c>
      <c r="AE3304" s="273">
        <v>9.6000000000000002E-2</v>
      </c>
      <c r="AF3304" s="273" t="s">
        <v>90</v>
      </c>
      <c r="AG3304" s="273" t="s">
        <v>625</v>
      </c>
      <c r="AH3304" s="273" t="s">
        <v>977</v>
      </c>
      <c r="AI3304" s="273" t="s">
        <v>199</v>
      </c>
      <c r="AJ3304" s="273" t="s">
        <v>627</v>
      </c>
      <c r="AK3304" s="273">
        <v>181332</v>
      </c>
      <c r="BV3304" s="336" t="s">
        <v>64</v>
      </c>
      <c r="BW3304" s="337" t="s">
        <v>75</v>
      </c>
      <c r="BX3304" s="337" t="s">
        <v>231</v>
      </c>
      <c r="BY3304" s="337" t="s">
        <v>231</v>
      </c>
      <c r="BZ3304" s="337" t="s">
        <v>86</v>
      </c>
      <c r="CA3304" s="337" t="s">
        <v>87</v>
      </c>
      <c r="CB3304" s="337" t="s">
        <v>101</v>
      </c>
      <c r="CC3304" s="337" t="s">
        <v>102</v>
      </c>
      <c r="CD3304" s="338">
        <v>4</v>
      </c>
      <c r="CE3304" s="335">
        <v>45017</v>
      </c>
      <c r="CF3304" s="337">
        <v>17682.099999999999</v>
      </c>
      <c r="CG3304" s="337" t="s">
        <v>1495</v>
      </c>
      <c r="CH3304" s="337">
        <v>2541.8018750000001</v>
      </c>
      <c r="CI3304" s="337" t="s">
        <v>104</v>
      </c>
      <c r="CJ3304" s="337"/>
      <c r="CK3304" s="337"/>
      <c r="CL3304" s="337"/>
      <c r="CM3304" s="337" t="s">
        <v>73</v>
      </c>
      <c r="CN3304" s="337">
        <v>3</v>
      </c>
    </row>
    <row r="3305" spans="4:92">
      <c r="D3305" s="273" t="s">
        <v>83</v>
      </c>
      <c r="E3305" s="273" t="s">
        <v>75</v>
      </c>
      <c r="F3305" s="273" t="s">
        <v>357</v>
      </c>
      <c r="G3305" s="273" t="s">
        <v>609</v>
      </c>
      <c r="H3305" s="274">
        <v>45078</v>
      </c>
      <c r="I3305" s="273">
        <v>12545</v>
      </c>
      <c r="J3305" s="273">
        <v>697</v>
      </c>
      <c r="K3305" s="273">
        <v>0</v>
      </c>
      <c r="L3305" s="273" t="s">
        <v>66</v>
      </c>
      <c r="N3305" s="273" t="s">
        <v>107</v>
      </c>
      <c r="W3305" s="273">
        <v>189407</v>
      </c>
      <c r="X3305" s="273" t="s">
        <v>83</v>
      </c>
      <c r="Y3305" s="273" t="s">
        <v>63</v>
      </c>
      <c r="Z3305" s="273" t="s">
        <v>501</v>
      </c>
      <c r="AA3305" s="273" t="s">
        <v>501</v>
      </c>
      <c r="AB3305" s="274">
        <v>45017</v>
      </c>
      <c r="AC3305" s="273">
        <v>12067</v>
      </c>
      <c r="AD3305" s="273">
        <v>77</v>
      </c>
      <c r="AE3305" s="273">
        <v>0.14799999999999999</v>
      </c>
      <c r="AF3305" s="273" t="s">
        <v>90</v>
      </c>
      <c r="AG3305" s="273" t="s">
        <v>882</v>
      </c>
      <c r="AH3305" s="273" t="s">
        <v>1119</v>
      </c>
      <c r="AI3305" s="273" t="s">
        <v>123</v>
      </c>
      <c r="AJ3305" s="273" t="s">
        <v>214</v>
      </c>
      <c r="AK3305" s="273">
        <v>166984</v>
      </c>
      <c r="BV3305" s="279" t="s">
        <v>64</v>
      </c>
      <c r="BW3305" s="280" t="s">
        <v>75</v>
      </c>
      <c r="BX3305" s="280" t="s">
        <v>231</v>
      </c>
      <c r="BY3305" s="280" t="s">
        <v>231</v>
      </c>
      <c r="BZ3305" s="280" t="s">
        <v>86</v>
      </c>
      <c r="CA3305" s="280" t="s">
        <v>87</v>
      </c>
      <c r="CB3305" s="280" t="s">
        <v>101</v>
      </c>
      <c r="CC3305" s="280" t="s">
        <v>102</v>
      </c>
      <c r="CD3305" s="281">
        <v>4</v>
      </c>
      <c r="CE3305" s="277">
        <v>45017</v>
      </c>
      <c r="CF3305" s="280">
        <v>45175.56</v>
      </c>
      <c r="CG3305" s="280" t="s">
        <v>1495</v>
      </c>
      <c r="CH3305" s="280">
        <v>6493.98675</v>
      </c>
      <c r="CI3305" s="280" t="s">
        <v>104</v>
      </c>
      <c r="CJ3305" s="280"/>
      <c r="CK3305" s="280"/>
      <c r="CL3305" s="280"/>
      <c r="CM3305" s="280" t="s">
        <v>73</v>
      </c>
      <c r="CN3305" s="280">
        <v>3</v>
      </c>
    </row>
    <row r="3306" spans="4:92">
      <c r="D3306" s="273" t="s">
        <v>83</v>
      </c>
      <c r="E3306" s="273" t="s">
        <v>75</v>
      </c>
      <c r="F3306" s="273" t="s">
        <v>357</v>
      </c>
      <c r="G3306" s="273" t="s">
        <v>609</v>
      </c>
      <c r="H3306" s="274">
        <v>45108</v>
      </c>
      <c r="I3306" s="273">
        <v>12814</v>
      </c>
      <c r="J3306" s="273">
        <v>697</v>
      </c>
      <c r="W3306" s="273">
        <v>202866</v>
      </c>
      <c r="X3306" s="273" t="s">
        <v>83</v>
      </c>
      <c r="Y3306" s="273" t="s">
        <v>63</v>
      </c>
      <c r="Z3306" s="273" t="s">
        <v>501</v>
      </c>
      <c r="AA3306" s="273" t="s">
        <v>501</v>
      </c>
      <c r="AB3306" s="274">
        <v>45017</v>
      </c>
      <c r="AC3306" s="273">
        <v>12067</v>
      </c>
      <c r="AD3306" s="273">
        <v>77</v>
      </c>
      <c r="AE3306" s="273">
        <v>0.76500000000000001</v>
      </c>
      <c r="AF3306" s="273" t="s">
        <v>90</v>
      </c>
      <c r="AG3306" s="273" t="s">
        <v>887</v>
      </c>
      <c r="AH3306" s="273" t="s">
        <v>1194</v>
      </c>
      <c r="AI3306" s="273" t="s">
        <v>123</v>
      </c>
      <c r="AJ3306" s="273" t="s">
        <v>200</v>
      </c>
      <c r="AK3306" s="273">
        <v>166990</v>
      </c>
      <c r="BV3306" s="336" t="s">
        <v>64</v>
      </c>
      <c r="BW3306" s="337" t="s">
        <v>75</v>
      </c>
      <c r="BX3306" s="337" t="s">
        <v>231</v>
      </c>
      <c r="BY3306" s="337" t="s">
        <v>231</v>
      </c>
      <c r="BZ3306" s="337" t="s">
        <v>86</v>
      </c>
      <c r="CA3306" s="337" t="s">
        <v>87</v>
      </c>
      <c r="CB3306" s="337" t="s">
        <v>101</v>
      </c>
      <c r="CC3306" s="337" t="s">
        <v>102</v>
      </c>
      <c r="CD3306" s="338">
        <v>4</v>
      </c>
      <c r="CE3306" s="335">
        <v>45017</v>
      </c>
      <c r="CF3306" s="337">
        <v>27363.24</v>
      </c>
      <c r="CG3306" s="337" t="s">
        <v>1495</v>
      </c>
      <c r="CH3306" s="337">
        <v>3933.4657499999998</v>
      </c>
      <c r="CI3306" s="337" t="s">
        <v>104</v>
      </c>
      <c r="CJ3306" s="337"/>
      <c r="CK3306" s="337"/>
      <c r="CL3306" s="337"/>
      <c r="CM3306" s="337" t="s">
        <v>73</v>
      </c>
      <c r="CN3306" s="337">
        <v>3</v>
      </c>
    </row>
    <row r="3307" spans="4:92">
      <c r="D3307" s="273" t="s">
        <v>83</v>
      </c>
      <c r="E3307" s="273" t="s">
        <v>75</v>
      </c>
      <c r="F3307" s="273" t="s">
        <v>357</v>
      </c>
      <c r="G3307" s="273" t="s">
        <v>609</v>
      </c>
      <c r="H3307" s="274">
        <v>45108</v>
      </c>
      <c r="I3307" s="273">
        <v>12814</v>
      </c>
      <c r="J3307" s="273">
        <v>697</v>
      </c>
      <c r="K3307" s="273">
        <v>923.16</v>
      </c>
      <c r="L3307" s="273" t="s">
        <v>66</v>
      </c>
      <c r="M3307" s="273">
        <v>108.8173125</v>
      </c>
      <c r="N3307" s="273" t="s">
        <v>115</v>
      </c>
      <c r="W3307" s="273">
        <v>202890</v>
      </c>
      <c r="X3307" s="273" t="s">
        <v>83</v>
      </c>
      <c r="Y3307" s="273" t="s">
        <v>63</v>
      </c>
      <c r="Z3307" s="273" t="s">
        <v>501</v>
      </c>
      <c r="AA3307" s="273" t="s">
        <v>501</v>
      </c>
      <c r="AB3307" s="274">
        <v>45017</v>
      </c>
      <c r="AC3307" s="273">
        <v>12067</v>
      </c>
      <c r="AD3307" s="273">
        <v>77</v>
      </c>
      <c r="AE3307" s="273">
        <v>0.26300000000000001</v>
      </c>
      <c r="AF3307" s="273" t="s">
        <v>90</v>
      </c>
      <c r="AG3307" s="273" t="s">
        <v>1026</v>
      </c>
      <c r="AH3307" s="273" t="s">
        <v>1327</v>
      </c>
      <c r="AI3307" s="273" t="s">
        <v>123</v>
      </c>
      <c r="AJ3307" s="273" t="s">
        <v>200</v>
      </c>
      <c r="AK3307" s="273">
        <v>166996</v>
      </c>
      <c r="BV3307" s="279" t="s">
        <v>64</v>
      </c>
      <c r="BW3307" s="280" t="s">
        <v>75</v>
      </c>
      <c r="BX3307" s="280" t="s">
        <v>231</v>
      </c>
      <c r="BY3307" s="280" t="s">
        <v>231</v>
      </c>
      <c r="BZ3307" s="280" t="s">
        <v>86</v>
      </c>
      <c r="CA3307" s="280" t="s">
        <v>87</v>
      </c>
      <c r="CB3307" s="280" t="s">
        <v>101</v>
      </c>
      <c r="CC3307" s="280" t="s">
        <v>102</v>
      </c>
      <c r="CD3307" s="281">
        <v>4</v>
      </c>
      <c r="CE3307" s="277">
        <v>45017</v>
      </c>
      <c r="CF3307" s="280">
        <v>20539.2</v>
      </c>
      <c r="CG3307" s="280" t="s">
        <v>1495</v>
      </c>
      <c r="CH3307" s="280">
        <v>2952.51</v>
      </c>
      <c r="CI3307" s="280" t="s">
        <v>104</v>
      </c>
      <c r="CJ3307" s="280"/>
      <c r="CK3307" s="280"/>
      <c r="CL3307" s="280"/>
      <c r="CM3307" s="280" t="s">
        <v>73</v>
      </c>
      <c r="CN3307" s="280">
        <v>3</v>
      </c>
    </row>
    <row r="3308" spans="4:92">
      <c r="D3308" s="273" t="s">
        <v>83</v>
      </c>
      <c r="E3308" s="273" t="s">
        <v>75</v>
      </c>
      <c r="F3308" s="273" t="s">
        <v>357</v>
      </c>
      <c r="G3308" s="273" t="s">
        <v>609</v>
      </c>
      <c r="H3308" s="274">
        <v>45108</v>
      </c>
      <c r="I3308" s="273">
        <v>12814</v>
      </c>
      <c r="J3308" s="273">
        <v>697</v>
      </c>
      <c r="K3308" s="273">
        <v>0</v>
      </c>
      <c r="L3308" s="273" t="s">
        <v>66</v>
      </c>
      <c r="N3308" s="273" t="s">
        <v>107</v>
      </c>
      <c r="W3308" s="273">
        <v>202891</v>
      </c>
      <c r="X3308" s="273" t="s">
        <v>83</v>
      </c>
      <c r="Y3308" s="273" t="s">
        <v>63</v>
      </c>
      <c r="Z3308" s="273" t="s">
        <v>501</v>
      </c>
      <c r="AA3308" s="273" t="s">
        <v>501</v>
      </c>
      <c r="AB3308" s="274">
        <v>45017</v>
      </c>
      <c r="AC3308" s="273">
        <v>12067</v>
      </c>
      <c r="AD3308" s="273">
        <v>77</v>
      </c>
      <c r="AE3308" s="273">
        <v>1.68</v>
      </c>
      <c r="AF3308" s="273" t="s">
        <v>90</v>
      </c>
      <c r="AG3308" s="273" t="s">
        <v>798</v>
      </c>
      <c r="AH3308" s="273" t="s">
        <v>953</v>
      </c>
      <c r="AI3308" s="273" t="s">
        <v>123</v>
      </c>
      <c r="AJ3308" s="273" t="s">
        <v>200</v>
      </c>
      <c r="AK3308" s="273">
        <v>167002</v>
      </c>
      <c r="BV3308" s="336" t="s">
        <v>64</v>
      </c>
      <c r="BW3308" s="337" t="s">
        <v>75</v>
      </c>
      <c r="BX3308" s="337" t="s">
        <v>231</v>
      </c>
      <c r="BY3308" s="337" t="s">
        <v>231</v>
      </c>
      <c r="BZ3308" s="337" t="s">
        <v>110</v>
      </c>
      <c r="CA3308" s="337" t="s">
        <v>111</v>
      </c>
      <c r="CB3308" s="337" t="s">
        <v>112</v>
      </c>
      <c r="CC3308" s="337" t="s">
        <v>113</v>
      </c>
      <c r="CD3308" s="338">
        <v>4</v>
      </c>
      <c r="CE3308" s="335">
        <v>45017</v>
      </c>
      <c r="CF3308" s="337"/>
      <c r="CG3308" s="337"/>
      <c r="CH3308" s="337"/>
      <c r="CI3308" s="337" t="s">
        <v>80</v>
      </c>
      <c r="CJ3308" s="337"/>
      <c r="CK3308" s="337"/>
      <c r="CL3308" s="337"/>
      <c r="CM3308" s="337" t="s">
        <v>73</v>
      </c>
      <c r="CN3308" s="337">
        <v>3</v>
      </c>
    </row>
    <row r="3309" spans="4:92">
      <c r="D3309" s="273" t="s">
        <v>83</v>
      </c>
      <c r="E3309" s="273" t="s">
        <v>75</v>
      </c>
      <c r="F3309" s="273" t="s">
        <v>357</v>
      </c>
      <c r="G3309" s="273" t="s">
        <v>609</v>
      </c>
      <c r="H3309" s="274">
        <v>45139</v>
      </c>
      <c r="I3309" s="273">
        <v>13490</v>
      </c>
      <c r="J3309" s="273">
        <v>697</v>
      </c>
      <c r="W3309" s="273">
        <v>220909</v>
      </c>
      <c r="X3309" s="273" t="s">
        <v>83</v>
      </c>
      <c r="Y3309" s="273" t="s">
        <v>63</v>
      </c>
      <c r="Z3309" s="273" t="s">
        <v>501</v>
      </c>
      <c r="AA3309" s="273" t="s">
        <v>501</v>
      </c>
      <c r="AB3309" s="274">
        <v>45017</v>
      </c>
      <c r="AC3309" s="273">
        <v>12067</v>
      </c>
      <c r="AD3309" s="273">
        <v>77</v>
      </c>
      <c r="AE3309" s="273">
        <v>0.41899999999999998</v>
      </c>
      <c r="AF3309" s="273" t="s">
        <v>90</v>
      </c>
      <c r="AG3309" s="273" t="s">
        <v>884</v>
      </c>
      <c r="AH3309" s="273" t="s">
        <v>1195</v>
      </c>
      <c r="AI3309" s="273" t="s">
        <v>123</v>
      </c>
      <c r="AJ3309" s="273" t="s">
        <v>200</v>
      </c>
      <c r="AK3309" s="273">
        <v>167008</v>
      </c>
      <c r="BV3309" s="279" t="s">
        <v>64</v>
      </c>
      <c r="BW3309" s="280" t="s">
        <v>75</v>
      </c>
      <c r="BX3309" s="280" t="s">
        <v>231</v>
      </c>
      <c r="BY3309" s="280" t="s">
        <v>231</v>
      </c>
      <c r="BZ3309" s="280" t="s">
        <v>110</v>
      </c>
      <c r="CA3309" s="280" t="s">
        <v>111</v>
      </c>
      <c r="CB3309" s="280" t="s">
        <v>117</v>
      </c>
      <c r="CC3309" s="280" t="s">
        <v>118</v>
      </c>
      <c r="CD3309" s="281">
        <v>5</v>
      </c>
      <c r="CE3309" s="277">
        <v>45017</v>
      </c>
      <c r="CF3309" s="280"/>
      <c r="CG3309" s="280"/>
      <c r="CH3309" s="280"/>
      <c r="CI3309" s="280" t="s">
        <v>104</v>
      </c>
      <c r="CJ3309" s="280"/>
      <c r="CK3309" s="280"/>
      <c r="CL3309" s="280"/>
      <c r="CM3309" s="280" t="s">
        <v>73</v>
      </c>
      <c r="CN3309" s="280">
        <v>3</v>
      </c>
    </row>
    <row r="3310" spans="4:92">
      <c r="D3310" s="273" t="s">
        <v>83</v>
      </c>
      <c r="E3310" s="273" t="s">
        <v>75</v>
      </c>
      <c r="F3310" s="273" t="s">
        <v>357</v>
      </c>
      <c r="G3310" s="273" t="s">
        <v>609</v>
      </c>
      <c r="H3310" s="274">
        <v>45139</v>
      </c>
      <c r="I3310" s="273">
        <v>13490</v>
      </c>
      <c r="J3310" s="273">
        <v>697</v>
      </c>
      <c r="K3310" s="273">
        <v>964.8</v>
      </c>
      <c r="L3310" s="273" t="s">
        <v>66</v>
      </c>
      <c r="M3310" s="273">
        <v>113.726375</v>
      </c>
      <c r="N3310" s="273" t="s">
        <v>115</v>
      </c>
      <c r="W3310" s="273">
        <v>220933</v>
      </c>
      <c r="X3310" s="273" t="s">
        <v>83</v>
      </c>
      <c r="Y3310" s="273" t="s">
        <v>63</v>
      </c>
      <c r="Z3310" s="273" t="s">
        <v>501</v>
      </c>
      <c r="AA3310" s="273" t="s">
        <v>501</v>
      </c>
      <c r="AB3310" s="274">
        <v>45017</v>
      </c>
      <c r="AC3310" s="273">
        <v>12067</v>
      </c>
      <c r="AD3310" s="273">
        <v>77</v>
      </c>
      <c r="AE3310" s="273">
        <v>2.1999999999999999E-2</v>
      </c>
      <c r="AF3310" s="273" t="s">
        <v>90</v>
      </c>
      <c r="AG3310" s="273" t="s">
        <v>1159</v>
      </c>
      <c r="AH3310" s="273" t="s">
        <v>1803</v>
      </c>
      <c r="AI3310" s="273" t="s">
        <v>123</v>
      </c>
      <c r="AJ3310" s="273" t="s">
        <v>200</v>
      </c>
      <c r="AK3310" s="273">
        <v>167014</v>
      </c>
      <c r="BV3310" s="336" t="s">
        <v>64</v>
      </c>
      <c r="BW3310" s="337" t="s">
        <v>75</v>
      </c>
      <c r="BX3310" s="337" t="s">
        <v>231</v>
      </c>
      <c r="BY3310" s="337" t="s">
        <v>231</v>
      </c>
      <c r="BZ3310" s="337" t="s">
        <v>126</v>
      </c>
      <c r="CA3310" s="337" t="s">
        <v>127</v>
      </c>
      <c r="CB3310" s="337" t="s">
        <v>128</v>
      </c>
      <c r="CC3310" s="337" t="s">
        <v>129</v>
      </c>
      <c r="CD3310" s="338">
        <v>6</v>
      </c>
      <c r="CE3310" s="335">
        <v>45017</v>
      </c>
      <c r="CF3310" s="337"/>
      <c r="CG3310" s="337"/>
      <c r="CH3310" s="337"/>
      <c r="CI3310" s="337" t="s">
        <v>80</v>
      </c>
      <c r="CJ3310" s="337"/>
      <c r="CK3310" s="337"/>
      <c r="CL3310" s="337"/>
      <c r="CM3310" s="337" t="s">
        <v>73</v>
      </c>
      <c r="CN3310" s="337">
        <v>3</v>
      </c>
    </row>
    <row r="3311" spans="4:92">
      <c r="D3311" s="273" t="s">
        <v>83</v>
      </c>
      <c r="E3311" s="273" t="s">
        <v>75</v>
      </c>
      <c r="F3311" s="273" t="s">
        <v>357</v>
      </c>
      <c r="G3311" s="273" t="s">
        <v>609</v>
      </c>
      <c r="H3311" s="274">
        <v>45139</v>
      </c>
      <c r="I3311" s="273">
        <v>13490</v>
      </c>
      <c r="J3311" s="273">
        <v>697</v>
      </c>
      <c r="K3311" s="273">
        <v>0</v>
      </c>
      <c r="L3311" s="273" t="s">
        <v>66</v>
      </c>
      <c r="N3311" s="273" t="s">
        <v>107</v>
      </c>
      <c r="W3311" s="273">
        <v>220934</v>
      </c>
      <c r="X3311" s="273" t="s">
        <v>83</v>
      </c>
      <c r="Y3311" s="273" t="s">
        <v>63</v>
      </c>
      <c r="Z3311" s="273" t="s">
        <v>501</v>
      </c>
      <c r="AA3311" s="273" t="s">
        <v>501</v>
      </c>
      <c r="AB3311" s="274">
        <v>45017</v>
      </c>
      <c r="AC3311" s="273">
        <v>12067</v>
      </c>
      <c r="AD3311" s="273">
        <v>77</v>
      </c>
      <c r="AE3311" s="273">
        <v>3.6</v>
      </c>
      <c r="AF3311" s="273" t="s">
        <v>90</v>
      </c>
      <c r="AG3311" s="273" t="s">
        <v>795</v>
      </c>
      <c r="AH3311" s="273" t="s">
        <v>1354</v>
      </c>
      <c r="AI3311" s="273" t="s">
        <v>123</v>
      </c>
      <c r="AJ3311" s="273" t="s">
        <v>200</v>
      </c>
      <c r="AK3311" s="273">
        <v>167020</v>
      </c>
      <c r="BV3311" s="279" t="s">
        <v>64</v>
      </c>
      <c r="BW3311" s="280" t="s">
        <v>75</v>
      </c>
      <c r="BX3311" s="280" t="s">
        <v>231</v>
      </c>
      <c r="BY3311" s="280" t="s">
        <v>231</v>
      </c>
      <c r="BZ3311" s="280" t="s">
        <v>151</v>
      </c>
      <c r="CA3311" s="280" t="s">
        <v>152</v>
      </c>
      <c r="CB3311" s="280" t="s">
        <v>153</v>
      </c>
      <c r="CC3311" s="280" t="s">
        <v>154</v>
      </c>
      <c r="CD3311" s="281">
        <v>10</v>
      </c>
      <c r="CE3311" s="277">
        <v>45017</v>
      </c>
      <c r="CF3311" s="280">
        <v>47644.2</v>
      </c>
      <c r="CG3311" s="280" t="s">
        <v>80</v>
      </c>
      <c r="CH3311" s="280">
        <v>47644.2</v>
      </c>
      <c r="CI3311" s="280" t="s">
        <v>80</v>
      </c>
      <c r="CJ3311" s="280"/>
      <c r="CK3311" s="280"/>
      <c r="CL3311" s="280"/>
      <c r="CM3311" s="280" t="s">
        <v>73</v>
      </c>
      <c r="CN3311" s="280">
        <v>3</v>
      </c>
    </row>
    <row r="3312" spans="4:92">
      <c r="D3312" s="273" t="s">
        <v>83</v>
      </c>
      <c r="E3312" s="273" t="s">
        <v>75</v>
      </c>
      <c r="F3312" s="273" t="s">
        <v>357</v>
      </c>
      <c r="G3312" s="273" t="s">
        <v>609</v>
      </c>
      <c r="H3312" s="274">
        <v>45170</v>
      </c>
      <c r="I3312" s="273">
        <v>13817</v>
      </c>
      <c r="J3312" s="273">
        <v>697</v>
      </c>
      <c r="W3312" s="273">
        <v>233860</v>
      </c>
      <c r="X3312" s="273" t="s">
        <v>83</v>
      </c>
      <c r="Y3312" s="273" t="s">
        <v>63</v>
      </c>
      <c r="Z3312" s="273" t="s">
        <v>501</v>
      </c>
      <c r="AA3312" s="273" t="s">
        <v>501</v>
      </c>
      <c r="AB3312" s="274">
        <v>45017</v>
      </c>
      <c r="AC3312" s="273">
        <v>12067</v>
      </c>
      <c r="AD3312" s="273">
        <v>77</v>
      </c>
      <c r="AE3312" s="273">
        <v>1.7000000000000001E-2</v>
      </c>
      <c r="AF3312" s="273" t="s">
        <v>90</v>
      </c>
      <c r="AG3312" s="273" t="s">
        <v>1048</v>
      </c>
      <c r="AH3312" s="273" t="s">
        <v>1328</v>
      </c>
      <c r="AI3312" s="273" t="s">
        <v>123</v>
      </c>
      <c r="AJ3312" s="273" t="s">
        <v>200</v>
      </c>
      <c r="AK3312" s="273">
        <v>167026</v>
      </c>
      <c r="BV3312" s="336" t="s">
        <v>64</v>
      </c>
      <c r="BW3312" s="337" t="s">
        <v>75</v>
      </c>
      <c r="BX3312" s="337" t="s">
        <v>231</v>
      </c>
      <c r="BY3312" s="337" t="s">
        <v>231</v>
      </c>
      <c r="BZ3312" s="337" t="s">
        <v>138</v>
      </c>
      <c r="CA3312" s="337" t="s">
        <v>139</v>
      </c>
      <c r="CB3312" s="337" t="s">
        <v>140</v>
      </c>
      <c r="CC3312" s="337" t="s">
        <v>141</v>
      </c>
      <c r="CD3312" s="338">
        <v>9</v>
      </c>
      <c r="CE3312" s="335">
        <v>45017</v>
      </c>
      <c r="CF3312" s="337">
        <v>0</v>
      </c>
      <c r="CG3312" s="337" t="s">
        <v>80</v>
      </c>
      <c r="CH3312" s="337">
        <v>0</v>
      </c>
      <c r="CI3312" s="337" t="s">
        <v>80</v>
      </c>
      <c r="CJ3312" s="337"/>
      <c r="CK3312" s="337"/>
      <c r="CL3312" s="337"/>
      <c r="CM3312" s="337" t="s">
        <v>73</v>
      </c>
      <c r="CN3312" s="337">
        <v>3</v>
      </c>
    </row>
    <row r="3313" spans="4:92">
      <c r="D3313" s="273" t="s">
        <v>83</v>
      </c>
      <c r="E3313" s="273" t="s">
        <v>75</v>
      </c>
      <c r="F3313" s="273" t="s">
        <v>357</v>
      </c>
      <c r="G3313" s="273" t="s">
        <v>609</v>
      </c>
      <c r="H3313" s="274">
        <v>45170</v>
      </c>
      <c r="I3313" s="273">
        <v>13817</v>
      </c>
      <c r="J3313" s="273">
        <v>697</v>
      </c>
      <c r="K3313" s="273">
        <v>866.98</v>
      </c>
      <c r="L3313" s="273" t="s">
        <v>66</v>
      </c>
      <c r="M3313" s="273">
        <v>102.1933125</v>
      </c>
      <c r="N3313" s="273" t="s">
        <v>115</v>
      </c>
      <c r="W3313" s="273">
        <v>233884</v>
      </c>
      <c r="X3313" s="273" t="s">
        <v>83</v>
      </c>
      <c r="Y3313" s="273" t="s">
        <v>63</v>
      </c>
      <c r="Z3313" s="273" t="s">
        <v>501</v>
      </c>
      <c r="AA3313" s="273" t="s">
        <v>501</v>
      </c>
      <c r="AB3313" s="274">
        <v>45017</v>
      </c>
      <c r="AC3313" s="273">
        <v>12067</v>
      </c>
      <c r="AD3313" s="273">
        <v>77</v>
      </c>
      <c r="AE3313" s="273">
        <v>2E-3</v>
      </c>
      <c r="AF3313" s="273" t="s">
        <v>90</v>
      </c>
      <c r="AG3313" s="273" t="s">
        <v>983</v>
      </c>
      <c r="AH3313" s="273" t="s">
        <v>1329</v>
      </c>
      <c r="AI3313" s="273" t="s">
        <v>123</v>
      </c>
      <c r="AJ3313" s="273" t="s">
        <v>200</v>
      </c>
      <c r="AK3313" s="273">
        <v>167032</v>
      </c>
      <c r="BV3313" s="279" t="s">
        <v>64</v>
      </c>
      <c r="BW3313" s="280" t="s">
        <v>75</v>
      </c>
      <c r="BX3313" s="280" t="s">
        <v>231</v>
      </c>
      <c r="BY3313" s="280" t="s">
        <v>231</v>
      </c>
      <c r="BZ3313" s="280" t="s">
        <v>126</v>
      </c>
      <c r="CA3313" s="280" t="s">
        <v>127</v>
      </c>
      <c r="CB3313" s="280" t="s">
        <v>133</v>
      </c>
      <c r="CC3313" s="280" t="s">
        <v>134</v>
      </c>
      <c r="CD3313" s="281">
        <v>7</v>
      </c>
      <c r="CE3313" s="277">
        <v>45017</v>
      </c>
      <c r="CF3313" s="280"/>
      <c r="CG3313" s="280"/>
      <c r="CH3313" s="280"/>
      <c r="CI3313" s="280" t="s">
        <v>104</v>
      </c>
      <c r="CJ3313" s="280"/>
      <c r="CK3313" s="280"/>
      <c r="CL3313" s="280"/>
      <c r="CM3313" s="280" t="s">
        <v>73</v>
      </c>
      <c r="CN3313" s="280">
        <v>3</v>
      </c>
    </row>
    <row r="3314" spans="4:92">
      <c r="D3314" s="273" t="s">
        <v>83</v>
      </c>
      <c r="E3314" s="273" t="s">
        <v>75</v>
      </c>
      <c r="F3314" s="273" t="s">
        <v>357</v>
      </c>
      <c r="G3314" s="273" t="s">
        <v>609</v>
      </c>
      <c r="H3314" s="274">
        <v>45170</v>
      </c>
      <c r="I3314" s="273">
        <v>13817</v>
      </c>
      <c r="J3314" s="273">
        <v>697</v>
      </c>
      <c r="K3314" s="273">
        <v>0</v>
      </c>
      <c r="L3314" s="273" t="s">
        <v>66</v>
      </c>
      <c r="N3314" s="273" t="s">
        <v>107</v>
      </c>
      <c r="W3314" s="273">
        <v>233885</v>
      </c>
      <c r="X3314" s="273" t="s">
        <v>83</v>
      </c>
      <c r="Y3314" s="273" t="s">
        <v>63</v>
      </c>
      <c r="Z3314" s="273" t="s">
        <v>501</v>
      </c>
      <c r="AA3314" s="273" t="s">
        <v>501</v>
      </c>
      <c r="AB3314" s="274">
        <v>45017</v>
      </c>
      <c r="AC3314" s="273">
        <v>12067</v>
      </c>
      <c r="AD3314" s="273">
        <v>77</v>
      </c>
      <c r="AE3314" s="273">
        <v>1.8800000000000001E-2</v>
      </c>
      <c r="AF3314" s="273" t="s">
        <v>90</v>
      </c>
      <c r="AG3314" s="273" t="s">
        <v>703</v>
      </c>
      <c r="AH3314" s="273" t="s">
        <v>1176</v>
      </c>
      <c r="AI3314" s="273" t="s">
        <v>123</v>
      </c>
      <c r="AJ3314" s="273" t="s">
        <v>124</v>
      </c>
      <c r="AK3314" s="273">
        <v>194623</v>
      </c>
      <c r="BV3314" s="336" t="s">
        <v>64</v>
      </c>
      <c r="BW3314" s="337" t="s">
        <v>75</v>
      </c>
      <c r="BX3314" s="337" t="s">
        <v>231</v>
      </c>
      <c r="BY3314" s="337" t="s">
        <v>231</v>
      </c>
      <c r="BZ3314" s="337" t="s">
        <v>167</v>
      </c>
      <c r="CA3314" s="337" t="s">
        <v>168</v>
      </c>
      <c r="CB3314" s="337" t="s">
        <v>169</v>
      </c>
      <c r="CC3314" s="337" t="s">
        <v>170</v>
      </c>
      <c r="CD3314" s="338">
        <v>12</v>
      </c>
      <c r="CE3314" s="335">
        <v>45017</v>
      </c>
      <c r="CF3314" s="337">
        <v>315</v>
      </c>
      <c r="CG3314" s="337" t="s">
        <v>80</v>
      </c>
      <c r="CH3314" s="337">
        <v>315</v>
      </c>
      <c r="CI3314" s="337" t="s">
        <v>80</v>
      </c>
      <c r="CJ3314" s="337"/>
      <c r="CK3314" s="337"/>
      <c r="CL3314" s="337"/>
      <c r="CM3314" s="337" t="s">
        <v>73</v>
      </c>
      <c r="CN3314" s="337">
        <v>3</v>
      </c>
    </row>
    <row r="3315" spans="4:92">
      <c r="D3315" s="273" t="s">
        <v>83</v>
      </c>
      <c r="E3315" s="273" t="s">
        <v>75</v>
      </c>
      <c r="F3315" s="273" t="s">
        <v>357</v>
      </c>
      <c r="G3315" s="273" t="s">
        <v>609</v>
      </c>
      <c r="H3315" s="274">
        <v>45200</v>
      </c>
      <c r="I3315" s="273">
        <v>14152</v>
      </c>
      <c r="J3315" s="273">
        <v>697</v>
      </c>
      <c r="W3315" s="273">
        <v>251877</v>
      </c>
      <c r="X3315" s="273" t="s">
        <v>83</v>
      </c>
      <c r="Y3315" s="273" t="s">
        <v>63</v>
      </c>
      <c r="Z3315" s="273" t="s">
        <v>501</v>
      </c>
      <c r="AA3315" s="273" t="s">
        <v>501</v>
      </c>
      <c r="AB3315" s="274">
        <v>45047</v>
      </c>
      <c r="AC3315" s="273">
        <v>12242</v>
      </c>
      <c r="AD3315" s="273">
        <v>77</v>
      </c>
      <c r="AK3315" s="273">
        <v>176733</v>
      </c>
      <c r="BV3315" s="279" t="s">
        <v>64</v>
      </c>
      <c r="BW3315" s="280" t="s">
        <v>75</v>
      </c>
      <c r="BX3315" s="280" t="s">
        <v>231</v>
      </c>
      <c r="BY3315" s="280" t="s">
        <v>231</v>
      </c>
      <c r="BZ3315" s="280" t="s">
        <v>151</v>
      </c>
      <c r="CA3315" s="280" t="s">
        <v>152</v>
      </c>
      <c r="CB3315" s="280" t="s">
        <v>161</v>
      </c>
      <c r="CC3315" s="280" t="s">
        <v>162</v>
      </c>
      <c r="CD3315" s="281">
        <v>11</v>
      </c>
      <c r="CE3315" s="277">
        <v>45017</v>
      </c>
      <c r="CF3315" s="280">
        <v>33350.9</v>
      </c>
      <c r="CG3315" s="280" t="s">
        <v>80</v>
      </c>
      <c r="CH3315" s="280">
        <v>33350.9</v>
      </c>
      <c r="CI3315" s="280" t="s">
        <v>80</v>
      </c>
      <c r="CJ3315" s="280"/>
      <c r="CK3315" s="280"/>
      <c r="CL3315" s="280"/>
      <c r="CM3315" s="280" t="s">
        <v>73</v>
      </c>
      <c r="CN3315" s="280">
        <v>3</v>
      </c>
    </row>
    <row r="3316" spans="4:92">
      <c r="D3316" s="273" t="s">
        <v>83</v>
      </c>
      <c r="E3316" s="273" t="s">
        <v>75</v>
      </c>
      <c r="F3316" s="273" t="s">
        <v>357</v>
      </c>
      <c r="G3316" s="273" t="s">
        <v>609</v>
      </c>
      <c r="H3316" s="274">
        <v>45200</v>
      </c>
      <c r="I3316" s="273">
        <v>14152</v>
      </c>
      <c r="J3316" s="273">
        <v>697</v>
      </c>
      <c r="K3316" s="273">
        <v>921.12</v>
      </c>
      <c r="L3316" s="273" t="s">
        <v>66</v>
      </c>
      <c r="M3316" s="273">
        <v>108.57725000000001</v>
      </c>
      <c r="N3316" s="273" t="s">
        <v>115</v>
      </c>
      <c r="W3316" s="273">
        <v>251901</v>
      </c>
      <c r="X3316" s="273" t="s">
        <v>83</v>
      </c>
      <c r="Y3316" s="273" t="s">
        <v>63</v>
      </c>
      <c r="Z3316" s="273" t="s">
        <v>501</v>
      </c>
      <c r="AA3316" s="273" t="s">
        <v>501</v>
      </c>
      <c r="AB3316" s="274">
        <v>45047</v>
      </c>
      <c r="AC3316" s="273">
        <v>12243</v>
      </c>
      <c r="AD3316" s="273">
        <v>77</v>
      </c>
      <c r="AE3316" s="273">
        <v>0.83699999999999997</v>
      </c>
      <c r="AF3316" s="273" t="s">
        <v>90</v>
      </c>
      <c r="AG3316" s="273" t="s">
        <v>1333</v>
      </c>
      <c r="AH3316" s="273" t="s">
        <v>1334</v>
      </c>
      <c r="AI3316" s="273" t="s">
        <v>123</v>
      </c>
      <c r="AJ3316" s="273" t="s">
        <v>214</v>
      </c>
      <c r="AK3316" s="273">
        <v>176749</v>
      </c>
      <c r="BV3316" s="336" t="s">
        <v>64</v>
      </c>
      <c r="BW3316" s="337" t="s">
        <v>75</v>
      </c>
      <c r="BX3316" s="337" t="s">
        <v>231</v>
      </c>
      <c r="BY3316" s="337" t="s">
        <v>231</v>
      </c>
      <c r="BZ3316" s="337" t="s">
        <v>167</v>
      </c>
      <c r="CA3316" s="337" t="s">
        <v>168</v>
      </c>
      <c r="CB3316" s="337" t="s">
        <v>353</v>
      </c>
      <c r="CC3316" s="337" t="s">
        <v>354</v>
      </c>
      <c r="CD3316" s="338">
        <v>13</v>
      </c>
      <c r="CE3316" s="335">
        <v>45017</v>
      </c>
      <c r="CF3316" s="337">
        <v>2098</v>
      </c>
      <c r="CG3316" s="337" t="s">
        <v>80</v>
      </c>
      <c r="CH3316" s="337">
        <v>2098</v>
      </c>
      <c r="CI3316" s="337" t="s">
        <v>80</v>
      </c>
      <c r="CJ3316" s="337"/>
      <c r="CK3316" s="337"/>
      <c r="CL3316" s="337"/>
      <c r="CM3316" s="337" t="s">
        <v>73</v>
      </c>
      <c r="CN3316" s="337">
        <v>3</v>
      </c>
    </row>
    <row r="3317" spans="4:92">
      <c r="D3317" s="273" t="s">
        <v>83</v>
      </c>
      <c r="E3317" s="273" t="s">
        <v>75</v>
      </c>
      <c r="F3317" s="273" t="s">
        <v>357</v>
      </c>
      <c r="G3317" s="273" t="s">
        <v>609</v>
      </c>
      <c r="H3317" s="274">
        <v>45200</v>
      </c>
      <c r="I3317" s="273">
        <v>14152</v>
      </c>
      <c r="J3317" s="273">
        <v>697</v>
      </c>
      <c r="K3317" s="273">
        <v>0</v>
      </c>
      <c r="L3317" s="273" t="s">
        <v>66</v>
      </c>
      <c r="N3317" s="273" t="s">
        <v>107</v>
      </c>
      <c r="W3317" s="273">
        <v>251902</v>
      </c>
      <c r="X3317" s="273" t="s">
        <v>83</v>
      </c>
      <c r="Y3317" s="273" t="s">
        <v>63</v>
      </c>
      <c r="Z3317" s="273" t="s">
        <v>501</v>
      </c>
      <c r="AA3317" s="273" t="s">
        <v>501</v>
      </c>
      <c r="AB3317" s="274">
        <v>45047</v>
      </c>
      <c r="AC3317" s="273">
        <v>12243</v>
      </c>
      <c r="AD3317" s="273">
        <v>77</v>
      </c>
      <c r="AE3317" s="273">
        <v>0.14299999999999999</v>
      </c>
      <c r="AF3317" s="273" t="s">
        <v>90</v>
      </c>
      <c r="AG3317" s="273" t="s">
        <v>882</v>
      </c>
      <c r="AH3317" s="273" t="s">
        <v>1119</v>
      </c>
      <c r="AI3317" s="273" t="s">
        <v>123</v>
      </c>
      <c r="AJ3317" s="273" t="s">
        <v>214</v>
      </c>
      <c r="AK3317" s="273">
        <v>181939</v>
      </c>
      <c r="BV3317" s="279" t="s">
        <v>64</v>
      </c>
      <c r="BW3317" s="280" t="s">
        <v>75</v>
      </c>
      <c r="BX3317" s="280" t="s">
        <v>231</v>
      </c>
      <c r="BY3317" s="280" t="s">
        <v>231</v>
      </c>
      <c r="BZ3317" s="280" t="s">
        <v>167</v>
      </c>
      <c r="CA3317" s="280" t="s">
        <v>168</v>
      </c>
      <c r="CB3317" s="280" t="s">
        <v>313</v>
      </c>
      <c r="CC3317" s="280" t="s">
        <v>314</v>
      </c>
      <c r="CD3317" s="281">
        <v>14</v>
      </c>
      <c r="CE3317" s="277">
        <v>45017</v>
      </c>
      <c r="CF3317" s="280">
        <v>342</v>
      </c>
      <c r="CG3317" s="280" t="s">
        <v>80</v>
      </c>
      <c r="CH3317" s="280">
        <v>342</v>
      </c>
      <c r="CI3317" s="280" t="s">
        <v>80</v>
      </c>
      <c r="CJ3317" s="280"/>
      <c r="CK3317" s="280"/>
      <c r="CL3317" s="280"/>
      <c r="CM3317" s="280" t="s">
        <v>73</v>
      </c>
      <c r="CN3317" s="280">
        <v>3</v>
      </c>
    </row>
    <row r="3318" spans="4:92">
      <c r="D3318" s="273" t="s">
        <v>83</v>
      </c>
      <c r="E3318" s="273" t="s">
        <v>75</v>
      </c>
      <c r="F3318" s="273" t="s">
        <v>357</v>
      </c>
      <c r="G3318" s="273" t="s">
        <v>609</v>
      </c>
      <c r="H3318" s="274">
        <v>45231</v>
      </c>
      <c r="I3318" s="273">
        <v>14520</v>
      </c>
      <c r="J3318" s="273">
        <v>697</v>
      </c>
      <c r="W3318" s="273">
        <v>270761</v>
      </c>
      <c r="X3318" s="273" t="s">
        <v>64</v>
      </c>
      <c r="Y3318" s="273" t="s">
        <v>63</v>
      </c>
      <c r="Z3318" s="273" t="s">
        <v>252</v>
      </c>
      <c r="AA3318" s="273" t="s">
        <v>257</v>
      </c>
      <c r="AB3318" s="274">
        <v>45231</v>
      </c>
      <c r="AC3318" s="273">
        <v>14416</v>
      </c>
      <c r="AD3318" s="273">
        <v>22</v>
      </c>
      <c r="AE3318" s="273">
        <v>0</v>
      </c>
      <c r="AF3318" s="273" t="s">
        <v>90</v>
      </c>
      <c r="AG3318" s="273" t="s">
        <v>815</v>
      </c>
      <c r="AH3318" s="273" t="s">
        <v>230</v>
      </c>
      <c r="AI3318" s="273" t="s">
        <v>123</v>
      </c>
      <c r="AJ3318" s="273" t="s">
        <v>200</v>
      </c>
      <c r="AK3318" s="273">
        <v>275752</v>
      </c>
      <c r="BV3318" s="336" t="s">
        <v>64</v>
      </c>
      <c r="BW3318" s="337" t="s">
        <v>75</v>
      </c>
      <c r="BX3318" s="337" t="s">
        <v>231</v>
      </c>
      <c r="BY3318" s="337" t="s">
        <v>231</v>
      </c>
      <c r="BZ3318" s="337" t="s">
        <v>86</v>
      </c>
      <c r="CA3318" s="337" t="s">
        <v>87</v>
      </c>
      <c r="CB3318" s="337" t="s">
        <v>179</v>
      </c>
      <c r="CC3318" s="337" t="s">
        <v>180</v>
      </c>
      <c r="CD3318" s="338">
        <v>1</v>
      </c>
      <c r="CE3318" s="335">
        <v>45017</v>
      </c>
      <c r="CF3318" s="337"/>
      <c r="CG3318" s="337" t="s">
        <v>181</v>
      </c>
      <c r="CH3318" s="337"/>
      <c r="CI3318" s="337" t="s">
        <v>181</v>
      </c>
      <c r="CJ3318" s="337" t="s">
        <v>1726</v>
      </c>
      <c r="CK3318" s="337"/>
      <c r="CL3318" s="337"/>
      <c r="CM3318" s="337" t="s">
        <v>73</v>
      </c>
      <c r="CN3318" s="337">
        <v>3</v>
      </c>
    </row>
    <row r="3319" spans="4:92">
      <c r="D3319" s="273" t="s">
        <v>83</v>
      </c>
      <c r="E3319" s="273" t="s">
        <v>75</v>
      </c>
      <c r="F3319" s="273" t="s">
        <v>357</v>
      </c>
      <c r="G3319" s="273" t="s">
        <v>609</v>
      </c>
      <c r="H3319" s="274">
        <v>45231</v>
      </c>
      <c r="I3319" s="273">
        <v>14520</v>
      </c>
      <c r="J3319" s="273">
        <v>697</v>
      </c>
      <c r="K3319" s="273">
        <v>945.26</v>
      </c>
      <c r="L3319" s="273" t="s">
        <v>66</v>
      </c>
      <c r="M3319" s="273">
        <v>111.4220625</v>
      </c>
      <c r="N3319" s="273" t="s">
        <v>115</v>
      </c>
      <c r="W3319" s="273">
        <v>270785</v>
      </c>
      <c r="X3319" s="273" t="s">
        <v>64</v>
      </c>
      <c r="Y3319" s="273" t="s">
        <v>63</v>
      </c>
      <c r="Z3319" s="273" t="s">
        <v>252</v>
      </c>
      <c r="AA3319" s="273" t="s">
        <v>257</v>
      </c>
      <c r="AB3319" s="274">
        <v>45231</v>
      </c>
      <c r="AC3319" s="273">
        <v>14416</v>
      </c>
      <c r="AD3319" s="273">
        <v>22</v>
      </c>
      <c r="AE3319" s="273">
        <v>11.07</v>
      </c>
      <c r="AF3319" s="273" t="s">
        <v>90</v>
      </c>
      <c r="AG3319" s="273" t="s">
        <v>879</v>
      </c>
      <c r="AH3319" s="273" t="s">
        <v>880</v>
      </c>
      <c r="AI3319" s="273" t="s">
        <v>123</v>
      </c>
      <c r="AJ3319" s="273" t="s">
        <v>200</v>
      </c>
      <c r="AK3319" s="273">
        <v>275758</v>
      </c>
      <c r="BV3319" s="279" t="s">
        <v>64</v>
      </c>
      <c r="BW3319" s="280" t="s">
        <v>75</v>
      </c>
      <c r="BX3319" s="280" t="s">
        <v>231</v>
      </c>
      <c r="BY3319" s="280" t="s">
        <v>231</v>
      </c>
      <c r="BZ3319" s="280" t="s">
        <v>86</v>
      </c>
      <c r="CA3319" s="280" t="s">
        <v>87</v>
      </c>
      <c r="CB3319" s="280" t="s">
        <v>179</v>
      </c>
      <c r="CC3319" s="280" t="s">
        <v>180</v>
      </c>
      <c r="CD3319" s="281">
        <v>1</v>
      </c>
      <c r="CE3319" s="277">
        <v>45017</v>
      </c>
      <c r="CF3319" s="280"/>
      <c r="CG3319" s="280" t="s">
        <v>181</v>
      </c>
      <c r="CH3319" s="280"/>
      <c r="CI3319" s="280" t="s">
        <v>181</v>
      </c>
      <c r="CJ3319" s="280" t="s">
        <v>1726</v>
      </c>
      <c r="CK3319" s="280"/>
      <c r="CL3319" s="280"/>
      <c r="CM3319" s="280" t="s">
        <v>73</v>
      </c>
      <c r="CN3319" s="280">
        <v>3</v>
      </c>
    </row>
    <row r="3320" spans="4:92">
      <c r="D3320" s="273" t="s">
        <v>83</v>
      </c>
      <c r="E3320" s="273" t="s">
        <v>75</v>
      </c>
      <c r="F3320" s="273" t="s">
        <v>357</v>
      </c>
      <c r="G3320" s="273" t="s">
        <v>609</v>
      </c>
      <c r="H3320" s="274">
        <v>45231</v>
      </c>
      <c r="I3320" s="273">
        <v>14520</v>
      </c>
      <c r="J3320" s="273">
        <v>697</v>
      </c>
      <c r="K3320" s="273">
        <v>0</v>
      </c>
      <c r="L3320" s="273" t="s">
        <v>66</v>
      </c>
      <c r="N3320" s="273" t="s">
        <v>107</v>
      </c>
      <c r="W3320" s="273">
        <v>270786</v>
      </c>
      <c r="X3320" s="273" t="s">
        <v>64</v>
      </c>
      <c r="Y3320" s="273" t="s">
        <v>63</v>
      </c>
      <c r="Z3320" s="273" t="s">
        <v>252</v>
      </c>
      <c r="AA3320" s="273" t="s">
        <v>257</v>
      </c>
      <c r="AB3320" s="274">
        <v>45231</v>
      </c>
      <c r="AC3320" s="273">
        <v>14416</v>
      </c>
      <c r="AD3320" s="273">
        <v>22</v>
      </c>
      <c r="AE3320" s="273">
        <v>1.25</v>
      </c>
      <c r="AF3320" s="273" t="s">
        <v>90</v>
      </c>
      <c r="AG3320" s="273" t="s">
        <v>887</v>
      </c>
      <c r="AH3320" s="273" t="s">
        <v>940</v>
      </c>
      <c r="AI3320" s="273" t="s">
        <v>123</v>
      </c>
      <c r="AJ3320" s="273" t="s">
        <v>200</v>
      </c>
      <c r="AK3320" s="273">
        <v>275764</v>
      </c>
      <c r="BV3320" s="336" t="s">
        <v>64</v>
      </c>
      <c r="BW3320" s="337" t="s">
        <v>75</v>
      </c>
      <c r="BX3320" s="337" t="s">
        <v>231</v>
      </c>
      <c r="BY3320" s="337" t="s">
        <v>231</v>
      </c>
      <c r="BZ3320" s="337" t="s">
        <v>86</v>
      </c>
      <c r="CA3320" s="337" t="s">
        <v>87</v>
      </c>
      <c r="CB3320" s="337" t="s">
        <v>179</v>
      </c>
      <c r="CC3320" s="337" t="s">
        <v>180</v>
      </c>
      <c r="CD3320" s="338">
        <v>1</v>
      </c>
      <c r="CE3320" s="335">
        <v>45017</v>
      </c>
      <c r="CF3320" s="337"/>
      <c r="CG3320" s="337" t="s">
        <v>181</v>
      </c>
      <c r="CH3320" s="337"/>
      <c r="CI3320" s="337" t="s">
        <v>181</v>
      </c>
      <c r="CJ3320" s="337" t="s">
        <v>1726</v>
      </c>
      <c r="CK3320" s="337"/>
      <c r="CL3320" s="337"/>
      <c r="CM3320" s="337" t="s">
        <v>73</v>
      </c>
      <c r="CN3320" s="337">
        <v>3</v>
      </c>
    </row>
    <row r="3321" spans="4:92">
      <c r="D3321" s="273" t="s">
        <v>83</v>
      </c>
      <c r="E3321" s="273" t="s">
        <v>75</v>
      </c>
      <c r="F3321" s="273" t="s">
        <v>357</v>
      </c>
      <c r="G3321" s="273" t="s">
        <v>609</v>
      </c>
      <c r="H3321" s="274">
        <v>45261</v>
      </c>
      <c r="I3321" s="273">
        <v>16980</v>
      </c>
      <c r="J3321" s="273">
        <v>697</v>
      </c>
      <c r="W3321" s="273">
        <v>312722</v>
      </c>
      <c r="X3321" s="273" t="s">
        <v>64</v>
      </c>
      <c r="Y3321" s="273" t="s">
        <v>63</v>
      </c>
      <c r="Z3321" s="273" t="s">
        <v>252</v>
      </c>
      <c r="AA3321" s="273" t="s">
        <v>257</v>
      </c>
      <c r="AB3321" s="274">
        <v>45231</v>
      </c>
      <c r="AC3321" s="273">
        <v>14416</v>
      </c>
      <c r="AD3321" s="273">
        <v>22</v>
      </c>
      <c r="AE3321" s="273">
        <v>6.4000000000000001E-2</v>
      </c>
      <c r="AF3321" s="273" t="s">
        <v>90</v>
      </c>
      <c r="AG3321" s="273" t="s">
        <v>884</v>
      </c>
      <c r="AH3321" s="273" t="s">
        <v>943</v>
      </c>
      <c r="AI3321" s="273" t="s">
        <v>123</v>
      </c>
      <c r="AJ3321" s="273" t="s">
        <v>200</v>
      </c>
      <c r="AK3321" s="273">
        <v>275770</v>
      </c>
      <c r="BV3321" s="279" t="s">
        <v>64</v>
      </c>
      <c r="BW3321" s="280" t="s">
        <v>75</v>
      </c>
      <c r="BX3321" s="280" t="s">
        <v>231</v>
      </c>
      <c r="BY3321" s="280" t="s">
        <v>231</v>
      </c>
      <c r="BZ3321" s="280" t="s">
        <v>86</v>
      </c>
      <c r="CA3321" s="280" t="s">
        <v>87</v>
      </c>
      <c r="CB3321" s="280" t="s">
        <v>179</v>
      </c>
      <c r="CC3321" s="280" t="s">
        <v>180</v>
      </c>
      <c r="CD3321" s="281">
        <v>1</v>
      </c>
      <c r="CE3321" s="277">
        <v>45017</v>
      </c>
      <c r="CF3321" s="280"/>
      <c r="CG3321" s="280" t="s">
        <v>181</v>
      </c>
      <c r="CH3321" s="280"/>
      <c r="CI3321" s="280" t="s">
        <v>181</v>
      </c>
      <c r="CJ3321" s="280" t="s">
        <v>1726</v>
      </c>
      <c r="CK3321" s="280"/>
      <c r="CL3321" s="280"/>
      <c r="CM3321" s="280" t="s">
        <v>73</v>
      </c>
      <c r="CN3321" s="280">
        <v>3</v>
      </c>
    </row>
    <row r="3322" spans="4:92">
      <c r="D3322" s="273" t="s">
        <v>83</v>
      </c>
      <c r="E3322" s="273" t="s">
        <v>75</v>
      </c>
      <c r="F3322" s="273" t="s">
        <v>357</v>
      </c>
      <c r="G3322" s="273" t="s">
        <v>609</v>
      </c>
      <c r="H3322" s="274">
        <v>45261</v>
      </c>
      <c r="I3322" s="273">
        <v>16980</v>
      </c>
      <c r="J3322" s="273">
        <v>697</v>
      </c>
      <c r="K3322" s="273">
        <v>906.21</v>
      </c>
      <c r="L3322" s="273" t="s">
        <v>66</v>
      </c>
      <c r="M3322" s="273">
        <v>106.82062500000001</v>
      </c>
      <c r="N3322" s="273" t="s">
        <v>115</v>
      </c>
      <c r="W3322" s="273">
        <v>312746</v>
      </c>
      <c r="X3322" s="273" t="s">
        <v>64</v>
      </c>
      <c r="Y3322" s="273" t="s">
        <v>63</v>
      </c>
      <c r="Z3322" s="273" t="s">
        <v>252</v>
      </c>
      <c r="AA3322" s="273" t="s">
        <v>257</v>
      </c>
      <c r="AB3322" s="274">
        <v>45231</v>
      </c>
      <c r="AC3322" s="273">
        <v>14416</v>
      </c>
      <c r="AD3322" s="273">
        <v>22</v>
      </c>
      <c r="AE3322" s="273">
        <v>6.4000000000000001E-2</v>
      </c>
      <c r="AF3322" s="273" t="s">
        <v>90</v>
      </c>
      <c r="AG3322" s="273" t="s">
        <v>795</v>
      </c>
      <c r="AH3322" s="273" t="s">
        <v>946</v>
      </c>
      <c r="AI3322" s="273" t="s">
        <v>123</v>
      </c>
      <c r="AJ3322" s="273" t="s">
        <v>200</v>
      </c>
      <c r="AK3322" s="273">
        <v>275776</v>
      </c>
      <c r="BV3322" s="336" t="s">
        <v>64</v>
      </c>
      <c r="BW3322" s="337" t="s">
        <v>75</v>
      </c>
      <c r="BX3322" s="337" t="s">
        <v>231</v>
      </c>
      <c r="BY3322" s="337" t="s">
        <v>231</v>
      </c>
      <c r="BZ3322" s="337" t="s">
        <v>86</v>
      </c>
      <c r="CA3322" s="337" t="s">
        <v>87</v>
      </c>
      <c r="CB3322" s="337" t="s">
        <v>179</v>
      </c>
      <c r="CC3322" s="337" t="s">
        <v>180</v>
      </c>
      <c r="CD3322" s="338">
        <v>1</v>
      </c>
      <c r="CE3322" s="335">
        <v>45017</v>
      </c>
      <c r="CF3322" s="337"/>
      <c r="CG3322" s="337" t="s">
        <v>181</v>
      </c>
      <c r="CH3322" s="337"/>
      <c r="CI3322" s="337" t="s">
        <v>181</v>
      </c>
      <c r="CJ3322" s="337" t="s">
        <v>1726</v>
      </c>
      <c r="CK3322" s="337"/>
      <c r="CL3322" s="337"/>
      <c r="CM3322" s="337" t="s">
        <v>73</v>
      </c>
      <c r="CN3322" s="337">
        <v>3</v>
      </c>
    </row>
    <row r="3323" spans="4:92">
      <c r="D3323" s="273" t="s">
        <v>83</v>
      </c>
      <c r="E3323" s="273" t="s">
        <v>75</v>
      </c>
      <c r="F3323" s="273" t="s">
        <v>357</v>
      </c>
      <c r="G3323" s="273" t="s">
        <v>609</v>
      </c>
      <c r="H3323" s="274">
        <v>45261</v>
      </c>
      <c r="I3323" s="273">
        <v>16980</v>
      </c>
      <c r="J3323" s="273">
        <v>697</v>
      </c>
      <c r="K3323" s="273">
        <v>0</v>
      </c>
      <c r="L3323" s="273" t="s">
        <v>66</v>
      </c>
      <c r="N3323" s="273" t="s">
        <v>107</v>
      </c>
      <c r="W3323" s="273">
        <v>312747</v>
      </c>
      <c r="X3323" s="273" t="s">
        <v>64</v>
      </c>
      <c r="Y3323" s="273" t="s">
        <v>63</v>
      </c>
      <c r="Z3323" s="273" t="s">
        <v>252</v>
      </c>
      <c r="AA3323" s="273" t="s">
        <v>257</v>
      </c>
      <c r="AB3323" s="274">
        <v>45231</v>
      </c>
      <c r="AC3323" s="273">
        <v>14416</v>
      </c>
      <c r="AD3323" s="273">
        <v>22</v>
      </c>
      <c r="AE3323" s="273">
        <v>4.5999999999999999E-2</v>
      </c>
      <c r="AF3323" s="273" t="s">
        <v>90</v>
      </c>
      <c r="AG3323" s="273" t="s">
        <v>949</v>
      </c>
      <c r="AH3323" s="273" t="s">
        <v>950</v>
      </c>
      <c r="AI3323" s="273" t="s">
        <v>199</v>
      </c>
      <c r="AJ3323" s="273" t="s">
        <v>200</v>
      </c>
      <c r="AK3323" s="273">
        <v>275782</v>
      </c>
      <c r="BV3323" s="279" t="s">
        <v>64</v>
      </c>
      <c r="BW3323" s="280" t="s">
        <v>75</v>
      </c>
      <c r="BX3323" s="280" t="s">
        <v>231</v>
      </c>
      <c r="BY3323" s="280" t="s">
        <v>231</v>
      </c>
      <c r="BZ3323" s="280" t="s">
        <v>86</v>
      </c>
      <c r="CA3323" s="280" t="s">
        <v>87</v>
      </c>
      <c r="CB3323" s="280" t="s">
        <v>179</v>
      </c>
      <c r="CC3323" s="280" t="s">
        <v>180</v>
      </c>
      <c r="CD3323" s="281">
        <v>1</v>
      </c>
      <c r="CE3323" s="277">
        <v>45017</v>
      </c>
      <c r="CF3323" s="280"/>
      <c r="CG3323" s="280" t="s">
        <v>181</v>
      </c>
      <c r="CH3323" s="280"/>
      <c r="CI3323" s="280" t="s">
        <v>181</v>
      </c>
      <c r="CJ3323" s="280" t="s">
        <v>1726</v>
      </c>
      <c r="CK3323" s="280"/>
      <c r="CL3323" s="280"/>
      <c r="CM3323" s="280" t="s">
        <v>73</v>
      </c>
      <c r="CN3323" s="280">
        <v>3</v>
      </c>
    </row>
    <row r="3324" spans="4:92">
      <c r="D3324" s="273" t="s">
        <v>83</v>
      </c>
      <c r="E3324" s="273" t="s">
        <v>75</v>
      </c>
      <c r="F3324" s="273" t="s">
        <v>357</v>
      </c>
      <c r="G3324" s="273" t="s">
        <v>595</v>
      </c>
      <c r="H3324" s="274">
        <v>44927</v>
      </c>
      <c r="I3324" s="273">
        <v>11171</v>
      </c>
      <c r="J3324" s="273">
        <v>694</v>
      </c>
      <c r="W3324" s="273">
        <v>137846</v>
      </c>
      <c r="X3324" s="273" t="s">
        <v>64</v>
      </c>
      <c r="Y3324" s="273" t="s">
        <v>63</v>
      </c>
      <c r="Z3324" s="273" t="s">
        <v>252</v>
      </c>
      <c r="AA3324" s="273" t="s">
        <v>257</v>
      </c>
      <c r="AB3324" s="274">
        <v>45231</v>
      </c>
      <c r="AC3324" s="273">
        <v>14416</v>
      </c>
      <c r="AD3324" s="273">
        <v>22</v>
      </c>
      <c r="AE3324" s="273">
        <v>1.41</v>
      </c>
      <c r="AF3324" s="273" t="s">
        <v>90</v>
      </c>
      <c r="AG3324" s="273" t="s">
        <v>798</v>
      </c>
      <c r="AH3324" s="273" t="s">
        <v>953</v>
      </c>
      <c r="AI3324" s="273" t="s">
        <v>123</v>
      </c>
      <c r="AJ3324" s="273" t="s">
        <v>200</v>
      </c>
      <c r="AK3324" s="273">
        <v>275788</v>
      </c>
      <c r="BV3324" s="336" t="s">
        <v>64</v>
      </c>
      <c r="BW3324" s="337" t="s">
        <v>75</v>
      </c>
      <c r="BX3324" s="337" t="s">
        <v>231</v>
      </c>
      <c r="BY3324" s="337" t="s">
        <v>231</v>
      </c>
      <c r="BZ3324" s="337" t="s">
        <v>86</v>
      </c>
      <c r="CA3324" s="337" t="s">
        <v>87</v>
      </c>
      <c r="CB3324" s="337" t="s">
        <v>179</v>
      </c>
      <c r="CC3324" s="337" t="s">
        <v>180</v>
      </c>
      <c r="CD3324" s="338">
        <v>1</v>
      </c>
      <c r="CE3324" s="335">
        <v>45017</v>
      </c>
      <c r="CF3324" s="337"/>
      <c r="CG3324" s="337" t="s">
        <v>181</v>
      </c>
      <c r="CH3324" s="337"/>
      <c r="CI3324" s="337" t="s">
        <v>181</v>
      </c>
      <c r="CJ3324" s="337" t="s">
        <v>1726</v>
      </c>
      <c r="CK3324" s="337"/>
      <c r="CL3324" s="337"/>
      <c r="CM3324" s="337" t="s">
        <v>73</v>
      </c>
      <c r="CN3324" s="337">
        <v>3</v>
      </c>
    </row>
    <row r="3325" spans="4:92">
      <c r="D3325" s="273" t="s">
        <v>83</v>
      </c>
      <c r="E3325" s="273" t="s">
        <v>75</v>
      </c>
      <c r="F3325" s="273" t="s">
        <v>357</v>
      </c>
      <c r="G3325" s="273" t="s">
        <v>595</v>
      </c>
      <c r="H3325" s="274">
        <v>44927</v>
      </c>
      <c r="I3325" s="273">
        <v>11171</v>
      </c>
      <c r="J3325" s="273">
        <v>694</v>
      </c>
      <c r="K3325" s="273">
        <v>41957</v>
      </c>
      <c r="L3325" s="273" t="s">
        <v>66</v>
      </c>
      <c r="M3325" s="273">
        <v>4772.5833750000002</v>
      </c>
      <c r="N3325" s="273" t="s">
        <v>115</v>
      </c>
      <c r="W3325" s="273">
        <v>137870</v>
      </c>
      <c r="X3325" s="273" t="s">
        <v>64</v>
      </c>
      <c r="Y3325" s="273" t="s">
        <v>63</v>
      </c>
      <c r="Z3325" s="273" t="s">
        <v>252</v>
      </c>
      <c r="AA3325" s="273" t="s">
        <v>257</v>
      </c>
      <c r="AB3325" s="274">
        <v>45231</v>
      </c>
      <c r="AC3325" s="273">
        <v>14416</v>
      </c>
      <c r="AD3325" s="273">
        <v>22</v>
      </c>
      <c r="AE3325" s="273">
        <v>3.8</v>
      </c>
      <c r="AF3325" s="273" t="s">
        <v>90</v>
      </c>
      <c r="AG3325" s="273" t="s">
        <v>625</v>
      </c>
      <c r="AH3325" s="273" t="s">
        <v>955</v>
      </c>
      <c r="AI3325" s="273" t="s">
        <v>123</v>
      </c>
      <c r="AJ3325" s="273" t="s">
        <v>627</v>
      </c>
      <c r="AK3325" s="273">
        <v>275793</v>
      </c>
      <c r="BV3325" s="279" t="s">
        <v>64</v>
      </c>
      <c r="BW3325" s="280" t="s">
        <v>75</v>
      </c>
      <c r="BX3325" s="280" t="s">
        <v>231</v>
      </c>
      <c r="BY3325" s="280" t="s">
        <v>231</v>
      </c>
      <c r="BZ3325" s="280" t="s">
        <v>86</v>
      </c>
      <c r="CA3325" s="280" t="s">
        <v>87</v>
      </c>
      <c r="CB3325" s="280" t="s">
        <v>179</v>
      </c>
      <c r="CC3325" s="280" t="s">
        <v>180</v>
      </c>
      <c r="CD3325" s="281">
        <v>1</v>
      </c>
      <c r="CE3325" s="277">
        <v>45017</v>
      </c>
      <c r="CF3325" s="280"/>
      <c r="CG3325" s="280" t="s">
        <v>181</v>
      </c>
      <c r="CH3325" s="280"/>
      <c r="CI3325" s="280" t="s">
        <v>181</v>
      </c>
      <c r="CJ3325" s="280" t="s">
        <v>1726</v>
      </c>
      <c r="CK3325" s="280"/>
      <c r="CL3325" s="280"/>
      <c r="CM3325" s="280" t="s">
        <v>73</v>
      </c>
      <c r="CN3325" s="280">
        <v>3</v>
      </c>
    </row>
    <row r="3326" spans="4:92">
      <c r="D3326" s="273" t="s">
        <v>83</v>
      </c>
      <c r="E3326" s="273" t="s">
        <v>75</v>
      </c>
      <c r="F3326" s="273" t="s">
        <v>357</v>
      </c>
      <c r="G3326" s="273" t="s">
        <v>595</v>
      </c>
      <c r="H3326" s="274">
        <v>44927</v>
      </c>
      <c r="I3326" s="273">
        <v>11171</v>
      </c>
      <c r="J3326" s="273">
        <v>694</v>
      </c>
      <c r="K3326" s="273">
        <v>0</v>
      </c>
      <c r="L3326" s="273" t="s">
        <v>66</v>
      </c>
      <c r="N3326" s="273" t="s">
        <v>107</v>
      </c>
      <c r="W3326" s="273">
        <v>137871</v>
      </c>
      <c r="X3326" s="273" t="s">
        <v>64</v>
      </c>
      <c r="Y3326" s="273" t="s">
        <v>63</v>
      </c>
      <c r="Z3326" s="273" t="s">
        <v>252</v>
      </c>
      <c r="AA3326" s="273" t="s">
        <v>257</v>
      </c>
      <c r="AB3326" s="274">
        <v>45231</v>
      </c>
      <c r="AC3326" s="273">
        <v>14416</v>
      </c>
      <c r="AD3326" s="273">
        <v>22</v>
      </c>
      <c r="AE3326" s="273">
        <v>2.4</v>
      </c>
      <c r="AF3326" s="273" t="s">
        <v>90</v>
      </c>
      <c r="AG3326" s="273" t="s">
        <v>121</v>
      </c>
      <c r="AH3326" s="273" t="s">
        <v>959</v>
      </c>
      <c r="AI3326" s="273" t="s">
        <v>123</v>
      </c>
      <c r="AJ3326" s="273" t="s">
        <v>124</v>
      </c>
      <c r="AK3326" s="273">
        <v>275798</v>
      </c>
      <c r="BV3326" s="336" t="s">
        <v>64</v>
      </c>
      <c r="BW3326" s="337" t="s">
        <v>75</v>
      </c>
      <c r="BX3326" s="337" t="s">
        <v>231</v>
      </c>
      <c r="BY3326" s="337" t="s">
        <v>231</v>
      </c>
      <c r="BZ3326" s="337" t="s">
        <v>167</v>
      </c>
      <c r="CA3326" s="337" t="s">
        <v>168</v>
      </c>
      <c r="CB3326" s="337" t="s">
        <v>319</v>
      </c>
      <c r="CC3326" s="337" t="s">
        <v>320</v>
      </c>
      <c r="CD3326" s="338">
        <v>15</v>
      </c>
      <c r="CE3326" s="335">
        <v>45017</v>
      </c>
      <c r="CF3326" s="337">
        <v>668</v>
      </c>
      <c r="CG3326" s="337" t="s">
        <v>80</v>
      </c>
      <c r="CH3326" s="337">
        <v>668</v>
      </c>
      <c r="CI3326" s="337" t="s">
        <v>80</v>
      </c>
      <c r="CJ3326" s="337"/>
      <c r="CK3326" s="337"/>
      <c r="CL3326" s="337" t="s">
        <v>1511</v>
      </c>
      <c r="CM3326" s="337" t="s">
        <v>73</v>
      </c>
      <c r="CN3326" s="337">
        <v>3</v>
      </c>
    </row>
    <row r="3327" spans="4:92">
      <c r="D3327" s="273" t="s">
        <v>83</v>
      </c>
      <c r="E3327" s="273" t="s">
        <v>75</v>
      </c>
      <c r="F3327" s="273" t="s">
        <v>357</v>
      </c>
      <c r="G3327" s="273" t="s">
        <v>595</v>
      </c>
      <c r="H3327" s="274">
        <v>44958</v>
      </c>
      <c r="I3327" s="273">
        <v>11333</v>
      </c>
      <c r="J3327" s="273">
        <v>694</v>
      </c>
      <c r="W3327" s="273">
        <v>156144</v>
      </c>
      <c r="X3327" s="273" t="s">
        <v>64</v>
      </c>
      <c r="Y3327" s="273" t="s">
        <v>63</v>
      </c>
      <c r="Z3327" s="273" t="s">
        <v>252</v>
      </c>
      <c r="AA3327" s="273" t="s">
        <v>257</v>
      </c>
      <c r="AB3327" s="274">
        <v>45231</v>
      </c>
      <c r="AC3327" s="273">
        <v>14416</v>
      </c>
      <c r="AD3327" s="273">
        <v>22</v>
      </c>
      <c r="AE3327" s="273">
        <v>0.25</v>
      </c>
      <c r="AF3327" s="273" t="s">
        <v>90</v>
      </c>
      <c r="AG3327" s="273" t="s">
        <v>801</v>
      </c>
      <c r="AH3327" s="273" t="s">
        <v>961</v>
      </c>
      <c r="AI3327" s="273" t="s">
        <v>199</v>
      </c>
      <c r="AJ3327" s="273" t="s">
        <v>627</v>
      </c>
      <c r="AK3327" s="273">
        <v>275803</v>
      </c>
      <c r="BV3327" s="279" t="s">
        <v>64</v>
      </c>
      <c r="BW3327" s="280" t="s">
        <v>75</v>
      </c>
      <c r="BX3327" s="280" t="s">
        <v>231</v>
      </c>
      <c r="BY3327" s="280" t="s">
        <v>231</v>
      </c>
      <c r="BZ3327" s="280" t="s">
        <v>138</v>
      </c>
      <c r="CA3327" s="280" t="s">
        <v>139</v>
      </c>
      <c r="CB3327" s="280" t="s">
        <v>190</v>
      </c>
      <c r="CC3327" s="280" t="s">
        <v>191</v>
      </c>
      <c r="CD3327" s="281">
        <v>8</v>
      </c>
      <c r="CE3327" s="277">
        <v>45017</v>
      </c>
      <c r="CF3327" s="280">
        <v>5293.8</v>
      </c>
      <c r="CG3327" s="280" t="s">
        <v>80</v>
      </c>
      <c r="CH3327" s="280">
        <v>5293.8</v>
      </c>
      <c r="CI3327" s="280" t="s">
        <v>80</v>
      </c>
      <c r="CJ3327" s="280"/>
      <c r="CK3327" s="280"/>
      <c r="CL3327" s="280"/>
      <c r="CM3327" s="280" t="s">
        <v>73</v>
      </c>
      <c r="CN3327" s="280">
        <v>3</v>
      </c>
    </row>
    <row r="3328" spans="4:92">
      <c r="D3328" s="273" t="s">
        <v>83</v>
      </c>
      <c r="E3328" s="273" t="s">
        <v>75</v>
      </c>
      <c r="F3328" s="273" t="s">
        <v>357</v>
      </c>
      <c r="G3328" s="273" t="s">
        <v>595</v>
      </c>
      <c r="H3328" s="274">
        <v>44958</v>
      </c>
      <c r="I3328" s="273">
        <v>11333</v>
      </c>
      <c r="J3328" s="273">
        <v>694</v>
      </c>
      <c r="K3328" s="273">
        <v>40690.57</v>
      </c>
      <c r="L3328" s="273" t="s">
        <v>66</v>
      </c>
      <c r="M3328" s="273">
        <v>4628.5271874999999</v>
      </c>
      <c r="N3328" s="273" t="s">
        <v>115</v>
      </c>
      <c r="W3328" s="273">
        <v>156168</v>
      </c>
      <c r="X3328" s="273" t="s">
        <v>64</v>
      </c>
      <c r="Y3328" s="273" t="s">
        <v>63</v>
      </c>
      <c r="Z3328" s="273" t="s">
        <v>252</v>
      </c>
      <c r="AA3328" s="273" t="s">
        <v>257</v>
      </c>
      <c r="AB3328" s="274">
        <v>45231</v>
      </c>
      <c r="AC3328" s="273">
        <v>14416</v>
      </c>
      <c r="AD3328" s="273">
        <v>22</v>
      </c>
      <c r="AE3328" s="273">
        <v>0.01</v>
      </c>
      <c r="AF3328" s="273" t="s">
        <v>90</v>
      </c>
      <c r="AG3328" s="273" t="s">
        <v>801</v>
      </c>
      <c r="AH3328" s="273" t="s">
        <v>969</v>
      </c>
      <c r="AI3328" s="273" t="s">
        <v>199</v>
      </c>
      <c r="AJ3328" s="273" t="s">
        <v>627</v>
      </c>
      <c r="AK3328" s="273">
        <v>275808</v>
      </c>
      <c r="BV3328" s="336" t="s">
        <v>64</v>
      </c>
      <c r="BW3328" s="337" t="s">
        <v>75</v>
      </c>
      <c r="BX3328" s="337" t="s">
        <v>231</v>
      </c>
      <c r="BY3328" s="337" t="s">
        <v>231</v>
      </c>
      <c r="BZ3328" s="337" t="s">
        <v>86</v>
      </c>
      <c r="CA3328" s="337" t="s">
        <v>87</v>
      </c>
      <c r="CB3328" s="337" t="s">
        <v>217</v>
      </c>
      <c r="CC3328" s="337" t="s">
        <v>218</v>
      </c>
      <c r="CD3328" s="338">
        <v>2</v>
      </c>
      <c r="CE3328" s="335">
        <v>45017</v>
      </c>
      <c r="CF3328" s="337"/>
      <c r="CG3328" s="337" t="s">
        <v>181</v>
      </c>
      <c r="CH3328" s="337"/>
      <c r="CI3328" s="337" t="s">
        <v>181</v>
      </c>
      <c r="CJ3328" s="337" t="s">
        <v>232</v>
      </c>
      <c r="CK3328" s="337"/>
      <c r="CL3328" s="337"/>
      <c r="CM3328" s="337" t="s">
        <v>73</v>
      </c>
      <c r="CN3328" s="337">
        <v>3</v>
      </c>
    </row>
    <row r="3329" spans="4:92">
      <c r="D3329" s="273" t="s">
        <v>83</v>
      </c>
      <c r="E3329" s="273" t="s">
        <v>75</v>
      </c>
      <c r="F3329" s="273" t="s">
        <v>357</v>
      </c>
      <c r="G3329" s="273" t="s">
        <v>595</v>
      </c>
      <c r="H3329" s="274">
        <v>44958</v>
      </c>
      <c r="I3329" s="273">
        <v>11333</v>
      </c>
      <c r="J3329" s="273">
        <v>694</v>
      </c>
      <c r="K3329" s="273">
        <v>0</v>
      </c>
      <c r="L3329" s="273" t="s">
        <v>66</v>
      </c>
      <c r="N3329" s="273" t="s">
        <v>107</v>
      </c>
      <c r="W3329" s="273">
        <v>156169</v>
      </c>
      <c r="X3329" s="273" t="s">
        <v>64</v>
      </c>
      <c r="Y3329" s="273" t="s">
        <v>63</v>
      </c>
      <c r="Z3329" s="273" t="s">
        <v>252</v>
      </c>
      <c r="AA3329" s="273" t="s">
        <v>257</v>
      </c>
      <c r="AB3329" s="274">
        <v>45231</v>
      </c>
      <c r="AC3329" s="273">
        <v>14416</v>
      </c>
      <c r="AD3329" s="273">
        <v>22</v>
      </c>
      <c r="AE3329" s="273">
        <v>0.2</v>
      </c>
      <c r="AF3329" s="273" t="s">
        <v>90</v>
      </c>
      <c r="AG3329" s="273" t="s">
        <v>801</v>
      </c>
      <c r="AH3329" s="273" t="s">
        <v>973</v>
      </c>
      <c r="AI3329" s="273" t="s">
        <v>123</v>
      </c>
      <c r="AJ3329" s="273" t="s">
        <v>627</v>
      </c>
      <c r="AK3329" s="273">
        <v>275813</v>
      </c>
      <c r="BV3329" s="279" t="s">
        <v>64</v>
      </c>
      <c r="BW3329" s="280" t="s">
        <v>75</v>
      </c>
      <c r="BX3329" s="280" t="s">
        <v>231</v>
      </c>
      <c r="BY3329" s="280" t="s">
        <v>231</v>
      </c>
      <c r="BZ3329" s="280" t="s">
        <v>86</v>
      </c>
      <c r="CA3329" s="280" t="s">
        <v>87</v>
      </c>
      <c r="CB3329" s="280" t="s">
        <v>217</v>
      </c>
      <c r="CC3329" s="280" t="s">
        <v>218</v>
      </c>
      <c r="CD3329" s="281">
        <v>2</v>
      </c>
      <c r="CE3329" s="277">
        <v>45017</v>
      </c>
      <c r="CF3329" s="280"/>
      <c r="CG3329" s="280" t="s">
        <v>181</v>
      </c>
      <c r="CH3329" s="280"/>
      <c r="CI3329" s="280" t="s">
        <v>181</v>
      </c>
      <c r="CJ3329" s="280" t="s">
        <v>241</v>
      </c>
      <c r="CK3329" s="280"/>
      <c r="CL3329" s="280"/>
      <c r="CM3329" s="280" t="s">
        <v>73</v>
      </c>
      <c r="CN3329" s="280">
        <v>3</v>
      </c>
    </row>
    <row r="3330" spans="4:92">
      <c r="D3330" s="273" t="s">
        <v>83</v>
      </c>
      <c r="E3330" s="273" t="s">
        <v>75</v>
      </c>
      <c r="F3330" s="273" t="s">
        <v>357</v>
      </c>
      <c r="G3330" s="273" t="s">
        <v>595</v>
      </c>
      <c r="H3330" s="274">
        <v>44986</v>
      </c>
      <c r="I3330" s="273">
        <v>11495</v>
      </c>
      <c r="J3330" s="273">
        <v>694</v>
      </c>
      <c r="W3330" s="273">
        <v>156173</v>
      </c>
      <c r="X3330" s="273" t="s">
        <v>64</v>
      </c>
      <c r="Y3330" s="273" t="s">
        <v>63</v>
      </c>
      <c r="Z3330" s="273" t="s">
        <v>252</v>
      </c>
      <c r="AA3330" s="273" t="s">
        <v>257</v>
      </c>
      <c r="AB3330" s="274">
        <v>45231</v>
      </c>
      <c r="AC3330" s="273">
        <v>14416</v>
      </c>
      <c r="AD3330" s="273">
        <v>22</v>
      </c>
      <c r="AE3330" s="273">
        <v>9.6000000000000002E-2</v>
      </c>
      <c r="AF3330" s="273" t="s">
        <v>90</v>
      </c>
      <c r="AG3330" s="273" t="s">
        <v>625</v>
      </c>
      <c r="AH3330" s="273" t="s">
        <v>977</v>
      </c>
      <c r="AI3330" s="273" t="s">
        <v>199</v>
      </c>
      <c r="AJ3330" s="273" t="s">
        <v>627</v>
      </c>
      <c r="AK3330" s="273">
        <v>275818</v>
      </c>
      <c r="BV3330" s="336" t="s">
        <v>64</v>
      </c>
      <c r="BW3330" s="337" t="s">
        <v>75</v>
      </c>
      <c r="BX3330" s="337" t="s">
        <v>308</v>
      </c>
      <c r="BY3330" s="337" t="s">
        <v>308</v>
      </c>
      <c r="BZ3330" s="337" t="s">
        <v>204</v>
      </c>
      <c r="CA3330" s="337" t="s">
        <v>205</v>
      </c>
      <c r="CB3330" s="337" t="s">
        <v>206</v>
      </c>
      <c r="CC3330" s="337" t="s">
        <v>207</v>
      </c>
      <c r="CD3330" s="338">
        <v>0</v>
      </c>
      <c r="CE3330" s="335">
        <v>44958</v>
      </c>
      <c r="CF3330" s="337"/>
      <c r="CG3330" s="337" t="s">
        <v>181</v>
      </c>
      <c r="CH3330" s="337"/>
      <c r="CI3330" s="337" t="s">
        <v>208</v>
      </c>
      <c r="CJ3330" s="337" t="s">
        <v>209</v>
      </c>
      <c r="CK3330" s="337"/>
      <c r="CL3330" s="337"/>
      <c r="CM3330" s="337" t="s">
        <v>73</v>
      </c>
      <c r="CN3330" s="337">
        <v>3</v>
      </c>
    </row>
    <row r="3331" spans="4:92">
      <c r="D3331" s="273" t="s">
        <v>83</v>
      </c>
      <c r="E3331" s="273" t="s">
        <v>75</v>
      </c>
      <c r="F3331" s="273" t="s">
        <v>357</v>
      </c>
      <c r="G3331" s="273" t="s">
        <v>595</v>
      </c>
      <c r="H3331" s="274">
        <v>44986</v>
      </c>
      <c r="I3331" s="273">
        <v>11495</v>
      </c>
      <c r="J3331" s="273">
        <v>694</v>
      </c>
      <c r="K3331" s="273">
        <v>42284.86</v>
      </c>
      <c r="L3331" s="273" t="s">
        <v>66</v>
      </c>
      <c r="M3331" s="273">
        <v>4741.1898124999998</v>
      </c>
      <c r="N3331" s="273" t="s">
        <v>115</v>
      </c>
      <c r="W3331" s="273">
        <v>156197</v>
      </c>
      <c r="X3331" s="273" t="s">
        <v>64</v>
      </c>
      <c r="Y3331" s="273" t="s">
        <v>75</v>
      </c>
      <c r="Z3331" s="273" t="s">
        <v>231</v>
      </c>
      <c r="AA3331" s="273" t="s">
        <v>231</v>
      </c>
      <c r="AB3331" s="274">
        <v>44927</v>
      </c>
      <c r="AC3331" s="273">
        <v>11796</v>
      </c>
      <c r="AD3331" s="273">
        <v>24</v>
      </c>
      <c r="AK3331" s="273">
        <v>289891</v>
      </c>
      <c r="BV3331" s="279" t="s">
        <v>64</v>
      </c>
      <c r="BW3331" s="280" t="s">
        <v>75</v>
      </c>
      <c r="BX3331" s="280" t="s">
        <v>308</v>
      </c>
      <c r="BY3331" s="280" t="s">
        <v>308</v>
      </c>
      <c r="BZ3331" s="280" t="s">
        <v>86</v>
      </c>
      <c r="CA3331" s="280" t="s">
        <v>87</v>
      </c>
      <c r="CB3331" s="280" t="s">
        <v>233</v>
      </c>
      <c r="CC3331" s="280" t="s">
        <v>234</v>
      </c>
      <c r="CD3331" s="281">
        <v>1</v>
      </c>
      <c r="CE3331" s="277">
        <v>44958</v>
      </c>
      <c r="CF3331" s="280"/>
      <c r="CG3331" s="280" t="s">
        <v>181</v>
      </c>
      <c r="CH3331" s="280"/>
      <c r="CI3331" s="280" t="s">
        <v>181</v>
      </c>
      <c r="CJ3331" s="280" t="s">
        <v>1126</v>
      </c>
      <c r="CK3331" s="280"/>
      <c r="CL3331" s="280"/>
      <c r="CM3331" s="280" t="s">
        <v>73</v>
      </c>
      <c r="CN3331" s="280">
        <v>3</v>
      </c>
    </row>
    <row r="3332" spans="4:92">
      <c r="D3332" s="273" t="s">
        <v>83</v>
      </c>
      <c r="E3332" s="273" t="s">
        <v>75</v>
      </c>
      <c r="F3332" s="273" t="s">
        <v>357</v>
      </c>
      <c r="G3332" s="273" t="s">
        <v>595</v>
      </c>
      <c r="H3332" s="274">
        <v>44986</v>
      </c>
      <c r="I3332" s="273">
        <v>11495</v>
      </c>
      <c r="J3332" s="273">
        <v>694</v>
      </c>
      <c r="K3332" s="273">
        <v>0</v>
      </c>
      <c r="L3332" s="273" t="s">
        <v>66</v>
      </c>
      <c r="N3332" s="273" t="s">
        <v>107</v>
      </c>
      <c r="W3332" s="273">
        <v>156198</v>
      </c>
      <c r="X3332" s="273" t="s">
        <v>64</v>
      </c>
      <c r="Y3332" s="273" t="s">
        <v>75</v>
      </c>
      <c r="Z3332" s="273" t="s">
        <v>231</v>
      </c>
      <c r="AA3332" s="273" t="s">
        <v>231</v>
      </c>
      <c r="AB3332" s="274">
        <v>44927</v>
      </c>
      <c r="AC3332" s="273">
        <v>11796</v>
      </c>
      <c r="AD3332" s="273">
        <v>24</v>
      </c>
      <c r="AK3332" s="273">
        <v>289898</v>
      </c>
      <c r="BV3332" s="336" t="s">
        <v>64</v>
      </c>
      <c r="BW3332" s="337" t="s">
        <v>75</v>
      </c>
      <c r="BX3332" s="337" t="s">
        <v>308</v>
      </c>
      <c r="BY3332" s="337" t="s">
        <v>308</v>
      </c>
      <c r="BZ3332" s="337" t="s">
        <v>86</v>
      </c>
      <c r="CA3332" s="337" t="s">
        <v>87</v>
      </c>
      <c r="CB3332" s="337" t="s">
        <v>233</v>
      </c>
      <c r="CC3332" s="337" t="s">
        <v>234</v>
      </c>
      <c r="CD3332" s="338">
        <v>1</v>
      </c>
      <c r="CE3332" s="335">
        <v>44958</v>
      </c>
      <c r="CF3332" s="337"/>
      <c r="CG3332" s="337" t="s">
        <v>181</v>
      </c>
      <c r="CH3332" s="337"/>
      <c r="CI3332" s="337" t="s">
        <v>181</v>
      </c>
      <c r="CJ3332" s="337" t="s">
        <v>1126</v>
      </c>
      <c r="CK3332" s="337"/>
      <c r="CL3332" s="337"/>
      <c r="CM3332" s="337" t="s">
        <v>73</v>
      </c>
      <c r="CN3332" s="337">
        <v>3</v>
      </c>
    </row>
    <row r="3333" spans="4:92">
      <c r="D3333" s="273" t="s">
        <v>83</v>
      </c>
      <c r="E3333" s="273" t="s">
        <v>75</v>
      </c>
      <c r="F3333" s="273" t="s">
        <v>357</v>
      </c>
      <c r="G3333" s="273" t="s">
        <v>595</v>
      </c>
      <c r="H3333" s="274">
        <v>45017</v>
      </c>
      <c r="I3333" s="273">
        <v>11657</v>
      </c>
      <c r="J3333" s="273">
        <v>694</v>
      </c>
      <c r="W3333" s="273">
        <v>170781</v>
      </c>
      <c r="X3333" s="273" t="s">
        <v>64</v>
      </c>
      <c r="Y3333" s="273" t="s">
        <v>75</v>
      </c>
      <c r="Z3333" s="273" t="s">
        <v>231</v>
      </c>
      <c r="AA3333" s="273" t="s">
        <v>231</v>
      </c>
      <c r="AB3333" s="274">
        <v>44927</v>
      </c>
      <c r="AC3333" s="273">
        <v>11796</v>
      </c>
      <c r="AD3333" s="273">
        <v>24</v>
      </c>
      <c r="AK3333" s="273">
        <v>289905</v>
      </c>
      <c r="BV3333" s="279" t="s">
        <v>64</v>
      </c>
      <c r="BW3333" s="280" t="s">
        <v>75</v>
      </c>
      <c r="BX3333" s="280" t="s">
        <v>308</v>
      </c>
      <c r="BY3333" s="280" t="s">
        <v>308</v>
      </c>
      <c r="BZ3333" s="280" t="s">
        <v>86</v>
      </c>
      <c r="CA3333" s="280" t="s">
        <v>87</v>
      </c>
      <c r="CB3333" s="280" t="s">
        <v>233</v>
      </c>
      <c r="CC3333" s="280" t="s">
        <v>234</v>
      </c>
      <c r="CD3333" s="281">
        <v>1</v>
      </c>
      <c r="CE3333" s="277">
        <v>44958</v>
      </c>
      <c r="CF3333" s="280"/>
      <c r="CG3333" s="280" t="s">
        <v>181</v>
      </c>
      <c r="CH3333" s="280"/>
      <c r="CI3333" s="280" t="s">
        <v>181</v>
      </c>
      <c r="CJ3333" s="280" t="s">
        <v>1923</v>
      </c>
      <c r="CK3333" s="280"/>
      <c r="CL3333" s="280"/>
      <c r="CM3333" s="280" t="s">
        <v>73</v>
      </c>
      <c r="CN3333" s="280">
        <v>3</v>
      </c>
    </row>
    <row r="3334" spans="4:92">
      <c r="D3334" s="273" t="s">
        <v>83</v>
      </c>
      <c r="E3334" s="273" t="s">
        <v>75</v>
      </c>
      <c r="F3334" s="273" t="s">
        <v>357</v>
      </c>
      <c r="G3334" s="273" t="s">
        <v>595</v>
      </c>
      <c r="H3334" s="274">
        <v>45017</v>
      </c>
      <c r="I3334" s="273">
        <v>11657</v>
      </c>
      <c r="J3334" s="273">
        <v>694</v>
      </c>
      <c r="K3334" s="273">
        <v>23799.31</v>
      </c>
      <c r="L3334" s="273" t="s">
        <v>66</v>
      </c>
      <c r="M3334" s="273">
        <v>4431.5422500000004</v>
      </c>
      <c r="N3334" s="273" t="s">
        <v>115</v>
      </c>
      <c r="W3334" s="273">
        <v>170805</v>
      </c>
      <c r="X3334" s="273" t="s">
        <v>64</v>
      </c>
      <c r="Y3334" s="273" t="s">
        <v>75</v>
      </c>
      <c r="Z3334" s="273" t="s">
        <v>231</v>
      </c>
      <c r="AA3334" s="273" t="s">
        <v>231</v>
      </c>
      <c r="AB3334" s="274">
        <v>44927</v>
      </c>
      <c r="AC3334" s="273">
        <v>11796</v>
      </c>
      <c r="AD3334" s="273">
        <v>24</v>
      </c>
      <c r="AK3334" s="273">
        <v>289912</v>
      </c>
      <c r="BV3334" s="336" t="s">
        <v>64</v>
      </c>
      <c r="BW3334" s="337" t="s">
        <v>75</v>
      </c>
      <c r="BX3334" s="337" t="s">
        <v>308</v>
      </c>
      <c r="BY3334" s="337" t="s">
        <v>308</v>
      </c>
      <c r="BZ3334" s="337" t="s">
        <v>86</v>
      </c>
      <c r="CA3334" s="337" t="s">
        <v>87</v>
      </c>
      <c r="CB3334" s="337" t="s">
        <v>233</v>
      </c>
      <c r="CC3334" s="337" t="s">
        <v>234</v>
      </c>
      <c r="CD3334" s="338">
        <v>1</v>
      </c>
      <c r="CE3334" s="335">
        <v>44958</v>
      </c>
      <c r="CF3334" s="337"/>
      <c r="CG3334" s="337" t="s">
        <v>181</v>
      </c>
      <c r="CH3334" s="337"/>
      <c r="CI3334" s="337" t="s">
        <v>181</v>
      </c>
      <c r="CJ3334" s="337" t="s">
        <v>1126</v>
      </c>
      <c r="CK3334" s="337"/>
      <c r="CL3334" s="337"/>
      <c r="CM3334" s="337" t="s">
        <v>73</v>
      </c>
      <c r="CN3334" s="337">
        <v>3</v>
      </c>
    </row>
    <row r="3335" spans="4:92">
      <c r="D3335" s="273" t="s">
        <v>83</v>
      </c>
      <c r="E3335" s="273" t="s">
        <v>75</v>
      </c>
      <c r="F3335" s="273" t="s">
        <v>357</v>
      </c>
      <c r="G3335" s="273" t="s">
        <v>595</v>
      </c>
      <c r="H3335" s="274">
        <v>45017</v>
      </c>
      <c r="I3335" s="273">
        <v>11657</v>
      </c>
      <c r="J3335" s="273">
        <v>694</v>
      </c>
      <c r="K3335" s="273">
        <v>0</v>
      </c>
      <c r="L3335" s="273" t="s">
        <v>66</v>
      </c>
      <c r="N3335" s="273" t="s">
        <v>107</v>
      </c>
      <c r="W3335" s="273">
        <v>170806</v>
      </c>
      <c r="X3335" s="273" t="s">
        <v>64</v>
      </c>
      <c r="Y3335" s="273" t="s">
        <v>75</v>
      </c>
      <c r="Z3335" s="273" t="s">
        <v>231</v>
      </c>
      <c r="AA3335" s="273" t="s">
        <v>231</v>
      </c>
      <c r="AB3335" s="274">
        <v>44927</v>
      </c>
      <c r="AC3335" s="273">
        <v>11796</v>
      </c>
      <c r="AD3335" s="273">
        <v>24</v>
      </c>
      <c r="AK3335" s="273">
        <v>289919</v>
      </c>
      <c r="BV3335" s="279" t="s">
        <v>64</v>
      </c>
      <c r="BW3335" s="280" t="s">
        <v>75</v>
      </c>
      <c r="BX3335" s="280" t="s">
        <v>308</v>
      </c>
      <c r="BY3335" s="280" t="s">
        <v>308</v>
      </c>
      <c r="BZ3335" s="280" t="s">
        <v>86</v>
      </c>
      <c r="CA3335" s="280" t="s">
        <v>87</v>
      </c>
      <c r="CB3335" s="280" t="s">
        <v>225</v>
      </c>
      <c r="CC3335" s="280" t="s">
        <v>226</v>
      </c>
      <c r="CD3335" s="281">
        <v>5</v>
      </c>
      <c r="CE3335" s="277">
        <v>44958</v>
      </c>
      <c r="CF3335" s="280">
        <v>0</v>
      </c>
      <c r="CG3335" s="280" t="s">
        <v>90</v>
      </c>
      <c r="CH3335" s="280">
        <v>0</v>
      </c>
      <c r="CI3335" s="280" t="s">
        <v>80</v>
      </c>
      <c r="CJ3335" s="280"/>
      <c r="CK3335" s="280"/>
      <c r="CL3335" s="280"/>
      <c r="CM3335" s="280" t="s">
        <v>73</v>
      </c>
      <c r="CN3335" s="280">
        <v>3</v>
      </c>
    </row>
    <row r="3336" spans="4:92">
      <c r="D3336" s="273" t="s">
        <v>83</v>
      </c>
      <c r="E3336" s="273" t="s">
        <v>75</v>
      </c>
      <c r="F3336" s="273" t="s">
        <v>357</v>
      </c>
      <c r="G3336" s="273" t="s">
        <v>595</v>
      </c>
      <c r="H3336" s="274">
        <v>45047</v>
      </c>
      <c r="I3336" s="273">
        <v>12273</v>
      </c>
      <c r="J3336" s="273">
        <v>694</v>
      </c>
      <c r="W3336" s="273">
        <v>183951</v>
      </c>
      <c r="X3336" s="273" t="s">
        <v>64</v>
      </c>
      <c r="Y3336" s="273" t="s">
        <v>75</v>
      </c>
      <c r="Z3336" s="273" t="s">
        <v>231</v>
      </c>
      <c r="AA3336" s="273" t="s">
        <v>231</v>
      </c>
      <c r="AB3336" s="274">
        <v>44927</v>
      </c>
      <c r="AC3336" s="273">
        <v>11951</v>
      </c>
      <c r="AD3336" s="273">
        <v>24</v>
      </c>
      <c r="AE3336" s="273">
        <v>0.23</v>
      </c>
      <c r="AF3336" s="273" t="s">
        <v>90</v>
      </c>
      <c r="AG3336" s="273" t="s">
        <v>583</v>
      </c>
      <c r="AH3336" s="273" t="s">
        <v>584</v>
      </c>
      <c r="AI3336" s="273" t="s">
        <v>123</v>
      </c>
      <c r="AJ3336" s="273" t="s">
        <v>200</v>
      </c>
      <c r="AK3336" s="273">
        <v>159448</v>
      </c>
      <c r="BV3336" s="336" t="s">
        <v>64</v>
      </c>
      <c r="BW3336" s="337" t="s">
        <v>75</v>
      </c>
      <c r="BX3336" s="337" t="s">
        <v>308</v>
      </c>
      <c r="BY3336" s="337" t="s">
        <v>308</v>
      </c>
      <c r="BZ3336" s="337" t="s">
        <v>86</v>
      </c>
      <c r="CA3336" s="337" t="s">
        <v>87</v>
      </c>
      <c r="CB3336" s="337" t="s">
        <v>225</v>
      </c>
      <c r="CC3336" s="337" t="s">
        <v>226</v>
      </c>
      <c r="CD3336" s="338">
        <v>5</v>
      </c>
      <c r="CE3336" s="335">
        <v>44958</v>
      </c>
      <c r="CF3336" s="337">
        <v>860</v>
      </c>
      <c r="CG3336" s="337" t="s">
        <v>90</v>
      </c>
      <c r="CH3336" s="337">
        <v>860</v>
      </c>
      <c r="CI3336" s="337" t="s">
        <v>80</v>
      </c>
      <c r="CJ3336" s="337"/>
      <c r="CK3336" s="337"/>
      <c r="CL3336" s="337"/>
      <c r="CM3336" s="337" t="s">
        <v>73</v>
      </c>
      <c r="CN3336" s="337">
        <v>3</v>
      </c>
    </row>
    <row r="3337" spans="4:92">
      <c r="D3337" s="273" t="s">
        <v>83</v>
      </c>
      <c r="E3337" s="273" t="s">
        <v>75</v>
      </c>
      <c r="F3337" s="273" t="s">
        <v>357</v>
      </c>
      <c r="G3337" s="273" t="s">
        <v>595</v>
      </c>
      <c r="H3337" s="274">
        <v>45047</v>
      </c>
      <c r="I3337" s="273">
        <v>12273</v>
      </c>
      <c r="J3337" s="273">
        <v>694</v>
      </c>
      <c r="K3337" s="273">
        <v>37023.279999999999</v>
      </c>
      <c r="L3337" s="273" t="s">
        <v>66</v>
      </c>
      <c r="M3337" s="273">
        <v>4151.2354999999998</v>
      </c>
      <c r="N3337" s="273" t="s">
        <v>115</v>
      </c>
      <c r="W3337" s="273">
        <v>183975</v>
      </c>
      <c r="X3337" s="273" t="s">
        <v>64</v>
      </c>
      <c r="Y3337" s="273" t="s">
        <v>75</v>
      </c>
      <c r="Z3337" s="273" t="s">
        <v>231</v>
      </c>
      <c r="AA3337" s="273" t="s">
        <v>231</v>
      </c>
      <c r="AB3337" s="274">
        <v>44927</v>
      </c>
      <c r="AC3337" s="273">
        <v>11951</v>
      </c>
      <c r="AD3337" s="273">
        <v>24</v>
      </c>
      <c r="AE3337" s="273">
        <v>8.67</v>
      </c>
      <c r="AF3337" s="273" t="s">
        <v>90</v>
      </c>
      <c r="AG3337" s="273" t="s">
        <v>577</v>
      </c>
      <c r="AH3337" s="273" t="s">
        <v>578</v>
      </c>
      <c r="AI3337" s="273" t="s">
        <v>123</v>
      </c>
      <c r="AJ3337" s="273" t="s">
        <v>200</v>
      </c>
      <c r="AK3337" s="273">
        <v>286191</v>
      </c>
      <c r="BV3337" s="279" t="s">
        <v>64</v>
      </c>
      <c r="BW3337" s="280" t="s">
        <v>75</v>
      </c>
      <c r="BX3337" s="280" t="s">
        <v>308</v>
      </c>
      <c r="BY3337" s="280" t="s">
        <v>308</v>
      </c>
      <c r="BZ3337" s="280" t="s">
        <v>86</v>
      </c>
      <c r="CA3337" s="280" t="s">
        <v>87</v>
      </c>
      <c r="CB3337" s="280" t="s">
        <v>225</v>
      </c>
      <c r="CC3337" s="280" t="s">
        <v>226</v>
      </c>
      <c r="CD3337" s="281">
        <v>5</v>
      </c>
      <c r="CE3337" s="277">
        <v>44958</v>
      </c>
      <c r="CF3337" s="280">
        <v>0</v>
      </c>
      <c r="CG3337" s="280" t="s">
        <v>90</v>
      </c>
      <c r="CH3337" s="280">
        <v>0</v>
      </c>
      <c r="CI3337" s="280" t="s">
        <v>80</v>
      </c>
      <c r="CJ3337" s="280"/>
      <c r="CK3337" s="280"/>
      <c r="CL3337" s="280"/>
      <c r="CM3337" s="280" t="s">
        <v>73</v>
      </c>
      <c r="CN3337" s="280">
        <v>3</v>
      </c>
    </row>
    <row r="3338" spans="4:92">
      <c r="D3338" s="273" t="s">
        <v>83</v>
      </c>
      <c r="E3338" s="273" t="s">
        <v>75</v>
      </c>
      <c r="F3338" s="273" t="s">
        <v>357</v>
      </c>
      <c r="G3338" s="273" t="s">
        <v>595</v>
      </c>
      <c r="H3338" s="274">
        <v>45047</v>
      </c>
      <c r="I3338" s="273">
        <v>12273</v>
      </c>
      <c r="J3338" s="273">
        <v>694</v>
      </c>
      <c r="K3338" s="273">
        <v>0</v>
      </c>
      <c r="L3338" s="273" t="s">
        <v>66</v>
      </c>
      <c r="N3338" s="273" t="s">
        <v>107</v>
      </c>
      <c r="W3338" s="273">
        <v>183976</v>
      </c>
      <c r="X3338" s="273" t="s">
        <v>64</v>
      </c>
      <c r="Y3338" s="273" t="s">
        <v>75</v>
      </c>
      <c r="Z3338" s="273" t="s">
        <v>231</v>
      </c>
      <c r="AA3338" s="273" t="s">
        <v>231</v>
      </c>
      <c r="AB3338" s="274">
        <v>44927</v>
      </c>
      <c r="AC3338" s="273">
        <v>11951</v>
      </c>
      <c r="AD3338" s="273">
        <v>24</v>
      </c>
      <c r="AE3338" s="273">
        <v>8.0000000000000002E-3</v>
      </c>
      <c r="AF3338" s="273" t="s">
        <v>90</v>
      </c>
      <c r="AG3338" s="273" t="s">
        <v>1658</v>
      </c>
      <c r="AH3338" s="273" t="s">
        <v>1659</v>
      </c>
      <c r="AI3338" s="273" t="s">
        <v>123</v>
      </c>
      <c r="AJ3338" s="273" t="s">
        <v>200</v>
      </c>
      <c r="AK3338" s="273">
        <v>286197</v>
      </c>
      <c r="BV3338" s="336" t="s">
        <v>64</v>
      </c>
      <c r="BW3338" s="337" t="s">
        <v>75</v>
      </c>
      <c r="BX3338" s="337" t="s">
        <v>308</v>
      </c>
      <c r="BY3338" s="337" t="s">
        <v>308</v>
      </c>
      <c r="BZ3338" s="337" t="s">
        <v>86</v>
      </c>
      <c r="CA3338" s="337" t="s">
        <v>87</v>
      </c>
      <c r="CB3338" s="337" t="s">
        <v>225</v>
      </c>
      <c r="CC3338" s="337" t="s">
        <v>226</v>
      </c>
      <c r="CD3338" s="338">
        <v>5</v>
      </c>
      <c r="CE3338" s="335">
        <v>44958</v>
      </c>
      <c r="CF3338" s="337">
        <v>0</v>
      </c>
      <c r="CG3338" s="337" t="s">
        <v>90</v>
      </c>
      <c r="CH3338" s="337">
        <v>0</v>
      </c>
      <c r="CI3338" s="337" t="s">
        <v>80</v>
      </c>
      <c r="CJ3338" s="337"/>
      <c r="CK3338" s="337"/>
      <c r="CL3338" s="337"/>
      <c r="CM3338" s="337" t="s">
        <v>73</v>
      </c>
      <c r="CN3338" s="337">
        <v>3</v>
      </c>
    </row>
    <row r="3339" spans="4:92">
      <c r="D3339" s="273" t="s">
        <v>83</v>
      </c>
      <c r="E3339" s="273" t="s">
        <v>75</v>
      </c>
      <c r="F3339" s="273" t="s">
        <v>357</v>
      </c>
      <c r="G3339" s="273" t="s">
        <v>595</v>
      </c>
      <c r="H3339" s="274">
        <v>45078</v>
      </c>
      <c r="I3339" s="273">
        <v>12542</v>
      </c>
      <c r="J3339" s="273">
        <v>694</v>
      </c>
      <c r="W3339" s="273">
        <v>211760</v>
      </c>
      <c r="X3339" s="273" t="s">
        <v>64</v>
      </c>
      <c r="Y3339" s="273" t="s">
        <v>75</v>
      </c>
      <c r="Z3339" s="273" t="s">
        <v>231</v>
      </c>
      <c r="AA3339" s="273" t="s">
        <v>231</v>
      </c>
      <c r="AB3339" s="274">
        <v>44927</v>
      </c>
      <c r="AC3339" s="273">
        <v>11951</v>
      </c>
      <c r="AD3339" s="273">
        <v>24</v>
      </c>
      <c r="AE3339" s="273">
        <v>3.4000000000000002E-2</v>
      </c>
      <c r="AF3339" s="273" t="s">
        <v>90</v>
      </c>
      <c r="AG3339" s="273" t="s">
        <v>587</v>
      </c>
      <c r="AH3339" s="273" t="s">
        <v>588</v>
      </c>
      <c r="AI3339" s="273" t="s">
        <v>123</v>
      </c>
      <c r="AJ3339" s="273" t="s">
        <v>200</v>
      </c>
      <c r="AK3339" s="273">
        <v>286203</v>
      </c>
      <c r="BV3339" s="279" t="s">
        <v>64</v>
      </c>
      <c r="BW3339" s="280" t="s">
        <v>75</v>
      </c>
      <c r="BX3339" s="280" t="s">
        <v>308</v>
      </c>
      <c r="BY3339" s="280" t="s">
        <v>308</v>
      </c>
      <c r="BZ3339" s="280" t="s">
        <v>86</v>
      </c>
      <c r="CA3339" s="280" t="s">
        <v>87</v>
      </c>
      <c r="CB3339" s="280" t="s">
        <v>225</v>
      </c>
      <c r="CC3339" s="280" t="s">
        <v>226</v>
      </c>
      <c r="CD3339" s="281">
        <v>5</v>
      </c>
      <c r="CE3339" s="277">
        <v>44986</v>
      </c>
      <c r="CF3339" s="280">
        <v>0</v>
      </c>
      <c r="CG3339" s="280" t="s">
        <v>90</v>
      </c>
      <c r="CH3339" s="280">
        <v>0</v>
      </c>
      <c r="CI3339" s="280" t="s">
        <v>80</v>
      </c>
      <c r="CJ3339" s="280"/>
      <c r="CK3339" s="280"/>
      <c r="CL3339" s="280"/>
      <c r="CM3339" s="280" t="s">
        <v>73</v>
      </c>
      <c r="CN3339" s="280">
        <v>3</v>
      </c>
    </row>
    <row r="3340" spans="4:92">
      <c r="D3340" s="273" t="s">
        <v>83</v>
      </c>
      <c r="E3340" s="273" t="s">
        <v>75</v>
      </c>
      <c r="F3340" s="273" t="s">
        <v>357</v>
      </c>
      <c r="G3340" s="273" t="s">
        <v>595</v>
      </c>
      <c r="H3340" s="274">
        <v>45078</v>
      </c>
      <c r="I3340" s="273">
        <v>12542</v>
      </c>
      <c r="J3340" s="273">
        <v>694</v>
      </c>
      <c r="K3340" s="273">
        <v>84265.54</v>
      </c>
      <c r="L3340" s="273" t="s">
        <v>66</v>
      </c>
      <c r="M3340" s="273">
        <v>9448.2734999999993</v>
      </c>
      <c r="N3340" s="273" t="s">
        <v>115</v>
      </c>
      <c r="W3340" s="273">
        <v>211784</v>
      </c>
      <c r="X3340" s="273" t="s">
        <v>64</v>
      </c>
      <c r="Y3340" s="273" t="s">
        <v>75</v>
      </c>
      <c r="Z3340" s="273" t="s">
        <v>231</v>
      </c>
      <c r="AA3340" s="273" t="s">
        <v>231</v>
      </c>
      <c r="AB3340" s="274">
        <v>44927</v>
      </c>
      <c r="AC3340" s="273">
        <v>11951</v>
      </c>
      <c r="AD3340" s="273">
        <v>24</v>
      </c>
      <c r="AE3340" s="273">
        <v>1.454</v>
      </c>
      <c r="AF3340" s="273" t="s">
        <v>90</v>
      </c>
      <c r="AG3340" s="273" t="s">
        <v>592</v>
      </c>
      <c r="AH3340" s="273" t="s">
        <v>593</v>
      </c>
      <c r="AI3340" s="273" t="s">
        <v>123</v>
      </c>
      <c r="AJ3340" s="273" t="s">
        <v>200</v>
      </c>
      <c r="AK3340" s="273">
        <v>286209</v>
      </c>
      <c r="BV3340" s="336" t="s">
        <v>64</v>
      </c>
      <c r="BW3340" s="337" t="s">
        <v>75</v>
      </c>
      <c r="BX3340" s="337" t="s">
        <v>231</v>
      </c>
      <c r="BY3340" s="337" t="s">
        <v>231</v>
      </c>
      <c r="BZ3340" s="337" t="s">
        <v>86</v>
      </c>
      <c r="CA3340" s="337" t="s">
        <v>87</v>
      </c>
      <c r="CB3340" s="337" t="s">
        <v>225</v>
      </c>
      <c r="CC3340" s="337" t="s">
        <v>226</v>
      </c>
      <c r="CD3340" s="338">
        <v>5</v>
      </c>
      <c r="CE3340" s="335">
        <v>45017</v>
      </c>
      <c r="CF3340" s="337">
        <v>0</v>
      </c>
      <c r="CG3340" s="337" t="s">
        <v>80</v>
      </c>
      <c r="CH3340" s="337">
        <v>0</v>
      </c>
      <c r="CI3340" s="337" t="s">
        <v>80</v>
      </c>
      <c r="CJ3340" s="337"/>
      <c r="CK3340" s="337"/>
      <c r="CL3340" s="337"/>
      <c r="CM3340" s="337" t="s">
        <v>73</v>
      </c>
      <c r="CN3340" s="337">
        <v>3</v>
      </c>
    </row>
    <row r="3341" spans="4:92">
      <c r="D3341" s="273" t="s">
        <v>83</v>
      </c>
      <c r="E3341" s="273" t="s">
        <v>75</v>
      </c>
      <c r="F3341" s="273" t="s">
        <v>357</v>
      </c>
      <c r="G3341" s="273" t="s">
        <v>595</v>
      </c>
      <c r="H3341" s="274">
        <v>45078</v>
      </c>
      <c r="I3341" s="273">
        <v>12542</v>
      </c>
      <c r="J3341" s="273">
        <v>694</v>
      </c>
      <c r="K3341" s="273">
        <v>0</v>
      </c>
      <c r="L3341" s="273" t="s">
        <v>66</v>
      </c>
      <c r="N3341" s="273" t="s">
        <v>107</v>
      </c>
      <c r="W3341" s="273">
        <v>211785</v>
      </c>
      <c r="X3341" s="273" t="s">
        <v>64</v>
      </c>
      <c r="Y3341" s="273" t="s">
        <v>75</v>
      </c>
      <c r="Z3341" s="273" t="s">
        <v>231</v>
      </c>
      <c r="AA3341" s="273" t="s">
        <v>231</v>
      </c>
      <c r="AB3341" s="274">
        <v>44927</v>
      </c>
      <c r="AC3341" s="273">
        <v>11951</v>
      </c>
      <c r="AD3341" s="273">
        <v>24</v>
      </c>
      <c r="AE3341" s="273">
        <v>0.01</v>
      </c>
      <c r="AF3341" s="273" t="s">
        <v>90</v>
      </c>
      <c r="AG3341" s="273" t="s">
        <v>563</v>
      </c>
      <c r="AH3341" s="273" t="s">
        <v>564</v>
      </c>
      <c r="AI3341" s="273" t="s">
        <v>123</v>
      </c>
      <c r="AJ3341" s="273" t="s">
        <v>200</v>
      </c>
      <c r="AK3341" s="273">
        <v>286215</v>
      </c>
      <c r="BV3341" s="279" t="s">
        <v>64</v>
      </c>
      <c r="BW3341" s="280" t="s">
        <v>75</v>
      </c>
      <c r="BX3341" s="280" t="s">
        <v>231</v>
      </c>
      <c r="BY3341" s="280" t="s">
        <v>231</v>
      </c>
      <c r="BZ3341" s="280" t="s">
        <v>86</v>
      </c>
      <c r="CA3341" s="280" t="s">
        <v>87</v>
      </c>
      <c r="CB3341" s="280" t="s">
        <v>225</v>
      </c>
      <c r="CC3341" s="280" t="s">
        <v>226</v>
      </c>
      <c r="CD3341" s="281">
        <v>5</v>
      </c>
      <c r="CE3341" s="277">
        <v>45017</v>
      </c>
      <c r="CF3341" s="280">
        <v>0</v>
      </c>
      <c r="CG3341" s="280" t="s">
        <v>80</v>
      </c>
      <c r="CH3341" s="280">
        <v>0</v>
      </c>
      <c r="CI3341" s="280" t="s">
        <v>80</v>
      </c>
      <c r="CJ3341" s="280"/>
      <c r="CK3341" s="280"/>
      <c r="CL3341" s="280"/>
      <c r="CM3341" s="280" t="s">
        <v>73</v>
      </c>
      <c r="CN3341" s="280">
        <v>3</v>
      </c>
    </row>
    <row r="3342" spans="4:92">
      <c r="D3342" s="273" t="s">
        <v>83</v>
      </c>
      <c r="E3342" s="273" t="s">
        <v>75</v>
      </c>
      <c r="F3342" s="273" t="s">
        <v>357</v>
      </c>
      <c r="G3342" s="273" t="s">
        <v>595</v>
      </c>
      <c r="H3342" s="274">
        <v>45108</v>
      </c>
      <c r="I3342" s="273">
        <v>12811</v>
      </c>
      <c r="J3342" s="273">
        <v>694</v>
      </c>
      <c r="W3342" s="273">
        <v>211789</v>
      </c>
      <c r="X3342" s="273" t="s">
        <v>64</v>
      </c>
      <c r="Y3342" s="273" t="s">
        <v>75</v>
      </c>
      <c r="Z3342" s="273" t="s">
        <v>231</v>
      </c>
      <c r="AA3342" s="273" t="s">
        <v>231</v>
      </c>
      <c r="AB3342" s="274">
        <v>44927</v>
      </c>
      <c r="AC3342" s="273">
        <v>11951</v>
      </c>
      <c r="AD3342" s="273">
        <v>24</v>
      </c>
      <c r="AE3342" s="273">
        <v>13.11</v>
      </c>
      <c r="AF3342" s="273" t="s">
        <v>90</v>
      </c>
      <c r="AG3342" s="273" t="s">
        <v>1635</v>
      </c>
      <c r="AH3342" s="273" t="s">
        <v>1636</v>
      </c>
      <c r="AI3342" s="273" t="s">
        <v>123</v>
      </c>
      <c r="AJ3342" s="273" t="s">
        <v>200</v>
      </c>
      <c r="AK3342" s="273">
        <v>286221</v>
      </c>
      <c r="BV3342" s="336" t="s">
        <v>64</v>
      </c>
      <c r="BW3342" s="337" t="s">
        <v>75</v>
      </c>
      <c r="BX3342" s="337" t="s">
        <v>231</v>
      </c>
      <c r="BY3342" s="337" t="s">
        <v>231</v>
      </c>
      <c r="BZ3342" s="337" t="s">
        <v>86</v>
      </c>
      <c r="CA3342" s="337" t="s">
        <v>87</v>
      </c>
      <c r="CB3342" s="337" t="s">
        <v>225</v>
      </c>
      <c r="CC3342" s="337" t="s">
        <v>226</v>
      </c>
      <c r="CD3342" s="338">
        <v>5</v>
      </c>
      <c r="CE3342" s="335">
        <v>45017</v>
      </c>
      <c r="CF3342" s="337">
        <v>0</v>
      </c>
      <c r="CG3342" s="337" t="s">
        <v>80</v>
      </c>
      <c r="CH3342" s="337">
        <v>0</v>
      </c>
      <c r="CI3342" s="337" t="s">
        <v>80</v>
      </c>
      <c r="CJ3342" s="337"/>
      <c r="CK3342" s="337"/>
      <c r="CL3342" s="337"/>
      <c r="CM3342" s="337" t="s">
        <v>73</v>
      </c>
      <c r="CN3342" s="337">
        <v>3</v>
      </c>
    </row>
    <row r="3343" spans="4:92">
      <c r="D3343" s="273" t="s">
        <v>83</v>
      </c>
      <c r="E3343" s="273" t="s">
        <v>75</v>
      </c>
      <c r="F3343" s="273" t="s">
        <v>357</v>
      </c>
      <c r="G3343" s="273" t="s">
        <v>595</v>
      </c>
      <c r="H3343" s="274">
        <v>45108</v>
      </c>
      <c r="I3343" s="273">
        <v>12811</v>
      </c>
      <c r="J3343" s="273">
        <v>694</v>
      </c>
      <c r="K3343" s="273">
        <v>107602.08</v>
      </c>
      <c r="L3343" s="273" t="s">
        <v>66</v>
      </c>
      <c r="M3343" s="273">
        <v>12064.882874999999</v>
      </c>
      <c r="N3343" s="273" t="s">
        <v>115</v>
      </c>
      <c r="W3343" s="273">
        <v>211813</v>
      </c>
      <c r="X3343" s="273" t="s">
        <v>64</v>
      </c>
      <c r="Y3343" s="273" t="s">
        <v>75</v>
      </c>
      <c r="Z3343" s="273" t="s">
        <v>231</v>
      </c>
      <c r="AA3343" s="273" t="s">
        <v>231</v>
      </c>
      <c r="AB3343" s="274">
        <v>44927</v>
      </c>
      <c r="AC3343" s="273">
        <v>11951</v>
      </c>
      <c r="AD3343" s="273">
        <v>24</v>
      </c>
      <c r="AE3343" s="273">
        <v>67.572000000000003</v>
      </c>
      <c r="AF3343" s="273" t="s">
        <v>90</v>
      </c>
      <c r="AG3343" s="273" t="s">
        <v>781</v>
      </c>
      <c r="AH3343" s="273" t="s">
        <v>1492</v>
      </c>
      <c r="AI3343" s="273" t="s">
        <v>123</v>
      </c>
      <c r="AJ3343" s="273" t="s">
        <v>214</v>
      </c>
      <c r="AK3343" s="273">
        <v>286227</v>
      </c>
      <c r="BV3343" s="279" t="s">
        <v>64</v>
      </c>
      <c r="BW3343" s="280" t="s">
        <v>75</v>
      </c>
      <c r="BX3343" s="280" t="s">
        <v>231</v>
      </c>
      <c r="BY3343" s="280" t="s">
        <v>231</v>
      </c>
      <c r="BZ3343" s="280" t="s">
        <v>86</v>
      </c>
      <c r="CA3343" s="280" t="s">
        <v>87</v>
      </c>
      <c r="CB3343" s="280" t="s">
        <v>225</v>
      </c>
      <c r="CC3343" s="280" t="s">
        <v>226</v>
      </c>
      <c r="CD3343" s="281">
        <v>5</v>
      </c>
      <c r="CE3343" s="277">
        <v>45017</v>
      </c>
      <c r="CF3343" s="280">
        <v>0</v>
      </c>
      <c r="CG3343" s="280" t="s">
        <v>80</v>
      </c>
      <c r="CH3343" s="280">
        <v>0</v>
      </c>
      <c r="CI3343" s="280" t="s">
        <v>80</v>
      </c>
      <c r="CJ3343" s="280"/>
      <c r="CK3343" s="280"/>
      <c r="CL3343" s="280"/>
      <c r="CM3343" s="280" t="s">
        <v>73</v>
      </c>
      <c r="CN3343" s="280">
        <v>3</v>
      </c>
    </row>
    <row r="3344" spans="4:92">
      <c r="D3344" s="273" t="s">
        <v>83</v>
      </c>
      <c r="E3344" s="273" t="s">
        <v>75</v>
      </c>
      <c r="F3344" s="273" t="s">
        <v>357</v>
      </c>
      <c r="G3344" s="273" t="s">
        <v>595</v>
      </c>
      <c r="H3344" s="274">
        <v>45108</v>
      </c>
      <c r="I3344" s="273">
        <v>12811</v>
      </c>
      <c r="J3344" s="273">
        <v>694</v>
      </c>
      <c r="K3344" s="273">
        <v>0</v>
      </c>
      <c r="L3344" s="273" t="s">
        <v>66</v>
      </c>
      <c r="N3344" s="273" t="s">
        <v>107</v>
      </c>
      <c r="W3344" s="273">
        <v>211814</v>
      </c>
      <c r="X3344" s="273" t="s">
        <v>64</v>
      </c>
      <c r="Y3344" s="273" t="s">
        <v>75</v>
      </c>
      <c r="Z3344" s="273" t="s">
        <v>231</v>
      </c>
      <c r="AA3344" s="273" t="s">
        <v>231</v>
      </c>
      <c r="AB3344" s="274">
        <v>44927</v>
      </c>
      <c r="AC3344" s="273">
        <v>11951</v>
      </c>
      <c r="AD3344" s="273">
        <v>24</v>
      </c>
      <c r="AE3344" s="273">
        <v>0.16200000000000001</v>
      </c>
      <c r="AF3344" s="273" t="s">
        <v>90</v>
      </c>
      <c r="AG3344" s="273" t="s">
        <v>598</v>
      </c>
      <c r="AH3344" s="273" t="s">
        <v>599</v>
      </c>
      <c r="AI3344" s="273" t="s">
        <v>123</v>
      </c>
      <c r="AJ3344" s="273" t="s">
        <v>200</v>
      </c>
      <c r="AK3344" s="273">
        <v>286233</v>
      </c>
      <c r="BV3344" s="336" t="s">
        <v>64</v>
      </c>
      <c r="BW3344" s="337" t="s">
        <v>75</v>
      </c>
      <c r="BX3344" s="337" t="s">
        <v>231</v>
      </c>
      <c r="BY3344" s="337" t="s">
        <v>231</v>
      </c>
      <c r="BZ3344" s="337" t="s">
        <v>86</v>
      </c>
      <c r="CA3344" s="337" t="s">
        <v>87</v>
      </c>
      <c r="CB3344" s="337" t="s">
        <v>225</v>
      </c>
      <c r="CC3344" s="337" t="s">
        <v>226</v>
      </c>
      <c r="CD3344" s="338">
        <v>5</v>
      </c>
      <c r="CE3344" s="335">
        <v>45017</v>
      </c>
      <c r="CF3344" s="337">
        <v>0</v>
      </c>
      <c r="CG3344" s="337" t="s">
        <v>80</v>
      </c>
      <c r="CH3344" s="337">
        <v>0</v>
      </c>
      <c r="CI3344" s="337" t="s">
        <v>80</v>
      </c>
      <c r="CJ3344" s="337"/>
      <c r="CK3344" s="337"/>
      <c r="CL3344" s="337"/>
      <c r="CM3344" s="337" t="s">
        <v>73</v>
      </c>
      <c r="CN3344" s="337">
        <v>3</v>
      </c>
    </row>
    <row r="3345" spans="4:92">
      <c r="D3345" s="273" t="s">
        <v>83</v>
      </c>
      <c r="E3345" s="273" t="s">
        <v>75</v>
      </c>
      <c r="F3345" s="273" t="s">
        <v>357</v>
      </c>
      <c r="G3345" s="273" t="s">
        <v>595</v>
      </c>
      <c r="H3345" s="274">
        <v>45139</v>
      </c>
      <c r="I3345" s="273">
        <v>13487</v>
      </c>
      <c r="J3345" s="273">
        <v>694</v>
      </c>
      <c r="W3345" s="273">
        <v>239830</v>
      </c>
      <c r="X3345" s="273" t="s">
        <v>64</v>
      </c>
      <c r="Y3345" s="273" t="s">
        <v>75</v>
      </c>
      <c r="Z3345" s="273" t="s">
        <v>231</v>
      </c>
      <c r="AA3345" s="273" t="s">
        <v>231</v>
      </c>
      <c r="AB3345" s="274">
        <v>44927</v>
      </c>
      <c r="AC3345" s="273">
        <v>11951</v>
      </c>
      <c r="AD3345" s="273">
        <v>24</v>
      </c>
      <c r="AE3345" s="273">
        <v>0.58499999999999996</v>
      </c>
      <c r="AF3345" s="273" t="s">
        <v>90</v>
      </c>
      <c r="AG3345" s="273" t="s">
        <v>603</v>
      </c>
      <c r="AH3345" s="273" t="s">
        <v>604</v>
      </c>
      <c r="AI3345" s="273" t="s">
        <v>123</v>
      </c>
      <c r="AJ3345" s="273" t="s">
        <v>200</v>
      </c>
      <c r="AK3345" s="273">
        <v>286239</v>
      </c>
      <c r="BV3345" s="279" t="s">
        <v>64</v>
      </c>
      <c r="BW3345" s="280" t="s">
        <v>75</v>
      </c>
      <c r="BX3345" s="280" t="s">
        <v>231</v>
      </c>
      <c r="BY3345" s="280" t="s">
        <v>231</v>
      </c>
      <c r="BZ3345" s="280" t="s">
        <v>86</v>
      </c>
      <c r="CA3345" s="280" t="s">
        <v>87</v>
      </c>
      <c r="CB3345" s="280" t="s">
        <v>225</v>
      </c>
      <c r="CC3345" s="280" t="s">
        <v>226</v>
      </c>
      <c r="CD3345" s="281">
        <v>5</v>
      </c>
      <c r="CE3345" s="277">
        <v>45017</v>
      </c>
      <c r="CF3345" s="280">
        <v>0</v>
      </c>
      <c r="CG3345" s="280" t="s">
        <v>80</v>
      </c>
      <c r="CH3345" s="280">
        <v>0</v>
      </c>
      <c r="CI3345" s="280" t="s">
        <v>80</v>
      </c>
      <c r="CJ3345" s="280"/>
      <c r="CK3345" s="280"/>
      <c r="CL3345" s="280"/>
      <c r="CM3345" s="280" t="s">
        <v>73</v>
      </c>
      <c r="CN3345" s="280">
        <v>3</v>
      </c>
    </row>
    <row r="3346" spans="4:92">
      <c r="D3346" s="273" t="s">
        <v>83</v>
      </c>
      <c r="E3346" s="273" t="s">
        <v>75</v>
      </c>
      <c r="F3346" s="273" t="s">
        <v>357</v>
      </c>
      <c r="G3346" s="273" t="s">
        <v>595</v>
      </c>
      <c r="H3346" s="274">
        <v>45139</v>
      </c>
      <c r="I3346" s="273">
        <v>13487</v>
      </c>
      <c r="J3346" s="273">
        <v>694</v>
      </c>
      <c r="K3346" s="273">
        <v>103568.87</v>
      </c>
      <c r="L3346" s="273" t="s">
        <v>66</v>
      </c>
      <c r="M3346" s="273">
        <v>11907.443562500001</v>
      </c>
      <c r="N3346" s="273" t="s">
        <v>115</v>
      </c>
      <c r="W3346" s="273">
        <v>239854</v>
      </c>
      <c r="X3346" s="273" t="s">
        <v>64</v>
      </c>
      <c r="Y3346" s="273" t="s">
        <v>75</v>
      </c>
      <c r="Z3346" s="273" t="s">
        <v>231</v>
      </c>
      <c r="AA3346" s="273" t="s">
        <v>231</v>
      </c>
      <c r="AB3346" s="274">
        <v>44927</v>
      </c>
      <c r="AC3346" s="273">
        <v>11951</v>
      </c>
      <c r="AD3346" s="273">
        <v>24</v>
      </c>
      <c r="AE3346" s="273">
        <v>0.56000000000000005</v>
      </c>
      <c r="AF3346" s="273" t="s">
        <v>90</v>
      </c>
      <c r="AG3346" s="273" t="s">
        <v>508</v>
      </c>
      <c r="AH3346" s="273" t="s">
        <v>509</v>
      </c>
      <c r="AI3346" s="273" t="s">
        <v>123</v>
      </c>
      <c r="AJ3346" s="273" t="s">
        <v>200</v>
      </c>
      <c r="AK3346" s="273">
        <v>286245</v>
      </c>
      <c r="BV3346" s="336" t="s">
        <v>64</v>
      </c>
      <c r="BW3346" s="337" t="s">
        <v>75</v>
      </c>
      <c r="BX3346" s="337" t="s">
        <v>231</v>
      </c>
      <c r="BY3346" s="337" t="s">
        <v>231</v>
      </c>
      <c r="BZ3346" s="337" t="s">
        <v>86</v>
      </c>
      <c r="CA3346" s="337" t="s">
        <v>87</v>
      </c>
      <c r="CB3346" s="337" t="s">
        <v>225</v>
      </c>
      <c r="CC3346" s="337" t="s">
        <v>226</v>
      </c>
      <c r="CD3346" s="338">
        <v>5</v>
      </c>
      <c r="CE3346" s="335">
        <v>45017</v>
      </c>
      <c r="CF3346" s="337">
        <v>0</v>
      </c>
      <c r="CG3346" s="337" t="s">
        <v>80</v>
      </c>
      <c r="CH3346" s="337">
        <v>0</v>
      </c>
      <c r="CI3346" s="337" t="s">
        <v>80</v>
      </c>
      <c r="CJ3346" s="337"/>
      <c r="CK3346" s="337"/>
      <c r="CL3346" s="337"/>
      <c r="CM3346" s="337" t="s">
        <v>73</v>
      </c>
      <c r="CN3346" s="337">
        <v>3</v>
      </c>
    </row>
    <row r="3347" spans="4:92">
      <c r="D3347" s="273" t="s">
        <v>83</v>
      </c>
      <c r="E3347" s="273" t="s">
        <v>75</v>
      </c>
      <c r="F3347" s="273" t="s">
        <v>357</v>
      </c>
      <c r="G3347" s="273" t="s">
        <v>595</v>
      </c>
      <c r="H3347" s="274">
        <v>45139</v>
      </c>
      <c r="I3347" s="273">
        <v>13487</v>
      </c>
      <c r="J3347" s="273">
        <v>694</v>
      </c>
      <c r="K3347" s="273">
        <v>0</v>
      </c>
      <c r="L3347" s="273" t="s">
        <v>66</v>
      </c>
      <c r="N3347" s="273" t="s">
        <v>107</v>
      </c>
      <c r="W3347" s="273">
        <v>239855</v>
      </c>
      <c r="X3347" s="273" t="s">
        <v>64</v>
      </c>
      <c r="Y3347" s="273" t="s">
        <v>75</v>
      </c>
      <c r="Z3347" s="273" t="s">
        <v>231</v>
      </c>
      <c r="AA3347" s="273" t="s">
        <v>231</v>
      </c>
      <c r="AB3347" s="274">
        <v>44927</v>
      </c>
      <c r="AC3347" s="273">
        <v>11951</v>
      </c>
      <c r="AD3347" s="273">
        <v>24</v>
      </c>
      <c r="AE3347" s="273">
        <v>0.39</v>
      </c>
      <c r="AF3347" s="273" t="s">
        <v>90</v>
      </c>
      <c r="AG3347" s="273" t="s">
        <v>397</v>
      </c>
      <c r="AH3347" s="273" t="s">
        <v>398</v>
      </c>
      <c r="AI3347" s="273" t="s">
        <v>123</v>
      </c>
      <c r="AJ3347" s="273" t="s">
        <v>200</v>
      </c>
      <c r="AK3347" s="273">
        <v>286251</v>
      </c>
      <c r="BV3347" s="279" t="s">
        <v>64</v>
      </c>
      <c r="BW3347" s="280" t="s">
        <v>75</v>
      </c>
      <c r="BX3347" s="280" t="s">
        <v>231</v>
      </c>
      <c r="BY3347" s="280" t="s">
        <v>231</v>
      </c>
      <c r="BZ3347" s="280" t="s">
        <v>86</v>
      </c>
      <c r="CA3347" s="280" t="s">
        <v>87</v>
      </c>
      <c r="CB3347" s="280" t="s">
        <v>225</v>
      </c>
      <c r="CC3347" s="280" t="s">
        <v>226</v>
      </c>
      <c r="CD3347" s="281">
        <v>5</v>
      </c>
      <c r="CE3347" s="277">
        <v>45017</v>
      </c>
      <c r="CF3347" s="280">
        <v>0</v>
      </c>
      <c r="CG3347" s="280" t="s">
        <v>80</v>
      </c>
      <c r="CH3347" s="280">
        <v>0</v>
      </c>
      <c r="CI3347" s="280" t="s">
        <v>80</v>
      </c>
      <c r="CJ3347" s="280"/>
      <c r="CK3347" s="280"/>
      <c r="CL3347" s="280"/>
      <c r="CM3347" s="280" t="s">
        <v>73</v>
      </c>
      <c r="CN3347" s="280">
        <v>3</v>
      </c>
    </row>
    <row r="3348" spans="4:92">
      <c r="D3348" s="273" t="s">
        <v>83</v>
      </c>
      <c r="E3348" s="273" t="s">
        <v>75</v>
      </c>
      <c r="F3348" s="273" t="s">
        <v>357</v>
      </c>
      <c r="G3348" s="273" t="s">
        <v>595</v>
      </c>
      <c r="H3348" s="274">
        <v>45170</v>
      </c>
      <c r="I3348" s="273">
        <v>13814</v>
      </c>
      <c r="J3348" s="273">
        <v>694</v>
      </c>
      <c r="W3348" s="273">
        <v>247709</v>
      </c>
      <c r="X3348" s="273" t="s">
        <v>64</v>
      </c>
      <c r="Y3348" s="273" t="s">
        <v>75</v>
      </c>
      <c r="Z3348" s="273" t="s">
        <v>231</v>
      </c>
      <c r="AA3348" s="273" t="s">
        <v>231</v>
      </c>
      <c r="AB3348" s="274">
        <v>44927</v>
      </c>
      <c r="AC3348" s="273">
        <v>11951</v>
      </c>
      <c r="AD3348" s="273">
        <v>24</v>
      </c>
      <c r="AE3348" s="273">
        <v>0.79</v>
      </c>
      <c r="AF3348" s="273" t="s">
        <v>90</v>
      </c>
      <c r="AG3348" s="273" t="s">
        <v>432</v>
      </c>
      <c r="AH3348" s="273" t="s">
        <v>433</v>
      </c>
      <c r="AI3348" s="273" t="s">
        <v>199</v>
      </c>
      <c r="AJ3348" s="273" t="s">
        <v>200</v>
      </c>
      <c r="AK3348" s="273">
        <v>286257</v>
      </c>
      <c r="BV3348" s="336" t="s">
        <v>64</v>
      </c>
      <c r="BW3348" s="337" t="s">
        <v>75</v>
      </c>
      <c r="BX3348" s="337" t="s">
        <v>231</v>
      </c>
      <c r="BY3348" s="337" t="s">
        <v>231</v>
      </c>
      <c r="BZ3348" s="337" t="s">
        <v>86</v>
      </c>
      <c r="CA3348" s="337" t="s">
        <v>87</v>
      </c>
      <c r="CB3348" s="337" t="s">
        <v>225</v>
      </c>
      <c r="CC3348" s="337" t="s">
        <v>226</v>
      </c>
      <c r="CD3348" s="338">
        <v>5</v>
      </c>
      <c r="CE3348" s="335">
        <v>45047</v>
      </c>
      <c r="CF3348" s="337">
        <v>0</v>
      </c>
      <c r="CG3348" s="337" t="s">
        <v>80</v>
      </c>
      <c r="CH3348" s="337">
        <v>0</v>
      </c>
      <c r="CI3348" s="337" t="s">
        <v>80</v>
      </c>
      <c r="CJ3348" s="337"/>
      <c r="CK3348" s="337"/>
      <c r="CL3348" s="337"/>
      <c r="CM3348" s="337" t="s">
        <v>73</v>
      </c>
      <c r="CN3348" s="337">
        <v>3</v>
      </c>
    </row>
    <row r="3349" spans="4:92">
      <c r="D3349" s="273" t="s">
        <v>83</v>
      </c>
      <c r="E3349" s="273" t="s">
        <v>75</v>
      </c>
      <c r="F3349" s="273" t="s">
        <v>357</v>
      </c>
      <c r="G3349" s="273" t="s">
        <v>595</v>
      </c>
      <c r="H3349" s="274">
        <v>45170</v>
      </c>
      <c r="I3349" s="273">
        <v>13814</v>
      </c>
      <c r="J3349" s="273">
        <v>694</v>
      </c>
      <c r="K3349" s="273">
        <v>76911.39</v>
      </c>
      <c r="L3349" s="273" t="s">
        <v>66</v>
      </c>
      <c r="M3349" s="273">
        <v>8646.9074999999993</v>
      </c>
      <c r="N3349" s="273" t="s">
        <v>115</v>
      </c>
      <c r="W3349" s="273">
        <v>247733</v>
      </c>
      <c r="X3349" s="273" t="s">
        <v>64</v>
      </c>
      <c r="Y3349" s="273" t="s">
        <v>63</v>
      </c>
      <c r="Z3349" s="273" t="s">
        <v>221</v>
      </c>
      <c r="AA3349" s="273" t="s">
        <v>221</v>
      </c>
      <c r="AB3349" s="274">
        <v>44958</v>
      </c>
      <c r="AC3349" s="273">
        <v>11980</v>
      </c>
      <c r="AD3349" s="273">
        <v>17</v>
      </c>
      <c r="AE3349" s="273">
        <v>1.5E-3</v>
      </c>
      <c r="AF3349" s="273" t="s">
        <v>90</v>
      </c>
      <c r="AG3349" s="273" t="s">
        <v>1095</v>
      </c>
      <c r="AH3349" s="273" t="s">
        <v>1096</v>
      </c>
      <c r="AI3349" s="273" t="s">
        <v>123</v>
      </c>
      <c r="AJ3349" s="273" t="s">
        <v>200</v>
      </c>
      <c r="AK3349" s="273">
        <v>163180</v>
      </c>
      <c r="BV3349" s="279" t="s">
        <v>64</v>
      </c>
      <c r="BW3349" s="280" t="s">
        <v>75</v>
      </c>
      <c r="BX3349" s="280" t="s">
        <v>231</v>
      </c>
      <c r="BY3349" s="280" t="s">
        <v>231</v>
      </c>
      <c r="BZ3349" s="280" t="s">
        <v>86</v>
      </c>
      <c r="CA3349" s="280" t="s">
        <v>87</v>
      </c>
      <c r="CB3349" s="280" t="s">
        <v>225</v>
      </c>
      <c r="CC3349" s="280" t="s">
        <v>226</v>
      </c>
      <c r="CD3349" s="281">
        <v>5</v>
      </c>
      <c r="CE3349" s="277">
        <v>45047</v>
      </c>
      <c r="CF3349" s="280">
        <v>0</v>
      </c>
      <c r="CG3349" s="280" t="s">
        <v>80</v>
      </c>
      <c r="CH3349" s="280">
        <v>0</v>
      </c>
      <c r="CI3349" s="280" t="s">
        <v>80</v>
      </c>
      <c r="CJ3349" s="280"/>
      <c r="CK3349" s="280"/>
      <c r="CL3349" s="280"/>
      <c r="CM3349" s="280" t="s">
        <v>73</v>
      </c>
      <c r="CN3349" s="280">
        <v>3</v>
      </c>
    </row>
    <row r="3350" spans="4:92">
      <c r="D3350" s="273" t="s">
        <v>83</v>
      </c>
      <c r="E3350" s="273" t="s">
        <v>75</v>
      </c>
      <c r="F3350" s="273" t="s">
        <v>357</v>
      </c>
      <c r="G3350" s="273" t="s">
        <v>595</v>
      </c>
      <c r="H3350" s="274">
        <v>45170</v>
      </c>
      <c r="I3350" s="273">
        <v>13814</v>
      </c>
      <c r="J3350" s="273">
        <v>694</v>
      </c>
      <c r="K3350" s="273">
        <v>0</v>
      </c>
      <c r="L3350" s="273" t="s">
        <v>66</v>
      </c>
      <c r="N3350" s="273" t="s">
        <v>107</v>
      </c>
      <c r="W3350" s="273">
        <v>247734</v>
      </c>
      <c r="X3350" s="273" t="s">
        <v>64</v>
      </c>
      <c r="Y3350" s="273" t="s">
        <v>63</v>
      </c>
      <c r="Z3350" s="273" t="s">
        <v>221</v>
      </c>
      <c r="AA3350" s="273" t="s">
        <v>221</v>
      </c>
      <c r="AB3350" s="274">
        <v>44986</v>
      </c>
      <c r="AC3350" s="273">
        <v>11868</v>
      </c>
      <c r="AD3350" s="273">
        <v>17</v>
      </c>
      <c r="AK3350" s="273">
        <v>157922</v>
      </c>
      <c r="BV3350" s="336" t="s">
        <v>64</v>
      </c>
      <c r="BW3350" s="337" t="s">
        <v>75</v>
      </c>
      <c r="BX3350" s="337" t="s">
        <v>231</v>
      </c>
      <c r="BY3350" s="337" t="s">
        <v>231</v>
      </c>
      <c r="BZ3350" s="337" t="s">
        <v>86</v>
      </c>
      <c r="CA3350" s="337" t="s">
        <v>87</v>
      </c>
      <c r="CB3350" s="337" t="s">
        <v>225</v>
      </c>
      <c r="CC3350" s="337" t="s">
        <v>226</v>
      </c>
      <c r="CD3350" s="338">
        <v>5</v>
      </c>
      <c r="CE3350" s="335">
        <v>45047</v>
      </c>
      <c r="CF3350" s="337">
        <v>0</v>
      </c>
      <c r="CG3350" s="337" t="s">
        <v>80</v>
      </c>
      <c r="CH3350" s="337">
        <v>0</v>
      </c>
      <c r="CI3350" s="337" t="s">
        <v>80</v>
      </c>
      <c r="CJ3350" s="337"/>
      <c r="CK3350" s="337"/>
      <c r="CL3350" s="337"/>
      <c r="CM3350" s="337" t="s">
        <v>73</v>
      </c>
      <c r="CN3350" s="337">
        <v>3</v>
      </c>
    </row>
    <row r="3351" spans="4:92">
      <c r="D3351" s="273" t="s">
        <v>83</v>
      </c>
      <c r="E3351" s="273" t="s">
        <v>75</v>
      </c>
      <c r="F3351" s="273" t="s">
        <v>357</v>
      </c>
      <c r="G3351" s="273" t="s">
        <v>595</v>
      </c>
      <c r="H3351" s="274">
        <v>45200</v>
      </c>
      <c r="I3351" s="273">
        <v>14149</v>
      </c>
      <c r="J3351" s="273">
        <v>694</v>
      </c>
      <c r="W3351" s="273">
        <v>285994</v>
      </c>
      <c r="X3351" s="273" t="s">
        <v>64</v>
      </c>
      <c r="Y3351" s="273" t="s">
        <v>63</v>
      </c>
      <c r="Z3351" s="273" t="s">
        <v>221</v>
      </c>
      <c r="AA3351" s="273" t="s">
        <v>221</v>
      </c>
      <c r="AB3351" s="274">
        <v>44986</v>
      </c>
      <c r="AC3351" s="273">
        <v>12013</v>
      </c>
      <c r="AD3351" s="273">
        <v>17</v>
      </c>
      <c r="AE3351" s="273">
        <v>6.4669999999999996</v>
      </c>
      <c r="AF3351" s="273" t="s">
        <v>90</v>
      </c>
      <c r="AG3351" s="273" t="s">
        <v>882</v>
      </c>
      <c r="AH3351" s="273" t="s">
        <v>1101</v>
      </c>
      <c r="AI3351" s="273" t="s">
        <v>123</v>
      </c>
      <c r="AJ3351" s="273" t="s">
        <v>214</v>
      </c>
      <c r="AK3351" s="273">
        <v>163386</v>
      </c>
      <c r="BV3351" s="279" t="s">
        <v>64</v>
      </c>
      <c r="BW3351" s="280" t="s">
        <v>75</v>
      </c>
      <c r="BX3351" s="280" t="s">
        <v>308</v>
      </c>
      <c r="BY3351" s="280" t="s">
        <v>308</v>
      </c>
      <c r="BZ3351" s="280" t="s">
        <v>86</v>
      </c>
      <c r="CA3351" s="280" t="s">
        <v>87</v>
      </c>
      <c r="CB3351" s="280" t="s">
        <v>101</v>
      </c>
      <c r="CC3351" s="280" t="s">
        <v>102</v>
      </c>
      <c r="CD3351" s="281">
        <v>4</v>
      </c>
      <c r="CE3351" s="277">
        <v>45139</v>
      </c>
      <c r="CF3351" s="280">
        <v>2660</v>
      </c>
      <c r="CG3351" s="280" t="s">
        <v>1495</v>
      </c>
      <c r="CH3351" s="280">
        <v>382.375</v>
      </c>
      <c r="CI3351" s="280" t="s">
        <v>104</v>
      </c>
      <c r="CJ3351" s="280"/>
      <c r="CK3351" s="280"/>
      <c r="CL3351" s="280"/>
      <c r="CM3351" s="280" t="s">
        <v>73</v>
      </c>
      <c r="CN3351" s="280">
        <v>3</v>
      </c>
    </row>
    <row r="3352" spans="4:92">
      <c r="D3352" s="273" t="s">
        <v>83</v>
      </c>
      <c r="E3352" s="273" t="s">
        <v>75</v>
      </c>
      <c r="F3352" s="273" t="s">
        <v>357</v>
      </c>
      <c r="G3352" s="273" t="s">
        <v>595</v>
      </c>
      <c r="H3352" s="274">
        <v>45200</v>
      </c>
      <c r="I3352" s="273">
        <v>14149</v>
      </c>
      <c r="J3352" s="273">
        <v>694</v>
      </c>
      <c r="K3352" s="273">
        <v>37787.300000000003</v>
      </c>
      <c r="L3352" s="273" t="s">
        <v>66</v>
      </c>
      <c r="M3352" s="273">
        <v>4106.5349999999999</v>
      </c>
      <c r="N3352" s="273" t="s">
        <v>115</v>
      </c>
      <c r="W3352" s="273">
        <v>286018</v>
      </c>
      <c r="X3352" s="273" t="s">
        <v>64</v>
      </c>
      <c r="Y3352" s="273" t="s">
        <v>63</v>
      </c>
      <c r="Z3352" s="273" t="s">
        <v>221</v>
      </c>
      <c r="AA3352" s="273" t="s">
        <v>221</v>
      </c>
      <c r="AB3352" s="274">
        <v>44986</v>
      </c>
      <c r="AC3352" s="273">
        <v>12013</v>
      </c>
      <c r="AD3352" s="273">
        <v>17</v>
      </c>
      <c r="AE3352" s="273">
        <v>0</v>
      </c>
      <c r="AF3352" s="273" t="s">
        <v>90</v>
      </c>
      <c r="AG3352" s="273" t="s">
        <v>879</v>
      </c>
      <c r="AH3352" s="273" t="s">
        <v>880</v>
      </c>
      <c r="AI3352" s="273" t="s">
        <v>123</v>
      </c>
      <c r="AJ3352" s="273" t="s">
        <v>214</v>
      </c>
      <c r="AK3352" s="273">
        <v>163392</v>
      </c>
      <c r="BV3352" s="336" t="s">
        <v>64</v>
      </c>
      <c r="BW3352" s="337" t="s">
        <v>75</v>
      </c>
      <c r="BX3352" s="337" t="s">
        <v>308</v>
      </c>
      <c r="BY3352" s="337" t="s">
        <v>308</v>
      </c>
      <c r="BZ3352" s="337" t="s">
        <v>110</v>
      </c>
      <c r="CA3352" s="337" t="s">
        <v>111</v>
      </c>
      <c r="CB3352" s="337" t="s">
        <v>112</v>
      </c>
      <c r="CC3352" s="337" t="s">
        <v>113</v>
      </c>
      <c r="CD3352" s="338">
        <v>4</v>
      </c>
      <c r="CE3352" s="335">
        <v>45139</v>
      </c>
      <c r="CF3352" s="337"/>
      <c r="CG3352" s="337"/>
      <c r="CH3352" s="337"/>
      <c r="CI3352" s="337" t="s">
        <v>80</v>
      </c>
      <c r="CJ3352" s="337"/>
      <c r="CK3352" s="337"/>
      <c r="CL3352" s="337"/>
      <c r="CM3352" s="337" t="s">
        <v>73</v>
      </c>
      <c r="CN3352" s="337">
        <v>3</v>
      </c>
    </row>
    <row r="3353" spans="4:92">
      <c r="D3353" s="273" t="s">
        <v>83</v>
      </c>
      <c r="E3353" s="273" t="s">
        <v>75</v>
      </c>
      <c r="F3353" s="273" t="s">
        <v>357</v>
      </c>
      <c r="G3353" s="273" t="s">
        <v>595</v>
      </c>
      <c r="H3353" s="274">
        <v>45200</v>
      </c>
      <c r="I3353" s="273">
        <v>14149</v>
      </c>
      <c r="J3353" s="273">
        <v>694</v>
      </c>
      <c r="K3353" s="273">
        <v>0</v>
      </c>
      <c r="L3353" s="273" t="s">
        <v>66</v>
      </c>
      <c r="N3353" s="273" t="s">
        <v>107</v>
      </c>
      <c r="W3353" s="273">
        <v>286019</v>
      </c>
      <c r="X3353" s="273" t="s">
        <v>64</v>
      </c>
      <c r="Y3353" s="273" t="s">
        <v>63</v>
      </c>
      <c r="Z3353" s="273" t="s">
        <v>221</v>
      </c>
      <c r="AA3353" s="273" t="s">
        <v>221</v>
      </c>
      <c r="AB3353" s="274">
        <v>44986</v>
      </c>
      <c r="AC3353" s="273">
        <v>12013</v>
      </c>
      <c r="AD3353" s="273">
        <v>17</v>
      </c>
      <c r="AE3353" s="273">
        <v>6.2E-2</v>
      </c>
      <c r="AF3353" s="273" t="s">
        <v>90</v>
      </c>
      <c r="AG3353" s="273" t="s">
        <v>1105</v>
      </c>
      <c r="AH3353" s="273" t="s">
        <v>1106</v>
      </c>
      <c r="AI3353" s="273" t="s">
        <v>123</v>
      </c>
      <c r="AJ3353" s="273" t="s">
        <v>214</v>
      </c>
      <c r="AK3353" s="273">
        <v>163398</v>
      </c>
      <c r="BV3353" s="279" t="s">
        <v>64</v>
      </c>
      <c r="BW3353" s="280" t="s">
        <v>75</v>
      </c>
      <c r="BX3353" s="280" t="s">
        <v>308</v>
      </c>
      <c r="BY3353" s="280" t="s">
        <v>308</v>
      </c>
      <c r="BZ3353" s="280" t="s">
        <v>110</v>
      </c>
      <c r="CA3353" s="280" t="s">
        <v>111</v>
      </c>
      <c r="CB3353" s="280" t="s">
        <v>117</v>
      </c>
      <c r="CC3353" s="280" t="s">
        <v>118</v>
      </c>
      <c r="CD3353" s="281">
        <v>5</v>
      </c>
      <c r="CE3353" s="277">
        <v>45139</v>
      </c>
      <c r="CF3353" s="280"/>
      <c r="CG3353" s="280"/>
      <c r="CH3353" s="280"/>
      <c r="CI3353" s="280" t="s">
        <v>104</v>
      </c>
      <c r="CJ3353" s="280"/>
      <c r="CK3353" s="280"/>
      <c r="CL3353" s="280"/>
      <c r="CM3353" s="280" t="s">
        <v>73</v>
      </c>
      <c r="CN3353" s="280">
        <v>3</v>
      </c>
    </row>
    <row r="3354" spans="4:92">
      <c r="D3354" s="273" t="s">
        <v>83</v>
      </c>
      <c r="E3354" s="273" t="s">
        <v>75</v>
      </c>
      <c r="F3354" s="273" t="s">
        <v>357</v>
      </c>
      <c r="G3354" s="273" t="s">
        <v>595</v>
      </c>
      <c r="H3354" s="274">
        <v>45231</v>
      </c>
      <c r="I3354" s="273">
        <v>14517</v>
      </c>
      <c r="J3354" s="273">
        <v>694</v>
      </c>
      <c r="W3354" s="273">
        <v>286023</v>
      </c>
      <c r="X3354" s="273" t="s">
        <v>64</v>
      </c>
      <c r="Y3354" s="273" t="s">
        <v>63</v>
      </c>
      <c r="Z3354" s="273" t="s">
        <v>221</v>
      </c>
      <c r="AA3354" s="273" t="s">
        <v>221</v>
      </c>
      <c r="AB3354" s="274">
        <v>44986</v>
      </c>
      <c r="AC3354" s="273">
        <v>12013</v>
      </c>
      <c r="AD3354" s="273">
        <v>17</v>
      </c>
      <c r="AE3354" s="273">
        <v>0.29559999999999997</v>
      </c>
      <c r="AF3354" s="273" t="s">
        <v>90</v>
      </c>
      <c r="AG3354" s="273" t="s">
        <v>819</v>
      </c>
      <c r="AH3354" s="273" t="s">
        <v>1225</v>
      </c>
      <c r="AI3354" s="273" t="s">
        <v>199</v>
      </c>
      <c r="AJ3354" s="273" t="s">
        <v>214</v>
      </c>
      <c r="AK3354" s="273">
        <v>163404</v>
      </c>
      <c r="BV3354" s="336" t="s">
        <v>64</v>
      </c>
      <c r="BW3354" s="337" t="s">
        <v>75</v>
      </c>
      <c r="BX3354" s="337" t="s">
        <v>308</v>
      </c>
      <c r="BY3354" s="337" t="s">
        <v>308</v>
      </c>
      <c r="BZ3354" s="337" t="s">
        <v>126</v>
      </c>
      <c r="CA3354" s="337" t="s">
        <v>127</v>
      </c>
      <c r="CB3354" s="337" t="s">
        <v>128</v>
      </c>
      <c r="CC3354" s="337" t="s">
        <v>129</v>
      </c>
      <c r="CD3354" s="338">
        <v>6</v>
      </c>
      <c r="CE3354" s="335">
        <v>45139</v>
      </c>
      <c r="CF3354" s="337"/>
      <c r="CG3354" s="337"/>
      <c r="CH3354" s="337"/>
      <c r="CI3354" s="337" t="s">
        <v>80</v>
      </c>
      <c r="CJ3354" s="337"/>
      <c r="CK3354" s="337"/>
      <c r="CL3354" s="337"/>
      <c r="CM3354" s="337" t="s">
        <v>73</v>
      </c>
      <c r="CN3354" s="337">
        <v>3</v>
      </c>
    </row>
    <row r="3355" spans="4:92">
      <c r="D3355" s="273" t="s">
        <v>83</v>
      </c>
      <c r="E3355" s="273" t="s">
        <v>75</v>
      </c>
      <c r="F3355" s="273" t="s">
        <v>357</v>
      </c>
      <c r="G3355" s="273" t="s">
        <v>595</v>
      </c>
      <c r="H3355" s="274">
        <v>45231</v>
      </c>
      <c r="I3355" s="273">
        <v>14517</v>
      </c>
      <c r="J3355" s="273">
        <v>694</v>
      </c>
      <c r="K3355" s="273">
        <v>35904.92</v>
      </c>
      <c r="L3355" s="273" t="s">
        <v>66</v>
      </c>
      <c r="M3355" s="273">
        <v>3891.6445625000001</v>
      </c>
      <c r="N3355" s="273" t="s">
        <v>115</v>
      </c>
      <c r="W3355" s="273">
        <v>286047</v>
      </c>
      <c r="X3355" s="273" t="s">
        <v>64</v>
      </c>
      <c r="Y3355" s="273" t="s">
        <v>63</v>
      </c>
      <c r="Z3355" s="273" t="s">
        <v>221</v>
      </c>
      <c r="AA3355" s="273" t="s">
        <v>221</v>
      </c>
      <c r="AB3355" s="274">
        <v>44986</v>
      </c>
      <c r="AC3355" s="273">
        <v>12013</v>
      </c>
      <c r="AD3355" s="273">
        <v>17</v>
      </c>
      <c r="AE3355" s="273">
        <v>0</v>
      </c>
      <c r="AF3355" s="273" t="s">
        <v>90</v>
      </c>
      <c r="AG3355" s="273" t="s">
        <v>1230</v>
      </c>
      <c r="AH3355" s="273" t="s">
        <v>1231</v>
      </c>
      <c r="AI3355" s="273" t="s">
        <v>123</v>
      </c>
      <c r="AJ3355" s="273" t="s">
        <v>214</v>
      </c>
      <c r="AK3355" s="273">
        <v>163410</v>
      </c>
      <c r="BV3355" s="279" t="s">
        <v>64</v>
      </c>
      <c r="BW3355" s="280" t="s">
        <v>75</v>
      </c>
      <c r="BX3355" s="280" t="s">
        <v>308</v>
      </c>
      <c r="BY3355" s="280" t="s">
        <v>308</v>
      </c>
      <c r="BZ3355" s="280" t="s">
        <v>151</v>
      </c>
      <c r="CA3355" s="280" t="s">
        <v>152</v>
      </c>
      <c r="CB3355" s="280" t="s">
        <v>153</v>
      </c>
      <c r="CC3355" s="280" t="s">
        <v>154</v>
      </c>
      <c r="CD3355" s="281">
        <v>10</v>
      </c>
      <c r="CE3355" s="277">
        <v>45139</v>
      </c>
      <c r="CF3355" s="280">
        <v>25580</v>
      </c>
      <c r="CG3355" s="280" t="s">
        <v>90</v>
      </c>
      <c r="CH3355" s="280">
        <v>25580</v>
      </c>
      <c r="CI3355" s="280" t="s">
        <v>80</v>
      </c>
      <c r="CJ3355" s="280"/>
      <c r="CK3355" s="280"/>
      <c r="CL3355" s="280"/>
      <c r="CM3355" s="280" t="s">
        <v>73</v>
      </c>
      <c r="CN3355" s="280">
        <v>3</v>
      </c>
    </row>
    <row r="3356" spans="4:92">
      <c r="D3356" s="273" t="s">
        <v>83</v>
      </c>
      <c r="E3356" s="273" t="s">
        <v>63</v>
      </c>
      <c r="F3356" s="273" t="s">
        <v>228</v>
      </c>
      <c r="G3356" s="273" t="s">
        <v>244</v>
      </c>
      <c r="H3356" s="274">
        <v>45139</v>
      </c>
      <c r="I3356" s="273">
        <v>13383</v>
      </c>
      <c r="J3356" s="273">
        <v>20</v>
      </c>
      <c r="K3356" s="273">
        <v>0</v>
      </c>
      <c r="L3356" s="273" t="s">
        <v>66</v>
      </c>
      <c r="M3356" s="273">
        <v>10188.382159999999</v>
      </c>
      <c r="N3356" s="273" t="s">
        <v>115</v>
      </c>
      <c r="W3356" s="273">
        <v>239680</v>
      </c>
      <c r="X3356" s="273" t="s">
        <v>64</v>
      </c>
      <c r="Y3356" s="273" t="s">
        <v>63</v>
      </c>
      <c r="Z3356" s="273" t="s">
        <v>221</v>
      </c>
      <c r="AA3356" s="273" t="s">
        <v>221</v>
      </c>
      <c r="AB3356" s="274">
        <v>44986</v>
      </c>
      <c r="AC3356" s="273">
        <v>12013</v>
      </c>
      <c r="AD3356" s="273">
        <v>17</v>
      </c>
      <c r="AE3356" s="273">
        <v>7.29</v>
      </c>
      <c r="AF3356" s="273" t="s">
        <v>90</v>
      </c>
      <c r="AG3356" s="273" t="s">
        <v>887</v>
      </c>
      <c r="AH3356" s="273" t="s">
        <v>1194</v>
      </c>
      <c r="AI3356" s="273" t="s">
        <v>123</v>
      </c>
      <c r="AJ3356" s="273" t="s">
        <v>200</v>
      </c>
      <c r="AK3356" s="273">
        <v>163416</v>
      </c>
      <c r="BV3356" s="336" t="s">
        <v>64</v>
      </c>
      <c r="BW3356" s="337" t="s">
        <v>75</v>
      </c>
      <c r="BX3356" s="337" t="s">
        <v>308</v>
      </c>
      <c r="BY3356" s="337" t="s">
        <v>308</v>
      </c>
      <c r="BZ3356" s="337" t="s">
        <v>138</v>
      </c>
      <c r="CA3356" s="337" t="s">
        <v>139</v>
      </c>
      <c r="CB3356" s="337" t="s">
        <v>140</v>
      </c>
      <c r="CC3356" s="337" t="s">
        <v>141</v>
      </c>
      <c r="CD3356" s="338">
        <v>9</v>
      </c>
      <c r="CE3356" s="335">
        <v>45139</v>
      </c>
      <c r="CF3356" s="337">
        <v>0</v>
      </c>
      <c r="CG3356" s="337" t="s">
        <v>90</v>
      </c>
      <c r="CH3356" s="337">
        <v>0</v>
      </c>
      <c r="CI3356" s="337" t="s">
        <v>80</v>
      </c>
      <c r="CJ3356" s="337"/>
      <c r="CK3356" s="337"/>
      <c r="CL3356" s="337"/>
      <c r="CM3356" s="337" t="s">
        <v>73</v>
      </c>
      <c r="CN3356" s="337">
        <v>3</v>
      </c>
    </row>
    <row r="3357" spans="4:92">
      <c r="D3357" s="273" t="s">
        <v>83</v>
      </c>
      <c r="E3357" s="273" t="s">
        <v>63</v>
      </c>
      <c r="F3357" s="273" t="s">
        <v>228</v>
      </c>
      <c r="G3357" s="273" t="s">
        <v>244</v>
      </c>
      <c r="H3357" s="274">
        <v>45170</v>
      </c>
      <c r="I3357" s="273">
        <v>13710</v>
      </c>
      <c r="J3357" s="273">
        <v>20</v>
      </c>
      <c r="K3357" s="273">
        <v>51680</v>
      </c>
      <c r="L3357" s="273" t="s">
        <v>66</v>
      </c>
      <c r="M3357" s="273">
        <v>0</v>
      </c>
      <c r="N3357" s="273" t="s">
        <v>1010</v>
      </c>
      <c r="O3357" s="273">
        <v>0</v>
      </c>
      <c r="P3357" s="273" t="s">
        <v>1011</v>
      </c>
      <c r="Q3357" s="273" t="s">
        <v>69</v>
      </c>
      <c r="R3357" s="273" t="s">
        <v>1013</v>
      </c>
      <c r="S3357" s="273" t="s">
        <v>1860</v>
      </c>
      <c r="U3357" s="273" t="s">
        <v>73</v>
      </c>
      <c r="V3357" s="273" t="s">
        <v>1861</v>
      </c>
      <c r="W3357" s="273">
        <v>258850</v>
      </c>
      <c r="X3357" s="273" t="s">
        <v>64</v>
      </c>
      <c r="Y3357" s="273" t="s">
        <v>63</v>
      </c>
      <c r="Z3357" s="273" t="s">
        <v>221</v>
      </c>
      <c r="AA3357" s="273" t="s">
        <v>221</v>
      </c>
      <c r="AB3357" s="274">
        <v>44986</v>
      </c>
      <c r="AC3357" s="273">
        <v>12013</v>
      </c>
      <c r="AD3357" s="273">
        <v>17</v>
      </c>
      <c r="AE3357" s="273">
        <v>0</v>
      </c>
      <c r="AF3357" s="273" t="s">
        <v>90</v>
      </c>
      <c r="AG3357" s="273" t="s">
        <v>1306</v>
      </c>
      <c r="AH3357" s="273" t="s">
        <v>1466</v>
      </c>
      <c r="AI3357" s="273" t="s">
        <v>123</v>
      </c>
      <c r="AJ3357" s="273" t="s">
        <v>214</v>
      </c>
      <c r="AK3357" s="273">
        <v>163422</v>
      </c>
      <c r="BV3357" s="279" t="s">
        <v>64</v>
      </c>
      <c r="BW3357" s="280" t="s">
        <v>75</v>
      </c>
      <c r="BX3357" s="280" t="s">
        <v>308</v>
      </c>
      <c r="BY3357" s="280" t="s">
        <v>308</v>
      </c>
      <c r="BZ3357" s="280" t="s">
        <v>126</v>
      </c>
      <c r="CA3357" s="280" t="s">
        <v>127</v>
      </c>
      <c r="CB3357" s="280" t="s">
        <v>133</v>
      </c>
      <c r="CC3357" s="280" t="s">
        <v>134</v>
      </c>
      <c r="CD3357" s="281">
        <v>7</v>
      </c>
      <c r="CE3357" s="277">
        <v>45139</v>
      </c>
      <c r="CF3357" s="280"/>
      <c r="CG3357" s="280"/>
      <c r="CH3357" s="280"/>
      <c r="CI3357" s="280" t="s">
        <v>104</v>
      </c>
      <c r="CJ3357" s="280"/>
      <c r="CK3357" s="280"/>
      <c r="CL3357" s="280"/>
      <c r="CM3357" s="280" t="s">
        <v>73</v>
      </c>
      <c r="CN3357" s="280">
        <v>3</v>
      </c>
    </row>
    <row r="3358" spans="4:92">
      <c r="D3358" s="273" t="s">
        <v>83</v>
      </c>
      <c r="E3358" s="273" t="s">
        <v>63</v>
      </c>
      <c r="F3358" s="273" t="s">
        <v>228</v>
      </c>
      <c r="G3358" s="273" t="s">
        <v>244</v>
      </c>
      <c r="H3358" s="274">
        <v>45170</v>
      </c>
      <c r="I3358" s="273">
        <v>13710</v>
      </c>
      <c r="J3358" s="273">
        <v>20</v>
      </c>
      <c r="K3358" s="273">
        <v>38678</v>
      </c>
      <c r="L3358" s="273" t="s">
        <v>66</v>
      </c>
      <c r="M3358" s="273">
        <v>6831.7717599999996</v>
      </c>
      <c r="N3358" s="273" t="s">
        <v>67</v>
      </c>
      <c r="P3358" s="273" t="s">
        <v>1011</v>
      </c>
      <c r="Q3358" s="273" t="s">
        <v>69</v>
      </c>
      <c r="R3358" s="273" t="s">
        <v>70</v>
      </c>
      <c r="S3358" s="273" t="s">
        <v>1041</v>
      </c>
      <c r="T3358" s="273" t="s">
        <v>1042</v>
      </c>
      <c r="U3358" s="273" t="s">
        <v>73</v>
      </c>
      <c r="V3358" s="273" t="s">
        <v>1043</v>
      </c>
      <c r="W3358" s="273">
        <v>258866</v>
      </c>
      <c r="X3358" s="273" t="s">
        <v>64</v>
      </c>
      <c r="Y3358" s="273" t="s">
        <v>63</v>
      </c>
      <c r="Z3358" s="273" t="s">
        <v>221</v>
      </c>
      <c r="AA3358" s="273" t="s">
        <v>221</v>
      </c>
      <c r="AB3358" s="274">
        <v>44986</v>
      </c>
      <c r="AC3358" s="273">
        <v>12013</v>
      </c>
      <c r="AD3358" s="273">
        <v>17</v>
      </c>
      <c r="AE3358" s="273">
        <v>0</v>
      </c>
      <c r="AF3358" s="273" t="s">
        <v>90</v>
      </c>
      <c r="AG3358" s="273" t="s">
        <v>819</v>
      </c>
      <c r="AH3358" s="273" t="s">
        <v>1236</v>
      </c>
      <c r="AI3358" s="273" t="s">
        <v>199</v>
      </c>
      <c r="AJ3358" s="273" t="s">
        <v>200</v>
      </c>
      <c r="AK3358" s="273">
        <v>163428</v>
      </c>
      <c r="BV3358" s="336" t="s">
        <v>64</v>
      </c>
      <c r="BW3358" s="337" t="s">
        <v>75</v>
      </c>
      <c r="BX3358" s="337" t="s">
        <v>308</v>
      </c>
      <c r="BY3358" s="337" t="s">
        <v>308</v>
      </c>
      <c r="BZ3358" s="337" t="s">
        <v>167</v>
      </c>
      <c r="CA3358" s="337" t="s">
        <v>168</v>
      </c>
      <c r="CB3358" s="337" t="s">
        <v>169</v>
      </c>
      <c r="CC3358" s="337" t="s">
        <v>170</v>
      </c>
      <c r="CD3358" s="338">
        <v>12</v>
      </c>
      <c r="CE3358" s="335">
        <v>45139</v>
      </c>
      <c r="CF3358" s="337">
        <v>256</v>
      </c>
      <c r="CG3358" s="337" t="s">
        <v>90</v>
      </c>
      <c r="CH3358" s="337">
        <v>256</v>
      </c>
      <c r="CI3358" s="337" t="s">
        <v>80</v>
      </c>
      <c r="CJ3358" s="337"/>
      <c r="CK3358" s="337"/>
      <c r="CL3358" s="337"/>
      <c r="CM3358" s="337" t="s">
        <v>73</v>
      </c>
      <c r="CN3358" s="337">
        <v>3</v>
      </c>
    </row>
    <row r="3359" spans="4:92">
      <c r="D3359" s="273" t="s">
        <v>83</v>
      </c>
      <c r="E3359" s="273" t="s">
        <v>63</v>
      </c>
      <c r="F3359" s="273" t="s">
        <v>228</v>
      </c>
      <c r="G3359" s="273" t="s">
        <v>244</v>
      </c>
      <c r="H3359" s="274">
        <v>45170</v>
      </c>
      <c r="I3359" s="273">
        <v>13710</v>
      </c>
      <c r="J3359" s="273">
        <v>20</v>
      </c>
      <c r="K3359" s="273">
        <v>0</v>
      </c>
      <c r="L3359" s="273" t="s">
        <v>66</v>
      </c>
      <c r="M3359" s="273">
        <v>0</v>
      </c>
      <c r="N3359" s="273" t="s">
        <v>67</v>
      </c>
      <c r="P3359" s="273" t="s">
        <v>92</v>
      </c>
      <c r="Q3359" s="273" t="s">
        <v>69</v>
      </c>
      <c r="R3359" s="273" t="s">
        <v>70</v>
      </c>
      <c r="S3359" s="273" t="s">
        <v>93</v>
      </c>
      <c r="T3359" s="273" t="s">
        <v>94</v>
      </c>
      <c r="U3359" s="273" t="s">
        <v>73</v>
      </c>
      <c r="V3359" s="273" t="s">
        <v>95</v>
      </c>
      <c r="W3359" s="273">
        <v>258883</v>
      </c>
      <c r="X3359" s="273" t="s">
        <v>64</v>
      </c>
      <c r="Y3359" s="273" t="s">
        <v>63</v>
      </c>
      <c r="Z3359" s="273" t="s">
        <v>221</v>
      </c>
      <c r="AA3359" s="273" t="s">
        <v>221</v>
      </c>
      <c r="AB3359" s="274">
        <v>44986</v>
      </c>
      <c r="AC3359" s="273">
        <v>12013</v>
      </c>
      <c r="AD3359" s="273">
        <v>17</v>
      </c>
      <c r="AE3359" s="273">
        <v>0</v>
      </c>
      <c r="AF3359" s="273" t="s">
        <v>90</v>
      </c>
      <c r="AG3359" s="273" t="s">
        <v>819</v>
      </c>
      <c r="AH3359" s="273" t="s">
        <v>1235</v>
      </c>
      <c r="AI3359" s="273" t="s">
        <v>199</v>
      </c>
      <c r="AJ3359" s="273" t="s">
        <v>200</v>
      </c>
      <c r="AK3359" s="273">
        <v>163434</v>
      </c>
      <c r="BV3359" s="279" t="s">
        <v>64</v>
      </c>
      <c r="BW3359" s="280" t="s">
        <v>75</v>
      </c>
      <c r="BX3359" s="280" t="s">
        <v>308</v>
      </c>
      <c r="BY3359" s="280" t="s">
        <v>308</v>
      </c>
      <c r="BZ3359" s="280" t="s">
        <v>151</v>
      </c>
      <c r="CA3359" s="280" t="s">
        <v>152</v>
      </c>
      <c r="CB3359" s="280" t="s">
        <v>161</v>
      </c>
      <c r="CC3359" s="280" t="s">
        <v>162</v>
      </c>
      <c r="CD3359" s="281">
        <v>11</v>
      </c>
      <c r="CE3359" s="277">
        <v>45139</v>
      </c>
      <c r="CF3359" s="280">
        <v>20464</v>
      </c>
      <c r="CG3359" s="280" t="s">
        <v>90</v>
      </c>
      <c r="CH3359" s="280">
        <v>20464</v>
      </c>
      <c r="CI3359" s="280" t="s">
        <v>80</v>
      </c>
      <c r="CJ3359" s="280"/>
      <c r="CK3359" s="280"/>
      <c r="CL3359" s="280"/>
      <c r="CM3359" s="280" t="s">
        <v>73</v>
      </c>
      <c r="CN3359" s="280">
        <v>3</v>
      </c>
    </row>
    <row r="3360" spans="4:92">
      <c r="D3360" s="273" t="s">
        <v>83</v>
      </c>
      <c r="E3360" s="273" t="s">
        <v>63</v>
      </c>
      <c r="F3360" s="273" t="s">
        <v>228</v>
      </c>
      <c r="G3360" s="273" t="s">
        <v>244</v>
      </c>
      <c r="H3360" s="274">
        <v>45170</v>
      </c>
      <c r="I3360" s="273">
        <v>13710</v>
      </c>
      <c r="J3360" s="273">
        <v>20</v>
      </c>
      <c r="K3360" s="273">
        <v>172535</v>
      </c>
      <c r="L3360" s="273" t="s">
        <v>66</v>
      </c>
      <c r="M3360" s="273">
        <v>24302.360720000001</v>
      </c>
      <c r="N3360" s="273" t="s">
        <v>67</v>
      </c>
      <c r="P3360" s="273" t="s">
        <v>68</v>
      </c>
      <c r="Q3360" s="273" t="s">
        <v>69</v>
      </c>
      <c r="R3360" s="273" t="s">
        <v>70</v>
      </c>
      <c r="S3360" s="273" t="s">
        <v>71</v>
      </c>
      <c r="T3360" s="273" t="s">
        <v>72</v>
      </c>
      <c r="U3360" s="273" t="s">
        <v>73</v>
      </c>
      <c r="V3360" s="273" t="s">
        <v>74</v>
      </c>
      <c r="W3360" s="273">
        <v>258900</v>
      </c>
      <c r="X3360" s="273" t="s">
        <v>64</v>
      </c>
      <c r="Y3360" s="273" t="s">
        <v>63</v>
      </c>
      <c r="Z3360" s="273" t="s">
        <v>221</v>
      </c>
      <c r="AA3360" s="273" t="s">
        <v>221</v>
      </c>
      <c r="AB3360" s="274">
        <v>44986</v>
      </c>
      <c r="AC3360" s="273">
        <v>12013</v>
      </c>
      <c r="AD3360" s="273">
        <v>17</v>
      </c>
      <c r="AE3360" s="273">
        <v>2.5169999999999999</v>
      </c>
      <c r="AF3360" s="273" t="s">
        <v>90</v>
      </c>
      <c r="AG3360" s="273" t="s">
        <v>795</v>
      </c>
      <c r="AH3360" s="273" t="s">
        <v>1237</v>
      </c>
      <c r="AI3360" s="273" t="s">
        <v>123</v>
      </c>
      <c r="AJ3360" s="273" t="s">
        <v>200</v>
      </c>
      <c r="AK3360" s="273">
        <v>163440</v>
      </c>
      <c r="BV3360" s="336" t="s">
        <v>64</v>
      </c>
      <c r="BW3360" s="337" t="s">
        <v>75</v>
      </c>
      <c r="BX3360" s="337" t="s">
        <v>308</v>
      </c>
      <c r="BY3360" s="337" t="s">
        <v>308</v>
      </c>
      <c r="BZ3360" s="337" t="s">
        <v>167</v>
      </c>
      <c r="CA3360" s="337" t="s">
        <v>168</v>
      </c>
      <c r="CB3360" s="337" t="s">
        <v>353</v>
      </c>
      <c r="CC3360" s="337" t="s">
        <v>354</v>
      </c>
      <c r="CD3360" s="338">
        <v>13</v>
      </c>
      <c r="CE3360" s="335">
        <v>45139</v>
      </c>
      <c r="CF3360" s="337">
        <v>0</v>
      </c>
      <c r="CG3360" s="337" t="s">
        <v>90</v>
      </c>
      <c r="CH3360" s="337">
        <v>0</v>
      </c>
      <c r="CI3360" s="337" t="s">
        <v>80</v>
      </c>
      <c r="CJ3360" s="337"/>
      <c r="CK3360" s="337"/>
      <c r="CL3360" s="337"/>
      <c r="CM3360" s="337" t="s">
        <v>73</v>
      </c>
      <c r="CN3360" s="337">
        <v>3</v>
      </c>
    </row>
    <row r="3361" spans="4:92">
      <c r="D3361" s="273" t="s">
        <v>83</v>
      </c>
      <c r="E3361" s="273" t="s">
        <v>63</v>
      </c>
      <c r="F3361" s="273" t="s">
        <v>228</v>
      </c>
      <c r="G3361" s="273" t="s">
        <v>244</v>
      </c>
      <c r="H3361" s="274">
        <v>45170</v>
      </c>
      <c r="I3361" s="273">
        <v>13710</v>
      </c>
      <c r="J3361" s="273">
        <v>20</v>
      </c>
      <c r="K3361" s="273">
        <v>0</v>
      </c>
      <c r="L3361" s="273" t="s">
        <v>66</v>
      </c>
      <c r="M3361" s="273">
        <v>0</v>
      </c>
      <c r="N3361" s="273" t="s">
        <v>67</v>
      </c>
      <c r="P3361" s="273" t="s">
        <v>92</v>
      </c>
      <c r="Q3361" s="273" t="s">
        <v>69</v>
      </c>
      <c r="R3361" s="273" t="s">
        <v>70</v>
      </c>
      <c r="S3361" s="273" t="s">
        <v>834</v>
      </c>
      <c r="T3361" s="273" t="s">
        <v>1862</v>
      </c>
      <c r="U3361" s="273" t="s">
        <v>73</v>
      </c>
      <c r="V3361" s="273" t="s">
        <v>1858</v>
      </c>
      <c r="W3361" s="273">
        <v>258917</v>
      </c>
      <c r="X3361" s="273" t="s">
        <v>64</v>
      </c>
      <c r="Y3361" s="273" t="s">
        <v>63</v>
      </c>
      <c r="Z3361" s="273" t="s">
        <v>221</v>
      </c>
      <c r="AA3361" s="273" t="s">
        <v>221</v>
      </c>
      <c r="AB3361" s="274">
        <v>44986</v>
      </c>
      <c r="AC3361" s="273">
        <v>12013</v>
      </c>
      <c r="AD3361" s="273">
        <v>17</v>
      </c>
      <c r="AE3361" s="273">
        <v>0.86599999999999999</v>
      </c>
      <c r="AF3361" s="273" t="s">
        <v>90</v>
      </c>
      <c r="AG3361" s="273" t="s">
        <v>1044</v>
      </c>
      <c r="AH3361" s="273" t="s">
        <v>1045</v>
      </c>
      <c r="AI3361" s="273" t="s">
        <v>123</v>
      </c>
      <c r="AJ3361" s="273" t="s">
        <v>200</v>
      </c>
      <c r="AK3361" s="273">
        <v>163446</v>
      </c>
      <c r="BV3361" s="279" t="s">
        <v>64</v>
      </c>
      <c r="BW3361" s="280" t="s">
        <v>75</v>
      </c>
      <c r="BX3361" s="280" t="s">
        <v>308</v>
      </c>
      <c r="BY3361" s="280" t="s">
        <v>308</v>
      </c>
      <c r="BZ3361" s="280" t="s">
        <v>167</v>
      </c>
      <c r="CA3361" s="280" t="s">
        <v>168</v>
      </c>
      <c r="CB3361" s="280" t="s">
        <v>313</v>
      </c>
      <c r="CC3361" s="280" t="s">
        <v>314</v>
      </c>
      <c r="CD3361" s="281">
        <v>14</v>
      </c>
      <c r="CE3361" s="277">
        <v>45139</v>
      </c>
      <c r="CF3361" s="280">
        <v>0</v>
      </c>
      <c r="CG3361" s="280" t="s">
        <v>90</v>
      </c>
      <c r="CH3361" s="280">
        <v>0</v>
      </c>
      <c r="CI3361" s="280" t="s">
        <v>80</v>
      </c>
      <c r="CJ3361" s="280"/>
      <c r="CK3361" s="280"/>
      <c r="CL3361" s="280"/>
      <c r="CM3361" s="280" t="s">
        <v>73</v>
      </c>
      <c r="CN3361" s="280">
        <v>3</v>
      </c>
    </row>
    <row r="3362" spans="4:92">
      <c r="D3362" s="273" t="s">
        <v>83</v>
      </c>
      <c r="E3362" s="273" t="s">
        <v>63</v>
      </c>
      <c r="F3362" s="273" t="s">
        <v>228</v>
      </c>
      <c r="G3362" s="273" t="s">
        <v>244</v>
      </c>
      <c r="H3362" s="274">
        <v>45170</v>
      </c>
      <c r="I3362" s="273">
        <v>13710</v>
      </c>
      <c r="J3362" s="273">
        <v>20</v>
      </c>
      <c r="K3362" s="273">
        <v>0</v>
      </c>
      <c r="L3362" s="273" t="s">
        <v>66</v>
      </c>
      <c r="N3362" s="273" t="s">
        <v>107</v>
      </c>
      <c r="W3362" s="273">
        <v>258849</v>
      </c>
      <c r="X3362" s="273" t="s">
        <v>64</v>
      </c>
      <c r="Y3362" s="273" t="s">
        <v>63</v>
      </c>
      <c r="Z3362" s="273" t="s">
        <v>221</v>
      </c>
      <c r="AA3362" s="273" t="s">
        <v>221</v>
      </c>
      <c r="AB3362" s="274">
        <v>44986</v>
      </c>
      <c r="AC3362" s="273">
        <v>12013</v>
      </c>
      <c r="AD3362" s="273">
        <v>17</v>
      </c>
      <c r="AE3362" s="273">
        <v>5.5E-2</v>
      </c>
      <c r="AF3362" s="273" t="s">
        <v>90</v>
      </c>
      <c r="AG3362" s="273" t="s">
        <v>1048</v>
      </c>
      <c r="AH3362" s="273" t="s">
        <v>1049</v>
      </c>
      <c r="AI3362" s="273" t="s">
        <v>123</v>
      </c>
      <c r="AJ3362" s="273" t="s">
        <v>200</v>
      </c>
      <c r="AK3362" s="273">
        <v>163452</v>
      </c>
      <c r="BV3362" s="336" t="s">
        <v>64</v>
      </c>
      <c r="BW3362" s="337" t="s">
        <v>75</v>
      </c>
      <c r="BX3362" s="337" t="s">
        <v>231</v>
      </c>
      <c r="BY3362" s="337" t="s">
        <v>231</v>
      </c>
      <c r="BZ3362" s="337" t="s">
        <v>86</v>
      </c>
      <c r="CA3362" s="337" t="s">
        <v>87</v>
      </c>
      <c r="CB3362" s="337" t="s">
        <v>225</v>
      </c>
      <c r="CC3362" s="337" t="s">
        <v>226</v>
      </c>
      <c r="CD3362" s="338">
        <v>5</v>
      </c>
      <c r="CE3362" s="335">
        <v>45047</v>
      </c>
      <c r="CF3362" s="337">
        <v>0</v>
      </c>
      <c r="CG3362" s="337" t="s">
        <v>80</v>
      </c>
      <c r="CH3362" s="337">
        <v>0</v>
      </c>
      <c r="CI3362" s="337" t="s">
        <v>80</v>
      </c>
      <c r="CJ3362" s="337"/>
      <c r="CK3362" s="337"/>
      <c r="CL3362" s="337"/>
      <c r="CM3362" s="337" t="s">
        <v>73</v>
      </c>
      <c r="CN3362" s="337">
        <v>3</v>
      </c>
    </row>
    <row r="3363" spans="4:92">
      <c r="D3363" s="273" t="s">
        <v>83</v>
      </c>
      <c r="E3363" s="273" t="s">
        <v>63</v>
      </c>
      <c r="F3363" s="273" t="s">
        <v>228</v>
      </c>
      <c r="G3363" s="273" t="s">
        <v>244</v>
      </c>
      <c r="H3363" s="274">
        <v>45170</v>
      </c>
      <c r="I3363" s="273">
        <v>13710</v>
      </c>
      <c r="J3363" s="273">
        <v>20</v>
      </c>
      <c r="K3363" s="273">
        <v>0</v>
      </c>
      <c r="L3363" s="273" t="s">
        <v>66</v>
      </c>
      <c r="M3363" s="273">
        <v>8152.21</v>
      </c>
      <c r="N3363" s="273" t="s">
        <v>115</v>
      </c>
      <c r="W3363" s="273">
        <v>258848</v>
      </c>
      <c r="X3363" s="273" t="s">
        <v>64</v>
      </c>
      <c r="Y3363" s="273" t="s">
        <v>75</v>
      </c>
      <c r="Z3363" s="273" t="s">
        <v>231</v>
      </c>
      <c r="AA3363" s="273" t="s">
        <v>231</v>
      </c>
      <c r="AB3363" s="274">
        <v>45078</v>
      </c>
      <c r="AC3363" s="273">
        <v>12445</v>
      </c>
      <c r="AD3363" s="273">
        <v>24</v>
      </c>
      <c r="AK3363" s="273">
        <v>292198</v>
      </c>
      <c r="BV3363" s="279" t="s">
        <v>64</v>
      </c>
      <c r="BW3363" s="280" t="s">
        <v>75</v>
      </c>
      <c r="BX3363" s="280" t="s">
        <v>231</v>
      </c>
      <c r="BY3363" s="280" t="s">
        <v>231</v>
      </c>
      <c r="BZ3363" s="280" t="s">
        <v>86</v>
      </c>
      <c r="CA3363" s="280" t="s">
        <v>87</v>
      </c>
      <c r="CB3363" s="280" t="s">
        <v>225</v>
      </c>
      <c r="CC3363" s="280" t="s">
        <v>226</v>
      </c>
      <c r="CD3363" s="281">
        <v>5</v>
      </c>
      <c r="CE3363" s="277">
        <v>45047</v>
      </c>
      <c r="CF3363" s="280">
        <v>0</v>
      </c>
      <c r="CG3363" s="280" t="s">
        <v>80</v>
      </c>
      <c r="CH3363" s="280">
        <v>0</v>
      </c>
      <c r="CI3363" s="280" t="s">
        <v>80</v>
      </c>
      <c r="CJ3363" s="280"/>
      <c r="CK3363" s="280"/>
      <c r="CL3363" s="280"/>
      <c r="CM3363" s="280" t="s">
        <v>73</v>
      </c>
      <c r="CN3363" s="280">
        <v>3</v>
      </c>
    </row>
    <row r="3364" spans="4:92">
      <c r="D3364" s="273" t="s">
        <v>83</v>
      </c>
      <c r="E3364" s="273" t="s">
        <v>63</v>
      </c>
      <c r="F3364" s="273" t="s">
        <v>228</v>
      </c>
      <c r="G3364" s="273" t="s">
        <v>244</v>
      </c>
      <c r="H3364" s="274">
        <v>45200</v>
      </c>
      <c r="I3364" s="273">
        <v>14045</v>
      </c>
      <c r="J3364" s="273">
        <v>20</v>
      </c>
      <c r="K3364" s="273">
        <v>45352</v>
      </c>
      <c r="L3364" s="273" t="s">
        <v>66</v>
      </c>
      <c r="M3364" s="273">
        <v>0</v>
      </c>
      <c r="N3364" s="273" t="s">
        <v>1010</v>
      </c>
      <c r="O3364" s="273">
        <v>0</v>
      </c>
      <c r="P3364" s="273" t="s">
        <v>1011</v>
      </c>
      <c r="Q3364" s="273" t="s">
        <v>69</v>
      </c>
      <c r="R3364" s="273" t="s">
        <v>1013</v>
      </c>
      <c r="S3364" s="273" t="s">
        <v>1860</v>
      </c>
      <c r="U3364" s="273" t="s">
        <v>73</v>
      </c>
      <c r="V3364" s="273" t="s">
        <v>1861</v>
      </c>
      <c r="W3364" s="273">
        <v>327252</v>
      </c>
      <c r="X3364" s="273" t="s">
        <v>64</v>
      </c>
      <c r="Y3364" s="273" t="s">
        <v>75</v>
      </c>
      <c r="Z3364" s="273" t="s">
        <v>231</v>
      </c>
      <c r="AA3364" s="273" t="s">
        <v>231</v>
      </c>
      <c r="AB3364" s="274">
        <v>45078</v>
      </c>
      <c r="AC3364" s="273">
        <v>12445</v>
      </c>
      <c r="AD3364" s="273">
        <v>24</v>
      </c>
      <c r="AK3364" s="273">
        <v>292205</v>
      </c>
      <c r="BV3364" s="336" t="s">
        <v>64</v>
      </c>
      <c r="BW3364" s="337" t="s">
        <v>75</v>
      </c>
      <c r="BX3364" s="337" t="s">
        <v>231</v>
      </c>
      <c r="BY3364" s="337" t="s">
        <v>231</v>
      </c>
      <c r="BZ3364" s="337" t="s">
        <v>86</v>
      </c>
      <c r="CA3364" s="337" t="s">
        <v>87</v>
      </c>
      <c r="CB3364" s="337" t="s">
        <v>225</v>
      </c>
      <c r="CC3364" s="337" t="s">
        <v>226</v>
      </c>
      <c r="CD3364" s="338">
        <v>5</v>
      </c>
      <c r="CE3364" s="335">
        <v>45047</v>
      </c>
      <c r="CF3364" s="337">
        <v>0</v>
      </c>
      <c r="CG3364" s="337" t="s">
        <v>80</v>
      </c>
      <c r="CH3364" s="337">
        <v>0</v>
      </c>
      <c r="CI3364" s="337" t="s">
        <v>80</v>
      </c>
      <c r="CJ3364" s="337"/>
      <c r="CK3364" s="337"/>
      <c r="CL3364" s="337"/>
      <c r="CM3364" s="337" t="s">
        <v>73</v>
      </c>
      <c r="CN3364" s="337">
        <v>3</v>
      </c>
    </row>
    <row r="3365" spans="4:92">
      <c r="D3365" s="273" t="s">
        <v>83</v>
      </c>
      <c r="E3365" s="273" t="s">
        <v>63</v>
      </c>
      <c r="F3365" s="273" t="s">
        <v>228</v>
      </c>
      <c r="G3365" s="273" t="s">
        <v>244</v>
      </c>
      <c r="H3365" s="274">
        <v>45200</v>
      </c>
      <c r="I3365" s="273">
        <v>14045</v>
      </c>
      <c r="J3365" s="273">
        <v>20</v>
      </c>
      <c r="K3365" s="273">
        <v>60147</v>
      </c>
      <c r="L3365" s="273" t="s">
        <v>66</v>
      </c>
      <c r="M3365" s="273">
        <v>10623.839599999999</v>
      </c>
      <c r="N3365" s="273" t="s">
        <v>67</v>
      </c>
      <c r="P3365" s="273" t="s">
        <v>1011</v>
      </c>
      <c r="Q3365" s="273" t="s">
        <v>69</v>
      </c>
      <c r="R3365" s="273" t="s">
        <v>70</v>
      </c>
      <c r="S3365" s="273" t="s">
        <v>1041</v>
      </c>
      <c r="T3365" s="273" t="s">
        <v>1042</v>
      </c>
      <c r="U3365" s="273" t="s">
        <v>73</v>
      </c>
      <c r="V3365" s="273" t="s">
        <v>1043</v>
      </c>
      <c r="W3365" s="273">
        <v>327268</v>
      </c>
      <c r="X3365" s="273" t="s">
        <v>64</v>
      </c>
      <c r="Y3365" s="273" t="s">
        <v>75</v>
      </c>
      <c r="Z3365" s="273" t="s">
        <v>231</v>
      </c>
      <c r="AA3365" s="273" t="s">
        <v>231</v>
      </c>
      <c r="AB3365" s="274">
        <v>45078</v>
      </c>
      <c r="AC3365" s="273">
        <v>12446</v>
      </c>
      <c r="AD3365" s="273">
        <v>24</v>
      </c>
      <c r="AE3365" s="273">
        <v>102.64</v>
      </c>
      <c r="AF3365" s="273" t="s">
        <v>90</v>
      </c>
      <c r="AG3365" s="273" t="s">
        <v>781</v>
      </c>
      <c r="AH3365" s="273" t="s">
        <v>1492</v>
      </c>
      <c r="AI3365" s="273" t="s">
        <v>123</v>
      </c>
      <c r="AJ3365" s="273" t="s">
        <v>214</v>
      </c>
      <c r="AK3365" s="273">
        <v>289025</v>
      </c>
      <c r="BV3365" s="279" t="s">
        <v>64</v>
      </c>
      <c r="BW3365" s="280" t="s">
        <v>75</v>
      </c>
      <c r="BX3365" s="280" t="s">
        <v>231</v>
      </c>
      <c r="BY3365" s="280" t="s">
        <v>231</v>
      </c>
      <c r="BZ3365" s="280" t="s">
        <v>86</v>
      </c>
      <c r="CA3365" s="280" t="s">
        <v>87</v>
      </c>
      <c r="CB3365" s="280" t="s">
        <v>225</v>
      </c>
      <c r="CC3365" s="280" t="s">
        <v>226</v>
      </c>
      <c r="CD3365" s="281">
        <v>5</v>
      </c>
      <c r="CE3365" s="277">
        <v>45047</v>
      </c>
      <c r="CF3365" s="280">
        <v>0</v>
      </c>
      <c r="CG3365" s="280" t="s">
        <v>80</v>
      </c>
      <c r="CH3365" s="280">
        <v>0</v>
      </c>
      <c r="CI3365" s="280" t="s">
        <v>80</v>
      </c>
      <c r="CJ3365" s="280"/>
      <c r="CK3365" s="280"/>
      <c r="CL3365" s="280"/>
      <c r="CM3365" s="280" t="s">
        <v>73</v>
      </c>
      <c r="CN3365" s="280">
        <v>3</v>
      </c>
    </row>
    <row r="3366" spans="4:92">
      <c r="D3366" s="273" t="s">
        <v>83</v>
      </c>
      <c r="E3366" s="273" t="s">
        <v>63</v>
      </c>
      <c r="F3366" s="273" t="s">
        <v>228</v>
      </c>
      <c r="G3366" s="273" t="s">
        <v>244</v>
      </c>
      <c r="H3366" s="274">
        <v>45200</v>
      </c>
      <c r="I3366" s="273">
        <v>14045</v>
      </c>
      <c r="J3366" s="273">
        <v>20</v>
      </c>
      <c r="K3366" s="273">
        <v>13229</v>
      </c>
      <c r="L3366" s="273" t="s">
        <v>66</v>
      </c>
      <c r="M3366" s="273">
        <v>1558.4844000000001</v>
      </c>
      <c r="N3366" s="273" t="s">
        <v>67</v>
      </c>
      <c r="P3366" s="273" t="s">
        <v>92</v>
      </c>
      <c r="Q3366" s="273" t="s">
        <v>69</v>
      </c>
      <c r="R3366" s="273" t="s">
        <v>70</v>
      </c>
      <c r="S3366" s="273" t="s">
        <v>93</v>
      </c>
      <c r="T3366" s="273" t="s">
        <v>94</v>
      </c>
      <c r="U3366" s="273" t="s">
        <v>73</v>
      </c>
      <c r="V3366" s="273" t="s">
        <v>95</v>
      </c>
      <c r="W3366" s="273">
        <v>327285</v>
      </c>
      <c r="X3366" s="273" t="s">
        <v>64</v>
      </c>
      <c r="Y3366" s="273" t="s">
        <v>75</v>
      </c>
      <c r="Z3366" s="273" t="s">
        <v>231</v>
      </c>
      <c r="AA3366" s="273" t="s">
        <v>231</v>
      </c>
      <c r="AB3366" s="274">
        <v>45078</v>
      </c>
      <c r="AC3366" s="273">
        <v>12446</v>
      </c>
      <c r="AD3366" s="273">
        <v>24</v>
      </c>
      <c r="AE3366" s="273">
        <v>197.54300000000001</v>
      </c>
      <c r="AF3366" s="273" t="s">
        <v>90</v>
      </c>
      <c r="AG3366" s="273" t="s">
        <v>121</v>
      </c>
      <c r="AH3366" s="273" t="s">
        <v>1532</v>
      </c>
      <c r="AI3366" s="273" t="s">
        <v>123</v>
      </c>
      <c r="AJ3366" s="273" t="s">
        <v>124</v>
      </c>
      <c r="AK3366" s="273">
        <v>289282</v>
      </c>
      <c r="BV3366" s="336" t="s">
        <v>64</v>
      </c>
      <c r="BW3366" s="337" t="s">
        <v>75</v>
      </c>
      <c r="BX3366" s="337" t="s">
        <v>231</v>
      </c>
      <c r="BY3366" s="337" t="s">
        <v>231</v>
      </c>
      <c r="BZ3366" s="337" t="s">
        <v>86</v>
      </c>
      <c r="CA3366" s="337" t="s">
        <v>87</v>
      </c>
      <c r="CB3366" s="337" t="s">
        <v>225</v>
      </c>
      <c r="CC3366" s="337" t="s">
        <v>226</v>
      </c>
      <c r="CD3366" s="338">
        <v>5</v>
      </c>
      <c r="CE3366" s="335">
        <v>45047</v>
      </c>
      <c r="CF3366" s="337">
        <v>0</v>
      </c>
      <c r="CG3366" s="337" t="s">
        <v>80</v>
      </c>
      <c r="CH3366" s="337">
        <v>0</v>
      </c>
      <c r="CI3366" s="337" t="s">
        <v>80</v>
      </c>
      <c r="CJ3366" s="337"/>
      <c r="CK3366" s="337"/>
      <c r="CL3366" s="337"/>
      <c r="CM3366" s="337" t="s">
        <v>73</v>
      </c>
      <c r="CN3366" s="337">
        <v>3</v>
      </c>
    </row>
    <row r="3367" spans="4:92">
      <c r="D3367" s="273" t="s">
        <v>83</v>
      </c>
      <c r="E3367" s="273" t="s">
        <v>63</v>
      </c>
      <c r="F3367" s="273" t="s">
        <v>228</v>
      </c>
      <c r="G3367" s="273" t="s">
        <v>244</v>
      </c>
      <c r="H3367" s="274">
        <v>45200</v>
      </c>
      <c r="I3367" s="273">
        <v>14045</v>
      </c>
      <c r="J3367" s="273">
        <v>20</v>
      </c>
      <c r="K3367" s="273">
        <v>37014</v>
      </c>
      <c r="L3367" s="273" t="s">
        <v>66</v>
      </c>
      <c r="M3367" s="273">
        <v>5213.6048799999999</v>
      </c>
      <c r="N3367" s="273" t="s">
        <v>67</v>
      </c>
      <c r="P3367" s="273" t="s">
        <v>68</v>
      </c>
      <c r="Q3367" s="273" t="s">
        <v>69</v>
      </c>
      <c r="R3367" s="273" t="s">
        <v>70</v>
      </c>
      <c r="S3367" s="273" t="s">
        <v>71</v>
      </c>
      <c r="T3367" s="273" t="s">
        <v>72</v>
      </c>
      <c r="U3367" s="273" t="s">
        <v>73</v>
      </c>
      <c r="V3367" s="273" t="s">
        <v>74</v>
      </c>
      <c r="W3367" s="273">
        <v>327302</v>
      </c>
      <c r="X3367" s="273" t="s">
        <v>64</v>
      </c>
      <c r="Y3367" s="273" t="s">
        <v>75</v>
      </c>
      <c r="Z3367" s="273" t="s">
        <v>231</v>
      </c>
      <c r="AA3367" s="273" t="s">
        <v>231</v>
      </c>
      <c r="AB3367" s="274">
        <v>45078</v>
      </c>
      <c r="AC3367" s="273">
        <v>12446</v>
      </c>
      <c r="AD3367" s="273">
        <v>24</v>
      </c>
      <c r="AE3367" s="273">
        <v>21.77</v>
      </c>
      <c r="AF3367" s="273" t="s">
        <v>90</v>
      </c>
      <c r="AG3367" s="273" t="s">
        <v>1635</v>
      </c>
      <c r="AH3367" s="273" t="s">
        <v>1636</v>
      </c>
      <c r="AI3367" s="273" t="s">
        <v>123</v>
      </c>
      <c r="AJ3367" s="273" t="s">
        <v>200</v>
      </c>
      <c r="AK3367" s="273">
        <v>289032</v>
      </c>
      <c r="BV3367" s="279" t="s">
        <v>64</v>
      </c>
      <c r="BW3367" s="280" t="s">
        <v>75</v>
      </c>
      <c r="BX3367" s="280" t="s">
        <v>231</v>
      </c>
      <c r="BY3367" s="280" t="s">
        <v>231</v>
      </c>
      <c r="BZ3367" s="280" t="s">
        <v>86</v>
      </c>
      <c r="CA3367" s="280" t="s">
        <v>87</v>
      </c>
      <c r="CB3367" s="280" t="s">
        <v>233</v>
      </c>
      <c r="CC3367" s="280" t="s">
        <v>234</v>
      </c>
      <c r="CD3367" s="281">
        <v>1</v>
      </c>
      <c r="CE3367" s="277">
        <v>45047</v>
      </c>
      <c r="CF3367" s="280"/>
      <c r="CG3367" s="280" t="s">
        <v>181</v>
      </c>
      <c r="CH3367" s="280"/>
      <c r="CI3367" s="280" t="s">
        <v>181</v>
      </c>
      <c r="CJ3367" s="280" t="s">
        <v>1813</v>
      </c>
      <c r="CK3367" s="280"/>
      <c r="CL3367" s="280"/>
      <c r="CM3367" s="280" t="s">
        <v>73</v>
      </c>
      <c r="CN3367" s="280">
        <v>3</v>
      </c>
    </row>
    <row r="3368" spans="4:92">
      <c r="D3368" s="273" t="s">
        <v>83</v>
      </c>
      <c r="E3368" s="273" t="s">
        <v>63</v>
      </c>
      <c r="F3368" s="273" t="s">
        <v>228</v>
      </c>
      <c r="G3368" s="273" t="s">
        <v>244</v>
      </c>
      <c r="H3368" s="274">
        <v>45200</v>
      </c>
      <c r="I3368" s="273">
        <v>14045</v>
      </c>
      <c r="J3368" s="273">
        <v>20</v>
      </c>
      <c r="K3368" s="273">
        <v>29157</v>
      </c>
      <c r="L3368" s="273" t="s">
        <v>66</v>
      </c>
      <c r="M3368" s="273">
        <v>3760.3869599999998</v>
      </c>
      <c r="N3368" s="273" t="s">
        <v>67</v>
      </c>
      <c r="P3368" s="273" t="s">
        <v>92</v>
      </c>
      <c r="Q3368" s="273" t="s">
        <v>69</v>
      </c>
      <c r="R3368" s="273" t="s">
        <v>70</v>
      </c>
      <c r="S3368" s="273" t="s">
        <v>834</v>
      </c>
      <c r="T3368" s="273" t="s">
        <v>1862</v>
      </c>
      <c r="U3368" s="273" t="s">
        <v>73</v>
      </c>
      <c r="V3368" s="273" t="s">
        <v>1858</v>
      </c>
      <c r="W3368" s="273">
        <v>327319</v>
      </c>
      <c r="X3368" s="273" t="s">
        <v>64</v>
      </c>
      <c r="Y3368" s="273" t="s">
        <v>75</v>
      </c>
      <c r="Z3368" s="273" t="s">
        <v>231</v>
      </c>
      <c r="AA3368" s="273" t="s">
        <v>231</v>
      </c>
      <c r="AB3368" s="274">
        <v>45078</v>
      </c>
      <c r="AC3368" s="273">
        <v>12446</v>
      </c>
      <c r="AD3368" s="273">
        <v>24</v>
      </c>
      <c r="AE3368" s="273">
        <v>91.62</v>
      </c>
      <c r="AF3368" s="273" t="s">
        <v>90</v>
      </c>
      <c r="AG3368" s="273" t="s">
        <v>1637</v>
      </c>
      <c r="AH3368" s="273" t="s">
        <v>1638</v>
      </c>
      <c r="AI3368" s="273" t="s">
        <v>123</v>
      </c>
      <c r="AJ3368" s="273" t="s">
        <v>200</v>
      </c>
      <c r="AK3368" s="273">
        <v>289038</v>
      </c>
      <c r="BV3368" s="336" t="s">
        <v>64</v>
      </c>
      <c r="BW3368" s="337" t="s">
        <v>75</v>
      </c>
      <c r="BX3368" s="337" t="s">
        <v>231</v>
      </c>
      <c r="BY3368" s="337" t="s">
        <v>231</v>
      </c>
      <c r="BZ3368" s="337" t="s">
        <v>86</v>
      </c>
      <c r="CA3368" s="337" t="s">
        <v>87</v>
      </c>
      <c r="CB3368" s="337" t="s">
        <v>233</v>
      </c>
      <c r="CC3368" s="337" t="s">
        <v>234</v>
      </c>
      <c r="CD3368" s="338">
        <v>1</v>
      </c>
      <c r="CE3368" s="335">
        <v>45047</v>
      </c>
      <c r="CF3368" s="337"/>
      <c r="CG3368" s="337" t="s">
        <v>181</v>
      </c>
      <c r="CH3368" s="337"/>
      <c r="CI3368" s="337" t="s">
        <v>181</v>
      </c>
      <c r="CJ3368" s="337" t="s">
        <v>1813</v>
      </c>
      <c r="CK3368" s="337"/>
      <c r="CL3368" s="337"/>
      <c r="CM3368" s="337" t="s">
        <v>73</v>
      </c>
      <c r="CN3368" s="337">
        <v>3</v>
      </c>
    </row>
    <row r="3369" spans="4:92">
      <c r="D3369" s="273" t="s">
        <v>83</v>
      </c>
      <c r="E3369" s="273" t="s">
        <v>63</v>
      </c>
      <c r="F3369" s="273" t="s">
        <v>228</v>
      </c>
      <c r="G3369" s="273" t="s">
        <v>244</v>
      </c>
      <c r="H3369" s="274">
        <v>45200</v>
      </c>
      <c r="I3369" s="273">
        <v>14045</v>
      </c>
      <c r="J3369" s="273">
        <v>20</v>
      </c>
      <c r="K3369" s="273">
        <v>0</v>
      </c>
      <c r="L3369" s="273" t="s">
        <v>66</v>
      </c>
      <c r="N3369" s="273" t="s">
        <v>107</v>
      </c>
      <c r="W3369" s="273">
        <v>327251</v>
      </c>
      <c r="X3369" s="273" t="s">
        <v>64</v>
      </c>
      <c r="Y3369" s="273" t="s">
        <v>75</v>
      </c>
      <c r="Z3369" s="273" t="s">
        <v>231</v>
      </c>
      <c r="AA3369" s="273" t="s">
        <v>231</v>
      </c>
      <c r="AB3369" s="274">
        <v>45078</v>
      </c>
      <c r="AC3369" s="273">
        <v>12446</v>
      </c>
      <c r="AD3369" s="273">
        <v>24</v>
      </c>
      <c r="AE3369" s="273">
        <v>3.02</v>
      </c>
      <c r="AF3369" s="273" t="s">
        <v>90</v>
      </c>
      <c r="AG3369" s="273" t="s">
        <v>1639</v>
      </c>
      <c r="AH3369" s="273" t="s">
        <v>1640</v>
      </c>
      <c r="AI3369" s="273" t="s">
        <v>123</v>
      </c>
      <c r="AJ3369" s="273" t="s">
        <v>200</v>
      </c>
      <c r="AK3369" s="273">
        <v>289044</v>
      </c>
      <c r="BV3369" s="279" t="s">
        <v>64</v>
      </c>
      <c r="BW3369" s="280" t="s">
        <v>75</v>
      </c>
      <c r="BX3369" s="280" t="s">
        <v>231</v>
      </c>
      <c r="BY3369" s="280" t="s">
        <v>231</v>
      </c>
      <c r="BZ3369" s="280" t="s">
        <v>86</v>
      </c>
      <c r="CA3369" s="280" t="s">
        <v>87</v>
      </c>
      <c r="CB3369" s="280" t="s">
        <v>233</v>
      </c>
      <c r="CC3369" s="280" t="s">
        <v>234</v>
      </c>
      <c r="CD3369" s="281">
        <v>1</v>
      </c>
      <c r="CE3369" s="277">
        <v>45047</v>
      </c>
      <c r="CF3369" s="280"/>
      <c r="CG3369" s="280" t="s">
        <v>181</v>
      </c>
      <c r="CH3369" s="280"/>
      <c r="CI3369" s="280" t="s">
        <v>181</v>
      </c>
      <c r="CJ3369" s="280" t="s">
        <v>1813</v>
      </c>
      <c r="CK3369" s="280"/>
      <c r="CL3369" s="280"/>
      <c r="CM3369" s="280" t="s">
        <v>73</v>
      </c>
      <c r="CN3369" s="280">
        <v>3</v>
      </c>
    </row>
    <row r="3370" spans="4:92">
      <c r="D3370" s="273" t="s">
        <v>83</v>
      </c>
      <c r="E3370" s="273" t="s">
        <v>63</v>
      </c>
      <c r="F3370" s="273" t="s">
        <v>228</v>
      </c>
      <c r="G3370" s="273" t="s">
        <v>244</v>
      </c>
      <c r="H3370" s="274">
        <v>45200</v>
      </c>
      <c r="I3370" s="273">
        <v>14045</v>
      </c>
      <c r="J3370" s="273">
        <v>20</v>
      </c>
      <c r="K3370" s="273">
        <v>0</v>
      </c>
      <c r="L3370" s="273" t="s">
        <v>66</v>
      </c>
      <c r="M3370" s="273">
        <v>9582.4405599999991</v>
      </c>
      <c r="N3370" s="273" t="s">
        <v>115</v>
      </c>
      <c r="W3370" s="273">
        <v>327250</v>
      </c>
      <c r="X3370" s="273" t="s">
        <v>64</v>
      </c>
      <c r="Y3370" s="273" t="s">
        <v>75</v>
      </c>
      <c r="Z3370" s="273" t="s">
        <v>231</v>
      </c>
      <c r="AA3370" s="273" t="s">
        <v>231</v>
      </c>
      <c r="AB3370" s="274">
        <v>45078</v>
      </c>
      <c r="AC3370" s="273">
        <v>12446</v>
      </c>
      <c r="AD3370" s="273">
        <v>24</v>
      </c>
      <c r="AE3370" s="273">
        <v>4.05</v>
      </c>
      <c r="AF3370" s="273" t="s">
        <v>90</v>
      </c>
      <c r="AG3370" s="273" t="s">
        <v>1555</v>
      </c>
      <c r="AH3370" s="273" t="s">
        <v>1556</v>
      </c>
      <c r="AI3370" s="273" t="s">
        <v>123</v>
      </c>
      <c r="AJ3370" s="273" t="s">
        <v>200</v>
      </c>
      <c r="AK3370" s="273">
        <v>289050</v>
      </c>
      <c r="BV3370" s="336" t="s">
        <v>64</v>
      </c>
      <c r="BW3370" s="337" t="s">
        <v>75</v>
      </c>
      <c r="BX3370" s="337" t="s">
        <v>231</v>
      </c>
      <c r="BY3370" s="337" t="s">
        <v>231</v>
      </c>
      <c r="BZ3370" s="337" t="s">
        <v>86</v>
      </c>
      <c r="CA3370" s="337" t="s">
        <v>87</v>
      </c>
      <c r="CB3370" s="337" t="s">
        <v>233</v>
      </c>
      <c r="CC3370" s="337" t="s">
        <v>234</v>
      </c>
      <c r="CD3370" s="338">
        <v>1</v>
      </c>
      <c r="CE3370" s="335">
        <v>45047</v>
      </c>
      <c r="CF3370" s="337"/>
      <c r="CG3370" s="337" t="s">
        <v>181</v>
      </c>
      <c r="CH3370" s="337"/>
      <c r="CI3370" s="337" t="s">
        <v>181</v>
      </c>
      <c r="CJ3370" s="337" t="s">
        <v>1813</v>
      </c>
      <c r="CK3370" s="337"/>
      <c r="CL3370" s="337"/>
      <c r="CM3370" s="337" t="s">
        <v>73</v>
      </c>
      <c r="CN3370" s="337">
        <v>3</v>
      </c>
    </row>
    <row r="3371" spans="4:92">
      <c r="D3371" s="273" t="s">
        <v>83</v>
      </c>
      <c r="E3371" s="273" t="s">
        <v>63</v>
      </c>
      <c r="F3371" s="273" t="s">
        <v>228</v>
      </c>
      <c r="G3371" s="273" t="s">
        <v>244</v>
      </c>
      <c r="H3371" s="274">
        <v>45231</v>
      </c>
      <c r="I3371" s="273">
        <v>14413</v>
      </c>
      <c r="J3371" s="273">
        <v>20</v>
      </c>
      <c r="K3371" s="273">
        <v>45128</v>
      </c>
      <c r="L3371" s="273" t="s">
        <v>66</v>
      </c>
      <c r="M3371" s="273">
        <v>0</v>
      </c>
      <c r="N3371" s="273" t="s">
        <v>1010</v>
      </c>
      <c r="O3371" s="273">
        <v>0</v>
      </c>
      <c r="P3371" s="273" t="s">
        <v>1011</v>
      </c>
      <c r="Q3371" s="273" t="s">
        <v>69</v>
      </c>
      <c r="R3371" s="273" t="s">
        <v>1013</v>
      </c>
      <c r="S3371" s="273" t="s">
        <v>1860</v>
      </c>
      <c r="U3371" s="273" t="s">
        <v>73</v>
      </c>
      <c r="V3371" s="273" t="s">
        <v>1861</v>
      </c>
      <c r="W3371" s="273">
        <v>327349</v>
      </c>
      <c r="X3371" s="273" t="s">
        <v>64</v>
      </c>
      <c r="Y3371" s="273" t="s">
        <v>75</v>
      </c>
      <c r="Z3371" s="273" t="s">
        <v>231</v>
      </c>
      <c r="AA3371" s="273" t="s">
        <v>231</v>
      </c>
      <c r="AB3371" s="274">
        <v>45078</v>
      </c>
      <c r="AC3371" s="273">
        <v>12446</v>
      </c>
      <c r="AD3371" s="273">
        <v>24</v>
      </c>
      <c r="AE3371" s="273">
        <v>0.37</v>
      </c>
      <c r="AF3371" s="273" t="s">
        <v>90</v>
      </c>
      <c r="AG3371" s="273" t="s">
        <v>722</v>
      </c>
      <c r="AH3371" s="273" t="s">
        <v>1641</v>
      </c>
      <c r="AI3371" s="273" t="s">
        <v>123</v>
      </c>
      <c r="AJ3371" s="273" t="s">
        <v>200</v>
      </c>
      <c r="AK3371" s="273">
        <v>289056</v>
      </c>
      <c r="BV3371" s="279" t="s">
        <v>64</v>
      </c>
      <c r="BW3371" s="280" t="s">
        <v>75</v>
      </c>
      <c r="BX3371" s="280" t="s">
        <v>231</v>
      </c>
      <c r="BY3371" s="280" t="s">
        <v>231</v>
      </c>
      <c r="BZ3371" s="280" t="s">
        <v>86</v>
      </c>
      <c r="CA3371" s="280" t="s">
        <v>87</v>
      </c>
      <c r="CB3371" s="280" t="s">
        <v>233</v>
      </c>
      <c r="CC3371" s="280" t="s">
        <v>234</v>
      </c>
      <c r="CD3371" s="281">
        <v>1</v>
      </c>
      <c r="CE3371" s="277">
        <v>45047</v>
      </c>
      <c r="CF3371" s="280"/>
      <c r="CG3371" s="280" t="s">
        <v>181</v>
      </c>
      <c r="CH3371" s="280"/>
      <c r="CI3371" s="280" t="s">
        <v>181</v>
      </c>
      <c r="CJ3371" s="280" t="s">
        <v>1813</v>
      </c>
      <c r="CK3371" s="280"/>
      <c r="CL3371" s="280"/>
      <c r="CM3371" s="280" t="s">
        <v>73</v>
      </c>
      <c r="CN3371" s="280">
        <v>3</v>
      </c>
    </row>
    <row r="3372" spans="4:92">
      <c r="D3372" s="273" t="s">
        <v>83</v>
      </c>
      <c r="E3372" s="273" t="s">
        <v>63</v>
      </c>
      <c r="F3372" s="273" t="s">
        <v>228</v>
      </c>
      <c r="G3372" s="273" t="s">
        <v>244</v>
      </c>
      <c r="H3372" s="274">
        <v>45231</v>
      </c>
      <c r="I3372" s="273">
        <v>14413</v>
      </c>
      <c r="J3372" s="273">
        <v>20</v>
      </c>
      <c r="K3372" s="273">
        <v>84904</v>
      </c>
      <c r="L3372" s="273" t="s">
        <v>66</v>
      </c>
      <c r="M3372" s="273">
        <v>14996.68016</v>
      </c>
      <c r="N3372" s="273" t="s">
        <v>67</v>
      </c>
      <c r="P3372" s="273" t="s">
        <v>1011</v>
      </c>
      <c r="Q3372" s="273" t="s">
        <v>69</v>
      </c>
      <c r="R3372" s="273" t="s">
        <v>70</v>
      </c>
      <c r="S3372" s="273" t="s">
        <v>1041</v>
      </c>
      <c r="T3372" s="273" t="s">
        <v>1042</v>
      </c>
      <c r="U3372" s="273" t="s">
        <v>73</v>
      </c>
      <c r="V3372" s="273" t="s">
        <v>1043</v>
      </c>
      <c r="W3372" s="273">
        <v>327365</v>
      </c>
      <c r="X3372" s="273" t="s">
        <v>64</v>
      </c>
      <c r="Y3372" s="273" t="s">
        <v>75</v>
      </c>
      <c r="Z3372" s="273" t="s">
        <v>231</v>
      </c>
      <c r="AA3372" s="273" t="s">
        <v>231</v>
      </c>
      <c r="AB3372" s="274">
        <v>45078</v>
      </c>
      <c r="AC3372" s="273">
        <v>12446</v>
      </c>
      <c r="AD3372" s="273">
        <v>24</v>
      </c>
      <c r="AE3372" s="273">
        <v>6.6</v>
      </c>
      <c r="AF3372" s="273" t="s">
        <v>90</v>
      </c>
      <c r="AG3372" s="273" t="s">
        <v>1557</v>
      </c>
      <c r="AH3372" s="273" t="s">
        <v>1558</v>
      </c>
      <c r="AI3372" s="273" t="s">
        <v>123</v>
      </c>
      <c r="AJ3372" s="273" t="s">
        <v>200</v>
      </c>
      <c r="AK3372" s="273">
        <v>289062</v>
      </c>
      <c r="BV3372" s="336" t="s">
        <v>64</v>
      </c>
      <c r="BW3372" s="337" t="s">
        <v>75</v>
      </c>
      <c r="BX3372" s="337" t="s">
        <v>231</v>
      </c>
      <c r="BY3372" s="337" t="s">
        <v>231</v>
      </c>
      <c r="BZ3372" s="337" t="s">
        <v>86</v>
      </c>
      <c r="CA3372" s="337" t="s">
        <v>87</v>
      </c>
      <c r="CB3372" s="337" t="s">
        <v>233</v>
      </c>
      <c r="CC3372" s="337" t="s">
        <v>234</v>
      </c>
      <c r="CD3372" s="338">
        <v>1</v>
      </c>
      <c r="CE3372" s="335">
        <v>45047</v>
      </c>
      <c r="CF3372" s="337"/>
      <c r="CG3372" s="337" t="s">
        <v>181</v>
      </c>
      <c r="CH3372" s="337"/>
      <c r="CI3372" s="337" t="s">
        <v>181</v>
      </c>
      <c r="CJ3372" s="337" t="s">
        <v>1813</v>
      </c>
      <c r="CK3372" s="337"/>
      <c r="CL3372" s="337"/>
      <c r="CM3372" s="337" t="s">
        <v>73</v>
      </c>
      <c r="CN3372" s="337">
        <v>3</v>
      </c>
    </row>
    <row r="3373" spans="4:92">
      <c r="D3373" s="273" t="s">
        <v>83</v>
      </c>
      <c r="E3373" s="273" t="s">
        <v>75</v>
      </c>
      <c r="F3373" s="273" t="s">
        <v>357</v>
      </c>
      <c r="G3373" s="273" t="s">
        <v>1055</v>
      </c>
      <c r="H3373" s="274">
        <v>45170</v>
      </c>
      <c r="I3373" s="273">
        <v>13917</v>
      </c>
      <c r="J3373" s="273">
        <v>855</v>
      </c>
      <c r="W3373" s="273">
        <v>247680</v>
      </c>
      <c r="X3373" s="273" t="s">
        <v>64</v>
      </c>
      <c r="Y3373" s="273" t="s">
        <v>75</v>
      </c>
      <c r="Z3373" s="273" t="s">
        <v>231</v>
      </c>
      <c r="AA3373" s="273" t="s">
        <v>231</v>
      </c>
      <c r="AB3373" s="274">
        <v>45078</v>
      </c>
      <c r="AC3373" s="273">
        <v>12446</v>
      </c>
      <c r="AD3373" s="273">
        <v>24</v>
      </c>
      <c r="AE3373" s="273">
        <v>0.34</v>
      </c>
      <c r="AF3373" s="273" t="s">
        <v>90</v>
      </c>
      <c r="AG3373" s="273" t="s">
        <v>1642</v>
      </c>
      <c r="AH3373" s="273" t="s">
        <v>1643</v>
      </c>
      <c r="AI3373" s="273" t="s">
        <v>123</v>
      </c>
      <c r="AJ3373" s="273" t="s">
        <v>200</v>
      </c>
      <c r="AK3373" s="273">
        <v>289068</v>
      </c>
      <c r="BV3373" s="279" t="s">
        <v>64</v>
      </c>
      <c r="BW3373" s="280" t="s">
        <v>75</v>
      </c>
      <c r="BX3373" s="280" t="s">
        <v>231</v>
      </c>
      <c r="BY3373" s="280" t="s">
        <v>231</v>
      </c>
      <c r="BZ3373" s="280" t="s">
        <v>86</v>
      </c>
      <c r="CA3373" s="280" t="s">
        <v>87</v>
      </c>
      <c r="CB3373" s="280" t="s">
        <v>233</v>
      </c>
      <c r="CC3373" s="280" t="s">
        <v>234</v>
      </c>
      <c r="CD3373" s="281">
        <v>1</v>
      </c>
      <c r="CE3373" s="277">
        <v>45047</v>
      </c>
      <c r="CF3373" s="280"/>
      <c r="CG3373" s="280" t="s">
        <v>181</v>
      </c>
      <c r="CH3373" s="280"/>
      <c r="CI3373" s="280" t="s">
        <v>181</v>
      </c>
      <c r="CJ3373" s="280" t="s">
        <v>1813</v>
      </c>
      <c r="CK3373" s="280"/>
      <c r="CL3373" s="280"/>
      <c r="CM3373" s="280" t="s">
        <v>73</v>
      </c>
      <c r="CN3373" s="280">
        <v>3</v>
      </c>
    </row>
    <row r="3374" spans="4:92">
      <c r="D3374" s="273" t="s">
        <v>83</v>
      </c>
      <c r="E3374" s="273" t="s">
        <v>75</v>
      </c>
      <c r="F3374" s="273" t="s">
        <v>357</v>
      </c>
      <c r="G3374" s="273" t="s">
        <v>1055</v>
      </c>
      <c r="H3374" s="274">
        <v>45170</v>
      </c>
      <c r="I3374" s="273">
        <v>13917</v>
      </c>
      <c r="J3374" s="273">
        <v>855</v>
      </c>
      <c r="K3374" s="273">
        <v>0</v>
      </c>
      <c r="L3374" s="273" t="s">
        <v>66</v>
      </c>
      <c r="N3374" s="273" t="s">
        <v>107</v>
      </c>
      <c r="W3374" s="273">
        <v>247705</v>
      </c>
      <c r="X3374" s="273" t="s">
        <v>64</v>
      </c>
      <c r="Y3374" s="273" t="s">
        <v>75</v>
      </c>
      <c r="Z3374" s="273" t="s">
        <v>231</v>
      </c>
      <c r="AA3374" s="273" t="s">
        <v>231</v>
      </c>
      <c r="AB3374" s="274">
        <v>45078</v>
      </c>
      <c r="AC3374" s="273">
        <v>12446</v>
      </c>
      <c r="AD3374" s="273">
        <v>24</v>
      </c>
      <c r="AE3374" s="273">
        <v>76.39</v>
      </c>
      <c r="AF3374" s="273" t="s">
        <v>90</v>
      </c>
      <c r="AG3374" s="273" t="s">
        <v>1644</v>
      </c>
      <c r="AH3374" s="273" t="s">
        <v>1645</v>
      </c>
      <c r="AI3374" s="273" t="s">
        <v>123</v>
      </c>
      <c r="AJ3374" s="273" t="s">
        <v>200</v>
      </c>
      <c r="AK3374" s="273">
        <v>289074</v>
      </c>
      <c r="BV3374" s="336" t="s">
        <v>64</v>
      </c>
      <c r="BW3374" s="337" t="s">
        <v>75</v>
      </c>
      <c r="BX3374" s="337" t="s">
        <v>231</v>
      </c>
      <c r="BY3374" s="337" t="s">
        <v>231</v>
      </c>
      <c r="BZ3374" s="337" t="s">
        <v>86</v>
      </c>
      <c r="CA3374" s="337" t="s">
        <v>87</v>
      </c>
      <c r="CB3374" s="337" t="s">
        <v>233</v>
      </c>
      <c r="CC3374" s="337" t="s">
        <v>234</v>
      </c>
      <c r="CD3374" s="338">
        <v>1</v>
      </c>
      <c r="CE3374" s="335">
        <v>45047</v>
      </c>
      <c r="CF3374" s="337"/>
      <c r="CG3374" s="337" t="s">
        <v>181</v>
      </c>
      <c r="CH3374" s="337"/>
      <c r="CI3374" s="337" t="s">
        <v>181</v>
      </c>
      <c r="CJ3374" s="337" t="s">
        <v>1813</v>
      </c>
      <c r="CK3374" s="337"/>
      <c r="CL3374" s="337"/>
      <c r="CM3374" s="337" t="s">
        <v>73</v>
      </c>
      <c r="CN3374" s="337">
        <v>3</v>
      </c>
    </row>
    <row r="3375" spans="4:92">
      <c r="D3375" s="273" t="s">
        <v>83</v>
      </c>
      <c r="E3375" s="273" t="s">
        <v>75</v>
      </c>
      <c r="F3375" s="273" t="s">
        <v>357</v>
      </c>
      <c r="G3375" s="273" t="s">
        <v>1055</v>
      </c>
      <c r="H3375" s="274">
        <v>45170</v>
      </c>
      <c r="I3375" s="273">
        <v>13917</v>
      </c>
      <c r="J3375" s="273">
        <v>855</v>
      </c>
      <c r="K3375" s="273">
        <v>10702.01</v>
      </c>
      <c r="L3375" s="273" t="s">
        <v>66</v>
      </c>
      <c r="M3375" s="273">
        <v>1203.19325</v>
      </c>
      <c r="N3375" s="273" t="s">
        <v>115</v>
      </c>
      <c r="W3375" s="273">
        <v>247704</v>
      </c>
      <c r="X3375" s="273" t="s">
        <v>64</v>
      </c>
      <c r="Y3375" s="273" t="s">
        <v>75</v>
      </c>
      <c r="Z3375" s="273" t="s">
        <v>231</v>
      </c>
      <c r="AA3375" s="273" t="s">
        <v>231</v>
      </c>
      <c r="AB3375" s="274">
        <v>45078</v>
      </c>
      <c r="AC3375" s="273">
        <v>12446</v>
      </c>
      <c r="AD3375" s="273">
        <v>24</v>
      </c>
      <c r="AE3375" s="273">
        <v>147.18</v>
      </c>
      <c r="AF3375" s="273" t="s">
        <v>90</v>
      </c>
      <c r="AG3375" s="273" t="s">
        <v>1646</v>
      </c>
      <c r="AH3375" s="273" t="s">
        <v>1647</v>
      </c>
      <c r="AI3375" s="273" t="s">
        <v>123</v>
      </c>
      <c r="AJ3375" s="273" t="s">
        <v>200</v>
      </c>
      <c r="AK3375" s="273">
        <v>289080</v>
      </c>
      <c r="BV3375" s="279" t="s">
        <v>64</v>
      </c>
      <c r="BW3375" s="280" t="s">
        <v>75</v>
      </c>
      <c r="BX3375" s="280" t="s">
        <v>231</v>
      </c>
      <c r="BY3375" s="280" t="s">
        <v>231</v>
      </c>
      <c r="BZ3375" s="280" t="s">
        <v>204</v>
      </c>
      <c r="CA3375" s="280" t="s">
        <v>205</v>
      </c>
      <c r="CB3375" s="280" t="s">
        <v>206</v>
      </c>
      <c r="CC3375" s="280" t="s">
        <v>207</v>
      </c>
      <c r="CD3375" s="281">
        <v>0</v>
      </c>
      <c r="CE3375" s="277">
        <v>45047</v>
      </c>
      <c r="CF3375" s="280"/>
      <c r="CG3375" s="280" t="s">
        <v>181</v>
      </c>
      <c r="CH3375" s="280"/>
      <c r="CI3375" s="280" t="s">
        <v>208</v>
      </c>
      <c r="CJ3375" s="280" t="s">
        <v>209</v>
      </c>
      <c r="CK3375" s="280"/>
      <c r="CL3375" s="280"/>
      <c r="CM3375" s="280" t="s">
        <v>73</v>
      </c>
      <c r="CN3375" s="280">
        <v>3</v>
      </c>
    </row>
    <row r="3376" spans="4:92">
      <c r="D3376" s="273" t="s">
        <v>83</v>
      </c>
      <c r="E3376" s="273" t="s">
        <v>75</v>
      </c>
      <c r="F3376" s="273" t="s">
        <v>357</v>
      </c>
      <c r="G3376" s="273" t="s">
        <v>1055</v>
      </c>
      <c r="H3376" s="274">
        <v>45200</v>
      </c>
      <c r="I3376" s="273">
        <v>14252</v>
      </c>
      <c r="J3376" s="273">
        <v>855</v>
      </c>
      <c r="W3376" s="273">
        <v>285819</v>
      </c>
      <c r="X3376" s="273" t="s">
        <v>64</v>
      </c>
      <c r="Y3376" s="273" t="s">
        <v>75</v>
      </c>
      <c r="Z3376" s="273" t="s">
        <v>231</v>
      </c>
      <c r="AA3376" s="273" t="s">
        <v>231</v>
      </c>
      <c r="AB3376" s="274">
        <v>45078</v>
      </c>
      <c r="AC3376" s="273">
        <v>12446</v>
      </c>
      <c r="AD3376" s="273">
        <v>24</v>
      </c>
      <c r="AE3376" s="273">
        <v>0.24</v>
      </c>
      <c r="AF3376" s="273" t="s">
        <v>90</v>
      </c>
      <c r="AG3376" s="273" t="s">
        <v>718</v>
      </c>
      <c r="AH3376" s="273" t="s">
        <v>1549</v>
      </c>
      <c r="AI3376" s="273" t="s">
        <v>123</v>
      </c>
      <c r="AJ3376" s="273" t="s">
        <v>200</v>
      </c>
      <c r="AK3376" s="273">
        <v>289086</v>
      </c>
      <c r="BV3376" s="336" t="s">
        <v>64</v>
      </c>
      <c r="BW3376" s="337" t="s">
        <v>75</v>
      </c>
      <c r="BX3376" s="337" t="s">
        <v>231</v>
      </c>
      <c r="BY3376" s="337" t="s">
        <v>231</v>
      </c>
      <c r="BZ3376" s="337" t="s">
        <v>204</v>
      </c>
      <c r="CA3376" s="337" t="s">
        <v>205</v>
      </c>
      <c r="CB3376" s="337" t="s">
        <v>206</v>
      </c>
      <c r="CC3376" s="337" t="s">
        <v>207</v>
      </c>
      <c r="CD3376" s="338">
        <v>0</v>
      </c>
      <c r="CE3376" s="335">
        <v>45047</v>
      </c>
      <c r="CF3376" s="337"/>
      <c r="CG3376" s="337" t="s">
        <v>181</v>
      </c>
      <c r="CH3376" s="337"/>
      <c r="CI3376" s="337" t="s">
        <v>208</v>
      </c>
      <c r="CJ3376" s="337" t="s">
        <v>209</v>
      </c>
      <c r="CK3376" s="337"/>
      <c r="CL3376" s="337"/>
      <c r="CM3376" s="337" t="s">
        <v>73</v>
      </c>
      <c r="CN3376" s="337">
        <v>3</v>
      </c>
    </row>
    <row r="3377" spans="4:92">
      <c r="D3377" s="273" t="s">
        <v>83</v>
      </c>
      <c r="E3377" s="273" t="s">
        <v>75</v>
      </c>
      <c r="F3377" s="273" t="s">
        <v>357</v>
      </c>
      <c r="G3377" s="273" t="s">
        <v>1055</v>
      </c>
      <c r="H3377" s="274">
        <v>45200</v>
      </c>
      <c r="I3377" s="273">
        <v>14252</v>
      </c>
      <c r="J3377" s="273">
        <v>855</v>
      </c>
      <c r="K3377" s="273">
        <v>0</v>
      </c>
      <c r="L3377" s="273" t="s">
        <v>66</v>
      </c>
      <c r="N3377" s="273" t="s">
        <v>107</v>
      </c>
      <c r="W3377" s="273">
        <v>285844</v>
      </c>
      <c r="X3377" s="273" t="s">
        <v>64</v>
      </c>
      <c r="Y3377" s="273" t="s">
        <v>75</v>
      </c>
      <c r="Z3377" s="273" t="s">
        <v>231</v>
      </c>
      <c r="AA3377" s="273" t="s">
        <v>231</v>
      </c>
      <c r="AB3377" s="274">
        <v>45078</v>
      </c>
      <c r="AC3377" s="273">
        <v>12446</v>
      </c>
      <c r="AD3377" s="273">
        <v>24</v>
      </c>
      <c r="AE3377" s="273">
        <v>23.23</v>
      </c>
      <c r="AF3377" s="273" t="s">
        <v>90</v>
      </c>
      <c r="AG3377" s="273" t="s">
        <v>1648</v>
      </c>
      <c r="AH3377" s="273" t="s">
        <v>1649</v>
      </c>
      <c r="AI3377" s="273" t="s">
        <v>123</v>
      </c>
      <c r="AJ3377" s="273" t="s">
        <v>200</v>
      </c>
      <c r="AK3377" s="273">
        <v>289092</v>
      </c>
      <c r="BV3377" s="279" t="s">
        <v>64</v>
      </c>
      <c r="BW3377" s="280" t="s">
        <v>75</v>
      </c>
      <c r="BX3377" s="280" t="s">
        <v>231</v>
      </c>
      <c r="BY3377" s="280" t="s">
        <v>231</v>
      </c>
      <c r="BZ3377" s="280" t="s">
        <v>204</v>
      </c>
      <c r="CA3377" s="280" t="s">
        <v>205</v>
      </c>
      <c r="CB3377" s="280" t="s">
        <v>206</v>
      </c>
      <c r="CC3377" s="280" t="s">
        <v>207</v>
      </c>
      <c r="CD3377" s="281">
        <v>0</v>
      </c>
      <c r="CE3377" s="277">
        <v>45047</v>
      </c>
      <c r="CF3377" s="280"/>
      <c r="CG3377" s="280" t="s">
        <v>181</v>
      </c>
      <c r="CH3377" s="280"/>
      <c r="CI3377" s="280" t="s">
        <v>208</v>
      </c>
      <c r="CJ3377" s="280" t="s">
        <v>209</v>
      </c>
      <c r="CK3377" s="280"/>
      <c r="CL3377" s="280"/>
      <c r="CM3377" s="280" t="s">
        <v>73</v>
      </c>
      <c r="CN3377" s="280">
        <v>3</v>
      </c>
    </row>
    <row r="3378" spans="4:92">
      <c r="D3378" s="273" t="s">
        <v>83</v>
      </c>
      <c r="E3378" s="273" t="s">
        <v>75</v>
      </c>
      <c r="F3378" s="273" t="s">
        <v>357</v>
      </c>
      <c r="G3378" s="273" t="s">
        <v>1055</v>
      </c>
      <c r="H3378" s="274">
        <v>45200</v>
      </c>
      <c r="I3378" s="273">
        <v>14252</v>
      </c>
      <c r="J3378" s="273">
        <v>855</v>
      </c>
      <c r="K3378" s="273">
        <v>11604</v>
      </c>
      <c r="L3378" s="273" t="s">
        <v>66</v>
      </c>
      <c r="M3378" s="273">
        <v>1261.0655624999999</v>
      </c>
      <c r="N3378" s="273" t="s">
        <v>115</v>
      </c>
      <c r="W3378" s="273">
        <v>285843</v>
      </c>
      <c r="X3378" s="273" t="s">
        <v>64</v>
      </c>
      <c r="Y3378" s="273" t="s">
        <v>75</v>
      </c>
      <c r="Z3378" s="273" t="s">
        <v>231</v>
      </c>
      <c r="AA3378" s="273" t="s">
        <v>231</v>
      </c>
      <c r="AB3378" s="274">
        <v>45078</v>
      </c>
      <c r="AC3378" s="273">
        <v>12446</v>
      </c>
      <c r="AD3378" s="273">
        <v>24</v>
      </c>
      <c r="AE3378" s="273">
        <v>2.08</v>
      </c>
      <c r="AF3378" s="273" t="s">
        <v>90</v>
      </c>
      <c r="AG3378" s="273" t="s">
        <v>1650</v>
      </c>
      <c r="AH3378" s="273" t="s">
        <v>1651</v>
      </c>
      <c r="AI3378" s="273" t="s">
        <v>123</v>
      </c>
      <c r="AJ3378" s="273" t="s">
        <v>200</v>
      </c>
      <c r="AK3378" s="273">
        <v>289098</v>
      </c>
      <c r="BV3378" s="336" t="s">
        <v>64</v>
      </c>
      <c r="BW3378" s="337" t="s">
        <v>75</v>
      </c>
      <c r="BX3378" s="337" t="s">
        <v>231</v>
      </c>
      <c r="BY3378" s="337" t="s">
        <v>231</v>
      </c>
      <c r="BZ3378" s="337" t="s">
        <v>204</v>
      </c>
      <c r="CA3378" s="337" t="s">
        <v>205</v>
      </c>
      <c r="CB3378" s="337" t="s">
        <v>206</v>
      </c>
      <c r="CC3378" s="337" t="s">
        <v>207</v>
      </c>
      <c r="CD3378" s="338">
        <v>0</v>
      </c>
      <c r="CE3378" s="335">
        <v>45047</v>
      </c>
      <c r="CF3378" s="337"/>
      <c r="CG3378" s="337" t="s">
        <v>181</v>
      </c>
      <c r="CH3378" s="337"/>
      <c r="CI3378" s="337" t="s">
        <v>208</v>
      </c>
      <c r="CJ3378" s="337" t="s">
        <v>209</v>
      </c>
      <c r="CK3378" s="337"/>
      <c r="CL3378" s="337"/>
      <c r="CM3378" s="337" t="s">
        <v>73</v>
      </c>
      <c r="CN3378" s="337">
        <v>3</v>
      </c>
    </row>
    <row r="3379" spans="4:92">
      <c r="D3379" s="273" t="s">
        <v>83</v>
      </c>
      <c r="E3379" s="273" t="s">
        <v>75</v>
      </c>
      <c r="F3379" s="273" t="s">
        <v>357</v>
      </c>
      <c r="G3379" s="273" t="s">
        <v>1055</v>
      </c>
      <c r="H3379" s="274">
        <v>45231</v>
      </c>
      <c r="I3379" s="273">
        <v>14619</v>
      </c>
      <c r="J3379" s="273">
        <v>855</v>
      </c>
      <c r="W3379" s="273">
        <v>285848</v>
      </c>
      <c r="X3379" s="273" t="s">
        <v>64</v>
      </c>
      <c r="Y3379" s="273" t="s">
        <v>75</v>
      </c>
      <c r="Z3379" s="273" t="s">
        <v>231</v>
      </c>
      <c r="AA3379" s="273" t="s">
        <v>231</v>
      </c>
      <c r="AB3379" s="274">
        <v>45078</v>
      </c>
      <c r="AC3379" s="273">
        <v>12446</v>
      </c>
      <c r="AD3379" s="273">
        <v>24</v>
      </c>
      <c r="AE3379" s="273">
        <v>14.98</v>
      </c>
      <c r="AF3379" s="273" t="s">
        <v>90</v>
      </c>
      <c r="AG3379" s="273" t="s">
        <v>1662</v>
      </c>
      <c r="AH3379" s="273" t="s">
        <v>1663</v>
      </c>
      <c r="AI3379" s="273" t="s">
        <v>123</v>
      </c>
      <c r="AJ3379" s="273" t="s">
        <v>200</v>
      </c>
      <c r="AK3379" s="273">
        <v>289104</v>
      </c>
      <c r="BV3379" s="279" t="s">
        <v>64</v>
      </c>
      <c r="BW3379" s="280" t="s">
        <v>75</v>
      </c>
      <c r="BX3379" s="280" t="s">
        <v>231</v>
      </c>
      <c r="BY3379" s="280" t="s">
        <v>231</v>
      </c>
      <c r="BZ3379" s="280" t="s">
        <v>204</v>
      </c>
      <c r="CA3379" s="280" t="s">
        <v>205</v>
      </c>
      <c r="CB3379" s="280" t="s">
        <v>206</v>
      </c>
      <c r="CC3379" s="280" t="s">
        <v>207</v>
      </c>
      <c r="CD3379" s="281">
        <v>0</v>
      </c>
      <c r="CE3379" s="277">
        <v>45047</v>
      </c>
      <c r="CF3379" s="280"/>
      <c r="CG3379" s="280" t="s">
        <v>181</v>
      </c>
      <c r="CH3379" s="280"/>
      <c r="CI3379" s="280" t="s">
        <v>208</v>
      </c>
      <c r="CJ3379" s="280" t="s">
        <v>209</v>
      </c>
      <c r="CK3379" s="280"/>
      <c r="CL3379" s="280"/>
      <c r="CM3379" s="280" t="s">
        <v>73</v>
      </c>
      <c r="CN3379" s="280">
        <v>3</v>
      </c>
    </row>
    <row r="3380" spans="4:92">
      <c r="D3380" s="273" t="s">
        <v>83</v>
      </c>
      <c r="E3380" s="273" t="s">
        <v>75</v>
      </c>
      <c r="F3380" s="273" t="s">
        <v>357</v>
      </c>
      <c r="G3380" s="273" t="s">
        <v>1055</v>
      </c>
      <c r="H3380" s="274">
        <v>45231</v>
      </c>
      <c r="I3380" s="273">
        <v>14619</v>
      </c>
      <c r="J3380" s="273">
        <v>855</v>
      </c>
      <c r="K3380" s="273">
        <v>0</v>
      </c>
      <c r="L3380" s="273" t="s">
        <v>66</v>
      </c>
      <c r="N3380" s="273" t="s">
        <v>107</v>
      </c>
      <c r="W3380" s="273">
        <v>285873</v>
      </c>
      <c r="X3380" s="273" t="s">
        <v>64</v>
      </c>
      <c r="Y3380" s="273" t="s">
        <v>75</v>
      </c>
      <c r="Z3380" s="273" t="s">
        <v>173</v>
      </c>
      <c r="AA3380" s="273" t="s">
        <v>173</v>
      </c>
      <c r="AB3380" s="274">
        <v>44986</v>
      </c>
      <c r="AC3380" s="273">
        <v>12091</v>
      </c>
      <c r="AD3380" s="273">
        <v>45</v>
      </c>
      <c r="AK3380" s="273">
        <v>167259</v>
      </c>
      <c r="BV3380" s="336" t="s">
        <v>64</v>
      </c>
      <c r="BW3380" s="337" t="s">
        <v>75</v>
      </c>
      <c r="BX3380" s="337" t="s">
        <v>231</v>
      </c>
      <c r="BY3380" s="337" t="s">
        <v>231</v>
      </c>
      <c r="BZ3380" s="337" t="s">
        <v>204</v>
      </c>
      <c r="CA3380" s="337" t="s">
        <v>205</v>
      </c>
      <c r="CB3380" s="337" t="s">
        <v>206</v>
      </c>
      <c r="CC3380" s="337" t="s">
        <v>207</v>
      </c>
      <c r="CD3380" s="338">
        <v>0</v>
      </c>
      <c r="CE3380" s="335">
        <v>45047</v>
      </c>
      <c r="CF3380" s="337"/>
      <c r="CG3380" s="337" t="s">
        <v>181</v>
      </c>
      <c r="CH3380" s="337"/>
      <c r="CI3380" s="337" t="s">
        <v>208</v>
      </c>
      <c r="CJ3380" s="337" t="s">
        <v>209</v>
      </c>
      <c r="CK3380" s="337"/>
      <c r="CL3380" s="337"/>
      <c r="CM3380" s="337" t="s">
        <v>73</v>
      </c>
      <c r="CN3380" s="337">
        <v>3</v>
      </c>
    </row>
    <row r="3381" spans="4:92">
      <c r="D3381" s="273" t="s">
        <v>83</v>
      </c>
      <c r="E3381" s="273" t="s">
        <v>75</v>
      </c>
      <c r="F3381" s="273" t="s">
        <v>357</v>
      </c>
      <c r="G3381" s="273" t="s">
        <v>1055</v>
      </c>
      <c r="H3381" s="274">
        <v>45231</v>
      </c>
      <c r="I3381" s="273">
        <v>14619</v>
      </c>
      <c r="J3381" s="273">
        <v>855</v>
      </c>
      <c r="K3381" s="273">
        <v>12320.98</v>
      </c>
      <c r="L3381" s="273" t="s">
        <v>66</v>
      </c>
      <c r="M3381" s="273">
        <v>1335.4403749999999</v>
      </c>
      <c r="N3381" s="273" t="s">
        <v>115</v>
      </c>
      <c r="W3381" s="273">
        <v>285872</v>
      </c>
      <c r="X3381" s="273" t="s">
        <v>64</v>
      </c>
      <c r="Y3381" s="273" t="s">
        <v>75</v>
      </c>
      <c r="Z3381" s="273" t="s">
        <v>173</v>
      </c>
      <c r="AA3381" s="273" t="s">
        <v>173</v>
      </c>
      <c r="AB3381" s="274">
        <v>44986</v>
      </c>
      <c r="AC3381" s="273">
        <v>12091</v>
      </c>
      <c r="AD3381" s="273">
        <v>45</v>
      </c>
      <c r="AK3381" s="273">
        <v>169946</v>
      </c>
      <c r="BV3381" s="279" t="s">
        <v>64</v>
      </c>
      <c r="BW3381" s="280" t="s">
        <v>75</v>
      </c>
      <c r="BX3381" s="280" t="s">
        <v>231</v>
      </c>
      <c r="BY3381" s="280" t="s">
        <v>231</v>
      </c>
      <c r="BZ3381" s="280" t="s">
        <v>204</v>
      </c>
      <c r="CA3381" s="280" t="s">
        <v>205</v>
      </c>
      <c r="CB3381" s="280" t="s">
        <v>206</v>
      </c>
      <c r="CC3381" s="280" t="s">
        <v>207</v>
      </c>
      <c r="CD3381" s="281">
        <v>0</v>
      </c>
      <c r="CE3381" s="277">
        <v>45047</v>
      </c>
      <c r="CF3381" s="280"/>
      <c r="CG3381" s="280" t="s">
        <v>181</v>
      </c>
      <c r="CH3381" s="280"/>
      <c r="CI3381" s="280" t="s">
        <v>208</v>
      </c>
      <c r="CJ3381" s="280" t="s">
        <v>209</v>
      </c>
      <c r="CK3381" s="280"/>
      <c r="CL3381" s="280"/>
      <c r="CM3381" s="280" t="s">
        <v>73</v>
      </c>
      <c r="CN3381" s="280">
        <v>3</v>
      </c>
    </row>
    <row r="3382" spans="4:92">
      <c r="D3382" s="273" t="s">
        <v>83</v>
      </c>
      <c r="E3382" s="273" t="s">
        <v>75</v>
      </c>
      <c r="F3382" s="273" t="s">
        <v>357</v>
      </c>
      <c r="G3382" s="273" t="s">
        <v>1055</v>
      </c>
      <c r="H3382" s="274">
        <v>45261</v>
      </c>
      <c r="I3382" s="273">
        <v>17078</v>
      </c>
      <c r="J3382" s="273">
        <v>855</v>
      </c>
      <c r="W3382" s="273">
        <v>315526</v>
      </c>
      <c r="X3382" s="273" t="s">
        <v>64</v>
      </c>
      <c r="Y3382" s="273" t="s">
        <v>75</v>
      </c>
      <c r="Z3382" s="273" t="s">
        <v>173</v>
      </c>
      <c r="AA3382" s="273" t="s">
        <v>173</v>
      </c>
      <c r="AB3382" s="274">
        <v>44986</v>
      </c>
      <c r="AC3382" s="273">
        <v>12091</v>
      </c>
      <c r="AD3382" s="273">
        <v>45</v>
      </c>
      <c r="AK3382" s="273">
        <v>169953</v>
      </c>
      <c r="BV3382" s="336" t="s">
        <v>64</v>
      </c>
      <c r="BW3382" s="337" t="s">
        <v>75</v>
      </c>
      <c r="BX3382" s="337" t="s">
        <v>231</v>
      </c>
      <c r="BY3382" s="337" t="s">
        <v>231</v>
      </c>
      <c r="BZ3382" s="337" t="s">
        <v>204</v>
      </c>
      <c r="CA3382" s="337" t="s">
        <v>205</v>
      </c>
      <c r="CB3382" s="337" t="s">
        <v>206</v>
      </c>
      <c r="CC3382" s="337" t="s">
        <v>207</v>
      </c>
      <c r="CD3382" s="338">
        <v>0</v>
      </c>
      <c r="CE3382" s="335">
        <v>45047</v>
      </c>
      <c r="CF3382" s="337"/>
      <c r="CG3382" s="337" t="s">
        <v>181</v>
      </c>
      <c r="CH3382" s="337"/>
      <c r="CI3382" s="337" t="s">
        <v>208</v>
      </c>
      <c r="CJ3382" s="337" t="s">
        <v>209</v>
      </c>
      <c r="CK3382" s="337"/>
      <c r="CL3382" s="337"/>
      <c r="CM3382" s="337" t="s">
        <v>73</v>
      </c>
      <c r="CN3382" s="337">
        <v>3</v>
      </c>
    </row>
    <row r="3383" spans="4:92">
      <c r="D3383" s="273" t="s">
        <v>83</v>
      </c>
      <c r="E3383" s="273" t="s">
        <v>75</v>
      </c>
      <c r="F3383" s="273" t="s">
        <v>357</v>
      </c>
      <c r="G3383" s="273" t="s">
        <v>1055</v>
      </c>
      <c r="H3383" s="274">
        <v>45261</v>
      </c>
      <c r="I3383" s="273">
        <v>17078</v>
      </c>
      <c r="J3383" s="273">
        <v>855</v>
      </c>
      <c r="K3383" s="273">
        <v>0</v>
      </c>
      <c r="L3383" s="273" t="s">
        <v>66</v>
      </c>
      <c r="N3383" s="273" t="s">
        <v>107</v>
      </c>
      <c r="W3383" s="273">
        <v>315551</v>
      </c>
      <c r="X3383" s="273" t="s">
        <v>64</v>
      </c>
      <c r="Y3383" s="273" t="s">
        <v>75</v>
      </c>
      <c r="Z3383" s="273" t="s">
        <v>173</v>
      </c>
      <c r="AA3383" s="273" t="s">
        <v>173</v>
      </c>
      <c r="AB3383" s="274">
        <v>45017</v>
      </c>
      <c r="AC3383" s="273">
        <v>12053</v>
      </c>
      <c r="AD3383" s="273">
        <v>45</v>
      </c>
      <c r="AE3383" s="273">
        <v>9.9600000000000009</v>
      </c>
      <c r="AF3383" s="273" t="s">
        <v>90</v>
      </c>
      <c r="AG3383" s="273" t="s">
        <v>778</v>
      </c>
      <c r="AH3383" s="273" t="s">
        <v>658</v>
      </c>
      <c r="AI3383" s="273" t="s">
        <v>123</v>
      </c>
      <c r="AJ3383" s="273" t="s">
        <v>214</v>
      </c>
      <c r="AK3383" s="273">
        <v>166027</v>
      </c>
      <c r="BV3383" s="279" t="s">
        <v>64</v>
      </c>
      <c r="BW3383" s="280" t="s">
        <v>75</v>
      </c>
      <c r="BX3383" s="280" t="s">
        <v>231</v>
      </c>
      <c r="BY3383" s="280" t="s">
        <v>231</v>
      </c>
      <c r="BZ3383" s="280" t="s">
        <v>167</v>
      </c>
      <c r="CA3383" s="280" t="s">
        <v>168</v>
      </c>
      <c r="CB3383" s="280" t="s">
        <v>169</v>
      </c>
      <c r="CC3383" s="280" t="s">
        <v>170</v>
      </c>
      <c r="CD3383" s="281">
        <v>12</v>
      </c>
      <c r="CE3383" s="277">
        <v>45047</v>
      </c>
      <c r="CF3383" s="280">
        <v>326</v>
      </c>
      <c r="CG3383" s="280" t="s">
        <v>80</v>
      </c>
      <c r="CH3383" s="280">
        <v>326</v>
      </c>
      <c r="CI3383" s="280" t="s">
        <v>80</v>
      </c>
      <c r="CJ3383" s="280"/>
      <c r="CK3383" s="280"/>
      <c r="CL3383" s="280"/>
      <c r="CM3383" s="280" t="s">
        <v>73</v>
      </c>
      <c r="CN3383" s="280">
        <v>3</v>
      </c>
    </row>
    <row r="3384" spans="4:92">
      <c r="D3384" s="273" t="s">
        <v>83</v>
      </c>
      <c r="E3384" s="273" t="s">
        <v>75</v>
      </c>
      <c r="F3384" s="273" t="s">
        <v>357</v>
      </c>
      <c r="G3384" s="273" t="s">
        <v>1055</v>
      </c>
      <c r="H3384" s="274">
        <v>45261</v>
      </c>
      <c r="I3384" s="273">
        <v>17078</v>
      </c>
      <c r="J3384" s="273">
        <v>855</v>
      </c>
      <c r="K3384" s="273">
        <v>12396.48</v>
      </c>
      <c r="L3384" s="273" t="s">
        <v>66</v>
      </c>
      <c r="M3384" s="273">
        <v>1343.6240625</v>
      </c>
      <c r="N3384" s="273" t="s">
        <v>115</v>
      </c>
      <c r="W3384" s="273">
        <v>315550</v>
      </c>
      <c r="X3384" s="273" t="s">
        <v>64</v>
      </c>
      <c r="Y3384" s="273" t="s">
        <v>75</v>
      </c>
      <c r="Z3384" s="273" t="s">
        <v>173</v>
      </c>
      <c r="AA3384" s="273" t="s">
        <v>173</v>
      </c>
      <c r="AB3384" s="274">
        <v>45017</v>
      </c>
      <c r="AC3384" s="273">
        <v>12053</v>
      </c>
      <c r="AD3384" s="273">
        <v>45</v>
      </c>
      <c r="AE3384" s="273">
        <v>17.16</v>
      </c>
      <c r="AF3384" s="273" t="s">
        <v>90</v>
      </c>
      <c r="AG3384" s="273" t="s">
        <v>781</v>
      </c>
      <c r="AH3384" s="273" t="s">
        <v>782</v>
      </c>
      <c r="AI3384" s="273" t="s">
        <v>123</v>
      </c>
      <c r="AJ3384" s="273" t="s">
        <v>214</v>
      </c>
      <c r="AK3384" s="273">
        <v>166033</v>
      </c>
      <c r="BV3384" s="336" t="s">
        <v>64</v>
      </c>
      <c r="BW3384" s="337" t="s">
        <v>75</v>
      </c>
      <c r="BX3384" s="337" t="s">
        <v>231</v>
      </c>
      <c r="BY3384" s="337" t="s">
        <v>231</v>
      </c>
      <c r="BZ3384" s="337" t="s">
        <v>126</v>
      </c>
      <c r="CA3384" s="337" t="s">
        <v>127</v>
      </c>
      <c r="CB3384" s="337" t="s">
        <v>133</v>
      </c>
      <c r="CC3384" s="337" t="s">
        <v>134</v>
      </c>
      <c r="CD3384" s="338">
        <v>7</v>
      </c>
      <c r="CE3384" s="335">
        <v>45047</v>
      </c>
      <c r="CF3384" s="337"/>
      <c r="CG3384" s="337"/>
      <c r="CH3384" s="337"/>
      <c r="CI3384" s="337" t="s">
        <v>104</v>
      </c>
      <c r="CJ3384" s="337"/>
      <c r="CK3384" s="337"/>
      <c r="CL3384" s="337"/>
      <c r="CM3384" s="337" t="s">
        <v>73</v>
      </c>
      <c r="CN3384" s="337">
        <v>3</v>
      </c>
    </row>
    <row r="3385" spans="4:92">
      <c r="D3385" s="273" t="s">
        <v>83</v>
      </c>
      <c r="E3385" s="273" t="s">
        <v>75</v>
      </c>
      <c r="F3385" s="273" t="s">
        <v>357</v>
      </c>
      <c r="G3385" s="273" t="s">
        <v>613</v>
      </c>
      <c r="H3385" s="274">
        <v>44927</v>
      </c>
      <c r="I3385" s="273">
        <v>11176</v>
      </c>
      <c r="J3385" s="273">
        <v>699</v>
      </c>
      <c r="W3385" s="273">
        <v>137991</v>
      </c>
      <c r="X3385" s="273" t="s">
        <v>64</v>
      </c>
      <c r="Y3385" s="273" t="s">
        <v>75</v>
      </c>
      <c r="Z3385" s="273" t="s">
        <v>173</v>
      </c>
      <c r="AA3385" s="273" t="s">
        <v>173</v>
      </c>
      <c r="AB3385" s="274">
        <v>45017</v>
      </c>
      <c r="AC3385" s="273">
        <v>12053</v>
      </c>
      <c r="AD3385" s="273">
        <v>45</v>
      </c>
      <c r="AE3385" s="273">
        <v>22</v>
      </c>
      <c r="AF3385" s="273" t="s">
        <v>90</v>
      </c>
      <c r="AG3385" s="273" t="s">
        <v>786</v>
      </c>
      <c r="AH3385" s="273" t="s">
        <v>787</v>
      </c>
      <c r="AI3385" s="273" t="s">
        <v>123</v>
      </c>
      <c r="AJ3385" s="273" t="s">
        <v>200</v>
      </c>
      <c r="AK3385" s="273">
        <v>166039</v>
      </c>
      <c r="BV3385" s="279" t="s">
        <v>64</v>
      </c>
      <c r="BW3385" s="280" t="s">
        <v>75</v>
      </c>
      <c r="BX3385" s="280" t="s">
        <v>231</v>
      </c>
      <c r="BY3385" s="280" t="s">
        <v>231</v>
      </c>
      <c r="BZ3385" s="280" t="s">
        <v>138</v>
      </c>
      <c r="CA3385" s="280" t="s">
        <v>139</v>
      </c>
      <c r="CB3385" s="280" t="s">
        <v>140</v>
      </c>
      <c r="CC3385" s="280" t="s">
        <v>141</v>
      </c>
      <c r="CD3385" s="281">
        <v>9</v>
      </c>
      <c r="CE3385" s="277">
        <v>45047</v>
      </c>
      <c r="CF3385" s="280">
        <v>0</v>
      </c>
      <c r="CG3385" s="280" t="s">
        <v>80</v>
      </c>
      <c r="CH3385" s="280">
        <v>0</v>
      </c>
      <c r="CI3385" s="280" t="s">
        <v>80</v>
      </c>
      <c r="CJ3385" s="280"/>
      <c r="CK3385" s="280"/>
      <c r="CL3385" s="280"/>
      <c r="CM3385" s="280" t="s">
        <v>73</v>
      </c>
      <c r="CN3385" s="280">
        <v>3</v>
      </c>
    </row>
    <row r="3386" spans="4:92">
      <c r="D3386" s="273" t="s">
        <v>83</v>
      </c>
      <c r="E3386" s="273" t="s">
        <v>75</v>
      </c>
      <c r="F3386" s="273" t="s">
        <v>357</v>
      </c>
      <c r="G3386" s="273" t="s">
        <v>613</v>
      </c>
      <c r="H3386" s="274">
        <v>44927</v>
      </c>
      <c r="I3386" s="273">
        <v>11176</v>
      </c>
      <c r="J3386" s="273">
        <v>699</v>
      </c>
      <c r="K3386" s="273">
        <v>9990</v>
      </c>
      <c r="L3386" s="273" t="s">
        <v>66</v>
      </c>
      <c r="M3386" s="273">
        <v>1291.0201875</v>
      </c>
      <c r="N3386" s="273" t="s">
        <v>115</v>
      </c>
      <c r="W3386" s="273">
        <v>138015</v>
      </c>
      <c r="X3386" s="273" t="s">
        <v>64</v>
      </c>
      <c r="Y3386" s="273" t="s">
        <v>75</v>
      </c>
      <c r="Z3386" s="273" t="s">
        <v>173</v>
      </c>
      <c r="AA3386" s="273" t="s">
        <v>173</v>
      </c>
      <c r="AB3386" s="274">
        <v>45017</v>
      </c>
      <c r="AC3386" s="273">
        <v>12053</v>
      </c>
      <c r="AD3386" s="273">
        <v>45</v>
      </c>
      <c r="AE3386" s="273">
        <v>6</v>
      </c>
      <c r="AF3386" s="273" t="s">
        <v>90</v>
      </c>
      <c r="AG3386" s="273" t="s">
        <v>694</v>
      </c>
      <c r="AH3386" s="273" t="s">
        <v>695</v>
      </c>
      <c r="AI3386" s="273" t="s">
        <v>123</v>
      </c>
      <c r="AJ3386" s="273" t="s">
        <v>200</v>
      </c>
      <c r="AK3386" s="273">
        <v>166045</v>
      </c>
      <c r="BV3386" s="336" t="s">
        <v>64</v>
      </c>
      <c r="BW3386" s="337" t="s">
        <v>75</v>
      </c>
      <c r="BX3386" s="337" t="s">
        <v>231</v>
      </c>
      <c r="BY3386" s="337" t="s">
        <v>231</v>
      </c>
      <c r="BZ3386" s="337" t="s">
        <v>151</v>
      </c>
      <c r="CA3386" s="337" t="s">
        <v>152</v>
      </c>
      <c r="CB3386" s="337" t="s">
        <v>153</v>
      </c>
      <c r="CC3386" s="337" t="s">
        <v>154</v>
      </c>
      <c r="CD3386" s="338">
        <v>10</v>
      </c>
      <c r="CE3386" s="335">
        <v>45047</v>
      </c>
      <c r="CF3386" s="337">
        <v>51054.3</v>
      </c>
      <c r="CG3386" s="337" t="s">
        <v>80</v>
      </c>
      <c r="CH3386" s="337">
        <v>51054.3</v>
      </c>
      <c r="CI3386" s="337" t="s">
        <v>80</v>
      </c>
      <c r="CJ3386" s="337"/>
      <c r="CK3386" s="337"/>
      <c r="CL3386" s="337"/>
      <c r="CM3386" s="337" t="s">
        <v>73</v>
      </c>
      <c r="CN3386" s="337">
        <v>3</v>
      </c>
    </row>
    <row r="3387" spans="4:92">
      <c r="D3387" s="273" t="s">
        <v>83</v>
      </c>
      <c r="E3387" s="273" t="s">
        <v>75</v>
      </c>
      <c r="F3387" s="273" t="s">
        <v>357</v>
      </c>
      <c r="G3387" s="273" t="s">
        <v>613</v>
      </c>
      <c r="H3387" s="274">
        <v>44927</v>
      </c>
      <c r="I3387" s="273">
        <v>11176</v>
      </c>
      <c r="J3387" s="273">
        <v>699</v>
      </c>
      <c r="K3387" s="273">
        <v>0</v>
      </c>
      <c r="L3387" s="273" t="s">
        <v>66</v>
      </c>
      <c r="N3387" s="273" t="s">
        <v>107</v>
      </c>
      <c r="W3387" s="273">
        <v>138016</v>
      </c>
      <c r="X3387" s="273" t="s">
        <v>64</v>
      </c>
      <c r="Y3387" s="273" t="s">
        <v>75</v>
      </c>
      <c r="Z3387" s="273" t="s">
        <v>173</v>
      </c>
      <c r="AA3387" s="273" t="s">
        <v>173</v>
      </c>
      <c r="AB3387" s="274">
        <v>45017</v>
      </c>
      <c r="AC3387" s="273">
        <v>12053</v>
      </c>
      <c r="AD3387" s="273">
        <v>45</v>
      </c>
      <c r="AE3387" s="273">
        <v>51.2</v>
      </c>
      <c r="AF3387" s="273" t="s">
        <v>90</v>
      </c>
      <c r="AG3387" s="273" t="s">
        <v>636</v>
      </c>
      <c r="AH3387" s="273" t="s">
        <v>697</v>
      </c>
      <c r="AI3387" s="273" t="s">
        <v>123</v>
      </c>
      <c r="AJ3387" s="273" t="s">
        <v>124</v>
      </c>
      <c r="AK3387" s="273">
        <v>166050</v>
      </c>
      <c r="BV3387" s="279" t="s">
        <v>64</v>
      </c>
      <c r="BW3387" s="280" t="s">
        <v>75</v>
      </c>
      <c r="BX3387" s="280" t="s">
        <v>231</v>
      </c>
      <c r="BY3387" s="280" t="s">
        <v>231</v>
      </c>
      <c r="BZ3387" s="280" t="s">
        <v>126</v>
      </c>
      <c r="CA3387" s="280" t="s">
        <v>127</v>
      </c>
      <c r="CB3387" s="280" t="s">
        <v>128</v>
      </c>
      <c r="CC3387" s="280" t="s">
        <v>129</v>
      </c>
      <c r="CD3387" s="281">
        <v>6</v>
      </c>
      <c r="CE3387" s="277">
        <v>45047</v>
      </c>
      <c r="CF3387" s="280"/>
      <c r="CG3387" s="280"/>
      <c r="CH3387" s="280"/>
      <c r="CI3387" s="280" t="s">
        <v>80</v>
      </c>
      <c r="CJ3387" s="280"/>
      <c r="CK3387" s="280"/>
      <c r="CL3387" s="280"/>
      <c r="CM3387" s="280" t="s">
        <v>73</v>
      </c>
      <c r="CN3387" s="280">
        <v>3</v>
      </c>
    </row>
    <row r="3388" spans="4:92">
      <c r="D3388" s="273" t="s">
        <v>83</v>
      </c>
      <c r="E3388" s="273" t="s">
        <v>75</v>
      </c>
      <c r="F3388" s="273" t="s">
        <v>357</v>
      </c>
      <c r="G3388" s="273" t="s">
        <v>613</v>
      </c>
      <c r="H3388" s="274">
        <v>44958</v>
      </c>
      <c r="I3388" s="273">
        <v>11338</v>
      </c>
      <c r="J3388" s="273">
        <v>699</v>
      </c>
      <c r="W3388" s="273">
        <v>142689</v>
      </c>
      <c r="X3388" s="273" t="s">
        <v>64</v>
      </c>
      <c r="Y3388" s="273" t="s">
        <v>75</v>
      </c>
      <c r="Z3388" s="273" t="s">
        <v>173</v>
      </c>
      <c r="AA3388" s="273" t="s">
        <v>173</v>
      </c>
      <c r="AB3388" s="274">
        <v>45017</v>
      </c>
      <c r="AC3388" s="273">
        <v>12053</v>
      </c>
      <c r="AD3388" s="273">
        <v>45</v>
      </c>
      <c r="AE3388" s="273">
        <v>4.1900000000000004</v>
      </c>
      <c r="AF3388" s="273" t="s">
        <v>90</v>
      </c>
      <c r="AG3388" s="273" t="s">
        <v>636</v>
      </c>
      <c r="AH3388" s="273" t="s">
        <v>700</v>
      </c>
      <c r="AI3388" s="273" t="s">
        <v>123</v>
      </c>
      <c r="AJ3388" s="273" t="s">
        <v>124</v>
      </c>
      <c r="AK3388" s="273">
        <v>166055</v>
      </c>
      <c r="BV3388" s="336" t="s">
        <v>64</v>
      </c>
      <c r="BW3388" s="337" t="s">
        <v>75</v>
      </c>
      <c r="BX3388" s="337" t="s">
        <v>231</v>
      </c>
      <c r="BY3388" s="337" t="s">
        <v>231</v>
      </c>
      <c r="BZ3388" s="337" t="s">
        <v>110</v>
      </c>
      <c r="CA3388" s="337" t="s">
        <v>111</v>
      </c>
      <c r="CB3388" s="337" t="s">
        <v>117</v>
      </c>
      <c r="CC3388" s="337" t="s">
        <v>118</v>
      </c>
      <c r="CD3388" s="338">
        <v>5</v>
      </c>
      <c r="CE3388" s="335">
        <v>45047</v>
      </c>
      <c r="CF3388" s="337"/>
      <c r="CG3388" s="337"/>
      <c r="CH3388" s="337"/>
      <c r="CI3388" s="337" t="s">
        <v>104</v>
      </c>
      <c r="CJ3388" s="337"/>
      <c r="CK3388" s="337"/>
      <c r="CL3388" s="337"/>
      <c r="CM3388" s="337" t="s">
        <v>73</v>
      </c>
      <c r="CN3388" s="337">
        <v>3</v>
      </c>
    </row>
    <row r="3389" spans="4:92">
      <c r="D3389" s="273" t="s">
        <v>83</v>
      </c>
      <c r="E3389" s="273" t="s">
        <v>75</v>
      </c>
      <c r="F3389" s="273" t="s">
        <v>357</v>
      </c>
      <c r="G3389" s="273" t="s">
        <v>613</v>
      </c>
      <c r="H3389" s="274">
        <v>44958</v>
      </c>
      <c r="I3389" s="273">
        <v>11338</v>
      </c>
      <c r="J3389" s="273">
        <v>699</v>
      </c>
      <c r="K3389" s="273">
        <v>10170</v>
      </c>
      <c r="L3389" s="273" t="s">
        <v>66</v>
      </c>
      <c r="M3389" s="273">
        <v>1308.5806875000001</v>
      </c>
      <c r="N3389" s="273" t="s">
        <v>115</v>
      </c>
      <c r="W3389" s="273">
        <v>142713</v>
      </c>
      <c r="X3389" s="273" t="s">
        <v>64</v>
      </c>
      <c r="Y3389" s="273" t="s">
        <v>75</v>
      </c>
      <c r="Z3389" s="273" t="s">
        <v>173</v>
      </c>
      <c r="AA3389" s="273" t="s">
        <v>173</v>
      </c>
      <c r="AB3389" s="274">
        <v>45017</v>
      </c>
      <c r="AC3389" s="273">
        <v>12053</v>
      </c>
      <c r="AD3389" s="273">
        <v>45</v>
      </c>
      <c r="AE3389" s="273">
        <v>20.74</v>
      </c>
      <c r="AF3389" s="273" t="s">
        <v>90</v>
      </c>
      <c r="AG3389" s="273" t="s">
        <v>703</v>
      </c>
      <c r="AH3389" s="273" t="s">
        <v>704</v>
      </c>
      <c r="AI3389" s="273" t="s">
        <v>123</v>
      </c>
      <c r="AJ3389" s="273" t="s">
        <v>124</v>
      </c>
      <c r="AK3389" s="273">
        <v>166060</v>
      </c>
      <c r="BV3389" s="279" t="s">
        <v>64</v>
      </c>
      <c r="BW3389" s="280" t="s">
        <v>75</v>
      </c>
      <c r="BX3389" s="280" t="s">
        <v>231</v>
      </c>
      <c r="BY3389" s="280" t="s">
        <v>231</v>
      </c>
      <c r="BZ3389" s="280" t="s">
        <v>110</v>
      </c>
      <c r="CA3389" s="280" t="s">
        <v>111</v>
      </c>
      <c r="CB3389" s="280" t="s">
        <v>112</v>
      </c>
      <c r="CC3389" s="280" t="s">
        <v>113</v>
      </c>
      <c r="CD3389" s="281">
        <v>4</v>
      </c>
      <c r="CE3389" s="277">
        <v>45047</v>
      </c>
      <c r="CF3389" s="280"/>
      <c r="CG3389" s="280"/>
      <c r="CH3389" s="280"/>
      <c r="CI3389" s="280" t="s">
        <v>80</v>
      </c>
      <c r="CJ3389" s="280"/>
      <c r="CK3389" s="280"/>
      <c r="CL3389" s="280"/>
      <c r="CM3389" s="280" t="s">
        <v>73</v>
      </c>
      <c r="CN3389" s="280">
        <v>3</v>
      </c>
    </row>
    <row r="3390" spans="4:92">
      <c r="D3390" s="273" t="s">
        <v>83</v>
      </c>
      <c r="E3390" s="273" t="s">
        <v>75</v>
      </c>
      <c r="F3390" s="273" t="s">
        <v>357</v>
      </c>
      <c r="G3390" s="273" t="s">
        <v>613</v>
      </c>
      <c r="H3390" s="274">
        <v>44958</v>
      </c>
      <c r="I3390" s="273">
        <v>11338</v>
      </c>
      <c r="J3390" s="273">
        <v>699</v>
      </c>
      <c r="K3390" s="273">
        <v>0</v>
      </c>
      <c r="L3390" s="273" t="s">
        <v>66</v>
      </c>
      <c r="N3390" s="273" t="s">
        <v>107</v>
      </c>
      <c r="W3390" s="273">
        <v>142714</v>
      </c>
      <c r="X3390" s="273" t="s">
        <v>64</v>
      </c>
      <c r="Y3390" s="273" t="s">
        <v>75</v>
      </c>
      <c r="Z3390" s="273" t="s">
        <v>173</v>
      </c>
      <c r="AA3390" s="273" t="s">
        <v>173</v>
      </c>
      <c r="AB3390" s="274">
        <v>45017</v>
      </c>
      <c r="AC3390" s="273">
        <v>12053</v>
      </c>
      <c r="AD3390" s="273">
        <v>45</v>
      </c>
      <c r="AE3390" s="273">
        <v>1.1499999999999999</v>
      </c>
      <c r="AF3390" s="273" t="s">
        <v>90</v>
      </c>
      <c r="AG3390" s="273" t="s">
        <v>703</v>
      </c>
      <c r="AH3390" s="273" t="s">
        <v>707</v>
      </c>
      <c r="AI3390" s="273" t="s">
        <v>123</v>
      </c>
      <c r="AJ3390" s="273" t="s">
        <v>124</v>
      </c>
      <c r="AK3390" s="273">
        <v>166065</v>
      </c>
      <c r="BV3390" s="336" t="s">
        <v>64</v>
      </c>
      <c r="BW3390" s="337" t="s">
        <v>75</v>
      </c>
      <c r="BX3390" s="337" t="s">
        <v>231</v>
      </c>
      <c r="BY3390" s="337" t="s">
        <v>231</v>
      </c>
      <c r="BZ3390" s="337" t="s">
        <v>86</v>
      </c>
      <c r="CA3390" s="337" t="s">
        <v>87</v>
      </c>
      <c r="CB3390" s="337" t="s">
        <v>101</v>
      </c>
      <c r="CC3390" s="337" t="s">
        <v>102</v>
      </c>
      <c r="CD3390" s="338">
        <v>4</v>
      </c>
      <c r="CE3390" s="335">
        <v>45047</v>
      </c>
      <c r="CF3390" s="337">
        <v>44731.92</v>
      </c>
      <c r="CG3390" s="337" t="s">
        <v>1495</v>
      </c>
      <c r="CH3390" s="337">
        <v>6430.2134999999998</v>
      </c>
      <c r="CI3390" s="337" t="s">
        <v>104</v>
      </c>
      <c r="CJ3390" s="337"/>
      <c r="CK3390" s="337"/>
      <c r="CL3390" s="337"/>
      <c r="CM3390" s="337" t="s">
        <v>73</v>
      </c>
      <c r="CN3390" s="337">
        <v>3</v>
      </c>
    </row>
    <row r="3391" spans="4:92">
      <c r="D3391" s="273" t="s">
        <v>83</v>
      </c>
      <c r="E3391" s="273" t="s">
        <v>75</v>
      </c>
      <c r="F3391" s="273" t="s">
        <v>357</v>
      </c>
      <c r="G3391" s="273" t="s">
        <v>613</v>
      </c>
      <c r="H3391" s="274">
        <v>44986</v>
      </c>
      <c r="I3391" s="273">
        <v>11500</v>
      </c>
      <c r="J3391" s="273">
        <v>699</v>
      </c>
      <c r="W3391" s="273">
        <v>147387</v>
      </c>
      <c r="X3391" s="273" t="s">
        <v>64</v>
      </c>
      <c r="Y3391" s="273" t="s">
        <v>75</v>
      </c>
      <c r="Z3391" s="273" t="s">
        <v>173</v>
      </c>
      <c r="AA3391" s="273" t="s">
        <v>173</v>
      </c>
      <c r="AB3391" s="274">
        <v>45017</v>
      </c>
      <c r="AC3391" s="273">
        <v>12053</v>
      </c>
      <c r="AD3391" s="273">
        <v>45</v>
      </c>
      <c r="AE3391" s="273">
        <v>0.11</v>
      </c>
      <c r="AF3391" s="273" t="s">
        <v>90</v>
      </c>
      <c r="AG3391" s="273" t="s">
        <v>710</v>
      </c>
      <c r="AH3391" s="273" t="s">
        <v>711</v>
      </c>
      <c r="AI3391" s="273" t="s">
        <v>199</v>
      </c>
      <c r="AJ3391" s="273" t="s">
        <v>124</v>
      </c>
      <c r="AK3391" s="273">
        <v>166070</v>
      </c>
      <c r="BV3391" s="279" t="s">
        <v>64</v>
      </c>
      <c r="BW3391" s="280" t="s">
        <v>75</v>
      </c>
      <c r="BX3391" s="280" t="s">
        <v>231</v>
      </c>
      <c r="BY3391" s="280" t="s">
        <v>231</v>
      </c>
      <c r="BZ3391" s="280" t="s">
        <v>86</v>
      </c>
      <c r="CA3391" s="280" t="s">
        <v>87</v>
      </c>
      <c r="CB3391" s="280" t="s">
        <v>101</v>
      </c>
      <c r="CC3391" s="280" t="s">
        <v>102</v>
      </c>
      <c r="CD3391" s="281">
        <v>4</v>
      </c>
      <c r="CE3391" s="277">
        <v>45047</v>
      </c>
      <c r="CF3391" s="280">
        <v>8726.16</v>
      </c>
      <c r="CG3391" s="280" t="s">
        <v>1495</v>
      </c>
      <c r="CH3391" s="280">
        <v>1254.3855000000001</v>
      </c>
      <c r="CI3391" s="280" t="s">
        <v>104</v>
      </c>
      <c r="CJ3391" s="280"/>
      <c r="CK3391" s="280"/>
      <c r="CL3391" s="280"/>
      <c r="CM3391" s="280" t="s">
        <v>73</v>
      </c>
      <c r="CN3391" s="280">
        <v>3</v>
      </c>
    </row>
    <row r="3392" spans="4:92">
      <c r="D3392" s="273" t="s">
        <v>83</v>
      </c>
      <c r="E3392" s="273" t="s">
        <v>75</v>
      </c>
      <c r="F3392" s="273" t="s">
        <v>357</v>
      </c>
      <c r="G3392" s="273" t="s">
        <v>613</v>
      </c>
      <c r="H3392" s="274">
        <v>44986</v>
      </c>
      <c r="I3392" s="273">
        <v>11500</v>
      </c>
      <c r="J3392" s="273">
        <v>699</v>
      </c>
      <c r="K3392" s="273">
        <v>10800</v>
      </c>
      <c r="L3392" s="273" t="s">
        <v>66</v>
      </c>
      <c r="M3392" s="273">
        <v>1359.99</v>
      </c>
      <c r="N3392" s="273" t="s">
        <v>115</v>
      </c>
      <c r="W3392" s="273">
        <v>147411</v>
      </c>
      <c r="X3392" s="273" t="s">
        <v>64</v>
      </c>
      <c r="Y3392" s="273" t="s">
        <v>75</v>
      </c>
      <c r="Z3392" s="273" t="s">
        <v>173</v>
      </c>
      <c r="AA3392" s="273" t="s">
        <v>173</v>
      </c>
      <c r="AB3392" s="274">
        <v>45017</v>
      </c>
      <c r="AC3392" s="273">
        <v>12053</v>
      </c>
      <c r="AD3392" s="273">
        <v>45</v>
      </c>
      <c r="AE3392" s="273">
        <v>1.68</v>
      </c>
      <c r="AF3392" s="273" t="s">
        <v>90</v>
      </c>
      <c r="AG3392" s="273" t="s">
        <v>714</v>
      </c>
      <c r="AH3392" s="273" t="s">
        <v>715</v>
      </c>
      <c r="AI3392" s="273" t="s">
        <v>123</v>
      </c>
      <c r="AJ3392" s="273" t="s">
        <v>716</v>
      </c>
      <c r="AK3392" s="273">
        <v>166076</v>
      </c>
      <c r="BV3392" s="336" t="s">
        <v>64</v>
      </c>
      <c r="BW3392" s="337" t="s">
        <v>75</v>
      </c>
      <c r="BX3392" s="337" t="s">
        <v>231</v>
      </c>
      <c r="BY3392" s="337" t="s">
        <v>231</v>
      </c>
      <c r="BZ3392" s="337" t="s">
        <v>86</v>
      </c>
      <c r="CA3392" s="337" t="s">
        <v>87</v>
      </c>
      <c r="CB3392" s="337" t="s">
        <v>101</v>
      </c>
      <c r="CC3392" s="337" t="s">
        <v>102</v>
      </c>
      <c r="CD3392" s="338">
        <v>4</v>
      </c>
      <c r="CE3392" s="335">
        <v>45047</v>
      </c>
      <c r="CF3392" s="337">
        <v>15600.6</v>
      </c>
      <c r="CG3392" s="337" t="s">
        <v>1495</v>
      </c>
      <c r="CH3392" s="337">
        <v>2242.5862499999998</v>
      </c>
      <c r="CI3392" s="337" t="s">
        <v>104</v>
      </c>
      <c r="CJ3392" s="337"/>
      <c r="CK3392" s="337"/>
      <c r="CL3392" s="337"/>
      <c r="CM3392" s="337" t="s">
        <v>73</v>
      </c>
      <c r="CN3392" s="337">
        <v>3</v>
      </c>
    </row>
    <row r="3393" spans="4:92">
      <c r="D3393" s="273" t="s">
        <v>83</v>
      </c>
      <c r="E3393" s="273" t="s">
        <v>75</v>
      </c>
      <c r="F3393" s="273" t="s">
        <v>357</v>
      </c>
      <c r="G3393" s="273" t="s">
        <v>613</v>
      </c>
      <c r="H3393" s="274">
        <v>44986</v>
      </c>
      <c r="I3393" s="273">
        <v>11500</v>
      </c>
      <c r="J3393" s="273">
        <v>699</v>
      </c>
      <c r="K3393" s="273">
        <v>0</v>
      </c>
      <c r="L3393" s="273" t="s">
        <v>66</v>
      </c>
      <c r="N3393" s="273" t="s">
        <v>107</v>
      </c>
      <c r="W3393" s="273">
        <v>147412</v>
      </c>
      <c r="X3393" s="273" t="s">
        <v>64</v>
      </c>
      <c r="Y3393" s="273" t="s">
        <v>75</v>
      </c>
      <c r="Z3393" s="273" t="s">
        <v>173</v>
      </c>
      <c r="AA3393" s="273" t="s">
        <v>173</v>
      </c>
      <c r="AB3393" s="274">
        <v>45017</v>
      </c>
      <c r="AC3393" s="273">
        <v>12053</v>
      </c>
      <c r="AD3393" s="273">
        <v>45</v>
      </c>
      <c r="AE3393" s="273">
        <v>0</v>
      </c>
      <c r="AF3393" s="273" t="s">
        <v>90</v>
      </c>
      <c r="AG3393" s="273" t="s">
        <v>718</v>
      </c>
      <c r="AH3393" s="273" t="s">
        <v>719</v>
      </c>
      <c r="AI3393" s="273" t="s">
        <v>123</v>
      </c>
      <c r="AJ3393" s="273" t="s">
        <v>200</v>
      </c>
      <c r="AK3393" s="273">
        <v>166082</v>
      </c>
      <c r="BV3393" s="279" t="s">
        <v>64</v>
      </c>
      <c r="BW3393" s="280" t="s">
        <v>75</v>
      </c>
      <c r="BX3393" s="280" t="s">
        <v>231</v>
      </c>
      <c r="BY3393" s="280" t="s">
        <v>231</v>
      </c>
      <c r="BZ3393" s="280" t="s">
        <v>86</v>
      </c>
      <c r="CA3393" s="280" t="s">
        <v>87</v>
      </c>
      <c r="CB3393" s="280" t="s">
        <v>88</v>
      </c>
      <c r="CC3393" s="280" t="s">
        <v>89</v>
      </c>
      <c r="CD3393" s="281">
        <v>3</v>
      </c>
      <c r="CE3393" s="277">
        <v>45231</v>
      </c>
      <c r="CF3393" s="280">
        <v>7944</v>
      </c>
      <c r="CG3393" s="280" t="s">
        <v>80</v>
      </c>
      <c r="CH3393" s="280">
        <v>7944</v>
      </c>
      <c r="CI3393" s="280" t="s">
        <v>80</v>
      </c>
      <c r="CJ3393" s="280"/>
      <c r="CK3393" s="280"/>
      <c r="CL3393" s="280"/>
      <c r="CM3393" s="280" t="s">
        <v>73</v>
      </c>
      <c r="CN3393" s="280">
        <v>3</v>
      </c>
    </row>
    <row r="3394" spans="4:92">
      <c r="D3394" s="273" t="s">
        <v>83</v>
      </c>
      <c r="E3394" s="273" t="s">
        <v>75</v>
      </c>
      <c r="F3394" s="273" t="s">
        <v>357</v>
      </c>
      <c r="G3394" s="273" t="s">
        <v>613</v>
      </c>
      <c r="H3394" s="274">
        <v>45017</v>
      </c>
      <c r="I3394" s="273">
        <v>11662</v>
      </c>
      <c r="J3394" s="273">
        <v>699</v>
      </c>
      <c r="W3394" s="273">
        <v>152085</v>
      </c>
      <c r="X3394" s="273" t="s">
        <v>64</v>
      </c>
      <c r="Y3394" s="273" t="s">
        <v>75</v>
      </c>
      <c r="Z3394" s="273" t="s">
        <v>173</v>
      </c>
      <c r="AA3394" s="273" t="s">
        <v>173</v>
      </c>
      <c r="AB3394" s="274">
        <v>45017</v>
      </c>
      <c r="AC3394" s="273">
        <v>12053</v>
      </c>
      <c r="AD3394" s="273">
        <v>45</v>
      </c>
      <c r="AE3394" s="273">
        <v>0.66100000000000003</v>
      </c>
      <c r="AF3394" s="273" t="s">
        <v>90</v>
      </c>
      <c r="AG3394" s="273" t="s">
        <v>722</v>
      </c>
      <c r="AH3394" s="273" t="s">
        <v>723</v>
      </c>
      <c r="AI3394" s="273" t="s">
        <v>123</v>
      </c>
      <c r="AJ3394" s="273" t="s">
        <v>200</v>
      </c>
      <c r="AK3394" s="273">
        <v>166088</v>
      </c>
      <c r="BV3394" s="336" t="s">
        <v>64</v>
      </c>
      <c r="BW3394" s="337" t="s">
        <v>75</v>
      </c>
      <c r="BX3394" s="337" t="s">
        <v>231</v>
      </c>
      <c r="BY3394" s="337" t="s">
        <v>231</v>
      </c>
      <c r="BZ3394" s="337" t="s">
        <v>86</v>
      </c>
      <c r="CA3394" s="337" t="s">
        <v>87</v>
      </c>
      <c r="CB3394" s="337" t="s">
        <v>88</v>
      </c>
      <c r="CC3394" s="337" t="s">
        <v>89</v>
      </c>
      <c r="CD3394" s="338">
        <v>3</v>
      </c>
      <c r="CE3394" s="335">
        <v>45231</v>
      </c>
      <c r="CF3394" s="337">
        <v>11323</v>
      </c>
      <c r="CG3394" s="337" t="s">
        <v>80</v>
      </c>
      <c r="CH3394" s="337">
        <v>11323</v>
      </c>
      <c r="CI3394" s="337" t="s">
        <v>80</v>
      </c>
      <c r="CJ3394" s="337"/>
      <c r="CK3394" s="337"/>
      <c r="CL3394" s="337"/>
      <c r="CM3394" s="337" t="s">
        <v>73</v>
      </c>
      <c r="CN3394" s="337">
        <v>3</v>
      </c>
    </row>
    <row r="3395" spans="4:92">
      <c r="D3395" s="273" t="s">
        <v>83</v>
      </c>
      <c r="E3395" s="273" t="s">
        <v>75</v>
      </c>
      <c r="F3395" s="273" t="s">
        <v>357</v>
      </c>
      <c r="G3395" s="273" t="s">
        <v>613</v>
      </c>
      <c r="H3395" s="274">
        <v>45017</v>
      </c>
      <c r="I3395" s="273">
        <v>11662</v>
      </c>
      <c r="J3395" s="273">
        <v>699</v>
      </c>
      <c r="K3395" s="273">
        <v>11780</v>
      </c>
      <c r="L3395" s="273" t="s">
        <v>66</v>
      </c>
      <c r="M3395" s="273">
        <v>1425.4825000000001</v>
      </c>
      <c r="N3395" s="273" t="s">
        <v>115</v>
      </c>
      <c r="W3395" s="273">
        <v>152109</v>
      </c>
      <c r="X3395" s="273" t="s">
        <v>64</v>
      </c>
      <c r="Y3395" s="273" t="s">
        <v>75</v>
      </c>
      <c r="Z3395" s="273" t="s">
        <v>173</v>
      </c>
      <c r="AA3395" s="273" t="s">
        <v>173</v>
      </c>
      <c r="AB3395" s="274">
        <v>45017</v>
      </c>
      <c r="AC3395" s="273">
        <v>12053</v>
      </c>
      <c r="AD3395" s="273">
        <v>45</v>
      </c>
      <c r="AE3395" s="273">
        <v>6.5</v>
      </c>
      <c r="AF3395" s="273" t="s">
        <v>90</v>
      </c>
      <c r="AG3395" s="273" t="s">
        <v>726</v>
      </c>
      <c r="AH3395" s="273" t="s">
        <v>727</v>
      </c>
      <c r="AI3395" s="273" t="s">
        <v>123</v>
      </c>
      <c r="AJ3395" s="273" t="s">
        <v>200</v>
      </c>
      <c r="AK3395" s="273">
        <v>166094</v>
      </c>
      <c r="BV3395" s="279" t="s">
        <v>64</v>
      </c>
      <c r="BW3395" s="280" t="s">
        <v>75</v>
      </c>
      <c r="BX3395" s="280" t="s">
        <v>231</v>
      </c>
      <c r="BY3395" s="280" t="s">
        <v>231</v>
      </c>
      <c r="BZ3395" s="280" t="s">
        <v>86</v>
      </c>
      <c r="CA3395" s="280" t="s">
        <v>87</v>
      </c>
      <c r="CB3395" s="280" t="s">
        <v>88</v>
      </c>
      <c r="CC3395" s="280" t="s">
        <v>89</v>
      </c>
      <c r="CD3395" s="281">
        <v>3</v>
      </c>
      <c r="CE3395" s="277">
        <v>45231</v>
      </c>
      <c r="CF3395" s="280">
        <v>24634</v>
      </c>
      <c r="CG3395" s="280" t="s">
        <v>80</v>
      </c>
      <c r="CH3395" s="280">
        <v>24634</v>
      </c>
      <c r="CI3395" s="280" t="s">
        <v>80</v>
      </c>
      <c r="CJ3395" s="280"/>
      <c r="CK3395" s="280"/>
      <c r="CL3395" s="280"/>
      <c r="CM3395" s="280" t="s">
        <v>73</v>
      </c>
      <c r="CN3395" s="280">
        <v>3</v>
      </c>
    </row>
    <row r="3396" spans="4:92">
      <c r="D3396" s="273" t="s">
        <v>83</v>
      </c>
      <c r="E3396" s="273" t="s">
        <v>75</v>
      </c>
      <c r="F3396" s="273" t="s">
        <v>357</v>
      </c>
      <c r="G3396" s="273" t="s">
        <v>613</v>
      </c>
      <c r="H3396" s="274">
        <v>45017</v>
      </c>
      <c r="I3396" s="273">
        <v>11662</v>
      </c>
      <c r="J3396" s="273">
        <v>699</v>
      </c>
      <c r="K3396" s="273">
        <v>0</v>
      </c>
      <c r="L3396" s="273" t="s">
        <v>66</v>
      </c>
      <c r="N3396" s="273" t="s">
        <v>107</v>
      </c>
      <c r="W3396" s="273">
        <v>152110</v>
      </c>
      <c r="X3396" s="273" t="s">
        <v>64</v>
      </c>
      <c r="Y3396" s="273" t="s">
        <v>75</v>
      </c>
      <c r="Z3396" s="273" t="s">
        <v>173</v>
      </c>
      <c r="AA3396" s="273" t="s">
        <v>173</v>
      </c>
      <c r="AB3396" s="274">
        <v>45017</v>
      </c>
      <c r="AC3396" s="273">
        <v>12053</v>
      </c>
      <c r="AD3396" s="273">
        <v>45</v>
      </c>
      <c r="AE3396" s="273">
        <v>5</v>
      </c>
      <c r="AF3396" s="273" t="s">
        <v>90</v>
      </c>
      <c r="AG3396" s="273" t="s">
        <v>568</v>
      </c>
      <c r="AH3396" s="273" t="s">
        <v>730</v>
      </c>
      <c r="AI3396" s="273" t="s">
        <v>123</v>
      </c>
      <c r="AJ3396" s="273" t="s">
        <v>200</v>
      </c>
      <c r="AK3396" s="273">
        <v>166100</v>
      </c>
      <c r="BV3396" s="336" t="s">
        <v>64</v>
      </c>
      <c r="BW3396" s="337" t="s">
        <v>75</v>
      </c>
      <c r="BX3396" s="337" t="s">
        <v>231</v>
      </c>
      <c r="BY3396" s="337" t="s">
        <v>231</v>
      </c>
      <c r="BZ3396" s="337" t="s">
        <v>86</v>
      </c>
      <c r="CA3396" s="337" t="s">
        <v>87</v>
      </c>
      <c r="CB3396" s="337" t="s">
        <v>88</v>
      </c>
      <c r="CC3396" s="337" t="s">
        <v>89</v>
      </c>
      <c r="CD3396" s="338">
        <v>3</v>
      </c>
      <c r="CE3396" s="335">
        <v>45231</v>
      </c>
      <c r="CF3396" s="337">
        <v>8241</v>
      </c>
      <c r="CG3396" s="337" t="s">
        <v>80</v>
      </c>
      <c r="CH3396" s="337">
        <v>8241</v>
      </c>
      <c r="CI3396" s="337" t="s">
        <v>80</v>
      </c>
      <c r="CJ3396" s="337"/>
      <c r="CK3396" s="337"/>
      <c r="CL3396" s="337"/>
      <c r="CM3396" s="337" t="s">
        <v>73</v>
      </c>
      <c r="CN3396" s="337">
        <v>3</v>
      </c>
    </row>
    <row r="3397" spans="4:92">
      <c r="D3397" s="273" t="s">
        <v>83</v>
      </c>
      <c r="E3397" s="273" t="s">
        <v>75</v>
      </c>
      <c r="F3397" s="273" t="s">
        <v>357</v>
      </c>
      <c r="G3397" s="273" t="s">
        <v>613</v>
      </c>
      <c r="H3397" s="274">
        <v>45047</v>
      </c>
      <c r="I3397" s="273">
        <v>12278</v>
      </c>
      <c r="J3397" s="273">
        <v>699</v>
      </c>
      <c r="W3397" s="273">
        <v>177604</v>
      </c>
      <c r="X3397" s="273" t="s">
        <v>64</v>
      </c>
      <c r="Y3397" s="273" t="s">
        <v>75</v>
      </c>
      <c r="Z3397" s="273" t="s">
        <v>79</v>
      </c>
      <c r="AA3397" s="273" t="s">
        <v>79</v>
      </c>
      <c r="AB3397" s="274">
        <v>44927</v>
      </c>
      <c r="AC3397" s="273">
        <v>11802</v>
      </c>
      <c r="AD3397" s="273">
        <v>36</v>
      </c>
      <c r="AK3397" s="273">
        <v>293517</v>
      </c>
      <c r="BV3397" s="279" t="s">
        <v>64</v>
      </c>
      <c r="BW3397" s="280" t="s">
        <v>75</v>
      </c>
      <c r="BX3397" s="280" t="s">
        <v>231</v>
      </c>
      <c r="BY3397" s="280" t="s">
        <v>231</v>
      </c>
      <c r="BZ3397" s="280" t="s">
        <v>86</v>
      </c>
      <c r="CA3397" s="280" t="s">
        <v>87</v>
      </c>
      <c r="CB3397" s="280" t="s">
        <v>88</v>
      </c>
      <c r="CC3397" s="280" t="s">
        <v>89</v>
      </c>
      <c r="CD3397" s="281">
        <v>3</v>
      </c>
      <c r="CE3397" s="277">
        <v>45231</v>
      </c>
      <c r="CF3397" s="280">
        <v>2101</v>
      </c>
      <c r="CG3397" s="280" t="s">
        <v>80</v>
      </c>
      <c r="CH3397" s="280">
        <v>2101</v>
      </c>
      <c r="CI3397" s="280" t="s">
        <v>80</v>
      </c>
      <c r="CJ3397" s="280"/>
      <c r="CK3397" s="280"/>
      <c r="CL3397" s="280"/>
      <c r="CM3397" s="280" t="s">
        <v>73</v>
      </c>
      <c r="CN3397" s="280">
        <v>3</v>
      </c>
    </row>
    <row r="3398" spans="4:92">
      <c r="D3398" s="273" t="s">
        <v>83</v>
      </c>
      <c r="E3398" s="273" t="s">
        <v>75</v>
      </c>
      <c r="F3398" s="273" t="s">
        <v>357</v>
      </c>
      <c r="G3398" s="273" t="s">
        <v>613</v>
      </c>
      <c r="H3398" s="274">
        <v>45047</v>
      </c>
      <c r="I3398" s="273">
        <v>12278</v>
      </c>
      <c r="J3398" s="273">
        <v>699</v>
      </c>
      <c r="K3398" s="273">
        <v>9970</v>
      </c>
      <c r="L3398" s="273" t="s">
        <v>66</v>
      </c>
      <c r="M3398" s="273">
        <v>1195.4221250000001</v>
      </c>
      <c r="N3398" s="273" t="s">
        <v>115</v>
      </c>
      <c r="W3398" s="273">
        <v>177628</v>
      </c>
      <c r="X3398" s="273" t="s">
        <v>64</v>
      </c>
      <c r="Y3398" s="273" t="s">
        <v>75</v>
      </c>
      <c r="Z3398" s="273" t="s">
        <v>79</v>
      </c>
      <c r="AA3398" s="273" t="s">
        <v>79</v>
      </c>
      <c r="AB3398" s="274">
        <v>44927</v>
      </c>
      <c r="AC3398" s="273">
        <v>11802</v>
      </c>
      <c r="AD3398" s="273">
        <v>36</v>
      </c>
      <c r="AK3398" s="273">
        <v>293524</v>
      </c>
      <c r="BV3398" s="336" t="s">
        <v>64</v>
      </c>
      <c r="BW3398" s="337" t="s">
        <v>75</v>
      </c>
      <c r="BX3398" s="337" t="s">
        <v>231</v>
      </c>
      <c r="BY3398" s="337" t="s">
        <v>231</v>
      </c>
      <c r="BZ3398" s="337" t="s">
        <v>86</v>
      </c>
      <c r="CA3398" s="337" t="s">
        <v>87</v>
      </c>
      <c r="CB3398" s="337" t="s">
        <v>88</v>
      </c>
      <c r="CC3398" s="337" t="s">
        <v>89</v>
      </c>
      <c r="CD3398" s="338">
        <v>3</v>
      </c>
      <c r="CE3398" s="335">
        <v>45231</v>
      </c>
      <c r="CF3398" s="337">
        <v>4550</v>
      </c>
      <c r="CG3398" s="337" t="s">
        <v>80</v>
      </c>
      <c r="CH3398" s="337">
        <v>4550</v>
      </c>
      <c r="CI3398" s="337" t="s">
        <v>80</v>
      </c>
      <c r="CJ3398" s="337"/>
      <c r="CK3398" s="337"/>
      <c r="CL3398" s="337"/>
      <c r="CM3398" s="337" t="s">
        <v>73</v>
      </c>
      <c r="CN3398" s="337">
        <v>3</v>
      </c>
    </row>
    <row r="3399" spans="4:92">
      <c r="D3399" s="273" t="s">
        <v>83</v>
      </c>
      <c r="E3399" s="273" t="s">
        <v>75</v>
      </c>
      <c r="F3399" s="273" t="s">
        <v>357</v>
      </c>
      <c r="G3399" s="273" t="s">
        <v>613</v>
      </c>
      <c r="H3399" s="274">
        <v>45047</v>
      </c>
      <c r="I3399" s="273">
        <v>12278</v>
      </c>
      <c r="J3399" s="273">
        <v>699</v>
      </c>
      <c r="K3399" s="273">
        <v>0</v>
      </c>
      <c r="L3399" s="273" t="s">
        <v>66</v>
      </c>
      <c r="N3399" s="273" t="s">
        <v>107</v>
      </c>
      <c r="W3399" s="273">
        <v>177629</v>
      </c>
      <c r="X3399" s="273" t="s">
        <v>64</v>
      </c>
      <c r="Y3399" s="273" t="s">
        <v>75</v>
      </c>
      <c r="Z3399" s="273" t="s">
        <v>79</v>
      </c>
      <c r="AA3399" s="273" t="s">
        <v>79</v>
      </c>
      <c r="AB3399" s="274">
        <v>44927</v>
      </c>
      <c r="AC3399" s="273">
        <v>11802</v>
      </c>
      <c r="AD3399" s="273">
        <v>36</v>
      </c>
      <c r="AK3399" s="273">
        <v>293531</v>
      </c>
      <c r="BV3399" s="279" t="s">
        <v>64</v>
      </c>
      <c r="BW3399" s="280" t="s">
        <v>75</v>
      </c>
      <c r="BX3399" s="280" t="s">
        <v>231</v>
      </c>
      <c r="BY3399" s="280" t="s">
        <v>231</v>
      </c>
      <c r="BZ3399" s="280" t="s">
        <v>86</v>
      </c>
      <c r="CA3399" s="280" t="s">
        <v>87</v>
      </c>
      <c r="CB3399" s="280" t="s">
        <v>88</v>
      </c>
      <c r="CC3399" s="280" t="s">
        <v>89</v>
      </c>
      <c r="CD3399" s="281">
        <v>3</v>
      </c>
      <c r="CE3399" s="277">
        <v>45261</v>
      </c>
      <c r="CF3399" s="280">
        <v>2520</v>
      </c>
      <c r="CG3399" s="280" t="s">
        <v>80</v>
      </c>
      <c r="CH3399" s="280">
        <v>2520</v>
      </c>
      <c r="CI3399" s="280" t="s">
        <v>80</v>
      </c>
      <c r="CJ3399" s="280"/>
      <c r="CK3399" s="280"/>
      <c r="CL3399" s="280"/>
      <c r="CM3399" s="280" t="s">
        <v>73</v>
      </c>
      <c r="CN3399" s="280">
        <v>3</v>
      </c>
    </row>
    <row r="3400" spans="4:92">
      <c r="D3400" s="273" t="s">
        <v>83</v>
      </c>
      <c r="E3400" s="273" t="s">
        <v>75</v>
      </c>
      <c r="F3400" s="273" t="s">
        <v>357</v>
      </c>
      <c r="G3400" s="273" t="s">
        <v>613</v>
      </c>
      <c r="H3400" s="274">
        <v>45078</v>
      </c>
      <c r="I3400" s="273">
        <v>12547</v>
      </c>
      <c r="J3400" s="273">
        <v>699</v>
      </c>
      <c r="W3400" s="273">
        <v>189440</v>
      </c>
      <c r="X3400" s="273" t="s">
        <v>64</v>
      </c>
      <c r="Y3400" s="273" t="s">
        <v>75</v>
      </c>
      <c r="Z3400" s="273" t="s">
        <v>79</v>
      </c>
      <c r="AA3400" s="273" t="s">
        <v>79</v>
      </c>
      <c r="AB3400" s="274">
        <v>44927</v>
      </c>
      <c r="AC3400" s="273">
        <v>11953</v>
      </c>
      <c r="AD3400" s="273">
        <v>36</v>
      </c>
      <c r="AE3400" s="273">
        <v>74.7</v>
      </c>
      <c r="AF3400" s="273" t="s">
        <v>90</v>
      </c>
      <c r="AG3400" s="273" t="s">
        <v>1924</v>
      </c>
      <c r="AH3400" s="273" t="s">
        <v>1492</v>
      </c>
      <c r="AI3400" s="273" t="s">
        <v>123</v>
      </c>
      <c r="AJ3400" s="273" t="s">
        <v>214</v>
      </c>
      <c r="AK3400" s="273">
        <v>159478</v>
      </c>
      <c r="BV3400" s="336" t="s">
        <v>64</v>
      </c>
      <c r="BW3400" s="337" t="s">
        <v>75</v>
      </c>
      <c r="BX3400" s="337" t="s">
        <v>231</v>
      </c>
      <c r="BY3400" s="337" t="s">
        <v>231</v>
      </c>
      <c r="BZ3400" s="337" t="s">
        <v>86</v>
      </c>
      <c r="CA3400" s="337" t="s">
        <v>87</v>
      </c>
      <c r="CB3400" s="337" t="s">
        <v>88</v>
      </c>
      <c r="CC3400" s="337" t="s">
        <v>89</v>
      </c>
      <c r="CD3400" s="338">
        <v>3</v>
      </c>
      <c r="CE3400" s="335">
        <v>45261</v>
      </c>
      <c r="CF3400" s="337">
        <v>7151</v>
      </c>
      <c r="CG3400" s="337" t="s">
        <v>80</v>
      </c>
      <c r="CH3400" s="337">
        <v>7151</v>
      </c>
      <c r="CI3400" s="337" t="s">
        <v>80</v>
      </c>
      <c r="CJ3400" s="337"/>
      <c r="CK3400" s="337"/>
      <c r="CL3400" s="337"/>
      <c r="CM3400" s="337" t="s">
        <v>73</v>
      </c>
      <c r="CN3400" s="337">
        <v>3</v>
      </c>
    </row>
    <row r="3401" spans="4:92">
      <c r="D3401" s="273" t="s">
        <v>83</v>
      </c>
      <c r="E3401" s="273" t="s">
        <v>75</v>
      </c>
      <c r="F3401" s="273" t="s">
        <v>357</v>
      </c>
      <c r="G3401" s="273" t="s">
        <v>613</v>
      </c>
      <c r="H3401" s="274">
        <v>45078</v>
      </c>
      <c r="I3401" s="273">
        <v>12547</v>
      </c>
      <c r="J3401" s="273">
        <v>699</v>
      </c>
      <c r="K3401" s="273">
        <v>12998</v>
      </c>
      <c r="L3401" s="273" t="s">
        <v>66</v>
      </c>
      <c r="M3401" s="273">
        <v>1531.7655</v>
      </c>
      <c r="N3401" s="273" t="s">
        <v>115</v>
      </c>
      <c r="W3401" s="273">
        <v>189464</v>
      </c>
      <c r="X3401" s="273" t="s">
        <v>64</v>
      </c>
      <c r="Y3401" s="273" t="s">
        <v>75</v>
      </c>
      <c r="Z3401" s="273" t="s">
        <v>79</v>
      </c>
      <c r="AA3401" s="273" t="s">
        <v>79</v>
      </c>
      <c r="AB3401" s="274">
        <v>44927</v>
      </c>
      <c r="AC3401" s="273">
        <v>11953</v>
      </c>
      <c r="AD3401" s="273">
        <v>36</v>
      </c>
      <c r="AE3401" s="273">
        <v>185.22</v>
      </c>
      <c r="AF3401" s="273" t="s">
        <v>90</v>
      </c>
      <c r="AG3401" s="273" t="s">
        <v>786</v>
      </c>
      <c r="AH3401" s="273" t="s">
        <v>1532</v>
      </c>
      <c r="AI3401" s="273" t="s">
        <v>123</v>
      </c>
      <c r="AJ3401" s="273" t="s">
        <v>200</v>
      </c>
      <c r="AK3401" s="273">
        <v>172098</v>
      </c>
      <c r="BV3401" s="279" t="s">
        <v>64</v>
      </c>
      <c r="BW3401" s="280" t="s">
        <v>75</v>
      </c>
      <c r="BX3401" s="280" t="s">
        <v>231</v>
      </c>
      <c r="BY3401" s="280" t="s">
        <v>231</v>
      </c>
      <c r="BZ3401" s="280" t="s">
        <v>86</v>
      </c>
      <c r="CA3401" s="280" t="s">
        <v>87</v>
      </c>
      <c r="CB3401" s="280" t="s">
        <v>88</v>
      </c>
      <c r="CC3401" s="280" t="s">
        <v>89</v>
      </c>
      <c r="CD3401" s="281">
        <v>3</v>
      </c>
      <c r="CE3401" s="277">
        <v>45261</v>
      </c>
      <c r="CF3401" s="280">
        <v>13512</v>
      </c>
      <c r="CG3401" s="280" t="s">
        <v>80</v>
      </c>
      <c r="CH3401" s="280">
        <v>13512</v>
      </c>
      <c r="CI3401" s="280" t="s">
        <v>80</v>
      </c>
      <c r="CJ3401" s="280"/>
      <c r="CK3401" s="280"/>
      <c r="CL3401" s="280"/>
      <c r="CM3401" s="280" t="s">
        <v>73</v>
      </c>
      <c r="CN3401" s="280">
        <v>3</v>
      </c>
    </row>
    <row r="3402" spans="4:92">
      <c r="D3402" s="273" t="s">
        <v>83</v>
      </c>
      <c r="E3402" s="273" t="s">
        <v>75</v>
      </c>
      <c r="F3402" s="273" t="s">
        <v>357</v>
      </c>
      <c r="G3402" s="273" t="s">
        <v>613</v>
      </c>
      <c r="H3402" s="274">
        <v>45078</v>
      </c>
      <c r="I3402" s="273">
        <v>12547</v>
      </c>
      <c r="J3402" s="273">
        <v>699</v>
      </c>
      <c r="K3402" s="273">
        <v>0</v>
      </c>
      <c r="L3402" s="273" t="s">
        <v>66</v>
      </c>
      <c r="N3402" s="273" t="s">
        <v>107</v>
      </c>
      <c r="W3402" s="273">
        <v>189465</v>
      </c>
      <c r="X3402" s="273" t="s">
        <v>64</v>
      </c>
      <c r="Y3402" s="273" t="s">
        <v>75</v>
      </c>
      <c r="Z3402" s="273" t="s">
        <v>79</v>
      </c>
      <c r="AA3402" s="273" t="s">
        <v>79</v>
      </c>
      <c r="AB3402" s="274">
        <v>44927</v>
      </c>
      <c r="AC3402" s="273">
        <v>11953</v>
      </c>
      <c r="AD3402" s="273">
        <v>36</v>
      </c>
      <c r="AE3402" s="273">
        <v>91.86</v>
      </c>
      <c r="AF3402" s="273" t="s">
        <v>90</v>
      </c>
      <c r="AG3402" s="273" t="s">
        <v>1637</v>
      </c>
      <c r="AH3402" s="273" t="s">
        <v>1638</v>
      </c>
      <c r="AI3402" s="273" t="s">
        <v>123</v>
      </c>
      <c r="AJ3402" s="273" t="s">
        <v>200</v>
      </c>
      <c r="AK3402" s="273">
        <v>172104</v>
      </c>
      <c r="BV3402" s="336" t="s">
        <v>64</v>
      </c>
      <c r="BW3402" s="337" t="s">
        <v>75</v>
      </c>
      <c r="BX3402" s="337" t="s">
        <v>231</v>
      </c>
      <c r="BY3402" s="337" t="s">
        <v>231</v>
      </c>
      <c r="BZ3402" s="337" t="s">
        <v>86</v>
      </c>
      <c r="CA3402" s="337" t="s">
        <v>87</v>
      </c>
      <c r="CB3402" s="337" t="s">
        <v>88</v>
      </c>
      <c r="CC3402" s="337" t="s">
        <v>89</v>
      </c>
      <c r="CD3402" s="338">
        <v>3</v>
      </c>
      <c r="CE3402" s="335">
        <v>45261</v>
      </c>
      <c r="CF3402" s="337">
        <v>5162</v>
      </c>
      <c r="CG3402" s="337" t="s">
        <v>80</v>
      </c>
      <c r="CH3402" s="337">
        <v>5162</v>
      </c>
      <c r="CI3402" s="337" t="s">
        <v>80</v>
      </c>
      <c r="CJ3402" s="337"/>
      <c r="CK3402" s="337"/>
      <c r="CL3402" s="337"/>
      <c r="CM3402" s="337" t="s">
        <v>73</v>
      </c>
      <c r="CN3402" s="337">
        <v>3</v>
      </c>
    </row>
    <row r="3403" spans="4:92">
      <c r="D3403" s="273" t="s">
        <v>83</v>
      </c>
      <c r="E3403" s="273" t="s">
        <v>75</v>
      </c>
      <c r="F3403" s="273" t="s">
        <v>357</v>
      </c>
      <c r="G3403" s="273" t="s">
        <v>613</v>
      </c>
      <c r="H3403" s="274">
        <v>45108</v>
      </c>
      <c r="I3403" s="273">
        <v>12816</v>
      </c>
      <c r="J3403" s="273">
        <v>699</v>
      </c>
      <c r="W3403" s="273">
        <v>202924</v>
      </c>
      <c r="X3403" s="273" t="s">
        <v>64</v>
      </c>
      <c r="Y3403" s="273" t="s">
        <v>75</v>
      </c>
      <c r="Z3403" s="273" t="s">
        <v>79</v>
      </c>
      <c r="AA3403" s="273" t="s">
        <v>79</v>
      </c>
      <c r="AB3403" s="274">
        <v>44927</v>
      </c>
      <c r="AC3403" s="273">
        <v>11953</v>
      </c>
      <c r="AD3403" s="273">
        <v>36</v>
      </c>
      <c r="AE3403" s="273">
        <v>27.884</v>
      </c>
      <c r="AF3403" s="273" t="s">
        <v>90</v>
      </c>
      <c r="AG3403" s="273" t="s">
        <v>1925</v>
      </c>
      <c r="AH3403" s="273" t="s">
        <v>1926</v>
      </c>
      <c r="AI3403" s="273" t="s">
        <v>123</v>
      </c>
      <c r="AJ3403" s="273" t="s">
        <v>200</v>
      </c>
      <c r="AK3403" s="273">
        <v>172110</v>
      </c>
      <c r="BV3403" s="279" t="s">
        <v>64</v>
      </c>
      <c r="BW3403" s="280" t="s">
        <v>75</v>
      </c>
      <c r="BX3403" s="280" t="s">
        <v>231</v>
      </c>
      <c r="BY3403" s="280" t="s">
        <v>231</v>
      </c>
      <c r="BZ3403" s="280" t="s">
        <v>86</v>
      </c>
      <c r="CA3403" s="280" t="s">
        <v>87</v>
      </c>
      <c r="CB3403" s="280" t="s">
        <v>88</v>
      </c>
      <c r="CC3403" s="280" t="s">
        <v>89</v>
      </c>
      <c r="CD3403" s="281">
        <v>3</v>
      </c>
      <c r="CE3403" s="277">
        <v>45261</v>
      </c>
      <c r="CF3403" s="280">
        <v>6968</v>
      </c>
      <c r="CG3403" s="280" t="s">
        <v>80</v>
      </c>
      <c r="CH3403" s="280">
        <v>6968</v>
      </c>
      <c r="CI3403" s="280" t="s">
        <v>80</v>
      </c>
      <c r="CJ3403" s="280"/>
      <c r="CK3403" s="280"/>
      <c r="CL3403" s="280"/>
      <c r="CM3403" s="280" t="s">
        <v>73</v>
      </c>
      <c r="CN3403" s="280">
        <v>3</v>
      </c>
    </row>
    <row r="3404" spans="4:92">
      <c r="D3404" s="273" t="s">
        <v>83</v>
      </c>
      <c r="E3404" s="273" t="s">
        <v>75</v>
      </c>
      <c r="F3404" s="273" t="s">
        <v>357</v>
      </c>
      <c r="G3404" s="273" t="s">
        <v>613</v>
      </c>
      <c r="H3404" s="274">
        <v>45108</v>
      </c>
      <c r="I3404" s="273">
        <v>12816</v>
      </c>
      <c r="J3404" s="273">
        <v>699</v>
      </c>
      <c r="K3404" s="273">
        <v>13323.9</v>
      </c>
      <c r="L3404" s="273" t="s">
        <v>66</v>
      </c>
      <c r="M3404" s="273">
        <v>1576.6830625</v>
      </c>
      <c r="N3404" s="273" t="s">
        <v>115</v>
      </c>
      <c r="W3404" s="273">
        <v>202948</v>
      </c>
      <c r="X3404" s="273" t="s">
        <v>64</v>
      </c>
      <c r="Y3404" s="273" t="s">
        <v>75</v>
      </c>
      <c r="Z3404" s="273" t="s">
        <v>79</v>
      </c>
      <c r="AA3404" s="273" t="s">
        <v>79</v>
      </c>
      <c r="AB3404" s="274">
        <v>44927</v>
      </c>
      <c r="AC3404" s="273">
        <v>11953</v>
      </c>
      <c r="AD3404" s="273">
        <v>36</v>
      </c>
      <c r="AE3404" s="273">
        <v>0</v>
      </c>
      <c r="AF3404" s="273" t="s">
        <v>90</v>
      </c>
      <c r="AG3404" s="273" t="s">
        <v>1927</v>
      </c>
      <c r="AH3404" s="273" t="s">
        <v>1928</v>
      </c>
      <c r="AI3404" s="273" t="s">
        <v>123</v>
      </c>
      <c r="AJ3404" s="273" t="s">
        <v>200</v>
      </c>
      <c r="AK3404" s="273">
        <v>172116</v>
      </c>
      <c r="BV3404" s="336" t="s">
        <v>64</v>
      </c>
      <c r="BW3404" s="337" t="s">
        <v>75</v>
      </c>
      <c r="BX3404" s="337" t="s">
        <v>231</v>
      </c>
      <c r="BY3404" s="337" t="s">
        <v>231</v>
      </c>
      <c r="BZ3404" s="337" t="s">
        <v>86</v>
      </c>
      <c r="CA3404" s="337" t="s">
        <v>87</v>
      </c>
      <c r="CB3404" s="337" t="s">
        <v>179</v>
      </c>
      <c r="CC3404" s="337" t="s">
        <v>180</v>
      </c>
      <c r="CD3404" s="338">
        <v>1</v>
      </c>
      <c r="CE3404" s="335">
        <v>45078</v>
      </c>
      <c r="CF3404" s="337"/>
      <c r="CG3404" s="337" t="s">
        <v>181</v>
      </c>
      <c r="CH3404" s="337"/>
      <c r="CI3404" s="337" t="s">
        <v>181</v>
      </c>
      <c r="CJ3404" s="337" t="s">
        <v>1813</v>
      </c>
      <c r="CK3404" s="337"/>
      <c r="CL3404" s="337"/>
      <c r="CM3404" s="337" t="s">
        <v>73</v>
      </c>
      <c r="CN3404" s="337">
        <v>3</v>
      </c>
    </row>
    <row r="3405" spans="4:92">
      <c r="D3405" s="273" t="s">
        <v>83</v>
      </c>
      <c r="E3405" s="273" t="s">
        <v>75</v>
      </c>
      <c r="F3405" s="273" t="s">
        <v>357</v>
      </c>
      <c r="G3405" s="273" t="s">
        <v>613</v>
      </c>
      <c r="H3405" s="274">
        <v>45108</v>
      </c>
      <c r="I3405" s="273">
        <v>12816</v>
      </c>
      <c r="J3405" s="273">
        <v>699</v>
      </c>
      <c r="K3405" s="273">
        <v>0</v>
      </c>
      <c r="L3405" s="273" t="s">
        <v>66</v>
      </c>
      <c r="N3405" s="273" t="s">
        <v>107</v>
      </c>
      <c r="W3405" s="273">
        <v>202949</v>
      </c>
      <c r="X3405" s="273" t="s">
        <v>64</v>
      </c>
      <c r="Y3405" s="273" t="s">
        <v>75</v>
      </c>
      <c r="Z3405" s="273" t="s">
        <v>79</v>
      </c>
      <c r="AA3405" s="273" t="s">
        <v>79</v>
      </c>
      <c r="AB3405" s="274">
        <v>44927</v>
      </c>
      <c r="AC3405" s="273">
        <v>11953</v>
      </c>
      <c r="AD3405" s="273">
        <v>36</v>
      </c>
      <c r="AE3405" s="273">
        <v>0</v>
      </c>
      <c r="AF3405" s="273" t="s">
        <v>90</v>
      </c>
      <c r="AG3405" s="273" t="s">
        <v>1929</v>
      </c>
      <c r="AH3405" s="273" t="s">
        <v>1930</v>
      </c>
      <c r="AI3405" s="273" t="s">
        <v>123</v>
      </c>
      <c r="AJ3405" s="273" t="s">
        <v>200</v>
      </c>
      <c r="AK3405" s="273">
        <v>172122</v>
      </c>
      <c r="BV3405" s="279" t="s">
        <v>64</v>
      </c>
      <c r="BW3405" s="280" t="s">
        <v>75</v>
      </c>
      <c r="BX3405" s="280" t="s">
        <v>231</v>
      </c>
      <c r="BY3405" s="280" t="s">
        <v>231</v>
      </c>
      <c r="BZ3405" s="280" t="s">
        <v>86</v>
      </c>
      <c r="CA3405" s="280" t="s">
        <v>87</v>
      </c>
      <c r="CB3405" s="280" t="s">
        <v>179</v>
      </c>
      <c r="CC3405" s="280" t="s">
        <v>180</v>
      </c>
      <c r="CD3405" s="281">
        <v>1</v>
      </c>
      <c r="CE3405" s="277">
        <v>45078</v>
      </c>
      <c r="CF3405" s="280"/>
      <c r="CG3405" s="280" t="s">
        <v>181</v>
      </c>
      <c r="CH3405" s="280"/>
      <c r="CI3405" s="280" t="s">
        <v>181</v>
      </c>
      <c r="CJ3405" s="280" t="s">
        <v>1813</v>
      </c>
      <c r="CK3405" s="280"/>
      <c r="CL3405" s="280"/>
      <c r="CM3405" s="280" t="s">
        <v>73</v>
      </c>
      <c r="CN3405" s="280">
        <v>3</v>
      </c>
    </row>
    <row r="3406" spans="4:92">
      <c r="D3406" s="273" t="s">
        <v>83</v>
      </c>
      <c r="E3406" s="273" t="s">
        <v>75</v>
      </c>
      <c r="F3406" s="273" t="s">
        <v>357</v>
      </c>
      <c r="G3406" s="273" t="s">
        <v>613</v>
      </c>
      <c r="H3406" s="274">
        <v>45139</v>
      </c>
      <c r="I3406" s="273">
        <v>13492</v>
      </c>
      <c r="J3406" s="273">
        <v>699</v>
      </c>
      <c r="W3406" s="273">
        <v>220967</v>
      </c>
      <c r="X3406" s="273" t="s">
        <v>64</v>
      </c>
      <c r="Y3406" s="273" t="s">
        <v>75</v>
      </c>
      <c r="Z3406" s="273" t="s">
        <v>79</v>
      </c>
      <c r="AA3406" s="273" t="s">
        <v>79</v>
      </c>
      <c r="AB3406" s="274">
        <v>44927</v>
      </c>
      <c r="AC3406" s="273">
        <v>11953</v>
      </c>
      <c r="AD3406" s="273">
        <v>36</v>
      </c>
      <c r="AE3406" s="273">
        <v>1.9370000000000001</v>
      </c>
      <c r="AF3406" s="273" t="s">
        <v>90</v>
      </c>
      <c r="AG3406" s="273" t="s">
        <v>1639</v>
      </c>
      <c r="AH3406" s="273" t="s">
        <v>1640</v>
      </c>
      <c r="AI3406" s="273" t="s">
        <v>123</v>
      </c>
      <c r="AJ3406" s="273" t="s">
        <v>200</v>
      </c>
      <c r="AK3406" s="273">
        <v>172128</v>
      </c>
      <c r="BV3406" s="336" t="s">
        <v>64</v>
      </c>
      <c r="BW3406" s="337" t="s">
        <v>75</v>
      </c>
      <c r="BX3406" s="337" t="s">
        <v>231</v>
      </c>
      <c r="BY3406" s="337" t="s">
        <v>231</v>
      </c>
      <c r="BZ3406" s="337" t="s">
        <v>86</v>
      </c>
      <c r="CA3406" s="337" t="s">
        <v>87</v>
      </c>
      <c r="CB3406" s="337" t="s">
        <v>179</v>
      </c>
      <c r="CC3406" s="337" t="s">
        <v>180</v>
      </c>
      <c r="CD3406" s="338">
        <v>1</v>
      </c>
      <c r="CE3406" s="335">
        <v>45078</v>
      </c>
      <c r="CF3406" s="337"/>
      <c r="CG3406" s="337" t="s">
        <v>181</v>
      </c>
      <c r="CH3406" s="337"/>
      <c r="CI3406" s="337" t="s">
        <v>181</v>
      </c>
      <c r="CJ3406" s="337" t="s">
        <v>1813</v>
      </c>
      <c r="CK3406" s="337"/>
      <c r="CL3406" s="337"/>
      <c r="CM3406" s="337" t="s">
        <v>73</v>
      </c>
      <c r="CN3406" s="337">
        <v>3</v>
      </c>
    </row>
    <row r="3407" spans="4:92">
      <c r="D3407" s="273" t="s">
        <v>83</v>
      </c>
      <c r="E3407" s="273" t="s">
        <v>75</v>
      </c>
      <c r="F3407" s="273" t="s">
        <v>357</v>
      </c>
      <c r="G3407" s="273" t="s">
        <v>613</v>
      </c>
      <c r="H3407" s="274">
        <v>45139</v>
      </c>
      <c r="I3407" s="273">
        <v>13492</v>
      </c>
      <c r="J3407" s="273">
        <v>699</v>
      </c>
      <c r="K3407" s="273">
        <v>12827</v>
      </c>
      <c r="L3407" s="273" t="s">
        <v>66</v>
      </c>
      <c r="M3407" s="273">
        <v>1538.7186875</v>
      </c>
      <c r="N3407" s="273" t="s">
        <v>115</v>
      </c>
      <c r="W3407" s="273">
        <v>220991</v>
      </c>
      <c r="X3407" s="273" t="s">
        <v>64</v>
      </c>
      <c r="Y3407" s="273" t="s">
        <v>75</v>
      </c>
      <c r="Z3407" s="273" t="s">
        <v>79</v>
      </c>
      <c r="AA3407" s="273" t="s">
        <v>79</v>
      </c>
      <c r="AB3407" s="274">
        <v>44927</v>
      </c>
      <c r="AC3407" s="273">
        <v>11953</v>
      </c>
      <c r="AD3407" s="273">
        <v>36</v>
      </c>
      <c r="AE3407" s="273">
        <v>0.58799999999999997</v>
      </c>
      <c r="AF3407" s="273" t="s">
        <v>90</v>
      </c>
      <c r="AG3407" s="273" t="s">
        <v>1931</v>
      </c>
      <c r="AH3407" s="273" t="s">
        <v>1932</v>
      </c>
      <c r="AI3407" s="273" t="s">
        <v>123</v>
      </c>
      <c r="AJ3407" s="273" t="s">
        <v>200</v>
      </c>
      <c r="AK3407" s="273">
        <v>172134</v>
      </c>
      <c r="BV3407" s="279" t="s">
        <v>64</v>
      </c>
      <c r="BW3407" s="280" t="s">
        <v>75</v>
      </c>
      <c r="BX3407" s="280" t="s">
        <v>231</v>
      </c>
      <c r="BY3407" s="280" t="s">
        <v>231</v>
      </c>
      <c r="BZ3407" s="280" t="s">
        <v>86</v>
      </c>
      <c r="CA3407" s="280" t="s">
        <v>87</v>
      </c>
      <c r="CB3407" s="280" t="s">
        <v>179</v>
      </c>
      <c r="CC3407" s="280" t="s">
        <v>180</v>
      </c>
      <c r="CD3407" s="281">
        <v>1</v>
      </c>
      <c r="CE3407" s="277">
        <v>45078</v>
      </c>
      <c r="CF3407" s="280"/>
      <c r="CG3407" s="280" t="s">
        <v>181</v>
      </c>
      <c r="CH3407" s="280"/>
      <c r="CI3407" s="280" t="s">
        <v>181</v>
      </c>
      <c r="CJ3407" s="280" t="s">
        <v>1813</v>
      </c>
      <c r="CK3407" s="280"/>
      <c r="CL3407" s="280"/>
      <c r="CM3407" s="280" t="s">
        <v>73</v>
      </c>
      <c r="CN3407" s="280">
        <v>3</v>
      </c>
    </row>
    <row r="3408" spans="4:92">
      <c r="D3408" s="273" t="s">
        <v>83</v>
      </c>
      <c r="E3408" s="273" t="s">
        <v>75</v>
      </c>
      <c r="F3408" s="273" t="s">
        <v>357</v>
      </c>
      <c r="G3408" s="273" t="s">
        <v>613</v>
      </c>
      <c r="H3408" s="274">
        <v>45139</v>
      </c>
      <c r="I3408" s="273">
        <v>13492</v>
      </c>
      <c r="J3408" s="273">
        <v>699</v>
      </c>
      <c r="K3408" s="273">
        <v>0</v>
      </c>
      <c r="L3408" s="273" t="s">
        <v>66</v>
      </c>
      <c r="N3408" s="273" t="s">
        <v>107</v>
      </c>
      <c r="W3408" s="273">
        <v>220992</v>
      </c>
      <c r="X3408" s="273" t="s">
        <v>64</v>
      </c>
      <c r="Y3408" s="273" t="s">
        <v>75</v>
      </c>
      <c r="Z3408" s="273" t="s">
        <v>79</v>
      </c>
      <c r="AA3408" s="273" t="s">
        <v>79</v>
      </c>
      <c r="AB3408" s="274">
        <v>44927</v>
      </c>
      <c r="AC3408" s="273">
        <v>11953</v>
      </c>
      <c r="AD3408" s="273">
        <v>36</v>
      </c>
      <c r="AE3408" s="273">
        <v>0</v>
      </c>
      <c r="AF3408" s="273" t="s">
        <v>90</v>
      </c>
      <c r="AG3408" s="273" t="s">
        <v>1555</v>
      </c>
      <c r="AH3408" s="273" t="s">
        <v>1556</v>
      </c>
      <c r="AI3408" s="273" t="s">
        <v>123</v>
      </c>
      <c r="AJ3408" s="273" t="s">
        <v>200</v>
      </c>
      <c r="AK3408" s="273">
        <v>172140</v>
      </c>
      <c r="BV3408" s="336" t="s">
        <v>64</v>
      </c>
      <c r="BW3408" s="337" t="s">
        <v>75</v>
      </c>
      <c r="BX3408" s="337" t="s">
        <v>231</v>
      </c>
      <c r="BY3408" s="337" t="s">
        <v>231</v>
      </c>
      <c r="BZ3408" s="337" t="s">
        <v>86</v>
      </c>
      <c r="CA3408" s="337" t="s">
        <v>87</v>
      </c>
      <c r="CB3408" s="337" t="s">
        <v>179</v>
      </c>
      <c r="CC3408" s="337" t="s">
        <v>180</v>
      </c>
      <c r="CD3408" s="338">
        <v>1</v>
      </c>
      <c r="CE3408" s="335">
        <v>45078</v>
      </c>
      <c r="CF3408" s="337"/>
      <c r="CG3408" s="337" t="s">
        <v>181</v>
      </c>
      <c r="CH3408" s="337"/>
      <c r="CI3408" s="337" t="s">
        <v>181</v>
      </c>
      <c r="CJ3408" s="337" t="s">
        <v>1813</v>
      </c>
      <c r="CK3408" s="337"/>
      <c r="CL3408" s="337"/>
      <c r="CM3408" s="337" t="s">
        <v>73</v>
      </c>
      <c r="CN3408" s="337">
        <v>3</v>
      </c>
    </row>
    <row r="3409" spans="4:92">
      <c r="D3409" s="273" t="s">
        <v>83</v>
      </c>
      <c r="E3409" s="273" t="s">
        <v>75</v>
      </c>
      <c r="F3409" s="273" t="s">
        <v>357</v>
      </c>
      <c r="G3409" s="273" t="s">
        <v>613</v>
      </c>
      <c r="H3409" s="274">
        <v>45170</v>
      </c>
      <c r="I3409" s="273">
        <v>13819</v>
      </c>
      <c r="J3409" s="273">
        <v>699</v>
      </c>
      <c r="W3409" s="273">
        <v>233918</v>
      </c>
      <c r="X3409" s="273" t="s">
        <v>64</v>
      </c>
      <c r="Y3409" s="273" t="s">
        <v>75</v>
      </c>
      <c r="Z3409" s="273" t="s">
        <v>79</v>
      </c>
      <c r="AA3409" s="273" t="s">
        <v>79</v>
      </c>
      <c r="AB3409" s="274">
        <v>44927</v>
      </c>
      <c r="AC3409" s="273">
        <v>11953</v>
      </c>
      <c r="AD3409" s="273">
        <v>36</v>
      </c>
      <c r="AE3409" s="273">
        <v>0</v>
      </c>
      <c r="AF3409" s="273" t="s">
        <v>90</v>
      </c>
      <c r="AG3409" s="273" t="s">
        <v>722</v>
      </c>
      <c r="AH3409" s="273" t="s">
        <v>1641</v>
      </c>
      <c r="AI3409" s="273" t="s">
        <v>123</v>
      </c>
      <c r="AJ3409" s="273" t="s">
        <v>200</v>
      </c>
      <c r="AK3409" s="273">
        <v>172146</v>
      </c>
      <c r="BV3409" s="279" t="s">
        <v>64</v>
      </c>
      <c r="BW3409" s="280" t="s">
        <v>75</v>
      </c>
      <c r="BX3409" s="280" t="s">
        <v>231</v>
      </c>
      <c r="BY3409" s="280" t="s">
        <v>231</v>
      </c>
      <c r="BZ3409" s="280" t="s">
        <v>86</v>
      </c>
      <c r="CA3409" s="280" t="s">
        <v>87</v>
      </c>
      <c r="CB3409" s="280" t="s">
        <v>179</v>
      </c>
      <c r="CC3409" s="280" t="s">
        <v>180</v>
      </c>
      <c r="CD3409" s="281">
        <v>1</v>
      </c>
      <c r="CE3409" s="277">
        <v>45078</v>
      </c>
      <c r="CF3409" s="280"/>
      <c r="CG3409" s="280" t="s">
        <v>181</v>
      </c>
      <c r="CH3409" s="280"/>
      <c r="CI3409" s="280" t="s">
        <v>181</v>
      </c>
      <c r="CJ3409" s="280" t="s">
        <v>1813</v>
      </c>
      <c r="CK3409" s="280"/>
      <c r="CL3409" s="280"/>
      <c r="CM3409" s="280" t="s">
        <v>73</v>
      </c>
      <c r="CN3409" s="280">
        <v>3</v>
      </c>
    </row>
    <row r="3410" spans="4:92">
      <c r="D3410" s="273" t="s">
        <v>83</v>
      </c>
      <c r="E3410" s="273" t="s">
        <v>75</v>
      </c>
      <c r="F3410" s="273" t="s">
        <v>357</v>
      </c>
      <c r="G3410" s="273" t="s">
        <v>613</v>
      </c>
      <c r="H3410" s="274">
        <v>45170</v>
      </c>
      <c r="I3410" s="273">
        <v>13819</v>
      </c>
      <c r="J3410" s="273">
        <v>699</v>
      </c>
      <c r="K3410" s="273">
        <v>11453.9</v>
      </c>
      <c r="L3410" s="273" t="s">
        <v>66</v>
      </c>
      <c r="M3410" s="273">
        <v>1373.0151874999999</v>
      </c>
      <c r="N3410" s="273" t="s">
        <v>115</v>
      </c>
      <c r="W3410" s="273">
        <v>233942</v>
      </c>
      <c r="X3410" s="273" t="s">
        <v>64</v>
      </c>
      <c r="Y3410" s="273" t="s">
        <v>75</v>
      </c>
      <c r="Z3410" s="273" t="s">
        <v>79</v>
      </c>
      <c r="AA3410" s="273" t="s">
        <v>79</v>
      </c>
      <c r="AB3410" s="274">
        <v>44927</v>
      </c>
      <c r="AC3410" s="273">
        <v>11953</v>
      </c>
      <c r="AD3410" s="273">
        <v>36</v>
      </c>
      <c r="AE3410" s="273">
        <v>0</v>
      </c>
      <c r="AF3410" s="273" t="s">
        <v>90</v>
      </c>
      <c r="AG3410" s="273" t="s">
        <v>1557</v>
      </c>
      <c r="AH3410" s="273" t="s">
        <v>1558</v>
      </c>
      <c r="AI3410" s="273" t="s">
        <v>123</v>
      </c>
      <c r="AJ3410" s="273" t="s">
        <v>200</v>
      </c>
      <c r="AK3410" s="273">
        <v>172152</v>
      </c>
      <c r="BV3410" s="336" t="s">
        <v>64</v>
      </c>
      <c r="BW3410" s="337" t="s">
        <v>75</v>
      </c>
      <c r="BX3410" s="337" t="s">
        <v>231</v>
      </c>
      <c r="BY3410" s="337" t="s">
        <v>231</v>
      </c>
      <c r="BZ3410" s="337" t="s">
        <v>167</v>
      </c>
      <c r="CA3410" s="337" t="s">
        <v>168</v>
      </c>
      <c r="CB3410" s="337" t="s">
        <v>319</v>
      </c>
      <c r="CC3410" s="337" t="s">
        <v>320</v>
      </c>
      <c r="CD3410" s="338">
        <v>15</v>
      </c>
      <c r="CE3410" s="335">
        <v>45078</v>
      </c>
      <c r="CF3410" s="337">
        <v>783</v>
      </c>
      <c r="CG3410" s="337" t="s">
        <v>80</v>
      </c>
      <c r="CH3410" s="337">
        <v>783</v>
      </c>
      <c r="CI3410" s="337" t="s">
        <v>80</v>
      </c>
      <c r="CJ3410" s="337"/>
      <c r="CK3410" s="337"/>
      <c r="CL3410" s="337" t="s">
        <v>1511</v>
      </c>
      <c r="CM3410" s="337" t="s">
        <v>73</v>
      </c>
      <c r="CN3410" s="337">
        <v>3</v>
      </c>
    </row>
    <row r="3411" spans="4:92">
      <c r="D3411" s="273" t="s">
        <v>83</v>
      </c>
      <c r="E3411" s="273" t="s">
        <v>75</v>
      </c>
      <c r="F3411" s="273" t="s">
        <v>357</v>
      </c>
      <c r="G3411" s="273" t="s">
        <v>613</v>
      </c>
      <c r="H3411" s="274">
        <v>45170</v>
      </c>
      <c r="I3411" s="273">
        <v>13819</v>
      </c>
      <c r="J3411" s="273">
        <v>699</v>
      </c>
      <c r="K3411" s="273">
        <v>0</v>
      </c>
      <c r="L3411" s="273" t="s">
        <v>66</v>
      </c>
      <c r="N3411" s="273" t="s">
        <v>107</v>
      </c>
      <c r="W3411" s="273">
        <v>233943</v>
      </c>
      <c r="X3411" s="273" t="s">
        <v>64</v>
      </c>
      <c r="Y3411" s="273" t="s">
        <v>75</v>
      </c>
      <c r="Z3411" s="273" t="s">
        <v>79</v>
      </c>
      <c r="AA3411" s="273" t="s">
        <v>79</v>
      </c>
      <c r="AB3411" s="274">
        <v>44927</v>
      </c>
      <c r="AC3411" s="273">
        <v>11953</v>
      </c>
      <c r="AD3411" s="273">
        <v>36</v>
      </c>
      <c r="AE3411" s="273">
        <v>0.186</v>
      </c>
      <c r="AF3411" s="273" t="s">
        <v>90</v>
      </c>
      <c r="AG3411" s="273" t="s">
        <v>1642</v>
      </c>
      <c r="AH3411" s="273" t="s">
        <v>1643</v>
      </c>
      <c r="AI3411" s="273" t="s">
        <v>123</v>
      </c>
      <c r="AJ3411" s="273" t="s">
        <v>200</v>
      </c>
      <c r="AK3411" s="273">
        <v>172158</v>
      </c>
      <c r="BV3411" s="279" t="s">
        <v>64</v>
      </c>
      <c r="BW3411" s="280" t="s">
        <v>75</v>
      </c>
      <c r="BX3411" s="280" t="s">
        <v>231</v>
      </c>
      <c r="BY3411" s="280" t="s">
        <v>231</v>
      </c>
      <c r="BZ3411" s="280" t="s">
        <v>138</v>
      </c>
      <c r="CA3411" s="280" t="s">
        <v>139</v>
      </c>
      <c r="CB3411" s="280" t="s">
        <v>190</v>
      </c>
      <c r="CC3411" s="280" t="s">
        <v>191</v>
      </c>
      <c r="CD3411" s="281">
        <v>8</v>
      </c>
      <c r="CE3411" s="277">
        <v>45078</v>
      </c>
      <c r="CF3411" s="280">
        <v>6911.8</v>
      </c>
      <c r="CG3411" s="280" t="s">
        <v>80</v>
      </c>
      <c r="CH3411" s="280">
        <v>6911.8</v>
      </c>
      <c r="CI3411" s="280" t="s">
        <v>80</v>
      </c>
      <c r="CJ3411" s="280"/>
      <c r="CK3411" s="280"/>
      <c r="CL3411" s="280"/>
      <c r="CM3411" s="280" t="s">
        <v>73</v>
      </c>
      <c r="CN3411" s="280">
        <v>3</v>
      </c>
    </row>
    <row r="3412" spans="4:92">
      <c r="D3412" s="273" t="s">
        <v>83</v>
      </c>
      <c r="E3412" s="273" t="s">
        <v>75</v>
      </c>
      <c r="F3412" s="273" t="s">
        <v>357</v>
      </c>
      <c r="G3412" s="273" t="s">
        <v>613</v>
      </c>
      <c r="H3412" s="274">
        <v>45200</v>
      </c>
      <c r="I3412" s="273">
        <v>14154</v>
      </c>
      <c r="J3412" s="273">
        <v>699</v>
      </c>
      <c r="W3412" s="273">
        <v>251935</v>
      </c>
      <c r="X3412" s="273" t="s">
        <v>64</v>
      </c>
      <c r="Y3412" s="273" t="s">
        <v>75</v>
      </c>
      <c r="Z3412" s="273" t="s">
        <v>79</v>
      </c>
      <c r="AA3412" s="273" t="s">
        <v>79</v>
      </c>
      <c r="AB3412" s="274">
        <v>44927</v>
      </c>
      <c r="AC3412" s="273">
        <v>11953</v>
      </c>
      <c r="AD3412" s="273">
        <v>36</v>
      </c>
      <c r="AE3412" s="273">
        <v>1.1379999999999999</v>
      </c>
      <c r="AF3412" s="273" t="s">
        <v>90</v>
      </c>
      <c r="AG3412" s="273" t="s">
        <v>1933</v>
      </c>
      <c r="AH3412" s="273" t="s">
        <v>1934</v>
      </c>
      <c r="AI3412" s="273" t="s">
        <v>123</v>
      </c>
      <c r="AJ3412" s="273" t="s">
        <v>200</v>
      </c>
      <c r="AK3412" s="273">
        <v>172164</v>
      </c>
      <c r="BV3412" s="336" t="s">
        <v>64</v>
      </c>
      <c r="BW3412" s="337" t="s">
        <v>75</v>
      </c>
      <c r="BX3412" s="337" t="s">
        <v>231</v>
      </c>
      <c r="BY3412" s="337" t="s">
        <v>231</v>
      </c>
      <c r="BZ3412" s="337" t="s">
        <v>86</v>
      </c>
      <c r="CA3412" s="337" t="s">
        <v>87</v>
      </c>
      <c r="CB3412" s="337" t="s">
        <v>217</v>
      </c>
      <c r="CC3412" s="337" t="s">
        <v>218</v>
      </c>
      <c r="CD3412" s="338">
        <v>2</v>
      </c>
      <c r="CE3412" s="335">
        <v>45078</v>
      </c>
      <c r="CF3412" s="337"/>
      <c r="CG3412" s="337" t="s">
        <v>181</v>
      </c>
      <c r="CH3412" s="337"/>
      <c r="CI3412" s="337" t="s">
        <v>181</v>
      </c>
      <c r="CJ3412" s="337" t="s">
        <v>241</v>
      </c>
      <c r="CK3412" s="337"/>
      <c r="CL3412" s="337"/>
      <c r="CM3412" s="337" t="s">
        <v>73</v>
      </c>
      <c r="CN3412" s="337">
        <v>3</v>
      </c>
    </row>
    <row r="3413" spans="4:92">
      <c r="D3413" s="273" t="s">
        <v>83</v>
      </c>
      <c r="E3413" s="273" t="s">
        <v>75</v>
      </c>
      <c r="F3413" s="273" t="s">
        <v>357</v>
      </c>
      <c r="G3413" s="273" t="s">
        <v>613</v>
      </c>
      <c r="H3413" s="274">
        <v>45200</v>
      </c>
      <c r="I3413" s="273">
        <v>14154</v>
      </c>
      <c r="J3413" s="273">
        <v>699</v>
      </c>
      <c r="K3413" s="273">
        <v>9977.2000000000007</v>
      </c>
      <c r="L3413" s="273" t="s">
        <v>66</v>
      </c>
      <c r="M3413" s="273">
        <v>1169.4651875</v>
      </c>
      <c r="N3413" s="273" t="s">
        <v>115</v>
      </c>
      <c r="W3413" s="273">
        <v>251959</v>
      </c>
      <c r="X3413" s="273" t="s">
        <v>64</v>
      </c>
      <c r="Y3413" s="273" t="s">
        <v>75</v>
      </c>
      <c r="Z3413" s="273" t="s">
        <v>308</v>
      </c>
      <c r="AA3413" s="273" t="s">
        <v>308</v>
      </c>
      <c r="AB3413" s="274">
        <v>45017</v>
      </c>
      <c r="AC3413" s="273">
        <v>11911</v>
      </c>
      <c r="AD3413" s="273">
        <v>31</v>
      </c>
      <c r="AK3413" s="273">
        <v>185073</v>
      </c>
      <c r="BV3413" s="279" t="s">
        <v>64</v>
      </c>
      <c r="BW3413" s="280" t="s">
        <v>75</v>
      </c>
      <c r="BX3413" s="280" t="s">
        <v>231</v>
      </c>
      <c r="BY3413" s="280" t="s">
        <v>231</v>
      </c>
      <c r="BZ3413" s="280" t="s">
        <v>86</v>
      </c>
      <c r="CA3413" s="280" t="s">
        <v>87</v>
      </c>
      <c r="CB3413" s="280" t="s">
        <v>217</v>
      </c>
      <c r="CC3413" s="280" t="s">
        <v>218</v>
      </c>
      <c r="CD3413" s="281">
        <v>2</v>
      </c>
      <c r="CE3413" s="277">
        <v>45078</v>
      </c>
      <c r="CF3413" s="280"/>
      <c r="CG3413" s="280" t="s">
        <v>181</v>
      </c>
      <c r="CH3413" s="280"/>
      <c r="CI3413" s="280" t="s">
        <v>181</v>
      </c>
      <c r="CJ3413" s="280" t="s">
        <v>232</v>
      </c>
      <c r="CK3413" s="280"/>
      <c r="CL3413" s="280"/>
      <c r="CM3413" s="280" t="s">
        <v>73</v>
      </c>
      <c r="CN3413" s="280">
        <v>3</v>
      </c>
    </row>
    <row r="3414" spans="4:92">
      <c r="D3414" s="273" t="s">
        <v>83</v>
      </c>
      <c r="E3414" s="273" t="s">
        <v>75</v>
      </c>
      <c r="F3414" s="273" t="s">
        <v>357</v>
      </c>
      <c r="G3414" s="273" t="s">
        <v>613</v>
      </c>
      <c r="H3414" s="274">
        <v>45200</v>
      </c>
      <c r="I3414" s="273">
        <v>14154</v>
      </c>
      <c r="J3414" s="273">
        <v>699</v>
      </c>
      <c r="K3414" s="273">
        <v>0</v>
      </c>
      <c r="L3414" s="273" t="s">
        <v>66</v>
      </c>
      <c r="N3414" s="273" t="s">
        <v>107</v>
      </c>
      <c r="W3414" s="273">
        <v>251960</v>
      </c>
      <c r="X3414" s="273" t="s">
        <v>83</v>
      </c>
      <c r="Y3414" s="273" t="s">
        <v>63</v>
      </c>
      <c r="Z3414" s="273" t="s">
        <v>84</v>
      </c>
      <c r="AA3414" s="273" t="s">
        <v>85</v>
      </c>
      <c r="AB3414" s="274">
        <v>45139</v>
      </c>
      <c r="AC3414" s="273">
        <v>13346</v>
      </c>
      <c r="AD3414" s="273">
        <v>3</v>
      </c>
      <c r="AK3414" s="273">
        <v>228006</v>
      </c>
      <c r="BV3414" s="336" t="s">
        <v>64</v>
      </c>
      <c r="BW3414" s="337" t="s">
        <v>75</v>
      </c>
      <c r="BX3414" s="337" t="s">
        <v>231</v>
      </c>
      <c r="BY3414" s="337" t="s">
        <v>231</v>
      </c>
      <c r="BZ3414" s="337" t="s">
        <v>86</v>
      </c>
      <c r="CA3414" s="337" t="s">
        <v>87</v>
      </c>
      <c r="CB3414" s="337" t="s">
        <v>88</v>
      </c>
      <c r="CC3414" s="337" t="s">
        <v>89</v>
      </c>
      <c r="CD3414" s="338">
        <v>3</v>
      </c>
      <c r="CE3414" s="335">
        <v>45047</v>
      </c>
      <c r="CF3414" s="337">
        <v>3970</v>
      </c>
      <c r="CG3414" s="337" t="s">
        <v>80</v>
      </c>
      <c r="CH3414" s="337">
        <v>3970</v>
      </c>
      <c r="CI3414" s="337" t="s">
        <v>80</v>
      </c>
      <c r="CJ3414" s="337"/>
      <c r="CK3414" s="337"/>
      <c r="CL3414" s="337"/>
      <c r="CM3414" s="337" t="s">
        <v>73</v>
      </c>
      <c r="CN3414" s="337">
        <v>3</v>
      </c>
    </row>
    <row r="3415" spans="4:92">
      <c r="D3415" s="273" t="s">
        <v>83</v>
      </c>
      <c r="E3415" s="273" t="s">
        <v>75</v>
      </c>
      <c r="F3415" s="273" t="s">
        <v>357</v>
      </c>
      <c r="G3415" s="273" t="s">
        <v>613</v>
      </c>
      <c r="H3415" s="274">
        <v>45231</v>
      </c>
      <c r="I3415" s="273">
        <v>14522</v>
      </c>
      <c r="J3415" s="273">
        <v>699</v>
      </c>
      <c r="W3415" s="273">
        <v>270819</v>
      </c>
      <c r="X3415" s="273" t="s">
        <v>83</v>
      </c>
      <c r="Y3415" s="273" t="s">
        <v>63</v>
      </c>
      <c r="Z3415" s="273" t="s">
        <v>84</v>
      </c>
      <c r="AA3415" s="273" t="s">
        <v>85</v>
      </c>
      <c r="AB3415" s="274">
        <v>45170</v>
      </c>
      <c r="AC3415" s="273">
        <v>13673</v>
      </c>
      <c r="AD3415" s="273">
        <v>3</v>
      </c>
      <c r="AK3415" s="273">
        <v>238127</v>
      </c>
      <c r="BV3415" s="279" t="s">
        <v>64</v>
      </c>
      <c r="BW3415" s="280" t="s">
        <v>75</v>
      </c>
      <c r="BX3415" s="280" t="s">
        <v>231</v>
      </c>
      <c r="BY3415" s="280" t="s">
        <v>231</v>
      </c>
      <c r="BZ3415" s="280" t="s">
        <v>86</v>
      </c>
      <c r="CA3415" s="280" t="s">
        <v>87</v>
      </c>
      <c r="CB3415" s="280" t="s">
        <v>88</v>
      </c>
      <c r="CC3415" s="280" t="s">
        <v>89</v>
      </c>
      <c r="CD3415" s="281">
        <v>3</v>
      </c>
      <c r="CE3415" s="277">
        <v>45047</v>
      </c>
      <c r="CF3415" s="280">
        <v>2118</v>
      </c>
      <c r="CG3415" s="280" t="s">
        <v>80</v>
      </c>
      <c r="CH3415" s="280">
        <v>2118</v>
      </c>
      <c r="CI3415" s="280" t="s">
        <v>80</v>
      </c>
      <c r="CJ3415" s="280"/>
      <c r="CK3415" s="280"/>
      <c r="CL3415" s="280"/>
      <c r="CM3415" s="280" t="s">
        <v>73</v>
      </c>
      <c r="CN3415" s="280">
        <v>3</v>
      </c>
    </row>
    <row r="3416" spans="4:92">
      <c r="D3416" s="273" t="s">
        <v>83</v>
      </c>
      <c r="E3416" s="273" t="s">
        <v>75</v>
      </c>
      <c r="F3416" s="273" t="s">
        <v>357</v>
      </c>
      <c r="G3416" s="273" t="s">
        <v>613</v>
      </c>
      <c r="H3416" s="274">
        <v>45231</v>
      </c>
      <c r="I3416" s="273">
        <v>14522</v>
      </c>
      <c r="J3416" s="273">
        <v>699</v>
      </c>
      <c r="K3416" s="273">
        <v>8963.1</v>
      </c>
      <c r="L3416" s="273" t="s">
        <v>66</v>
      </c>
      <c r="M3416" s="273">
        <v>1047.3768749999999</v>
      </c>
      <c r="N3416" s="273" t="s">
        <v>115</v>
      </c>
      <c r="W3416" s="273">
        <v>270843</v>
      </c>
      <c r="X3416" s="273" t="s">
        <v>83</v>
      </c>
      <c r="Y3416" s="273" t="s">
        <v>63</v>
      </c>
      <c r="Z3416" s="273" t="s">
        <v>84</v>
      </c>
      <c r="AA3416" s="273" t="s">
        <v>85</v>
      </c>
      <c r="AB3416" s="274">
        <v>45200</v>
      </c>
      <c r="AC3416" s="273">
        <v>14008</v>
      </c>
      <c r="AD3416" s="273">
        <v>3</v>
      </c>
      <c r="AK3416" s="273">
        <v>256005</v>
      </c>
      <c r="BV3416" s="336" t="s">
        <v>64</v>
      </c>
      <c r="BW3416" s="337" t="s">
        <v>75</v>
      </c>
      <c r="BX3416" s="337" t="s">
        <v>231</v>
      </c>
      <c r="BY3416" s="337" t="s">
        <v>231</v>
      </c>
      <c r="BZ3416" s="337" t="s">
        <v>86</v>
      </c>
      <c r="CA3416" s="337" t="s">
        <v>87</v>
      </c>
      <c r="CB3416" s="337" t="s">
        <v>88</v>
      </c>
      <c r="CC3416" s="337" t="s">
        <v>89</v>
      </c>
      <c r="CD3416" s="338">
        <v>3</v>
      </c>
      <c r="CE3416" s="335">
        <v>45047</v>
      </c>
      <c r="CF3416" s="337">
        <v>12854</v>
      </c>
      <c r="CG3416" s="337" t="s">
        <v>80</v>
      </c>
      <c r="CH3416" s="337">
        <v>12854</v>
      </c>
      <c r="CI3416" s="337" t="s">
        <v>80</v>
      </c>
      <c r="CJ3416" s="337"/>
      <c r="CK3416" s="337"/>
      <c r="CL3416" s="337"/>
      <c r="CM3416" s="337" t="s">
        <v>73</v>
      </c>
      <c r="CN3416" s="337">
        <v>3</v>
      </c>
    </row>
    <row r="3417" spans="4:92">
      <c r="D3417" s="273" t="s">
        <v>83</v>
      </c>
      <c r="E3417" s="273" t="s">
        <v>75</v>
      </c>
      <c r="F3417" s="273" t="s">
        <v>357</v>
      </c>
      <c r="G3417" s="273" t="s">
        <v>613</v>
      </c>
      <c r="H3417" s="274">
        <v>45231</v>
      </c>
      <c r="I3417" s="273">
        <v>14522</v>
      </c>
      <c r="J3417" s="273">
        <v>699</v>
      </c>
      <c r="K3417" s="273">
        <v>0</v>
      </c>
      <c r="L3417" s="273" t="s">
        <v>66</v>
      </c>
      <c r="N3417" s="273" t="s">
        <v>107</v>
      </c>
      <c r="W3417" s="273">
        <v>270844</v>
      </c>
      <c r="X3417" s="273" t="s">
        <v>83</v>
      </c>
      <c r="Y3417" s="273" t="s">
        <v>63</v>
      </c>
      <c r="Z3417" s="273" t="s">
        <v>84</v>
      </c>
      <c r="AA3417" s="273" t="s">
        <v>85</v>
      </c>
      <c r="AB3417" s="274">
        <v>45231</v>
      </c>
      <c r="AC3417" s="273">
        <v>14376</v>
      </c>
      <c r="AD3417" s="273">
        <v>3</v>
      </c>
      <c r="AK3417" s="273">
        <v>289759</v>
      </c>
      <c r="BV3417" s="279" t="s">
        <v>64</v>
      </c>
      <c r="BW3417" s="280" t="s">
        <v>75</v>
      </c>
      <c r="BX3417" s="280" t="s">
        <v>231</v>
      </c>
      <c r="BY3417" s="280" t="s">
        <v>231</v>
      </c>
      <c r="BZ3417" s="280" t="s">
        <v>86</v>
      </c>
      <c r="CA3417" s="280" t="s">
        <v>87</v>
      </c>
      <c r="CB3417" s="280" t="s">
        <v>88</v>
      </c>
      <c r="CC3417" s="280" t="s">
        <v>89</v>
      </c>
      <c r="CD3417" s="281">
        <v>3</v>
      </c>
      <c r="CE3417" s="277">
        <v>45078</v>
      </c>
      <c r="CF3417" s="280">
        <v>12538</v>
      </c>
      <c r="CG3417" s="280" t="s">
        <v>80</v>
      </c>
      <c r="CH3417" s="280">
        <v>12538</v>
      </c>
      <c r="CI3417" s="280" t="s">
        <v>80</v>
      </c>
      <c r="CJ3417" s="280"/>
      <c r="CK3417" s="280"/>
      <c r="CL3417" s="280"/>
      <c r="CM3417" s="280" t="s">
        <v>73</v>
      </c>
      <c r="CN3417" s="280">
        <v>3</v>
      </c>
    </row>
    <row r="3418" spans="4:92">
      <c r="D3418" s="273" t="s">
        <v>83</v>
      </c>
      <c r="E3418" s="273" t="s">
        <v>75</v>
      </c>
      <c r="F3418" s="273" t="s">
        <v>357</v>
      </c>
      <c r="G3418" s="273" t="s">
        <v>613</v>
      </c>
      <c r="H3418" s="274">
        <v>45261</v>
      </c>
      <c r="I3418" s="273">
        <v>16982</v>
      </c>
      <c r="J3418" s="273">
        <v>699</v>
      </c>
      <c r="W3418" s="273">
        <v>312780</v>
      </c>
      <c r="X3418" s="273" t="s">
        <v>83</v>
      </c>
      <c r="Y3418" s="273" t="s">
        <v>63</v>
      </c>
      <c r="Z3418" s="273" t="s">
        <v>84</v>
      </c>
      <c r="AA3418" s="273" t="s">
        <v>85</v>
      </c>
      <c r="AB3418" s="274">
        <v>45261</v>
      </c>
      <c r="AC3418" s="273">
        <v>16865</v>
      </c>
      <c r="AD3418" s="273">
        <v>3</v>
      </c>
      <c r="AK3418" s="273">
        <v>318694</v>
      </c>
      <c r="BV3418" s="336" t="s">
        <v>64</v>
      </c>
      <c r="BW3418" s="337" t="s">
        <v>75</v>
      </c>
      <c r="BX3418" s="337" t="s">
        <v>231</v>
      </c>
      <c r="BY3418" s="337" t="s">
        <v>231</v>
      </c>
      <c r="BZ3418" s="337" t="s">
        <v>86</v>
      </c>
      <c r="CA3418" s="337" t="s">
        <v>87</v>
      </c>
      <c r="CB3418" s="337" t="s">
        <v>88</v>
      </c>
      <c r="CC3418" s="337" t="s">
        <v>89</v>
      </c>
      <c r="CD3418" s="338">
        <v>3</v>
      </c>
      <c r="CE3418" s="335">
        <v>45078</v>
      </c>
      <c r="CF3418" s="337">
        <v>17136</v>
      </c>
      <c r="CG3418" s="337" t="s">
        <v>80</v>
      </c>
      <c r="CH3418" s="337">
        <v>17136</v>
      </c>
      <c r="CI3418" s="337" t="s">
        <v>80</v>
      </c>
      <c r="CJ3418" s="337"/>
      <c r="CK3418" s="337"/>
      <c r="CL3418" s="337"/>
      <c r="CM3418" s="337" t="s">
        <v>73</v>
      </c>
      <c r="CN3418" s="337">
        <v>3</v>
      </c>
    </row>
    <row r="3419" spans="4:92">
      <c r="D3419" s="273" t="s">
        <v>83</v>
      </c>
      <c r="E3419" s="273" t="s">
        <v>75</v>
      </c>
      <c r="F3419" s="273" t="s">
        <v>357</v>
      </c>
      <c r="G3419" s="273" t="s">
        <v>613</v>
      </c>
      <c r="H3419" s="274">
        <v>45261</v>
      </c>
      <c r="I3419" s="273">
        <v>16982</v>
      </c>
      <c r="J3419" s="273">
        <v>699</v>
      </c>
      <c r="K3419" s="273">
        <v>10112.5</v>
      </c>
      <c r="L3419" s="273" t="s">
        <v>66</v>
      </c>
      <c r="M3419" s="273">
        <v>1215.8518750000001</v>
      </c>
      <c r="N3419" s="273" t="s">
        <v>115</v>
      </c>
      <c r="W3419" s="273">
        <v>312804</v>
      </c>
      <c r="X3419" s="273" t="s">
        <v>83</v>
      </c>
      <c r="Y3419" s="273" t="s">
        <v>63</v>
      </c>
      <c r="Z3419" s="273" t="s">
        <v>84</v>
      </c>
      <c r="AA3419" s="273" t="s">
        <v>106</v>
      </c>
      <c r="AB3419" s="274">
        <v>44927</v>
      </c>
      <c r="AC3419" s="273">
        <v>11785</v>
      </c>
      <c r="AD3419" s="273">
        <v>4</v>
      </c>
      <c r="AK3419" s="273">
        <v>156345</v>
      </c>
      <c r="BV3419" s="279" t="s">
        <v>64</v>
      </c>
      <c r="BW3419" s="280" t="s">
        <v>75</v>
      </c>
      <c r="BX3419" s="280" t="s">
        <v>231</v>
      </c>
      <c r="BY3419" s="280" t="s">
        <v>231</v>
      </c>
      <c r="BZ3419" s="280" t="s">
        <v>86</v>
      </c>
      <c r="CA3419" s="280" t="s">
        <v>87</v>
      </c>
      <c r="CB3419" s="280" t="s">
        <v>88</v>
      </c>
      <c r="CC3419" s="280" t="s">
        <v>89</v>
      </c>
      <c r="CD3419" s="281">
        <v>3</v>
      </c>
      <c r="CE3419" s="277">
        <v>45078</v>
      </c>
      <c r="CF3419" s="280">
        <v>5113</v>
      </c>
      <c r="CG3419" s="280" t="s">
        <v>80</v>
      </c>
      <c r="CH3419" s="280">
        <v>5113</v>
      </c>
      <c r="CI3419" s="280" t="s">
        <v>80</v>
      </c>
      <c r="CJ3419" s="280"/>
      <c r="CK3419" s="280"/>
      <c r="CL3419" s="280"/>
      <c r="CM3419" s="280" t="s">
        <v>73</v>
      </c>
      <c r="CN3419" s="280">
        <v>3</v>
      </c>
    </row>
    <row r="3420" spans="4:92">
      <c r="D3420" s="273" t="s">
        <v>83</v>
      </c>
      <c r="E3420" s="273" t="s">
        <v>75</v>
      </c>
      <c r="F3420" s="273" t="s">
        <v>357</v>
      </c>
      <c r="G3420" s="273" t="s">
        <v>613</v>
      </c>
      <c r="H3420" s="274">
        <v>45261</v>
      </c>
      <c r="I3420" s="273">
        <v>16982</v>
      </c>
      <c r="J3420" s="273">
        <v>699</v>
      </c>
      <c r="K3420" s="273">
        <v>0</v>
      </c>
      <c r="L3420" s="273" t="s">
        <v>66</v>
      </c>
      <c r="N3420" s="273" t="s">
        <v>107</v>
      </c>
      <c r="W3420" s="273">
        <v>312805</v>
      </c>
      <c r="X3420" s="273" t="s">
        <v>83</v>
      </c>
      <c r="Y3420" s="273" t="s">
        <v>63</v>
      </c>
      <c r="Z3420" s="273" t="s">
        <v>84</v>
      </c>
      <c r="AA3420" s="273" t="s">
        <v>106</v>
      </c>
      <c r="AB3420" s="274">
        <v>44958</v>
      </c>
      <c r="AC3420" s="273">
        <v>11823</v>
      </c>
      <c r="AD3420" s="273">
        <v>4</v>
      </c>
      <c r="AK3420" s="273">
        <v>165142</v>
      </c>
      <c r="BV3420" s="336" t="s">
        <v>64</v>
      </c>
      <c r="BW3420" s="337" t="s">
        <v>75</v>
      </c>
      <c r="BX3420" s="337" t="s">
        <v>231</v>
      </c>
      <c r="BY3420" s="337" t="s">
        <v>231</v>
      </c>
      <c r="BZ3420" s="337" t="s">
        <v>86</v>
      </c>
      <c r="CA3420" s="337" t="s">
        <v>87</v>
      </c>
      <c r="CB3420" s="337" t="s">
        <v>88</v>
      </c>
      <c r="CC3420" s="337" t="s">
        <v>89</v>
      </c>
      <c r="CD3420" s="338">
        <v>3</v>
      </c>
      <c r="CE3420" s="335">
        <v>45078</v>
      </c>
      <c r="CF3420" s="337">
        <v>9356</v>
      </c>
      <c r="CG3420" s="337" t="s">
        <v>80</v>
      </c>
      <c r="CH3420" s="337">
        <v>9356</v>
      </c>
      <c r="CI3420" s="337" t="s">
        <v>80</v>
      </c>
      <c r="CJ3420" s="337"/>
      <c r="CK3420" s="337"/>
      <c r="CL3420" s="337"/>
      <c r="CM3420" s="337" t="s">
        <v>73</v>
      </c>
      <c r="CN3420" s="337">
        <v>3</v>
      </c>
    </row>
    <row r="3421" spans="4:92">
      <c r="D3421" s="273" t="s">
        <v>83</v>
      </c>
      <c r="E3421" s="273" t="s">
        <v>75</v>
      </c>
      <c r="F3421" s="273" t="s">
        <v>357</v>
      </c>
      <c r="G3421" s="273" t="s">
        <v>606</v>
      </c>
      <c r="H3421" s="274">
        <v>44927</v>
      </c>
      <c r="I3421" s="273">
        <v>11173</v>
      </c>
      <c r="J3421" s="273">
        <v>696</v>
      </c>
      <c r="W3421" s="273">
        <v>137904</v>
      </c>
      <c r="X3421" s="273" t="s">
        <v>83</v>
      </c>
      <c r="Y3421" s="273" t="s">
        <v>63</v>
      </c>
      <c r="Z3421" s="273" t="s">
        <v>84</v>
      </c>
      <c r="AA3421" s="273" t="s">
        <v>106</v>
      </c>
      <c r="AB3421" s="274">
        <v>44986</v>
      </c>
      <c r="AC3421" s="273">
        <v>11861</v>
      </c>
      <c r="AD3421" s="273">
        <v>4</v>
      </c>
      <c r="AK3421" s="273">
        <v>166711</v>
      </c>
      <c r="BV3421" s="279" t="s">
        <v>64</v>
      </c>
      <c r="BW3421" s="280" t="s">
        <v>75</v>
      </c>
      <c r="BX3421" s="280" t="s">
        <v>231</v>
      </c>
      <c r="BY3421" s="280" t="s">
        <v>231</v>
      </c>
      <c r="BZ3421" s="280" t="s">
        <v>86</v>
      </c>
      <c r="CA3421" s="280" t="s">
        <v>87</v>
      </c>
      <c r="CB3421" s="280" t="s">
        <v>88</v>
      </c>
      <c r="CC3421" s="280" t="s">
        <v>89</v>
      </c>
      <c r="CD3421" s="281">
        <v>3</v>
      </c>
      <c r="CE3421" s="277">
        <v>45078</v>
      </c>
      <c r="CF3421" s="280">
        <v>3565</v>
      </c>
      <c r="CG3421" s="280" t="s">
        <v>80</v>
      </c>
      <c r="CH3421" s="280">
        <v>3565</v>
      </c>
      <c r="CI3421" s="280" t="s">
        <v>80</v>
      </c>
      <c r="CJ3421" s="280"/>
      <c r="CK3421" s="280"/>
      <c r="CL3421" s="280"/>
      <c r="CM3421" s="280" t="s">
        <v>73</v>
      </c>
      <c r="CN3421" s="280">
        <v>3</v>
      </c>
    </row>
    <row r="3422" spans="4:92">
      <c r="D3422" s="273" t="s">
        <v>83</v>
      </c>
      <c r="E3422" s="273" t="s">
        <v>75</v>
      </c>
      <c r="F3422" s="273" t="s">
        <v>357</v>
      </c>
      <c r="G3422" s="273" t="s">
        <v>606</v>
      </c>
      <c r="H3422" s="274">
        <v>44927</v>
      </c>
      <c r="I3422" s="273">
        <v>11173</v>
      </c>
      <c r="J3422" s="273">
        <v>696</v>
      </c>
      <c r="K3422" s="273">
        <v>29981</v>
      </c>
      <c r="L3422" s="273" t="s">
        <v>66</v>
      </c>
      <c r="M3422" s="273">
        <v>3074.5896874999999</v>
      </c>
      <c r="N3422" s="273" t="s">
        <v>115</v>
      </c>
      <c r="W3422" s="273">
        <v>137928</v>
      </c>
      <c r="X3422" s="273" t="s">
        <v>83</v>
      </c>
      <c r="Y3422" s="273" t="s">
        <v>63</v>
      </c>
      <c r="Z3422" s="273" t="s">
        <v>84</v>
      </c>
      <c r="AA3422" s="273" t="s">
        <v>106</v>
      </c>
      <c r="AB3422" s="274">
        <v>45017</v>
      </c>
      <c r="AC3422" s="273">
        <v>11899</v>
      </c>
      <c r="AD3422" s="273">
        <v>4</v>
      </c>
      <c r="AK3422" s="273">
        <v>166749</v>
      </c>
      <c r="BV3422" s="336" t="s">
        <v>64</v>
      </c>
      <c r="BW3422" s="337" t="s">
        <v>75</v>
      </c>
      <c r="BX3422" s="337" t="s">
        <v>231</v>
      </c>
      <c r="BY3422" s="337" t="s">
        <v>231</v>
      </c>
      <c r="BZ3422" s="337" t="s">
        <v>86</v>
      </c>
      <c r="CA3422" s="337" t="s">
        <v>87</v>
      </c>
      <c r="CB3422" s="337" t="s">
        <v>88</v>
      </c>
      <c r="CC3422" s="337" t="s">
        <v>89</v>
      </c>
      <c r="CD3422" s="338">
        <v>3</v>
      </c>
      <c r="CE3422" s="335">
        <v>45078</v>
      </c>
      <c r="CF3422" s="337">
        <v>2201</v>
      </c>
      <c r="CG3422" s="337" t="s">
        <v>80</v>
      </c>
      <c r="CH3422" s="337">
        <v>2201</v>
      </c>
      <c r="CI3422" s="337" t="s">
        <v>80</v>
      </c>
      <c r="CJ3422" s="337"/>
      <c r="CK3422" s="337"/>
      <c r="CL3422" s="337"/>
      <c r="CM3422" s="337" t="s">
        <v>73</v>
      </c>
      <c r="CN3422" s="337">
        <v>3</v>
      </c>
    </row>
    <row r="3423" spans="4:92">
      <c r="D3423" s="273" t="s">
        <v>83</v>
      </c>
      <c r="E3423" s="273" t="s">
        <v>75</v>
      </c>
      <c r="F3423" s="273" t="s">
        <v>357</v>
      </c>
      <c r="G3423" s="273" t="s">
        <v>606</v>
      </c>
      <c r="H3423" s="274">
        <v>44927</v>
      </c>
      <c r="I3423" s="273">
        <v>11173</v>
      </c>
      <c r="J3423" s="273">
        <v>696</v>
      </c>
      <c r="K3423" s="273">
        <v>0</v>
      </c>
      <c r="L3423" s="273" t="s">
        <v>66</v>
      </c>
      <c r="N3423" s="273" t="s">
        <v>107</v>
      </c>
      <c r="W3423" s="273">
        <v>137929</v>
      </c>
      <c r="X3423" s="273" t="s">
        <v>83</v>
      </c>
      <c r="Y3423" s="273" t="s">
        <v>63</v>
      </c>
      <c r="Z3423" s="273" t="s">
        <v>84</v>
      </c>
      <c r="AA3423" s="273" t="s">
        <v>106</v>
      </c>
      <c r="AB3423" s="274">
        <v>45047</v>
      </c>
      <c r="AC3423" s="273">
        <v>12136</v>
      </c>
      <c r="AD3423" s="273">
        <v>4</v>
      </c>
      <c r="AK3423" s="273">
        <v>183743</v>
      </c>
      <c r="BV3423" s="279" t="s">
        <v>64</v>
      </c>
      <c r="BW3423" s="280" t="s">
        <v>75</v>
      </c>
      <c r="BX3423" s="280" t="s">
        <v>231</v>
      </c>
      <c r="BY3423" s="280" t="s">
        <v>231</v>
      </c>
      <c r="BZ3423" s="280" t="s">
        <v>86</v>
      </c>
      <c r="CA3423" s="280" t="s">
        <v>87</v>
      </c>
      <c r="CB3423" s="280" t="s">
        <v>88</v>
      </c>
      <c r="CC3423" s="280" t="s">
        <v>89</v>
      </c>
      <c r="CD3423" s="281">
        <v>3</v>
      </c>
      <c r="CE3423" s="277">
        <v>45078</v>
      </c>
      <c r="CF3423" s="280">
        <v>5750</v>
      </c>
      <c r="CG3423" s="280" t="s">
        <v>80</v>
      </c>
      <c r="CH3423" s="280">
        <v>5750</v>
      </c>
      <c r="CI3423" s="280" t="s">
        <v>80</v>
      </c>
      <c r="CJ3423" s="280"/>
      <c r="CK3423" s="280"/>
      <c r="CL3423" s="280"/>
      <c r="CM3423" s="280" t="s">
        <v>73</v>
      </c>
      <c r="CN3423" s="280">
        <v>3</v>
      </c>
    </row>
    <row r="3424" spans="4:92">
      <c r="D3424" s="273" t="s">
        <v>83</v>
      </c>
      <c r="E3424" s="273" t="s">
        <v>75</v>
      </c>
      <c r="F3424" s="273" t="s">
        <v>357</v>
      </c>
      <c r="G3424" s="273" t="s">
        <v>606</v>
      </c>
      <c r="H3424" s="274">
        <v>44958</v>
      </c>
      <c r="I3424" s="273">
        <v>11335</v>
      </c>
      <c r="J3424" s="273">
        <v>696</v>
      </c>
      <c r="W3424" s="273">
        <v>142602</v>
      </c>
      <c r="X3424" s="273" t="s">
        <v>83</v>
      </c>
      <c r="Y3424" s="273" t="s">
        <v>63</v>
      </c>
      <c r="Z3424" s="273" t="s">
        <v>84</v>
      </c>
      <c r="AA3424" s="273" t="s">
        <v>106</v>
      </c>
      <c r="AB3424" s="274">
        <v>45078</v>
      </c>
      <c r="AC3424" s="273">
        <v>12405</v>
      </c>
      <c r="AD3424" s="273">
        <v>4</v>
      </c>
      <c r="AK3424" s="273">
        <v>197619</v>
      </c>
      <c r="BV3424" s="336" t="s">
        <v>64</v>
      </c>
      <c r="BW3424" s="337" t="s">
        <v>75</v>
      </c>
      <c r="BX3424" s="337" t="s">
        <v>231</v>
      </c>
      <c r="BY3424" s="337" t="s">
        <v>231</v>
      </c>
      <c r="BZ3424" s="337" t="s">
        <v>86</v>
      </c>
      <c r="CA3424" s="337" t="s">
        <v>87</v>
      </c>
      <c r="CB3424" s="337" t="s">
        <v>88</v>
      </c>
      <c r="CC3424" s="337" t="s">
        <v>89</v>
      </c>
      <c r="CD3424" s="338">
        <v>3</v>
      </c>
      <c r="CE3424" s="335">
        <v>45078</v>
      </c>
      <c r="CF3424" s="337">
        <v>13459</v>
      </c>
      <c r="CG3424" s="337" t="s">
        <v>80</v>
      </c>
      <c r="CH3424" s="337">
        <v>13459</v>
      </c>
      <c r="CI3424" s="337" t="s">
        <v>80</v>
      </c>
      <c r="CJ3424" s="337"/>
      <c r="CK3424" s="337"/>
      <c r="CL3424" s="337"/>
      <c r="CM3424" s="337" t="s">
        <v>73</v>
      </c>
      <c r="CN3424" s="337">
        <v>3</v>
      </c>
    </row>
    <row r="3425" spans="4:92">
      <c r="D3425" s="273" t="s">
        <v>83</v>
      </c>
      <c r="E3425" s="273" t="s">
        <v>75</v>
      </c>
      <c r="F3425" s="273" t="s">
        <v>357</v>
      </c>
      <c r="G3425" s="273" t="s">
        <v>606</v>
      </c>
      <c r="H3425" s="274">
        <v>44958</v>
      </c>
      <c r="I3425" s="273">
        <v>11335</v>
      </c>
      <c r="J3425" s="273">
        <v>696</v>
      </c>
      <c r="K3425" s="273">
        <v>17908</v>
      </c>
      <c r="L3425" s="273" t="s">
        <v>66</v>
      </c>
      <c r="M3425" s="273">
        <v>1836.4881875000001</v>
      </c>
      <c r="N3425" s="273" t="s">
        <v>115</v>
      </c>
      <c r="W3425" s="273">
        <v>142626</v>
      </c>
      <c r="X3425" s="273" t="s">
        <v>83</v>
      </c>
      <c r="Y3425" s="273" t="s">
        <v>63</v>
      </c>
      <c r="Z3425" s="273" t="s">
        <v>84</v>
      </c>
      <c r="AA3425" s="273" t="s">
        <v>106</v>
      </c>
      <c r="AB3425" s="274">
        <v>45108</v>
      </c>
      <c r="AC3425" s="273">
        <v>12674</v>
      </c>
      <c r="AD3425" s="273">
        <v>4</v>
      </c>
      <c r="AK3425" s="273">
        <v>211380</v>
      </c>
      <c r="BV3425" s="279" t="s">
        <v>64</v>
      </c>
      <c r="BW3425" s="280" t="s">
        <v>63</v>
      </c>
      <c r="BX3425" s="280" t="s">
        <v>252</v>
      </c>
      <c r="BY3425" s="280" t="s">
        <v>257</v>
      </c>
      <c r="BZ3425" s="280" t="s">
        <v>110</v>
      </c>
      <c r="CA3425" s="280" t="s">
        <v>111</v>
      </c>
      <c r="CB3425" s="280" t="s">
        <v>117</v>
      </c>
      <c r="CC3425" s="280" t="s">
        <v>118</v>
      </c>
      <c r="CD3425" s="281">
        <v>5</v>
      </c>
      <c r="CE3425" s="277">
        <v>45108</v>
      </c>
      <c r="CF3425" s="280"/>
      <c r="CG3425" s="280"/>
      <c r="CH3425" s="280"/>
      <c r="CI3425" s="280" t="s">
        <v>104</v>
      </c>
      <c r="CJ3425" s="280"/>
      <c r="CK3425" s="280"/>
      <c r="CL3425" s="280"/>
      <c r="CM3425" s="280" t="s">
        <v>73</v>
      </c>
      <c r="CN3425" s="280">
        <v>3</v>
      </c>
    </row>
    <row r="3426" spans="4:92">
      <c r="D3426" s="273" t="s">
        <v>83</v>
      </c>
      <c r="E3426" s="273" t="s">
        <v>75</v>
      </c>
      <c r="F3426" s="273" t="s">
        <v>357</v>
      </c>
      <c r="G3426" s="273" t="s">
        <v>606</v>
      </c>
      <c r="H3426" s="274">
        <v>44958</v>
      </c>
      <c r="I3426" s="273">
        <v>11335</v>
      </c>
      <c r="J3426" s="273">
        <v>696</v>
      </c>
      <c r="K3426" s="273">
        <v>0</v>
      </c>
      <c r="L3426" s="273" t="s">
        <v>66</v>
      </c>
      <c r="N3426" s="273" t="s">
        <v>107</v>
      </c>
      <c r="W3426" s="273">
        <v>142627</v>
      </c>
      <c r="X3426" s="273" t="s">
        <v>83</v>
      </c>
      <c r="Y3426" s="273" t="s">
        <v>63</v>
      </c>
      <c r="Z3426" s="273" t="s">
        <v>84</v>
      </c>
      <c r="AA3426" s="273" t="s">
        <v>106</v>
      </c>
      <c r="AB3426" s="274">
        <v>45139</v>
      </c>
      <c r="AC3426" s="273">
        <v>13349</v>
      </c>
      <c r="AD3426" s="273">
        <v>4</v>
      </c>
      <c r="AK3426" s="273">
        <v>228512</v>
      </c>
      <c r="BV3426" s="336" t="s">
        <v>64</v>
      </c>
      <c r="BW3426" s="337" t="s">
        <v>63</v>
      </c>
      <c r="BX3426" s="337" t="s">
        <v>252</v>
      </c>
      <c r="BY3426" s="337" t="s">
        <v>257</v>
      </c>
      <c r="BZ3426" s="337" t="s">
        <v>110</v>
      </c>
      <c r="CA3426" s="337" t="s">
        <v>111</v>
      </c>
      <c r="CB3426" s="337" t="s">
        <v>112</v>
      </c>
      <c r="CC3426" s="337" t="s">
        <v>113</v>
      </c>
      <c r="CD3426" s="338">
        <v>4</v>
      </c>
      <c r="CE3426" s="335">
        <v>45108</v>
      </c>
      <c r="CF3426" s="337"/>
      <c r="CG3426" s="337"/>
      <c r="CH3426" s="337"/>
      <c r="CI3426" s="337" t="s">
        <v>80</v>
      </c>
      <c r="CJ3426" s="337"/>
      <c r="CK3426" s="337"/>
      <c r="CL3426" s="337"/>
      <c r="CM3426" s="337" t="s">
        <v>73</v>
      </c>
      <c r="CN3426" s="337">
        <v>3</v>
      </c>
    </row>
    <row r="3427" spans="4:92">
      <c r="D3427" s="273" t="s">
        <v>83</v>
      </c>
      <c r="E3427" s="273" t="s">
        <v>75</v>
      </c>
      <c r="F3427" s="273" t="s">
        <v>357</v>
      </c>
      <c r="G3427" s="273" t="s">
        <v>606</v>
      </c>
      <c r="H3427" s="274">
        <v>44986</v>
      </c>
      <c r="I3427" s="273">
        <v>11497</v>
      </c>
      <c r="J3427" s="273">
        <v>696</v>
      </c>
      <c r="W3427" s="273">
        <v>147300</v>
      </c>
      <c r="X3427" s="273" t="s">
        <v>83</v>
      </c>
      <c r="Y3427" s="273" t="s">
        <v>63</v>
      </c>
      <c r="Z3427" s="273" t="s">
        <v>84</v>
      </c>
      <c r="AA3427" s="273" t="s">
        <v>106</v>
      </c>
      <c r="AB3427" s="274">
        <v>45170</v>
      </c>
      <c r="AC3427" s="273">
        <v>13676</v>
      </c>
      <c r="AD3427" s="273">
        <v>4</v>
      </c>
      <c r="AK3427" s="273">
        <v>240781</v>
      </c>
      <c r="BV3427" s="279" t="s">
        <v>64</v>
      </c>
      <c r="BW3427" s="280" t="s">
        <v>63</v>
      </c>
      <c r="BX3427" s="280" t="s">
        <v>252</v>
      </c>
      <c r="BY3427" s="280" t="s">
        <v>257</v>
      </c>
      <c r="BZ3427" s="280" t="s">
        <v>86</v>
      </c>
      <c r="CA3427" s="280" t="s">
        <v>87</v>
      </c>
      <c r="CB3427" s="280" t="s">
        <v>101</v>
      </c>
      <c r="CC3427" s="280" t="s">
        <v>102</v>
      </c>
      <c r="CD3427" s="281">
        <v>4</v>
      </c>
      <c r="CE3427" s="277">
        <v>45108</v>
      </c>
      <c r="CF3427" s="280">
        <v>52091</v>
      </c>
      <c r="CG3427" s="280" t="s">
        <v>103</v>
      </c>
      <c r="CH3427" s="280">
        <v>1696.08296</v>
      </c>
      <c r="CI3427" s="280" t="s">
        <v>104</v>
      </c>
      <c r="CJ3427" s="280"/>
      <c r="CK3427" s="280"/>
      <c r="CL3427" s="280"/>
      <c r="CM3427" s="280" t="s">
        <v>73</v>
      </c>
      <c r="CN3427" s="280">
        <v>3</v>
      </c>
    </row>
    <row r="3428" spans="4:92">
      <c r="D3428" s="273" t="s">
        <v>83</v>
      </c>
      <c r="E3428" s="273" t="s">
        <v>75</v>
      </c>
      <c r="F3428" s="273" t="s">
        <v>357</v>
      </c>
      <c r="G3428" s="273" t="s">
        <v>606</v>
      </c>
      <c r="H3428" s="274">
        <v>44986</v>
      </c>
      <c r="I3428" s="273">
        <v>11497</v>
      </c>
      <c r="J3428" s="273">
        <v>696</v>
      </c>
      <c r="K3428" s="273">
        <v>12122</v>
      </c>
      <c r="L3428" s="273" t="s">
        <v>66</v>
      </c>
      <c r="M3428" s="273">
        <v>1243.1255624999999</v>
      </c>
      <c r="N3428" s="273" t="s">
        <v>115</v>
      </c>
      <c r="W3428" s="273">
        <v>147324</v>
      </c>
      <c r="X3428" s="273" t="s">
        <v>83</v>
      </c>
      <c r="Y3428" s="273" t="s">
        <v>63</v>
      </c>
      <c r="Z3428" s="273" t="s">
        <v>84</v>
      </c>
      <c r="AA3428" s="273" t="s">
        <v>106</v>
      </c>
      <c r="AB3428" s="274">
        <v>45200</v>
      </c>
      <c r="AC3428" s="273">
        <v>14011</v>
      </c>
      <c r="AD3428" s="273">
        <v>4</v>
      </c>
      <c r="AK3428" s="273">
        <v>328269</v>
      </c>
      <c r="BV3428" s="336" t="s">
        <v>64</v>
      </c>
      <c r="BW3428" s="337" t="s">
        <v>63</v>
      </c>
      <c r="BX3428" s="337" t="s">
        <v>252</v>
      </c>
      <c r="BY3428" s="337" t="s">
        <v>257</v>
      </c>
      <c r="BZ3428" s="337" t="s">
        <v>86</v>
      </c>
      <c r="CA3428" s="337" t="s">
        <v>87</v>
      </c>
      <c r="CB3428" s="337" t="s">
        <v>101</v>
      </c>
      <c r="CC3428" s="337" t="s">
        <v>102</v>
      </c>
      <c r="CD3428" s="338">
        <v>4</v>
      </c>
      <c r="CE3428" s="335">
        <v>45108</v>
      </c>
      <c r="CF3428" s="337">
        <v>137481</v>
      </c>
      <c r="CG3428" s="337" t="s">
        <v>103</v>
      </c>
      <c r="CH3428" s="337">
        <v>4476.3813600000003</v>
      </c>
      <c r="CI3428" s="337" t="s">
        <v>104</v>
      </c>
      <c r="CJ3428" s="337"/>
      <c r="CK3428" s="337"/>
      <c r="CL3428" s="337"/>
      <c r="CM3428" s="337" t="s">
        <v>73</v>
      </c>
      <c r="CN3428" s="337">
        <v>3</v>
      </c>
    </row>
    <row r="3429" spans="4:92">
      <c r="D3429" s="273" t="s">
        <v>83</v>
      </c>
      <c r="E3429" s="273" t="s">
        <v>75</v>
      </c>
      <c r="F3429" s="273" t="s">
        <v>357</v>
      </c>
      <c r="G3429" s="273" t="s">
        <v>606</v>
      </c>
      <c r="H3429" s="274">
        <v>44986</v>
      </c>
      <c r="I3429" s="273">
        <v>11497</v>
      </c>
      <c r="J3429" s="273">
        <v>696</v>
      </c>
      <c r="K3429" s="273">
        <v>0</v>
      </c>
      <c r="L3429" s="273" t="s">
        <v>66</v>
      </c>
      <c r="N3429" s="273" t="s">
        <v>107</v>
      </c>
      <c r="W3429" s="273">
        <v>147325</v>
      </c>
      <c r="X3429" s="273" t="s">
        <v>83</v>
      </c>
      <c r="Y3429" s="273" t="s">
        <v>63</v>
      </c>
      <c r="Z3429" s="273" t="s">
        <v>84</v>
      </c>
      <c r="AA3429" s="273" t="s">
        <v>106</v>
      </c>
      <c r="AB3429" s="274">
        <v>45231</v>
      </c>
      <c r="AC3429" s="273">
        <v>14379</v>
      </c>
      <c r="AD3429" s="273">
        <v>4</v>
      </c>
      <c r="AK3429" s="273">
        <v>328288</v>
      </c>
      <c r="BV3429" s="279" t="s">
        <v>64</v>
      </c>
      <c r="BW3429" s="280" t="s">
        <v>63</v>
      </c>
      <c r="BX3429" s="280" t="s">
        <v>252</v>
      </c>
      <c r="BY3429" s="280" t="s">
        <v>257</v>
      </c>
      <c r="BZ3429" s="280" t="s">
        <v>86</v>
      </c>
      <c r="CA3429" s="280" t="s">
        <v>87</v>
      </c>
      <c r="CB3429" s="280" t="s">
        <v>88</v>
      </c>
      <c r="CC3429" s="280" t="s">
        <v>89</v>
      </c>
      <c r="CD3429" s="281">
        <v>3</v>
      </c>
      <c r="CE3429" s="277">
        <v>45108</v>
      </c>
      <c r="CF3429" s="280">
        <v>10801</v>
      </c>
      <c r="CG3429" s="280" t="s">
        <v>90</v>
      </c>
      <c r="CH3429" s="280">
        <v>10801</v>
      </c>
      <c r="CI3429" s="280" t="s">
        <v>80</v>
      </c>
      <c r="CJ3429" s="280"/>
      <c r="CK3429" s="280"/>
      <c r="CL3429" s="280"/>
      <c r="CM3429" s="280" t="s">
        <v>73</v>
      </c>
      <c r="CN3429" s="280">
        <v>3</v>
      </c>
    </row>
    <row r="3430" spans="4:92">
      <c r="D3430" s="273" t="s">
        <v>83</v>
      </c>
      <c r="E3430" s="273" t="s">
        <v>75</v>
      </c>
      <c r="F3430" s="273" t="s">
        <v>357</v>
      </c>
      <c r="G3430" s="273" t="s">
        <v>606</v>
      </c>
      <c r="H3430" s="274">
        <v>45017</v>
      </c>
      <c r="I3430" s="273">
        <v>11659</v>
      </c>
      <c r="J3430" s="273">
        <v>696</v>
      </c>
      <c r="W3430" s="273">
        <v>151998</v>
      </c>
      <c r="X3430" s="273" t="s">
        <v>83</v>
      </c>
      <c r="Y3430" s="273" t="s">
        <v>63</v>
      </c>
      <c r="Z3430" s="273" t="s">
        <v>228</v>
      </c>
      <c r="AA3430" s="273" t="s">
        <v>237</v>
      </c>
      <c r="AB3430" s="274">
        <v>44927</v>
      </c>
      <c r="AC3430" s="273">
        <v>11793</v>
      </c>
      <c r="AD3430" s="273">
        <v>19</v>
      </c>
      <c r="AK3430" s="273">
        <v>156497</v>
      </c>
      <c r="BV3430" s="336" t="s">
        <v>64</v>
      </c>
      <c r="BW3430" s="337" t="s">
        <v>63</v>
      </c>
      <c r="BX3430" s="337" t="s">
        <v>252</v>
      </c>
      <c r="BY3430" s="337" t="s">
        <v>257</v>
      </c>
      <c r="BZ3430" s="337" t="s">
        <v>86</v>
      </c>
      <c r="CA3430" s="337" t="s">
        <v>87</v>
      </c>
      <c r="CB3430" s="337" t="s">
        <v>88</v>
      </c>
      <c r="CC3430" s="337" t="s">
        <v>89</v>
      </c>
      <c r="CD3430" s="338">
        <v>3</v>
      </c>
      <c r="CE3430" s="335">
        <v>45108</v>
      </c>
      <c r="CF3430" s="337">
        <v>3976</v>
      </c>
      <c r="CG3430" s="337" t="s">
        <v>90</v>
      </c>
      <c r="CH3430" s="337">
        <v>3976</v>
      </c>
      <c r="CI3430" s="337" t="s">
        <v>80</v>
      </c>
      <c r="CJ3430" s="337"/>
      <c r="CK3430" s="337"/>
      <c r="CL3430" s="337"/>
      <c r="CM3430" s="337" t="s">
        <v>73</v>
      </c>
      <c r="CN3430" s="337">
        <v>3</v>
      </c>
    </row>
    <row r="3431" spans="4:92">
      <c r="D3431" s="273" t="s">
        <v>83</v>
      </c>
      <c r="E3431" s="273" t="s">
        <v>75</v>
      </c>
      <c r="F3431" s="273" t="s">
        <v>357</v>
      </c>
      <c r="G3431" s="273" t="s">
        <v>606</v>
      </c>
      <c r="H3431" s="274">
        <v>45017</v>
      </c>
      <c r="I3431" s="273">
        <v>11659</v>
      </c>
      <c r="J3431" s="273">
        <v>696</v>
      </c>
      <c r="K3431" s="273">
        <v>6268</v>
      </c>
      <c r="L3431" s="273" t="s">
        <v>66</v>
      </c>
      <c r="M3431" s="273">
        <v>642.79106249999995</v>
      </c>
      <c r="N3431" s="273" t="s">
        <v>115</v>
      </c>
      <c r="W3431" s="273">
        <v>152022</v>
      </c>
      <c r="X3431" s="273" t="s">
        <v>83</v>
      </c>
      <c r="Y3431" s="273" t="s">
        <v>63</v>
      </c>
      <c r="Z3431" s="273" t="s">
        <v>228</v>
      </c>
      <c r="AA3431" s="273" t="s">
        <v>237</v>
      </c>
      <c r="AB3431" s="274">
        <v>44927</v>
      </c>
      <c r="AC3431" s="273">
        <v>11948</v>
      </c>
      <c r="AD3431" s="273">
        <v>19</v>
      </c>
      <c r="AE3431" s="273">
        <v>1.1364000000000001</v>
      </c>
      <c r="AF3431" s="273" t="s">
        <v>90</v>
      </c>
      <c r="AG3431" s="273" t="s">
        <v>1333</v>
      </c>
      <c r="AH3431" s="273" t="s">
        <v>1334</v>
      </c>
      <c r="AI3431" s="273" t="s">
        <v>123</v>
      </c>
      <c r="AJ3431" s="273" t="s">
        <v>214</v>
      </c>
      <c r="AK3431" s="273">
        <v>159403</v>
      </c>
      <c r="BV3431" s="279" t="s">
        <v>64</v>
      </c>
      <c r="BW3431" s="280" t="s">
        <v>63</v>
      </c>
      <c r="BX3431" s="280" t="s">
        <v>252</v>
      </c>
      <c r="BY3431" s="280" t="s">
        <v>257</v>
      </c>
      <c r="BZ3431" s="280" t="s">
        <v>86</v>
      </c>
      <c r="CA3431" s="280" t="s">
        <v>87</v>
      </c>
      <c r="CB3431" s="280" t="s">
        <v>88</v>
      </c>
      <c r="CC3431" s="280" t="s">
        <v>89</v>
      </c>
      <c r="CD3431" s="281">
        <v>3</v>
      </c>
      <c r="CE3431" s="277">
        <v>45139</v>
      </c>
      <c r="CF3431" s="280">
        <v>12091</v>
      </c>
      <c r="CG3431" s="280" t="s">
        <v>90</v>
      </c>
      <c r="CH3431" s="280">
        <v>12091</v>
      </c>
      <c r="CI3431" s="280" t="s">
        <v>80</v>
      </c>
      <c r="CJ3431" s="280"/>
      <c r="CK3431" s="280"/>
      <c r="CL3431" s="280"/>
      <c r="CM3431" s="280" t="s">
        <v>73</v>
      </c>
      <c r="CN3431" s="280">
        <v>3</v>
      </c>
    </row>
    <row r="3432" spans="4:92">
      <c r="D3432" s="273" t="s">
        <v>83</v>
      </c>
      <c r="E3432" s="273" t="s">
        <v>75</v>
      </c>
      <c r="F3432" s="273" t="s">
        <v>357</v>
      </c>
      <c r="G3432" s="273" t="s">
        <v>606</v>
      </c>
      <c r="H3432" s="274">
        <v>45017</v>
      </c>
      <c r="I3432" s="273">
        <v>11659</v>
      </c>
      <c r="J3432" s="273">
        <v>696</v>
      </c>
      <c r="K3432" s="273">
        <v>0</v>
      </c>
      <c r="L3432" s="273" t="s">
        <v>66</v>
      </c>
      <c r="N3432" s="273" t="s">
        <v>107</v>
      </c>
      <c r="W3432" s="273">
        <v>152023</v>
      </c>
      <c r="X3432" s="273" t="s">
        <v>83</v>
      </c>
      <c r="Y3432" s="273" t="s">
        <v>63</v>
      </c>
      <c r="Z3432" s="273" t="s">
        <v>228</v>
      </c>
      <c r="AA3432" s="273" t="s">
        <v>237</v>
      </c>
      <c r="AB3432" s="274">
        <v>44927</v>
      </c>
      <c r="AC3432" s="273">
        <v>11948</v>
      </c>
      <c r="AD3432" s="273">
        <v>19</v>
      </c>
      <c r="AE3432" s="273">
        <v>0.71060000000000001</v>
      </c>
      <c r="AF3432" s="273" t="s">
        <v>90</v>
      </c>
      <c r="AG3432" s="273" t="s">
        <v>879</v>
      </c>
      <c r="AH3432" s="273" t="s">
        <v>880</v>
      </c>
      <c r="AI3432" s="273" t="s">
        <v>123</v>
      </c>
      <c r="AJ3432" s="273" t="s">
        <v>214</v>
      </c>
      <c r="AK3432" s="273">
        <v>165899</v>
      </c>
      <c r="BV3432" s="336" t="s">
        <v>64</v>
      </c>
      <c r="BW3432" s="337" t="s">
        <v>63</v>
      </c>
      <c r="BX3432" s="337" t="s">
        <v>252</v>
      </c>
      <c r="BY3432" s="337" t="s">
        <v>257</v>
      </c>
      <c r="BZ3432" s="337" t="s">
        <v>86</v>
      </c>
      <c r="CA3432" s="337" t="s">
        <v>87</v>
      </c>
      <c r="CB3432" s="337" t="s">
        <v>88</v>
      </c>
      <c r="CC3432" s="337" t="s">
        <v>89</v>
      </c>
      <c r="CD3432" s="338">
        <v>3</v>
      </c>
      <c r="CE3432" s="335">
        <v>45139</v>
      </c>
      <c r="CF3432" s="337">
        <v>4555</v>
      </c>
      <c r="CG3432" s="337" t="s">
        <v>90</v>
      </c>
      <c r="CH3432" s="337">
        <v>4555</v>
      </c>
      <c r="CI3432" s="337" t="s">
        <v>80</v>
      </c>
      <c r="CJ3432" s="337"/>
      <c r="CK3432" s="337"/>
      <c r="CL3432" s="337"/>
      <c r="CM3432" s="337" t="s">
        <v>73</v>
      </c>
      <c r="CN3432" s="337">
        <v>3</v>
      </c>
    </row>
    <row r="3433" spans="4:92">
      <c r="D3433" s="273" t="s">
        <v>83</v>
      </c>
      <c r="E3433" s="273" t="s">
        <v>75</v>
      </c>
      <c r="F3433" s="273" t="s">
        <v>357</v>
      </c>
      <c r="G3433" s="273" t="s">
        <v>606</v>
      </c>
      <c r="H3433" s="274">
        <v>45047</v>
      </c>
      <c r="I3433" s="273">
        <v>12275</v>
      </c>
      <c r="J3433" s="273">
        <v>696</v>
      </c>
      <c r="W3433" s="273">
        <v>177517</v>
      </c>
      <c r="X3433" s="273" t="s">
        <v>64</v>
      </c>
      <c r="Y3433" s="273" t="s">
        <v>75</v>
      </c>
      <c r="Z3433" s="273" t="s">
        <v>79</v>
      </c>
      <c r="AA3433" s="273" t="s">
        <v>79</v>
      </c>
      <c r="AB3433" s="274">
        <v>44958</v>
      </c>
      <c r="AC3433" s="273">
        <v>11840</v>
      </c>
      <c r="AD3433" s="273">
        <v>36</v>
      </c>
      <c r="AK3433" s="273">
        <v>294757</v>
      </c>
      <c r="BV3433" s="279" t="s">
        <v>64</v>
      </c>
      <c r="BW3433" s="280" t="s">
        <v>63</v>
      </c>
      <c r="BX3433" s="280" t="s">
        <v>252</v>
      </c>
      <c r="BY3433" s="280" t="s">
        <v>257</v>
      </c>
      <c r="BZ3433" s="280" t="s">
        <v>86</v>
      </c>
      <c r="CA3433" s="280" t="s">
        <v>87</v>
      </c>
      <c r="CB3433" s="280" t="s">
        <v>101</v>
      </c>
      <c r="CC3433" s="280" t="s">
        <v>102</v>
      </c>
      <c r="CD3433" s="281">
        <v>4</v>
      </c>
      <c r="CE3433" s="277">
        <v>45139</v>
      </c>
      <c r="CF3433" s="280">
        <v>153800</v>
      </c>
      <c r="CG3433" s="280" t="s">
        <v>103</v>
      </c>
      <c r="CH3433" s="280">
        <v>5007.7280000000001</v>
      </c>
      <c r="CI3433" s="280" t="s">
        <v>104</v>
      </c>
      <c r="CJ3433" s="280"/>
      <c r="CK3433" s="280"/>
      <c r="CL3433" s="280"/>
      <c r="CM3433" s="280" t="s">
        <v>73</v>
      </c>
      <c r="CN3433" s="280">
        <v>3</v>
      </c>
    </row>
    <row r="3434" spans="4:92">
      <c r="D3434" s="273" t="s">
        <v>83</v>
      </c>
      <c r="E3434" s="273" t="s">
        <v>75</v>
      </c>
      <c r="F3434" s="273" t="s">
        <v>357</v>
      </c>
      <c r="G3434" s="273" t="s">
        <v>606</v>
      </c>
      <c r="H3434" s="274">
        <v>45047</v>
      </c>
      <c r="I3434" s="273">
        <v>12275</v>
      </c>
      <c r="J3434" s="273">
        <v>696</v>
      </c>
      <c r="K3434" s="273">
        <v>5457</v>
      </c>
      <c r="L3434" s="273" t="s">
        <v>66</v>
      </c>
      <c r="M3434" s="273">
        <v>559.62162499999999</v>
      </c>
      <c r="N3434" s="273" t="s">
        <v>115</v>
      </c>
      <c r="W3434" s="273">
        <v>177541</v>
      </c>
      <c r="X3434" s="273" t="s">
        <v>64</v>
      </c>
      <c r="Y3434" s="273" t="s">
        <v>75</v>
      </c>
      <c r="Z3434" s="273" t="s">
        <v>79</v>
      </c>
      <c r="AA3434" s="273" t="s">
        <v>79</v>
      </c>
      <c r="AB3434" s="274">
        <v>44958</v>
      </c>
      <c r="AC3434" s="273">
        <v>11840</v>
      </c>
      <c r="AD3434" s="273">
        <v>36</v>
      </c>
      <c r="AK3434" s="273">
        <v>294764</v>
      </c>
      <c r="BV3434" s="336" t="s">
        <v>64</v>
      </c>
      <c r="BW3434" s="337" t="s">
        <v>63</v>
      </c>
      <c r="BX3434" s="337" t="s">
        <v>252</v>
      </c>
      <c r="BY3434" s="337" t="s">
        <v>257</v>
      </c>
      <c r="BZ3434" s="337" t="s">
        <v>86</v>
      </c>
      <c r="CA3434" s="337" t="s">
        <v>87</v>
      </c>
      <c r="CB3434" s="337" t="s">
        <v>101</v>
      </c>
      <c r="CC3434" s="337" t="s">
        <v>102</v>
      </c>
      <c r="CD3434" s="338">
        <v>4</v>
      </c>
      <c r="CE3434" s="335">
        <v>45139</v>
      </c>
      <c r="CF3434" s="337">
        <v>59416</v>
      </c>
      <c r="CG3434" s="337" t="s">
        <v>103</v>
      </c>
      <c r="CH3434" s="337">
        <v>1934.5849599999999</v>
      </c>
      <c r="CI3434" s="337" t="s">
        <v>104</v>
      </c>
      <c r="CJ3434" s="337"/>
      <c r="CK3434" s="337"/>
      <c r="CL3434" s="337"/>
      <c r="CM3434" s="337" t="s">
        <v>73</v>
      </c>
      <c r="CN3434" s="337">
        <v>3</v>
      </c>
    </row>
    <row r="3435" spans="4:92">
      <c r="D3435" s="273" t="s">
        <v>83</v>
      </c>
      <c r="E3435" s="273" t="s">
        <v>75</v>
      </c>
      <c r="F3435" s="273" t="s">
        <v>357</v>
      </c>
      <c r="G3435" s="273" t="s">
        <v>606</v>
      </c>
      <c r="H3435" s="274">
        <v>45047</v>
      </c>
      <c r="I3435" s="273">
        <v>12275</v>
      </c>
      <c r="J3435" s="273">
        <v>696</v>
      </c>
      <c r="K3435" s="273">
        <v>0</v>
      </c>
      <c r="L3435" s="273" t="s">
        <v>66</v>
      </c>
      <c r="N3435" s="273" t="s">
        <v>107</v>
      </c>
      <c r="W3435" s="273">
        <v>177542</v>
      </c>
      <c r="X3435" s="273" t="s">
        <v>64</v>
      </c>
      <c r="Y3435" s="273" t="s">
        <v>75</v>
      </c>
      <c r="Z3435" s="273" t="s">
        <v>79</v>
      </c>
      <c r="AA3435" s="273" t="s">
        <v>79</v>
      </c>
      <c r="AB3435" s="274">
        <v>44958</v>
      </c>
      <c r="AC3435" s="273">
        <v>11840</v>
      </c>
      <c r="AD3435" s="273">
        <v>36</v>
      </c>
      <c r="AK3435" s="273">
        <v>294771</v>
      </c>
      <c r="BV3435" s="279" t="s">
        <v>64</v>
      </c>
      <c r="BW3435" s="280" t="s">
        <v>63</v>
      </c>
      <c r="BX3435" s="280" t="s">
        <v>252</v>
      </c>
      <c r="BY3435" s="280" t="s">
        <v>257</v>
      </c>
      <c r="BZ3435" s="280" t="s">
        <v>110</v>
      </c>
      <c r="CA3435" s="280" t="s">
        <v>111</v>
      </c>
      <c r="CB3435" s="280" t="s">
        <v>112</v>
      </c>
      <c r="CC3435" s="280" t="s">
        <v>113</v>
      </c>
      <c r="CD3435" s="281">
        <v>4</v>
      </c>
      <c r="CE3435" s="277">
        <v>45139</v>
      </c>
      <c r="CF3435" s="280"/>
      <c r="CG3435" s="280"/>
      <c r="CH3435" s="280"/>
      <c r="CI3435" s="280" t="s">
        <v>80</v>
      </c>
      <c r="CJ3435" s="280"/>
      <c r="CK3435" s="280"/>
      <c r="CL3435" s="280"/>
      <c r="CM3435" s="280" t="s">
        <v>73</v>
      </c>
      <c r="CN3435" s="280">
        <v>3</v>
      </c>
    </row>
    <row r="3436" spans="4:92">
      <c r="D3436" s="273" t="s">
        <v>83</v>
      </c>
      <c r="E3436" s="273" t="s">
        <v>75</v>
      </c>
      <c r="F3436" s="273" t="s">
        <v>357</v>
      </c>
      <c r="G3436" s="273" t="s">
        <v>606</v>
      </c>
      <c r="H3436" s="274">
        <v>45078</v>
      </c>
      <c r="I3436" s="273">
        <v>12544</v>
      </c>
      <c r="J3436" s="273">
        <v>696</v>
      </c>
      <c r="W3436" s="273">
        <v>189353</v>
      </c>
      <c r="X3436" s="273" t="s">
        <v>64</v>
      </c>
      <c r="Y3436" s="273" t="s">
        <v>75</v>
      </c>
      <c r="Z3436" s="273" t="s">
        <v>79</v>
      </c>
      <c r="AA3436" s="273" t="s">
        <v>79</v>
      </c>
      <c r="AB3436" s="274">
        <v>44958</v>
      </c>
      <c r="AC3436" s="273">
        <v>11840</v>
      </c>
      <c r="AD3436" s="273">
        <v>36</v>
      </c>
      <c r="AK3436" s="273">
        <v>294778</v>
      </c>
      <c r="BV3436" s="336" t="s">
        <v>64</v>
      </c>
      <c r="BW3436" s="337" t="s">
        <v>63</v>
      </c>
      <c r="BX3436" s="337" t="s">
        <v>252</v>
      </c>
      <c r="BY3436" s="337" t="s">
        <v>257</v>
      </c>
      <c r="BZ3436" s="337" t="s">
        <v>110</v>
      </c>
      <c r="CA3436" s="337" t="s">
        <v>111</v>
      </c>
      <c r="CB3436" s="337" t="s">
        <v>117</v>
      </c>
      <c r="CC3436" s="337" t="s">
        <v>118</v>
      </c>
      <c r="CD3436" s="338">
        <v>5</v>
      </c>
      <c r="CE3436" s="335">
        <v>45139</v>
      </c>
      <c r="CF3436" s="337"/>
      <c r="CG3436" s="337"/>
      <c r="CH3436" s="337"/>
      <c r="CI3436" s="337" t="s">
        <v>104</v>
      </c>
      <c r="CJ3436" s="337"/>
      <c r="CK3436" s="337"/>
      <c r="CL3436" s="337"/>
      <c r="CM3436" s="337" t="s">
        <v>73</v>
      </c>
      <c r="CN3436" s="337">
        <v>3</v>
      </c>
    </row>
    <row r="3437" spans="4:92">
      <c r="D3437" s="273" t="s">
        <v>83</v>
      </c>
      <c r="E3437" s="273" t="s">
        <v>75</v>
      </c>
      <c r="F3437" s="273" t="s">
        <v>357</v>
      </c>
      <c r="G3437" s="273" t="s">
        <v>606</v>
      </c>
      <c r="H3437" s="274">
        <v>45078</v>
      </c>
      <c r="I3437" s="273">
        <v>12544</v>
      </c>
      <c r="J3437" s="273">
        <v>696</v>
      </c>
      <c r="K3437" s="273">
        <v>7951</v>
      </c>
      <c r="L3437" s="273" t="s">
        <v>66</v>
      </c>
      <c r="M3437" s="273">
        <v>815.3845</v>
      </c>
      <c r="N3437" s="273" t="s">
        <v>115</v>
      </c>
      <c r="W3437" s="273">
        <v>189377</v>
      </c>
      <c r="X3437" s="273" t="s">
        <v>64</v>
      </c>
      <c r="Y3437" s="273" t="s">
        <v>75</v>
      </c>
      <c r="Z3437" s="273" t="s">
        <v>79</v>
      </c>
      <c r="AA3437" s="273" t="s">
        <v>79</v>
      </c>
      <c r="AB3437" s="274">
        <v>44958</v>
      </c>
      <c r="AC3437" s="273">
        <v>11840</v>
      </c>
      <c r="AD3437" s="273">
        <v>36</v>
      </c>
      <c r="AK3437" s="273">
        <v>294785</v>
      </c>
      <c r="BV3437" s="279" t="s">
        <v>64</v>
      </c>
      <c r="BW3437" s="280" t="s">
        <v>63</v>
      </c>
      <c r="BX3437" s="280" t="s">
        <v>252</v>
      </c>
      <c r="BY3437" s="280" t="s">
        <v>257</v>
      </c>
      <c r="BZ3437" s="280" t="s">
        <v>126</v>
      </c>
      <c r="CA3437" s="280" t="s">
        <v>127</v>
      </c>
      <c r="CB3437" s="280" t="s">
        <v>128</v>
      </c>
      <c r="CC3437" s="280" t="s">
        <v>129</v>
      </c>
      <c r="CD3437" s="281">
        <v>6</v>
      </c>
      <c r="CE3437" s="277">
        <v>45139</v>
      </c>
      <c r="CF3437" s="280"/>
      <c r="CG3437" s="280"/>
      <c r="CH3437" s="280"/>
      <c r="CI3437" s="280" t="s">
        <v>80</v>
      </c>
      <c r="CJ3437" s="280"/>
      <c r="CK3437" s="280"/>
      <c r="CL3437" s="280"/>
      <c r="CM3437" s="280" t="s">
        <v>73</v>
      </c>
      <c r="CN3437" s="280">
        <v>3</v>
      </c>
    </row>
    <row r="3438" spans="4:92">
      <c r="D3438" s="273" t="s">
        <v>83</v>
      </c>
      <c r="E3438" s="273" t="s">
        <v>75</v>
      </c>
      <c r="F3438" s="273" t="s">
        <v>357</v>
      </c>
      <c r="G3438" s="273" t="s">
        <v>606</v>
      </c>
      <c r="H3438" s="274">
        <v>45078</v>
      </c>
      <c r="I3438" s="273">
        <v>12544</v>
      </c>
      <c r="J3438" s="273">
        <v>696</v>
      </c>
      <c r="K3438" s="273">
        <v>0</v>
      </c>
      <c r="L3438" s="273" t="s">
        <v>66</v>
      </c>
      <c r="N3438" s="273" t="s">
        <v>107</v>
      </c>
      <c r="W3438" s="273">
        <v>189378</v>
      </c>
      <c r="X3438" s="273" t="s">
        <v>64</v>
      </c>
      <c r="Y3438" s="273" t="s">
        <v>75</v>
      </c>
      <c r="Z3438" s="273" t="s">
        <v>79</v>
      </c>
      <c r="AA3438" s="273" t="s">
        <v>79</v>
      </c>
      <c r="AB3438" s="274">
        <v>44958</v>
      </c>
      <c r="AC3438" s="273">
        <v>11840</v>
      </c>
      <c r="AD3438" s="273">
        <v>36</v>
      </c>
      <c r="AK3438" s="273">
        <v>294792</v>
      </c>
      <c r="BV3438" s="336" t="s">
        <v>64</v>
      </c>
      <c r="BW3438" s="337" t="s">
        <v>63</v>
      </c>
      <c r="BX3438" s="337" t="s">
        <v>252</v>
      </c>
      <c r="BY3438" s="337" t="s">
        <v>257</v>
      </c>
      <c r="BZ3438" s="337" t="s">
        <v>138</v>
      </c>
      <c r="CA3438" s="337" t="s">
        <v>139</v>
      </c>
      <c r="CB3438" s="337" t="s">
        <v>140</v>
      </c>
      <c r="CC3438" s="337" t="s">
        <v>141</v>
      </c>
      <c r="CD3438" s="338">
        <v>9</v>
      </c>
      <c r="CE3438" s="335">
        <v>45139</v>
      </c>
      <c r="CF3438" s="337">
        <v>12247</v>
      </c>
      <c r="CG3438" s="337" t="s">
        <v>90</v>
      </c>
      <c r="CH3438" s="337">
        <v>12247</v>
      </c>
      <c r="CI3438" s="337" t="s">
        <v>80</v>
      </c>
      <c r="CJ3438" s="337"/>
      <c r="CK3438" s="337"/>
      <c r="CL3438" s="337"/>
      <c r="CM3438" s="337" t="s">
        <v>73</v>
      </c>
      <c r="CN3438" s="337">
        <v>3</v>
      </c>
    </row>
    <row r="3439" spans="4:92">
      <c r="D3439" s="273" t="s">
        <v>83</v>
      </c>
      <c r="E3439" s="273" t="s">
        <v>75</v>
      </c>
      <c r="F3439" s="273" t="s">
        <v>357</v>
      </c>
      <c r="G3439" s="273" t="s">
        <v>606</v>
      </c>
      <c r="H3439" s="274">
        <v>45108</v>
      </c>
      <c r="I3439" s="273">
        <v>12813</v>
      </c>
      <c r="J3439" s="273">
        <v>696</v>
      </c>
      <c r="W3439" s="273">
        <v>202837</v>
      </c>
      <c r="X3439" s="273" t="s">
        <v>64</v>
      </c>
      <c r="Y3439" s="273" t="s">
        <v>75</v>
      </c>
      <c r="Z3439" s="273" t="s">
        <v>79</v>
      </c>
      <c r="AA3439" s="273" t="s">
        <v>79</v>
      </c>
      <c r="AB3439" s="274">
        <v>44958</v>
      </c>
      <c r="AC3439" s="273">
        <v>11840</v>
      </c>
      <c r="AD3439" s="273">
        <v>36</v>
      </c>
      <c r="AK3439" s="273">
        <v>294799</v>
      </c>
      <c r="BV3439" s="279" t="s">
        <v>64</v>
      </c>
      <c r="BW3439" s="280" t="s">
        <v>63</v>
      </c>
      <c r="BX3439" s="280" t="s">
        <v>252</v>
      </c>
      <c r="BY3439" s="280" t="s">
        <v>257</v>
      </c>
      <c r="BZ3439" s="280" t="s">
        <v>126</v>
      </c>
      <c r="CA3439" s="280" t="s">
        <v>127</v>
      </c>
      <c r="CB3439" s="280" t="s">
        <v>133</v>
      </c>
      <c r="CC3439" s="280" t="s">
        <v>134</v>
      </c>
      <c r="CD3439" s="281">
        <v>7</v>
      </c>
      <c r="CE3439" s="277">
        <v>45139</v>
      </c>
      <c r="CF3439" s="280"/>
      <c r="CG3439" s="280"/>
      <c r="CH3439" s="280"/>
      <c r="CI3439" s="280" t="s">
        <v>104</v>
      </c>
      <c r="CJ3439" s="280"/>
      <c r="CK3439" s="280"/>
      <c r="CL3439" s="280"/>
      <c r="CM3439" s="280" t="s">
        <v>73</v>
      </c>
      <c r="CN3439" s="280">
        <v>3</v>
      </c>
    </row>
    <row r="3440" spans="4:92">
      <c r="D3440" s="273" t="s">
        <v>83</v>
      </c>
      <c r="E3440" s="273" t="s">
        <v>75</v>
      </c>
      <c r="F3440" s="273" t="s">
        <v>357</v>
      </c>
      <c r="G3440" s="273" t="s">
        <v>606</v>
      </c>
      <c r="H3440" s="274">
        <v>45108</v>
      </c>
      <c r="I3440" s="273">
        <v>12813</v>
      </c>
      <c r="J3440" s="273">
        <v>696</v>
      </c>
      <c r="K3440" s="273">
        <v>12934</v>
      </c>
      <c r="L3440" s="273" t="s">
        <v>66</v>
      </c>
      <c r="M3440" s="273">
        <v>1702.3493125</v>
      </c>
      <c r="N3440" s="273" t="s">
        <v>115</v>
      </c>
      <c r="W3440" s="273">
        <v>202861</v>
      </c>
      <c r="X3440" s="273" t="s">
        <v>64</v>
      </c>
      <c r="Y3440" s="273" t="s">
        <v>75</v>
      </c>
      <c r="Z3440" s="273" t="s">
        <v>79</v>
      </c>
      <c r="AA3440" s="273" t="s">
        <v>79</v>
      </c>
      <c r="AB3440" s="274">
        <v>44958</v>
      </c>
      <c r="AC3440" s="273">
        <v>11840</v>
      </c>
      <c r="AD3440" s="273">
        <v>36</v>
      </c>
      <c r="AK3440" s="273">
        <v>294806</v>
      </c>
      <c r="BV3440" s="336" t="s">
        <v>64</v>
      </c>
      <c r="BW3440" s="337" t="s">
        <v>63</v>
      </c>
      <c r="BX3440" s="337" t="s">
        <v>252</v>
      </c>
      <c r="BY3440" s="337" t="s">
        <v>257</v>
      </c>
      <c r="BZ3440" s="337" t="s">
        <v>151</v>
      </c>
      <c r="CA3440" s="337" t="s">
        <v>152</v>
      </c>
      <c r="CB3440" s="337" t="s">
        <v>153</v>
      </c>
      <c r="CC3440" s="337" t="s">
        <v>154</v>
      </c>
      <c r="CD3440" s="338">
        <v>10</v>
      </c>
      <c r="CE3440" s="335">
        <v>45139</v>
      </c>
      <c r="CF3440" s="337">
        <v>648</v>
      </c>
      <c r="CG3440" s="337" t="s">
        <v>90</v>
      </c>
      <c r="CH3440" s="337">
        <v>648</v>
      </c>
      <c r="CI3440" s="337" t="s">
        <v>80</v>
      </c>
      <c r="CJ3440" s="337"/>
      <c r="CK3440" s="337"/>
      <c r="CL3440" s="337"/>
      <c r="CM3440" s="337" t="s">
        <v>73</v>
      </c>
      <c r="CN3440" s="337">
        <v>3</v>
      </c>
    </row>
    <row r="3441" spans="4:92">
      <c r="D3441" s="273" t="s">
        <v>83</v>
      </c>
      <c r="E3441" s="273" t="s">
        <v>75</v>
      </c>
      <c r="F3441" s="273" t="s">
        <v>357</v>
      </c>
      <c r="G3441" s="273" t="s">
        <v>606</v>
      </c>
      <c r="H3441" s="274">
        <v>45108</v>
      </c>
      <c r="I3441" s="273">
        <v>12813</v>
      </c>
      <c r="J3441" s="273">
        <v>696</v>
      </c>
      <c r="K3441" s="273">
        <v>0</v>
      </c>
      <c r="L3441" s="273" t="s">
        <v>66</v>
      </c>
      <c r="N3441" s="273" t="s">
        <v>107</v>
      </c>
      <c r="W3441" s="273">
        <v>202862</v>
      </c>
      <c r="X3441" s="273" t="s">
        <v>64</v>
      </c>
      <c r="Y3441" s="273" t="s">
        <v>75</v>
      </c>
      <c r="Z3441" s="273" t="s">
        <v>79</v>
      </c>
      <c r="AA3441" s="273" t="s">
        <v>79</v>
      </c>
      <c r="AB3441" s="274">
        <v>44958</v>
      </c>
      <c r="AC3441" s="273">
        <v>11840</v>
      </c>
      <c r="AD3441" s="273">
        <v>36</v>
      </c>
      <c r="AK3441" s="273">
        <v>294813</v>
      </c>
      <c r="BV3441" s="279" t="s">
        <v>64</v>
      </c>
      <c r="BW3441" s="280" t="s">
        <v>63</v>
      </c>
      <c r="BX3441" s="280" t="s">
        <v>252</v>
      </c>
      <c r="BY3441" s="280" t="s">
        <v>257</v>
      </c>
      <c r="BZ3441" s="280" t="s">
        <v>167</v>
      </c>
      <c r="CA3441" s="280" t="s">
        <v>168</v>
      </c>
      <c r="CB3441" s="280" t="s">
        <v>169</v>
      </c>
      <c r="CC3441" s="280" t="s">
        <v>170</v>
      </c>
      <c r="CD3441" s="281">
        <v>12</v>
      </c>
      <c r="CE3441" s="277">
        <v>45139</v>
      </c>
      <c r="CF3441" s="280">
        <v>1219</v>
      </c>
      <c r="CG3441" s="280" t="s">
        <v>90</v>
      </c>
      <c r="CH3441" s="280">
        <v>1219</v>
      </c>
      <c r="CI3441" s="280" t="s">
        <v>80</v>
      </c>
      <c r="CJ3441" s="280"/>
      <c r="CK3441" s="280"/>
      <c r="CL3441" s="280"/>
      <c r="CM3441" s="280" t="s">
        <v>73</v>
      </c>
      <c r="CN3441" s="280">
        <v>3</v>
      </c>
    </row>
    <row r="3442" spans="4:92">
      <c r="D3442" s="273" t="s">
        <v>83</v>
      </c>
      <c r="E3442" s="273" t="s">
        <v>75</v>
      </c>
      <c r="F3442" s="273" t="s">
        <v>357</v>
      </c>
      <c r="G3442" s="273" t="s">
        <v>606</v>
      </c>
      <c r="H3442" s="274">
        <v>45139</v>
      </c>
      <c r="I3442" s="273">
        <v>13489</v>
      </c>
      <c r="J3442" s="273">
        <v>696</v>
      </c>
      <c r="W3442" s="273">
        <v>220880</v>
      </c>
      <c r="X3442" s="273" t="s">
        <v>64</v>
      </c>
      <c r="Y3442" s="273" t="s">
        <v>75</v>
      </c>
      <c r="Z3442" s="273" t="s">
        <v>79</v>
      </c>
      <c r="AA3442" s="273" t="s">
        <v>79</v>
      </c>
      <c r="AB3442" s="274">
        <v>44958</v>
      </c>
      <c r="AC3442" s="273">
        <v>11840</v>
      </c>
      <c r="AD3442" s="273">
        <v>36</v>
      </c>
      <c r="AK3442" s="273">
        <v>294820</v>
      </c>
      <c r="BV3442" s="336" t="s">
        <v>64</v>
      </c>
      <c r="BW3442" s="337" t="s">
        <v>63</v>
      </c>
      <c r="BX3442" s="337" t="s">
        <v>252</v>
      </c>
      <c r="BY3442" s="337" t="s">
        <v>257</v>
      </c>
      <c r="BZ3442" s="337" t="s">
        <v>151</v>
      </c>
      <c r="CA3442" s="337" t="s">
        <v>152</v>
      </c>
      <c r="CB3442" s="337" t="s">
        <v>161</v>
      </c>
      <c r="CC3442" s="337" t="s">
        <v>162</v>
      </c>
      <c r="CD3442" s="338">
        <v>11</v>
      </c>
      <c r="CE3442" s="335">
        <v>45139</v>
      </c>
      <c r="CF3442" s="337">
        <v>680</v>
      </c>
      <c r="CG3442" s="337" t="s">
        <v>90</v>
      </c>
      <c r="CH3442" s="337">
        <v>680</v>
      </c>
      <c r="CI3442" s="337" t="s">
        <v>80</v>
      </c>
      <c r="CJ3442" s="337"/>
      <c r="CK3442" s="337"/>
      <c r="CL3442" s="337"/>
      <c r="CM3442" s="337" t="s">
        <v>73</v>
      </c>
      <c r="CN3442" s="337">
        <v>3</v>
      </c>
    </row>
    <row r="3443" spans="4:92">
      <c r="D3443" s="273" t="s">
        <v>83</v>
      </c>
      <c r="E3443" s="273" t="s">
        <v>75</v>
      </c>
      <c r="F3443" s="273" t="s">
        <v>357</v>
      </c>
      <c r="G3443" s="273" t="s">
        <v>606</v>
      </c>
      <c r="H3443" s="274">
        <v>45139</v>
      </c>
      <c r="I3443" s="273">
        <v>13489</v>
      </c>
      <c r="J3443" s="273">
        <v>696</v>
      </c>
      <c r="K3443" s="273">
        <v>16600</v>
      </c>
      <c r="L3443" s="273" t="s">
        <v>66</v>
      </c>
      <c r="M3443" s="273">
        <v>1702.3507500000001</v>
      </c>
      <c r="N3443" s="273" t="s">
        <v>115</v>
      </c>
      <c r="W3443" s="273">
        <v>220904</v>
      </c>
      <c r="X3443" s="273" t="s">
        <v>64</v>
      </c>
      <c r="Y3443" s="273" t="s">
        <v>75</v>
      </c>
      <c r="Z3443" s="273" t="s">
        <v>79</v>
      </c>
      <c r="AA3443" s="273" t="s">
        <v>79</v>
      </c>
      <c r="AB3443" s="274">
        <v>44958</v>
      </c>
      <c r="AC3443" s="273">
        <v>11840</v>
      </c>
      <c r="AD3443" s="273">
        <v>36</v>
      </c>
      <c r="AK3443" s="273">
        <v>294827</v>
      </c>
      <c r="BV3443" s="279" t="s">
        <v>64</v>
      </c>
      <c r="BW3443" s="280" t="s">
        <v>63</v>
      </c>
      <c r="BX3443" s="280" t="s">
        <v>252</v>
      </c>
      <c r="BY3443" s="280" t="s">
        <v>257</v>
      </c>
      <c r="BZ3443" s="280" t="s">
        <v>167</v>
      </c>
      <c r="CA3443" s="280" t="s">
        <v>168</v>
      </c>
      <c r="CB3443" s="280" t="s">
        <v>353</v>
      </c>
      <c r="CC3443" s="280" t="s">
        <v>354</v>
      </c>
      <c r="CD3443" s="281">
        <v>13</v>
      </c>
      <c r="CE3443" s="277">
        <v>45139</v>
      </c>
      <c r="CF3443" s="280">
        <v>0</v>
      </c>
      <c r="CG3443" s="280" t="s">
        <v>90</v>
      </c>
      <c r="CH3443" s="280">
        <v>0</v>
      </c>
      <c r="CI3443" s="280" t="s">
        <v>80</v>
      </c>
      <c r="CJ3443" s="280"/>
      <c r="CK3443" s="280"/>
      <c r="CL3443" s="280"/>
      <c r="CM3443" s="280" t="s">
        <v>73</v>
      </c>
      <c r="CN3443" s="280">
        <v>3</v>
      </c>
    </row>
    <row r="3444" spans="4:92">
      <c r="D3444" s="273" t="s">
        <v>83</v>
      </c>
      <c r="E3444" s="273" t="s">
        <v>75</v>
      </c>
      <c r="F3444" s="273" t="s">
        <v>357</v>
      </c>
      <c r="G3444" s="273" t="s">
        <v>606</v>
      </c>
      <c r="H3444" s="274">
        <v>45139</v>
      </c>
      <c r="I3444" s="273">
        <v>13489</v>
      </c>
      <c r="J3444" s="273">
        <v>696</v>
      </c>
      <c r="K3444" s="273">
        <v>0</v>
      </c>
      <c r="L3444" s="273" t="s">
        <v>66</v>
      </c>
      <c r="N3444" s="273" t="s">
        <v>107</v>
      </c>
      <c r="W3444" s="273">
        <v>220905</v>
      </c>
      <c r="X3444" s="273" t="s">
        <v>64</v>
      </c>
      <c r="Y3444" s="273" t="s">
        <v>75</v>
      </c>
      <c r="Z3444" s="273" t="s">
        <v>79</v>
      </c>
      <c r="AA3444" s="273" t="s">
        <v>79</v>
      </c>
      <c r="AB3444" s="274">
        <v>44958</v>
      </c>
      <c r="AC3444" s="273">
        <v>11986</v>
      </c>
      <c r="AD3444" s="273">
        <v>36</v>
      </c>
      <c r="AE3444" s="273">
        <v>89.08</v>
      </c>
      <c r="AF3444" s="273" t="s">
        <v>90</v>
      </c>
      <c r="AG3444" s="273" t="s">
        <v>1924</v>
      </c>
      <c r="AH3444" s="273" t="s">
        <v>1492</v>
      </c>
      <c r="AI3444" s="273" t="s">
        <v>123</v>
      </c>
      <c r="AJ3444" s="273" t="s">
        <v>214</v>
      </c>
      <c r="AK3444" s="273">
        <v>211894</v>
      </c>
      <c r="BV3444" s="336" t="s">
        <v>64</v>
      </c>
      <c r="BW3444" s="337" t="s">
        <v>75</v>
      </c>
      <c r="BX3444" s="337" t="s">
        <v>231</v>
      </c>
      <c r="BY3444" s="337" t="s">
        <v>231</v>
      </c>
      <c r="BZ3444" s="337" t="s">
        <v>86</v>
      </c>
      <c r="CA3444" s="337" t="s">
        <v>87</v>
      </c>
      <c r="CB3444" s="337" t="s">
        <v>101</v>
      </c>
      <c r="CC3444" s="337" t="s">
        <v>102</v>
      </c>
      <c r="CD3444" s="338">
        <v>4</v>
      </c>
      <c r="CE3444" s="335">
        <v>45047</v>
      </c>
      <c r="CF3444" s="337">
        <v>28241.16</v>
      </c>
      <c r="CG3444" s="337" t="s">
        <v>1495</v>
      </c>
      <c r="CH3444" s="337">
        <v>4059.6667499999999</v>
      </c>
      <c r="CI3444" s="337" t="s">
        <v>104</v>
      </c>
      <c r="CJ3444" s="337"/>
      <c r="CK3444" s="337"/>
      <c r="CL3444" s="337"/>
      <c r="CM3444" s="337" t="s">
        <v>73</v>
      </c>
      <c r="CN3444" s="337">
        <v>3</v>
      </c>
    </row>
    <row r="3445" spans="4:92">
      <c r="D3445" s="273" t="s">
        <v>83</v>
      </c>
      <c r="E3445" s="273" t="s">
        <v>75</v>
      </c>
      <c r="F3445" s="273" t="s">
        <v>357</v>
      </c>
      <c r="G3445" s="273" t="s">
        <v>606</v>
      </c>
      <c r="H3445" s="274">
        <v>45170</v>
      </c>
      <c r="I3445" s="273">
        <v>13816</v>
      </c>
      <c r="J3445" s="273">
        <v>696</v>
      </c>
      <c r="W3445" s="273">
        <v>233831</v>
      </c>
      <c r="X3445" s="273" t="s">
        <v>64</v>
      </c>
      <c r="Y3445" s="273" t="s">
        <v>75</v>
      </c>
      <c r="Z3445" s="273" t="s">
        <v>79</v>
      </c>
      <c r="AA3445" s="273" t="s">
        <v>79</v>
      </c>
      <c r="AB3445" s="274">
        <v>44958</v>
      </c>
      <c r="AC3445" s="273">
        <v>11986</v>
      </c>
      <c r="AD3445" s="273">
        <v>36</v>
      </c>
      <c r="AE3445" s="273">
        <v>249.76</v>
      </c>
      <c r="AF3445" s="273" t="s">
        <v>90</v>
      </c>
      <c r="AG3445" s="273" t="s">
        <v>786</v>
      </c>
      <c r="AH3445" s="273" t="s">
        <v>1532</v>
      </c>
      <c r="AI3445" s="273" t="s">
        <v>123</v>
      </c>
      <c r="AJ3445" s="273" t="s">
        <v>200</v>
      </c>
      <c r="AK3445" s="273">
        <v>211900</v>
      </c>
      <c r="BV3445" s="279" t="s">
        <v>64</v>
      </c>
      <c r="BW3445" s="280" t="s">
        <v>75</v>
      </c>
      <c r="BX3445" s="280" t="s">
        <v>231</v>
      </c>
      <c r="BY3445" s="280" t="s">
        <v>231</v>
      </c>
      <c r="BZ3445" s="280" t="s">
        <v>86</v>
      </c>
      <c r="CA3445" s="280" t="s">
        <v>87</v>
      </c>
      <c r="CB3445" s="280" t="s">
        <v>101</v>
      </c>
      <c r="CC3445" s="280" t="s">
        <v>102</v>
      </c>
      <c r="CD3445" s="281">
        <v>4</v>
      </c>
      <c r="CE3445" s="277">
        <v>45047</v>
      </c>
      <c r="CF3445" s="280">
        <v>16088.04</v>
      </c>
      <c r="CG3445" s="280" t="s">
        <v>1495</v>
      </c>
      <c r="CH3445" s="280">
        <v>2312.6557499999999</v>
      </c>
      <c r="CI3445" s="280" t="s">
        <v>104</v>
      </c>
      <c r="CJ3445" s="280"/>
      <c r="CK3445" s="280"/>
      <c r="CL3445" s="280"/>
      <c r="CM3445" s="280" t="s">
        <v>73</v>
      </c>
      <c r="CN3445" s="280">
        <v>3</v>
      </c>
    </row>
    <row r="3446" spans="4:92">
      <c r="D3446" s="273" t="s">
        <v>83</v>
      </c>
      <c r="E3446" s="273" t="s">
        <v>75</v>
      </c>
      <c r="F3446" s="273" t="s">
        <v>357</v>
      </c>
      <c r="G3446" s="273" t="s">
        <v>606</v>
      </c>
      <c r="H3446" s="274">
        <v>45170</v>
      </c>
      <c r="I3446" s="273">
        <v>13816</v>
      </c>
      <c r="J3446" s="273">
        <v>696</v>
      </c>
      <c r="K3446" s="273">
        <v>11274</v>
      </c>
      <c r="L3446" s="273" t="s">
        <v>66</v>
      </c>
      <c r="M3446" s="273">
        <v>1156.1625624999999</v>
      </c>
      <c r="N3446" s="273" t="s">
        <v>115</v>
      </c>
      <c r="W3446" s="273">
        <v>233855</v>
      </c>
      <c r="X3446" s="273" t="s">
        <v>64</v>
      </c>
      <c r="Y3446" s="273" t="s">
        <v>75</v>
      </c>
      <c r="Z3446" s="273" t="s">
        <v>79</v>
      </c>
      <c r="AA3446" s="273" t="s">
        <v>79</v>
      </c>
      <c r="AB3446" s="274">
        <v>44958</v>
      </c>
      <c r="AC3446" s="273">
        <v>11986</v>
      </c>
      <c r="AD3446" s="273">
        <v>36</v>
      </c>
      <c r="AE3446" s="273">
        <v>123.87</v>
      </c>
      <c r="AF3446" s="273" t="s">
        <v>90</v>
      </c>
      <c r="AG3446" s="273" t="s">
        <v>1637</v>
      </c>
      <c r="AH3446" s="273" t="s">
        <v>1638</v>
      </c>
      <c r="AI3446" s="273" t="s">
        <v>123</v>
      </c>
      <c r="AJ3446" s="273" t="s">
        <v>200</v>
      </c>
      <c r="AK3446" s="273">
        <v>211906</v>
      </c>
      <c r="BV3446" s="336" t="s">
        <v>64</v>
      </c>
      <c r="BW3446" s="337" t="s">
        <v>75</v>
      </c>
      <c r="BX3446" s="337" t="s">
        <v>231</v>
      </c>
      <c r="BY3446" s="337" t="s">
        <v>231</v>
      </c>
      <c r="BZ3446" s="337" t="s">
        <v>86</v>
      </c>
      <c r="CA3446" s="337" t="s">
        <v>87</v>
      </c>
      <c r="CB3446" s="337" t="s">
        <v>101</v>
      </c>
      <c r="CC3446" s="337" t="s">
        <v>102</v>
      </c>
      <c r="CD3446" s="338">
        <v>4</v>
      </c>
      <c r="CE3446" s="335">
        <v>45047</v>
      </c>
      <c r="CF3446" s="337">
        <v>41939.160000000003</v>
      </c>
      <c r="CG3446" s="337" t="s">
        <v>1495</v>
      </c>
      <c r="CH3446" s="337">
        <v>6028.75425</v>
      </c>
      <c r="CI3446" s="337" t="s">
        <v>104</v>
      </c>
      <c r="CJ3446" s="337"/>
      <c r="CK3446" s="337"/>
      <c r="CL3446" s="337"/>
      <c r="CM3446" s="337" t="s">
        <v>73</v>
      </c>
      <c r="CN3446" s="337">
        <v>3</v>
      </c>
    </row>
    <row r="3447" spans="4:92">
      <c r="D3447" s="273" t="s">
        <v>83</v>
      </c>
      <c r="E3447" s="273" t="s">
        <v>75</v>
      </c>
      <c r="F3447" s="273" t="s">
        <v>357</v>
      </c>
      <c r="G3447" s="273" t="s">
        <v>606</v>
      </c>
      <c r="H3447" s="274">
        <v>45170</v>
      </c>
      <c r="I3447" s="273">
        <v>13816</v>
      </c>
      <c r="J3447" s="273">
        <v>696</v>
      </c>
      <c r="K3447" s="273">
        <v>0</v>
      </c>
      <c r="L3447" s="273" t="s">
        <v>66</v>
      </c>
      <c r="N3447" s="273" t="s">
        <v>107</v>
      </c>
      <c r="W3447" s="273">
        <v>233856</v>
      </c>
      <c r="X3447" s="273" t="s">
        <v>64</v>
      </c>
      <c r="Y3447" s="273" t="s">
        <v>75</v>
      </c>
      <c r="Z3447" s="273" t="s">
        <v>79</v>
      </c>
      <c r="AA3447" s="273" t="s">
        <v>79</v>
      </c>
      <c r="AB3447" s="274">
        <v>44958</v>
      </c>
      <c r="AC3447" s="273">
        <v>11986</v>
      </c>
      <c r="AD3447" s="273">
        <v>36</v>
      </c>
      <c r="AE3447" s="273">
        <v>28.03</v>
      </c>
      <c r="AF3447" s="273" t="s">
        <v>90</v>
      </c>
      <c r="AG3447" s="273" t="s">
        <v>1925</v>
      </c>
      <c r="AH3447" s="273" t="s">
        <v>1926</v>
      </c>
      <c r="AI3447" s="273" t="s">
        <v>123</v>
      </c>
      <c r="AJ3447" s="273" t="s">
        <v>200</v>
      </c>
      <c r="AK3447" s="273">
        <v>211912</v>
      </c>
      <c r="BV3447" s="279" t="s">
        <v>64</v>
      </c>
      <c r="BW3447" s="280" t="s">
        <v>75</v>
      </c>
      <c r="BX3447" s="280" t="s">
        <v>231</v>
      </c>
      <c r="BY3447" s="280" t="s">
        <v>231</v>
      </c>
      <c r="BZ3447" s="280" t="s">
        <v>86</v>
      </c>
      <c r="CA3447" s="280" t="s">
        <v>87</v>
      </c>
      <c r="CB3447" s="280" t="s">
        <v>101</v>
      </c>
      <c r="CC3447" s="280" t="s">
        <v>102</v>
      </c>
      <c r="CD3447" s="281">
        <v>4</v>
      </c>
      <c r="CE3447" s="277">
        <v>45047</v>
      </c>
      <c r="CF3447" s="280">
        <v>31574.04</v>
      </c>
      <c r="CG3447" s="280" t="s">
        <v>1495</v>
      </c>
      <c r="CH3447" s="280">
        <v>4538.7682500000001</v>
      </c>
      <c r="CI3447" s="280" t="s">
        <v>104</v>
      </c>
      <c r="CJ3447" s="280"/>
      <c r="CK3447" s="280"/>
      <c r="CL3447" s="280"/>
      <c r="CM3447" s="280" t="s">
        <v>73</v>
      </c>
      <c r="CN3447" s="280">
        <v>3</v>
      </c>
    </row>
    <row r="3448" spans="4:92">
      <c r="D3448" s="273" t="s">
        <v>83</v>
      </c>
      <c r="E3448" s="273" t="s">
        <v>75</v>
      </c>
      <c r="F3448" s="273" t="s">
        <v>357</v>
      </c>
      <c r="G3448" s="273" t="s">
        <v>606</v>
      </c>
      <c r="H3448" s="274">
        <v>45200</v>
      </c>
      <c r="I3448" s="273">
        <v>14151</v>
      </c>
      <c r="J3448" s="273">
        <v>696</v>
      </c>
      <c r="W3448" s="273">
        <v>251848</v>
      </c>
      <c r="X3448" s="273" t="s">
        <v>64</v>
      </c>
      <c r="Y3448" s="273" t="s">
        <v>75</v>
      </c>
      <c r="Z3448" s="273" t="s">
        <v>79</v>
      </c>
      <c r="AA3448" s="273" t="s">
        <v>79</v>
      </c>
      <c r="AB3448" s="274">
        <v>44958</v>
      </c>
      <c r="AC3448" s="273">
        <v>11986</v>
      </c>
      <c r="AD3448" s="273">
        <v>36</v>
      </c>
      <c r="AE3448" s="273">
        <v>0</v>
      </c>
      <c r="AF3448" s="273" t="s">
        <v>90</v>
      </c>
      <c r="AG3448" s="273" t="s">
        <v>1927</v>
      </c>
      <c r="AH3448" s="273" t="s">
        <v>1928</v>
      </c>
      <c r="AI3448" s="273" t="s">
        <v>123</v>
      </c>
      <c r="AJ3448" s="273" t="s">
        <v>200</v>
      </c>
      <c r="AK3448" s="273">
        <v>211918</v>
      </c>
      <c r="BV3448" s="336" t="s">
        <v>64</v>
      </c>
      <c r="BW3448" s="337" t="s">
        <v>75</v>
      </c>
      <c r="BX3448" s="337" t="s">
        <v>231</v>
      </c>
      <c r="BY3448" s="337" t="s">
        <v>231</v>
      </c>
      <c r="BZ3448" s="337" t="s">
        <v>86</v>
      </c>
      <c r="CA3448" s="337" t="s">
        <v>87</v>
      </c>
      <c r="CB3448" s="337" t="s">
        <v>101</v>
      </c>
      <c r="CC3448" s="337" t="s">
        <v>102</v>
      </c>
      <c r="CD3448" s="338">
        <v>4</v>
      </c>
      <c r="CE3448" s="335">
        <v>45047</v>
      </c>
      <c r="CF3448" s="337">
        <v>19634.400000000001</v>
      </c>
      <c r="CG3448" s="337" t="s">
        <v>1495</v>
      </c>
      <c r="CH3448" s="337">
        <v>2822.4450000000002</v>
      </c>
      <c r="CI3448" s="337" t="s">
        <v>104</v>
      </c>
      <c r="CJ3448" s="337"/>
      <c r="CK3448" s="337"/>
      <c r="CL3448" s="337"/>
      <c r="CM3448" s="337" t="s">
        <v>73</v>
      </c>
      <c r="CN3448" s="337">
        <v>3</v>
      </c>
    </row>
    <row r="3449" spans="4:92">
      <c r="D3449" s="273" t="s">
        <v>83</v>
      </c>
      <c r="E3449" s="273" t="s">
        <v>75</v>
      </c>
      <c r="F3449" s="273" t="s">
        <v>357</v>
      </c>
      <c r="G3449" s="273" t="s">
        <v>606</v>
      </c>
      <c r="H3449" s="274">
        <v>45200</v>
      </c>
      <c r="I3449" s="273">
        <v>14151</v>
      </c>
      <c r="J3449" s="273">
        <v>696</v>
      </c>
      <c r="K3449" s="273">
        <v>6426</v>
      </c>
      <c r="L3449" s="273" t="s">
        <v>66</v>
      </c>
      <c r="M3449" s="273">
        <v>658.99312499999996</v>
      </c>
      <c r="N3449" s="273" t="s">
        <v>115</v>
      </c>
      <c r="W3449" s="273">
        <v>251872</v>
      </c>
      <c r="X3449" s="273" t="s">
        <v>64</v>
      </c>
      <c r="Y3449" s="273" t="s">
        <v>75</v>
      </c>
      <c r="Z3449" s="273" t="s">
        <v>79</v>
      </c>
      <c r="AA3449" s="273" t="s">
        <v>79</v>
      </c>
      <c r="AB3449" s="274">
        <v>44958</v>
      </c>
      <c r="AC3449" s="273">
        <v>11986</v>
      </c>
      <c r="AD3449" s="273">
        <v>36</v>
      </c>
      <c r="AE3449" s="273">
        <v>1.5629999999999999</v>
      </c>
      <c r="AF3449" s="273" t="s">
        <v>90</v>
      </c>
      <c r="AG3449" s="273" t="s">
        <v>1929</v>
      </c>
      <c r="AH3449" s="273" t="s">
        <v>1930</v>
      </c>
      <c r="AI3449" s="273" t="s">
        <v>123</v>
      </c>
      <c r="AJ3449" s="273" t="s">
        <v>200</v>
      </c>
      <c r="AK3449" s="273">
        <v>211924</v>
      </c>
      <c r="BV3449" s="279" t="s">
        <v>64</v>
      </c>
      <c r="BW3449" s="280" t="s">
        <v>75</v>
      </c>
      <c r="BX3449" s="280" t="s">
        <v>231</v>
      </c>
      <c r="BY3449" s="280" t="s">
        <v>231</v>
      </c>
      <c r="BZ3449" s="280" t="s">
        <v>86</v>
      </c>
      <c r="CA3449" s="280" t="s">
        <v>87</v>
      </c>
      <c r="CB3449" s="280" t="s">
        <v>88</v>
      </c>
      <c r="CC3449" s="280" t="s">
        <v>89</v>
      </c>
      <c r="CD3449" s="281">
        <v>3</v>
      </c>
      <c r="CE3449" s="277">
        <v>45047</v>
      </c>
      <c r="CF3449" s="280">
        <v>5280</v>
      </c>
      <c r="CG3449" s="280" t="s">
        <v>80</v>
      </c>
      <c r="CH3449" s="280">
        <v>5280</v>
      </c>
      <c r="CI3449" s="280" t="s">
        <v>80</v>
      </c>
      <c r="CJ3449" s="280"/>
      <c r="CK3449" s="280"/>
      <c r="CL3449" s="280"/>
      <c r="CM3449" s="280" t="s">
        <v>73</v>
      </c>
      <c r="CN3449" s="280">
        <v>3</v>
      </c>
    </row>
    <row r="3450" spans="4:92">
      <c r="D3450" s="273" t="s">
        <v>83</v>
      </c>
      <c r="E3450" s="273" t="s">
        <v>75</v>
      </c>
      <c r="F3450" s="273" t="s">
        <v>357</v>
      </c>
      <c r="G3450" s="273" t="s">
        <v>606</v>
      </c>
      <c r="H3450" s="274">
        <v>45200</v>
      </c>
      <c r="I3450" s="273">
        <v>14151</v>
      </c>
      <c r="J3450" s="273">
        <v>696</v>
      </c>
      <c r="K3450" s="273">
        <v>0</v>
      </c>
      <c r="L3450" s="273" t="s">
        <v>66</v>
      </c>
      <c r="N3450" s="273" t="s">
        <v>107</v>
      </c>
      <c r="W3450" s="273">
        <v>251873</v>
      </c>
      <c r="X3450" s="273" t="s">
        <v>64</v>
      </c>
      <c r="Y3450" s="273" t="s">
        <v>75</v>
      </c>
      <c r="Z3450" s="273" t="s">
        <v>79</v>
      </c>
      <c r="AA3450" s="273" t="s">
        <v>79</v>
      </c>
      <c r="AB3450" s="274">
        <v>44958</v>
      </c>
      <c r="AC3450" s="273">
        <v>11986</v>
      </c>
      <c r="AD3450" s="273">
        <v>36</v>
      </c>
      <c r="AE3450" s="273">
        <v>1.901</v>
      </c>
      <c r="AF3450" s="273" t="s">
        <v>90</v>
      </c>
      <c r="AG3450" s="273" t="s">
        <v>1639</v>
      </c>
      <c r="AH3450" s="273" t="s">
        <v>1640</v>
      </c>
      <c r="AI3450" s="273" t="s">
        <v>123</v>
      </c>
      <c r="AJ3450" s="273" t="s">
        <v>200</v>
      </c>
      <c r="AK3450" s="273">
        <v>211930</v>
      </c>
      <c r="BV3450" s="336" t="s">
        <v>64</v>
      </c>
      <c r="BW3450" s="337" t="s">
        <v>75</v>
      </c>
      <c r="BX3450" s="337" t="s">
        <v>231</v>
      </c>
      <c r="BY3450" s="337" t="s">
        <v>231</v>
      </c>
      <c r="BZ3450" s="337" t="s">
        <v>86</v>
      </c>
      <c r="CA3450" s="337" t="s">
        <v>87</v>
      </c>
      <c r="CB3450" s="337" t="s">
        <v>88</v>
      </c>
      <c r="CC3450" s="337" t="s">
        <v>89</v>
      </c>
      <c r="CD3450" s="338">
        <v>3</v>
      </c>
      <c r="CE3450" s="335">
        <v>45047</v>
      </c>
      <c r="CF3450" s="337">
        <v>9073</v>
      </c>
      <c r="CG3450" s="337" t="s">
        <v>80</v>
      </c>
      <c r="CH3450" s="337">
        <v>9073</v>
      </c>
      <c r="CI3450" s="337" t="s">
        <v>80</v>
      </c>
      <c r="CJ3450" s="337"/>
      <c r="CK3450" s="337"/>
      <c r="CL3450" s="337"/>
      <c r="CM3450" s="337" t="s">
        <v>73</v>
      </c>
      <c r="CN3450" s="337">
        <v>3</v>
      </c>
    </row>
    <row r="3451" spans="4:92">
      <c r="D3451" s="273" t="s">
        <v>83</v>
      </c>
      <c r="E3451" s="273" t="s">
        <v>75</v>
      </c>
      <c r="F3451" s="273" t="s">
        <v>357</v>
      </c>
      <c r="G3451" s="273" t="s">
        <v>606</v>
      </c>
      <c r="H3451" s="274">
        <v>45231</v>
      </c>
      <c r="I3451" s="273">
        <v>14519</v>
      </c>
      <c r="J3451" s="273">
        <v>696</v>
      </c>
      <c r="W3451" s="273">
        <v>270732</v>
      </c>
      <c r="X3451" s="273" t="s">
        <v>64</v>
      </c>
      <c r="Y3451" s="273" t="s">
        <v>75</v>
      </c>
      <c r="Z3451" s="273" t="s">
        <v>308</v>
      </c>
      <c r="AA3451" s="273" t="s">
        <v>308</v>
      </c>
      <c r="AB3451" s="274">
        <v>45017</v>
      </c>
      <c r="AC3451" s="273">
        <v>11911</v>
      </c>
      <c r="AD3451" s="273">
        <v>31</v>
      </c>
      <c r="AK3451" s="273">
        <v>185081</v>
      </c>
      <c r="BV3451" s="279" t="s">
        <v>64</v>
      </c>
      <c r="BW3451" s="280" t="s">
        <v>75</v>
      </c>
      <c r="BX3451" s="280" t="s">
        <v>231</v>
      </c>
      <c r="BY3451" s="280" t="s">
        <v>231</v>
      </c>
      <c r="BZ3451" s="280" t="s">
        <v>86</v>
      </c>
      <c r="CA3451" s="280" t="s">
        <v>87</v>
      </c>
      <c r="CB3451" s="280" t="s">
        <v>88</v>
      </c>
      <c r="CC3451" s="280" t="s">
        <v>89</v>
      </c>
      <c r="CD3451" s="281">
        <v>3</v>
      </c>
      <c r="CE3451" s="277">
        <v>45047</v>
      </c>
      <c r="CF3451" s="280">
        <v>11092</v>
      </c>
      <c r="CG3451" s="280" t="s">
        <v>80</v>
      </c>
      <c r="CH3451" s="280">
        <v>11092</v>
      </c>
      <c r="CI3451" s="280" t="s">
        <v>80</v>
      </c>
      <c r="CJ3451" s="280"/>
      <c r="CK3451" s="280"/>
      <c r="CL3451" s="280"/>
      <c r="CM3451" s="280" t="s">
        <v>73</v>
      </c>
      <c r="CN3451" s="280">
        <v>3</v>
      </c>
    </row>
    <row r="3452" spans="4:92">
      <c r="D3452" s="273" t="s">
        <v>83</v>
      </c>
      <c r="E3452" s="273" t="s">
        <v>75</v>
      </c>
      <c r="F3452" s="273" t="s">
        <v>357</v>
      </c>
      <c r="G3452" s="273" t="s">
        <v>606</v>
      </c>
      <c r="H3452" s="274">
        <v>45231</v>
      </c>
      <c r="I3452" s="273">
        <v>14519</v>
      </c>
      <c r="J3452" s="273">
        <v>696</v>
      </c>
      <c r="K3452" s="273">
        <v>12613</v>
      </c>
      <c r="L3452" s="273" t="s">
        <v>66</v>
      </c>
      <c r="M3452" s="273">
        <v>1293.47975</v>
      </c>
      <c r="N3452" s="273" t="s">
        <v>115</v>
      </c>
      <c r="W3452" s="273">
        <v>270756</v>
      </c>
      <c r="X3452" s="273" t="s">
        <v>64</v>
      </c>
      <c r="Y3452" s="273" t="s">
        <v>63</v>
      </c>
      <c r="Z3452" s="273" t="s">
        <v>221</v>
      </c>
      <c r="AA3452" s="273" t="s">
        <v>221</v>
      </c>
      <c r="AB3452" s="274">
        <v>45108</v>
      </c>
      <c r="AC3452" s="273">
        <v>12700</v>
      </c>
      <c r="AD3452" s="273">
        <v>17</v>
      </c>
      <c r="AE3452" s="273">
        <v>0.16</v>
      </c>
      <c r="AF3452" s="273" t="s">
        <v>90</v>
      </c>
      <c r="AG3452" s="273" t="s">
        <v>884</v>
      </c>
      <c r="AH3452" s="273" t="s">
        <v>1051</v>
      </c>
      <c r="AI3452" s="273" t="s">
        <v>123</v>
      </c>
      <c r="AJ3452" s="273" t="s">
        <v>200</v>
      </c>
      <c r="AK3452" s="273">
        <v>208134</v>
      </c>
      <c r="BV3452" s="336" t="s">
        <v>64</v>
      </c>
      <c r="BW3452" s="337" t="s">
        <v>75</v>
      </c>
      <c r="BX3452" s="337" t="s">
        <v>231</v>
      </c>
      <c r="BY3452" s="337" t="s">
        <v>231</v>
      </c>
      <c r="BZ3452" s="337" t="s">
        <v>86</v>
      </c>
      <c r="CA3452" s="337" t="s">
        <v>87</v>
      </c>
      <c r="CB3452" s="337" t="s">
        <v>88</v>
      </c>
      <c r="CC3452" s="337" t="s">
        <v>89</v>
      </c>
      <c r="CD3452" s="338">
        <v>3</v>
      </c>
      <c r="CE3452" s="335">
        <v>45047</v>
      </c>
      <c r="CF3452" s="337">
        <v>4623</v>
      </c>
      <c r="CG3452" s="337" t="s">
        <v>80</v>
      </c>
      <c r="CH3452" s="337">
        <v>4623</v>
      </c>
      <c r="CI3452" s="337" t="s">
        <v>80</v>
      </c>
      <c r="CJ3452" s="337"/>
      <c r="CK3452" s="337"/>
      <c r="CL3452" s="337"/>
      <c r="CM3452" s="337" t="s">
        <v>73</v>
      </c>
      <c r="CN3452" s="337">
        <v>3</v>
      </c>
    </row>
    <row r="3453" spans="4:92">
      <c r="D3453" s="273" t="s">
        <v>83</v>
      </c>
      <c r="E3453" s="273" t="s">
        <v>75</v>
      </c>
      <c r="F3453" s="273" t="s">
        <v>357</v>
      </c>
      <c r="G3453" s="273" t="s">
        <v>606</v>
      </c>
      <c r="H3453" s="274">
        <v>45231</v>
      </c>
      <c r="I3453" s="273">
        <v>14519</v>
      </c>
      <c r="J3453" s="273">
        <v>696</v>
      </c>
      <c r="K3453" s="273">
        <v>0</v>
      </c>
      <c r="L3453" s="273" t="s">
        <v>66</v>
      </c>
      <c r="N3453" s="273" t="s">
        <v>107</v>
      </c>
      <c r="W3453" s="273">
        <v>270757</v>
      </c>
      <c r="X3453" s="273" t="s">
        <v>64</v>
      </c>
      <c r="Y3453" s="273" t="s">
        <v>63</v>
      </c>
      <c r="Z3453" s="273" t="s">
        <v>221</v>
      </c>
      <c r="AA3453" s="273" t="s">
        <v>221</v>
      </c>
      <c r="AB3453" s="274">
        <v>45108</v>
      </c>
      <c r="AC3453" s="273">
        <v>12700</v>
      </c>
      <c r="AD3453" s="273">
        <v>17</v>
      </c>
      <c r="AE3453" s="273">
        <v>0.81</v>
      </c>
      <c r="AF3453" s="273" t="s">
        <v>90</v>
      </c>
      <c r="AG3453" s="273" t="s">
        <v>989</v>
      </c>
      <c r="AH3453" s="273" t="s">
        <v>1053</v>
      </c>
      <c r="AI3453" s="273" t="s">
        <v>123</v>
      </c>
      <c r="AJ3453" s="273" t="s">
        <v>200</v>
      </c>
      <c r="AK3453" s="273">
        <v>208140</v>
      </c>
      <c r="BV3453" s="279" t="s">
        <v>64</v>
      </c>
      <c r="BW3453" s="280" t="s">
        <v>75</v>
      </c>
      <c r="BX3453" s="280" t="s">
        <v>231</v>
      </c>
      <c r="BY3453" s="280" t="s">
        <v>231</v>
      </c>
      <c r="BZ3453" s="280" t="s">
        <v>86</v>
      </c>
      <c r="CA3453" s="280" t="s">
        <v>87</v>
      </c>
      <c r="CB3453" s="280" t="s">
        <v>88</v>
      </c>
      <c r="CC3453" s="280" t="s">
        <v>89</v>
      </c>
      <c r="CD3453" s="281">
        <v>3</v>
      </c>
      <c r="CE3453" s="277">
        <v>45047</v>
      </c>
      <c r="CF3453" s="280">
        <v>7717</v>
      </c>
      <c r="CG3453" s="280" t="s">
        <v>80</v>
      </c>
      <c r="CH3453" s="280">
        <v>7717</v>
      </c>
      <c r="CI3453" s="280" t="s">
        <v>80</v>
      </c>
      <c r="CJ3453" s="280"/>
      <c r="CK3453" s="280"/>
      <c r="CL3453" s="280"/>
      <c r="CM3453" s="280" t="s">
        <v>73</v>
      </c>
      <c r="CN3453" s="280">
        <v>3</v>
      </c>
    </row>
    <row r="3454" spans="4:92">
      <c r="D3454" s="273" t="s">
        <v>83</v>
      </c>
      <c r="E3454" s="273" t="s">
        <v>75</v>
      </c>
      <c r="F3454" s="273" t="s">
        <v>357</v>
      </c>
      <c r="G3454" s="273" t="s">
        <v>606</v>
      </c>
      <c r="H3454" s="274">
        <v>45261</v>
      </c>
      <c r="I3454" s="273">
        <v>16979</v>
      </c>
      <c r="J3454" s="273">
        <v>696</v>
      </c>
      <c r="W3454" s="273">
        <v>312693</v>
      </c>
      <c r="X3454" s="273" t="s">
        <v>64</v>
      </c>
      <c r="Y3454" s="273" t="s">
        <v>63</v>
      </c>
      <c r="Z3454" s="273" t="s">
        <v>221</v>
      </c>
      <c r="AA3454" s="273" t="s">
        <v>221</v>
      </c>
      <c r="AB3454" s="274">
        <v>45108</v>
      </c>
      <c r="AC3454" s="273">
        <v>12700</v>
      </c>
      <c r="AD3454" s="273">
        <v>17</v>
      </c>
      <c r="AE3454" s="273">
        <v>2.8000000000000001E-2</v>
      </c>
      <c r="AF3454" s="273" t="s">
        <v>90</v>
      </c>
      <c r="AG3454" s="273" t="s">
        <v>837</v>
      </c>
      <c r="AH3454" s="273" t="s">
        <v>1056</v>
      </c>
      <c r="AI3454" s="273" t="s">
        <v>123</v>
      </c>
      <c r="AJ3454" s="273" t="s">
        <v>200</v>
      </c>
      <c r="AK3454" s="273">
        <v>208146</v>
      </c>
      <c r="BV3454" s="336" t="s">
        <v>64</v>
      </c>
      <c r="BW3454" s="337" t="s">
        <v>75</v>
      </c>
      <c r="BX3454" s="337" t="s">
        <v>231</v>
      </c>
      <c r="BY3454" s="337" t="s">
        <v>231</v>
      </c>
      <c r="BZ3454" s="337" t="s">
        <v>86</v>
      </c>
      <c r="CA3454" s="337" t="s">
        <v>87</v>
      </c>
      <c r="CB3454" s="337" t="s">
        <v>88</v>
      </c>
      <c r="CC3454" s="337" t="s">
        <v>89</v>
      </c>
      <c r="CD3454" s="338">
        <v>3</v>
      </c>
      <c r="CE3454" s="335">
        <v>45261</v>
      </c>
      <c r="CF3454" s="337">
        <v>1953</v>
      </c>
      <c r="CG3454" s="337" t="s">
        <v>80</v>
      </c>
      <c r="CH3454" s="337">
        <v>1953</v>
      </c>
      <c r="CI3454" s="337" t="s">
        <v>80</v>
      </c>
      <c r="CJ3454" s="337"/>
      <c r="CK3454" s="337"/>
      <c r="CL3454" s="337"/>
      <c r="CM3454" s="337" t="s">
        <v>73</v>
      </c>
      <c r="CN3454" s="337">
        <v>3</v>
      </c>
    </row>
    <row r="3455" spans="4:92">
      <c r="D3455" s="273" t="s">
        <v>83</v>
      </c>
      <c r="E3455" s="273" t="s">
        <v>75</v>
      </c>
      <c r="F3455" s="273" t="s">
        <v>357</v>
      </c>
      <c r="G3455" s="273" t="s">
        <v>606</v>
      </c>
      <c r="H3455" s="274">
        <v>45261</v>
      </c>
      <c r="I3455" s="273">
        <v>16979</v>
      </c>
      <c r="J3455" s="273">
        <v>696</v>
      </c>
      <c r="K3455" s="273">
        <v>12613</v>
      </c>
      <c r="L3455" s="273" t="s">
        <v>66</v>
      </c>
      <c r="M3455" s="273">
        <v>1293.4783124999999</v>
      </c>
      <c r="N3455" s="273" t="s">
        <v>115</v>
      </c>
      <c r="W3455" s="273">
        <v>312717</v>
      </c>
      <c r="X3455" s="273" t="s">
        <v>64</v>
      </c>
      <c r="Y3455" s="273" t="s">
        <v>63</v>
      </c>
      <c r="Z3455" s="273" t="s">
        <v>221</v>
      </c>
      <c r="AA3455" s="273" t="s">
        <v>221</v>
      </c>
      <c r="AB3455" s="274">
        <v>45108</v>
      </c>
      <c r="AC3455" s="273">
        <v>12700</v>
      </c>
      <c r="AD3455" s="273">
        <v>17</v>
      </c>
      <c r="AE3455" s="273">
        <v>0.68</v>
      </c>
      <c r="AF3455" s="273" t="s">
        <v>90</v>
      </c>
      <c r="AG3455" s="273" t="s">
        <v>884</v>
      </c>
      <c r="AH3455" s="273" t="s">
        <v>1058</v>
      </c>
      <c r="AI3455" s="273" t="s">
        <v>123</v>
      </c>
      <c r="AJ3455" s="273" t="s">
        <v>200</v>
      </c>
      <c r="AK3455" s="273">
        <v>208152</v>
      </c>
      <c r="BV3455" s="279" t="s">
        <v>64</v>
      </c>
      <c r="BW3455" s="280" t="s">
        <v>75</v>
      </c>
      <c r="BX3455" s="280" t="s">
        <v>231</v>
      </c>
      <c r="BY3455" s="280" t="s">
        <v>231</v>
      </c>
      <c r="BZ3455" s="280" t="s">
        <v>86</v>
      </c>
      <c r="CA3455" s="280" t="s">
        <v>87</v>
      </c>
      <c r="CB3455" s="280" t="s">
        <v>88</v>
      </c>
      <c r="CC3455" s="280" t="s">
        <v>89</v>
      </c>
      <c r="CD3455" s="281">
        <v>3</v>
      </c>
      <c r="CE3455" s="277">
        <v>45261</v>
      </c>
      <c r="CF3455" s="280">
        <v>1508</v>
      </c>
      <c r="CG3455" s="280" t="s">
        <v>80</v>
      </c>
      <c r="CH3455" s="280">
        <v>1508</v>
      </c>
      <c r="CI3455" s="280" t="s">
        <v>80</v>
      </c>
      <c r="CJ3455" s="280"/>
      <c r="CK3455" s="280"/>
      <c r="CL3455" s="280"/>
      <c r="CM3455" s="280" t="s">
        <v>73</v>
      </c>
      <c r="CN3455" s="280">
        <v>3</v>
      </c>
    </row>
    <row r="3456" spans="4:92">
      <c r="D3456" s="273" t="s">
        <v>83</v>
      </c>
      <c r="E3456" s="273" t="s">
        <v>75</v>
      </c>
      <c r="F3456" s="273" t="s">
        <v>357</v>
      </c>
      <c r="G3456" s="273" t="s">
        <v>606</v>
      </c>
      <c r="H3456" s="274">
        <v>45261</v>
      </c>
      <c r="I3456" s="273">
        <v>16979</v>
      </c>
      <c r="J3456" s="273">
        <v>696</v>
      </c>
      <c r="K3456" s="273">
        <v>0</v>
      </c>
      <c r="L3456" s="273" t="s">
        <v>66</v>
      </c>
      <c r="N3456" s="273" t="s">
        <v>107</v>
      </c>
      <c r="W3456" s="273">
        <v>312718</v>
      </c>
      <c r="X3456" s="273" t="s">
        <v>64</v>
      </c>
      <c r="Y3456" s="273" t="s">
        <v>63</v>
      </c>
      <c r="Z3456" s="273" t="s">
        <v>221</v>
      </c>
      <c r="AA3456" s="273" t="s">
        <v>221</v>
      </c>
      <c r="AB3456" s="274">
        <v>45108</v>
      </c>
      <c r="AC3456" s="273">
        <v>12700</v>
      </c>
      <c r="AD3456" s="273">
        <v>17</v>
      </c>
      <c r="AE3456" s="273">
        <v>0</v>
      </c>
      <c r="AF3456" s="273" t="s">
        <v>90</v>
      </c>
      <c r="AG3456" s="273" t="s">
        <v>983</v>
      </c>
      <c r="AH3456" s="273" t="s">
        <v>984</v>
      </c>
      <c r="AI3456" s="273" t="s">
        <v>123</v>
      </c>
      <c r="AJ3456" s="273" t="s">
        <v>200</v>
      </c>
      <c r="AK3456" s="273">
        <v>208158</v>
      </c>
      <c r="BV3456" s="336" t="s">
        <v>64</v>
      </c>
      <c r="BW3456" s="337" t="s">
        <v>75</v>
      </c>
      <c r="BX3456" s="337" t="s">
        <v>231</v>
      </c>
      <c r="BY3456" s="337" t="s">
        <v>231</v>
      </c>
      <c r="BZ3456" s="337" t="s">
        <v>86</v>
      </c>
      <c r="CA3456" s="337" t="s">
        <v>87</v>
      </c>
      <c r="CB3456" s="337" t="s">
        <v>88</v>
      </c>
      <c r="CC3456" s="337" t="s">
        <v>89</v>
      </c>
      <c r="CD3456" s="338">
        <v>3</v>
      </c>
      <c r="CE3456" s="335">
        <v>45261</v>
      </c>
      <c r="CF3456" s="337">
        <v>8183</v>
      </c>
      <c r="CG3456" s="337" t="s">
        <v>80</v>
      </c>
      <c r="CH3456" s="337">
        <v>8183</v>
      </c>
      <c r="CI3456" s="337" t="s">
        <v>80</v>
      </c>
      <c r="CJ3456" s="337"/>
      <c r="CK3456" s="337"/>
      <c r="CL3456" s="337"/>
      <c r="CM3456" s="337" t="s">
        <v>73</v>
      </c>
      <c r="CN3456" s="337">
        <v>3</v>
      </c>
    </row>
    <row r="3457" spans="4:92">
      <c r="D3457" s="273" t="s">
        <v>83</v>
      </c>
      <c r="E3457" s="273" t="s">
        <v>75</v>
      </c>
      <c r="F3457" s="273" t="s">
        <v>231</v>
      </c>
      <c r="G3457" s="273" t="s">
        <v>576</v>
      </c>
      <c r="H3457" s="274">
        <v>44927</v>
      </c>
      <c r="I3457" s="273">
        <v>11169</v>
      </c>
      <c r="J3457" s="273">
        <v>690</v>
      </c>
      <c r="K3457" s="273">
        <v>1304039</v>
      </c>
      <c r="L3457" s="273" t="s">
        <v>66</v>
      </c>
      <c r="M3457" s="273">
        <v>156464.5250625</v>
      </c>
      <c r="N3457" s="273" t="s">
        <v>964</v>
      </c>
      <c r="P3457" s="273" t="s">
        <v>1011</v>
      </c>
      <c r="Q3457" s="273" t="s">
        <v>1001</v>
      </c>
      <c r="R3457" s="273" t="s">
        <v>70</v>
      </c>
      <c r="S3457" s="273" t="s">
        <v>1804</v>
      </c>
      <c r="T3457" s="273" t="s">
        <v>1805</v>
      </c>
      <c r="U3457" s="273" t="s">
        <v>73</v>
      </c>
      <c r="V3457" s="273" t="s">
        <v>1811</v>
      </c>
      <c r="W3457" s="273">
        <v>137814</v>
      </c>
      <c r="X3457" s="273" t="s">
        <v>64</v>
      </c>
      <c r="Y3457" s="273" t="s">
        <v>63</v>
      </c>
      <c r="Z3457" s="273" t="s">
        <v>221</v>
      </c>
      <c r="AA3457" s="273" t="s">
        <v>221</v>
      </c>
      <c r="AB3457" s="274">
        <v>45108</v>
      </c>
      <c r="AC3457" s="273">
        <v>12700</v>
      </c>
      <c r="AD3457" s="273">
        <v>17</v>
      </c>
      <c r="AE3457" s="273">
        <v>1.079</v>
      </c>
      <c r="AF3457" s="273" t="s">
        <v>90</v>
      </c>
      <c r="AG3457" s="273" t="s">
        <v>884</v>
      </c>
      <c r="AH3457" s="273" t="s">
        <v>880</v>
      </c>
      <c r="AI3457" s="273" t="s">
        <v>123</v>
      </c>
      <c r="AJ3457" s="273" t="s">
        <v>200</v>
      </c>
      <c r="AK3457" s="273">
        <v>208164</v>
      </c>
      <c r="BV3457" s="279" t="s">
        <v>64</v>
      </c>
      <c r="BW3457" s="280" t="s">
        <v>75</v>
      </c>
      <c r="BX3457" s="280" t="s">
        <v>231</v>
      </c>
      <c r="BY3457" s="280" t="s">
        <v>231</v>
      </c>
      <c r="BZ3457" s="280" t="s">
        <v>86</v>
      </c>
      <c r="CA3457" s="280" t="s">
        <v>87</v>
      </c>
      <c r="CB3457" s="280" t="s">
        <v>101</v>
      </c>
      <c r="CC3457" s="280" t="s">
        <v>102</v>
      </c>
      <c r="CD3457" s="281">
        <v>4</v>
      </c>
      <c r="CE3457" s="277">
        <v>45261</v>
      </c>
      <c r="CF3457" s="280">
        <v>10029.6</v>
      </c>
      <c r="CG3457" s="280" t="s">
        <v>1495</v>
      </c>
      <c r="CH3457" s="280">
        <v>1441.7550000000001</v>
      </c>
      <c r="CI3457" s="280" t="s">
        <v>104</v>
      </c>
      <c r="CJ3457" s="280"/>
      <c r="CK3457" s="280"/>
      <c r="CL3457" s="280"/>
      <c r="CM3457" s="280" t="s">
        <v>73</v>
      </c>
      <c r="CN3457" s="280">
        <v>3</v>
      </c>
    </row>
    <row r="3458" spans="4:92">
      <c r="D3458" s="273" t="s">
        <v>83</v>
      </c>
      <c r="E3458" s="273" t="s">
        <v>75</v>
      </c>
      <c r="F3458" s="273" t="s">
        <v>231</v>
      </c>
      <c r="G3458" s="273" t="s">
        <v>576</v>
      </c>
      <c r="H3458" s="274">
        <v>44927</v>
      </c>
      <c r="I3458" s="273">
        <v>11169</v>
      </c>
      <c r="J3458" s="273">
        <v>690</v>
      </c>
      <c r="K3458" s="273">
        <v>165842.4</v>
      </c>
      <c r="L3458" s="273" t="s">
        <v>66</v>
      </c>
      <c r="M3458" s="273">
        <v>18737.234625000001</v>
      </c>
      <c r="N3458" s="273" t="s">
        <v>964</v>
      </c>
      <c r="P3458" s="273" t="s">
        <v>1011</v>
      </c>
      <c r="Q3458" s="273" t="s">
        <v>1001</v>
      </c>
      <c r="R3458" s="273" t="s">
        <v>70</v>
      </c>
      <c r="S3458" s="273" t="s">
        <v>1804</v>
      </c>
      <c r="T3458" s="273" t="s">
        <v>1805</v>
      </c>
      <c r="U3458" s="273" t="s">
        <v>73</v>
      </c>
      <c r="V3458" s="273" t="s">
        <v>1807</v>
      </c>
      <c r="W3458" s="273">
        <v>246903</v>
      </c>
      <c r="X3458" s="273" t="s">
        <v>64</v>
      </c>
      <c r="Y3458" s="273" t="s">
        <v>63</v>
      </c>
      <c r="Z3458" s="273" t="s">
        <v>221</v>
      </c>
      <c r="AA3458" s="273" t="s">
        <v>221</v>
      </c>
      <c r="AB3458" s="274">
        <v>45108</v>
      </c>
      <c r="AC3458" s="273">
        <v>12700</v>
      </c>
      <c r="AD3458" s="273">
        <v>17</v>
      </c>
      <c r="AE3458" s="273">
        <v>0</v>
      </c>
      <c r="AF3458" s="273" t="s">
        <v>90</v>
      </c>
      <c r="AG3458" s="273" t="s">
        <v>989</v>
      </c>
      <c r="AH3458" s="273" t="s">
        <v>990</v>
      </c>
      <c r="AI3458" s="273" t="s">
        <v>123</v>
      </c>
      <c r="AJ3458" s="273" t="s">
        <v>200</v>
      </c>
      <c r="AK3458" s="273">
        <v>208170</v>
      </c>
      <c r="BV3458" s="336" t="s">
        <v>64</v>
      </c>
      <c r="BW3458" s="337" t="s">
        <v>75</v>
      </c>
      <c r="BX3458" s="337" t="s">
        <v>231</v>
      </c>
      <c r="BY3458" s="337" t="s">
        <v>231</v>
      </c>
      <c r="BZ3458" s="337" t="s">
        <v>86</v>
      </c>
      <c r="CA3458" s="337" t="s">
        <v>87</v>
      </c>
      <c r="CB3458" s="337" t="s">
        <v>101</v>
      </c>
      <c r="CC3458" s="337" t="s">
        <v>102</v>
      </c>
      <c r="CD3458" s="338">
        <v>4</v>
      </c>
      <c r="CE3458" s="335">
        <v>45261</v>
      </c>
      <c r="CF3458" s="337">
        <v>28476.84</v>
      </c>
      <c r="CG3458" s="337" t="s">
        <v>1495</v>
      </c>
      <c r="CH3458" s="337">
        <v>4093.5457500000002</v>
      </c>
      <c r="CI3458" s="337" t="s">
        <v>104</v>
      </c>
      <c r="CJ3458" s="337"/>
      <c r="CK3458" s="337"/>
      <c r="CL3458" s="337"/>
      <c r="CM3458" s="337" t="s">
        <v>73</v>
      </c>
      <c r="CN3458" s="337">
        <v>3</v>
      </c>
    </row>
    <row r="3459" spans="4:92">
      <c r="D3459" s="273" t="s">
        <v>83</v>
      </c>
      <c r="E3459" s="273" t="s">
        <v>75</v>
      </c>
      <c r="F3459" s="273" t="s">
        <v>231</v>
      </c>
      <c r="G3459" s="273" t="s">
        <v>576</v>
      </c>
      <c r="H3459" s="274">
        <v>44927</v>
      </c>
      <c r="I3459" s="273">
        <v>11169</v>
      </c>
      <c r="J3459" s="273">
        <v>690</v>
      </c>
      <c r="K3459" s="273">
        <v>71728.800000000003</v>
      </c>
      <c r="L3459" s="273" t="s">
        <v>66</v>
      </c>
      <c r="M3459" s="273">
        <v>9074.1051874999994</v>
      </c>
      <c r="N3459" s="273" t="s">
        <v>67</v>
      </c>
      <c r="P3459" s="273" t="s">
        <v>1011</v>
      </c>
      <c r="Q3459" s="273" t="s">
        <v>1611</v>
      </c>
      <c r="R3459" s="273" t="s">
        <v>1013</v>
      </c>
      <c r="S3459" s="273" t="s">
        <v>1808</v>
      </c>
      <c r="T3459" s="273" t="s">
        <v>122</v>
      </c>
      <c r="U3459" s="273" t="s">
        <v>73</v>
      </c>
      <c r="V3459" s="273" t="s">
        <v>1809</v>
      </c>
      <c r="W3459" s="273">
        <v>246920</v>
      </c>
      <c r="X3459" s="273" t="s">
        <v>64</v>
      </c>
      <c r="Y3459" s="273" t="s">
        <v>63</v>
      </c>
      <c r="Z3459" s="273" t="s">
        <v>221</v>
      </c>
      <c r="AA3459" s="273" t="s">
        <v>221</v>
      </c>
      <c r="AB3459" s="274">
        <v>45108</v>
      </c>
      <c r="AC3459" s="273">
        <v>12700</v>
      </c>
      <c r="AD3459" s="273">
        <v>17</v>
      </c>
      <c r="AE3459" s="273">
        <v>33.799999999999997</v>
      </c>
      <c r="AF3459" s="273" t="s">
        <v>90</v>
      </c>
      <c r="AG3459" s="273" t="s">
        <v>798</v>
      </c>
      <c r="AH3459" s="273" t="s">
        <v>993</v>
      </c>
      <c r="AI3459" s="273" t="s">
        <v>123</v>
      </c>
      <c r="AJ3459" s="273" t="s">
        <v>200</v>
      </c>
      <c r="AK3459" s="273">
        <v>208176</v>
      </c>
      <c r="BV3459" s="279" t="s">
        <v>64</v>
      </c>
      <c r="BW3459" s="280" t="s">
        <v>75</v>
      </c>
      <c r="BX3459" s="280" t="s">
        <v>231</v>
      </c>
      <c r="BY3459" s="280" t="s">
        <v>231</v>
      </c>
      <c r="BZ3459" s="280" t="s">
        <v>86</v>
      </c>
      <c r="CA3459" s="280" t="s">
        <v>87</v>
      </c>
      <c r="CB3459" s="280" t="s">
        <v>101</v>
      </c>
      <c r="CC3459" s="280" t="s">
        <v>102</v>
      </c>
      <c r="CD3459" s="281">
        <v>4</v>
      </c>
      <c r="CE3459" s="277">
        <v>45261</v>
      </c>
      <c r="CF3459" s="280">
        <v>6212.96</v>
      </c>
      <c r="CG3459" s="280" t="s">
        <v>1495</v>
      </c>
      <c r="CH3459" s="280">
        <v>893.11300000000006</v>
      </c>
      <c r="CI3459" s="280" t="s">
        <v>104</v>
      </c>
      <c r="CJ3459" s="280"/>
      <c r="CK3459" s="280"/>
      <c r="CL3459" s="280"/>
      <c r="CM3459" s="280" t="s">
        <v>73</v>
      </c>
      <c r="CN3459" s="280">
        <v>3</v>
      </c>
    </row>
    <row r="3460" spans="4:92">
      <c r="D3460" s="273" t="s">
        <v>83</v>
      </c>
      <c r="E3460" s="273" t="s">
        <v>75</v>
      </c>
      <c r="F3460" s="273" t="s">
        <v>231</v>
      </c>
      <c r="G3460" s="273" t="s">
        <v>576</v>
      </c>
      <c r="H3460" s="274">
        <v>44927</v>
      </c>
      <c r="I3460" s="273">
        <v>11169</v>
      </c>
      <c r="J3460" s="273">
        <v>690</v>
      </c>
      <c r="K3460" s="273">
        <v>337869.1</v>
      </c>
      <c r="L3460" s="273" t="s">
        <v>66</v>
      </c>
      <c r="M3460" s="273">
        <v>0</v>
      </c>
      <c r="N3460" s="273" t="s">
        <v>1010</v>
      </c>
      <c r="O3460" s="273">
        <v>8200</v>
      </c>
      <c r="P3460" s="273" t="s">
        <v>1011</v>
      </c>
      <c r="Q3460" s="273" t="s">
        <v>1188</v>
      </c>
      <c r="R3460" s="273" t="s">
        <v>1342</v>
      </c>
      <c r="S3460" s="273" t="s">
        <v>122</v>
      </c>
      <c r="U3460" s="273" t="s">
        <v>73</v>
      </c>
      <c r="V3460" s="273" t="s">
        <v>1809</v>
      </c>
      <c r="W3460" s="273">
        <v>247676</v>
      </c>
      <c r="X3460" s="273" t="s">
        <v>64</v>
      </c>
      <c r="Y3460" s="273" t="s">
        <v>63</v>
      </c>
      <c r="Z3460" s="273" t="s">
        <v>221</v>
      </c>
      <c r="AA3460" s="273" t="s">
        <v>221</v>
      </c>
      <c r="AB3460" s="274">
        <v>45108</v>
      </c>
      <c r="AC3460" s="273">
        <v>12700</v>
      </c>
      <c r="AD3460" s="273">
        <v>17</v>
      </c>
      <c r="AE3460" s="273">
        <v>0.52500000000000002</v>
      </c>
      <c r="AF3460" s="273" t="s">
        <v>90</v>
      </c>
      <c r="AG3460" s="273" t="s">
        <v>995</v>
      </c>
      <c r="AH3460" s="273" t="s">
        <v>996</v>
      </c>
      <c r="AI3460" s="273" t="s">
        <v>123</v>
      </c>
      <c r="AJ3460" s="273" t="s">
        <v>200</v>
      </c>
      <c r="AK3460" s="273">
        <v>208182</v>
      </c>
      <c r="BV3460" s="336" t="s">
        <v>64</v>
      </c>
      <c r="BW3460" s="337" t="s">
        <v>75</v>
      </c>
      <c r="BX3460" s="337" t="s">
        <v>231</v>
      </c>
      <c r="BY3460" s="337" t="s">
        <v>231</v>
      </c>
      <c r="BZ3460" s="337" t="s">
        <v>86</v>
      </c>
      <c r="CA3460" s="337" t="s">
        <v>87</v>
      </c>
      <c r="CB3460" s="337" t="s">
        <v>101</v>
      </c>
      <c r="CC3460" s="337" t="s">
        <v>102</v>
      </c>
      <c r="CD3460" s="338">
        <v>4</v>
      </c>
      <c r="CE3460" s="335">
        <v>45261</v>
      </c>
      <c r="CF3460" s="337">
        <v>8581.44</v>
      </c>
      <c r="CG3460" s="337" t="s">
        <v>1495</v>
      </c>
      <c r="CH3460" s="337">
        <v>1233.5820000000001</v>
      </c>
      <c r="CI3460" s="337" t="s">
        <v>104</v>
      </c>
      <c r="CJ3460" s="337"/>
      <c r="CK3460" s="337"/>
      <c r="CL3460" s="337"/>
      <c r="CM3460" s="337" t="s">
        <v>73</v>
      </c>
      <c r="CN3460" s="337">
        <v>3</v>
      </c>
    </row>
    <row r="3461" spans="4:92">
      <c r="D3461" s="273" t="s">
        <v>83</v>
      </c>
      <c r="E3461" s="273" t="s">
        <v>75</v>
      </c>
      <c r="F3461" s="273" t="s">
        <v>231</v>
      </c>
      <c r="G3461" s="273" t="s">
        <v>576</v>
      </c>
      <c r="H3461" s="274">
        <v>44927</v>
      </c>
      <c r="I3461" s="273">
        <v>11169</v>
      </c>
      <c r="J3461" s="273">
        <v>690</v>
      </c>
      <c r="W3461" s="273">
        <v>247738</v>
      </c>
      <c r="X3461" s="273" t="s">
        <v>64</v>
      </c>
      <c r="Y3461" s="273" t="s">
        <v>63</v>
      </c>
      <c r="Z3461" s="273" t="s">
        <v>221</v>
      </c>
      <c r="AA3461" s="273" t="s">
        <v>221</v>
      </c>
      <c r="AB3461" s="274">
        <v>45108</v>
      </c>
      <c r="AC3461" s="273">
        <v>12700</v>
      </c>
      <c r="AD3461" s="273">
        <v>17</v>
      </c>
      <c r="AE3461" s="273">
        <v>9.9000000000000005E-2</v>
      </c>
      <c r="AF3461" s="273" t="s">
        <v>90</v>
      </c>
      <c r="AG3461" s="273" t="s">
        <v>998</v>
      </c>
      <c r="AH3461" s="273" t="s">
        <v>999</v>
      </c>
      <c r="AI3461" s="273" t="s">
        <v>123</v>
      </c>
      <c r="AJ3461" s="273" t="s">
        <v>200</v>
      </c>
      <c r="AK3461" s="273">
        <v>208188</v>
      </c>
      <c r="BV3461" s="279" t="s">
        <v>64</v>
      </c>
      <c r="BW3461" s="280" t="s">
        <v>75</v>
      </c>
      <c r="BX3461" s="280" t="s">
        <v>231</v>
      </c>
      <c r="BY3461" s="280" t="s">
        <v>231</v>
      </c>
      <c r="BZ3461" s="280" t="s">
        <v>86</v>
      </c>
      <c r="CA3461" s="280" t="s">
        <v>87</v>
      </c>
      <c r="CB3461" s="280" t="s">
        <v>101</v>
      </c>
      <c r="CC3461" s="280" t="s">
        <v>102</v>
      </c>
      <c r="CD3461" s="281">
        <v>4</v>
      </c>
      <c r="CE3461" s="277">
        <v>45261</v>
      </c>
      <c r="CF3461" s="280">
        <v>25634.639999999999</v>
      </c>
      <c r="CG3461" s="280" t="s">
        <v>1495</v>
      </c>
      <c r="CH3461" s="280">
        <v>3684.9794999999999</v>
      </c>
      <c r="CI3461" s="280" t="s">
        <v>104</v>
      </c>
      <c r="CJ3461" s="280"/>
      <c r="CK3461" s="280"/>
      <c r="CL3461" s="280"/>
      <c r="CM3461" s="280" t="s">
        <v>73</v>
      </c>
      <c r="CN3461" s="280">
        <v>3</v>
      </c>
    </row>
    <row r="3462" spans="4:92">
      <c r="D3462" s="273" t="s">
        <v>83</v>
      </c>
      <c r="E3462" s="273" t="s">
        <v>63</v>
      </c>
      <c r="F3462" s="273" t="s">
        <v>504</v>
      </c>
      <c r="G3462" s="273" t="s">
        <v>567</v>
      </c>
      <c r="H3462" s="274">
        <v>45170</v>
      </c>
      <c r="I3462" s="273">
        <v>13809</v>
      </c>
      <c r="J3462" s="273">
        <v>687</v>
      </c>
      <c r="K3462" s="273">
        <v>103819</v>
      </c>
      <c r="L3462" s="273" t="s">
        <v>66</v>
      </c>
      <c r="M3462" s="273">
        <v>14623.37976</v>
      </c>
      <c r="N3462" s="273" t="s">
        <v>67</v>
      </c>
      <c r="P3462" s="273" t="s">
        <v>68</v>
      </c>
      <c r="Q3462" s="273" t="s">
        <v>69</v>
      </c>
      <c r="R3462" s="273" t="s">
        <v>70</v>
      </c>
      <c r="S3462" s="273" t="s">
        <v>71</v>
      </c>
      <c r="T3462" s="273" t="s">
        <v>72</v>
      </c>
      <c r="U3462" s="273" t="s">
        <v>73</v>
      </c>
      <c r="V3462" s="273" t="s">
        <v>74</v>
      </c>
      <c r="W3462" s="273">
        <v>266171</v>
      </c>
      <c r="X3462" s="273" t="s">
        <v>64</v>
      </c>
      <c r="Y3462" s="273" t="s">
        <v>63</v>
      </c>
      <c r="Z3462" s="273" t="s">
        <v>221</v>
      </c>
      <c r="AA3462" s="273" t="s">
        <v>221</v>
      </c>
      <c r="AB3462" s="274">
        <v>45108</v>
      </c>
      <c r="AC3462" s="273">
        <v>12700</v>
      </c>
      <c r="AD3462" s="273">
        <v>17</v>
      </c>
      <c r="AE3462" s="273">
        <v>0</v>
      </c>
      <c r="AF3462" s="273" t="s">
        <v>90</v>
      </c>
      <c r="AG3462" s="273" t="s">
        <v>1005</v>
      </c>
      <c r="AH3462" s="273" t="s">
        <v>1006</v>
      </c>
      <c r="AI3462" s="273" t="s">
        <v>123</v>
      </c>
      <c r="AJ3462" s="273" t="s">
        <v>200</v>
      </c>
      <c r="AK3462" s="273">
        <v>208194</v>
      </c>
      <c r="BV3462" s="336" t="s">
        <v>64</v>
      </c>
      <c r="BW3462" s="337" t="s">
        <v>75</v>
      </c>
      <c r="BX3462" s="337" t="s">
        <v>231</v>
      </c>
      <c r="BY3462" s="337" t="s">
        <v>231</v>
      </c>
      <c r="BZ3462" s="337" t="s">
        <v>86</v>
      </c>
      <c r="CA3462" s="337" t="s">
        <v>87</v>
      </c>
      <c r="CB3462" s="337" t="s">
        <v>101</v>
      </c>
      <c r="CC3462" s="337" t="s">
        <v>102</v>
      </c>
      <c r="CD3462" s="338">
        <v>4</v>
      </c>
      <c r="CE3462" s="335">
        <v>45261</v>
      </c>
      <c r="CF3462" s="337">
        <v>17963.759999999998</v>
      </c>
      <c r="CG3462" s="337" t="s">
        <v>1495</v>
      </c>
      <c r="CH3462" s="337">
        <v>2582.2905000000001</v>
      </c>
      <c r="CI3462" s="337" t="s">
        <v>104</v>
      </c>
      <c r="CJ3462" s="337"/>
      <c r="CK3462" s="337"/>
      <c r="CL3462" s="337"/>
      <c r="CM3462" s="337" t="s">
        <v>73</v>
      </c>
      <c r="CN3462" s="337">
        <v>3</v>
      </c>
    </row>
    <row r="3463" spans="4:92">
      <c r="D3463" s="273" t="s">
        <v>83</v>
      </c>
      <c r="E3463" s="273" t="s">
        <v>63</v>
      </c>
      <c r="F3463" s="273" t="s">
        <v>504</v>
      </c>
      <c r="G3463" s="273" t="s">
        <v>567</v>
      </c>
      <c r="H3463" s="274">
        <v>45170</v>
      </c>
      <c r="I3463" s="273">
        <v>13809</v>
      </c>
      <c r="J3463" s="273">
        <v>687</v>
      </c>
      <c r="K3463" s="273">
        <v>1657</v>
      </c>
      <c r="L3463" s="273" t="s">
        <v>66</v>
      </c>
      <c r="M3463" s="273">
        <v>195.22976</v>
      </c>
      <c r="N3463" s="273" t="s">
        <v>67</v>
      </c>
      <c r="P3463" s="273" t="s">
        <v>92</v>
      </c>
      <c r="Q3463" s="273" t="s">
        <v>69</v>
      </c>
      <c r="R3463" s="273" t="s">
        <v>70</v>
      </c>
      <c r="S3463" s="273" t="s">
        <v>93</v>
      </c>
      <c r="T3463" s="273" t="s">
        <v>94</v>
      </c>
      <c r="U3463" s="273" t="s">
        <v>73</v>
      </c>
      <c r="V3463" s="273" t="s">
        <v>95</v>
      </c>
      <c r="W3463" s="273">
        <v>266188</v>
      </c>
      <c r="X3463" s="273" t="s">
        <v>64</v>
      </c>
      <c r="Y3463" s="273" t="s">
        <v>63</v>
      </c>
      <c r="Z3463" s="273" t="s">
        <v>221</v>
      </c>
      <c r="AA3463" s="273" t="s">
        <v>221</v>
      </c>
      <c r="AB3463" s="274">
        <v>45108</v>
      </c>
      <c r="AC3463" s="273">
        <v>12700</v>
      </c>
      <c r="AD3463" s="273">
        <v>17</v>
      </c>
      <c r="AE3463" s="273">
        <v>4.0000000000000001E-3</v>
      </c>
      <c r="AF3463" s="273" t="s">
        <v>90</v>
      </c>
      <c r="AG3463" s="273" t="s">
        <v>1015</v>
      </c>
      <c r="AH3463" s="273" t="s">
        <v>1016</v>
      </c>
      <c r="AI3463" s="273" t="s">
        <v>123</v>
      </c>
      <c r="AJ3463" s="273" t="s">
        <v>200</v>
      </c>
      <c r="AK3463" s="273">
        <v>208200</v>
      </c>
      <c r="BV3463" s="279" t="s">
        <v>64</v>
      </c>
      <c r="BW3463" s="280" t="s">
        <v>75</v>
      </c>
      <c r="BX3463" s="280" t="s">
        <v>231</v>
      </c>
      <c r="BY3463" s="280" t="s">
        <v>231</v>
      </c>
      <c r="BZ3463" s="280" t="s">
        <v>86</v>
      </c>
      <c r="CA3463" s="280" t="s">
        <v>87</v>
      </c>
      <c r="CB3463" s="280" t="s">
        <v>233</v>
      </c>
      <c r="CC3463" s="280" t="s">
        <v>234</v>
      </c>
      <c r="CD3463" s="281">
        <v>1</v>
      </c>
      <c r="CE3463" s="277">
        <v>45108</v>
      </c>
      <c r="CF3463" s="280"/>
      <c r="CG3463" s="280" t="s">
        <v>181</v>
      </c>
      <c r="CH3463" s="280"/>
      <c r="CI3463" s="280" t="s">
        <v>181</v>
      </c>
      <c r="CJ3463" s="280" t="s">
        <v>622</v>
      </c>
      <c r="CK3463" s="280"/>
      <c r="CL3463" s="280"/>
      <c r="CM3463" s="280" t="s">
        <v>73</v>
      </c>
      <c r="CN3463" s="280">
        <v>3</v>
      </c>
    </row>
    <row r="3464" spans="4:92">
      <c r="D3464" s="273" t="s">
        <v>83</v>
      </c>
      <c r="E3464" s="273" t="s">
        <v>63</v>
      </c>
      <c r="F3464" s="273" t="s">
        <v>504</v>
      </c>
      <c r="G3464" s="273" t="s">
        <v>567</v>
      </c>
      <c r="H3464" s="274">
        <v>45170</v>
      </c>
      <c r="I3464" s="273">
        <v>13809</v>
      </c>
      <c r="J3464" s="273">
        <v>687</v>
      </c>
      <c r="K3464" s="273">
        <v>14343</v>
      </c>
      <c r="L3464" s="273" t="s">
        <v>66</v>
      </c>
      <c r="M3464" s="273">
        <v>4500.3455199999999</v>
      </c>
      <c r="N3464" s="273" t="s">
        <v>115</v>
      </c>
      <c r="W3464" s="273">
        <v>266136</v>
      </c>
      <c r="X3464" s="273" t="s">
        <v>64</v>
      </c>
      <c r="Y3464" s="273" t="s">
        <v>63</v>
      </c>
      <c r="Z3464" s="273" t="s">
        <v>221</v>
      </c>
      <c r="AA3464" s="273" t="s">
        <v>221</v>
      </c>
      <c r="AB3464" s="274">
        <v>45108</v>
      </c>
      <c r="AC3464" s="273">
        <v>12700</v>
      </c>
      <c r="AD3464" s="273">
        <v>17</v>
      </c>
      <c r="AE3464" s="273">
        <v>2.3E-2</v>
      </c>
      <c r="AF3464" s="273" t="s">
        <v>90</v>
      </c>
      <c r="AG3464" s="273" t="s">
        <v>1015</v>
      </c>
      <c r="AH3464" s="273" t="s">
        <v>1019</v>
      </c>
      <c r="AI3464" s="273" t="s">
        <v>123</v>
      </c>
      <c r="AJ3464" s="273" t="s">
        <v>200</v>
      </c>
      <c r="AK3464" s="273">
        <v>208206</v>
      </c>
      <c r="BV3464" s="336" t="s">
        <v>64</v>
      </c>
      <c r="BW3464" s="337" t="s">
        <v>75</v>
      </c>
      <c r="BX3464" s="337" t="s">
        <v>231</v>
      </c>
      <c r="BY3464" s="337" t="s">
        <v>231</v>
      </c>
      <c r="BZ3464" s="337" t="s">
        <v>86</v>
      </c>
      <c r="CA3464" s="337" t="s">
        <v>87</v>
      </c>
      <c r="CB3464" s="337" t="s">
        <v>233</v>
      </c>
      <c r="CC3464" s="337" t="s">
        <v>234</v>
      </c>
      <c r="CD3464" s="338">
        <v>1</v>
      </c>
      <c r="CE3464" s="335">
        <v>45108</v>
      </c>
      <c r="CF3464" s="337"/>
      <c r="CG3464" s="337" t="s">
        <v>181</v>
      </c>
      <c r="CH3464" s="337"/>
      <c r="CI3464" s="337" t="s">
        <v>181</v>
      </c>
      <c r="CJ3464" s="337" t="s">
        <v>622</v>
      </c>
      <c r="CK3464" s="337"/>
      <c r="CL3464" s="337"/>
      <c r="CM3464" s="337" t="s">
        <v>73</v>
      </c>
      <c r="CN3464" s="337">
        <v>3</v>
      </c>
    </row>
    <row r="3465" spans="4:92">
      <c r="D3465" s="273" t="s">
        <v>83</v>
      </c>
      <c r="E3465" s="273" t="s">
        <v>63</v>
      </c>
      <c r="F3465" s="273" t="s">
        <v>504</v>
      </c>
      <c r="G3465" s="273" t="s">
        <v>567</v>
      </c>
      <c r="H3465" s="274">
        <v>45170</v>
      </c>
      <c r="I3465" s="273">
        <v>13809</v>
      </c>
      <c r="J3465" s="273">
        <v>687</v>
      </c>
      <c r="K3465" s="273">
        <v>0</v>
      </c>
      <c r="L3465" s="273" t="s">
        <v>66</v>
      </c>
      <c r="N3465" s="273" t="s">
        <v>107</v>
      </c>
      <c r="W3465" s="273">
        <v>266137</v>
      </c>
      <c r="X3465" s="273" t="s">
        <v>64</v>
      </c>
      <c r="Y3465" s="273" t="s">
        <v>63</v>
      </c>
      <c r="Z3465" s="273" t="s">
        <v>221</v>
      </c>
      <c r="AA3465" s="273" t="s">
        <v>221</v>
      </c>
      <c r="AB3465" s="274">
        <v>45108</v>
      </c>
      <c r="AC3465" s="273">
        <v>12700</v>
      </c>
      <c r="AD3465" s="273">
        <v>17</v>
      </c>
      <c r="AE3465" s="273">
        <v>0.34499999999999997</v>
      </c>
      <c r="AF3465" s="273" t="s">
        <v>90</v>
      </c>
      <c r="AG3465" s="273" t="s">
        <v>795</v>
      </c>
      <c r="AH3465" s="273" t="s">
        <v>1021</v>
      </c>
      <c r="AI3465" s="273" t="s">
        <v>123</v>
      </c>
      <c r="AJ3465" s="273" t="s">
        <v>200</v>
      </c>
      <c r="AK3465" s="273">
        <v>208212</v>
      </c>
      <c r="BV3465" s="279" t="s">
        <v>64</v>
      </c>
      <c r="BW3465" s="280" t="s">
        <v>75</v>
      </c>
      <c r="BX3465" s="280" t="s">
        <v>231</v>
      </c>
      <c r="BY3465" s="280" t="s">
        <v>231</v>
      </c>
      <c r="BZ3465" s="280" t="s">
        <v>86</v>
      </c>
      <c r="CA3465" s="280" t="s">
        <v>87</v>
      </c>
      <c r="CB3465" s="280" t="s">
        <v>233</v>
      </c>
      <c r="CC3465" s="280" t="s">
        <v>234</v>
      </c>
      <c r="CD3465" s="281">
        <v>1</v>
      </c>
      <c r="CE3465" s="277">
        <v>45108</v>
      </c>
      <c r="CF3465" s="280"/>
      <c r="CG3465" s="280" t="s">
        <v>181</v>
      </c>
      <c r="CH3465" s="280"/>
      <c r="CI3465" s="280" t="s">
        <v>181</v>
      </c>
      <c r="CJ3465" s="280" t="s">
        <v>622</v>
      </c>
      <c r="CK3465" s="280"/>
      <c r="CL3465" s="280"/>
      <c r="CM3465" s="280" t="s">
        <v>73</v>
      </c>
      <c r="CN3465" s="280">
        <v>3</v>
      </c>
    </row>
    <row r="3466" spans="4:92">
      <c r="D3466" s="273" t="s">
        <v>83</v>
      </c>
      <c r="E3466" s="273" t="s">
        <v>63</v>
      </c>
      <c r="F3466" s="273" t="s">
        <v>504</v>
      </c>
      <c r="G3466" s="273" t="s">
        <v>567</v>
      </c>
      <c r="H3466" s="274">
        <v>45200</v>
      </c>
      <c r="I3466" s="273">
        <v>14144</v>
      </c>
      <c r="J3466" s="273">
        <v>687</v>
      </c>
      <c r="K3466" s="273">
        <v>26399</v>
      </c>
      <c r="L3466" s="273" t="s">
        <v>66</v>
      </c>
      <c r="M3466" s="273">
        <v>4662.8524799999996</v>
      </c>
      <c r="N3466" s="273" t="s">
        <v>67</v>
      </c>
      <c r="P3466" s="273" t="s">
        <v>1011</v>
      </c>
      <c r="Q3466" s="273" t="s">
        <v>69</v>
      </c>
      <c r="R3466" s="273" t="s">
        <v>70</v>
      </c>
      <c r="S3466" s="273" t="s">
        <v>1041</v>
      </c>
      <c r="T3466" s="273" t="s">
        <v>1042</v>
      </c>
      <c r="U3466" s="273" t="s">
        <v>73</v>
      </c>
      <c r="V3466" s="273" t="s">
        <v>1043</v>
      </c>
      <c r="W3466" s="273">
        <v>293680</v>
      </c>
      <c r="X3466" s="273" t="s">
        <v>64</v>
      </c>
      <c r="Y3466" s="273" t="s">
        <v>75</v>
      </c>
      <c r="Z3466" s="273" t="s">
        <v>79</v>
      </c>
      <c r="AA3466" s="273" t="s">
        <v>79</v>
      </c>
      <c r="AB3466" s="274">
        <v>44958</v>
      </c>
      <c r="AC3466" s="273">
        <v>11986</v>
      </c>
      <c r="AD3466" s="273">
        <v>36</v>
      </c>
      <c r="AE3466" s="273">
        <v>53</v>
      </c>
      <c r="AF3466" s="273" t="s">
        <v>90</v>
      </c>
      <c r="AG3466" s="273" t="s">
        <v>625</v>
      </c>
      <c r="AH3466" s="273" t="s">
        <v>1852</v>
      </c>
      <c r="AI3466" s="273" t="s">
        <v>123</v>
      </c>
      <c r="AJ3466" s="273" t="s">
        <v>627</v>
      </c>
      <c r="AK3466" s="273">
        <v>212778</v>
      </c>
      <c r="BV3466" s="336" t="s">
        <v>64</v>
      </c>
      <c r="BW3466" s="337" t="s">
        <v>75</v>
      </c>
      <c r="BX3466" s="337" t="s">
        <v>231</v>
      </c>
      <c r="BY3466" s="337" t="s">
        <v>231</v>
      </c>
      <c r="BZ3466" s="337" t="s">
        <v>204</v>
      </c>
      <c r="CA3466" s="337" t="s">
        <v>205</v>
      </c>
      <c r="CB3466" s="337" t="s">
        <v>206</v>
      </c>
      <c r="CC3466" s="337" t="s">
        <v>207</v>
      </c>
      <c r="CD3466" s="338">
        <v>0</v>
      </c>
      <c r="CE3466" s="335">
        <v>45108</v>
      </c>
      <c r="CF3466" s="337"/>
      <c r="CG3466" s="337" t="s">
        <v>181</v>
      </c>
      <c r="CH3466" s="337"/>
      <c r="CI3466" s="337" t="s">
        <v>208</v>
      </c>
      <c r="CJ3466" s="337" t="s">
        <v>209</v>
      </c>
      <c r="CK3466" s="337"/>
      <c r="CL3466" s="337"/>
      <c r="CM3466" s="337" t="s">
        <v>73</v>
      </c>
      <c r="CN3466" s="337">
        <v>3</v>
      </c>
    </row>
    <row r="3467" spans="4:92">
      <c r="D3467" s="273" t="s">
        <v>83</v>
      </c>
      <c r="E3467" s="273" t="s">
        <v>63</v>
      </c>
      <c r="F3467" s="273" t="s">
        <v>504</v>
      </c>
      <c r="G3467" s="273" t="s">
        <v>567</v>
      </c>
      <c r="H3467" s="274">
        <v>45200</v>
      </c>
      <c r="I3467" s="273">
        <v>14144</v>
      </c>
      <c r="J3467" s="273">
        <v>687</v>
      </c>
      <c r="K3467" s="273">
        <v>18962</v>
      </c>
      <c r="L3467" s="273" t="s">
        <v>66</v>
      </c>
      <c r="M3467" s="273">
        <v>2445.5164799999998</v>
      </c>
      <c r="N3467" s="273" t="s">
        <v>67</v>
      </c>
      <c r="P3467" s="273" t="s">
        <v>92</v>
      </c>
      <c r="Q3467" s="273" t="s">
        <v>69</v>
      </c>
      <c r="R3467" s="273" t="s">
        <v>70</v>
      </c>
      <c r="S3467" s="273" t="s">
        <v>834</v>
      </c>
      <c r="T3467" s="273" t="s">
        <v>835</v>
      </c>
      <c r="U3467" s="273" t="s">
        <v>73</v>
      </c>
      <c r="V3467" s="273" t="s">
        <v>836</v>
      </c>
      <c r="W3467" s="273">
        <v>293696</v>
      </c>
      <c r="X3467" s="273" t="s">
        <v>64</v>
      </c>
      <c r="Y3467" s="273" t="s">
        <v>75</v>
      </c>
      <c r="Z3467" s="273" t="s">
        <v>79</v>
      </c>
      <c r="AA3467" s="273" t="s">
        <v>79</v>
      </c>
      <c r="AB3467" s="274">
        <v>44958</v>
      </c>
      <c r="AC3467" s="273">
        <v>11986</v>
      </c>
      <c r="AD3467" s="273">
        <v>36</v>
      </c>
      <c r="AE3467" s="273">
        <v>0</v>
      </c>
      <c r="AF3467" s="273" t="s">
        <v>90</v>
      </c>
      <c r="AG3467" s="273" t="s">
        <v>625</v>
      </c>
      <c r="AH3467" s="273" t="s">
        <v>1853</v>
      </c>
      <c r="AI3467" s="273" t="s">
        <v>123</v>
      </c>
      <c r="AJ3467" s="273" t="s">
        <v>627</v>
      </c>
      <c r="AK3467" s="273">
        <v>212783</v>
      </c>
      <c r="BV3467" s="279" t="s">
        <v>64</v>
      </c>
      <c r="BW3467" s="280" t="s">
        <v>75</v>
      </c>
      <c r="BX3467" s="280" t="s">
        <v>231</v>
      </c>
      <c r="BY3467" s="280" t="s">
        <v>231</v>
      </c>
      <c r="BZ3467" s="280" t="s">
        <v>204</v>
      </c>
      <c r="CA3467" s="280" t="s">
        <v>205</v>
      </c>
      <c r="CB3467" s="280" t="s">
        <v>206</v>
      </c>
      <c r="CC3467" s="280" t="s">
        <v>207</v>
      </c>
      <c r="CD3467" s="281">
        <v>0</v>
      </c>
      <c r="CE3467" s="277">
        <v>45108</v>
      </c>
      <c r="CF3467" s="280"/>
      <c r="CG3467" s="280" t="s">
        <v>181</v>
      </c>
      <c r="CH3467" s="280"/>
      <c r="CI3467" s="280" t="s">
        <v>208</v>
      </c>
      <c r="CJ3467" s="280" t="s">
        <v>209</v>
      </c>
      <c r="CK3467" s="280"/>
      <c r="CL3467" s="280"/>
      <c r="CM3467" s="280" t="s">
        <v>73</v>
      </c>
      <c r="CN3467" s="280">
        <v>3</v>
      </c>
    </row>
    <row r="3468" spans="4:92">
      <c r="D3468" s="273" t="s">
        <v>83</v>
      </c>
      <c r="E3468" s="273" t="s">
        <v>63</v>
      </c>
      <c r="F3468" s="273" t="s">
        <v>504</v>
      </c>
      <c r="G3468" s="273" t="s">
        <v>567</v>
      </c>
      <c r="H3468" s="274">
        <v>45200</v>
      </c>
      <c r="I3468" s="273">
        <v>14144</v>
      </c>
      <c r="J3468" s="273">
        <v>687</v>
      </c>
      <c r="K3468" s="273">
        <v>86524</v>
      </c>
      <c r="L3468" s="273" t="s">
        <v>66</v>
      </c>
      <c r="M3468" s="273">
        <v>12187.305679999999</v>
      </c>
      <c r="N3468" s="273" t="s">
        <v>67</v>
      </c>
      <c r="P3468" s="273" t="s">
        <v>68</v>
      </c>
      <c r="Q3468" s="273" t="s">
        <v>69</v>
      </c>
      <c r="R3468" s="273" t="s">
        <v>70</v>
      </c>
      <c r="S3468" s="273" t="s">
        <v>71</v>
      </c>
      <c r="T3468" s="273" t="s">
        <v>72</v>
      </c>
      <c r="U3468" s="273" t="s">
        <v>73</v>
      </c>
      <c r="V3468" s="273" t="s">
        <v>74</v>
      </c>
      <c r="W3468" s="273">
        <v>293713</v>
      </c>
      <c r="X3468" s="273" t="s">
        <v>64</v>
      </c>
      <c r="Y3468" s="273" t="s">
        <v>75</v>
      </c>
      <c r="Z3468" s="273" t="s">
        <v>79</v>
      </c>
      <c r="AA3468" s="273" t="s">
        <v>79</v>
      </c>
      <c r="AB3468" s="274">
        <v>44958</v>
      </c>
      <c r="AC3468" s="273">
        <v>11986</v>
      </c>
      <c r="AD3468" s="273">
        <v>36</v>
      </c>
      <c r="AE3468" s="273">
        <v>0</v>
      </c>
      <c r="AF3468" s="273" t="s">
        <v>90</v>
      </c>
      <c r="AG3468" s="273" t="s">
        <v>710</v>
      </c>
      <c r="AH3468" s="273" t="s">
        <v>1854</v>
      </c>
      <c r="AI3468" s="273" t="s">
        <v>123</v>
      </c>
      <c r="AJ3468" s="273" t="s">
        <v>124</v>
      </c>
      <c r="AK3468" s="273">
        <v>212788</v>
      </c>
      <c r="BV3468" s="336" t="s">
        <v>64</v>
      </c>
      <c r="BW3468" s="337" t="s">
        <v>75</v>
      </c>
      <c r="BX3468" s="337" t="s">
        <v>231</v>
      </c>
      <c r="BY3468" s="337" t="s">
        <v>231</v>
      </c>
      <c r="BZ3468" s="337" t="s">
        <v>204</v>
      </c>
      <c r="CA3468" s="337" t="s">
        <v>205</v>
      </c>
      <c r="CB3468" s="337" t="s">
        <v>206</v>
      </c>
      <c r="CC3468" s="337" t="s">
        <v>207</v>
      </c>
      <c r="CD3468" s="338">
        <v>0</v>
      </c>
      <c r="CE3468" s="335">
        <v>45108</v>
      </c>
      <c r="CF3468" s="337"/>
      <c r="CG3468" s="337" t="s">
        <v>181</v>
      </c>
      <c r="CH3468" s="337"/>
      <c r="CI3468" s="337" t="s">
        <v>208</v>
      </c>
      <c r="CJ3468" s="337" t="s">
        <v>209</v>
      </c>
      <c r="CK3468" s="337"/>
      <c r="CL3468" s="337"/>
      <c r="CM3468" s="337" t="s">
        <v>73</v>
      </c>
      <c r="CN3468" s="337">
        <v>3</v>
      </c>
    </row>
    <row r="3469" spans="4:92">
      <c r="D3469" s="273" t="s">
        <v>83</v>
      </c>
      <c r="E3469" s="273" t="s">
        <v>63</v>
      </c>
      <c r="F3469" s="273" t="s">
        <v>504</v>
      </c>
      <c r="G3469" s="273" t="s">
        <v>567</v>
      </c>
      <c r="H3469" s="274">
        <v>45200</v>
      </c>
      <c r="I3469" s="273">
        <v>14144</v>
      </c>
      <c r="J3469" s="273">
        <v>687</v>
      </c>
      <c r="K3469" s="273">
        <v>7743</v>
      </c>
      <c r="L3469" s="273" t="s">
        <v>66</v>
      </c>
      <c r="M3469" s="273">
        <v>912.20096000000001</v>
      </c>
      <c r="N3469" s="273" t="s">
        <v>67</v>
      </c>
      <c r="P3469" s="273" t="s">
        <v>92</v>
      </c>
      <c r="Q3469" s="273" t="s">
        <v>69</v>
      </c>
      <c r="R3469" s="273" t="s">
        <v>70</v>
      </c>
      <c r="S3469" s="273" t="s">
        <v>93</v>
      </c>
      <c r="T3469" s="273" t="s">
        <v>94</v>
      </c>
      <c r="U3469" s="273" t="s">
        <v>73</v>
      </c>
      <c r="V3469" s="273" t="s">
        <v>95</v>
      </c>
      <c r="W3469" s="273">
        <v>293730</v>
      </c>
      <c r="X3469" s="273" t="s">
        <v>64</v>
      </c>
      <c r="Y3469" s="273" t="s">
        <v>75</v>
      </c>
      <c r="Z3469" s="273" t="s">
        <v>79</v>
      </c>
      <c r="AA3469" s="273" t="s">
        <v>79</v>
      </c>
      <c r="AB3469" s="274">
        <v>44958</v>
      </c>
      <c r="AC3469" s="273">
        <v>11986</v>
      </c>
      <c r="AD3469" s="273">
        <v>36</v>
      </c>
      <c r="AE3469" s="273">
        <v>1.1200000000000001</v>
      </c>
      <c r="AF3469" s="273" t="s">
        <v>90</v>
      </c>
      <c r="AG3469" s="273" t="s">
        <v>710</v>
      </c>
      <c r="AH3469" s="273" t="s">
        <v>1855</v>
      </c>
      <c r="AI3469" s="273" t="s">
        <v>123</v>
      </c>
      <c r="AJ3469" s="273" t="s">
        <v>124</v>
      </c>
      <c r="AK3469" s="273">
        <v>212798</v>
      </c>
      <c r="BV3469" s="279" t="s">
        <v>64</v>
      </c>
      <c r="BW3469" s="280" t="s">
        <v>75</v>
      </c>
      <c r="BX3469" s="280" t="s">
        <v>231</v>
      </c>
      <c r="BY3469" s="280" t="s">
        <v>231</v>
      </c>
      <c r="BZ3469" s="280" t="s">
        <v>204</v>
      </c>
      <c r="CA3469" s="280" t="s">
        <v>205</v>
      </c>
      <c r="CB3469" s="280" t="s">
        <v>206</v>
      </c>
      <c r="CC3469" s="280" t="s">
        <v>207</v>
      </c>
      <c r="CD3469" s="281">
        <v>0</v>
      </c>
      <c r="CE3469" s="277">
        <v>45108</v>
      </c>
      <c r="CF3469" s="280"/>
      <c r="CG3469" s="280" t="s">
        <v>181</v>
      </c>
      <c r="CH3469" s="280"/>
      <c r="CI3469" s="280" t="s">
        <v>208</v>
      </c>
      <c r="CJ3469" s="280" t="s">
        <v>209</v>
      </c>
      <c r="CK3469" s="280"/>
      <c r="CL3469" s="280"/>
      <c r="CM3469" s="280" t="s">
        <v>73</v>
      </c>
      <c r="CN3469" s="280">
        <v>3</v>
      </c>
    </row>
    <row r="3470" spans="4:92">
      <c r="D3470" s="273" t="s">
        <v>83</v>
      </c>
      <c r="E3470" s="273" t="s">
        <v>63</v>
      </c>
      <c r="F3470" s="273" t="s">
        <v>504</v>
      </c>
      <c r="G3470" s="273" t="s">
        <v>567</v>
      </c>
      <c r="H3470" s="274">
        <v>45200</v>
      </c>
      <c r="I3470" s="273">
        <v>14144</v>
      </c>
      <c r="J3470" s="273">
        <v>687</v>
      </c>
      <c r="K3470" s="273">
        <v>7675</v>
      </c>
      <c r="L3470" s="273" t="s">
        <v>66</v>
      </c>
      <c r="M3470" s="273">
        <v>2384.0432000000001</v>
      </c>
      <c r="N3470" s="273" t="s">
        <v>115</v>
      </c>
      <c r="W3470" s="273">
        <v>293678</v>
      </c>
      <c r="X3470" s="273" t="s">
        <v>64</v>
      </c>
      <c r="Y3470" s="273" t="s">
        <v>75</v>
      </c>
      <c r="Z3470" s="273" t="s">
        <v>79</v>
      </c>
      <c r="AA3470" s="273" t="s">
        <v>79</v>
      </c>
      <c r="AB3470" s="274">
        <v>44958</v>
      </c>
      <c r="AC3470" s="273">
        <v>11986</v>
      </c>
      <c r="AD3470" s="273">
        <v>36</v>
      </c>
      <c r="AE3470" s="273">
        <v>1.175</v>
      </c>
      <c r="AF3470" s="273" t="s">
        <v>90</v>
      </c>
      <c r="AG3470" s="273" t="s">
        <v>710</v>
      </c>
      <c r="AH3470" s="273" t="s">
        <v>1856</v>
      </c>
      <c r="AI3470" s="273" t="s">
        <v>199</v>
      </c>
      <c r="AJ3470" s="273" t="s">
        <v>124</v>
      </c>
      <c r="AK3470" s="273">
        <v>212794</v>
      </c>
      <c r="BV3470" s="336" t="s">
        <v>64</v>
      </c>
      <c r="BW3470" s="337" t="s">
        <v>75</v>
      </c>
      <c r="BX3470" s="337" t="s">
        <v>231</v>
      </c>
      <c r="BY3470" s="337" t="s">
        <v>231</v>
      </c>
      <c r="BZ3470" s="337" t="s">
        <v>204</v>
      </c>
      <c r="CA3470" s="337" t="s">
        <v>205</v>
      </c>
      <c r="CB3470" s="337" t="s">
        <v>206</v>
      </c>
      <c r="CC3470" s="337" t="s">
        <v>207</v>
      </c>
      <c r="CD3470" s="338">
        <v>0</v>
      </c>
      <c r="CE3470" s="335">
        <v>45108</v>
      </c>
      <c r="CF3470" s="337"/>
      <c r="CG3470" s="337" t="s">
        <v>181</v>
      </c>
      <c r="CH3470" s="337"/>
      <c r="CI3470" s="337" t="s">
        <v>208</v>
      </c>
      <c r="CJ3470" s="337" t="s">
        <v>209</v>
      </c>
      <c r="CK3470" s="337"/>
      <c r="CL3470" s="337"/>
      <c r="CM3470" s="337" t="s">
        <v>73</v>
      </c>
      <c r="CN3470" s="337">
        <v>3</v>
      </c>
    </row>
    <row r="3471" spans="4:92">
      <c r="D3471" s="273" t="s">
        <v>83</v>
      </c>
      <c r="E3471" s="273" t="s">
        <v>63</v>
      </c>
      <c r="F3471" s="273" t="s">
        <v>504</v>
      </c>
      <c r="G3471" s="273" t="s">
        <v>567</v>
      </c>
      <c r="H3471" s="274">
        <v>45200</v>
      </c>
      <c r="I3471" s="273">
        <v>14144</v>
      </c>
      <c r="J3471" s="273">
        <v>687</v>
      </c>
      <c r="K3471" s="273">
        <v>0</v>
      </c>
      <c r="L3471" s="273" t="s">
        <v>66</v>
      </c>
      <c r="N3471" s="273" t="s">
        <v>107</v>
      </c>
      <c r="W3471" s="273">
        <v>293679</v>
      </c>
      <c r="X3471" s="273" t="s">
        <v>64</v>
      </c>
      <c r="Y3471" s="273" t="s">
        <v>75</v>
      </c>
      <c r="Z3471" s="273" t="s">
        <v>79</v>
      </c>
      <c r="AA3471" s="273" t="s">
        <v>79</v>
      </c>
      <c r="AB3471" s="274">
        <v>44958</v>
      </c>
      <c r="AC3471" s="273">
        <v>11986</v>
      </c>
      <c r="AD3471" s="273">
        <v>36</v>
      </c>
      <c r="AE3471" s="273">
        <v>72.0184</v>
      </c>
      <c r="AF3471" s="273" t="s">
        <v>90</v>
      </c>
      <c r="AH3471" s="273" t="s">
        <v>1935</v>
      </c>
      <c r="AI3471" s="273" t="s">
        <v>123</v>
      </c>
      <c r="AJ3471" s="273" t="s">
        <v>716</v>
      </c>
      <c r="AK3471" s="273">
        <v>212804</v>
      </c>
      <c r="BV3471" s="279" t="s">
        <v>64</v>
      </c>
      <c r="BW3471" s="280" t="s">
        <v>75</v>
      </c>
      <c r="BX3471" s="280" t="s">
        <v>231</v>
      </c>
      <c r="BY3471" s="280" t="s">
        <v>231</v>
      </c>
      <c r="BZ3471" s="280" t="s">
        <v>204</v>
      </c>
      <c r="CA3471" s="280" t="s">
        <v>205</v>
      </c>
      <c r="CB3471" s="280" t="s">
        <v>206</v>
      </c>
      <c r="CC3471" s="280" t="s">
        <v>207</v>
      </c>
      <c r="CD3471" s="281">
        <v>0</v>
      </c>
      <c r="CE3471" s="277">
        <v>45108</v>
      </c>
      <c r="CF3471" s="280"/>
      <c r="CG3471" s="280" t="s">
        <v>181</v>
      </c>
      <c r="CH3471" s="280"/>
      <c r="CI3471" s="280" t="s">
        <v>208</v>
      </c>
      <c r="CJ3471" s="280" t="s">
        <v>209</v>
      </c>
      <c r="CK3471" s="280"/>
      <c r="CL3471" s="280"/>
      <c r="CM3471" s="280" t="s">
        <v>73</v>
      </c>
      <c r="CN3471" s="280">
        <v>3</v>
      </c>
    </row>
    <row r="3472" spans="4:92">
      <c r="D3472" s="273" t="s">
        <v>83</v>
      </c>
      <c r="E3472" s="273" t="s">
        <v>63</v>
      </c>
      <c r="F3472" s="273" t="s">
        <v>504</v>
      </c>
      <c r="G3472" s="273" t="s">
        <v>567</v>
      </c>
      <c r="H3472" s="274">
        <v>45231</v>
      </c>
      <c r="I3472" s="273">
        <v>14512</v>
      </c>
      <c r="J3472" s="273">
        <v>687</v>
      </c>
      <c r="K3472" s="273">
        <v>32091</v>
      </c>
      <c r="L3472" s="273" t="s">
        <v>66</v>
      </c>
      <c r="M3472" s="273">
        <v>5668.2401600000003</v>
      </c>
      <c r="N3472" s="273" t="s">
        <v>67</v>
      </c>
      <c r="P3472" s="273" t="s">
        <v>1011</v>
      </c>
      <c r="Q3472" s="273" t="s">
        <v>69</v>
      </c>
      <c r="R3472" s="273" t="s">
        <v>70</v>
      </c>
      <c r="S3472" s="273" t="s">
        <v>1041</v>
      </c>
      <c r="T3472" s="273" t="s">
        <v>1042</v>
      </c>
      <c r="U3472" s="273" t="s">
        <v>73</v>
      </c>
      <c r="V3472" s="273" t="s">
        <v>1043</v>
      </c>
      <c r="W3472" s="273">
        <v>298135</v>
      </c>
      <c r="X3472" s="273" t="s">
        <v>64</v>
      </c>
      <c r="Y3472" s="273" t="s">
        <v>75</v>
      </c>
      <c r="Z3472" s="273" t="s">
        <v>79</v>
      </c>
      <c r="AA3472" s="273" t="s">
        <v>79</v>
      </c>
      <c r="AB3472" s="274">
        <v>44986</v>
      </c>
      <c r="AC3472" s="273">
        <v>11878</v>
      </c>
      <c r="AD3472" s="273">
        <v>36</v>
      </c>
      <c r="AK3472" s="273">
        <v>294845</v>
      </c>
      <c r="BV3472" s="336" t="s">
        <v>64</v>
      </c>
      <c r="BW3472" s="337" t="s">
        <v>75</v>
      </c>
      <c r="BX3472" s="337" t="s">
        <v>231</v>
      </c>
      <c r="BY3472" s="337" t="s">
        <v>231</v>
      </c>
      <c r="BZ3472" s="337" t="s">
        <v>204</v>
      </c>
      <c r="CA3472" s="337" t="s">
        <v>205</v>
      </c>
      <c r="CB3472" s="337" t="s">
        <v>206</v>
      </c>
      <c r="CC3472" s="337" t="s">
        <v>207</v>
      </c>
      <c r="CD3472" s="338">
        <v>0</v>
      </c>
      <c r="CE3472" s="335">
        <v>45108</v>
      </c>
      <c r="CF3472" s="337"/>
      <c r="CG3472" s="337" t="s">
        <v>181</v>
      </c>
      <c r="CH3472" s="337"/>
      <c r="CI3472" s="337" t="s">
        <v>208</v>
      </c>
      <c r="CJ3472" s="337" t="s">
        <v>209</v>
      </c>
      <c r="CK3472" s="337"/>
      <c r="CL3472" s="337"/>
      <c r="CM3472" s="337" t="s">
        <v>73</v>
      </c>
      <c r="CN3472" s="337">
        <v>3</v>
      </c>
    </row>
    <row r="3473" spans="4:92">
      <c r="D3473" s="273" t="s">
        <v>83</v>
      </c>
      <c r="E3473" s="273" t="s">
        <v>63</v>
      </c>
      <c r="F3473" s="273" t="s">
        <v>504</v>
      </c>
      <c r="G3473" s="273" t="s">
        <v>567</v>
      </c>
      <c r="H3473" s="274">
        <v>45231</v>
      </c>
      <c r="I3473" s="273">
        <v>14512</v>
      </c>
      <c r="J3473" s="273">
        <v>687</v>
      </c>
      <c r="K3473" s="273">
        <v>21011</v>
      </c>
      <c r="L3473" s="273" t="s">
        <v>66</v>
      </c>
      <c r="M3473" s="273">
        <v>2709.806</v>
      </c>
      <c r="N3473" s="273" t="s">
        <v>67</v>
      </c>
      <c r="P3473" s="273" t="s">
        <v>92</v>
      </c>
      <c r="Q3473" s="273" t="s">
        <v>69</v>
      </c>
      <c r="R3473" s="273" t="s">
        <v>70</v>
      </c>
      <c r="S3473" s="273" t="s">
        <v>834</v>
      </c>
      <c r="T3473" s="273" t="s">
        <v>835</v>
      </c>
      <c r="U3473" s="273" t="s">
        <v>73</v>
      </c>
      <c r="V3473" s="273" t="s">
        <v>836</v>
      </c>
      <c r="W3473" s="273">
        <v>298151</v>
      </c>
      <c r="X3473" s="273" t="s">
        <v>64</v>
      </c>
      <c r="Y3473" s="273" t="s">
        <v>75</v>
      </c>
      <c r="Z3473" s="273" t="s">
        <v>79</v>
      </c>
      <c r="AA3473" s="273" t="s">
        <v>79</v>
      </c>
      <c r="AB3473" s="274">
        <v>44986</v>
      </c>
      <c r="AC3473" s="273">
        <v>11878</v>
      </c>
      <c r="AD3473" s="273">
        <v>36</v>
      </c>
      <c r="AK3473" s="273">
        <v>294853</v>
      </c>
      <c r="BV3473" s="279" t="s">
        <v>64</v>
      </c>
      <c r="BW3473" s="280" t="s">
        <v>75</v>
      </c>
      <c r="BX3473" s="280" t="s">
        <v>231</v>
      </c>
      <c r="BY3473" s="280" t="s">
        <v>231</v>
      </c>
      <c r="BZ3473" s="280" t="s">
        <v>204</v>
      </c>
      <c r="CA3473" s="280" t="s">
        <v>205</v>
      </c>
      <c r="CB3473" s="280" t="s">
        <v>206</v>
      </c>
      <c r="CC3473" s="280" t="s">
        <v>207</v>
      </c>
      <c r="CD3473" s="281">
        <v>0</v>
      </c>
      <c r="CE3473" s="277">
        <v>45108</v>
      </c>
      <c r="CF3473" s="280"/>
      <c r="CG3473" s="280" t="s">
        <v>181</v>
      </c>
      <c r="CH3473" s="280"/>
      <c r="CI3473" s="280" t="s">
        <v>208</v>
      </c>
      <c r="CJ3473" s="280" t="s">
        <v>209</v>
      </c>
      <c r="CK3473" s="280"/>
      <c r="CL3473" s="280"/>
      <c r="CM3473" s="280" t="s">
        <v>73</v>
      </c>
      <c r="CN3473" s="280">
        <v>3</v>
      </c>
    </row>
    <row r="3474" spans="4:92">
      <c r="D3474" s="273" t="s">
        <v>83</v>
      </c>
      <c r="E3474" s="273" t="s">
        <v>63</v>
      </c>
      <c r="F3474" s="273" t="s">
        <v>504</v>
      </c>
      <c r="G3474" s="273" t="s">
        <v>567</v>
      </c>
      <c r="H3474" s="274">
        <v>45231</v>
      </c>
      <c r="I3474" s="273">
        <v>14512</v>
      </c>
      <c r="J3474" s="273">
        <v>687</v>
      </c>
      <c r="K3474" s="273">
        <v>20381</v>
      </c>
      <c r="L3474" s="273" t="s">
        <v>66</v>
      </c>
      <c r="M3474" s="273">
        <v>2870.7500799999998</v>
      </c>
      <c r="N3474" s="273" t="s">
        <v>67</v>
      </c>
      <c r="P3474" s="273" t="s">
        <v>68</v>
      </c>
      <c r="Q3474" s="273" t="s">
        <v>69</v>
      </c>
      <c r="R3474" s="273" t="s">
        <v>70</v>
      </c>
      <c r="S3474" s="273" t="s">
        <v>71</v>
      </c>
      <c r="T3474" s="273" t="s">
        <v>72</v>
      </c>
      <c r="U3474" s="273" t="s">
        <v>73</v>
      </c>
      <c r="V3474" s="273" t="s">
        <v>74</v>
      </c>
      <c r="W3474" s="273">
        <v>298168</v>
      </c>
      <c r="X3474" s="273" t="s">
        <v>64</v>
      </c>
      <c r="Y3474" s="273" t="s">
        <v>75</v>
      </c>
      <c r="Z3474" s="273" t="s">
        <v>79</v>
      </c>
      <c r="AA3474" s="273" t="s">
        <v>79</v>
      </c>
      <c r="AB3474" s="274">
        <v>44986</v>
      </c>
      <c r="AC3474" s="273">
        <v>11878</v>
      </c>
      <c r="AD3474" s="273">
        <v>36</v>
      </c>
      <c r="AK3474" s="273">
        <v>294860</v>
      </c>
      <c r="BV3474" s="336" t="s">
        <v>64</v>
      </c>
      <c r="BW3474" s="337" t="s">
        <v>63</v>
      </c>
      <c r="BX3474" s="337" t="s">
        <v>252</v>
      </c>
      <c r="BY3474" s="337" t="s">
        <v>257</v>
      </c>
      <c r="BZ3474" s="337" t="s">
        <v>151</v>
      </c>
      <c r="CA3474" s="337" t="s">
        <v>152</v>
      </c>
      <c r="CB3474" s="337" t="s">
        <v>161</v>
      </c>
      <c r="CC3474" s="337" t="s">
        <v>162</v>
      </c>
      <c r="CD3474" s="338">
        <v>11</v>
      </c>
      <c r="CE3474" s="335">
        <v>45200</v>
      </c>
      <c r="CF3474" s="337">
        <v>647</v>
      </c>
      <c r="CG3474" s="337" t="s">
        <v>90</v>
      </c>
      <c r="CH3474" s="337">
        <v>647</v>
      </c>
      <c r="CI3474" s="337" t="s">
        <v>80</v>
      </c>
      <c r="CJ3474" s="337"/>
      <c r="CK3474" s="337"/>
      <c r="CL3474" s="337"/>
      <c r="CM3474" s="337" t="s">
        <v>73</v>
      </c>
      <c r="CN3474" s="337">
        <v>3</v>
      </c>
    </row>
    <row r="3475" spans="4:92">
      <c r="D3475" s="273" t="s">
        <v>83</v>
      </c>
      <c r="E3475" s="273" t="s">
        <v>63</v>
      </c>
      <c r="F3475" s="273" t="s">
        <v>504</v>
      </c>
      <c r="G3475" s="273" t="s">
        <v>567</v>
      </c>
      <c r="H3475" s="274">
        <v>45231</v>
      </c>
      <c r="I3475" s="273">
        <v>14512</v>
      </c>
      <c r="J3475" s="273">
        <v>687</v>
      </c>
      <c r="K3475" s="273">
        <v>9014</v>
      </c>
      <c r="L3475" s="273" t="s">
        <v>66</v>
      </c>
      <c r="M3475" s="273">
        <v>1061.9444000000001</v>
      </c>
      <c r="N3475" s="273" t="s">
        <v>67</v>
      </c>
      <c r="P3475" s="273" t="s">
        <v>92</v>
      </c>
      <c r="Q3475" s="273" t="s">
        <v>69</v>
      </c>
      <c r="R3475" s="273" t="s">
        <v>70</v>
      </c>
      <c r="S3475" s="273" t="s">
        <v>93</v>
      </c>
      <c r="T3475" s="273" t="s">
        <v>94</v>
      </c>
      <c r="U3475" s="273" t="s">
        <v>73</v>
      </c>
      <c r="V3475" s="273" t="s">
        <v>95</v>
      </c>
      <c r="W3475" s="273">
        <v>298185</v>
      </c>
      <c r="X3475" s="273" t="s">
        <v>64</v>
      </c>
      <c r="Y3475" s="273" t="s">
        <v>75</v>
      </c>
      <c r="Z3475" s="273" t="s">
        <v>79</v>
      </c>
      <c r="AA3475" s="273" t="s">
        <v>79</v>
      </c>
      <c r="AB3475" s="274">
        <v>44986</v>
      </c>
      <c r="AC3475" s="273">
        <v>11878</v>
      </c>
      <c r="AD3475" s="273">
        <v>36</v>
      </c>
      <c r="AK3475" s="273">
        <v>294867</v>
      </c>
      <c r="BV3475" s="279" t="s">
        <v>64</v>
      </c>
      <c r="BW3475" s="280" t="s">
        <v>63</v>
      </c>
      <c r="BX3475" s="280" t="s">
        <v>252</v>
      </c>
      <c r="BY3475" s="280" t="s">
        <v>257</v>
      </c>
      <c r="BZ3475" s="280" t="s">
        <v>167</v>
      </c>
      <c r="CA3475" s="280" t="s">
        <v>168</v>
      </c>
      <c r="CB3475" s="280" t="s">
        <v>353</v>
      </c>
      <c r="CC3475" s="280" t="s">
        <v>354</v>
      </c>
      <c r="CD3475" s="281">
        <v>13</v>
      </c>
      <c r="CE3475" s="277">
        <v>45200</v>
      </c>
      <c r="CF3475" s="280">
        <v>0</v>
      </c>
      <c r="CG3475" s="280" t="s">
        <v>90</v>
      </c>
      <c r="CH3475" s="280">
        <v>0</v>
      </c>
      <c r="CI3475" s="280" t="s">
        <v>80</v>
      </c>
      <c r="CJ3475" s="280"/>
      <c r="CK3475" s="280"/>
      <c r="CL3475" s="280"/>
      <c r="CM3475" s="280" t="s">
        <v>73</v>
      </c>
      <c r="CN3475" s="280">
        <v>3</v>
      </c>
    </row>
    <row r="3476" spans="4:92">
      <c r="D3476" s="273" t="s">
        <v>83</v>
      </c>
      <c r="E3476" s="273" t="s">
        <v>63</v>
      </c>
      <c r="F3476" s="273" t="s">
        <v>504</v>
      </c>
      <c r="G3476" s="273" t="s">
        <v>567</v>
      </c>
      <c r="H3476" s="274">
        <v>45231</v>
      </c>
      <c r="I3476" s="273">
        <v>14512</v>
      </c>
      <c r="J3476" s="273">
        <v>687</v>
      </c>
      <c r="K3476" s="273">
        <v>54714</v>
      </c>
      <c r="L3476" s="273" t="s">
        <v>66</v>
      </c>
      <c r="M3476" s="273">
        <v>6566.0496000000003</v>
      </c>
      <c r="N3476" s="273" t="s">
        <v>115</v>
      </c>
      <c r="W3476" s="273">
        <v>298133</v>
      </c>
      <c r="X3476" s="273" t="s">
        <v>64</v>
      </c>
      <c r="Y3476" s="273" t="s">
        <v>75</v>
      </c>
      <c r="Z3476" s="273" t="s">
        <v>79</v>
      </c>
      <c r="AA3476" s="273" t="s">
        <v>79</v>
      </c>
      <c r="AB3476" s="274">
        <v>44986</v>
      </c>
      <c r="AC3476" s="273">
        <v>11878</v>
      </c>
      <c r="AD3476" s="273">
        <v>36</v>
      </c>
      <c r="AK3476" s="273">
        <v>294874</v>
      </c>
      <c r="BV3476" s="336" t="s">
        <v>64</v>
      </c>
      <c r="BW3476" s="337" t="s">
        <v>63</v>
      </c>
      <c r="BX3476" s="337" t="s">
        <v>252</v>
      </c>
      <c r="BY3476" s="337" t="s">
        <v>257</v>
      </c>
      <c r="BZ3476" s="337" t="s">
        <v>167</v>
      </c>
      <c r="CA3476" s="337" t="s">
        <v>168</v>
      </c>
      <c r="CB3476" s="337" t="s">
        <v>313</v>
      </c>
      <c r="CC3476" s="337" t="s">
        <v>314</v>
      </c>
      <c r="CD3476" s="338">
        <v>14</v>
      </c>
      <c r="CE3476" s="335">
        <v>45200</v>
      </c>
      <c r="CF3476" s="337">
        <v>167</v>
      </c>
      <c r="CG3476" s="337" t="s">
        <v>90</v>
      </c>
      <c r="CH3476" s="337">
        <v>167</v>
      </c>
      <c r="CI3476" s="337" t="s">
        <v>80</v>
      </c>
      <c r="CJ3476" s="337"/>
      <c r="CK3476" s="337"/>
      <c r="CL3476" s="337"/>
      <c r="CM3476" s="337" t="s">
        <v>73</v>
      </c>
      <c r="CN3476" s="337">
        <v>3</v>
      </c>
    </row>
    <row r="3477" spans="4:92">
      <c r="D3477" s="273" t="s">
        <v>83</v>
      </c>
      <c r="E3477" s="273" t="s">
        <v>75</v>
      </c>
      <c r="F3477" s="273" t="s">
        <v>231</v>
      </c>
      <c r="G3477" s="273" t="s">
        <v>576</v>
      </c>
      <c r="H3477" s="274">
        <v>45017</v>
      </c>
      <c r="I3477" s="273">
        <v>11655</v>
      </c>
      <c r="J3477" s="273">
        <v>690</v>
      </c>
      <c r="K3477" s="273">
        <v>165862</v>
      </c>
      <c r="L3477" s="273" t="s">
        <v>66</v>
      </c>
      <c r="M3477" s="273">
        <v>18899.013749999998</v>
      </c>
      <c r="N3477" s="273" t="s">
        <v>964</v>
      </c>
      <c r="P3477" s="273" t="s">
        <v>1011</v>
      </c>
      <c r="Q3477" s="273" t="s">
        <v>1001</v>
      </c>
      <c r="R3477" s="273" t="s">
        <v>70</v>
      </c>
      <c r="S3477" s="273" t="s">
        <v>1804</v>
      </c>
      <c r="T3477" s="273" t="s">
        <v>1805</v>
      </c>
      <c r="U3477" s="273" t="s">
        <v>73</v>
      </c>
      <c r="V3477" s="273" t="s">
        <v>1811</v>
      </c>
      <c r="W3477" s="273">
        <v>248020</v>
      </c>
      <c r="X3477" s="273" t="s">
        <v>64</v>
      </c>
      <c r="Y3477" s="273" t="s">
        <v>75</v>
      </c>
      <c r="Z3477" s="273" t="s">
        <v>79</v>
      </c>
      <c r="AA3477" s="273" t="s">
        <v>79</v>
      </c>
      <c r="AB3477" s="274">
        <v>44986</v>
      </c>
      <c r="AC3477" s="273">
        <v>11878</v>
      </c>
      <c r="AD3477" s="273">
        <v>36</v>
      </c>
      <c r="AK3477" s="273">
        <v>294881</v>
      </c>
      <c r="BV3477" s="279" t="s">
        <v>64</v>
      </c>
      <c r="BW3477" s="280" t="s">
        <v>63</v>
      </c>
      <c r="BX3477" s="280" t="s">
        <v>252</v>
      </c>
      <c r="BY3477" s="280" t="s">
        <v>257</v>
      </c>
      <c r="BZ3477" s="280" t="s">
        <v>167</v>
      </c>
      <c r="CA3477" s="280" t="s">
        <v>168</v>
      </c>
      <c r="CB3477" s="280" t="s">
        <v>319</v>
      </c>
      <c r="CC3477" s="280" t="s">
        <v>320</v>
      </c>
      <c r="CD3477" s="281">
        <v>15</v>
      </c>
      <c r="CE3477" s="277">
        <v>45200</v>
      </c>
      <c r="CF3477" s="280">
        <v>3015</v>
      </c>
      <c r="CG3477" s="280" t="s">
        <v>90</v>
      </c>
      <c r="CH3477" s="280">
        <v>3015</v>
      </c>
      <c r="CI3477" s="280" t="s">
        <v>80</v>
      </c>
      <c r="CJ3477" s="280"/>
      <c r="CK3477" s="280"/>
      <c r="CL3477" s="280"/>
      <c r="CM3477" s="280" t="s">
        <v>73</v>
      </c>
      <c r="CN3477" s="280">
        <v>3</v>
      </c>
    </row>
    <row r="3478" spans="4:92">
      <c r="D3478" s="273" t="s">
        <v>83</v>
      </c>
      <c r="E3478" s="273" t="s">
        <v>75</v>
      </c>
      <c r="F3478" s="273" t="s">
        <v>231</v>
      </c>
      <c r="G3478" s="273" t="s">
        <v>576</v>
      </c>
      <c r="H3478" s="274">
        <v>45017</v>
      </c>
      <c r="I3478" s="273">
        <v>11655</v>
      </c>
      <c r="J3478" s="273">
        <v>690</v>
      </c>
      <c r="K3478" s="273">
        <v>75746.399999999994</v>
      </c>
      <c r="L3478" s="273" t="s">
        <v>66</v>
      </c>
      <c r="M3478" s="273">
        <v>9390.6944375000003</v>
      </c>
      <c r="N3478" s="273" t="s">
        <v>67</v>
      </c>
      <c r="P3478" s="273" t="s">
        <v>1011</v>
      </c>
      <c r="Q3478" s="273" t="s">
        <v>1611</v>
      </c>
      <c r="R3478" s="273" t="s">
        <v>1013</v>
      </c>
      <c r="S3478" s="273" t="s">
        <v>1808</v>
      </c>
      <c r="T3478" s="273" t="s">
        <v>122</v>
      </c>
      <c r="U3478" s="273" t="s">
        <v>73</v>
      </c>
      <c r="V3478" s="273" t="s">
        <v>1809</v>
      </c>
      <c r="W3478" s="273">
        <v>248037</v>
      </c>
      <c r="X3478" s="273" t="s">
        <v>64</v>
      </c>
      <c r="Y3478" s="273" t="s">
        <v>75</v>
      </c>
      <c r="Z3478" s="273" t="s">
        <v>79</v>
      </c>
      <c r="AA3478" s="273" t="s">
        <v>79</v>
      </c>
      <c r="AB3478" s="274">
        <v>44986</v>
      </c>
      <c r="AC3478" s="273">
        <v>11878</v>
      </c>
      <c r="AD3478" s="273">
        <v>36</v>
      </c>
      <c r="AK3478" s="273">
        <v>294888</v>
      </c>
      <c r="BV3478" s="336" t="s">
        <v>64</v>
      </c>
      <c r="BW3478" s="337" t="s">
        <v>63</v>
      </c>
      <c r="BX3478" s="337" t="s">
        <v>252</v>
      </c>
      <c r="BY3478" s="337" t="s">
        <v>257</v>
      </c>
      <c r="BZ3478" s="337" t="s">
        <v>138</v>
      </c>
      <c r="CA3478" s="337" t="s">
        <v>139</v>
      </c>
      <c r="CB3478" s="337" t="s">
        <v>190</v>
      </c>
      <c r="CC3478" s="337" t="s">
        <v>191</v>
      </c>
      <c r="CD3478" s="338">
        <v>8</v>
      </c>
      <c r="CE3478" s="335">
        <v>45200</v>
      </c>
      <c r="CF3478" s="337">
        <v>12842</v>
      </c>
      <c r="CG3478" s="337" t="s">
        <v>90</v>
      </c>
      <c r="CH3478" s="337">
        <v>12842</v>
      </c>
      <c r="CI3478" s="337" t="s">
        <v>80</v>
      </c>
      <c r="CJ3478" s="337"/>
      <c r="CK3478" s="337"/>
      <c r="CL3478" s="337"/>
      <c r="CM3478" s="337" t="s">
        <v>73</v>
      </c>
      <c r="CN3478" s="337">
        <v>3</v>
      </c>
    </row>
    <row r="3479" spans="4:92">
      <c r="D3479" s="273" t="s">
        <v>83</v>
      </c>
      <c r="E3479" s="273" t="s">
        <v>75</v>
      </c>
      <c r="F3479" s="273" t="s">
        <v>231</v>
      </c>
      <c r="G3479" s="273" t="s">
        <v>576</v>
      </c>
      <c r="H3479" s="274">
        <v>45017</v>
      </c>
      <c r="I3479" s="273">
        <v>11655</v>
      </c>
      <c r="J3479" s="273">
        <v>690</v>
      </c>
      <c r="K3479" s="273">
        <v>305557.40000000002</v>
      </c>
      <c r="L3479" s="273" t="s">
        <v>66</v>
      </c>
      <c r="M3479" s="273">
        <v>0</v>
      </c>
      <c r="N3479" s="273" t="s">
        <v>1010</v>
      </c>
      <c r="O3479" s="273">
        <v>1000</v>
      </c>
      <c r="P3479" s="273" t="s">
        <v>1011</v>
      </c>
      <c r="Q3479" s="273" t="s">
        <v>1188</v>
      </c>
      <c r="R3479" s="273" t="s">
        <v>1342</v>
      </c>
      <c r="S3479" s="273" t="s">
        <v>122</v>
      </c>
      <c r="U3479" s="273" t="s">
        <v>73</v>
      </c>
      <c r="V3479" s="273" t="s">
        <v>1809</v>
      </c>
      <c r="W3479" s="273">
        <v>248054</v>
      </c>
      <c r="X3479" s="273" t="s">
        <v>64</v>
      </c>
      <c r="Y3479" s="273" t="s">
        <v>75</v>
      </c>
      <c r="Z3479" s="273" t="s">
        <v>79</v>
      </c>
      <c r="AA3479" s="273" t="s">
        <v>79</v>
      </c>
      <c r="AB3479" s="274">
        <v>44986</v>
      </c>
      <c r="AC3479" s="273">
        <v>11878</v>
      </c>
      <c r="AD3479" s="273">
        <v>36</v>
      </c>
      <c r="AK3479" s="273">
        <v>294895</v>
      </c>
      <c r="BV3479" s="279" t="s">
        <v>64</v>
      </c>
      <c r="BW3479" s="280" t="s">
        <v>63</v>
      </c>
      <c r="BX3479" s="280" t="s">
        <v>252</v>
      </c>
      <c r="BY3479" s="280" t="s">
        <v>257</v>
      </c>
      <c r="BZ3479" s="280" t="s">
        <v>86</v>
      </c>
      <c r="CA3479" s="280" t="s">
        <v>87</v>
      </c>
      <c r="CB3479" s="280" t="s">
        <v>179</v>
      </c>
      <c r="CC3479" s="280" t="s">
        <v>180</v>
      </c>
      <c r="CD3479" s="281">
        <v>1</v>
      </c>
      <c r="CE3479" s="277">
        <v>45200</v>
      </c>
      <c r="CF3479" s="280"/>
      <c r="CG3479" s="280" t="s">
        <v>181</v>
      </c>
      <c r="CH3479" s="280"/>
      <c r="CI3479" s="280" t="s">
        <v>181</v>
      </c>
      <c r="CJ3479" s="280" t="s">
        <v>646</v>
      </c>
      <c r="CK3479" s="280"/>
      <c r="CL3479" s="280"/>
      <c r="CM3479" s="280" t="s">
        <v>73</v>
      </c>
      <c r="CN3479" s="280">
        <v>3</v>
      </c>
    </row>
    <row r="3480" spans="4:92">
      <c r="D3480" s="273" t="s">
        <v>83</v>
      </c>
      <c r="E3480" s="273" t="s">
        <v>75</v>
      </c>
      <c r="F3480" s="273" t="s">
        <v>231</v>
      </c>
      <c r="G3480" s="273" t="s">
        <v>576</v>
      </c>
      <c r="H3480" s="274">
        <v>45017</v>
      </c>
      <c r="I3480" s="273">
        <v>11655</v>
      </c>
      <c r="J3480" s="273">
        <v>690</v>
      </c>
      <c r="W3480" s="273">
        <v>248058</v>
      </c>
      <c r="X3480" s="273" t="s">
        <v>64</v>
      </c>
      <c r="Y3480" s="273" t="s">
        <v>75</v>
      </c>
      <c r="Z3480" s="273" t="s">
        <v>79</v>
      </c>
      <c r="AA3480" s="273" t="s">
        <v>79</v>
      </c>
      <c r="AB3480" s="274">
        <v>44986</v>
      </c>
      <c r="AC3480" s="273">
        <v>11878</v>
      </c>
      <c r="AD3480" s="273">
        <v>36</v>
      </c>
      <c r="AK3480" s="273">
        <v>294902</v>
      </c>
      <c r="BV3480" s="336" t="s">
        <v>64</v>
      </c>
      <c r="BW3480" s="337" t="s">
        <v>63</v>
      </c>
      <c r="BX3480" s="337" t="s">
        <v>252</v>
      </c>
      <c r="BY3480" s="337" t="s">
        <v>257</v>
      </c>
      <c r="BZ3480" s="337" t="s">
        <v>86</v>
      </c>
      <c r="CA3480" s="337" t="s">
        <v>87</v>
      </c>
      <c r="CB3480" s="337" t="s">
        <v>179</v>
      </c>
      <c r="CC3480" s="337" t="s">
        <v>180</v>
      </c>
      <c r="CD3480" s="338">
        <v>1</v>
      </c>
      <c r="CE3480" s="335">
        <v>45200</v>
      </c>
      <c r="CF3480" s="337"/>
      <c r="CG3480" s="337" t="s">
        <v>181</v>
      </c>
      <c r="CH3480" s="337"/>
      <c r="CI3480" s="337" t="s">
        <v>181</v>
      </c>
      <c r="CJ3480" s="337" t="s">
        <v>646</v>
      </c>
      <c r="CK3480" s="337"/>
      <c r="CL3480" s="337"/>
      <c r="CM3480" s="337" t="s">
        <v>73</v>
      </c>
      <c r="CN3480" s="337">
        <v>3</v>
      </c>
    </row>
    <row r="3481" spans="4:92">
      <c r="D3481" s="273" t="s">
        <v>83</v>
      </c>
      <c r="E3481" s="273" t="s">
        <v>75</v>
      </c>
      <c r="F3481" s="273" t="s">
        <v>231</v>
      </c>
      <c r="G3481" s="273" t="s">
        <v>576</v>
      </c>
      <c r="H3481" s="274">
        <v>45017</v>
      </c>
      <c r="I3481" s="273">
        <v>11655</v>
      </c>
      <c r="J3481" s="273">
        <v>690</v>
      </c>
      <c r="K3481" s="273">
        <v>2172648</v>
      </c>
      <c r="L3481" s="273" t="s">
        <v>66</v>
      </c>
      <c r="M3481" s="273">
        <v>249934.844625</v>
      </c>
      <c r="N3481" s="273" t="s">
        <v>115</v>
      </c>
      <c r="W3481" s="273">
        <v>248002</v>
      </c>
      <c r="X3481" s="273" t="s">
        <v>64</v>
      </c>
      <c r="Y3481" s="273" t="s">
        <v>75</v>
      </c>
      <c r="Z3481" s="273" t="s">
        <v>79</v>
      </c>
      <c r="AA3481" s="273" t="s">
        <v>79</v>
      </c>
      <c r="AB3481" s="274">
        <v>44986</v>
      </c>
      <c r="AC3481" s="273">
        <v>11878</v>
      </c>
      <c r="AD3481" s="273">
        <v>36</v>
      </c>
      <c r="AK3481" s="273">
        <v>294909</v>
      </c>
      <c r="BV3481" s="279" t="s">
        <v>64</v>
      </c>
      <c r="BW3481" s="280" t="s">
        <v>63</v>
      </c>
      <c r="BX3481" s="280" t="s">
        <v>252</v>
      </c>
      <c r="BY3481" s="280" t="s">
        <v>257</v>
      </c>
      <c r="BZ3481" s="280" t="s">
        <v>86</v>
      </c>
      <c r="CA3481" s="280" t="s">
        <v>87</v>
      </c>
      <c r="CB3481" s="280" t="s">
        <v>217</v>
      </c>
      <c r="CC3481" s="280" t="s">
        <v>218</v>
      </c>
      <c r="CD3481" s="281">
        <v>2</v>
      </c>
      <c r="CE3481" s="277">
        <v>45200</v>
      </c>
      <c r="CF3481" s="280"/>
      <c r="CG3481" s="280" t="s">
        <v>181</v>
      </c>
      <c r="CH3481" s="280"/>
      <c r="CI3481" s="280" t="s">
        <v>181</v>
      </c>
      <c r="CJ3481" s="280" t="s">
        <v>389</v>
      </c>
      <c r="CK3481" s="280"/>
      <c r="CL3481" s="280"/>
      <c r="CM3481" s="280" t="s">
        <v>73</v>
      </c>
      <c r="CN3481" s="280">
        <v>3</v>
      </c>
    </row>
    <row r="3482" spans="4:92">
      <c r="D3482" s="273" t="s">
        <v>83</v>
      </c>
      <c r="E3482" s="273" t="s">
        <v>75</v>
      </c>
      <c r="F3482" s="273" t="s">
        <v>231</v>
      </c>
      <c r="G3482" s="273" t="s">
        <v>576</v>
      </c>
      <c r="H3482" s="274">
        <v>45017</v>
      </c>
      <c r="I3482" s="273">
        <v>11655</v>
      </c>
      <c r="J3482" s="273">
        <v>690</v>
      </c>
      <c r="K3482" s="273">
        <v>0</v>
      </c>
      <c r="L3482" s="273" t="s">
        <v>66</v>
      </c>
      <c r="N3482" s="273" t="s">
        <v>107</v>
      </c>
      <c r="W3482" s="273">
        <v>248003</v>
      </c>
      <c r="X3482" s="273" t="s">
        <v>64</v>
      </c>
      <c r="Y3482" s="273" t="s">
        <v>75</v>
      </c>
      <c r="Z3482" s="273" t="s">
        <v>79</v>
      </c>
      <c r="AA3482" s="273" t="s">
        <v>79</v>
      </c>
      <c r="AB3482" s="274">
        <v>44986</v>
      </c>
      <c r="AC3482" s="273">
        <v>11878</v>
      </c>
      <c r="AD3482" s="273">
        <v>36</v>
      </c>
      <c r="AK3482" s="273">
        <v>294916</v>
      </c>
      <c r="BV3482" s="336" t="s">
        <v>64</v>
      </c>
      <c r="BW3482" s="337" t="s">
        <v>63</v>
      </c>
      <c r="BX3482" s="337" t="s">
        <v>252</v>
      </c>
      <c r="BY3482" s="337" t="s">
        <v>257</v>
      </c>
      <c r="BZ3482" s="337" t="s">
        <v>86</v>
      </c>
      <c r="CA3482" s="337" t="s">
        <v>87</v>
      </c>
      <c r="CB3482" s="337" t="s">
        <v>217</v>
      </c>
      <c r="CC3482" s="337" t="s">
        <v>218</v>
      </c>
      <c r="CD3482" s="338">
        <v>2</v>
      </c>
      <c r="CE3482" s="335">
        <v>45200</v>
      </c>
      <c r="CF3482" s="337"/>
      <c r="CG3482" s="337" t="s">
        <v>181</v>
      </c>
      <c r="CH3482" s="337"/>
      <c r="CI3482" s="337" t="s">
        <v>181</v>
      </c>
      <c r="CJ3482" s="337" t="s">
        <v>394</v>
      </c>
      <c r="CK3482" s="337"/>
      <c r="CL3482" s="337"/>
      <c r="CM3482" s="337" t="s">
        <v>73</v>
      </c>
      <c r="CN3482" s="337">
        <v>3</v>
      </c>
    </row>
    <row r="3483" spans="4:92">
      <c r="D3483" s="273" t="s">
        <v>83</v>
      </c>
      <c r="E3483" s="273" t="s">
        <v>75</v>
      </c>
      <c r="F3483" s="273" t="s">
        <v>231</v>
      </c>
      <c r="G3483" s="273" t="s">
        <v>576</v>
      </c>
      <c r="H3483" s="274">
        <v>45047</v>
      </c>
      <c r="I3483" s="273">
        <v>12271</v>
      </c>
      <c r="J3483" s="273">
        <v>690</v>
      </c>
      <c r="K3483" s="273">
        <v>1918053.98</v>
      </c>
      <c r="L3483" s="273" t="s">
        <v>66</v>
      </c>
      <c r="M3483" s="273">
        <v>230580.72556250001</v>
      </c>
      <c r="N3483" s="273" t="s">
        <v>964</v>
      </c>
      <c r="P3483" s="273" t="s">
        <v>1011</v>
      </c>
      <c r="Q3483" s="273" t="s">
        <v>1001</v>
      </c>
      <c r="R3483" s="273" t="s">
        <v>70</v>
      </c>
      <c r="S3483" s="273" t="s">
        <v>1804</v>
      </c>
      <c r="T3483" s="273" t="s">
        <v>1805</v>
      </c>
      <c r="U3483" s="273" t="s">
        <v>73</v>
      </c>
      <c r="V3483" s="273" t="s">
        <v>1812</v>
      </c>
      <c r="W3483" s="273">
        <v>261584</v>
      </c>
      <c r="X3483" s="273" t="s">
        <v>64</v>
      </c>
      <c r="Y3483" s="273" t="s">
        <v>75</v>
      </c>
      <c r="Z3483" s="273" t="s">
        <v>79</v>
      </c>
      <c r="AA3483" s="273" t="s">
        <v>79</v>
      </c>
      <c r="AB3483" s="274">
        <v>44986</v>
      </c>
      <c r="AC3483" s="273">
        <v>11878</v>
      </c>
      <c r="AD3483" s="273">
        <v>36</v>
      </c>
      <c r="AK3483" s="273">
        <v>294923</v>
      </c>
      <c r="BV3483" s="279" t="s">
        <v>64</v>
      </c>
      <c r="BW3483" s="280" t="s">
        <v>63</v>
      </c>
      <c r="BX3483" s="280" t="s">
        <v>252</v>
      </c>
      <c r="BY3483" s="280" t="s">
        <v>257</v>
      </c>
      <c r="BZ3483" s="280" t="s">
        <v>204</v>
      </c>
      <c r="CA3483" s="280" t="s">
        <v>205</v>
      </c>
      <c r="CB3483" s="280" t="s">
        <v>206</v>
      </c>
      <c r="CC3483" s="280" t="s">
        <v>207</v>
      </c>
      <c r="CD3483" s="281">
        <v>0</v>
      </c>
      <c r="CE3483" s="277">
        <v>45200</v>
      </c>
      <c r="CF3483" s="280"/>
      <c r="CG3483" s="280" t="s">
        <v>181</v>
      </c>
      <c r="CH3483" s="280"/>
      <c r="CI3483" s="280" t="s">
        <v>208</v>
      </c>
      <c r="CJ3483" s="280" t="s">
        <v>209</v>
      </c>
      <c r="CK3483" s="280"/>
      <c r="CL3483" s="280"/>
      <c r="CM3483" s="280" t="s">
        <v>73</v>
      </c>
      <c r="CN3483" s="280">
        <v>3</v>
      </c>
    </row>
    <row r="3484" spans="4:92">
      <c r="D3484" s="273" t="s">
        <v>83</v>
      </c>
      <c r="E3484" s="273" t="s">
        <v>75</v>
      </c>
      <c r="F3484" s="273" t="s">
        <v>231</v>
      </c>
      <c r="G3484" s="273" t="s">
        <v>576</v>
      </c>
      <c r="H3484" s="274">
        <v>45047</v>
      </c>
      <c r="I3484" s="273">
        <v>12271</v>
      </c>
      <c r="J3484" s="273">
        <v>690</v>
      </c>
      <c r="K3484" s="273">
        <v>157554.85</v>
      </c>
      <c r="L3484" s="273" t="s">
        <v>66</v>
      </c>
      <c r="M3484" s="273">
        <v>17768.325124999999</v>
      </c>
      <c r="N3484" s="273" t="s">
        <v>964</v>
      </c>
      <c r="P3484" s="273" t="s">
        <v>1011</v>
      </c>
      <c r="Q3484" s="273" t="s">
        <v>1001</v>
      </c>
      <c r="R3484" s="273" t="s">
        <v>70</v>
      </c>
      <c r="S3484" s="273" t="s">
        <v>1804</v>
      </c>
      <c r="T3484" s="273" t="s">
        <v>1805</v>
      </c>
      <c r="U3484" s="273" t="s">
        <v>73</v>
      </c>
      <c r="V3484" s="273" t="s">
        <v>1811</v>
      </c>
      <c r="W3484" s="273">
        <v>261600</v>
      </c>
      <c r="X3484" s="273" t="s">
        <v>64</v>
      </c>
      <c r="Y3484" s="273" t="s">
        <v>75</v>
      </c>
      <c r="Z3484" s="273" t="s">
        <v>308</v>
      </c>
      <c r="AA3484" s="273" t="s">
        <v>308</v>
      </c>
      <c r="AB3484" s="274">
        <v>45017</v>
      </c>
      <c r="AC3484" s="273">
        <v>11911</v>
      </c>
      <c r="AD3484" s="273">
        <v>31</v>
      </c>
      <c r="AK3484" s="273">
        <v>185088</v>
      </c>
      <c r="BV3484" s="336" t="s">
        <v>64</v>
      </c>
      <c r="BW3484" s="337" t="s">
        <v>63</v>
      </c>
      <c r="BX3484" s="337" t="s">
        <v>252</v>
      </c>
      <c r="BY3484" s="337" t="s">
        <v>257</v>
      </c>
      <c r="BZ3484" s="337" t="s">
        <v>86</v>
      </c>
      <c r="CA3484" s="337" t="s">
        <v>87</v>
      </c>
      <c r="CB3484" s="337" t="s">
        <v>88</v>
      </c>
      <c r="CC3484" s="337" t="s">
        <v>89</v>
      </c>
      <c r="CD3484" s="338">
        <v>3</v>
      </c>
      <c r="CE3484" s="335">
        <v>45200</v>
      </c>
      <c r="CF3484" s="337">
        <v>2957</v>
      </c>
      <c r="CG3484" s="337" t="s">
        <v>90</v>
      </c>
      <c r="CH3484" s="337">
        <v>2957</v>
      </c>
      <c r="CI3484" s="337" t="s">
        <v>80</v>
      </c>
      <c r="CJ3484" s="337"/>
      <c r="CK3484" s="337"/>
      <c r="CL3484" s="337"/>
      <c r="CM3484" s="337" t="s">
        <v>73</v>
      </c>
      <c r="CN3484" s="337">
        <v>3</v>
      </c>
    </row>
    <row r="3485" spans="4:92">
      <c r="D3485" s="273" t="s">
        <v>83</v>
      </c>
      <c r="E3485" s="273" t="s">
        <v>75</v>
      </c>
      <c r="F3485" s="273" t="s">
        <v>231</v>
      </c>
      <c r="G3485" s="273" t="s">
        <v>576</v>
      </c>
      <c r="H3485" s="274">
        <v>45047</v>
      </c>
      <c r="I3485" s="273">
        <v>12271</v>
      </c>
      <c r="J3485" s="273">
        <v>690</v>
      </c>
      <c r="K3485" s="273">
        <v>103660.8</v>
      </c>
      <c r="L3485" s="273" t="s">
        <v>66</v>
      </c>
      <c r="M3485" s="273">
        <v>12719.4154375</v>
      </c>
      <c r="N3485" s="273" t="s">
        <v>67</v>
      </c>
      <c r="P3485" s="273" t="s">
        <v>1011</v>
      </c>
      <c r="Q3485" s="273" t="s">
        <v>1611</v>
      </c>
      <c r="R3485" s="273" t="s">
        <v>1013</v>
      </c>
      <c r="S3485" s="273" t="s">
        <v>1808</v>
      </c>
      <c r="T3485" s="273" t="s">
        <v>122</v>
      </c>
      <c r="U3485" s="273" t="s">
        <v>73</v>
      </c>
      <c r="V3485" s="273" t="s">
        <v>1809</v>
      </c>
      <c r="W3485" s="273">
        <v>261617</v>
      </c>
      <c r="X3485" s="273" t="s">
        <v>64</v>
      </c>
      <c r="Y3485" s="273" t="s">
        <v>75</v>
      </c>
      <c r="Z3485" s="273" t="s">
        <v>79</v>
      </c>
      <c r="AA3485" s="273" t="s">
        <v>79</v>
      </c>
      <c r="AB3485" s="274">
        <v>44927</v>
      </c>
      <c r="AC3485" s="273">
        <v>11953</v>
      </c>
      <c r="AD3485" s="273">
        <v>36</v>
      </c>
      <c r="AE3485" s="273">
        <v>38.01</v>
      </c>
      <c r="AF3485" s="273" t="s">
        <v>90</v>
      </c>
      <c r="AG3485" s="273" t="s">
        <v>1646</v>
      </c>
      <c r="AH3485" s="273" t="s">
        <v>1647</v>
      </c>
      <c r="AI3485" s="273" t="s">
        <v>123</v>
      </c>
      <c r="AJ3485" s="273" t="s">
        <v>200</v>
      </c>
      <c r="AK3485" s="273">
        <v>172170</v>
      </c>
      <c r="BV3485" s="279" t="s">
        <v>64</v>
      </c>
      <c r="BW3485" s="280" t="s">
        <v>63</v>
      </c>
      <c r="BX3485" s="280" t="s">
        <v>252</v>
      </c>
      <c r="BY3485" s="280" t="s">
        <v>257</v>
      </c>
      <c r="BZ3485" s="280" t="s">
        <v>86</v>
      </c>
      <c r="CA3485" s="280" t="s">
        <v>87</v>
      </c>
      <c r="CB3485" s="280" t="s">
        <v>101</v>
      </c>
      <c r="CC3485" s="280" t="s">
        <v>102</v>
      </c>
      <c r="CD3485" s="281">
        <v>4</v>
      </c>
      <c r="CE3485" s="277">
        <v>45200</v>
      </c>
      <c r="CF3485" s="280">
        <v>39201</v>
      </c>
      <c r="CG3485" s="280" t="s">
        <v>103</v>
      </c>
      <c r="CH3485" s="280">
        <v>1276.38456</v>
      </c>
      <c r="CI3485" s="280" t="s">
        <v>104</v>
      </c>
      <c r="CJ3485" s="280"/>
      <c r="CK3485" s="280"/>
      <c r="CL3485" s="280"/>
      <c r="CM3485" s="280" t="s">
        <v>73</v>
      </c>
      <c r="CN3485" s="280">
        <v>3</v>
      </c>
    </row>
    <row r="3486" spans="4:92">
      <c r="D3486" s="273" t="s">
        <v>83</v>
      </c>
      <c r="E3486" s="273" t="s">
        <v>75</v>
      </c>
      <c r="F3486" s="273" t="s">
        <v>231</v>
      </c>
      <c r="G3486" s="273" t="s">
        <v>576</v>
      </c>
      <c r="H3486" s="274">
        <v>45047</v>
      </c>
      <c r="I3486" s="273">
        <v>12271</v>
      </c>
      <c r="J3486" s="273">
        <v>690</v>
      </c>
      <c r="K3486" s="273">
        <v>409770</v>
      </c>
      <c r="L3486" s="273" t="s">
        <v>66</v>
      </c>
      <c r="M3486" s="273">
        <v>0</v>
      </c>
      <c r="N3486" s="273" t="s">
        <v>1010</v>
      </c>
      <c r="O3486" s="273">
        <v>4080</v>
      </c>
      <c r="P3486" s="273" t="s">
        <v>1011</v>
      </c>
      <c r="Q3486" s="273" t="s">
        <v>1188</v>
      </c>
      <c r="R3486" s="273" t="s">
        <v>1342</v>
      </c>
      <c r="S3486" s="273" t="s">
        <v>122</v>
      </c>
      <c r="U3486" s="273" t="s">
        <v>73</v>
      </c>
      <c r="V3486" s="273" t="s">
        <v>1809</v>
      </c>
      <c r="W3486" s="273">
        <v>261634</v>
      </c>
      <c r="X3486" s="273" t="s">
        <v>64</v>
      </c>
      <c r="Y3486" s="273" t="s">
        <v>75</v>
      </c>
      <c r="Z3486" s="273" t="s">
        <v>79</v>
      </c>
      <c r="AA3486" s="273" t="s">
        <v>79</v>
      </c>
      <c r="AB3486" s="274">
        <v>44927</v>
      </c>
      <c r="AC3486" s="273">
        <v>11953</v>
      </c>
      <c r="AD3486" s="273">
        <v>36</v>
      </c>
      <c r="AE3486" s="273">
        <v>0</v>
      </c>
      <c r="AF3486" s="273" t="s">
        <v>90</v>
      </c>
      <c r="AG3486" s="273" t="s">
        <v>1648</v>
      </c>
      <c r="AH3486" s="273" t="s">
        <v>1649</v>
      </c>
      <c r="AI3486" s="273" t="s">
        <v>123</v>
      </c>
      <c r="AJ3486" s="273" t="s">
        <v>200</v>
      </c>
      <c r="AK3486" s="273">
        <v>172176</v>
      </c>
      <c r="BV3486" s="336" t="s">
        <v>64</v>
      </c>
      <c r="BW3486" s="337" t="s">
        <v>63</v>
      </c>
      <c r="BX3486" s="337" t="s">
        <v>252</v>
      </c>
      <c r="BY3486" s="337" t="s">
        <v>257</v>
      </c>
      <c r="BZ3486" s="337" t="s">
        <v>86</v>
      </c>
      <c r="CA3486" s="337" t="s">
        <v>87</v>
      </c>
      <c r="CB3486" s="337" t="s">
        <v>101</v>
      </c>
      <c r="CC3486" s="337" t="s">
        <v>102</v>
      </c>
      <c r="CD3486" s="338">
        <v>4</v>
      </c>
      <c r="CE3486" s="335">
        <v>45200</v>
      </c>
      <c r="CF3486" s="337">
        <v>155862</v>
      </c>
      <c r="CG3486" s="337" t="s">
        <v>103</v>
      </c>
      <c r="CH3486" s="337">
        <v>5074.86672</v>
      </c>
      <c r="CI3486" s="337" t="s">
        <v>104</v>
      </c>
      <c r="CJ3486" s="337"/>
      <c r="CK3486" s="337"/>
      <c r="CL3486" s="337"/>
      <c r="CM3486" s="337" t="s">
        <v>73</v>
      </c>
      <c r="CN3486" s="337">
        <v>3</v>
      </c>
    </row>
    <row r="3487" spans="4:92">
      <c r="D3487" s="273" t="s">
        <v>83</v>
      </c>
      <c r="E3487" s="273" t="s">
        <v>75</v>
      </c>
      <c r="F3487" s="273" t="s">
        <v>231</v>
      </c>
      <c r="G3487" s="273" t="s">
        <v>576</v>
      </c>
      <c r="H3487" s="274">
        <v>45047</v>
      </c>
      <c r="I3487" s="273">
        <v>12271</v>
      </c>
      <c r="J3487" s="273">
        <v>690</v>
      </c>
      <c r="W3487" s="273">
        <v>261638</v>
      </c>
      <c r="X3487" s="273" t="s">
        <v>64</v>
      </c>
      <c r="Y3487" s="273" t="s">
        <v>75</v>
      </c>
      <c r="Z3487" s="273" t="s">
        <v>79</v>
      </c>
      <c r="AA3487" s="273" t="s">
        <v>79</v>
      </c>
      <c r="AB3487" s="274">
        <v>44927</v>
      </c>
      <c r="AC3487" s="273">
        <v>11953</v>
      </c>
      <c r="AD3487" s="273">
        <v>36</v>
      </c>
      <c r="AE3487" s="273">
        <v>6.5</v>
      </c>
      <c r="AF3487" s="273" t="s">
        <v>90</v>
      </c>
      <c r="AG3487" s="273" t="s">
        <v>1936</v>
      </c>
      <c r="AH3487" s="273" t="s">
        <v>1937</v>
      </c>
      <c r="AI3487" s="273" t="s">
        <v>123</v>
      </c>
      <c r="AJ3487" s="273" t="s">
        <v>200</v>
      </c>
      <c r="AK3487" s="273">
        <v>172182</v>
      </c>
      <c r="BV3487" s="279" t="s">
        <v>64</v>
      </c>
      <c r="BW3487" s="280" t="s">
        <v>63</v>
      </c>
      <c r="BX3487" s="280" t="s">
        <v>252</v>
      </c>
      <c r="BY3487" s="280" t="s">
        <v>257</v>
      </c>
      <c r="BZ3487" s="280" t="s">
        <v>110</v>
      </c>
      <c r="CA3487" s="280" t="s">
        <v>111</v>
      </c>
      <c r="CB3487" s="280" t="s">
        <v>112</v>
      </c>
      <c r="CC3487" s="280" t="s">
        <v>113</v>
      </c>
      <c r="CD3487" s="281">
        <v>4</v>
      </c>
      <c r="CE3487" s="277">
        <v>45200</v>
      </c>
      <c r="CF3487" s="280"/>
      <c r="CG3487" s="280"/>
      <c r="CH3487" s="280"/>
      <c r="CI3487" s="280" t="s">
        <v>80</v>
      </c>
      <c r="CJ3487" s="280"/>
      <c r="CK3487" s="280"/>
      <c r="CL3487" s="280"/>
      <c r="CM3487" s="280" t="s">
        <v>73</v>
      </c>
      <c r="CN3487" s="280">
        <v>3</v>
      </c>
    </row>
    <row r="3488" spans="4:92">
      <c r="D3488" s="273" t="s">
        <v>83</v>
      </c>
      <c r="E3488" s="273" t="s">
        <v>75</v>
      </c>
      <c r="F3488" s="273" t="s">
        <v>231</v>
      </c>
      <c r="G3488" s="273" t="s">
        <v>576</v>
      </c>
      <c r="H3488" s="274">
        <v>45047</v>
      </c>
      <c r="I3488" s="273">
        <v>12271</v>
      </c>
      <c r="J3488" s="273">
        <v>690</v>
      </c>
      <c r="K3488" s="273">
        <v>2306821.17</v>
      </c>
      <c r="L3488" s="273" t="s">
        <v>66</v>
      </c>
      <c r="M3488" s="273">
        <v>263001.08856250002</v>
      </c>
      <c r="N3488" s="273" t="s">
        <v>115</v>
      </c>
      <c r="W3488" s="273">
        <v>261582</v>
      </c>
      <c r="X3488" s="273" t="s">
        <v>64</v>
      </c>
      <c r="Y3488" s="273" t="s">
        <v>75</v>
      </c>
      <c r="Z3488" s="273" t="s">
        <v>79</v>
      </c>
      <c r="AA3488" s="273" t="s">
        <v>79</v>
      </c>
      <c r="AB3488" s="274">
        <v>44927</v>
      </c>
      <c r="AC3488" s="273">
        <v>11953</v>
      </c>
      <c r="AD3488" s="273">
        <v>36</v>
      </c>
      <c r="AE3488" s="273">
        <v>0</v>
      </c>
      <c r="AF3488" s="273" t="s">
        <v>90</v>
      </c>
      <c r="AG3488" s="273" t="s">
        <v>1938</v>
      </c>
      <c r="AH3488" s="273" t="s">
        <v>1939</v>
      </c>
      <c r="AI3488" s="273" t="s">
        <v>123</v>
      </c>
      <c r="AJ3488" s="273" t="s">
        <v>200</v>
      </c>
      <c r="AK3488" s="273">
        <v>172188</v>
      </c>
      <c r="BV3488" s="336" t="s">
        <v>64</v>
      </c>
      <c r="BW3488" s="337" t="s">
        <v>63</v>
      </c>
      <c r="BX3488" s="337" t="s">
        <v>252</v>
      </c>
      <c r="BY3488" s="337" t="s">
        <v>257</v>
      </c>
      <c r="BZ3488" s="337" t="s">
        <v>110</v>
      </c>
      <c r="CA3488" s="337" t="s">
        <v>111</v>
      </c>
      <c r="CB3488" s="337" t="s">
        <v>117</v>
      </c>
      <c r="CC3488" s="337" t="s">
        <v>118</v>
      </c>
      <c r="CD3488" s="338">
        <v>5</v>
      </c>
      <c r="CE3488" s="335">
        <v>45200</v>
      </c>
      <c r="CF3488" s="337"/>
      <c r="CG3488" s="337"/>
      <c r="CH3488" s="337"/>
      <c r="CI3488" s="337" t="s">
        <v>104</v>
      </c>
      <c r="CJ3488" s="337"/>
      <c r="CK3488" s="337"/>
      <c r="CL3488" s="337"/>
      <c r="CM3488" s="337" t="s">
        <v>73</v>
      </c>
      <c r="CN3488" s="337">
        <v>3</v>
      </c>
    </row>
    <row r="3489" spans="4:92">
      <c r="D3489" s="273" t="s">
        <v>83</v>
      </c>
      <c r="E3489" s="273" t="s">
        <v>75</v>
      </c>
      <c r="F3489" s="273" t="s">
        <v>231</v>
      </c>
      <c r="G3489" s="273" t="s">
        <v>576</v>
      </c>
      <c r="H3489" s="274">
        <v>45047</v>
      </c>
      <c r="I3489" s="273">
        <v>12271</v>
      </c>
      <c r="J3489" s="273">
        <v>690</v>
      </c>
      <c r="K3489" s="273">
        <v>109.126</v>
      </c>
      <c r="L3489" s="273" t="s">
        <v>66</v>
      </c>
      <c r="N3489" s="273" t="s">
        <v>107</v>
      </c>
      <c r="W3489" s="273">
        <v>261583</v>
      </c>
      <c r="X3489" s="273" t="s">
        <v>64</v>
      </c>
      <c r="Y3489" s="273" t="s">
        <v>75</v>
      </c>
      <c r="Z3489" s="273" t="s">
        <v>79</v>
      </c>
      <c r="AA3489" s="273" t="s">
        <v>79</v>
      </c>
      <c r="AB3489" s="274">
        <v>44927</v>
      </c>
      <c r="AC3489" s="273">
        <v>11953</v>
      </c>
      <c r="AD3489" s="273">
        <v>36</v>
      </c>
      <c r="AE3489" s="273">
        <v>28.27</v>
      </c>
      <c r="AF3489" s="273" t="s">
        <v>90</v>
      </c>
      <c r="AG3489" s="273" t="s">
        <v>1650</v>
      </c>
      <c r="AH3489" s="273" t="s">
        <v>1651</v>
      </c>
      <c r="AI3489" s="273" t="s">
        <v>123</v>
      </c>
      <c r="AJ3489" s="273" t="s">
        <v>200</v>
      </c>
      <c r="AK3489" s="273">
        <v>172194</v>
      </c>
      <c r="BV3489" s="279" t="s">
        <v>64</v>
      </c>
      <c r="BW3489" s="280" t="s">
        <v>63</v>
      </c>
      <c r="BX3489" s="280" t="s">
        <v>252</v>
      </c>
      <c r="BY3489" s="280" t="s">
        <v>257</v>
      </c>
      <c r="BZ3489" s="280" t="s">
        <v>126</v>
      </c>
      <c r="CA3489" s="280" t="s">
        <v>127</v>
      </c>
      <c r="CB3489" s="280" t="s">
        <v>128</v>
      </c>
      <c r="CC3489" s="280" t="s">
        <v>129</v>
      </c>
      <c r="CD3489" s="281">
        <v>6</v>
      </c>
      <c r="CE3489" s="277">
        <v>45200</v>
      </c>
      <c r="CF3489" s="280"/>
      <c r="CG3489" s="280"/>
      <c r="CH3489" s="280"/>
      <c r="CI3489" s="280" t="s">
        <v>80</v>
      </c>
      <c r="CJ3489" s="280"/>
      <c r="CK3489" s="280"/>
      <c r="CL3489" s="280"/>
      <c r="CM3489" s="280" t="s">
        <v>73</v>
      </c>
      <c r="CN3489" s="280">
        <v>3</v>
      </c>
    </row>
    <row r="3490" spans="4:92">
      <c r="D3490" s="273" t="s">
        <v>83</v>
      </c>
      <c r="E3490" s="273" t="s">
        <v>75</v>
      </c>
      <c r="F3490" s="273" t="s">
        <v>231</v>
      </c>
      <c r="G3490" s="273" t="s">
        <v>576</v>
      </c>
      <c r="H3490" s="274">
        <v>45078</v>
      </c>
      <c r="I3490" s="273">
        <v>12540</v>
      </c>
      <c r="J3490" s="273">
        <v>690</v>
      </c>
      <c r="K3490" s="273">
        <v>1875549.53</v>
      </c>
      <c r="L3490" s="273" t="s">
        <v>66</v>
      </c>
      <c r="M3490" s="273">
        <v>224754.33106249999</v>
      </c>
      <c r="N3490" s="273" t="s">
        <v>964</v>
      </c>
      <c r="P3490" s="273" t="s">
        <v>1011</v>
      </c>
      <c r="Q3490" s="273" t="s">
        <v>1001</v>
      </c>
      <c r="R3490" s="273" t="s">
        <v>70</v>
      </c>
      <c r="S3490" s="273" t="s">
        <v>1804</v>
      </c>
      <c r="T3490" s="273" t="s">
        <v>1805</v>
      </c>
      <c r="U3490" s="273" t="s">
        <v>73</v>
      </c>
      <c r="V3490" s="273" t="s">
        <v>1812</v>
      </c>
      <c r="W3490" s="273">
        <v>261665</v>
      </c>
      <c r="X3490" s="273" t="s">
        <v>64</v>
      </c>
      <c r="Y3490" s="273" t="s">
        <v>75</v>
      </c>
      <c r="Z3490" s="273" t="s">
        <v>79</v>
      </c>
      <c r="AA3490" s="273" t="s">
        <v>79</v>
      </c>
      <c r="AB3490" s="274">
        <v>44927</v>
      </c>
      <c r="AC3490" s="273">
        <v>11953</v>
      </c>
      <c r="AD3490" s="273">
        <v>36</v>
      </c>
      <c r="AE3490" s="273">
        <v>2.8450000000000002</v>
      </c>
      <c r="AF3490" s="273" t="s">
        <v>90</v>
      </c>
      <c r="AG3490" s="273" t="s">
        <v>1940</v>
      </c>
      <c r="AH3490" s="273" t="s">
        <v>1941</v>
      </c>
      <c r="AI3490" s="273" t="s">
        <v>123</v>
      </c>
      <c r="AJ3490" s="273" t="s">
        <v>200</v>
      </c>
      <c r="AK3490" s="273">
        <v>172200</v>
      </c>
      <c r="BV3490" s="336" t="s">
        <v>64</v>
      </c>
      <c r="BW3490" s="337" t="s">
        <v>63</v>
      </c>
      <c r="BX3490" s="337" t="s">
        <v>252</v>
      </c>
      <c r="BY3490" s="337" t="s">
        <v>257</v>
      </c>
      <c r="BZ3490" s="337" t="s">
        <v>138</v>
      </c>
      <c r="CA3490" s="337" t="s">
        <v>139</v>
      </c>
      <c r="CB3490" s="337" t="s">
        <v>140</v>
      </c>
      <c r="CC3490" s="337" t="s">
        <v>141</v>
      </c>
      <c r="CD3490" s="338">
        <v>9</v>
      </c>
      <c r="CE3490" s="335">
        <v>45200</v>
      </c>
      <c r="CF3490" s="337">
        <v>10127</v>
      </c>
      <c r="CG3490" s="337" t="s">
        <v>90</v>
      </c>
      <c r="CH3490" s="337">
        <v>10127</v>
      </c>
      <c r="CI3490" s="337" t="s">
        <v>80</v>
      </c>
      <c r="CJ3490" s="337"/>
      <c r="CK3490" s="337"/>
      <c r="CL3490" s="337"/>
      <c r="CM3490" s="337" t="s">
        <v>73</v>
      </c>
      <c r="CN3490" s="337">
        <v>3</v>
      </c>
    </row>
    <row r="3491" spans="4:92">
      <c r="D3491" s="273" t="s">
        <v>83</v>
      </c>
      <c r="E3491" s="273" t="s">
        <v>75</v>
      </c>
      <c r="F3491" s="273" t="s">
        <v>231</v>
      </c>
      <c r="G3491" s="273" t="s">
        <v>576</v>
      </c>
      <c r="H3491" s="274">
        <v>45078</v>
      </c>
      <c r="I3491" s="273">
        <v>12540</v>
      </c>
      <c r="J3491" s="273">
        <v>690</v>
      </c>
      <c r="K3491" s="273">
        <v>156654.17000000001</v>
      </c>
      <c r="L3491" s="273" t="s">
        <v>66</v>
      </c>
      <c r="M3491" s="273">
        <v>17727.257187499999</v>
      </c>
      <c r="N3491" s="273" t="s">
        <v>964</v>
      </c>
      <c r="P3491" s="273" t="s">
        <v>1011</v>
      </c>
      <c r="Q3491" s="273" t="s">
        <v>1001</v>
      </c>
      <c r="R3491" s="273" t="s">
        <v>70</v>
      </c>
      <c r="S3491" s="273" t="s">
        <v>1804</v>
      </c>
      <c r="T3491" s="273" t="s">
        <v>1805</v>
      </c>
      <c r="U3491" s="273" t="s">
        <v>73</v>
      </c>
      <c r="V3491" s="273" t="s">
        <v>1811</v>
      </c>
      <c r="W3491" s="273">
        <v>261681</v>
      </c>
      <c r="X3491" s="273" t="s">
        <v>64</v>
      </c>
      <c r="Y3491" s="273" t="s">
        <v>75</v>
      </c>
      <c r="Z3491" s="273" t="s">
        <v>79</v>
      </c>
      <c r="AA3491" s="273" t="s">
        <v>79</v>
      </c>
      <c r="AB3491" s="274">
        <v>44927</v>
      </c>
      <c r="AC3491" s="273">
        <v>11953</v>
      </c>
      <c r="AD3491" s="273">
        <v>36</v>
      </c>
      <c r="AE3491" s="273">
        <v>1.3140000000000001</v>
      </c>
      <c r="AF3491" s="273" t="s">
        <v>90</v>
      </c>
      <c r="AG3491" s="273" t="s">
        <v>751</v>
      </c>
      <c r="AH3491" s="273" t="s">
        <v>1654</v>
      </c>
      <c r="AI3491" s="273" t="s">
        <v>123</v>
      </c>
      <c r="AJ3491" s="273" t="s">
        <v>200</v>
      </c>
      <c r="AK3491" s="273">
        <v>172206</v>
      </c>
      <c r="BV3491" s="279" t="s">
        <v>64</v>
      </c>
      <c r="BW3491" s="280" t="s">
        <v>63</v>
      </c>
      <c r="BX3491" s="280" t="s">
        <v>252</v>
      </c>
      <c r="BY3491" s="280" t="s">
        <v>257</v>
      </c>
      <c r="BZ3491" s="280" t="s">
        <v>126</v>
      </c>
      <c r="CA3491" s="280" t="s">
        <v>127</v>
      </c>
      <c r="CB3491" s="280" t="s">
        <v>133</v>
      </c>
      <c r="CC3491" s="280" t="s">
        <v>134</v>
      </c>
      <c r="CD3491" s="281">
        <v>7</v>
      </c>
      <c r="CE3491" s="277">
        <v>45200</v>
      </c>
      <c r="CF3491" s="280"/>
      <c r="CG3491" s="280"/>
      <c r="CH3491" s="280"/>
      <c r="CI3491" s="280" t="s">
        <v>104</v>
      </c>
      <c r="CJ3491" s="280"/>
      <c r="CK3491" s="280"/>
      <c r="CL3491" s="280"/>
      <c r="CM3491" s="280" t="s">
        <v>73</v>
      </c>
      <c r="CN3491" s="280">
        <v>3</v>
      </c>
    </row>
    <row r="3492" spans="4:92">
      <c r="D3492" s="273" t="s">
        <v>83</v>
      </c>
      <c r="E3492" s="273" t="s">
        <v>75</v>
      </c>
      <c r="F3492" s="273" t="s">
        <v>231</v>
      </c>
      <c r="G3492" s="273" t="s">
        <v>576</v>
      </c>
      <c r="H3492" s="274">
        <v>45078</v>
      </c>
      <c r="I3492" s="273">
        <v>12540</v>
      </c>
      <c r="J3492" s="273">
        <v>690</v>
      </c>
      <c r="K3492" s="273">
        <v>100024.8</v>
      </c>
      <c r="L3492" s="273" t="s">
        <v>66</v>
      </c>
      <c r="M3492" s="273">
        <v>11842.179625000001</v>
      </c>
      <c r="N3492" s="273" t="s">
        <v>67</v>
      </c>
      <c r="P3492" s="273" t="s">
        <v>1011</v>
      </c>
      <c r="Q3492" s="273" t="s">
        <v>1611</v>
      </c>
      <c r="R3492" s="273" t="s">
        <v>1013</v>
      </c>
      <c r="S3492" s="273" t="s">
        <v>1808</v>
      </c>
      <c r="T3492" s="273" t="s">
        <v>122</v>
      </c>
      <c r="U3492" s="273" t="s">
        <v>73</v>
      </c>
      <c r="V3492" s="273" t="s">
        <v>1809</v>
      </c>
      <c r="W3492" s="273">
        <v>261698</v>
      </c>
      <c r="X3492" s="273" t="s">
        <v>64</v>
      </c>
      <c r="Y3492" s="273" t="s">
        <v>75</v>
      </c>
      <c r="Z3492" s="273" t="s">
        <v>79</v>
      </c>
      <c r="AA3492" s="273" t="s">
        <v>79</v>
      </c>
      <c r="AB3492" s="274">
        <v>44927</v>
      </c>
      <c r="AC3492" s="273">
        <v>11953</v>
      </c>
      <c r="AD3492" s="273">
        <v>36</v>
      </c>
      <c r="AE3492" s="273">
        <v>12.635999999999999</v>
      </c>
      <c r="AF3492" s="273" t="s">
        <v>90</v>
      </c>
      <c r="AG3492" s="273" t="s">
        <v>726</v>
      </c>
      <c r="AH3492" s="273" t="s">
        <v>1655</v>
      </c>
      <c r="AI3492" s="273" t="s">
        <v>123</v>
      </c>
      <c r="AJ3492" s="273" t="s">
        <v>200</v>
      </c>
      <c r="AK3492" s="273">
        <v>172212</v>
      </c>
      <c r="BV3492" s="336" t="s">
        <v>64</v>
      </c>
      <c r="BW3492" s="337" t="s">
        <v>63</v>
      </c>
      <c r="BX3492" s="337" t="s">
        <v>252</v>
      </c>
      <c r="BY3492" s="337" t="s">
        <v>257</v>
      </c>
      <c r="BZ3492" s="337" t="s">
        <v>151</v>
      </c>
      <c r="CA3492" s="337" t="s">
        <v>152</v>
      </c>
      <c r="CB3492" s="337" t="s">
        <v>153</v>
      </c>
      <c r="CC3492" s="337" t="s">
        <v>154</v>
      </c>
      <c r="CD3492" s="338">
        <v>10</v>
      </c>
      <c r="CE3492" s="335">
        <v>45200</v>
      </c>
      <c r="CF3492" s="337">
        <v>613</v>
      </c>
      <c r="CG3492" s="337" t="s">
        <v>90</v>
      </c>
      <c r="CH3492" s="337">
        <v>613</v>
      </c>
      <c r="CI3492" s="337" t="s">
        <v>80</v>
      </c>
      <c r="CJ3492" s="337"/>
      <c r="CK3492" s="337"/>
      <c r="CL3492" s="337"/>
      <c r="CM3492" s="337" t="s">
        <v>73</v>
      </c>
      <c r="CN3492" s="337">
        <v>3</v>
      </c>
    </row>
    <row r="3493" spans="4:92">
      <c r="D3493" s="273" t="s">
        <v>83</v>
      </c>
      <c r="E3493" s="273" t="s">
        <v>75</v>
      </c>
      <c r="F3493" s="273" t="s">
        <v>231</v>
      </c>
      <c r="G3493" s="273" t="s">
        <v>576</v>
      </c>
      <c r="H3493" s="274">
        <v>45078</v>
      </c>
      <c r="I3493" s="273">
        <v>12540</v>
      </c>
      <c r="J3493" s="273">
        <v>690</v>
      </c>
      <c r="K3493" s="273">
        <v>442819.4</v>
      </c>
      <c r="L3493" s="273" t="s">
        <v>66</v>
      </c>
      <c r="M3493" s="273">
        <v>0</v>
      </c>
      <c r="N3493" s="273" t="s">
        <v>1010</v>
      </c>
      <c r="O3493" s="273">
        <v>16320</v>
      </c>
      <c r="P3493" s="273" t="s">
        <v>1011</v>
      </c>
      <c r="Q3493" s="273" t="s">
        <v>1188</v>
      </c>
      <c r="R3493" s="273" t="s">
        <v>1342</v>
      </c>
      <c r="S3493" s="273" t="s">
        <v>122</v>
      </c>
      <c r="U3493" s="273" t="s">
        <v>73</v>
      </c>
      <c r="V3493" s="273" t="s">
        <v>1809</v>
      </c>
      <c r="W3493" s="273">
        <v>261715</v>
      </c>
      <c r="X3493" s="273" t="s">
        <v>64</v>
      </c>
      <c r="Y3493" s="273" t="s">
        <v>75</v>
      </c>
      <c r="Z3493" s="273" t="s">
        <v>79</v>
      </c>
      <c r="AA3493" s="273" t="s">
        <v>79</v>
      </c>
      <c r="AB3493" s="274">
        <v>44927</v>
      </c>
      <c r="AC3493" s="273">
        <v>11953</v>
      </c>
      <c r="AD3493" s="273">
        <v>36</v>
      </c>
      <c r="AE3493" s="273">
        <v>17.885999999999999</v>
      </c>
      <c r="AF3493" s="273" t="s">
        <v>90</v>
      </c>
      <c r="AG3493" s="273" t="s">
        <v>568</v>
      </c>
      <c r="AH3493" s="273" t="s">
        <v>569</v>
      </c>
      <c r="AI3493" s="273" t="s">
        <v>123</v>
      </c>
      <c r="AJ3493" s="273" t="s">
        <v>200</v>
      </c>
      <c r="AK3493" s="273">
        <v>172218</v>
      </c>
      <c r="BV3493" s="279" t="s">
        <v>64</v>
      </c>
      <c r="BW3493" s="280" t="s">
        <v>63</v>
      </c>
      <c r="BX3493" s="280" t="s">
        <v>252</v>
      </c>
      <c r="BY3493" s="280" t="s">
        <v>257</v>
      </c>
      <c r="BZ3493" s="280" t="s">
        <v>167</v>
      </c>
      <c r="CA3493" s="280" t="s">
        <v>168</v>
      </c>
      <c r="CB3493" s="280" t="s">
        <v>169</v>
      </c>
      <c r="CC3493" s="280" t="s">
        <v>170</v>
      </c>
      <c r="CD3493" s="281">
        <v>12</v>
      </c>
      <c r="CE3493" s="277">
        <v>45200</v>
      </c>
      <c r="CF3493" s="280">
        <v>721</v>
      </c>
      <c r="CG3493" s="280" t="s">
        <v>90</v>
      </c>
      <c r="CH3493" s="280">
        <v>721</v>
      </c>
      <c r="CI3493" s="280" t="s">
        <v>80</v>
      </c>
      <c r="CJ3493" s="280"/>
      <c r="CK3493" s="280"/>
      <c r="CL3493" s="280"/>
      <c r="CM3493" s="280" t="s">
        <v>73</v>
      </c>
      <c r="CN3493" s="280">
        <v>3</v>
      </c>
    </row>
    <row r="3494" spans="4:92">
      <c r="D3494" s="273" t="s">
        <v>83</v>
      </c>
      <c r="E3494" s="273" t="s">
        <v>75</v>
      </c>
      <c r="F3494" s="273" t="s">
        <v>231</v>
      </c>
      <c r="G3494" s="273" t="s">
        <v>576</v>
      </c>
      <c r="H3494" s="274">
        <v>45078</v>
      </c>
      <c r="I3494" s="273">
        <v>12540</v>
      </c>
      <c r="J3494" s="273">
        <v>690</v>
      </c>
      <c r="W3494" s="273">
        <v>261719</v>
      </c>
      <c r="X3494" s="273" t="s">
        <v>64</v>
      </c>
      <c r="Y3494" s="273" t="s">
        <v>75</v>
      </c>
      <c r="Z3494" s="273" t="s">
        <v>79</v>
      </c>
      <c r="AA3494" s="273" t="s">
        <v>79</v>
      </c>
      <c r="AB3494" s="274">
        <v>44927</v>
      </c>
      <c r="AC3494" s="273">
        <v>11953</v>
      </c>
      <c r="AD3494" s="273">
        <v>36</v>
      </c>
      <c r="AE3494" s="273">
        <v>12.840999999999999</v>
      </c>
      <c r="AF3494" s="273" t="s">
        <v>90</v>
      </c>
      <c r="AG3494" s="273" t="s">
        <v>732</v>
      </c>
      <c r="AH3494" s="273" t="s">
        <v>1656</v>
      </c>
      <c r="AI3494" s="273" t="s">
        <v>123</v>
      </c>
      <c r="AJ3494" s="273" t="s">
        <v>200</v>
      </c>
      <c r="AK3494" s="273">
        <v>172224</v>
      </c>
      <c r="BV3494" s="336" t="s">
        <v>64</v>
      </c>
      <c r="BW3494" s="337" t="s">
        <v>75</v>
      </c>
      <c r="BX3494" s="337" t="s">
        <v>308</v>
      </c>
      <c r="BY3494" s="337" t="s">
        <v>308</v>
      </c>
      <c r="BZ3494" s="337" t="s">
        <v>86</v>
      </c>
      <c r="CA3494" s="337" t="s">
        <v>87</v>
      </c>
      <c r="CB3494" s="337" t="s">
        <v>179</v>
      </c>
      <c r="CC3494" s="337" t="s">
        <v>180</v>
      </c>
      <c r="CD3494" s="338">
        <v>1</v>
      </c>
      <c r="CE3494" s="335">
        <v>45139</v>
      </c>
      <c r="CF3494" s="337"/>
      <c r="CG3494" s="337" t="s">
        <v>181</v>
      </c>
      <c r="CH3494" s="337"/>
      <c r="CI3494" s="337" t="s">
        <v>181</v>
      </c>
      <c r="CJ3494" s="337" t="s">
        <v>1702</v>
      </c>
      <c r="CK3494" s="337"/>
      <c r="CL3494" s="337"/>
      <c r="CM3494" s="337" t="s">
        <v>73</v>
      </c>
      <c r="CN3494" s="337">
        <v>3</v>
      </c>
    </row>
    <row r="3495" spans="4:92">
      <c r="D3495" s="273" t="s">
        <v>83</v>
      </c>
      <c r="E3495" s="273" t="s">
        <v>75</v>
      </c>
      <c r="F3495" s="273" t="s">
        <v>231</v>
      </c>
      <c r="G3495" s="273" t="s">
        <v>576</v>
      </c>
      <c r="H3495" s="274">
        <v>45078</v>
      </c>
      <c r="I3495" s="273">
        <v>12540</v>
      </c>
      <c r="J3495" s="273">
        <v>690</v>
      </c>
      <c r="K3495" s="273">
        <v>2506581.2999999998</v>
      </c>
      <c r="L3495" s="273" t="s">
        <v>66</v>
      </c>
      <c r="M3495" s="273">
        <v>285064.49550000002</v>
      </c>
      <c r="N3495" s="273" t="s">
        <v>115</v>
      </c>
      <c r="W3495" s="273">
        <v>261663</v>
      </c>
      <c r="X3495" s="273" t="s">
        <v>64</v>
      </c>
      <c r="Y3495" s="273" t="s">
        <v>75</v>
      </c>
      <c r="Z3495" s="273" t="s">
        <v>79</v>
      </c>
      <c r="AA3495" s="273" t="s">
        <v>79</v>
      </c>
      <c r="AB3495" s="274">
        <v>44927</v>
      </c>
      <c r="AC3495" s="273">
        <v>11953</v>
      </c>
      <c r="AD3495" s="273">
        <v>36</v>
      </c>
      <c r="AE3495" s="273">
        <v>0</v>
      </c>
      <c r="AF3495" s="273" t="s">
        <v>90</v>
      </c>
      <c r="AG3495" s="273" t="s">
        <v>555</v>
      </c>
      <c r="AH3495" s="273" t="s">
        <v>556</v>
      </c>
      <c r="AI3495" s="273" t="s">
        <v>123</v>
      </c>
      <c r="AJ3495" s="273" t="s">
        <v>200</v>
      </c>
      <c r="AK3495" s="273">
        <v>172230</v>
      </c>
      <c r="BV3495" s="279" t="s">
        <v>64</v>
      </c>
      <c r="BW3495" s="280" t="s">
        <v>75</v>
      </c>
      <c r="BX3495" s="280" t="s">
        <v>308</v>
      </c>
      <c r="BY3495" s="280" t="s">
        <v>308</v>
      </c>
      <c r="BZ3495" s="280" t="s">
        <v>86</v>
      </c>
      <c r="CA3495" s="280" t="s">
        <v>87</v>
      </c>
      <c r="CB3495" s="280" t="s">
        <v>179</v>
      </c>
      <c r="CC3495" s="280" t="s">
        <v>180</v>
      </c>
      <c r="CD3495" s="281">
        <v>1</v>
      </c>
      <c r="CE3495" s="277">
        <v>45139</v>
      </c>
      <c r="CF3495" s="280"/>
      <c r="CG3495" s="280" t="s">
        <v>181</v>
      </c>
      <c r="CH3495" s="280"/>
      <c r="CI3495" s="280" t="s">
        <v>181</v>
      </c>
      <c r="CJ3495" s="280" t="s">
        <v>1702</v>
      </c>
      <c r="CK3495" s="280"/>
      <c r="CL3495" s="280"/>
      <c r="CM3495" s="280" t="s">
        <v>73</v>
      </c>
      <c r="CN3495" s="280">
        <v>3</v>
      </c>
    </row>
    <row r="3496" spans="4:92">
      <c r="D3496" s="273" t="s">
        <v>83</v>
      </c>
      <c r="E3496" s="273" t="s">
        <v>75</v>
      </c>
      <c r="F3496" s="273" t="s">
        <v>231</v>
      </c>
      <c r="G3496" s="273" t="s">
        <v>576</v>
      </c>
      <c r="H3496" s="274">
        <v>45078</v>
      </c>
      <c r="I3496" s="273">
        <v>12540</v>
      </c>
      <c r="J3496" s="273">
        <v>690</v>
      </c>
      <c r="K3496" s="273">
        <v>0</v>
      </c>
      <c r="L3496" s="273" t="s">
        <v>66</v>
      </c>
      <c r="N3496" s="273" t="s">
        <v>107</v>
      </c>
      <c r="W3496" s="273">
        <v>261664</v>
      </c>
      <c r="X3496" s="273" t="s">
        <v>64</v>
      </c>
      <c r="Y3496" s="273" t="s">
        <v>75</v>
      </c>
      <c r="Z3496" s="273" t="s">
        <v>79</v>
      </c>
      <c r="AA3496" s="273" t="s">
        <v>79</v>
      </c>
      <c r="AB3496" s="274">
        <v>44927</v>
      </c>
      <c r="AC3496" s="273">
        <v>11953</v>
      </c>
      <c r="AD3496" s="273">
        <v>36</v>
      </c>
      <c r="AE3496" s="273">
        <v>25.044</v>
      </c>
      <c r="AF3496" s="273" t="s">
        <v>90</v>
      </c>
      <c r="AG3496" s="273" t="s">
        <v>1942</v>
      </c>
      <c r="AH3496" s="273" t="s">
        <v>1943</v>
      </c>
      <c r="AI3496" s="273" t="s">
        <v>123</v>
      </c>
      <c r="AJ3496" s="273" t="s">
        <v>200</v>
      </c>
      <c r="AK3496" s="273">
        <v>172236</v>
      </c>
      <c r="BV3496" s="336" t="s">
        <v>64</v>
      </c>
      <c r="BW3496" s="337" t="s">
        <v>75</v>
      </c>
      <c r="BX3496" s="337" t="s">
        <v>308</v>
      </c>
      <c r="BY3496" s="337" t="s">
        <v>308</v>
      </c>
      <c r="BZ3496" s="337" t="s">
        <v>86</v>
      </c>
      <c r="CA3496" s="337" t="s">
        <v>87</v>
      </c>
      <c r="CB3496" s="337" t="s">
        <v>179</v>
      </c>
      <c r="CC3496" s="337" t="s">
        <v>180</v>
      </c>
      <c r="CD3496" s="338">
        <v>1</v>
      </c>
      <c r="CE3496" s="335">
        <v>45139</v>
      </c>
      <c r="CF3496" s="337"/>
      <c r="CG3496" s="337" t="s">
        <v>181</v>
      </c>
      <c r="CH3496" s="337"/>
      <c r="CI3496" s="337" t="s">
        <v>181</v>
      </c>
      <c r="CJ3496" s="337" t="s">
        <v>1702</v>
      </c>
      <c r="CK3496" s="337"/>
      <c r="CL3496" s="337"/>
      <c r="CM3496" s="337" t="s">
        <v>73</v>
      </c>
      <c r="CN3496" s="337">
        <v>3</v>
      </c>
    </row>
    <row r="3497" spans="4:92">
      <c r="D3497" s="273" t="s">
        <v>83</v>
      </c>
      <c r="E3497" s="273" t="s">
        <v>75</v>
      </c>
      <c r="F3497" s="273" t="s">
        <v>231</v>
      </c>
      <c r="G3497" s="273" t="s">
        <v>576</v>
      </c>
      <c r="H3497" s="274">
        <v>45108</v>
      </c>
      <c r="I3497" s="273">
        <v>12809</v>
      </c>
      <c r="J3497" s="273">
        <v>690</v>
      </c>
      <c r="K3497" s="273">
        <v>1448683.2</v>
      </c>
      <c r="L3497" s="273" t="s">
        <v>66</v>
      </c>
      <c r="M3497" s="273">
        <v>170862.69181250001</v>
      </c>
      <c r="N3497" s="273" t="s">
        <v>964</v>
      </c>
      <c r="P3497" s="273" t="s">
        <v>1011</v>
      </c>
      <c r="Q3497" s="273" t="s">
        <v>1001</v>
      </c>
      <c r="R3497" s="273" t="s">
        <v>70</v>
      </c>
      <c r="S3497" s="273" t="s">
        <v>1804</v>
      </c>
      <c r="T3497" s="273" t="s">
        <v>1805</v>
      </c>
      <c r="U3497" s="273" t="s">
        <v>73</v>
      </c>
      <c r="V3497" s="273" t="s">
        <v>1944</v>
      </c>
      <c r="W3497" s="273">
        <v>261746</v>
      </c>
      <c r="X3497" s="273" t="s">
        <v>64</v>
      </c>
      <c r="Y3497" s="273" t="s">
        <v>75</v>
      </c>
      <c r="Z3497" s="273" t="s">
        <v>79</v>
      </c>
      <c r="AA3497" s="273" t="s">
        <v>79</v>
      </c>
      <c r="AB3497" s="274">
        <v>44927</v>
      </c>
      <c r="AC3497" s="273">
        <v>11953</v>
      </c>
      <c r="AD3497" s="273">
        <v>36</v>
      </c>
      <c r="AE3497" s="273">
        <v>0</v>
      </c>
      <c r="AF3497" s="273" t="s">
        <v>90</v>
      </c>
      <c r="AG3497" s="273" t="s">
        <v>559</v>
      </c>
      <c r="AH3497" s="273" t="s">
        <v>560</v>
      </c>
      <c r="AI3497" s="273" t="s">
        <v>123</v>
      </c>
      <c r="AJ3497" s="273" t="s">
        <v>200</v>
      </c>
      <c r="AK3497" s="273">
        <v>172242</v>
      </c>
      <c r="BV3497" s="279" t="s">
        <v>64</v>
      </c>
      <c r="BW3497" s="280" t="s">
        <v>75</v>
      </c>
      <c r="BX3497" s="280" t="s">
        <v>308</v>
      </c>
      <c r="BY3497" s="280" t="s">
        <v>308</v>
      </c>
      <c r="BZ3497" s="280" t="s">
        <v>86</v>
      </c>
      <c r="CA3497" s="280" t="s">
        <v>87</v>
      </c>
      <c r="CB3497" s="280" t="s">
        <v>179</v>
      </c>
      <c r="CC3497" s="280" t="s">
        <v>180</v>
      </c>
      <c r="CD3497" s="281">
        <v>1</v>
      </c>
      <c r="CE3497" s="277">
        <v>45139</v>
      </c>
      <c r="CF3497" s="280"/>
      <c r="CG3497" s="280" t="s">
        <v>181</v>
      </c>
      <c r="CH3497" s="280"/>
      <c r="CI3497" s="280" t="s">
        <v>181</v>
      </c>
      <c r="CJ3497" s="280" t="s">
        <v>1702</v>
      </c>
      <c r="CK3497" s="280"/>
      <c r="CL3497" s="280"/>
      <c r="CM3497" s="280" t="s">
        <v>73</v>
      </c>
      <c r="CN3497" s="280">
        <v>3</v>
      </c>
    </row>
    <row r="3498" spans="4:92">
      <c r="D3498" s="273" t="s">
        <v>83</v>
      </c>
      <c r="E3498" s="273" t="s">
        <v>75</v>
      </c>
      <c r="F3498" s="273" t="s">
        <v>231</v>
      </c>
      <c r="G3498" s="273" t="s">
        <v>576</v>
      </c>
      <c r="H3498" s="274">
        <v>45108</v>
      </c>
      <c r="I3498" s="273">
        <v>12809</v>
      </c>
      <c r="J3498" s="273">
        <v>690</v>
      </c>
      <c r="K3498" s="273">
        <v>354355.20000000001</v>
      </c>
      <c r="L3498" s="273" t="s">
        <v>66</v>
      </c>
      <c r="M3498" s="273">
        <v>38585.814874999996</v>
      </c>
      <c r="N3498" s="273" t="s">
        <v>964</v>
      </c>
      <c r="P3498" s="273" t="s">
        <v>1011</v>
      </c>
      <c r="Q3498" s="273" t="s">
        <v>1001</v>
      </c>
      <c r="R3498" s="273" t="s">
        <v>70</v>
      </c>
      <c r="S3498" s="273" t="s">
        <v>1804</v>
      </c>
      <c r="T3498" s="273" t="s">
        <v>1805</v>
      </c>
      <c r="U3498" s="273" t="s">
        <v>73</v>
      </c>
      <c r="V3498" s="273" t="s">
        <v>1811</v>
      </c>
      <c r="W3498" s="273">
        <v>261762</v>
      </c>
      <c r="X3498" s="273" t="s">
        <v>64</v>
      </c>
      <c r="Y3498" s="273" t="s">
        <v>75</v>
      </c>
      <c r="Z3498" s="273" t="s">
        <v>79</v>
      </c>
      <c r="AA3498" s="273" t="s">
        <v>79</v>
      </c>
      <c r="AB3498" s="274">
        <v>44927</v>
      </c>
      <c r="AC3498" s="273">
        <v>11953</v>
      </c>
      <c r="AD3498" s="273">
        <v>36</v>
      </c>
      <c r="AE3498" s="273">
        <v>31.084</v>
      </c>
      <c r="AF3498" s="273" t="s">
        <v>90</v>
      </c>
      <c r="AG3498" s="273" t="s">
        <v>1945</v>
      </c>
      <c r="AH3498" s="273" t="s">
        <v>1946</v>
      </c>
      <c r="AI3498" s="273" t="s">
        <v>123</v>
      </c>
      <c r="AJ3498" s="273" t="s">
        <v>200</v>
      </c>
      <c r="AK3498" s="273">
        <v>172248</v>
      </c>
      <c r="BV3498" s="336" t="s">
        <v>64</v>
      </c>
      <c r="BW3498" s="337" t="s">
        <v>75</v>
      </c>
      <c r="BX3498" s="337" t="s">
        <v>308</v>
      </c>
      <c r="BY3498" s="337" t="s">
        <v>308</v>
      </c>
      <c r="BZ3498" s="337" t="s">
        <v>167</v>
      </c>
      <c r="CA3498" s="337" t="s">
        <v>168</v>
      </c>
      <c r="CB3498" s="337" t="s">
        <v>319</v>
      </c>
      <c r="CC3498" s="337" t="s">
        <v>320</v>
      </c>
      <c r="CD3498" s="338">
        <v>15</v>
      </c>
      <c r="CE3498" s="335">
        <v>45139</v>
      </c>
      <c r="CF3498" s="337">
        <v>1606</v>
      </c>
      <c r="CG3498" s="337" t="s">
        <v>90</v>
      </c>
      <c r="CH3498" s="337">
        <v>1606</v>
      </c>
      <c r="CI3498" s="337" t="s">
        <v>80</v>
      </c>
      <c r="CJ3498" s="337"/>
      <c r="CK3498" s="337"/>
      <c r="CL3498" s="337"/>
      <c r="CM3498" s="337" t="s">
        <v>73</v>
      </c>
      <c r="CN3498" s="337">
        <v>3</v>
      </c>
    </row>
    <row r="3499" spans="4:92">
      <c r="D3499" s="273" t="s">
        <v>83</v>
      </c>
      <c r="E3499" s="273" t="s">
        <v>75</v>
      </c>
      <c r="F3499" s="273" t="s">
        <v>231</v>
      </c>
      <c r="G3499" s="273" t="s">
        <v>576</v>
      </c>
      <c r="H3499" s="274">
        <v>45108</v>
      </c>
      <c r="I3499" s="273">
        <v>12809</v>
      </c>
      <c r="J3499" s="273">
        <v>690</v>
      </c>
      <c r="K3499" s="273">
        <v>129141.6</v>
      </c>
      <c r="L3499" s="273" t="s">
        <v>66</v>
      </c>
      <c r="M3499" s="273">
        <v>17380.381249999999</v>
      </c>
      <c r="N3499" s="273" t="s">
        <v>67</v>
      </c>
      <c r="P3499" s="273" t="s">
        <v>1011</v>
      </c>
      <c r="Q3499" s="273" t="s">
        <v>1611</v>
      </c>
      <c r="R3499" s="273" t="s">
        <v>1013</v>
      </c>
      <c r="S3499" s="273" t="s">
        <v>1808</v>
      </c>
      <c r="T3499" s="273" t="s">
        <v>122</v>
      </c>
      <c r="U3499" s="273" t="s">
        <v>73</v>
      </c>
      <c r="V3499" s="273" t="s">
        <v>1809</v>
      </c>
      <c r="W3499" s="273">
        <v>261779</v>
      </c>
      <c r="X3499" s="273" t="s">
        <v>64</v>
      </c>
      <c r="Y3499" s="273" t="s">
        <v>75</v>
      </c>
      <c r="Z3499" s="273" t="s">
        <v>79</v>
      </c>
      <c r="AA3499" s="273" t="s">
        <v>79</v>
      </c>
      <c r="AB3499" s="274">
        <v>44927</v>
      </c>
      <c r="AC3499" s="273">
        <v>11953</v>
      </c>
      <c r="AD3499" s="273">
        <v>36</v>
      </c>
      <c r="AE3499" s="273">
        <v>1</v>
      </c>
      <c r="AF3499" s="273" t="s">
        <v>90</v>
      </c>
      <c r="AG3499" s="273" t="s">
        <v>1947</v>
      </c>
      <c r="AH3499" s="273" t="s">
        <v>1948</v>
      </c>
      <c r="AI3499" s="273" t="s">
        <v>123</v>
      </c>
      <c r="AJ3499" s="273" t="s">
        <v>200</v>
      </c>
      <c r="AK3499" s="273">
        <v>172254</v>
      </c>
      <c r="BV3499" s="279" t="s">
        <v>64</v>
      </c>
      <c r="BW3499" s="280" t="s">
        <v>75</v>
      </c>
      <c r="BX3499" s="280" t="s">
        <v>308</v>
      </c>
      <c r="BY3499" s="280" t="s">
        <v>308</v>
      </c>
      <c r="BZ3499" s="280" t="s">
        <v>138</v>
      </c>
      <c r="CA3499" s="280" t="s">
        <v>139</v>
      </c>
      <c r="CB3499" s="280" t="s">
        <v>190</v>
      </c>
      <c r="CC3499" s="280" t="s">
        <v>191</v>
      </c>
      <c r="CD3499" s="281">
        <v>8</v>
      </c>
      <c r="CE3499" s="277">
        <v>45139</v>
      </c>
      <c r="CF3499" s="280">
        <v>0</v>
      </c>
      <c r="CG3499" s="280" t="s">
        <v>90</v>
      </c>
      <c r="CH3499" s="280">
        <v>0</v>
      </c>
      <c r="CI3499" s="280" t="s">
        <v>80</v>
      </c>
      <c r="CJ3499" s="280"/>
      <c r="CK3499" s="280"/>
      <c r="CL3499" s="280"/>
      <c r="CM3499" s="280" t="s">
        <v>73</v>
      </c>
      <c r="CN3499" s="280">
        <v>3</v>
      </c>
    </row>
    <row r="3500" spans="4:92">
      <c r="D3500" s="273" t="s">
        <v>83</v>
      </c>
      <c r="E3500" s="273" t="s">
        <v>75</v>
      </c>
      <c r="F3500" s="273" t="s">
        <v>231</v>
      </c>
      <c r="G3500" s="273" t="s">
        <v>576</v>
      </c>
      <c r="H3500" s="274">
        <v>45108</v>
      </c>
      <c r="I3500" s="273">
        <v>12809</v>
      </c>
      <c r="J3500" s="273">
        <v>690</v>
      </c>
      <c r="K3500" s="273">
        <v>528374.69999999995</v>
      </c>
      <c r="L3500" s="273" t="s">
        <v>66</v>
      </c>
      <c r="M3500" s="273">
        <v>0</v>
      </c>
      <c r="N3500" s="273" t="s">
        <v>1010</v>
      </c>
      <c r="O3500" s="273">
        <v>26700</v>
      </c>
      <c r="P3500" s="273" t="s">
        <v>1011</v>
      </c>
      <c r="Q3500" s="273" t="s">
        <v>1188</v>
      </c>
      <c r="R3500" s="273" t="s">
        <v>1342</v>
      </c>
      <c r="S3500" s="273" t="s">
        <v>122</v>
      </c>
      <c r="U3500" s="273" t="s">
        <v>73</v>
      </c>
      <c r="V3500" s="273" t="s">
        <v>1809</v>
      </c>
      <c r="W3500" s="273">
        <v>261796</v>
      </c>
      <c r="X3500" s="273" t="s">
        <v>64</v>
      </c>
      <c r="Y3500" s="273" t="s">
        <v>75</v>
      </c>
      <c r="Z3500" s="273" t="s">
        <v>79</v>
      </c>
      <c r="AA3500" s="273" t="s">
        <v>79</v>
      </c>
      <c r="AB3500" s="274">
        <v>44927</v>
      </c>
      <c r="AC3500" s="273">
        <v>11953</v>
      </c>
      <c r="AD3500" s="273">
        <v>36</v>
      </c>
      <c r="AE3500" s="273">
        <v>7</v>
      </c>
      <c r="AF3500" s="273" t="s">
        <v>90</v>
      </c>
      <c r="AG3500" s="273" t="s">
        <v>1949</v>
      </c>
      <c r="AH3500" s="273" t="s">
        <v>1950</v>
      </c>
      <c r="AI3500" s="273" t="s">
        <v>123</v>
      </c>
      <c r="AJ3500" s="273" t="s">
        <v>200</v>
      </c>
      <c r="AK3500" s="273">
        <v>172260</v>
      </c>
      <c r="BV3500" s="336" t="s">
        <v>64</v>
      </c>
      <c r="BW3500" s="337" t="s">
        <v>75</v>
      </c>
      <c r="BX3500" s="337" t="s">
        <v>308</v>
      </c>
      <c r="BY3500" s="337" t="s">
        <v>308</v>
      </c>
      <c r="BZ3500" s="337" t="s">
        <v>86</v>
      </c>
      <c r="CA3500" s="337" t="s">
        <v>87</v>
      </c>
      <c r="CB3500" s="337" t="s">
        <v>217</v>
      </c>
      <c r="CC3500" s="337" t="s">
        <v>218</v>
      </c>
      <c r="CD3500" s="338">
        <v>2</v>
      </c>
      <c r="CE3500" s="335">
        <v>45139</v>
      </c>
      <c r="CF3500" s="337"/>
      <c r="CG3500" s="337" t="s">
        <v>181</v>
      </c>
      <c r="CH3500" s="337"/>
      <c r="CI3500" s="337" t="s">
        <v>181</v>
      </c>
      <c r="CJ3500" s="337" t="s">
        <v>1071</v>
      </c>
      <c r="CK3500" s="337"/>
      <c r="CL3500" s="337"/>
      <c r="CM3500" s="337" t="s">
        <v>73</v>
      </c>
      <c r="CN3500" s="337">
        <v>3</v>
      </c>
    </row>
    <row r="3501" spans="4:92">
      <c r="D3501" s="273" t="s">
        <v>83</v>
      </c>
      <c r="E3501" s="273" t="s">
        <v>75</v>
      </c>
      <c r="F3501" s="273" t="s">
        <v>231</v>
      </c>
      <c r="G3501" s="273" t="s">
        <v>576</v>
      </c>
      <c r="H3501" s="274">
        <v>45108</v>
      </c>
      <c r="I3501" s="273">
        <v>12809</v>
      </c>
      <c r="J3501" s="273">
        <v>690</v>
      </c>
      <c r="W3501" s="273">
        <v>261800</v>
      </c>
      <c r="X3501" s="273" t="s">
        <v>64</v>
      </c>
      <c r="Y3501" s="273" t="s">
        <v>75</v>
      </c>
      <c r="Z3501" s="273" t="s">
        <v>79</v>
      </c>
      <c r="AA3501" s="273" t="s">
        <v>79</v>
      </c>
      <c r="AB3501" s="274">
        <v>44958</v>
      </c>
      <c r="AC3501" s="273">
        <v>11986</v>
      </c>
      <c r="AD3501" s="273">
        <v>36</v>
      </c>
      <c r="AE3501" s="273">
        <v>0.51200000000000001</v>
      </c>
      <c r="AF3501" s="273" t="s">
        <v>90</v>
      </c>
      <c r="AG3501" s="273" t="s">
        <v>1931</v>
      </c>
      <c r="AH3501" s="273" t="s">
        <v>1932</v>
      </c>
      <c r="AI3501" s="273" t="s">
        <v>123</v>
      </c>
      <c r="AJ3501" s="273" t="s">
        <v>200</v>
      </c>
      <c r="AK3501" s="273">
        <v>211936</v>
      </c>
      <c r="BV3501" s="279" t="s">
        <v>64</v>
      </c>
      <c r="BW3501" s="280" t="s">
        <v>75</v>
      </c>
      <c r="BX3501" s="280" t="s">
        <v>308</v>
      </c>
      <c r="BY3501" s="280" t="s">
        <v>308</v>
      </c>
      <c r="BZ3501" s="280" t="s">
        <v>86</v>
      </c>
      <c r="CA3501" s="280" t="s">
        <v>87</v>
      </c>
      <c r="CB3501" s="280" t="s">
        <v>217</v>
      </c>
      <c r="CC3501" s="280" t="s">
        <v>218</v>
      </c>
      <c r="CD3501" s="281">
        <v>2</v>
      </c>
      <c r="CE3501" s="277">
        <v>45139</v>
      </c>
      <c r="CF3501" s="280"/>
      <c r="CG3501" s="280" t="s">
        <v>181</v>
      </c>
      <c r="CH3501" s="280"/>
      <c r="CI3501" s="280" t="s">
        <v>181</v>
      </c>
      <c r="CJ3501" s="280" t="s">
        <v>1075</v>
      </c>
      <c r="CK3501" s="280"/>
      <c r="CL3501" s="280"/>
      <c r="CM3501" s="280" t="s">
        <v>73</v>
      </c>
      <c r="CN3501" s="280">
        <v>3</v>
      </c>
    </row>
    <row r="3502" spans="4:92">
      <c r="D3502" s="273" t="s">
        <v>83</v>
      </c>
      <c r="E3502" s="273" t="s">
        <v>75</v>
      </c>
      <c r="F3502" s="273" t="s">
        <v>231</v>
      </c>
      <c r="G3502" s="273" t="s">
        <v>576</v>
      </c>
      <c r="H3502" s="274">
        <v>45108</v>
      </c>
      <c r="I3502" s="273">
        <v>12809</v>
      </c>
      <c r="J3502" s="273">
        <v>690</v>
      </c>
      <c r="K3502" s="273">
        <v>2655766.6</v>
      </c>
      <c r="L3502" s="273" t="s">
        <v>66</v>
      </c>
      <c r="M3502" s="273">
        <v>298941.78125</v>
      </c>
      <c r="N3502" s="273" t="s">
        <v>115</v>
      </c>
      <c r="W3502" s="273">
        <v>261744</v>
      </c>
      <c r="X3502" s="273" t="s">
        <v>64</v>
      </c>
      <c r="Y3502" s="273" t="s">
        <v>75</v>
      </c>
      <c r="Z3502" s="273" t="s">
        <v>79</v>
      </c>
      <c r="AA3502" s="273" t="s">
        <v>79</v>
      </c>
      <c r="AB3502" s="274">
        <v>44958</v>
      </c>
      <c r="AC3502" s="273">
        <v>11986</v>
      </c>
      <c r="AD3502" s="273">
        <v>36</v>
      </c>
      <c r="AE3502" s="273">
        <v>22.683</v>
      </c>
      <c r="AF3502" s="273" t="s">
        <v>90</v>
      </c>
      <c r="AG3502" s="273" t="s">
        <v>1555</v>
      </c>
      <c r="AH3502" s="273" t="s">
        <v>1556</v>
      </c>
      <c r="AI3502" s="273" t="s">
        <v>123</v>
      </c>
      <c r="AJ3502" s="273" t="s">
        <v>200</v>
      </c>
      <c r="AK3502" s="273">
        <v>211942</v>
      </c>
      <c r="BV3502" s="336" t="s">
        <v>64</v>
      </c>
      <c r="BW3502" s="337" t="s">
        <v>75</v>
      </c>
      <c r="BX3502" s="337" t="s">
        <v>308</v>
      </c>
      <c r="BY3502" s="337" t="s">
        <v>308</v>
      </c>
      <c r="BZ3502" s="337" t="s">
        <v>86</v>
      </c>
      <c r="CA3502" s="337" t="s">
        <v>87</v>
      </c>
      <c r="CB3502" s="337" t="s">
        <v>217</v>
      </c>
      <c r="CC3502" s="337" t="s">
        <v>218</v>
      </c>
      <c r="CD3502" s="338">
        <v>2</v>
      </c>
      <c r="CE3502" s="335">
        <v>45139</v>
      </c>
      <c r="CF3502" s="337"/>
      <c r="CG3502" s="337" t="s">
        <v>181</v>
      </c>
      <c r="CH3502" s="337"/>
      <c r="CI3502" s="337" t="s">
        <v>181</v>
      </c>
      <c r="CJ3502" s="337" t="s">
        <v>1068</v>
      </c>
      <c r="CK3502" s="337"/>
      <c r="CL3502" s="337"/>
      <c r="CM3502" s="337" t="s">
        <v>73</v>
      </c>
      <c r="CN3502" s="337">
        <v>3</v>
      </c>
    </row>
    <row r="3503" spans="4:92">
      <c r="D3503" s="273" t="s">
        <v>83</v>
      </c>
      <c r="E3503" s="273" t="s">
        <v>75</v>
      </c>
      <c r="F3503" s="273" t="s">
        <v>231</v>
      </c>
      <c r="G3503" s="273" t="s">
        <v>576</v>
      </c>
      <c r="H3503" s="274">
        <v>45108</v>
      </c>
      <c r="I3503" s="273">
        <v>12809</v>
      </c>
      <c r="J3503" s="273">
        <v>690</v>
      </c>
      <c r="K3503" s="273">
        <v>9139.5</v>
      </c>
      <c r="L3503" s="273" t="s">
        <v>66</v>
      </c>
      <c r="N3503" s="273" t="s">
        <v>107</v>
      </c>
      <c r="W3503" s="273">
        <v>261745</v>
      </c>
      <c r="X3503" s="273" t="s">
        <v>64</v>
      </c>
      <c r="Y3503" s="273" t="s">
        <v>75</v>
      </c>
      <c r="Z3503" s="273" t="s">
        <v>79</v>
      </c>
      <c r="AA3503" s="273" t="s">
        <v>79</v>
      </c>
      <c r="AB3503" s="274">
        <v>44958</v>
      </c>
      <c r="AC3503" s="273">
        <v>11986</v>
      </c>
      <c r="AD3503" s="273">
        <v>36</v>
      </c>
      <c r="AE3503" s="273">
        <v>5.8000000000000003E-2</v>
      </c>
      <c r="AF3503" s="273" t="s">
        <v>90</v>
      </c>
      <c r="AG3503" s="273" t="s">
        <v>722</v>
      </c>
      <c r="AH3503" s="273" t="s">
        <v>1641</v>
      </c>
      <c r="AI3503" s="273" t="s">
        <v>123</v>
      </c>
      <c r="AJ3503" s="273" t="s">
        <v>200</v>
      </c>
      <c r="AK3503" s="273">
        <v>211948</v>
      </c>
      <c r="BV3503" s="279" t="s">
        <v>64</v>
      </c>
      <c r="BW3503" s="280" t="s">
        <v>75</v>
      </c>
      <c r="BX3503" s="280" t="s">
        <v>308</v>
      </c>
      <c r="BY3503" s="280" t="s">
        <v>308</v>
      </c>
      <c r="BZ3503" s="280" t="s">
        <v>86</v>
      </c>
      <c r="CA3503" s="280" t="s">
        <v>87</v>
      </c>
      <c r="CB3503" s="280" t="s">
        <v>217</v>
      </c>
      <c r="CC3503" s="280" t="s">
        <v>218</v>
      </c>
      <c r="CD3503" s="281">
        <v>2</v>
      </c>
      <c r="CE3503" s="277">
        <v>45139</v>
      </c>
      <c r="CF3503" s="280"/>
      <c r="CG3503" s="280" t="s">
        <v>181</v>
      </c>
      <c r="CH3503" s="280"/>
      <c r="CI3503" s="280" t="s">
        <v>181</v>
      </c>
      <c r="CJ3503" s="280" t="s">
        <v>1078</v>
      </c>
      <c r="CK3503" s="280"/>
      <c r="CL3503" s="280"/>
      <c r="CM3503" s="280" t="s">
        <v>73</v>
      </c>
      <c r="CN3503" s="280">
        <v>3</v>
      </c>
    </row>
    <row r="3504" spans="4:92">
      <c r="D3504" s="273" t="s">
        <v>83</v>
      </c>
      <c r="E3504" s="273" t="s">
        <v>75</v>
      </c>
      <c r="F3504" s="273" t="s">
        <v>231</v>
      </c>
      <c r="G3504" s="273" t="s">
        <v>576</v>
      </c>
      <c r="H3504" s="274">
        <v>45139</v>
      </c>
      <c r="I3504" s="273">
        <v>13485</v>
      </c>
      <c r="J3504" s="273">
        <v>690</v>
      </c>
      <c r="K3504" s="273">
        <v>2040352</v>
      </c>
      <c r="L3504" s="273" t="s">
        <v>66</v>
      </c>
      <c r="M3504" s="273">
        <v>245742.17606249999</v>
      </c>
      <c r="N3504" s="273" t="s">
        <v>964</v>
      </c>
      <c r="P3504" s="273" t="s">
        <v>1011</v>
      </c>
      <c r="Q3504" s="273" t="s">
        <v>1001</v>
      </c>
      <c r="R3504" s="273" t="s">
        <v>70</v>
      </c>
      <c r="S3504" s="273" t="s">
        <v>1804</v>
      </c>
      <c r="T3504" s="273" t="s">
        <v>1805</v>
      </c>
      <c r="U3504" s="273" t="s">
        <v>73</v>
      </c>
      <c r="V3504" s="273" t="s">
        <v>1951</v>
      </c>
      <c r="W3504" s="273">
        <v>261827</v>
      </c>
      <c r="X3504" s="273" t="s">
        <v>64</v>
      </c>
      <c r="Y3504" s="273" t="s">
        <v>75</v>
      </c>
      <c r="Z3504" s="273" t="s">
        <v>79</v>
      </c>
      <c r="AA3504" s="273" t="s">
        <v>79</v>
      </c>
      <c r="AB3504" s="274">
        <v>44958</v>
      </c>
      <c r="AC3504" s="273">
        <v>11986</v>
      </c>
      <c r="AD3504" s="273">
        <v>36</v>
      </c>
      <c r="AE3504" s="273">
        <v>29.35</v>
      </c>
      <c r="AF3504" s="273" t="s">
        <v>90</v>
      </c>
      <c r="AG3504" s="273" t="s">
        <v>1557</v>
      </c>
      <c r="AH3504" s="273" t="s">
        <v>1558</v>
      </c>
      <c r="AI3504" s="273" t="s">
        <v>123</v>
      </c>
      <c r="AJ3504" s="273" t="s">
        <v>200</v>
      </c>
      <c r="AK3504" s="273">
        <v>211954</v>
      </c>
      <c r="BV3504" s="336" t="s">
        <v>83</v>
      </c>
      <c r="BW3504" s="337" t="s">
        <v>63</v>
      </c>
      <c r="BX3504" s="337" t="s">
        <v>228</v>
      </c>
      <c r="BY3504" s="337" t="s">
        <v>244</v>
      </c>
      <c r="BZ3504" s="337" t="s">
        <v>126</v>
      </c>
      <c r="CA3504" s="337" t="s">
        <v>127</v>
      </c>
      <c r="CB3504" s="337" t="s">
        <v>133</v>
      </c>
      <c r="CC3504" s="337" t="s">
        <v>134</v>
      </c>
      <c r="CD3504" s="338">
        <v>7</v>
      </c>
      <c r="CE3504" s="335">
        <v>45261</v>
      </c>
      <c r="CF3504" s="337"/>
      <c r="CG3504" s="337"/>
      <c r="CH3504" s="337"/>
      <c r="CI3504" s="337" t="s">
        <v>104</v>
      </c>
      <c r="CJ3504" s="337"/>
      <c r="CK3504" s="337"/>
      <c r="CL3504" s="337"/>
      <c r="CM3504" s="337" t="s">
        <v>73</v>
      </c>
      <c r="CN3504" s="337">
        <v>3</v>
      </c>
    </row>
    <row r="3505" spans="4:92">
      <c r="D3505" s="273" t="s">
        <v>83</v>
      </c>
      <c r="E3505" s="273" t="s">
        <v>75</v>
      </c>
      <c r="F3505" s="273" t="s">
        <v>231</v>
      </c>
      <c r="G3505" s="273" t="s">
        <v>576</v>
      </c>
      <c r="H3505" s="274">
        <v>45139</v>
      </c>
      <c r="I3505" s="273">
        <v>13485</v>
      </c>
      <c r="J3505" s="273">
        <v>690</v>
      </c>
      <c r="K3505" s="273">
        <v>362112.13</v>
      </c>
      <c r="L3505" s="273" t="s">
        <v>66</v>
      </c>
      <c r="M3505" s="273">
        <v>39607.5683125</v>
      </c>
      <c r="N3505" s="273" t="s">
        <v>964</v>
      </c>
      <c r="P3505" s="273" t="s">
        <v>1011</v>
      </c>
      <c r="Q3505" s="273" t="s">
        <v>1001</v>
      </c>
      <c r="R3505" s="273" t="s">
        <v>70</v>
      </c>
      <c r="S3505" s="273" t="s">
        <v>1804</v>
      </c>
      <c r="T3505" s="273" t="s">
        <v>1805</v>
      </c>
      <c r="U3505" s="273" t="s">
        <v>73</v>
      </c>
      <c r="V3505" s="273" t="s">
        <v>1811</v>
      </c>
      <c r="W3505" s="273">
        <v>261843</v>
      </c>
      <c r="X3505" s="273" t="s">
        <v>64</v>
      </c>
      <c r="Y3505" s="273" t="s">
        <v>75</v>
      </c>
      <c r="Z3505" s="273" t="s">
        <v>79</v>
      </c>
      <c r="AA3505" s="273" t="s">
        <v>79</v>
      </c>
      <c r="AB3505" s="274">
        <v>44958</v>
      </c>
      <c r="AC3505" s="273">
        <v>11986</v>
      </c>
      <c r="AD3505" s="273">
        <v>36</v>
      </c>
      <c r="AE3505" s="273">
        <v>0</v>
      </c>
      <c r="AF3505" s="273" t="s">
        <v>90</v>
      </c>
      <c r="AG3505" s="273" t="s">
        <v>1642</v>
      </c>
      <c r="AH3505" s="273" t="s">
        <v>1643</v>
      </c>
      <c r="AI3505" s="273" t="s">
        <v>123</v>
      </c>
      <c r="AJ3505" s="273" t="s">
        <v>200</v>
      </c>
      <c r="AK3505" s="273">
        <v>211960</v>
      </c>
      <c r="BV3505" s="279" t="s">
        <v>83</v>
      </c>
      <c r="BW3505" s="280" t="s">
        <v>63</v>
      </c>
      <c r="BX3505" s="280" t="s">
        <v>228</v>
      </c>
      <c r="BY3505" s="280" t="s">
        <v>244</v>
      </c>
      <c r="BZ3505" s="280" t="s">
        <v>167</v>
      </c>
      <c r="CA3505" s="280" t="s">
        <v>168</v>
      </c>
      <c r="CB3505" s="280" t="s">
        <v>169</v>
      </c>
      <c r="CC3505" s="280" t="s">
        <v>170</v>
      </c>
      <c r="CD3505" s="281">
        <v>12</v>
      </c>
      <c r="CE3505" s="277">
        <v>45261</v>
      </c>
      <c r="CF3505" s="280">
        <v>144</v>
      </c>
      <c r="CG3505" s="280" t="s">
        <v>80</v>
      </c>
      <c r="CH3505" s="280">
        <v>144</v>
      </c>
      <c r="CI3505" s="280" t="s">
        <v>80</v>
      </c>
      <c r="CJ3505" s="280"/>
      <c r="CK3505" s="280"/>
      <c r="CL3505" s="280"/>
      <c r="CM3505" s="280" t="s">
        <v>73</v>
      </c>
      <c r="CN3505" s="280">
        <v>3</v>
      </c>
    </row>
    <row r="3506" spans="4:92">
      <c r="D3506" s="273" t="s">
        <v>83</v>
      </c>
      <c r="E3506" s="273" t="s">
        <v>75</v>
      </c>
      <c r="F3506" s="273" t="s">
        <v>231</v>
      </c>
      <c r="G3506" s="273" t="s">
        <v>576</v>
      </c>
      <c r="H3506" s="274">
        <v>45139</v>
      </c>
      <c r="I3506" s="273">
        <v>13485</v>
      </c>
      <c r="J3506" s="273">
        <v>690</v>
      </c>
      <c r="K3506" s="273">
        <v>104010</v>
      </c>
      <c r="L3506" s="273" t="s">
        <v>66</v>
      </c>
      <c r="M3506" s="273">
        <v>12183.5585625</v>
      </c>
      <c r="N3506" s="273" t="s">
        <v>67</v>
      </c>
      <c r="P3506" s="273" t="s">
        <v>1011</v>
      </c>
      <c r="Q3506" s="273" t="s">
        <v>1611</v>
      </c>
      <c r="R3506" s="273" t="s">
        <v>1013</v>
      </c>
      <c r="S3506" s="273" t="s">
        <v>1808</v>
      </c>
      <c r="T3506" s="273" t="s">
        <v>122</v>
      </c>
      <c r="U3506" s="273" t="s">
        <v>73</v>
      </c>
      <c r="V3506" s="273" t="s">
        <v>1809</v>
      </c>
      <c r="W3506" s="273">
        <v>261860</v>
      </c>
      <c r="X3506" s="273" t="s">
        <v>64</v>
      </c>
      <c r="Y3506" s="273" t="s">
        <v>75</v>
      </c>
      <c r="Z3506" s="273" t="s">
        <v>79</v>
      </c>
      <c r="AA3506" s="273" t="s">
        <v>79</v>
      </c>
      <c r="AB3506" s="274">
        <v>44958</v>
      </c>
      <c r="AC3506" s="273">
        <v>11986</v>
      </c>
      <c r="AD3506" s="273">
        <v>36</v>
      </c>
      <c r="AE3506" s="273">
        <v>1.984</v>
      </c>
      <c r="AF3506" s="273" t="s">
        <v>90</v>
      </c>
      <c r="AG3506" s="273" t="s">
        <v>1933</v>
      </c>
      <c r="AH3506" s="273" t="s">
        <v>1934</v>
      </c>
      <c r="AI3506" s="273" t="s">
        <v>123</v>
      </c>
      <c r="AJ3506" s="273" t="s">
        <v>200</v>
      </c>
      <c r="AK3506" s="273">
        <v>211966</v>
      </c>
      <c r="BV3506" s="336" t="s">
        <v>83</v>
      </c>
      <c r="BW3506" s="337" t="s">
        <v>63</v>
      </c>
      <c r="BX3506" s="337" t="s">
        <v>228</v>
      </c>
      <c r="BY3506" s="337" t="s">
        <v>244</v>
      </c>
      <c r="BZ3506" s="337" t="s">
        <v>151</v>
      </c>
      <c r="CA3506" s="337" t="s">
        <v>152</v>
      </c>
      <c r="CB3506" s="337" t="s">
        <v>161</v>
      </c>
      <c r="CC3506" s="337" t="s">
        <v>162</v>
      </c>
      <c r="CD3506" s="338">
        <v>11</v>
      </c>
      <c r="CE3506" s="335">
        <v>45261</v>
      </c>
      <c r="CF3506" s="337">
        <v>1073</v>
      </c>
      <c r="CG3506" s="337" t="s">
        <v>80</v>
      </c>
      <c r="CH3506" s="337">
        <v>1073</v>
      </c>
      <c r="CI3506" s="337" t="s">
        <v>80</v>
      </c>
      <c r="CJ3506" s="337"/>
      <c r="CK3506" s="337"/>
      <c r="CL3506" s="337"/>
      <c r="CM3506" s="337" t="s">
        <v>73</v>
      </c>
      <c r="CN3506" s="337">
        <v>3</v>
      </c>
    </row>
    <row r="3507" spans="4:92">
      <c r="D3507" s="273" t="s">
        <v>83</v>
      </c>
      <c r="E3507" s="273" t="s">
        <v>75</v>
      </c>
      <c r="F3507" s="273" t="s">
        <v>231</v>
      </c>
      <c r="G3507" s="273" t="s">
        <v>576</v>
      </c>
      <c r="H3507" s="274">
        <v>45139</v>
      </c>
      <c r="I3507" s="273">
        <v>13485</v>
      </c>
      <c r="J3507" s="273">
        <v>690</v>
      </c>
      <c r="K3507" s="273">
        <v>433531.6</v>
      </c>
      <c r="L3507" s="273" t="s">
        <v>66</v>
      </c>
      <c r="M3507" s="273">
        <v>0</v>
      </c>
      <c r="N3507" s="273" t="s">
        <v>1010</v>
      </c>
      <c r="O3507" s="273">
        <v>27940</v>
      </c>
      <c r="P3507" s="273" t="s">
        <v>1011</v>
      </c>
      <c r="Q3507" s="273" t="s">
        <v>1188</v>
      </c>
      <c r="R3507" s="273" t="s">
        <v>1342</v>
      </c>
      <c r="S3507" s="273" t="s">
        <v>122</v>
      </c>
      <c r="U3507" s="273" t="s">
        <v>73</v>
      </c>
      <c r="V3507" s="273" t="s">
        <v>1809</v>
      </c>
      <c r="W3507" s="273">
        <v>261877</v>
      </c>
      <c r="X3507" s="273" t="s">
        <v>64</v>
      </c>
      <c r="Y3507" s="273" t="s">
        <v>75</v>
      </c>
      <c r="Z3507" s="273" t="s">
        <v>79</v>
      </c>
      <c r="AA3507" s="273" t="s">
        <v>79</v>
      </c>
      <c r="AB3507" s="274">
        <v>44958</v>
      </c>
      <c r="AC3507" s="273">
        <v>11986</v>
      </c>
      <c r="AD3507" s="273">
        <v>36</v>
      </c>
      <c r="AE3507" s="273">
        <v>19.850000000000001</v>
      </c>
      <c r="AF3507" s="273" t="s">
        <v>90</v>
      </c>
      <c r="AG3507" s="273" t="s">
        <v>1646</v>
      </c>
      <c r="AH3507" s="273" t="s">
        <v>1647</v>
      </c>
      <c r="AI3507" s="273" t="s">
        <v>123</v>
      </c>
      <c r="AJ3507" s="273" t="s">
        <v>200</v>
      </c>
      <c r="AK3507" s="273">
        <v>211972</v>
      </c>
      <c r="BV3507" s="279" t="s">
        <v>83</v>
      </c>
      <c r="BW3507" s="280" t="s">
        <v>63</v>
      </c>
      <c r="BX3507" s="280" t="s">
        <v>228</v>
      </c>
      <c r="BY3507" s="280" t="s">
        <v>244</v>
      </c>
      <c r="BZ3507" s="280" t="s">
        <v>151</v>
      </c>
      <c r="CA3507" s="280" t="s">
        <v>152</v>
      </c>
      <c r="CB3507" s="280" t="s">
        <v>153</v>
      </c>
      <c r="CC3507" s="280" t="s">
        <v>154</v>
      </c>
      <c r="CD3507" s="281">
        <v>10</v>
      </c>
      <c r="CE3507" s="277">
        <v>45261</v>
      </c>
      <c r="CF3507" s="280">
        <v>1618</v>
      </c>
      <c r="CG3507" s="280" t="s">
        <v>80</v>
      </c>
      <c r="CH3507" s="280">
        <v>1618</v>
      </c>
      <c r="CI3507" s="280" t="s">
        <v>80</v>
      </c>
      <c r="CJ3507" s="280"/>
      <c r="CK3507" s="280"/>
      <c r="CL3507" s="280"/>
      <c r="CM3507" s="280" t="s">
        <v>73</v>
      </c>
      <c r="CN3507" s="280">
        <v>3</v>
      </c>
    </row>
    <row r="3508" spans="4:92">
      <c r="D3508" s="273" t="s">
        <v>83</v>
      </c>
      <c r="E3508" s="273" t="s">
        <v>75</v>
      </c>
      <c r="F3508" s="273" t="s">
        <v>231</v>
      </c>
      <c r="G3508" s="273" t="s">
        <v>576</v>
      </c>
      <c r="H3508" s="274">
        <v>45139</v>
      </c>
      <c r="I3508" s="273">
        <v>13485</v>
      </c>
      <c r="J3508" s="273">
        <v>690</v>
      </c>
      <c r="W3508" s="273">
        <v>261881</v>
      </c>
      <c r="X3508" s="273" t="s">
        <v>64</v>
      </c>
      <c r="Y3508" s="273" t="s">
        <v>75</v>
      </c>
      <c r="Z3508" s="273" t="s">
        <v>79</v>
      </c>
      <c r="AA3508" s="273" t="s">
        <v>79</v>
      </c>
      <c r="AB3508" s="274">
        <v>44958</v>
      </c>
      <c r="AC3508" s="273">
        <v>11986</v>
      </c>
      <c r="AD3508" s="273">
        <v>36</v>
      </c>
      <c r="AE3508" s="273">
        <v>0</v>
      </c>
      <c r="AF3508" s="273" t="s">
        <v>90</v>
      </c>
      <c r="AG3508" s="273" t="s">
        <v>1648</v>
      </c>
      <c r="AH3508" s="273" t="s">
        <v>1649</v>
      </c>
      <c r="AI3508" s="273" t="s">
        <v>123</v>
      </c>
      <c r="AJ3508" s="273" t="s">
        <v>200</v>
      </c>
      <c r="AK3508" s="273">
        <v>211978</v>
      </c>
      <c r="BV3508" s="336" t="s">
        <v>83</v>
      </c>
      <c r="BW3508" s="337" t="s">
        <v>63</v>
      </c>
      <c r="BX3508" s="337" t="s">
        <v>228</v>
      </c>
      <c r="BY3508" s="337" t="s">
        <v>244</v>
      </c>
      <c r="BZ3508" s="337" t="s">
        <v>167</v>
      </c>
      <c r="CA3508" s="337" t="s">
        <v>168</v>
      </c>
      <c r="CB3508" s="337" t="s">
        <v>353</v>
      </c>
      <c r="CC3508" s="337" t="s">
        <v>354</v>
      </c>
      <c r="CD3508" s="338">
        <v>13</v>
      </c>
      <c r="CE3508" s="335">
        <v>45261</v>
      </c>
      <c r="CF3508" s="337">
        <v>916</v>
      </c>
      <c r="CG3508" s="337" t="s">
        <v>80</v>
      </c>
      <c r="CH3508" s="337">
        <v>916</v>
      </c>
      <c r="CI3508" s="337" t="s">
        <v>80</v>
      </c>
      <c r="CJ3508" s="337"/>
      <c r="CK3508" s="337"/>
      <c r="CL3508" s="337"/>
      <c r="CM3508" s="337" t="s">
        <v>73</v>
      </c>
      <c r="CN3508" s="337">
        <v>3</v>
      </c>
    </row>
    <row r="3509" spans="4:92">
      <c r="D3509" s="273" t="s">
        <v>83</v>
      </c>
      <c r="E3509" s="273" t="s">
        <v>75</v>
      </c>
      <c r="F3509" s="273" t="s">
        <v>231</v>
      </c>
      <c r="G3509" s="273" t="s">
        <v>576</v>
      </c>
      <c r="H3509" s="274">
        <v>45139</v>
      </c>
      <c r="I3509" s="273">
        <v>13485</v>
      </c>
      <c r="J3509" s="273">
        <v>690</v>
      </c>
      <c r="K3509" s="273">
        <v>18240.5</v>
      </c>
      <c r="L3509" s="273" t="s">
        <v>66</v>
      </c>
      <c r="N3509" s="273" t="s">
        <v>107</v>
      </c>
      <c r="W3509" s="273">
        <v>261826</v>
      </c>
      <c r="X3509" s="273" t="s">
        <v>64</v>
      </c>
      <c r="Y3509" s="273" t="s">
        <v>75</v>
      </c>
      <c r="Z3509" s="273" t="s">
        <v>79</v>
      </c>
      <c r="AA3509" s="273" t="s">
        <v>79</v>
      </c>
      <c r="AB3509" s="274">
        <v>44958</v>
      </c>
      <c r="AC3509" s="273">
        <v>11986</v>
      </c>
      <c r="AD3509" s="273">
        <v>36</v>
      </c>
      <c r="AE3509" s="273">
        <v>7.37</v>
      </c>
      <c r="AF3509" s="273" t="s">
        <v>90</v>
      </c>
      <c r="AG3509" s="273" t="s">
        <v>1936</v>
      </c>
      <c r="AH3509" s="273" t="s">
        <v>1937</v>
      </c>
      <c r="AI3509" s="273" t="s">
        <v>123</v>
      </c>
      <c r="AJ3509" s="273" t="s">
        <v>200</v>
      </c>
      <c r="AK3509" s="273">
        <v>211984</v>
      </c>
      <c r="BV3509" s="279" t="s">
        <v>83</v>
      </c>
      <c r="BW3509" s="280" t="s">
        <v>63</v>
      </c>
      <c r="BX3509" s="280" t="s">
        <v>228</v>
      </c>
      <c r="BY3509" s="280" t="s">
        <v>244</v>
      </c>
      <c r="BZ3509" s="280" t="s">
        <v>167</v>
      </c>
      <c r="CA3509" s="280" t="s">
        <v>168</v>
      </c>
      <c r="CB3509" s="280" t="s">
        <v>313</v>
      </c>
      <c r="CC3509" s="280" t="s">
        <v>314</v>
      </c>
      <c r="CD3509" s="281">
        <v>14</v>
      </c>
      <c r="CE3509" s="277">
        <v>45261</v>
      </c>
      <c r="CF3509" s="280">
        <v>619</v>
      </c>
      <c r="CG3509" s="280" t="s">
        <v>80</v>
      </c>
      <c r="CH3509" s="280">
        <v>619</v>
      </c>
      <c r="CI3509" s="280" t="s">
        <v>80</v>
      </c>
      <c r="CJ3509" s="280"/>
      <c r="CK3509" s="280"/>
      <c r="CL3509" s="280"/>
      <c r="CM3509" s="280" t="s">
        <v>73</v>
      </c>
      <c r="CN3509" s="280">
        <v>3</v>
      </c>
    </row>
    <row r="3510" spans="4:92">
      <c r="D3510" s="273" t="s">
        <v>83</v>
      </c>
      <c r="E3510" s="273" t="s">
        <v>75</v>
      </c>
      <c r="F3510" s="273" t="s">
        <v>231</v>
      </c>
      <c r="G3510" s="273" t="s">
        <v>576</v>
      </c>
      <c r="H3510" s="274">
        <v>45139</v>
      </c>
      <c r="I3510" s="273">
        <v>13485</v>
      </c>
      <c r="J3510" s="273">
        <v>690</v>
      </c>
      <c r="K3510" s="273">
        <v>1910500.87</v>
      </c>
      <c r="L3510" s="273" t="s">
        <v>66</v>
      </c>
      <c r="M3510" s="273">
        <v>219601.66118749999</v>
      </c>
      <c r="N3510" s="273" t="s">
        <v>115</v>
      </c>
      <c r="W3510" s="273">
        <v>261825</v>
      </c>
      <c r="X3510" s="273" t="s">
        <v>64</v>
      </c>
      <c r="Y3510" s="273" t="s">
        <v>75</v>
      </c>
      <c r="Z3510" s="273" t="s">
        <v>79</v>
      </c>
      <c r="AA3510" s="273" t="s">
        <v>79</v>
      </c>
      <c r="AB3510" s="274">
        <v>44958</v>
      </c>
      <c r="AC3510" s="273">
        <v>11986</v>
      </c>
      <c r="AD3510" s="273">
        <v>36</v>
      </c>
      <c r="AE3510" s="273">
        <v>5.0000000000000001E-3</v>
      </c>
      <c r="AF3510" s="273" t="s">
        <v>90</v>
      </c>
      <c r="AG3510" s="273" t="s">
        <v>1938</v>
      </c>
      <c r="AH3510" s="273" t="s">
        <v>1939</v>
      </c>
      <c r="AI3510" s="273" t="s">
        <v>123</v>
      </c>
      <c r="AJ3510" s="273" t="s">
        <v>200</v>
      </c>
      <c r="AK3510" s="273">
        <v>211990</v>
      </c>
      <c r="BV3510" s="336" t="s">
        <v>83</v>
      </c>
      <c r="BW3510" s="337" t="s">
        <v>63</v>
      </c>
      <c r="BX3510" s="337" t="s">
        <v>228</v>
      </c>
      <c r="BY3510" s="337" t="s">
        <v>244</v>
      </c>
      <c r="BZ3510" s="337" t="s">
        <v>167</v>
      </c>
      <c r="CA3510" s="337" t="s">
        <v>168</v>
      </c>
      <c r="CB3510" s="337" t="s">
        <v>319</v>
      </c>
      <c r="CC3510" s="337" t="s">
        <v>320</v>
      </c>
      <c r="CD3510" s="338">
        <v>15</v>
      </c>
      <c r="CE3510" s="335">
        <v>45261</v>
      </c>
      <c r="CF3510" s="337">
        <v>0</v>
      </c>
      <c r="CG3510" s="337" t="s">
        <v>80</v>
      </c>
      <c r="CH3510" s="337">
        <v>0</v>
      </c>
      <c r="CI3510" s="337" t="s">
        <v>80</v>
      </c>
      <c r="CJ3510" s="337"/>
      <c r="CK3510" s="337"/>
      <c r="CL3510" s="337"/>
      <c r="CM3510" s="337" t="s">
        <v>73</v>
      </c>
      <c r="CN3510" s="337">
        <v>3</v>
      </c>
    </row>
    <row r="3511" spans="4:92">
      <c r="D3511" s="273" t="s">
        <v>83</v>
      </c>
      <c r="E3511" s="273" t="s">
        <v>75</v>
      </c>
      <c r="F3511" s="273" t="s">
        <v>231</v>
      </c>
      <c r="G3511" s="273" t="s">
        <v>576</v>
      </c>
      <c r="H3511" s="274">
        <v>45170</v>
      </c>
      <c r="I3511" s="273">
        <v>13812</v>
      </c>
      <c r="J3511" s="273">
        <v>690</v>
      </c>
      <c r="K3511" s="273">
        <v>2154797.6</v>
      </c>
      <c r="L3511" s="273" t="s">
        <v>66</v>
      </c>
      <c r="M3511" s="273">
        <v>264180.94687500002</v>
      </c>
      <c r="N3511" s="273" t="s">
        <v>964</v>
      </c>
      <c r="P3511" s="273" t="s">
        <v>1011</v>
      </c>
      <c r="Q3511" s="273" t="s">
        <v>1001</v>
      </c>
      <c r="R3511" s="273" t="s">
        <v>70</v>
      </c>
      <c r="S3511" s="273" t="s">
        <v>1804</v>
      </c>
      <c r="T3511" s="273" t="s">
        <v>1805</v>
      </c>
      <c r="U3511" s="273" t="s">
        <v>73</v>
      </c>
      <c r="V3511" s="273" t="s">
        <v>1807</v>
      </c>
      <c r="W3511" s="273">
        <v>261908</v>
      </c>
      <c r="X3511" s="273" t="s">
        <v>64</v>
      </c>
      <c r="Y3511" s="273" t="s">
        <v>75</v>
      </c>
      <c r="Z3511" s="273" t="s">
        <v>79</v>
      </c>
      <c r="AA3511" s="273" t="s">
        <v>79</v>
      </c>
      <c r="AB3511" s="274">
        <v>44958</v>
      </c>
      <c r="AC3511" s="273">
        <v>11986</v>
      </c>
      <c r="AD3511" s="273">
        <v>36</v>
      </c>
      <c r="AE3511" s="273">
        <v>35.823</v>
      </c>
      <c r="AF3511" s="273" t="s">
        <v>90</v>
      </c>
      <c r="AG3511" s="273" t="s">
        <v>1650</v>
      </c>
      <c r="AH3511" s="273" t="s">
        <v>1651</v>
      </c>
      <c r="AI3511" s="273" t="s">
        <v>123</v>
      </c>
      <c r="AJ3511" s="273" t="s">
        <v>200</v>
      </c>
      <c r="AK3511" s="273">
        <v>211996</v>
      </c>
      <c r="BV3511" s="279" t="s">
        <v>83</v>
      </c>
      <c r="BW3511" s="280" t="s">
        <v>63</v>
      </c>
      <c r="BX3511" s="280" t="s">
        <v>228</v>
      </c>
      <c r="BY3511" s="280" t="s">
        <v>244</v>
      </c>
      <c r="BZ3511" s="280" t="s">
        <v>138</v>
      </c>
      <c r="CA3511" s="280" t="s">
        <v>139</v>
      </c>
      <c r="CB3511" s="280" t="s">
        <v>190</v>
      </c>
      <c r="CC3511" s="280" t="s">
        <v>191</v>
      </c>
      <c r="CD3511" s="281">
        <v>8</v>
      </c>
      <c r="CE3511" s="277">
        <v>45261</v>
      </c>
      <c r="CF3511" s="280">
        <v>0</v>
      </c>
      <c r="CG3511" s="280" t="s">
        <v>80</v>
      </c>
      <c r="CH3511" s="280">
        <v>0</v>
      </c>
      <c r="CI3511" s="280" t="s">
        <v>80</v>
      </c>
      <c r="CJ3511" s="280"/>
      <c r="CK3511" s="280"/>
      <c r="CL3511" s="280"/>
      <c r="CM3511" s="280" t="s">
        <v>73</v>
      </c>
      <c r="CN3511" s="280">
        <v>3</v>
      </c>
    </row>
    <row r="3512" spans="4:92">
      <c r="D3512" s="273" t="s">
        <v>83</v>
      </c>
      <c r="E3512" s="273" t="s">
        <v>75</v>
      </c>
      <c r="F3512" s="273" t="s">
        <v>231</v>
      </c>
      <c r="G3512" s="273" t="s">
        <v>576</v>
      </c>
      <c r="H3512" s="274">
        <v>45170</v>
      </c>
      <c r="I3512" s="273">
        <v>13812</v>
      </c>
      <c r="J3512" s="273">
        <v>690</v>
      </c>
      <c r="K3512" s="273">
        <v>287328</v>
      </c>
      <c r="L3512" s="273" t="s">
        <v>66</v>
      </c>
      <c r="M3512" s="273">
        <v>32006.627499999999</v>
      </c>
      <c r="N3512" s="273" t="s">
        <v>964</v>
      </c>
      <c r="P3512" s="273" t="s">
        <v>1011</v>
      </c>
      <c r="Q3512" s="273" t="s">
        <v>1001</v>
      </c>
      <c r="R3512" s="273" t="s">
        <v>70</v>
      </c>
      <c r="S3512" s="273" t="s">
        <v>1804</v>
      </c>
      <c r="T3512" s="273" t="s">
        <v>1805</v>
      </c>
      <c r="U3512" s="273" t="s">
        <v>73</v>
      </c>
      <c r="V3512" s="273" t="s">
        <v>1807</v>
      </c>
      <c r="W3512" s="273">
        <v>261924</v>
      </c>
      <c r="X3512" s="273" t="s">
        <v>64</v>
      </c>
      <c r="Y3512" s="273" t="s">
        <v>75</v>
      </c>
      <c r="Z3512" s="273" t="s">
        <v>79</v>
      </c>
      <c r="AA3512" s="273" t="s">
        <v>79</v>
      </c>
      <c r="AB3512" s="274">
        <v>44958</v>
      </c>
      <c r="AC3512" s="273">
        <v>11986</v>
      </c>
      <c r="AD3512" s="273">
        <v>36</v>
      </c>
      <c r="AE3512" s="273">
        <v>0</v>
      </c>
      <c r="AF3512" s="273" t="s">
        <v>90</v>
      </c>
      <c r="AG3512" s="273" t="s">
        <v>1940</v>
      </c>
      <c r="AH3512" s="273" t="s">
        <v>1941</v>
      </c>
      <c r="AI3512" s="273" t="s">
        <v>123</v>
      </c>
      <c r="AJ3512" s="273" t="s">
        <v>200</v>
      </c>
      <c r="AK3512" s="273">
        <v>212002</v>
      </c>
      <c r="BV3512" s="336" t="s">
        <v>83</v>
      </c>
      <c r="BW3512" s="337" t="s">
        <v>63</v>
      </c>
      <c r="BX3512" s="337" t="s">
        <v>228</v>
      </c>
      <c r="BY3512" s="337" t="s">
        <v>244</v>
      </c>
      <c r="BZ3512" s="337" t="s">
        <v>86</v>
      </c>
      <c r="CA3512" s="337" t="s">
        <v>87</v>
      </c>
      <c r="CB3512" s="337" t="s">
        <v>179</v>
      </c>
      <c r="CC3512" s="337" t="s">
        <v>180</v>
      </c>
      <c r="CD3512" s="338">
        <v>1</v>
      </c>
      <c r="CE3512" s="335">
        <v>45261</v>
      </c>
      <c r="CF3512" s="337"/>
      <c r="CG3512" s="337" t="s">
        <v>181</v>
      </c>
      <c r="CH3512" s="337"/>
      <c r="CI3512" s="337" t="s">
        <v>181</v>
      </c>
      <c r="CJ3512" s="337" t="s">
        <v>1439</v>
      </c>
      <c r="CK3512" s="337"/>
      <c r="CL3512" s="337"/>
      <c r="CM3512" s="337" t="s">
        <v>73</v>
      </c>
      <c r="CN3512" s="337">
        <v>3</v>
      </c>
    </row>
    <row r="3513" spans="4:92">
      <c r="D3513" s="273" t="s">
        <v>83</v>
      </c>
      <c r="E3513" s="273" t="s">
        <v>75</v>
      </c>
      <c r="F3513" s="273" t="s">
        <v>231</v>
      </c>
      <c r="G3513" s="273" t="s">
        <v>576</v>
      </c>
      <c r="H3513" s="274">
        <v>45170</v>
      </c>
      <c r="I3513" s="273">
        <v>13812</v>
      </c>
      <c r="J3513" s="273">
        <v>690</v>
      </c>
      <c r="K3513" s="273">
        <v>100521.60000000001</v>
      </c>
      <c r="L3513" s="273" t="s">
        <v>66</v>
      </c>
      <c r="M3513" s="273">
        <v>14599.091875</v>
      </c>
      <c r="N3513" s="273" t="s">
        <v>67</v>
      </c>
      <c r="P3513" s="273" t="s">
        <v>1011</v>
      </c>
      <c r="Q3513" s="273" t="s">
        <v>1611</v>
      </c>
      <c r="R3513" s="273" t="s">
        <v>1013</v>
      </c>
      <c r="S3513" s="273" t="s">
        <v>1808</v>
      </c>
      <c r="T3513" s="273" t="s">
        <v>122</v>
      </c>
      <c r="U3513" s="273" t="s">
        <v>73</v>
      </c>
      <c r="V3513" s="273" t="s">
        <v>1809</v>
      </c>
      <c r="W3513" s="273">
        <v>261941</v>
      </c>
      <c r="X3513" s="273" t="s">
        <v>64</v>
      </c>
      <c r="Y3513" s="273" t="s">
        <v>75</v>
      </c>
      <c r="Z3513" s="273" t="s">
        <v>79</v>
      </c>
      <c r="AA3513" s="273" t="s">
        <v>79</v>
      </c>
      <c r="AB3513" s="274">
        <v>44958</v>
      </c>
      <c r="AC3513" s="273">
        <v>11986</v>
      </c>
      <c r="AD3513" s="273">
        <v>36</v>
      </c>
      <c r="AE3513" s="273">
        <v>1.2889999999999999</v>
      </c>
      <c r="AF3513" s="273" t="s">
        <v>90</v>
      </c>
      <c r="AG3513" s="273" t="s">
        <v>751</v>
      </c>
      <c r="AH3513" s="273" t="s">
        <v>1654</v>
      </c>
      <c r="AI3513" s="273" t="s">
        <v>123</v>
      </c>
      <c r="AJ3513" s="273" t="s">
        <v>200</v>
      </c>
      <c r="AK3513" s="273">
        <v>212008</v>
      </c>
      <c r="BV3513" s="279" t="s">
        <v>83</v>
      </c>
      <c r="BW3513" s="280" t="s">
        <v>63</v>
      </c>
      <c r="BX3513" s="280" t="s">
        <v>228</v>
      </c>
      <c r="BY3513" s="280" t="s">
        <v>244</v>
      </c>
      <c r="BZ3513" s="280" t="s">
        <v>86</v>
      </c>
      <c r="CA3513" s="280" t="s">
        <v>87</v>
      </c>
      <c r="CB3513" s="280" t="s">
        <v>217</v>
      </c>
      <c r="CC3513" s="280" t="s">
        <v>218</v>
      </c>
      <c r="CD3513" s="281">
        <v>2</v>
      </c>
      <c r="CE3513" s="277">
        <v>45261</v>
      </c>
      <c r="CF3513" s="280"/>
      <c r="CG3513" s="280" t="s">
        <v>181</v>
      </c>
      <c r="CH3513" s="280"/>
      <c r="CI3513" s="280" t="s">
        <v>181</v>
      </c>
      <c r="CJ3513" s="280" t="s">
        <v>937</v>
      </c>
      <c r="CK3513" s="280"/>
      <c r="CL3513" s="280"/>
      <c r="CM3513" s="280" t="s">
        <v>73</v>
      </c>
      <c r="CN3513" s="280">
        <v>3</v>
      </c>
    </row>
    <row r="3514" spans="4:92">
      <c r="D3514" s="273" t="s">
        <v>83</v>
      </c>
      <c r="E3514" s="273" t="s">
        <v>63</v>
      </c>
      <c r="F3514" s="273" t="s">
        <v>501</v>
      </c>
      <c r="G3514" s="273" t="s">
        <v>501</v>
      </c>
      <c r="H3514" s="274">
        <v>45139</v>
      </c>
      <c r="I3514" s="273">
        <v>13459</v>
      </c>
      <c r="J3514" s="273">
        <v>77</v>
      </c>
      <c r="K3514" s="273">
        <v>118937</v>
      </c>
      <c r="L3514" s="273" t="s">
        <v>66</v>
      </c>
      <c r="M3514" s="273">
        <v>16752.803759999999</v>
      </c>
      <c r="N3514" s="273" t="s">
        <v>67</v>
      </c>
      <c r="P3514" s="273" t="s">
        <v>68</v>
      </c>
      <c r="Q3514" s="273" t="s">
        <v>69</v>
      </c>
      <c r="R3514" s="273" t="s">
        <v>70</v>
      </c>
      <c r="S3514" s="273" t="s">
        <v>71</v>
      </c>
      <c r="T3514" s="273" t="s">
        <v>72</v>
      </c>
      <c r="U3514" s="273" t="s">
        <v>73</v>
      </c>
      <c r="V3514" s="273" t="s">
        <v>74</v>
      </c>
      <c r="W3514" s="273">
        <v>230145</v>
      </c>
      <c r="X3514" s="273" t="s">
        <v>64</v>
      </c>
      <c r="Y3514" s="273" t="s">
        <v>75</v>
      </c>
      <c r="Z3514" s="273" t="s">
        <v>79</v>
      </c>
      <c r="AA3514" s="273" t="s">
        <v>79</v>
      </c>
      <c r="AB3514" s="274">
        <v>44958</v>
      </c>
      <c r="AC3514" s="273">
        <v>11986</v>
      </c>
      <c r="AD3514" s="273">
        <v>36</v>
      </c>
      <c r="AE3514" s="273">
        <v>10.8405</v>
      </c>
      <c r="AF3514" s="273" t="s">
        <v>90</v>
      </c>
      <c r="AG3514" s="273" t="s">
        <v>726</v>
      </c>
      <c r="AH3514" s="273" t="s">
        <v>1655</v>
      </c>
      <c r="AI3514" s="273" t="s">
        <v>123</v>
      </c>
      <c r="AJ3514" s="273" t="s">
        <v>200</v>
      </c>
      <c r="AK3514" s="273">
        <v>212014</v>
      </c>
      <c r="BV3514" s="336" t="s">
        <v>64</v>
      </c>
      <c r="BW3514" s="337" t="s">
        <v>75</v>
      </c>
      <c r="BX3514" s="337" t="s">
        <v>231</v>
      </c>
      <c r="BY3514" s="337" t="s">
        <v>231</v>
      </c>
      <c r="BZ3514" s="337" t="s">
        <v>86</v>
      </c>
      <c r="CA3514" s="337" t="s">
        <v>87</v>
      </c>
      <c r="CB3514" s="337" t="s">
        <v>217</v>
      </c>
      <c r="CC3514" s="337" t="s">
        <v>218</v>
      </c>
      <c r="CD3514" s="338">
        <v>2</v>
      </c>
      <c r="CE3514" s="335">
        <v>45078</v>
      </c>
      <c r="CF3514" s="337"/>
      <c r="CG3514" s="337" t="s">
        <v>181</v>
      </c>
      <c r="CH3514" s="337"/>
      <c r="CI3514" s="337" t="s">
        <v>181</v>
      </c>
      <c r="CJ3514" s="337" t="s">
        <v>250</v>
      </c>
      <c r="CK3514" s="337"/>
      <c r="CL3514" s="337"/>
      <c r="CM3514" s="337" t="s">
        <v>73</v>
      </c>
      <c r="CN3514" s="337">
        <v>3</v>
      </c>
    </row>
    <row r="3515" spans="4:92">
      <c r="D3515" s="273" t="s">
        <v>83</v>
      </c>
      <c r="E3515" s="273" t="s">
        <v>63</v>
      </c>
      <c r="F3515" s="273" t="s">
        <v>501</v>
      </c>
      <c r="G3515" s="273" t="s">
        <v>501</v>
      </c>
      <c r="H3515" s="274">
        <v>45139</v>
      </c>
      <c r="I3515" s="273">
        <v>13459</v>
      </c>
      <c r="J3515" s="273">
        <v>77</v>
      </c>
      <c r="K3515" s="273">
        <v>9036</v>
      </c>
      <c r="L3515" s="273" t="s">
        <v>66</v>
      </c>
      <c r="M3515" s="273">
        <v>1165.38752</v>
      </c>
      <c r="N3515" s="273" t="s">
        <v>67</v>
      </c>
      <c r="P3515" s="273" t="s">
        <v>92</v>
      </c>
      <c r="Q3515" s="273" t="s">
        <v>69</v>
      </c>
      <c r="R3515" s="273" t="s">
        <v>70</v>
      </c>
      <c r="S3515" s="273" t="s">
        <v>834</v>
      </c>
      <c r="T3515" s="273" t="s">
        <v>835</v>
      </c>
      <c r="U3515" s="273" t="s">
        <v>73</v>
      </c>
      <c r="V3515" s="273" t="s">
        <v>836</v>
      </c>
      <c r="W3515" s="273">
        <v>230162</v>
      </c>
      <c r="X3515" s="273" t="s">
        <v>64</v>
      </c>
      <c r="Y3515" s="273" t="s">
        <v>75</v>
      </c>
      <c r="Z3515" s="273" t="s">
        <v>79</v>
      </c>
      <c r="AA3515" s="273" t="s">
        <v>79</v>
      </c>
      <c r="AB3515" s="274">
        <v>44958</v>
      </c>
      <c r="AC3515" s="273">
        <v>11986</v>
      </c>
      <c r="AD3515" s="273">
        <v>36</v>
      </c>
      <c r="AE3515" s="273">
        <v>17.71</v>
      </c>
      <c r="AF3515" s="273" t="s">
        <v>90</v>
      </c>
      <c r="AG3515" s="273" t="s">
        <v>568</v>
      </c>
      <c r="AH3515" s="273" t="s">
        <v>569</v>
      </c>
      <c r="AI3515" s="273" t="s">
        <v>123</v>
      </c>
      <c r="AJ3515" s="273" t="s">
        <v>200</v>
      </c>
      <c r="AK3515" s="273">
        <v>212020</v>
      </c>
      <c r="BV3515" s="279" t="s">
        <v>64</v>
      </c>
      <c r="BW3515" s="280" t="s">
        <v>75</v>
      </c>
      <c r="BX3515" s="280" t="s">
        <v>231</v>
      </c>
      <c r="BY3515" s="280" t="s">
        <v>231</v>
      </c>
      <c r="BZ3515" s="280" t="s">
        <v>86</v>
      </c>
      <c r="CA3515" s="280" t="s">
        <v>87</v>
      </c>
      <c r="CB3515" s="280" t="s">
        <v>217</v>
      </c>
      <c r="CC3515" s="280" t="s">
        <v>218</v>
      </c>
      <c r="CD3515" s="281">
        <v>2</v>
      </c>
      <c r="CE3515" s="277">
        <v>45078</v>
      </c>
      <c r="CF3515" s="280"/>
      <c r="CG3515" s="280" t="s">
        <v>181</v>
      </c>
      <c r="CH3515" s="280"/>
      <c r="CI3515" s="280" t="s">
        <v>181</v>
      </c>
      <c r="CJ3515" s="280" t="s">
        <v>277</v>
      </c>
      <c r="CK3515" s="280"/>
      <c r="CL3515" s="280"/>
      <c r="CM3515" s="280" t="s">
        <v>73</v>
      </c>
      <c r="CN3515" s="280">
        <v>3</v>
      </c>
    </row>
    <row r="3516" spans="4:92">
      <c r="D3516" s="273" t="s">
        <v>83</v>
      </c>
      <c r="E3516" s="273" t="s">
        <v>63</v>
      </c>
      <c r="F3516" s="273" t="s">
        <v>501</v>
      </c>
      <c r="G3516" s="273" t="s">
        <v>501</v>
      </c>
      <c r="H3516" s="274">
        <v>45139</v>
      </c>
      <c r="I3516" s="273">
        <v>13459</v>
      </c>
      <c r="J3516" s="273">
        <v>77</v>
      </c>
      <c r="K3516" s="273">
        <v>0</v>
      </c>
      <c r="L3516" s="273" t="s">
        <v>66</v>
      </c>
      <c r="N3516" s="273" t="s">
        <v>107</v>
      </c>
      <c r="W3516" s="273">
        <v>230077</v>
      </c>
      <c r="X3516" s="273" t="s">
        <v>64</v>
      </c>
      <c r="Y3516" s="273" t="s">
        <v>75</v>
      </c>
      <c r="Z3516" s="273" t="s">
        <v>79</v>
      </c>
      <c r="AA3516" s="273" t="s">
        <v>79</v>
      </c>
      <c r="AB3516" s="274">
        <v>44958</v>
      </c>
      <c r="AC3516" s="273">
        <v>11986</v>
      </c>
      <c r="AD3516" s="273">
        <v>36</v>
      </c>
      <c r="AE3516" s="273">
        <v>14.539</v>
      </c>
      <c r="AF3516" s="273" t="s">
        <v>90</v>
      </c>
      <c r="AG3516" s="273" t="s">
        <v>732</v>
      </c>
      <c r="AH3516" s="273" t="s">
        <v>1656</v>
      </c>
      <c r="AI3516" s="273" t="s">
        <v>123</v>
      </c>
      <c r="AJ3516" s="273" t="s">
        <v>200</v>
      </c>
      <c r="AK3516" s="273">
        <v>212026</v>
      </c>
      <c r="BV3516" s="336" t="s">
        <v>64</v>
      </c>
      <c r="BW3516" s="337" t="s">
        <v>75</v>
      </c>
      <c r="BX3516" s="337" t="s">
        <v>231</v>
      </c>
      <c r="BY3516" s="337" t="s">
        <v>231</v>
      </c>
      <c r="BZ3516" s="337" t="s">
        <v>86</v>
      </c>
      <c r="CA3516" s="337" t="s">
        <v>87</v>
      </c>
      <c r="CB3516" s="337" t="s">
        <v>217</v>
      </c>
      <c r="CC3516" s="337" t="s">
        <v>218</v>
      </c>
      <c r="CD3516" s="338">
        <v>2</v>
      </c>
      <c r="CE3516" s="335">
        <v>45078</v>
      </c>
      <c r="CF3516" s="337"/>
      <c r="CG3516" s="337" t="s">
        <v>181</v>
      </c>
      <c r="CH3516" s="337"/>
      <c r="CI3516" s="337" t="s">
        <v>181</v>
      </c>
      <c r="CJ3516" s="337" t="s">
        <v>255</v>
      </c>
      <c r="CK3516" s="337"/>
      <c r="CL3516" s="337"/>
      <c r="CM3516" s="337" t="s">
        <v>73</v>
      </c>
      <c r="CN3516" s="337">
        <v>3</v>
      </c>
    </row>
    <row r="3517" spans="4:92">
      <c r="D3517" s="273" t="s">
        <v>83</v>
      </c>
      <c r="E3517" s="273" t="s">
        <v>63</v>
      </c>
      <c r="F3517" s="273" t="s">
        <v>501</v>
      </c>
      <c r="G3517" s="273" t="s">
        <v>501</v>
      </c>
      <c r="H3517" s="274">
        <v>45139</v>
      </c>
      <c r="I3517" s="273">
        <v>13459</v>
      </c>
      <c r="J3517" s="273">
        <v>77</v>
      </c>
      <c r="K3517" s="273">
        <v>9399</v>
      </c>
      <c r="L3517" s="273" t="s">
        <v>66</v>
      </c>
      <c r="M3517" s="273">
        <v>5256.4538400000001</v>
      </c>
      <c r="N3517" s="273" t="s">
        <v>115</v>
      </c>
      <c r="W3517" s="273">
        <v>230076</v>
      </c>
      <c r="X3517" s="273" t="s">
        <v>64</v>
      </c>
      <c r="Y3517" s="273" t="s">
        <v>75</v>
      </c>
      <c r="Z3517" s="273" t="s">
        <v>231</v>
      </c>
      <c r="AA3517" s="273" t="s">
        <v>231</v>
      </c>
      <c r="AB3517" s="274">
        <v>44927</v>
      </c>
      <c r="AC3517" s="273">
        <v>11951</v>
      </c>
      <c r="AD3517" s="273">
        <v>24</v>
      </c>
      <c r="AE3517" s="273">
        <v>11.22</v>
      </c>
      <c r="AF3517" s="273" t="s">
        <v>90</v>
      </c>
      <c r="AG3517" s="273" t="s">
        <v>428</v>
      </c>
      <c r="AH3517" s="273" t="s">
        <v>429</v>
      </c>
      <c r="AI3517" s="273" t="s">
        <v>199</v>
      </c>
      <c r="AJ3517" s="273" t="s">
        <v>200</v>
      </c>
      <c r="AK3517" s="273">
        <v>286263</v>
      </c>
      <c r="BV3517" s="279" t="s">
        <v>64</v>
      </c>
      <c r="BW3517" s="280" t="s">
        <v>75</v>
      </c>
      <c r="BX3517" s="280" t="s">
        <v>231</v>
      </c>
      <c r="BY3517" s="280" t="s">
        <v>231</v>
      </c>
      <c r="BZ3517" s="280" t="s">
        <v>86</v>
      </c>
      <c r="CA3517" s="280" t="s">
        <v>87</v>
      </c>
      <c r="CB3517" s="280" t="s">
        <v>217</v>
      </c>
      <c r="CC3517" s="280" t="s">
        <v>218</v>
      </c>
      <c r="CD3517" s="281">
        <v>2</v>
      </c>
      <c r="CE3517" s="277">
        <v>45078</v>
      </c>
      <c r="CF3517" s="280"/>
      <c r="CG3517" s="280" t="s">
        <v>181</v>
      </c>
      <c r="CH3517" s="280"/>
      <c r="CI3517" s="280" t="s">
        <v>181</v>
      </c>
      <c r="CJ3517" s="280" t="s">
        <v>265</v>
      </c>
      <c r="CK3517" s="280"/>
      <c r="CL3517" s="280"/>
      <c r="CM3517" s="280" t="s">
        <v>73</v>
      </c>
      <c r="CN3517" s="280">
        <v>3</v>
      </c>
    </row>
    <row r="3518" spans="4:92">
      <c r="D3518" s="273" t="s">
        <v>83</v>
      </c>
      <c r="E3518" s="273" t="s">
        <v>63</v>
      </c>
      <c r="F3518" s="273" t="s">
        <v>501</v>
      </c>
      <c r="G3518" s="273" t="s">
        <v>501</v>
      </c>
      <c r="H3518" s="274">
        <v>45170</v>
      </c>
      <c r="I3518" s="273">
        <v>13786</v>
      </c>
      <c r="J3518" s="273">
        <v>77</v>
      </c>
      <c r="W3518" s="273">
        <v>246011</v>
      </c>
      <c r="X3518" s="273" t="s">
        <v>64</v>
      </c>
      <c r="Y3518" s="273" t="s">
        <v>75</v>
      </c>
      <c r="Z3518" s="273" t="s">
        <v>231</v>
      </c>
      <c r="AA3518" s="273" t="s">
        <v>231</v>
      </c>
      <c r="AB3518" s="274">
        <v>44927</v>
      </c>
      <c r="AC3518" s="273">
        <v>11951</v>
      </c>
      <c r="AD3518" s="273">
        <v>24</v>
      </c>
      <c r="AE3518" s="273">
        <v>21.594999999999999</v>
      </c>
      <c r="AF3518" s="273" t="s">
        <v>90</v>
      </c>
      <c r="AG3518" s="273" t="s">
        <v>424</v>
      </c>
      <c r="AH3518" s="273" t="s">
        <v>425</v>
      </c>
      <c r="AI3518" s="273" t="s">
        <v>199</v>
      </c>
      <c r="AJ3518" s="273" t="s">
        <v>200</v>
      </c>
      <c r="AK3518" s="273">
        <v>286269</v>
      </c>
      <c r="BV3518" s="336" t="s">
        <v>64</v>
      </c>
      <c r="BW3518" s="337" t="s">
        <v>75</v>
      </c>
      <c r="BX3518" s="337" t="s">
        <v>231</v>
      </c>
      <c r="BY3518" s="337" t="s">
        <v>231</v>
      </c>
      <c r="BZ3518" s="337" t="s">
        <v>86</v>
      </c>
      <c r="CA3518" s="337" t="s">
        <v>87</v>
      </c>
      <c r="CB3518" s="337" t="s">
        <v>217</v>
      </c>
      <c r="CC3518" s="337" t="s">
        <v>218</v>
      </c>
      <c r="CD3518" s="338">
        <v>2</v>
      </c>
      <c r="CE3518" s="335">
        <v>45078</v>
      </c>
      <c r="CF3518" s="337"/>
      <c r="CG3518" s="337" t="s">
        <v>181</v>
      </c>
      <c r="CH3518" s="337"/>
      <c r="CI3518" s="337" t="s">
        <v>181</v>
      </c>
      <c r="CJ3518" s="337" t="s">
        <v>261</v>
      </c>
      <c r="CK3518" s="337"/>
      <c r="CL3518" s="337"/>
      <c r="CM3518" s="337" t="s">
        <v>73</v>
      </c>
      <c r="CN3518" s="337">
        <v>3</v>
      </c>
    </row>
    <row r="3519" spans="4:92">
      <c r="D3519" s="273" t="s">
        <v>83</v>
      </c>
      <c r="E3519" s="273" t="s">
        <v>63</v>
      </c>
      <c r="F3519" s="273" t="s">
        <v>501</v>
      </c>
      <c r="G3519" s="273" t="s">
        <v>501</v>
      </c>
      <c r="H3519" s="274">
        <v>45170</v>
      </c>
      <c r="I3519" s="273">
        <v>13786</v>
      </c>
      <c r="J3519" s="273">
        <v>77</v>
      </c>
      <c r="K3519" s="273">
        <v>8758</v>
      </c>
      <c r="L3519" s="273" t="s">
        <v>66</v>
      </c>
      <c r="M3519" s="273">
        <v>0</v>
      </c>
      <c r="N3519" s="273" t="s">
        <v>1010</v>
      </c>
      <c r="O3519" s="273">
        <v>0</v>
      </c>
      <c r="P3519" s="273" t="s">
        <v>1011</v>
      </c>
      <c r="Q3519" s="273" t="s">
        <v>69</v>
      </c>
      <c r="R3519" s="273" t="s">
        <v>1013</v>
      </c>
      <c r="S3519" s="273" t="s">
        <v>1298</v>
      </c>
      <c r="U3519" s="273" t="s">
        <v>73</v>
      </c>
      <c r="V3519" s="273" t="s">
        <v>1841</v>
      </c>
      <c r="W3519" s="273">
        <v>246054</v>
      </c>
      <c r="X3519" s="273" t="s">
        <v>64</v>
      </c>
      <c r="Y3519" s="273" t="s">
        <v>75</v>
      </c>
      <c r="Z3519" s="273" t="s">
        <v>231</v>
      </c>
      <c r="AA3519" s="273" t="s">
        <v>231</v>
      </c>
      <c r="AB3519" s="274">
        <v>44927</v>
      </c>
      <c r="AC3519" s="273">
        <v>11951</v>
      </c>
      <c r="AD3519" s="273">
        <v>24</v>
      </c>
      <c r="AE3519" s="273">
        <v>1.19</v>
      </c>
      <c r="AF3519" s="273" t="s">
        <v>90</v>
      </c>
      <c r="AG3519" s="273" t="s">
        <v>1650</v>
      </c>
      <c r="AH3519" s="273" t="s">
        <v>1651</v>
      </c>
      <c r="AI3519" s="273" t="s">
        <v>123</v>
      </c>
      <c r="AJ3519" s="273" t="s">
        <v>200</v>
      </c>
      <c r="AK3519" s="273">
        <v>286275</v>
      </c>
      <c r="BV3519" s="279" t="s">
        <v>64</v>
      </c>
      <c r="BW3519" s="280" t="s">
        <v>75</v>
      </c>
      <c r="BX3519" s="280" t="s">
        <v>231</v>
      </c>
      <c r="BY3519" s="280" t="s">
        <v>231</v>
      </c>
      <c r="BZ3519" s="280" t="s">
        <v>86</v>
      </c>
      <c r="CA3519" s="280" t="s">
        <v>87</v>
      </c>
      <c r="CB3519" s="280" t="s">
        <v>217</v>
      </c>
      <c r="CC3519" s="280" t="s">
        <v>218</v>
      </c>
      <c r="CD3519" s="281">
        <v>2</v>
      </c>
      <c r="CE3519" s="277">
        <v>45078</v>
      </c>
      <c r="CF3519" s="280"/>
      <c r="CG3519" s="280" t="s">
        <v>181</v>
      </c>
      <c r="CH3519" s="280"/>
      <c r="CI3519" s="280" t="s">
        <v>181</v>
      </c>
      <c r="CJ3519" s="280" t="s">
        <v>270</v>
      </c>
      <c r="CK3519" s="280"/>
      <c r="CL3519" s="280"/>
      <c r="CM3519" s="280" t="s">
        <v>73</v>
      </c>
      <c r="CN3519" s="280">
        <v>3</v>
      </c>
    </row>
    <row r="3520" spans="4:92">
      <c r="D3520" s="273" t="s">
        <v>83</v>
      </c>
      <c r="E3520" s="273" t="s">
        <v>63</v>
      </c>
      <c r="F3520" s="273" t="s">
        <v>501</v>
      </c>
      <c r="G3520" s="273" t="s">
        <v>501</v>
      </c>
      <c r="H3520" s="274">
        <v>45170</v>
      </c>
      <c r="I3520" s="273">
        <v>13786</v>
      </c>
      <c r="J3520" s="273">
        <v>77</v>
      </c>
      <c r="K3520" s="273">
        <v>46524</v>
      </c>
      <c r="L3520" s="273" t="s">
        <v>66</v>
      </c>
      <c r="M3520" s="273">
        <v>8217.5579199999993</v>
      </c>
      <c r="N3520" s="273" t="s">
        <v>67</v>
      </c>
      <c r="P3520" s="273" t="s">
        <v>1011</v>
      </c>
      <c r="Q3520" s="273" t="s">
        <v>69</v>
      </c>
      <c r="R3520" s="273" t="s">
        <v>70</v>
      </c>
      <c r="S3520" s="273" t="s">
        <v>1041</v>
      </c>
      <c r="T3520" s="273" t="s">
        <v>1042</v>
      </c>
      <c r="U3520" s="273" t="s">
        <v>73</v>
      </c>
      <c r="V3520" s="273" t="s">
        <v>1043</v>
      </c>
      <c r="W3520" s="273">
        <v>246071</v>
      </c>
      <c r="X3520" s="273" t="s">
        <v>64</v>
      </c>
      <c r="Y3520" s="273" t="s">
        <v>75</v>
      </c>
      <c r="Z3520" s="273" t="s">
        <v>231</v>
      </c>
      <c r="AA3520" s="273" t="s">
        <v>231</v>
      </c>
      <c r="AB3520" s="274">
        <v>44927</v>
      </c>
      <c r="AC3520" s="273">
        <v>11951</v>
      </c>
      <c r="AD3520" s="273">
        <v>24</v>
      </c>
      <c r="AE3520" s="273">
        <v>5.49</v>
      </c>
      <c r="AF3520" s="273" t="s">
        <v>90</v>
      </c>
      <c r="AG3520" s="273" t="s">
        <v>726</v>
      </c>
      <c r="AH3520" s="273" t="s">
        <v>1655</v>
      </c>
      <c r="AI3520" s="273" t="s">
        <v>123</v>
      </c>
      <c r="AJ3520" s="273" t="s">
        <v>200</v>
      </c>
      <c r="AK3520" s="273">
        <v>286281</v>
      </c>
      <c r="BV3520" s="336" t="s">
        <v>64</v>
      </c>
      <c r="BW3520" s="337" t="s">
        <v>75</v>
      </c>
      <c r="BX3520" s="337" t="s">
        <v>231</v>
      </c>
      <c r="BY3520" s="337" t="s">
        <v>231</v>
      </c>
      <c r="BZ3520" s="337" t="s">
        <v>204</v>
      </c>
      <c r="CA3520" s="337" t="s">
        <v>205</v>
      </c>
      <c r="CB3520" s="337" t="s">
        <v>206</v>
      </c>
      <c r="CC3520" s="337" t="s">
        <v>207</v>
      </c>
      <c r="CD3520" s="338">
        <v>0</v>
      </c>
      <c r="CE3520" s="335">
        <v>45078</v>
      </c>
      <c r="CF3520" s="337"/>
      <c r="CG3520" s="337" t="s">
        <v>181</v>
      </c>
      <c r="CH3520" s="337"/>
      <c r="CI3520" s="337" t="s">
        <v>208</v>
      </c>
      <c r="CJ3520" s="337" t="s">
        <v>209</v>
      </c>
      <c r="CK3520" s="337"/>
      <c r="CL3520" s="337"/>
      <c r="CM3520" s="337" t="s">
        <v>73</v>
      </c>
      <c r="CN3520" s="337">
        <v>3</v>
      </c>
    </row>
    <row r="3521" spans="4:92">
      <c r="D3521" s="273" t="s">
        <v>83</v>
      </c>
      <c r="E3521" s="273" t="s">
        <v>63</v>
      </c>
      <c r="F3521" s="273" t="s">
        <v>501</v>
      </c>
      <c r="G3521" s="273" t="s">
        <v>501</v>
      </c>
      <c r="H3521" s="274">
        <v>45170</v>
      </c>
      <c r="I3521" s="273">
        <v>13786</v>
      </c>
      <c r="J3521" s="273">
        <v>77</v>
      </c>
      <c r="K3521" s="273">
        <v>1594</v>
      </c>
      <c r="L3521" s="273" t="s">
        <v>66</v>
      </c>
      <c r="M3521" s="273">
        <v>187.77351999999999</v>
      </c>
      <c r="N3521" s="273" t="s">
        <v>67</v>
      </c>
      <c r="P3521" s="273" t="s">
        <v>92</v>
      </c>
      <c r="Q3521" s="273" t="s">
        <v>69</v>
      </c>
      <c r="R3521" s="273" t="s">
        <v>70</v>
      </c>
      <c r="S3521" s="273" t="s">
        <v>93</v>
      </c>
      <c r="T3521" s="273" t="s">
        <v>94</v>
      </c>
      <c r="U3521" s="273" t="s">
        <v>73</v>
      </c>
      <c r="V3521" s="273" t="s">
        <v>95</v>
      </c>
      <c r="W3521" s="273">
        <v>246087</v>
      </c>
      <c r="X3521" s="273" t="s">
        <v>64</v>
      </c>
      <c r="Y3521" s="273" t="s">
        <v>75</v>
      </c>
      <c r="Z3521" s="273" t="s">
        <v>231</v>
      </c>
      <c r="AA3521" s="273" t="s">
        <v>231</v>
      </c>
      <c r="AB3521" s="274">
        <v>44927</v>
      </c>
      <c r="AC3521" s="273">
        <v>11951</v>
      </c>
      <c r="AD3521" s="273">
        <v>24</v>
      </c>
      <c r="AE3521" s="273">
        <v>0.74</v>
      </c>
      <c r="AF3521" s="273" t="s">
        <v>90</v>
      </c>
      <c r="AG3521" s="273" t="s">
        <v>1639</v>
      </c>
      <c r="AH3521" s="273" t="s">
        <v>1640</v>
      </c>
      <c r="AI3521" s="273" t="s">
        <v>123</v>
      </c>
      <c r="AJ3521" s="273" t="s">
        <v>200</v>
      </c>
      <c r="AK3521" s="273">
        <v>286287</v>
      </c>
      <c r="BV3521" s="279" t="s">
        <v>64</v>
      </c>
      <c r="BW3521" s="280" t="s">
        <v>75</v>
      </c>
      <c r="BX3521" s="280" t="s">
        <v>231</v>
      </c>
      <c r="BY3521" s="280" t="s">
        <v>231</v>
      </c>
      <c r="BZ3521" s="280" t="s">
        <v>204</v>
      </c>
      <c r="CA3521" s="280" t="s">
        <v>205</v>
      </c>
      <c r="CB3521" s="280" t="s">
        <v>206</v>
      </c>
      <c r="CC3521" s="280" t="s">
        <v>207</v>
      </c>
      <c r="CD3521" s="281">
        <v>0</v>
      </c>
      <c r="CE3521" s="277">
        <v>45078</v>
      </c>
      <c r="CF3521" s="280"/>
      <c r="CG3521" s="280" t="s">
        <v>181</v>
      </c>
      <c r="CH3521" s="280"/>
      <c r="CI3521" s="280" t="s">
        <v>208</v>
      </c>
      <c r="CJ3521" s="280" t="s">
        <v>209</v>
      </c>
      <c r="CK3521" s="280"/>
      <c r="CL3521" s="280"/>
      <c r="CM3521" s="280" t="s">
        <v>73</v>
      </c>
      <c r="CN3521" s="280">
        <v>3</v>
      </c>
    </row>
    <row r="3522" spans="4:92">
      <c r="D3522" s="273" t="s">
        <v>83</v>
      </c>
      <c r="E3522" s="273" t="s">
        <v>63</v>
      </c>
      <c r="F3522" s="273" t="s">
        <v>501</v>
      </c>
      <c r="G3522" s="273" t="s">
        <v>501</v>
      </c>
      <c r="H3522" s="274">
        <v>45170</v>
      </c>
      <c r="I3522" s="273">
        <v>13786</v>
      </c>
      <c r="J3522" s="273">
        <v>77</v>
      </c>
      <c r="K3522" s="273">
        <v>99725</v>
      </c>
      <c r="L3522" s="273" t="s">
        <v>66</v>
      </c>
      <c r="M3522" s="273">
        <v>14046.7096</v>
      </c>
      <c r="N3522" s="273" t="s">
        <v>67</v>
      </c>
      <c r="P3522" s="273" t="s">
        <v>68</v>
      </c>
      <c r="Q3522" s="273" t="s">
        <v>69</v>
      </c>
      <c r="R3522" s="273" t="s">
        <v>70</v>
      </c>
      <c r="S3522" s="273" t="s">
        <v>71</v>
      </c>
      <c r="T3522" s="273" t="s">
        <v>72</v>
      </c>
      <c r="U3522" s="273" t="s">
        <v>73</v>
      </c>
      <c r="V3522" s="273" t="s">
        <v>74</v>
      </c>
      <c r="W3522" s="273">
        <v>246104</v>
      </c>
      <c r="X3522" s="273" t="s">
        <v>64</v>
      </c>
      <c r="Y3522" s="273" t="s">
        <v>75</v>
      </c>
      <c r="Z3522" s="273" t="s">
        <v>231</v>
      </c>
      <c r="AA3522" s="273" t="s">
        <v>231</v>
      </c>
      <c r="AB3522" s="274">
        <v>44927</v>
      </c>
      <c r="AC3522" s="273">
        <v>11951</v>
      </c>
      <c r="AD3522" s="273">
        <v>24</v>
      </c>
      <c r="AE3522" s="273">
        <v>41.29</v>
      </c>
      <c r="AF3522" s="273" t="s">
        <v>90</v>
      </c>
      <c r="AG3522" s="273" t="s">
        <v>392</v>
      </c>
      <c r="AH3522" s="273" t="s">
        <v>393</v>
      </c>
      <c r="AI3522" s="273" t="s">
        <v>123</v>
      </c>
      <c r="AJ3522" s="273" t="s">
        <v>200</v>
      </c>
      <c r="AK3522" s="273">
        <v>286293</v>
      </c>
      <c r="BV3522" s="336" t="s">
        <v>64</v>
      </c>
      <c r="BW3522" s="337" t="s">
        <v>75</v>
      </c>
      <c r="BX3522" s="337" t="s">
        <v>231</v>
      </c>
      <c r="BY3522" s="337" t="s">
        <v>231</v>
      </c>
      <c r="BZ3522" s="337" t="s">
        <v>204</v>
      </c>
      <c r="CA3522" s="337" t="s">
        <v>205</v>
      </c>
      <c r="CB3522" s="337" t="s">
        <v>206</v>
      </c>
      <c r="CC3522" s="337" t="s">
        <v>207</v>
      </c>
      <c r="CD3522" s="338">
        <v>0</v>
      </c>
      <c r="CE3522" s="335">
        <v>45078</v>
      </c>
      <c r="CF3522" s="337"/>
      <c r="CG3522" s="337" t="s">
        <v>181</v>
      </c>
      <c r="CH3522" s="337"/>
      <c r="CI3522" s="337" t="s">
        <v>208</v>
      </c>
      <c r="CJ3522" s="337" t="s">
        <v>209</v>
      </c>
      <c r="CK3522" s="337"/>
      <c r="CL3522" s="337"/>
      <c r="CM3522" s="337" t="s">
        <v>73</v>
      </c>
      <c r="CN3522" s="337">
        <v>3</v>
      </c>
    </row>
    <row r="3523" spans="4:92">
      <c r="D3523" s="273" t="s">
        <v>83</v>
      </c>
      <c r="E3523" s="273" t="s">
        <v>63</v>
      </c>
      <c r="F3523" s="273" t="s">
        <v>501</v>
      </c>
      <c r="G3523" s="273" t="s">
        <v>501</v>
      </c>
      <c r="H3523" s="274">
        <v>45170</v>
      </c>
      <c r="I3523" s="273">
        <v>13786</v>
      </c>
      <c r="J3523" s="273">
        <v>77</v>
      </c>
      <c r="K3523" s="273">
        <v>3352</v>
      </c>
      <c r="L3523" s="273" t="s">
        <v>66</v>
      </c>
      <c r="M3523" s="273">
        <v>432.29912000000002</v>
      </c>
      <c r="N3523" s="273" t="s">
        <v>67</v>
      </c>
      <c r="P3523" s="273" t="s">
        <v>92</v>
      </c>
      <c r="Q3523" s="273" t="s">
        <v>69</v>
      </c>
      <c r="R3523" s="273" t="s">
        <v>70</v>
      </c>
      <c r="S3523" s="273" t="s">
        <v>834</v>
      </c>
      <c r="T3523" s="273" t="s">
        <v>835</v>
      </c>
      <c r="U3523" s="273" t="s">
        <v>73</v>
      </c>
      <c r="V3523" s="273" t="s">
        <v>836</v>
      </c>
      <c r="W3523" s="273">
        <v>246121</v>
      </c>
      <c r="X3523" s="273" t="s">
        <v>64</v>
      </c>
      <c r="Y3523" s="273" t="s">
        <v>75</v>
      </c>
      <c r="Z3523" s="273" t="s">
        <v>231</v>
      </c>
      <c r="AA3523" s="273" t="s">
        <v>231</v>
      </c>
      <c r="AB3523" s="274">
        <v>44927</v>
      </c>
      <c r="AC3523" s="273">
        <v>11951</v>
      </c>
      <c r="AD3523" s="273">
        <v>24</v>
      </c>
      <c r="AE3523" s="273">
        <v>49.54</v>
      </c>
      <c r="AF3523" s="273" t="s">
        <v>90</v>
      </c>
      <c r="AG3523" s="273" t="s">
        <v>1644</v>
      </c>
      <c r="AH3523" s="273" t="s">
        <v>1645</v>
      </c>
      <c r="AI3523" s="273" t="s">
        <v>123</v>
      </c>
      <c r="AJ3523" s="273" t="s">
        <v>200</v>
      </c>
      <c r="AK3523" s="273">
        <v>286299</v>
      </c>
      <c r="BV3523" s="279" t="s">
        <v>64</v>
      </c>
      <c r="BW3523" s="280" t="s">
        <v>75</v>
      </c>
      <c r="BX3523" s="280" t="s">
        <v>231</v>
      </c>
      <c r="BY3523" s="280" t="s">
        <v>231</v>
      </c>
      <c r="BZ3523" s="280" t="s">
        <v>204</v>
      </c>
      <c r="CA3523" s="280" t="s">
        <v>205</v>
      </c>
      <c r="CB3523" s="280" t="s">
        <v>206</v>
      </c>
      <c r="CC3523" s="280" t="s">
        <v>207</v>
      </c>
      <c r="CD3523" s="281">
        <v>0</v>
      </c>
      <c r="CE3523" s="277">
        <v>45078</v>
      </c>
      <c r="CF3523" s="280"/>
      <c r="CG3523" s="280" t="s">
        <v>181</v>
      </c>
      <c r="CH3523" s="280"/>
      <c r="CI3523" s="280" t="s">
        <v>208</v>
      </c>
      <c r="CJ3523" s="280" t="s">
        <v>209</v>
      </c>
      <c r="CK3523" s="280"/>
      <c r="CL3523" s="280"/>
      <c r="CM3523" s="280" t="s">
        <v>73</v>
      </c>
      <c r="CN3523" s="280">
        <v>3</v>
      </c>
    </row>
    <row r="3524" spans="4:92">
      <c r="D3524" s="273" t="s">
        <v>83</v>
      </c>
      <c r="E3524" s="273" t="s">
        <v>63</v>
      </c>
      <c r="F3524" s="273" t="s">
        <v>501</v>
      </c>
      <c r="G3524" s="273" t="s">
        <v>501</v>
      </c>
      <c r="H3524" s="274">
        <v>45170</v>
      </c>
      <c r="I3524" s="273">
        <v>13786</v>
      </c>
      <c r="J3524" s="273">
        <v>77</v>
      </c>
      <c r="K3524" s="273">
        <v>0</v>
      </c>
      <c r="L3524" s="273" t="s">
        <v>66</v>
      </c>
      <c r="N3524" s="273" t="s">
        <v>107</v>
      </c>
      <c r="W3524" s="273">
        <v>246036</v>
      </c>
      <c r="X3524" s="273" t="s">
        <v>64</v>
      </c>
      <c r="Y3524" s="273" t="s">
        <v>75</v>
      </c>
      <c r="Z3524" s="273" t="s">
        <v>231</v>
      </c>
      <c r="AA3524" s="273" t="s">
        <v>231</v>
      </c>
      <c r="AB3524" s="274">
        <v>44927</v>
      </c>
      <c r="AC3524" s="273">
        <v>11951</v>
      </c>
      <c r="AD3524" s="273">
        <v>24</v>
      </c>
      <c r="AE3524" s="273">
        <v>204.93</v>
      </c>
      <c r="AF3524" s="273" t="s">
        <v>90</v>
      </c>
      <c r="AG3524" s="273" t="s">
        <v>1646</v>
      </c>
      <c r="AH3524" s="273" t="s">
        <v>1647</v>
      </c>
      <c r="AI3524" s="273" t="s">
        <v>123</v>
      </c>
      <c r="AJ3524" s="273" t="s">
        <v>200</v>
      </c>
      <c r="AK3524" s="273">
        <v>286305</v>
      </c>
      <c r="BV3524" s="336" t="s">
        <v>64</v>
      </c>
      <c r="BW3524" s="337" t="s">
        <v>75</v>
      </c>
      <c r="BX3524" s="337" t="s">
        <v>231</v>
      </c>
      <c r="BY3524" s="337" t="s">
        <v>231</v>
      </c>
      <c r="BZ3524" s="337" t="s">
        <v>204</v>
      </c>
      <c r="CA3524" s="337" t="s">
        <v>205</v>
      </c>
      <c r="CB3524" s="337" t="s">
        <v>206</v>
      </c>
      <c r="CC3524" s="337" t="s">
        <v>207</v>
      </c>
      <c r="CD3524" s="338">
        <v>0</v>
      </c>
      <c r="CE3524" s="335">
        <v>45078</v>
      </c>
      <c r="CF3524" s="337"/>
      <c r="CG3524" s="337" t="s">
        <v>181</v>
      </c>
      <c r="CH3524" s="337"/>
      <c r="CI3524" s="337" t="s">
        <v>208</v>
      </c>
      <c r="CJ3524" s="337" t="s">
        <v>209</v>
      </c>
      <c r="CK3524" s="337"/>
      <c r="CL3524" s="337"/>
      <c r="CM3524" s="337" t="s">
        <v>73</v>
      </c>
      <c r="CN3524" s="337">
        <v>3</v>
      </c>
    </row>
    <row r="3525" spans="4:92">
      <c r="D3525" s="273" t="s">
        <v>83</v>
      </c>
      <c r="E3525" s="273" t="s">
        <v>63</v>
      </c>
      <c r="F3525" s="273" t="s">
        <v>501</v>
      </c>
      <c r="G3525" s="273" t="s">
        <v>501</v>
      </c>
      <c r="H3525" s="274">
        <v>45170</v>
      </c>
      <c r="I3525" s="273">
        <v>13786</v>
      </c>
      <c r="J3525" s="273">
        <v>77</v>
      </c>
      <c r="K3525" s="273">
        <v>14399</v>
      </c>
      <c r="L3525" s="273" t="s">
        <v>66</v>
      </c>
      <c r="M3525" s="273">
        <v>6097.0879199999999</v>
      </c>
      <c r="N3525" s="273" t="s">
        <v>115</v>
      </c>
      <c r="W3525" s="273">
        <v>246035</v>
      </c>
      <c r="X3525" s="273" t="s">
        <v>64</v>
      </c>
      <c r="Y3525" s="273" t="s">
        <v>75</v>
      </c>
      <c r="Z3525" s="273" t="s">
        <v>231</v>
      </c>
      <c r="AA3525" s="273" t="s">
        <v>231</v>
      </c>
      <c r="AB3525" s="274">
        <v>44927</v>
      </c>
      <c r="AC3525" s="273">
        <v>11951</v>
      </c>
      <c r="AD3525" s="273">
        <v>24</v>
      </c>
      <c r="AE3525" s="273">
        <v>13.95</v>
      </c>
      <c r="AF3525" s="273" t="s">
        <v>90</v>
      </c>
      <c r="AG3525" s="273" t="s">
        <v>1648</v>
      </c>
      <c r="AH3525" s="273" t="s">
        <v>1649</v>
      </c>
      <c r="AI3525" s="273" t="s">
        <v>123</v>
      </c>
      <c r="AJ3525" s="273" t="s">
        <v>200</v>
      </c>
      <c r="AK3525" s="273">
        <v>286311</v>
      </c>
      <c r="BV3525" s="279" t="s">
        <v>64</v>
      </c>
      <c r="BW3525" s="280" t="s">
        <v>75</v>
      </c>
      <c r="BX3525" s="280" t="s">
        <v>231</v>
      </c>
      <c r="BY3525" s="280" t="s">
        <v>231</v>
      </c>
      <c r="BZ3525" s="280" t="s">
        <v>204</v>
      </c>
      <c r="CA3525" s="280" t="s">
        <v>205</v>
      </c>
      <c r="CB3525" s="280" t="s">
        <v>206</v>
      </c>
      <c r="CC3525" s="280" t="s">
        <v>207</v>
      </c>
      <c r="CD3525" s="281">
        <v>0</v>
      </c>
      <c r="CE3525" s="277">
        <v>45078</v>
      </c>
      <c r="CF3525" s="280"/>
      <c r="CG3525" s="280" t="s">
        <v>181</v>
      </c>
      <c r="CH3525" s="280"/>
      <c r="CI3525" s="280" t="s">
        <v>208</v>
      </c>
      <c r="CJ3525" s="280" t="s">
        <v>209</v>
      </c>
      <c r="CK3525" s="280"/>
      <c r="CL3525" s="280"/>
      <c r="CM3525" s="280" t="s">
        <v>73</v>
      </c>
      <c r="CN3525" s="280">
        <v>3</v>
      </c>
    </row>
    <row r="3526" spans="4:92">
      <c r="D3526" s="273" t="s">
        <v>83</v>
      </c>
      <c r="E3526" s="273" t="s">
        <v>63</v>
      </c>
      <c r="F3526" s="273" t="s">
        <v>501</v>
      </c>
      <c r="G3526" s="273" t="s">
        <v>501</v>
      </c>
      <c r="H3526" s="274">
        <v>45200</v>
      </c>
      <c r="I3526" s="273">
        <v>14121</v>
      </c>
      <c r="J3526" s="273">
        <v>77</v>
      </c>
      <c r="W3526" s="273">
        <v>264082</v>
      </c>
      <c r="X3526" s="273" t="s">
        <v>64</v>
      </c>
      <c r="Y3526" s="273" t="s">
        <v>75</v>
      </c>
      <c r="Z3526" s="273" t="s">
        <v>231</v>
      </c>
      <c r="AA3526" s="273" t="s">
        <v>231</v>
      </c>
      <c r="AB3526" s="274">
        <v>44927</v>
      </c>
      <c r="AC3526" s="273">
        <v>11951</v>
      </c>
      <c r="AD3526" s="273">
        <v>24</v>
      </c>
      <c r="AE3526" s="273">
        <v>9.66</v>
      </c>
      <c r="AF3526" s="273" t="s">
        <v>90</v>
      </c>
      <c r="AG3526" s="273" t="s">
        <v>474</v>
      </c>
      <c r="AH3526" s="273" t="s">
        <v>475</v>
      </c>
      <c r="AI3526" s="273" t="s">
        <v>123</v>
      </c>
      <c r="AJ3526" s="273" t="s">
        <v>200</v>
      </c>
      <c r="AK3526" s="273">
        <v>286317</v>
      </c>
      <c r="BV3526" s="336" t="s">
        <v>64</v>
      </c>
      <c r="BW3526" s="337" t="s">
        <v>63</v>
      </c>
      <c r="BX3526" s="337" t="s">
        <v>252</v>
      </c>
      <c r="BY3526" s="337" t="s">
        <v>257</v>
      </c>
      <c r="BZ3526" s="337" t="s">
        <v>204</v>
      </c>
      <c r="CA3526" s="337" t="s">
        <v>205</v>
      </c>
      <c r="CB3526" s="337" t="s">
        <v>206</v>
      </c>
      <c r="CC3526" s="337" t="s">
        <v>207</v>
      </c>
      <c r="CD3526" s="338">
        <v>0</v>
      </c>
      <c r="CE3526" s="335">
        <v>44958</v>
      </c>
      <c r="CF3526" s="337"/>
      <c r="CG3526" s="337" t="s">
        <v>181</v>
      </c>
      <c r="CH3526" s="337"/>
      <c r="CI3526" s="337" t="s">
        <v>208</v>
      </c>
      <c r="CJ3526" s="337" t="s">
        <v>209</v>
      </c>
      <c r="CK3526" s="337"/>
      <c r="CL3526" s="337"/>
      <c r="CM3526" s="337" t="s">
        <v>73</v>
      </c>
      <c r="CN3526" s="337">
        <v>3</v>
      </c>
    </row>
    <row r="3527" spans="4:92">
      <c r="D3527" s="273" t="s">
        <v>83</v>
      </c>
      <c r="E3527" s="273" t="s">
        <v>63</v>
      </c>
      <c r="F3527" s="273" t="s">
        <v>501</v>
      </c>
      <c r="G3527" s="273" t="s">
        <v>501</v>
      </c>
      <c r="H3527" s="274">
        <v>45200</v>
      </c>
      <c r="I3527" s="273">
        <v>14121</v>
      </c>
      <c r="J3527" s="273">
        <v>77</v>
      </c>
      <c r="K3527" s="273">
        <v>8000</v>
      </c>
      <c r="L3527" s="273" t="s">
        <v>66</v>
      </c>
      <c r="M3527" s="273">
        <v>0</v>
      </c>
      <c r="N3527" s="273" t="s">
        <v>1010</v>
      </c>
      <c r="O3527" s="273">
        <v>0</v>
      </c>
      <c r="P3527" s="273" t="s">
        <v>1011</v>
      </c>
      <c r="Q3527" s="273" t="s">
        <v>69</v>
      </c>
      <c r="R3527" s="273" t="s">
        <v>1013</v>
      </c>
      <c r="S3527" s="273" t="s">
        <v>1298</v>
      </c>
      <c r="U3527" s="273" t="s">
        <v>73</v>
      </c>
      <c r="V3527" s="273" t="s">
        <v>1841</v>
      </c>
      <c r="W3527" s="273">
        <v>264125</v>
      </c>
      <c r="X3527" s="273" t="s">
        <v>64</v>
      </c>
      <c r="Y3527" s="273" t="s">
        <v>75</v>
      </c>
      <c r="Z3527" s="273" t="s">
        <v>231</v>
      </c>
      <c r="AA3527" s="273" t="s">
        <v>231</v>
      </c>
      <c r="AB3527" s="274">
        <v>44927</v>
      </c>
      <c r="AC3527" s="273">
        <v>11951</v>
      </c>
      <c r="AD3527" s="273">
        <v>24</v>
      </c>
      <c r="AE3527" s="273">
        <v>0.64</v>
      </c>
      <c r="AF3527" s="273" t="s">
        <v>90</v>
      </c>
      <c r="AG3527" s="273" t="s">
        <v>405</v>
      </c>
      <c r="AH3527" s="273" t="s">
        <v>406</v>
      </c>
      <c r="AI3527" s="273" t="s">
        <v>123</v>
      </c>
      <c r="AJ3527" s="273" t="s">
        <v>200</v>
      </c>
      <c r="AK3527" s="273">
        <v>286323</v>
      </c>
      <c r="BV3527" s="279" t="s">
        <v>64</v>
      </c>
      <c r="BW3527" s="280" t="s">
        <v>63</v>
      </c>
      <c r="BX3527" s="280" t="s">
        <v>252</v>
      </c>
      <c r="BY3527" s="280" t="s">
        <v>257</v>
      </c>
      <c r="BZ3527" s="280" t="s">
        <v>86</v>
      </c>
      <c r="CA3527" s="280" t="s">
        <v>87</v>
      </c>
      <c r="CB3527" s="280" t="s">
        <v>233</v>
      </c>
      <c r="CC3527" s="280" t="s">
        <v>234</v>
      </c>
      <c r="CD3527" s="281">
        <v>1</v>
      </c>
      <c r="CE3527" s="277">
        <v>44958</v>
      </c>
      <c r="CF3527" s="280"/>
      <c r="CG3527" s="280" t="s">
        <v>181</v>
      </c>
      <c r="CH3527" s="280"/>
      <c r="CI3527" s="280" t="s">
        <v>181</v>
      </c>
      <c r="CJ3527" s="280" t="s">
        <v>565</v>
      </c>
      <c r="CK3527" s="280"/>
      <c r="CL3527" s="280"/>
      <c r="CM3527" s="280" t="s">
        <v>73</v>
      </c>
      <c r="CN3527" s="280">
        <v>3</v>
      </c>
    </row>
    <row r="3528" spans="4:92">
      <c r="D3528" s="273" t="s">
        <v>83</v>
      </c>
      <c r="E3528" s="273" t="s">
        <v>63</v>
      </c>
      <c r="F3528" s="273" t="s">
        <v>501</v>
      </c>
      <c r="G3528" s="273" t="s">
        <v>501</v>
      </c>
      <c r="H3528" s="274">
        <v>45200</v>
      </c>
      <c r="I3528" s="273">
        <v>14121</v>
      </c>
      <c r="J3528" s="273">
        <v>77</v>
      </c>
      <c r="K3528" s="273">
        <v>33959</v>
      </c>
      <c r="L3528" s="273" t="s">
        <v>66</v>
      </c>
      <c r="M3528" s="273">
        <v>5998.1706400000003</v>
      </c>
      <c r="N3528" s="273" t="s">
        <v>67</v>
      </c>
      <c r="P3528" s="273" t="s">
        <v>1011</v>
      </c>
      <c r="Q3528" s="273" t="s">
        <v>69</v>
      </c>
      <c r="R3528" s="273" t="s">
        <v>70</v>
      </c>
      <c r="S3528" s="273" t="s">
        <v>1041</v>
      </c>
      <c r="T3528" s="273" t="s">
        <v>1042</v>
      </c>
      <c r="U3528" s="273" t="s">
        <v>73</v>
      </c>
      <c r="V3528" s="273" t="s">
        <v>1043</v>
      </c>
      <c r="W3528" s="273">
        <v>264142</v>
      </c>
      <c r="X3528" s="273" t="s">
        <v>64</v>
      </c>
      <c r="Y3528" s="273" t="s">
        <v>75</v>
      </c>
      <c r="Z3528" s="273" t="s">
        <v>231</v>
      </c>
      <c r="AA3528" s="273" t="s">
        <v>231</v>
      </c>
      <c r="AB3528" s="274">
        <v>44927</v>
      </c>
      <c r="AC3528" s="273">
        <v>11951</v>
      </c>
      <c r="AD3528" s="273">
        <v>24</v>
      </c>
      <c r="AE3528" s="273">
        <v>4.34</v>
      </c>
      <c r="AF3528" s="273" t="s">
        <v>90</v>
      </c>
      <c r="AG3528" s="273" t="s">
        <v>1652</v>
      </c>
      <c r="AH3528" s="273" t="s">
        <v>1653</v>
      </c>
      <c r="AI3528" s="273" t="s">
        <v>123</v>
      </c>
      <c r="AJ3528" s="273" t="s">
        <v>200</v>
      </c>
      <c r="AK3528" s="273">
        <v>286329</v>
      </c>
      <c r="BV3528" s="336" t="s">
        <v>64</v>
      </c>
      <c r="BW3528" s="337" t="s">
        <v>63</v>
      </c>
      <c r="BX3528" s="337" t="s">
        <v>252</v>
      </c>
      <c r="BY3528" s="337" t="s">
        <v>257</v>
      </c>
      <c r="BZ3528" s="337" t="s">
        <v>86</v>
      </c>
      <c r="CA3528" s="337" t="s">
        <v>87</v>
      </c>
      <c r="CB3528" s="337" t="s">
        <v>233</v>
      </c>
      <c r="CC3528" s="337" t="s">
        <v>234</v>
      </c>
      <c r="CD3528" s="338">
        <v>1</v>
      </c>
      <c r="CE3528" s="335">
        <v>44958</v>
      </c>
      <c r="CF3528" s="337"/>
      <c r="CG3528" s="337" t="s">
        <v>181</v>
      </c>
      <c r="CH3528" s="337"/>
      <c r="CI3528" s="337" t="s">
        <v>181</v>
      </c>
      <c r="CJ3528" s="337" t="s">
        <v>565</v>
      </c>
      <c r="CK3528" s="337"/>
      <c r="CL3528" s="337"/>
      <c r="CM3528" s="337" t="s">
        <v>73</v>
      </c>
      <c r="CN3528" s="337">
        <v>3</v>
      </c>
    </row>
    <row r="3529" spans="4:92">
      <c r="D3529" s="273" t="s">
        <v>83</v>
      </c>
      <c r="E3529" s="273" t="s">
        <v>63</v>
      </c>
      <c r="F3529" s="273" t="s">
        <v>501</v>
      </c>
      <c r="G3529" s="273" t="s">
        <v>501</v>
      </c>
      <c r="H3529" s="274">
        <v>45200</v>
      </c>
      <c r="I3529" s="273">
        <v>14121</v>
      </c>
      <c r="J3529" s="273">
        <v>77</v>
      </c>
      <c r="K3529" s="273">
        <v>8864</v>
      </c>
      <c r="L3529" s="273" t="s">
        <v>66</v>
      </c>
      <c r="M3529" s="273">
        <v>1044.2968800000001</v>
      </c>
      <c r="N3529" s="273" t="s">
        <v>67</v>
      </c>
      <c r="P3529" s="273" t="s">
        <v>92</v>
      </c>
      <c r="Q3529" s="273" t="s">
        <v>69</v>
      </c>
      <c r="R3529" s="273" t="s">
        <v>70</v>
      </c>
      <c r="S3529" s="273" t="s">
        <v>93</v>
      </c>
      <c r="T3529" s="273" t="s">
        <v>94</v>
      </c>
      <c r="U3529" s="273" t="s">
        <v>73</v>
      </c>
      <c r="V3529" s="273" t="s">
        <v>95</v>
      </c>
      <c r="W3529" s="273">
        <v>264158</v>
      </c>
      <c r="X3529" s="273" t="s">
        <v>64</v>
      </c>
      <c r="Y3529" s="273" t="s">
        <v>75</v>
      </c>
      <c r="Z3529" s="273" t="s">
        <v>231</v>
      </c>
      <c r="AA3529" s="273" t="s">
        <v>231</v>
      </c>
      <c r="AB3529" s="274">
        <v>44927</v>
      </c>
      <c r="AC3529" s="273">
        <v>11951</v>
      </c>
      <c r="AD3529" s="273">
        <v>24</v>
      </c>
      <c r="AE3529" s="273">
        <v>123.845</v>
      </c>
      <c r="AF3529" s="273" t="s">
        <v>90</v>
      </c>
      <c r="AG3529" s="273" t="s">
        <v>121</v>
      </c>
      <c r="AH3529" s="273" t="s">
        <v>786</v>
      </c>
      <c r="AI3529" s="273" t="s">
        <v>123</v>
      </c>
      <c r="AJ3529" s="273" t="s">
        <v>124</v>
      </c>
      <c r="AK3529" s="273">
        <v>286513</v>
      </c>
      <c r="BV3529" s="279" t="s">
        <v>64</v>
      </c>
      <c r="BW3529" s="280" t="s">
        <v>63</v>
      </c>
      <c r="BX3529" s="280" t="s">
        <v>252</v>
      </c>
      <c r="BY3529" s="280" t="s">
        <v>257</v>
      </c>
      <c r="BZ3529" s="280" t="s">
        <v>86</v>
      </c>
      <c r="CA3529" s="280" t="s">
        <v>87</v>
      </c>
      <c r="CB3529" s="280" t="s">
        <v>225</v>
      </c>
      <c r="CC3529" s="280" t="s">
        <v>226</v>
      </c>
      <c r="CD3529" s="281">
        <v>5</v>
      </c>
      <c r="CE3529" s="277">
        <v>44958</v>
      </c>
      <c r="CF3529" s="280">
        <v>0</v>
      </c>
      <c r="CG3529" s="280" t="s">
        <v>90</v>
      </c>
      <c r="CH3529" s="280">
        <v>0</v>
      </c>
      <c r="CI3529" s="280" t="s">
        <v>80</v>
      </c>
      <c r="CJ3529" s="280"/>
      <c r="CK3529" s="280"/>
      <c r="CL3529" s="280"/>
      <c r="CM3529" s="280" t="s">
        <v>73</v>
      </c>
      <c r="CN3529" s="280">
        <v>3</v>
      </c>
    </row>
    <row r="3530" spans="4:92">
      <c r="D3530" s="273" t="s">
        <v>83</v>
      </c>
      <c r="E3530" s="273" t="s">
        <v>473</v>
      </c>
      <c r="F3530" s="273" t="s">
        <v>963</v>
      </c>
      <c r="G3530" s="273" t="s">
        <v>972</v>
      </c>
      <c r="H3530" s="274">
        <v>45170</v>
      </c>
      <c r="I3530" s="273">
        <v>13901</v>
      </c>
      <c r="J3530" s="273">
        <v>834</v>
      </c>
      <c r="K3530" s="273">
        <v>0</v>
      </c>
      <c r="L3530" s="273" t="s">
        <v>66</v>
      </c>
      <c r="N3530" s="273" t="s">
        <v>107</v>
      </c>
      <c r="W3530" s="273">
        <v>236291</v>
      </c>
      <c r="X3530" s="273" t="s">
        <v>64</v>
      </c>
      <c r="Y3530" s="273" t="s">
        <v>75</v>
      </c>
      <c r="Z3530" s="273" t="s">
        <v>231</v>
      </c>
      <c r="AA3530" s="273" t="s">
        <v>231</v>
      </c>
      <c r="AB3530" s="274">
        <v>44927</v>
      </c>
      <c r="AC3530" s="273">
        <v>11951</v>
      </c>
      <c r="AD3530" s="273">
        <v>24</v>
      </c>
      <c r="AE3530" s="273">
        <v>0.4</v>
      </c>
      <c r="AF3530" s="273" t="s">
        <v>90</v>
      </c>
      <c r="AG3530" s="273" t="s">
        <v>722</v>
      </c>
      <c r="AH3530" s="273" t="s">
        <v>1641</v>
      </c>
      <c r="AI3530" s="273" t="s">
        <v>123</v>
      </c>
      <c r="AJ3530" s="273" t="s">
        <v>200</v>
      </c>
      <c r="AK3530" s="273">
        <v>286341</v>
      </c>
      <c r="BV3530" s="336" t="s">
        <v>64</v>
      </c>
      <c r="BW3530" s="337" t="s">
        <v>63</v>
      </c>
      <c r="BX3530" s="337" t="s">
        <v>252</v>
      </c>
      <c r="BY3530" s="337" t="s">
        <v>257</v>
      </c>
      <c r="BZ3530" s="337" t="s">
        <v>86</v>
      </c>
      <c r="CA3530" s="337" t="s">
        <v>87</v>
      </c>
      <c r="CB3530" s="337" t="s">
        <v>225</v>
      </c>
      <c r="CC3530" s="337" t="s">
        <v>226</v>
      </c>
      <c r="CD3530" s="338">
        <v>5</v>
      </c>
      <c r="CE3530" s="335">
        <v>44958</v>
      </c>
      <c r="CF3530" s="337">
        <v>0</v>
      </c>
      <c r="CG3530" s="337" t="s">
        <v>90</v>
      </c>
      <c r="CH3530" s="337">
        <v>0</v>
      </c>
      <c r="CI3530" s="337" t="s">
        <v>80</v>
      </c>
      <c r="CJ3530" s="337"/>
      <c r="CK3530" s="337"/>
      <c r="CL3530" s="337"/>
      <c r="CM3530" s="337" t="s">
        <v>73</v>
      </c>
      <c r="CN3530" s="337">
        <v>3</v>
      </c>
    </row>
    <row r="3531" spans="4:92">
      <c r="D3531" s="273" t="s">
        <v>83</v>
      </c>
      <c r="E3531" s="273" t="s">
        <v>75</v>
      </c>
      <c r="F3531" s="273" t="s">
        <v>231</v>
      </c>
      <c r="G3531" s="273" t="s">
        <v>576</v>
      </c>
      <c r="H3531" s="274">
        <v>45261</v>
      </c>
      <c r="I3531" s="273">
        <v>16975</v>
      </c>
      <c r="J3531" s="273">
        <v>690</v>
      </c>
      <c r="K3531" s="273">
        <v>258128</v>
      </c>
      <c r="L3531" s="273" t="s">
        <v>66</v>
      </c>
      <c r="M3531" s="273">
        <v>28711.526750000001</v>
      </c>
      <c r="N3531" s="273" t="s">
        <v>964</v>
      </c>
      <c r="P3531" s="273" t="s">
        <v>1011</v>
      </c>
      <c r="Q3531" s="273" t="s">
        <v>1001</v>
      </c>
      <c r="R3531" s="273" t="s">
        <v>70</v>
      </c>
      <c r="S3531" s="273" t="s">
        <v>1804</v>
      </c>
      <c r="T3531" s="273" t="s">
        <v>1805</v>
      </c>
      <c r="U3531" s="273" t="s">
        <v>73</v>
      </c>
      <c r="V3531" s="273" t="s">
        <v>1807</v>
      </c>
      <c r="W3531" s="273">
        <v>322456</v>
      </c>
      <c r="X3531" s="273" t="s">
        <v>64</v>
      </c>
      <c r="Y3531" s="273" t="s">
        <v>75</v>
      </c>
      <c r="Z3531" s="273" t="s">
        <v>231</v>
      </c>
      <c r="AA3531" s="273" t="s">
        <v>231</v>
      </c>
      <c r="AB3531" s="274">
        <v>44927</v>
      </c>
      <c r="AC3531" s="273">
        <v>11951</v>
      </c>
      <c r="AD3531" s="273">
        <v>24</v>
      </c>
      <c r="AE3531" s="273">
        <v>2.71</v>
      </c>
      <c r="AF3531" s="273" t="s">
        <v>90</v>
      </c>
      <c r="AG3531" s="273" t="s">
        <v>381</v>
      </c>
      <c r="AH3531" s="273" t="s">
        <v>382</v>
      </c>
      <c r="AI3531" s="273" t="s">
        <v>123</v>
      </c>
      <c r="AJ3531" s="273" t="s">
        <v>200</v>
      </c>
      <c r="AK3531" s="273">
        <v>286347</v>
      </c>
      <c r="BV3531" s="279" t="s">
        <v>64</v>
      </c>
      <c r="BW3531" s="280" t="s">
        <v>63</v>
      </c>
      <c r="BX3531" s="280" t="s">
        <v>252</v>
      </c>
      <c r="BY3531" s="280" t="s">
        <v>257</v>
      </c>
      <c r="BZ3531" s="280" t="s">
        <v>86</v>
      </c>
      <c r="CA3531" s="280" t="s">
        <v>87</v>
      </c>
      <c r="CB3531" s="280" t="s">
        <v>225</v>
      </c>
      <c r="CC3531" s="280" t="s">
        <v>226</v>
      </c>
      <c r="CD3531" s="281">
        <v>5</v>
      </c>
      <c r="CE3531" s="277">
        <v>44986</v>
      </c>
      <c r="CF3531" s="280">
        <v>0</v>
      </c>
      <c r="CG3531" s="280" t="s">
        <v>90</v>
      </c>
      <c r="CH3531" s="280">
        <v>0</v>
      </c>
      <c r="CI3531" s="280" t="s">
        <v>80</v>
      </c>
      <c r="CJ3531" s="280"/>
      <c r="CK3531" s="280"/>
      <c r="CL3531" s="280"/>
      <c r="CM3531" s="280" t="s">
        <v>73</v>
      </c>
      <c r="CN3531" s="280">
        <v>3</v>
      </c>
    </row>
    <row r="3532" spans="4:92">
      <c r="D3532" s="273" t="s">
        <v>83</v>
      </c>
      <c r="E3532" s="273" t="s">
        <v>75</v>
      </c>
      <c r="F3532" s="273" t="s">
        <v>231</v>
      </c>
      <c r="G3532" s="273" t="s">
        <v>576</v>
      </c>
      <c r="H3532" s="274">
        <v>45261</v>
      </c>
      <c r="I3532" s="273">
        <v>16975</v>
      </c>
      <c r="J3532" s="273">
        <v>690</v>
      </c>
      <c r="K3532" s="273">
        <v>84007.2</v>
      </c>
      <c r="L3532" s="273" t="s">
        <v>66</v>
      </c>
      <c r="M3532" s="273">
        <v>10802.714749999999</v>
      </c>
      <c r="N3532" s="273" t="s">
        <v>67</v>
      </c>
      <c r="P3532" s="273" t="s">
        <v>1011</v>
      </c>
      <c r="Q3532" s="273" t="s">
        <v>1611</v>
      </c>
      <c r="R3532" s="273" t="s">
        <v>1013</v>
      </c>
      <c r="S3532" s="273" t="s">
        <v>1808</v>
      </c>
      <c r="T3532" s="273" t="s">
        <v>122</v>
      </c>
      <c r="U3532" s="273" t="s">
        <v>73</v>
      </c>
      <c r="V3532" s="273" t="s">
        <v>1809</v>
      </c>
      <c r="W3532" s="273">
        <v>322473</v>
      </c>
      <c r="X3532" s="273" t="s">
        <v>64</v>
      </c>
      <c r="Y3532" s="273" t="s">
        <v>75</v>
      </c>
      <c r="Z3532" s="273" t="s">
        <v>231</v>
      </c>
      <c r="AA3532" s="273" t="s">
        <v>231</v>
      </c>
      <c r="AB3532" s="274">
        <v>45017</v>
      </c>
      <c r="AC3532" s="273">
        <v>12050</v>
      </c>
      <c r="AD3532" s="273">
        <v>24</v>
      </c>
      <c r="AE3532" s="273">
        <v>3.5</v>
      </c>
      <c r="AF3532" s="273" t="s">
        <v>90</v>
      </c>
      <c r="AG3532" s="273" t="s">
        <v>1555</v>
      </c>
      <c r="AH3532" s="273" t="s">
        <v>1556</v>
      </c>
      <c r="AI3532" s="273" t="s">
        <v>123</v>
      </c>
      <c r="AJ3532" s="273" t="s">
        <v>200</v>
      </c>
      <c r="AK3532" s="273">
        <v>287828</v>
      </c>
      <c r="BV3532" s="336" t="s">
        <v>64</v>
      </c>
      <c r="BW3532" s="337" t="s">
        <v>63</v>
      </c>
      <c r="BX3532" s="337" t="s">
        <v>252</v>
      </c>
      <c r="BY3532" s="337" t="s">
        <v>257</v>
      </c>
      <c r="BZ3532" s="337" t="s">
        <v>86</v>
      </c>
      <c r="CA3532" s="337" t="s">
        <v>87</v>
      </c>
      <c r="CB3532" s="337" t="s">
        <v>225</v>
      </c>
      <c r="CC3532" s="337" t="s">
        <v>226</v>
      </c>
      <c r="CD3532" s="338">
        <v>5</v>
      </c>
      <c r="CE3532" s="335">
        <v>44986</v>
      </c>
      <c r="CF3532" s="337">
        <v>0</v>
      </c>
      <c r="CG3532" s="337" t="s">
        <v>90</v>
      </c>
      <c r="CH3532" s="337">
        <v>0</v>
      </c>
      <c r="CI3532" s="337" t="s">
        <v>80</v>
      </c>
      <c r="CJ3532" s="337"/>
      <c r="CK3532" s="337"/>
      <c r="CL3532" s="337"/>
      <c r="CM3532" s="337" t="s">
        <v>73</v>
      </c>
      <c r="CN3532" s="337">
        <v>3</v>
      </c>
    </row>
    <row r="3533" spans="4:92">
      <c r="D3533" s="273" t="s">
        <v>83</v>
      </c>
      <c r="E3533" s="273" t="s">
        <v>75</v>
      </c>
      <c r="F3533" s="273" t="s">
        <v>231</v>
      </c>
      <c r="G3533" s="273" t="s">
        <v>576</v>
      </c>
      <c r="H3533" s="274">
        <v>45261</v>
      </c>
      <c r="I3533" s="273">
        <v>16975</v>
      </c>
      <c r="J3533" s="273">
        <v>690</v>
      </c>
      <c r="K3533" s="273">
        <v>334919.3</v>
      </c>
      <c r="L3533" s="273" t="s">
        <v>66</v>
      </c>
      <c r="M3533" s="273">
        <v>0</v>
      </c>
      <c r="N3533" s="273" t="s">
        <v>1010</v>
      </c>
      <c r="O3533" s="273">
        <v>27680</v>
      </c>
      <c r="P3533" s="273" t="s">
        <v>1011</v>
      </c>
      <c r="Q3533" s="273" t="s">
        <v>1188</v>
      </c>
      <c r="R3533" s="273" t="s">
        <v>1342</v>
      </c>
      <c r="S3533" s="273" t="s">
        <v>122</v>
      </c>
      <c r="U3533" s="273" t="s">
        <v>73</v>
      </c>
      <c r="V3533" s="273" t="s">
        <v>1809</v>
      </c>
      <c r="W3533" s="273">
        <v>322490</v>
      </c>
      <c r="X3533" s="273" t="s">
        <v>64</v>
      </c>
      <c r="Y3533" s="273" t="s">
        <v>75</v>
      </c>
      <c r="Z3533" s="273" t="s">
        <v>231</v>
      </c>
      <c r="AA3533" s="273" t="s">
        <v>231</v>
      </c>
      <c r="AB3533" s="274">
        <v>45017</v>
      </c>
      <c r="AC3533" s="273">
        <v>12050</v>
      </c>
      <c r="AD3533" s="273">
        <v>24</v>
      </c>
      <c r="AE3533" s="273">
        <v>0.5</v>
      </c>
      <c r="AF3533" s="273" t="s">
        <v>90</v>
      </c>
      <c r="AG3533" s="273" t="s">
        <v>722</v>
      </c>
      <c r="AH3533" s="273" t="s">
        <v>1641</v>
      </c>
      <c r="AI3533" s="273" t="s">
        <v>123</v>
      </c>
      <c r="AJ3533" s="273" t="s">
        <v>200</v>
      </c>
      <c r="AK3533" s="273">
        <v>287834</v>
      </c>
      <c r="BV3533" s="279" t="s">
        <v>64</v>
      </c>
      <c r="BW3533" s="280" t="s">
        <v>63</v>
      </c>
      <c r="BX3533" s="280" t="s">
        <v>252</v>
      </c>
      <c r="BY3533" s="280" t="s">
        <v>257</v>
      </c>
      <c r="BZ3533" s="280" t="s">
        <v>86</v>
      </c>
      <c r="CA3533" s="280" t="s">
        <v>87</v>
      </c>
      <c r="CB3533" s="280" t="s">
        <v>233</v>
      </c>
      <c r="CC3533" s="280" t="s">
        <v>234</v>
      </c>
      <c r="CD3533" s="281">
        <v>1</v>
      </c>
      <c r="CE3533" s="277">
        <v>44986</v>
      </c>
      <c r="CF3533" s="280"/>
      <c r="CG3533" s="280" t="s">
        <v>181</v>
      </c>
      <c r="CH3533" s="280"/>
      <c r="CI3533" s="280" t="s">
        <v>181</v>
      </c>
      <c r="CJ3533" s="280" t="s">
        <v>1267</v>
      </c>
      <c r="CK3533" s="280"/>
      <c r="CL3533" s="280"/>
      <c r="CM3533" s="280" t="s">
        <v>73</v>
      </c>
      <c r="CN3533" s="280">
        <v>3</v>
      </c>
    </row>
    <row r="3534" spans="4:92">
      <c r="D3534" s="273" t="s">
        <v>83</v>
      </c>
      <c r="E3534" s="273" t="s">
        <v>75</v>
      </c>
      <c r="F3534" s="273" t="s">
        <v>231</v>
      </c>
      <c r="G3534" s="273" t="s">
        <v>576</v>
      </c>
      <c r="H3534" s="274">
        <v>45261</v>
      </c>
      <c r="I3534" s="273">
        <v>16975</v>
      </c>
      <c r="J3534" s="273">
        <v>690</v>
      </c>
      <c r="W3534" s="273">
        <v>322494</v>
      </c>
      <c r="X3534" s="273" t="s">
        <v>64</v>
      </c>
      <c r="Y3534" s="273" t="s">
        <v>75</v>
      </c>
      <c r="Z3534" s="273" t="s">
        <v>231</v>
      </c>
      <c r="AA3534" s="273" t="s">
        <v>231</v>
      </c>
      <c r="AB3534" s="274">
        <v>45017</v>
      </c>
      <c r="AC3534" s="273">
        <v>12050</v>
      </c>
      <c r="AD3534" s="273">
        <v>24</v>
      </c>
      <c r="AE3534" s="273">
        <v>5.5</v>
      </c>
      <c r="AF3534" s="273" t="s">
        <v>90</v>
      </c>
      <c r="AG3534" s="273" t="s">
        <v>1557</v>
      </c>
      <c r="AH3534" s="273" t="s">
        <v>1558</v>
      </c>
      <c r="AI3534" s="273" t="s">
        <v>123</v>
      </c>
      <c r="AJ3534" s="273" t="s">
        <v>200</v>
      </c>
      <c r="AK3534" s="273">
        <v>287840</v>
      </c>
      <c r="BV3534" s="336" t="s">
        <v>64</v>
      </c>
      <c r="BW3534" s="337" t="s">
        <v>63</v>
      </c>
      <c r="BX3534" s="337" t="s">
        <v>252</v>
      </c>
      <c r="BY3534" s="337" t="s">
        <v>257</v>
      </c>
      <c r="BZ3534" s="337" t="s">
        <v>86</v>
      </c>
      <c r="CA3534" s="337" t="s">
        <v>87</v>
      </c>
      <c r="CB3534" s="337" t="s">
        <v>233</v>
      </c>
      <c r="CC3534" s="337" t="s">
        <v>234</v>
      </c>
      <c r="CD3534" s="338">
        <v>1</v>
      </c>
      <c r="CE3534" s="335">
        <v>44986</v>
      </c>
      <c r="CF3534" s="337"/>
      <c r="CG3534" s="337" t="s">
        <v>181</v>
      </c>
      <c r="CH3534" s="337"/>
      <c r="CI3534" s="337" t="s">
        <v>181</v>
      </c>
      <c r="CJ3534" s="337" t="s">
        <v>1267</v>
      </c>
      <c r="CK3534" s="337"/>
      <c r="CL3534" s="337"/>
      <c r="CM3534" s="337" t="s">
        <v>73</v>
      </c>
      <c r="CN3534" s="337">
        <v>3</v>
      </c>
    </row>
    <row r="3535" spans="4:92">
      <c r="D3535" s="273" t="s">
        <v>83</v>
      </c>
      <c r="E3535" s="273" t="s">
        <v>75</v>
      </c>
      <c r="F3535" s="273" t="s">
        <v>231</v>
      </c>
      <c r="G3535" s="273" t="s">
        <v>576</v>
      </c>
      <c r="H3535" s="274">
        <v>45261</v>
      </c>
      <c r="I3535" s="273">
        <v>16975</v>
      </c>
      <c r="J3535" s="273">
        <v>690</v>
      </c>
      <c r="K3535" s="273">
        <v>1066008</v>
      </c>
      <c r="L3535" s="273" t="s">
        <v>66</v>
      </c>
      <c r="M3535" s="273">
        <v>121624.51318749999</v>
      </c>
      <c r="N3535" s="273" t="s">
        <v>115</v>
      </c>
      <c r="W3535" s="273">
        <v>322438</v>
      </c>
      <c r="X3535" s="273" t="s">
        <v>64</v>
      </c>
      <c r="Y3535" s="273" t="s">
        <v>75</v>
      </c>
      <c r="Z3535" s="273" t="s">
        <v>231</v>
      </c>
      <c r="AA3535" s="273" t="s">
        <v>231</v>
      </c>
      <c r="AB3535" s="274">
        <v>45017</v>
      </c>
      <c r="AC3535" s="273">
        <v>12050</v>
      </c>
      <c r="AD3535" s="273">
        <v>24</v>
      </c>
      <c r="AE3535" s="273">
        <v>0.52</v>
      </c>
      <c r="AF3535" s="273" t="s">
        <v>90</v>
      </c>
      <c r="AG3535" s="273" t="s">
        <v>1642</v>
      </c>
      <c r="AH3535" s="273" t="s">
        <v>1643</v>
      </c>
      <c r="AI3535" s="273" t="s">
        <v>123</v>
      </c>
      <c r="AJ3535" s="273" t="s">
        <v>200</v>
      </c>
      <c r="AK3535" s="273">
        <v>287846</v>
      </c>
      <c r="BV3535" s="279" t="s">
        <v>64</v>
      </c>
      <c r="BW3535" s="280" t="s">
        <v>63</v>
      </c>
      <c r="BX3535" s="280" t="s">
        <v>252</v>
      </c>
      <c r="BY3535" s="280" t="s">
        <v>257</v>
      </c>
      <c r="BZ3535" s="280" t="s">
        <v>204</v>
      </c>
      <c r="CA3535" s="280" t="s">
        <v>205</v>
      </c>
      <c r="CB3535" s="280" t="s">
        <v>206</v>
      </c>
      <c r="CC3535" s="280" t="s">
        <v>207</v>
      </c>
      <c r="CD3535" s="281">
        <v>0</v>
      </c>
      <c r="CE3535" s="277">
        <v>44986</v>
      </c>
      <c r="CF3535" s="280"/>
      <c r="CG3535" s="280" t="s">
        <v>181</v>
      </c>
      <c r="CH3535" s="280"/>
      <c r="CI3535" s="280" t="s">
        <v>208</v>
      </c>
      <c r="CJ3535" s="280" t="s">
        <v>209</v>
      </c>
      <c r="CK3535" s="280"/>
      <c r="CL3535" s="280"/>
      <c r="CM3535" s="280" t="s">
        <v>73</v>
      </c>
      <c r="CN3535" s="280">
        <v>3</v>
      </c>
    </row>
    <row r="3536" spans="4:92">
      <c r="D3536" s="273" t="s">
        <v>83</v>
      </c>
      <c r="E3536" s="273" t="s">
        <v>75</v>
      </c>
      <c r="F3536" s="273" t="s">
        <v>231</v>
      </c>
      <c r="G3536" s="273" t="s">
        <v>576</v>
      </c>
      <c r="H3536" s="274">
        <v>45261</v>
      </c>
      <c r="I3536" s="273">
        <v>16975</v>
      </c>
      <c r="J3536" s="273">
        <v>690</v>
      </c>
      <c r="K3536" s="273">
        <v>0</v>
      </c>
      <c r="L3536" s="273" t="s">
        <v>66</v>
      </c>
      <c r="N3536" s="273" t="s">
        <v>107</v>
      </c>
      <c r="W3536" s="273">
        <v>322439</v>
      </c>
      <c r="X3536" s="273" t="s">
        <v>64</v>
      </c>
      <c r="Y3536" s="273" t="s">
        <v>75</v>
      </c>
      <c r="Z3536" s="273" t="s">
        <v>231</v>
      </c>
      <c r="AA3536" s="273" t="s">
        <v>231</v>
      </c>
      <c r="AB3536" s="274">
        <v>45017</v>
      </c>
      <c r="AC3536" s="273">
        <v>12050</v>
      </c>
      <c r="AD3536" s="273">
        <v>24</v>
      </c>
      <c r="AE3536" s="273">
        <v>83.73</v>
      </c>
      <c r="AF3536" s="273" t="s">
        <v>90</v>
      </c>
      <c r="AG3536" s="273" t="s">
        <v>1644</v>
      </c>
      <c r="AH3536" s="273" t="s">
        <v>1645</v>
      </c>
      <c r="AI3536" s="273" t="s">
        <v>123</v>
      </c>
      <c r="AJ3536" s="273" t="s">
        <v>200</v>
      </c>
      <c r="AK3536" s="273">
        <v>287852</v>
      </c>
      <c r="BV3536" s="336" t="s">
        <v>64</v>
      </c>
      <c r="BW3536" s="337" t="s">
        <v>75</v>
      </c>
      <c r="BX3536" s="337" t="s">
        <v>231</v>
      </c>
      <c r="BY3536" s="337" t="s">
        <v>231</v>
      </c>
      <c r="BZ3536" s="337" t="s">
        <v>204</v>
      </c>
      <c r="CA3536" s="337" t="s">
        <v>205</v>
      </c>
      <c r="CB3536" s="337" t="s">
        <v>206</v>
      </c>
      <c r="CC3536" s="337" t="s">
        <v>207</v>
      </c>
      <c r="CD3536" s="338">
        <v>0</v>
      </c>
      <c r="CE3536" s="335">
        <v>45078</v>
      </c>
      <c r="CF3536" s="337"/>
      <c r="CG3536" s="337" t="s">
        <v>181</v>
      </c>
      <c r="CH3536" s="337"/>
      <c r="CI3536" s="337" t="s">
        <v>208</v>
      </c>
      <c r="CJ3536" s="337" t="s">
        <v>209</v>
      </c>
      <c r="CK3536" s="337"/>
      <c r="CL3536" s="337"/>
      <c r="CM3536" s="337" t="s">
        <v>73</v>
      </c>
      <c r="CN3536" s="337">
        <v>3</v>
      </c>
    </row>
    <row r="3537" spans="4:92">
      <c r="D3537" s="273" t="s">
        <v>83</v>
      </c>
      <c r="E3537" s="273" t="s">
        <v>75</v>
      </c>
      <c r="F3537" s="273" t="s">
        <v>231</v>
      </c>
      <c r="G3537" s="273" t="s">
        <v>582</v>
      </c>
      <c r="H3537" s="274">
        <v>44927</v>
      </c>
      <c r="I3537" s="273">
        <v>11170</v>
      </c>
      <c r="J3537" s="273">
        <v>691</v>
      </c>
      <c r="K3537" s="273">
        <v>12547</v>
      </c>
      <c r="L3537" s="273" t="s">
        <v>66</v>
      </c>
      <c r="M3537" s="273">
        <v>1307.3041874999999</v>
      </c>
      <c r="N3537" s="273" t="s">
        <v>67</v>
      </c>
      <c r="P3537" s="273" t="s">
        <v>1011</v>
      </c>
      <c r="Q3537" s="273" t="s">
        <v>1611</v>
      </c>
      <c r="R3537" s="273" t="s">
        <v>1013</v>
      </c>
      <c r="S3537" s="273" t="s">
        <v>1808</v>
      </c>
      <c r="T3537" s="273" t="s">
        <v>122</v>
      </c>
      <c r="U3537" s="273" t="s">
        <v>73</v>
      </c>
      <c r="V3537" s="273" t="s">
        <v>1815</v>
      </c>
      <c r="W3537" s="273">
        <v>137843</v>
      </c>
      <c r="X3537" s="273" t="s">
        <v>64</v>
      </c>
      <c r="Y3537" s="273" t="s">
        <v>75</v>
      </c>
      <c r="Z3537" s="273" t="s">
        <v>231</v>
      </c>
      <c r="AA3537" s="273" t="s">
        <v>231</v>
      </c>
      <c r="AB3537" s="274">
        <v>45017</v>
      </c>
      <c r="AC3537" s="273">
        <v>12050</v>
      </c>
      <c r="AD3537" s="273">
        <v>24</v>
      </c>
      <c r="AE3537" s="273">
        <v>212.9</v>
      </c>
      <c r="AF3537" s="273" t="s">
        <v>90</v>
      </c>
      <c r="AG3537" s="273" t="s">
        <v>1646</v>
      </c>
      <c r="AH3537" s="273" t="s">
        <v>1647</v>
      </c>
      <c r="AI3537" s="273" t="s">
        <v>123</v>
      </c>
      <c r="AJ3537" s="273" t="s">
        <v>200</v>
      </c>
      <c r="AK3537" s="273">
        <v>287858</v>
      </c>
      <c r="BV3537" s="279" t="s">
        <v>64</v>
      </c>
      <c r="BW3537" s="280" t="s">
        <v>75</v>
      </c>
      <c r="BX3537" s="280" t="s">
        <v>231</v>
      </c>
      <c r="BY3537" s="280" t="s">
        <v>231</v>
      </c>
      <c r="BZ3537" s="280" t="s">
        <v>204</v>
      </c>
      <c r="CA3537" s="280" t="s">
        <v>205</v>
      </c>
      <c r="CB3537" s="280" t="s">
        <v>206</v>
      </c>
      <c r="CC3537" s="280" t="s">
        <v>207</v>
      </c>
      <c r="CD3537" s="281">
        <v>0</v>
      </c>
      <c r="CE3537" s="277">
        <v>45078</v>
      </c>
      <c r="CF3537" s="280"/>
      <c r="CG3537" s="280" t="s">
        <v>181</v>
      </c>
      <c r="CH3537" s="280"/>
      <c r="CI3537" s="280" t="s">
        <v>208</v>
      </c>
      <c r="CJ3537" s="280" t="s">
        <v>209</v>
      </c>
      <c r="CK3537" s="280"/>
      <c r="CL3537" s="280"/>
      <c r="CM3537" s="280" t="s">
        <v>73</v>
      </c>
      <c r="CN3537" s="280">
        <v>3</v>
      </c>
    </row>
    <row r="3538" spans="4:92">
      <c r="D3538" s="273" t="s">
        <v>83</v>
      </c>
      <c r="E3538" s="273" t="s">
        <v>75</v>
      </c>
      <c r="F3538" s="273" t="s">
        <v>231</v>
      </c>
      <c r="G3538" s="273" t="s">
        <v>582</v>
      </c>
      <c r="H3538" s="274">
        <v>44927</v>
      </c>
      <c r="I3538" s="273">
        <v>11170</v>
      </c>
      <c r="J3538" s="273">
        <v>691</v>
      </c>
      <c r="K3538" s="273">
        <v>86464</v>
      </c>
      <c r="L3538" s="273" t="s">
        <v>66</v>
      </c>
      <c r="M3538" s="273">
        <v>10714.825999999999</v>
      </c>
      <c r="N3538" s="273" t="s">
        <v>67</v>
      </c>
      <c r="P3538" s="273" t="s">
        <v>1011</v>
      </c>
      <c r="Q3538" s="273" t="s">
        <v>1611</v>
      </c>
      <c r="R3538" s="273" t="s">
        <v>1013</v>
      </c>
      <c r="S3538" s="273" t="s">
        <v>1814</v>
      </c>
      <c r="T3538" s="273" t="s">
        <v>122</v>
      </c>
      <c r="U3538" s="273" t="s">
        <v>73</v>
      </c>
      <c r="V3538" s="273" t="s">
        <v>1815</v>
      </c>
      <c r="W3538" s="273">
        <v>247215</v>
      </c>
      <c r="X3538" s="273" t="s">
        <v>64</v>
      </c>
      <c r="Y3538" s="273" t="s">
        <v>75</v>
      </c>
      <c r="Z3538" s="273" t="s">
        <v>231</v>
      </c>
      <c r="AA3538" s="273" t="s">
        <v>231</v>
      </c>
      <c r="AB3538" s="274">
        <v>45017</v>
      </c>
      <c r="AC3538" s="273">
        <v>12050</v>
      </c>
      <c r="AD3538" s="273">
        <v>24</v>
      </c>
      <c r="AE3538" s="273">
        <v>6.4790000000000001</v>
      </c>
      <c r="AF3538" s="273" t="s">
        <v>90</v>
      </c>
      <c r="AG3538" s="273" t="s">
        <v>1550</v>
      </c>
      <c r="AH3538" s="273" t="s">
        <v>1551</v>
      </c>
      <c r="AI3538" s="273" t="s">
        <v>123</v>
      </c>
      <c r="AJ3538" s="273" t="s">
        <v>200</v>
      </c>
      <c r="AK3538" s="273">
        <v>287864</v>
      </c>
      <c r="BV3538" s="336" t="s">
        <v>64</v>
      </c>
      <c r="BW3538" s="337" t="s">
        <v>75</v>
      </c>
      <c r="BX3538" s="337" t="s">
        <v>231</v>
      </c>
      <c r="BY3538" s="337" t="s">
        <v>231</v>
      </c>
      <c r="BZ3538" s="337" t="s">
        <v>86</v>
      </c>
      <c r="CA3538" s="337" t="s">
        <v>87</v>
      </c>
      <c r="CB3538" s="337" t="s">
        <v>233</v>
      </c>
      <c r="CC3538" s="337" t="s">
        <v>234</v>
      </c>
      <c r="CD3538" s="338">
        <v>1</v>
      </c>
      <c r="CE3538" s="335">
        <v>45078</v>
      </c>
      <c r="CF3538" s="337"/>
      <c r="CG3538" s="337" t="s">
        <v>181</v>
      </c>
      <c r="CH3538" s="337"/>
      <c r="CI3538" s="337" t="s">
        <v>181</v>
      </c>
      <c r="CJ3538" s="337" t="s">
        <v>617</v>
      </c>
      <c r="CK3538" s="337"/>
      <c r="CL3538" s="337"/>
      <c r="CM3538" s="337" t="s">
        <v>73</v>
      </c>
      <c r="CN3538" s="337">
        <v>3</v>
      </c>
    </row>
    <row r="3539" spans="4:92">
      <c r="D3539" s="273" t="s">
        <v>83</v>
      </c>
      <c r="E3539" s="273" t="s">
        <v>75</v>
      </c>
      <c r="F3539" s="273" t="s">
        <v>231</v>
      </c>
      <c r="G3539" s="273" t="s">
        <v>582</v>
      </c>
      <c r="H3539" s="274">
        <v>44927</v>
      </c>
      <c r="I3539" s="273">
        <v>11170</v>
      </c>
      <c r="J3539" s="273">
        <v>691</v>
      </c>
      <c r="K3539" s="273">
        <v>969199</v>
      </c>
      <c r="L3539" s="273" t="s">
        <v>66</v>
      </c>
      <c r="M3539" s="273">
        <v>115765.448625</v>
      </c>
      <c r="N3539" s="273" t="s">
        <v>964</v>
      </c>
      <c r="P3539" s="273" t="s">
        <v>1011</v>
      </c>
      <c r="Q3539" s="273" t="s">
        <v>1001</v>
      </c>
      <c r="R3539" s="273" t="s">
        <v>70</v>
      </c>
      <c r="S3539" s="273" t="s">
        <v>1804</v>
      </c>
      <c r="T3539" s="273" t="s">
        <v>1805</v>
      </c>
      <c r="U3539" s="273" t="s">
        <v>73</v>
      </c>
      <c r="V3539" s="273" t="s">
        <v>1811</v>
      </c>
      <c r="W3539" s="273">
        <v>261491</v>
      </c>
      <c r="X3539" s="273" t="s">
        <v>64</v>
      </c>
      <c r="Y3539" s="273" t="s">
        <v>75</v>
      </c>
      <c r="Z3539" s="273" t="s">
        <v>231</v>
      </c>
      <c r="AA3539" s="273" t="s">
        <v>231</v>
      </c>
      <c r="AB3539" s="274">
        <v>45017</v>
      </c>
      <c r="AC3539" s="273">
        <v>12050</v>
      </c>
      <c r="AD3539" s="273">
        <v>24</v>
      </c>
      <c r="AE3539" s="273">
        <v>3.9E-2</v>
      </c>
      <c r="AF3539" s="273" t="s">
        <v>90</v>
      </c>
      <c r="AG3539" s="273" t="s">
        <v>1552</v>
      </c>
      <c r="AH3539" s="273" t="s">
        <v>1553</v>
      </c>
      <c r="AI3539" s="273" t="s">
        <v>123</v>
      </c>
      <c r="AJ3539" s="273" t="s">
        <v>200</v>
      </c>
      <c r="AK3539" s="273">
        <v>287870</v>
      </c>
      <c r="BV3539" s="279" t="s">
        <v>64</v>
      </c>
      <c r="BW3539" s="280" t="s">
        <v>75</v>
      </c>
      <c r="BX3539" s="280" t="s">
        <v>231</v>
      </c>
      <c r="BY3539" s="280" t="s">
        <v>231</v>
      </c>
      <c r="BZ3539" s="280" t="s">
        <v>86</v>
      </c>
      <c r="CA3539" s="280" t="s">
        <v>87</v>
      </c>
      <c r="CB3539" s="280" t="s">
        <v>233</v>
      </c>
      <c r="CC3539" s="280" t="s">
        <v>234</v>
      </c>
      <c r="CD3539" s="281">
        <v>1</v>
      </c>
      <c r="CE3539" s="277">
        <v>45078</v>
      </c>
      <c r="CF3539" s="280"/>
      <c r="CG3539" s="280" t="s">
        <v>181</v>
      </c>
      <c r="CH3539" s="280"/>
      <c r="CI3539" s="280" t="s">
        <v>181</v>
      </c>
      <c r="CJ3539" s="280" t="s">
        <v>617</v>
      </c>
      <c r="CK3539" s="280"/>
      <c r="CL3539" s="280"/>
      <c r="CM3539" s="280" t="s">
        <v>73</v>
      </c>
      <c r="CN3539" s="280">
        <v>3</v>
      </c>
    </row>
    <row r="3540" spans="4:92">
      <c r="D3540" s="273" t="s">
        <v>83</v>
      </c>
      <c r="E3540" s="273" t="s">
        <v>75</v>
      </c>
      <c r="F3540" s="273" t="s">
        <v>231</v>
      </c>
      <c r="G3540" s="273" t="s">
        <v>582</v>
      </c>
      <c r="H3540" s="274">
        <v>44927</v>
      </c>
      <c r="I3540" s="273">
        <v>11170</v>
      </c>
      <c r="J3540" s="273">
        <v>691</v>
      </c>
      <c r="K3540" s="273">
        <v>162024</v>
      </c>
      <c r="L3540" s="273" t="s">
        <v>66</v>
      </c>
      <c r="M3540" s="273">
        <v>0</v>
      </c>
      <c r="N3540" s="273" t="s">
        <v>1010</v>
      </c>
      <c r="O3540" s="273">
        <v>0</v>
      </c>
      <c r="P3540" s="273" t="s">
        <v>1011</v>
      </c>
      <c r="Q3540" s="273" t="s">
        <v>1611</v>
      </c>
      <c r="R3540" s="273" t="s">
        <v>1013</v>
      </c>
      <c r="S3540" s="273" t="s">
        <v>122</v>
      </c>
      <c r="U3540" s="273" t="s">
        <v>73</v>
      </c>
      <c r="V3540" s="273" t="s">
        <v>1815</v>
      </c>
      <c r="W3540" s="273">
        <v>261554</v>
      </c>
      <c r="X3540" s="273" t="s">
        <v>64</v>
      </c>
      <c r="Y3540" s="273" t="s">
        <v>75</v>
      </c>
      <c r="Z3540" s="273" t="s">
        <v>231</v>
      </c>
      <c r="AA3540" s="273" t="s">
        <v>231</v>
      </c>
      <c r="AB3540" s="274">
        <v>45017</v>
      </c>
      <c r="AC3540" s="273">
        <v>12050</v>
      </c>
      <c r="AD3540" s="273">
        <v>24</v>
      </c>
      <c r="AE3540" s="273">
        <v>22.97</v>
      </c>
      <c r="AF3540" s="273" t="s">
        <v>90</v>
      </c>
      <c r="AG3540" s="273" t="s">
        <v>1648</v>
      </c>
      <c r="AH3540" s="273" t="s">
        <v>1649</v>
      </c>
      <c r="AI3540" s="273" t="s">
        <v>123</v>
      </c>
      <c r="AJ3540" s="273" t="s">
        <v>200</v>
      </c>
      <c r="AK3540" s="273">
        <v>287876</v>
      </c>
      <c r="BV3540" s="336" t="s">
        <v>64</v>
      </c>
      <c r="BW3540" s="337" t="s">
        <v>75</v>
      </c>
      <c r="BX3540" s="337" t="s">
        <v>231</v>
      </c>
      <c r="BY3540" s="337" t="s">
        <v>231</v>
      </c>
      <c r="BZ3540" s="337" t="s">
        <v>86</v>
      </c>
      <c r="CA3540" s="337" t="s">
        <v>87</v>
      </c>
      <c r="CB3540" s="337" t="s">
        <v>233</v>
      </c>
      <c r="CC3540" s="337" t="s">
        <v>234</v>
      </c>
      <c r="CD3540" s="338">
        <v>1</v>
      </c>
      <c r="CE3540" s="335">
        <v>45078</v>
      </c>
      <c r="CF3540" s="337"/>
      <c r="CG3540" s="337" t="s">
        <v>181</v>
      </c>
      <c r="CH3540" s="337"/>
      <c r="CI3540" s="337" t="s">
        <v>181</v>
      </c>
      <c r="CJ3540" s="337" t="s">
        <v>617</v>
      </c>
      <c r="CK3540" s="337"/>
      <c r="CL3540" s="337"/>
      <c r="CM3540" s="337" t="s">
        <v>73</v>
      </c>
      <c r="CN3540" s="337">
        <v>3</v>
      </c>
    </row>
    <row r="3541" spans="4:92">
      <c r="D3541" s="273" t="s">
        <v>83</v>
      </c>
      <c r="E3541" s="273" t="s">
        <v>75</v>
      </c>
      <c r="F3541" s="273" t="s">
        <v>231</v>
      </c>
      <c r="G3541" s="273" t="s">
        <v>582</v>
      </c>
      <c r="H3541" s="274">
        <v>44927</v>
      </c>
      <c r="I3541" s="273">
        <v>11170</v>
      </c>
      <c r="J3541" s="273">
        <v>691</v>
      </c>
      <c r="K3541" s="273">
        <v>792981</v>
      </c>
      <c r="L3541" s="273" t="s">
        <v>66</v>
      </c>
      <c r="M3541" s="273">
        <v>91183.464062500003</v>
      </c>
      <c r="N3541" s="273" t="s">
        <v>115</v>
      </c>
      <c r="W3541" s="273">
        <v>137841</v>
      </c>
      <c r="X3541" s="273" t="s">
        <v>64</v>
      </c>
      <c r="Y3541" s="273" t="s">
        <v>75</v>
      </c>
      <c r="Z3541" s="273" t="s">
        <v>231</v>
      </c>
      <c r="AA3541" s="273" t="s">
        <v>231</v>
      </c>
      <c r="AB3541" s="274">
        <v>45017</v>
      </c>
      <c r="AC3541" s="273">
        <v>12050</v>
      </c>
      <c r="AD3541" s="273">
        <v>24</v>
      </c>
      <c r="AE3541" s="273">
        <v>2.69</v>
      </c>
      <c r="AF3541" s="273" t="s">
        <v>90</v>
      </c>
      <c r="AG3541" s="273" t="s">
        <v>1650</v>
      </c>
      <c r="AH3541" s="273" t="s">
        <v>1651</v>
      </c>
      <c r="AI3541" s="273" t="s">
        <v>123</v>
      </c>
      <c r="AJ3541" s="273" t="s">
        <v>200</v>
      </c>
      <c r="AK3541" s="273">
        <v>287882</v>
      </c>
      <c r="BV3541" s="279" t="s">
        <v>64</v>
      </c>
      <c r="BW3541" s="280" t="s">
        <v>75</v>
      </c>
      <c r="BX3541" s="280" t="s">
        <v>231</v>
      </c>
      <c r="BY3541" s="280" t="s">
        <v>231</v>
      </c>
      <c r="BZ3541" s="280" t="s">
        <v>86</v>
      </c>
      <c r="CA3541" s="280" t="s">
        <v>87</v>
      </c>
      <c r="CB3541" s="280" t="s">
        <v>233</v>
      </c>
      <c r="CC3541" s="280" t="s">
        <v>234</v>
      </c>
      <c r="CD3541" s="281">
        <v>1</v>
      </c>
      <c r="CE3541" s="277">
        <v>45078</v>
      </c>
      <c r="CF3541" s="280"/>
      <c r="CG3541" s="280" t="s">
        <v>181</v>
      </c>
      <c r="CH3541" s="280"/>
      <c r="CI3541" s="280" t="s">
        <v>181</v>
      </c>
      <c r="CJ3541" s="280" t="s">
        <v>617</v>
      </c>
      <c r="CK3541" s="280"/>
      <c r="CL3541" s="280"/>
      <c r="CM3541" s="280" t="s">
        <v>73</v>
      </c>
      <c r="CN3541" s="280">
        <v>3</v>
      </c>
    </row>
    <row r="3542" spans="4:92">
      <c r="D3542" s="273" t="s">
        <v>83</v>
      </c>
      <c r="E3542" s="273" t="s">
        <v>75</v>
      </c>
      <c r="F3542" s="273" t="s">
        <v>231</v>
      </c>
      <c r="G3542" s="273" t="s">
        <v>582</v>
      </c>
      <c r="H3542" s="274">
        <v>44927</v>
      </c>
      <c r="I3542" s="273">
        <v>11170</v>
      </c>
      <c r="J3542" s="273">
        <v>691</v>
      </c>
      <c r="K3542" s="273">
        <v>0</v>
      </c>
      <c r="L3542" s="273" t="s">
        <v>66</v>
      </c>
      <c r="N3542" s="273" t="s">
        <v>107</v>
      </c>
      <c r="W3542" s="273">
        <v>137842</v>
      </c>
      <c r="X3542" s="273" t="s">
        <v>64</v>
      </c>
      <c r="Y3542" s="273" t="s">
        <v>75</v>
      </c>
      <c r="Z3542" s="273" t="s">
        <v>231</v>
      </c>
      <c r="AA3542" s="273" t="s">
        <v>231</v>
      </c>
      <c r="AB3542" s="274">
        <v>45017</v>
      </c>
      <c r="AC3542" s="273">
        <v>12050</v>
      </c>
      <c r="AD3542" s="273">
        <v>24</v>
      </c>
      <c r="AE3542" s="273">
        <v>6.17</v>
      </c>
      <c r="AF3542" s="273" t="s">
        <v>90</v>
      </c>
      <c r="AG3542" s="273" t="s">
        <v>1662</v>
      </c>
      <c r="AH3542" s="273" t="s">
        <v>1663</v>
      </c>
      <c r="AI3542" s="273" t="s">
        <v>123</v>
      </c>
      <c r="AJ3542" s="273" t="s">
        <v>200</v>
      </c>
      <c r="AK3542" s="273">
        <v>287888</v>
      </c>
      <c r="BV3542" s="336" t="s">
        <v>64</v>
      </c>
      <c r="BW3542" s="337" t="s">
        <v>75</v>
      </c>
      <c r="BX3542" s="337" t="s">
        <v>231</v>
      </c>
      <c r="BY3542" s="337" t="s">
        <v>231</v>
      </c>
      <c r="BZ3542" s="337" t="s">
        <v>86</v>
      </c>
      <c r="CA3542" s="337" t="s">
        <v>87</v>
      </c>
      <c r="CB3542" s="337" t="s">
        <v>233</v>
      </c>
      <c r="CC3542" s="337" t="s">
        <v>234</v>
      </c>
      <c r="CD3542" s="338">
        <v>1</v>
      </c>
      <c r="CE3542" s="335">
        <v>45078</v>
      </c>
      <c r="CF3542" s="337"/>
      <c r="CG3542" s="337" t="s">
        <v>181</v>
      </c>
      <c r="CH3542" s="337"/>
      <c r="CI3542" s="337" t="s">
        <v>181</v>
      </c>
      <c r="CJ3542" s="337" t="s">
        <v>617</v>
      </c>
      <c r="CK3542" s="337"/>
      <c r="CL3542" s="337"/>
      <c r="CM3542" s="337" t="s">
        <v>73</v>
      </c>
      <c r="CN3542" s="337">
        <v>3</v>
      </c>
    </row>
    <row r="3543" spans="4:92">
      <c r="D3543" s="273" t="s">
        <v>83</v>
      </c>
      <c r="E3543" s="273" t="s">
        <v>75</v>
      </c>
      <c r="F3543" s="273" t="s">
        <v>231</v>
      </c>
      <c r="G3543" s="273" t="s">
        <v>582</v>
      </c>
      <c r="H3543" s="274">
        <v>44958</v>
      </c>
      <c r="I3543" s="273">
        <v>11332</v>
      </c>
      <c r="J3543" s="273">
        <v>691</v>
      </c>
      <c r="K3543" s="273">
        <v>49592</v>
      </c>
      <c r="L3543" s="273" t="s">
        <v>66</v>
      </c>
      <c r="M3543" s="273">
        <v>5915.0508749999999</v>
      </c>
      <c r="N3543" s="273" t="s">
        <v>67</v>
      </c>
      <c r="P3543" s="273" t="s">
        <v>1011</v>
      </c>
      <c r="Q3543" s="273" t="s">
        <v>1611</v>
      </c>
      <c r="R3543" s="273" t="s">
        <v>1013</v>
      </c>
      <c r="S3543" s="273" t="s">
        <v>1808</v>
      </c>
      <c r="T3543" s="273" t="s">
        <v>122</v>
      </c>
      <c r="U3543" s="273" t="s">
        <v>73</v>
      </c>
      <c r="V3543" s="273" t="s">
        <v>1815</v>
      </c>
      <c r="W3543" s="273">
        <v>261989</v>
      </c>
      <c r="X3543" s="273" t="s">
        <v>64</v>
      </c>
      <c r="Y3543" s="273" t="s">
        <v>75</v>
      </c>
      <c r="Z3543" s="273" t="s">
        <v>231</v>
      </c>
      <c r="AA3543" s="273" t="s">
        <v>231</v>
      </c>
      <c r="AB3543" s="274">
        <v>45017</v>
      </c>
      <c r="AC3543" s="273">
        <v>12050</v>
      </c>
      <c r="AD3543" s="273">
        <v>24</v>
      </c>
      <c r="AE3543" s="273">
        <v>5.81</v>
      </c>
      <c r="AF3543" s="273" t="s">
        <v>90</v>
      </c>
      <c r="AG3543" s="273" t="s">
        <v>1652</v>
      </c>
      <c r="AH3543" s="273" t="s">
        <v>1653</v>
      </c>
      <c r="AI3543" s="273" t="s">
        <v>123</v>
      </c>
      <c r="AJ3543" s="273" t="s">
        <v>200</v>
      </c>
      <c r="AK3543" s="273">
        <v>287894</v>
      </c>
      <c r="BV3543" s="279" t="s">
        <v>64</v>
      </c>
      <c r="BW3543" s="280" t="s">
        <v>75</v>
      </c>
      <c r="BX3543" s="280" t="s">
        <v>231</v>
      </c>
      <c r="BY3543" s="280" t="s">
        <v>231</v>
      </c>
      <c r="BZ3543" s="280" t="s">
        <v>86</v>
      </c>
      <c r="CA3543" s="280" t="s">
        <v>87</v>
      </c>
      <c r="CB3543" s="280" t="s">
        <v>233</v>
      </c>
      <c r="CC3543" s="280" t="s">
        <v>234</v>
      </c>
      <c r="CD3543" s="281">
        <v>1</v>
      </c>
      <c r="CE3543" s="277">
        <v>45078</v>
      </c>
      <c r="CF3543" s="280"/>
      <c r="CG3543" s="280" t="s">
        <v>181</v>
      </c>
      <c r="CH3543" s="280"/>
      <c r="CI3543" s="280" t="s">
        <v>181</v>
      </c>
      <c r="CJ3543" s="280" t="s">
        <v>617</v>
      </c>
      <c r="CK3543" s="280"/>
      <c r="CL3543" s="280"/>
      <c r="CM3543" s="280" t="s">
        <v>73</v>
      </c>
      <c r="CN3543" s="280">
        <v>3</v>
      </c>
    </row>
    <row r="3544" spans="4:92">
      <c r="D3544" s="273" t="s">
        <v>83</v>
      </c>
      <c r="E3544" s="273" t="s">
        <v>75</v>
      </c>
      <c r="F3544" s="273" t="s">
        <v>231</v>
      </c>
      <c r="G3544" s="273" t="s">
        <v>582</v>
      </c>
      <c r="H3544" s="274">
        <v>44958</v>
      </c>
      <c r="I3544" s="273">
        <v>11332</v>
      </c>
      <c r="J3544" s="273">
        <v>691</v>
      </c>
      <c r="K3544" s="273">
        <v>136529</v>
      </c>
      <c r="L3544" s="273" t="s">
        <v>66</v>
      </c>
      <c r="M3544" s="273">
        <v>17196.568125000002</v>
      </c>
      <c r="N3544" s="273" t="s">
        <v>67</v>
      </c>
      <c r="P3544" s="273" t="s">
        <v>1011</v>
      </c>
      <c r="Q3544" s="273" t="s">
        <v>1611</v>
      </c>
      <c r="R3544" s="273" t="s">
        <v>1013</v>
      </c>
      <c r="S3544" s="273" t="s">
        <v>1814</v>
      </c>
      <c r="T3544" s="273" t="s">
        <v>122</v>
      </c>
      <c r="U3544" s="273" t="s">
        <v>73</v>
      </c>
      <c r="V3544" s="273" t="s">
        <v>1815</v>
      </c>
      <c r="W3544" s="273">
        <v>262005</v>
      </c>
      <c r="X3544" s="273" t="s">
        <v>64</v>
      </c>
      <c r="Y3544" s="273" t="s">
        <v>75</v>
      </c>
      <c r="Z3544" s="273" t="s">
        <v>231</v>
      </c>
      <c r="AA3544" s="273" t="s">
        <v>231</v>
      </c>
      <c r="AB3544" s="274">
        <v>45017</v>
      </c>
      <c r="AC3544" s="273">
        <v>12050</v>
      </c>
      <c r="AD3544" s="273">
        <v>24</v>
      </c>
      <c r="AE3544" s="273">
        <v>2.91</v>
      </c>
      <c r="AF3544" s="273" t="s">
        <v>90</v>
      </c>
      <c r="AG3544" s="273" t="s">
        <v>751</v>
      </c>
      <c r="AH3544" s="273" t="s">
        <v>1654</v>
      </c>
      <c r="AI3544" s="273" t="s">
        <v>123</v>
      </c>
      <c r="AJ3544" s="273" t="s">
        <v>200</v>
      </c>
      <c r="AK3544" s="273">
        <v>287900</v>
      </c>
      <c r="BV3544" s="336" t="s">
        <v>64</v>
      </c>
      <c r="BW3544" s="337" t="s">
        <v>75</v>
      </c>
      <c r="BX3544" s="337" t="s">
        <v>231</v>
      </c>
      <c r="BY3544" s="337" t="s">
        <v>231</v>
      </c>
      <c r="BZ3544" s="337" t="s">
        <v>86</v>
      </c>
      <c r="CA3544" s="337" t="s">
        <v>87</v>
      </c>
      <c r="CB3544" s="337" t="s">
        <v>233</v>
      </c>
      <c r="CC3544" s="337" t="s">
        <v>234</v>
      </c>
      <c r="CD3544" s="338">
        <v>1</v>
      </c>
      <c r="CE3544" s="335">
        <v>45078</v>
      </c>
      <c r="CF3544" s="337"/>
      <c r="CG3544" s="337" t="s">
        <v>181</v>
      </c>
      <c r="CH3544" s="337"/>
      <c r="CI3544" s="337" t="s">
        <v>181</v>
      </c>
      <c r="CJ3544" s="337" t="s">
        <v>617</v>
      </c>
      <c r="CK3544" s="337"/>
      <c r="CL3544" s="337"/>
      <c r="CM3544" s="337" t="s">
        <v>73</v>
      </c>
      <c r="CN3544" s="337">
        <v>3</v>
      </c>
    </row>
    <row r="3545" spans="4:92">
      <c r="D3545" s="273" t="s">
        <v>83</v>
      </c>
      <c r="E3545" s="273" t="s">
        <v>75</v>
      </c>
      <c r="F3545" s="273" t="s">
        <v>231</v>
      </c>
      <c r="G3545" s="273" t="s">
        <v>582</v>
      </c>
      <c r="H3545" s="274">
        <v>44958</v>
      </c>
      <c r="I3545" s="273">
        <v>11332</v>
      </c>
      <c r="J3545" s="273">
        <v>691</v>
      </c>
      <c r="K3545" s="273">
        <v>1726247.6</v>
      </c>
      <c r="L3545" s="273" t="s">
        <v>66</v>
      </c>
      <c r="M3545" s="273">
        <v>199508.17550000001</v>
      </c>
      <c r="N3545" s="273" t="s">
        <v>964</v>
      </c>
      <c r="P3545" s="273" t="s">
        <v>1011</v>
      </c>
      <c r="Q3545" s="273" t="s">
        <v>1001</v>
      </c>
      <c r="R3545" s="273" t="s">
        <v>70</v>
      </c>
      <c r="S3545" s="273" t="s">
        <v>1804</v>
      </c>
      <c r="T3545" s="273" t="s">
        <v>1805</v>
      </c>
      <c r="U3545" s="273" t="s">
        <v>73</v>
      </c>
      <c r="V3545" s="273" t="s">
        <v>1952</v>
      </c>
      <c r="W3545" s="273">
        <v>262022</v>
      </c>
      <c r="X3545" s="273" t="s">
        <v>64</v>
      </c>
      <c r="Y3545" s="273" t="s">
        <v>75</v>
      </c>
      <c r="Z3545" s="273" t="s">
        <v>231</v>
      </c>
      <c r="AA3545" s="273" t="s">
        <v>231</v>
      </c>
      <c r="AB3545" s="274">
        <v>45017</v>
      </c>
      <c r="AC3545" s="273">
        <v>12050</v>
      </c>
      <c r="AD3545" s="273">
        <v>24</v>
      </c>
      <c r="AE3545" s="273">
        <v>10.66</v>
      </c>
      <c r="AF3545" s="273" t="s">
        <v>90</v>
      </c>
      <c r="AG3545" s="273" t="s">
        <v>726</v>
      </c>
      <c r="AH3545" s="273" t="s">
        <v>1655</v>
      </c>
      <c r="AI3545" s="273" t="s">
        <v>123</v>
      </c>
      <c r="AJ3545" s="273" t="s">
        <v>200</v>
      </c>
      <c r="AK3545" s="273">
        <v>287906</v>
      </c>
      <c r="BV3545" s="279" t="s">
        <v>64</v>
      </c>
      <c r="BW3545" s="280" t="s">
        <v>75</v>
      </c>
      <c r="BX3545" s="280" t="s">
        <v>231</v>
      </c>
      <c r="BY3545" s="280" t="s">
        <v>231</v>
      </c>
      <c r="BZ3545" s="280" t="s">
        <v>86</v>
      </c>
      <c r="CA3545" s="280" t="s">
        <v>87</v>
      </c>
      <c r="CB3545" s="280" t="s">
        <v>233</v>
      </c>
      <c r="CC3545" s="280" t="s">
        <v>234</v>
      </c>
      <c r="CD3545" s="281">
        <v>1</v>
      </c>
      <c r="CE3545" s="277">
        <v>45078</v>
      </c>
      <c r="CF3545" s="280"/>
      <c r="CG3545" s="280" t="s">
        <v>181</v>
      </c>
      <c r="CH3545" s="280"/>
      <c r="CI3545" s="280" t="s">
        <v>181</v>
      </c>
      <c r="CJ3545" s="280" t="s">
        <v>617</v>
      </c>
      <c r="CK3545" s="280"/>
      <c r="CL3545" s="280"/>
      <c r="CM3545" s="280" t="s">
        <v>73</v>
      </c>
      <c r="CN3545" s="280">
        <v>3</v>
      </c>
    </row>
    <row r="3546" spans="4:92">
      <c r="D3546" s="273" t="s">
        <v>83</v>
      </c>
      <c r="E3546" s="273" t="s">
        <v>75</v>
      </c>
      <c r="F3546" s="273" t="s">
        <v>231</v>
      </c>
      <c r="G3546" s="273" t="s">
        <v>582</v>
      </c>
      <c r="H3546" s="274">
        <v>44958</v>
      </c>
      <c r="I3546" s="273">
        <v>11332</v>
      </c>
      <c r="J3546" s="273">
        <v>691</v>
      </c>
      <c r="K3546" s="273">
        <v>183696</v>
      </c>
      <c r="L3546" s="273" t="s">
        <v>66</v>
      </c>
      <c r="M3546" s="273">
        <v>0</v>
      </c>
      <c r="N3546" s="273" t="s">
        <v>1010</v>
      </c>
      <c r="O3546" s="273">
        <v>0</v>
      </c>
      <c r="P3546" s="273" t="s">
        <v>1011</v>
      </c>
      <c r="Q3546" s="273" t="s">
        <v>1611</v>
      </c>
      <c r="R3546" s="273" t="s">
        <v>1013</v>
      </c>
      <c r="S3546" s="273" t="s">
        <v>122</v>
      </c>
      <c r="U3546" s="273" t="s">
        <v>73</v>
      </c>
      <c r="V3546" s="273" t="s">
        <v>1815</v>
      </c>
      <c r="W3546" s="273">
        <v>262039</v>
      </c>
      <c r="X3546" s="273" t="s">
        <v>64</v>
      </c>
      <c r="Y3546" s="273" t="s">
        <v>75</v>
      </c>
      <c r="Z3546" s="273" t="s">
        <v>231</v>
      </c>
      <c r="AA3546" s="273" t="s">
        <v>231</v>
      </c>
      <c r="AB3546" s="274">
        <v>45017</v>
      </c>
      <c r="AC3546" s="273">
        <v>12050</v>
      </c>
      <c r="AD3546" s="273">
        <v>24</v>
      </c>
      <c r="AE3546" s="273">
        <v>13.09</v>
      </c>
      <c r="AF3546" s="273" t="s">
        <v>90</v>
      </c>
      <c r="AG3546" s="273" t="s">
        <v>732</v>
      </c>
      <c r="AH3546" s="273" t="s">
        <v>1656</v>
      </c>
      <c r="AI3546" s="273" t="s">
        <v>123</v>
      </c>
      <c r="AJ3546" s="273" t="s">
        <v>200</v>
      </c>
      <c r="AK3546" s="273">
        <v>287913</v>
      </c>
      <c r="BV3546" s="336" t="s">
        <v>64</v>
      </c>
      <c r="BW3546" s="337" t="s">
        <v>63</v>
      </c>
      <c r="BX3546" s="337" t="s">
        <v>252</v>
      </c>
      <c r="BY3546" s="337" t="s">
        <v>257</v>
      </c>
      <c r="BZ3546" s="337" t="s">
        <v>86</v>
      </c>
      <c r="CA3546" s="337" t="s">
        <v>87</v>
      </c>
      <c r="CB3546" s="337" t="s">
        <v>233</v>
      </c>
      <c r="CC3546" s="337" t="s">
        <v>234</v>
      </c>
      <c r="CD3546" s="338">
        <v>1</v>
      </c>
      <c r="CE3546" s="335">
        <v>45047</v>
      </c>
      <c r="CF3546" s="337"/>
      <c r="CG3546" s="337" t="s">
        <v>181</v>
      </c>
      <c r="CH3546" s="337"/>
      <c r="CI3546" s="337" t="s">
        <v>181</v>
      </c>
      <c r="CJ3546" s="337" t="s">
        <v>734</v>
      </c>
      <c r="CK3546" s="337"/>
      <c r="CL3546" s="337"/>
      <c r="CM3546" s="337" t="s">
        <v>73</v>
      </c>
      <c r="CN3546" s="337">
        <v>3</v>
      </c>
    </row>
    <row r="3547" spans="4:92">
      <c r="D3547" s="273" t="s">
        <v>83</v>
      </c>
      <c r="E3547" s="273" t="s">
        <v>75</v>
      </c>
      <c r="F3547" s="273" t="s">
        <v>231</v>
      </c>
      <c r="G3547" s="273" t="s">
        <v>582</v>
      </c>
      <c r="H3547" s="274">
        <v>44958</v>
      </c>
      <c r="I3547" s="273">
        <v>11332</v>
      </c>
      <c r="J3547" s="273">
        <v>691</v>
      </c>
      <c r="K3547" s="273">
        <v>515632.4</v>
      </c>
      <c r="L3547" s="273" t="s">
        <v>66</v>
      </c>
      <c r="M3547" s="273">
        <v>57295.5645</v>
      </c>
      <c r="N3547" s="273" t="s">
        <v>115</v>
      </c>
      <c r="W3547" s="273">
        <v>261987</v>
      </c>
      <c r="X3547" s="273" t="s">
        <v>64</v>
      </c>
      <c r="Y3547" s="273" t="s">
        <v>75</v>
      </c>
      <c r="Z3547" s="273" t="s">
        <v>231</v>
      </c>
      <c r="AA3547" s="273" t="s">
        <v>231</v>
      </c>
      <c r="AB3547" s="274">
        <v>45017</v>
      </c>
      <c r="AC3547" s="273">
        <v>12050</v>
      </c>
      <c r="AD3547" s="273">
        <v>24</v>
      </c>
      <c r="AE3547" s="273">
        <v>0.88</v>
      </c>
      <c r="AF3547" s="273" t="s">
        <v>90</v>
      </c>
      <c r="AG3547" s="273" t="s">
        <v>555</v>
      </c>
      <c r="AH3547" s="273" t="s">
        <v>556</v>
      </c>
      <c r="AI3547" s="273" t="s">
        <v>123</v>
      </c>
      <c r="AJ3547" s="273" t="s">
        <v>200</v>
      </c>
      <c r="AK3547" s="273">
        <v>287921</v>
      </c>
      <c r="BV3547" s="279" t="s">
        <v>64</v>
      </c>
      <c r="BW3547" s="280" t="s">
        <v>63</v>
      </c>
      <c r="BX3547" s="280" t="s">
        <v>252</v>
      </c>
      <c r="BY3547" s="280" t="s">
        <v>257</v>
      </c>
      <c r="BZ3547" s="280" t="s">
        <v>204</v>
      </c>
      <c r="CA3547" s="280" t="s">
        <v>205</v>
      </c>
      <c r="CB3547" s="280" t="s">
        <v>206</v>
      </c>
      <c r="CC3547" s="280" t="s">
        <v>207</v>
      </c>
      <c r="CD3547" s="281">
        <v>0</v>
      </c>
      <c r="CE3547" s="277">
        <v>45047</v>
      </c>
      <c r="CF3547" s="280"/>
      <c r="CG3547" s="280" t="s">
        <v>181</v>
      </c>
      <c r="CH3547" s="280"/>
      <c r="CI3547" s="280" t="s">
        <v>208</v>
      </c>
      <c r="CJ3547" s="280" t="s">
        <v>209</v>
      </c>
      <c r="CK3547" s="280"/>
      <c r="CL3547" s="280"/>
      <c r="CM3547" s="280" t="s">
        <v>73</v>
      </c>
      <c r="CN3547" s="280">
        <v>3</v>
      </c>
    </row>
    <row r="3548" spans="4:92">
      <c r="D3548" s="273" t="s">
        <v>83</v>
      </c>
      <c r="E3548" s="273" t="s">
        <v>75</v>
      </c>
      <c r="F3548" s="273" t="s">
        <v>357</v>
      </c>
      <c r="G3548" s="273" t="s">
        <v>632</v>
      </c>
      <c r="H3548" s="274">
        <v>45078</v>
      </c>
      <c r="I3548" s="273">
        <v>12552</v>
      </c>
      <c r="J3548" s="273">
        <v>704</v>
      </c>
      <c r="K3548" s="273">
        <v>94</v>
      </c>
      <c r="L3548" s="273" t="s">
        <v>66</v>
      </c>
      <c r="M3548" s="273">
        <v>35.520625000000003</v>
      </c>
      <c r="N3548" s="273" t="s">
        <v>115</v>
      </c>
      <c r="W3548" s="273">
        <v>211726</v>
      </c>
      <c r="X3548" s="273" t="s">
        <v>64</v>
      </c>
      <c r="Y3548" s="273" t="s">
        <v>75</v>
      </c>
      <c r="Z3548" s="273" t="s">
        <v>231</v>
      </c>
      <c r="AA3548" s="273" t="s">
        <v>231</v>
      </c>
      <c r="AB3548" s="274">
        <v>45108</v>
      </c>
      <c r="AC3548" s="273">
        <v>12715</v>
      </c>
      <c r="AD3548" s="273">
        <v>24</v>
      </c>
      <c r="AE3548" s="273">
        <v>8.3800000000000008</v>
      </c>
      <c r="AF3548" s="273" t="s">
        <v>90</v>
      </c>
      <c r="AG3548" s="273" t="s">
        <v>559</v>
      </c>
      <c r="AH3548" s="273" t="s">
        <v>560</v>
      </c>
      <c r="AI3548" s="273" t="s">
        <v>123</v>
      </c>
      <c r="AJ3548" s="273" t="s">
        <v>200</v>
      </c>
      <c r="AK3548" s="273">
        <v>289522</v>
      </c>
      <c r="BV3548" s="336" t="s">
        <v>64</v>
      </c>
      <c r="BW3548" s="337" t="s">
        <v>63</v>
      </c>
      <c r="BX3548" s="337" t="s">
        <v>252</v>
      </c>
      <c r="BY3548" s="337" t="s">
        <v>257</v>
      </c>
      <c r="BZ3548" s="337" t="s">
        <v>204</v>
      </c>
      <c r="CA3548" s="337" t="s">
        <v>205</v>
      </c>
      <c r="CB3548" s="337" t="s">
        <v>206</v>
      </c>
      <c r="CC3548" s="337" t="s">
        <v>207</v>
      </c>
      <c r="CD3548" s="338">
        <v>0</v>
      </c>
      <c r="CE3548" s="335">
        <v>45047</v>
      </c>
      <c r="CF3548" s="337"/>
      <c r="CG3548" s="337" t="s">
        <v>181</v>
      </c>
      <c r="CH3548" s="337"/>
      <c r="CI3548" s="337" t="s">
        <v>208</v>
      </c>
      <c r="CJ3548" s="337" t="s">
        <v>209</v>
      </c>
      <c r="CK3548" s="337"/>
      <c r="CL3548" s="337"/>
      <c r="CM3548" s="337" t="s">
        <v>73</v>
      </c>
      <c r="CN3548" s="337">
        <v>3</v>
      </c>
    </row>
    <row r="3549" spans="4:92">
      <c r="D3549" s="273" t="s">
        <v>83</v>
      </c>
      <c r="E3549" s="273" t="s">
        <v>75</v>
      </c>
      <c r="F3549" s="273" t="s">
        <v>357</v>
      </c>
      <c r="G3549" s="273" t="s">
        <v>632</v>
      </c>
      <c r="H3549" s="274">
        <v>45108</v>
      </c>
      <c r="I3549" s="273">
        <v>12821</v>
      </c>
      <c r="J3549" s="273">
        <v>704</v>
      </c>
      <c r="W3549" s="273">
        <v>211731</v>
      </c>
      <c r="X3549" s="273" t="s">
        <v>64</v>
      </c>
      <c r="Y3549" s="273" t="s">
        <v>75</v>
      </c>
      <c r="Z3549" s="273" t="s">
        <v>231</v>
      </c>
      <c r="AA3549" s="273" t="s">
        <v>231</v>
      </c>
      <c r="AB3549" s="274">
        <v>45108</v>
      </c>
      <c r="AC3549" s="273">
        <v>12715</v>
      </c>
      <c r="AD3549" s="273">
        <v>24</v>
      </c>
      <c r="AE3549" s="273">
        <v>0.995</v>
      </c>
      <c r="AF3549" s="273" t="s">
        <v>90</v>
      </c>
      <c r="AG3549" s="273" t="s">
        <v>563</v>
      </c>
      <c r="AH3549" s="273" t="s">
        <v>564</v>
      </c>
      <c r="AI3549" s="273" t="s">
        <v>123</v>
      </c>
      <c r="AJ3549" s="273" t="s">
        <v>200</v>
      </c>
      <c r="AK3549" s="273">
        <v>289527</v>
      </c>
      <c r="BV3549" s="279" t="s">
        <v>64</v>
      </c>
      <c r="BW3549" s="280" t="s">
        <v>63</v>
      </c>
      <c r="BX3549" s="280" t="s">
        <v>252</v>
      </c>
      <c r="BY3549" s="280" t="s">
        <v>257</v>
      </c>
      <c r="BZ3549" s="280" t="s">
        <v>86</v>
      </c>
      <c r="CA3549" s="280" t="s">
        <v>87</v>
      </c>
      <c r="CB3549" s="280" t="s">
        <v>217</v>
      </c>
      <c r="CC3549" s="280" t="s">
        <v>218</v>
      </c>
      <c r="CD3549" s="281">
        <v>2</v>
      </c>
      <c r="CE3549" s="277">
        <v>45047</v>
      </c>
      <c r="CF3549" s="280"/>
      <c r="CG3549" s="280" t="s">
        <v>181</v>
      </c>
      <c r="CH3549" s="280"/>
      <c r="CI3549" s="280" t="s">
        <v>181</v>
      </c>
      <c r="CJ3549" s="280" t="s">
        <v>394</v>
      </c>
      <c r="CK3549" s="280"/>
      <c r="CL3549" s="280"/>
      <c r="CM3549" s="280" t="s">
        <v>73</v>
      </c>
      <c r="CN3549" s="280">
        <v>3</v>
      </c>
    </row>
    <row r="3550" spans="4:92">
      <c r="D3550" s="273" t="s">
        <v>83</v>
      </c>
      <c r="E3550" s="273" t="s">
        <v>75</v>
      </c>
      <c r="F3550" s="273" t="s">
        <v>357</v>
      </c>
      <c r="G3550" s="273" t="s">
        <v>632</v>
      </c>
      <c r="H3550" s="274">
        <v>45108</v>
      </c>
      <c r="I3550" s="273">
        <v>12821</v>
      </c>
      <c r="J3550" s="273">
        <v>704</v>
      </c>
      <c r="K3550" s="273">
        <v>0</v>
      </c>
      <c r="L3550" s="273" t="s">
        <v>66</v>
      </c>
      <c r="N3550" s="273" t="s">
        <v>107</v>
      </c>
      <c r="W3550" s="273">
        <v>211756</v>
      </c>
      <c r="X3550" s="273" t="s">
        <v>64</v>
      </c>
      <c r="Y3550" s="273" t="s">
        <v>75</v>
      </c>
      <c r="Z3550" s="273" t="s">
        <v>231</v>
      </c>
      <c r="AA3550" s="273" t="s">
        <v>231</v>
      </c>
      <c r="AB3550" s="274">
        <v>45108</v>
      </c>
      <c r="AC3550" s="273">
        <v>12715</v>
      </c>
      <c r="AD3550" s="273">
        <v>24</v>
      </c>
      <c r="AE3550" s="273">
        <v>22.84</v>
      </c>
      <c r="AF3550" s="273" t="s">
        <v>90</v>
      </c>
      <c r="AG3550" s="273" t="s">
        <v>568</v>
      </c>
      <c r="AH3550" s="273" t="s">
        <v>569</v>
      </c>
      <c r="AI3550" s="273" t="s">
        <v>123</v>
      </c>
      <c r="AJ3550" s="273" t="s">
        <v>200</v>
      </c>
      <c r="AK3550" s="273">
        <v>289532</v>
      </c>
      <c r="BV3550" s="336" t="s">
        <v>64</v>
      </c>
      <c r="BW3550" s="337" t="s">
        <v>63</v>
      </c>
      <c r="BX3550" s="337" t="s">
        <v>252</v>
      </c>
      <c r="BY3550" s="337" t="s">
        <v>257</v>
      </c>
      <c r="BZ3550" s="337" t="s">
        <v>86</v>
      </c>
      <c r="CA3550" s="337" t="s">
        <v>87</v>
      </c>
      <c r="CB3550" s="337" t="s">
        <v>217</v>
      </c>
      <c r="CC3550" s="337" t="s">
        <v>218</v>
      </c>
      <c r="CD3550" s="338">
        <v>2</v>
      </c>
      <c r="CE3550" s="335">
        <v>45047</v>
      </c>
      <c r="CF3550" s="337"/>
      <c r="CG3550" s="337" t="s">
        <v>181</v>
      </c>
      <c r="CH3550" s="337"/>
      <c r="CI3550" s="337" t="s">
        <v>181</v>
      </c>
      <c r="CJ3550" s="337" t="s">
        <v>389</v>
      </c>
      <c r="CK3550" s="337"/>
      <c r="CL3550" s="337"/>
      <c r="CM3550" s="337" t="s">
        <v>73</v>
      </c>
      <c r="CN3550" s="337">
        <v>3</v>
      </c>
    </row>
    <row r="3551" spans="4:92">
      <c r="D3551" s="273" t="s">
        <v>83</v>
      </c>
      <c r="E3551" s="273" t="s">
        <v>75</v>
      </c>
      <c r="F3551" s="273" t="s">
        <v>357</v>
      </c>
      <c r="G3551" s="273" t="s">
        <v>632</v>
      </c>
      <c r="H3551" s="274">
        <v>45108</v>
      </c>
      <c r="I3551" s="273">
        <v>12821</v>
      </c>
      <c r="J3551" s="273">
        <v>704</v>
      </c>
      <c r="K3551" s="273">
        <v>81</v>
      </c>
      <c r="L3551" s="273" t="s">
        <v>66</v>
      </c>
      <c r="M3551" s="273">
        <v>98.67</v>
      </c>
      <c r="N3551" s="273" t="s">
        <v>115</v>
      </c>
      <c r="W3551" s="273">
        <v>211755</v>
      </c>
      <c r="X3551" s="273" t="s">
        <v>64</v>
      </c>
      <c r="Y3551" s="273" t="s">
        <v>75</v>
      </c>
      <c r="Z3551" s="273" t="s">
        <v>231</v>
      </c>
      <c r="AA3551" s="273" t="s">
        <v>231</v>
      </c>
      <c r="AB3551" s="274">
        <v>45108</v>
      </c>
      <c r="AC3551" s="273">
        <v>12715</v>
      </c>
      <c r="AD3551" s="273">
        <v>24</v>
      </c>
      <c r="AE3551" s="273">
        <v>43.844999999999999</v>
      </c>
      <c r="AF3551" s="273" t="s">
        <v>90</v>
      </c>
      <c r="AG3551" s="273" t="s">
        <v>577</v>
      </c>
      <c r="AH3551" s="273" t="s">
        <v>578</v>
      </c>
      <c r="AI3551" s="273" t="s">
        <v>123</v>
      </c>
      <c r="AJ3551" s="273" t="s">
        <v>200</v>
      </c>
      <c r="AK3551" s="273">
        <v>289543</v>
      </c>
      <c r="BV3551" s="279" t="s">
        <v>64</v>
      </c>
      <c r="BW3551" s="280" t="s">
        <v>63</v>
      </c>
      <c r="BX3551" s="280" t="s">
        <v>252</v>
      </c>
      <c r="BY3551" s="280" t="s">
        <v>257</v>
      </c>
      <c r="BZ3551" s="280" t="s">
        <v>86</v>
      </c>
      <c r="CA3551" s="280" t="s">
        <v>87</v>
      </c>
      <c r="CB3551" s="280" t="s">
        <v>179</v>
      </c>
      <c r="CC3551" s="280" t="s">
        <v>180</v>
      </c>
      <c r="CD3551" s="281">
        <v>1</v>
      </c>
      <c r="CE3551" s="277">
        <v>45047</v>
      </c>
      <c r="CF3551" s="280"/>
      <c r="CG3551" s="280" t="s">
        <v>181</v>
      </c>
      <c r="CH3551" s="280"/>
      <c r="CI3551" s="280" t="s">
        <v>181</v>
      </c>
      <c r="CJ3551" s="280" t="s">
        <v>1419</v>
      </c>
      <c r="CK3551" s="280"/>
      <c r="CL3551" s="280"/>
      <c r="CM3551" s="280" t="s">
        <v>73</v>
      </c>
      <c r="CN3551" s="280">
        <v>3</v>
      </c>
    </row>
    <row r="3552" spans="4:92">
      <c r="D3552" s="273" t="s">
        <v>83</v>
      </c>
      <c r="E3552" s="273" t="s">
        <v>75</v>
      </c>
      <c r="F3552" s="273" t="s">
        <v>357</v>
      </c>
      <c r="G3552" s="273" t="s">
        <v>632</v>
      </c>
      <c r="H3552" s="274">
        <v>45139</v>
      </c>
      <c r="I3552" s="273">
        <v>13497</v>
      </c>
      <c r="J3552" s="273">
        <v>704</v>
      </c>
      <c r="W3552" s="273">
        <v>239801</v>
      </c>
      <c r="X3552" s="273" t="s">
        <v>64</v>
      </c>
      <c r="Y3552" s="273" t="s">
        <v>75</v>
      </c>
      <c r="Z3552" s="273" t="s">
        <v>231</v>
      </c>
      <c r="AA3552" s="273" t="s">
        <v>231</v>
      </c>
      <c r="AB3552" s="274">
        <v>45108</v>
      </c>
      <c r="AC3552" s="273">
        <v>12715</v>
      </c>
      <c r="AD3552" s="273">
        <v>24</v>
      </c>
      <c r="AE3552" s="273">
        <v>1.075</v>
      </c>
      <c r="AF3552" s="273" t="s">
        <v>90</v>
      </c>
      <c r="AG3552" s="273" t="s">
        <v>583</v>
      </c>
      <c r="AH3552" s="273" t="s">
        <v>584</v>
      </c>
      <c r="AI3552" s="273" t="s">
        <v>123</v>
      </c>
      <c r="AJ3552" s="273" t="s">
        <v>200</v>
      </c>
      <c r="AK3552" s="273">
        <v>289548</v>
      </c>
      <c r="BV3552" s="336" t="s">
        <v>64</v>
      </c>
      <c r="BW3552" s="337" t="s">
        <v>63</v>
      </c>
      <c r="BX3552" s="337" t="s">
        <v>252</v>
      </c>
      <c r="BY3552" s="337" t="s">
        <v>257</v>
      </c>
      <c r="BZ3552" s="337" t="s">
        <v>86</v>
      </c>
      <c r="CA3552" s="337" t="s">
        <v>87</v>
      </c>
      <c r="CB3552" s="337" t="s">
        <v>179</v>
      </c>
      <c r="CC3552" s="337" t="s">
        <v>180</v>
      </c>
      <c r="CD3552" s="338">
        <v>1</v>
      </c>
      <c r="CE3552" s="335">
        <v>45047</v>
      </c>
      <c r="CF3552" s="337"/>
      <c r="CG3552" s="337" t="s">
        <v>181</v>
      </c>
      <c r="CH3552" s="337"/>
      <c r="CI3552" s="337" t="s">
        <v>181</v>
      </c>
      <c r="CJ3552" s="337" t="s">
        <v>1419</v>
      </c>
      <c r="CK3552" s="337"/>
      <c r="CL3552" s="337"/>
      <c r="CM3552" s="337" t="s">
        <v>73</v>
      </c>
      <c r="CN3552" s="337">
        <v>3</v>
      </c>
    </row>
    <row r="3553" spans="4:92">
      <c r="D3553" s="273" t="s">
        <v>83</v>
      </c>
      <c r="E3553" s="273" t="s">
        <v>75</v>
      </c>
      <c r="F3553" s="273" t="s">
        <v>357</v>
      </c>
      <c r="G3553" s="273" t="s">
        <v>632</v>
      </c>
      <c r="H3553" s="274">
        <v>45139</v>
      </c>
      <c r="I3553" s="273">
        <v>13497</v>
      </c>
      <c r="J3553" s="273">
        <v>704</v>
      </c>
      <c r="K3553" s="273">
        <v>0</v>
      </c>
      <c r="L3553" s="273" t="s">
        <v>66</v>
      </c>
      <c r="N3553" s="273" t="s">
        <v>107</v>
      </c>
      <c r="W3553" s="273">
        <v>239826</v>
      </c>
      <c r="X3553" s="273" t="s">
        <v>64</v>
      </c>
      <c r="Y3553" s="273" t="s">
        <v>75</v>
      </c>
      <c r="Z3553" s="273" t="s">
        <v>231</v>
      </c>
      <c r="AA3553" s="273" t="s">
        <v>231</v>
      </c>
      <c r="AB3553" s="274">
        <v>45108</v>
      </c>
      <c r="AC3553" s="273">
        <v>12715</v>
      </c>
      <c r="AD3553" s="273">
        <v>24</v>
      </c>
      <c r="AE3553" s="273">
        <v>0.626</v>
      </c>
      <c r="AF3553" s="273" t="s">
        <v>90</v>
      </c>
      <c r="AG3553" s="273" t="s">
        <v>587</v>
      </c>
      <c r="AH3553" s="273" t="s">
        <v>588</v>
      </c>
      <c r="AI3553" s="273" t="s">
        <v>123</v>
      </c>
      <c r="AJ3553" s="273" t="s">
        <v>200</v>
      </c>
      <c r="AK3553" s="273">
        <v>289553</v>
      </c>
      <c r="BV3553" s="279" t="s">
        <v>64</v>
      </c>
      <c r="BW3553" s="280" t="s">
        <v>63</v>
      </c>
      <c r="BX3553" s="280" t="s">
        <v>252</v>
      </c>
      <c r="BY3553" s="280" t="s">
        <v>257</v>
      </c>
      <c r="BZ3553" s="280" t="s">
        <v>138</v>
      </c>
      <c r="CA3553" s="280" t="s">
        <v>139</v>
      </c>
      <c r="CB3553" s="280" t="s">
        <v>190</v>
      </c>
      <c r="CC3553" s="280" t="s">
        <v>191</v>
      </c>
      <c r="CD3553" s="281">
        <v>8</v>
      </c>
      <c r="CE3553" s="277">
        <v>45047</v>
      </c>
      <c r="CF3553" s="280">
        <v>16096</v>
      </c>
      <c r="CG3553" s="280" t="s">
        <v>90</v>
      </c>
      <c r="CH3553" s="280">
        <v>16096</v>
      </c>
      <c r="CI3553" s="280" t="s">
        <v>80</v>
      </c>
      <c r="CJ3553" s="280"/>
      <c r="CK3553" s="280"/>
      <c r="CL3553" s="280"/>
      <c r="CM3553" s="280" t="s">
        <v>73</v>
      </c>
      <c r="CN3553" s="280">
        <v>3</v>
      </c>
    </row>
    <row r="3554" spans="4:92">
      <c r="D3554" s="273" t="s">
        <v>83</v>
      </c>
      <c r="E3554" s="273" t="s">
        <v>75</v>
      </c>
      <c r="F3554" s="273" t="s">
        <v>357</v>
      </c>
      <c r="G3554" s="273" t="s">
        <v>632</v>
      </c>
      <c r="H3554" s="274">
        <v>45139</v>
      </c>
      <c r="I3554" s="273">
        <v>13497</v>
      </c>
      <c r="J3554" s="273">
        <v>704</v>
      </c>
      <c r="K3554" s="273">
        <v>104</v>
      </c>
      <c r="L3554" s="273" t="s">
        <v>66</v>
      </c>
      <c r="M3554" s="273">
        <v>83.288749999999993</v>
      </c>
      <c r="N3554" s="273" t="s">
        <v>115</v>
      </c>
      <c r="W3554" s="273">
        <v>239825</v>
      </c>
      <c r="X3554" s="273" t="s">
        <v>64</v>
      </c>
      <c r="Y3554" s="273" t="s">
        <v>75</v>
      </c>
      <c r="Z3554" s="273" t="s">
        <v>231</v>
      </c>
      <c r="AA3554" s="273" t="s">
        <v>231</v>
      </c>
      <c r="AB3554" s="274">
        <v>45108</v>
      </c>
      <c r="AC3554" s="273">
        <v>12715</v>
      </c>
      <c r="AD3554" s="273">
        <v>24</v>
      </c>
      <c r="AE3554" s="273">
        <v>7.4329999999999998</v>
      </c>
      <c r="AF3554" s="273" t="s">
        <v>90</v>
      </c>
      <c r="AG3554" s="273" t="s">
        <v>592</v>
      </c>
      <c r="AH3554" s="273" t="s">
        <v>593</v>
      </c>
      <c r="AI3554" s="273" t="s">
        <v>123</v>
      </c>
      <c r="AJ3554" s="273" t="s">
        <v>200</v>
      </c>
      <c r="AK3554" s="273">
        <v>289558</v>
      </c>
      <c r="BV3554" s="336" t="s">
        <v>64</v>
      </c>
      <c r="BW3554" s="337" t="s">
        <v>63</v>
      </c>
      <c r="BX3554" s="337" t="s">
        <v>252</v>
      </c>
      <c r="BY3554" s="337" t="s">
        <v>257</v>
      </c>
      <c r="BZ3554" s="337" t="s">
        <v>167</v>
      </c>
      <c r="CA3554" s="337" t="s">
        <v>168</v>
      </c>
      <c r="CB3554" s="337" t="s">
        <v>319</v>
      </c>
      <c r="CC3554" s="337" t="s">
        <v>320</v>
      </c>
      <c r="CD3554" s="338">
        <v>15</v>
      </c>
      <c r="CE3554" s="335">
        <v>45047</v>
      </c>
      <c r="CF3554" s="337">
        <v>3615</v>
      </c>
      <c r="CG3554" s="337" t="s">
        <v>90</v>
      </c>
      <c r="CH3554" s="337">
        <v>3615</v>
      </c>
      <c r="CI3554" s="337" t="s">
        <v>80</v>
      </c>
      <c r="CJ3554" s="337"/>
      <c r="CK3554" s="337"/>
      <c r="CL3554" s="337"/>
      <c r="CM3554" s="337" t="s">
        <v>73</v>
      </c>
      <c r="CN3554" s="337">
        <v>3</v>
      </c>
    </row>
    <row r="3555" spans="4:92">
      <c r="D3555" s="273" t="s">
        <v>83</v>
      </c>
      <c r="E3555" s="273" t="s">
        <v>75</v>
      </c>
      <c r="F3555" s="273" t="s">
        <v>357</v>
      </c>
      <c r="G3555" s="273" t="s">
        <v>632</v>
      </c>
      <c r="H3555" s="274">
        <v>45170</v>
      </c>
      <c r="I3555" s="273">
        <v>13824</v>
      </c>
      <c r="J3555" s="273">
        <v>704</v>
      </c>
      <c r="W3555" s="273">
        <v>247634</v>
      </c>
      <c r="X3555" s="273" t="s">
        <v>64</v>
      </c>
      <c r="Y3555" s="273" t="s">
        <v>75</v>
      </c>
      <c r="Z3555" s="273" t="s">
        <v>231</v>
      </c>
      <c r="AA3555" s="273" t="s">
        <v>231</v>
      </c>
      <c r="AB3555" s="274">
        <v>45108</v>
      </c>
      <c r="AC3555" s="273">
        <v>12715</v>
      </c>
      <c r="AD3555" s="273">
        <v>24</v>
      </c>
      <c r="AE3555" s="273">
        <v>4.04</v>
      </c>
      <c r="AF3555" s="273" t="s">
        <v>90</v>
      </c>
      <c r="AG3555" s="273" t="s">
        <v>598</v>
      </c>
      <c r="AH3555" s="273" t="s">
        <v>599</v>
      </c>
      <c r="AI3555" s="273" t="s">
        <v>123</v>
      </c>
      <c r="AJ3555" s="273" t="s">
        <v>200</v>
      </c>
      <c r="AK3555" s="273">
        <v>289563</v>
      </c>
      <c r="BV3555" s="279" t="s">
        <v>64</v>
      </c>
      <c r="BW3555" s="280" t="s">
        <v>63</v>
      </c>
      <c r="BX3555" s="280" t="s">
        <v>252</v>
      </c>
      <c r="BY3555" s="280" t="s">
        <v>257</v>
      </c>
      <c r="BZ3555" s="280" t="s">
        <v>167</v>
      </c>
      <c r="CA3555" s="280" t="s">
        <v>168</v>
      </c>
      <c r="CB3555" s="280" t="s">
        <v>313</v>
      </c>
      <c r="CC3555" s="280" t="s">
        <v>314</v>
      </c>
      <c r="CD3555" s="281">
        <v>14</v>
      </c>
      <c r="CE3555" s="277">
        <v>45047</v>
      </c>
      <c r="CF3555" s="280">
        <v>242</v>
      </c>
      <c r="CG3555" s="280" t="s">
        <v>90</v>
      </c>
      <c r="CH3555" s="280">
        <v>242</v>
      </c>
      <c r="CI3555" s="280" t="s">
        <v>80</v>
      </c>
      <c r="CJ3555" s="280"/>
      <c r="CK3555" s="280"/>
      <c r="CL3555" s="280"/>
      <c r="CM3555" s="280" t="s">
        <v>73</v>
      </c>
      <c r="CN3555" s="280">
        <v>3</v>
      </c>
    </row>
    <row r="3556" spans="4:92">
      <c r="D3556" s="273" t="s">
        <v>83</v>
      </c>
      <c r="E3556" s="273" t="s">
        <v>75</v>
      </c>
      <c r="F3556" s="273" t="s">
        <v>357</v>
      </c>
      <c r="G3556" s="273" t="s">
        <v>632</v>
      </c>
      <c r="H3556" s="274">
        <v>45170</v>
      </c>
      <c r="I3556" s="273">
        <v>13824</v>
      </c>
      <c r="J3556" s="273">
        <v>704</v>
      </c>
      <c r="K3556" s="273">
        <v>0</v>
      </c>
      <c r="L3556" s="273" t="s">
        <v>66</v>
      </c>
      <c r="N3556" s="273" t="s">
        <v>107</v>
      </c>
      <c r="W3556" s="273">
        <v>247659</v>
      </c>
      <c r="X3556" s="273" t="s">
        <v>64</v>
      </c>
      <c r="Y3556" s="273" t="s">
        <v>75</v>
      </c>
      <c r="Z3556" s="273" t="s">
        <v>231</v>
      </c>
      <c r="AA3556" s="273" t="s">
        <v>231</v>
      </c>
      <c r="AB3556" s="274">
        <v>45108</v>
      </c>
      <c r="AC3556" s="273">
        <v>12715</v>
      </c>
      <c r="AD3556" s="273">
        <v>24</v>
      </c>
      <c r="AE3556" s="273">
        <v>0.45500000000000002</v>
      </c>
      <c r="AF3556" s="273" t="s">
        <v>90</v>
      </c>
      <c r="AG3556" s="273" t="s">
        <v>1658</v>
      </c>
      <c r="AH3556" s="273" t="s">
        <v>1659</v>
      </c>
      <c r="AI3556" s="273" t="s">
        <v>123</v>
      </c>
      <c r="AJ3556" s="273" t="s">
        <v>200</v>
      </c>
      <c r="AK3556" s="273">
        <v>289568</v>
      </c>
      <c r="BV3556" s="336" t="s">
        <v>64</v>
      </c>
      <c r="BW3556" s="337" t="s">
        <v>63</v>
      </c>
      <c r="BX3556" s="337" t="s">
        <v>252</v>
      </c>
      <c r="BY3556" s="337" t="s">
        <v>257</v>
      </c>
      <c r="BZ3556" s="337" t="s">
        <v>167</v>
      </c>
      <c r="CA3556" s="337" t="s">
        <v>168</v>
      </c>
      <c r="CB3556" s="337" t="s">
        <v>169</v>
      </c>
      <c r="CC3556" s="337" t="s">
        <v>170</v>
      </c>
      <c r="CD3556" s="338">
        <v>12</v>
      </c>
      <c r="CE3556" s="335">
        <v>45261</v>
      </c>
      <c r="CF3556" s="337">
        <v>323</v>
      </c>
      <c r="CG3556" s="337" t="s">
        <v>90</v>
      </c>
      <c r="CH3556" s="337">
        <v>323</v>
      </c>
      <c r="CI3556" s="337" t="s">
        <v>80</v>
      </c>
      <c r="CJ3556" s="337"/>
      <c r="CK3556" s="337"/>
      <c r="CL3556" s="337"/>
      <c r="CM3556" s="337" t="s">
        <v>73</v>
      </c>
      <c r="CN3556" s="337">
        <v>3</v>
      </c>
    </row>
    <row r="3557" spans="4:92">
      <c r="D3557" s="273" t="s">
        <v>83</v>
      </c>
      <c r="E3557" s="273" t="s">
        <v>75</v>
      </c>
      <c r="F3557" s="273" t="s">
        <v>357</v>
      </c>
      <c r="G3557" s="273" t="s">
        <v>632</v>
      </c>
      <c r="H3557" s="274">
        <v>45170</v>
      </c>
      <c r="I3557" s="273">
        <v>13824</v>
      </c>
      <c r="J3557" s="273">
        <v>704</v>
      </c>
      <c r="K3557" s="273">
        <v>94</v>
      </c>
      <c r="L3557" s="273" t="s">
        <v>66</v>
      </c>
      <c r="M3557" s="273">
        <v>26.838125000000002</v>
      </c>
      <c r="N3557" s="273" t="s">
        <v>115</v>
      </c>
      <c r="W3557" s="273">
        <v>247658</v>
      </c>
      <c r="X3557" s="273" t="s">
        <v>64</v>
      </c>
      <c r="Y3557" s="273" t="s">
        <v>75</v>
      </c>
      <c r="Z3557" s="273" t="s">
        <v>231</v>
      </c>
      <c r="AA3557" s="273" t="s">
        <v>231</v>
      </c>
      <c r="AB3557" s="274">
        <v>45108</v>
      </c>
      <c r="AC3557" s="273">
        <v>12715</v>
      </c>
      <c r="AD3557" s="273">
        <v>24</v>
      </c>
      <c r="AE3557" s="273">
        <v>2.7770000000000001</v>
      </c>
      <c r="AF3557" s="273" t="s">
        <v>90</v>
      </c>
      <c r="AG3557" s="273" t="s">
        <v>603</v>
      </c>
      <c r="AH3557" s="273" t="s">
        <v>604</v>
      </c>
      <c r="AI3557" s="273" t="s">
        <v>123</v>
      </c>
      <c r="AJ3557" s="273" t="s">
        <v>200</v>
      </c>
      <c r="AK3557" s="273">
        <v>289575</v>
      </c>
      <c r="BV3557" s="279" t="s">
        <v>64</v>
      </c>
      <c r="BW3557" s="280" t="s">
        <v>63</v>
      </c>
      <c r="BX3557" s="280" t="s">
        <v>252</v>
      </c>
      <c r="BY3557" s="280" t="s">
        <v>257</v>
      </c>
      <c r="BZ3557" s="280" t="s">
        <v>151</v>
      </c>
      <c r="CA3557" s="280" t="s">
        <v>152</v>
      </c>
      <c r="CB3557" s="280" t="s">
        <v>161</v>
      </c>
      <c r="CC3557" s="280" t="s">
        <v>162</v>
      </c>
      <c r="CD3557" s="281">
        <v>11</v>
      </c>
      <c r="CE3557" s="277">
        <v>45261</v>
      </c>
      <c r="CF3557" s="280">
        <v>755</v>
      </c>
      <c r="CG3557" s="280" t="s">
        <v>90</v>
      </c>
      <c r="CH3557" s="280">
        <v>755</v>
      </c>
      <c r="CI3557" s="280" t="s">
        <v>80</v>
      </c>
      <c r="CJ3557" s="280"/>
      <c r="CK3557" s="280"/>
      <c r="CL3557" s="280"/>
      <c r="CM3557" s="280" t="s">
        <v>73</v>
      </c>
      <c r="CN3557" s="280">
        <v>3</v>
      </c>
    </row>
    <row r="3558" spans="4:92">
      <c r="D3558" s="273" t="s">
        <v>83</v>
      </c>
      <c r="E3558" s="273" t="s">
        <v>75</v>
      </c>
      <c r="F3558" s="273" t="s">
        <v>357</v>
      </c>
      <c r="G3558" s="273" t="s">
        <v>632</v>
      </c>
      <c r="H3558" s="274">
        <v>45200</v>
      </c>
      <c r="I3558" s="273">
        <v>14159</v>
      </c>
      <c r="J3558" s="273">
        <v>704</v>
      </c>
      <c r="W3558" s="273">
        <v>285761</v>
      </c>
      <c r="X3558" s="273" t="s">
        <v>64</v>
      </c>
      <c r="Y3558" s="273" t="s">
        <v>75</v>
      </c>
      <c r="Z3558" s="273" t="s">
        <v>231</v>
      </c>
      <c r="AA3558" s="273" t="s">
        <v>231</v>
      </c>
      <c r="AB3558" s="274">
        <v>45108</v>
      </c>
      <c r="AC3558" s="273">
        <v>12715</v>
      </c>
      <c r="AD3558" s="273">
        <v>24</v>
      </c>
      <c r="AE3558" s="273">
        <v>2.4889999999999999</v>
      </c>
      <c r="AF3558" s="273" t="s">
        <v>90</v>
      </c>
      <c r="AG3558" s="273" t="s">
        <v>1660</v>
      </c>
      <c r="AH3558" s="273" t="s">
        <v>1661</v>
      </c>
      <c r="AI3558" s="273" t="s">
        <v>123</v>
      </c>
      <c r="AJ3558" s="273" t="s">
        <v>200</v>
      </c>
      <c r="AK3558" s="273">
        <v>289580</v>
      </c>
      <c r="BV3558" s="336" t="s">
        <v>64</v>
      </c>
      <c r="BW3558" s="337" t="s">
        <v>63</v>
      </c>
      <c r="BX3558" s="337" t="s">
        <v>252</v>
      </c>
      <c r="BY3558" s="337" t="s">
        <v>257</v>
      </c>
      <c r="BZ3558" s="337" t="s">
        <v>151</v>
      </c>
      <c r="CA3558" s="337" t="s">
        <v>152</v>
      </c>
      <c r="CB3558" s="337" t="s">
        <v>153</v>
      </c>
      <c r="CC3558" s="337" t="s">
        <v>154</v>
      </c>
      <c r="CD3558" s="338">
        <v>10</v>
      </c>
      <c r="CE3558" s="335">
        <v>45261</v>
      </c>
      <c r="CF3558" s="337">
        <v>723</v>
      </c>
      <c r="CG3558" s="337" t="s">
        <v>90</v>
      </c>
      <c r="CH3558" s="337">
        <v>723</v>
      </c>
      <c r="CI3558" s="337" t="s">
        <v>80</v>
      </c>
      <c r="CJ3558" s="337"/>
      <c r="CK3558" s="337"/>
      <c r="CL3558" s="337"/>
      <c r="CM3558" s="337" t="s">
        <v>73</v>
      </c>
      <c r="CN3558" s="337">
        <v>3</v>
      </c>
    </row>
    <row r="3559" spans="4:92">
      <c r="D3559" s="273" t="s">
        <v>83</v>
      </c>
      <c r="E3559" s="273" t="s">
        <v>75</v>
      </c>
      <c r="F3559" s="273" t="s">
        <v>357</v>
      </c>
      <c r="G3559" s="273" t="s">
        <v>632</v>
      </c>
      <c r="H3559" s="274">
        <v>45200</v>
      </c>
      <c r="I3559" s="273">
        <v>14159</v>
      </c>
      <c r="J3559" s="273">
        <v>704</v>
      </c>
      <c r="K3559" s="273">
        <v>0</v>
      </c>
      <c r="L3559" s="273" t="s">
        <v>66</v>
      </c>
      <c r="N3559" s="273" t="s">
        <v>107</v>
      </c>
      <c r="W3559" s="273">
        <v>285786</v>
      </c>
      <c r="X3559" s="273" t="s">
        <v>64</v>
      </c>
      <c r="Y3559" s="273" t="s">
        <v>75</v>
      </c>
      <c r="Z3559" s="273" t="s">
        <v>231</v>
      </c>
      <c r="AA3559" s="273" t="s">
        <v>231</v>
      </c>
      <c r="AB3559" s="274">
        <v>45108</v>
      </c>
      <c r="AC3559" s="273">
        <v>12715</v>
      </c>
      <c r="AD3559" s="273">
        <v>24</v>
      </c>
      <c r="AE3559" s="273">
        <v>1.84</v>
      </c>
      <c r="AF3559" s="273" t="s">
        <v>90</v>
      </c>
      <c r="AG3559" s="273" t="s">
        <v>371</v>
      </c>
      <c r="AH3559" s="273" t="s">
        <v>372</v>
      </c>
      <c r="AI3559" s="273" t="s">
        <v>123</v>
      </c>
      <c r="AJ3559" s="273" t="s">
        <v>200</v>
      </c>
      <c r="AK3559" s="273">
        <v>289590</v>
      </c>
      <c r="BV3559" s="279" t="s">
        <v>64</v>
      </c>
      <c r="BW3559" s="280" t="s">
        <v>63</v>
      </c>
      <c r="BX3559" s="280" t="s">
        <v>252</v>
      </c>
      <c r="BY3559" s="280" t="s">
        <v>257</v>
      </c>
      <c r="BZ3559" s="280" t="s">
        <v>167</v>
      </c>
      <c r="CA3559" s="280" t="s">
        <v>168</v>
      </c>
      <c r="CB3559" s="280" t="s">
        <v>353</v>
      </c>
      <c r="CC3559" s="280" t="s">
        <v>354</v>
      </c>
      <c r="CD3559" s="281">
        <v>13</v>
      </c>
      <c r="CE3559" s="277">
        <v>45261</v>
      </c>
      <c r="CF3559" s="280">
        <v>0</v>
      </c>
      <c r="CG3559" s="280" t="s">
        <v>90</v>
      </c>
      <c r="CH3559" s="280">
        <v>0</v>
      </c>
      <c r="CI3559" s="280" t="s">
        <v>80</v>
      </c>
      <c r="CJ3559" s="280"/>
      <c r="CK3559" s="280"/>
      <c r="CL3559" s="280"/>
      <c r="CM3559" s="280" t="s">
        <v>73</v>
      </c>
      <c r="CN3559" s="280">
        <v>3</v>
      </c>
    </row>
    <row r="3560" spans="4:92">
      <c r="D3560" s="273" t="s">
        <v>83</v>
      </c>
      <c r="E3560" s="273" t="s">
        <v>75</v>
      </c>
      <c r="F3560" s="273" t="s">
        <v>357</v>
      </c>
      <c r="G3560" s="273" t="s">
        <v>632</v>
      </c>
      <c r="H3560" s="274">
        <v>45200</v>
      </c>
      <c r="I3560" s="273">
        <v>14159</v>
      </c>
      <c r="J3560" s="273">
        <v>704</v>
      </c>
      <c r="K3560" s="273">
        <v>96</v>
      </c>
      <c r="L3560" s="273" t="s">
        <v>66</v>
      </c>
      <c r="M3560" s="273">
        <v>22.928125000000001</v>
      </c>
      <c r="N3560" s="273" t="s">
        <v>115</v>
      </c>
      <c r="W3560" s="273">
        <v>285785</v>
      </c>
      <c r="X3560" s="273" t="s">
        <v>64</v>
      </c>
      <c r="Y3560" s="273" t="s">
        <v>75</v>
      </c>
      <c r="Z3560" s="273" t="s">
        <v>231</v>
      </c>
      <c r="AA3560" s="273" t="s">
        <v>231</v>
      </c>
      <c r="AB3560" s="274">
        <v>45108</v>
      </c>
      <c r="AC3560" s="273">
        <v>12715</v>
      </c>
      <c r="AD3560" s="273">
        <v>24</v>
      </c>
      <c r="AE3560" s="273">
        <v>1.67</v>
      </c>
      <c r="AF3560" s="273" t="s">
        <v>90</v>
      </c>
      <c r="AG3560" s="273" t="s">
        <v>376</v>
      </c>
      <c r="AH3560" s="273" t="s">
        <v>377</v>
      </c>
      <c r="AI3560" s="273" t="s">
        <v>123</v>
      </c>
      <c r="AJ3560" s="273" t="s">
        <v>200</v>
      </c>
      <c r="AK3560" s="273">
        <v>289595</v>
      </c>
      <c r="BV3560" s="336" t="s">
        <v>64</v>
      </c>
      <c r="BW3560" s="337" t="s">
        <v>63</v>
      </c>
      <c r="BX3560" s="337" t="s">
        <v>252</v>
      </c>
      <c r="BY3560" s="337" t="s">
        <v>257</v>
      </c>
      <c r="BZ3560" s="337" t="s">
        <v>167</v>
      </c>
      <c r="CA3560" s="337" t="s">
        <v>168</v>
      </c>
      <c r="CB3560" s="337" t="s">
        <v>313</v>
      </c>
      <c r="CC3560" s="337" t="s">
        <v>314</v>
      </c>
      <c r="CD3560" s="338">
        <v>14</v>
      </c>
      <c r="CE3560" s="335">
        <v>45261</v>
      </c>
      <c r="CF3560" s="337">
        <v>63</v>
      </c>
      <c r="CG3560" s="337" t="s">
        <v>90</v>
      </c>
      <c r="CH3560" s="337">
        <v>63</v>
      </c>
      <c r="CI3560" s="337" t="s">
        <v>80</v>
      </c>
      <c r="CJ3560" s="337"/>
      <c r="CK3560" s="337"/>
      <c r="CL3560" s="337"/>
      <c r="CM3560" s="337" t="s">
        <v>73</v>
      </c>
      <c r="CN3560" s="337">
        <v>3</v>
      </c>
    </row>
    <row r="3561" spans="4:92">
      <c r="D3561" s="273" t="s">
        <v>83</v>
      </c>
      <c r="E3561" s="273" t="s">
        <v>75</v>
      </c>
      <c r="F3561" s="273" t="s">
        <v>357</v>
      </c>
      <c r="G3561" s="273" t="s">
        <v>632</v>
      </c>
      <c r="H3561" s="274">
        <v>45231</v>
      </c>
      <c r="I3561" s="273">
        <v>14527</v>
      </c>
      <c r="J3561" s="273">
        <v>704</v>
      </c>
      <c r="W3561" s="273">
        <v>285790</v>
      </c>
      <c r="X3561" s="273" t="s">
        <v>64</v>
      </c>
      <c r="Y3561" s="273" t="s">
        <v>75</v>
      </c>
      <c r="Z3561" s="273" t="s">
        <v>231</v>
      </c>
      <c r="AA3561" s="273" t="s">
        <v>231</v>
      </c>
      <c r="AB3561" s="274">
        <v>45108</v>
      </c>
      <c r="AC3561" s="273">
        <v>12715</v>
      </c>
      <c r="AD3561" s="273">
        <v>24</v>
      </c>
      <c r="AE3561" s="273">
        <v>1.72</v>
      </c>
      <c r="AF3561" s="273" t="s">
        <v>90</v>
      </c>
      <c r="AG3561" s="273" t="s">
        <v>381</v>
      </c>
      <c r="AH3561" s="273" t="s">
        <v>382</v>
      </c>
      <c r="AI3561" s="273" t="s">
        <v>123</v>
      </c>
      <c r="AJ3561" s="273" t="s">
        <v>200</v>
      </c>
      <c r="AK3561" s="273">
        <v>289600</v>
      </c>
      <c r="BV3561" s="279" t="s">
        <v>64</v>
      </c>
      <c r="BW3561" s="280" t="s">
        <v>63</v>
      </c>
      <c r="BX3561" s="280" t="s">
        <v>252</v>
      </c>
      <c r="BY3561" s="280" t="s">
        <v>257</v>
      </c>
      <c r="BZ3561" s="280" t="s">
        <v>167</v>
      </c>
      <c r="CA3561" s="280" t="s">
        <v>168</v>
      </c>
      <c r="CB3561" s="280" t="s">
        <v>319</v>
      </c>
      <c r="CC3561" s="280" t="s">
        <v>320</v>
      </c>
      <c r="CD3561" s="281">
        <v>15</v>
      </c>
      <c r="CE3561" s="277">
        <v>45261</v>
      </c>
      <c r="CF3561" s="280">
        <v>2842</v>
      </c>
      <c r="CG3561" s="280" t="s">
        <v>90</v>
      </c>
      <c r="CH3561" s="280">
        <v>2842</v>
      </c>
      <c r="CI3561" s="280" t="s">
        <v>80</v>
      </c>
      <c r="CJ3561" s="280"/>
      <c r="CK3561" s="280"/>
      <c r="CL3561" s="280"/>
      <c r="CM3561" s="280" t="s">
        <v>73</v>
      </c>
      <c r="CN3561" s="280">
        <v>3</v>
      </c>
    </row>
    <row r="3562" spans="4:92">
      <c r="D3562" s="273" t="s">
        <v>83</v>
      </c>
      <c r="E3562" s="273" t="s">
        <v>75</v>
      </c>
      <c r="F3562" s="273" t="s">
        <v>357</v>
      </c>
      <c r="G3562" s="273" t="s">
        <v>632</v>
      </c>
      <c r="H3562" s="274">
        <v>45231</v>
      </c>
      <c r="I3562" s="273">
        <v>14527</v>
      </c>
      <c r="J3562" s="273">
        <v>704</v>
      </c>
      <c r="K3562" s="273">
        <v>0</v>
      </c>
      <c r="L3562" s="273" t="s">
        <v>66</v>
      </c>
      <c r="N3562" s="273" t="s">
        <v>107</v>
      </c>
      <c r="W3562" s="273">
        <v>285815</v>
      </c>
      <c r="X3562" s="273" t="s">
        <v>64</v>
      </c>
      <c r="Y3562" s="273" t="s">
        <v>75</v>
      </c>
      <c r="Z3562" s="273" t="s">
        <v>231</v>
      </c>
      <c r="AA3562" s="273" t="s">
        <v>231</v>
      </c>
      <c r="AB3562" s="274">
        <v>45108</v>
      </c>
      <c r="AC3562" s="273">
        <v>12715</v>
      </c>
      <c r="AD3562" s="273">
        <v>24</v>
      </c>
      <c r="AE3562" s="273">
        <v>3.44</v>
      </c>
      <c r="AF3562" s="273" t="s">
        <v>90</v>
      </c>
      <c r="AG3562" s="273" t="s">
        <v>387</v>
      </c>
      <c r="AH3562" s="273" t="s">
        <v>388</v>
      </c>
      <c r="AI3562" s="273" t="s">
        <v>123</v>
      </c>
      <c r="AJ3562" s="273" t="s">
        <v>200</v>
      </c>
      <c r="AK3562" s="273">
        <v>289605</v>
      </c>
      <c r="BV3562" s="336" t="s">
        <v>64</v>
      </c>
      <c r="BW3562" s="337" t="s">
        <v>63</v>
      </c>
      <c r="BX3562" s="337" t="s">
        <v>252</v>
      </c>
      <c r="BY3562" s="337" t="s">
        <v>257</v>
      </c>
      <c r="BZ3562" s="337" t="s">
        <v>138</v>
      </c>
      <c r="CA3562" s="337" t="s">
        <v>139</v>
      </c>
      <c r="CB3562" s="337" t="s">
        <v>190</v>
      </c>
      <c r="CC3562" s="337" t="s">
        <v>191</v>
      </c>
      <c r="CD3562" s="338">
        <v>8</v>
      </c>
      <c r="CE3562" s="335">
        <v>45261</v>
      </c>
      <c r="CF3562" s="337">
        <v>11746</v>
      </c>
      <c r="CG3562" s="337" t="s">
        <v>90</v>
      </c>
      <c r="CH3562" s="337">
        <v>11746</v>
      </c>
      <c r="CI3562" s="337" t="s">
        <v>80</v>
      </c>
      <c r="CJ3562" s="337"/>
      <c r="CK3562" s="337"/>
      <c r="CL3562" s="337"/>
      <c r="CM3562" s="337" t="s">
        <v>73</v>
      </c>
      <c r="CN3562" s="337">
        <v>3</v>
      </c>
    </row>
    <row r="3563" spans="4:92">
      <c r="D3563" s="273" t="s">
        <v>83</v>
      </c>
      <c r="E3563" s="273" t="s">
        <v>75</v>
      </c>
      <c r="F3563" s="273" t="s">
        <v>357</v>
      </c>
      <c r="G3563" s="273" t="s">
        <v>632</v>
      </c>
      <c r="H3563" s="274">
        <v>45231</v>
      </c>
      <c r="I3563" s="273">
        <v>14527</v>
      </c>
      <c r="J3563" s="273">
        <v>704</v>
      </c>
      <c r="K3563" s="273">
        <v>93</v>
      </c>
      <c r="L3563" s="273" t="s">
        <v>66</v>
      </c>
      <c r="M3563" s="273">
        <v>18.831250000000001</v>
      </c>
      <c r="N3563" s="273" t="s">
        <v>115</v>
      </c>
      <c r="W3563" s="273">
        <v>285814</v>
      </c>
      <c r="X3563" s="273" t="s">
        <v>64</v>
      </c>
      <c r="Y3563" s="273" t="s">
        <v>75</v>
      </c>
      <c r="Z3563" s="273" t="s">
        <v>231</v>
      </c>
      <c r="AA3563" s="273" t="s">
        <v>231</v>
      </c>
      <c r="AB3563" s="274">
        <v>45108</v>
      </c>
      <c r="AC3563" s="273">
        <v>12715</v>
      </c>
      <c r="AD3563" s="273">
        <v>24</v>
      </c>
      <c r="AE3563" s="273">
        <v>59.95</v>
      </c>
      <c r="AF3563" s="273" t="s">
        <v>90</v>
      </c>
      <c r="AG3563" s="273" t="s">
        <v>392</v>
      </c>
      <c r="AH3563" s="273" t="s">
        <v>393</v>
      </c>
      <c r="AI3563" s="273" t="s">
        <v>123</v>
      </c>
      <c r="AJ3563" s="273" t="s">
        <v>200</v>
      </c>
      <c r="AK3563" s="273">
        <v>289610</v>
      </c>
      <c r="BV3563" s="279" t="s">
        <v>64</v>
      </c>
      <c r="BW3563" s="280" t="s">
        <v>63</v>
      </c>
      <c r="BX3563" s="280" t="s">
        <v>252</v>
      </c>
      <c r="BY3563" s="280" t="s">
        <v>257</v>
      </c>
      <c r="BZ3563" s="280" t="s">
        <v>86</v>
      </c>
      <c r="CA3563" s="280" t="s">
        <v>87</v>
      </c>
      <c r="CB3563" s="280" t="s">
        <v>179</v>
      </c>
      <c r="CC3563" s="280" t="s">
        <v>180</v>
      </c>
      <c r="CD3563" s="281">
        <v>1</v>
      </c>
      <c r="CE3563" s="277">
        <v>45261</v>
      </c>
      <c r="CF3563" s="280"/>
      <c r="CG3563" s="280" t="s">
        <v>181</v>
      </c>
      <c r="CH3563" s="280"/>
      <c r="CI3563" s="280" t="s">
        <v>181</v>
      </c>
      <c r="CJ3563" s="280" t="s">
        <v>1439</v>
      </c>
      <c r="CK3563" s="280"/>
      <c r="CL3563" s="280"/>
      <c r="CM3563" s="280" t="s">
        <v>73</v>
      </c>
      <c r="CN3563" s="280">
        <v>3</v>
      </c>
    </row>
    <row r="3564" spans="4:92">
      <c r="D3564" s="273" t="s">
        <v>83</v>
      </c>
      <c r="E3564" s="273" t="s">
        <v>75</v>
      </c>
      <c r="F3564" s="273" t="s">
        <v>357</v>
      </c>
      <c r="G3564" s="273" t="s">
        <v>632</v>
      </c>
      <c r="H3564" s="274">
        <v>45261</v>
      </c>
      <c r="I3564" s="273">
        <v>16987</v>
      </c>
      <c r="J3564" s="273">
        <v>704</v>
      </c>
      <c r="W3564" s="273">
        <v>327585</v>
      </c>
      <c r="X3564" s="273" t="s">
        <v>64</v>
      </c>
      <c r="Y3564" s="273" t="s">
        <v>75</v>
      </c>
      <c r="Z3564" s="273" t="s">
        <v>231</v>
      </c>
      <c r="AA3564" s="273" t="s">
        <v>231</v>
      </c>
      <c r="AB3564" s="274">
        <v>45200</v>
      </c>
      <c r="AC3564" s="273">
        <v>14052</v>
      </c>
      <c r="AD3564" s="273">
        <v>24</v>
      </c>
      <c r="AE3564" s="273">
        <v>154.60499999999999</v>
      </c>
      <c r="AF3564" s="273" t="s">
        <v>90</v>
      </c>
      <c r="AG3564" s="273" t="s">
        <v>121</v>
      </c>
      <c r="AH3564" s="273" t="s">
        <v>1532</v>
      </c>
      <c r="AI3564" s="273" t="s">
        <v>123</v>
      </c>
      <c r="AJ3564" s="273" t="s">
        <v>124</v>
      </c>
      <c r="AK3564" s="273">
        <v>290982</v>
      </c>
      <c r="BV3564" s="336" t="s">
        <v>64</v>
      </c>
      <c r="BW3564" s="337" t="s">
        <v>63</v>
      </c>
      <c r="BX3564" s="337" t="s">
        <v>252</v>
      </c>
      <c r="BY3564" s="337" t="s">
        <v>257</v>
      </c>
      <c r="BZ3564" s="337" t="s">
        <v>86</v>
      </c>
      <c r="CA3564" s="337" t="s">
        <v>87</v>
      </c>
      <c r="CB3564" s="337" t="s">
        <v>179</v>
      </c>
      <c r="CC3564" s="337" t="s">
        <v>180</v>
      </c>
      <c r="CD3564" s="338">
        <v>1</v>
      </c>
      <c r="CE3564" s="335">
        <v>45261</v>
      </c>
      <c r="CF3564" s="337"/>
      <c r="CG3564" s="337" t="s">
        <v>181</v>
      </c>
      <c r="CH3564" s="337"/>
      <c r="CI3564" s="337" t="s">
        <v>181</v>
      </c>
      <c r="CJ3564" s="337" t="s">
        <v>1439</v>
      </c>
      <c r="CK3564" s="337"/>
      <c r="CL3564" s="337"/>
      <c r="CM3564" s="337" t="s">
        <v>73</v>
      </c>
      <c r="CN3564" s="337">
        <v>3</v>
      </c>
    </row>
    <row r="3565" spans="4:92">
      <c r="D3565" s="273" t="s">
        <v>83</v>
      </c>
      <c r="E3565" s="273" t="s">
        <v>75</v>
      </c>
      <c r="F3565" s="273" t="s">
        <v>357</v>
      </c>
      <c r="G3565" s="273" t="s">
        <v>632</v>
      </c>
      <c r="H3565" s="274">
        <v>45261</v>
      </c>
      <c r="I3565" s="273">
        <v>16987</v>
      </c>
      <c r="J3565" s="273">
        <v>704</v>
      </c>
      <c r="K3565" s="273">
        <v>0</v>
      </c>
      <c r="L3565" s="273" t="s">
        <v>66</v>
      </c>
      <c r="N3565" s="273" t="s">
        <v>107</v>
      </c>
      <c r="W3565" s="273">
        <v>327610</v>
      </c>
      <c r="X3565" s="273" t="s">
        <v>64</v>
      </c>
      <c r="Y3565" s="273" t="s">
        <v>75</v>
      </c>
      <c r="Z3565" s="273" t="s">
        <v>231</v>
      </c>
      <c r="AA3565" s="273" t="s">
        <v>231</v>
      </c>
      <c r="AB3565" s="274">
        <v>45200</v>
      </c>
      <c r="AC3565" s="273">
        <v>14052</v>
      </c>
      <c r="AD3565" s="273">
        <v>24</v>
      </c>
      <c r="AE3565" s="273">
        <v>11.61</v>
      </c>
      <c r="AF3565" s="273" t="s">
        <v>90</v>
      </c>
      <c r="AG3565" s="273" t="s">
        <v>1635</v>
      </c>
      <c r="AH3565" s="273" t="s">
        <v>1636</v>
      </c>
      <c r="AI3565" s="273" t="s">
        <v>123</v>
      </c>
      <c r="AJ3565" s="273" t="s">
        <v>200</v>
      </c>
      <c r="AK3565" s="273">
        <v>290804</v>
      </c>
      <c r="BV3565" s="279" t="s">
        <v>64</v>
      </c>
      <c r="BW3565" s="280" t="s">
        <v>63</v>
      </c>
      <c r="BX3565" s="280" t="s">
        <v>252</v>
      </c>
      <c r="BY3565" s="280" t="s">
        <v>257</v>
      </c>
      <c r="BZ3565" s="280" t="s">
        <v>86</v>
      </c>
      <c r="CA3565" s="280" t="s">
        <v>87</v>
      </c>
      <c r="CB3565" s="280" t="s">
        <v>217</v>
      </c>
      <c r="CC3565" s="280" t="s">
        <v>218</v>
      </c>
      <c r="CD3565" s="281">
        <v>2</v>
      </c>
      <c r="CE3565" s="277">
        <v>45261</v>
      </c>
      <c r="CF3565" s="280"/>
      <c r="CG3565" s="280" t="s">
        <v>181</v>
      </c>
      <c r="CH3565" s="280"/>
      <c r="CI3565" s="280" t="s">
        <v>181</v>
      </c>
      <c r="CJ3565" s="280" t="s">
        <v>389</v>
      </c>
      <c r="CK3565" s="280"/>
      <c r="CL3565" s="280"/>
      <c r="CM3565" s="280" t="s">
        <v>73</v>
      </c>
      <c r="CN3565" s="280">
        <v>3</v>
      </c>
    </row>
    <row r="3566" spans="4:92">
      <c r="D3566" s="273" t="s">
        <v>83</v>
      </c>
      <c r="E3566" s="273" t="s">
        <v>75</v>
      </c>
      <c r="F3566" s="273" t="s">
        <v>357</v>
      </c>
      <c r="G3566" s="273" t="s">
        <v>632</v>
      </c>
      <c r="H3566" s="274">
        <v>45261</v>
      </c>
      <c r="I3566" s="273">
        <v>16987</v>
      </c>
      <c r="J3566" s="273">
        <v>704</v>
      </c>
      <c r="K3566" s="273">
        <v>75</v>
      </c>
      <c r="L3566" s="273" t="s">
        <v>66</v>
      </c>
      <c r="M3566" s="273">
        <v>14.03</v>
      </c>
      <c r="N3566" s="273" t="s">
        <v>115</v>
      </c>
      <c r="W3566" s="273">
        <v>327609</v>
      </c>
      <c r="X3566" s="273" t="s">
        <v>64</v>
      </c>
      <c r="Y3566" s="273" t="s">
        <v>75</v>
      </c>
      <c r="Z3566" s="273" t="s">
        <v>231</v>
      </c>
      <c r="AA3566" s="273" t="s">
        <v>231</v>
      </c>
      <c r="AB3566" s="274">
        <v>45200</v>
      </c>
      <c r="AC3566" s="273">
        <v>14052</v>
      </c>
      <c r="AD3566" s="273">
        <v>24</v>
      </c>
      <c r="AE3566" s="273">
        <v>52.477000099999998</v>
      </c>
      <c r="AF3566" s="273" t="s">
        <v>90</v>
      </c>
      <c r="AG3566" s="273" t="s">
        <v>1637</v>
      </c>
      <c r="AH3566" s="273" t="s">
        <v>1638</v>
      </c>
      <c r="AI3566" s="273" t="s">
        <v>123</v>
      </c>
      <c r="AJ3566" s="273" t="s">
        <v>200</v>
      </c>
      <c r="AK3566" s="273">
        <v>290810</v>
      </c>
      <c r="BV3566" s="336" t="s">
        <v>83</v>
      </c>
      <c r="BW3566" s="337" t="s">
        <v>63</v>
      </c>
      <c r="BX3566" s="337" t="s">
        <v>228</v>
      </c>
      <c r="BY3566" s="337" t="s">
        <v>244</v>
      </c>
      <c r="BZ3566" s="337" t="s">
        <v>86</v>
      </c>
      <c r="CA3566" s="337" t="s">
        <v>87</v>
      </c>
      <c r="CB3566" s="337" t="s">
        <v>101</v>
      </c>
      <c r="CC3566" s="337" t="s">
        <v>102</v>
      </c>
      <c r="CD3566" s="338">
        <v>4</v>
      </c>
      <c r="CE3566" s="335">
        <v>44986</v>
      </c>
      <c r="CF3566" s="337">
        <v>11658</v>
      </c>
      <c r="CG3566" s="337" t="s">
        <v>103</v>
      </c>
      <c r="CH3566" s="337">
        <v>379.58447999999999</v>
      </c>
      <c r="CI3566" s="337" t="s">
        <v>104</v>
      </c>
      <c r="CJ3566" s="337"/>
      <c r="CK3566" s="337"/>
      <c r="CL3566" s="337"/>
      <c r="CM3566" s="337" t="s">
        <v>73</v>
      </c>
      <c r="CN3566" s="337">
        <v>3</v>
      </c>
    </row>
    <row r="3567" spans="4:92">
      <c r="D3567" s="273" t="s">
        <v>83</v>
      </c>
      <c r="E3567" s="273" t="s">
        <v>75</v>
      </c>
      <c r="F3567" s="273" t="s">
        <v>357</v>
      </c>
      <c r="G3567" s="273" t="s">
        <v>682</v>
      </c>
      <c r="H3567" s="274">
        <v>44927</v>
      </c>
      <c r="I3567" s="273">
        <v>16258</v>
      </c>
      <c r="J3567" s="273">
        <v>722</v>
      </c>
      <c r="W3567" s="273">
        <v>303103</v>
      </c>
      <c r="X3567" s="273" t="s">
        <v>64</v>
      </c>
      <c r="Y3567" s="273" t="s">
        <v>75</v>
      </c>
      <c r="Z3567" s="273" t="s">
        <v>231</v>
      </c>
      <c r="AA3567" s="273" t="s">
        <v>231</v>
      </c>
      <c r="AB3567" s="274">
        <v>45200</v>
      </c>
      <c r="AC3567" s="273">
        <v>14052</v>
      </c>
      <c r="AD3567" s="273">
        <v>24</v>
      </c>
      <c r="AE3567" s="273">
        <v>1.43</v>
      </c>
      <c r="AF3567" s="273" t="s">
        <v>90</v>
      </c>
      <c r="AG3567" s="273" t="s">
        <v>1639</v>
      </c>
      <c r="AH3567" s="273" t="s">
        <v>1640</v>
      </c>
      <c r="AI3567" s="273" t="s">
        <v>123</v>
      </c>
      <c r="AJ3567" s="273" t="s">
        <v>200</v>
      </c>
      <c r="AK3567" s="273">
        <v>290816</v>
      </c>
      <c r="BV3567" s="279" t="s">
        <v>83</v>
      </c>
      <c r="BW3567" s="280" t="s">
        <v>63</v>
      </c>
      <c r="BX3567" s="280" t="s">
        <v>228</v>
      </c>
      <c r="BY3567" s="280" t="s">
        <v>244</v>
      </c>
      <c r="BZ3567" s="280" t="s">
        <v>86</v>
      </c>
      <c r="CA3567" s="280" t="s">
        <v>87</v>
      </c>
      <c r="CB3567" s="280" t="s">
        <v>88</v>
      </c>
      <c r="CC3567" s="280" t="s">
        <v>89</v>
      </c>
      <c r="CD3567" s="281">
        <v>3</v>
      </c>
      <c r="CE3567" s="277">
        <v>44986</v>
      </c>
      <c r="CF3567" s="280">
        <v>703</v>
      </c>
      <c r="CG3567" s="280" t="s">
        <v>80</v>
      </c>
      <c r="CH3567" s="280">
        <v>703</v>
      </c>
      <c r="CI3567" s="280" t="s">
        <v>80</v>
      </c>
      <c r="CJ3567" s="280"/>
      <c r="CK3567" s="280"/>
      <c r="CL3567" s="280"/>
      <c r="CM3567" s="280" t="s">
        <v>73</v>
      </c>
      <c r="CN3567" s="280">
        <v>3</v>
      </c>
    </row>
    <row r="3568" spans="4:92">
      <c r="D3568" s="273" t="s">
        <v>83</v>
      </c>
      <c r="E3568" s="273" t="s">
        <v>75</v>
      </c>
      <c r="F3568" s="273" t="s">
        <v>357</v>
      </c>
      <c r="G3568" s="273" t="s">
        <v>682</v>
      </c>
      <c r="H3568" s="274">
        <v>44927</v>
      </c>
      <c r="I3568" s="273">
        <v>16258</v>
      </c>
      <c r="J3568" s="273">
        <v>722</v>
      </c>
      <c r="K3568" s="273">
        <v>6788</v>
      </c>
      <c r="L3568" s="273" t="s">
        <v>66</v>
      </c>
      <c r="M3568" s="273">
        <v>1021.829625</v>
      </c>
      <c r="N3568" s="273" t="s">
        <v>115</v>
      </c>
      <c r="W3568" s="273">
        <v>303127</v>
      </c>
      <c r="X3568" s="273" t="s">
        <v>64</v>
      </c>
      <c r="Y3568" s="273" t="s">
        <v>75</v>
      </c>
      <c r="Z3568" s="273" t="s">
        <v>231</v>
      </c>
      <c r="AA3568" s="273" t="s">
        <v>231</v>
      </c>
      <c r="AB3568" s="274">
        <v>45200</v>
      </c>
      <c r="AC3568" s="273">
        <v>14052</v>
      </c>
      <c r="AD3568" s="273">
        <v>24</v>
      </c>
      <c r="AE3568" s="273">
        <v>1</v>
      </c>
      <c r="AF3568" s="273" t="s">
        <v>90</v>
      </c>
      <c r="AG3568" s="273" t="s">
        <v>1642</v>
      </c>
      <c r="AH3568" s="273" t="s">
        <v>1643</v>
      </c>
      <c r="AI3568" s="273" t="s">
        <v>123</v>
      </c>
      <c r="AJ3568" s="273" t="s">
        <v>200</v>
      </c>
      <c r="AK3568" s="273">
        <v>290822</v>
      </c>
      <c r="BV3568" s="336" t="s">
        <v>83</v>
      </c>
      <c r="BW3568" s="337" t="s">
        <v>63</v>
      </c>
      <c r="BX3568" s="337" t="s">
        <v>228</v>
      </c>
      <c r="BY3568" s="337" t="s">
        <v>244</v>
      </c>
      <c r="BZ3568" s="337" t="s">
        <v>86</v>
      </c>
      <c r="CA3568" s="337" t="s">
        <v>87</v>
      </c>
      <c r="CB3568" s="337" t="s">
        <v>88</v>
      </c>
      <c r="CC3568" s="337" t="s">
        <v>89</v>
      </c>
      <c r="CD3568" s="338">
        <v>3</v>
      </c>
      <c r="CE3568" s="335">
        <v>45017</v>
      </c>
      <c r="CF3568" s="337">
        <v>1854</v>
      </c>
      <c r="CG3568" s="337" t="s">
        <v>80</v>
      </c>
      <c r="CH3568" s="337">
        <v>1854</v>
      </c>
      <c r="CI3568" s="337" t="s">
        <v>80</v>
      </c>
      <c r="CJ3568" s="337"/>
      <c r="CK3568" s="337"/>
      <c r="CL3568" s="337"/>
      <c r="CM3568" s="337" t="s">
        <v>73</v>
      </c>
      <c r="CN3568" s="337">
        <v>3</v>
      </c>
    </row>
    <row r="3569" spans="4:92">
      <c r="D3569" s="273" t="s">
        <v>83</v>
      </c>
      <c r="E3569" s="273" t="s">
        <v>75</v>
      </c>
      <c r="F3569" s="273" t="s">
        <v>357</v>
      </c>
      <c r="G3569" s="273" t="s">
        <v>682</v>
      </c>
      <c r="H3569" s="274">
        <v>44927</v>
      </c>
      <c r="I3569" s="273">
        <v>16258</v>
      </c>
      <c r="J3569" s="273">
        <v>722</v>
      </c>
      <c r="K3569" s="273">
        <v>0</v>
      </c>
      <c r="L3569" s="273" t="s">
        <v>66</v>
      </c>
      <c r="N3569" s="273" t="s">
        <v>107</v>
      </c>
      <c r="W3569" s="273">
        <v>303128</v>
      </c>
      <c r="X3569" s="273" t="s">
        <v>64</v>
      </c>
      <c r="Y3569" s="273" t="s">
        <v>75</v>
      </c>
      <c r="Z3569" s="273" t="s">
        <v>231</v>
      </c>
      <c r="AA3569" s="273" t="s">
        <v>231</v>
      </c>
      <c r="AB3569" s="274">
        <v>45200</v>
      </c>
      <c r="AC3569" s="273">
        <v>14052</v>
      </c>
      <c r="AD3569" s="273">
        <v>24</v>
      </c>
      <c r="AE3569" s="273">
        <v>91.94</v>
      </c>
      <c r="AF3569" s="273" t="s">
        <v>90</v>
      </c>
      <c r="AG3569" s="273" t="s">
        <v>1644</v>
      </c>
      <c r="AH3569" s="273" t="s">
        <v>1645</v>
      </c>
      <c r="AI3569" s="273" t="s">
        <v>123</v>
      </c>
      <c r="AJ3569" s="273" t="s">
        <v>200</v>
      </c>
      <c r="AK3569" s="273">
        <v>290828</v>
      </c>
      <c r="BV3569" s="279" t="s">
        <v>83</v>
      </c>
      <c r="BW3569" s="280" t="s">
        <v>63</v>
      </c>
      <c r="BX3569" s="280" t="s">
        <v>228</v>
      </c>
      <c r="BY3569" s="280" t="s">
        <v>244</v>
      </c>
      <c r="BZ3569" s="280" t="s">
        <v>86</v>
      </c>
      <c r="CA3569" s="280" t="s">
        <v>87</v>
      </c>
      <c r="CB3569" s="280" t="s">
        <v>101</v>
      </c>
      <c r="CC3569" s="280" t="s">
        <v>102</v>
      </c>
      <c r="CD3569" s="281">
        <v>4</v>
      </c>
      <c r="CE3569" s="277">
        <v>45017</v>
      </c>
      <c r="CF3569" s="280">
        <v>30110</v>
      </c>
      <c r="CG3569" s="280" t="s">
        <v>103</v>
      </c>
      <c r="CH3569" s="280">
        <v>980.38160000000005</v>
      </c>
      <c r="CI3569" s="280" t="s">
        <v>104</v>
      </c>
      <c r="CJ3569" s="280"/>
      <c r="CK3569" s="280"/>
      <c r="CL3569" s="280"/>
      <c r="CM3569" s="280" t="s">
        <v>73</v>
      </c>
      <c r="CN3569" s="280">
        <v>3</v>
      </c>
    </row>
    <row r="3570" spans="4:92">
      <c r="D3570" s="273" t="s">
        <v>83</v>
      </c>
      <c r="E3570" s="273" t="s">
        <v>75</v>
      </c>
      <c r="F3570" s="273" t="s">
        <v>357</v>
      </c>
      <c r="G3570" s="273" t="s">
        <v>673</v>
      </c>
      <c r="H3570" s="274">
        <v>44927</v>
      </c>
      <c r="I3570" s="273">
        <v>11189</v>
      </c>
      <c r="J3570" s="273">
        <v>718</v>
      </c>
      <c r="W3570" s="273">
        <v>138368</v>
      </c>
      <c r="X3570" s="273" t="s">
        <v>64</v>
      </c>
      <c r="Y3570" s="273" t="s">
        <v>75</v>
      </c>
      <c r="Z3570" s="273" t="s">
        <v>231</v>
      </c>
      <c r="AA3570" s="273" t="s">
        <v>231</v>
      </c>
      <c r="AB3570" s="274">
        <v>45200</v>
      </c>
      <c r="AC3570" s="273">
        <v>14052</v>
      </c>
      <c r="AD3570" s="273">
        <v>24</v>
      </c>
      <c r="AE3570" s="273">
        <v>193.53</v>
      </c>
      <c r="AF3570" s="273" t="s">
        <v>90</v>
      </c>
      <c r="AG3570" s="273" t="s">
        <v>1646</v>
      </c>
      <c r="AH3570" s="273" t="s">
        <v>1647</v>
      </c>
      <c r="AI3570" s="273" t="s">
        <v>123</v>
      </c>
      <c r="AJ3570" s="273" t="s">
        <v>200</v>
      </c>
      <c r="AK3570" s="273">
        <v>290834</v>
      </c>
      <c r="BV3570" s="336" t="s">
        <v>83</v>
      </c>
      <c r="BW3570" s="337" t="s">
        <v>63</v>
      </c>
      <c r="BX3570" s="337" t="s">
        <v>228</v>
      </c>
      <c r="BY3570" s="337" t="s">
        <v>244</v>
      </c>
      <c r="BZ3570" s="337" t="s">
        <v>110</v>
      </c>
      <c r="CA3570" s="337" t="s">
        <v>111</v>
      </c>
      <c r="CB3570" s="337" t="s">
        <v>112</v>
      </c>
      <c r="CC3570" s="337" t="s">
        <v>113</v>
      </c>
      <c r="CD3570" s="338">
        <v>4</v>
      </c>
      <c r="CE3570" s="335">
        <v>45017</v>
      </c>
      <c r="CF3570" s="337"/>
      <c r="CG3570" s="337"/>
      <c r="CH3570" s="337"/>
      <c r="CI3570" s="337" t="s">
        <v>80</v>
      </c>
      <c r="CJ3570" s="337"/>
      <c r="CK3570" s="337"/>
      <c r="CL3570" s="337"/>
      <c r="CM3570" s="337" t="s">
        <v>73</v>
      </c>
      <c r="CN3570" s="337">
        <v>3</v>
      </c>
    </row>
    <row r="3571" spans="4:92">
      <c r="D3571" s="273" t="s">
        <v>83</v>
      </c>
      <c r="E3571" s="273" t="s">
        <v>75</v>
      </c>
      <c r="F3571" s="273" t="s">
        <v>357</v>
      </c>
      <c r="G3571" s="273" t="s">
        <v>673</v>
      </c>
      <c r="H3571" s="274">
        <v>44927</v>
      </c>
      <c r="I3571" s="273">
        <v>11189</v>
      </c>
      <c r="J3571" s="273">
        <v>718</v>
      </c>
      <c r="K3571" s="273">
        <v>701</v>
      </c>
      <c r="L3571" s="273" t="s">
        <v>66</v>
      </c>
      <c r="M3571" s="273">
        <v>115.8840625</v>
      </c>
      <c r="N3571" s="273" t="s">
        <v>115</v>
      </c>
      <c r="W3571" s="273">
        <v>138392</v>
      </c>
      <c r="X3571" s="273" t="s">
        <v>64</v>
      </c>
      <c r="Y3571" s="273" t="s">
        <v>75</v>
      </c>
      <c r="Z3571" s="273" t="s">
        <v>231</v>
      </c>
      <c r="AA3571" s="273" t="s">
        <v>231</v>
      </c>
      <c r="AB3571" s="274">
        <v>45200</v>
      </c>
      <c r="AC3571" s="273">
        <v>14052</v>
      </c>
      <c r="AD3571" s="273">
        <v>24</v>
      </c>
      <c r="AE3571" s="273">
        <v>20.75</v>
      </c>
      <c r="AF3571" s="273" t="s">
        <v>90</v>
      </c>
      <c r="AG3571" s="273" t="s">
        <v>1648</v>
      </c>
      <c r="AH3571" s="273" t="s">
        <v>1649</v>
      </c>
      <c r="AI3571" s="273" t="s">
        <v>123</v>
      </c>
      <c r="AJ3571" s="273" t="s">
        <v>200</v>
      </c>
      <c r="AK3571" s="273">
        <v>290840</v>
      </c>
      <c r="BV3571" s="279" t="s">
        <v>83</v>
      </c>
      <c r="BW3571" s="280" t="s">
        <v>63</v>
      </c>
      <c r="BX3571" s="280" t="s">
        <v>228</v>
      </c>
      <c r="BY3571" s="280" t="s">
        <v>244</v>
      </c>
      <c r="BZ3571" s="280" t="s">
        <v>110</v>
      </c>
      <c r="CA3571" s="280" t="s">
        <v>111</v>
      </c>
      <c r="CB3571" s="280" t="s">
        <v>117</v>
      </c>
      <c r="CC3571" s="280" t="s">
        <v>118</v>
      </c>
      <c r="CD3571" s="281">
        <v>5</v>
      </c>
      <c r="CE3571" s="277">
        <v>45017</v>
      </c>
      <c r="CF3571" s="280"/>
      <c r="CG3571" s="280"/>
      <c r="CH3571" s="280"/>
      <c r="CI3571" s="280" t="s">
        <v>104</v>
      </c>
      <c r="CJ3571" s="280"/>
      <c r="CK3571" s="280"/>
      <c r="CL3571" s="280"/>
      <c r="CM3571" s="280" t="s">
        <v>73</v>
      </c>
      <c r="CN3571" s="280">
        <v>3</v>
      </c>
    </row>
    <row r="3572" spans="4:92">
      <c r="D3572" s="273" t="s">
        <v>83</v>
      </c>
      <c r="E3572" s="273" t="s">
        <v>75</v>
      </c>
      <c r="F3572" s="273" t="s">
        <v>357</v>
      </c>
      <c r="G3572" s="273" t="s">
        <v>673</v>
      </c>
      <c r="H3572" s="274">
        <v>44927</v>
      </c>
      <c r="I3572" s="273">
        <v>11189</v>
      </c>
      <c r="J3572" s="273">
        <v>718</v>
      </c>
      <c r="K3572" s="273">
        <v>0</v>
      </c>
      <c r="L3572" s="273" t="s">
        <v>66</v>
      </c>
      <c r="N3572" s="273" t="s">
        <v>107</v>
      </c>
      <c r="W3572" s="273">
        <v>138393</v>
      </c>
      <c r="X3572" s="273" t="s">
        <v>64</v>
      </c>
      <c r="Y3572" s="273" t="s">
        <v>75</v>
      </c>
      <c r="Z3572" s="273" t="s">
        <v>231</v>
      </c>
      <c r="AA3572" s="273" t="s">
        <v>231</v>
      </c>
      <c r="AB3572" s="274">
        <v>45200</v>
      </c>
      <c r="AC3572" s="273">
        <v>14052</v>
      </c>
      <c r="AD3572" s="273">
        <v>24</v>
      </c>
      <c r="AE3572" s="273">
        <v>4.05</v>
      </c>
      <c r="AF3572" s="273" t="s">
        <v>90</v>
      </c>
      <c r="AG3572" s="273" t="s">
        <v>1650</v>
      </c>
      <c r="AH3572" s="273" t="s">
        <v>1651</v>
      </c>
      <c r="AI3572" s="273" t="s">
        <v>123</v>
      </c>
      <c r="AJ3572" s="273" t="s">
        <v>200</v>
      </c>
      <c r="AK3572" s="273">
        <v>290846</v>
      </c>
      <c r="BV3572" s="336" t="s">
        <v>83</v>
      </c>
      <c r="BW3572" s="337" t="s">
        <v>63</v>
      </c>
      <c r="BX3572" s="337" t="s">
        <v>228</v>
      </c>
      <c r="BY3572" s="337" t="s">
        <v>244</v>
      </c>
      <c r="BZ3572" s="337" t="s">
        <v>126</v>
      </c>
      <c r="CA3572" s="337" t="s">
        <v>127</v>
      </c>
      <c r="CB3572" s="337" t="s">
        <v>128</v>
      </c>
      <c r="CC3572" s="337" t="s">
        <v>129</v>
      </c>
      <c r="CD3572" s="338">
        <v>6</v>
      </c>
      <c r="CE3572" s="335">
        <v>45017</v>
      </c>
      <c r="CF3572" s="337"/>
      <c r="CG3572" s="337"/>
      <c r="CH3572" s="337"/>
      <c r="CI3572" s="337" t="s">
        <v>80</v>
      </c>
      <c r="CJ3572" s="337"/>
      <c r="CK3572" s="337"/>
      <c r="CL3572" s="337"/>
      <c r="CM3572" s="337" t="s">
        <v>73</v>
      </c>
      <c r="CN3572" s="337">
        <v>3</v>
      </c>
    </row>
    <row r="3573" spans="4:92">
      <c r="D3573" s="273" t="s">
        <v>83</v>
      </c>
      <c r="E3573" s="273" t="s">
        <v>75</v>
      </c>
      <c r="F3573" s="273" t="s">
        <v>357</v>
      </c>
      <c r="G3573" s="273" t="s">
        <v>673</v>
      </c>
      <c r="H3573" s="274">
        <v>44958</v>
      </c>
      <c r="I3573" s="273">
        <v>11351</v>
      </c>
      <c r="J3573" s="273">
        <v>718</v>
      </c>
      <c r="W3573" s="273">
        <v>143066</v>
      </c>
      <c r="X3573" s="273" t="s">
        <v>64</v>
      </c>
      <c r="Y3573" s="273" t="s">
        <v>75</v>
      </c>
      <c r="Z3573" s="273" t="s">
        <v>231</v>
      </c>
      <c r="AA3573" s="273" t="s">
        <v>231</v>
      </c>
      <c r="AB3573" s="274">
        <v>45200</v>
      </c>
      <c r="AC3573" s="273">
        <v>14052</v>
      </c>
      <c r="AD3573" s="273">
        <v>24</v>
      </c>
      <c r="AE3573" s="273">
        <v>5.15</v>
      </c>
      <c r="AF3573" s="273" t="s">
        <v>90</v>
      </c>
      <c r="AG3573" s="273" t="s">
        <v>1662</v>
      </c>
      <c r="AH3573" s="273" t="s">
        <v>1663</v>
      </c>
      <c r="AI3573" s="273" t="s">
        <v>123</v>
      </c>
      <c r="AJ3573" s="273" t="s">
        <v>200</v>
      </c>
      <c r="AK3573" s="273">
        <v>290852</v>
      </c>
      <c r="BV3573" s="279" t="s">
        <v>83</v>
      </c>
      <c r="BW3573" s="280" t="s">
        <v>63</v>
      </c>
      <c r="BX3573" s="280" t="s">
        <v>228</v>
      </c>
      <c r="BY3573" s="280" t="s">
        <v>244</v>
      </c>
      <c r="BZ3573" s="280" t="s">
        <v>138</v>
      </c>
      <c r="CA3573" s="280" t="s">
        <v>139</v>
      </c>
      <c r="CB3573" s="280" t="s">
        <v>140</v>
      </c>
      <c r="CC3573" s="280" t="s">
        <v>141</v>
      </c>
      <c r="CD3573" s="281">
        <v>9</v>
      </c>
      <c r="CE3573" s="277">
        <v>45017</v>
      </c>
      <c r="CF3573" s="280">
        <v>0</v>
      </c>
      <c r="CG3573" s="280" t="s">
        <v>80</v>
      </c>
      <c r="CH3573" s="280">
        <v>0</v>
      </c>
      <c r="CI3573" s="280" t="s">
        <v>80</v>
      </c>
      <c r="CJ3573" s="280"/>
      <c r="CK3573" s="280"/>
      <c r="CL3573" s="280"/>
      <c r="CM3573" s="280" t="s">
        <v>73</v>
      </c>
      <c r="CN3573" s="280">
        <v>3</v>
      </c>
    </row>
    <row r="3574" spans="4:92">
      <c r="D3574" s="273" t="s">
        <v>83</v>
      </c>
      <c r="E3574" s="273" t="s">
        <v>75</v>
      </c>
      <c r="F3574" s="273" t="s">
        <v>357</v>
      </c>
      <c r="G3574" s="273" t="s">
        <v>673</v>
      </c>
      <c r="H3574" s="274">
        <v>44958</v>
      </c>
      <c r="I3574" s="273">
        <v>11351</v>
      </c>
      <c r="J3574" s="273">
        <v>718</v>
      </c>
      <c r="K3574" s="273">
        <v>879</v>
      </c>
      <c r="L3574" s="273" t="s">
        <v>66</v>
      </c>
      <c r="M3574" s="273">
        <v>145.3096875</v>
      </c>
      <c r="N3574" s="273" t="s">
        <v>115</v>
      </c>
      <c r="W3574" s="273">
        <v>143090</v>
      </c>
      <c r="X3574" s="273" t="s">
        <v>64</v>
      </c>
      <c r="Y3574" s="273" t="s">
        <v>75</v>
      </c>
      <c r="Z3574" s="273" t="s">
        <v>231</v>
      </c>
      <c r="AA3574" s="273" t="s">
        <v>231</v>
      </c>
      <c r="AB3574" s="274">
        <v>45200</v>
      </c>
      <c r="AC3574" s="273">
        <v>14052</v>
      </c>
      <c r="AD3574" s="273">
        <v>24</v>
      </c>
      <c r="AE3574" s="273">
        <v>7.35</v>
      </c>
      <c r="AF3574" s="273" t="s">
        <v>90</v>
      </c>
      <c r="AG3574" s="273" t="s">
        <v>1652</v>
      </c>
      <c r="AH3574" s="273" t="s">
        <v>1653</v>
      </c>
      <c r="AI3574" s="273" t="s">
        <v>123</v>
      </c>
      <c r="AJ3574" s="273" t="s">
        <v>200</v>
      </c>
      <c r="AK3574" s="273">
        <v>290858</v>
      </c>
      <c r="BV3574" s="336" t="s">
        <v>83</v>
      </c>
      <c r="BW3574" s="337" t="s">
        <v>63</v>
      </c>
      <c r="BX3574" s="337" t="s">
        <v>228</v>
      </c>
      <c r="BY3574" s="337" t="s">
        <v>244</v>
      </c>
      <c r="BZ3574" s="337" t="s">
        <v>126</v>
      </c>
      <c r="CA3574" s="337" t="s">
        <v>127</v>
      </c>
      <c r="CB3574" s="337" t="s">
        <v>133</v>
      </c>
      <c r="CC3574" s="337" t="s">
        <v>134</v>
      </c>
      <c r="CD3574" s="338">
        <v>7</v>
      </c>
      <c r="CE3574" s="335">
        <v>45017</v>
      </c>
      <c r="CF3574" s="337"/>
      <c r="CG3574" s="337"/>
      <c r="CH3574" s="337"/>
      <c r="CI3574" s="337" t="s">
        <v>104</v>
      </c>
      <c r="CJ3574" s="337"/>
      <c r="CK3574" s="337"/>
      <c r="CL3574" s="337"/>
      <c r="CM3574" s="337" t="s">
        <v>73</v>
      </c>
      <c r="CN3574" s="337">
        <v>3</v>
      </c>
    </row>
    <row r="3575" spans="4:92">
      <c r="D3575" s="273" t="s">
        <v>83</v>
      </c>
      <c r="E3575" s="273" t="s">
        <v>75</v>
      </c>
      <c r="F3575" s="273" t="s">
        <v>357</v>
      </c>
      <c r="G3575" s="273" t="s">
        <v>673</v>
      </c>
      <c r="H3575" s="274">
        <v>44958</v>
      </c>
      <c r="I3575" s="273">
        <v>11351</v>
      </c>
      <c r="J3575" s="273">
        <v>718</v>
      </c>
      <c r="K3575" s="273">
        <v>0</v>
      </c>
      <c r="L3575" s="273" t="s">
        <v>66</v>
      </c>
      <c r="N3575" s="273" t="s">
        <v>107</v>
      </c>
      <c r="W3575" s="273">
        <v>143091</v>
      </c>
      <c r="X3575" s="273" t="s">
        <v>64</v>
      </c>
      <c r="Y3575" s="273" t="s">
        <v>75</v>
      </c>
      <c r="Z3575" s="273" t="s">
        <v>231</v>
      </c>
      <c r="AA3575" s="273" t="s">
        <v>231</v>
      </c>
      <c r="AB3575" s="274">
        <v>45200</v>
      </c>
      <c r="AC3575" s="273">
        <v>14052</v>
      </c>
      <c r="AD3575" s="273">
        <v>24</v>
      </c>
      <c r="AE3575" s="273">
        <v>1.18</v>
      </c>
      <c r="AF3575" s="273" t="s">
        <v>90</v>
      </c>
      <c r="AG3575" s="273" t="s">
        <v>751</v>
      </c>
      <c r="AH3575" s="273" t="s">
        <v>1654</v>
      </c>
      <c r="AI3575" s="273" t="s">
        <v>123</v>
      </c>
      <c r="AJ3575" s="273" t="s">
        <v>200</v>
      </c>
      <c r="AK3575" s="273">
        <v>290864</v>
      </c>
      <c r="BV3575" s="279" t="s">
        <v>83</v>
      </c>
      <c r="BW3575" s="280" t="s">
        <v>63</v>
      </c>
      <c r="BX3575" s="280" t="s">
        <v>228</v>
      </c>
      <c r="BY3575" s="280" t="s">
        <v>244</v>
      </c>
      <c r="BZ3575" s="280" t="s">
        <v>167</v>
      </c>
      <c r="CA3575" s="280" t="s">
        <v>168</v>
      </c>
      <c r="CB3575" s="280" t="s">
        <v>169</v>
      </c>
      <c r="CC3575" s="280" t="s">
        <v>170</v>
      </c>
      <c r="CD3575" s="281">
        <v>12</v>
      </c>
      <c r="CE3575" s="277">
        <v>45017</v>
      </c>
      <c r="CF3575" s="280">
        <v>132</v>
      </c>
      <c r="CG3575" s="280" t="s">
        <v>80</v>
      </c>
      <c r="CH3575" s="280">
        <v>132</v>
      </c>
      <c r="CI3575" s="280" t="s">
        <v>80</v>
      </c>
      <c r="CJ3575" s="280"/>
      <c r="CK3575" s="280"/>
      <c r="CL3575" s="280"/>
      <c r="CM3575" s="280" t="s">
        <v>73</v>
      </c>
      <c r="CN3575" s="280">
        <v>3</v>
      </c>
    </row>
    <row r="3576" spans="4:92">
      <c r="D3576" s="273" t="s">
        <v>83</v>
      </c>
      <c r="E3576" s="273" t="s">
        <v>75</v>
      </c>
      <c r="F3576" s="273" t="s">
        <v>357</v>
      </c>
      <c r="G3576" s="273" t="s">
        <v>673</v>
      </c>
      <c r="H3576" s="274">
        <v>44986</v>
      </c>
      <c r="I3576" s="273">
        <v>11513</v>
      </c>
      <c r="J3576" s="273">
        <v>718</v>
      </c>
      <c r="W3576" s="273">
        <v>147764</v>
      </c>
      <c r="X3576" s="273" t="s">
        <v>64</v>
      </c>
      <c r="Y3576" s="273" t="s">
        <v>75</v>
      </c>
      <c r="Z3576" s="273" t="s">
        <v>231</v>
      </c>
      <c r="AA3576" s="273" t="s">
        <v>231</v>
      </c>
      <c r="AB3576" s="274">
        <v>45200</v>
      </c>
      <c r="AC3576" s="273">
        <v>14052</v>
      </c>
      <c r="AD3576" s="273">
        <v>24</v>
      </c>
      <c r="AE3576" s="273">
        <v>8.3000000000000007</v>
      </c>
      <c r="AF3576" s="273" t="s">
        <v>90</v>
      </c>
      <c r="AG3576" s="273" t="s">
        <v>726</v>
      </c>
      <c r="AH3576" s="273" t="s">
        <v>1655</v>
      </c>
      <c r="AI3576" s="273" t="s">
        <v>123</v>
      </c>
      <c r="AJ3576" s="273" t="s">
        <v>200</v>
      </c>
      <c r="AK3576" s="273">
        <v>290870</v>
      </c>
      <c r="BV3576" s="336" t="s">
        <v>83</v>
      </c>
      <c r="BW3576" s="337" t="s">
        <v>63</v>
      </c>
      <c r="BX3576" s="337" t="s">
        <v>228</v>
      </c>
      <c r="BY3576" s="337" t="s">
        <v>244</v>
      </c>
      <c r="BZ3576" s="337" t="s">
        <v>167</v>
      </c>
      <c r="CA3576" s="337" t="s">
        <v>168</v>
      </c>
      <c r="CB3576" s="337" t="s">
        <v>313</v>
      </c>
      <c r="CC3576" s="337" t="s">
        <v>314</v>
      </c>
      <c r="CD3576" s="338">
        <v>14</v>
      </c>
      <c r="CE3576" s="335">
        <v>44986</v>
      </c>
      <c r="CF3576" s="337">
        <v>0</v>
      </c>
      <c r="CG3576" s="337" t="s">
        <v>80</v>
      </c>
      <c r="CH3576" s="337">
        <v>0</v>
      </c>
      <c r="CI3576" s="337" t="s">
        <v>80</v>
      </c>
      <c r="CJ3576" s="337"/>
      <c r="CK3576" s="337"/>
      <c r="CL3576" s="337"/>
      <c r="CM3576" s="337" t="s">
        <v>73</v>
      </c>
      <c r="CN3576" s="337">
        <v>3</v>
      </c>
    </row>
    <row r="3577" spans="4:92">
      <c r="D3577" s="273" t="s">
        <v>83</v>
      </c>
      <c r="E3577" s="273" t="s">
        <v>75</v>
      </c>
      <c r="F3577" s="273" t="s">
        <v>357</v>
      </c>
      <c r="G3577" s="273" t="s">
        <v>673</v>
      </c>
      <c r="H3577" s="274">
        <v>44986</v>
      </c>
      <c r="I3577" s="273">
        <v>11513</v>
      </c>
      <c r="J3577" s="273">
        <v>718</v>
      </c>
      <c r="K3577" s="273">
        <v>703</v>
      </c>
      <c r="L3577" s="273" t="s">
        <v>66</v>
      </c>
      <c r="M3577" s="273">
        <v>116.2146875</v>
      </c>
      <c r="N3577" s="273" t="s">
        <v>115</v>
      </c>
      <c r="W3577" s="273">
        <v>147788</v>
      </c>
      <c r="X3577" s="273" t="s">
        <v>64</v>
      </c>
      <c r="Y3577" s="273" t="s">
        <v>75</v>
      </c>
      <c r="Z3577" s="273" t="s">
        <v>231</v>
      </c>
      <c r="AA3577" s="273" t="s">
        <v>231</v>
      </c>
      <c r="AB3577" s="274">
        <v>45200</v>
      </c>
      <c r="AC3577" s="273">
        <v>14052</v>
      </c>
      <c r="AD3577" s="273">
        <v>24</v>
      </c>
      <c r="AE3577" s="273">
        <v>14.6</v>
      </c>
      <c r="AF3577" s="273" t="s">
        <v>90</v>
      </c>
      <c r="AG3577" s="273" t="s">
        <v>732</v>
      </c>
      <c r="AH3577" s="273" t="s">
        <v>1656</v>
      </c>
      <c r="AI3577" s="273" t="s">
        <v>123</v>
      </c>
      <c r="AJ3577" s="273" t="s">
        <v>200</v>
      </c>
      <c r="AK3577" s="273">
        <v>290877</v>
      </c>
      <c r="BV3577" s="279" t="s">
        <v>83</v>
      </c>
      <c r="BW3577" s="280" t="s">
        <v>63</v>
      </c>
      <c r="BX3577" s="280" t="s">
        <v>228</v>
      </c>
      <c r="BY3577" s="280" t="s">
        <v>244</v>
      </c>
      <c r="BZ3577" s="280" t="s">
        <v>167</v>
      </c>
      <c r="CA3577" s="280" t="s">
        <v>168</v>
      </c>
      <c r="CB3577" s="280" t="s">
        <v>353</v>
      </c>
      <c r="CC3577" s="280" t="s">
        <v>354</v>
      </c>
      <c r="CD3577" s="281">
        <v>13</v>
      </c>
      <c r="CE3577" s="277">
        <v>44986</v>
      </c>
      <c r="CF3577" s="280">
        <v>352</v>
      </c>
      <c r="CG3577" s="280" t="s">
        <v>80</v>
      </c>
      <c r="CH3577" s="280">
        <v>352</v>
      </c>
      <c r="CI3577" s="280" t="s">
        <v>80</v>
      </c>
      <c r="CJ3577" s="280"/>
      <c r="CK3577" s="280"/>
      <c r="CL3577" s="280"/>
      <c r="CM3577" s="280" t="s">
        <v>73</v>
      </c>
      <c r="CN3577" s="280">
        <v>3</v>
      </c>
    </row>
    <row r="3578" spans="4:92">
      <c r="D3578" s="273" t="s">
        <v>83</v>
      </c>
      <c r="E3578" s="273" t="s">
        <v>75</v>
      </c>
      <c r="F3578" s="273" t="s">
        <v>357</v>
      </c>
      <c r="G3578" s="273" t="s">
        <v>673</v>
      </c>
      <c r="H3578" s="274">
        <v>44986</v>
      </c>
      <c r="I3578" s="273">
        <v>11513</v>
      </c>
      <c r="J3578" s="273">
        <v>718</v>
      </c>
      <c r="K3578" s="273">
        <v>0</v>
      </c>
      <c r="L3578" s="273" t="s">
        <v>66</v>
      </c>
      <c r="N3578" s="273" t="s">
        <v>107</v>
      </c>
      <c r="W3578" s="273">
        <v>147789</v>
      </c>
      <c r="X3578" s="273" t="s">
        <v>64</v>
      </c>
      <c r="Y3578" s="273" t="s">
        <v>75</v>
      </c>
      <c r="Z3578" s="273" t="s">
        <v>231</v>
      </c>
      <c r="AA3578" s="273" t="s">
        <v>231</v>
      </c>
      <c r="AB3578" s="274">
        <v>45200</v>
      </c>
      <c r="AC3578" s="273">
        <v>14052</v>
      </c>
      <c r="AD3578" s="273">
        <v>24</v>
      </c>
      <c r="AE3578" s="273">
        <v>1.34</v>
      </c>
      <c r="AF3578" s="273" t="s">
        <v>90</v>
      </c>
      <c r="AG3578" s="273" t="s">
        <v>555</v>
      </c>
      <c r="AH3578" s="273" t="s">
        <v>556</v>
      </c>
      <c r="AI3578" s="273" t="s">
        <v>123</v>
      </c>
      <c r="AJ3578" s="273" t="s">
        <v>200</v>
      </c>
      <c r="AK3578" s="273">
        <v>290885</v>
      </c>
      <c r="BV3578" s="336" t="s">
        <v>83</v>
      </c>
      <c r="BW3578" s="337" t="s">
        <v>63</v>
      </c>
      <c r="BX3578" s="337" t="s">
        <v>228</v>
      </c>
      <c r="BY3578" s="337" t="s">
        <v>244</v>
      </c>
      <c r="BZ3578" s="337" t="s">
        <v>151</v>
      </c>
      <c r="CA3578" s="337" t="s">
        <v>152</v>
      </c>
      <c r="CB3578" s="337" t="s">
        <v>153</v>
      </c>
      <c r="CC3578" s="337" t="s">
        <v>154</v>
      </c>
      <c r="CD3578" s="338">
        <v>10</v>
      </c>
      <c r="CE3578" s="335">
        <v>44986</v>
      </c>
      <c r="CF3578" s="337">
        <v>703</v>
      </c>
      <c r="CG3578" s="337" t="s">
        <v>80</v>
      </c>
      <c r="CH3578" s="337">
        <v>703</v>
      </c>
      <c r="CI3578" s="337" t="s">
        <v>80</v>
      </c>
      <c r="CJ3578" s="337"/>
      <c r="CK3578" s="337"/>
      <c r="CL3578" s="337"/>
      <c r="CM3578" s="337" t="s">
        <v>73</v>
      </c>
      <c r="CN3578" s="337">
        <v>3</v>
      </c>
    </row>
    <row r="3579" spans="4:92">
      <c r="D3579" s="273" t="s">
        <v>83</v>
      </c>
      <c r="E3579" s="273" t="s">
        <v>75</v>
      </c>
      <c r="F3579" s="273" t="s">
        <v>357</v>
      </c>
      <c r="G3579" s="273" t="s">
        <v>673</v>
      </c>
      <c r="H3579" s="274">
        <v>45017</v>
      </c>
      <c r="I3579" s="273">
        <v>11675</v>
      </c>
      <c r="J3579" s="273">
        <v>718</v>
      </c>
      <c r="W3579" s="273">
        <v>152462</v>
      </c>
      <c r="X3579" s="273" t="s">
        <v>64</v>
      </c>
      <c r="Y3579" s="273" t="s">
        <v>75</v>
      </c>
      <c r="Z3579" s="273" t="s">
        <v>231</v>
      </c>
      <c r="AA3579" s="273" t="s">
        <v>231</v>
      </c>
      <c r="AB3579" s="274">
        <v>45261</v>
      </c>
      <c r="AC3579" s="273">
        <v>16901</v>
      </c>
      <c r="AD3579" s="273">
        <v>24</v>
      </c>
      <c r="AE3579" s="273">
        <v>16.05</v>
      </c>
      <c r="AF3579" s="273" t="s">
        <v>90</v>
      </c>
      <c r="AG3579" s="273" t="s">
        <v>492</v>
      </c>
      <c r="AH3579" s="273" t="s">
        <v>1673</v>
      </c>
      <c r="AI3579" s="273" t="s">
        <v>123</v>
      </c>
      <c r="AJ3579" s="273" t="s">
        <v>200</v>
      </c>
      <c r="AK3579" s="273">
        <v>319667</v>
      </c>
      <c r="BV3579" s="279" t="s">
        <v>83</v>
      </c>
      <c r="BW3579" s="280" t="s">
        <v>63</v>
      </c>
      <c r="BX3579" s="280" t="s">
        <v>228</v>
      </c>
      <c r="BY3579" s="280" t="s">
        <v>244</v>
      </c>
      <c r="BZ3579" s="280" t="s">
        <v>151</v>
      </c>
      <c r="CA3579" s="280" t="s">
        <v>152</v>
      </c>
      <c r="CB3579" s="280" t="s">
        <v>161</v>
      </c>
      <c r="CC3579" s="280" t="s">
        <v>162</v>
      </c>
      <c r="CD3579" s="281">
        <v>11</v>
      </c>
      <c r="CE3579" s="277">
        <v>44986</v>
      </c>
      <c r="CF3579" s="280">
        <v>291</v>
      </c>
      <c r="CG3579" s="280" t="s">
        <v>80</v>
      </c>
      <c r="CH3579" s="280">
        <v>291</v>
      </c>
      <c r="CI3579" s="280" t="s">
        <v>80</v>
      </c>
      <c r="CJ3579" s="280"/>
      <c r="CK3579" s="280"/>
      <c r="CL3579" s="280"/>
      <c r="CM3579" s="280" t="s">
        <v>73</v>
      </c>
      <c r="CN3579" s="280">
        <v>3</v>
      </c>
    </row>
    <row r="3580" spans="4:92">
      <c r="D3580" s="273" t="s">
        <v>83</v>
      </c>
      <c r="E3580" s="273" t="s">
        <v>75</v>
      </c>
      <c r="F3580" s="273" t="s">
        <v>357</v>
      </c>
      <c r="G3580" s="273" t="s">
        <v>673</v>
      </c>
      <c r="H3580" s="274">
        <v>45017</v>
      </c>
      <c r="I3580" s="273">
        <v>11675</v>
      </c>
      <c r="J3580" s="273">
        <v>718</v>
      </c>
      <c r="K3580" s="273">
        <v>542</v>
      </c>
      <c r="L3580" s="273" t="s">
        <v>66</v>
      </c>
      <c r="M3580" s="273">
        <v>89.599374999999995</v>
      </c>
      <c r="N3580" s="273" t="s">
        <v>115</v>
      </c>
      <c r="W3580" s="273">
        <v>152486</v>
      </c>
      <c r="X3580" s="273" t="s">
        <v>64</v>
      </c>
      <c r="Y3580" s="273" t="s">
        <v>75</v>
      </c>
      <c r="Z3580" s="273" t="s">
        <v>231</v>
      </c>
      <c r="AA3580" s="273" t="s">
        <v>231</v>
      </c>
      <c r="AB3580" s="274">
        <v>45261</v>
      </c>
      <c r="AC3580" s="273">
        <v>16901</v>
      </c>
      <c r="AD3580" s="273">
        <v>24</v>
      </c>
      <c r="AE3580" s="273">
        <v>1.472</v>
      </c>
      <c r="AF3580" s="273" t="s">
        <v>90</v>
      </c>
      <c r="AG3580" s="273" t="s">
        <v>1660</v>
      </c>
      <c r="AH3580" s="273" t="s">
        <v>1661</v>
      </c>
      <c r="AI3580" s="273" t="s">
        <v>123</v>
      </c>
      <c r="AJ3580" s="273" t="s">
        <v>200</v>
      </c>
      <c r="AK3580" s="273">
        <v>319673</v>
      </c>
      <c r="BV3580" s="336" t="s">
        <v>83</v>
      </c>
      <c r="BW3580" s="337" t="s">
        <v>63</v>
      </c>
      <c r="BX3580" s="337" t="s">
        <v>228</v>
      </c>
      <c r="BY3580" s="337" t="s">
        <v>244</v>
      </c>
      <c r="BZ3580" s="337" t="s">
        <v>167</v>
      </c>
      <c r="CA3580" s="337" t="s">
        <v>168</v>
      </c>
      <c r="CB3580" s="337" t="s">
        <v>169</v>
      </c>
      <c r="CC3580" s="337" t="s">
        <v>170</v>
      </c>
      <c r="CD3580" s="338">
        <v>12</v>
      </c>
      <c r="CE3580" s="335">
        <v>44986</v>
      </c>
      <c r="CF3580" s="337">
        <v>30</v>
      </c>
      <c r="CG3580" s="337" t="s">
        <v>80</v>
      </c>
      <c r="CH3580" s="337">
        <v>30</v>
      </c>
      <c r="CI3580" s="337" t="s">
        <v>80</v>
      </c>
      <c r="CJ3580" s="337"/>
      <c r="CK3580" s="337"/>
      <c r="CL3580" s="337"/>
      <c r="CM3580" s="337" t="s">
        <v>73</v>
      </c>
      <c r="CN3580" s="337">
        <v>3</v>
      </c>
    </row>
    <row r="3581" spans="4:92">
      <c r="D3581" s="273" t="s">
        <v>83</v>
      </c>
      <c r="E3581" s="273" t="s">
        <v>75</v>
      </c>
      <c r="F3581" s="273" t="s">
        <v>357</v>
      </c>
      <c r="G3581" s="273" t="s">
        <v>673</v>
      </c>
      <c r="H3581" s="274">
        <v>45017</v>
      </c>
      <c r="I3581" s="273">
        <v>11675</v>
      </c>
      <c r="J3581" s="273">
        <v>718</v>
      </c>
      <c r="K3581" s="273">
        <v>0</v>
      </c>
      <c r="L3581" s="273" t="s">
        <v>66</v>
      </c>
      <c r="N3581" s="273" t="s">
        <v>107</v>
      </c>
      <c r="W3581" s="273">
        <v>152487</v>
      </c>
      <c r="X3581" s="273" t="s">
        <v>64</v>
      </c>
      <c r="Y3581" s="273" t="s">
        <v>75</v>
      </c>
      <c r="Z3581" s="273" t="s">
        <v>231</v>
      </c>
      <c r="AA3581" s="273" t="s">
        <v>231</v>
      </c>
      <c r="AB3581" s="274">
        <v>45261</v>
      </c>
      <c r="AC3581" s="273">
        <v>16901</v>
      </c>
      <c r="AD3581" s="273">
        <v>24</v>
      </c>
      <c r="AE3581" s="273">
        <v>1.2534000000000001</v>
      </c>
      <c r="AF3581" s="273" t="s">
        <v>90</v>
      </c>
      <c r="AG3581" s="273" t="s">
        <v>460</v>
      </c>
      <c r="AH3581" s="273" t="s">
        <v>461</v>
      </c>
      <c r="AI3581" s="273" t="s">
        <v>123</v>
      </c>
      <c r="AJ3581" s="273" t="s">
        <v>200</v>
      </c>
      <c r="AK3581" s="273">
        <v>319679</v>
      </c>
      <c r="BV3581" s="279" t="s">
        <v>83</v>
      </c>
      <c r="BW3581" s="280" t="s">
        <v>63</v>
      </c>
      <c r="BX3581" s="280" t="s">
        <v>228</v>
      </c>
      <c r="BY3581" s="280" t="s">
        <v>244</v>
      </c>
      <c r="BZ3581" s="280" t="s">
        <v>126</v>
      </c>
      <c r="CA3581" s="280" t="s">
        <v>127</v>
      </c>
      <c r="CB3581" s="280" t="s">
        <v>133</v>
      </c>
      <c r="CC3581" s="280" t="s">
        <v>134</v>
      </c>
      <c r="CD3581" s="281">
        <v>7</v>
      </c>
      <c r="CE3581" s="277">
        <v>44986</v>
      </c>
      <c r="CF3581" s="280"/>
      <c r="CG3581" s="280"/>
      <c r="CH3581" s="280"/>
      <c r="CI3581" s="280" t="s">
        <v>104</v>
      </c>
      <c r="CJ3581" s="280"/>
      <c r="CK3581" s="280"/>
      <c r="CL3581" s="280"/>
      <c r="CM3581" s="280" t="s">
        <v>73</v>
      </c>
      <c r="CN3581" s="280">
        <v>3</v>
      </c>
    </row>
    <row r="3582" spans="4:92">
      <c r="D3582" s="273" t="s">
        <v>83</v>
      </c>
      <c r="E3582" s="273" t="s">
        <v>75</v>
      </c>
      <c r="F3582" s="273" t="s">
        <v>357</v>
      </c>
      <c r="G3582" s="273" t="s">
        <v>673</v>
      </c>
      <c r="H3582" s="274">
        <v>45047</v>
      </c>
      <c r="I3582" s="273">
        <v>12291</v>
      </c>
      <c r="J3582" s="273">
        <v>718</v>
      </c>
      <c r="W3582" s="273">
        <v>177981</v>
      </c>
      <c r="X3582" s="273" t="s">
        <v>64</v>
      </c>
      <c r="Y3582" s="273" t="s">
        <v>75</v>
      </c>
      <c r="Z3582" s="273" t="s">
        <v>231</v>
      </c>
      <c r="AA3582" s="273" t="s">
        <v>231</v>
      </c>
      <c r="AB3582" s="274">
        <v>45261</v>
      </c>
      <c r="AC3582" s="273">
        <v>16901</v>
      </c>
      <c r="AD3582" s="273">
        <v>24</v>
      </c>
      <c r="AE3582" s="273">
        <v>4.2378</v>
      </c>
      <c r="AF3582" s="273" t="s">
        <v>90</v>
      </c>
      <c r="AG3582" s="273" t="s">
        <v>464</v>
      </c>
      <c r="AH3582" s="273" t="s">
        <v>465</v>
      </c>
      <c r="AI3582" s="273" t="s">
        <v>123</v>
      </c>
      <c r="AJ3582" s="273" t="s">
        <v>200</v>
      </c>
      <c r="AK3582" s="273">
        <v>319685</v>
      </c>
      <c r="BV3582" s="336" t="s">
        <v>83</v>
      </c>
      <c r="BW3582" s="337" t="s">
        <v>63</v>
      </c>
      <c r="BX3582" s="337" t="s">
        <v>228</v>
      </c>
      <c r="BY3582" s="337" t="s">
        <v>244</v>
      </c>
      <c r="BZ3582" s="337" t="s">
        <v>138</v>
      </c>
      <c r="CA3582" s="337" t="s">
        <v>139</v>
      </c>
      <c r="CB3582" s="337" t="s">
        <v>140</v>
      </c>
      <c r="CC3582" s="337" t="s">
        <v>141</v>
      </c>
      <c r="CD3582" s="338">
        <v>9</v>
      </c>
      <c r="CE3582" s="335">
        <v>44986</v>
      </c>
      <c r="CF3582" s="337">
        <v>0</v>
      </c>
      <c r="CG3582" s="337" t="s">
        <v>80</v>
      </c>
      <c r="CH3582" s="337">
        <v>0</v>
      </c>
      <c r="CI3582" s="337" t="s">
        <v>80</v>
      </c>
      <c r="CJ3582" s="337"/>
      <c r="CK3582" s="337"/>
      <c r="CL3582" s="337"/>
      <c r="CM3582" s="337" t="s">
        <v>73</v>
      </c>
      <c r="CN3582" s="337">
        <v>3</v>
      </c>
    </row>
    <row r="3583" spans="4:92">
      <c r="D3583" s="273" t="s">
        <v>83</v>
      </c>
      <c r="E3583" s="273" t="s">
        <v>75</v>
      </c>
      <c r="F3583" s="273" t="s">
        <v>357</v>
      </c>
      <c r="G3583" s="273" t="s">
        <v>673</v>
      </c>
      <c r="H3583" s="274">
        <v>45047</v>
      </c>
      <c r="I3583" s="273">
        <v>12291</v>
      </c>
      <c r="J3583" s="273">
        <v>718</v>
      </c>
      <c r="K3583" s="273">
        <v>684</v>
      </c>
      <c r="L3583" s="273" t="s">
        <v>66</v>
      </c>
      <c r="M3583" s="273">
        <v>113.07375</v>
      </c>
      <c r="N3583" s="273" t="s">
        <v>115</v>
      </c>
      <c r="W3583" s="273">
        <v>178005</v>
      </c>
      <c r="X3583" s="273" t="s">
        <v>64</v>
      </c>
      <c r="Y3583" s="273" t="s">
        <v>75</v>
      </c>
      <c r="Z3583" s="273" t="s">
        <v>231</v>
      </c>
      <c r="AA3583" s="273" t="s">
        <v>231</v>
      </c>
      <c r="AB3583" s="274">
        <v>45261</v>
      </c>
      <c r="AC3583" s="273">
        <v>16901</v>
      </c>
      <c r="AD3583" s="273">
        <v>24</v>
      </c>
      <c r="AE3583" s="273">
        <v>2.0400000000000001E-2</v>
      </c>
      <c r="AF3583" s="273" t="s">
        <v>90</v>
      </c>
      <c r="AG3583" s="273" t="s">
        <v>496</v>
      </c>
      <c r="AH3583" s="273" t="s">
        <v>497</v>
      </c>
      <c r="AI3583" s="273" t="s">
        <v>123</v>
      </c>
      <c r="AJ3583" s="273" t="s">
        <v>200</v>
      </c>
      <c r="AK3583" s="273">
        <v>319691</v>
      </c>
      <c r="BV3583" s="279" t="s">
        <v>83</v>
      </c>
      <c r="BW3583" s="280" t="s">
        <v>63</v>
      </c>
      <c r="BX3583" s="280" t="s">
        <v>228</v>
      </c>
      <c r="BY3583" s="280" t="s">
        <v>244</v>
      </c>
      <c r="BZ3583" s="280" t="s">
        <v>126</v>
      </c>
      <c r="CA3583" s="280" t="s">
        <v>127</v>
      </c>
      <c r="CB3583" s="280" t="s">
        <v>128</v>
      </c>
      <c r="CC3583" s="280" t="s">
        <v>129</v>
      </c>
      <c r="CD3583" s="281">
        <v>6</v>
      </c>
      <c r="CE3583" s="277">
        <v>44986</v>
      </c>
      <c r="CF3583" s="280"/>
      <c r="CG3583" s="280"/>
      <c r="CH3583" s="280"/>
      <c r="CI3583" s="280" t="s">
        <v>80</v>
      </c>
      <c r="CJ3583" s="280"/>
      <c r="CK3583" s="280"/>
      <c r="CL3583" s="280"/>
      <c r="CM3583" s="280" t="s">
        <v>73</v>
      </c>
      <c r="CN3583" s="280">
        <v>3</v>
      </c>
    </row>
    <row r="3584" spans="4:92">
      <c r="D3584" s="273" t="s">
        <v>83</v>
      </c>
      <c r="E3584" s="273" t="s">
        <v>75</v>
      </c>
      <c r="F3584" s="273" t="s">
        <v>357</v>
      </c>
      <c r="G3584" s="273" t="s">
        <v>673</v>
      </c>
      <c r="H3584" s="274">
        <v>45047</v>
      </c>
      <c r="I3584" s="273">
        <v>12291</v>
      </c>
      <c r="J3584" s="273">
        <v>718</v>
      </c>
      <c r="K3584" s="273">
        <v>0</v>
      </c>
      <c r="L3584" s="273" t="s">
        <v>66</v>
      </c>
      <c r="N3584" s="273" t="s">
        <v>107</v>
      </c>
      <c r="W3584" s="273">
        <v>178006</v>
      </c>
      <c r="X3584" s="273" t="s">
        <v>64</v>
      </c>
      <c r="Y3584" s="273" t="s">
        <v>75</v>
      </c>
      <c r="Z3584" s="273" t="s">
        <v>231</v>
      </c>
      <c r="AA3584" s="273" t="s">
        <v>231</v>
      </c>
      <c r="AB3584" s="274">
        <v>45261</v>
      </c>
      <c r="AC3584" s="273">
        <v>16901</v>
      </c>
      <c r="AD3584" s="273">
        <v>24</v>
      </c>
      <c r="AE3584" s="273">
        <v>2.76</v>
      </c>
      <c r="AF3584" s="273" t="s">
        <v>90</v>
      </c>
      <c r="AG3584" s="273" t="s">
        <v>474</v>
      </c>
      <c r="AH3584" s="273" t="s">
        <v>475</v>
      </c>
      <c r="AI3584" s="273" t="s">
        <v>123</v>
      </c>
      <c r="AJ3584" s="273" t="s">
        <v>200</v>
      </c>
      <c r="AK3584" s="273">
        <v>319697</v>
      </c>
      <c r="BV3584" s="336" t="s">
        <v>83</v>
      </c>
      <c r="BW3584" s="337" t="s">
        <v>63</v>
      </c>
      <c r="BX3584" s="337" t="s">
        <v>228</v>
      </c>
      <c r="BY3584" s="337" t="s">
        <v>244</v>
      </c>
      <c r="BZ3584" s="337" t="s">
        <v>110</v>
      </c>
      <c r="CA3584" s="337" t="s">
        <v>111</v>
      </c>
      <c r="CB3584" s="337" t="s">
        <v>117</v>
      </c>
      <c r="CC3584" s="337" t="s">
        <v>118</v>
      </c>
      <c r="CD3584" s="338">
        <v>5</v>
      </c>
      <c r="CE3584" s="335">
        <v>44986</v>
      </c>
      <c r="CF3584" s="337"/>
      <c r="CG3584" s="337"/>
      <c r="CH3584" s="337"/>
      <c r="CI3584" s="337" t="s">
        <v>104</v>
      </c>
      <c r="CJ3584" s="337"/>
      <c r="CK3584" s="337"/>
      <c r="CL3584" s="337"/>
      <c r="CM3584" s="337" t="s">
        <v>73</v>
      </c>
      <c r="CN3584" s="337">
        <v>3</v>
      </c>
    </row>
    <row r="3585" spans="4:92">
      <c r="D3585" s="273" t="s">
        <v>83</v>
      </c>
      <c r="E3585" s="273" t="s">
        <v>75</v>
      </c>
      <c r="F3585" s="273" t="s">
        <v>357</v>
      </c>
      <c r="G3585" s="273" t="s">
        <v>673</v>
      </c>
      <c r="H3585" s="274">
        <v>45078</v>
      </c>
      <c r="I3585" s="273">
        <v>12560</v>
      </c>
      <c r="J3585" s="273">
        <v>718</v>
      </c>
      <c r="W3585" s="273">
        <v>189817</v>
      </c>
      <c r="X3585" s="273" t="s">
        <v>64</v>
      </c>
      <c r="Y3585" s="273" t="s">
        <v>75</v>
      </c>
      <c r="Z3585" s="273" t="s">
        <v>231</v>
      </c>
      <c r="AA3585" s="273" t="s">
        <v>231</v>
      </c>
      <c r="AB3585" s="274">
        <v>45261</v>
      </c>
      <c r="AC3585" s="273">
        <v>16901</v>
      </c>
      <c r="AD3585" s="273">
        <v>24</v>
      </c>
      <c r="AE3585" s="273">
        <v>1.97</v>
      </c>
      <c r="AF3585" s="273" t="s">
        <v>90</v>
      </c>
      <c r="AG3585" s="273" t="s">
        <v>478</v>
      </c>
      <c r="AH3585" s="273" t="s">
        <v>479</v>
      </c>
      <c r="AI3585" s="273" t="s">
        <v>123</v>
      </c>
      <c r="AJ3585" s="273" t="s">
        <v>200</v>
      </c>
      <c r="AK3585" s="273">
        <v>319703</v>
      </c>
      <c r="BV3585" s="279" t="s">
        <v>83</v>
      </c>
      <c r="BW3585" s="280" t="s">
        <v>63</v>
      </c>
      <c r="BX3585" s="280" t="s">
        <v>228</v>
      </c>
      <c r="BY3585" s="280" t="s">
        <v>244</v>
      </c>
      <c r="BZ3585" s="280" t="s">
        <v>110</v>
      </c>
      <c r="CA3585" s="280" t="s">
        <v>111</v>
      </c>
      <c r="CB3585" s="280" t="s">
        <v>112</v>
      </c>
      <c r="CC3585" s="280" t="s">
        <v>113</v>
      </c>
      <c r="CD3585" s="281">
        <v>4</v>
      </c>
      <c r="CE3585" s="277">
        <v>44986</v>
      </c>
      <c r="CF3585" s="280"/>
      <c r="CG3585" s="280"/>
      <c r="CH3585" s="280"/>
      <c r="CI3585" s="280" t="s">
        <v>80</v>
      </c>
      <c r="CJ3585" s="280"/>
      <c r="CK3585" s="280"/>
      <c r="CL3585" s="280"/>
      <c r="CM3585" s="280" t="s">
        <v>73</v>
      </c>
      <c r="CN3585" s="280">
        <v>3</v>
      </c>
    </row>
    <row r="3586" spans="4:92">
      <c r="D3586" s="273" t="s">
        <v>83</v>
      </c>
      <c r="E3586" s="273" t="s">
        <v>75</v>
      </c>
      <c r="F3586" s="273" t="s">
        <v>357</v>
      </c>
      <c r="G3586" s="273" t="s">
        <v>673</v>
      </c>
      <c r="H3586" s="274">
        <v>45078</v>
      </c>
      <c r="I3586" s="273">
        <v>12560</v>
      </c>
      <c r="J3586" s="273">
        <v>718</v>
      </c>
      <c r="K3586" s="273">
        <v>757</v>
      </c>
      <c r="L3586" s="273" t="s">
        <v>66</v>
      </c>
      <c r="M3586" s="273">
        <v>125.14156250000001</v>
      </c>
      <c r="N3586" s="273" t="s">
        <v>115</v>
      </c>
      <c r="W3586" s="273">
        <v>189841</v>
      </c>
      <c r="X3586" s="273" t="s">
        <v>64</v>
      </c>
      <c r="Y3586" s="273" t="s">
        <v>75</v>
      </c>
      <c r="Z3586" s="273" t="s">
        <v>231</v>
      </c>
      <c r="AA3586" s="273" t="s">
        <v>231</v>
      </c>
      <c r="AB3586" s="274">
        <v>45261</v>
      </c>
      <c r="AC3586" s="273">
        <v>16901</v>
      </c>
      <c r="AD3586" s="273">
        <v>24</v>
      </c>
      <c r="AE3586" s="273">
        <v>0.09</v>
      </c>
      <c r="AF3586" s="273" t="s">
        <v>90</v>
      </c>
      <c r="AG3586" s="273" t="s">
        <v>482</v>
      </c>
      <c r="AH3586" s="273" t="s">
        <v>483</v>
      </c>
      <c r="AI3586" s="273" t="s">
        <v>123</v>
      </c>
      <c r="AJ3586" s="273" t="s">
        <v>200</v>
      </c>
      <c r="AK3586" s="273">
        <v>319709</v>
      </c>
      <c r="BV3586" s="336" t="s">
        <v>64</v>
      </c>
      <c r="BW3586" s="337" t="s">
        <v>63</v>
      </c>
      <c r="BX3586" s="337" t="s">
        <v>252</v>
      </c>
      <c r="BY3586" s="337" t="s">
        <v>257</v>
      </c>
      <c r="BZ3586" s="337" t="s">
        <v>138</v>
      </c>
      <c r="CA3586" s="337" t="s">
        <v>139</v>
      </c>
      <c r="CB3586" s="337" t="s">
        <v>190</v>
      </c>
      <c r="CC3586" s="337" t="s">
        <v>191</v>
      </c>
      <c r="CD3586" s="338">
        <v>8</v>
      </c>
      <c r="CE3586" s="335">
        <v>45108</v>
      </c>
      <c r="CF3586" s="337">
        <v>14749</v>
      </c>
      <c r="CG3586" s="337" t="s">
        <v>90</v>
      </c>
      <c r="CH3586" s="337">
        <v>14749</v>
      </c>
      <c r="CI3586" s="337" t="s">
        <v>80</v>
      </c>
      <c r="CJ3586" s="337"/>
      <c r="CK3586" s="337"/>
      <c r="CL3586" s="337"/>
      <c r="CM3586" s="337" t="s">
        <v>73</v>
      </c>
      <c r="CN3586" s="337">
        <v>3</v>
      </c>
    </row>
    <row r="3587" spans="4:92">
      <c r="D3587" s="273" t="s">
        <v>83</v>
      </c>
      <c r="E3587" s="273" t="s">
        <v>75</v>
      </c>
      <c r="F3587" s="273" t="s">
        <v>357</v>
      </c>
      <c r="G3587" s="273" t="s">
        <v>673</v>
      </c>
      <c r="H3587" s="274">
        <v>45078</v>
      </c>
      <c r="I3587" s="273">
        <v>12560</v>
      </c>
      <c r="J3587" s="273">
        <v>718</v>
      </c>
      <c r="K3587" s="273">
        <v>0</v>
      </c>
      <c r="L3587" s="273" t="s">
        <v>66</v>
      </c>
      <c r="N3587" s="273" t="s">
        <v>107</v>
      </c>
      <c r="W3587" s="273">
        <v>189842</v>
      </c>
      <c r="X3587" s="273" t="s">
        <v>64</v>
      </c>
      <c r="Y3587" s="273" t="s">
        <v>75</v>
      </c>
      <c r="Z3587" s="273" t="s">
        <v>231</v>
      </c>
      <c r="AA3587" s="273" t="s">
        <v>231</v>
      </c>
      <c r="AB3587" s="274">
        <v>45261</v>
      </c>
      <c r="AC3587" s="273">
        <v>16901</v>
      </c>
      <c r="AD3587" s="273">
        <v>24</v>
      </c>
      <c r="AE3587" s="273">
        <v>1.5599999999999999E-2</v>
      </c>
      <c r="AF3587" s="273" t="s">
        <v>90</v>
      </c>
      <c r="AG3587" s="273" t="s">
        <v>502</v>
      </c>
      <c r="AH3587" s="273" t="s">
        <v>503</v>
      </c>
      <c r="AI3587" s="273" t="s">
        <v>123</v>
      </c>
      <c r="AJ3587" s="273" t="s">
        <v>200</v>
      </c>
      <c r="AK3587" s="273">
        <v>319715</v>
      </c>
      <c r="BV3587" s="279" t="s">
        <v>64</v>
      </c>
      <c r="BW3587" s="280" t="s">
        <v>63</v>
      </c>
      <c r="BX3587" s="280" t="s">
        <v>252</v>
      </c>
      <c r="BY3587" s="280" t="s">
        <v>257</v>
      </c>
      <c r="BZ3587" s="280" t="s">
        <v>167</v>
      </c>
      <c r="CA3587" s="280" t="s">
        <v>168</v>
      </c>
      <c r="CB3587" s="280" t="s">
        <v>319</v>
      </c>
      <c r="CC3587" s="280" t="s">
        <v>320</v>
      </c>
      <c r="CD3587" s="281">
        <v>15</v>
      </c>
      <c r="CE3587" s="277">
        <v>45108</v>
      </c>
      <c r="CF3587" s="280">
        <v>3050</v>
      </c>
      <c r="CG3587" s="280" t="s">
        <v>90</v>
      </c>
      <c r="CH3587" s="280">
        <v>3050</v>
      </c>
      <c r="CI3587" s="280" t="s">
        <v>80</v>
      </c>
      <c r="CJ3587" s="280"/>
      <c r="CK3587" s="280"/>
      <c r="CL3587" s="280"/>
      <c r="CM3587" s="280" t="s">
        <v>73</v>
      </c>
      <c r="CN3587" s="280">
        <v>3</v>
      </c>
    </row>
    <row r="3588" spans="4:92">
      <c r="D3588" s="273" t="s">
        <v>83</v>
      </c>
      <c r="E3588" s="273" t="s">
        <v>75</v>
      </c>
      <c r="F3588" s="273" t="s">
        <v>357</v>
      </c>
      <c r="G3588" s="273" t="s">
        <v>673</v>
      </c>
      <c r="H3588" s="274">
        <v>45108</v>
      </c>
      <c r="I3588" s="273">
        <v>12829</v>
      </c>
      <c r="J3588" s="273">
        <v>718</v>
      </c>
      <c r="W3588" s="273">
        <v>203301</v>
      </c>
      <c r="X3588" s="273" t="s">
        <v>64</v>
      </c>
      <c r="Y3588" s="273" t="s">
        <v>75</v>
      </c>
      <c r="Z3588" s="273" t="s">
        <v>231</v>
      </c>
      <c r="AA3588" s="273" t="s">
        <v>231</v>
      </c>
      <c r="AB3588" s="274">
        <v>45261</v>
      </c>
      <c r="AC3588" s="273">
        <v>16901</v>
      </c>
      <c r="AD3588" s="273">
        <v>24</v>
      </c>
      <c r="AE3588" s="273">
        <v>4.0709999999999997</v>
      </c>
      <c r="AF3588" s="273" t="s">
        <v>90</v>
      </c>
      <c r="AG3588" s="273" t="s">
        <v>488</v>
      </c>
      <c r="AH3588" s="273" t="s">
        <v>489</v>
      </c>
      <c r="AI3588" s="273" t="s">
        <v>123</v>
      </c>
      <c r="AJ3588" s="273" t="s">
        <v>200</v>
      </c>
      <c r="AK3588" s="273">
        <v>319721</v>
      </c>
      <c r="BV3588" s="336" t="s">
        <v>64</v>
      </c>
      <c r="BW3588" s="337" t="s">
        <v>63</v>
      </c>
      <c r="BX3588" s="337" t="s">
        <v>252</v>
      </c>
      <c r="BY3588" s="337" t="s">
        <v>257</v>
      </c>
      <c r="BZ3588" s="337" t="s">
        <v>167</v>
      </c>
      <c r="CA3588" s="337" t="s">
        <v>168</v>
      </c>
      <c r="CB3588" s="337" t="s">
        <v>313</v>
      </c>
      <c r="CC3588" s="337" t="s">
        <v>314</v>
      </c>
      <c r="CD3588" s="338">
        <v>14</v>
      </c>
      <c r="CE3588" s="335">
        <v>45108</v>
      </c>
      <c r="CF3588" s="337">
        <v>258</v>
      </c>
      <c r="CG3588" s="337" t="s">
        <v>90</v>
      </c>
      <c r="CH3588" s="337">
        <v>258</v>
      </c>
      <c r="CI3588" s="337" t="s">
        <v>80</v>
      </c>
      <c r="CJ3588" s="337"/>
      <c r="CK3588" s="337"/>
      <c r="CL3588" s="337"/>
      <c r="CM3588" s="337" t="s">
        <v>73</v>
      </c>
      <c r="CN3588" s="337">
        <v>3</v>
      </c>
    </row>
    <row r="3589" spans="4:92">
      <c r="D3589" s="273" t="s">
        <v>83</v>
      </c>
      <c r="E3589" s="273" t="s">
        <v>75</v>
      </c>
      <c r="F3589" s="273" t="s">
        <v>357</v>
      </c>
      <c r="G3589" s="273" t="s">
        <v>673</v>
      </c>
      <c r="H3589" s="274">
        <v>45108</v>
      </c>
      <c r="I3589" s="273">
        <v>12829</v>
      </c>
      <c r="J3589" s="273">
        <v>718</v>
      </c>
      <c r="K3589" s="273">
        <v>930</v>
      </c>
      <c r="L3589" s="273" t="s">
        <v>66</v>
      </c>
      <c r="M3589" s="273">
        <v>153.74062499999999</v>
      </c>
      <c r="N3589" s="273" t="s">
        <v>115</v>
      </c>
      <c r="W3589" s="273">
        <v>203325</v>
      </c>
      <c r="X3589" s="273" t="s">
        <v>64</v>
      </c>
      <c r="Y3589" s="273" t="s">
        <v>75</v>
      </c>
      <c r="Z3589" s="273" t="s">
        <v>231</v>
      </c>
      <c r="AA3589" s="273" t="s">
        <v>231</v>
      </c>
      <c r="AB3589" s="274">
        <v>45261</v>
      </c>
      <c r="AC3589" s="273">
        <v>16901</v>
      </c>
      <c r="AD3589" s="273">
        <v>24</v>
      </c>
      <c r="AE3589" s="273">
        <v>1.54</v>
      </c>
      <c r="AF3589" s="273" t="s">
        <v>90</v>
      </c>
      <c r="AG3589" s="273" t="s">
        <v>508</v>
      </c>
      <c r="AH3589" s="273" t="s">
        <v>509</v>
      </c>
      <c r="AI3589" s="273" t="s">
        <v>123</v>
      </c>
      <c r="AJ3589" s="273" t="s">
        <v>200</v>
      </c>
      <c r="AK3589" s="273">
        <v>319727</v>
      </c>
      <c r="BV3589" s="279" t="s">
        <v>64</v>
      </c>
      <c r="BW3589" s="280" t="s">
        <v>63</v>
      </c>
      <c r="BX3589" s="280" t="s">
        <v>252</v>
      </c>
      <c r="BY3589" s="280" t="s">
        <v>257</v>
      </c>
      <c r="BZ3589" s="280" t="s">
        <v>167</v>
      </c>
      <c r="CA3589" s="280" t="s">
        <v>168</v>
      </c>
      <c r="CB3589" s="280" t="s">
        <v>353</v>
      </c>
      <c r="CC3589" s="280" t="s">
        <v>354</v>
      </c>
      <c r="CD3589" s="281">
        <v>13</v>
      </c>
      <c r="CE3589" s="277">
        <v>45108</v>
      </c>
      <c r="CF3589" s="280">
        <v>0</v>
      </c>
      <c r="CG3589" s="280" t="s">
        <v>90</v>
      </c>
      <c r="CH3589" s="280">
        <v>0</v>
      </c>
      <c r="CI3589" s="280" t="s">
        <v>80</v>
      </c>
      <c r="CJ3589" s="280"/>
      <c r="CK3589" s="280"/>
      <c r="CL3589" s="280"/>
      <c r="CM3589" s="280" t="s">
        <v>73</v>
      </c>
      <c r="CN3589" s="280">
        <v>3</v>
      </c>
    </row>
    <row r="3590" spans="4:92">
      <c r="D3590" s="273" t="s">
        <v>83</v>
      </c>
      <c r="E3590" s="273" t="s">
        <v>75</v>
      </c>
      <c r="F3590" s="273" t="s">
        <v>357</v>
      </c>
      <c r="G3590" s="273" t="s">
        <v>673</v>
      </c>
      <c r="H3590" s="274">
        <v>45108</v>
      </c>
      <c r="I3590" s="273">
        <v>12829</v>
      </c>
      <c r="J3590" s="273">
        <v>718</v>
      </c>
      <c r="K3590" s="273">
        <v>0</v>
      </c>
      <c r="L3590" s="273" t="s">
        <v>66</v>
      </c>
      <c r="N3590" s="273" t="s">
        <v>107</v>
      </c>
      <c r="W3590" s="273">
        <v>203326</v>
      </c>
      <c r="X3590" s="273" t="s">
        <v>64</v>
      </c>
      <c r="Y3590" s="273" t="s">
        <v>75</v>
      </c>
      <c r="Z3590" s="273" t="s">
        <v>231</v>
      </c>
      <c r="AA3590" s="273" t="s">
        <v>231</v>
      </c>
      <c r="AB3590" s="274">
        <v>45261</v>
      </c>
      <c r="AC3590" s="273">
        <v>16901</v>
      </c>
      <c r="AD3590" s="273">
        <v>24</v>
      </c>
      <c r="AE3590" s="273">
        <v>2.2999999999999998</v>
      </c>
      <c r="AF3590" s="273" t="s">
        <v>90</v>
      </c>
      <c r="AG3590" s="273" t="s">
        <v>397</v>
      </c>
      <c r="AH3590" s="273" t="s">
        <v>398</v>
      </c>
      <c r="AI3590" s="273" t="s">
        <v>123</v>
      </c>
      <c r="AJ3590" s="273" t="s">
        <v>200</v>
      </c>
      <c r="AK3590" s="273">
        <v>319733</v>
      </c>
      <c r="BV3590" s="336" t="s">
        <v>64</v>
      </c>
      <c r="BW3590" s="337" t="s">
        <v>63</v>
      </c>
      <c r="BX3590" s="337" t="s">
        <v>252</v>
      </c>
      <c r="BY3590" s="337" t="s">
        <v>257</v>
      </c>
      <c r="BZ3590" s="337" t="s">
        <v>151</v>
      </c>
      <c r="CA3590" s="337" t="s">
        <v>152</v>
      </c>
      <c r="CB3590" s="337" t="s">
        <v>161</v>
      </c>
      <c r="CC3590" s="337" t="s">
        <v>162</v>
      </c>
      <c r="CD3590" s="338">
        <v>11</v>
      </c>
      <c r="CE3590" s="335">
        <v>45108</v>
      </c>
      <c r="CF3590" s="337">
        <v>744</v>
      </c>
      <c r="CG3590" s="337" t="s">
        <v>90</v>
      </c>
      <c r="CH3590" s="337">
        <v>744</v>
      </c>
      <c r="CI3590" s="337" t="s">
        <v>80</v>
      </c>
      <c r="CJ3590" s="337"/>
      <c r="CK3590" s="337"/>
      <c r="CL3590" s="337"/>
      <c r="CM3590" s="337" t="s">
        <v>73</v>
      </c>
      <c r="CN3590" s="337">
        <v>3</v>
      </c>
    </row>
    <row r="3591" spans="4:92">
      <c r="D3591" s="273" t="s">
        <v>83</v>
      </c>
      <c r="E3591" s="273" t="s">
        <v>75</v>
      </c>
      <c r="F3591" s="273" t="s">
        <v>357</v>
      </c>
      <c r="G3591" s="273" t="s">
        <v>673</v>
      </c>
      <c r="H3591" s="274">
        <v>45139</v>
      </c>
      <c r="I3591" s="273">
        <v>13506</v>
      </c>
      <c r="J3591" s="273">
        <v>718</v>
      </c>
      <c r="W3591" s="273">
        <v>221370</v>
      </c>
      <c r="X3591" s="273" t="s">
        <v>64</v>
      </c>
      <c r="Y3591" s="273" t="s">
        <v>75</v>
      </c>
      <c r="Z3591" s="273" t="s">
        <v>231</v>
      </c>
      <c r="AA3591" s="273" t="s">
        <v>231</v>
      </c>
      <c r="AB3591" s="274">
        <v>45261</v>
      </c>
      <c r="AC3591" s="273">
        <v>16901</v>
      </c>
      <c r="AD3591" s="273">
        <v>24</v>
      </c>
      <c r="AE3591" s="273">
        <v>7.0000000000000007E-2</v>
      </c>
      <c r="AF3591" s="273" t="s">
        <v>90</v>
      </c>
      <c r="AG3591" s="273" t="s">
        <v>1676</v>
      </c>
      <c r="AH3591" s="273" t="s">
        <v>1677</v>
      </c>
      <c r="AI3591" s="273" t="s">
        <v>123</v>
      </c>
      <c r="AJ3591" s="273" t="s">
        <v>200</v>
      </c>
      <c r="AK3591" s="273">
        <v>319739</v>
      </c>
      <c r="BV3591" s="279" t="s">
        <v>64</v>
      </c>
      <c r="BW3591" s="280" t="s">
        <v>63</v>
      </c>
      <c r="BX3591" s="280" t="s">
        <v>252</v>
      </c>
      <c r="BY3591" s="280" t="s">
        <v>257</v>
      </c>
      <c r="BZ3591" s="280" t="s">
        <v>167</v>
      </c>
      <c r="CA3591" s="280" t="s">
        <v>168</v>
      </c>
      <c r="CB3591" s="280" t="s">
        <v>169</v>
      </c>
      <c r="CC3591" s="280" t="s">
        <v>170</v>
      </c>
      <c r="CD3591" s="281">
        <v>12</v>
      </c>
      <c r="CE3591" s="277">
        <v>45108</v>
      </c>
      <c r="CF3591" s="280">
        <v>1244</v>
      </c>
      <c r="CG3591" s="280" t="s">
        <v>90</v>
      </c>
      <c r="CH3591" s="280">
        <v>1244</v>
      </c>
      <c r="CI3591" s="280" t="s">
        <v>80</v>
      </c>
      <c r="CJ3591" s="280"/>
      <c r="CK3591" s="280"/>
      <c r="CL3591" s="280"/>
      <c r="CM3591" s="280" t="s">
        <v>73</v>
      </c>
      <c r="CN3591" s="280">
        <v>3</v>
      </c>
    </row>
    <row r="3592" spans="4:92">
      <c r="D3592" s="273" t="s">
        <v>83</v>
      </c>
      <c r="E3592" s="273" t="s">
        <v>75</v>
      </c>
      <c r="F3592" s="273" t="s">
        <v>357</v>
      </c>
      <c r="G3592" s="273" t="s">
        <v>673</v>
      </c>
      <c r="H3592" s="274">
        <v>45139</v>
      </c>
      <c r="I3592" s="273">
        <v>13506</v>
      </c>
      <c r="J3592" s="273">
        <v>718</v>
      </c>
      <c r="K3592" s="273">
        <v>949</v>
      </c>
      <c r="L3592" s="273" t="s">
        <v>66</v>
      </c>
      <c r="M3592" s="273">
        <v>156.8815625</v>
      </c>
      <c r="N3592" s="273" t="s">
        <v>115</v>
      </c>
      <c r="W3592" s="273">
        <v>221394</v>
      </c>
      <c r="X3592" s="273" t="s">
        <v>64</v>
      </c>
      <c r="Y3592" s="273" t="s">
        <v>75</v>
      </c>
      <c r="Z3592" s="273" t="s">
        <v>231</v>
      </c>
      <c r="AA3592" s="273" t="s">
        <v>231</v>
      </c>
      <c r="AB3592" s="274">
        <v>45261</v>
      </c>
      <c r="AC3592" s="273">
        <v>16901</v>
      </c>
      <c r="AD3592" s="273">
        <v>24</v>
      </c>
      <c r="AE3592" s="273">
        <v>0.06</v>
      </c>
      <c r="AF3592" s="273" t="s">
        <v>90</v>
      </c>
      <c r="AG3592" s="273" t="s">
        <v>1536</v>
      </c>
      <c r="AH3592" s="273" t="s">
        <v>1537</v>
      </c>
      <c r="AI3592" s="273" t="s">
        <v>123</v>
      </c>
      <c r="AJ3592" s="273" t="s">
        <v>200</v>
      </c>
      <c r="AK3592" s="273">
        <v>319745</v>
      </c>
      <c r="BV3592" s="336" t="s">
        <v>64</v>
      </c>
      <c r="BW3592" s="337" t="s">
        <v>63</v>
      </c>
      <c r="BX3592" s="337" t="s">
        <v>252</v>
      </c>
      <c r="BY3592" s="337" t="s">
        <v>257</v>
      </c>
      <c r="BZ3592" s="337" t="s">
        <v>151</v>
      </c>
      <c r="CA3592" s="337" t="s">
        <v>152</v>
      </c>
      <c r="CB3592" s="337" t="s">
        <v>153</v>
      </c>
      <c r="CC3592" s="337" t="s">
        <v>154</v>
      </c>
      <c r="CD3592" s="338">
        <v>10</v>
      </c>
      <c r="CE3592" s="335">
        <v>45108</v>
      </c>
      <c r="CF3592" s="337">
        <v>708</v>
      </c>
      <c r="CG3592" s="337" t="s">
        <v>90</v>
      </c>
      <c r="CH3592" s="337">
        <v>708</v>
      </c>
      <c r="CI3592" s="337" t="s">
        <v>80</v>
      </c>
      <c r="CJ3592" s="337"/>
      <c r="CK3592" s="337"/>
      <c r="CL3592" s="337"/>
      <c r="CM3592" s="337" t="s">
        <v>73</v>
      </c>
      <c r="CN3592" s="337">
        <v>3</v>
      </c>
    </row>
    <row r="3593" spans="4:92">
      <c r="D3593" s="273" t="s">
        <v>83</v>
      </c>
      <c r="E3593" s="273" t="s">
        <v>75</v>
      </c>
      <c r="F3593" s="273" t="s">
        <v>357</v>
      </c>
      <c r="G3593" s="273" t="s">
        <v>673</v>
      </c>
      <c r="H3593" s="274">
        <v>45139</v>
      </c>
      <c r="I3593" s="273">
        <v>13506</v>
      </c>
      <c r="J3593" s="273">
        <v>718</v>
      </c>
      <c r="K3593" s="273">
        <v>0</v>
      </c>
      <c r="L3593" s="273" t="s">
        <v>66</v>
      </c>
      <c r="N3593" s="273" t="s">
        <v>107</v>
      </c>
      <c r="W3593" s="273">
        <v>221395</v>
      </c>
      <c r="X3593" s="273" t="s">
        <v>64</v>
      </c>
      <c r="Y3593" s="273" t="s">
        <v>75</v>
      </c>
      <c r="Z3593" s="273" t="s">
        <v>231</v>
      </c>
      <c r="AA3593" s="273" t="s">
        <v>231</v>
      </c>
      <c r="AB3593" s="274">
        <v>45261</v>
      </c>
      <c r="AC3593" s="273">
        <v>16901</v>
      </c>
      <c r="AD3593" s="273">
        <v>24</v>
      </c>
      <c r="AE3593" s="273">
        <v>0.68</v>
      </c>
      <c r="AF3593" s="273" t="s">
        <v>90</v>
      </c>
      <c r="AG3593" s="273" t="s">
        <v>534</v>
      </c>
      <c r="AH3593" s="273" t="s">
        <v>535</v>
      </c>
      <c r="AI3593" s="273" t="s">
        <v>123</v>
      </c>
      <c r="AJ3593" s="273" t="s">
        <v>200</v>
      </c>
      <c r="AK3593" s="273">
        <v>319751</v>
      </c>
      <c r="BV3593" s="279" t="s">
        <v>64</v>
      </c>
      <c r="BW3593" s="280" t="s">
        <v>63</v>
      </c>
      <c r="BX3593" s="280" t="s">
        <v>252</v>
      </c>
      <c r="BY3593" s="280" t="s">
        <v>257</v>
      </c>
      <c r="BZ3593" s="280" t="s">
        <v>126</v>
      </c>
      <c r="CA3593" s="280" t="s">
        <v>127</v>
      </c>
      <c r="CB3593" s="280" t="s">
        <v>133</v>
      </c>
      <c r="CC3593" s="280" t="s">
        <v>134</v>
      </c>
      <c r="CD3593" s="281">
        <v>7</v>
      </c>
      <c r="CE3593" s="277">
        <v>45108</v>
      </c>
      <c r="CF3593" s="280"/>
      <c r="CG3593" s="280"/>
      <c r="CH3593" s="280"/>
      <c r="CI3593" s="280" t="s">
        <v>104</v>
      </c>
      <c r="CJ3593" s="280"/>
      <c r="CK3593" s="280"/>
      <c r="CL3593" s="280"/>
      <c r="CM3593" s="280" t="s">
        <v>73</v>
      </c>
      <c r="CN3593" s="280">
        <v>3</v>
      </c>
    </row>
    <row r="3594" spans="4:92">
      <c r="D3594" s="273" t="s">
        <v>83</v>
      </c>
      <c r="E3594" s="273" t="s">
        <v>75</v>
      </c>
      <c r="F3594" s="273" t="s">
        <v>357</v>
      </c>
      <c r="G3594" s="273" t="s">
        <v>673</v>
      </c>
      <c r="H3594" s="274">
        <v>45170</v>
      </c>
      <c r="I3594" s="273">
        <v>13833</v>
      </c>
      <c r="J3594" s="273">
        <v>718</v>
      </c>
      <c r="W3594" s="273">
        <v>234321</v>
      </c>
      <c r="X3594" s="273" t="s">
        <v>64</v>
      </c>
      <c r="Y3594" s="273" t="s">
        <v>75</v>
      </c>
      <c r="Z3594" s="273" t="s">
        <v>391</v>
      </c>
      <c r="AA3594" s="273" t="s">
        <v>477</v>
      </c>
      <c r="AB3594" s="274">
        <v>44927</v>
      </c>
      <c r="AC3594" s="273">
        <v>11815</v>
      </c>
      <c r="AD3594" s="273">
        <v>72</v>
      </c>
      <c r="AK3594" s="273">
        <v>156915</v>
      </c>
      <c r="BV3594" s="336" t="s">
        <v>64</v>
      </c>
      <c r="BW3594" s="337" t="s">
        <v>63</v>
      </c>
      <c r="BX3594" s="337" t="s">
        <v>252</v>
      </c>
      <c r="BY3594" s="337" t="s">
        <v>257</v>
      </c>
      <c r="BZ3594" s="337" t="s">
        <v>138</v>
      </c>
      <c r="CA3594" s="337" t="s">
        <v>139</v>
      </c>
      <c r="CB3594" s="337" t="s">
        <v>140</v>
      </c>
      <c r="CC3594" s="337" t="s">
        <v>141</v>
      </c>
      <c r="CD3594" s="338">
        <v>9</v>
      </c>
      <c r="CE3594" s="335">
        <v>45108</v>
      </c>
      <c r="CF3594" s="337">
        <v>10908</v>
      </c>
      <c r="CG3594" s="337" t="s">
        <v>90</v>
      </c>
      <c r="CH3594" s="337">
        <v>10908</v>
      </c>
      <c r="CI3594" s="337" t="s">
        <v>80</v>
      </c>
      <c r="CJ3594" s="337"/>
      <c r="CK3594" s="337"/>
      <c r="CL3594" s="337"/>
      <c r="CM3594" s="337" t="s">
        <v>73</v>
      </c>
      <c r="CN3594" s="337">
        <v>3</v>
      </c>
    </row>
    <row r="3595" spans="4:92">
      <c r="D3595" s="273" t="s">
        <v>83</v>
      </c>
      <c r="E3595" s="273" t="s">
        <v>75</v>
      </c>
      <c r="F3595" s="273" t="s">
        <v>357</v>
      </c>
      <c r="G3595" s="273" t="s">
        <v>673</v>
      </c>
      <c r="H3595" s="274">
        <v>45170</v>
      </c>
      <c r="I3595" s="273">
        <v>13833</v>
      </c>
      <c r="J3595" s="273">
        <v>718</v>
      </c>
      <c r="K3595" s="273">
        <v>761</v>
      </c>
      <c r="L3595" s="273" t="s">
        <v>66</v>
      </c>
      <c r="M3595" s="273">
        <v>125.8028125</v>
      </c>
      <c r="N3595" s="273" t="s">
        <v>115</v>
      </c>
      <c r="W3595" s="273">
        <v>234345</v>
      </c>
      <c r="X3595" s="273" t="s">
        <v>64</v>
      </c>
      <c r="Y3595" s="273" t="s">
        <v>75</v>
      </c>
      <c r="Z3595" s="273" t="s">
        <v>391</v>
      </c>
      <c r="AA3595" s="273" t="s">
        <v>400</v>
      </c>
      <c r="AB3595" s="274">
        <v>45200</v>
      </c>
      <c r="AC3595" s="273">
        <v>14077</v>
      </c>
      <c r="AD3595" s="273">
        <v>51</v>
      </c>
      <c r="AE3595" s="273">
        <v>3</v>
      </c>
      <c r="AF3595" s="273" t="s">
        <v>90</v>
      </c>
      <c r="AH3595" s="273" t="s">
        <v>652</v>
      </c>
      <c r="AI3595" s="273" t="s">
        <v>199</v>
      </c>
      <c r="AJ3595" s="273" t="s">
        <v>214</v>
      </c>
      <c r="AK3595" s="273">
        <v>256279</v>
      </c>
      <c r="BV3595" s="279" t="s">
        <v>64</v>
      </c>
      <c r="BW3595" s="280" t="s">
        <v>63</v>
      </c>
      <c r="BX3595" s="280" t="s">
        <v>252</v>
      </c>
      <c r="BY3595" s="280" t="s">
        <v>257</v>
      </c>
      <c r="BZ3595" s="280" t="s">
        <v>126</v>
      </c>
      <c r="CA3595" s="280" t="s">
        <v>127</v>
      </c>
      <c r="CB3595" s="280" t="s">
        <v>128</v>
      </c>
      <c r="CC3595" s="280" t="s">
        <v>129</v>
      </c>
      <c r="CD3595" s="281">
        <v>6</v>
      </c>
      <c r="CE3595" s="277">
        <v>45108</v>
      </c>
      <c r="CF3595" s="280"/>
      <c r="CG3595" s="280"/>
      <c r="CH3595" s="280"/>
      <c r="CI3595" s="280" t="s">
        <v>80</v>
      </c>
      <c r="CJ3595" s="280"/>
      <c r="CK3595" s="280"/>
      <c r="CL3595" s="280"/>
      <c r="CM3595" s="280" t="s">
        <v>73</v>
      </c>
      <c r="CN3595" s="280">
        <v>3</v>
      </c>
    </row>
    <row r="3596" spans="4:92">
      <c r="D3596" s="273" t="s">
        <v>83</v>
      </c>
      <c r="E3596" s="273" t="s">
        <v>75</v>
      </c>
      <c r="F3596" s="273" t="s">
        <v>357</v>
      </c>
      <c r="G3596" s="273" t="s">
        <v>673</v>
      </c>
      <c r="H3596" s="274">
        <v>45170</v>
      </c>
      <c r="I3596" s="273">
        <v>13833</v>
      </c>
      <c r="J3596" s="273">
        <v>718</v>
      </c>
      <c r="K3596" s="273">
        <v>0</v>
      </c>
      <c r="L3596" s="273" t="s">
        <v>66</v>
      </c>
      <c r="N3596" s="273" t="s">
        <v>107</v>
      </c>
      <c r="W3596" s="273">
        <v>234346</v>
      </c>
      <c r="X3596" s="273" t="s">
        <v>64</v>
      </c>
      <c r="Y3596" s="273" t="s">
        <v>75</v>
      </c>
      <c r="Z3596" s="273" t="s">
        <v>391</v>
      </c>
      <c r="AA3596" s="273" t="s">
        <v>400</v>
      </c>
      <c r="AB3596" s="274">
        <v>45200</v>
      </c>
      <c r="AC3596" s="273">
        <v>14077</v>
      </c>
      <c r="AD3596" s="273">
        <v>51</v>
      </c>
      <c r="AE3596" s="273">
        <v>32</v>
      </c>
      <c r="AF3596" s="273" t="s">
        <v>90</v>
      </c>
      <c r="AH3596" s="273" t="s">
        <v>658</v>
      </c>
      <c r="AI3596" s="273" t="s">
        <v>123</v>
      </c>
      <c r="AJ3596" s="273" t="s">
        <v>214</v>
      </c>
      <c r="AK3596" s="273">
        <v>256285</v>
      </c>
      <c r="BV3596" s="336" t="s">
        <v>64</v>
      </c>
      <c r="BW3596" s="337" t="s">
        <v>63</v>
      </c>
      <c r="BX3596" s="337" t="s">
        <v>252</v>
      </c>
      <c r="BY3596" s="337" t="s">
        <v>257</v>
      </c>
      <c r="BZ3596" s="337" t="s">
        <v>86</v>
      </c>
      <c r="CA3596" s="337" t="s">
        <v>87</v>
      </c>
      <c r="CB3596" s="337" t="s">
        <v>217</v>
      </c>
      <c r="CC3596" s="337" t="s">
        <v>218</v>
      </c>
      <c r="CD3596" s="338">
        <v>2</v>
      </c>
      <c r="CE3596" s="335">
        <v>45261</v>
      </c>
      <c r="CF3596" s="337"/>
      <c r="CG3596" s="337" t="s">
        <v>181</v>
      </c>
      <c r="CH3596" s="337"/>
      <c r="CI3596" s="337" t="s">
        <v>181</v>
      </c>
      <c r="CJ3596" s="337" t="s">
        <v>394</v>
      </c>
      <c r="CK3596" s="337"/>
      <c r="CL3596" s="337"/>
      <c r="CM3596" s="337" t="s">
        <v>73</v>
      </c>
      <c r="CN3596" s="337">
        <v>3</v>
      </c>
    </row>
    <row r="3597" spans="4:92">
      <c r="D3597" s="273" t="s">
        <v>83</v>
      </c>
      <c r="E3597" s="273" t="s">
        <v>75</v>
      </c>
      <c r="F3597" s="273" t="s">
        <v>357</v>
      </c>
      <c r="G3597" s="273" t="s">
        <v>673</v>
      </c>
      <c r="H3597" s="274">
        <v>45200</v>
      </c>
      <c r="I3597" s="273">
        <v>14168</v>
      </c>
      <c r="J3597" s="273">
        <v>718</v>
      </c>
      <c r="W3597" s="273">
        <v>252338</v>
      </c>
      <c r="X3597" s="273" t="s">
        <v>64</v>
      </c>
      <c r="Y3597" s="273" t="s">
        <v>75</v>
      </c>
      <c r="Z3597" s="273" t="s">
        <v>391</v>
      </c>
      <c r="AA3597" s="273" t="s">
        <v>400</v>
      </c>
      <c r="AB3597" s="274">
        <v>45200</v>
      </c>
      <c r="AC3597" s="273">
        <v>14077</v>
      </c>
      <c r="AD3597" s="273">
        <v>51</v>
      </c>
      <c r="AE3597" s="273">
        <v>31</v>
      </c>
      <c r="AF3597" s="273" t="s">
        <v>90</v>
      </c>
      <c r="AG3597" s="273" t="s">
        <v>625</v>
      </c>
      <c r="AH3597" s="273" t="s">
        <v>626</v>
      </c>
      <c r="AI3597" s="273" t="s">
        <v>123</v>
      </c>
      <c r="AJ3597" s="273" t="s">
        <v>627</v>
      </c>
      <c r="AK3597" s="273">
        <v>256290</v>
      </c>
      <c r="BV3597" s="279" t="s">
        <v>64</v>
      </c>
      <c r="BW3597" s="280" t="s">
        <v>63</v>
      </c>
      <c r="BX3597" s="280" t="s">
        <v>252</v>
      </c>
      <c r="BY3597" s="280" t="s">
        <v>257</v>
      </c>
      <c r="BZ3597" s="280" t="s">
        <v>204</v>
      </c>
      <c r="CA3597" s="280" t="s">
        <v>205</v>
      </c>
      <c r="CB3597" s="280" t="s">
        <v>206</v>
      </c>
      <c r="CC3597" s="280" t="s">
        <v>207</v>
      </c>
      <c r="CD3597" s="281">
        <v>0</v>
      </c>
      <c r="CE3597" s="277">
        <v>45261</v>
      </c>
      <c r="CF3597" s="280"/>
      <c r="CG3597" s="280" t="s">
        <v>181</v>
      </c>
      <c r="CH3597" s="280"/>
      <c r="CI3597" s="280" t="s">
        <v>208</v>
      </c>
      <c r="CJ3597" s="280" t="s">
        <v>209</v>
      </c>
      <c r="CK3597" s="280"/>
      <c r="CL3597" s="280"/>
      <c r="CM3597" s="280" t="s">
        <v>73</v>
      </c>
      <c r="CN3597" s="280">
        <v>3</v>
      </c>
    </row>
    <row r="3598" spans="4:92">
      <c r="D3598" s="273" t="s">
        <v>83</v>
      </c>
      <c r="E3598" s="273" t="s">
        <v>75</v>
      </c>
      <c r="F3598" s="273" t="s">
        <v>357</v>
      </c>
      <c r="G3598" s="273" t="s">
        <v>673</v>
      </c>
      <c r="H3598" s="274">
        <v>45200</v>
      </c>
      <c r="I3598" s="273">
        <v>14168</v>
      </c>
      <c r="J3598" s="273">
        <v>718</v>
      </c>
      <c r="K3598" s="273">
        <v>576</v>
      </c>
      <c r="L3598" s="273" t="s">
        <v>66</v>
      </c>
      <c r="M3598" s="273">
        <v>95.22</v>
      </c>
      <c r="N3598" s="273" t="s">
        <v>115</v>
      </c>
      <c r="W3598" s="273">
        <v>252362</v>
      </c>
      <c r="X3598" s="273" t="s">
        <v>64</v>
      </c>
      <c r="Y3598" s="273" t="s">
        <v>75</v>
      </c>
      <c r="Z3598" s="273" t="s">
        <v>391</v>
      </c>
      <c r="AA3598" s="273" t="s">
        <v>400</v>
      </c>
      <c r="AB3598" s="274">
        <v>45200</v>
      </c>
      <c r="AC3598" s="273">
        <v>14077</v>
      </c>
      <c r="AD3598" s="273">
        <v>51</v>
      </c>
      <c r="AE3598" s="273">
        <v>12</v>
      </c>
      <c r="AF3598" s="273" t="s">
        <v>90</v>
      </c>
      <c r="AG3598" s="273" t="s">
        <v>625</v>
      </c>
      <c r="AH3598" s="273" t="s">
        <v>630</v>
      </c>
      <c r="AI3598" s="273" t="s">
        <v>199</v>
      </c>
      <c r="AJ3598" s="273" t="s">
        <v>627</v>
      </c>
      <c r="AK3598" s="273">
        <v>256295</v>
      </c>
      <c r="BV3598" s="336" t="s">
        <v>64</v>
      </c>
      <c r="BW3598" s="337" t="s">
        <v>63</v>
      </c>
      <c r="BX3598" s="337" t="s">
        <v>252</v>
      </c>
      <c r="BY3598" s="337" t="s">
        <v>257</v>
      </c>
      <c r="BZ3598" s="337" t="s">
        <v>204</v>
      </c>
      <c r="CA3598" s="337" t="s">
        <v>205</v>
      </c>
      <c r="CB3598" s="337" t="s">
        <v>206</v>
      </c>
      <c r="CC3598" s="337" t="s">
        <v>207</v>
      </c>
      <c r="CD3598" s="338">
        <v>0</v>
      </c>
      <c r="CE3598" s="335">
        <v>45261</v>
      </c>
      <c r="CF3598" s="337"/>
      <c r="CG3598" s="337" t="s">
        <v>181</v>
      </c>
      <c r="CH3598" s="337"/>
      <c r="CI3598" s="337" t="s">
        <v>208</v>
      </c>
      <c r="CJ3598" s="337" t="s">
        <v>209</v>
      </c>
      <c r="CK3598" s="337"/>
      <c r="CL3598" s="337"/>
      <c r="CM3598" s="337" t="s">
        <v>73</v>
      </c>
      <c r="CN3598" s="337">
        <v>3</v>
      </c>
    </row>
    <row r="3599" spans="4:92">
      <c r="D3599" s="273" t="s">
        <v>83</v>
      </c>
      <c r="E3599" s="273" t="s">
        <v>75</v>
      </c>
      <c r="F3599" s="273" t="s">
        <v>357</v>
      </c>
      <c r="G3599" s="273" t="s">
        <v>673</v>
      </c>
      <c r="H3599" s="274">
        <v>45200</v>
      </c>
      <c r="I3599" s="273">
        <v>14168</v>
      </c>
      <c r="J3599" s="273">
        <v>718</v>
      </c>
      <c r="K3599" s="273">
        <v>0</v>
      </c>
      <c r="L3599" s="273" t="s">
        <v>66</v>
      </c>
      <c r="N3599" s="273" t="s">
        <v>107</v>
      </c>
      <c r="W3599" s="273">
        <v>252363</v>
      </c>
      <c r="X3599" s="273" t="s">
        <v>64</v>
      </c>
      <c r="Y3599" s="273" t="s">
        <v>75</v>
      </c>
      <c r="Z3599" s="273" t="s">
        <v>391</v>
      </c>
      <c r="AA3599" s="273" t="s">
        <v>400</v>
      </c>
      <c r="AB3599" s="274">
        <v>45231</v>
      </c>
      <c r="AC3599" s="273">
        <v>14444</v>
      </c>
      <c r="AD3599" s="273">
        <v>51</v>
      </c>
      <c r="AK3599" s="273">
        <v>269000</v>
      </c>
      <c r="BV3599" s="279" t="s">
        <v>64</v>
      </c>
      <c r="BW3599" s="280" t="s">
        <v>63</v>
      </c>
      <c r="BX3599" s="280" t="s">
        <v>252</v>
      </c>
      <c r="BY3599" s="280" t="s">
        <v>257</v>
      </c>
      <c r="BZ3599" s="280" t="s">
        <v>86</v>
      </c>
      <c r="CA3599" s="280" t="s">
        <v>87</v>
      </c>
      <c r="CB3599" s="280" t="s">
        <v>233</v>
      </c>
      <c r="CC3599" s="280" t="s">
        <v>234</v>
      </c>
      <c r="CD3599" s="281">
        <v>1</v>
      </c>
      <c r="CE3599" s="277">
        <v>45261</v>
      </c>
      <c r="CF3599" s="280"/>
      <c r="CG3599" s="280" t="s">
        <v>181</v>
      </c>
      <c r="CH3599" s="280"/>
      <c r="CI3599" s="280" t="s">
        <v>181</v>
      </c>
      <c r="CJ3599" s="280" t="s">
        <v>1465</v>
      </c>
      <c r="CK3599" s="280"/>
      <c r="CL3599" s="280"/>
      <c r="CM3599" s="280" t="s">
        <v>73</v>
      </c>
      <c r="CN3599" s="280">
        <v>3</v>
      </c>
    </row>
    <row r="3600" spans="4:92">
      <c r="D3600" s="273" t="s">
        <v>83</v>
      </c>
      <c r="E3600" s="273" t="s">
        <v>75</v>
      </c>
      <c r="F3600" s="273" t="s">
        <v>357</v>
      </c>
      <c r="G3600" s="273" t="s">
        <v>673</v>
      </c>
      <c r="H3600" s="274">
        <v>45231</v>
      </c>
      <c r="I3600" s="273">
        <v>14535</v>
      </c>
      <c r="J3600" s="273">
        <v>718</v>
      </c>
      <c r="W3600" s="273">
        <v>271196</v>
      </c>
      <c r="X3600" s="273" t="s">
        <v>64</v>
      </c>
      <c r="Y3600" s="273" t="s">
        <v>75</v>
      </c>
      <c r="Z3600" s="273" t="s">
        <v>391</v>
      </c>
      <c r="AA3600" s="273" t="s">
        <v>400</v>
      </c>
      <c r="AB3600" s="274">
        <v>45231</v>
      </c>
      <c r="AC3600" s="273">
        <v>14444</v>
      </c>
      <c r="AD3600" s="273">
        <v>51</v>
      </c>
      <c r="AK3600" s="273">
        <v>293334</v>
      </c>
      <c r="BV3600" s="336" t="s">
        <v>64</v>
      </c>
      <c r="BW3600" s="337" t="s">
        <v>63</v>
      </c>
      <c r="BX3600" s="337" t="s">
        <v>252</v>
      </c>
      <c r="BY3600" s="337" t="s">
        <v>257</v>
      </c>
      <c r="BZ3600" s="337" t="s">
        <v>86</v>
      </c>
      <c r="CA3600" s="337" t="s">
        <v>87</v>
      </c>
      <c r="CB3600" s="337" t="s">
        <v>233</v>
      </c>
      <c r="CC3600" s="337" t="s">
        <v>234</v>
      </c>
      <c r="CD3600" s="338">
        <v>1</v>
      </c>
      <c r="CE3600" s="335">
        <v>45261</v>
      </c>
      <c r="CF3600" s="337"/>
      <c r="CG3600" s="337" t="s">
        <v>181</v>
      </c>
      <c r="CH3600" s="337"/>
      <c r="CI3600" s="337" t="s">
        <v>181</v>
      </c>
      <c r="CJ3600" s="337" t="s">
        <v>1465</v>
      </c>
      <c r="CK3600" s="337"/>
      <c r="CL3600" s="337"/>
      <c r="CM3600" s="337" t="s">
        <v>73</v>
      </c>
      <c r="CN3600" s="337">
        <v>3</v>
      </c>
    </row>
    <row r="3601" spans="4:92">
      <c r="D3601" s="273" t="s">
        <v>83</v>
      </c>
      <c r="E3601" s="273" t="s">
        <v>75</v>
      </c>
      <c r="F3601" s="273" t="s">
        <v>357</v>
      </c>
      <c r="G3601" s="273" t="s">
        <v>673</v>
      </c>
      <c r="H3601" s="274">
        <v>45231</v>
      </c>
      <c r="I3601" s="273">
        <v>14535</v>
      </c>
      <c r="J3601" s="273">
        <v>718</v>
      </c>
      <c r="K3601" s="273">
        <v>806</v>
      </c>
      <c r="L3601" s="273" t="s">
        <v>66</v>
      </c>
      <c r="M3601" s="273">
        <v>133.24187499999999</v>
      </c>
      <c r="N3601" s="273" t="s">
        <v>115</v>
      </c>
      <c r="W3601" s="273">
        <v>271220</v>
      </c>
      <c r="X3601" s="273" t="s">
        <v>64</v>
      </c>
      <c r="Y3601" s="273" t="s">
        <v>75</v>
      </c>
      <c r="Z3601" s="273" t="s">
        <v>391</v>
      </c>
      <c r="AA3601" s="273" t="s">
        <v>400</v>
      </c>
      <c r="AB3601" s="274">
        <v>45231</v>
      </c>
      <c r="AC3601" s="273">
        <v>14445</v>
      </c>
      <c r="AD3601" s="273">
        <v>51</v>
      </c>
      <c r="AE3601" s="273">
        <v>21</v>
      </c>
      <c r="AF3601" s="273" t="s">
        <v>90</v>
      </c>
      <c r="AG3601" s="273" t="s">
        <v>636</v>
      </c>
      <c r="AH3601" s="273" t="s">
        <v>637</v>
      </c>
      <c r="AI3601" s="273" t="s">
        <v>123</v>
      </c>
      <c r="AJ3601" s="273" t="s">
        <v>124</v>
      </c>
      <c r="AK3601" s="273">
        <v>275580</v>
      </c>
      <c r="BV3601" s="279" t="s">
        <v>64</v>
      </c>
      <c r="BW3601" s="280" t="s">
        <v>63</v>
      </c>
      <c r="BX3601" s="280" t="s">
        <v>252</v>
      </c>
      <c r="BY3601" s="280" t="s">
        <v>257</v>
      </c>
      <c r="BZ3601" s="280" t="s">
        <v>86</v>
      </c>
      <c r="CA3601" s="280" t="s">
        <v>87</v>
      </c>
      <c r="CB3601" s="280" t="s">
        <v>225</v>
      </c>
      <c r="CC3601" s="280" t="s">
        <v>226</v>
      </c>
      <c r="CD3601" s="281">
        <v>5</v>
      </c>
      <c r="CE3601" s="277">
        <v>45261</v>
      </c>
      <c r="CF3601" s="280">
        <v>0</v>
      </c>
      <c r="CG3601" s="280" t="s">
        <v>90</v>
      </c>
      <c r="CH3601" s="280">
        <v>0</v>
      </c>
      <c r="CI3601" s="280" t="s">
        <v>80</v>
      </c>
      <c r="CJ3601" s="280"/>
      <c r="CK3601" s="280"/>
      <c r="CL3601" s="280"/>
      <c r="CM3601" s="280" t="s">
        <v>73</v>
      </c>
      <c r="CN3601" s="280">
        <v>3</v>
      </c>
    </row>
    <row r="3602" spans="4:92">
      <c r="D3602" s="273" t="s">
        <v>83</v>
      </c>
      <c r="E3602" s="273" t="s">
        <v>75</v>
      </c>
      <c r="F3602" s="273" t="s">
        <v>357</v>
      </c>
      <c r="G3602" s="273" t="s">
        <v>673</v>
      </c>
      <c r="H3602" s="274">
        <v>45231</v>
      </c>
      <c r="I3602" s="273">
        <v>14535</v>
      </c>
      <c r="J3602" s="273">
        <v>718</v>
      </c>
      <c r="K3602" s="273">
        <v>0</v>
      </c>
      <c r="L3602" s="273" t="s">
        <v>66</v>
      </c>
      <c r="N3602" s="273" t="s">
        <v>107</v>
      </c>
      <c r="W3602" s="273">
        <v>271221</v>
      </c>
      <c r="X3602" s="273" t="s">
        <v>64</v>
      </c>
      <c r="Y3602" s="273" t="s">
        <v>75</v>
      </c>
      <c r="Z3602" s="273" t="s">
        <v>391</v>
      </c>
      <c r="AA3602" s="273" t="s">
        <v>400</v>
      </c>
      <c r="AB3602" s="274">
        <v>45231</v>
      </c>
      <c r="AC3602" s="273">
        <v>14445</v>
      </c>
      <c r="AD3602" s="273">
        <v>51</v>
      </c>
      <c r="AE3602" s="273">
        <v>1</v>
      </c>
      <c r="AF3602" s="273" t="s">
        <v>90</v>
      </c>
      <c r="AG3602" s="273" t="s">
        <v>636</v>
      </c>
      <c r="AH3602" s="273" t="s">
        <v>639</v>
      </c>
      <c r="AI3602" s="273" t="s">
        <v>199</v>
      </c>
      <c r="AJ3602" s="273" t="s">
        <v>124</v>
      </c>
      <c r="AK3602" s="273">
        <v>275585</v>
      </c>
      <c r="BV3602" s="336" t="s">
        <v>64</v>
      </c>
      <c r="BW3602" s="337" t="s">
        <v>63</v>
      </c>
      <c r="BX3602" s="337" t="s">
        <v>252</v>
      </c>
      <c r="BY3602" s="337" t="s">
        <v>257</v>
      </c>
      <c r="BZ3602" s="337" t="s">
        <v>86</v>
      </c>
      <c r="CA3602" s="337" t="s">
        <v>87</v>
      </c>
      <c r="CB3602" s="337" t="s">
        <v>225</v>
      </c>
      <c r="CC3602" s="337" t="s">
        <v>226</v>
      </c>
      <c r="CD3602" s="338">
        <v>5</v>
      </c>
      <c r="CE3602" s="335">
        <v>45261</v>
      </c>
      <c r="CF3602" s="337">
        <v>0</v>
      </c>
      <c r="CG3602" s="337" t="s">
        <v>90</v>
      </c>
      <c r="CH3602" s="337">
        <v>0</v>
      </c>
      <c r="CI3602" s="337" t="s">
        <v>80</v>
      </c>
      <c r="CJ3602" s="337"/>
      <c r="CK3602" s="337"/>
      <c r="CL3602" s="337"/>
      <c r="CM3602" s="337" t="s">
        <v>73</v>
      </c>
      <c r="CN3602" s="337">
        <v>3</v>
      </c>
    </row>
    <row r="3603" spans="4:92">
      <c r="D3603" s="273" t="s">
        <v>83</v>
      </c>
      <c r="E3603" s="273" t="s">
        <v>75</v>
      </c>
      <c r="F3603" s="273" t="s">
        <v>357</v>
      </c>
      <c r="G3603" s="273" t="s">
        <v>673</v>
      </c>
      <c r="H3603" s="274">
        <v>45261</v>
      </c>
      <c r="I3603" s="273">
        <v>16995</v>
      </c>
      <c r="J3603" s="273">
        <v>718</v>
      </c>
      <c r="W3603" s="273">
        <v>313157</v>
      </c>
      <c r="X3603" s="273" t="s">
        <v>64</v>
      </c>
      <c r="Y3603" s="273" t="s">
        <v>75</v>
      </c>
      <c r="Z3603" s="273" t="s">
        <v>391</v>
      </c>
      <c r="AA3603" s="273" t="s">
        <v>400</v>
      </c>
      <c r="AB3603" s="274">
        <v>45231</v>
      </c>
      <c r="AC3603" s="273">
        <v>14445</v>
      </c>
      <c r="AD3603" s="273">
        <v>51</v>
      </c>
      <c r="AE3603" s="273">
        <v>84</v>
      </c>
      <c r="AF3603" s="273" t="s">
        <v>90</v>
      </c>
      <c r="AG3603" s="273" t="s">
        <v>121</v>
      </c>
      <c r="AH3603" s="273" t="s">
        <v>642</v>
      </c>
      <c r="AI3603" s="273" t="s">
        <v>123</v>
      </c>
      <c r="AJ3603" s="273" t="s">
        <v>124</v>
      </c>
      <c r="AK3603" s="273">
        <v>275590</v>
      </c>
      <c r="BV3603" s="279" t="s">
        <v>64</v>
      </c>
      <c r="BW3603" s="280" t="s">
        <v>75</v>
      </c>
      <c r="BX3603" s="280" t="s">
        <v>231</v>
      </c>
      <c r="BY3603" s="280" t="s">
        <v>231</v>
      </c>
      <c r="BZ3603" s="280" t="s">
        <v>86</v>
      </c>
      <c r="CA3603" s="280" t="s">
        <v>87</v>
      </c>
      <c r="CB3603" s="280" t="s">
        <v>225</v>
      </c>
      <c r="CC3603" s="280" t="s">
        <v>226</v>
      </c>
      <c r="CD3603" s="281">
        <v>5</v>
      </c>
      <c r="CE3603" s="277">
        <v>44927</v>
      </c>
      <c r="CF3603" s="280">
        <v>0</v>
      </c>
      <c r="CG3603" s="280" t="s">
        <v>80</v>
      </c>
      <c r="CH3603" s="280">
        <v>0</v>
      </c>
      <c r="CI3603" s="280" t="s">
        <v>80</v>
      </c>
      <c r="CJ3603" s="280"/>
      <c r="CK3603" s="280"/>
      <c r="CL3603" s="280"/>
      <c r="CM3603" s="280" t="s">
        <v>73</v>
      </c>
      <c r="CN3603" s="280">
        <v>3</v>
      </c>
    </row>
    <row r="3604" spans="4:92">
      <c r="D3604" s="273" t="s">
        <v>83</v>
      </c>
      <c r="E3604" s="273" t="s">
        <v>75</v>
      </c>
      <c r="F3604" s="273" t="s">
        <v>357</v>
      </c>
      <c r="G3604" s="273" t="s">
        <v>673</v>
      </c>
      <c r="H3604" s="274">
        <v>45261</v>
      </c>
      <c r="I3604" s="273">
        <v>16995</v>
      </c>
      <c r="J3604" s="273">
        <v>718</v>
      </c>
      <c r="K3604" s="273">
        <v>0</v>
      </c>
      <c r="L3604" s="273" t="s">
        <v>66</v>
      </c>
      <c r="M3604" s="273">
        <v>0</v>
      </c>
      <c r="N3604" s="273" t="s">
        <v>115</v>
      </c>
      <c r="W3604" s="273">
        <v>313181</v>
      </c>
      <c r="X3604" s="273" t="s">
        <v>64</v>
      </c>
      <c r="Y3604" s="273" t="s">
        <v>75</v>
      </c>
      <c r="Z3604" s="273" t="s">
        <v>391</v>
      </c>
      <c r="AA3604" s="273" t="s">
        <v>400</v>
      </c>
      <c r="AB3604" s="274">
        <v>45231</v>
      </c>
      <c r="AC3604" s="273">
        <v>14445</v>
      </c>
      <c r="AD3604" s="273">
        <v>51</v>
      </c>
      <c r="AE3604" s="273">
        <v>225</v>
      </c>
      <c r="AF3604" s="273" t="s">
        <v>90</v>
      </c>
      <c r="AH3604" s="273" t="s">
        <v>645</v>
      </c>
      <c r="AI3604" s="273" t="s">
        <v>123</v>
      </c>
      <c r="AJ3604" s="273" t="s">
        <v>200</v>
      </c>
      <c r="AK3604" s="273">
        <v>275596</v>
      </c>
      <c r="BV3604" s="336" t="s">
        <v>64</v>
      </c>
      <c r="BW3604" s="337" t="s">
        <v>75</v>
      </c>
      <c r="BX3604" s="337" t="s">
        <v>231</v>
      </c>
      <c r="BY3604" s="337" t="s">
        <v>231</v>
      </c>
      <c r="BZ3604" s="337" t="s">
        <v>86</v>
      </c>
      <c r="CA3604" s="337" t="s">
        <v>87</v>
      </c>
      <c r="CB3604" s="337" t="s">
        <v>225</v>
      </c>
      <c r="CC3604" s="337" t="s">
        <v>226</v>
      </c>
      <c r="CD3604" s="338">
        <v>5</v>
      </c>
      <c r="CE3604" s="335">
        <v>44927</v>
      </c>
      <c r="CF3604" s="337">
        <v>0</v>
      </c>
      <c r="CG3604" s="337" t="s">
        <v>80</v>
      </c>
      <c r="CH3604" s="337">
        <v>0</v>
      </c>
      <c r="CI3604" s="337" t="s">
        <v>80</v>
      </c>
      <c r="CJ3604" s="337"/>
      <c r="CK3604" s="337"/>
      <c r="CL3604" s="337"/>
      <c r="CM3604" s="337" t="s">
        <v>73</v>
      </c>
      <c r="CN3604" s="337">
        <v>3</v>
      </c>
    </row>
    <row r="3605" spans="4:92">
      <c r="D3605" s="273" t="s">
        <v>83</v>
      </c>
      <c r="E3605" s="273" t="s">
        <v>75</v>
      </c>
      <c r="F3605" s="273" t="s">
        <v>357</v>
      </c>
      <c r="G3605" s="273" t="s">
        <v>673</v>
      </c>
      <c r="H3605" s="274">
        <v>45261</v>
      </c>
      <c r="I3605" s="273">
        <v>16995</v>
      </c>
      <c r="J3605" s="273">
        <v>718</v>
      </c>
      <c r="K3605" s="273">
        <v>0</v>
      </c>
      <c r="L3605" s="273" t="s">
        <v>66</v>
      </c>
      <c r="N3605" s="273" t="s">
        <v>107</v>
      </c>
      <c r="W3605" s="273">
        <v>313182</v>
      </c>
      <c r="X3605" s="273" t="s">
        <v>64</v>
      </c>
      <c r="Y3605" s="273" t="s">
        <v>75</v>
      </c>
      <c r="Z3605" s="273" t="s">
        <v>391</v>
      </c>
      <c r="AA3605" s="273" t="s">
        <v>400</v>
      </c>
      <c r="AB3605" s="274">
        <v>45231</v>
      </c>
      <c r="AC3605" s="273">
        <v>14445</v>
      </c>
      <c r="AD3605" s="273">
        <v>51</v>
      </c>
      <c r="AE3605" s="273">
        <v>35</v>
      </c>
      <c r="AF3605" s="273" t="s">
        <v>90</v>
      </c>
      <c r="AH3605" s="273" t="s">
        <v>649</v>
      </c>
      <c r="AI3605" s="273" t="s">
        <v>199</v>
      </c>
      <c r="AJ3605" s="273" t="s">
        <v>200</v>
      </c>
      <c r="AK3605" s="273">
        <v>275602</v>
      </c>
      <c r="BV3605" s="279" t="s">
        <v>64</v>
      </c>
      <c r="BW3605" s="280" t="s">
        <v>75</v>
      </c>
      <c r="BX3605" s="280" t="s">
        <v>231</v>
      </c>
      <c r="BY3605" s="280" t="s">
        <v>231</v>
      </c>
      <c r="BZ3605" s="280" t="s">
        <v>86</v>
      </c>
      <c r="CA3605" s="280" t="s">
        <v>87</v>
      </c>
      <c r="CB3605" s="280" t="s">
        <v>225</v>
      </c>
      <c r="CC3605" s="280" t="s">
        <v>226</v>
      </c>
      <c r="CD3605" s="281">
        <v>5</v>
      </c>
      <c r="CE3605" s="277">
        <v>44927</v>
      </c>
      <c r="CF3605" s="280">
        <v>0</v>
      </c>
      <c r="CG3605" s="280" t="s">
        <v>80</v>
      </c>
      <c r="CH3605" s="280">
        <v>0</v>
      </c>
      <c r="CI3605" s="280" t="s">
        <v>80</v>
      </c>
      <c r="CJ3605" s="280"/>
      <c r="CK3605" s="280"/>
      <c r="CL3605" s="280"/>
      <c r="CM3605" s="280" t="s">
        <v>73</v>
      </c>
      <c r="CN3605" s="280">
        <v>3</v>
      </c>
    </row>
    <row r="3606" spans="4:92">
      <c r="D3606" s="273" t="s">
        <v>83</v>
      </c>
      <c r="E3606" s="273" t="s">
        <v>75</v>
      </c>
      <c r="F3606" s="273" t="s">
        <v>357</v>
      </c>
      <c r="G3606" s="273" t="s">
        <v>689</v>
      </c>
      <c r="H3606" s="274">
        <v>44927</v>
      </c>
      <c r="I3606" s="273">
        <v>11194</v>
      </c>
      <c r="J3606" s="273">
        <v>724</v>
      </c>
      <c r="W3606" s="273">
        <v>138513</v>
      </c>
      <c r="X3606" s="273" t="s">
        <v>64</v>
      </c>
      <c r="Y3606" s="273" t="s">
        <v>75</v>
      </c>
      <c r="Z3606" s="273" t="s">
        <v>391</v>
      </c>
      <c r="AA3606" s="273" t="s">
        <v>400</v>
      </c>
      <c r="AB3606" s="274">
        <v>45231</v>
      </c>
      <c r="AC3606" s="273">
        <v>14445</v>
      </c>
      <c r="AD3606" s="273">
        <v>51</v>
      </c>
      <c r="AE3606" s="273">
        <v>7</v>
      </c>
      <c r="AF3606" s="273" t="s">
        <v>90</v>
      </c>
      <c r="AH3606" s="273" t="s">
        <v>652</v>
      </c>
      <c r="AI3606" s="273" t="s">
        <v>199</v>
      </c>
      <c r="AJ3606" s="273" t="s">
        <v>214</v>
      </c>
      <c r="AK3606" s="273">
        <v>275608</v>
      </c>
      <c r="BV3606" s="336" t="s">
        <v>64</v>
      </c>
      <c r="BW3606" s="337" t="s">
        <v>75</v>
      </c>
      <c r="BX3606" s="337" t="s">
        <v>231</v>
      </c>
      <c r="BY3606" s="337" t="s">
        <v>231</v>
      </c>
      <c r="BZ3606" s="337" t="s">
        <v>86</v>
      </c>
      <c r="CA3606" s="337" t="s">
        <v>87</v>
      </c>
      <c r="CB3606" s="337" t="s">
        <v>88</v>
      </c>
      <c r="CC3606" s="337" t="s">
        <v>89</v>
      </c>
      <c r="CD3606" s="338">
        <v>3</v>
      </c>
      <c r="CE3606" s="335">
        <v>45108</v>
      </c>
      <c r="CF3606" s="337">
        <v>2884</v>
      </c>
      <c r="CG3606" s="337" t="s">
        <v>80</v>
      </c>
      <c r="CH3606" s="337">
        <v>2884</v>
      </c>
      <c r="CI3606" s="337" t="s">
        <v>80</v>
      </c>
      <c r="CJ3606" s="337"/>
      <c r="CK3606" s="337"/>
      <c r="CL3606" s="337"/>
      <c r="CM3606" s="337" t="s">
        <v>73</v>
      </c>
      <c r="CN3606" s="337">
        <v>3</v>
      </c>
    </row>
    <row r="3607" spans="4:92">
      <c r="D3607" s="273" t="s">
        <v>83</v>
      </c>
      <c r="E3607" s="273" t="s">
        <v>75</v>
      </c>
      <c r="F3607" s="273" t="s">
        <v>357</v>
      </c>
      <c r="G3607" s="273" t="s">
        <v>689</v>
      </c>
      <c r="H3607" s="274">
        <v>44927</v>
      </c>
      <c r="I3607" s="273">
        <v>11194</v>
      </c>
      <c r="J3607" s="273">
        <v>724</v>
      </c>
      <c r="K3607" s="273">
        <v>0</v>
      </c>
      <c r="L3607" s="273" t="s">
        <v>66</v>
      </c>
      <c r="N3607" s="273" t="s">
        <v>107</v>
      </c>
      <c r="W3607" s="273">
        <v>138538</v>
      </c>
      <c r="X3607" s="273" t="s">
        <v>64</v>
      </c>
      <c r="Y3607" s="273" t="s">
        <v>75</v>
      </c>
      <c r="Z3607" s="273" t="s">
        <v>391</v>
      </c>
      <c r="AA3607" s="273" t="s">
        <v>396</v>
      </c>
      <c r="AB3607" s="274">
        <v>45261</v>
      </c>
      <c r="AC3607" s="273">
        <v>16918</v>
      </c>
      <c r="AD3607" s="273">
        <v>50</v>
      </c>
      <c r="AE3607" s="273">
        <v>7</v>
      </c>
      <c r="AF3607" s="273" t="s">
        <v>90</v>
      </c>
      <c r="AH3607" s="273" t="s">
        <v>658</v>
      </c>
      <c r="AI3607" s="273" t="s">
        <v>123</v>
      </c>
      <c r="AJ3607" s="273" t="s">
        <v>214</v>
      </c>
      <c r="AK3607" s="273">
        <v>316623</v>
      </c>
      <c r="BV3607" s="279" t="s">
        <v>64</v>
      </c>
      <c r="BW3607" s="280" t="s">
        <v>75</v>
      </c>
      <c r="BX3607" s="280" t="s">
        <v>231</v>
      </c>
      <c r="BY3607" s="280" t="s">
        <v>231</v>
      </c>
      <c r="BZ3607" s="280" t="s">
        <v>86</v>
      </c>
      <c r="CA3607" s="280" t="s">
        <v>87</v>
      </c>
      <c r="CB3607" s="280" t="s">
        <v>88</v>
      </c>
      <c r="CC3607" s="280" t="s">
        <v>89</v>
      </c>
      <c r="CD3607" s="281">
        <v>3</v>
      </c>
      <c r="CE3607" s="277">
        <v>45108</v>
      </c>
      <c r="CF3607" s="280">
        <v>2338</v>
      </c>
      <c r="CG3607" s="280" t="s">
        <v>80</v>
      </c>
      <c r="CH3607" s="280">
        <v>2338</v>
      </c>
      <c r="CI3607" s="280" t="s">
        <v>80</v>
      </c>
      <c r="CJ3607" s="280"/>
      <c r="CK3607" s="280"/>
      <c r="CL3607" s="280"/>
      <c r="CM3607" s="280" t="s">
        <v>73</v>
      </c>
      <c r="CN3607" s="280">
        <v>3</v>
      </c>
    </row>
    <row r="3608" spans="4:92">
      <c r="D3608" s="273" t="s">
        <v>83</v>
      </c>
      <c r="E3608" s="273" t="s">
        <v>75</v>
      </c>
      <c r="F3608" s="273" t="s">
        <v>357</v>
      </c>
      <c r="G3608" s="273" t="s">
        <v>689</v>
      </c>
      <c r="H3608" s="274">
        <v>44927</v>
      </c>
      <c r="I3608" s="273">
        <v>11194</v>
      </c>
      <c r="J3608" s="273">
        <v>724</v>
      </c>
      <c r="K3608" s="273">
        <v>815</v>
      </c>
      <c r="L3608" s="273" t="s">
        <v>66</v>
      </c>
      <c r="M3608" s="273">
        <v>140.44231250000001</v>
      </c>
      <c r="N3608" s="273" t="s">
        <v>115</v>
      </c>
      <c r="W3608" s="273">
        <v>138537</v>
      </c>
      <c r="X3608" s="273" t="s">
        <v>64</v>
      </c>
      <c r="Y3608" s="273" t="s">
        <v>75</v>
      </c>
      <c r="Z3608" s="273" t="s">
        <v>391</v>
      </c>
      <c r="AA3608" s="273" t="s">
        <v>396</v>
      </c>
      <c r="AB3608" s="274">
        <v>45261</v>
      </c>
      <c r="AC3608" s="273">
        <v>16918</v>
      </c>
      <c r="AD3608" s="273">
        <v>50</v>
      </c>
      <c r="AE3608" s="273">
        <v>8</v>
      </c>
      <c r="AF3608" s="273" t="s">
        <v>90</v>
      </c>
      <c r="AH3608" s="273" t="s">
        <v>652</v>
      </c>
      <c r="AI3608" s="273" t="s">
        <v>199</v>
      </c>
      <c r="AJ3608" s="273" t="s">
        <v>214</v>
      </c>
      <c r="AK3608" s="273">
        <v>316629</v>
      </c>
      <c r="BV3608" s="336" t="s">
        <v>64</v>
      </c>
      <c r="BW3608" s="337" t="s">
        <v>75</v>
      </c>
      <c r="BX3608" s="337" t="s">
        <v>231</v>
      </c>
      <c r="BY3608" s="337" t="s">
        <v>231</v>
      </c>
      <c r="BZ3608" s="337" t="s">
        <v>86</v>
      </c>
      <c r="CA3608" s="337" t="s">
        <v>87</v>
      </c>
      <c r="CB3608" s="337" t="s">
        <v>88</v>
      </c>
      <c r="CC3608" s="337" t="s">
        <v>89</v>
      </c>
      <c r="CD3608" s="338">
        <v>3</v>
      </c>
      <c r="CE3608" s="335">
        <v>45108</v>
      </c>
      <c r="CF3608" s="337">
        <v>13094</v>
      </c>
      <c r="CG3608" s="337" t="s">
        <v>80</v>
      </c>
      <c r="CH3608" s="337">
        <v>13094</v>
      </c>
      <c r="CI3608" s="337" t="s">
        <v>80</v>
      </c>
      <c r="CJ3608" s="337"/>
      <c r="CK3608" s="337"/>
      <c r="CL3608" s="337"/>
      <c r="CM3608" s="337" t="s">
        <v>73</v>
      </c>
      <c r="CN3608" s="337">
        <v>3</v>
      </c>
    </row>
    <row r="3609" spans="4:92">
      <c r="D3609" s="273" t="s">
        <v>83</v>
      </c>
      <c r="E3609" s="273" t="s">
        <v>75</v>
      </c>
      <c r="F3609" s="273" t="s">
        <v>357</v>
      </c>
      <c r="G3609" s="273" t="s">
        <v>689</v>
      </c>
      <c r="H3609" s="274">
        <v>44958</v>
      </c>
      <c r="I3609" s="273">
        <v>11356</v>
      </c>
      <c r="J3609" s="273">
        <v>724</v>
      </c>
      <c r="W3609" s="273">
        <v>143211</v>
      </c>
      <c r="X3609" s="273" t="s">
        <v>64</v>
      </c>
      <c r="Y3609" s="273" t="s">
        <v>75</v>
      </c>
      <c r="Z3609" s="273" t="s">
        <v>391</v>
      </c>
      <c r="AA3609" s="273" t="s">
        <v>396</v>
      </c>
      <c r="AB3609" s="274">
        <v>45261</v>
      </c>
      <c r="AC3609" s="273">
        <v>16918</v>
      </c>
      <c r="AD3609" s="273">
        <v>50</v>
      </c>
      <c r="AE3609" s="273">
        <v>8</v>
      </c>
      <c r="AF3609" s="273" t="s">
        <v>90</v>
      </c>
      <c r="AG3609" s="273" t="s">
        <v>625</v>
      </c>
      <c r="AH3609" s="273" t="s">
        <v>684</v>
      </c>
      <c r="AI3609" s="273" t="s">
        <v>123</v>
      </c>
      <c r="AJ3609" s="273" t="s">
        <v>627</v>
      </c>
      <c r="AK3609" s="273">
        <v>316634</v>
      </c>
      <c r="BV3609" s="279" t="s">
        <v>64</v>
      </c>
      <c r="BW3609" s="280" t="s">
        <v>75</v>
      </c>
      <c r="BX3609" s="280" t="s">
        <v>231</v>
      </c>
      <c r="BY3609" s="280" t="s">
        <v>231</v>
      </c>
      <c r="BZ3609" s="280" t="s">
        <v>86</v>
      </c>
      <c r="CA3609" s="280" t="s">
        <v>87</v>
      </c>
      <c r="CB3609" s="280" t="s">
        <v>88</v>
      </c>
      <c r="CC3609" s="280" t="s">
        <v>89</v>
      </c>
      <c r="CD3609" s="281">
        <v>3</v>
      </c>
      <c r="CE3609" s="277">
        <v>45139</v>
      </c>
      <c r="CF3609" s="280">
        <v>11980</v>
      </c>
      <c r="CG3609" s="280" t="s">
        <v>80</v>
      </c>
      <c r="CH3609" s="280">
        <v>11980</v>
      </c>
      <c r="CI3609" s="280" t="s">
        <v>80</v>
      </c>
      <c r="CJ3609" s="280"/>
      <c r="CK3609" s="280"/>
      <c r="CL3609" s="280"/>
      <c r="CM3609" s="280" t="s">
        <v>73</v>
      </c>
      <c r="CN3609" s="280">
        <v>3</v>
      </c>
    </row>
    <row r="3610" spans="4:92">
      <c r="D3610" s="273" t="s">
        <v>83</v>
      </c>
      <c r="E3610" s="273" t="s">
        <v>75</v>
      </c>
      <c r="F3610" s="273" t="s">
        <v>357</v>
      </c>
      <c r="G3610" s="273" t="s">
        <v>689</v>
      </c>
      <c r="H3610" s="274">
        <v>44958</v>
      </c>
      <c r="I3610" s="273">
        <v>11356</v>
      </c>
      <c r="J3610" s="273">
        <v>724</v>
      </c>
      <c r="K3610" s="273">
        <v>0</v>
      </c>
      <c r="L3610" s="273" t="s">
        <v>66</v>
      </c>
      <c r="N3610" s="273" t="s">
        <v>107</v>
      </c>
      <c r="W3610" s="273">
        <v>143236</v>
      </c>
      <c r="X3610" s="273" t="s">
        <v>64</v>
      </c>
      <c r="Y3610" s="273" t="s">
        <v>75</v>
      </c>
      <c r="Z3610" s="273" t="s">
        <v>391</v>
      </c>
      <c r="AA3610" s="273" t="s">
        <v>396</v>
      </c>
      <c r="AB3610" s="274">
        <v>45261</v>
      </c>
      <c r="AC3610" s="273">
        <v>16918</v>
      </c>
      <c r="AD3610" s="273">
        <v>50</v>
      </c>
      <c r="AE3610" s="273">
        <v>0</v>
      </c>
      <c r="AF3610" s="273" t="s">
        <v>90</v>
      </c>
      <c r="AG3610" s="273" t="s">
        <v>625</v>
      </c>
      <c r="AH3610" s="273" t="s">
        <v>662</v>
      </c>
      <c r="AI3610" s="273" t="s">
        <v>199</v>
      </c>
      <c r="AJ3610" s="273" t="s">
        <v>627</v>
      </c>
      <c r="AK3610" s="273">
        <v>316639</v>
      </c>
      <c r="BV3610" s="336" t="s">
        <v>64</v>
      </c>
      <c r="BW3610" s="337" t="s">
        <v>75</v>
      </c>
      <c r="BX3610" s="337" t="s">
        <v>231</v>
      </c>
      <c r="BY3610" s="337" t="s">
        <v>231</v>
      </c>
      <c r="BZ3610" s="337" t="s">
        <v>86</v>
      </c>
      <c r="CA3610" s="337" t="s">
        <v>87</v>
      </c>
      <c r="CB3610" s="337" t="s">
        <v>88</v>
      </c>
      <c r="CC3610" s="337" t="s">
        <v>89</v>
      </c>
      <c r="CD3610" s="338">
        <v>3</v>
      </c>
      <c r="CE3610" s="335">
        <v>45139</v>
      </c>
      <c r="CF3610" s="337">
        <v>16210</v>
      </c>
      <c r="CG3610" s="337" t="s">
        <v>80</v>
      </c>
      <c r="CH3610" s="337">
        <v>16210</v>
      </c>
      <c r="CI3610" s="337" t="s">
        <v>80</v>
      </c>
      <c r="CJ3610" s="337"/>
      <c r="CK3610" s="337"/>
      <c r="CL3610" s="337"/>
      <c r="CM3610" s="337" t="s">
        <v>73</v>
      </c>
      <c r="CN3610" s="337">
        <v>3</v>
      </c>
    </row>
    <row r="3611" spans="4:92">
      <c r="D3611" s="273" t="s">
        <v>83</v>
      </c>
      <c r="E3611" s="273" t="s">
        <v>75</v>
      </c>
      <c r="F3611" s="273" t="s">
        <v>357</v>
      </c>
      <c r="G3611" s="273" t="s">
        <v>689</v>
      </c>
      <c r="H3611" s="274">
        <v>44958</v>
      </c>
      <c r="I3611" s="273">
        <v>11356</v>
      </c>
      <c r="J3611" s="273">
        <v>724</v>
      </c>
      <c r="K3611" s="273">
        <v>897</v>
      </c>
      <c r="L3611" s="273" t="s">
        <v>66</v>
      </c>
      <c r="M3611" s="273">
        <v>154.3084375</v>
      </c>
      <c r="N3611" s="273" t="s">
        <v>115</v>
      </c>
      <c r="W3611" s="273">
        <v>143235</v>
      </c>
      <c r="X3611" s="273" t="s">
        <v>64</v>
      </c>
      <c r="Y3611" s="273" t="s">
        <v>75</v>
      </c>
      <c r="Z3611" s="273" t="s">
        <v>173</v>
      </c>
      <c r="AA3611" s="273" t="s">
        <v>173</v>
      </c>
      <c r="AB3611" s="274">
        <v>44927</v>
      </c>
      <c r="AC3611" s="273">
        <v>11954</v>
      </c>
      <c r="AD3611" s="273">
        <v>45</v>
      </c>
      <c r="AE3611" s="273">
        <v>5.94</v>
      </c>
      <c r="AF3611" s="273" t="s">
        <v>90</v>
      </c>
      <c r="AG3611" s="273" t="s">
        <v>778</v>
      </c>
      <c r="AH3611" s="273" t="s">
        <v>658</v>
      </c>
      <c r="AI3611" s="273" t="s">
        <v>123</v>
      </c>
      <c r="AJ3611" s="273" t="s">
        <v>214</v>
      </c>
      <c r="AK3611" s="273">
        <v>159493</v>
      </c>
      <c r="BV3611" s="279" t="s">
        <v>64</v>
      </c>
      <c r="BW3611" s="280" t="s">
        <v>75</v>
      </c>
      <c r="BX3611" s="280" t="s">
        <v>231</v>
      </c>
      <c r="BY3611" s="280" t="s">
        <v>231</v>
      </c>
      <c r="BZ3611" s="280" t="s">
        <v>86</v>
      </c>
      <c r="CA3611" s="280" t="s">
        <v>87</v>
      </c>
      <c r="CB3611" s="280" t="s">
        <v>88</v>
      </c>
      <c r="CC3611" s="280" t="s">
        <v>89</v>
      </c>
      <c r="CD3611" s="281">
        <v>3</v>
      </c>
      <c r="CE3611" s="277">
        <v>45139</v>
      </c>
      <c r="CF3611" s="280">
        <v>4968</v>
      </c>
      <c r="CG3611" s="280" t="s">
        <v>80</v>
      </c>
      <c r="CH3611" s="280">
        <v>4968</v>
      </c>
      <c r="CI3611" s="280" t="s">
        <v>80</v>
      </c>
      <c r="CJ3611" s="280"/>
      <c r="CK3611" s="280"/>
      <c r="CL3611" s="280"/>
      <c r="CM3611" s="280" t="s">
        <v>73</v>
      </c>
      <c r="CN3611" s="280">
        <v>3</v>
      </c>
    </row>
    <row r="3612" spans="4:92">
      <c r="D3612" s="273" t="s">
        <v>83</v>
      </c>
      <c r="E3612" s="273" t="s">
        <v>75</v>
      </c>
      <c r="F3612" s="273" t="s">
        <v>357</v>
      </c>
      <c r="G3612" s="273" t="s">
        <v>689</v>
      </c>
      <c r="H3612" s="274">
        <v>44986</v>
      </c>
      <c r="I3612" s="273">
        <v>11518</v>
      </c>
      <c r="J3612" s="273">
        <v>724</v>
      </c>
      <c r="W3612" s="273">
        <v>147909</v>
      </c>
      <c r="X3612" s="273" t="s">
        <v>64</v>
      </c>
      <c r="Y3612" s="273" t="s">
        <v>75</v>
      </c>
      <c r="Z3612" s="273" t="s">
        <v>173</v>
      </c>
      <c r="AA3612" s="273" t="s">
        <v>173</v>
      </c>
      <c r="AB3612" s="274">
        <v>44927</v>
      </c>
      <c r="AC3612" s="273">
        <v>11954</v>
      </c>
      <c r="AD3612" s="273">
        <v>45</v>
      </c>
      <c r="AE3612" s="273">
        <v>2.79</v>
      </c>
      <c r="AF3612" s="273" t="s">
        <v>90</v>
      </c>
      <c r="AG3612" s="273" t="s">
        <v>781</v>
      </c>
      <c r="AH3612" s="273" t="s">
        <v>782</v>
      </c>
      <c r="AI3612" s="273" t="s">
        <v>123</v>
      </c>
      <c r="AJ3612" s="273" t="s">
        <v>214</v>
      </c>
      <c r="AK3612" s="273">
        <v>165517</v>
      </c>
      <c r="BV3612" s="336" t="s">
        <v>64</v>
      </c>
      <c r="BW3612" s="337" t="s">
        <v>75</v>
      </c>
      <c r="BX3612" s="337" t="s">
        <v>231</v>
      </c>
      <c r="BY3612" s="337" t="s">
        <v>231</v>
      </c>
      <c r="BZ3612" s="337" t="s">
        <v>86</v>
      </c>
      <c r="CA3612" s="337" t="s">
        <v>87</v>
      </c>
      <c r="CB3612" s="337" t="s">
        <v>88</v>
      </c>
      <c r="CC3612" s="337" t="s">
        <v>89</v>
      </c>
      <c r="CD3612" s="338">
        <v>3</v>
      </c>
      <c r="CE3612" s="335">
        <v>45139</v>
      </c>
      <c r="CF3612" s="337">
        <v>9798</v>
      </c>
      <c r="CG3612" s="337" t="s">
        <v>80</v>
      </c>
      <c r="CH3612" s="337">
        <v>9798</v>
      </c>
      <c r="CI3612" s="337" t="s">
        <v>80</v>
      </c>
      <c r="CJ3612" s="337"/>
      <c r="CK3612" s="337"/>
      <c r="CL3612" s="337"/>
      <c r="CM3612" s="337" t="s">
        <v>73</v>
      </c>
      <c r="CN3612" s="337">
        <v>3</v>
      </c>
    </row>
    <row r="3613" spans="4:92">
      <c r="D3613" s="273" t="s">
        <v>83</v>
      </c>
      <c r="E3613" s="273" t="s">
        <v>75</v>
      </c>
      <c r="F3613" s="273" t="s">
        <v>357</v>
      </c>
      <c r="G3613" s="273" t="s">
        <v>689</v>
      </c>
      <c r="H3613" s="274">
        <v>44986</v>
      </c>
      <c r="I3613" s="273">
        <v>11518</v>
      </c>
      <c r="J3613" s="273">
        <v>724</v>
      </c>
      <c r="K3613" s="273">
        <v>0</v>
      </c>
      <c r="L3613" s="273" t="s">
        <v>66</v>
      </c>
      <c r="N3613" s="273" t="s">
        <v>107</v>
      </c>
      <c r="W3613" s="273">
        <v>147934</v>
      </c>
      <c r="X3613" s="273" t="s">
        <v>64</v>
      </c>
      <c r="Y3613" s="273" t="s">
        <v>75</v>
      </c>
      <c r="Z3613" s="273" t="s">
        <v>173</v>
      </c>
      <c r="AA3613" s="273" t="s">
        <v>173</v>
      </c>
      <c r="AB3613" s="274">
        <v>44927</v>
      </c>
      <c r="AC3613" s="273">
        <v>11954</v>
      </c>
      <c r="AD3613" s="273">
        <v>45</v>
      </c>
      <c r="AE3613" s="273">
        <v>0</v>
      </c>
      <c r="AF3613" s="273" t="s">
        <v>90</v>
      </c>
      <c r="AG3613" s="273" t="s">
        <v>786</v>
      </c>
      <c r="AH3613" s="273" t="s">
        <v>787</v>
      </c>
      <c r="AI3613" s="273" t="s">
        <v>123</v>
      </c>
      <c r="AJ3613" s="273" t="s">
        <v>200</v>
      </c>
      <c r="AK3613" s="273">
        <v>165623</v>
      </c>
      <c r="BV3613" s="279" t="s">
        <v>64</v>
      </c>
      <c r="BW3613" s="280" t="s">
        <v>75</v>
      </c>
      <c r="BX3613" s="280" t="s">
        <v>231</v>
      </c>
      <c r="BY3613" s="280" t="s">
        <v>231</v>
      </c>
      <c r="BZ3613" s="280" t="s">
        <v>86</v>
      </c>
      <c r="CA3613" s="280" t="s">
        <v>87</v>
      </c>
      <c r="CB3613" s="280" t="s">
        <v>88</v>
      </c>
      <c r="CC3613" s="280" t="s">
        <v>89</v>
      </c>
      <c r="CD3613" s="281">
        <v>3</v>
      </c>
      <c r="CE3613" s="277">
        <v>45139</v>
      </c>
      <c r="CF3613" s="280">
        <v>2795</v>
      </c>
      <c r="CG3613" s="280" t="s">
        <v>80</v>
      </c>
      <c r="CH3613" s="280">
        <v>2795</v>
      </c>
      <c r="CI3613" s="280" t="s">
        <v>80</v>
      </c>
      <c r="CJ3613" s="280"/>
      <c r="CK3613" s="280"/>
      <c r="CL3613" s="280"/>
      <c r="CM3613" s="280" t="s">
        <v>73</v>
      </c>
      <c r="CN3613" s="280">
        <v>3</v>
      </c>
    </row>
    <row r="3614" spans="4:92">
      <c r="D3614" s="273" t="s">
        <v>83</v>
      </c>
      <c r="E3614" s="273" t="s">
        <v>75</v>
      </c>
      <c r="F3614" s="273" t="s">
        <v>357</v>
      </c>
      <c r="G3614" s="273" t="s">
        <v>689</v>
      </c>
      <c r="H3614" s="274">
        <v>44986</v>
      </c>
      <c r="I3614" s="273">
        <v>11518</v>
      </c>
      <c r="J3614" s="273">
        <v>724</v>
      </c>
      <c r="K3614" s="273">
        <v>979</v>
      </c>
      <c r="L3614" s="273" t="s">
        <v>66</v>
      </c>
      <c r="M3614" s="273">
        <v>168.55549999999999</v>
      </c>
      <c r="N3614" s="273" t="s">
        <v>115</v>
      </c>
      <c r="W3614" s="273">
        <v>147933</v>
      </c>
      <c r="X3614" s="273" t="s">
        <v>64</v>
      </c>
      <c r="Y3614" s="273" t="s">
        <v>75</v>
      </c>
      <c r="Z3614" s="273" t="s">
        <v>173</v>
      </c>
      <c r="AA3614" s="273" t="s">
        <v>173</v>
      </c>
      <c r="AB3614" s="274">
        <v>44927</v>
      </c>
      <c r="AC3614" s="273">
        <v>11954</v>
      </c>
      <c r="AD3614" s="273">
        <v>45</v>
      </c>
      <c r="AE3614" s="273">
        <v>0</v>
      </c>
      <c r="AF3614" s="273" t="s">
        <v>90</v>
      </c>
      <c r="AG3614" s="273" t="s">
        <v>694</v>
      </c>
      <c r="AH3614" s="273" t="s">
        <v>695</v>
      </c>
      <c r="AI3614" s="273" t="s">
        <v>123</v>
      </c>
      <c r="AJ3614" s="273" t="s">
        <v>200</v>
      </c>
      <c r="AK3614" s="273">
        <v>165629</v>
      </c>
      <c r="BV3614" s="336" t="s">
        <v>64</v>
      </c>
      <c r="BW3614" s="337" t="s">
        <v>75</v>
      </c>
      <c r="BX3614" s="337" t="s">
        <v>231</v>
      </c>
      <c r="BY3614" s="337" t="s">
        <v>231</v>
      </c>
      <c r="BZ3614" s="337" t="s">
        <v>86</v>
      </c>
      <c r="CA3614" s="337" t="s">
        <v>87</v>
      </c>
      <c r="CB3614" s="337" t="s">
        <v>88</v>
      </c>
      <c r="CC3614" s="337" t="s">
        <v>89</v>
      </c>
      <c r="CD3614" s="338">
        <v>3</v>
      </c>
      <c r="CE3614" s="335">
        <v>45139</v>
      </c>
      <c r="CF3614" s="337">
        <v>1197</v>
      </c>
      <c r="CG3614" s="337" t="s">
        <v>80</v>
      </c>
      <c r="CH3614" s="337">
        <v>1197</v>
      </c>
      <c r="CI3614" s="337" t="s">
        <v>80</v>
      </c>
      <c r="CJ3614" s="337"/>
      <c r="CK3614" s="337"/>
      <c r="CL3614" s="337"/>
      <c r="CM3614" s="337" t="s">
        <v>73</v>
      </c>
      <c r="CN3614" s="337">
        <v>3</v>
      </c>
    </row>
    <row r="3615" spans="4:92">
      <c r="D3615" s="273" t="s">
        <v>83</v>
      </c>
      <c r="E3615" s="273" t="s">
        <v>75</v>
      </c>
      <c r="F3615" s="273" t="s">
        <v>357</v>
      </c>
      <c r="G3615" s="273" t="s">
        <v>689</v>
      </c>
      <c r="H3615" s="274">
        <v>45017</v>
      </c>
      <c r="I3615" s="273">
        <v>11680</v>
      </c>
      <c r="J3615" s="273">
        <v>724</v>
      </c>
      <c r="W3615" s="273">
        <v>152607</v>
      </c>
      <c r="X3615" s="273" t="s">
        <v>64</v>
      </c>
      <c r="Y3615" s="273" t="s">
        <v>75</v>
      </c>
      <c r="Z3615" s="273" t="s">
        <v>173</v>
      </c>
      <c r="AA3615" s="273" t="s">
        <v>173</v>
      </c>
      <c r="AB3615" s="274">
        <v>44927</v>
      </c>
      <c r="AC3615" s="273">
        <v>11954</v>
      </c>
      <c r="AD3615" s="273">
        <v>45</v>
      </c>
      <c r="AE3615" s="273">
        <v>73.599999999999994</v>
      </c>
      <c r="AF3615" s="273" t="s">
        <v>90</v>
      </c>
      <c r="AG3615" s="273" t="s">
        <v>636</v>
      </c>
      <c r="AH3615" s="273" t="s">
        <v>697</v>
      </c>
      <c r="AI3615" s="273" t="s">
        <v>123</v>
      </c>
      <c r="AJ3615" s="273" t="s">
        <v>124</v>
      </c>
      <c r="AK3615" s="273">
        <v>165634</v>
      </c>
      <c r="BV3615" s="279" t="s">
        <v>64</v>
      </c>
      <c r="BW3615" s="280" t="s">
        <v>75</v>
      </c>
      <c r="BX3615" s="280" t="s">
        <v>231</v>
      </c>
      <c r="BY3615" s="280" t="s">
        <v>231</v>
      </c>
      <c r="BZ3615" s="280" t="s">
        <v>86</v>
      </c>
      <c r="CA3615" s="280" t="s">
        <v>87</v>
      </c>
      <c r="CB3615" s="280" t="s">
        <v>88</v>
      </c>
      <c r="CC3615" s="280" t="s">
        <v>89</v>
      </c>
      <c r="CD3615" s="281">
        <v>3</v>
      </c>
      <c r="CE3615" s="277">
        <v>45139</v>
      </c>
      <c r="CF3615" s="280">
        <v>13534</v>
      </c>
      <c r="CG3615" s="280" t="s">
        <v>80</v>
      </c>
      <c r="CH3615" s="280">
        <v>13534</v>
      </c>
      <c r="CI3615" s="280" t="s">
        <v>80</v>
      </c>
      <c r="CJ3615" s="280"/>
      <c r="CK3615" s="280"/>
      <c r="CL3615" s="280" t="s">
        <v>1953</v>
      </c>
      <c r="CM3615" s="280" t="s">
        <v>73</v>
      </c>
      <c r="CN3615" s="280">
        <v>3</v>
      </c>
    </row>
    <row r="3616" spans="4:92">
      <c r="D3616" s="273" t="s">
        <v>83</v>
      </c>
      <c r="E3616" s="273" t="s">
        <v>75</v>
      </c>
      <c r="F3616" s="273" t="s">
        <v>357</v>
      </c>
      <c r="G3616" s="273" t="s">
        <v>689</v>
      </c>
      <c r="H3616" s="274">
        <v>45017</v>
      </c>
      <c r="I3616" s="273">
        <v>11680</v>
      </c>
      <c r="J3616" s="273">
        <v>724</v>
      </c>
      <c r="K3616" s="273">
        <v>0</v>
      </c>
      <c r="L3616" s="273" t="s">
        <v>66</v>
      </c>
      <c r="N3616" s="273" t="s">
        <v>107</v>
      </c>
      <c r="W3616" s="273">
        <v>152632</v>
      </c>
      <c r="X3616" s="273" t="s">
        <v>64</v>
      </c>
      <c r="Y3616" s="273" t="s">
        <v>75</v>
      </c>
      <c r="Z3616" s="273" t="s">
        <v>173</v>
      </c>
      <c r="AA3616" s="273" t="s">
        <v>173</v>
      </c>
      <c r="AB3616" s="274">
        <v>44927</v>
      </c>
      <c r="AC3616" s="273">
        <v>11954</v>
      </c>
      <c r="AD3616" s="273">
        <v>45</v>
      </c>
      <c r="AE3616" s="273">
        <v>6.03</v>
      </c>
      <c r="AF3616" s="273" t="s">
        <v>90</v>
      </c>
      <c r="AG3616" s="273" t="s">
        <v>636</v>
      </c>
      <c r="AH3616" s="273" t="s">
        <v>700</v>
      </c>
      <c r="AI3616" s="273" t="s">
        <v>123</v>
      </c>
      <c r="AJ3616" s="273" t="s">
        <v>124</v>
      </c>
      <c r="AK3616" s="273">
        <v>165650</v>
      </c>
      <c r="BV3616" s="336" t="s">
        <v>64</v>
      </c>
      <c r="BW3616" s="337" t="s">
        <v>75</v>
      </c>
      <c r="BX3616" s="337" t="s">
        <v>231</v>
      </c>
      <c r="BY3616" s="337" t="s">
        <v>231</v>
      </c>
      <c r="BZ3616" s="337" t="s">
        <v>86</v>
      </c>
      <c r="CA3616" s="337" t="s">
        <v>87</v>
      </c>
      <c r="CB3616" s="337" t="s">
        <v>88</v>
      </c>
      <c r="CC3616" s="337" t="s">
        <v>89</v>
      </c>
      <c r="CD3616" s="338">
        <v>3</v>
      </c>
      <c r="CE3616" s="335">
        <v>45139</v>
      </c>
      <c r="CF3616" s="337">
        <v>5850</v>
      </c>
      <c r="CG3616" s="337" t="s">
        <v>80</v>
      </c>
      <c r="CH3616" s="337">
        <v>5850</v>
      </c>
      <c r="CI3616" s="337" t="s">
        <v>80</v>
      </c>
      <c r="CJ3616" s="337"/>
      <c r="CK3616" s="337"/>
      <c r="CL3616" s="337"/>
      <c r="CM3616" s="337" t="s">
        <v>73</v>
      </c>
      <c r="CN3616" s="337">
        <v>3</v>
      </c>
    </row>
    <row r="3617" spans="4:92">
      <c r="D3617" s="273" t="s">
        <v>83</v>
      </c>
      <c r="E3617" s="273" t="s">
        <v>75</v>
      </c>
      <c r="F3617" s="273" t="s">
        <v>357</v>
      </c>
      <c r="G3617" s="273" t="s">
        <v>689</v>
      </c>
      <c r="H3617" s="274">
        <v>45017</v>
      </c>
      <c r="I3617" s="273">
        <v>11680</v>
      </c>
      <c r="J3617" s="273">
        <v>724</v>
      </c>
      <c r="K3617" s="273">
        <v>1139</v>
      </c>
      <c r="L3617" s="273" t="s">
        <v>66</v>
      </c>
      <c r="M3617" s="273">
        <v>196.03475</v>
      </c>
      <c r="N3617" s="273" t="s">
        <v>115</v>
      </c>
      <c r="W3617" s="273">
        <v>152631</v>
      </c>
      <c r="X3617" s="273" t="s">
        <v>64</v>
      </c>
      <c r="Y3617" s="273" t="s">
        <v>75</v>
      </c>
      <c r="Z3617" s="273" t="s">
        <v>173</v>
      </c>
      <c r="AA3617" s="273" t="s">
        <v>173</v>
      </c>
      <c r="AB3617" s="274">
        <v>44927</v>
      </c>
      <c r="AC3617" s="273">
        <v>11954</v>
      </c>
      <c r="AD3617" s="273">
        <v>45</v>
      </c>
      <c r="AE3617" s="273">
        <v>19.87</v>
      </c>
      <c r="AF3617" s="273" t="s">
        <v>90</v>
      </c>
      <c r="AG3617" s="273" t="s">
        <v>703</v>
      </c>
      <c r="AH3617" s="273" t="s">
        <v>704</v>
      </c>
      <c r="AI3617" s="273" t="s">
        <v>123</v>
      </c>
      <c r="AJ3617" s="273" t="s">
        <v>124</v>
      </c>
      <c r="AK3617" s="273">
        <v>165655</v>
      </c>
      <c r="BV3617" s="279" t="s">
        <v>83</v>
      </c>
      <c r="BW3617" s="280" t="s">
        <v>63</v>
      </c>
      <c r="BX3617" s="280" t="s">
        <v>228</v>
      </c>
      <c r="BY3617" s="280" t="s">
        <v>244</v>
      </c>
      <c r="BZ3617" s="280" t="s">
        <v>86</v>
      </c>
      <c r="CA3617" s="280" t="s">
        <v>87</v>
      </c>
      <c r="CB3617" s="280" t="s">
        <v>233</v>
      </c>
      <c r="CC3617" s="280" t="s">
        <v>234</v>
      </c>
      <c r="CD3617" s="281">
        <v>1</v>
      </c>
      <c r="CE3617" s="277">
        <v>45108</v>
      </c>
      <c r="CF3617" s="280"/>
      <c r="CG3617" s="280" t="s">
        <v>181</v>
      </c>
      <c r="CH3617" s="280"/>
      <c r="CI3617" s="280" t="s">
        <v>181</v>
      </c>
      <c r="CJ3617" s="280" t="s">
        <v>622</v>
      </c>
      <c r="CK3617" s="280"/>
      <c r="CL3617" s="280"/>
      <c r="CM3617" s="280" t="s">
        <v>73</v>
      </c>
      <c r="CN3617" s="280">
        <v>3</v>
      </c>
    </row>
    <row r="3618" spans="4:92">
      <c r="D3618" s="273" t="s">
        <v>83</v>
      </c>
      <c r="E3618" s="273" t="s">
        <v>75</v>
      </c>
      <c r="F3618" s="273" t="s">
        <v>357</v>
      </c>
      <c r="G3618" s="273" t="s">
        <v>689</v>
      </c>
      <c r="H3618" s="274">
        <v>45047</v>
      </c>
      <c r="I3618" s="273">
        <v>12296</v>
      </c>
      <c r="J3618" s="273">
        <v>724</v>
      </c>
      <c r="W3618" s="273">
        <v>178126</v>
      </c>
      <c r="X3618" s="273" t="s">
        <v>64</v>
      </c>
      <c r="Y3618" s="273" t="s">
        <v>75</v>
      </c>
      <c r="Z3618" s="273" t="s">
        <v>173</v>
      </c>
      <c r="AA3618" s="273" t="s">
        <v>173</v>
      </c>
      <c r="AB3618" s="274">
        <v>44927</v>
      </c>
      <c r="AC3618" s="273">
        <v>11954</v>
      </c>
      <c r="AD3618" s="273">
        <v>45</v>
      </c>
      <c r="AE3618" s="273">
        <v>1.1000000000000001</v>
      </c>
      <c r="AF3618" s="273" t="s">
        <v>90</v>
      </c>
      <c r="AG3618" s="273" t="s">
        <v>703</v>
      </c>
      <c r="AH3618" s="273" t="s">
        <v>707</v>
      </c>
      <c r="AI3618" s="273" t="s">
        <v>123</v>
      </c>
      <c r="AJ3618" s="273" t="s">
        <v>124</v>
      </c>
      <c r="AK3618" s="273">
        <v>165660</v>
      </c>
      <c r="BV3618" s="336" t="s">
        <v>83</v>
      </c>
      <c r="BW3618" s="337" t="s">
        <v>63</v>
      </c>
      <c r="BX3618" s="337" t="s">
        <v>228</v>
      </c>
      <c r="BY3618" s="337" t="s">
        <v>244</v>
      </c>
      <c r="BZ3618" s="337" t="s">
        <v>204</v>
      </c>
      <c r="CA3618" s="337" t="s">
        <v>205</v>
      </c>
      <c r="CB3618" s="337" t="s">
        <v>206</v>
      </c>
      <c r="CC3618" s="337" t="s">
        <v>207</v>
      </c>
      <c r="CD3618" s="338">
        <v>0</v>
      </c>
      <c r="CE3618" s="335">
        <v>45108</v>
      </c>
      <c r="CF3618" s="337"/>
      <c r="CG3618" s="337" t="s">
        <v>181</v>
      </c>
      <c r="CH3618" s="337"/>
      <c r="CI3618" s="337" t="s">
        <v>208</v>
      </c>
      <c r="CJ3618" s="337" t="s">
        <v>209</v>
      </c>
      <c r="CK3618" s="337"/>
      <c r="CL3618" s="337"/>
      <c r="CM3618" s="337" t="s">
        <v>73</v>
      </c>
      <c r="CN3618" s="337">
        <v>3</v>
      </c>
    </row>
    <row r="3619" spans="4:92">
      <c r="D3619" s="273" t="s">
        <v>83</v>
      </c>
      <c r="E3619" s="273" t="s">
        <v>75</v>
      </c>
      <c r="F3619" s="273" t="s">
        <v>357</v>
      </c>
      <c r="G3619" s="273" t="s">
        <v>689</v>
      </c>
      <c r="H3619" s="274">
        <v>45047</v>
      </c>
      <c r="I3619" s="273">
        <v>12296</v>
      </c>
      <c r="J3619" s="273">
        <v>724</v>
      </c>
      <c r="K3619" s="273">
        <v>0</v>
      </c>
      <c r="L3619" s="273" t="s">
        <v>66</v>
      </c>
      <c r="N3619" s="273" t="s">
        <v>107</v>
      </c>
      <c r="W3619" s="273">
        <v>178151</v>
      </c>
      <c r="X3619" s="273" t="s">
        <v>64</v>
      </c>
      <c r="Y3619" s="273" t="s">
        <v>75</v>
      </c>
      <c r="Z3619" s="273" t="s">
        <v>173</v>
      </c>
      <c r="AA3619" s="273" t="s">
        <v>173</v>
      </c>
      <c r="AB3619" s="274">
        <v>44927</v>
      </c>
      <c r="AC3619" s="273">
        <v>11954</v>
      </c>
      <c r="AD3619" s="273">
        <v>45</v>
      </c>
      <c r="AE3619" s="273">
        <v>0</v>
      </c>
      <c r="AF3619" s="273" t="s">
        <v>90</v>
      </c>
      <c r="AG3619" s="273" t="s">
        <v>710</v>
      </c>
      <c r="AH3619" s="273" t="s">
        <v>711</v>
      </c>
      <c r="AI3619" s="273" t="s">
        <v>199</v>
      </c>
      <c r="AJ3619" s="273" t="s">
        <v>124</v>
      </c>
      <c r="AK3619" s="273">
        <v>165665</v>
      </c>
      <c r="BV3619" s="279" t="s">
        <v>83</v>
      </c>
      <c r="BW3619" s="280" t="s">
        <v>63</v>
      </c>
      <c r="BX3619" s="280" t="s">
        <v>228</v>
      </c>
      <c r="BY3619" s="280" t="s">
        <v>244</v>
      </c>
      <c r="BZ3619" s="280" t="s">
        <v>86</v>
      </c>
      <c r="CA3619" s="280" t="s">
        <v>87</v>
      </c>
      <c r="CB3619" s="280" t="s">
        <v>217</v>
      </c>
      <c r="CC3619" s="280" t="s">
        <v>218</v>
      </c>
      <c r="CD3619" s="281">
        <v>2</v>
      </c>
      <c r="CE3619" s="277">
        <v>45108</v>
      </c>
      <c r="CF3619" s="280"/>
      <c r="CG3619" s="280" t="s">
        <v>181</v>
      </c>
      <c r="CH3619" s="280"/>
      <c r="CI3619" s="280" t="s">
        <v>181</v>
      </c>
      <c r="CJ3619" s="280" t="s">
        <v>937</v>
      </c>
      <c r="CK3619" s="280"/>
      <c r="CL3619" s="280"/>
      <c r="CM3619" s="280" t="s">
        <v>73</v>
      </c>
      <c r="CN3619" s="280">
        <v>3</v>
      </c>
    </row>
    <row r="3620" spans="4:92">
      <c r="D3620" s="273" t="s">
        <v>83</v>
      </c>
      <c r="E3620" s="273" t="s">
        <v>75</v>
      </c>
      <c r="F3620" s="273" t="s">
        <v>357</v>
      </c>
      <c r="G3620" s="273" t="s">
        <v>689</v>
      </c>
      <c r="H3620" s="274">
        <v>45047</v>
      </c>
      <c r="I3620" s="273">
        <v>12296</v>
      </c>
      <c r="J3620" s="273">
        <v>724</v>
      </c>
      <c r="K3620" s="273">
        <v>1059</v>
      </c>
      <c r="L3620" s="273" t="s">
        <v>66</v>
      </c>
      <c r="M3620" s="273">
        <v>182.16862499999999</v>
      </c>
      <c r="N3620" s="273" t="s">
        <v>115</v>
      </c>
      <c r="W3620" s="273">
        <v>178150</v>
      </c>
      <c r="X3620" s="273" t="s">
        <v>64</v>
      </c>
      <c r="Y3620" s="273" t="s">
        <v>75</v>
      </c>
      <c r="Z3620" s="273" t="s">
        <v>173</v>
      </c>
      <c r="AA3620" s="273" t="s">
        <v>173</v>
      </c>
      <c r="AB3620" s="274">
        <v>44927</v>
      </c>
      <c r="AC3620" s="273">
        <v>11954</v>
      </c>
      <c r="AD3620" s="273">
        <v>45</v>
      </c>
      <c r="AE3620" s="273">
        <v>1.7</v>
      </c>
      <c r="AF3620" s="273" t="s">
        <v>90</v>
      </c>
      <c r="AG3620" s="273" t="s">
        <v>714</v>
      </c>
      <c r="AH3620" s="273" t="s">
        <v>715</v>
      </c>
      <c r="AI3620" s="273" t="s">
        <v>123</v>
      </c>
      <c r="AJ3620" s="273" t="s">
        <v>716</v>
      </c>
      <c r="AK3620" s="273">
        <v>165675</v>
      </c>
      <c r="BV3620" s="336" t="s">
        <v>83</v>
      </c>
      <c r="BW3620" s="337" t="s">
        <v>63</v>
      </c>
      <c r="BX3620" s="337" t="s">
        <v>228</v>
      </c>
      <c r="BY3620" s="337" t="s">
        <v>244</v>
      </c>
      <c r="BZ3620" s="337" t="s">
        <v>86</v>
      </c>
      <c r="CA3620" s="337" t="s">
        <v>87</v>
      </c>
      <c r="CB3620" s="337" t="s">
        <v>179</v>
      </c>
      <c r="CC3620" s="337" t="s">
        <v>180</v>
      </c>
      <c r="CD3620" s="338">
        <v>1</v>
      </c>
      <c r="CE3620" s="335">
        <v>45108</v>
      </c>
      <c r="CF3620" s="337"/>
      <c r="CG3620" s="337" t="s">
        <v>181</v>
      </c>
      <c r="CH3620" s="337"/>
      <c r="CI3620" s="337" t="s">
        <v>181</v>
      </c>
      <c r="CJ3620" s="337" t="s">
        <v>511</v>
      </c>
      <c r="CK3620" s="337"/>
      <c r="CL3620" s="337"/>
      <c r="CM3620" s="337" t="s">
        <v>73</v>
      </c>
      <c r="CN3620" s="337">
        <v>3</v>
      </c>
    </row>
    <row r="3621" spans="4:92">
      <c r="D3621" s="273" t="s">
        <v>83</v>
      </c>
      <c r="E3621" s="273" t="s">
        <v>75</v>
      </c>
      <c r="F3621" s="273" t="s">
        <v>357</v>
      </c>
      <c r="G3621" s="273" t="s">
        <v>689</v>
      </c>
      <c r="H3621" s="274">
        <v>45078</v>
      </c>
      <c r="I3621" s="273">
        <v>12565</v>
      </c>
      <c r="J3621" s="273">
        <v>724</v>
      </c>
      <c r="W3621" s="273">
        <v>189962</v>
      </c>
      <c r="X3621" s="273" t="s">
        <v>64</v>
      </c>
      <c r="Y3621" s="273" t="s">
        <v>75</v>
      </c>
      <c r="Z3621" s="273" t="s">
        <v>173</v>
      </c>
      <c r="AA3621" s="273" t="s">
        <v>173</v>
      </c>
      <c r="AB3621" s="274">
        <v>45139</v>
      </c>
      <c r="AC3621" s="273">
        <v>13402</v>
      </c>
      <c r="AD3621" s="273">
        <v>45</v>
      </c>
      <c r="AE3621" s="273">
        <v>0.21</v>
      </c>
      <c r="AF3621" s="273" t="s">
        <v>90</v>
      </c>
      <c r="AG3621" s="273" t="s">
        <v>710</v>
      </c>
      <c r="AH3621" s="273" t="s">
        <v>711</v>
      </c>
      <c r="AI3621" s="273" t="s">
        <v>199</v>
      </c>
      <c r="AJ3621" s="273" t="s">
        <v>124</v>
      </c>
      <c r="AK3621" s="273">
        <v>225697</v>
      </c>
      <c r="BV3621" s="279" t="s">
        <v>83</v>
      </c>
      <c r="BW3621" s="280" t="s">
        <v>63</v>
      </c>
      <c r="BX3621" s="280" t="s">
        <v>228</v>
      </c>
      <c r="BY3621" s="280" t="s">
        <v>244</v>
      </c>
      <c r="BZ3621" s="280" t="s">
        <v>138</v>
      </c>
      <c r="CA3621" s="280" t="s">
        <v>139</v>
      </c>
      <c r="CB3621" s="280" t="s">
        <v>190</v>
      </c>
      <c r="CC3621" s="280" t="s">
        <v>191</v>
      </c>
      <c r="CD3621" s="281">
        <v>8</v>
      </c>
      <c r="CE3621" s="277">
        <v>45108</v>
      </c>
      <c r="CF3621" s="280">
        <v>0</v>
      </c>
      <c r="CG3621" s="280" t="s">
        <v>80</v>
      </c>
      <c r="CH3621" s="280">
        <v>0</v>
      </c>
      <c r="CI3621" s="280" t="s">
        <v>80</v>
      </c>
      <c r="CJ3621" s="280"/>
      <c r="CK3621" s="280"/>
      <c r="CL3621" s="280"/>
      <c r="CM3621" s="280" t="s">
        <v>73</v>
      </c>
      <c r="CN3621" s="280">
        <v>3</v>
      </c>
    </row>
    <row r="3622" spans="4:92">
      <c r="D3622" s="273" t="s">
        <v>83</v>
      </c>
      <c r="E3622" s="273" t="s">
        <v>75</v>
      </c>
      <c r="F3622" s="273" t="s">
        <v>357</v>
      </c>
      <c r="G3622" s="273" t="s">
        <v>689</v>
      </c>
      <c r="H3622" s="274">
        <v>45078</v>
      </c>
      <c r="I3622" s="273">
        <v>12565</v>
      </c>
      <c r="J3622" s="273">
        <v>724</v>
      </c>
      <c r="K3622" s="273">
        <v>0</v>
      </c>
      <c r="L3622" s="273" t="s">
        <v>66</v>
      </c>
      <c r="N3622" s="273" t="s">
        <v>107</v>
      </c>
      <c r="W3622" s="273">
        <v>189987</v>
      </c>
      <c r="X3622" s="273" t="s">
        <v>64</v>
      </c>
      <c r="Y3622" s="273" t="s">
        <v>75</v>
      </c>
      <c r="Z3622" s="273" t="s">
        <v>173</v>
      </c>
      <c r="AA3622" s="273" t="s">
        <v>173</v>
      </c>
      <c r="AB3622" s="274">
        <v>45139</v>
      </c>
      <c r="AC3622" s="273">
        <v>13402</v>
      </c>
      <c r="AD3622" s="273">
        <v>45</v>
      </c>
      <c r="AE3622" s="273">
        <v>1.99</v>
      </c>
      <c r="AF3622" s="273" t="s">
        <v>90</v>
      </c>
      <c r="AG3622" s="273" t="s">
        <v>714</v>
      </c>
      <c r="AH3622" s="273" t="s">
        <v>715</v>
      </c>
      <c r="AI3622" s="273" t="s">
        <v>123</v>
      </c>
      <c r="AJ3622" s="273" t="s">
        <v>716</v>
      </c>
      <c r="AK3622" s="273">
        <v>225703</v>
      </c>
      <c r="BV3622" s="336" t="s">
        <v>83</v>
      </c>
      <c r="BW3622" s="337" t="s">
        <v>63</v>
      </c>
      <c r="BX3622" s="337" t="s">
        <v>228</v>
      </c>
      <c r="BY3622" s="337" t="s">
        <v>244</v>
      </c>
      <c r="BZ3622" s="337" t="s">
        <v>167</v>
      </c>
      <c r="CA3622" s="337" t="s">
        <v>168</v>
      </c>
      <c r="CB3622" s="337" t="s">
        <v>319</v>
      </c>
      <c r="CC3622" s="337" t="s">
        <v>320</v>
      </c>
      <c r="CD3622" s="338">
        <v>15</v>
      </c>
      <c r="CE3622" s="335">
        <v>45108</v>
      </c>
      <c r="CF3622" s="337">
        <v>0</v>
      </c>
      <c r="CG3622" s="337" t="s">
        <v>80</v>
      </c>
      <c r="CH3622" s="337">
        <v>0</v>
      </c>
      <c r="CI3622" s="337" t="s">
        <v>80</v>
      </c>
      <c r="CJ3622" s="337"/>
      <c r="CK3622" s="337"/>
      <c r="CL3622" s="337"/>
      <c r="CM3622" s="337" t="s">
        <v>73</v>
      </c>
      <c r="CN3622" s="337">
        <v>3</v>
      </c>
    </row>
    <row r="3623" spans="4:92">
      <c r="D3623" s="273" t="s">
        <v>83</v>
      </c>
      <c r="E3623" s="273" t="s">
        <v>75</v>
      </c>
      <c r="F3623" s="273" t="s">
        <v>357</v>
      </c>
      <c r="G3623" s="273" t="s">
        <v>689</v>
      </c>
      <c r="H3623" s="274">
        <v>45078</v>
      </c>
      <c r="I3623" s="273">
        <v>12565</v>
      </c>
      <c r="J3623" s="273">
        <v>724</v>
      </c>
      <c r="K3623" s="273">
        <v>1150</v>
      </c>
      <c r="L3623" s="273" t="s">
        <v>66</v>
      </c>
      <c r="M3623" s="273">
        <v>197.81581249999999</v>
      </c>
      <c r="N3623" s="273" t="s">
        <v>115</v>
      </c>
      <c r="W3623" s="273">
        <v>189986</v>
      </c>
      <c r="X3623" s="273" t="s">
        <v>64</v>
      </c>
      <c r="Y3623" s="273" t="s">
        <v>75</v>
      </c>
      <c r="Z3623" s="273" t="s">
        <v>173</v>
      </c>
      <c r="AA3623" s="273" t="s">
        <v>173</v>
      </c>
      <c r="AB3623" s="274">
        <v>45139</v>
      </c>
      <c r="AC3623" s="273">
        <v>13402</v>
      </c>
      <c r="AD3623" s="273">
        <v>45</v>
      </c>
      <c r="AE3623" s="273">
        <v>0</v>
      </c>
      <c r="AF3623" s="273" t="s">
        <v>90</v>
      </c>
      <c r="AG3623" s="273" t="s">
        <v>718</v>
      </c>
      <c r="AH3623" s="273" t="s">
        <v>719</v>
      </c>
      <c r="AI3623" s="273" t="s">
        <v>123</v>
      </c>
      <c r="AJ3623" s="273" t="s">
        <v>200</v>
      </c>
      <c r="AK3623" s="273">
        <v>225709</v>
      </c>
      <c r="BV3623" s="279" t="s">
        <v>83</v>
      </c>
      <c r="BW3623" s="280" t="s">
        <v>63</v>
      </c>
      <c r="BX3623" s="280" t="s">
        <v>228</v>
      </c>
      <c r="BY3623" s="280" t="s">
        <v>244</v>
      </c>
      <c r="BZ3623" s="280" t="s">
        <v>167</v>
      </c>
      <c r="CA3623" s="280" t="s">
        <v>168</v>
      </c>
      <c r="CB3623" s="280" t="s">
        <v>313</v>
      </c>
      <c r="CC3623" s="280" t="s">
        <v>314</v>
      </c>
      <c r="CD3623" s="281">
        <v>14</v>
      </c>
      <c r="CE3623" s="277">
        <v>45108</v>
      </c>
      <c r="CF3623" s="280">
        <v>0</v>
      </c>
      <c r="CG3623" s="280" t="s">
        <v>80</v>
      </c>
      <c r="CH3623" s="280">
        <v>0</v>
      </c>
      <c r="CI3623" s="280" t="s">
        <v>80</v>
      </c>
      <c r="CJ3623" s="280"/>
      <c r="CK3623" s="280"/>
      <c r="CL3623" s="280"/>
      <c r="CM3623" s="280" t="s">
        <v>73</v>
      </c>
      <c r="CN3623" s="280">
        <v>3</v>
      </c>
    </row>
    <row r="3624" spans="4:92">
      <c r="D3624" s="273" t="s">
        <v>83</v>
      </c>
      <c r="E3624" s="273" t="s">
        <v>75</v>
      </c>
      <c r="F3624" s="273" t="s">
        <v>357</v>
      </c>
      <c r="G3624" s="273" t="s">
        <v>689</v>
      </c>
      <c r="H3624" s="274">
        <v>45108</v>
      </c>
      <c r="I3624" s="273">
        <v>12834</v>
      </c>
      <c r="J3624" s="273">
        <v>724</v>
      </c>
      <c r="W3624" s="273">
        <v>203446</v>
      </c>
      <c r="X3624" s="273" t="s">
        <v>64</v>
      </c>
      <c r="Y3624" s="273" t="s">
        <v>75</v>
      </c>
      <c r="Z3624" s="273" t="s">
        <v>173</v>
      </c>
      <c r="AA3624" s="273" t="s">
        <v>173</v>
      </c>
      <c r="AB3624" s="274">
        <v>45139</v>
      </c>
      <c r="AC3624" s="273">
        <v>13402</v>
      </c>
      <c r="AD3624" s="273">
        <v>45</v>
      </c>
      <c r="AE3624" s="273">
        <v>0</v>
      </c>
      <c r="AF3624" s="273" t="s">
        <v>90</v>
      </c>
      <c r="AG3624" s="273" t="s">
        <v>722</v>
      </c>
      <c r="AH3624" s="273" t="s">
        <v>723</v>
      </c>
      <c r="AI3624" s="273" t="s">
        <v>123</v>
      </c>
      <c r="AJ3624" s="273" t="s">
        <v>200</v>
      </c>
      <c r="AK3624" s="273">
        <v>225715</v>
      </c>
      <c r="BV3624" s="336" t="s">
        <v>83</v>
      </c>
      <c r="BW3624" s="337" t="s">
        <v>63</v>
      </c>
      <c r="BX3624" s="337" t="s">
        <v>228</v>
      </c>
      <c r="BY3624" s="337" t="s">
        <v>244</v>
      </c>
      <c r="BZ3624" s="337" t="s">
        <v>167</v>
      </c>
      <c r="CA3624" s="337" t="s">
        <v>168</v>
      </c>
      <c r="CB3624" s="337" t="s">
        <v>353</v>
      </c>
      <c r="CC3624" s="337" t="s">
        <v>354</v>
      </c>
      <c r="CD3624" s="338">
        <v>13</v>
      </c>
      <c r="CE3624" s="335">
        <v>45108</v>
      </c>
      <c r="CF3624" s="337">
        <v>174</v>
      </c>
      <c r="CG3624" s="337" t="s">
        <v>80</v>
      </c>
      <c r="CH3624" s="337">
        <v>174</v>
      </c>
      <c r="CI3624" s="337" t="s">
        <v>80</v>
      </c>
      <c r="CJ3624" s="337"/>
      <c r="CK3624" s="337"/>
      <c r="CL3624" s="337"/>
      <c r="CM3624" s="337" t="s">
        <v>73</v>
      </c>
      <c r="CN3624" s="337">
        <v>3</v>
      </c>
    </row>
    <row r="3625" spans="4:92">
      <c r="D3625" s="273" t="s">
        <v>83</v>
      </c>
      <c r="E3625" s="273" t="s">
        <v>75</v>
      </c>
      <c r="F3625" s="273" t="s">
        <v>357</v>
      </c>
      <c r="G3625" s="273" t="s">
        <v>689</v>
      </c>
      <c r="H3625" s="274">
        <v>45108</v>
      </c>
      <c r="I3625" s="273">
        <v>12834</v>
      </c>
      <c r="J3625" s="273">
        <v>724</v>
      </c>
      <c r="K3625" s="273">
        <v>0</v>
      </c>
      <c r="L3625" s="273" t="s">
        <v>66</v>
      </c>
      <c r="N3625" s="273" t="s">
        <v>107</v>
      </c>
      <c r="W3625" s="273">
        <v>203471</v>
      </c>
      <c r="X3625" s="273" t="s">
        <v>64</v>
      </c>
      <c r="Y3625" s="273" t="s">
        <v>75</v>
      </c>
      <c r="Z3625" s="273" t="s">
        <v>173</v>
      </c>
      <c r="AA3625" s="273" t="s">
        <v>173</v>
      </c>
      <c r="AB3625" s="274">
        <v>45139</v>
      </c>
      <c r="AC3625" s="273">
        <v>13402</v>
      </c>
      <c r="AD3625" s="273">
        <v>45</v>
      </c>
      <c r="AE3625" s="273">
        <v>0</v>
      </c>
      <c r="AF3625" s="273" t="s">
        <v>90</v>
      </c>
      <c r="AG3625" s="273" t="s">
        <v>726</v>
      </c>
      <c r="AH3625" s="273" t="s">
        <v>727</v>
      </c>
      <c r="AI3625" s="273" t="s">
        <v>123</v>
      </c>
      <c r="AJ3625" s="273" t="s">
        <v>200</v>
      </c>
      <c r="AK3625" s="273">
        <v>225721</v>
      </c>
      <c r="BV3625" s="279" t="s">
        <v>83</v>
      </c>
      <c r="BW3625" s="280" t="s">
        <v>63</v>
      </c>
      <c r="BX3625" s="280" t="s">
        <v>228</v>
      </c>
      <c r="BY3625" s="280" t="s">
        <v>244</v>
      </c>
      <c r="BZ3625" s="280" t="s">
        <v>151</v>
      </c>
      <c r="CA3625" s="280" t="s">
        <v>152</v>
      </c>
      <c r="CB3625" s="280" t="s">
        <v>153</v>
      </c>
      <c r="CC3625" s="280" t="s">
        <v>154</v>
      </c>
      <c r="CD3625" s="281">
        <v>10</v>
      </c>
      <c r="CE3625" s="277">
        <v>45108</v>
      </c>
      <c r="CF3625" s="280">
        <v>1658</v>
      </c>
      <c r="CG3625" s="280" t="s">
        <v>80</v>
      </c>
      <c r="CH3625" s="280">
        <v>1658</v>
      </c>
      <c r="CI3625" s="280" t="s">
        <v>80</v>
      </c>
      <c r="CJ3625" s="280"/>
      <c r="CK3625" s="280"/>
      <c r="CL3625" s="280"/>
      <c r="CM3625" s="280" t="s">
        <v>73</v>
      </c>
      <c r="CN3625" s="280">
        <v>3</v>
      </c>
    </row>
    <row r="3626" spans="4:92">
      <c r="D3626" s="273" t="s">
        <v>83</v>
      </c>
      <c r="E3626" s="273" t="s">
        <v>75</v>
      </c>
      <c r="F3626" s="273" t="s">
        <v>357</v>
      </c>
      <c r="G3626" s="273" t="s">
        <v>689</v>
      </c>
      <c r="H3626" s="274">
        <v>45108</v>
      </c>
      <c r="I3626" s="273">
        <v>12834</v>
      </c>
      <c r="J3626" s="273">
        <v>724</v>
      </c>
      <c r="K3626" s="273">
        <v>1098</v>
      </c>
      <c r="L3626" s="273" t="s">
        <v>66</v>
      </c>
      <c r="M3626" s="273">
        <v>188.91050000000001</v>
      </c>
      <c r="N3626" s="273" t="s">
        <v>115</v>
      </c>
      <c r="W3626" s="273">
        <v>203470</v>
      </c>
      <c r="X3626" s="273" t="s">
        <v>64</v>
      </c>
      <c r="Y3626" s="273" t="s">
        <v>75</v>
      </c>
      <c r="Z3626" s="273" t="s">
        <v>173</v>
      </c>
      <c r="AA3626" s="273" t="s">
        <v>173</v>
      </c>
      <c r="AB3626" s="274">
        <v>45139</v>
      </c>
      <c r="AC3626" s="273">
        <v>13402</v>
      </c>
      <c r="AD3626" s="273">
        <v>45</v>
      </c>
      <c r="AE3626" s="273">
        <v>0</v>
      </c>
      <c r="AF3626" s="273" t="s">
        <v>90</v>
      </c>
      <c r="AG3626" s="273" t="s">
        <v>568</v>
      </c>
      <c r="AH3626" s="273" t="s">
        <v>730</v>
      </c>
      <c r="AI3626" s="273" t="s">
        <v>123</v>
      </c>
      <c r="AJ3626" s="273" t="s">
        <v>200</v>
      </c>
      <c r="AK3626" s="273">
        <v>225727</v>
      </c>
      <c r="BV3626" s="336" t="s">
        <v>83</v>
      </c>
      <c r="BW3626" s="337" t="s">
        <v>63</v>
      </c>
      <c r="BX3626" s="337" t="s">
        <v>228</v>
      </c>
      <c r="BY3626" s="337" t="s">
        <v>244</v>
      </c>
      <c r="BZ3626" s="337" t="s">
        <v>151</v>
      </c>
      <c r="CA3626" s="337" t="s">
        <v>152</v>
      </c>
      <c r="CB3626" s="337" t="s">
        <v>161</v>
      </c>
      <c r="CC3626" s="337" t="s">
        <v>162</v>
      </c>
      <c r="CD3626" s="338">
        <v>11</v>
      </c>
      <c r="CE3626" s="335">
        <v>45108</v>
      </c>
      <c r="CF3626" s="337">
        <v>633</v>
      </c>
      <c r="CG3626" s="337" t="s">
        <v>80</v>
      </c>
      <c r="CH3626" s="337">
        <v>633</v>
      </c>
      <c r="CI3626" s="337" t="s">
        <v>80</v>
      </c>
      <c r="CJ3626" s="337"/>
      <c r="CK3626" s="337"/>
      <c r="CL3626" s="337"/>
      <c r="CM3626" s="337" t="s">
        <v>73</v>
      </c>
      <c r="CN3626" s="337">
        <v>3</v>
      </c>
    </row>
    <row r="3627" spans="4:92">
      <c r="D3627" s="273" t="s">
        <v>83</v>
      </c>
      <c r="E3627" s="273" t="s">
        <v>75</v>
      </c>
      <c r="F3627" s="273" t="s">
        <v>357</v>
      </c>
      <c r="G3627" s="273" t="s">
        <v>689</v>
      </c>
      <c r="H3627" s="274">
        <v>45139</v>
      </c>
      <c r="I3627" s="273">
        <v>13511</v>
      </c>
      <c r="J3627" s="273">
        <v>724</v>
      </c>
      <c r="W3627" s="273">
        <v>221515</v>
      </c>
      <c r="X3627" s="273" t="s">
        <v>64</v>
      </c>
      <c r="Y3627" s="273" t="s">
        <v>75</v>
      </c>
      <c r="Z3627" s="273" t="s">
        <v>173</v>
      </c>
      <c r="AA3627" s="273" t="s">
        <v>173</v>
      </c>
      <c r="AB3627" s="274">
        <v>45139</v>
      </c>
      <c r="AC3627" s="273">
        <v>13402</v>
      </c>
      <c r="AD3627" s="273">
        <v>45</v>
      </c>
      <c r="AE3627" s="273">
        <v>0</v>
      </c>
      <c r="AF3627" s="273" t="s">
        <v>90</v>
      </c>
      <c r="AG3627" s="273" t="s">
        <v>732</v>
      </c>
      <c r="AH3627" s="273" t="s">
        <v>733</v>
      </c>
      <c r="AI3627" s="273" t="s">
        <v>123</v>
      </c>
      <c r="AJ3627" s="273" t="s">
        <v>200</v>
      </c>
      <c r="AK3627" s="273">
        <v>225733</v>
      </c>
      <c r="BV3627" s="279" t="s">
        <v>83</v>
      </c>
      <c r="BW3627" s="280" t="s">
        <v>63</v>
      </c>
      <c r="BX3627" s="280" t="s">
        <v>228</v>
      </c>
      <c r="BY3627" s="280" t="s">
        <v>244</v>
      </c>
      <c r="BZ3627" s="280" t="s">
        <v>167</v>
      </c>
      <c r="CA3627" s="280" t="s">
        <v>168</v>
      </c>
      <c r="CB3627" s="280" t="s">
        <v>353</v>
      </c>
      <c r="CC3627" s="280" t="s">
        <v>354</v>
      </c>
      <c r="CD3627" s="281">
        <v>13</v>
      </c>
      <c r="CE3627" s="277">
        <v>45078</v>
      </c>
      <c r="CF3627" s="280">
        <v>157</v>
      </c>
      <c r="CG3627" s="280" t="s">
        <v>80</v>
      </c>
      <c r="CH3627" s="280">
        <v>157</v>
      </c>
      <c r="CI3627" s="280" t="s">
        <v>80</v>
      </c>
      <c r="CJ3627" s="280"/>
      <c r="CK3627" s="280"/>
      <c r="CL3627" s="280"/>
      <c r="CM3627" s="280" t="s">
        <v>73</v>
      </c>
      <c r="CN3627" s="280">
        <v>3</v>
      </c>
    </row>
    <row r="3628" spans="4:92">
      <c r="D3628" s="273" t="s">
        <v>83</v>
      </c>
      <c r="E3628" s="273" t="s">
        <v>75</v>
      </c>
      <c r="F3628" s="273" t="s">
        <v>357</v>
      </c>
      <c r="G3628" s="273" t="s">
        <v>689</v>
      </c>
      <c r="H3628" s="274">
        <v>45139</v>
      </c>
      <c r="I3628" s="273">
        <v>13511</v>
      </c>
      <c r="J3628" s="273">
        <v>724</v>
      </c>
      <c r="K3628" s="273">
        <v>0</v>
      </c>
      <c r="L3628" s="273" t="s">
        <v>66</v>
      </c>
      <c r="N3628" s="273" t="s">
        <v>107</v>
      </c>
      <c r="W3628" s="273">
        <v>221540</v>
      </c>
      <c r="X3628" s="273" t="s">
        <v>64</v>
      </c>
      <c r="Y3628" s="273" t="s">
        <v>75</v>
      </c>
      <c r="Z3628" s="273" t="s">
        <v>173</v>
      </c>
      <c r="AA3628" s="273" t="s">
        <v>173</v>
      </c>
      <c r="AB3628" s="274">
        <v>45139</v>
      </c>
      <c r="AC3628" s="273">
        <v>13402</v>
      </c>
      <c r="AD3628" s="273">
        <v>45</v>
      </c>
      <c r="AE3628" s="273">
        <v>0</v>
      </c>
      <c r="AF3628" s="273" t="s">
        <v>90</v>
      </c>
      <c r="AG3628" s="273" t="s">
        <v>738</v>
      </c>
      <c r="AH3628" s="273" t="s">
        <v>739</v>
      </c>
      <c r="AI3628" s="273" t="s">
        <v>123</v>
      </c>
      <c r="AJ3628" s="273" t="s">
        <v>200</v>
      </c>
      <c r="AK3628" s="273">
        <v>225739</v>
      </c>
      <c r="BV3628" s="336" t="s">
        <v>83</v>
      </c>
      <c r="BW3628" s="337" t="s">
        <v>63</v>
      </c>
      <c r="BX3628" s="337" t="s">
        <v>228</v>
      </c>
      <c r="BY3628" s="337" t="s">
        <v>244</v>
      </c>
      <c r="BZ3628" s="337" t="s">
        <v>167</v>
      </c>
      <c r="CA3628" s="337" t="s">
        <v>168</v>
      </c>
      <c r="CB3628" s="337" t="s">
        <v>313</v>
      </c>
      <c r="CC3628" s="337" t="s">
        <v>314</v>
      </c>
      <c r="CD3628" s="338">
        <v>14</v>
      </c>
      <c r="CE3628" s="335">
        <v>45078</v>
      </c>
      <c r="CF3628" s="337">
        <v>0</v>
      </c>
      <c r="CG3628" s="337" t="s">
        <v>80</v>
      </c>
      <c r="CH3628" s="337">
        <v>0</v>
      </c>
      <c r="CI3628" s="337" t="s">
        <v>80</v>
      </c>
      <c r="CJ3628" s="337"/>
      <c r="CK3628" s="337"/>
      <c r="CL3628" s="337"/>
      <c r="CM3628" s="337" t="s">
        <v>73</v>
      </c>
      <c r="CN3628" s="337">
        <v>3</v>
      </c>
    </row>
    <row r="3629" spans="4:92">
      <c r="D3629" s="273" t="s">
        <v>83</v>
      </c>
      <c r="E3629" s="273" t="s">
        <v>75</v>
      </c>
      <c r="F3629" s="273" t="s">
        <v>357</v>
      </c>
      <c r="G3629" s="273" t="s">
        <v>689</v>
      </c>
      <c r="H3629" s="274">
        <v>45139</v>
      </c>
      <c r="I3629" s="273">
        <v>13511</v>
      </c>
      <c r="J3629" s="273">
        <v>724</v>
      </c>
      <c r="K3629" s="273">
        <v>1257</v>
      </c>
      <c r="L3629" s="273" t="s">
        <v>66</v>
      </c>
      <c r="M3629" s="273">
        <v>216.51625000000001</v>
      </c>
      <c r="N3629" s="273" t="s">
        <v>115</v>
      </c>
      <c r="W3629" s="273">
        <v>221539</v>
      </c>
      <c r="X3629" s="273" t="s">
        <v>64</v>
      </c>
      <c r="Y3629" s="273" t="s">
        <v>75</v>
      </c>
      <c r="Z3629" s="273" t="s">
        <v>173</v>
      </c>
      <c r="AA3629" s="273" t="s">
        <v>173</v>
      </c>
      <c r="AB3629" s="274">
        <v>45139</v>
      </c>
      <c r="AC3629" s="273">
        <v>13402</v>
      </c>
      <c r="AD3629" s="273">
        <v>45</v>
      </c>
      <c r="AE3629" s="273">
        <v>0</v>
      </c>
      <c r="AF3629" s="273" t="s">
        <v>90</v>
      </c>
      <c r="AG3629" s="273" t="s">
        <v>414</v>
      </c>
      <c r="AH3629" s="273" t="s">
        <v>742</v>
      </c>
      <c r="AI3629" s="273" t="s">
        <v>199</v>
      </c>
      <c r="AJ3629" s="273" t="s">
        <v>200</v>
      </c>
      <c r="AK3629" s="273">
        <v>225745</v>
      </c>
      <c r="BV3629" s="279" t="s">
        <v>83</v>
      </c>
      <c r="BW3629" s="280" t="s">
        <v>63</v>
      </c>
      <c r="BX3629" s="280" t="s">
        <v>228</v>
      </c>
      <c r="BY3629" s="280" t="s">
        <v>244</v>
      </c>
      <c r="BZ3629" s="280" t="s">
        <v>167</v>
      </c>
      <c r="CA3629" s="280" t="s">
        <v>168</v>
      </c>
      <c r="CB3629" s="280" t="s">
        <v>319</v>
      </c>
      <c r="CC3629" s="280" t="s">
        <v>320</v>
      </c>
      <c r="CD3629" s="281">
        <v>15</v>
      </c>
      <c r="CE3629" s="277">
        <v>45078</v>
      </c>
      <c r="CF3629" s="280">
        <v>0</v>
      </c>
      <c r="CG3629" s="280" t="s">
        <v>80</v>
      </c>
      <c r="CH3629" s="280">
        <v>0</v>
      </c>
      <c r="CI3629" s="280" t="s">
        <v>80</v>
      </c>
      <c r="CJ3629" s="280"/>
      <c r="CK3629" s="280"/>
      <c r="CL3629" s="280"/>
      <c r="CM3629" s="280" t="s">
        <v>73</v>
      </c>
      <c r="CN3629" s="280">
        <v>3</v>
      </c>
    </row>
    <row r="3630" spans="4:92">
      <c r="D3630" s="273" t="s">
        <v>83</v>
      </c>
      <c r="E3630" s="273" t="s">
        <v>75</v>
      </c>
      <c r="F3630" s="273" t="s">
        <v>357</v>
      </c>
      <c r="G3630" s="273" t="s">
        <v>689</v>
      </c>
      <c r="H3630" s="274">
        <v>45170</v>
      </c>
      <c r="I3630" s="273">
        <v>13838</v>
      </c>
      <c r="J3630" s="273">
        <v>724</v>
      </c>
      <c r="W3630" s="273">
        <v>234466</v>
      </c>
      <c r="X3630" s="273" t="s">
        <v>64</v>
      </c>
      <c r="Y3630" s="273" t="s">
        <v>75</v>
      </c>
      <c r="Z3630" s="273" t="s">
        <v>173</v>
      </c>
      <c r="AA3630" s="273" t="s">
        <v>173</v>
      </c>
      <c r="AB3630" s="274">
        <v>45139</v>
      </c>
      <c r="AC3630" s="273">
        <v>13402</v>
      </c>
      <c r="AD3630" s="273">
        <v>45</v>
      </c>
      <c r="AE3630" s="273">
        <v>0</v>
      </c>
      <c r="AF3630" s="273" t="s">
        <v>90</v>
      </c>
      <c r="AG3630" s="273" t="s">
        <v>424</v>
      </c>
      <c r="AH3630" s="273" t="s">
        <v>745</v>
      </c>
      <c r="AI3630" s="273" t="s">
        <v>199</v>
      </c>
      <c r="AJ3630" s="273" t="s">
        <v>200</v>
      </c>
      <c r="AK3630" s="273">
        <v>225751</v>
      </c>
      <c r="BV3630" s="336" t="s">
        <v>83</v>
      </c>
      <c r="BW3630" s="337" t="s">
        <v>63</v>
      </c>
      <c r="BX3630" s="337" t="s">
        <v>228</v>
      </c>
      <c r="BY3630" s="337" t="s">
        <v>244</v>
      </c>
      <c r="BZ3630" s="337" t="s">
        <v>138</v>
      </c>
      <c r="CA3630" s="337" t="s">
        <v>139</v>
      </c>
      <c r="CB3630" s="337" t="s">
        <v>190</v>
      </c>
      <c r="CC3630" s="337" t="s">
        <v>191</v>
      </c>
      <c r="CD3630" s="338">
        <v>8</v>
      </c>
      <c r="CE3630" s="335">
        <v>45078</v>
      </c>
      <c r="CF3630" s="337">
        <v>0</v>
      </c>
      <c r="CG3630" s="337" t="s">
        <v>80</v>
      </c>
      <c r="CH3630" s="337">
        <v>0</v>
      </c>
      <c r="CI3630" s="337" t="s">
        <v>80</v>
      </c>
      <c r="CJ3630" s="337"/>
      <c r="CK3630" s="337"/>
      <c r="CL3630" s="337"/>
      <c r="CM3630" s="337" t="s">
        <v>73</v>
      </c>
      <c r="CN3630" s="337">
        <v>3</v>
      </c>
    </row>
    <row r="3631" spans="4:92">
      <c r="D3631" s="273" t="s">
        <v>83</v>
      </c>
      <c r="E3631" s="273" t="s">
        <v>75</v>
      </c>
      <c r="F3631" s="273" t="s">
        <v>357</v>
      </c>
      <c r="G3631" s="273" t="s">
        <v>689</v>
      </c>
      <c r="H3631" s="274">
        <v>45170</v>
      </c>
      <c r="I3631" s="273">
        <v>13838</v>
      </c>
      <c r="J3631" s="273">
        <v>724</v>
      </c>
      <c r="K3631" s="273">
        <v>0</v>
      </c>
      <c r="L3631" s="273" t="s">
        <v>66</v>
      </c>
      <c r="N3631" s="273" t="s">
        <v>107</v>
      </c>
      <c r="W3631" s="273">
        <v>234491</v>
      </c>
      <c r="X3631" s="273" t="s">
        <v>64</v>
      </c>
      <c r="Y3631" s="273" t="s">
        <v>75</v>
      </c>
      <c r="Z3631" s="273" t="s">
        <v>173</v>
      </c>
      <c r="AA3631" s="273" t="s">
        <v>173</v>
      </c>
      <c r="AB3631" s="274">
        <v>45139</v>
      </c>
      <c r="AC3631" s="273">
        <v>13402</v>
      </c>
      <c r="AD3631" s="273">
        <v>45</v>
      </c>
      <c r="AE3631" s="273">
        <v>0</v>
      </c>
      <c r="AF3631" s="273" t="s">
        <v>90</v>
      </c>
      <c r="AG3631" s="273" t="s">
        <v>428</v>
      </c>
      <c r="AH3631" s="273" t="s">
        <v>1588</v>
      </c>
      <c r="AI3631" s="273" t="s">
        <v>199</v>
      </c>
      <c r="AJ3631" s="273" t="s">
        <v>200</v>
      </c>
      <c r="AK3631" s="273">
        <v>225757</v>
      </c>
      <c r="BV3631" s="279" t="s">
        <v>83</v>
      </c>
      <c r="BW3631" s="280" t="s">
        <v>63</v>
      </c>
      <c r="BX3631" s="280" t="s">
        <v>228</v>
      </c>
      <c r="BY3631" s="280" t="s">
        <v>244</v>
      </c>
      <c r="BZ3631" s="280" t="s">
        <v>86</v>
      </c>
      <c r="CA3631" s="280" t="s">
        <v>87</v>
      </c>
      <c r="CB3631" s="280" t="s">
        <v>179</v>
      </c>
      <c r="CC3631" s="280" t="s">
        <v>180</v>
      </c>
      <c r="CD3631" s="281">
        <v>1</v>
      </c>
      <c r="CE3631" s="277">
        <v>45078</v>
      </c>
      <c r="CF3631" s="280"/>
      <c r="CG3631" s="280" t="s">
        <v>181</v>
      </c>
      <c r="CH3631" s="280"/>
      <c r="CI3631" s="280" t="s">
        <v>181</v>
      </c>
      <c r="CJ3631" s="280" t="s">
        <v>1414</v>
      </c>
      <c r="CK3631" s="280"/>
      <c r="CL3631" s="280"/>
      <c r="CM3631" s="280" t="s">
        <v>73</v>
      </c>
      <c r="CN3631" s="280">
        <v>3</v>
      </c>
    </row>
    <row r="3632" spans="4:92">
      <c r="D3632" s="273" t="s">
        <v>83</v>
      </c>
      <c r="E3632" s="273" t="s">
        <v>75</v>
      </c>
      <c r="F3632" s="273" t="s">
        <v>357</v>
      </c>
      <c r="G3632" s="273" t="s">
        <v>689</v>
      </c>
      <c r="H3632" s="274">
        <v>45170</v>
      </c>
      <c r="I3632" s="273">
        <v>13838</v>
      </c>
      <c r="J3632" s="273">
        <v>724</v>
      </c>
      <c r="K3632" s="273">
        <v>1228</v>
      </c>
      <c r="L3632" s="273" t="s">
        <v>66</v>
      </c>
      <c r="M3632" s="273">
        <v>211.42750000000001</v>
      </c>
      <c r="N3632" s="273" t="s">
        <v>115</v>
      </c>
      <c r="W3632" s="273">
        <v>234490</v>
      </c>
      <c r="X3632" s="273" t="s">
        <v>64</v>
      </c>
      <c r="Y3632" s="273" t="s">
        <v>75</v>
      </c>
      <c r="Z3632" s="273" t="s">
        <v>173</v>
      </c>
      <c r="AA3632" s="273" t="s">
        <v>173</v>
      </c>
      <c r="AB3632" s="274">
        <v>45139</v>
      </c>
      <c r="AC3632" s="273">
        <v>13402</v>
      </c>
      <c r="AD3632" s="273">
        <v>45</v>
      </c>
      <c r="AE3632" s="273">
        <v>0</v>
      </c>
      <c r="AF3632" s="273" t="s">
        <v>90</v>
      </c>
      <c r="AG3632" s="273" t="s">
        <v>1555</v>
      </c>
      <c r="AH3632" s="273" t="s">
        <v>1590</v>
      </c>
      <c r="AI3632" s="273" t="s">
        <v>123</v>
      </c>
      <c r="AJ3632" s="273" t="s">
        <v>200</v>
      </c>
      <c r="AK3632" s="273">
        <v>225763</v>
      </c>
      <c r="BV3632" s="336" t="s">
        <v>83</v>
      </c>
      <c r="BW3632" s="337" t="s">
        <v>63</v>
      </c>
      <c r="BX3632" s="337" t="s">
        <v>228</v>
      </c>
      <c r="BY3632" s="337" t="s">
        <v>244</v>
      </c>
      <c r="BZ3632" s="337" t="s">
        <v>86</v>
      </c>
      <c r="CA3632" s="337" t="s">
        <v>87</v>
      </c>
      <c r="CB3632" s="337" t="s">
        <v>217</v>
      </c>
      <c r="CC3632" s="337" t="s">
        <v>218</v>
      </c>
      <c r="CD3632" s="338">
        <v>2</v>
      </c>
      <c r="CE3632" s="335">
        <v>45078</v>
      </c>
      <c r="CF3632" s="337"/>
      <c r="CG3632" s="337" t="s">
        <v>181</v>
      </c>
      <c r="CH3632" s="337"/>
      <c r="CI3632" s="337" t="s">
        <v>181</v>
      </c>
      <c r="CJ3632" s="337" t="s">
        <v>937</v>
      </c>
      <c r="CK3632" s="337"/>
      <c r="CL3632" s="337"/>
      <c r="CM3632" s="337" t="s">
        <v>73</v>
      </c>
      <c r="CN3632" s="337">
        <v>3</v>
      </c>
    </row>
    <row r="3633" spans="4:92">
      <c r="D3633" s="273" t="s">
        <v>83</v>
      </c>
      <c r="E3633" s="273" t="s">
        <v>75</v>
      </c>
      <c r="F3633" s="273" t="s">
        <v>357</v>
      </c>
      <c r="G3633" s="273" t="s">
        <v>689</v>
      </c>
      <c r="H3633" s="274">
        <v>45200</v>
      </c>
      <c r="I3633" s="273">
        <v>14173</v>
      </c>
      <c r="J3633" s="273">
        <v>724</v>
      </c>
      <c r="W3633" s="273">
        <v>252483</v>
      </c>
      <c r="X3633" s="273" t="s">
        <v>64</v>
      </c>
      <c r="Y3633" s="273" t="s">
        <v>75</v>
      </c>
      <c r="Z3633" s="273" t="s">
        <v>173</v>
      </c>
      <c r="AA3633" s="273" t="s">
        <v>173</v>
      </c>
      <c r="AB3633" s="274">
        <v>45139</v>
      </c>
      <c r="AC3633" s="273">
        <v>13402</v>
      </c>
      <c r="AD3633" s="273">
        <v>45</v>
      </c>
      <c r="AE3633" s="273">
        <v>0</v>
      </c>
      <c r="AF3633" s="273" t="s">
        <v>90</v>
      </c>
      <c r="AG3633" s="273" t="s">
        <v>488</v>
      </c>
      <c r="AH3633" s="273" t="s">
        <v>1591</v>
      </c>
      <c r="AI3633" s="273" t="s">
        <v>123</v>
      </c>
      <c r="AJ3633" s="273" t="s">
        <v>200</v>
      </c>
      <c r="AK3633" s="273">
        <v>225769</v>
      </c>
      <c r="BV3633" s="279" t="s">
        <v>83</v>
      </c>
      <c r="BW3633" s="280" t="s">
        <v>63</v>
      </c>
      <c r="BX3633" s="280" t="s">
        <v>228</v>
      </c>
      <c r="BY3633" s="280" t="s">
        <v>244</v>
      </c>
      <c r="BZ3633" s="280" t="s">
        <v>204</v>
      </c>
      <c r="CA3633" s="280" t="s">
        <v>205</v>
      </c>
      <c r="CB3633" s="280" t="s">
        <v>206</v>
      </c>
      <c r="CC3633" s="280" t="s">
        <v>207</v>
      </c>
      <c r="CD3633" s="281">
        <v>0</v>
      </c>
      <c r="CE3633" s="277">
        <v>45078</v>
      </c>
      <c r="CF3633" s="280"/>
      <c r="CG3633" s="280" t="s">
        <v>181</v>
      </c>
      <c r="CH3633" s="280"/>
      <c r="CI3633" s="280" t="s">
        <v>208</v>
      </c>
      <c r="CJ3633" s="280" t="s">
        <v>209</v>
      </c>
      <c r="CK3633" s="280"/>
      <c r="CL3633" s="280"/>
      <c r="CM3633" s="280" t="s">
        <v>73</v>
      </c>
      <c r="CN3633" s="280">
        <v>3</v>
      </c>
    </row>
    <row r="3634" spans="4:92">
      <c r="D3634" s="273" t="s">
        <v>83</v>
      </c>
      <c r="E3634" s="273" t="s">
        <v>75</v>
      </c>
      <c r="F3634" s="273" t="s">
        <v>357</v>
      </c>
      <c r="G3634" s="273" t="s">
        <v>689</v>
      </c>
      <c r="H3634" s="274">
        <v>45200</v>
      </c>
      <c r="I3634" s="273">
        <v>14173</v>
      </c>
      <c r="J3634" s="273">
        <v>724</v>
      </c>
      <c r="K3634" s="273">
        <v>0</v>
      </c>
      <c r="L3634" s="273" t="s">
        <v>66</v>
      </c>
      <c r="N3634" s="273" t="s">
        <v>107</v>
      </c>
      <c r="W3634" s="273">
        <v>252508</v>
      </c>
      <c r="X3634" s="273" t="s">
        <v>64</v>
      </c>
      <c r="Y3634" s="273" t="s">
        <v>75</v>
      </c>
      <c r="Z3634" s="273" t="s">
        <v>173</v>
      </c>
      <c r="AA3634" s="273" t="s">
        <v>173</v>
      </c>
      <c r="AB3634" s="274">
        <v>45139</v>
      </c>
      <c r="AC3634" s="273">
        <v>13402</v>
      </c>
      <c r="AD3634" s="273">
        <v>45</v>
      </c>
      <c r="AE3634" s="273">
        <v>0</v>
      </c>
      <c r="AF3634" s="273" t="s">
        <v>90</v>
      </c>
      <c r="AG3634" s="273" t="s">
        <v>1592</v>
      </c>
      <c r="AH3634" s="273" t="s">
        <v>1593</v>
      </c>
      <c r="AI3634" s="273" t="s">
        <v>199</v>
      </c>
      <c r="AJ3634" s="273" t="s">
        <v>214</v>
      </c>
      <c r="AK3634" s="273">
        <v>225775</v>
      </c>
      <c r="BV3634" s="336" t="s">
        <v>83</v>
      </c>
      <c r="BW3634" s="337" t="s">
        <v>63</v>
      </c>
      <c r="BX3634" s="337" t="s">
        <v>228</v>
      </c>
      <c r="BY3634" s="337" t="s">
        <v>244</v>
      </c>
      <c r="BZ3634" s="337" t="s">
        <v>86</v>
      </c>
      <c r="CA3634" s="337" t="s">
        <v>87</v>
      </c>
      <c r="CB3634" s="337" t="s">
        <v>233</v>
      </c>
      <c r="CC3634" s="337" t="s">
        <v>234</v>
      </c>
      <c r="CD3634" s="338">
        <v>1</v>
      </c>
      <c r="CE3634" s="335">
        <v>45078</v>
      </c>
      <c r="CF3634" s="337"/>
      <c r="CG3634" s="337" t="s">
        <v>181</v>
      </c>
      <c r="CH3634" s="337"/>
      <c r="CI3634" s="337" t="s">
        <v>181</v>
      </c>
      <c r="CJ3634" s="337" t="s">
        <v>617</v>
      </c>
      <c r="CK3634" s="337"/>
      <c r="CL3634" s="337"/>
      <c r="CM3634" s="337" t="s">
        <v>73</v>
      </c>
      <c r="CN3634" s="337">
        <v>3</v>
      </c>
    </row>
    <row r="3635" spans="4:92">
      <c r="D3635" s="273" t="s">
        <v>83</v>
      </c>
      <c r="E3635" s="273" t="s">
        <v>75</v>
      </c>
      <c r="F3635" s="273" t="s">
        <v>357</v>
      </c>
      <c r="G3635" s="273" t="s">
        <v>689</v>
      </c>
      <c r="H3635" s="274">
        <v>45200</v>
      </c>
      <c r="I3635" s="273">
        <v>14173</v>
      </c>
      <c r="J3635" s="273">
        <v>724</v>
      </c>
      <c r="K3635" s="273">
        <v>844</v>
      </c>
      <c r="L3635" s="273" t="s">
        <v>66</v>
      </c>
      <c r="M3635" s="273">
        <v>145.276625</v>
      </c>
      <c r="N3635" s="273" t="s">
        <v>115</v>
      </c>
      <c r="W3635" s="273">
        <v>252507</v>
      </c>
      <c r="X3635" s="273" t="s">
        <v>64</v>
      </c>
      <c r="Y3635" s="273" t="s">
        <v>75</v>
      </c>
      <c r="Z3635" s="273" t="s">
        <v>173</v>
      </c>
      <c r="AA3635" s="273" t="s">
        <v>173</v>
      </c>
      <c r="AB3635" s="274">
        <v>45139</v>
      </c>
      <c r="AC3635" s="273">
        <v>13402</v>
      </c>
      <c r="AD3635" s="273">
        <v>45</v>
      </c>
      <c r="AE3635" s="273">
        <v>0</v>
      </c>
      <c r="AF3635" s="273" t="s">
        <v>90</v>
      </c>
      <c r="AG3635" s="273" t="s">
        <v>229</v>
      </c>
      <c r="AH3635" s="273" t="s">
        <v>1594</v>
      </c>
      <c r="AI3635" s="273" t="s">
        <v>199</v>
      </c>
      <c r="AJ3635" s="273" t="s">
        <v>214</v>
      </c>
      <c r="AK3635" s="273">
        <v>225781</v>
      </c>
      <c r="BV3635" s="279" t="s">
        <v>83</v>
      </c>
      <c r="BW3635" s="280" t="s">
        <v>63</v>
      </c>
      <c r="BX3635" s="280" t="s">
        <v>228</v>
      </c>
      <c r="BY3635" s="280" t="s">
        <v>244</v>
      </c>
      <c r="BZ3635" s="280" t="s">
        <v>86</v>
      </c>
      <c r="CA3635" s="280" t="s">
        <v>87</v>
      </c>
      <c r="CB3635" s="280" t="s">
        <v>225</v>
      </c>
      <c r="CC3635" s="280" t="s">
        <v>226</v>
      </c>
      <c r="CD3635" s="281">
        <v>5</v>
      </c>
      <c r="CE3635" s="277">
        <v>45078</v>
      </c>
      <c r="CF3635" s="280">
        <v>0</v>
      </c>
      <c r="CG3635" s="280" t="s">
        <v>80</v>
      </c>
      <c r="CH3635" s="280">
        <v>0</v>
      </c>
      <c r="CI3635" s="280" t="s">
        <v>80</v>
      </c>
      <c r="CJ3635" s="280"/>
      <c r="CK3635" s="280"/>
      <c r="CL3635" s="280"/>
      <c r="CM3635" s="280" t="s">
        <v>73</v>
      </c>
      <c r="CN3635" s="280">
        <v>3</v>
      </c>
    </row>
    <row r="3636" spans="4:92">
      <c r="D3636" s="273" t="s">
        <v>83</v>
      </c>
      <c r="E3636" s="273" t="s">
        <v>75</v>
      </c>
      <c r="F3636" s="273" t="s">
        <v>231</v>
      </c>
      <c r="G3636" s="273" t="s">
        <v>582</v>
      </c>
      <c r="H3636" s="274">
        <v>44958</v>
      </c>
      <c r="I3636" s="273">
        <v>11332</v>
      </c>
      <c r="J3636" s="273">
        <v>691</v>
      </c>
      <c r="K3636" s="273">
        <v>0</v>
      </c>
      <c r="L3636" s="273" t="s">
        <v>66</v>
      </c>
      <c r="N3636" s="273" t="s">
        <v>107</v>
      </c>
      <c r="W3636" s="273">
        <v>261988</v>
      </c>
      <c r="X3636" s="273" t="s">
        <v>64</v>
      </c>
      <c r="Y3636" s="273" t="s">
        <v>75</v>
      </c>
      <c r="Z3636" s="273" t="s">
        <v>308</v>
      </c>
      <c r="AA3636" s="273" t="s">
        <v>308</v>
      </c>
      <c r="AB3636" s="274">
        <v>45200</v>
      </c>
      <c r="AC3636" s="273">
        <v>14055</v>
      </c>
      <c r="AD3636" s="273">
        <v>31</v>
      </c>
      <c r="AE3636" s="273">
        <v>0.56000000000000005</v>
      </c>
      <c r="AF3636" s="273" t="s">
        <v>90</v>
      </c>
      <c r="AG3636" s="273" t="s">
        <v>1954</v>
      </c>
      <c r="AH3636" s="273" t="s">
        <v>1955</v>
      </c>
      <c r="AI3636" s="273" t="s">
        <v>199</v>
      </c>
      <c r="AJ3636" s="273" t="s">
        <v>214</v>
      </c>
      <c r="AK3636" s="273">
        <v>256012</v>
      </c>
      <c r="BV3636" s="336" t="s">
        <v>83</v>
      </c>
      <c r="BW3636" s="337" t="s">
        <v>63</v>
      </c>
      <c r="BX3636" s="337" t="s">
        <v>228</v>
      </c>
      <c r="BY3636" s="337" t="s">
        <v>244</v>
      </c>
      <c r="BZ3636" s="337" t="s">
        <v>86</v>
      </c>
      <c r="CA3636" s="337" t="s">
        <v>87</v>
      </c>
      <c r="CB3636" s="337" t="s">
        <v>225</v>
      </c>
      <c r="CC3636" s="337" t="s">
        <v>226</v>
      </c>
      <c r="CD3636" s="338">
        <v>5</v>
      </c>
      <c r="CE3636" s="335">
        <v>45108</v>
      </c>
      <c r="CF3636" s="337">
        <v>0</v>
      </c>
      <c r="CG3636" s="337" t="s">
        <v>80</v>
      </c>
      <c r="CH3636" s="337">
        <v>0</v>
      </c>
      <c r="CI3636" s="337" t="s">
        <v>80</v>
      </c>
      <c r="CJ3636" s="337"/>
      <c r="CK3636" s="337"/>
      <c r="CL3636" s="337"/>
      <c r="CM3636" s="337" t="s">
        <v>73</v>
      </c>
      <c r="CN3636" s="337">
        <v>3</v>
      </c>
    </row>
    <row r="3637" spans="4:92">
      <c r="D3637" s="273" t="s">
        <v>83</v>
      </c>
      <c r="E3637" s="273" t="s">
        <v>75</v>
      </c>
      <c r="F3637" s="273" t="s">
        <v>231</v>
      </c>
      <c r="G3637" s="273" t="s">
        <v>582</v>
      </c>
      <c r="H3637" s="274">
        <v>44986</v>
      </c>
      <c r="I3637" s="273">
        <v>11494</v>
      </c>
      <c r="J3637" s="273">
        <v>691</v>
      </c>
      <c r="K3637" s="273">
        <v>47860</v>
      </c>
      <c r="L3637" s="273" t="s">
        <v>66</v>
      </c>
      <c r="M3637" s="273">
        <v>5773.0086250000004</v>
      </c>
      <c r="N3637" s="273" t="s">
        <v>67</v>
      </c>
      <c r="P3637" s="273" t="s">
        <v>1011</v>
      </c>
      <c r="Q3637" s="273" t="s">
        <v>1611</v>
      </c>
      <c r="R3637" s="273" t="s">
        <v>1013</v>
      </c>
      <c r="S3637" s="273" t="s">
        <v>1808</v>
      </c>
      <c r="T3637" s="273" t="s">
        <v>122</v>
      </c>
      <c r="U3637" s="273" t="s">
        <v>73</v>
      </c>
      <c r="V3637" s="273" t="s">
        <v>1815</v>
      </c>
      <c r="W3637" s="273">
        <v>262069</v>
      </c>
      <c r="X3637" s="273" t="s">
        <v>64</v>
      </c>
      <c r="Y3637" s="273" t="s">
        <v>75</v>
      </c>
      <c r="Z3637" s="273" t="s">
        <v>308</v>
      </c>
      <c r="AA3637" s="273" t="s">
        <v>308</v>
      </c>
      <c r="AB3637" s="274">
        <v>45200</v>
      </c>
      <c r="AC3637" s="273">
        <v>14055</v>
      </c>
      <c r="AD3637" s="273">
        <v>31</v>
      </c>
      <c r="AE3637" s="273">
        <v>123.4139</v>
      </c>
      <c r="AF3637" s="273" t="s">
        <v>90</v>
      </c>
      <c r="AG3637" s="273" t="s">
        <v>121</v>
      </c>
      <c r="AH3637" s="273" t="s">
        <v>1864</v>
      </c>
      <c r="AI3637" s="273" t="s">
        <v>123</v>
      </c>
      <c r="AJ3637" s="273" t="s">
        <v>124</v>
      </c>
      <c r="AK3637" s="273">
        <v>256026</v>
      </c>
      <c r="BV3637" s="279" t="s">
        <v>64</v>
      </c>
      <c r="BW3637" s="280" t="s">
        <v>75</v>
      </c>
      <c r="BX3637" s="280" t="s">
        <v>308</v>
      </c>
      <c r="BY3637" s="280" t="s">
        <v>338</v>
      </c>
      <c r="BZ3637" s="280" t="s">
        <v>86</v>
      </c>
      <c r="CA3637" s="280" t="s">
        <v>87</v>
      </c>
      <c r="CB3637" s="280" t="s">
        <v>101</v>
      </c>
      <c r="CC3637" s="280" t="s">
        <v>102</v>
      </c>
      <c r="CD3637" s="281">
        <v>4</v>
      </c>
      <c r="CE3637" s="277">
        <v>44986</v>
      </c>
      <c r="CF3637" s="280">
        <v>790</v>
      </c>
      <c r="CG3637" s="280" t="s">
        <v>1495</v>
      </c>
      <c r="CH3637" s="280">
        <v>113.5625</v>
      </c>
      <c r="CI3637" s="280" t="s">
        <v>104</v>
      </c>
      <c r="CJ3637" s="280"/>
      <c r="CK3637" s="280"/>
      <c r="CL3637" s="280"/>
      <c r="CM3637" s="280" t="s">
        <v>73</v>
      </c>
      <c r="CN3637" s="280">
        <v>3</v>
      </c>
    </row>
    <row r="3638" spans="4:92">
      <c r="D3638" s="273" t="s">
        <v>83</v>
      </c>
      <c r="E3638" s="273" t="s">
        <v>75</v>
      </c>
      <c r="F3638" s="273" t="s">
        <v>231</v>
      </c>
      <c r="G3638" s="273" t="s">
        <v>582</v>
      </c>
      <c r="H3638" s="274">
        <v>44986</v>
      </c>
      <c r="I3638" s="273">
        <v>11494</v>
      </c>
      <c r="J3638" s="273">
        <v>691</v>
      </c>
      <c r="K3638" s="273">
        <v>144615</v>
      </c>
      <c r="L3638" s="273" t="s">
        <v>66</v>
      </c>
      <c r="M3638" s="273">
        <v>18113.463124999998</v>
      </c>
      <c r="N3638" s="273" t="s">
        <v>67</v>
      </c>
      <c r="P3638" s="273" t="s">
        <v>1011</v>
      </c>
      <c r="Q3638" s="273" t="s">
        <v>1611</v>
      </c>
      <c r="R3638" s="273" t="s">
        <v>1013</v>
      </c>
      <c r="S3638" s="273" t="s">
        <v>1814</v>
      </c>
      <c r="T3638" s="273" t="s">
        <v>122</v>
      </c>
      <c r="U3638" s="273" t="s">
        <v>73</v>
      </c>
      <c r="V3638" s="273" t="s">
        <v>1815</v>
      </c>
      <c r="W3638" s="273">
        <v>262085</v>
      </c>
      <c r="X3638" s="273" t="s">
        <v>64</v>
      </c>
      <c r="Y3638" s="273" t="s">
        <v>75</v>
      </c>
      <c r="Z3638" s="273" t="s">
        <v>308</v>
      </c>
      <c r="AA3638" s="273" t="s">
        <v>308</v>
      </c>
      <c r="AB3638" s="274">
        <v>45200</v>
      </c>
      <c r="AC3638" s="273">
        <v>15144</v>
      </c>
      <c r="AD3638" s="273">
        <v>31</v>
      </c>
      <c r="AK3638" s="273">
        <v>281550</v>
      </c>
      <c r="BV3638" s="336" t="s">
        <v>64</v>
      </c>
      <c r="BW3638" s="337" t="s">
        <v>75</v>
      </c>
      <c r="BX3638" s="337" t="s">
        <v>308</v>
      </c>
      <c r="BY3638" s="337" t="s">
        <v>338</v>
      </c>
      <c r="BZ3638" s="337" t="s">
        <v>110</v>
      </c>
      <c r="CA3638" s="337" t="s">
        <v>111</v>
      </c>
      <c r="CB3638" s="337" t="s">
        <v>112</v>
      </c>
      <c r="CC3638" s="337" t="s">
        <v>113</v>
      </c>
      <c r="CD3638" s="338">
        <v>4</v>
      </c>
      <c r="CE3638" s="335">
        <v>44986</v>
      </c>
      <c r="CF3638" s="337"/>
      <c r="CG3638" s="337"/>
      <c r="CH3638" s="337"/>
      <c r="CI3638" s="337" t="s">
        <v>80</v>
      </c>
      <c r="CJ3638" s="337"/>
      <c r="CK3638" s="337"/>
      <c r="CL3638" s="337"/>
      <c r="CM3638" s="337" t="s">
        <v>73</v>
      </c>
      <c r="CN3638" s="337">
        <v>3</v>
      </c>
    </row>
    <row r="3639" spans="4:92">
      <c r="D3639" s="273" t="s">
        <v>83</v>
      </c>
      <c r="E3639" s="273" t="s">
        <v>75</v>
      </c>
      <c r="F3639" s="273" t="s">
        <v>231</v>
      </c>
      <c r="G3639" s="273" t="s">
        <v>582</v>
      </c>
      <c r="H3639" s="274">
        <v>44986</v>
      </c>
      <c r="I3639" s="273">
        <v>11494</v>
      </c>
      <c r="J3639" s="273">
        <v>691</v>
      </c>
      <c r="K3639" s="273">
        <v>1764544</v>
      </c>
      <c r="L3639" s="273" t="s">
        <v>66</v>
      </c>
      <c r="M3639" s="273">
        <v>206193.29800000001</v>
      </c>
      <c r="N3639" s="273" t="s">
        <v>964</v>
      </c>
      <c r="P3639" s="273" t="s">
        <v>1011</v>
      </c>
      <c r="Q3639" s="273" t="s">
        <v>1001</v>
      </c>
      <c r="R3639" s="273" t="s">
        <v>70</v>
      </c>
      <c r="S3639" s="273" t="s">
        <v>1804</v>
      </c>
      <c r="T3639" s="273" t="s">
        <v>1805</v>
      </c>
      <c r="U3639" s="273" t="s">
        <v>73</v>
      </c>
      <c r="V3639" s="273" t="s">
        <v>1916</v>
      </c>
      <c r="W3639" s="273">
        <v>262102</v>
      </c>
      <c r="X3639" s="273" t="s">
        <v>64</v>
      </c>
      <c r="Y3639" s="273" t="s">
        <v>75</v>
      </c>
      <c r="Z3639" s="273" t="s">
        <v>308</v>
      </c>
      <c r="AA3639" s="273" t="s">
        <v>308</v>
      </c>
      <c r="AB3639" s="274">
        <v>45200</v>
      </c>
      <c r="AC3639" s="273">
        <v>15144</v>
      </c>
      <c r="AD3639" s="273">
        <v>31</v>
      </c>
      <c r="AK3639" s="273">
        <v>321386</v>
      </c>
      <c r="BV3639" s="279" t="s">
        <v>64</v>
      </c>
      <c r="BW3639" s="280" t="s">
        <v>75</v>
      </c>
      <c r="BX3639" s="280" t="s">
        <v>308</v>
      </c>
      <c r="BY3639" s="280" t="s">
        <v>338</v>
      </c>
      <c r="BZ3639" s="280" t="s">
        <v>86</v>
      </c>
      <c r="CA3639" s="280" t="s">
        <v>87</v>
      </c>
      <c r="CB3639" s="280" t="s">
        <v>88</v>
      </c>
      <c r="CC3639" s="280" t="s">
        <v>89</v>
      </c>
      <c r="CD3639" s="281">
        <v>3</v>
      </c>
      <c r="CE3639" s="277">
        <v>44986</v>
      </c>
      <c r="CF3639" s="280">
        <v>202</v>
      </c>
      <c r="CG3639" s="280" t="s">
        <v>90</v>
      </c>
      <c r="CH3639" s="280">
        <v>202</v>
      </c>
      <c r="CI3639" s="280" t="s">
        <v>80</v>
      </c>
      <c r="CJ3639" s="280"/>
      <c r="CK3639" s="280"/>
      <c r="CL3639" s="280"/>
      <c r="CM3639" s="280" t="s">
        <v>73</v>
      </c>
      <c r="CN3639" s="280">
        <v>3</v>
      </c>
    </row>
    <row r="3640" spans="4:92">
      <c r="D3640" s="273" t="s">
        <v>83</v>
      </c>
      <c r="E3640" s="273" t="s">
        <v>75</v>
      </c>
      <c r="F3640" s="273" t="s">
        <v>231</v>
      </c>
      <c r="G3640" s="273" t="s">
        <v>582</v>
      </c>
      <c r="H3640" s="274">
        <v>44986</v>
      </c>
      <c r="I3640" s="273">
        <v>11494</v>
      </c>
      <c r="J3640" s="273">
        <v>691</v>
      </c>
      <c r="K3640" s="273">
        <v>170026</v>
      </c>
      <c r="L3640" s="273" t="s">
        <v>66</v>
      </c>
      <c r="M3640" s="273">
        <v>0</v>
      </c>
      <c r="N3640" s="273" t="s">
        <v>1010</v>
      </c>
      <c r="O3640" s="273">
        <v>0</v>
      </c>
      <c r="P3640" s="273" t="s">
        <v>1011</v>
      </c>
      <c r="Q3640" s="273" t="s">
        <v>1611</v>
      </c>
      <c r="R3640" s="273" t="s">
        <v>1013</v>
      </c>
      <c r="S3640" s="273" t="s">
        <v>122</v>
      </c>
      <c r="U3640" s="273" t="s">
        <v>73</v>
      </c>
      <c r="V3640" s="273" t="s">
        <v>1815</v>
      </c>
      <c r="W3640" s="273">
        <v>262119</v>
      </c>
      <c r="X3640" s="273" t="s">
        <v>64</v>
      </c>
      <c r="Y3640" s="273" t="s">
        <v>75</v>
      </c>
      <c r="Z3640" s="273" t="s">
        <v>308</v>
      </c>
      <c r="AA3640" s="273" t="s">
        <v>308</v>
      </c>
      <c r="AB3640" s="274">
        <v>45200</v>
      </c>
      <c r="AC3640" s="273">
        <v>15144</v>
      </c>
      <c r="AD3640" s="273">
        <v>31</v>
      </c>
      <c r="AK3640" s="273">
        <v>321391</v>
      </c>
      <c r="BV3640" s="336" t="s">
        <v>64</v>
      </c>
      <c r="BW3640" s="337" t="s">
        <v>75</v>
      </c>
      <c r="BX3640" s="337" t="s">
        <v>308</v>
      </c>
      <c r="BY3640" s="337" t="s">
        <v>338</v>
      </c>
      <c r="BZ3640" s="337" t="s">
        <v>86</v>
      </c>
      <c r="CA3640" s="337" t="s">
        <v>87</v>
      </c>
      <c r="CB3640" s="337" t="s">
        <v>88</v>
      </c>
      <c r="CC3640" s="337" t="s">
        <v>89</v>
      </c>
      <c r="CD3640" s="338">
        <v>3</v>
      </c>
      <c r="CE3640" s="335">
        <v>45017</v>
      </c>
      <c r="CF3640" s="337">
        <v>127</v>
      </c>
      <c r="CG3640" s="337" t="s">
        <v>90</v>
      </c>
      <c r="CH3640" s="337">
        <v>127</v>
      </c>
      <c r="CI3640" s="337" t="s">
        <v>80</v>
      </c>
      <c r="CJ3640" s="337"/>
      <c r="CK3640" s="337"/>
      <c r="CL3640" s="337"/>
      <c r="CM3640" s="337" t="s">
        <v>73</v>
      </c>
      <c r="CN3640" s="337">
        <v>3</v>
      </c>
    </row>
    <row r="3641" spans="4:92">
      <c r="D3641" s="273" t="s">
        <v>83</v>
      </c>
      <c r="E3641" s="273" t="s">
        <v>75</v>
      </c>
      <c r="F3641" s="273" t="s">
        <v>231</v>
      </c>
      <c r="G3641" s="273" t="s">
        <v>582</v>
      </c>
      <c r="H3641" s="274">
        <v>44986</v>
      </c>
      <c r="I3641" s="273">
        <v>11494</v>
      </c>
      <c r="J3641" s="273">
        <v>691</v>
      </c>
      <c r="K3641" s="273">
        <v>992556</v>
      </c>
      <c r="L3641" s="273" t="s">
        <v>66</v>
      </c>
      <c r="M3641" s="273">
        <v>111560.651875</v>
      </c>
      <c r="N3641" s="273" t="s">
        <v>115</v>
      </c>
      <c r="W3641" s="273">
        <v>262067</v>
      </c>
      <c r="X3641" s="273" t="s">
        <v>64</v>
      </c>
      <c r="Y3641" s="273" t="s">
        <v>75</v>
      </c>
      <c r="Z3641" s="273" t="s">
        <v>308</v>
      </c>
      <c r="AA3641" s="273" t="s">
        <v>308</v>
      </c>
      <c r="AB3641" s="274">
        <v>45200</v>
      </c>
      <c r="AC3641" s="273">
        <v>15144</v>
      </c>
      <c r="AD3641" s="273">
        <v>31</v>
      </c>
      <c r="AK3641" s="273">
        <v>321393</v>
      </c>
      <c r="BV3641" s="279" t="s">
        <v>64</v>
      </c>
      <c r="BW3641" s="280" t="s">
        <v>75</v>
      </c>
      <c r="BX3641" s="280" t="s">
        <v>308</v>
      </c>
      <c r="BY3641" s="280" t="s">
        <v>338</v>
      </c>
      <c r="BZ3641" s="280" t="s">
        <v>110</v>
      </c>
      <c r="CA3641" s="280" t="s">
        <v>111</v>
      </c>
      <c r="CB3641" s="280" t="s">
        <v>112</v>
      </c>
      <c r="CC3641" s="280" t="s">
        <v>113</v>
      </c>
      <c r="CD3641" s="281">
        <v>4</v>
      </c>
      <c r="CE3641" s="277">
        <v>45017</v>
      </c>
      <c r="CF3641" s="280"/>
      <c r="CG3641" s="280"/>
      <c r="CH3641" s="280"/>
      <c r="CI3641" s="280" t="s">
        <v>80</v>
      </c>
      <c r="CJ3641" s="280"/>
      <c r="CK3641" s="280"/>
      <c r="CL3641" s="280"/>
      <c r="CM3641" s="280" t="s">
        <v>73</v>
      </c>
      <c r="CN3641" s="280">
        <v>3</v>
      </c>
    </row>
    <row r="3642" spans="4:92">
      <c r="D3642" s="273" t="s">
        <v>83</v>
      </c>
      <c r="E3642" s="273" t="s">
        <v>75</v>
      </c>
      <c r="F3642" s="273" t="s">
        <v>231</v>
      </c>
      <c r="G3642" s="273" t="s">
        <v>582</v>
      </c>
      <c r="H3642" s="274">
        <v>44986</v>
      </c>
      <c r="I3642" s="273">
        <v>11494</v>
      </c>
      <c r="J3642" s="273">
        <v>691</v>
      </c>
      <c r="K3642" s="273">
        <v>0</v>
      </c>
      <c r="L3642" s="273" t="s">
        <v>66</v>
      </c>
      <c r="N3642" s="273" t="s">
        <v>107</v>
      </c>
      <c r="W3642" s="273">
        <v>262068</v>
      </c>
      <c r="X3642" s="273" t="s">
        <v>64</v>
      </c>
      <c r="Y3642" s="273" t="s">
        <v>75</v>
      </c>
      <c r="Z3642" s="273" t="s">
        <v>308</v>
      </c>
      <c r="AA3642" s="273" t="s">
        <v>308</v>
      </c>
      <c r="AB3642" s="274">
        <v>45200</v>
      </c>
      <c r="AC3642" s="273">
        <v>15144</v>
      </c>
      <c r="AD3642" s="273">
        <v>31</v>
      </c>
      <c r="AK3642" s="273">
        <v>321396</v>
      </c>
      <c r="BV3642" s="336" t="s">
        <v>64</v>
      </c>
      <c r="BW3642" s="337" t="s">
        <v>75</v>
      </c>
      <c r="BX3642" s="337" t="s">
        <v>308</v>
      </c>
      <c r="BY3642" s="337" t="s">
        <v>338</v>
      </c>
      <c r="BZ3642" s="337" t="s">
        <v>86</v>
      </c>
      <c r="CA3642" s="337" t="s">
        <v>87</v>
      </c>
      <c r="CB3642" s="337" t="s">
        <v>101</v>
      </c>
      <c r="CC3642" s="337" t="s">
        <v>102</v>
      </c>
      <c r="CD3642" s="338">
        <v>4</v>
      </c>
      <c r="CE3642" s="335">
        <v>45017</v>
      </c>
      <c r="CF3642" s="337">
        <v>498</v>
      </c>
      <c r="CG3642" s="337" t="s">
        <v>1495</v>
      </c>
      <c r="CH3642" s="337">
        <v>71.587500000000006</v>
      </c>
      <c r="CI3642" s="337" t="s">
        <v>104</v>
      </c>
      <c r="CJ3642" s="337"/>
      <c r="CK3642" s="337"/>
      <c r="CL3642" s="337"/>
      <c r="CM3642" s="337" t="s">
        <v>73</v>
      </c>
      <c r="CN3642" s="337">
        <v>3</v>
      </c>
    </row>
    <row r="3643" spans="4:92">
      <c r="D3643" s="273" t="s">
        <v>83</v>
      </c>
      <c r="E3643" s="273" t="s">
        <v>75</v>
      </c>
      <c r="F3643" s="273" t="s">
        <v>231</v>
      </c>
      <c r="G3643" s="273" t="s">
        <v>582</v>
      </c>
      <c r="H3643" s="274">
        <v>45017</v>
      </c>
      <c r="I3643" s="273">
        <v>11656</v>
      </c>
      <c r="J3643" s="273">
        <v>691</v>
      </c>
      <c r="K3643" s="273">
        <v>43927</v>
      </c>
      <c r="L3643" s="273" t="s">
        <v>66</v>
      </c>
      <c r="M3643" s="273">
        <v>5132.694375</v>
      </c>
      <c r="N3643" s="273" t="s">
        <v>67</v>
      </c>
      <c r="P3643" s="273" t="s">
        <v>1011</v>
      </c>
      <c r="Q3643" s="273" t="s">
        <v>1611</v>
      </c>
      <c r="R3643" s="273" t="s">
        <v>1013</v>
      </c>
      <c r="S3643" s="273" t="s">
        <v>1808</v>
      </c>
      <c r="T3643" s="273" t="s">
        <v>122</v>
      </c>
      <c r="U3643" s="273" t="s">
        <v>73</v>
      </c>
      <c r="V3643" s="273" t="s">
        <v>1815</v>
      </c>
      <c r="W3643" s="273">
        <v>262149</v>
      </c>
      <c r="X3643" s="273" t="s">
        <v>64</v>
      </c>
      <c r="Y3643" s="273" t="s">
        <v>75</v>
      </c>
      <c r="Z3643" s="273" t="s">
        <v>308</v>
      </c>
      <c r="AA3643" s="273" t="s">
        <v>308</v>
      </c>
      <c r="AB3643" s="274">
        <v>45231</v>
      </c>
      <c r="AC3643" s="273">
        <v>14422</v>
      </c>
      <c r="AD3643" s="273">
        <v>31</v>
      </c>
      <c r="AK3643" s="273">
        <v>288724</v>
      </c>
      <c r="BV3643" s="279" t="s">
        <v>64</v>
      </c>
      <c r="BW3643" s="280" t="s">
        <v>75</v>
      </c>
      <c r="BX3643" s="280" t="s">
        <v>308</v>
      </c>
      <c r="BY3643" s="280" t="s">
        <v>338</v>
      </c>
      <c r="BZ3643" s="280" t="s">
        <v>110</v>
      </c>
      <c r="CA3643" s="280" t="s">
        <v>111</v>
      </c>
      <c r="CB3643" s="280" t="s">
        <v>117</v>
      </c>
      <c r="CC3643" s="280" t="s">
        <v>118</v>
      </c>
      <c r="CD3643" s="281">
        <v>5</v>
      </c>
      <c r="CE3643" s="277">
        <v>45017</v>
      </c>
      <c r="CF3643" s="280"/>
      <c r="CG3643" s="280"/>
      <c r="CH3643" s="280"/>
      <c r="CI3643" s="280" t="s">
        <v>104</v>
      </c>
      <c r="CJ3643" s="280"/>
      <c r="CK3643" s="280"/>
      <c r="CL3643" s="280"/>
      <c r="CM3643" s="280" t="s">
        <v>73</v>
      </c>
      <c r="CN3643" s="280">
        <v>3</v>
      </c>
    </row>
    <row r="3644" spans="4:92">
      <c r="D3644" s="273" t="s">
        <v>83</v>
      </c>
      <c r="E3644" s="273" t="s">
        <v>75</v>
      </c>
      <c r="F3644" s="273" t="s">
        <v>231</v>
      </c>
      <c r="G3644" s="273" t="s">
        <v>582</v>
      </c>
      <c r="H3644" s="274">
        <v>45017</v>
      </c>
      <c r="I3644" s="273">
        <v>11656</v>
      </c>
      <c r="J3644" s="273">
        <v>691</v>
      </c>
      <c r="K3644" s="273">
        <v>100061</v>
      </c>
      <c r="L3644" s="273" t="s">
        <v>66</v>
      </c>
      <c r="M3644" s="273">
        <v>12282.00575</v>
      </c>
      <c r="N3644" s="273" t="s">
        <v>67</v>
      </c>
      <c r="P3644" s="273" t="s">
        <v>1011</v>
      </c>
      <c r="Q3644" s="273" t="s">
        <v>1611</v>
      </c>
      <c r="R3644" s="273" t="s">
        <v>1013</v>
      </c>
      <c r="S3644" s="273" t="s">
        <v>1814</v>
      </c>
      <c r="T3644" s="273" t="s">
        <v>122</v>
      </c>
      <c r="U3644" s="273" t="s">
        <v>73</v>
      </c>
      <c r="V3644" s="273" t="s">
        <v>1815</v>
      </c>
      <c r="W3644" s="273">
        <v>262165</v>
      </c>
      <c r="X3644" s="273" t="s">
        <v>64</v>
      </c>
      <c r="Y3644" s="273" t="s">
        <v>75</v>
      </c>
      <c r="Z3644" s="273" t="s">
        <v>308</v>
      </c>
      <c r="AA3644" s="273" t="s">
        <v>308</v>
      </c>
      <c r="AB3644" s="274">
        <v>45231</v>
      </c>
      <c r="AC3644" s="273">
        <v>14422</v>
      </c>
      <c r="AD3644" s="273">
        <v>31</v>
      </c>
      <c r="AK3644" s="273">
        <v>288732</v>
      </c>
      <c r="BV3644" s="336" t="s">
        <v>64</v>
      </c>
      <c r="BW3644" s="337" t="s">
        <v>75</v>
      </c>
      <c r="BX3644" s="337" t="s">
        <v>308</v>
      </c>
      <c r="BY3644" s="337" t="s">
        <v>338</v>
      </c>
      <c r="BZ3644" s="337" t="s">
        <v>126</v>
      </c>
      <c r="CA3644" s="337" t="s">
        <v>127</v>
      </c>
      <c r="CB3644" s="337" t="s">
        <v>128</v>
      </c>
      <c r="CC3644" s="337" t="s">
        <v>129</v>
      </c>
      <c r="CD3644" s="338">
        <v>6</v>
      </c>
      <c r="CE3644" s="335">
        <v>45017</v>
      </c>
      <c r="CF3644" s="337"/>
      <c r="CG3644" s="337"/>
      <c r="CH3644" s="337"/>
      <c r="CI3644" s="337" t="s">
        <v>80</v>
      </c>
      <c r="CJ3644" s="337"/>
      <c r="CK3644" s="337"/>
      <c r="CL3644" s="337"/>
      <c r="CM3644" s="337" t="s">
        <v>73</v>
      </c>
      <c r="CN3644" s="337">
        <v>3</v>
      </c>
    </row>
    <row r="3645" spans="4:92">
      <c r="D3645" s="273" t="s">
        <v>83</v>
      </c>
      <c r="E3645" s="273" t="s">
        <v>75</v>
      </c>
      <c r="F3645" s="273" t="s">
        <v>231</v>
      </c>
      <c r="G3645" s="273" t="s">
        <v>582</v>
      </c>
      <c r="H3645" s="274">
        <v>45017</v>
      </c>
      <c r="I3645" s="273">
        <v>11656</v>
      </c>
      <c r="J3645" s="273">
        <v>691</v>
      </c>
      <c r="K3645" s="273">
        <v>1177586</v>
      </c>
      <c r="L3645" s="273" t="s">
        <v>66</v>
      </c>
      <c r="M3645" s="273">
        <v>141568.1610625</v>
      </c>
      <c r="N3645" s="273" t="s">
        <v>964</v>
      </c>
      <c r="P3645" s="273" t="s">
        <v>1011</v>
      </c>
      <c r="Q3645" s="273" t="s">
        <v>1001</v>
      </c>
      <c r="R3645" s="273" t="s">
        <v>70</v>
      </c>
      <c r="S3645" s="273" t="s">
        <v>1804</v>
      </c>
      <c r="T3645" s="273" t="s">
        <v>1805</v>
      </c>
      <c r="U3645" s="273" t="s">
        <v>73</v>
      </c>
      <c r="V3645" s="273" t="s">
        <v>1916</v>
      </c>
      <c r="W3645" s="273">
        <v>262182</v>
      </c>
      <c r="X3645" s="273" t="s">
        <v>64</v>
      </c>
      <c r="Y3645" s="273" t="s">
        <v>75</v>
      </c>
      <c r="Z3645" s="273" t="s">
        <v>308</v>
      </c>
      <c r="AA3645" s="273" t="s">
        <v>308</v>
      </c>
      <c r="AB3645" s="274">
        <v>45231</v>
      </c>
      <c r="AC3645" s="273">
        <v>14422</v>
      </c>
      <c r="AD3645" s="273">
        <v>31</v>
      </c>
      <c r="AK3645" s="273">
        <v>288739</v>
      </c>
      <c r="BV3645" s="279" t="s">
        <v>64</v>
      </c>
      <c r="BW3645" s="280" t="s">
        <v>75</v>
      </c>
      <c r="BX3645" s="280" t="s">
        <v>308</v>
      </c>
      <c r="BY3645" s="280" t="s">
        <v>338</v>
      </c>
      <c r="BZ3645" s="280" t="s">
        <v>151</v>
      </c>
      <c r="CA3645" s="280" t="s">
        <v>152</v>
      </c>
      <c r="CB3645" s="280" t="s">
        <v>153</v>
      </c>
      <c r="CC3645" s="280" t="s">
        <v>154</v>
      </c>
      <c r="CD3645" s="281">
        <v>10</v>
      </c>
      <c r="CE3645" s="277">
        <v>45017</v>
      </c>
      <c r="CF3645" s="280">
        <v>127</v>
      </c>
      <c r="CG3645" s="280" t="s">
        <v>90</v>
      </c>
      <c r="CH3645" s="280">
        <v>127</v>
      </c>
      <c r="CI3645" s="280" t="s">
        <v>80</v>
      </c>
      <c r="CJ3645" s="280"/>
      <c r="CK3645" s="280"/>
      <c r="CL3645" s="280"/>
      <c r="CM3645" s="280" t="s">
        <v>73</v>
      </c>
      <c r="CN3645" s="280">
        <v>3</v>
      </c>
    </row>
    <row r="3646" spans="4:92">
      <c r="D3646" s="273" t="s">
        <v>83</v>
      </c>
      <c r="E3646" s="273" t="s">
        <v>75</v>
      </c>
      <c r="F3646" s="273" t="s">
        <v>231</v>
      </c>
      <c r="G3646" s="273" t="s">
        <v>582</v>
      </c>
      <c r="H3646" s="274">
        <v>45017</v>
      </c>
      <c r="I3646" s="273">
        <v>11656</v>
      </c>
      <c r="J3646" s="273">
        <v>691</v>
      </c>
      <c r="K3646" s="273">
        <v>164978</v>
      </c>
      <c r="L3646" s="273" t="s">
        <v>66</v>
      </c>
      <c r="M3646" s="273">
        <v>0</v>
      </c>
      <c r="N3646" s="273" t="s">
        <v>1010</v>
      </c>
      <c r="O3646" s="273">
        <v>0</v>
      </c>
      <c r="P3646" s="273" t="s">
        <v>1011</v>
      </c>
      <c r="Q3646" s="273" t="s">
        <v>1611</v>
      </c>
      <c r="R3646" s="273" t="s">
        <v>1013</v>
      </c>
      <c r="S3646" s="273" t="s">
        <v>122</v>
      </c>
      <c r="U3646" s="273" t="s">
        <v>73</v>
      </c>
      <c r="V3646" s="273" t="s">
        <v>1815</v>
      </c>
      <c r="W3646" s="273">
        <v>262199</v>
      </c>
      <c r="X3646" s="273" t="s">
        <v>64</v>
      </c>
      <c r="Y3646" s="273" t="s">
        <v>75</v>
      </c>
      <c r="Z3646" s="273" t="s">
        <v>308</v>
      </c>
      <c r="AA3646" s="273" t="s">
        <v>308</v>
      </c>
      <c r="AB3646" s="274">
        <v>45231</v>
      </c>
      <c r="AC3646" s="273">
        <v>14422</v>
      </c>
      <c r="AD3646" s="273">
        <v>31</v>
      </c>
      <c r="AK3646" s="273">
        <v>288746</v>
      </c>
      <c r="BV3646" s="336" t="s">
        <v>64</v>
      </c>
      <c r="BW3646" s="337" t="s">
        <v>75</v>
      </c>
      <c r="BX3646" s="337" t="s">
        <v>308</v>
      </c>
      <c r="BY3646" s="337" t="s">
        <v>338</v>
      </c>
      <c r="BZ3646" s="337" t="s">
        <v>138</v>
      </c>
      <c r="CA3646" s="337" t="s">
        <v>139</v>
      </c>
      <c r="CB3646" s="337" t="s">
        <v>140</v>
      </c>
      <c r="CC3646" s="337" t="s">
        <v>141</v>
      </c>
      <c r="CD3646" s="338">
        <v>9</v>
      </c>
      <c r="CE3646" s="335">
        <v>45017</v>
      </c>
      <c r="CF3646" s="337">
        <v>0</v>
      </c>
      <c r="CG3646" s="337" t="s">
        <v>90</v>
      </c>
      <c r="CH3646" s="337">
        <v>0</v>
      </c>
      <c r="CI3646" s="337" t="s">
        <v>80</v>
      </c>
      <c r="CJ3646" s="337"/>
      <c r="CK3646" s="337"/>
      <c r="CL3646" s="337"/>
      <c r="CM3646" s="337" t="s">
        <v>73</v>
      </c>
      <c r="CN3646" s="337">
        <v>3</v>
      </c>
    </row>
    <row r="3647" spans="4:92">
      <c r="D3647" s="273" t="s">
        <v>83</v>
      </c>
      <c r="E3647" s="273" t="s">
        <v>75</v>
      </c>
      <c r="F3647" s="273" t="s">
        <v>231</v>
      </c>
      <c r="G3647" s="273" t="s">
        <v>582</v>
      </c>
      <c r="H3647" s="274">
        <v>45017</v>
      </c>
      <c r="I3647" s="273">
        <v>11656</v>
      </c>
      <c r="J3647" s="273">
        <v>691</v>
      </c>
      <c r="K3647" s="273">
        <v>1327914</v>
      </c>
      <c r="L3647" s="273" t="s">
        <v>66</v>
      </c>
      <c r="M3647" s="273">
        <v>153722.9265</v>
      </c>
      <c r="N3647" s="273" t="s">
        <v>115</v>
      </c>
      <c r="W3647" s="273">
        <v>262147</v>
      </c>
      <c r="X3647" s="273" t="s">
        <v>64</v>
      </c>
      <c r="Y3647" s="273" t="s">
        <v>75</v>
      </c>
      <c r="Z3647" s="273" t="s">
        <v>308</v>
      </c>
      <c r="AA3647" s="273" t="s">
        <v>308</v>
      </c>
      <c r="AB3647" s="274">
        <v>45231</v>
      </c>
      <c r="AC3647" s="273">
        <v>14423</v>
      </c>
      <c r="AD3647" s="273">
        <v>31</v>
      </c>
      <c r="AE3647" s="273">
        <v>2.74</v>
      </c>
      <c r="AF3647" s="273" t="s">
        <v>90</v>
      </c>
      <c r="AG3647" s="273" t="s">
        <v>1920</v>
      </c>
      <c r="AH3647" s="273" t="s">
        <v>1956</v>
      </c>
      <c r="AI3647" s="273" t="s">
        <v>199</v>
      </c>
      <c r="AJ3647" s="273" t="s">
        <v>214</v>
      </c>
      <c r="AK3647" s="273">
        <v>268523</v>
      </c>
      <c r="BV3647" s="279" t="s">
        <v>64</v>
      </c>
      <c r="BW3647" s="280" t="s">
        <v>63</v>
      </c>
      <c r="BX3647" s="280" t="s">
        <v>252</v>
      </c>
      <c r="BY3647" s="280" t="s">
        <v>257</v>
      </c>
      <c r="BZ3647" s="280" t="s">
        <v>126</v>
      </c>
      <c r="CA3647" s="280" t="s">
        <v>127</v>
      </c>
      <c r="CB3647" s="280" t="s">
        <v>133</v>
      </c>
      <c r="CC3647" s="280" t="s">
        <v>134</v>
      </c>
      <c r="CD3647" s="281">
        <v>7</v>
      </c>
      <c r="CE3647" s="277">
        <v>45170</v>
      </c>
      <c r="CF3647" s="280"/>
      <c r="CG3647" s="280"/>
      <c r="CH3647" s="280"/>
      <c r="CI3647" s="280" t="s">
        <v>104</v>
      </c>
      <c r="CJ3647" s="280"/>
      <c r="CK3647" s="280"/>
      <c r="CL3647" s="280"/>
      <c r="CM3647" s="280" t="s">
        <v>73</v>
      </c>
      <c r="CN3647" s="280">
        <v>3</v>
      </c>
    </row>
    <row r="3648" spans="4:92">
      <c r="D3648" s="273" t="s">
        <v>83</v>
      </c>
      <c r="E3648" s="273" t="s">
        <v>75</v>
      </c>
      <c r="F3648" s="273" t="s">
        <v>231</v>
      </c>
      <c r="G3648" s="273" t="s">
        <v>582</v>
      </c>
      <c r="H3648" s="274">
        <v>45017</v>
      </c>
      <c r="I3648" s="273">
        <v>11656</v>
      </c>
      <c r="J3648" s="273">
        <v>691</v>
      </c>
      <c r="K3648" s="273">
        <v>0</v>
      </c>
      <c r="L3648" s="273" t="s">
        <v>66</v>
      </c>
      <c r="N3648" s="273" t="s">
        <v>107</v>
      </c>
      <c r="W3648" s="273">
        <v>262148</v>
      </c>
      <c r="X3648" s="273" t="s">
        <v>64</v>
      </c>
      <c r="Y3648" s="273" t="s">
        <v>75</v>
      </c>
      <c r="Z3648" s="273" t="s">
        <v>308</v>
      </c>
      <c r="AA3648" s="273" t="s">
        <v>308</v>
      </c>
      <c r="AB3648" s="274">
        <v>45231</v>
      </c>
      <c r="AC3648" s="273">
        <v>14423</v>
      </c>
      <c r="AD3648" s="273">
        <v>31</v>
      </c>
      <c r="AE3648" s="273">
        <v>2.9</v>
      </c>
      <c r="AF3648" s="273" t="s">
        <v>90</v>
      </c>
      <c r="AG3648" s="273" t="s">
        <v>1918</v>
      </c>
      <c r="AH3648" s="273" t="s">
        <v>415</v>
      </c>
      <c r="AI3648" s="273" t="s">
        <v>199</v>
      </c>
      <c r="AJ3648" s="273" t="s">
        <v>214</v>
      </c>
      <c r="AK3648" s="273">
        <v>275500</v>
      </c>
      <c r="BV3648" s="336" t="s">
        <v>64</v>
      </c>
      <c r="BW3648" s="337" t="s">
        <v>63</v>
      </c>
      <c r="BX3648" s="337" t="s">
        <v>252</v>
      </c>
      <c r="BY3648" s="337" t="s">
        <v>257</v>
      </c>
      <c r="BZ3648" s="337" t="s">
        <v>138</v>
      </c>
      <c r="CA3648" s="337" t="s">
        <v>139</v>
      </c>
      <c r="CB3648" s="337" t="s">
        <v>140</v>
      </c>
      <c r="CC3648" s="337" t="s">
        <v>141</v>
      </c>
      <c r="CD3648" s="338">
        <v>9</v>
      </c>
      <c r="CE3648" s="335">
        <v>45170</v>
      </c>
      <c r="CF3648" s="337">
        <v>11320</v>
      </c>
      <c r="CG3648" s="337" t="s">
        <v>90</v>
      </c>
      <c r="CH3648" s="337">
        <v>11320</v>
      </c>
      <c r="CI3648" s="337" t="s">
        <v>80</v>
      </c>
      <c r="CJ3648" s="337"/>
      <c r="CK3648" s="337"/>
      <c r="CL3648" s="337"/>
      <c r="CM3648" s="337" t="s">
        <v>73</v>
      </c>
      <c r="CN3648" s="337">
        <v>3</v>
      </c>
    </row>
    <row r="3649" spans="4:92">
      <c r="D3649" s="273" t="s">
        <v>83</v>
      </c>
      <c r="E3649" s="273" t="s">
        <v>75</v>
      </c>
      <c r="F3649" s="273" t="s">
        <v>231</v>
      </c>
      <c r="G3649" s="273" t="s">
        <v>582</v>
      </c>
      <c r="H3649" s="274">
        <v>45047</v>
      </c>
      <c r="I3649" s="273">
        <v>12272</v>
      </c>
      <c r="J3649" s="273">
        <v>691</v>
      </c>
      <c r="K3649" s="273">
        <v>64863</v>
      </c>
      <c r="L3649" s="273" t="s">
        <v>66</v>
      </c>
      <c r="M3649" s="273">
        <v>7582.2892499999998</v>
      </c>
      <c r="N3649" s="273" t="s">
        <v>67</v>
      </c>
      <c r="P3649" s="273" t="s">
        <v>1011</v>
      </c>
      <c r="Q3649" s="273" t="s">
        <v>1611</v>
      </c>
      <c r="R3649" s="273" t="s">
        <v>1013</v>
      </c>
      <c r="S3649" s="273" t="s">
        <v>1808</v>
      </c>
      <c r="T3649" s="273" t="s">
        <v>122</v>
      </c>
      <c r="U3649" s="273" t="s">
        <v>73</v>
      </c>
      <c r="V3649" s="273" t="s">
        <v>1815</v>
      </c>
      <c r="W3649" s="273">
        <v>262274</v>
      </c>
      <c r="X3649" s="273" t="s">
        <v>64</v>
      </c>
      <c r="Y3649" s="273" t="s">
        <v>75</v>
      </c>
      <c r="Z3649" s="273" t="s">
        <v>308</v>
      </c>
      <c r="AA3649" s="273" t="s">
        <v>308</v>
      </c>
      <c r="AB3649" s="274">
        <v>45231</v>
      </c>
      <c r="AC3649" s="273">
        <v>14423</v>
      </c>
      <c r="AD3649" s="273">
        <v>31</v>
      </c>
      <c r="AE3649" s="273">
        <v>2.2999999999999998</v>
      </c>
      <c r="AF3649" s="273" t="s">
        <v>90</v>
      </c>
      <c r="AG3649" s="273" t="s">
        <v>1918</v>
      </c>
      <c r="AH3649" s="273" t="s">
        <v>1957</v>
      </c>
      <c r="AI3649" s="273" t="s">
        <v>199</v>
      </c>
      <c r="AJ3649" s="273" t="s">
        <v>1185</v>
      </c>
      <c r="AK3649" s="273">
        <v>275506</v>
      </c>
      <c r="BV3649" s="279" t="s">
        <v>64</v>
      </c>
      <c r="BW3649" s="280" t="s">
        <v>63</v>
      </c>
      <c r="BX3649" s="280" t="s">
        <v>252</v>
      </c>
      <c r="BY3649" s="280" t="s">
        <v>257</v>
      </c>
      <c r="BZ3649" s="280" t="s">
        <v>126</v>
      </c>
      <c r="CA3649" s="280" t="s">
        <v>127</v>
      </c>
      <c r="CB3649" s="280" t="s">
        <v>128</v>
      </c>
      <c r="CC3649" s="280" t="s">
        <v>129</v>
      </c>
      <c r="CD3649" s="281">
        <v>6</v>
      </c>
      <c r="CE3649" s="277">
        <v>45170</v>
      </c>
      <c r="CF3649" s="280"/>
      <c r="CG3649" s="280"/>
      <c r="CH3649" s="280"/>
      <c r="CI3649" s="280" t="s">
        <v>80</v>
      </c>
      <c r="CJ3649" s="280"/>
      <c r="CK3649" s="280"/>
      <c r="CL3649" s="280"/>
      <c r="CM3649" s="280" t="s">
        <v>73</v>
      </c>
      <c r="CN3649" s="280">
        <v>3</v>
      </c>
    </row>
    <row r="3650" spans="4:92">
      <c r="D3650" s="273" t="s">
        <v>83</v>
      </c>
      <c r="E3650" s="273" t="s">
        <v>75</v>
      </c>
      <c r="F3650" s="273" t="s">
        <v>231</v>
      </c>
      <c r="G3650" s="273" t="s">
        <v>582</v>
      </c>
      <c r="H3650" s="274">
        <v>45047</v>
      </c>
      <c r="I3650" s="273">
        <v>12272</v>
      </c>
      <c r="J3650" s="273">
        <v>691</v>
      </c>
      <c r="K3650" s="273">
        <v>131666</v>
      </c>
      <c r="L3650" s="273" t="s">
        <v>66</v>
      </c>
      <c r="M3650" s="273">
        <v>16599.028125000001</v>
      </c>
      <c r="N3650" s="273" t="s">
        <v>67</v>
      </c>
      <c r="P3650" s="273" t="s">
        <v>1011</v>
      </c>
      <c r="Q3650" s="273" t="s">
        <v>1611</v>
      </c>
      <c r="R3650" s="273" t="s">
        <v>1013</v>
      </c>
      <c r="S3650" s="273" t="s">
        <v>1814</v>
      </c>
      <c r="T3650" s="273" t="s">
        <v>122</v>
      </c>
      <c r="U3650" s="273" t="s">
        <v>73</v>
      </c>
      <c r="V3650" s="273" t="s">
        <v>1815</v>
      </c>
      <c r="W3650" s="273">
        <v>262290</v>
      </c>
      <c r="X3650" s="273" t="s">
        <v>64</v>
      </c>
      <c r="Y3650" s="273" t="s">
        <v>75</v>
      </c>
      <c r="Z3650" s="273" t="s">
        <v>308</v>
      </c>
      <c r="AA3650" s="273" t="s">
        <v>308</v>
      </c>
      <c r="AB3650" s="274">
        <v>45231</v>
      </c>
      <c r="AC3650" s="273">
        <v>14423</v>
      </c>
      <c r="AD3650" s="273">
        <v>31</v>
      </c>
      <c r="AE3650" s="273">
        <v>108.5381</v>
      </c>
      <c r="AF3650" s="273" t="s">
        <v>90</v>
      </c>
      <c r="AG3650" s="273" t="s">
        <v>121</v>
      </c>
      <c r="AH3650" s="273" t="s">
        <v>1864</v>
      </c>
      <c r="AI3650" s="273" t="s">
        <v>123</v>
      </c>
      <c r="AJ3650" s="273" t="s">
        <v>124</v>
      </c>
      <c r="AK3650" s="273">
        <v>275516</v>
      </c>
      <c r="BV3650" s="336" t="s">
        <v>64</v>
      </c>
      <c r="BW3650" s="337" t="s">
        <v>63</v>
      </c>
      <c r="BX3650" s="337" t="s">
        <v>252</v>
      </c>
      <c r="BY3650" s="337" t="s">
        <v>257</v>
      </c>
      <c r="BZ3650" s="337" t="s">
        <v>110</v>
      </c>
      <c r="CA3650" s="337" t="s">
        <v>111</v>
      </c>
      <c r="CB3650" s="337" t="s">
        <v>117</v>
      </c>
      <c r="CC3650" s="337" t="s">
        <v>118</v>
      </c>
      <c r="CD3650" s="338">
        <v>5</v>
      </c>
      <c r="CE3650" s="335">
        <v>45170</v>
      </c>
      <c r="CF3650" s="337"/>
      <c r="CG3650" s="337"/>
      <c r="CH3650" s="337"/>
      <c r="CI3650" s="337" t="s">
        <v>104</v>
      </c>
      <c r="CJ3650" s="337"/>
      <c r="CK3650" s="337"/>
      <c r="CL3650" s="337"/>
      <c r="CM3650" s="337" t="s">
        <v>73</v>
      </c>
      <c r="CN3650" s="337">
        <v>3</v>
      </c>
    </row>
    <row r="3651" spans="4:92">
      <c r="D3651" s="273" t="s">
        <v>83</v>
      </c>
      <c r="E3651" s="273" t="s">
        <v>75</v>
      </c>
      <c r="F3651" s="273" t="s">
        <v>231</v>
      </c>
      <c r="G3651" s="273" t="s">
        <v>582</v>
      </c>
      <c r="H3651" s="274">
        <v>45047</v>
      </c>
      <c r="I3651" s="273">
        <v>12272</v>
      </c>
      <c r="J3651" s="273">
        <v>691</v>
      </c>
      <c r="K3651" s="273">
        <v>1477240.68</v>
      </c>
      <c r="L3651" s="273" t="s">
        <v>66</v>
      </c>
      <c r="M3651" s="273">
        <v>176814.40612500001</v>
      </c>
      <c r="N3651" s="273" t="s">
        <v>964</v>
      </c>
      <c r="P3651" s="273" t="s">
        <v>1011</v>
      </c>
      <c r="Q3651" s="273" t="s">
        <v>1001</v>
      </c>
      <c r="R3651" s="273" t="s">
        <v>70</v>
      </c>
      <c r="S3651" s="273" t="s">
        <v>1804</v>
      </c>
      <c r="T3651" s="273" t="s">
        <v>1805</v>
      </c>
      <c r="U3651" s="273" t="s">
        <v>73</v>
      </c>
      <c r="V3651" s="273" t="s">
        <v>1916</v>
      </c>
      <c r="W3651" s="273">
        <v>262307</v>
      </c>
      <c r="X3651" s="273" t="s">
        <v>64</v>
      </c>
      <c r="Y3651" s="273" t="s">
        <v>75</v>
      </c>
      <c r="Z3651" s="273" t="s">
        <v>308</v>
      </c>
      <c r="AA3651" s="273" t="s">
        <v>308</v>
      </c>
      <c r="AB3651" s="274">
        <v>45261</v>
      </c>
      <c r="AC3651" s="273">
        <v>16902</v>
      </c>
      <c r="AD3651" s="273">
        <v>31</v>
      </c>
      <c r="AK3651" s="273">
        <v>321543</v>
      </c>
      <c r="BV3651" s="279" t="s">
        <v>64</v>
      </c>
      <c r="BW3651" s="280" t="s">
        <v>63</v>
      </c>
      <c r="BX3651" s="280" t="s">
        <v>252</v>
      </c>
      <c r="BY3651" s="280" t="s">
        <v>257</v>
      </c>
      <c r="BZ3651" s="280" t="s">
        <v>110</v>
      </c>
      <c r="CA3651" s="280" t="s">
        <v>111</v>
      </c>
      <c r="CB3651" s="280" t="s">
        <v>112</v>
      </c>
      <c r="CC3651" s="280" t="s">
        <v>113</v>
      </c>
      <c r="CD3651" s="281">
        <v>4</v>
      </c>
      <c r="CE3651" s="277">
        <v>45170</v>
      </c>
      <c r="CF3651" s="280"/>
      <c r="CG3651" s="280"/>
      <c r="CH3651" s="280"/>
      <c r="CI3651" s="280" t="s">
        <v>80</v>
      </c>
      <c r="CJ3651" s="280"/>
      <c r="CK3651" s="280"/>
      <c r="CL3651" s="280"/>
      <c r="CM3651" s="280" t="s">
        <v>73</v>
      </c>
      <c r="CN3651" s="280">
        <v>3</v>
      </c>
    </row>
    <row r="3652" spans="4:92">
      <c r="D3652" s="273" t="s">
        <v>83</v>
      </c>
      <c r="E3652" s="273" t="s">
        <v>75</v>
      </c>
      <c r="F3652" s="273" t="s">
        <v>357</v>
      </c>
      <c r="G3652" s="273" t="s">
        <v>691</v>
      </c>
      <c r="H3652" s="274">
        <v>44958</v>
      </c>
      <c r="I3652" s="273">
        <v>11357</v>
      </c>
      <c r="J3652" s="273">
        <v>725</v>
      </c>
      <c r="K3652" s="273">
        <v>0</v>
      </c>
      <c r="L3652" s="273" t="s">
        <v>66</v>
      </c>
      <c r="M3652" s="273">
        <v>0</v>
      </c>
      <c r="N3652" s="273" t="s">
        <v>115</v>
      </c>
      <c r="W3652" s="273">
        <v>143264</v>
      </c>
      <c r="X3652" s="273" t="s">
        <v>64</v>
      </c>
      <c r="Y3652" s="273" t="s">
        <v>75</v>
      </c>
      <c r="Z3652" s="273" t="s">
        <v>308</v>
      </c>
      <c r="AA3652" s="273" t="s">
        <v>308</v>
      </c>
      <c r="AB3652" s="274">
        <v>45261</v>
      </c>
      <c r="AC3652" s="273">
        <v>16902</v>
      </c>
      <c r="AD3652" s="273">
        <v>31</v>
      </c>
      <c r="AK3652" s="273">
        <v>321551</v>
      </c>
      <c r="BV3652" s="336" t="s">
        <v>64</v>
      </c>
      <c r="BW3652" s="337" t="s">
        <v>63</v>
      </c>
      <c r="BX3652" s="337" t="s">
        <v>252</v>
      </c>
      <c r="BY3652" s="337" t="s">
        <v>257</v>
      </c>
      <c r="BZ3652" s="337" t="s">
        <v>86</v>
      </c>
      <c r="CA3652" s="337" t="s">
        <v>87</v>
      </c>
      <c r="CB3652" s="337" t="s">
        <v>101</v>
      </c>
      <c r="CC3652" s="337" t="s">
        <v>102</v>
      </c>
      <c r="CD3652" s="338">
        <v>4</v>
      </c>
      <c r="CE3652" s="335">
        <v>45170</v>
      </c>
      <c r="CF3652" s="337">
        <v>53344</v>
      </c>
      <c r="CG3652" s="337" t="s">
        <v>103</v>
      </c>
      <c r="CH3652" s="337">
        <v>1736.8806400000001</v>
      </c>
      <c r="CI3652" s="337" t="s">
        <v>104</v>
      </c>
      <c r="CJ3652" s="337"/>
      <c r="CK3652" s="337"/>
      <c r="CL3652" s="337"/>
      <c r="CM3652" s="337" t="s">
        <v>73</v>
      </c>
      <c r="CN3652" s="337">
        <v>3</v>
      </c>
    </row>
    <row r="3653" spans="4:92">
      <c r="D3653" s="273" t="s">
        <v>83</v>
      </c>
      <c r="E3653" s="273" t="s">
        <v>75</v>
      </c>
      <c r="F3653" s="273" t="s">
        <v>357</v>
      </c>
      <c r="G3653" s="273" t="s">
        <v>691</v>
      </c>
      <c r="H3653" s="274">
        <v>44986</v>
      </c>
      <c r="I3653" s="273">
        <v>11519</v>
      </c>
      <c r="J3653" s="273">
        <v>725</v>
      </c>
      <c r="W3653" s="273">
        <v>147938</v>
      </c>
      <c r="X3653" s="273" t="s">
        <v>64</v>
      </c>
      <c r="Y3653" s="273" t="s">
        <v>75</v>
      </c>
      <c r="Z3653" s="273" t="s">
        <v>308</v>
      </c>
      <c r="AA3653" s="273" t="s">
        <v>308</v>
      </c>
      <c r="AB3653" s="274">
        <v>45261</v>
      </c>
      <c r="AC3653" s="273">
        <v>16902</v>
      </c>
      <c r="AD3653" s="273">
        <v>31</v>
      </c>
      <c r="AK3653" s="273">
        <v>321558</v>
      </c>
      <c r="BV3653" s="279" t="s">
        <v>64</v>
      </c>
      <c r="BW3653" s="280" t="s">
        <v>63</v>
      </c>
      <c r="BX3653" s="280" t="s">
        <v>252</v>
      </c>
      <c r="BY3653" s="280" t="s">
        <v>257</v>
      </c>
      <c r="BZ3653" s="280" t="s">
        <v>86</v>
      </c>
      <c r="CA3653" s="280" t="s">
        <v>87</v>
      </c>
      <c r="CB3653" s="280" t="s">
        <v>101</v>
      </c>
      <c r="CC3653" s="280" t="s">
        <v>102</v>
      </c>
      <c r="CD3653" s="281">
        <v>4</v>
      </c>
      <c r="CE3653" s="277">
        <v>45170</v>
      </c>
      <c r="CF3653" s="280">
        <v>148715</v>
      </c>
      <c r="CG3653" s="280" t="s">
        <v>103</v>
      </c>
      <c r="CH3653" s="280">
        <v>4842.1603999999998</v>
      </c>
      <c r="CI3653" s="280" t="s">
        <v>104</v>
      </c>
      <c r="CJ3653" s="280"/>
      <c r="CK3653" s="280"/>
      <c r="CL3653" s="280"/>
      <c r="CM3653" s="280" t="s">
        <v>73</v>
      </c>
      <c r="CN3653" s="280">
        <v>3</v>
      </c>
    </row>
    <row r="3654" spans="4:92">
      <c r="D3654" s="273" t="s">
        <v>83</v>
      </c>
      <c r="E3654" s="273" t="s">
        <v>75</v>
      </c>
      <c r="F3654" s="273" t="s">
        <v>357</v>
      </c>
      <c r="G3654" s="273" t="s">
        <v>691</v>
      </c>
      <c r="H3654" s="274">
        <v>44986</v>
      </c>
      <c r="I3654" s="273">
        <v>11519</v>
      </c>
      <c r="J3654" s="273">
        <v>725</v>
      </c>
      <c r="K3654" s="273">
        <v>0</v>
      </c>
      <c r="L3654" s="273" t="s">
        <v>66</v>
      </c>
      <c r="N3654" s="273" t="s">
        <v>107</v>
      </c>
      <c r="W3654" s="273">
        <v>147963</v>
      </c>
      <c r="X3654" s="273" t="s">
        <v>64</v>
      </c>
      <c r="Y3654" s="273" t="s">
        <v>63</v>
      </c>
      <c r="Z3654" s="273" t="s">
        <v>252</v>
      </c>
      <c r="AA3654" s="273" t="s">
        <v>515</v>
      </c>
      <c r="AB3654" s="274">
        <v>45078</v>
      </c>
      <c r="AC3654" s="273">
        <v>12517</v>
      </c>
      <c r="AD3654" s="273">
        <v>669</v>
      </c>
      <c r="AE3654" s="273">
        <v>0</v>
      </c>
      <c r="AF3654" s="273" t="s">
        <v>90</v>
      </c>
      <c r="AG3654" s="273" t="s">
        <v>819</v>
      </c>
      <c r="AH3654" s="273" t="s">
        <v>855</v>
      </c>
      <c r="AI3654" s="273" t="s">
        <v>199</v>
      </c>
      <c r="AJ3654" s="273" t="s">
        <v>200</v>
      </c>
      <c r="AK3654" s="273">
        <v>193075</v>
      </c>
      <c r="BV3654" s="336" t="s">
        <v>64</v>
      </c>
      <c r="BW3654" s="337" t="s">
        <v>63</v>
      </c>
      <c r="BX3654" s="337" t="s">
        <v>252</v>
      </c>
      <c r="BY3654" s="337" t="s">
        <v>257</v>
      </c>
      <c r="BZ3654" s="337" t="s">
        <v>86</v>
      </c>
      <c r="CA3654" s="337" t="s">
        <v>87</v>
      </c>
      <c r="CB3654" s="337" t="s">
        <v>88</v>
      </c>
      <c r="CC3654" s="337" t="s">
        <v>89</v>
      </c>
      <c r="CD3654" s="338">
        <v>3</v>
      </c>
      <c r="CE3654" s="335">
        <v>45170</v>
      </c>
      <c r="CF3654" s="337">
        <v>11689</v>
      </c>
      <c r="CG3654" s="337" t="s">
        <v>90</v>
      </c>
      <c r="CH3654" s="337">
        <v>11689</v>
      </c>
      <c r="CI3654" s="337" t="s">
        <v>80</v>
      </c>
      <c r="CJ3654" s="337"/>
      <c r="CK3654" s="337"/>
      <c r="CL3654" s="337"/>
      <c r="CM3654" s="337" t="s">
        <v>73</v>
      </c>
      <c r="CN3654" s="337">
        <v>3</v>
      </c>
    </row>
    <row r="3655" spans="4:92">
      <c r="D3655" s="273" t="s">
        <v>83</v>
      </c>
      <c r="E3655" s="273" t="s">
        <v>75</v>
      </c>
      <c r="F3655" s="273" t="s">
        <v>357</v>
      </c>
      <c r="G3655" s="273" t="s">
        <v>691</v>
      </c>
      <c r="H3655" s="274">
        <v>44986</v>
      </c>
      <c r="I3655" s="273">
        <v>11519</v>
      </c>
      <c r="J3655" s="273">
        <v>725</v>
      </c>
      <c r="K3655" s="273">
        <v>0</v>
      </c>
      <c r="L3655" s="273" t="s">
        <v>66</v>
      </c>
      <c r="M3655" s="273">
        <v>0</v>
      </c>
      <c r="N3655" s="273" t="s">
        <v>115</v>
      </c>
      <c r="W3655" s="273">
        <v>147962</v>
      </c>
      <c r="X3655" s="273" t="s">
        <v>64</v>
      </c>
      <c r="Y3655" s="273" t="s">
        <v>63</v>
      </c>
      <c r="Z3655" s="273" t="s">
        <v>252</v>
      </c>
      <c r="AA3655" s="273" t="s">
        <v>515</v>
      </c>
      <c r="AB3655" s="274">
        <v>45078</v>
      </c>
      <c r="AC3655" s="273">
        <v>12517</v>
      </c>
      <c r="AD3655" s="273">
        <v>669</v>
      </c>
      <c r="AE3655" s="273">
        <v>0</v>
      </c>
      <c r="AF3655" s="273" t="s">
        <v>90</v>
      </c>
      <c r="AG3655" s="273" t="s">
        <v>860</v>
      </c>
      <c r="AH3655" s="273" t="s">
        <v>861</v>
      </c>
      <c r="AI3655" s="273" t="s">
        <v>199</v>
      </c>
      <c r="AJ3655" s="273" t="s">
        <v>200</v>
      </c>
      <c r="AK3655" s="273">
        <v>193081</v>
      </c>
      <c r="BV3655" s="279" t="s">
        <v>64</v>
      </c>
      <c r="BW3655" s="280" t="s">
        <v>63</v>
      </c>
      <c r="BX3655" s="280" t="s">
        <v>252</v>
      </c>
      <c r="BY3655" s="280" t="s">
        <v>257</v>
      </c>
      <c r="BZ3655" s="280" t="s">
        <v>86</v>
      </c>
      <c r="CA3655" s="280" t="s">
        <v>87</v>
      </c>
      <c r="CB3655" s="280" t="s">
        <v>88</v>
      </c>
      <c r="CC3655" s="280" t="s">
        <v>89</v>
      </c>
      <c r="CD3655" s="281">
        <v>3</v>
      </c>
      <c r="CE3655" s="277">
        <v>45170</v>
      </c>
      <c r="CF3655" s="280">
        <v>4075</v>
      </c>
      <c r="CG3655" s="280" t="s">
        <v>90</v>
      </c>
      <c r="CH3655" s="280">
        <v>4075</v>
      </c>
      <c r="CI3655" s="280" t="s">
        <v>80</v>
      </c>
      <c r="CJ3655" s="280"/>
      <c r="CK3655" s="280"/>
      <c r="CL3655" s="280"/>
      <c r="CM3655" s="280" t="s">
        <v>73</v>
      </c>
      <c r="CN3655" s="280">
        <v>3</v>
      </c>
    </row>
    <row r="3656" spans="4:92">
      <c r="D3656" s="273" t="s">
        <v>83</v>
      </c>
      <c r="E3656" s="273" t="s">
        <v>75</v>
      </c>
      <c r="F3656" s="273" t="s">
        <v>357</v>
      </c>
      <c r="G3656" s="273" t="s">
        <v>691</v>
      </c>
      <c r="H3656" s="274">
        <v>45017</v>
      </c>
      <c r="I3656" s="273">
        <v>11681</v>
      </c>
      <c r="J3656" s="273">
        <v>725</v>
      </c>
      <c r="W3656" s="273">
        <v>152636</v>
      </c>
      <c r="X3656" s="273" t="s">
        <v>64</v>
      </c>
      <c r="Y3656" s="273" t="s">
        <v>63</v>
      </c>
      <c r="Z3656" s="273" t="s">
        <v>252</v>
      </c>
      <c r="AA3656" s="273" t="s">
        <v>515</v>
      </c>
      <c r="AB3656" s="274">
        <v>45078</v>
      </c>
      <c r="AC3656" s="273">
        <v>12517</v>
      </c>
      <c r="AD3656" s="273">
        <v>669</v>
      </c>
      <c r="AE3656" s="273">
        <v>0.79</v>
      </c>
      <c r="AF3656" s="273" t="s">
        <v>90</v>
      </c>
      <c r="AG3656" s="273" t="s">
        <v>867</v>
      </c>
      <c r="AH3656" s="273" t="s">
        <v>868</v>
      </c>
      <c r="AI3656" s="273" t="s">
        <v>199</v>
      </c>
      <c r="AJ3656" s="273" t="s">
        <v>214</v>
      </c>
      <c r="AK3656" s="273">
        <v>193087</v>
      </c>
      <c r="BV3656" s="336" t="s">
        <v>64</v>
      </c>
      <c r="BW3656" s="337" t="s">
        <v>63</v>
      </c>
      <c r="BX3656" s="337" t="s">
        <v>252</v>
      </c>
      <c r="BY3656" s="337" t="s">
        <v>257</v>
      </c>
      <c r="BZ3656" s="337" t="s">
        <v>86</v>
      </c>
      <c r="CA3656" s="337" t="s">
        <v>87</v>
      </c>
      <c r="CB3656" s="337" t="s">
        <v>88</v>
      </c>
      <c r="CC3656" s="337" t="s">
        <v>89</v>
      </c>
      <c r="CD3656" s="338">
        <v>3</v>
      </c>
      <c r="CE3656" s="335">
        <v>45200</v>
      </c>
      <c r="CF3656" s="337">
        <v>12254</v>
      </c>
      <c r="CG3656" s="337" t="s">
        <v>90</v>
      </c>
      <c r="CH3656" s="337">
        <v>12254</v>
      </c>
      <c r="CI3656" s="337" t="s">
        <v>80</v>
      </c>
      <c r="CJ3656" s="337"/>
      <c r="CK3656" s="337"/>
      <c r="CL3656" s="337"/>
      <c r="CM3656" s="337" t="s">
        <v>73</v>
      </c>
      <c r="CN3656" s="337">
        <v>3</v>
      </c>
    </row>
    <row r="3657" spans="4:92">
      <c r="D3657" s="273" t="s">
        <v>83</v>
      </c>
      <c r="E3657" s="273" t="s">
        <v>75</v>
      </c>
      <c r="F3657" s="273" t="s">
        <v>357</v>
      </c>
      <c r="G3657" s="273" t="s">
        <v>691</v>
      </c>
      <c r="H3657" s="274">
        <v>45017</v>
      </c>
      <c r="I3657" s="273">
        <v>11681</v>
      </c>
      <c r="J3657" s="273">
        <v>725</v>
      </c>
      <c r="K3657" s="273">
        <v>0</v>
      </c>
      <c r="L3657" s="273" t="s">
        <v>66</v>
      </c>
      <c r="N3657" s="273" t="s">
        <v>107</v>
      </c>
      <c r="W3657" s="273">
        <v>152661</v>
      </c>
      <c r="X3657" s="273" t="s">
        <v>64</v>
      </c>
      <c r="Y3657" s="273" t="s">
        <v>63</v>
      </c>
      <c r="Z3657" s="273" t="s">
        <v>252</v>
      </c>
      <c r="AA3657" s="273" t="s">
        <v>515</v>
      </c>
      <c r="AB3657" s="274">
        <v>45078</v>
      </c>
      <c r="AC3657" s="273">
        <v>12517</v>
      </c>
      <c r="AD3657" s="273">
        <v>669</v>
      </c>
      <c r="AE3657" s="273">
        <v>0.19</v>
      </c>
      <c r="AF3657" s="273" t="s">
        <v>90</v>
      </c>
      <c r="AG3657" s="273" t="s">
        <v>872</v>
      </c>
      <c r="AH3657" s="273" t="s">
        <v>873</v>
      </c>
      <c r="AI3657" s="273" t="s">
        <v>199</v>
      </c>
      <c r="AJ3657" s="273" t="s">
        <v>200</v>
      </c>
      <c r="AK3657" s="273">
        <v>193093</v>
      </c>
      <c r="BV3657" s="279" t="s">
        <v>64</v>
      </c>
      <c r="BW3657" s="280" t="s">
        <v>75</v>
      </c>
      <c r="BX3657" s="280" t="s">
        <v>308</v>
      </c>
      <c r="BY3657" s="280" t="s">
        <v>308</v>
      </c>
      <c r="BZ3657" s="280" t="s">
        <v>86</v>
      </c>
      <c r="CA3657" s="280" t="s">
        <v>87</v>
      </c>
      <c r="CB3657" s="280" t="s">
        <v>88</v>
      </c>
      <c r="CC3657" s="280" t="s">
        <v>89</v>
      </c>
      <c r="CD3657" s="281">
        <v>3</v>
      </c>
      <c r="CE3657" s="277">
        <v>45017</v>
      </c>
      <c r="CF3657" s="280">
        <v>9120</v>
      </c>
      <c r="CG3657" s="280" t="s">
        <v>90</v>
      </c>
      <c r="CH3657" s="280">
        <v>9120</v>
      </c>
      <c r="CI3657" s="280" t="s">
        <v>80</v>
      </c>
      <c r="CJ3657" s="280"/>
      <c r="CK3657" s="280"/>
      <c r="CL3657" s="280"/>
      <c r="CM3657" s="280" t="s">
        <v>73</v>
      </c>
      <c r="CN3657" s="280">
        <v>3</v>
      </c>
    </row>
    <row r="3658" spans="4:92">
      <c r="D3658" s="273" t="s">
        <v>83</v>
      </c>
      <c r="E3658" s="273" t="s">
        <v>75</v>
      </c>
      <c r="F3658" s="273" t="s">
        <v>357</v>
      </c>
      <c r="G3658" s="273" t="s">
        <v>691</v>
      </c>
      <c r="H3658" s="274">
        <v>45017</v>
      </c>
      <c r="I3658" s="273">
        <v>11681</v>
      </c>
      <c r="J3658" s="273">
        <v>725</v>
      </c>
      <c r="K3658" s="273">
        <v>0</v>
      </c>
      <c r="L3658" s="273" t="s">
        <v>66</v>
      </c>
      <c r="M3658" s="273">
        <v>0</v>
      </c>
      <c r="N3658" s="273" t="s">
        <v>115</v>
      </c>
      <c r="W3658" s="273">
        <v>152660</v>
      </c>
      <c r="X3658" s="273" t="s">
        <v>64</v>
      </c>
      <c r="Y3658" s="273" t="s">
        <v>63</v>
      </c>
      <c r="Z3658" s="273" t="s">
        <v>252</v>
      </c>
      <c r="AA3658" s="273" t="s">
        <v>515</v>
      </c>
      <c r="AB3658" s="274">
        <v>45078</v>
      </c>
      <c r="AC3658" s="273">
        <v>12517</v>
      </c>
      <c r="AD3658" s="273">
        <v>669</v>
      </c>
      <c r="AE3658" s="273">
        <v>0.19</v>
      </c>
      <c r="AF3658" s="273" t="s">
        <v>90</v>
      </c>
      <c r="AG3658" s="273" t="s">
        <v>876</v>
      </c>
      <c r="AH3658" s="273" t="s">
        <v>877</v>
      </c>
      <c r="AI3658" s="273" t="s">
        <v>199</v>
      </c>
      <c r="AJ3658" s="273" t="s">
        <v>200</v>
      </c>
      <c r="AK3658" s="273">
        <v>193099</v>
      </c>
      <c r="BV3658" s="336" t="s">
        <v>64</v>
      </c>
      <c r="BW3658" s="337" t="s">
        <v>75</v>
      </c>
      <c r="BX3658" s="337" t="s">
        <v>308</v>
      </c>
      <c r="BY3658" s="337" t="s">
        <v>308</v>
      </c>
      <c r="BZ3658" s="337" t="s">
        <v>86</v>
      </c>
      <c r="CA3658" s="337" t="s">
        <v>87</v>
      </c>
      <c r="CB3658" s="337" t="s">
        <v>101</v>
      </c>
      <c r="CC3658" s="337" t="s">
        <v>102</v>
      </c>
      <c r="CD3658" s="338">
        <v>4</v>
      </c>
      <c r="CE3658" s="335">
        <v>45017</v>
      </c>
      <c r="CF3658" s="337">
        <v>28363</v>
      </c>
      <c r="CG3658" s="337" t="s">
        <v>1495</v>
      </c>
      <c r="CH3658" s="337">
        <v>4077.1812500000001</v>
      </c>
      <c r="CI3658" s="337" t="s">
        <v>104</v>
      </c>
      <c r="CJ3658" s="337"/>
      <c r="CK3658" s="337"/>
      <c r="CL3658" s="337"/>
      <c r="CM3658" s="337" t="s">
        <v>73</v>
      </c>
      <c r="CN3658" s="337">
        <v>3</v>
      </c>
    </row>
    <row r="3659" spans="4:92">
      <c r="D3659" s="273" t="s">
        <v>83</v>
      </c>
      <c r="E3659" s="273" t="s">
        <v>75</v>
      </c>
      <c r="F3659" s="273" t="s">
        <v>357</v>
      </c>
      <c r="G3659" s="273" t="s">
        <v>691</v>
      </c>
      <c r="H3659" s="274">
        <v>45047</v>
      </c>
      <c r="I3659" s="273">
        <v>12297</v>
      </c>
      <c r="J3659" s="273">
        <v>725</v>
      </c>
      <c r="W3659" s="273">
        <v>178155</v>
      </c>
      <c r="X3659" s="273" t="s">
        <v>64</v>
      </c>
      <c r="Y3659" s="273" t="s">
        <v>63</v>
      </c>
      <c r="Z3659" s="273" t="s">
        <v>252</v>
      </c>
      <c r="AA3659" s="273" t="s">
        <v>515</v>
      </c>
      <c r="AB3659" s="274">
        <v>45078</v>
      </c>
      <c r="AC3659" s="273">
        <v>12517</v>
      </c>
      <c r="AD3659" s="273">
        <v>669</v>
      </c>
      <c r="AE3659" s="273">
        <v>0</v>
      </c>
      <c r="AF3659" s="273" t="s">
        <v>90</v>
      </c>
      <c r="AG3659" s="273" t="s">
        <v>879</v>
      </c>
      <c r="AH3659" s="273" t="s">
        <v>880</v>
      </c>
      <c r="AI3659" s="273" t="s">
        <v>123</v>
      </c>
      <c r="AJ3659" s="273" t="s">
        <v>214</v>
      </c>
      <c r="AK3659" s="273">
        <v>193105</v>
      </c>
      <c r="BV3659" s="279" t="s">
        <v>64</v>
      </c>
      <c r="BW3659" s="280" t="s">
        <v>75</v>
      </c>
      <c r="BX3659" s="280" t="s">
        <v>308</v>
      </c>
      <c r="BY3659" s="280" t="s">
        <v>308</v>
      </c>
      <c r="BZ3659" s="280" t="s">
        <v>86</v>
      </c>
      <c r="CA3659" s="280" t="s">
        <v>87</v>
      </c>
      <c r="CB3659" s="280" t="s">
        <v>101</v>
      </c>
      <c r="CC3659" s="280" t="s">
        <v>102</v>
      </c>
      <c r="CD3659" s="281">
        <v>4</v>
      </c>
      <c r="CE3659" s="277">
        <v>45017</v>
      </c>
      <c r="CF3659" s="280">
        <v>3853</v>
      </c>
      <c r="CG3659" s="280" t="s">
        <v>1495</v>
      </c>
      <c r="CH3659" s="280">
        <v>553.86874999999998</v>
      </c>
      <c r="CI3659" s="280" t="s">
        <v>104</v>
      </c>
      <c r="CJ3659" s="280"/>
      <c r="CK3659" s="280"/>
      <c r="CL3659" s="280"/>
      <c r="CM3659" s="280" t="s">
        <v>73</v>
      </c>
      <c r="CN3659" s="280">
        <v>3</v>
      </c>
    </row>
    <row r="3660" spans="4:92">
      <c r="D3660" s="273" t="s">
        <v>83</v>
      </c>
      <c r="E3660" s="273" t="s">
        <v>75</v>
      </c>
      <c r="F3660" s="273" t="s">
        <v>357</v>
      </c>
      <c r="G3660" s="273" t="s">
        <v>691</v>
      </c>
      <c r="H3660" s="274">
        <v>45047</v>
      </c>
      <c r="I3660" s="273">
        <v>12297</v>
      </c>
      <c r="J3660" s="273">
        <v>725</v>
      </c>
      <c r="K3660" s="273">
        <v>0</v>
      </c>
      <c r="L3660" s="273" t="s">
        <v>66</v>
      </c>
      <c r="N3660" s="273" t="s">
        <v>107</v>
      </c>
      <c r="W3660" s="273">
        <v>178180</v>
      </c>
      <c r="X3660" s="273" t="s">
        <v>64</v>
      </c>
      <c r="Y3660" s="273" t="s">
        <v>63</v>
      </c>
      <c r="Z3660" s="273" t="s">
        <v>252</v>
      </c>
      <c r="AA3660" s="273" t="s">
        <v>515</v>
      </c>
      <c r="AB3660" s="274">
        <v>45078</v>
      </c>
      <c r="AC3660" s="273">
        <v>12517</v>
      </c>
      <c r="AD3660" s="273">
        <v>669</v>
      </c>
      <c r="AE3660" s="273">
        <v>0.68640000000000001</v>
      </c>
      <c r="AF3660" s="273" t="s">
        <v>90</v>
      </c>
      <c r="AG3660" s="273" t="s">
        <v>882</v>
      </c>
      <c r="AH3660" s="273" t="s">
        <v>658</v>
      </c>
      <c r="AI3660" s="273" t="s">
        <v>123</v>
      </c>
      <c r="AJ3660" s="273" t="s">
        <v>214</v>
      </c>
      <c r="AK3660" s="273">
        <v>193111</v>
      </c>
      <c r="BV3660" s="336" t="s">
        <v>64</v>
      </c>
      <c r="BW3660" s="337" t="s">
        <v>75</v>
      </c>
      <c r="BX3660" s="337" t="s">
        <v>308</v>
      </c>
      <c r="BY3660" s="337" t="s">
        <v>308</v>
      </c>
      <c r="BZ3660" s="337" t="s">
        <v>86</v>
      </c>
      <c r="CA3660" s="337" t="s">
        <v>87</v>
      </c>
      <c r="CB3660" s="337" t="s">
        <v>101</v>
      </c>
      <c r="CC3660" s="337" t="s">
        <v>102</v>
      </c>
      <c r="CD3660" s="338">
        <v>4</v>
      </c>
      <c r="CE3660" s="335">
        <v>45017</v>
      </c>
      <c r="CF3660" s="337">
        <v>12695</v>
      </c>
      <c r="CG3660" s="337" t="s">
        <v>1495</v>
      </c>
      <c r="CH3660" s="337">
        <v>1824.90625</v>
      </c>
      <c r="CI3660" s="337" t="s">
        <v>104</v>
      </c>
      <c r="CJ3660" s="337"/>
      <c r="CK3660" s="337"/>
      <c r="CL3660" s="337"/>
      <c r="CM3660" s="337" t="s">
        <v>73</v>
      </c>
      <c r="CN3660" s="337">
        <v>3</v>
      </c>
    </row>
    <row r="3661" spans="4:92">
      <c r="D3661" s="273" t="s">
        <v>83</v>
      </c>
      <c r="E3661" s="273" t="s">
        <v>75</v>
      </c>
      <c r="F3661" s="273" t="s">
        <v>357</v>
      </c>
      <c r="G3661" s="273" t="s">
        <v>691</v>
      </c>
      <c r="H3661" s="274">
        <v>45047</v>
      </c>
      <c r="I3661" s="273">
        <v>12297</v>
      </c>
      <c r="J3661" s="273">
        <v>725</v>
      </c>
      <c r="K3661" s="273">
        <v>2</v>
      </c>
      <c r="L3661" s="273" t="s">
        <v>66</v>
      </c>
      <c r="M3661" s="273">
        <v>0.28749999999999998</v>
      </c>
      <c r="N3661" s="273" t="s">
        <v>115</v>
      </c>
      <c r="W3661" s="273">
        <v>178179</v>
      </c>
      <c r="X3661" s="273" t="s">
        <v>64</v>
      </c>
      <c r="Y3661" s="273" t="s">
        <v>63</v>
      </c>
      <c r="Z3661" s="273" t="s">
        <v>252</v>
      </c>
      <c r="AA3661" s="273" t="s">
        <v>515</v>
      </c>
      <c r="AB3661" s="274">
        <v>45078</v>
      </c>
      <c r="AC3661" s="273">
        <v>12517</v>
      </c>
      <c r="AD3661" s="273">
        <v>669</v>
      </c>
      <c r="AE3661" s="273">
        <v>0.35</v>
      </c>
      <c r="AF3661" s="273" t="s">
        <v>90</v>
      </c>
      <c r="AG3661" s="273" t="s">
        <v>884</v>
      </c>
      <c r="AH3661" s="273" t="s">
        <v>885</v>
      </c>
      <c r="AI3661" s="273" t="s">
        <v>123</v>
      </c>
      <c r="AJ3661" s="273" t="s">
        <v>200</v>
      </c>
      <c r="AK3661" s="273">
        <v>193117</v>
      </c>
      <c r="BV3661" s="279" t="s">
        <v>64</v>
      </c>
      <c r="BW3661" s="280" t="s">
        <v>75</v>
      </c>
      <c r="BX3661" s="280" t="s">
        <v>308</v>
      </c>
      <c r="BY3661" s="280" t="s">
        <v>308</v>
      </c>
      <c r="BZ3661" s="280" t="s">
        <v>86</v>
      </c>
      <c r="CA3661" s="280" t="s">
        <v>87</v>
      </c>
      <c r="CB3661" s="280" t="s">
        <v>101</v>
      </c>
      <c r="CC3661" s="280" t="s">
        <v>102</v>
      </c>
      <c r="CD3661" s="281">
        <v>4</v>
      </c>
      <c r="CE3661" s="277">
        <v>45017</v>
      </c>
      <c r="CF3661" s="280">
        <v>22091</v>
      </c>
      <c r="CG3661" s="280" t="s">
        <v>1495</v>
      </c>
      <c r="CH3661" s="280">
        <v>3175.5812500000002</v>
      </c>
      <c r="CI3661" s="280" t="s">
        <v>104</v>
      </c>
      <c r="CJ3661" s="280"/>
      <c r="CK3661" s="280"/>
      <c r="CL3661" s="280"/>
      <c r="CM3661" s="280" t="s">
        <v>73</v>
      </c>
      <c r="CN3661" s="280">
        <v>3</v>
      </c>
    </row>
    <row r="3662" spans="4:92">
      <c r="D3662" s="273" t="s">
        <v>83</v>
      </c>
      <c r="E3662" s="273" t="s">
        <v>75</v>
      </c>
      <c r="F3662" s="273" t="s">
        <v>357</v>
      </c>
      <c r="G3662" s="273" t="s">
        <v>691</v>
      </c>
      <c r="H3662" s="274">
        <v>45078</v>
      </c>
      <c r="I3662" s="273">
        <v>12566</v>
      </c>
      <c r="J3662" s="273">
        <v>725</v>
      </c>
      <c r="W3662" s="273">
        <v>189991</v>
      </c>
      <c r="X3662" s="273" t="s">
        <v>64</v>
      </c>
      <c r="Y3662" s="273" t="s">
        <v>63</v>
      </c>
      <c r="Z3662" s="273" t="s">
        <v>252</v>
      </c>
      <c r="AA3662" s="273" t="s">
        <v>515</v>
      </c>
      <c r="AB3662" s="274">
        <v>45078</v>
      </c>
      <c r="AC3662" s="273">
        <v>12517</v>
      </c>
      <c r="AD3662" s="273">
        <v>669</v>
      </c>
      <c r="AE3662" s="273">
        <v>0.21</v>
      </c>
      <c r="AF3662" s="273" t="s">
        <v>90</v>
      </c>
      <c r="AG3662" s="273" t="s">
        <v>887</v>
      </c>
      <c r="AH3662" s="273" t="s">
        <v>888</v>
      </c>
      <c r="AI3662" s="273" t="s">
        <v>199</v>
      </c>
      <c r="AJ3662" s="273" t="s">
        <v>200</v>
      </c>
      <c r="AK3662" s="273">
        <v>193123</v>
      </c>
      <c r="BV3662" s="336" t="s">
        <v>64</v>
      </c>
      <c r="BW3662" s="337" t="s">
        <v>75</v>
      </c>
      <c r="BX3662" s="337" t="s">
        <v>308</v>
      </c>
      <c r="BY3662" s="337" t="s">
        <v>308</v>
      </c>
      <c r="BZ3662" s="337" t="s">
        <v>110</v>
      </c>
      <c r="CA3662" s="337" t="s">
        <v>111</v>
      </c>
      <c r="CB3662" s="337" t="s">
        <v>112</v>
      </c>
      <c r="CC3662" s="337" t="s">
        <v>113</v>
      </c>
      <c r="CD3662" s="338">
        <v>4</v>
      </c>
      <c r="CE3662" s="335">
        <v>45017</v>
      </c>
      <c r="CF3662" s="337"/>
      <c r="CG3662" s="337"/>
      <c r="CH3662" s="337"/>
      <c r="CI3662" s="337" t="s">
        <v>80</v>
      </c>
      <c r="CJ3662" s="337"/>
      <c r="CK3662" s="337"/>
      <c r="CL3662" s="337"/>
      <c r="CM3662" s="337" t="s">
        <v>73</v>
      </c>
      <c r="CN3662" s="337">
        <v>3</v>
      </c>
    </row>
    <row r="3663" spans="4:92">
      <c r="D3663" s="273" t="s">
        <v>83</v>
      </c>
      <c r="E3663" s="273" t="s">
        <v>75</v>
      </c>
      <c r="F3663" s="273" t="s">
        <v>357</v>
      </c>
      <c r="G3663" s="273" t="s">
        <v>691</v>
      </c>
      <c r="H3663" s="274">
        <v>45078</v>
      </c>
      <c r="I3663" s="273">
        <v>12566</v>
      </c>
      <c r="J3663" s="273">
        <v>725</v>
      </c>
      <c r="K3663" s="273">
        <v>0</v>
      </c>
      <c r="L3663" s="273" t="s">
        <v>66</v>
      </c>
      <c r="N3663" s="273" t="s">
        <v>107</v>
      </c>
      <c r="W3663" s="273">
        <v>190016</v>
      </c>
      <c r="X3663" s="273" t="s">
        <v>64</v>
      </c>
      <c r="Y3663" s="273" t="s">
        <v>63</v>
      </c>
      <c r="Z3663" s="273" t="s">
        <v>252</v>
      </c>
      <c r="AA3663" s="273" t="s">
        <v>515</v>
      </c>
      <c r="AB3663" s="274">
        <v>45078</v>
      </c>
      <c r="AC3663" s="273">
        <v>12517</v>
      </c>
      <c r="AD3663" s="273">
        <v>669</v>
      </c>
      <c r="AE3663" s="273">
        <v>0</v>
      </c>
      <c r="AF3663" s="273" t="s">
        <v>90</v>
      </c>
      <c r="AG3663" s="273" t="s">
        <v>795</v>
      </c>
      <c r="AH3663" s="273" t="s">
        <v>796</v>
      </c>
      <c r="AI3663" s="273" t="s">
        <v>123</v>
      </c>
      <c r="AJ3663" s="273" t="s">
        <v>200</v>
      </c>
      <c r="AK3663" s="273">
        <v>193129</v>
      </c>
      <c r="BV3663" s="279" t="s">
        <v>64</v>
      </c>
      <c r="BW3663" s="280" t="s">
        <v>75</v>
      </c>
      <c r="BX3663" s="280" t="s">
        <v>308</v>
      </c>
      <c r="BY3663" s="280" t="s">
        <v>308</v>
      </c>
      <c r="BZ3663" s="280" t="s">
        <v>110</v>
      </c>
      <c r="CA3663" s="280" t="s">
        <v>111</v>
      </c>
      <c r="CB3663" s="280" t="s">
        <v>117</v>
      </c>
      <c r="CC3663" s="280" t="s">
        <v>118</v>
      </c>
      <c r="CD3663" s="281">
        <v>5</v>
      </c>
      <c r="CE3663" s="277">
        <v>45017</v>
      </c>
      <c r="CF3663" s="280"/>
      <c r="CG3663" s="280"/>
      <c r="CH3663" s="280"/>
      <c r="CI3663" s="280" t="s">
        <v>104</v>
      </c>
      <c r="CJ3663" s="280"/>
      <c r="CK3663" s="280"/>
      <c r="CL3663" s="280"/>
      <c r="CM3663" s="280" t="s">
        <v>73</v>
      </c>
      <c r="CN3663" s="280">
        <v>3</v>
      </c>
    </row>
    <row r="3664" spans="4:92">
      <c r="D3664" s="273" t="s">
        <v>83</v>
      </c>
      <c r="E3664" s="273" t="s">
        <v>75</v>
      </c>
      <c r="F3664" s="273" t="s">
        <v>357</v>
      </c>
      <c r="G3664" s="273" t="s">
        <v>691</v>
      </c>
      <c r="H3664" s="274">
        <v>45078</v>
      </c>
      <c r="I3664" s="273">
        <v>12566</v>
      </c>
      <c r="J3664" s="273">
        <v>725</v>
      </c>
      <c r="K3664" s="273">
        <v>1</v>
      </c>
      <c r="L3664" s="273" t="s">
        <v>66</v>
      </c>
      <c r="M3664" s="273">
        <v>0.14374999999999999</v>
      </c>
      <c r="N3664" s="273" t="s">
        <v>115</v>
      </c>
      <c r="W3664" s="273">
        <v>190015</v>
      </c>
      <c r="X3664" s="273" t="s">
        <v>64</v>
      </c>
      <c r="Y3664" s="273" t="s">
        <v>63</v>
      </c>
      <c r="Z3664" s="273" t="s">
        <v>252</v>
      </c>
      <c r="AA3664" s="273" t="s">
        <v>515</v>
      </c>
      <c r="AB3664" s="274">
        <v>45078</v>
      </c>
      <c r="AC3664" s="273">
        <v>12517</v>
      </c>
      <c r="AD3664" s="273">
        <v>669</v>
      </c>
      <c r="AE3664" s="273">
        <v>0</v>
      </c>
      <c r="AF3664" s="273" t="s">
        <v>90</v>
      </c>
      <c r="AG3664" s="273" t="s">
        <v>798</v>
      </c>
      <c r="AH3664" s="273" t="s">
        <v>799</v>
      </c>
      <c r="AI3664" s="273" t="s">
        <v>123</v>
      </c>
      <c r="AJ3664" s="273" t="s">
        <v>200</v>
      </c>
      <c r="AK3664" s="273">
        <v>193135</v>
      </c>
      <c r="BV3664" s="336" t="s">
        <v>64</v>
      </c>
      <c r="BW3664" s="337" t="s">
        <v>75</v>
      </c>
      <c r="BX3664" s="337" t="s">
        <v>308</v>
      </c>
      <c r="BY3664" s="337" t="s">
        <v>308</v>
      </c>
      <c r="BZ3664" s="337" t="s">
        <v>126</v>
      </c>
      <c r="CA3664" s="337" t="s">
        <v>127</v>
      </c>
      <c r="CB3664" s="337" t="s">
        <v>128</v>
      </c>
      <c r="CC3664" s="337" t="s">
        <v>129</v>
      </c>
      <c r="CD3664" s="338">
        <v>6</v>
      </c>
      <c r="CE3664" s="335">
        <v>45017</v>
      </c>
      <c r="CF3664" s="337"/>
      <c r="CG3664" s="337"/>
      <c r="CH3664" s="337"/>
      <c r="CI3664" s="337" t="s">
        <v>80</v>
      </c>
      <c r="CJ3664" s="337"/>
      <c r="CK3664" s="337"/>
      <c r="CL3664" s="337"/>
      <c r="CM3664" s="337" t="s">
        <v>73</v>
      </c>
      <c r="CN3664" s="337">
        <v>3</v>
      </c>
    </row>
    <row r="3665" spans="4:92">
      <c r="D3665" s="273" t="s">
        <v>83</v>
      </c>
      <c r="E3665" s="273" t="s">
        <v>75</v>
      </c>
      <c r="F3665" s="273" t="s">
        <v>357</v>
      </c>
      <c r="G3665" s="273" t="s">
        <v>691</v>
      </c>
      <c r="H3665" s="274">
        <v>45108</v>
      </c>
      <c r="I3665" s="273">
        <v>12835</v>
      </c>
      <c r="J3665" s="273">
        <v>725</v>
      </c>
      <c r="W3665" s="273">
        <v>203475</v>
      </c>
      <c r="X3665" s="273" t="s">
        <v>64</v>
      </c>
      <c r="Y3665" s="273" t="s">
        <v>63</v>
      </c>
      <c r="Z3665" s="273" t="s">
        <v>252</v>
      </c>
      <c r="AA3665" s="273" t="s">
        <v>515</v>
      </c>
      <c r="AB3665" s="274">
        <v>45078</v>
      </c>
      <c r="AC3665" s="273">
        <v>12517</v>
      </c>
      <c r="AD3665" s="273">
        <v>669</v>
      </c>
      <c r="AE3665" s="273">
        <v>0.2</v>
      </c>
      <c r="AF3665" s="273" t="s">
        <v>90</v>
      </c>
      <c r="AG3665" s="273" t="s">
        <v>801</v>
      </c>
      <c r="AH3665" s="273" t="s">
        <v>802</v>
      </c>
      <c r="AI3665" s="273" t="s">
        <v>199</v>
      </c>
      <c r="AJ3665" s="273" t="s">
        <v>627</v>
      </c>
      <c r="AK3665" s="273">
        <v>193140</v>
      </c>
      <c r="BV3665" s="279" t="s">
        <v>64</v>
      </c>
      <c r="BW3665" s="280" t="s">
        <v>75</v>
      </c>
      <c r="BX3665" s="280" t="s">
        <v>308</v>
      </c>
      <c r="BY3665" s="280" t="s">
        <v>308</v>
      </c>
      <c r="BZ3665" s="280" t="s">
        <v>151</v>
      </c>
      <c r="CA3665" s="280" t="s">
        <v>152</v>
      </c>
      <c r="CB3665" s="280" t="s">
        <v>153</v>
      </c>
      <c r="CC3665" s="280" t="s">
        <v>154</v>
      </c>
      <c r="CD3665" s="281">
        <v>10</v>
      </c>
      <c r="CE3665" s="277">
        <v>45017</v>
      </c>
      <c r="CF3665" s="280">
        <v>20690</v>
      </c>
      <c r="CG3665" s="280" t="s">
        <v>90</v>
      </c>
      <c r="CH3665" s="280">
        <v>20690</v>
      </c>
      <c r="CI3665" s="280" t="s">
        <v>80</v>
      </c>
      <c r="CJ3665" s="280"/>
      <c r="CK3665" s="280"/>
      <c r="CL3665" s="280"/>
      <c r="CM3665" s="280" t="s">
        <v>73</v>
      </c>
      <c r="CN3665" s="280">
        <v>3</v>
      </c>
    </row>
    <row r="3666" spans="4:92">
      <c r="D3666" s="273" t="s">
        <v>83</v>
      </c>
      <c r="E3666" s="273" t="s">
        <v>75</v>
      </c>
      <c r="F3666" s="273" t="s">
        <v>357</v>
      </c>
      <c r="G3666" s="273" t="s">
        <v>691</v>
      </c>
      <c r="H3666" s="274">
        <v>45108</v>
      </c>
      <c r="I3666" s="273">
        <v>12835</v>
      </c>
      <c r="J3666" s="273">
        <v>725</v>
      </c>
      <c r="K3666" s="273">
        <v>0</v>
      </c>
      <c r="L3666" s="273" t="s">
        <v>66</v>
      </c>
      <c r="N3666" s="273" t="s">
        <v>107</v>
      </c>
      <c r="W3666" s="273">
        <v>203500</v>
      </c>
      <c r="X3666" s="273" t="s">
        <v>64</v>
      </c>
      <c r="Y3666" s="273" t="s">
        <v>63</v>
      </c>
      <c r="Z3666" s="273" t="s">
        <v>252</v>
      </c>
      <c r="AA3666" s="273" t="s">
        <v>515</v>
      </c>
      <c r="AB3666" s="274">
        <v>45078</v>
      </c>
      <c r="AC3666" s="273">
        <v>12517</v>
      </c>
      <c r="AD3666" s="273">
        <v>669</v>
      </c>
      <c r="AE3666" s="273">
        <v>0.1</v>
      </c>
      <c r="AF3666" s="273" t="s">
        <v>90</v>
      </c>
      <c r="AG3666" s="273" t="s">
        <v>801</v>
      </c>
      <c r="AH3666" s="273" t="s">
        <v>805</v>
      </c>
      <c r="AI3666" s="273" t="s">
        <v>123</v>
      </c>
      <c r="AJ3666" s="273" t="s">
        <v>627</v>
      </c>
      <c r="AK3666" s="273">
        <v>193145</v>
      </c>
      <c r="BV3666" s="336" t="s">
        <v>64</v>
      </c>
      <c r="BW3666" s="337" t="s">
        <v>75</v>
      </c>
      <c r="BX3666" s="337" t="s">
        <v>308</v>
      </c>
      <c r="BY3666" s="337" t="s">
        <v>308</v>
      </c>
      <c r="BZ3666" s="337" t="s">
        <v>138</v>
      </c>
      <c r="CA3666" s="337" t="s">
        <v>139</v>
      </c>
      <c r="CB3666" s="337" t="s">
        <v>140</v>
      </c>
      <c r="CC3666" s="337" t="s">
        <v>141</v>
      </c>
      <c r="CD3666" s="338">
        <v>9</v>
      </c>
      <c r="CE3666" s="335">
        <v>45017</v>
      </c>
      <c r="CF3666" s="337">
        <v>0</v>
      </c>
      <c r="CG3666" s="337" t="s">
        <v>90</v>
      </c>
      <c r="CH3666" s="337">
        <v>0</v>
      </c>
      <c r="CI3666" s="337" t="s">
        <v>80</v>
      </c>
      <c r="CJ3666" s="337"/>
      <c r="CK3666" s="337"/>
      <c r="CL3666" s="337"/>
      <c r="CM3666" s="337" t="s">
        <v>73</v>
      </c>
      <c r="CN3666" s="337">
        <v>3</v>
      </c>
    </row>
    <row r="3667" spans="4:92">
      <c r="D3667" s="273" t="s">
        <v>83</v>
      </c>
      <c r="E3667" s="273" t="s">
        <v>75</v>
      </c>
      <c r="F3667" s="273" t="s">
        <v>357</v>
      </c>
      <c r="G3667" s="273" t="s">
        <v>691</v>
      </c>
      <c r="H3667" s="274">
        <v>45108</v>
      </c>
      <c r="I3667" s="273">
        <v>12835</v>
      </c>
      <c r="J3667" s="273">
        <v>725</v>
      </c>
      <c r="K3667" s="273">
        <v>1</v>
      </c>
      <c r="L3667" s="273" t="s">
        <v>66</v>
      </c>
      <c r="M3667" s="273">
        <v>0.14374999999999999</v>
      </c>
      <c r="N3667" s="273" t="s">
        <v>115</v>
      </c>
      <c r="W3667" s="273">
        <v>203499</v>
      </c>
      <c r="X3667" s="273" t="s">
        <v>64</v>
      </c>
      <c r="Y3667" s="273" t="s">
        <v>63</v>
      </c>
      <c r="Z3667" s="273" t="s">
        <v>252</v>
      </c>
      <c r="AA3667" s="273" t="s">
        <v>515</v>
      </c>
      <c r="AB3667" s="274">
        <v>45261</v>
      </c>
      <c r="AC3667" s="273">
        <v>16956</v>
      </c>
      <c r="AD3667" s="273">
        <v>669</v>
      </c>
      <c r="AE3667" s="273">
        <v>0.37719999999999998</v>
      </c>
      <c r="AF3667" s="273" t="s">
        <v>90</v>
      </c>
      <c r="AG3667" s="273" t="s">
        <v>882</v>
      </c>
      <c r="AH3667" s="273" t="s">
        <v>658</v>
      </c>
      <c r="AI3667" s="273" t="s">
        <v>123</v>
      </c>
      <c r="AJ3667" s="273" t="s">
        <v>214</v>
      </c>
      <c r="AK3667" s="273">
        <v>316785</v>
      </c>
      <c r="BV3667" s="279" t="s">
        <v>83</v>
      </c>
      <c r="BW3667" s="280" t="s">
        <v>63</v>
      </c>
      <c r="BX3667" s="280" t="s">
        <v>228</v>
      </c>
      <c r="BY3667" s="280" t="s">
        <v>244</v>
      </c>
      <c r="BZ3667" s="280" t="s">
        <v>138</v>
      </c>
      <c r="CA3667" s="280" t="s">
        <v>139</v>
      </c>
      <c r="CB3667" s="280" t="s">
        <v>140</v>
      </c>
      <c r="CC3667" s="280" t="s">
        <v>141</v>
      </c>
      <c r="CD3667" s="281">
        <v>9</v>
      </c>
      <c r="CE3667" s="277">
        <v>45170</v>
      </c>
      <c r="CF3667" s="280">
        <v>0</v>
      </c>
      <c r="CG3667" s="280" t="s">
        <v>80</v>
      </c>
      <c r="CH3667" s="280">
        <v>0</v>
      </c>
      <c r="CI3667" s="280" t="s">
        <v>80</v>
      </c>
      <c r="CJ3667" s="280"/>
      <c r="CK3667" s="280"/>
      <c r="CL3667" s="280"/>
      <c r="CM3667" s="280" t="s">
        <v>73</v>
      </c>
      <c r="CN3667" s="280">
        <v>3</v>
      </c>
    </row>
    <row r="3668" spans="4:92">
      <c r="D3668" s="273" t="s">
        <v>83</v>
      </c>
      <c r="E3668" s="273" t="s">
        <v>75</v>
      </c>
      <c r="F3668" s="273" t="s">
        <v>357</v>
      </c>
      <c r="G3668" s="273" t="s">
        <v>691</v>
      </c>
      <c r="H3668" s="274">
        <v>45139</v>
      </c>
      <c r="I3668" s="273">
        <v>13512</v>
      </c>
      <c r="J3668" s="273">
        <v>725</v>
      </c>
      <c r="W3668" s="273">
        <v>221544</v>
      </c>
      <c r="X3668" s="273" t="s">
        <v>64</v>
      </c>
      <c r="Y3668" s="273" t="s">
        <v>63</v>
      </c>
      <c r="Z3668" s="273" t="s">
        <v>252</v>
      </c>
      <c r="AA3668" s="273" t="s">
        <v>515</v>
      </c>
      <c r="AB3668" s="274">
        <v>45261</v>
      </c>
      <c r="AC3668" s="273">
        <v>16956</v>
      </c>
      <c r="AD3668" s="273">
        <v>669</v>
      </c>
      <c r="AE3668" s="273">
        <v>0.95</v>
      </c>
      <c r="AF3668" s="273" t="s">
        <v>90</v>
      </c>
      <c r="AG3668" s="273" t="s">
        <v>884</v>
      </c>
      <c r="AH3668" s="273" t="s">
        <v>885</v>
      </c>
      <c r="AI3668" s="273" t="s">
        <v>123</v>
      </c>
      <c r="AJ3668" s="273" t="s">
        <v>200</v>
      </c>
      <c r="AK3668" s="273">
        <v>316791</v>
      </c>
      <c r="BV3668" s="336" t="s">
        <v>83</v>
      </c>
      <c r="BW3668" s="337" t="s">
        <v>63</v>
      </c>
      <c r="BX3668" s="337" t="s">
        <v>228</v>
      </c>
      <c r="BY3668" s="337" t="s">
        <v>244</v>
      </c>
      <c r="BZ3668" s="337" t="s">
        <v>126</v>
      </c>
      <c r="CA3668" s="337" t="s">
        <v>127</v>
      </c>
      <c r="CB3668" s="337" t="s">
        <v>128</v>
      </c>
      <c r="CC3668" s="337" t="s">
        <v>129</v>
      </c>
      <c r="CD3668" s="338">
        <v>6</v>
      </c>
      <c r="CE3668" s="335">
        <v>45170</v>
      </c>
      <c r="CF3668" s="337"/>
      <c r="CG3668" s="337"/>
      <c r="CH3668" s="337"/>
      <c r="CI3668" s="337" t="s">
        <v>80</v>
      </c>
      <c r="CJ3668" s="337"/>
      <c r="CK3668" s="337"/>
      <c r="CL3668" s="337"/>
      <c r="CM3668" s="337" t="s">
        <v>73</v>
      </c>
      <c r="CN3668" s="337">
        <v>3</v>
      </c>
    </row>
    <row r="3669" spans="4:92">
      <c r="D3669" s="273" t="s">
        <v>83</v>
      </c>
      <c r="E3669" s="273" t="s">
        <v>75</v>
      </c>
      <c r="F3669" s="273" t="s">
        <v>357</v>
      </c>
      <c r="G3669" s="273" t="s">
        <v>691</v>
      </c>
      <c r="H3669" s="274">
        <v>45139</v>
      </c>
      <c r="I3669" s="273">
        <v>13512</v>
      </c>
      <c r="J3669" s="273">
        <v>725</v>
      </c>
      <c r="K3669" s="273">
        <v>0</v>
      </c>
      <c r="L3669" s="273" t="s">
        <v>66</v>
      </c>
      <c r="N3669" s="273" t="s">
        <v>107</v>
      </c>
      <c r="W3669" s="273">
        <v>221569</v>
      </c>
      <c r="X3669" s="273" t="s">
        <v>64</v>
      </c>
      <c r="Y3669" s="273" t="s">
        <v>63</v>
      </c>
      <c r="Z3669" s="273" t="s">
        <v>252</v>
      </c>
      <c r="AA3669" s="273" t="s">
        <v>515</v>
      </c>
      <c r="AB3669" s="274">
        <v>45261</v>
      </c>
      <c r="AC3669" s="273">
        <v>16956</v>
      </c>
      <c r="AD3669" s="273">
        <v>669</v>
      </c>
      <c r="AE3669" s="273">
        <v>0.41</v>
      </c>
      <c r="AF3669" s="273" t="s">
        <v>90</v>
      </c>
      <c r="AG3669" s="273" t="s">
        <v>887</v>
      </c>
      <c r="AH3669" s="273" t="s">
        <v>888</v>
      </c>
      <c r="AI3669" s="273" t="s">
        <v>123</v>
      </c>
      <c r="AJ3669" s="273" t="s">
        <v>200</v>
      </c>
      <c r="AK3669" s="273">
        <v>316797</v>
      </c>
      <c r="BV3669" s="279" t="s">
        <v>83</v>
      </c>
      <c r="BW3669" s="280" t="s">
        <v>63</v>
      </c>
      <c r="BX3669" s="280" t="s">
        <v>228</v>
      </c>
      <c r="BY3669" s="280" t="s">
        <v>244</v>
      </c>
      <c r="BZ3669" s="280" t="s">
        <v>110</v>
      </c>
      <c r="CA3669" s="280" t="s">
        <v>111</v>
      </c>
      <c r="CB3669" s="280" t="s">
        <v>117</v>
      </c>
      <c r="CC3669" s="280" t="s">
        <v>118</v>
      </c>
      <c r="CD3669" s="281">
        <v>5</v>
      </c>
      <c r="CE3669" s="277">
        <v>45170</v>
      </c>
      <c r="CF3669" s="280"/>
      <c r="CG3669" s="280"/>
      <c r="CH3669" s="280"/>
      <c r="CI3669" s="280" t="s">
        <v>104</v>
      </c>
      <c r="CJ3669" s="280"/>
      <c r="CK3669" s="280"/>
      <c r="CL3669" s="280"/>
      <c r="CM3669" s="280" t="s">
        <v>73</v>
      </c>
      <c r="CN3669" s="280">
        <v>3</v>
      </c>
    </row>
    <row r="3670" spans="4:92">
      <c r="D3670" s="273" t="s">
        <v>83</v>
      </c>
      <c r="E3670" s="273" t="s">
        <v>75</v>
      </c>
      <c r="F3670" s="273" t="s">
        <v>357</v>
      </c>
      <c r="G3670" s="273" t="s">
        <v>691</v>
      </c>
      <c r="H3670" s="274">
        <v>45139</v>
      </c>
      <c r="I3670" s="273">
        <v>13512</v>
      </c>
      <c r="J3670" s="273">
        <v>725</v>
      </c>
      <c r="K3670" s="273">
        <v>0</v>
      </c>
      <c r="L3670" s="273" t="s">
        <v>66</v>
      </c>
      <c r="M3670" s="273">
        <v>0</v>
      </c>
      <c r="N3670" s="273" t="s">
        <v>115</v>
      </c>
      <c r="W3670" s="273">
        <v>221568</v>
      </c>
      <c r="X3670" s="273" t="s">
        <v>64</v>
      </c>
      <c r="Y3670" s="273" t="s">
        <v>63</v>
      </c>
      <c r="Z3670" s="273" t="s">
        <v>252</v>
      </c>
      <c r="AA3670" s="273" t="s">
        <v>515</v>
      </c>
      <c r="AB3670" s="274">
        <v>45261</v>
      </c>
      <c r="AC3670" s="273">
        <v>16956</v>
      </c>
      <c r="AD3670" s="273">
        <v>669</v>
      </c>
      <c r="AE3670" s="273">
        <v>0</v>
      </c>
      <c r="AF3670" s="273" t="s">
        <v>90</v>
      </c>
      <c r="AG3670" s="273" t="s">
        <v>795</v>
      </c>
      <c r="AH3670" s="273" t="s">
        <v>796</v>
      </c>
      <c r="AI3670" s="273" t="s">
        <v>123</v>
      </c>
      <c r="AJ3670" s="273" t="s">
        <v>200</v>
      </c>
      <c r="AK3670" s="273">
        <v>316803</v>
      </c>
      <c r="BV3670" s="336" t="s">
        <v>83</v>
      </c>
      <c r="BW3670" s="337" t="s">
        <v>63</v>
      </c>
      <c r="BX3670" s="337" t="s">
        <v>228</v>
      </c>
      <c r="BY3670" s="337" t="s">
        <v>244</v>
      </c>
      <c r="BZ3670" s="337" t="s">
        <v>110</v>
      </c>
      <c r="CA3670" s="337" t="s">
        <v>111</v>
      </c>
      <c r="CB3670" s="337" t="s">
        <v>112</v>
      </c>
      <c r="CC3670" s="337" t="s">
        <v>113</v>
      </c>
      <c r="CD3670" s="338">
        <v>4</v>
      </c>
      <c r="CE3670" s="335">
        <v>45170</v>
      </c>
      <c r="CF3670" s="337"/>
      <c r="CG3670" s="337"/>
      <c r="CH3670" s="337"/>
      <c r="CI3670" s="337" t="s">
        <v>80</v>
      </c>
      <c r="CJ3670" s="337"/>
      <c r="CK3670" s="337"/>
      <c r="CL3670" s="337"/>
      <c r="CM3670" s="337" t="s">
        <v>73</v>
      </c>
      <c r="CN3670" s="337">
        <v>3</v>
      </c>
    </row>
    <row r="3671" spans="4:92">
      <c r="D3671" s="273" t="s">
        <v>83</v>
      </c>
      <c r="E3671" s="273" t="s">
        <v>75</v>
      </c>
      <c r="F3671" s="273" t="s">
        <v>357</v>
      </c>
      <c r="G3671" s="273" t="s">
        <v>691</v>
      </c>
      <c r="H3671" s="274">
        <v>45170</v>
      </c>
      <c r="I3671" s="273">
        <v>13839</v>
      </c>
      <c r="J3671" s="273">
        <v>725</v>
      </c>
      <c r="W3671" s="273">
        <v>234495</v>
      </c>
      <c r="X3671" s="273" t="s">
        <v>64</v>
      </c>
      <c r="Y3671" s="273" t="s">
        <v>63</v>
      </c>
      <c r="Z3671" s="273" t="s">
        <v>252</v>
      </c>
      <c r="AA3671" s="273" t="s">
        <v>515</v>
      </c>
      <c r="AB3671" s="274">
        <v>45261</v>
      </c>
      <c r="AC3671" s="273">
        <v>16956</v>
      </c>
      <c r="AD3671" s="273">
        <v>669</v>
      </c>
      <c r="AE3671" s="273">
        <v>0.52</v>
      </c>
      <c r="AF3671" s="273" t="s">
        <v>90</v>
      </c>
      <c r="AG3671" s="273" t="s">
        <v>798</v>
      </c>
      <c r="AH3671" s="273" t="s">
        <v>799</v>
      </c>
      <c r="AI3671" s="273" t="s">
        <v>123</v>
      </c>
      <c r="AJ3671" s="273" t="s">
        <v>200</v>
      </c>
      <c r="AK3671" s="273">
        <v>316809</v>
      </c>
      <c r="BV3671" s="279" t="s">
        <v>83</v>
      </c>
      <c r="BW3671" s="280" t="s">
        <v>63</v>
      </c>
      <c r="BX3671" s="280" t="s">
        <v>228</v>
      </c>
      <c r="BY3671" s="280" t="s">
        <v>244</v>
      </c>
      <c r="BZ3671" s="280" t="s">
        <v>86</v>
      </c>
      <c r="CA3671" s="280" t="s">
        <v>87</v>
      </c>
      <c r="CB3671" s="280" t="s">
        <v>101</v>
      </c>
      <c r="CC3671" s="280" t="s">
        <v>102</v>
      </c>
      <c r="CD3671" s="281">
        <v>4</v>
      </c>
      <c r="CE3671" s="277">
        <v>45170</v>
      </c>
      <c r="CF3671" s="280">
        <v>29225</v>
      </c>
      <c r="CG3671" s="280" t="s">
        <v>103</v>
      </c>
      <c r="CH3671" s="280">
        <v>951.56600000000003</v>
      </c>
      <c r="CI3671" s="280" t="s">
        <v>104</v>
      </c>
      <c r="CJ3671" s="280"/>
      <c r="CK3671" s="280"/>
      <c r="CL3671" s="280"/>
      <c r="CM3671" s="280" t="s">
        <v>73</v>
      </c>
      <c r="CN3671" s="280">
        <v>3</v>
      </c>
    </row>
    <row r="3672" spans="4:92">
      <c r="D3672" s="273" t="s">
        <v>83</v>
      </c>
      <c r="E3672" s="273" t="s">
        <v>75</v>
      </c>
      <c r="F3672" s="273" t="s">
        <v>357</v>
      </c>
      <c r="G3672" s="273" t="s">
        <v>691</v>
      </c>
      <c r="H3672" s="274">
        <v>45170</v>
      </c>
      <c r="I3672" s="273">
        <v>13839</v>
      </c>
      <c r="J3672" s="273">
        <v>725</v>
      </c>
      <c r="K3672" s="273">
        <v>0</v>
      </c>
      <c r="L3672" s="273" t="s">
        <v>66</v>
      </c>
      <c r="N3672" s="273" t="s">
        <v>107</v>
      </c>
      <c r="W3672" s="273">
        <v>234520</v>
      </c>
      <c r="X3672" s="273" t="s">
        <v>64</v>
      </c>
      <c r="Y3672" s="273" t="s">
        <v>63</v>
      </c>
      <c r="Z3672" s="273" t="s">
        <v>252</v>
      </c>
      <c r="AA3672" s="273" t="s">
        <v>515</v>
      </c>
      <c r="AB3672" s="274">
        <v>45261</v>
      </c>
      <c r="AC3672" s="273">
        <v>16956</v>
      </c>
      <c r="AD3672" s="273">
        <v>669</v>
      </c>
      <c r="AE3672" s="273">
        <v>0</v>
      </c>
      <c r="AF3672" s="273" t="s">
        <v>90</v>
      </c>
      <c r="AG3672" s="273" t="s">
        <v>801</v>
      </c>
      <c r="AH3672" s="273" t="s">
        <v>802</v>
      </c>
      <c r="AI3672" s="273" t="s">
        <v>199</v>
      </c>
      <c r="AJ3672" s="273" t="s">
        <v>627</v>
      </c>
      <c r="AK3672" s="273">
        <v>316814</v>
      </c>
      <c r="BV3672" s="336" t="s">
        <v>83</v>
      </c>
      <c r="BW3672" s="337" t="s">
        <v>63</v>
      </c>
      <c r="BX3672" s="337" t="s">
        <v>228</v>
      </c>
      <c r="BY3672" s="337" t="s">
        <v>244</v>
      </c>
      <c r="BZ3672" s="337" t="s">
        <v>86</v>
      </c>
      <c r="CA3672" s="337" t="s">
        <v>87</v>
      </c>
      <c r="CB3672" s="337" t="s">
        <v>88</v>
      </c>
      <c r="CC3672" s="337" t="s">
        <v>89</v>
      </c>
      <c r="CD3672" s="338">
        <v>3</v>
      </c>
      <c r="CE3672" s="335">
        <v>45170</v>
      </c>
      <c r="CF3672" s="337">
        <v>1905</v>
      </c>
      <c r="CG3672" s="337" t="s">
        <v>80</v>
      </c>
      <c r="CH3672" s="337">
        <v>1905</v>
      </c>
      <c r="CI3672" s="337" t="s">
        <v>80</v>
      </c>
      <c r="CJ3672" s="337"/>
      <c r="CK3672" s="337"/>
      <c r="CL3672" s="337"/>
      <c r="CM3672" s="337" t="s">
        <v>73</v>
      </c>
      <c r="CN3672" s="337">
        <v>3</v>
      </c>
    </row>
    <row r="3673" spans="4:92">
      <c r="D3673" s="273" t="s">
        <v>83</v>
      </c>
      <c r="E3673" s="273" t="s">
        <v>75</v>
      </c>
      <c r="F3673" s="273" t="s">
        <v>357</v>
      </c>
      <c r="G3673" s="273" t="s">
        <v>691</v>
      </c>
      <c r="H3673" s="274">
        <v>45170</v>
      </c>
      <c r="I3673" s="273">
        <v>13839</v>
      </c>
      <c r="J3673" s="273">
        <v>725</v>
      </c>
      <c r="K3673" s="273">
        <v>1</v>
      </c>
      <c r="L3673" s="273" t="s">
        <v>66</v>
      </c>
      <c r="M3673" s="273">
        <v>0.14374999999999999</v>
      </c>
      <c r="N3673" s="273" t="s">
        <v>115</v>
      </c>
      <c r="W3673" s="273">
        <v>234519</v>
      </c>
      <c r="X3673" s="273" t="s">
        <v>64</v>
      </c>
      <c r="Y3673" s="273" t="s">
        <v>63</v>
      </c>
      <c r="Z3673" s="273" t="s">
        <v>252</v>
      </c>
      <c r="AA3673" s="273" t="s">
        <v>515</v>
      </c>
      <c r="AB3673" s="274">
        <v>45261</v>
      </c>
      <c r="AC3673" s="273">
        <v>16956</v>
      </c>
      <c r="AD3673" s="273">
        <v>669</v>
      </c>
      <c r="AE3673" s="273">
        <v>0.1</v>
      </c>
      <c r="AF3673" s="273" t="s">
        <v>90</v>
      </c>
      <c r="AG3673" s="273" t="s">
        <v>801</v>
      </c>
      <c r="AH3673" s="273" t="s">
        <v>805</v>
      </c>
      <c r="AI3673" s="273" t="s">
        <v>123</v>
      </c>
      <c r="AJ3673" s="273" t="s">
        <v>627</v>
      </c>
      <c r="AK3673" s="273">
        <v>316819</v>
      </c>
      <c r="BV3673" s="279" t="s">
        <v>83</v>
      </c>
      <c r="BW3673" s="280" t="s">
        <v>63</v>
      </c>
      <c r="BX3673" s="280" t="s">
        <v>228</v>
      </c>
      <c r="BY3673" s="280" t="s">
        <v>244</v>
      </c>
      <c r="BZ3673" s="280" t="s">
        <v>86</v>
      </c>
      <c r="CA3673" s="280" t="s">
        <v>87</v>
      </c>
      <c r="CB3673" s="280" t="s">
        <v>88</v>
      </c>
      <c r="CC3673" s="280" t="s">
        <v>89</v>
      </c>
      <c r="CD3673" s="281">
        <v>3</v>
      </c>
      <c r="CE3673" s="277">
        <v>45200</v>
      </c>
      <c r="CF3673" s="280">
        <v>2186</v>
      </c>
      <c r="CG3673" s="280" t="s">
        <v>80</v>
      </c>
      <c r="CH3673" s="280">
        <v>2186</v>
      </c>
      <c r="CI3673" s="280" t="s">
        <v>80</v>
      </c>
      <c r="CJ3673" s="280"/>
      <c r="CK3673" s="280"/>
      <c r="CL3673" s="280"/>
      <c r="CM3673" s="280" t="s">
        <v>73</v>
      </c>
      <c r="CN3673" s="280">
        <v>3</v>
      </c>
    </row>
    <row r="3674" spans="4:92">
      <c r="D3674" s="273" t="s">
        <v>83</v>
      </c>
      <c r="E3674" s="273" t="s">
        <v>75</v>
      </c>
      <c r="F3674" s="273" t="s">
        <v>357</v>
      </c>
      <c r="G3674" s="273" t="s">
        <v>691</v>
      </c>
      <c r="H3674" s="274">
        <v>45200</v>
      </c>
      <c r="I3674" s="273">
        <v>14174</v>
      </c>
      <c r="J3674" s="273">
        <v>725</v>
      </c>
      <c r="W3674" s="273">
        <v>252512</v>
      </c>
      <c r="X3674" s="273" t="s">
        <v>64</v>
      </c>
      <c r="Y3674" s="273" t="s">
        <v>63</v>
      </c>
      <c r="Z3674" s="273" t="s">
        <v>252</v>
      </c>
      <c r="AA3674" s="273" t="s">
        <v>515</v>
      </c>
      <c r="AB3674" s="274">
        <v>45261</v>
      </c>
      <c r="AC3674" s="273">
        <v>16956</v>
      </c>
      <c r="AD3674" s="273">
        <v>669</v>
      </c>
      <c r="AE3674" s="273">
        <v>3.0000000000000001E-3</v>
      </c>
      <c r="AF3674" s="273" t="s">
        <v>90</v>
      </c>
      <c r="AG3674" s="273" t="s">
        <v>801</v>
      </c>
      <c r="AH3674" s="273" t="s">
        <v>808</v>
      </c>
      <c r="AI3674" s="273" t="s">
        <v>123</v>
      </c>
      <c r="AJ3674" s="273" t="s">
        <v>627</v>
      </c>
      <c r="AK3674" s="273">
        <v>316824</v>
      </c>
      <c r="BV3674" s="336" t="s">
        <v>83</v>
      </c>
      <c r="BW3674" s="337" t="s">
        <v>63</v>
      </c>
      <c r="BX3674" s="337" t="s">
        <v>228</v>
      </c>
      <c r="BY3674" s="337" t="s">
        <v>244</v>
      </c>
      <c r="BZ3674" s="337" t="s">
        <v>86</v>
      </c>
      <c r="CA3674" s="337" t="s">
        <v>87</v>
      </c>
      <c r="CB3674" s="337" t="s">
        <v>101</v>
      </c>
      <c r="CC3674" s="337" t="s">
        <v>102</v>
      </c>
      <c r="CD3674" s="338">
        <v>4</v>
      </c>
      <c r="CE3674" s="335">
        <v>45200</v>
      </c>
      <c r="CF3674" s="337">
        <v>32830</v>
      </c>
      <c r="CG3674" s="337" t="s">
        <v>103</v>
      </c>
      <c r="CH3674" s="337">
        <v>1068.9448</v>
      </c>
      <c r="CI3674" s="337" t="s">
        <v>104</v>
      </c>
      <c r="CJ3674" s="337"/>
      <c r="CK3674" s="337"/>
      <c r="CL3674" s="337"/>
      <c r="CM3674" s="337" t="s">
        <v>73</v>
      </c>
      <c r="CN3674" s="337">
        <v>3</v>
      </c>
    </row>
    <row r="3675" spans="4:92">
      <c r="D3675" s="273" t="s">
        <v>83</v>
      </c>
      <c r="E3675" s="273" t="s">
        <v>75</v>
      </c>
      <c r="F3675" s="273" t="s">
        <v>357</v>
      </c>
      <c r="G3675" s="273" t="s">
        <v>691</v>
      </c>
      <c r="H3675" s="274">
        <v>45200</v>
      </c>
      <c r="I3675" s="273">
        <v>14174</v>
      </c>
      <c r="J3675" s="273">
        <v>725</v>
      </c>
      <c r="K3675" s="273">
        <v>0</v>
      </c>
      <c r="L3675" s="273" t="s">
        <v>66</v>
      </c>
      <c r="N3675" s="273" t="s">
        <v>107</v>
      </c>
      <c r="W3675" s="273">
        <v>252537</v>
      </c>
      <c r="X3675" s="273" t="s">
        <v>64</v>
      </c>
      <c r="Y3675" s="273" t="s">
        <v>63</v>
      </c>
      <c r="Z3675" s="273" t="s">
        <v>252</v>
      </c>
      <c r="AA3675" s="273" t="s">
        <v>515</v>
      </c>
      <c r="AB3675" s="274">
        <v>45261</v>
      </c>
      <c r="AC3675" s="273">
        <v>16956</v>
      </c>
      <c r="AD3675" s="273">
        <v>669</v>
      </c>
      <c r="AE3675" s="273">
        <v>0.2</v>
      </c>
      <c r="AF3675" s="273" t="s">
        <v>90</v>
      </c>
      <c r="AG3675" s="273" t="s">
        <v>801</v>
      </c>
      <c r="AH3675" s="273" t="s">
        <v>811</v>
      </c>
      <c r="AI3675" s="273" t="s">
        <v>123</v>
      </c>
      <c r="AJ3675" s="273" t="s">
        <v>627</v>
      </c>
      <c r="AK3675" s="273">
        <v>316829</v>
      </c>
      <c r="BV3675" s="279" t="s">
        <v>83</v>
      </c>
      <c r="BW3675" s="280" t="s">
        <v>63</v>
      </c>
      <c r="BX3675" s="280" t="s">
        <v>228</v>
      </c>
      <c r="BY3675" s="280" t="s">
        <v>244</v>
      </c>
      <c r="BZ3675" s="280" t="s">
        <v>110</v>
      </c>
      <c r="CA3675" s="280" t="s">
        <v>111</v>
      </c>
      <c r="CB3675" s="280" t="s">
        <v>112</v>
      </c>
      <c r="CC3675" s="280" t="s">
        <v>113</v>
      </c>
      <c r="CD3675" s="281">
        <v>4</v>
      </c>
      <c r="CE3675" s="277">
        <v>45200</v>
      </c>
      <c r="CF3675" s="280"/>
      <c r="CG3675" s="280"/>
      <c r="CH3675" s="280"/>
      <c r="CI3675" s="280" t="s">
        <v>80</v>
      </c>
      <c r="CJ3675" s="280"/>
      <c r="CK3675" s="280"/>
      <c r="CL3675" s="280"/>
      <c r="CM3675" s="280" t="s">
        <v>73</v>
      </c>
      <c r="CN3675" s="280">
        <v>3</v>
      </c>
    </row>
    <row r="3676" spans="4:92">
      <c r="D3676" s="273" t="s">
        <v>83</v>
      </c>
      <c r="E3676" s="273" t="s">
        <v>75</v>
      </c>
      <c r="F3676" s="273" t="s">
        <v>357</v>
      </c>
      <c r="G3676" s="273" t="s">
        <v>691</v>
      </c>
      <c r="H3676" s="274">
        <v>45200</v>
      </c>
      <c r="I3676" s="273">
        <v>14174</v>
      </c>
      <c r="J3676" s="273">
        <v>725</v>
      </c>
      <c r="K3676" s="273">
        <v>1</v>
      </c>
      <c r="L3676" s="273" t="s">
        <v>66</v>
      </c>
      <c r="M3676" s="273">
        <v>0.14374999999999999</v>
      </c>
      <c r="N3676" s="273" t="s">
        <v>115</v>
      </c>
      <c r="W3676" s="273">
        <v>252536</v>
      </c>
      <c r="X3676" s="273" t="s">
        <v>64</v>
      </c>
      <c r="Y3676" s="273" t="s">
        <v>63</v>
      </c>
      <c r="Z3676" s="273" t="s">
        <v>252</v>
      </c>
      <c r="AA3676" s="273" t="s">
        <v>515</v>
      </c>
      <c r="AB3676" s="274">
        <v>45261</v>
      </c>
      <c r="AC3676" s="273">
        <v>16956</v>
      </c>
      <c r="AD3676" s="273">
        <v>669</v>
      </c>
      <c r="AE3676" s="273">
        <v>1</v>
      </c>
      <c r="AF3676" s="273" t="s">
        <v>90</v>
      </c>
      <c r="AG3676" s="273" t="s">
        <v>801</v>
      </c>
      <c r="AH3676" s="273" t="s">
        <v>813</v>
      </c>
      <c r="AI3676" s="273" t="s">
        <v>123</v>
      </c>
      <c r="AJ3676" s="273" t="s">
        <v>627</v>
      </c>
      <c r="AK3676" s="273">
        <v>316834</v>
      </c>
      <c r="BV3676" s="336" t="s">
        <v>83</v>
      </c>
      <c r="BW3676" s="337" t="s">
        <v>63</v>
      </c>
      <c r="BX3676" s="337" t="s">
        <v>228</v>
      </c>
      <c r="BY3676" s="337" t="s">
        <v>244</v>
      </c>
      <c r="BZ3676" s="337" t="s">
        <v>110</v>
      </c>
      <c r="CA3676" s="337" t="s">
        <v>111</v>
      </c>
      <c r="CB3676" s="337" t="s">
        <v>117</v>
      </c>
      <c r="CC3676" s="337" t="s">
        <v>118</v>
      </c>
      <c r="CD3676" s="338">
        <v>5</v>
      </c>
      <c r="CE3676" s="335">
        <v>45200</v>
      </c>
      <c r="CF3676" s="337"/>
      <c r="CG3676" s="337"/>
      <c r="CH3676" s="337"/>
      <c r="CI3676" s="337" t="s">
        <v>104</v>
      </c>
      <c r="CJ3676" s="337"/>
      <c r="CK3676" s="337"/>
      <c r="CL3676" s="337"/>
      <c r="CM3676" s="337" t="s">
        <v>73</v>
      </c>
      <c r="CN3676" s="337">
        <v>3</v>
      </c>
    </row>
    <row r="3677" spans="4:92">
      <c r="D3677" s="273" t="s">
        <v>83</v>
      </c>
      <c r="E3677" s="273" t="s">
        <v>75</v>
      </c>
      <c r="F3677" s="273" t="s">
        <v>357</v>
      </c>
      <c r="G3677" s="273" t="s">
        <v>691</v>
      </c>
      <c r="H3677" s="274">
        <v>45231</v>
      </c>
      <c r="I3677" s="273">
        <v>14541</v>
      </c>
      <c r="J3677" s="273">
        <v>725</v>
      </c>
      <c r="W3677" s="273">
        <v>271370</v>
      </c>
      <c r="X3677" s="273" t="s">
        <v>64</v>
      </c>
      <c r="Y3677" s="273" t="s">
        <v>63</v>
      </c>
      <c r="Z3677" s="273" t="s">
        <v>252</v>
      </c>
      <c r="AA3677" s="273" t="s">
        <v>515</v>
      </c>
      <c r="AB3677" s="274">
        <v>45261</v>
      </c>
      <c r="AC3677" s="273">
        <v>16956</v>
      </c>
      <c r="AD3677" s="273">
        <v>669</v>
      </c>
      <c r="AE3677" s="273">
        <v>3.09</v>
      </c>
      <c r="AF3677" s="273" t="s">
        <v>90</v>
      </c>
      <c r="AG3677" s="273" t="s">
        <v>815</v>
      </c>
      <c r="AH3677" s="273" t="s">
        <v>230</v>
      </c>
      <c r="AI3677" s="273" t="s">
        <v>123</v>
      </c>
      <c r="AJ3677" s="273" t="s">
        <v>200</v>
      </c>
      <c r="AK3677" s="273">
        <v>316840</v>
      </c>
      <c r="BV3677" s="279" t="s">
        <v>83</v>
      </c>
      <c r="BW3677" s="280" t="s">
        <v>63</v>
      </c>
      <c r="BX3677" s="280" t="s">
        <v>228</v>
      </c>
      <c r="BY3677" s="280" t="s">
        <v>244</v>
      </c>
      <c r="BZ3677" s="280" t="s">
        <v>126</v>
      </c>
      <c r="CA3677" s="280" t="s">
        <v>127</v>
      </c>
      <c r="CB3677" s="280" t="s">
        <v>128</v>
      </c>
      <c r="CC3677" s="280" t="s">
        <v>129</v>
      </c>
      <c r="CD3677" s="281">
        <v>6</v>
      </c>
      <c r="CE3677" s="277">
        <v>45200</v>
      </c>
      <c r="CF3677" s="280"/>
      <c r="CG3677" s="280"/>
      <c r="CH3677" s="280"/>
      <c r="CI3677" s="280" t="s">
        <v>80</v>
      </c>
      <c r="CJ3677" s="280"/>
      <c r="CK3677" s="280"/>
      <c r="CL3677" s="280"/>
      <c r="CM3677" s="280" t="s">
        <v>73</v>
      </c>
      <c r="CN3677" s="280">
        <v>3</v>
      </c>
    </row>
    <row r="3678" spans="4:92">
      <c r="D3678" s="273" t="s">
        <v>83</v>
      </c>
      <c r="E3678" s="273" t="s">
        <v>75</v>
      </c>
      <c r="F3678" s="273" t="s">
        <v>357</v>
      </c>
      <c r="G3678" s="273" t="s">
        <v>691</v>
      </c>
      <c r="H3678" s="274">
        <v>45231</v>
      </c>
      <c r="I3678" s="273">
        <v>14541</v>
      </c>
      <c r="J3678" s="273">
        <v>725</v>
      </c>
      <c r="K3678" s="273">
        <v>0</v>
      </c>
      <c r="L3678" s="273" t="s">
        <v>66</v>
      </c>
      <c r="N3678" s="273" t="s">
        <v>107</v>
      </c>
      <c r="W3678" s="273">
        <v>271395</v>
      </c>
      <c r="X3678" s="273" t="s">
        <v>64</v>
      </c>
      <c r="Y3678" s="273" t="s">
        <v>63</v>
      </c>
      <c r="Z3678" s="273" t="s">
        <v>252</v>
      </c>
      <c r="AA3678" s="273" t="s">
        <v>515</v>
      </c>
      <c r="AB3678" s="274">
        <v>45261</v>
      </c>
      <c r="AC3678" s="273">
        <v>16956</v>
      </c>
      <c r="AD3678" s="273">
        <v>669</v>
      </c>
      <c r="AE3678" s="273">
        <v>0</v>
      </c>
      <c r="AF3678" s="273" t="s">
        <v>90</v>
      </c>
      <c r="AG3678" s="273" t="s">
        <v>828</v>
      </c>
      <c r="AH3678" s="273" t="s">
        <v>1603</v>
      </c>
      <c r="AI3678" s="273" t="s">
        <v>199</v>
      </c>
      <c r="AJ3678" s="273" t="s">
        <v>214</v>
      </c>
      <c r="AK3678" s="273">
        <v>316846</v>
      </c>
      <c r="BV3678" s="336" t="s">
        <v>83</v>
      </c>
      <c r="BW3678" s="337" t="s">
        <v>63</v>
      </c>
      <c r="BX3678" s="337" t="s">
        <v>228</v>
      </c>
      <c r="BY3678" s="337" t="s">
        <v>244</v>
      </c>
      <c r="BZ3678" s="337" t="s">
        <v>138</v>
      </c>
      <c r="CA3678" s="337" t="s">
        <v>139</v>
      </c>
      <c r="CB3678" s="337" t="s">
        <v>140</v>
      </c>
      <c r="CC3678" s="337" t="s">
        <v>141</v>
      </c>
      <c r="CD3678" s="338">
        <v>9</v>
      </c>
      <c r="CE3678" s="335">
        <v>45200</v>
      </c>
      <c r="CF3678" s="337">
        <v>0</v>
      </c>
      <c r="CG3678" s="337" t="s">
        <v>80</v>
      </c>
      <c r="CH3678" s="337">
        <v>0</v>
      </c>
      <c r="CI3678" s="337" t="s">
        <v>80</v>
      </c>
      <c r="CJ3678" s="337"/>
      <c r="CK3678" s="337"/>
      <c r="CL3678" s="337"/>
      <c r="CM3678" s="337" t="s">
        <v>73</v>
      </c>
      <c r="CN3678" s="337">
        <v>3</v>
      </c>
    </row>
    <row r="3679" spans="4:92">
      <c r="D3679" s="273" t="s">
        <v>83</v>
      </c>
      <c r="E3679" s="273" t="s">
        <v>75</v>
      </c>
      <c r="F3679" s="273" t="s">
        <v>357</v>
      </c>
      <c r="G3679" s="273" t="s">
        <v>691</v>
      </c>
      <c r="H3679" s="274">
        <v>45231</v>
      </c>
      <c r="I3679" s="273">
        <v>14541</v>
      </c>
      <c r="J3679" s="273">
        <v>725</v>
      </c>
      <c r="K3679" s="273">
        <v>0</v>
      </c>
      <c r="L3679" s="273" t="s">
        <v>66</v>
      </c>
      <c r="M3679" s="273">
        <v>0</v>
      </c>
      <c r="N3679" s="273" t="s">
        <v>115</v>
      </c>
      <c r="W3679" s="273">
        <v>271394</v>
      </c>
      <c r="X3679" s="273" t="s">
        <v>64</v>
      </c>
      <c r="Y3679" s="273" t="s">
        <v>63</v>
      </c>
      <c r="Z3679" s="273" t="s">
        <v>252</v>
      </c>
      <c r="AA3679" s="273" t="s">
        <v>515</v>
      </c>
      <c r="AB3679" s="274">
        <v>45261</v>
      </c>
      <c r="AC3679" s="273">
        <v>16956</v>
      </c>
      <c r="AD3679" s="273">
        <v>669</v>
      </c>
      <c r="AE3679" s="273">
        <v>0.13</v>
      </c>
      <c r="AF3679" s="273" t="s">
        <v>90</v>
      </c>
      <c r="AG3679" s="273" t="s">
        <v>801</v>
      </c>
      <c r="AH3679" s="273" t="s">
        <v>1958</v>
      </c>
      <c r="AI3679" s="273" t="s">
        <v>123</v>
      </c>
      <c r="AJ3679" s="273" t="s">
        <v>627</v>
      </c>
      <c r="AK3679" s="273">
        <v>317058</v>
      </c>
      <c r="BV3679" s="279" t="s">
        <v>83</v>
      </c>
      <c r="BW3679" s="280" t="s">
        <v>63</v>
      </c>
      <c r="BX3679" s="280" t="s">
        <v>228</v>
      </c>
      <c r="BY3679" s="280" t="s">
        <v>244</v>
      </c>
      <c r="BZ3679" s="280" t="s">
        <v>126</v>
      </c>
      <c r="CA3679" s="280" t="s">
        <v>127</v>
      </c>
      <c r="CB3679" s="280" t="s">
        <v>133</v>
      </c>
      <c r="CC3679" s="280" t="s">
        <v>134</v>
      </c>
      <c r="CD3679" s="281">
        <v>7</v>
      </c>
      <c r="CE3679" s="277">
        <v>45200</v>
      </c>
      <c r="CF3679" s="280"/>
      <c r="CG3679" s="280"/>
      <c r="CH3679" s="280"/>
      <c r="CI3679" s="280" t="s">
        <v>104</v>
      </c>
      <c r="CJ3679" s="280"/>
      <c r="CK3679" s="280"/>
      <c r="CL3679" s="280"/>
      <c r="CM3679" s="280" t="s">
        <v>73</v>
      </c>
      <c r="CN3679" s="280">
        <v>3</v>
      </c>
    </row>
    <row r="3680" spans="4:92">
      <c r="D3680" s="273" t="s">
        <v>83</v>
      </c>
      <c r="E3680" s="273" t="s">
        <v>75</v>
      </c>
      <c r="F3680" s="273" t="s">
        <v>357</v>
      </c>
      <c r="G3680" s="273" t="s">
        <v>691</v>
      </c>
      <c r="H3680" s="274">
        <v>45261</v>
      </c>
      <c r="I3680" s="273">
        <v>17001</v>
      </c>
      <c r="J3680" s="273">
        <v>725</v>
      </c>
      <c r="W3680" s="273">
        <v>313331</v>
      </c>
      <c r="X3680" s="273" t="s">
        <v>64</v>
      </c>
      <c r="Y3680" s="273" t="s">
        <v>63</v>
      </c>
      <c r="Z3680" s="273" t="s">
        <v>252</v>
      </c>
      <c r="AA3680" s="273" t="s">
        <v>257</v>
      </c>
      <c r="AB3680" s="274">
        <v>44927</v>
      </c>
      <c r="AC3680" s="273">
        <v>11795</v>
      </c>
      <c r="AD3680" s="273">
        <v>22</v>
      </c>
      <c r="AK3680" s="273">
        <v>156535</v>
      </c>
      <c r="BV3680" s="336" t="s">
        <v>83</v>
      </c>
      <c r="BW3680" s="337" t="s">
        <v>63</v>
      </c>
      <c r="BX3680" s="337" t="s">
        <v>228</v>
      </c>
      <c r="BY3680" s="337" t="s">
        <v>244</v>
      </c>
      <c r="BZ3680" s="337" t="s">
        <v>167</v>
      </c>
      <c r="CA3680" s="337" t="s">
        <v>168</v>
      </c>
      <c r="CB3680" s="337" t="s">
        <v>169</v>
      </c>
      <c r="CC3680" s="337" t="s">
        <v>170</v>
      </c>
      <c r="CD3680" s="338">
        <v>12</v>
      </c>
      <c r="CE3680" s="335">
        <v>45200</v>
      </c>
      <c r="CF3680" s="337">
        <v>366</v>
      </c>
      <c r="CG3680" s="337" t="s">
        <v>80</v>
      </c>
      <c r="CH3680" s="337">
        <v>366</v>
      </c>
      <c r="CI3680" s="337" t="s">
        <v>80</v>
      </c>
      <c r="CJ3680" s="337"/>
      <c r="CK3680" s="337"/>
      <c r="CL3680" s="337"/>
      <c r="CM3680" s="337" t="s">
        <v>73</v>
      </c>
      <c r="CN3680" s="337">
        <v>3</v>
      </c>
    </row>
    <row r="3681" spans="4:92">
      <c r="D3681" s="273" t="s">
        <v>83</v>
      </c>
      <c r="E3681" s="273" t="s">
        <v>75</v>
      </c>
      <c r="F3681" s="273" t="s">
        <v>357</v>
      </c>
      <c r="G3681" s="273" t="s">
        <v>619</v>
      </c>
      <c r="H3681" s="274">
        <v>45139</v>
      </c>
      <c r="I3681" s="273">
        <v>13494</v>
      </c>
      <c r="J3681" s="273">
        <v>701</v>
      </c>
      <c r="K3681" s="273">
        <v>3370.5</v>
      </c>
      <c r="L3681" s="273" t="s">
        <v>66</v>
      </c>
      <c r="M3681" s="273">
        <v>403.15981249999999</v>
      </c>
      <c r="N3681" s="273" t="s">
        <v>115</v>
      </c>
      <c r="W3681" s="273">
        <v>221049</v>
      </c>
      <c r="X3681" s="273" t="s">
        <v>64</v>
      </c>
      <c r="Y3681" s="273" t="s">
        <v>63</v>
      </c>
      <c r="Z3681" s="273" t="s">
        <v>252</v>
      </c>
      <c r="AA3681" s="273" t="s">
        <v>257</v>
      </c>
      <c r="AB3681" s="274">
        <v>45047</v>
      </c>
      <c r="AC3681" s="273">
        <v>12173</v>
      </c>
      <c r="AD3681" s="273">
        <v>22</v>
      </c>
      <c r="AE3681" s="273">
        <v>0.6</v>
      </c>
      <c r="AF3681" s="273" t="s">
        <v>90</v>
      </c>
      <c r="AG3681" s="273" t="s">
        <v>121</v>
      </c>
      <c r="AH3681" s="273" t="s">
        <v>980</v>
      </c>
      <c r="AI3681" s="273" t="s">
        <v>199</v>
      </c>
      <c r="AJ3681" s="273" t="s">
        <v>124</v>
      </c>
      <c r="AK3681" s="273">
        <v>181337</v>
      </c>
      <c r="BV3681" s="279" t="s">
        <v>83</v>
      </c>
      <c r="BW3681" s="280" t="s">
        <v>63</v>
      </c>
      <c r="BX3681" s="280" t="s">
        <v>228</v>
      </c>
      <c r="BY3681" s="280" t="s">
        <v>244</v>
      </c>
      <c r="BZ3681" s="280" t="s">
        <v>151</v>
      </c>
      <c r="CA3681" s="280" t="s">
        <v>152</v>
      </c>
      <c r="CB3681" s="280" t="s">
        <v>161</v>
      </c>
      <c r="CC3681" s="280" t="s">
        <v>162</v>
      </c>
      <c r="CD3681" s="281">
        <v>11</v>
      </c>
      <c r="CE3681" s="277">
        <v>45200</v>
      </c>
      <c r="CF3681" s="280">
        <v>785</v>
      </c>
      <c r="CG3681" s="280" t="s">
        <v>80</v>
      </c>
      <c r="CH3681" s="280">
        <v>785</v>
      </c>
      <c r="CI3681" s="280" t="s">
        <v>80</v>
      </c>
      <c r="CJ3681" s="280"/>
      <c r="CK3681" s="280"/>
      <c r="CL3681" s="280"/>
      <c r="CM3681" s="280" t="s">
        <v>73</v>
      </c>
      <c r="CN3681" s="280">
        <v>3</v>
      </c>
    </row>
    <row r="3682" spans="4:92">
      <c r="D3682" s="273" t="s">
        <v>83</v>
      </c>
      <c r="E3682" s="273" t="s">
        <v>75</v>
      </c>
      <c r="F3682" s="273" t="s">
        <v>357</v>
      </c>
      <c r="G3682" s="273" t="s">
        <v>619</v>
      </c>
      <c r="H3682" s="274">
        <v>45170</v>
      </c>
      <c r="I3682" s="273">
        <v>13821</v>
      </c>
      <c r="J3682" s="273">
        <v>701</v>
      </c>
      <c r="W3682" s="273">
        <v>233976</v>
      </c>
      <c r="X3682" s="273" t="s">
        <v>64</v>
      </c>
      <c r="Y3682" s="273" t="s">
        <v>63</v>
      </c>
      <c r="Z3682" s="273" t="s">
        <v>252</v>
      </c>
      <c r="AA3682" s="273" t="s">
        <v>257</v>
      </c>
      <c r="AB3682" s="274">
        <v>45047</v>
      </c>
      <c r="AC3682" s="273">
        <v>12173</v>
      </c>
      <c r="AD3682" s="273">
        <v>22</v>
      </c>
      <c r="AE3682" s="273">
        <v>0.6</v>
      </c>
      <c r="AF3682" s="273" t="s">
        <v>90</v>
      </c>
      <c r="AG3682" s="273" t="s">
        <v>121</v>
      </c>
      <c r="AH3682" s="273" t="s">
        <v>1619</v>
      </c>
      <c r="AI3682" s="273" t="s">
        <v>123</v>
      </c>
      <c r="AJ3682" s="273" t="s">
        <v>124</v>
      </c>
      <c r="AK3682" s="273">
        <v>181342</v>
      </c>
      <c r="BV3682" s="336" t="s">
        <v>83</v>
      </c>
      <c r="BW3682" s="337" t="s">
        <v>63</v>
      </c>
      <c r="BX3682" s="337" t="s">
        <v>228</v>
      </c>
      <c r="BY3682" s="337" t="s">
        <v>244</v>
      </c>
      <c r="BZ3682" s="337" t="s">
        <v>151</v>
      </c>
      <c r="CA3682" s="337" t="s">
        <v>152</v>
      </c>
      <c r="CB3682" s="337" t="s">
        <v>153</v>
      </c>
      <c r="CC3682" s="337" t="s">
        <v>154</v>
      </c>
      <c r="CD3682" s="338">
        <v>10</v>
      </c>
      <c r="CE3682" s="335">
        <v>45200</v>
      </c>
      <c r="CF3682" s="337">
        <v>2186</v>
      </c>
      <c r="CG3682" s="337" t="s">
        <v>80</v>
      </c>
      <c r="CH3682" s="337">
        <v>2186</v>
      </c>
      <c r="CI3682" s="337" t="s">
        <v>80</v>
      </c>
      <c r="CJ3682" s="337"/>
      <c r="CK3682" s="337"/>
      <c r="CL3682" s="337"/>
      <c r="CM3682" s="337" t="s">
        <v>73</v>
      </c>
      <c r="CN3682" s="337">
        <v>3</v>
      </c>
    </row>
    <row r="3683" spans="4:92">
      <c r="D3683" s="273" t="s">
        <v>83</v>
      </c>
      <c r="E3683" s="273" t="s">
        <v>75</v>
      </c>
      <c r="F3683" s="273" t="s">
        <v>357</v>
      </c>
      <c r="G3683" s="273" t="s">
        <v>619</v>
      </c>
      <c r="H3683" s="274">
        <v>45170</v>
      </c>
      <c r="I3683" s="273">
        <v>13821</v>
      </c>
      <c r="J3683" s="273">
        <v>701</v>
      </c>
      <c r="K3683" s="273">
        <v>2975.7</v>
      </c>
      <c r="L3683" s="273" t="s">
        <v>66</v>
      </c>
      <c r="M3683" s="273">
        <v>355.93793749999998</v>
      </c>
      <c r="N3683" s="273" t="s">
        <v>115</v>
      </c>
      <c r="W3683" s="273">
        <v>234000</v>
      </c>
      <c r="X3683" s="273" t="s">
        <v>64</v>
      </c>
      <c r="Y3683" s="273" t="s">
        <v>63</v>
      </c>
      <c r="Z3683" s="273" t="s">
        <v>252</v>
      </c>
      <c r="AA3683" s="273" t="s">
        <v>257</v>
      </c>
      <c r="AB3683" s="274">
        <v>45047</v>
      </c>
      <c r="AC3683" s="273">
        <v>12173</v>
      </c>
      <c r="AD3683" s="273">
        <v>22</v>
      </c>
      <c r="AE3683" s="273">
        <v>1</v>
      </c>
      <c r="AF3683" s="273" t="s">
        <v>90</v>
      </c>
      <c r="AG3683" s="273" t="s">
        <v>801</v>
      </c>
      <c r="AH3683" s="273" t="s">
        <v>813</v>
      </c>
      <c r="AI3683" s="273" t="s">
        <v>123</v>
      </c>
      <c r="AJ3683" s="273" t="s">
        <v>627</v>
      </c>
      <c r="AK3683" s="273">
        <v>181347</v>
      </c>
      <c r="BV3683" s="279" t="s">
        <v>83</v>
      </c>
      <c r="BW3683" s="280" t="s">
        <v>63</v>
      </c>
      <c r="BX3683" s="280" t="s">
        <v>228</v>
      </c>
      <c r="BY3683" s="280" t="s">
        <v>244</v>
      </c>
      <c r="BZ3683" s="280" t="s">
        <v>167</v>
      </c>
      <c r="CA3683" s="280" t="s">
        <v>168</v>
      </c>
      <c r="CB3683" s="280" t="s">
        <v>353</v>
      </c>
      <c r="CC3683" s="280" t="s">
        <v>354</v>
      </c>
      <c r="CD3683" s="281">
        <v>13</v>
      </c>
      <c r="CE3683" s="277">
        <v>45200</v>
      </c>
      <c r="CF3683" s="280">
        <v>547</v>
      </c>
      <c r="CG3683" s="280" t="s">
        <v>80</v>
      </c>
      <c r="CH3683" s="280">
        <v>547</v>
      </c>
      <c r="CI3683" s="280" t="s">
        <v>80</v>
      </c>
      <c r="CJ3683" s="280"/>
      <c r="CK3683" s="280"/>
      <c r="CL3683" s="280"/>
      <c r="CM3683" s="280" t="s">
        <v>73</v>
      </c>
      <c r="CN3683" s="280">
        <v>3</v>
      </c>
    </row>
    <row r="3684" spans="4:92">
      <c r="D3684" s="273" t="s">
        <v>83</v>
      </c>
      <c r="E3684" s="273" t="s">
        <v>75</v>
      </c>
      <c r="F3684" s="273" t="s">
        <v>357</v>
      </c>
      <c r="G3684" s="273" t="s">
        <v>619</v>
      </c>
      <c r="H3684" s="274">
        <v>45170</v>
      </c>
      <c r="I3684" s="273">
        <v>13821</v>
      </c>
      <c r="J3684" s="273">
        <v>701</v>
      </c>
      <c r="K3684" s="273">
        <v>0</v>
      </c>
      <c r="L3684" s="273" t="s">
        <v>66</v>
      </c>
      <c r="N3684" s="273" t="s">
        <v>107</v>
      </c>
      <c r="W3684" s="273">
        <v>234001</v>
      </c>
      <c r="X3684" s="273" t="s">
        <v>64</v>
      </c>
      <c r="Y3684" s="273" t="s">
        <v>63</v>
      </c>
      <c r="Z3684" s="273" t="s">
        <v>252</v>
      </c>
      <c r="AA3684" s="273" t="s">
        <v>257</v>
      </c>
      <c r="AB3684" s="274">
        <v>45047</v>
      </c>
      <c r="AC3684" s="273">
        <v>12173</v>
      </c>
      <c r="AD3684" s="273">
        <v>22</v>
      </c>
      <c r="AE3684" s="273">
        <v>3.73</v>
      </c>
      <c r="AF3684" s="273" t="s">
        <v>90</v>
      </c>
      <c r="AG3684" s="273" t="s">
        <v>1620</v>
      </c>
      <c r="AH3684" s="273" t="s">
        <v>1621</v>
      </c>
      <c r="AI3684" s="273" t="s">
        <v>123</v>
      </c>
      <c r="AJ3684" s="273" t="s">
        <v>214</v>
      </c>
      <c r="AK3684" s="273">
        <v>181353</v>
      </c>
      <c r="BV3684" s="336" t="s">
        <v>83</v>
      </c>
      <c r="BW3684" s="337" t="s">
        <v>63</v>
      </c>
      <c r="BX3684" s="337" t="s">
        <v>228</v>
      </c>
      <c r="BY3684" s="337" t="s">
        <v>244</v>
      </c>
      <c r="BZ3684" s="337" t="s">
        <v>167</v>
      </c>
      <c r="CA3684" s="337" t="s">
        <v>168</v>
      </c>
      <c r="CB3684" s="337" t="s">
        <v>313</v>
      </c>
      <c r="CC3684" s="337" t="s">
        <v>314</v>
      </c>
      <c r="CD3684" s="338">
        <v>14</v>
      </c>
      <c r="CE3684" s="335">
        <v>45200</v>
      </c>
      <c r="CF3684" s="337">
        <v>1372</v>
      </c>
      <c r="CG3684" s="337" t="s">
        <v>80</v>
      </c>
      <c r="CH3684" s="337">
        <v>1372</v>
      </c>
      <c r="CI3684" s="337" t="s">
        <v>80</v>
      </c>
      <c r="CJ3684" s="337"/>
      <c r="CK3684" s="337"/>
      <c r="CL3684" s="337"/>
      <c r="CM3684" s="337" t="s">
        <v>73</v>
      </c>
      <c r="CN3684" s="337">
        <v>3</v>
      </c>
    </row>
    <row r="3685" spans="4:92">
      <c r="D3685" s="273" t="s">
        <v>83</v>
      </c>
      <c r="E3685" s="273" t="s">
        <v>75</v>
      </c>
      <c r="F3685" s="273" t="s">
        <v>357</v>
      </c>
      <c r="G3685" s="273" t="s">
        <v>619</v>
      </c>
      <c r="H3685" s="274">
        <v>45200</v>
      </c>
      <c r="I3685" s="273">
        <v>14156</v>
      </c>
      <c r="J3685" s="273">
        <v>701</v>
      </c>
      <c r="W3685" s="273">
        <v>251993</v>
      </c>
      <c r="X3685" s="273" t="s">
        <v>64</v>
      </c>
      <c r="Y3685" s="273" t="s">
        <v>63</v>
      </c>
      <c r="Z3685" s="273" t="s">
        <v>252</v>
      </c>
      <c r="AA3685" s="273" t="s">
        <v>257</v>
      </c>
      <c r="AB3685" s="274">
        <v>45047</v>
      </c>
      <c r="AC3685" s="273">
        <v>12173</v>
      </c>
      <c r="AD3685" s="273">
        <v>22</v>
      </c>
      <c r="AE3685" s="273">
        <v>3.02</v>
      </c>
      <c r="AF3685" s="273" t="s">
        <v>90</v>
      </c>
      <c r="AG3685" s="273" t="s">
        <v>1620</v>
      </c>
      <c r="AH3685" s="273" t="s">
        <v>1621</v>
      </c>
      <c r="AI3685" s="273" t="s">
        <v>123</v>
      </c>
      <c r="AJ3685" s="273" t="s">
        <v>214</v>
      </c>
      <c r="AK3685" s="273">
        <v>181359</v>
      </c>
      <c r="BV3685" s="279" t="s">
        <v>83</v>
      </c>
      <c r="BW3685" s="280" t="s">
        <v>63</v>
      </c>
      <c r="BX3685" s="280" t="s">
        <v>228</v>
      </c>
      <c r="BY3685" s="280" t="s">
        <v>244</v>
      </c>
      <c r="BZ3685" s="280" t="s">
        <v>167</v>
      </c>
      <c r="CA3685" s="280" t="s">
        <v>168</v>
      </c>
      <c r="CB3685" s="280" t="s">
        <v>319</v>
      </c>
      <c r="CC3685" s="280" t="s">
        <v>320</v>
      </c>
      <c r="CD3685" s="281">
        <v>15</v>
      </c>
      <c r="CE3685" s="277">
        <v>45200</v>
      </c>
      <c r="CF3685" s="280">
        <v>0</v>
      </c>
      <c r="CG3685" s="280" t="s">
        <v>80</v>
      </c>
      <c r="CH3685" s="280">
        <v>0</v>
      </c>
      <c r="CI3685" s="280" t="s">
        <v>80</v>
      </c>
      <c r="CJ3685" s="280"/>
      <c r="CK3685" s="280"/>
      <c r="CL3685" s="280"/>
      <c r="CM3685" s="280" t="s">
        <v>73</v>
      </c>
      <c r="CN3685" s="280">
        <v>3</v>
      </c>
    </row>
    <row r="3686" spans="4:92">
      <c r="D3686" s="273" t="s">
        <v>83</v>
      </c>
      <c r="E3686" s="273" t="s">
        <v>75</v>
      </c>
      <c r="F3686" s="273" t="s">
        <v>357</v>
      </c>
      <c r="G3686" s="273" t="s">
        <v>619</v>
      </c>
      <c r="H3686" s="274">
        <v>45200</v>
      </c>
      <c r="I3686" s="273">
        <v>14156</v>
      </c>
      <c r="J3686" s="273">
        <v>701</v>
      </c>
      <c r="K3686" s="273">
        <v>0</v>
      </c>
      <c r="L3686" s="273" t="s">
        <v>66</v>
      </c>
      <c r="N3686" s="273" t="s">
        <v>107</v>
      </c>
      <c r="W3686" s="273">
        <v>252018</v>
      </c>
      <c r="X3686" s="273" t="s">
        <v>64</v>
      </c>
      <c r="Y3686" s="273" t="s">
        <v>63</v>
      </c>
      <c r="Z3686" s="273" t="s">
        <v>252</v>
      </c>
      <c r="AA3686" s="273" t="s">
        <v>257</v>
      </c>
      <c r="AB3686" s="274">
        <v>45047</v>
      </c>
      <c r="AC3686" s="273">
        <v>12173</v>
      </c>
      <c r="AD3686" s="273">
        <v>22</v>
      </c>
      <c r="AE3686" s="273">
        <v>3.03</v>
      </c>
      <c r="AF3686" s="273" t="s">
        <v>90</v>
      </c>
      <c r="AG3686" s="273" t="s">
        <v>1690</v>
      </c>
      <c r="AH3686" s="273" t="s">
        <v>1691</v>
      </c>
      <c r="AI3686" s="273" t="s">
        <v>199</v>
      </c>
      <c r="AJ3686" s="273" t="s">
        <v>200</v>
      </c>
      <c r="AK3686" s="273">
        <v>181365</v>
      </c>
      <c r="BV3686" s="336" t="s">
        <v>83</v>
      </c>
      <c r="BW3686" s="337" t="s">
        <v>63</v>
      </c>
      <c r="BX3686" s="337" t="s">
        <v>228</v>
      </c>
      <c r="BY3686" s="337" t="s">
        <v>244</v>
      </c>
      <c r="BZ3686" s="337" t="s">
        <v>138</v>
      </c>
      <c r="CA3686" s="337" t="s">
        <v>139</v>
      </c>
      <c r="CB3686" s="337" t="s">
        <v>190</v>
      </c>
      <c r="CC3686" s="337" t="s">
        <v>191</v>
      </c>
      <c r="CD3686" s="338">
        <v>8</v>
      </c>
      <c r="CE3686" s="335">
        <v>45200</v>
      </c>
      <c r="CF3686" s="337">
        <v>0</v>
      </c>
      <c r="CG3686" s="337" t="s">
        <v>80</v>
      </c>
      <c r="CH3686" s="337">
        <v>0</v>
      </c>
      <c r="CI3686" s="337" t="s">
        <v>80</v>
      </c>
      <c r="CJ3686" s="337"/>
      <c r="CK3686" s="337"/>
      <c r="CL3686" s="337"/>
      <c r="CM3686" s="337" t="s">
        <v>73</v>
      </c>
      <c r="CN3686" s="337">
        <v>3</v>
      </c>
    </row>
    <row r="3687" spans="4:92">
      <c r="D3687" s="273" t="s">
        <v>83</v>
      </c>
      <c r="E3687" s="273" t="s">
        <v>75</v>
      </c>
      <c r="F3687" s="273" t="s">
        <v>357</v>
      </c>
      <c r="G3687" s="273" t="s">
        <v>619</v>
      </c>
      <c r="H3687" s="274">
        <v>45200</v>
      </c>
      <c r="I3687" s="273">
        <v>14156</v>
      </c>
      <c r="J3687" s="273">
        <v>701</v>
      </c>
      <c r="K3687" s="273">
        <v>3301.2</v>
      </c>
      <c r="L3687" s="273" t="s">
        <v>66</v>
      </c>
      <c r="M3687" s="273">
        <v>394.87118750000002</v>
      </c>
      <c r="N3687" s="273" t="s">
        <v>115</v>
      </c>
      <c r="W3687" s="273">
        <v>252017</v>
      </c>
      <c r="X3687" s="273" t="s">
        <v>64</v>
      </c>
      <c r="Y3687" s="273" t="s">
        <v>63</v>
      </c>
      <c r="Z3687" s="273" t="s">
        <v>252</v>
      </c>
      <c r="AA3687" s="273" t="s">
        <v>257</v>
      </c>
      <c r="AB3687" s="274">
        <v>45047</v>
      </c>
      <c r="AC3687" s="273">
        <v>12173</v>
      </c>
      <c r="AD3687" s="273">
        <v>22</v>
      </c>
      <c r="AE3687" s="273">
        <v>0.33</v>
      </c>
      <c r="AF3687" s="273" t="s">
        <v>90</v>
      </c>
      <c r="AG3687" s="273" t="s">
        <v>867</v>
      </c>
      <c r="AH3687" s="273" t="s">
        <v>1621</v>
      </c>
      <c r="AI3687" s="273" t="s">
        <v>199</v>
      </c>
      <c r="AJ3687" s="273" t="s">
        <v>214</v>
      </c>
      <c r="AK3687" s="273">
        <v>181371</v>
      </c>
      <c r="BV3687" s="279" t="s">
        <v>64</v>
      </c>
      <c r="BW3687" s="280" t="s">
        <v>75</v>
      </c>
      <c r="BX3687" s="280" t="s">
        <v>231</v>
      </c>
      <c r="BY3687" s="280" t="s">
        <v>231</v>
      </c>
      <c r="BZ3687" s="280" t="s">
        <v>167</v>
      </c>
      <c r="CA3687" s="280" t="s">
        <v>168</v>
      </c>
      <c r="CB3687" s="280" t="s">
        <v>169</v>
      </c>
      <c r="CC3687" s="280" t="s">
        <v>170</v>
      </c>
      <c r="CD3687" s="281">
        <v>12</v>
      </c>
      <c r="CE3687" s="277">
        <v>44927</v>
      </c>
      <c r="CF3687" s="280">
        <v>43</v>
      </c>
      <c r="CG3687" s="280" t="s">
        <v>80</v>
      </c>
      <c r="CH3687" s="280">
        <v>43</v>
      </c>
      <c r="CI3687" s="280" t="s">
        <v>80</v>
      </c>
      <c r="CJ3687" s="280"/>
      <c r="CK3687" s="280"/>
      <c r="CL3687" s="280"/>
      <c r="CM3687" s="280" t="s">
        <v>73</v>
      </c>
      <c r="CN3687" s="280">
        <v>3</v>
      </c>
    </row>
    <row r="3688" spans="4:92">
      <c r="D3688" s="273" t="s">
        <v>83</v>
      </c>
      <c r="E3688" s="273" t="s">
        <v>75</v>
      </c>
      <c r="F3688" s="273" t="s">
        <v>357</v>
      </c>
      <c r="G3688" s="273" t="s">
        <v>619</v>
      </c>
      <c r="H3688" s="274">
        <v>45231</v>
      </c>
      <c r="I3688" s="273">
        <v>14524</v>
      </c>
      <c r="J3688" s="273">
        <v>701</v>
      </c>
      <c r="W3688" s="273">
        <v>270877</v>
      </c>
      <c r="X3688" s="273" t="s">
        <v>64</v>
      </c>
      <c r="Y3688" s="273" t="s">
        <v>63</v>
      </c>
      <c r="Z3688" s="273" t="s">
        <v>252</v>
      </c>
      <c r="AA3688" s="273" t="s">
        <v>257</v>
      </c>
      <c r="AB3688" s="274">
        <v>45047</v>
      </c>
      <c r="AC3688" s="273">
        <v>12173</v>
      </c>
      <c r="AD3688" s="273">
        <v>22</v>
      </c>
      <c r="AE3688" s="273">
        <v>0.14000000000000001</v>
      </c>
      <c r="AF3688" s="273" t="s">
        <v>90</v>
      </c>
      <c r="AG3688" s="273" t="s">
        <v>923</v>
      </c>
      <c r="AH3688" s="273" t="s">
        <v>1866</v>
      </c>
      <c r="AI3688" s="273" t="s">
        <v>199</v>
      </c>
      <c r="AJ3688" s="273" t="s">
        <v>214</v>
      </c>
      <c r="AK3688" s="273">
        <v>181377</v>
      </c>
      <c r="BV3688" s="336" t="s">
        <v>64</v>
      </c>
      <c r="BW3688" s="337" t="s">
        <v>75</v>
      </c>
      <c r="BX3688" s="337" t="s">
        <v>231</v>
      </c>
      <c r="BY3688" s="337" t="s">
        <v>231</v>
      </c>
      <c r="BZ3688" s="337" t="s">
        <v>126</v>
      </c>
      <c r="CA3688" s="337" t="s">
        <v>127</v>
      </c>
      <c r="CB3688" s="337" t="s">
        <v>133</v>
      </c>
      <c r="CC3688" s="337" t="s">
        <v>134</v>
      </c>
      <c r="CD3688" s="338">
        <v>7</v>
      </c>
      <c r="CE3688" s="335">
        <v>44927</v>
      </c>
      <c r="CF3688" s="337"/>
      <c r="CG3688" s="337"/>
      <c r="CH3688" s="337"/>
      <c r="CI3688" s="337" t="s">
        <v>104</v>
      </c>
      <c r="CJ3688" s="337"/>
      <c r="CK3688" s="337"/>
      <c r="CL3688" s="337"/>
      <c r="CM3688" s="337" t="s">
        <v>73</v>
      </c>
      <c r="CN3688" s="337">
        <v>3</v>
      </c>
    </row>
    <row r="3689" spans="4:92">
      <c r="D3689" s="273" t="s">
        <v>83</v>
      </c>
      <c r="E3689" s="273" t="s">
        <v>75</v>
      </c>
      <c r="F3689" s="273" t="s">
        <v>357</v>
      </c>
      <c r="G3689" s="273" t="s">
        <v>619</v>
      </c>
      <c r="H3689" s="274">
        <v>45231</v>
      </c>
      <c r="I3689" s="273">
        <v>14524</v>
      </c>
      <c r="J3689" s="273">
        <v>701</v>
      </c>
      <c r="K3689" s="273">
        <v>0</v>
      </c>
      <c r="L3689" s="273" t="s">
        <v>66</v>
      </c>
      <c r="N3689" s="273" t="s">
        <v>107</v>
      </c>
      <c r="W3689" s="273">
        <v>270902</v>
      </c>
      <c r="X3689" s="273" t="s">
        <v>64</v>
      </c>
      <c r="Y3689" s="273" t="s">
        <v>63</v>
      </c>
      <c r="Z3689" s="273" t="s">
        <v>252</v>
      </c>
      <c r="AA3689" s="273" t="s">
        <v>257</v>
      </c>
      <c r="AB3689" s="274">
        <v>45047</v>
      </c>
      <c r="AC3689" s="273">
        <v>12173</v>
      </c>
      <c r="AD3689" s="273">
        <v>22</v>
      </c>
      <c r="AE3689" s="273">
        <v>3.08</v>
      </c>
      <c r="AF3689" s="273" t="s">
        <v>90</v>
      </c>
      <c r="AG3689" s="273" t="s">
        <v>824</v>
      </c>
      <c r="AH3689" s="273" t="s">
        <v>1691</v>
      </c>
      <c r="AI3689" s="273" t="s">
        <v>199</v>
      </c>
      <c r="AJ3689" s="273" t="s">
        <v>200</v>
      </c>
      <c r="AK3689" s="273">
        <v>181383</v>
      </c>
      <c r="BV3689" s="279" t="s">
        <v>64</v>
      </c>
      <c r="BW3689" s="280" t="s">
        <v>75</v>
      </c>
      <c r="BX3689" s="280" t="s">
        <v>231</v>
      </c>
      <c r="BY3689" s="280" t="s">
        <v>231</v>
      </c>
      <c r="BZ3689" s="280" t="s">
        <v>138</v>
      </c>
      <c r="CA3689" s="280" t="s">
        <v>139</v>
      </c>
      <c r="CB3689" s="280" t="s">
        <v>140</v>
      </c>
      <c r="CC3689" s="280" t="s">
        <v>141</v>
      </c>
      <c r="CD3689" s="281">
        <v>9</v>
      </c>
      <c r="CE3689" s="277">
        <v>44927</v>
      </c>
      <c r="CF3689" s="280">
        <v>0</v>
      </c>
      <c r="CG3689" s="280" t="s">
        <v>80</v>
      </c>
      <c r="CH3689" s="280">
        <v>0</v>
      </c>
      <c r="CI3689" s="280" t="s">
        <v>80</v>
      </c>
      <c r="CJ3689" s="280"/>
      <c r="CK3689" s="280"/>
      <c r="CL3689" s="280"/>
      <c r="CM3689" s="280" t="s">
        <v>73</v>
      </c>
      <c r="CN3689" s="280">
        <v>3</v>
      </c>
    </row>
    <row r="3690" spans="4:92">
      <c r="D3690" s="273" t="s">
        <v>83</v>
      </c>
      <c r="E3690" s="273" t="s">
        <v>75</v>
      </c>
      <c r="F3690" s="273" t="s">
        <v>357</v>
      </c>
      <c r="G3690" s="273" t="s">
        <v>619</v>
      </c>
      <c r="H3690" s="274">
        <v>45231</v>
      </c>
      <c r="I3690" s="273">
        <v>14524</v>
      </c>
      <c r="J3690" s="273">
        <v>701</v>
      </c>
      <c r="K3690" s="273">
        <v>2996.7</v>
      </c>
      <c r="L3690" s="273" t="s">
        <v>66</v>
      </c>
      <c r="M3690" s="273">
        <v>358.44925000000001</v>
      </c>
      <c r="N3690" s="273" t="s">
        <v>115</v>
      </c>
      <c r="W3690" s="273">
        <v>270901</v>
      </c>
      <c r="X3690" s="273" t="s">
        <v>64</v>
      </c>
      <c r="Y3690" s="273" t="s">
        <v>63</v>
      </c>
      <c r="Z3690" s="273" t="s">
        <v>252</v>
      </c>
      <c r="AA3690" s="273" t="s">
        <v>257</v>
      </c>
      <c r="AB3690" s="274">
        <v>45047</v>
      </c>
      <c r="AC3690" s="273">
        <v>12173</v>
      </c>
      <c r="AD3690" s="273">
        <v>22</v>
      </c>
      <c r="AE3690" s="273">
        <v>2.4300000000000002</v>
      </c>
      <c r="AF3690" s="273" t="s">
        <v>90</v>
      </c>
      <c r="AG3690" s="273" t="s">
        <v>1685</v>
      </c>
      <c r="AH3690" s="273" t="s">
        <v>1959</v>
      </c>
      <c r="AI3690" s="273" t="s">
        <v>123</v>
      </c>
      <c r="AJ3690" s="273" t="s">
        <v>214</v>
      </c>
      <c r="AK3690" s="273">
        <v>182022</v>
      </c>
      <c r="BV3690" s="336" t="s">
        <v>64</v>
      </c>
      <c r="BW3690" s="337" t="s">
        <v>75</v>
      </c>
      <c r="BX3690" s="337" t="s">
        <v>231</v>
      </c>
      <c r="BY3690" s="337" t="s">
        <v>231</v>
      </c>
      <c r="BZ3690" s="337" t="s">
        <v>151</v>
      </c>
      <c r="CA3690" s="337" t="s">
        <v>152</v>
      </c>
      <c r="CB3690" s="337" t="s">
        <v>153</v>
      </c>
      <c r="CC3690" s="337" t="s">
        <v>154</v>
      </c>
      <c r="CD3690" s="338">
        <v>10</v>
      </c>
      <c r="CE3690" s="335">
        <v>44927</v>
      </c>
      <c r="CF3690" s="337">
        <v>46483.199999999997</v>
      </c>
      <c r="CG3690" s="337" t="s">
        <v>80</v>
      </c>
      <c r="CH3690" s="337">
        <v>46483.199999999997</v>
      </c>
      <c r="CI3690" s="337" t="s">
        <v>80</v>
      </c>
      <c r="CJ3690" s="337"/>
      <c r="CK3690" s="337"/>
      <c r="CL3690" s="337"/>
      <c r="CM3690" s="337" t="s">
        <v>73</v>
      </c>
      <c r="CN3690" s="337">
        <v>3</v>
      </c>
    </row>
    <row r="3691" spans="4:92">
      <c r="D3691" s="273" t="s">
        <v>83</v>
      </c>
      <c r="E3691" s="273" t="s">
        <v>75</v>
      </c>
      <c r="F3691" s="273" t="s">
        <v>357</v>
      </c>
      <c r="G3691" s="273" t="s">
        <v>619</v>
      </c>
      <c r="H3691" s="274">
        <v>45261</v>
      </c>
      <c r="I3691" s="273">
        <v>16984</v>
      </c>
      <c r="J3691" s="273">
        <v>701</v>
      </c>
      <c r="W3691" s="273">
        <v>312838</v>
      </c>
      <c r="X3691" s="273" t="s">
        <v>64</v>
      </c>
      <c r="Y3691" s="273" t="s">
        <v>63</v>
      </c>
      <c r="Z3691" s="273" t="s">
        <v>252</v>
      </c>
      <c r="AA3691" s="273" t="s">
        <v>257</v>
      </c>
      <c r="AB3691" s="274">
        <v>45047</v>
      </c>
      <c r="AC3691" s="273">
        <v>12173</v>
      </c>
      <c r="AD3691" s="273">
        <v>22</v>
      </c>
      <c r="AE3691" s="273">
        <v>1.08</v>
      </c>
      <c r="AF3691" s="273" t="s">
        <v>90</v>
      </c>
      <c r="AG3691" s="273" t="s">
        <v>1960</v>
      </c>
      <c r="AH3691" s="273" t="s">
        <v>1961</v>
      </c>
      <c r="AI3691" s="273" t="s">
        <v>123</v>
      </c>
      <c r="AJ3691" s="273" t="s">
        <v>200</v>
      </c>
      <c r="AK3691" s="273">
        <v>182028</v>
      </c>
      <c r="BV3691" s="279" t="s">
        <v>64</v>
      </c>
      <c r="BW3691" s="280" t="s">
        <v>75</v>
      </c>
      <c r="BX3691" s="280" t="s">
        <v>231</v>
      </c>
      <c r="BY3691" s="280" t="s">
        <v>231</v>
      </c>
      <c r="BZ3691" s="280" t="s">
        <v>126</v>
      </c>
      <c r="CA3691" s="280" t="s">
        <v>127</v>
      </c>
      <c r="CB3691" s="280" t="s">
        <v>128</v>
      </c>
      <c r="CC3691" s="280" t="s">
        <v>129</v>
      </c>
      <c r="CD3691" s="281">
        <v>6</v>
      </c>
      <c r="CE3691" s="277">
        <v>44927</v>
      </c>
      <c r="CF3691" s="280"/>
      <c r="CG3691" s="280"/>
      <c r="CH3691" s="280"/>
      <c r="CI3691" s="280" t="s">
        <v>80</v>
      </c>
      <c r="CJ3691" s="280"/>
      <c r="CK3691" s="280"/>
      <c r="CL3691" s="280"/>
      <c r="CM3691" s="280" t="s">
        <v>73</v>
      </c>
      <c r="CN3691" s="280">
        <v>3</v>
      </c>
    </row>
    <row r="3692" spans="4:92">
      <c r="D3692" s="273" t="s">
        <v>83</v>
      </c>
      <c r="E3692" s="273" t="s">
        <v>75</v>
      </c>
      <c r="F3692" s="273" t="s">
        <v>357</v>
      </c>
      <c r="G3692" s="273" t="s">
        <v>619</v>
      </c>
      <c r="H3692" s="274">
        <v>45261</v>
      </c>
      <c r="I3692" s="273">
        <v>16984</v>
      </c>
      <c r="J3692" s="273">
        <v>701</v>
      </c>
      <c r="K3692" s="273">
        <v>0</v>
      </c>
      <c r="L3692" s="273" t="s">
        <v>66</v>
      </c>
      <c r="N3692" s="273" t="s">
        <v>107</v>
      </c>
      <c r="W3692" s="273">
        <v>312863</v>
      </c>
      <c r="X3692" s="273" t="s">
        <v>64</v>
      </c>
      <c r="Y3692" s="273" t="s">
        <v>63</v>
      </c>
      <c r="Z3692" s="273" t="s">
        <v>252</v>
      </c>
      <c r="AA3692" s="273" t="s">
        <v>257</v>
      </c>
      <c r="AB3692" s="274">
        <v>45047</v>
      </c>
      <c r="AC3692" s="273">
        <v>12173</v>
      </c>
      <c r="AD3692" s="273">
        <v>22</v>
      </c>
      <c r="AE3692" s="273">
        <v>1.27</v>
      </c>
      <c r="AF3692" s="273" t="s">
        <v>90</v>
      </c>
      <c r="AG3692" s="273" t="s">
        <v>1960</v>
      </c>
      <c r="AH3692" s="273" t="s">
        <v>1961</v>
      </c>
      <c r="AI3692" s="273" t="s">
        <v>123</v>
      </c>
      <c r="AJ3692" s="273" t="s">
        <v>200</v>
      </c>
      <c r="AK3692" s="273">
        <v>182034</v>
      </c>
      <c r="BV3692" s="336" t="s">
        <v>64</v>
      </c>
      <c r="BW3692" s="337" t="s">
        <v>75</v>
      </c>
      <c r="BX3692" s="337" t="s">
        <v>231</v>
      </c>
      <c r="BY3692" s="337" t="s">
        <v>231</v>
      </c>
      <c r="BZ3692" s="337" t="s">
        <v>110</v>
      </c>
      <c r="CA3692" s="337" t="s">
        <v>111</v>
      </c>
      <c r="CB3692" s="337" t="s">
        <v>117</v>
      </c>
      <c r="CC3692" s="337" t="s">
        <v>118</v>
      </c>
      <c r="CD3692" s="338">
        <v>5</v>
      </c>
      <c r="CE3692" s="335">
        <v>44927</v>
      </c>
      <c r="CF3692" s="337"/>
      <c r="CG3692" s="337"/>
      <c r="CH3692" s="337"/>
      <c r="CI3692" s="337" t="s">
        <v>104</v>
      </c>
      <c r="CJ3692" s="337"/>
      <c r="CK3692" s="337"/>
      <c r="CL3692" s="337"/>
      <c r="CM3692" s="337" t="s">
        <v>73</v>
      </c>
      <c r="CN3692" s="337">
        <v>3</v>
      </c>
    </row>
    <row r="3693" spans="4:92">
      <c r="D3693" s="273" t="s">
        <v>83</v>
      </c>
      <c r="E3693" s="273" t="s">
        <v>75</v>
      </c>
      <c r="F3693" s="273" t="s">
        <v>357</v>
      </c>
      <c r="G3693" s="273" t="s">
        <v>619</v>
      </c>
      <c r="H3693" s="274">
        <v>45261</v>
      </c>
      <c r="I3693" s="273">
        <v>16984</v>
      </c>
      <c r="J3693" s="273">
        <v>701</v>
      </c>
      <c r="K3693" s="273">
        <v>2740</v>
      </c>
      <c r="L3693" s="273" t="s">
        <v>66</v>
      </c>
      <c r="M3693" s="273">
        <v>327.74281250000001</v>
      </c>
      <c r="N3693" s="273" t="s">
        <v>115</v>
      </c>
      <c r="W3693" s="273">
        <v>312862</v>
      </c>
      <c r="X3693" s="273" t="s">
        <v>64</v>
      </c>
      <c r="Y3693" s="273" t="s">
        <v>63</v>
      </c>
      <c r="Z3693" s="273" t="s">
        <v>252</v>
      </c>
      <c r="AA3693" s="273" t="s">
        <v>257</v>
      </c>
      <c r="AB3693" s="274">
        <v>45078</v>
      </c>
      <c r="AC3693" s="273">
        <v>12441</v>
      </c>
      <c r="AD3693" s="273">
        <v>22</v>
      </c>
      <c r="AK3693" s="273">
        <v>194809</v>
      </c>
      <c r="BV3693" s="279" t="s">
        <v>64</v>
      </c>
      <c r="BW3693" s="280" t="s">
        <v>75</v>
      </c>
      <c r="BX3693" s="280" t="s">
        <v>231</v>
      </c>
      <c r="BY3693" s="280" t="s">
        <v>231</v>
      </c>
      <c r="BZ3693" s="280" t="s">
        <v>110</v>
      </c>
      <c r="CA3693" s="280" t="s">
        <v>111</v>
      </c>
      <c r="CB3693" s="280" t="s">
        <v>112</v>
      </c>
      <c r="CC3693" s="280" t="s">
        <v>113</v>
      </c>
      <c r="CD3693" s="281">
        <v>4</v>
      </c>
      <c r="CE3693" s="277">
        <v>44927</v>
      </c>
      <c r="CF3693" s="280"/>
      <c r="CG3693" s="280"/>
      <c r="CH3693" s="280"/>
      <c r="CI3693" s="280" t="s">
        <v>80</v>
      </c>
      <c r="CJ3693" s="280"/>
      <c r="CK3693" s="280"/>
      <c r="CL3693" s="280"/>
      <c r="CM3693" s="280" t="s">
        <v>73</v>
      </c>
      <c r="CN3693" s="280">
        <v>3</v>
      </c>
    </row>
    <row r="3694" spans="4:92">
      <c r="D3694" s="273" t="s">
        <v>83</v>
      </c>
      <c r="E3694" s="273" t="s">
        <v>75</v>
      </c>
      <c r="F3694" s="273" t="s">
        <v>357</v>
      </c>
      <c r="G3694" s="273" t="s">
        <v>648</v>
      </c>
      <c r="H3694" s="274">
        <v>44927</v>
      </c>
      <c r="I3694" s="273">
        <v>11184</v>
      </c>
      <c r="J3694" s="273">
        <v>710</v>
      </c>
      <c r="W3694" s="273">
        <v>138223</v>
      </c>
      <c r="X3694" s="273" t="s">
        <v>64</v>
      </c>
      <c r="Y3694" s="273" t="s">
        <v>63</v>
      </c>
      <c r="Z3694" s="273" t="s">
        <v>252</v>
      </c>
      <c r="AA3694" s="273" t="s">
        <v>257</v>
      </c>
      <c r="AB3694" s="274">
        <v>45078</v>
      </c>
      <c r="AC3694" s="273">
        <v>12441</v>
      </c>
      <c r="AD3694" s="273">
        <v>22</v>
      </c>
      <c r="AK3694" s="273">
        <v>194817</v>
      </c>
      <c r="BV3694" s="336" t="s">
        <v>64</v>
      </c>
      <c r="BW3694" s="337" t="s">
        <v>75</v>
      </c>
      <c r="BX3694" s="337" t="s">
        <v>231</v>
      </c>
      <c r="BY3694" s="337" t="s">
        <v>231</v>
      </c>
      <c r="BZ3694" s="337" t="s">
        <v>86</v>
      </c>
      <c r="CA3694" s="337" t="s">
        <v>87</v>
      </c>
      <c r="CB3694" s="337" t="s">
        <v>101</v>
      </c>
      <c r="CC3694" s="337" t="s">
        <v>102</v>
      </c>
      <c r="CD3694" s="338">
        <v>4</v>
      </c>
      <c r="CE3694" s="335">
        <v>44927</v>
      </c>
      <c r="CF3694" s="337">
        <v>5125.28</v>
      </c>
      <c r="CG3694" s="337" t="s">
        <v>1495</v>
      </c>
      <c r="CH3694" s="337">
        <v>736.75900000000001</v>
      </c>
      <c r="CI3694" s="337" t="s">
        <v>104</v>
      </c>
      <c r="CJ3694" s="337"/>
      <c r="CK3694" s="337"/>
      <c r="CL3694" s="337"/>
      <c r="CM3694" s="337" t="s">
        <v>73</v>
      </c>
      <c r="CN3694" s="337">
        <v>3</v>
      </c>
    </row>
    <row r="3695" spans="4:92">
      <c r="D3695" s="273" t="s">
        <v>83</v>
      </c>
      <c r="E3695" s="273" t="s">
        <v>75</v>
      </c>
      <c r="F3695" s="273" t="s">
        <v>357</v>
      </c>
      <c r="G3695" s="273" t="s">
        <v>648</v>
      </c>
      <c r="H3695" s="274">
        <v>44927</v>
      </c>
      <c r="I3695" s="273">
        <v>11184</v>
      </c>
      <c r="J3695" s="273">
        <v>710</v>
      </c>
      <c r="K3695" s="273">
        <v>0</v>
      </c>
      <c r="L3695" s="273" t="s">
        <v>66</v>
      </c>
      <c r="N3695" s="273" t="s">
        <v>107</v>
      </c>
      <c r="W3695" s="273">
        <v>138248</v>
      </c>
      <c r="X3695" s="273" t="s">
        <v>64</v>
      </c>
      <c r="Y3695" s="273" t="s">
        <v>63</v>
      </c>
      <c r="Z3695" s="273" t="s">
        <v>252</v>
      </c>
      <c r="AA3695" s="273" t="s">
        <v>257</v>
      </c>
      <c r="AB3695" s="274">
        <v>45231</v>
      </c>
      <c r="AC3695" s="273">
        <v>14416</v>
      </c>
      <c r="AD3695" s="273">
        <v>22</v>
      </c>
      <c r="AE3695" s="273">
        <v>0.6</v>
      </c>
      <c r="AF3695" s="273" t="s">
        <v>90</v>
      </c>
      <c r="AG3695" s="273" t="s">
        <v>121</v>
      </c>
      <c r="AH3695" s="273" t="s">
        <v>980</v>
      </c>
      <c r="AI3695" s="273" t="s">
        <v>199</v>
      </c>
      <c r="AJ3695" s="273" t="s">
        <v>124</v>
      </c>
      <c r="AK3695" s="273">
        <v>275823</v>
      </c>
      <c r="BV3695" s="279" t="s">
        <v>64</v>
      </c>
      <c r="BW3695" s="280" t="s">
        <v>75</v>
      </c>
      <c r="BX3695" s="280" t="s">
        <v>231</v>
      </c>
      <c r="BY3695" s="280" t="s">
        <v>231</v>
      </c>
      <c r="BZ3695" s="280" t="s">
        <v>86</v>
      </c>
      <c r="CA3695" s="280" t="s">
        <v>87</v>
      </c>
      <c r="CB3695" s="280" t="s">
        <v>101</v>
      </c>
      <c r="CC3695" s="280" t="s">
        <v>102</v>
      </c>
      <c r="CD3695" s="281">
        <v>4</v>
      </c>
      <c r="CE3695" s="277">
        <v>44927</v>
      </c>
      <c r="CF3695" s="280">
        <v>7955.04</v>
      </c>
      <c r="CG3695" s="280" t="s">
        <v>1495</v>
      </c>
      <c r="CH3695" s="280">
        <v>1143.537</v>
      </c>
      <c r="CI3695" s="280" t="s">
        <v>104</v>
      </c>
      <c r="CJ3695" s="280"/>
      <c r="CK3695" s="280"/>
      <c r="CL3695" s="280"/>
      <c r="CM3695" s="280" t="s">
        <v>73</v>
      </c>
      <c r="CN3695" s="280">
        <v>3</v>
      </c>
    </row>
    <row r="3696" spans="4:92">
      <c r="D3696" s="273" t="s">
        <v>83</v>
      </c>
      <c r="E3696" s="273" t="s">
        <v>75</v>
      </c>
      <c r="F3696" s="273" t="s">
        <v>357</v>
      </c>
      <c r="G3696" s="273" t="s">
        <v>648</v>
      </c>
      <c r="H3696" s="274">
        <v>44927</v>
      </c>
      <c r="I3696" s="273">
        <v>11184</v>
      </c>
      <c r="J3696" s="273">
        <v>710</v>
      </c>
      <c r="K3696" s="273">
        <v>318.83</v>
      </c>
      <c r="L3696" s="273" t="s">
        <v>66</v>
      </c>
      <c r="M3696" s="273">
        <v>33.493749999999999</v>
      </c>
      <c r="N3696" s="273" t="s">
        <v>115</v>
      </c>
      <c r="W3696" s="273">
        <v>138247</v>
      </c>
      <c r="X3696" s="273" t="s">
        <v>64</v>
      </c>
      <c r="Y3696" s="273" t="s">
        <v>63</v>
      </c>
      <c r="Z3696" s="273" t="s">
        <v>252</v>
      </c>
      <c r="AA3696" s="273" t="s">
        <v>257</v>
      </c>
      <c r="AB3696" s="274">
        <v>45231</v>
      </c>
      <c r="AC3696" s="273">
        <v>14416</v>
      </c>
      <c r="AD3696" s="273">
        <v>22</v>
      </c>
      <c r="AE3696" s="273">
        <v>1.9E-2</v>
      </c>
      <c r="AF3696" s="273" t="s">
        <v>90</v>
      </c>
      <c r="AG3696" s="273" t="s">
        <v>860</v>
      </c>
      <c r="AH3696" s="273" t="s">
        <v>861</v>
      </c>
      <c r="AI3696" s="273" t="s">
        <v>199</v>
      </c>
      <c r="AJ3696" s="273" t="s">
        <v>200</v>
      </c>
      <c r="AK3696" s="273">
        <v>275834</v>
      </c>
      <c r="BV3696" s="336" t="s">
        <v>64</v>
      </c>
      <c r="BW3696" s="337" t="s">
        <v>75</v>
      </c>
      <c r="BX3696" s="337" t="s">
        <v>231</v>
      </c>
      <c r="BY3696" s="337" t="s">
        <v>231</v>
      </c>
      <c r="BZ3696" s="337" t="s">
        <v>86</v>
      </c>
      <c r="CA3696" s="337" t="s">
        <v>87</v>
      </c>
      <c r="CB3696" s="337" t="s">
        <v>101</v>
      </c>
      <c r="CC3696" s="337" t="s">
        <v>102</v>
      </c>
      <c r="CD3696" s="338">
        <v>4</v>
      </c>
      <c r="CE3696" s="335">
        <v>44927</v>
      </c>
      <c r="CF3696" s="337">
        <v>20748.72</v>
      </c>
      <c r="CG3696" s="337" t="s">
        <v>1495</v>
      </c>
      <c r="CH3696" s="337">
        <v>2982.6284999999998</v>
      </c>
      <c r="CI3696" s="337" t="s">
        <v>104</v>
      </c>
      <c r="CJ3696" s="337"/>
      <c r="CK3696" s="337"/>
      <c r="CL3696" s="337"/>
      <c r="CM3696" s="337" t="s">
        <v>73</v>
      </c>
      <c r="CN3696" s="337">
        <v>3</v>
      </c>
    </row>
    <row r="3697" spans="4:92">
      <c r="D3697" s="273" t="s">
        <v>83</v>
      </c>
      <c r="E3697" s="273" t="s">
        <v>75</v>
      </c>
      <c r="F3697" s="273" t="s">
        <v>357</v>
      </c>
      <c r="G3697" s="273" t="s">
        <v>648</v>
      </c>
      <c r="H3697" s="274">
        <v>44958</v>
      </c>
      <c r="I3697" s="273">
        <v>11346</v>
      </c>
      <c r="J3697" s="273">
        <v>710</v>
      </c>
      <c r="W3697" s="273">
        <v>142921</v>
      </c>
      <c r="X3697" s="273" t="s">
        <v>64</v>
      </c>
      <c r="Y3697" s="273" t="s">
        <v>63</v>
      </c>
      <c r="Z3697" s="273" t="s">
        <v>252</v>
      </c>
      <c r="AA3697" s="273" t="s">
        <v>257</v>
      </c>
      <c r="AB3697" s="274">
        <v>45261</v>
      </c>
      <c r="AC3697" s="273">
        <v>16897</v>
      </c>
      <c r="AD3697" s="273">
        <v>22</v>
      </c>
      <c r="AK3697" s="273">
        <v>317767</v>
      </c>
      <c r="BV3697" s="279" t="s">
        <v>64</v>
      </c>
      <c r="BW3697" s="280" t="s">
        <v>75</v>
      </c>
      <c r="BX3697" s="280" t="s">
        <v>231</v>
      </c>
      <c r="BY3697" s="280" t="s">
        <v>231</v>
      </c>
      <c r="BZ3697" s="280" t="s">
        <v>86</v>
      </c>
      <c r="CA3697" s="280" t="s">
        <v>87</v>
      </c>
      <c r="CB3697" s="280" t="s">
        <v>101</v>
      </c>
      <c r="CC3697" s="280" t="s">
        <v>102</v>
      </c>
      <c r="CD3697" s="281">
        <v>4</v>
      </c>
      <c r="CE3697" s="277">
        <v>44927</v>
      </c>
      <c r="CF3697" s="280">
        <v>17998.560000000001</v>
      </c>
      <c r="CG3697" s="280" t="s">
        <v>1495</v>
      </c>
      <c r="CH3697" s="280">
        <v>2587.2930000000001</v>
      </c>
      <c r="CI3697" s="280" t="s">
        <v>104</v>
      </c>
      <c r="CJ3697" s="280"/>
      <c r="CK3697" s="280"/>
      <c r="CL3697" s="280"/>
      <c r="CM3697" s="280" t="s">
        <v>73</v>
      </c>
      <c r="CN3697" s="280">
        <v>3</v>
      </c>
    </row>
    <row r="3698" spans="4:92">
      <c r="D3698" s="273" t="s">
        <v>83</v>
      </c>
      <c r="E3698" s="273" t="s">
        <v>75</v>
      </c>
      <c r="F3698" s="273" t="s">
        <v>357</v>
      </c>
      <c r="G3698" s="273" t="s">
        <v>648</v>
      </c>
      <c r="H3698" s="274">
        <v>44958</v>
      </c>
      <c r="I3698" s="273">
        <v>11346</v>
      </c>
      <c r="J3698" s="273">
        <v>710</v>
      </c>
      <c r="K3698" s="273">
        <v>0</v>
      </c>
      <c r="L3698" s="273" t="s">
        <v>66</v>
      </c>
      <c r="N3698" s="273" t="s">
        <v>107</v>
      </c>
      <c r="W3698" s="273">
        <v>142946</v>
      </c>
      <c r="X3698" s="273" t="s">
        <v>64</v>
      </c>
      <c r="Y3698" s="273" t="s">
        <v>63</v>
      </c>
      <c r="Z3698" s="273" t="s">
        <v>252</v>
      </c>
      <c r="AA3698" s="273" t="s">
        <v>257</v>
      </c>
      <c r="AB3698" s="274">
        <v>45261</v>
      </c>
      <c r="AC3698" s="273">
        <v>16897</v>
      </c>
      <c r="AD3698" s="273">
        <v>22</v>
      </c>
      <c r="AK3698" s="273">
        <v>317775</v>
      </c>
      <c r="BV3698" s="336" t="s">
        <v>64</v>
      </c>
      <c r="BW3698" s="337" t="s">
        <v>75</v>
      </c>
      <c r="BX3698" s="337" t="s">
        <v>231</v>
      </c>
      <c r="BY3698" s="337" t="s">
        <v>231</v>
      </c>
      <c r="BZ3698" s="337" t="s">
        <v>86</v>
      </c>
      <c r="CA3698" s="337" t="s">
        <v>87</v>
      </c>
      <c r="CB3698" s="337" t="s">
        <v>101</v>
      </c>
      <c r="CC3698" s="337" t="s">
        <v>102</v>
      </c>
      <c r="CD3698" s="338">
        <v>4</v>
      </c>
      <c r="CE3698" s="335">
        <v>44927</v>
      </c>
      <c r="CF3698" s="337">
        <v>49741.32</v>
      </c>
      <c r="CG3698" s="337" t="s">
        <v>1495</v>
      </c>
      <c r="CH3698" s="337">
        <v>7150.3147499999995</v>
      </c>
      <c r="CI3698" s="337" t="s">
        <v>104</v>
      </c>
      <c r="CJ3698" s="337"/>
      <c r="CK3698" s="337"/>
      <c r="CL3698" s="337"/>
      <c r="CM3698" s="337" t="s">
        <v>73</v>
      </c>
      <c r="CN3698" s="337">
        <v>3</v>
      </c>
    </row>
    <row r="3699" spans="4:92">
      <c r="D3699" s="273" t="s">
        <v>83</v>
      </c>
      <c r="E3699" s="273" t="s">
        <v>75</v>
      </c>
      <c r="F3699" s="273" t="s">
        <v>357</v>
      </c>
      <c r="G3699" s="273" t="s">
        <v>648</v>
      </c>
      <c r="H3699" s="274">
        <v>44958</v>
      </c>
      <c r="I3699" s="273">
        <v>11346</v>
      </c>
      <c r="J3699" s="273">
        <v>710</v>
      </c>
      <c r="K3699" s="273">
        <v>309.60000000000002</v>
      </c>
      <c r="L3699" s="273" t="s">
        <v>66</v>
      </c>
      <c r="M3699" s="273">
        <v>34.5</v>
      </c>
      <c r="N3699" s="273" t="s">
        <v>115</v>
      </c>
      <c r="W3699" s="273">
        <v>142945</v>
      </c>
      <c r="X3699" s="273" t="s">
        <v>64</v>
      </c>
      <c r="Y3699" s="273" t="s">
        <v>63</v>
      </c>
      <c r="Z3699" s="273" t="s">
        <v>252</v>
      </c>
      <c r="AA3699" s="273" t="s">
        <v>257</v>
      </c>
      <c r="AB3699" s="274">
        <v>45261</v>
      </c>
      <c r="AC3699" s="273">
        <v>16898</v>
      </c>
      <c r="AD3699" s="273">
        <v>22</v>
      </c>
      <c r="AE3699" s="273">
        <v>5.04</v>
      </c>
      <c r="AF3699" s="273" t="s">
        <v>90</v>
      </c>
      <c r="AG3699" s="273" t="s">
        <v>824</v>
      </c>
      <c r="AH3699" s="273" t="s">
        <v>1455</v>
      </c>
      <c r="AI3699" s="273" t="s">
        <v>199</v>
      </c>
      <c r="AJ3699" s="273" t="s">
        <v>200</v>
      </c>
      <c r="AK3699" s="273">
        <v>319022</v>
      </c>
      <c r="BV3699" s="279" t="s">
        <v>64</v>
      </c>
      <c r="BW3699" s="280" t="s">
        <v>75</v>
      </c>
      <c r="BX3699" s="280" t="s">
        <v>231</v>
      </c>
      <c r="BY3699" s="280" t="s">
        <v>231</v>
      </c>
      <c r="BZ3699" s="280" t="s">
        <v>86</v>
      </c>
      <c r="CA3699" s="280" t="s">
        <v>87</v>
      </c>
      <c r="CB3699" s="280" t="s">
        <v>101</v>
      </c>
      <c r="CC3699" s="280" t="s">
        <v>102</v>
      </c>
      <c r="CD3699" s="281">
        <v>4</v>
      </c>
      <c r="CE3699" s="277">
        <v>44927</v>
      </c>
      <c r="CF3699" s="280">
        <v>47448.15</v>
      </c>
      <c r="CG3699" s="280" t="s">
        <v>1495</v>
      </c>
      <c r="CH3699" s="280">
        <v>6820.6715624999997</v>
      </c>
      <c r="CI3699" s="280" t="s">
        <v>104</v>
      </c>
      <c r="CJ3699" s="280"/>
      <c r="CK3699" s="280"/>
      <c r="CL3699" s="280"/>
      <c r="CM3699" s="280" t="s">
        <v>73</v>
      </c>
      <c r="CN3699" s="280">
        <v>3</v>
      </c>
    </row>
    <row r="3700" spans="4:92">
      <c r="D3700" s="273" t="s">
        <v>83</v>
      </c>
      <c r="E3700" s="273" t="s">
        <v>75</v>
      </c>
      <c r="F3700" s="273" t="s">
        <v>357</v>
      </c>
      <c r="G3700" s="273" t="s">
        <v>648</v>
      </c>
      <c r="H3700" s="274">
        <v>44986</v>
      </c>
      <c r="I3700" s="273">
        <v>11508</v>
      </c>
      <c r="J3700" s="273">
        <v>710</v>
      </c>
      <c r="W3700" s="273">
        <v>147619</v>
      </c>
      <c r="X3700" s="273" t="s">
        <v>64</v>
      </c>
      <c r="Y3700" s="273" t="s">
        <v>63</v>
      </c>
      <c r="Z3700" s="273" t="s">
        <v>252</v>
      </c>
      <c r="AA3700" s="273" t="s">
        <v>257</v>
      </c>
      <c r="AB3700" s="274">
        <v>45261</v>
      </c>
      <c r="AC3700" s="273">
        <v>16898</v>
      </c>
      <c r="AD3700" s="273">
        <v>22</v>
      </c>
      <c r="AE3700" s="273">
        <v>0.36</v>
      </c>
      <c r="AF3700" s="273" t="s">
        <v>90</v>
      </c>
      <c r="AG3700" s="273" t="s">
        <v>819</v>
      </c>
      <c r="AH3700" s="273" t="s">
        <v>820</v>
      </c>
      <c r="AI3700" s="273" t="s">
        <v>199</v>
      </c>
      <c r="AJ3700" s="273" t="s">
        <v>200</v>
      </c>
      <c r="AK3700" s="273">
        <v>319028</v>
      </c>
      <c r="BV3700" s="336" t="s">
        <v>64</v>
      </c>
      <c r="BW3700" s="337" t="s">
        <v>75</v>
      </c>
      <c r="BX3700" s="337" t="s">
        <v>231</v>
      </c>
      <c r="BY3700" s="337" t="s">
        <v>231</v>
      </c>
      <c r="BZ3700" s="337" t="s">
        <v>86</v>
      </c>
      <c r="CA3700" s="337" t="s">
        <v>87</v>
      </c>
      <c r="CB3700" s="337" t="s">
        <v>101</v>
      </c>
      <c r="CC3700" s="337" t="s">
        <v>102</v>
      </c>
      <c r="CD3700" s="338">
        <v>4</v>
      </c>
      <c r="CE3700" s="335">
        <v>44927</v>
      </c>
      <c r="CF3700" s="337">
        <v>31587.96</v>
      </c>
      <c r="CG3700" s="337" t="s">
        <v>1495</v>
      </c>
      <c r="CH3700" s="337">
        <v>4540.7692500000003</v>
      </c>
      <c r="CI3700" s="337" t="s">
        <v>104</v>
      </c>
      <c r="CJ3700" s="337"/>
      <c r="CK3700" s="337"/>
      <c r="CL3700" s="337"/>
      <c r="CM3700" s="337" t="s">
        <v>73</v>
      </c>
      <c r="CN3700" s="337">
        <v>3</v>
      </c>
    </row>
    <row r="3701" spans="4:92">
      <c r="D3701" s="273" t="s">
        <v>83</v>
      </c>
      <c r="E3701" s="273" t="s">
        <v>75</v>
      </c>
      <c r="F3701" s="273" t="s">
        <v>357</v>
      </c>
      <c r="G3701" s="273" t="s">
        <v>648</v>
      </c>
      <c r="H3701" s="274">
        <v>44986</v>
      </c>
      <c r="I3701" s="273">
        <v>11508</v>
      </c>
      <c r="J3701" s="273">
        <v>710</v>
      </c>
      <c r="K3701" s="273">
        <v>0</v>
      </c>
      <c r="L3701" s="273" t="s">
        <v>66</v>
      </c>
      <c r="N3701" s="273" t="s">
        <v>107</v>
      </c>
      <c r="W3701" s="273">
        <v>147644</v>
      </c>
      <c r="X3701" s="273" t="s">
        <v>64</v>
      </c>
      <c r="Y3701" s="273" t="s">
        <v>63</v>
      </c>
      <c r="Z3701" s="273" t="s">
        <v>252</v>
      </c>
      <c r="AA3701" s="273" t="s">
        <v>257</v>
      </c>
      <c r="AB3701" s="274">
        <v>45261</v>
      </c>
      <c r="AC3701" s="273">
        <v>16898</v>
      </c>
      <c r="AD3701" s="273">
        <v>22</v>
      </c>
      <c r="AE3701" s="273">
        <v>3.01</v>
      </c>
      <c r="AF3701" s="273" t="s">
        <v>90</v>
      </c>
      <c r="AG3701" s="273" t="s">
        <v>879</v>
      </c>
      <c r="AH3701" s="273" t="s">
        <v>880</v>
      </c>
      <c r="AI3701" s="273" t="s">
        <v>123</v>
      </c>
      <c r="AJ3701" s="273" t="s">
        <v>214</v>
      </c>
      <c r="AK3701" s="273">
        <v>319034</v>
      </c>
      <c r="BV3701" s="279" t="s">
        <v>64</v>
      </c>
      <c r="BW3701" s="280" t="s">
        <v>75</v>
      </c>
      <c r="BX3701" s="280" t="s">
        <v>231</v>
      </c>
      <c r="BY3701" s="280" t="s">
        <v>231</v>
      </c>
      <c r="BZ3701" s="280" t="s">
        <v>86</v>
      </c>
      <c r="CA3701" s="280" t="s">
        <v>87</v>
      </c>
      <c r="CB3701" s="280" t="s">
        <v>101</v>
      </c>
      <c r="CC3701" s="280" t="s">
        <v>102</v>
      </c>
      <c r="CD3701" s="281">
        <v>4</v>
      </c>
      <c r="CE3701" s="277">
        <v>44927</v>
      </c>
      <c r="CF3701" s="280">
        <v>19495.2</v>
      </c>
      <c r="CG3701" s="280" t="s">
        <v>1495</v>
      </c>
      <c r="CH3701" s="280">
        <v>2802.4349999999999</v>
      </c>
      <c r="CI3701" s="280" t="s">
        <v>104</v>
      </c>
      <c r="CJ3701" s="280"/>
      <c r="CK3701" s="280"/>
      <c r="CL3701" s="280"/>
      <c r="CM3701" s="280" t="s">
        <v>73</v>
      </c>
      <c r="CN3701" s="280">
        <v>3</v>
      </c>
    </row>
    <row r="3702" spans="4:92">
      <c r="D3702" s="273" t="s">
        <v>83</v>
      </c>
      <c r="E3702" s="273" t="s">
        <v>75</v>
      </c>
      <c r="F3702" s="273" t="s">
        <v>357</v>
      </c>
      <c r="G3702" s="273" t="s">
        <v>648</v>
      </c>
      <c r="H3702" s="274">
        <v>44986</v>
      </c>
      <c r="I3702" s="273">
        <v>11508</v>
      </c>
      <c r="J3702" s="273">
        <v>710</v>
      </c>
      <c r="K3702" s="273">
        <v>333.38</v>
      </c>
      <c r="L3702" s="273" t="s">
        <v>66</v>
      </c>
      <c r="M3702" s="273">
        <v>35.362499999999997</v>
      </c>
      <c r="N3702" s="273" t="s">
        <v>115</v>
      </c>
      <c r="W3702" s="273">
        <v>147643</v>
      </c>
      <c r="X3702" s="273" t="s">
        <v>64</v>
      </c>
      <c r="Y3702" s="273" t="s">
        <v>63</v>
      </c>
      <c r="Z3702" s="273" t="s">
        <v>252</v>
      </c>
      <c r="AA3702" s="273" t="s">
        <v>257</v>
      </c>
      <c r="AB3702" s="274">
        <v>45261</v>
      </c>
      <c r="AC3702" s="273">
        <v>16898</v>
      </c>
      <c r="AD3702" s="273">
        <v>22</v>
      </c>
      <c r="AE3702" s="273">
        <v>0.32</v>
      </c>
      <c r="AF3702" s="273" t="s">
        <v>90</v>
      </c>
      <c r="AG3702" s="273" t="s">
        <v>828</v>
      </c>
      <c r="AH3702" s="273" t="s">
        <v>1457</v>
      </c>
      <c r="AI3702" s="273" t="s">
        <v>199</v>
      </c>
      <c r="AJ3702" s="273" t="s">
        <v>214</v>
      </c>
      <c r="AK3702" s="273">
        <v>319040</v>
      </c>
      <c r="BV3702" s="336" t="s">
        <v>64</v>
      </c>
      <c r="BW3702" s="337" t="s">
        <v>75</v>
      </c>
      <c r="BX3702" s="337" t="s">
        <v>231</v>
      </c>
      <c r="BY3702" s="337" t="s">
        <v>231</v>
      </c>
      <c r="BZ3702" s="337" t="s">
        <v>86</v>
      </c>
      <c r="CA3702" s="337" t="s">
        <v>87</v>
      </c>
      <c r="CB3702" s="337" t="s">
        <v>88</v>
      </c>
      <c r="CC3702" s="337" t="s">
        <v>89</v>
      </c>
      <c r="CD3702" s="338">
        <v>3</v>
      </c>
      <c r="CE3702" s="335">
        <v>44927</v>
      </c>
      <c r="CF3702" s="337">
        <v>9077</v>
      </c>
      <c r="CG3702" s="337" t="s">
        <v>80</v>
      </c>
      <c r="CH3702" s="337">
        <v>9077</v>
      </c>
      <c r="CI3702" s="337" t="s">
        <v>80</v>
      </c>
      <c r="CJ3702" s="337"/>
      <c r="CK3702" s="337"/>
      <c r="CL3702" s="337"/>
      <c r="CM3702" s="337" t="s">
        <v>73</v>
      </c>
      <c r="CN3702" s="337">
        <v>3</v>
      </c>
    </row>
    <row r="3703" spans="4:92">
      <c r="D3703" s="273" t="s">
        <v>83</v>
      </c>
      <c r="E3703" s="273" t="s">
        <v>75</v>
      </c>
      <c r="F3703" s="273" t="s">
        <v>357</v>
      </c>
      <c r="G3703" s="273" t="s">
        <v>648</v>
      </c>
      <c r="H3703" s="274">
        <v>45017</v>
      </c>
      <c r="I3703" s="273">
        <v>11670</v>
      </c>
      <c r="J3703" s="273">
        <v>710</v>
      </c>
      <c r="W3703" s="273">
        <v>152317</v>
      </c>
      <c r="X3703" s="273" t="s">
        <v>64</v>
      </c>
      <c r="Y3703" s="273" t="s">
        <v>63</v>
      </c>
      <c r="Z3703" s="273" t="s">
        <v>252</v>
      </c>
      <c r="AA3703" s="273" t="s">
        <v>257</v>
      </c>
      <c r="AB3703" s="274">
        <v>45261</v>
      </c>
      <c r="AC3703" s="273">
        <v>16898</v>
      </c>
      <c r="AD3703" s="273">
        <v>22</v>
      </c>
      <c r="AE3703" s="273">
        <v>0.64</v>
      </c>
      <c r="AF3703" s="273" t="s">
        <v>90</v>
      </c>
      <c r="AG3703" s="273" t="s">
        <v>819</v>
      </c>
      <c r="AH3703" s="273" t="s">
        <v>841</v>
      </c>
      <c r="AI3703" s="273" t="s">
        <v>199</v>
      </c>
      <c r="AJ3703" s="273" t="s">
        <v>200</v>
      </c>
      <c r="AK3703" s="273">
        <v>319046</v>
      </c>
      <c r="BV3703" s="279" t="s">
        <v>64</v>
      </c>
      <c r="BW3703" s="280" t="s">
        <v>75</v>
      </c>
      <c r="BX3703" s="280" t="s">
        <v>231</v>
      </c>
      <c r="BY3703" s="280" t="s">
        <v>231</v>
      </c>
      <c r="BZ3703" s="280" t="s">
        <v>86</v>
      </c>
      <c r="CA3703" s="280" t="s">
        <v>87</v>
      </c>
      <c r="CB3703" s="280" t="s">
        <v>88</v>
      </c>
      <c r="CC3703" s="280" t="s">
        <v>89</v>
      </c>
      <c r="CD3703" s="281">
        <v>3</v>
      </c>
      <c r="CE3703" s="277">
        <v>44927</v>
      </c>
      <c r="CF3703" s="280">
        <v>5240</v>
      </c>
      <c r="CG3703" s="280" t="s">
        <v>80</v>
      </c>
      <c r="CH3703" s="280">
        <v>5240</v>
      </c>
      <c r="CI3703" s="280" t="s">
        <v>80</v>
      </c>
      <c r="CJ3703" s="280"/>
      <c r="CK3703" s="280"/>
      <c r="CL3703" s="280"/>
      <c r="CM3703" s="280" t="s">
        <v>73</v>
      </c>
      <c r="CN3703" s="280">
        <v>3</v>
      </c>
    </row>
    <row r="3704" spans="4:92">
      <c r="D3704" s="273" t="s">
        <v>83</v>
      </c>
      <c r="E3704" s="273" t="s">
        <v>75</v>
      </c>
      <c r="F3704" s="273" t="s">
        <v>357</v>
      </c>
      <c r="G3704" s="273" t="s">
        <v>648</v>
      </c>
      <c r="H3704" s="274">
        <v>45017</v>
      </c>
      <c r="I3704" s="273">
        <v>11670</v>
      </c>
      <c r="J3704" s="273">
        <v>710</v>
      </c>
      <c r="K3704" s="273">
        <v>0</v>
      </c>
      <c r="L3704" s="273" t="s">
        <v>66</v>
      </c>
      <c r="N3704" s="273" t="s">
        <v>107</v>
      </c>
      <c r="W3704" s="273">
        <v>152342</v>
      </c>
      <c r="X3704" s="273" t="s">
        <v>64</v>
      </c>
      <c r="Y3704" s="273" t="s">
        <v>63</v>
      </c>
      <c r="Z3704" s="273" t="s">
        <v>252</v>
      </c>
      <c r="AA3704" s="273" t="s">
        <v>257</v>
      </c>
      <c r="AB3704" s="274">
        <v>45261</v>
      </c>
      <c r="AC3704" s="273">
        <v>16898</v>
      </c>
      <c r="AD3704" s="273">
        <v>22</v>
      </c>
      <c r="AE3704" s="273">
        <v>0.62</v>
      </c>
      <c r="AF3704" s="273" t="s">
        <v>90</v>
      </c>
      <c r="AG3704" s="273" t="s">
        <v>867</v>
      </c>
      <c r="AH3704" s="273" t="s">
        <v>868</v>
      </c>
      <c r="AI3704" s="273" t="s">
        <v>199</v>
      </c>
      <c r="AJ3704" s="273" t="s">
        <v>214</v>
      </c>
      <c r="AK3704" s="273">
        <v>319052</v>
      </c>
      <c r="BV3704" s="336" t="s">
        <v>64</v>
      </c>
      <c r="BW3704" s="337" t="s">
        <v>75</v>
      </c>
      <c r="BX3704" s="337" t="s">
        <v>231</v>
      </c>
      <c r="BY3704" s="337" t="s">
        <v>231</v>
      </c>
      <c r="BZ3704" s="337" t="s">
        <v>86</v>
      </c>
      <c r="CA3704" s="337" t="s">
        <v>87</v>
      </c>
      <c r="CB3704" s="337" t="s">
        <v>88</v>
      </c>
      <c r="CC3704" s="337" t="s">
        <v>89</v>
      </c>
      <c r="CD3704" s="338">
        <v>3</v>
      </c>
      <c r="CE3704" s="335">
        <v>44927</v>
      </c>
      <c r="CF3704" s="337">
        <v>10244</v>
      </c>
      <c r="CG3704" s="337" t="s">
        <v>80</v>
      </c>
      <c r="CH3704" s="337">
        <v>10244</v>
      </c>
      <c r="CI3704" s="337" t="s">
        <v>80</v>
      </c>
      <c r="CJ3704" s="337"/>
      <c r="CK3704" s="337"/>
      <c r="CL3704" s="337"/>
      <c r="CM3704" s="337" t="s">
        <v>73</v>
      </c>
      <c r="CN3704" s="337">
        <v>3</v>
      </c>
    </row>
    <row r="3705" spans="4:92">
      <c r="D3705" s="273" t="s">
        <v>83</v>
      </c>
      <c r="E3705" s="273" t="s">
        <v>75</v>
      </c>
      <c r="F3705" s="273" t="s">
        <v>357</v>
      </c>
      <c r="G3705" s="273" t="s">
        <v>648</v>
      </c>
      <c r="H3705" s="274">
        <v>45017</v>
      </c>
      <c r="I3705" s="273">
        <v>11670</v>
      </c>
      <c r="J3705" s="273">
        <v>710</v>
      </c>
      <c r="K3705" s="273">
        <v>284.85000000000002</v>
      </c>
      <c r="L3705" s="273" t="s">
        <v>66</v>
      </c>
      <c r="M3705" s="273">
        <v>27.024999999999999</v>
      </c>
      <c r="N3705" s="273" t="s">
        <v>115</v>
      </c>
      <c r="W3705" s="273">
        <v>152341</v>
      </c>
      <c r="X3705" s="273" t="s">
        <v>64</v>
      </c>
      <c r="Y3705" s="273" t="s">
        <v>63</v>
      </c>
      <c r="Z3705" s="273" t="s">
        <v>252</v>
      </c>
      <c r="AA3705" s="273" t="s">
        <v>257</v>
      </c>
      <c r="AB3705" s="274">
        <v>45261</v>
      </c>
      <c r="AC3705" s="273">
        <v>16898</v>
      </c>
      <c r="AD3705" s="273">
        <v>22</v>
      </c>
      <c r="AE3705" s="273">
        <v>3.88</v>
      </c>
      <c r="AF3705" s="273" t="s">
        <v>90</v>
      </c>
      <c r="AG3705" s="273" t="s">
        <v>815</v>
      </c>
      <c r="AH3705" s="273" t="s">
        <v>230</v>
      </c>
      <c r="AI3705" s="273" t="s">
        <v>123</v>
      </c>
      <c r="AJ3705" s="273" t="s">
        <v>200</v>
      </c>
      <c r="AK3705" s="273">
        <v>319058</v>
      </c>
      <c r="BV3705" s="279" t="s">
        <v>64</v>
      </c>
      <c r="BW3705" s="280" t="s">
        <v>75</v>
      </c>
      <c r="BX3705" s="280" t="s">
        <v>231</v>
      </c>
      <c r="BY3705" s="280" t="s">
        <v>231</v>
      </c>
      <c r="BZ3705" s="280" t="s">
        <v>86</v>
      </c>
      <c r="CA3705" s="280" t="s">
        <v>87</v>
      </c>
      <c r="CB3705" s="280" t="s">
        <v>88</v>
      </c>
      <c r="CC3705" s="280" t="s">
        <v>89</v>
      </c>
      <c r="CD3705" s="281">
        <v>3</v>
      </c>
      <c r="CE3705" s="277">
        <v>44927</v>
      </c>
      <c r="CF3705" s="280">
        <v>13334</v>
      </c>
      <c r="CG3705" s="280" t="s">
        <v>80</v>
      </c>
      <c r="CH3705" s="280">
        <v>13334</v>
      </c>
      <c r="CI3705" s="280" t="s">
        <v>80</v>
      </c>
      <c r="CJ3705" s="280"/>
      <c r="CK3705" s="280"/>
      <c r="CL3705" s="280"/>
      <c r="CM3705" s="280" t="s">
        <v>73</v>
      </c>
      <c r="CN3705" s="280">
        <v>3</v>
      </c>
    </row>
    <row r="3706" spans="4:92">
      <c r="D3706" s="273" t="s">
        <v>83</v>
      </c>
      <c r="E3706" s="273" t="s">
        <v>75</v>
      </c>
      <c r="F3706" s="273" t="s">
        <v>357</v>
      </c>
      <c r="G3706" s="273" t="s">
        <v>648</v>
      </c>
      <c r="H3706" s="274">
        <v>45047</v>
      </c>
      <c r="I3706" s="273">
        <v>12286</v>
      </c>
      <c r="J3706" s="273">
        <v>710</v>
      </c>
      <c r="W3706" s="273">
        <v>177836</v>
      </c>
      <c r="X3706" s="273" t="s">
        <v>64</v>
      </c>
      <c r="Y3706" s="273" t="s">
        <v>63</v>
      </c>
      <c r="Z3706" s="273" t="s">
        <v>252</v>
      </c>
      <c r="AA3706" s="273" t="s">
        <v>257</v>
      </c>
      <c r="AB3706" s="274">
        <v>45261</v>
      </c>
      <c r="AC3706" s="273">
        <v>16898</v>
      </c>
      <c r="AD3706" s="273">
        <v>22</v>
      </c>
      <c r="AE3706" s="273">
        <v>9.5399999999999991</v>
      </c>
      <c r="AF3706" s="273" t="s">
        <v>90</v>
      </c>
      <c r="AG3706" s="273" t="s">
        <v>879</v>
      </c>
      <c r="AH3706" s="273" t="s">
        <v>880</v>
      </c>
      <c r="AI3706" s="273" t="s">
        <v>123</v>
      </c>
      <c r="AJ3706" s="273" t="s">
        <v>200</v>
      </c>
      <c r="AK3706" s="273">
        <v>319064</v>
      </c>
      <c r="BV3706" s="336" t="s">
        <v>64</v>
      </c>
      <c r="BW3706" s="337" t="s">
        <v>75</v>
      </c>
      <c r="BX3706" s="337" t="s">
        <v>231</v>
      </c>
      <c r="BY3706" s="337" t="s">
        <v>231</v>
      </c>
      <c r="BZ3706" s="337" t="s">
        <v>86</v>
      </c>
      <c r="CA3706" s="337" t="s">
        <v>87</v>
      </c>
      <c r="CB3706" s="337" t="s">
        <v>88</v>
      </c>
      <c r="CC3706" s="337" t="s">
        <v>89</v>
      </c>
      <c r="CD3706" s="338">
        <v>3</v>
      </c>
      <c r="CE3706" s="335">
        <v>44927</v>
      </c>
      <c r="CF3706" s="337">
        <v>5172</v>
      </c>
      <c r="CG3706" s="337" t="s">
        <v>80</v>
      </c>
      <c r="CH3706" s="337">
        <v>5172</v>
      </c>
      <c r="CI3706" s="337" t="s">
        <v>80</v>
      </c>
      <c r="CJ3706" s="337"/>
      <c r="CK3706" s="337"/>
      <c r="CL3706" s="337"/>
      <c r="CM3706" s="337" t="s">
        <v>73</v>
      </c>
      <c r="CN3706" s="337">
        <v>3</v>
      </c>
    </row>
    <row r="3707" spans="4:92">
      <c r="D3707" s="273" t="s">
        <v>83</v>
      </c>
      <c r="E3707" s="273" t="s">
        <v>75</v>
      </c>
      <c r="F3707" s="273" t="s">
        <v>357</v>
      </c>
      <c r="G3707" s="273" t="s">
        <v>648</v>
      </c>
      <c r="H3707" s="274">
        <v>45047</v>
      </c>
      <c r="I3707" s="273">
        <v>12286</v>
      </c>
      <c r="J3707" s="273">
        <v>710</v>
      </c>
      <c r="K3707" s="273">
        <v>0</v>
      </c>
      <c r="L3707" s="273" t="s">
        <v>66</v>
      </c>
      <c r="N3707" s="273" t="s">
        <v>107</v>
      </c>
      <c r="W3707" s="273">
        <v>177861</v>
      </c>
      <c r="X3707" s="273" t="s">
        <v>64</v>
      </c>
      <c r="Y3707" s="273" t="s">
        <v>63</v>
      </c>
      <c r="Z3707" s="273" t="s">
        <v>252</v>
      </c>
      <c r="AA3707" s="273" t="s">
        <v>257</v>
      </c>
      <c r="AB3707" s="274">
        <v>45261</v>
      </c>
      <c r="AC3707" s="273">
        <v>16898</v>
      </c>
      <c r="AD3707" s="273">
        <v>22</v>
      </c>
      <c r="AE3707" s="273">
        <v>1.92</v>
      </c>
      <c r="AF3707" s="273" t="s">
        <v>90</v>
      </c>
      <c r="AG3707" s="273" t="s">
        <v>887</v>
      </c>
      <c r="AH3707" s="273" t="s">
        <v>940</v>
      </c>
      <c r="AI3707" s="273" t="s">
        <v>123</v>
      </c>
      <c r="AJ3707" s="273" t="s">
        <v>200</v>
      </c>
      <c r="AK3707" s="273">
        <v>319070</v>
      </c>
      <c r="BV3707" s="279" t="s">
        <v>64</v>
      </c>
      <c r="BW3707" s="280" t="s">
        <v>63</v>
      </c>
      <c r="BX3707" s="280" t="s">
        <v>252</v>
      </c>
      <c r="BY3707" s="280" t="s">
        <v>257</v>
      </c>
      <c r="BZ3707" s="280" t="s">
        <v>86</v>
      </c>
      <c r="CA3707" s="280" t="s">
        <v>87</v>
      </c>
      <c r="CB3707" s="280" t="s">
        <v>88</v>
      </c>
      <c r="CC3707" s="280" t="s">
        <v>89</v>
      </c>
      <c r="CD3707" s="281">
        <v>3</v>
      </c>
      <c r="CE3707" s="277">
        <v>45231</v>
      </c>
      <c r="CF3707" s="280">
        <v>2604</v>
      </c>
      <c r="CG3707" s="280" t="s">
        <v>90</v>
      </c>
      <c r="CH3707" s="280">
        <v>2604</v>
      </c>
      <c r="CI3707" s="280" t="s">
        <v>80</v>
      </c>
      <c r="CJ3707" s="280"/>
      <c r="CK3707" s="280"/>
      <c r="CL3707" s="280"/>
      <c r="CM3707" s="280" t="s">
        <v>73</v>
      </c>
      <c r="CN3707" s="280">
        <v>3</v>
      </c>
    </row>
    <row r="3708" spans="4:92">
      <c r="D3708" s="273" t="s">
        <v>83</v>
      </c>
      <c r="E3708" s="273" t="s">
        <v>75</v>
      </c>
      <c r="F3708" s="273" t="s">
        <v>357</v>
      </c>
      <c r="G3708" s="273" t="s">
        <v>648</v>
      </c>
      <c r="H3708" s="274">
        <v>45047</v>
      </c>
      <c r="I3708" s="273">
        <v>12286</v>
      </c>
      <c r="J3708" s="273">
        <v>710</v>
      </c>
      <c r="K3708" s="273">
        <v>281.36</v>
      </c>
      <c r="L3708" s="273" t="s">
        <v>66</v>
      </c>
      <c r="M3708" s="273">
        <v>30.475000000000001</v>
      </c>
      <c r="N3708" s="273" t="s">
        <v>115</v>
      </c>
      <c r="W3708" s="273">
        <v>177860</v>
      </c>
      <c r="X3708" s="273" t="s">
        <v>64</v>
      </c>
      <c r="Y3708" s="273" t="s">
        <v>63</v>
      </c>
      <c r="Z3708" s="273" t="s">
        <v>252</v>
      </c>
      <c r="AA3708" s="273" t="s">
        <v>257</v>
      </c>
      <c r="AB3708" s="274">
        <v>45261</v>
      </c>
      <c r="AC3708" s="273">
        <v>16898</v>
      </c>
      <c r="AD3708" s="273">
        <v>22</v>
      </c>
      <c r="AE3708" s="273">
        <v>8.1000000000000003E-2</v>
      </c>
      <c r="AF3708" s="273" t="s">
        <v>90</v>
      </c>
      <c r="AG3708" s="273" t="s">
        <v>884</v>
      </c>
      <c r="AH3708" s="273" t="s">
        <v>943</v>
      </c>
      <c r="AI3708" s="273" t="s">
        <v>123</v>
      </c>
      <c r="AJ3708" s="273" t="s">
        <v>200</v>
      </c>
      <c r="AK3708" s="273">
        <v>319076</v>
      </c>
      <c r="BV3708" s="336" t="s">
        <v>64</v>
      </c>
      <c r="BW3708" s="337" t="s">
        <v>63</v>
      </c>
      <c r="BX3708" s="337" t="s">
        <v>252</v>
      </c>
      <c r="BY3708" s="337" t="s">
        <v>257</v>
      </c>
      <c r="BZ3708" s="337" t="s">
        <v>86</v>
      </c>
      <c r="CA3708" s="337" t="s">
        <v>87</v>
      </c>
      <c r="CB3708" s="337" t="s">
        <v>88</v>
      </c>
      <c r="CC3708" s="337" t="s">
        <v>89</v>
      </c>
      <c r="CD3708" s="338">
        <v>3</v>
      </c>
      <c r="CE3708" s="335">
        <v>45261</v>
      </c>
      <c r="CF3708" s="337">
        <v>8962</v>
      </c>
      <c r="CG3708" s="337" t="s">
        <v>90</v>
      </c>
      <c r="CH3708" s="337">
        <v>8962</v>
      </c>
      <c r="CI3708" s="337" t="s">
        <v>80</v>
      </c>
      <c r="CJ3708" s="337"/>
      <c r="CK3708" s="337"/>
      <c r="CL3708" s="337"/>
      <c r="CM3708" s="337" t="s">
        <v>73</v>
      </c>
      <c r="CN3708" s="337">
        <v>3</v>
      </c>
    </row>
    <row r="3709" spans="4:92">
      <c r="D3709" s="273" t="s">
        <v>83</v>
      </c>
      <c r="E3709" s="273" t="s">
        <v>75</v>
      </c>
      <c r="F3709" s="273" t="s">
        <v>357</v>
      </c>
      <c r="G3709" s="273" t="s">
        <v>648</v>
      </c>
      <c r="H3709" s="274">
        <v>45078</v>
      </c>
      <c r="I3709" s="273">
        <v>12555</v>
      </c>
      <c r="J3709" s="273">
        <v>710</v>
      </c>
      <c r="W3709" s="273">
        <v>189672</v>
      </c>
      <c r="X3709" s="273" t="s">
        <v>64</v>
      </c>
      <c r="Y3709" s="273" t="s">
        <v>63</v>
      </c>
      <c r="Z3709" s="273" t="s">
        <v>221</v>
      </c>
      <c r="AA3709" s="273" t="s">
        <v>221</v>
      </c>
      <c r="AB3709" s="274">
        <v>44986</v>
      </c>
      <c r="AC3709" s="273">
        <v>12013</v>
      </c>
      <c r="AD3709" s="273">
        <v>17</v>
      </c>
      <c r="AE3709" s="273">
        <v>0.19500000000000001</v>
      </c>
      <c r="AF3709" s="273" t="s">
        <v>90</v>
      </c>
      <c r="AG3709" s="273" t="s">
        <v>884</v>
      </c>
      <c r="AH3709" s="273" t="s">
        <v>1051</v>
      </c>
      <c r="AI3709" s="273" t="s">
        <v>123</v>
      </c>
      <c r="AJ3709" s="273" t="s">
        <v>200</v>
      </c>
      <c r="AK3709" s="273">
        <v>163458</v>
      </c>
      <c r="BV3709" s="279" t="s">
        <v>64</v>
      </c>
      <c r="BW3709" s="280" t="s">
        <v>63</v>
      </c>
      <c r="BX3709" s="280" t="s">
        <v>252</v>
      </c>
      <c r="BY3709" s="280" t="s">
        <v>257</v>
      </c>
      <c r="BZ3709" s="280" t="s">
        <v>86</v>
      </c>
      <c r="CA3709" s="280" t="s">
        <v>87</v>
      </c>
      <c r="CB3709" s="280" t="s">
        <v>88</v>
      </c>
      <c r="CC3709" s="280" t="s">
        <v>89</v>
      </c>
      <c r="CD3709" s="281">
        <v>3</v>
      </c>
      <c r="CE3709" s="277">
        <v>45261</v>
      </c>
      <c r="CF3709" s="280">
        <v>1586</v>
      </c>
      <c r="CG3709" s="280" t="s">
        <v>90</v>
      </c>
      <c r="CH3709" s="280">
        <v>1586</v>
      </c>
      <c r="CI3709" s="280" t="s">
        <v>80</v>
      </c>
      <c r="CJ3709" s="280"/>
      <c r="CK3709" s="280"/>
      <c r="CL3709" s="280"/>
      <c r="CM3709" s="280" t="s">
        <v>73</v>
      </c>
      <c r="CN3709" s="280">
        <v>3</v>
      </c>
    </row>
    <row r="3710" spans="4:92">
      <c r="D3710" s="273" t="s">
        <v>83</v>
      </c>
      <c r="E3710" s="273" t="s">
        <v>75</v>
      </c>
      <c r="F3710" s="273" t="s">
        <v>357</v>
      </c>
      <c r="G3710" s="273" t="s">
        <v>691</v>
      </c>
      <c r="H3710" s="274">
        <v>45261</v>
      </c>
      <c r="I3710" s="273">
        <v>17001</v>
      </c>
      <c r="J3710" s="273">
        <v>725</v>
      </c>
      <c r="K3710" s="273">
        <v>0</v>
      </c>
      <c r="L3710" s="273" t="s">
        <v>66</v>
      </c>
      <c r="N3710" s="273" t="s">
        <v>107</v>
      </c>
      <c r="W3710" s="273">
        <v>313356</v>
      </c>
      <c r="X3710" s="273" t="s">
        <v>64</v>
      </c>
      <c r="Y3710" s="273" t="s">
        <v>63</v>
      </c>
      <c r="Z3710" s="273" t="s">
        <v>221</v>
      </c>
      <c r="AA3710" s="273" t="s">
        <v>221</v>
      </c>
      <c r="AB3710" s="274">
        <v>44986</v>
      </c>
      <c r="AC3710" s="273">
        <v>12013</v>
      </c>
      <c r="AD3710" s="273">
        <v>17</v>
      </c>
      <c r="AE3710" s="273">
        <v>2.5299999999999998</v>
      </c>
      <c r="AF3710" s="273" t="s">
        <v>90</v>
      </c>
      <c r="AG3710" s="273" t="s">
        <v>989</v>
      </c>
      <c r="AH3710" s="273" t="s">
        <v>1053</v>
      </c>
      <c r="AI3710" s="273" t="s">
        <v>123</v>
      </c>
      <c r="AJ3710" s="273" t="s">
        <v>200</v>
      </c>
      <c r="AK3710" s="273">
        <v>163464</v>
      </c>
      <c r="BV3710" s="336" t="s">
        <v>64</v>
      </c>
      <c r="BW3710" s="337" t="s">
        <v>63</v>
      </c>
      <c r="BX3710" s="337" t="s">
        <v>252</v>
      </c>
      <c r="BY3710" s="337" t="s">
        <v>257</v>
      </c>
      <c r="BZ3710" s="337" t="s">
        <v>86</v>
      </c>
      <c r="CA3710" s="337" t="s">
        <v>87</v>
      </c>
      <c r="CB3710" s="337" t="s">
        <v>101</v>
      </c>
      <c r="CC3710" s="337" t="s">
        <v>102</v>
      </c>
      <c r="CD3710" s="338">
        <v>4</v>
      </c>
      <c r="CE3710" s="335">
        <v>45261</v>
      </c>
      <c r="CF3710" s="337">
        <v>114218</v>
      </c>
      <c r="CG3710" s="337" t="s">
        <v>103</v>
      </c>
      <c r="CH3710" s="337">
        <v>3718.9380799999999</v>
      </c>
      <c r="CI3710" s="337" t="s">
        <v>104</v>
      </c>
      <c r="CJ3710" s="337"/>
      <c r="CK3710" s="337"/>
      <c r="CL3710" s="337"/>
      <c r="CM3710" s="337" t="s">
        <v>73</v>
      </c>
      <c r="CN3710" s="337">
        <v>3</v>
      </c>
    </row>
    <row r="3711" spans="4:92">
      <c r="D3711" s="273" t="s">
        <v>83</v>
      </c>
      <c r="E3711" s="273" t="s">
        <v>75</v>
      </c>
      <c r="F3711" s="273" t="s">
        <v>357</v>
      </c>
      <c r="G3711" s="273" t="s">
        <v>691</v>
      </c>
      <c r="H3711" s="274">
        <v>45261</v>
      </c>
      <c r="I3711" s="273">
        <v>17001</v>
      </c>
      <c r="J3711" s="273">
        <v>725</v>
      </c>
      <c r="K3711" s="273">
        <v>0</v>
      </c>
      <c r="L3711" s="273" t="s">
        <v>66</v>
      </c>
      <c r="M3711" s="273">
        <v>0</v>
      </c>
      <c r="N3711" s="273" t="s">
        <v>115</v>
      </c>
      <c r="W3711" s="273">
        <v>313355</v>
      </c>
      <c r="X3711" s="273" t="s">
        <v>64</v>
      </c>
      <c r="Y3711" s="273" t="s">
        <v>63</v>
      </c>
      <c r="Z3711" s="273" t="s">
        <v>221</v>
      </c>
      <c r="AA3711" s="273" t="s">
        <v>221</v>
      </c>
      <c r="AB3711" s="274">
        <v>44986</v>
      </c>
      <c r="AC3711" s="273">
        <v>12013</v>
      </c>
      <c r="AD3711" s="273">
        <v>17</v>
      </c>
      <c r="AE3711" s="273">
        <v>1.7999999999999999E-2</v>
      </c>
      <c r="AF3711" s="273" t="s">
        <v>90</v>
      </c>
      <c r="AG3711" s="273" t="s">
        <v>837</v>
      </c>
      <c r="AH3711" s="273" t="s">
        <v>1056</v>
      </c>
      <c r="AI3711" s="273" t="s">
        <v>123</v>
      </c>
      <c r="AJ3711" s="273" t="s">
        <v>200</v>
      </c>
      <c r="AK3711" s="273">
        <v>163470</v>
      </c>
      <c r="BV3711" s="279" t="s">
        <v>64</v>
      </c>
      <c r="BW3711" s="280" t="s">
        <v>63</v>
      </c>
      <c r="BX3711" s="280" t="s">
        <v>252</v>
      </c>
      <c r="BY3711" s="280" t="s">
        <v>257</v>
      </c>
      <c r="BZ3711" s="280" t="s">
        <v>86</v>
      </c>
      <c r="CA3711" s="280" t="s">
        <v>87</v>
      </c>
      <c r="CB3711" s="280" t="s">
        <v>101</v>
      </c>
      <c r="CC3711" s="280" t="s">
        <v>102</v>
      </c>
      <c r="CD3711" s="281">
        <v>4</v>
      </c>
      <c r="CE3711" s="277">
        <v>45261</v>
      </c>
      <c r="CF3711" s="280">
        <v>21858</v>
      </c>
      <c r="CG3711" s="280" t="s">
        <v>103</v>
      </c>
      <c r="CH3711" s="280">
        <v>711.69647999999995</v>
      </c>
      <c r="CI3711" s="280" t="s">
        <v>104</v>
      </c>
      <c r="CJ3711" s="280"/>
      <c r="CK3711" s="280"/>
      <c r="CL3711" s="280"/>
      <c r="CM3711" s="280" t="s">
        <v>73</v>
      </c>
      <c r="CN3711" s="280">
        <v>3</v>
      </c>
    </row>
    <row r="3712" spans="4:92">
      <c r="D3712" s="273" t="s">
        <v>83</v>
      </c>
      <c r="E3712" s="273" t="s">
        <v>75</v>
      </c>
      <c r="F3712" s="273" t="s">
        <v>357</v>
      </c>
      <c r="G3712" s="273" t="s">
        <v>667</v>
      </c>
      <c r="H3712" s="274">
        <v>44927</v>
      </c>
      <c r="I3712" s="273">
        <v>11187</v>
      </c>
      <c r="J3712" s="273">
        <v>716</v>
      </c>
      <c r="W3712" s="273">
        <v>138310</v>
      </c>
      <c r="X3712" s="273" t="s">
        <v>64</v>
      </c>
      <c r="Y3712" s="273" t="s">
        <v>63</v>
      </c>
      <c r="Z3712" s="273" t="s">
        <v>221</v>
      </c>
      <c r="AA3712" s="273" t="s">
        <v>221</v>
      </c>
      <c r="AB3712" s="274">
        <v>44986</v>
      </c>
      <c r="AC3712" s="273">
        <v>12013</v>
      </c>
      <c r="AD3712" s="273">
        <v>17</v>
      </c>
      <c r="AE3712" s="273">
        <v>1.048</v>
      </c>
      <c r="AF3712" s="273" t="s">
        <v>90</v>
      </c>
      <c r="AG3712" s="273" t="s">
        <v>884</v>
      </c>
      <c r="AH3712" s="273" t="s">
        <v>1058</v>
      </c>
      <c r="AI3712" s="273" t="s">
        <v>123</v>
      </c>
      <c r="AJ3712" s="273" t="s">
        <v>200</v>
      </c>
      <c r="AK3712" s="273">
        <v>163476</v>
      </c>
      <c r="BV3712" s="336" t="s">
        <v>64</v>
      </c>
      <c r="BW3712" s="337" t="s">
        <v>63</v>
      </c>
      <c r="BX3712" s="337" t="s">
        <v>252</v>
      </c>
      <c r="BY3712" s="337" t="s">
        <v>257</v>
      </c>
      <c r="BZ3712" s="337" t="s">
        <v>110</v>
      </c>
      <c r="CA3712" s="337" t="s">
        <v>111</v>
      </c>
      <c r="CB3712" s="337" t="s">
        <v>112</v>
      </c>
      <c r="CC3712" s="337" t="s">
        <v>113</v>
      </c>
      <c r="CD3712" s="338">
        <v>4</v>
      </c>
      <c r="CE3712" s="335">
        <v>45261</v>
      </c>
      <c r="CF3712" s="337"/>
      <c r="CG3712" s="337"/>
      <c r="CH3712" s="337"/>
      <c r="CI3712" s="337" t="s">
        <v>80</v>
      </c>
      <c r="CJ3712" s="337"/>
      <c r="CK3712" s="337"/>
      <c r="CL3712" s="337"/>
      <c r="CM3712" s="337" t="s">
        <v>73</v>
      </c>
      <c r="CN3712" s="337">
        <v>3</v>
      </c>
    </row>
    <row r="3713" spans="4:92">
      <c r="D3713" s="273" t="s">
        <v>83</v>
      </c>
      <c r="E3713" s="273" t="s">
        <v>75</v>
      </c>
      <c r="F3713" s="273" t="s">
        <v>357</v>
      </c>
      <c r="G3713" s="273" t="s">
        <v>667</v>
      </c>
      <c r="H3713" s="274">
        <v>44927</v>
      </c>
      <c r="I3713" s="273">
        <v>11187</v>
      </c>
      <c r="J3713" s="273">
        <v>716</v>
      </c>
      <c r="K3713" s="273">
        <v>0</v>
      </c>
      <c r="L3713" s="273" t="s">
        <v>66</v>
      </c>
      <c r="N3713" s="273" t="s">
        <v>107</v>
      </c>
      <c r="W3713" s="273">
        <v>138335</v>
      </c>
      <c r="X3713" s="273" t="s">
        <v>64</v>
      </c>
      <c r="Y3713" s="273" t="s">
        <v>63</v>
      </c>
      <c r="Z3713" s="273" t="s">
        <v>221</v>
      </c>
      <c r="AA3713" s="273" t="s">
        <v>221</v>
      </c>
      <c r="AB3713" s="274">
        <v>44986</v>
      </c>
      <c r="AC3713" s="273">
        <v>12013</v>
      </c>
      <c r="AD3713" s="273">
        <v>17</v>
      </c>
      <c r="AE3713" s="273">
        <v>0</v>
      </c>
      <c r="AF3713" s="273" t="s">
        <v>90</v>
      </c>
      <c r="AG3713" s="273" t="s">
        <v>983</v>
      </c>
      <c r="AH3713" s="273" t="s">
        <v>984</v>
      </c>
      <c r="AI3713" s="273" t="s">
        <v>123</v>
      </c>
      <c r="AJ3713" s="273" t="s">
        <v>200</v>
      </c>
      <c r="AK3713" s="273">
        <v>163482</v>
      </c>
      <c r="BV3713" s="279" t="s">
        <v>64</v>
      </c>
      <c r="BW3713" s="280" t="s">
        <v>63</v>
      </c>
      <c r="BX3713" s="280" t="s">
        <v>252</v>
      </c>
      <c r="BY3713" s="280" t="s">
        <v>257</v>
      </c>
      <c r="BZ3713" s="280" t="s">
        <v>110</v>
      </c>
      <c r="CA3713" s="280" t="s">
        <v>111</v>
      </c>
      <c r="CB3713" s="280" t="s">
        <v>117</v>
      </c>
      <c r="CC3713" s="280" t="s">
        <v>118</v>
      </c>
      <c r="CD3713" s="281">
        <v>5</v>
      </c>
      <c r="CE3713" s="277">
        <v>45261</v>
      </c>
      <c r="CF3713" s="280"/>
      <c r="CG3713" s="280"/>
      <c r="CH3713" s="280"/>
      <c r="CI3713" s="280" t="s">
        <v>104</v>
      </c>
      <c r="CJ3713" s="280"/>
      <c r="CK3713" s="280"/>
      <c r="CL3713" s="280"/>
      <c r="CM3713" s="280" t="s">
        <v>73</v>
      </c>
      <c r="CN3713" s="280">
        <v>3</v>
      </c>
    </row>
    <row r="3714" spans="4:92">
      <c r="D3714" s="273" t="s">
        <v>83</v>
      </c>
      <c r="E3714" s="273" t="s">
        <v>75</v>
      </c>
      <c r="F3714" s="273" t="s">
        <v>357</v>
      </c>
      <c r="G3714" s="273" t="s">
        <v>667</v>
      </c>
      <c r="H3714" s="274">
        <v>44927</v>
      </c>
      <c r="I3714" s="273">
        <v>11187</v>
      </c>
      <c r="J3714" s="273">
        <v>716</v>
      </c>
      <c r="K3714" s="273">
        <v>1451</v>
      </c>
      <c r="L3714" s="273" t="s">
        <v>66</v>
      </c>
      <c r="M3714" s="273">
        <v>124.35237499999999</v>
      </c>
      <c r="N3714" s="273" t="s">
        <v>115</v>
      </c>
      <c r="W3714" s="273">
        <v>138334</v>
      </c>
      <c r="X3714" s="273" t="s">
        <v>64</v>
      </c>
      <c r="Y3714" s="273" t="s">
        <v>63</v>
      </c>
      <c r="Z3714" s="273" t="s">
        <v>221</v>
      </c>
      <c r="AA3714" s="273" t="s">
        <v>221</v>
      </c>
      <c r="AB3714" s="274">
        <v>44986</v>
      </c>
      <c r="AC3714" s="273">
        <v>12013</v>
      </c>
      <c r="AD3714" s="273">
        <v>17</v>
      </c>
      <c r="AE3714" s="273">
        <v>3.383</v>
      </c>
      <c r="AF3714" s="273" t="s">
        <v>90</v>
      </c>
      <c r="AG3714" s="273" t="s">
        <v>884</v>
      </c>
      <c r="AH3714" s="273" t="s">
        <v>880</v>
      </c>
      <c r="AI3714" s="273" t="s">
        <v>123</v>
      </c>
      <c r="AJ3714" s="273" t="s">
        <v>200</v>
      </c>
      <c r="AK3714" s="273">
        <v>163488</v>
      </c>
      <c r="BV3714" s="336" t="s">
        <v>64</v>
      </c>
      <c r="BW3714" s="337" t="s">
        <v>63</v>
      </c>
      <c r="BX3714" s="337" t="s">
        <v>252</v>
      </c>
      <c r="BY3714" s="337" t="s">
        <v>257</v>
      </c>
      <c r="BZ3714" s="337" t="s">
        <v>126</v>
      </c>
      <c r="CA3714" s="337" t="s">
        <v>127</v>
      </c>
      <c r="CB3714" s="337" t="s">
        <v>128</v>
      </c>
      <c r="CC3714" s="337" t="s">
        <v>129</v>
      </c>
      <c r="CD3714" s="338">
        <v>6</v>
      </c>
      <c r="CE3714" s="335">
        <v>45261</v>
      </c>
      <c r="CF3714" s="337"/>
      <c r="CG3714" s="337"/>
      <c r="CH3714" s="337"/>
      <c r="CI3714" s="337" t="s">
        <v>80</v>
      </c>
      <c r="CJ3714" s="337"/>
      <c r="CK3714" s="337"/>
      <c r="CL3714" s="337"/>
      <c r="CM3714" s="337" t="s">
        <v>73</v>
      </c>
      <c r="CN3714" s="337">
        <v>3</v>
      </c>
    </row>
    <row r="3715" spans="4:92">
      <c r="D3715" s="273" t="s">
        <v>83</v>
      </c>
      <c r="E3715" s="273" t="s">
        <v>75</v>
      </c>
      <c r="F3715" s="273" t="s">
        <v>357</v>
      </c>
      <c r="G3715" s="273" t="s">
        <v>667</v>
      </c>
      <c r="H3715" s="274">
        <v>44958</v>
      </c>
      <c r="I3715" s="273">
        <v>11349</v>
      </c>
      <c r="J3715" s="273">
        <v>716</v>
      </c>
      <c r="W3715" s="273">
        <v>143008</v>
      </c>
      <c r="X3715" s="273" t="s">
        <v>64</v>
      </c>
      <c r="Y3715" s="273" t="s">
        <v>63</v>
      </c>
      <c r="Z3715" s="273" t="s">
        <v>221</v>
      </c>
      <c r="AA3715" s="273" t="s">
        <v>221</v>
      </c>
      <c r="AB3715" s="274">
        <v>44986</v>
      </c>
      <c r="AC3715" s="273">
        <v>12013</v>
      </c>
      <c r="AD3715" s="273">
        <v>17</v>
      </c>
      <c r="AE3715" s="273">
        <v>0</v>
      </c>
      <c r="AF3715" s="273" t="s">
        <v>90</v>
      </c>
      <c r="AG3715" s="273" t="s">
        <v>989</v>
      </c>
      <c r="AH3715" s="273" t="s">
        <v>990</v>
      </c>
      <c r="AI3715" s="273" t="s">
        <v>123</v>
      </c>
      <c r="AJ3715" s="273" t="s">
        <v>200</v>
      </c>
      <c r="AK3715" s="273">
        <v>163494</v>
      </c>
      <c r="BV3715" s="279" t="s">
        <v>64</v>
      </c>
      <c r="BW3715" s="280" t="s">
        <v>63</v>
      </c>
      <c r="BX3715" s="280" t="s">
        <v>252</v>
      </c>
      <c r="BY3715" s="280" t="s">
        <v>257</v>
      </c>
      <c r="BZ3715" s="280" t="s">
        <v>138</v>
      </c>
      <c r="CA3715" s="280" t="s">
        <v>139</v>
      </c>
      <c r="CB3715" s="280" t="s">
        <v>140</v>
      </c>
      <c r="CC3715" s="280" t="s">
        <v>141</v>
      </c>
      <c r="CD3715" s="281">
        <v>9</v>
      </c>
      <c r="CE3715" s="277">
        <v>45261</v>
      </c>
      <c r="CF3715" s="280">
        <v>8608</v>
      </c>
      <c r="CG3715" s="280" t="s">
        <v>90</v>
      </c>
      <c r="CH3715" s="280">
        <v>8608</v>
      </c>
      <c r="CI3715" s="280" t="s">
        <v>80</v>
      </c>
      <c r="CJ3715" s="280"/>
      <c r="CK3715" s="280"/>
      <c r="CL3715" s="280"/>
      <c r="CM3715" s="280" t="s">
        <v>73</v>
      </c>
      <c r="CN3715" s="280">
        <v>3</v>
      </c>
    </row>
    <row r="3716" spans="4:92">
      <c r="D3716" s="273" t="s">
        <v>83</v>
      </c>
      <c r="E3716" s="273" t="s">
        <v>75</v>
      </c>
      <c r="F3716" s="273" t="s">
        <v>357</v>
      </c>
      <c r="G3716" s="273" t="s">
        <v>667</v>
      </c>
      <c r="H3716" s="274">
        <v>44958</v>
      </c>
      <c r="I3716" s="273">
        <v>11349</v>
      </c>
      <c r="J3716" s="273">
        <v>716</v>
      </c>
      <c r="K3716" s="273">
        <v>0</v>
      </c>
      <c r="L3716" s="273" t="s">
        <v>66</v>
      </c>
      <c r="N3716" s="273" t="s">
        <v>107</v>
      </c>
      <c r="W3716" s="273">
        <v>143033</v>
      </c>
      <c r="X3716" s="273" t="s">
        <v>64</v>
      </c>
      <c r="Y3716" s="273" t="s">
        <v>63</v>
      </c>
      <c r="Z3716" s="273" t="s">
        <v>221</v>
      </c>
      <c r="AA3716" s="273" t="s">
        <v>221</v>
      </c>
      <c r="AB3716" s="274">
        <v>44986</v>
      </c>
      <c r="AC3716" s="273">
        <v>12013</v>
      </c>
      <c r="AD3716" s="273">
        <v>17</v>
      </c>
      <c r="AE3716" s="273">
        <v>22.556000000000001</v>
      </c>
      <c r="AF3716" s="273" t="s">
        <v>90</v>
      </c>
      <c r="AG3716" s="273" t="s">
        <v>798</v>
      </c>
      <c r="AH3716" s="273" t="s">
        <v>993</v>
      </c>
      <c r="AI3716" s="273" t="s">
        <v>123</v>
      </c>
      <c r="AJ3716" s="273" t="s">
        <v>200</v>
      </c>
      <c r="AK3716" s="273">
        <v>163500</v>
      </c>
      <c r="BV3716" s="336" t="s">
        <v>64</v>
      </c>
      <c r="BW3716" s="337" t="s">
        <v>63</v>
      </c>
      <c r="BX3716" s="337" t="s">
        <v>252</v>
      </c>
      <c r="BY3716" s="337" t="s">
        <v>257</v>
      </c>
      <c r="BZ3716" s="337" t="s">
        <v>126</v>
      </c>
      <c r="CA3716" s="337" t="s">
        <v>127</v>
      </c>
      <c r="CB3716" s="337" t="s">
        <v>133</v>
      </c>
      <c r="CC3716" s="337" t="s">
        <v>134</v>
      </c>
      <c r="CD3716" s="338">
        <v>7</v>
      </c>
      <c r="CE3716" s="335">
        <v>45261</v>
      </c>
      <c r="CF3716" s="337"/>
      <c r="CG3716" s="337"/>
      <c r="CH3716" s="337"/>
      <c r="CI3716" s="337" t="s">
        <v>104</v>
      </c>
      <c r="CJ3716" s="337"/>
      <c r="CK3716" s="337"/>
      <c r="CL3716" s="337"/>
      <c r="CM3716" s="337" t="s">
        <v>73</v>
      </c>
      <c r="CN3716" s="337">
        <v>3</v>
      </c>
    </row>
    <row r="3717" spans="4:92">
      <c r="D3717" s="273" t="s">
        <v>83</v>
      </c>
      <c r="E3717" s="273" t="s">
        <v>75</v>
      </c>
      <c r="F3717" s="273" t="s">
        <v>357</v>
      </c>
      <c r="G3717" s="273" t="s">
        <v>667</v>
      </c>
      <c r="H3717" s="274">
        <v>44958</v>
      </c>
      <c r="I3717" s="273">
        <v>11349</v>
      </c>
      <c r="J3717" s="273">
        <v>716</v>
      </c>
      <c r="K3717" s="273">
        <v>1558</v>
      </c>
      <c r="L3717" s="273" t="s">
        <v>66</v>
      </c>
      <c r="M3717" s="273">
        <v>136.61712499999999</v>
      </c>
      <c r="N3717" s="273" t="s">
        <v>115</v>
      </c>
      <c r="W3717" s="273">
        <v>143032</v>
      </c>
      <c r="X3717" s="273" t="s">
        <v>64</v>
      </c>
      <c r="Y3717" s="273" t="s">
        <v>63</v>
      </c>
      <c r="Z3717" s="273" t="s">
        <v>221</v>
      </c>
      <c r="AA3717" s="273" t="s">
        <v>221</v>
      </c>
      <c r="AB3717" s="274">
        <v>44986</v>
      </c>
      <c r="AC3717" s="273">
        <v>12013</v>
      </c>
      <c r="AD3717" s="273">
        <v>17</v>
      </c>
      <c r="AE3717" s="273">
        <v>0.22600000000000001</v>
      </c>
      <c r="AF3717" s="273" t="s">
        <v>90</v>
      </c>
      <c r="AG3717" s="273" t="s">
        <v>995</v>
      </c>
      <c r="AH3717" s="273" t="s">
        <v>996</v>
      </c>
      <c r="AI3717" s="273" t="s">
        <v>123</v>
      </c>
      <c r="AJ3717" s="273" t="s">
        <v>200</v>
      </c>
      <c r="AK3717" s="273">
        <v>163506</v>
      </c>
      <c r="BV3717" s="279" t="s">
        <v>83</v>
      </c>
      <c r="BW3717" s="280" t="s">
        <v>63</v>
      </c>
      <c r="BX3717" s="280" t="s">
        <v>228</v>
      </c>
      <c r="BY3717" s="280" t="s">
        <v>244</v>
      </c>
      <c r="BZ3717" s="280" t="s">
        <v>204</v>
      </c>
      <c r="CA3717" s="280" t="s">
        <v>205</v>
      </c>
      <c r="CB3717" s="280" t="s">
        <v>206</v>
      </c>
      <c r="CC3717" s="280" t="s">
        <v>207</v>
      </c>
      <c r="CD3717" s="281">
        <v>0</v>
      </c>
      <c r="CE3717" s="277">
        <v>45261</v>
      </c>
      <c r="CF3717" s="280"/>
      <c r="CG3717" s="280" t="s">
        <v>181</v>
      </c>
      <c r="CH3717" s="280"/>
      <c r="CI3717" s="280" t="s">
        <v>208</v>
      </c>
      <c r="CJ3717" s="280" t="s">
        <v>209</v>
      </c>
      <c r="CK3717" s="280"/>
      <c r="CL3717" s="280"/>
      <c r="CM3717" s="280" t="s">
        <v>73</v>
      </c>
      <c r="CN3717" s="280">
        <v>3</v>
      </c>
    </row>
    <row r="3718" spans="4:92">
      <c r="D3718" s="273" t="s">
        <v>83</v>
      </c>
      <c r="E3718" s="273" t="s">
        <v>75</v>
      </c>
      <c r="F3718" s="273" t="s">
        <v>357</v>
      </c>
      <c r="G3718" s="273" t="s">
        <v>667</v>
      </c>
      <c r="H3718" s="274">
        <v>44986</v>
      </c>
      <c r="I3718" s="273">
        <v>11511</v>
      </c>
      <c r="J3718" s="273">
        <v>716</v>
      </c>
      <c r="W3718" s="273">
        <v>147706</v>
      </c>
      <c r="X3718" s="273" t="s">
        <v>64</v>
      </c>
      <c r="Y3718" s="273" t="s">
        <v>63</v>
      </c>
      <c r="Z3718" s="273" t="s">
        <v>221</v>
      </c>
      <c r="AA3718" s="273" t="s">
        <v>221</v>
      </c>
      <c r="AB3718" s="274">
        <v>44986</v>
      </c>
      <c r="AC3718" s="273">
        <v>12013</v>
      </c>
      <c r="AD3718" s="273">
        <v>17</v>
      </c>
      <c r="AE3718" s="273">
        <v>0.222</v>
      </c>
      <c r="AF3718" s="273" t="s">
        <v>90</v>
      </c>
      <c r="AG3718" s="273" t="s">
        <v>998</v>
      </c>
      <c r="AH3718" s="273" t="s">
        <v>999</v>
      </c>
      <c r="AI3718" s="273" t="s">
        <v>123</v>
      </c>
      <c r="AJ3718" s="273" t="s">
        <v>200</v>
      </c>
      <c r="AK3718" s="273">
        <v>163512</v>
      </c>
      <c r="BV3718" s="336" t="s">
        <v>83</v>
      </c>
      <c r="BW3718" s="337" t="s">
        <v>63</v>
      </c>
      <c r="BX3718" s="337" t="s">
        <v>228</v>
      </c>
      <c r="BY3718" s="337" t="s">
        <v>244</v>
      </c>
      <c r="BZ3718" s="337" t="s">
        <v>86</v>
      </c>
      <c r="CA3718" s="337" t="s">
        <v>87</v>
      </c>
      <c r="CB3718" s="337" t="s">
        <v>233</v>
      </c>
      <c r="CC3718" s="337" t="s">
        <v>234</v>
      </c>
      <c r="CD3718" s="338">
        <v>1</v>
      </c>
      <c r="CE3718" s="335">
        <v>45261</v>
      </c>
      <c r="CF3718" s="337"/>
      <c r="CG3718" s="337" t="s">
        <v>181</v>
      </c>
      <c r="CH3718" s="337"/>
      <c r="CI3718" s="337" t="s">
        <v>181</v>
      </c>
      <c r="CJ3718" s="337" t="s">
        <v>1465</v>
      </c>
      <c r="CK3718" s="337"/>
      <c r="CL3718" s="337"/>
      <c r="CM3718" s="337" t="s">
        <v>73</v>
      </c>
      <c r="CN3718" s="337">
        <v>3</v>
      </c>
    </row>
    <row r="3719" spans="4:92">
      <c r="D3719" s="273" t="s">
        <v>83</v>
      </c>
      <c r="E3719" s="273" t="s">
        <v>75</v>
      </c>
      <c r="F3719" s="273" t="s">
        <v>357</v>
      </c>
      <c r="G3719" s="273" t="s">
        <v>667</v>
      </c>
      <c r="H3719" s="274">
        <v>44986</v>
      </c>
      <c r="I3719" s="273">
        <v>11511</v>
      </c>
      <c r="J3719" s="273">
        <v>716</v>
      </c>
      <c r="K3719" s="273">
        <v>0</v>
      </c>
      <c r="L3719" s="273" t="s">
        <v>66</v>
      </c>
      <c r="N3719" s="273" t="s">
        <v>107</v>
      </c>
      <c r="W3719" s="273">
        <v>147731</v>
      </c>
      <c r="X3719" s="273" t="s">
        <v>64</v>
      </c>
      <c r="Y3719" s="273" t="s">
        <v>63</v>
      </c>
      <c r="Z3719" s="273" t="s">
        <v>221</v>
      </c>
      <c r="AA3719" s="273" t="s">
        <v>221</v>
      </c>
      <c r="AB3719" s="274">
        <v>44986</v>
      </c>
      <c r="AC3719" s="273">
        <v>12013</v>
      </c>
      <c r="AD3719" s="273">
        <v>17</v>
      </c>
      <c r="AE3719" s="273">
        <v>1.7999999999999999E-2</v>
      </c>
      <c r="AF3719" s="273" t="s">
        <v>90</v>
      </c>
      <c r="AG3719" s="273" t="s">
        <v>1005</v>
      </c>
      <c r="AH3719" s="273" t="s">
        <v>1006</v>
      </c>
      <c r="AI3719" s="273" t="s">
        <v>123</v>
      </c>
      <c r="AJ3719" s="273" t="s">
        <v>200</v>
      </c>
      <c r="AK3719" s="273">
        <v>163518</v>
      </c>
      <c r="BV3719" s="279" t="s">
        <v>83</v>
      </c>
      <c r="BW3719" s="280" t="s">
        <v>63</v>
      </c>
      <c r="BX3719" s="280" t="s">
        <v>228</v>
      </c>
      <c r="BY3719" s="280" t="s">
        <v>244</v>
      </c>
      <c r="BZ3719" s="280" t="s">
        <v>86</v>
      </c>
      <c r="CA3719" s="280" t="s">
        <v>87</v>
      </c>
      <c r="CB3719" s="280" t="s">
        <v>225</v>
      </c>
      <c r="CC3719" s="280" t="s">
        <v>226</v>
      </c>
      <c r="CD3719" s="281">
        <v>5</v>
      </c>
      <c r="CE3719" s="277">
        <v>45261</v>
      </c>
      <c r="CF3719" s="280">
        <v>0</v>
      </c>
      <c r="CG3719" s="280" t="s">
        <v>80</v>
      </c>
      <c r="CH3719" s="280">
        <v>0</v>
      </c>
      <c r="CI3719" s="280" t="s">
        <v>80</v>
      </c>
      <c r="CJ3719" s="280"/>
      <c r="CK3719" s="280"/>
      <c r="CL3719" s="280"/>
      <c r="CM3719" s="280" t="s">
        <v>73</v>
      </c>
      <c r="CN3719" s="280">
        <v>3</v>
      </c>
    </row>
    <row r="3720" spans="4:92">
      <c r="D3720" s="273" t="s">
        <v>83</v>
      </c>
      <c r="E3720" s="273" t="s">
        <v>75</v>
      </c>
      <c r="F3720" s="273" t="s">
        <v>357</v>
      </c>
      <c r="G3720" s="273" t="s">
        <v>667</v>
      </c>
      <c r="H3720" s="274">
        <v>44986</v>
      </c>
      <c r="I3720" s="273">
        <v>11511</v>
      </c>
      <c r="J3720" s="273">
        <v>716</v>
      </c>
      <c r="K3720" s="273">
        <v>408</v>
      </c>
      <c r="L3720" s="273" t="s">
        <v>66</v>
      </c>
      <c r="M3720" s="273">
        <v>60.377875000000003</v>
      </c>
      <c r="N3720" s="273" t="s">
        <v>115</v>
      </c>
      <c r="W3720" s="273">
        <v>147730</v>
      </c>
      <c r="X3720" s="273" t="s">
        <v>64</v>
      </c>
      <c r="Y3720" s="273" t="s">
        <v>63</v>
      </c>
      <c r="Z3720" s="273" t="s">
        <v>221</v>
      </c>
      <c r="AA3720" s="273" t="s">
        <v>221</v>
      </c>
      <c r="AB3720" s="274">
        <v>44986</v>
      </c>
      <c r="AC3720" s="273">
        <v>12013</v>
      </c>
      <c r="AD3720" s="273">
        <v>17</v>
      </c>
      <c r="AE3720" s="273">
        <v>1.32E-2</v>
      </c>
      <c r="AF3720" s="273" t="s">
        <v>90</v>
      </c>
      <c r="AG3720" s="273" t="s">
        <v>1015</v>
      </c>
      <c r="AH3720" s="273" t="s">
        <v>1016</v>
      </c>
      <c r="AI3720" s="273" t="s">
        <v>123</v>
      </c>
      <c r="AJ3720" s="273" t="s">
        <v>200</v>
      </c>
      <c r="AK3720" s="273">
        <v>163524</v>
      </c>
      <c r="BV3720" s="336" t="s">
        <v>64</v>
      </c>
      <c r="BW3720" s="337" t="s">
        <v>63</v>
      </c>
      <c r="BX3720" s="337" t="s">
        <v>252</v>
      </c>
      <c r="BY3720" s="337" t="s">
        <v>257</v>
      </c>
      <c r="BZ3720" s="337" t="s">
        <v>86</v>
      </c>
      <c r="CA3720" s="337" t="s">
        <v>87</v>
      </c>
      <c r="CB3720" s="337" t="s">
        <v>225</v>
      </c>
      <c r="CC3720" s="337" t="s">
        <v>226</v>
      </c>
      <c r="CD3720" s="338">
        <v>5</v>
      </c>
      <c r="CE3720" s="335">
        <v>44927</v>
      </c>
      <c r="CF3720" s="337">
        <v>0</v>
      </c>
      <c r="CG3720" s="337" t="s">
        <v>90</v>
      </c>
      <c r="CH3720" s="337">
        <v>0</v>
      </c>
      <c r="CI3720" s="337" t="s">
        <v>80</v>
      </c>
      <c r="CJ3720" s="337"/>
      <c r="CK3720" s="337"/>
      <c r="CL3720" s="337"/>
      <c r="CM3720" s="337" t="s">
        <v>73</v>
      </c>
      <c r="CN3720" s="337">
        <v>3</v>
      </c>
    </row>
    <row r="3721" spans="4:92">
      <c r="D3721" s="273" t="s">
        <v>83</v>
      </c>
      <c r="E3721" s="273" t="s">
        <v>75</v>
      </c>
      <c r="F3721" s="273" t="s">
        <v>357</v>
      </c>
      <c r="G3721" s="273" t="s">
        <v>667</v>
      </c>
      <c r="H3721" s="274">
        <v>45017</v>
      </c>
      <c r="I3721" s="273">
        <v>11673</v>
      </c>
      <c r="J3721" s="273">
        <v>716</v>
      </c>
      <c r="W3721" s="273">
        <v>152404</v>
      </c>
      <c r="X3721" s="273" t="s">
        <v>64</v>
      </c>
      <c r="Y3721" s="273" t="s">
        <v>63</v>
      </c>
      <c r="Z3721" s="273" t="s">
        <v>221</v>
      </c>
      <c r="AA3721" s="273" t="s">
        <v>221</v>
      </c>
      <c r="AB3721" s="274">
        <v>44986</v>
      </c>
      <c r="AC3721" s="273">
        <v>12013</v>
      </c>
      <c r="AD3721" s="273">
        <v>17</v>
      </c>
      <c r="AE3721" s="273">
        <v>2.1999999999999999E-2</v>
      </c>
      <c r="AF3721" s="273" t="s">
        <v>90</v>
      </c>
      <c r="AG3721" s="273" t="s">
        <v>1015</v>
      </c>
      <c r="AH3721" s="273" t="s">
        <v>1019</v>
      </c>
      <c r="AI3721" s="273" t="s">
        <v>123</v>
      </c>
      <c r="AJ3721" s="273" t="s">
        <v>200</v>
      </c>
      <c r="AK3721" s="273">
        <v>163530</v>
      </c>
      <c r="BV3721" s="279" t="s">
        <v>64</v>
      </c>
      <c r="BW3721" s="280" t="s">
        <v>63</v>
      </c>
      <c r="BX3721" s="280" t="s">
        <v>252</v>
      </c>
      <c r="BY3721" s="280" t="s">
        <v>257</v>
      </c>
      <c r="BZ3721" s="280" t="s">
        <v>86</v>
      </c>
      <c r="CA3721" s="280" t="s">
        <v>87</v>
      </c>
      <c r="CB3721" s="280" t="s">
        <v>225</v>
      </c>
      <c r="CC3721" s="280" t="s">
        <v>226</v>
      </c>
      <c r="CD3721" s="281">
        <v>5</v>
      </c>
      <c r="CE3721" s="277">
        <v>44927</v>
      </c>
      <c r="CF3721" s="280">
        <v>0</v>
      </c>
      <c r="CG3721" s="280" t="s">
        <v>90</v>
      </c>
      <c r="CH3721" s="280">
        <v>0</v>
      </c>
      <c r="CI3721" s="280" t="s">
        <v>80</v>
      </c>
      <c r="CJ3721" s="280"/>
      <c r="CK3721" s="280"/>
      <c r="CL3721" s="280"/>
      <c r="CM3721" s="280" t="s">
        <v>73</v>
      </c>
      <c r="CN3721" s="280">
        <v>3</v>
      </c>
    </row>
    <row r="3722" spans="4:92">
      <c r="D3722" s="273" t="s">
        <v>83</v>
      </c>
      <c r="E3722" s="273" t="s">
        <v>75</v>
      </c>
      <c r="F3722" s="273" t="s">
        <v>357</v>
      </c>
      <c r="G3722" s="273" t="s">
        <v>667</v>
      </c>
      <c r="H3722" s="274">
        <v>45017</v>
      </c>
      <c r="I3722" s="273">
        <v>11673</v>
      </c>
      <c r="J3722" s="273">
        <v>716</v>
      </c>
      <c r="K3722" s="273">
        <v>0</v>
      </c>
      <c r="L3722" s="273" t="s">
        <v>66</v>
      </c>
      <c r="N3722" s="273" t="s">
        <v>107</v>
      </c>
      <c r="W3722" s="273">
        <v>152429</v>
      </c>
      <c r="X3722" s="273" t="s">
        <v>64</v>
      </c>
      <c r="Y3722" s="273" t="s">
        <v>63</v>
      </c>
      <c r="Z3722" s="273" t="s">
        <v>221</v>
      </c>
      <c r="AA3722" s="273" t="s">
        <v>221</v>
      </c>
      <c r="AB3722" s="274">
        <v>44986</v>
      </c>
      <c r="AC3722" s="273">
        <v>12013</v>
      </c>
      <c r="AD3722" s="273">
        <v>17</v>
      </c>
      <c r="AE3722" s="273">
        <v>0.12</v>
      </c>
      <c r="AF3722" s="273" t="s">
        <v>90</v>
      </c>
      <c r="AG3722" s="273" t="s">
        <v>795</v>
      </c>
      <c r="AH3722" s="273" t="s">
        <v>1021</v>
      </c>
      <c r="AI3722" s="273" t="s">
        <v>123</v>
      </c>
      <c r="AJ3722" s="273" t="s">
        <v>200</v>
      </c>
      <c r="AK3722" s="273">
        <v>163536</v>
      </c>
      <c r="BV3722" s="336" t="s">
        <v>64</v>
      </c>
      <c r="BW3722" s="337" t="s">
        <v>63</v>
      </c>
      <c r="BX3722" s="337" t="s">
        <v>252</v>
      </c>
      <c r="BY3722" s="337" t="s">
        <v>257</v>
      </c>
      <c r="BZ3722" s="337" t="s">
        <v>86</v>
      </c>
      <c r="CA3722" s="337" t="s">
        <v>87</v>
      </c>
      <c r="CB3722" s="337" t="s">
        <v>233</v>
      </c>
      <c r="CC3722" s="337" t="s">
        <v>234</v>
      </c>
      <c r="CD3722" s="338">
        <v>1</v>
      </c>
      <c r="CE3722" s="335">
        <v>44927</v>
      </c>
      <c r="CF3722" s="337"/>
      <c r="CG3722" s="337" t="s">
        <v>181</v>
      </c>
      <c r="CH3722" s="337"/>
      <c r="CI3722" s="337" t="s">
        <v>181</v>
      </c>
      <c r="CJ3722" s="337" t="s">
        <v>1007</v>
      </c>
      <c r="CK3722" s="337"/>
      <c r="CL3722" s="337"/>
      <c r="CM3722" s="337" t="s">
        <v>73</v>
      </c>
      <c r="CN3722" s="337">
        <v>3</v>
      </c>
    </row>
    <row r="3723" spans="4:92">
      <c r="D3723" s="273" t="s">
        <v>83</v>
      </c>
      <c r="E3723" s="273" t="s">
        <v>75</v>
      </c>
      <c r="F3723" s="273" t="s">
        <v>357</v>
      </c>
      <c r="G3723" s="273" t="s">
        <v>667</v>
      </c>
      <c r="H3723" s="274">
        <v>45017</v>
      </c>
      <c r="I3723" s="273">
        <v>11673</v>
      </c>
      <c r="J3723" s="273">
        <v>716</v>
      </c>
      <c r="K3723" s="273">
        <v>488</v>
      </c>
      <c r="L3723" s="273" t="s">
        <v>66</v>
      </c>
      <c r="M3723" s="273">
        <v>39.283999999999999</v>
      </c>
      <c r="N3723" s="273" t="s">
        <v>115</v>
      </c>
      <c r="W3723" s="273">
        <v>152428</v>
      </c>
      <c r="X3723" s="273" t="s">
        <v>64</v>
      </c>
      <c r="Y3723" s="273" t="s">
        <v>63</v>
      </c>
      <c r="Z3723" s="273" t="s">
        <v>221</v>
      </c>
      <c r="AA3723" s="273" t="s">
        <v>221</v>
      </c>
      <c r="AB3723" s="274">
        <v>45108</v>
      </c>
      <c r="AC3723" s="273">
        <v>12700</v>
      </c>
      <c r="AD3723" s="273">
        <v>17</v>
      </c>
      <c r="AE3723" s="273">
        <v>0.20499999999999999</v>
      </c>
      <c r="AF3723" s="273" t="s">
        <v>90</v>
      </c>
      <c r="AG3723" s="273" t="s">
        <v>1026</v>
      </c>
      <c r="AH3723" s="273" t="s">
        <v>1027</v>
      </c>
      <c r="AI3723" s="273" t="s">
        <v>123</v>
      </c>
      <c r="AJ3723" s="273" t="s">
        <v>200</v>
      </c>
      <c r="AK3723" s="273">
        <v>208218</v>
      </c>
      <c r="BV3723" s="279" t="s">
        <v>64</v>
      </c>
      <c r="BW3723" s="280" t="s">
        <v>63</v>
      </c>
      <c r="BX3723" s="280" t="s">
        <v>252</v>
      </c>
      <c r="BY3723" s="280" t="s">
        <v>257</v>
      </c>
      <c r="BZ3723" s="280" t="s">
        <v>86</v>
      </c>
      <c r="CA3723" s="280" t="s">
        <v>87</v>
      </c>
      <c r="CB3723" s="280" t="s">
        <v>233</v>
      </c>
      <c r="CC3723" s="280" t="s">
        <v>234</v>
      </c>
      <c r="CD3723" s="281">
        <v>1</v>
      </c>
      <c r="CE3723" s="277">
        <v>44927</v>
      </c>
      <c r="CF3723" s="280"/>
      <c r="CG3723" s="280" t="s">
        <v>181</v>
      </c>
      <c r="CH3723" s="280"/>
      <c r="CI3723" s="280" t="s">
        <v>181</v>
      </c>
      <c r="CJ3723" s="280" t="s">
        <v>1007</v>
      </c>
      <c r="CK3723" s="280"/>
      <c r="CL3723" s="280"/>
      <c r="CM3723" s="280" t="s">
        <v>73</v>
      </c>
      <c r="CN3723" s="280">
        <v>3</v>
      </c>
    </row>
    <row r="3724" spans="4:92">
      <c r="D3724" s="273" t="s">
        <v>83</v>
      </c>
      <c r="E3724" s="273" t="s">
        <v>75</v>
      </c>
      <c r="F3724" s="273" t="s">
        <v>357</v>
      </c>
      <c r="G3724" s="273" t="s">
        <v>667</v>
      </c>
      <c r="H3724" s="274">
        <v>45047</v>
      </c>
      <c r="I3724" s="273">
        <v>12289</v>
      </c>
      <c r="J3724" s="273">
        <v>716</v>
      </c>
      <c r="W3724" s="273">
        <v>177923</v>
      </c>
      <c r="X3724" s="273" t="s">
        <v>64</v>
      </c>
      <c r="Y3724" s="273" t="s">
        <v>63</v>
      </c>
      <c r="Z3724" s="273" t="s">
        <v>221</v>
      </c>
      <c r="AA3724" s="273" t="s">
        <v>221</v>
      </c>
      <c r="AB3724" s="274">
        <v>45108</v>
      </c>
      <c r="AC3724" s="273">
        <v>12700</v>
      </c>
      <c r="AD3724" s="273">
        <v>17</v>
      </c>
      <c r="AE3724" s="273">
        <v>0</v>
      </c>
      <c r="AF3724" s="273" t="s">
        <v>90</v>
      </c>
      <c r="AG3724" s="273" t="s">
        <v>1030</v>
      </c>
      <c r="AH3724" s="273" t="s">
        <v>1031</v>
      </c>
      <c r="AI3724" s="273" t="s">
        <v>123</v>
      </c>
      <c r="AJ3724" s="273" t="s">
        <v>200</v>
      </c>
      <c r="AK3724" s="273">
        <v>208224</v>
      </c>
      <c r="BV3724" s="336" t="s">
        <v>64</v>
      </c>
      <c r="BW3724" s="337" t="s">
        <v>63</v>
      </c>
      <c r="BX3724" s="337" t="s">
        <v>252</v>
      </c>
      <c r="BY3724" s="337" t="s">
        <v>257</v>
      </c>
      <c r="BZ3724" s="337" t="s">
        <v>204</v>
      </c>
      <c r="CA3724" s="337" t="s">
        <v>205</v>
      </c>
      <c r="CB3724" s="337" t="s">
        <v>206</v>
      </c>
      <c r="CC3724" s="337" t="s">
        <v>207</v>
      </c>
      <c r="CD3724" s="338">
        <v>0</v>
      </c>
      <c r="CE3724" s="335">
        <v>44927</v>
      </c>
      <c r="CF3724" s="337"/>
      <c r="CG3724" s="337" t="s">
        <v>181</v>
      </c>
      <c r="CH3724" s="337"/>
      <c r="CI3724" s="337" t="s">
        <v>208</v>
      </c>
      <c r="CJ3724" s="337" t="s">
        <v>209</v>
      </c>
      <c r="CK3724" s="337"/>
      <c r="CL3724" s="337"/>
      <c r="CM3724" s="337" t="s">
        <v>73</v>
      </c>
      <c r="CN3724" s="337">
        <v>3</v>
      </c>
    </row>
    <row r="3725" spans="4:92">
      <c r="D3725" s="273" t="s">
        <v>83</v>
      </c>
      <c r="E3725" s="273" t="s">
        <v>75</v>
      </c>
      <c r="F3725" s="273" t="s">
        <v>357</v>
      </c>
      <c r="G3725" s="273" t="s">
        <v>667</v>
      </c>
      <c r="H3725" s="274">
        <v>45047</v>
      </c>
      <c r="I3725" s="273">
        <v>12289</v>
      </c>
      <c r="J3725" s="273">
        <v>716</v>
      </c>
      <c r="K3725" s="273">
        <v>0</v>
      </c>
      <c r="L3725" s="273" t="s">
        <v>66</v>
      </c>
      <c r="N3725" s="273" t="s">
        <v>107</v>
      </c>
      <c r="W3725" s="273">
        <v>177948</v>
      </c>
      <c r="X3725" s="273" t="s">
        <v>64</v>
      </c>
      <c r="Y3725" s="273" t="s">
        <v>63</v>
      </c>
      <c r="Z3725" s="273" t="s">
        <v>221</v>
      </c>
      <c r="AA3725" s="273" t="s">
        <v>221</v>
      </c>
      <c r="AB3725" s="274">
        <v>45108</v>
      </c>
      <c r="AC3725" s="273">
        <v>12700</v>
      </c>
      <c r="AD3725" s="273">
        <v>17</v>
      </c>
      <c r="AE3725" s="273">
        <v>0</v>
      </c>
      <c r="AF3725" s="273" t="s">
        <v>90</v>
      </c>
      <c r="AG3725" s="273" t="s">
        <v>989</v>
      </c>
      <c r="AH3725" s="273" t="s">
        <v>1035</v>
      </c>
      <c r="AI3725" s="273" t="s">
        <v>123</v>
      </c>
      <c r="AJ3725" s="273" t="s">
        <v>200</v>
      </c>
      <c r="AK3725" s="273">
        <v>208230</v>
      </c>
      <c r="BV3725" s="279" t="s">
        <v>64</v>
      </c>
      <c r="BW3725" s="280" t="s">
        <v>63</v>
      </c>
      <c r="BX3725" s="280" t="s">
        <v>252</v>
      </c>
      <c r="BY3725" s="280" t="s">
        <v>257</v>
      </c>
      <c r="BZ3725" s="280" t="s">
        <v>204</v>
      </c>
      <c r="CA3725" s="280" t="s">
        <v>205</v>
      </c>
      <c r="CB3725" s="280" t="s">
        <v>206</v>
      </c>
      <c r="CC3725" s="280" t="s">
        <v>207</v>
      </c>
      <c r="CD3725" s="281">
        <v>0</v>
      </c>
      <c r="CE3725" s="277">
        <v>44927</v>
      </c>
      <c r="CF3725" s="280"/>
      <c r="CG3725" s="280" t="s">
        <v>181</v>
      </c>
      <c r="CH3725" s="280"/>
      <c r="CI3725" s="280" t="s">
        <v>208</v>
      </c>
      <c r="CJ3725" s="280" t="s">
        <v>209</v>
      </c>
      <c r="CK3725" s="280"/>
      <c r="CL3725" s="280"/>
      <c r="CM3725" s="280" t="s">
        <v>73</v>
      </c>
      <c r="CN3725" s="280">
        <v>3</v>
      </c>
    </row>
    <row r="3726" spans="4:92">
      <c r="D3726" s="273" t="s">
        <v>83</v>
      </c>
      <c r="E3726" s="273" t="s">
        <v>75</v>
      </c>
      <c r="F3726" s="273" t="s">
        <v>357</v>
      </c>
      <c r="G3726" s="273" t="s">
        <v>667</v>
      </c>
      <c r="H3726" s="274">
        <v>45047</v>
      </c>
      <c r="I3726" s="273">
        <v>12289</v>
      </c>
      <c r="J3726" s="273">
        <v>716</v>
      </c>
      <c r="K3726" s="273">
        <v>641</v>
      </c>
      <c r="L3726" s="273" t="s">
        <v>66</v>
      </c>
      <c r="M3726" s="273">
        <v>51.600499999999997</v>
      </c>
      <c r="N3726" s="273" t="s">
        <v>115</v>
      </c>
      <c r="W3726" s="273">
        <v>177947</v>
      </c>
      <c r="X3726" s="273" t="s">
        <v>64</v>
      </c>
      <c r="Y3726" s="273" t="s">
        <v>63</v>
      </c>
      <c r="Z3726" s="273" t="s">
        <v>221</v>
      </c>
      <c r="AA3726" s="273" t="s">
        <v>221</v>
      </c>
      <c r="AB3726" s="274">
        <v>45108</v>
      </c>
      <c r="AC3726" s="273">
        <v>12700</v>
      </c>
      <c r="AD3726" s="273">
        <v>17</v>
      </c>
      <c r="AE3726" s="273">
        <v>0</v>
      </c>
      <c r="AF3726" s="273" t="s">
        <v>90</v>
      </c>
      <c r="AG3726" s="273" t="s">
        <v>989</v>
      </c>
      <c r="AH3726" s="273" t="s">
        <v>1038</v>
      </c>
      <c r="AI3726" s="273" t="s">
        <v>123</v>
      </c>
      <c r="AJ3726" s="273" t="s">
        <v>200</v>
      </c>
      <c r="AK3726" s="273">
        <v>208236</v>
      </c>
      <c r="BV3726" s="336" t="s">
        <v>64</v>
      </c>
      <c r="BW3726" s="337" t="s">
        <v>63</v>
      </c>
      <c r="BX3726" s="337" t="s">
        <v>252</v>
      </c>
      <c r="BY3726" s="337" t="s">
        <v>257</v>
      </c>
      <c r="BZ3726" s="337" t="s">
        <v>86</v>
      </c>
      <c r="CA3726" s="337" t="s">
        <v>87</v>
      </c>
      <c r="CB3726" s="337" t="s">
        <v>217</v>
      </c>
      <c r="CC3726" s="337" t="s">
        <v>218</v>
      </c>
      <c r="CD3726" s="338">
        <v>2</v>
      </c>
      <c r="CE3726" s="335">
        <v>44927</v>
      </c>
      <c r="CF3726" s="337"/>
      <c r="CG3726" s="337" t="s">
        <v>181</v>
      </c>
      <c r="CH3726" s="337"/>
      <c r="CI3726" s="337" t="s">
        <v>181</v>
      </c>
      <c r="CJ3726" s="337" t="s">
        <v>394</v>
      </c>
      <c r="CK3726" s="337"/>
      <c r="CL3726" s="337"/>
      <c r="CM3726" s="337" t="s">
        <v>73</v>
      </c>
      <c r="CN3726" s="337">
        <v>3</v>
      </c>
    </row>
    <row r="3727" spans="4:92">
      <c r="D3727" s="273" t="s">
        <v>83</v>
      </c>
      <c r="E3727" s="273" t="s">
        <v>75</v>
      </c>
      <c r="F3727" s="273" t="s">
        <v>357</v>
      </c>
      <c r="G3727" s="273" t="s">
        <v>667</v>
      </c>
      <c r="H3727" s="274">
        <v>45078</v>
      </c>
      <c r="I3727" s="273">
        <v>12558</v>
      </c>
      <c r="J3727" s="273">
        <v>716</v>
      </c>
      <c r="W3727" s="273">
        <v>189759</v>
      </c>
      <c r="X3727" s="273" t="s">
        <v>64</v>
      </c>
      <c r="Y3727" s="273" t="s">
        <v>63</v>
      </c>
      <c r="Z3727" s="273" t="s">
        <v>221</v>
      </c>
      <c r="AA3727" s="273" t="s">
        <v>221</v>
      </c>
      <c r="AB3727" s="274">
        <v>45108</v>
      </c>
      <c r="AC3727" s="273">
        <v>12700</v>
      </c>
      <c r="AD3727" s="273">
        <v>17</v>
      </c>
      <c r="AE3727" s="273">
        <v>0</v>
      </c>
      <c r="AF3727" s="273" t="s">
        <v>90</v>
      </c>
      <c r="AG3727" s="273" t="s">
        <v>989</v>
      </c>
      <c r="AH3727" s="273" t="s">
        <v>1091</v>
      </c>
      <c r="AI3727" s="273" t="s">
        <v>123</v>
      </c>
      <c r="AJ3727" s="273" t="s">
        <v>200</v>
      </c>
      <c r="AK3727" s="273">
        <v>208242</v>
      </c>
      <c r="BV3727" s="279" t="s">
        <v>64</v>
      </c>
      <c r="BW3727" s="280" t="s">
        <v>63</v>
      </c>
      <c r="BX3727" s="280" t="s">
        <v>252</v>
      </c>
      <c r="BY3727" s="280" t="s">
        <v>257</v>
      </c>
      <c r="BZ3727" s="280" t="s">
        <v>86</v>
      </c>
      <c r="CA3727" s="280" t="s">
        <v>87</v>
      </c>
      <c r="CB3727" s="280" t="s">
        <v>217</v>
      </c>
      <c r="CC3727" s="280" t="s">
        <v>218</v>
      </c>
      <c r="CD3727" s="281">
        <v>2</v>
      </c>
      <c r="CE3727" s="277">
        <v>44927</v>
      </c>
      <c r="CF3727" s="280"/>
      <c r="CG3727" s="280" t="s">
        <v>181</v>
      </c>
      <c r="CH3727" s="280"/>
      <c r="CI3727" s="280" t="s">
        <v>181</v>
      </c>
      <c r="CJ3727" s="280" t="s">
        <v>389</v>
      </c>
      <c r="CK3727" s="280"/>
      <c r="CL3727" s="280"/>
      <c r="CM3727" s="280" t="s">
        <v>73</v>
      </c>
      <c r="CN3727" s="280">
        <v>3</v>
      </c>
    </row>
    <row r="3728" spans="4:92">
      <c r="D3728" s="273" t="s">
        <v>83</v>
      </c>
      <c r="E3728" s="273" t="s">
        <v>75</v>
      </c>
      <c r="F3728" s="273" t="s">
        <v>357</v>
      </c>
      <c r="G3728" s="273" t="s">
        <v>667</v>
      </c>
      <c r="H3728" s="274">
        <v>45078</v>
      </c>
      <c r="I3728" s="273">
        <v>12558</v>
      </c>
      <c r="J3728" s="273">
        <v>716</v>
      </c>
      <c r="K3728" s="273">
        <v>0</v>
      </c>
      <c r="L3728" s="273" t="s">
        <v>66</v>
      </c>
      <c r="N3728" s="273" t="s">
        <v>107</v>
      </c>
      <c r="W3728" s="273">
        <v>189784</v>
      </c>
      <c r="X3728" s="273" t="s">
        <v>64</v>
      </c>
      <c r="Y3728" s="273" t="s">
        <v>63</v>
      </c>
      <c r="Z3728" s="273" t="s">
        <v>221</v>
      </c>
      <c r="AA3728" s="273" t="s">
        <v>221</v>
      </c>
      <c r="AB3728" s="274">
        <v>45108</v>
      </c>
      <c r="AC3728" s="273">
        <v>12700</v>
      </c>
      <c r="AD3728" s="273">
        <v>17</v>
      </c>
      <c r="AE3728" s="273">
        <v>0.53</v>
      </c>
      <c r="AF3728" s="273" t="s">
        <v>90</v>
      </c>
      <c r="AG3728" s="273" t="s">
        <v>1026</v>
      </c>
      <c r="AH3728" s="273" t="s">
        <v>1093</v>
      </c>
      <c r="AI3728" s="273" t="s">
        <v>123</v>
      </c>
      <c r="AJ3728" s="273" t="s">
        <v>200</v>
      </c>
      <c r="AK3728" s="273">
        <v>208248</v>
      </c>
      <c r="BV3728" s="336" t="s">
        <v>64</v>
      </c>
      <c r="BW3728" s="337" t="s">
        <v>63</v>
      </c>
      <c r="BX3728" s="337" t="s">
        <v>252</v>
      </c>
      <c r="BY3728" s="337" t="s">
        <v>257</v>
      </c>
      <c r="BZ3728" s="337" t="s">
        <v>86</v>
      </c>
      <c r="CA3728" s="337" t="s">
        <v>87</v>
      </c>
      <c r="CB3728" s="337" t="s">
        <v>179</v>
      </c>
      <c r="CC3728" s="337" t="s">
        <v>180</v>
      </c>
      <c r="CD3728" s="338">
        <v>1</v>
      </c>
      <c r="CE3728" s="335">
        <v>44927</v>
      </c>
      <c r="CF3728" s="337"/>
      <c r="CG3728" s="337" t="s">
        <v>181</v>
      </c>
      <c r="CH3728" s="337"/>
      <c r="CI3728" s="337" t="s">
        <v>181</v>
      </c>
      <c r="CJ3728" s="337" t="s">
        <v>1032</v>
      </c>
      <c r="CK3728" s="337"/>
      <c r="CL3728" s="337"/>
      <c r="CM3728" s="337" t="s">
        <v>73</v>
      </c>
      <c r="CN3728" s="337">
        <v>3</v>
      </c>
    </row>
    <row r="3729" spans="4:92">
      <c r="D3729" s="273" t="s">
        <v>83</v>
      </c>
      <c r="E3729" s="273" t="s">
        <v>75</v>
      </c>
      <c r="F3729" s="273" t="s">
        <v>357</v>
      </c>
      <c r="G3729" s="273" t="s">
        <v>667</v>
      </c>
      <c r="H3729" s="274">
        <v>45078</v>
      </c>
      <c r="I3729" s="273">
        <v>12558</v>
      </c>
      <c r="J3729" s="273">
        <v>716</v>
      </c>
      <c r="K3729" s="273">
        <v>12963</v>
      </c>
      <c r="L3729" s="273" t="s">
        <v>66</v>
      </c>
      <c r="M3729" s="273">
        <v>106.50149999999999</v>
      </c>
      <c r="N3729" s="273" t="s">
        <v>115</v>
      </c>
      <c r="W3729" s="273">
        <v>189783</v>
      </c>
      <c r="X3729" s="273" t="s">
        <v>64</v>
      </c>
      <c r="Y3729" s="273" t="s">
        <v>63</v>
      </c>
      <c r="Z3729" s="273" t="s">
        <v>221</v>
      </c>
      <c r="AA3729" s="273" t="s">
        <v>221</v>
      </c>
      <c r="AB3729" s="274">
        <v>45108</v>
      </c>
      <c r="AC3729" s="273">
        <v>12700</v>
      </c>
      <c r="AD3729" s="273">
        <v>17</v>
      </c>
      <c r="AE3729" s="273">
        <v>2E-3</v>
      </c>
      <c r="AF3729" s="273" t="s">
        <v>90</v>
      </c>
      <c r="AG3729" s="273" t="s">
        <v>1095</v>
      </c>
      <c r="AH3729" s="273" t="s">
        <v>1096</v>
      </c>
      <c r="AI3729" s="273" t="s">
        <v>123</v>
      </c>
      <c r="AJ3729" s="273" t="s">
        <v>200</v>
      </c>
      <c r="AK3729" s="273">
        <v>208254</v>
      </c>
      <c r="BV3729" s="279" t="s">
        <v>64</v>
      </c>
      <c r="BW3729" s="280" t="s">
        <v>63</v>
      </c>
      <c r="BX3729" s="280" t="s">
        <v>252</v>
      </c>
      <c r="BY3729" s="280" t="s">
        <v>257</v>
      </c>
      <c r="BZ3729" s="280" t="s">
        <v>86</v>
      </c>
      <c r="CA3729" s="280" t="s">
        <v>87</v>
      </c>
      <c r="CB3729" s="280" t="s">
        <v>179</v>
      </c>
      <c r="CC3729" s="280" t="s">
        <v>180</v>
      </c>
      <c r="CD3729" s="281">
        <v>1</v>
      </c>
      <c r="CE3729" s="277">
        <v>44927</v>
      </c>
      <c r="CF3729" s="280"/>
      <c r="CG3729" s="280" t="s">
        <v>181</v>
      </c>
      <c r="CH3729" s="280"/>
      <c r="CI3729" s="280" t="s">
        <v>181</v>
      </c>
      <c r="CJ3729" s="280" t="s">
        <v>1032</v>
      </c>
      <c r="CK3729" s="280"/>
      <c r="CL3729" s="280"/>
      <c r="CM3729" s="280" t="s">
        <v>73</v>
      </c>
      <c r="CN3729" s="280">
        <v>3</v>
      </c>
    </row>
    <row r="3730" spans="4:92">
      <c r="D3730" s="273" t="s">
        <v>83</v>
      </c>
      <c r="E3730" s="273" t="s">
        <v>75</v>
      </c>
      <c r="F3730" s="273" t="s">
        <v>357</v>
      </c>
      <c r="G3730" s="273" t="s">
        <v>667</v>
      </c>
      <c r="H3730" s="274">
        <v>45108</v>
      </c>
      <c r="I3730" s="273">
        <v>12827</v>
      </c>
      <c r="J3730" s="273">
        <v>716</v>
      </c>
      <c r="W3730" s="273">
        <v>203243</v>
      </c>
      <c r="X3730" s="273" t="s">
        <v>64</v>
      </c>
      <c r="Y3730" s="273" t="s">
        <v>63</v>
      </c>
      <c r="Z3730" s="273" t="s">
        <v>221</v>
      </c>
      <c r="AA3730" s="273" t="s">
        <v>221</v>
      </c>
      <c r="AB3730" s="274">
        <v>45108</v>
      </c>
      <c r="AC3730" s="273">
        <v>14994</v>
      </c>
      <c r="AD3730" s="273">
        <v>17</v>
      </c>
      <c r="AK3730" s="273">
        <v>293431</v>
      </c>
      <c r="BV3730" s="336" t="s">
        <v>64</v>
      </c>
      <c r="BW3730" s="337" t="s">
        <v>63</v>
      </c>
      <c r="BX3730" s="337" t="s">
        <v>252</v>
      </c>
      <c r="BY3730" s="337" t="s">
        <v>257</v>
      </c>
      <c r="BZ3730" s="337" t="s">
        <v>138</v>
      </c>
      <c r="CA3730" s="337" t="s">
        <v>139</v>
      </c>
      <c r="CB3730" s="337" t="s">
        <v>190</v>
      </c>
      <c r="CC3730" s="337" t="s">
        <v>191</v>
      </c>
      <c r="CD3730" s="338">
        <v>8</v>
      </c>
      <c r="CE3730" s="335">
        <v>44927</v>
      </c>
      <c r="CF3730" s="337">
        <v>11253</v>
      </c>
      <c r="CG3730" s="337" t="s">
        <v>90</v>
      </c>
      <c r="CH3730" s="337">
        <v>11253</v>
      </c>
      <c r="CI3730" s="337" t="s">
        <v>80</v>
      </c>
      <c r="CJ3730" s="337"/>
      <c r="CK3730" s="337"/>
      <c r="CL3730" s="337"/>
      <c r="CM3730" s="337" t="s">
        <v>73</v>
      </c>
      <c r="CN3730" s="337">
        <v>3</v>
      </c>
    </row>
    <row r="3731" spans="4:92">
      <c r="D3731" s="273" t="s">
        <v>83</v>
      </c>
      <c r="E3731" s="273" t="s">
        <v>75</v>
      </c>
      <c r="F3731" s="273" t="s">
        <v>357</v>
      </c>
      <c r="G3731" s="273" t="s">
        <v>667</v>
      </c>
      <c r="H3731" s="274">
        <v>45108</v>
      </c>
      <c r="I3731" s="273">
        <v>12827</v>
      </c>
      <c r="J3731" s="273">
        <v>716</v>
      </c>
      <c r="K3731" s="273">
        <v>0</v>
      </c>
      <c r="L3731" s="273" t="s">
        <v>66</v>
      </c>
      <c r="N3731" s="273" t="s">
        <v>107</v>
      </c>
      <c r="W3731" s="273">
        <v>203268</v>
      </c>
      <c r="X3731" s="273" t="s">
        <v>64</v>
      </c>
      <c r="Y3731" s="273" t="s">
        <v>63</v>
      </c>
      <c r="Z3731" s="273" t="s">
        <v>221</v>
      </c>
      <c r="AA3731" s="273" t="s">
        <v>221</v>
      </c>
      <c r="AB3731" s="274">
        <v>45108</v>
      </c>
      <c r="AC3731" s="273">
        <v>14994</v>
      </c>
      <c r="AD3731" s="273">
        <v>17</v>
      </c>
      <c r="AK3731" s="273">
        <v>293442</v>
      </c>
      <c r="BV3731" s="279" t="s">
        <v>64</v>
      </c>
      <c r="BW3731" s="280" t="s">
        <v>63</v>
      </c>
      <c r="BX3731" s="280" t="s">
        <v>252</v>
      </c>
      <c r="BY3731" s="280" t="s">
        <v>257</v>
      </c>
      <c r="BZ3731" s="280" t="s">
        <v>167</v>
      </c>
      <c r="CA3731" s="280" t="s">
        <v>168</v>
      </c>
      <c r="CB3731" s="280" t="s">
        <v>319</v>
      </c>
      <c r="CC3731" s="280" t="s">
        <v>320</v>
      </c>
      <c r="CD3731" s="281">
        <v>15</v>
      </c>
      <c r="CE3731" s="277">
        <v>44927</v>
      </c>
      <c r="CF3731" s="280">
        <v>3060</v>
      </c>
      <c r="CG3731" s="280" t="s">
        <v>90</v>
      </c>
      <c r="CH3731" s="280">
        <v>3060</v>
      </c>
      <c r="CI3731" s="280" t="s">
        <v>80</v>
      </c>
      <c r="CJ3731" s="280"/>
      <c r="CK3731" s="280"/>
      <c r="CL3731" s="280"/>
      <c r="CM3731" s="280" t="s">
        <v>73</v>
      </c>
      <c r="CN3731" s="280">
        <v>3</v>
      </c>
    </row>
    <row r="3732" spans="4:92">
      <c r="D3732" s="273" t="s">
        <v>83</v>
      </c>
      <c r="E3732" s="273" t="s">
        <v>75</v>
      </c>
      <c r="F3732" s="273" t="s">
        <v>357</v>
      </c>
      <c r="G3732" s="273" t="s">
        <v>667</v>
      </c>
      <c r="H3732" s="274">
        <v>45108</v>
      </c>
      <c r="I3732" s="273">
        <v>12827</v>
      </c>
      <c r="J3732" s="273">
        <v>716</v>
      </c>
      <c r="K3732" s="273">
        <v>1607</v>
      </c>
      <c r="L3732" s="273" t="s">
        <v>66</v>
      </c>
      <c r="M3732" s="273">
        <v>162.75662500000001</v>
      </c>
      <c r="N3732" s="273" t="s">
        <v>115</v>
      </c>
      <c r="W3732" s="273">
        <v>203267</v>
      </c>
      <c r="X3732" s="273" t="s">
        <v>64</v>
      </c>
      <c r="Y3732" s="273" t="s">
        <v>63</v>
      </c>
      <c r="Z3732" s="273" t="s">
        <v>221</v>
      </c>
      <c r="AA3732" s="273" t="s">
        <v>221</v>
      </c>
      <c r="AB3732" s="274">
        <v>45108</v>
      </c>
      <c r="AC3732" s="273">
        <v>14994</v>
      </c>
      <c r="AD3732" s="273">
        <v>17</v>
      </c>
      <c r="AK3732" s="273">
        <v>293444</v>
      </c>
      <c r="BV3732" s="336" t="s">
        <v>64</v>
      </c>
      <c r="BW3732" s="337" t="s">
        <v>63</v>
      </c>
      <c r="BX3732" s="337" t="s">
        <v>252</v>
      </c>
      <c r="BY3732" s="337" t="s">
        <v>257</v>
      </c>
      <c r="BZ3732" s="337" t="s">
        <v>167</v>
      </c>
      <c r="CA3732" s="337" t="s">
        <v>168</v>
      </c>
      <c r="CB3732" s="337" t="s">
        <v>313</v>
      </c>
      <c r="CC3732" s="337" t="s">
        <v>314</v>
      </c>
      <c r="CD3732" s="338">
        <v>14</v>
      </c>
      <c r="CE3732" s="335">
        <v>44927</v>
      </c>
      <c r="CF3732" s="337">
        <v>100</v>
      </c>
      <c r="CG3732" s="337" t="s">
        <v>90</v>
      </c>
      <c r="CH3732" s="337">
        <v>100</v>
      </c>
      <c r="CI3732" s="337" t="s">
        <v>80</v>
      </c>
      <c r="CJ3732" s="337"/>
      <c r="CK3732" s="337"/>
      <c r="CL3732" s="337"/>
      <c r="CM3732" s="337" t="s">
        <v>73</v>
      </c>
      <c r="CN3732" s="337">
        <v>3</v>
      </c>
    </row>
    <row r="3733" spans="4:92">
      <c r="D3733" s="273" t="s">
        <v>83</v>
      </c>
      <c r="E3733" s="273" t="s">
        <v>75</v>
      </c>
      <c r="F3733" s="273" t="s">
        <v>357</v>
      </c>
      <c r="G3733" s="273" t="s">
        <v>667</v>
      </c>
      <c r="H3733" s="274">
        <v>45139</v>
      </c>
      <c r="I3733" s="273">
        <v>13504</v>
      </c>
      <c r="J3733" s="273">
        <v>716</v>
      </c>
      <c r="W3733" s="273">
        <v>221312</v>
      </c>
      <c r="X3733" s="273" t="s">
        <v>64</v>
      </c>
      <c r="Y3733" s="273" t="s">
        <v>63</v>
      </c>
      <c r="Z3733" s="273" t="s">
        <v>221</v>
      </c>
      <c r="AA3733" s="273" t="s">
        <v>221</v>
      </c>
      <c r="AB3733" s="274">
        <v>45108</v>
      </c>
      <c r="AC3733" s="273">
        <v>14994</v>
      </c>
      <c r="AD3733" s="273">
        <v>17</v>
      </c>
      <c r="AK3733" s="273">
        <v>293447</v>
      </c>
      <c r="BV3733" s="279" t="s">
        <v>64</v>
      </c>
      <c r="BW3733" s="280" t="s">
        <v>63</v>
      </c>
      <c r="BX3733" s="280" t="s">
        <v>252</v>
      </c>
      <c r="BY3733" s="280" t="s">
        <v>257</v>
      </c>
      <c r="BZ3733" s="280" t="s">
        <v>167</v>
      </c>
      <c r="CA3733" s="280" t="s">
        <v>168</v>
      </c>
      <c r="CB3733" s="280" t="s">
        <v>353</v>
      </c>
      <c r="CC3733" s="280" t="s">
        <v>354</v>
      </c>
      <c r="CD3733" s="281">
        <v>13</v>
      </c>
      <c r="CE3733" s="277">
        <v>44927</v>
      </c>
      <c r="CF3733" s="280">
        <v>0</v>
      </c>
      <c r="CG3733" s="280" t="s">
        <v>90</v>
      </c>
      <c r="CH3733" s="280">
        <v>0</v>
      </c>
      <c r="CI3733" s="280" t="s">
        <v>80</v>
      </c>
      <c r="CJ3733" s="280"/>
      <c r="CK3733" s="280"/>
      <c r="CL3733" s="280"/>
      <c r="CM3733" s="280" t="s">
        <v>73</v>
      </c>
      <c r="CN3733" s="280">
        <v>3</v>
      </c>
    </row>
    <row r="3734" spans="4:92">
      <c r="D3734" s="273" t="s">
        <v>83</v>
      </c>
      <c r="E3734" s="273" t="s">
        <v>75</v>
      </c>
      <c r="F3734" s="273" t="s">
        <v>357</v>
      </c>
      <c r="G3734" s="273" t="s">
        <v>667</v>
      </c>
      <c r="H3734" s="274">
        <v>45139</v>
      </c>
      <c r="I3734" s="273">
        <v>13504</v>
      </c>
      <c r="J3734" s="273">
        <v>716</v>
      </c>
      <c r="K3734" s="273">
        <v>0</v>
      </c>
      <c r="L3734" s="273" t="s">
        <v>66</v>
      </c>
      <c r="N3734" s="273" t="s">
        <v>107</v>
      </c>
      <c r="W3734" s="273">
        <v>221337</v>
      </c>
      <c r="X3734" s="273" t="s">
        <v>64</v>
      </c>
      <c r="Y3734" s="273" t="s">
        <v>63</v>
      </c>
      <c r="Z3734" s="273" t="s">
        <v>221</v>
      </c>
      <c r="AA3734" s="273" t="s">
        <v>221</v>
      </c>
      <c r="AB3734" s="274">
        <v>45108</v>
      </c>
      <c r="AC3734" s="273">
        <v>14994</v>
      </c>
      <c r="AD3734" s="273">
        <v>17</v>
      </c>
      <c r="AK3734" s="273">
        <v>293449</v>
      </c>
      <c r="BV3734" s="336" t="s">
        <v>64</v>
      </c>
      <c r="BW3734" s="337" t="s">
        <v>63</v>
      </c>
      <c r="BX3734" s="337" t="s">
        <v>252</v>
      </c>
      <c r="BY3734" s="337" t="s">
        <v>257</v>
      </c>
      <c r="BZ3734" s="337" t="s">
        <v>151</v>
      </c>
      <c r="CA3734" s="337" t="s">
        <v>152</v>
      </c>
      <c r="CB3734" s="337" t="s">
        <v>161</v>
      </c>
      <c r="CC3734" s="337" t="s">
        <v>162</v>
      </c>
      <c r="CD3734" s="338">
        <v>11</v>
      </c>
      <c r="CE3734" s="335">
        <v>44927</v>
      </c>
      <c r="CF3734" s="337">
        <v>455</v>
      </c>
      <c r="CG3734" s="337" t="s">
        <v>90</v>
      </c>
      <c r="CH3734" s="337">
        <v>455</v>
      </c>
      <c r="CI3734" s="337" t="s">
        <v>80</v>
      </c>
      <c r="CJ3734" s="337"/>
      <c r="CK3734" s="337"/>
      <c r="CL3734" s="337"/>
      <c r="CM3734" s="337" t="s">
        <v>73</v>
      </c>
      <c r="CN3734" s="337">
        <v>3</v>
      </c>
    </row>
    <row r="3735" spans="4:92">
      <c r="D3735" s="273" t="s">
        <v>83</v>
      </c>
      <c r="E3735" s="273" t="s">
        <v>75</v>
      </c>
      <c r="F3735" s="273" t="s">
        <v>357</v>
      </c>
      <c r="G3735" s="273" t="s">
        <v>667</v>
      </c>
      <c r="H3735" s="274">
        <v>45139</v>
      </c>
      <c r="I3735" s="273">
        <v>13504</v>
      </c>
      <c r="J3735" s="273">
        <v>716</v>
      </c>
      <c r="K3735" s="273">
        <v>1475</v>
      </c>
      <c r="L3735" s="273" t="s">
        <v>66</v>
      </c>
      <c r="M3735" s="273">
        <v>167.68437499999999</v>
      </c>
      <c r="N3735" s="273" t="s">
        <v>115</v>
      </c>
      <c r="W3735" s="273">
        <v>221336</v>
      </c>
      <c r="X3735" s="273" t="s">
        <v>64</v>
      </c>
      <c r="Y3735" s="273" t="s">
        <v>63</v>
      </c>
      <c r="Z3735" s="273" t="s">
        <v>221</v>
      </c>
      <c r="AA3735" s="273" t="s">
        <v>221</v>
      </c>
      <c r="AB3735" s="274">
        <v>45108</v>
      </c>
      <c r="AC3735" s="273">
        <v>14994</v>
      </c>
      <c r="AD3735" s="273">
        <v>17</v>
      </c>
      <c r="AK3735" s="273">
        <v>293454</v>
      </c>
      <c r="BV3735" s="279" t="s">
        <v>64</v>
      </c>
      <c r="BW3735" s="280" t="s">
        <v>63</v>
      </c>
      <c r="BX3735" s="280" t="s">
        <v>252</v>
      </c>
      <c r="BY3735" s="280" t="s">
        <v>257</v>
      </c>
      <c r="BZ3735" s="280" t="s">
        <v>167</v>
      </c>
      <c r="CA3735" s="280" t="s">
        <v>168</v>
      </c>
      <c r="CB3735" s="280" t="s">
        <v>169</v>
      </c>
      <c r="CC3735" s="280" t="s">
        <v>170</v>
      </c>
      <c r="CD3735" s="281">
        <v>12</v>
      </c>
      <c r="CE3735" s="277">
        <v>44927</v>
      </c>
      <c r="CF3735" s="280">
        <v>98</v>
      </c>
      <c r="CG3735" s="280" t="s">
        <v>90</v>
      </c>
      <c r="CH3735" s="280">
        <v>98</v>
      </c>
      <c r="CI3735" s="280" t="s">
        <v>80</v>
      </c>
      <c r="CJ3735" s="280"/>
      <c r="CK3735" s="280"/>
      <c r="CL3735" s="280"/>
      <c r="CM3735" s="280" t="s">
        <v>73</v>
      </c>
      <c r="CN3735" s="280">
        <v>3</v>
      </c>
    </row>
    <row r="3736" spans="4:92">
      <c r="D3736" s="273" t="s">
        <v>83</v>
      </c>
      <c r="E3736" s="273" t="s">
        <v>75</v>
      </c>
      <c r="F3736" s="273" t="s">
        <v>357</v>
      </c>
      <c r="G3736" s="273" t="s">
        <v>667</v>
      </c>
      <c r="H3736" s="274">
        <v>45170</v>
      </c>
      <c r="I3736" s="273">
        <v>13831</v>
      </c>
      <c r="J3736" s="273">
        <v>716</v>
      </c>
      <c r="W3736" s="273">
        <v>234263</v>
      </c>
      <c r="X3736" s="273" t="s">
        <v>64</v>
      </c>
      <c r="Y3736" s="273" t="s">
        <v>63</v>
      </c>
      <c r="Z3736" s="273" t="s">
        <v>221</v>
      </c>
      <c r="AA3736" s="273" t="s">
        <v>221</v>
      </c>
      <c r="AB3736" s="274">
        <v>45108</v>
      </c>
      <c r="AC3736" s="273">
        <v>15585</v>
      </c>
      <c r="AD3736" s="273">
        <v>17</v>
      </c>
      <c r="AK3736" s="273">
        <v>284992</v>
      </c>
      <c r="BV3736" s="336" t="s">
        <v>64</v>
      </c>
      <c r="BW3736" s="337" t="s">
        <v>63</v>
      </c>
      <c r="BX3736" s="337" t="s">
        <v>252</v>
      </c>
      <c r="BY3736" s="337" t="s">
        <v>257</v>
      </c>
      <c r="BZ3736" s="337" t="s">
        <v>126</v>
      </c>
      <c r="CA3736" s="337" t="s">
        <v>127</v>
      </c>
      <c r="CB3736" s="337" t="s">
        <v>133</v>
      </c>
      <c r="CC3736" s="337" t="s">
        <v>134</v>
      </c>
      <c r="CD3736" s="338">
        <v>7</v>
      </c>
      <c r="CE3736" s="335">
        <v>44927</v>
      </c>
      <c r="CF3736" s="337"/>
      <c r="CG3736" s="337"/>
      <c r="CH3736" s="337"/>
      <c r="CI3736" s="337" t="s">
        <v>104</v>
      </c>
      <c r="CJ3736" s="337"/>
      <c r="CK3736" s="337"/>
      <c r="CL3736" s="337"/>
      <c r="CM3736" s="337" t="s">
        <v>73</v>
      </c>
      <c r="CN3736" s="337">
        <v>3</v>
      </c>
    </row>
    <row r="3737" spans="4:92">
      <c r="D3737" s="273" t="s">
        <v>83</v>
      </c>
      <c r="E3737" s="273" t="s">
        <v>75</v>
      </c>
      <c r="F3737" s="273" t="s">
        <v>357</v>
      </c>
      <c r="G3737" s="273" t="s">
        <v>667</v>
      </c>
      <c r="H3737" s="274">
        <v>45170</v>
      </c>
      <c r="I3737" s="273">
        <v>13831</v>
      </c>
      <c r="J3737" s="273">
        <v>716</v>
      </c>
      <c r="K3737" s="273">
        <v>0</v>
      </c>
      <c r="L3737" s="273" t="s">
        <v>66</v>
      </c>
      <c r="N3737" s="273" t="s">
        <v>107</v>
      </c>
      <c r="W3737" s="273">
        <v>234288</v>
      </c>
      <c r="X3737" s="273" t="s">
        <v>64</v>
      </c>
      <c r="Y3737" s="273" t="s">
        <v>63</v>
      </c>
      <c r="Z3737" s="273" t="s">
        <v>221</v>
      </c>
      <c r="AA3737" s="273" t="s">
        <v>221</v>
      </c>
      <c r="AB3737" s="274">
        <v>45139</v>
      </c>
      <c r="AC3737" s="273">
        <v>13374</v>
      </c>
      <c r="AD3737" s="273">
        <v>17</v>
      </c>
      <c r="AK3737" s="273">
        <v>227850</v>
      </c>
      <c r="BV3737" s="279" t="s">
        <v>64</v>
      </c>
      <c r="BW3737" s="280" t="s">
        <v>63</v>
      </c>
      <c r="BX3737" s="280" t="s">
        <v>221</v>
      </c>
      <c r="BY3737" s="280" t="s">
        <v>221</v>
      </c>
      <c r="BZ3737" s="280" t="s">
        <v>86</v>
      </c>
      <c r="CA3737" s="280" t="s">
        <v>87</v>
      </c>
      <c r="CB3737" s="280" t="s">
        <v>101</v>
      </c>
      <c r="CC3737" s="280" t="s">
        <v>102</v>
      </c>
      <c r="CD3737" s="281">
        <v>4</v>
      </c>
      <c r="CE3737" s="277">
        <v>45261</v>
      </c>
      <c r="CF3737" s="280">
        <v>71694</v>
      </c>
      <c r="CG3737" s="280" t="s">
        <v>103</v>
      </c>
      <c r="CH3737" s="280">
        <v>2334.35664</v>
      </c>
      <c r="CI3737" s="280" t="s">
        <v>104</v>
      </c>
      <c r="CJ3737" s="280"/>
      <c r="CK3737" s="280"/>
      <c r="CL3737" s="280"/>
      <c r="CM3737" s="280" t="s">
        <v>73</v>
      </c>
      <c r="CN3737" s="280">
        <v>3</v>
      </c>
    </row>
    <row r="3738" spans="4:92">
      <c r="D3738" s="273" t="s">
        <v>83</v>
      </c>
      <c r="E3738" s="273" t="s">
        <v>75</v>
      </c>
      <c r="F3738" s="273" t="s">
        <v>357</v>
      </c>
      <c r="G3738" s="273" t="s">
        <v>667</v>
      </c>
      <c r="H3738" s="274">
        <v>45170</v>
      </c>
      <c r="I3738" s="273">
        <v>13831</v>
      </c>
      <c r="J3738" s="273">
        <v>716</v>
      </c>
      <c r="K3738" s="273">
        <v>804</v>
      </c>
      <c r="L3738" s="273" t="s">
        <v>66</v>
      </c>
      <c r="M3738" s="273">
        <v>99.394499999999994</v>
      </c>
      <c r="N3738" s="273" t="s">
        <v>115</v>
      </c>
      <c r="W3738" s="273">
        <v>234287</v>
      </c>
      <c r="X3738" s="273" t="s">
        <v>64</v>
      </c>
      <c r="Y3738" s="273" t="s">
        <v>63</v>
      </c>
      <c r="Z3738" s="273" t="s">
        <v>221</v>
      </c>
      <c r="AA3738" s="273" t="s">
        <v>221</v>
      </c>
      <c r="AB3738" s="274">
        <v>45139</v>
      </c>
      <c r="AC3738" s="273">
        <v>13375</v>
      </c>
      <c r="AD3738" s="273">
        <v>17</v>
      </c>
      <c r="AE3738" s="273">
        <v>6.6079999999999997</v>
      </c>
      <c r="AF3738" s="273" t="s">
        <v>90</v>
      </c>
      <c r="AG3738" s="273" t="s">
        <v>882</v>
      </c>
      <c r="AH3738" s="273" t="s">
        <v>1101</v>
      </c>
      <c r="AI3738" s="273" t="s">
        <v>123</v>
      </c>
      <c r="AJ3738" s="273" t="s">
        <v>214</v>
      </c>
      <c r="AK3738" s="273">
        <v>226480</v>
      </c>
      <c r="BV3738" s="336" t="s">
        <v>64</v>
      </c>
      <c r="BW3738" s="337" t="s">
        <v>63</v>
      </c>
      <c r="BX3738" s="337" t="s">
        <v>221</v>
      </c>
      <c r="BY3738" s="337" t="s">
        <v>221</v>
      </c>
      <c r="BZ3738" s="337" t="s">
        <v>110</v>
      </c>
      <c r="CA3738" s="337" t="s">
        <v>111</v>
      </c>
      <c r="CB3738" s="337" t="s">
        <v>117</v>
      </c>
      <c r="CC3738" s="337" t="s">
        <v>118</v>
      </c>
      <c r="CD3738" s="338">
        <v>5</v>
      </c>
      <c r="CE3738" s="335">
        <v>45261</v>
      </c>
      <c r="CF3738" s="337"/>
      <c r="CG3738" s="337"/>
      <c r="CH3738" s="337"/>
      <c r="CI3738" s="337" t="s">
        <v>104</v>
      </c>
      <c r="CJ3738" s="337"/>
      <c r="CK3738" s="337"/>
      <c r="CL3738" s="337"/>
      <c r="CM3738" s="337" t="s">
        <v>73</v>
      </c>
      <c r="CN3738" s="337">
        <v>3</v>
      </c>
    </row>
    <row r="3739" spans="4:92">
      <c r="D3739" s="273" t="s">
        <v>83</v>
      </c>
      <c r="E3739" s="273" t="s">
        <v>75</v>
      </c>
      <c r="F3739" s="273" t="s">
        <v>357</v>
      </c>
      <c r="G3739" s="273" t="s">
        <v>667</v>
      </c>
      <c r="H3739" s="274">
        <v>45200</v>
      </c>
      <c r="I3739" s="273">
        <v>14166</v>
      </c>
      <c r="J3739" s="273">
        <v>716</v>
      </c>
      <c r="W3739" s="273">
        <v>252280</v>
      </c>
      <c r="X3739" s="273" t="s">
        <v>64</v>
      </c>
      <c r="Y3739" s="273" t="s">
        <v>63</v>
      </c>
      <c r="Z3739" s="273" t="s">
        <v>221</v>
      </c>
      <c r="AA3739" s="273" t="s">
        <v>221</v>
      </c>
      <c r="AB3739" s="274">
        <v>45261</v>
      </c>
      <c r="AC3739" s="273">
        <v>16888</v>
      </c>
      <c r="AD3739" s="273">
        <v>17</v>
      </c>
      <c r="AK3739" s="273">
        <v>321583</v>
      </c>
      <c r="BV3739" s="279" t="s">
        <v>64</v>
      </c>
      <c r="BW3739" s="280" t="s">
        <v>63</v>
      </c>
      <c r="BX3739" s="280" t="s">
        <v>221</v>
      </c>
      <c r="BY3739" s="280" t="s">
        <v>221</v>
      </c>
      <c r="BZ3739" s="280" t="s">
        <v>126</v>
      </c>
      <c r="CA3739" s="280" t="s">
        <v>127</v>
      </c>
      <c r="CB3739" s="280" t="s">
        <v>128</v>
      </c>
      <c r="CC3739" s="280" t="s">
        <v>129</v>
      </c>
      <c r="CD3739" s="281">
        <v>6</v>
      </c>
      <c r="CE3739" s="277">
        <v>45261</v>
      </c>
      <c r="CF3739" s="280"/>
      <c r="CG3739" s="280"/>
      <c r="CH3739" s="280"/>
      <c r="CI3739" s="280" t="s">
        <v>80</v>
      </c>
      <c r="CJ3739" s="280"/>
      <c r="CK3739" s="280"/>
      <c r="CL3739" s="280"/>
      <c r="CM3739" s="280" t="s">
        <v>73</v>
      </c>
      <c r="CN3739" s="280">
        <v>3</v>
      </c>
    </row>
    <row r="3740" spans="4:92">
      <c r="D3740" s="273" t="s">
        <v>83</v>
      </c>
      <c r="E3740" s="273" t="s">
        <v>75</v>
      </c>
      <c r="F3740" s="273" t="s">
        <v>357</v>
      </c>
      <c r="G3740" s="273" t="s">
        <v>667</v>
      </c>
      <c r="H3740" s="274">
        <v>45200</v>
      </c>
      <c r="I3740" s="273">
        <v>14166</v>
      </c>
      <c r="J3740" s="273">
        <v>716</v>
      </c>
      <c r="K3740" s="273">
        <v>0</v>
      </c>
      <c r="L3740" s="273" t="s">
        <v>66</v>
      </c>
      <c r="N3740" s="273" t="s">
        <v>107</v>
      </c>
      <c r="W3740" s="273">
        <v>252305</v>
      </c>
      <c r="X3740" s="273" t="s">
        <v>64</v>
      </c>
      <c r="Y3740" s="273" t="s">
        <v>63</v>
      </c>
      <c r="Z3740" s="273" t="s">
        <v>221</v>
      </c>
      <c r="AA3740" s="273" t="s">
        <v>221</v>
      </c>
      <c r="AB3740" s="274">
        <v>45261</v>
      </c>
      <c r="AC3740" s="273">
        <v>16889</v>
      </c>
      <c r="AD3740" s="273">
        <v>17</v>
      </c>
      <c r="AE3740" s="273">
        <v>7.0369999999999999</v>
      </c>
      <c r="AF3740" s="273" t="s">
        <v>90</v>
      </c>
      <c r="AG3740" s="273" t="s">
        <v>882</v>
      </c>
      <c r="AH3740" s="273" t="s">
        <v>1101</v>
      </c>
      <c r="AI3740" s="273" t="s">
        <v>123</v>
      </c>
      <c r="AJ3740" s="273" t="s">
        <v>214</v>
      </c>
      <c r="AK3740" s="273">
        <v>317526</v>
      </c>
      <c r="BV3740" s="336" t="s">
        <v>64</v>
      </c>
      <c r="BW3740" s="337" t="s">
        <v>63</v>
      </c>
      <c r="BX3740" s="337" t="s">
        <v>221</v>
      </c>
      <c r="BY3740" s="337" t="s">
        <v>221</v>
      </c>
      <c r="BZ3740" s="337" t="s">
        <v>138</v>
      </c>
      <c r="CA3740" s="337" t="s">
        <v>139</v>
      </c>
      <c r="CB3740" s="337" t="s">
        <v>140</v>
      </c>
      <c r="CC3740" s="337" t="s">
        <v>141</v>
      </c>
      <c r="CD3740" s="338">
        <v>9</v>
      </c>
      <c r="CE3740" s="335">
        <v>45261</v>
      </c>
      <c r="CF3740" s="337">
        <v>211</v>
      </c>
      <c r="CG3740" s="337" t="s">
        <v>80</v>
      </c>
      <c r="CH3740" s="337">
        <v>211</v>
      </c>
      <c r="CI3740" s="337" t="s">
        <v>80</v>
      </c>
      <c r="CJ3740" s="337"/>
      <c r="CK3740" s="337"/>
      <c r="CL3740" s="337" t="s">
        <v>139</v>
      </c>
      <c r="CM3740" s="337" t="s">
        <v>73</v>
      </c>
      <c r="CN3740" s="337">
        <v>3</v>
      </c>
    </row>
    <row r="3741" spans="4:92">
      <c r="D3741" s="273" t="s">
        <v>83</v>
      </c>
      <c r="E3741" s="273" t="s">
        <v>75</v>
      </c>
      <c r="F3741" s="273" t="s">
        <v>357</v>
      </c>
      <c r="G3741" s="273" t="s">
        <v>667</v>
      </c>
      <c r="H3741" s="274">
        <v>45200</v>
      </c>
      <c r="I3741" s="273">
        <v>14166</v>
      </c>
      <c r="J3741" s="273">
        <v>716</v>
      </c>
      <c r="K3741" s="273">
        <v>443</v>
      </c>
      <c r="L3741" s="273" t="s">
        <v>66</v>
      </c>
      <c r="M3741" s="273">
        <v>56.002124999999999</v>
      </c>
      <c r="N3741" s="273" t="s">
        <v>115</v>
      </c>
      <c r="W3741" s="273">
        <v>252304</v>
      </c>
      <c r="X3741" s="273" t="s">
        <v>64</v>
      </c>
      <c r="Y3741" s="273" t="s">
        <v>63</v>
      </c>
      <c r="Z3741" s="273" t="s">
        <v>221</v>
      </c>
      <c r="AA3741" s="273" t="s">
        <v>221</v>
      </c>
      <c r="AB3741" s="274">
        <v>45261</v>
      </c>
      <c r="AC3741" s="273">
        <v>16889</v>
      </c>
      <c r="AD3741" s="273">
        <v>17</v>
      </c>
      <c r="AE3741" s="273">
        <v>0</v>
      </c>
      <c r="AF3741" s="273" t="s">
        <v>90</v>
      </c>
      <c r="AG3741" s="273" t="s">
        <v>879</v>
      </c>
      <c r="AH3741" s="273" t="s">
        <v>880</v>
      </c>
      <c r="AI3741" s="273" t="s">
        <v>123</v>
      </c>
      <c r="AJ3741" s="273" t="s">
        <v>214</v>
      </c>
      <c r="AK3741" s="273">
        <v>317532</v>
      </c>
      <c r="BV3741" s="279" t="s">
        <v>64</v>
      </c>
      <c r="BW3741" s="280" t="s">
        <v>63</v>
      </c>
      <c r="BX3741" s="280" t="s">
        <v>221</v>
      </c>
      <c r="BY3741" s="280" t="s">
        <v>221</v>
      </c>
      <c r="BZ3741" s="280" t="s">
        <v>126</v>
      </c>
      <c r="CA3741" s="280" t="s">
        <v>127</v>
      </c>
      <c r="CB3741" s="280" t="s">
        <v>133</v>
      </c>
      <c r="CC3741" s="280" t="s">
        <v>134</v>
      </c>
      <c r="CD3741" s="281">
        <v>7</v>
      </c>
      <c r="CE3741" s="277">
        <v>45261</v>
      </c>
      <c r="CF3741" s="280"/>
      <c r="CG3741" s="280"/>
      <c r="CH3741" s="280"/>
      <c r="CI3741" s="280" t="s">
        <v>104</v>
      </c>
      <c r="CJ3741" s="280"/>
      <c r="CK3741" s="280"/>
      <c r="CL3741" s="280"/>
      <c r="CM3741" s="280" t="s">
        <v>73</v>
      </c>
      <c r="CN3741" s="280">
        <v>3</v>
      </c>
    </row>
    <row r="3742" spans="4:92">
      <c r="D3742" s="273" t="s">
        <v>83</v>
      </c>
      <c r="E3742" s="273" t="s">
        <v>75</v>
      </c>
      <c r="F3742" s="273" t="s">
        <v>357</v>
      </c>
      <c r="G3742" s="273" t="s">
        <v>667</v>
      </c>
      <c r="H3742" s="274">
        <v>45231</v>
      </c>
      <c r="I3742" s="273">
        <v>14533</v>
      </c>
      <c r="J3742" s="273">
        <v>716</v>
      </c>
      <c r="W3742" s="273">
        <v>271138</v>
      </c>
      <c r="X3742" s="273" t="s">
        <v>64</v>
      </c>
      <c r="Y3742" s="273" t="s">
        <v>63</v>
      </c>
      <c r="Z3742" s="273" t="s">
        <v>221</v>
      </c>
      <c r="AA3742" s="273" t="s">
        <v>221</v>
      </c>
      <c r="AB3742" s="274">
        <v>45261</v>
      </c>
      <c r="AC3742" s="273">
        <v>16889</v>
      </c>
      <c r="AD3742" s="273">
        <v>17</v>
      </c>
      <c r="AE3742" s="273">
        <v>0.1</v>
      </c>
      <c r="AF3742" s="273" t="s">
        <v>90</v>
      </c>
      <c r="AG3742" s="273" t="s">
        <v>1105</v>
      </c>
      <c r="AH3742" s="273" t="s">
        <v>1106</v>
      </c>
      <c r="AI3742" s="273" t="s">
        <v>123</v>
      </c>
      <c r="AJ3742" s="273" t="s">
        <v>214</v>
      </c>
      <c r="AK3742" s="273">
        <v>317538</v>
      </c>
      <c r="BV3742" s="336" t="s">
        <v>64</v>
      </c>
      <c r="BW3742" s="337" t="s">
        <v>63</v>
      </c>
      <c r="BX3742" s="337" t="s">
        <v>221</v>
      </c>
      <c r="BY3742" s="337" t="s">
        <v>221</v>
      </c>
      <c r="BZ3742" s="337" t="s">
        <v>167</v>
      </c>
      <c r="CA3742" s="337" t="s">
        <v>168</v>
      </c>
      <c r="CB3742" s="337" t="s">
        <v>169</v>
      </c>
      <c r="CC3742" s="337" t="s">
        <v>170</v>
      </c>
      <c r="CD3742" s="338">
        <v>12</v>
      </c>
      <c r="CE3742" s="335">
        <v>45261</v>
      </c>
      <c r="CF3742" s="337">
        <v>81</v>
      </c>
      <c r="CG3742" s="337" t="s">
        <v>80</v>
      </c>
      <c r="CH3742" s="337">
        <v>81</v>
      </c>
      <c r="CI3742" s="337" t="s">
        <v>80</v>
      </c>
      <c r="CJ3742" s="337"/>
      <c r="CK3742" s="337"/>
      <c r="CL3742" s="337" t="s">
        <v>1443</v>
      </c>
      <c r="CM3742" s="337" t="s">
        <v>73</v>
      </c>
      <c r="CN3742" s="337">
        <v>3</v>
      </c>
    </row>
    <row r="3743" spans="4:92">
      <c r="D3743" s="273" t="s">
        <v>83</v>
      </c>
      <c r="E3743" s="273" t="s">
        <v>75</v>
      </c>
      <c r="F3743" s="273" t="s">
        <v>357</v>
      </c>
      <c r="G3743" s="273" t="s">
        <v>667</v>
      </c>
      <c r="H3743" s="274">
        <v>45231</v>
      </c>
      <c r="I3743" s="273">
        <v>14533</v>
      </c>
      <c r="J3743" s="273">
        <v>716</v>
      </c>
      <c r="K3743" s="273">
        <v>0</v>
      </c>
      <c r="L3743" s="273" t="s">
        <v>66</v>
      </c>
      <c r="N3743" s="273" t="s">
        <v>107</v>
      </c>
      <c r="W3743" s="273">
        <v>271163</v>
      </c>
      <c r="X3743" s="273" t="s">
        <v>64</v>
      </c>
      <c r="Y3743" s="273" t="s">
        <v>63</v>
      </c>
      <c r="Z3743" s="273" t="s">
        <v>221</v>
      </c>
      <c r="AA3743" s="273" t="s">
        <v>221</v>
      </c>
      <c r="AB3743" s="274">
        <v>45261</v>
      </c>
      <c r="AC3743" s="273">
        <v>16889</v>
      </c>
      <c r="AD3743" s="273">
        <v>17</v>
      </c>
      <c r="AE3743" s="273">
        <v>0.29480000000000001</v>
      </c>
      <c r="AF3743" s="273" t="s">
        <v>90</v>
      </c>
      <c r="AG3743" s="273" t="s">
        <v>819</v>
      </c>
      <c r="AH3743" s="273" t="s">
        <v>1225</v>
      </c>
      <c r="AI3743" s="273" t="s">
        <v>199</v>
      </c>
      <c r="AJ3743" s="273" t="s">
        <v>214</v>
      </c>
      <c r="AK3743" s="273">
        <v>317544</v>
      </c>
      <c r="BV3743" s="279" t="s">
        <v>64</v>
      </c>
      <c r="BW3743" s="280" t="s">
        <v>63</v>
      </c>
      <c r="BX3743" s="280" t="s">
        <v>221</v>
      </c>
      <c r="BY3743" s="280" t="s">
        <v>221</v>
      </c>
      <c r="BZ3743" s="280" t="s">
        <v>151</v>
      </c>
      <c r="CA3743" s="280" t="s">
        <v>152</v>
      </c>
      <c r="CB3743" s="280" t="s">
        <v>153</v>
      </c>
      <c r="CC3743" s="280" t="s">
        <v>154</v>
      </c>
      <c r="CD3743" s="281">
        <v>10</v>
      </c>
      <c r="CE3743" s="277">
        <v>45261</v>
      </c>
      <c r="CF3743" s="280">
        <v>835</v>
      </c>
      <c r="CG3743" s="280" t="s">
        <v>80</v>
      </c>
      <c r="CH3743" s="280">
        <v>835</v>
      </c>
      <c r="CI3743" s="280" t="s">
        <v>80</v>
      </c>
      <c r="CJ3743" s="280"/>
      <c r="CK3743" s="280"/>
      <c r="CL3743" s="280" t="s">
        <v>1442</v>
      </c>
      <c r="CM3743" s="280" t="s">
        <v>73</v>
      </c>
      <c r="CN3743" s="280">
        <v>3</v>
      </c>
    </row>
    <row r="3744" spans="4:92">
      <c r="D3744" s="273" t="s">
        <v>83</v>
      </c>
      <c r="E3744" s="273" t="s">
        <v>75</v>
      </c>
      <c r="F3744" s="273" t="s">
        <v>357</v>
      </c>
      <c r="G3744" s="273" t="s">
        <v>667</v>
      </c>
      <c r="H3744" s="274">
        <v>45231</v>
      </c>
      <c r="I3744" s="273">
        <v>14533</v>
      </c>
      <c r="J3744" s="273">
        <v>716</v>
      </c>
      <c r="K3744" s="273">
        <v>552</v>
      </c>
      <c r="L3744" s="273" t="s">
        <v>66</v>
      </c>
      <c r="M3744" s="273">
        <v>83.254249999999999</v>
      </c>
      <c r="N3744" s="273" t="s">
        <v>115</v>
      </c>
      <c r="W3744" s="273">
        <v>271162</v>
      </c>
      <c r="X3744" s="273" t="s">
        <v>64</v>
      </c>
      <c r="Y3744" s="273" t="s">
        <v>63</v>
      </c>
      <c r="Z3744" s="273" t="s">
        <v>221</v>
      </c>
      <c r="AA3744" s="273" t="s">
        <v>221</v>
      </c>
      <c r="AB3744" s="274">
        <v>45261</v>
      </c>
      <c r="AC3744" s="273">
        <v>16889</v>
      </c>
      <c r="AD3744" s="273">
        <v>17</v>
      </c>
      <c r="AE3744" s="273">
        <v>0</v>
      </c>
      <c r="AF3744" s="273" t="s">
        <v>90</v>
      </c>
      <c r="AG3744" s="273" t="s">
        <v>1230</v>
      </c>
      <c r="AH3744" s="273" t="s">
        <v>1231</v>
      </c>
      <c r="AI3744" s="273" t="s">
        <v>123</v>
      </c>
      <c r="AJ3744" s="273" t="s">
        <v>214</v>
      </c>
      <c r="AK3744" s="273">
        <v>317550</v>
      </c>
      <c r="BV3744" s="336" t="s">
        <v>64</v>
      </c>
      <c r="BW3744" s="337" t="s">
        <v>63</v>
      </c>
      <c r="BX3744" s="337" t="s">
        <v>221</v>
      </c>
      <c r="BY3744" s="337" t="s">
        <v>221</v>
      </c>
      <c r="BZ3744" s="337" t="s">
        <v>151</v>
      </c>
      <c r="CA3744" s="337" t="s">
        <v>152</v>
      </c>
      <c r="CB3744" s="337" t="s">
        <v>161</v>
      </c>
      <c r="CC3744" s="337" t="s">
        <v>162</v>
      </c>
      <c r="CD3744" s="338">
        <v>11</v>
      </c>
      <c r="CE3744" s="335">
        <v>45261</v>
      </c>
      <c r="CF3744" s="337">
        <v>1388</v>
      </c>
      <c r="CG3744" s="337" t="s">
        <v>80</v>
      </c>
      <c r="CH3744" s="337">
        <v>1388</v>
      </c>
      <c r="CI3744" s="337" t="s">
        <v>80</v>
      </c>
      <c r="CJ3744" s="337"/>
      <c r="CK3744" s="337"/>
      <c r="CL3744" s="337" t="s">
        <v>1441</v>
      </c>
      <c r="CM3744" s="337" t="s">
        <v>73</v>
      </c>
      <c r="CN3744" s="337">
        <v>3</v>
      </c>
    </row>
    <row r="3745" spans="4:92">
      <c r="D3745" s="273" t="s">
        <v>83</v>
      </c>
      <c r="E3745" s="273" t="s">
        <v>75</v>
      </c>
      <c r="F3745" s="273" t="s">
        <v>357</v>
      </c>
      <c r="G3745" s="273" t="s">
        <v>667</v>
      </c>
      <c r="H3745" s="274">
        <v>45261</v>
      </c>
      <c r="I3745" s="273">
        <v>16993</v>
      </c>
      <c r="J3745" s="273">
        <v>716</v>
      </c>
      <c r="W3745" s="273">
        <v>313099</v>
      </c>
      <c r="X3745" s="273" t="s">
        <v>64</v>
      </c>
      <c r="Y3745" s="273" t="s">
        <v>63</v>
      </c>
      <c r="Z3745" s="273" t="s">
        <v>221</v>
      </c>
      <c r="AA3745" s="273" t="s">
        <v>221</v>
      </c>
      <c r="AB3745" s="274">
        <v>45261</v>
      </c>
      <c r="AC3745" s="273">
        <v>16889</v>
      </c>
      <c r="AD3745" s="273">
        <v>17</v>
      </c>
      <c r="AE3745" s="273">
        <v>8.6850000000000005</v>
      </c>
      <c r="AF3745" s="273" t="s">
        <v>90</v>
      </c>
      <c r="AG3745" s="273" t="s">
        <v>887</v>
      </c>
      <c r="AH3745" s="273" t="s">
        <v>1194</v>
      </c>
      <c r="AI3745" s="273" t="s">
        <v>123</v>
      </c>
      <c r="AJ3745" s="273" t="s">
        <v>200</v>
      </c>
      <c r="AK3745" s="273">
        <v>317556</v>
      </c>
      <c r="BV3745" s="279" t="s">
        <v>64</v>
      </c>
      <c r="BW3745" s="280" t="s">
        <v>63</v>
      </c>
      <c r="BX3745" s="280" t="s">
        <v>221</v>
      </c>
      <c r="BY3745" s="280" t="s">
        <v>221</v>
      </c>
      <c r="BZ3745" s="280" t="s">
        <v>167</v>
      </c>
      <c r="CA3745" s="280" t="s">
        <v>168</v>
      </c>
      <c r="CB3745" s="280" t="s">
        <v>353</v>
      </c>
      <c r="CC3745" s="280" t="s">
        <v>354</v>
      </c>
      <c r="CD3745" s="281">
        <v>13</v>
      </c>
      <c r="CE3745" s="277">
        <v>45261</v>
      </c>
      <c r="CF3745" s="280">
        <v>177</v>
      </c>
      <c r="CG3745" s="280" t="s">
        <v>80</v>
      </c>
      <c r="CH3745" s="280">
        <v>177</v>
      </c>
      <c r="CI3745" s="280" t="s">
        <v>80</v>
      </c>
      <c r="CJ3745" s="280"/>
      <c r="CK3745" s="280"/>
      <c r="CL3745" s="280" t="s">
        <v>1440</v>
      </c>
      <c r="CM3745" s="280" t="s">
        <v>73</v>
      </c>
      <c r="CN3745" s="280">
        <v>3</v>
      </c>
    </row>
    <row r="3746" spans="4:92">
      <c r="D3746" s="273" t="s">
        <v>83</v>
      </c>
      <c r="E3746" s="273" t="s">
        <v>75</v>
      </c>
      <c r="F3746" s="273" t="s">
        <v>357</v>
      </c>
      <c r="G3746" s="273" t="s">
        <v>667</v>
      </c>
      <c r="H3746" s="274">
        <v>45261</v>
      </c>
      <c r="I3746" s="273">
        <v>16993</v>
      </c>
      <c r="J3746" s="273">
        <v>716</v>
      </c>
      <c r="K3746" s="273">
        <v>0</v>
      </c>
      <c r="L3746" s="273" t="s">
        <v>66</v>
      </c>
      <c r="N3746" s="273" t="s">
        <v>107</v>
      </c>
      <c r="W3746" s="273">
        <v>313124</v>
      </c>
      <c r="X3746" s="273" t="s">
        <v>64</v>
      </c>
      <c r="Y3746" s="273" t="s">
        <v>63</v>
      </c>
      <c r="Z3746" s="273" t="s">
        <v>221</v>
      </c>
      <c r="AA3746" s="273" t="s">
        <v>221</v>
      </c>
      <c r="AB3746" s="274">
        <v>45261</v>
      </c>
      <c r="AC3746" s="273">
        <v>16889</v>
      </c>
      <c r="AD3746" s="273">
        <v>17</v>
      </c>
      <c r="AE3746" s="273">
        <v>0.42</v>
      </c>
      <c r="AF3746" s="273" t="s">
        <v>90</v>
      </c>
      <c r="AG3746" s="273" t="s">
        <v>1306</v>
      </c>
      <c r="AH3746" s="273" t="s">
        <v>1466</v>
      </c>
      <c r="AI3746" s="273" t="s">
        <v>123</v>
      </c>
      <c r="AJ3746" s="273" t="s">
        <v>214</v>
      </c>
      <c r="AK3746" s="273">
        <v>317562</v>
      </c>
      <c r="BV3746" s="336" t="s">
        <v>64</v>
      </c>
      <c r="BW3746" s="337" t="s">
        <v>63</v>
      </c>
      <c r="BX3746" s="337" t="s">
        <v>221</v>
      </c>
      <c r="BY3746" s="337" t="s">
        <v>221</v>
      </c>
      <c r="BZ3746" s="337" t="s">
        <v>167</v>
      </c>
      <c r="CA3746" s="337" t="s">
        <v>168</v>
      </c>
      <c r="CB3746" s="337" t="s">
        <v>313</v>
      </c>
      <c r="CC3746" s="337" t="s">
        <v>314</v>
      </c>
      <c r="CD3746" s="338">
        <v>14</v>
      </c>
      <c r="CE3746" s="335">
        <v>45261</v>
      </c>
      <c r="CF3746" s="337">
        <v>0</v>
      </c>
      <c r="CG3746" s="337" t="s">
        <v>80</v>
      </c>
      <c r="CH3746" s="337">
        <v>0</v>
      </c>
      <c r="CI3746" s="337" t="s">
        <v>80</v>
      </c>
      <c r="CJ3746" s="337"/>
      <c r="CK3746" s="337"/>
      <c r="CL3746" s="337"/>
      <c r="CM3746" s="337" t="s">
        <v>73</v>
      </c>
      <c r="CN3746" s="337">
        <v>3</v>
      </c>
    </row>
    <row r="3747" spans="4:92">
      <c r="D3747" s="273" t="s">
        <v>83</v>
      </c>
      <c r="E3747" s="273" t="s">
        <v>75</v>
      </c>
      <c r="F3747" s="273" t="s">
        <v>357</v>
      </c>
      <c r="G3747" s="273" t="s">
        <v>667</v>
      </c>
      <c r="H3747" s="274">
        <v>45261</v>
      </c>
      <c r="I3747" s="273">
        <v>16993</v>
      </c>
      <c r="J3747" s="273">
        <v>716</v>
      </c>
      <c r="K3747" s="273">
        <v>1744</v>
      </c>
      <c r="L3747" s="273" t="s">
        <v>66</v>
      </c>
      <c r="M3747" s="273">
        <v>142.53387499999999</v>
      </c>
      <c r="N3747" s="273" t="s">
        <v>115</v>
      </c>
      <c r="W3747" s="273">
        <v>313123</v>
      </c>
      <c r="X3747" s="273" t="s">
        <v>64</v>
      </c>
      <c r="Y3747" s="273" t="s">
        <v>63</v>
      </c>
      <c r="Z3747" s="273" t="s">
        <v>221</v>
      </c>
      <c r="AA3747" s="273" t="s">
        <v>221</v>
      </c>
      <c r="AB3747" s="274">
        <v>45261</v>
      </c>
      <c r="AC3747" s="273">
        <v>16889</v>
      </c>
      <c r="AD3747" s="273">
        <v>17</v>
      </c>
      <c r="AE3747" s="273">
        <v>0</v>
      </c>
      <c r="AF3747" s="273" t="s">
        <v>90</v>
      </c>
      <c r="AG3747" s="273" t="s">
        <v>819</v>
      </c>
      <c r="AH3747" s="273" t="s">
        <v>1236</v>
      </c>
      <c r="AI3747" s="273" t="s">
        <v>199</v>
      </c>
      <c r="AJ3747" s="273" t="s">
        <v>200</v>
      </c>
      <c r="AK3747" s="273">
        <v>317568</v>
      </c>
      <c r="BV3747" s="279" t="s">
        <v>64</v>
      </c>
      <c r="BW3747" s="280" t="s">
        <v>63</v>
      </c>
      <c r="BX3747" s="280" t="s">
        <v>221</v>
      </c>
      <c r="BY3747" s="280" t="s">
        <v>221</v>
      </c>
      <c r="BZ3747" s="280" t="s">
        <v>204</v>
      </c>
      <c r="CA3747" s="280" t="s">
        <v>205</v>
      </c>
      <c r="CB3747" s="280" t="s">
        <v>206</v>
      </c>
      <c r="CC3747" s="280" t="s">
        <v>207</v>
      </c>
      <c r="CD3747" s="281">
        <v>0</v>
      </c>
      <c r="CE3747" s="277">
        <v>45231</v>
      </c>
      <c r="CF3747" s="280"/>
      <c r="CG3747" s="280" t="s">
        <v>181</v>
      </c>
      <c r="CH3747" s="280"/>
      <c r="CI3747" s="280" t="s">
        <v>208</v>
      </c>
      <c r="CJ3747" s="280" t="s">
        <v>209</v>
      </c>
      <c r="CK3747" s="280"/>
      <c r="CL3747" s="280" t="s">
        <v>1462</v>
      </c>
      <c r="CM3747" s="280" t="s">
        <v>73</v>
      </c>
      <c r="CN3747" s="280">
        <v>3</v>
      </c>
    </row>
    <row r="3748" spans="4:92">
      <c r="D3748" s="273" t="s">
        <v>83</v>
      </c>
      <c r="E3748" s="273" t="s">
        <v>75</v>
      </c>
      <c r="F3748" s="273" t="s">
        <v>357</v>
      </c>
      <c r="G3748" s="273" t="s">
        <v>651</v>
      </c>
      <c r="H3748" s="274">
        <v>44927</v>
      </c>
      <c r="I3748" s="273">
        <v>11185</v>
      </c>
      <c r="J3748" s="273">
        <v>711</v>
      </c>
      <c r="W3748" s="273">
        <v>138252</v>
      </c>
      <c r="X3748" s="273" t="s">
        <v>64</v>
      </c>
      <c r="Y3748" s="273" t="s">
        <v>63</v>
      </c>
      <c r="Z3748" s="273" t="s">
        <v>221</v>
      </c>
      <c r="AA3748" s="273" t="s">
        <v>221</v>
      </c>
      <c r="AB3748" s="274">
        <v>45261</v>
      </c>
      <c r="AC3748" s="273">
        <v>16889</v>
      </c>
      <c r="AD3748" s="273">
        <v>17</v>
      </c>
      <c r="AE3748" s="273">
        <v>0</v>
      </c>
      <c r="AF3748" s="273" t="s">
        <v>90</v>
      </c>
      <c r="AG3748" s="273" t="s">
        <v>819</v>
      </c>
      <c r="AH3748" s="273" t="s">
        <v>1235</v>
      </c>
      <c r="AI3748" s="273" t="s">
        <v>199</v>
      </c>
      <c r="AJ3748" s="273" t="s">
        <v>200</v>
      </c>
      <c r="AK3748" s="273">
        <v>317574</v>
      </c>
      <c r="BV3748" s="336" t="s">
        <v>64</v>
      </c>
      <c r="BW3748" s="337" t="s">
        <v>63</v>
      </c>
      <c r="BX3748" s="337" t="s">
        <v>221</v>
      </c>
      <c r="BY3748" s="337" t="s">
        <v>221</v>
      </c>
      <c r="BZ3748" s="337" t="s">
        <v>86</v>
      </c>
      <c r="CA3748" s="337" t="s">
        <v>87</v>
      </c>
      <c r="CB3748" s="337" t="s">
        <v>217</v>
      </c>
      <c r="CC3748" s="337" t="s">
        <v>218</v>
      </c>
      <c r="CD3748" s="338">
        <v>2</v>
      </c>
      <c r="CE3748" s="335">
        <v>45231</v>
      </c>
      <c r="CF3748" s="337"/>
      <c r="CG3748" s="337" t="s">
        <v>181</v>
      </c>
      <c r="CH3748" s="337"/>
      <c r="CI3748" s="337" t="s">
        <v>181</v>
      </c>
      <c r="CJ3748" s="337" t="s">
        <v>783</v>
      </c>
      <c r="CK3748" s="337"/>
      <c r="CL3748" s="337"/>
      <c r="CM3748" s="337" t="s">
        <v>73</v>
      </c>
      <c r="CN3748" s="337">
        <v>3</v>
      </c>
    </row>
    <row r="3749" spans="4:92">
      <c r="D3749" s="273" t="s">
        <v>83</v>
      </c>
      <c r="E3749" s="273" t="s">
        <v>75</v>
      </c>
      <c r="F3749" s="273" t="s">
        <v>357</v>
      </c>
      <c r="G3749" s="273" t="s">
        <v>651</v>
      </c>
      <c r="H3749" s="274">
        <v>44927</v>
      </c>
      <c r="I3749" s="273">
        <v>11185</v>
      </c>
      <c r="J3749" s="273">
        <v>711</v>
      </c>
      <c r="K3749" s="273">
        <v>0</v>
      </c>
      <c r="L3749" s="273" t="s">
        <v>66</v>
      </c>
      <c r="N3749" s="273" t="s">
        <v>107</v>
      </c>
      <c r="W3749" s="273">
        <v>138277</v>
      </c>
      <c r="X3749" s="273" t="s">
        <v>64</v>
      </c>
      <c r="Y3749" s="273" t="s">
        <v>63</v>
      </c>
      <c r="Z3749" s="273" t="s">
        <v>221</v>
      </c>
      <c r="AA3749" s="273" t="s">
        <v>221</v>
      </c>
      <c r="AB3749" s="274">
        <v>45261</v>
      </c>
      <c r="AC3749" s="273">
        <v>16889</v>
      </c>
      <c r="AD3749" s="273">
        <v>17</v>
      </c>
      <c r="AE3749" s="273">
        <v>9.0809999999999995</v>
      </c>
      <c r="AF3749" s="273" t="s">
        <v>90</v>
      </c>
      <c r="AG3749" s="273" t="s">
        <v>795</v>
      </c>
      <c r="AH3749" s="273" t="s">
        <v>1237</v>
      </c>
      <c r="AI3749" s="273" t="s">
        <v>123</v>
      </c>
      <c r="AJ3749" s="273" t="s">
        <v>200</v>
      </c>
      <c r="AK3749" s="273">
        <v>317580</v>
      </c>
      <c r="BV3749" s="279" t="s">
        <v>64</v>
      </c>
      <c r="BW3749" s="280" t="s">
        <v>63</v>
      </c>
      <c r="BX3749" s="280" t="s">
        <v>221</v>
      </c>
      <c r="BY3749" s="280" t="s">
        <v>221</v>
      </c>
      <c r="BZ3749" s="280" t="s">
        <v>138</v>
      </c>
      <c r="CA3749" s="280" t="s">
        <v>139</v>
      </c>
      <c r="CB3749" s="280" t="s">
        <v>190</v>
      </c>
      <c r="CC3749" s="280" t="s">
        <v>191</v>
      </c>
      <c r="CD3749" s="281">
        <v>8</v>
      </c>
      <c r="CE3749" s="277">
        <v>45231</v>
      </c>
      <c r="CF3749" s="280">
        <v>230</v>
      </c>
      <c r="CG3749" s="280" t="s">
        <v>80</v>
      </c>
      <c r="CH3749" s="280">
        <v>230</v>
      </c>
      <c r="CI3749" s="280" t="s">
        <v>80</v>
      </c>
      <c r="CJ3749" s="280"/>
      <c r="CK3749" s="280"/>
      <c r="CL3749" s="280" t="s">
        <v>1451</v>
      </c>
      <c r="CM3749" s="280" t="s">
        <v>73</v>
      </c>
      <c r="CN3749" s="280">
        <v>3</v>
      </c>
    </row>
    <row r="3750" spans="4:92">
      <c r="D3750" s="273" t="s">
        <v>83</v>
      </c>
      <c r="E3750" s="273" t="s">
        <v>75</v>
      </c>
      <c r="F3750" s="273" t="s">
        <v>357</v>
      </c>
      <c r="G3750" s="273" t="s">
        <v>651</v>
      </c>
      <c r="H3750" s="274">
        <v>44927</v>
      </c>
      <c r="I3750" s="273">
        <v>11185</v>
      </c>
      <c r="J3750" s="273">
        <v>711</v>
      </c>
      <c r="K3750" s="273">
        <v>458</v>
      </c>
      <c r="L3750" s="273" t="s">
        <v>66</v>
      </c>
      <c r="M3750" s="273">
        <v>56.073999999999998</v>
      </c>
      <c r="N3750" s="273" t="s">
        <v>115</v>
      </c>
      <c r="W3750" s="273">
        <v>138276</v>
      </c>
      <c r="X3750" s="273" t="s">
        <v>64</v>
      </c>
      <c r="Y3750" s="273" t="s">
        <v>63</v>
      </c>
      <c r="Z3750" s="273" t="s">
        <v>221</v>
      </c>
      <c r="AA3750" s="273" t="s">
        <v>221</v>
      </c>
      <c r="AB3750" s="274">
        <v>45261</v>
      </c>
      <c r="AC3750" s="273">
        <v>16889</v>
      </c>
      <c r="AD3750" s="273">
        <v>17</v>
      </c>
      <c r="AE3750" s="273">
        <v>0.56899999999999995</v>
      </c>
      <c r="AF3750" s="273" t="s">
        <v>90</v>
      </c>
      <c r="AG3750" s="273" t="s">
        <v>1044</v>
      </c>
      <c r="AH3750" s="273" t="s">
        <v>1045</v>
      </c>
      <c r="AI3750" s="273" t="s">
        <v>123</v>
      </c>
      <c r="AJ3750" s="273" t="s">
        <v>200</v>
      </c>
      <c r="AK3750" s="273">
        <v>317586</v>
      </c>
      <c r="BV3750" s="336" t="s">
        <v>64</v>
      </c>
      <c r="BW3750" s="337" t="s">
        <v>63</v>
      </c>
      <c r="BX3750" s="337" t="s">
        <v>221</v>
      </c>
      <c r="BY3750" s="337" t="s">
        <v>221</v>
      </c>
      <c r="BZ3750" s="337" t="s">
        <v>86</v>
      </c>
      <c r="CA3750" s="337" t="s">
        <v>87</v>
      </c>
      <c r="CB3750" s="337" t="s">
        <v>179</v>
      </c>
      <c r="CC3750" s="337" t="s">
        <v>180</v>
      </c>
      <c r="CD3750" s="338">
        <v>1</v>
      </c>
      <c r="CE3750" s="335">
        <v>45231</v>
      </c>
      <c r="CF3750" s="337"/>
      <c r="CG3750" s="337" t="s">
        <v>181</v>
      </c>
      <c r="CH3750" s="337"/>
      <c r="CI3750" s="337" t="s">
        <v>181</v>
      </c>
      <c r="CJ3750" s="337" t="s">
        <v>1266</v>
      </c>
      <c r="CK3750" s="337"/>
      <c r="CL3750" s="337"/>
      <c r="CM3750" s="337" t="s">
        <v>73</v>
      </c>
      <c r="CN3750" s="337">
        <v>3</v>
      </c>
    </row>
    <row r="3751" spans="4:92">
      <c r="D3751" s="273" t="s">
        <v>83</v>
      </c>
      <c r="E3751" s="273" t="s">
        <v>75</v>
      </c>
      <c r="F3751" s="273" t="s">
        <v>357</v>
      </c>
      <c r="G3751" s="273" t="s">
        <v>651</v>
      </c>
      <c r="H3751" s="274">
        <v>44958</v>
      </c>
      <c r="I3751" s="273">
        <v>11347</v>
      </c>
      <c r="J3751" s="273">
        <v>711</v>
      </c>
      <c r="W3751" s="273">
        <v>142950</v>
      </c>
      <c r="X3751" s="273" t="s">
        <v>64</v>
      </c>
      <c r="Y3751" s="273" t="s">
        <v>63</v>
      </c>
      <c r="Z3751" s="273" t="s">
        <v>221</v>
      </c>
      <c r="AA3751" s="273" t="s">
        <v>221</v>
      </c>
      <c r="AB3751" s="274">
        <v>45261</v>
      </c>
      <c r="AC3751" s="273">
        <v>16889</v>
      </c>
      <c r="AD3751" s="273">
        <v>17</v>
      </c>
      <c r="AE3751" s="273">
        <v>0.06</v>
      </c>
      <c r="AF3751" s="273" t="s">
        <v>90</v>
      </c>
      <c r="AG3751" s="273" t="s">
        <v>1048</v>
      </c>
      <c r="AH3751" s="273" t="s">
        <v>1049</v>
      </c>
      <c r="AI3751" s="273" t="s">
        <v>123</v>
      </c>
      <c r="AJ3751" s="273" t="s">
        <v>200</v>
      </c>
      <c r="AK3751" s="273">
        <v>317592</v>
      </c>
      <c r="BV3751" s="279" t="s">
        <v>64</v>
      </c>
      <c r="BW3751" s="280" t="s">
        <v>63</v>
      </c>
      <c r="BX3751" s="280" t="s">
        <v>221</v>
      </c>
      <c r="BY3751" s="280" t="s">
        <v>221</v>
      </c>
      <c r="BZ3751" s="280" t="s">
        <v>167</v>
      </c>
      <c r="CA3751" s="280" t="s">
        <v>168</v>
      </c>
      <c r="CB3751" s="280" t="s">
        <v>319</v>
      </c>
      <c r="CC3751" s="280" t="s">
        <v>320</v>
      </c>
      <c r="CD3751" s="281">
        <v>15</v>
      </c>
      <c r="CE3751" s="277">
        <v>45231</v>
      </c>
      <c r="CF3751" s="280">
        <v>57.3</v>
      </c>
      <c r="CG3751" s="280" t="s">
        <v>80</v>
      </c>
      <c r="CH3751" s="280">
        <v>57.3</v>
      </c>
      <c r="CI3751" s="280" t="s">
        <v>80</v>
      </c>
      <c r="CJ3751" s="280"/>
      <c r="CK3751" s="280"/>
      <c r="CL3751" s="280" t="s">
        <v>1448</v>
      </c>
      <c r="CM3751" s="280" t="s">
        <v>73</v>
      </c>
      <c r="CN3751" s="280">
        <v>3</v>
      </c>
    </row>
    <row r="3752" spans="4:92">
      <c r="D3752" s="273" t="s">
        <v>83</v>
      </c>
      <c r="E3752" s="273" t="s">
        <v>75</v>
      </c>
      <c r="F3752" s="273" t="s">
        <v>357</v>
      </c>
      <c r="G3752" s="273" t="s">
        <v>651</v>
      </c>
      <c r="H3752" s="274">
        <v>44958</v>
      </c>
      <c r="I3752" s="273">
        <v>11347</v>
      </c>
      <c r="J3752" s="273">
        <v>711</v>
      </c>
      <c r="K3752" s="273">
        <v>0</v>
      </c>
      <c r="L3752" s="273" t="s">
        <v>66</v>
      </c>
      <c r="N3752" s="273" t="s">
        <v>107</v>
      </c>
      <c r="W3752" s="273">
        <v>142975</v>
      </c>
      <c r="X3752" s="273" t="s">
        <v>64</v>
      </c>
      <c r="Y3752" s="273" t="s">
        <v>63</v>
      </c>
      <c r="Z3752" s="273" t="s">
        <v>221</v>
      </c>
      <c r="AA3752" s="273" t="s">
        <v>221</v>
      </c>
      <c r="AB3752" s="274">
        <v>45261</v>
      </c>
      <c r="AC3752" s="273">
        <v>16889</v>
      </c>
      <c r="AD3752" s="273">
        <v>17</v>
      </c>
      <c r="AE3752" s="273">
        <v>0.28499999999999998</v>
      </c>
      <c r="AF3752" s="273" t="s">
        <v>90</v>
      </c>
      <c r="AG3752" s="273" t="s">
        <v>884</v>
      </c>
      <c r="AH3752" s="273" t="s">
        <v>1051</v>
      </c>
      <c r="AI3752" s="273" t="s">
        <v>123</v>
      </c>
      <c r="AJ3752" s="273" t="s">
        <v>200</v>
      </c>
      <c r="AK3752" s="273">
        <v>317598</v>
      </c>
      <c r="BV3752" s="336" t="s">
        <v>64</v>
      </c>
      <c r="BW3752" s="337" t="s">
        <v>63</v>
      </c>
      <c r="BX3752" s="337" t="s">
        <v>221</v>
      </c>
      <c r="BY3752" s="337" t="s">
        <v>221</v>
      </c>
      <c r="BZ3752" s="337" t="s">
        <v>167</v>
      </c>
      <c r="CA3752" s="337" t="s">
        <v>168</v>
      </c>
      <c r="CB3752" s="337" t="s">
        <v>313</v>
      </c>
      <c r="CC3752" s="337" t="s">
        <v>314</v>
      </c>
      <c r="CD3752" s="338">
        <v>14</v>
      </c>
      <c r="CE3752" s="335">
        <v>45231</v>
      </c>
      <c r="CF3752" s="337">
        <v>0</v>
      </c>
      <c r="CG3752" s="337" t="s">
        <v>80</v>
      </c>
      <c r="CH3752" s="337">
        <v>0</v>
      </c>
      <c r="CI3752" s="337" t="s">
        <v>80</v>
      </c>
      <c r="CJ3752" s="337"/>
      <c r="CK3752" s="337"/>
      <c r="CL3752" s="337"/>
      <c r="CM3752" s="337" t="s">
        <v>73</v>
      </c>
      <c r="CN3752" s="337">
        <v>3</v>
      </c>
    </row>
    <row r="3753" spans="4:92">
      <c r="D3753" s="273" t="s">
        <v>83</v>
      </c>
      <c r="E3753" s="273" t="s">
        <v>75</v>
      </c>
      <c r="F3753" s="273" t="s">
        <v>357</v>
      </c>
      <c r="G3753" s="273" t="s">
        <v>651</v>
      </c>
      <c r="H3753" s="274">
        <v>44958</v>
      </c>
      <c r="I3753" s="273">
        <v>11347</v>
      </c>
      <c r="J3753" s="273">
        <v>711</v>
      </c>
      <c r="K3753" s="273">
        <v>416</v>
      </c>
      <c r="L3753" s="273" t="s">
        <v>66</v>
      </c>
      <c r="M3753" s="273">
        <v>50.035062500000002</v>
      </c>
      <c r="N3753" s="273" t="s">
        <v>115</v>
      </c>
      <c r="W3753" s="273">
        <v>142974</v>
      </c>
      <c r="X3753" s="273" t="s">
        <v>64</v>
      </c>
      <c r="Y3753" s="273" t="s">
        <v>63</v>
      </c>
      <c r="Z3753" s="273" t="s">
        <v>120</v>
      </c>
      <c r="AA3753" s="273" t="s">
        <v>120</v>
      </c>
      <c r="AB3753" s="274">
        <v>44958</v>
      </c>
      <c r="AC3753" s="273">
        <v>11976</v>
      </c>
      <c r="AD3753" s="273">
        <v>6</v>
      </c>
      <c r="AE3753" s="273">
        <v>24.215</v>
      </c>
      <c r="AF3753" s="273" t="s">
        <v>90</v>
      </c>
      <c r="AG3753" s="273" t="s">
        <v>887</v>
      </c>
      <c r="AH3753" s="273" t="s">
        <v>1194</v>
      </c>
      <c r="AI3753" s="273" t="s">
        <v>123</v>
      </c>
      <c r="AJ3753" s="273" t="s">
        <v>200</v>
      </c>
      <c r="AK3753" s="273">
        <v>161932</v>
      </c>
      <c r="BV3753" s="279" t="s">
        <v>64</v>
      </c>
      <c r="BW3753" s="280" t="s">
        <v>63</v>
      </c>
      <c r="BX3753" s="280" t="s">
        <v>221</v>
      </c>
      <c r="BY3753" s="280" t="s">
        <v>221</v>
      </c>
      <c r="BZ3753" s="280" t="s">
        <v>167</v>
      </c>
      <c r="CA3753" s="280" t="s">
        <v>168</v>
      </c>
      <c r="CB3753" s="280" t="s">
        <v>353</v>
      </c>
      <c r="CC3753" s="280" t="s">
        <v>354</v>
      </c>
      <c r="CD3753" s="281">
        <v>13</v>
      </c>
      <c r="CE3753" s="277">
        <v>45231</v>
      </c>
      <c r="CF3753" s="280">
        <v>54</v>
      </c>
      <c r="CG3753" s="280" t="s">
        <v>80</v>
      </c>
      <c r="CH3753" s="280">
        <v>54</v>
      </c>
      <c r="CI3753" s="280" t="s">
        <v>80</v>
      </c>
      <c r="CJ3753" s="280"/>
      <c r="CK3753" s="280"/>
      <c r="CL3753" s="280" t="s">
        <v>1440</v>
      </c>
      <c r="CM3753" s="280" t="s">
        <v>73</v>
      </c>
      <c r="CN3753" s="280">
        <v>3</v>
      </c>
    </row>
    <row r="3754" spans="4:92">
      <c r="D3754" s="273" t="s">
        <v>83</v>
      </c>
      <c r="E3754" s="273" t="s">
        <v>75</v>
      </c>
      <c r="F3754" s="273" t="s">
        <v>357</v>
      </c>
      <c r="G3754" s="273" t="s">
        <v>651</v>
      </c>
      <c r="H3754" s="274">
        <v>44986</v>
      </c>
      <c r="I3754" s="273">
        <v>11509</v>
      </c>
      <c r="J3754" s="273">
        <v>711</v>
      </c>
      <c r="W3754" s="273">
        <v>147648</v>
      </c>
      <c r="X3754" s="273" t="s">
        <v>64</v>
      </c>
      <c r="Y3754" s="273" t="s">
        <v>63</v>
      </c>
      <c r="Z3754" s="273" t="s">
        <v>120</v>
      </c>
      <c r="AA3754" s="273" t="s">
        <v>120</v>
      </c>
      <c r="AB3754" s="274">
        <v>44958</v>
      </c>
      <c r="AC3754" s="273">
        <v>11976</v>
      </c>
      <c r="AD3754" s="273">
        <v>6</v>
      </c>
      <c r="AE3754" s="273">
        <v>16.254000000000001</v>
      </c>
      <c r="AF3754" s="273" t="s">
        <v>90</v>
      </c>
      <c r="AG3754" s="273" t="s">
        <v>884</v>
      </c>
      <c r="AH3754" s="273" t="s">
        <v>1195</v>
      </c>
      <c r="AI3754" s="273" t="s">
        <v>123</v>
      </c>
      <c r="AJ3754" s="273" t="s">
        <v>200</v>
      </c>
      <c r="AK3754" s="273">
        <v>161938</v>
      </c>
      <c r="BV3754" s="336" t="s">
        <v>64</v>
      </c>
      <c r="BW3754" s="337" t="s">
        <v>63</v>
      </c>
      <c r="BX3754" s="337" t="s">
        <v>221</v>
      </c>
      <c r="BY3754" s="337" t="s">
        <v>221</v>
      </c>
      <c r="BZ3754" s="337" t="s">
        <v>151</v>
      </c>
      <c r="CA3754" s="337" t="s">
        <v>152</v>
      </c>
      <c r="CB3754" s="337" t="s">
        <v>161</v>
      </c>
      <c r="CC3754" s="337" t="s">
        <v>162</v>
      </c>
      <c r="CD3754" s="338">
        <v>11</v>
      </c>
      <c r="CE3754" s="335">
        <v>45231</v>
      </c>
      <c r="CF3754" s="337">
        <v>1366</v>
      </c>
      <c r="CG3754" s="337" t="s">
        <v>80</v>
      </c>
      <c r="CH3754" s="337">
        <v>1366</v>
      </c>
      <c r="CI3754" s="337" t="s">
        <v>80</v>
      </c>
      <c r="CJ3754" s="337"/>
      <c r="CK3754" s="337"/>
      <c r="CL3754" s="337" t="s">
        <v>1441</v>
      </c>
      <c r="CM3754" s="337" t="s">
        <v>73</v>
      </c>
      <c r="CN3754" s="337">
        <v>3</v>
      </c>
    </row>
    <row r="3755" spans="4:92">
      <c r="D3755" s="273" t="s">
        <v>83</v>
      </c>
      <c r="E3755" s="273" t="s">
        <v>75</v>
      </c>
      <c r="F3755" s="273" t="s">
        <v>357</v>
      </c>
      <c r="G3755" s="273" t="s">
        <v>651</v>
      </c>
      <c r="H3755" s="274">
        <v>44986</v>
      </c>
      <c r="I3755" s="273">
        <v>11509</v>
      </c>
      <c r="J3755" s="273">
        <v>711</v>
      </c>
      <c r="K3755" s="273">
        <v>0</v>
      </c>
      <c r="L3755" s="273" t="s">
        <v>66</v>
      </c>
      <c r="N3755" s="273" t="s">
        <v>107</v>
      </c>
      <c r="W3755" s="273">
        <v>147673</v>
      </c>
      <c r="X3755" s="273" t="s">
        <v>64</v>
      </c>
      <c r="Y3755" s="273" t="s">
        <v>63</v>
      </c>
      <c r="Z3755" s="273" t="s">
        <v>120</v>
      </c>
      <c r="AA3755" s="273" t="s">
        <v>120</v>
      </c>
      <c r="AB3755" s="274">
        <v>44958</v>
      </c>
      <c r="AC3755" s="273">
        <v>11976</v>
      </c>
      <c r="AD3755" s="273">
        <v>6</v>
      </c>
      <c r="AE3755" s="273">
        <v>1.0369999999999999</v>
      </c>
      <c r="AF3755" s="273" t="s">
        <v>90</v>
      </c>
      <c r="AG3755" s="273" t="s">
        <v>795</v>
      </c>
      <c r="AH3755" s="273" t="s">
        <v>1197</v>
      </c>
      <c r="AI3755" s="273" t="s">
        <v>123</v>
      </c>
      <c r="AJ3755" s="273" t="s">
        <v>200</v>
      </c>
      <c r="AK3755" s="273">
        <v>161944</v>
      </c>
      <c r="BV3755" s="279" t="s">
        <v>64</v>
      </c>
      <c r="BW3755" s="280" t="s">
        <v>63</v>
      </c>
      <c r="BX3755" s="280" t="s">
        <v>221</v>
      </c>
      <c r="BY3755" s="280" t="s">
        <v>221</v>
      </c>
      <c r="BZ3755" s="280" t="s">
        <v>151</v>
      </c>
      <c r="CA3755" s="280" t="s">
        <v>152</v>
      </c>
      <c r="CB3755" s="280" t="s">
        <v>153</v>
      </c>
      <c r="CC3755" s="280" t="s">
        <v>154</v>
      </c>
      <c r="CD3755" s="281">
        <v>10</v>
      </c>
      <c r="CE3755" s="277">
        <v>45231</v>
      </c>
      <c r="CF3755" s="280">
        <v>853</v>
      </c>
      <c r="CG3755" s="280" t="s">
        <v>80</v>
      </c>
      <c r="CH3755" s="280">
        <v>853</v>
      </c>
      <c r="CI3755" s="280" t="s">
        <v>80</v>
      </c>
      <c r="CJ3755" s="280"/>
      <c r="CK3755" s="280"/>
      <c r="CL3755" s="280" t="s">
        <v>1442</v>
      </c>
      <c r="CM3755" s="280" t="s">
        <v>73</v>
      </c>
      <c r="CN3755" s="280">
        <v>3</v>
      </c>
    </row>
    <row r="3756" spans="4:92">
      <c r="D3756" s="273" t="s">
        <v>83</v>
      </c>
      <c r="E3756" s="273" t="s">
        <v>75</v>
      </c>
      <c r="F3756" s="273" t="s">
        <v>357</v>
      </c>
      <c r="G3756" s="273" t="s">
        <v>651</v>
      </c>
      <c r="H3756" s="274">
        <v>44986</v>
      </c>
      <c r="I3756" s="273">
        <v>11509</v>
      </c>
      <c r="J3756" s="273">
        <v>711</v>
      </c>
      <c r="K3756" s="273">
        <v>337</v>
      </c>
      <c r="L3756" s="273" t="s">
        <v>66</v>
      </c>
      <c r="M3756" s="273">
        <v>38.8125</v>
      </c>
      <c r="N3756" s="273" t="s">
        <v>115</v>
      </c>
      <c r="W3756" s="273">
        <v>147672</v>
      </c>
      <c r="X3756" s="273" t="s">
        <v>64</v>
      </c>
      <c r="Y3756" s="273" t="s">
        <v>63</v>
      </c>
      <c r="Z3756" s="273" t="s">
        <v>120</v>
      </c>
      <c r="AA3756" s="273" t="s">
        <v>120</v>
      </c>
      <c r="AB3756" s="274">
        <v>44958</v>
      </c>
      <c r="AC3756" s="273">
        <v>11976</v>
      </c>
      <c r="AD3756" s="273">
        <v>6</v>
      </c>
      <c r="AE3756" s="273">
        <v>1.1859999999999999</v>
      </c>
      <c r="AF3756" s="273" t="s">
        <v>90</v>
      </c>
      <c r="AG3756" s="273" t="s">
        <v>884</v>
      </c>
      <c r="AH3756" s="273" t="s">
        <v>1199</v>
      </c>
      <c r="AI3756" s="273" t="s">
        <v>123</v>
      </c>
      <c r="AJ3756" s="273" t="s">
        <v>200</v>
      </c>
      <c r="AK3756" s="273">
        <v>161956</v>
      </c>
      <c r="BV3756" s="336" t="s">
        <v>64</v>
      </c>
      <c r="BW3756" s="337" t="s">
        <v>63</v>
      </c>
      <c r="BX3756" s="337" t="s">
        <v>221</v>
      </c>
      <c r="BY3756" s="337" t="s">
        <v>221</v>
      </c>
      <c r="BZ3756" s="337" t="s">
        <v>167</v>
      </c>
      <c r="CA3756" s="337" t="s">
        <v>168</v>
      </c>
      <c r="CB3756" s="337" t="s">
        <v>169</v>
      </c>
      <c r="CC3756" s="337" t="s">
        <v>170</v>
      </c>
      <c r="CD3756" s="338">
        <v>12</v>
      </c>
      <c r="CE3756" s="335">
        <v>45231</v>
      </c>
      <c r="CF3756" s="337">
        <v>65</v>
      </c>
      <c r="CG3756" s="337" t="s">
        <v>80</v>
      </c>
      <c r="CH3756" s="337">
        <v>65</v>
      </c>
      <c r="CI3756" s="337" t="s">
        <v>80</v>
      </c>
      <c r="CJ3756" s="337"/>
      <c r="CK3756" s="337"/>
      <c r="CL3756" s="337" t="s">
        <v>1443</v>
      </c>
      <c r="CM3756" s="337" t="s">
        <v>73</v>
      </c>
      <c r="CN3756" s="337">
        <v>3</v>
      </c>
    </row>
    <row r="3757" spans="4:92">
      <c r="D3757" s="273" t="s">
        <v>83</v>
      </c>
      <c r="E3757" s="273" t="s">
        <v>75</v>
      </c>
      <c r="F3757" s="273" t="s">
        <v>357</v>
      </c>
      <c r="G3757" s="273" t="s">
        <v>651</v>
      </c>
      <c r="H3757" s="274">
        <v>45017</v>
      </c>
      <c r="I3757" s="273">
        <v>11671</v>
      </c>
      <c r="J3757" s="273">
        <v>711</v>
      </c>
      <c r="W3757" s="273">
        <v>152346</v>
      </c>
      <c r="X3757" s="273" t="s">
        <v>64</v>
      </c>
      <c r="Y3757" s="273" t="s">
        <v>63</v>
      </c>
      <c r="Z3757" s="273" t="s">
        <v>120</v>
      </c>
      <c r="AA3757" s="273" t="s">
        <v>120</v>
      </c>
      <c r="AB3757" s="274">
        <v>44958</v>
      </c>
      <c r="AC3757" s="273">
        <v>11976</v>
      </c>
      <c r="AD3757" s="273">
        <v>6</v>
      </c>
      <c r="AE3757" s="273">
        <v>8.9999999999999993E-3</v>
      </c>
      <c r="AF3757" s="273" t="s">
        <v>90</v>
      </c>
      <c r="AG3757" s="273" t="s">
        <v>983</v>
      </c>
      <c r="AH3757" s="273" t="s">
        <v>1200</v>
      </c>
      <c r="AI3757" s="273" t="s">
        <v>123</v>
      </c>
      <c r="AJ3757" s="273" t="s">
        <v>200</v>
      </c>
      <c r="AK3757" s="273">
        <v>161962</v>
      </c>
      <c r="BV3757" s="279" t="s">
        <v>64</v>
      </c>
      <c r="BW3757" s="280" t="s">
        <v>63</v>
      </c>
      <c r="BX3757" s="280" t="s">
        <v>221</v>
      </c>
      <c r="BY3757" s="280" t="s">
        <v>221</v>
      </c>
      <c r="BZ3757" s="280" t="s">
        <v>126</v>
      </c>
      <c r="CA3757" s="280" t="s">
        <v>127</v>
      </c>
      <c r="CB3757" s="280" t="s">
        <v>133</v>
      </c>
      <c r="CC3757" s="280" t="s">
        <v>134</v>
      </c>
      <c r="CD3757" s="281">
        <v>7</v>
      </c>
      <c r="CE3757" s="277">
        <v>45231</v>
      </c>
      <c r="CF3757" s="280"/>
      <c r="CG3757" s="280"/>
      <c r="CH3757" s="280"/>
      <c r="CI3757" s="280" t="s">
        <v>104</v>
      </c>
      <c r="CJ3757" s="280"/>
      <c r="CK3757" s="280"/>
      <c r="CL3757" s="280"/>
      <c r="CM3757" s="280" t="s">
        <v>73</v>
      </c>
      <c r="CN3757" s="280">
        <v>3</v>
      </c>
    </row>
    <row r="3758" spans="4:92">
      <c r="D3758" s="273" t="s">
        <v>83</v>
      </c>
      <c r="E3758" s="273" t="s">
        <v>75</v>
      </c>
      <c r="F3758" s="273" t="s">
        <v>357</v>
      </c>
      <c r="G3758" s="273" t="s">
        <v>651</v>
      </c>
      <c r="H3758" s="274">
        <v>45017</v>
      </c>
      <c r="I3758" s="273">
        <v>11671</v>
      </c>
      <c r="J3758" s="273">
        <v>711</v>
      </c>
      <c r="K3758" s="273">
        <v>0</v>
      </c>
      <c r="L3758" s="273" t="s">
        <v>66</v>
      </c>
      <c r="N3758" s="273" t="s">
        <v>107</v>
      </c>
      <c r="W3758" s="273">
        <v>152371</v>
      </c>
      <c r="X3758" s="273" t="s">
        <v>64</v>
      </c>
      <c r="Y3758" s="273" t="s">
        <v>63</v>
      </c>
      <c r="Z3758" s="273" t="s">
        <v>120</v>
      </c>
      <c r="AA3758" s="273" t="s">
        <v>120</v>
      </c>
      <c r="AB3758" s="274">
        <v>44958</v>
      </c>
      <c r="AC3758" s="273">
        <v>11976</v>
      </c>
      <c r="AD3758" s="273">
        <v>6</v>
      </c>
      <c r="AE3758" s="273">
        <v>4.8000000000000001E-2</v>
      </c>
      <c r="AF3758" s="273" t="s">
        <v>90</v>
      </c>
      <c r="AG3758" s="273" t="s">
        <v>1048</v>
      </c>
      <c r="AH3758" s="273" t="s">
        <v>1049</v>
      </c>
      <c r="AI3758" s="273" t="s">
        <v>123</v>
      </c>
      <c r="AJ3758" s="273" t="s">
        <v>200</v>
      </c>
      <c r="AK3758" s="273">
        <v>161968</v>
      </c>
      <c r="BV3758" s="336" t="s">
        <v>64</v>
      </c>
      <c r="BW3758" s="337" t="s">
        <v>63</v>
      </c>
      <c r="BX3758" s="337" t="s">
        <v>221</v>
      </c>
      <c r="BY3758" s="337" t="s">
        <v>221</v>
      </c>
      <c r="BZ3758" s="337" t="s">
        <v>138</v>
      </c>
      <c r="CA3758" s="337" t="s">
        <v>139</v>
      </c>
      <c r="CB3758" s="337" t="s">
        <v>140</v>
      </c>
      <c r="CC3758" s="337" t="s">
        <v>141</v>
      </c>
      <c r="CD3758" s="338">
        <v>9</v>
      </c>
      <c r="CE3758" s="335">
        <v>45231</v>
      </c>
      <c r="CF3758" s="337">
        <v>182</v>
      </c>
      <c r="CG3758" s="337" t="s">
        <v>80</v>
      </c>
      <c r="CH3758" s="337">
        <v>182</v>
      </c>
      <c r="CI3758" s="337" t="s">
        <v>80</v>
      </c>
      <c r="CJ3758" s="337"/>
      <c r="CK3758" s="337"/>
      <c r="CL3758" s="337" t="s">
        <v>139</v>
      </c>
      <c r="CM3758" s="337" t="s">
        <v>73</v>
      </c>
      <c r="CN3758" s="337">
        <v>3</v>
      </c>
    </row>
    <row r="3759" spans="4:92">
      <c r="D3759" s="273" t="s">
        <v>83</v>
      </c>
      <c r="E3759" s="273" t="s">
        <v>75</v>
      </c>
      <c r="F3759" s="273" t="s">
        <v>357</v>
      </c>
      <c r="G3759" s="273" t="s">
        <v>651</v>
      </c>
      <c r="H3759" s="274">
        <v>45017</v>
      </c>
      <c r="I3759" s="273">
        <v>11671</v>
      </c>
      <c r="J3759" s="273">
        <v>711</v>
      </c>
      <c r="K3759" s="273">
        <v>274</v>
      </c>
      <c r="L3759" s="273" t="s">
        <v>66</v>
      </c>
      <c r="M3759" s="273">
        <v>29.115124999999999</v>
      </c>
      <c r="N3759" s="273" t="s">
        <v>115</v>
      </c>
      <c r="W3759" s="273">
        <v>152370</v>
      </c>
      <c r="X3759" s="273" t="s">
        <v>64</v>
      </c>
      <c r="Y3759" s="273" t="s">
        <v>63</v>
      </c>
      <c r="Z3759" s="273" t="s">
        <v>120</v>
      </c>
      <c r="AA3759" s="273" t="s">
        <v>120</v>
      </c>
      <c r="AB3759" s="274">
        <v>44958</v>
      </c>
      <c r="AC3759" s="273">
        <v>11976</v>
      </c>
      <c r="AD3759" s="273">
        <v>6</v>
      </c>
      <c r="AE3759" s="273">
        <v>0.157</v>
      </c>
      <c r="AF3759" s="273" t="s">
        <v>90</v>
      </c>
      <c r="AG3759" s="273" t="s">
        <v>1159</v>
      </c>
      <c r="AH3759" s="273" t="s">
        <v>1160</v>
      </c>
      <c r="AI3759" s="273" t="s">
        <v>123</v>
      </c>
      <c r="AJ3759" s="273" t="s">
        <v>200</v>
      </c>
      <c r="AK3759" s="273">
        <v>161974</v>
      </c>
      <c r="BV3759" s="279" t="s">
        <v>64</v>
      </c>
      <c r="BW3759" s="280" t="s">
        <v>63</v>
      </c>
      <c r="BX3759" s="280" t="s">
        <v>221</v>
      </c>
      <c r="BY3759" s="280" t="s">
        <v>221</v>
      </c>
      <c r="BZ3759" s="280" t="s">
        <v>126</v>
      </c>
      <c r="CA3759" s="280" t="s">
        <v>127</v>
      </c>
      <c r="CB3759" s="280" t="s">
        <v>128</v>
      </c>
      <c r="CC3759" s="280" t="s">
        <v>129</v>
      </c>
      <c r="CD3759" s="281">
        <v>6</v>
      </c>
      <c r="CE3759" s="277">
        <v>45231</v>
      </c>
      <c r="CF3759" s="280"/>
      <c r="CG3759" s="280"/>
      <c r="CH3759" s="280"/>
      <c r="CI3759" s="280" t="s">
        <v>80</v>
      </c>
      <c r="CJ3759" s="280"/>
      <c r="CK3759" s="280"/>
      <c r="CL3759" s="280"/>
      <c r="CM3759" s="280" t="s">
        <v>73</v>
      </c>
      <c r="CN3759" s="280">
        <v>3</v>
      </c>
    </row>
    <row r="3760" spans="4:92">
      <c r="D3760" s="273" t="s">
        <v>83</v>
      </c>
      <c r="E3760" s="273" t="s">
        <v>75</v>
      </c>
      <c r="F3760" s="273" t="s">
        <v>357</v>
      </c>
      <c r="G3760" s="273" t="s">
        <v>651</v>
      </c>
      <c r="H3760" s="274">
        <v>45047</v>
      </c>
      <c r="I3760" s="273">
        <v>12287</v>
      </c>
      <c r="J3760" s="273">
        <v>711</v>
      </c>
      <c r="W3760" s="273">
        <v>177865</v>
      </c>
      <c r="X3760" s="273" t="s">
        <v>64</v>
      </c>
      <c r="Y3760" s="273" t="s">
        <v>63</v>
      </c>
      <c r="Z3760" s="273" t="s">
        <v>120</v>
      </c>
      <c r="AA3760" s="273" t="s">
        <v>120</v>
      </c>
      <c r="AB3760" s="274">
        <v>44958</v>
      </c>
      <c r="AC3760" s="273">
        <v>11976</v>
      </c>
      <c r="AD3760" s="273">
        <v>6</v>
      </c>
      <c r="AE3760" s="273">
        <v>0.32500000000000001</v>
      </c>
      <c r="AF3760" s="273" t="s">
        <v>90</v>
      </c>
      <c r="AG3760" s="273" t="s">
        <v>887</v>
      </c>
      <c r="AH3760" s="273" t="s">
        <v>1163</v>
      </c>
      <c r="AI3760" s="273" t="s">
        <v>123</v>
      </c>
      <c r="AJ3760" s="273" t="s">
        <v>200</v>
      </c>
      <c r="AK3760" s="273">
        <v>161980</v>
      </c>
      <c r="BV3760" s="336" t="s">
        <v>64</v>
      </c>
      <c r="BW3760" s="337" t="s">
        <v>63</v>
      </c>
      <c r="BX3760" s="337" t="s">
        <v>221</v>
      </c>
      <c r="BY3760" s="337" t="s">
        <v>221</v>
      </c>
      <c r="BZ3760" s="337" t="s">
        <v>110</v>
      </c>
      <c r="CA3760" s="337" t="s">
        <v>111</v>
      </c>
      <c r="CB3760" s="337" t="s">
        <v>117</v>
      </c>
      <c r="CC3760" s="337" t="s">
        <v>118</v>
      </c>
      <c r="CD3760" s="338">
        <v>5</v>
      </c>
      <c r="CE3760" s="335">
        <v>45231</v>
      </c>
      <c r="CF3760" s="337"/>
      <c r="CG3760" s="337"/>
      <c r="CH3760" s="337"/>
      <c r="CI3760" s="337" t="s">
        <v>104</v>
      </c>
      <c r="CJ3760" s="337"/>
      <c r="CK3760" s="337"/>
      <c r="CL3760" s="337"/>
      <c r="CM3760" s="337" t="s">
        <v>73</v>
      </c>
      <c r="CN3760" s="337">
        <v>3</v>
      </c>
    </row>
    <row r="3761" spans="4:92">
      <c r="D3761" s="273" t="s">
        <v>83</v>
      </c>
      <c r="E3761" s="273" t="s">
        <v>75</v>
      </c>
      <c r="F3761" s="273" t="s">
        <v>357</v>
      </c>
      <c r="G3761" s="273" t="s">
        <v>651</v>
      </c>
      <c r="H3761" s="274">
        <v>45047</v>
      </c>
      <c r="I3761" s="273">
        <v>12287</v>
      </c>
      <c r="J3761" s="273">
        <v>711</v>
      </c>
      <c r="K3761" s="273">
        <v>0</v>
      </c>
      <c r="L3761" s="273" t="s">
        <v>66</v>
      </c>
      <c r="N3761" s="273" t="s">
        <v>107</v>
      </c>
      <c r="W3761" s="273">
        <v>177890</v>
      </c>
      <c r="X3761" s="273" t="s">
        <v>64</v>
      </c>
      <c r="Y3761" s="273" t="s">
        <v>63</v>
      </c>
      <c r="Z3761" s="273" t="s">
        <v>120</v>
      </c>
      <c r="AA3761" s="273" t="s">
        <v>120</v>
      </c>
      <c r="AB3761" s="274">
        <v>44958</v>
      </c>
      <c r="AC3761" s="273">
        <v>11976</v>
      </c>
      <c r="AD3761" s="273">
        <v>6</v>
      </c>
      <c r="AE3761" s="273">
        <v>0.24</v>
      </c>
      <c r="AF3761" s="273" t="s">
        <v>90</v>
      </c>
      <c r="AG3761" s="273" t="s">
        <v>884</v>
      </c>
      <c r="AH3761" s="273" t="s">
        <v>1166</v>
      </c>
      <c r="AI3761" s="273" t="s">
        <v>123</v>
      </c>
      <c r="AJ3761" s="273" t="s">
        <v>200</v>
      </c>
      <c r="AK3761" s="273">
        <v>161986</v>
      </c>
      <c r="BV3761" s="279" t="s">
        <v>64</v>
      </c>
      <c r="BW3761" s="280" t="s">
        <v>63</v>
      </c>
      <c r="BX3761" s="280" t="s">
        <v>221</v>
      </c>
      <c r="BY3761" s="280" t="s">
        <v>221</v>
      </c>
      <c r="BZ3761" s="280" t="s">
        <v>86</v>
      </c>
      <c r="CA3761" s="280" t="s">
        <v>87</v>
      </c>
      <c r="CB3761" s="280" t="s">
        <v>101</v>
      </c>
      <c r="CC3761" s="280" t="s">
        <v>102</v>
      </c>
      <c r="CD3761" s="281">
        <v>4</v>
      </c>
      <c r="CE3761" s="277">
        <v>45231</v>
      </c>
      <c r="CF3761" s="280">
        <v>90087</v>
      </c>
      <c r="CG3761" s="280" t="s">
        <v>103</v>
      </c>
      <c r="CH3761" s="280">
        <v>2933.23272</v>
      </c>
      <c r="CI3761" s="280" t="s">
        <v>104</v>
      </c>
      <c r="CJ3761" s="280"/>
      <c r="CK3761" s="280"/>
      <c r="CL3761" s="280"/>
      <c r="CM3761" s="280" t="s">
        <v>73</v>
      </c>
      <c r="CN3761" s="280">
        <v>3</v>
      </c>
    </row>
    <row r="3762" spans="4:92">
      <c r="D3762" s="273" t="s">
        <v>83</v>
      </c>
      <c r="E3762" s="273" t="s">
        <v>75</v>
      </c>
      <c r="F3762" s="273" t="s">
        <v>357</v>
      </c>
      <c r="G3762" s="273" t="s">
        <v>651</v>
      </c>
      <c r="H3762" s="274">
        <v>45047</v>
      </c>
      <c r="I3762" s="273">
        <v>12287</v>
      </c>
      <c r="J3762" s="273">
        <v>711</v>
      </c>
      <c r="K3762" s="273">
        <v>315</v>
      </c>
      <c r="L3762" s="273" t="s">
        <v>66</v>
      </c>
      <c r="M3762" s="273">
        <v>33.141562499999999</v>
      </c>
      <c r="N3762" s="273" t="s">
        <v>115</v>
      </c>
      <c r="W3762" s="273">
        <v>177889</v>
      </c>
      <c r="X3762" s="273" t="s">
        <v>64</v>
      </c>
      <c r="Y3762" s="273" t="s">
        <v>63</v>
      </c>
      <c r="Z3762" s="273" t="s">
        <v>120</v>
      </c>
      <c r="AA3762" s="273" t="s">
        <v>120</v>
      </c>
      <c r="AB3762" s="274">
        <v>44958</v>
      </c>
      <c r="AC3762" s="273">
        <v>11976</v>
      </c>
      <c r="AD3762" s="273">
        <v>6</v>
      </c>
      <c r="AE3762" s="273">
        <v>0.52800000000000002</v>
      </c>
      <c r="AF3762" s="273" t="s">
        <v>90</v>
      </c>
      <c r="AG3762" s="273" t="s">
        <v>884</v>
      </c>
      <c r="AH3762" s="273" t="s">
        <v>1169</v>
      </c>
      <c r="AI3762" s="273" t="s">
        <v>123</v>
      </c>
      <c r="AJ3762" s="273" t="s">
        <v>200</v>
      </c>
      <c r="AK3762" s="273">
        <v>161992</v>
      </c>
      <c r="BV3762" s="336" t="s">
        <v>64</v>
      </c>
      <c r="BW3762" s="337" t="s">
        <v>63</v>
      </c>
      <c r="BX3762" s="337" t="s">
        <v>221</v>
      </c>
      <c r="BY3762" s="337" t="s">
        <v>221</v>
      </c>
      <c r="BZ3762" s="337" t="s">
        <v>110</v>
      </c>
      <c r="CA3762" s="337" t="s">
        <v>111</v>
      </c>
      <c r="CB3762" s="337" t="s">
        <v>112</v>
      </c>
      <c r="CC3762" s="337" t="s">
        <v>113</v>
      </c>
      <c r="CD3762" s="338">
        <v>4</v>
      </c>
      <c r="CE3762" s="335">
        <v>45231</v>
      </c>
      <c r="CF3762" s="337"/>
      <c r="CG3762" s="337"/>
      <c r="CH3762" s="337"/>
      <c r="CI3762" s="337" t="s">
        <v>80</v>
      </c>
      <c r="CJ3762" s="337"/>
      <c r="CK3762" s="337"/>
      <c r="CL3762" s="337"/>
      <c r="CM3762" s="337" t="s">
        <v>73</v>
      </c>
      <c r="CN3762" s="337">
        <v>3</v>
      </c>
    </row>
    <row r="3763" spans="4:92">
      <c r="D3763" s="273" t="s">
        <v>83</v>
      </c>
      <c r="E3763" s="273" t="s">
        <v>75</v>
      </c>
      <c r="F3763" s="273" t="s">
        <v>357</v>
      </c>
      <c r="G3763" s="273" t="s">
        <v>651</v>
      </c>
      <c r="H3763" s="274">
        <v>45078</v>
      </c>
      <c r="I3763" s="273">
        <v>12556</v>
      </c>
      <c r="J3763" s="273">
        <v>711</v>
      </c>
      <c r="W3763" s="273">
        <v>189701</v>
      </c>
      <c r="X3763" s="273" t="s">
        <v>64</v>
      </c>
      <c r="Y3763" s="273" t="s">
        <v>63</v>
      </c>
      <c r="Z3763" s="273" t="s">
        <v>120</v>
      </c>
      <c r="AA3763" s="273" t="s">
        <v>120</v>
      </c>
      <c r="AB3763" s="274">
        <v>44958</v>
      </c>
      <c r="AC3763" s="273">
        <v>11976</v>
      </c>
      <c r="AD3763" s="273">
        <v>6</v>
      </c>
      <c r="AE3763" s="273">
        <v>5.16</v>
      </c>
      <c r="AF3763" s="273" t="s">
        <v>90</v>
      </c>
      <c r="AG3763" s="273" t="s">
        <v>884</v>
      </c>
      <c r="AH3763" s="273" t="s">
        <v>1905</v>
      </c>
      <c r="AI3763" s="273" t="s">
        <v>123</v>
      </c>
      <c r="AJ3763" s="273" t="s">
        <v>200</v>
      </c>
      <c r="AK3763" s="273">
        <v>162004</v>
      </c>
      <c r="BV3763" s="279" t="s">
        <v>64</v>
      </c>
      <c r="BW3763" s="280" t="s">
        <v>63</v>
      </c>
      <c r="BX3763" s="280" t="s">
        <v>221</v>
      </c>
      <c r="BY3763" s="280" t="s">
        <v>221</v>
      </c>
      <c r="BZ3763" s="280" t="s">
        <v>86</v>
      </c>
      <c r="CA3763" s="280" t="s">
        <v>87</v>
      </c>
      <c r="CB3763" s="280" t="s">
        <v>88</v>
      </c>
      <c r="CC3763" s="280" t="s">
        <v>89</v>
      </c>
      <c r="CD3763" s="281">
        <v>3</v>
      </c>
      <c r="CE3763" s="277">
        <v>45231</v>
      </c>
      <c r="CF3763" s="280">
        <v>6712</v>
      </c>
      <c r="CG3763" s="280" t="s">
        <v>80</v>
      </c>
      <c r="CH3763" s="280">
        <v>6712</v>
      </c>
      <c r="CI3763" s="280" t="s">
        <v>80</v>
      </c>
      <c r="CJ3763" s="280"/>
      <c r="CK3763" s="280"/>
      <c r="CL3763" s="280" t="s">
        <v>1460</v>
      </c>
      <c r="CM3763" s="280" t="s">
        <v>73</v>
      </c>
      <c r="CN3763" s="280">
        <v>3</v>
      </c>
    </row>
    <row r="3764" spans="4:92">
      <c r="D3764" s="273" t="s">
        <v>83</v>
      </c>
      <c r="E3764" s="273" t="s">
        <v>75</v>
      </c>
      <c r="F3764" s="273" t="s">
        <v>357</v>
      </c>
      <c r="G3764" s="273" t="s">
        <v>651</v>
      </c>
      <c r="H3764" s="274">
        <v>45078</v>
      </c>
      <c r="I3764" s="273">
        <v>12556</v>
      </c>
      <c r="J3764" s="273">
        <v>711</v>
      </c>
      <c r="K3764" s="273">
        <v>0</v>
      </c>
      <c r="L3764" s="273" t="s">
        <v>66</v>
      </c>
      <c r="N3764" s="273" t="s">
        <v>107</v>
      </c>
      <c r="W3764" s="273">
        <v>189726</v>
      </c>
      <c r="X3764" s="273" t="s">
        <v>64</v>
      </c>
      <c r="Y3764" s="273" t="s">
        <v>63</v>
      </c>
      <c r="Z3764" s="273" t="s">
        <v>120</v>
      </c>
      <c r="AA3764" s="273" t="s">
        <v>120</v>
      </c>
      <c r="AB3764" s="274">
        <v>44958</v>
      </c>
      <c r="AC3764" s="273">
        <v>11976</v>
      </c>
      <c r="AD3764" s="273">
        <v>6</v>
      </c>
      <c r="AE3764" s="273">
        <v>14.33</v>
      </c>
      <c r="AF3764" s="273" t="s">
        <v>90</v>
      </c>
      <c r="AG3764" s="273" t="s">
        <v>798</v>
      </c>
      <c r="AH3764" s="273" t="s">
        <v>1176</v>
      </c>
      <c r="AI3764" s="273" t="s">
        <v>123</v>
      </c>
      <c r="AJ3764" s="273" t="s">
        <v>200</v>
      </c>
      <c r="AK3764" s="273">
        <v>162227</v>
      </c>
      <c r="BV3764" s="336" t="s">
        <v>64</v>
      </c>
      <c r="BW3764" s="337" t="s">
        <v>63</v>
      </c>
      <c r="BX3764" s="337" t="s">
        <v>221</v>
      </c>
      <c r="BY3764" s="337" t="s">
        <v>221</v>
      </c>
      <c r="BZ3764" s="337" t="s">
        <v>86</v>
      </c>
      <c r="CA3764" s="337" t="s">
        <v>87</v>
      </c>
      <c r="CB3764" s="337" t="s">
        <v>88</v>
      </c>
      <c r="CC3764" s="337" t="s">
        <v>89</v>
      </c>
      <c r="CD3764" s="338">
        <v>3</v>
      </c>
      <c r="CE3764" s="335">
        <v>45261</v>
      </c>
      <c r="CF3764" s="337">
        <v>5258</v>
      </c>
      <c r="CG3764" s="337" t="s">
        <v>80</v>
      </c>
      <c r="CH3764" s="337">
        <v>5258</v>
      </c>
      <c r="CI3764" s="337" t="s">
        <v>80</v>
      </c>
      <c r="CJ3764" s="337"/>
      <c r="CK3764" s="337"/>
      <c r="CL3764" s="337" t="s">
        <v>1962</v>
      </c>
      <c r="CM3764" s="337" t="s">
        <v>73</v>
      </c>
      <c r="CN3764" s="337">
        <v>3</v>
      </c>
    </row>
    <row r="3765" spans="4:92">
      <c r="D3765" s="273" t="s">
        <v>83</v>
      </c>
      <c r="E3765" s="273" t="s">
        <v>75</v>
      </c>
      <c r="F3765" s="273" t="s">
        <v>357</v>
      </c>
      <c r="G3765" s="273" t="s">
        <v>651</v>
      </c>
      <c r="H3765" s="274">
        <v>45078</v>
      </c>
      <c r="I3765" s="273">
        <v>12556</v>
      </c>
      <c r="J3765" s="273">
        <v>711</v>
      </c>
      <c r="K3765" s="273">
        <v>366</v>
      </c>
      <c r="L3765" s="273" t="s">
        <v>66</v>
      </c>
      <c r="M3765" s="273">
        <v>37.891062499999997</v>
      </c>
      <c r="N3765" s="273" t="s">
        <v>115</v>
      </c>
      <c r="W3765" s="273">
        <v>189725</v>
      </c>
      <c r="X3765" s="273" t="s">
        <v>64</v>
      </c>
      <c r="Y3765" s="273" t="s">
        <v>63</v>
      </c>
      <c r="Z3765" s="273" t="s">
        <v>120</v>
      </c>
      <c r="AA3765" s="273" t="s">
        <v>120</v>
      </c>
      <c r="AB3765" s="274">
        <v>44986</v>
      </c>
      <c r="AC3765" s="273">
        <v>11863</v>
      </c>
      <c r="AD3765" s="273">
        <v>6</v>
      </c>
      <c r="AK3765" s="273">
        <v>157827</v>
      </c>
      <c r="BV3765" s="279" t="s">
        <v>64</v>
      </c>
      <c r="BW3765" s="280" t="s">
        <v>63</v>
      </c>
      <c r="BX3765" s="280" t="s">
        <v>221</v>
      </c>
      <c r="BY3765" s="280" t="s">
        <v>221</v>
      </c>
      <c r="BZ3765" s="280" t="s">
        <v>110</v>
      </c>
      <c r="CA3765" s="280" t="s">
        <v>111</v>
      </c>
      <c r="CB3765" s="280" t="s">
        <v>112</v>
      </c>
      <c r="CC3765" s="280" t="s">
        <v>113</v>
      </c>
      <c r="CD3765" s="281">
        <v>4</v>
      </c>
      <c r="CE3765" s="277">
        <v>45261</v>
      </c>
      <c r="CF3765" s="280"/>
      <c r="CG3765" s="280"/>
      <c r="CH3765" s="280"/>
      <c r="CI3765" s="280" t="s">
        <v>80</v>
      </c>
      <c r="CJ3765" s="280"/>
      <c r="CK3765" s="280"/>
      <c r="CL3765" s="280"/>
      <c r="CM3765" s="280" t="s">
        <v>73</v>
      </c>
      <c r="CN3765" s="280">
        <v>3</v>
      </c>
    </row>
    <row r="3766" spans="4:92">
      <c r="D3766" s="273" t="s">
        <v>83</v>
      </c>
      <c r="E3766" s="273" t="s">
        <v>75</v>
      </c>
      <c r="F3766" s="273" t="s">
        <v>357</v>
      </c>
      <c r="G3766" s="273" t="s">
        <v>651</v>
      </c>
      <c r="H3766" s="274">
        <v>45108</v>
      </c>
      <c r="I3766" s="273">
        <v>12825</v>
      </c>
      <c r="J3766" s="273">
        <v>711</v>
      </c>
      <c r="W3766" s="273">
        <v>203185</v>
      </c>
      <c r="X3766" s="273" t="s">
        <v>64</v>
      </c>
      <c r="Y3766" s="273" t="s">
        <v>63</v>
      </c>
      <c r="Z3766" s="273" t="s">
        <v>120</v>
      </c>
      <c r="AA3766" s="273" t="s">
        <v>120</v>
      </c>
      <c r="AB3766" s="274">
        <v>44986</v>
      </c>
      <c r="AC3766" s="273">
        <v>12009</v>
      </c>
      <c r="AD3766" s="273">
        <v>6</v>
      </c>
      <c r="AE3766" s="273">
        <v>10.252000000000001</v>
      </c>
      <c r="AF3766" s="273" t="s">
        <v>90</v>
      </c>
      <c r="AG3766" s="273" t="s">
        <v>882</v>
      </c>
      <c r="AH3766" s="273" t="s">
        <v>1184</v>
      </c>
      <c r="AI3766" s="273" t="s">
        <v>123</v>
      </c>
      <c r="AJ3766" s="273" t="s">
        <v>1185</v>
      </c>
      <c r="AK3766" s="273">
        <v>162051</v>
      </c>
      <c r="BV3766" s="336" t="s">
        <v>64</v>
      </c>
      <c r="BW3766" s="337" t="s">
        <v>75</v>
      </c>
      <c r="BX3766" s="337" t="s">
        <v>231</v>
      </c>
      <c r="BY3766" s="337" t="s">
        <v>231</v>
      </c>
      <c r="BZ3766" s="337" t="s">
        <v>86</v>
      </c>
      <c r="CA3766" s="337" t="s">
        <v>87</v>
      </c>
      <c r="CB3766" s="337" t="s">
        <v>217</v>
      </c>
      <c r="CC3766" s="337" t="s">
        <v>218</v>
      </c>
      <c r="CD3766" s="338">
        <v>2</v>
      </c>
      <c r="CE3766" s="335">
        <v>45108</v>
      </c>
      <c r="CF3766" s="337"/>
      <c r="CG3766" s="337" t="s">
        <v>181</v>
      </c>
      <c r="CH3766" s="337"/>
      <c r="CI3766" s="337" t="s">
        <v>181</v>
      </c>
      <c r="CJ3766" s="337" t="s">
        <v>232</v>
      </c>
      <c r="CK3766" s="337"/>
      <c r="CL3766" s="337"/>
      <c r="CM3766" s="337" t="s">
        <v>73</v>
      </c>
      <c r="CN3766" s="337">
        <v>3</v>
      </c>
    </row>
    <row r="3767" spans="4:92">
      <c r="D3767" s="273" t="s">
        <v>83</v>
      </c>
      <c r="E3767" s="273" t="s">
        <v>75</v>
      </c>
      <c r="F3767" s="273" t="s">
        <v>357</v>
      </c>
      <c r="G3767" s="273" t="s">
        <v>651</v>
      </c>
      <c r="H3767" s="274">
        <v>45108</v>
      </c>
      <c r="I3767" s="273">
        <v>12825</v>
      </c>
      <c r="J3767" s="273">
        <v>711</v>
      </c>
      <c r="K3767" s="273">
        <v>0</v>
      </c>
      <c r="L3767" s="273" t="s">
        <v>66</v>
      </c>
      <c r="N3767" s="273" t="s">
        <v>107</v>
      </c>
      <c r="W3767" s="273">
        <v>203210</v>
      </c>
      <c r="X3767" s="273" t="s">
        <v>64</v>
      </c>
      <c r="Y3767" s="273" t="s">
        <v>63</v>
      </c>
      <c r="Z3767" s="273" t="s">
        <v>120</v>
      </c>
      <c r="AA3767" s="273" t="s">
        <v>120</v>
      </c>
      <c r="AB3767" s="274">
        <v>44986</v>
      </c>
      <c r="AC3767" s="273">
        <v>12009</v>
      </c>
      <c r="AD3767" s="273">
        <v>6</v>
      </c>
      <c r="AE3767" s="273">
        <v>0.5</v>
      </c>
      <c r="AF3767" s="273" t="s">
        <v>90</v>
      </c>
      <c r="AG3767" s="273" t="s">
        <v>879</v>
      </c>
      <c r="AH3767" s="273" t="s">
        <v>1963</v>
      </c>
      <c r="AI3767" s="273" t="s">
        <v>123</v>
      </c>
      <c r="AJ3767" s="273" t="s">
        <v>1185</v>
      </c>
      <c r="AK3767" s="273">
        <v>162057</v>
      </c>
      <c r="BV3767" s="279" t="s">
        <v>64</v>
      </c>
      <c r="BW3767" s="280" t="s">
        <v>75</v>
      </c>
      <c r="BX3767" s="280" t="s">
        <v>231</v>
      </c>
      <c r="BY3767" s="280" t="s">
        <v>231</v>
      </c>
      <c r="BZ3767" s="280" t="s">
        <v>86</v>
      </c>
      <c r="CA3767" s="280" t="s">
        <v>87</v>
      </c>
      <c r="CB3767" s="280" t="s">
        <v>217</v>
      </c>
      <c r="CC3767" s="280" t="s">
        <v>218</v>
      </c>
      <c r="CD3767" s="281">
        <v>2</v>
      </c>
      <c r="CE3767" s="277">
        <v>45108</v>
      </c>
      <c r="CF3767" s="280"/>
      <c r="CG3767" s="280" t="s">
        <v>181</v>
      </c>
      <c r="CH3767" s="280"/>
      <c r="CI3767" s="280" t="s">
        <v>181</v>
      </c>
      <c r="CJ3767" s="280" t="s">
        <v>250</v>
      </c>
      <c r="CK3767" s="280"/>
      <c r="CL3767" s="280"/>
      <c r="CM3767" s="280" t="s">
        <v>73</v>
      </c>
      <c r="CN3767" s="280">
        <v>3</v>
      </c>
    </row>
    <row r="3768" spans="4:92">
      <c r="D3768" s="273" t="s">
        <v>83</v>
      </c>
      <c r="E3768" s="273" t="s">
        <v>75</v>
      </c>
      <c r="F3768" s="273" t="s">
        <v>357</v>
      </c>
      <c r="G3768" s="273" t="s">
        <v>651</v>
      </c>
      <c r="H3768" s="274">
        <v>45108</v>
      </c>
      <c r="I3768" s="273">
        <v>12825</v>
      </c>
      <c r="J3768" s="273">
        <v>711</v>
      </c>
      <c r="K3768" s="273">
        <v>456</v>
      </c>
      <c r="L3768" s="273" t="s">
        <v>66</v>
      </c>
      <c r="M3768" s="273">
        <v>54.696874999999999</v>
      </c>
      <c r="N3768" s="273" t="s">
        <v>115</v>
      </c>
      <c r="W3768" s="273">
        <v>203209</v>
      </c>
      <c r="X3768" s="273" t="s">
        <v>64</v>
      </c>
      <c r="Y3768" s="273" t="s">
        <v>63</v>
      </c>
      <c r="Z3768" s="273" t="s">
        <v>120</v>
      </c>
      <c r="AA3768" s="273" t="s">
        <v>120</v>
      </c>
      <c r="AB3768" s="274">
        <v>44986</v>
      </c>
      <c r="AC3768" s="273">
        <v>12009</v>
      </c>
      <c r="AD3768" s="273">
        <v>6</v>
      </c>
      <c r="AE3768" s="273">
        <v>1.7490000000000001</v>
      </c>
      <c r="AF3768" s="273" t="s">
        <v>90</v>
      </c>
      <c r="AG3768" s="273" t="s">
        <v>998</v>
      </c>
      <c r="AH3768" s="273" t="s">
        <v>1869</v>
      </c>
      <c r="AI3768" s="273" t="s">
        <v>123</v>
      </c>
      <c r="AJ3768" s="273" t="s">
        <v>200</v>
      </c>
      <c r="AK3768" s="273">
        <v>162063</v>
      </c>
      <c r="BV3768" s="336" t="s">
        <v>64</v>
      </c>
      <c r="BW3768" s="337" t="s">
        <v>75</v>
      </c>
      <c r="BX3768" s="337" t="s">
        <v>231</v>
      </c>
      <c r="BY3768" s="337" t="s">
        <v>231</v>
      </c>
      <c r="BZ3768" s="337" t="s">
        <v>86</v>
      </c>
      <c r="CA3768" s="337" t="s">
        <v>87</v>
      </c>
      <c r="CB3768" s="337" t="s">
        <v>217</v>
      </c>
      <c r="CC3768" s="337" t="s">
        <v>218</v>
      </c>
      <c r="CD3768" s="338">
        <v>2</v>
      </c>
      <c r="CE3768" s="335">
        <v>45108</v>
      </c>
      <c r="CF3768" s="337"/>
      <c r="CG3768" s="337" t="s">
        <v>181</v>
      </c>
      <c r="CH3768" s="337"/>
      <c r="CI3768" s="337" t="s">
        <v>181</v>
      </c>
      <c r="CJ3768" s="337" t="s">
        <v>241</v>
      </c>
      <c r="CK3768" s="337"/>
      <c r="CL3768" s="337"/>
      <c r="CM3768" s="337" t="s">
        <v>73</v>
      </c>
      <c r="CN3768" s="337">
        <v>3</v>
      </c>
    </row>
    <row r="3769" spans="4:92">
      <c r="D3769" s="273" t="s">
        <v>83</v>
      </c>
      <c r="E3769" s="273" t="s">
        <v>75</v>
      </c>
      <c r="F3769" s="273" t="s">
        <v>357</v>
      </c>
      <c r="G3769" s="273" t="s">
        <v>651</v>
      </c>
      <c r="H3769" s="274">
        <v>45139</v>
      </c>
      <c r="I3769" s="273">
        <v>13501</v>
      </c>
      <c r="J3769" s="273">
        <v>711</v>
      </c>
      <c r="W3769" s="273">
        <v>221228</v>
      </c>
      <c r="X3769" s="273" t="s">
        <v>64</v>
      </c>
      <c r="Y3769" s="273" t="s">
        <v>63</v>
      </c>
      <c r="Z3769" s="273" t="s">
        <v>120</v>
      </c>
      <c r="AA3769" s="273" t="s">
        <v>120</v>
      </c>
      <c r="AB3769" s="274">
        <v>45261</v>
      </c>
      <c r="AC3769" s="273">
        <v>16875</v>
      </c>
      <c r="AD3769" s="273">
        <v>6</v>
      </c>
      <c r="AE3769" s="273">
        <v>9.7970000000000006</v>
      </c>
      <c r="AF3769" s="273" t="s">
        <v>90</v>
      </c>
      <c r="AG3769" s="273" t="s">
        <v>882</v>
      </c>
      <c r="AH3769" s="273" t="s">
        <v>1184</v>
      </c>
      <c r="AI3769" s="273" t="s">
        <v>123</v>
      </c>
      <c r="AJ3769" s="273" t="s">
        <v>1185</v>
      </c>
      <c r="AK3769" s="273">
        <v>318204</v>
      </c>
      <c r="BV3769" s="279" t="s">
        <v>64</v>
      </c>
      <c r="BW3769" s="280" t="s">
        <v>75</v>
      </c>
      <c r="BX3769" s="280" t="s">
        <v>231</v>
      </c>
      <c r="BY3769" s="280" t="s">
        <v>231</v>
      </c>
      <c r="BZ3769" s="280" t="s">
        <v>86</v>
      </c>
      <c r="CA3769" s="280" t="s">
        <v>87</v>
      </c>
      <c r="CB3769" s="280" t="s">
        <v>217</v>
      </c>
      <c r="CC3769" s="280" t="s">
        <v>218</v>
      </c>
      <c r="CD3769" s="281">
        <v>2</v>
      </c>
      <c r="CE3769" s="277">
        <v>45108</v>
      </c>
      <c r="CF3769" s="280"/>
      <c r="CG3769" s="280" t="s">
        <v>181</v>
      </c>
      <c r="CH3769" s="280"/>
      <c r="CI3769" s="280" t="s">
        <v>181</v>
      </c>
      <c r="CJ3769" s="280" t="s">
        <v>255</v>
      </c>
      <c r="CK3769" s="280"/>
      <c r="CL3769" s="280"/>
      <c r="CM3769" s="280" t="s">
        <v>73</v>
      </c>
      <c r="CN3769" s="280">
        <v>3</v>
      </c>
    </row>
    <row r="3770" spans="4:92">
      <c r="D3770" s="273" t="s">
        <v>83</v>
      </c>
      <c r="E3770" s="273" t="s">
        <v>63</v>
      </c>
      <c r="F3770" s="273" t="s">
        <v>501</v>
      </c>
      <c r="G3770" s="273" t="s">
        <v>501</v>
      </c>
      <c r="H3770" s="274">
        <v>45200</v>
      </c>
      <c r="I3770" s="273">
        <v>14121</v>
      </c>
      <c r="J3770" s="273">
        <v>77</v>
      </c>
      <c r="K3770" s="273">
        <v>83204</v>
      </c>
      <c r="L3770" s="273" t="s">
        <v>66</v>
      </c>
      <c r="M3770" s="273">
        <v>11719.678959999999</v>
      </c>
      <c r="N3770" s="273" t="s">
        <v>67</v>
      </c>
      <c r="P3770" s="273" t="s">
        <v>68</v>
      </c>
      <c r="Q3770" s="273" t="s">
        <v>69</v>
      </c>
      <c r="R3770" s="273" t="s">
        <v>70</v>
      </c>
      <c r="S3770" s="273" t="s">
        <v>71</v>
      </c>
      <c r="T3770" s="273" t="s">
        <v>72</v>
      </c>
      <c r="U3770" s="273" t="s">
        <v>73</v>
      </c>
      <c r="V3770" s="273" t="s">
        <v>74</v>
      </c>
      <c r="W3770" s="273">
        <v>264175</v>
      </c>
      <c r="X3770" s="273" t="s">
        <v>64</v>
      </c>
      <c r="Y3770" s="273" t="s">
        <v>63</v>
      </c>
      <c r="Z3770" s="273" t="s">
        <v>120</v>
      </c>
      <c r="AA3770" s="273" t="s">
        <v>120</v>
      </c>
      <c r="AB3770" s="274">
        <v>45261</v>
      </c>
      <c r="AC3770" s="273">
        <v>16875</v>
      </c>
      <c r="AD3770" s="273">
        <v>6</v>
      </c>
      <c r="AE3770" s="273">
        <v>4.8</v>
      </c>
      <c r="AF3770" s="273" t="s">
        <v>90</v>
      </c>
      <c r="AG3770" s="273" t="s">
        <v>1190</v>
      </c>
      <c r="AH3770" s="273" t="s">
        <v>1096</v>
      </c>
      <c r="AI3770" s="273" t="s">
        <v>123</v>
      </c>
      <c r="AJ3770" s="273" t="s">
        <v>200</v>
      </c>
      <c r="AK3770" s="273">
        <v>318276</v>
      </c>
      <c r="BV3770" s="336" t="s">
        <v>64</v>
      </c>
      <c r="BW3770" s="337" t="s">
        <v>75</v>
      </c>
      <c r="BX3770" s="337" t="s">
        <v>231</v>
      </c>
      <c r="BY3770" s="337" t="s">
        <v>231</v>
      </c>
      <c r="BZ3770" s="337" t="s">
        <v>86</v>
      </c>
      <c r="CA3770" s="337" t="s">
        <v>87</v>
      </c>
      <c r="CB3770" s="337" t="s">
        <v>217</v>
      </c>
      <c r="CC3770" s="337" t="s">
        <v>218</v>
      </c>
      <c r="CD3770" s="338">
        <v>2</v>
      </c>
      <c r="CE3770" s="335">
        <v>45108</v>
      </c>
      <c r="CF3770" s="337"/>
      <c r="CG3770" s="337" t="s">
        <v>181</v>
      </c>
      <c r="CH3770" s="337"/>
      <c r="CI3770" s="337" t="s">
        <v>181</v>
      </c>
      <c r="CJ3770" s="337" t="s">
        <v>261</v>
      </c>
      <c r="CK3770" s="337"/>
      <c r="CL3770" s="337"/>
      <c r="CM3770" s="337" t="s">
        <v>73</v>
      </c>
      <c r="CN3770" s="337">
        <v>3</v>
      </c>
    </row>
    <row r="3771" spans="4:92">
      <c r="D3771" s="273" t="s">
        <v>83</v>
      </c>
      <c r="E3771" s="273" t="s">
        <v>63</v>
      </c>
      <c r="F3771" s="273" t="s">
        <v>501</v>
      </c>
      <c r="G3771" s="273" t="s">
        <v>501</v>
      </c>
      <c r="H3771" s="274">
        <v>45200</v>
      </c>
      <c r="I3771" s="273">
        <v>14121</v>
      </c>
      <c r="J3771" s="273">
        <v>77</v>
      </c>
      <c r="K3771" s="273">
        <v>21128</v>
      </c>
      <c r="L3771" s="273" t="s">
        <v>66</v>
      </c>
      <c r="M3771" s="273">
        <v>2724.8812800000001</v>
      </c>
      <c r="N3771" s="273" t="s">
        <v>67</v>
      </c>
      <c r="P3771" s="273" t="s">
        <v>92</v>
      </c>
      <c r="Q3771" s="273" t="s">
        <v>69</v>
      </c>
      <c r="R3771" s="273" t="s">
        <v>70</v>
      </c>
      <c r="S3771" s="273" t="s">
        <v>834</v>
      </c>
      <c r="T3771" s="273" t="s">
        <v>835</v>
      </c>
      <c r="U3771" s="273" t="s">
        <v>73</v>
      </c>
      <c r="V3771" s="273" t="s">
        <v>836</v>
      </c>
      <c r="W3771" s="273">
        <v>264192</v>
      </c>
      <c r="X3771" s="273" t="s">
        <v>64</v>
      </c>
      <c r="Y3771" s="273" t="s">
        <v>63</v>
      </c>
      <c r="Z3771" s="273" t="s">
        <v>120</v>
      </c>
      <c r="AA3771" s="273" t="s">
        <v>120</v>
      </c>
      <c r="AB3771" s="274">
        <v>45261</v>
      </c>
      <c r="AC3771" s="273">
        <v>16875</v>
      </c>
      <c r="AD3771" s="273">
        <v>6</v>
      </c>
      <c r="AE3771" s="273">
        <v>36.137</v>
      </c>
      <c r="AF3771" s="273" t="s">
        <v>90</v>
      </c>
      <c r="AG3771" s="273" t="s">
        <v>887</v>
      </c>
      <c r="AH3771" s="273" t="s">
        <v>1194</v>
      </c>
      <c r="AI3771" s="273" t="s">
        <v>123</v>
      </c>
      <c r="AJ3771" s="273" t="s">
        <v>200</v>
      </c>
      <c r="AK3771" s="273">
        <v>318211</v>
      </c>
      <c r="BV3771" s="279" t="s">
        <v>64</v>
      </c>
      <c r="BW3771" s="280" t="s">
        <v>75</v>
      </c>
      <c r="BX3771" s="280" t="s">
        <v>231</v>
      </c>
      <c r="BY3771" s="280" t="s">
        <v>231</v>
      </c>
      <c r="BZ3771" s="280" t="s">
        <v>86</v>
      </c>
      <c r="CA3771" s="280" t="s">
        <v>87</v>
      </c>
      <c r="CB3771" s="280" t="s">
        <v>217</v>
      </c>
      <c r="CC3771" s="280" t="s">
        <v>218</v>
      </c>
      <c r="CD3771" s="281">
        <v>2</v>
      </c>
      <c r="CE3771" s="277">
        <v>45108</v>
      </c>
      <c r="CF3771" s="280"/>
      <c r="CG3771" s="280" t="s">
        <v>181</v>
      </c>
      <c r="CH3771" s="280"/>
      <c r="CI3771" s="280" t="s">
        <v>181</v>
      </c>
      <c r="CJ3771" s="280" t="s">
        <v>270</v>
      </c>
      <c r="CK3771" s="280"/>
      <c r="CL3771" s="280"/>
      <c r="CM3771" s="280" t="s">
        <v>73</v>
      </c>
      <c r="CN3771" s="280">
        <v>3</v>
      </c>
    </row>
    <row r="3772" spans="4:92">
      <c r="D3772" s="273" t="s">
        <v>83</v>
      </c>
      <c r="E3772" s="273" t="s">
        <v>63</v>
      </c>
      <c r="F3772" s="273" t="s">
        <v>501</v>
      </c>
      <c r="G3772" s="273" t="s">
        <v>501</v>
      </c>
      <c r="H3772" s="274">
        <v>45200</v>
      </c>
      <c r="I3772" s="273">
        <v>14121</v>
      </c>
      <c r="J3772" s="273">
        <v>77</v>
      </c>
      <c r="K3772" s="273">
        <v>0</v>
      </c>
      <c r="L3772" s="273" t="s">
        <v>66</v>
      </c>
      <c r="N3772" s="273" t="s">
        <v>107</v>
      </c>
      <c r="W3772" s="273">
        <v>264107</v>
      </c>
      <c r="X3772" s="273" t="s">
        <v>64</v>
      </c>
      <c r="Y3772" s="273" t="s">
        <v>63</v>
      </c>
      <c r="Z3772" s="273" t="s">
        <v>120</v>
      </c>
      <c r="AA3772" s="273" t="s">
        <v>120</v>
      </c>
      <c r="AB3772" s="274">
        <v>45261</v>
      </c>
      <c r="AC3772" s="273">
        <v>16875</v>
      </c>
      <c r="AD3772" s="273">
        <v>6</v>
      </c>
      <c r="AE3772" s="273">
        <v>12.965999999999999</v>
      </c>
      <c r="AF3772" s="273" t="s">
        <v>90</v>
      </c>
      <c r="AG3772" s="273" t="s">
        <v>884</v>
      </c>
      <c r="AH3772" s="273" t="s">
        <v>1195</v>
      </c>
      <c r="AI3772" s="273" t="s">
        <v>123</v>
      </c>
      <c r="AJ3772" s="273" t="s">
        <v>200</v>
      </c>
      <c r="AK3772" s="273">
        <v>318217</v>
      </c>
      <c r="BV3772" s="336" t="s">
        <v>64</v>
      </c>
      <c r="BW3772" s="337" t="s">
        <v>75</v>
      </c>
      <c r="BX3772" s="337" t="s">
        <v>231</v>
      </c>
      <c r="BY3772" s="337" t="s">
        <v>231</v>
      </c>
      <c r="BZ3772" s="337" t="s">
        <v>86</v>
      </c>
      <c r="CA3772" s="337" t="s">
        <v>87</v>
      </c>
      <c r="CB3772" s="337" t="s">
        <v>217</v>
      </c>
      <c r="CC3772" s="337" t="s">
        <v>218</v>
      </c>
      <c r="CD3772" s="338">
        <v>2</v>
      </c>
      <c r="CE3772" s="335">
        <v>45108</v>
      </c>
      <c r="CF3772" s="337"/>
      <c r="CG3772" s="337" t="s">
        <v>181</v>
      </c>
      <c r="CH3772" s="337"/>
      <c r="CI3772" s="337" t="s">
        <v>181</v>
      </c>
      <c r="CJ3772" s="337" t="s">
        <v>265</v>
      </c>
      <c r="CK3772" s="337"/>
      <c r="CL3772" s="337"/>
      <c r="CM3772" s="337" t="s">
        <v>73</v>
      </c>
      <c r="CN3772" s="337">
        <v>3</v>
      </c>
    </row>
    <row r="3773" spans="4:92">
      <c r="D3773" s="273" t="s">
        <v>83</v>
      </c>
      <c r="E3773" s="273" t="s">
        <v>63</v>
      </c>
      <c r="F3773" s="273" t="s">
        <v>501</v>
      </c>
      <c r="G3773" s="273" t="s">
        <v>501</v>
      </c>
      <c r="H3773" s="274">
        <v>45200</v>
      </c>
      <c r="I3773" s="273">
        <v>14121</v>
      </c>
      <c r="J3773" s="273">
        <v>77</v>
      </c>
      <c r="K3773" s="273">
        <v>9929</v>
      </c>
      <c r="L3773" s="273" t="s">
        <v>66</v>
      </c>
      <c r="M3773" s="273">
        <v>4744.5455199999997</v>
      </c>
      <c r="N3773" s="273" t="s">
        <v>115</v>
      </c>
      <c r="W3773" s="273">
        <v>264106</v>
      </c>
      <c r="X3773" s="273" t="s">
        <v>64</v>
      </c>
      <c r="Y3773" s="273" t="s">
        <v>63</v>
      </c>
      <c r="Z3773" s="273" t="s">
        <v>120</v>
      </c>
      <c r="AA3773" s="273" t="s">
        <v>120</v>
      </c>
      <c r="AB3773" s="274">
        <v>45261</v>
      </c>
      <c r="AC3773" s="273">
        <v>16875</v>
      </c>
      <c r="AD3773" s="273">
        <v>6</v>
      </c>
      <c r="AE3773" s="273">
        <v>4.7229999999999999</v>
      </c>
      <c r="AF3773" s="273" t="s">
        <v>90</v>
      </c>
      <c r="AG3773" s="273" t="s">
        <v>795</v>
      </c>
      <c r="AH3773" s="273" t="s">
        <v>1197</v>
      </c>
      <c r="AI3773" s="273" t="s">
        <v>123</v>
      </c>
      <c r="AJ3773" s="273" t="s">
        <v>200</v>
      </c>
      <c r="AK3773" s="273">
        <v>318223</v>
      </c>
      <c r="BV3773" s="279" t="s">
        <v>64</v>
      </c>
      <c r="BW3773" s="280" t="s">
        <v>75</v>
      </c>
      <c r="BX3773" s="280" t="s">
        <v>231</v>
      </c>
      <c r="BY3773" s="280" t="s">
        <v>231</v>
      </c>
      <c r="BZ3773" s="280" t="s">
        <v>86</v>
      </c>
      <c r="CA3773" s="280" t="s">
        <v>87</v>
      </c>
      <c r="CB3773" s="280" t="s">
        <v>217</v>
      </c>
      <c r="CC3773" s="280" t="s">
        <v>218</v>
      </c>
      <c r="CD3773" s="281">
        <v>2</v>
      </c>
      <c r="CE3773" s="277">
        <v>45108</v>
      </c>
      <c r="CF3773" s="280"/>
      <c r="CG3773" s="280" t="s">
        <v>181</v>
      </c>
      <c r="CH3773" s="280"/>
      <c r="CI3773" s="280" t="s">
        <v>181</v>
      </c>
      <c r="CJ3773" s="280" t="s">
        <v>277</v>
      </c>
      <c r="CK3773" s="280"/>
      <c r="CL3773" s="280"/>
      <c r="CM3773" s="280" t="s">
        <v>73</v>
      </c>
      <c r="CN3773" s="280">
        <v>3</v>
      </c>
    </row>
    <row r="3774" spans="4:92">
      <c r="D3774" s="273" t="s">
        <v>83</v>
      </c>
      <c r="E3774" s="273" t="s">
        <v>63</v>
      </c>
      <c r="F3774" s="273" t="s">
        <v>501</v>
      </c>
      <c r="G3774" s="273" t="s">
        <v>501</v>
      </c>
      <c r="H3774" s="274">
        <v>45231</v>
      </c>
      <c r="I3774" s="273">
        <v>14489</v>
      </c>
      <c r="J3774" s="273">
        <v>77</v>
      </c>
      <c r="W3774" s="273">
        <v>292663</v>
      </c>
      <c r="X3774" s="273" t="s">
        <v>64</v>
      </c>
      <c r="Y3774" s="273" t="s">
        <v>63</v>
      </c>
      <c r="Z3774" s="273" t="s">
        <v>120</v>
      </c>
      <c r="AA3774" s="273" t="s">
        <v>120</v>
      </c>
      <c r="AB3774" s="274">
        <v>45261</v>
      </c>
      <c r="AC3774" s="273">
        <v>16875</v>
      </c>
      <c r="AD3774" s="273">
        <v>6</v>
      </c>
      <c r="AE3774" s="273">
        <v>0.154</v>
      </c>
      <c r="AF3774" s="273" t="s">
        <v>90</v>
      </c>
      <c r="AG3774" s="273" t="s">
        <v>1198</v>
      </c>
      <c r="AH3774" s="273" t="s">
        <v>1045</v>
      </c>
      <c r="AI3774" s="273" t="s">
        <v>123</v>
      </c>
      <c r="AJ3774" s="273" t="s">
        <v>200</v>
      </c>
      <c r="AK3774" s="273">
        <v>318229</v>
      </c>
      <c r="BV3774" s="336" t="s">
        <v>64</v>
      </c>
      <c r="BW3774" s="337" t="s">
        <v>75</v>
      </c>
      <c r="BX3774" s="337" t="s">
        <v>231</v>
      </c>
      <c r="BY3774" s="337" t="s">
        <v>231</v>
      </c>
      <c r="BZ3774" s="337" t="s">
        <v>138</v>
      </c>
      <c r="CA3774" s="337" t="s">
        <v>139</v>
      </c>
      <c r="CB3774" s="337" t="s">
        <v>190</v>
      </c>
      <c r="CC3774" s="337" t="s">
        <v>191</v>
      </c>
      <c r="CD3774" s="338">
        <v>8</v>
      </c>
      <c r="CE3774" s="335">
        <v>45108</v>
      </c>
      <c r="CF3774" s="337">
        <v>6894.6</v>
      </c>
      <c r="CG3774" s="337" t="s">
        <v>80</v>
      </c>
      <c r="CH3774" s="337">
        <v>6894.6</v>
      </c>
      <c r="CI3774" s="337" t="s">
        <v>80</v>
      </c>
      <c r="CJ3774" s="337"/>
      <c r="CK3774" s="337"/>
      <c r="CL3774" s="337"/>
      <c r="CM3774" s="337" t="s">
        <v>73</v>
      </c>
      <c r="CN3774" s="337">
        <v>3</v>
      </c>
    </row>
    <row r="3775" spans="4:92">
      <c r="D3775" s="273" t="s">
        <v>83</v>
      </c>
      <c r="E3775" s="273" t="s">
        <v>63</v>
      </c>
      <c r="F3775" s="273" t="s">
        <v>501</v>
      </c>
      <c r="G3775" s="273" t="s">
        <v>501</v>
      </c>
      <c r="H3775" s="274">
        <v>45231</v>
      </c>
      <c r="I3775" s="273">
        <v>14489</v>
      </c>
      <c r="J3775" s="273">
        <v>77</v>
      </c>
      <c r="K3775" s="273">
        <v>8000</v>
      </c>
      <c r="L3775" s="273" t="s">
        <v>66</v>
      </c>
      <c r="M3775" s="273">
        <v>0</v>
      </c>
      <c r="N3775" s="273" t="s">
        <v>1010</v>
      </c>
      <c r="O3775" s="273">
        <v>0</v>
      </c>
      <c r="P3775" s="273" t="s">
        <v>1011</v>
      </c>
      <c r="Q3775" s="273" t="s">
        <v>69</v>
      </c>
      <c r="R3775" s="273" t="s">
        <v>1013</v>
      </c>
      <c r="S3775" s="273" t="s">
        <v>1298</v>
      </c>
      <c r="U3775" s="273" t="s">
        <v>73</v>
      </c>
      <c r="V3775" s="273" t="s">
        <v>1841</v>
      </c>
      <c r="W3775" s="273">
        <v>292706</v>
      </c>
      <c r="X3775" s="273" t="s">
        <v>64</v>
      </c>
      <c r="Y3775" s="273" t="s">
        <v>63</v>
      </c>
      <c r="Z3775" s="273" t="s">
        <v>120</v>
      </c>
      <c r="AA3775" s="273" t="s">
        <v>120</v>
      </c>
      <c r="AB3775" s="274">
        <v>45261</v>
      </c>
      <c r="AC3775" s="273">
        <v>16875</v>
      </c>
      <c r="AD3775" s="273">
        <v>6</v>
      </c>
      <c r="AE3775" s="273">
        <v>1.66E-2</v>
      </c>
      <c r="AF3775" s="273" t="s">
        <v>90</v>
      </c>
      <c r="AG3775" s="273" t="s">
        <v>983</v>
      </c>
      <c r="AH3775" s="273" t="s">
        <v>1200</v>
      </c>
      <c r="AI3775" s="273" t="s">
        <v>123</v>
      </c>
      <c r="AJ3775" s="273" t="s">
        <v>200</v>
      </c>
      <c r="AK3775" s="273">
        <v>318235</v>
      </c>
      <c r="BV3775" s="279" t="s">
        <v>64</v>
      </c>
      <c r="BW3775" s="280" t="s">
        <v>75</v>
      </c>
      <c r="BX3775" s="280" t="s">
        <v>231</v>
      </c>
      <c r="BY3775" s="280" t="s">
        <v>231</v>
      </c>
      <c r="BZ3775" s="280" t="s">
        <v>167</v>
      </c>
      <c r="CA3775" s="280" t="s">
        <v>168</v>
      </c>
      <c r="CB3775" s="280" t="s">
        <v>319</v>
      </c>
      <c r="CC3775" s="280" t="s">
        <v>320</v>
      </c>
      <c r="CD3775" s="281">
        <v>15</v>
      </c>
      <c r="CE3775" s="277">
        <v>45108</v>
      </c>
      <c r="CF3775" s="280">
        <v>1638</v>
      </c>
      <c r="CG3775" s="280" t="s">
        <v>80</v>
      </c>
      <c r="CH3775" s="280">
        <v>1638</v>
      </c>
      <c r="CI3775" s="280" t="s">
        <v>80</v>
      </c>
      <c r="CJ3775" s="280"/>
      <c r="CK3775" s="280"/>
      <c r="CL3775" s="280" t="s">
        <v>1511</v>
      </c>
      <c r="CM3775" s="280" t="s">
        <v>73</v>
      </c>
      <c r="CN3775" s="280">
        <v>3</v>
      </c>
    </row>
    <row r="3776" spans="4:92">
      <c r="D3776" s="273" t="s">
        <v>83</v>
      </c>
      <c r="E3776" s="273" t="s">
        <v>63</v>
      </c>
      <c r="F3776" s="273" t="s">
        <v>501</v>
      </c>
      <c r="G3776" s="273" t="s">
        <v>501</v>
      </c>
      <c r="H3776" s="274">
        <v>45231</v>
      </c>
      <c r="I3776" s="273">
        <v>14489</v>
      </c>
      <c r="J3776" s="273">
        <v>77</v>
      </c>
      <c r="K3776" s="273">
        <v>40978</v>
      </c>
      <c r="L3776" s="273" t="s">
        <v>66</v>
      </c>
      <c r="M3776" s="273">
        <v>7237.9577600000002</v>
      </c>
      <c r="N3776" s="273" t="s">
        <v>67</v>
      </c>
      <c r="P3776" s="273" t="s">
        <v>1011</v>
      </c>
      <c r="Q3776" s="273" t="s">
        <v>69</v>
      </c>
      <c r="R3776" s="273" t="s">
        <v>70</v>
      </c>
      <c r="S3776" s="273" t="s">
        <v>1041</v>
      </c>
      <c r="T3776" s="273" t="s">
        <v>1042</v>
      </c>
      <c r="U3776" s="273" t="s">
        <v>73</v>
      </c>
      <c r="V3776" s="273" t="s">
        <v>1043</v>
      </c>
      <c r="W3776" s="273">
        <v>292723</v>
      </c>
      <c r="X3776" s="273" t="s">
        <v>64</v>
      </c>
      <c r="Y3776" s="273" t="s">
        <v>63</v>
      </c>
      <c r="Z3776" s="273" t="s">
        <v>120</v>
      </c>
      <c r="AA3776" s="273" t="s">
        <v>120</v>
      </c>
      <c r="AB3776" s="274">
        <v>45261</v>
      </c>
      <c r="AC3776" s="273">
        <v>16875</v>
      </c>
      <c r="AD3776" s="273">
        <v>6</v>
      </c>
      <c r="AE3776" s="273">
        <v>7.8E-2</v>
      </c>
      <c r="AF3776" s="273" t="s">
        <v>90</v>
      </c>
      <c r="AG3776" s="273" t="s">
        <v>1048</v>
      </c>
      <c r="AH3776" s="273" t="s">
        <v>1049</v>
      </c>
      <c r="AI3776" s="273" t="s">
        <v>123</v>
      </c>
      <c r="AJ3776" s="273" t="s">
        <v>200</v>
      </c>
      <c r="AK3776" s="273">
        <v>318241</v>
      </c>
      <c r="BV3776" s="336" t="s">
        <v>64</v>
      </c>
      <c r="BW3776" s="337" t="s">
        <v>75</v>
      </c>
      <c r="BX3776" s="337" t="s">
        <v>231</v>
      </c>
      <c r="BY3776" s="337" t="s">
        <v>231</v>
      </c>
      <c r="BZ3776" s="337" t="s">
        <v>86</v>
      </c>
      <c r="CA3776" s="337" t="s">
        <v>87</v>
      </c>
      <c r="CB3776" s="337" t="s">
        <v>179</v>
      </c>
      <c r="CC3776" s="337" t="s">
        <v>180</v>
      </c>
      <c r="CD3776" s="338">
        <v>1</v>
      </c>
      <c r="CE3776" s="335">
        <v>45108</v>
      </c>
      <c r="CF3776" s="337"/>
      <c r="CG3776" s="337" t="s">
        <v>181</v>
      </c>
      <c r="CH3776" s="337"/>
      <c r="CI3776" s="337" t="s">
        <v>181</v>
      </c>
      <c r="CJ3776" s="337" t="s">
        <v>617</v>
      </c>
      <c r="CK3776" s="337"/>
      <c r="CL3776" s="337"/>
      <c r="CM3776" s="337" t="s">
        <v>73</v>
      </c>
      <c r="CN3776" s="337">
        <v>3</v>
      </c>
    </row>
    <row r="3777" spans="4:92">
      <c r="D3777" s="273" t="s">
        <v>83</v>
      </c>
      <c r="E3777" s="273" t="s">
        <v>63</v>
      </c>
      <c r="F3777" s="273" t="s">
        <v>501</v>
      </c>
      <c r="G3777" s="273" t="s">
        <v>501</v>
      </c>
      <c r="H3777" s="274">
        <v>45231</v>
      </c>
      <c r="I3777" s="273">
        <v>14489</v>
      </c>
      <c r="J3777" s="273">
        <v>77</v>
      </c>
      <c r="K3777" s="273">
        <v>10311</v>
      </c>
      <c r="L3777" s="273" t="s">
        <v>66</v>
      </c>
      <c r="M3777" s="273">
        <v>1214.7810400000001</v>
      </c>
      <c r="N3777" s="273" t="s">
        <v>67</v>
      </c>
      <c r="P3777" s="273" t="s">
        <v>92</v>
      </c>
      <c r="Q3777" s="273" t="s">
        <v>69</v>
      </c>
      <c r="R3777" s="273" t="s">
        <v>70</v>
      </c>
      <c r="S3777" s="273" t="s">
        <v>93</v>
      </c>
      <c r="T3777" s="273" t="s">
        <v>94</v>
      </c>
      <c r="U3777" s="273" t="s">
        <v>73</v>
      </c>
      <c r="V3777" s="273" t="s">
        <v>95</v>
      </c>
      <c r="W3777" s="273">
        <v>292739</v>
      </c>
      <c r="X3777" s="273" t="s">
        <v>64</v>
      </c>
      <c r="Y3777" s="273" t="s">
        <v>63</v>
      </c>
      <c r="Z3777" s="273" t="s">
        <v>120</v>
      </c>
      <c r="AA3777" s="273" t="s">
        <v>120</v>
      </c>
      <c r="AB3777" s="274">
        <v>45261</v>
      </c>
      <c r="AC3777" s="273">
        <v>16875</v>
      </c>
      <c r="AD3777" s="273">
        <v>6</v>
      </c>
      <c r="AE3777" s="273">
        <v>0.39100000000000001</v>
      </c>
      <c r="AF3777" s="273" t="s">
        <v>90</v>
      </c>
      <c r="AG3777" s="273" t="s">
        <v>1159</v>
      </c>
      <c r="AH3777" s="273" t="s">
        <v>1160</v>
      </c>
      <c r="AI3777" s="273" t="s">
        <v>123</v>
      </c>
      <c r="AJ3777" s="273" t="s">
        <v>200</v>
      </c>
      <c r="AK3777" s="273">
        <v>318247</v>
      </c>
      <c r="BV3777" s="279" t="s">
        <v>64</v>
      </c>
      <c r="BW3777" s="280" t="s">
        <v>75</v>
      </c>
      <c r="BX3777" s="280" t="s">
        <v>231</v>
      </c>
      <c r="BY3777" s="280" t="s">
        <v>231</v>
      </c>
      <c r="BZ3777" s="280" t="s">
        <v>86</v>
      </c>
      <c r="CA3777" s="280" t="s">
        <v>87</v>
      </c>
      <c r="CB3777" s="280" t="s">
        <v>179</v>
      </c>
      <c r="CC3777" s="280" t="s">
        <v>180</v>
      </c>
      <c r="CD3777" s="281">
        <v>1</v>
      </c>
      <c r="CE3777" s="277">
        <v>45108</v>
      </c>
      <c r="CF3777" s="280"/>
      <c r="CG3777" s="280" t="s">
        <v>181</v>
      </c>
      <c r="CH3777" s="280"/>
      <c r="CI3777" s="280" t="s">
        <v>181</v>
      </c>
      <c r="CJ3777" s="280" t="s">
        <v>617</v>
      </c>
      <c r="CK3777" s="280"/>
      <c r="CL3777" s="280"/>
      <c r="CM3777" s="280" t="s">
        <v>73</v>
      </c>
      <c r="CN3777" s="280">
        <v>3</v>
      </c>
    </row>
    <row r="3778" spans="4:92">
      <c r="D3778" s="273" t="s">
        <v>83</v>
      </c>
      <c r="E3778" s="273" t="s">
        <v>63</v>
      </c>
      <c r="F3778" s="273" t="s">
        <v>501</v>
      </c>
      <c r="G3778" s="273" t="s">
        <v>501</v>
      </c>
      <c r="H3778" s="274">
        <v>45231</v>
      </c>
      <c r="I3778" s="273">
        <v>14489</v>
      </c>
      <c r="J3778" s="273">
        <v>77</v>
      </c>
      <c r="K3778" s="273">
        <v>23697</v>
      </c>
      <c r="L3778" s="273" t="s">
        <v>66</v>
      </c>
      <c r="M3778" s="273">
        <v>3337.8232800000001</v>
      </c>
      <c r="N3778" s="273" t="s">
        <v>67</v>
      </c>
      <c r="P3778" s="273" t="s">
        <v>68</v>
      </c>
      <c r="Q3778" s="273" t="s">
        <v>69</v>
      </c>
      <c r="R3778" s="273" t="s">
        <v>70</v>
      </c>
      <c r="S3778" s="273" t="s">
        <v>71</v>
      </c>
      <c r="T3778" s="273" t="s">
        <v>72</v>
      </c>
      <c r="U3778" s="273" t="s">
        <v>73</v>
      </c>
      <c r="V3778" s="273" t="s">
        <v>74</v>
      </c>
      <c r="W3778" s="273">
        <v>292756</v>
      </c>
      <c r="X3778" s="273" t="s">
        <v>64</v>
      </c>
      <c r="Y3778" s="273" t="s">
        <v>63</v>
      </c>
      <c r="Z3778" s="273" t="s">
        <v>120</v>
      </c>
      <c r="AA3778" s="273" t="s">
        <v>120</v>
      </c>
      <c r="AB3778" s="274">
        <v>45261</v>
      </c>
      <c r="AC3778" s="273">
        <v>16875</v>
      </c>
      <c r="AD3778" s="273">
        <v>6</v>
      </c>
      <c r="AE3778" s="273">
        <v>0.81499999999999995</v>
      </c>
      <c r="AF3778" s="273" t="s">
        <v>90</v>
      </c>
      <c r="AG3778" s="273" t="s">
        <v>887</v>
      </c>
      <c r="AH3778" s="273" t="s">
        <v>1163</v>
      </c>
      <c r="AI3778" s="273" t="s">
        <v>123</v>
      </c>
      <c r="AJ3778" s="273" t="s">
        <v>200</v>
      </c>
      <c r="AK3778" s="273">
        <v>318253</v>
      </c>
      <c r="BV3778" s="336" t="s">
        <v>64</v>
      </c>
      <c r="BW3778" s="337" t="s">
        <v>75</v>
      </c>
      <c r="BX3778" s="337" t="s">
        <v>231</v>
      </c>
      <c r="BY3778" s="337" t="s">
        <v>231</v>
      </c>
      <c r="BZ3778" s="337" t="s">
        <v>86</v>
      </c>
      <c r="CA3778" s="337" t="s">
        <v>87</v>
      </c>
      <c r="CB3778" s="337" t="s">
        <v>179</v>
      </c>
      <c r="CC3778" s="337" t="s">
        <v>180</v>
      </c>
      <c r="CD3778" s="338">
        <v>1</v>
      </c>
      <c r="CE3778" s="335">
        <v>45108</v>
      </c>
      <c r="CF3778" s="337"/>
      <c r="CG3778" s="337" t="s">
        <v>181</v>
      </c>
      <c r="CH3778" s="337"/>
      <c r="CI3778" s="337" t="s">
        <v>181</v>
      </c>
      <c r="CJ3778" s="337" t="s">
        <v>617</v>
      </c>
      <c r="CK3778" s="337"/>
      <c r="CL3778" s="337"/>
      <c r="CM3778" s="337" t="s">
        <v>73</v>
      </c>
      <c r="CN3778" s="337">
        <v>3</v>
      </c>
    </row>
    <row r="3779" spans="4:92">
      <c r="D3779" s="273" t="s">
        <v>83</v>
      </c>
      <c r="E3779" s="273" t="s">
        <v>63</v>
      </c>
      <c r="F3779" s="273" t="s">
        <v>501</v>
      </c>
      <c r="G3779" s="273" t="s">
        <v>501</v>
      </c>
      <c r="H3779" s="274">
        <v>45231</v>
      </c>
      <c r="I3779" s="273">
        <v>14489</v>
      </c>
      <c r="J3779" s="273">
        <v>77</v>
      </c>
      <c r="K3779" s="273">
        <v>23639</v>
      </c>
      <c r="L3779" s="273" t="s">
        <v>66</v>
      </c>
      <c r="M3779" s="273">
        <v>3048.7230399999999</v>
      </c>
      <c r="N3779" s="273" t="s">
        <v>67</v>
      </c>
      <c r="P3779" s="273" t="s">
        <v>92</v>
      </c>
      <c r="Q3779" s="273" t="s">
        <v>69</v>
      </c>
      <c r="R3779" s="273" t="s">
        <v>70</v>
      </c>
      <c r="S3779" s="273" t="s">
        <v>834</v>
      </c>
      <c r="T3779" s="273" t="s">
        <v>835</v>
      </c>
      <c r="U3779" s="273" t="s">
        <v>73</v>
      </c>
      <c r="V3779" s="273" t="s">
        <v>836</v>
      </c>
      <c r="W3779" s="273">
        <v>292773</v>
      </c>
      <c r="X3779" s="273" t="s">
        <v>64</v>
      </c>
      <c r="Y3779" s="273" t="s">
        <v>63</v>
      </c>
      <c r="Z3779" s="273" t="s">
        <v>120</v>
      </c>
      <c r="AA3779" s="273" t="s">
        <v>120</v>
      </c>
      <c r="AB3779" s="274">
        <v>45261</v>
      </c>
      <c r="AC3779" s="273">
        <v>16875</v>
      </c>
      <c r="AD3779" s="273">
        <v>6</v>
      </c>
      <c r="AE3779" s="273">
        <v>0.32400000000000001</v>
      </c>
      <c r="AF3779" s="273" t="s">
        <v>90</v>
      </c>
      <c r="AG3779" s="273" t="s">
        <v>884</v>
      </c>
      <c r="AH3779" s="273" t="s">
        <v>1166</v>
      </c>
      <c r="AI3779" s="273" t="s">
        <v>123</v>
      </c>
      <c r="AJ3779" s="273" t="s">
        <v>200</v>
      </c>
      <c r="AK3779" s="273">
        <v>318259</v>
      </c>
      <c r="BV3779" s="279" t="s">
        <v>64</v>
      </c>
      <c r="BW3779" s="280" t="s">
        <v>75</v>
      </c>
      <c r="BX3779" s="280" t="s">
        <v>231</v>
      </c>
      <c r="BY3779" s="280" t="s">
        <v>231</v>
      </c>
      <c r="BZ3779" s="280" t="s">
        <v>86</v>
      </c>
      <c r="CA3779" s="280" t="s">
        <v>87</v>
      </c>
      <c r="CB3779" s="280" t="s">
        <v>179</v>
      </c>
      <c r="CC3779" s="280" t="s">
        <v>180</v>
      </c>
      <c r="CD3779" s="281">
        <v>1</v>
      </c>
      <c r="CE3779" s="277">
        <v>45108</v>
      </c>
      <c r="CF3779" s="280"/>
      <c r="CG3779" s="280" t="s">
        <v>181</v>
      </c>
      <c r="CH3779" s="280"/>
      <c r="CI3779" s="280" t="s">
        <v>181</v>
      </c>
      <c r="CJ3779" s="280" t="s">
        <v>617</v>
      </c>
      <c r="CK3779" s="280"/>
      <c r="CL3779" s="280"/>
      <c r="CM3779" s="280" t="s">
        <v>73</v>
      </c>
      <c r="CN3779" s="280">
        <v>3</v>
      </c>
    </row>
    <row r="3780" spans="4:92">
      <c r="D3780" s="273" t="s">
        <v>83</v>
      </c>
      <c r="E3780" s="273" t="s">
        <v>63</v>
      </c>
      <c r="F3780" s="273" t="s">
        <v>501</v>
      </c>
      <c r="G3780" s="273" t="s">
        <v>501</v>
      </c>
      <c r="H3780" s="274">
        <v>45231</v>
      </c>
      <c r="I3780" s="273">
        <v>14489</v>
      </c>
      <c r="J3780" s="273">
        <v>77</v>
      </c>
      <c r="K3780" s="273">
        <v>0</v>
      </c>
      <c r="L3780" s="273" t="s">
        <v>66</v>
      </c>
      <c r="N3780" s="273" t="s">
        <v>107</v>
      </c>
      <c r="W3780" s="273">
        <v>292688</v>
      </c>
      <c r="X3780" s="273" t="s">
        <v>64</v>
      </c>
      <c r="Y3780" s="273" t="s">
        <v>63</v>
      </c>
      <c r="Z3780" s="273" t="s">
        <v>120</v>
      </c>
      <c r="AA3780" s="273" t="s">
        <v>120</v>
      </c>
      <c r="AB3780" s="274">
        <v>45261</v>
      </c>
      <c r="AC3780" s="273">
        <v>16875</v>
      </c>
      <c r="AD3780" s="273">
        <v>6</v>
      </c>
      <c r="AE3780" s="273">
        <v>0.54</v>
      </c>
      <c r="AF3780" s="273" t="s">
        <v>90</v>
      </c>
      <c r="AG3780" s="273" t="s">
        <v>884</v>
      </c>
      <c r="AH3780" s="273" t="s">
        <v>1169</v>
      </c>
      <c r="AI3780" s="273" t="s">
        <v>123</v>
      </c>
      <c r="AJ3780" s="273" t="s">
        <v>200</v>
      </c>
      <c r="AK3780" s="273">
        <v>318265</v>
      </c>
      <c r="BV3780" s="336" t="s">
        <v>64</v>
      </c>
      <c r="BW3780" s="337" t="s">
        <v>75</v>
      </c>
      <c r="BX3780" s="337" t="s">
        <v>231</v>
      </c>
      <c r="BY3780" s="337" t="s">
        <v>231</v>
      </c>
      <c r="BZ3780" s="337" t="s">
        <v>86</v>
      </c>
      <c r="CA3780" s="337" t="s">
        <v>87</v>
      </c>
      <c r="CB3780" s="337" t="s">
        <v>179</v>
      </c>
      <c r="CC3780" s="337" t="s">
        <v>180</v>
      </c>
      <c r="CD3780" s="338">
        <v>1</v>
      </c>
      <c r="CE3780" s="335">
        <v>45108</v>
      </c>
      <c r="CF3780" s="337"/>
      <c r="CG3780" s="337" t="s">
        <v>181</v>
      </c>
      <c r="CH3780" s="337"/>
      <c r="CI3780" s="337" t="s">
        <v>181</v>
      </c>
      <c r="CJ3780" s="337" t="s">
        <v>617</v>
      </c>
      <c r="CK3780" s="337"/>
      <c r="CL3780" s="337"/>
      <c r="CM3780" s="337" t="s">
        <v>73</v>
      </c>
      <c r="CN3780" s="337">
        <v>3</v>
      </c>
    </row>
    <row r="3781" spans="4:92">
      <c r="D3781" s="273" t="s">
        <v>83</v>
      </c>
      <c r="E3781" s="273" t="s">
        <v>63</v>
      </c>
      <c r="F3781" s="273" t="s">
        <v>501</v>
      </c>
      <c r="G3781" s="273" t="s">
        <v>501</v>
      </c>
      <c r="H3781" s="274">
        <v>45231</v>
      </c>
      <c r="I3781" s="273">
        <v>14489</v>
      </c>
      <c r="J3781" s="273">
        <v>77</v>
      </c>
      <c r="K3781" s="273">
        <v>65852</v>
      </c>
      <c r="L3781" s="273" t="s">
        <v>66</v>
      </c>
      <c r="M3781" s="273">
        <v>10725.133760000001</v>
      </c>
      <c r="N3781" s="273" t="s">
        <v>115</v>
      </c>
      <c r="W3781" s="273">
        <v>292687</v>
      </c>
      <c r="X3781" s="273" t="s">
        <v>64</v>
      </c>
      <c r="Y3781" s="273" t="s">
        <v>63</v>
      </c>
      <c r="Z3781" s="273" t="s">
        <v>120</v>
      </c>
      <c r="AA3781" s="273" t="s">
        <v>120</v>
      </c>
      <c r="AB3781" s="274">
        <v>45261</v>
      </c>
      <c r="AC3781" s="273">
        <v>16875</v>
      </c>
      <c r="AD3781" s="273">
        <v>6</v>
      </c>
      <c r="AE3781" s="273">
        <v>0.88700000000000001</v>
      </c>
      <c r="AF3781" s="273" t="s">
        <v>90</v>
      </c>
      <c r="AG3781" s="273" t="s">
        <v>884</v>
      </c>
      <c r="AH3781" s="273" t="s">
        <v>1172</v>
      </c>
      <c r="AI3781" s="273" t="s">
        <v>123</v>
      </c>
      <c r="AJ3781" s="273" t="s">
        <v>200</v>
      </c>
      <c r="AK3781" s="273">
        <v>318271</v>
      </c>
      <c r="BV3781" s="279" t="s">
        <v>64</v>
      </c>
      <c r="BW3781" s="280" t="s">
        <v>75</v>
      </c>
      <c r="BX3781" s="280" t="s">
        <v>231</v>
      </c>
      <c r="BY3781" s="280" t="s">
        <v>231</v>
      </c>
      <c r="BZ3781" s="280" t="s">
        <v>86</v>
      </c>
      <c r="CA3781" s="280" t="s">
        <v>87</v>
      </c>
      <c r="CB3781" s="280" t="s">
        <v>179</v>
      </c>
      <c r="CC3781" s="280" t="s">
        <v>180</v>
      </c>
      <c r="CD3781" s="281">
        <v>1</v>
      </c>
      <c r="CE3781" s="277">
        <v>45108</v>
      </c>
      <c r="CF3781" s="280"/>
      <c r="CG3781" s="280" t="s">
        <v>181</v>
      </c>
      <c r="CH3781" s="280"/>
      <c r="CI3781" s="280" t="s">
        <v>181</v>
      </c>
      <c r="CJ3781" s="280" t="s">
        <v>617</v>
      </c>
      <c r="CK3781" s="280"/>
      <c r="CL3781" s="280"/>
      <c r="CM3781" s="280" t="s">
        <v>73</v>
      </c>
      <c r="CN3781" s="280">
        <v>3</v>
      </c>
    </row>
    <row r="3782" spans="4:92">
      <c r="D3782" s="273" t="s">
        <v>83</v>
      </c>
      <c r="E3782" s="273" t="s">
        <v>63</v>
      </c>
      <c r="F3782" s="273" t="s">
        <v>501</v>
      </c>
      <c r="G3782" s="273" t="s">
        <v>501</v>
      </c>
      <c r="H3782" s="274">
        <v>45261</v>
      </c>
      <c r="I3782" s="273">
        <v>16952</v>
      </c>
      <c r="J3782" s="273">
        <v>77</v>
      </c>
      <c r="W3782" s="273">
        <v>322495</v>
      </c>
      <c r="X3782" s="273" t="s">
        <v>64</v>
      </c>
      <c r="Y3782" s="273" t="s">
        <v>63</v>
      </c>
      <c r="Z3782" s="273" t="s">
        <v>120</v>
      </c>
      <c r="AA3782" s="273" t="s">
        <v>120</v>
      </c>
      <c r="AB3782" s="274">
        <v>45261</v>
      </c>
      <c r="AC3782" s="273">
        <v>16875</v>
      </c>
      <c r="AD3782" s="273">
        <v>6</v>
      </c>
      <c r="AE3782" s="273">
        <v>14.741</v>
      </c>
      <c r="AF3782" s="273" t="s">
        <v>90</v>
      </c>
      <c r="AG3782" s="273" t="s">
        <v>798</v>
      </c>
      <c r="AH3782" s="273" t="s">
        <v>1176</v>
      </c>
      <c r="AI3782" s="273" t="s">
        <v>123</v>
      </c>
      <c r="AJ3782" s="273" t="s">
        <v>200</v>
      </c>
      <c r="AK3782" s="273">
        <v>318282</v>
      </c>
      <c r="BV3782" s="336" t="s">
        <v>64</v>
      </c>
      <c r="BW3782" s="337" t="s">
        <v>75</v>
      </c>
      <c r="BX3782" s="337" t="s">
        <v>231</v>
      </c>
      <c r="BY3782" s="337" t="s">
        <v>231</v>
      </c>
      <c r="BZ3782" s="337" t="s">
        <v>86</v>
      </c>
      <c r="CA3782" s="337" t="s">
        <v>87</v>
      </c>
      <c r="CB3782" s="337" t="s">
        <v>179</v>
      </c>
      <c r="CC3782" s="337" t="s">
        <v>180</v>
      </c>
      <c r="CD3782" s="338">
        <v>1</v>
      </c>
      <c r="CE3782" s="335">
        <v>45108</v>
      </c>
      <c r="CF3782" s="337"/>
      <c r="CG3782" s="337" t="s">
        <v>181</v>
      </c>
      <c r="CH3782" s="337"/>
      <c r="CI3782" s="337" t="s">
        <v>181</v>
      </c>
      <c r="CJ3782" s="337" t="s">
        <v>617</v>
      </c>
      <c r="CK3782" s="337"/>
      <c r="CL3782" s="337"/>
      <c r="CM3782" s="337" t="s">
        <v>73</v>
      </c>
      <c r="CN3782" s="337">
        <v>3</v>
      </c>
    </row>
    <row r="3783" spans="4:92">
      <c r="D3783" s="273" t="s">
        <v>83</v>
      </c>
      <c r="E3783" s="273" t="s">
        <v>63</v>
      </c>
      <c r="F3783" s="273" t="s">
        <v>501</v>
      </c>
      <c r="G3783" s="273" t="s">
        <v>501</v>
      </c>
      <c r="H3783" s="274">
        <v>45261</v>
      </c>
      <c r="I3783" s="273">
        <v>16952</v>
      </c>
      <c r="J3783" s="273">
        <v>77</v>
      </c>
      <c r="K3783" s="273">
        <v>7000</v>
      </c>
      <c r="L3783" s="273" t="s">
        <v>66</v>
      </c>
      <c r="M3783" s="273">
        <v>0</v>
      </c>
      <c r="N3783" s="273" t="s">
        <v>1010</v>
      </c>
      <c r="O3783" s="273">
        <v>0</v>
      </c>
      <c r="P3783" s="273" t="s">
        <v>1011</v>
      </c>
      <c r="Q3783" s="273" t="s">
        <v>69</v>
      </c>
      <c r="R3783" s="273" t="s">
        <v>1013</v>
      </c>
      <c r="S3783" s="273" t="s">
        <v>1298</v>
      </c>
      <c r="U3783" s="273" t="s">
        <v>73</v>
      </c>
      <c r="V3783" s="273" t="s">
        <v>1841</v>
      </c>
      <c r="W3783" s="273">
        <v>322538</v>
      </c>
      <c r="X3783" s="273" t="s">
        <v>64</v>
      </c>
      <c r="Y3783" s="273" t="s">
        <v>63</v>
      </c>
      <c r="Z3783" s="273" t="s">
        <v>120</v>
      </c>
      <c r="AA3783" s="273" t="s">
        <v>120</v>
      </c>
      <c r="AB3783" s="274">
        <v>45261</v>
      </c>
      <c r="AC3783" s="273">
        <v>16875</v>
      </c>
      <c r="AD3783" s="273">
        <v>6</v>
      </c>
      <c r="AE3783" s="273">
        <v>2.85</v>
      </c>
      <c r="AF3783" s="273" t="s">
        <v>90</v>
      </c>
      <c r="AG3783" s="273" t="s">
        <v>884</v>
      </c>
      <c r="AH3783" s="273" t="s">
        <v>1179</v>
      </c>
      <c r="AI3783" s="273" t="s">
        <v>123</v>
      </c>
      <c r="AJ3783" s="273" t="s">
        <v>200</v>
      </c>
      <c r="AK3783" s="273">
        <v>318288</v>
      </c>
      <c r="BV3783" s="279" t="s">
        <v>64</v>
      </c>
      <c r="BW3783" s="280" t="s">
        <v>75</v>
      </c>
      <c r="BX3783" s="280" t="s">
        <v>231</v>
      </c>
      <c r="BY3783" s="280" t="s">
        <v>231</v>
      </c>
      <c r="BZ3783" s="280" t="s">
        <v>86</v>
      </c>
      <c r="CA3783" s="280" t="s">
        <v>87</v>
      </c>
      <c r="CB3783" s="280" t="s">
        <v>179</v>
      </c>
      <c r="CC3783" s="280" t="s">
        <v>180</v>
      </c>
      <c r="CD3783" s="281">
        <v>1</v>
      </c>
      <c r="CE3783" s="277">
        <v>45108</v>
      </c>
      <c r="CF3783" s="280"/>
      <c r="CG3783" s="280" t="s">
        <v>181</v>
      </c>
      <c r="CH3783" s="280"/>
      <c r="CI3783" s="280" t="s">
        <v>181</v>
      </c>
      <c r="CJ3783" s="280" t="s">
        <v>617</v>
      </c>
      <c r="CK3783" s="280"/>
      <c r="CL3783" s="280"/>
      <c r="CM3783" s="280" t="s">
        <v>73</v>
      </c>
      <c r="CN3783" s="280">
        <v>3</v>
      </c>
    </row>
    <row r="3784" spans="4:92">
      <c r="D3784" s="273" t="s">
        <v>83</v>
      </c>
      <c r="E3784" s="273" t="s">
        <v>63</v>
      </c>
      <c r="F3784" s="273" t="s">
        <v>501</v>
      </c>
      <c r="G3784" s="273" t="s">
        <v>501</v>
      </c>
      <c r="H3784" s="274">
        <v>45261</v>
      </c>
      <c r="I3784" s="273">
        <v>16952</v>
      </c>
      <c r="J3784" s="273">
        <v>77</v>
      </c>
      <c r="K3784" s="273">
        <v>37299</v>
      </c>
      <c r="L3784" s="273" t="s">
        <v>66</v>
      </c>
      <c r="M3784" s="273">
        <v>6588.1252800000002</v>
      </c>
      <c r="N3784" s="273" t="s">
        <v>67</v>
      </c>
      <c r="P3784" s="273" t="s">
        <v>1011</v>
      </c>
      <c r="Q3784" s="273" t="s">
        <v>69</v>
      </c>
      <c r="R3784" s="273" t="s">
        <v>70</v>
      </c>
      <c r="S3784" s="273" t="s">
        <v>1041</v>
      </c>
      <c r="T3784" s="273" t="s">
        <v>1042</v>
      </c>
      <c r="U3784" s="273" t="s">
        <v>73</v>
      </c>
      <c r="V3784" s="273" t="s">
        <v>1043</v>
      </c>
      <c r="W3784" s="273">
        <v>322555</v>
      </c>
      <c r="X3784" s="273" t="s">
        <v>64</v>
      </c>
      <c r="Y3784" s="273" t="s">
        <v>63</v>
      </c>
      <c r="Z3784" s="273" t="s">
        <v>165</v>
      </c>
      <c r="AA3784" s="273" t="s">
        <v>165</v>
      </c>
      <c r="AB3784" s="274">
        <v>45047</v>
      </c>
      <c r="AC3784" s="273">
        <v>12152</v>
      </c>
      <c r="AD3784" s="273">
        <v>11</v>
      </c>
      <c r="AE3784" s="273">
        <v>5.1920000000000002</v>
      </c>
      <c r="AF3784" s="273" t="s">
        <v>90</v>
      </c>
      <c r="AG3784" s="273" t="s">
        <v>882</v>
      </c>
      <c r="AH3784" s="273" t="s">
        <v>1101</v>
      </c>
      <c r="AI3784" s="273" t="s">
        <v>123</v>
      </c>
      <c r="AJ3784" s="273" t="s">
        <v>214</v>
      </c>
      <c r="AK3784" s="273">
        <v>340558</v>
      </c>
      <c r="BV3784" s="336" t="s">
        <v>64</v>
      </c>
      <c r="BW3784" s="337" t="s">
        <v>75</v>
      </c>
      <c r="BX3784" s="337" t="s">
        <v>231</v>
      </c>
      <c r="BY3784" s="337" t="s">
        <v>231</v>
      </c>
      <c r="BZ3784" s="337" t="s">
        <v>167</v>
      </c>
      <c r="CA3784" s="337" t="s">
        <v>168</v>
      </c>
      <c r="CB3784" s="337" t="s">
        <v>313</v>
      </c>
      <c r="CC3784" s="337" t="s">
        <v>314</v>
      </c>
      <c r="CD3784" s="338">
        <v>14</v>
      </c>
      <c r="CE3784" s="335">
        <v>45108</v>
      </c>
      <c r="CF3784" s="337">
        <v>331</v>
      </c>
      <c r="CG3784" s="337" t="s">
        <v>80</v>
      </c>
      <c r="CH3784" s="337">
        <v>331</v>
      </c>
      <c r="CI3784" s="337" t="s">
        <v>80</v>
      </c>
      <c r="CJ3784" s="337"/>
      <c r="CK3784" s="337"/>
      <c r="CL3784" s="337"/>
      <c r="CM3784" s="337" t="s">
        <v>73</v>
      </c>
      <c r="CN3784" s="337">
        <v>3</v>
      </c>
    </row>
    <row r="3785" spans="4:92">
      <c r="D3785" s="273" t="s">
        <v>83</v>
      </c>
      <c r="E3785" s="273" t="s">
        <v>63</v>
      </c>
      <c r="F3785" s="273" t="s">
        <v>501</v>
      </c>
      <c r="G3785" s="273" t="s">
        <v>501</v>
      </c>
      <c r="H3785" s="274">
        <v>45261</v>
      </c>
      <c r="I3785" s="273">
        <v>16952</v>
      </c>
      <c r="J3785" s="273">
        <v>77</v>
      </c>
      <c r="K3785" s="273">
        <v>16223</v>
      </c>
      <c r="L3785" s="273" t="s">
        <v>66</v>
      </c>
      <c r="M3785" s="273">
        <v>1911.2394400000001</v>
      </c>
      <c r="N3785" s="273" t="s">
        <v>67</v>
      </c>
      <c r="P3785" s="273" t="s">
        <v>92</v>
      </c>
      <c r="Q3785" s="273" t="s">
        <v>69</v>
      </c>
      <c r="R3785" s="273" t="s">
        <v>70</v>
      </c>
      <c r="S3785" s="273" t="s">
        <v>93</v>
      </c>
      <c r="T3785" s="273" t="s">
        <v>94</v>
      </c>
      <c r="U3785" s="273" t="s">
        <v>73</v>
      </c>
      <c r="V3785" s="273" t="s">
        <v>95</v>
      </c>
      <c r="W3785" s="273">
        <v>322571</v>
      </c>
      <c r="X3785" s="273" t="s">
        <v>64</v>
      </c>
      <c r="Y3785" s="273" t="s">
        <v>63</v>
      </c>
      <c r="Z3785" s="273" t="s">
        <v>165</v>
      </c>
      <c r="AA3785" s="273" t="s">
        <v>165</v>
      </c>
      <c r="AB3785" s="274">
        <v>45047</v>
      </c>
      <c r="AC3785" s="273">
        <v>12152</v>
      </c>
      <c r="AD3785" s="273">
        <v>11</v>
      </c>
      <c r="AE3785" s="273">
        <v>0</v>
      </c>
      <c r="AF3785" s="273" t="s">
        <v>90</v>
      </c>
      <c r="AG3785" s="273" t="s">
        <v>879</v>
      </c>
      <c r="AH3785" s="273" t="s">
        <v>880</v>
      </c>
      <c r="AI3785" s="273" t="s">
        <v>123</v>
      </c>
      <c r="AJ3785" s="273" t="s">
        <v>214</v>
      </c>
      <c r="AK3785" s="273">
        <v>340564</v>
      </c>
      <c r="BV3785" s="279" t="s">
        <v>64</v>
      </c>
      <c r="BW3785" s="280" t="s">
        <v>75</v>
      </c>
      <c r="BX3785" s="280" t="s">
        <v>231</v>
      </c>
      <c r="BY3785" s="280" t="s">
        <v>231</v>
      </c>
      <c r="BZ3785" s="280" t="s">
        <v>167</v>
      </c>
      <c r="CA3785" s="280" t="s">
        <v>168</v>
      </c>
      <c r="CB3785" s="280" t="s">
        <v>353</v>
      </c>
      <c r="CC3785" s="280" t="s">
        <v>354</v>
      </c>
      <c r="CD3785" s="281">
        <v>13</v>
      </c>
      <c r="CE3785" s="277">
        <v>45108</v>
      </c>
      <c r="CF3785" s="280">
        <v>2536</v>
      </c>
      <c r="CG3785" s="280" t="s">
        <v>80</v>
      </c>
      <c r="CH3785" s="280">
        <v>2536</v>
      </c>
      <c r="CI3785" s="280" t="s">
        <v>80</v>
      </c>
      <c r="CJ3785" s="280"/>
      <c r="CK3785" s="280"/>
      <c r="CL3785" s="280"/>
      <c r="CM3785" s="280" t="s">
        <v>73</v>
      </c>
      <c r="CN3785" s="280">
        <v>3</v>
      </c>
    </row>
    <row r="3786" spans="4:92">
      <c r="D3786" s="273" t="s">
        <v>83</v>
      </c>
      <c r="E3786" s="273" t="s">
        <v>63</v>
      </c>
      <c r="F3786" s="273" t="s">
        <v>530</v>
      </c>
      <c r="G3786" s="273" t="s">
        <v>545</v>
      </c>
      <c r="H3786" s="274">
        <v>45200</v>
      </c>
      <c r="I3786" s="273">
        <v>16859</v>
      </c>
      <c r="J3786" s="273">
        <v>680</v>
      </c>
      <c r="K3786" s="273">
        <v>0</v>
      </c>
      <c r="L3786" s="273" t="s">
        <v>66</v>
      </c>
      <c r="N3786" s="273" t="s">
        <v>107</v>
      </c>
      <c r="W3786" s="273">
        <v>310074</v>
      </c>
      <c r="X3786" s="273" t="s">
        <v>64</v>
      </c>
      <c r="Y3786" s="273" t="s">
        <v>63</v>
      </c>
      <c r="Z3786" s="273" t="s">
        <v>165</v>
      </c>
      <c r="AA3786" s="273" t="s">
        <v>165</v>
      </c>
      <c r="AB3786" s="274">
        <v>45047</v>
      </c>
      <c r="AC3786" s="273">
        <v>12152</v>
      </c>
      <c r="AD3786" s="273">
        <v>11</v>
      </c>
      <c r="AE3786" s="273">
        <v>0</v>
      </c>
      <c r="AF3786" s="273" t="s">
        <v>90</v>
      </c>
      <c r="AG3786" s="273" t="s">
        <v>1218</v>
      </c>
      <c r="AH3786" s="273" t="s">
        <v>1219</v>
      </c>
      <c r="AI3786" s="273" t="s">
        <v>123</v>
      </c>
      <c r="AJ3786" s="273" t="s">
        <v>214</v>
      </c>
      <c r="AK3786" s="273">
        <v>340570</v>
      </c>
      <c r="BV3786" s="336" t="s">
        <v>64</v>
      </c>
      <c r="BW3786" s="337" t="s">
        <v>75</v>
      </c>
      <c r="BX3786" s="337" t="s">
        <v>231</v>
      </c>
      <c r="BY3786" s="337" t="s">
        <v>231</v>
      </c>
      <c r="BZ3786" s="337" t="s">
        <v>151</v>
      </c>
      <c r="CA3786" s="337" t="s">
        <v>152</v>
      </c>
      <c r="CB3786" s="337" t="s">
        <v>161</v>
      </c>
      <c r="CC3786" s="337" t="s">
        <v>162</v>
      </c>
      <c r="CD3786" s="338">
        <v>11</v>
      </c>
      <c r="CE3786" s="335">
        <v>45108</v>
      </c>
      <c r="CF3786" s="337">
        <v>43435.98</v>
      </c>
      <c r="CG3786" s="337" t="s">
        <v>80</v>
      </c>
      <c r="CH3786" s="337">
        <v>43435.98</v>
      </c>
      <c r="CI3786" s="337" t="s">
        <v>80</v>
      </c>
      <c r="CJ3786" s="337"/>
      <c r="CK3786" s="337"/>
      <c r="CL3786" s="337"/>
      <c r="CM3786" s="337" t="s">
        <v>73</v>
      </c>
      <c r="CN3786" s="337">
        <v>3</v>
      </c>
    </row>
    <row r="3787" spans="4:92">
      <c r="D3787" s="273" t="s">
        <v>83</v>
      </c>
      <c r="E3787" s="273" t="s">
        <v>63</v>
      </c>
      <c r="F3787" s="273" t="s">
        <v>530</v>
      </c>
      <c r="G3787" s="273" t="s">
        <v>538</v>
      </c>
      <c r="H3787" s="274">
        <v>44927</v>
      </c>
      <c r="I3787" s="273">
        <v>11162</v>
      </c>
      <c r="J3787" s="273">
        <v>678</v>
      </c>
      <c r="W3787" s="273">
        <v>137585</v>
      </c>
      <c r="X3787" s="273" t="s">
        <v>64</v>
      </c>
      <c r="Y3787" s="273" t="s">
        <v>63</v>
      </c>
      <c r="Z3787" s="273" t="s">
        <v>165</v>
      </c>
      <c r="AA3787" s="273" t="s">
        <v>165</v>
      </c>
      <c r="AB3787" s="274">
        <v>45047</v>
      </c>
      <c r="AC3787" s="273">
        <v>12152</v>
      </c>
      <c r="AD3787" s="273">
        <v>11</v>
      </c>
      <c r="AE3787" s="273">
        <v>0</v>
      </c>
      <c r="AF3787" s="273" t="s">
        <v>90</v>
      </c>
      <c r="AG3787" s="273" t="s">
        <v>1221</v>
      </c>
      <c r="AH3787" s="273" t="s">
        <v>1222</v>
      </c>
      <c r="AI3787" s="273" t="s">
        <v>123</v>
      </c>
      <c r="AJ3787" s="273" t="s">
        <v>214</v>
      </c>
      <c r="AK3787" s="273">
        <v>340576</v>
      </c>
      <c r="BV3787" s="279" t="s">
        <v>83</v>
      </c>
      <c r="BW3787" s="280" t="s">
        <v>63</v>
      </c>
      <c r="BX3787" s="280" t="s">
        <v>228</v>
      </c>
      <c r="BY3787" s="280" t="s">
        <v>237</v>
      </c>
      <c r="BZ3787" s="280" t="s">
        <v>126</v>
      </c>
      <c r="CA3787" s="280" t="s">
        <v>127</v>
      </c>
      <c r="CB3787" s="280" t="s">
        <v>128</v>
      </c>
      <c r="CC3787" s="280" t="s">
        <v>129</v>
      </c>
      <c r="CD3787" s="281">
        <v>6</v>
      </c>
      <c r="CE3787" s="277">
        <v>44958</v>
      </c>
      <c r="CF3787" s="280"/>
      <c r="CG3787" s="280"/>
      <c r="CH3787" s="280"/>
      <c r="CI3787" s="280" t="s">
        <v>80</v>
      </c>
      <c r="CJ3787" s="280"/>
      <c r="CK3787" s="280"/>
      <c r="CL3787" s="280"/>
      <c r="CM3787" s="280" t="s">
        <v>73</v>
      </c>
      <c r="CN3787" s="280">
        <v>3</v>
      </c>
    </row>
    <row r="3788" spans="4:92">
      <c r="D3788" s="273" t="s">
        <v>83</v>
      </c>
      <c r="E3788" s="273" t="s">
        <v>75</v>
      </c>
      <c r="F3788" s="273" t="s">
        <v>357</v>
      </c>
      <c r="G3788" s="273" t="s">
        <v>361</v>
      </c>
      <c r="H3788" s="274">
        <v>45078</v>
      </c>
      <c r="I3788" s="273">
        <v>12557</v>
      </c>
      <c r="J3788" s="273">
        <v>714</v>
      </c>
      <c r="K3788" s="273">
        <v>0</v>
      </c>
      <c r="L3788" s="273" t="s">
        <v>66</v>
      </c>
      <c r="N3788" s="273" t="s">
        <v>107</v>
      </c>
      <c r="W3788" s="273">
        <v>189755</v>
      </c>
      <c r="X3788" s="273" t="s">
        <v>64</v>
      </c>
      <c r="Y3788" s="273" t="s">
        <v>63</v>
      </c>
      <c r="Z3788" s="273" t="s">
        <v>165</v>
      </c>
      <c r="AA3788" s="273" t="s">
        <v>165</v>
      </c>
      <c r="AB3788" s="274">
        <v>45047</v>
      </c>
      <c r="AC3788" s="273">
        <v>12152</v>
      </c>
      <c r="AD3788" s="273">
        <v>11</v>
      </c>
      <c r="AE3788" s="273">
        <v>0</v>
      </c>
      <c r="AF3788" s="273" t="s">
        <v>90</v>
      </c>
      <c r="AG3788" s="273" t="s">
        <v>1223</v>
      </c>
      <c r="AH3788" s="273" t="s">
        <v>1224</v>
      </c>
      <c r="AI3788" s="273" t="s">
        <v>123</v>
      </c>
      <c r="AJ3788" s="273" t="s">
        <v>214</v>
      </c>
      <c r="AK3788" s="273">
        <v>340582</v>
      </c>
      <c r="BV3788" s="336" t="s">
        <v>83</v>
      </c>
      <c r="BW3788" s="337" t="s">
        <v>63</v>
      </c>
      <c r="BX3788" s="337" t="s">
        <v>228</v>
      </c>
      <c r="BY3788" s="337" t="s">
        <v>237</v>
      </c>
      <c r="BZ3788" s="337" t="s">
        <v>138</v>
      </c>
      <c r="CA3788" s="337" t="s">
        <v>139</v>
      </c>
      <c r="CB3788" s="337" t="s">
        <v>140</v>
      </c>
      <c r="CC3788" s="337" t="s">
        <v>141</v>
      </c>
      <c r="CD3788" s="338">
        <v>9</v>
      </c>
      <c r="CE3788" s="335">
        <v>44958</v>
      </c>
      <c r="CF3788" s="337">
        <v>0</v>
      </c>
      <c r="CG3788" s="337" t="s">
        <v>90</v>
      </c>
      <c r="CH3788" s="337">
        <v>0</v>
      </c>
      <c r="CI3788" s="337" t="s">
        <v>80</v>
      </c>
      <c r="CJ3788" s="337"/>
      <c r="CK3788" s="337"/>
      <c r="CL3788" s="337"/>
      <c r="CM3788" s="337" t="s">
        <v>73</v>
      </c>
      <c r="CN3788" s="337">
        <v>3</v>
      </c>
    </row>
    <row r="3789" spans="4:92">
      <c r="D3789" s="273" t="s">
        <v>83</v>
      </c>
      <c r="E3789" s="273" t="s">
        <v>75</v>
      </c>
      <c r="F3789" s="273" t="s">
        <v>357</v>
      </c>
      <c r="G3789" s="273" t="s">
        <v>361</v>
      </c>
      <c r="H3789" s="274">
        <v>45078</v>
      </c>
      <c r="I3789" s="273">
        <v>12557</v>
      </c>
      <c r="J3789" s="273">
        <v>714</v>
      </c>
      <c r="K3789" s="273">
        <v>159</v>
      </c>
      <c r="L3789" s="273" t="s">
        <v>66</v>
      </c>
      <c r="M3789" s="273">
        <v>8.2167499999999993</v>
      </c>
      <c r="N3789" s="273" t="s">
        <v>115</v>
      </c>
      <c r="W3789" s="273">
        <v>189754</v>
      </c>
      <c r="X3789" s="273" t="s">
        <v>64</v>
      </c>
      <c r="Y3789" s="273" t="s">
        <v>63</v>
      </c>
      <c r="Z3789" s="273" t="s">
        <v>165</v>
      </c>
      <c r="AA3789" s="273" t="s">
        <v>165</v>
      </c>
      <c r="AB3789" s="274">
        <v>45047</v>
      </c>
      <c r="AC3789" s="273">
        <v>12152</v>
      </c>
      <c r="AD3789" s="273">
        <v>11</v>
      </c>
      <c r="AE3789" s="273">
        <v>0</v>
      </c>
      <c r="AF3789" s="273" t="s">
        <v>90</v>
      </c>
      <c r="AG3789" s="273" t="s">
        <v>819</v>
      </c>
      <c r="AH3789" s="273" t="s">
        <v>1225</v>
      </c>
      <c r="AI3789" s="273" t="s">
        <v>199</v>
      </c>
      <c r="AJ3789" s="273" t="s">
        <v>214</v>
      </c>
      <c r="AK3789" s="273">
        <v>340588</v>
      </c>
      <c r="BV3789" s="279" t="s">
        <v>83</v>
      </c>
      <c r="BW3789" s="280" t="s">
        <v>63</v>
      </c>
      <c r="BX3789" s="280" t="s">
        <v>228</v>
      </c>
      <c r="BY3789" s="280" t="s">
        <v>237</v>
      </c>
      <c r="BZ3789" s="280" t="s">
        <v>126</v>
      </c>
      <c r="CA3789" s="280" t="s">
        <v>127</v>
      </c>
      <c r="CB3789" s="280" t="s">
        <v>133</v>
      </c>
      <c r="CC3789" s="280" t="s">
        <v>134</v>
      </c>
      <c r="CD3789" s="281">
        <v>7</v>
      </c>
      <c r="CE3789" s="277">
        <v>44958</v>
      </c>
      <c r="CF3789" s="280"/>
      <c r="CG3789" s="280"/>
      <c r="CH3789" s="280"/>
      <c r="CI3789" s="280" t="s">
        <v>104</v>
      </c>
      <c r="CJ3789" s="280"/>
      <c r="CK3789" s="280"/>
      <c r="CL3789" s="280"/>
      <c r="CM3789" s="280" t="s">
        <v>73</v>
      </c>
      <c r="CN3789" s="280">
        <v>3</v>
      </c>
    </row>
    <row r="3790" spans="4:92">
      <c r="D3790" s="273" t="s">
        <v>83</v>
      </c>
      <c r="E3790" s="273" t="s">
        <v>75</v>
      </c>
      <c r="F3790" s="273" t="s">
        <v>357</v>
      </c>
      <c r="G3790" s="273" t="s">
        <v>361</v>
      </c>
      <c r="H3790" s="274">
        <v>45108</v>
      </c>
      <c r="I3790" s="273">
        <v>12826</v>
      </c>
      <c r="J3790" s="273">
        <v>714</v>
      </c>
      <c r="W3790" s="273">
        <v>203214</v>
      </c>
      <c r="X3790" s="273" t="s">
        <v>64</v>
      </c>
      <c r="Y3790" s="273" t="s">
        <v>63</v>
      </c>
      <c r="Z3790" s="273" t="s">
        <v>165</v>
      </c>
      <c r="AA3790" s="273" t="s">
        <v>165</v>
      </c>
      <c r="AB3790" s="274">
        <v>45047</v>
      </c>
      <c r="AC3790" s="273">
        <v>12152</v>
      </c>
      <c r="AD3790" s="273">
        <v>11</v>
      </c>
      <c r="AE3790" s="273">
        <v>0</v>
      </c>
      <c r="AF3790" s="273" t="s">
        <v>90</v>
      </c>
      <c r="AG3790" s="273" t="s">
        <v>837</v>
      </c>
      <c r="AH3790" s="273" t="s">
        <v>1226</v>
      </c>
      <c r="AI3790" s="273" t="s">
        <v>123</v>
      </c>
      <c r="AJ3790" s="273" t="s">
        <v>200</v>
      </c>
      <c r="AK3790" s="273">
        <v>340594</v>
      </c>
      <c r="BV3790" s="336" t="s">
        <v>83</v>
      </c>
      <c r="BW3790" s="337" t="s">
        <v>63</v>
      </c>
      <c r="BX3790" s="337" t="s">
        <v>228</v>
      </c>
      <c r="BY3790" s="337" t="s">
        <v>237</v>
      </c>
      <c r="BZ3790" s="337" t="s">
        <v>167</v>
      </c>
      <c r="CA3790" s="337" t="s">
        <v>168</v>
      </c>
      <c r="CB3790" s="337" t="s">
        <v>169</v>
      </c>
      <c r="CC3790" s="337" t="s">
        <v>170</v>
      </c>
      <c r="CD3790" s="338">
        <v>12</v>
      </c>
      <c r="CE3790" s="335">
        <v>44958</v>
      </c>
      <c r="CF3790" s="337">
        <v>12.5617</v>
      </c>
      <c r="CG3790" s="337" t="s">
        <v>90</v>
      </c>
      <c r="CH3790" s="337">
        <v>12.5617</v>
      </c>
      <c r="CI3790" s="337" t="s">
        <v>80</v>
      </c>
      <c r="CJ3790" s="337"/>
      <c r="CK3790" s="337"/>
      <c r="CL3790" s="337"/>
      <c r="CM3790" s="337" t="s">
        <v>73</v>
      </c>
      <c r="CN3790" s="337">
        <v>3</v>
      </c>
    </row>
    <row r="3791" spans="4:92">
      <c r="D3791" s="273" t="s">
        <v>83</v>
      </c>
      <c r="E3791" s="273" t="s">
        <v>75</v>
      </c>
      <c r="F3791" s="273" t="s">
        <v>357</v>
      </c>
      <c r="G3791" s="273" t="s">
        <v>361</v>
      </c>
      <c r="H3791" s="274">
        <v>45108</v>
      </c>
      <c r="I3791" s="273">
        <v>12826</v>
      </c>
      <c r="J3791" s="273">
        <v>714</v>
      </c>
      <c r="K3791" s="273">
        <v>0</v>
      </c>
      <c r="L3791" s="273" t="s">
        <v>66</v>
      </c>
      <c r="N3791" s="273" t="s">
        <v>107</v>
      </c>
      <c r="W3791" s="273">
        <v>203239</v>
      </c>
      <c r="X3791" s="273" t="s">
        <v>64</v>
      </c>
      <c r="Y3791" s="273" t="s">
        <v>63</v>
      </c>
      <c r="Z3791" s="273" t="s">
        <v>165</v>
      </c>
      <c r="AA3791" s="273" t="s">
        <v>165</v>
      </c>
      <c r="AB3791" s="274">
        <v>45047</v>
      </c>
      <c r="AC3791" s="273">
        <v>12152</v>
      </c>
      <c r="AD3791" s="273">
        <v>11</v>
      </c>
      <c r="AE3791" s="273">
        <v>0</v>
      </c>
      <c r="AF3791" s="273" t="s">
        <v>90</v>
      </c>
      <c r="AG3791" s="273" t="s">
        <v>1227</v>
      </c>
      <c r="AH3791" s="273" t="s">
        <v>1228</v>
      </c>
      <c r="AI3791" s="273" t="s">
        <v>123</v>
      </c>
      <c r="AJ3791" s="273" t="s">
        <v>200</v>
      </c>
      <c r="AK3791" s="273">
        <v>340600</v>
      </c>
      <c r="BV3791" s="279" t="s">
        <v>83</v>
      </c>
      <c r="BW3791" s="280" t="s">
        <v>63</v>
      </c>
      <c r="BX3791" s="280" t="s">
        <v>228</v>
      </c>
      <c r="BY3791" s="280" t="s">
        <v>237</v>
      </c>
      <c r="BZ3791" s="280" t="s">
        <v>151</v>
      </c>
      <c r="CA3791" s="280" t="s">
        <v>152</v>
      </c>
      <c r="CB3791" s="280" t="s">
        <v>153</v>
      </c>
      <c r="CC3791" s="280" t="s">
        <v>154</v>
      </c>
      <c r="CD3791" s="281">
        <v>10</v>
      </c>
      <c r="CE3791" s="277">
        <v>44958</v>
      </c>
      <c r="CF3791" s="280">
        <v>1550</v>
      </c>
      <c r="CG3791" s="280" t="s">
        <v>90</v>
      </c>
      <c r="CH3791" s="280">
        <v>1550</v>
      </c>
      <c r="CI3791" s="280" t="s">
        <v>80</v>
      </c>
      <c r="CJ3791" s="280"/>
      <c r="CK3791" s="280"/>
      <c r="CL3791" s="280"/>
      <c r="CM3791" s="280" t="s">
        <v>73</v>
      </c>
      <c r="CN3791" s="280">
        <v>3</v>
      </c>
    </row>
    <row r="3792" spans="4:92">
      <c r="D3792" s="273" t="s">
        <v>83</v>
      </c>
      <c r="E3792" s="273" t="s">
        <v>75</v>
      </c>
      <c r="F3792" s="273" t="s">
        <v>357</v>
      </c>
      <c r="G3792" s="273" t="s">
        <v>361</v>
      </c>
      <c r="H3792" s="274">
        <v>45108</v>
      </c>
      <c r="I3792" s="273">
        <v>12826</v>
      </c>
      <c r="J3792" s="273">
        <v>714</v>
      </c>
      <c r="K3792" s="273">
        <v>114</v>
      </c>
      <c r="L3792" s="273" t="s">
        <v>66</v>
      </c>
      <c r="M3792" s="273">
        <v>5.8908750000000003</v>
      </c>
      <c r="N3792" s="273" t="s">
        <v>115</v>
      </c>
      <c r="W3792" s="273">
        <v>203238</v>
      </c>
      <c r="X3792" s="273" t="s">
        <v>64</v>
      </c>
      <c r="Y3792" s="273" t="s">
        <v>63</v>
      </c>
      <c r="Z3792" s="273" t="s">
        <v>165</v>
      </c>
      <c r="AA3792" s="273" t="s">
        <v>165</v>
      </c>
      <c r="AB3792" s="274">
        <v>45047</v>
      </c>
      <c r="AC3792" s="273">
        <v>12152</v>
      </c>
      <c r="AD3792" s="273">
        <v>11</v>
      </c>
      <c r="AE3792" s="273">
        <v>0</v>
      </c>
      <c r="AF3792" s="273" t="s">
        <v>90</v>
      </c>
      <c r="AG3792" s="273" t="s">
        <v>1230</v>
      </c>
      <c r="AH3792" s="273" t="s">
        <v>1231</v>
      </c>
      <c r="AI3792" s="273" t="s">
        <v>123</v>
      </c>
      <c r="AJ3792" s="273" t="s">
        <v>214</v>
      </c>
      <c r="AK3792" s="273">
        <v>340606</v>
      </c>
      <c r="BV3792" s="336" t="s">
        <v>83</v>
      </c>
      <c r="BW3792" s="337" t="s">
        <v>63</v>
      </c>
      <c r="BX3792" s="337" t="s">
        <v>228</v>
      </c>
      <c r="BY3792" s="337" t="s">
        <v>237</v>
      </c>
      <c r="BZ3792" s="337" t="s">
        <v>151</v>
      </c>
      <c r="CA3792" s="337" t="s">
        <v>152</v>
      </c>
      <c r="CB3792" s="337" t="s">
        <v>161</v>
      </c>
      <c r="CC3792" s="337" t="s">
        <v>162</v>
      </c>
      <c r="CD3792" s="338">
        <v>11</v>
      </c>
      <c r="CE3792" s="335">
        <v>44958</v>
      </c>
      <c r="CF3792" s="337">
        <v>1284</v>
      </c>
      <c r="CG3792" s="337" t="s">
        <v>90</v>
      </c>
      <c r="CH3792" s="337">
        <v>1284</v>
      </c>
      <c r="CI3792" s="337" t="s">
        <v>80</v>
      </c>
      <c r="CJ3792" s="337"/>
      <c r="CK3792" s="337"/>
      <c r="CL3792" s="337"/>
      <c r="CM3792" s="337" t="s">
        <v>73</v>
      </c>
      <c r="CN3792" s="337">
        <v>3</v>
      </c>
    </row>
    <row r="3793" spans="4:92">
      <c r="D3793" s="273" t="s">
        <v>83</v>
      </c>
      <c r="E3793" s="273" t="s">
        <v>75</v>
      </c>
      <c r="F3793" s="273" t="s">
        <v>357</v>
      </c>
      <c r="G3793" s="273" t="s">
        <v>361</v>
      </c>
      <c r="H3793" s="274">
        <v>45139</v>
      </c>
      <c r="I3793" s="273">
        <v>13503</v>
      </c>
      <c r="J3793" s="273">
        <v>714</v>
      </c>
      <c r="W3793" s="273">
        <v>221283</v>
      </c>
      <c r="X3793" s="273" t="s">
        <v>64</v>
      </c>
      <c r="Y3793" s="273" t="s">
        <v>63</v>
      </c>
      <c r="Z3793" s="273" t="s">
        <v>165</v>
      </c>
      <c r="AA3793" s="273" t="s">
        <v>165</v>
      </c>
      <c r="AB3793" s="274">
        <v>45047</v>
      </c>
      <c r="AC3793" s="273">
        <v>12152</v>
      </c>
      <c r="AD3793" s="273">
        <v>11</v>
      </c>
      <c r="AE3793" s="273">
        <v>0</v>
      </c>
      <c r="AF3793" s="273" t="s">
        <v>90</v>
      </c>
      <c r="AG3793" s="273" t="s">
        <v>1105</v>
      </c>
      <c r="AH3793" s="273" t="s">
        <v>1106</v>
      </c>
      <c r="AI3793" s="273" t="s">
        <v>123</v>
      </c>
      <c r="AJ3793" s="273" t="s">
        <v>214</v>
      </c>
      <c r="AK3793" s="273">
        <v>340612</v>
      </c>
      <c r="BV3793" s="279" t="s">
        <v>83</v>
      </c>
      <c r="BW3793" s="280" t="s">
        <v>63</v>
      </c>
      <c r="BX3793" s="280" t="s">
        <v>228</v>
      </c>
      <c r="BY3793" s="280" t="s">
        <v>237</v>
      </c>
      <c r="BZ3793" s="280" t="s">
        <v>167</v>
      </c>
      <c r="CA3793" s="280" t="s">
        <v>168</v>
      </c>
      <c r="CB3793" s="280" t="s">
        <v>353</v>
      </c>
      <c r="CC3793" s="280" t="s">
        <v>354</v>
      </c>
      <c r="CD3793" s="281">
        <v>13</v>
      </c>
      <c r="CE3793" s="277">
        <v>44958</v>
      </c>
      <c r="CF3793" s="280">
        <v>664.375</v>
      </c>
      <c r="CG3793" s="280" t="s">
        <v>90</v>
      </c>
      <c r="CH3793" s="280">
        <v>664.375</v>
      </c>
      <c r="CI3793" s="280" t="s">
        <v>80</v>
      </c>
      <c r="CJ3793" s="280"/>
      <c r="CK3793" s="280"/>
      <c r="CL3793" s="280"/>
      <c r="CM3793" s="280" t="s">
        <v>73</v>
      </c>
      <c r="CN3793" s="280">
        <v>3</v>
      </c>
    </row>
    <row r="3794" spans="4:92">
      <c r="D3794" s="273" t="s">
        <v>83</v>
      </c>
      <c r="E3794" s="273" t="s">
        <v>75</v>
      </c>
      <c r="F3794" s="273" t="s">
        <v>357</v>
      </c>
      <c r="G3794" s="273" t="s">
        <v>361</v>
      </c>
      <c r="H3794" s="274">
        <v>45139</v>
      </c>
      <c r="I3794" s="273">
        <v>13503</v>
      </c>
      <c r="J3794" s="273">
        <v>714</v>
      </c>
      <c r="K3794" s="273">
        <v>0</v>
      </c>
      <c r="L3794" s="273" t="s">
        <v>66</v>
      </c>
      <c r="N3794" s="273" t="s">
        <v>107</v>
      </c>
      <c r="W3794" s="273">
        <v>221308</v>
      </c>
      <c r="X3794" s="273" t="s">
        <v>64</v>
      </c>
      <c r="Y3794" s="273" t="s">
        <v>63</v>
      </c>
      <c r="Z3794" s="273" t="s">
        <v>165</v>
      </c>
      <c r="AA3794" s="273" t="s">
        <v>165</v>
      </c>
      <c r="AB3794" s="274">
        <v>45047</v>
      </c>
      <c r="AC3794" s="273">
        <v>12152</v>
      </c>
      <c r="AD3794" s="273">
        <v>11</v>
      </c>
      <c r="AE3794" s="273">
        <v>0</v>
      </c>
      <c r="AF3794" s="273" t="s">
        <v>90</v>
      </c>
      <c r="AG3794" s="273" t="s">
        <v>1105</v>
      </c>
      <c r="AH3794" s="273" t="s">
        <v>1106</v>
      </c>
      <c r="AI3794" s="273" t="s">
        <v>123</v>
      </c>
      <c r="AJ3794" s="273" t="s">
        <v>200</v>
      </c>
      <c r="AK3794" s="273">
        <v>340618</v>
      </c>
      <c r="BV3794" s="336" t="s">
        <v>83</v>
      </c>
      <c r="BW3794" s="337" t="s">
        <v>63</v>
      </c>
      <c r="BX3794" s="337" t="s">
        <v>228</v>
      </c>
      <c r="BY3794" s="337" t="s">
        <v>237</v>
      </c>
      <c r="BZ3794" s="337" t="s">
        <v>167</v>
      </c>
      <c r="CA3794" s="337" t="s">
        <v>168</v>
      </c>
      <c r="CB3794" s="337" t="s">
        <v>313</v>
      </c>
      <c r="CC3794" s="337" t="s">
        <v>314</v>
      </c>
      <c r="CD3794" s="338">
        <v>14</v>
      </c>
      <c r="CE3794" s="335">
        <v>44958</v>
      </c>
      <c r="CF3794" s="337">
        <v>0</v>
      </c>
      <c r="CG3794" s="337" t="s">
        <v>90</v>
      </c>
      <c r="CH3794" s="337">
        <v>0</v>
      </c>
      <c r="CI3794" s="337" t="s">
        <v>80</v>
      </c>
      <c r="CJ3794" s="337"/>
      <c r="CK3794" s="337"/>
      <c r="CL3794" s="337"/>
      <c r="CM3794" s="337" t="s">
        <v>73</v>
      </c>
      <c r="CN3794" s="337">
        <v>3</v>
      </c>
    </row>
    <row r="3795" spans="4:92">
      <c r="D3795" s="273" t="s">
        <v>83</v>
      </c>
      <c r="E3795" s="273" t="s">
        <v>75</v>
      </c>
      <c r="F3795" s="273" t="s">
        <v>357</v>
      </c>
      <c r="G3795" s="273" t="s">
        <v>361</v>
      </c>
      <c r="H3795" s="274">
        <v>45139</v>
      </c>
      <c r="I3795" s="273">
        <v>13503</v>
      </c>
      <c r="J3795" s="273">
        <v>714</v>
      </c>
      <c r="K3795" s="273">
        <v>90</v>
      </c>
      <c r="L3795" s="273" t="s">
        <v>66</v>
      </c>
      <c r="M3795" s="273">
        <v>4.6517499999999998</v>
      </c>
      <c r="N3795" s="273" t="s">
        <v>115</v>
      </c>
      <c r="W3795" s="273">
        <v>221307</v>
      </c>
      <c r="X3795" s="273" t="s">
        <v>64</v>
      </c>
      <c r="Y3795" s="273" t="s">
        <v>63</v>
      </c>
      <c r="Z3795" s="273" t="s">
        <v>165</v>
      </c>
      <c r="AA3795" s="273" t="s">
        <v>165</v>
      </c>
      <c r="AB3795" s="274">
        <v>45047</v>
      </c>
      <c r="AC3795" s="273">
        <v>12152</v>
      </c>
      <c r="AD3795" s="273">
        <v>11</v>
      </c>
      <c r="AE3795" s="273">
        <v>0</v>
      </c>
      <c r="AF3795" s="273" t="s">
        <v>90</v>
      </c>
      <c r="AG3795" s="273" t="s">
        <v>1233</v>
      </c>
      <c r="AH3795" s="273" t="s">
        <v>1234</v>
      </c>
      <c r="AI3795" s="273" t="s">
        <v>123</v>
      </c>
      <c r="AJ3795" s="273" t="s">
        <v>214</v>
      </c>
      <c r="AK3795" s="273">
        <v>340624</v>
      </c>
      <c r="BV3795" s="279" t="s">
        <v>83</v>
      </c>
      <c r="BW3795" s="280" t="s">
        <v>63</v>
      </c>
      <c r="BX3795" s="280" t="s">
        <v>228</v>
      </c>
      <c r="BY3795" s="280" t="s">
        <v>237</v>
      </c>
      <c r="BZ3795" s="280" t="s">
        <v>167</v>
      </c>
      <c r="CA3795" s="280" t="s">
        <v>168</v>
      </c>
      <c r="CB3795" s="280" t="s">
        <v>319</v>
      </c>
      <c r="CC3795" s="280" t="s">
        <v>320</v>
      </c>
      <c r="CD3795" s="281">
        <v>15</v>
      </c>
      <c r="CE3795" s="277">
        <v>44958</v>
      </c>
      <c r="CF3795" s="280">
        <v>0</v>
      </c>
      <c r="CG3795" s="280" t="s">
        <v>90</v>
      </c>
      <c r="CH3795" s="280">
        <v>0</v>
      </c>
      <c r="CI3795" s="280" t="s">
        <v>80</v>
      </c>
      <c r="CJ3795" s="280"/>
      <c r="CK3795" s="280"/>
      <c r="CL3795" s="280"/>
      <c r="CM3795" s="280" t="s">
        <v>73</v>
      </c>
      <c r="CN3795" s="280">
        <v>3</v>
      </c>
    </row>
    <row r="3796" spans="4:92">
      <c r="D3796" s="273" t="s">
        <v>83</v>
      </c>
      <c r="E3796" s="273" t="s">
        <v>75</v>
      </c>
      <c r="F3796" s="273" t="s">
        <v>357</v>
      </c>
      <c r="G3796" s="273" t="s">
        <v>361</v>
      </c>
      <c r="H3796" s="274">
        <v>45170</v>
      </c>
      <c r="I3796" s="273">
        <v>13830</v>
      </c>
      <c r="J3796" s="273">
        <v>714</v>
      </c>
      <c r="W3796" s="273">
        <v>234234</v>
      </c>
      <c r="X3796" s="273" t="s">
        <v>64</v>
      </c>
      <c r="Y3796" s="273" t="s">
        <v>63</v>
      </c>
      <c r="Z3796" s="273" t="s">
        <v>165</v>
      </c>
      <c r="AA3796" s="273" t="s">
        <v>165</v>
      </c>
      <c r="AB3796" s="274">
        <v>45047</v>
      </c>
      <c r="AC3796" s="273">
        <v>12152</v>
      </c>
      <c r="AD3796" s="273">
        <v>11</v>
      </c>
      <c r="AE3796" s="273">
        <v>0</v>
      </c>
      <c r="AF3796" s="273" t="s">
        <v>90</v>
      </c>
      <c r="AG3796" s="273" t="s">
        <v>815</v>
      </c>
      <c r="AH3796" s="273" t="s">
        <v>230</v>
      </c>
      <c r="AI3796" s="273" t="s">
        <v>123</v>
      </c>
      <c r="AJ3796" s="273" t="s">
        <v>200</v>
      </c>
      <c r="AK3796" s="273">
        <v>340630</v>
      </c>
      <c r="BV3796" s="336" t="s">
        <v>83</v>
      </c>
      <c r="BW3796" s="337" t="s">
        <v>63</v>
      </c>
      <c r="BX3796" s="337" t="s">
        <v>228</v>
      </c>
      <c r="BY3796" s="337" t="s">
        <v>237</v>
      </c>
      <c r="BZ3796" s="337" t="s">
        <v>86</v>
      </c>
      <c r="CA3796" s="337" t="s">
        <v>87</v>
      </c>
      <c r="CB3796" s="337" t="s">
        <v>179</v>
      </c>
      <c r="CC3796" s="337" t="s">
        <v>180</v>
      </c>
      <c r="CD3796" s="338">
        <v>1</v>
      </c>
      <c r="CE3796" s="335">
        <v>44958</v>
      </c>
      <c r="CF3796" s="337"/>
      <c r="CG3796" s="337" t="s">
        <v>181</v>
      </c>
      <c r="CH3796" s="337"/>
      <c r="CI3796" s="337" t="s">
        <v>181</v>
      </c>
      <c r="CJ3796" s="337" t="s">
        <v>687</v>
      </c>
      <c r="CK3796" s="337"/>
      <c r="CL3796" s="337"/>
      <c r="CM3796" s="337" t="s">
        <v>73</v>
      </c>
      <c r="CN3796" s="337">
        <v>3</v>
      </c>
    </row>
    <row r="3797" spans="4:92">
      <c r="D3797" s="273" t="s">
        <v>83</v>
      </c>
      <c r="E3797" s="273" t="s">
        <v>75</v>
      </c>
      <c r="F3797" s="273" t="s">
        <v>357</v>
      </c>
      <c r="G3797" s="273" t="s">
        <v>361</v>
      </c>
      <c r="H3797" s="274">
        <v>45170</v>
      </c>
      <c r="I3797" s="273">
        <v>13830</v>
      </c>
      <c r="J3797" s="273">
        <v>714</v>
      </c>
      <c r="K3797" s="273">
        <v>0</v>
      </c>
      <c r="L3797" s="273" t="s">
        <v>66</v>
      </c>
      <c r="N3797" s="273" t="s">
        <v>107</v>
      </c>
      <c r="W3797" s="273">
        <v>234259</v>
      </c>
      <c r="X3797" s="273" t="s">
        <v>64</v>
      </c>
      <c r="Y3797" s="273" t="s">
        <v>63</v>
      </c>
      <c r="Z3797" s="273" t="s">
        <v>165</v>
      </c>
      <c r="AA3797" s="273" t="s">
        <v>165</v>
      </c>
      <c r="AB3797" s="274">
        <v>45047</v>
      </c>
      <c r="AC3797" s="273">
        <v>12152</v>
      </c>
      <c r="AD3797" s="273">
        <v>11</v>
      </c>
      <c r="AE3797" s="273">
        <v>0.52</v>
      </c>
      <c r="AF3797" s="273" t="s">
        <v>90</v>
      </c>
      <c r="AG3797" s="273" t="s">
        <v>819</v>
      </c>
      <c r="AH3797" s="273" t="s">
        <v>1235</v>
      </c>
      <c r="AI3797" s="273" t="s">
        <v>199</v>
      </c>
      <c r="AJ3797" s="273" t="s">
        <v>200</v>
      </c>
      <c r="AK3797" s="273">
        <v>340636</v>
      </c>
      <c r="BV3797" s="279" t="s">
        <v>83</v>
      </c>
      <c r="BW3797" s="280" t="s">
        <v>63</v>
      </c>
      <c r="BX3797" s="280" t="s">
        <v>228</v>
      </c>
      <c r="BY3797" s="280" t="s">
        <v>237</v>
      </c>
      <c r="BZ3797" s="280" t="s">
        <v>86</v>
      </c>
      <c r="CA3797" s="280" t="s">
        <v>87</v>
      </c>
      <c r="CB3797" s="280" t="s">
        <v>179</v>
      </c>
      <c r="CC3797" s="280" t="s">
        <v>180</v>
      </c>
      <c r="CD3797" s="281">
        <v>1</v>
      </c>
      <c r="CE3797" s="277">
        <v>44986</v>
      </c>
      <c r="CF3797" s="280"/>
      <c r="CG3797" s="280" t="s">
        <v>181</v>
      </c>
      <c r="CH3797" s="280"/>
      <c r="CI3797" s="280" t="s">
        <v>181</v>
      </c>
      <c r="CJ3797" s="280" t="s">
        <v>1269</v>
      </c>
      <c r="CK3797" s="280"/>
      <c r="CL3797" s="280"/>
      <c r="CM3797" s="280" t="s">
        <v>73</v>
      </c>
      <c r="CN3797" s="280">
        <v>3</v>
      </c>
    </row>
    <row r="3798" spans="4:92">
      <c r="D3798" s="273" t="s">
        <v>83</v>
      </c>
      <c r="E3798" s="273" t="s">
        <v>75</v>
      </c>
      <c r="F3798" s="273" t="s">
        <v>357</v>
      </c>
      <c r="G3798" s="273" t="s">
        <v>361</v>
      </c>
      <c r="H3798" s="274">
        <v>45170</v>
      </c>
      <c r="I3798" s="273">
        <v>13830</v>
      </c>
      <c r="J3798" s="273">
        <v>714</v>
      </c>
      <c r="K3798" s="273">
        <v>93</v>
      </c>
      <c r="L3798" s="273" t="s">
        <v>66</v>
      </c>
      <c r="M3798" s="273">
        <v>4.8055624999999997</v>
      </c>
      <c r="N3798" s="273" t="s">
        <v>115</v>
      </c>
      <c r="W3798" s="273">
        <v>234258</v>
      </c>
      <c r="X3798" s="273" t="s">
        <v>64</v>
      </c>
      <c r="Y3798" s="273" t="s">
        <v>63</v>
      </c>
      <c r="Z3798" s="273" t="s">
        <v>165</v>
      </c>
      <c r="AA3798" s="273" t="s">
        <v>165</v>
      </c>
      <c r="AB3798" s="274">
        <v>45170</v>
      </c>
      <c r="AC3798" s="273">
        <v>13692</v>
      </c>
      <c r="AD3798" s="273">
        <v>11</v>
      </c>
      <c r="AE3798" s="273">
        <v>0</v>
      </c>
      <c r="AF3798" s="273" t="s">
        <v>90</v>
      </c>
      <c r="AG3798" s="273" t="s">
        <v>1198</v>
      </c>
      <c r="AH3798" s="273" t="s">
        <v>1200</v>
      </c>
      <c r="AI3798" s="273" t="s">
        <v>123</v>
      </c>
      <c r="AJ3798" s="273" t="s">
        <v>200</v>
      </c>
      <c r="AK3798" s="273">
        <v>343524</v>
      </c>
      <c r="BV3798" s="336" t="s">
        <v>83</v>
      </c>
      <c r="BW3798" s="337" t="s">
        <v>63</v>
      </c>
      <c r="BX3798" s="337" t="s">
        <v>228</v>
      </c>
      <c r="BY3798" s="337" t="s">
        <v>237</v>
      </c>
      <c r="BZ3798" s="337" t="s">
        <v>167</v>
      </c>
      <c r="CA3798" s="337" t="s">
        <v>168</v>
      </c>
      <c r="CB3798" s="337" t="s">
        <v>319</v>
      </c>
      <c r="CC3798" s="337" t="s">
        <v>320</v>
      </c>
      <c r="CD3798" s="338">
        <v>15</v>
      </c>
      <c r="CE3798" s="335">
        <v>44986</v>
      </c>
      <c r="CF3798" s="337">
        <v>0</v>
      </c>
      <c r="CG3798" s="337" t="s">
        <v>90</v>
      </c>
      <c r="CH3798" s="337">
        <v>0</v>
      </c>
      <c r="CI3798" s="337" t="s">
        <v>80</v>
      </c>
      <c r="CJ3798" s="337"/>
      <c r="CK3798" s="337"/>
      <c r="CL3798" s="337"/>
      <c r="CM3798" s="337" t="s">
        <v>73</v>
      </c>
      <c r="CN3798" s="337">
        <v>3</v>
      </c>
    </row>
    <row r="3799" spans="4:92">
      <c r="D3799" s="273" t="s">
        <v>83</v>
      </c>
      <c r="E3799" s="273" t="s">
        <v>75</v>
      </c>
      <c r="F3799" s="273" t="s">
        <v>357</v>
      </c>
      <c r="G3799" s="273" t="s">
        <v>361</v>
      </c>
      <c r="H3799" s="274">
        <v>45200</v>
      </c>
      <c r="I3799" s="273">
        <v>14165</v>
      </c>
      <c r="J3799" s="273">
        <v>714</v>
      </c>
      <c r="W3799" s="273">
        <v>252251</v>
      </c>
      <c r="X3799" s="273" t="s">
        <v>64</v>
      </c>
      <c r="Y3799" s="273" t="s">
        <v>63</v>
      </c>
      <c r="Z3799" s="273" t="s">
        <v>165</v>
      </c>
      <c r="AA3799" s="273" t="s">
        <v>165</v>
      </c>
      <c r="AB3799" s="274">
        <v>45170</v>
      </c>
      <c r="AC3799" s="273">
        <v>13692</v>
      </c>
      <c r="AD3799" s="273">
        <v>11</v>
      </c>
      <c r="AE3799" s="273">
        <v>0</v>
      </c>
      <c r="AF3799" s="273" t="s">
        <v>90</v>
      </c>
      <c r="AG3799" s="273" t="s">
        <v>1198</v>
      </c>
      <c r="AH3799" s="273" t="s">
        <v>1049</v>
      </c>
      <c r="AI3799" s="273" t="s">
        <v>123</v>
      </c>
      <c r="AJ3799" s="273" t="s">
        <v>200</v>
      </c>
      <c r="AK3799" s="273">
        <v>343530</v>
      </c>
      <c r="BV3799" s="279" t="s">
        <v>83</v>
      </c>
      <c r="BW3799" s="280" t="s">
        <v>63</v>
      </c>
      <c r="BX3799" s="280" t="s">
        <v>228</v>
      </c>
      <c r="BY3799" s="280" t="s">
        <v>237</v>
      </c>
      <c r="BZ3799" s="280" t="s">
        <v>167</v>
      </c>
      <c r="CA3799" s="280" t="s">
        <v>168</v>
      </c>
      <c r="CB3799" s="280" t="s">
        <v>313</v>
      </c>
      <c r="CC3799" s="280" t="s">
        <v>314</v>
      </c>
      <c r="CD3799" s="281">
        <v>14</v>
      </c>
      <c r="CE3799" s="277">
        <v>44986</v>
      </c>
      <c r="CF3799" s="280">
        <v>0</v>
      </c>
      <c r="CG3799" s="280" t="s">
        <v>90</v>
      </c>
      <c r="CH3799" s="280">
        <v>0</v>
      </c>
      <c r="CI3799" s="280" t="s">
        <v>80</v>
      </c>
      <c r="CJ3799" s="280"/>
      <c r="CK3799" s="280"/>
      <c r="CL3799" s="280"/>
      <c r="CM3799" s="280" t="s">
        <v>73</v>
      </c>
      <c r="CN3799" s="280">
        <v>3</v>
      </c>
    </row>
    <row r="3800" spans="4:92">
      <c r="D3800" s="273" t="s">
        <v>83</v>
      </c>
      <c r="E3800" s="273" t="s">
        <v>75</v>
      </c>
      <c r="F3800" s="273" t="s">
        <v>357</v>
      </c>
      <c r="G3800" s="273" t="s">
        <v>361</v>
      </c>
      <c r="H3800" s="274">
        <v>45200</v>
      </c>
      <c r="I3800" s="273">
        <v>14165</v>
      </c>
      <c r="J3800" s="273">
        <v>714</v>
      </c>
      <c r="K3800" s="273">
        <v>0</v>
      </c>
      <c r="L3800" s="273" t="s">
        <v>66</v>
      </c>
      <c r="N3800" s="273" t="s">
        <v>107</v>
      </c>
      <c r="W3800" s="273">
        <v>252276</v>
      </c>
      <c r="X3800" s="273" t="s">
        <v>64</v>
      </c>
      <c r="Y3800" s="273" t="s">
        <v>63</v>
      </c>
      <c r="Z3800" s="273" t="s">
        <v>165</v>
      </c>
      <c r="AA3800" s="273" t="s">
        <v>165</v>
      </c>
      <c r="AB3800" s="274">
        <v>45170</v>
      </c>
      <c r="AC3800" s="273">
        <v>13692</v>
      </c>
      <c r="AD3800" s="273">
        <v>11</v>
      </c>
      <c r="AE3800" s="273">
        <v>0</v>
      </c>
      <c r="AF3800" s="273" t="s">
        <v>90</v>
      </c>
      <c r="AG3800" s="273" t="s">
        <v>1198</v>
      </c>
      <c r="AH3800" s="273" t="s">
        <v>1051</v>
      </c>
      <c r="AI3800" s="273" t="s">
        <v>123</v>
      </c>
      <c r="AJ3800" s="273" t="s">
        <v>200</v>
      </c>
      <c r="AK3800" s="273">
        <v>343536</v>
      </c>
      <c r="BV3800" s="336" t="s">
        <v>83</v>
      </c>
      <c r="BW3800" s="337" t="s">
        <v>63</v>
      </c>
      <c r="BX3800" s="337" t="s">
        <v>228</v>
      </c>
      <c r="BY3800" s="337" t="s">
        <v>237</v>
      </c>
      <c r="BZ3800" s="337" t="s">
        <v>167</v>
      </c>
      <c r="CA3800" s="337" t="s">
        <v>168</v>
      </c>
      <c r="CB3800" s="337" t="s">
        <v>353</v>
      </c>
      <c r="CC3800" s="337" t="s">
        <v>354</v>
      </c>
      <c r="CD3800" s="338">
        <v>13</v>
      </c>
      <c r="CE3800" s="335">
        <v>44986</v>
      </c>
      <c r="CF3800" s="337">
        <v>693.31899999999996</v>
      </c>
      <c r="CG3800" s="337" t="s">
        <v>90</v>
      </c>
      <c r="CH3800" s="337">
        <v>693.31899999999996</v>
      </c>
      <c r="CI3800" s="337" t="s">
        <v>80</v>
      </c>
      <c r="CJ3800" s="337"/>
      <c r="CK3800" s="337"/>
      <c r="CL3800" s="337"/>
      <c r="CM3800" s="337" t="s">
        <v>73</v>
      </c>
      <c r="CN3800" s="337">
        <v>3</v>
      </c>
    </row>
    <row r="3801" spans="4:92">
      <c r="D3801" s="273" t="s">
        <v>83</v>
      </c>
      <c r="E3801" s="273" t="s">
        <v>75</v>
      </c>
      <c r="F3801" s="273" t="s">
        <v>357</v>
      </c>
      <c r="G3801" s="273" t="s">
        <v>361</v>
      </c>
      <c r="H3801" s="274">
        <v>45200</v>
      </c>
      <c r="I3801" s="273">
        <v>14165</v>
      </c>
      <c r="J3801" s="273">
        <v>714</v>
      </c>
      <c r="K3801" s="273">
        <v>119</v>
      </c>
      <c r="L3801" s="273" t="s">
        <v>66</v>
      </c>
      <c r="M3801" s="273">
        <v>6.1496250000000003</v>
      </c>
      <c r="N3801" s="273" t="s">
        <v>115</v>
      </c>
      <c r="W3801" s="273">
        <v>252275</v>
      </c>
      <c r="X3801" s="273" t="s">
        <v>64</v>
      </c>
      <c r="Y3801" s="273" t="s">
        <v>63</v>
      </c>
      <c r="Z3801" s="273" t="s">
        <v>165</v>
      </c>
      <c r="AA3801" s="273" t="s">
        <v>165</v>
      </c>
      <c r="AB3801" s="274">
        <v>45170</v>
      </c>
      <c r="AC3801" s="273">
        <v>13692</v>
      </c>
      <c r="AD3801" s="273">
        <v>11</v>
      </c>
      <c r="AE3801" s="273">
        <v>0</v>
      </c>
      <c r="AF3801" s="273" t="s">
        <v>90</v>
      </c>
      <c r="AG3801" s="273" t="s">
        <v>1198</v>
      </c>
      <c r="AH3801" s="273" t="s">
        <v>1053</v>
      </c>
      <c r="AI3801" s="273" t="s">
        <v>123</v>
      </c>
      <c r="AJ3801" s="273" t="s">
        <v>200</v>
      </c>
      <c r="AK3801" s="273">
        <v>343542</v>
      </c>
      <c r="BV3801" s="279" t="s">
        <v>83</v>
      </c>
      <c r="BW3801" s="280" t="s">
        <v>63</v>
      </c>
      <c r="BX3801" s="280" t="s">
        <v>228</v>
      </c>
      <c r="BY3801" s="280" t="s">
        <v>237</v>
      </c>
      <c r="BZ3801" s="280" t="s">
        <v>151</v>
      </c>
      <c r="CA3801" s="280" t="s">
        <v>152</v>
      </c>
      <c r="CB3801" s="280" t="s">
        <v>161</v>
      </c>
      <c r="CC3801" s="280" t="s">
        <v>162</v>
      </c>
      <c r="CD3801" s="281">
        <v>11</v>
      </c>
      <c r="CE3801" s="277">
        <v>44986</v>
      </c>
      <c r="CF3801" s="280">
        <v>1376</v>
      </c>
      <c r="CG3801" s="280" t="s">
        <v>90</v>
      </c>
      <c r="CH3801" s="280">
        <v>1376</v>
      </c>
      <c r="CI3801" s="280" t="s">
        <v>80</v>
      </c>
      <c r="CJ3801" s="280"/>
      <c r="CK3801" s="280"/>
      <c r="CL3801" s="280"/>
      <c r="CM3801" s="280" t="s">
        <v>73</v>
      </c>
      <c r="CN3801" s="280">
        <v>3</v>
      </c>
    </row>
    <row r="3802" spans="4:92">
      <c r="D3802" s="273" t="s">
        <v>83</v>
      </c>
      <c r="E3802" s="273" t="s">
        <v>75</v>
      </c>
      <c r="F3802" s="273" t="s">
        <v>357</v>
      </c>
      <c r="G3802" s="273" t="s">
        <v>361</v>
      </c>
      <c r="H3802" s="274">
        <v>45231</v>
      </c>
      <c r="I3802" s="273">
        <v>14532</v>
      </c>
      <c r="J3802" s="273">
        <v>714</v>
      </c>
      <c r="W3802" s="273">
        <v>271109</v>
      </c>
      <c r="X3802" s="273" t="s">
        <v>64</v>
      </c>
      <c r="Y3802" s="273" t="s">
        <v>63</v>
      </c>
      <c r="Z3802" s="273" t="s">
        <v>165</v>
      </c>
      <c r="AA3802" s="273" t="s">
        <v>165</v>
      </c>
      <c r="AB3802" s="274">
        <v>45170</v>
      </c>
      <c r="AC3802" s="273">
        <v>13692</v>
      </c>
      <c r="AD3802" s="273">
        <v>11</v>
      </c>
      <c r="AE3802" s="273">
        <v>0.2</v>
      </c>
      <c r="AF3802" s="273" t="s">
        <v>90</v>
      </c>
      <c r="AG3802" s="273" t="s">
        <v>1198</v>
      </c>
      <c r="AH3802" s="273" t="s">
        <v>1208</v>
      </c>
      <c r="AI3802" s="273" t="s">
        <v>123</v>
      </c>
      <c r="AJ3802" s="273" t="s">
        <v>200</v>
      </c>
      <c r="AK3802" s="273">
        <v>343548</v>
      </c>
      <c r="BV3802" s="336" t="s">
        <v>83</v>
      </c>
      <c r="BW3802" s="337" t="s">
        <v>63</v>
      </c>
      <c r="BX3802" s="337" t="s">
        <v>228</v>
      </c>
      <c r="BY3802" s="337" t="s">
        <v>237</v>
      </c>
      <c r="BZ3802" s="337" t="s">
        <v>151</v>
      </c>
      <c r="CA3802" s="337" t="s">
        <v>152</v>
      </c>
      <c r="CB3802" s="337" t="s">
        <v>153</v>
      </c>
      <c r="CC3802" s="337" t="s">
        <v>154</v>
      </c>
      <c r="CD3802" s="338">
        <v>10</v>
      </c>
      <c r="CE3802" s="335">
        <v>44986</v>
      </c>
      <c r="CF3802" s="337">
        <v>2021</v>
      </c>
      <c r="CG3802" s="337" t="s">
        <v>90</v>
      </c>
      <c r="CH3802" s="337">
        <v>2021</v>
      </c>
      <c r="CI3802" s="337" t="s">
        <v>80</v>
      </c>
      <c r="CJ3802" s="337"/>
      <c r="CK3802" s="337"/>
      <c r="CL3802" s="337"/>
      <c r="CM3802" s="337" t="s">
        <v>73</v>
      </c>
      <c r="CN3802" s="337">
        <v>3</v>
      </c>
    </row>
    <row r="3803" spans="4:92">
      <c r="D3803" s="273" t="s">
        <v>83</v>
      </c>
      <c r="E3803" s="273" t="s">
        <v>75</v>
      </c>
      <c r="F3803" s="273" t="s">
        <v>357</v>
      </c>
      <c r="G3803" s="273" t="s">
        <v>361</v>
      </c>
      <c r="H3803" s="274">
        <v>45231</v>
      </c>
      <c r="I3803" s="273">
        <v>14532</v>
      </c>
      <c r="J3803" s="273">
        <v>714</v>
      </c>
      <c r="K3803" s="273">
        <v>0</v>
      </c>
      <c r="L3803" s="273" t="s">
        <v>66</v>
      </c>
      <c r="N3803" s="273" t="s">
        <v>107</v>
      </c>
      <c r="W3803" s="273">
        <v>271134</v>
      </c>
      <c r="X3803" s="273" t="s">
        <v>64</v>
      </c>
      <c r="Y3803" s="273" t="s">
        <v>63</v>
      </c>
      <c r="Z3803" s="273" t="s">
        <v>165</v>
      </c>
      <c r="AA3803" s="273" t="s">
        <v>165</v>
      </c>
      <c r="AB3803" s="274">
        <v>45170</v>
      </c>
      <c r="AC3803" s="273">
        <v>13692</v>
      </c>
      <c r="AD3803" s="273">
        <v>11</v>
      </c>
      <c r="AE3803" s="273">
        <v>5.8000000000000003E-2</v>
      </c>
      <c r="AF3803" s="273" t="s">
        <v>90</v>
      </c>
      <c r="AG3803" s="273" t="s">
        <v>1198</v>
      </c>
      <c r="AH3803" s="273" t="s">
        <v>1209</v>
      </c>
      <c r="AI3803" s="273" t="s">
        <v>123</v>
      </c>
      <c r="AJ3803" s="273" t="s">
        <v>200</v>
      </c>
      <c r="AK3803" s="273">
        <v>343554</v>
      </c>
      <c r="BV3803" s="279" t="s">
        <v>83</v>
      </c>
      <c r="BW3803" s="280" t="s">
        <v>63</v>
      </c>
      <c r="BX3803" s="280" t="s">
        <v>228</v>
      </c>
      <c r="BY3803" s="280" t="s">
        <v>237</v>
      </c>
      <c r="BZ3803" s="280" t="s">
        <v>167</v>
      </c>
      <c r="CA3803" s="280" t="s">
        <v>168</v>
      </c>
      <c r="CB3803" s="280" t="s">
        <v>169</v>
      </c>
      <c r="CC3803" s="280" t="s">
        <v>170</v>
      </c>
      <c r="CD3803" s="281">
        <v>12</v>
      </c>
      <c r="CE3803" s="277">
        <v>44986</v>
      </c>
      <c r="CF3803" s="280">
        <v>32.155000000000001</v>
      </c>
      <c r="CG3803" s="280" t="s">
        <v>90</v>
      </c>
      <c r="CH3803" s="280">
        <v>32.155000000000001</v>
      </c>
      <c r="CI3803" s="280" t="s">
        <v>80</v>
      </c>
      <c r="CJ3803" s="280"/>
      <c r="CK3803" s="280"/>
      <c r="CL3803" s="280"/>
      <c r="CM3803" s="280" t="s">
        <v>73</v>
      </c>
      <c r="CN3803" s="280">
        <v>3</v>
      </c>
    </row>
    <row r="3804" spans="4:92">
      <c r="D3804" s="273" t="s">
        <v>83</v>
      </c>
      <c r="E3804" s="273" t="s">
        <v>75</v>
      </c>
      <c r="F3804" s="273" t="s">
        <v>357</v>
      </c>
      <c r="G3804" s="273" t="s">
        <v>361</v>
      </c>
      <c r="H3804" s="274">
        <v>45231</v>
      </c>
      <c r="I3804" s="273">
        <v>14532</v>
      </c>
      <c r="J3804" s="273">
        <v>714</v>
      </c>
      <c r="K3804" s="273">
        <v>129</v>
      </c>
      <c r="L3804" s="273" t="s">
        <v>66</v>
      </c>
      <c r="M3804" s="273">
        <v>6.8338749999999999</v>
      </c>
      <c r="N3804" s="273" t="s">
        <v>115</v>
      </c>
      <c r="W3804" s="273">
        <v>271133</v>
      </c>
      <c r="X3804" s="273" t="s">
        <v>64</v>
      </c>
      <c r="Y3804" s="273" t="s">
        <v>63</v>
      </c>
      <c r="Z3804" s="273" t="s">
        <v>165</v>
      </c>
      <c r="AA3804" s="273" t="s">
        <v>165</v>
      </c>
      <c r="AB3804" s="274">
        <v>45170</v>
      </c>
      <c r="AC3804" s="273">
        <v>13692</v>
      </c>
      <c r="AD3804" s="273">
        <v>11</v>
      </c>
      <c r="AE3804" s="273">
        <v>1.659</v>
      </c>
      <c r="AF3804" s="273" t="s">
        <v>90</v>
      </c>
      <c r="AG3804" s="273" t="s">
        <v>1198</v>
      </c>
      <c r="AH3804" s="273" t="s">
        <v>1210</v>
      </c>
      <c r="AI3804" s="273" t="s">
        <v>123</v>
      </c>
      <c r="AJ3804" s="273" t="s">
        <v>200</v>
      </c>
      <c r="AK3804" s="273">
        <v>343560</v>
      </c>
      <c r="BV3804" s="336" t="s">
        <v>83</v>
      </c>
      <c r="BW3804" s="337" t="s">
        <v>63</v>
      </c>
      <c r="BX3804" s="337" t="s">
        <v>228</v>
      </c>
      <c r="BY3804" s="337" t="s">
        <v>237</v>
      </c>
      <c r="BZ3804" s="337" t="s">
        <v>126</v>
      </c>
      <c r="CA3804" s="337" t="s">
        <v>127</v>
      </c>
      <c r="CB3804" s="337" t="s">
        <v>133</v>
      </c>
      <c r="CC3804" s="337" t="s">
        <v>134</v>
      </c>
      <c r="CD3804" s="338">
        <v>7</v>
      </c>
      <c r="CE3804" s="335">
        <v>44986</v>
      </c>
      <c r="CF3804" s="337"/>
      <c r="CG3804" s="337"/>
      <c r="CH3804" s="337"/>
      <c r="CI3804" s="337" t="s">
        <v>104</v>
      </c>
      <c r="CJ3804" s="337"/>
      <c r="CK3804" s="337"/>
      <c r="CL3804" s="337"/>
      <c r="CM3804" s="337" t="s">
        <v>73</v>
      </c>
      <c r="CN3804" s="337">
        <v>3</v>
      </c>
    </row>
    <row r="3805" spans="4:92">
      <c r="D3805" s="273" t="s">
        <v>83</v>
      </c>
      <c r="E3805" s="273" t="s">
        <v>75</v>
      </c>
      <c r="F3805" s="273" t="s">
        <v>357</v>
      </c>
      <c r="G3805" s="273" t="s">
        <v>361</v>
      </c>
      <c r="H3805" s="274">
        <v>45261</v>
      </c>
      <c r="I3805" s="273">
        <v>16992</v>
      </c>
      <c r="J3805" s="273">
        <v>714</v>
      </c>
      <c r="W3805" s="273">
        <v>313070</v>
      </c>
      <c r="X3805" s="273" t="s">
        <v>64</v>
      </c>
      <c r="Y3805" s="273" t="s">
        <v>63</v>
      </c>
      <c r="Z3805" s="273" t="s">
        <v>165</v>
      </c>
      <c r="AA3805" s="273" t="s">
        <v>165</v>
      </c>
      <c r="AB3805" s="274">
        <v>45170</v>
      </c>
      <c r="AC3805" s="273">
        <v>13692</v>
      </c>
      <c r="AD3805" s="273">
        <v>11</v>
      </c>
      <c r="AE3805" s="273">
        <v>0.12</v>
      </c>
      <c r="AF3805" s="273" t="s">
        <v>90</v>
      </c>
      <c r="AG3805" s="273" t="s">
        <v>1198</v>
      </c>
      <c r="AH3805" s="273" t="s">
        <v>984</v>
      </c>
      <c r="AI3805" s="273" t="s">
        <v>123</v>
      </c>
      <c r="AJ3805" s="273" t="s">
        <v>200</v>
      </c>
      <c r="AK3805" s="273">
        <v>343566</v>
      </c>
      <c r="BV3805" s="279" t="s">
        <v>83</v>
      </c>
      <c r="BW3805" s="280" t="s">
        <v>63</v>
      </c>
      <c r="BX3805" s="280" t="s">
        <v>228</v>
      </c>
      <c r="BY3805" s="280" t="s">
        <v>237</v>
      </c>
      <c r="BZ3805" s="280" t="s">
        <v>138</v>
      </c>
      <c r="CA3805" s="280" t="s">
        <v>139</v>
      </c>
      <c r="CB3805" s="280" t="s">
        <v>140</v>
      </c>
      <c r="CC3805" s="280" t="s">
        <v>141</v>
      </c>
      <c r="CD3805" s="281">
        <v>9</v>
      </c>
      <c r="CE3805" s="277">
        <v>44986</v>
      </c>
      <c r="CF3805" s="280">
        <v>0</v>
      </c>
      <c r="CG3805" s="280" t="s">
        <v>90</v>
      </c>
      <c r="CH3805" s="280">
        <v>0</v>
      </c>
      <c r="CI3805" s="280" t="s">
        <v>80</v>
      </c>
      <c r="CJ3805" s="280"/>
      <c r="CK3805" s="280"/>
      <c r="CL3805" s="280"/>
      <c r="CM3805" s="280" t="s">
        <v>73</v>
      </c>
      <c r="CN3805" s="280">
        <v>3</v>
      </c>
    </row>
    <row r="3806" spans="4:92">
      <c r="D3806" s="273" t="s">
        <v>83</v>
      </c>
      <c r="E3806" s="273" t="s">
        <v>75</v>
      </c>
      <c r="F3806" s="273" t="s">
        <v>357</v>
      </c>
      <c r="G3806" s="273" t="s">
        <v>361</v>
      </c>
      <c r="H3806" s="274">
        <v>45261</v>
      </c>
      <c r="I3806" s="273">
        <v>16992</v>
      </c>
      <c r="J3806" s="273">
        <v>714</v>
      </c>
      <c r="K3806" s="273">
        <v>0</v>
      </c>
      <c r="L3806" s="273" t="s">
        <v>66</v>
      </c>
      <c r="N3806" s="273" t="s">
        <v>107</v>
      </c>
      <c r="W3806" s="273">
        <v>313095</v>
      </c>
      <c r="X3806" s="273" t="s">
        <v>64</v>
      </c>
      <c r="Y3806" s="273" t="s">
        <v>63</v>
      </c>
      <c r="Z3806" s="273" t="s">
        <v>165</v>
      </c>
      <c r="AA3806" s="273" t="s">
        <v>165</v>
      </c>
      <c r="AB3806" s="274">
        <v>45170</v>
      </c>
      <c r="AC3806" s="273">
        <v>13692</v>
      </c>
      <c r="AD3806" s="273">
        <v>11</v>
      </c>
      <c r="AE3806" s="273">
        <v>2.1059999999999999</v>
      </c>
      <c r="AF3806" s="273" t="s">
        <v>90</v>
      </c>
      <c r="AG3806" s="273" t="s">
        <v>1198</v>
      </c>
      <c r="AH3806" s="273" t="s">
        <v>1211</v>
      </c>
      <c r="AI3806" s="273" t="s">
        <v>123</v>
      </c>
      <c r="AJ3806" s="273" t="s">
        <v>200</v>
      </c>
      <c r="AK3806" s="273">
        <v>343572</v>
      </c>
      <c r="BV3806" s="336" t="s">
        <v>83</v>
      </c>
      <c r="BW3806" s="337" t="s">
        <v>63</v>
      </c>
      <c r="BX3806" s="337" t="s">
        <v>228</v>
      </c>
      <c r="BY3806" s="337" t="s">
        <v>237</v>
      </c>
      <c r="BZ3806" s="337" t="s">
        <v>126</v>
      </c>
      <c r="CA3806" s="337" t="s">
        <v>127</v>
      </c>
      <c r="CB3806" s="337" t="s">
        <v>128</v>
      </c>
      <c r="CC3806" s="337" t="s">
        <v>129</v>
      </c>
      <c r="CD3806" s="338">
        <v>6</v>
      </c>
      <c r="CE3806" s="335">
        <v>44986</v>
      </c>
      <c r="CF3806" s="337"/>
      <c r="CG3806" s="337"/>
      <c r="CH3806" s="337"/>
      <c r="CI3806" s="337" t="s">
        <v>80</v>
      </c>
      <c r="CJ3806" s="337"/>
      <c r="CK3806" s="337"/>
      <c r="CL3806" s="337"/>
      <c r="CM3806" s="337" t="s">
        <v>73</v>
      </c>
      <c r="CN3806" s="337">
        <v>3</v>
      </c>
    </row>
    <row r="3807" spans="4:92">
      <c r="D3807" s="273" t="s">
        <v>83</v>
      </c>
      <c r="E3807" s="273" t="s">
        <v>75</v>
      </c>
      <c r="F3807" s="273" t="s">
        <v>357</v>
      </c>
      <c r="G3807" s="273" t="s">
        <v>361</v>
      </c>
      <c r="H3807" s="274">
        <v>45261</v>
      </c>
      <c r="I3807" s="273">
        <v>16992</v>
      </c>
      <c r="J3807" s="273">
        <v>714</v>
      </c>
      <c r="K3807" s="273">
        <v>108</v>
      </c>
      <c r="L3807" s="273" t="s">
        <v>66</v>
      </c>
      <c r="M3807" s="273">
        <v>38.83</v>
      </c>
      <c r="N3807" s="273" t="s">
        <v>115</v>
      </c>
      <c r="W3807" s="273">
        <v>313094</v>
      </c>
      <c r="X3807" s="273" t="s">
        <v>64</v>
      </c>
      <c r="Y3807" s="273" t="s">
        <v>63</v>
      </c>
      <c r="Z3807" s="273" t="s">
        <v>165</v>
      </c>
      <c r="AA3807" s="273" t="s">
        <v>165</v>
      </c>
      <c r="AB3807" s="274">
        <v>45170</v>
      </c>
      <c r="AC3807" s="273">
        <v>13692</v>
      </c>
      <c r="AD3807" s="273">
        <v>11</v>
      </c>
      <c r="AE3807" s="273">
        <v>0.58299999999999996</v>
      </c>
      <c r="AF3807" s="273" t="s">
        <v>90</v>
      </c>
      <c r="AG3807" s="273" t="s">
        <v>1198</v>
      </c>
      <c r="AH3807" s="273" t="s">
        <v>880</v>
      </c>
      <c r="AI3807" s="273" t="s">
        <v>123</v>
      </c>
      <c r="AJ3807" s="273" t="s">
        <v>200</v>
      </c>
      <c r="AK3807" s="273">
        <v>343578</v>
      </c>
      <c r="BV3807" s="279" t="s">
        <v>83</v>
      </c>
      <c r="BW3807" s="280" t="s">
        <v>63</v>
      </c>
      <c r="BX3807" s="280" t="s">
        <v>228</v>
      </c>
      <c r="BY3807" s="280" t="s">
        <v>237</v>
      </c>
      <c r="BZ3807" s="280" t="s">
        <v>138</v>
      </c>
      <c r="CA3807" s="280" t="s">
        <v>139</v>
      </c>
      <c r="CB3807" s="280" t="s">
        <v>190</v>
      </c>
      <c r="CC3807" s="280" t="s">
        <v>191</v>
      </c>
      <c r="CD3807" s="281">
        <v>8</v>
      </c>
      <c r="CE3807" s="277">
        <v>44958</v>
      </c>
      <c r="CF3807" s="280">
        <v>0</v>
      </c>
      <c r="CG3807" s="280" t="s">
        <v>90</v>
      </c>
      <c r="CH3807" s="280">
        <v>0</v>
      </c>
      <c r="CI3807" s="280" t="s">
        <v>80</v>
      </c>
      <c r="CJ3807" s="280"/>
      <c r="CK3807" s="280"/>
      <c r="CL3807" s="280"/>
      <c r="CM3807" s="280" t="s">
        <v>73</v>
      </c>
      <c r="CN3807" s="280">
        <v>3</v>
      </c>
    </row>
    <row r="3808" spans="4:92">
      <c r="D3808" s="273" t="s">
        <v>83</v>
      </c>
      <c r="E3808" s="273" t="s">
        <v>75</v>
      </c>
      <c r="F3808" s="273" t="s">
        <v>357</v>
      </c>
      <c r="G3808" s="273" t="s">
        <v>364</v>
      </c>
      <c r="H3808" s="274">
        <v>44927</v>
      </c>
      <c r="I3808" s="273">
        <v>11197</v>
      </c>
      <c r="J3808" s="273">
        <v>727</v>
      </c>
      <c r="W3808" s="273">
        <v>138600</v>
      </c>
      <c r="X3808" s="273" t="s">
        <v>64</v>
      </c>
      <c r="Y3808" s="273" t="s">
        <v>63</v>
      </c>
      <c r="Z3808" s="273" t="s">
        <v>165</v>
      </c>
      <c r="AA3808" s="273" t="s">
        <v>165</v>
      </c>
      <c r="AB3808" s="274">
        <v>45170</v>
      </c>
      <c r="AC3808" s="273">
        <v>13692</v>
      </c>
      <c r="AD3808" s="273">
        <v>11</v>
      </c>
      <c r="AE3808" s="273">
        <v>1.7999999999999999E-2</v>
      </c>
      <c r="AF3808" s="273" t="s">
        <v>90</v>
      </c>
      <c r="AG3808" s="273" t="s">
        <v>1198</v>
      </c>
      <c r="AH3808" s="273" t="s">
        <v>990</v>
      </c>
      <c r="AI3808" s="273" t="s">
        <v>123</v>
      </c>
      <c r="AJ3808" s="273" t="s">
        <v>200</v>
      </c>
      <c r="AK3808" s="273">
        <v>343584</v>
      </c>
      <c r="BV3808" s="336" t="s">
        <v>83</v>
      </c>
      <c r="BW3808" s="337" t="s">
        <v>63</v>
      </c>
      <c r="BX3808" s="337" t="s">
        <v>228</v>
      </c>
      <c r="BY3808" s="337" t="s">
        <v>237</v>
      </c>
      <c r="BZ3808" s="337" t="s">
        <v>86</v>
      </c>
      <c r="CA3808" s="337" t="s">
        <v>87</v>
      </c>
      <c r="CB3808" s="337" t="s">
        <v>217</v>
      </c>
      <c r="CC3808" s="337" t="s">
        <v>218</v>
      </c>
      <c r="CD3808" s="338">
        <v>2</v>
      </c>
      <c r="CE3808" s="335">
        <v>44958</v>
      </c>
      <c r="CF3808" s="337"/>
      <c r="CG3808" s="337" t="s">
        <v>181</v>
      </c>
      <c r="CH3808" s="337"/>
      <c r="CI3808" s="337" t="s">
        <v>181</v>
      </c>
      <c r="CJ3808" s="337" t="s">
        <v>573</v>
      </c>
      <c r="CK3808" s="337"/>
      <c r="CL3808" s="337"/>
      <c r="CM3808" s="337" t="s">
        <v>73</v>
      </c>
      <c r="CN3808" s="337">
        <v>3</v>
      </c>
    </row>
    <row r="3809" spans="4:92">
      <c r="D3809" s="273" t="s">
        <v>83</v>
      </c>
      <c r="E3809" s="273" t="s">
        <v>75</v>
      </c>
      <c r="F3809" s="273" t="s">
        <v>357</v>
      </c>
      <c r="G3809" s="273" t="s">
        <v>364</v>
      </c>
      <c r="H3809" s="274">
        <v>44927</v>
      </c>
      <c r="I3809" s="273">
        <v>11197</v>
      </c>
      <c r="J3809" s="273">
        <v>727</v>
      </c>
      <c r="K3809" s="273">
        <v>0</v>
      </c>
      <c r="L3809" s="273" t="s">
        <v>66</v>
      </c>
      <c r="N3809" s="273" t="s">
        <v>107</v>
      </c>
      <c r="W3809" s="273">
        <v>138625</v>
      </c>
      <c r="X3809" s="273" t="s">
        <v>64</v>
      </c>
      <c r="Y3809" s="273" t="s">
        <v>63</v>
      </c>
      <c r="Z3809" s="273" t="s">
        <v>165</v>
      </c>
      <c r="AA3809" s="273" t="s">
        <v>165</v>
      </c>
      <c r="AB3809" s="274">
        <v>45170</v>
      </c>
      <c r="AC3809" s="273">
        <v>13692</v>
      </c>
      <c r="AD3809" s="273">
        <v>11</v>
      </c>
      <c r="AE3809" s="273">
        <v>3.63</v>
      </c>
      <c r="AF3809" s="273" t="s">
        <v>90</v>
      </c>
      <c r="AG3809" s="273" t="s">
        <v>1198</v>
      </c>
      <c r="AH3809" s="273" t="s">
        <v>993</v>
      </c>
      <c r="AI3809" s="273" t="s">
        <v>123</v>
      </c>
      <c r="AJ3809" s="273" t="s">
        <v>200</v>
      </c>
      <c r="AK3809" s="273">
        <v>343590</v>
      </c>
      <c r="BV3809" s="279" t="s">
        <v>83</v>
      </c>
      <c r="BW3809" s="280" t="s">
        <v>63</v>
      </c>
      <c r="BX3809" s="280" t="s">
        <v>228</v>
      </c>
      <c r="BY3809" s="280" t="s">
        <v>237</v>
      </c>
      <c r="BZ3809" s="280" t="s">
        <v>204</v>
      </c>
      <c r="CA3809" s="280" t="s">
        <v>205</v>
      </c>
      <c r="CB3809" s="280" t="s">
        <v>206</v>
      </c>
      <c r="CC3809" s="280" t="s">
        <v>207</v>
      </c>
      <c r="CD3809" s="281">
        <v>0</v>
      </c>
      <c r="CE3809" s="277">
        <v>44958</v>
      </c>
      <c r="CF3809" s="280"/>
      <c r="CG3809" s="280" t="s">
        <v>181</v>
      </c>
      <c r="CH3809" s="280"/>
      <c r="CI3809" s="280" t="s">
        <v>208</v>
      </c>
      <c r="CJ3809" s="280" t="s">
        <v>209</v>
      </c>
      <c r="CK3809" s="280"/>
      <c r="CL3809" s="280"/>
      <c r="CM3809" s="280" t="s">
        <v>73</v>
      </c>
      <c r="CN3809" s="280">
        <v>3</v>
      </c>
    </row>
    <row r="3810" spans="4:92">
      <c r="D3810" s="273" t="s">
        <v>83</v>
      </c>
      <c r="E3810" s="273" t="s">
        <v>75</v>
      </c>
      <c r="F3810" s="273" t="s">
        <v>357</v>
      </c>
      <c r="G3810" s="273" t="s">
        <v>364</v>
      </c>
      <c r="H3810" s="274">
        <v>44927</v>
      </c>
      <c r="I3810" s="273">
        <v>11197</v>
      </c>
      <c r="J3810" s="273">
        <v>727</v>
      </c>
      <c r="K3810" s="273">
        <v>337</v>
      </c>
      <c r="L3810" s="273" t="s">
        <v>66</v>
      </c>
      <c r="M3810" s="273">
        <v>37.544625000000003</v>
      </c>
      <c r="N3810" s="273" t="s">
        <v>115</v>
      </c>
      <c r="W3810" s="273">
        <v>138624</v>
      </c>
      <c r="X3810" s="273" t="s">
        <v>64</v>
      </c>
      <c r="Y3810" s="273" t="s">
        <v>63</v>
      </c>
      <c r="Z3810" s="273" t="s">
        <v>165</v>
      </c>
      <c r="AA3810" s="273" t="s">
        <v>165</v>
      </c>
      <c r="AB3810" s="274">
        <v>45170</v>
      </c>
      <c r="AC3810" s="273">
        <v>13692</v>
      </c>
      <c r="AD3810" s="273">
        <v>11</v>
      </c>
      <c r="AE3810" s="273">
        <v>0</v>
      </c>
      <c r="AF3810" s="273" t="s">
        <v>90</v>
      </c>
      <c r="AG3810" s="273" t="s">
        <v>1198</v>
      </c>
      <c r="AH3810" s="273" t="s">
        <v>1172</v>
      </c>
      <c r="AI3810" s="273" t="s">
        <v>123</v>
      </c>
      <c r="AJ3810" s="273" t="s">
        <v>200</v>
      </c>
      <c r="AK3810" s="273">
        <v>343596</v>
      </c>
      <c r="BV3810" s="336" t="s">
        <v>83</v>
      </c>
      <c r="BW3810" s="337" t="s">
        <v>63</v>
      </c>
      <c r="BX3810" s="337" t="s">
        <v>228</v>
      </c>
      <c r="BY3810" s="337" t="s">
        <v>237</v>
      </c>
      <c r="BZ3810" s="337" t="s">
        <v>86</v>
      </c>
      <c r="CA3810" s="337" t="s">
        <v>87</v>
      </c>
      <c r="CB3810" s="337" t="s">
        <v>225</v>
      </c>
      <c r="CC3810" s="337" t="s">
        <v>226</v>
      </c>
      <c r="CD3810" s="338">
        <v>5</v>
      </c>
      <c r="CE3810" s="335">
        <v>44958</v>
      </c>
      <c r="CF3810" s="337">
        <v>0</v>
      </c>
      <c r="CG3810" s="337" t="s">
        <v>90</v>
      </c>
      <c r="CH3810" s="337">
        <v>0</v>
      </c>
      <c r="CI3810" s="337" t="s">
        <v>80</v>
      </c>
      <c r="CJ3810" s="337"/>
      <c r="CK3810" s="337"/>
      <c r="CL3810" s="337"/>
      <c r="CM3810" s="337" t="s">
        <v>73</v>
      </c>
      <c r="CN3810" s="337">
        <v>3</v>
      </c>
    </row>
    <row r="3811" spans="4:92">
      <c r="D3811" s="273" t="s">
        <v>83</v>
      </c>
      <c r="E3811" s="273" t="s">
        <v>75</v>
      </c>
      <c r="F3811" s="273" t="s">
        <v>357</v>
      </c>
      <c r="G3811" s="273" t="s">
        <v>364</v>
      </c>
      <c r="H3811" s="274">
        <v>44958</v>
      </c>
      <c r="I3811" s="273">
        <v>11359</v>
      </c>
      <c r="J3811" s="273">
        <v>727</v>
      </c>
      <c r="W3811" s="273">
        <v>143298</v>
      </c>
      <c r="X3811" s="273" t="s">
        <v>64</v>
      </c>
      <c r="Y3811" s="273" t="s">
        <v>63</v>
      </c>
      <c r="Z3811" s="273" t="s">
        <v>165</v>
      </c>
      <c r="AA3811" s="273" t="s">
        <v>165</v>
      </c>
      <c r="AB3811" s="274">
        <v>45170</v>
      </c>
      <c r="AC3811" s="273">
        <v>13692</v>
      </c>
      <c r="AD3811" s="273">
        <v>11</v>
      </c>
      <c r="AE3811" s="273">
        <v>0.23</v>
      </c>
      <c r="AF3811" s="273" t="s">
        <v>90</v>
      </c>
      <c r="AG3811" s="273" t="s">
        <v>1198</v>
      </c>
      <c r="AH3811" s="273" t="s">
        <v>1093</v>
      </c>
      <c r="AI3811" s="273" t="s">
        <v>123</v>
      </c>
      <c r="AJ3811" s="273" t="s">
        <v>200</v>
      </c>
      <c r="AK3811" s="273">
        <v>343602</v>
      </c>
      <c r="BV3811" s="279" t="s">
        <v>83</v>
      </c>
      <c r="BW3811" s="280" t="s">
        <v>63</v>
      </c>
      <c r="BX3811" s="280" t="s">
        <v>228</v>
      </c>
      <c r="BY3811" s="280" t="s">
        <v>237</v>
      </c>
      <c r="BZ3811" s="280" t="s">
        <v>86</v>
      </c>
      <c r="CA3811" s="280" t="s">
        <v>87</v>
      </c>
      <c r="CB3811" s="280" t="s">
        <v>233</v>
      </c>
      <c r="CC3811" s="280" t="s">
        <v>234</v>
      </c>
      <c r="CD3811" s="281">
        <v>1</v>
      </c>
      <c r="CE3811" s="277">
        <v>44958</v>
      </c>
      <c r="CF3811" s="280"/>
      <c r="CG3811" s="280" t="s">
        <v>181</v>
      </c>
      <c r="CH3811" s="280"/>
      <c r="CI3811" s="280" t="s">
        <v>181</v>
      </c>
      <c r="CJ3811" s="280" t="s">
        <v>565</v>
      </c>
      <c r="CK3811" s="280"/>
      <c r="CL3811" s="280"/>
      <c r="CM3811" s="280" t="s">
        <v>73</v>
      </c>
      <c r="CN3811" s="280">
        <v>3</v>
      </c>
    </row>
    <row r="3812" spans="4:92">
      <c r="D3812" s="273" t="s">
        <v>83</v>
      </c>
      <c r="E3812" s="273" t="s">
        <v>75</v>
      </c>
      <c r="F3812" s="273" t="s">
        <v>357</v>
      </c>
      <c r="G3812" s="273" t="s">
        <v>364</v>
      </c>
      <c r="H3812" s="274">
        <v>44958</v>
      </c>
      <c r="I3812" s="273">
        <v>11359</v>
      </c>
      <c r="J3812" s="273">
        <v>727</v>
      </c>
      <c r="K3812" s="273">
        <v>0</v>
      </c>
      <c r="L3812" s="273" t="s">
        <v>66</v>
      </c>
      <c r="N3812" s="273" t="s">
        <v>107</v>
      </c>
      <c r="W3812" s="273">
        <v>143323</v>
      </c>
      <c r="X3812" s="273" t="s">
        <v>64</v>
      </c>
      <c r="Y3812" s="273" t="s">
        <v>63</v>
      </c>
      <c r="Z3812" s="273" t="s">
        <v>165</v>
      </c>
      <c r="AA3812" s="273" t="s">
        <v>165</v>
      </c>
      <c r="AB3812" s="274">
        <v>45170</v>
      </c>
      <c r="AC3812" s="273">
        <v>13692</v>
      </c>
      <c r="AD3812" s="273">
        <v>11</v>
      </c>
      <c r="AE3812" s="273">
        <v>0.248</v>
      </c>
      <c r="AF3812" s="273" t="s">
        <v>90</v>
      </c>
      <c r="AG3812" s="273" t="s">
        <v>1198</v>
      </c>
      <c r="AH3812" s="273" t="s">
        <v>1216</v>
      </c>
      <c r="AI3812" s="273" t="s">
        <v>123</v>
      </c>
      <c r="AJ3812" s="273" t="s">
        <v>200</v>
      </c>
      <c r="AK3812" s="273">
        <v>343608</v>
      </c>
      <c r="BV3812" s="336" t="s">
        <v>83</v>
      </c>
      <c r="BW3812" s="337" t="s">
        <v>63</v>
      </c>
      <c r="BX3812" s="337" t="s">
        <v>228</v>
      </c>
      <c r="BY3812" s="337" t="s">
        <v>237</v>
      </c>
      <c r="BZ3812" s="337" t="s">
        <v>86</v>
      </c>
      <c r="CA3812" s="337" t="s">
        <v>87</v>
      </c>
      <c r="CB3812" s="337" t="s">
        <v>233</v>
      </c>
      <c r="CC3812" s="337" t="s">
        <v>234</v>
      </c>
      <c r="CD3812" s="338">
        <v>1</v>
      </c>
      <c r="CE3812" s="335">
        <v>44986</v>
      </c>
      <c r="CF3812" s="337"/>
      <c r="CG3812" s="337" t="s">
        <v>181</v>
      </c>
      <c r="CH3812" s="337"/>
      <c r="CI3812" s="337" t="s">
        <v>181</v>
      </c>
      <c r="CJ3812" s="337" t="s">
        <v>1267</v>
      </c>
      <c r="CK3812" s="337"/>
      <c r="CL3812" s="337"/>
      <c r="CM3812" s="337" t="s">
        <v>73</v>
      </c>
      <c r="CN3812" s="337">
        <v>3</v>
      </c>
    </row>
    <row r="3813" spans="4:92">
      <c r="D3813" s="273" t="s">
        <v>83</v>
      </c>
      <c r="E3813" s="273" t="s">
        <v>75</v>
      </c>
      <c r="F3813" s="273" t="s">
        <v>357</v>
      </c>
      <c r="G3813" s="273" t="s">
        <v>364</v>
      </c>
      <c r="H3813" s="274">
        <v>44958</v>
      </c>
      <c r="I3813" s="273">
        <v>11359</v>
      </c>
      <c r="J3813" s="273">
        <v>727</v>
      </c>
      <c r="K3813" s="273">
        <v>385</v>
      </c>
      <c r="L3813" s="273" t="s">
        <v>66</v>
      </c>
      <c r="M3813" s="273">
        <v>42.887812500000003</v>
      </c>
      <c r="N3813" s="273" t="s">
        <v>115</v>
      </c>
      <c r="W3813" s="273">
        <v>143322</v>
      </c>
      <c r="X3813" s="273" t="s">
        <v>64</v>
      </c>
      <c r="Y3813" s="273" t="s">
        <v>404</v>
      </c>
      <c r="Z3813" s="273" t="s">
        <v>456</v>
      </c>
      <c r="AA3813" s="273" t="s">
        <v>933</v>
      </c>
      <c r="AB3813" s="274">
        <v>44927</v>
      </c>
      <c r="AC3813" s="273">
        <v>15569</v>
      </c>
      <c r="AD3813" s="273">
        <v>874</v>
      </c>
      <c r="AK3813" s="273">
        <v>284928</v>
      </c>
      <c r="BV3813" s="279" t="s">
        <v>83</v>
      </c>
      <c r="BW3813" s="280" t="s">
        <v>63</v>
      </c>
      <c r="BX3813" s="280" t="s">
        <v>228</v>
      </c>
      <c r="BY3813" s="280" t="s">
        <v>237</v>
      </c>
      <c r="BZ3813" s="280" t="s">
        <v>86</v>
      </c>
      <c r="CA3813" s="280" t="s">
        <v>87</v>
      </c>
      <c r="CB3813" s="280" t="s">
        <v>225</v>
      </c>
      <c r="CC3813" s="280" t="s">
        <v>226</v>
      </c>
      <c r="CD3813" s="281">
        <v>5</v>
      </c>
      <c r="CE3813" s="277">
        <v>44986</v>
      </c>
      <c r="CF3813" s="280">
        <v>0</v>
      </c>
      <c r="CG3813" s="280" t="s">
        <v>90</v>
      </c>
      <c r="CH3813" s="280">
        <v>0</v>
      </c>
      <c r="CI3813" s="280" t="s">
        <v>80</v>
      </c>
      <c r="CJ3813" s="280"/>
      <c r="CK3813" s="280"/>
      <c r="CL3813" s="280"/>
      <c r="CM3813" s="280" t="s">
        <v>73</v>
      </c>
      <c r="CN3813" s="280">
        <v>3</v>
      </c>
    </row>
    <row r="3814" spans="4:92">
      <c r="D3814" s="273" t="s">
        <v>83</v>
      </c>
      <c r="E3814" s="273" t="s">
        <v>75</v>
      </c>
      <c r="F3814" s="273" t="s">
        <v>357</v>
      </c>
      <c r="G3814" s="273" t="s">
        <v>364</v>
      </c>
      <c r="H3814" s="274">
        <v>44986</v>
      </c>
      <c r="I3814" s="273">
        <v>11521</v>
      </c>
      <c r="J3814" s="273">
        <v>727</v>
      </c>
      <c r="W3814" s="273">
        <v>147996</v>
      </c>
      <c r="X3814" s="273" t="s">
        <v>64</v>
      </c>
      <c r="Y3814" s="273" t="s">
        <v>404</v>
      </c>
      <c r="Z3814" s="273" t="s">
        <v>456</v>
      </c>
      <c r="AA3814" s="273" t="s">
        <v>933</v>
      </c>
      <c r="AB3814" s="274">
        <v>44927</v>
      </c>
      <c r="AC3814" s="273">
        <v>16763</v>
      </c>
      <c r="AD3814" s="273">
        <v>874</v>
      </c>
      <c r="AK3814" s="273">
        <v>308887</v>
      </c>
      <c r="BV3814" s="336" t="s">
        <v>83</v>
      </c>
      <c r="BW3814" s="337" t="s">
        <v>63</v>
      </c>
      <c r="BX3814" s="337" t="s">
        <v>228</v>
      </c>
      <c r="BY3814" s="337" t="s">
        <v>237</v>
      </c>
      <c r="BZ3814" s="337" t="s">
        <v>204</v>
      </c>
      <c r="CA3814" s="337" t="s">
        <v>205</v>
      </c>
      <c r="CB3814" s="337" t="s">
        <v>206</v>
      </c>
      <c r="CC3814" s="337" t="s">
        <v>207</v>
      </c>
      <c r="CD3814" s="338">
        <v>0</v>
      </c>
      <c r="CE3814" s="335">
        <v>44986</v>
      </c>
      <c r="CF3814" s="337"/>
      <c r="CG3814" s="337" t="s">
        <v>181</v>
      </c>
      <c r="CH3814" s="337"/>
      <c r="CI3814" s="337" t="s">
        <v>208</v>
      </c>
      <c r="CJ3814" s="337" t="s">
        <v>209</v>
      </c>
      <c r="CK3814" s="337"/>
      <c r="CL3814" s="337"/>
      <c r="CM3814" s="337" t="s">
        <v>73</v>
      </c>
      <c r="CN3814" s="337">
        <v>3</v>
      </c>
    </row>
    <row r="3815" spans="4:92">
      <c r="D3815" s="273" t="s">
        <v>83</v>
      </c>
      <c r="E3815" s="273" t="s">
        <v>75</v>
      </c>
      <c r="F3815" s="273" t="s">
        <v>357</v>
      </c>
      <c r="G3815" s="273" t="s">
        <v>364</v>
      </c>
      <c r="H3815" s="274">
        <v>44986</v>
      </c>
      <c r="I3815" s="273">
        <v>11521</v>
      </c>
      <c r="J3815" s="273">
        <v>727</v>
      </c>
      <c r="K3815" s="273">
        <v>0</v>
      </c>
      <c r="L3815" s="273" t="s">
        <v>66</v>
      </c>
      <c r="N3815" s="273" t="s">
        <v>107</v>
      </c>
      <c r="W3815" s="273">
        <v>148021</v>
      </c>
      <c r="X3815" s="273" t="s">
        <v>64</v>
      </c>
      <c r="Y3815" s="273" t="s">
        <v>404</v>
      </c>
      <c r="Z3815" s="273" t="s">
        <v>456</v>
      </c>
      <c r="AA3815" s="273" t="s">
        <v>933</v>
      </c>
      <c r="AB3815" s="274">
        <v>44927</v>
      </c>
      <c r="AC3815" s="273">
        <v>16764</v>
      </c>
      <c r="AD3815" s="273">
        <v>874</v>
      </c>
      <c r="AE3815" s="273">
        <v>0.01</v>
      </c>
      <c r="AF3815" s="273" t="s">
        <v>90</v>
      </c>
      <c r="AG3815" s="273" t="s">
        <v>801</v>
      </c>
      <c r="AH3815" s="273" t="s">
        <v>1964</v>
      </c>
      <c r="AI3815" s="273" t="s">
        <v>123</v>
      </c>
      <c r="AJ3815" s="273" t="s">
        <v>627</v>
      </c>
      <c r="AK3815" s="273">
        <v>308903</v>
      </c>
      <c r="BV3815" s="279" t="s">
        <v>83</v>
      </c>
      <c r="BW3815" s="280" t="s">
        <v>63</v>
      </c>
      <c r="BX3815" s="280" t="s">
        <v>228</v>
      </c>
      <c r="BY3815" s="280" t="s">
        <v>237</v>
      </c>
      <c r="BZ3815" s="280" t="s">
        <v>86</v>
      </c>
      <c r="CA3815" s="280" t="s">
        <v>87</v>
      </c>
      <c r="CB3815" s="280" t="s">
        <v>217</v>
      </c>
      <c r="CC3815" s="280" t="s">
        <v>218</v>
      </c>
      <c r="CD3815" s="281">
        <v>2</v>
      </c>
      <c r="CE3815" s="277">
        <v>44986</v>
      </c>
      <c r="CF3815" s="280"/>
      <c r="CG3815" s="280" t="s">
        <v>181</v>
      </c>
      <c r="CH3815" s="280"/>
      <c r="CI3815" s="280" t="s">
        <v>181</v>
      </c>
      <c r="CJ3815" s="280" t="s">
        <v>573</v>
      </c>
      <c r="CK3815" s="280"/>
      <c r="CL3815" s="280"/>
      <c r="CM3815" s="280" t="s">
        <v>73</v>
      </c>
      <c r="CN3815" s="280">
        <v>3</v>
      </c>
    </row>
    <row r="3816" spans="4:92">
      <c r="D3816" s="273" t="s">
        <v>83</v>
      </c>
      <c r="E3816" s="273" t="s">
        <v>75</v>
      </c>
      <c r="F3816" s="273" t="s">
        <v>357</v>
      </c>
      <c r="G3816" s="273" t="s">
        <v>364</v>
      </c>
      <c r="H3816" s="274">
        <v>44986</v>
      </c>
      <c r="I3816" s="273">
        <v>11521</v>
      </c>
      <c r="J3816" s="273">
        <v>727</v>
      </c>
      <c r="K3816" s="273">
        <v>455</v>
      </c>
      <c r="L3816" s="273" t="s">
        <v>66</v>
      </c>
      <c r="M3816" s="273">
        <v>50.689124999999997</v>
      </c>
      <c r="N3816" s="273" t="s">
        <v>115</v>
      </c>
      <c r="W3816" s="273">
        <v>148020</v>
      </c>
      <c r="X3816" s="273" t="s">
        <v>64</v>
      </c>
      <c r="Y3816" s="273" t="s">
        <v>404</v>
      </c>
      <c r="Z3816" s="273" t="s">
        <v>456</v>
      </c>
      <c r="AA3816" s="273" t="s">
        <v>933</v>
      </c>
      <c r="AB3816" s="274">
        <v>45017</v>
      </c>
      <c r="AC3816" s="273">
        <v>14981</v>
      </c>
      <c r="AD3816" s="273">
        <v>874</v>
      </c>
      <c r="AK3816" s="273">
        <v>279753</v>
      </c>
      <c r="BV3816" s="336" t="s">
        <v>83</v>
      </c>
      <c r="BW3816" s="337" t="s">
        <v>63</v>
      </c>
      <c r="BX3816" s="337" t="s">
        <v>228</v>
      </c>
      <c r="BY3816" s="337" t="s">
        <v>237</v>
      </c>
      <c r="BZ3816" s="337" t="s">
        <v>138</v>
      </c>
      <c r="CA3816" s="337" t="s">
        <v>139</v>
      </c>
      <c r="CB3816" s="337" t="s">
        <v>190</v>
      </c>
      <c r="CC3816" s="337" t="s">
        <v>191</v>
      </c>
      <c r="CD3816" s="338">
        <v>8</v>
      </c>
      <c r="CE3816" s="335">
        <v>44986</v>
      </c>
      <c r="CF3816" s="337">
        <v>0</v>
      </c>
      <c r="CG3816" s="337" t="s">
        <v>90</v>
      </c>
      <c r="CH3816" s="337">
        <v>0</v>
      </c>
      <c r="CI3816" s="337" t="s">
        <v>80</v>
      </c>
      <c r="CJ3816" s="337"/>
      <c r="CK3816" s="337"/>
      <c r="CL3816" s="337"/>
      <c r="CM3816" s="337" t="s">
        <v>73</v>
      </c>
      <c r="CN3816" s="337">
        <v>3</v>
      </c>
    </row>
    <row r="3817" spans="4:92">
      <c r="D3817" s="273" t="s">
        <v>83</v>
      </c>
      <c r="E3817" s="273" t="s">
        <v>75</v>
      </c>
      <c r="F3817" s="273" t="s">
        <v>384</v>
      </c>
      <c r="G3817" s="273" t="s">
        <v>384</v>
      </c>
      <c r="H3817" s="274">
        <v>44927</v>
      </c>
      <c r="I3817" s="273">
        <v>17132</v>
      </c>
      <c r="J3817" s="273">
        <v>48</v>
      </c>
      <c r="K3817" s="273">
        <v>1900</v>
      </c>
      <c r="L3817" s="273" t="s">
        <v>1202</v>
      </c>
      <c r="M3817" s="273">
        <v>532.59375</v>
      </c>
      <c r="N3817" s="273" t="s">
        <v>1203</v>
      </c>
      <c r="P3817" s="273" t="s">
        <v>68</v>
      </c>
      <c r="Q3817" s="273" t="s">
        <v>1012</v>
      </c>
      <c r="R3817" s="273" t="s">
        <v>1336</v>
      </c>
      <c r="S3817" s="273" t="s">
        <v>1965</v>
      </c>
      <c r="T3817" s="273" t="s">
        <v>1672</v>
      </c>
      <c r="U3817" s="273" t="s">
        <v>73</v>
      </c>
      <c r="V3817" s="273" t="s">
        <v>1966</v>
      </c>
      <c r="W3817" s="273">
        <v>326261</v>
      </c>
      <c r="X3817" s="273" t="s">
        <v>64</v>
      </c>
      <c r="Y3817" s="273" t="s">
        <v>404</v>
      </c>
      <c r="Z3817" s="273" t="s">
        <v>456</v>
      </c>
      <c r="AA3817" s="273" t="s">
        <v>933</v>
      </c>
      <c r="AB3817" s="274">
        <v>45108</v>
      </c>
      <c r="AC3817" s="273">
        <v>15127</v>
      </c>
      <c r="AD3817" s="273">
        <v>874</v>
      </c>
      <c r="AK3817" s="273">
        <v>281359</v>
      </c>
      <c r="BV3817" s="279" t="s">
        <v>64</v>
      </c>
      <c r="BW3817" s="280" t="s">
        <v>75</v>
      </c>
      <c r="BX3817" s="280" t="s">
        <v>231</v>
      </c>
      <c r="BY3817" s="280" t="s">
        <v>231</v>
      </c>
      <c r="BZ3817" s="280" t="s">
        <v>86</v>
      </c>
      <c r="CA3817" s="280" t="s">
        <v>87</v>
      </c>
      <c r="CB3817" s="280" t="s">
        <v>217</v>
      </c>
      <c r="CC3817" s="280" t="s">
        <v>218</v>
      </c>
      <c r="CD3817" s="281">
        <v>2</v>
      </c>
      <c r="CE3817" s="277">
        <v>45261</v>
      </c>
      <c r="CF3817" s="280"/>
      <c r="CG3817" s="280" t="s">
        <v>181</v>
      </c>
      <c r="CH3817" s="280"/>
      <c r="CI3817" s="280" t="s">
        <v>181</v>
      </c>
      <c r="CJ3817" s="280" t="s">
        <v>277</v>
      </c>
      <c r="CK3817" s="280"/>
      <c r="CL3817" s="280"/>
      <c r="CM3817" s="280" t="s">
        <v>73</v>
      </c>
      <c r="CN3817" s="280">
        <v>3</v>
      </c>
    </row>
    <row r="3818" spans="4:92">
      <c r="D3818" s="273" t="s">
        <v>83</v>
      </c>
      <c r="E3818" s="273" t="s">
        <v>75</v>
      </c>
      <c r="F3818" s="273" t="s">
        <v>384</v>
      </c>
      <c r="G3818" s="273" t="s">
        <v>384</v>
      </c>
      <c r="H3818" s="274">
        <v>44958</v>
      </c>
      <c r="I3818" s="273">
        <v>11305</v>
      </c>
      <c r="J3818" s="273">
        <v>48</v>
      </c>
      <c r="K3818" s="273">
        <v>5849.81</v>
      </c>
      <c r="L3818" s="273" t="s">
        <v>66</v>
      </c>
      <c r="M3818" s="273">
        <v>0</v>
      </c>
      <c r="N3818" s="273" t="s">
        <v>1010</v>
      </c>
      <c r="O3818" s="273">
        <v>0</v>
      </c>
      <c r="P3818" s="273" t="s">
        <v>1011</v>
      </c>
      <c r="Q3818" s="273" t="s">
        <v>1188</v>
      </c>
      <c r="R3818" s="273" t="s">
        <v>1342</v>
      </c>
      <c r="V3818" s="273" t="s">
        <v>1508</v>
      </c>
      <c r="W3818" s="273">
        <v>275109</v>
      </c>
      <c r="X3818" s="273" t="s">
        <v>64</v>
      </c>
      <c r="Y3818" s="273" t="s">
        <v>404</v>
      </c>
      <c r="Z3818" s="273" t="s">
        <v>456</v>
      </c>
      <c r="AA3818" s="273" t="s">
        <v>933</v>
      </c>
      <c r="AB3818" s="274">
        <v>45108</v>
      </c>
      <c r="AC3818" s="273">
        <v>15718</v>
      </c>
      <c r="AD3818" s="273">
        <v>874</v>
      </c>
      <c r="AK3818" s="273">
        <v>285524</v>
      </c>
      <c r="BV3818" s="336" t="s">
        <v>64</v>
      </c>
      <c r="BW3818" s="337" t="s">
        <v>75</v>
      </c>
      <c r="BX3818" s="337" t="s">
        <v>231</v>
      </c>
      <c r="BY3818" s="337" t="s">
        <v>231</v>
      </c>
      <c r="BZ3818" s="337" t="s">
        <v>86</v>
      </c>
      <c r="CA3818" s="337" t="s">
        <v>87</v>
      </c>
      <c r="CB3818" s="337" t="s">
        <v>217</v>
      </c>
      <c r="CC3818" s="337" t="s">
        <v>218</v>
      </c>
      <c r="CD3818" s="338">
        <v>2</v>
      </c>
      <c r="CE3818" s="335">
        <v>45261</v>
      </c>
      <c r="CF3818" s="337"/>
      <c r="CG3818" s="337" t="s">
        <v>181</v>
      </c>
      <c r="CH3818" s="337"/>
      <c r="CI3818" s="337" t="s">
        <v>181</v>
      </c>
      <c r="CJ3818" s="337" t="s">
        <v>261</v>
      </c>
      <c r="CK3818" s="337"/>
      <c r="CL3818" s="337"/>
      <c r="CM3818" s="337" t="s">
        <v>73</v>
      </c>
      <c r="CN3818" s="337">
        <v>3</v>
      </c>
    </row>
    <row r="3819" spans="4:92">
      <c r="D3819" s="273" t="s">
        <v>83</v>
      </c>
      <c r="E3819" s="273" t="s">
        <v>75</v>
      </c>
      <c r="F3819" s="273" t="s">
        <v>384</v>
      </c>
      <c r="G3819" s="273" t="s">
        <v>384</v>
      </c>
      <c r="H3819" s="274">
        <v>44958</v>
      </c>
      <c r="I3819" s="273">
        <v>11305</v>
      </c>
      <c r="J3819" s="273">
        <v>48</v>
      </c>
      <c r="K3819" s="273">
        <v>0</v>
      </c>
      <c r="L3819" s="273" t="s">
        <v>66</v>
      </c>
      <c r="N3819" s="273" t="s">
        <v>107</v>
      </c>
      <c r="W3819" s="273">
        <v>275108</v>
      </c>
      <c r="X3819" s="273" t="s">
        <v>64</v>
      </c>
      <c r="Y3819" s="273" t="s">
        <v>404</v>
      </c>
      <c r="Z3819" s="273" t="s">
        <v>456</v>
      </c>
      <c r="AA3819" s="273" t="s">
        <v>933</v>
      </c>
      <c r="AB3819" s="274">
        <v>45200</v>
      </c>
      <c r="AC3819" s="273">
        <v>15273</v>
      </c>
      <c r="AD3819" s="273">
        <v>874</v>
      </c>
      <c r="AK3819" s="273">
        <v>282965</v>
      </c>
      <c r="BV3819" s="279" t="s">
        <v>64</v>
      </c>
      <c r="BW3819" s="280" t="s">
        <v>75</v>
      </c>
      <c r="BX3819" s="280" t="s">
        <v>231</v>
      </c>
      <c r="BY3819" s="280" t="s">
        <v>231</v>
      </c>
      <c r="BZ3819" s="280" t="s">
        <v>86</v>
      </c>
      <c r="CA3819" s="280" t="s">
        <v>87</v>
      </c>
      <c r="CB3819" s="280" t="s">
        <v>217</v>
      </c>
      <c r="CC3819" s="280" t="s">
        <v>218</v>
      </c>
      <c r="CD3819" s="281">
        <v>2</v>
      </c>
      <c r="CE3819" s="277">
        <v>45261</v>
      </c>
      <c r="CF3819" s="280"/>
      <c r="CG3819" s="280" t="s">
        <v>181</v>
      </c>
      <c r="CH3819" s="280"/>
      <c r="CI3819" s="280" t="s">
        <v>181</v>
      </c>
      <c r="CJ3819" s="280" t="s">
        <v>265</v>
      </c>
      <c r="CK3819" s="280"/>
      <c r="CL3819" s="280"/>
      <c r="CM3819" s="280" t="s">
        <v>73</v>
      </c>
      <c r="CN3819" s="280">
        <v>3</v>
      </c>
    </row>
    <row r="3820" spans="4:92">
      <c r="D3820" s="273" t="s">
        <v>83</v>
      </c>
      <c r="E3820" s="273" t="s">
        <v>75</v>
      </c>
      <c r="F3820" s="273" t="s">
        <v>384</v>
      </c>
      <c r="G3820" s="273" t="s">
        <v>384</v>
      </c>
      <c r="H3820" s="274">
        <v>44958</v>
      </c>
      <c r="I3820" s="273">
        <v>11305</v>
      </c>
      <c r="J3820" s="273">
        <v>48</v>
      </c>
      <c r="K3820" s="273">
        <v>190920</v>
      </c>
      <c r="L3820" s="273" t="s">
        <v>66</v>
      </c>
      <c r="M3820" s="273">
        <v>23996.1314375</v>
      </c>
      <c r="N3820" s="273" t="s">
        <v>115</v>
      </c>
      <c r="W3820" s="273">
        <v>275107</v>
      </c>
      <c r="X3820" s="273" t="s">
        <v>64</v>
      </c>
      <c r="Y3820" s="273" t="s">
        <v>404</v>
      </c>
      <c r="Z3820" s="273" t="s">
        <v>408</v>
      </c>
      <c r="AA3820" s="273" t="s">
        <v>956</v>
      </c>
      <c r="AB3820" s="274">
        <v>44927</v>
      </c>
      <c r="AC3820" s="273">
        <v>14828</v>
      </c>
      <c r="AD3820" s="273">
        <v>865</v>
      </c>
      <c r="AK3820" s="273">
        <v>278078</v>
      </c>
      <c r="BV3820" s="336" t="s">
        <v>64</v>
      </c>
      <c r="BW3820" s="337" t="s">
        <v>75</v>
      </c>
      <c r="BX3820" s="337" t="s">
        <v>231</v>
      </c>
      <c r="BY3820" s="337" t="s">
        <v>231</v>
      </c>
      <c r="BZ3820" s="337" t="s">
        <v>86</v>
      </c>
      <c r="CA3820" s="337" t="s">
        <v>87</v>
      </c>
      <c r="CB3820" s="337" t="s">
        <v>217</v>
      </c>
      <c r="CC3820" s="337" t="s">
        <v>218</v>
      </c>
      <c r="CD3820" s="338">
        <v>2</v>
      </c>
      <c r="CE3820" s="335">
        <v>45261</v>
      </c>
      <c r="CF3820" s="337"/>
      <c r="CG3820" s="337" t="s">
        <v>181</v>
      </c>
      <c r="CH3820" s="337"/>
      <c r="CI3820" s="337" t="s">
        <v>181</v>
      </c>
      <c r="CJ3820" s="337" t="s">
        <v>270</v>
      </c>
      <c r="CK3820" s="337"/>
      <c r="CL3820" s="337"/>
      <c r="CM3820" s="337" t="s">
        <v>73</v>
      </c>
      <c r="CN3820" s="337">
        <v>3</v>
      </c>
    </row>
    <row r="3821" spans="4:92">
      <c r="D3821" s="273" t="s">
        <v>83</v>
      </c>
      <c r="E3821" s="273" t="s">
        <v>75</v>
      </c>
      <c r="F3821" s="273" t="s">
        <v>384</v>
      </c>
      <c r="G3821" s="273" t="s">
        <v>384</v>
      </c>
      <c r="H3821" s="274">
        <v>44986</v>
      </c>
      <c r="I3821" s="273">
        <v>11467</v>
      </c>
      <c r="J3821" s="273">
        <v>48</v>
      </c>
      <c r="K3821" s="273">
        <v>9317.01</v>
      </c>
      <c r="L3821" s="273" t="s">
        <v>66</v>
      </c>
      <c r="M3821" s="273">
        <v>0</v>
      </c>
      <c r="N3821" s="273" t="s">
        <v>1010</v>
      </c>
      <c r="O3821" s="273">
        <v>0</v>
      </c>
      <c r="P3821" s="273" t="s">
        <v>1011</v>
      </c>
      <c r="Q3821" s="273" t="s">
        <v>1188</v>
      </c>
      <c r="R3821" s="273" t="s">
        <v>1342</v>
      </c>
      <c r="U3821" s="273" t="s">
        <v>73</v>
      </c>
      <c r="V3821" s="273" t="s">
        <v>1508</v>
      </c>
      <c r="W3821" s="273">
        <v>146456</v>
      </c>
      <c r="X3821" s="273" t="s">
        <v>64</v>
      </c>
      <c r="Y3821" s="273" t="s">
        <v>404</v>
      </c>
      <c r="Z3821" s="273" t="s">
        <v>408</v>
      </c>
      <c r="AA3821" s="273" t="s">
        <v>956</v>
      </c>
      <c r="AB3821" s="274">
        <v>44927</v>
      </c>
      <c r="AC3821" s="273">
        <v>15562</v>
      </c>
      <c r="AD3821" s="273">
        <v>865</v>
      </c>
      <c r="AK3821" s="273">
        <v>284900</v>
      </c>
      <c r="BV3821" s="279" t="s">
        <v>64</v>
      </c>
      <c r="BW3821" s="280" t="s">
        <v>75</v>
      </c>
      <c r="BX3821" s="280" t="s">
        <v>231</v>
      </c>
      <c r="BY3821" s="280" t="s">
        <v>231</v>
      </c>
      <c r="BZ3821" s="280" t="s">
        <v>204</v>
      </c>
      <c r="CA3821" s="280" t="s">
        <v>205</v>
      </c>
      <c r="CB3821" s="280" t="s">
        <v>206</v>
      </c>
      <c r="CC3821" s="280" t="s">
        <v>207</v>
      </c>
      <c r="CD3821" s="281">
        <v>0</v>
      </c>
      <c r="CE3821" s="277">
        <v>45261</v>
      </c>
      <c r="CF3821" s="280"/>
      <c r="CG3821" s="280" t="s">
        <v>181</v>
      </c>
      <c r="CH3821" s="280"/>
      <c r="CI3821" s="280" t="s">
        <v>208</v>
      </c>
      <c r="CJ3821" s="280" t="s">
        <v>209</v>
      </c>
      <c r="CK3821" s="280"/>
      <c r="CL3821" s="280"/>
      <c r="CM3821" s="280" t="s">
        <v>73</v>
      </c>
      <c r="CN3821" s="280">
        <v>3</v>
      </c>
    </row>
    <row r="3822" spans="4:92">
      <c r="D3822" s="273" t="s">
        <v>83</v>
      </c>
      <c r="E3822" s="273" t="s">
        <v>75</v>
      </c>
      <c r="F3822" s="273" t="s">
        <v>384</v>
      </c>
      <c r="G3822" s="273" t="s">
        <v>384</v>
      </c>
      <c r="H3822" s="274">
        <v>44986</v>
      </c>
      <c r="I3822" s="273">
        <v>11467</v>
      </c>
      <c r="J3822" s="273">
        <v>48</v>
      </c>
      <c r="K3822" s="273">
        <v>0</v>
      </c>
      <c r="L3822" s="273" t="s">
        <v>66</v>
      </c>
      <c r="N3822" s="273" t="s">
        <v>107</v>
      </c>
      <c r="W3822" s="273">
        <v>146455</v>
      </c>
      <c r="X3822" s="273" t="s">
        <v>64</v>
      </c>
      <c r="Y3822" s="273" t="s">
        <v>404</v>
      </c>
      <c r="Z3822" s="273" t="s">
        <v>408</v>
      </c>
      <c r="AA3822" s="273" t="s">
        <v>956</v>
      </c>
      <c r="AB3822" s="274">
        <v>44927</v>
      </c>
      <c r="AC3822" s="273">
        <v>16721</v>
      </c>
      <c r="AD3822" s="273">
        <v>865</v>
      </c>
      <c r="AK3822" s="273">
        <v>308383</v>
      </c>
      <c r="BV3822" s="336" t="s">
        <v>64</v>
      </c>
      <c r="BW3822" s="337" t="s">
        <v>75</v>
      </c>
      <c r="BX3822" s="337" t="s">
        <v>231</v>
      </c>
      <c r="BY3822" s="337" t="s">
        <v>231</v>
      </c>
      <c r="BZ3822" s="337" t="s">
        <v>204</v>
      </c>
      <c r="CA3822" s="337" t="s">
        <v>205</v>
      </c>
      <c r="CB3822" s="337" t="s">
        <v>206</v>
      </c>
      <c r="CC3822" s="337" t="s">
        <v>207</v>
      </c>
      <c r="CD3822" s="338">
        <v>0</v>
      </c>
      <c r="CE3822" s="335">
        <v>45261</v>
      </c>
      <c r="CF3822" s="337"/>
      <c r="CG3822" s="337" t="s">
        <v>181</v>
      </c>
      <c r="CH3822" s="337"/>
      <c r="CI3822" s="337" t="s">
        <v>208</v>
      </c>
      <c r="CJ3822" s="337" t="s">
        <v>209</v>
      </c>
      <c r="CK3822" s="337"/>
      <c r="CL3822" s="337"/>
      <c r="CM3822" s="337" t="s">
        <v>73</v>
      </c>
      <c r="CN3822" s="337">
        <v>3</v>
      </c>
    </row>
    <row r="3823" spans="4:92">
      <c r="D3823" s="273" t="s">
        <v>83</v>
      </c>
      <c r="E3823" s="273" t="s">
        <v>75</v>
      </c>
      <c r="F3823" s="273" t="s">
        <v>384</v>
      </c>
      <c r="G3823" s="273" t="s">
        <v>384</v>
      </c>
      <c r="H3823" s="274">
        <v>44986</v>
      </c>
      <c r="I3823" s="273">
        <v>11467</v>
      </c>
      <c r="J3823" s="273">
        <v>48</v>
      </c>
      <c r="K3823" s="273">
        <v>180880</v>
      </c>
      <c r="L3823" s="273" t="s">
        <v>66</v>
      </c>
      <c r="M3823" s="273">
        <v>21727.021874999999</v>
      </c>
      <c r="N3823" s="273" t="s">
        <v>115</v>
      </c>
      <c r="W3823" s="273">
        <v>146454</v>
      </c>
      <c r="X3823" s="273" t="s">
        <v>64</v>
      </c>
      <c r="Y3823" s="273" t="s">
        <v>404</v>
      </c>
      <c r="Z3823" s="273" t="s">
        <v>408</v>
      </c>
      <c r="AA3823" s="273" t="s">
        <v>956</v>
      </c>
      <c r="AB3823" s="274">
        <v>44927</v>
      </c>
      <c r="AC3823" s="273">
        <v>16722</v>
      </c>
      <c r="AD3823" s="273">
        <v>865</v>
      </c>
      <c r="AK3823" s="273">
        <v>308399</v>
      </c>
      <c r="BV3823" s="279" t="s">
        <v>64</v>
      </c>
      <c r="BW3823" s="280" t="s">
        <v>75</v>
      </c>
      <c r="BX3823" s="280" t="s">
        <v>231</v>
      </c>
      <c r="BY3823" s="280" t="s">
        <v>231</v>
      </c>
      <c r="BZ3823" s="280" t="s">
        <v>204</v>
      </c>
      <c r="CA3823" s="280" t="s">
        <v>205</v>
      </c>
      <c r="CB3823" s="280" t="s">
        <v>206</v>
      </c>
      <c r="CC3823" s="280" t="s">
        <v>207</v>
      </c>
      <c r="CD3823" s="281">
        <v>0</v>
      </c>
      <c r="CE3823" s="277">
        <v>45261</v>
      </c>
      <c r="CF3823" s="280"/>
      <c r="CG3823" s="280" t="s">
        <v>181</v>
      </c>
      <c r="CH3823" s="280"/>
      <c r="CI3823" s="280" t="s">
        <v>208</v>
      </c>
      <c r="CJ3823" s="280" t="s">
        <v>209</v>
      </c>
      <c r="CK3823" s="280"/>
      <c r="CL3823" s="280"/>
      <c r="CM3823" s="280" t="s">
        <v>73</v>
      </c>
      <c r="CN3823" s="280">
        <v>3</v>
      </c>
    </row>
    <row r="3824" spans="4:92">
      <c r="D3824" s="273" t="s">
        <v>83</v>
      </c>
      <c r="E3824" s="273" t="s">
        <v>75</v>
      </c>
      <c r="F3824" s="273" t="s">
        <v>384</v>
      </c>
      <c r="G3824" s="273" t="s">
        <v>384</v>
      </c>
      <c r="H3824" s="274">
        <v>45017</v>
      </c>
      <c r="I3824" s="273">
        <v>11629</v>
      </c>
      <c r="J3824" s="273">
        <v>48</v>
      </c>
      <c r="K3824" s="273">
        <v>10625.19</v>
      </c>
      <c r="L3824" s="273" t="s">
        <v>66</v>
      </c>
      <c r="M3824" s="273">
        <v>0</v>
      </c>
      <c r="N3824" s="273" t="s">
        <v>1010</v>
      </c>
      <c r="O3824" s="273">
        <v>0</v>
      </c>
      <c r="P3824" s="273" t="s">
        <v>1011</v>
      </c>
      <c r="Q3824" s="273" t="s">
        <v>1188</v>
      </c>
      <c r="R3824" s="273" t="s">
        <v>1342</v>
      </c>
      <c r="U3824" s="273" t="s">
        <v>73</v>
      </c>
      <c r="V3824" s="273" t="s">
        <v>1508</v>
      </c>
      <c r="W3824" s="273">
        <v>151154</v>
      </c>
      <c r="X3824" s="273" t="s">
        <v>64</v>
      </c>
      <c r="Y3824" s="273" t="s">
        <v>404</v>
      </c>
      <c r="Z3824" s="273" t="s">
        <v>408</v>
      </c>
      <c r="AA3824" s="273" t="s">
        <v>956</v>
      </c>
      <c r="AB3824" s="274">
        <v>45017</v>
      </c>
      <c r="AC3824" s="273">
        <v>14974</v>
      </c>
      <c r="AD3824" s="273">
        <v>865</v>
      </c>
      <c r="AK3824" s="273">
        <v>279684</v>
      </c>
      <c r="BV3824" s="336" t="s">
        <v>64</v>
      </c>
      <c r="BW3824" s="337" t="s">
        <v>75</v>
      </c>
      <c r="BX3824" s="337" t="s">
        <v>231</v>
      </c>
      <c r="BY3824" s="337" t="s">
        <v>231</v>
      </c>
      <c r="BZ3824" s="337" t="s">
        <v>86</v>
      </c>
      <c r="CA3824" s="337" t="s">
        <v>87</v>
      </c>
      <c r="CB3824" s="337" t="s">
        <v>233</v>
      </c>
      <c r="CC3824" s="337" t="s">
        <v>234</v>
      </c>
      <c r="CD3824" s="338">
        <v>1</v>
      </c>
      <c r="CE3824" s="335">
        <v>45261</v>
      </c>
      <c r="CF3824" s="337"/>
      <c r="CG3824" s="337" t="s">
        <v>181</v>
      </c>
      <c r="CH3824" s="337"/>
      <c r="CI3824" s="337" t="s">
        <v>181</v>
      </c>
      <c r="CJ3824" s="337" t="s">
        <v>1465</v>
      </c>
      <c r="CK3824" s="337"/>
      <c r="CL3824" s="337"/>
      <c r="CM3824" s="337" t="s">
        <v>73</v>
      </c>
      <c r="CN3824" s="337">
        <v>3</v>
      </c>
    </row>
    <row r="3825" spans="4:92">
      <c r="D3825" s="273" t="s">
        <v>83</v>
      </c>
      <c r="E3825" s="273" t="s">
        <v>75</v>
      </c>
      <c r="F3825" s="273" t="s">
        <v>384</v>
      </c>
      <c r="G3825" s="273" t="s">
        <v>384</v>
      </c>
      <c r="H3825" s="274">
        <v>45017</v>
      </c>
      <c r="I3825" s="273">
        <v>11629</v>
      </c>
      <c r="J3825" s="273">
        <v>48</v>
      </c>
      <c r="K3825" s="273">
        <v>0</v>
      </c>
      <c r="L3825" s="273" t="s">
        <v>66</v>
      </c>
      <c r="N3825" s="273" t="s">
        <v>107</v>
      </c>
      <c r="W3825" s="273">
        <v>151153</v>
      </c>
      <c r="X3825" s="273" t="s">
        <v>64</v>
      </c>
      <c r="Y3825" s="273" t="s">
        <v>404</v>
      </c>
      <c r="Z3825" s="273" t="s">
        <v>408</v>
      </c>
      <c r="AA3825" s="273" t="s">
        <v>956</v>
      </c>
      <c r="AB3825" s="274">
        <v>45108</v>
      </c>
      <c r="AC3825" s="273">
        <v>15120</v>
      </c>
      <c r="AD3825" s="273">
        <v>865</v>
      </c>
      <c r="AK3825" s="273">
        <v>281290</v>
      </c>
      <c r="BV3825" s="279" t="s">
        <v>64</v>
      </c>
      <c r="BW3825" s="280" t="s">
        <v>75</v>
      </c>
      <c r="BX3825" s="280" t="s">
        <v>231</v>
      </c>
      <c r="BY3825" s="280" t="s">
        <v>231</v>
      </c>
      <c r="BZ3825" s="280" t="s">
        <v>86</v>
      </c>
      <c r="CA3825" s="280" t="s">
        <v>87</v>
      </c>
      <c r="CB3825" s="280" t="s">
        <v>233</v>
      </c>
      <c r="CC3825" s="280" t="s">
        <v>234</v>
      </c>
      <c r="CD3825" s="281">
        <v>1</v>
      </c>
      <c r="CE3825" s="277">
        <v>45261</v>
      </c>
      <c r="CF3825" s="280"/>
      <c r="CG3825" s="280" t="s">
        <v>181</v>
      </c>
      <c r="CH3825" s="280"/>
      <c r="CI3825" s="280" t="s">
        <v>181</v>
      </c>
      <c r="CJ3825" s="280" t="s">
        <v>1465</v>
      </c>
      <c r="CK3825" s="280"/>
      <c r="CL3825" s="280"/>
      <c r="CM3825" s="280" t="s">
        <v>73</v>
      </c>
      <c r="CN3825" s="280">
        <v>3</v>
      </c>
    </row>
    <row r="3826" spans="4:92">
      <c r="D3826" s="273" t="s">
        <v>83</v>
      </c>
      <c r="E3826" s="273" t="s">
        <v>75</v>
      </c>
      <c r="F3826" s="273" t="s">
        <v>384</v>
      </c>
      <c r="G3826" s="273" t="s">
        <v>384</v>
      </c>
      <c r="H3826" s="274">
        <v>45017</v>
      </c>
      <c r="I3826" s="273">
        <v>11629</v>
      </c>
      <c r="J3826" s="273">
        <v>48</v>
      </c>
      <c r="K3826" s="273">
        <v>164280</v>
      </c>
      <c r="L3826" s="273" t="s">
        <v>66</v>
      </c>
      <c r="M3826" s="273">
        <v>20168.960187500001</v>
      </c>
      <c r="N3826" s="273" t="s">
        <v>115</v>
      </c>
      <c r="W3826" s="273">
        <v>151152</v>
      </c>
      <c r="X3826" s="273" t="s">
        <v>64</v>
      </c>
      <c r="Y3826" s="273" t="s">
        <v>404</v>
      </c>
      <c r="Z3826" s="273" t="s">
        <v>408</v>
      </c>
      <c r="AA3826" s="273" t="s">
        <v>956</v>
      </c>
      <c r="AB3826" s="274">
        <v>45108</v>
      </c>
      <c r="AC3826" s="273">
        <v>15711</v>
      </c>
      <c r="AD3826" s="273">
        <v>865</v>
      </c>
      <c r="AK3826" s="273">
        <v>285496</v>
      </c>
      <c r="BV3826" s="336" t="s">
        <v>64</v>
      </c>
      <c r="BW3826" s="337" t="s">
        <v>75</v>
      </c>
      <c r="BX3826" s="337" t="s">
        <v>231</v>
      </c>
      <c r="BY3826" s="337" t="s">
        <v>231</v>
      </c>
      <c r="BZ3826" s="337" t="s">
        <v>86</v>
      </c>
      <c r="CA3826" s="337" t="s">
        <v>87</v>
      </c>
      <c r="CB3826" s="337" t="s">
        <v>233</v>
      </c>
      <c r="CC3826" s="337" t="s">
        <v>234</v>
      </c>
      <c r="CD3826" s="338">
        <v>1</v>
      </c>
      <c r="CE3826" s="335">
        <v>45261</v>
      </c>
      <c r="CF3826" s="337"/>
      <c r="CG3826" s="337" t="s">
        <v>181</v>
      </c>
      <c r="CH3826" s="337"/>
      <c r="CI3826" s="337" t="s">
        <v>181</v>
      </c>
      <c r="CJ3826" s="337" t="s">
        <v>1465</v>
      </c>
      <c r="CK3826" s="337"/>
      <c r="CL3826" s="337"/>
      <c r="CM3826" s="337" t="s">
        <v>73</v>
      </c>
      <c r="CN3826" s="337">
        <v>3</v>
      </c>
    </row>
    <row r="3827" spans="4:92">
      <c r="D3827" s="273" t="s">
        <v>83</v>
      </c>
      <c r="E3827" s="273" t="s">
        <v>75</v>
      </c>
      <c r="F3827" s="273" t="s">
        <v>384</v>
      </c>
      <c r="G3827" s="273" t="s">
        <v>384</v>
      </c>
      <c r="H3827" s="274">
        <v>45047</v>
      </c>
      <c r="I3827" s="273">
        <v>12196</v>
      </c>
      <c r="J3827" s="273">
        <v>48</v>
      </c>
      <c r="K3827" s="273">
        <v>10948.56</v>
      </c>
      <c r="L3827" s="273" t="s">
        <v>66</v>
      </c>
      <c r="M3827" s="273">
        <v>0</v>
      </c>
      <c r="N3827" s="273" t="s">
        <v>1010</v>
      </c>
      <c r="O3827" s="273">
        <v>0</v>
      </c>
      <c r="P3827" s="273" t="s">
        <v>1011</v>
      </c>
      <c r="Q3827" s="273" t="s">
        <v>1188</v>
      </c>
      <c r="R3827" s="273" t="s">
        <v>1342</v>
      </c>
      <c r="U3827" s="273" t="s">
        <v>73</v>
      </c>
      <c r="V3827" s="273" t="s">
        <v>1508</v>
      </c>
      <c r="W3827" s="273">
        <v>175705</v>
      </c>
      <c r="X3827" s="273" t="s">
        <v>64</v>
      </c>
      <c r="Y3827" s="273" t="s">
        <v>404</v>
      </c>
      <c r="Z3827" s="273" t="s">
        <v>408</v>
      </c>
      <c r="AA3827" s="273" t="s">
        <v>956</v>
      </c>
      <c r="AB3827" s="274">
        <v>45200</v>
      </c>
      <c r="AC3827" s="273">
        <v>15266</v>
      </c>
      <c r="AD3827" s="273">
        <v>865</v>
      </c>
      <c r="AK3827" s="273">
        <v>282896</v>
      </c>
      <c r="BV3827" s="279" t="s">
        <v>64</v>
      </c>
      <c r="BW3827" s="280" t="s">
        <v>75</v>
      </c>
      <c r="BX3827" s="280" t="s">
        <v>231</v>
      </c>
      <c r="BY3827" s="280" t="s">
        <v>231</v>
      </c>
      <c r="BZ3827" s="280" t="s">
        <v>86</v>
      </c>
      <c r="CA3827" s="280" t="s">
        <v>87</v>
      </c>
      <c r="CB3827" s="280" t="s">
        <v>233</v>
      </c>
      <c r="CC3827" s="280" t="s">
        <v>234</v>
      </c>
      <c r="CD3827" s="281">
        <v>1</v>
      </c>
      <c r="CE3827" s="277">
        <v>45261</v>
      </c>
      <c r="CF3827" s="280"/>
      <c r="CG3827" s="280" t="s">
        <v>181</v>
      </c>
      <c r="CH3827" s="280"/>
      <c r="CI3827" s="280" t="s">
        <v>181</v>
      </c>
      <c r="CJ3827" s="280" t="s">
        <v>1465</v>
      </c>
      <c r="CK3827" s="280"/>
      <c r="CL3827" s="280"/>
      <c r="CM3827" s="280" t="s">
        <v>73</v>
      </c>
      <c r="CN3827" s="280">
        <v>3</v>
      </c>
    </row>
    <row r="3828" spans="4:92">
      <c r="D3828" s="273" t="s">
        <v>83</v>
      </c>
      <c r="E3828" s="273" t="s">
        <v>75</v>
      </c>
      <c r="F3828" s="273" t="s">
        <v>384</v>
      </c>
      <c r="G3828" s="273" t="s">
        <v>384</v>
      </c>
      <c r="H3828" s="274">
        <v>45047</v>
      </c>
      <c r="I3828" s="273">
        <v>12196</v>
      </c>
      <c r="J3828" s="273">
        <v>48</v>
      </c>
      <c r="K3828" s="273">
        <v>0</v>
      </c>
      <c r="L3828" s="273" t="s">
        <v>66</v>
      </c>
      <c r="N3828" s="273" t="s">
        <v>107</v>
      </c>
      <c r="W3828" s="273">
        <v>175704</v>
      </c>
      <c r="X3828" s="273" t="s">
        <v>64</v>
      </c>
      <c r="Y3828" s="273" t="s">
        <v>404</v>
      </c>
      <c r="Z3828" s="273" t="s">
        <v>408</v>
      </c>
      <c r="AA3828" s="273" t="s">
        <v>419</v>
      </c>
      <c r="AB3828" s="274">
        <v>44927</v>
      </c>
      <c r="AC3828" s="273">
        <v>11959</v>
      </c>
      <c r="AD3828" s="273">
        <v>55</v>
      </c>
      <c r="AE3828" s="273">
        <v>1.8340000000000001</v>
      </c>
      <c r="AF3828" s="273" t="s">
        <v>90</v>
      </c>
      <c r="AH3828" s="273" t="s">
        <v>1251</v>
      </c>
      <c r="AI3828" s="273" t="s">
        <v>123</v>
      </c>
      <c r="AJ3828" s="273" t="s">
        <v>200</v>
      </c>
      <c r="AK3828" s="273">
        <v>184054</v>
      </c>
      <c r="BV3828" s="336" t="s">
        <v>83</v>
      </c>
      <c r="BW3828" s="337" t="s">
        <v>63</v>
      </c>
      <c r="BX3828" s="337" t="s">
        <v>228</v>
      </c>
      <c r="BY3828" s="337" t="s">
        <v>237</v>
      </c>
      <c r="BZ3828" s="337" t="s">
        <v>167</v>
      </c>
      <c r="CA3828" s="337" t="s">
        <v>168</v>
      </c>
      <c r="CB3828" s="337" t="s">
        <v>313</v>
      </c>
      <c r="CC3828" s="337" t="s">
        <v>314</v>
      </c>
      <c r="CD3828" s="338">
        <v>14</v>
      </c>
      <c r="CE3828" s="335">
        <v>45047</v>
      </c>
      <c r="CF3828" s="337">
        <v>0</v>
      </c>
      <c r="CG3828" s="337" t="s">
        <v>90</v>
      </c>
      <c r="CH3828" s="337">
        <v>0</v>
      </c>
      <c r="CI3828" s="337" t="s">
        <v>80</v>
      </c>
      <c r="CJ3828" s="337"/>
      <c r="CK3828" s="337"/>
      <c r="CL3828" s="337"/>
      <c r="CM3828" s="337" t="s">
        <v>73</v>
      </c>
      <c r="CN3828" s="337">
        <v>3</v>
      </c>
    </row>
    <row r="3829" spans="4:92">
      <c r="D3829" s="273" t="s">
        <v>83</v>
      </c>
      <c r="E3829" s="273" t="s">
        <v>75</v>
      </c>
      <c r="F3829" s="273" t="s">
        <v>384</v>
      </c>
      <c r="G3829" s="273" t="s">
        <v>384</v>
      </c>
      <c r="H3829" s="274">
        <v>45047</v>
      </c>
      <c r="I3829" s="273">
        <v>12196</v>
      </c>
      <c r="J3829" s="273">
        <v>48</v>
      </c>
      <c r="K3829" s="273">
        <v>204880</v>
      </c>
      <c r="L3829" s="273" t="s">
        <v>66</v>
      </c>
      <c r="M3829" s="273">
        <v>29451.5</v>
      </c>
      <c r="N3829" s="273" t="s">
        <v>115</v>
      </c>
      <c r="W3829" s="273">
        <v>175703</v>
      </c>
      <c r="X3829" s="273" t="s">
        <v>64</v>
      </c>
      <c r="Y3829" s="273" t="s">
        <v>404</v>
      </c>
      <c r="Z3829" s="273" t="s">
        <v>408</v>
      </c>
      <c r="AA3829" s="273" t="s">
        <v>419</v>
      </c>
      <c r="AB3829" s="274">
        <v>44927</v>
      </c>
      <c r="AC3829" s="273">
        <v>11959</v>
      </c>
      <c r="AD3829" s="273">
        <v>55</v>
      </c>
      <c r="AE3829" s="273">
        <v>2.4E-2</v>
      </c>
      <c r="AF3829" s="273" t="s">
        <v>90</v>
      </c>
      <c r="AH3829" s="273" t="s">
        <v>1967</v>
      </c>
      <c r="AI3829" s="273" t="s">
        <v>123</v>
      </c>
      <c r="AJ3829" s="273" t="s">
        <v>200</v>
      </c>
      <c r="AK3829" s="273">
        <v>184060</v>
      </c>
      <c r="BV3829" s="279" t="s">
        <v>83</v>
      </c>
      <c r="BW3829" s="280" t="s">
        <v>63</v>
      </c>
      <c r="BX3829" s="280" t="s">
        <v>228</v>
      </c>
      <c r="BY3829" s="280" t="s">
        <v>237</v>
      </c>
      <c r="BZ3829" s="280" t="s">
        <v>167</v>
      </c>
      <c r="CA3829" s="280" t="s">
        <v>168</v>
      </c>
      <c r="CB3829" s="280" t="s">
        <v>353</v>
      </c>
      <c r="CC3829" s="280" t="s">
        <v>354</v>
      </c>
      <c r="CD3829" s="281">
        <v>13</v>
      </c>
      <c r="CE3829" s="277">
        <v>45047</v>
      </c>
      <c r="CF3829" s="280">
        <v>1636.3879999999999</v>
      </c>
      <c r="CG3829" s="280" t="s">
        <v>90</v>
      </c>
      <c r="CH3829" s="280">
        <v>1636.3879999999999</v>
      </c>
      <c r="CI3829" s="280" t="s">
        <v>80</v>
      </c>
      <c r="CJ3829" s="280"/>
      <c r="CK3829" s="280"/>
      <c r="CL3829" s="280"/>
      <c r="CM3829" s="280" t="s">
        <v>73</v>
      </c>
      <c r="CN3829" s="280">
        <v>3</v>
      </c>
    </row>
    <row r="3830" spans="4:92">
      <c r="D3830" s="273" t="s">
        <v>83</v>
      </c>
      <c r="E3830" s="273" t="s">
        <v>75</v>
      </c>
      <c r="F3830" s="273" t="s">
        <v>384</v>
      </c>
      <c r="G3830" s="273" t="s">
        <v>384</v>
      </c>
      <c r="H3830" s="274">
        <v>45078</v>
      </c>
      <c r="I3830" s="273">
        <v>12465</v>
      </c>
      <c r="J3830" s="273">
        <v>48</v>
      </c>
      <c r="K3830" s="273">
        <v>9421.56</v>
      </c>
      <c r="L3830" s="273" t="s">
        <v>66</v>
      </c>
      <c r="M3830" s="273">
        <v>0</v>
      </c>
      <c r="N3830" s="273" t="s">
        <v>1010</v>
      </c>
      <c r="O3830" s="273">
        <v>0</v>
      </c>
      <c r="P3830" s="273" t="s">
        <v>1011</v>
      </c>
      <c r="Q3830" s="273" t="s">
        <v>1188</v>
      </c>
      <c r="R3830" s="273" t="s">
        <v>1342</v>
      </c>
      <c r="U3830" s="273" t="s">
        <v>73</v>
      </c>
      <c r="V3830" s="273" t="s">
        <v>1508</v>
      </c>
      <c r="W3830" s="273">
        <v>187541</v>
      </c>
      <c r="X3830" s="273" t="s">
        <v>64</v>
      </c>
      <c r="Y3830" s="273" t="s">
        <v>404</v>
      </c>
      <c r="Z3830" s="273" t="s">
        <v>408</v>
      </c>
      <c r="AA3830" s="273" t="s">
        <v>419</v>
      </c>
      <c r="AB3830" s="274">
        <v>44927</v>
      </c>
      <c r="AC3830" s="273">
        <v>11959</v>
      </c>
      <c r="AD3830" s="273">
        <v>55</v>
      </c>
      <c r="AE3830" s="273">
        <v>0.69399999999999995</v>
      </c>
      <c r="AF3830" s="273" t="s">
        <v>90</v>
      </c>
      <c r="AH3830" s="273" t="s">
        <v>1264</v>
      </c>
      <c r="AI3830" s="273" t="s">
        <v>123</v>
      </c>
      <c r="AJ3830" s="273" t="s">
        <v>200</v>
      </c>
      <c r="AK3830" s="273">
        <v>184066</v>
      </c>
      <c r="BV3830" s="336" t="s">
        <v>83</v>
      </c>
      <c r="BW3830" s="337" t="s">
        <v>63</v>
      </c>
      <c r="BX3830" s="337" t="s">
        <v>228</v>
      </c>
      <c r="BY3830" s="337" t="s">
        <v>237</v>
      </c>
      <c r="BZ3830" s="337" t="s">
        <v>151</v>
      </c>
      <c r="CA3830" s="337" t="s">
        <v>152</v>
      </c>
      <c r="CB3830" s="337" t="s">
        <v>161</v>
      </c>
      <c r="CC3830" s="337" t="s">
        <v>162</v>
      </c>
      <c r="CD3830" s="338">
        <v>11</v>
      </c>
      <c r="CE3830" s="335">
        <v>45047</v>
      </c>
      <c r="CF3830" s="337">
        <v>1123</v>
      </c>
      <c r="CG3830" s="337" t="s">
        <v>90</v>
      </c>
      <c r="CH3830" s="337">
        <v>1123</v>
      </c>
      <c r="CI3830" s="337" t="s">
        <v>80</v>
      </c>
      <c r="CJ3830" s="337"/>
      <c r="CK3830" s="337"/>
      <c r="CL3830" s="337"/>
      <c r="CM3830" s="337" t="s">
        <v>73</v>
      </c>
      <c r="CN3830" s="337">
        <v>3</v>
      </c>
    </row>
    <row r="3831" spans="4:92">
      <c r="D3831" s="273" t="s">
        <v>83</v>
      </c>
      <c r="E3831" s="273" t="s">
        <v>75</v>
      </c>
      <c r="F3831" s="273" t="s">
        <v>384</v>
      </c>
      <c r="G3831" s="273" t="s">
        <v>384</v>
      </c>
      <c r="H3831" s="274">
        <v>45078</v>
      </c>
      <c r="I3831" s="273">
        <v>12465</v>
      </c>
      <c r="J3831" s="273">
        <v>48</v>
      </c>
      <c r="K3831" s="273">
        <v>0</v>
      </c>
      <c r="L3831" s="273" t="s">
        <v>66</v>
      </c>
      <c r="N3831" s="273" t="s">
        <v>107</v>
      </c>
      <c r="W3831" s="273">
        <v>187540</v>
      </c>
      <c r="X3831" s="273" t="s">
        <v>64</v>
      </c>
      <c r="Y3831" s="273" t="s">
        <v>404</v>
      </c>
      <c r="Z3831" s="273" t="s">
        <v>408</v>
      </c>
      <c r="AA3831" s="273" t="s">
        <v>419</v>
      </c>
      <c r="AB3831" s="274">
        <v>44927</v>
      </c>
      <c r="AC3831" s="273">
        <v>11959</v>
      </c>
      <c r="AD3831" s="273">
        <v>55</v>
      </c>
      <c r="AE3831" s="273">
        <v>0.63</v>
      </c>
      <c r="AF3831" s="273" t="s">
        <v>90</v>
      </c>
      <c r="AH3831" s="273" t="s">
        <v>1241</v>
      </c>
      <c r="AI3831" s="273" t="s">
        <v>123</v>
      </c>
      <c r="AJ3831" s="273" t="s">
        <v>200</v>
      </c>
      <c r="AK3831" s="273">
        <v>184072</v>
      </c>
      <c r="BV3831" s="279" t="s">
        <v>83</v>
      </c>
      <c r="BW3831" s="280" t="s">
        <v>63</v>
      </c>
      <c r="BX3831" s="280" t="s">
        <v>228</v>
      </c>
      <c r="BY3831" s="280" t="s">
        <v>237</v>
      </c>
      <c r="BZ3831" s="280" t="s">
        <v>151</v>
      </c>
      <c r="CA3831" s="280" t="s">
        <v>152</v>
      </c>
      <c r="CB3831" s="280" t="s">
        <v>153</v>
      </c>
      <c r="CC3831" s="280" t="s">
        <v>154</v>
      </c>
      <c r="CD3831" s="281">
        <v>10</v>
      </c>
      <c r="CE3831" s="277">
        <v>45047</v>
      </c>
      <c r="CF3831" s="280">
        <v>2363</v>
      </c>
      <c r="CG3831" s="280" t="s">
        <v>90</v>
      </c>
      <c r="CH3831" s="280">
        <v>2363</v>
      </c>
      <c r="CI3831" s="280" t="s">
        <v>80</v>
      </c>
      <c r="CJ3831" s="280"/>
      <c r="CK3831" s="280"/>
      <c r="CL3831" s="280"/>
      <c r="CM3831" s="280" t="s">
        <v>73</v>
      </c>
      <c r="CN3831" s="280">
        <v>3</v>
      </c>
    </row>
    <row r="3832" spans="4:92">
      <c r="D3832" s="273" t="s">
        <v>83</v>
      </c>
      <c r="E3832" s="273" t="s">
        <v>75</v>
      </c>
      <c r="F3832" s="273" t="s">
        <v>384</v>
      </c>
      <c r="G3832" s="273" t="s">
        <v>384</v>
      </c>
      <c r="H3832" s="274">
        <v>45078</v>
      </c>
      <c r="I3832" s="273">
        <v>12465</v>
      </c>
      <c r="J3832" s="273">
        <v>48</v>
      </c>
      <c r="K3832" s="273">
        <v>234640</v>
      </c>
      <c r="L3832" s="273" t="s">
        <v>66</v>
      </c>
      <c r="M3832" s="273">
        <v>31015.613562499999</v>
      </c>
      <c r="N3832" s="273" t="s">
        <v>115</v>
      </c>
      <c r="W3832" s="273">
        <v>187539</v>
      </c>
      <c r="X3832" s="273" t="s">
        <v>64</v>
      </c>
      <c r="Y3832" s="273" t="s">
        <v>404</v>
      </c>
      <c r="Z3832" s="273" t="s">
        <v>408</v>
      </c>
      <c r="AA3832" s="273" t="s">
        <v>419</v>
      </c>
      <c r="AB3832" s="274">
        <v>44927</v>
      </c>
      <c r="AC3832" s="273">
        <v>11959</v>
      </c>
      <c r="AD3832" s="273">
        <v>55</v>
      </c>
      <c r="AE3832" s="273">
        <v>5.08</v>
      </c>
      <c r="AF3832" s="273" t="s">
        <v>90</v>
      </c>
      <c r="AH3832" s="273" t="s">
        <v>1242</v>
      </c>
      <c r="AI3832" s="273" t="s">
        <v>123</v>
      </c>
      <c r="AJ3832" s="273" t="s">
        <v>200</v>
      </c>
      <c r="AK3832" s="273">
        <v>184078</v>
      </c>
      <c r="BV3832" s="336" t="s">
        <v>83</v>
      </c>
      <c r="BW3832" s="337" t="s">
        <v>63</v>
      </c>
      <c r="BX3832" s="337" t="s">
        <v>228</v>
      </c>
      <c r="BY3832" s="337" t="s">
        <v>237</v>
      </c>
      <c r="BZ3832" s="337" t="s">
        <v>167</v>
      </c>
      <c r="CA3832" s="337" t="s">
        <v>168</v>
      </c>
      <c r="CB3832" s="337" t="s">
        <v>169</v>
      </c>
      <c r="CC3832" s="337" t="s">
        <v>170</v>
      </c>
      <c r="CD3832" s="338">
        <v>12</v>
      </c>
      <c r="CE3832" s="335">
        <v>45047</v>
      </c>
      <c r="CF3832" s="337">
        <v>211.1095</v>
      </c>
      <c r="CG3832" s="337" t="s">
        <v>90</v>
      </c>
      <c r="CH3832" s="337">
        <v>211.1095</v>
      </c>
      <c r="CI3832" s="337" t="s">
        <v>80</v>
      </c>
      <c r="CJ3832" s="337"/>
      <c r="CK3832" s="337"/>
      <c r="CL3832" s="337"/>
      <c r="CM3832" s="337" t="s">
        <v>73</v>
      </c>
      <c r="CN3832" s="337">
        <v>3</v>
      </c>
    </row>
    <row r="3833" spans="4:92">
      <c r="D3833" s="273" t="s">
        <v>83</v>
      </c>
      <c r="E3833" s="273" t="s">
        <v>75</v>
      </c>
      <c r="F3833" s="273" t="s">
        <v>384</v>
      </c>
      <c r="G3833" s="273" t="s">
        <v>384</v>
      </c>
      <c r="H3833" s="274">
        <v>45108</v>
      </c>
      <c r="I3833" s="273">
        <v>12734</v>
      </c>
      <c r="J3833" s="273">
        <v>48</v>
      </c>
      <c r="K3833" s="273">
        <v>9677.16</v>
      </c>
      <c r="L3833" s="273" t="s">
        <v>66</v>
      </c>
      <c r="M3833" s="273">
        <v>0</v>
      </c>
      <c r="N3833" s="273" t="s">
        <v>1010</v>
      </c>
      <c r="O3833" s="273">
        <v>0</v>
      </c>
      <c r="P3833" s="273" t="s">
        <v>1011</v>
      </c>
      <c r="Q3833" s="273" t="s">
        <v>1188</v>
      </c>
      <c r="R3833" s="273" t="s">
        <v>1342</v>
      </c>
      <c r="U3833" s="273" t="s">
        <v>73</v>
      </c>
      <c r="V3833" s="273" t="s">
        <v>1508</v>
      </c>
      <c r="W3833" s="273">
        <v>201025</v>
      </c>
      <c r="X3833" s="273" t="s">
        <v>64</v>
      </c>
      <c r="Y3833" s="273" t="s">
        <v>404</v>
      </c>
      <c r="Z3833" s="273" t="s">
        <v>408</v>
      </c>
      <c r="AA3833" s="273" t="s">
        <v>419</v>
      </c>
      <c r="AB3833" s="274">
        <v>44927</v>
      </c>
      <c r="AC3833" s="273">
        <v>11959</v>
      </c>
      <c r="AD3833" s="273">
        <v>55</v>
      </c>
      <c r="AE3833" s="273">
        <v>8.2910000000000004</v>
      </c>
      <c r="AF3833" s="273" t="s">
        <v>90</v>
      </c>
      <c r="AH3833" s="273" t="s">
        <v>1243</v>
      </c>
      <c r="AI3833" s="273" t="s">
        <v>123</v>
      </c>
      <c r="AJ3833" s="273" t="s">
        <v>200</v>
      </c>
      <c r="AK3833" s="273">
        <v>184084</v>
      </c>
      <c r="BV3833" s="279" t="s">
        <v>83</v>
      </c>
      <c r="BW3833" s="280" t="s">
        <v>63</v>
      </c>
      <c r="BX3833" s="280" t="s">
        <v>228</v>
      </c>
      <c r="BY3833" s="280" t="s">
        <v>237</v>
      </c>
      <c r="BZ3833" s="280" t="s">
        <v>126</v>
      </c>
      <c r="CA3833" s="280" t="s">
        <v>127</v>
      </c>
      <c r="CB3833" s="280" t="s">
        <v>133</v>
      </c>
      <c r="CC3833" s="280" t="s">
        <v>134</v>
      </c>
      <c r="CD3833" s="281">
        <v>7</v>
      </c>
      <c r="CE3833" s="277">
        <v>45047</v>
      </c>
      <c r="CF3833" s="280"/>
      <c r="CG3833" s="280"/>
      <c r="CH3833" s="280"/>
      <c r="CI3833" s="280" t="s">
        <v>104</v>
      </c>
      <c r="CJ3833" s="280"/>
      <c r="CK3833" s="280"/>
      <c r="CL3833" s="280"/>
      <c r="CM3833" s="280" t="s">
        <v>73</v>
      </c>
      <c r="CN3833" s="280">
        <v>3</v>
      </c>
    </row>
    <row r="3834" spans="4:92">
      <c r="D3834" s="273" t="s">
        <v>83</v>
      </c>
      <c r="E3834" s="273" t="s">
        <v>75</v>
      </c>
      <c r="F3834" s="273" t="s">
        <v>357</v>
      </c>
      <c r="G3834" s="273" t="s">
        <v>364</v>
      </c>
      <c r="H3834" s="274">
        <v>45017</v>
      </c>
      <c r="I3834" s="273">
        <v>11683</v>
      </c>
      <c r="J3834" s="273">
        <v>727</v>
      </c>
      <c r="W3834" s="273">
        <v>152694</v>
      </c>
      <c r="X3834" s="273" t="s">
        <v>64</v>
      </c>
      <c r="Y3834" s="273" t="s">
        <v>404</v>
      </c>
      <c r="Z3834" s="273" t="s">
        <v>408</v>
      </c>
      <c r="AA3834" s="273" t="s">
        <v>419</v>
      </c>
      <c r="AB3834" s="274">
        <v>44927</v>
      </c>
      <c r="AC3834" s="273">
        <v>11959</v>
      </c>
      <c r="AD3834" s="273">
        <v>55</v>
      </c>
      <c r="AE3834" s="273">
        <v>1.73</v>
      </c>
      <c r="AF3834" s="273" t="s">
        <v>90</v>
      </c>
      <c r="AH3834" s="273" t="s">
        <v>1257</v>
      </c>
      <c r="AI3834" s="273" t="s">
        <v>123</v>
      </c>
      <c r="AJ3834" s="273" t="s">
        <v>200</v>
      </c>
      <c r="AK3834" s="273">
        <v>184090</v>
      </c>
      <c r="BV3834" s="336" t="s">
        <v>83</v>
      </c>
      <c r="BW3834" s="337" t="s">
        <v>63</v>
      </c>
      <c r="BX3834" s="337" t="s">
        <v>228</v>
      </c>
      <c r="BY3834" s="337" t="s">
        <v>237</v>
      </c>
      <c r="BZ3834" s="337" t="s">
        <v>138</v>
      </c>
      <c r="CA3834" s="337" t="s">
        <v>139</v>
      </c>
      <c r="CB3834" s="337" t="s">
        <v>140</v>
      </c>
      <c r="CC3834" s="337" t="s">
        <v>141</v>
      </c>
      <c r="CD3834" s="338">
        <v>9</v>
      </c>
      <c r="CE3834" s="335">
        <v>45047</v>
      </c>
      <c r="CF3834" s="337">
        <v>0</v>
      </c>
      <c r="CG3834" s="337" t="s">
        <v>90</v>
      </c>
      <c r="CH3834" s="337">
        <v>0</v>
      </c>
      <c r="CI3834" s="337" t="s">
        <v>80</v>
      </c>
      <c r="CJ3834" s="337"/>
      <c r="CK3834" s="337"/>
      <c r="CL3834" s="337"/>
      <c r="CM3834" s="337" t="s">
        <v>73</v>
      </c>
      <c r="CN3834" s="337">
        <v>3</v>
      </c>
    </row>
    <row r="3835" spans="4:92">
      <c r="D3835" s="273" t="s">
        <v>83</v>
      </c>
      <c r="E3835" s="273" t="s">
        <v>75</v>
      </c>
      <c r="F3835" s="273" t="s">
        <v>357</v>
      </c>
      <c r="G3835" s="273" t="s">
        <v>364</v>
      </c>
      <c r="H3835" s="274">
        <v>45017</v>
      </c>
      <c r="I3835" s="273">
        <v>11683</v>
      </c>
      <c r="J3835" s="273">
        <v>727</v>
      </c>
      <c r="K3835" s="273">
        <v>0</v>
      </c>
      <c r="L3835" s="273" t="s">
        <v>66</v>
      </c>
      <c r="N3835" s="273" t="s">
        <v>107</v>
      </c>
      <c r="W3835" s="273">
        <v>152719</v>
      </c>
      <c r="X3835" s="273" t="s">
        <v>64</v>
      </c>
      <c r="Y3835" s="273" t="s">
        <v>404</v>
      </c>
      <c r="Z3835" s="273" t="s">
        <v>408</v>
      </c>
      <c r="AA3835" s="273" t="s">
        <v>419</v>
      </c>
      <c r="AB3835" s="274">
        <v>44927</v>
      </c>
      <c r="AC3835" s="273">
        <v>11959</v>
      </c>
      <c r="AD3835" s="273">
        <v>55</v>
      </c>
      <c r="AE3835" s="273">
        <v>1.8120000000000001</v>
      </c>
      <c r="AF3835" s="273" t="s">
        <v>90</v>
      </c>
      <c r="AH3835" s="273" t="s">
        <v>1259</v>
      </c>
      <c r="AI3835" s="273" t="s">
        <v>123</v>
      </c>
      <c r="AJ3835" s="273" t="s">
        <v>200</v>
      </c>
      <c r="AK3835" s="273">
        <v>184096</v>
      </c>
      <c r="BV3835" s="279" t="s">
        <v>83</v>
      </c>
      <c r="BW3835" s="280" t="s">
        <v>63</v>
      </c>
      <c r="BX3835" s="280" t="s">
        <v>228</v>
      </c>
      <c r="BY3835" s="280" t="s">
        <v>237</v>
      </c>
      <c r="BZ3835" s="280" t="s">
        <v>126</v>
      </c>
      <c r="CA3835" s="280" t="s">
        <v>127</v>
      </c>
      <c r="CB3835" s="280" t="s">
        <v>128</v>
      </c>
      <c r="CC3835" s="280" t="s">
        <v>129</v>
      </c>
      <c r="CD3835" s="281">
        <v>6</v>
      </c>
      <c r="CE3835" s="277">
        <v>45047</v>
      </c>
      <c r="CF3835" s="280"/>
      <c r="CG3835" s="280"/>
      <c r="CH3835" s="280"/>
      <c r="CI3835" s="280" t="s">
        <v>80</v>
      </c>
      <c r="CJ3835" s="280"/>
      <c r="CK3835" s="280"/>
      <c r="CL3835" s="280"/>
      <c r="CM3835" s="280" t="s">
        <v>73</v>
      </c>
      <c r="CN3835" s="280">
        <v>3</v>
      </c>
    </row>
    <row r="3836" spans="4:92">
      <c r="D3836" s="273" t="s">
        <v>83</v>
      </c>
      <c r="E3836" s="273" t="s">
        <v>75</v>
      </c>
      <c r="F3836" s="273" t="s">
        <v>357</v>
      </c>
      <c r="G3836" s="273" t="s">
        <v>364</v>
      </c>
      <c r="H3836" s="274">
        <v>45017</v>
      </c>
      <c r="I3836" s="273">
        <v>11683</v>
      </c>
      <c r="J3836" s="273">
        <v>727</v>
      </c>
      <c r="K3836" s="273">
        <v>411</v>
      </c>
      <c r="L3836" s="273" t="s">
        <v>66</v>
      </c>
      <c r="M3836" s="273">
        <v>45.788687500000002</v>
      </c>
      <c r="N3836" s="273" t="s">
        <v>115</v>
      </c>
      <c r="W3836" s="273">
        <v>152718</v>
      </c>
      <c r="X3836" s="273" t="s">
        <v>64</v>
      </c>
      <c r="Y3836" s="273" t="s">
        <v>404</v>
      </c>
      <c r="Z3836" s="273" t="s">
        <v>408</v>
      </c>
      <c r="AA3836" s="273" t="s">
        <v>419</v>
      </c>
      <c r="AB3836" s="274">
        <v>44927</v>
      </c>
      <c r="AC3836" s="273">
        <v>11959</v>
      </c>
      <c r="AD3836" s="273">
        <v>55</v>
      </c>
      <c r="AE3836" s="273">
        <v>1.82</v>
      </c>
      <c r="AF3836" s="273" t="s">
        <v>90</v>
      </c>
      <c r="AH3836" s="273" t="s">
        <v>1244</v>
      </c>
      <c r="AI3836" s="273" t="s">
        <v>123</v>
      </c>
      <c r="AJ3836" s="273" t="s">
        <v>1245</v>
      </c>
      <c r="AK3836" s="273">
        <v>185188</v>
      </c>
      <c r="BV3836" s="336" t="s">
        <v>83</v>
      </c>
      <c r="BW3836" s="337" t="s">
        <v>63</v>
      </c>
      <c r="BX3836" s="337" t="s">
        <v>228</v>
      </c>
      <c r="BY3836" s="337" t="s">
        <v>237</v>
      </c>
      <c r="BZ3836" s="337" t="s">
        <v>110</v>
      </c>
      <c r="CA3836" s="337" t="s">
        <v>111</v>
      </c>
      <c r="CB3836" s="337" t="s">
        <v>117</v>
      </c>
      <c r="CC3836" s="337" t="s">
        <v>118</v>
      </c>
      <c r="CD3836" s="338">
        <v>5</v>
      </c>
      <c r="CE3836" s="335">
        <v>45047</v>
      </c>
      <c r="CF3836" s="337"/>
      <c r="CG3836" s="337"/>
      <c r="CH3836" s="337"/>
      <c r="CI3836" s="337" t="s">
        <v>104</v>
      </c>
      <c r="CJ3836" s="337"/>
      <c r="CK3836" s="337"/>
      <c r="CL3836" s="337"/>
      <c r="CM3836" s="337" t="s">
        <v>73</v>
      </c>
      <c r="CN3836" s="337">
        <v>3</v>
      </c>
    </row>
    <row r="3837" spans="4:92">
      <c r="D3837" s="273" t="s">
        <v>83</v>
      </c>
      <c r="E3837" s="273" t="s">
        <v>75</v>
      </c>
      <c r="F3837" s="273" t="s">
        <v>357</v>
      </c>
      <c r="G3837" s="273" t="s">
        <v>364</v>
      </c>
      <c r="H3837" s="274">
        <v>45047</v>
      </c>
      <c r="I3837" s="273">
        <v>12299</v>
      </c>
      <c r="J3837" s="273">
        <v>727</v>
      </c>
      <c r="W3837" s="273">
        <v>178213</v>
      </c>
      <c r="X3837" s="273" t="s">
        <v>64</v>
      </c>
      <c r="Y3837" s="273" t="s">
        <v>404</v>
      </c>
      <c r="Z3837" s="273" t="s">
        <v>408</v>
      </c>
      <c r="AA3837" s="273" t="s">
        <v>419</v>
      </c>
      <c r="AB3837" s="274">
        <v>44958</v>
      </c>
      <c r="AC3837" s="273">
        <v>11847</v>
      </c>
      <c r="AD3837" s="273">
        <v>55</v>
      </c>
      <c r="AK3837" s="273">
        <v>157523</v>
      </c>
      <c r="BV3837" s="279" t="s">
        <v>83</v>
      </c>
      <c r="BW3837" s="280" t="s">
        <v>63</v>
      </c>
      <c r="BX3837" s="280" t="s">
        <v>228</v>
      </c>
      <c r="BY3837" s="280" t="s">
        <v>237</v>
      </c>
      <c r="BZ3837" s="280" t="s">
        <v>110</v>
      </c>
      <c r="CA3837" s="280" t="s">
        <v>111</v>
      </c>
      <c r="CB3837" s="280" t="s">
        <v>112</v>
      </c>
      <c r="CC3837" s="280" t="s">
        <v>113</v>
      </c>
      <c r="CD3837" s="281">
        <v>4</v>
      </c>
      <c r="CE3837" s="277">
        <v>45047</v>
      </c>
      <c r="CF3837" s="280"/>
      <c r="CG3837" s="280"/>
      <c r="CH3837" s="280"/>
      <c r="CI3837" s="280" t="s">
        <v>80</v>
      </c>
      <c r="CJ3837" s="280"/>
      <c r="CK3837" s="280"/>
      <c r="CL3837" s="280"/>
      <c r="CM3837" s="280" t="s">
        <v>73</v>
      </c>
      <c r="CN3837" s="280">
        <v>3</v>
      </c>
    </row>
    <row r="3838" spans="4:92">
      <c r="D3838" s="273" t="s">
        <v>83</v>
      </c>
      <c r="E3838" s="273" t="s">
        <v>75</v>
      </c>
      <c r="F3838" s="273" t="s">
        <v>357</v>
      </c>
      <c r="G3838" s="273" t="s">
        <v>364</v>
      </c>
      <c r="H3838" s="274">
        <v>45047</v>
      </c>
      <c r="I3838" s="273">
        <v>12299</v>
      </c>
      <c r="J3838" s="273">
        <v>727</v>
      </c>
      <c r="K3838" s="273">
        <v>0</v>
      </c>
      <c r="L3838" s="273" t="s">
        <v>66</v>
      </c>
      <c r="N3838" s="273" t="s">
        <v>107</v>
      </c>
      <c r="W3838" s="273">
        <v>178238</v>
      </c>
      <c r="X3838" s="273" t="s">
        <v>64</v>
      </c>
      <c r="Y3838" s="273" t="s">
        <v>404</v>
      </c>
      <c r="Z3838" s="273" t="s">
        <v>408</v>
      </c>
      <c r="AA3838" s="273" t="s">
        <v>419</v>
      </c>
      <c r="AB3838" s="274">
        <v>44958</v>
      </c>
      <c r="AC3838" s="273">
        <v>11992</v>
      </c>
      <c r="AD3838" s="273">
        <v>55</v>
      </c>
      <c r="AE3838" s="273">
        <v>9.01</v>
      </c>
      <c r="AF3838" s="273" t="s">
        <v>90</v>
      </c>
      <c r="AH3838" s="273" t="s">
        <v>1246</v>
      </c>
      <c r="AI3838" s="273" t="s">
        <v>123</v>
      </c>
      <c r="AJ3838" s="273" t="s">
        <v>200</v>
      </c>
      <c r="AK3838" s="273">
        <v>185633</v>
      </c>
      <c r="BV3838" s="336" t="s">
        <v>64</v>
      </c>
      <c r="BW3838" s="337" t="s">
        <v>75</v>
      </c>
      <c r="BX3838" s="337" t="s">
        <v>231</v>
      </c>
      <c r="BY3838" s="337" t="s">
        <v>231</v>
      </c>
      <c r="BZ3838" s="337" t="s">
        <v>86</v>
      </c>
      <c r="CA3838" s="337" t="s">
        <v>87</v>
      </c>
      <c r="CB3838" s="337" t="s">
        <v>179</v>
      </c>
      <c r="CC3838" s="337" t="s">
        <v>180</v>
      </c>
      <c r="CD3838" s="338">
        <v>1</v>
      </c>
      <c r="CE3838" s="335">
        <v>44927</v>
      </c>
      <c r="CF3838" s="337"/>
      <c r="CG3838" s="337" t="s">
        <v>181</v>
      </c>
      <c r="CH3838" s="337"/>
      <c r="CI3838" s="337" t="s">
        <v>181</v>
      </c>
      <c r="CJ3838" s="337" t="s">
        <v>1705</v>
      </c>
      <c r="CK3838" s="337"/>
      <c r="CL3838" s="337"/>
      <c r="CM3838" s="337" t="s">
        <v>73</v>
      </c>
      <c r="CN3838" s="337">
        <v>3</v>
      </c>
    </row>
    <row r="3839" spans="4:92">
      <c r="D3839" s="273" t="s">
        <v>83</v>
      </c>
      <c r="E3839" s="273" t="s">
        <v>75</v>
      </c>
      <c r="F3839" s="273" t="s">
        <v>357</v>
      </c>
      <c r="G3839" s="273" t="s">
        <v>364</v>
      </c>
      <c r="H3839" s="274">
        <v>45047</v>
      </c>
      <c r="I3839" s="273">
        <v>12299</v>
      </c>
      <c r="J3839" s="273">
        <v>727</v>
      </c>
      <c r="K3839" s="273">
        <v>452</v>
      </c>
      <c r="L3839" s="273" t="s">
        <v>66</v>
      </c>
      <c r="M3839" s="273">
        <v>50.355625000000003</v>
      </c>
      <c r="N3839" s="273" t="s">
        <v>115</v>
      </c>
      <c r="W3839" s="273">
        <v>178237</v>
      </c>
      <c r="X3839" s="273" t="s">
        <v>64</v>
      </c>
      <c r="Y3839" s="273" t="s">
        <v>404</v>
      </c>
      <c r="Z3839" s="273" t="s">
        <v>408</v>
      </c>
      <c r="AA3839" s="273" t="s">
        <v>419</v>
      </c>
      <c r="AB3839" s="274">
        <v>44958</v>
      </c>
      <c r="AC3839" s="273">
        <v>11992</v>
      </c>
      <c r="AD3839" s="273">
        <v>55</v>
      </c>
      <c r="AE3839" s="273">
        <v>4.024</v>
      </c>
      <c r="AF3839" s="273" t="s">
        <v>90</v>
      </c>
      <c r="AH3839" s="273" t="s">
        <v>1249</v>
      </c>
      <c r="AI3839" s="273" t="s">
        <v>123</v>
      </c>
      <c r="AJ3839" s="273" t="s">
        <v>200</v>
      </c>
      <c r="AK3839" s="273">
        <v>185639</v>
      </c>
      <c r="BV3839" s="279" t="s">
        <v>64</v>
      </c>
      <c r="BW3839" s="280" t="s">
        <v>75</v>
      </c>
      <c r="BX3839" s="280" t="s">
        <v>231</v>
      </c>
      <c r="BY3839" s="280" t="s">
        <v>231</v>
      </c>
      <c r="BZ3839" s="280" t="s">
        <v>86</v>
      </c>
      <c r="CA3839" s="280" t="s">
        <v>87</v>
      </c>
      <c r="CB3839" s="280" t="s">
        <v>179</v>
      </c>
      <c r="CC3839" s="280" t="s">
        <v>180</v>
      </c>
      <c r="CD3839" s="281">
        <v>1</v>
      </c>
      <c r="CE3839" s="277">
        <v>44927</v>
      </c>
      <c r="CF3839" s="280"/>
      <c r="CG3839" s="280" t="s">
        <v>181</v>
      </c>
      <c r="CH3839" s="280"/>
      <c r="CI3839" s="280" t="s">
        <v>181</v>
      </c>
      <c r="CJ3839" s="280" t="s">
        <v>1705</v>
      </c>
      <c r="CK3839" s="280"/>
      <c r="CL3839" s="280"/>
      <c r="CM3839" s="280" t="s">
        <v>73</v>
      </c>
      <c r="CN3839" s="280">
        <v>3</v>
      </c>
    </row>
    <row r="3840" spans="4:92">
      <c r="D3840" s="273" t="s">
        <v>83</v>
      </c>
      <c r="E3840" s="273" t="s">
        <v>75</v>
      </c>
      <c r="F3840" s="273" t="s">
        <v>357</v>
      </c>
      <c r="G3840" s="273" t="s">
        <v>364</v>
      </c>
      <c r="H3840" s="274">
        <v>45078</v>
      </c>
      <c r="I3840" s="273">
        <v>12568</v>
      </c>
      <c r="J3840" s="273">
        <v>727</v>
      </c>
      <c r="W3840" s="273">
        <v>190049</v>
      </c>
      <c r="X3840" s="273" t="s">
        <v>64</v>
      </c>
      <c r="Y3840" s="273" t="s">
        <v>404</v>
      </c>
      <c r="Z3840" s="273" t="s">
        <v>408</v>
      </c>
      <c r="AA3840" s="273" t="s">
        <v>419</v>
      </c>
      <c r="AB3840" s="274">
        <v>44958</v>
      </c>
      <c r="AC3840" s="273">
        <v>11992</v>
      </c>
      <c r="AD3840" s="273">
        <v>55</v>
      </c>
      <c r="AE3840" s="273">
        <v>61.433999999999997</v>
      </c>
      <c r="AF3840" s="273" t="s">
        <v>90</v>
      </c>
      <c r="AH3840" s="273" t="s">
        <v>1250</v>
      </c>
      <c r="AI3840" s="273" t="s">
        <v>123</v>
      </c>
      <c r="AJ3840" s="273" t="s">
        <v>200</v>
      </c>
      <c r="AK3840" s="273">
        <v>185645</v>
      </c>
      <c r="BV3840" s="336" t="s">
        <v>64</v>
      </c>
      <c r="BW3840" s="337" t="s">
        <v>75</v>
      </c>
      <c r="BX3840" s="337" t="s">
        <v>231</v>
      </c>
      <c r="BY3840" s="337" t="s">
        <v>231</v>
      </c>
      <c r="BZ3840" s="337" t="s">
        <v>86</v>
      </c>
      <c r="CA3840" s="337" t="s">
        <v>87</v>
      </c>
      <c r="CB3840" s="337" t="s">
        <v>179</v>
      </c>
      <c r="CC3840" s="337" t="s">
        <v>180</v>
      </c>
      <c r="CD3840" s="338">
        <v>1</v>
      </c>
      <c r="CE3840" s="335">
        <v>44927</v>
      </c>
      <c r="CF3840" s="337"/>
      <c r="CG3840" s="337" t="s">
        <v>181</v>
      </c>
      <c r="CH3840" s="337"/>
      <c r="CI3840" s="337" t="s">
        <v>181</v>
      </c>
      <c r="CJ3840" s="337" t="s">
        <v>1705</v>
      </c>
      <c r="CK3840" s="337"/>
      <c r="CL3840" s="337"/>
      <c r="CM3840" s="337" t="s">
        <v>73</v>
      </c>
      <c r="CN3840" s="337">
        <v>3</v>
      </c>
    </row>
    <row r="3841" spans="4:92">
      <c r="D3841" s="273" t="s">
        <v>83</v>
      </c>
      <c r="E3841" s="273" t="s">
        <v>75</v>
      </c>
      <c r="F3841" s="273" t="s">
        <v>357</v>
      </c>
      <c r="G3841" s="273" t="s">
        <v>364</v>
      </c>
      <c r="H3841" s="274">
        <v>45078</v>
      </c>
      <c r="I3841" s="273">
        <v>12568</v>
      </c>
      <c r="J3841" s="273">
        <v>727</v>
      </c>
      <c r="K3841" s="273">
        <v>0</v>
      </c>
      <c r="L3841" s="273" t="s">
        <v>66</v>
      </c>
      <c r="N3841" s="273" t="s">
        <v>107</v>
      </c>
      <c r="W3841" s="273">
        <v>190074</v>
      </c>
      <c r="X3841" s="273" t="s">
        <v>64</v>
      </c>
      <c r="Y3841" s="273" t="s">
        <v>404</v>
      </c>
      <c r="Z3841" s="273" t="s">
        <v>408</v>
      </c>
      <c r="AA3841" s="273" t="s">
        <v>419</v>
      </c>
      <c r="AB3841" s="274">
        <v>44958</v>
      </c>
      <c r="AC3841" s="273">
        <v>11992</v>
      </c>
      <c r="AD3841" s="273">
        <v>55</v>
      </c>
      <c r="AE3841" s="273">
        <v>2.04</v>
      </c>
      <c r="AF3841" s="273" t="s">
        <v>90</v>
      </c>
      <c r="AH3841" s="273" t="s">
        <v>1262</v>
      </c>
      <c r="AI3841" s="273" t="s">
        <v>123</v>
      </c>
      <c r="AJ3841" s="273" t="s">
        <v>200</v>
      </c>
      <c r="AK3841" s="273">
        <v>185651</v>
      </c>
      <c r="BV3841" s="279" t="s">
        <v>64</v>
      </c>
      <c r="BW3841" s="280" t="s">
        <v>75</v>
      </c>
      <c r="BX3841" s="280" t="s">
        <v>231</v>
      </c>
      <c r="BY3841" s="280" t="s">
        <v>231</v>
      </c>
      <c r="BZ3841" s="280" t="s">
        <v>86</v>
      </c>
      <c r="CA3841" s="280" t="s">
        <v>87</v>
      </c>
      <c r="CB3841" s="280" t="s">
        <v>179</v>
      </c>
      <c r="CC3841" s="280" t="s">
        <v>180</v>
      </c>
      <c r="CD3841" s="281">
        <v>1</v>
      </c>
      <c r="CE3841" s="277">
        <v>44927</v>
      </c>
      <c r="CF3841" s="280"/>
      <c r="CG3841" s="280" t="s">
        <v>181</v>
      </c>
      <c r="CH3841" s="280"/>
      <c r="CI3841" s="280" t="s">
        <v>181</v>
      </c>
      <c r="CJ3841" s="280" t="s">
        <v>1705</v>
      </c>
      <c r="CK3841" s="280"/>
      <c r="CL3841" s="280"/>
      <c r="CM3841" s="280" t="s">
        <v>73</v>
      </c>
      <c r="CN3841" s="280">
        <v>3</v>
      </c>
    </row>
    <row r="3842" spans="4:92">
      <c r="D3842" s="273" t="s">
        <v>83</v>
      </c>
      <c r="E3842" s="273" t="s">
        <v>75</v>
      </c>
      <c r="F3842" s="273" t="s">
        <v>357</v>
      </c>
      <c r="G3842" s="273" t="s">
        <v>364</v>
      </c>
      <c r="H3842" s="274">
        <v>45078</v>
      </c>
      <c r="I3842" s="273">
        <v>12568</v>
      </c>
      <c r="J3842" s="273">
        <v>727</v>
      </c>
      <c r="K3842" s="273">
        <v>540</v>
      </c>
      <c r="L3842" s="273" t="s">
        <v>66</v>
      </c>
      <c r="M3842" s="273">
        <v>60.159374999999997</v>
      </c>
      <c r="N3842" s="273" t="s">
        <v>115</v>
      </c>
      <c r="W3842" s="273">
        <v>190073</v>
      </c>
      <c r="X3842" s="273" t="s">
        <v>64</v>
      </c>
      <c r="Y3842" s="273" t="s">
        <v>404</v>
      </c>
      <c r="Z3842" s="273" t="s">
        <v>408</v>
      </c>
      <c r="AA3842" s="273" t="s">
        <v>419</v>
      </c>
      <c r="AB3842" s="274">
        <v>44958</v>
      </c>
      <c r="AC3842" s="273">
        <v>11992</v>
      </c>
      <c r="AD3842" s="273">
        <v>55</v>
      </c>
      <c r="AE3842" s="273">
        <v>1.69</v>
      </c>
      <c r="AF3842" s="273" t="s">
        <v>90</v>
      </c>
      <c r="AH3842" s="273" t="s">
        <v>1251</v>
      </c>
      <c r="AI3842" s="273" t="s">
        <v>123</v>
      </c>
      <c r="AJ3842" s="273" t="s">
        <v>200</v>
      </c>
      <c r="AK3842" s="273">
        <v>185657</v>
      </c>
      <c r="BV3842" s="336" t="s">
        <v>64</v>
      </c>
      <c r="BW3842" s="337" t="s">
        <v>75</v>
      </c>
      <c r="BX3842" s="337" t="s">
        <v>231</v>
      </c>
      <c r="BY3842" s="337" t="s">
        <v>231</v>
      </c>
      <c r="BZ3842" s="337" t="s">
        <v>86</v>
      </c>
      <c r="CA3842" s="337" t="s">
        <v>87</v>
      </c>
      <c r="CB3842" s="337" t="s">
        <v>179</v>
      </c>
      <c r="CC3842" s="337" t="s">
        <v>180</v>
      </c>
      <c r="CD3842" s="338">
        <v>1</v>
      </c>
      <c r="CE3842" s="335">
        <v>44927</v>
      </c>
      <c r="CF3842" s="337"/>
      <c r="CG3842" s="337" t="s">
        <v>181</v>
      </c>
      <c r="CH3842" s="337"/>
      <c r="CI3842" s="337" t="s">
        <v>181</v>
      </c>
      <c r="CJ3842" s="337" t="s">
        <v>1705</v>
      </c>
      <c r="CK3842" s="337"/>
      <c r="CL3842" s="337"/>
      <c r="CM3842" s="337" t="s">
        <v>73</v>
      </c>
      <c r="CN3842" s="337">
        <v>3</v>
      </c>
    </row>
    <row r="3843" spans="4:92">
      <c r="D3843" s="273" t="s">
        <v>83</v>
      </c>
      <c r="E3843" s="273" t="s">
        <v>75</v>
      </c>
      <c r="F3843" s="273" t="s">
        <v>357</v>
      </c>
      <c r="G3843" s="273" t="s">
        <v>364</v>
      </c>
      <c r="H3843" s="274">
        <v>45108</v>
      </c>
      <c r="I3843" s="273">
        <v>12837</v>
      </c>
      <c r="J3843" s="273">
        <v>727</v>
      </c>
      <c r="W3843" s="273">
        <v>203533</v>
      </c>
      <c r="X3843" s="273" t="s">
        <v>64</v>
      </c>
      <c r="Y3843" s="273" t="s">
        <v>404</v>
      </c>
      <c r="Z3843" s="273" t="s">
        <v>408</v>
      </c>
      <c r="AA3843" s="273" t="s">
        <v>423</v>
      </c>
      <c r="AB3843" s="274">
        <v>45047</v>
      </c>
      <c r="AC3843" s="273">
        <v>12213</v>
      </c>
      <c r="AD3843" s="273">
        <v>56</v>
      </c>
      <c r="AE3843" s="273">
        <v>8.35</v>
      </c>
      <c r="AF3843" s="273" t="s">
        <v>90</v>
      </c>
      <c r="AH3843" s="273" t="s">
        <v>1244</v>
      </c>
      <c r="AI3843" s="273" t="s">
        <v>123</v>
      </c>
      <c r="AJ3843" s="273" t="s">
        <v>1245</v>
      </c>
      <c r="AK3843" s="273">
        <v>197466</v>
      </c>
      <c r="BV3843" s="279" t="s">
        <v>64</v>
      </c>
      <c r="BW3843" s="280" t="s">
        <v>75</v>
      </c>
      <c r="BX3843" s="280" t="s">
        <v>231</v>
      </c>
      <c r="BY3843" s="280" t="s">
        <v>231</v>
      </c>
      <c r="BZ3843" s="280" t="s">
        <v>86</v>
      </c>
      <c r="CA3843" s="280" t="s">
        <v>87</v>
      </c>
      <c r="CB3843" s="280" t="s">
        <v>179</v>
      </c>
      <c r="CC3843" s="280" t="s">
        <v>180</v>
      </c>
      <c r="CD3843" s="281">
        <v>1</v>
      </c>
      <c r="CE3843" s="277">
        <v>44927</v>
      </c>
      <c r="CF3843" s="280"/>
      <c r="CG3843" s="280" t="s">
        <v>181</v>
      </c>
      <c r="CH3843" s="280"/>
      <c r="CI3843" s="280" t="s">
        <v>181</v>
      </c>
      <c r="CJ3843" s="280" t="s">
        <v>1705</v>
      </c>
      <c r="CK3843" s="280"/>
      <c r="CL3843" s="280"/>
      <c r="CM3843" s="280" t="s">
        <v>73</v>
      </c>
      <c r="CN3843" s="280">
        <v>3</v>
      </c>
    </row>
    <row r="3844" spans="4:92">
      <c r="D3844" s="273" t="s">
        <v>83</v>
      </c>
      <c r="E3844" s="273" t="s">
        <v>75</v>
      </c>
      <c r="F3844" s="273" t="s">
        <v>357</v>
      </c>
      <c r="G3844" s="273" t="s">
        <v>364</v>
      </c>
      <c r="H3844" s="274">
        <v>45108</v>
      </c>
      <c r="I3844" s="273">
        <v>12837</v>
      </c>
      <c r="J3844" s="273">
        <v>727</v>
      </c>
      <c r="K3844" s="273">
        <v>0</v>
      </c>
      <c r="L3844" s="273" t="s">
        <v>66</v>
      </c>
      <c r="N3844" s="273" t="s">
        <v>107</v>
      </c>
      <c r="W3844" s="273">
        <v>203558</v>
      </c>
      <c r="X3844" s="273" t="s">
        <v>64</v>
      </c>
      <c r="Y3844" s="273" t="s">
        <v>404</v>
      </c>
      <c r="Z3844" s="273" t="s">
        <v>408</v>
      </c>
      <c r="AA3844" s="273" t="s">
        <v>423</v>
      </c>
      <c r="AB3844" s="274">
        <v>45078</v>
      </c>
      <c r="AC3844" s="273">
        <v>12481</v>
      </c>
      <c r="AD3844" s="273">
        <v>56</v>
      </c>
      <c r="AK3844" s="273">
        <v>187888</v>
      </c>
      <c r="BV3844" s="336" t="s">
        <v>64</v>
      </c>
      <c r="BW3844" s="337" t="s">
        <v>75</v>
      </c>
      <c r="BX3844" s="337" t="s">
        <v>231</v>
      </c>
      <c r="BY3844" s="337" t="s">
        <v>231</v>
      </c>
      <c r="BZ3844" s="337" t="s">
        <v>86</v>
      </c>
      <c r="CA3844" s="337" t="s">
        <v>87</v>
      </c>
      <c r="CB3844" s="337" t="s">
        <v>179</v>
      </c>
      <c r="CC3844" s="337" t="s">
        <v>180</v>
      </c>
      <c r="CD3844" s="338">
        <v>1</v>
      </c>
      <c r="CE3844" s="335">
        <v>44927</v>
      </c>
      <c r="CF3844" s="337"/>
      <c r="CG3844" s="337" t="s">
        <v>181</v>
      </c>
      <c r="CH3844" s="337"/>
      <c r="CI3844" s="337" t="s">
        <v>181</v>
      </c>
      <c r="CJ3844" s="337" t="s">
        <v>1705</v>
      </c>
      <c r="CK3844" s="337"/>
      <c r="CL3844" s="337"/>
      <c r="CM3844" s="337" t="s">
        <v>73</v>
      </c>
      <c r="CN3844" s="337">
        <v>3</v>
      </c>
    </row>
    <row r="3845" spans="4:92">
      <c r="D3845" s="273" t="s">
        <v>83</v>
      </c>
      <c r="E3845" s="273" t="s">
        <v>75</v>
      </c>
      <c r="F3845" s="273" t="s">
        <v>357</v>
      </c>
      <c r="G3845" s="273" t="s">
        <v>364</v>
      </c>
      <c r="H3845" s="274">
        <v>45108</v>
      </c>
      <c r="I3845" s="273">
        <v>12837</v>
      </c>
      <c r="J3845" s="273">
        <v>727</v>
      </c>
      <c r="K3845" s="273">
        <v>554</v>
      </c>
      <c r="L3845" s="273" t="s">
        <v>66</v>
      </c>
      <c r="M3845" s="273">
        <v>61.7190625</v>
      </c>
      <c r="N3845" s="273" t="s">
        <v>115</v>
      </c>
      <c r="W3845" s="273">
        <v>203557</v>
      </c>
      <c r="X3845" s="273" t="s">
        <v>64</v>
      </c>
      <c r="Y3845" s="273" t="s">
        <v>404</v>
      </c>
      <c r="Z3845" s="273" t="s">
        <v>408</v>
      </c>
      <c r="AA3845" s="273" t="s">
        <v>423</v>
      </c>
      <c r="AB3845" s="274">
        <v>45078</v>
      </c>
      <c r="AC3845" s="273">
        <v>12482</v>
      </c>
      <c r="AD3845" s="273">
        <v>56</v>
      </c>
      <c r="AE3845" s="273">
        <v>40.08</v>
      </c>
      <c r="AF3845" s="273" t="s">
        <v>90</v>
      </c>
      <c r="AH3845" s="273" t="s">
        <v>1243</v>
      </c>
      <c r="AI3845" s="273" t="s">
        <v>123</v>
      </c>
      <c r="AJ3845" s="273" t="s">
        <v>200</v>
      </c>
      <c r="AK3845" s="273">
        <v>209250</v>
      </c>
      <c r="BV3845" s="279" t="s">
        <v>64</v>
      </c>
      <c r="BW3845" s="280" t="s">
        <v>75</v>
      </c>
      <c r="BX3845" s="280" t="s">
        <v>231</v>
      </c>
      <c r="BY3845" s="280" t="s">
        <v>231</v>
      </c>
      <c r="BZ3845" s="280" t="s">
        <v>167</v>
      </c>
      <c r="CA3845" s="280" t="s">
        <v>168</v>
      </c>
      <c r="CB3845" s="280" t="s">
        <v>313</v>
      </c>
      <c r="CC3845" s="280" t="s">
        <v>314</v>
      </c>
      <c r="CD3845" s="281">
        <v>14</v>
      </c>
      <c r="CE3845" s="277">
        <v>44927</v>
      </c>
      <c r="CF3845" s="280">
        <v>229</v>
      </c>
      <c r="CG3845" s="280" t="s">
        <v>80</v>
      </c>
      <c r="CH3845" s="280">
        <v>229</v>
      </c>
      <c r="CI3845" s="280" t="s">
        <v>80</v>
      </c>
      <c r="CJ3845" s="280"/>
      <c r="CK3845" s="280"/>
      <c r="CL3845" s="280"/>
      <c r="CM3845" s="280" t="s">
        <v>73</v>
      </c>
      <c r="CN3845" s="280">
        <v>3</v>
      </c>
    </row>
    <row r="3846" spans="4:92">
      <c r="D3846" s="273" t="s">
        <v>83</v>
      </c>
      <c r="E3846" s="273" t="s">
        <v>75</v>
      </c>
      <c r="F3846" s="273" t="s">
        <v>357</v>
      </c>
      <c r="G3846" s="273" t="s">
        <v>364</v>
      </c>
      <c r="H3846" s="274">
        <v>45139</v>
      </c>
      <c r="I3846" s="273">
        <v>13514</v>
      </c>
      <c r="J3846" s="273">
        <v>727</v>
      </c>
      <c r="W3846" s="273">
        <v>221602</v>
      </c>
      <c r="X3846" s="273" t="s">
        <v>64</v>
      </c>
      <c r="Y3846" s="273" t="s">
        <v>404</v>
      </c>
      <c r="Z3846" s="273" t="s">
        <v>408</v>
      </c>
      <c r="AA3846" s="273" t="s">
        <v>423</v>
      </c>
      <c r="AB3846" s="274">
        <v>45078</v>
      </c>
      <c r="AC3846" s="273">
        <v>12482</v>
      </c>
      <c r="AD3846" s="273">
        <v>56</v>
      </c>
      <c r="AE3846" s="273">
        <v>1.98</v>
      </c>
      <c r="AF3846" s="273" t="s">
        <v>90</v>
      </c>
      <c r="AH3846" s="273" t="s">
        <v>1257</v>
      </c>
      <c r="AI3846" s="273" t="s">
        <v>123</v>
      </c>
      <c r="AJ3846" s="273" t="s">
        <v>200</v>
      </c>
      <c r="AK3846" s="273">
        <v>209256</v>
      </c>
      <c r="BV3846" s="336" t="s">
        <v>64</v>
      </c>
      <c r="BW3846" s="337" t="s">
        <v>75</v>
      </c>
      <c r="BX3846" s="337" t="s">
        <v>231</v>
      </c>
      <c r="BY3846" s="337" t="s">
        <v>231</v>
      </c>
      <c r="BZ3846" s="337" t="s">
        <v>167</v>
      </c>
      <c r="CA3846" s="337" t="s">
        <v>168</v>
      </c>
      <c r="CB3846" s="337" t="s">
        <v>353</v>
      </c>
      <c r="CC3846" s="337" t="s">
        <v>354</v>
      </c>
      <c r="CD3846" s="338">
        <v>13</v>
      </c>
      <c r="CE3846" s="335">
        <v>44927</v>
      </c>
      <c r="CF3846" s="337">
        <v>1980</v>
      </c>
      <c r="CG3846" s="337" t="s">
        <v>80</v>
      </c>
      <c r="CH3846" s="337">
        <v>1980</v>
      </c>
      <c r="CI3846" s="337" t="s">
        <v>80</v>
      </c>
      <c r="CJ3846" s="337"/>
      <c r="CK3846" s="337"/>
      <c r="CL3846" s="337"/>
      <c r="CM3846" s="337" t="s">
        <v>73</v>
      </c>
      <c r="CN3846" s="337">
        <v>3</v>
      </c>
    </row>
    <row r="3847" spans="4:92">
      <c r="D3847" s="273" t="s">
        <v>83</v>
      </c>
      <c r="E3847" s="273" t="s">
        <v>75</v>
      </c>
      <c r="F3847" s="273" t="s">
        <v>357</v>
      </c>
      <c r="G3847" s="273" t="s">
        <v>364</v>
      </c>
      <c r="H3847" s="274">
        <v>45139</v>
      </c>
      <c r="I3847" s="273">
        <v>13514</v>
      </c>
      <c r="J3847" s="273">
        <v>727</v>
      </c>
      <c r="K3847" s="273">
        <v>0</v>
      </c>
      <c r="L3847" s="273" t="s">
        <v>66</v>
      </c>
      <c r="N3847" s="273" t="s">
        <v>107</v>
      </c>
      <c r="W3847" s="273">
        <v>221627</v>
      </c>
      <c r="X3847" s="273" t="s">
        <v>64</v>
      </c>
      <c r="Y3847" s="273" t="s">
        <v>404</v>
      </c>
      <c r="Z3847" s="273" t="s">
        <v>408</v>
      </c>
      <c r="AA3847" s="273" t="s">
        <v>423</v>
      </c>
      <c r="AB3847" s="274">
        <v>45078</v>
      </c>
      <c r="AC3847" s="273">
        <v>12482</v>
      </c>
      <c r="AD3847" s="273">
        <v>56</v>
      </c>
      <c r="AE3847" s="273">
        <v>3.8610000000000002</v>
      </c>
      <c r="AF3847" s="273" t="s">
        <v>90</v>
      </c>
      <c r="AH3847" s="273" t="s">
        <v>1259</v>
      </c>
      <c r="AI3847" s="273" t="s">
        <v>123</v>
      </c>
      <c r="AJ3847" s="273" t="s">
        <v>200</v>
      </c>
      <c r="AK3847" s="273">
        <v>209262</v>
      </c>
      <c r="BV3847" s="279" t="s">
        <v>64</v>
      </c>
      <c r="BW3847" s="280" t="s">
        <v>75</v>
      </c>
      <c r="BX3847" s="280" t="s">
        <v>231</v>
      </c>
      <c r="BY3847" s="280" t="s">
        <v>231</v>
      </c>
      <c r="BZ3847" s="280" t="s">
        <v>151</v>
      </c>
      <c r="CA3847" s="280" t="s">
        <v>152</v>
      </c>
      <c r="CB3847" s="280" t="s">
        <v>161</v>
      </c>
      <c r="CC3847" s="280" t="s">
        <v>162</v>
      </c>
      <c r="CD3847" s="281">
        <v>11</v>
      </c>
      <c r="CE3847" s="277">
        <v>44927</v>
      </c>
      <c r="CF3847" s="280">
        <v>32538.240000000002</v>
      </c>
      <c r="CG3847" s="280" t="s">
        <v>80</v>
      </c>
      <c r="CH3847" s="280">
        <v>32538.240000000002</v>
      </c>
      <c r="CI3847" s="280" t="s">
        <v>80</v>
      </c>
      <c r="CJ3847" s="280"/>
      <c r="CK3847" s="280"/>
      <c r="CL3847" s="280"/>
      <c r="CM3847" s="280" t="s">
        <v>73</v>
      </c>
      <c r="CN3847" s="280">
        <v>3</v>
      </c>
    </row>
    <row r="3848" spans="4:92">
      <c r="D3848" s="273" t="s">
        <v>83</v>
      </c>
      <c r="E3848" s="273" t="s">
        <v>75</v>
      </c>
      <c r="F3848" s="273" t="s">
        <v>357</v>
      </c>
      <c r="G3848" s="273" t="s">
        <v>364</v>
      </c>
      <c r="H3848" s="274">
        <v>45139</v>
      </c>
      <c r="I3848" s="273">
        <v>13514</v>
      </c>
      <c r="J3848" s="273">
        <v>727</v>
      </c>
      <c r="K3848" s="273">
        <v>619</v>
      </c>
      <c r="L3848" s="273" t="s">
        <v>66</v>
      </c>
      <c r="M3848" s="273">
        <v>68.960468800000001</v>
      </c>
      <c r="N3848" s="273" t="s">
        <v>115</v>
      </c>
      <c r="W3848" s="273">
        <v>221626</v>
      </c>
      <c r="X3848" s="273" t="s">
        <v>64</v>
      </c>
      <c r="Y3848" s="273" t="s">
        <v>404</v>
      </c>
      <c r="Z3848" s="273" t="s">
        <v>408</v>
      </c>
      <c r="AA3848" s="273" t="s">
        <v>423</v>
      </c>
      <c r="AB3848" s="274">
        <v>45078</v>
      </c>
      <c r="AC3848" s="273">
        <v>12482</v>
      </c>
      <c r="AD3848" s="273">
        <v>56</v>
      </c>
      <c r="AE3848" s="273">
        <v>33.622</v>
      </c>
      <c r="AF3848" s="273" t="s">
        <v>90</v>
      </c>
      <c r="AH3848" s="273" t="s">
        <v>1246</v>
      </c>
      <c r="AI3848" s="273" t="s">
        <v>123</v>
      </c>
      <c r="AJ3848" s="273" t="s">
        <v>200</v>
      </c>
      <c r="AK3848" s="273">
        <v>209268</v>
      </c>
      <c r="BV3848" s="336" t="s">
        <v>83</v>
      </c>
      <c r="BW3848" s="337" t="s">
        <v>63</v>
      </c>
      <c r="BX3848" s="337" t="s">
        <v>228</v>
      </c>
      <c r="BY3848" s="337" t="s">
        <v>237</v>
      </c>
      <c r="BZ3848" s="337" t="s">
        <v>167</v>
      </c>
      <c r="CA3848" s="337" t="s">
        <v>168</v>
      </c>
      <c r="CB3848" s="337" t="s">
        <v>353</v>
      </c>
      <c r="CC3848" s="337" t="s">
        <v>354</v>
      </c>
      <c r="CD3848" s="338">
        <v>13</v>
      </c>
      <c r="CE3848" s="335">
        <v>45139</v>
      </c>
      <c r="CF3848" s="337">
        <v>835.92</v>
      </c>
      <c r="CG3848" s="337" t="s">
        <v>90</v>
      </c>
      <c r="CH3848" s="337">
        <v>835.92</v>
      </c>
      <c r="CI3848" s="337" t="s">
        <v>80</v>
      </c>
      <c r="CJ3848" s="337"/>
      <c r="CK3848" s="337"/>
      <c r="CL3848" s="337"/>
      <c r="CM3848" s="337" t="s">
        <v>73</v>
      </c>
      <c r="CN3848" s="337">
        <v>3</v>
      </c>
    </row>
    <row r="3849" spans="4:92">
      <c r="D3849" s="273" t="s">
        <v>83</v>
      </c>
      <c r="E3849" s="273" t="s">
        <v>75</v>
      </c>
      <c r="F3849" s="273" t="s">
        <v>357</v>
      </c>
      <c r="G3849" s="273" t="s">
        <v>364</v>
      </c>
      <c r="H3849" s="274">
        <v>45170</v>
      </c>
      <c r="I3849" s="273">
        <v>13841</v>
      </c>
      <c r="J3849" s="273">
        <v>727</v>
      </c>
      <c r="W3849" s="273">
        <v>234553</v>
      </c>
      <c r="X3849" s="273" t="s">
        <v>64</v>
      </c>
      <c r="Y3849" s="273" t="s">
        <v>404</v>
      </c>
      <c r="Z3849" s="273" t="s">
        <v>408</v>
      </c>
      <c r="AA3849" s="273" t="s">
        <v>423</v>
      </c>
      <c r="AB3849" s="274">
        <v>45078</v>
      </c>
      <c r="AC3849" s="273">
        <v>12482</v>
      </c>
      <c r="AD3849" s="273">
        <v>56</v>
      </c>
      <c r="AE3849" s="273">
        <v>4.4999999999999998E-2</v>
      </c>
      <c r="AF3849" s="273" t="s">
        <v>90</v>
      </c>
      <c r="AH3849" s="273" t="s">
        <v>1247</v>
      </c>
      <c r="AI3849" s="273" t="s">
        <v>123</v>
      </c>
      <c r="AJ3849" s="273" t="s">
        <v>200</v>
      </c>
      <c r="AK3849" s="273">
        <v>209274</v>
      </c>
      <c r="BV3849" s="279" t="s">
        <v>83</v>
      </c>
      <c r="BW3849" s="280" t="s">
        <v>63</v>
      </c>
      <c r="BX3849" s="280" t="s">
        <v>228</v>
      </c>
      <c r="BY3849" s="280" t="s">
        <v>237</v>
      </c>
      <c r="BZ3849" s="280" t="s">
        <v>167</v>
      </c>
      <c r="CA3849" s="280" t="s">
        <v>168</v>
      </c>
      <c r="CB3849" s="280" t="s">
        <v>313</v>
      </c>
      <c r="CC3849" s="280" t="s">
        <v>314</v>
      </c>
      <c r="CD3849" s="281">
        <v>14</v>
      </c>
      <c r="CE3849" s="277">
        <v>45139</v>
      </c>
      <c r="CF3849" s="280">
        <v>0</v>
      </c>
      <c r="CG3849" s="280" t="s">
        <v>90</v>
      </c>
      <c r="CH3849" s="280">
        <v>0</v>
      </c>
      <c r="CI3849" s="280" t="s">
        <v>80</v>
      </c>
      <c r="CJ3849" s="280"/>
      <c r="CK3849" s="280"/>
      <c r="CL3849" s="280"/>
      <c r="CM3849" s="280" t="s">
        <v>73</v>
      </c>
      <c r="CN3849" s="280">
        <v>3</v>
      </c>
    </row>
    <row r="3850" spans="4:92">
      <c r="D3850" s="273" t="s">
        <v>83</v>
      </c>
      <c r="E3850" s="273" t="s">
        <v>75</v>
      </c>
      <c r="F3850" s="273" t="s">
        <v>357</v>
      </c>
      <c r="G3850" s="273" t="s">
        <v>364</v>
      </c>
      <c r="H3850" s="274">
        <v>45170</v>
      </c>
      <c r="I3850" s="273">
        <v>13841</v>
      </c>
      <c r="J3850" s="273">
        <v>727</v>
      </c>
      <c r="K3850" s="273">
        <v>0</v>
      </c>
      <c r="L3850" s="273" t="s">
        <v>66</v>
      </c>
      <c r="N3850" s="273" t="s">
        <v>107</v>
      </c>
      <c r="W3850" s="273">
        <v>234578</v>
      </c>
      <c r="X3850" s="273" t="s">
        <v>64</v>
      </c>
      <c r="Y3850" s="273" t="s">
        <v>404</v>
      </c>
      <c r="Z3850" s="273" t="s">
        <v>408</v>
      </c>
      <c r="AA3850" s="273" t="s">
        <v>423</v>
      </c>
      <c r="AB3850" s="274">
        <v>45078</v>
      </c>
      <c r="AC3850" s="273">
        <v>12482</v>
      </c>
      <c r="AD3850" s="273">
        <v>56</v>
      </c>
      <c r="AE3850" s="273">
        <v>0.44</v>
      </c>
      <c r="AF3850" s="273" t="s">
        <v>90</v>
      </c>
      <c r="AH3850" s="273" t="s">
        <v>1249</v>
      </c>
      <c r="AI3850" s="273" t="s">
        <v>123</v>
      </c>
      <c r="AJ3850" s="273" t="s">
        <v>200</v>
      </c>
      <c r="AK3850" s="273">
        <v>209280</v>
      </c>
      <c r="BV3850" s="336" t="s">
        <v>83</v>
      </c>
      <c r="BW3850" s="337" t="s">
        <v>63</v>
      </c>
      <c r="BX3850" s="337" t="s">
        <v>228</v>
      </c>
      <c r="BY3850" s="337" t="s">
        <v>237</v>
      </c>
      <c r="BZ3850" s="337" t="s">
        <v>167</v>
      </c>
      <c r="CA3850" s="337" t="s">
        <v>168</v>
      </c>
      <c r="CB3850" s="337" t="s">
        <v>319</v>
      </c>
      <c r="CC3850" s="337" t="s">
        <v>320</v>
      </c>
      <c r="CD3850" s="338">
        <v>15</v>
      </c>
      <c r="CE3850" s="335">
        <v>45139</v>
      </c>
      <c r="CF3850" s="337">
        <v>0</v>
      </c>
      <c r="CG3850" s="337" t="s">
        <v>90</v>
      </c>
      <c r="CH3850" s="337">
        <v>0</v>
      </c>
      <c r="CI3850" s="337" t="s">
        <v>80</v>
      </c>
      <c r="CJ3850" s="337"/>
      <c r="CK3850" s="337"/>
      <c r="CL3850" s="337"/>
      <c r="CM3850" s="337" t="s">
        <v>73</v>
      </c>
      <c r="CN3850" s="337">
        <v>3</v>
      </c>
    </row>
    <row r="3851" spans="4:92">
      <c r="D3851" s="273" t="s">
        <v>83</v>
      </c>
      <c r="E3851" s="273" t="s">
        <v>75</v>
      </c>
      <c r="F3851" s="273" t="s">
        <v>357</v>
      </c>
      <c r="G3851" s="273" t="s">
        <v>364</v>
      </c>
      <c r="H3851" s="274">
        <v>45170</v>
      </c>
      <c r="I3851" s="273">
        <v>13841</v>
      </c>
      <c r="J3851" s="273">
        <v>727</v>
      </c>
      <c r="K3851" s="273">
        <v>469</v>
      </c>
      <c r="L3851" s="273" t="s">
        <v>66</v>
      </c>
      <c r="M3851" s="273">
        <v>52.2495312</v>
      </c>
      <c r="N3851" s="273" t="s">
        <v>115</v>
      </c>
      <c r="W3851" s="273">
        <v>234577</v>
      </c>
      <c r="X3851" s="273" t="s">
        <v>64</v>
      </c>
      <c r="Y3851" s="273" t="s">
        <v>404</v>
      </c>
      <c r="Z3851" s="273" t="s">
        <v>408</v>
      </c>
      <c r="AA3851" s="273" t="s">
        <v>423</v>
      </c>
      <c r="AB3851" s="274">
        <v>45078</v>
      </c>
      <c r="AC3851" s="273">
        <v>12482</v>
      </c>
      <c r="AD3851" s="273">
        <v>56</v>
      </c>
      <c r="AE3851" s="273">
        <v>135.53</v>
      </c>
      <c r="AF3851" s="273" t="s">
        <v>90</v>
      </c>
      <c r="AH3851" s="273" t="s">
        <v>1250</v>
      </c>
      <c r="AI3851" s="273" t="s">
        <v>123</v>
      </c>
      <c r="AJ3851" s="273" t="s">
        <v>200</v>
      </c>
      <c r="AK3851" s="273">
        <v>209286</v>
      </c>
      <c r="BV3851" s="279" t="s">
        <v>83</v>
      </c>
      <c r="BW3851" s="280" t="s">
        <v>63</v>
      </c>
      <c r="BX3851" s="280" t="s">
        <v>228</v>
      </c>
      <c r="BY3851" s="280" t="s">
        <v>237</v>
      </c>
      <c r="BZ3851" s="280" t="s">
        <v>138</v>
      </c>
      <c r="CA3851" s="280" t="s">
        <v>139</v>
      </c>
      <c r="CB3851" s="280" t="s">
        <v>190</v>
      </c>
      <c r="CC3851" s="280" t="s">
        <v>191</v>
      </c>
      <c r="CD3851" s="281">
        <v>8</v>
      </c>
      <c r="CE3851" s="277">
        <v>45139</v>
      </c>
      <c r="CF3851" s="280">
        <v>0</v>
      </c>
      <c r="CG3851" s="280" t="s">
        <v>90</v>
      </c>
      <c r="CH3851" s="280">
        <v>0</v>
      </c>
      <c r="CI3851" s="280" t="s">
        <v>80</v>
      </c>
      <c r="CJ3851" s="280"/>
      <c r="CK3851" s="280"/>
      <c r="CL3851" s="280"/>
      <c r="CM3851" s="280" t="s">
        <v>73</v>
      </c>
      <c r="CN3851" s="280">
        <v>3</v>
      </c>
    </row>
    <row r="3852" spans="4:92">
      <c r="D3852" s="273" t="s">
        <v>83</v>
      </c>
      <c r="E3852" s="273" t="s">
        <v>75</v>
      </c>
      <c r="F3852" s="273" t="s">
        <v>357</v>
      </c>
      <c r="G3852" s="273" t="s">
        <v>364</v>
      </c>
      <c r="H3852" s="274">
        <v>45200</v>
      </c>
      <c r="I3852" s="273">
        <v>14176</v>
      </c>
      <c r="J3852" s="273">
        <v>727</v>
      </c>
      <c r="W3852" s="273">
        <v>252570</v>
      </c>
      <c r="X3852" s="273" t="s">
        <v>64</v>
      </c>
      <c r="Y3852" s="273" t="s">
        <v>404</v>
      </c>
      <c r="Z3852" s="273" t="s">
        <v>408</v>
      </c>
      <c r="AA3852" s="273" t="s">
        <v>423</v>
      </c>
      <c r="AB3852" s="274">
        <v>45078</v>
      </c>
      <c r="AC3852" s="273">
        <v>12482</v>
      </c>
      <c r="AD3852" s="273">
        <v>56</v>
      </c>
      <c r="AE3852" s="273">
        <v>0.85299999999999998</v>
      </c>
      <c r="AF3852" s="273" t="s">
        <v>90</v>
      </c>
      <c r="AH3852" s="273" t="s">
        <v>1251</v>
      </c>
      <c r="AI3852" s="273" t="s">
        <v>199</v>
      </c>
      <c r="AJ3852" s="273" t="s">
        <v>200</v>
      </c>
      <c r="AK3852" s="273">
        <v>209292</v>
      </c>
      <c r="BV3852" s="336" t="s">
        <v>83</v>
      </c>
      <c r="BW3852" s="337" t="s">
        <v>63</v>
      </c>
      <c r="BX3852" s="337" t="s">
        <v>228</v>
      </c>
      <c r="BY3852" s="337" t="s">
        <v>237</v>
      </c>
      <c r="BZ3852" s="337" t="s">
        <v>86</v>
      </c>
      <c r="CA3852" s="337" t="s">
        <v>87</v>
      </c>
      <c r="CB3852" s="337" t="s">
        <v>179</v>
      </c>
      <c r="CC3852" s="337" t="s">
        <v>180</v>
      </c>
      <c r="CD3852" s="338">
        <v>1</v>
      </c>
      <c r="CE3852" s="335">
        <v>45139</v>
      </c>
      <c r="CF3852" s="337"/>
      <c r="CG3852" s="337" t="s">
        <v>181</v>
      </c>
      <c r="CH3852" s="337"/>
      <c r="CI3852" s="337" t="s">
        <v>181</v>
      </c>
      <c r="CJ3852" s="337" t="s">
        <v>1341</v>
      </c>
      <c r="CK3852" s="337"/>
      <c r="CL3852" s="337"/>
      <c r="CM3852" s="337" t="s">
        <v>73</v>
      </c>
      <c r="CN3852" s="337">
        <v>3</v>
      </c>
    </row>
    <row r="3853" spans="4:92">
      <c r="D3853" s="273" t="s">
        <v>83</v>
      </c>
      <c r="E3853" s="273" t="s">
        <v>75</v>
      </c>
      <c r="F3853" s="273" t="s">
        <v>357</v>
      </c>
      <c r="G3853" s="273" t="s">
        <v>364</v>
      </c>
      <c r="H3853" s="274">
        <v>45200</v>
      </c>
      <c r="I3853" s="273">
        <v>14176</v>
      </c>
      <c r="J3853" s="273">
        <v>727</v>
      </c>
      <c r="K3853" s="273">
        <v>0</v>
      </c>
      <c r="L3853" s="273" t="s">
        <v>66</v>
      </c>
      <c r="N3853" s="273" t="s">
        <v>107</v>
      </c>
      <c r="W3853" s="273">
        <v>252595</v>
      </c>
      <c r="X3853" s="273" t="s">
        <v>64</v>
      </c>
      <c r="Y3853" s="273" t="s">
        <v>404</v>
      </c>
      <c r="Z3853" s="273" t="s">
        <v>408</v>
      </c>
      <c r="AA3853" s="273" t="s">
        <v>423</v>
      </c>
      <c r="AB3853" s="274">
        <v>45078</v>
      </c>
      <c r="AC3853" s="273">
        <v>12482</v>
      </c>
      <c r="AD3853" s="273">
        <v>56</v>
      </c>
      <c r="AE3853" s="273">
        <v>2.5489999999999999</v>
      </c>
      <c r="AF3853" s="273" t="s">
        <v>90</v>
      </c>
      <c r="AH3853" s="273" t="s">
        <v>1252</v>
      </c>
      <c r="AI3853" s="273" t="s">
        <v>123</v>
      </c>
      <c r="AJ3853" s="273" t="s">
        <v>200</v>
      </c>
      <c r="AK3853" s="273">
        <v>209298</v>
      </c>
      <c r="BV3853" s="279" t="s">
        <v>83</v>
      </c>
      <c r="BW3853" s="280" t="s">
        <v>63</v>
      </c>
      <c r="BX3853" s="280" t="s">
        <v>228</v>
      </c>
      <c r="BY3853" s="280" t="s">
        <v>237</v>
      </c>
      <c r="BZ3853" s="280" t="s">
        <v>86</v>
      </c>
      <c r="CA3853" s="280" t="s">
        <v>87</v>
      </c>
      <c r="CB3853" s="280" t="s">
        <v>217</v>
      </c>
      <c r="CC3853" s="280" t="s">
        <v>218</v>
      </c>
      <c r="CD3853" s="281">
        <v>2</v>
      </c>
      <c r="CE3853" s="277">
        <v>45139</v>
      </c>
      <c r="CF3853" s="280"/>
      <c r="CG3853" s="280" t="s">
        <v>181</v>
      </c>
      <c r="CH3853" s="280"/>
      <c r="CI3853" s="280" t="s">
        <v>181</v>
      </c>
      <c r="CJ3853" s="280" t="s">
        <v>573</v>
      </c>
      <c r="CK3853" s="280"/>
      <c r="CL3853" s="280"/>
      <c r="CM3853" s="280" t="s">
        <v>73</v>
      </c>
      <c r="CN3853" s="280">
        <v>3</v>
      </c>
    </row>
    <row r="3854" spans="4:92">
      <c r="D3854" s="273" t="s">
        <v>83</v>
      </c>
      <c r="E3854" s="273" t="s">
        <v>75</v>
      </c>
      <c r="F3854" s="273" t="s">
        <v>357</v>
      </c>
      <c r="G3854" s="273" t="s">
        <v>364</v>
      </c>
      <c r="H3854" s="274">
        <v>45200</v>
      </c>
      <c r="I3854" s="273">
        <v>14176</v>
      </c>
      <c r="J3854" s="273">
        <v>727</v>
      </c>
      <c r="K3854" s="273">
        <v>462</v>
      </c>
      <c r="L3854" s="273" t="s">
        <v>66</v>
      </c>
      <c r="M3854" s="273">
        <v>51.469687499999999</v>
      </c>
      <c r="N3854" s="273" t="s">
        <v>115</v>
      </c>
      <c r="W3854" s="273">
        <v>252594</v>
      </c>
      <c r="X3854" s="273" t="s">
        <v>64</v>
      </c>
      <c r="Y3854" s="273" t="s">
        <v>404</v>
      </c>
      <c r="Z3854" s="273" t="s">
        <v>408</v>
      </c>
      <c r="AA3854" s="273" t="s">
        <v>423</v>
      </c>
      <c r="AB3854" s="274">
        <v>45078</v>
      </c>
      <c r="AC3854" s="273">
        <v>12482</v>
      </c>
      <c r="AD3854" s="273">
        <v>56</v>
      </c>
      <c r="AE3854" s="273">
        <v>0.185</v>
      </c>
      <c r="AF3854" s="273" t="s">
        <v>90</v>
      </c>
      <c r="AH3854" s="273" t="s">
        <v>1709</v>
      </c>
      <c r="AI3854" s="273" t="s">
        <v>123</v>
      </c>
      <c r="AJ3854" s="273" t="s">
        <v>200</v>
      </c>
      <c r="AK3854" s="273">
        <v>209304</v>
      </c>
      <c r="BV3854" s="336" t="s">
        <v>83</v>
      </c>
      <c r="BW3854" s="337" t="s">
        <v>63</v>
      </c>
      <c r="BX3854" s="337" t="s">
        <v>228</v>
      </c>
      <c r="BY3854" s="337" t="s">
        <v>237</v>
      </c>
      <c r="BZ3854" s="337" t="s">
        <v>204</v>
      </c>
      <c r="CA3854" s="337" t="s">
        <v>205</v>
      </c>
      <c r="CB3854" s="337" t="s">
        <v>206</v>
      </c>
      <c r="CC3854" s="337" t="s">
        <v>207</v>
      </c>
      <c r="CD3854" s="338">
        <v>0</v>
      </c>
      <c r="CE3854" s="335">
        <v>45139</v>
      </c>
      <c r="CF3854" s="337"/>
      <c r="CG3854" s="337" t="s">
        <v>181</v>
      </c>
      <c r="CH3854" s="337"/>
      <c r="CI3854" s="337" t="s">
        <v>208</v>
      </c>
      <c r="CJ3854" s="337" t="s">
        <v>209</v>
      </c>
      <c r="CK3854" s="337"/>
      <c r="CL3854" s="337"/>
      <c r="CM3854" s="337" t="s">
        <v>73</v>
      </c>
      <c r="CN3854" s="337">
        <v>3</v>
      </c>
    </row>
    <row r="3855" spans="4:92">
      <c r="D3855" s="273" t="s">
        <v>83</v>
      </c>
      <c r="E3855" s="273" t="s">
        <v>75</v>
      </c>
      <c r="F3855" s="273" t="s">
        <v>357</v>
      </c>
      <c r="G3855" s="273" t="s">
        <v>364</v>
      </c>
      <c r="H3855" s="274">
        <v>45231</v>
      </c>
      <c r="I3855" s="273">
        <v>14543</v>
      </c>
      <c r="J3855" s="273">
        <v>727</v>
      </c>
      <c r="W3855" s="273">
        <v>271428</v>
      </c>
      <c r="X3855" s="273" t="s">
        <v>64</v>
      </c>
      <c r="Y3855" s="273" t="s">
        <v>404</v>
      </c>
      <c r="Z3855" s="273" t="s">
        <v>408</v>
      </c>
      <c r="AA3855" s="273" t="s">
        <v>423</v>
      </c>
      <c r="AB3855" s="274">
        <v>45078</v>
      </c>
      <c r="AC3855" s="273">
        <v>12482</v>
      </c>
      <c r="AD3855" s="273">
        <v>56</v>
      </c>
      <c r="AE3855" s="273">
        <v>1.6419999999999999</v>
      </c>
      <c r="AF3855" s="273" t="s">
        <v>90</v>
      </c>
      <c r="AH3855" s="273" t="s">
        <v>1264</v>
      </c>
      <c r="AI3855" s="273" t="s">
        <v>123</v>
      </c>
      <c r="AJ3855" s="273" t="s">
        <v>200</v>
      </c>
      <c r="AK3855" s="273">
        <v>209310</v>
      </c>
      <c r="BV3855" s="279" t="s">
        <v>83</v>
      </c>
      <c r="BW3855" s="280" t="s">
        <v>63</v>
      </c>
      <c r="BX3855" s="280" t="s">
        <v>228</v>
      </c>
      <c r="BY3855" s="280" t="s">
        <v>237</v>
      </c>
      <c r="BZ3855" s="280" t="s">
        <v>86</v>
      </c>
      <c r="CA3855" s="280" t="s">
        <v>87</v>
      </c>
      <c r="CB3855" s="280" t="s">
        <v>233</v>
      </c>
      <c r="CC3855" s="280" t="s">
        <v>234</v>
      </c>
      <c r="CD3855" s="281">
        <v>1</v>
      </c>
      <c r="CE3855" s="277">
        <v>45139</v>
      </c>
      <c r="CF3855" s="280"/>
      <c r="CG3855" s="280" t="s">
        <v>181</v>
      </c>
      <c r="CH3855" s="280"/>
      <c r="CI3855" s="280" t="s">
        <v>181</v>
      </c>
      <c r="CJ3855" s="280" t="s">
        <v>1487</v>
      </c>
      <c r="CK3855" s="280"/>
      <c r="CL3855" s="280"/>
      <c r="CM3855" s="280" t="s">
        <v>73</v>
      </c>
      <c r="CN3855" s="280">
        <v>3</v>
      </c>
    </row>
    <row r="3856" spans="4:92">
      <c r="D3856" s="273" t="s">
        <v>83</v>
      </c>
      <c r="E3856" s="273" t="s">
        <v>75</v>
      </c>
      <c r="F3856" s="273" t="s">
        <v>357</v>
      </c>
      <c r="G3856" s="273" t="s">
        <v>364</v>
      </c>
      <c r="H3856" s="274">
        <v>45231</v>
      </c>
      <c r="I3856" s="273">
        <v>14543</v>
      </c>
      <c r="J3856" s="273">
        <v>727</v>
      </c>
      <c r="K3856" s="273">
        <v>0</v>
      </c>
      <c r="L3856" s="273" t="s">
        <v>66</v>
      </c>
      <c r="N3856" s="273" t="s">
        <v>107</v>
      </c>
      <c r="W3856" s="273">
        <v>271453</v>
      </c>
      <c r="X3856" s="273" t="s">
        <v>64</v>
      </c>
      <c r="Y3856" s="273" t="s">
        <v>404</v>
      </c>
      <c r="Z3856" s="273" t="s">
        <v>408</v>
      </c>
      <c r="AA3856" s="273" t="s">
        <v>423</v>
      </c>
      <c r="AB3856" s="274">
        <v>45078</v>
      </c>
      <c r="AC3856" s="273">
        <v>12482</v>
      </c>
      <c r="AD3856" s="273">
        <v>56</v>
      </c>
      <c r="AE3856" s="273">
        <v>0.22</v>
      </c>
      <c r="AF3856" s="273" t="s">
        <v>90</v>
      </c>
      <c r="AH3856" s="273" t="s">
        <v>1241</v>
      </c>
      <c r="AI3856" s="273" t="s">
        <v>123</v>
      </c>
      <c r="AJ3856" s="273" t="s">
        <v>200</v>
      </c>
      <c r="AK3856" s="273">
        <v>209316</v>
      </c>
      <c r="BV3856" s="336" t="s">
        <v>83</v>
      </c>
      <c r="BW3856" s="337" t="s">
        <v>63</v>
      </c>
      <c r="BX3856" s="337" t="s">
        <v>228</v>
      </c>
      <c r="BY3856" s="337" t="s">
        <v>237</v>
      </c>
      <c r="BZ3856" s="337" t="s">
        <v>86</v>
      </c>
      <c r="CA3856" s="337" t="s">
        <v>87</v>
      </c>
      <c r="CB3856" s="337" t="s">
        <v>225</v>
      </c>
      <c r="CC3856" s="337" t="s">
        <v>226</v>
      </c>
      <c r="CD3856" s="338">
        <v>5</v>
      </c>
      <c r="CE3856" s="335">
        <v>45139</v>
      </c>
      <c r="CF3856" s="337">
        <v>0</v>
      </c>
      <c r="CG3856" s="337" t="s">
        <v>90</v>
      </c>
      <c r="CH3856" s="337">
        <v>0</v>
      </c>
      <c r="CI3856" s="337" t="s">
        <v>80</v>
      </c>
      <c r="CJ3856" s="337"/>
      <c r="CK3856" s="337"/>
      <c r="CL3856" s="337"/>
      <c r="CM3856" s="337" t="s">
        <v>73</v>
      </c>
      <c r="CN3856" s="337">
        <v>3</v>
      </c>
    </row>
    <row r="3857" spans="4:92">
      <c r="D3857" s="273" t="s">
        <v>83</v>
      </c>
      <c r="E3857" s="273" t="s">
        <v>75</v>
      </c>
      <c r="F3857" s="273" t="s">
        <v>357</v>
      </c>
      <c r="G3857" s="273" t="s">
        <v>364</v>
      </c>
      <c r="H3857" s="274">
        <v>45231</v>
      </c>
      <c r="I3857" s="273">
        <v>14543</v>
      </c>
      <c r="J3857" s="273">
        <v>727</v>
      </c>
      <c r="K3857" s="273">
        <v>497</v>
      </c>
      <c r="L3857" s="273" t="s">
        <v>66</v>
      </c>
      <c r="M3857" s="273">
        <v>55.369624999999999</v>
      </c>
      <c r="N3857" s="273" t="s">
        <v>115</v>
      </c>
      <c r="W3857" s="273">
        <v>271452</v>
      </c>
      <c r="X3857" s="273" t="s">
        <v>64</v>
      </c>
      <c r="Y3857" s="273" t="s">
        <v>404</v>
      </c>
      <c r="Z3857" s="273" t="s">
        <v>408</v>
      </c>
      <c r="AA3857" s="273" t="s">
        <v>423</v>
      </c>
      <c r="AB3857" s="274">
        <v>45078</v>
      </c>
      <c r="AC3857" s="273">
        <v>12482</v>
      </c>
      <c r="AD3857" s="273">
        <v>56</v>
      </c>
      <c r="AE3857" s="273">
        <v>7.96</v>
      </c>
      <c r="AF3857" s="273" t="s">
        <v>90</v>
      </c>
      <c r="AH3857" s="273" t="s">
        <v>1244</v>
      </c>
      <c r="AI3857" s="273" t="s">
        <v>123</v>
      </c>
      <c r="AJ3857" s="273" t="s">
        <v>1245</v>
      </c>
      <c r="AK3857" s="273">
        <v>209322</v>
      </c>
      <c r="BV3857" s="279" t="s">
        <v>83</v>
      </c>
      <c r="BW3857" s="280" t="s">
        <v>63</v>
      </c>
      <c r="BX3857" s="280" t="s">
        <v>228</v>
      </c>
      <c r="BY3857" s="280" t="s">
        <v>237</v>
      </c>
      <c r="BZ3857" s="280" t="s">
        <v>86</v>
      </c>
      <c r="CA3857" s="280" t="s">
        <v>87</v>
      </c>
      <c r="CB3857" s="280" t="s">
        <v>225</v>
      </c>
      <c r="CC3857" s="280" t="s">
        <v>226</v>
      </c>
      <c r="CD3857" s="281">
        <v>5</v>
      </c>
      <c r="CE3857" s="277">
        <v>45170</v>
      </c>
      <c r="CF3857" s="280">
        <v>0</v>
      </c>
      <c r="CG3857" s="280" t="s">
        <v>90</v>
      </c>
      <c r="CH3857" s="280">
        <v>0</v>
      </c>
      <c r="CI3857" s="280" t="s">
        <v>80</v>
      </c>
      <c r="CJ3857" s="280"/>
      <c r="CK3857" s="280"/>
      <c r="CL3857" s="280"/>
      <c r="CM3857" s="280" t="s">
        <v>73</v>
      </c>
      <c r="CN3857" s="280">
        <v>3</v>
      </c>
    </row>
    <row r="3858" spans="4:92">
      <c r="D3858" s="273" t="s">
        <v>83</v>
      </c>
      <c r="E3858" s="273" t="s">
        <v>75</v>
      </c>
      <c r="F3858" s="273" t="s">
        <v>357</v>
      </c>
      <c r="G3858" s="273" t="s">
        <v>364</v>
      </c>
      <c r="H3858" s="274">
        <v>45261</v>
      </c>
      <c r="I3858" s="273">
        <v>17003</v>
      </c>
      <c r="J3858" s="273">
        <v>727</v>
      </c>
      <c r="W3858" s="273">
        <v>313389</v>
      </c>
      <c r="X3858" s="273" t="s">
        <v>64</v>
      </c>
      <c r="Y3858" s="273" t="s">
        <v>287</v>
      </c>
      <c r="Z3858" s="273" t="s">
        <v>325</v>
      </c>
      <c r="AA3858" s="273" t="s">
        <v>463</v>
      </c>
      <c r="AB3858" s="274">
        <v>45078</v>
      </c>
      <c r="AC3858" s="273">
        <v>12495</v>
      </c>
      <c r="AD3858" s="273">
        <v>67</v>
      </c>
      <c r="AE3858" s="273">
        <v>0</v>
      </c>
      <c r="AF3858" s="273" t="s">
        <v>90</v>
      </c>
      <c r="AG3858" s="273" t="s">
        <v>1775</v>
      </c>
      <c r="AH3858" s="273" t="s">
        <v>1775</v>
      </c>
      <c r="AI3858" s="273" t="s">
        <v>123</v>
      </c>
      <c r="AJ3858" s="273" t="s">
        <v>200</v>
      </c>
      <c r="AK3858" s="273">
        <v>336975</v>
      </c>
      <c r="BV3858" s="336" t="s">
        <v>83</v>
      </c>
      <c r="BW3858" s="337" t="s">
        <v>63</v>
      </c>
      <c r="BX3858" s="337" t="s">
        <v>228</v>
      </c>
      <c r="BY3858" s="337" t="s">
        <v>237</v>
      </c>
      <c r="BZ3858" s="337" t="s">
        <v>86</v>
      </c>
      <c r="CA3858" s="337" t="s">
        <v>87</v>
      </c>
      <c r="CB3858" s="337" t="s">
        <v>101</v>
      </c>
      <c r="CC3858" s="337" t="s">
        <v>102</v>
      </c>
      <c r="CD3858" s="338">
        <v>4</v>
      </c>
      <c r="CE3858" s="335">
        <v>45047</v>
      </c>
      <c r="CF3858" s="337">
        <v>31320</v>
      </c>
      <c r="CG3858" s="337" t="s">
        <v>103</v>
      </c>
      <c r="CH3858" s="337">
        <v>1019.7791999999999</v>
      </c>
      <c r="CI3858" s="337" t="s">
        <v>104</v>
      </c>
      <c r="CJ3858" s="337"/>
      <c r="CK3858" s="337"/>
      <c r="CL3858" s="337"/>
      <c r="CM3858" s="337" t="s">
        <v>73</v>
      </c>
      <c r="CN3858" s="337">
        <v>3</v>
      </c>
    </row>
    <row r="3859" spans="4:92">
      <c r="D3859" s="273" t="s">
        <v>83</v>
      </c>
      <c r="E3859" s="273" t="s">
        <v>75</v>
      </c>
      <c r="F3859" s="273" t="s">
        <v>357</v>
      </c>
      <c r="G3859" s="273" t="s">
        <v>364</v>
      </c>
      <c r="H3859" s="274">
        <v>45261</v>
      </c>
      <c r="I3859" s="273">
        <v>17003</v>
      </c>
      <c r="J3859" s="273">
        <v>727</v>
      </c>
      <c r="K3859" s="273">
        <v>0</v>
      </c>
      <c r="L3859" s="273" t="s">
        <v>66</v>
      </c>
      <c r="N3859" s="273" t="s">
        <v>107</v>
      </c>
      <c r="W3859" s="273">
        <v>313414</v>
      </c>
      <c r="X3859" s="273" t="s">
        <v>64</v>
      </c>
      <c r="Y3859" s="273" t="s">
        <v>287</v>
      </c>
      <c r="Z3859" s="273" t="s">
        <v>325</v>
      </c>
      <c r="AA3859" s="273" t="s">
        <v>463</v>
      </c>
      <c r="AB3859" s="274">
        <v>45078</v>
      </c>
      <c r="AC3859" s="273">
        <v>12496</v>
      </c>
      <c r="AD3859" s="273">
        <v>67</v>
      </c>
      <c r="AK3859" s="273">
        <v>188225</v>
      </c>
      <c r="BV3859" s="279" t="s">
        <v>83</v>
      </c>
      <c r="BW3859" s="280" t="s">
        <v>63</v>
      </c>
      <c r="BX3859" s="280" t="s">
        <v>228</v>
      </c>
      <c r="BY3859" s="280" t="s">
        <v>237</v>
      </c>
      <c r="BZ3859" s="280" t="s">
        <v>86</v>
      </c>
      <c r="CA3859" s="280" t="s">
        <v>87</v>
      </c>
      <c r="CB3859" s="280" t="s">
        <v>88</v>
      </c>
      <c r="CC3859" s="280" t="s">
        <v>89</v>
      </c>
      <c r="CD3859" s="281">
        <v>3</v>
      </c>
      <c r="CE3859" s="277">
        <v>45047</v>
      </c>
      <c r="CF3859" s="280">
        <v>2363</v>
      </c>
      <c r="CG3859" s="280" t="s">
        <v>90</v>
      </c>
      <c r="CH3859" s="280">
        <v>2363</v>
      </c>
      <c r="CI3859" s="280" t="s">
        <v>80</v>
      </c>
      <c r="CJ3859" s="280"/>
      <c r="CK3859" s="280"/>
      <c r="CL3859" s="280"/>
      <c r="CM3859" s="280" t="s">
        <v>73</v>
      </c>
      <c r="CN3859" s="280">
        <v>3</v>
      </c>
    </row>
    <row r="3860" spans="4:92">
      <c r="D3860" s="273" t="s">
        <v>83</v>
      </c>
      <c r="E3860" s="273" t="s">
        <v>75</v>
      </c>
      <c r="F3860" s="273" t="s">
        <v>357</v>
      </c>
      <c r="G3860" s="273" t="s">
        <v>364</v>
      </c>
      <c r="H3860" s="274">
        <v>45261</v>
      </c>
      <c r="I3860" s="273">
        <v>17003</v>
      </c>
      <c r="J3860" s="273">
        <v>727</v>
      </c>
      <c r="K3860" s="273">
        <v>413</v>
      </c>
      <c r="L3860" s="273" t="s">
        <v>66</v>
      </c>
      <c r="M3860" s="273">
        <v>46.010781199999997</v>
      </c>
      <c r="N3860" s="273" t="s">
        <v>115</v>
      </c>
      <c r="W3860" s="273">
        <v>313413</v>
      </c>
      <c r="X3860" s="273" t="s">
        <v>64</v>
      </c>
      <c r="Y3860" s="273" t="s">
        <v>287</v>
      </c>
      <c r="Z3860" s="273" t="s">
        <v>325</v>
      </c>
      <c r="AA3860" s="273" t="s">
        <v>463</v>
      </c>
      <c r="AB3860" s="274">
        <v>45108</v>
      </c>
      <c r="AC3860" s="273">
        <v>12764</v>
      </c>
      <c r="AD3860" s="273">
        <v>67</v>
      </c>
      <c r="AE3860" s="273">
        <v>0</v>
      </c>
      <c r="AF3860" s="273" t="s">
        <v>90</v>
      </c>
      <c r="AG3860" s="273" t="s">
        <v>1774</v>
      </c>
      <c r="AH3860" s="273" t="s">
        <v>1774</v>
      </c>
      <c r="AI3860" s="273" t="s">
        <v>199</v>
      </c>
      <c r="AJ3860" s="273" t="s">
        <v>1245</v>
      </c>
      <c r="AK3860" s="273">
        <v>336990</v>
      </c>
      <c r="BV3860" s="336" t="s">
        <v>83</v>
      </c>
      <c r="BW3860" s="337" t="s">
        <v>63</v>
      </c>
      <c r="BX3860" s="337" t="s">
        <v>228</v>
      </c>
      <c r="BY3860" s="337" t="s">
        <v>237</v>
      </c>
      <c r="BZ3860" s="337" t="s">
        <v>86</v>
      </c>
      <c r="CA3860" s="337" t="s">
        <v>87</v>
      </c>
      <c r="CB3860" s="337" t="s">
        <v>88</v>
      </c>
      <c r="CC3860" s="337" t="s">
        <v>89</v>
      </c>
      <c r="CD3860" s="338">
        <v>3</v>
      </c>
      <c r="CE3860" s="335">
        <v>45078</v>
      </c>
      <c r="CF3860" s="337">
        <v>2343</v>
      </c>
      <c r="CG3860" s="337" t="s">
        <v>90</v>
      </c>
      <c r="CH3860" s="337">
        <v>2343</v>
      </c>
      <c r="CI3860" s="337" t="s">
        <v>80</v>
      </c>
      <c r="CJ3860" s="337"/>
      <c r="CK3860" s="337"/>
      <c r="CL3860" s="337"/>
      <c r="CM3860" s="337" t="s">
        <v>73</v>
      </c>
      <c r="CN3860" s="337">
        <v>3</v>
      </c>
    </row>
    <row r="3861" spans="4:92">
      <c r="D3861" s="273" t="s">
        <v>83</v>
      </c>
      <c r="E3861" s="273" t="s">
        <v>75</v>
      </c>
      <c r="F3861" s="273" t="s">
        <v>357</v>
      </c>
      <c r="G3861" s="273" t="s">
        <v>611</v>
      </c>
      <c r="H3861" s="274">
        <v>44927</v>
      </c>
      <c r="I3861" s="273">
        <v>11175</v>
      </c>
      <c r="J3861" s="273">
        <v>698</v>
      </c>
      <c r="W3861" s="273">
        <v>137962</v>
      </c>
      <c r="X3861" s="273" t="s">
        <v>64</v>
      </c>
      <c r="Y3861" s="273" t="s">
        <v>287</v>
      </c>
      <c r="Z3861" s="273" t="s">
        <v>325</v>
      </c>
      <c r="AA3861" s="273" t="s">
        <v>463</v>
      </c>
      <c r="AB3861" s="274">
        <v>45108</v>
      </c>
      <c r="AC3861" s="273">
        <v>12764</v>
      </c>
      <c r="AD3861" s="273">
        <v>67</v>
      </c>
      <c r="AE3861" s="273">
        <v>0</v>
      </c>
      <c r="AF3861" s="273" t="s">
        <v>90</v>
      </c>
      <c r="AG3861" s="273" t="s">
        <v>1775</v>
      </c>
      <c r="AH3861" s="273" t="s">
        <v>1775</v>
      </c>
      <c r="AI3861" s="273" t="s">
        <v>123</v>
      </c>
      <c r="AJ3861" s="273" t="s">
        <v>200</v>
      </c>
      <c r="AK3861" s="273">
        <v>336996</v>
      </c>
      <c r="BV3861" s="279" t="s">
        <v>83</v>
      </c>
      <c r="BW3861" s="280" t="s">
        <v>63</v>
      </c>
      <c r="BX3861" s="280" t="s">
        <v>228</v>
      </c>
      <c r="BY3861" s="280" t="s">
        <v>237</v>
      </c>
      <c r="BZ3861" s="280" t="s">
        <v>86</v>
      </c>
      <c r="CA3861" s="280" t="s">
        <v>87</v>
      </c>
      <c r="CB3861" s="280" t="s">
        <v>101</v>
      </c>
      <c r="CC3861" s="280" t="s">
        <v>102</v>
      </c>
      <c r="CD3861" s="281">
        <v>4</v>
      </c>
      <c r="CE3861" s="277">
        <v>45078</v>
      </c>
      <c r="CF3861" s="280">
        <v>30955</v>
      </c>
      <c r="CG3861" s="280" t="s">
        <v>103</v>
      </c>
      <c r="CH3861" s="280">
        <v>1007.8948</v>
      </c>
      <c r="CI3861" s="280" t="s">
        <v>104</v>
      </c>
      <c r="CJ3861" s="280"/>
      <c r="CK3861" s="280"/>
      <c r="CL3861" s="280"/>
      <c r="CM3861" s="280" t="s">
        <v>73</v>
      </c>
      <c r="CN3861" s="280">
        <v>3</v>
      </c>
    </row>
    <row r="3862" spans="4:92">
      <c r="D3862" s="273" t="s">
        <v>83</v>
      </c>
      <c r="E3862" s="273" t="s">
        <v>75</v>
      </c>
      <c r="F3862" s="273" t="s">
        <v>357</v>
      </c>
      <c r="G3862" s="273" t="s">
        <v>611</v>
      </c>
      <c r="H3862" s="274">
        <v>44927</v>
      </c>
      <c r="I3862" s="273">
        <v>11175</v>
      </c>
      <c r="J3862" s="273">
        <v>698</v>
      </c>
      <c r="K3862" s="273">
        <v>15660</v>
      </c>
      <c r="L3862" s="273" t="s">
        <v>66</v>
      </c>
      <c r="M3862" s="273">
        <v>3593.75</v>
      </c>
      <c r="N3862" s="273" t="s">
        <v>115</v>
      </c>
      <c r="W3862" s="273">
        <v>137986</v>
      </c>
      <c r="X3862" s="273" t="s">
        <v>64</v>
      </c>
      <c r="Y3862" s="273" t="s">
        <v>287</v>
      </c>
      <c r="Z3862" s="273" t="s">
        <v>325</v>
      </c>
      <c r="AA3862" s="273" t="s">
        <v>463</v>
      </c>
      <c r="AB3862" s="274">
        <v>45108</v>
      </c>
      <c r="AC3862" s="273">
        <v>12765</v>
      </c>
      <c r="AD3862" s="273">
        <v>67</v>
      </c>
      <c r="AK3862" s="273">
        <v>201709</v>
      </c>
      <c r="BV3862" s="336" t="s">
        <v>83</v>
      </c>
      <c r="BW3862" s="337" t="s">
        <v>63</v>
      </c>
      <c r="BX3862" s="337" t="s">
        <v>228</v>
      </c>
      <c r="BY3862" s="337" t="s">
        <v>237</v>
      </c>
      <c r="BZ3862" s="337" t="s">
        <v>110</v>
      </c>
      <c r="CA3862" s="337" t="s">
        <v>111</v>
      </c>
      <c r="CB3862" s="337" t="s">
        <v>112</v>
      </c>
      <c r="CC3862" s="337" t="s">
        <v>113</v>
      </c>
      <c r="CD3862" s="338">
        <v>4</v>
      </c>
      <c r="CE3862" s="335">
        <v>45078</v>
      </c>
      <c r="CF3862" s="337"/>
      <c r="CG3862" s="337"/>
      <c r="CH3862" s="337"/>
      <c r="CI3862" s="337" t="s">
        <v>80</v>
      </c>
      <c r="CJ3862" s="337"/>
      <c r="CK3862" s="337"/>
      <c r="CL3862" s="337"/>
      <c r="CM3862" s="337" t="s">
        <v>73</v>
      </c>
      <c r="CN3862" s="337">
        <v>3</v>
      </c>
    </row>
    <row r="3863" spans="4:92">
      <c r="D3863" s="273" t="s">
        <v>64</v>
      </c>
      <c r="E3863" s="273" t="s">
        <v>287</v>
      </c>
      <c r="F3863" s="273" t="s">
        <v>866</v>
      </c>
      <c r="G3863" s="273" t="s">
        <v>1065</v>
      </c>
      <c r="H3863" s="274">
        <v>45078</v>
      </c>
      <c r="I3863" s="273">
        <v>12652</v>
      </c>
      <c r="J3863" s="273">
        <v>860</v>
      </c>
      <c r="W3863" s="273">
        <v>192428</v>
      </c>
      <c r="X3863" s="273" t="s">
        <v>64</v>
      </c>
      <c r="Y3863" s="273" t="s">
        <v>287</v>
      </c>
      <c r="Z3863" s="273" t="s">
        <v>325</v>
      </c>
      <c r="AA3863" s="273" t="s">
        <v>463</v>
      </c>
      <c r="AB3863" s="274">
        <v>45108</v>
      </c>
      <c r="AC3863" s="273">
        <v>15010</v>
      </c>
      <c r="AD3863" s="273">
        <v>67</v>
      </c>
      <c r="AK3863" s="273">
        <v>320795</v>
      </c>
      <c r="BV3863" s="279" t="s">
        <v>83</v>
      </c>
      <c r="BW3863" s="280" t="s">
        <v>63</v>
      </c>
      <c r="BX3863" s="280" t="s">
        <v>228</v>
      </c>
      <c r="BY3863" s="280" t="s">
        <v>237</v>
      </c>
      <c r="BZ3863" s="280" t="s">
        <v>110</v>
      </c>
      <c r="CA3863" s="280" t="s">
        <v>111</v>
      </c>
      <c r="CB3863" s="280" t="s">
        <v>117</v>
      </c>
      <c r="CC3863" s="280" t="s">
        <v>118</v>
      </c>
      <c r="CD3863" s="281">
        <v>5</v>
      </c>
      <c r="CE3863" s="277">
        <v>45078</v>
      </c>
      <c r="CF3863" s="280"/>
      <c r="CG3863" s="280"/>
      <c r="CH3863" s="280"/>
      <c r="CI3863" s="280" t="s">
        <v>104</v>
      </c>
      <c r="CJ3863" s="280"/>
      <c r="CK3863" s="280"/>
      <c r="CL3863" s="280"/>
      <c r="CM3863" s="280" t="s">
        <v>73</v>
      </c>
      <c r="CN3863" s="280">
        <v>3</v>
      </c>
    </row>
    <row r="3864" spans="4:92">
      <c r="D3864" s="273" t="s">
        <v>64</v>
      </c>
      <c r="E3864" s="273" t="s">
        <v>287</v>
      </c>
      <c r="F3864" s="273" t="s">
        <v>866</v>
      </c>
      <c r="G3864" s="273" t="s">
        <v>1065</v>
      </c>
      <c r="H3864" s="274">
        <v>45078</v>
      </c>
      <c r="I3864" s="273">
        <v>12652</v>
      </c>
      <c r="J3864" s="273">
        <v>860</v>
      </c>
      <c r="K3864" s="273">
        <v>1529</v>
      </c>
      <c r="L3864" s="273" t="s">
        <v>66</v>
      </c>
      <c r="M3864" s="273">
        <v>8606.7050999999992</v>
      </c>
      <c r="N3864" s="273" t="s">
        <v>115</v>
      </c>
      <c r="W3864" s="273">
        <v>192452</v>
      </c>
      <c r="X3864" s="273" t="s">
        <v>64</v>
      </c>
      <c r="Y3864" s="273" t="s">
        <v>287</v>
      </c>
      <c r="Z3864" s="273" t="s">
        <v>325</v>
      </c>
      <c r="AA3864" s="273" t="s">
        <v>463</v>
      </c>
      <c r="AB3864" s="274">
        <v>45108</v>
      </c>
      <c r="AC3864" s="273">
        <v>15010</v>
      </c>
      <c r="AD3864" s="273">
        <v>67</v>
      </c>
      <c r="AK3864" s="273">
        <v>320806</v>
      </c>
      <c r="BV3864" s="336" t="s">
        <v>83</v>
      </c>
      <c r="BW3864" s="337" t="s">
        <v>63</v>
      </c>
      <c r="BX3864" s="337" t="s">
        <v>228</v>
      </c>
      <c r="BY3864" s="337" t="s">
        <v>237</v>
      </c>
      <c r="BZ3864" s="337" t="s">
        <v>126</v>
      </c>
      <c r="CA3864" s="337" t="s">
        <v>127</v>
      </c>
      <c r="CB3864" s="337" t="s">
        <v>128</v>
      </c>
      <c r="CC3864" s="337" t="s">
        <v>129</v>
      </c>
      <c r="CD3864" s="338">
        <v>6</v>
      </c>
      <c r="CE3864" s="335">
        <v>45078</v>
      </c>
      <c r="CF3864" s="337"/>
      <c r="CG3864" s="337"/>
      <c r="CH3864" s="337"/>
      <c r="CI3864" s="337" t="s">
        <v>80</v>
      </c>
      <c r="CJ3864" s="337"/>
      <c r="CK3864" s="337"/>
      <c r="CL3864" s="337"/>
      <c r="CM3864" s="337" t="s">
        <v>73</v>
      </c>
      <c r="CN3864" s="337">
        <v>3</v>
      </c>
    </row>
    <row r="3865" spans="4:92">
      <c r="D3865" s="273" t="s">
        <v>64</v>
      </c>
      <c r="E3865" s="273" t="s">
        <v>287</v>
      </c>
      <c r="F3865" s="273" t="s">
        <v>866</v>
      </c>
      <c r="G3865" s="273" t="s">
        <v>1065</v>
      </c>
      <c r="H3865" s="274">
        <v>45078</v>
      </c>
      <c r="I3865" s="273">
        <v>12652</v>
      </c>
      <c r="J3865" s="273">
        <v>860</v>
      </c>
      <c r="K3865" s="273">
        <v>0</v>
      </c>
      <c r="L3865" s="273" t="s">
        <v>66</v>
      </c>
      <c r="N3865" s="273" t="s">
        <v>107</v>
      </c>
      <c r="W3865" s="273">
        <v>192453</v>
      </c>
      <c r="X3865" s="273" t="s">
        <v>64</v>
      </c>
      <c r="Y3865" s="273" t="s">
        <v>287</v>
      </c>
      <c r="Z3865" s="273" t="s">
        <v>325</v>
      </c>
      <c r="AA3865" s="273" t="s">
        <v>463</v>
      </c>
      <c r="AB3865" s="274">
        <v>45108</v>
      </c>
      <c r="AC3865" s="273">
        <v>15010</v>
      </c>
      <c r="AD3865" s="273">
        <v>67</v>
      </c>
      <c r="AK3865" s="273">
        <v>320811</v>
      </c>
      <c r="BV3865" s="279" t="s">
        <v>83</v>
      </c>
      <c r="BW3865" s="280" t="s">
        <v>63</v>
      </c>
      <c r="BX3865" s="280" t="s">
        <v>228</v>
      </c>
      <c r="BY3865" s="280" t="s">
        <v>237</v>
      </c>
      <c r="BZ3865" s="280" t="s">
        <v>138</v>
      </c>
      <c r="CA3865" s="280" t="s">
        <v>139</v>
      </c>
      <c r="CB3865" s="280" t="s">
        <v>140</v>
      </c>
      <c r="CC3865" s="280" t="s">
        <v>141</v>
      </c>
      <c r="CD3865" s="281">
        <v>9</v>
      </c>
      <c r="CE3865" s="277">
        <v>45078</v>
      </c>
      <c r="CF3865" s="280">
        <v>0</v>
      </c>
      <c r="CG3865" s="280" t="s">
        <v>90</v>
      </c>
      <c r="CH3865" s="280">
        <v>0</v>
      </c>
      <c r="CI3865" s="280" t="s">
        <v>80</v>
      </c>
      <c r="CJ3865" s="280"/>
      <c r="CK3865" s="280"/>
      <c r="CL3865" s="280"/>
      <c r="CM3865" s="280" t="s">
        <v>73</v>
      </c>
      <c r="CN3865" s="280">
        <v>3</v>
      </c>
    </row>
    <row r="3866" spans="4:92">
      <c r="D3866" s="273" t="s">
        <v>64</v>
      </c>
      <c r="E3866" s="273" t="s">
        <v>287</v>
      </c>
      <c r="F3866" s="273" t="s">
        <v>866</v>
      </c>
      <c r="G3866" s="273" t="s">
        <v>1065</v>
      </c>
      <c r="H3866" s="274">
        <v>45108</v>
      </c>
      <c r="I3866" s="273">
        <v>12921</v>
      </c>
      <c r="J3866" s="273">
        <v>860</v>
      </c>
      <c r="W3866" s="273">
        <v>205912</v>
      </c>
      <c r="X3866" s="273" t="s">
        <v>64</v>
      </c>
      <c r="Y3866" s="273" t="s">
        <v>287</v>
      </c>
      <c r="Z3866" s="273" t="s">
        <v>325</v>
      </c>
      <c r="AA3866" s="273" t="s">
        <v>463</v>
      </c>
      <c r="AB3866" s="274">
        <v>45108</v>
      </c>
      <c r="AC3866" s="273">
        <v>15010</v>
      </c>
      <c r="AD3866" s="273">
        <v>67</v>
      </c>
      <c r="AK3866" s="273">
        <v>320816</v>
      </c>
      <c r="BV3866" s="336" t="s">
        <v>83</v>
      </c>
      <c r="BW3866" s="337" t="s">
        <v>63</v>
      </c>
      <c r="BX3866" s="337" t="s">
        <v>228</v>
      </c>
      <c r="BY3866" s="337" t="s">
        <v>237</v>
      </c>
      <c r="BZ3866" s="337" t="s">
        <v>126</v>
      </c>
      <c r="CA3866" s="337" t="s">
        <v>127</v>
      </c>
      <c r="CB3866" s="337" t="s">
        <v>133</v>
      </c>
      <c r="CC3866" s="337" t="s">
        <v>134</v>
      </c>
      <c r="CD3866" s="338">
        <v>7</v>
      </c>
      <c r="CE3866" s="335">
        <v>45078</v>
      </c>
      <c r="CF3866" s="337"/>
      <c r="CG3866" s="337"/>
      <c r="CH3866" s="337"/>
      <c r="CI3866" s="337" t="s">
        <v>104</v>
      </c>
      <c r="CJ3866" s="337"/>
      <c r="CK3866" s="337"/>
      <c r="CL3866" s="337"/>
      <c r="CM3866" s="337" t="s">
        <v>73</v>
      </c>
      <c r="CN3866" s="337">
        <v>3</v>
      </c>
    </row>
    <row r="3867" spans="4:92">
      <c r="D3867" s="273" t="s">
        <v>64</v>
      </c>
      <c r="E3867" s="273" t="s">
        <v>287</v>
      </c>
      <c r="F3867" s="273" t="s">
        <v>866</v>
      </c>
      <c r="G3867" s="273" t="s">
        <v>1065</v>
      </c>
      <c r="H3867" s="274">
        <v>45108</v>
      </c>
      <c r="I3867" s="273">
        <v>12921</v>
      </c>
      <c r="J3867" s="273">
        <v>860</v>
      </c>
      <c r="K3867" s="273">
        <v>1849</v>
      </c>
      <c r="L3867" s="273" t="s">
        <v>66</v>
      </c>
      <c r="M3867" s="273">
        <v>11157.392400000001</v>
      </c>
      <c r="N3867" s="273" t="s">
        <v>115</v>
      </c>
      <c r="W3867" s="273">
        <v>205936</v>
      </c>
      <c r="X3867" s="273" t="s">
        <v>64</v>
      </c>
      <c r="Y3867" s="273" t="s">
        <v>287</v>
      </c>
      <c r="Z3867" s="273" t="s">
        <v>325</v>
      </c>
      <c r="AA3867" s="273" t="s">
        <v>463</v>
      </c>
      <c r="AB3867" s="274">
        <v>45108</v>
      </c>
      <c r="AC3867" s="273">
        <v>15010</v>
      </c>
      <c r="AD3867" s="273">
        <v>67</v>
      </c>
      <c r="AK3867" s="273">
        <v>320819</v>
      </c>
      <c r="BV3867" s="279" t="s">
        <v>83</v>
      </c>
      <c r="BW3867" s="280" t="s">
        <v>63</v>
      </c>
      <c r="BX3867" s="280" t="s">
        <v>228</v>
      </c>
      <c r="BY3867" s="280" t="s">
        <v>237</v>
      </c>
      <c r="BZ3867" s="280" t="s">
        <v>167</v>
      </c>
      <c r="CA3867" s="280" t="s">
        <v>168</v>
      </c>
      <c r="CB3867" s="280" t="s">
        <v>169</v>
      </c>
      <c r="CC3867" s="280" t="s">
        <v>170</v>
      </c>
      <c r="CD3867" s="281">
        <v>12</v>
      </c>
      <c r="CE3867" s="277">
        <v>45078</v>
      </c>
      <c r="CF3867" s="280">
        <v>258.20620000000002</v>
      </c>
      <c r="CG3867" s="280" t="s">
        <v>90</v>
      </c>
      <c r="CH3867" s="280">
        <v>258.20620000000002</v>
      </c>
      <c r="CI3867" s="280" t="s">
        <v>80</v>
      </c>
      <c r="CJ3867" s="280"/>
      <c r="CK3867" s="280"/>
      <c r="CL3867" s="280"/>
      <c r="CM3867" s="280" t="s">
        <v>73</v>
      </c>
      <c r="CN3867" s="280">
        <v>3</v>
      </c>
    </row>
    <row r="3868" spans="4:92">
      <c r="D3868" s="273" t="s">
        <v>64</v>
      </c>
      <c r="E3868" s="273" t="s">
        <v>287</v>
      </c>
      <c r="F3868" s="273" t="s">
        <v>866</v>
      </c>
      <c r="G3868" s="273" t="s">
        <v>1065</v>
      </c>
      <c r="H3868" s="274">
        <v>45108</v>
      </c>
      <c r="I3868" s="273">
        <v>12921</v>
      </c>
      <c r="J3868" s="273">
        <v>860</v>
      </c>
      <c r="K3868" s="273">
        <v>0</v>
      </c>
      <c r="L3868" s="273" t="s">
        <v>66</v>
      </c>
      <c r="N3868" s="273" t="s">
        <v>107</v>
      </c>
      <c r="W3868" s="273">
        <v>205937</v>
      </c>
      <c r="X3868" s="273" t="s">
        <v>64</v>
      </c>
      <c r="Y3868" s="273" t="s">
        <v>287</v>
      </c>
      <c r="Z3868" s="273" t="s">
        <v>325</v>
      </c>
      <c r="AA3868" s="273" t="s">
        <v>463</v>
      </c>
      <c r="AB3868" s="274">
        <v>45108</v>
      </c>
      <c r="AC3868" s="273">
        <v>15010</v>
      </c>
      <c r="AD3868" s="273">
        <v>67</v>
      </c>
      <c r="AK3868" s="273">
        <v>320822</v>
      </c>
      <c r="BV3868" s="336" t="s">
        <v>83</v>
      </c>
      <c r="BW3868" s="337" t="s">
        <v>63</v>
      </c>
      <c r="BX3868" s="337" t="s">
        <v>228</v>
      </c>
      <c r="BY3868" s="337" t="s">
        <v>237</v>
      </c>
      <c r="BZ3868" s="337" t="s">
        <v>151</v>
      </c>
      <c r="CA3868" s="337" t="s">
        <v>152</v>
      </c>
      <c r="CB3868" s="337" t="s">
        <v>153</v>
      </c>
      <c r="CC3868" s="337" t="s">
        <v>154</v>
      </c>
      <c r="CD3868" s="338">
        <v>10</v>
      </c>
      <c r="CE3868" s="335">
        <v>45078</v>
      </c>
      <c r="CF3868" s="337">
        <v>2343</v>
      </c>
      <c r="CG3868" s="337" t="s">
        <v>90</v>
      </c>
      <c r="CH3868" s="337">
        <v>2343</v>
      </c>
      <c r="CI3868" s="337" t="s">
        <v>80</v>
      </c>
      <c r="CJ3868" s="337"/>
      <c r="CK3868" s="337"/>
      <c r="CL3868" s="337"/>
      <c r="CM3868" s="337" t="s">
        <v>73</v>
      </c>
      <c r="CN3868" s="337">
        <v>3</v>
      </c>
    </row>
    <row r="3869" spans="4:92">
      <c r="D3869" s="273" t="s">
        <v>64</v>
      </c>
      <c r="E3869" s="273" t="s">
        <v>287</v>
      </c>
      <c r="F3869" s="273" t="s">
        <v>866</v>
      </c>
      <c r="G3869" s="273" t="s">
        <v>1065</v>
      </c>
      <c r="H3869" s="274">
        <v>45139</v>
      </c>
      <c r="I3869" s="273">
        <v>13598</v>
      </c>
      <c r="J3869" s="273">
        <v>860</v>
      </c>
      <c r="W3869" s="273">
        <v>223981</v>
      </c>
      <c r="X3869" s="273" t="s">
        <v>64</v>
      </c>
      <c r="Y3869" s="273" t="s">
        <v>287</v>
      </c>
      <c r="Z3869" s="273" t="s">
        <v>325</v>
      </c>
      <c r="AA3869" s="273" t="s">
        <v>463</v>
      </c>
      <c r="AB3869" s="274">
        <v>45108</v>
      </c>
      <c r="AC3869" s="273">
        <v>15601</v>
      </c>
      <c r="AD3869" s="273">
        <v>67</v>
      </c>
      <c r="AK3869" s="273">
        <v>285056</v>
      </c>
      <c r="BV3869" s="279" t="s">
        <v>83</v>
      </c>
      <c r="BW3869" s="280" t="s">
        <v>63</v>
      </c>
      <c r="BX3869" s="280" t="s">
        <v>228</v>
      </c>
      <c r="BY3869" s="280" t="s">
        <v>237</v>
      </c>
      <c r="BZ3869" s="280" t="s">
        <v>151</v>
      </c>
      <c r="CA3869" s="280" t="s">
        <v>152</v>
      </c>
      <c r="CB3869" s="280" t="s">
        <v>161</v>
      </c>
      <c r="CC3869" s="280" t="s">
        <v>162</v>
      </c>
      <c r="CD3869" s="281">
        <v>11</v>
      </c>
      <c r="CE3869" s="277">
        <v>45078</v>
      </c>
      <c r="CF3869" s="280">
        <v>1035</v>
      </c>
      <c r="CG3869" s="280" t="s">
        <v>90</v>
      </c>
      <c r="CH3869" s="280">
        <v>1035</v>
      </c>
      <c r="CI3869" s="280" t="s">
        <v>80</v>
      </c>
      <c r="CJ3869" s="280"/>
      <c r="CK3869" s="280"/>
      <c r="CL3869" s="280"/>
      <c r="CM3869" s="280" t="s">
        <v>73</v>
      </c>
      <c r="CN3869" s="280">
        <v>3</v>
      </c>
    </row>
    <row r="3870" spans="4:92">
      <c r="D3870" s="273" t="s">
        <v>64</v>
      </c>
      <c r="E3870" s="273" t="s">
        <v>287</v>
      </c>
      <c r="F3870" s="273" t="s">
        <v>866</v>
      </c>
      <c r="G3870" s="273" t="s">
        <v>1065</v>
      </c>
      <c r="H3870" s="274">
        <v>45139</v>
      </c>
      <c r="I3870" s="273">
        <v>13598</v>
      </c>
      <c r="J3870" s="273">
        <v>860</v>
      </c>
      <c r="K3870" s="273">
        <v>1919</v>
      </c>
      <c r="L3870" s="273" t="s">
        <v>66</v>
      </c>
      <c r="M3870" s="273">
        <v>10956.022349999999</v>
      </c>
      <c r="N3870" s="273" t="s">
        <v>115</v>
      </c>
      <c r="W3870" s="273">
        <v>224005</v>
      </c>
      <c r="X3870" s="273" t="s">
        <v>64</v>
      </c>
      <c r="Y3870" s="273" t="s">
        <v>287</v>
      </c>
      <c r="Z3870" s="273" t="s">
        <v>325</v>
      </c>
      <c r="AA3870" s="273" t="s">
        <v>463</v>
      </c>
      <c r="AB3870" s="274">
        <v>45139</v>
      </c>
      <c r="AC3870" s="273">
        <v>13439</v>
      </c>
      <c r="AD3870" s="273">
        <v>67</v>
      </c>
      <c r="AE3870" s="273">
        <v>0</v>
      </c>
      <c r="AF3870" s="273" t="s">
        <v>90</v>
      </c>
      <c r="AG3870" s="273" t="s">
        <v>1774</v>
      </c>
      <c r="AH3870" s="273" t="s">
        <v>1774</v>
      </c>
      <c r="AI3870" s="273" t="s">
        <v>199</v>
      </c>
      <c r="AJ3870" s="273" t="s">
        <v>1245</v>
      </c>
      <c r="AK3870" s="273">
        <v>337011</v>
      </c>
      <c r="BV3870" s="336" t="s">
        <v>83</v>
      </c>
      <c r="BW3870" s="337" t="s">
        <v>63</v>
      </c>
      <c r="BX3870" s="337" t="s">
        <v>228</v>
      </c>
      <c r="BY3870" s="337" t="s">
        <v>237</v>
      </c>
      <c r="BZ3870" s="337" t="s">
        <v>167</v>
      </c>
      <c r="CA3870" s="337" t="s">
        <v>168</v>
      </c>
      <c r="CB3870" s="337" t="s">
        <v>353</v>
      </c>
      <c r="CC3870" s="337" t="s">
        <v>354</v>
      </c>
      <c r="CD3870" s="338">
        <v>13</v>
      </c>
      <c r="CE3870" s="335">
        <v>45078</v>
      </c>
      <c r="CF3870" s="337">
        <v>967.47900000000004</v>
      </c>
      <c r="CG3870" s="337" t="s">
        <v>90</v>
      </c>
      <c r="CH3870" s="337">
        <v>967.47900000000004</v>
      </c>
      <c r="CI3870" s="337" t="s">
        <v>80</v>
      </c>
      <c r="CJ3870" s="337"/>
      <c r="CK3870" s="337"/>
      <c r="CL3870" s="337"/>
      <c r="CM3870" s="337" t="s">
        <v>73</v>
      </c>
      <c r="CN3870" s="337">
        <v>3</v>
      </c>
    </row>
    <row r="3871" spans="4:92">
      <c r="D3871" s="273" t="s">
        <v>64</v>
      </c>
      <c r="E3871" s="273" t="s">
        <v>287</v>
      </c>
      <c r="F3871" s="273" t="s">
        <v>866</v>
      </c>
      <c r="G3871" s="273" t="s">
        <v>1065</v>
      </c>
      <c r="H3871" s="274">
        <v>45139</v>
      </c>
      <c r="I3871" s="273">
        <v>13598</v>
      </c>
      <c r="J3871" s="273">
        <v>860</v>
      </c>
      <c r="K3871" s="273">
        <v>0</v>
      </c>
      <c r="L3871" s="273" t="s">
        <v>66</v>
      </c>
      <c r="N3871" s="273" t="s">
        <v>107</v>
      </c>
      <c r="W3871" s="273">
        <v>224006</v>
      </c>
      <c r="X3871" s="273" t="s">
        <v>64</v>
      </c>
      <c r="Y3871" s="273" t="s">
        <v>287</v>
      </c>
      <c r="Z3871" s="273" t="s">
        <v>325</v>
      </c>
      <c r="AA3871" s="273" t="s">
        <v>469</v>
      </c>
      <c r="AB3871" s="274">
        <v>45047</v>
      </c>
      <c r="AC3871" s="273">
        <v>12230</v>
      </c>
      <c r="AD3871" s="273">
        <v>68</v>
      </c>
      <c r="AE3871" s="273">
        <v>0.83299999999999996</v>
      </c>
      <c r="AF3871" s="273" t="s">
        <v>90</v>
      </c>
      <c r="AG3871" s="273" t="s">
        <v>1272</v>
      </c>
      <c r="AH3871" s="273" t="s">
        <v>1273</v>
      </c>
      <c r="AI3871" s="273" t="s">
        <v>199</v>
      </c>
      <c r="AJ3871" s="273" t="s">
        <v>1245</v>
      </c>
      <c r="AK3871" s="273">
        <v>183242</v>
      </c>
      <c r="BV3871" s="279" t="s">
        <v>83</v>
      </c>
      <c r="BW3871" s="280" t="s">
        <v>63</v>
      </c>
      <c r="BX3871" s="280" t="s">
        <v>228</v>
      </c>
      <c r="BY3871" s="280" t="s">
        <v>237</v>
      </c>
      <c r="BZ3871" s="280" t="s">
        <v>167</v>
      </c>
      <c r="CA3871" s="280" t="s">
        <v>168</v>
      </c>
      <c r="CB3871" s="280" t="s">
        <v>313</v>
      </c>
      <c r="CC3871" s="280" t="s">
        <v>314</v>
      </c>
      <c r="CD3871" s="281">
        <v>14</v>
      </c>
      <c r="CE3871" s="277">
        <v>45078</v>
      </c>
      <c r="CF3871" s="280">
        <v>0</v>
      </c>
      <c r="CG3871" s="280" t="s">
        <v>90</v>
      </c>
      <c r="CH3871" s="280">
        <v>0</v>
      </c>
      <c r="CI3871" s="280" t="s">
        <v>80</v>
      </c>
      <c r="CJ3871" s="280"/>
      <c r="CK3871" s="280"/>
      <c r="CL3871" s="280"/>
      <c r="CM3871" s="280" t="s">
        <v>73</v>
      </c>
      <c r="CN3871" s="280">
        <v>3</v>
      </c>
    </row>
    <row r="3872" spans="4:92">
      <c r="D3872" s="273" t="s">
        <v>64</v>
      </c>
      <c r="E3872" s="273" t="s">
        <v>287</v>
      </c>
      <c r="F3872" s="273" t="s">
        <v>866</v>
      </c>
      <c r="G3872" s="273" t="s">
        <v>1065</v>
      </c>
      <c r="H3872" s="274">
        <v>45170</v>
      </c>
      <c r="I3872" s="273">
        <v>13925</v>
      </c>
      <c r="J3872" s="273">
        <v>860</v>
      </c>
      <c r="W3872" s="273">
        <v>236932</v>
      </c>
      <c r="X3872" s="273" t="s">
        <v>64</v>
      </c>
      <c r="Y3872" s="273" t="s">
        <v>287</v>
      </c>
      <c r="Z3872" s="273" t="s">
        <v>325</v>
      </c>
      <c r="AA3872" s="273" t="s">
        <v>469</v>
      </c>
      <c r="AB3872" s="274">
        <v>45047</v>
      </c>
      <c r="AC3872" s="273">
        <v>12230</v>
      </c>
      <c r="AD3872" s="273">
        <v>68</v>
      </c>
      <c r="AE3872" s="273">
        <v>0.17799999999999999</v>
      </c>
      <c r="AF3872" s="273" t="s">
        <v>90</v>
      </c>
      <c r="AG3872" s="273" t="s">
        <v>1717</v>
      </c>
      <c r="AH3872" s="273" t="s">
        <v>1718</v>
      </c>
      <c r="AI3872" s="273" t="s">
        <v>123</v>
      </c>
      <c r="AJ3872" s="273" t="s">
        <v>200</v>
      </c>
      <c r="AK3872" s="273">
        <v>183248</v>
      </c>
      <c r="BV3872" s="336" t="s">
        <v>83</v>
      </c>
      <c r="BW3872" s="337" t="s">
        <v>63</v>
      </c>
      <c r="BX3872" s="337" t="s">
        <v>228</v>
      </c>
      <c r="BY3872" s="337" t="s">
        <v>237</v>
      </c>
      <c r="BZ3872" s="337" t="s">
        <v>167</v>
      </c>
      <c r="CA3872" s="337" t="s">
        <v>168</v>
      </c>
      <c r="CB3872" s="337" t="s">
        <v>319</v>
      </c>
      <c r="CC3872" s="337" t="s">
        <v>320</v>
      </c>
      <c r="CD3872" s="338">
        <v>15</v>
      </c>
      <c r="CE3872" s="335">
        <v>45078</v>
      </c>
      <c r="CF3872" s="337">
        <v>0</v>
      </c>
      <c r="CG3872" s="337" t="s">
        <v>90</v>
      </c>
      <c r="CH3872" s="337">
        <v>0</v>
      </c>
      <c r="CI3872" s="337" t="s">
        <v>80</v>
      </c>
      <c r="CJ3872" s="337"/>
      <c r="CK3872" s="337"/>
      <c r="CL3872" s="337"/>
      <c r="CM3872" s="337" t="s">
        <v>73</v>
      </c>
      <c r="CN3872" s="337">
        <v>3</v>
      </c>
    </row>
    <row r="3873" spans="4:92">
      <c r="D3873" s="273" t="s">
        <v>64</v>
      </c>
      <c r="E3873" s="273" t="s">
        <v>287</v>
      </c>
      <c r="F3873" s="273" t="s">
        <v>866</v>
      </c>
      <c r="G3873" s="273" t="s">
        <v>1065</v>
      </c>
      <c r="H3873" s="274">
        <v>45170</v>
      </c>
      <c r="I3873" s="273">
        <v>13925</v>
      </c>
      <c r="J3873" s="273">
        <v>860</v>
      </c>
      <c r="K3873" s="273">
        <v>1358.5</v>
      </c>
      <c r="L3873" s="273" t="s">
        <v>66</v>
      </c>
      <c r="M3873" s="273">
        <v>8097.42</v>
      </c>
      <c r="N3873" s="273" t="s">
        <v>115</v>
      </c>
      <c r="W3873" s="273">
        <v>236956</v>
      </c>
      <c r="X3873" s="273" t="s">
        <v>64</v>
      </c>
      <c r="Y3873" s="273" t="s">
        <v>287</v>
      </c>
      <c r="Z3873" s="273" t="s">
        <v>325</v>
      </c>
      <c r="AA3873" s="273" t="s">
        <v>469</v>
      </c>
      <c r="AB3873" s="274">
        <v>45047</v>
      </c>
      <c r="AC3873" s="273">
        <v>12230</v>
      </c>
      <c r="AD3873" s="273">
        <v>68</v>
      </c>
      <c r="AE3873" s="273">
        <v>10.592000000000001</v>
      </c>
      <c r="AF3873" s="273" t="s">
        <v>90</v>
      </c>
      <c r="AG3873" s="273" t="s">
        <v>1274</v>
      </c>
      <c r="AH3873" s="273" t="s">
        <v>1275</v>
      </c>
      <c r="AI3873" s="273" t="s">
        <v>123</v>
      </c>
      <c r="AJ3873" s="273" t="s">
        <v>200</v>
      </c>
      <c r="AK3873" s="273">
        <v>183254</v>
      </c>
      <c r="BV3873" s="279" t="s">
        <v>83</v>
      </c>
      <c r="BW3873" s="280" t="s">
        <v>63</v>
      </c>
      <c r="BX3873" s="280" t="s">
        <v>228</v>
      </c>
      <c r="BY3873" s="280" t="s">
        <v>237</v>
      </c>
      <c r="BZ3873" s="280" t="s">
        <v>138</v>
      </c>
      <c r="CA3873" s="280" t="s">
        <v>139</v>
      </c>
      <c r="CB3873" s="280" t="s">
        <v>190</v>
      </c>
      <c r="CC3873" s="280" t="s">
        <v>191</v>
      </c>
      <c r="CD3873" s="281">
        <v>8</v>
      </c>
      <c r="CE3873" s="277">
        <v>45078</v>
      </c>
      <c r="CF3873" s="280">
        <v>0</v>
      </c>
      <c r="CG3873" s="280" t="s">
        <v>90</v>
      </c>
      <c r="CH3873" s="280">
        <v>0</v>
      </c>
      <c r="CI3873" s="280" t="s">
        <v>80</v>
      </c>
      <c r="CJ3873" s="280"/>
      <c r="CK3873" s="280"/>
      <c r="CL3873" s="280"/>
      <c r="CM3873" s="280" t="s">
        <v>73</v>
      </c>
      <c r="CN3873" s="280">
        <v>3</v>
      </c>
    </row>
    <row r="3874" spans="4:92">
      <c r="D3874" s="273" t="s">
        <v>64</v>
      </c>
      <c r="E3874" s="273" t="s">
        <v>287</v>
      </c>
      <c r="F3874" s="273" t="s">
        <v>866</v>
      </c>
      <c r="G3874" s="273" t="s">
        <v>1065</v>
      </c>
      <c r="H3874" s="274">
        <v>45170</v>
      </c>
      <c r="I3874" s="273">
        <v>13925</v>
      </c>
      <c r="J3874" s="273">
        <v>860</v>
      </c>
      <c r="K3874" s="273">
        <v>0</v>
      </c>
      <c r="L3874" s="273" t="s">
        <v>66</v>
      </c>
      <c r="N3874" s="273" t="s">
        <v>107</v>
      </c>
      <c r="W3874" s="273">
        <v>236957</v>
      </c>
      <c r="X3874" s="273" t="s">
        <v>64</v>
      </c>
      <c r="Y3874" s="273" t="s">
        <v>287</v>
      </c>
      <c r="Z3874" s="273" t="s">
        <v>325</v>
      </c>
      <c r="AA3874" s="273" t="s">
        <v>469</v>
      </c>
      <c r="AB3874" s="274">
        <v>45047</v>
      </c>
      <c r="AC3874" s="273">
        <v>12230</v>
      </c>
      <c r="AD3874" s="273">
        <v>68</v>
      </c>
      <c r="AE3874" s="273">
        <v>4.1479999999999997</v>
      </c>
      <c r="AF3874" s="273" t="s">
        <v>90</v>
      </c>
      <c r="AG3874" s="273" t="s">
        <v>1276</v>
      </c>
      <c r="AH3874" s="273" t="s">
        <v>1277</v>
      </c>
      <c r="AI3874" s="273" t="s">
        <v>123</v>
      </c>
      <c r="AJ3874" s="273" t="s">
        <v>200</v>
      </c>
      <c r="AK3874" s="273">
        <v>183260</v>
      </c>
      <c r="BV3874" s="336" t="s">
        <v>83</v>
      </c>
      <c r="BW3874" s="337" t="s">
        <v>63</v>
      </c>
      <c r="BX3874" s="337" t="s">
        <v>228</v>
      </c>
      <c r="BY3874" s="337" t="s">
        <v>237</v>
      </c>
      <c r="BZ3874" s="337" t="s">
        <v>86</v>
      </c>
      <c r="CA3874" s="337" t="s">
        <v>87</v>
      </c>
      <c r="CB3874" s="337" t="s">
        <v>179</v>
      </c>
      <c r="CC3874" s="337" t="s">
        <v>180</v>
      </c>
      <c r="CD3874" s="338">
        <v>1</v>
      </c>
      <c r="CE3874" s="335">
        <v>45078</v>
      </c>
      <c r="CF3874" s="337"/>
      <c r="CG3874" s="337" t="s">
        <v>181</v>
      </c>
      <c r="CH3874" s="337"/>
      <c r="CI3874" s="337" t="s">
        <v>181</v>
      </c>
      <c r="CJ3874" s="337" t="s">
        <v>1414</v>
      </c>
      <c r="CK3874" s="337"/>
      <c r="CL3874" s="337"/>
      <c r="CM3874" s="337" t="s">
        <v>73</v>
      </c>
      <c r="CN3874" s="337">
        <v>3</v>
      </c>
    </row>
    <row r="3875" spans="4:92">
      <c r="D3875" s="273" t="s">
        <v>64</v>
      </c>
      <c r="E3875" s="273" t="s">
        <v>287</v>
      </c>
      <c r="F3875" s="273" t="s">
        <v>866</v>
      </c>
      <c r="G3875" s="273" t="s">
        <v>1065</v>
      </c>
      <c r="H3875" s="274">
        <v>45200</v>
      </c>
      <c r="I3875" s="273">
        <v>14260</v>
      </c>
      <c r="J3875" s="273">
        <v>860</v>
      </c>
      <c r="W3875" s="273">
        <v>254949</v>
      </c>
      <c r="X3875" s="273" t="s">
        <v>64</v>
      </c>
      <c r="Y3875" s="273" t="s">
        <v>287</v>
      </c>
      <c r="Z3875" s="273" t="s">
        <v>325</v>
      </c>
      <c r="AA3875" s="273" t="s">
        <v>469</v>
      </c>
      <c r="AB3875" s="274">
        <v>45047</v>
      </c>
      <c r="AC3875" s="273">
        <v>12230</v>
      </c>
      <c r="AD3875" s="273">
        <v>68</v>
      </c>
      <c r="AE3875" s="273">
        <v>6.5949999999999998</v>
      </c>
      <c r="AF3875" s="273" t="s">
        <v>90</v>
      </c>
      <c r="AG3875" s="273" t="s">
        <v>1563</v>
      </c>
      <c r="AH3875" s="273" t="s">
        <v>1564</v>
      </c>
      <c r="AI3875" s="273" t="s">
        <v>123</v>
      </c>
      <c r="AJ3875" s="273" t="s">
        <v>214</v>
      </c>
      <c r="AK3875" s="273">
        <v>183266</v>
      </c>
      <c r="BV3875" s="279" t="s">
        <v>83</v>
      </c>
      <c r="BW3875" s="280" t="s">
        <v>63</v>
      </c>
      <c r="BX3875" s="280" t="s">
        <v>228</v>
      </c>
      <c r="BY3875" s="280" t="s">
        <v>237</v>
      </c>
      <c r="BZ3875" s="280" t="s">
        <v>86</v>
      </c>
      <c r="CA3875" s="280" t="s">
        <v>87</v>
      </c>
      <c r="CB3875" s="280" t="s">
        <v>217</v>
      </c>
      <c r="CC3875" s="280" t="s">
        <v>218</v>
      </c>
      <c r="CD3875" s="281">
        <v>2</v>
      </c>
      <c r="CE3875" s="277">
        <v>45078</v>
      </c>
      <c r="CF3875" s="280"/>
      <c r="CG3875" s="280" t="s">
        <v>181</v>
      </c>
      <c r="CH3875" s="280"/>
      <c r="CI3875" s="280" t="s">
        <v>181</v>
      </c>
      <c r="CJ3875" s="280" t="s">
        <v>573</v>
      </c>
      <c r="CK3875" s="280"/>
      <c r="CL3875" s="280"/>
      <c r="CM3875" s="280" t="s">
        <v>73</v>
      </c>
      <c r="CN3875" s="280">
        <v>3</v>
      </c>
    </row>
    <row r="3876" spans="4:92">
      <c r="D3876" s="273" t="s">
        <v>64</v>
      </c>
      <c r="E3876" s="273" t="s">
        <v>287</v>
      </c>
      <c r="F3876" s="273" t="s">
        <v>866</v>
      </c>
      <c r="G3876" s="273" t="s">
        <v>1065</v>
      </c>
      <c r="H3876" s="274">
        <v>45200</v>
      </c>
      <c r="I3876" s="273">
        <v>14260</v>
      </c>
      <c r="J3876" s="273">
        <v>860</v>
      </c>
      <c r="K3876" s="273">
        <v>31038</v>
      </c>
      <c r="L3876" s="273" t="s">
        <v>66</v>
      </c>
      <c r="M3876" s="273">
        <v>7116.1405500000001</v>
      </c>
      <c r="N3876" s="273" t="s">
        <v>115</v>
      </c>
      <c r="W3876" s="273">
        <v>254973</v>
      </c>
      <c r="X3876" s="273" t="s">
        <v>64</v>
      </c>
      <c r="Y3876" s="273" t="s">
        <v>287</v>
      </c>
      <c r="Z3876" s="273" t="s">
        <v>325</v>
      </c>
      <c r="AA3876" s="273" t="s">
        <v>469</v>
      </c>
      <c r="AB3876" s="274">
        <v>45047</v>
      </c>
      <c r="AC3876" s="273">
        <v>12230</v>
      </c>
      <c r="AD3876" s="273">
        <v>68</v>
      </c>
      <c r="AE3876" s="273">
        <v>0.94499999999999995</v>
      </c>
      <c r="AF3876" s="273" t="s">
        <v>90</v>
      </c>
      <c r="AG3876" s="273" t="s">
        <v>1565</v>
      </c>
      <c r="AH3876" s="273" t="s">
        <v>1566</v>
      </c>
      <c r="AI3876" s="273" t="s">
        <v>123</v>
      </c>
      <c r="AJ3876" s="273" t="s">
        <v>1245</v>
      </c>
      <c r="AK3876" s="273">
        <v>183272</v>
      </c>
      <c r="BV3876" s="336" t="s">
        <v>83</v>
      </c>
      <c r="BW3876" s="337" t="s">
        <v>63</v>
      </c>
      <c r="BX3876" s="337" t="s">
        <v>228</v>
      </c>
      <c r="BY3876" s="337" t="s">
        <v>237</v>
      </c>
      <c r="BZ3876" s="337" t="s">
        <v>204</v>
      </c>
      <c r="CA3876" s="337" t="s">
        <v>205</v>
      </c>
      <c r="CB3876" s="337" t="s">
        <v>206</v>
      </c>
      <c r="CC3876" s="337" t="s">
        <v>207</v>
      </c>
      <c r="CD3876" s="338">
        <v>0</v>
      </c>
      <c r="CE3876" s="335">
        <v>45078</v>
      </c>
      <c r="CF3876" s="337"/>
      <c r="CG3876" s="337" t="s">
        <v>181</v>
      </c>
      <c r="CH3876" s="337"/>
      <c r="CI3876" s="337" t="s">
        <v>208</v>
      </c>
      <c r="CJ3876" s="337" t="s">
        <v>209</v>
      </c>
      <c r="CK3876" s="337"/>
      <c r="CL3876" s="337"/>
      <c r="CM3876" s="337" t="s">
        <v>73</v>
      </c>
      <c r="CN3876" s="337">
        <v>3</v>
      </c>
    </row>
    <row r="3877" spans="4:92">
      <c r="D3877" s="273" t="s">
        <v>64</v>
      </c>
      <c r="E3877" s="273" t="s">
        <v>287</v>
      </c>
      <c r="F3877" s="273" t="s">
        <v>866</v>
      </c>
      <c r="G3877" s="273" t="s">
        <v>1065</v>
      </c>
      <c r="H3877" s="274">
        <v>45200</v>
      </c>
      <c r="I3877" s="273">
        <v>14260</v>
      </c>
      <c r="J3877" s="273">
        <v>860</v>
      </c>
      <c r="K3877" s="273">
        <v>0</v>
      </c>
      <c r="L3877" s="273" t="s">
        <v>66</v>
      </c>
      <c r="N3877" s="273" t="s">
        <v>107</v>
      </c>
      <c r="W3877" s="273">
        <v>254974</v>
      </c>
      <c r="X3877" s="273" t="s">
        <v>64</v>
      </c>
      <c r="Y3877" s="273" t="s">
        <v>287</v>
      </c>
      <c r="Z3877" s="273" t="s">
        <v>325</v>
      </c>
      <c r="AA3877" s="273" t="s">
        <v>469</v>
      </c>
      <c r="AB3877" s="274">
        <v>45047</v>
      </c>
      <c r="AC3877" s="273">
        <v>12230</v>
      </c>
      <c r="AD3877" s="273">
        <v>68</v>
      </c>
      <c r="AE3877" s="273">
        <v>6.8000000000000005E-2</v>
      </c>
      <c r="AF3877" s="273" t="s">
        <v>90</v>
      </c>
      <c r="AG3877" s="273" t="s">
        <v>1567</v>
      </c>
      <c r="AH3877" s="273" t="s">
        <v>1568</v>
      </c>
      <c r="AI3877" s="273" t="s">
        <v>199</v>
      </c>
      <c r="AJ3877" s="273" t="s">
        <v>1245</v>
      </c>
      <c r="AK3877" s="273">
        <v>183278</v>
      </c>
      <c r="BV3877" s="279" t="s">
        <v>83</v>
      </c>
      <c r="BW3877" s="280" t="s">
        <v>63</v>
      </c>
      <c r="BX3877" s="280" t="s">
        <v>228</v>
      </c>
      <c r="BY3877" s="280" t="s">
        <v>237</v>
      </c>
      <c r="BZ3877" s="280" t="s">
        <v>86</v>
      </c>
      <c r="CA3877" s="280" t="s">
        <v>87</v>
      </c>
      <c r="CB3877" s="280" t="s">
        <v>233</v>
      </c>
      <c r="CC3877" s="280" t="s">
        <v>234</v>
      </c>
      <c r="CD3877" s="281">
        <v>1</v>
      </c>
      <c r="CE3877" s="277">
        <v>45078</v>
      </c>
      <c r="CF3877" s="280"/>
      <c r="CG3877" s="280" t="s">
        <v>181</v>
      </c>
      <c r="CH3877" s="280"/>
      <c r="CI3877" s="280" t="s">
        <v>181</v>
      </c>
      <c r="CJ3877" s="280" t="s">
        <v>617</v>
      </c>
      <c r="CK3877" s="280"/>
      <c r="CL3877" s="280"/>
      <c r="CM3877" s="280" t="s">
        <v>73</v>
      </c>
      <c r="CN3877" s="280">
        <v>3</v>
      </c>
    </row>
    <row r="3878" spans="4:92">
      <c r="D3878" s="273" t="s">
        <v>64</v>
      </c>
      <c r="E3878" s="273" t="s">
        <v>287</v>
      </c>
      <c r="F3878" s="273" t="s">
        <v>866</v>
      </c>
      <c r="G3878" s="273" t="s">
        <v>1065</v>
      </c>
      <c r="H3878" s="274">
        <v>45231</v>
      </c>
      <c r="I3878" s="273">
        <v>14627</v>
      </c>
      <c r="J3878" s="273">
        <v>860</v>
      </c>
      <c r="W3878" s="273">
        <v>273807</v>
      </c>
      <c r="X3878" s="273" t="s">
        <v>64</v>
      </c>
      <c r="Y3878" s="273" t="s">
        <v>287</v>
      </c>
      <c r="Z3878" s="273" t="s">
        <v>325</v>
      </c>
      <c r="AA3878" s="273" t="s">
        <v>469</v>
      </c>
      <c r="AB3878" s="274">
        <v>45047</v>
      </c>
      <c r="AC3878" s="273">
        <v>12230</v>
      </c>
      <c r="AD3878" s="273">
        <v>68</v>
      </c>
      <c r="AE3878" s="273">
        <v>5.6000000000000001E-2</v>
      </c>
      <c r="AF3878" s="273" t="s">
        <v>90</v>
      </c>
      <c r="AG3878" s="273" t="s">
        <v>1569</v>
      </c>
      <c r="AH3878" s="273" t="s">
        <v>1570</v>
      </c>
      <c r="AI3878" s="273" t="s">
        <v>199</v>
      </c>
      <c r="AJ3878" s="273" t="s">
        <v>1245</v>
      </c>
      <c r="AK3878" s="273">
        <v>183284</v>
      </c>
      <c r="BV3878" s="336" t="s">
        <v>64</v>
      </c>
      <c r="BW3878" s="337" t="s">
        <v>63</v>
      </c>
      <c r="BX3878" s="337" t="s">
        <v>252</v>
      </c>
      <c r="BY3878" s="337" t="s">
        <v>257</v>
      </c>
      <c r="BZ3878" s="337" t="s">
        <v>151</v>
      </c>
      <c r="CA3878" s="337" t="s">
        <v>152</v>
      </c>
      <c r="CB3878" s="337" t="s">
        <v>161</v>
      </c>
      <c r="CC3878" s="337" t="s">
        <v>162</v>
      </c>
      <c r="CD3878" s="338">
        <v>11</v>
      </c>
      <c r="CE3878" s="335">
        <v>44986</v>
      </c>
      <c r="CF3878" s="337">
        <v>768</v>
      </c>
      <c r="CG3878" s="337" t="s">
        <v>90</v>
      </c>
      <c r="CH3878" s="337">
        <v>768</v>
      </c>
      <c r="CI3878" s="337" t="s">
        <v>80</v>
      </c>
      <c r="CJ3878" s="337"/>
      <c r="CK3878" s="337"/>
      <c r="CL3878" s="337"/>
      <c r="CM3878" s="337" t="s">
        <v>73</v>
      </c>
      <c r="CN3878" s="337">
        <v>3</v>
      </c>
    </row>
    <row r="3879" spans="4:92">
      <c r="D3879" s="273" t="s">
        <v>64</v>
      </c>
      <c r="E3879" s="273" t="s">
        <v>287</v>
      </c>
      <c r="F3879" s="273" t="s">
        <v>866</v>
      </c>
      <c r="G3879" s="273" t="s">
        <v>1065</v>
      </c>
      <c r="H3879" s="274">
        <v>45231</v>
      </c>
      <c r="I3879" s="273">
        <v>14627</v>
      </c>
      <c r="J3879" s="273">
        <v>860</v>
      </c>
      <c r="K3879" s="273">
        <v>27175</v>
      </c>
      <c r="L3879" s="273" t="s">
        <v>66</v>
      </c>
      <c r="M3879" s="273">
        <v>7116.1405500000001</v>
      </c>
      <c r="N3879" s="273" t="s">
        <v>115</v>
      </c>
      <c r="W3879" s="273">
        <v>273831</v>
      </c>
      <c r="X3879" s="273" t="s">
        <v>64</v>
      </c>
      <c r="Y3879" s="273" t="s">
        <v>287</v>
      </c>
      <c r="Z3879" s="273" t="s">
        <v>325</v>
      </c>
      <c r="AA3879" s="273" t="s">
        <v>469</v>
      </c>
      <c r="AB3879" s="274">
        <v>45047</v>
      </c>
      <c r="AC3879" s="273">
        <v>12230</v>
      </c>
      <c r="AD3879" s="273">
        <v>68</v>
      </c>
      <c r="AE3879" s="273">
        <v>4.0000000000000001E-3</v>
      </c>
      <c r="AF3879" s="273" t="s">
        <v>90</v>
      </c>
      <c r="AG3879" s="273" t="s">
        <v>1874</v>
      </c>
      <c r="AH3879" s="273" t="s">
        <v>1875</v>
      </c>
      <c r="AI3879" s="273" t="s">
        <v>199</v>
      </c>
      <c r="AJ3879" s="273" t="s">
        <v>1245</v>
      </c>
      <c r="AK3879" s="273">
        <v>183290</v>
      </c>
      <c r="BV3879" s="279" t="s">
        <v>64</v>
      </c>
      <c r="BW3879" s="280" t="s">
        <v>63</v>
      </c>
      <c r="BX3879" s="280" t="s">
        <v>252</v>
      </c>
      <c r="BY3879" s="280" t="s">
        <v>257</v>
      </c>
      <c r="BZ3879" s="280" t="s">
        <v>167</v>
      </c>
      <c r="CA3879" s="280" t="s">
        <v>168</v>
      </c>
      <c r="CB3879" s="280" t="s">
        <v>169</v>
      </c>
      <c r="CC3879" s="280" t="s">
        <v>170</v>
      </c>
      <c r="CD3879" s="281">
        <v>12</v>
      </c>
      <c r="CE3879" s="277">
        <v>44986</v>
      </c>
      <c r="CF3879" s="280">
        <v>919</v>
      </c>
      <c r="CG3879" s="280" t="s">
        <v>90</v>
      </c>
      <c r="CH3879" s="280">
        <v>919</v>
      </c>
      <c r="CI3879" s="280" t="s">
        <v>80</v>
      </c>
      <c r="CJ3879" s="280"/>
      <c r="CK3879" s="280"/>
      <c r="CL3879" s="280"/>
      <c r="CM3879" s="280" t="s">
        <v>73</v>
      </c>
      <c r="CN3879" s="280">
        <v>3</v>
      </c>
    </row>
    <row r="3880" spans="4:92">
      <c r="D3880" s="273" t="s">
        <v>64</v>
      </c>
      <c r="E3880" s="273" t="s">
        <v>287</v>
      </c>
      <c r="F3880" s="273" t="s">
        <v>866</v>
      </c>
      <c r="G3880" s="273" t="s">
        <v>1065</v>
      </c>
      <c r="H3880" s="274">
        <v>45231</v>
      </c>
      <c r="I3880" s="273">
        <v>14627</v>
      </c>
      <c r="J3880" s="273">
        <v>860</v>
      </c>
      <c r="K3880" s="273">
        <v>0</v>
      </c>
      <c r="L3880" s="273" t="s">
        <v>66</v>
      </c>
      <c r="N3880" s="273" t="s">
        <v>107</v>
      </c>
      <c r="W3880" s="273">
        <v>273832</v>
      </c>
      <c r="X3880" s="273" t="s">
        <v>64</v>
      </c>
      <c r="Y3880" s="273" t="s">
        <v>287</v>
      </c>
      <c r="Z3880" s="273" t="s">
        <v>325</v>
      </c>
      <c r="AA3880" s="273" t="s">
        <v>469</v>
      </c>
      <c r="AB3880" s="274">
        <v>45047</v>
      </c>
      <c r="AC3880" s="273">
        <v>12230</v>
      </c>
      <c r="AD3880" s="273">
        <v>68</v>
      </c>
      <c r="AE3880" s="273">
        <v>5.5E-2</v>
      </c>
      <c r="AF3880" s="273" t="s">
        <v>90</v>
      </c>
      <c r="AG3880" s="273" t="s">
        <v>1790</v>
      </c>
      <c r="AH3880" s="273" t="s">
        <v>1968</v>
      </c>
      <c r="AI3880" s="273" t="s">
        <v>199</v>
      </c>
      <c r="AJ3880" s="273" t="s">
        <v>1245</v>
      </c>
      <c r="AK3880" s="273">
        <v>183296</v>
      </c>
      <c r="BV3880" s="336" t="s">
        <v>64</v>
      </c>
      <c r="BW3880" s="337" t="s">
        <v>63</v>
      </c>
      <c r="BX3880" s="337" t="s">
        <v>252</v>
      </c>
      <c r="BY3880" s="337" t="s">
        <v>257</v>
      </c>
      <c r="BZ3880" s="337" t="s">
        <v>126</v>
      </c>
      <c r="CA3880" s="337" t="s">
        <v>127</v>
      </c>
      <c r="CB3880" s="337" t="s">
        <v>133</v>
      </c>
      <c r="CC3880" s="337" t="s">
        <v>134</v>
      </c>
      <c r="CD3880" s="338">
        <v>7</v>
      </c>
      <c r="CE3880" s="335">
        <v>44986</v>
      </c>
      <c r="CF3880" s="337"/>
      <c r="CG3880" s="337"/>
      <c r="CH3880" s="337"/>
      <c r="CI3880" s="337" t="s">
        <v>104</v>
      </c>
      <c r="CJ3880" s="337"/>
      <c r="CK3880" s="337"/>
      <c r="CL3880" s="337"/>
      <c r="CM3880" s="337" t="s">
        <v>73</v>
      </c>
      <c r="CN3880" s="337">
        <v>3</v>
      </c>
    </row>
    <row r="3881" spans="4:92">
      <c r="D3881" s="273" t="s">
        <v>64</v>
      </c>
      <c r="E3881" s="273" t="s">
        <v>287</v>
      </c>
      <c r="F3881" s="273" t="s">
        <v>866</v>
      </c>
      <c r="G3881" s="273" t="s">
        <v>1065</v>
      </c>
      <c r="H3881" s="274">
        <v>45261</v>
      </c>
      <c r="I3881" s="273">
        <v>17084</v>
      </c>
      <c r="J3881" s="273">
        <v>860</v>
      </c>
      <c r="W3881" s="273">
        <v>315690</v>
      </c>
      <c r="X3881" s="273" t="s">
        <v>64</v>
      </c>
      <c r="Y3881" s="273" t="s">
        <v>287</v>
      </c>
      <c r="Z3881" s="273" t="s">
        <v>325</v>
      </c>
      <c r="AA3881" s="273" t="s">
        <v>469</v>
      </c>
      <c r="AB3881" s="274">
        <v>45047</v>
      </c>
      <c r="AC3881" s="273">
        <v>12230</v>
      </c>
      <c r="AD3881" s="273">
        <v>68</v>
      </c>
      <c r="AE3881" s="273">
        <v>2.0139999999999998</v>
      </c>
      <c r="AF3881" s="273" t="s">
        <v>90</v>
      </c>
      <c r="AG3881" s="273" t="s">
        <v>1571</v>
      </c>
      <c r="AH3881" s="273" t="s">
        <v>1572</v>
      </c>
      <c r="AI3881" s="273" t="s">
        <v>123</v>
      </c>
      <c r="AJ3881" s="273" t="s">
        <v>200</v>
      </c>
      <c r="AK3881" s="273">
        <v>183302</v>
      </c>
      <c r="BV3881" s="279" t="s">
        <v>64</v>
      </c>
      <c r="BW3881" s="280" t="s">
        <v>63</v>
      </c>
      <c r="BX3881" s="280" t="s">
        <v>252</v>
      </c>
      <c r="BY3881" s="280" t="s">
        <v>257</v>
      </c>
      <c r="BZ3881" s="280" t="s">
        <v>138</v>
      </c>
      <c r="CA3881" s="280" t="s">
        <v>139</v>
      </c>
      <c r="CB3881" s="280" t="s">
        <v>140</v>
      </c>
      <c r="CC3881" s="280" t="s">
        <v>141</v>
      </c>
      <c r="CD3881" s="281">
        <v>9</v>
      </c>
      <c r="CE3881" s="277">
        <v>44986</v>
      </c>
      <c r="CF3881" s="280">
        <v>14131</v>
      </c>
      <c r="CG3881" s="280" t="s">
        <v>90</v>
      </c>
      <c r="CH3881" s="280">
        <v>14131</v>
      </c>
      <c r="CI3881" s="280" t="s">
        <v>80</v>
      </c>
      <c r="CJ3881" s="280"/>
      <c r="CK3881" s="280"/>
      <c r="CL3881" s="280"/>
      <c r="CM3881" s="280" t="s">
        <v>73</v>
      </c>
      <c r="CN3881" s="280">
        <v>3</v>
      </c>
    </row>
    <row r="3882" spans="4:92">
      <c r="D3882" s="273" t="s">
        <v>64</v>
      </c>
      <c r="E3882" s="273" t="s">
        <v>287</v>
      </c>
      <c r="F3882" s="273" t="s">
        <v>866</v>
      </c>
      <c r="G3882" s="273" t="s">
        <v>1065</v>
      </c>
      <c r="H3882" s="274">
        <v>45261</v>
      </c>
      <c r="I3882" s="273">
        <v>17084</v>
      </c>
      <c r="J3882" s="273">
        <v>860</v>
      </c>
      <c r="K3882" s="273">
        <v>29053</v>
      </c>
      <c r="L3882" s="273" t="s">
        <v>66</v>
      </c>
      <c r="M3882" s="273">
        <v>7116.1405500000001</v>
      </c>
      <c r="N3882" s="273" t="s">
        <v>115</v>
      </c>
      <c r="W3882" s="273">
        <v>315714</v>
      </c>
      <c r="X3882" s="273" t="s">
        <v>64</v>
      </c>
      <c r="Y3882" s="273" t="s">
        <v>287</v>
      </c>
      <c r="Z3882" s="273" t="s">
        <v>325</v>
      </c>
      <c r="AA3882" s="273" t="s">
        <v>469</v>
      </c>
      <c r="AB3882" s="274">
        <v>45200</v>
      </c>
      <c r="AC3882" s="273">
        <v>15157</v>
      </c>
      <c r="AD3882" s="273">
        <v>68</v>
      </c>
      <c r="AK3882" s="273">
        <v>336776</v>
      </c>
      <c r="BV3882" s="336" t="s">
        <v>64</v>
      </c>
      <c r="BW3882" s="337" t="s">
        <v>63</v>
      </c>
      <c r="BX3882" s="337" t="s">
        <v>252</v>
      </c>
      <c r="BY3882" s="337" t="s">
        <v>257</v>
      </c>
      <c r="BZ3882" s="337" t="s">
        <v>126</v>
      </c>
      <c r="CA3882" s="337" t="s">
        <v>127</v>
      </c>
      <c r="CB3882" s="337" t="s">
        <v>128</v>
      </c>
      <c r="CC3882" s="337" t="s">
        <v>129</v>
      </c>
      <c r="CD3882" s="338">
        <v>6</v>
      </c>
      <c r="CE3882" s="335">
        <v>44986</v>
      </c>
      <c r="CF3882" s="337"/>
      <c r="CG3882" s="337"/>
      <c r="CH3882" s="337"/>
      <c r="CI3882" s="337" t="s">
        <v>80</v>
      </c>
      <c r="CJ3882" s="337"/>
      <c r="CK3882" s="337"/>
      <c r="CL3882" s="337"/>
      <c r="CM3882" s="337" t="s">
        <v>73</v>
      </c>
      <c r="CN3882" s="337">
        <v>3</v>
      </c>
    </row>
    <row r="3883" spans="4:92">
      <c r="D3883" s="273" t="s">
        <v>64</v>
      </c>
      <c r="E3883" s="273" t="s">
        <v>287</v>
      </c>
      <c r="F3883" s="273" t="s">
        <v>866</v>
      </c>
      <c r="G3883" s="273" t="s">
        <v>1065</v>
      </c>
      <c r="H3883" s="274">
        <v>45261</v>
      </c>
      <c r="I3883" s="273">
        <v>17084</v>
      </c>
      <c r="J3883" s="273">
        <v>860</v>
      </c>
      <c r="K3883" s="273">
        <v>0</v>
      </c>
      <c r="L3883" s="273" t="s">
        <v>66</v>
      </c>
      <c r="N3883" s="273" t="s">
        <v>107</v>
      </c>
      <c r="W3883" s="273">
        <v>315715</v>
      </c>
      <c r="X3883" s="273" t="s">
        <v>64</v>
      </c>
      <c r="Y3883" s="273" t="s">
        <v>287</v>
      </c>
      <c r="Z3883" s="273" t="s">
        <v>325</v>
      </c>
      <c r="AA3883" s="273" t="s">
        <v>469</v>
      </c>
      <c r="AB3883" s="274">
        <v>45231</v>
      </c>
      <c r="AC3883" s="273">
        <v>14473</v>
      </c>
      <c r="AD3883" s="273">
        <v>68</v>
      </c>
      <c r="AE3883" s="273">
        <v>1.0780000000000001</v>
      </c>
      <c r="AF3883" s="273" t="s">
        <v>90</v>
      </c>
      <c r="AG3883" s="273" t="s">
        <v>1270</v>
      </c>
      <c r="AH3883" s="273" t="s">
        <v>1287</v>
      </c>
      <c r="AI3883" s="273" t="s">
        <v>123</v>
      </c>
      <c r="AJ3883" s="273" t="s">
        <v>200</v>
      </c>
      <c r="AK3883" s="273">
        <v>269646</v>
      </c>
      <c r="BV3883" s="279" t="s">
        <v>64</v>
      </c>
      <c r="BW3883" s="280" t="s">
        <v>63</v>
      </c>
      <c r="BX3883" s="280" t="s">
        <v>252</v>
      </c>
      <c r="BY3883" s="280" t="s">
        <v>257</v>
      </c>
      <c r="BZ3883" s="280" t="s">
        <v>110</v>
      </c>
      <c r="CA3883" s="280" t="s">
        <v>111</v>
      </c>
      <c r="CB3883" s="280" t="s">
        <v>117</v>
      </c>
      <c r="CC3883" s="280" t="s">
        <v>118</v>
      </c>
      <c r="CD3883" s="281">
        <v>5</v>
      </c>
      <c r="CE3883" s="277">
        <v>44986</v>
      </c>
      <c r="CF3883" s="280"/>
      <c r="CG3883" s="280"/>
      <c r="CH3883" s="280"/>
      <c r="CI3883" s="280" t="s">
        <v>104</v>
      </c>
      <c r="CJ3883" s="280"/>
      <c r="CK3883" s="280"/>
      <c r="CL3883" s="280"/>
      <c r="CM3883" s="280" t="s">
        <v>73</v>
      </c>
      <c r="CN3883" s="280">
        <v>3</v>
      </c>
    </row>
    <row r="3884" spans="4:92">
      <c r="D3884" s="273" t="s">
        <v>83</v>
      </c>
      <c r="E3884" s="273" t="s">
        <v>75</v>
      </c>
      <c r="F3884" s="273" t="s">
        <v>384</v>
      </c>
      <c r="G3884" s="273" t="s">
        <v>384</v>
      </c>
      <c r="H3884" s="274">
        <v>44927</v>
      </c>
      <c r="I3884" s="273">
        <v>11143</v>
      </c>
      <c r="J3884" s="273">
        <v>48</v>
      </c>
      <c r="K3884" s="273">
        <v>6575.45</v>
      </c>
      <c r="L3884" s="273" t="s">
        <v>66</v>
      </c>
      <c r="M3884" s="273">
        <v>0</v>
      </c>
      <c r="N3884" s="273" t="s">
        <v>1010</v>
      </c>
      <c r="O3884" s="273">
        <v>0</v>
      </c>
      <c r="P3884" s="273" t="s">
        <v>1011</v>
      </c>
      <c r="Q3884" s="273" t="s">
        <v>1188</v>
      </c>
      <c r="R3884" s="273" t="s">
        <v>1342</v>
      </c>
      <c r="V3884" s="273" t="s">
        <v>1508</v>
      </c>
      <c r="W3884" s="273">
        <v>137060</v>
      </c>
      <c r="X3884" s="273" t="s">
        <v>64</v>
      </c>
      <c r="Y3884" s="273" t="s">
        <v>287</v>
      </c>
      <c r="Z3884" s="273" t="s">
        <v>325</v>
      </c>
      <c r="AA3884" s="273" t="s">
        <v>469</v>
      </c>
      <c r="AB3884" s="274">
        <v>45231</v>
      </c>
      <c r="AC3884" s="273">
        <v>14473</v>
      </c>
      <c r="AD3884" s="273">
        <v>68</v>
      </c>
      <c r="AE3884" s="273">
        <v>4.2960000000000003</v>
      </c>
      <c r="AF3884" s="273" t="s">
        <v>90</v>
      </c>
      <c r="AG3884" s="273" t="s">
        <v>1272</v>
      </c>
      <c r="AH3884" s="273" t="s">
        <v>1273</v>
      </c>
      <c r="AI3884" s="273" t="s">
        <v>199</v>
      </c>
      <c r="AJ3884" s="273" t="s">
        <v>1245</v>
      </c>
      <c r="AK3884" s="273">
        <v>275231</v>
      </c>
      <c r="BV3884" s="336" t="s">
        <v>64</v>
      </c>
      <c r="BW3884" s="337" t="s">
        <v>63</v>
      </c>
      <c r="BX3884" s="337" t="s">
        <v>252</v>
      </c>
      <c r="BY3884" s="337" t="s">
        <v>257</v>
      </c>
      <c r="BZ3884" s="337" t="s">
        <v>110</v>
      </c>
      <c r="CA3884" s="337" t="s">
        <v>111</v>
      </c>
      <c r="CB3884" s="337" t="s">
        <v>112</v>
      </c>
      <c r="CC3884" s="337" t="s">
        <v>113</v>
      </c>
      <c r="CD3884" s="338">
        <v>4</v>
      </c>
      <c r="CE3884" s="335">
        <v>44986</v>
      </c>
      <c r="CF3884" s="337"/>
      <c r="CG3884" s="337"/>
      <c r="CH3884" s="337"/>
      <c r="CI3884" s="337" t="s">
        <v>80</v>
      </c>
      <c r="CJ3884" s="337"/>
      <c r="CK3884" s="337"/>
      <c r="CL3884" s="337"/>
      <c r="CM3884" s="337" t="s">
        <v>73</v>
      </c>
      <c r="CN3884" s="337">
        <v>3</v>
      </c>
    </row>
    <row r="3885" spans="4:92">
      <c r="D3885" s="273" t="s">
        <v>83</v>
      </c>
      <c r="E3885" s="273" t="s">
        <v>75</v>
      </c>
      <c r="F3885" s="273" t="s">
        <v>384</v>
      </c>
      <c r="G3885" s="273" t="s">
        <v>384</v>
      </c>
      <c r="H3885" s="274">
        <v>44927</v>
      </c>
      <c r="I3885" s="273">
        <v>11143</v>
      </c>
      <c r="J3885" s="273">
        <v>48</v>
      </c>
      <c r="K3885" s="273">
        <v>0</v>
      </c>
      <c r="L3885" s="273" t="s">
        <v>66</v>
      </c>
      <c r="N3885" s="273" t="s">
        <v>107</v>
      </c>
      <c r="W3885" s="273">
        <v>137059</v>
      </c>
      <c r="X3885" s="273" t="s">
        <v>64</v>
      </c>
      <c r="Y3885" s="273" t="s">
        <v>287</v>
      </c>
      <c r="Z3885" s="273" t="s">
        <v>325</v>
      </c>
      <c r="AA3885" s="273" t="s">
        <v>469</v>
      </c>
      <c r="AB3885" s="274">
        <v>45231</v>
      </c>
      <c r="AC3885" s="273">
        <v>14473</v>
      </c>
      <c r="AD3885" s="273">
        <v>68</v>
      </c>
      <c r="AE3885" s="273">
        <v>9.6000000000000002E-2</v>
      </c>
      <c r="AF3885" s="273" t="s">
        <v>90</v>
      </c>
      <c r="AG3885" s="273" t="s">
        <v>1288</v>
      </c>
      <c r="AH3885" s="273" t="s">
        <v>1289</v>
      </c>
      <c r="AI3885" s="273" t="s">
        <v>123</v>
      </c>
      <c r="AJ3885" s="273" t="s">
        <v>1245</v>
      </c>
      <c r="AK3885" s="273">
        <v>275237</v>
      </c>
      <c r="BV3885" s="279" t="s">
        <v>64</v>
      </c>
      <c r="BW3885" s="280" t="s">
        <v>63</v>
      </c>
      <c r="BX3885" s="280" t="s">
        <v>252</v>
      </c>
      <c r="BY3885" s="280" t="s">
        <v>257</v>
      </c>
      <c r="BZ3885" s="280" t="s">
        <v>86</v>
      </c>
      <c r="CA3885" s="280" t="s">
        <v>87</v>
      </c>
      <c r="CB3885" s="280" t="s">
        <v>101</v>
      </c>
      <c r="CC3885" s="280" t="s">
        <v>102</v>
      </c>
      <c r="CD3885" s="281">
        <v>4</v>
      </c>
      <c r="CE3885" s="277">
        <v>44986</v>
      </c>
      <c r="CF3885" s="280">
        <v>163021</v>
      </c>
      <c r="CG3885" s="280" t="s">
        <v>103</v>
      </c>
      <c r="CH3885" s="280">
        <v>5307.9637599999996</v>
      </c>
      <c r="CI3885" s="280" t="s">
        <v>104</v>
      </c>
      <c r="CJ3885" s="280"/>
      <c r="CK3885" s="280"/>
      <c r="CL3885" s="280"/>
      <c r="CM3885" s="280" t="s">
        <v>73</v>
      </c>
      <c r="CN3885" s="280">
        <v>3</v>
      </c>
    </row>
    <row r="3886" spans="4:92">
      <c r="D3886" s="273" t="s">
        <v>83</v>
      </c>
      <c r="E3886" s="273" t="s">
        <v>75</v>
      </c>
      <c r="F3886" s="273" t="s">
        <v>384</v>
      </c>
      <c r="G3886" s="273" t="s">
        <v>384</v>
      </c>
      <c r="H3886" s="274">
        <v>44927</v>
      </c>
      <c r="I3886" s="273">
        <v>11143</v>
      </c>
      <c r="J3886" s="273">
        <v>48</v>
      </c>
      <c r="K3886" s="273">
        <v>173000</v>
      </c>
      <c r="L3886" s="273" t="s">
        <v>66</v>
      </c>
      <c r="M3886" s="273">
        <v>22730.94025</v>
      </c>
      <c r="N3886" s="273" t="s">
        <v>115</v>
      </c>
      <c r="W3886" s="273">
        <v>137058</v>
      </c>
      <c r="X3886" s="273" t="s">
        <v>64</v>
      </c>
      <c r="Y3886" s="273" t="s">
        <v>287</v>
      </c>
      <c r="Z3886" s="273" t="s">
        <v>325</v>
      </c>
      <c r="AA3886" s="273" t="s">
        <v>469</v>
      </c>
      <c r="AB3886" s="274">
        <v>45231</v>
      </c>
      <c r="AC3886" s="273">
        <v>14473</v>
      </c>
      <c r="AD3886" s="273">
        <v>68</v>
      </c>
      <c r="AE3886" s="273">
        <v>0.73</v>
      </c>
      <c r="AF3886" s="273" t="s">
        <v>90</v>
      </c>
      <c r="AG3886" s="273" t="s">
        <v>1717</v>
      </c>
      <c r="AH3886" s="273" t="s">
        <v>1718</v>
      </c>
      <c r="AI3886" s="273" t="s">
        <v>123</v>
      </c>
      <c r="AJ3886" s="273" t="s">
        <v>200</v>
      </c>
      <c r="AK3886" s="273">
        <v>275243</v>
      </c>
      <c r="BV3886" s="336" t="s">
        <v>64</v>
      </c>
      <c r="BW3886" s="337" t="s">
        <v>63</v>
      </c>
      <c r="BX3886" s="337" t="s">
        <v>252</v>
      </c>
      <c r="BY3886" s="337" t="s">
        <v>257</v>
      </c>
      <c r="BZ3886" s="337" t="s">
        <v>86</v>
      </c>
      <c r="CA3886" s="337" t="s">
        <v>87</v>
      </c>
      <c r="CB3886" s="337" t="s">
        <v>101</v>
      </c>
      <c r="CC3886" s="337" t="s">
        <v>102</v>
      </c>
      <c r="CD3886" s="338">
        <v>4</v>
      </c>
      <c r="CE3886" s="335">
        <v>44986</v>
      </c>
      <c r="CF3886" s="337">
        <v>64083</v>
      </c>
      <c r="CG3886" s="337" t="s">
        <v>103</v>
      </c>
      <c r="CH3886" s="337">
        <v>2086.5424800000001</v>
      </c>
      <c r="CI3886" s="337" t="s">
        <v>104</v>
      </c>
      <c r="CJ3886" s="337"/>
      <c r="CK3886" s="337"/>
      <c r="CL3886" s="337"/>
      <c r="CM3886" s="337" t="s">
        <v>73</v>
      </c>
      <c r="CN3886" s="337">
        <v>3</v>
      </c>
    </row>
    <row r="3887" spans="4:92">
      <c r="D3887" s="273" t="s">
        <v>83</v>
      </c>
      <c r="E3887" s="273" t="s">
        <v>75</v>
      </c>
      <c r="F3887" s="273" t="s">
        <v>384</v>
      </c>
      <c r="G3887" s="273" t="s">
        <v>384</v>
      </c>
      <c r="H3887" s="274">
        <v>44927</v>
      </c>
      <c r="I3887" s="273">
        <v>17132</v>
      </c>
      <c r="J3887" s="273">
        <v>48</v>
      </c>
      <c r="K3887" s="273">
        <v>7050</v>
      </c>
      <c r="L3887" s="273" t="s">
        <v>1202</v>
      </c>
      <c r="M3887" s="273">
        <v>6688.6875</v>
      </c>
      <c r="N3887" s="273" t="s">
        <v>1203</v>
      </c>
      <c r="P3887" s="273" t="s">
        <v>92</v>
      </c>
      <c r="Q3887" s="273" t="s">
        <v>1012</v>
      </c>
      <c r="R3887" s="273" t="s">
        <v>1336</v>
      </c>
      <c r="S3887" s="273" t="s">
        <v>1965</v>
      </c>
      <c r="T3887" s="273" t="s">
        <v>1969</v>
      </c>
      <c r="U3887" s="273" t="s">
        <v>73</v>
      </c>
      <c r="V3887" s="273" t="s">
        <v>1970</v>
      </c>
      <c r="W3887" s="273">
        <v>325687</v>
      </c>
      <c r="X3887" s="273" t="s">
        <v>64</v>
      </c>
      <c r="Y3887" s="273" t="s">
        <v>287</v>
      </c>
      <c r="Z3887" s="273" t="s">
        <v>325</v>
      </c>
      <c r="AA3887" s="273" t="s">
        <v>469</v>
      </c>
      <c r="AB3887" s="274">
        <v>45231</v>
      </c>
      <c r="AC3887" s="273">
        <v>14473</v>
      </c>
      <c r="AD3887" s="273">
        <v>68</v>
      </c>
      <c r="AE3887" s="273">
        <v>0.04</v>
      </c>
      <c r="AF3887" s="273" t="s">
        <v>90</v>
      </c>
      <c r="AG3887" s="273" t="s">
        <v>1971</v>
      </c>
      <c r="AH3887" s="273" t="s">
        <v>1972</v>
      </c>
      <c r="AI3887" s="273" t="s">
        <v>199</v>
      </c>
      <c r="AJ3887" s="273" t="s">
        <v>200</v>
      </c>
      <c r="AK3887" s="273">
        <v>275249</v>
      </c>
      <c r="BV3887" s="279" t="s">
        <v>64</v>
      </c>
      <c r="BW3887" s="280" t="s">
        <v>63</v>
      </c>
      <c r="BX3887" s="280" t="s">
        <v>252</v>
      </c>
      <c r="BY3887" s="280" t="s">
        <v>257</v>
      </c>
      <c r="BZ3887" s="280" t="s">
        <v>86</v>
      </c>
      <c r="CA3887" s="280" t="s">
        <v>87</v>
      </c>
      <c r="CB3887" s="280" t="s">
        <v>88</v>
      </c>
      <c r="CC3887" s="280" t="s">
        <v>89</v>
      </c>
      <c r="CD3887" s="281">
        <v>3</v>
      </c>
      <c r="CE3887" s="277">
        <v>44986</v>
      </c>
      <c r="CF3887" s="280">
        <v>5158</v>
      </c>
      <c r="CG3887" s="280" t="s">
        <v>90</v>
      </c>
      <c r="CH3887" s="280">
        <v>5158</v>
      </c>
      <c r="CI3887" s="280" t="s">
        <v>80</v>
      </c>
      <c r="CJ3887" s="280"/>
      <c r="CK3887" s="280"/>
      <c r="CL3887" s="280"/>
      <c r="CM3887" s="280" t="s">
        <v>73</v>
      </c>
      <c r="CN3887" s="280">
        <v>3</v>
      </c>
    </row>
    <row r="3888" spans="4:92">
      <c r="D3888" s="273" t="s">
        <v>83</v>
      </c>
      <c r="E3888" s="273" t="s">
        <v>75</v>
      </c>
      <c r="F3888" s="273" t="s">
        <v>357</v>
      </c>
      <c r="G3888" s="273" t="s">
        <v>611</v>
      </c>
      <c r="H3888" s="274">
        <v>44927</v>
      </c>
      <c r="I3888" s="273">
        <v>11175</v>
      </c>
      <c r="J3888" s="273">
        <v>698</v>
      </c>
      <c r="K3888" s="273">
        <v>0</v>
      </c>
      <c r="L3888" s="273" t="s">
        <v>66</v>
      </c>
      <c r="N3888" s="273" t="s">
        <v>107</v>
      </c>
      <c r="W3888" s="273">
        <v>137987</v>
      </c>
      <c r="X3888" s="273" t="s">
        <v>64</v>
      </c>
      <c r="Y3888" s="273" t="s">
        <v>287</v>
      </c>
      <c r="Z3888" s="273" t="s">
        <v>325</v>
      </c>
      <c r="AA3888" s="273" t="s">
        <v>469</v>
      </c>
      <c r="AB3888" s="274">
        <v>45231</v>
      </c>
      <c r="AC3888" s="273">
        <v>14473</v>
      </c>
      <c r="AD3888" s="273">
        <v>68</v>
      </c>
      <c r="AE3888" s="273">
        <v>0.26</v>
      </c>
      <c r="AF3888" s="273" t="s">
        <v>90</v>
      </c>
      <c r="AG3888" s="273" t="s">
        <v>1724</v>
      </c>
      <c r="AH3888" s="273" t="s">
        <v>1725</v>
      </c>
      <c r="AI3888" s="273" t="s">
        <v>199</v>
      </c>
      <c r="AJ3888" s="273" t="s">
        <v>1245</v>
      </c>
      <c r="AK3888" s="273">
        <v>275255</v>
      </c>
      <c r="BV3888" s="336" t="s">
        <v>83</v>
      </c>
      <c r="BW3888" s="337" t="s">
        <v>63</v>
      </c>
      <c r="BX3888" s="337" t="s">
        <v>228</v>
      </c>
      <c r="BY3888" s="337" t="s">
        <v>237</v>
      </c>
      <c r="BZ3888" s="337" t="s">
        <v>138</v>
      </c>
      <c r="CA3888" s="337" t="s">
        <v>139</v>
      </c>
      <c r="CB3888" s="337" t="s">
        <v>140</v>
      </c>
      <c r="CC3888" s="337" t="s">
        <v>141</v>
      </c>
      <c r="CD3888" s="338">
        <v>9</v>
      </c>
      <c r="CE3888" s="335">
        <v>45231</v>
      </c>
      <c r="CF3888" s="337">
        <v>0</v>
      </c>
      <c r="CG3888" s="337" t="s">
        <v>90</v>
      </c>
      <c r="CH3888" s="337">
        <v>0</v>
      </c>
      <c r="CI3888" s="337" t="s">
        <v>80</v>
      </c>
      <c r="CJ3888" s="337"/>
      <c r="CK3888" s="337"/>
      <c r="CL3888" s="337"/>
      <c r="CM3888" s="337" t="s">
        <v>73</v>
      </c>
      <c r="CN3888" s="337">
        <v>3</v>
      </c>
    </row>
    <row r="3889" spans="4:92">
      <c r="D3889" s="273" t="s">
        <v>83</v>
      </c>
      <c r="E3889" s="273" t="s">
        <v>75</v>
      </c>
      <c r="F3889" s="273" t="s">
        <v>357</v>
      </c>
      <c r="G3889" s="273" t="s">
        <v>611</v>
      </c>
      <c r="H3889" s="274">
        <v>44958</v>
      </c>
      <c r="I3889" s="273">
        <v>11337</v>
      </c>
      <c r="J3889" s="273">
        <v>698</v>
      </c>
      <c r="W3889" s="273">
        <v>142660</v>
      </c>
      <c r="X3889" s="273" t="s">
        <v>64</v>
      </c>
      <c r="Y3889" s="273" t="s">
        <v>287</v>
      </c>
      <c r="Z3889" s="273" t="s">
        <v>325</v>
      </c>
      <c r="AA3889" s="273" t="s">
        <v>469</v>
      </c>
      <c r="AB3889" s="274">
        <v>45231</v>
      </c>
      <c r="AC3889" s="273">
        <v>14473</v>
      </c>
      <c r="AD3889" s="273">
        <v>68</v>
      </c>
      <c r="AE3889" s="273">
        <v>7.8209999999999997</v>
      </c>
      <c r="AF3889" s="273" t="s">
        <v>90</v>
      </c>
      <c r="AG3889" s="273" t="s">
        <v>1274</v>
      </c>
      <c r="AH3889" s="273" t="s">
        <v>1275</v>
      </c>
      <c r="AI3889" s="273" t="s">
        <v>123</v>
      </c>
      <c r="AJ3889" s="273" t="s">
        <v>200</v>
      </c>
      <c r="AK3889" s="273">
        <v>275261</v>
      </c>
      <c r="BV3889" s="279" t="s">
        <v>83</v>
      </c>
      <c r="BW3889" s="280" t="s">
        <v>63</v>
      </c>
      <c r="BX3889" s="280" t="s">
        <v>228</v>
      </c>
      <c r="BY3889" s="280" t="s">
        <v>237</v>
      </c>
      <c r="BZ3889" s="280" t="s">
        <v>126</v>
      </c>
      <c r="CA3889" s="280" t="s">
        <v>127</v>
      </c>
      <c r="CB3889" s="280" t="s">
        <v>128</v>
      </c>
      <c r="CC3889" s="280" t="s">
        <v>129</v>
      </c>
      <c r="CD3889" s="281">
        <v>6</v>
      </c>
      <c r="CE3889" s="277">
        <v>45231</v>
      </c>
      <c r="CF3889" s="280"/>
      <c r="CG3889" s="280"/>
      <c r="CH3889" s="280"/>
      <c r="CI3889" s="280" t="s">
        <v>80</v>
      </c>
      <c r="CJ3889" s="280"/>
      <c r="CK3889" s="280"/>
      <c r="CL3889" s="280"/>
      <c r="CM3889" s="280" t="s">
        <v>73</v>
      </c>
      <c r="CN3889" s="280">
        <v>3</v>
      </c>
    </row>
    <row r="3890" spans="4:92">
      <c r="D3890" s="273" t="s">
        <v>83</v>
      </c>
      <c r="E3890" s="273" t="s">
        <v>75</v>
      </c>
      <c r="F3890" s="273" t="s">
        <v>357</v>
      </c>
      <c r="G3890" s="273" t="s">
        <v>611</v>
      </c>
      <c r="H3890" s="274">
        <v>44958</v>
      </c>
      <c r="I3890" s="273">
        <v>11337</v>
      </c>
      <c r="J3890" s="273">
        <v>698</v>
      </c>
      <c r="K3890" s="273">
        <v>23040</v>
      </c>
      <c r="L3890" s="273" t="s">
        <v>66</v>
      </c>
      <c r="M3890" s="273">
        <v>5016.875</v>
      </c>
      <c r="N3890" s="273" t="s">
        <v>115</v>
      </c>
      <c r="W3890" s="273">
        <v>142684</v>
      </c>
      <c r="X3890" s="273" t="s">
        <v>64</v>
      </c>
      <c r="Y3890" s="273" t="s">
        <v>287</v>
      </c>
      <c r="Z3890" s="273" t="s">
        <v>325</v>
      </c>
      <c r="AA3890" s="273" t="s">
        <v>469</v>
      </c>
      <c r="AB3890" s="274">
        <v>45231</v>
      </c>
      <c r="AC3890" s="273">
        <v>14473</v>
      </c>
      <c r="AD3890" s="273">
        <v>68</v>
      </c>
      <c r="AE3890" s="273">
        <v>2.77</v>
      </c>
      <c r="AF3890" s="273" t="s">
        <v>90</v>
      </c>
      <c r="AG3890" s="273" t="s">
        <v>1276</v>
      </c>
      <c r="AH3890" s="273" t="s">
        <v>1277</v>
      </c>
      <c r="AI3890" s="273" t="s">
        <v>123</v>
      </c>
      <c r="AJ3890" s="273" t="s">
        <v>200</v>
      </c>
      <c r="AK3890" s="273">
        <v>275267</v>
      </c>
      <c r="BV3890" s="336" t="s">
        <v>83</v>
      </c>
      <c r="BW3890" s="337" t="s">
        <v>63</v>
      </c>
      <c r="BX3890" s="337" t="s">
        <v>228</v>
      </c>
      <c r="BY3890" s="337" t="s">
        <v>237</v>
      </c>
      <c r="BZ3890" s="337" t="s">
        <v>110</v>
      </c>
      <c r="CA3890" s="337" t="s">
        <v>111</v>
      </c>
      <c r="CB3890" s="337" t="s">
        <v>117</v>
      </c>
      <c r="CC3890" s="337" t="s">
        <v>118</v>
      </c>
      <c r="CD3890" s="338">
        <v>5</v>
      </c>
      <c r="CE3890" s="335">
        <v>45231</v>
      </c>
      <c r="CF3890" s="337"/>
      <c r="CG3890" s="337"/>
      <c r="CH3890" s="337"/>
      <c r="CI3890" s="337" t="s">
        <v>104</v>
      </c>
      <c r="CJ3890" s="337"/>
      <c r="CK3890" s="337"/>
      <c r="CL3890" s="337"/>
      <c r="CM3890" s="337" t="s">
        <v>73</v>
      </c>
      <c r="CN3890" s="337">
        <v>3</v>
      </c>
    </row>
    <row r="3891" spans="4:92">
      <c r="D3891" s="273" t="s">
        <v>83</v>
      </c>
      <c r="E3891" s="273" t="s">
        <v>75</v>
      </c>
      <c r="F3891" s="273" t="s">
        <v>357</v>
      </c>
      <c r="G3891" s="273" t="s">
        <v>611</v>
      </c>
      <c r="H3891" s="274">
        <v>44958</v>
      </c>
      <c r="I3891" s="273">
        <v>11337</v>
      </c>
      <c r="J3891" s="273">
        <v>698</v>
      </c>
      <c r="K3891" s="273">
        <v>0</v>
      </c>
      <c r="L3891" s="273" t="s">
        <v>66</v>
      </c>
      <c r="N3891" s="273" t="s">
        <v>107</v>
      </c>
      <c r="W3891" s="273">
        <v>142685</v>
      </c>
      <c r="X3891" s="273" t="s">
        <v>64</v>
      </c>
      <c r="Y3891" s="273" t="s">
        <v>287</v>
      </c>
      <c r="Z3891" s="273" t="s">
        <v>325</v>
      </c>
      <c r="AA3891" s="273" t="s">
        <v>469</v>
      </c>
      <c r="AB3891" s="274">
        <v>45231</v>
      </c>
      <c r="AC3891" s="273">
        <v>14473</v>
      </c>
      <c r="AD3891" s="273">
        <v>68</v>
      </c>
      <c r="AE3891" s="273">
        <v>7.4829999999999997</v>
      </c>
      <c r="AF3891" s="273" t="s">
        <v>90</v>
      </c>
      <c r="AG3891" s="273" t="s">
        <v>1563</v>
      </c>
      <c r="AH3891" s="273" t="s">
        <v>1564</v>
      </c>
      <c r="AI3891" s="273" t="s">
        <v>123</v>
      </c>
      <c r="AJ3891" s="273" t="s">
        <v>214</v>
      </c>
      <c r="AK3891" s="273">
        <v>275273</v>
      </c>
      <c r="BV3891" s="279" t="s">
        <v>83</v>
      </c>
      <c r="BW3891" s="280" t="s">
        <v>63</v>
      </c>
      <c r="BX3891" s="280" t="s">
        <v>228</v>
      </c>
      <c r="BY3891" s="280" t="s">
        <v>237</v>
      </c>
      <c r="BZ3891" s="280" t="s">
        <v>110</v>
      </c>
      <c r="CA3891" s="280" t="s">
        <v>111</v>
      </c>
      <c r="CB3891" s="280" t="s">
        <v>112</v>
      </c>
      <c r="CC3891" s="280" t="s">
        <v>113</v>
      </c>
      <c r="CD3891" s="281">
        <v>4</v>
      </c>
      <c r="CE3891" s="277">
        <v>45231</v>
      </c>
      <c r="CF3891" s="280"/>
      <c r="CG3891" s="280"/>
      <c r="CH3891" s="280"/>
      <c r="CI3891" s="280" t="s">
        <v>80</v>
      </c>
      <c r="CJ3891" s="280"/>
      <c r="CK3891" s="280"/>
      <c r="CL3891" s="280"/>
      <c r="CM3891" s="280" t="s">
        <v>73</v>
      </c>
      <c r="CN3891" s="280">
        <v>3</v>
      </c>
    </row>
    <row r="3892" spans="4:92">
      <c r="D3892" s="273" t="s">
        <v>83</v>
      </c>
      <c r="E3892" s="273" t="s">
        <v>75</v>
      </c>
      <c r="F3892" s="273" t="s">
        <v>357</v>
      </c>
      <c r="G3892" s="273" t="s">
        <v>611</v>
      </c>
      <c r="H3892" s="274">
        <v>44986</v>
      </c>
      <c r="I3892" s="273">
        <v>11499</v>
      </c>
      <c r="J3892" s="273">
        <v>698</v>
      </c>
      <c r="W3892" s="273">
        <v>147358</v>
      </c>
      <c r="X3892" s="273" t="s">
        <v>64</v>
      </c>
      <c r="Y3892" s="273" t="s">
        <v>287</v>
      </c>
      <c r="Z3892" s="273" t="s">
        <v>325</v>
      </c>
      <c r="AA3892" s="273" t="s">
        <v>469</v>
      </c>
      <c r="AB3892" s="274">
        <v>45231</v>
      </c>
      <c r="AC3892" s="273">
        <v>14473</v>
      </c>
      <c r="AD3892" s="273">
        <v>68</v>
      </c>
      <c r="AE3892" s="273">
        <v>1.3779999999999999</v>
      </c>
      <c r="AF3892" s="273" t="s">
        <v>90</v>
      </c>
      <c r="AG3892" s="273" t="s">
        <v>1565</v>
      </c>
      <c r="AH3892" s="273" t="s">
        <v>1566</v>
      </c>
      <c r="AI3892" s="273" t="s">
        <v>123</v>
      </c>
      <c r="AJ3892" s="273" t="s">
        <v>1245</v>
      </c>
      <c r="AK3892" s="273">
        <v>275279</v>
      </c>
      <c r="BV3892" s="336" t="s">
        <v>83</v>
      </c>
      <c r="BW3892" s="337" t="s">
        <v>63</v>
      </c>
      <c r="BX3892" s="337" t="s">
        <v>228</v>
      </c>
      <c r="BY3892" s="337" t="s">
        <v>237</v>
      </c>
      <c r="BZ3892" s="337" t="s">
        <v>86</v>
      </c>
      <c r="CA3892" s="337" t="s">
        <v>87</v>
      </c>
      <c r="CB3892" s="337" t="s">
        <v>101</v>
      </c>
      <c r="CC3892" s="337" t="s">
        <v>102</v>
      </c>
      <c r="CD3892" s="338">
        <v>4</v>
      </c>
      <c r="CE3892" s="335">
        <v>45231</v>
      </c>
      <c r="CF3892" s="337">
        <v>28563</v>
      </c>
      <c r="CG3892" s="337" t="s">
        <v>103</v>
      </c>
      <c r="CH3892" s="337">
        <v>930.01128000000006</v>
      </c>
      <c r="CI3892" s="337" t="s">
        <v>104</v>
      </c>
      <c r="CJ3892" s="337"/>
      <c r="CK3892" s="337"/>
      <c r="CL3892" s="337"/>
      <c r="CM3892" s="337" t="s">
        <v>73</v>
      </c>
      <c r="CN3892" s="337">
        <v>3</v>
      </c>
    </row>
    <row r="3893" spans="4:92">
      <c r="D3893" s="273" t="s">
        <v>83</v>
      </c>
      <c r="E3893" s="273" t="s">
        <v>75</v>
      </c>
      <c r="F3893" s="273" t="s">
        <v>357</v>
      </c>
      <c r="G3893" s="273" t="s">
        <v>611</v>
      </c>
      <c r="H3893" s="274">
        <v>44986</v>
      </c>
      <c r="I3893" s="273">
        <v>11499</v>
      </c>
      <c r="J3893" s="273">
        <v>698</v>
      </c>
      <c r="K3893" s="273">
        <v>24000</v>
      </c>
      <c r="L3893" s="273" t="s">
        <v>66</v>
      </c>
      <c r="M3893" s="273">
        <v>5232.5</v>
      </c>
      <c r="N3893" s="273" t="s">
        <v>115</v>
      </c>
      <c r="W3893" s="273">
        <v>147382</v>
      </c>
      <c r="X3893" s="273" t="s">
        <v>83</v>
      </c>
      <c r="Y3893" s="273" t="s">
        <v>75</v>
      </c>
      <c r="Z3893" s="273" t="s">
        <v>378</v>
      </c>
      <c r="AA3893" s="273" t="s">
        <v>378</v>
      </c>
      <c r="AB3893" s="274">
        <v>44927</v>
      </c>
      <c r="AC3893" s="273">
        <v>14838</v>
      </c>
      <c r="AD3893" s="273">
        <v>892</v>
      </c>
      <c r="AK3893" s="273">
        <v>278180</v>
      </c>
      <c r="BV3893" s="279" t="s">
        <v>83</v>
      </c>
      <c r="BW3893" s="280" t="s">
        <v>63</v>
      </c>
      <c r="BX3893" s="280" t="s">
        <v>228</v>
      </c>
      <c r="BY3893" s="280" t="s">
        <v>237</v>
      </c>
      <c r="BZ3893" s="280" t="s">
        <v>86</v>
      </c>
      <c r="CA3893" s="280" t="s">
        <v>87</v>
      </c>
      <c r="CB3893" s="280" t="s">
        <v>88</v>
      </c>
      <c r="CC3893" s="280" t="s">
        <v>89</v>
      </c>
      <c r="CD3893" s="281">
        <v>3</v>
      </c>
      <c r="CE3893" s="277">
        <v>45231</v>
      </c>
      <c r="CF3893" s="280">
        <v>2148</v>
      </c>
      <c r="CG3893" s="280" t="s">
        <v>90</v>
      </c>
      <c r="CH3893" s="280">
        <v>2148</v>
      </c>
      <c r="CI3893" s="280" t="s">
        <v>80</v>
      </c>
      <c r="CJ3893" s="280"/>
      <c r="CK3893" s="280"/>
      <c r="CL3893" s="280"/>
      <c r="CM3893" s="280" t="s">
        <v>73</v>
      </c>
      <c r="CN3893" s="280">
        <v>3</v>
      </c>
    </row>
    <row r="3894" spans="4:92">
      <c r="D3894" s="273" t="s">
        <v>83</v>
      </c>
      <c r="E3894" s="273" t="s">
        <v>75</v>
      </c>
      <c r="F3894" s="273" t="s">
        <v>357</v>
      </c>
      <c r="G3894" s="273" t="s">
        <v>611</v>
      </c>
      <c r="H3894" s="274">
        <v>44986</v>
      </c>
      <c r="I3894" s="273">
        <v>11499</v>
      </c>
      <c r="J3894" s="273">
        <v>698</v>
      </c>
      <c r="K3894" s="273">
        <v>0</v>
      </c>
      <c r="L3894" s="273" t="s">
        <v>66</v>
      </c>
      <c r="N3894" s="273" t="s">
        <v>107</v>
      </c>
      <c r="W3894" s="273">
        <v>147383</v>
      </c>
      <c r="X3894" s="273" t="s">
        <v>83</v>
      </c>
      <c r="Y3894" s="273" t="s">
        <v>75</v>
      </c>
      <c r="Z3894" s="273" t="s">
        <v>378</v>
      </c>
      <c r="AA3894" s="273" t="s">
        <v>378</v>
      </c>
      <c r="AB3894" s="274">
        <v>44927</v>
      </c>
      <c r="AC3894" s="273">
        <v>15425</v>
      </c>
      <c r="AD3894" s="273">
        <v>892</v>
      </c>
      <c r="AK3894" s="273">
        <v>284347</v>
      </c>
      <c r="BV3894" s="336" t="s">
        <v>83</v>
      </c>
      <c r="BW3894" s="337" t="s">
        <v>63</v>
      </c>
      <c r="BX3894" s="337" t="s">
        <v>228</v>
      </c>
      <c r="BY3894" s="337" t="s">
        <v>237</v>
      </c>
      <c r="BZ3894" s="337" t="s">
        <v>86</v>
      </c>
      <c r="CA3894" s="337" t="s">
        <v>87</v>
      </c>
      <c r="CB3894" s="337" t="s">
        <v>88</v>
      </c>
      <c r="CC3894" s="337" t="s">
        <v>89</v>
      </c>
      <c r="CD3894" s="338">
        <v>3</v>
      </c>
      <c r="CE3894" s="335">
        <v>45261</v>
      </c>
      <c r="CF3894" s="337">
        <v>1732</v>
      </c>
      <c r="CG3894" s="337" t="s">
        <v>90</v>
      </c>
      <c r="CH3894" s="337">
        <v>1732</v>
      </c>
      <c r="CI3894" s="337" t="s">
        <v>80</v>
      </c>
      <c r="CJ3894" s="337"/>
      <c r="CK3894" s="337"/>
      <c r="CL3894" s="337"/>
      <c r="CM3894" s="337" t="s">
        <v>73</v>
      </c>
      <c r="CN3894" s="337">
        <v>3</v>
      </c>
    </row>
    <row r="3895" spans="4:92">
      <c r="D3895" s="273" t="s">
        <v>83</v>
      </c>
      <c r="E3895" s="273" t="s">
        <v>75</v>
      </c>
      <c r="F3895" s="273" t="s">
        <v>357</v>
      </c>
      <c r="G3895" s="273" t="s">
        <v>611</v>
      </c>
      <c r="H3895" s="274">
        <v>45017</v>
      </c>
      <c r="I3895" s="273">
        <v>11661</v>
      </c>
      <c r="J3895" s="273">
        <v>698</v>
      </c>
      <c r="W3895" s="273">
        <v>152056</v>
      </c>
      <c r="X3895" s="273" t="s">
        <v>83</v>
      </c>
      <c r="Y3895" s="273" t="s">
        <v>75</v>
      </c>
      <c r="Z3895" s="273" t="s">
        <v>378</v>
      </c>
      <c r="AA3895" s="273" t="s">
        <v>378</v>
      </c>
      <c r="AB3895" s="274">
        <v>44927</v>
      </c>
      <c r="AC3895" s="273">
        <v>15574</v>
      </c>
      <c r="AD3895" s="273">
        <v>892</v>
      </c>
      <c r="AK3895" s="273">
        <v>284948</v>
      </c>
      <c r="BV3895" s="279" t="s">
        <v>83</v>
      </c>
      <c r="BW3895" s="280" t="s">
        <v>63</v>
      </c>
      <c r="BX3895" s="280" t="s">
        <v>228</v>
      </c>
      <c r="BY3895" s="280" t="s">
        <v>237</v>
      </c>
      <c r="BZ3895" s="280" t="s">
        <v>86</v>
      </c>
      <c r="CA3895" s="280" t="s">
        <v>87</v>
      </c>
      <c r="CB3895" s="280" t="s">
        <v>101</v>
      </c>
      <c r="CC3895" s="280" t="s">
        <v>102</v>
      </c>
      <c r="CD3895" s="281">
        <v>4</v>
      </c>
      <c r="CE3895" s="277">
        <v>45261</v>
      </c>
      <c r="CF3895" s="280">
        <v>23257</v>
      </c>
      <c r="CG3895" s="280" t="s">
        <v>103</v>
      </c>
      <c r="CH3895" s="280">
        <v>757.24792000000002</v>
      </c>
      <c r="CI3895" s="280" t="s">
        <v>104</v>
      </c>
      <c r="CJ3895" s="280"/>
      <c r="CK3895" s="280"/>
      <c r="CL3895" s="280"/>
      <c r="CM3895" s="280" t="s">
        <v>73</v>
      </c>
      <c r="CN3895" s="280">
        <v>3</v>
      </c>
    </row>
    <row r="3896" spans="4:92">
      <c r="D3896" s="273" t="s">
        <v>83</v>
      </c>
      <c r="E3896" s="273" t="s">
        <v>75</v>
      </c>
      <c r="F3896" s="273" t="s">
        <v>357</v>
      </c>
      <c r="G3896" s="273" t="s">
        <v>611</v>
      </c>
      <c r="H3896" s="274">
        <v>45017</v>
      </c>
      <c r="I3896" s="273">
        <v>11661</v>
      </c>
      <c r="J3896" s="273">
        <v>698</v>
      </c>
      <c r="K3896" s="273">
        <v>24060</v>
      </c>
      <c r="L3896" s="273" t="s">
        <v>66</v>
      </c>
      <c r="M3896" s="273">
        <v>5244</v>
      </c>
      <c r="N3896" s="273" t="s">
        <v>115</v>
      </c>
      <c r="W3896" s="273">
        <v>152080</v>
      </c>
      <c r="X3896" s="273" t="s">
        <v>83</v>
      </c>
      <c r="Y3896" s="273" t="s">
        <v>75</v>
      </c>
      <c r="Z3896" s="273" t="s">
        <v>378</v>
      </c>
      <c r="AA3896" s="273" t="s">
        <v>378</v>
      </c>
      <c r="AB3896" s="274">
        <v>44927</v>
      </c>
      <c r="AC3896" s="273">
        <v>16819</v>
      </c>
      <c r="AD3896" s="273">
        <v>892</v>
      </c>
      <c r="AK3896" s="273">
        <v>309509</v>
      </c>
      <c r="BV3896" s="336" t="s">
        <v>83</v>
      </c>
      <c r="BW3896" s="337" t="s">
        <v>63</v>
      </c>
      <c r="BX3896" s="337" t="s">
        <v>228</v>
      </c>
      <c r="BY3896" s="337" t="s">
        <v>237</v>
      </c>
      <c r="BZ3896" s="337" t="s">
        <v>110</v>
      </c>
      <c r="CA3896" s="337" t="s">
        <v>111</v>
      </c>
      <c r="CB3896" s="337" t="s">
        <v>112</v>
      </c>
      <c r="CC3896" s="337" t="s">
        <v>113</v>
      </c>
      <c r="CD3896" s="338">
        <v>4</v>
      </c>
      <c r="CE3896" s="335">
        <v>45261</v>
      </c>
      <c r="CF3896" s="337"/>
      <c r="CG3896" s="337"/>
      <c r="CH3896" s="337"/>
      <c r="CI3896" s="337" t="s">
        <v>80</v>
      </c>
      <c r="CJ3896" s="337"/>
      <c r="CK3896" s="337"/>
      <c r="CL3896" s="337"/>
      <c r="CM3896" s="337" t="s">
        <v>73</v>
      </c>
      <c r="CN3896" s="337">
        <v>3</v>
      </c>
    </row>
    <row r="3897" spans="4:92">
      <c r="D3897" s="273" t="s">
        <v>83</v>
      </c>
      <c r="E3897" s="273" t="s">
        <v>75</v>
      </c>
      <c r="F3897" s="273" t="s">
        <v>357</v>
      </c>
      <c r="G3897" s="273" t="s">
        <v>611</v>
      </c>
      <c r="H3897" s="274">
        <v>45017</v>
      </c>
      <c r="I3897" s="273">
        <v>11661</v>
      </c>
      <c r="J3897" s="273">
        <v>698</v>
      </c>
      <c r="K3897" s="273">
        <v>0</v>
      </c>
      <c r="L3897" s="273" t="s">
        <v>66</v>
      </c>
      <c r="N3897" s="273" t="s">
        <v>107</v>
      </c>
      <c r="W3897" s="273">
        <v>152081</v>
      </c>
      <c r="X3897" s="273" t="s">
        <v>83</v>
      </c>
      <c r="Y3897" s="273" t="s">
        <v>75</v>
      </c>
      <c r="Z3897" s="273" t="s">
        <v>378</v>
      </c>
      <c r="AA3897" s="273" t="s">
        <v>378</v>
      </c>
      <c r="AB3897" s="274">
        <v>44927</v>
      </c>
      <c r="AC3897" s="273">
        <v>16820</v>
      </c>
      <c r="AD3897" s="273">
        <v>892</v>
      </c>
      <c r="AE3897" s="273">
        <v>0.01</v>
      </c>
      <c r="AF3897" s="273" t="s">
        <v>90</v>
      </c>
      <c r="AG3897" s="273" t="s">
        <v>121</v>
      </c>
      <c r="AH3897" s="273" t="s">
        <v>658</v>
      </c>
      <c r="AI3897" s="273" t="s">
        <v>123</v>
      </c>
      <c r="AJ3897" s="273" t="s">
        <v>124</v>
      </c>
      <c r="AK3897" s="273">
        <v>309525</v>
      </c>
      <c r="BV3897" s="279" t="s">
        <v>83</v>
      </c>
      <c r="BW3897" s="280" t="s">
        <v>63</v>
      </c>
      <c r="BX3897" s="280" t="s">
        <v>228</v>
      </c>
      <c r="BY3897" s="280" t="s">
        <v>237</v>
      </c>
      <c r="BZ3897" s="280" t="s">
        <v>110</v>
      </c>
      <c r="CA3897" s="280" t="s">
        <v>111</v>
      </c>
      <c r="CB3897" s="280" t="s">
        <v>117</v>
      </c>
      <c r="CC3897" s="280" t="s">
        <v>118</v>
      </c>
      <c r="CD3897" s="281">
        <v>5</v>
      </c>
      <c r="CE3897" s="277">
        <v>45261</v>
      </c>
      <c r="CF3897" s="280"/>
      <c r="CG3897" s="280"/>
      <c r="CH3897" s="280"/>
      <c r="CI3897" s="280" t="s">
        <v>104</v>
      </c>
      <c r="CJ3897" s="280"/>
      <c r="CK3897" s="280"/>
      <c r="CL3897" s="280"/>
      <c r="CM3897" s="280" t="s">
        <v>73</v>
      </c>
      <c r="CN3897" s="280">
        <v>3</v>
      </c>
    </row>
    <row r="3898" spans="4:92">
      <c r="D3898" s="273" t="s">
        <v>83</v>
      </c>
      <c r="E3898" s="273" t="s">
        <v>75</v>
      </c>
      <c r="F3898" s="273" t="s">
        <v>357</v>
      </c>
      <c r="G3898" s="273" t="s">
        <v>611</v>
      </c>
      <c r="H3898" s="274">
        <v>45047</v>
      </c>
      <c r="I3898" s="273">
        <v>12277</v>
      </c>
      <c r="J3898" s="273">
        <v>698</v>
      </c>
      <c r="W3898" s="273">
        <v>177575</v>
      </c>
      <c r="X3898" s="273" t="s">
        <v>83</v>
      </c>
      <c r="Y3898" s="273" t="s">
        <v>75</v>
      </c>
      <c r="Z3898" s="273" t="s">
        <v>378</v>
      </c>
      <c r="AA3898" s="273" t="s">
        <v>378</v>
      </c>
      <c r="AB3898" s="274">
        <v>45017</v>
      </c>
      <c r="AC3898" s="273">
        <v>14984</v>
      </c>
      <c r="AD3898" s="273">
        <v>892</v>
      </c>
      <c r="AK3898" s="273">
        <v>279786</v>
      </c>
      <c r="BV3898" s="336" t="s">
        <v>64</v>
      </c>
      <c r="BW3898" s="337" t="s">
        <v>63</v>
      </c>
      <c r="BX3898" s="337" t="s">
        <v>252</v>
      </c>
      <c r="BY3898" s="337" t="s">
        <v>257</v>
      </c>
      <c r="BZ3898" s="337" t="s">
        <v>204</v>
      </c>
      <c r="CA3898" s="337" t="s">
        <v>205</v>
      </c>
      <c r="CB3898" s="337" t="s">
        <v>206</v>
      </c>
      <c r="CC3898" s="337" t="s">
        <v>207</v>
      </c>
      <c r="CD3898" s="338">
        <v>0</v>
      </c>
      <c r="CE3898" s="335">
        <v>44986</v>
      </c>
      <c r="CF3898" s="337"/>
      <c r="CG3898" s="337" t="s">
        <v>181</v>
      </c>
      <c r="CH3898" s="337"/>
      <c r="CI3898" s="337" t="s">
        <v>208</v>
      </c>
      <c r="CJ3898" s="337" t="s">
        <v>209</v>
      </c>
      <c r="CK3898" s="337"/>
      <c r="CL3898" s="337"/>
      <c r="CM3898" s="337" t="s">
        <v>73</v>
      </c>
      <c r="CN3898" s="337">
        <v>3</v>
      </c>
    </row>
    <row r="3899" spans="4:92">
      <c r="D3899" s="273" t="s">
        <v>83</v>
      </c>
      <c r="E3899" s="273" t="s">
        <v>75</v>
      </c>
      <c r="F3899" s="273" t="s">
        <v>357</v>
      </c>
      <c r="G3899" s="273" t="s">
        <v>611</v>
      </c>
      <c r="H3899" s="274">
        <v>45047</v>
      </c>
      <c r="I3899" s="273">
        <v>12277</v>
      </c>
      <c r="J3899" s="273">
        <v>698</v>
      </c>
      <c r="K3899" s="273">
        <v>23100</v>
      </c>
      <c r="L3899" s="273" t="s">
        <v>66</v>
      </c>
      <c r="M3899" s="273">
        <v>5031.25</v>
      </c>
      <c r="N3899" s="273" t="s">
        <v>115</v>
      </c>
      <c r="W3899" s="273">
        <v>177599</v>
      </c>
      <c r="X3899" s="273" t="s">
        <v>83</v>
      </c>
      <c r="Y3899" s="273" t="s">
        <v>75</v>
      </c>
      <c r="Z3899" s="273" t="s">
        <v>378</v>
      </c>
      <c r="AA3899" s="273" t="s">
        <v>378</v>
      </c>
      <c r="AB3899" s="274">
        <v>45108</v>
      </c>
      <c r="AC3899" s="273">
        <v>15130</v>
      </c>
      <c r="AD3899" s="273">
        <v>892</v>
      </c>
      <c r="AK3899" s="273">
        <v>281392</v>
      </c>
      <c r="BV3899" s="279" t="s">
        <v>64</v>
      </c>
      <c r="BW3899" s="280" t="s">
        <v>63</v>
      </c>
      <c r="BX3899" s="280" t="s">
        <v>252</v>
      </c>
      <c r="BY3899" s="280" t="s">
        <v>257</v>
      </c>
      <c r="BZ3899" s="280" t="s">
        <v>86</v>
      </c>
      <c r="CA3899" s="280" t="s">
        <v>87</v>
      </c>
      <c r="CB3899" s="280" t="s">
        <v>217</v>
      </c>
      <c r="CC3899" s="280" t="s">
        <v>218</v>
      </c>
      <c r="CD3899" s="281">
        <v>2</v>
      </c>
      <c r="CE3899" s="277">
        <v>44986</v>
      </c>
      <c r="CF3899" s="280"/>
      <c r="CG3899" s="280" t="s">
        <v>181</v>
      </c>
      <c r="CH3899" s="280"/>
      <c r="CI3899" s="280" t="s">
        <v>181</v>
      </c>
      <c r="CJ3899" s="280" t="s">
        <v>389</v>
      </c>
      <c r="CK3899" s="280"/>
      <c r="CL3899" s="280"/>
      <c r="CM3899" s="280" t="s">
        <v>73</v>
      </c>
      <c r="CN3899" s="280">
        <v>3</v>
      </c>
    </row>
    <row r="3900" spans="4:92">
      <c r="D3900" s="273" t="s">
        <v>83</v>
      </c>
      <c r="E3900" s="273" t="s">
        <v>75</v>
      </c>
      <c r="F3900" s="273" t="s">
        <v>357</v>
      </c>
      <c r="G3900" s="273" t="s">
        <v>611</v>
      </c>
      <c r="H3900" s="274">
        <v>45047</v>
      </c>
      <c r="I3900" s="273">
        <v>12277</v>
      </c>
      <c r="J3900" s="273">
        <v>698</v>
      </c>
      <c r="K3900" s="273">
        <v>0</v>
      </c>
      <c r="L3900" s="273" t="s">
        <v>66</v>
      </c>
      <c r="N3900" s="273" t="s">
        <v>107</v>
      </c>
      <c r="W3900" s="273">
        <v>177600</v>
      </c>
      <c r="X3900" s="273" t="s">
        <v>83</v>
      </c>
      <c r="Y3900" s="273" t="s">
        <v>75</v>
      </c>
      <c r="Z3900" s="273" t="s">
        <v>378</v>
      </c>
      <c r="AA3900" s="273" t="s">
        <v>378</v>
      </c>
      <c r="AB3900" s="274">
        <v>45108</v>
      </c>
      <c r="AC3900" s="273">
        <v>15723</v>
      </c>
      <c r="AD3900" s="273">
        <v>892</v>
      </c>
      <c r="AK3900" s="273">
        <v>285544</v>
      </c>
      <c r="BV3900" s="336" t="s">
        <v>64</v>
      </c>
      <c r="BW3900" s="337" t="s">
        <v>63</v>
      </c>
      <c r="BX3900" s="337" t="s">
        <v>252</v>
      </c>
      <c r="BY3900" s="337" t="s">
        <v>257</v>
      </c>
      <c r="BZ3900" s="337" t="s">
        <v>86</v>
      </c>
      <c r="CA3900" s="337" t="s">
        <v>87</v>
      </c>
      <c r="CB3900" s="337" t="s">
        <v>217</v>
      </c>
      <c r="CC3900" s="337" t="s">
        <v>218</v>
      </c>
      <c r="CD3900" s="338">
        <v>2</v>
      </c>
      <c r="CE3900" s="335">
        <v>44986</v>
      </c>
      <c r="CF3900" s="337"/>
      <c r="CG3900" s="337" t="s">
        <v>181</v>
      </c>
      <c r="CH3900" s="337"/>
      <c r="CI3900" s="337" t="s">
        <v>181</v>
      </c>
      <c r="CJ3900" s="337" t="s">
        <v>394</v>
      </c>
      <c r="CK3900" s="337"/>
      <c r="CL3900" s="337"/>
      <c r="CM3900" s="337" t="s">
        <v>73</v>
      </c>
      <c r="CN3900" s="337">
        <v>3</v>
      </c>
    </row>
    <row r="3901" spans="4:92">
      <c r="D3901" s="273" t="s">
        <v>83</v>
      </c>
      <c r="E3901" s="273" t="s">
        <v>75</v>
      </c>
      <c r="F3901" s="273" t="s">
        <v>357</v>
      </c>
      <c r="G3901" s="273" t="s">
        <v>611</v>
      </c>
      <c r="H3901" s="274">
        <v>45078</v>
      </c>
      <c r="I3901" s="273">
        <v>12546</v>
      </c>
      <c r="J3901" s="273">
        <v>698</v>
      </c>
      <c r="W3901" s="273">
        <v>189411</v>
      </c>
      <c r="X3901" s="273" t="s">
        <v>83</v>
      </c>
      <c r="Y3901" s="273" t="s">
        <v>75</v>
      </c>
      <c r="Z3901" s="273" t="s">
        <v>378</v>
      </c>
      <c r="AA3901" s="273" t="s">
        <v>378</v>
      </c>
      <c r="AB3901" s="274">
        <v>45200</v>
      </c>
      <c r="AC3901" s="273">
        <v>15276</v>
      </c>
      <c r="AD3901" s="273">
        <v>892</v>
      </c>
      <c r="AK3901" s="273">
        <v>282998</v>
      </c>
      <c r="BV3901" s="279" t="s">
        <v>64</v>
      </c>
      <c r="BW3901" s="280" t="s">
        <v>63</v>
      </c>
      <c r="BX3901" s="280" t="s">
        <v>252</v>
      </c>
      <c r="BY3901" s="280" t="s">
        <v>257</v>
      </c>
      <c r="BZ3901" s="280" t="s">
        <v>86</v>
      </c>
      <c r="CA3901" s="280" t="s">
        <v>87</v>
      </c>
      <c r="CB3901" s="280" t="s">
        <v>179</v>
      </c>
      <c r="CC3901" s="280" t="s">
        <v>180</v>
      </c>
      <c r="CD3901" s="281">
        <v>1</v>
      </c>
      <c r="CE3901" s="277">
        <v>44986</v>
      </c>
      <c r="CF3901" s="280"/>
      <c r="CG3901" s="280" t="s">
        <v>181</v>
      </c>
      <c r="CH3901" s="280"/>
      <c r="CI3901" s="280" t="s">
        <v>181</v>
      </c>
      <c r="CJ3901" s="280" t="s">
        <v>1269</v>
      </c>
      <c r="CK3901" s="280"/>
      <c r="CL3901" s="280"/>
      <c r="CM3901" s="280" t="s">
        <v>73</v>
      </c>
      <c r="CN3901" s="280">
        <v>3</v>
      </c>
    </row>
    <row r="3902" spans="4:92">
      <c r="D3902" s="273" t="s">
        <v>83</v>
      </c>
      <c r="E3902" s="273" t="s">
        <v>75</v>
      </c>
      <c r="F3902" s="273" t="s">
        <v>357</v>
      </c>
      <c r="G3902" s="273" t="s">
        <v>611</v>
      </c>
      <c r="H3902" s="274">
        <v>45078</v>
      </c>
      <c r="I3902" s="273">
        <v>12546</v>
      </c>
      <c r="J3902" s="273">
        <v>698</v>
      </c>
      <c r="K3902" s="273">
        <v>35380</v>
      </c>
      <c r="L3902" s="273" t="s">
        <v>66</v>
      </c>
      <c r="M3902" s="273">
        <v>7705</v>
      </c>
      <c r="N3902" s="273" t="s">
        <v>115</v>
      </c>
      <c r="W3902" s="273">
        <v>189435</v>
      </c>
      <c r="X3902" s="273" t="s">
        <v>83</v>
      </c>
      <c r="Y3902" s="273" t="s">
        <v>63</v>
      </c>
      <c r="Z3902" s="273" t="s">
        <v>504</v>
      </c>
      <c r="AA3902" s="273" t="s">
        <v>505</v>
      </c>
      <c r="AB3902" s="274">
        <v>44927</v>
      </c>
      <c r="AC3902" s="273">
        <v>12082</v>
      </c>
      <c r="AD3902" s="273">
        <v>684</v>
      </c>
      <c r="AK3902" s="273">
        <v>167088</v>
      </c>
      <c r="BV3902" s="336" t="s">
        <v>64</v>
      </c>
      <c r="BW3902" s="337" t="s">
        <v>63</v>
      </c>
      <c r="BX3902" s="337" t="s">
        <v>252</v>
      </c>
      <c r="BY3902" s="337" t="s">
        <v>257</v>
      </c>
      <c r="BZ3902" s="337" t="s">
        <v>86</v>
      </c>
      <c r="CA3902" s="337" t="s">
        <v>87</v>
      </c>
      <c r="CB3902" s="337" t="s">
        <v>179</v>
      </c>
      <c r="CC3902" s="337" t="s">
        <v>180</v>
      </c>
      <c r="CD3902" s="338">
        <v>1</v>
      </c>
      <c r="CE3902" s="335">
        <v>44986</v>
      </c>
      <c r="CF3902" s="337"/>
      <c r="CG3902" s="337" t="s">
        <v>181</v>
      </c>
      <c r="CH3902" s="337"/>
      <c r="CI3902" s="337" t="s">
        <v>181</v>
      </c>
      <c r="CJ3902" s="337" t="s">
        <v>1269</v>
      </c>
      <c r="CK3902" s="337"/>
      <c r="CL3902" s="337"/>
      <c r="CM3902" s="337" t="s">
        <v>73</v>
      </c>
      <c r="CN3902" s="337">
        <v>3</v>
      </c>
    </row>
    <row r="3903" spans="4:92">
      <c r="D3903" s="273" t="s">
        <v>83</v>
      </c>
      <c r="E3903" s="273" t="s">
        <v>75</v>
      </c>
      <c r="F3903" s="273" t="s">
        <v>357</v>
      </c>
      <c r="G3903" s="273" t="s">
        <v>611</v>
      </c>
      <c r="H3903" s="274">
        <v>45078</v>
      </c>
      <c r="I3903" s="273">
        <v>12546</v>
      </c>
      <c r="J3903" s="273">
        <v>698</v>
      </c>
      <c r="K3903" s="273">
        <v>0</v>
      </c>
      <c r="L3903" s="273" t="s">
        <v>66</v>
      </c>
      <c r="N3903" s="273" t="s">
        <v>107</v>
      </c>
      <c r="W3903" s="273">
        <v>189436</v>
      </c>
      <c r="X3903" s="273" t="s">
        <v>83</v>
      </c>
      <c r="Y3903" s="273" t="s">
        <v>63</v>
      </c>
      <c r="Z3903" s="273" t="s">
        <v>504</v>
      </c>
      <c r="AA3903" s="273" t="s">
        <v>505</v>
      </c>
      <c r="AB3903" s="274">
        <v>44927</v>
      </c>
      <c r="AC3903" s="273">
        <v>12102</v>
      </c>
      <c r="AD3903" s="273">
        <v>684</v>
      </c>
      <c r="AE3903" s="273">
        <v>0.51300000000000001</v>
      </c>
      <c r="AF3903" s="273" t="s">
        <v>90</v>
      </c>
      <c r="AG3903" s="273" t="s">
        <v>1295</v>
      </c>
      <c r="AH3903" s="273" t="s">
        <v>1296</v>
      </c>
      <c r="AI3903" s="273" t="s">
        <v>123</v>
      </c>
      <c r="AJ3903" s="273" t="s">
        <v>200</v>
      </c>
      <c r="AK3903" s="273">
        <v>167461</v>
      </c>
      <c r="BV3903" s="279" t="s">
        <v>64</v>
      </c>
      <c r="BW3903" s="280" t="s">
        <v>63</v>
      </c>
      <c r="BX3903" s="280" t="s">
        <v>252</v>
      </c>
      <c r="BY3903" s="280" t="s">
        <v>257</v>
      </c>
      <c r="BZ3903" s="280" t="s">
        <v>138</v>
      </c>
      <c r="CA3903" s="280" t="s">
        <v>139</v>
      </c>
      <c r="CB3903" s="280" t="s">
        <v>190</v>
      </c>
      <c r="CC3903" s="280" t="s">
        <v>191</v>
      </c>
      <c r="CD3903" s="281">
        <v>8</v>
      </c>
      <c r="CE3903" s="277">
        <v>44986</v>
      </c>
      <c r="CF3903" s="280">
        <v>19500</v>
      </c>
      <c r="CG3903" s="280" t="s">
        <v>90</v>
      </c>
      <c r="CH3903" s="280">
        <v>19500</v>
      </c>
      <c r="CI3903" s="280" t="s">
        <v>80</v>
      </c>
      <c r="CJ3903" s="280"/>
      <c r="CK3903" s="280"/>
      <c r="CL3903" s="280"/>
      <c r="CM3903" s="280" t="s">
        <v>73</v>
      </c>
      <c r="CN3903" s="280">
        <v>3</v>
      </c>
    </row>
    <row r="3904" spans="4:92">
      <c r="D3904" s="273" t="s">
        <v>83</v>
      </c>
      <c r="E3904" s="273" t="s">
        <v>75</v>
      </c>
      <c r="F3904" s="273" t="s">
        <v>357</v>
      </c>
      <c r="G3904" s="273" t="s">
        <v>611</v>
      </c>
      <c r="H3904" s="274">
        <v>45108</v>
      </c>
      <c r="I3904" s="273">
        <v>12815</v>
      </c>
      <c r="J3904" s="273">
        <v>698</v>
      </c>
      <c r="W3904" s="273">
        <v>202895</v>
      </c>
      <c r="X3904" s="273" t="s">
        <v>83</v>
      </c>
      <c r="Y3904" s="273" t="s">
        <v>63</v>
      </c>
      <c r="Z3904" s="273" t="s">
        <v>504</v>
      </c>
      <c r="AA3904" s="273" t="s">
        <v>505</v>
      </c>
      <c r="AB3904" s="274">
        <v>44927</v>
      </c>
      <c r="AC3904" s="273">
        <v>12102</v>
      </c>
      <c r="AD3904" s="273">
        <v>684</v>
      </c>
      <c r="AE3904" s="273">
        <v>1.3620000000000001</v>
      </c>
      <c r="AF3904" s="273" t="s">
        <v>90</v>
      </c>
      <c r="AG3904" s="273" t="s">
        <v>1297</v>
      </c>
      <c r="AH3904" s="273" t="s">
        <v>1195</v>
      </c>
      <c r="AI3904" s="273" t="s">
        <v>123</v>
      </c>
      <c r="AJ3904" s="273" t="s">
        <v>214</v>
      </c>
      <c r="AK3904" s="273">
        <v>294065</v>
      </c>
      <c r="BV3904" s="336" t="s">
        <v>64</v>
      </c>
      <c r="BW3904" s="337" t="s">
        <v>63</v>
      </c>
      <c r="BX3904" s="337" t="s">
        <v>252</v>
      </c>
      <c r="BY3904" s="337" t="s">
        <v>257</v>
      </c>
      <c r="BZ3904" s="337" t="s">
        <v>167</v>
      </c>
      <c r="CA3904" s="337" t="s">
        <v>168</v>
      </c>
      <c r="CB3904" s="337" t="s">
        <v>319</v>
      </c>
      <c r="CC3904" s="337" t="s">
        <v>320</v>
      </c>
      <c r="CD3904" s="338">
        <v>15</v>
      </c>
      <c r="CE3904" s="335">
        <v>44986</v>
      </c>
      <c r="CF3904" s="337">
        <v>3708</v>
      </c>
      <c r="CG3904" s="337" t="s">
        <v>90</v>
      </c>
      <c r="CH3904" s="337">
        <v>3708</v>
      </c>
      <c r="CI3904" s="337" t="s">
        <v>80</v>
      </c>
      <c r="CJ3904" s="337"/>
      <c r="CK3904" s="337"/>
      <c r="CL3904" s="337"/>
      <c r="CM3904" s="337" t="s">
        <v>73</v>
      </c>
      <c r="CN3904" s="337">
        <v>3</v>
      </c>
    </row>
    <row r="3905" spans="4:92">
      <c r="D3905" s="273" t="s">
        <v>83</v>
      </c>
      <c r="E3905" s="273" t="s">
        <v>75</v>
      </c>
      <c r="F3905" s="273" t="s">
        <v>357</v>
      </c>
      <c r="G3905" s="273" t="s">
        <v>611</v>
      </c>
      <c r="H3905" s="274">
        <v>45108</v>
      </c>
      <c r="I3905" s="273">
        <v>12815</v>
      </c>
      <c r="J3905" s="273">
        <v>698</v>
      </c>
      <c r="K3905" s="273">
        <v>56100</v>
      </c>
      <c r="L3905" s="273" t="s">
        <v>66</v>
      </c>
      <c r="M3905" s="273">
        <v>12218.75</v>
      </c>
      <c r="N3905" s="273" t="s">
        <v>115</v>
      </c>
      <c r="W3905" s="273">
        <v>202919</v>
      </c>
      <c r="X3905" s="273" t="s">
        <v>83</v>
      </c>
      <c r="Y3905" s="273" t="s">
        <v>63</v>
      </c>
      <c r="Z3905" s="273" t="s">
        <v>504</v>
      </c>
      <c r="AA3905" s="273" t="s">
        <v>567</v>
      </c>
      <c r="AB3905" s="274">
        <v>45200</v>
      </c>
      <c r="AC3905" s="273">
        <v>14145</v>
      </c>
      <c r="AD3905" s="273">
        <v>687</v>
      </c>
      <c r="AK3905" s="273">
        <v>293869</v>
      </c>
      <c r="BV3905" s="279" t="s">
        <v>64</v>
      </c>
      <c r="BW3905" s="280" t="s">
        <v>63</v>
      </c>
      <c r="BX3905" s="280" t="s">
        <v>252</v>
      </c>
      <c r="BY3905" s="280" t="s">
        <v>257</v>
      </c>
      <c r="BZ3905" s="280" t="s">
        <v>167</v>
      </c>
      <c r="CA3905" s="280" t="s">
        <v>168</v>
      </c>
      <c r="CB3905" s="280" t="s">
        <v>313</v>
      </c>
      <c r="CC3905" s="280" t="s">
        <v>314</v>
      </c>
      <c r="CD3905" s="281">
        <v>14</v>
      </c>
      <c r="CE3905" s="277">
        <v>44986</v>
      </c>
      <c r="CF3905" s="280">
        <v>283</v>
      </c>
      <c r="CG3905" s="280" t="s">
        <v>90</v>
      </c>
      <c r="CH3905" s="280">
        <v>283</v>
      </c>
      <c r="CI3905" s="280" t="s">
        <v>80</v>
      </c>
      <c r="CJ3905" s="280"/>
      <c r="CK3905" s="280"/>
      <c r="CL3905" s="280"/>
      <c r="CM3905" s="280" t="s">
        <v>73</v>
      </c>
      <c r="CN3905" s="280">
        <v>3</v>
      </c>
    </row>
    <row r="3906" spans="4:92">
      <c r="D3906" s="273" t="s">
        <v>83</v>
      </c>
      <c r="E3906" s="273" t="s">
        <v>75</v>
      </c>
      <c r="F3906" s="273" t="s">
        <v>357</v>
      </c>
      <c r="G3906" s="273" t="s">
        <v>611</v>
      </c>
      <c r="H3906" s="274">
        <v>45108</v>
      </c>
      <c r="I3906" s="273">
        <v>12815</v>
      </c>
      <c r="J3906" s="273">
        <v>698</v>
      </c>
      <c r="K3906" s="273">
        <v>0</v>
      </c>
      <c r="L3906" s="273" t="s">
        <v>66</v>
      </c>
      <c r="N3906" s="273" t="s">
        <v>107</v>
      </c>
      <c r="W3906" s="273">
        <v>202920</v>
      </c>
      <c r="X3906" s="273" t="s">
        <v>83</v>
      </c>
      <c r="Y3906" s="273" t="s">
        <v>63</v>
      </c>
      <c r="Z3906" s="273" t="s">
        <v>504</v>
      </c>
      <c r="AA3906" s="273" t="s">
        <v>567</v>
      </c>
      <c r="AB3906" s="274">
        <v>45200</v>
      </c>
      <c r="AC3906" s="273">
        <v>14146</v>
      </c>
      <c r="AD3906" s="273">
        <v>687</v>
      </c>
      <c r="AE3906" s="273">
        <v>0</v>
      </c>
      <c r="AF3906" s="273" t="s">
        <v>90</v>
      </c>
      <c r="AG3906" s="273" t="s">
        <v>122</v>
      </c>
      <c r="AH3906" s="273" t="s">
        <v>122</v>
      </c>
      <c r="AI3906" s="273" t="s">
        <v>123</v>
      </c>
      <c r="AJ3906" s="273" t="s">
        <v>200</v>
      </c>
      <c r="AK3906" s="273">
        <v>294693</v>
      </c>
      <c r="BV3906" s="336" t="s">
        <v>64</v>
      </c>
      <c r="BW3906" s="337" t="s">
        <v>63</v>
      </c>
      <c r="BX3906" s="337" t="s">
        <v>252</v>
      </c>
      <c r="BY3906" s="337" t="s">
        <v>257</v>
      </c>
      <c r="BZ3906" s="337" t="s">
        <v>167</v>
      </c>
      <c r="CA3906" s="337" t="s">
        <v>168</v>
      </c>
      <c r="CB3906" s="337" t="s">
        <v>353</v>
      </c>
      <c r="CC3906" s="337" t="s">
        <v>354</v>
      </c>
      <c r="CD3906" s="338">
        <v>13</v>
      </c>
      <c r="CE3906" s="335">
        <v>44986</v>
      </c>
      <c r="CF3906" s="337">
        <v>0</v>
      </c>
      <c r="CG3906" s="337" t="s">
        <v>90</v>
      </c>
      <c r="CH3906" s="337">
        <v>0</v>
      </c>
      <c r="CI3906" s="337" t="s">
        <v>80</v>
      </c>
      <c r="CJ3906" s="337"/>
      <c r="CK3906" s="337"/>
      <c r="CL3906" s="337"/>
      <c r="CM3906" s="337" t="s">
        <v>73</v>
      </c>
      <c r="CN3906" s="337">
        <v>3</v>
      </c>
    </row>
    <row r="3907" spans="4:92">
      <c r="D3907" s="273" t="s">
        <v>83</v>
      </c>
      <c r="E3907" s="273" t="s">
        <v>75</v>
      </c>
      <c r="F3907" s="273" t="s">
        <v>357</v>
      </c>
      <c r="G3907" s="273" t="s">
        <v>611</v>
      </c>
      <c r="H3907" s="274">
        <v>45139</v>
      </c>
      <c r="I3907" s="273">
        <v>13491</v>
      </c>
      <c r="J3907" s="273">
        <v>698</v>
      </c>
      <c r="W3907" s="273">
        <v>220938</v>
      </c>
      <c r="X3907" s="273" t="s">
        <v>83</v>
      </c>
      <c r="Y3907" s="273" t="s">
        <v>63</v>
      </c>
      <c r="Z3907" s="273" t="s">
        <v>504</v>
      </c>
      <c r="AA3907" s="273" t="s">
        <v>567</v>
      </c>
      <c r="AB3907" s="274">
        <v>45200</v>
      </c>
      <c r="AC3907" s="273">
        <v>15172</v>
      </c>
      <c r="AD3907" s="273">
        <v>687</v>
      </c>
      <c r="AK3907" s="273">
        <v>281854</v>
      </c>
      <c r="BV3907" s="279" t="s">
        <v>64</v>
      </c>
      <c r="BW3907" s="280" t="s">
        <v>63</v>
      </c>
      <c r="BX3907" s="280" t="s">
        <v>252</v>
      </c>
      <c r="BY3907" s="280" t="s">
        <v>257</v>
      </c>
      <c r="BZ3907" s="280" t="s">
        <v>151</v>
      </c>
      <c r="CA3907" s="280" t="s">
        <v>152</v>
      </c>
      <c r="CB3907" s="280" t="s">
        <v>153</v>
      </c>
      <c r="CC3907" s="280" t="s">
        <v>154</v>
      </c>
      <c r="CD3907" s="281">
        <v>10</v>
      </c>
      <c r="CE3907" s="277">
        <v>44986</v>
      </c>
      <c r="CF3907" s="280">
        <v>622</v>
      </c>
      <c r="CG3907" s="280" t="s">
        <v>90</v>
      </c>
      <c r="CH3907" s="280">
        <v>622</v>
      </c>
      <c r="CI3907" s="280" t="s">
        <v>80</v>
      </c>
      <c r="CJ3907" s="280"/>
      <c r="CK3907" s="280"/>
      <c r="CL3907" s="280"/>
      <c r="CM3907" s="280" t="s">
        <v>73</v>
      </c>
      <c r="CN3907" s="280">
        <v>3</v>
      </c>
    </row>
    <row r="3908" spans="4:92">
      <c r="D3908" s="273" t="s">
        <v>83</v>
      </c>
      <c r="E3908" s="273" t="s">
        <v>75</v>
      </c>
      <c r="F3908" s="273" t="s">
        <v>357</v>
      </c>
      <c r="G3908" s="273" t="s">
        <v>611</v>
      </c>
      <c r="H3908" s="274">
        <v>45139</v>
      </c>
      <c r="I3908" s="273">
        <v>13491</v>
      </c>
      <c r="J3908" s="273">
        <v>698</v>
      </c>
      <c r="K3908" s="273">
        <v>62080</v>
      </c>
      <c r="L3908" s="273" t="s">
        <v>66</v>
      </c>
      <c r="M3908" s="273">
        <v>13512.5</v>
      </c>
      <c r="N3908" s="273" t="s">
        <v>115</v>
      </c>
      <c r="W3908" s="273">
        <v>220962</v>
      </c>
      <c r="X3908" s="273" t="s">
        <v>83</v>
      </c>
      <c r="Y3908" s="273" t="s">
        <v>63</v>
      </c>
      <c r="Z3908" s="273" t="s">
        <v>504</v>
      </c>
      <c r="AA3908" s="273" t="s">
        <v>567</v>
      </c>
      <c r="AB3908" s="274">
        <v>45231</v>
      </c>
      <c r="AC3908" s="273">
        <v>14513</v>
      </c>
      <c r="AD3908" s="273">
        <v>687</v>
      </c>
      <c r="AK3908" s="273">
        <v>293888</v>
      </c>
      <c r="BV3908" s="336" t="s">
        <v>83</v>
      </c>
      <c r="BW3908" s="337" t="s">
        <v>63</v>
      </c>
      <c r="BX3908" s="337" t="s">
        <v>172</v>
      </c>
      <c r="BY3908" s="337" t="s">
        <v>211</v>
      </c>
      <c r="BZ3908" s="337" t="s">
        <v>110</v>
      </c>
      <c r="CA3908" s="337" t="s">
        <v>111</v>
      </c>
      <c r="CB3908" s="337" t="s">
        <v>112</v>
      </c>
      <c r="CC3908" s="337" t="s">
        <v>113</v>
      </c>
      <c r="CD3908" s="338">
        <v>4</v>
      </c>
      <c r="CE3908" s="335">
        <v>45139</v>
      </c>
      <c r="CF3908" s="337"/>
      <c r="CG3908" s="337"/>
      <c r="CH3908" s="337"/>
      <c r="CI3908" s="337" t="s">
        <v>80</v>
      </c>
      <c r="CJ3908" s="337"/>
      <c r="CK3908" s="337"/>
      <c r="CL3908" s="337"/>
      <c r="CM3908" s="337" t="s">
        <v>73</v>
      </c>
      <c r="CN3908" s="337">
        <v>3</v>
      </c>
    </row>
    <row r="3909" spans="4:92">
      <c r="D3909" s="273" t="s">
        <v>83</v>
      </c>
      <c r="E3909" s="273" t="s">
        <v>75</v>
      </c>
      <c r="F3909" s="273" t="s">
        <v>357</v>
      </c>
      <c r="G3909" s="273" t="s">
        <v>611</v>
      </c>
      <c r="H3909" s="274">
        <v>45139</v>
      </c>
      <c r="I3909" s="273">
        <v>13491</v>
      </c>
      <c r="J3909" s="273">
        <v>698</v>
      </c>
      <c r="K3909" s="273">
        <v>0</v>
      </c>
      <c r="L3909" s="273" t="s">
        <v>66</v>
      </c>
      <c r="N3909" s="273" t="s">
        <v>107</v>
      </c>
      <c r="W3909" s="273">
        <v>220963</v>
      </c>
      <c r="X3909" s="273" t="s">
        <v>83</v>
      </c>
      <c r="Y3909" s="273" t="s">
        <v>63</v>
      </c>
      <c r="Z3909" s="273" t="s">
        <v>504</v>
      </c>
      <c r="AA3909" s="273" t="s">
        <v>567</v>
      </c>
      <c r="AB3909" s="274">
        <v>45231</v>
      </c>
      <c r="AC3909" s="273">
        <v>14514</v>
      </c>
      <c r="AD3909" s="273">
        <v>687</v>
      </c>
      <c r="AE3909" s="273">
        <v>0</v>
      </c>
      <c r="AF3909" s="273" t="s">
        <v>90</v>
      </c>
      <c r="AG3909" s="273" t="s">
        <v>122</v>
      </c>
      <c r="AH3909" s="273" t="s">
        <v>122</v>
      </c>
      <c r="AI3909" s="273" t="s">
        <v>123</v>
      </c>
      <c r="AJ3909" s="273" t="s">
        <v>200</v>
      </c>
      <c r="AK3909" s="273">
        <v>294708</v>
      </c>
      <c r="BV3909" s="279" t="s">
        <v>83</v>
      </c>
      <c r="BW3909" s="280" t="s">
        <v>63</v>
      </c>
      <c r="BX3909" s="280" t="s">
        <v>172</v>
      </c>
      <c r="BY3909" s="280" t="s">
        <v>211</v>
      </c>
      <c r="BZ3909" s="280" t="s">
        <v>86</v>
      </c>
      <c r="CA3909" s="280" t="s">
        <v>87</v>
      </c>
      <c r="CB3909" s="280" t="s">
        <v>101</v>
      </c>
      <c r="CC3909" s="280" t="s">
        <v>102</v>
      </c>
      <c r="CD3909" s="281">
        <v>4</v>
      </c>
      <c r="CE3909" s="277">
        <v>45139</v>
      </c>
      <c r="CF3909" s="280">
        <v>1746</v>
      </c>
      <c r="CG3909" s="280" t="s">
        <v>103</v>
      </c>
      <c r="CH3909" s="280">
        <v>56.849760000000003</v>
      </c>
      <c r="CI3909" s="280" t="s">
        <v>104</v>
      </c>
      <c r="CJ3909" s="280"/>
      <c r="CK3909" s="280"/>
      <c r="CL3909" s="280"/>
      <c r="CM3909" s="280" t="s">
        <v>73</v>
      </c>
      <c r="CN3909" s="280">
        <v>3</v>
      </c>
    </row>
    <row r="3910" spans="4:92">
      <c r="D3910" s="273" t="s">
        <v>83</v>
      </c>
      <c r="E3910" s="273" t="s">
        <v>75</v>
      </c>
      <c r="F3910" s="273" t="s">
        <v>357</v>
      </c>
      <c r="G3910" s="273" t="s">
        <v>611</v>
      </c>
      <c r="H3910" s="274">
        <v>45170</v>
      </c>
      <c r="I3910" s="273">
        <v>13818</v>
      </c>
      <c r="J3910" s="273">
        <v>698</v>
      </c>
      <c r="W3910" s="273">
        <v>233889</v>
      </c>
      <c r="X3910" s="273" t="s">
        <v>83</v>
      </c>
      <c r="Y3910" s="273" t="s">
        <v>63</v>
      </c>
      <c r="Z3910" s="273" t="s">
        <v>504</v>
      </c>
      <c r="AA3910" s="273" t="s">
        <v>567</v>
      </c>
      <c r="AB3910" s="274">
        <v>45261</v>
      </c>
      <c r="AC3910" s="273">
        <v>16973</v>
      </c>
      <c r="AD3910" s="273">
        <v>687</v>
      </c>
      <c r="AK3910" s="273">
        <v>321884</v>
      </c>
      <c r="BV3910" s="336" t="s">
        <v>83</v>
      </c>
      <c r="BW3910" s="337" t="s">
        <v>63</v>
      </c>
      <c r="BX3910" s="337" t="s">
        <v>172</v>
      </c>
      <c r="BY3910" s="337" t="s">
        <v>211</v>
      </c>
      <c r="BZ3910" s="337" t="s">
        <v>110</v>
      </c>
      <c r="CA3910" s="337" t="s">
        <v>111</v>
      </c>
      <c r="CB3910" s="337" t="s">
        <v>117</v>
      </c>
      <c r="CC3910" s="337" t="s">
        <v>118</v>
      </c>
      <c r="CD3910" s="338">
        <v>5</v>
      </c>
      <c r="CE3910" s="335">
        <v>45139</v>
      </c>
      <c r="CF3910" s="337"/>
      <c r="CG3910" s="337"/>
      <c r="CH3910" s="337"/>
      <c r="CI3910" s="337" t="s">
        <v>104</v>
      </c>
      <c r="CJ3910" s="337"/>
      <c r="CK3910" s="337"/>
      <c r="CL3910" s="337"/>
      <c r="CM3910" s="337" t="s">
        <v>73</v>
      </c>
      <c r="CN3910" s="337">
        <v>3</v>
      </c>
    </row>
    <row r="3911" spans="4:92">
      <c r="D3911" s="273" t="s">
        <v>83</v>
      </c>
      <c r="E3911" s="273" t="s">
        <v>75</v>
      </c>
      <c r="F3911" s="273" t="s">
        <v>357</v>
      </c>
      <c r="G3911" s="273" t="s">
        <v>611</v>
      </c>
      <c r="H3911" s="274">
        <v>45170</v>
      </c>
      <c r="I3911" s="273">
        <v>13818</v>
      </c>
      <c r="J3911" s="273">
        <v>698</v>
      </c>
      <c r="K3911" s="273">
        <v>41580</v>
      </c>
      <c r="L3911" s="273" t="s">
        <v>66</v>
      </c>
      <c r="M3911" s="273">
        <v>9056.25</v>
      </c>
      <c r="N3911" s="273" t="s">
        <v>115</v>
      </c>
      <c r="W3911" s="273">
        <v>233913</v>
      </c>
      <c r="X3911" s="273" t="s">
        <v>83</v>
      </c>
      <c r="Y3911" s="273" t="s">
        <v>63</v>
      </c>
      <c r="Z3911" s="273" t="s">
        <v>504</v>
      </c>
      <c r="AA3911" s="273" t="s">
        <v>567</v>
      </c>
      <c r="AB3911" s="274">
        <v>45261</v>
      </c>
      <c r="AC3911" s="273">
        <v>16974</v>
      </c>
      <c r="AD3911" s="273">
        <v>687</v>
      </c>
      <c r="AE3911" s="273">
        <v>0</v>
      </c>
      <c r="AF3911" s="273" t="s">
        <v>90</v>
      </c>
      <c r="AG3911" s="273" t="s">
        <v>122</v>
      </c>
      <c r="AH3911" s="273" t="s">
        <v>122</v>
      </c>
      <c r="AI3911" s="273" t="s">
        <v>123</v>
      </c>
      <c r="AJ3911" s="273" t="s">
        <v>200</v>
      </c>
      <c r="AK3911" s="273">
        <v>319962</v>
      </c>
      <c r="BV3911" s="279" t="s">
        <v>83</v>
      </c>
      <c r="BW3911" s="280" t="s">
        <v>63</v>
      </c>
      <c r="BX3911" s="280" t="s">
        <v>172</v>
      </c>
      <c r="BY3911" s="280" t="s">
        <v>211</v>
      </c>
      <c r="BZ3911" s="280" t="s">
        <v>126</v>
      </c>
      <c r="CA3911" s="280" t="s">
        <v>127</v>
      </c>
      <c r="CB3911" s="280" t="s">
        <v>128</v>
      </c>
      <c r="CC3911" s="280" t="s">
        <v>129</v>
      </c>
      <c r="CD3911" s="281">
        <v>6</v>
      </c>
      <c r="CE3911" s="277">
        <v>45139</v>
      </c>
      <c r="CF3911" s="280"/>
      <c r="CG3911" s="280"/>
      <c r="CH3911" s="280"/>
      <c r="CI3911" s="280" t="s">
        <v>80</v>
      </c>
      <c r="CJ3911" s="280"/>
      <c r="CK3911" s="280"/>
      <c r="CL3911" s="280"/>
      <c r="CM3911" s="280" t="s">
        <v>73</v>
      </c>
      <c r="CN3911" s="280">
        <v>3</v>
      </c>
    </row>
    <row r="3912" spans="4:92">
      <c r="D3912" s="273" t="s">
        <v>83</v>
      </c>
      <c r="E3912" s="273" t="s">
        <v>75</v>
      </c>
      <c r="F3912" s="273" t="s">
        <v>357</v>
      </c>
      <c r="G3912" s="273" t="s">
        <v>611</v>
      </c>
      <c r="H3912" s="274">
        <v>45170</v>
      </c>
      <c r="I3912" s="273">
        <v>13818</v>
      </c>
      <c r="J3912" s="273">
        <v>698</v>
      </c>
      <c r="K3912" s="273">
        <v>0</v>
      </c>
      <c r="L3912" s="273" t="s">
        <v>66</v>
      </c>
      <c r="N3912" s="273" t="s">
        <v>107</v>
      </c>
      <c r="W3912" s="273">
        <v>233914</v>
      </c>
      <c r="X3912" s="273" t="s">
        <v>83</v>
      </c>
      <c r="Y3912" s="273" t="s">
        <v>63</v>
      </c>
      <c r="Z3912" s="273" t="s">
        <v>172</v>
      </c>
      <c r="AA3912" s="273" t="s">
        <v>211</v>
      </c>
      <c r="AB3912" s="274">
        <v>44927</v>
      </c>
      <c r="AC3912" s="273">
        <v>11791</v>
      </c>
      <c r="AD3912" s="273">
        <v>16</v>
      </c>
      <c r="AK3912" s="273">
        <v>156459</v>
      </c>
      <c r="BV3912" s="336" t="s">
        <v>83</v>
      </c>
      <c r="BW3912" s="337" t="s">
        <v>63</v>
      </c>
      <c r="BX3912" s="337" t="s">
        <v>172</v>
      </c>
      <c r="BY3912" s="337" t="s">
        <v>211</v>
      </c>
      <c r="BZ3912" s="337" t="s">
        <v>138</v>
      </c>
      <c r="CA3912" s="337" t="s">
        <v>139</v>
      </c>
      <c r="CB3912" s="337" t="s">
        <v>140</v>
      </c>
      <c r="CC3912" s="337" t="s">
        <v>141</v>
      </c>
      <c r="CD3912" s="338">
        <v>9</v>
      </c>
      <c r="CE3912" s="335">
        <v>45139</v>
      </c>
      <c r="CF3912" s="337">
        <v>0</v>
      </c>
      <c r="CG3912" s="337" t="s">
        <v>90</v>
      </c>
      <c r="CH3912" s="337">
        <v>0</v>
      </c>
      <c r="CI3912" s="337" t="s">
        <v>80</v>
      </c>
      <c r="CJ3912" s="337"/>
      <c r="CK3912" s="337"/>
      <c r="CL3912" s="337"/>
      <c r="CM3912" s="337" t="s">
        <v>73</v>
      </c>
      <c r="CN3912" s="337">
        <v>3</v>
      </c>
    </row>
    <row r="3913" spans="4:92">
      <c r="D3913" s="273" t="s">
        <v>83</v>
      </c>
      <c r="E3913" s="273" t="s">
        <v>75</v>
      </c>
      <c r="F3913" s="273" t="s">
        <v>357</v>
      </c>
      <c r="G3913" s="273" t="s">
        <v>611</v>
      </c>
      <c r="H3913" s="274">
        <v>45200</v>
      </c>
      <c r="I3913" s="273">
        <v>14153</v>
      </c>
      <c r="J3913" s="273">
        <v>698</v>
      </c>
      <c r="W3913" s="273">
        <v>251906</v>
      </c>
      <c r="X3913" s="273" t="s">
        <v>83</v>
      </c>
      <c r="Y3913" s="273" t="s">
        <v>63</v>
      </c>
      <c r="Z3913" s="273" t="s">
        <v>172</v>
      </c>
      <c r="AA3913" s="273" t="s">
        <v>211</v>
      </c>
      <c r="AB3913" s="274">
        <v>44927</v>
      </c>
      <c r="AC3913" s="273">
        <v>15435</v>
      </c>
      <c r="AD3913" s="273">
        <v>16</v>
      </c>
      <c r="AK3913" s="273">
        <v>284392</v>
      </c>
      <c r="BV3913" s="279" t="s">
        <v>83</v>
      </c>
      <c r="BW3913" s="280" t="s">
        <v>63</v>
      </c>
      <c r="BX3913" s="280" t="s">
        <v>172</v>
      </c>
      <c r="BY3913" s="280" t="s">
        <v>211</v>
      </c>
      <c r="BZ3913" s="280" t="s">
        <v>126</v>
      </c>
      <c r="CA3913" s="280" t="s">
        <v>127</v>
      </c>
      <c r="CB3913" s="280" t="s">
        <v>133</v>
      </c>
      <c r="CC3913" s="280" t="s">
        <v>134</v>
      </c>
      <c r="CD3913" s="281">
        <v>7</v>
      </c>
      <c r="CE3913" s="277">
        <v>45139</v>
      </c>
      <c r="CF3913" s="280"/>
      <c r="CG3913" s="280"/>
      <c r="CH3913" s="280"/>
      <c r="CI3913" s="280" t="s">
        <v>104</v>
      </c>
      <c r="CJ3913" s="280"/>
      <c r="CK3913" s="280"/>
      <c r="CL3913" s="280"/>
      <c r="CM3913" s="280" t="s">
        <v>73</v>
      </c>
      <c r="CN3913" s="280">
        <v>3</v>
      </c>
    </row>
    <row r="3914" spans="4:92">
      <c r="D3914" s="273" t="s">
        <v>83</v>
      </c>
      <c r="E3914" s="273" t="s">
        <v>75</v>
      </c>
      <c r="F3914" s="273" t="s">
        <v>357</v>
      </c>
      <c r="G3914" s="273" t="s">
        <v>611</v>
      </c>
      <c r="H3914" s="274">
        <v>45200</v>
      </c>
      <c r="I3914" s="273">
        <v>14153</v>
      </c>
      <c r="J3914" s="273">
        <v>698</v>
      </c>
      <c r="K3914" s="273">
        <v>19800</v>
      </c>
      <c r="L3914" s="273" t="s">
        <v>66</v>
      </c>
      <c r="M3914" s="273">
        <v>4312.5</v>
      </c>
      <c r="N3914" s="273" t="s">
        <v>115</v>
      </c>
      <c r="W3914" s="273">
        <v>251930</v>
      </c>
      <c r="X3914" s="273" t="s">
        <v>83</v>
      </c>
      <c r="Y3914" s="273" t="s">
        <v>63</v>
      </c>
      <c r="Z3914" s="273" t="s">
        <v>172</v>
      </c>
      <c r="AA3914" s="273" t="s">
        <v>211</v>
      </c>
      <c r="AB3914" s="274">
        <v>44958</v>
      </c>
      <c r="AC3914" s="273">
        <v>11829</v>
      </c>
      <c r="AD3914" s="273">
        <v>16</v>
      </c>
      <c r="AK3914" s="273">
        <v>198024</v>
      </c>
      <c r="BV3914" s="336" t="s">
        <v>83</v>
      </c>
      <c r="BW3914" s="337" t="s">
        <v>63</v>
      </c>
      <c r="BX3914" s="337" t="s">
        <v>172</v>
      </c>
      <c r="BY3914" s="337" t="s">
        <v>211</v>
      </c>
      <c r="BZ3914" s="337" t="s">
        <v>167</v>
      </c>
      <c r="CA3914" s="337" t="s">
        <v>168</v>
      </c>
      <c r="CB3914" s="337" t="s">
        <v>169</v>
      </c>
      <c r="CC3914" s="337" t="s">
        <v>170</v>
      </c>
      <c r="CD3914" s="338">
        <v>12</v>
      </c>
      <c r="CE3914" s="335">
        <v>45139</v>
      </c>
      <c r="CF3914" s="337">
        <v>0</v>
      </c>
      <c r="CG3914" s="337" t="s">
        <v>90</v>
      </c>
      <c r="CH3914" s="337">
        <v>0</v>
      </c>
      <c r="CI3914" s="337" t="s">
        <v>80</v>
      </c>
      <c r="CJ3914" s="337"/>
      <c r="CK3914" s="337"/>
      <c r="CL3914" s="337"/>
      <c r="CM3914" s="337" t="s">
        <v>73</v>
      </c>
      <c r="CN3914" s="337">
        <v>3</v>
      </c>
    </row>
    <row r="3915" spans="4:92">
      <c r="D3915" s="273" t="s">
        <v>83</v>
      </c>
      <c r="E3915" s="273" t="s">
        <v>75</v>
      </c>
      <c r="F3915" s="273" t="s">
        <v>357</v>
      </c>
      <c r="G3915" s="273" t="s">
        <v>611</v>
      </c>
      <c r="H3915" s="274">
        <v>45200</v>
      </c>
      <c r="I3915" s="273">
        <v>14153</v>
      </c>
      <c r="J3915" s="273">
        <v>698</v>
      </c>
      <c r="K3915" s="273">
        <v>0</v>
      </c>
      <c r="L3915" s="273" t="s">
        <v>66</v>
      </c>
      <c r="N3915" s="273" t="s">
        <v>107</v>
      </c>
      <c r="W3915" s="273">
        <v>251931</v>
      </c>
      <c r="X3915" s="273" t="s">
        <v>83</v>
      </c>
      <c r="Y3915" s="273" t="s">
        <v>63</v>
      </c>
      <c r="Z3915" s="273" t="s">
        <v>172</v>
      </c>
      <c r="AA3915" s="273" t="s">
        <v>211</v>
      </c>
      <c r="AB3915" s="274">
        <v>44986</v>
      </c>
      <c r="AC3915" s="273">
        <v>11867</v>
      </c>
      <c r="AD3915" s="273">
        <v>16</v>
      </c>
      <c r="AK3915" s="273">
        <v>198081</v>
      </c>
      <c r="BV3915" s="279" t="s">
        <v>83</v>
      </c>
      <c r="BW3915" s="280" t="s">
        <v>63</v>
      </c>
      <c r="BX3915" s="280" t="s">
        <v>172</v>
      </c>
      <c r="BY3915" s="280" t="s">
        <v>211</v>
      </c>
      <c r="BZ3915" s="280" t="s">
        <v>151</v>
      </c>
      <c r="CA3915" s="280" t="s">
        <v>152</v>
      </c>
      <c r="CB3915" s="280" t="s">
        <v>153</v>
      </c>
      <c r="CC3915" s="280" t="s">
        <v>154</v>
      </c>
      <c r="CD3915" s="281">
        <v>10</v>
      </c>
      <c r="CE3915" s="277">
        <v>45139</v>
      </c>
      <c r="CF3915" s="280">
        <v>132</v>
      </c>
      <c r="CG3915" s="280" t="s">
        <v>90</v>
      </c>
      <c r="CH3915" s="280">
        <v>132</v>
      </c>
      <c r="CI3915" s="280" t="s">
        <v>80</v>
      </c>
      <c r="CJ3915" s="280"/>
      <c r="CK3915" s="280"/>
      <c r="CL3915" s="280"/>
      <c r="CM3915" s="280" t="s">
        <v>73</v>
      </c>
      <c r="CN3915" s="280">
        <v>3</v>
      </c>
    </row>
    <row r="3916" spans="4:92">
      <c r="D3916" s="273" t="s">
        <v>83</v>
      </c>
      <c r="E3916" s="273" t="s">
        <v>75</v>
      </c>
      <c r="F3916" s="273" t="s">
        <v>357</v>
      </c>
      <c r="G3916" s="273" t="s">
        <v>611</v>
      </c>
      <c r="H3916" s="274">
        <v>45231</v>
      </c>
      <c r="I3916" s="273">
        <v>14521</v>
      </c>
      <c r="J3916" s="273">
        <v>698</v>
      </c>
      <c r="W3916" s="273">
        <v>270790</v>
      </c>
      <c r="X3916" s="273" t="s">
        <v>83</v>
      </c>
      <c r="Y3916" s="273" t="s">
        <v>63</v>
      </c>
      <c r="Z3916" s="273" t="s">
        <v>172</v>
      </c>
      <c r="AA3916" s="273" t="s">
        <v>211</v>
      </c>
      <c r="AB3916" s="274">
        <v>45017</v>
      </c>
      <c r="AC3916" s="273">
        <v>11905</v>
      </c>
      <c r="AD3916" s="273">
        <v>16</v>
      </c>
      <c r="AK3916" s="273">
        <v>198138</v>
      </c>
      <c r="BV3916" s="336" t="s">
        <v>83</v>
      </c>
      <c r="BW3916" s="337" t="s">
        <v>63</v>
      </c>
      <c r="BX3916" s="337" t="s">
        <v>172</v>
      </c>
      <c r="BY3916" s="337" t="s">
        <v>211</v>
      </c>
      <c r="BZ3916" s="337" t="s">
        <v>151</v>
      </c>
      <c r="CA3916" s="337" t="s">
        <v>152</v>
      </c>
      <c r="CB3916" s="337" t="s">
        <v>161</v>
      </c>
      <c r="CC3916" s="337" t="s">
        <v>162</v>
      </c>
      <c r="CD3916" s="338">
        <v>11</v>
      </c>
      <c r="CE3916" s="335">
        <v>45139</v>
      </c>
      <c r="CF3916" s="337">
        <v>105.6</v>
      </c>
      <c r="CG3916" s="337" t="s">
        <v>90</v>
      </c>
      <c r="CH3916" s="337">
        <v>105.6</v>
      </c>
      <c r="CI3916" s="337" t="s">
        <v>80</v>
      </c>
      <c r="CJ3916" s="337"/>
      <c r="CK3916" s="337"/>
      <c r="CL3916" s="337"/>
      <c r="CM3916" s="337" t="s">
        <v>73</v>
      </c>
      <c r="CN3916" s="337">
        <v>3</v>
      </c>
    </row>
    <row r="3917" spans="4:92">
      <c r="D3917" s="273" t="s">
        <v>83</v>
      </c>
      <c r="E3917" s="273" t="s">
        <v>75</v>
      </c>
      <c r="F3917" s="273" t="s">
        <v>357</v>
      </c>
      <c r="G3917" s="273" t="s">
        <v>611</v>
      </c>
      <c r="H3917" s="274">
        <v>45231</v>
      </c>
      <c r="I3917" s="273">
        <v>14521</v>
      </c>
      <c r="J3917" s="273">
        <v>698</v>
      </c>
      <c r="K3917" s="273">
        <v>21120</v>
      </c>
      <c r="L3917" s="273" t="s">
        <v>66</v>
      </c>
      <c r="M3917" s="273">
        <v>4600</v>
      </c>
      <c r="N3917" s="273" t="s">
        <v>115</v>
      </c>
      <c r="W3917" s="273">
        <v>270814</v>
      </c>
      <c r="X3917" s="273" t="s">
        <v>83</v>
      </c>
      <c r="Y3917" s="273" t="s">
        <v>63</v>
      </c>
      <c r="Z3917" s="273" t="s">
        <v>172</v>
      </c>
      <c r="AA3917" s="273" t="s">
        <v>211</v>
      </c>
      <c r="AB3917" s="274">
        <v>45047</v>
      </c>
      <c r="AC3917" s="273">
        <v>12159</v>
      </c>
      <c r="AD3917" s="273">
        <v>16</v>
      </c>
      <c r="AK3917" s="273">
        <v>198195</v>
      </c>
      <c r="BV3917" s="279" t="s">
        <v>83</v>
      </c>
      <c r="BW3917" s="280" t="s">
        <v>63</v>
      </c>
      <c r="BX3917" s="280" t="s">
        <v>172</v>
      </c>
      <c r="BY3917" s="280" t="s">
        <v>211</v>
      </c>
      <c r="BZ3917" s="280" t="s">
        <v>167</v>
      </c>
      <c r="CA3917" s="280" t="s">
        <v>168</v>
      </c>
      <c r="CB3917" s="280" t="s">
        <v>353</v>
      </c>
      <c r="CC3917" s="280" t="s">
        <v>354</v>
      </c>
      <c r="CD3917" s="281">
        <v>13</v>
      </c>
      <c r="CE3917" s="277">
        <v>45139</v>
      </c>
      <c r="CF3917" s="280">
        <v>162</v>
      </c>
      <c r="CG3917" s="280" t="s">
        <v>90</v>
      </c>
      <c r="CH3917" s="280">
        <v>162</v>
      </c>
      <c r="CI3917" s="280" t="s">
        <v>80</v>
      </c>
      <c r="CJ3917" s="280"/>
      <c r="CK3917" s="280"/>
      <c r="CL3917" s="280"/>
      <c r="CM3917" s="280" t="s">
        <v>73</v>
      </c>
      <c r="CN3917" s="280">
        <v>3</v>
      </c>
    </row>
    <row r="3918" spans="4:92">
      <c r="D3918" s="273" t="s">
        <v>83</v>
      </c>
      <c r="E3918" s="273" t="s">
        <v>75</v>
      </c>
      <c r="F3918" s="273" t="s">
        <v>357</v>
      </c>
      <c r="G3918" s="273" t="s">
        <v>611</v>
      </c>
      <c r="H3918" s="274">
        <v>45231</v>
      </c>
      <c r="I3918" s="273">
        <v>14521</v>
      </c>
      <c r="J3918" s="273">
        <v>698</v>
      </c>
      <c r="K3918" s="273">
        <v>0</v>
      </c>
      <c r="L3918" s="273" t="s">
        <v>66</v>
      </c>
      <c r="N3918" s="273" t="s">
        <v>107</v>
      </c>
      <c r="W3918" s="273">
        <v>270815</v>
      </c>
      <c r="X3918" s="273" t="s">
        <v>83</v>
      </c>
      <c r="Y3918" s="273" t="s">
        <v>63</v>
      </c>
      <c r="Z3918" s="273" t="s">
        <v>172</v>
      </c>
      <c r="AA3918" s="273" t="s">
        <v>211</v>
      </c>
      <c r="AB3918" s="274">
        <v>45078</v>
      </c>
      <c r="AC3918" s="273">
        <v>12428</v>
      </c>
      <c r="AD3918" s="273">
        <v>16</v>
      </c>
      <c r="AK3918" s="273">
        <v>198252</v>
      </c>
      <c r="BV3918" s="336" t="s">
        <v>83</v>
      </c>
      <c r="BW3918" s="337" t="s">
        <v>63</v>
      </c>
      <c r="BX3918" s="337" t="s">
        <v>172</v>
      </c>
      <c r="BY3918" s="337" t="s">
        <v>211</v>
      </c>
      <c r="BZ3918" s="337" t="s">
        <v>167</v>
      </c>
      <c r="CA3918" s="337" t="s">
        <v>168</v>
      </c>
      <c r="CB3918" s="337" t="s">
        <v>313</v>
      </c>
      <c r="CC3918" s="337" t="s">
        <v>314</v>
      </c>
      <c r="CD3918" s="338">
        <v>14</v>
      </c>
      <c r="CE3918" s="335">
        <v>45139</v>
      </c>
      <c r="CF3918" s="337">
        <v>0</v>
      </c>
      <c r="CG3918" s="337" t="s">
        <v>90</v>
      </c>
      <c r="CH3918" s="337">
        <v>0</v>
      </c>
      <c r="CI3918" s="337" t="s">
        <v>80</v>
      </c>
      <c r="CJ3918" s="337"/>
      <c r="CK3918" s="337"/>
      <c r="CL3918" s="337"/>
      <c r="CM3918" s="337" t="s">
        <v>73</v>
      </c>
      <c r="CN3918" s="337">
        <v>3</v>
      </c>
    </row>
    <row r="3919" spans="4:92">
      <c r="D3919" s="273" t="s">
        <v>83</v>
      </c>
      <c r="E3919" s="273" t="s">
        <v>75</v>
      </c>
      <c r="F3919" s="273" t="s">
        <v>357</v>
      </c>
      <c r="G3919" s="273" t="s">
        <v>611</v>
      </c>
      <c r="H3919" s="274">
        <v>45261</v>
      </c>
      <c r="I3919" s="273">
        <v>16981</v>
      </c>
      <c r="J3919" s="273">
        <v>698</v>
      </c>
      <c r="W3919" s="273">
        <v>312751</v>
      </c>
      <c r="X3919" s="273" t="s">
        <v>83</v>
      </c>
      <c r="Y3919" s="273" t="s">
        <v>63</v>
      </c>
      <c r="Z3919" s="273" t="s">
        <v>172</v>
      </c>
      <c r="AA3919" s="273" t="s">
        <v>211</v>
      </c>
      <c r="AB3919" s="274">
        <v>45108</v>
      </c>
      <c r="AC3919" s="273">
        <v>12697</v>
      </c>
      <c r="AD3919" s="273">
        <v>16</v>
      </c>
      <c r="AK3919" s="273">
        <v>229788</v>
      </c>
      <c r="BV3919" s="279" t="s">
        <v>83</v>
      </c>
      <c r="BW3919" s="280" t="s">
        <v>63</v>
      </c>
      <c r="BX3919" s="280" t="s">
        <v>172</v>
      </c>
      <c r="BY3919" s="280" t="s">
        <v>211</v>
      </c>
      <c r="BZ3919" s="280" t="s">
        <v>167</v>
      </c>
      <c r="CA3919" s="280" t="s">
        <v>168</v>
      </c>
      <c r="CB3919" s="280" t="s">
        <v>319</v>
      </c>
      <c r="CC3919" s="280" t="s">
        <v>320</v>
      </c>
      <c r="CD3919" s="281">
        <v>15</v>
      </c>
      <c r="CE3919" s="277">
        <v>45139</v>
      </c>
      <c r="CF3919" s="280">
        <v>0</v>
      </c>
      <c r="CG3919" s="280" t="s">
        <v>90</v>
      </c>
      <c r="CH3919" s="280">
        <v>0</v>
      </c>
      <c r="CI3919" s="280" t="s">
        <v>80</v>
      </c>
      <c r="CJ3919" s="280"/>
      <c r="CK3919" s="280"/>
      <c r="CL3919" s="280"/>
      <c r="CM3919" s="280" t="s">
        <v>73</v>
      </c>
      <c r="CN3919" s="280">
        <v>3</v>
      </c>
    </row>
    <row r="3920" spans="4:92">
      <c r="D3920" s="273" t="s">
        <v>83</v>
      </c>
      <c r="E3920" s="273" t="s">
        <v>75</v>
      </c>
      <c r="F3920" s="273" t="s">
        <v>357</v>
      </c>
      <c r="G3920" s="273" t="s">
        <v>629</v>
      </c>
      <c r="H3920" s="274">
        <v>45139</v>
      </c>
      <c r="I3920" s="273">
        <v>13496</v>
      </c>
      <c r="J3920" s="273">
        <v>703</v>
      </c>
      <c r="K3920" s="273">
        <v>0</v>
      </c>
      <c r="L3920" s="273" t="s">
        <v>66</v>
      </c>
      <c r="N3920" s="273" t="s">
        <v>107</v>
      </c>
      <c r="W3920" s="273">
        <v>221108</v>
      </c>
      <c r="X3920" s="273" t="s">
        <v>83</v>
      </c>
      <c r="Y3920" s="273" t="s">
        <v>63</v>
      </c>
      <c r="Z3920" s="273" t="s">
        <v>172</v>
      </c>
      <c r="AA3920" s="273" t="s">
        <v>211</v>
      </c>
      <c r="AB3920" s="274">
        <v>45139</v>
      </c>
      <c r="AC3920" s="273">
        <v>13372</v>
      </c>
      <c r="AD3920" s="273">
        <v>16</v>
      </c>
      <c r="AK3920" s="273">
        <v>229845</v>
      </c>
      <c r="BV3920" s="336" t="s">
        <v>83</v>
      </c>
      <c r="BW3920" s="337" t="s">
        <v>63</v>
      </c>
      <c r="BX3920" s="337" t="s">
        <v>172</v>
      </c>
      <c r="BY3920" s="337" t="s">
        <v>211</v>
      </c>
      <c r="BZ3920" s="337" t="s">
        <v>86</v>
      </c>
      <c r="CA3920" s="337" t="s">
        <v>87</v>
      </c>
      <c r="CB3920" s="337" t="s">
        <v>179</v>
      </c>
      <c r="CC3920" s="337" t="s">
        <v>180</v>
      </c>
      <c r="CD3920" s="338">
        <v>1</v>
      </c>
      <c r="CE3920" s="335">
        <v>45139</v>
      </c>
      <c r="CF3920" s="337"/>
      <c r="CG3920" s="337" t="s">
        <v>181</v>
      </c>
      <c r="CH3920" s="337"/>
      <c r="CI3920" s="337" t="s">
        <v>181</v>
      </c>
      <c r="CJ3920" s="337" t="s">
        <v>1341</v>
      </c>
      <c r="CK3920" s="337"/>
      <c r="CL3920" s="337"/>
      <c r="CM3920" s="337" t="s">
        <v>73</v>
      </c>
      <c r="CN3920" s="337">
        <v>3</v>
      </c>
    </row>
    <row r="3921" spans="4:92">
      <c r="D3921" s="273" t="s">
        <v>83</v>
      </c>
      <c r="E3921" s="273" t="s">
        <v>75</v>
      </c>
      <c r="F3921" s="273" t="s">
        <v>357</v>
      </c>
      <c r="G3921" s="273" t="s">
        <v>629</v>
      </c>
      <c r="H3921" s="274">
        <v>45139</v>
      </c>
      <c r="I3921" s="273">
        <v>13496</v>
      </c>
      <c r="J3921" s="273">
        <v>703</v>
      </c>
      <c r="K3921" s="273">
        <v>1501</v>
      </c>
      <c r="L3921" s="273" t="s">
        <v>66</v>
      </c>
      <c r="M3921" s="273">
        <v>170.45875000000001</v>
      </c>
      <c r="N3921" s="273" t="s">
        <v>115</v>
      </c>
      <c r="W3921" s="273">
        <v>221107</v>
      </c>
      <c r="X3921" s="273" t="s">
        <v>83</v>
      </c>
      <c r="Y3921" s="273" t="s">
        <v>63</v>
      </c>
      <c r="Z3921" s="273" t="s">
        <v>172</v>
      </c>
      <c r="AA3921" s="273" t="s">
        <v>211</v>
      </c>
      <c r="AB3921" s="274">
        <v>45170</v>
      </c>
      <c r="AC3921" s="273">
        <v>13699</v>
      </c>
      <c r="AD3921" s="273">
        <v>16</v>
      </c>
      <c r="AK3921" s="273">
        <v>247236</v>
      </c>
      <c r="BV3921" s="279" t="s">
        <v>83</v>
      </c>
      <c r="BW3921" s="280" t="s">
        <v>63</v>
      </c>
      <c r="BX3921" s="280" t="s">
        <v>172</v>
      </c>
      <c r="BY3921" s="280" t="s">
        <v>211</v>
      </c>
      <c r="BZ3921" s="280" t="s">
        <v>138</v>
      </c>
      <c r="CA3921" s="280" t="s">
        <v>139</v>
      </c>
      <c r="CB3921" s="280" t="s">
        <v>190</v>
      </c>
      <c r="CC3921" s="280" t="s">
        <v>191</v>
      </c>
      <c r="CD3921" s="281">
        <v>8</v>
      </c>
      <c r="CE3921" s="277">
        <v>45139</v>
      </c>
      <c r="CF3921" s="280">
        <v>0</v>
      </c>
      <c r="CG3921" s="280" t="s">
        <v>90</v>
      </c>
      <c r="CH3921" s="280">
        <v>0</v>
      </c>
      <c r="CI3921" s="280" t="s">
        <v>80</v>
      </c>
      <c r="CJ3921" s="280"/>
      <c r="CK3921" s="280"/>
      <c r="CL3921" s="280"/>
      <c r="CM3921" s="280" t="s">
        <v>73</v>
      </c>
      <c r="CN3921" s="280">
        <v>3</v>
      </c>
    </row>
    <row r="3922" spans="4:92">
      <c r="D3922" s="273" t="s">
        <v>83</v>
      </c>
      <c r="E3922" s="273" t="s">
        <v>75</v>
      </c>
      <c r="F3922" s="273" t="s">
        <v>357</v>
      </c>
      <c r="G3922" s="273" t="s">
        <v>629</v>
      </c>
      <c r="H3922" s="274">
        <v>45170</v>
      </c>
      <c r="I3922" s="273">
        <v>13823</v>
      </c>
      <c r="J3922" s="273">
        <v>703</v>
      </c>
      <c r="W3922" s="273">
        <v>234034</v>
      </c>
      <c r="X3922" s="273" t="s">
        <v>83</v>
      </c>
      <c r="Y3922" s="273" t="s">
        <v>63</v>
      </c>
      <c r="Z3922" s="273" t="s">
        <v>172</v>
      </c>
      <c r="AA3922" s="273" t="s">
        <v>211</v>
      </c>
      <c r="AB3922" s="274">
        <v>45200</v>
      </c>
      <c r="AC3922" s="273">
        <v>14034</v>
      </c>
      <c r="AD3922" s="273">
        <v>16</v>
      </c>
      <c r="AK3922" s="273">
        <v>264375</v>
      </c>
      <c r="BV3922" s="336" t="s">
        <v>83</v>
      </c>
      <c r="BW3922" s="337" t="s">
        <v>63</v>
      </c>
      <c r="BX3922" s="337" t="s">
        <v>172</v>
      </c>
      <c r="BY3922" s="337" t="s">
        <v>211</v>
      </c>
      <c r="BZ3922" s="337" t="s">
        <v>86</v>
      </c>
      <c r="CA3922" s="337" t="s">
        <v>87</v>
      </c>
      <c r="CB3922" s="337" t="s">
        <v>217</v>
      </c>
      <c r="CC3922" s="337" t="s">
        <v>218</v>
      </c>
      <c r="CD3922" s="338">
        <v>2</v>
      </c>
      <c r="CE3922" s="335">
        <v>45139</v>
      </c>
      <c r="CF3922" s="337"/>
      <c r="CG3922" s="337" t="s">
        <v>181</v>
      </c>
      <c r="CH3922" s="337"/>
      <c r="CI3922" s="337" t="s">
        <v>181</v>
      </c>
      <c r="CJ3922" s="337" t="s">
        <v>1201</v>
      </c>
      <c r="CK3922" s="337"/>
      <c r="CL3922" s="337"/>
      <c r="CM3922" s="337" t="s">
        <v>73</v>
      </c>
      <c r="CN3922" s="337">
        <v>3</v>
      </c>
    </row>
    <row r="3923" spans="4:92">
      <c r="D3923" s="273" t="s">
        <v>83</v>
      </c>
      <c r="E3923" s="273" t="s">
        <v>75</v>
      </c>
      <c r="F3923" s="273" t="s">
        <v>357</v>
      </c>
      <c r="G3923" s="273" t="s">
        <v>629</v>
      </c>
      <c r="H3923" s="274">
        <v>45170</v>
      </c>
      <c r="I3923" s="273">
        <v>13823</v>
      </c>
      <c r="J3923" s="273">
        <v>703</v>
      </c>
      <c r="K3923" s="273">
        <v>0</v>
      </c>
      <c r="L3923" s="273" t="s">
        <v>66</v>
      </c>
      <c r="N3923" s="273" t="s">
        <v>107</v>
      </c>
      <c r="W3923" s="273">
        <v>234059</v>
      </c>
      <c r="X3923" s="273" t="s">
        <v>83</v>
      </c>
      <c r="Y3923" s="273" t="s">
        <v>63</v>
      </c>
      <c r="Z3923" s="273" t="s">
        <v>172</v>
      </c>
      <c r="AA3923" s="273" t="s">
        <v>487</v>
      </c>
      <c r="AB3923" s="274">
        <v>45108</v>
      </c>
      <c r="AC3923" s="273">
        <v>12776</v>
      </c>
      <c r="AD3923" s="273">
        <v>74</v>
      </c>
      <c r="AE3923" s="273">
        <v>0.39200000000000002</v>
      </c>
      <c r="AF3923" s="273" t="s">
        <v>90</v>
      </c>
      <c r="AG3923" s="273" t="s">
        <v>995</v>
      </c>
      <c r="AH3923" s="273" t="s">
        <v>1321</v>
      </c>
      <c r="AI3923" s="273" t="s">
        <v>199</v>
      </c>
      <c r="AJ3923" s="273" t="s">
        <v>200</v>
      </c>
      <c r="AK3923" s="273">
        <v>210491</v>
      </c>
      <c r="BV3923" s="279" t="s">
        <v>83</v>
      </c>
      <c r="BW3923" s="280" t="s">
        <v>63</v>
      </c>
      <c r="BX3923" s="280" t="s">
        <v>172</v>
      </c>
      <c r="BY3923" s="280" t="s">
        <v>211</v>
      </c>
      <c r="BZ3923" s="280" t="s">
        <v>204</v>
      </c>
      <c r="CA3923" s="280" t="s">
        <v>205</v>
      </c>
      <c r="CB3923" s="280" t="s">
        <v>206</v>
      </c>
      <c r="CC3923" s="280" t="s">
        <v>207</v>
      </c>
      <c r="CD3923" s="281">
        <v>0</v>
      </c>
      <c r="CE3923" s="277">
        <v>45139</v>
      </c>
      <c r="CF3923" s="280"/>
      <c r="CG3923" s="280" t="s">
        <v>181</v>
      </c>
      <c r="CH3923" s="280"/>
      <c r="CI3923" s="280" t="s">
        <v>208</v>
      </c>
      <c r="CJ3923" s="280" t="s">
        <v>209</v>
      </c>
      <c r="CK3923" s="280"/>
      <c r="CL3923" s="280"/>
      <c r="CM3923" s="280" t="s">
        <v>73</v>
      </c>
      <c r="CN3923" s="280">
        <v>3</v>
      </c>
    </row>
    <row r="3924" spans="4:92">
      <c r="D3924" s="273" t="s">
        <v>83</v>
      </c>
      <c r="E3924" s="273" t="s">
        <v>75</v>
      </c>
      <c r="F3924" s="273" t="s">
        <v>357</v>
      </c>
      <c r="G3924" s="273" t="s">
        <v>629</v>
      </c>
      <c r="H3924" s="274">
        <v>45170</v>
      </c>
      <c r="I3924" s="273">
        <v>13823</v>
      </c>
      <c r="J3924" s="273">
        <v>703</v>
      </c>
      <c r="K3924" s="273">
        <v>858</v>
      </c>
      <c r="L3924" s="273" t="s">
        <v>66</v>
      </c>
      <c r="M3924" s="273">
        <v>97.436625000000006</v>
      </c>
      <c r="N3924" s="273" t="s">
        <v>115</v>
      </c>
      <c r="W3924" s="273">
        <v>234058</v>
      </c>
      <c r="X3924" s="273" t="s">
        <v>83</v>
      </c>
      <c r="Y3924" s="273" t="s">
        <v>63</v>
      </c>
      <c r="Z3924" s="273" t="s">
        <v>172</v>
      </c>
      <c r="AA3924" s="273" t="s">
        <v>487</v>
      </c>
      <c r="AB3924" s="274">
        <v>45108</v>
      </c>
      <c r="AC3924" s="273">
        <v>12776</v>
      </c>
      <c r="AD3924" s="273">
        <v>74</v>
      </c>
      <c r="AE3924" s="273">
        <v>0.46899999999999997</v>
      </c>
      <c r="AF3924" s="273" t="s">
        <v>90</v>
      </c>
      <c r="AG3924" s="273" t="s">
        <v>1015</v>
      </c>
      <c r="AH3924" s="273" t="s">
        <v>1311</v>
      </c>
      <c r="AI3924" s="273" t="s">
        <v>123</v>
      </c>
      <c r="AJ3924" s="273" t="s">
        <v>200</v>
      </c>
      <c r="AK3924" s="273">
        <v>210521</v>
      </c>
      <c r="BV3924" s="336" t="s">
        <v>83</v>
      </c>
      <c r="BW3924" s="337" t="s">
        <v>63</v>
      </c>
      <c r="BX3924" s="337" t="s">
        <v>172</v>
      </c>
      <c r="BY3924" s="337" t="s">
        <v>211</v>
      </c>
      <c r="BZ3924" s="337" t="s">
        <v>86</v>
      </c>
      <c r="CA3924" s="337" t="s">
        <v>87</v>
      </c>
      <c r="CB3924" s="337" t="s">
        <v>225</v>
      </c>
      <c r="CC3924" s="337" t="s">
        <v>226</v>
      </c>
      <c r="CD3924" s="338">
        <v>5</v>
      </c>
      <c r="CE3924" s="335">
        <v>45139</v>
      </c>
      <c r="CF3924" s="337">
        <v>0</v>
      </c>
      <c r="CG3924" s="337" t="s">
        <v>90</v>
      </c>
      <c r="CH3924" s="337">
        <v>0</v>
      </c>
      <c r="CI3924" s="337" t="s">
        <v>80</v>
      </c>
      <c r="CJ3924" s="337"/>
      <c r="CK3924" s="337"/>
      <c r="CL3924" s="337"/>
      <c r="CM3924" s="337" t="s">
        <v>73</v>
      </c>
      <c r="CN3924" s="337">
        <v>3</v>
      </c>
    </row>
    <row r="3925" spans="4:92">
      <c r="D3925" s="273" t="s">
        <v>83</v>
      </c>
      <c r="E3925" s="273" t="s">
        <v>75</v>
      </c>
      <c r="F3925" s="273" t="s">
        <v>357</v>
      </c>
      <c r="G3925" s="273" t="s">
        <v>629</v>
      </c>
      <c r="H3925" s="274">
        <v>45200</v>
      </c>
      <c r="I3925" s="273">
        <v>14158</v>
      </c>
      <c r="J3925" s="273">
        <v>703</v>
      </c>
      <c r="W3925" s="273">
        <v>252051</v>
      </c>
      <c r="X3925" s="273" t="s">
        <v>83</v>
      </c>
      <c r="Y3925" s="273" t="s">
        <v>63</v>
      </c>
      <c r="Z3925" s="273" t="s">
        <v>172</v>
      </c>
      <c r="AA3925" s="273" t="s">
        <v>487</v>
      </c>
      <c r="AB3925" s="274">
        <v>45108</v>
      </c>
      <c r="AC3925" s="273">
        <v>12776</v>
      </c>
      <c r="AD3925" s="273">
        <v>74</v>
      </c>
      <c r="AE3925" s="273">
        <v>0.67300000000000004</v>
      </c>
      <c r="AF3925" s="273" t="s">
        <v>90</v>
      </c>
      <c r="AH3925" s="273" t="s">
        <v>1312</v>
      </c>
      <c r="AI3925" s="273" t="s">
        <v>123</v>
      </c>
      <c r="AJ3925" s="273" t="s">
        <v>200</v>
      </c>
      <c r="AK3925" s="273">
        <v>210527</v>
      </c>
      <c r="BV3925" s="279" t="s">
        <v>83</v>
      </c>
      <c r="BW3925" s="280" t="s">
        <v>63</v>
      </c>
      <c r="BX3925" s="280" t="s">
        <v>172</v>
      </c>
      <c r="BY3925" s="280" t="s">
        <v>211</v>
      </c>
      <c r="BZ3925" s="280" t="s">
        <v>86</v>
      </c>
      <c r="CA3925" s="280" t="s">
        <v>87</v>
      </c>
      <c r="CB3925" s="280" t="s">
        <v>233</v>
      </c>
      <c r="CC3925" s="280" t="s">
        <v>234</v>
      </c>
      <c r="CD3925" s="281">
        <v>1</v>
      </c>
      <c r="CE3925" s="277">
        <v>45139</v>
      </c>
      <c r="CF3925" s="280"/>
      <c r="CG3925" s="280" t="s">
        <v>181</v>
      </c>
      <c r="CH3925" s="280"/>
      <c r="CI3925" s="280" t="s">
        <v>181</v>
      </c>
      <c r="CJ3925" s="280" t="s">
        <v>1487</v>
      </c>
      <c r="CK3925" s="280"/>
      <c r="CL3925" s="280"/>
      <c r="CM3925" s="280" t="s">
        <v>73</v>
      </c>
      <c r="CN3925" s="280">
        <v>3</v>
      </c>
    </row>
    <row r="3926" spans="4:92">
      <c r="D3926" s="273" t="s">
        <v>83</v>
      </c>
      <c r="E3926" s="273" t="s">
        <v>75</v>
      </c>
      <c r="F3926" s="273" t="s">
        <v>357</v>
      </c>
      <c r="G3926" s="273" t="s">
        <v>629</v>
      </c>
      <c r="H3926" s="274">
        <v>45200</v>
      </c>
      <c r="I3926" s="273">
        <v>14158</v>
      </c>
      <c r="J3926" s="273">
        <v>703</v>
      </c>
      <c r="K3926" s="273">
        <v>0</v>
      </c>
      <c r="L3926" s="273" t="s">
        <v>66</v>
      </c>
      <c r="N3926" s="273" t="s">
        <v>107</v>
      </c>
      <c r="W3926" s="273">
        <v>252076</v>
      </c>
      <c r="X3926" s="273" t="s">
        <v>83</v>
      </c>
      <c r="Y3926" s="273" t="s">
        <v>63</v>
      </c>
      <c r="Z3926" s="273" t="s">
        <v>172</v>
      </c>
      <c r="AA3926" s="273" t="s">
        <v>487</v>
      </c>
      <c r="AB3926" s="274">
        <v>45108</v>
      </c>
      <c r="AC3926" s="273">
        <v>12776</v>
      </c>
      <c r="AD3926" s="273">
        <v>74</v>
      </c>
      <c r="AE3926" s="273">
        <v>4.8000000000000001E-2</v>
      </c>
      <c r="AF3926" s="273" t="s">
        <v>90</v>
      </c>
      <c r="AH3926" s="273" t="s">
        <v>1324</v>
      </c>
      <c r="AI3926" s="273" t="s">
        <v>123</v>
      </c>
      <c r="AJ3926" s="273" t="s">
        <v>200</v>
      </c>
      <c r="AK3926" s="273">
        <v>210533</v>
      </c>
      <c r="BV3926" s="336" t="s">
        <v>83</v>
      </c>
      <c r="BW3926" s="337" t="s">
        <v>63</v>
      </c>
      <c r="BX3926" s="337" t="s">
        <v>172</v>
      </c>
      <c r="BY3926" s="337" t="s">
        <v>211</v>
      </c>
      <c r="BZ3926" s="337" t="s">
        <v>86</v>
      </c>
      <c r="CA3926" s="337" t="s">
        <v>87</v>
      </c>
      <c r="CB3926" s="337" t="s">
        <v>233</v>
      </c>
      <c r="CC3926" s="337" t="s">
        <v>234</v>
      </c>
      <c r="CD3926" s="338">
        <v>1</v>
      </c>
      <c r="CE3926" s="335">
        <v>45170</v>
      </c>
      <c r="CF3926" s="337"/>
      <c r="CG3926" s="337" t="s">
        <v>181</v>
      </c>
      <c r="CH3926" s="337"/>
      <c r="CI3926" s="337" t="s">
        <v>181</v>
      </c>
      <c r="CJ3926" s="337" t="s">
        <v>775</v>
      </c>
      <c r="CK3926" s="337"/>
      <c r="CL3926" s="337"/>
      <c r="CM3926" s="337" t="s">
        <v>73</v>
      </c>
      <c r="CN3926" s="337">
        <v>3</v>
      </c>
    </row>
    <row r="3927" spans="4:92">
      <c r="D3927" s="273" t="s">
        <v>83</v>
      </c>
      <c r="E3927" s="273" t="s">
        <v>75</v>
      </c>
      <c r="F3927" s="273" t="s">
        <v>357</v>
      </c>
      <c r="G3927" s="273" t="s">
        <v>629</v>
      </c>
      <c r="H3927" s="274">
        <v>45200</v>
      </c>
      <c r="I3927" s="273">
        <v>14158</v>
      </c>
      <c r="J3927" s="273">
        <v>703</v>
      </c>
      <c r="K3927" s="273">
        <v>270</v>
      </c>
      <c r="L3927" s="273" t="s">
        <v>66</v>
      </c>
      <c r="M3927" s="273">
        <v>30.661874999999998</v>
      </c>
      <c r="N3927" s="273" t="s">
        <v>115</v>
      </c>
      <c r="W3927" s="273">
        <v>252075</v>
      </c>
      <c r="X3927" s="273" t="s">
        <v>83</v>
      </c>
      <c r="Y3927" s="273" t="s">
        <v>63</v>
      </c>
      <c r="Z3927" s="273" t="s">
        <v>172</v>
      </c>
      <c r="AA3927" s="273" t="s">
        <v>487</v>
      </c>
      <c r="AB3927" s="274">
        <v>45108</v>
      </c>
      <c r="AC3927" s="273">
        <v>12776</v>
      </c>
      <c r="AD3927" s="273">
        <v>74</v>
      </c>
      <c r="AE3927" s="273">
        <v>8.1000000000000003E-2</v>
      </c>
      <c r="AF3927" s="273" t="s">
        <v>90</v>
      </c>
      <c r="AG3927" s="273" t="s">
        <v>998</v>
      </c>
      <c r="AH3927" s="273" t="s">
        <v>1323</v>
      </c>
      <c r="AI3927" s="273" t="s">
        <v>199</v>
      </c>
      <c r="AJ3927" s="273" t="s">
        <v>200</v>
      </c>
      <c r="AK3927" s="273">
        <v>210545</v>
      </c>
      <c r="BV3927" s="279" t="s">
        <v>83</v>
      </c>
      <c r="BW3927" s="280" t="s">
        <v>63</v>
      </c>
      <c r="BX3927" s="280" t="s">
        <v>172</v>
      </c>
      <c r="BY3927" s="280" t="s">
        <v>211</v>
      </c>
      <c r="BZ3927" s="280" t="s">
        <v>86</v>
      </c>
      <c r="CA3927" s="280" t="s">
        <v>87</v>
      </c>
      <c r="CB3927" s="280" t="s">
        <v>225</v>
      </c>
      <c r="CC3927" s="280" t="s">
        <v>226</v>
      </c>
      <c r="CD3927" s="281">
        <v>5</v>
      </c>
      <c r="CE3927" s="277">
        <v>45170</v>
      </c>
      <c r="CF3927" s="280">
        <v>0</v>
      </c>
      <c r="CG3927" s="280" t="s">
        <v>90</v>
      </c>
      <c r="CH3927" s="280">
        <v>0</v>
      </c>
      <c r="CI3927" s="280" t="s">
        <v>80</v>
      </c>
      <c r="CJ3927" s="280"/>
      <c r="CK3927" s="280"/>
      <c r="CL3927" s="280"/>
      <c r="CM3927" s="280" t="s">
        <v>73</v>
      </c>
      <c r="CN3927" s="280">
        <v>3</v>
      </c>
    </row>
    <row r="3928" spans="4:92">
      <c r="D3928" s="273" t="s">
        <v>83</v>
      </c>
      <c r="E3928" s="273" t="s">
        <v>75</v>
      </c>
      <c r="F3928" s="273" t="s">
        <v>357</v>
      </c>
      <c r="G3928" s="273" t="s">
        <v>629</v>
      </c>
      <c r="H3928" s="274">
        <v>45231</v>
      </c>
      <c r="I3928" s="273">
        <v>14526</v>
      </c>
      <c r="J3928" s="273">
        <v>703</v>
      </c>
      <c r="W3928" s="273">
        <v>270935</v>
      </c>
      <c r="X3928" s="273" t="s">
        <v>83</v>
      </c>
      <c r="Y3928" s="273" t="s">
        <v>63</v>
      </c>
      <c r="Z3928" s="273" t="s">
        <v>172</v>
      </c>
      <c r="AA3928" s="273" t="s">
        <v>487</v>
      </c>
      <c r="AB3928" s="274">
        <v>45108</v>
      </c>
      <c r="AC3928" s="273">
        <v>12777</v>
      </c>
      <c r="AD3928" s="273">
        <v>74</v>
      </c>
      <c r="AK3928" s="273">
        <v>229807</v>
      </c>
      <c r="BV3928" s="336" t="s">
        <v>83</v>
      </c>
      <c r="BW3928" s="337" t="s">
        <v>63</v>
      </c>
      <c r="BX3928" s="337" t="s">
        <v>228</v>
      </c>
      <c r="BY3928" s="337" t="s">
        <v>244</v>
      </c>
      <c r="BZ3928" s="337" t="s">
        <v>204</v>
      </c>
      <c r="CA3928" s="337" t="s">
        <v>205</v>
      </c>
      <c r="CB3928" s="337" t="s">
        <v>206</v>
      </c>
      <c r="CC3928" s="337" t="s">
        <v>207</v>
      </c>
      <c r="CD3928" s="338">
        <v>0</v>
      </c>
      <c r="CE3928" s="335">
        <v>44958</v>
      </c>
      <c r="CF3928" s="337"/>
      <c r="CG3928" s="337" t="s">
        <v>181</v>
      </c>
      <c r="CH3928" s="337"/>
      <c r="CI3928" s="337" t="s">
        <v>208</v>
      </c>
      <c r="CJ3928" s="337" t="s">
        <v>209</v>
      </c>
      <c r="CK3928" s="337"/>
      <c r="CL3928" s="337"/>
      <c r="CM3928" s="337" t="s">
        <v>73</v>
      </c>
      <c r="CN3928" s="337">
        <v>3</v>
      </c>
    </row>
    <row r="3929" spans="4:92">
      <c r="D3929" s="273" t="s">
        <v>83</v>
      </c>
      <c r="E3929" s="273" t="s">
        <v>75</v>
      </c>
      <c r="F3929" s="273" t="s">
        <v>357</v>
      </c>
      <c r="G3929" s="273" t="s">
        <v>629</v>
      </c>
      <c r="H3929" s="274">
        <v>45231</v>
      </c>
      <c r="I3929" s="273">
        <v>14526</v>
      </c>
      <c r="J3929" s="273">
        <v>703</v>
      </c>
      <c r="K3929" s="273">
        <v>0</v>
      </c>
      <c r="L3929" s="273" t="s">
        <v>66</v>
      </c>
      <c r="N3929" s="273" t="s">
        <v>107</v>
      </c>
      <c r="W3929" s="273">
        <v>270960</v>
      </c>
      <c r="X3929" s="273" t="s">
        <v>83</v>
      </c>
      <c r="Y3929" s="273" t="s">
        <v>63</v>
      </c>
      <c r="Z3929" s="273" t="s">
        <v>172</v>
      </c>
      <c r="AA3929" s="273" t="s">
        <v>487</v>
      </c>
      <c r="AB3929" s="274">
        <v>45139</v>
      </c>
      <c r="AC3929" s="273">
        <v>13452</v>
      </c>
      <c r="AD3929" s="273">
        <v>74</v>
      </c>
      <c r="AE3929" s="273">
        <v>9.3680000000000003</v>
      </c>
      <c r="AF3929" s="273" t="s">
        <v>90</v>
      </c>
      <c r="AG3929" s="273" t="s">
        <v>882</v>
      </c>
      <c r="AH3929" s="273" t="s">
        <v>1119</v>
      </c>
      <c r="AI3929" s="273" t="s">
        <v>123</v>
      </c>
      <c r="AJ3929" s="273" t="s">
        <v>214</v>
      </c>
      <c r="AK3929" s="273">
        <v>228844</v>
      </c>
      <c r="BV3929" s="279" t="s">
        <v>83</v>
      </c>
      <c r="BW3929" s="280" t="s">
        <v>63</v>
      </c>
      <c r="BX3929" s="280" t="s">
        <v>228</v>
      </c>
      <c r="BY3929" s="280" t="s">
        <v>244</v>
      </c>
      <c r="BZ3929" s="280" t="s">
        <v>86</v>
      </c>
      <c r="CA3929" s="280" t="s">
        <v>87</v>
      </c>
      <c r="CB3929" s="280" t="s">
        <v>233</v>
      </c>
      <c r="CC3929" s="280" t="s">
        <v>234</v>
      </c>
      <c r="CD3929" s="281">
        <v>1</v>
      </c>
      <c r="CE3929" s="277">
        <v>44958</v>
      </c>
      <c r="CF3929" s="280"/>
      <c r="CG3929" s="280" t="s">
        <v>181</v>
      </c>
      <c r="CH3929" s="280"/>
      <c r="CI3929" s="280" t="s">
        <v>181</v>
      </c>
      <c r="CJ3929" s="280" t="s">
        <v>687</v>
      </c>
      <c r="CK3929" s="280"/>
      <c r="CL3929" s="280"/>
      <c r="CM3929" s="280" t="s">
        <v>73</v>
      </c>
      <c r="CN3929" s="280">
        <v>3</v>
      </c>
    </row>
    <row r="3930" spans="4:92">
      <c r="D3930" s="273" t="s">
        <v>83</v>
      </c>
      <c r="E3930" s="273" t="s">
        <v>75</v>
      </c>
      <c r="F3930" s="273" t="s">
        <v>357</v>
      </c>
      <c r="G3930" s="273" t="s">
        <v>629</v>
      </c>
      <c r="H3930" s="274">
        <v>45231</v>
      </c>
      <c r="I3930" s="273">
        <v>14526</v>
      </c>
      <c r="J3930" s="273">
        <v>703</v>
      </c>
      <c r="K3930" s="273">
        <v>391</v>
      </c>
      <c r="L3930" s="273" t="s">
        <v>66</v>
      </c>
      <c r="M3930" s="273">
        <v>44.418750000000003</v>
      </c>
      <c r="N3930" s="273" t="s">
        <v>115</v>
      </c>
      <c r="W3930" s="273">
        <v>270959</v>
      </c>
      <c r="X3930" s="273" t="s">
        <v>83</v>
      </c>
      <c r="Y3930" s="273" t="s">
        <v>63</v>
      </c>
      <c r="Z3930" s="273" t="s">
        <v>172</v>
      </c>
      <c r="AA3930" s="273" t="s">
        <v>487</v>
      </c>
      <c r="AB3930" s="274">
        <v>45139</v>
      </c>
      <c r="AC3930" s="273">
        <v>13452</v>
      </c>
      <c r="AD3930" s="273">
        <v>74</v>
      </c>
      <c r="AE3930" s="273">
        <v>8</v>
      </c>
      <c r="AF3930" s="273" t="s">
        <v>90</v>
      </c>
      <c r="AH3930" s="273" t="s">
        <v>1096</v>
      </c>
      <c r="AI3930" s="273" t="s">
        <v>123</v>
      </c>
      <c r="AJ3930" s="273" t="s">
        <v>716</v>
      </c>
      <c r="AK3930" s="273">
        <v>228850</v>
      </c>
      <c r="BV3930" s="336" t="s">
        <v>83</v>
      </c>
      <c r="BW3930" s="337" t="s">
        <v>63</v>
      </c>
      <c r="BX3930" s="337" t="s">
        <v>228</v>
      </c>
      <c r="BY3930" s="337" t="s">
        <v>244</v>
      </c>
      <c r="BZ3930" s="337" t="s">
        <v>86</v>
      </c>
      <c r="CA3930" s="337" t="s">
        <v>87</v>
      </c>
      <c r="CB3930" s="337" t="s">
        <v>225</v>
      </c>
      <c r="CC3930" s="337" t="s">
        <v>226</v>
      </c>
      <c r="CD3930" s="338">
        <v>5</v>
      </c>
      <c r="CE3930" s="335">
        <v>44958</v>
      </c>
      <c r="CF3930" s="337">
        <v>0</v>
      </c>
      <c r="CG3930" s="337" t="s">
        <v>80</v>
      </c>
      <c r="CH3930" s="337">
        <v>0</v>
      </c>
      <c r="CI3930" s="337" t="s">
        <v>80</v>
      </c>
      <c r="CJ3930" s="337"/>
      <c r="CK3930" s="337"/>
      <c r="CL3930" s="337"/>
      <c r="CM3930" s="337" t="s">
        <v>73</v>
      </c>
      <c r="CN3930" s="337">
        <v>3</v>
      </c>
    </row>
    <row r="3931" spans="4:92">
      <c r="D3931" s="273" t="s">
        <v>83</v>
      </c>
      <c r="E3931" s="273" t="s">
        <v>75</v>
      </c>
      <c r="F3931" s="273" t="s">
        <v>357</v>
      </c>
      <c r="G3931" s="273" t="s">
        <v>629</v>
      </c>
      <c r="H3931" s="274">
        <v>45261</v>
      </c>
      <c r="I3931" s="273">
        <v>16986</v>
      </c>
      <c r="J3931" s="273">
        <v>703</v>
      </c>
      <c r="W3931" s="273">
        <v>312896</v>
      </c>
      <c r="X3931" s="273" t="s">
        <v>83</v>
      </c>
      <c r="Y3931" s="273" t="s">
        <v>63</v>
      </c>
      <c r="Z3931" s="273" t="s">
        <v>172</v>
      </c>
      <c r="AA3931" s="273" t="s">
        <v>487</v>
      </c>
      <c r="AB3931" s="274">
        <v>45139</v>
      </c>
      <c r="AC3931" s="273">
        <v>13452</v>
      </c>
      <c r="AD3931" s="273">
        <v>74</v>
      </c>
      <c r="AE3931" s="273">
        <v>9.5210000000000008</v>
      </c>
      <c r="AF3931" s="273" t="s">
        <v>90</v>
      </c>
      <c r="AG3931" s="273" t="s">
        <v>887</v>
      </c>
      <c r="AH3931" s="273" t="s">
        <v>1194</v>
      </c>
      <c r="AI3931" s="273" t="s">
        <v>123</v>
      </c>
      <c r="AJ3931" s="273" t="s">
        <v>200</v>
      </c>
      <c r="AK3931" s="273">
        <v>228856</v>
      </c>
      <c r="BV3931" s="279" t="s">
        <v>83</v>
      </c>
      <c r="BW3931" s="280" t="s">
        <v>63</v>
      </c>
      <c r="BX3931" s="280" t="s">
        <v>228</v>
      </c>
      <c r="BY3931" s="280" t="s">
        <v>244</v>
      </c>
      <c r="BZ3931" s="280" t="s">
        <v>86</v>
      </c>
      <c r="CA3931" s="280" t="s">
        <v>87</v>
      </c>
      <c r="CB3931" s="280" t="s">
        <v>225</v>
      </c>
      <c r="CC3931" s="280" t="s">
        <v>226</v>
      </c>
      <c r="CD3931" s="281">
        <v>5</v>
      </c>
      <c r="CE3931" s="277">
        <v>44986</v>
      </c>
      <c r="CF3931" s="280">
        <v>0</v>
      </c>
      <c r="CG3931" s="280" t="s">
        <v>80</v>
      </c>
      <c r="CH3931" s="280">
        <v>0</v>
      </c>
      <c r="CI3931" s="280" t="s">
        <v>80</v>
      </c>
      <c r="CJ3931" s="280"/>
      <c r="CK3931" s="280"/>
      <c r="CL3931" s="280"/>
      <c r="CM3931" s="280" t="s">
        <v>73</v>
      </c>
      <c r="CN3931" s="280">
        <v>3</v>
      </c>
    </row>
    <row r="3932" spans="4:92">
      <c r="D3932" s="273" t="s">
        <v>83</v>
      </c>
      <c r="E3932" s="273" t="s">
        <v>75</v>
      </c>
      <c r="F3932" s="273" t="s">
        <v>357</v>
      </c>
      <c r="G3932" s="273" t="s">
        <v>629</v>
      </c>
      <c r="H3932" s="274">
        <v>45261</v>
      </c>
      <c r="I3932" s="273">
        <v>16986</v>
      </c>
      <c r="J3932" s="273">
        <v>703</v>
      </c>
      <c r="K3932" s="273">
        <v>0</v>
      </c>
      <c r="L3932" s="273" t="s">
        <v>66</v>
      </c>
      <c r="N3932" s="273" t="s">
        <v>107</v>
      </c>
      <c r="W3932" s="273">
        <v>312921</v>
      </c>
      <c r="X3932" s="273" t="s">
        <v>83</v>
      </c>
      <c r="Y3932" s="273" t="s">
        <v>63</v>
      </c>
      <c r="Z3932" s="273" t="s">
        <v>172</v>
      </c>
      <c r="AA3932" s="273" t="s">
        <v>487</v>
      </c>
      <c r="AB3932" s="274">
        <v>45139</v>
      </c>
      <c r="AC3932" s="273">
        <v>13452</v>
      </c>
      <c r="AD3932" s="273">
        <v>74</v>
      </c>
      <c r="AE3932" s="273">
        <v>11.28</v>
      </c>
      <c r="AF3932" s="273" t="s">
        <v>90</v>
      </c>
      <c r="AG3932" s="273" t="s">
        <v>795</v>
      </c>
      <c r="AH3932" s="273" t="s">
        <v>1354</v>
      </c>
      <c r="AI3932" s="273" t="s">
        <v>123</v>
      </c>
      <c r="AJ3932" s="273" t="s">
        <v>200</v>
      </c>
      <c r="AK3932" s="273">
        <v>228862</v>
      </c>
      <c r="BV3932" s="336" t="s">
        <v>83</v>
      </c>
      <c r="BW3932" s="337" t="s">
        <v>63</v>
      </c>
      <c r="BX3932" s="337" t="s">
        <v>228</v>
      </c>
      <c r="BY3932" s="337" t="s">
        <v>244</v>
      </c>
      <c r="BZ3932" s="337" t="s">
        <v>86</v>
      </c>
      <c r="CA3932" s="337" t="s">
        <v>87</v>
      </c>
      <c r="CB3932" s="337" t="s">
        <v>233</v>
      </c>
      <c r="CC3932" s="337" t="s">
        <v>234</v>
      </c>
      <c r="CD3932" s="338">
        <v>1</v>
      </c>
      <c r="CE3932" s="335">
        <v>44986</v>
      </c>
      <c r="CF3932" s="337"/>
      <c r="CG3932" s="337" t="s">
        <v>181</v>
      </c>
      <c r="CH3932" s="337"/>
      <c r="CI3932" s="337" t="s">
        <v>181</v>
      </c>
      <c r="CJ3932" s="337" t="s">
        <v>1269</v>
      </c>
      <c r="CK3932" s="337"/>
      <c r="CL3932" s="337"/>
      <c r="CM3932" s="337" t="s">
        <v>73</v>
      </c>
      <c r="CN3932" s="337">
        <v>3</v>
      </c>
    </row>
    <row r="3933" spans="4:92">
      <c r="D3933" s="273" t="s">
        <v>83</v>
      </c>
      <c r="E3933" s="273" t="s">
        <v>75</v>
      </c>
      <c r="F3933" s="273" t="s">
        <v>357</v>
      </c>
      <c r="G3933" s="273" t="s">
        <v>629</v>
      </c>
      <c r="H3933" s="274">
        <v>45261</v>
      </c>
      <c r="I3933" s="273">
        <v>16986</v>
      </c>
      <c r="J3933" s="273">
        <v>703</v>
      </c>
      <c r="K3933" s="273">
        <v>1543</v>
      </c>
      <c r="L3933" s="273" t="s">
        <v>66</v>
      </c>
      <c r="M3933" s="273">
        <v>175.26</v>
      </c>
      <c r="N3933" s="273" t="s">
        <v>115</v>
      </c>
      <c r="W3933" s="273">
        <v>312920</v>
      </c>
      <c r="X3933" s="273" t="s">
        <v>83</v>
      </c>
      <c r="Y3933" s="273" t="s">
        <v>63</v>
      </c>
      <c r="Z3933" s="273" t="s">
        <v>172</v>
      </c>
      <c r="AA3933" s="273" t="s">
        <v>487</v>
      </c>
      <c r="AB3933" s="274">
        <v>45139</v>
      </c>
      <c r="AC3933" s="273">
        <v>13452</v>
      </c>
      <c r="AD3933" s="273">
        <v>74</v>
      </c>
      <c r="AE3933" s="273">
        <v>5.0529999999999999</v>
      </c>
      <c r="AF3933" s="273" t="s">
        <v>90</v>
      </c>
      <c r="AG3933" s="273" t="s">
        <v>884</v>
      </c>
      <c r="AH3933" s="273" t="s">
        <v>1195</v>
      </c>
      <c r="AI3933" s="273" t="s">
        <v>123</v>
      </c>
      <c r="AJ3933" s="273" t="s">
        <v>200</v>
      </c>
      <c r="AK3933" s="273">
        <v>228868</v>
      </c>
      <c r="BV3933" s="279" t="s">
        <v>83</v>
      </c>
      <c r="BW3933" s="280" t="s">
        <v>63</v>
      </c>
      <c r="BX3933" s="280" t="s">
        <v>228</v>
      </c>
      <c r="BY3933" s="280" t="s">
        <v>244</v>
      </c>
      <c r="BZ3933" s="280" t="s">
        <v>204</v>
      </c>
      <c r="CA3933" s="280" t="s">
        <v>205</v>
      </c>
      <c r="CB3933" s="280" t="s">
        <v>206</v>
      </c>
      <c r="CC3933" s="280" t="s">
        <v>207</v>
      </c>
      <c r="CD3933" s="281">
        <v>0</v>
      </c>
      <c r="CE3933" s="277">
        <v>44986</v>
      </c>
      <c r="CF3933" s="280"/>
      <c r="CG3933" s="280" t="s">
        <v>181</v>
      </c>
      <c r="CH3933" s="280"/>
      <c r="CI3933" s="280" t="s">
        <v>208</v>
      </c>
      <c r="CJ3933" s="280" t="s">
        <v>209</v>
      </c>
      <c r="CK3933" s="280"/>
      <c r="CL3933" s="280"/>
      <c r="CM3933" s="280" t="s">
        <v>73</v>
      </c>
      <c r="CN3933" s="280">
        <v>3</v>
      </c>
    </row>
    <row r="3934" spans="4:92">
      <c r="D3934" s="273" t="s">
        <v>83</v>
      </c>
      <c r="E3934" s="273" t="s">
        <v>75</v>
      </c>
      <c r="F3934" s="273" t="s">
        <v>357</v>
      </c>
      <c r="G3934" s="273" t="s">
        <v>699</v>
      </c>
      <c r="H3934" s="274">
        <v>44927</v>
      </c>
      <c r="I3934" s="273">
        <v>11198</v>
      </c>
      <c r="J3934" s="273">
        <v>728</v>
      </c>
      <c r="W3934" s="273">
        <v>138629</v>
      </c>
      <c r="X3934" s="273" t="s">
        <v>83</v>
      </c>
      <c r="Y3934" s="273" t="s">
        <v>63</v>
      </c>
      <c r="Z3934" s="273" t="s">
        <v>172</v>
      </c>
      <c r="AA3934" s="273" t="s">
        <v>487</v>
      </c>
      <c r="AB3934" s="274">
        <v>45139</v>
      </c>
      <c r="AC3934" s="273">
        <v>13452</v>
      </c>
      <c r="AD3934" s="273">
        <v>74</v>
      </c>
      <c r="AE3934" s="273">
        <v>9.9619999999999997</v>
      </c>
      <c r="AF3934" s="273" t="s">
        <v>90</v>
      </c>
      <c r="AG3934" s="273" t="s">
        <v>798</v>
      </c>
      <c r="AH3934" s="273" t="s">
        <v>1412</v>
      </c>
      <c r="AI3934" s="273" t="s">
        <v>123</v>
      </c>
      <c r="AJ3934" s="273" t="s">
        <v>200</v>
      </c>
      <c r="AK3934" s="273">
        <v>228874</v>
      </c>
      <c r="BV3934" s="336" t="s">
        <v>83</v>
      </c>
      <c r="BW3934" s="337" t="s">
        <v>63</v>
      </c>
      <c r="BX3934" s="337" t="s">
        <v>228</v>
      </c>
      <c r="BY3934" s="337" t="s">
        <v>244</v>
      </c>
      <c r="BZ3934" s="337" t="s">
        <v>86</v>
      </c>
      <c r="CA3934" s="337" t="s">
        <v>87</v>
      </c>
      <c r="CB3934" s="337" t="s">
        <v>217</v>
      </c>
      <c r="CC3934" s="337" t="s">
        <v>218</v>
      </c>
      <c r="CD3934" s="338">
        <v>2</v>
      </c>
      <c r="CE3934" s="335">
        <v>44986</v>
      </c>
      <c r="CF3934" s="337"/>
      <c r="CG3934" s="337" t="s">
        <v>181</v>
      </c>
      <c r="CH3934" s="337"/>
      <c r="CI3934" s="337" t="s">
        <v>181</v>
      </c>
      <c r="CJ3934" s="337" t="s">
        <v>937</v>
      </c>
      <c r="CK3934" s="337"/>
      <c r="CL3934" s="337"/>
      <c r="CM3934" s="337" t="s">
        <v>73</v>
      </c>
      <c r="CN3934" s="337">
        <v>3</v>
      </c>
    </row>
    <row r="3935" spans="4:92">
      <c r="D3935" s="273" t="s">
        <v>83</v>
      </c>
      <c r="E3935" s="273" t="s">
        <v>75</v>
      </c>
      <c r="F3935" s="273" t="s">
        <v>357</v>
      </c>
      <c r="G3935" s="273" t="s">
        <v>699</v>
      </c>
      <c r="H3935" s="274">
        <v>44927</v>
      </c>
      <c r="I3935" s="273">
        <v>11198</v>
      </c>
      <c r="J3935" s="273">
        <v>728</v>
      </c>
      <c r="K3935" s="273">
        <v>0</v>
      </c>
      <c r="L3935" s="273" t="s">
        <v>66</v>
      </c>
      <c r="N3935" s="273" t="s">
        <v>107</v>
      </c>
      <c r="W3935" s="273">
        <v>138654</v>
      </c>
      <c r="X3935" s="273" t="s">
        <v>83</v>
      </c>
      <c r="Y3935" s="273" t="s">
        <v>63</v>
      </c>
      <c r="Z3935" s="273" t="s">
        <v>172</v>
      </c>
      <c r="AA3935" s="273" t="s">
        <v>487</v>
      </c>
      <c r="AB3935" s="274">
        <v>45139</v>
      </c>
      <c r="AC3935" s="273">
        <v>13452</v>
      </c>
      <c r="AD3935" s="273">
        <v>74</v>
      </c>
      <c r="AE3935" s="273">
        <v>1.3859999999999999</v>
      </c>
      <c r="AF3935" s="273" t="s">
        <v>90</v>
      </c>
      <c r="AH3935" s="273" t="s">
        <v>1318</v>
      </c>
      <c r="AI3935" s="273" t="s">
        <v>123</v>
      </c>
      <c r="AJ3935" s="273" t="s">
        <v>200</v>
      </c>
      <c r="AK3935" s="273">
        <v>228880</v>
      </c>
      <c r="BV3935" s="279" t="s">
        <v>83</v>
      </c>
      <c r="BW3935" s="280" t="s">
        <v>63</v>
      </c>
      <c r="BX3935" s="280" t="s">
        <v>228</v>
      </c>
      <c r="BY3935" s="280" t="s">
        <v>244</v>
      </c>
      <c r="BZ3935" s="280" t="s">
        <v>86</v>
      </c>
      <c r="CA3935" s="280" t="s">
        <v>87</v>
      </c>
      <c r="CB3935" s="280" t="s">
        <v>179</v>
      </c>
      <c r="CC3935" s="280" t="s">
        <v>180</v>
      </c>
      <c r="CD3935" s="281">
        <v>1</v>
      </c>
      <c r="CE3935" s="277">
        <v>44986</v>
      </c>
      <c r="CF3935" s="280"/>
      <c r="CG3935" s="280" t="s">
        <v>181</v>
      </c>
      <c r="CH3935" s="280"/>
      <c r="CI3935" s="280" t="s">
        <v>181</v>
      </c>
      <c r="CJ3935" s="280" t="s">
        <v>1267</v>
      </c>
      <c r="CK3935" s="280"/>
      <c r="CL3935" s="280"/>
      <c r="CM3935" s="280" t="s">
        <v>73</v>
      </c>
      <c r="CN3935" s="280">
        <v>3</v>
      </c>
    </row>
    <row r="3936" spans="4:92">
      <c r="D3936" s="273" t="s">
        <v>83</v>
      </c>
      <c r="E3936" s="273" t="s">
        <v>75</v>
      </c>
      <c r="F3936" s="273" t="s">
        <v>357</v>
      </c>
      <c r="G3936" s="273" t="s">
        <v>699</v>
      </c>
      <c r="H3936" s="274">
        <v>44927</v>
      </c>
      <c r="I3936" s="273">
        <v>11198</v>
      </c>
      <c r="J3936" s="273">
        <v>728</v>
      </c>
      <c r="K3936" s="273">
        <v>229.87</v>
      </c>
      <c r="L3936" s="273" t="s">
        <v>66</v>
      </c>
      <c r="M3936" s="273">
        <v>35.330874999999999</v>
      </c>
      <c r="N3936" s="273" t="s">
        <v>115</v>
      </c>
      <c r="W3936" s="273">
        <v>138653</v>
      </c>
      <c r="X3936" s="273" t="s">
        <v>83</v>
      </c>
      <c r="Y3936" s="273" t="s">
        <v>63</v>
      </c>
      <c r="Z3936" s="273" t="s">
        <v>172</v>
      </c>
      <c r="AA3936" s="273" t="s">
        <v>487</v>
      </c>
      <c r="AB3936" s="274">
        <v>45139</v>
      </c>
      <c r="AC3936" s="273">
        <v>13452</v>
      </c>
      <c r="AD3936" s="273">
        <v>74</v>
      </c>
      <c r="AE3936" s="273">
        <v>4.3049999999999997</v>
      </c>
      <c r="AF3936" s="273" t="s">
        <v>90</v>
      </c>
      <c r="AH3936" s="273" t="s">
        <v>1319</v>
      </c>
      <c r="AI3936" s="273" t="s">
        <v>123</v>
      </c>
      <c r="AJ3936" s="273" t="s">
        <v>200</v>
      </c>
      <c r="AK3936" s="273">
        <v>228886</v>
      </c>
      <c r="BV3936" s="336" t="s">
        <v>83</v>
      </c>
      <c r="BW3936" s="337" t="s">
        <v>63</v>
      </c>
      <c r="BX3936" s="337" t="s">
        <v>228</v>
      </c>
      <c r="BY3936" s="337" t="s">
        <v>244</v>
      </c>
      <c r="BZ3936" s="337" t="s">
        <v>138</v>
      </c>
      <c r="CA3936" s="337" t="s">
        <v>139</v>
      </c>
      <c r="CB3936" s="337" t="s">
        <v>190</v>
      </c>
      <c r="CC3936" s="337" t="s">
        <v>191</v>
      </c>
      <c r="CD3936" s="338">
        <v>8</v>
      </c>
      <c r="CE3936" s="335">
        <v>44986</v>
      </c>
      <c r="CF3936" s="337">
        <v>0</v>
      </c>
      <c r="CG3936" s="337" t="s">
        <v>80</v>
      </c>
      <c r="CH3936" s="337">
        <v>0</v>
      </c>
      <c r="CI3936" s="337" t="s">
        <v>80</v>
      </c>
      <c r="CJ3936" s="337"/>
      <c r="CK3936" s="337"/>
      <c r="CL3936" s="337"/>
      <c r="CM3936" s="337" t="s">
        <v>73</v>
      </c>
      <c r="CN3936" s="337">
        <v>3</v>
      </c>
    </row>
    <row r="3937" spans="4:92">
      <c r="D3937" s="273" t="s">
        <v>83</v>
      </c>
      <c r="E3937" s="273" t="s">
        <v>75</v>
      </c>
      <c r="F3937" s="273" t="s">
        <v>357</v>
      </c>
      <c r="G3937" s="273" t="s">
        <v>699</v>
      </c>
      <c r="H3937" s="274">
        <v>44958</v>
      </c>
      <c r="I3937" s="273">
        <v>11360</v>
      </c>
      <c r="J3937" s="273">
        <v>728</v>
      </c>
      <c r="W3937" s="273">
        <v>143327</v>
      </c>
      <c r="X3937" s="273" t="s">
        <v>83</v>
      </c>
      <c r="Y3937" s="273" t="s">
        <v>63</v>
      </c>
      <c r="Z3937" s="273" t="s">
        <v>172</v>
      </c>
      <c r="AA3937" s="273" t="s">
        <v>487</v>
      </c>
      <c r="AB3937" s="274">
        <v>45139</v>
      </c>
      <c r="AC3937" s="273">
        <v>13452</v>
      </c>
      <c r="AD3937" s="273">
        <v>74</v>
      </c>
      <c r="AE3937" s="273">
        <v>2.4</v>
      </c>
      <c r="AF3937" s="273" t="s">
        <v>90</v>
      </c>
      <c r="AG3937" s="273" t="s">
        <v>703</v>
      </c>
      <c r="AH3937" s="273" t="s">
        <v>1302</v>
      </c>
      <c r="AI3937" s="273" t="s">
        <v>123</v>
      </c>
      <c r="AJ3937" s="273" t="s">
        <v>124</v>
      </c>
      <c r="AK3937" s="273">
        <v>228891</v>
      </c>
      <c r="BV3937" s="279" t="s">
        <v>83</v>
      </c>
      <c r="BW3937" s="280" t="s">
        <v>63</v>
      </c>
      <c r="BX3937" s="280" t="s">
        <v>228</v>
      </c>
      <c r="BY3937" s="280" t="s">
        <v>244</v>
      </c>
      <c r="BZ3937" s="280" t="s">
        <v>167</v>
      </c>
      <c r="CA3937" s="280" t="s">
        <v>168</v>
      </c>
      <c r="CB3937" s="280" t="s">
        <v>319</v>
      </c>
      <c r="CC3937" s="280" t="s">
        <v>320</v>
      </c>
      <c r="CD3937" s="281">
        <v>15</v>
      </c>
      <c r="CE3937" s="277">
        <v>44986</v>
      </c>
      <c r="CF3937" s="280">
        <v>0</v>
      </c>
      <c r="CG3937" s="280" t="s">
        <v>80</v>
      </c>
      <c r="CH3937" s="280">
        <v>0</v>
      </c>
      <c r="CI3937" s="280" t="s">
        <v>80</v>
      </c>
      <c r="CJ3937" s="280"/>
      <c r="CK3937" s="280"/>
      <c r="CL3937" s="280"/>
      <c r="CM3937" s="280" t="s">
        <v>73</v>
      </c>
      <c r="CN3937" s="280">
        <v>3</v>
      </c>
    </row>
    <row r="3938" spans="4:92">
      <c r="D3938" s="273" t="s">
        <v>83</v>
      </c>
      <c r="E3938" s="273" t="s">
        <v>75</v>
      </c>
      <c r="F3938" s="273" t="s">
        <v>357</v>
      </c>
      <c r="G3938" s="273" t="s">
        <v>699</v>
      </c>
      <c r="H3938" s="274">
        <v>44958</v>
      </c>
      <c r="I3938" s="273">
        <v>11360</v>
      </c>
      <c r="J3938" s="273">
        <v>728</v>
      </c>
      <c r="K3938" s="273">
        <v>0</v>
      </c>
      <c r="L3938" s="273" t="s">
        <v>66</v>
      </c>
      <c r="N3938" s="273" t="s">
        <v>107</v>
      </c>
      <c r="W3938" s="273">
        <v>143352</v>
      </c>
      <c r="X3938" s="273" t="s">
        <v>83</v>
      </c>
      <c r="Y3938" s="273" t="s">
        <v>63</v>
      </c>
      <c r="Z3938" s="273" t="s">
        <v>501</v>
      </c>
      <c r="AA3938" s="273" t="s">
        <v>501</v>
      </c>
      <c r="AB3938" s="274">
        <v>45047</v>
      </c>
      <c r="AC3938" s="273">
        <v>12243</v>
      </c>
      <c r="AD3938" s="273">
        <v>77</v>
      </c>
      <c r="AE3938" s="273">
        <v>0.18</v>
      </c>
      <c r="AF3938" s="273" t="s">
        <v>90</v>
      </c>
      <c r="AG3938" s="273" t="s">
        <v>1105</v>
      </c>
      <c r="AH3938" s="273" t="s">
        <v>1106</v>
      </c>
      <c r="AI3938" s="273" t="s">
        <v>123</v>
      </c>
      <c r="AJ3938" s="273" t="s">
        <v>1185</v>
      </c>
      <c r="AK3938" s="273">
        <v>181945</v>
      </c>
      <c r="BV3938" s="336" t="s">
        <v>83</v>
      </c>
      <c r="BW3938" s="337" t="s">
        <v>63</v>
      </c>
      <c r="BX3938" s="337" t="s">
        <v>228</v>
      </c>
      <c r="BY3938" s="337" t="s">
        <v>237</v>
      </c>
      <c r="BZ3938" s="337" t="s">
        <v>86</v>
      </c>
      <c r="CA3938" s="337" t="s">
        <v>87</v>
      </c>
      <c r="CB3938" s="337" t="s">
        <v>233</v>
      </c>
      <c r="CC3938" s="337" t="s">
        <v>234</v>
      </c>
      <c r="CD3938" s="338">
        <v>1</v>
      </c>
      <c r="CE3938" s="335">
        <v>45170</v>
      </c>
      <c r="CF3938" s="337"/>
      <c r="CG3938" s="337" t="s">
        <v>181</v>
      </c>
      <c r="CH3938" s="337"/>
      <c r="CI3938" s="337" t="s">
        <v>181</v>
      </c>
      <c r="CJ3938" s="337" t="s">
        <v>775</v>
      </c>
      <c r="CK3938" s="337"/>
      <c r="CL3938" s="337"/>
      <c r="CM3938" s="337" t="s">
        <v>73</v>
      </c>
      <c r="CN3938" s="337">
        <v>3</v>
      </c>
    </row>
    <row r="3939" spans="4:92">
      <c r="D3939" s="273" t="s">
        <v>83</v>
      </c>
      <c r="E3939" s="273" t="s">
        <v>75</v>
      </c>
      <c r="F3939" s="273" t="s">
        <v>357</v>
      </c>
      <c r="G3939" s="273" t="s">
        <v>699</v>
      </c>
      <c r="H3939" s="274">
        <v>44958</v>
      </c>
      <c r="I3939" s="273">
        <v>11360</v>
      </c>
      <c r="J3939" s="273">
        <v>728</v>
      </c>
      <c r="K3939" s="273">
        <v>206.27</v>
      </c>
      <c r="L3939" s="273" t="s">
        <v>66</v>
      </c>
      <c r="M3939" s="273">
        <v>31.725625000000001</v>
      </c>
      <c r="N3939" s="273" t="s">
        <v>115</v>
      </c>
      <c r="W3939" s="273">
        <v>143351</v>
      </c>
      <c r="X3939" s="273" t="s">
        <v>83</v>
      </c>
      <c r="Y3939" s="273" t="s">
        <v>63</v>
      </c>
      <c r="Z3939" s="273" t="s">
        <v>501</v>
      </c>
      <c r="AA3939" s="273" t="s">
        <v>501</v>
      </c>
      <c r="AB3939" s="274">
        <v>45047</v>
      </c>
      <c r="AC3939" s="273">
        <v>12243</v>
      </c>
      <c r="AD3939" s="273">
        <v>77</v>
      </c>
      <c r="AE3939" s="273">
        <v>0.627</v>
      </c>
      <c r="AF3939" s="273" t="s">
        <v>90</v>
      </c>
      <c r="AG3939" s="273" t="s">
        <v>884</v>
      </c>
      <c r="AH3939" s="273" t="s">
        <v>1195</v>
      </c>
      <c r="AI3939" s="273" t="s">
        <v>123</v>
      </c>
      <c r="AJ3939" s="273" t="s">
        <v>200</v>
      </c>
      <c r="AK3939" s="273">
        <v>182040</v>
      </c>
      <c r="BV3939" s="279" t="s">
        <v>83</v>
      </c>
      <c r="BW3939" s="280" t="s">
        <v>63</v>
      </c>
      <c r="BX3939" s="280" t="s">
        <v>228</v>
      </c>
      <c r="BY3939" s="280" t="s">
        <v>237</v>
      </c>
      <c r="BZ3939" s="280" t="s">
        <v>204</v>
      </c>
      <c r="CA3939" s="280" t="s">
        <v>205</v>
      </c>
      <c r="CB3939" s="280" t="s">
        <v>206</v>
      </c>
      <c r="CC3939" s="280" t="s">
        <v>207</v>
      </c>
      <c r="CD3939" s="281">
        <v>0</v>
      </c>
      <c r="CE3939" s="277">
        <v>45170</v>
      </c>
      <c r="CF3939" s="280"/>
      <c r="CG3939" s="280" t="s">
        <v>181</v>
      </c>
      <c r="CH3939" s="280"/>
      <c r="CI3939" s="280" t="s">
        <v>208</v>
      </c>
      <c r="CJ3939" s="280" t="s">
        <v>209</v>
      </c>
      <c r="CK3939" s="280"/>
      <c r="CL3939" s="280"/>
      <c r="CM3939" s="280" t="s">
        <v>73</v>
      </c>
      <c r="CN3939" s="280">
        <v>3</v>
      </c>
    </row>
    <row r="3940" spans="4:92">
      <c r="D3940" s="273" t="s">
        <v>83</v>
      </c>
      <c r="E3940" s="273" t="s">
        <v>75</v>
      </c>
      <c r="F3940" s="273" t="s">
        <v>357</v>
      </c>
      <c r="G3940" s="273" t="s">
        <v>699</v>
      </c>
      <c r="H3940" s="274">
        <v>44986</v>
      </c>
      <c r="I3940" s="273">
        <v>11522</v>
      </c>
      <c r="J3940" s="273">
        <v>728</v>
      </c>
      <c r="W3940" s="273">
        <v>148025</v>
      </c>
      <c r="X3940" s="273" t="s">
        <v>83</v>
      </c>
      <c r="Y3940" s="273" t="s">
        <v>63</v>
      </c>
      <c r="Z3940" s="273" t="s">
        <v>501</v>
      </c>
      <c r="AA3940" s="273" t="s">
        <v>501</v>
      </c>
      <c r="AB3940" s="274">
        <v>45047</v>
      </c>
      <c r="AC3940" s="273">
        <v>12243</v>
      </c>
      <c r="AD3940" s="273">
        <v>77</v>
      </c>
      <c r="AE3940" s="273">
        <v>3.3000000000000002E-2</v>
      </c>
      <c r="AF3940" s="273" t="s">
        <v>90</v>
      </c>
      <c r="AG3940" s="273" t="s">
        <v>1159</v>
      </c>
      <c r="AH3940" s="273" t="s">
        <v>1803</v>
      </c>
      <c r="AI3940" s="273" t="s">
        <v>123</v>
      </c>
      <c r="AJ3940" s="273" t="s">
        <v>200</v>
      </c>
      <c r="AK3940" s="273">
        <v>182046</v>
      </c>
      <c r="BV3940" s="336" t="s">
        <v>83</v>
      </c>
      <c r="BW3940" s="337" t="s">
        <v>63</v>
      </c>
      <c r="BX3940" s="337" t="s">
        <v>228</v>
      </c>
      <c r="BY3940" s="337" t="s">
        <v>237</v>
      </c>
      <c r="BZ3940" s="337" t="s">
        <v>86</v>
      </c>
      <c r="CA3940" s="337" t="s">
        <v>87</v>
      </c>
      <c r="CB3940" s="337" t="s">
        <v>217</v>
      </c>
      <c r="CC3940" s="337" t="s">
        <v>218</v>
      </c>
      <c r="CD3940" s="338">
        <v>2</v>
      </c>
      <c r="CE3940" s="335">
        <v>45170</v>
      </c>
      <c r="CF3940" s="337"/>
      <c r="CG3940" s="337" t="s">
        <v>181</v>
      </c>
      <c r="CH3940" s="337"/>
      <c r="CI3940" s="337" t="s">
        <v>181</v>
      </c>
      <c r="CJ3940" s="337" t="s">
        <v>573</v>
      </c>
      <c r="CK3940" s="337"/>
      <c r="CL3940" s="337"/>
      <c r="CM3940" s="337" t="s">
        <v>73</v>
      </c>
      <c r="CN3940" s="337">
        <v>3</v>
      </c>
    </row>
    <row r="3941" spans="4:92">
      <c r="D3941" s="273" t="s">
        <v>83</v>
      </c>
      <c r="E3941" s="273" t="s">
        <v>75</v>
      </c>
      <c r="F3941" s="273" t="s">
        <v>357</v>
      </c>
      <c r="G3941" s="273" t="s">
        <v>699</v>
      </c>
      <c r="H3941" s="274">
        <v>44986</v>
      </c>
      <c r="I3941" s="273">
        <v>11522</v>
      </c>
      <c r="J3941" s="273">
        <v>728</v>
      </c>
      <c r="K3941" s="273">
        <v>0</v>
      </c>
      <c r="L3941" s="273" t="s">
        <v>66</v>
      </c>
      <c r="N3941" s="273" t="s">
        <v>107</v>
      </c>
      <c r="W3941" s="273">
        <v>148050</v>
      </c>
      <c r="X3941" s="273" t="s">
        <v>83</v>
      </c>
      <c r="Y3941" s="273" t="s">
        <v>63</v>
      </c>
      <c r="Z3941" s="273" t="s">
        <v>501</v>
      </c>
      <c r="AA3941" s="273" t="s">
        <v>501</v>
      </c>
      <c r="AB3941" s="274">
        <v>45047</v>
      </c>
      <c r="AC3941" s="273">
        <v>12243</v>
      </c>
      <c r="AD3941" s="273">
        <v>77</v>
      </c>
      <c r="AE3941" s="273">
        <v>0.72499999999999998</v>
      </c>
      <c r="AF3941" s="273" t="s">
        <v>90</v>
      </c>
      <c r="AG3941" s="273" t="s">
        <v>887</v>
      </c>
      <c r="AH3941" s="273" t="s">
        <v>1194</v>
      </c>
      <c r="AI3941" s="273" t="s">
        <v>123</v>
      </c>
      <c r="AJ3941" s="273" t="s">
        <v>200</v>
      </c>
      <c r="AK3941" s="273">
        <v>182052</v>
      </c>
      <c r="BV3941" s="279" t="s">
        <v>83</v>
      </c>
      <c r="BW3941" s="280" t="s">
        <v>63</v>
      </c>
      <c r="BX3941" s="280" t="s">
        <v>228</v>
      </c>
      <c r="BY3941" s="280" t="s">
        <v>237</v>
      </c>
      <c r="BZ3941" s="280" t="s">
        <v>86</v>
      </c>
      <c r="CA3941" s="280" t="s">
        <v>87</v>
      </c>
      <c r="CB3941" s="280" t="s">
        <v>179</v>
      </c>
      <c r="CC3941" s="280" t="s">
        <v>180</v>
      </c>
      <c r="CD3941" s="281">
        <v>1</v>
      </c>
      <c r="CE3941" s="277">
        <v>45170</v>
      </c>
      <c r="CF3941" s="280"/>
      <c r="CG3941" s="280" t="s">
        <v>181</v>
      </c>
      <c r="CH3941" s="280"/>
      <c r="CI3941" s="280" t="s">
        <v>181</v>
      </c>
      <c r="CJ3941" s="280" t="s">
        <v>934</v>
      </c>
      <c r="CK3941" s="280"/>
      <c r="CL3941" s="280"/>
      <c r="CM3941" s="280" t="s">
        <v>73</v>
      </c>
      <c r="CN3941" s="280">
        <v>3</v>
      </c>
    </row>
    <row r="3942" spans="4:92">
      <c r="D3942" s="273" t="s">
        <v>83</v>
      </c>
      <c r="E3942" s="273" t="s">
        <v>75</v>
      </c>
      <c r="F3942" s="273" t="s">
        <v>357</v>
      </c>
      <c r="G3942" s="273" t="s">
        <v>699</v>
      </c>
      <c r="H3942" s="274">
        <v>44986</v>
      </c>
      <c r="I3942" s="273">
        <v>11522</v>
      </c>
      <c r="J3942" s="273">
        <v>728</v>
      </c>
      <c r="K3942" s="273">
        <v>384.25</v>
      </c>
      <c r="L3942" s="273" t="s">
        <v>66</v>
      </c>
      <c r="M3942" s="273">
        <v>59.058250000000001</v>
      </c>
      <c r="N3942" s="273" t="s">
        <v>115</v>
      </c>
      <c r="W3942" s="273">
        <v>148049</v>
      </c>
      <c r="X3942" s="273" t="s">
        <v>83</v>
      </c>
      <c r="Y3942" s="273" t="s">
        <v>63</v>
      </c>
      <c r="Z3942" s="273" t="s">
        <v>501</v>
      </c>
      <c r="AA3942" s="273" t="s">
        <v>501</v>
      </c>
      <c r="AB3942" s="274">
        <v>45047</v>
      </c>
      <c r="AC3942" s="273">
        <v>12243</v>
      </c>
      <c r="AD3942" s="273">
        <v>77</v>
      </c>
      <c r="AE3942" s="273">
        <v>0.32500000000000001</v>
      </c>
      <c r="AF3942" s="273" t="s">
        <v>90</v>
      </c>
      <c r="AG3942" s="273" t="s">
        <v>1026</v>
      </c>
      <c r="AH3942" s="273" t="s">
        <v>1327</v>
      </c>
      <c r="AI3942" s="273" t="s">
        <v>123</v>
      </c>
      <c r="AJ3942" s="273" t="s">
        <v>200</v>
      </c>
      <c r="AK3942" s="273">
        <v>182058</v>
      </c>
      <c r="BV3942" s="336" t="s">
        <v>83</v>
      </c>
      <c r="BW3942" s="337" t="s">
        <v>63</v>
      </c>
      <c r="BX3942" s="337" t="s">
        <v>228</v>
      </c>
      <c r="BY3942" s="337" t="s">
        <v>237</v>
      </c>
      <c r="BZ3942" s="337" t="s">
        <v>138</v>
      </c>
      <c r="CA3942" s="337" t="s">
        <v>139</v>
      </c>
      <c r="CB3942" s="337" t="s">
        <v>190</v>
      </c>
      <c r="CC3942" s="337" t="s">
        <v>191</v>
      </c>
      <c r="CD3942" s="338">
        <v>8</v>
      </c>
      <c r="CE3942" s="335">
        <v>45170</v>
      </c>
      <c r="CF3942" s="337">
        <v>0</v>
      </c>
      <c r="CG3942" s="337" t="s">
        <v>90</v>
      </c>
      <c r="CH3942" s="337">
        <v>0</v>
      </c>
      <c r="CI3942" s="337" t="s">
        <v>80</v>
      </c>
      <c r="CJ3942" s="337"/>
      <c r="CK3942" s="337"/>
      <c r="CL3942" s="337"/>
      <c r="CM3942" s="337" t="s">
        <v>73</v>
      </c>
      <c r="CN3942" s="337">
        <v>3</v>
      </c>
    </row>
    <row r="3943" spans="4:92">
      <c r="D3943" s="273" t="s">
        <v>83</v>
      </c>
      <c r="E3943" s="273" t="s">
        <v>75</v>
      </c>
      <c r="F3943" s="273" t="s">
        <v>357</v>
      </c>
      <c r="G3943" s="273" t="s">
        <v>699</v>
      </c>
      <c r="H3943" s="274">
        <v>45017</v>
      </c>
      <c r="I3943" s="273">
        <v>11684</v>
      </c>
      <c r="J3943" s="273">
        <v>728</v>
      </c>
      <c r="W3943" s="273">
        <v>152723</v>
      </c>
      <c r="X3943" s="273" t="s">
        <v>83</v>
      </c>
      <c r="Y3943" s="273" t="s">
        <v>63</v>
      </c>
      <c r="Z3943" s="273" t="s">
        <v>501</v>
      </c>
      <c r="AA3943" s="273" t="s">
        <v>501</v>
      </c>
      <c r="AB3943" s="274">
        <v>45047</v>
      </c>
      <c r="AC3943" s="273">
        <v>12243</v>
      </c>
      <c r="AD3943" s="273">
        <v>77</v>
      </c>
      <c r="AE3943" s="273">
        <v>1.1399999999999999</v>
      </c>
      <c r="AF3943" s="273" t="s">
        <v>90</v>
      </c>
      <c r="AG3943" s="273" t="s">
        <v>798</v>
      </c>
      <c r="AH3943" s="273" t="s">
        <v>953</v>
      </c>
      <c r="AI3943" s="273" t="s">
        <v>123</v>
      </c>
      <c r="AJ3943" s="273" t="s">
        <v>200</v>
      </c>
      <c r="AK3943" s="273">
        <v>182064</v>
      </c>
      <c r="BV3943" s="279" t="s">
        <v>83</v>
      </c>
      <c r="BW3943" s="280" t="s">
        <v>63</v>
      </c>
      <c r="BX3943" s="280" t="s">
        <v>228</v>
      </c>
      <c r="BY3943" s="280" t="s">
        <v>237</v>
      </c>
      <c r="BZ3943" s="280" t="s">
        <v>167</v>
      </c>
      <c r="CA3943" s="280" t="s">
        <v>168</v>
      </c>
      <c r="CB3943" s="280" t="s">
        <v>319</v>
      </c>
      <c r="CC3943" s="280" t="s">
        <v>320</v>
      </c>
      <c r="CD3943" s="281">
        <v>15</v>
      </c>
      <c r="CE3943" s="277">
        <v>45170</v>
      </c>
      <c r="CF3943" s="280">
        <v>0</v>
      </c>
      <c r="CG3943" s="280" t="s">
        <v>90</v>
      </c>
      <c r="CH3943" s="280">
        <v>0</v>
      </c>
      <c r="CI3943" s="280" t="s">
        <v>80</v>
      </c>
      <c r="CJ3943" s="280"/>
      <c r="CK3943" s="280"/>
      <c r="CL3943" s="280"/>
      <c r="CM3943" s="280" t="s">
        <v>73</v>
      </c>
      <c r="CN3943" s="280">
        <v>3</v>
      </c>
    </row>
    <row r="3944" spans="4:92">
      <c r="D3944" s="273" t="s">
        <v>83</v>
      </c>
      <c r="E3944" s="273" t="s">
        <v>75</v>
      </c>
      <c r="F3944" s="273" t="s">
        <v>357</v>
      </c>
      <c r="G3944" s="273" t="s">
        <v>699</v>
      </c>
      <c r="H3944" s="274">
        <v>45017</v>
      </c>
      <c r="I3944" s="273">
        <v>11684</v>
      </c>
      <c r="J3944" s="273">
        <v>728</v>
      </c>
      <c r="K3944" s="273">
        <v>0</v>
      </c>
      <c r="L3944" s="273" t="s">
        <v>66</v>
      </c>
      <c r="N3944" s="273" t="s">
        <v>107</v>
      </c>
      <c r="W3944" s="273">
        <v>152748</v>
      </c>
      <c r="X3944" s="273" t="s">
        <v>83</v>
      </c>
      <c r="Y3944" s="273" t="s">
        <v>63</v>
      </c>
      <c r="Z3944" s="273" t="s">
        <v>501</v>
      </c>
      <c r="AA3944" s="273" t="s">
        <v>501</v>
      </c>
      <c r="AB3944" s="274">
        <v>45047</v>
      </c>
      <c r="AC3944" s="273">
        <v>12243</v>
      </c>
      <c r="AD3944" s="273">
        <v>77</v>
      </c>
      <c r="AE3944" s="273">
        <v>0.86199999999999999</v>
      </c>
      <c r="AF3944" s="273" t="s">
        <v>90</v>
      </c>
      <c r="AG3944" s="273" t="s">
        <v>795</v>
      </c>
      <c r="AH3944" s="273" t="s">
        <v>1354</v>
      </c>
      <c r="AI3944" s="273" t="s">
        <v>123</v>
      </c>
      <c r="AJ3944" s="273" t="s">
        <v>200</v>
      </c>
      <c r="AK3944" s="273">
        <v>182070</v>
      </c>
      <c r="BV3944" s="336" t="s">
        <v>83</v>
      </c>
      <c r="BW3944" s="337" t="s">
        <v>63</v>
      </c>
      <c r="BX3944" s="337" t="s">
        <v>228</v>
      </c>
      <c r="BY3944" s="337" t="s">
        <v>237</v>
      </c>
      <c r="BZ3944" s="337" t="s">
        <v>167</v>
      </c>
      <c r="CA3944" s="337" t="s">
        <v>168</v>
      </c>
      <c r="CB3944" s="337" t="s">
        <v>313</v>
      </c>
      <c r="CC3944" s="337" t="s">
        <v>314</v>
      </c>
      <c r="CD3944" s="338">
        <v>14</v>
      </c>
      <c r="CE3944" s="335">
        <v>45170</v>
      </c>
      <c r="CF3944" s="337">
        <v>0</v>
      </c>
      <c r="CG3944" s="337" t="s">
        <v>90</v>
      </c>
      <c r="CH3944" s="337">
        <v>0</v>
      </c>
      <c r="CI3944" s="337" t="s">
        <v>80</v>
      </c>
      <c r="CJ3944" s="337"/>
      <c r="CK3944" s="337"/>
      <c r="CL3944" s="337"/>
      <c r="CM3944" s="337" t="s">
        <v>73</v>
      </c>
      <c r="CN3944" s="337">
        <v>3</v>
      </c>
    </row>
    <row r="3945" spans="4:92">
      <c r="D3945" s="273" t="s">
        <v>83</v>
      </c>
      <c r="E3945" s="273" t="s">
        <v>75</v>
      </c>
      <c r="F3945" s="273" t="s">
        <v>357</v>
      </c>
      <c r="G3945" s="273" t="s">
        <v>699</v>
      </c>
      <c r="H3945" s="274">
        <v>45017</v>
      </c>
      <c r="I3945" s="273">
        <v>11684</v>
      </c>
      <c r="J3945" s="273">
        <v>728</v>
      </c>
      <c r="K3945" s="273">
        <v>194.81</v>
      </c>
      <c r="L3945" s="273" t="s">
        <v>66</v>
      </c>
      <c r="M3945" s="273">
        <v>29.9416875</v>
      </c>
      <c r="N3945" s="273" t="s">
        <v>115</v>
      </c>
      <c r="W3945" s="273">
        <v>152747</v>
      </c>
      <c r="X3945" s="273" t="s">
        <v>83</v>
      </c>
      <c r="Y3945" s="273" t="s">
        <v>63</v>
      </c>
      <c r="Z3945" s="273" t="s">
        <v>501</v>
      </c>
      <c r="AA3945" s="273" t="s">
        <v>501</v>
      </c>
      <c r="AB3945" s="274">
        <v>45047</v>
      </c>
      <c r="AC3945" s="273">
        <v>12243</v>
      </c>
      <c r="AD3945" s="273">
        <v>77</v>
      </c>
      <c r="AE3945" s="273">
        <v>0.25700000000000001</v>
      </c>
      <c r="AF3945" s="273" t="s">
        <v>90</v>
      </c>
      <c r="AG3945" s="273" t="s">
        <v>1355</v>
      </c>
      <c r="AH3945" s="273" t="s">
        <v>1356</v>
      </c>
      <c r="AI3945" s="273" t="s">
        <v>123</v>
      </c>
      <c r="AJ3945" s="273" t="s">
        <v>200</v>
      </c>
      <c r="AK3945" s="273">
        <v>182076</v>
      </c>
      <c r="BV3945" s="279" t="s">
        <v>83</v>
      </c>
      <c r="BW3945" s="280" t="s">
        <v>63</v>
      </c>
      <c r="BX3945" s="280" t="s">
        <v>228</v>
      </c>
      <c r="BY3945" s="280" t="s">
        <v>237</v>
      </c>
      <c r="BZ3945" s="280" t="s">
        <v>167</v>
      </c>
      <c r="CA3945" s="280" t="s">
        <v>168</v>
      </c>
      <c r="CB3945" s="280" t="s">
        <v>353</v>
      </c>
      <c r="CC3945" s="280" t="s">
        <v>354</v>
      </c>
      <c r="CD3945" s="281">
        <v>13</v>
      </c>
      <c r="CE3945" s="277">
        <v>45170</v>
      </c>
      <c r="CF3945" s="280">
        <v>651.22500000000002</v>
      </c>
      <c r="CG3945" s="280" t="s">
        <v>90</v>
      </c>
      <c r="CH3945" s="280">
        <v>651.22500000000002</v>
      </c>
      <c r="CI3945" s="280" t="s">
        <v>80</v>
      </c>
      <c r="CJ3945" s="280"/>
      <c r="CK3945" s="280"/>
      <c r="CL3945" s="280"/>
      <c r="CM3945" s="280" t="s">
        <v>73</v>
      </c>
      <c r="CN3945" s="280">
        <v>3</v>
      </c>
    </row>
    <row r="3946" spans="4:92">
      <c r="D3946" s="273" t="s">
        <v>83</v>
      </c>
      <c r="E3946" s="273" t="s">
        <v>75</v>
      </c>
      <c r="F3946" s="273" t="s">
        <v>357</v>
      </c>
      <c r="G3946" s="273" t="s">
        <v>699</v>
      </c>
      <c r="H3946" s="274">
        <v>45047</v>
      </c>
      <c r="I3946" s="273">
        <v>12300</v>
      </c>
      <c r="J3946" s="273">
        <v>728</v>
      </c>
      <c r="W3946" s="273">
        <v>178242</v>
      </c>
      <c r="X3946" s="273" t="s">
        <v>83</v>
      </c>
      <c r="Y3946" s="273" t="s">
        <v>63</v>
      </c>
      <c r="Z3946" s="273" t="s">
        <v>501</v>
      </c>
      <c r="AA3946" s="273" t="s">
        <v>501</v>
      </c>
      <c r="AB3946" s="274">
        <v>45047</v>
      </c>
      <c r="AC3946" s="273">
        <v>12243</v>
      </c>
      <c r="AD3946" s="273">
        <v>77</v>
      </c>
      <c r="AE3946" s="273">
        <v>1.0999999999999999E-2</v>
      </c>
      <c r="AF3946" s="273" t="s">
        <v>90</v>
      </c>
      <c r="AG3946" s="273" t="s">
        <v>1048</v>
      </c>
      <c r="AH3946" s="273" t="s">
        <v>1328</v>
      </c>
      <c r="AI3946" s="273" t="s">
        <v>123</v>
      </c>
      <c r="AJ3946" s="273" t="s">
        <v>200</v>
      </c>
      <c r="AK3946" s="273">
        <v>182082</v>
      </c>
      <c r="BV3946" s="336" t="s">
        <v>83</v>
      </c>
      <c r="BW3946" s="337" t="s">
        <v>63</v>
      </c>
      <c r="BX3946" s="337" t="s">
        <v>228</v>
      </c>
      <c r="BY3946" s="337" t="s">
        <v>237</v>
      </c>
      <c r="BZ3946" s="337" t="s">
        <v>151</v>
      </c>
      <c r="CA3946" s="337" t="s">
        <v>152</v>
      </c>
      <c r="CB3946" s="337" t="s">
        <v>161</v>
      </c>
      <c r="CC3946" s="337" t="s">
        <v>162</v>
      </c>
      <c r="CD3946" s="338">
        <v>11</v>
      </c>
      <c r="CE3946" s="335">
        <v>45170</v>
      </c>
      <c r="CF3946" s="337">
        <v>1281</v>
      </c>
      <c r="CG3946" s="337" t="s">
        <v>90</v>
      </c>
      <c r="CH3946" s="337">
        <v>1281</v>
      </c>
      <c r="CI3946" s="337" t="s">
        <v>80</v>
      </c>
      <c r="CJ3946" s="337"/>
      <c r="CK3946" s="337"/>
      <c r="CL3946" s="337"/>
      <c r="CM3946" s="337" t="s">
        <v>73</v>
      </c>
      <c r="CN3946" s="337">
        <v>3</v>
      </c>
    </row>
    <row r="3947" spans="4:92">
      <c r="D3947" s="273" t="s">
        <v>83</v>
      </c>
      <c r="E3947" s="273" t="s">
        <v>75</v>
      </c>
      <c r="F3947" s="273" t="s">
        <v>357</v>
      </c>
      <c r="G3947" s="273" t="s">
        <v>699</v>
      </c>
      <c r="H3947" s="274">
        <v>45047</v>
      </c>
      <c r="I3947" s="273">
        <v>12300</v>
      </c>
      <c r="J3947" s="273">
        <v>728</v>
      </c>
      <c r="K3947" s="273">
        <v>0</v>
      </c>
      <c r="L3947" s="273" t="s">
        <v>66</v>
      </c>
      <c r="N3947" s="273" t="s">
        <v>107</v>
      </c>
      <c r="W3947" s="273">
        <v>178267</v>
      </c>
      <c r="X3947" s="273" t="s">
        <v>83</v>
      </c>
      <c r="Y3947" s="273" t="s">
        <v>63</v>
      </c>
      <c r="Z3947" s="273" t="s">
        <v>501</v>
      </c>
      <c r="AA3947" s="273" t="s">
        <v>501</v>
      </c>
      <c r="AB3947" s="274">
        <v>45047</v>
      </c>
      <c r="AC3947" s="273">
        <v>12243</v>
      </c>
      <c r="AD3947" s="273">
        <v>77</v>
      </c>
      <c r="AE3947" s="273">
        <v>2E-3</v>
      </c>
      <c r="AF3947" s="273" t="s">
        <v>90</v>
      </c>
      <c r="AG3947" s="273" t="s">
        <v>983</v>
      </c>
      <c r="AH3947" s="273" t="s">
        <v>1329</v>
      </c>
      <c r="AI3947" s="273" t="s">
        <v>123</v>
      </c>
      <c r="AJ3947" s="273" t="s">
        <v>200</v>
      </c>
      <c r="AK3947" s="273">
        <v>182088</v>
      </c>
      <c r="BV3947" s="279" t="s">
        <v>83</v>
      </c>
      <c r="BW3947" s="280" t="s">
        <v>63</v>
      </c>
      <c r="BX3947" s="280" t="s">
        <v>228</v>
      </c>
      <c r="BY3947" s="280" t="s">
        <v>237</v>
      </c>
      <c r="BZ3947" s="280" t="s">
        <v>151</v>
      </c>
      <c r="CA3947" s="280" t="s">
        <v>152</v>
      </c>
      <c r="CB3947" s="280" t="s">
        <v>153</v>
      </c>
      <c r="CC3947" s="280" t="s">
        <v>154</v>
      </c>
      <c r="CD3947" s="281">
        <v>10</v>
      </c>
      <c r="CE3947" s="277">
        <v>45170</v>
      </c>
      <c r="CF3947" s="280">
        <v>1830</v>
      </c>
      <c r="CG3947" s="280" t="s">
        <v>90</v>
      </c>
      <c r="CH3947" s="280">
        <v>1830</v>
      </c>
      <c r="CI3947" s="280" t="s">
        <v>80</v>
      </c>
      <c r="CJ3947" s="280"/>
      <c r="CK3947" s="280"/>
      <c r="CL3947" s="280"/>
      <c r="CM3947" s="280" t="s">
        <v>73</v>
      </c>
      <c r="CN3947" s="280">
        <v>3</v>
      </c>
    </row>
    <row r="3948" spans="4:92">
      <c r="D3948" s="273" t="s">
        <v>83</v>
      </c>
      <c r="E3948" s="273" t="s">
        <v>75</v>
      </c>
      <c r="F3948" s="273" t="s">
        <v>357</v>
      </c>
      <c r="G3948" s="273" t="s">
        <v>699</v>
      </c>
      <c r="H3948" s="274">
        <v>45047</v>
      </c>
      <c r="I3948" s="273">
        <v>12300</v>
      </c>
      <c r="J3948" s="273">
        <v>728</v>
      </c>
      <c r="K3948" s="273">
        <v>173.72</v>
      </c>
      <c r="L3948" s="273" t="s">
        <v>66</v>
      </c>
      <c r="M3948" s="273">
        <v>26.700125</v>
      </c>
      <c r="N3948" s="273" t="s">
        <v>115</v>
      </c>
      <c r="W3948" s="273">
        <v>178266</v>
      </c>
      <c r="X3948" s="273" t="s">
        <v>83</v>
      </c>
      <c r="Y3948" s="273" t="s">
        <v>63</v>
      </c>
      <c r="Z3948" s="273" t="s">
        <v>501</v>
      </c>
      <c r="AA3948" s="273" t="s">
        <v>501</v>
      </c>
      <c r="AB3948" s="274">
        <v>45047</v>
      </c>
      <c r="AC3948" s="273">
        <v>12243</v>
      </c>
      <c r="AD3948" s="273">
        <v>77</v>
      </c>
      <c r="AE3948" s="273">
        <v>0.29499999999999998</v>
      </c>
      <c r="AF3948" s="273" t="s">
        <v>90</v>
      </c>
      <c r="AG3948" s="273" t="s">
        <v>989</v>
      </c>
      <c r="AH3948" s="273" t="s">
        <v>1423</v>
      </c>
      <c r="AI3948" s="273" t="s">
        <v>123</v>
      </c>
      <c r="AJ3948" s="273" t="s">
        <v>200</v>
      </c>
      <c r="AK3948" s="273">
        <v>182094</v>
      </c>
      <c r="BV3948" s="336" t="s">
        <v>83</v>
      </c>
      <c r="BW3948" s="337" t="s">
        <v>63</v>
      </c>
      <c r="BX3948" s="337" t="s">
        <v>228</v>
      </c>
      <c r="BY3948" s="337" t="s">
        <v>237</v>
      </c>
      <c r="BZ3948" s="337" t="s">
        <v>167</v>
      </c>
      <c r="CA3948" s="337" t="s">
        <v>168</v>
      </c>
      <c r="CB3948" s="337" t="s">
        <v>169</v>
      </c>
      <c r="CC3948" s="337" t="s">
        <v>170</v>
      </c>
      <c r="CD3948" s="338">
        <v>12</v>
      </c>
      <c r="CE3948" s="335">
        <v>45170</v>
      </c>
      <c r="CF3948" s="337">
        <v>273.08370000000002</v>
      </c>
      <c r="CG3948" s="337" t="s">
        <v>90</v>
      </c>
      <c r="CH3948" s="337">
        <v>273.08370000000002</v>
      </c>
      <c r="CI3948" s="337" t="s">
        <v>80</v>
      </c>
      <c r="CJ3948" s="337"/>
      <c r="CK3948" s="337"/>
      <c r="CL3948" s="337"/>
      <c r="CM3948" s="337" t="s">
        <v>73</v>
      </c>
      <c r="CN3948" s="337">
        <v>3</v>
      </c>
    </row>
    <row r="3949" spans="4:92">
      <c r="D3949" s="273" t="s">
        <v>83</v>
      </c>
      <c r="E3949" s="273" t="s">
        <v>75</v>
      </c>
      <c r="F3949" s="273" t="s">
        <v>357</v>
      </c>
      <c r="G3949" s="273" t="s">
        <v>702</v>
      </c>
      <c r="H3949" s="274">
        <v>45200</v>
      </c>
      <c r="I3949" s="273">
        <v>14178</v>
      </c>
      <c r="J3949" s="273">
        <v>729</v>
      </c>
      <c r="K3949" s="273">
        <v>190</v>
      </c>
      <c r="L3949" s="273" t="s">
        <v>66</v>
      </c>
      <c r="M3949" s="273">
        <v>18.845624999999998</v>
      </c>
      <c r="N3949" s="273" t="s">
        <v>115</v>
      </c>
      <c r="W3949" s="273">
        <v>252652</v>
      </c>
      <c r="X3949" s="273" t="s">
        <v>83</v>
      </c>
      <c r="Y3949" s="273" t="s">
        <v>63</v>
      </c>
      <c r="Z3949" s="273" t="s">
        <v>501</v>
      </c>
      <c r="AA3949" s="273" t="s">
        <v>501</v>
      </c>
      <c r="AB3949" s="274">
        <v>45047</v>
      </c>
      <c r="AC3949" s="273">
        <v>12243</v>
      </c>
      <c r="AD3949" s="273">
        <v>77</v>
      </c>
      <c r="AE3949" s="273">
        <v>1.8800000000000001E-2</v>
      </c>
      <c r="AF3949" s="273" t="s">
        <v>90</v>
      </c>
      <c r="AG3949" s="273" t="s">
        <v>703</v>
      </c>
      <c r="AH3949" s="273" t="s">
        <v>1176</v>
      </c>
      <c r="AI3949" s="273" t="s">
        <v>123</v>
      </c>
      <c r="AJ3949" s="273" t="s">
        <v>124</v>
      </c>
      <c r="AK3949" s="273">
        <v>194618</v>
      </c>
      <c r="BV3949" s="279" t="s">
        <v>83</v>
      </c>
      <c r="BW3949" s="280" t="s">
        <v>63</v>
      </c>
      <c r="BX3949" s="280" t="s">
        <v>228</v>
      </c>
      <c r="BY3949" s="280" t="s">
        <v>237</v>
      </c>
      <c r="BZ3949" s="280" t="s">
        <v>126</v>
      </c>
      <c r="CA3949" s="280" t="s">
        <v>127</v>
      </c>
      <c r="CB3949" s="280" t="s">
        <v>133</v>
      </c>
      <c r="CC3949" s="280" t="s">
        <v>134</v>
      </c>
      <c r="CD3949" s="281">
        <v>7</v>
      </c>
      <c r="CE3949" s="277">
        <v>45170</v>
      </c>
      <c r="CF3949" s="280"/>
      <c r="CG3949" s="280"/>
      <c r="CH3949" s="280"/>
      <c r="CI3949" s="280" t="s">
        <v>104</v>
      </c>
      <c r="CJ3949" s="280"/>
      <c r="CK3949" s="280"/>
      <c r="CL3949" s="280"/>
      <c r="CM3949" s="280" t="s">
        <v>73</v>
      </c>
      <c r="CN3949" s="280">
        <v>3</v>
      </c>
    </row>
    <row r="3950" spans="4:92">
      <c r="D3950" s="273" t="s">
        <v>83</v>
      </c>
      <c r="E3950" s="273" t="s">
        <v>75</v>
      </c>
      <c r="F3950" s="273" t="s">
        <v>357</v>
      </c>
      <c r="G3950" s="273" t="s">
        <v>702</v>
      </c>
      <c r="H3950" s="274">
        <v>45231</v>
      </c>
      <c r="I3950" s="273">
        <v>14545</v>
      </c>
      <c r="J3950" s="273">
        <v>729</v>
      </c>
      <c r="W3950" s="273">
        <v>271486</v>
      </c>
      <c r="X3950" s="273" t="s">
        <v>83</v>
      </c>
      <c r="Y3950" s="273" t="s">
        <v>63</v>
      </c>
      <c r="Z3950" s="273" t="s">
        <v>501</v>
      </c>
      <c r="AA3950" s="273" t="s">
        <v>501</v>
      </c>
      <c r="AB3950" s="274">
        <v>45078</v>
      </c>
      <c r="AC3950" s="273">
        <v>12511</v>
      </c>
      <c r="AD3950" s="273">
        <v>77</v>
      </c>
      <c r="AK3950" s="273">
        <v>188569</v>
      </c>
      <c r="BV3950" s="336" t="s">
        <v>83</v>
      </c>
      <c r="BW3950" s="337" t="s">
        <v>63</v>
      </c>
      <c r="BX3950" s="337" t="s">
        <v>228</v>
      </c>
      <c r="BY3950" s="337" t="s">
        <v>237</v>
      </c>
      <c r="BZ3950" s="337" t="s">
        <v>138</v>
      </c>
      <c r="CA3950" s="337" t="s">
        <v>139</v>
      </c>
      <c r="CB3950" s="337" t="s">
        <v>140</v>
      </c>
      <c r="CC3950" s="337" t="s">
        <v>141</v>
      </c>
      <c r="CD3950" s="338">
        <v>9</v>
      </c>
      <c r="CE3950" s="335">
        <v>45170</v>
      </c>
      <c r="CF3950" s="337">
        <v>0</v>
      </c>
      <c r="CG3950" s="337" t="s">
        <v>90</v>
      </c>
      <c r="CH3950" s="337">
        <v>0</v>
      </c>
      <c r="CI3950" s="337" t="s">
        <v>80</v>
      </c>
      <c r="CJ3950" s="337"/>
      <c r="CK3950" s="337"/>
      <c r="CL3950" s="337"/>
      <c r="CM3950" s="337" t="s">
        <v>73</v>
      </c>
      <c r="CN3950" s="337">
        <v>3</v>
      </c>
    </row>
    <row r="3951" spans="4:92">
      <c r="D3951" s="273" t="s">
        <v>83</v>
      </c>
      <c r="E3951" s="273" t="s">
        <v>75</v>
      </c>
      <c r="F3951" s="273" t="s">
        <v>357</v>
      </c>
      <c r="G3951" s="273" t="s">
        <v>702</v>
      </c>
      <c r="H3951" s="274">
        <v>45231</v>
      </c>
      <c r="I3951" s="273">
        <v>14545</v>
      </c>
      <c r="J3951" s="273">
        <v>729</v>
      </c>
      <c r="K3951" s="273">
        <v>0</v>
      </c>
      <c r="L3951" s="273" t="s">
        <v>66</v>
      </c>
      <c r="N3951" s="273" t="s">
        <v>107</v>
      </c>
      <c r="W3951" s="273">
        <v>271511</v>
      </c>
      <c r="X3951" s="273" t="s">
        <v>83</v>
      </c>
      <c r="Y3951" s="273" t="s">
        <v>63</v>
      </c>
      <c r="Z3951" s="273" t="s">
        <v>228</v>
      </c>
      <c r="AA3951" s="273" t="s">
        <v>237</v>
      </c>
      <c r="AB3951" s="274">
        <v>44927</v>
      </c>
      <c r="AC3951" s="273">
        <v>11948</v>
      </c>
      <c r="AD3951" s="273">
        <v>19</v>
      </c>
      <c r="AE3951" s="273">
        <v>0.26</v>
      </c>
      <c r="AF3951" s="273" t="s">
        <v>90</v>
      </c>
      <c r="AG3951" s="273" t="s">
        <v>1304</v>
      </c>
      <c r="AH3951" s="273" t="s">
        <v>1364</v>
      </c>
      <c r="AI3951" s="273" t="s">
        <v>123</v>
      </c>
      <c r="AJ3951" s="273" t="s">
        <v>200</v>
      </c>
      <c r="AK3951" s="273">
        <v>165922</v>
      </c>
      <c r="BV3951" s="279" t="s">
        <v>83</v>
      </c>
      <c r="BW3951" s="280" t="s">
        <v>63</v>
      </c>
      <c r="BX3951" s="280" t="s">
        <v>228</v>
      </c>
      <c r="BY3951" s="280" t="s">
        <v>237</v>
      </c>
      <c r="BZ3951" s="280" t="s">
        <v>126</v>
      </c>
      <c r="CA3951" s="280" t="s">
        <v>127</v>
      </c>
      <c r="CB3951" s="280" t="s">
        <v>128</v>
      </c>
      <c r="CC3951" s="280" t="s">
        <v>129</v>
      </c>
      <c r="CD3951" s="281">
        <v>6</v>
      </c>
      <c r="CE3951" s="277">
        <v>45170</v>
      </c>
      <c r="CF3951" s="280"/>
      <c r="CG3951" s="280"/>
      <c r="CH3951" s="280"/>
      <c r="CI3951" s="280" t="s">
        <v>80</v>
      </c>
      <c r="CJ3951" s="280"/>
      <c r="CK3951" s="280"/>
      <c r="CL3951" s="280"/>
      <c r="CM3951" s="280" t="s">
        <v>73</v>
      </c>
      <c r="CN3951" s="280">
        <v>3</v>
      </c>
    </row>
    <row r="3952" spans="4:92">
      <c r="D3952" s="273" t="s">
        <v>83</v>
      </c>
      <c r="E3952" s="273" t="s">
        <v>75</v>
      </c>
      <c r="F3952" s="273" t="s">
        <v>357</v>
      </c>
      <c r="G3952" s="273" t="s">
        <v>702</v>
      </c>
      <c r="H3952" s="274">
        <v>45231</v>
      </c>
      <c r="I3952" s="273">
        <v>14545</v>
      </c>
      <c r="J3952" s="273">
        <v>729</v>
      </c>
      <c r="K3952" s="273">
        <v>294</v>
      </c>
      <c r="L3952" s="273" t="s">
        <v>66</v>
      </c>
      <c r="M3952" s="273">
        <v>29.161124999999998</v>
      </c>
      <c r="N3952" s="273" t="s">
        <v>115</v>
      </c>
      <c r="W3952" s="273">
        <v>271510</v>
      </c>
      <c r="X3952" s="273" t="s">
        <v>83</v>
      </c>
      <c r="Y3952" s="273" t="s">
        <v>63</v>
      </c>
      <c r="Z3952" s="273" t="s">
        <v>228</v>
      </c>
      <c r="AA3952" s="273" t="s">
        <v>237</v>
      </c>
      <c r="AB3952" s="274">
        <v>44927</v>
      </c>
      <c r="AC3952" s="273">
        <v>11948</v>
      </c>
      <c r="AD3952" s="273">
        <v>19</v>
      </c>
      <c r="AE3952" s="273">
        <v>0.38</v>
      </c>
      <c r="AF3952" s="273" t="s">
        <v>90</v>
      </c>
      <c r="AG3952" s="273" t="s">
        <v>837</v>
      </c>
      <c r="AH3952" s="273" t="s">
        <v>1226</v>
      </c>
      <c r="AI3952" s="273" t="s">
        <v>199</v>
      </c>
      <c r="AJ3952" s="273" t="s">
        <v>200</v>
      </c>
      <c r="AK3952" s="273">
        <v>165928</v>
      </c>
      <c r="BV3952" s="336" t="s">
        <v>83</v>
      </c>
      <c r="BW3952" s="337" t="s">
        <v>63</v>
      </c>
      <c r="BX3952" s="337" t="s">
        <v>228</v>
      </c>
      <c r="BY3952" s="337" t="s">
        <v>237</v>
      </c>
      <c r="BZ3952" s="337" t="s">
        <v>110</v>
      </c>
      <c r="CA3952" s="337" t="s">
        <v>111</v>
      </c>
      <c r="CB3952" s="337" t="s">
        <v>117</v>
      </c>
      <c r="CC3952" s="337" t="s">
        <v>118</v>
      </c>
      <c r="CD3952" s="338">
        <v>5</v>
      </c>
      <c r="CE3952" s="335">
        <v>45170</v>
      </c>
      <c r="CF3952" s="337"/>
      <c r="CG3952" s="337"/>
      <c r="CH3952" s="337"/>
      <c r="CI3952" s="337" t="s">
        <v>104</v>
      </c>
      <c r="CJ3952" s="337"/>
      <c r="CK3952" s="337"/>
      <c r="CL3952" s="337"/>
      <c r="CM3952" s="337" t="s">
        <v>73</v>
      </c>
      <c r="CN3952" s="337">
        <v>3</v>
      </c>
    </row>
    <row r="3953" spans="4:92">
      <c r="D3953" s="273" t="s">
        <v>83</v>
      </c>
      <c r="E3953" s="273" t="s">
        <v>75</v>
      </c>
      <c r="F3953" s="273" t="s">
        <v>357</v>
      </c>
      <c r="G3953" s="273" t="s">
        <v>702</v>
      </c>
      <c r="H3953" s="274">
        <v>45261</v>
      </c>
      <c r="I3953" s="273">
        <v>17005</v>
      </c>
      <c r="J3953" s="273">
        <v>729</v>
      </c>
      <c r="W3953" s="273">
        <v>313447</v>
      </c>
      <c r="X3953" s="273" t="s">
        <v>83</v>
      </c>
      <c r="Y3953" s="273" t="s">
        <v>63</v>
      </c>
      <c r="Z3953" s="273" t="s">
        <v>228</v>
      </c>
      <c r="AA3953" s="273" t="s">
        <v>237</v>
      </c>
      <c r="AB3953" s="274">
        <v>44927</v>
      </c>
      <c r="AC3953" s="273">
        <v>11948</v>
      </c>
      <c r="AD3953" s="273">
        <v>19</v>
      </c>
      <c r="AE3953" s="273">
        <v>2.17</v>
      </c>
      <c r="AF3953" s="273" t="s">
        <v>90</v>
      </c>
      <c r="AG3953" s="273" t="s">
        <v>995</v>
      </c>
      <c r="AH3953" s="273" t="s">
        <v>1321</v>
      </c>
      <c r="AI3953" s="273" t="s">
        <v>199</v>
      </c>
      <c r="AJ3953" s="273" t="s">
        <v>200</v>
      </c>
      <c r="AK3953" s="273">
        <v>165935</v>
      </c>
      <c r="BV3953" s="279" t="s">
        <v>83</v>
      </c>
      <c r="BW3953" s="280" t="s">
        <v>63</v>
      </c>
      <c r="BX3953" s="280" t="s">
        <v>228</v>
      </c>
      <c r="BY3953" s="280" t="s">
        <v>237</v>
      </c>
      <c r="BZ3953" s="280" t="s">
        <v>110</v>
      </c>
      <c r="CA3953" s="280" t="s">
        <v>111</v>
      </c>
      <c r="CB3953" s="280" t="s">
        <v>112</v>
      </c>
      <c r="CC3953" s="280" t="s">
        <v>113</v>
      </c>
      <c r="CD3953" s="281">
        <v>4</v>
      </c>
      <c r="CE3953" s="277">
        <v>45170</v>
      </c>
      <c r="CF3953" s="280"/>
      <c r="CG3953" s="280"/>
      <c r="CH3953" s="280"/>
      <c r="CI3953" s="280" t="s">
        <v>80</v>
      </c>
      <c r="CJ3953" s="280"/>
      <c r="CK3953" s="280"/>
      <c r="CL3953" s="280"/>
      <c r="CM3953" s="280" t="s">
        <v>73</v>
      </c>
      <c r="CN3953" s="280">
        <v>3</v>
      </c>
    </row>
    <row r="3954" spans="4:92">
      <c r="D3954" s="273" t="s">
        <v>83</v>
      </c>
      <c r="E3954" s="273" t="s">
        <v>75</v>
      </c>
      <c r="F3954" s="273" t="s">
        <v>357</v>
      </c>
      <c r="G3954" s="273" t="s">
        <v>702</v>
      </c>
      <c r="H3954" s="274">
        <v>45261</v>
      </c>
      <c r="I3954" s="273">
        <v>17005</v>
      </c>
      <c r="J3954" s="273">
        <v>729</v>
      </c>
      <c r="K3954" s="273">
        <v>0</v>
      </c>
      <c r="L3954" s="273" t="s">
        <v>66</v>
      </c>
      <c r="N3954" s="273" t="s">
        <v>107</v>
      </c>
      <c r="W3954" s="273">
        <v>313472</v>
      </c>
      <c r="X3954" s="273" t="s">
        <v>83</v>
      </c>
      <c r="Y3954" s="273" t="s">
        <v>63</v>
      </c>
      <c r="Z3954" s="273" t="s">
        <v>228</v>
      </c>
      <c r="AA3954" s="273" t="s">
        <v>237</v>
      </c>
      <c r="AB3954" s="274">
        <v>44927</v>
      </c>
      <c r="AC3954" s="273">
        <v>11948</v>
      </c>
      <c r="AD3954" s="273">
        <v>19</v>
      </c>
      <c r="AE3954" s="273">
        <v>6.22</v>
      </c>
      <c r="AF3954" s="273" t="s">
        <v>90</v>
      </c>
      <c r="AG3954" s="273" t="s">
        <v>887</v>
      </c>
      <c r="AH3954" s="273" t="s">
        <v>1194</v>
      </c>
      <c r="AI3954" s="273" t="s">
        <v>123</v>
      </c>
      <c r="AJ3954" s="273" t="s">
        <v>200</v>
      </c>
      <c r="AK3954" s="273">
        <v>165941</v>
      </c>
      <c r="BV3954" s="336" t="s">
        <v>83</v>
      </c>
      <c r="BW3954" s="337" t="s">
        <v>63</v>
      </c>
      <c r="BX3954" s="337" t="s">
        <v>228</v>
      </c>
      <c r="BY3954" s="337" t="s">
        <v>237</v>
      </c>
      <c r="BZ3954" s="337" t="s">
        <v>86</v>
      </c>
      <c r="CA3954" s="337" t="s">
        <v>87</v>
      </c>
      <c r="CB3954" s="337" t="s">
        <v>101</v>
      </c>
      <c r="CC3954" s="337" t="s">
        <v>102</v>
      </c>
      <c r="CD3954" s="338">
        <v>4</v>
      </c>
      <c r="CE3954" s="335">
        <v>45170</v>
      </c>
      <c r="CF3954" s="337">
        <v>24525</v>
      </c>
      <c r="CG3954" s="337" t="s">
        <v>103</v>
      </c>
      <c r="CH3954" s="337">
        <v>798.53399999999999</v>
      </c>
      <c r="CI3954" s="337" t="s">
        <v>104</v>
      </c>
      <c r="CJ3954" s="337"/>
      <c r="CK3954" s="337"/>
      <c r="CL3954" s="337"/>
      <c r="CM3954" s="337" t="s">
        <v>73</v>
      </c>
      <c r="CN3954" s="337">
        <v>3</v>
      </c>
    </row>
    <row r="3955" spans="4:92">
      <c r="D3955" s="273" t="s">
        <v>83</v>
      </c>
      <c r="E3955" s="273" t="s">
        <v>75</v>
      </c>
      <c r="F3955" s="273" t="s">
        <v>357</v>
      </c>
      <c r="G3955" s="273" t="s">
        <v>702</v>
      </c>
      <c r="H3955" s="274">
        <v>45261</v>
      </c>
      <c r="I3955" s="273">
        <v>17005</v>
      </c>
      <c r="J3955" s="273">
        <v>729</v>
      </c>
      <c r="K3955" s="273">
        <v>164</v>
      </c>
      <c r="L3955" s="273" t="s">
        <v>66</v>
      </c>
      <c r="M3955" s="273">
        <v>16.266749999999998</v>
      </c>
      <c r="N3955" s="273" t="s">
        <v>115</v>
      </c>
      <c r="W3955" s="273">
        <v>313471</v>
      </c>
      <c r="X3955" s="273" t="s">
        <v>83</v>
      </c>
      <c r="Y3955" s="273" t="s">
        <v>63</v>
      </c>
      <c r="Z3955" s="273" t="s">
        <v>228</v>
      </c>
      <c r="AA3955" s="273" t="s">
        <v>237</v>
      </c>
      <c r="AB3955" s="274">
        <v>44927</v>
      </c>
      <c r="AC3955" s="273">
        <v>11948</v>
      </c>
      <c r="AD3955" s="273">
        <v>19</v>
      </c>
      <c r="AE3955" s="273">
        <v>1.1399999999999999</v>
      </c>
      <c r="AF3955" s="273" t="s">
        <v>90</v>
      </c>
      <c r="AG3955" s="273" t="s">
        <v>884</v>
      </c>
      <c r="AH3955" s="273" t="s">
        <v>1351</v>
      </c>
      <c r="AI3955" s="273" t="s">
        <v>123</v>
      </c>
      <c r="AJ3955" s="273" t="s">
        <v>200</v>
      </c>
      <c r="AK3955" s="273">
        <v>165953</v>
      </c>
      <c r="BV3955" s="279" t="s">
        <v>83</v>
      </c>
      <c r="BW3955" s="280" t="s">
        <v>63</v>
      </c>
      <c r="BX3955" s="280" t="s">
        <v>228</v>
      </c>
      <c r="BY3955" s="280" t="s">
        <v>237</v>
      </c>
      <c r="BZ3955" s="280" t="s">
        <v>86</v>
      </c>
      <c r="CA3955" s="280" t="s">
        <v>87</v>
      </c>
      <c r="CB3955" s="280" t="s">
        <v>88</v>
      </c>
      <c r="CC3955" s="280" t="s">
        <v>89</v>
      </c>
      <c r="CD3955" s="281">
        <v>3</v>
      </c>
      <c r="CE3955" s="277">
        <v>45170</v>
      </c>
      <c r="CF3955" s="280">
        <v>1830</v>
      </c>
      <c r="CG3955" s="280" t="s">
        <v>90</v>
      </c>
      <c r="CH3955" s="280">
        <v>1830</v>
      </c>
      <c r="CI3955" s="280" t="s">
        <v>80</v>
      </c>
      <c r="CJ3955" s="280"/>
      <c r="CK3955" s="280"/>
      <c r="CL3955" s="280"/>
      <c r="CM3955" s="280" t="s">
        <v>73</v>
      </c>
      <c r="CN3955" s="280">
        <v>3</v>
      </c>
    </row>
    <row r="3956" spans="4:92">
      <c r="D3956" s="273" t="s">
        <v>83</v>
      </c>
      <c r="E3956" s="273" t="s">
        <v>75</v>
      </c>
      <c r="F3956" s="273" t="s">
        <v>357</v>
      </c>
      <c r="G3956" s="273" t="s">
        <v>629</v>
      </c>
      <c r="H3956" s="274">
        <v>44927</v>
      </c>
      <c r="I3956" s="273">
        <v>11180</v>
      </c>
      <c r="J3956" s="273">
        <v>703</v>
      </c>
      <c r="W3956" s="273">
        <v>138107</v>
      </c>
      <c r="X3956" s="273" t="s">
        <v>83</v>
      </c>
      <c r="Y3956" s="273" t="s">
        <v>63</v>
      </c>
      <c r="Z3956" s="273" t="s">
        <v>228</v>
      </c>
      <c r="AA3956" s="273" t="s">
        <v>237</v>
      </c>
      <c r="AB3956" s="274">
        <v>44927</v>
      </c>
      <c r="AC3956" s="273">
        <v>11948</v>
      </c>
      <c r="AD3956" s="273">
        <v>19</v>
      </c>
      <c r="AE3956" s="273">
        <v>4.4619999999999997</v>
      </c>
      <c r="AF3956" s="273" t="s">
        <v>90</v>
      </c>
      <c r="AG3956" s="273" t="s">
        <v>795</v>
      </c>
      <c r="AH3956" s="273" t="s">
        <v>1354</v>
      </c>
      <c r="AI3956" s="273" t="s">
        <v>123</v>
      </c>
      <c r="AJ3956" s="273" t="s">
        <v>200</v>
      </c>
      <c r="AK3956" s="273">
        <v>165970</v>
      </c>
      <c r="BV3956" s="336" t="s">
        <v>83</v>
      </c>
      <c r="BW3956" s="337" t="s">
        <v>63</v>
      </c>
      <c r="BX3956" s="337" t="s">
        <v>228</v>
      </c>
      <c r="BY3956" s="337" t="s">
        <v>237</v>
      </c>
      <c r="BZ3956" s="337" t="s">
        <v>86</v>
      </c>
      <c r="CA3956" s="337" t="s">
        <v>87</v>
      </c>
      <c r="CB3956" s="337" t="s">
        <v>88</v>
      </c>
      <c r="CC3956" s="337" t="s">
        <v>89</v>
      </c>
      <c r="CD3956" s="338">
        <v>3</v>
      </c>
      <c r="CE3956" s="335">
        <v>45200</v>
      </c>
      <c r="CF3956" s="337">
        <v>2219</v>
      </c>
      <c r="CG3956" s="337" t="s">
        <v>90</v>
      </c>
      <c r="CH3956" s="337">
        <v>2219</v>
      </c>
      <c r="CI3956" s="337" t="s">
        <v>80</v>
      </c>
      <c r="CJ3956" s="337"/>
      <c r="CK3956" s="337"/>
      <c r="CL3956" s="337"/>
      <c r="CM3956" s="337" t="s">
        <v>73</v>
      </c>
      <c r="CN3956" s="337">
        <v>3</v>
      </c>
    </row>
    <row r="3957" spans="4:92">
      <c r="D3957" s="273" t="s">
        <v>83</v>
      </c>
      <c r="E3957" s="273" t="s">
        <v>75</v>
      </c>
      <c r="F3957" s="273" t="s">
        <v>357</v>
      </c>
      <c r="G3957" s="273" t="s">
        <v>629</v>
      </c>
      <c r="H3957" s="274">
        <v>44927</v>
      </c>
      <c r="I3957" s="273">
        <v>11180</v>
      </c>
      <c r="J3957" s="273">
        <v>703</v>
      </c>
      <c r="K3957" s="273">
        <v>0</v>
      </c>
      <c r="L3957" s="273" t="s">
        <v>66</v>
      </c>
      <c r="N3957" s="273" t="s">
        <v>107</v>
      </c>
      <c r="W3957" s="273">
        <v>138132</v>
      </c>
      <c r="X3957" s="273" t="s">
        <v>83</v>
      </c>
      <c r="Y3957" s="273" t="s">
        <v>63</v>
      </c>
      <c r="Z3957" s="273" t="s">
        <v>228</v>
      </c>
      <c r="AA3957" s="273" t="s">
        <v>237</v>
      </c>
      <c r="AB3957" s="274">
        <v>44927</v>
      </c>
      <c r="AC3957" s="273">
        <v>11948</v>
      </c>
      <c r="AD3957" s="273">
        <v>19</v>
      </c>
      <c r="AE3957" s="273">
        <v>0.127</v>
      </c>
      <c r="AF3957" s="273" t="s">
        <v>90</v>
      </c>
      <c r="AG3957" s="273" t="s">
        <v>1358</v>
      </c>
      <c r="AH3957" s="273" t="s">
        <v>489</v>
      </c>
      <c r="AI3957" s="273" t="s">
        <v>123</v>
      </c>
      <c r="AJ3957" s="273" t="s">
        <v>200</v>
      </c>
      <c r="AK3957" s="273">
        <v>165982</v>
      </c>
      <c r="BV3957" s="279" t="s">
        <v>83</v>
      </c>
      <c r="BW3957" s="280" t="s">
        <v>63</v>
      </c>
      <c r="BX3957" s="280" t="s">
        <v>228</v>
      </c>
      <c r="BY3957" s="280" t="s">
        <v>237</v>
      </c>
      <c r="BZ3957" s="280" t="s">
        <v>86</v>
      </c>
      <c r="CA3957" s="280" t="s">
        <v>87</v>
      </c>
      <c r="CB3957" s="280" t="s">
        <v>101</v>
      </c>
      <c r="CC3957" s="280" t="s">
        <v>102</v>
      </c>
      <c r="CD3957" s="281">
        <v>4</v>
      </c>
      <c r="CE3957" s="277">
        <v>45200</v>
      </c>
      <c r="CF3957" s="280">
        <v>29459</v>
      </c>
      <c r="CG3957" s="280" t="s">
        <v>103</v>
      </c>
      <c r="CH3957" s="280">
        <v>959.18503999999996</v>
      </c>
      <c r="CI3957" s="280" t="s">
        <v>104</v>
      </c>
      <c r="CJ3957" s="280"/>
      <c r="CK3957" s="280"/>
      <c r="CL3957" s="280"/>
      <c r="CM3957" s="280" t="s">
        <v>73</v>
      </c>
      <c r="CN3957" s="280">
        <v>3</v>
      </c>
    </row>
    <row r="3958" spans="4:92">
      <c r="D3958" s="273" t="s">
        <v>83</v>
      </c>
      <c r="E3958" s="273" t="s">
        <v>75</v>
      </c>
      <c r="F3958" s="273" t="s">
        <v>357</v>
      </c>
      <c r="G3958" s="273" t="s">
        <v>629</v>
      </c>
      <c r="H3958" s="274">
        <v>44927</v>
      </c>
      <c r="I3958" s="273">
        <v>11180</v>
      </c>
      <c r="J3958" s="273">
        <v>703</v>
      </c>
      <c r="K3958" s="273">
        <v>1645</v>
      </c>
      <c r="L3958" s="273" t="s">
        <v>66</v>
      </c>
      <c r="M3958" s="273">
        <v>186.77437499999999</v>
      </c>
      <c r="N3958" s="273" t="s">
        <v>115</v>
      </c>
      <c r="W3958" s="273">
        <v>138131</v>
      </c>
      <c r="X3958" s="273" t="s">
        <v>83</v>
      </c>
      <c r="Y3958" s="273" t="s">
        <v>63</v>
      </c>
      <c r="Z3958" s="273" t="s">
        <v>228</v>
      </c>
      <c r="AA3958" s="273" t="s">
        <v>237</v>
      </c>
      <c r="AB3958" s="274">
        <v>44927</v>
      </c>
      <c r="AC3958" s="273">
        <v>11948</v>
      </c>
      <c r="AD3958" s="273">
        <v>19</v>
      </c>
      <c r="AE3958" s="273">
        <v>0.252</v>
      </c>
      <c r="AF3958" s="273" t="s">
        <v>90</v>
      </c>
      <c r="AG3958" s="273" t="s">
        <v>1026</v>
      </c>
      <c r="AH3958" s="273" t="s">
        <v>1327</v>
      </c>
      <c r="AI3958" s="273" t="s">
        <v>123</v>
      </c>
      <c r="AJ3958" s="273" t="s">
        <v>200</v>
      </c>
      <c r="AK3958" s="273">
        <v>165988</v>
      </c>
      <c r="BV3958" s="336" t="s">
        <v>83</v>
      </c>
      <c r="BW3958" s="337" t="s">
        <v>63</v>
      </c>
      <c r="BX3958" s="337" t="s">
        <v>172</v>
      </c>
      <c r="BY3958" s="337" t="s">
        <v>211</v>
      </c>
      <c r="BZ3958" s="337" t="s">
        <v>126</v>
      </c>
      <c r="CA3958" s="337" t="s">
        <v>127</v>
      </c>
      <c r="CB3958" s="337" t="s">
        <v>128</v>
      </c>
      <c r="CC3958" s="337" t="s">
        <v>129</v>
      </c>
      <c r="CD3958" s="338">
        <v>6</v>
      </c>
      <c r="CE3958" s="335">
        <v>45231</v>
      </c>
      <c r="CF3958" s="337"/>
      <c r="CG3958" s="337"/>
      <c r="CH3958" s="337"/>
      <c r="CI3958" s="337" t="s">
        <v>80</v>
      </c>
      <c r="CJ3958" s="337"/>
      <c r="CK3958" s="337"/>
      <c r="CL3958" s="337"/>
      <c r="CM3958" s="337" t="s">
        <v>73</v>
      </c>
      <c r="CN3958" s="337">
        <v>3</v>
      </c>
    </row>
    <row r="3959" spans="4:92">
      <c r="D3959" s="273" t="s">
        <v>83</v>
      </c>
      <c r="E3959" s="273" t="s">
        <v>75</v>
      </c>
      <c r="F3959" s="273" t="s">
        <v>357</v>
      </c>
      <c r="G3959" s="273" t="s">
        <v>629</v>
      </c>
      <c r="H3959" s="274">
        <v>44958</v>
      </c>
      <c r="I3959" s="273">
        <v>11342</v>
      </c>
      <c r="J3959" s="273">
        <v>703</v>
      </c>
      <c r="W3959" s="273">
        <v>142805</v>
      </c>
      <c r="X3959" s="273" t="s">
        <v>83</v>
      </c>
      <c r="Y3959" s="273" t="s">
        <v>63</v>
      </c>
      <c r="Z3959" s="273" t="s">
        <v>228</v>
      </c>
      <c r="AA3959" s="273" t="s">
        <v>237</v>
      </c>
      <c r="AB3959" s="274">
        <v>44927</v>
      </c>
      <c r="AC3959" s="273">
        <v>11948</v>
      </c>
      <c r="AD3959" s="273">
        <v>19</v>
      </c>
      <c r="AE3959" s="273">
        <v>5.0199999999999996</v>
      </c>
      <c r="AF3959" s="273" t="s">
        <v>90</v>
      </c>
      <c r="AG3959" s="273" t="s">
        <v>798</v>
      </c>
      <c r="AH3959" s="273" t="s">
        <v>953</v>
      </c>
      <c r="AI3959" s="273" t="s">
        <v>123</v>
      </c>
      <c r="AJ3959" s="273" t="s">
        <v>200</v>
      </c>
      <c r="AK3959" s="273">
        <v>165994</v>
      </c>
      <c r="BV3959" s="279" t="s">
        <v>83</v>
      </c>
      <c r="BW3959" s="280" t="s">
        <v>63</v>
      </c>
      <c r="BX3959" s="280" t="s">
        <v>172</v>
      </c>
      <c r="BY3959" s="280" t="s">
        <v>211</v>
      </c>
      <c r="BZ3959" s="280" t="s">
        <v>110</v>
      </c>
      <c r="CA3959" s="280" t="s">
        <v>111</v>
      </c>
      <c r="CB3959" s="280" t="s">
        <v>117</v>
      </c>
      <c r="CC3959" s="280" t="s">
        <v>118</v>
      </c>
      <c r="CD3959" s="281">
        <v>5</v>
      </c>
      <c r="CE3959" s="277">
        <v>45231</v>
      </c>
      <c r="CF3959" s="280"/>
      <c r="CG3959" s="280"/>
      <c r="CH3959" s="280"/>
      <c r="CI3959" s="280" t="s">
        <v>104</v>
      </c>
      <c r="CJ3959" s="280"/>
      <c r="CK3959" s="280"/>
      <c r="CL3959" s="280"/>
      <c r="CM3959" s="280" t="s">
        <v>73</v>
      </c>
      <c r="CN3959" s="280">
        <v>3</v>
      </c>
    </row>
    <row r="3960" spans="4:92">
      <c r="D3960" s="273" t="s">
        <v>83</v>
      </c>
      <c r="E3960" s="273" t="s">
        <v>75</v>
      </c>
      <c r="F3960" s="273" t="s">
        <v>357</v>
      </c>
      <c r="G3960" s="273" t="s">
        <v>629</v>
      </c>
      <c r="H3960" s="274">
        <v>44958</v>
      </c>
      <c r="I3960" s="273">
        <v>11342</v>
      </c>
      <c r="J3960" s="273">
        <v>703</v>
      </c>
      <c r="K3960" s="273">
        <v>0</v>
      </c>
      <c r="L3960" s="273" t="s">
        <v>66</v>
      </c>
      <c r="N3960" s="273" t="s">
        <v>107</v>
      </c>
      <c r="W3960" s="273">
        <v>142830</v>
      </c>
      <c r="X3960" s="273" t="s">
        <v>83</v>
      </c>
      <c r="Y3960" s="273" t="s">
        <v>63</v>
      </c>
      <c r="Z3960" s="273" t="s">
        <v>228</v>
      </c>
      <c r="AA3960" s="273" t="s">
        <v>237</v>
      </c>
      <c r="AB3960" s="274">
        <v>44958</v>
      </c>
      <c r="AC3960" s="273">
        <v>11831</v>
      </c>
      <c r="AD3960" s="273">
        <v>19</v>
      </c>
      <c r="AK3960" s="273">
        <v>157219</v>
      </c>
      <c r="BV3960" s="336" t="s">
        <v>83</v>
      </c>
      <c r="BW3960" s="337" t="s">
        <v>63</v>
      </c>
      <c r="BX3960" s="337" t="s">
        <v>172</v>
      </c>
      <c r="BY3960" s="337" t="s">
        <v>211</v>
      </c>
      <c r="BZ3960" s="337" t="s">
        <v>86</v>
      </c>
      <c r="CA3960" s="337" t="s">
        <v>87</v>
      </c>
      <c r="CB3960" s="337" t="s">
        <v>101</v>
      </c>
      <c r="CC3960" s="337" t="s">
        <v>102</v>
      </c>
      <c r="CD3960" s="338">
        <v>4</v>
      </c>
      <c r="CE3960" s="335">
        <v>45231</v>
      </c>
      <c r="CF3960" s="337">
        <v>1569</v>
      </c>
      <c r="CG3960" s="337" t="s">
        <v>103</v>
      </c>
      <c r="CH3960" s="337">
        <v>51.086640000000003</v>
      </c>
      <c r="CI3960" s="337" t="s">
        <v>104</v>
      </c>
      <c r="CJ3960" s="337"/>
      <c r="CK3960" s="337"/>
      <c r="CL3960" s="337"/>
      <c r="CM3960" s="337" t="s">
        <v>73</v>
      </c>
      <c r="CN3960" s="337">
        <v>3</v>
      </c>
    </row>
    <row r="3961" spans="4:92">
      <c r="D3961" s="273" t="s">
        <v>83</v>
      </c>
      <c r="E3961" s="273" t="s">
        <v>75</v>
      </c>
      <c r="F3961" s="273" t="s">
        <v>357</v>
      </c>
      <c r="G3961" s="273" t="s">
        <v>629</v>
      </c>
      <c r="H3961" s="274">
        <v>44958</v>
      </c>
      <c r="I3961" s="273">
        <v>11342</v>
      </c>
      <c r="J3961" s="273">
        <v>703</v>
      </c>
      <c r="K3961" s="273">
        <v>1026</v>
      </c>
      <c r="L3961" s="273" t="s">
        <v>66</v>
      </c>
      <c r="M3961" s="273">
        <v>116.55249999999999</v>
      </c>
      <c r="N3961" s="273" t="s">
        <v>115</v>
      </c>
      <c r="W3961" s="273">
        <v>142829</v>
      </c>
      <c r="X3961" s="273" t="s">
        <v>83</v>
      </c>
      <c r="Y3961" s="273" t="s">
        <v>63</v>
      </c>
      <c r="Z3961" s="273" t="s">
        <v>228</v>
      </c>
      <c r="AA3961" s="273" t="s">
        <v>237</v>
      </c>
      <c r="AB3961" s="274">
        <v>44958</v>
      </c>
      <c r="AC3961" s="273">
        <v>11981</v>
      </c>
      <c r="AD3961" s="273">
        <v>19</v>
      </c>
      <c r="AE3961" s="273">
        <v>1.3522000000000001</v>
      </c>
      <c r="AF3961" s="273" t="s">
        <v>90</v>
      </c>
      <c r="AG3961" s="273" t="s">
        <v>1333</v>
      </c>
      <c r="AH3961" s="273" t="s">
        <v>1334</v>
      </c>
      <c r="AI3961" s="273" t="s">
        <v>123</v>
      </c>
      <c r="AJ3961" s="273" t="s">
        <v>214</v>
      </c>
      <c r="AK3961" s="273">
        <v>159898</v>
      </c>
      <c r="BV3961" s="279" t="s">
        <v>83</v>
      </c>
      <c r="BW3961" s="280" t="s">
        <v>63</v>
      </c>
      <c r="BX3961" s="280" t="s">
        <v>172</v>
      </c>
      <c r="BY3961" s="280" t="s">
        <v>211</v>
      </c>
      <c r="BZ3961" s="280" t="s">
        <v>110</v>
      </c>
      <c r="CA3961" s="280" t="s">
        <v>111</v>
      </c>
      <c r="CB3961" s="280" t="s">
        <v>112</v>
      </c>
      <c r="CC3961" s="280" t="s">
        <v>113</v>
      </c>
      <c r="CD3961" s="281">
        <v>4</v>
      </c>
      <c r="CE3961" s="277">
        <v>45231</v>
      </c>
      <c r="CF3961" s="280"/>
      <c r="CG3961" s="280"/>
      <c r="CH3961" s="280"/>
      <c r="CI3961" s="280" t="s">
        <v>80</v>
      </c>
      <c r="CJ3961" s="280"/>
      <c r="CK3961" s="280"/>
      <c r="CL3961" s="280"/>
      <c r="CM3961" s="280" t="s">
        <v>73</v>
      </c>
      <c r="CN3961" s="280">
        <v>3</v>
      </c>
    </row>
    <row r="3962" spans="4:92">
      <c r="D3962" s="273" t="s">
        <v>83</v>
      </c>
      <c r="E3962" s="273" t="s">
        <v>75</v>
      </c>
      <c r="F3962" s="273" t="s">
        <v>357</v>
      </c>
      <c r="G3962" s="273" t="s">
        <v>629</v>
      </c>
      <c r="H3962" s="274">
        <v>44986</v>
      </c>
      <c r="I3962" s="273">
        <v>11504</v>
      </c>
      <c r="J3962" s="273">
        <v>703</v>
      </c>
      <c r="W3962" s="273">
        <v>147503</v>
      </c>
      <c r="X3962" s="273" t="s">
        <v>83</v>
      </c>
      <c r="Y3962" s="273" t="s">
        <v>63</v>
      </c>
      <c r="Z3962" s="273" t="s">
        <v>228</v>
      </c>
      <c r="AA3962" s="273" t="s">
        <v>237</v>
      </c>
      <c r="AB3962" s="274">
        <v>44958</v>
      </c>
      <c r="AC3962" s="273">
        <v>11981</v>
      </c>
      <c r="AD3962" s="273">
        <v>19</v>
      </c>
      <c r="AE3962" s="273">
        <v>0.81920000000000004</v>
      </c>
      <c r="AF3962" s="273" t="s">
        <v>90</v>
      </c>
      <c r="AG3962" s="273" t="s">
        <v>879</v>
      </c>
      <c r="AH3962" s="273" t="s">
        <v>880</v>
      </c>
      <c r="AI3962" s="273" t="s">
        <v>123</v>
      </c>
      <c r="AJ3962" s="273" t="s">
        <v>214</v>
      </c>
      <c r="AK3962" s="273">
        <v>166228</v>
      </c>
      <c r="BV3962" s="336" t="s">
        <v>83</v>
      </c>
      <c r="BW3962" s="337" t="s">
        <v>63</v>
      </c>
      <c r="BX3962" s="337" t="s">
        <v>172</v>
      </c>
      <c r="BY3962" s="337" t="s">
        <v>211</v>
      </c>
      <c r="BZ3962" s="337" t="s">
        <v>86</v>
      </c>
      <c r="CA3962" s="337" t="s">
        <v>87</v>
      </c>
      <c r="CB3962" s="337" t="s">
        <v>88</v>
      </c>
      <c r="CC3962" s="337" t="s">
        <v>89</v>
      </c>
      <c r="CD3962" s="338">
        <v>3</v>
      </c>
      <c r="CE3962" s="335">
        <v>45231</v>
      </c>
      <c r="CF3962" s="337">
        <v>118</v>
      </c>
      <c r="CG3962" s="337" t="s">
        <v>90</v>
      </c>
      <c r="CH3962" s="337">
        <v>118</v>
      </c>
      <c r="CI3962" s="337" t="s">
        <v>80</v>
      </c>
      <c r="CJ3962" s="337"/>
      <c r="CK3962" s="337"/>
      <c r="CL3962" s="337"/>
      <c r="CM3962" s="337" t="s">
        <v>73</v>
      </c>
      <c r="CN3962" s="337">
        <v>3</v>
      </c>
    </row>
    <row r="3963" spans="4:92">
      <c r="D3963" s="273" t="s">
        <v>83</v>
      </c>
      <c r="E3963" s="273" t="s">
        <v>75</v>
      </c>
      <c r="F3963" s="273" t="s">
        <v>357</v>
      </c>
      <c r="G3963" s="273" t="s">
        <v>629</v>
      </c>
      <c r="H3963" s="274">
        <v>44986</v>
      </c>
      <c r="I3963" s="273">
        <v>11504</v>
      </c>
      <c r="J3963" s="273">
        <v>703</v>
      </c>
      <c r="K3963" s="273">
        <v>0</v>
      </c>
      <c r="L3963" s="273" t="s">
        <v>66</v>
      </c>
      <c r="N3963" s="273" t="s">
        <v>107</v>
      </c>
      <c r="W3963" s="273">
        <v>147528</v>
      </c>
      <c r="X3963" s="273" t="s">
        <v>83</v>
      </c>
      <c r="Y3963" s="273" t="s">
        <v>63</v>
      </c>
      <c r="Z3963" s="273" t="s">
        <v>228</v>
      </c>
      <c r="AA3963" s="273" t="s">
        <v>237</v>
      </c>
      <c r="AB3963" s="274">
        <v>44958</v>
      </c>
      <c r="AC3963" s="273">
        <v>11981</v>
      </c>
      <c r="AD3963" s="273">
        <v>19</v>
      </c>
      <c r="AE3963" s="273">
        <v>0.69</v>
      </c>
      <c r="AF3963" s="273" t="s">
        <v>90</v>
      </c>
      <c r="AG3963" s="273" t="s">
        <v>1304</v>
      </c>
      <c r="AH3963" s="273" t="s">
        <v>1364</v>
      </c>
      <c r="AI3963" s="273" t="s">
        <v>123</v>
      </c>
      <c r="AJ3963" s="273" t="s">
        <v>200</v>
      </c>
      <c r="AK3963" s="273">
        <v>166239</v>
      </c>
      <c r="BV3963" s="279" t="s">
        <v>83</v>
      </c>
      <c r="BW3963" s="280" t="s">
        <v>63</v>
      </c>
      <c r="BX3963" s="280" t="s">
        <v>172</v>
      </c>
      <c r="BY3963" s="280" t="s">
        <v>211</v>
      </c>
      <c r="BZ3963" s="280" t="s">
        <v>86</v>
      </c>
      <c r="CA3963" s="280" t="s">
        <v>87</v>
      </c>
      <c r="CB3963" s="280" t="s">
        <v>88</v>
      </c>
      <c r="CC3963" s="280" t="s">
        <v>89</v>
      </c>
      <c r="CD3963" s="281">
        <v>3</v>
      </c>
      <c r="CE3963" s="277">
        <v>45261</v>
      </c>
      <c r="CF3963" s="280">
        <v>81</v>
      </c>
      <c r="CG3963" s="280" t="s">
        <v>90</v>
      </c>
      <c r="CH3963" s="280">
        <v>81</v>
      </c>
      <c r="CI3963" s="280" t="s">
        <v>80</v>
      </c>
      <c r="CJ3963" s="280"/>
      <c r="CK3963" s="280"/>
      <c r="CL3963" s="280"/>
      <c r="CM3963" s="280" t="s">
        <v>73</v>
      </c>
      <c r="CN3963" s="280">
        <v>3</v>
      </c>
    </row>
    <row r="3964" spans="4:92">
      <c r="D3964" s="273" t="s">
        <v>83</v>
      </c>
      <c r="E3964" s="273" t="s">
        <v>75</v>
      </c>
      <c r="F3964" s="273" t="s">
        <v>357</v>
      </c>
      <c r="G3964" s="273" t="s">
        <v>629</v>
      </c>
      <c r="H3964" s="274">
        <v>44986</v>
      </c>
      <c r="I3964" s="273">
        <v>11504</v>
      </c>
      <c r="J3964" s="273">
        <v>703</v>
      </c>
      <c r="K3964" s="273">
        <v>306</v>
      </c>
      <c r="L3964" s="273" t="s">
        <v>66</v>
      </c>
      <c r="M3964" s="273">
        <v>34.773125</v>
      </c>
      <c r="N3964" s="273" t="s">
        <v>115</v>
      </c>
      <c r="W3964" s="273">
        <v>147527</v>
      </c>
      <c r="X3964" s="273" t="s">
        <v>83</v>
      </c>
      <c r="Y3964" s="273" t="s">
        <v>63</v>
      </c>
      <c r="Z3964" s="273" t="s">
        <v>228</v>
      </c>
      <c r="AA3964" s="273" t="s">
        <v>237</v>
      </c>
      <c r="AB3964" s="274">
        <v>44958</v>
      </c>
      <c r="AC3964" s="273">
        <v>11981</v>
      </c>
      <c r="AD3964" s="273">
        <v>19</v>
      </c>
      <c r="AE3964" s="273">
        <v>1.3</v>
      </c>
      <c r="AF3964" s="273" t="s">
        <v>90</v>
      </c>
      <c r="AG3964" s="273" t="s">
        <v>995</v>
      </c>
      <c r="AH3964" s="273" t="s">
        <v>1321</v>
      </c>
      <c r="AI3964" s="273" t="s">
        <v>199</v>
      </c>
      <c r="AJ3964" s="273" t="s">
        <v>200</v>
      </c>
      <c r="AK3964" s="273">
        <v>166246</v>
      </c>
      <c r="BV3964" s="336" t="s">
        <v>83</v>
      </c>
      <c r="BW3964" s="337" t="s">
        <v>63</v>
      </c>
      <c r="BX3964" s="337" t="s">
        <v>172</v>
      </c>
      <c r="BY3964" s="337" t="s">
        <v>211</v>
      </c>
      <c r="BZ3964" s="337" t="s">
        <v>110</v>
      </c>
      <c r="CA3964" s="337" t="s">
        <v>111</v>
      </c>
      <c r="CB3964" s="337" t="s">
        <v>112</v>
      </c>
      <c r="CC3964" s="337" t="s">
        <v>113</v>
      </c>
      <c r="CD3964" s="338">
        <v>4</v>
      </c>
      <c r="CE3964" s="335">
        <v>45261</v>
      </c>
      <c r="CF3964" s="337"/>
      <c r="CG3964" s="337"/>
      <c r="CH3964" s="337"/>
      <c r="CI3964" s="337" t="s">
        <v>80</v>
      </c>
      <c r="CJ3964" s="337"/>
      <c r="CK3964" s="337"/>
      <c r="CL3964" s="337"/>
      <c r="CM3964" s="337" t="s">
        <v>73</v>
      </c>
      <c r="CN3964" s="337">
        <v>3</v>
      </c>
    </row>
    <row r="3965" spans="4:92">
      <c r="D3965" s="273" t="s">
        <v>83</v>
      </c>
      <c r="E3965" s="273" t="s">
        <v>75</v>
      </c>
      <c r="F3965" s="273" t="s">
        <v>357</v>
      </c>
      <c r="G3965" s="273" t="s">
        <v>629</v>
      </c>
      <c r="H3965" s="274">
        <v>45017</v>
      </c>
      <c r="I3965" s="273">
        <v>11666</v>
      </c>
      <c r="J3965" s="273">
        <v>703</v>
      </c>
      <c r="W3965" s="273">
        <v>152201</v>
      </c>
      <c r="X3965" s="273" t="s">
        <v>83</v>
      </c>
      <c r="Y3965" s="273" t="s">
        <v>63</v>
      </c>
      <c r="Z3965" s="273" t="s">
        <v>228</v>
      </c>
      <c r="AA3965" s="273" t="s">
        <v>237</v>
      </c>
      <c r="AB3965" s="274">
        <v>44958</v>
      </c>
      <c r="AC3965" s="273">
        <v>11981</v>
      </c>
      <c r="AD3965" s="273">
        <v>19</v>
      </c>
      <c r="AE3965" s="273">
        <v>8.24</v>
      </c>
      <c r="AF3965" s="273" t="s">
        <v>90</v>
      </c>
      <c r="AG3965" s="273" t="s">
        <v>887</v>
      </c>
      <c r="AH3965" s="273" t="s">
        <v>1348</v>
      </c>
      <c r="AI3965" s="273" t="s">
        <v>123</v>
      </c>
      <c r="AJ3965" s="273" t="s">
        <v>200</v>
      </c>
      <c r="AK3965" s="273">
        <v>166251</v>
      </c>
      <c r="BV3965" s="279" t="s">
        <v>83</v>
      </c>
      <c r="BW3965" s="280" t="s">
        <v>63</v>
      </c>
      <c r="BX3965" s="280" t="s">
        <v>172</v>
      </c>
      <c r="BY3965" s="280" t="s">
        <v>211</v>
      </c>
      <c r="BZ3965" s="280" t="s">
        <v>86</v>
      </c>
      <c r="CA3965" s="280" t="s">
        <v>87</v>
      </c>
      <c r="CB3965" s="280" t="s">
        <v>101</v>
      </c>
      <c r="CC3965" s="280" t="s">
        <v>102</v>
      </c>
      <c r="CD3965" s="281">
        <v>4</v>
      </c>
      <c r="CE3965" s="277">
        <v>45261</v>
      </c>
      <c r="CF3965" s="280">
        <v>1100</v>
      </c>
      <c r="CG3965" s="280" t="s">
        <v>103</v>
      </c>
      <c r="CH3965" s="280">
        <v>35.816000000000003</v>
      </c>
      <c r="CI3965" s="280" t="s">
        <v>104</v>
      </c>
      <c r="CJ3965" s="280"/>
      <c r="CK3965" s="280"/>
      <c r="CL3965" s="280"/>
      <c r="CM3965" s="280" t="s">
        <v>73</v>
      </c>
      <c r="CN3965" s="280">
        <v>3</v>
      </c>
    </row>
    <row r="3966" spans="4:92">
      <c r="D3966" s="273" t="s">
        <v>83</v>
      </c>
      <c r="E3966" s="273" t="s">
        <v>75</v>
      </c>
      <c r="F3966" s="273" t="s">
        <v>357</v>
      </c>
      <c r="G3966" s="273" t="s">
        <v>629</v>
      </c>
      <c r="H3966" s="274">
        <v>45017</v>
      </c>
      <c r="I3966" s="273">
        <v>11666</v>
      </c>
      <c r="J3966" s="273">
        <v>703</v>
      </c>
      <c r="K3966" s="273">
        <v>0</v>
      </c>
      <c r="L3966" s="273" t="s">
        <v>66</v>
      </c>
      <c r="N3966" s="273" t="s">
        <v>107</v>
      </c>
      <c r="W3966" s="273">
        <v>152226</v>
      </c>
      <c r="X3966" s="273" t="s">
        <v>83</v>
      </c>
      <c r="Y3966" s="273" t="s">
        <v>63</v>
      </c>
      <c r="Z3966" s="273" t="s">
        <v>228</v>
      </c>
      <c r="AA3966" s="273" t="s">
        <v>237</v>
      </c>
      <c r="AB3966" s="274">
        <v>45261</v>
      </c>
      <c r="AC3966" s="273">
        <v>16893</v>
      </c>
      <c r="AD3966" s="273">
        <v>19</v>
      </c>
      <c r="AE3966" s="273">
        <v>15.32</v>
      </c>
      <c r="AF3966" s="273" t="s">
        <v>90</v>
      </c>
      <c r="AG3966" s="273" t="s">
        <v>887</v>
      </c>
      <c r="AH3966" s="273" t="s">
        <v>1348</v>
      </c>
      <c r="AI3966" s="273" t="s">
        <v>123</v>
      </c>
      <c r="AJ3966" s="273" t="s">
        <v>200</v>
      </c>
      <c r="AK3966" s="273">
        <v>317365</v>
      </c>
      <c r="BV3966" s="336" t="s">
        <v>83</v>
      </c>
      <c r="BW3966" s="337" t="s">
        <v>63</v>
      </c>
      <c r="BX3966" s="337" t="s">
        <v>172</v>
      </c>
      <c r="BY3966" s="337" t="s">
        <v>211</v>
      </c>
      <c r="BZ3966" s="337" t="s">
        <v>110</v>
      </c>
      <c r="CA3966" s="337" t="s">
        <v>111</v>
      </c>
      <c r="CB3966" s="337" t="s">
        <v>117</v>
      </c>
      <c r="CC3966" s="337" t="s">
        <v>118</v>
      </c>
      <c r="CD3966" s="338">
        <v>5</v>
      </c>
      <c r="CE3966" s="335">
        <v>45261</v>
      </c>
      <c r="CF3966" s="337"/>
      <c r="CG3966" s="337"/>
      <c r="CH3966" s="337"/>
      <c r="CI3966" s="337" t="s">
        <v>104</v>
      </c>
      <c r="CJ3966" s="337"/>
      <c r="CK3966" s="337"/>
      <c r="CL3966" s="337"/>
      <c r="CM3966" s="337" t="s">
        <v>73</v>
      </c>
      <c r="CN3966" s="337">
        <v>3</v>
      </c>
    </row>
    <row r="3967" spans="4:92">
      <c r="D3967" s="273" t="s">
        <v>83</v>
      </c>
      <c r="E3967" s="273" t="s">
        <v>75</v>
      </c>
      <c r="F3967" s="273" t="s">
        <v>357</v>
      </c>
      <c r="G3967" s="273" t="s">
        <v>629</v>
      </c>
      <c r="H3967" s="274">
        <v>45017</v>
      </c>
      <c r="I3967" s="273">
        <v>11666</v>
      </c>
      <c r="J3967" s="273">
        <v>703</v>
      </c>
      <c r="K3967" s="273">
        <v>244</v>
      </c>
      <c r="L3967" s="273" t="s">
        <v>66</v>
      </c>
      <c r="M3967" s="273">
        <v>27.709250000000001</v>
      </c>
      <c r="N3967" s="273" t="s">
        <v>115</v>
      </c>
      <c r="W3967" s="273">
        <v>152225</v>
      </c>
      <c r="X3967" s="273" t="s">
        <v>83</v>
      </c>
      <c r="Y3967" s="273" t="s">
        <v>63</v>
      </c>
      <c r="Z3967" s="273" t="s">
        <v>228</v>
      </c>
      <c r="AA3967" s="273" t="s">
        <v>237</v>
      </c>
      <c r="AB3967" s="274">
        <v>45261</v>
      </c>
      <c r="AC3967" s="273">
        <v>16893</v>
      </c>
      <c r="AD3967" s="273">
        <v>19</v>
      </c>
      <c r="AE3967" s="273">
        <v>1.72</v>
      </c>
      <c r="AF3967" s="273" t="s">
        <v>90</v>
      </c>
      <c r="AG3967" s="273" t="s">
        <v>884</v>
      </c>
      <c r="AH3967" s="273" t="s">
        <v>1349</v>
      </c>
      <c r="AI3967" s="273" t="s">
        <v>123</v>
      </c>
      <c r="AJ3967" s="273" t="s">
        <v>200</v>
      </c>
      <c r="AK3967" s="273">
        <v>317371</v>
      </c>
      <c r="BV3967" s="279" t="s">
        <v>83</v>
      </c>
      <c r="BW3967" s="280" t="s">
        <v>63</v>
      </c>
      <c r="BX3967" s="280" t="s">
        <v>172</v>
      </c>
      <c r="BY3967" s="280" t="s">
        <v>211</v>
      </c>
      <c r="BZ3967" s="280" t="s">
        <v>126</v>
      </c>
      <c r="CA3967" s="280" t="s">
        <v>127</v>
      </c>
      <c r="CB3967" s="280" t="s">
        <v>128</v>
      </c>
      <c r="CC3967" s="280" t="s">
        <v>129</v>
      </c>
      <c r="CD3967" s="281">
        <v>6</v>
      </c>
      <c r="CE3967" s="277">
        <v>45261</v>
      </c>
      <c r="CF3967" s="280"/>
      <c r="CG3967" s="280"/>
      <c r="CH3967" s="280"/>
      <c r="CI3967" s="280" t="s">
        <v>80</v>
      </c>
      <c r="CJ3967" s="280"/>
      <c r="CK3967" s="280"/>
      <c r="CL3967" s="280"/>
      <c r="CM3967" s="280" t="s">
        <v>73</v>
      </c>
      <c r="CN3967" s="280">
        <v>3</v>
      </c>
    </row>
    <row r="3968" spans="4:92">
      <c r="D3968" s="273" t="s">
        <v>83</v>
      </c>
      <c r="E3968" s="273" t="s">
        <v>75</v>
      </c>
      <c r="F3968" s="273" t="s">
        <v>357</v>
      </c>
      <c r="G3968" s="273" t="s">
        <v>629</v>
      </c>
      <c r="H3968" s="274">
        <v>45047</v>
      </c>
      <c r="I3968" s="273">
        <v>12282</v>
      </c>
      <c r="J3968" s="273">
        <v>703</v>
      </c>
      <c r="W3968" s="273">
        <v>177720</v>
      </c>
      <c r="X3968" s="273" t="s">
        <v>83</v>
      </c>
      <c r="Y3968" s="273" t="s">
        <v>63</v>
      </c>
      <c r="Z3968" s="273" t="s">
        <v>228</v>
      </c>
      <c r="AA3968" s="273" t="s">
        <v>237</v>
      </c>
      <c r="AB3968" s="274">
        <v>45261</v>
      </c>
      <c r="AC3968" s="273">
        <v>16893</v>
      </c>
      <c r="AD3968" s="273">
        <v>19</v>
      </c>
      <c r="AE3968" s="273">
        <v>1.7</v>
      </c>
      <c r="AF3968" s="273" t="s">
        <v>90</v>
      </c>
      <c r="AG3968" s="273" t="s">
        <v>884</v>
      </c>
      <c r="AH3968" s="273" t="s">
        <v>1351</v>
      </c>
      <c r="AI3968" s="273" t="s">
        <v>123</v>
      </c>
      <c r="AJ3968" s="273" t="s">
        <v>200</v>
      </c>
      <c r="AK3968" s="273">
        <v>317377</v>
      </c>
      <c r="BV3968" s="336" t="s">
        <v>83</v>
      </c>
      <c r="BW3968" s="337" t="s">
        <v>63</v>
      </c>
      <c r="BX3968" s="337" t="s">
        <v>172</v>
      </c>
      <c r="BY3968" s="337" t="s">
        <v>211</v>
      </c>
      <c r="BZ3968" s="337" t="s">
        <v>138</v>
      </c>
      <c r="CA3968" s="337" t="s">
        <v>139</v>
      </c>
      <c r="CB3968" s="337" t="s">
        <v>190</v>
      </c>
      <c r="CC3968" s="337" t="s">
        <v>191</v>
      </c>
      <c r="CD3968" s="338">
        <v>8</v>
      </c>
      <c r="CE3968" s="335">
        <v>45231</v>
      </c>
      <c r="CF3968" s="337">
        <v>0</v>
      </c>
      <c r="CG3968" s="337" t="s">
        <v>90</v>
      </c>
      <c r="CH3968" s="337">
        <v>0</v>
      </c>
      <c r="CI3968" s="337" t="s">
        <v>80</v>
      </c>
      <c r="CJ3968" s="337"/>
      <c r="CK3968" s="337"/>
      <c r="CL3968" s="337"/>
      <c r="CM3968" s="337" t="s">
        <v>73</v>
      </c>
      <c r="CN3968" s="337">
        <v>3</v>
      </c>
    </row>
    <row r="3969" spans="4:92">
      <c r="D3969" s="273" t="s">
        <v>83</v>
      </c>
      <c r="E3969" s="273" t="s">
        <v>75</v>
      </c>
      <c r="F3969" s="273" t="s">
        <v>357</v>
      </c>
      <c r="G3969" s="273" t="s">
        <v>629</v>
      </c>
      <c r="H3969" s="274">
        <v>45047</v>
      </c>
      <c r="I3969" s="273">
        <v>12282</v>
      </c>
      <c r="J3969" s="273">
        <v>703</v>
      </c>
      <c r="K3969" s="273">
        <v>0</v>
      </c>
      <c r="L3969" s="273" t="s">
        <v>66</v>
      </c>
      <c r="N3969" s="273" t="s">
        <v>107</v>
      </c>
      <c r="W3969" s="273">
        <v>177745</v>
      </c>
      <c r="X3969" s="273" t="s">
        <v>83</v>
      </c>
      <c r="Y3969" s="273" t="s">
        <v>63</v>
      </c>
      <c r="Z3969" s="273" t="s">
        <v>228</v>
      </c>
      <c r="AA3969" s="273" t="s">
        <v>237</v>
      </c>
      <c r="AB3969" s="274">
        <v>45261</v>
      </c>
      <c r="AC3969" s="273">
        <v>16893</v>
      </c>
      <c r="AD3969" s="273">
        <v>19</v>
      </c>
      <c r="AE3969" s="273">
        <v>43.302</v>
      </c>
      <c r="AF3969" s="273" t="s">
        <v>90</v>
      </c>
      <c r="AG3969" s="273" t="s">
        <v>795</v>
      </c>
      <c r="AH3969" s="273" t="s">
        <v>1354</v>
      </c>
      <c r="AI3969" s="273" t="s">
        <v>123</v>
      </c>
      <c r="AJ3969" s="273" t="s">
        <v>200</v>
      </c>
      <c r="AK3969" s="273">
        <v>317383</v>
      </c>
      <c r="BV3969" s="279" t="s">
        <v>83</v>
      </c>
      <c r="BW3969" s="280" t="s">
        <v>63</v>
      </c>
      <c r="BX3969" s="280" t="s">
        <v>172</v>
      </c>
      <c r="BY3969" s="280" t="s">
        <v>211</v>
      </c>
      <c r="BZ3969" s="280" t="s">
        <v>86</v>
      </c>
      <c r="CA3969" s="280" t="s">
        <v>87</v>
      </c>
      <c r="CB3969" s="280" t="s">
        <v>179</v>
      </c>
      <c r="CC3969" s="280" t="s">
        <v>180</v>
      </c>
      <c r="CD3969" s="281">
        <v>1</v>
      </c>
      <c r="CE3969" s="277">
        <v>45231</v>
      </c>
      <c r="CF3969" s="280"/>
      <c r="CG3969" s="280" t="s">
        <v>181</v>
      </c>
      <c r="CH3969" s="280"/>
      <c r="CI3969" s="280" t="s">
        <v>181</v>
      </c>
      <c r="CJ3969" s="280" t="s">
        <v>1266</v>
      </c>
      <c r="CK3969" s="280"/>
      <c r="CL3969" s="280"/>
      <c r="CM3969" s="280" t="s">
        <v>73</v>
      </c>
      <c r="CN3969" s="280">
        <v>3</v>
      </c>
    </row>
    <row r="3970" spans="4:92">
      <c r="D3970" s="273" t="s">
        <v>83</v>
      </c>
      <c r="E3970" s="273" t="s">
        <v>75</v>
      </c>
      <c r="F3970" s="273" t="s">
        <v>357</v>
      </c>
      <c r="G3970" s="273" t="s">
        <v>629</v>
      </c>
      <c r="H3970" s="274">
        <v>45047</v>
      </c>
      <c r="I3970" s="273">
        <v>12282</v>
      </c>
      <c r="J3970" s="273">
        <v>703</v>
      </c>
      <c r="K3970" s="273">
        <v>634</v>
      </c>
      <c r="L3970" s="273" t="s">
        <v>66</v>
      </c>
      <c r="M3970" s="273">
        <v>72.018749999999997</v>
      </c>
      <c r="N3970" s="273" t="s">
        <v>115</v>
      </c>
      <c r="W3970" s="273">
        <v>177744</v>
      </c>
      <c r="X3970" s="273" t="s">
        <v>83</v>
      </c>
      <c r="Y3970" s="273" t="s">
        <v>63</v>
      </c>
      <c r="Z3970" s="273" t="s">
        <v>228</v>
      </c>
      <c r="AA3970" s="273" t="s">
        <v>237</v>
      </c>
      <c r="AB3970" s="274">
        <v>45261</v>
      </c>
      <c r="AC3970" s="273">
        <v>16893</v>
      </c>
      <c r="AD3970" s="273">
        <v>19</v>
      </c>
      <c r="AE3970" s="273">
        <v>0.27800000000000002</v>
      </c>
      <c r="AF3970" s="273" t="s">
        <v>90</v>
      </c>
      <c r="AG3970" s="273" t="s">
        <v>1355</v>
      </c>
      <c r="AH3970" s="273" t="s">
        <v>1356</v>
      </c>
      <c r="AI3970" s="273" t="s">
        <v>123</v>
      </c>
      <c r="AJ3970" s="273" t="s">
        <v>200</v>
      </c>
      <c r="AK3970" s="273">
        <v>317389</v>
      </c>
      <c r="BV3970" s="336" t="s">
        <v>83</v>
      </c>
      <c r="BW3970" s="337" t="s">
        <v>63</v>
      </c>
      <c r="BX3970" s="337" t="s">
        <v>172</v>
      </c>
      <c r="BY3970" s="337" t="s">
        <v>211</v>
      </c>
      <c r="BZ3970" s="337" t="s">
        <v>167</v>
      </c>
      <c r="CA3970" s="337" t="s">
        <v>168</v>
      </c>
      <c r="CB3970" s="337" t="s">
        <v>319</v>
      </c>
      <c r="CC3970" s="337" t="s">
        <v>320</v>
      </c>
      <c r="CD3970" s="338">
        <v>15</v>
      </c>
      <c r="CE3970" s="335">
        <v>45231</v>
      </c>
      <c r="CF3970" s="337">
        <v>0</v>
      </c>
      <c r="CG3970" s="337" t="s">
        <v>90</v>
      </c>
      <c r="CH3970" s="337">
        <v>0</v>
      </c>
      <c r="CI3970" s="337" t="s">
        <v>80</v>
      </c>
      <c r="CJ3970" s="337"/>
      <c r="CK3970" s="337"/>
      <c r="CL3970" s="337"/>
      <c r="CM3970" s="337" t="s">
        <v>73</v>
      </c>
      <c r="CN3970" s="337">
        <v>3</v>
      </c>
    </row>
    <row r="3971" spans="4:92">
      <c r="D3971" s="273" t="s">
        <v>83</v>
      </c>
      <c r="E3971" s="273" t="s">
        <v>75</v>
      </c>
      <c r="F3971" s="273" t="s">
        <v>357</v>
      </c>
      <c r="G3971" s="273" t="s">
        <v>629</v>
      </c>
      <c r="H3971" s="274">
        <v>45078</v>
      </c>
      <c r="I3971" s="273">
        <v>12551</v>
      </c>
      <c r="J3971" s="273">
        <v>703</v>
      </c>
      <c r="W3971" s="273">
        <v>189556</v>
      </c>
      <c r="X3971" s="273" t="s">
        <v>83</v>
      </c>
      <c r="Y3971" s="273" t="s">
        <v>63</v>
      </c>
      <c r="Z3971" s="273" t="s">
        <v>228</v>
      </c>
      <c r="AA3971" s="273" t="s">
        <v>237</v>
      </c>
      <c r="AB3971" s="274">
        <v>45261</v>
      </c>
      <c r="AC3971" s="273">
        <v>16893</v>
      </c>
      <c r="AD3971" s="273">
        <v>19</v>
      </c>
      <c r="AE3971" s="273">
        <v>0.53300000000000003</v>
      </c>
      <c r="AF3971" s="273" t="s">
        <v>90</v>
      </c>
      <c r="AG3971" s="273" t="s">
        <v>1358</v>
      </c>
      <c r="AH3971" s="273" t="s">
        <v>489</v>
      </c>
      <c r="AI3971" s="273" t="s">
        <v>123</v>
      </c>
      <c r="AJ3971" s="273" t="s">
        <v>200</v>
      </c>
      <c r="AK3971" s="273">
        <v>317395</v>
      </c>
      <c r="BV3971" s="279" t="s">
        <v>83</v>
      </c>
      <c r="BW3971" s="280" t="s">
        <v>63</v>
      </c>
      <c r="BX3971" s="280" t="s">
        <v>172</v>
      </c>
      <c r="BY3971" s="280" t="s">
        <v>211</v>
      </c>
      <c r="BZ3971" s="280" t="s">
        <v>167</v>
      </c>
      <c r="CA3971" s="280" t="s">
        <v>168</v>
      </c>
      <c r="CB3971" s="280" t="s">
        <v>313</v>
      </c>
      <c r="CC3971" s="280" t="s">
        <v>314</v>
      </c>
      <c r="CD3971" s="281">
        <v>14</v>
      </c>
      <c r="CE3971" s="277">
        <v>45231</v>
      </c>
      <c r="CF3971" s="280">
        <v>0</v>
      </c>
      <c r="CG3971" s="280" t="s">
        <v>90</v>
      </c>
      <c r="CH3971" s="280">
        <v>0</v>
      </c>
      <c r="CI3971" s="280" t="s">
        <v>80</v>
      </c>
      <c r="CJ3971" s="280"/>
      <c r="CK3971" s="280"/>
      <c r="CL3971" s="280"/>
      <c r="CM3971" s="280" t="s">
        <v>73</v>
      </c>
      <c r="CN3971" s="280">
        <v>3</v>
      </c>
    </row>
    <row r="3972" spans="4:92">
      <c r="D3972" s="273" t="s">
        <v>83</v>
      </c>
      <c r="E3972" s="273" t="s">
        <v>75</v>
      </c>
      <c r="F3972" s="273" t="s">
        <v>357</v>
      </c>
      <c r="G3972" s="273" t="s">
        <v>629</v>
      </c>
      <c r="H3972" s="274">
        <v>45078</v>
      </c>
      <c r="I3972" s="273">
        <v>12551</v>
      </c>
      <c r="J3972" s="273">
        <v>703</v>
      </c>
      <c r="K3972" s="273">
        <v>0</v>
      </c>
      <c r="L3972" s="273" t="s">
        <v>66</v>
      </c>
      <c r="N3972" s="273" t="s">
        <v>107</v>
      </c>
      <c r="W3972" s="273">
        <v>189581</v>
      </c>
      <c r="X3972" s="273" t="s">
        <v>83</v>
      </c>
      <c r="Y3972" s="273" t="s">
        <v>63</v>
      </c>
      <c r="Z3972" s="273" t="s">
        <v>228</v>
      </c>
      <c r="AA3972" s="273" t="s">
        <v>237</v>
      </c>
      <c r="AB3972" s="274">
        <v>45261</v>
      </c>
      <c r="AC3972" s="273">
        <v>16893</v>
      </c>
      <c r="AD3972" s="273">
        <v>19</v>
      </c>
      <c r="AE3972" s="273">
        <v>7.98</v>
      </c>
      <c r="AF3972" s="273" t="s">
        <v>90</v>
      </c>
      <c r="AG3972" s="273" t="s">
        <v>989</v>
      </c>
      <c r="AH3972" s="273" t="s">
        <v>1891</v>
      </c>
      <c r="AI3972" s="273" t="s">
        <v>123</v>
      </c>
      <c r="AJ3972" s="273" t="s">
        <v>200</v>
      </c>
      <c r="AK3972" s="273">
        <v>317401</v>
      </c>
      <c r="BV3972" s="336" t="s">
        <v>83</v>
      </c>
      <c r="BW3972" s="337" t="s">
        <v>63</v>
      </c>
      <c r="BX3972" s="337" t="s">
        <v>172</v>
      </c>
      <c r="BY3972" s="337" t="s">
        <v>211</v>
      </c>
      <c r="BZ3972" s="337" t="s">
        <v>167</v>
      </c>
      <c r="CA3972" s="337" t="s">
        <v>168</v>
      </c>
      <c r="CB3972" s="337" t="s">
        <v>353</v>
      </c>
      <c r="CC3972" s="337" t="s">
        <v>354</v>
      </c>
      <c r="CD3972" s="338">
        <v>13</v>
      </c>
      <c r="CE3972" s="335">
        <v>45231</v>
      </c>
      <c r="CF3972" s="337">
        <v>195</v>
      </c>
      <c r="CG3972" s="337" t="s">
        <v>90</v>
      </c>
      <c r="CH3972" s="337">
        <v>195</v>
      </c>
      <c r="CI3972" s="337" t="s">
        <v>80</v>
      </c>
      <c r="CJ3972" s="337"/>
      <c r="CK3972" s="337"/>
      <c r="CL3972" s="337"/>
      <c r="CM3972" s="337" t="s">
        <v>73</v>
      </c>
      <c r="CN3972" s="337">
        <v>3</v>
      </c>
    </row>
    <row r="3973" spans="4:92">
      <c r="D3973" s="273" t="s">
        <v>83</v>
      </c>
      <c r="E3973" s="273" t="s">
        <v>75</v>
      </c>
      <c r="F3973" s="273" t="s">
        <v>357</v>
      </c>
      <c r="G3973" s="273" t="s">
        <v>629</v>
      </c>
      <c r="H3973" s="274">
        <v>45078</v>
      </c>
      <c r="I3973" s="273">
        <v>12551</v>
      </c>
      <c r="J3973" s="273">
        <v>703</v>
      </c>
      <c r="K3973" s="273">
        <v>1078</v>
      </c>
      <c r="L3973" s="273" t="s">
        <v>66</v>
      </c>
      <c r="M3973" s="273">
        <v>122.42037500000001</v>
      </c>
      <c r="N3973" s="273" t="s">
        <v>115</v>
      </c>
      <c r="W3973" s="273">
        <v>189580</v>
      </c>
      <c r="X3973" s="273" t="s">
        <v>83</v>
      </c>
      <c r="Y3973" s="273" t="s">
        <v>63</v>
      </c>
      <c r="Z3973" s="273" t="s">
        <v>228</v>
      </c>
      <c r="AA3973" s="273" t="s">
        <v>237</v>
      </c>
      <c r="AB3973" s="274">
        <v>45261</v>
      </c>
      <c r="AC3973" s="273">
        <v>16893</v>
      </c>
      <c r="AD3973" s="273">
        <v>19</v>
      </c>
      <c r="AE3973" s="273">
        <v>0.22500000000000001</v>
      </c>
      <c r="AF3973" s="273" t="s">
        <v>90</v>
      </c>
      <c r="AG3973" s="273" t="s">
        <v>1876</v>
      </c>
      <c r="AH3973" s="273" t="s">
        <v>1877</v>
      </c>
      <c r="AI3973" s="273" t="s">
        <v>123</v>
      </c>
      <c r="AJ3973" s="273" t="s">
        <v>200</v>
      </c>
      <c r="AK3973" s="273">
        <v>317407</v>
      </c>
      <c r="BV3973" s="279" t="s">
        <v>83</v>
      </c>
      <c r="BW3973" s="280" t="s">
        <v>63</v>
      </c>
      <c r="BX3973" s="280" t="s">
        <v>172</v>
      </c>
      <c r="BY3973" s="280" t="s">
        <v>211</v>
      </c>
      <c r="BZ3973" s="280" t="s">
        <v>151</v>
      </c>
      <c r="CA3973" s="280" t="s">
        <v>152</v>
      </c>
      <c r="CB3973" s="280" t="s">
        <v>161</v>
      </c>
      <c r="CC3973" s="280" t="s">
        <v>162</v>
      </c>
      <c r="CD3973" s="281">
        <v>11</v>
      </c>
      <c r="CE3973" s="277">
        <v>45231</v>
      </c>
      <c r="CF3973" s="280">
        <v>94.4</v>
      </c>
      <c r="CG3973" s="280" t="s">
        <v>90</v>
      </c>
      <c r="CH3973" s="280">
        <v>94.4</v>
      </c>
      <c r="CI3973" s="280" t="s">
        <v>80</v>
      </c>
      <c r="CJ3973" s="280"/>
      <c r="CK3973" s="280"/>
      <c r="CL3973" s="280"/>
      <c r="CM3973" s="280" t="s">
        <v>73</v>
      </c>
      <c r="CN3973" s="280">
        <v>3</v>
      </c>
    </row>
    <row r="3974" spans="4:92">
      <c r="D3974" s="273" t="s">
        <v>83</v>
      </c>
      <c r="E3974" s="273" t="s">
        <v>75</v>
      </c>
      <c r="F3974" s="273" t="s">
        <v>357</v>
      </c>
      <c r="G3974" s="273" t="s">
        <v>629</v>
      </c>
      <c r="H3974" s="274">
        <v>45108</v>
      </c>
      <c r="I3974" s="273">
        <v>12820</v>
      </c>
      <c r="J3974" s="273">
        <v>703</v>
      </c>
      <c r="W3974" s="273">
        <v>203040</v>
      </c>
      <c r="X3974" s="273" t="s">
        <v>83</v>
      </c>
      <c r="Y3974" s="273" t="s">
        <v>63</v>
      </c>
      <c r="Z3974" s="273" t="s">
        <v>228</v>
      </c>
      <c r="AA3974" s="273" t="s">
        <v>237</v>
      </c>
      <c r="AB3974" s="274">
        <v>45261</v>
      </c>
      <c r="AC3974" s="273">
        <v>16893</v>
      </c>
      <c r="AD3974" s="273">
        <v>19</v>
      </c>
      <c r="AE3974" s="273">
        <v>0.248</v>
      </c>
      <c r="AF3974" s="273" t="s">
        <v>90</v>
      </c>
      <c r="AG3974" s="273" t="s">
        <v>1026</v>
      </c>
      <c r="AH3974" s="273" t="s">
        <v>1327</v>
      </c>
      <c r="AI3974" s="273" t="s">
        <v>123</v>
      </c>
      <c r="AJ3974" s="273" t="s">
        <v>200</v>
      </c>
      <c r="AK3974" s="273">
        <v>317413</v>
      </c>
      <c r="BV3974" s="336" t="s">
        <v>83</v>
      </c>
      <c r="BW3974" s="337" t="s">
        <v>63</v>
      </c>
      <c r="BX3974" s="337" t="s">
        <v>172</v>
      </c>
      <c r="BY3974" s="337" t="s">
        <v>211</v>
      </c>
      <c r="BZ3974" s="337" t="s">
        <v>151</v>
      </c>
      <c r="CA3974" s="337" t="s">
        <v>152</v>
      </c>
      <c r="CB3974" s="337" t="s">
        <v>153</v>
      </c>
      <c r="CC3974" s="337" t="s">
        <v>154</v>
      </c>
      <c r="CD3974" s="338">
        <v>10</v>
      </c>
      <c r="CE3974" s="335">
        <v>45231</v>
      </c>
      <c r="CF3974" s="337">
        <v>118</v>
      </c>
      <c r="CG3974" s="337" t="s">
        <v>90</v>
      </c>
      <c r="CH3974" s="337">
        <v>118</v>
      </c>
      <c r="CI3974" s="337" t="s">
        <v>80</v>
      </c>
      <c r="CJ3974" s="337"/>
      <c r="CK3974" s="337"/>
      <c r="CL3974" s="337"/>
      <c r="CM3974" s="337" t="s">
        <v>73</v>
      </c>
      <c r="CN3974" s="337">
        <v>3</v>
      </c>
    </row>
    <row r="3975" spans="4:92">
      <c r="D3975" s="273" t="s">
        <v>83</v>
      </c>
      <c r="E3975" s="273" t="s">
        <v>75</v>
      </c>
      <c r="F3975" s="273" t="s">
        <v>357</v>
      </c>
      <c r="G3975" s="273" t="s">
        <v>629</v>
      </c>
      <c r="H3975" s="274">
        <v>45108</v>
      </c>
      <c r="I3975" s="273">
        <v>12820</v>
      </c>
      <c r="J3975" s="273">
        <v>703</v>
      </c>
      <c r="K3975" s="273">
        <v>0</v>
      </c>
      <c r="L3975" s="273" t="s">
        <v>66</v>
      </c>
      <c r="N3975" s="273" t="s">
        <v>107</v>
      </c>
      <c r="W3975" s="273">
        <v>203065</v>
      </c>
      <c r="X3975" s="273" t="s">
        <v>83</v>
      </c>
      <c r="Y3975" s="273" t="s">
        <v>63</v>
      </c>
      <c r="Z3975" s="273" t="s">
        <v>228</v>
      </c>
      <c r="AA3975" s="273" t="s">
        <v>237</v>
      </c>
      <c r="AB3975" s="274">
        <v>45261</v>
      </c>
      <c r="AC3975" s="273">
        <v>16893</v>
      </c>
      <c r="AD3975" s="273">
        <v>19</v>
      </c>
      <c r="AE3975" s="273">
        <v>26.81</v>
      </c>
      <c r="AF3975" s="273" t="s">
        <v>90</v>
      </c>
      <c r="AG3975" s="273" t="s">
        <v>798</v>
      </c>
      <c r="AH3975" s="273" t="s">
        <v>953</v>
      </c>
      <c r="AI3975" s="273" t="s">
        <v>123</v>
      </c>
      <c r="AJ3975" s="273" t="s">
        <v>200</v>
      </c>
      <c r="AK3975" s="273">
        <v>317419</v>
      </c>
      <c r="BV3975" s="279" t="s">
        <v>83</v>
      </c>
      <c r="BW3975" s="280" t="s">
        <v>63</v>
      </c>
      <c r="BX3975" s="280" t="s">
        <v>172</v>
      </c>
      <c r="BY3975" s="280" t="s">
        <v>211</v>
      </c>
      <c r="BZ3975" s="280" t="s">
        <v>167</v>
      </c>
      <c r="CA3975" s="280" t="s">
        <v>168</v>
      </c>
      <c r="CB3975" s="280" t="s">
        <v>169</v>
      </c>
      <c r="CC3975" s="280" t="s">
        <v>170</v>
      </c>
      <c r="CD3975" s="281">
        <v>12</v>
      </c>
      <c r="CE3975" s="277">
        <v>45231</v>
      </c>
      <c r="CF3975" s="280">
        <v>0</v>
      </c>
      <c r="CG3975" s="280" t="s">
        <v>90</v>
      </c>
      <c r="CH3975" s="280">
        <v>0</v>
      </c>
      <c r="CI3975" s="280" t="s">
        <v>80</v>
      </c>
      <c r="CJ3975" s="280"/>
      <c r="CK3975" s="280"/>
      <c r="CL3975" s="280"/>
      <c r="CM3975" s="280" t="s">
        <v>73</v>
      </c>
      <c r="CN3975" s="280">
        <v>3</v>
      </c>
    </row>
    <row r="3976" spans="4:92">
      <c r="D3976" s="273" t="s">
        <v>83</v>
      </c>
      <c r="E3976" s="273" t="s">
        <v>75</v>
      </c>
      <c r="F3976" s="273" t="s">
        <v>357</v>
      </c>
      <c r="G3976" s="273" t="s">
        <v>629</v>
      </c>
      <c r="H3976" s="274">
        <v>45108</v>
      </c>
      <c r="I3976" s="273">
        <v>12820</v>
      </c>
      <c r="J3976" s="273">
        <v>703</v>
      </c>
      <c r="K3976" s="273">
        <v>1531</v>
      </c>
      <c r="L3976" s="273" t="s">
        <v>66</v>
      </c>
      <c r="M3976" s="273">
        <v>140.27125000000001</v>
      </c>
      <c r="N3976" s="273" t="s">
        <v>115</v>
      </c>
      <c r="W3976" s="273">
        <v>203064</v>
      </c>
      <c r="X3976" s="273" t="s">
        <v>83</v>
      </c>
      <c r="Y3976" s="273" t="s">
        <v>63</v>
      </c>
      <c r="Z3976" s="273" t="s">
        <v>228</v>
      </c>
      <c r="AA3976" s="273" t="s">
        <v>244</v>
      </c>
      <c r="AB3976" s="274">
        <v>44927</v>
      </c>
      <c r="AC3976" s="273">
        <v>11794</v>
      </c>
      <c r="AD3976" s="273">
        <v>20</v>
      </c>
      <c r="AK3976" s="273">
        <v>156516</v>
      </c>
      <c r="BV3976" s="336" t="s">
        <v>83</v>
      </c>
      <c r="BW3976" s="337" t="s">
        <v>63</v>
      </c>
      <c r="BX3976" s="337" t="s">
        <v>172</v>
      </c>
      <c r="BY3976" s="337" t="s">
        <v>211</v>
      </c>
      <c r="BZ3976" s="337" t="s">
        <v>126</v>
      </c>
      <c r="CA3976" s="337" t="s">
        <v>127</v>
      </c>
      <c r="CB3976" s="337" t="s">
        <v>133</v>
      </c>
      <c r="CC3976" s="337" t="s">
        <v>134</v>
      </c>
      <c r="CD3976" s="338">
        <v>7</v>
      </c>
      <c r="CE3976" s="335">
        <v>45231</v>
      </c>
      <c r="CF3976" s="337"/>
      <c r="CG3976" s="337"/>
      <c r="CH3976" s="337"/>
      <c r="CI3976" s="337" t="s">
        <v>104</v>
      </c>
      <c r="CJ3976" s="337"/>
      <c r="CK3976" s="337"/>
      <c r="CL3976" s="337"/>
      <c r="CM3976" s="337" t="s">
        <v>73</v>
      </c>
      <c r="CN3976" s="337">
        <v>3</v>
      </c>
    </row>
    <row r="3977" spans="4:92">
      <c r="D3977" s="273" t="s">
        <v>83</v>
      </c>
      <c r="E3977" s="273" t="s">
        <v>75</v>
      </c>
      <c r="F3977" s="273" t="s">
        <v>357</v>
      </c>
      <c r="G3977" s="273" t="s">
        <v>629</v>
      </c>
      <c r="H3977" s="274">
        <v>45139</v>
      </c>
      <c r="I3977" s="273">
        <v>13496</v>
      </c>
      <c r="J3977" s="273">
        <v>703</v>
      </c>
      <c r="W3977" s="273">
        <v>221083</v>
      </c>
      <c r="X3977" s="273" t="s">
        <v>83</v>
      </c>
      <c r="Y3977" s="273" t="s">
        <v>63</v>
      </c>
      <c r="Z3977" s="273" t="s">
        <v>228</v>
      </c>
      <c r="AA3977" s="273" t="s">
        <v>244</v>
      </c>
      <c r="AB3977" s="274">
        <v>44927</v>
      </c>
      <c r="AC3977" s="273">
        <v>11949</v>
      </c>
      <c r="AD3977" s="273">
        <v>20</v>
      </c>
      <c r="AE3977" s="273">
        <v>0.32479999999999998</v>
      </c>
      <c r="AF3977" s="273" t="s">
        <v>90</v>
      </c>
      <c r="AG3977" s="273" t="s">
        <v>1333</v>
      </c>
      <c r="AH3977" s="273" t="s">
        <v>1334</v>
      </c>
      <c r="AI3977" s="273" t="s">
        <v>123</v>
      </c>
      <c r="AJ3977" s="273" t="s">
        <v>214</v>
      </c>
      <c r="AK3977" s="273">
        <v>159418</v>
      </c>
      <c r="BV3977" s="279" t="s">
        <v>83</v>
      </c>
      <c r="BW3977" s="280" t="s">
        <v>63</v>
      </c>
      <c r="BX3977" s="280" t="s">
        <v>172</v>
      </c>
      <c r="BY3977" s="280" t="s">
        <v>211</v>
      </c>
      <c r="BZ3977" s="280" t="s">
        <v>138</v>
      </c>
      <c r="CA3977" s="280" t="s">
        <v>139</v>
      </c>
      <c r="CB3977" s="280" t="s">
        <v>140</v>
      </c>
      <c r="CC3977" s="280" t="s">
        <v>141</v>
      </c>
      <c r="CD3977" s="281">
        <v>9</v>
      </c>
      <c r="CE3977" s="277">
        <v>45231</v>
      </c>
      <c r="CF3977" s="280">
        <v>0</v>
      </c>
      <c r="CG3977" s="280" t="s">
        <v>90</v>
      </c>
      <c r="CH3977" s="280">
        <v>0</v>
      </c>
      <c r="CI3977" s="280" t="s">
        <v>80</v>
      </c>
      <c r="CJ3977" s="280"/>
      <c r="CK3977" s="280"/>
      <c r="CL3977" s="280"/>
      <c r="CM3977" s="280" t="s">
        <v>73</v>
      </c>
      <c r="CN3977" s="280">
        <v>3</v>
      </c>
    </row>
    <row r="3978" spans="4:92">
      <c r="D3978" s="273" t="s">
        <v>83</v>
      </c>
      <c r="E3978" s="273" t="s">
        <v>63</v>
      </c>
      <c r="F3978" s="273" t="s">
        <v>501</v>
      </c>
      <c r="G3978" s="273" t="s">
        <v>501</v>
      </c>
      <c r="H3978" s="274">
        <v>45261</v>
      </c>
      <c r="I3978" s="273">
        <v>16952</v>
      </c>
      <c r="J3978" s="273">
        <v>77</v>
      </c>
      <c r="K3978" s="273">
        <v>0</v>
      </c>
      <c r="L3978" s="273" t="s">
        <v>66</v>
      </c>
      <c r="M3978" s="273">
        <v>0</v>
      </c>
      <c r="N3978" s="273" t="s">
        <v>67</v>
      </c>
      <c r="P3978" s="273" t="s">
        <v>68</v>
      </c>
      <c r="Q3978" s="273" t="s">
        <v>69</v>
      </c>
      <c r="R3978" s="273" t="s">
        <v>70</v>
      </c>
      <c r="S3978" s="273" t="s">
        <v>71</v>
      </c>
      <c r="T3978" s="273" t="s">
        <v>72</v>
      </c>
      <c r="U3978" s="273" t="s">
        <v>73</v>
      </c>
      <c r="V3978" s="273" t="s">
        <v>74</v>
      </c>
      <c r="W3978" s="273">
        <v>322588</v>
      </c>
      <c r="X3978" s="273" t="s">
        <v>83</v>
      </c>
      <c r="Y3978" s="273" t="s">
        <v>63</v>
      </c>
      <c r="Z3978" s="273" t="s">
        <v>228</v>
      </c>
      <c r="AA3978" s="273" t="s">
        <v>244</v>
      </c>
      <c r="AB3978" s="274">
        <v>44927</v>
      </c>
      <c r="AC3978" s="273">
        <v>11949</v>
      </c>
      <c r="AD3978" s="273">
        <v>20</v>
      </c>
      <c r="AE3978" s="273">
        <v>0.12</v>
      </c>
      <c r="AF3978" s="273" t="s">
        <v>90</v>
      </c>
      <c r="AG3978" s="273" t="s">
        <v>884</v>
      </c>
      <c r="AH3978" s="273" t="s">
        <v>1195</v>
      </c>
      <c r="AI3978" s="273" t="s">
        <v>123</v>
      </c>
      <c r="AJ3978" s="273" t="s">
        <v>200</v>
      </c>
      <c r="AK3978" s="273">
        <v>168145</v>
      </c>
      <c r="BV3978" s="336" t="s">
        <v>64</v>
      </c>
      <c r="BW3978" s="337" t="s">
        <v>75</v>
      </c>
      <c r="BX3978" s="337" t="s">
        <v>231</v>
      </c>
      <c r="BY3978" s="337" t="s">
        <v>231</v>
      </c>
      <c r="BZ3978" s="337" t="s">
        <v>204</v>
      </c>
      <c r="CA3978" s="337" t="s">
        <v>205</v>
      </c>
      <c r="CB3978" s="337" t="s">
        <v>206</v>
      </c>
      <c r="CC3978" s="337" t="s">
        <v>207</v>
      </c>
      <c r="CD3978" s="338">
        <v>0</v>
      </c>
      <c r="CE3978" s="335">
        <v>44958</v>
      </c>
      <c r="CF3978" s="337"/>
      <c r="CG3978" s="337" t="s">
        <v>181</v>
      </c>
      <c r="CH3978" s="337"/>
      <c r="CI3978" s="337" t="s">
        <v>208</v>
      </c>
      <c r="CJ3978" s="337" t="s">
        <v>209</v>
      </c>
      <c r="CK3978" s="337"/>
      <c r="CL3978" s="337"/>
      <c r="CM3978" s="337" t="s">
        <v>73</v>
      </c>
      <c r="CN3978" s="337">
        <v>3</v>
      </c>
    </row>
    <row r="3979" spans="4:92">
      <c r="D3979" s="273" t="s">
        <v>83</v>
      </c>
      <c r="E3979" s="273" t="s">
        <v>63</v>
      </c>
      <c r="F3979" s="273" t="s">
        <v>501</v>
      </c>
      <c r="G3979" s="273" t="s">
        <v>501</v>
      </c>
      <c r="H3979" s="274">
        <v>45261</v>
      </c>
      <c r="I3979" s="273">
        <v>16952</v>
      </c>
      <c r="J3979" s="273">
        <v>77</v>
      </c>
      <c r="K3979" s="273">
        <v>40007</v>
      </c>
      <c r="L3979" s="273" t="s">
        <v>66</v>
      </c>
      <c r="M3979" s="273">
        <v>5159.7180799999996</v>
      </c>
      <c r="N3979" s="273" t="s">
        <v>67</v>
      </c>
      <c r="P3979" s="273" t="s">
        <v>92</v>
      </c>
      <c r="Q3979" s="273" t="s">
        <v>69</v>
      </c>
      <c r="R3979" s="273" t="s">
        <v>70</v>
      </c>
      <c r="S3979" s="273" t="s">
        <v>834</v>
      </c>
      <c r="T3979" s="273" t="s">
        <v>835</v>
      </c>
      <c r="U3979" s="273" t="s">
        <v>73</v>
      </c>
      <c r="V3979" s="273" t="s">
        <v>836</v>
      </c>
      <c r="W3979" s="273">
        <v>322605</v>
      </c>
      <c r="X3979" s="273" t="s">
        <v>83</v>
      </c>
      <c r="Y3979" s="273" t="s">
        <v>63</v>
      </c>
      <c r="Z3979" s="273" t="s">
        <v>228</v>
      </c>
      <c r="AA3979" s="273" t="s">
        <v>244</v>
      </c>
      <c r="AB3979" s="274">
        <v>44927</v>
      </c>
      <c r="AC3979" s="273">
        <v>11949</v>
      </c>
      <c r="AD3979" s="273">
        <v>20</v>
      </c>
      <c r="AE3979" s="273">
        <v>7.1999999999999995E-2</v>
      </c>
      <c r="AF3979" s="273" t="s">
        <v>90</v>
      </c>
      <c r="AG3979" s="273" t="s">
        <v>1026</v>
      </c>
      <c r="AH3979" s="273" t="s">
        <v>1327</v>
      </c>
      <c r="AI3979" s="273" t="s">
        <v>123</v>
      </c>
      <c r="AJ3979" s="273" t="s">
        <v>200</v>
      </c>
      <c r="AK3979" s="273">
        <v>168151</v>
      </c>
      <c r="BV3979" s="279" t="s">
        <v>64</v>
      </c>
      <c r="BW3979" s="280" t="s">
        <v>75</v>
      </c>
      <c r="BX3979" s="280" t="s">
        <v>231</v>
      </c>
      <c r="BY3979" s="280" t="s">
        <v>231</v>
      </c>
      <c r="BZ3979" s="280" t="s">
        <v>204</v>
      </c>
      <c r="CA3979" s="280" t="s">
        <v>205</v>
      </c>
      <c r="CB3979" s="280" t="s">
        <v>206</v>
      </c>
      <c r="CC3979" s="280" t="s">
        <v>207</v>
      </c>
      <c r="CD3979" s="281">
        <v>0</v>
      </c>
      <c r="CE3979" s="277">
        <v>44958</v>
      </c>
      <c r="CF3979" s="280"/>
      <c r="CG3979" s="280" t="s">
        <v>181</v>
      </c>
      <c r="CH3979" s="280"/>
      <c r="CI3979" s="280" t="s">
        <v>208</v>
      </c>
      <c r="CJ3979" s="280" t="s">
        <v>209</v>
      </c>
      <c r="CK3979" s="280"/>
      <c r="CL3979" s="280"/>
      <c r="CM3979" s="280" t="s">
        <v>73</v>
      </c>
      <c r="CN3979" s="280">
        <v>3</v>
      </c>
    </row>
    <row r="3980" spans="4:92">
      <c r="D3980" s="273" t="s">
        <v>83</v>
      </c>
      <c r="E3980" s="273" t="s">
        <v>63</v>
      </c>
      <c r="F3980" s="273" t="s">
        <v>501</v>
      </c>
      <c r="G3980" s="273" t="s">
        <v>501</v>
      </c>
      <c r="H3980" s="274">
        <v>45261</v>
      </c>
      <c r="I3980" s="273">
        <v>16952</v>
      </c>
      <c r="J3980" s="273">
        <v>77</v>
      </c>
      <c r="K3980" s="273">
        <v>0</v>
      </c>
      <c r="L3980" s="273" t="s">
        <v>66</v>
      </c>
      <c r="N3980" s="273" t="s">
        <v>107</v>
      </c>
      <c r="W3980" s="273">
        <v>322520</v>
      </c>
      <c r="X3980" s="273" t="s">
        <v>83</v>
      </c>
      <c r="Y3980" s="273" t="s">
        <v>63</v>
      </c>
      <c r="Z3980" s="273" t="s">
        <v>228</v>
      </c>
      <c r="AA3980" s="273" t="s">
        <v>244</v>
      </c>
      <c r="AB3980" s="274">
        <v>44927</v>
      </c>
      <c r="AC3980" s="273">
        <v>11949</v>
      </c>
      <c r="AD3980" s="273">
        <v>20</v>
      </c>
      <c r="AE3980" s="273">
        <v>4.87</v>
      </c>
      <c r="AF3980" s="273" t="s">
        <v>90</v>
      </c>
      <c r="AG3980" s="273" t="s">
        <v>798</v>
      </c>
      <c r="AH3980" s="273" t="s">
        <v>953</v>
      </c>
      <c r="AI3980" s="273" t="s">
        <v>123</v>
      </c>
      <c r="AJ3980" s="273" t="s">
        <v>200</v>
      </c>
      <c r="AK3980" s="273">
        <v>168157</v>
      </c>
      <c r="BV3980" s="336" t="s">
        <v>64</v>
      </c>
      <c r="BW3980" s="337" t="s">
        <v>75</v>
      </c>
      <c r="BX3980" s="337" t="s">
        <v>231</v>
      </c>
      <c r="BY3980" s="337" t="s">
        <v>231</v>
      </c>
      <c r="BZ3980" s="337" t="s">
        <v>86</v>
      </c>
      <c r="CA3980" s="337" t="s">
        <v>87</v>
      </c>
      <c r="CB3980" s="337" t="s">
        <v>233</v>
      </c>
      <c r="CC3980" s="337" t="s">
        <v>234</v>
      </c>
      <c r="CD3980" s="338">
        <v>1</v>
      </c>
      <c r="CE3980" s="335">
        <v>44958</v>
      </c>
      <c r="CF3980" s="337"/>
      <c r="CG3980" s="337" t="s">
        <v>181</v>
      </c>
      <c r="CH3980" s="337"/>
      <c r="CI3980" s="337" t="s">
        <v>181</v>
      </c>
      <c r="CJ3980" s="337" t="s">
        <v>1922</v>
      </c>
      <c r="CK3980" s="337"/>
      <c r="CL3980" s="337"/>
      <c r="CM3980" s="337" t="s">
        <v>73</v>
      </c>
      <c r="CN3980" s="337">
        <v>3</v>
      </c>
    </row>
    <row r="3981" spans="4:92">
      <c r="D3981" s="273" t="s">
        <v>83</v>
      </c>
      <c r="E3981" s="273" t="s">
        <v>63</v>
      </c>
      <c r="F3981" s="273" t="s">
        <v>501</v>
      </c>
      <c r="G3981" s="273" t="s">
        <v>501</v>
      </c>
      <c r="H3981" s="274">
        <v>45261</v>
      </c>
      <c r="I3981" s="273">
        <v>16952</v>
      </c>
      <c r="J3981" s="273">
        <v>77</v>
      </c>
      <c r="K3981" s="273">
        <v>75911</v>
      </c>
      <c r="L3981" s="273" t="s">
        <v>66</v>
      </c>
      <c r="M3981" s="273">
        <v>20732.938160000002</v>
      </c>
      <c r="N3981" s="273" t="s">
        <v>115</v>
      </c>
      <c r="W3981" s="273">
        <v>322519</v>
      </c>
      <c r="X3981" s="273" t="s">
        <v>83</v>
      </c>
      <c r="Y3981" s="273" t="s">
        <v>63</v>
      </c>
      <c r="Z3981" s="273" t="s">
        <v>157</v>
      </c>
      <c r="AA3981" s="273" t="s">
        <v>157</v>
      </c>
      <c r="AB3981" s="274">
        <v>44986</v>
      </c>
      <c r="AC3981" s="273">
        <v>12010</v>
      </c>
      <c r="AD3981" s="273">
        <v>10</v>
      </c>
      <c r="AE3981" s="273">
        <v>3.4</v>
      </c>
      <c r="AF3981" s="273" t="s">
        <v>90</v>
      </c>
      <c r="AG3981" s="273" t="s">
        <v>882</v>
      </c>
      <c r="AH3981" s="273" t="s">
        <v>1119</v>
      </c>
      <c r="AI3981" s="273" t="s">
        <v>123</v>
      </c>
      <c r="AJ3981" s="273" t="s">
        <v>214</v>
      </c>
      <c r="AK3981" s="273">
        <v>165568</v>
      </c>
      <c r="BV3981" s="279" t="s">
        <v>64</v>
      </c>
      <c r="BW3981" s="280" t="s">
        <v>75</v>
      </c>
      <c r="BX3981" s="280" t="s">
        <v>231</v>
      </c>
      <c r="BY3981" s="280" t="s">
        <v>231</v>
      </c>
      <c r="BZ3981" s="280" t="s">
        <v>86</v>
      </c>
      <c r="CA3981" s="280" t="s">
        <v>87</v>
      </c>
      <c r="CB3981" s="280" t="s">
        <v>233</v>
      </c>
      <c r="CC3981" s="280" t="s">
        <v>234</v>
      </c>
      <c r="CD3981" s="281">
        <v>1</v>
      </c>
      <c r="CE3981" s="277">
        <v>44958</v>
      </c>
      <c r="CF3981" s="280"/>
      <c r="CG3981" s="280" t="s">
        <v>181</v>
      </c>
      <c r="CH3981" s="280"/>
      <c r="CI3981" s="280" t="s">
        <v>181</v>
      </c>
      <c r="CJ3981" s="280" t="s">
        <v>1922</v>
      </c>
      <c r="CK3981" s="280"/>
      <c r="CL3981" s="280"/>
      <c r="CM3981" s="280" t="s">
        <v>73</v>
      </c>
      <c r="CN3981" s="280">
        <v>3</v>
      </c>
    </row>
    <row r="3982" spans="4:92">
      <c r="D3982" s="273" t="s">
        <v>83</v>
      </c>
      <c r="E3982" s="273" t="s">
        <v>63</v>
      </c>
      <c r="F3982" s="273" t="s">
        <v>84</v>
      </c>
      <c r="G3982" s="273" t="s">
        <v>85</v>
      </c>
      <c r="H3982" s="274">
        <v>44927</v>
      </c>
      <c r="I3982" s="273">
        <v>11127</v>
      </c>
      <c r="J3982" s="273">
        <v>3</v>
      </c>
      <c r="K3982" s="273">
        <v>1684</v>
      </c>
      <c r="L3982" s="273" t="s">
        <v>66</v>
      </c>
      <c r="M3982" s="273">
        <v>0</v>
      </c>
      <c r="N3982" s="273" t="s">
        <v>1010</v>
      </c>
      <c r="O3982" s="273">
        <v>0</v>
      </c>
      <c r="P3982" s="273" t="s">
        <v>1011</v>
      </c>
      <c r="Q3982" s="273" t="s">
        <v>69</v>
      </c>
      <c r="R3982" s="273" t="s">
        <v>1013</v>
      </c>
      <c r="S3982" s="273" t="s">
        <v>1298</v>
      </c>
      <c r="U3982" s="273" t="s">
        <v>73</v>
      </c>
      <c r="V3982" s="273" t="s">
        <v>1843</v>
      </c>
      <c r="W3982" s="273">
        <v>136596</v>
      </c>
      <c r="X3982" s="273" t="s">
        <v>83</v>
      </c>
      <c r="Y3982" s="273" t="s">
        <v>63</v>
      </c>
      <c r="Z3982" s="273" t="s">
        <v>157</v>
      </c>
      <c r="AA3982" s="273" t="s">
        <v>157</v>
      </c>
      <c r="AB3982" s="274">
        <v>44986</v>
      </c>
      <c r="AC3982" s="273">
        <v>12010</v>
      </c>
      <c r="AD3982" s="273">
        <v>10</v>
      </c>
      <c r="AE3982" s="273">
        <v>6.0000000000000001E-3</v>
      </c>
      <c r="AF3982" s="273" t="s">
        <v>90</v>
      </c>
      <c r="AG3982" s="273" t="s">
        <v>995</v>
      </c>
      <c r="AH3982" s="273" t="s">
        <v>1321</v>
      </c>
      <c r="AI3982" s="273" t="s">
        <v>199</v>
      </c>
      <c r="AJ3982" s="273" t="s">
        <v>200</v>
      </c>
      <c r="AK3982" s="273">
        <v>165574</v>
      </c>
      <c r="BV3982" s="336" t="s">
        <v>64</v>
      </c>
      <c r="BW3982" s="337" t="s">
        <v>75</v>
      </c>
      <c r="BX3982" s="337" t="s">
        <v>231</v>
      </c>
      <c r="BY3982" s="337" t="s">
        <v>231</v>
      </c>
      <c r="BZ3982" s="337" t="s">
        <v>86</v>
      </c>
      <c r="CA3982" s="337" t="s">
        <v>87</v>
      </c>
      <c r="CB3982" s="337" t="s">
        <v>233</v>
      </c>
      <c r="CC3982" s="337" t="s">
        <v>234</v>
      </c>
      <c r="CD3982" s="338">
        <v>1</v>
      </c>
      <c r="CE3982" s="335">
        <v>44958</v>
      </c>
      <c r="CF3982" s="337"/>
      <c r="CG3982" s="337" t="s">
        <v>181</v>
      </c>
      <c r="CH3982" s="337"/>
      <c r="CI3982" s="337" t="s">
        <v>181</v>
      </c>
      <c r="CJ3982" s="337" t="s">
        <v>1922</v>
      </c>
      <c r="CK3982" s="337"/>
      <c r="CL3982" s="337"/>
      <c r="CM3982" s="337" t="s">
        <v>73</v>
      </c>
      <c r="CN3982" s="337">
        <v>3</v>
      </c>
    </row>
    <row r="3983" spans="4:92">
      <c r="D3983" s="273" t="s">
        <v>83</v>
      </c>
      <c r="E3983" s="273" t="s">
        <v>63</v>
      </c>
      <c r="F3983" s="273" t="s">
        <v>84</v>
      </c>
      <c r="G3983" s="273" t="s">
        <v>85</v>
      </c>
      <c r="H3983" s="274">
        <v>44927</v>
      </c>
      <c r="I3983" s="273">
        <v>11127</v>
      </c>
      <c r="J3983" s="273">
        <v>3</v>
      </c>
      <c r="K3983" s="273">
        <v>172958</v>
      </c>
      <c r="L3983" s="273" t="s">
        <v>66</v>
      </c>
      <c r="M3983" s="273">
        <v>20376.503840000001</v>
      </c>
      <c r="N3983" s="273" t="s">
        <v>67</v>
      </c>
      <c r="P3983" s="273" t="s">
        <v>92</v>
      </c>
      <c r="Q3983" s="273" t="s">
        <v>69</v>
      </c>
      <c r="R3983" s="273" t="s">
        <v>70</v>
      </c>
      <c r="S3983" s="273" t="s">
        <v>93</v>
      </c>
      <c r="T3983" s="273" t="s">
        <v>94</v>
      </c>
      <c r="U3983" s="273" t="s">
        <v>73</v>
      </c>
      <c r="V3983" s="273" t="s">
        <v>95</v>
      </c>
      <c r="W3983" s="273">
        <v>163821</v>
      </c>
      <c r="X3983" s="273" t="s">
        <v>83</v>
      </c>
      <c r="Y3983" s="273" t="s">
        <v>63</v>
      </c>
      <c r="Z3983" s="273" t="s">
        <v>157</v>
      </c>
      <c r="AA3983" s="273" t="s">
        <v>157</v>
      </c>
      <c r="AB3983" s="274">
        <v>44986</v>
      </c>
      <c r="AC3983" s="273">
        <v>12010</v>
      </c>
      <c r="AD3983" s="273">
        <v>10</v>
      </c>
      <c r="AE3983" s="273">
        <v>2.8</v>
      </c>
      <c r="AF3983" s="273" t="s">
        <v>90</v>
      </c>
      <c r="AH3983" s="273" t="s">
        <v>1124</v>
      </c>
      <c r="AI3983" s="273" t="s">
        <v>123</v>
      </c>
      <c r="AJ3983" s="273" t="s">
        <v>200</v>
      </c>
      <c r="AK3983" s="273">
        <v>165580</v>
      </c>
      <c r="BV3983" s="279" t="s">
        <v>64</v>
      </c>
      <c r="BW3983" s="280" t="s">
        <v>75</v>
      </c>
      <c r="BX3983" s="280" t="s">
        <v>231</v>
      </c>
      <c r="BY3983" s="280" t="s">
        <v>231</v>
      </c>
      <c r="BZ3983" s="280" t="s">
        <v>86</v>
      </c>
      <c r="CA3983" s="280" t="s">
        <v>87</v>
      </c>
      <c r="CB3983" s="280" t="s">
        <v>233</v>
      </c>
      <c r="CC3983" s="280" t="s">
        <v>234</v>
      </c>
      <c r="CD3983" s="281">
        <v>1</v>
      </c>
      <c r="CE3983" s="277">
        <v>44958</v>
      </c>
      <c r="CF3983" s="280"/>
      <c r="CG3983" s="280" t="s">
        <v>181</v>
      </c>
      <c r="CH3983" s="280"/>
      <c r="CI3983" s="280" t="s">
        <v>181</v>
      </c>
      <c r="CJ3983" s="280" t="s">
        <v>1922</v>
      </c>
      <c r="CK3983" s="280"/>
      <c r="CL3983" s="280"/>
      <c r="CM3983" s="280" t="s">
        <v>73</v>
      </c>
      <c r="CN3983" s="280">
        <v>3</v>
      </c>
    </row>
    <row r="3984" spans="4:92">
      <c r="D3984" s="273" t="s">
        <v>83</v>
      </c>
      <c r="E3984" s="273" t="s">
        <v>63</v>
      </c>
      <c r="F3984" s="273" t="s">
        <v>84</v>
      </c>
      <c r="G3984" s="273" t="s">
        <v>85</v>
      </c>
      <c r="H3984" s="274">
        <v>44927</v>
      </c>
      <c r="I3984" s="273">
        <v>11127</v>
      </c>
      <c r="J3984" s="273">
        <v>3</v>
      </c>
      <c r="K3984" s="273">
        <v>90595</v>
      </c>
      <c r="L3984" s="273" t="s">
        <v>66</v>
      </c>
      <c r="M3984" s="273">
        <v>16001.807360000001</v>
      </c>
      <c r="N3984" s="273" t="s">
        <v>67</v>
      </c>
      <c r="P3984" s="273" t="s">
        <v>1011</v>
      </c>
      <c r="Q3984" s="273" t="s">
        <v>69</v>
      </c>
      <c r="R3984" s="273" t="s">
        <v>70</v>
      </c>
      <c r="S3984" s="273" t="s">
        <v>1041</v>
      </c>
      <c r="T3984" s="273" t="s">
        <v>1042</v>
      </c>
      <c r="U3984" s="273" t="s">
        <v>73</v>
      </c>
      <c r="V3984" s="273" t="s">
        <v>1043</v>
      </c>
      <c r="W3984" s="273">
        <v>163840</v>
      </c>
      <c r="X3984" s="273" t="s">
        <v>83</v>
      </c>
      <c r="Y3984" s="273" t="s">
        <v>63</v>
      </c>
      <c r="Z3984" s="273" t="s">
        <v>157</v>
      </c>
      <c r="AA3984" s="273" t="s">
        <v>157</v>
      </c>
      <c r="AB3984" s="274">
        <v>44986</v>
      </c>
      <c r="AC3984" s="273">
        <v>12010</v>
      </c>
      <c r="AD3984" s="273">
        <v>10</v>
      </c>
      <c r="AE3984" s="273">
        <v>7.3</v>
      </c>
      <c r="AF3984" s="273" t="s">
        <v>90</v>
      </c>
      <c r="AG3984" s="273" t="s">
        <v>121</v>
      </c>
      <c r="AH3984" s="273" t="s">
        <v>1096</v>
      </c>
      <c r="AI3984" s="273" t="s">
        <v>123</v>
      </c>
      <c r="AJ3984" s="273" t="s">
        <v>124</v>
      </c>
      <c r="AK3984" s="273">
        <v>165585</v>
      </c>
      <c r="BV3984" s="336" t="s">
        <v>64</v>
      </c>
      <c r="BW3984" s="337" t="s">
        <v>75</v>
      </c>
      <c r="BX3984" s="337" t="s">
        <v>231</v>
      </c>
      <c r="BY3984" s="337" t="s">
        <v>231</v>
      </c>
      <c r="BZ3984" s="337" t="s">
        <v>86</v>
      </c>
      <c r="CA3984" s="337" t="s">
        <v>87</v>
      </c>
      <c r="CB3984" s="337" t="s">
        <v>233</v>
      </c>
      <c r="CC3984" s="337" t="s">
        <v>234</v>
      </c>
      <c r="CD3984" s="338">
        <v>1</v>
      </c>
      <c r="CE3984" s="335">
        <v>44958</v>
      </c>
      <c r="CF3984" s="337"/>
      <c r="CG3984" s="337" t="s">
        <v>181</v>
      </c>
      <c r="CH3984" s="337"/>
      <c r="CI3984" s="337" t="s">
        <v>181</v>
      </c>
      <c r="CJ3984" s="337" t="s">
        <v>1922</v>
      </c>
      <c r="CK3984" s="337"/>
      <c r="CL3984" s="337"/>
      <c r="CM3984" s="337" t="s">
        <v>73</v>
      </c>
      <c r="CN3984" s="337">
        <v>3</v>
      </c>
    </row>
    <row r="3985" spans="4:92">
      <c r="D3985" s="273" t="s">
        <v>83</v>
      </c>
      <c r="E3985" s="273" t="s">
        <v>63</v>
      </c>
      <c r="F3985" s="273" t="s">
        <v>84</v>
      </c>
      <c r="G3985" s="273" t="s">
        <v>85</v>
      </c>
      <c r="H3985" s="274">
        <v>44927</v>
      </c>
      <c r="I3985" s="273">
        <v>11127</v>
      </c>
      <c r="J3985" s="273">
        <v>3</v>
      </c>
      <c r="K3985" s="273">
        <v>0</v>
      </c>
      <c r="L3985" s="273" t="s">
        <v>66</v>
      </c>
      <c r="M3985" s="273">
        <v>0</v>
      </c>
      <c r="N3985" s="273" t="s">
        <v>67</v>
      </c>
      <c r="P3985" s="273" t="s">
        <v>68</v>
      </c>
      <c r="Q3985" s="273" t="s">
        <v>69</v>
      </c>
      <c r="R3985" s="273" t="s">
        <v>70</v>
      </c>
      <c r="S3985" s="273" t="s">
        <v>71</v>
      </c>
      <c r="T3985" s="273" t="s">
        <v>72</v>
      </c>
      <c r="U3985" s="273" t="s">
        <v>73</v>
      </c>
      <c r="V3985" s="273" t="s">
        <v>74</v>
      </c>
      <c r="W3985" s="273">
        <v>163857</v>
      </c>
      <c r="X3985" s="273" t="s">
        <v>83</v>
      </c>
      <c r="Y3985" s="273" t="s">
        <v>63</v>
      </c>
      <c r="Z3985" s="273" t="s">
        <v>157</v>
      </c>
      <c r="AA3985" s="273" t="s">
        <v>157</v>
      </c>
      <c r="AB3985" s="274">
        <v>45017</v>
      </c>
      <c r="AC3985" s="273">
        <v>11902</v>
      </c>
      <c r="AD3985" s="273">
        <v>10</v>
      </c>
      <c r="AK3985" s="273">
        <v>158568</v>
      </c>
      <c r="BV3985" s="279" t="s">
        <v>64</v>
      </c>
      <c r="BW3985" s="280" t="s">
        <v>75</v>
      </c>
      <c r="BX3985" s="280" t="s">
        <v>231</v>
      </c>
      <c r="BY3985" s="280" t="s">
        <v>231</v>
      </c>
      <c r="BZ3985" s="280" t="s">
        <v>86</v>
      </c>
      <c r="CA3985" s="280" t="s">
        <v>87</v>
      </c>
      <c r="CB3985" s="280" t="s">
        <v>233</v>
      </c>
      <c r="CC3985" s="280" t="s">
        <v>234</v>
      </c>
      <c r="CD3985" s="281">
        <v>1</v>
      </c>
      <c r="CE3985" s="277">
        <v>44958</v>
      </c>
      <c r="CF3985" s="280"/>
      <c r="CG3985" s="280" t="s">
        <v>181</v>
      </c>
      <c r="CH3985" s="280"/>
      <c r="CI3985" s="280" t="s">
        <v>181</v>
      </c>
      <c r="CJ3985" s="280" t="s">
        <v>1922</v>
      </c>
      <c r="CK3985" s="280"/>
      <c r="CL3985" s="280"/>
      <c r="CM3985" s="280" t="s">
        <v>73</v>
      </c>
      <c r="CN3985" s="280">
        <v>3</v>
      </c>
    </row>
    <row r="3986" spans="4:92">
      <c r="D3986" s="273" t="s">
        <v>83</v>
      </c>
      <c r="E3986" s="273" t="s">
        <v>63</v>
      </c>
      <c r="F3986" s="273" t="s">
        <v>84</v>
      </c>
      <c r="G3986" s="273" t="s">
        <v>85</v>
      </c>
      <c r="H3986" s="274">
        <v>44927</v>
      </c>
      <c r="I3986" s="273">
        <v>11127</v>
      </c>
      <c r="J3986" s="273">
        <v>3</v>
      </c>
      <c r="K3986" s="273">
        <v>0</v>
      </c>
      <c r="L3986" s="273" t="s">
        <v>66</v>
      </c>
      <c r="N3986" s="273" t="s">
        <v>107</v>
      </c>
      <c r="W3986" s="273">
        <v>136595</v>
      </c>
      <c r="X3986" s="273" t="s">
        <v>83</v>
      </c>
      <c r="Y3986" s="273" t="s">
        <v>63</v>
      </c>
      <c r="Z3986" s="273" t="s">
        <v>157</v>
      </c>
      <c r="AA3986" s="273" t="s">
        <v>157</v>
      </c>
      <c r="AB3986" s="274">
        <v>45017</v>
      </c>
      <c r="AC3986" s="273">
        <v>12043</v>
      </c>
      <c r="AD3986" s="273">
        <v>10</v>
      </c>
      <c r="AE3986" s="273">
        <v>2.6</v>
      </c>
      <c r="AF3986" s="273" t="s">
        <v>90</v>
      </c>
      <c r="AG3986" s="273" t="s">
        <v>882</v>
      </c>
      <c r="AH3986" s="273" t="s">
        <v>1119</v>
      </c>
      <c r="AI3986" s="273" t="s">
        <v>123</v>
      </c>
      <c r="AJ3986" s="273" t="s">
        <v>214</v>
      </c>
      <c r="AK3986" s="273">
        <v>165600</v>
      </c>
      <c r="BV3986" s="336" t="s">
        <v>64</v>
      </c>
      <c r="BW3986" s="337" t="s">
        <v>75</v>
      </c>
      <c r="BX3986" s="337" t="s">
        <v>231</v>
      </c>
      <c r="BY3986" s="337" t="s">
        <v>231</v>
      </c>
      <c r="BZ3986" s="337" t="s">
        <v>86</v>
      </c>
      <c r="CA3986" s="337" t="s">
        <v>87</v>
      </c>
      <c r="CB3986" s="337" t="s">
        <v>233</v>
      </c>
      <c r="CC3986" s="337" t="s">
        <v>234</v>
      </c>
      <c r="CD3986" s="338">
        <v>1</v>
      </c>
      <c r="CE3986" s="335">
        <v>44958</v>
      </c>
      <c r="CF3986" s="337"/>
      <c r="CG3986" s="337" t="s">
        <v>181</v>
      </c>
      <c r="CH3986" s="337"/>
      <c r="CI3986" s="337" t="s">
        <v>181</v>
      </c>
      <c r="CJ3986" s="337" t="s">
        <v>1922</v>
      </c>
      <c r="CK3986" s="337"/>
      <c r="CL3986" s="337"/>
      <c r="CM3986" s="337" t="s">
        <v>73</v>
      </c>
      <c r="CN3986" s="337">
        <v>3</v>
      </c>
    </row>
    <row r="3987" spans="4:92">
      <c r="D3987" s="273" t="s">
        <v>83</v>
      </c>
      <c r="E3987" s="273" t="s">
        <v>63</v>
      </c>
      <c r="F3987" s="273" t="s">
        <v>84</v>
      </c>
      <c r="G3987" s="273" t="s">
        <v>85</v>
      </c>
      <c r="H3987" s="274">
        <v>44927</v>
      </c>
      <c r="I3987" s="273">
        <v>11127</v>
      </c>
      <c r="J3987" s="273">
        <v>3</v>
      </c>
      <c r="K3987" s="273">
        <v>19261</v>
      </c>
      <c r="L3987" s="273" t="s">
        <v>66</v>
      </c>
      <c r="M3987" s="273">
        <v>5878.1544800000001</v>
      </c>
      <c r="N3987" s="273" t="s">
        <v>115</v>
      </c>
      <c r="W3987" s="273">
        <v>136594</v>
      </c>
      <c r="X3987" s="273" t="s">
        <v>83</v>
      </c>
      <c r="Y3987" s="273" t="s">
        <v>63</v>
      </c>
      <c r="Z3987" s="273" t="s">
        <v>157</v>
      </c>
      <c r="AA3987" s="273" t="s">
        <v>157</v>
      </c>
      <c r="AB3987" s="274">
        <v>45017</v>
      </c>
      <c r="AC3987" s="273">
        <v>12043</v>
      </c>
      <c r="AD3987" s="273">
        <v>10</v>
      </c>
      <c r="AE3987" s="273">
        <v>4.0000000000000001E-3</v>
      </c>
      <c r="AF3987" s="273" t="s">
        <v>90</v>
      </c>
      <c r="AG3987" s="273" t="s">
        <v>995</v>
      </c>
      <c r="AH3987" s="273" t="s">
        <v>1321</v>
      </c>
      <c r="AI3987" s="273" t="s">
        <v>199</v>
      </c>
      <c r="AJ3987" s="273" t="s">
        <v>200</v>
      </c>
      <c r="AK3987" s="273">
        <v>165606</v>
      </c>
      <c r="BV3987" s="279" t="s">
        <v>64</v>
      </c>
      <c r="BW3987" s="280" t="s">
        <v>75</v>
      </c>
      <c r="BX3987" s="280" t="s">
        <v>231</v>
      </c>
      <c r="BY3987" s="280" t="s">
        <v>231</v>
      </c>
      <c r="BZ3987" s="280" t="s">
        <v>86</v>
      </c>
      <c r="CA3987" s="280" t="s">
        <v>87</v>
      </c>
      <c r="CB3987" s="280" t="s">
        <v>233</v>
      </c>
      <c r="CC3987" s="280" t="s">
        <v>234</v>
      </c>
      <c r="CD3987" s="281">
        <v>1</v>
      </c>
      <c r="CE3987" s="277">
        <v>44958</v>
      </c>
      <c r="CF3987" s="280"/>
      <c r="CG3987" s="280" t="s">
        <v>181</v>
      </c>
      <c r="CH3987" s="280"/>
      <c r="CI3987" s="280" t="s">
        <v>181</v>
      </c>
      <c r="CJ3987" s="280" t="s">
        <v>1922</v>
      </c>
      <c r="CK3987" s="280"/>
      <c r="CL3987" s="280"/>
      <c r="CM3987" s="280" t="s">
        <v>73</v>
      </c>
      <c r="CN3987" s="280">
        <v>3</v>
      </c>
    </row>
    <row r="3988" spans="4:92">
      <c r="D3988" s="273" t="s">
        <v>83</v>
      </c>
      <c r="E3988" s="273" t="s">
        <v>63</v>
      </c>
      <c r="F3988" s="273" t="s">
        <v>84</v>
      </c>
      <c r="G3988" s="273" t="s">
        <v>85</v>
      </c>
      <c r="H3988" s="274">
        <v>44927</v>
      </c>
      <c r="I3988" s="273">
        <v>17126</v>
      </c>
      <c r="J3988" s="273">
        <v>3</v>
      </c>
      <c r="K3988" s="273">
        <v>937</v>
      </c>
      <c r="L3988" s="273" t="s">
        <v>1202</v>
      </c>
      <c r="M3988" s="273">
        <v>64083.550080000001</v>
      </c>
      <c r="N3988" s="273" t="s">
        <v>1203</v>
      </c>
      <c r="P3988" s="273" t="s">
        <v>1420</v>
      </c>
      <c r="Q3988" s="273" t="s">
        <v>69</v>
      </c>
      <c r="R3988" s="273" t="s">
        <v>1336</v>
      </c>
      <c r="S3988" s="273" t="s">
        <v>1909</v>
      </c>
      <c r="T3988" s="273" t="s">
        <v>1910</v>
      </c>
      <c r="U3988" s="273" t="s">
        <v>73</v>
      </c>
      <c r="V3988" s="273" t="s">
        <v>1911</v>
      </c>
      <c r="W3988" s="273">
        <v>325591</v>
      </c>
      <c r="X3988" s="273" t="s">
        <v>83</v>
      </c>
      <c r="Y3988" s="273" t="s">
        <v>63</v>
      </c>
      <c r="Z3988" s="273" t="s">
        <v>157</v>
      </c>
      <c r="AA3988" s="273" t="s">
        <v>157</v>
      </c>
      <c r="AB3988" s="274">
        <v>45017</v>
      </c>
      <c r="AC3988" s="273">
        <v>12043</v>
      </c>
      <c r="AD3988" s="273">
        <v>10</v>
      </c>
      <c r="AE3988" s="273">
        <v>1.4</v>
      </c>
      <c r="AF3988" s="273" t="s">
        <v>90</v>
      </c>
      <c r="AH3988" s="273" t="s">
        <v>1124</v>
      </c>
      <c r="AI3988" s="273" t="s">
        <v>123</v>
      </c>
      <c r="AJ3988" s="273" t="s">
        <v>200</v>
      </c>
      <c r="AK3988" s="273">
        <v>165612</v>
      </c>
      <c r="BV3988" s="336" t="s">
        <v>83</v>
      </c>
      <c r="BW3988" s="337" t="s">
        <v>63</v>
      </c>
      <c r="BX3988" s="337" t="s">
        <v>172</v>
      </c>
      <c r="BY3988" s="337" t="s">
        <v>184</v>
      </c>
      <c r="BZ3988" s="337" t="s">
        <v>86</v>
      </c>
      <c r="CA3988" s="337" t="s">
        <v>87</v>
      </c>
      <c r="CB3988" s="337" t="s">
        <v>88</v>
      </c>
      <c r="CC3988" s="337" t="s">
        <v>89</v>
      </c>
      <c r="CD3988" s="338">
        <v>3</v>
      </c>
      <c r="CE3988" s="335">
        <v>45200</v>
      </c>
      <c r="CF3988" s="337">
        <v>10</v>
      </c>
      <c r="CG3988" s="337" t="s">
        <v>90</v>
      </c>
      <c r="CH3988" s="337">
        <v>10</v>
      </c>
      <c r="CI3988" s="337" t="s">
        <v>80</v>
      </c>
      <c r="CJ3988" s="337"/>
      <c r="CK3988" s="337"/>
      <c r="CL3988" s="337"/>
      <c r="CM3988" s="337" t="s">
        <v>73</v>
      </c>
      <c r="CN3988" s="337">
        <v>3</v>
      </c>
    </row>
    <row r="3989" spans="4:92">
      <c r="D3989" s="273" t="s">
        <v>83</v>
      </c>
      <c r="E3989" s="273" t="s">
        <v>63</v>
      </c>
      <c r="F3989" s="273" t="s">
        <v>84</v>
      </c>
      <c r="G3989" s="273" t="s">
        <v>85</v>
      </c>
      <c r="H3989" s="274">
        <v>44958</v>
      </c>
      <c r="I3989" s="273">
        <v>11289</v>
      </c>
      <c r="J3989" s="273">
        <v>3</v>
      </c>
      <c r="K3989" s="273">
        <v>1658</v>
      </c>
      <c r="L3989" s="273" t="s">
        <v>66</v>
      </c>
      <c r="M3989" s="273">
        <v>0</v>
      </c>
      <c r="N3989" s="273" t="s">
        <v>1010</v>
      </c>
      <c r="O3989" s="273">
        <v>0</v>
      </c>
      <c r="P3989" s="273" t="s">
        <v>1011</v>
      </c>
      <c r="Q3989" s="273" t="s">
        <v>69</v>
      </c>
      <c r="R3989" s="273" t="s">
        <v>1013</v>
      </c>
      <c r="S3989" s="273" t="s">
        <v>1298</v>
      </c>
      <c r="U3989" s="273" t="s">
        <v>73</v>
      </c>
      <c r="V3989" s="273" t="s">
        <v>1843</v>
      </c>
      <c r="W3989" s="273">
        <v>164065</v>
      </c>
      <c r="X3989" s="273" t="s">
        <v>83</v>
      </c>
      <c r="Y3989" s="273" t="s">
        <v>63</v>
      </c>
      <c r="Z3989" s="273" t="s">
        <v>157</v>
      </c>
      <c r="AA3989" s="273" t="s">
        <v>157</v>
      </c>
      <c r="AB3989" s="274">
        <v>45017</v>
      </c>
      <c r="AC3989" s="273">
        <v>12043</v>
      </c>
      <c r="AD3989" s="273">
        <v>10</v>
      </c>
      <c r="AE3989" s="273">
        <v>6.5</v>
      </c>
      <c r="AF3989" s="273" t="s">
        <v>90</v>
      </c>
      <c r="AG3989" s="273" t="s">
        <v>121</v>
      </c>
      <c r="AH3989" s="273" t="s">
        <v>1096</v>
      </c>
      <c r="AI3989" s="273" t="s">
        <v>123</v>
      </c>
      <c r="AJ3989" s="273" t="s">
        <v>124</v>
      </c>
      <c r="AK3989" s="273">
        <v>165617</v>
      </c>
      <c r="BV3989" s="279" t="s">
        <v>83</v>
      </c>
      <c r="BW3989" s="280" t="s">
        <v>63</v>
      </c>
      <c r="BX3989" s="280" t="s">
        <v>172</v>
      </c>
      <c r="BY3989" s="280" t="s">
        <v>184</v>
      </c>
      <c r="BZ3989" s="280" t="s">
        <v>110</v>
      </c>
      <c r="CA3989" s="280" t="s">
        <v>111</v>
      </c>
      <c r="CB3989" s="280" t="s">
        <v>112</v>
      </c>
      <c r="CC3989" s="280" t="s">
        <v>113</v>
      </c>
      <c r="CD3989" s="281">
        <v>4</v>
      </c>
      <c r="CE3989" s="277">
        <v>45200</v>
      </c>
      <c r="CF3989" s="280"/>
      <c r="CG3989" s="280"/>
      <c r="CH3989" s="280"/>
      <c r="CI3989" s="280" t="s">
        <v>80</v>
      </c>
      <c r="CJ3989" s="280"/>
      <c r="CK3989" s="280"/>
      <c r="CL3989" s="280"/>
      <c r="CM3989" s="280" t="s">
        <v>73</v>
      </c>
      <c r="CN3989" s="280">
        <v>3</v>
      </c>
    </row>
    <row r="3990" spans="4:92">
      <c r="D3990" s="273" t="s">
        <v>83</v>
      </c>
      <c r="E3990" s="273" t="s">
        <v>63</v>
      </c>
      <c r="F3990" s="273" t="s">
        <v>84</v>
      </c>
      <c r="G3990" s="273" t="s">
        <v>85</v>
      </c>
      <c r="H3990" s="274">
        <v>44958</v>
      </c>
      <c r="I3990" s="273">
        <v>11289</v>
      </c>
      <c r="J3990" s="273">
        <v>3</v>
      </c>
      <c r="K3990" s="273">
        <v>89987</v>
      </c>
      <c r="L3990" s="273" t="s">
        <v>66</v>
      </c>
      <c r="M3990" s="273">
        <v>10601.536</v>
      </c>
      <c r="N3990" s="273" t="s">
        <v>67</v>
      </c>
      <c r="P3990" s="273" t="s">
        <v>92</v>
      </c>
      <c r="Q3990" s="273" t="s">
        <v>69</v>
      </c>
      <c r="R3990" s="273" t="s">
        <v>70</v>
      </c>
      <c r="S3990" s="273" t="s">
        <v>93</v>
      </c>
      <c r="T3990" s="273" t="s">
        <v>94</v>
      </c>
      <c r="U3990" s="273" t="s">
        <v>73</v>
      </c>
      <c r="V3990" s="273" t="s">
        <v>95</v>
      </c>
      <c r="W3990" s="273">
        <v>164081</v>
      </c>
      <c r="X3990" s="273" t="s">
        <v>83</v>
      </c>
      <c r="Y3990" s="273" t="s">
        <v>63</v>
      </c>
      <c r="Z3990" s="273" t="s">
        <v>157</v>
      </c>
      <c r="AA3990" s="273" t="s">
        <v>157</v>
      </c>
      <c r="AB3990" s="274">
        <v>45017</v>
      </c>
      <c r="AC3990" s="273">
        <v>14844</v>
      </c>
      <c r="AD3990" s="273">
        <v>10</v>
      </c>
      <c r="AK3990" s="273">
        <v>278250</v>
      </c>
      <c r="BV3990" s="336" t="s">
        <v>83</v>
      </c>
      <c r="BW3990" s="337" t="s">
        <v>63</v>
      </c>
      <c r="BX3990" s="337" t="s">
        <v>172</v>
      </c>
      <c r="BY3990" s="337" t="s">
        <v>184</v>
      </c>
      <c r="BZ3990" s="337" t="s">
        <v>86</v>
      </c>
      <c r="CA3990" s="337" t="s">
        <v>87</v>
      </c>
      <c r="CB3990" s="337" t="s">
        <v>101</v>
      </c>
      <c r="CC3990" s="337" t="s">
        <v>102</v>
      </c>
      <c r="CD3990" s="338">
        <v>4</v>
      </c>
      <c r="CE3990" s="335">
        <v>45200</v>
      </c>
      <c r="CF3990" s="337">
        <v>1982</v>
      </c>
      <c r="CG3990" s="337" t="s">
        <v>103</v>
      </c>
      <c r="CH3990" s="337">
        <v>64.533919999999995</v>
      </c>
      <c r="CI3990" s="337" t="s">
        <v>104</v>
      </c>
      <c r="CJ3990" s="337"/>
      <c r="CK3990" s="337"/>
      <c r="CL3990" s="337"/>
      <c r="CM3990" s="337" t="s">
        <v>73</v>
      </c>
      <c r="CN3990" s="337">
        <v>3</v>
      </c>
    </row>
    <row r="3991" spans="4:92">
      <c r="D3991" s="273" t="s">
        <v>83</v>
      </c>
      <c r="E3991" s="273" t="s">
        <v>63</v>
      </c>
      <c r="F3991" s="273" t="s">
        <v>84</v>
      </c>
      <c r="G3991" s="273" t="s">
        <v>85</v>
      </c>
      <c r="H3991" s="274">
        <v>44958</v>
      </c>
      <c r="I3991" s="273">
        <v>11289</v>
      </c>
      <c r="J3991" s="273">
        <v>3</v>
      </c>
      <c r="K3991" s="273">
        <v>78294</v>
      </c>
      <c r="L3991" s="273" t="s">
        <v>66</v>
      </c>
      <c r="M3991" s="273">
        <v>13829.07856</v>
      </c>
      <c r="N3991" s="273" t="s">
        <v>67</v>
      </c>
      <c r="P3991" s="273" t="s">
        <v>1011</v>
      </c>
      <c r="Q3991" s="273" t="s">
        <v>69</v>
      </c>
      <c r="R3991" s="273" t="s">
        <v>70</v>
      </c>
      <c r="S3991" s="273" t="s">
        <v>1041</v>
      </c>
      <c r="T3991" s="273" t="s">
        <v>1042</v>
      </c>
      <c r="U3991" s="273" t="s">
        <v>73</v>
      </c>
      <c r="V3991" s="273" t="s">
        <v>1043</v>
      </c>
      <c r="W3991" s="273">
        <v>164098</v>
      </c>
      <c r="X3991" s="273" t="s">
        <v>83</v>
      </c>
      <c r="Y3991" s="273" t="s">
        <v>63</v>
      </c>
      <c r="Z3991" s="273" t="s">
        <v>157</v>
      </c>
      <c r="AA3991" s="273" t="s">
        <v>157</v>
      </c>
      <c r="AB3991" s="274">
        <v>45017</v>
      </c>
      <c r="AC3991" s="273">
        <v>14844</v>
      </c>
      <c r="AD3991" s="273">
        <v>10</v>
      </c>
      <c r="AK3991" s="273">
        <v>326971</v>
      </c>
      <c r="BV3991" s="279" t="s">
        <v>83</v>
      </c>
      <c r="BW3991" s="280" t="s">
        <v>63</v>
      </c>
      <c r="BX3991" s="280" t="s">
        <v>172</v>
      </c>
      <c r="BY3991" s="280" t="s">
        <v>184</v>
      </c>
      <c r="BZ3991" s="280" t="s">
        <v>110</v>
      </c>
      <c r="CA3991" s="280" t="s">
        <v>111</v>
      </c>
      <c r="CB3991" s="280" t="s">
        <v>117</v>
      </c>
      <c r="CC3991" s="280" t="s">
        <v>118</v>
      </c>
      <c r="CD3991" s="281">
        <v>5</v>
      </c>
      <c r="CE3991" s="277">
        <v>45200</v>
      </c>
      <c r="CF3991" s="280"/>
      <c r="CG3991" s="280"/>
      <c r="CH3991" s="280"/>
      <c r="CI3991" s="280" t="s">
        <v>104</v>
      </c>
      <c r="CJ3991" s="280"/>
      <c r="CK3991" s="280"/>
      <c r="CL3991" s="280"/>
      <c r="CM3991" s="280" t="s">
        <v>73</v>
      </c>
      <c r="CN3991" s="280">
        <v>3</v>
      </c>
    </row>
    <row r="3992" spans="4:92">
      <c r="D3992" s="273" t="s">
        <v>83</v>
      </c>
      <c r="E3992" s="273" t="s">
        <v>63</v>
      </c>
      <c r="F3992" s="273" t="s">
        <v>84</v>
      </c>
      <c r="G3992" s="273" t="s">
        <v>85</v>
      </c>
      <c r="H3992" s="274">
        <v>44958</v>
      </c>
      <c r="I3992" s="273">
        <v>11289</v>
      </c>
      <c r="J3992" s="273">
        <v>3</v>
      </c>
      <c r="K3992" s="273">
        <v>67793</v>
      </c>
      <c r="L3992" s="273" t="s">
        <v>66</v>
      </c>
      <c r="M3992" s="273">
        <v>9548.9688800000004</v>
      </c>
      <c r="N3992" s="273" t="s">
        <v>67</v>
      </c>
      <c r="P3992" s="273" t="s">
        <v>68</v>
      </c>
      <c r="Q3992" s="273" t="s">
        <v>69</v>
      </c>
      <c r="R3992" s="273" t="s">
        <v>70</v>
      </c>
      <c r="S3992" s="273" t="s">
        <v>71</v>
      </c>
      <c r="T3992" s="273" t="s">
        <v>72</v>
      </c>
      <c r="U3992" s="273" t="s">
        <v>73</v>
      </c>
      <c r="V3992" s="273" t="s">
        <v>74</v>
      </c>
      <c r="W3992" s="273">
        <v>164115</v>
      </c>
      <c r="X3992" s="273" t="s">
        <v>83</v>
      </c>
      <c r="Y3992" s="273" t="s">
        <v>63</v>
      </c>
      <c r="Z3992" s="273" t="s">
        <v>157</v>
      </c>
      <c r="AA3992" s="273" t="s">
        <v>157</v>
      </c>
      <c r="AB3992" s="274">
        <v>45017</v>
      </c>
      <c r="AC3992" s="273">
        <v>14844</v>
      </c>
      <c r="AD3992" s="273">
        <v>10</v>
      </c>
      <c r="AK3992" s="273">
        <v>326974</v>
      </c>
      <c r="BV3992" s="336" t="s">
        <v>83</v>
      </c>
      <c r="BW3992" s="337" t="s">
        <v>63</v>
      </c>
      <c r="BX3992" s="337" t="s">
        <v>172</v>
      </c>
      <c r="BY3992" s="337" t="s">
        <v>184</v>
      </c>
      <c r="BZ3992" s="337" t="s">
        <v>126</v>
      </c>
      <c r="CA3992" s="337" t="s">
        <v>127</v>
      </c>
      <c r="CB3992" s="337" t="s">
        <v>128</v>
      </c>
      <c r="CC3992" s="337" t="s">
        <v>129</v>
      </c>
      <c r="CD3992" s="338">
        <v>6</v>
      </c>
      <c r="CE3992" s="335">
        <v>45200</v>
      </c>
      <c r="CF3992" s="337"/>
      <c r="CG3992" s="337"/>
      <c r="CH3992" s="337"/>
      <c r="CI3992" s="337" t="s">
        <v>80</v>
      </c>
      <c r="CJ3992" s="337"/>
      <c r="CK3992" s="337"/>
      <c r="CL3992" s="337"/>
      <c r="CM3992" s="337" t="s">
        <v>73</v>
      </c>
      <c r="CN3992" s="337">
        <v>3</v>
      </c>
    </row>
    <row r="3993" spans="4:92">
      <c r="D3993" s="273" t="s">
        <v>83</v>
      </c>
      <c r="E3993" s="273" t="s">
        <v>63</v>
      </c>
      <c r="F3993" s="273" t="s">
        <v>84</v>
      </c>
      <c r="G3993" s="273" t="s">
        <v>85</v>
      </c>
      <c r="H3993" s="274">
        <v>44958</v>
      </c>
      <c r="I3993" s="273">
        <v>11289</v>
      </c>
      <c r="J3993" s="273">
        <v>3</v>
      </c>
      <c r="K3993" s="273">
        <v>0</v>
      </c>
      <c r="L3993" s="273" t="s">
        <v>66</v>
      </c>
      <c r="N3993" s="273" t="s">
        <v>107</v>
      </c>
      <c r="W3993" s="273">
        <v>164064</v>
      </c>
      <c r="X3993" s="273" t="s">
        <v>83</v>
      </c>
      <c r="Y3993" s="273" t="s">
        <v>63</v>
      </c>
      <c r="Z3993" s="273" t="s">
        <v>157</v>
      </c>
      <c r="AA3993" s="273" t="s">
        <v>157</v>
      </c>
      <c r="AB3993" s="274">
        <v>45047</v>
      </c>
      <c r="AC3993" s="273">
        <v>12147</v>
      </c>
      <c r="AD3993" s="273">
        <v>10</v>
      </c>
      <c r="AE3993" s="273">
        <v>3.6</v>
      </c>
      <c r="AF3993" s="273" t="s">
        <v>90</v>
      </c>
      <c r="AG3993" s="273" t="s">
        <v>882</v>
      </c>
      <c r="AH3993" s="273" t="s">
        <v>1119</v>
      </c>
      <c r="AI3993" s="273" t="s">
        <v>123</v>
      </c>
      <c r="AJ3993" s="273" t="s">
        <v>214</v>
      </c>
      <c r="AK3993" s="273">
        <v>184896</v>
      </c>
      <c r="BV3993" s="279" t="s">
        <v>83</v>
      </c>
      <c r="BW3993" s="280" t="s">
        <v>63</v>
      </c>
      <c r="BX3993" s="280" t="s">
        <v>172</v>
      </c>
      <c r="BY3993" s="280" t="s">
        <v>184</v>
      </c>
      <c r="BZ3993" s="280" t="s">
        <v>138</v>
      </c>
      <c r="CA3993" s="280" t="s">
        <v>139</v>
      </c>
      <c r="CB3993" s="280" t="s">
        <v>140</v>
      </c>
      <c r="CC3993" s="280" t="s">
        <v>141</v>
      </c>
      <c r="CD3993" s="281">
        <v>9</v>
      </c>
      <c r="CE3993" s="277">
        <v>45200</v>
      </c>
      <c r="CF3993" s="280">
        <v>0</v>
      </c>
      <c r="CG3993" s="280" t="s">
        <v>90</v>
      </c>
      <c r="CH3993" s="280">
        <v>0</v>
      </c>
      <c r="CI3993" s="280" t="s">
        <v>80</v>
      </c>
      <c r="CJ3993" s="280"/>
      <c r="CK3993" s="280"/>
      <c r="CL3993" s="280"/>
      <c r="CM3993" s="280" t="s">
        <v>73</v>
      </c>
      <c r="CN3993" s="280">
        <v>3</v>
      </c>
    </row>
    <row r="3994" spans="4:92">
      <c r="D3994" s="273" t="s">
        <v>83</v>
      </c>
      <c r="E3994" s="273" t="s">
        <v>63</v>
      </c>
      <c r="F3994" s="273" t="s">
        <v>84</v>
      </c>
      <c r="G3994" s="273" t="s">
        <v>85</v>
      </c>
      <c r="H3994" s="274">
        <v>44958</v>
      </c>
      <c r="I3994" s="273">
        <v>11289</v>
      </c>
      <c r="J3994" s="273">
        <v>3</v>
      </c>
      <c r="K3994" s="273">
        <v>35846</v>
      </c>
      <c r="L3994" s="273" t="s">
        <v>66</v>
      </c>
      <c r="M3994" s="273">
        <v>6906.1062400000001</v>
      </c>
      <c r="N3994" s="273" t="s">
        <v>115</v>
      </c>
      <c r="W3994" s="273">
        <v>164063</v>
      </c>
      <c r="X3994" s="273" t="s">
        <v>83</v>
      </c>
      <c r="Y3994" s="273" t="s">
        <v>63</v>
      </c>
      <c r="Z3994" s="273" t="s">
        <v>157</v>
      </c>
      <c r="AA3994" s="273" t="s">
        <v>157</v>
      </c>
      <c r="AB3994" s="274">
        <v>45047</v>
      </c>
      <c r="AC3994" s="273">
        <v>12147</v>
      </c>
      <c r="AD3994" s="273">
        <v>10</v>
      </c>
      <c r="AE3994" s="273">
        <v>6</v>
      </c>
      <c r="AF3994" s="273" t="s">
        <v>90</v>
      </c>
      <c r="AH3994" s="273" t="s">
        <v>1124</v>
      </c>
      <c r="AI3994" s="273" t="s">
        <v>123</v>
      </c>
      <c r="AJ3994" s="273" t="s">
        <v>200</v>
      </c>
      <c r="AK3994" s="273">
        <v>184908</v>
      </c>
      <c r="BV3994" s="336" t="s">
        <v>83</v>
      </c>
      <c r="BW3994" s="337" t="s">
        <v>63</v>
      </c>
      <c r="BX3994" s="337" t="s">
        <v>172</v>
      </c>
      <c r="BY3994" s="337" t="s">
        <v>184</v>
      </c>
      <c r="BZ3994" s="337" t="s">
        <v>126</v>
      </c>
      <c r="CA3994" s="337" t="s">
        <v>127</v>
      </c>
      <c r="CB3994" s="337" t="s">
        <v>133</v>
      </c>
      <c r="CC3994" s="337" t="s">
        <v>134</v>
      </c>
      <c r="CD3994" s="338">
        <v>7</v>
      </c>
      <c r="CE3994" s="335">
        <v>45200</v>
      </c>
      <c r="CF3994" s="337"/>
      <c r="CG3994" s="337"/>
      <c r="CH3994" s="337"/>
      <c r="CI3994" s="337" t="s">
        <v>104</v>
      </c>
      <c r="CJ3994" s="337"/>
      <c r="CK3994" s="337"/>
      <c r="CL3994" s="337"/>
      <c r="CM3994" s="337" t="s">
        <v>73</v>
      </c>
      <c r="CN3994" s="337">
        <v>3</v>
      </c>
    </row>
    <row r="3995" spans="4:92">
      <c r="D3995" s="273" t="s">
        <v>83</v>
      </c>
      <c r="E3995" s="273" t="s">
        <v>63</v>
      </c>
      <c r="F3995" s="273" t="s">
        <v>84</v>
      </c>
      <c r="G3995" s="273" t="s">
        <v>85</v>
      </c>
      <c r="H3995" s="274">
        <v>44986</v>
      </c>
      <c r="I3995" s="273">
        <v>11451</v>
      </c>
      <c r="J3995" s="273">
        <v>3</v>
      </c>
      <c r="K3995" s="273">
        <v>2632</v>
      </c>
      <c r="L3995" s="273" t="s">
        <v>66</v>
      </c>
      <c r="M3995" s="273">
        <v>0</v>
      </c>
      <c r="N3995" s="273" t="s">
        <v>1010</v>
      </c>
      <c r="O3995" s="273">
        <v>0</v>
      </c>
      <c r="P3995" s="273" t="s">
        <v>1011</v>
      </c>
      <c r="Q3995" s="273" t="s">
        <v>69</v>
      </c>
      <c r="R3995" s="273" t="s">
        <v>1013</v>
      </c>
      <c r="S3995" s="273" t="s">
        <v>1298</v>
      </c>
      <c r="U3995" s="273" t="s">
        <v>73</v>
      </c>
      <c r="V3995" s="273" t="s">
        <v>1843</v>
      </c>
      <c r="W3995" s="273">
        <v>164183</v>
      </c>
      <c r="X3995" s="273" t="s">
        <v>83</v>
      </c>
      <c r="Y3995" s="273" t="s">
        <v>63</v>
      </c>
      <c r="Z3995" s="273" t="s">
        <v>157</v>
      </c>
      <c r="AA3995" s="273" t="s">
        <v>157</v>
      </c>
      <c r="AB3995" s="274">
        <v>45047</v>
      </c>
      <c r="AC3995" s="273">
        <v>12147</v>
      </c>
      <c r="AD3995" s="273">
        <v>10</v>
      </c>
      <c r="AE3995" s="273">
        <v>7.2</v>
      </c>
      <c r="AF3995" s="273" t="s">
        <v>90</v>
      </c>
      <c r="AG3995" s="273" t="s">
        <v>121</v>
      </c>
      <c r="AH3995" s="273" t="s">
        <v>1096</v>
      </c>
      <c r="AI3995" s="273" t="s">
        <v>123</v>
      </c>
      <c r="AJ3995" s="273" t="s">
        <v>124</v>
      </c>
      <c r="AK3995" s="273">
        <v>184913</v>
      </c>
      <c r="BV3995" s="279" t="s">
        <v>83</v>
      </c>
      <c r="BW3995" s="280" t="s">
        <v>63</v>
      </c>
      <c r="BX3995" s="280" t="s">
        <v>172</v>
      </c>
      <c r="BY3995" s="280" t="s">
        <v>184</v>
      </c>
      <c r="BZ3995" s="280" t="s">
        <v>167</v>
      </c>
      <c r="CA3995" s="280" t="s">
        <v>168</v>
      </c>
      <c r="CB3995" s="280" t="s">
        <v>169</v>
      </c>
      <c r="CC3995" s="280" t="s">
        <v>170</v>
      </c>
      <c r="CD3995" s="281">
        <v>12</v>
      </c>
      <c r="CE3995" s="277">
        <v>45200</v>
      </c>
      <c r="CF3995" s="280">
        <v>0</v>
      </c>
      <c r="CG3995" s="280" t="s">
        <v>90</v>
      </c>
      <c r="CH3995" s="280">
        <v>0</v>
      </c>
      <c r="CI3995" s="280" t="s">
        <v>80</v>
      </c>
      <c r="CJ3995" s="280"/>
      <c r="CK3995" s="280"/>
      <c r="CL3995" s="280"/>
      <c r="CM3995" s="280" t="s">
        <v>73</v>
      </c>
      <c r="CN3995" s="280">
        <v>3</v>
      </c>
    </row>
    <row r="3996" spans="4:92">
      <c r="D3996" s="273" t="s">
        <v>83</v>
      </c>
      <c r="E3996" s="273" t="s">
        <v>75</v>
      </c>
      <c r="F3996" s="273" t="s">
        <v>357</v>
      </c>
      <c r="G3996" s="273" t="s">
        <v>602</v>
      </c>
      <c r="H3996" s="274">
        <v>45231</v>
      </c>
      <c r="I3996" s="273">
        <v>14518</v>
      </c>
      <c r="J3996" s="273">
        <v>695</v>
      </c>
      <c r="W3996" s="273">
        <v>270703</v>
      </c>
      <c r="X3996" s="273" t="s">
        <v>83</v>
      </c>
      <c r="Y3996" s="273" t="s">
        <v>287</v>
      </c>
      <c r="Z3996" s="273" t="s">
        <v>466</v>
      </c>
      <c r="AA3996" s="273" t="s">
        <v>859</v>
      </c>
      <c r="AB3996" s="274">
        <v>44927</v>
      </c>
      <c r="AC3996" s="273">
        <v>15375</v>
      </c>
      <c r="AD3996" s="273">
        <v>799</v>
      </c>
      <c r="AK3996" s="273">
        <v>320303</v>
      </c>
      <c r="BV3996" s="336" t="s">
        <v>83</v>
      </c>
      <c r="BW3996" s="337" t="s">
        <v>63</v>
      </c>
      <c r="BX3996" s="337" t="s">
        <v>172</v>
      </c>
      <c r="BY3996" s="337" t="s">
        <v>184</v>
      </c>
      <c r="BZ3996" s="337" t="s">
        <v>151</v>
      </c>
      <c r="CA3996" s="337" t="s">
        <v>152</v>
      </c>
      <c r="CB3996" s="337" t="s">
        <v>153</v>
      </c>
      <c r="CC3996" s="337" t="s">
        <v>154</v>
      </c>
      <c r="CD3996" s="338">
        <v>10</v>
      </c>
      <c r="CE3996" s="335">
        <v>45200</v>
      </c>
      <c r="CF3996" s="337">
        <v>10</v>
      </c>
      <c r="CG3996" s="337" t="s">
        <v>90</v>
      </c>
      <c r="CH3996" s="337">
        <v>10</v>
      </c>
      <c r="CI3996" s="337" t="s">
        <v>80</v>
      </c>
      <c r="CJ3996" s="337"/>
      <c r="CK3996" s="337"/>
      <c r="CL3996" s="337"/>
      <c r="CM3996" s="337" t="s">
        <v>73</v>
      </c>
      <c r="CN3996" s="337">
        <v>3</v>
      </c>
    </row>
    <row r="3997" spans="4:92">
      <c r="D3997" s="273" t="s">
        <v>83</v>
      </c>
      <c r="E3997" s="273" t="s">
        <v>75</v>
      </c>
      <c r="F3997" s="273" t="s">
        <v>357</v>
      </c>
      <c r="G3997" s="273" t="s">
        <v>602</v>
      </c>
      <c r="H3997" s="274">
        <v>45231</v>
      </c>
      <c r="I3997" s="273">
        <v>14518</v>
      </c>
      <c r="J3997" s="273">
        <v>695</v>
      </c>
      <c r="K3997" s="273">
        <v>8509</v>
      </c>
      <c r="L3997" s="273" t="s">
        <v>66</v>
      </c>
      <c r="M3997" s="273">
        <v>1345.485625</v>
      </c>
      <c r="N3997" s="273" t="s">
        <v>115</v>
      </c>
      <c r="W3997" s="273">
        <v>270727</v>
      </c>
      <c r="X3997" s="273" t="s">
        <v>83</v>
      </c>
      <c r="Y3997" s="273" t="s">
        <v>287</v>
      </c>
      <c r="Z3997" s="273" t="s">
        <v>466</v>
      </c>
      <c r="AA3997" s="273" t="s">
        <v>859</v>
      </c>
      <c r="AB3997" s="274">
        <v>44927</v>
      </c>
      <c r="AC3997" s="273">
        <v>15375</v>
      </c>
      <c r="AD3997" s="273">
        <v>799</v>
      </c>
      <c r="AK3997" s="273">
        <v>320307</v>
      </c>
      <c r="BV3997" s="279" t="s">
        <v>83</v>
      </c>
      <c r="BW3997" s="280" t="s">
        <v>63</v>
      </c>
      <c r="BX3997" s="280" t="s">
        <v>172</v>
      </c>
      <c r="BY3997" s="280" t="s">
        <v>184</v>
      </c>
      <c r="BZ3997" s="280" t="s">
        <v>151</v>
      </c>
      <c r="CA3997" s="280" t="s">
        <v>152</v>
      </c>
      <c r="CB3997" s="280" t="s">
        <v>161</v>
      </c>
      <c r="CC3997" s="280" t="s">
        <v>162</v>
      </c>
      <c r="CD3997" s="281">
        <v>11</v>
      </c>
      <c r="CE3997" s="277">
        <v>45200</v>
      </c>
      <c r="CF3997" s="280">
        <v>8</v>
      </c>
      <c r="CG3997" s="280" t="s">
        <v>90</v>
      </c>
      <c r="CH3997" s="280">
        <v>8</v>
      </c>
      <c r="CI3997" s="280" t="s">
        <v>80</v>
      </c>
      <c r="CJ3997" s="280"/>
      <c r="CK3997" s="280"/>
      <c r="CL3997" s="280"/>
      <c r="CM3997" s="280" t="s">
        <v>73</v>
      </c>
      <c r="CN3997" s="280">
        <v>3</v>
      </c>
    </row>
    <row r="3998" spans="4:92">
      <c r="D3998" s="273" t="s">
        <v>83</v>
      </c>
      <c r="E3998" s="273" t="s">
        <v>75</v>
      </c>
      <c r="F3998" s="273" t="s">
        <v>357</v>
      </c>
      <c r="G3998" s="273" t="s">
        <v>602</v>
      </c>
      <c r="H3998" s="274">
        <v>45231</v>
      </c>
      <c r="I3998" s="273">
        <v>14518</v>
      </c>
      <c r="J3998" s="273">
        <v>695</v>
      </c>
      <c r="K3998" s="273">
        <v>0</v>
      </c>
      <c r="L3998" s="273" t="s">
        <v>66</v>
      </c>
      <c r="N3998" s="273" t="s">
        <v>107</v>
      </c>
      <c r="W3998" s="273">
        <v>270728</v>
      </c>
      <c r="X3998" s="273" t="s">
        <v>83</v>
      </c>
      <c r="Y3998" s="273" t="s">
        <v>287</v>
      </c>
      <c r="Z3998" s="273" t="s">
        <v>466</v>
      </c>
      <c r="AA3998" s="273" t="s">
        <v>859</v>
      </c>
      <c r="AB3998" s="274">
        <v>44927</v>
      </c>
      <c r="AC3998" s="273">
        <v>15375</v>
      </c>
      <c r="AD3998" s="273">
        <v>799</v>
      </c>
      <c r="AK3998" s="273">
        <v>320314</v>
      </c>
      <c r="BV3998" s="336" t="s">
        <v>64</v>
      </c>
      <c r="BW3998" s="337" t="s">
        <v>75</v>
      </c>
      <c r="BX3998" s="337" t="s">
        <v>231</v>
      </c>
      <c r="BY3998" s="337" t="s">
        <v>231</v>
      </c>
      <c r="BZ3998" s="337" t="s">
        <v>86</v>
      </c>
      <c r="CA3998" s="337" t="s">
        <v>87</v>
      </c>
      <c r="CB3998" s="337" t="s">
        <v>217</v>
      </c>
      <c r="CC3998" s="337" t="s">
        <v>218</v>
      </c>
      <c r="CD3998" s="338">
        <v>2</v>
      </c>
      <c r="CE3998" s="335">
        <v>44958</v>
      </c>
      <c r="CF3998" s="337"/>
      <c r="CG3998" s="337" t="s">
        <v>181</v>
      </c>
      <c r="CH3998" s="337"/>
      <c r="CI3998" s="337" t="s">
        <v>181</v>
      </c>
      <c r="CJ3998" s="337" t="s">
        <v>250</v>
      </c>
      <c r="CK3998" s="337"/>
      <c r="CL3998" s="337"/>
      <c r="CM3998" s="337" t="s">
        <v>73</v>
      </c>
      <c r="CN3998" s="337">
        <v>3</v>
      </c>
    </row>
    <row r="3999" spans="4:92">
      <c r="D3999" s="273" t="s">
        <v>83</v>
      </c>
      <c r="E3999" s="273" t="s">
        <v>75</v>
      </c>
      <c r="F3999" s="273" t="s">
        <v>357</v>
      </c>
      <c r="G3999" s="273" t="s">
        <v>602</v>
      </c>
      <c r="H3999" s="274">
        <v>45261</v>
      </c>
      <c r="I3999" s="273">
        <v>16978</v>
      </c>
      <c r="J3999" s="273">
        <v>695</v>
      </c>
      <c r="W3999" s="273">
        <v>312664</v>
      </c>
      <c r="X3999" s="273" t="s">
        <v>83</v>
      </c>
      <c r="Y3999" s="273" t="s">
        <v>287</v>
      </c>
      <c r="Z3999" s="273" t="s">
        <v>466</v>
      </c>
      <c r="AA3999" s="273" t="s">
        <v>859</v>
      </c>
      <c r="AB3999" s="274">
        <v>44927</v>
      </c>
      <c r="AC3999" s="273">
        <v>15375</v>
      </c>
      <c r="AD3999" s="273">
        <v>799</v>
      </c>
      <c r="AK3999" s="273">
        <v>341006</v>
      </c>
      <c r="BV3999" s="279" t="s">
        <v>64</v>
      </c>
      <c r="BW3999" s="280" t="s">
        <v>75</v>
      </c>
      <c r="BX3999" s="280" t="s">
        <v>231</v>
      </c>
      <c r="BY3999" s="280" t="s">
        <v>231</v>
      </c>
      <c r="BZ3999" s="280" t="s">
        <v>86</v>
      </c>
      <c r="CA3999" s="280" t="s">
        <v>87</v>
      </c>
      <c r="CB3999" s="280" t="s">
        <v>217</v>
      </c>
      <c r="CC3999" s="280" t="s">
        <v>218</v>
      </c>
      <c r="CD3999" s="281">
        <v>2</v>
      </c>
      <c r="CE3999" s="277">
        <v>44958</v>
      </c>
      <c r="CF3999" s="280"/>
      <c r="CG3999" s="280" t="s">
        <v>181</v>
      </c>
      <c r="CH3999" s="280"/>
      <c r="CI3999" s="280" t="s">
        <v>181</v>
      </c>
      <c r="CJ3999" s="280" t="s">
        <v>255</v>
      </c>
      <c r="CK3999" s="280"/>
      <c r="CL3999" s="280"/>
      <c r="CM3999" s="280" t="s">
        <v>73</v>
      </c>
      <c r="CN3999" s="280">
        <v>3</v>
      </c>
    </row>
    <row r="4000" spans="4:92">
      <c r="D4000" s="273" t="s">
        <v>83</v>
      </c>
      <c r="E4000" s="273" t="s">
        <v>75</v>
      </c>
      <c r="F4000" s="273" t="s">
        <v>357</v>
      </c>
      <c r="G4000" s="273" t="s">
        <v>602</v>
      </c>
      <c r="H4000" s="274">
        <v>45261</v>
      </c>
      <c r="I4000" s="273">
        <v>16978</v>
      </c>
      <c r="J4000" s="273">
        <v>695</v>
      </c>
      <c r="K4000" s="273">
        <v>20271</v>
      </c>
      <c r="L4000" s="273" t="s">
        <v>66</v>
      </c>
      <c r="M4000" s="273">
        <v>3205.3518749999998</v>
      </c>
      <c r="N4000" s="273" t="s">
        <v>115</v>
      </c>
      <c r="W4000" s="273">
        <v>312688</v>
      </c>
      <c r="X4000" s="273" t="s">
        <v>83</v>
      </c>
      <c r="Y4000" s="273" t="s">
        <v>287</v>
      </c>
      <c r="Z4000" s="273" t="s">
        <v>466</v>
      </c>
      <c r="AA4000" s="273" t="s">
        <v>859</v>
      </c>
      <c r="AB4000" s="274">
        <v>44927</v>
      </c>
      <c r="AC4000" s="273">
        <v>15525</v>
      </c>
      <c r="AD4000" s="273">
        <v>799</v>
      </c>
      <c r="AK4000" s="273">
        <v>284754</v>
      </c>
      <c r="BV4000" s="336" t="s">
        <v>64</v>
      </c>
      <c r="BW4000" s="337" t="s">
        <v>75</v>
      </c>
      <c r="BX4000" s="337" t="s">
        <v>231</v>
      </c>
      <c r="BY4000" s="337" t="s">
        <v>231</v>
      </c>
      <c r="BZ4000" s="337" t="s">
        <v>86</v>
      </c>
      <c r="CA4000" s="337" t="s">
        <v>87</v>
      </c>
      <c r="CB4000" s="337" t="s">
        <v>217</v>
      </c>
      <c r="CC4000" s="337" t="s">
        <v>218</v>
      </c>
      <c r="CD4000" s="338">
        <v>2</v>
      </c>
      <c r="CE4000" s="335">
        <v>44958</v>
      </c>
      <c r="CF4000" s="337"/>
      <c r="CG4000" s="337" t="s">
        <v>181</v>
      </c>
      <c r="CH4000" s="337"/>
      <c r="CI4000" s="337" t="s">
        <v>181</v>
      </c>
      <c r="CJ4000" s="337" t="s">
        <v>277</v>
      </c>
      <c r="CK4000" s="337"/>
      <c r="CL4000" s="337"/>
      <c r="CM4000" s="337" t="s">
        <v>73</v>
      </c>
      <c r="CN4000" s="337">
        <v>3</v>
      </c>
    </row>
    <row r="4001" spans="4:92">
      <c r="D4001" s="273" t="s">
        <v>83</v>
      </c>
      <c r="E4001" s="273" t="s">
        <v>75</v>
      </c>
      <c r="F4001" s="273" t="s">
        <v>357</v>
      </c>
      <c r="G4001" s="273" t="s">
        <v>602</v>
      </c>
      <c r="H4001" s="274">
        <v>45261</v>
      </c>
      <c r="I4001" s="273">
        <v>16978</v>
      </c>
      <c r="J4001" s="273">
        <v>695</v>
      </c>
      <c r="K4001" s="273">
        <v>0</v>
      </c>
      <c r="L4001" s="273" t="s">
        <v>66</v>
      </c>
      <c r="N4001" s="273" t="s">
        <v>107</v>
      </c>
      <c r="W4001" s="273">
        <v>312689</v>
      </c>
      <c r="X4001" s="273" t="s">
        <v>83</v>
      </c>
      <c r="Y4001" s="273" t="s">
        <v>287</v>
      </c>
      <c r="Z4001" s="273" t="s">
        <v>466</v>
      </c>
      <c r="AA4001" s="273" t="s">
        <v>859</v>
      </c>
      <c r="AB4001" s="274">
        <v>44927</v>
      </c>
      <c r="AC4001" s="273">
        <v>16482</v>
      </c>
      <c r="AD4001" s="273">
        <v>799</v>
      </c>
      <c r="AK4001" s="273">
        <v>305700</v>
      </c>
      <c r="BV4001" s="279" t="s">
        <v>64</v>
      </c>
      <c r="BW4001" s="280" t="s">
        <v>75</v>
      </c>
      <c r="BX4001" s="280" t="s">
        <v>231</v>
      </c>
      <c r="BY4001" s="280" t="s">
        <v>231</v>
      </c>
      <c r="BZ4001" s="280" t="s">
        <v>86</v>
      </c>
      <c r="CA4001" s="280" t="s">
        <v>87</v>
      </c>
      <c r="CB4001" s="280" t="s">
        <v>217</v>
      </c>
      <c r="CC4001" s="280" t="s">
        <v>218</v>
      </c>
      <c r="CD4001" s="281">
        <v>2</v>
      </c>
      <c r="CE4001" s="277">
        <v>44958</v>
      </c>
      <c r="CF4001" s="280"/>
      <c r="CG4001" s="280" t="s">
        <v>181</v>
      </c>
      <c r="CH4001" s="280"/>
      <c r="CI4001" s="280" t="s">
        <v>181</v>
      </c>
      <c r="CJ4001" s="280" t="s">
        <v>265</v>
      </c>
      <c r="CK4001" s="280"/>
      <c r="CL4001" s="280"/>
      <c r="CM4001" s="280" t="s">
        <v>73</v>
      </c>
      <c r="CN4001" s="280">
        <v>3</v>
      </c>
    </row>
    <row r="4002" spans="4:92">
      <c r="D4002" s="273" t="s">
        <v>83</v>
      </c>
      <c r="E4002" s="273" t="s">
        <v>75</v>
      </c>
      <c r="F4002" s="273" t="s">
        <v>357</v>
      </c>
      <c r="G4002" s="273" t="s">
        <v>641</v>
      </c>
      <c r="H4002" s="274">
        <v>44927</v>
      </c>
      <c r="I4002" s="273">
        <v>16169</v>
      </c>
      <c r="J4002" s="273">
        <v>708</v>
      </c>
      <c r="W4002" s="273">
        <v>301950</v>
      </c>
      <c r="X4002" s="273" t="s">
        <v>83</v>
      </c>
      <c r="Y4002" s="273" t="s">
        <v>287</v>
      </c>
      <c r="Z4002" s="273" t="s">
        <v>466</v>
      </c>
      <c r="AA4002" s="273" t="s">
        <v>859</v>
      </c>
      <c r="AB4002" s="274">
        <v>44927</v>
      </c>
      <c r="AC4002" s="273">
        <v>16483</v>
      </c>
      <c r="AD4002" s="273">
        <v>799</v>
      </c>
      <c r="AE4002" s="273">
        <v>3.36</v>
      </c>
      <c r="AF4002" s="273" t="s">
        <v>90</v>
      </c>
      <c r="AH4002" s="273" t="s">
        <v>1387</v>
      </c>
      <c r="AI4002" s="273" t="s">
        <v>123</v>
      </c>
      <c r="AJ4002" s="273" t="s">
        <v>214</v>
      </c>
      <c r="AK4002" s="273">
        <v>305716</v>
      </c>
      <c r="BV4002" s="336" t="s">
        <v>64</v>
      </c>
      <c r="BW4002" s="337" t="s">
        <v>75</v>
      </c>
      <c r="BX4002" s="337" t="s">
        <v>231</v>
      </c>
      <c r="BY4002" s="337" t="s">
        <v>231</v>
      </c>
      <c r="BZ4002" s="337" t="s">
        <v>86</v>
      </c>
      <c r="CA4002" s="337" t="s">
        <v>87</v>
      </c>
      <c r="CB4002" s="337" t="s">
        <v>217</v>
      </c>
      <c r="CC4002" s="337" t="s">
        <v>218</v>
      </c>
      <c r="CD4002" s="338">
        <v>2</v>
      </c>
      <c r="CE4002" s="335">
        <v>44958</v>
      </c>
      <c r="CF4002" s="337"/>
      <c r="CG4002" s="337" t="s">
        <v>181</v>
      </c>
      <c r="CH4002" s="337"/>
      <c r="CI4002" s="337" t="s">
        <v>181</v>
      </c>
      <c r="CJ4002" s="337" t="s">
        <v>261</v>
      </c>
      <c r="CK4002" s="337"/>
      <c r="CL4002" s="337"/>
      <c r="CM4002" s="337" t="s">
        <v>73</v>
      </c>
      <c r="CN4002" s="337">
        <v>3</v>
      </c>
    </row>
    <row r="4003" spans="4:92">
      <c r="D4003" s="273" t="s">
        <v>83</v>
      </c>
      <c r="E4003" s="273" t="s">
        <v>75</v>
      </c>
      <c r="F4003" s="273" t="s">
        <v>357</v>
      </c>
      <c r="G4003" s="273" t="s">
        <v>641</v>
      </c>
      <c r="H4003" s="274">
        <v>44927</v>
      </c>
      <c r="I4003" s="273">
        <v>16169</v>
      </c>
      <c r="J4003" s="273">
        <v>708</v>
      </c>
      <c r="K4003" s="273">
        <v>0</v>
      </c>
      <c r="L4003" s="273" t="s">
        <v>66</v>
      </c>
      <c r="N4003" s="273" t="s">
        <v>107</v>
      </c>
      <c r="W4003" s="273">
        <v>301975</v>
      </c>
      <c r="X4003" s="273" t="s">
        <v>83</v>
      </c>
      <c r="Y4003" s="273" t="s">
        <v>287</v>
      </c>
      <c r="Z4003" s="273" t="s">
        <v>466</v>
      </c>
      <c r="AA4003" s="273" t="s">
        <v>859</v>
      </c>
      <c r="AB4003" s="274">
        <v>44927</v>
      </c>
      <c r="AC4003" s="273">
        <v>16483</v>
      </c>
      <c r="AD4003" s="273">
        <v>799</v>
      </c>
      <c r="AE4003" s="273">
        <v>0.44</v>
      </c>
      <c r="AF4003" s="273" t="s">
        <v>90</v>
      </c>
      <c r="AH4003" s="273" t="s">
        <v>1973</v>
      </c>
      <c r="AI4003" s="273" t="s">
        <v>123</v>
      </c>
      <c r="AJ4003" s="273" t="s">
        <v>200</v>
      </c>
      <c r="AK4003" s="273">
        <v>336597</v>
      </c>
      <c r="BV4003" s="279" t="s">
        <v>64</v>
      </c>
      <c r="BW4003" s="280" t="s">
        <v>75</v>
      </c>
      <c r="BX4003" s="280" t="s">
        <v>231</v>
      </c>
      <c r="BY4003" s="280" t="s">
        <v>231</v>
      </c>
      <c r="BZ4003" s="280" t="s">
        <v>86</v>
      </c>
      <c r="CA4003" s="280" t="s">
        <v>87</v>
      </c>
      <c r="CB4003" s="280" t="s">
        <v>217</v>
      </c>
      <c r="CC4003" s="280" t="s">
        <v>218</v>
      </c>
      <c r="CD4003" s="281">
        <v>2</v>
      </c>
      <c r="CE4003" s="277">
        <v>44958</v>
      </c>
      <c r="CF4003" s="280"/>
      <c r="CG4003" s="280" t="s">
        <v>181</v>
      </c>
      <c r="CH4003" s="280"/>
      <c r="CI4003" s="280" t="s">
        <v>181</v>
      </c>
      <c r="CJ4003" s="280" t="s">
        <v>270</v>
      </c>
      <c r="CK4003" s="280"/>
      <c r="CL4003" s="280"/>
      <c r="CM4003" s="280" t="s">
        <v>73</v>
      </c>
      <c r="CN4003" s="280">
        <v>3</v>
      </c>
    </row>
    <row r="4004" spans="4:92">
      <c r="D4004" s="273" t="s">
        <v>83</v>
      </c>
      <c r="E4004" s="273" t="s">
        <v>75</v>
      </c>
      <c r="F4004" s="273" t="s">
        <v>357</v>
      </c>
      <c r="G4004" s="273" t="s">
        <v>641</v>
      </c>
      <c r="H4004" s="274">
        <v>44927</v>
      </c>
      <c r="I4004" s="273">
        <v>16169</v>
      </c>
      <c r="J4004" s="273">
        <v>708</v>
      </c>
      <c r="K4004" s="273">
        <v>36324.01</v>
      </c>
      <c r="L4004" s="273" t="s">
        <v>66</v>
      </c>
      <c r="M4004" s="273">
        <v>4438.3401875</v>
      </c>
      <c r="N4004" s="273" t="s">
        <v>115</v>
      </c>
      <c r="W4004" s="273">
        <v>301974</v>
      </c>
      <c r="X4004" s="273" t="s">
        <v>83</v>
      </c>
      <c r="Y4004" s="273" t="s">
        <v>287</v>
      </c>
      <c r="Z4004" s="273" t="s">
        <v>466</v>
      </c>
      <c r="AA4004" s="273" t="s">
        <v>859</v>
      </c>
      <c r="AB4004" s="274">
        <v>44927</v>
      </c>
      <c r="AC4004" s="273">
        <v>16483</v>
      </c>
      <c r="AD4004" s="273">
        <v>799</v>
      </c>
      <c r="AE4004" s="273">
        <v>2E-3</v>
      </c>
      <c r="AF4004" s="273" t="s">
        <v>90</v>
      </c>
      <c r="AH4004" s="273" t="s">
        <v>1974</v>
      </c>
      <c r="AI4004" s="273" t="s">
        <v>123</v>
      </c>
      <c r="AJ4004" s="273" t="s">
        <v>200</v>
      </c>
      <c r="AK4004" s="273">
        <v>336603</v>
      </c>
      <c r="BV4004" s="336" t="s">
        <v>64</v>
      </c>
      <c r="BW4004" s="337" t="s">
        <v>75</v>
      </c>
      <c r="BX4004" s="337" t="s">
        <v>231</v>
      </c>
      <c r="BY4004" s="337" t="s">
        <v>231</v>
      </c>
      <c r="BZ4004" s="337" t="s">
        <v>204</v>
      </c>
      <c r="CA4004" s="337" t="s">
        <v>205</v>
      </c>
      <c r="CB4004" s="337" t="s">
        <v>206</v>
      </c>
      <c r="CC4004" s="337" t="s">
        <v>207</v>
      </c>
      <c r="CD4004" s="338">
        <v>0</v>
      </c>
      <c r="CE4004" s="335">
        <v>44958</v>
      </c>
      <c r="CF4004" s="337"/>
      <c r="CG4004" s="337" t="s">
        <v>181</v>
      </c>
      <c r="CH4004" s="337"/>
      <c r="CI4004" s="337" t="s">
        <v>208</v>
      </c>
      <c r="CJ4004" s="337" t="s">
        <v>209</v>
      </c>
      <c r="CK4004" s="337"/>
      <c r="CL4004" s="337"/>
      <c r="CM4004" s="337" t="s">
        <v>73</v>
      </c>
      <c r="CN4004" s="337">
        <v>3</v>
      </c>
    </row>
    <row r="4005" spans="4:92">
      <c r="D4005" s="273" t="s">
        <v>83</v>
      </c>
      <c r="E4005" s="273" t="s">
        <v>75</v>
      </c>
      <c r="F4005" s="273" t="s">
        <v>357</v>
      </c>
      <c r="G4005" s="273" t="s">
        <v>369</v>
      </c>
      <c r="H4005" s="274">
        <v>44927</v>
      </c>
      <c r="I4005" s="273">
        <v>11196</v>
      </c>
      <c r="J4005" s="273">
        <v>726</v>
      </c>
      <c r="W4005" s="273">
        <v>138571</v>
      </c>
      <c r="X4005" s="273" t="s">
        <v>83</v>
      </c>
      <c r="Y4005" s="273" t="s">
        <v>287</v>
      </c>
      <c r="Z4005" s="273" t="s">
        <v>466</v>
      </c>
      <c r="AA4005" s="273" t="s">
        <v>859</v>
      </c>
      <c r="AB4005" s="274">
        <v>44927</v>
      </c>
      <c r="AC4005" s="273">
        <v>16483</v>
      </c>
      <c r="AD4005" s="273">
        <v>799</v>
      </c>
      <c r="AE4005" s="273">
        <v>20.093</v>
      </c>
      <c r="AF4005" s="273" t="s">
        <v>90</v>
      </c>
      <c r="AH4005" s="273" t="s">
        <v>1975</v>
      </c>
      <c r="AI4005" s="273" t="s">
        <v>123</v>
      </c>
      <c r="AJ4005" s="273" t="s">
        <v>200</v>
      </c>
      <c r="AK4005" s="273">
        <v>336609</v>
      </c>
      <c r="BV4005" s="279" t="s">
        <v>64</v>
      </c>
      <c r="BW4005" s="280" t="s">
        <v>75</v>
      </c>
      <c r="BX4005" s="280" t="s">
        <v>231</v>
      </c>
      <c r="BY4005" s="280" t="s">
        <v>231</v>
      </c>
      <c r="BZ4005" s="280" t="s">
        <v>204</v>
      </c>
      <c r="CA4005" s="280" t="s">
        <v>205</v>
      </c>
      <c r="CB4005" s="280" t="s">
        <v>206</v>
      </c>
      <c r="CC4005" s="280" t="s">
        <v>207</v>
      </c>
      <c r="CD4005" s="281">
        <v>0</v>
      </c>
      <c r="CE4005" s="277">
        <v>44958</v>
      </c>
      <c r="CF4005" s="280"/>
      <c r="CG4005" s="280" t="s">
        <v>181</v>
      </c>
      <c r="CH4005" s="280"/>
      <c r="CI4005" s="280" t="s">
        <v>208</v>
      </c>
      <c r="CJ4005" s="280" t="s">
        <v>209</v>
      </c>
      <c r="CK4005" s="280"/>
      <c r="CL4005" s="280"/>
      <c r="CM4005" s="280" t="s">
        <v>73</v>
      </c>
      <c r="CN4005" s="280">
        <v>3</v>
      </c>
    </row>
    <row r="4006" spans="4:92">
      <c r="D4006" s="273" t="s">
        <v>83</v>
      </c>
      <c r="E4006" s="273" t="s">
        <v>75</v>
      </c>
      <c r="F4006" s="273" t="s">
        <v>357</v>
      </c>
      <c r="G4006" s="273" t="s">
        <v>369</v>
      </c>
      <c r="H4006" s="274">
        <v>44927</v>
      </c>
      <c r="I4006" s="273">
        <v>11196</v>
      </c>
      <c r="J4006" s="273">
        <v>726</v>
      </c>
      <c r="K4006" s="273">
        <v>0</v>
      </c>
      <c r="L4006" s="273" t="s">
        <v>66</v>
      </c>
      <c r="N4006" s="273" t="s">
        <v>107</v>
      </c>
      <c r="W4006" s="273">
        <v>138596</v>
      </c>
      <c r="X4006" s="273" t="s">
        <v>83</v>
      </c>
      <c r="Y4006" s="273" t="s">
        <v>287</v>
      </c>
      <c r="Z4006" s="273" t="s">
        <v>466</v>
      </c>
      <c r="AA4006" s="273" t="s">
        <v>859</v>
      </c>
      <c r="AB4006" s="274">
        <v>44927</v>
      </c>
      <c r="AC4006" s="273">
        <v>16483</v>
      </c>
      <c r="AD4006" s="273">
        <v>799</v>
      </c>
      <c r="AE4006" s="273">
        <v>14.867000000000001</v>
      </c>
      <c r="AF4006" s="273" t="s">
        <v>90</v>
      </c>
      <c r="AH4006" s="273" t="s">
        <v>1976</v>
      </c>
      <c r="AI4006" s="273" t="s">
        <v>123</v>
      </c>
      <c r="AJ4006" s="273" t="s">
        <v>200</v>
      </c>
      <c r="AK4006" s="273">
        <v>336615</v>
      </c>
      <c r="BV4006" s="336" t="s">
        <v>64</v>
      </c>
      <c r="BW4006" s="337" t="s">
        <v>75</v>
      </c>
      <c r="BX4006" s="337" t="s">
        <v>231</v>
      </c>
      <c r="BY4006" s="337" t="s">
        <v>231</v>
      </c>
      <c r="BZ4006" s="337" t="s">
        <v>204</v>
      </c>
      <c r="CA4006" s="337" t="s">
        <v>205</v>
      </c>
      <c r="CB4006" s="337" t="s">
        <v>206</v>
      </c>
      <c r="CC4006" s="337" t="s">
        <v>207</v>
      </c>
      <c r="CD4006" s="338">
        <v>0</v>
      </c>
      <c r="CE4006" s="335">
        <v>44958</v>
      </c>
      <c r="CF4006" s="337"/>
      <c r="CG4006" s="337" t="s">
        <v>181</v>
      </c>
      <c r="CH4006" s="337"/>
      <c r="CI4006" s="337" t="s">
        <v>208</v>
      </c>
      <c r="CJ4006" s="337" t="s">
        <v>209</v>
      </c>
      <c r="CK4006" s="337"/>
      <c r="CL4006" s="337"/>
      <c r="CM4006" s="337" t="s">
        <v>73</v>
      </c>
      <c r="CN4006" s="337">
        <v>3</v>
      </c>
    </row>
    <row r="4007" spans="4:92">
      <c r="D4007" s="273" t="s">
        <v>83</v>
      </c>
      <c r="E4007" s="273" t="s">
        <v>75</v>
      </c>
      <c r="F4007" s="273" t="s">
        <v>357</v>
      </c>
      <c r="G4007" s="273" t="s">
        <v>369</v>
      </c>
      <c r="H4007" s="274">
        <v>44927</v>
      </c>
      <c r="I4007" s="273">
        <v>11196</v>
      </c>
      <c r="J4007" s="273">
        <v>726</v>
      </c>
      <c r="K4007" s="273">
        <v>2552</v>
      </c>
      <c r="L4007" s="273" t="s">
        <v>66</v>
      </c>
      <c r="M4007" s="273">
        <v>440.22</v>
      </c>
      <c r="N4007" s="273" t="s">
        <v>115</v>
      </c>
      <c r="W4007" s="273">
        <v>138595</v>
      </c>
      <c r="X4007" s="273" t="s">
        <v>83</v>
      </c>
      <c r="Y4007" s="273" t="s">
        <v>287</v>
      </c>
      <c r="Z4007" s="273" t="s">
        <v>466</v>
      </c>
      <c r="AA4007" s="273" t="s">
        <v>859</v>
      </c>
      <c r="AB4007" s="274">
        <v>44927</v>
      </c>
      <c r="AC4007" s="273">
        <v>16483</v>
      </c>
      <c r="AD4007" s="273">
        <v>799</v>
      </c>
      <c r="AE4007" s="273">
        <v>10.37</v>
      </c>
      <c r="AF4007" s="273" t="s">
        <v>90</v>
      </c>
      <c r="AH4007" s="273" t="s">
        <v>1977</v>
      </c>
      <c r="AI4007" s="273" t="s">
        <v>123</v>
      </c>
      <c r="AJ4007" s="273" t="s">
        <v>200</v>
      </c>
      <c r="AK4007" s="273">
        <v>336621</v>
      </c>
      <c r="BV4007" s="279" t="s">
        <v>64</v>
      </c>
      <c r="BW4007" s="280" t="s">
        <v>75</v>
      </c>
      <c r="BX4007" s="280" t="s">
        <v>231</v>
      </c>
      <c r="BY4007" s="280" t="s">
        <v>231</v>
      </c>
      <c r="BZ4007" s="280" t="s">
        <v>204</v>
      </c>
      <c r="CA4007" s="280" t="s">
        <v>205</v>
      </c>
      <c r="CB4007" s="280" t="s">
        <v>206</v>
      </c>
      <c r="CC4007" s="280" t="s">
        <v>207</v>
      </c>
      <c r="CD4007" s="281">
        <v>0</v>
      </c>
      <c r="CE4007" s="277">
        <v>44958</v>
      </c>
      <c r="CF4007" s="280"/>
      <c r="CG4007" s="280" t="s">
        <v>181</v>
      </c>
      <c r="CH4007" s="280"/>
      <c r="CI4007" s="280" t="s">
        <v>208</v>
      </c>
      <c r="CJ4007" s="280" t="s">
        <v>209</v>
      </c>
      <c r="CK4007" s="280"/>
      <c r="CL4007" s="280"/>
      <c r="CM4007" s="280" t="s">
        <v>73</v>
      </c>
      <c r="CN4007" s="280">
        <v>3</v>
      </c>
    </row>
    <row r="4008" spans="4:92">
      <c r="D4008" s="273" t="s">
        <v>83</v>
      </c>
      <c r="E4008" s="273" t="s">
        <v>75</v>
      </c>
      <c r="F4008" s="273" t="s">
        <v>357</v>
      </c>
      <c r="G4008" s="273" t="s">
        <v>369</v>
      </c>
      <c r="H4008" s="274">
        <v>44958</v>
      </c>
      <c r="I4008" s="273">
        <v>11358</v>
      </c>
      <c r="J4008" s="273">
        <v>726</v>
      </c>
      <c r="W4008" s="273">
        <v>143269</v>
      </c>
      <c r="X4008" s="273" t="s">
        <v>83</v>
      </c>
      <c r="Y4008" s="273" t="s">
        <v>287</v>
      </c>
      <c r="Z4008" s="273" t="s">
        <v>466</v>
      </c>
      <c r="AA4008" s="273" t="s">
        <v>859</v>
      </c>
      <c r="AB4008" s="274">
        <v>45017</v>
      </c>
      <c r="AC4008" s="273">
        <v>14937</v>
      </c>
      <c r="AD4008" s="273">
        <v>799</v>
      </c>
      <c r="AK4008" s="273">
        <v>279272</v>
      </c>
      <c r="BV4008" s="336" t="s">
        <v>64</v>
      </c>
      <c r="BW4008" s="337" t="s">
        <v>75</v>
      </c>
      <c r="BX4008" s="337" t="s">
        <v>231</v>
      </c>
      <c r="BY4008" s="337" t="s">
        <v>231</v>
      </c>
      <c r="BZ4008" s="337" t="s">
        <v>204</v>
      </c>
      <c r="CA4008" s="337" t="s">
        <v>205</v>
      </c>
      <c r="CB4008" s="337" t="s">
        <v>206</v>
      </c>
      <c r="CC4008" s="337" t="s">
        <v>207</v>
      </c>
      <c r="CD4008" s="338">
        <v>0</v>
      </c>
      <c r="CE4008" s="335">
        <v>44958</v>
      </c>
      <c r="CF4008" s="337"/>
      <c r="CG4008" s="337" t="s">
        <v>181</v>
      </c>
      <c r="CH4008" s="337"/>
      <c r="CI4008" s="337" t="s">
        <v>208</v>
      </c>
      <c r="CJ4008" s="337" t="s">
        <v>209</v>
      </c>
      <c r="CK4008" s="337"/>
      <c r="CL4008" s="337"/>
      <c r="CM4008" s="337" t="s">
        <v>73</v>
      </c>
      <c r="CN4008" s="337">
        <v>3</v>
      </c>
    </row>
    <row r="4009" spans="4:92">
      <c r="D4009" s="273" t="s">
        <v>83</v>
      </c>
      <c r="E4009" s="273" t="s">
        <v>75</v>
      </c>
      <c r="F4009" s="273" t="s">
        <v>357</v>
      </c>
      <c r="G4009" s="273" t="s">
        <v>369</v>
      </c>
      <c r="H4009" s="274">
        <v>44958</v>
      </c>
      <c r="I4009" s="273">
        <v>11358</v>
      </c>
      <c r="J4009" s="273">
        <v>726</v>
      </c>
      <c r="K4009" s="273">
        <v>0</v>
      </c>
      <c r="L4009" s="273" t="s">
        <v>66</v>
      </c>
      <c r="N4009" s="273" t="s">
        <v>107</v>
      </c>
      <c r="W4009" s="273">
        <v>143294</v>
      </c>
      <c r="X4009" s="273" t="s">
        <v>83</v>
      </c>
      <c r="Y4009" s="273" t="s">
        <v>287</v>
      </c>
      <c r="Z4009" s="273" t="s">
        <v>466</v>
      </c>
      <c r="AA4009" s="273" t="s">
        <v>859</v>
      </c>
      <c r="AB4009" s="274">
        <v>45017</v>
      </c>
      <c r="AC4009" s="273">
        <v>14937</v>
      </c>
      <c r="AD4009" s="273">
        <v>799</v>
      </c>
      <c r="AK4009" s="273">
        <v>322928</v>
      </c>
      <c r="BV4009" s="279" t="s">
        <v>64</v>
      </c>
      <c r="BW4009" s="280" t="s">
        <v>75</v>
      </c>
      <c r="BX4009" s="280" t="s">
        <v>231</v>
      </c>
      <c r="BY4009" s="280" t="s">
        <v>231</v>
      </c>
      <c r="BZ4009" s="280" t="s">
        <v>204</v>
      </c>
      <c r="CA4009" s="280" t="s">
        <v>205</v>
      </c>
      <c r="CB4009" s="280" t="s">
        <v>206</v>
      </c>
      <c r="CC4009" s="280" t="s">
        <v>207</v>
      </c>
      <c r="CD4009" s="281">
        <v>0</v>
      </c>
      <c r="CE4009" s="277">
        <v>44958</v>
      </c>
      <c r="CF4009" s="280"/>
      <c r="CG4009" s="280" t="s">
        <v>181</v>
      </c>
      <c r="CH4009" s="280"/>
      <c r="CI4009" s="280" t="s">
        <v>208</v>
      </c>
      <c r="CJ4009" s="280" t="s">
        <v>209</v>
      </c>
      <c r="CK4009" s="280"/>
      <c r="CL4009" s="280"/>
      <c r="CM4009" s="280" t="s">
        <v>73</v>
      </c>
      <c r="CN4009" s="280">
        <v>3</v>
      </c>
    </row>
    <row r="4010" spans="4:92">
      <c r="D4010" s="273" t="s">
        <v>83</v>
      </c>
      <c r="E4010" s="273" t="s">
        <v>75</v>
      </c>
      <c r="F4010" s="273" t="s">
        <v>357</v>
      </c>
      <c r="G4010" s="273" t="s">
        <v>369</v>
      </c>
      <c r="H4010" s="274">
        <v>44958</v>
      </c>
      <c r="I4010" s="273">
        <v>11358</v>
      </c>
      <c r="J4010" s="273">
        <v>726</v>
      </c>
      <c r="K4010" s="273">
        <v>3036</v>
      </c>
      <c r="L4010" s="273" t="s">
        <v>66</v>
      </c>
      <c r="M4010" s="273">
        <v>523.71</v>
      </c>
      <c r="N4010" s="273" t="s">
        <v>115</v>
      </c>
      <c r="W4010" s="273">
        <v>143293</v>
      </c>
      <c r="X4010" s="273" t="s">
        <v>83</v>
      </c>
      <c r="Y4010" s="273" t="s">
        <v>287</v>
      </c>
      <c r="Z4010" s="273" t="s">
        <v>892</v>
      </c>
      <c r="AA4010" s="273" t="s">
        <v>897</v>
      </c>
      <c r="AB4010" s="274">
        <v>44927</v>
      </c>
      <c r="AC4010" s="273">
        <v>16525</v>
      </c>
      <c r="AD4010" s="273">
        <v>810</v>
      </c>
      <c r="AE4010" s="273">
        <v>0.55000000000000004</v>
      </c>
      <c r="AF4010" s="273" t="s">
        <v>90</v>
      </c>
      <c r="AG4010" s="273" t="s">
        <v>1978</v>
      </c>
      <c r="AH4010" s="273" t="s">
        <v>1979</v>
      </c>
      <c r="AI4010" s="273" t="s">
        <v>123</v>
      </c>
      <c r="AJ4010" s="273" t="s">
        <v>200</v>
      </c>
      <c r="AK4010" s="273">
        <v>306220</v>
      </c>
      <c r="BV4010" s="336" t="s">
        <v>83</v>
      </c>
      <c r="BW4010" s="337" t="s">
        <v>63</v>
      </c>
      <c r="BX4010" s="337" t="s">
        <v>172</v>
      </c>
      <c r="BY4010" s="337" t="s">
        <v>211</v>
      </c>
      <c r="BZ4010" s="337" t="s">
        <v>138</v>
      </c>
      <c r="CA4010" s="337" t="s">
        <v>139</v>
      </c>
      <c r="CB4010" s="337" t="s">
        <v>190</v>
      </c>
      <c r="CC4010" s="337" t="s">
        <v>191</v>
      </c>
      <c r="CD4010" s="338">
        <v>8</v>
      </c>
      <c r="CE4010" s="335">
        <v>44927</v>
      </c>
      <c r="CF4010" s="337">
        <v>0</v>
      </c>
      <c r="CG4010" s="337" t="s">
        <v>90</v>
      </c>
      <c r="CH4010" s="337">
        <v>0</v>
      </c>
      <c r="CI4010" s="337" t="s">
        <v>80</v>
      </c>
      <c r="CJ4010" s="337"/>
      <c r="CK4010" s="337"/>
      <c r="CL4010" s="337"/>
      <c r="CM4010" s="337" t="s">
        <v>73</v>
      </c>
      <c r="CN4010" s="337">
        <v>3</v>
      </c>
    </row>
    <row r="4011" spans="4:92">
      <c r="D4011" s="273" t="s">
        <v>83</v>
      </c>
      <c r="E4011" s="273" t="s">
        <v>75</v>
      </c>
      <c r="F4011" s="273" t="s">
        <v>357</v>
      </c>
      <c r="G4011" s="273" t="s">
        <v>369</v>
      </c>
      <c r="H4011" s="274">
        <v>44986</v>
      </c>
      <c r="I4011" s="273">
        <v>11520</v>
      </c>
      <c r="J4011" s="273">
        <v>726</v>
      </c>
      <c r="W4011" s="273">
        <v>147967</v>
      </c>
      <c r="X4011" s="273" t="s">
        <v>83</v>
      </c>
      <c r="Y4011" s="273" t="s">
        <v>287</v>
      </c>
      <c r="Z4011" s="273" t="s">
        <v>892</v>
      </c>
      <c r="AA4011" s="273" t="s">
        <v>897</v>
      </c>
      <c r="AB4011" s="274">
        <v>44927</v>
      </c>
      <c r="AC4011" s="273">
        <v>16525</v>
      </c>
      <c r="AD4011" s="273">
        <v>810</v>
      </c>
      <c r="AE4011" s="273">
        <v>0.84</v>
      </c>
      <c r="AF4011" s="273" t="s">
        <v>90</v>
      </c>
      <c r="AG4011" s="273" t="s">
        <v>1980</v>
      </c>
      <c r="AH4011" s="273" t="s">
        <v>1981</v>
      </c>
      <c r="AI4011" s="273" t="s">
        <v>123</v>
      </c>
      <c r="AJ4011" s="273" t="s">
        <v>200</v>
      </c>
      <c r="AK4011" s="273">
        <v>328378</v>
      </c>
      <c r="BV4011" s="279" t="s">
        <v>83</v>
      </c>
      <c r="BW4011" s="280" t="s">
        <v>63</v>
      </c>
      <c r="BX4011" s="280" t="s">
        <v>172</v>
      </c>
      <c r="BY4011" s="280" t="s">
        <v>211</v>
      </c>
      <c r="BZ4011" s="280" t="s">
        <v>86</v>
      </c>
      <c r="CA4011" s="280" t="s">
        <v>87</v>
      </c>
      <c r="CB4011" s="280" t="s">
        <v>179</v>
      </c>
      <c r="CC4011" s="280" t="s">
        <v>180</v>
      </c>
      <c r="CD4011" s="281">
        <v>1</v>
      </c>
      <c r="CE4011" s="277">
        <v>44927</v>
      </c>
      <c r="CF4011" s="280"/>
      <c r="CG4011" s="280" t="s">
        <v>181</v>
      </c>
      <c r="CH4011" s="280"/>
      <c r="CI4011" s="280" t="s">
        <v>181</v>
      </c>
      <c r="CJ4011" s="280" t="s">
        <v>1032</v>
      </c>
      <c r="CK4011" s="280"/>
      <c r="CL4011" s="280"/>
      <c r="CM4011" s="280" t="s">
        <v>73</v>
      </c>
      <c r="CN4011" s="280">
        <v>3</v>
      </c>
    </row>
    <row r="4012" spans="4:92">
      <c r="D4012" s="273" t="s">
        <v>83</v>
      </c>
      <c r="E4012" s="273" t="s">
        <v>75</v>
      </c>
      <c r="F4012" s="273" t="s">
        <v>357</v>
      </c>
      <c r="G4012" s="273" t="s">
        <v>369</v>
      </c>
      <c r="H4012" s="274">
        <v>44986</v>
      </c>
      <c r="I4012" s="273">
        <v>11520</v>
      </c>
      <c r="J4012" s="273">
        <v>726</v>
      </c>
      <c r="K4012" s="273">
        <v>0</v>
      </c>
      <c r="L4012" s="273" t="s">
        <v>66</v>
      </c>
      <c r="N4012" s="273" t="s">
        <v>107</v>
      </c>
      <c r="W4012" s="273">
        <v>147992</v>
      </c>
      <c r="X4012" s="273" t="s">
        <v>83</v>
      </c>
      <c r="Y4012" s="273" t="s">
        <v>287</v>
      </c>
      <c r="Z4012" s="273" t="s">
        <v>892</v>
      </c>
      <c r="AA4012" s="273" t="s">
        <v>897</v>
      </c>
      <c r="AB4012" s="274">
        <v>44927</v>
      </c>
      <c r="AC4012" s="273">
        <v>16525</v>
      </c>
      <c r="AD4012" s="273">
        <v>810</v>
      </c>
      <c r="AE4012" s="273">
        <v>9.8000000000000007</v>
      </c>
      <c r="AF4012" s="273" t="s">
        <v>90</v>
      </c>
      <c r="AG4012" s="273" t="s">
        <v>1982</v>
      </c>
      <c r="AH4012" s="273" t="s">
        <v>1983</v>
      </c>
      <c r="AI4012" s="273" t="s">
        <v>123</v>
      </c>
      <c r="AJ4012" s="273" t="s">
        <v>1185</v>
      </c>
      <c r="AK4012" s="273">
        <v>328607</v>
      </c>
      <c r="BV4012" s="336" t="s">
        <v>83</v>
      </c>
      <c r="BW4012" s="337" t="s">
        <v>63</v>
      </c>
      <c r="BX4012" s="337" t="s">
        <v>172</v>
      </c>
      <c r="BY4012" s="337" t="s">
        <v>211</v>
      </c>
      <c r="BZ4012" s="337" t="s">
        <v>167</v>
      </c>
      <c r="CA4012" s="337" t="s">
        <v>168</v>
      </c>
      <c r="CB4012" s="337" t="s">
        <v>319</v>
      </c>
      <c r="CC4012" s="337" t="s">
        <v>320</v>
      </c>
      <c r="CD4012" s="338">
        <v>15</v>
      </c>
      <c r="CE4012" s="335">
        <v>44927</v>
      </c>
      <c r="CF4012" s="337">
        <v>0</v>
      </c>
      <c r="CG4012" s="337" t="s">
        <v>90</v>
      </c>
      <c r="CH4012" s="337">
        <v>0</v>
      </c>
      <c r="CI4012" s="337" t="s">
        <v>80</v>
      </c>
      <c r="CJ4012" s="337"/>
      <c r="CK4012" s="337"/>
      <c r="CL4012" s="337"/>
      <c r="CM4012" s="337" t="s">
        <v>73</v>
      </c>
      <c r="CN4012" s="337">
        <v>3</v>
      </c>
    </row>
    <row r="4013" spans="4:92">
      <c r="D4013" s="273" t="s">
        <v>83</v>
      </c>
      <c r="E4013" s="273" t="s">
        <v>75</v>
      </c>
      <c r="F4013" s="273" t="s">
        <v>357</v>
      </c>
      <c r="G4013" s="273" t="s">
        <v>369</v>
      </c>
      <c r="H4013" s="274">
        <v>44986</v>
      </c>
      <c r="I4013" s="273">
        <v>11520</v>
      </c>
      <c r="J4013" s="273">
        <v>726</v>
      </c>
      <c r="K4013" s="273">
        <v>2865</v>
      </c>
      <c r="L4013" s="273" t="s">
        <v>66</v>
      </c>
      <c r="M4013" s="273">
        <v>494.21249999999998</v>
      </c>
      <c r="N4013" s="273" t="s">
        <v>115</v>
      </c>
      <c r="W4013" s="273">
        <v>147991</v>
      </c>
      <c r="X4013" s="273" t="s">
        <v>83</v>
      </c>
      <c r="Y4013" s="273" t="s">
        <v>287</v>
      </c>
      <c r="Z4013" s="273" t="s">
        <v>892</v>
      </c>
      <c r="AA4013" s="273" t="s">
        <v>897</v>
      </c>
      <c r="AB4013" s="274">
        <v>45017</v>
      </c>
      <c r="AC4013" s="273">
        <v>14944</v>
      </c>
      <c r="AD4013" s="273">
        <v>810</v>
      </c>
      <c r="AK4013" s="273">
        <v>279346</v>
      </c>
      <c r="BV4013" s="279" t="s">
        <v>83</v>
      </c>
      <c r="BW4013" s="280" t="s">
        <v>63</v>
      </c>
      <c r="BX4013" s="280" t="s">
        <v>172</v>
      </c>
      <c r="BY4013" s="280" t="s">
        <v>211</v>
      </c>
      <c r="BZ4013" s="280" t="s">
        <v>167</v>
      </c>
      <c r="CA4013" s="280" t="s">
        <v>168</v>
      </c>
      <c r="CB4013" s="280" t="s">
        <v>313</v>
      </c>
      <c r="CC4013" s="280" t="s">
        <v>314</v>
      </c>
      <c r="CD4013" s="281">
        <v>14</v>
      </c>
      <c r="CE4013" s="277">
        <v>44927</v>
      </c>
      <c r="CF4013" s="280">
        <v>0</v>
      </c>
      <c r="CG4013" s="280" t="s">
        <v>90</v>
      </c>
      <c r="CH4013" s="280">
        <v>0</v>
      </c>
      <c r="CI4013" s="280" t="s">
        <v>80</v>
      </c>
      <c r="CJ4013" s="280"/>
      <c r="CK4013" s="280"/>
      <c r="CL4013" s="280"/>
      <c r="CM4013" s="280" t="s">
        <v>73</v>
      </c>
      <c r="CN4013" s="280">
        <v>3</v>
      </c>
    </row>
    <row r="4014" spans="4:92">
      <c r="D4014" s="273" t="s">
        <v>83</v>
      </c>
      <c r="E4014" s="273" t="s">
        <v>75</v>
      </c>
      <c r="F4014" s="273" t="s">
        <v>357</v>
      </c>
      <c r="G4014" s="273" t="s">
        <v>369</v>
      </c>
      <c r="H4014" s="274">
        <v>45017</v>
      </c>
      <c r="I4014" s="273">
        <v>11682</v>
      </c>
      <c r="J4014" s="273">
        <v>726</v>
      </c>
      <c r="W4014" s="273">
        <v>152665</v>
      </c>
      <c r="X4014" s="273" t="s">
        <v>83</v>
      </c>
      <c r="Y4014" s="273" t="s">
        <v>287</v>
      </c>
      <c r="Z4014" s="273" t="s">
        <v>892</v>
      </c>
      <c r="AA4014" s="273" t="s">
        <v>897</v>
      </c>
      <c r="AB4014" s="274">
        <v>45108</v>
      </c>
      <c r="AC4014" s="273">
        <v>15090</v>
      </c>
      <c r="AD4014" s="273">
        <v>810</v>
      </c>
      <c r="AK4014" s="273">
        <v>280952</v>
      </c>
      <c r="BV4014" s="336" t="s">
        <v>83</v>
      </c>
      <c r="BW4014" s="337" t="s">
        <v>63</v>
      </c>
      <c r="BX4014" s="337" t="s">
        <v>172</v>
      </c>
      <c r="BY4014" s="337" t="s">
        <v>211</v>
      </c>
      <c r="BZ4014" s="337" t="s">
        <v>167</v>
      </c>
      <c r="CA4014" s="337" t="s">
        <v>168</v>
      </c>
      <c r="CB4014" s="337" t="s">
        <v>353</v>
      </c>
      <c r="CC4014" s="337" t="s">
        <v>354</v>
      </c>
      <c r="CD4014" s="338">
        <v>13</v>
      </c>
      <c r="CE4014" s="335">
        <v>44927</v>
      </c>
      <c r="CF4014" s="337">
        <v>127.58</v>
      </c>
      <c r="CG4014" s="337" t="s">
        <v>90</v>
      </c>
      <c r="CH4014" s="337">
        <v>127.58</v>
      </c>
      <c r="CI4014" s="337" t="s">
        <v>80</v>
      </c>
      <c r="CJ4014" s="337"/>
      <c r="CK4014" s="337"/>
      <c r="CL4014" s="337"/>
      <c r="CM4014" s="337" t="s">
        <v>73</v>
      </c>
      <c r="CN4014" s="337">
        <v>3</v>
      </c>
    </row>
    <row r="4015" spans="4:92">
      <c r="D4015" s="273" t="s">
        <v>83</v>
      </c>
      <c r="E4015" s="273" t="s">
        <v>75</v>
      </c>
      <c r="F4015" s="273" t="s">
        <v>357</v>
      </c>
      <c r="G4015" s="273" t="s">
        <v>369</v>
      </c>
      <c r="H4015" s="274">
        <v>45017</v>
      </c>
      <c r="I4015" s="273">
        <v>11682</v>
      </c>
      <c r="J4015" s="273">
        <v>726</v>
      </c>
      <c r="K4015" s="273">
        <v>0</v>
      </c>
      <c r="L4015" s="273" t="s">
        <v>66</v>
      </c>
      <c r="N4015" s="273" t="s">
        <v>107</v>
      </c>
      <c r="W4015" s="273">
        <v>152690</v>
      </c>
      <c r="X4015" s="273" t="s">
        <v>83</v>
      </c>
      <c r="Y4015" s="273" t="s">
        <v>287</v>
      </c>
      <c r="Z4015" s="273" t="s">
        <v>892</v>
      </c>
      <c r="AA4015" s="273" t="s">
        <v>897</v>
      </c>
      <c r="AB4015" s="274">
        <v>45108</v>
      </c>
      <c r="AC4015" s="273">
        <v>15681</v>
      </c>
      <c r="AD4015" s="273">
        <v>810</v>
      </c>
      <c r="AK4015" s="273">
        <v>326620</v>
      </c>
      <c r="BV4015" s="279" t="s">
        <v>83</v>
      </c>
      <c r="BW4015" s="280" t="s">
        <v>63</v>
      </c>
      <c r="BX4015" s="280" t="s">
        <v>172</v>
      </c>
      <c r="BY4015" s="280" t="s">
        <v>211</v>
      </c>
      <c r="BZ4015" s="280" t="s">
        <v>151</v>
      </c>
      <c r="CA4015" s="280" t="s">
        <v>152</v>
      </c>
      <c r="CB4015" s="280" t="s">
        <v>161</v>
      </c>
      <c r="CC4015" s="280" t="s">
        <v>162</v>
      </c>
      <c r="CD4015" s="281">
        <v>11</v>
      </c>
      <c r="CE4015" s="277">
        <v>44927</v>
      </c>
      <c r="CF4015" s="280">
        <v>52</v>
      </c>
      <c r="CG4015" s="280" t="s">
        <v>90</v>
      </c>
      <c r="CH4015" s="280">
        <v>52</v>
      </c>
      <c r="CI4015" s="280" t="s">
        <v>80</v>
      </c>
      <c r="CJ4015" s="280"/>
      <c r="CK4015" s="280"/>
      <c r="CL4015" s="280"/>
      <c r="CM4015" s="280" t="s">
        <v>73</v>
      </c>
      <c r="CN4015" s="280">
        <v>3</v>
      </c>
    </row>
    <row r="4016" spans="4:92">
      <c r="D4016" s="273" t="s">
        <v>83</v>
      </c>
      <c r="E4016" s="273" t="s">
        <v>75</v>
      </c>
      <c r="F4016" s="273" t="s">
        <v>357</v>
      </c>
      <c r="G4016" s="273" t="s">
        <v>369</v>
      </c>
      <c r="H4016" s="274">
        <v>45017</v>
      </c>
      <c r="I4016" s="273">
        <v>11682</v>
      </c>
      <c r="J4016" s="273">
        <v>726</v>
      </c>
      <c r="K4016" s="273">
        <v>2843</v>
      </c>
      <c r="L4016" s="273" t="s">
        <v>66</v>
      </c>
      <c r="M4016" s="273">
        <v>490.41750000000002</v>
      </c>
      <c r="N4016" s="273" t="s">
        <v>115</v>
      </c>
      <c r="W4016" s="273">
        <v>152689</v>
      </c>
      <c r="X4016" s="273" t="s">
        <v>83</v>
      </c>
      <c r="Y4016" s="273" t="s">
        <v>287</v>
      </c>
      <c r="Z4016" s="273" t="s">
        <v>892</v>
      </c>
      <c r="AA4016" s="273" t="s">
        <v>897</v>
      </c>
      <c r="AB4016" s="274">
        <v>45200</v>
      </c>
      <c r="AC4016" s="273">
        <v>15236</v>
      </c>
      <c r="AD4016" s="273">
        <v>810</v>
      </c>
      <c r="AK4016" s="273">
        <v>282562</v>
      </c>
      <c r="BV4016" s="336" t="s">
        <v>83</v>
      </c>
      <c r="BW4016" s="337" t="s">
        <v>63</v>
      </c>
      <c r="BX4016" s="337" t="s">
        <v>172</v>
      </c>
      <c r="BY4016" s="337" t="s">
        <v>211</v>
      </c>
      <c r="BZ4016" s="337" t="s">
        <v>151</v>
      </c>
      <c r="CA4016" s="337" t="s">
        <v>152</v>
      </c>
      <c r="CB4016" s="337" t="s">
        <v>153</v>
      </c>
      <c r="CC4016" s="337" t="s">
        <v>154</v>
      </c>
      <c r="CD4016" s="338">
        <v>10</v>
      </c>
      <c r="CE4016" s="335">
        <v>44927</v>
      </c>
      <c r="CF4016" s="337">
        <v>65</v>
      </c>
      <c r="CG4016" s="337" t="s">
        <v>90</v>
      </c>
      <c r="CH4016" s="337">
        <v>65</v>
      </c>
      <c r="CI4016" s="337" t="s">
        <v>80</v>
      </c>
      <c r="CJ4016" s="337"/>
      <c r="CK4016" s="337"/>
      <c r="CL4016" s="337"/>
      <c r="CM4016" s="337" t="s">
        <v>73</v>
      </c>
      <c r="CN4016" s="337">
        <v>3</v>
      </c>
    </row>
    <row r="4017" spans="4:92">
      <c r="D4017" s="273" t="s">
        <v>83</v>
      </c>
      <c r="E4017" s="273" t="s">
        <v>75</v>
      </c>
      <c r="F4017" s="273" t="s">
        <v>357</v>
      </c>
      <c r="G4017" s="273" t="s">
        <v>369</v>
      </c>
      <c r="H4017" s="274">
        <v>45047</v>
      </c>
      <c r="I4017" s="273">
        <v>12298</v>
      </c>
      <c r="J4017" s="273">
        <v>726</v>
      </c>
      <c r="W4017" s="273">
        <v>178184</v>
      </c>
      <c r="X4017" s="273" t="s">
        <v>83</v>
      </c>
      <c r="Y4017" s="273" t="s">
        <v>287</v>
      </c>
      <c r="Z4017" s="273" t="s">
        <v>892</v>
      </c>
      <c r="AA4017" s="273" t="s">
        <v>895</v>
      </c>
      <c r="AB4017" s="274">
        <v>44927</v>
      </c>
      <c r="AC4017" s="273">
        <v>14797</v>
      </c>
      <c r="AD4017" s="273">
        <v>809</v>
      </c>
      <c r="AK4017" s="273">
        <v>277733</v>
      </c>
      <c r="BV4017" s="279" t="s">
        <v>83</v>
      </c>
      <c r="BW4017" s="280" t="s">
        <v>63</v>
      </c>
      <c r="BX4017" s="280" t="s">
        <v>172</v>
      </c>
      <c r="BY4017" s="280" t="s">
        <v>211</v>
      </c>
      <c r="BZ4017" s="280" t="s">
        <v>167</v>
      </c>
      <c r="CA4017" s="280" t="s">
        <v>168</v>
      </c>
      <c r="CB4017" s="280" t="s">
        <v>169</v>
      </c>
      <c r="CC4017" s="280" t="s">
        <v>170</v>
      </c>
      <c r="CD4017" s="281">
        <v>12</v>
      </c>
      <c r="CE4017" s="277">
        <v>44927</v>
      </c>
      <c r="CF4017" s="280">
        <v>0</v>
      </c>
      <c r="CG4017" s="280" t="s">
        <v>90</v>
      </c>
      <c r="CH4017" s="280">
        <v>0</v>
      </c>
      <c r="CI4017" s="280" t="s">
        <v>80</v>
      </c>
      <c r="CJ4017" s="280"/>
      <c r="CK4017" s="280"/>
      <c r="CL4017" s="280"/>
      <c r="CM4017" s="280" t="s">
        <v>73</v>
      </c>
      <c r="CN4017" s="280">
        <v>3</v>
      </c>
    </row>
    <row r="4018" spans="4:92">
      <c r="D4018" s="273" t="s">
        <v>83</v>
      </c>
      <c r="E4018" s="273" t="s">
        <v>75</v>
      </c>
      <c r="F4018" s="273" t="s">
        <v>357</v>
      </c>
      <c r="G4018" s="273" t="s">
        <v>369</v>
      </c>
      <c r="H4018" s="274">
        <v>45047</v>
      </c>
      <c r="I4018" s="273">
        <v>12298</v>
      </c>
      <c r="J4018" s="273">
        <v>726</v>
      </c>
      <c r="K4018" s="273">
        <v>0</v>
      </c>
      <c r="L4018" s="273" t="s">
        <v>66</v>
      </c>
      <c r="N4018" s="273" t="s">
        <v>107</v>
      </c>
      <c r="W4018" s="273">
        <v>178209</v>
      </c>
      <c r="X4018" s="273" t="s">
        <v>83</v>
      </c>
      <c r="Y4018" s="273" t="s">
        <v>287</v>
      </c>
      <c r="Z4018" s="273" t="s">
        <v>892</v>
      </c>
      <c r="AA4018" s="273" t="s">
        <v>895</v>
      </c>
      <c r="AB4018" s="274">
        <v>44927</v>
      </c>
      <c r="AC4018" s="273">
        <v>15381</v>
      </c>
      <c r="AD4018" s="273">
        <v>809</v>
      </c>
      <c r="AK4018" s="273">
        <v>283945</v>
      </c>
      <c r="BV4018" s="336" t="s">
        <v>83</v>
      </c>
      <c r="BW4018" s="337" t="s">
        <v>63</v>
      </c>
      <c r="BX4018" s="337" t="s">
        <v>172</v>
      </c>
      <c r="BY4018" s="337" t="s">
        <v>211</v>
      </c>
      <c r="BZ4018" s="337" t="s">
        <v>126</v>
      </c>
      <c r="CA4018" s="337" t="s">
        <v>127</v>
      </c>
      <c r="CB4018" s="337" t="s">
        <v>133</v>
      </c>
      <c r="CC4018" s="337" t="s">
        <v>134</v>
      </c>
      <c r="CD4018" s="338">
        <v>7</v>
      </c>
      <c r="CE4018" s="335">
        <v>44927</v>
      </c>
      <c r="CF4018" s="337"/>
      <c r="CG4018" s="337"/>
      <c r="CH4018" s="337"/>
      <c r="CI4018" s="337" t="s">
        <v>104</v>
      </c>
      <c r="CJ4018" s="337"/>
      <c r="CK4018" s="337"/>
      <c r="CL4018" s="337"/>
      <c r="CM4018" s="337" t="s">
        <v>73</v>
      </c>
      <c r="CN4018" s="337">
        <v>3</v>
      </c>
    </row>
    <row r="4019" spans="4:92">
      <c r="D4019" s="273" t="s">
        <v>83</v>
      </c>
      <c r="E4019" s="273" t="s">
        <v>75</v>
      </c>
      <c r="F4019" s="273" t="s">
        <v>357</v>
      </c>
      <c r="G4019" s="273" t="s">
        <v>369</v>
      </c>
      <c r="H4019" s="274">
        <v>45047</v>
      </c>
      <c r="I4019" s="273">
        <v>12298</v>
      </c>
      <c r="J4019" s="273">
        <v>726</v>
      </c>
      <c r="K4019" s="273">
        <v>2667</v>
      </c>
      <c r="L4019" s="273" t="s">
        <v>66</v>
      </c>
      <c r="M4019" s="273">
        <v>460.0575</v>
      </c>
      <c r="N4019" s="273" t="s">
        <v>115</v>
      </c>
      <c r="W4019" s="273">
        <v>178208</v>
      </c>
      <c r="X4019" s="273" t="s">
        <v>83</v>
      </c>
      <c r="Y4019" s="273" t="s">
        <v>287</v>
      </c>
      <c r="Z4019" s="273" t="s">
        <v>892</v>
      </c>
      <c r="AA4019" s="273" t="s">
        <v>895</v>
      </c>
      <c r="AB4019" s="274">
        <v>44927</v>
      </c>
      <c r="AC4019" s="273">
        <v>15531</v>
      </c>
      <c r="AD4019" s="273">
        <v>809</v>
      </c>
      <c r="AK4019" s="273">
        <v>284776</v>
      </c>
      <c r="BV4019" s="279" t="s">
        <v>83</v>
      </c>
      <c r="BW4019" s="280" t="s">
        <v>63</v>
      </c>
      <c r="BX4019" s="280" t="s">
        <v>172</v>
      </c>
      <c r="BY4019" s="280" t="s">
        <v>211</v>
      </c>
      <c r="BZ4019" s="280" t="s">
        <v>138</v>
      </c>
      <c r="CA4019" s="280" t="s">
        <v>139</v>
      </c>
      <c r="CB4019" s="280" t="s">
        <v>140</v>
      </c>
      <c r="CC4019" s="280" t="s">
        <v>141</v>
      </c>
      <c r="CD4019" s="281">
        <v>9</v>
      </c>
      <c r="CE4019" s="277">
        <v>44927</v>
      </c>
      <c r="CF4019" s="280">
        <v>0</v>
      </c>
      <c r="CG4019" s="280" t="s">
        <v>90</v>
      </c>
      <c r="CH4019" s="280">
        <v>0</v>
      </c>
      <c r="CI4019" s="280" t="s">
        <v>80</v>
      </c>
      <c r="CJ4019" s="280"/>
      <c r="CK4019" s="280"/>
      <c r="CL4019" s="280"/>
      <c r="CM4019" s="280" t="s">
        <v>73</v>
      </c>
      <c r="CN4019" s="280">
        <v>3</v>
      </c>
    </row>
    <row r="4020" spans="4:92">
      <c r="D4020" s="273" t="s">
        <v>83</v>
      </c>
      <c r="E4020" s="273" t="s">
        <v>75</v>
      </c>
      <c r="F4020" s="273" t="s">
        <v>357</v>
      </c>
      <c r="G4020" s="273" t="s">
        <v>369</v>
      </c>
      <c r="H4020" s="274">
        <v>45078</v>
      </c>
      <c r="I4020" s="273">
        <v>12567</v>
      </c>
      <c r="J4020" s="273">
        <v>726</v>
      </c>
      <c r="W4020" s="273">
        <v>190020</v>
      </c>
      <c r="X4020" s="273" t="s">
        <v>83</v>
      </c>
      <c r="Y4020" s="273" t="s">
        <v>287</v>
      </c>
      <c r="Z4020" s="273" t="s">
        <v>892</v>
      </c>
      <c r="AA4020" s="273" t="s">
        <v>895</v>
      </c>
      <c r="AB4020" s="274">
        <v>44927</v>
      </c>
      <c r="AC4020" s="273">
        <v>16518</v>
      </c>
      <c r="AD4020" s="273">
        <v>809</v>
      </c>
      <c r="AK4020" s="273">
        <v>306132</v>
      </c>
      <c r="BV4020" s="336" t="s">
        <v>64</v>
      </c>
      <c r="BW4020" s="337" t="s">
        <v>75</v>
      </c>
      <c r="BX4020" s="337" t="s">
        <v>231</v>
      </c>
      <c r="BY4020" s="337" t="s">
        <v>231</v>
      </c>
      <c r="BZ4020" s="337" t="s">
        <v>204</v>
      </c>
      <c r="CA4020" s="337" t="s">
        <v>205</v>
      </c>
      <c r="CB4020" s="337" t="s">
        <v>206</v>
      </c>
      <c r="CC4020" s="337" t="s">
        <v>207</v>
      </c>
      <c r="CD4020" s="338">
        <v>0</v>
      </c>
      <c r="CE4020" s="335">
        <v>45139</v>
      </c>
      <c r="CF4020" s="337"/>
      <c r="CG4020" s="337" t="s">
        <v>181</v>
      </c>
      <c r="CH4020" s="337"/>
      <c r="CI4020" s="337" t="s">
        <v>208</v>
      </c>
      <c r="CJ4020" s="337" t="s">
        <v>209</v>
      </c>
      <c r="CK4020" s="337"/>
      <c r="CL4020" s="337"/>
      <c r="CM4020" s="337" t="s">
        <v>73</v>
      </c>
      <c r="CN4020" s="337">
        <v>3</v>
      </c>
    </row>
    <row r="4021" spans="4:92">
      <c r="D4021" s="273" t="s">
        <v>83</v>
      </c>
      <c r="E4021" s="273" t="s">
        <v>75</v>
      </c>
      <c r="F4021" s="273" t="s">
        <v>357</v>
      </c>
      <c r="G4021" s="273" t="s">
        <v>369</v>
      </c>
      <c r="H4021" s="274">
        <v>45078</v>
      </c>
      <c r="I4021" s="273">
        <v>12567</v>
      </c>
      <c r="J4021" s="273">
        <v>726</v>
      </c>
      <c r="K4021" s="273">
        <v>0</v>
      </c>
      <c r="L4021" s="273" t="s">
        <v>66</v>
      </c>
      <c r="N4021" s="273" t="s">
        <v>107</v>
      </c>
      <c r="W4021" s="273">
        <v>190045</v>
      </c>
      <c r="X4021" s="273" t="s">
        <v>83</v>
      </c>
      <c r="Y4021" s="273" t="s">
        <v>287</v>
      </c>
      <c r="Z4021" s="273" t="s">
        <v>892</v>
      </c>
      <c r="AA4021" s="273" t="s">
        <v>895</v>
      </c>
      <c r="AB4021" s="274">
        <v>44927</v>
      </c>
      <c r="AC4021" s="273">
        <v>16519</v>
      </c>
      <c r="AD4021" s="273">
        <v>809</v>
      </c>
      <c r="AK4021" s="273">
        <v>306148</v>
      </c>
      <c r="BV4021" s="279" t="s">
        <v>64</v>
      </c>
      <c r="BW4021" s="280" t="s">
        <v>75</v>
      </c>
      <c r="BX4021" s="280" t="s">
        <v>231</v>
      </c>
      <c r="BY4021" s="280" t="s">
        <v>231</v>
      </c>
      <c r="BZ4021" s="280" t="s">
        <v>204</v>
      </c>
      <c r="CA4021" s="280" t="s">
        <v>205</v>
      </c>
      <c r="CB4021" s="280" t="s">
        <v>206</v>
      </c>
      <c r="CC4021" s="280" t="s">
        <v>207</v>
      </c>
      <c r="CD4021" s="281">
        <v>0</v>
      </c>
      <c r="CE4021" s="277">
        <v>45139</v>
      </c>
      <c r="CF4021" s="280"/>
      <c r="CG4021" s="280" t="s">
        <v>181</v>
      </c>
      <c r="CH4021" s="280"/>
      <c r="CI4021" s="280" t="s">
        <v>208</v>
      </c>
      <c r="CJ4021" s="280" t="s">
        <v>209</v>
      </c>
      <c r="CK4021" s="280"/>
      <c r="CL4021" s="280"/>
      <c r="CM4021" s="280" t="s">
        <v>73</v>
      </c>
      <c r="CN4021" s="280">
        <v>3</v>
      </c>
    </row>
    <row r="4022" spans="4:92">
      <c r="D4022" s="273" t="s">
        <v>83</v>
      </c>
      <c r="E4022" s="273" t="s">
        <v>75</v>
      </c>
      <c r="F4022" s="273" t="s">
        <v>357</v>
      </c>
      <c r="G4022" s="273" t="s">
        <v>369</v>
      </c>
      <c r="H4022" s="274">
        <v>45078</v>
      </c>
      <c r="I4022" s="273">
        <v>12567</v>
      </c>
      <c r="J4022" s="273">
        <v>726</v>
      </c>
      <c r="K4022" s="273">
        <v>3079</v>
      </c>
      <c r="L4022" s="273" t="s">
        <v>66</v>
      </c>
      <c r="M4022" s="273">
        <v>531.12750000000005</v>
      </c>
      <c r="N4022" s="273" t="s">
        <v>115</v>
      </c>
      <c r="W4022" s="273">
        <v>190044</v>
      </c>
      <c r="X4022" s="273" t="s">
        <v>83</v>
      </c>
      <c r="Y4022" s="273" t="s">
        <v>287</v>
      </c>
      <c r="Z4022" s="273" t="s">
        <v>892</v>
      </c>
      <c r="AA4022" s="273" t="s">
        <v>895</v>
      </c>
      <c r="AB4022" s="274">
        <v>45017</v>
      </c>
      <c r="AC4022" s="273">
        <v>14943</v>
      </c>
      <c r="AD4022" s="273">
        <v>809</v>
      </c>
      <c r="AK4022" s="273">
        <v>279339</v>
      </c>
      <c r="BV4022" s="336" t="s">
        <v>64</v>
      </c>
      <c r="BW4022" s="337" t="s">
        <v>75</v>
      </c>
      <c r="BX4022" s="337" t="s">
        <v>231</v>
      </c>
      <c r="BY4022" s="337" t="s">
        <v>231</v>
      </c>
      <c r="BZ4022" s="337" t="s">
        <v>86</v>
      </c>
      <c r="CA4022" s="337" t="s">
        <v>87</v>
      </c>
      <c r="CB4022" s="337" t="s">
        <v>233</v>
      </c>
      <c r="CC4022" s="337" t="s">
        <v>234</v>
      </c>
      <c r="CD4022" s="338">
        <v>1</v>
      </c>
      <c r="CE4022" s="335">
        <v>45139</v>
      </c>
      <c r="CF4022" s="337"/>
      <c r="CG4022" s="337" t="s">
        <v>181</v>
      </c>
      <c r="CH4022" s="337"/>
      <c r="CI4022" s="337" t="s">
        <v>181</v>
      </c>
      <c r="CJ4022" s="337" t="s">
        <v>1819</v>
      </c>
      <c r="CK4022" s="337"/>
      <c r="CL4022" s="337"/>
      <c r="CM4022" s="337" t="s">
        <v>73</v>
      </c>
      <c r="CN4022" s="337">
        <v>3</v>
      </c>
    </row>
    <row r="4023" spans="4:92">
      <c r="D4023" s="273" t="s">
        <v>83</v>
      </c>
      <c r="E4023" s="273" t="s">
        <v>75</v>
      </c>
      <c r="F4023" s="273" t="s">
        <v>357</v>
      </c>
      <c r="G4023" s="273" t="s">
        <v>369</v>
      </c>
      <c r="H4023" s="274">
        <v>45108</v>
      </c>
      <c r="I4023" s="273">
        <v>12836</v>
      </c>
      <c r="J4023" s="273">
        <v>726</v>
      </c>
      <c r="W4023" s="273">
        <v>203504</v>
      </c>
      <c r="X4023" s="273" t="s">
        <v>83</v>
      </c>
      <c r="Y4023" s="273" t="s">
        <v>287</v>
      </c>
      <c r="Z4023" s="273" t="s">
        <v>892</v>
      </c>
      <c r="AA4023" s="273" t="s">
        <v>895</v>
      </c>
      <c r="AB4023" s="274">
        <v>45108</v>
      </c>
      <c r="AC4023" s="273">
        <v>15089</v>
      </c>
      <c r="AD4023" s="273">
        <v>809</v>
      </c>
      <c r="AK4023" s="273">
        <v>280945</v>
      </c>
      <c r="BV4023" s="279" t="s">
        <v>64</v>
      </c>
      <c r="BW4023" s="280" t="s">
        <v>75</v>
      </c>
      <c r="BX4023" s="280" t="s">
        <v>231</v>
      </c>
      <c r="BY4023" s="280" t="s">
        <v>231</v>
      </c>
      <c r="BZ4023" s="280" t="s">
        <v>86</v>
      </c>
      <c r="CA4023" s="280" t="s">
        <v>87</v>
      </c>
      <c r="CB4023" s="280" t="s">
        <v>233</v>
      </c>
      <c r="CC4023" s="280" t="s">
        <v>234</v>
      </c>
      <c r="CD4023" s="281">
        <v>1</v>
      </c>
      <c r="CE4023" s="277">
        <v>45139</v>
      </c>
      <c r="CF4023" s="280"/>
      <c r="CG4023" s="280" t="s">
        <v>181</v>
      </c>
      <c r="CH4023" s="280"/>
      <c r="CI4023" s="280" t="s">
        <v>181</v>
      </c>
      <c r="CJ4023" s="280" t="s">
        <v>1819</v>
      </c>
      <c r="CK4023" s="280"/>
      <c r="CL4023" s="280"/>
      <c r="CM4023" s="280" t="s">
        <v>73</v>
      </c>
      <c r="CN4023" s="280">
        <v>3</v>
      </c>
    </row>
    <row r="4024" spans="4:92">
      <c r="D4024" s="273" t="s">
        <v>83</v>
      </c>
      <c r="E4024" s="273" t="s">
        <v>75</v>
      </c>
      <c r="F4024" s="273" t="s">
        <v>357</v>
      </c>
      <c r="G4024" s="273" t="s">
        <v>369</v>
      </c>
      <c r="H4024" s="274">
        <v>45108</v>
      </c>
      <c r="I4024" s="273">
        <v>12836</v>
      </c>
      <c r="J4024" s="273">
        <v>726</v>
      </c>
      <c r="K4024" s="273">
        <v>0</v>
      </c>
      <c r="L4024" s="273" t="s">
        <v>66</v>
      </c>
      <c r="N4024" s="273" t="s">
        <v>107</v>
      </c>
      <c r="W4024" s="273">
        <v>203529</v>
      </c>
      <c r="X4024" s="273" t="s">
        <v>83</v>
      </c>
      <c r="Y4024" s="273" t="s">
        <v>287</v>
      </c>
      <c r="Z4024" s="273" t="s">
        <v>892</v>
      </c>
      <c r="AA4024" s="273" t="s">
        <v>895</v>
      </c>
      <c r="AB4024" s="274">
        <v>45108</v>
      </c>
      <c r="AC4024" s="273">
        <v>15680</v>
      </c>
      <c r="AD4024" s="273">
        <v>809</v>
      </c>
      <c r="AK4024" s="273">
        <v>285372</v>
      </c>
      <c r="BV4024" s="336" t="s">
        <v>64</v>
      </c>
      <c r="BW4024" s="337" t="s">
        <v>75</v>
      </c>
      <c r="BX4024" s="337" t="s">
        <v>231</v>
      </c>
      <c r="BY4024" s="337" t="s">
        <v>231</v>
      </c>
      <c r="BZ4024" s="337" t="s">
        <v>86</v>
      </c>
      <c r="CA4024" s="337" t="s">
        <v>87</v>
      </c>
      <c r="CB4024" s="337" t="s">
        <v>233</v>
      </c>
      <c r="CC4024" s="337" t="s">
        <v>234</v>
      </c>
      <c r="CD4024" s="338">
        <v>1</v>
      </c>
      <c r="CE4024" s="335">
        <v>45139</v>
      </c>
      <c r="CF4024" s="337"/>
      <c r="CG4024" s="337" t="s">
        <v>181</v>
      </c>
      <c r="CH4024" s="337"/>
      <c r="CI4024" s="337" t="s">
        <v>181</v>
      </c>
      <c r="CJ4024" s="337" t="s">
        <v>1819</v>
      </c>
      <c r="CK4024" s="337"/>
      <c r="CL4024" s="337"/>
      <c r="CM4024" s="337" t="s">
        <v>73</v>
      </c>
      <c r="CN4024" s="337">
        <v>3</v>
      </c>
    </row>
    <row r="4025" spans="4:92">
      <c r="D4025" s="273" t="s">
        <v>83</v>
      </c>
      <c r="E4025" s="273" t="s">
        <v>75</v>
      </c>
      <c r="F4025" s="273" t="s">
        <v>357</v>
      </c>
      <c r="G4025" s="273" t="s">
        <v>369</v>
      </c>
      <c r="H4025" s="274">
        <v>45108</v>
      </c>
      <c r="I4025" s="273">
        <v>12836</v>
      </c>
      <c r="J4025" s="273">
        <v>726</v>
      </c>
      <c r="K4025" s="273">
        <v>3353</v>
      </c>
      <c r="L4025" s="273" t="s">
        <v>66</v>
      </c>
      <c r="M4025" s="273">
        <v>578.39250000000004</v>
      </c>
      <c r="N4025" s="273" t="s">
        <v>115</v>
      </c>
      <c r="W4025" s="273">
        <v>203528</v>
      </c>
      <c r="X4025" s="273" t="s">
        <v>83</v>
      </c>
      <c r="Y4025" s="273" t="s">
        <v>287</v>
      </c>
      <c r="Z4025" s="273" t="s">
        <v>892</v>
      </c>
      <c r="AA4025" s="273" t="s">
        <v>895</v>
      </c>
      <c r="AB4025" s="274">
        <v>45200</v>
      </c>
      <c r="AC4025" s="273">
        <v>15235</v>
      </c>
      <c r="AD4025" s="273">
        <v>809</v>
      </c>
      <c r="AK4025" s="273">
        <v>282551</v>
      </c>
      <c r="BV4025" s="279" t="s">
        <v>64</v>
      </c>
      <c r="BW4025" s="280" t="s">
        <v>75</v>
      </c>
      <c r="BX4025" s="280" t="s">
        <v>231</v>
      </c>
      <c r="BY4025" s="280" t="s">
        <v>231</v>
      </c>
      <c r="BZ4025" s="280" t="s">
        <v>86</v>
      </c>
      <c r="CA4025" s="280" t="s">
        <v>87</v>
      </c>
      <c r="CB4025" s="280" t="s">
        <v>233</v>
      </c>
      <c r="CC4025" s="280" t="s">
        <v>234</v>
      </c>
      <c r="CD4025" s="281">
        <v>1</v>
      </c>
      <c r="CE4025" s="277">
        <v>45139</v>
      </c>
      <c r="CF4025" s="280"/>
      <c r="CG4025" s="280" t="s">
        <v>181</v>
      </c>
      <c r="CH4025" s="280"/>
      <c r="CI4025" s="280" t="s">
        <v>181</v>
      </c>
      <c r="CJ4025" s="280" t="s">
        <v>1819</v>
      </c>
      <c r="CK4025" s="280"/>
      <c r="CL4025" s="280"/>
      <c r="CM4025" s="280" t="s">
        <v>73</v>
      </c>
      <c r="CN4025" s="280">
        <v>3</v>
      </c>
    </row>
    <row r="4026" spans="4:92">
      <c r="D4026" s="273" t="s">
        <v>83</v>
      </c>
      <c r="E4026" s="273" t="s">
        <v>75</v>
      </c>
      <c r="F4026" s="273" t="s">
        <v>357</v>
      </c>
      <c r="G4026" s="273" t="s">
        <v>678</v>
      </c>
      <c r="H4026" s="274">
        <v>44958</v>
      </c>
      <c r="I4026" s="273">
        <v>11353</v>
      </c>
      <c r="J4026" s="273">
        <v>720</v>
      </c>
      <c r="K4026" s="273">
        <v>1590</v>
      </c>
      <c r="L4026" s="273" t="s">
        <v>66</v>
      </c>
      <c r="M4026" s="273">
        <v>274.27499999999998</v>
      </c>
      <c r="N4026" s="273" t="s">
        <v>115</v>
      </c>
      <c r="W4026" s="273">
        <v>143148</v>
      </c>
      <c r="X4026" s="273" t="s">
        <v>83</v>
      </c>
      <c r="Y4026" s="273" t="s">
        <v>287</v>
      </c>
      <c r="Z4026" s="273" t="s">
        <v>913</v>
      </c>
      <c r="AA4026" s="273" t="s">
        <v>920</v>
      </c>
      <c r="AB4026" s="274">
        <v>44927</v>
      </c>
      <c r="AC4026" s="273">
        <v>16543</v>
      </c>
      <c r="AD4026" s="273">
        <v>819</v>
      </c>
      <c r="AK4026" s="273">
        <v>306436</v>
      </c>
      <c r="BV4026" s="336" t="s">
        <v>64</v>
      </c>
      <c r="BW4026" s="337" t="s">
        <v>75</v>
      </c>
      <c r="BX4026" s="337" t="s">
        <v>231</v>
      </c>
      <c r="BY4026" s="337" t="s">
        <v>231</v>
      </c>
      <c r="BZ4026" s="337" t="s">
        <v>86</v>
      </c>
      <c r="CA4026" s="337" t="s">
        <v>87</v>
      </c>
      <c r="CB4026" s="337" t="s">
        <v>233</v>
      </c>
      <c r="CC4026" s="337" t="s">
        <v>234</v>
      </c>
      <c r="CD4026" s="338">
        <v>1</v>
      </c>
      <c r="CE4026" s="335">
        <v>45139</v>
      </c>
      <c r="CF4026" s="337"/>
      <c r="CG4026" s="337" t="s">
        <v>181</v>
      </c>
      <c r="CH4026" s="337"/>
      <c r="CI4026" s="337" t="s">
        <v>181</v>
      </c>
      <c r="CJ4026" s="337" t="s">
        <v>1819</v>
      </c>
      <c r="CK4026" s="337"/>
      <c r="CL4026" s="337"/>
      <c r="CM4026" s="337" t="s">
        <v>73</v>
      </c>
      <c r="CN4026" s="337">
        <v>3</v>
      </c>
    </row>
    <row r="4027" spans="4:92">
      <c r="D4027" s="273" t="s">
        <v>83</v>
      </c>
      <c r="E4027" s="273" t="s">
        <v>75</v>
      </c>
      <c r="F4027" s="273" t="s">
        <v>357</v>
      </c>
      <c r="G4027" s="273" t="s">
        <v>678</v>
      </c>
      <c r="H4027" s="274">
        <v>44958</v>
      </c>
      <c r="I4027" s="273">
        <v>11353</v>
      </c>
      <c r="J4027" s="273">
        <v>720</v>
      </c>
      <c r="K4027" s="273">
        <v>0</v>
      </c>
      <c r="L4027" s="273" t="s">
        <v>66</v>
      </c>
      <c r="N4027" s="273" t="s">
        <v>107</v>
      </c>
      <c r="W4027" s="273">
        <v>143149</v>
      </c>
      <c r="X4027" s="273" t="s">
        <v>83</v>
      </c>
      <c r="Y4027" s="273" t="s">
        <v>287</v>
      </c>
      <c r="Z4027" s="273" t="s">
        <v>913</v>
      </c>
      <c r="AA4027" s="273" t="s">
        <v>920</v>
      </c>
      <c r="AB4027" s="274">
        <v>45017</v>
      </c>
      <c r="AC4027" s="273">
        <v>14947</v>
      </c>
      <c r="AD4027" s="273">
        <v>819</v>
      </c>
      <c r="AK4027" s="273">
        <v>297615</v>
      </c>
      <c r="BV4027" s="279" t="s">
        <v>64</v>
      </c>
      <c r="BW4027" s="280" t="s">
        <v>75</v>
      </c>
      <c r="BX4027" s="280" t="s">
        <v>231</v>
      </c>
      <c r="BY4027" s="280" t="s">
        <v>231</v>
      </c>
      <c r="BZ4027" s="280" t="s">
        <v>86</v>
      </c>
      <c r="CA4027" s="280" t="s">
        <v>87</v>
      </c>
      <c r="CB4027" s="280" t="s">
        <v>233</v>
      </c>
      <c r="CC4027" s="280" t="s">
        <v>234</v>
      </c>
      <c r="CD4027" s="281">
        <v>1</v>
      </c>
      <c r="CE4027" s="277">
        <v>45139</v>
      </c>
      <c r="CF4027" s="280"/>
      <c r="CG4027" s="280" t="s">
        <v>181</v>
      </c>
      <c r="CH4027" s="280"/>
      <c r="CI4027" s="280" t="s">
        <v>181</v>
      </c>
      <c r="CJ4027" s="280" t="s">
        <v>1819</v>
      </c>
      <c r="CK4027" s="280"/>
      <c r="CL4027" s="280"/>
      <c r="CM4027" s="280" t="s">
        <v>73</v>
      </c>
      <c r="CN4027" s="280">
        <v>3</v>
      </c>
    </row>
    <row r="4028" spans="4:92">
      <c r="D4028" s="273" t="s">
        <v>83</v>
      </c>
      <c r="E4028" s="273" t="s">
        <v>75</v>
      </c>
      <c r="F4028" s="273" t="s">
        <v>357</v>
      </c>
      <c r="G4028" s="273" t="s">
        <v>678</v>
      </c>
      <c r="H4028" s="274">
        <v>44986</v>
      </c>
      <c r="I4028" s="273">
        <v>11515</v>
      </c>
      <c r="J4028" s="273">
        <v>720</v>
      </c>
      <c r="W4028" s="273">
        <v>147822</v>
      </c>
      <c r="X4028" s="273" t="s">
        <v>83</v>
      </c>
      <c r="Y4028" s="273" t="s">
        <v>287</v>
      </c>
      <c r="Z4028" s="273" t="s">
        <v>913</v>
      </c>
      <c r="AA4028" s="273" t="s">
        <v>920</v>
      </c>
      <c r="AB4028" s="274">
        <v>45108</v>
      </c>
      <c r="AC4028" s="273">
        <v>15093</v>
      </c>
      <c r="AD4028" s="273">
        <v>819</v>
      </c>
      <c r="AK4028" s="273">
        <v>297626</v>
      </c>
      <c r="BV4028" s="336" t="s">
        <v>64</v>
      </c>
      <c r="BW4028" s="337" t="s">
        <v>75</v>
      </c>
      <c r="BX4028" s="337" t="s">
        <v>231</v>
      </c>
      <c r="BY4028" s="337" t="s">
        <v>231</v>
      </c>
      <c r="BZ4028" s="337" t="s">
        <v>86</v>
      </c>
      <c r="CA4028" s="337" t="s">
        <v>87</v>
      </c>
      <c r="CB4028" s="337" t="s">
        <v>233</v>
      </c>
      <c r="CC4028" s="337" t="s">
        <v>234</v>
      </c>
      <c r="CD4028" s="338">
        <v>1</v>
      </c>
      <c r="CE4028" s="335">
        <v>45139</v>
      </c>
      <c r="CF4028" s="337"/>
      <c r="CG4028" s="337" t="s">
        <v>181</v>
      </c>
      <c r="CH4028" s="337"/>
      <c r="CI4028" s="337" t="s">
        <v>181</v>
      </c>
      <c r="CJ4028" s="337" t="s">
        <v>1819</v>
      </c>
      <c r="CK4028" s="337"/>
      <c r="CL4028" s="337"/>
      <c r="CM4028" s="337" t="s">
        <v>73</v>
      </c>
      <c r="CN4028" s="337">
        <v>3</v>
      </c>
    </row>
    <row r="4029" spans="4:92">
      <c r="D4029" s="273" t="s">
        <v>83</v>
      </c>
      <c r="E4029" s="273" t="s">
        <v>75</v>
      </c>
      <c r="F4029" s="273" t="s">
        <v>357</v>
      </c>
      <c r="G4029" s="273" t="s">
        <v>678</v>
      </c>
      <c r="H4029" s="274">
        <v>44986</v>
      </c>
      <c r="I4029" s="273">
        <v>11515</v>
      </c>
      <c r="J4029" s="273">
        <v>720</v>
      </c>
      <c r="K4029" s="273">
        <v>776.5</v>
      </c>
      <c r="L4029" s="273" t="s">
        <v>66</v>
      </c>
      <c r="M4029" s="273">
        <v>133.94624999999999</v>
      </c>
      <c r="N4029" s="273" t="s">
        <v>115</v>
      </c>
      <c r="W4029" s="273">
        <v>147846</v>
      </c>
      <c r="X4029" s="273" t="s">
        <v>83</v>
      </c>
      <c r="Y4029" s="273" t="s">
        <v>287</v>
      </c>
      <c r="Z4029" s="273" t="s">
        <v>913</v>
      </c>
      <c r="AA4029" s="273" t="s">
        <v>920</v>
      </c>
      <c r="AB4029" s="274">
        <v>45108</v>
      </c>
      <c r="AC4029" s="273">
        <v>15684</v>
      </c>
      <c r="AD4029" s="273">
        <v>819</v>
      </c>
      <c r="AK4029" s="273">
        <v>285388</v>
      </c>
      <c r="BV4029" s="279" t="s">
        <v>64</v>
      </c>
      <c r="BW4029" s="280" t="s">
        <v>75</v>
      </c>
      <c r="BX4029" s="280" t="s">
        <v>231</v>
      </c>
      <c r="BY4029" s="280" t="s">
        <v>231</v>
      </c>
      <c r="BZ4029" s="280" t="s">
        <v>86</v>
      </c>
      <c r="CA4029" s="280" t="s">
        <v>87</v>
      </c>
      <c r="CB4029" s="280" t="s">
        <v>233</v>
      </c>
      <c r="CC4029" s="280" t="s">
        <v>234</v>
      </c>
      <c r="CD4029" s="281">
        <v>1</v>
      </c>
      <c r="CE4029" s="277">
        <v>45139</v>
      </c>
      <c r="CF4029" s="280"/>
      <c r="CG4029" s="280" t="s">
        <v>181</v>
      </c>
      <c r="CH4029" s="280"/>
      <c r="CI4029" s="280" t="s">
        <v>181</v>
      </c>
      <c r="CJ4029" s="280" t="s">
        <v>1819</v>
      </c>
      <c r="CK4029" s="280"/>
      <c r="CL4029" s="280"/>
      <c r="CM4029" s="280" t="s">
        <v>73</v>
      </c>
      <c r="CN4029" s="280">
        <v>3</v>
      </c>
    </row>
    <row r="4030" spans="4:92">
      <c r="D4030" s="273" t="s">
        <v>83</v>
      </c>
      <c r="E4030" s="273" t="s">
        <v>75</v>
      </c>
      <c r="F4030" s="273" t="s">
        <v>357</v>
      </c>
      <c r="G4030" s="273" t="s">
        <v>678</v>
      </c>
      <c r="H4030" s="274">
        <v>44986</v>
      </c>
      <c r="I4030" s="273">
        <v>11515</v>
      </c>
      <c r="J4030" s="273">
        <v>720</v>
      </c>
      <c r="K4030" s="273">
        <v>0</v>
      </c>
      <c r="L4030" s="273" t="s">
        <v>66</v>
      </c>
      <c r="N4030" s="273" t="s">
        <v>107</v>
      </c>
      <c r="W4030" s="273">
        <v>147847</v>
      </c>
      <c r="X4030" s="273" t="s">
        <v>83</v>
      </c>
      <c r="Y4030" s="273" t="s">
        <v>287</v>
      </c>
      <c r="Z4030" s="273" t="s">
        <v>913</v>
      </c>
      <c r="AA4030" s="273" t="s">
        <v>920</v>
      </c>
      <c r="AB4030" s="274">
        <v>45200</v>
      </c>
      <c r="AC4030" s="273">
        <v>15239</v>
      </c>
      <c r="AD4030" s="273">
        <v>819</v>
      </c>
      <c r="AK4030" s="273">
        <v>297637</v>
      </c>
      <c r="BV4030" s="336" t="s">
        <v>83</v>
      </c>
      <c r="BW4030" s="337" t="s">
        <v>63</v>
      </c>
      <c r="BX4030" s="337" t="s">
        <v>172</v>
      </c>
      <c r="BY4030" s="337" t="s">
        <v>211</v>
      </c>
      <c r="BZ4030" s="337" t="s">
        <v>167</v>
      </c>
      <c r="CA4030" s="337" t="s">
        <v>168</v>
      </c>
      <c r="CB4030" s="337" t="s">
        <v>169</v>
      </c>
      <c r="CC4030" s="337" t="s">
        <v>170</v>
      </c>
      <c r="CD4030" s="338">
        <v>12</v>
      </c>
      <c r="CE4030" s="335">
        <v>45017</v>
      </c>
      <c r="CF4030" s="337">
        <v>0</v>
      </c>
      <c r="CG4030" s="337" t="s">
        <v>90</v>
      </c>
      <c r="CH4030" s="337">
        <v>0</v>
      </c>
      <c r="CI4030" s="337" t="s">
        <v>80</v>
      </c>
      <c r="CJ4030" s="337"/>
      <c r="CK4030" s="337"/>
      <c r="CL4030" s="337"/>
      <c r="CM4030" s="337" t="s">
        <v>73</v>
      </c>
      <c r="CN4030" s="337">
        <v>3</v>
      </c>
    </row>
    <row r="4031" spans="4:92">
      <c r="D4031" s="273" t="s">
        <v>83</v>
      </c>
      <c r="E4031" s="273" t="s">
        <v>75</v>
      </c>
      <c r="F4031" s="273" t="s">
        <v>357</v>
      </c>
      <c r="G4031" s="273" t="s">
        <v>678</v>
      </c>
      <c r="H4031" s="274">
        <v>45017</v>
      </c>
      <c r="I4031" s="273">
        <v>11677</v>
      </c>
      <c r="J4031" s="273">
        <v>720</v>
      </c>
      <c r="W4031" s="273">
        <v>152520</v>
      </c>
      <c r="X4031" s="273" t="s">
        <v>83</v>
      </c>
      <c r="Y4031" s="273" t="s">
        <v>287</v>
      </c>
      <c r="Z4031" s="273" t="s">
        <v>913</v>
      </c>
      <c r="AA4031" s="273" t="s">
        <v>918</v>
      </c>
      <c r="AB4031" s="274">
        <v>44927</v>
      </c>
      <c r="AC4031" s="273">
        <v>14800</v>
      </c>
      <c r="AD4031" s="273">
        <v>818</v>
      </c>
      <c r="AK4031" s="273">
        <v>277762</v>
      </c>
      <c r="BV4031" s="279" t="s">
        <v>83</v>
      </c>
      <c r="BW4031" s="280" t="s">
        <v>63</v>
      </c>
      <c r="BX4031" s="280" t="s">
        <v>172</v>
      </c>
      <c r="BY4031" s="280" t="s">
        <v>211</v>
      </c>
      <c r="BZ4031" s="280" t="s">
        <v>151</v>
      </c>
      <c r="CA4031" s="280" t="s">
        <v>152</v>
      </c>
      <c r="CB4031" s="280" t="s">
        <v>153</v>
      </c>
      <c r="CC4031" s="280" t="s">
        <v>154</v>
      </c>
      <c r="CD4031" s="281">
        <v>10</v>
      </c>
      <c r="CE4031" s="277">
        <v>45017</v>
      </c>
      <c r="CF4031" s="280">
        <v>75</v>
      </c>
      <c r="CG4031" s="280" t="s">
        <v>90</v>
      </c>
      <c r="CH4031" s="280">
        <v>75</v>
      </c>
      <c r="CI4031" s="280" t="s">
        <v>80</v>
      </c>
      <c r="CJ4031" s="280"/>
      <c r="CK4031" s="280"/>
      <c r="CL4031" s="280"/>
      <c r="CM4031" s="280" t="s">
        <v>73</v>
      </c>
      <c r="CN4031" s="280">
        <v>3</v>
      </c>
    </row>
    <row r="4032" spans="4:92">
      <c r="D4032" s="273" t="s">
        <v>83</v>
      </c>
      <c r="E4032" s="273" t="s">
        <v>75</v>
      </c>
      <c r="F4032" s="273" t="s">
        <v>357</v>
      </c>
      <c r="G4032" s="273" t="s">
        <v>678</v>
      </c>
      <c r="H4032" s="274">
        <v>45017</v>
      </c>
      <c r="I4032" s="273">
        <v>11677</v>
      </c>
      <c r="J4032" s="273">
        <v>720</v>
      </c>
      <c r="K4032" s="273">
        <v>443.2</v>
      </c>
      <c r="L4032" s="273" t="s">
        <v>66</v>
      </c>
      <c r="M4032" s="273">
        <v>76.451999999999998</v>
      </c>
      <c r="N4032" s="273" t="s">
        <v>115</v>
      </c>
      <c r="W4032" s="273">
        <v>152544</v>
      </c>
      <c r="X4032" s="273" t="s">
        <v>83</v>
      </c>
      <c r="Y4032" s="273" t="s">
        <v>287</v>
      </c>
      <c r="Z4032" s="273" t="s">
        <v>913</v>
      </c>
      <c r="AA4032" s="273" t="s">
        <v>918</v>
      </c>
      <c r="AB4032" s="274">
        <v>44927</v>
      </c>
      <c r="AC4032" s="273">
        <v>15384</v>
      </c>
      <c r="AD4032" s="273">
        <v>818</v>
      </c>
      <c r="AK4032" s="273">
        <v>283978</v>
      </c>
      <c r="BV4032" s="336" t="s">
        <v>83</v>
      </c>
      <c r="BW4032" s="337" t="s">
        <v>63</v>
      </c>
      <c r="BX4032" s="337" t="s">
        <v>172</v>
      </c>
      <c r="BY4032" s="337" t="s">
        <v>211</v>
      </c>
      <c r="BZ4032" s="337" t="s">
        <v>151</v>
      </c>
      <c r="CA4032" s="337" t="s">
        <v>152</v>
      </c>
      <c r="CB4032" s="337" t="s">
        <v>161</v>
      </c>
      <c r="CC4032" s="337" t="s">
        <v>162</v>
      </c>
      <c r="CD4032" s="338">
        <v>11</v>
      </c>
      <c r="CE4032" s="335">
        <v>45017</v>
      </c>
      <c r="CF4032" s="337">
        <v>60</v>
      </c>
      <c r="CG4032" s="337" t="s">
        <v>90</v>
      </c>
      <c r="CH4032" s="337">
        <v>60</v>
      </c>
      <c r="CI4032" s="337" t="s">
        <v>80</v>
      </c>
      <c r="CJ4032" s="337"/>
      <c r="CK4032" s="337"/>
      <c r="CL4032" s="337"/>
      <c r="CM4032" s="337" t="s">
        <v>73</v>
      </c>
      <c r="CN4032" s="337">
        <v>3</v>
      </c>
    </row>
    <row r="4033" spans="4:92">
      <c r="D4033" s="273" t="s">
        <v>83</v>
      </c>
      <c r="E4033" s="273" t="s">
        <v>75</v>
      </c>
      <c r="F4033" s="273" t="s">
        <v>357</v>
      </c>
      <c r="G4033" s="273" t="s">
        <v>678</v>
      </c>
      <c r="H4033" s="274">
        <v>45017</v>
      </c>
      <c r="I4033" s="273">
        <v>11677</v>
      </c>
      <c r="J4033" s="273">
        <v>720</v>
      </c>
      <c r="K4033" s="273">
        <v>0</v>
      </c>
      <c r="L4033" s="273" t="s">
        <v>66</v>
      </c>
      <c r="N4033" s="273" t="s">
        <v>107</v>
      </c>
      <c r="W4033" s="273">
        <v>152545</v>
      </c>
      <c r="X4033" s="273" t="s">
        <v>83</v>
      </c>
      <c r="Y4033" s="273" t="s">
        <v>287</v>
      </c>
      <c r="Z4033" s="273" t="s">
        <v>913</v>
      </c>
      <c r="AA4033" s="273" t="s">
        <v>918</v>
      </c>
      <c r="AB4033" s="274">
        <v>44927</v>
      </c>
      <c r="AC4033" s="273">
        <v>15534</v>
      </c>
      <c r="AD4033" s="273">
        <v>818</v>
      </c>
      <c r="AK4033" s="273">
        <v>284788</v>
      </c>
      <c r="BV4033" s="279" t="s">
        <v>83</v>
      </c>
      <c r="BW4033" s="280" t="s">
        <v>63</v>
      </c>
      <c r="BX4033" s="280" t="s">
        <v>172</v>
      </c>
      <c r="BY4033" s="280" t="s">
        <v>211</v>
      </c>
      <c r="BZ4033" s="280" t="s">
        <v>167</v>
      </c>
      <c r="CA4033" s="280" t="s">
        <v>168</v>
      </c>
      <c r="CB4033" s="280" t="s">
        <v>353</v>
      </c>
      <c r="CC4033" s="280" t="s">
        <v>354</v>
      </c>
      <c r="CD4033" s="281">
        <v>13</v>
      </c>
      <c r="CE4033" s="277">
        <v>45017</v>
      </c>
      <c r="CF4033" s="280">
        <v>129</v>
      </c>
      <c r="CG4033" s="280" t="s">
        <v>90</v>
      </c>
      <c r="CH4033" s="280">
        <v>129</v>
      </c>
      <c r="CI4033" s="280" t="s">
        <v>80</v>
      </c>
      <c r="CJ4033" s="280"/>
      <c r="CK4033" s="280"/>
      <c r="CL4033" s="280"/>
      <c r="CM4033" s="280" t="s">
        <v>73</v>
      </c>
      <c r="CN4033" s="280">
        <v>3</v>
      </c>
    </row>
    <row r="4034" spans="4:92">
      <c r="D4034" s="273" t="s">
        <v>83</v>
      </c>
      <c r="E4034" s="273" t="s">
        <v>75</v>
      </c>
      <c r="F4034" s="273" t="s">
        <v>357</v>
      </c>
      <c r="G4034" s="273" t="s">
        <v>678</v>
      </c>
      <c r="H4034" s="274">
        <v>45047</v>
      </c>
      <c r="I4034" s="273">
        <v>12293</v>
      </c>
      <c r="J4034" s="273">
        <v>720</v>
      </c>
      <c r="W4034" s="273">
        <v>178039</v>
      </c>
      <c r="X4034" s="273" t="s">
        <v>83</v>
      </c>
      <c r="Y4034" s="273" t="s">
        <v>287</v>
      </c>
      <c r="Z4034" s="273" t="s">
        <v>913</v>
      </c>
      <c r="AA4034" s="273" t="s">
        <v>918</v>
      </c>
      <c r="AB4034" s="274">
        <v>44927</v>
      </c>
      <c r="AC4034" s="273">
        <v>16536</v>
      </c>
      <c r="AD4034" s="273">
        <v>818</v>
      </c>
      <c r="AK4034" s="273">
        <v>306348</v>
      </c>
      <c r="BV4034" s="336" t="s">
        <v>83</v>
      </c>
      <c r="BW4034" s="337" t="s">
        <v>63</v>
      </c>
      <c r="BX4034" s="337" t="s">
        <v>172</v>
      </c>
      <c r="BY4034" s="337" t="s">
        <v>211</v>
      </c>
      <c r="BZ4034" s="337" t="s">
        <v>167</v>
      </c>
      <c r="CA4034" s="337" t="s">
        <v>168</v>
      </c>
      <c r="CB4034" s="337" t="s">
        <v>313</v>
      </c>
      <c r="CC4034" s="337" t="s">
        <v>314</v>
      </c>
      <c r="CD4034" s="338">
        <v>14</v>
      </c>
      <c r="CE4034" s="335">
        <v>45017</v>
      </c>
      <c r="CF4034" s="337">
        <v>0</v>
      </c>
      <c r="CG4034" s="337" t="s">
        <v>90</v>
      </c>
      <c r="CH4034" s="337">
        <v>0</v>
      </c>
      <c r="CI4034" s="337" t="s">
        <v>80</v>
      </c>
      <c r="CJ4034" s="337"/>
      <c r="CK4034" s="337"/>
      <c r="CL4034" s="337"/>
      <c r="CM4034" s="337" t="s">
        <v>73</v>
      </c>
      <c r="CN4034" s="337">
        <v>3</v>
      </c>
    </row>
    <row r="4035" spans="4:92">
      <c r="D4035" s="273" t="s">
        <v>83</v>
      </c>
      <c r="E4035" s="273" t="s">
        <v>75</v>
      </c>
      <c r="F4035" s="273" t="s">
        <v>357</v>
      </c>
      <c r="G4035" s="273" t="s">
        <v>678</v>
      </c>
      <c r="H4035" s="274">
        <v>45047</v>
      </c>
      <c r="I4035" s="273">
        <v>12293</v>
      </c>
      <c r="J4035" s="273">
        <v>720</v>
      </c>
      <c r="K4035" s="273">
        <v>384.1</v>
      </c>
      <c r="L4035" s="273" t="s">
        <v>66</v>
      </c>
      <c r="M4035" s="273">
        <v>66.257249999999999</v>
      </c>
      <c r="N4035" s="273" t="s">
        <v>115</v>
      </c>
      <c r="W4035" s="273">
        <v>178063</v>
      </c>
      <c r="X4035" s="273" t="s">
        <v>83</v>
      </c>
      <c r="Y4035" s="273" t="s">
        <v>287</v>
      </c>
      <c r="Z4035" s="273" t="s">
        <v>913</v>
      </c>
      <c r="AA4035" s="273" t="s">
        <v>918</v>
      </c>
      <c r="AB4035" s="274">
        <v>44927</v>
      </c>
      <c r="AC4035" s="273">
        <v>16537</v>
      </c>
      <c r="AD4035" s="273">
        <v>818</v>
      </c>
      <c r="AE4035" s="273">
        <v>2.2400000000000002</v>
      </c>
      <c r="AF4035" s="273" t="s">
        <v>90</v>
      </c>
      <c r="AG4035" s="273" t="s">
        <v>1984</v>
      </c>
      <c r="AH4035" s="273" t="s">
        <v>1985</v>
      </c>
      <c r="AI4035" s="273" t="s">
        <v>123</v>
      </c>
      <c r="AJ4035" s="273" t="s">
        <v>200</v>
      </c>
      <c r="AK4035" s="273">
        <v>306364</v>
      </c>
      <c r="BV4035" s="279" t="s">
        <v>83</v>
      </c>
      <c r="BW4035" s="280" t="s">
        <v>63</v>
      </c>
      <c r="BX4035" s="280" t="s">
        <v>172</v>
      </c>
      <c r="BY4035" s="280" t="s">
        <v>211</v>
      </c>
      <c r="BZ4035" s="280" t="s">
        <v>167</v>
      </c>
      <c r="CA4035" s="280" t="s">
        <v>168</v>
      </c>
      <c r="CB4035" s="280" t="s">
        <v>319</v>
      </c>
      <c r="CC4035" s="280" t="s">
        <v>320</v>
      </c>
      <c r="CD4035" s="281">
        <v>15</v>
      </c>
      <c r="CE4035" s="277">
        <v>45017</v>
      </c>
      <c r="CF4035" s="280">
        <v>0</v>
      </c>
      <c r="CG4035" s="280" t="s">
        <v>90</v>
      </c>
      <c r="CH4035" s="280">
        <v>0</v>
      </c>
      <c r="CI4035" s="280" t="s">
        <v>80</v>
      </c>
      <c r="CJ4035" s="280"/>
      <c r="CK4035" s="280"/>
      <c r="CL4035" s="280"/>
      <c r="CM4035" s="280" t="s">
        <v>73</v>
      </c>
      <c r="CN4035" s="280">
        <v>3</v>
      </c>
    </row>
    <row r="4036" spans="4:92">
      <c r="D4036" s="273" t="s">
        <v>83</v>
      </c>
      <c r="E4036" s="273" t="s">
        <v>75</v>
      </c>
      <c r="F4036" s="273" t="s">
        <v>357</v>
      </c>
      <c r="G4036" s="273" t="s">
        <v>678</v>
      </c>
      <c r="H4036" s="274">
        <v>45047</v>
      </c>
      <c r="I4036" s="273">
        <v>12293</v>
      </c>
      <c r="J4036" s="273">
        <v>720</v>
      </c>
      <c r="K4036" s="273">
        <v>0</v>
      </c>
      <c r="L4036" s="273" t="s">
        <v>66</v>
      </c>
      <c r="N4036" s="273" t="s">
        <v>107</v>
      </c>
      <c r="W4036" s="273">
        <v>178064</v>
      </c>
      <c r="X4036" s="273" t="s">
        <v>83</v>
      </c>
      <c r="Y4036" s="273" t="s">
        <v>287</v>
      </c>
      <c r="Z4036" s="273" t="s">
        <v>913</v>
      </c>
      <c r="AA4036" s="273" t="s">
        <v>918</v>
      </c>
      <c r="AB4036" s="274">
        <v>45017</v>
      </c>
      <c r="AC4036" s="273">
        <v>14946</v>
      </c>
      <c r="AD4036" s="273">
        <v>818</v>
      </c>
      <c r="AK4036" s="273">
        <v>279368</v>
      </c>
      <c r="BV4036" s="336" t="s">
        <v>83</v>
      </c>
      <c r="BW4036" s="337" t="s">
        <v>63</v>
      </c>
      <c r="BX4036" s="337" t="s">
        <v>172</v>
      </c>
      <c r="BY4036" s="337" t="s">
        <v>211</v>
      </c>
      <c r="BZ4036" s="337" t="s">
        <v>86</v>
      </c>
      <c r="CA4036" s="337" t="s">
        <v>87</v>
      </c>
      <c r="CB4036" s="337" t="s">
        <v>179</v>
      </c>
      <c r="CC4036" s="337" t="s">
        <v>180</v>
      </c>
      <c r="CD4036" s="338">
        <v>1</v>
      </c>
      <c r="CE4036" s="335">
        <v>45017</v>
      </c>
      <c r="CF4036" s="337"/>
      <c r="CG4036" s="337" t="s">
        <v>181</v>
      </c>
      <c r="CH4036" s="337"/>
      <c r="CI4036" s="337" t="s">
        <v>181</v>
      </c>
      <c r="CJ4036" s="337" t="s">
        <v>1076</v>
      </c>
      <c r="CK4036" s="337"/>
      <c r="CL4036" s="337"/>
      <c r="CM4036" s="337" t="s">
        <v>73</v>
      </c>
      <c r="CN4036" s="337">
        <v>3</v>
      </c>
    </row>
    <row r="4037" spans="4:92">
      <c r="D4037" s="273" t="s">
        <v>83</v>
      </c>
      <c r="E4037" s="273" t="s">
        <v>75</v>
      </c>
      <c r="F4037" s="273" t="s">
        <v>357</v>
      </c>
      <c r="G4037" s="273" t="s">
        <v>678</v>
      </c>
      <c r="H4037" s="274">
        <v>45078</v>
      </c>
      <c r="I4037" s="273">
        <v>12562</v>
      </c>
      <c r="J4037" s="273">
        <v>720</v>
      </c>
      <c r="W4037" s="273">
        <v>189875</v>
      </c>
      <c r="X4037" s="273" t="s">
        <v>83</v>
      </c>
      <c r="Y4037" s="273" t="s">
        <v>287</v>
      </c>
      <c r="Z4037" s="273" t="s">
        <v>913</v>
      </c>
      <c r="AA4037" s="273" t="s">
        <v>918</v>
      </c>
      <c r="AB4037" s="274">
        <v>45108</v>
      </c>
      <c r="AC4037" s="273">
        <v>15092</v>
      </c>
      <c r="AD4037" s="273">
        <v>818</v>
      </c>
      <c r="AK4037" s="273">
        <v>280974</v>
      </c>
      <c r="BV4037" s="279" t="s">
        <v>83</v>
      </c>
      <c r="BW4037" s="280" t="s">
        <v>63</v>
      </c>
      <c r="BX4037" s="280" t="s">
        <v>172</v>
      </c>
      <c r="BY4037" s="280" t="s">
        <v>211</v>
      </c>
      <c r="BZ4037" s="280" t="s">
        <v>138</v>
      </c>
      <c r="CA4037" s="280" t="s">
        <v>139</v>
      </c>
      <c r="CB4037" s="280" t="s">
        <v>190</v>
      </c>
      <c r="CC4037" s="280" t="s">
        <v>191</v>
      </c>
      <c r="CD4037" s="281">
        <v>8</v>
      </c>
      <c r="CE4037" s="277">
        <v>45017</v>
      </c>
      <c r="CF4037" s="280">
        <v>0</v>
      </c>
      <c r="CG4037" s="280" t="s">
        <v>90</v>
      </c>
      <c r="CH4037" s="280">
        <v>0</v>
      </c>
      <c r="CI4037" s="280" t="s">
        <v>80</v>
      </c>
      <c r="CJ4037" s="280"/>
      <c r="CK4037" s="280"/>
      <c r="CL4037" s="280"/>
      <c r="CM4037" s="280" t="s">
        <v>73</v>
      </c>
      <c r="CN4037" s="280">
        <v>3</v>
      </c>
    </row>
    <row r="4038" spans="4:92">
      <c r="D4038" s="273" t="s">
        <v>83</v>
      </c>
      <c r="E4038" s="273" t="s">
        <v>75</v>
      </c>
      <c r="F4038" s="273" t="s">
        <v>357</v>
      </c>
      <c r="G4038" s="273" t="s">
        <v>678</v>
      </c>
      <c r="H4038" s="274">
        <v>45078</v>
      </c>
      <c r="I4038" s="273">
        <v>12562</v>
      </c>
      <c r="J4038" s="273">
        <v>720</v>
      </c>
      <c r="K4038" s="273">
        <v>108</v>
      </c>
      <c r="L4038" s="273" t="s">
        <v>66</v>
      </c>
      <c r="M4038" s="273">
        <v>18.63</v>
      </c>
      <c r="N4038" s="273" t="s">
        <v>115</v>
      </c>
      <c r="W4038" s="273">
        <v>189899</v>
      </c>
      <c r="X4038" s="273" t="s">
        <v>83</v>
      </c>
      <c r="Y4038" s="273" t="s">
        <v>287</v>
      </c>
      <c r="Z4038" s="273" t="s">
        <v>913</v>
      </c>
      <c r="AA4038" s="273" t="s">
        <v>918</v>
      </c>
      <c r="AB4038" s="274">
        <v>45108</v>
      </c>
      <c r="AC4038" s="273">
        <v>15683</v>
      </c>
      <c r="AD4038" s="273">
        <v>818</v>
      </c>
      <c r="AK4038" s="273">
        <v>285384</v>
      </c>
      <c r="BV4038" s="336" t="s">
        <v>83</v>
      </c>
      <c r="BW4038" s="337" t="s">
        <v>63</v>
      </c>
      <c r="BX4038" s="337" t="s">
        <v>172</v>
      </c>
      <c r="BY4038" s="337" t="s">
        <v>211</v>
      </c>
      <c r="BZ4038" s="337" t="s">
        <v>86</v>
      </c>
      <c r="CA4038" s="337" t="s">
        <v>87</v>
      </c>
      <c r="CB4038" s="337" t="s">
        <v>217</v>
      </c>
      <c r="CC4038" s="337" t="s">
        <v>218</v>
      </c>
      <c r="CD4038" s="338">
        <v>2</v>
      </c>
      <c r="CE4038" s="335">
        <v>45017</v>
      </c>
      <c r="CF4038" s="337"/>
      <c r="CG4038" s="337" t="s">
        <v>181</v>
      </c>
      <c r="CH4038" s="337"/>
      <c r="CI4038" s="337" t="s">
        <v>181</v>
      </c>
      <c r="CJ4038" s="337" t="s">
        <v>1201</v>
      </c>
      <c r="CK4038" s="337"/>
      <c r="CL4038" s="337"/>
      <c r="CM4038" s="337" t="s">
        <v>73</v>
      </c>
      <c r="CN4038" s="337">
        <v>3</v>
      </c>
    </row>
    <row r="4039" spans="4:92">
      <c r="D4039" s="273" t="s">
        <v>83</v>
      </c>
      <c r="E4039" s="273" t="s">
        <v>75</v>
      </c>
      <c r="F4039" s="273" t="s">
        <v>357</v>
      </c>
      <c r="G4039" s="273" t="s">
        <v>678</v>
      </c>
      <c r="H4039" s="274">
        <v>45078</v>
      </c>
      <c r="I4039" s="273">
        <v>12562</v>
      </c>
      <c r="J4039" s="273">
        <v>720</v>
      </c>
      <c r="K4039" s="273">
        <v>0</v>
      </c>
      <c r="L4039" s="273" t="s">
        <v>66</v>
      </c>
      <c r="N4039" s="273" t="s">
        <v>107</v>
      </c>
      <c r="W4039" s="273">
        <v>189900</v>
      </c>
      <c r="X4039" s="273" t="s">
        <v>83</v>
      </c>
      <c r="Y4039" s="273" t="s">
        <v>287</v>
      </c>
      <c r="Z4039" s="273" t="s">
        <v>913</v>
      </c>
      <c r="AA4039" s="273" t="s">
        <v>918</v>
      </c>
      <c r="AB4039" s="274">
        <v>45200</v>
      </c>
      <c r="AC4039" s="273">
        <v>15238</v>
      </c>
      <c r="AD4039" s="273">
        <v>818</v>
      </c>
      <c r="AK4039" s="273">
        <v>282580</v>
      </c>
      <c r="BV4039" s="279" t="s">
        <v>83</v>
      </c>
      <c r="BW4039" s="280" t="s">
        <v>63</v>
      </c>
      <c r="BX4039" s="280" t="s">
        <v>172</v>
      </c>
      <c r="BY4039" s="280" t="s">
        <v>211</v>
      </c>
      <c r="BZ4039" s="280" t="s">
        <v>204</v>
      </c>
      <c r="CA4039" s="280" t="s">
        <v>205</v>
      </c>
      <c r="CB4039" s="280" t="s">
        <v>206</v>
      </c>
      <c r="CC4039" s="280" t="s">
        <v>207</v>
      </c>
      <c r="CD4039" s="281">
        <v>0</v>
      </c>
      <c r="CE4039" s="277">
        <v>45017</v>
      </c>
      <c r="CF4039" s="280"/>
      <c r="CG4039" s="280" t="s">
        <v>181</v>
      </c>
      <c r="CH4039" s="280"/>
      <c r="CI4039" s="280" t="s">
        <v>208</v>
      </c>
      <c r="CJ4039" s="280" t="s">
        <v>209</v>
      </c>
      <c r="CK4039" s="280"/>
      <c r="CL4039" s="280"/>
      <c r="CM4039" s="280" t="s">
        <v>73</v>
      </c>
      <c r="CN4039" s="280">
        <v>3</v>
      </c>
    </row>
    <row r="4040" spans="4:92">
      <c r="D4040" s="273" t="s">
        <v>83</v>
      </c>
      <c r="E4040" s="273" t="s">
        <v>75</v>
      </c>
      <c r="F4040" s="273" t="s">
        <v>357</v>
      </c>
      <c r="G4040" s="273" t="s">
        <v>678</v>
      </c>
      <c r="H4040" s="274">
        <v>45108</v>
      </c>
      <c r="I4040" s="273">
        <v>12831</v>
      </c>
      <c r="J4040" s="273">
        <v>720</v>
      </c>
      <c r="W4040" s="273">
        <v>203359</v>
      </c>
      <c r="X4040" s="273" t="s">
        <v>83</v>
      </c>
      <c r="Y4040" s="273" t="s">
        <v>287</v>
      </c>
      <c r="Z4040" s="273" t="s">
        <v>913</v>
      </c>
      <c r="AA4040" s="273" t="s">
        <v>922</v>
      </c>
      <c r="AB4040" s="274">
        <v>44927</v>
      </c>
      <c r="AC4040" s="273">
        <v>14802</v>
      </c>
      <c r="AD4040" s="273">
        <v>820</v>
      </c>
      <c r="AK4040" s="273">
        <v>277784</v>
      </c>
      <c r="BV4040" s="336" t="s">
        <v>83</v>
      </c>
      <c r="BW4040" s="337" t="s">
        <v>63</v>
      </c>
      <c r="BX4040" s="337" t="s">
        <v>172</v>
      </c>
      <c r="BY4040" s="337" t="s">
        <v>184</v>
      </c>
      <c r="BZ4040" s="337" t="s">
        <v>110</v>
      </c>
      <c r="CA4040" s="337" t="s">
        <v>111</v>
      </c>
      <c r="CB4040" s="337" t="s">
        <v>112</v>
      </c>
      <c r="CC4040" s="337" t="s">
        <v>113</v>
      </c>
      <c r="CD4040" s="338">
        <v>4</v>
      </c>
      <c r="CE4040" s="335">
        <v>45108</v>
      </c>
      <c r="CF4040" s="337"/>
      <c r="CG4040" s="337"/>
      <c r="CH4040" s="337"/>
      <c r="CI4040" s="337" t="s">
        <v>80</v>
      </c>
      <c r="CJ4040" s="337"/>
      <c r="CK4040" s="337"/>
      <c r="CL4040" s="337"/>
      <c r="CM4040" s="337" t="s">
        <v>73</v>
      </c>
      <c r="CN4040" s="337">
        <v>3</v>
      </c>
    </row>
    <row r="4041" spans="4:92">
      <c r="D4041" s="273" t="s">
        <v>83</v>
      </c>
      <c r="E4041" s="273" t="s">
        <v>75</v>
      </c>
      <c r="F4041" s="273" t="s">
        <v>357</v>
      </c>
      <c r="G4041" s="273" t="s">
        <v>678</v>
      </c>
      <c r="H4041" s="274">
        <v>45108</v>
      </c>
      <c r="I4041" s="273">
        <v>12831</v>
      </c>
      <c r="J4041" s="273">
        <v>720</v>
      </c>
      <c r="K4041" s="273">
        <v>233.4</v>
      </c>
      <c r="L4041" s="273" t="s">
        <v>66</v>
      </c>
      <c r="M4041" s="273">
        <v>40.261499999999998</v>
      </c>
      <c r="N4041" s="273" t="s">
        <v>115</v>
      </c>
      <c r="W4041" s="273">
        <v>203383</v>
      </c>
      <c r="X4041" s="273" t="s">
        <v>83</v>
      </c>
      <c r="Y4041" s="273" t="s">
        <v>287</v>
      </c>
      <c r="Z4041" s="273" t="s">
        <v>913</v>
      </c>
      <c r="AA4041" s="273" t="s">
        <v>922</v>
      </c>
      <c r="AB4041" s="274">
        <v>44927</v>
      </c>
      <c r="AC4041" s="273">
        <v>15386</v>
      </c>
      <c r="AD4041" s="273">
        <v>820</v>
      </c>
      <c r="AK4041" s="273">
        <v>283996</v>
      </c>
      <c r="BV4041" s="279" t="s">
        <v>83</v>
      </c>
      <c r="BW4041" s="280" t="s">
        <v>63</v>
      </c>
      <c r="BX4041" s="280" t="s">
        <v>172</v>
      </c>
      <c r="BY4041" s="280" t="s">
        <v>184</v>
      </c>
      <c r="BZ4041" s="280" t="s">
        <v>86</v>
      </c>
      <c r="CA4041" s="280" t="s">
        <v>87</v>
      </c>
      <c r="CB4041" s="280" t="s">
        <v>88</v>
      </c>
      <c r="CC4041" s="280" t="s">
        <v>89</v>
      </c>
      <c r="CD4041" s="281">
        <v>3</v>
      </c>
      <c r="CE4041" s="277">
        <v>45108</v>
      </c>
      <c r="CF4041" s="280">
        <v>513</v>
      </c>
      <c r="CG4041" s="280" t="s">
        <v>90</v>
      </c>
      <c r="CH4041" s="280">
        <v>513</v>
      </c>
      <c r="CI4041" s="280" t="s">
        <v>80</v>
      </c>
      <c r="CJ4041" s="280"/>
      <c r="CK4041" s="280"/>
      <c r="CL4041" s="280"/>
      <c r="CM4041" s="280" t="s">
        <v>73</v>
      </c>
      <c r="CN4041" s="280">
        <v>3</v>
      </c>
    </row>
    <row r="4042" spans="4:92">
      <c r="D4042" s="273" t="s">
        <v>83</v>
      </c>
      <c r="E4042" s="273" t="s">
        <v>75</v>
      </c>
      <c r="F4042" s="273" t="s">
        <v>357</v>
      </c>
      <c r="G4042" s="273" t="s">
        <v>678</v>
      </c>
      <c r="H4042" s="274">
        <v>45108</v>
      </c>
      <c r="I4042" s="273">
        <v>12831</v>
      </c>
      <c r="J4042" s="273">
        <v>720</v>
      </c>
      <c r="K4042" s="273">
        <v>0</v>
      </c>
      <c r="L4042" s="273" t="s">
        <v>66</v>
      </c>
      <c r="N4042" s="273" t="s">
        <v>107</v>
      </c>
      <c r="W4042" s="273">
        <v>203384</v>
      </c>
      <c r="X4042" s="273" t="s">
        <v>83</v>
      </c>
      <c r="Y4042" s="273" t="s">
        <v>287</v>
      </c>
      <c r="Z4042" s="273" t="s">
        <v>913</v>
      </c>
      <c r="AA4042" s="273" t="s">
        <v>922</v>
      </c>
      <c r="AB4042" s="274">
        <v>44927</v>
      </c>
      <c r="AC4042" s="273">
        <v>15536</v>
      </c>
      <c r="AD4042" s="273">
        <v>820</v>
      </c>
      <c r="AK4042" s="273">
        <v>284796</v>
      </c>
      <c r="BV4042" s="336" t="s">
        <v>83</v>
      </c>
      <c r="BW4042" s="337" t="s">
        <v>63</v>
      </c>
      <c r="BX4042" s="337" t="s">
        <v>172</v>
      </c>
      <c r="BY4042" s="337" t="s">
        <v>184</v>
      </c>
      <c r="BZ4042" s="337" t="s">
        <v>86</v>
      </c>
      <c r="CA4042" s="337" t="s">
        <v>87</v>
      </c>
      <c r="CB4042" s="337" t="s">
        <v>88</v>
      </c>
      <c r="CC4042" s="337" t="s">
        <v>89</v>
      </c>
      <c r="CD4042" s="338">
        <v>3</v>
      </c>
      <c r="CE4042" s="335">
        <v>45139</v>
      </c>
      <c r="CF4042" s="337">
        <v>229</v>
      </c>
      <c r="CG4042" s="337" t="s">
        <v>90</v>
      </c>
      <c r="CH4042" s="337">
        <v>229</v>
      </c>
      <c r="CI4042" s="337" t="s">
        <v>80</v>
      </c>
      <c r="CJ4042" s="337"/>
      <c r="CK4042" s="337"/>
      <c r="CL4042" s="337"/>
      <c r="CM4042" s="337" t="s">
        <v>73</v>
      </c>
      <c r="CN4042" s="337">
        <v>3</v>
      </c>
    </row>
    <row r="4043" spans="4:92">
      <c r="D4043" s="273" t="s">
        <v>83</v>
      </c>
      <c r="E4043" s="273" t="s">
        <v>75</v>
      </c>
      <c r="F4043" s="273" t="s">
        <v>357</v>
      </c>
      <c r="G4043" s="273" t="s">
        <v>678</v>
      </c>
      <c r="H4043" s="274">
        <v>45139</v>
      </c>
      <c r="I4043" s="273">
        <v>13508</v>
      </c>
      <c r="J4043" s="273">
        <v>720</v>
      </c>
      <c r="W4043" s="273">
        <v>221428</v>
      </c>
      <c r="X4043" s="273" t="s">
        <v>64</v>
      </c>
      <c r="Y4043" s="273" t="s">
        <v>75</v>
      </c>
      <c r="Z4043" s="273" t="s">
        <v>308</v>
      </c>
      <c r="AA4043" s="273" t="s">
        <v>308</v>
      </c>
      <c r="AB4043" s="274">
        <v>45017</v>
      </c>
      <c r="AC4043" s="273">
        <v>11911</v>
      </c>
      <c r="AD4043" s="273">
        <v>31</v>
      </c>
      <c r="AK4043" s="273">
        <v>185095</v>
      </c>
      <c r="BV4043" s="279" t="s">
        <v>83</v>
      </c>
      <c r="BW4043" s="280" t="s">
        <v>63</v>
      </c>
      <c r="BX4043" s="280" t="s">
        <v>172</v>
      </c>
      <c r="BY4043" s="280" t="s">
        <v>184</v>
      </c>
      <c r="BZ4043" s="280" t="s">
        <v>110</v>
      </c>
      <c r="CA4043" s="280" t="s">
        <v>111</v>
      </c>
      <c r="CB4043" s="280" t="s">
        <v>112</v>
      </c>
      <c r="CC4043" s="280" t="s">
        <v>113</v>
      </c>
      <c r="CD4043" s="281">
        <v>4</v>
      </c>
      <c r="CE4043" s="277">
        <v>45139</v>
      </c>
      <c r="CF4043" s="280"/>
      <c r="CG4043" s="280"/>
      <c r="CH4043" s="280"/>
      <c r="CI4043" s="280" t="s">
        <v>80</v>
      </c>
      <c r="CJ4043" s="280"/>
      <c r="CK4043" s="280"/>
      <c r="CL4043" s="280"/>
      <c r="CM4043" s="280" t="s">
        <v>73</v>
      </c>
      <c r="CN4043" s="280">
        <v>3</v>
      </c>
    </row>
    <row r="4044" spans="4:92">
      <c r="D4044" s="273" t="s">
        <v>83</v>
      </c>
      <c r="E4044" s="273" t="s">
        <v>75</v>
      </c>
      <c r="F4044" s="273" t="s">
        <v>357</v>
      </c>
      <c r="G4044" s="273" t="s">
        <v>678</v>
      </c>
      <c r="H4044" s="274">
        <v>45139</v>
      </c>
      <c r="I4044" s="273">
        <v>13508</v>
      </c>
      <c r="J4044" s="273">
        <v>720</v>
      </c>
      <c r="K4044" s="273">
        <v>184.5</v>
      </c>
      <c r="L4044" s="273" t="s">
        <v>66</v>
      </c>
      <c r="M4044" s="273">
        <v>31.826250000000002</v>
      </c>
      <c r="N4044" s="273" t="s">
        <v>115</v>
      </c>
      <c r="W4044" s="273">
        <v>221452</v>
      </c>
      <c r="X4044" s="273" t="s">
        <v>64</v>
      </c>
      <c r="Y4044" s="273" t="s">
        <v>75</v>
      </c>
      <c r="Z4044" s="273" t="s">
        <v>308</v>
      </c>
      <c r="AA4044" s="273" t="s">
        <v>308</v>
      </c>
      <c r="AB4044" s="274">
        <v>45017</v>
      </c>
      <c r="AC4044" s="273">
        <v>12051</v>
      </c>
      <c r="AD4044" s="273">
        <v>31</v>
      </c>
      <c r="AE4044" s="273">
        <v>76.145600000000002</v>
      </c>
      <c r="AF4044" s="273" t="s">
        <v>90</v>
      </c>
      <c r="AG4044" s="273" t="s">
        <v>121</v>
      </c>
      <c r="AH4044" s="273" t="s">
        <v>1864</v>
      </c>
      <c r="AI4044" s="273" t="s">
        <v>123</v>
      </c>
      <c r="AJ4044" s="273" t="s">
        <v>124</v>
      </c>
      <c r="AK4044" s="273">
        <v>160948</v>
      </c>
      <c r="BV4044" s="336" t="s">
        <v>83</v>
      </c>
      <c r="BW4044" s="337" t="s">
        <v>63</v>
      </c>
      <c r="BX4044" s="337" t="s">
        <v>172</v>
      </c>
      <c r="BY4044" s="337" t="s">
        <v>184</v>
      </c>
      <c r="BZ4044" s="337" t="s">
        <v>86</v>
      </c>
      <c r="CA4044" s="337" t="s">
        <v>87</v>
      </c>
      <c r="CB4044" s="337" t="s">
        <v>101</v>
      </c>
      <c r="CC4044" s="337" t="s">
        <v>102</v>
      </c>
      <c r="CD4044" s="338">
        <v>4</v>
      </c>
      <c r="CE4044" s="335">
        <v>45139</v>
      </c>
      <c r="CF4044" s="337">
        <v>4686</v>
      </c>
      <c r="CG4044" s="337" t="s">
        <v>103</v>
      </c>
      <c r="CH4044" s="337">
        <v>152.57615999999999</v>
      </c>
      <c r="CI4044" s="337" t="s">
        <v>104</v>
      </c>
      <c r="CJ4044" s="337"/>
      <c r="CK4044" s="337"/>
      <c r="CL4044" s="337"/>
      <c r="CM4044" s="337" t="s">
        <v>73</v>
      </c>
      <c r="CN4044" s="337">
        <v>3</v>
      </c>
    </row>
    <row r="4045" spans="4:92">
      <c r="D4045" s="273" t="s">
        <v>83</v>
      </c>
      <c r="E4045" s="273" t="s">
        <v>75</v>
      </c>
      <c r="F4045" s="273" t="s">
        <v>357</v>
      </c>
      <c r="G4045" s="273" t="s">
        <v>678</v>
      </c>
      <c r="H4045" s="274">
        <v>45139</v>
      </c>
      <c r="I4045" s="273">
        <v>13508</v>
      </c>
      <c r="J4045" s="273">
        <v>720</v>
      </c>
      <c r="K4045" s="273">
        <v>0</v>
      </c>
      <c r="L4045" s="273" t="s">
        <v>66</v>
      </c>
      <c r="N4045" s="273" t="s">
        <v>107</v>
      </c>
      <c r="W4045" s="273">
        <v>221453</v>
      </c>
      <c r="X4045" s="273" t="s">
        <v>64</v>
      </c>
      <c r="Y4045" s="273" t="s">
        <v>75</v>
      </c>
      <c r="Z4045" s="273" t="s">
        <v>308</v>
      </c>
      <c r="AA4045" s="273" t="s">
        <v>308</v>
      </c>
      <c r="AB4045" s="274">
        <v>45017</v>
      </c>
      <c r="AC4045" s="273">
        <v>12051</v>
      </c>
      <c r="AD4045" s="273">
        <v>31</v>
      </c>
      <c r="AE4045" s="273">
        <v>3.5</v>
      </c>
      <c r="AF4045" s="273" t="s">
        <v>90</v>
      </c>
      <c r="AG4045" s="273" t="s">
        <v>1918</v>
      </c>
      <c r="AH4045" s="273" t="s">
        <v>1908</v>
      </c>
      <c r="AI4045" s="273" t="s">
        <v>199</v>
      </c>
      <c r="AJ4045" s="273" t="s">
        <v>214</v>
      </c>
      <c r="AK4045" s="273">
        <v>170327</v>
      </c>
      <c r="BV4045" s="279" t="s">
        <v>83</v>
      </c>
      <c r="BW4045" s="280" t="s">
        <v>63</v>
      </c>
      <c r="BX4045" s="280" t="s">
        <v>172</v>
      </c>
      <c r="BY4045" s="280" t="s">
        <v>184</v>
      </c>
      <c r="BZ4045" s="280" t="s">
        <v>110</v>
      </c>
      <c r="CA4045" s="280" t="s">
        <v>111</v>
      </c>
      <c r="CB4045" s="280" t="s">
        <v>117</v>
      </c>
      <c r="CC4045" s="280" t="s">
        <v>118</v>
      </c>
      <c r="CD4045" s="281">
        <v>5</v>
      </c>
      <c r="CE4045" s="277">
        <v>45139</v>
      </c>
      <c r="CF4045" s="280"/>
      <c r="CG4045" s="280"/>
      <c r="CH4045" s="280"/>
      <c r="CI4045" s="280" t="s">
        <v>104</v>
      </c>
      <c r="CJ4045" s="280"/>
      <c r="CK4045" s="280"/>
      <c r="CL4045" s="280"/>
      <c r="CM4045" s="280" t="s">
        <v>73</v>
      </c>
      <c r="CN4045" s="280">
        <v>3</v>
      </c>
    </row>
    <row r="4046" spans="4:92">
      <c r="D4046" s="273" t="s">
        <v>83</v>
      </c>
      <c r="E4046" s="273" t="s">
        <v>75</v>
      </c>
      <c r="F4046" s="273" t="s">
        <v>357</v>
      </c>
      <c r="G4046" s="273" t="s">
        <v>678</v>
      </c>
      <c r="H4046" s="274">
        <v>45170</v>
      </c>
      <c r="I4046" s="273">
        <v>13835</v>
      </c>
      <c r="J4046" s="273">
        <v>720</v>
      </c>
      <c r="W4046" s="273">
        <v>234379</v>
      </c>
      <c r="X4046" s="273" t="s">
        <v>64</v>
      </c>
      <c r="Y4046" s="273" t="s">
        <v>75</v>
      </c>
      <c r="Z4046" s="273" t="s">
        <v>308</v>
      </c>
      <c r="AA4046" s="273" t="s">
        <v>308</v>
      </c>
      <c r="AB4046" s="274">
        <v>45017</v>
      </c>
      <c r="AC4046" s="273">
        <v>12051</v>
      </c>
      <c r="AD4046" s="273">
        <v>31</v>
      </c>
      <c r="AE4046" s="273">
        <v>2</v>
      </c>
      <c r="AF4046" s="273" t="s">
        <v>90</v>
      </c>
      <c r="AG4046" s="273" t="s">
        <v>1918</v>
      </c>
      <c r="AH4046" s="273" t="s">
        <v>1919</v>
      </c>
      <c r="AI4046" s="273" t="s">
        <v>199</v>
      </c>
      <c r="AJ4046" s="273" t="s">
        <v>1185</v>
      </c>
      <c r="AK4046" s="273">
        <v>170333</v>
      </c>
      <c r="BV4046" s="336" t="s">
        <v>83</v>
      </c>
      <c r="BW4046" s="337" t="s">
        <v>63</v>
      </c>
      <c r="BX4046" s="337" t="s">
        <v>172</v>
      </c>
      <c r="BY4046" s="337" t="s">
        <v>184</v>
      </c>
      <c r="BZ4046" s="337" t="s">
        <v>126</v>
      </c>
      <c r="CA4046" s="337" t="s">
        <v>127</v>
      </c>
      <c r="CB4046" s="337" t="s">
        <v>128</v>
      </c>
      <c r="CC4046" s="337" t="s">
        <v>129</v>
      </c>
      <c r="CD4046" s="338">
        <v>6</v>
      </c>
      <c r="CE4046" s="335">
        <v>45139</v>
      </c>
      <c r="CF4046" s="337"/>
      <c r="CG4046" s="337"/>
      <c r="CH4046" s="337"/>
      <c r="CI4046" s="337" t="s">
        <v>80</v>
      </c>
      <c r="CJ4046" s="337"/>
      <c r="CK4046" s="337"/>
      <c r="CL4046" s="337"/>
      <c r="CM4046" s="337" t="s">
        <v>73</v>
      </c>
      <c r="CN4046" s="337">
        <v>3</v>
      </c>
    </row>
    <row r="4047" spans="4:92">
      <c r="D4047" s="273" t="s">
        <v>83</v>
      </c>
      <c r="E4047" s="273" t="s">
        <v>75</v>
      </c>
      <c r="F4047" s="273" t="s">
        <v>357</v>
      </c>
      <c r="G4047" s="273" t="s">
        <v>678</v>
      </c>
      <c r="H4047" s="274">
        <v>45170</v>
      </c>
      <c r="I4047" s="273">
        <v>13835</v>
      </c>
      <c r="J4047" s="273">
        <v>720</v>
      </c>
      <c r="K4047" s="273">
        <v>248.3</v>
      </c>
      <c r="L4047" s="273" t="s">
        <v>66</v>
      </c>
      <c r="M4047" s="273">
        <v>42.83175</v>
      </c>
      <c r="N4047" s="273" t="s">
        <v>115</v>
      </c>
      <c r="W4047" s="273">
        <v>234403</v>
      </c>
      <c r="X4047" s="273" t="s">
        <v>64</v>
      </c>
      <c r="Y4047" s="273" t="s">
        <v>75</v>
      </c>
      <c r="Z4047" s="273" t="s">
        <v>308</v>
      </c>
      <c r="AA4047" s="273" t="s">
        <v>308</v>
      </c>
      <c r="AB4047" s="274">
        <v>45017</v>
      </c>
      <c r="AC4047" s="273">
        <v>14852</v>
      </c>
      <c r="AD4047" s="273">
        <v>31</v>
      </c>
      <c r="AK4047" s="273">
        <v>278338</v>
      </c>
      <c r="BV4047" s="279" t="s">
        <v>83</v>
      </c>
      <c r="BW4047" s="280" t="s">
        <v>63</v>
      </c>
      <c r="BX4047" s="280" t="s">
        <v>172</v>
      </c>
      <c r="BY4047" s="280" t="s">
        <v>184</v>
      </c>
      <c r="BZ4047" s="280" t="s">
        <v>138</v>
      </c>
      <c r="CA4047" s="280" t="s">
        <v>139</v>
      </c>
      <c r="CB4047" s="280" t="s">
        <v>140</v>
      </c>
      <c r="CC4047" s="280" t="s">
        <v>141</v>
      </c>
      <c r="CD4047" s="281">
        <v>9</v>
      </c>
      <c r="CE4047" s="277">
        <v>45139</v>
      </c>
      <c r="CF4047" s="280">
        <v>0</v>
      </c>
      <c r="CG4047" s="280" t="s">
        <v>90</v>
      </c>
      <c r="CH4047" s="280">
        <v>0</v>
      </c>
      <c r="CI4047" s="280" t="s">
        <v>80</v>
      </c>
      <c r="CJ4047" s="280"/>
      <c r="CK4047" s="280"/>
      <c r="CL4047" s="280"/>
      <c r="CM4047" s="280" t="s">
        <v>73</v>
      </c>
      <c r="CN4047" s="280">
        <v>3</v>
      </c>
    </row>
    <row r="4048" spans="4:92">
      <c r="D4048" s="273" t="s">
        <v>83</v>
      </c>
      <c r="E4048" s="273" t="s">
        <v>75</v>
      </c>
      <c r="F4048" s="273" t="s">
        <v>357</v>
      </c>
      <c r="G4048" s="273" t="s">
        <v>678</v>
      </c>
      <c r="H4048" s="274">
        <v>45170</v>
      </c>
      <c r="I4048" s="273">
        <v>13835</v>
      </c>
      <c r="J4048" s="273">
        <v>720</v>
      </c>
      <c r="K4048" s="273">
        <v>0</v>
      </c>
      <c r="L4048" s="273" t="s">
        <v>66</v>
      </c>
      <c r="N4048" s="273" t="s">
        <v>107</v>
      </c>
      <c r="W4048" s="273">
        <v>234404</v>
      </c>
      <c r="X4048" s="273" t="s">
        <v>64</v>
      </c>
      <c r="Y4048" s="273" t="s">
        <v>75</v>
      </c>
      <c r="Z4048" s="273" t="s">
        <v>308</v>
      </c>
      <c r="AA4048" s="273" t="s">
        <v>308</v>
      </c>
      <c r="AB4048" s="274">
        <v>45017</v>
      </c>
      <c r="AC4048" s="273">
        <v>14852</v>
      </c>
      <c r="AD4048" s="273">
        <v>31</v>
      </c>
      <c r="AK4048" s="273">
        <v>321358</v>
      </c>
      <c r="BV4048" s="336" t="s">
        <v>83</v>
      </c>
      <c r="BW4048" s="337" t="s">
        <v>63</v>
      </c>
      <c r="BX4048" s="337" t="s">
        <v>172</v>
      </c>
      <c r="BY4048" s="337" t="s">
        <v>184</v>
      </c>
      <c r="BZ4048" s="337" t="s">
        <v>126</v>
      </c>
      <c r="CA4048" s="337" t="s">
        <v>127</v>
      </c>
      <c r="CB4048" s="337" t="s">
        <v>133</v>
      </c>
      <c r="CC4048" s="337" t="s">
        <v>134</v>
      </c>
      <c r="CD4048" s="338">
        <v>7</v>
      </c>
      <c r="CE4048" s="335">
        <v>45139</v>
      </c>
      <c r="CF4048" s="337"/>
      <c r="CG4048" s="337"/>
      <c r="CH4048" s="337"/>
      <c r="CI4048" s="337" t="s">
        <v>104</v>
      </c>
      <c r="CJ4048" s="337"/>
      <c r="CK4048" s="337"/>
      <c r="CL4048" s="337"/>
      <c r="CM4048" s="337" t="s">
        <v>73</v>
      </c>
      <c r="CN4048" s="337">
        <v>3</v>
      </c>
    </row>
    <row r="4049" spans="4:92">
      <c r="D4049" s="273" t="s">
        <v>83</v>
      </c>
      <c r="E4049" s="273" t="s">
        <v>75</v>
      </c>
      <c r="F4049" s="273" t="s">
        <v>357</v>
      </c>
      <c r="G4049" s="273" t="s">
        <v>678</v>
      </c>
      <c r="H4049" s="274">
        <v>45200</v>
      </c>
      <c r="I4049" s="273">
        <v>14170</v>
      </c>
      <c r="J4049" s="273">
        <v>720</v>
      </c>
      <c r="W4049" s="273">
        <v>252396</v>
      </c>
      <c r="X4049" s="273" t="s">
        <v>64</v>
      </c>
      <c r="Y4049" s="273" t="s">
        <v>75</v>
      </c>
      <c r="Z4049" s="273" t="s">
        <v>308</v>
      </c>
      <c r="AA4049" s="273" t="s">
        <v>308</v>
      </c>
      <c r="AB4049" s="274">
        <v>45017</v>
      </c>
      <c r="AC4049" s="273">
        <v>14852</v>
      </c>
      <c r="AD4049" s="273">
        <v>31</v>
      </c>
      <c r="AK4049" s="273">
        <v>321363</v>
      </c>
      <c r="BV4049" s="279" t="s">
        <v>83</v>
      </c>
      <c r="BW4049" s="280" t="s">
        <v>63</v>
      </c>
      <c r="BX4049" s="280" t="s">
        <v>172</v>
      </c>
      <c r="BY4049" s="280" t="s">
        <v>184</v>
      </c>
      <c r="BZ4049" s="280" t="s">
        <v>167</v>
      </c>
      <c r="CA4049" s="280" t="s">
        <v>168</v>
      </c>
      <c r="CB4049" s="280" t="s">
        <v>169</v>
      </c>
      <c r="CC4049" s="280" t="s">
        <v>170</v>
      </c>
      <c r="CD4049" s="281">
        <v>12</v>
      </c>
      <c r="CE4049" s="277">
        <v>45139</v>
      </c>
      <c r="CF4049" s="280">
        <v>0</v>
      </c>
      <c r="CG4049" s="280" t="s">
        <v>90</v>
      </c>
      <c r="CH4049" s="280">
        <v>0</v>
      </c>
      <c r="CI4049" s="280" t="s">
        <v>80</v>
      </c>
      <c r="CJ4049" s="280"/>
      <c r="CK4049" s="280"/>
      <c r="CL4049" s="280"/>
      <c r="CM4049" s="280" t="s">
        <v>73</v>
      </c>
      <c r="CN4049" s="280">
        <v>3</v>
      </c>
    </row>
    <row r="4050" spans="4:92">
      <c r="D4050" s="273" t="s">
        <v>83</v>
      </c>
      <c r="E4050" s="273" t="s">
        <v>75</v>
      </c>
      <c r="F4050" s="273" t="s">
        <v>357</v>
      </c>
      <c r="G4050" s="273" t="s">
        <v>678</v>
      </c>
      <c r="H4050" s="274">
        <v>45200</v>
      </c>
      <c r="I4050" s="273">
        <v>14170</v>
      </c>
      <c r="J4050" s="273">
        <v>720</v>
      </c>
      <c r="K4050" s="273">
        <v>329</v>
      </c>
      <c r="L4050" s="273" t="s">
        <v>66</v>
      </c>
      <c r="M4050" s="273">
        <v>47.293750000000003</v>
      </c>
      <c r="N4050" s="273" t="s">
        <v>115</v>
      </c>
      <c r="W4050" s="273">
        <v>252420</v>
      </c>
      <c r="X4050" s="273" t="s">
        <v>64</v>
      </c>
      <c r="Y4050" s="273" t="s">
        <v>75</v>
      </c>
      <c r="Z4050" s="273" t="s">
        <v>308</v>
      </c>
      <c r="AA4050" s="273" t="s">
        <v>308</v>
      </c>
      <c r="AB4050" s="274">
        <v>45017</v>
      </c>
      <c r="AC4050" s="273">
        <v>14852</v>
      </c>
      <c r="AD4050" s="273">
        <v>31</v>
      </c>
      <c r="AK4050" s="273">
        <v>321365</v>
      </c>
      <c r="BV4050" s="336" t="s">
        <v>64</v>
      </c>
      <c r="BW4050" s="337" t="s">
        <v>63</v>
      </c>
      <c r="BX4050" s="337" t="s">
        <v>165</v>
      </c>
      <c r="BY4050" s="337" t="s">
        <v>165</v>
      </c>
      <c r="BZ4050" s="337" t="s">
        <v>151</v>
      </c>
      <c r="CA4050" s="337" t="s">
        <v>152</v>
      </c>
      <c r="CB4050" s="337" t="s">
        <v>161</v>
      </c>
      <c r="CC4050" s="337" t="s">
        <v>162</v>
      </c>
      <c r="CD4050" s="338">
        <v>11</v>
      </c>
      <c r="CE4050" s="335">
        <v>45261</v>
      </c>
      <c r="CF4050" s="337">
        <v>2439</v>
      </c>
      <c r="CG4050" s="337" t="s">
        <v>80</v>
      </c>
      <c r="CH4050" s="337">
        <v>2439</v>
      </c>
      <c r="CI4050" s="337" t="s">
        <v>80</v>
      </c>
      <c r="CJ4050" s="337"/>
      <c r="CK4050" s="337"/>
      <c r="CL4050" s="337"/>
      <c r="CM4050" s="337" t="s">
        <v>73</v>
      </c>
      <c r="CN4050" s="337">
        <v>3</v>
      </c>
    </row>
    <row r="4051" spans="4:92">
      <c r="D4051" s="273" t="s">
        <v>83</v>
      </c>
      <c r="E4051" s="273" t="s">
        <v>75</v>
      </c>
      <c r="F4051" s="273" t="s">
        <v>357</v>
      </c>
      <c r="G4051" s="273" t="s">
        <v>678</v>
      </c>
      <c r="H4051" s="274">
        <v>45200</v>
      </c>
      <c r="I4051" s="273">
        <v>14170</v>
      </c>
      <c r="J4051" s="273">
        <v>720</v>
      </c>
      <c r="K4051" s="273">
        <v>0</v>
      </c>
      <c r="L4051" s="273" t="s">
        <v>66</v>
      </c>
      <c r="N4051" s="273" t="s">
        <v>107</v>
      </c>
      <c r="W4051" s="273">
        <v>252421</v>
      </c>
      <c r="X4051" s="273" t="s">
        <v>64</v>
      </c>
      <c r="Y4051" s="273" t="s">
        <v>75</v>
      </c>
      <c r="Z4051" s="273" t="s">
        <v>308</v>
      </c>
      <c r="AA4051" s="273" t="s">
        <v>308</v>
      </c>
      <c r="AB4051" s="274">
        <v>45047</v>
      </c>
      <c r="AC4051" s="273">
        <v>12179</v>
      </c>
      <c r="AD4051" s="273">
        <v>31</v>
      </c>
      <c r="AK4051" s="273">
        <v>192960</v>
      </c>
      <c r="BV4051" s="279" t="s">
        <v>64</v>
      </c>
      <c r="BW4051" s="280" t="s">
        <v>63</v>
      </c>
      <c r="BX4051" s="280" t="s">
        <v>165</v>
      </c>
      <c r="BY4051" s="280" t="s">
        <v>165</v>
      </c>
      <c r="BZ4051" s="280" t="s">
        <v>167</v>
      </c>
      <c r="CA4051" s="280" t="s">
        <v>168</v>
      </c>
      <c r="CB4051" s="280" t="s">
        <v>353</v>
      </c>
      <c r="CC4051" s="280" t="s">
        <v>354</v>
      </c>
      <c r="CD4051" s="281">
        <v>13</v>
      </c>
      <c r="CE4051" s="277">
        <v>45261</v>
      </c>
      <c r="CF4051" s="280">
        <v>347</v>
      </c>
      <c r="CG4051" s="280" t="s">
        <v>80</v>
      </c>
      <c r="CH4051" s="280">
        <v>347</v>
      </c>
      <c r="CI4051" s="280" t="s">
        <v>80</v>
      </c>
      <c r="CJ4051" s="280"/>
      <c r="CK4051" s="280"/>
      <c r="CL4051" s="280"/>
      <c r="CM4051" s="280" t="s">
        <v>73</v>
      </c>
      <c r="CN4051" s="280">
        <v>3</v>
      </c>
    </row>
    <row r="4052" spans="4:92">
      <c r="D4052" s="273" t="s">
        <v>83</v>
      </c>
      <c r="E4052" s="273" t="s">
        <v>75</v>
      </c>
      <c r="F4052" s="273" t="s">
        <v>357</v>
      </c>
      <c r="G4052" s="273" t="s">
        <v>678</v>
      </c>
      <c r="H4052" s="274">
        <v>45231</v>
      </c>
      <c r="I4052" s="273">
        <v>14537</v>
      </c>
      <c r="J4052" s="273">
        <v>720</v>
      </c>
      <c r="W4052" s="273">
        <v>271254</v>
      </c>
      <c r="X4052" s="273" t="s">
        <v>64</v>
      </c>
      <c r="Y4052" s="273" t="s">
        <v>75</v>
      </c>
      <c r="Z4052" s="273" t="s">
        <v>308</v>
      </c>
      <c r="AA4052" s="273" t="s">
        <v>308</v>
      </c>
      <c r="AB4052" s="274">
        <v>45047</v>
      </c>
      <c r="AC4052" s="273">
        <v>12179</v>
      </c>
      <c r="AD4052" s="273">
        <v>31</v>
      </c>
      <c r="AK4052" s="273">
        <v>192968</v>
      </c>
      <c r="BV4052" s="336" t="s">
        <v>64</v>
      </c>
      <c r="BW4052" s="337" t="s">
        <v>63</v>
      </c>
      <c r="BX4052" s="337" t="s">
        <v>165</v>
      </c>
      <c r="BY4052" s="337" t="s">
        <v>165</v>
      </c>
      <c r="BZ4052" s="337" t="s">
        <v>167</v>
      </c>
      <c r="CA4052" s="337" t="s">
        <v>168</v>
      </c>
      <c r="CB4052" s="337" t="s">
        <v>313</v>
      </c>
      <c r="CC4052" s="337" t="s">
        <v>314</v>
      </c>
      <c r="CD4052" s="338">
        <v>14</v>
      </c>
      <c r="CE4052" s="335">
        <v>45261</v>
      </c>
      <c r="CF4052" s="337">
        <v>0</v>
      </c>
      <c r="CG4052" s="337" t="s">
        <v>80</v>
      </c>
      <c r="CH4052" s="337">
        <v>0</v>
      </c>
      <c r="CI4052" s="337" t="s">
        <v>80</v>
      </c>
      <c r="CJ4052" s="337"/>
      <c r="CK4052" s="337"/>
      <c r="CL4052" s="337"/>
      <c r="CM4052" s="337" t="s">
        <v>73</v>
      </c>
      <c r="CN4052" s="337">
        <v>3</v>
      </c>
    </row>
    <row r="4053" spans="4:92">
      <c r="D4053" s="273" t="s">
        <v>83</v>
      </c>
      <c r="E4053" s="273" t="s">
        <v>75</v>
      </c>
      <c r="F4053" s="273" t="s">
        <v>357</v>
      </c>
      <c r="G4053" s="273" t="s">
        <v>678</v>
      </c>
      <c r="H4053" s="274">
        <v>45231</v>
      </c>
      <c r="I4053" s="273">
        <v>14537</v>
      </c>
      <c r="J4053" s="273">
        <v>720</v>
      </c>
      <c r="K4053" s="273">
        <v>368.1</v>
      </c>
      <c r="L4053" s="273" t="s">
        <v>66</v>
      </c>
      <c r="M4053" s="273">
        <v>52.914375</v>
      </c>
      <c r="N4053" s="273" t="s">
        <v>115</v>
      </c>
      <c r="W4053" s="273">
        <v>271278</v>
      </c>
      <c r="X4053" s="273" t="s">
        <v>64</v>
      </c>
      <c r="Y4053" s="273" t="s">
        <v>75</v>
      </c>
      <c r="Z4053" s="273" t="s">
        <v>308</v>
      </c>
      <c r="AA4053" s="273" t="s">
        <v>308</v>
      </c>
      <c r="AB4053" s="274">
        <v>45047</v>
      </c>
      <c r="AC4053" s="273">
        <v>12179</v>
      </c>
      <c r="AD4053" s="273">
        <v>31</v>
      </c>
      <c r="AK4053" s="273">
        <v>192975</v>
      </c>
      <c r="BV4053" s="279" t="s">
        <v>64</v>
      </c>
      <c r="BW4053" s="280" t="s">
        <v>63</v>
      </c>
      <c r="BX4053" s="280" t="s">
        <v>165</v>
      </c>
      <c r="BY4053" s="280" t="s">
        <v>165</v>
      </c>
      <c r="BZ4053" s="280" t="s">
        <v>167</v>
      </c>
      <c r="CA4053" s="280" t="s">
        <v>168</v>
      </c>
      <c r="CB4053" s="280" t="s">
        <v>319</v>
      </c>
      <c r="CC4053" s="280" t="s">
        <v>320</v>
      </c>
      <c r="CD4053" s="281">
        <v>15</v>
      </c>
      <c r="CE4053" s="277">
        <v>45261</v>
      </c>
      <c r="CF4053" s="280">
        <v>0</v>
      </c>
      <c r="CG4053" s="280" t="s">
        <v>80</v>
      </c>
      <c r="CH4053" s="280">
        <v>0</v>
      </c>
      <c r="CI4053" s="280" t="s">
        <v>80</v>
      </c>
      <c r="CJ4053" s="280"/>
      <c r="CK4053" s="280"/>
      <c r="CL4053" s="280"/>
      <c r="CM4053" s="280" t="s">
        <v>73</v>
      </c>
      <c r="CN4053" s="280">
        <v>3</v>
      </c>
    </row>
    <row r="4054" spans="4:92">
      <c r="D4054" s="273" t="s">
        <v>83</v>
      </c>
      <c r="E4054" s="273" t="s">
        <v>75</v>
      </c>
      <c r="F4054" s="273" t="s">
        <v>357</v>
      </c>
      <c r="G4054" s="273" t="s">
        <v>678</v>
      </c>
      <c r="H4054" s="274">
        <v>45231</v>
      </c>
      <c r="I4054" s="273">
        <v>14537</v>
      </c>
      <c r="J4054" s="273">
        <v>720</v>
      </c>
      <c r="K4054" s="273">
        <v>0</v>
      </c>
      <c r="L4054" s="273" t="s">
        <v>66</v>
      </c>
      <c r="N4054" s="273" t="s">
        <v>107</v>
      </c>
      <c r="W4054" s="273">
        <v>271279</v>
      </c>
      <c r="X4054" s="273" t="s">
        <v>64</v>
      </c>
      <c r="Y4054" s="273" t="s">
        <v>75</v>
      </c>
      <c r="Z4054" s="273" t="s">
        <v>308</v>
      </c>
      <c r="AA4054" s="273" t="s">
        <v>308</v>
      </c>
      <c r="AB4054" s="274">
        <v>45047</v>
      </c>
      <c r="AC4054" s="273">
        <v>12179</v>
      </c>
      <c r="AD4054" s="273">
        <v>31</v>
      </c>
      <c r="AK4054" s="273">
        <v>192982</v>
      </c>
      <c r="BV4054" s="336" t="s">
        <v>64</v>
      </c>
      <c r="BW4054" s="337" t="s">
        <v>63</v>
      </c>
      <c r="BX4054" s="337" t="s">
        <v>165</v>
      </c>
      <c r="BY4054" s="337" t="s">
        <v>165</v>
      </c>
      <c r="BZ4054" s="337" t="s">
        <v>86</v>
      </c>
      <c r="CA4054" s="337" t="s">
        <v>87</v>
      </c>
      <c r="CB4054" s="337" t="s">
        <v>179</v>
      </c>
      <c r="CC4054" s="337" t="s">
        <v>180</v>
      </c>
      <c r="CD4054" s="338">
        <v>1</v>
      </c>
      <c r="CE4054" s="335">
        <v>45261</v>
      </c>
      <c r="CF4054" s="337"/>
      <c r="CG4054" s="337" t="s">
        <v>181</v>
      </c>
      <c r="CH4054" s="337"/>
      <c r="CI4054" s="337" t="s">
        <v>181</v>
      </c>
      <c r="CJ4054" s="337" t="s">
        <v>1439</v>
      </c>
      <c r="CK4054" s="337"/>
      <c r="CL4054" s="337"/>
      <c r="CM4054" s="337" t="s">
        <v>73</v>
      </c>
      <c r="CN4054" s="337">
        <v>3</v>
      </c>
    </row>
    <row r="4055" spans="4:92">
      <c r="D4055" s="273" t="s">
        <v>64</v>
      </c>
      <c r="E4055" s="273" t="s">
        <v>287</v>
      </c>
      <c r="F4055" s="273" t="s">
        <v>288</v>
      </c>
      <c r="G4055" s="273" t="s">
        <v>1062</v>
      </c>
      <c r="H4055" s="274">
        <v>45170</v>
      </c>
      <c r="I4055" s="273">
        <v>13923</v>
      </c>
      <c r="J4055" s="273">
        <v>858</v>
      </c>
      <c r="K4055" s="273">
        <v>0</v>
      </c>
      <c r="L4055" s="273" t="s">
        <v>66</v>
      </c>
      <c r="N4055" s="273" t="s">
        <v>107</v>
      </c>
      <c r="W4055" s="273">
        <v>240523</v>
      </c>
      <c r="X4055" s="273" t="s">
        <v>64</v>
      </c>
      <c r="Y4055" s="273" t="s">
        <v>75</v>
      </c>
      <c r="Z4055" s="273" t="s">
        <v>308</v>
      </c>
      <c r="AA4055" s="273" t="s">
        <v>308</v>
      </c>
      <c r="AB4055" s="274">
        <v>45047</v>
      </c>
      <c r="AC4055" s="273">
        <v>12180</v>
      </c>
      <c r="AD4055" s="273">
        <v>31</v>
      </c>
      <c r="AE4055" s="273">
        <v>2</v>
      </c>
      <c r="AF4055" s="273" t="s">
        <v>90</v>
      </c>
      <c r="AG4055" s="273" t="s">
        <v>1918</v>
      </c>
      <c r="AH4055" s="273" t="s">
        <v>1919</v>
      </c>
      <c r="AI4055" s="273" t="s">
        <v>199</v>
      </c>
      <c r="AJ4055" s="273" t="s">
        <v>1185</v>
      </c>
      <c r="AK4055" s="273">
        <v>175337</v>
      </c>
      <c r="BV4055" s="279" t="s">
        <v>64</v>
      </c>
      <c r="BW4055" s="280" t="s">
        <v>63</v>
      </c>
      <c r="BX4055" s="280" t="s">
        <v>165</v>
      </c>
      <c r="BY4055" s="280" t="s">
        <v>165</v>
      </c>
      <c r="BZ4055" s="280" t="s">
        <v>138</v>
      </c>
      <c r="CA4055" s="280" t="s">
        <v>139</v>
      </c>
      <c r="CB4055" s="280" t="s">
        <v>190</v>
      </c>
      <c r="CC4055" s="280" t="s">
        <v>191</v>
      </c>
      <c r="CD4055" s="281">
        <v>8</v>
      </c>
      <c r="CE4055" s="277">
        <v>45261</v>
      </c>
      <c r="CF4055" s="280">
        <v>777</v>
      </c>
      <c r="CG4055" s="280" t="s">
        <v>80</v>
      </c>
      <c r="CH4055" s="280">
        <v>777</v>
      </c>
      <c r="CI4055" s="280" t="s">
        <v>80</v>
      </c>
      <c r="CJ4055" s="280"/>
      <c r="CK4055" s="280"/>
      <c r="CL4055" s="280"/>
      <c r="CM4055" s="280" t="s">
        <v>73</v>
      </c>
      <c r="CN4055" s="280">
        <v>3</v>
      </c>
    </row>
    <row r="4056" spans="4:92">
      <c r="D4056" s="273" t="s">
        <v>64</v>
      </c>
      <c r="E4056" s="273" t="s">
        <v>287</v>
      </c>
      <c r="F4056" s="273" t="s">
        <v>288</v>
      </c>
      <c r="G4056" s="273" t="s">
        <v>1062</v>
      </c>
      <c r="H4056" s="274">
        <v>45200</v>
      </c>
      <c r="I4056" s="273">
        <v>14258</v>
      </c>
      <c r="J4056" s="273">
        <v>858</v>
      </c>
      <c r="W4056" s="273">
        <v>258732</v>
      </c>
      <c r="X4056" s="273" t="s">
        <v>64</v>
      </c>
      <c r="Y4056" s="273" t="s">
        <v>75</v>
      </c>
      <c r="Z4056" s="273" t="s">
        <v>308</v>
      </c>
      <c r="AA4056" s="273" t="s">
        <v>308</v>
      </c>
      <c r="AB4056" s="274">
        <v>45047</v>
      </c>
      <c r="AC4056" s="273">
        <v>12180</v>
      </c>
      <c r="AD4056" s="273">
        <v>31</v>
      </c>
      <c r="AE4056" s="273">
        <v>3.5</v>
      </c>
      <c r="AF4056" s="273" t="s">
        <v>90</v>
      </c>
      <c r="AG4056" s="273" t="s">
        <v>1918</v>
      </c>
      <c r="AH4056" s="273" t="s">
        <v>415</v>
      </c>
      <c r="AI4056" s="273" t="s">
        <v>199</v>
      </c>
      <c r="AJ4056" s="273" t="s">
        <v>214</v>
      </c>
      <c r="AK4056" s="273">
        <v>181977</v>
      </c>
      <c r="BV4056" s="336" t="s">
        <v>64</v>
      </c>
      <c r="BW4056" s="337" t="s">
        <v>63</v>
      </c>
      <c r="BX4056" s="337" t="s">
        <v>165</v>
      </c>
      <c r="BY4056" s="337" t="s">
        <v>165</v>
      </c>
      <c r="BZ4056" s="337" t="s">
        <v>86</v>
      </c>
      <c r="CA4056" s="337" t="s">
        <v>87</v>
      </c>
      <c r="CB4056" s="337" t="s">
        <v>217</v>
      </c>
      <c r="CC4056" s="337" t="s">
        <v>218</v>
      </c>
      <c r="CD4056" s="338">
        <v>2</v>
      </c>
      <c r="CE4056" s="335">
        <v>45261</v>
      </c>
      <c r="CF4056" s="337"/>
      <c r="CG4056" s="337" t="s">
        <v>181</v>
      </c>
      <c r="CH4056" s="337"/>
      <c r="CI4056" s="337" t="s">
        <v>181</v>
      </c>
      <c r="CJ4056" s="337" t="s">
        <v>1332</v>
      </c>
      <c r="CK4056" s="337"/>
      <c r="CL4056" s="337"/>
      <c r="CM4056" s="337" t="s">
        <v>73</v>
      </c>
      <c r="CN4056" s="337">
        <v>3</v>
      </c>
    </row>
    <row r="4057" spans="4:92">
      <c r="D4057" s="273" t="s">
        <v>64</v>
      </c>
      <c r="E4057" s="273" t="s">
        <v>287</v>
      </c>
      <c r="F4057" s="273" t="s">
        <v>288</v>
      </c>
      <c r="G4057" s="273" t="s">
        <v>1062</v>
      </c>
      <c r="H4057" s="274">
        <v>45200</v>
      </c>
      <c r="I4057" s="273">
        <v>14258</v>
      </c>
      <c r="J4057" s="273">
        <v>858</v>
      </c>
      <c r="K4057" s="273">
        <v>5494</v>
      </c>
      <c r="L4057" s="273" t="s">
        <v>66</v>
      </c>
      <c r="M4057" s="273">
        <v>851.29454999999996</v>
      </c>
      <c r="N4057" s="273" t="s">
        <v>115</v>
      </c>
      <c r="W4057" s="273">
        <v>258756</v>
      </c>
      <c r="X4057" s="273" t="s">
        <v>64</v>
      </c>
      <c r="Y4057" s="273" t="s">
        <v>75</v>
      </c>
      <c r="Z4057" s="273" t="s">
        <v>308</v>
      </c>
      <c r="AA4057" s="273" t="s">
        <v>308</v>
      </c>
      <c r="AB4057" s="274">
        <v>45047</v>
      </c>
      <c r="AC4057" s="273">
        <v>12180</v>
      </c>
      <c r="AD4057" s="273">
        <v>31</v>
      </c>
      <c r="AE4057" s="273">
        <v>115.02500000000001</v>
      </c>
      <c r="AF4057" s="273" t="s">
        <v>90</v>
      </c>
      <c r="AG4057" s="273" t="s">
        <v>121</v>
      </c>
      <c r="AH4057" s="273" t="s">
        <v>1864</v>
      </c>
      <c r="AI4057" s="273" t="s">
        <v>123</v>
      </c>
      <c r="AJ4057" s="273" t="s">
        <v>124</v>
      </c>
      <c r="AK4057" s="273">
        <v>181991</v>
      </c>
      <c r="BV4057" s="279" t="s">
        <v>64</v>
      </c>
      <c r="BW4057" s="280" t="s">
        <v>63</v>
      </c>
      <c r="BX4057" s="280" t="s">
        <v>165</v>
      </c>
      <c r="BY4057" s="280" t="s">
        <v>165</v>
      </c>
      <c r="BZ4057" s="280" t="s">
        <v>204</v>
      </c>
      <c r="CA4057" s="280" t="s">
        <v>205</v>
      </c>
      <c r="CB4057" s="280" t="s">
        <v>206</v>
      </c>
      <c r="CC4057" s="280" t="s">
        <v>207</v>
      </c>
      <c r="CD4057" s="281">
        <v>0</v>
      </c>
      <c r="CE4057" s="277">
        <v>45261</v>
      </c>
      <c r="CF4057" s="280"/>
      <c r="CG4057" s="280" t="s">
        <v>181</v>
      </c>
      <c r="CH4057" s="280"/>
      <c r="CI4057" s="280" t="s">
        <v>208</v>
      </c>
      <c r="CJ4057" s="280" t="s">
        <v>209</v>
      </c>
      <c r="CK4057" s="280"/>
      <c r="CL4057" s="280"/>
      <c r="CM4057" s="280" t="s">
        <v>73</v>
      </c>
      <c r="CN4057" s="280">
        <v>3</v>
      </c>
    </row>
    <row r="4058" spans="4:92">
      <c r="D4058" s="273" t="s">
        <v>64</v>
      </c>
      <c r="E4058" s="273" t="s">
        <v>287</v>
      </c>
      <c r="F4058" s="273" t="s">
        <v>288</v>
      </c>
      <c r="G4058" s="273" t="s">
        <v>1062</v>
      </c>
      <c r="H4058" s="274">
        <v>45200</v>
      </c>
      <c r="I4058" s="273">
        <v>14258</v>
      </c>
      <c r="J4058" s="273">
        <v>858</v>
      </c>
      <c r="K4058" s="273">
        <v>0</v>
      </c>
      <c r="L4058" s="273" t="s">
        <v>66</v>
      </c>
      <c r="N4058" s="273" t="s">
        <v>107</v>
      </c>
      <c r="W4058" s="273">
        <v>258757</v>
      </c>
      <c r="X4058" s="273" t="s">
        <v>64</v>
      </c>
      <c r="Y4058" s="273" t="s">
        <v>75</v>
      </c>
      <c r="Z4058" s="273" t="s">
        <v>308</v>
      </c>
      <c r="AA4058" s="273" t="s">
        <v>308</v>
      </c>
      <c r="AB4058" s="274">
        <v>45078</v>
      </c>
      <c r="AC4058" s="273">
        <v>12448</v>
      </c>
      <c r="AD4058" s="273">
        <v>31</v>
      </c>
      <c r="AK4058" s="273">
        <v>195003</v>
      </c>
      <c r="BV4058" s="336" t="s">
        <v>64</v>
      </c>
      <c r="BW4058" s="337" t="s">
        <v>63</v>
      </c>
      <c r="BX4058" s="337" t="s">
        <v>165</v>
      </c>
      <c r="BY4058" s="337" t="s">
        <v>165</v>
      </c>
      <c r="BZ4058" s="337" t="s">
        <v>86</v>
      </c>
      <c r="CA4058" s="337" t="s">
        <v>87</v>
      </c>
      <c r="CB4058" s="337" t="s">
        <v>225</v>
      </c>
      <c r="CC4058" s="337" t="s">
        <v>226</v>
      </c>
      <c r="CD4058" s="338">
        <v>5</v>
      </c>
      <c r="CE4058" s="335">
        <v>45261</v>
      </c>
      <c r="CF4058" s="337">
        <v>1277</v>
      </c>
      <c r="CG4058" s="337" t="s">
        <v>80</v>
      </c>
      <c r="CH4058" s="337">
        <v>1277</v>
      </c>
      <c r="CI4058" s="337" t="s">
        <v>80</v>
      </c>
      <c r="CJ4058" s="337"/>
      <c r="CK4058" s="337"/>
      <c r="CL4058" s="337" t="s">
        <v>1406</v>
      </c>
      <c r="CM4058" s="337" t="s">
        <v>73</v>
      </c>
      <c r="CN4058" s="337">
        <v>3</v>
      </c>
    </row>
    <row r="4059" spans="4:92">
      <c r="D4059" s="273" t="s">
        <v>64</v>
      </c>
      <c r="E4059" s="273" t="s">
        <v>287</v>
      </c>
      <c r="F4059" s="273" t="s">
        <v>288</v>
      </c>
      <c r="G4059" s="273" t="s">
        <v>1062</v>
      </c>
      <c r="H4059" s="274">
        <v>45231</v>
      </c>
      <c r="I4059" s="273">
        <v>14625</v>
      </c>
      <c r="J4059" s="273">
        <v>858</v>
      </c>
      <c r="W4059" s="273">
        <v>285661</v>
      </c>
      <c r="X4059" s="273" t="s">
        <v>64</v>
      </c>
      <c r="Y4059" s="273" t="s">
        <v>75</v>
      </c>
      <c r="Z4059" s="273" t="s">
        <v>308</v>
      </c>
      <c r="AA4059" s="273" t="s">
        <v>308</v>
      </c>
      <c r="AB4059" s="274">
        <v>45078</v>
      </c>
      <c r="AC4059" s="273">
        <v>12448</v>
      </c>
      <c r="AD4059" s="273">
        <v>31</v>
      </c>
      <c r="AK4059" s="273">
        <v>195011</v>
      </c>
      <c r="BV4059" s="279" t="s">
        <v>64</v>
      </c>
      <c r="BW4059" s="280" t="s">
        <v>63</v>
      </c>
      <c r="BX4059" s="280" t="s">
        <v>165</v>
      </c>
      <c r="BY4059" s="280" t="s">
        <v>165</v>
      </c>
      <c r="BZ4059" s="280" t="s">
        <v>86</v>
      </c>
      <c r="CA4059" s="280" t="s">
        <v>87</v>
      </c>
      <c r="CB4059" s="280" t="s">
        <v>233</v>
      </c>
      <c r="CC4059" s="280" t="s">
        <v>234</v>
      </c>
      <c r="CD4059" s="281">
        <v>1</v>
      </c>
      <c r="CE4059" s="277">
        <v>45261</v>
      </c>
      <c r="CF4059" s="280"/>
      <c r="CG4059" s="280" t="s">
        <v>181</v>
      </c>
      <c r="CH4059" s="280"/>
      <c r="CI4059" s="280" t="s">
        <v>181</v>
      </c>
      <c r="CJ4059" s="280" t="s">
        <v>1465</v>
      </c>
      <c r="CK4059" s="280"/>
      <c r="CL4059" s="280"/>
      <c r="CM4059" s="280" t="s">
        <v>73</v>
      </c>
      <c r="CN4059" s="280">
        <v>3</v>
      </c>
    </row>
    <row r="4060" spans="4:92">
      <c r="D4060" s="273" t="s">
        <v>64</v>
      </c>
      <c r="E4060" s="273" t="s">
        <v>287</v>
      </c>
      <c r="F4060" s="273" t="s">
        <v>288</v>
      </c>
      <c r="G4060" s="273" t="s">
        <v>1062</v>
      </c>
      <c r="H4060" s="274">
        <v>45231</v>
      </c>
      <c r="I4060" s="273">
        <v>14625</v>
      </c>
      <c r="J4060" s="273">
        <v>858</v>
      </c>
      <c r="K4060" s="273">
        <v>5864</v>
      </c>
      <c r="L4060" s="273" t="s">
        <v>66</v>
      </c>
      <c r="M4060" s="273">
        <v>859.36000650000005</v>
      </c>
      <c r="N4060" s="273" t="s">
        <v>115</v>
      </c>
      <c r="W4060" s="273">
        <v>285685</v>
      </c>
      <c r="X4060" s="273" t="s">
        <v>64</v>
      </c>
      <c r="Y4060" s="273" t="s">
        <v>75</v>
      </c>
      <c r="Z4060" s="273" t="s">
        <v>308</v>
      </c>
      <c r="AA4060" s="273" t="s">
        <v>308</v>
      </c>
      <c r="AB4060" s="274">
        <v>45078</v>
      </c>
      <c r="AC4060" s="273">
        <v>12448</v>
      </c>
      <c r="AD4060" s="273">
        <v>31</v>
      </c>
      <c r="AK4060" s="273">
        <v>195018</v>
      </c>
      <c r="BV4060" s="336" t="s">
        <v>64</v>
      </c>
      <c r="BW4060" s="337" t="s">
        <v>63</v>
      </c>
      <c r="BX4060" s="337" t="s">
        <v>221</v>
      </c>
      <c r="BY4060" s="337" t="s">
        <v>221</v>
      </c>
      <c r="BZ4060" s="337" t="s">
        <v>86</v>
      </c>
      <c r="CA4060" s="337" t="s">
        <v>87</v>
      </c>
      <c r="CB4060" s="337" t="s">
        <v>225</v>
      </c>
      <c r="CC4060" s="337" t="s">
        <v>226</v>
      </c>
      <c r="CD4060" s="338">
        <v>5</v>
      </c>
      <c r="CE4060" s="335">
        <v>44958</v>
      </c>
      <c r="CF4060" s="337">
        <v>2014</v>
      </c>
      <c r="CG4060" s="337" t="s">
        <v>80</v>
      </c>
      <c r="CH4060" s="337">
        <v>2014</v>
      </c>
      <c r="CI4060" s="337" t="s">
        <v>80</v>
      </c>
      <c r="CJ4060" s="337"/>
      <c r="CK4060" s="337"/>
      <c r="CL4060" s="337" t="s">
        <v>1454</v>
      </c>
      <c r="CM4060" s="337" t="s">
        <v>73</v>
      </c>
      <c r="CN4060" s="337">
        <v>3</v>
      </c>
    </row>
    <row r="4061" spans="4:92">
      <c r="D4061" s="273" t="s">
        <v>64</v>
      </c>
      <c r="E4061" s="273" t="s">
        <v>287</v>
      </c>
      <c r="F4061" s="273" t="s">
        <v>288</v>
      </c>
      <c r="G4061" s="273" t="s">
        <v>1062</v>
      </c>
      <c r="H4061" s="274">
        <v>45231</v>
      </c>
      <c r="I4061" s="273">
        <v>14625</v>
      </c>
      <c r="J4061" s="273">
        <v>858</v>
      </c>
      <c r="K4061" s="273">
        <v>0</v>
      </c>
      <c r="L4061" s="273" t="s">
        <v>66</v>
      </c>
      <c r="N4061" s="273" t="s">
        <v>107</v>
      </c>
      <c r="W4061" s="273">
        <v>285686</v>
      </c>
      <c r="X4061" s="273" t="s">
        <v>64</v>
      </c>
      <c r="Y4061" s="273" t="s">
        <v>75</v>
      </c>
      <c r="Z4061" s="273" t="s">
        <v>308</v>
      </c>
      <c r="AA4061" s="273" t="s">
        <v>308</v>
      </c>
      <c r="AB4061" s="274">
        <v>45078</v>
      </c>
      <c r="AC4061" s="273">
        <v>12448</v>
      </c>
      <c r="AD4061" s="273">
        <v>31</v>
      </c>
      <c r="AK4061" s="273">
        <v>195025</v>
      </c>
      <c r="BV4061" s="279" t="s">
        <v>64</v>
      </c>
      <c r="BW4061" s="280" t="s">
        <v>63</v>
      </c>
      <c r="BX4061" s="280" t="s">
        <v>221</v>
      </c>
      <c r="BY4061" s="280" t="s">
        <v>221</v>
      </c>
      <c r="BZ4061" s="280" t="s">
        <v>86</v>
      </c>
      <c r="CA4061" s="280" t="s">
        <v>87</v>
      </c>
      <c r="CB4061" s="280" t="s">
        <v>233</v>
      </c>
      <c r="CC4061" s="280" t="s">
        <v>234</v>
      </c>
      <c r="CD4061" s="281">
        <v>1</v>
      </c>
      <c r="CE4061" s="277">
        <v>44958</v>
      </c>
      <c r="CF4061" s="280"/>
      <c r="CG4061" s="280" t="s">
        <v>181</v>
      </c>
      <c r="CH4061" s="280"/>
      <c r="CI4061" s="280" t="s">
        <v>181</v>
      </c>
      <c r="CJ4061" s="280" t="s">
        <v>565</v>
      </c>
      <c r="CK4061" s="280"/>
      <c r="CL4061" s="280"/>
      <c r="CM4061" s="280" t="s">
        <v>73</v>
      </c>
      <c r="CN4061" s="280">
        <v>3</v>
      </c>
    </row>
    <row r="4062" spans="4:92">
      <c r="D4062" s="273" t="s">
        <v>64</v>
      </c>
      <c r="E4062" s="273" t="s">
        <v>287</v>
      </c>
      <c r="F4062" s="273" t="s">
        <v>288</v>
      </c>
      <c r="G4062" s="273" t="s">
        <v>1062</v>
      </c>
      <c r="H4062" s="274">
        <v>45261</v>
      </c>
      <c r="I4062" s="273">
        <v>17082</v>
      </c>
      <c r="J4062" s="273">
        <v>858</v>
      </c>
      <c r="W4062" s="273">
        <v>316455</v>
      </c>
      <c r="X4062" s="273" t="s">
        <v>64</v>
      </c>
      <c r="Y4062" s="273" t="s">
        <v>75</v>
      </c>
      <c r="Z4062" s="273" t="s">
        <v>308</v>
      </c>
      <c r="AA4062" s="273" t="s">
        <v>308</v>
      </c>
      <c r="AB4062" s="274">
        <v>45078</v>
      </c>
      <c r="AC4062" s="273">
        <v>12449</v>
      </c>
      <c r="AD4062" s="273">
        <v>31</v>
      </c>
      <c r="AE4062" s="273">
        <v>122.0964</v>
      </c>
      <c r="AF4062" s="273" t="s">
        <v>90</v>
      </c>
      <c r="AG4062" s="273" t="s">
        <v>121</v>
      </c>
      <c r="AH4062" s="273" t="s">
        <v>1864</v>
      </c>
      <c r="AI4062" s="273" t="s">
        <v>123</v>
      </c>
      <c r="AJ4062" s="273" t="s">
        <v>124</v>
      </c>
      <c r="AK4062" s="273">
        <v>187173</v>
      </c>
      <c r="BV4062" s="336" t="s">
        <v>64</v>
      </c>
      <c r="BW4062" s="337" t="s">
        <v>63</v>
      </c>
      <c r="BX4062" s="337" t="s">
        <v>221</v>
      </c>
      <c r="BY4062" s="337" t="s">
        <v>221</v>
      </c>
      <c r="BZ4062" s="337" t="s">
        <v>86</v>
      </c>
      <c r="CA4062" s="337" t="s">
        <v>87</v>
      </c>
      <c r="CB4062" s="337" t="s">
        <v>233</v>
      </c>
      <c r="CC4062" s="337" t="s">
        <v>234</v>
      </c>
      <c r="CD4062" s="338">
        <v>1</v>
      </c>
      <c r="CE4062" s="335">
        <v>44986</v>
      </c>
      <c r="CF4062" s="337"/>
      <c r="CG4062" s="337" t="s">
        <v>181</v>
      </c>
      <c r="CH4062" s="337"/>
      <c r="CI4062" s="337" t="s">
        <v>181</v>
      </c>
      <c r="CJ4062" s="337" t="s">
        <v>1267</v>
      </c>
      <c r="CK4062" s="337"/>
      <c r="CL4062" s="337"/>
      <c r="CM4062" s="337" t="s">
        <v>73</v>
      </c>
      <c r="CN4062" s="337">
        <v>3</v>
      </c>
    </row>
    <row r="4063" spans="4:92">
      <c r="D4063" s="273" t="s">
        <v>64</v>
      </c>
      <c r="E4063" s="273" t="s">
        <v>287</v>
      </c>
      <c r="F4063" s="273" t="s">
        <v>288</v>
      </c>
      <c r="G4063" s="273" t="s">
        <v>1062</v>
      </c>
      <c r="H4063" s="274">
        <v>45261</v>
      </c>
      <c r="I4063" s="273">
        <v>17082</v>
      </c>
      <c r="J4063" s="273">
        <v>858</v>
      </c>
      <c r="K4063" s="273">
        <v>4699</v>
      </c>
      <c r="L4063" s="273" t="s">
        <v>66</v>
      </c>
      <c r="M4063" s="273">
        <v>751.03570500000001</v>
      </c>
      <c r="N4063" s="273" t="s">
        <v>115</v>
      </c>
      <c r="W4063" s="273">
        <v>316479</v>
      </c>
      <c r="X4063" s="273" t="s">
        <v>64</v>
      </c>
      <c r="Y4063" s="273" t="s">
        <v>75</v>
      </c>
      <c r="Z4063" s="273" t="s">
        <v>308</v>
      </c>
      <c r="AA4063" s="273" t="s">
        <v>308</v>
      </c>
      <c r="AB4063" s="274">
        <v>45078</v>
      </c>
      <c r="AC4063" s="273">
        <v>12449</v>
      </c>
      <c r="AD4063" s="273">
        <v>31</v>
      </c>
      <c r="AE4063" s="273">
        <v>6</v>
      </c>
      <c r="AF4063" s="273" t="s">
        <v>90</v>
      </c>
      <c r="AG4063" s="273" t="s">
        <v>1920</v>
      </c>
      <c r="AH4063" s="273" t="s">
        <v>1986</v>
      </c>
      <c r="AI4063" s="273" t="s">
        <v>199</v>
      </c>
      <c r="AJ4063" s="273" t="s">
        <v>200</v>
      </c>
      <c r="AK4063" s="273">
        <v>194351</v>
      </c>
      <c r="BV4063" s="279" t="s">
        <v>64</v>
      </c>
      <c r="BW4063" s="280" t="s">
        <v>63</v>
      </c>
      <c r="BX4063" s="280" t="s">
        <v>221</v>
      </c>
      <c r="BY4063" s="280" t="s">
        <v>221</v>
      </c>
      <c r="BZ4063" s="280" t="s">
        <v>86</v>
      </c>
      <c r="CA4063" s="280" t="s">
        <v>87</v>
      </c>
      <c r="CB4063" s="280" t="s">
        <v>225</v>
      </c>
      <c r="CC4063" s="280" t="s">
        <v>226</v>
      </c>
      <c r="CD4063" s="281">
        <v>5</v>
      </c>
      <c r="CE4063" s="277">
        <v>44986</v>
      </c>
      <c r="CF4063" s="280">
        <v>2147</v>
      </c>
      <c r="CG4063" s="280" t="s">
        <v>80</v>
      </c>
      <c r="CH4063" s="280">
        <v>2147</v>
      </c>
      <c r="CI4063" s="280" t="s">
        <v>80</v>
      </c>
      <c r="CJ4063" s="280"/>
      <c r="CK4063" s="280"/>
      <c r="CL4063" s="280" t="s">
        <v>1454</v>
      </c>
      <c r="CM4063" s="280" t="s">
        <v>73</v>
      </c>
      <c r="CN4063" s="280">
        <v>3</v>
      </c>
    </row>
    <row r="4064" spans="4:92">
      <c r="D4064" s="273" t="s">
        <v>64</v>
      </c>
      <c r="E4064" s="273" t="s">
        <v>287</v>
      </c>
      <c r="F4064" s="273" t="s">
        <v>288</v>
      </c>
      <c r="G4064" s="273" t="s">
        <v>1062</v>
      </c>
      <c r="H4064" s="274">
        <v>45261</v>
      </c>
      <c r="I4064" s="273">
        <v>17082</v>
      </c>
      <c r="J4064" s="273">
        <v>858</v>
      </c>
      <c r="K4064" s="273">
        <v>0</v>
      </c>
      <c r="L4064" s="273" t="s">
        <v>66</v>
      </c>
      <c r="N4064" s="273" t="s">
        <v>107</v>
      </c>
      <c r="W4064" s="273">
        <v>316480</v>
      </c>
      <c r="X4064" s="273" t="s">
        <v>64</v>
      </c>
      <c r="Y4064" s="273" t="s">
        <v>75</v>
      </c>
      <c r="Z4064" s="273" t="s">
        <v>308</v>
      </c>
      <c r="AA4064" s="273" t="s">
        <v>308</v>
      </c>
      <c r="AB4064" s="274">
        <v>45078</v>
      </c>
      <c r="AC4064" s="273">
        <v>12449</v>
      </c>
      <c r="AD4064" s="273">
        <v>31</v>
      </c>
      <c r="AE4064" s="273">
        <v>10</v>
      </c>
      <c r="AF4064" s="273" t="s">
        <v>90</v>
      </c>
      <c r="AG4064" s="273" t="s">
        <v>1987</v>
      </c>
      <c r="AH4064" s="273" t="s">
        <v>1988</v>
      </c>
      <c r="AI4064" s="273" t="s">
        <v>199</v>
      </c>
      <c r="AJ4064" s="273" t="s">
        <v>214</v>
      </c>
      <c r="AK4064" s="273">
        <v>194357</v>
      </c>
      <c r="BV4064" s="336" t="s">
        <v>64</v>
      </c>
      <c r="BW4064" s="337" t="s">
        <v>63</v>
      </c>
      <c r="BX4064" s="337" t="s">
        <v>221</v>
      </c>
      <c r="BY4064" s="337" t="s">
        <v>221</v>
      </c>
      <c r="BZ4064" s="337" t="s">
        <v>204</v>
      </c>
      <c r="CA4064" s="337" t="s">
        <v>205</v>
      </c>
      <c r="CB4064" s="337" t="s">
        <v>206</v>
      </c>
      <c r="CC4064" s="337" t="s">
        <v>207</v>
      </c>
      <c r="CD4064" s="338">
        <v>0</v>
      </c>
      <c r="CE4064" s="335">
        <v>44986</v>
      </c>
      <c r="CF4064" s="337"/>
      <c r="CG4064" s="337" t="s">
        <v>181</v>
      </c>
      <c r="CH4064" s="337"/>
      <c r="CI4064" s="337" t="s">
        <v>208</v>
      </c>
      <c r="CJ4064" s="337" t="s">
        <v>209</v>
      </c>
      <c r="CK4064" s="337"/>
      <c r="CL4064" s="337" t="s">
        <v>1453</v>
      </c>
      <c r="CM4064" s="337" t="s">
        <v>73</v>
      </c>
      <c r="CN4064" s="337">
        <v>3</v>
      </c>
    </row>
    <row r="4065" spans="4:92">
      <c r="D4065" s="273" t="s">
        <v>64</v>
      </c>
      <c r="E4065" s="273" t="s">
        <v>287</v>
      </c>
      <c r="F4065" s="273" t="s">
        <v>288</v>
      </c>
      <c r="G4065" s="273" t="s">
        <v>1060</v>
      </c>
      <c r="H4065" s="274">
        <v>44927</v>
      </c>
      <c r="I4065" s="273">
        <v>11271</v>
      </c>
      <c r="J4065" s="273">
        <v>857</v>
      </c>
      <c r="W4065" s="273">
        <v>140746</v>
      </c>
      <c r="X4065" s="273" t="s">
        <v>64</v>
      </c>
      <c r="Y4065" s="273" t="s">
        <v>75</v>
      </c>
      <c r="Z4065" s="273" t="s">
        <v>308</v>
      </c>
      <c r="AA4065" s="273" t="s">
        <v>308</v>
      </c>
      <c r="AB4065" s="274">
        <v>45078</v>
      </c>
      <c r="AC4065" s="273">
        <v>12449</v>
      </c>
      <c r="AD4065" s="273">
        <v>31</v>
      </c>
      <c r="AE4065" s="273">
        <v>2.6</v>
      </c>
      <c r="AF4065" s="273" t="s">
        <v>90</v>
      </c>
      <c r="AG4065" s="273" t="s">
        <v>1954</v>
      </c>
      <c r="AH4065" s="273" t="s">
        <v>1989</v>
      </c>
      <c r="AI4065" s="273" t="s">
        <v>199</v>
      </c>
      <c r="AJ4065" s="273" t="s">
        <v>214</v>
      </c>
      <c r="AK4065" s="273">
        <v>194363</v>
      </c>
      <c r="BV4065" s="279" t="s">
        <v>64</v>
      </c>
      <c r="BW4065" s="280" t="s">
        <v>63</v>
      </c>
      <c r="BX4065" s="280" t="s">
        <v>221</v>
      </c>
      <c r="BY4065" s="280" t="s">
        <v>221</v>
      </c>
      <c r="BZ4065" s="280" t="s">
        <v>86</v>
      </c>
      <c r="CA4065" s="280" t="s">
        <v>87</v>
      </c>
      <c r="CB4065" s="280" t="s">
        <v>217</v>
      </c>
      <c r="CC4065" s="280" t="s">
        <v>218</v>
      </c>
      <c r="CD4065" s="281">
        <v>2</v>
      </c>
      <c r="CE4065" s="277">
        <v>44986</v>
      </c>
      <c r="CF4065" s="280"/>
      <c r="CG4065" s="280" t="s">
        <v>181</v>
      </c>
      <c r="CH4065" s="280"/>
      <c r="CI4065" s="280" t="s">
        <v>181</v>
      </c>
      <c r="CJ4065" s="280" t="s">
        <v>783</v>
      </c>
      <c r="CK4065" s="280"/>
      <c r="CL4065" s="280"/>
      <c r="CM4065" s="280" t="s">
        <v>73</v>
      </c>
      <c r="CN4065" s="280">
        <v>3</v>
      </c>
    </row>
    <row r="4066" spans="4:92">
      <c r="D4066" s="273" t="s">
        <v>64</v>
      </c>
      <c r="E4066" s="273" t="s">
        <v>287</v>
      </c>
      <c r="F4066" s="273" t="s">
        <v>288</v>
      </c>
      <c r="G4066" s="273" t="s">
        <v>1060</v>
      </c>
      <c r="H4066" s="274">
        <v>44927</v>
      </c>
      <c r="I4066" s="273">
        <v>11271</v>
      </c>
      <c r="J4066" s="273">
        <v>857</v>
      </c>
      <c r="K4066" s="273">
        <v>11661</v>
      </c>
      <c r="L4066" s="273" t="s">
        <v>66</v>
      </c>
      <c r="M4066" s="273">
        <v>2296.6520565000001</v>
      </c>
      <c r="N4066" s="273" t="s">
        <v>115</v>
      </c>
      <c r="W4066" s="273">
        <v>140770</v>
      </c>
      <c r="X4066" s="273" t="s">
        <v>64</v>
      </c>
      <c r="Y4066" s="273" t="s">
        <v>75</v>
      </c>
      <c r="Z4066" s="273" t="s">
        <v>308</v>
      </c>
      <c r="AA4066" s="273" t="s">
        <v>308</v>
      </c>
      <c r="AB4066" s="274">
        <v>45108</v>
      </c>
      <c r="AC4066" s="273">
        <v>12717</v>
      </c>
      <c r="AD4066" s="273">
        <v>31</v>
      </c>
      <c r="AK4066" s="273">
        <v>210569</v>
      </c>
      <c r="BV4066" s="336" t="s">
        <v>64</v>
      </c>
      <c r="BW4066" s="337" t="s">
        <v>63</v>
      </c>
      <c r="BX4066" s="337" t="s">
        <v>221</v>
      </c>
      <c r="BY4066" s="337" t="s">
        <v>221</v>
      </c>
      <c r="BZ4066" s="337" t="s">
        <v>138</v>
      </c>
      <c r="CA4066" s="337" t="s">
        <v>139</v>
      </c>
      <c r="CB4066" s="337" t="s">
        <v>190</v>
      </c>
      <c r="CC4066" s="337" t="s">
        <v>191</v>
      </c>
      <c r="CD4066" s="338">
        <v>8</v>
      </c>
      <c r="CE4066" s="335">
        <v>44986</v>
      </c>
      <c r="CF4066" s="337">
        <v>280</v>
      </c>
      <c r="CG4066" s="337" t="s">
        <v>80</v>
      </c>
      <c r="CH4066" s="337">
        <v>280</v>
      </c>
      <c r="CI4066" s="337" t="s">
        <v>80</v>
      </c>
      <c r="CJ4066" s="337"/>
      <c r="CK4066" s="337"/>
      <c r="CL4066" s="337" t="s">
        <v>1451</v>
      </c>
      <c r="CM4066" s="337" t="s">
        <v>73</v>
      </c>
      <c r="CN4066" s="337">
        <v>3</v>
      </c>
    </row>
    <row r="4067" spans="4:92">
      <c r="D4067" s="273" t="s">
        <v>64</v>
      </c>
      <c r="E4067" s="273" t="s">
        <v>287</v>
      </c>
      <c r="F4067" s="273" t="s">
        <v>288</v>
      </c>
      <c r="G4067" s="273" t="s">
        <v>1060</v>
      </c>
      <c r="H4067" s="274">
        <v>44927</v>
      </c>
      <c r="I4067" s="273">
        <v>11271</v>
      </c>
      <c r="J4067" s="273">
        <v>857</v>
      </c>
      <c r="K4067" s="273">
        <v>0</v>
      </c>
      <c r="L4067" s="273" t="s">
        <v>66</v>
      </c>
      <c r="N4067" s="273" t="s">
        <v>107</v>
      </c>
      <c r="W4067" s="273">
        <v>140771</v>
      </c>
      <c r="X4067" s="273" t="s">
        <v>64</v>
      </c>
      <c r="Y4067" s="273" t="s">
        <v>75</v>
      </c>
      <c r="Z4067" s="273" t="s">
        <v>308</v>
      </c>
      <c r="AA4067" s="273" t="s">
        <v>308</v>
      </c>
      <c r="AB4067" s="274">
        <v>45108</v>
      </c>
      <c r="AC4067" s="273">
        <v>12717</v>
      </c>
      <c r="AD4067" s="273">
        <v>31</v>
      </c>
      <c r="AK4067" s="273">
        <v>210577</v>
      </c>
      <c r="BV4067" s="279" t="s">
        <v>64</v>
      </c>
      <c r="BW4067" s="280" t="s">
        <v>63</v>
      </c>
      <c r="BX4067" s="280" t="s">
        <v>221</v>
      </c>
      <c r="BY4067" s="280" t="s">
        <v>221</v>
      </c>
      <c r="BZ4067" s="280" t="s">
        <v>86</v>
      </c>
      <c r="CA4067" s="280" t="s">
        <v>87</v>
      </c>
      <c r="CB4067" s="280" t="s">
        <v>179</v>
      </c>
      <c r="CC4067" s="280" t="s">
        <v>180</v>
      </c>
      <c r="CD4067" s="281">
        <v>1</v>
      </c>
      <c r="CE4067" s="277">
        <v>44986</v>
      </c>
      <c r="CF4067" s="280"/>
      <c r="CG4067" s="280" t="s">
        <v>181</v>
      </c>
      <c r="CH4067" s="280"/>
      <c r="CI4067" s="280" t="s">
        <v>181</v>
      </c>
      <c r="CJ4067" s="280" t="s">
        <v>565</v>
      </c>
      <c r="CK4067" s="280"/>
      <c r="CL4067" s="280"/>
      <c r="CM4067" s="280" t="s">
        <v>73</v>
      </c>
      <c r="CN4067" s="280">
        <v>3</v>
      </c>
    </row>
    <row r="4068" spans="4:92">
      <c r="D4068" s="273" t="s">
        <v>64</v>
      </c>
      <c r="E4068" s="273" t="s">
        <v>287</v>
      </c>
      <c r="F4068" s="273" t="s">
        <v>288</v>
      </c>
      <c r="G4068" s="273" t="s">
        <v>1060</v>
      </c>
      <c r="H4068" s="274">
        <v>44927</v>
      </c>
      <c r="I4068" s="273">
        <v>17176</v>
      </c>
      <c r="J4068" s="273">
        <v>857</v>
      </c>
      <c r="K4068" s="273">
        <v>156</v>
      </c>
      <c r="L4068" s="273" t="s">
        <v>1202</v>
      </c>
      <c r="M4068" s="273">
        <v>1222.07115</v>
      </c>
      <c r="N4068" s="273" t="s">
        <v>1203</v>
      </c>
      <c r="P4068" s="273" t="s">
        <v>92</v>
      </c>
      <c r="Q4068" s="273" t="s">
        <v>1496</v>
      </c>
      <c r="R4068" s="273" t="s">
        <v>70</v>
      </c>
      <c r="S4068" s="273" t="s">
        <v>1521</v>
      </c>
      <c r="T4068" s="273" t="s">
        <v>1764</v>
      </c>
      <c r="U4068" s="273" t="s">
        <v>1523</v>
      </c>
      <c r="V4068" s="273" t="s">
        <v>1524</v>
      </c>
      <c r="W4068" s="273">
        <v>329314</v>
      </c>
      <c r="X4068" s="273" t="s">
        <v>64</v>
      </c>
      <c r="Y4068" s="273" t="s">
        <v>75</v>
      </c>
      <c r="Z4068" s="273" t="s">
        <v>308</v>
      </c>
      <c r="AA4068" s="273" t="s">
        <v>308</v>
      </c>
      <c r="AB4068" s="274">
        <v>45108</v>
      </c>
      <c r="AC4068" s="273">
        <v>12717</v>
      </c>
      <c r="AD4068" s="273">
        <v>31</v>
      </c>
      <c r="AK4068" s="273">
        <v>210584</v>
      </c>
      <c r="BV4068" s="336" t="s">
        <v>64</v>
      </c>
      <c r="BW4068" s="337" t="s">
        <v>63</v>
      </c>
      <c r="BX4068" s="337" t="s">
        <v>221</v>
      </c>
      <c r="BY4068" s="337" t="s">
        <v>221</v>
      </c>
      <c r="BZ4068" s="337" t="s">
        <v>167</v>
      </c>
      <c r="CA4068" s="337" t="s">
        <v>168</v>
      </c>
      <c r="CB4068" s="337" t="s">
        <v>319</v>
      </c>
      <c r="CC4068" s="337" t="s">
        <v>320</v>
      </c>
      <c r="CD4068" s="338">
        <v>15</v>
      </c>
      <c r="CE4068" s="335">
        <v>44986</v>
      </c>
      <c r="CF4068" s="337">
        <v>69.2</v>
      </c>
      <c r="CG4068" s="337" t="s">
        <v>80</v>
      </c>
      <c r="CH4068" s="337">
        <v>69.2</v>
      </c>
      <c r="CI4068" s="337" t="s">
        <v>80</v>
      </c>
      <c r="CJ4068" s="337"/>
      <c r="CK4068" s="337"/>
      <c r="CL4068" s="337" t="s">
        <v>1990</v>
      </c>
      <c r="CM4068" s="337" t="s">
        <v>73</v>
      </c>
      <c r="CN4068" s="337">
        <v>3</v>
      </c>
    </row>
    <row r="4069" spans="4:92">
      <c r="D4069" s="273" t="s">
        <v>64</v>
      </c>
      <c r="E4069" s="273" t="s">
        <v>287</v>
      </c>
      <c r="F4069" s="273" t="s">
        <v>288</v>
      </c>
      <c r="G4069" s="273" t="s">
        <v>1060</v>
      </c>
      <c r="H4069" s="274">
        <v>44958</v>
      </c>
      <c r="I4069" s="273">
        <v>11433</v>
      </c>
      <c r="J4069" s="273">
        <v>857</v>
      </c>
      <c r="K4069" s="273">
        <v>703</v>
      </c>
      <c r="L4069" s="273" t="s">
        <v>66</v>
      </c>
      <c r="M4069" s="273">
        <v>0</v>
      </c>
      <c r="N4069" s="273" t="s">
        <v>1010</v>
      </c>
      <c r="O4069" s="273">
        <v>0</v>
      </c>
      <c r="P4069" s="273" t="s">
        <v>1011</v>
      </c>
      <c r="Q4069" s="273" t="s">
        <v>1188</v>
      </c>
      <c r="R4069" s="273" t="s">
        <v>1013</v>
      </c>
      <c r="S4069" s="273" t="s">
        <v>122</v>
      </c>
      <c r="U4069" s="273" t="s">
        <v>73</v>
      </c>
      <c r="V4069" s="273" t="s">
        <v>122</v>
      </c>
      <c r="W4069" s="273">
        <v>145470</v>
      </c>
      <c r="X4069" s="273" t="s">
        <v>64</v>
      </c>
      <c r="Y4069" s="273" t="s">
        <v>75</v>
      </c>
      <c r="Z4069" s="273" t="s">
        <v>308</v>
      </c>
      <c r="AA4069" s="273" t="s">
        <v>308</v>
      </c>
      <c r="AB4069" s="274">
        <v>45108</v>
      </c>
      <c r="AC4069" s="273">
        <v>12717</v>
      </c>
      <c r="AD4069" s="273">
        <v>31</v>
      </c>
      <c r="AK4069" s="273">
        <v>210591</v>
      </c>
      <c r="BV4069" s="279" t="s">
        <v>83</v>
      </c>
      <c r="BW4069" s="280" t="s">
        <v>63</v>
      </c>
      <c r="BX4069" s="280" t="s">
        <v>172</v>
      </c>
      <c r="BY4069" s="280" t="s">
        <v>211</v>
      </c>
      <c r="BZ4069" s="280" t="s">
        <v>151</v>
      </c>
      <c r="CA4069" s="280" t="s">
        <v>152</v>
      </c>
      <c r="CB4069" s="280" t="s">
        <v>153</v>
      </c>
      <c r="CC4069" s="280" t="s">
        <v>154</v>
      </c>
      <c r="CD4069" s="281">
        <v>10</v>
      </c>
      <c r="CE4069" s="277">
        <v>45108</v>
      </c>
      <c r="CF4069" s="280">
        <v>106</v>
      </c>
      <c r="CG4069" s="280" t="s">
        <v>90</v>
      </c>
      <c r="CH4069" s="280">
        <v>106</v>
      </c>
      <c r="CI4069" s="280" t="s">
        <v>80</v>
      </c>
      <c r="CJ4069" s="280"/>
      <c r="CK4069" s="280"/>
      <c r="CL4069" s="280"/>
      <c r="CM4069" s="280" t="s">
        <v>73</v>
      </c>
      <c r="CN4069" s="280">
        <v>3</v>
      </c>
    </row>
    <row r="4070" spans="4:92">
      <c r="D4070" s="273" t="s">
        <v>64</v>
      </c>
      <c r="E4070" s="273" t="s">
        <v>287</v>
      </c>
      <c r="F4070" s="273" t="s">
        <v>288</v>
      </c>
      <c r="G4070" s="273" t="s">
        <v>1060</v>
      </c>
      <c r="H4070" s="274">
        <v>44958</v>
      </c>
      <c r="I4070" s="273">
        <v>11433</v>
      </c>
      <c r="J4070" s="273">
        <v>857</v>
      </c>
      <c r="W4070" s="273">
        <v>161426</v>
      </c>
      <c r="X4070" s="273" t="s">
        <v>64</v>
      </c>
      <c r="Y4070" s="273" t="s">
        <v>75</v>
      </c>
      <c r="Z4070" s="273" t="s">
        <v>308</v>
      </c>
      <c r="AA4070" s="273" t="s">
        <v>308</v>
      </c>
      <c r="AB4070" s="274">
        <v>45108</v>
      </c>
      <c r="AC4070" s="273">
        <v>12718</v>
      </c>
      <c r="AD4070" s="273">
        <v>31</v>
      </c>
      <c r="AE4070" s="273">
        <v>139.19900000000001</v>
      </c>
      <c r="AF4070" s="273" t="s">
        <v>90</v>
      </c>
      <c r="AG4070" s="273" t="s">
        <v>121</v>
      </c>
      <c r="AH4070" s="273" t="s">
        <v>1864</v>
      </c>
      <c r="AI4070" s="273" t="s">
        <v>123</v>
      </c>
      <c r="AJ4070" s="273" t="s">
        <v>124</v>
      </c>
      <c r="AK4070" s="273">
        <v>206941</v>
      </c>
      <c r="BV4070" s="336" t="s">
        <v>83</v>
      </c>
      <c r="BW4070" s="337" t="s">
        <v>63</v>
      </c>
      <c r="BX4070" s="337" t="s">
        <v>172</v>
      </c>
      <c r="BY4070" s="337" t="s">
        <v>211</v>
      </c>
      <c r="BZ4070" s="337" t="s">
        <v>167</v>
      </c>
      <c r="CA4070" s="337" t="s">
        <v>168</v>
      </c>
      <c r="CB4070" s="337" t="s">
        <v>169</v>
      </c>
      <c r="CC4070" s="337" t="s">
        <v>170</v>
      </c>
      <c r="CD4070" s="338">
        <v>12</v>
      </c>
      <c r="CE4070" s="335">
        <v>45108</v>
      </c>
      <c r="CF4070" s="337">
        <v>0</v>
      </c>
      <c r="CG4070" s="337" t="s">
        <v>90</v>
      </c>
      <c r="CH4070" s="337">
        <v>0</v>
      </c>
      <c r="CI4070" s="337" t="s">
        <v>80</v>
      </c>
      <c r="CJ4070" s="337"/>
      <c r="CK4070" s="337"/>
      <c r="CL4070" s="337"/>
      <c r="CM4070" s="337" t="s">
        <v>73</v>
      </c>
      <c r="CN4070" s="337">
        <v>3</v>
      </c>
    </row>
    <row r="4071" spans="4:92">
      <c r="D4071" s="273" t="s">
        <v>64</v>
      </c>
      <c r="E4071" s="273" t="s">
        <v>287</v>
      </c>
      <c r="F4071" s="273" t="s">
        <v>288</v>
      </c>
      <c r="G4071" s="273" t="s">
        <v>1060</v>
      </c>
      <c r="H4071" s="274">
        <v>44958</v>
      </c>
      <c r="I4071" s="273">
        <v>11433</v>
      </c>
      <c r="J4071" s="273">
        <v>857</v>
      </c>
      <c r="K4071" s="273">
        <v>11298</v>
      </c>
      <c r="L4071" s="273" t="s">
        <v>66</v>
      </c>
      <c r="M4071" s="273">
        <v>2072.321559</v>
      </c>
      <c r="N4071" s="273" t="s">
        <v>115</v>
      </c>
      <c r="W4071" s="273">
        <v>145468</v>
      </c>
      <c r="X4071" s="273" t="s">
        <v>64</v>
      </c>
      <c r="Y4071" s="273" t="s">
        <v>75</v>
      </c>
      <c r="Z4071" s="273" t="s">
        <v>308</v>
      </c>
      <c r="AA4071" s="273" t="s">
        <v>308</v>
      </c>
      <c r="AB4071" s="274">
        <v>45108</v>
      </c>
      <c r="AC4071" s="273">
        <v>12718</v>
      </c>
      <c r="AD4071" s="273">
        <v>31</v>
      </c>
      <c r="AE4071" s="273">
        <v>3</v>
      </c>
      <c r="AF4071" s="273" t="s">
        <v>90</v>
      </c>
      <c r="AG4071" s="273" t="s">
        <v>1918</v>
      </c>
      <c r="AH4071" s="273" t="s">
        <v>1991</v>
      </c>
      <c r="AI4071" s="273" t="s">
        <v>199</v>
      </c>
      <c r="AJ4071" s="273" t="s">
        <v>214</v>
      </c>
      <c r="AK4071" s="273">
        <v>206965</v>
      </c>
      <c r="BV4071" s="279" t="s">
        <v>83</v>
      </c>
      <c r="BW4071" s="280" t="s">
        <v>63</v>
      </c>
      <c r="BX4071" s="280" t="s">
        <v>172</v>
      </c>
      <c r="BY4071" s="280" t="s">
        <v>211</v>
      </c>
      <c r="BZ4071" s="280" t="s">
        <v>126</v>
      </c>
      <c r="CA4071" s="280" t="s">
        <v>127</v>
      </c>
      <c r="CB4071" s="280" t="s">
        <v>133</v>
      </c>
      <c r="CC4071" s="280" t="s">
        <v>134</v>
      </c>
      <c r="CD4071" s="281">
        <v>7</v>
      </c>
      <c r="CE4071" s="277">
        <v>45108</v>
      </c>
      <c r="CF4071" s="280"/>
      <c r="CG4071" s="280"/>
      <c r="CH4071" s="280"/>
      <c r="CI4071" s="280" t="s">
        <v>104</v>
      </c>
      <c r="CJ4071" s="280"/>
      <c r="CK4071" s="280"/>
      <c r="CL4071" s="280"/>
      <c r="CM4071" s="280" t="s">
        <v>73</v>
      </c>
      <c r="CN4071" s="280">
        <v>3</v>
      </c>
    </row>
    <row r="4072" spans="4:92">
      <c r="D4072" s="273" t="s">
        <v>64</v>
      </c>
      <c r="E4072" s="273" t="s">
        <v>287</v>
      </c>
      <c r="F4072" s="273" t="s">
        <v>288</v>
      </c>
      <c r="G4072" s="273" t="s">
        <v>1060</v>
      </c>
      <c r="H4072" s="274">
        <v>44958</v>
      </c>
      <c r="I4072" s="273">
        <v>11433</v>
      </c>
      <c r="J4072" s="273">
        <v>857</v>
      </c>
      <c r="K4072" s="273">
        <v>0</v>
      </c>
      <c r="L4072" s="273" t="s">
        <v>66</v>
      </c>
      <c r="N4072" s="273" t="s">
        <v>107</v>
      </c>
      <c r="W4072" s="273">
        <v>145469</v>
      </c>
      <c r="X4072" s="273" t="s">
        <v>64</v>
      </c>
      <c r="Y4072" s="273" t="s">
        <v>75</v>
      </c>
      <c r="Z4072" s="273" t="s">
        <v>308</v>
      </c>
      <c r="AA4072" s="273" t="s">
        <v>308</v>
      </c>
      <c r="AB4072" s="274">
        <v>45108</v>
      </c>
      <c r="AC4072" s="273">
        <v>12718</v>
      </c>
      <c r="AD4072" s="273">
        <v>31</v>
      </c>
      <c r="AE4072" s="273">
        <v>2.9</v>
      </c>
      <c r="AF4072" s="273" t="s">
        <v>90</v>
      </c>
      <c r="AG4072" s="273" t="s">
        <v>1918</v>
      </c>
      <c r="AH4072" s="273" t="s">
        <v>1992</v>
      </c>
      <c r="AI4072" s="273" t="s">
        <v>199</v>
      </c>
      <c r="AJ4072" s="273" t="s">
        <v>1185</v>
      </c>
      <c r="AK4072" s="273">
        <v>206971</v>
      </c>
      <c r="BV4072" s="336" t="s">
        <v>83</v>
      </c>
      <c r="BW4072" s="337" t="s">
        <v>63</v>
      </c>
      <c r="BX4072" s="337" t="s">
        <v>172</v>
      </c>
      <c r="BY4072" s="337" t="s">
        <v>211</v>
      </c>
      <c r="BZ4072" s="337" t="s">
        <v>138</v>
      </c>
      <c r="CA4072" s="337" t="s">
        <v>139</v>
      </c>
      <c r="CB4072" s="337" t="s">
        <v>140</v>
      </c>
      <c r="CC4072" s="337" t="s">
        <v>141</v>
      </c>
      <c r="CD4072" s="338">
        <v>9</v>
      </c>
      <c r="CE4072" s="335">
        <v>45108</v>
      </c>
      <c r="CF4072" s="337">
        <v>0</v>
      </c>
      <c r="CG4072" s="337" t="s">
        <v>90</v>
      </c>
      <c r="CH4072" s="337">
        <v>0</v>
      </c>
      <c r="CI4072" s="337" t="s">
        <v>80</v>
      </c>
      <c r="CJ4072" s="337"/>
      <c r="CK4072" s="337"/>
      <c r="CL4072" s="337"/>
      <c r="CM4072" s="337" t="s">
        <v>73</v>
      </c>
      <c r="CN4072" s="337">
        <v>3</v>
      </c>
    </row>
    <row r="4073" spans="4:92">
      <c r="D4073" s="273" t="s">
        <v>64</v>
      </c>
      <c r="E4073" s="273" t="s">
        <v>287</v>
      </c>
      <c r="F4073" s="273" t="s">
        <v>288</v>
      </c>
      <c r="G4073" s="273" t="s">
        <v>1060</v>
      </c>
      <c r="H4073" s="274">
        <v>44986</v>
      </c>
      <c r="I4073" s="273">
        <v>11595</v>
      </c>
      <c r="J4073" s="273">
        <v>857</v>
      </c>
      <c r="K4073" s="273">
        <v>557.53</v>
      </c>
      <c r="L4073" s="273" t="s">
        <v>66</v>
      </c>
      <c r="M4073" s="273">
        <v>0</v>
      </c>
      <c r="N4073" s="273" t="s">
        <v>1010</v>
      </c>
      <c r="O4073" s="273">
        <v>0</v>
      </c>
      <c r="P4073" s="273" t="s">
        <v>1011</v>
      </c>
      <c r="Q4073" s="273" t="s">
        <v>1188</v>
      </c>
      <c r="R4073" s="273" t="s">
        <v>1013</v>
      </c>
      <c r="S4073" s="273" t="s">
        <v>122</v>
      </c>
      <c r="U4073" s="273" t="s">
        <v>73</v>
      </c>
      <c r="V4073" s="273" t="s">
        <v>122</v>
      </c>
      <c r="W4073" s="273">
        <v>150168</v>
      </c>
      <c r="X4073" s="273" t="s">
        <v>64</v>
      </c>
      <c r="Y4073" s="273" t="s">
        <v>75</v>
      </c>
      <c r="Z4073" s="273" t="s">
        <v>308</v>
      </c>
      <c r="AA4073" s="273" t="s">
        <v>308</v>
      </c>
      <c r="AB4073" s="274">
        <v>45108</v>
      </c>
      <c r="AC4073" s="273">
        <v>14998</v>
      </c>
      <c r="AD4073" s="273">
        <v>31</v>
      </c>
      <c r="AK4073" s="273">
        <v>279944</v>
      </c>
      <c r="BV4073" s="279" t="s">
        <v>83</v>
      </c>
      <c r="BW4073" s="280" t="s">
        <v>63</v>
      </c>
      <c r="BX4073" s="280" t="s">
        <v>172</v>
      </c>
      <c r="BY4073" s="280" t="s">
        <v>211</v>
      </c>
      <c r="BZ4073" s="280" t="s">
        <v>126</v>
      </c>
      <c r="CA4073" s="280" t="s">
        <v>127</v>
      </c>
      <c r="CB4073" s="280" t="s">
        <v>128</v>
      </c>
      <c r="CC4073" s="280" t="s">
        <v>129</v>
      </c>
      <c r="CD4073" s="281">
        <v>6</v>
      </c>
      <c r="CE4073" s="277">
        <v>45108</v>
      </c>
      <c r="CF4073" s="280"/>
      <c r="CG4073" s="280"/>
      <c r="CH4073" s="280"/>
      <c r="CI4073" s="280" t="s">
        <v>80</v>
      </c>
      <c r="CJ4073" s="280"/>
      <c r="CK4073" s="280"/>
      <c r="CL4073" s="280"/>
      <c r="CM4073" s="280" t="s">
        <v>73</v>
      </c>
      <c r="CN4073" s="280">
        <v>3</v>
      </c>
    </row>
    <row r="4074" spans="4:92">
      <c r="D4074" s="273" t="s">
        <v>64</v>
      </c>
      <c r="E4074" s="273" t="s">
        <v>287</v>
      </c>
      <c r="F4074" s="273" t="s">
        <v>288</v>
      </c>
      <c r="G4074" s="273" t="s">
        <v>1060</v>
      </c>
      <c r="H4074" s="274">
        <v>44986</v>
      </c>
      <c r="I4074" s="273">
        <v>11595</v>
      </c>
      <c r="J4074" s="273">
        <v>857</v>
      </c>
      <c r="K4074" s="273">
        <v>13284</v>
      </c>
      <c r="L4074" s="273" t="s">
        <v>66</v>
      </c>
      <c r="M4074" s="273">
        <v>1988.2042815</v>
      </c>
      <c r="N4074" s="273" t="s">
        <v>115</v>
      </c>
      <c r="W4074" s="273">
        <v>150166</v>
      </c>
      <c r="X4074" s="273" t="s">
        <v>64</v>
      </c>
      <c r="Y4074" s="273" t="s">
        <v>75</v>
      </c>
      <c r="Z4074" s="273" t="s">
        <v>308</v>
      </c>
      <c r="AA4074" s="273" t="s">
        <v>308</v>
      </c>
      <c r="AB4074" s="274">
        <v>45108</v>
      </c>
      <c r="AC4074" s="273">
        <v>14998</v>
      </c>
      <c r="AD4074" s="273">
        <v>31</v>
      </c>
      <c r="AK4074" s="273">
        <v>321373</v>
      </c>
      <c r="BV4074" s="336" t="s">
        <v>83</v>
      </c>
      <c r="BW4074" s="337" t="s">
        <v>63</v>
      </c>
      <c r="BX4074" s="337" t="s">
        <v>172</v>
      </c>
      <c r="BY4074" s="337" t="s">
        <v>211</v>
      </c>
      <c r="BZ4074" s="337" t="s">
        <v>110</v>
      </c>
      <c r="CA4074" s="337" t="s">
        <v>111</v>
      </c>
      <c r="CB4074" s="337" t="s">
        <v>117</v>
      </c>
      <c r="CC4074" s="337" t="s">
        <v>118</v>
      </c>
      <c r="CD4074" s="338">
        <v>5</v>
      </c>
      <c r="CE4074" s="335">
        <v>45108</v>
      </c>
      <c r="CF4074" s="337"/>
      <c r="CG4074" s="337"/>
      <c r="CH4074" s="337"/>
      <c r="CI4074" s="337" t="s">
        <v>104</v>
      </c>
      <c r="CJ4074" s="337"/>
      <c r="CK4074" s="337"/>
      <c r="CL4074" s="337"/>
      <c r="CM4074" s="337" t="s">
        <v>73</v>
      </c>
      <c r="CN4074" s="337">
        <v>3</v>
      </c>
    </row>
    <row r="4075" spans="4:92">
      <c r="D4075" s="273" t="s">
        <v>64</v>
      </c>
      <c r="E4075" s="273" t="s">
        <v>287</v>
      </c>
      <c r="F4075" s="273" t="s">
        <v>288</v>
      </c>
      <c r="G4075" s="273" t="s">
        <v>1060</v>
      </c>
      <c r="H4075" s="274">
        <v>44986</v>
      </c>
      <c r="I4075" s="273">
        <v>11595</v>
      </c>
      <c r="J4075" s="273">
        <v>857</v>
      </c>
      <c r="K4075" s="273">
        <v>0</v>
      </c>
      <c r="L4075" s="273" t="s">
        <v>66</v>
      </c>
      <c r="N4075" s="273" t="s">
        <v>107</v>
      </c>
      <c r="W4075" s="273">
        <v>150167</v>
      </c>
      <c r="X4075" s="273" t="s">
        <v>64</v>
      </c>
      <c r="Y4075" s="273" t="s">
        <v>75</v>
      </c>
      <c r="Z4075" s="273" t="s">
        <v>308</v>
      </c>
      <c r="AA4075" s="273" t="s">
        <v>308</v>
      </c>
      <c r="AB4075" s="274">
        <v>45108</v>
      </c>
      <c r="AC4075" s="273">
        <v>14998</v>
      </c>
      <c r="AD4075" s="273">
        <v>31</v>
      </c>
      <c r="AK4075" s="273">
        <v>321378</v>
      </c>
      <c r="BV4075" s="279" t="s">
        <v>83</v>
      </c>
      <c r="BW4075" s="280" t="s">
        <v>63</v>
      </c>
      <c r="BX4075" s="280" t="s">
        <v>172</v>
      </c>
      <c r="BY4075" s="280" t="s">
        <v>211</v>
      </c>
      <c r="BZ4075" s="280" t="s">
        <v>86</v>
      </c>
      <c r="CA4075" s="280" t="s">
        <v>87</v>
      </c>
      <c r="CB4075" s="280" t="s">
        <v>101</v>
      </c>
      <c r="CC4075" s="280" t="s">
        <v>102</v>
      </c>
      <c r="CD4075" s="281">
        <v>4</v>
      </c>
      <c r="CE4075" s="277">
        <v>45108</v>
      </c>
      <c r="CF4075" s="280">
        <v>1417</v>
      </c>
      <c r="CG4075" s="280" t="s">
        <v>103</v>
      </c>
      <c r="CH4075" s="280">
        <v>46.137520000000002</v>
      </c>
      <c r="CI4075" s="280" t="s">
        <v>104</v>
      </c>
      <c r="CJ4075" s="280"/>
      <c r="CK4075" s="280"/>
      <c r="CL4075" s="280"/>
      <c r="CM4075" s="280" t="s">
        <v>73</v>
      </c>
      <c r="CN4075" s="280">
        <v>3</v>
      </c>
    </row>
    <row r="4076" spans="4:92">
      <c r="D4076" s="273" t="s">
        <v>64</v>
      </c>
      <c r="E4076" s="273" t="s">
        <v>287</v>
      </c>
      <c r="F4076" s="273" t="s">
        <v>288</v>
      </c>
      <c r="G4076" s="273" t="s">
        <v>1060</v>
      </c>
      <c r="H4076" s="274">
        <v>45017</v>
      </c>
      <c r="I4076" s="273">
        <v>11757</v>
      </c>
      <c r="J4076" s="273">
        <v>857</v>
      </c>
      <c r="K4076" s="273">
        <v>503</v>
      </c>
      <c r="L4076" s="273" t="s">
        <v>66</v>
      </c>
      <c r="M4076" s="273">
        <v>0</v>
      </c>
      <c r="N4076" s="273" t="s">
        <v>1010</v>
      </c>
      <c r="O4076" s="273">
        <v>0</v>
      </c>
      <c r="P4076" s="273" t="s">
        <v>1011</v>
      </c>
      <c r="Q4076" s="273" t="s">
        <v>1188</v>
      </c>
      <c r="R4076" s="273" t="s">
        <v>1013</v>
      </c>
      <c r="S4076" s="273" t="s">
        <v>122</v>
      </c>
      <c r="U4076" s="273" t="s">
        <v>73</v>
      </c>
      <c r="V4076" s="273" t="s">
        <v>122</v>
      </c>
      <c r="W4076" s="273">
        <v>154866</v>
      </c>
      <c r="X4076" s="273" t="s">
        <v>64</v>
      </c>
      <c r="Y4076" s="273" t="s">
        <v>75</v>
      </c>
      <c r="Z4076" s="273" t="s">
        <v>308</v>
      </c>
      <c r="AA4076" s="273" t="s">
        <v>308</v>
      </c>
      <c r="AB4076" s="274">
        <v>45108</v>
      </c>
      <c r="AC4076" s="273">
        <v>14998</v>
      </c>
      <c r="AD4076" s="273">
        <v>31</v>
      </c>
      <c r="AK4076" s="273">
        <v>321380</v>
      </c>
      <c r="BV4076" s="336" t="s">
        <v>83</v>
      </c>
      <c r="BW4076" s="337" t="s">
        <v>63</v>
      </c>
      <c r="BX4076" s="337" t="s">
        <v>172</v>
      </c>
      <c r="BY4076" s="337" t="s">
        <v>211</v>
      </c>
      <c r="BZ4076" s="337" t="s">
        <v>110</v>
      </c>
      <c r="CA4076" s="337" t="s">
        <v>111</v>
      </c>
      <c r="CB4076" s="337" t="s">
        <v>112</v>
      </c>
      <c r="CC4076" s="337" t="s">
        <v>113</v>
      </c>
      <c r="CD4076" s="338">
        <v>4</v>
      </c>
      <c r="CE4076" s="335">
        <v>45108</v>
      </c>
      <c r="CF4076" s="337"/>
      <c r="CG4076" s="337"/>
      <c r="CH4076" s="337"/>
      <c r="CI4076" s="337" t="s">
        <v>80</v>
      </c>
      <c r="CJ4076" s="337"/>
      <c r="CK4076" s="337"/>
      <c r="CL4076" s="337"/>
      <c r="CM4076" s="337" t="s">
        <v>73</v>
      </c>
      <c r="CN4076" s="337">
        <v>3</v>
      </c>
    </row>
    <row r="4077" spans="4:92">
      <c r="D4077" s="273" t="s">
        <v>64</v>
      </c>
      <c r="E4077" s="273" t="s">
        <v>287</v>
      </c>
      <c r="F4077" s="273" t="s">
        <v>288</v>
      </c>
      <c r="G4077" s="273" t="s">
        <v>1060</v>
      </c>
      <c r="H4077" s="274">
        <v>45017</v>
      </c>
      <c r="I4077" s="273">
        <v>11757</v>
      </c>
      <c r="J4077" s="273">
        <v>857</v>
      </c>
      <c r="K4077" s="273">
        <v>11625</v>
      </c>
      <c r="L4077" s="273" t="s">
        <v>66</v>
      </c>
      <c r="M4077" s="273">
        <v>1678.08375</v>
      </c>
      <c r="N4077" s="273" t="s">
        <v>115</v>
      </c>
      <c r="W4077" s="273">
        <v>154864</v>
      </c>
      <c r="X4077" s="273" t="s">
        <v>64</v>
      </c>
      <c r="Y4077" s="273" t="s">
        <v>75</v>
      </c>
      <c r="Z4077" s="273" t="s">
        <v>308</v>
      </c>
      <c r="AA4077" s="273" t="s">
        <v>308</v>
      </c>
      <c r="AB4077" s="274">
        <v>45108</v>
      </c>
      <c r="AC4077" s="273">
        <v>15589</v>
      </c>
      <c r="AD4077" s="273">
        <v>31</v>
      </c>
      <c r="AK4077" s="273">
        <v>285008</v>
      </c>
      <c r="BV4077" s="279" t="s">
        <v>83</v>
      </c>
      <c r="BW4077" s="280" t="s">
        <v>63</v>
      </c>
      <c r="BX4077" s="280" t="s">
        <v>172</v>
      </c>
      <c r="BY4077" s="280" t="s">
        <v>211</v>
      </c>
      <c r="BZ4077" s="280" t="s">
        <v>86</v>
      </c>
      <c r="CA4077" s="280" t="s">
        <v>87</v>
      </c>
      <c r="CB4077" s="280" t="s">
        <v>88</v>
      </c>
      <c r="CC4077" s="280" t="s">
        <v>89</v>
      </c>
      <c r="CD4077" s="281">
        <v>3</v>
      </c>
      <c r="CE4077" s="277">
        <v>45108</v>
      </c>
      <c r="CF4077" s="280">
        <v>106</v>
      </c>
      <c r="CG4077" s="280" t="s">
        <v>90</v>
      </c>
      <c r="CH4077" s="280">
        <v>106</v>
      </c>
      <c r="CI4077" s="280" t="s">
        <v>80</v>
      </c>
      <c r="CJ4077" s="280"/>
      <c r="CK4077" s="280"/>
      <c r="CL4077" s="280"/>
      <c r="CM4077" s="280" t="s">
        <v>73</v>
      </c>
      <c r="CN4077" s="280">
        <v>3</v>
      </c>
    </row>
    <row r="4078" spans="4:92">
      <c r="D4078" s="273" t="s">
        <v>64</v>
      </c>
      <c r="E4078" s="273" t="s">
        <v>404</v>
      </c>
      <c r="F4078" s="273" t="s">
        <v>431</v>
      </c>
      <c r="G4078" s="273" t="s">
        <v>444</v>
      </c>
      <c r="H4078" s="274">
        <v>45017</v>
      </c>
      <c r="I4078" s="273">
        <v>11635</v>
      </c>
      <c r="J4078" s="273">
        <v>61</v>
      </c>
      <c r="K4078" s="273">
        <v>88100.4</v>
      </c>
      <c r="L4078" s="273" t="s">
        <v>66</v>
      </c>
      <c r="M4078" s="273">
        <v>11029.79163</v>
      </c>
      <c r="N4078" s="273" t="s">
        <v>115</v>
      </c>
      <c r="W4078" s="273">
        <v>151326</v>
      </c>
      <c r="X4078" s="273" t="s">
        <v>64</v>
      </c>
      <c r="Y4078" s="273" t="s">
        <v>75</v>
      </c>
      <c r="Z4078" s="273" t="s">
        <v>308</v>
      </c>
      <c r="AA4078" s="273" t="s">
        <v>308</v>
      </c>
      <c r="AB4078" s="274">
        <v>45139</v>
      </c>
      <c r="AC4078" s="273">
        <v>13392</v>
      </c>
      <c r="AD4078" s="273">
        <v>31</v>
      </c>
      <c r="AK4078" s="273">
        <v>229197</v>
      </c>
      <c r="BV4078" s="336" t="s">
        <v>83</v>
      </c>
      <c r="BW4078" s="337" t="s">
        <v>63</v>
      </c>
      <c r="BX4078" s="337" t="s">
        <v>172</v>
      </c>
      <c r="BY4078" s="337" t="s">
        <v>211</v>
      </c>
      <c r="BZ4078" s="337" t="s">
        <v>86</v>
      </c>
      <c r="CA4078" s="337" t="s">
        <v>87</v>
      </c>
      <c r="CB4078" s="337" t="s">
        <v>88</v>
      </c>
      <c r="CC4078" s="337" t="s">
        <v>89</v>
      </c>
      <c r="CD4078" s="338">
        <v>3</v>
      </c>
      <c r="CE4078" s="335">
        <v>45139</v>
      </c>
      <c r="CF4078" s="337">
        <v>132</v>
      </c>
      <c r="CG4078" s="337" t="s">
        <v>90</v>
      </c>
      <c r="CH4078" s="337">
        <v>132</v>
      </c>
      <c r="CI4078" s="337" t="s">
        <v>80</v>
      </c>
      <c r="CJ4078" s="337"/>
      <c r="CK4078" s="337"/>
      <c r="CL4078" s="337"/>
      <c r="CM4078" s="337" t="s">
        <v>73</v>
      </c>
      <c r="CN4078" s="337">
        <v>3</v>
      </c>
    </row>
    <row r="4079" spans="4:92">
      <c r="D4079" s="273" t="s">
        <v>64</v>
      </c>
      <c r="E4079" s="273" t="s">
        <v>404</v>
      </c>
      <c r="F4079" s="273" t="s">
        <v>431</v>
      </c>
      <c r="G4079" s="273" t="s">
        <v>444</v>
      </c>
      <c r="H4079" s="274">
        <v>45047</v>
      </c>
      <c r="I4079" s="273">
        <v>12221</v>
      </c>
      <c r="J4079" s="273">
        <v>61</v>
      </c>
      <c r="K4079" s="273">
        <v>7600</v>
      </c>
      <c r="L4079" s="273" t="s">
        <v>66</v>
      </c>
      <c r="M4079" s="273">
        <v>0</v>
      </c>
      <c r="N4079" s="273" t="s">
        <v>1010</v>
      </c>
      <c r="O4079" s="273">
        <v>0</v>
      </c>
      <c r="P4079" s="273" t="s">
        <v>1011</v>
      </c>
      <c r="Q4079" s="273" t="s">
        <v>1993</v>
      </c>
      <c r="R4079" s="273" t="s">
        <v>1342</v>
      </c>
      <c r="S4079" s="273" t="s">
        <v>1682</v>
      </c>
      <c r="U4079" s="273" t="s">
        <v>1682</v>
      </c>
      <c r="V4079" s="273" t="s">
        <v>1682</v>
      </c>
      <c r="W4079" s="273">
        <v>176265</v>
      </c>
      <c r="X4079" s="273" t="s">
        <v>64</v>
      </c>
      <c r="Y4079" s="273" t="s">
        <v>75</v>
      </c>
      <c r="Z4079" s="273" t="s">
        <v>308</v>
      </c>
      <c r="AA4079" s="273" t="s">
        <v>308</v>
      </c>
      <c r="AB4079" s="274">
        <v>45139</v>
      </c>
      <c r="AC4079" s="273">
        <v>13392</v>
      </c>
      <c r="AD4079" s="273">
        <v>31</v>
      </c>
      <c r="AK4079" s="273">
        <v>229205</v>
      </c>
      <c r="BV4079" s="279" t="s">
        <v>64</v>
      </c>
      <c r="BW4079" s="280" t="s">
        <v>63</v>
      </c>
      <c r="BX4079" s="280" t="s">
        <v>221</v>
      </c>
      <c r="BY4079" s="280" t="s">
        <v>221</v>
      </c>
      <c r="BZ4079" s="280" t="s">
        <v>167</v>
      </c>
      <c r="CA4079" s="280" t="s">
        <v>168</v>
      </c>
      <c r="CB4079" s="280" t="s">
        <v>169</v>
      </c>
      <c r="CC4079" s="280" t="s">
        <v>170</v>
      </c>
      <c r="CD4079" s="281">
        <v>12</v>
      </c>
      <c r="CE4079" s="277">
        <v>44958</v>
      </c>
      <c r="CF4079" s="280">
        <v>83</v>
      </c>
      <c r="CG4079" s="280" t="s">
        <v>80</v>
      </c>
      <c r="CH4079" s="280">
        <v>83</v>
      </c>
      <c r="CI4079" s="280" t="s">
        <v>80</v>
      </c>
      <c r="CJ4079" s="280"/>
      <c r="CK4079" s="280"/>
      <c r="CL4079" s="280" t="s">
        <v>1443</v>
      </c>
      <c r="CM4079" s="280" t="s">
        <v>73</v>
      </c>
      <c r="CN4079" s="280">
        <v>3</v>
      </c>
    </row>
    <row r="4080" spans="4:92">
      <c r="D4080" s="273" t="s">
        <v>64</v>
      </c>
      <c r="E4080" s="273" t="s">
        <v>404</v>
      </c>
      <c r="F4080" s="273" t="s">
        <v>431</v>
      </c>
      <c r="G4080" s="273" t="s">
        <v>444</v>
      </c>
      <c r="H4080" s="274">
        <v>45047</v>
      </c>
      <c r="I4080" s="273">
        <v>12221</v>
      </c>
      <c r="J4080" s="273">
        <v>61</v>
      </c>
      <c r="K4080" s="273">
        <v>3019.223</v>
      </c>
      <c r="L4080" s="273" t="s">
        <v>66</v>
      </c>
      <c r="N4080" s="273" t="s">
        <v>107</v>
      </c>
      <c r="W4080" s="273">
        <v>176264</v>
      </c>
      <c r="X4080" s="273" t="s">
        <v>64</v>
      </c>
      <c r="Y4080" s="273" t="s">
        <v>75</v>
      </c>
      <c r="Z4080" s="273" t="s">
        <v>308</v>
      </c>
      <c r="AA4080" s="273" t="s">
        <v>308</v>
      </c>
      <c r="AB4080" s="274">
        <v>45139</v>
      </c>
      <c r="AC4080" s="273">
        <v>13392</v>
      </c>
      <c r="AD4080" s="273">
        <v>31</v>
      </c>
      <c r="AK4080" s="273">
        <v>229212</v>
      </c>
      <c r="BV4080" s="336" t="s">
        <v>64</v>
      </c>
      <c r="BW4080" s="337" t="s">
        <v>63</v>
      </c>
      <c r="BX4080" s="337" t="s">
        <v>221</v>
      </c>
      <c r="BY4080" s="337" t="s">
        <v>221</v>
      </c>
      <c r="BZ4080" s="337" t="s">
        <v>151</v>
      </c>
      <c r="CA4080" s="337" t="s">
        <v>152</v>
      </c>
      <c r="CB4080" s="337" t="s">
        <v>153</v>
      </c>
      <c r="CC4080" s="337" t="s">
        <v>154</v>
      </c>
      <c r="CD4080" s="338">
        <v>10</v>
      </c>
      <c r="CE4080" s="335">
        <v>44958</v>
      </c>
      <c r="CF4080" s="337">
        <v>836</v>
      </c>
      <c r="CG4080" s="337" t="s">
        <v>80</v>
      </c>
      <c r="CH4080" s="337">
        <v>836</v>
      </c>
      <c r="CI4080" s="337" t="s">
        <v>80</v>
      </c>
      <c r="CJ4080" s="337"/>
      <c r="CK4080" s="337"/>
      <c r="CL4080" s="337" t="s">
        <v>1442</v>
      </c>
      <c r="CM4080" s="337" t="s">
        <v>73</v>
      </c>
      <c r="CN4080" s="337">
        <v>3</v>
      </c>
    </row>
    <row r="4081" spans="4:92">
      <c r="D4081" s="273" t="s">
        <v>64</v>
      </c>
      <c r="E4081" s="273" t="s">
        <v>404</v>
      </c>
      <c r="F4081" s="273" t="s">
        <v>431</v>
      </c>
      <c r="G4081" s="273" t="s">
        <v>444</v>
      </c>
      <c r="H4081" s="274">
        <v>45047</v>
      </c>
      <c r="I4081" s="273">
        <v>12221</v>
      </c>
      <c r="J4081" s="273">
        <v>61</v>
      </c>
      <c r="K4081" s="273">
        <v>168100.4</v>
      </c>
      <c r="L4081" s="273" t="s">
        <v>66</v>
      </c>
      <c r="M4081" s="273">
        <v>9672</v>
      </c>
      <c r="N4081" s="273" t="s">
        <v>115</v>
      </c>
      <c r="W4081" s="273">
        <v>176263</v>
      </c>
      <c r="X4081" s="273" t="s">
        <v>64</v>
      </c>
      <c r="Y4081" s="273" t="s">
        <v>75</v>
      </c>
      <c r="Z4081" s="273" t="s">
        <v>308</v>
      </c>
      <c r="AA4081" s="273" t="s">
        <v>308</v>
      </c>
      <c r="AB4081" s="274">
        <v>45139</v>
      </c>
      <c r="AC4081" s="273">
        <v>13392</v>
      </c>
      <c r="AD4081" s="273">
        <v>31</v>
      </c>
      <c r="AK4081" s="273">
        <v>229219</v>
      </c>
      <c r="BV4081" s="279" t="s">
        <v>64</v>
      </c>
      <c r="BW4081" s="280" t="s">
        <v>63</v>
      </c>
      <c r="BX4081" s="280" t="s">
        <v>221</v>
      </c>
      <c r="BY4081" s="280" t="s">
        <v>221</v>
      </c>
      <c r="BZ4081" s="280" t="s">
        <v>151</v>
      </c>
      <c r="CA4081" s="280" t="s">
        <v>152</v>
      </c>
      <c r="CB4081" s="280" t="s">
        <v>161</v>
      </c>
      <c r="CC4081" s="280" t="s">
        <v>162</v>
      </c>
      <c r="CD4081" s="281">
        <v>11</v>
      </c>
      <c r="CE4081" s="277">
        <v>44958</v>
      </c>
      <c r="CF4081" s="280">
        <v>1494</v>
      </c>
      <c r="CG4081" s="280" t="s">
        <v>80</v>
      </c>
      <c r="CH4081" s="280">
        <v>1494</v>
      </c>
      <c r="CI4081" s="280" t="s">
        <v>80</v>
      </c>
      <c r="CJ4081" s="280"/>
      <c r="CK4081" s="280"/>
      <c r="CL4081" s="280" t="s">
        <v>1441</v>
      </c>
      <c r="CM4081" s="280" t="s">
        <v>73</v>
      </c>
      <c r="CN4081" s="280">
        <v>3</v>
      </c>
    </row>
    <row r="4082" spans="4:92">
      <c r="D4082" s="273" t="s">
        <v>64</v>
      </c>
      <c r="E4082" s="273" t="s">
        <v>404</v>
      </c>
      <c r="F4082" s="273" t="s">
        <v>431</v>
      </c>
      <c r="G4082" s="273" t="s">
        <v>444</v>
      </c>
      <c r="H4082" s="274">
        <v>45078</v>
      </c>
      <c r="I4082" s="273">
        <v>12490</v>
      </c>
      <c r="J4082" s="273">
        <v>61</v>
      </c>
      <c r="K4082" s="273">
        <v>6496</v>
      </c>
      <c r="L4082" s="273" t="s">
        <v>66</v>
      </c>
      <c r="M4082" s="273">
        <v>0</v>
      </c>
      <c r="N4082" s="273" t="s">
        <v>1010</v>
      </c>
      <c r="O4082" s="273">
        <v>0</v>
      </c>
      <c r="P4082" s="273" t="s">
        <v>1011</v>
      </c>
      <c r="Q4082" s="273" t="s">
        <v>1993</v>
      </c>
      <c r="R4082" s="273" t="s">
        <v>1342</v>
      </c>
      <c r="S4082" s="273" t="s">
        <v>1682</v>
      </c>
      <c r="U4082" s="273" t="s">
        <v>1682</v>
      </c>
      <c r="V4082" s="273" t="s">
        <v>1682</v>
      </c>
      <c r="W4082" s="273">
        <v>188101</v>
      </c>
      <c r="X4082" s="273" t="s">
        <v>64</v>
      </c>
      <c r="Y4082" s="273" t="s">
        <v>75</v>
      </c>
      <c r="Z4082" s="273" t="s">
        <v>308</v>
      </c>
      <c r="AA4082" s="273" t="s">
        <v>308</v>
      </c>
      <c r="AB4082" s="274">
        <v>45139</v>
      </c>
      <c r="AC4082" s="273">
        <v>13393</v>
      </c>
      <c r="AD4082" s="273">
        <v>31</v>
      </c>
      <c r="AE4082" s="273">
        <v>2.2000000000000002</v>
      </c>
      <c r="AF4082" s="273" t="s">
        <v>90</v>
      </c>
      <c r="AG4082" s="273" t="s">
        <v>1918</v>
      </c>
      <c r="AH4082" s="273" t="s">
        <v>1908</v>
      </c>
      <c r="AI4082" s="273" t="s">
        <v>199</v>
      </c>
      <c r="AJ4082" s="273" t="s">
        <v>214</v>
      </c>
      <c r="AK4082" s="273">
        <v>218671</v>
      </c>
      <c r="BV4082" s="336" t="s">
        <v>64</v>
      </c>
      <c r="BW4082" s="337" t="s">
        <v>63</v>
      </c>
      <c r="BX4082" s="337" t="s">
        <v>221</v>
      </c>
      <c r="BY4082" s="337" t="s">
        <v>221</v>
      </c>
      <c r="BZ4082" s="337" t="s">
        <v>167</v>
      </c>
      <c r="CA4082" s="337" t="s">
        <v>168</v>
      </c>
      <c r="CB4082" s="337" t="s">
        <v>353</v>
      </c>
      <c r="CC4082" s="337" t="s">
        <v>354</v>
      </c>
      <c r="CD4082" s="338">
        <v>13</v>
      </c>
      <c r="CE4082" s="335">
        <v>44958</v>
      </c>
      <c r="CF4082" s="337">
        <v>54</v>
      </c>
      <c r="CG4082" s="337" t="s">
        <v>80</v>
      </c>
      <c r="CH4082" s="337">
        <v>54</v>
      </c>
      <c r="CI4082" s="337" t="s">
        <v>80</v>
      </c>
      <c r="CJ4082" s="337"/>
      <c r="CK4082" s="337"/>
      <c r="CL4082" s="337" t="s">
        <v>1440</v>
      </c>
      <c r="CM4082" s="337" t="s">
        <v>73</v>
      </c>
      <c r="CN4082" s="337">
        <v>3</v>
      </c>
    </row>
    <row r="4083" spans="4:92">
      <c r="D4083" s="273" t="s">
        <v>64</v>
      </c>
      <c r="E4083" s="273" t="s">
        <v>404</v>
      </c>
      <c r="F4083" s="273" t="s">
        <v>431</v>
      </c>
      <c r="G4083" s="273" t="s">
        <v>444</v>
      </c>
      <c r="H4083" s="274">
        <v>45078</v>
      </c>
      <c r="I4083" s="273">
        <v>12490</v>
      </c>
      <c r="J4083" s="273">
        <v>61</v>
      </c>
      <c r="K4083" s="273">
        <v>938.08699999999999</v>
      </c>
      <c r="L4083" s="273" t="s">
        <v>66</v>
      </c>
      <c r="N4083" s="273" t="s">
        <v>107</v>
      </c>
      <c r="W4083" s="273">
        <v>188100</v>
      </c>
      <c r="X4083" s="273" t="s">
        <v>64</v>
      </c>
      <c r="Y4083" s="273" t="s">
        <v>75</v>
      </c>
      <c r="Z4083" s="273" t="s">
        <v>308</v>
      </c>
      <c r="AA4083" s="273" t="s">
        <v>308</v>
      </c>
      <c r="AB4083" s="274">
        <v>45139</v>
      </c>
      <c r="AC4083" s="273">
        <v>13393</v>
      </c>
      <c r="AD4083" s="273">
        <v>31</v>
      </c>
      <c r="AE4083" s="273">
        <v>0.4</v>
      </c>
      <c r="AF4083" s="273" t="s">
        <v>90</v>
      </c>
      <c r="AG4083" s="273" t="s">
        <v>1918</v>
      </c>
      <c r="AH4083" s="273" t="s">
        <v>1919</v>
      </c>
      <c r="AI4083" s="273" t="s">
        <v>199</v>
      </c>
      <c r="AJ4083" s="273" t="s">
        <v>1185</v>
      </c>
      <c r="AK4083" s="273">
        <v>225840</v>
      </c>
      <c r="BV4083" s="279" t="s">
        <v>64</v>
      </c>
      <c r="BW4083" s="280" t="s">
        <v>63</v>
      </c>
      <c r="BX4083" s="280" t="s">
        <v>221</v>
      </c>
      <c r="BY4083" s="280" t="s">
        <v>221</v>
      </c>
      <c r="BZ4083" s="280" t="s">
        <v>167</v>
      </c>
      <c r="CA4083" s="280" t="s">
        <v>168</v>
      </c>
      <c r="CB4083" s="280" t="s">
        <v>313</v>
      </c>
      <c r="CC4083" s="280" t="s">
        <v>314</v>
      </c>
      <c r="CD4083" s="281">
        <v>14</v>
      </c>
      <c r="CE4083" s="277">
        <v>44958</v>
      </c>
      <c r="CF4083" s="280">
        <v>0</v>
      </c>
      <c r="CG4083" s="280" t="s">
        <v>80</v>
      </c>
      <c r="CH4083" s="280">
        <v>0</v>
      </c>
      <c r="CI4083" s="280" t="s">
        <v>80</v>
      </c>
      <c r="CJ4083" s="280"/>
      <c r="CK4083" s="280"/>
      <c r="CL4083" s="280"/>
      <c r="CM4083" s="280" t="s">
        <v>73</v>
      </c>
      <c r="CN4083" s="280">
        <v>3</v>
      </c>
    </row>
    <row r="4084" spans="4:92">
      <c r="D4084" s="273" t="s">
        <v>64</v>
      </c>
      <c r="E4084" s="273" t="s">
        <v>404</v>
      </c>
      <c r="F4084" s="273" t="s">
        <v>431</v>
      </c>
      <c r="G4084" s="273" t="s">
        <v>444</v>
      </c>
      <c r="H4084" s="274">
        <v>45078</v>
      </c>
      <c r="I4084" s="273">
        <v>12490</v>
      </c>
      <c r="J4084" s="273">
        <v>61</v>
      </c>
      <c r="K4084" s="273">
        <v>119764.8</v>
      </c>
      <c r="L4084" s="273" t="s">
        <v>66</v>
      </c>
      <c r="M4084" s="273">
        <v>12953.69751</v>
      </c>
      <c r="N4084" s="273" t="s">
        <v>115</v>
      </c>
      <c r="W4084" s="273">
        <v>188099</v>
      </c>
      <c r="X4084" s="273" t="s">
        <v>64</v>
      </c>
      <c r="Y4084" s="273" t="s">
        <v>75</v>
      </c>
      <c r="Z4084" s="273" t="s">
        <v>308</v>
      </c>
      <c r="AA4084" s="273" t="s">
        <v>308</v>
      </c>
      <c r="AB4084" s="274">
        <v>45139</v>
      </c>
      <c r="AC4084" s="273">
        <v>13393</v>
      </c>
      <c r="AD4084" s="273">
        <v>31</v>
      </c>
      <c r="AE4084" s="273">
        <v>82.406599999999997</v>
      </c>
      <c r="AF4084" s="273" t="s">
        <v>90</v>
      </c>
      <c r="AG4084" s="273" t="s">
        <v>121</v>
      </c>
      <c r="AH4084" s="273" t="s">
        <v>1864</v>
      </c>
      <c r="AI4084" s="273" t="s">
        <v>123</v>
      </c>
      <c r="AJ4084" s="273" t="s">
        <v>124</v>
      </c>
      <c r="AK4084" s="273">
        <v>225845</v>
      </c>
      <c r="BV4084" s="336" t="s">
        <v>64</v>
      </c>
      <c r="BW4084" s="337" t="s">
        <v>63</v>
      </c>
      <c r="BX4084" s="337" t="s">
        <v>221</v>
      </c>
      <c r="BY4084" s="337" t="s">
        <v>221</v>
      </c>
      <c r="BZ4084" s="337" t="s">
        <v>167</v>
      </c>
      <c r="CA4084" s="337" t="s">
        <v>168</v>
      </c>
      <c r="CB4084" s="337" t="s">
        <v>319</v>
      </c>
      <c r="CC4084" s="337" t="s">
        <v>320</v>
      </c>
      <c r="CD4084" s="338">
        <v>15</v>
      </c>
      <c r="CE4084" s="335">
        <v>44958</v>
      </c>
      <c r="CF4084" s="337">
        <v>65.599999999999994</v>
      </c>
      <c r="CG4084" s="337" t="s">
        <v>80</v>
      </c>
      <c r="CH4084" s="337">
        <v>65.599999999999994</v>
      </c>
      <c r="CI4084" s="337" t="s">
        <v>80</v>
      </c>
      <c r="CJ4084" s="337"/>
      <c r="CK4084" s="337"/>
      <c r="CL4084" s="337" t="s">
        <v>1994</v>
      </c>
      <c r="CM4084" s="337" t="s">
        <v>73</v>
      </c>
      <c r="CN4084" s="337">
        <v>3</v>
      </c>
    </row>
    <row r="4085" spans="4:92">
      <c r="D4085" s="273" t="s">
        <v>64</v>
      </c>
      <c r="E4085" s="273" t="s">
        <v>404</v>
      </c>
      <c r="F4085" s="273" t="s">
        <v>431</v>
      </c>
      <c r="G4085" s="273" t="s">
        <v>444</v>
      </c>
      <c r="H4085" s="274">
        <v>45108</v>
      </c>
      <c r="I4085" s="273">
        <v>12759</v>
      </c>
      <c r="J4085" s="273">
        <v>61</v>
      </c>
      <c r="K4085" s="273">
        <v>5829</v>
      </c>
      <c r="L4085" s="273" t="s">
        <v>66</v>
      </c>
      <c r="M4085" s="273">
        <v>0</v>
      </c>
      <c r="N4085" s="273" t="s">
        <v>1010</v>
      </c>
      <c r="O4085" s="273">
        <v>0</v>
      </c>
      <c r="P4085" s="273" t="s">
        <v>1011</v>
      </c>
      <c r="Q4085" s="273" t="s">
        <v>1993</v>
      </c>
      <c r="R4085" s="273" t="s">
        <v>1342</v>
      </c>
      <c r="S4085" s="273" t="s">
        <v>1682</v>
      </c>
      <c r="U4085" s="273" t="s">
        <v>1682</v>
      </c>
      <c r="V4085" s="273" t="s">
        <v>1682</v>
      </c>
      <c r="W4085" s="273">
        <v>201585</v>
      </c>
      <c r="X4085" s="273" t="s">
        <v>64</v>
      </c>
      <c r="Y4085" s="273" t="s">
        <v>75</v>
      </c>
      <c r="Z4085" s="273" t="s">
        <v>308</v>
      </c>
      <c r="AA4085" s="273" t="s">
        <v>308</v>
      </c>
      <c r="AB4085" s="274">
        <v>45170</v>
      </c>
      <c r="AC4085" s="273">
        <v>13719</v>
      </c>
      <c r="AD4085" s="273">
        <v>31</v>
      </c>
      <c r="AK4085" s="273">
        <v>241915</v>
      </c>
      <c r="BV4085" s="279" t="s">
        <v>64</v>
      </c>
      <c r="BW4085" s="280" t="s">
        <v>63</v>
      </c>
      <c r="BX4085" s="280" t="s">
        <v>221</v>
      </c>
      <c r="BY4085" s="280" t="s">
        <v>221</v>
      </c>
      <c r="BZ4085" s="280" t="s">
        <v>86</v>
      </c>
      <c r="CA4085" s="280" t="s">
        <v>87</v>
      </c>
      <c r="CB4085" s="280" t="s">
        <v>179</v>
      </c>
      <c r="CC4085" s="280" t="s">
        <v>180</v>
      </c>
      <c r="CD4085" s="281">
        <v>1</v>
      </c>
      <c r="CE4085" s="277">
        <v>44958</v>
      </c>
      <c r="CF4085" s="280"/>
      <c r="CG4085" s="280" t="s">
        <v>181</v>
      </c>
      <c r="CH4085" s="280"/>
      <c r="CI4085" s="280" t="s">
        <v>181</v>
      </c>
      <c r="CJ4085" s="280" t="s">
        <v>1007</v>
      </c>
      <c r="CK4085" s="280"/>
      <c r="CL4085" s="280"/>
      <c r="CM4085" s="280" t="s">
        <v>73</v>
      </c>
      <c r="CN4085" s="280">
        <v>3</v>
      </c>
    </row>
    <row r="4086" spans="4:92">
      <c r="D4086" s="273" t="s">
        <v>64</v>
      </c>
      <c r="E4086" s="273" t="s">
        <v>404</v>
      </c>
      <c r="F4086" s="273" t="s">
        <v>431</v>
      </c>
      <c r="G4086" s="273" t="s">
        <v>444</v>
      </c>
      <c r="H4086" s="274">
        <v>45108</v>
      </c>
      <c r="I4086" s="273">
        <v>12759</v>
      </c>
      <c r="J4086" s="273">
        <v>61</v>
      </c>
      <c r="K4086" s="273">
        <v>1526.1610000000001</v>
      </c>
      <c r="L4086" s="273" t="s">
        <v>66</v>
      </c>
      <c r="N4086" s="273" t="s">
        <v>107</v>
      </c>
      <c r="W4086" s="273">
        <v>201584</v>
      </c>
      <c r="X4086" s="273" t="s">
        <v>64</v>
      </c>
      <c r="Y4086" s="273" t="s">
        <v>75</v>
      </c>
      <c r="Z4086" s="273" t="s">
        <v>308</v>
      </c>
      <c r="AA4086" s="273" t="s">
        <v>308</v>
      </c>
      <c r="AB4086" s="274">
        <v>45170</v>
      </c>
      <c r="AC4086" s="273">
        <v>13719</v>
      </c>
      <c r="AD4086" s="273">
        <v>31</v>
      </c>
      <c r="AK4086" s="273">
        <v>241923</v>
      </c>
      <c r="BV4086" s="336" t="s">
        <v>64</v>
      </c>
      <c r="BW4086" s="337" t="s">
        <v>63</v>
      </c>
      <c r="BX4086" s="337" t="s">
        <v>221</v>
      </c>
      <c r="BY4086" s="337" t="s">
        <v>221</v>
      </c>
      <c r="BZ4086" s="337" t="s">
        <v>138</v>
      </c>
      <c r="CA4086" s="337" t="s">
        <v>139</v>
      </c>
      <c r="CB4086" s="337" t="s">
        <v>190</v>
      </c>
      <c r="CC4086" s="337" t="s">
        <v>191</v>
      </c>
      <c r="CD4086" s="338">
        <v>8</v>
      </c>
      <c r="CE4086" s="335">
        <v>44958</v>
      </c>
      <c r="CF4086" s="337">
        <v>163</v>
      </c>
      <c r="CG4086" s="337" t="s">
        <v>80</v>
      </c>
      <c r="CH4086" s="337">
        <v>163</v>
      </c>
      <c r="CI4086" s="337" t="s">
        <v>80</v>
      </c>
      <c r="CJ4086" s="337"/>
      <c r="CK4086" s="337"/>
      <c r="CL4086" s="337" t="s">
        <v>1451</v>
      </c>
      <c r="CM4086" s="337" t="s">
        <v>73</v>
      </c>
      <c r="CN4086" s="337">
        <v>3</v>
      </c>
    </row>
    <row r="4087" spans="4:92">
      <c r="D4087" s="273" t="s">
        <v>64</v>
      </c>
      <c r="E4087" s="273" t="s">
        <v>404</v>
      </c>
      <c r="F4087" s="273" t="s">
        <v>431</v>
      </c>
      <c r="G4087" s="273" t="s">
        <v>444</v>
      </c>
      <c r="H4087" s="274">
        <v>45108</v>
      </c>
      <c r="I4087" s="273">
        <v>12759</v>
      </c>
      <c r="J4087" s="273">
        <v>61</v>
      </c>
      <c r="K4087" s="273">
        <v>123775</v>
      </c>
      <c r="L4087" s="273" t="s">
        <v>66</v>
      </c>
      <c r="M4087" s="273">
        <v>14658.435869999999</v>
      </c>
      <c r="N4087" s="273" t="s">
        <v>115</v>
      </c>
      <c r="W4087" s="273">
        <v>201583</v>
      </c>
      <c r="X4087" s="273" t="s">
        <v>64</v>
      </c>
      <c r="Y4087" s="273" t="s">
        <v>75</v>
      </c>
      <c r="Z4087" s="273" t="s">
        <v>308</v>
      </c>
      <c r="AA4087" s="273" t="s">
        <v>308</v>
      </c>
      <c r="AB4087" s="274">
        <v>45170</v>
      </c>
      <c r="AC4087" s="273">
        <v>13719</v>
      </c>
      <c r="AD4087" s="273">
        <v>31</v>
      </c>
      <c r="AK4087" s="273">
        <v>241930</v>
      </c>
      <c r="BV4087" s="279" t="s">
        <v>64</v>
      </c>
      <c r="BW4087" s="280" t="s">
        <v>63</v>
      </c>
      <c r="BX4087" s="280" t="s">
        <v>221</v>
      </c>
      <c r="BY4087" s="280" t="s">
        <v>221</v>
      </c>
      <c r="BZ4087" s="280" t="s">
        <v>86</v>
      </c>
      <c r="CA4087" s="280" t="s">
        <v>87</v>
      </c>
      <c r="CB4087" s="280" t="s">
        <v>217</v>
      </c>
      <c r="CC4087" s="280" t="s">
        <v>218</v>
      </c>
      <c r="CD4087" s="281">
        <v>2</v>
      </c>
      <c r="CE4087" s="277">
        <v>44958</v>
      </c>
      <c r="CF4087" s="280"/>
      <c r="CG4087" s="280" t="s">
        <v>181</v>
      </c>
      <c r="CH4087" s="280"/>
      <c r="CI4087" s="280" t="s">
        <v>181</v>
      </c>
      <c r="CJ4087" s="280" t="s">
        <v>783</v>
      </c>
      <c r="CK4087" s="280"/>
      <c r="CL4087" s="280"/>
      <c r="CM4087" s="280" t="s">
        <v>73</v>
      </c>
      <c r="CN4087" s="280">
        <v>3</v>
      </c>
    </row>
    <row r="4088" spans="4:92">
      <c r="D4088" s="273" t="s">
        <v>64</v>
      </c>
      <c r="E4088" s="273" t="s">
        <v>404</v>
      </c>
      <c r="F4088" s="273" t="s">
        <v>431</v>
      </c>
      <c r="G4088" s="273" t="s">
        <v>444</v>
      </c>
      <c r="H4088" s="274">
        <v>45139</v>
      </c>
      <c r="I4088" s="273">
        <v>13434</v>
      </c>
      <c r="J4088" s="273">
        <v>61</v>
      </c>
      <c r="K4088" s="273">
        <v>6894</v>
      </c>
      <c r="L4088" s="273" t="s">
        <v>66</v>
      </c>
      <c r="M4088" s="273">
        <v>0</v>
      </c>
      <c r="N4088" s="273" t="s">
        <v>1010</v>
      </c>
      <c r="O4088" s="273">
        <v>0</v>
      </c>
      <c r="P4088" s="273" t="s">
        <v>1011</v>
      </c>
      <c r="Q4088" s="273" t="s">
        <v>1993</v>
      </c>
      <c r="R4088" s="273" t="s">
        <v>1342</v>
      </c>
      <c r="S4088" s="273" t="s">
        <v>1682</v>
      </c>
      <c r="U4088" s="273" t="s">
        <v>1682</v>
      </c>
      <c r="V4088" s="273" t="s">
        <v>1682</v>
      </c>
      <c r="W4088" s="273">
        <v>219599</v>
      </c>
      <c r="X4088" s="273" t="s">
        <v>64</v>
      </c>
      <c r="Y4088" s="273" t="s">
        <v>75</v>
      </c>
      <c r="Z4088" s="273" t="s">
        <v>308</v>
      </c>
      <c r="AA4088" s="273" t="s">
        <v>308</v>
      </c>
      <c r="AB4088" s="274">
        <v>45170</v>
      </c>
      <c r="AC4088" s="273">
        <v>13719</v>
      </c>
      <c r="AD4088" s="273">
        <v>31</v>
      </c>
      <c r="AK4088" s="273">
        <v>241937</v>
      </c>
      <c r="BV4088" s="336" t="s">
        <v>64</v>
      </c>
      <c r="BW4088" s="337" t="s">
        <v>63</v>
      </c>
      <c r="BX4088" s="337" t="s">
        <v>221</v>
      </c>
      <c r="BY4088" s="337" t="s">
        <v>221</v>
      </c>
      <c r="BZ4088" s="337" t="s">
        <v>204</v>
      </c>
      <c r="CA4088" s="337" t="s">
        <v>205</v>
      </c>
      <c r="CB4088" s="337" t="s">
        <v>206</v>
      </c>
      <c r="CC4088" s="337" t="s">
        <v>207</v>
      </c>
      <c r="CD4088" s="338">
        <v>0</v>
      </c>
      <c r="CE4088" s="335">
        <v>44958</v>
      </c>
      <c r="CF4088" s="337"/>
      <c r="CG4088" s="337" t="s">
        <v>181</v>
      </c>
      <c r="CH4088" s="337"/>
      <c r="CI4088" s="337" t="s">
        <v>208</v>
      </c>
      <c r="CJ4088" s="337" t="s">
        <v>209</v>
      </c>
      <c r="CK4088" s="337"/>
      <c r="CL4088" s="337" t="s">
        <v>1453</v>
      </c>
      <c r="CM4088" s="337" t="s">
        <v>73</v>
      </c>
      <c r="CN4088" s="337">
        <v>3</v>
      </c>
    </row>
    <row r="4089" spans="4:92">
      <c r="D4089" s="273" t="s">
        <v>64</v>
      </c>
      <c r="E4089" s="273" t="s">
        <v>404</v>
      </c>
      <c r="F4089" s="273" t="s">
        <v>431</v>
      </c>
      <c r="G4089" s="273" t="s">
        <v>444</v>
      </c>
      <c r="H4089" s="274">
        <v>45139</v>
      </c>
      <c r="I4089" s="273">
        <v>13434</v>
      </c>
      <c r="J4089" s="273">
        <v>61</v>
      </c>
      <c r="K4089" s="273">
        <v>1168.848</v>
      </c>
      <c r="L4089" s="273" t="s">
        <v>66</v>
      </c>
      <c r="N4089" s="273" t="s">
        <v>107</v>
      </c>
      <c r="W4089" s="273">
        <v>219598</v>
      </c>
      <c r="X4089" s="273" t="s">
        <v>64</v>
      </c>
      <c r="Y4089" s="273" t="s">
        <v>75</v>
      </c>
      <c r="Z4089" s="273" t="s">
        <v>308</v>
      </c>
      <c r="AA4089" s="273" t="s">
        <v>308</v>
      </c>
      <c r="AB4089" s="274">
        <v>45170</v>
      </c>
      <c r="AC4089" s="273">
        <v>13720</v>
      </c>
      <c r="AD4089" s="273">
        <v>31</v>
      </c>
      <c r="AE4089" s="273">
        <v>1.84</v>
      </c>
      <c r="AF4089" s="273" t="s">
        <v>90</v>
      </c>
      <c r="AG4089" s="273" t="s">
        <v>1918</v>
      </c>
      <c r="AH4089" s="273" t="s">
        <v>1919</v>
      </c>
      <c r="AI4089" s="273" t="s">
        <v>199</v>
      </c>
      <c r="AJ4089" s="273" t="s">
        <v>1185</v>
      </c>
      <c r="AK4089" s="273">
        <v>231622</v>
      </c>
      <c r="BV4089" s="279" t="s">
        <v>83</v>
      </c>
      <c r="BW4089" s="280" t="s">
        <v>63</v>
      </c>
      <c r="BX4089" s="280" t="s">
        <v>172</v>
      </c>
      <c r="BY4089" s="280" t="s">
        <v>184</v>
      </c>
      <c r="BZ4089" s="280" t="s">
        <v>110</v>
      </c>
      <c r="CA4089" s="280" t="s">
        <v>111</v>
      </c>
      <c r="CB4089" s="280" t="s">
        <v>117</v>
      </c>
      <c r="CC4089" s="280" t="s">
        <v>118</v>
      </c>
      <c r="CD4089" s="281">
        <v>5</v>
      </c>
      <c r="CE4089" s="277">
        <v>45017</v>
      </c>
      <c r="CF4089" s="280"/>
      <c r="CG4089" s="280"/>
      <c r="CH4089" s="280"/>
      <c r="CI4089" s="280" t="s">
        <v>104</v>
      </c>
      <c r="CJ4089" s="280"/>
      <c r="CK4089" s="280"/>
      <c r="CL4089" s="280"/>
      <c r="CM4089" s="280" t="s">
        <v>73</v>
      </c>
      <c r="CN4089" s="280">
        <v>3</v>
      </c>
    </row>
    <row r="4090" spans="4:92">
      <c r="D4090" s="273" t="s">
        <v>64</v>
      </c>
      <c r="E4090" s="273" t="s">
        <v>404</v>
      </c>
      <c r="F4090" s="273" t="s">
        <v>431</v>
      </c>
      <c r="G4090" s="273" t="s">
        <v>444</v>
      </c>
      <c r="H4090" s="274">
        <v>45139</v>
      </c>
      <c r="I4090" s="273">
        <v>13434</v>
      </c>
      <c r="J4090" s="273">
        <v>61</v>
      </c>
      <c r="K4090" s="273">
        <v>120300</v>
      </c>
      <c r="L4090" s="273" t="s">
        <v>66</v>
      </c>
      <c r="M4090" s="273">
        <v>12967.98789</v>
      </c>
      <c r="N4090" s="273" t="s">
        <v>115</v>
      </c>
      <c r="W4090" s="273">
        <v>219597</v>
      </c>
      <c r="X4090" s="273" t="s">
        <v>64</v>
      </c>
      <c r="Y4090" s="273" t="s">
        <v>75</v>
      </c>
      <c r="Z4090" s="273" t="s">
        <v>308</v>
      </c>
      <c r="AA4090" s="273" t="s">
        <v>308</v>
      </c>
      <c r="AB4090" s="274">
        <v>45170</v>
      </c>
      <c r="AC4090" s="273">
        <v>13720</v>
      </c>
      <c r="AD4090" s="273">
        <v>31</v>
      </c>
      <c r="AE4090" s="273">
        <v>2.2000000000000002</v>
      </c>
      <c r="AF4090" s="273" t="s">
        <v>90</v>
      </c>
      <c r="AG4090" s="273" t="s">
        <v>1918</v>
      </c>
      <c r="AH4090" s="273" t="s">
        <v>415</v>
      </c>
      <c r="AI4090" s="273" t="s">
        <v>199</v>
      </c>
      <c r="AJ4090" s="273" t="s">
        <v>214</v>
      </c>
      <c r="AK4090" s="273">
        <v>239445</v>
      </c>
      <c r="BV4090" s="336" t="s">
        <v>83</v>
      </c>
      <c r="BW4090" s="337" t="s">
        <v>63</v>
      </c>
      <c r="BX4090" s="337" t="s">
        <v>172</v>
      </c>
      <c r="BY4090" s="337" t="s">
        <v>184</v>
      </c>
      <c r="BZ4090" s="337" t="s">
        <v>126</v>
      </c>
      <c r="CA4090" s="337" t="s">
        <v>127</v>
      </c>
      <c r="CB4090" s="337" t="s">
        <v>128</v>
      </c>
      <c r="CC4090" s="337" t="s">
        <v>129</v>
      </c>
      <c r="CD4090" s="338">
        <v>6</v>
      </c>
      <c r="CE4090" s="335">
        <v>45017</v>
      </c>
      <c r="CF4090" s="337"/>
      <c r="CG4090" s="337"/>
      <c r="CH4090" s="337"/>
      <c r="CI4090" s="337" t="s">
        <v>80</v>
      </c>
      <c r="CJ4090" s="337"/>
      <c r="CK4090" s="337"/>
      <c r="CL4090" s="337"/>
      <c r="CM4090" s="337" t="s">
        <v>73</v>
      </c>
      <c r="CN4090" s="337">
        <v>3</v>
      </c>
    </row>
    <row r="4091" spans="4:92">
      <c r="D4091" s="273" t="s">
        <v>64</v>
      </c>
      <c r="E4091" s="273" t="s">
        <v>404</v>
      </c>
      <c r="F4091" s="273" t="s">
        <v>431</v>
      </c>
      <c r="G4091" s="273" t="s">
        <v>444</v>
      </c>
      <c r="H4091" s="274">
        <v>45170</v>
      </c>
      <c r="I4091" s="273">
        <v>13761</v>
      </c>
      <c r="J4091" s="273">
        <v>61</v>
      </c>
      <c r="K4091" s="273">
        <v>6216</v>
      </c>
      <c r="L4091" s="273" t="s">
        <v>66</v>
      </c>
      <c r="M4091" s="273">
        <v>0</v>
      </c>
      <c r="N4091" s="273" t="s">
        <v>1010</v>
      </c>
      <c r="O4091" s="273">
        <v>0</v>
      </c>
      <c r="P4091" s="273" t="s">
        <v>1011</v>
      </c>
      <c r="Q4091" s="273" t="s">
        <v>1993</v>
      </c>
      <c r="R4091" s="273" t="s">
        <v>1342</v>
      </c>
      <c r="S4091" s="273" t="s">
        <v>1682</v>
      </c>
      <c r="U4091" s="273" t="s">
        <v>1682</v>
      </c>
      <c r="V4091" s="273" t="s">
        <v>1682</v>
      </c>
      <c r="W4091" s="273">
        <v>232550</v>
      </c>
      <c r="X4091" s="273" t="s">
        <v>64</v>
      </c>
      <c r="Y4091" s="273" t="s">
        <v>75</v>
      </c>
      <c r="Z4091" s="273" t="s">
        <v>308</v>
      </c>
      <c r="AA4091" s="273" t="s">
        <v>308</v>
      </c>
      <c r="AB4091" s="274">
        <v>45170</v>
      </c>
      <c r="AC4091" s="273">
        <v>13720</v>
      </c>
      <c r="AD4091" s="273">
        <v>31</v>
      </c>
      <c r="AE4091" s="273">
        <v>6</v>
      </c>
      <c r="AF4091" s="273" t="s">
        <v>90</v>
      </c>
      <c r="AG4091" s="273" t="s">
        <v>1920</v>
      </c>
      <c r="AH4091" s="273" t="s">
        <v>1956</v>
      </c>
      <c r="AI4091" s="273" t="s">
        <v>199</v>
      </c>
      <c r="AJ4091" s="273" t="s">
        <v>214</v>
      </c>
      <c r="AK4091" s="273">
        <v>239451</v>
      </c>
      <c r="BV4091" s="279" t="s">
        <v>83</v>
      </c>
      <c r="BW4091" s="280" t="s">
        <v>63</v>
      </c>
      <c r="BX4091" s="280" t="s">
        <v>172</v>
      </c>
      <c r="BY4091" s="280" t="s">
        <v>184</v>
      </c>
      <c r="BZ4091" s="280" t="s">
        <v>138</v>
      </c>
      <c r="CA4091" s="280" t="s">
        <v>139</v>
      </c>
      <c r="CB4091" s="280" t="s">
        <v>140</v>
      </c>
      <c r="CC4091" s="280" t="s">
        <v>141</v>
      </c>
      <c r="CD4091" s="281">
        <v>9</v>
      </c>
      <c r="CE4091" s="277">
        <v>45017</v>
      </c>
      <c r="CF4091" s="280">
        <v>0</v>
      </c>
      <c r="CG4091" s="280" t="s">
        <v>90</v>
      </c>
      <c r="CH4091" s="280">
        <v>0</v>
      </c>
      <c r="CI4091" s="280" t="s">
        <v>80</v>
      </c>
      <c r="CJ4091" s="280"/>
      <c r="CK4091" s="280"/>
      <c r="CL4091" s="280"/>
      <c r="CM4091" s="280" t="s">
        <v>73</v>
      </c>
      <c r="CN4091" s="280">
        <v>3</v>
      </c>
    </row>
    <row r="4092" spans="4:92">
      <c r="D4092" s="273" t="s">
        <v>64</v>
      </c>
      <c r="E4092" s="273" t="s">
        <v>404</v>
      </c>
      <c r="F4092" s="273" t="s">
        <v>431</v>
      </c>
      <c r="G4092" s="273" t="s">
        <v>444</v>
      </c>
      <c r="H4092" s="274">
        <v>45170</v>
      </c>
      <c r="I4092" s="273">
        <v>13761</v>
      </c>
      <c r="J4092" s="273">
        <v>61</v>
      </c>
      <c r="K4092" s="273">
        <v>1326.06</v>
      </c>
      <c r="L4092" s="273" t="s">
        <v>66</v>
      </c>
      <c r="N4092" s="273" t="s">
        <v>107</v>
      </c>
      <c r="W4092" s="273">
        <v>232549</v>
      </c>
      <c r="X4092" s="273" t="s">
        <v>64</v>
      </c>
      <c r="Y4092" s="273" t="s">
        <v>75</v>
      </c>
      <c r="Z4092" s="273" t="s">
        <v>308</v>
      </c>
      <c r="AA4092" s="273" t="s">
        <v>308</v>
      </c>
      <c r="AB4092" s="274">
        <v>45170</v>
      </c>
      <c r="AC4092" s="273">
        <v>13720</v>
      </c>
      <c r="AD4092" s="273">
        <v>31</v>
      </c>
      <c r="AE4092" s="273">
        <v>182.88399999999999</v>
      </c>
      <c r="AF4092" s="273" t="s">
        <v>90</v>
      </c>
      <c r="AG4092" s="273" t="s">
        <v>121</v>
      </c>
      <c r="AH4092" s="273" t="s">
        <v>1864</v>
      </c>
      <c r="AI4092" s="273" t="s">
        <v>123</v>
      </c>
      <c r="AJ4092" s="273" t="s">
        <v>124</v>
      </c>
      <c r="AK4092" s="273">
        <v>239461</v>
      </c>
      <c r="BV4092" s="336" t="s">
        <v>83</v>
      </c>
      <c r="BW4092" s="337" t="s">
        <v>63</v>
      </c>
      <c r="BX4092" s="337" t="s">
        <v>172</v>
      </c>
      <c r="BY4092" s="337" t="s">
        <v>184</v>
      </c>
      <c r="BZ4092" s="337" t="s">
        <v>126</v>
      </c>
      <c r="CA4092" s="337" t="s">
        <v>127</v>
      </c>
      <c r="CB4092" s="337" t="s">
        <v>133</v>
      </c>
      <c r="CC4092" s="337" t="s">
        <v>134</v>
      </c>
      <c r="CD4092" s="338">
        <v>7</v>
      </c>
      <c r="CE4092" s="335">
        <v>45017</v>
      </c>
      <c r="CF4092" s="337"/>
      <c r="CG4092" s="337"/>
      <c r="CH4092" s="337"/>
      <c r="CI4092" s="337" t="s">
        <v>104</v>
      </c>
      <c r="CJ4092" s="337"/>
      <c r="CK4092" s="337"/>
      <c r="CL4092" s="337"/>
      <c r="CM4092" s="337" t="s">
        <v>73</v>
      </c>
      <c r="CN4092" s="337">
        <v>3</v>
      </c>
    </row>
    <row r="4093" spans="4:92">
      <c r="D4093" s="273" t="s">
        <v>64</v>
      </c>
      <c r="E4093" s="273" t="s">
        <v>404</v>
      </c>
      <c r="F4093" s="273" t="s">
        <v>431</v>
      </c>
      <c r="G4093" s="273" t="s">
        <v>444</v>
      </c>
      <c r="H4093" s="274">
        <v>45170</v>
      </c>
      <c r="I4093" s="273">
        <v>13761</v>
      </c>
      <c r="J4093" s="273">
        <v>61</v>
      </c>
      <c r="K4093" s="273">
        <v>116040</v>
      </c>
      <c r="L4093" s="273" t="s">
        <v>66</v>
      </c>
      <c r="M4093" s="273">
        <v>12691.91274</v>
      </c>
      <c r="N4093" s="273" t="s">
        <v>115</v>
      </c>
      <c r="W4093" s="273">
        <v>232548</v>
      </c>
      <c r="X4093" s="273" t="s">
        <v>64</v>
      </c>
      <c r="Y4093" s="273" t="s">
        <v>75</v>
      </c>
      <c r="Z4093" s="273" t="s">
        <v>308</v>
      </c>
      <c r="AA4093" s="273" t="s">
        <v>308</v>
      </c>
      <c r="AB4093" s="274">
        <v>45200</v>
      </c>
      <c r="AC4093" s="273">
        <v>14054</v>
      </c>
      <c r="AD4093" s="273">
        <v>31</v>
      </c>
      <c r="AK4093" s="273">
        <v>263442</v>
      </c>
      <c r="BV4093" s="279" t="s">
        <v>83</v>
      </c>
      <c r="BW4093" s="280" t="s">
        <v>63</v>
      </c>
      <c r="BX4093" s="280" t="s">
        <v>172</v>
      </c>
      <c r="BY4093" s="280" t="s">
        <v>184</v>
      </c>
      <c r="BZ4093" s="280" t="s">
        <v>167</v>
      </c>
      <c r="CA4093" s="280" t="s">
        <v>168</v>
      </c>
      <c r="CB4093" s="280" t="s">
        <v>169</v>
      </c>
      <c r="CC4093" s="280" t="s">
        <v>170</v>
      </c>
      <c r="CD4093" s="281">
        <v>12</v>
      </c>
      <c r="CE4093" s="277">
        <v>45017</v>
      </c>
      <c r="CF4093" s="280">
        <v>0</v>
      </c>
      <c r="CG4093" s="280" t="s">
        <v>90</v>
      </c>
      <c r="CH4093" s="280">
        <v>0</v>
      </c>
      <c r="CI4093" s="280" t="s">
        <v>80</v>
      </c>
      <c r="CJ4093" s="280"/>
      <c r="CK4093" s="280"/>
      <c r="CL4093" s="280"/>
      <c r="CM4093" s="280" t="s">
        <v>73</v>
      </c>
      <c r="CN4093" s="280">
        <v>3</v>
      </c>
    </row>
    <row r="4094" spans="4:92">
      <c r="D4094" s="273" t="s">
        <v>64</v>
      </c>
      <c r="E4094" s="273" t="s">
        <v>404</v>
      </c>
      <c r="F4094" s="273" t="s">
        <v>431</v>
      </c>
      <c r="G4094" s="273" t="s">
        <v>444</v>
      </c>
      <c r="H4094" s="274">
        <v>45200</v>
      </c>
      <c r="I4094" s="273">
        <v>14096</v>
      </c>
      <c r="J4094" s="273">
        <v>61</v>
      </c>
      <c r="K4094" s="273">
        <v>5978</v>
      </c>
      <c r="L4094" s="273" t="s">
        <v>66</v>
      </c>
      <c r="M4094" s="273">
        <v>0</v>
      </c>
      <c r="N4094" s="273" t="s">
        <v>1010</v>
      </c>
      <c r="O4094" s="273">
        <v>0</v>
      </c>
      <c r="P4094" s="273" t="s">
        <v>1011</v>
      </c>
      <c r="Q4094" s="273" t="s">
        <v>1993</v>
      </c>
      <c r="R4094" s="273" t="s">
        <v>1342</v>
      </c>
      <c r="S4094" s="273" t="s">
        <v>1682</v>
      </c>
      <c r="U4094" s="273" t="s">
        <v>1682</v>
      </c>
      <c r="V4094" s="273" t="s">
        <v>1682</v>
      </c>
      <c r="W4094" s="273">
        <v>250567</v>
      </c>
      <c r="X4094" s="273" t="s">
        <v>64</v>
      </c>
      <c r="Y4094" s="273" t="s">
        <v>75</v>
      </c>
      <c r="Z4094" s="273" t="s">
        <v>308</v>
      </c>
      <c r="AA4094" s="273" t="s">
        <v>308</v>
      </c>
      <c r="AB4094" s="274">
        <v>45200</v>
      </c>
      <c r="AC4094" s="273">
        <v>14054</v>
      </c>
      <c r="AD4094" s="273">
        <v>31</v>
      </c>
      <c r="AK4094" s="273">
        <v>263450</v>
      </c>
      <c r="BV4094" s="336" t="s">
        <v>83</v>
      </c>
      <c r="BW4094" s="337" t="s">
        <v>63</v>
      </c>
      <c r="BX4094" s="337" t="s">
        <v>172</v>
      </c>
      <c r="BY4094" s="337" t="s">
        <v>184</v>
      </c>
      <c r="BZ4094" s="337" t="s">
        <v>151</v>
      </c>
      <c r="CA4094" s="337" t="s">
        <v>152</v>
      </c>
      <c r="CB4094" s="337" t="s">
        <v>153</v>
      </c>
      <c r="CC4094" s="337" t="s">
        <v>154</v>
      </c>
      <c r="CD4094" s="338">
        <v>10</v>
      </c>
      <c r="CE4094" s="335">
        <v>45017</v>
      </c>
      <c r="CF4094" s="337">
        <v>484</v>
      </c>
      <c r="CG4094" s="337" t="s">
        <v>90</v>
      </c>
      <c r="CH4094" s="337">
        <v>484</v>
      </c>
      <c r="CI4094" s="337" t="s">
        <v>80</v>
      </c>
      <c r="CJ4094" s="337"/>
      <c r="CK4094" s="337"/>
      <c r="CL4094" s="337"/>
      <c r="CM4094" s="337" t="s">
        <v>73</v>
      </c>
      <c r="CN4094" s="337">
        <v>3</v>
      </c>
    </row>
    <row r="4095" spans="4:92">
      <c r="D4095" s="273" t="s">
        <v>64</v>
      </c>
      <c r="E4095" s="273" t="s">
        <v>404</v>
      </c>
      <c r="F4095" s="273" t="s">
        <v>431</v>
      </c>
      <c r="G4095" s="273" t="s">
        <v>444</v>
      </c>
      <c r="H4095" s="274">
        <v>45200</v>
      </c>
      <c r="I4095" s="273">
        <v>14096</v>
      </c>
      <c r="J4095" s="273">
        <v>61</v>
      </c>
      <c r="K4095" s="273">
        <v>1654.2670000000001</v>
      </c>
      <c r="L4095" s="273" t="s">
        <v>66</v>
      </c>
      <c r="N4095" s="273" t="s">
        <v>107</v>
      </c>
      <c r="W4095" s="273">
        <v>250566</v>
      </c>
      <c r="X4095" s="273" t="s">
        <v>64</v>
      </c>
      <c r="Y4095" s="273" t="s">
        <v>75</v>
      </c>
      <c r="Z4095" s="273" t="s">
        <v>308</v>
      </c>
      <c r="AA4095" s="273" t="s">
        <v>308</v>
      </c>
      <c r="AB4095" s="274">
        <v>45200</v>
      </c>
      <c r="AC4095" s="273">
        <v>14054</v>
      </c>
      <c r="AD4095" s="273">
        <v>31</v>
      </c>
      <c r="AK4095" s="273">
        <v>263457</v>
      </c>
      <c r="BV4095" s="279" t="s">
        <v>83</v>
      </c>
      <c r="BW4095" s="280" t="s">
        <v>63</v>
      </c>
      <c r="BX4095" s="280" t="s">
        <v>172</v>
      </c>
      <c r="BY4095" s="280" t="s">
        <v>184</v>
      </c>
      <c r="BZ4095" s="280" t="s">
        <v>151</v>
      </c>
      <c r="CA4095" s="280" t="s">
        <v>152</v>
      </c>
      <c r="CB4095" s="280" t="s">
        <v>161</v>
      </c>
      <c r="CC4095" s="280" t="s">
        <v>162</v>
      </c>
      <c r="CD4095" s="281">
        <v>11</v>
      </c>
      <c r="CE4095" s="277">
        <v>45017</v>
      </c>
      <c r="CF4095" s="280">
        <v>387.2</v>
      </c>
      <c r="CG4095" s="280" t="s">
        <v>90</v>
      </c>
      <c r="CH4095" s="280">
        <v>387.2</v>
      </c>
      <c r="CI4095" s="280" t="s">
        <v>80</v>
      </c>
      <c r="CJ4095" s="280"/>
      <c r="CK4095" s="280"/>
      <c r="CL4095" s="280"/>
      <c r="CM4095" s="280" t="s">
        <v>73</v>
      </c>
      <c r="CN4095" s="280">
        <v>3</v>
      </c>
    </row>
    <row r="4096" spans="4:92">
      <c r="D4096" s="273" t="s">
        <v>64</v>
      </c>
      <c r="E4096" s="273" t="s">
        <v>404</v>
      </c>
      <c r="F4096" s="273" t="s">
        <v>431</v>
      </c>
      <c r="G4096" s="273" t="s">
        <v>444</v>
      </c>
      <c r="H4096" s="274">
        <v>45200</v>
      </c>
      <c r="I4096" s="273">
        <v>14096</v>
      </c>
      <c r="J4096" s="273">
        <v>61</v>
      </c>
      <c r="K4096" s="273">
        <v>90400</v>
      </c>
      <c r="L4096" s="273" t="s">
        <v>66</v>
      </c>
      <c r="M4096" s="273">
        <v>10480.96608</v>
      </c>
      <c r="N4096" s="273" t="s">
        <v>115</v>
      </c>
      <c r="W4096" s="273">
        <v>250565</v>
      </c>
      <c r="X4096" s="273" t="s">
        <v>64</v>
      </c>
      <c r="Y4096" s="273" t="s">
        <v>75</v>
      </c>
      <c r="Z4096" s="273" t="s">
        <v>308</v>
      </c>
      <c r="AA4096" s="273" t="s">
        <v>308</v>
      </c>
      <c r="AB4096" s="274">
        <v>45200</v>
      </c>
      <c r="AC4096" s="273">
        <v>14054</v>
      </c>
      <c r="AD4096" s="273">
        <v>31</v>
      </c>
      <c r="AK4096" s="273">
        <v>263464</v>
      </c>
      <c r="BV4096" s="336" t="s">
        <v>83</v>
      </c>
      <c r="BW4096" s="337" t="s">
        <v>63</v>
      </c>
      <c r="BX4096" s="337" t="s">
        <v>172</v>
      </c>
      <c r="BY4096" s="337" t="s">
        <v>184</v>
      </c>
      <c r="BZ4096" s="337" t="s">
        <v>167</v>
      </c>
      <c r="CA4096" s="337" t="s">
        <v>168</v>
      </c>
      <c r="CB4096" s="337" t="s">
        <v>353</v>
      </c>
      <c r="CC4096" s="337" t="s">
        <v>354</v>
      </c>
      <c r="CD4096" s="338">
        <v>13</v>
      </c>
      <c r="CE4096" s="335">
        <v>45017</v>
      </c>
      <c r="CF4096" s="337">
        <v>0</v>
      </c>
      <c r="CG4096" s="337" t="s">
        <v>90</v>
      </c>
      <c r="CH4096" s="337">
        <v>0</v>
      </c>
      <c r="CI4096" s="337" t="s">
        <v>80</v>
      </c>
      <c r="CJ4096" s="337"/>
      <c r="CK4096" s="337"/>
      <c r="CL4096" s="337"/>
      <c r="CM4096" s="337" t="s">
        <v>73</v>
      </c>
      <c r="CN4096" s="337">
        <v>3</v>
      </c>
    </row>
    <row r="4097" spans="4:92">
      <c r="D4097" s="273" t="s">
        <v>64</v>
      </c>
      <c r="E4097" s="273" t="s">
        <v>404</v>
      </c>
      <c r="F4097" s="273" t="s">
        <v>431</v>
      </c>
      <c r="G4097" s="273" t="s">
        <v>444</v>
      </c>
      <c r="H4097" s="274">
        <v>45231</v>
      </c>
      <c r="I4097" s="273">
        <v>14464</v>
      </c>
      <c r="J4097" s="273">
        <v>61</v>
      </c>
      <c r="K4097" s="273">
        <v>3653</v>
      </c>
      <c r="L4097" s="273" t="s">
        <v>66</v>
      </c>
      <c r="M4097" s="273">
        <v>0</v>
      </c>
      <c r="N4097" s="273" t="s">
        <v>1010</v>
      </c>
      <c r="O4097" s="273">
        <v>0</v>
      </c>
      <c r="P4097" s="273" t="s">
        <v>1011</v>
      </c>
      <c r="Q4097" s="273" t="s">
        <v>1993</v>
      </c>
      <c r="R4097" s="273" t="s">
        <v>1342</v>
      </c>
      <c r="S4097" s="273" t="s">
        <v>122</v>
      </c>
      <c r="U4097" s="273" t="s">
        <v>1682</v>
      </c>
      <c r="V4097" s="273" t="s">
        <v>1682</v>
      </c>
      <c r="W4097" s="273">
        <v>269451</v>
      </c>
      <c r="X4097" s="273" t="s">
        <v>64</v>
      </c>
      <c r="Y4097" s="273" t="s">
        <v>75</v>
      </c>
      <c r="Z4097" s="273" t="s">
        <v>308</v>
      </c>
      <c r="AA4097" s="273" t="s">
        <v>308</v>
      </c>
      <c r="AB4097" s="274">
        <v>45200</v>
      </c>
      <c r="AC4097" s="273">
        <v>14055</v>
      </c>
      <c r="AD4097" s="273">
        <v>31</v>
      </c>
      <c r="AE4097" s="273">
        <v>5</v>
      </c>
      <c r="AF4097" s="273" t="s">
        <v>90</v>
      </c>
      <c r="AG4097" s="273" t="s">
        <v>1987</v>
      </c>
      <c r="AH4097" s="273" t="s">
        <v>820</v>
      </c>
      <c r="AI4097" s="273" t="s">
        <v>199</v>
      </c>
      <c r="AJ4097" s="273" t="s">
        <v>214</v>
      </c>
      <c r="AK4097" s="273">
        <v>249639</v>
      </c>
      <c r="BV4097" s="279" t="s">
        <v>83</v>
      </c>
      <c r="BW4097" s="280" t="s">
        <v>63</v>
      </c>
      <c r="BX4097" s="280" t="s">
        <v>172</v>
      </c>
      <c r="BY4097" s="280" t="s">
        <v>184</v>
      </c>
      <c r="BZ4097" s="280" t="s">
        <v>167</v>
      </c>
      <c r="CA4097" s="280" t="s">
        <v>168</v>
      </c>
      <c r="CB4097" s="280" t="s">
        <v>313</v>
      </c>
      <c r="CC4097" s="280" t="s">
        <v>314</v>
      </c>
      <c r="CD4097" s="281">
        <v>14</v>
      </c>
      <c r="CE4097" s="277">
        <v>45017</v>
      </c>
      <c r="CF4097" s="280">
        <v>0</v>
      </c>
      <c r="CG4097" s="280" t="s">
        <v>90</v>
      </c>
      <c r="CH4097" s="280">
        <v>0</v>
      </c>
      <c r="CI4097" s="280" t="s">
        <v>80</v>
      </c>
      <c r="CJ4097" s="280"/>
      <c r="CK4097" s="280"/>
      <c r="CL4097" s="280"/>
      <c r="CM4097" s="280" t="s">
        <v>73</v>
      </c>
      <c r="CN4097" s="280">
        <v>3</v>
      </c>
    </row>
    <row r="4098" spans="4:92">
      <c r="D4098" s="273" t="s">
        <v>64</v>
      </c>
      <c r="E4098" s="273" t="s">
        <v>404</v>
      </c>
      <c r="F4098" s="273" t="s">
        <v>431</v>
      </c>
      <c r="G4098" s="273" t="s">
        <v>444</v>
      </c>
      <c r="H4098" s="274">
        <v>45231</v>
      </c>
      <c r="I4098" s="273">
        <v>14464</v>
      </c>
      <c r="J4098" s="273">
        <v>61</v>
      </c>
      <c r="K4098" s="273">
        <v>1771.431</v>
      </c>
      <c r="L4098" s="273" t="s">
        <v>66</v>
      </c>
      <c r="N4098" s="273" t="s">
        <v>107</v>
      </c>
      <c r="W4098" s="273">
        <v>269450</v>
      </c>
      <c r="X4098" s="273" t="s">
        <v>64</v>
      </c>
      <c r="Y4098" s="273" t="s">
        <v>63</v>
      </c>
      <c r="Z4098" s="273" t="s">
        <v>65</v>
      </c>
      <c r="AA4098" s="273" t="s">
        <v>65</v>
      </c>
      <c r="AB4098" s="274">
        <v>44958</v>
      </c>
      <c r="AC4098" s="273">
        <v>11824</v>
      </c>
      <c r="AD4098" s="273">
        <v>5</v>
      </c>
      <c r="AK4098" s="273">
        <v>157086</v>
      </c>
      <c r="BV4098" s="336" t="s">
        <v>83</v>
      </c>
      <c r="BW4098" s="337" t="s">
        <v>63</v>
      </c>
      <c r="BX4098" s="337" t="s">
        <v>172</v>
      </c>
      <c r="BY4098" s="337" t="s">
        <v>184</v>
      </c>
      <c r="BZ4098" s="337" t="s">
        <v>167</v>
      </c>
      <c r="CA4098" s="337" t="s">
        <v>168</v>
      </c>
      <c r="CB4098" s="337" t="s">
        <v>319</v>
      </c>
      <c r="CC4098" s="337" t="s">
        <v>320</v>
      </c>
      <c r="CD4098" s="338">
        <v>15</v>
      </c>
      <c r="CE4098" s="335">
        <v>45017</v>
      </c>
      <c r="CF4098" s="337">
        <v>0</v>
      </c>
      <c r="CG4098" s="337" t="s">
        <v>90</v>
      </c>
      <c r="CH4098" s="337">
        <v>0</v>
      </c>
      <c r="CI4098" s="337" t="s">
        <v>80</v>
      </c>
      <c r="CJ4098" s="337"/>
      <c r="CK4098" s="337"/>
      <c r="CL4098" s="337"/>
      <c r="CM4098" s="337" t="s">
        <v>73</v>
      </c>
      <c r="CN4098" s="337">
        <v>3</v>
      </c>
    </row>
    <row r="4099" spans="4:92">
      <c r="D4099" s="273" t="s">
        <v>64</v>
      </c>
      <c r="E4099" s="273" t="s">
        <v>404</v>
      </c>
      <c r="F4099" s="273" t="s">
        <v>431</v>
      </c>
      <c r="G4099" s="273" t="s">
        <v>444</v>
      </c>
      <c r="H4099" s="274">
        <v>45231</v>
      </c>
      <c r="I4099" s="273">
        <v>14464</v>
      </c>
      <c r="J4099" s="273">
        <v>61</v>
      </c>
      <c r="K4099" s="273">
        <v>67710.3</v>
      </c>
      <c r="L4099" s="273" t="s">
        <v>66</v>
      </c>
      <c r="M4099" s="273">
        <v>8417.0821799999994</v>
      </c>
      <c r="N4099" s="273" t="s">
        <v>115</v>
      </c>
      <c r="W4099" s="273">
        <v>269449</v>
      </c>
      <c r="X4099" s="273" t="s">
        <v>64</v>
      </c>
      <c r="Y4099" s="273" t="s">
        <v>63</v>
      </c>
      <c r="Z4099" s="273" t="s">
        <v>65</v>
      </c>
      <c r="AA4099" s="273" t="s">
        <v>65</v>
      </c>
      <c r="AB4099" s="274">
        <v>44958</v>
      </c>
      <c r="AC4099" s="273">
        <v>11975</v>
      </c>
      <c r="AD4099" s="273">
        <v>5</v>
      </c>
      <c r="AE4099" s="273">
        <v>4.8</v>
      </c>
      <c r="AF4099" s="273" t="s">
        <v>90</v>
      </c>
      <c r="AG4099" s="273" t="s">
        <v>882</v>
      </c>
      <c r="AH4099" s="273" t="s">
        <v>1119</v>
      </c>
      <c r="AI4099" s="273" t="s">
        <v>123</v>
      </c>
      <c r="AJ4099" s="273" t="s">
        <v>214</v>
      </c>
      <c r="AK4099" s="273">
        <v>171197</v>
      </c>
      <c r="BV4099" s="279" t="s">
        <v>83</v>
      </c>
      <c r="BW4099" s="280" t="s">
        <v>63</v>
      </c>
      <c r="BX4099" s="280" t="s">
        <v>228</v>
      </c>
      <c r="BY4099" s="280" t="s">
        <v>244</v>
      </c>
      <c r="BZ4099" s="280" t="s">
        <v>86</v>
      </c>
      <c r="CA4099" s="280" t="s">
        <v>87</v>
      </c>
      <c r="CB4099" s="280" t="s">
        <v>88</v>
      </c>
      <c r="CC4099" s="280" t="s">
        <v>89</v>
      </c>
      <c r="CD4099" s="281">
        <v>3</v>
      </c>
      <c r="CE4099" s="277">
        <v>45078</v>
      </c>
      <c r="CF4099" s="280">
        <v>1724</v>
      </c>
      <c r="CG4099" s="280" t="s">
        <v>80</v>
      </c>
      <c r="CH4099" s="280">
        <v>1724</v>
      </c>
      <c r="CI4099" s="280" t="s">
        <v>80</v>
      </c>
      <c r="CJ4099" s="280"/>
      <c r="CK4099" s="280"/>
      <c r="CL4099" s="280"/>
      <c r="CM4099" s="280" t="s">
        <v>73</v>
      </c>
      <c r="CN4099" s="280">
        <v>3</v>
      </c>
    </row>
    <row r="4100" spans="4:92">
      <c r="D4100" s="273" t="s">
        <v>64</v>
      </c>
      <c r="E4100" s="273" t="s">
        <v>404</v>
      </c>
      <c r="F4100" s="273" t="s">
        <v>431</v>
      </c>
      <c r="G4100" s="273" t="s">
        <v>444</v>
      </c>
      <c r="H4100" s="274">
        <v>45261</v>
      </c>
      <c r="I4100" s="273">
        <v>16933</v>
      </c>
      <c r="J4100" s="273">
        <v>61</v>
      </c>
      <c r="K4100" s="273">
        <v>3746</v>
      </c>
      <c r="L4100" s="273" t="s">
        <v>66</v>
      </c>
      <c r="M4100" s="273">
        <v>0</v>
      </c>
      <c r="N4100" s="273" t="s">
        <v>1010</v>
      </c>
      <c r="O4100" s="273">
        <v>0</v>
      </c>
      <c r="P4100" s="273" t="s">
        <v>1011</v>
      </c>
      <c r="Q4100" s="273" t="s">
        <v>1993</v>
      </c>
      <c r="R4100" s="273" t="s">
        <v>1342</v>
      </c>
      <c r="S4100" s="273" t="s">
        <v>1682</v>
      </c>
      <c r="U4100" s="273" t="s">
        <v>1682</v>
      </c>
      <c r="V4100" s="273" t="s">
        <v>1682</v>
      </c>
      <c r="W4100" s="273">
        <v>311649</v>
      </c>
      <c r="X4100" s="273" t="s">
        <v>64</v>
      </c>
      <c r="Y4100" s="273" t="s">
        <v>63</v>
      </c>
      <c r="Z4100" s="273" t="s">
        <v>65</v>
      </c>
      <c r="AA4100" s="273" t="s">
        <v>65</v>
      </c>
      <c r="AB4100" s="274">
        <v>44958</v>
      </c>
      <c r="AC4100" s="273">
        <v>11975</v>
      </c>
      <c r="AD4100" s="273">
        <v>5</v>
      </c>
      <c r="AE4100" s="273">
        <v>24.4</v>
      </c>
      <c r="AF4100" s="273" t="s">
        <v>90</v>
      </c>
      <c r="AH4100" s="273" t="s">
        <v>1124</v>
      </c>
      <c r="AI4100" s="273" t="s">
        <v>123</v>
      </c>
      <c r="AJ4100" s="273" t="s">
        <v>200</v>
      </c>
      <c r="AK4100" s="273">
        <v>171203</v>
      </c>
      <c r="BV4100" s="336" t="s">
        <v>83</v>
      </c>
      <c r="BW4100" s="337" t="s">
        <v>63</v>
      </c>
      <c r="BX4100" s="337" t="s">
        <v>228</v>
      </c>
      <c r="BY4100" s="337" t="s">
        <v>244</v>
      </c>
      <c r="BZ4100" s="337" t="s">
        <v>86</v>
      </c>
      <c r="CA4100" s="337" t="s">
        <v>87</v>
      </c>
      <c r="CB4100" s="337" t="s">
        <v>101</v>
      </c>
      <c r="CC4100" s="337" t="s">
        <v>102</v>
      </c>
      <c r="CD4100" s="338">
        <v>4</v>
      </c>
      <c r="CE4100" s="335">
        <v>45078</v>
      </c>
      <c r="CF4100" s="337">
        <v>26047</v>
      </c>
      <c r="CG4100" s="337" t="s">
        <v>103</v>
      </c>
      <c r="CH4100" s="337">
        <v>848.09032000000002</v>
      </c>
      <c r="CI4100" s="337" t="s">
        <v>104</v>
      </c>
      <c r="CJ4100" s="337"/>
      <c r="CK4100" s="337"/>
      <c r="CL4100" s="337"/>
      <c r="CM4100" s="337" t="s">
        <v>73</v>
      </c>
      <c r="CN4100" s="337">
        <v>3</v>
      </c>
    </row>
    <row r="4101" spans="4:92">
      <c r="D4101" s="273" t="s">
        <v>64</v>
      </c>
      <c r="E4101" s="273" t="s">
        <v>404</v>
      </c>
      <c r="F4101" s="273" t="s">
        <v>431</v>
      </c>
      <c r="G4101" s="273" t="s">
        <v>444</v>
      </c>
      <c r="H4101" s="274">
        <v>45261</v>
      </c>
      <c r="I4101" s="273">
        <v>16933</v>
      </c>
      <c r="J4101" s="273">
        <v>61</v>
      </c>
      <c r="K4101" s="273">
        <v>770</v>
      </c>
      <c r="L4101" s="273" t="s">
        <v>1202</v>
      </c>
      <c r="M4101" s="273">
        <v>2323.32321</v>
      </c>
      <c r="N4101" s="273" t="s">
        <v>1203</v>
      </c>
      <c r="P4101" s="273" t="s">
        <v>1011</v>
      </c>
      <c r="Q4101" s="273" t="s">
        <v>1012</v>
      </c>
      <c r="R4101" s="273" t="s">
        <v>1336</v>
      </c>
      <c r="S4101" s="273" t="s">
        <v>1995</v>
      </c>
      <c r="T4101" s="273" t="s">
        <v>1996</v>
      </c>
      <c r="U4101" s="273" t="s">
        <v>73</v>
      </c>
      <c r="V4101" s="273" t="s">
        <v>1997</v>
      </c>
      <c r="W4101" s="273">
        <v>337976</v>
      </c>
      <c r="X4101" s="273" t="s">
        <v>64</v>
      </c>
      <c r="Y4101" s="273" t="s">
        <v>63</v>
      </c>
      <c r="Z4101" s="273" t="s">
        <v>65</v>
      </c>
      <c r="AA4101" s="273" t="s">
        <v>65</v>
      </c>
      <c r="AB4101" s="274">
        <v>44958</v>
      </c>
      <c r="AC4101" s="273">
        <v>11975</v>
      </c>
      <c r="AD4101" s="273">
        <v>5</v>
      </c>
      <c r="AE4101" s="273">
        <v>0.4</v>
      </c>
      <c r="AF4101" s="273" t="s">
        <v>90</v>
      </c>
      <c r="AG4101" s="273" t="s">
        <v>625</v>
      </c>
      <c r="AH4101" s="273" t="s">
        <v>1129</v>
      </c>
      <c r="AI4101" s="273" t="s">
        <v>123</v>
      </c>
      <c r="AJ4101" s="273" t="s">
        <v>627</v>
      </c>
      <c r="AK4101" s="273">
        <v>171208</v>
      </c>
      <c r="BV4101" s="279" t="s">
        <v>83</v>
      </c>
      <c r="BW4101" s="280" t="s">
        <v>63</v>
      </c>
      <c r="BX4101" s="280" t="s">
        <v>228</v>
      </c>
      <c r="BY4101" s="280" t="s">
        <v>244</v>
      </c>
      <c r="BZ4101" s="280" t="s">
        <v>110</v>
      </c>
      <c r="CA4101" s="280" t="s">
        <v>111</v>
      </c>
      <c r="CB4101" s="280" t="s">
        <v>112</v>
      </c>
      <c r="CC4101" s="280" t="s">
        <v>113</v>
      </c>
      <c r="CD4101" s="281">
        <v>4</v>
      </c>
      <c r="CE4101" s="277">
        <v>45078</v>
      </c>
      <c r="CF4101" s="280"/>
      <c r="CG4101" s="280"/>
      <c r="CH4101" s="280"/>
      <c r="CI4101" s="280" t="s">
        <v>80</v>
      </c>
      <c r="CJ4101" s="280"/>
      <c r="CK4101" s="280"/>
      <c r="CL4101" s="280"/>
      <c r="CM4101" s="280" t="s">
        <v>73</v>
      </c>
      <c r="CN4101" s="280">
        <v>3</v>
      </c>
    </row>
    <row r="4102" spans="4:92">
      <c r="D4102" s="273" t="s">
        <v>64</v>
      </c>
      <c r="E4102" s="273" t="s">
        <v>404</v>
      </c>
      <c r="F4102" s="273" t="s">
        <v>431</v>
      </c>
      <c r="G4102" s="273" t="s">
        <v>444</v>
      </c>
      <c r="H4102" s="274">
        <v>45261</v>
      </c>
      <c r="I4102" s="273">
        <v>16933</v>
      </c>
      <c r="J4102" s="273">
        <v>61</v>
      </c>
      <c r="K4102" s="273">
        <v>479.90600000000001</v>
      </c>
      <c r="L4102" s="273" t="s">
        <v>66</v>
      </c>
      <c r="N4102" s="273" t="s">
        <v>107</v>
      </c>
      <c r="W4102" s="273">
        <v>311648</v>
      </c>
      <c r="X4102" s="273" t="s">
        <v>64</v>
      </c>
      <c r="Y4102" s="273" t="s">
        <v>63</v>
      </c>
      <c r="Z4102" s="273" t="s">
        <v>65</v>
      </c>
      <c r="AA4102" s="273" t="s">
        <v>65</v>
      </c>
      <c r="AB4102" s="274">
        <v>44958</v>
      </c>
      <c r="AC4102" s="273">
        <v>11975</v>
      </c>
      <c r="AD4102" s="273">
        <v>5</v>
      </c>
      <c r="AE4102" s="273">
        <v>4.4000000000000004</v>
      </c>
      <c r="AF4102" s="273" t="s">
        <v>90</v>
      </c>
      <c r="AH4102" s="273" t="s">
        <v>1096</v>
      </c>
      <c r="AI4102" s="273" t="s">
        <v>123</v>
      </c>
      <c r="AJ4102" s="273" t="s">
        <v>200</v>
      </c>
      <c r="AK4102" s="273">
        <v>171344</v>
      </c>
      <c r="BV4102" s="336" t="s">
        <v>83</v>
      </c>
      <c r="BW4102" s="337" t="s">
        <v>63</v>
      </c>
      <c r="BX4102" s="337" t="s">
        <v>228</v>
      </c>
      <c r="BY4102" s="337" t="s">
        <v>244</v>
      </c>
      <c r="BZ4102" s="337" t="s">
        <v>110</v>
      </c>
      <c r="CA4102" s="337" t="s">
        <v>111</v>
      </c>
      <c r="CB4102" s="337" t="s">
        <v>117</v>
      </c>
      <c r="CC4102" s="337" t="s">
        <v>118</v>
      </c>
      <c r="CD4102" s="338">
        <v>5</v>
      </c>
      <c r="CE4102" s="335">
        <v>45078</v>
      </c>
      <c r="CF4102" s="337"/>
      <c r="CG4102" s="337"/>
      <c r="CH4102" s="337"/>
      <c r="CI4102" s="337" t="s">
        <v>104</v>
      </c>
      <c r="CJ4102" s="337"/>
      <c r="CK4102" s="337"/>
      <c r="CL4102" s="337"/>
      <c r="CM4102" s="337" t="s">
        <v>73</v>
      </c>
      <c r="CN4102" s="337">
        <v>3</v>
      </c>
    </row>
    <row r="4103" spans="4:92">
      <c r="D4103" s="273" t="s">
        <v>83</v>
      </c>
      <c r="E4103" s="273" t="s">
        <v>75</v>
      </c>
      <c r="F4103" s="273" t="s">
        <v>357</v>
      </c>
      <c r="G4103" s="273" t="s">
        <v>678</v>
      </c>
      <c r="H4103" s="274">
        <v>45261</v>
      </c>
      <c r="I4103" s="273">
        <v>16997</v>
      </c>
      <c r="J4103" s="273">
        <v>720</v>
      </c>
      <c r="W4103" s="273">
        <v>313215</v>
      </c>
      <c r="X4103" s="273" t="s">
        <v>64</v>
      </c>
      <c r="Y4103" s="273" t="s">
        <v>63</v>
      </c>
      <c r="Z4103" s="273" t="s">
        <v>65</v>
      </c>
      <c r="AA4103" s="273" t="s">
        <v>65</v>
      </c>
      <c r="AB4103" s="274">
        <v>44958</v>
      </c>
      <c r="AC4103" s="273">
        <v>11975</v>
      </c>
      <c r="AD4103" s="273">
        <v>5</v>
      </c>
      <c r="AE4103" s="273">
        <v>1.9</v>
      </c>
      <c r="AF4103" s="273" t="s">
        <v>90</v>
      </c>
      <c r="AG4103" s="273" t="s">
        <v>703</v>
      </c>
      <c r="AH4103" s="273" t="s">
        <v>1135</v>
      </c>
      <c r="AI4103" s="273" t="s">
        <v>123</v>
      </c>
      <c r="AJ4103" s="273" t="s">
        <v>124</v>
      </c>
      <c r="AK4103" s="273">
        <v>171219</v>
      </c>
      <c r="BV4103" s="279" t="s">
        <v>83</v>
      </c>
      <c r="BW4103" s="280" t="s">
        <v>63</v>
      </c>
      <c r="BX4103" s="280" t="s">
        <v>228</v>
      </c>
      <c r="BY4103" s="280" t="s">
        <v>244</v>
      </c>
      <c r="BZ4103" s="280" t="s">
        <v>126</v>
      </c>
      <c r="CA4103" s="280" t="s">
        <v>127</v>
      </c>
      <c r="CB4103" s="280" t="s">
        <v>128</v>
      </c>
      <c r="CC4103" s="280" t="s">
        <v>129</v>
      </c>
      <c r="CD4103" s="281">
        <v>6</v>
      </c>
      <c r="CE4103" s="277">
        <v>45078</v>
      </c>
      <c r="CF4103" s="280"/>
      <c r="CG4103" s="280"/>
      <c r="CH4103" s="280"/>
      <c r="CI4103" s="280" t="s">
        <v>80</v>
      </c>
      <c r="CJ4103" s="280"/>
      <c r="CK4103" s="280"/>
      <c r="CL4103" s="280"/>
      <c r="CM4103" s="280" t="s">
        <v>73</v>
      </c>
      <c r="CN4103" s="280">
        <v>3</v>
      </c>
    </row>
    <row r="4104" spans="4:92">
      <c r="D4104" s="273" t="s">
        <v>83</v>
      </c>
      <c r="E4104" s="273" t="s">
        <v>75</v>
      </c>
      <c r="F4104" s="273" t="s">
        <v>357</v>
      </c>
      <c r="G4104" s="273" t="s">
        <v>678</v>
      </c>
      <c r="H4104" s="274">
        <v>45261</v>
      </c>
      <c r="I4104" s="273">
        <v>16997</v>
      </c>
      <c r="J4104" s="273">
        <v>720</v>
      </c>
      <c r="K4104" s="273">
        <v>544.79999999999995</v>
      </c>
      <c r="L4104" s="273" t="s">
        <v>66</v>
      </c>
      <c r="M4104" s="273">
        <v>78.314999999999998</v>
      </c>
      <c r="N4104" s="273" t="s">
        <v>115</v>
      </c>
      <c r="W4104" s="273">
        <v>313239</v>
      </c>
      <c r="X4104" s="273" t="s">
        <v>64</v>
      </c>
      <c r="Y4104" s="273" t="s">
        <v>63</v>
      </c>
      <c r="Z4104" s="273" t="s">
        <v>65</v>
      </c>
      <c r="AA4104" s="273" t="s">
        <v>65</v>
      </c>
      <c r="AB4104" s="274">
        <v>44958</v>
      </c>
      <c r="AC4104" s="273">
        <v>11975</v>
      </c>
      <c r="AD4104" s="273">
        <v>5</v>
      </c>
      <c r="AE4104" s="273">
        <v>0.2</v>
      </c>
      <c r="AF4104" s="273" t="s">
        <v>90</v>
      </c>
      <c r="AG4104" s="273" t="s">
        <v>819</v>
      </c>
      <c r="AH4104" s="273" t="s">
        <v>1415</v>
      </c>
      <c r="AI4104" s="273" t="s">
        <v>199</v>
      </c>
      <c r="AJ4104" s="273" t="s">
        <v>200</v>
      </c>
      <c r="AK4104" s="273">
        <v>171224</v>
      </c>
      <c r="BV4104" s="336" t="s">
        <v>83</v>
      </c>
      <c r="BW4104" s="337" t="s">
        <v>63</v>
      </c>
      <c r="BX4104" s="337" t="s">
        <v>228</v>
      </c>
      <c r="BY4104" s="337" t="s">
        <v>244</v>
      </c>
      <c r="BZ4104" s="337" t="s">
        <v>138</v>
      </c>
      <c r="CA4104" s="337" t="s">
        <v>139</v>
      </c>
      <c r="CB4104" s="337" t="s">
        <v>140</v>
      </c>
      <c r="CC4104" s="337" t="s">
        <v>141</v>
      </c>
      <c r="CD4104" s="338">
        <v>9</v>
      </c>
      <c r="CE4104" s="335">
        <v>45078</v>
      </c>
      <c r="CF4104" s="337">
        <v>0</v>
      </c>
      <c r="CG4104" s="337" t="s">
        <v>80</v>
      </c>
      <c r="CH4104" s="337">
        <v>0</v>
      </c>
      <c r="CI4104" s="337" t="s">
        <v>80</v>
      </c>
      <c r="CJ4104" s="337"/>
      <c r="CK4104" s="337"/>
      <c r="CL4104" s="337"/>
      <c r="CM4104" s="337" t="s">
        <v>73</v>
      </c>
      <c r="CN4104" s="337">
        <v>3</v>
      </c>
    </row>
    <row r="4105" spans="4:92">
      <c r="D4105" s="273" t="s">
        <v>83</v>
      </c>
      <c r="E4105" s="273" t="s">
        <v>75</v>
      </c>
      <c r="F4105" s="273" t="s">
        <v>357</v>
      </c>
      <c r="G4105" s="273" t="s">
        <v>678</v>
      </c>
      <c r="H4105" s="274">
        <v>45261</v>
      </c>
      <c r="I4105" s="273">
        <v>16997</v>
      </c>
      <c r="J4105" s="273">
        <v>720</v>
      </c>
      <c r="K4105" s="273">
        <v>0</v>
      </c>
      <c r="L4105" s="273" t="s">
        <v>66</v>
      </c>
      <c r="N4105" s="273" t="s">
        <v>107</v>
      </c>
      <c r="W4105" s="273">
        <v>313240</v>
      </c>
      <c r="X4105" s="273" t="s">
        <v>64</v>
      </c>
      <c r="Y4105" s="273" t="s">
        <v>63</v>
      </c>
      <c r="Z4105" s="273" t="s">
        <v>65</v>
      </c>
      <c r="AA4105" s="273" t="s">
        <v>65</v>
      </c>
      <c r="AB4105" s="274">
        <v>44958</v>
      </c>
      <c r="AC4105" s="273">
        <v>11975</v>
      </c>
      <c r="AD4105" s="273">
        <v>5</v>
      </c>
      <c r="AE4105" s="273">
        <v>1</v>
      </c>
      <c r="AF4105" s="273" t="s">
        <v>90</v>
      </c>
      <c r="AG4105" s="273" t="s">
        <v>1110</v>
      </c>
      <c r="AH4105" s="273" t="s">
        <v>1111</v>
      </c>
      <c r="AI4105" s="273" t="s">
        <v>199</v>
      </c>
      <c r="AJ4105" s="273" t="s">
        <v>200</v>
      </c>
      <c r="AK4105" s="273">
        <v>171230</v>
      </c>
      <c r="BV4105" s="279" t="s">
        <v>83</v>
      </c>
      <c r="BW4105" s="280" t="s">
        <v>63</v>
      </c>
      <c r="BX4105" s="280" t="s">
        <v>228</v>
      </c>
      <c r="BY4105" s="280" t="s">
        <v>244</v>
      </c>
      <c r="BZ4105" s="280" t="s">
        <v>126</v>
      </c>
      <c r="CA4105" s="280" t="s">
        <v>127</v>
      </c>
      <c r="CB4105" s="280" t="s">
        <v>133</v>
      </c>
      <c r="CC4105" s="280" t="s">
        <v>134</v>
      </c>
      <c r="CD4105" s="281">
        <v>7</v>
      </c>
      <c r="CE4105" s="277">
        <v>45078</v>
      </c>
      <c r="CF4105" s="280"/>
      <c r="CG4105" s="280"/>
      <c r="CH4105" s="280"/>
      <c r="CI4105" s="280" t="s">
        <v>104</v>
      </c>
      <c r="CJ4105" s="280"/>
      <c r="CK4105" s="280"/>
      <c r="CL4105" s="280"/>
      <c r="CM4105" s="280" t="s">
        <v>73</v>
      </c>
      <c r="CN4105" s="280">
        <v>3</v>
      </c>
    </row>
    <row r="4106" spans="4:92">
      <c r="D4106" s="273" t="s">
        <v>83</v>
      </c>
      <c r="E4106" s="273" t="s">
        <v>75</v>
      </c>
      <c r="F4106" s="273" t="s">
        <v>357</v>
      </c>
      <c r="G4106" s="273" t="s">
        <v>644</v>
      </c>
      <c r="H4106" s="274">
        <v>44927</v>
      </c>
      <c r="I4106" s="273">
        <v>16176</v>
      </c>
      <c r="J4106" s="273">
        <v>709</v>
      </c>
      <c r="W4106" s="273">
        <v>302051</v>
      </c>
      <c r="X4106" s="273" t="s">
        <v>64</v>
      </c>
      <c r="Y4106" s="273" t="s">
        <v>63</v>
      </c>
      <c r="Z4106" s="273" t="s">
        <v>65</v>
      </c>
      <c r="AA4106" s="273" t="s">
        <v>65</v>
      </c>
      <c r="AB4106" s="274">
        <v>44986</v>
      </c>
      <c r="AC4106" s="273">
        <v>11862</v>
      </c>
      <c r="AD4106" s="273">
        <v>5</v>
      </c>
      <c r="AK4106" s="273">
        <v>157808</v>
      </c>
      <c r="BV4106" s="336" t="s">
        <v>83</v>
      </c>
      <c r="BW4106" s="337" t="s">
        <v>63</v>
      </c>
      <c r="BX4106" s="337" t="s">
        <v>228</v>
      </c>
      <c r="BY4106" s="337" t="s">
        <v>244</v>
      </c>
      <c r="BZ4106" s="337" t="s">
        <v>167</v>
      </c>
      <c r="CA4106" s="337" t="s">
        <v>168</v>
      </c>
      <c r="CB4106" s="337" t="s">
        <v>169</v>
      </c>
      <c r="CC4106" s="337" t="s">
        <v>170</v>
      </c>
      <c r="CD4106" s="338">
        <v>12</v>
      </c>
      <c r="CE4106" s="335">
        <v>45078</v>
      </c>
      <c r="CF4106" s="337">
        <v>414</v>
      </c>
      <c r="CG4106" s="337" t="s">
        <v>80</v>
      </c>
      <c r="CH4106" s="337">
        <v>414</v>
      </c>
      <c r="CI4106" s="337" t="s">
        <v>80</v>
      </c>
      <c r="CJ4106" s="337"/>
      <c r="CK4106" s="337"/>
      <c r="CL4106" s="337"/>
      <c r="CM4106" s="337" t="s">
        <v>73</v>
      </c>
      <c r="CN4106" s="337">
        <v>3</v>
      </c>
    </row>
    <row r="4107" spans="4:92">
      <c r="D4107" s="273" t="s">
        <v>83</v>
      </c>
      <c r="E4107" s="273" t="s">
        <v>75</v>
      </c>
      <c r="F4107" s="273" t="s">
        <v>357</v>
      </c>
      <c r="G4107" s="273" t="s">
        <v>644</v>
      </c>
      <c r="H4107" s="274">
        <v>44927</v>
      </c>
      <c r="I4107" s="273">
        <v>16176</v>
      </c>
      <c r="J4107" s="273">
        <v>709</v>
      </c>
      <c r="K4107" s="273">
        <v>0</v>
      </c>
      <c r="L4107" s="273" t="s">
        <v>66</v>
      </c>
      <c r="N4107" s="273" t="s">
        <v>107</v>
      </c>
      <c r="W4107" s="273">
        <v>302076</v>
      </c>
      <c r="X4107" s="273" t="s">
        <v>64</v>
      </c>
      <c r="Y4107" s="273" t="s">
        <v>63</v>
      </c>
      <c r="Z4107" s="273" t="s">
        <v>65</v>
      </c>
      <c r="AA4107" s="273" t="s">
        <v>65</v>
      </c>
      <c r="AB4107" s="274">
        <v>44986</v>
      </c>
      <c r="AC4107" s="273">
        <v>12008</v>
      </c>
      <c r="AD4107" s="273">
        <v>5</v>
      </c>
      <c r="AE4107" s="273">
        <v>5</v>
      </c>
      <c r="AF4107" s="273" t="s">
        <v>90</v>
      </c>
      <c r="AG4107" s="273" t="s">
        <v>882</v>
      </c>
      <c r="AH4107" s="273" t="s">
        <v>1119</v>
      </c>
      <c r="AI4107" s="273" t="s">
        <v>123</v>
      </c>
      <c r="AJ4107" s="273" t="s">
        <v>214</v>
      </c>
      <c r="AK4107" s="273">
        <v>171245</v>
      </c>
      <c r="BV4107" s="279" t="s">
        <v>83</v>
      </c>
      <c r="BW4107" s="280" t="s">
        <v>63</v>
      </c>
      <c r="BX4107" s="280" t="s">
        <v>228</v>
      </c>
      <c r="BY4107" s="280" t="s">
        <v>244</v>
      </c>
      <c r="BZ4107" s="280" t="s">
        <v>151</v>
      </c>
      <c r="CA4107" s="280" t="s">
        <v>152</v>
      </c>
      <c r="CB4107" s="280" t="s">
        <v>161</v>
      </c>
      <c r="CC4107" s="280" t="s">
        <v>162</v>
      </c>
      <c r="CD4107" s="281">
        <v>11</v>
      </c>
      <c r="CE4107" s="277">
        <v>45078</v>
      </c>
      <c r="CF4107" s="280">
        <v>674</v>
      </c>
      <c r="CG4107" s="280" t="s">
        <v>80</v>
      </c>
      <c r="CH4107" s="280">
        <v>674</v>
      </c>
      <c r="CI4107" s="280" t="s">
        <v>80</v>
      </c>
      <c r="CJ4107" s="280"/>
      <c r="CK4107" s="280"/>
      <c r="CL4107" s="280"/>
      <c r="CM4107" s="280" t="s">
        <v>73</v>
      </c>
      <c r="CN4107" s="280">
        <v>3</v>
      </c>
    </row>
    <row r="4108" spans="4:92">
      <c r="D4108" s="273" t="s">
        <v>83</v>
      </c>
      <c r="E4108" s="273" t="s">
        <v>75</v>
      </c>
      <c r="F4108" s="273" t="s">
        <v>357</v>
      </c>
      <c r="G4108" s="273" t="s">
        <v>644</v>
      </c>
      <c r="H4108" s="274">
        <v>44927</v>
      </c>
      <c r="I4108" s="273">
        <v>16176</v>
      </c>
      <c r="J4108" s="273">
        <v>709</v>
      </c>
      <c r="K4108" s="273">
        <v>9931.33</v>
      </c>
      <c r="L4108" s="273" t="s">
        <v>66</v>
      </c>
      <c r="M4108" s="273">
        <v>1032.449875</v>
      </c>
      <c r="N4108" s="273" t="s">
        <v>115</v>
      </c>
      <c r="W4108" s="273">
        <v>302075</v>
      </c>
      <c r="X4108" s="273" t="s">
        <v>64</v>
      </c>
      <c r="Y4108" s="273" t="s">
        <v>63</v>
      </c>
      <c r="Z4108" s="273" t="s">
        <v>65</v>
      </c>
      <c r="AA4108" s="273" t="s">
        <v>65</v>
      </c>
      <c r="AB4108" s="274">
        <v>44986</v>
      </c>
      <c r="AC4108" s="273">
        <v>12008</v>
      </c>
      <c r="AD4108" s="273">
        <v>5</v>
      </c>
      <c r="AE4108" s="273">
        <v>33.4</v>
      </c>
      <c r="AF4108" s="273" t="s">
        <v>90</v>
      </c>
      <c r="AH4108" s="273" t="s">
        <v>1124</v>
      </c>
      <c r="AI4108" s="273" t="s">
        <v>123</v>
      </c>
      <c r="AJ4108" s="273" t="s">
        <v>200</v>
      </c>
      <c r="AK4108" s="273">
        <v>171251</v>
      </c>
      <c r="BV4108" s="336" t="s">
        <v>83</v>
      </c>
      <c r="BW4108" s="337" t="s">
        <v>63</v>
      </c>
      <c r="BX4108" s="337" t="s">
        <v>228</v>
      </c>
      <c r="BY4108" s="337" t="s">
        <v>244</v>
      </c>
      <c r="BZ4108" s="337" t="s">
        <v>151</v>
      </c>
      <c r="CA4108" s="337" t="s">
        <v>152</v>
      </c>
      <c r="CB4108" s="337" t="s">
        <v>153</v>
      </c>
      <c r="CC4108" s="337" t="s">
        <v>154</v>
      </c>
      <c r="CD4108" s="338">
        <v>10</v>
      </c>
      <c r="CE4108" s="335">
        <v>45078</v>
      </c>
      <c r="CF4108" s="337">
        <v>1724</v>
      </c>
      <c r="CG4108" s="337" t="s">
        <v>80</v>
      </c>
      <c r="CH4108" s="337">
        <v>1724</v>
      </c>
      <c r="CI4108" s="337" t="s">
        <v>80</v>
      </c>
      <c r="CJ4108" s="337"/>
      <c r="CK4108" s="337"/>
      <c r="CL4108" s="337"/>
      <c r="CM4108" s="337" t="s">
        <v>73</v>
      </c>
      <c r="CN4108" s="337">
        <v>3</v>
      </c>
    </row>
    <row r="4109" spans="4:92">
      <c r="D4109" s="273" t="s">
        <v>83</v>
      </c>
      <c r="E4109" s="273" t="s">
        <v>75</v>
      </c>
      <c r="F4109" s="273" t="s">
        <v>357</v>
      </c>
      <c r="G4109" s="273" t="s">
        <v>619</v>
      </c>
      <c r="H4109" s="274">
        <v>44927</v>
      </c>
      <c r="I4109" s="273">
        <v>11178</v>
      </c>
      <c r="J4109" s="273">
        <v>701</v>
      </c>
      <c r="W4109" s="273">
        <v>138049</v>
      </c>
      <c r="X4109" s="273" t="s">
        <v>64</v>
      </c>
      <c r="Y4109" s="273" t="s">
        <v>63</v>
      </c>
      <c r="Z4109" s="273" t="s">
        <v>65</v>
      </c>
      <c r="AA4109" s="273" t="s">
        <v>65</v>
      </c>
      <c r="AB4109" s="274">
        <v>44986</v>
      </c>
      <c r="AC4109" s="273">
        <v>12008</v>
      </c>
      <c r="AD4109" s="273">
        <v>5</v>
      </c>
      <c r="AE4109" s="273">
        <v>0.4</v>
      </c>
      <c r="AF4109" s="273" t="s">
        <v>90</v>
      </c>
      <c r="AG4109" s="273" t="s">
        <v>625</v>
      </c>
      <c r="AH4109" s="273" t="s">
        <v>1129</v>
      </c>
      <c r="AI4109" s="273" t="s">
        <v>123</v>
      </c>
      <c r="AJ4109" s="273" t="s">
        <v>627</v>
      </c>
      <c r="AK4109" s="273">
        <v>171256</v>
      </c>
      <c r="BV4109" s="279" t="s">
        <v>83</v>
      </c>
      <c r="BW4109" s="280" t="s">
        <v>63</v>
      </c>
      <c r="BX4109" s="280" t="s">
        <v>228</v>
      </c>
      <c r="BY4109" s="280" t="s">
        <v>237</v>
      </c>
      <c r="BZ4109" s="280" t="s">
        <v>86</v>
      </c>
      <c r="CA4109" s="280" t="s">
        <v>87</v>
      </c>
      <c r="CB4109" s="280" t="s">
        <v>179</v>
      </c>
      <c r="CC4109" s="280" t="s">
        <v>180</v>
      </c>
      <c r="CD4109" s="281">
        <v>1</v>
      </c>
      <c r="CE4109" s="277">
        <v>45261</v>
      </c>
      <c r="CF4109" s="280"/>
      <c r="CG4109" s="280" t="s">
        <v>181</v>
      </c>
      <c r="CH4109" s="280"/>
      <c r="CI4109" s="280" t="s">
        <v>181</v>
      </c>
      <c r="CJ4109" s="280" t="s">
        <v>1439</v>
      </c>
      <c r="CK4109" s="280"/>
      <c r="CL4109" s="280"/>
      <c r="CM4109" s="280" t="s">
        <v>73</v>
      </c>
      <c r="CN4109" s="280">
        <v>3</v>
      </c>
    </row>
    <row r="4110" spans="4:92">
      <c r="D4110" s="273" t="s">
        <v>83</v>
      </c>
      <c r="E4110" s="273" t="s">
        <v>75</v>
      </c>
      <c r="F4110" s="273" t="s">
        <v>357</v>
      </c>
      <c r="G4110" s="273" t="s">
        <v>619</v>
      </c>
      <c r="H4110" s="274">
        <v>44927</v>
      </c>
      <c r="I4110" s="273">
        <v>11178</v>
      </c>
      <c r="J4110" s="273">
        <v>701</v>
      </c>
      <c r="K4110" s="273">
        <v>2484.3000000000002</v>
      </c>
      <c r="L4110" s="273" t="s">
        <v>66</v>
      </c>
      <c r="M4110" s="273">
        <v>297.16000000000003</v>
      </c>
      <c r="N4110" s="273" t="s">
        <v>115</v>
      </c>
      <c r="W4110" s="273">
        <v>138073</v>
      </c>
      <c r="X4110" s="273" t="s">
        <v>64</v>
      </c>
      <c r="Y4110" s="273" t="s">
        <v>63</v>
      </c>
      <c r="Z4110" s="273" t="s">
        <v>65</v>
      </c>
      <c r="AA4110" s="273" t="s">
        <v>65</v>
      </c>
      <c r="AB4110" s="274">
        <v>44986</v>
      </c>
      <c r="AC4110" s="273">
        <v>12008</v>
      </c>
      <c r="AD4110" s="273">
        <v>5</v>
      </c>
      <c r="AE4110" s="273">
        <v>5</v>
      </c>
      <c r="AF4110" s="273" t="s">
        <v>90</v>
      </c>
      <c r="AH4110" s="273" t="s">
        <v>1096</v>
      </c>
      <c r="AI4110" s="273" t="s">
        <v>123</v>
      </c>
      <c r="AJ4110" s="273" t="s">
        <v>200</v>
      </c>
      <c r="AK4110" s="273">
        <v>171349</v>
      </c>
      <c r="BV4110" s="336" t="s">
        <v>83</v>
      </c>
      <c r="BW4110" s="337" t="s">
        <v>63</v>
      </c>
      <c r="BX4110" s="337" t="s">
        <v>228</v>
      </c>
      <c r="BY4110" s="337" t="s">
        <v>237</v>
      </c>
      <c r="BZ4110" s="337" t="s">
        <v>86</v>
      </c>
      <c r="CA4110" s="337" t="s">
        <v>87</v>
      </c>
      <c r="CB4110" s="337" t="s">
        <v>217</v>
      </c>
      <c r="CC4110" s="337" t="s">
        <v>218</v>
      </c>
      <c r="CD4110" s="338">
        <v>2</v>
      </c>
      <c r="CE4110" s="335">
        <v>45261</v>
      </c>
      <c r="CF4110" s="337"/>
      <c r="CG4110" s="337" t="s">
        <v>181</v>
      </c>
      <c r="CH4110" s="337"/>
      <c r="CI4110" s="337" t="s">
        <v>181</v>
      </c>
      <c r="CJ4110" s="337" t="s">
        <v>573</v>
      </c>
      <c r="CK4110" s="337"/>
      <c r="CL4110" s="337"/>
      <c r="CM4110" s="337" t="s">
        <v>73</v>
      </c>
      <c r="CN4110" s="337">
        <v>3</v>
      </c>
    </row>
    <row r="4111" spans="4:92">
      <c r="D4111" s="273" t="s">
        <v>83</v>
      </c>
      <c r="E4111" s="273" t="s">
        <v>75</v>
      </c>
      <c r="F4111" s="273" t="s">
        <v>357</v>
      </c>
      <c r="G4111" s="273" t="s">
        <v>619</v>
      </c>
      <c r="H4111" s="274">
        <v>44927</v>
      </c>
      <c r="I4111" s="273">
        <v>11178</v>
      </c>
      <c r="J4111" s="273">
        <v>701</v>
      </c>
      <c r="K4111" s="273">
        <v>0</v>
      </c>
      <c r="L4111" s="273" t="s">
        <v>66</v>
      </c>
      <c r="N4111" s="273" t="s">
        <v>107</v>
      </c>
      <c r="W4111" s="273">
        <v>138074</v>
      </c>
      <c r="X4111" s="273" t="s">
        <v>64</v>
      </c>
      <c r="Y4111" s="273" t="s">
        <v>63</v>
      </c>
      <c r="Z4111" s="273" t="s">
        <v>65</v>
      </c>
      <c r="AA4111" s="273" t="s">
        <v>65</v>
      </c>
      <c r="AB4111" s="274">
        <v>44986</v>
      </c>
      <c r="AC4111" s="273">
        <v>12008</v>
      </c>
      <c r="AD4111" s="273">
        <v>5</v>
      </c>
      <c r="AE4111" s="273">
        <v>1.9</v>
      </c>
      <c r="AF4111" s="273" t="s">
        <v>90</v>
      </c>
      <c r="AG4111" s="273" t="s">
        <v>703</v>
      </c>
      <c r="AH4111" s="273" t="s">
        <v>1135</v>
      </c>
      <c r="AI4111" s="273" t="s">
        <v>123</v>
      </c>
      <c r="AJ4111" s="273" t="s">
        <v>124</v>
      </c>
      <c r="AK4111" s="273">
        <v>171267</v>
      </c>
      <c r="BV4111" s="279" t="s">
        <v>83</v>
      </c>
      <c r="BW4111" s="280" t="s">
        <v>63</v>
      </c>
      <c r="BX4111" s="280" t="s">
        <v>228</v>
      </c>
      <c r="BY4111" s="280" t="s">
        <v>237</v>
      </c>
      <c r="BZ4111" s="280" t="s">
        <v>204</v>
      </c>
      <c r="CA4111" s="280" t="s">
        <v>205</v>
      </c>
      <c r="CB4111" s="280" t="s">
        <v>206</v>
      </c>
      <c r="CC4111" s="280" t="s">
        <v>207</v>
      </c>
      <c r="CD4111" s="281">
        <v>0</v>
      </c>
      <c r="CE4111" s="277">
        <v>45261</v>
      </c>
      <c r="CF4111" s="280"/>
      <c r="CG4111" s="280" t="s">
        <v>181</v>
      </c>
      <c r="CH4111" s="280"/>
      <c r="CI4111" s="280" t="s">
        <v>208</v>
      </c>
      <c r="CJ4111" s="280" t="s">
        <v>209</v>
      </c>
      <c r="CK4111" s="280"/>
      <c r="CL4111" s="280"/>
      <c r="CM4111" s="280" t="s">
        <v>73</v>
      </c>
      <c r="CN4111" s="280">
        <v>3</v>
      </c>
    </row>
    <row r="4112" spans="4:92">
      <c r="D4112" s="273" t="s">
        <v>83</v>
      </c>
      <c r="E4112" s="273" t="s">
        <v>75</v>
      </c>
      <c r="F4112" s="273" t="s">
        <v>357</v>
      </c>
      <c r="G4112" s="273" t="s">
        <v>619</v>
      </c>
      <c r="H4112" s="274">
        <v>44958</v>
      </c>
      <c r="I4112" s="273">
        <v>11340</v>
      </c>
      <c r="J4112" s="273">
        <v>701</v>
      </c>
      <c r="W4112" s="273">
        <v>142747</v>
      </c>
      <c r="X4112" s="273" t="s">
        <v>64</v>
      </c>
      <c r="Y4112" s="273" t="s">
        <v>63</v>
      </c>
      <c r="Z4112" s="273" t="s">
        <v>65</v>
      </c>
      <c r="AA4112" s="273" t="s">
        <v>65</v>
      </c>
      <c r="AB4112" s="274">
        <v>44986</v>
      </c>
      <c r="AC4112" s="273">
        <v>12008</v>
      </c>
      <c r="AD4112" s="273">
        <v>5</v>
      </c>
      <c r="AE4112" s="273">
        <v>2.5</v>
      </c>
      <c r="AF4112" s="273" t="s">
        <v>90</v>
      </c>
      <c r="AG4112" s="273" t="s">
        <v>1110</v>
      </c>
      <c r="AH4112" s="273" t="s">
        <v>1111</v>
      </c>
      <c r="AI4112" s="273" t="s">
        <v>199</v>
      </c>
      <c r="AJ4112" s="273" t="s">
        <v>200</v>
      </c>
      <c r="AK4112" s="273">
        <v>171278</v>
      </c>
      <c r="BV4112" s="336" t="s">
        <v>83</v>
      </c>
      <c r="BW4112" s="337" t="s">
        <v>63</v>
      </c>
      <c r="BX4112" s="337" t="s">
        <v>228</v>
      </c>
      <c r="BY4112" s="337" t="s">
        <v>237</v>
      </c>
      <c r="BZ4112" s="337" t="s">
        <v>86</v>
      </c>
      <c r="CA4112" s="337" t="s">
        <v>87</v>
      </c>
      <c r="CB4112" s="337" t="s">
        <v>233</v>
      </c>
      <c r="CC4112" s="337" t="s">
        <v>234</v>
      </c>
      <c r="CD4112" s="338">
        <v>1</v>
      </c>
      <c r="CE4112" s="335">
        <v>45261</v>
      </c>
      <c r="CF4112" s="337"/>
      <c r="CG4112" s="337" t="s">
        <v>181</v>
      </c>
      <c r="CH4112" s="337"/>
      <c r="CI4112" s="337" t="s">
        <v>181</v>
      </c>
      <c r="CJ4112" s="337" t="s">
        <v>1465</v>
      </c>
      <c r="CK4112" s="337"/>
      <c r="CL4112" s="337"/>
      <c r="CM4112" s="337" t="s">
        <v>73</v>
      </c>
      <c r="CN4112" s="337">
        <v>3</v>
      </c>
    </row>
    <row r="4113" spans="4:92">
      <c r="D4113" s="273" t="s">
        <v>83</v>
      </c>
      <c r="E4113" s="273" t="s">
        <v>75</v>
      </c>
      <c r="F4113" s="273" t="s">
        <v>357</v>
      </c>
      <c r="G4113" s="273" t="s">
        <v>619</v>
      </c>
      <c r="H4113" s="274">
        <v>44958</v>
      </c>
      <c r="I4113" s="273">
        <v>11340</v>
      </c>
      <c r="J4113" s="273">
        <v>701</v>
      </c>
      <c r="K4113" s="273">
        <v>0</v>
      </c>
      <c r="L4113" s="273" t="s">
        <v>66</v>
      </c>
      <c r="N4113" s="273" t="s">
        <v>107</v>
      </c>
      <c r="W4113" s="273">
        <v>142772</v>
      </c>
      <c r="X4113" s="273" t="s">
        <v>64</v>
      </c>
      <c r="Y4113" s="273" t="s">
        <v>63</v>
      </c>
      <c r="Z4113" s="273" t="s">
        <v>65</v>
      </c>
      <c r="AA4113" s="273" t="s">
        <v>65</v>
      </c>
      <c r="AB4113" s="274">
        <v>45017</v>
      </c>
      <c r="AC4113" s="273">
        <v>11900</v>
      </c>
      <c r="AD4113" s="273">
        <v>5</v>
      </c>
      <c r="AK4113" s="273">
        <v>158530</v>
      </c>
      <c r="BV4113" s="279" t="s">
        <v>83</v>
      </c>
      <c r="BW4113" s="280" t="s">
        <v>63</v>
      </c>
      <c r="BX4113" s="280" t="s">
        <v>228</v>
      </c>
      <c r="BY4113" s="280" t="s">
        <v>237</v>
      </c>
      <c r="BZ4113" s="280" t="s">
        <v>86</v>
      </c>
      <c r="CA4113" s="280" t="s">
        <v>87</v>
      </c>
      <c r="CB4113" s="280" t="s">
        <v>225</v>
      </c>
      <c r="CC4113" s="280" t="s">
        <v>226</v>
      </c>
      <c r="CD4113" s="281">
        <v>5</v>
      </c>
      <c r="CE4113" s="277">
        <v>45261</v>
      </c>
      <c r="CF4113" s="280">
        <v>0</v>
      </c>
      <c r="CG4113" s="280" t="s">
        <v>90</v>
      </c>
      <c r="CH4113" s="280">
        <v>0</v>
      </c>
      <c r="CI4113" s="280" t="s">
        <v>80</v>
      </c>
      <c r="CJ4113" s="280"/>
      <c r="CK4113" s="280"/>
      <c r="CL4113" s="280"/>
      <c r="CM4113" s="280" t="s">
        <v>73</v>
      </c>
      <c r="CN4113" s="280">
        <v>3</v>
      </c>
    </row>
    <row r="4114" spans="4:92">
      <c r="D4114" s="273" t="s">
        <v>83</v>
      </c>
      <c r="E4114" s="273" t="s">
        <v>75</v>
      </c>
      <c r="F4114" s="273" t="s">
        <v>357</v>
      </c>
      <c r="G4114" s="273" t="s">
        <v>619</v>
      </c>
      <c r="H4114" s="274">
        <v>44958</v>
      </c>
      <c r="I4114" s="273">
        <v>11340</v>
      </c>
      <c r="J4114" s="273">
        <v>701</v>
      </c>
      <c r="K4114" s="273">
        <v>2574.6</v>
      </c>
      <c r="L4114" s="273" t="s">
        <v>66</v>
      </c>
      <c r="M4114" s="273">
        <v>307.95993750000002</v>
      </c>
      <c r="N4114" s="273" t="s">
        <v>115</v>
      </c>
      <c r="W4114" s="273">
        <v>142771</v>
      </c>
      <c r="X4114" s="273" t="s">
        <v>64</v>
      </c>
      <c r="Y4114" s="273" t="s">
        <v>63</v>
      </c>
      <c r="Z4114" s="273" t="s">
        <v>65</v>
      </c>
      <c r="AA4114" s="273" t="s">
        <v>65</v>
      </c>
      <c r="AB4114" s="274">
        <v>45017</v>
      </c>
      <c r="AC4114" s="273">
        <v>12041</v>
      </c>
      <c r="AD4114" s="273">
        <v>5</v>
      </c>
      <c r="AE4114" s="273">
        <v>4.5999999999999996</v>
      </c>
      <c r="AF4114" s="273" t="s">
        <v>90</v>
      </c>
      <c r="AG4114" s="273" t="s">
        <v>882</v>
      </c>
      <c r="AH4114" s="273" t="s">
        <v>1119</v>
      </c>
      <c r="AI4114" s="273" t="s">
        <v>123</v>
      </c>
      <c r="AJ4114" s="273" t="s">
        <v>214</v>
      </c>
      <c r="AK4114" s="273">
        <v>171293</v>
      </c>
      <c r="BV4114" s="336" t="s">
        <v>83</v>
      </c>
      <c r="BW4114" s="337" t="s">
        <v>63</v>
      </c>
      <c r="BX4114" s="337" t="s">
        <v>228</v>
      </c>
      <c r="BY4114" s="337" t="s">
        <v>244</v>
      </c>
      <c r="BZ4114" s="337" t="s">
        <v>86</v>
      </c>
      <c r="CA4114" s="337" t="s">
        <v>87</v>
      </c>
      <c r="CB4114" s="337" t="s">
        <v>225</v>
      </c>
      <c r="CC4114" s="337" t="s">
        <v>226</v>
      </c>
      <c r="CD4114" s="338">
        <v>5</v>
      </c>
      <c r="CE4114" s="335">
        <v>44927</v>
      </c>
      <c r="CF4114" s="337">
        <v>0</v>
      </c>
      <c r="CG4114" s="337" t="s">
        <v>80</v>
      </c>
      <c r="CH4114" s="337">
        <v>0</v>
      </c>
      <c r="CI4114" s="337" t="s">
        <v>80</v>
      </c>
      <c r="CJ4114" s="337"/>
      <c r="CK4114" s="337"/>
      <c r="CL4114" s="337"/>
      <c r="CM4114" s="337" t="s">
        <v>73</v>
      </c>
      <c r="CN4114" s="337">
        <v>3</v>
      </c>
    </row>
    <row r="4115" spans="4:92">
      <c r="D4115" s="273" t="s">
        <v>83</v>
      </c>
      <c r="E4115" s="273" t="s">
        <v>75</v>
      </c>
      <c r="F4115" s="273" t="s">
        <v>357</v>
      </c>
      <c r="G4115" s="273" t="s">
        <v>619</v>
      </c>
      <c r="H4115" s="274">
        <v>44986</v>
      </c>
      <c r="I4115" s="273">
        <v>11502</v>
      </c>
      <c r="J4115" s="273">
        <v>701</v>
      </c>
      <c r="W4115" s="273">
        <v>147445</v>
      </c>
      <c r="X4115" s="273" t="s">
        <v>64</v>
      </c>
      <c r="Y4115" s="273" t="s">
        <v>63</v>
      </c>
      <c r="Z4115" s="273" t="s">
        <v>65</v>
      </c>
      <c r="AA4115" s="273" t="s">
        <v>65</v>
      </c>
      <c r="AB4115" s="274">
        <v>45017</v>
      </c>
      <c r="AC4115" s="273">
        <v>12041</v>
      </c>
      <c r="AD4115" s="273">
        <v>5</v>
      </c>
      <c r="AE4115" s="273">
        <v>28.5</v>
      </c>
      <c r="AF4115" s="273" t="s">
        <v>90</v>
      </c>
      <c r="AH4115" s="273" t="s">
        <v>1124</v>
      </c>
      <c r="AI4115" s="273" t="s">
        <v>123</v>
      </c>
      <c r="AJ4115" s="273" t="s">
        <v>200</v>
      </c>
      <c r="AK4115" s="273">
        <v>171299</v>
      </c>
      <c r="BV4115" s="279" t="s">
        <v>83</v>
      </c>
      <c r="BW4115" s="280" t="s">
        <v>63</v>
      </c>
      <c r="BX4115" s="280" t="s">
        <v>228</v>
      </c>
      <c r="BY4115" s="280" t="s">
        <v>244</v>
      </c>
      <c r="BZ4115" s="280" t="s">
        <v>86</v>
      </c>
      <c r="CA4115" s="280" t="s">
        <v>87</v>
      </c>
      <c r="CB4115" s="280" t="s">
        <v>233</v>
      </c>
      <c r="CC4115" s="280" t="s">
        <v>234</v>
      </c>
      <c r="CD4115" s="281">
        <v>1</v>
      </c>
      <c r="CE4115" s="277">
        <v>44927</v>
      </c>
      <c r="CF4115" s="280"/>
      <c r="CG4115" s="280" t="s">
        <v>181</v>
      </c>
      <c r="CH4115" s="280"/>
      <c r="CI4115" s="280" t="s">
        <v>181</v>
      </c>
      <c r="CJ4115" s="280" t="s">
        <v>1032</v>
      </c>
      <c r="CK4115" s="280"/>
      <c r="CL4115" s="280"/>
      <c r="CM4115" s="280" t="s">
        <v>73</v>
      </c>
      <c r="CN4115" s="280">
        <v>3</v>
      </c>
    </row>
    <row r="4116" spans="4:92">
      <c r="D4116" s="273" t="s">
        <v>83</v>
      </c>
      <c r="E4116" s="273" t="s">
        <v>75</v>
      </c>
      <c r="F4116" s="273" t="s">
        <v>357</v>
      </c>
      <c r="G4116" s="273" t="s">
        <v>619</v>
      </c>
      <c r="H4116" s="274">
        <v>44986</v>
      </c>
      <c r="I4116" s="273">
        <v>11502</v>
      </c>
      <c r="J4116" s="273">
        <v>701</v>
      </c>
      <c r="K4116" s="273">
        <v>0</v>
      </c>
      <c r="L4116" s="273" t="s">
        <v>66</v>
      </c>
      <c r="N4116" s="273" t="s">
        <v>107</v>
      </c>
      <c r="W4116" s="273">
        <v>147470</v>
      </c>
      <c r="X4116" s="273" t="s">
        <v>64</v>
      </c>
      <c r="Y4116" s="273" t="s">
        <v>63</v>
      </c>
      <c r="Z4116" s="273" t="s">
        <v>65</v>
      </c>
      <c r="AA4116" s="273" t="s">
        <v>65</v>
      </c>
      <c r="AB4116" s="274">
        <v>45017</v>
      </c>
      <c r="AC4116" s="273">
        <v>12041</v>
      </c>
      <c r="AD4116" s="273">
        <v>5</v>
      </c>
      <c r="AE4116" s="273">
        <v>0.4</v>
      </c>
      <c r="AF4116" s="273" t="s">
        <v>90</v>
      </c>
      <c r="AG4116" s="273" t="s">
        <v>625</v>
      </c>
      <c r="AH4116" s="273" t="s">
        <v>1129</v>
      </c>
      <c r="AI4116" s="273" t="s">
        <v>123</v>
      </c>
      <c r="AJ4116" s="273" t="s">
        <v>627</v>
      </c>
      <c r="AK4116" s="273">
        <v>171304</v>
      </c>
      <c r="BV4116" s="336" t="s">
        <v>83</v>
      </c>
      <c r="BW4116" s="337" t="s">
        <v>63</v>
      </c>
      <c r="BX4116" s="337" t="s">
        <v>228</v>
      </c>
      <c r="BY4116" s="337" t="s">
        <v>244</v>
      </c>
      <c r="BZ4116" s="337" t="s">
        <v>204</v>
      </c>
      <c r="CA4116" s="337" t="s">
        <v>205</v>
      </c>
      <c r="CB4116" s="337" t="s">
        <v>206</v>
      </c>
      <c r="CC4116" s="337" t="s">
        <v>207</v>
      </c>
      <c r="CD4116" s="338">
        <v>0</v>
      </c>
      <c r="CE4116" s="335">
        <v>44927</v>
      </c>
      <c r="CF4116" s="337"/>
      <c r="CG4116" s="337" t="s">
        <v>181</v>
      </c>
      <c r="CH4116" s="337"/>
      <c r="CI4116" s="337" t="s">
        <v>208</v>
      </c>
      <c r="CJ4116" s="337" t="s">
        <v>209</v>
      </c>
      <c r="CK4116" s="337"/>
      <c r="CL4116" s="337"/>
      <c r="CM4116" s="337" t="s">
        <v>73</v>
      </c>
      <c r="CN4116" s="337">
        <v>3</v>
      </c>
    </row>
    <row r="4117" spans="4:92">
      <c r="D4117" s="273" t="s">
        <v>83</v>
      </c>
      <c r="E4117" s="273" t="s">
        <v>75</v>
      </c>
      <c r="F4117" s="273" t="s">
        <v>357</v>
      </c>
      <c r="G4117" s="273" t="s">
        <v>619</v>
      </c>
      <c r="H4117" s="274">
        <v>44986</v>
      </c>
      <c r="I4117" s="273">
        <v>11502</v>
      </c>
      <c r="J4117" s="273">
        <v>701</v>
      </c>
      <c r="K4117" s="273">
        <v>2873.85</v>
      </c>
      <c r="L4117" s="273" t="s">
        <v>66</v>
      </c>
      <c r="M4117" s="273">
        <v>343.75512500000002</v>
      </c>
      <c r="N4117" s="273" t="s">
        <v>115</v>
      </c>
      <c r="W4117" s="273">
        <v>147469</v>
      </c>
      <c r="X4117" s="273" t="s">
        <v>64</v>
      </c>
      <c r="Y4117" s="273" t="s">
        <v>63</v>
      </c>
      <c r="Z4117" s="273" t="s">
        <v>65</v>
      </c>
      <c r="AA4117" s="273" t="s">
        <v>65</v>
      </c>
      <c r="AB4117" s="274">
        <v>45017</v>
      </c>
      <c r="AC4117" s="273">
        <v>12041</v>
      </c>
      <c r="AD4117" s="273">
        <v>5</v>
      </c>
      <c r="AE4117" s="273">
        <v>4.5999999999999996</v>
      </c>
      <c r="AF4117" s="273" t="s">
        <v>90</v>
      </c>
      <c r="AH4117" s="273" t="s">
        <v>1096</v>
      </c>
      <c r="AI4117" s="273" t="s">
        <v>123</v>
      </c>
      <c r="AJ4117" s="273" t="s">
        <v>200</v>
      </c>
      <c r="AK4117" s="273">
        <v>171354</v>
      </c>
      <c r="BV4117" s="279" t="s">
        <v>83</v>
      </c>
      <c r="BW4117" s="280" t="s">
        <v>63</v>
      </c>
      <c r="BX4117" s="280" t="s">
        <v>228</v>
      </c>
      <c r="BY4117" s="280" t="s">
        <v>244</v>
      </c>
      <c r="BZ4117" s="280" t="s">
        <v>86</v>
      </c>
      <c r="CA4117" s="280" t="s">
        <v>87</v>
      </c>
      <c r="CB4117" s="280" t="s">
        <v>217</v>
      </c>
      <c r="CC4117" s="280" t="s">
        <v>218</v>
      </c>
      <c r="CD4117" s="281">
        <v>2</v>
      </c>
      <c r="CE4117" s="277">
        <v>44927</v>
      </c>
      <c r="CF4117" s="280"/>
      <c r="CG4117" s="280" t="s">
        <v>181</v>
      </c>
      <c r="CH4117" s="280"/>
      <c r="CI4117" s="280" t="s">
        <v>181</v>
      </c>
      <c r="CJ4117" s="280" t="s">
        <v>937</v>
      </c>
      <c r="CK4117" s="280"/>
      <c r="CL4117" s="280"/>
      <c r="CM4117" s="280" t="s">
        <v>73</v>
      </c>
      <c r="CN4117" s="280">
        <v>3</v>
      </c>
    </row>
    <row r="4118" spans="4:92">
      <c r="D4118" s="273" t="s">
        <v>83</v>
      </c>
      <c r="E4118" s="273" t="s">
        <v>75</v>
      </c>
      <c r="F4118" s="273" t="s">
        <v>357</v>
      </c>
      <c r="G4118" s="273" t="s">
        <v>619</v>
      </c>
      <c r="H4118" s="274">
        <v>45017</v>
      </c>
      <c r="I4118" s="273">
        <v>11664</v>
      </c>
      <c r="J4118" s="273">
        <v>701</v>
      </c>
      <c r="W4118" s="273">
        <v>152143</v>
      </c>
      <c r="X4118" s="273" t="s">
        <v>64</v>
      </c>
      <c r="Y4118" s="273" t="s">
        <v>63</v>
      </c>
      <c r="Z4118" s="273" t="s">
        <v>65</v>
      </c>
      <c r="AA4118" s="273" t="s">
        <v>65</v>
      </c>
      <c r="AB4118" s="274">
        <v>45017</v>
      </c>
      <c r="AC4118" s="273">
        <v>12041</v>
      </c>
      <c r="AD4118" s="273">
        <v>5</v>
      </c>
      <c r="AE4118" s="273">
        <v>1.9</v>
      </c>
      <c r="AF4118" s="273" t="s">
        <v>90</v>
      </c>
      <c r="AG4118" s="273" t="s">
        <v>703</v>
      </c>
      <c r="AH4118" s="273" t="s">
        <v>1135</v>
      </c>
      <c r="AI4118" s="273" t="s">
        <v>123</v>
      </c>
      <c r="AJ4118" s="273" t="s">
        <v>124</v>
      </c>
      <c r="AK4118" s="273">
        <v>171314</v>
      </c>
      <c r="BV4118" s="336" t="s">
        <v>83</v>
      </c>
      <c r="BW4118" s="337" t="s">
        <v>63</v>
      </c>
      <c r="BX4118" s="337" t="s">
        <v>228</v>
      </c>
      <c r="BY4118" s="337" t="s">
        <v>244</v>
      </c>
      <c r="BZ4118" s="337" t="s">
        <v>86</v>
      </c>
      <c r="CA4118" s="337" t="s">
        <v>87</v>
      </c>
      <c r="CB4118" s="337" t="s">
        <v>179</v>
      </c>
      <c r="CC4118" s="337" t="s">
        <v>180</v>
      </c>
      <c r="CD4118" s="338">
        <v>1</v>
      </c>
      <c r="CE4118" s="335">
        <v>44927</v>
      </c>
      <c r="CF4118" s="337"/>
      <c r="CG4118" s="337" t="s">
        <v>181</v>
      </c>
      <c r="CH4118" s="337"/>
      <c r="CI4118" s="337" t="s">
        <v>181</v>
      </c>
      <c r="CJ4118" s="337" t="s">
        <v>1007</v>
      </c>
      <c r="CK4118" s="337"/>
      <c r="CL4118" s="337"/>
      <c r="CM4118" s="337" t="s">
        <v>73</v>
      </c>
      <c r="CN4118" s="337">
        <v>3</v>
      </c>
    </row>
    <row r="4119" spans="4:92">
      <c r="D4119" s="273" t="s">
        <v>83</v>
      </c>
      <c r="E4119" s="273" t="s">
        <v>75</v>
      </c>
      <c r="F4119" s="273" t="s">
        <v>357</v>
      </c>
      <c r="G4119" s="273" t="s">
        <v>619</v>
      </c>
      <c r="H4119" s="274">
        <v>45017</v>
      </c>
      <c r="I4119" s="273">
        <v>11664</v>
      </c>
      <c r="J4119" s="273">
        <v>701</v>
      </c>
      <c r="K4119" s="273">
        <v>0</v>
      </c>
      <c r="L4119" s="273" t="s">
        <v>66</v>
      </c>
      <c r="N4119" s="273" t="s">
        <v>107</v>
      </c>
      <c r="W4119" s="273">
        <v>152168</v>
      </c>
      <c r="X4119" s="273" t="s">
        <v>64</v>
      </c>
      <c r="Y4119" s="273" t="s">
        <v>63</v>
      </c>
      <c r="Z4119" s="273" t="s">
        <v>65</v>
      </c>
      <c r="AA4119" s="273" t="s">
        <v>65</v>
      </c>
      <c r="AB4119" s="274">
        <v>45017</v>
      </c>
      <c r="AC4119" s="273">
        <v>12041</v>
      </c>
      <c r="AD4119" s="273">
        <v>5</v>
      </c>
      <c r="AE4119" s="273">
        <v>1.6</v>
      </c>
      <c r="AF4119" s="273" t="s">
        <v>90</v>
      </c>
      <c r="AG4119" s="273" t="s">
        <v>1110</v>
      </c>
      <c r="AH4119" s="273" t="s">
        <v>1111</v>
      </c>
      <c r="AI4119" s="273" t="s">
        <v>199</v>
      </c>
      <c r="AJ4119" s="273" t="s">
        <v>200</v>
      </c>
      <c r="AK4119" s="273">
        <v>171320</v>
      </c>
      <c r="BV4119" s="279" t="s">
        <v>83</v>
      </c>
      <c r="BW4119" s="280" t="s">
        <v>63</v>
      </c>
      <c r="BX4119" s="280" t="s">
        <v>172</v>
      </c>
      <c r="BY4119" s="280" t="s">
        <v>211</v>
      </c>
      <c r="BZ4119" s="280" t="s">
        <v>86</v>
      </c>
      <c r="CA4119" s="280" t="s">
        <v>87</v>
      </c>
      <c r="CB4119" s="280" t="s">
        <v>179</v>
      </c>
      <c r="CC4119" s="280" t="s">
        <v>180</v>
      </c>
      <c r="CD4119" s="281">
        <v>1</v>
      </c>
      <c r="CE4119" s="277">
        <v>45200</v>
      </c>
      <c r="CF4119" s="280"/>
      <c r="CG4119" s="280" t="s">
        <v>181</v>
      </c>
      <c r="CH4119" s="280"/>
      <c r="CI4119" s="280" t="s">
        <v>181</v>
      </c>
      <c r="CJ4119" s="280" t="s">
        <v>646</v>
      </c>
      <c r="CK4119" s="280"/>
      <c r="CL4119" s="280"/>
      <c r="CM4119" s="280" t="s">
        <v>73</v>
      </c>
      <c r="CN4119" s="280">
        <v>3</v>
      </c>
    </row>
    <row r="4120" spans="4:92">
      <c r="D4120" s="273" t="s">
        <v>83</v>
      </c>
      <c r="E4120" s="273" t="s">
        <v>75</v>
      </c>
      <c r="F4120" s="273" t="s">
        <v>357</v>
      </c>
      <c r="G4120" s="273" t="s">
        <v>619</v>
      </c>
      <c r="H4120" s="274">
        <v>45017</v>
      </c>
      <c r="I4120" s="273">
        <v>11664</v>
      </c>
      <c r="J4120" s="273">
        <v>701</v>
      </c>
      <c r="K4120" s="273">
        <v>2630.25</v>
      </c>
      <c r="L4120" s="273" t="s">
        <v>66</v>
      </c>
      <c r="M4120" s="273">
        <v>314.61556250000001</v>
      </c>
      <c r="N4120" s="273" t="s">
        <v>115</v>
      </c>
      <c r="W4120" s="273">
        <v>152167</v>
      </c>
      <c r="X4120" s="273" t="s">
        <v>64</v>
      </c>
      <c r="Y4120" s="273" t="s">
        <v>63</v>
      </c>
      <c r="Z4120" s="273" t="s">
        <v>65</v>
      </c>
      <c r="AA4120" s="273" t="s">
        <v>65</v>
      </c>
      <c r="AB4120" s="274">
        <v>45017</v>
      </c>
      <c r="AC4120" s="273">
        <v>12041</v>
      </c>
      <c r="AD4120" s="273">
        <v>5</v>
      </c>
      <c r="AE4120" s="273">
        <v>0.8</v>
      </c>
      <c r="AF4120" s="273" t="s">
        <v>90</v>
      </c>
      <c r="AG4120" s="273" t="s">
        <v>710</v>
      </c>
      <c r="AH4120" s="273" t="s">
        <v>1114</v>
      </c>
      <c r="AI4120" s="273" t="s">
        <v>123</v>
      </c>
      <c r="AJ4120" s="273" t="s">
        <v>124</v>
      </c>
      <c r="AK4120" s="273">
        <v>171334</v>
      </c>
      <c r="BV4120" s="336" t="s">
        <v>83</v>
      </c>
      <c r="BW4120" s="337" t="s">
        <v>63</v>
      </c>
      <c r="BX4120" s="337" t="s">
        <v>172</v>
      </c>
      <c r="BY4120" s="337" t="s">
        <v>211</v>
      </c>
      <c r="BZ4120" s="337" t="s">
        <v>138</v>
      </c>
      <c r="CA4120" s="337" t="s">
        <v>139</v>
      </c>
      <c r="CB4120" s="337" t="s">
        <v>190</v>
      </c>
      <c r="CC4120" s="337" t="s">
        <v>191</v>
      </c>
      <c r="CD4120" s="338">
        <v>8</v>
      </c>
      <c r="CE4120" s="335">
        <v>45200</v>
      </c>
      <c r="CF4120" s="337">
        <v>0</v>
      </c>
      <c r="CG4120" s="337" t="s">
        <v>90</v>
      </c>
      <c r="CH4120" s="337">
        <v>0</v>
      </c>
      <c r="CI4120" s="337" t="s">
        <v>80</v>
      </c>
      <c r="CJ4120" s="337"/>
      <c r="CK4120" s="337"/>
      <c r="CL4120" s="337"/>
      <c r="CM4120" s="337" t="s">
        <v>73</v>
      </c>
      <c r="CN4120" s="337">
        <v>3</v>
      </c>
    </row>
    <row r="4121" spans="4:92">
      <c r="D4121" s="273" t="s">
        <v>83</v>
      </c>
      <c r="E4121" s="273" t="s">
        <v>75</v>
      </c>
      <c r="F4121" s="273" t="s">
        <v>357</v>
      </c>
      <c r="G4121" s="273" t="s">
        <v>619</v>
      </c>
      <c r="H4121" s="274">
        <v>45047</v>
      </c>
      <c r="I4121" s="273">
        <v>12280</v>
      </c>
      <c r="J4121" s="273">
        <v>701</v>
      </c>
      <c r="W4121" s="273">
        <v>177662</v>
      </c>
      <c r="X4121" s="273" t="s">
        <v>64</v>
      </c>
      <c r="Y4121" s="273" t="s">
        <v>63</v>
      </c>
      <c r="Z4121" s="273" t="s">
        <v>65</v>
      </c>
      <c r="AA4121" s="273" t="s">
        <v>65</v>
      </c>
      <c r="AB4121" s="274">
        <v>45017</v>
      </c>
      <c r="AC4121" s="273">
        <v>14842</v>
      </c>
      <c r="AD4121" s="273">
        <v>5</v>
      </c>
      <c r="AK4121" s="273">
        <v>293362</v>
      </c>
      <c r="BV4121" s="279" t="s">
        <v>83</v>
      </c>
      <c r="BW4121" s="280" t="s">
        <v>63</v>
      </c>
      <c r="BX4121" s="280" t="s">
        <v>172</v>
      </c>
      <c r="BY4121" s="280" t="s">
        <v>211</v>
      </c>
      <c r="BZ4121" s="280" t="s">
        <v>86</v>
      </c>
      <c r="CA4121" s="280" t="s">
        <v>87</v>
      </c>
      <c r="CB4121" s="280" t="s">
        <v>217</v>
      </c>
      <c r="CC4121" s="280" t="s">
        <v>218</v>
      </c>
      <c r="CD4121" s="281">
        <v>2</v>
      </c>
      <c r="CE4121" s="277">
        <v>45200</v>
      </c>
      <c r="CF4121" s="280"/>
      <c r="CG4121" s="280" t="s">
        <v>181</v>
      </c>
      <c r="CH4121" s="280"/>
      <c r="CI4121" s="280" t="s">
        <v>181</v>
      </c>
      <c r="CJ4121" s="280" t="s">
        <v>1201</v>
      </c>
      <c r="CK4121" s="280"/>
      <c r="CL4121" s="280"/>
      <c r="CM4121" s="280" t="s">
        <v>73</v>
      </c>
      <c r="CN4121" s="280">
        <v>3</v>
      </c>
    </row>
    <row r="4122" spans="4:92">
      <c r="D4122" s="273" t="s">
        <v>83</v>
      </c>
      <c r="E4122" s="273" t="s">
        <v>75</v>
      </c>
      <c r="F4122" s="273" t="s">
        <v>357</v>
      </c>
      <c r="G4122" s="273" t="s">
        <v>619</v>
      </c>
      <c r="H4122" s="274">
        <v>45047</v>
      </c>
      <c r="I4122" s="273">
        <v>12280</v>
      </c>
      <c r="J4122" s="273">
        <v>701</v>
      </c>
      <c r="K4122" s="273">
        <v>0</v>
      </c>
      <c r="L4122" s="273" t="s">
        <v>66</v>
      </c>
      <c r="N4122" s="273" t="s">
        <v>107</v>
      </c>
      <c r="W4122" s="273">
        <v>177687</v>
      </c>
      <c r="X4122" s="273" t="s">
        <v>64</v>
      </c>
      <c r="Y4122" s="273" t="s">
        <v>63</v>
      </c>
      <c r="Z4122" s="273" t="s">
        <v>65</v>
      </c>
      <c r="AA4122" s="273" t="s">
        <v>65</v>
      </c>
      <c r="AB4122" s="274">
        <v>45017</v>
      </c>
      <c r="AC4122" s="273">
        <v>14842</v>
      </c>
      <c r="AD4122" s="273">
        <v>5</v>
      </c>
      <c r="AK4122" s="273">
        <v>293370</v>
      </c>
      <c r="BV4122" s="336" t="s">
        <v>83</v>
      </c>
      <c r="BW4122" s="337" t="s">
        <v>63</v>
      </c>
      <c r="BX4122" s="337" t="s">
        <v>172</v>
      </c>
      <c r="BY4122" s="337" t="s">
        <v>211</v>
      </c>
      <c r="BZ4122" s="337" t="s">
        <v>204</v>
      </c>
      <c r="CA4122" s="337" t="s">
        <v>205</v>
      </c>
      <c r="CB4122" s="337" t="s">
        <v>206</v>
      </c>
      <c r="CC4122" s="337" t="s">
        <v>207</v>
      </c>
      <c r="CD4122" s="338">
        <v>0</v>
      </c>
      <c r="CE4122" s="335">
        <v>45200</v>
      </c>
      <c r="CF4122" s="337"/>
      <c r="CG4122" s="337" t="s">
        <v>181</v>
      </c>
      <c r="CH4122" s="337"/>
      <c r="CI4122" s="337" t="s">
        <v>208</v>
      </c>
      <c r="CJ4122" s="337" t="s">
        <v>209</v>
      </c>
      <c r="CK4122" s="337"/>
      <c r="CL4122" s="337"/>
      <c r="CM4122" s="337" t="s">
        <v>73</v>
      </c>
      <c r="CN4122" s="337">
        <v>3</v>
      </c>
    </row>
    <row r="4123" spans="4:92">
      <c r="D4123" s="273" t="s">
        <v>83</v>
      </c>
      <c r="E4123" s="273" t="s">
        <v>75</v>
      </c>
      <c r="F4123" s="273" t="s">
        <v>357</v>
      </c>
      <c r="G4123" s="273" t="s">
        <v>619</v>
      </c>
      <c r="H4123" s="274">
        <v>45047</v>
      </c>
      <c r="I4123" s="273">
        <v>12280</v>
      </c>
      <c r="J4123" s="273">
        <v>701</v>
      </c>
      <c r="K4123" s="273">
        <v>3223.5</v>
      </c>
      <c r="L4123" s="273" t="s">
        <v>66</v>
      </c>
      <c r="M4123" s="273">
        <v>385.57631249999997</v>
      </c>
      <c r="N4123" s="273" t="s">
        <v>115</v>
      </c>
      <c r="W4123" s="273">
        <v>177686</v>
      </c>
      <c r="X4123" s="273" t="s">
        <v>64</v>
      </c>
      <c r="Y4123" s="273" t="s">
        <v>63</v>
      </c>
      <c r="Z4123" s="273" t="s">
        <v>65</v>
      </c>
      <c r="AA4123" s="273" t="s">
        <v>65</v>
      </c>
      <c r="AB4123" s="274">
        <v>45047</v>
      </c>
      <c r="AC4123" s="273">
        <v>12139</v>
      </c>
      <c r="AD4123" s="273">
        <v>5</v>
      </c>
      <c r="AK4123" s="273">
        <v>174438</v>
      </c>
      <c r="BV4123" s="279" t="s">
        <v>83</v>
      </c>
      <c r="BW4123" s="280" t="s">
        <v>63</v>
      </c>
      <c r="BX4123" s="280" t="s">
        <v>172</v>
      </c>
      <c r="BY4123" s="280" t="s">
        <v>211</v>
      </c>
      <c r="BZ4123" s="280" t="s">
        <v>86</v>
      </c>
      <c r="CA4123" s="280" t="s">
        <v>87</v>
      </c>
      <c r="CB4123" s="280" t="s">
        <v>225</v>
      </c>
      <c r="CC4123" s="280" t="s">
        <v>226</v>
      </c>
      <c r="CD4123" s="281">
        <v>5</v>
      </c>
      <c r="CE4123" s="277">
        <v>45200</v>
      </c>
      <c r="CF4123" s="280">
        <v>0</v>
      </c>
      <c r="CG4123" s="280" t="s">
        <v>90</v>
      </c>
      <c r="CH4123" s="280">
        <v>0</v>
      </c>
      <c r="CI4123" s="280" t="s">
        <v>80</v>
      </c>
      <c r="CJ4123" s="280"/>
      <c r="CK4123" s="280"/>
      <c r="CL4123" s="280"/>
      <c r="CM4123" s="280" t="s">
        <v>73</v>
      </c>
      <c r="CN4123" s="280">
        <v>3</v>
      </c>
    </row>
    <row r="4124" spans="4:92">
      <c r="D4124" s="273" t="s">
        <v>83</v>
      </c>
      <c r="E4124" s="273" t="s">
        <v>75</v>
      </c>
      <c r="F4124" s="273" t="s">
        <v>357</v>
      </c>
      <c r="G4124" s="273" t="s">
        <v>619</v>
      </c>
      <c r="H4124" s="274">
        <v>45078</v>
      </c>
      <c r="I4124" s="273">
        <v>12549</v>
      </c>
      <c r="J4124" s="273">
        <v>701</v>
      </c>
      <c r="W4124" s="273">
        <v>189498</v>
      </c>
      <c r="X4124" s="273" t="s">
        <v>64</v>
      </c>
      <c r="Y4124" s="273" t="s">
        <v>63</v>
      </c>
      <c r="Z4124" s="273" t="s">
        <v>65</v>
      </c>
      <c r="AA4124" s="273" t="s">
        <v>65</v>
      </c>
      <c r="AB4124" s="274">
        <v>45047</v>
      </c>
      <c r="AC4124" s="273">
        <v>12140</v>
      </c>
      <c r="AD4124" s="273">
        <v>5</v>
      </c>
      <c r="AE4124" s="273">
        <v>5.9</v>
      </c>
      <c r="AF4124" s="273" t="s">
        <v>90</v>
      </c>
      <c r="AG4124" s="273" t="s">
        <v>882</v>
      </c>
      <c r="AH4124" s="273" t="s">
        <v>1119</v>
      </c>
      <c r="AI4124" s="273" t="s">
        <v>123</v>
      </c>
      <c r="AJ4124" s="273" t="s">
        <v>214</v>
      </c>
      <c r="AK4124" s="273">
        <v>184659</v>
      </c>
      <c r="BV4124" s="336" t="s">
        <v>83</v>
      </c>
      <c r="BW4124" s="337" t="s">
        <v>63</v>
      </c>
      <c r="BX4124" s="337" t="s">
        <v>172</v>
      </c>
      <c r="BY4124" s="337" t="s">
        <v>211</v>
      </c>
      <c r="BZ4124" s="337" t="s">
        <v>86</v>
      </c>
      <c r="CA4124" s="337" t="s">
        <v>87</v>
      </c>
      <c r="CB4124" s="337" t="s">
        <v>233</v>
      </c>
      <c r="CC4124" s="337" t="s">
        <v>234</v>
      </c>
      <c r="CD4124" s="338">
        <v>1</v>
      </c>
      <c r="CE4124" s="335">
        <v>45200</v>
      </c>
      <c r="CF4124" s="337"/>
      <c r="CG4124" s="337" t="s">
        <v>181</v>
      </c>
      <c r="CH4124" s="337"/>
      <c r="CI4124" s="337" t="s">
        <v>181</v>
      </c>
      <c r="CJ4124" s="337" t="s">
        <v>663</v>
      </c>
      <c r="CK4124" s="337"/>
      <c r="CL4124" s="337"/>
      <c r="CM4124" s="337" t="s">
        <v>73</v>
      </c>
      <c r="CN4124" s="337">
        <v>3</v>
      </c>
    </row>
    <row r="4125" spans="4:92">
      <c r="D4125" s="273" t="s">
        <v>83</v>
      </c>
      <c r="E4125" s="273" t="s">
        <v>75</v>
      </c>
      <c r="F4125" s="273" t="s">
        <v>357</v>
      </c>
      <c r="G4125" s="273" t="s">
        <v>619</v>
      </c>
      <c r="H4125" s="274">
        <v>45078</v>
      </c>
      <c r="I4125" s="273">
        <v>12549</v>
      </c>
      <c r="J4125" s="273">
        <v>701</v>
      </c>
      <c r="K4125" s="273">
        <v>0</v>
      </c>
      <c r="L4125" s="273" t="s">
        <v>66</v>
      </c>
      <c r="N4125" s="273" t="s">
        <v>107</v>
      </c>
      <c r="W4125" s="273">
        <v>189523</v>
      </c>
      <c r="X4125" s="273" t="s">
        <v>64</v>
      </c>
      <c r="Y4125" s="273" t="s">
        <v>63</v>
      </c>
      <c r="Z4125" s="273" t="s">
        <v>65</v>
      </c>
      <c r="AA4125" s="273" t="s">
        <v>65</v>
      </c>
      <c r="AB4125" s="274">
        <v>45047</v>
      </c>
      <c r="AC4125" s="273">
        <v>12140</v>
      </c>
      <c r="AD4125" s="273">
        <v>5</v>
      </c>
      <c r="AE4125" s="273">
        <v>32.1</v>
      </c>
      <c r="AF4125" s="273" t="s">
        <v>90</v>
      </c>
      <c r="AH4125" s="273" t="s">
        <v>1124</v>
      </c>
      <c r="AI4125" s="273" t="s">
        <v>123</v>
      </c>
      <c r="AJ4125" s="273" t="s">
        <v>200</v>
      </c>
      <c r="AK4125" s="273">
        <v>184665</v>
      </c>
      <c r="BV4125" s="279" t="s">
        <v>83</v>
      </c>
      <c r="BW4125" s="280" t="s">
        <v>63</v>
      </c>
      <c r="BX4125" s="280" t="s">
        <v>172</v>
      </c>
      <c r="BY4125" s="280" t="s">
        <v>211</v>
      </c>
      <c r="BZ4125" s="280" t="s">
        <v>86</v>
      </c>
      <c r="CA4125" s="280" t="s">
        <v>87</v>
      </c>
      <c r="CB4125" s="280" t="s">
        <v>233</v>
      </c>
      <c r="CC4125" s="280" t="s">
        <v>234</v>
      </c>
      <c r="CD4125" s="281">
        <v>1</v>
      </c>
      <c r="CE4125" s="277">
        <v>45231</v>
      </c>
      <c r="CF4125" s="280"/>
      <c r="CG4125" s="280" t="s">
        <v>181</v>
      </c>
      <c r="CH4125" s="280"/>
      <c r="CI4125" s="280" t="s">
        <v>181</v>
      </c>
      <c r="CJ4125" s="280" t="s">
        <v>531</v>
      </c>
      <c r="CK4125" s="280"/>
      <c r="CL4125" s="280"/>
      <c r="CM4125" s="280" t="s">
        <v>73</v>
      </c>
      <c r="CN4125" s="280">
        <v>3</v>
      </c>
    </row>
    <row r="4126" spans="4:92">
      <c r="D4126" s="273" t="s">
        <v>83</v>
      </c>
      <c r="E4126" s="273" t="s">
        <v>75</v>
      </c>
      <c r="F4126" s="273" t="s">
        <v>357</v>
      </c>
      <c r="G4126" s="273" t="s">
        <v>619</v>
      </c>
      <c r="H4126" s="274">
        <v>45078</v>
      </c>
      <c r="I4126" s="273">
        <v>12549</v>
      </c>
      <c r="J4126" s="273">
        <v>701</v>
      </c>
      <c r="K4126" s="273">
        <v>3183.6</v>
      </c>
      <c r="L4126" s="273" t="s">
        <v>66</v>
      </c>
      <c r="M4126" s="273">
        <v>380.80237499999998</v>
      </c>
      <c r="N4126" s="273" t="s">
        <v>115</v>
      </c>
      <c r="W4126" s="273">
        <v>189522</v>
      </c>
      <c r="X4126" s="273" t="s">
        <v>64</v>
      </c>
      <c r="Y4126" s="273" t="s">
        <v>63</v>
      </c>
      <c r="Z4126" s="273" t="s">
        <v>65</v>
      </c>
      <c r="AA4126" s="273" t="s">
        <v>65</v>
      </c>
      <c r="AB4126" s="274">
        <v>45047</v>
      </c>
      <c r="AC4126" s="273">
        <v>12140</v>
      </c>
      <c r="AD4126" s="273">
        <v>5</v>
      </c>
      <c r="AE4126" s="273">
        <v>0.4</v>
      </c>
      <c r="AF4126" s="273" t="s">
        <v>90</v>
      </c>
      <c r="AG4126" s="273" t="s">
        <v>625</v>
      </c>
      <c r="AH4126" s="273" t="s">
        <v>1129</v>
      </c>
      <c r="AI4126" s="273" t="s">
        <v>123</v>
      </c>
      <c r="AJ4126" s="273" t="s">
        <v>627</v>
      </c>
      <c r="AK4126" s="273">
        <v>184670</v>
      </c>
      <c r="BV4126" s="336" t="s">
        <v>83</v>
      </c>
      <c r="BW4126" s="337" t="s">
        <v>63</v>
      </c>
      <c r="BX4126" s="337" t="s">
        <v>172</v>
      </c>
      <c r="BY4126" s="337" t="s">
        <v>211</v>
      </c>
      <c r="BZ4126" s="337" t="s">
        <v>86</v>
      </c>
      <c r="CA4126" s="337" t="s">
        <v>87</v>
      </c>
      <c r="CB4126" s="337" t="s">
        <v>225</v>
      </c>
      <c r="CC4126" s="337" t="s">
        <v>226</v>
      </c>
      <c r="CD4126" s="338">
        <v>5</v>
      </c>
      <c r="CE4126" s="335">
        <v>45231</v>
      </c>
      <c r="CF4126" s="337">
        <v>0</v>
      </c>
      <c r="CG4126" s="337" t="s">
        <v>90</v>
      </c>
      <c r="CH4126" s="337">
        <v>0</v>
      </c>
      <c r="CI4126" s="337" t="s">
        <v>80</v>
      </c>
      <c r="CJ4126" s="337"/>
      <c r="CK4126" s="337"/>
      <c r="CL4126" s="337"/>
      <c r="CM4126" s="337" t="s">
        <v>73</v>
      </c>
      <c r="CN4126" s="337">
        <v>3</v>
      </c>
    </row>
    <row r="4127" spans="4:92">
      <c r="D4127" s="273" t="s">
        <v>83</v>
      </c>
      <c r="E4127" s="273" t="s">
        <v>75</v>
      </c>
      <c r="F4127" s="273" t="s">
        <v>357</v>
      </c>
      <c r="G4127" s="273" t="s">
        <v>619</v>
      </c>
      <c r="H4127" s="274">
        <v>45108</v>
      </c>
      <c r="I4127" s="273">
        <v>12818</v>
      </c>
      <c r="J4127" s="273">
        <v>701</v>
      </c>
      <c r="W4127" s="273">
        <v>202982</v>
      </c>
      <c r="X4127" s="273" t="s">
        <v>64</v>
      </c>
      <c r="Y4127" s="273" t="s">
        <v>63</v>
      </c>
      <c r="Z4127" s="273" t="s">
        <v>65</v>
      </c>
      <c r="AA4127" s="273" t="s">
        <v>65</v>
      </c>
      <c r="AB4127" s="274">
        <v>45047</v>
      </c>
      <c r="AC4127" s="273">
        <v>12140</v>
      </c>
      <c r="AD4127" s="273">
        <v>5</v>
      </c>
      <c r="AE4127" s="273">
        <v>5</v>
      </c>
      <c r="AF4127" s="273" t="s">
        <v>90</v>
      </c>
      <c r="AH4127" s="273" t="s">
        <v>1096</v>
      </c>
      <c r="AI4127" s="273" t="s">
        <v>123</v>
      </c>
      <c r="AJ4127" s="273" t="s">
        <v>200</v>
      </c>
      <c r="AK4127" s="273">
        <v>184692</v>
      </c>
      <c r="BV4127" s="279" t="s">
        <v>83</v>
      </c>
      <c r="BW4127" s="280" t="s">
        <v>63</v>
      </c>
      <c r="BX4127" s="280" t="s">
        <v>172</v>
      </c>
      <c r="BY4127" s="280" t="s">
        <v>211</v>
      </c>
      <c r="BZ4127" s="280" t="s">
        <v>204</v>
      </c>
      <c r="CA4127" s="280" t="s">
        <v>205</v>
      </c>
      <c r="CB4127" s="280" t="s">
        <v>206</v>
      </c>
      <c r="CC4127" s="280" t="s">
        <v>207</v>
      </c>
      <c r="CD4127" s="281">
        <v>0</v>
      </c>
      <c r="CE4127" s="277">
        <v>45231</v>
      </c>
      <c r="CF4127" s="280"/>
      <c r="CG4127" s="280" t="s">
        <v>181</v>
      </c>
      <c r="CH4127" s="280"/>
      <c r="CI4127" s="280" t="s">
        <v>208</v>
      </c>
      <c r="CJ4127" s="280" t="s">
        <v>209</v>
      </c>
      <c r="CK4127" s="280"/>
      <c r="CL4127" s="280"/>
      <c r="CM4127" s="280" t="s">
        <v>73</v>
      </c>
      <c r="CN4127" s="280">
        <v>3</v>
      </c>
    </row>
    <row r="4128" spans="4:92">
      <c r="D4128" s="273" t="s">
        <v>83</v>
      </c>
      <c r="E4128" s="273" t="s">
        <v>75</v>
      </c>
      <c r="F4128" s="273" t="s">
        <v>357</v>
      </c>
      <c r="G4128" s="273" t="s">
        <v>619</v>
      </c>
      <c r="H4128" s="274">
        <v>45108</v>
      </c>
      <c r="I4128" s="273">
        <v>12818</v>
      </c>
      <c r="J4128" s="273">
        <v>701</v>
      </c>
      <c r="K4128" s="273">
        <v>0</v>
      </c>
      <c r="L4128" s="273" t="s">
        <v>66</v>
      </c>
      <c r="N4128" s="273" t="s">
        <v>107</v>
      </c>
      <c r="W4128" s="273">
        <v>203007</v>
      </c>
      <c r="X4128" s="273" t="s">
        <v>64</v>
      </c>
      <c r="Y4128" s="273" t="s">
        <v>63</v>
      </c>
      <c r="Z4128" s="273" t="s">
        <v>65</v>
      </c>
      <c r="AA4128" s="273" t="s">
        <v>65</v>
      </c>
      <c r="AB4128" s="274">
        <v>45047</v>
      </c>
      <c r="AC4128" s="273">
        <v>12140</v>
      </c>
      <c r="AD4128" s="273">
        <v>5</v>
      </c>
      <c r="AE4128" s="273">
        <v>1.9</v>
      </c>
      <c r="AF4128" s="273" t="s">
        <v>90</v>
      </c>
      <c r="AG4128" s="273" t="s">
        <v>703</v>
      </c>
      <c r="AH4128" s="273" t="s">
        <v>1135</v>
      </c>
      <c r="AI4128" s="273" t="s">
        <v>123</v>
      </c>
      <c r="AJ4128" s="273" t="s">
        <v>124</v>
      </c>
      <c r="AK4128" s="273">
        <v>184676</v>
      </c>
      <c r="BV4128" s="336" t="s">
        <v>83</v>
      </c>
      <c r="BW4128" s="337" t="s">
        <v>63</v>
      </c>
      <c r="BX4128" s="337" t="s">
        <v>172</v>
      </c>
      <c r="BY4128" s="337" t="s">
        <v>211</v>
      </c>
      <c r="BZ4128" s="337" t="s">
        <v>86</v>
      </c>
      <c r="CA4128" s="337" t="s">
        <v>87</v>
      </c>
      <c r="CB4128" s="337" t="s">
        <v>217</v>
      </c>
      <c r="CC4128" s="337" t="s">
        <v>218</v>
      </c>
      <c r="CD4128" s="338">
        <v>2</v>
      </c>
      <c r="CE4128" s="335">
        <v>45231</v>
      </c>
      <c r="CF4128" s="337"/>
      <c r="CG4128" s="337" t="s">
        <v>181</v>
      </c>
      <c r="CH4128" s="337"/>
      <c r="CI4128" s="337" t="s">
        <v>181</v>
      </c>
      <c r="CJ4128" s="337" t="s">
        <v>1201</v>
      </c>
      <c r="CK4128" s="337"/>
      <c r="CL4128" s="337"/>
      <c r="CM4128" s="337" t="s">
        <v>73</v>
      </c>
      <c r="CN4128" s="337">
        <v>3</v>
      </c>
    </row>
    <row r="4129" spans="4:92">
      <c r="D4129" s="273" t="s">
        <v>83</v>
      </c>
      <c r="E4129" s="273" t="s">
        <v>75</v>
      </c>
      <c r="F4129" s="273" t="s">
        <v>357</v>
      </c>
      <c r="G4129" s="273" t="s">
        <v>619</v>
      </c>
      <c r="H4129" s="274">
        <v>45108</v>
      </c>
      <c r="I4129" s="273">
        <v>12818</v>
      </c>
      <c r="J4129" s="273">
        <v>701</v>
      </c>
      <c r="K4129" s="273">
        <v>3391.5</v>
      </c>
      <c r="L4129" s="273" t="s">
        <v>66</v>
      </c>
      <c r="M4129" s="273">
        <v>405.67256250000003</v>
      </c>
      <c r="N4129" s="273" t="s">
        <v>115</v>
      </c>
      <c r="W4129" s="273">
        <v>203006</v>
      </c>
      <c r="X4129" s="273" t="s">
        <v>64</v>
      </c>
      <c r="Y4129" s="273" t="s">
        <v>63</v>
      </c>
      <c r="Z4129" s="273" t="s">
        <v>120</v>
      </c>
      <c r="AA4129" s="273" t="s">
        <v>120</v>
      </c>
      <c r="AB4129" s="274">
        <v>45017</v>
      </c>
      <c r="AC4129" s="273">
        <v>11901</v>
      </c>
      <c r="AD4129" s="273">
        <v>6</v>
      </c>
      <c r="AK4129" s="273">
        <v>158549</v>
      </c>
      <c r="BV4129" s="279" t="s">
        <v>83</v>
      </c>
      <c r="BW4129" s="280" t="s">
        <v>63</v>
      </c>
      <c r="BX4129" s="280" t="s">
        <v>157</v>
      </c>
      <c r="BY4129" s="280" t="s">
        <v>157</v>
      </c>
      <c r="BZ4129" s="280" t="s">
        <v>167</v>
      </c>
      <c r="CA4129" s="280" t="s">
        <v>168</v>
      </c>
      <c r="CB4129" s="280" t="s">
        <v>169</v>
      </c>
      <c r="CC4129" s="280" t="s">
        <v>170</v>
      </c>
      <c r="CD4129" s="281">
        <v>12</v>
      </c>
      <c r="CE4129" s="277">
        <v>45170</v>
      </c>
      <c r="CF4129" s="280">
        <v>0</v>
      </c>
      <c r="CG4129" s="280" t="s">
        <v>90</v>
      </c>
      <c r="CH4129" s="280">
        <v>0</v>
      </c>
      <c r="CI4129" s="280" t="s">
        <v>80</v>
      </c>
      <c r="CJ4129" s="280"/>
      <c r="CK4129" s="280"/>
      <c r="CL4129" s="280"/>
      <c r="CM4129" s="280" t="s">
        <v>73</v>
      </c>
      <c r="CN4129" s="280">
        <v>3</v>
      </c>
    </row>
    <row r="4130" spans="4:92">
      <c r="D4130" s="273" t="s">
        <v>83</v>
      </c>
      <c r="E4130" s="273" t="s">
        <v>75</v>
      </c>
      <c r="F4130" s="273" t="s">
        <v>357</v>
      </c>
      <c r="G4130" s="273" t="s">
        <v>619</v>
      </c>
      <c r="H4130" s="274">
        <v>45139</v>
      </c>
      <c r="I4130" s="273">
        <v>13494</v>
      </c>
      <c r="J4130" s="273">
        <v>701</v>
      </c>
      <c r="W4130" s="273">
        <v>221025</v>
      </c>
      <c r="X4130" s="273" t="s">
        <v>64</v>
      </c>
      <c r="Y4130" s="273" t="s">
        <v>63</v>
      </c>
      <c r="Z4130" s="273" t="s">
        <v>120</v>
      </c>
      <c r="AA4130" s="273" t="s">
        <v>120</v>
      </c>
      <c r="AB4130" s="274">
        <v>45017</v>
      </c>
      <c r="AC4130" s="273">
        <v>12042</v>
      </c>
      <c r="AD4130" s="273">
        <v>6</v>
      </c>
      <c r="AE4130" s="273">
        <v>8.7309999999999999</v>
      </c>
      <c r="AF4130" s="273" t="s">
        <v>90</v>
      </c>
      <c r="AG4130" s="273" t="s">
        <v>882</v>
      </c>
      <c r="AH4130" s="273" t="s">
        <v>1184</v>
      </c>
      <c r="AI4130" s="273" t="s">
        <v>123</v>
      </c>
      <c r="AJ4130" s="273" t="s">
        <v>1185</v>
      </c>
      <c r="AK4130" s="273">
        <v>162248</v>
      </c>
      <c r="BV4130" s="336" t="s">
        <v>83</v>
      </c>
      <c r="BW4130" s="337" t="s">
        <v>63</v>
      </c>
      <c r="BX4130" s="337" t="s">
        <v>157</v>
      </c>
      <c r="BY4130" s="337" t="s">
        <v>157</v>
      </c>
      <c r="BZ4130" s="337" t="s">
        <v>167</v>
      </c>
      <c r="CA4130" s="337" t="s">
        <v>168</v>
      </c>
      <c r="CB4130" s="337" t="s">
        <v>353</v>
      </c>
      <c r="CC4130" s="337" t="s">
        <v>354</v>
      </c>
      <c r="CD4130" s="338">
        <v>13</v>
      </c>
      <c r="CE4130" s="335">
        <v>45170</v>
      </c>
      <c r="CF4130" s="337">
        <v>633</v>
      </c>
      <c r="CG4130" s="337" t="s">
        <v>90</v>
      </c>
      <c r="CH4130" s="337">
        <v>633</v>
      </c>
      <c r="CI4130" s="337" t="s">
        <v>80</v>
      </c>
      <c r="CJ4130" s="337"/>
      <c r="CK4130" s="337"/>
      <c r="CL4130" s="337"/>
      <c r="CM4130" s="337" t="s">
        <v>73</v>
      </c>
      <c r="CN4130" s="337">
        <v>3</v>
      </c>
    </row>
    <row r="4131" spans="4:92">
      <c r="D4131" s="273" t="s">
        <v>83</v>
      </c>
      <c r="E4131" s="273" t="s">
        <v>75</v>
      </c>
      <c r="F4131" s="273" t="s">
        <v>357</v>
      </c>
      <c r="G4131" s="273" t="s">
        <v>619</v>
      </c>
      <c r="H4131" s="274">
        <v>45139</v>
      </c>
      <c r="I4131" s="273">
        <v>13494</v>
      </c>
      <c r="J4131" s="273">
        <v>701</v>
      </c>
      <c r="K4131" s="273">
        <v>0</v>
      </c>
      <c r="L4131" s="273" t="s">
        <v>66</v>
      </c>
      <c r="N4131" s="273" t="s">
        <v>107</v>
      </c>
      <c r="W4131" s="273">
        <v>221050</v>
      </c>
      <c r="X4131" s="273" t="s">
        <v>64</v>
      </c>
      <c r="Y4131" s="273" t="s">
        <v>63</v>
      </c>
      <c r="Z4131" s="273" t="s">
        <v>120</v>
      </c>
      <c r="AA4131" s="273" t="s">
        <v>120</v>
      </c>
      <c r="AB4131" s="274">
        <v>45017</v>
      </c>
      <c r="AC4131" s="273">
        <v>12042</v>
      </c>
      <c r="AD4131" s="273">
        <v>6</v>
      </c>
      <c r="AE4131" s="273">
        <v>1.893</v>
      </c>
      <c r="AF4131" s="273" t="s">
        <v>90</v>
      </c>
      <c r="AG4131" s="273" t="s">
        <v>998</v>
      </c>
      <c r="AH4131" s="273" t="s">
        <v>1869</v>
      </c>
      <c r="AI4131" s="273" t="s">
        <v>123</v>
      </c>
      <c r="AJ4131" s="273" t="s">
        <v>200</v>
      </c>
      <c r="AK4131" s="273">
        <v>162260</v>
      </c>
      <c r="BV4131" s="279" t="s">
        <v>83</v>
      </c>
      <c r="BW4131" s="280" t="s">
        <v>63</v>
      </c>
      <c r="BX4131" s="280" t="s">
        <v>157</v>
      </c>
      <c r="BY4131" s="280" t="s">
        <v>157</v>
      </c>
      <c r="BZ4131" s="280" t="s">
        <v>151</v>
      </c>
      <c r="CA4131" s="280" t="s">
        <v>152</v>
      </c>
      <c r="CB4131" s="280" t="s">
        <v>161</v>
      </c>
      <c r="CC4131" s="280" t="s">
        <v>162</v>
      </c>
      <c r="CD4131" s="281">
        <v>11</v>
      </c>
      <c r="CE4131" s="277">
        <v>45170</v>
      </c>
      <c r="CF4131" s="280">
        <v>1261</v>
      </c>
      <c r="CG4131" s="280" t="s">
        <v>90</v>
      </c>
      <c r="CH4131" s="280">
        <v>1261</v>
      </c>
      <c r="CI4131" s="280" t="s">
        <v>80</v>
      </c>
      <c r="CJ4131" s="280"/>
      <c r="CK4131" s="280"/>
      <c r="CL4131" s="280"/>
      <c r="CM4131" s="280" t="s">
        <v>73</v>
      </c>
      <c r="CN4131" s="280">
        <v>3</v>
      </c>
    </row>
    <row r="4132" spans="4:92">
      <c r="D4132" s="273" t="s">
        <v>83</v>
      </c>
      <c r="E4132" s="273" t="s">
        <v>75</v>
      </c>
      <c r="F4132" s="273" t="s">
        <v>357</v>
      </c>
      <c r="G4132" s="273" t="s">
        <v>369</v>
      </c>
      <c r="H4132" s="274">
        <v>45139</v>
      </c>
      <c r="I4132" s="273">
        <v>13513</v>
      </c>
      <c r="J4132" s="273">
        <v>726</v>
      </c>
      <c r="W4132" s="273">
        <v>221573</v>
      </c>
      <c r="X4132" s="273" t="s">
        <v>64</v>
      </c>
      <c r="Y4132" s="273" t="s">
        <v>63</v>
      </c>
      <c r="Z4132" s="273" t="s">
        <v>120</v>
      </c>
      <c r="AA4132" s="273" t="s">
        <v>120</v>
      </c>
      <c r="AB4132" s="274">
        <v>45017</v>
      </c>
      <c r="AC4132" s="273">
        <v>12042</v>
      </c>
      <c r="AD4132" s="273">
        <v>6</v>
      </c>
      <c r="AE4132" s="273">
        <v>4.2300000000000004</v>
      </c>
      <c r="AF4132" s="273" t="s">
        <v>90</v>
      </c>
      <c r="AG4132" s="273" t="s">
        <v>1190</v>
      </c>
      <c r="AH4132" s="273" t="s">
        <v>1096</v>
      </c>
      <c r="AI4132" s="273" t="s">
        <v>123</v>
      </c>
      <c r="AJ4132" s="273" t="s">
        <v>200</v>
      </c>
      <c r="AK4132" s="273">
        <v>162332</v>
      </c>
      <c r="BV4132" s="336" t="s">
        <v>83</v>
      </c>
      <c r="BW4132" s="337" t="s">
        <v>63</v>
      </c>
      <c r="BX4132" s="337" t="s">
        <v>157</v>
      </c>
      <c r="BY4132" s="337" t="s">
        <v>157</v>
      </c>
      <c r="BZ4132" s="337" t="s">
        <v>151</v>
      </c>
      <c r="CA4132" s="337" t="s">
        <v>152</v>
      </c>
      <c r="CB4132" s="337" t="s">
        <v>153</v>
      </c>
      <c r="CC4132" s="337" t="s">
        <v>154</v>
      </c>
      <c r="CD4132" s="338">
        <v>10</v>
      </c>
      <c r="CE4132" s="335">
        <v>45170</v>
      </c>
      <c r="CF4132" s="337">
        <v>1576</v>
      </c>
      <c r="CG4132" s="337" t="s">
        <v>90</v>
      </c>
      <c r="CH4132" s="337">
        <v>1576</v>
      </c>
      <c r="CI4132" s="337" t="s">
        <v>80</v>
      </c>
      <c r="CJ4132" s="337"/>
      <c r="CK4132" s="337"/>
      <c r="CL4132" s="337"/>
      <c r="CM4132" s="337" t="s">
        <v>73</v>
      </c>
      <c r="CN4132" s="337">
        <v>3</v>
      </c>
    </row>
    <row r="4133" spans="4:92">
      <c r="D4133" s="273" t="s">
        <v>83</v>
      </c>
      <c r="E4133" s="273" t="s">
        <v>75</v>
      </c>
      <c r="F4133" s="273" t="s">
        <v>357</v>
      </c>
      <c r="G4133" s="273" t="s">
        <v>369</v>
      </c>
      <c r="H4133" s="274">
        <v>45139</v>
      </c>
      <c r="I4133" s="273">
        <v>13513</v>
      </c>
      <c r="J4133" s="273">
        <v>726</v>
      </c>
      <c r="K4133" s="273">
        <v>0</v>
      </c>
      <c r="L4133" s="273" t="s">
        <v>66</v>
      </c>
      <c r="N4133" s="273" t="s">
        <v>107</v>
      </c>
      <c r="W4133" s="273">
        <v>221598</v>
      </c>
      <c r="X4133" s="273" t="s">
        <v>64</v>
      </c>
      <c r="Y4133" s="273" t="s">
        <v>63</v>
      </c>
      <c r="Z4133" s="273" t="s">
        <v>120</v>
      </c>
      <c r="AA4133" s="273" t="s">
        <v>120</v>
      </c>
      <c r="AB4133" s="274">
        <v>45017</v>
      </c>
      <c r="AC4133" s="273">
        <v>12042</v>
      </c>
      <c r="AD4133" s="273">
        <v>6</v>
      </c>
      <c r="AE4133" s="273">
        <v>22.055</v>
      </c>
      <c r="AF4133" s="273" t="s">
        <v>90</v>
      </c>
      <c r="AG4133" s="273" t="s">
        <v>887</v>
      </c>
      <c r="AH4133" s="273" t="s">
        <v>1194</v>
      </c>
      <c r="AI4133" s="273" t="s">
        <v>123</v>
      </c>
      <c r="AJ4133" s="273" t="s">
        <v>200</v>
      </c>
      <c r="AK4133" s="273">
        <v>162267</v>
      </c>
      <c r="BV4133" s="279" t="s">
        <v>83</v>
      </c>
      <c r="BW4133" s="280" t="s">
        <v>63</v>
      </c>
      <c r="BX4133" s="280" t="s">
        <v>157</v>
      </c>
      <c r="BY4133" s="280" t="s">
        <v>157</v>
      </c>
      <c r="BZ4133" s="280" t="s">
        <v>138</v>
      </c>
      <c r="CA4133" s="280" t="s">
        <v>139</v>
      </c>
      <c r="CB4133" s="280" t="s">
        <v>140</v>
      </c>
      <c r="CC4133" s="280" t="s">
        <v>141</v>
      </c>
      <c r="CD4133" s="281">
        <v>9</v>
      </c>
      <c r="CE4133" s="277">
        <v>45170</v>
      </c>
      <c r="CF4133" s="280">
        <v>0</v>
      </c>
      <c r="CG4133" s="280" t="s">
        <v>90</v>
      </c>
      <c r="CH4133" s="280">
        <v>0</v>
      </c>
      <c r="CI4133" s="280" t="s">
        <v>80</v>
      </c>
      <c r="CJ4133" s="280"/>
      <c r="CK4133" s="280"/>
      <c r="CL4133" s="280"/>
      <c r="CM4133" s="280" t="s">
        <v>73</v>
      </c>
      <c r="CN4133" s="280">
        <v>3</v>
      </c>
    </row>
    <row r="4134" spans="4:92">
      <c r="D4134" s="273" t="s">
        <v>83</v>
      </c>
      <c r="E4134" s="273" t="s">
        <v>75</v>
      </c>
      <c r="F4134" s="273" t="s">
        <v>357</v>
      </c>
      <c r="G4134" s="273" t="s">
        <v>369</v>
      </c>
      <c r="H4134" s="274">
        <v>45139</v>
      </c>
      <c r="I4134" s="273">
        <v>13513</v>
      </c>
      <c r="J4134" s="273">
        <v>726</v>
      </c>
      <c r="K4134" s="273">
        <v>3764</v>
      </c>
      <c r="L4134" s="273" t="s">
        <v>66</v>
      </c>
      <c r="M4134" s="273">
        <v>649.29</v>
      </c>
      <c r="N4134" s="273" t="s">
        <v>115</v>
      </c>
      <c r="W4134" s="273">
        <v>221597</v>
      </c>
      <c r="X4134" s="273" t="s">
        <v>64</v>
      </c>
      <c r="Y4134" s="273" t="s">
        <v>63</v>
      </c>
      <c r="Z4134" s="273" t="s">
        <v>120</v>
      </c>
      <c r="AA4134" s="273" t="s">
        <v>120</v>
      </c>
      <c r="AB4134" s="274">
        <v>45017</v>
      </c>
      <c r="AC4134" s="273">
        <v>12042</v>
      </c>
      <c r="AD4134" s="273">
        <v>6</v>
      </c>
      <c r="AE4134" s="273">
        <v>12.746</v>
      </c>
      <c r="AF4134" s="273" t="s">
        <v>90</v>
      </c>
      <c r="AG4134" s="273" t="s">
        <v>884</v>
      </c>
      <c r="AH4134" s="273" t="s">
        <v>1195</v>
      </c>
      <c r="AI4134" s="273" t="s">
        <v>123</v>
      </c>
      <c r="AJ4134" s="273" t="s">
        <v>200</v>
      </c>
      <c r="AK4134" s="273">
        <v>162273</v>
      </c>
      <c r="BV4134" s="336" t="s">
        <v>83</v>
      </c>
      <c r="BW4134" s="337" t="s">
        <v>63</v>
      </c>
      <c r="BX4134" s="337" t="s">
        <v>157</v>
      </c>
      <c r="BY4134" s="337" t="s">
        <v>157</v>
      </c>
      <c r="BZ4134" s="337" t="s">
        <v>126</v>
      </c>
      <c r="CA4134" s="337" t="s">
        <v>127</v>
      </c>
      <c r="CB4134" s="337" t="s">
        <v>133</v>
      </c>
      <c r="CC4134" s="337" t="s">
        <v>134</v>
      </c>
      <c r="CD4134" s="338">
        <v>7</v>
      </c>
      <c r="CE4134" s="335">
        <v>45170</v>
      </c>
      <c r="CF4134" s="337"/>
      <c r="CG4134" s="337"/>
      <c r="CH4134" s="337"/>
      <c r="CI4134" s="337" t="s">
        <v>104</v>
      </c>
      <c r="CJ4134" s="337"/>
      <c r="CK4134" s="337"/>
      <c r="CL4134" s="337"/>
      <c r="CM4134" s="337" t="s">
        <v>73</v>
      </c>
      <c r="CN4134" s="337">
        <v>3</v>
      </c>
    </row>
    <row r="4135" spans="4:92">
      <c r="D4135" s="273" t="s">
        <v>83</v>
      </c>
      <c r="E4135" s="273" t="s">
        <v>75</v>
      </c>
      <c r="F4135" s="273" t="s">
        <v>357</v>
      </c>
      <c r="G4135" s="273" t="s">
        <v>369</v>
      </c>
      <c r="H4135" s="274">
        <v>45170</v>
      </c>
      <c r="I4135" s="273">
        <v>13840</v>
      </c>
      <c r="J4135" s="273">
        <v>726</v>
      </c>
      <c r="W4135" s="273">
        <v>234524</v>
      </c>
      <c r="X4135" s="273" t="s">
        <v>64</v>
      </c>
      <c r="Y4135" s="273" t="s">
        <v>63</v>
      </c>
      <c r="Z4135" s="273" t="s">
        <v>120</v>
      </c>
      <c r="AA4135" s="273" t="s">
        <v>120</v>
      </c>
      <c r="AB4135" s="274">
        <v>45017</v>
      </c>
      <c r="AC4135" s="273">
        <v>12042</v>
      </c>
      <c r="AD4135" s="273">
        <v>6</v>
      </c>
      <c r="AE4135" s="273">
        <v>0.54</v>
      </c>
      <c r="AF4135" s="273" t="s">
        <v>90</v>
      </c>
      <c r="AG4135" s="273" t="s">
        <v>795</v>
      </c>
      <c r="AH4135" s="273" t="s">
        <v>1197</v>
      </c>
      <c r="AI4135" s="273" t="s">
        <v>123</v>
      </c>
      <c r="AJ4135" s="273" t="s">
        <v>200</v>
      </c>
      <c r="AK4135" s="273">
        <v>162279</v>
      </c>
      <c r="BV4135" s="279" t="s">
        <v>83</v>
      </c>
      <c r="BW4135" s="280" t="s">
        <v>63</v>
      </c>
      <c r="BX4135" s="280" t="s">
        <v>157</v>
      </c>
      <c r="BY4135" s="280" t="s">
        <v>157</v>
      </c>
      <c r="BZ4135" s="280" t="s">
        <v>126</v>
      </c>
      <c r="CA4135" s="280" t="s">
        <v>127</v>
      </c>
      <c r="CB4135" s="280" t="s">
        <v>128</v>
      </c>
      <c r="CC4135" s="280" t="s">
        <v>129</v>
      </c>
      <c r="CD4135" s="281">
        <v>6</v>
      </c>
      <c r="CE4135" s="277">
        <v>45170</v>
      </c>
      <c r="CF4135" s="280"/>
      <c r="CG4135" s="280"/>
      <c r="CH4135" s="280"/>
      <c r="CI4135" s="280" t="s">
        <v>80</v>
      </c>
      <c r="CJ4135" s="280"/>
      <c r="CK4135" s="280"/>
      <c r="CL4135" s="280"/>
      <c r="CM4135" s="280" t="s">
        <v>73</v>
      </c>
      <c r="CN4135" s="280">
        <v>3</v>
      </c>
    </row>
    <row r="4136" spans="4:92">
      <c r="D4136" s="273" t="s">
        <v>83</v>
      </c>
      <c r="E4136" s="273" t="s">
        <v>75</v>
      </c>
      <c r="F4136" s="273" t="s">
        <v>357</v>
      </c>
      <c r="G4136" s="273" t="s">
        <v>369</v>
      </c>
      <c r="H4136" s="274">
        <v>45170</v>
      </c>
      <c r="I4136" s="273">
        <v>13840</v>
      </c>
      <c r="J4136" s="273">
        <v>726</v>
      </c>
      <c r="K4136" s="273">
        <v>0</v>
      </c>
      <c r="L4136" s="273" t="s">
        <v>66</v>
      </c>
      <c r="N4136" s="273" t="s">
        <v>107</v>
      </c>
      <c r="W4136" s="273">
        <v>234549</v>
      </c>
      <c r="X4136" s="273" t="s">
        <v>64</v>
      </c>
      <c r="Y4136" s="273" t="s">
        <v>63</v>
      </c>
      <c r="Z4136" s="273" t="s">
        <v>120</v>
      </c>
      <c r="AA4136" s="273" t="s">
        <v>120</v>
      </c>
      <c r="AB4136" s="274">
        <v>45017</v>
      </c>
      <c r="AC4136" s="273">
        <v>12042</v>
      </c>
      <c r="AD4136" s="273">
        <v>6</v>
      </c>
      <c r="AE4136" s="273">
        <v>1.167</v>
      </c>
      <c r="AF4136" s="273" t="s">
        <v>90</v>
      </c>
      <c r="AG4136" s="273" t="s">
        <v>884</v>
      </c>
      <c r="AH4136" s="273" t="s">
        <v>1199</v>
      </c>
      <c r="AI4136" s="273" t="s">
        <v>123</v>
      </c>
      <c r="AJ4136" s="273" t="s">
        <v>200</v>
      </c>
      <c r="AK4136" s="273">
        <v>162285</v>
      </c>
      <c r="BV4136" s="336" t="s">
        <v>83</v>
      </c>
      <c r="BW4136" s="337" t="s">
        <v>63</v>
      </c>
      <c r="BX4136" s="337" t="s">
        <v>157</v>
      </c>
      <c r="BY4136" s="337" t="s">
        <v>157</v>
      </c>
      <c r="BZ4136" s="337" t="s">
        <v>110</v>
      </c>
      <c r="CA4136" s="337" t="s">
        <v>111</v>
      </c>
      <c r="CB4136" s="337" t="s">
        <v>117</v>
      </c>
      <c r="CC4136" s="337" t="s">
        <v>118</v>
      </c>
      <c r="CD4136" s="338">
        <v>5</v>
      </c>
      <c r="CE4136" s="335">
        <v>45170</v>
      </c>
      <c r="CF4136" s="337"/>
      <c r="CG4136" s="337"/>
      <c r="CH4136" s="337"/>
      <c r="CI4136" s="337" t="s">
        <v>104</v>
      </c>
      <c r="CJ4136" s="337"/>
      <c r="CK4136" s="337"/>
      <c r="CL4136" s="337"/>
      <c r="CM4136" s="337" t="s">
        <v>73</v>
      </c>
      <c r="CN4136" s="337">
        <v>3</v>
      </c>
    </row>
    <row r="4137" spans="4:92">
      <c r="D4137" s="273" t="s">
        <v>83</v>
      </c>
      <c r="E4137" s="273" t="s">
        <v>75</v>
      </c>
      <c r="F4137" s="273" t="s">
        <v>357</v>
      </c>
      <c r="G4137" s="273" t="s">
        <v>369</v>
      </c>
      <c r="H4137" s="274">
        <v>45170</v>
      </c>
      <c r="I4137" s="273">
        <v>13840</v>
      </c>
      <c r="J4137" s="273">
        <v>726</v>
      </c>
      <c r="K4137" s="273">
        <v>3628</v>
      </c>
      <c r="L4137" s="273" t="s">
        <v>66</v>
      </c>
      <c r="M4137" s="273">
        <v>625.83000000000004</v>
      </c>
      <c r="N4137" s="273" t="s">
        <v>115</v>
      </c>
      <c r="W4137" s="273">
        <v>234548</v>
      </c>
      <c r="X4137" s="273" t="s">
        <v>64</v>
      </c>
      <c r="Y4137" s="273" t="s">
        <v>63</v>
      </c>
      <c r="Z4137" s="273" t="s">
        <v>120</v>
      </c>
      <c r="AA4137" s="273" t="s">
        <v>120</v>
      </c>
      <c r="AB4137" s="274">
        <v>45017</v>
      </c>
      <c r="AC4137" s="273">
        <v>12042</v>
      </c>
      <c r="AD4137" s="273">
        <v>6</v>
      </c>
      <c r="AE4137" s="273">
        <v>5.0000000000000001E-3</v>
      </c>
      <c r="AF4137" s="273" t="s">
        <v>90</v>
      </c>
      <c r="AG4137" s="273" t="s">
        <v>983</v>
      </c>
      <c r="AH4137" s="273" t="s">
        <v>1200</v>
      </c>
      <c r="AI4137" s="273" t="s">
        <v>123</v>
      </c>
      <c r="AJ4137" s="273" t="s">
        <v>200</v>
      </c>
      <c r="AK4137" s="273">
        <v>162291</v>
      </c>
      <c r="BV4137" s="279" t="s">
        <v>83</v>
      </c>
      <c r="BW4137" s="280" t="s">
        <v>63</v>
      </c>
      <c r="BX4137" s="280" t="s">
        <v>157</v>
      </c>
      <c r="BY4137" s="280" t="s">
        <v>157</v>
      </c>
      <c r="BZ4137" s="280" t="s">
        <v>86</v>
      </c>
      <c r="CA4137" s="280" t="s">
        <v>87</v>
      </c>
      <c r="CB4137" s="280" t="s">
        <v>101</v>
      </c>
      <c r="CC4137" s="280" t="s">
        <v>102</v>
      </c>
      <c r="CD4137" s="281">
        <v>4</v>
      </c>
      <c r="CE4137" s="277">
        <v>45170</v>
      </c>
      <c r="CF4137" s="280">
        <v>20780</v>
      </c>
      <c r="CG4137" s="280" t="s">
        <v>103</v>
      </c>
      <c r="CH4137" s="280">
        <v>676.59680000000003</v>
      </c>
      <c r="CI4137" s="280" t="s">
        <v>104</v>
      </c>
      <c r="CJ4137" s="280"/>
      <c r="CK4137" s="280"/>
      <c r="CL4137" s="280"/>
      <c r="CM4137" s="280" t="s">
        <v>73</v>
      </c>
      <c r="CN4137" s="280">
        <v>3</v>
      </c>
    </row>
    <row r="4138" spans="4:92">
      <c r="D4138" s="273" t="s">
        <v>83</v>
      </c>
      <c r="E4138" s="273" t="s">
        <v>75</v>
      </c>
      <c r="F4138" s="273" t="s">
        <v>357</v>
      </c>
      <c r="G4138" s="273" t="s">
        <v>369</v>
      </c>
      <c r="H4138" s="274">
        <v>45200</v>
      </c>
      <c r="I4138" s="273">
        <v>14175</v>
      </c>
      <c r="J4138" s="273">
        <v>726</v>
      </c>
      <c r="W4138" s="273">
        <v>252541</v>
      </c>
      <c r="X4138" s="273" t="s">
        <v>64</v>
      </c>
      <c r="Y4138" s="273" t="s">
        <v>63</v>
      </c>
      <c r="Z4138" s="273" t="s">
        <v>120</v>
      </c>
      <c r="AA4138" s="273" t="s">
        <v>120</v>
      </c>
      <c r="AB4138" s="274">
        <v>45017</v>
      </c>
      <c r="AC4138" s="273">
        <v>12042</v>
      </c>
      <c r="AD4138" s="273">
        <v>6</v>
      </c>
      <c r="AE4138" s="273">
        <v>0.03</v>
      </c>
      <c r="AF4138" s="273" t="s">
        <v>90</v>
      </c>
      <c r="AG4138" s="273" t="s">
        <v>1048</v>
      </c>
      <c r="AH4138" s="273" t="s">
        <v>1049</v>
      </c>
      <c r="AI4138" s="273" t="s">
        <v>123</v>
      </c>
      <c r="AJ4138" s="273" t="s">
        <v>200</v>
      </c>
      <c r="AK4138" s="273">
        <v>162297</v>
      </c>
      <c r="BV4138" s="336" t="s">
        <v>83</v>
      </c>
      <c r="BW4138" s="337" t="s">
        <v>63</v>
      </c>
      <c r="BX4138" s="337" t="s">
        <v>157</v>
      </c>
      <c r="BY4138" s="337" t="s">
        <v>157</v>
      </c>
      <c r="BZ4138" s="337" t="s">
        <v>110</v>
      </c>
      <c r="CA4138" s="337" t="s">
        <v>111</v>
      </c>
      <c r="CB4138" s="337" t="s">
        <v>112</v>
      </c>
      <c r="CC4138" s="337" t="s">
        <v>113</v>
      </c>
      <c r="CD4138" s="338">
        <v>4</v>
      </c>
      <c r="CE4138" s="335">
        <v>45170</v>
      </c>
      <c r="CF4138" s="337"/>
      <c r="CG4138" s="337"/>
      <c r="CH4138" s="337"/>
      <c r="CI4138" s="337" t="s">
        <v>80</v>
      </c>
      <c r="CJ4138" s="337"/>
      <c r="CK4138" s="337"/>
      <c r="CL4138" s="337"/>
      <c r="CM4138" s="337" t="s">
        <v>73</v>
      </c>
      <c r="CN4138" s="337">
        <v>3</v>
      </c>
    </row>
    <row r="4139" spans="4:92">
      <c r="D4139" s="273" t="s">
        <v>83</v>
      </c>
      <c r="E4139" s="273" t="s">
        <v>75</v>
      </c>
      <c r="F4139" s="273" t="s">
        <v>357</v>
      </c>
      <c r="G4139" s="273" t="s">
        <v>369</v>
      </c>
      <c r="H4139" s="274">
        <v>45200</v>
      </c>
      <c r="I4139" s="273">
        <v>14175</v>
      </c>
      <c r="J4139" s="273">
        <v>726</v>
      </c>
      <c r="K4139" s="273">
        <v>0</v>
      </c>
      <c r="L4139" s="273" t="s">
        <v>66</v>
      </c>
      <c r="N4139" s="273" t="s">
        <v>107</v>
      </c>
      <c r="W4139" s="273">
        <v>252566</v>
      </c>
      <c r="X4139" s="273" t="s">
        <v>64</v>
      </c>
      <c r="Y4139" s="273" t="s">
        <v>63</v>
      </c>
      <c r="Z4139" s="273" t="s">
        <v>120</v>
      </c>
      <c r="AA4139" s="273" t="s">
        <v>120</v>
      </c>
      <c r="AB4139" s="274">
        <v>45017</v>
      </c>
      <c r="AC4139" s="273">
        <v>12042</v>
      </c>
      <c r="AD4139" s="273">
        <v>6</v>
      </c>
      <c r="AE4139" s="273">
        <v>0.14699999999999999</v>
      </c>
      <c r="AF4139" s="273" t="s">
        <v>90</v>
      </c>
      <c r="AG4139" s="273" t="s">
        <v>1159</v>
      </c>
      <c r="AH4139" s="273" t="s">
        <v>1160</v>
      </c>
      <c r="AI4139" s="273" t="s">
        <v>123</v>
      </c>
      <c r="AJ4139" s="273" t="s">
        <v>200</v>
      </c>
      <c r="AK4139" s="273">
        <v>162303</v>
      </c>
      <c r="BV4139" s="279" t="s">
        <v>83</v>
      </c>
      <c r="BW4139" s="280" t="s">
        <v>63</v>
      </c>
      <c r="BX4139" s="280" t="s">
        <v>172</v>
      </c>
      <c r="BY4139" s="280" t="s">
        <v>184</v>
      </c>
      <c r="BZ4139" s="280" t="s">
        <v>167</v>
      </c>
      <c r="CA4139" s="280" t="s">
        <v>168</v>
      </c>
      <c r="CB4139" s="280" t="s">
        <v>313</v>
      </c>
      <c r="CC4139" s="280" t="s">
        <v>314</v>
      </c>
      <c r="CD4139" s="281">
        <v>14</v>
      </c>
      <c r="CE4139" s="277">
        <v>45108</v>
      </c>
      <c r="CF4139" s="280">
        <v>0</v>
      </c>
      <c r="CG4139" s="280" t="s">
        <v>90</v>
      </c>
      <c r="CH4139" s="280">
        <v>0</v>
      </c>
      <c r="CI4139" s="280" t="s">
        <v>80</v>
      </c>
      <c r="CJ4139" s="280"/>
      <c r="CK4139" s="280"/>
      <c r="CL4139" s="280"/>
      <c r="CM4139" s="280" t="s">
        <v>73</v>
      </c>
      <c r="CN4139" s="280">
        <v>3</v>
      </c>
    </row>
    <row r="4140" spans="4:92">
      <c r="D4140" s="273" t="s">
        <v>83</v>
      </c>
      <c r="E4140" s="273" t="s">
        <v>75</v>
      </c>
      <c r="F4140" s="273" t="s">
        <v>357</v>
      </c>
      <c r="G4140" s="273" t="s">
        <v>369</v>
      </c>
      <c r="H4140" s="274">
        <v>45200</v>
      </c>
      <c r="I4140" s="273">
        <v>14175</v>
      </c>
      <c r="J4140" s="273">
        <v>726</v>
      </c>
      <c r="K4140" s="273">
        <v>2929</v>
      </c>
      <c r="L4140" s="273" t="s">
        <v>66</v>
      </c>
      <c r="M4140" s="273">
        <v>505.2525</v>
      </c>
      <c r="N4140" s="273" t="s">
        <v>115</v>
      </c>
      <c r="W4140" s="273">
        <v>252565</v>
      </c>
      <c r="X4140" s="273" t="s">
        <v>64</v>
      </c>
      <c r="Y4140" s="273" t="s">
        <v>63</v>
      </c>
      <c r="Z4140" s="273" t="s">
        <v>120</v>
      </c>
      <c r="AA4140" s="273" t="s">
        <v>120</v>
      </c>
      <c r="AB4140" s="274">
        <v>45017</v>
      </c>
      <c r="AC4140" s="273">
        <v>12042</v>
      </c>
      <c r="AD4140" s="273">
        <v>6</v>
      </c>
      <c r="AE4140" s="273">
        <v>0.45700000000000002</v>
      </c>
      <c r="AF4140" s="273" t="s">
        <v>90</v>
      </c>
      <c r="AG4140" s="273" t="s">
        <v>887</v>
      </c>
      <c r="AH4140" s="273" t="s">
        <v>1163</v>
      </c>
      <c r="AI4140" s="273" t="s">
        <v>123</v>
      </c>
      <c r="AJ4140" s="273" t="s">
        <v>200</v>
      </c>
      <c r="AK4140" s="273">
        <v>162309</v>
      </c>
      <c r="BV4140" s="336" t="s">
        <v>83</v>
      </c>
      <c r="BW4140" s="337" t="s">
        <v>63</v>
      </c>
      <c r="BX4140" s="337" t="s">
        <v>172</v>
      </c>
      <c r="BY4140" s="337" t="s">
        <v>184</v>
      </c>
      <c r="BZ4140" s="337" t="s">
        <v>167</v>
      </c>
      <c r="CA4140" s="337" t="s">
        <v>168</v>
      </c>
      <c r="CB4140" s="337" t="s">
        <v>353</v>
      </c>
      <c r="CC4140" s="337" t="s">
        <v>354</v>
      </c>
      <c r="CD4140" s="338">
        <v>13</v>
      </c>
      <c r="CE4140" s="335">
        <v>45108</v>
      </c>
      <c r="CF4140" s="337">
        <v>0</v>
      </c>
      <c r="CG4140" s="337" t="s">
        <v>90</v>
      </c>
      <c r="CH4140" s="337">
        <v>0</v>
      </c>
      <c r="CI4140" s="337" t="s">
        <v>80</v>
      </c>
      <c r="CJ4140" s="337"/>
      <c r="CK4140" s="337"/>
      <c r="CL4140" s="337"/>
      <c r="CM4140" s="337" t="s">
        <v>73</v>
      </c>
      <c r="CN4140" s="337">
        <v>3</v>
      </c>
    </row>
    <row r="4141" spans="4:92">
      <c r="D4141" s="273" t="s">
        <v>83</v>
      </c>
      <c r="E4141" s="273" t="s">
        <v>75</v>
      </c>
      <c r="F4141" s="273" t="s">
        <v>357</v>
      </c>
      <c r="G4141" s="273" t="s">
        <v>369</v>
      </c>
      <c r="H4141" s="274">
        <v>45231</v>
      </c>
      <c r="I4141" s="273">
        <v>14542</v>
      </c>
      <c r="J4141" s="273">
        <v>726</v>
      </c>
      <c r="W4141" s="273">
        <v>271399</v>
      </c>
      <c r="X4141" s="273" t="s">
        <v>64</v>
      </c>
      <c r="Y4141" s="273" t="s">
        <v>63</v>
      </c>
      <c r="Z4141" s="273" t="s">
        <v>120</v>
      </c>
      <c r="AA4141" s="273" t="s">
        <v>120</v>
      </c>
      <c r="AB4141" s="274">
        <v>45017</v>
      </c>
      <c r="AC4141" s="273">
        <v>12042</v>
      </c>
      <c r="AD4141" s="273">
        <v>6</v>
      </c>
      <c r="AE4141" s="273">
        <v>0.23599999999999999</v>
      </c>
      <c r="AF4141" s="273" t="s">
        <v>90</v>
      </c>
      <c r="AG4141" s="273" t="s">
        <v>884</v>
      </c>
      <c r="AH4141" s="273" t="s">
        <v>1166</v>
      </c>
      <c r="AI4141" s="273" t="s">
        <v>123</v>
      </c>
      <c r="AJ4141" s="273" t="s">
        <v>200</v>
      </c>
      <c r="AK4141" s="273">
        <v>162315</v>
      </c>
      <c r="BV4141" s="279" t="s">
        <v>83</v>
      </c>
      <c r="BW4141" s="280" t="s">
        <v>63</v>
      </c>
      <c r="BX4141" s="280" t="s">
        <v>172</v>
      </c>
      <c r="BY4141" s="280" t="s">
        <v>184</v>
      </c>
      <c r="BZ4141" s="280" t="s">
        <v>151</v>
      </c>
      <c r="CA4141" s="280" t="s">
        <v>152</v>
      </c>
      <c r="CB4141" s="280" t="s">
        <v>161</v>
      </c>
      <c r="CC4141" s="280" t="s">
        <v>162</v>
      </c>
      <c r="CD4141" s="281">
        <v>11</v>
      </c>
      <c r="CE4141" s="277">
        <v>45108</v>
      </c>
      <c r="CF4141" s="280">
        <v>410.4</v>
      </c>
      <c r="CG4141" s="280" t="s">
        <v>90</v>
      </c>
      <c r="CH4141" s="280">
        <v>410.4</v>
      </c>
      <c r="CI4141" s="280" t="s">
        <v>80</v>
      </c>
      <c r="CJ4141" s="280"/>
      <c r="CK4141" s="280"/>
      <c r="CL4141" s="280"/>
      <c r="CM4141" s="280" t="s">
        <v>73</v>
      </c>
      <c r="CN4141" s="280">
        <v>3</v>
      </c>
    </row>
    <row r="4142" spans="4:92">
      <c r="D4142" s="273" t="s">
        <v>83</v>
      </c>
      <c r="E4142" s="273" t="s">
        <v>75</v>
      </c>
      <c r="F4142" s="273" t="s">
        <v>357</v>
      </c>
      <c r="G4142" s="273" t="s">
        <v>369</v>
      </c>
      <c r="H4142" s="274">
        <v>45231</v>
      </c>
      <c r="I4142" s="273">
        <v>14542</v>
      </c>
      <c r="J4142" s="273">
        <v>726</v>
      </c>
      <c r="K4142" s="273">
        <v>0</v>
      </c>
      <c r="L4142" s="273" t="s">
        <v>66</v>
      </c>
      <c r="N4142" s="273" t="s">
        <v>107</v>
      </c>
      <c r="W4142" s="273">
        <v>271424</v>
      </c>
      <c r="X4142" s="273" t="s">
        <v>64</v>
      </c>
      <c r="Y4142" s="273" t="s">
        <v>63</v>
      </c>
      <c r="Z4142" s="273" t="s">
        <v>120</v>
      </c>
      <c r="AA4142" s="273" t="s">
        <v>120</v>
      </c>
      <c r="AB4142" s="274">
        <v>45017</v>
      </c>
      <c r="AC4142" s="273">
        <v>12042</v>
      </c>
      <c r="AD4142" s="273">
        <v>6</v>
      </c>
      <c r="AE4142" s="273">
        <v>0.47299999999999998</v>
      </c>
      <c r="AF4142" s="273" t="s">
        <v>90</v>
      </c>
      <c r="AG4142" s="273" t="s">
        <v>884</v>
      </c>
      <c r="AH4142" s="273" t="s">
        <v>1169</v>
      </c>
      <c r="AI4142" s="273" t="s">
        <v>123</v>
      </c>
      <c r="AJ4142" s="273" t="s">
        <v>200</v>
      </c>
      <c r="AK4142" s="273">
        <v>162321</v>
      </c>
      <c r="BV4142" s="336" t="s">
        <v>83</v>
      </c>
      <c r="BW4142" s="337" t="s">
        <v>63</v>
      </c>
      <c r="BX4142" s="337" t="s">
        <v>172</v>
      </c>
      <c r="BY4142" s="337" t="s">
        <v>184</v>
      </c>
      <c r="BZ4142" s="337" t="s">
        <v>151</v>
      </c>
      <c r="CA4142" s="337" t="s">
        <v>152</v>
      </c>
      <c r="CB4142" s="337" t="s">
        <v>153</v>
      </c>
      <c r="CC4142" s="337" t="s">
        <v>154</v>
      </c>
      <c r="CD4142" s="338">
        <v>10</v>
      </c>
      <c r="CE4142" s="335">
        <v>45108</v>
      </c>
      <c r="CF4142" s="337">
        <v>513</v>
      </c>
      <c r="CG4142" s="337" t="s">
        <v>90</v>
      </c>
      <c r="CH4142" s="337">
        <v>513</v>
      </c>
      <c r="CI4142" s="337" t="s">
        <v>80</v>
      </c>
      <c r="CJ4142" s="337"/>
      <c r="CK4142" s="337"/>
      <c r="CL4142" s="337"/>
      <c r="CM4142" s="337" t="s">
        <v>73</v>
      </c>
      <c r="CN4142" s="337">
        <v>3</v>
      </c>
    </row>
    <row r="4143" spans="4:92">
      <c r="D4143" s="273" t="s">
        <v>83</v>
      </c>
      <c r="E4143" s="273" t="s">
        <v>75</v>
      </c>
      <c r="F4143" s="273" t="s">
        <v>357</v>
      </c>
      <c r="G4143" s="273" t="s">
        <v>369</v>
      </c>
      <c r="H4143" s="274">
        <v>45231</v>
      </c>
      <c r="I4143" s="273">
        <v>14542</v>
      </c>
      <c r="J4143" s="273">
        <v>726</v>
      </c>
      <c r="K4143" s="273">
        <v>3663</v>
      </c>
      <c r="L4143" s="273" t="s">
        <v>66</v>
      </c>
      <c r="M4143" s="273">
        <v>631.86749999999995</v>
      </c>
      <c r="N4143" s="273" t="s">
        <v>115</v>
      </c>
      <c r="W4143" s="273">
        <v>271423</v>
      </c>
      <c r="X4143" s="273" t="s">
        <v>64</v>
      </c>
      <c r="Y4143" s="273" t="s">
        <v>63</v>
      </c>
      <c r="Z4143" s="273" t="s">
        <v>120</v>
      </c>
      <c r="AA4143" s="273" t="s">
        <v>120</v>
      </c>
      <c r="AB4143" s="274">
        <v>45017</v>
      </c>
      <c r="AC4143" s="273">
        <v>12042</v>
      </c>
      <c r="AD4143" s="273">
        <v>6</v>
      </c>
      <c r="AE4143" s="273">
        <v>2.0299999999999998</v>
      </c>
      <c r="AF4143" s="273" t="s">
        <v>90</v>
      </c>
      <c r="AG4143" s="273" t="s">
        <v>884</v>
      </c>
      <c r="AH4143" s="273" t="s">
        <v>1905</v>
      </c>
      <c r="AI4143" s="273" t="s">
        <v>123</v>
      </c>
      <c r="AJ4143" s="273" t="s">
        <v>200</v>
      </c>
      <c r="AK4143" s="273">
        <v>162327</v>
      </c>
      <c r="BV4143" s="279" t="s">
        <v>83</v>
      </c>
      <c r="BW4143" s="280" t="s">
        <v>63</v>
      </c>
      <c r="BX4143" s="280" t="s">
        <v>172</v>
      </c>
      <c r="BY4143" s="280" t="s">
        <v>184</v>
      </c>
      <c r="BZ4143" s="280" t="s">
        <v>167</v>
      </c>
      <c r="CA4143" s="280" t="s">
        <v>168</v>
      </c>
      <c r="CB4143" s="280" t="s">
        <v>169</v>
      </c>
      <c r="CC4143" s="280" t="s">
        <v>170</v>
      </c>
      <c r="CD4143" s="281">
        <v>12</v>
      </c>
      <c r="CE4143" s="277">
        <v>45108</v>
      </c>
      <c r="CF4143" s="280">
        <v>0</v>
      </c>
      <c r="CG4143" s="280" t="s">
        <v>90</v>
      </c>
      <c r="CH4143" s="280">
        <v>0</v>
      </c>
      <c r="CI4143" s="280" t="s">
        <v>80</v>
      </c>
      <c r="CJ4143" s="280"/>
      <c r="CK4143" s="280"/>
      <c r="CL4143" s="280"/>
      <c r="CM4143" s="280" t="s">
        <v>73</v>
      </c>
      <c r="CN4143" s="280">
        <v>3</v>
      </c>
    </row>
    <row r="4144" spans="4:92">
      <c r="D4144" s="273" t="s">
        <v>83</v>
      </c>
      <c r="E4144" s="273" t="s">
        <v>75</v>
      </c>
      <c r="F4144" s="273" t="s">
        <v>357</v>
      </c>
      <c r="G4144" s="273" t="s">
        <v>369</v>
      </c>
      <c r="H4144" s="274">
        <v>45261</v>
      </c>
      <c r="I4144" s="273">
        <v>17002</v>
      </c>
      <c r="J4144" s="273">
        <v>726</v>
      </c>
      <c r="W4144" s="273">
        <v>313360</v>
      </c>
      <c r="X4144" s="273" t="s">
        <v>64</v>
      </c>
      <c r="Y4144" s="273" t="s">
        <v>63</v>
      </c>
      <c r="Z4144" s="273" t="s">
        <v>120</v>
      </c>
      <c r="AA4144" s="273" t="s">
        <v>120</v>
      </c>
      <c r="AB4144" s="274">
        <v>45017</v>
      </c>
      <c r="AC4144" s="273">
        <v>12042</v>
      </c>
      <c r="AD4144" s="273">
        <v>6</v>
      </c>
      <c r="AE4144" s="273">
        <v>18.87</v>
      </c>
      <c r="AF4144" s="273" t="s">
        <v>90</v>
      </c>
      <c r="AG4144" s="273" t="s">
        <v>798</v>
      </c>
      <c r="AH4144" s="273" t="s">
        <v>1176</v>
      </c>
      <c r="AI4144" s="273" t="s">
        <v>123</v>
      </c>
      <c r="AJ4144" s="273" t="s">
        <v>200</v>
      </c>
      <c r="AK4144" s="273">
        <v>162350</v>
      </c>
      <c r="BV4144" s="336" t="s">
        <v>83</v>
      </c>
      <c r="BW4144" s="337" t="s">
        <v>63</v>
      </c>
      <c r="BX4144" s="337" t="s">
        <v>172</v>
      </c>
      <c r="BY4144" s="337" t="s">
        <v>184</v>
      </c>
      <c r="BZ4144" s="337" t="s">
        <v>126</v>
      </c>
      <c r="CA4144" s="337" t="s">
        <v>127</v>
      </c>
      <c r="CB4144" s="337" t="s">
        <v>133</v>
      </c>
      <c r="CC4144" s="337" t="s">
        <v>134</v>
      </c>
      <c r="CD4144" s="338">
        <v>7</v>
      </c>
      <c r="CE4144" s="335">
        <v>45108</v>
      </c>
      <c r="CF4144" s="337"/>
      <c r="CG4144" s="337"/>
      <c r="CH4144" s="337"/>
      <c r="CI4144" s="337" t="s">
        <v>104</v>
      </c>
      <c r="CJ4144" s="337"/>
      <c r="CK4144" s="337"/>
      <c r="CL4144" s="337"/>
      <c r="CM4144" s="337" t="s">
        <v>73</v>
      </c>
      <c r="CN4144" s="337">
        <v>3</v>
      </c>
    </row>
    <row r="4145" spans="4:92">
      <c r="D4145" s="273" t="s">
        <v>83</v>
      </c>
      <c r="E4145" s="273" t="s">
        <v>75</v>
      </c>
      <c r="F4145" s="273" t="s">
        <v>357</v>
      </c>
      <c r="G4145" s="273" t="s">
        <v>369</v>
      </c>
      <c r="H4145" s="274">
        <v>45261</v>
      </c>
      <c r="I4145" s="273">
        <v>17002</v>
      </c>
      <c r="J4145" s="273">
        <v>726</v>
      </c>
      <c r="K4145" s="273">
        <v>0</v>
      </c>
      <c r="L4145" s="273" t="s">
        <v>66</v>
      </c>
      <c r="N4145" s="273" t="s">
        <v>107</v>
      </c>
      <c r="W4145" s="273">
        <v>313385</v>
      </c>
      <c r="X4145" s="273" t="s">
        <v>64</v>
      </c>
      <c r="Y4145" s="273" t="s">
        <v>404</v>
      </c>
      <c r="Z4145" s="273" t="s">
        <v>408</v>
      </c>
      <c r="AA4145" s="273" t="s">
        <v>413</v>
      </c>
      <c r="AB4145" s="274">
        <v>45231</v>
      </c>
      <c r="AC4145" s="273">
        <v>14447</v>
      </c>
      <c r="AD4145" s="273">
        <v>54</v>
      </c>
      <c r="AK4145" s="273">
        <v>269060</v>
      </c>
      <c r="BV4145" s="279" t="s">
        <v>83</v>
      </c>
      <c r="BW4145" s="280" t="s">
        <v>63</v>
      </c>
      <c r="BX4145" s="280" t="s">
        <v>172</v>
      </c>
      <c r="BY4145" s="280" t="s">
        <v>184</v>
      </c>
      <c r="BZ4145" s="280" t="s">
        <v>138</v>
      </c>
      <c r="CA4145" s="280" t="s">
        <v>139</v>
      </c>
      <c r="CB4145" s="280" t="s">
        <v>140</v>
      </c>
      <c r="CC4145" s="280" t="s">
        <v>141</v>
      </c>
      <c r="CD4145" s="281">
        <v>9</v>
      </c>
      <c r="CE4145" s="277">
        <v>45108</v>
      </c>
      <c r="CF4145" s="280">
        <v>0</v>
      </c>
      <c r="CG4145" s="280" t="s">
        <v>90</v>
      </c>
      <c r="CH4145" s="280">
        <v>0</v>
      </c>
      <c r="CI4145" s="280" t="s">
        <v>80</v>
      </c>
      <c r="CJ4145" s="280"/>
      <c r="CK4145" s="280"/>
      <c r="CL4145" s="280"/>
      <c r="CM4145" s="280" t="s">
        <v>73</v>
      </c>
      <c r="CN4145" s="280">
        <v>3</v>
      </c>
    </row>
    <row r="4146" spans="4:92">
      <c r="D4146" s="273" t="s">
        <v>83</v>
      </c>
      <c r="E4146" s="273" t="s">
        <v>75</v>
      </c>
      <c r="F4146" s="273" t="s">
        <v>357</v>
      </c>
      <c r="G4146" s="273" t="s">
        <v>369</v>
      </c>
      <c r="H4146" s="274">
        <v>45261</v>
      </c>
      <c r="I4146" s="273">
        <v>17002</v>
      </c>
      <c r="J4146" s="273">
        <v>726</v>
      </c>
      <c r="K4146" s="273">
        <v>3418</v>
      </c>
      <c r="L4146" s="273" t="s">
        <v>66</v>
      </c>
      <c r="M4146" s="273">
        <v>589.60500000000002</v>
      </c>
      <c r="N4146" s="273" t="s">
        <v>115</v>
      </c>
      <c r="W4146" s="273">
        <v>313384</v>
      </c>
      <c r="X4146" s="273" t="s">
        <v>64</v>
      </c>
      <c r="Y4146" s="273" t="s">
        <v>404</v>
      </c>
      <c r="Z4146" s="273" t="s">
        <v>408</v>
      </c>
      <c r="AA4146" s="273" t="s">
        <v>413</v>
      </c>
      <c r="AB4146" s="274">
        <v>45261</v>
      </c>
      <c r="AC4146" s="273">
        <v>16921</v>
      </c>
      <c r="AD4146" s="273">
        <v>54</v>
      </c>
      <c r="AK4146" s="273">
        <v>311388</v>
      </c>
      <c r="BV4146" s="336" t="s">
        <v>83</v>
      </c>
      <c r="BW4146" s="337" t="s">
        <v>63</v>
      </c>
      <c r="BX4146" s="337" t="s">
        <v>172</v>
      </c>
      <c r="BY4146" s="337" t="s">
        <v>184</v>
      </c>
      <c r="BZ4146" s="337" t="s">
        <v>126</v>
      </c>
      <c r="CA4146" s="337" t="s">
        <v>127</v>
      </c>
      <c r="CB4146" s="337" t="s">
        <v>128</v>
      </c>
      <c r="CC4146" s="337" t="s">
        <v>129</v>
      </c>
      <c r="CD4146" s="338">
        <v>6</v>
      </c>
      <c r="CE4146" s="335">
        <v>45108</v>
      </c>
      <c r="CF4146" s="337"/>
      <c r="CG4146" s="337"/>
      <c r="CH4146" s="337"/>
      <c r="CI4146" s="337" t="s">
        <v>80</v>
      </c>
      <c r="CJ4146" s="337"/>
      <c r="CK4146" s="337"/>
      <c r="CL4146" s="337"/>
      <c r="CM4146" s="337" t="s">
        <v>73</v>
      </c>
      <c r="CN4146" s="337">
        <v>3</v>
      </c>
    </row>
    <row r="4147" spans="4:92">
      <c r="D4147" s="273" t="s">
        <v>83</v>
      </c>
      <c r="E4147" s="273" t="s">
        <v>75</v>
      </c>
      <c r="F4147" s="273" t="s">
        <v>357</v>
      </c>
      <c r="G4147" s="273" t="s">
        <v>373</v>
      </c>
      <c r="H4147" s="274">
        <v>44927</v>
      </c>
      <c r="I4147" s="273">
        <v>11183</v>
      </c>
      <c r="J4147" s="273">
        <v>706</v>
      </c>
      <c r="W4147" s="273">
        <v>138194</v>
      </c>
      <c r="X4147" s="273" t="s">
        <v>64</v>
      </c>
      <c r="Y4147" s="273" t="s">
        <v>404</v>
      </c>
      <c r="Z4147" s="273" t="s">
        <v>408</v>
      </c>
      <c r="AA4147" s="273" t="s">
        <v>524</v>
      </c>
      <c r="AB4147" s="274">
        <v>44927</v>
      </c>
      <c r="AC4147" s="273">
        <v>11820</v>
      </c>
      <c r="AD4147" s="273">
        <v>672</v>
      </c>
      <c r="AK4147" s="273">
        <v>157010</v>
      </c>
      <c r="BV4147" s="279" t="s">
        <v>83</v>
      </c>
      <c r="BW4147" s="280" t="s">
        <v>63</v>
      </c>
      <c r="BX4147" s="280" t="s">
        <v>172</v>
      </c>
      <c r="BY4147" s="280" t="s">
        <v>184</v>
      </c>
      <c r="BZ4147" s="280" t="s">
        <v>110</v>
      </c>
      <c r="CA4147" s="280" t="s">
        <v>111</v>
      </c>
      <c r="CB4147" s="280" t="s">
        <v>117</v>
      </c>
      <c r="CC4147" s="280" t="s">
        <v>118</v>
      </c>
      <c r="CD4147" s="281">
        <v>5</v>
      </c>
      <c r="CE4147" s="277">
        <v>45108</v>
      </c>
      <c r="CF4147" s="280"/>
      <c r="CG4147" s="280"/>
      <c r="CH4147" s="280"/>
      <c r="CI4147" s="280" t="s">
        <v>104</v>
      </c>
      <c r="CJ4147" s="280"/>
      <c r="CK4147" s="280"/>
      <c r="CL4147" s="280"/>
      <c r="CM4147" s="280" t="s">
        <v>73</v>
      </c>
      <c r="CN4147" s="280">
        <v>3</v>
      </c>
    </row>
    <row r="4148" spans="4:92">
      <c r="D4148" s="273" t="s">
        <v>83</v>
      </c>
      <c r="E4148" s="273" t="s">
        <v>75</v>
      </c>
      <c r="F4148" s="273" t="s">
        <v>357</v>
      </c>
      <c r="G4148" s="273" t="s">
        <v>373</v>
      </c>
      <c r="H4148" s="274">
        <v>44927</v>
      </c>
      <c r="I4148" s="273">
        <v>11183</v>
      </c>
      <c r="J4148" s="273">
        <v>706</v>
      </c>
      <c r="K4148" s="273">
        <v>0</v>
      </c>
      <c r="L4148" s="273" t="s">
        <v>66</v>
      </c>
      <c r="N4148" s="273" t="s">
        <v>107</v>
      </c>
      <c r="W4148" s="273">
        <v>138219</v>
      </c>
      <c r="X4148" s="273" t="s">
        <v>64</v>
      </c>
      <c r="Y4148" s="273" t="s">
        <v>404</v>
      </c>
      <c r="Z4148" s="273" t="s">
        <v>408</v>
      </c>
      <c r="AA4148" s="273" t="s">
        <v>524</v>
      </c>
      <c r="AB4148" s="274">
        <v>44958</v>
      </c>
      <c r="AC4148" s="273">
        <v>11858</v>
      </c>
      <c r="AD4148" s="273">
        <v>672</v>
      </c>
      <c r="AK4148" s="273">
        <v>157732</v>
      </c>
      <c r="BV4148" s="336" t="s">
        <v>83</v>
      </c>
      <c r="BW4148" s="337" t="s">
        <v>63</v>
      </c>
      <c r="BX4148" s="337" t="s">
        <v>172</v>
      </c>
      <c r="BY4148" s="337" t="s">
        <v>184</v>
      </c>
      <c r="BZ4148" s="337" t="s">
        <v>86</v>
      </c>
      <c r="CA4148" s="337" t="s">
        <v>87</v>
      </c>
      <c r="CB4148" s="337" t="s">
        <v>101</v>
      </c>
      <c r="CC4148" s="337" t="s">
        <v>102</v>
      </c>
      <c r="CD4148" s="338">
        <v>4</v>
      </c>
      <c r="CE4148" s="335">
        <v>45108</v>
      </c>
      <c r="CF4148" s="337">
        <v>8279</v>
      </c>
      <c r="CG4148" s="337" t="s">
        <v>103</v>
      </c>
      <c r="CH4148" s="337">
        <v>269.56423999999998</v>
      </c>
      <c r="CI4148" s="337" t="s">
        <v>104</v>
      </c>
      <c r="CJ4148" s="337"/>
      <c r="CK4148" s="337"/>
      <c r="CL4148" s="337"/>
      <c r="CM4148" s="337" t="s">
        <v>73</v>
      </c>
      <c r="CN4148" s="337">
        <v>3</v>
      </c>
    </row>
    <row r="4149" spans="4:92">
      <c r="D4149" s="273" t="s">
        <v>83</v>
      </c>
      <c r="E4149" s="273" t="s">
        <v>75</v>
      </c>
      <c r="F4149" s="273" t="s">
        <v>357</v>
      </c>
      <c r="G4149" s="273" t="s">
        <v>373</v>
      </c>
      <c r="H4149" s="274">
        <v>44927</v>
      </c>
      <c r="I4149" s="273">
        <v>11183</v>
      </c>
      <c r="J4149" s="273">
        <v>706</v>
      </c>
      <c r="K4149" s="273">
        <v>742</v>
      </c>
      <c r="L4149" s="273" t="s">
        <v>66</v>
      </c>
      <c r="M4149" s="273">
        <v>70.4375</v>
      </c>
      <c r="N4149" s="273" t="s">
        <v>115</v>
      </c>
      <c r="W4149" s="273">
        <v>138218</v>
      </c>
      <c r="X4149" s="273" t="s">
        <v>64</v>
      </c>
      <c r="Y4149" s="273" t="s">
        <v>404</v>
      </c>
      <c r="Z4149" s="273" t="s">
        <v>408</v>
      </c>
      <c r="AA4149" s="273" t="s">
        <v>524</v>
      </c>
      <c r="AB4149" s="274">
        <v>44986</v>
      </c>
      <c r="AC4149" s="273">
        <v>11896</v>
      </c>
      <c r="AD4149" s="273">
        <v>672</v>
      </c>
      <c r="AK4149" s="273">
        <v>158454</v>
      </c>
      <c r="BV4149" s="279" t="s">
        <v>83</v>
      </c>
      <c r="BW4149" s="280" t="s">
        <v>63</v>
      </c>
      <c r="BX4149" s="280" t="s">
        <v>228</v>
      </c>
      <c r="BY4149" s="280" t="s">
        <v>237</v>
      </c>
      <c r="BZ4149" s="280" t="s">
        <v>126</v>
      </c>
      <c r="CA4149" s="280" t="s">
        <v>127</v>
      </c>
      <c r="CB4149" s="280" t="s">
        <v>128</v>
      </c>
      <c r="CC4149" s="280" t="s">
        <v>129</v>
      </c>
      <c r="CD4149" s="281">
        <v>6</v>
      </c>
      <c r="CE4149" s="277">
        <v>45261</v>
      </c>
      <c r="CF4149" s="280"/>
      <c r="CG4149" s="280"/>
      <c r="CH4149" s="280"/>
      <c r="CI4149" s="280" t="s">
        <v>80</v>
      </c>
      <c r="CJ4149" s="280"/>
      <c r="CK4149" s="280"/>
      <c r="CL4149" s="280"/>
      <c r="CM4149" s="280" t="s">
        <v>73</v>
      </c>
      <c r="CN4149" s="280">
        <v>3</v>
      </c>
    </row>
    <row r="4150" spans="4:92">
      <c r="D4150" s="273" t="s">
        <v>83</v>
      </c>
      <c r="E4150" s="273" t="s">
        <v>75</v>
      </c>
      <c r="F4150" s="273" t="s">
        <v>357</v>
      </c>
      <c r="G4150" s="273" t="s">
        <v>373</v>
      </c>
      <c r="H4150" s="274">
        <v>44958</v>
      </c>
      <c r="I4150" s="273">
        <v>11345</v>
      </c>
      <c r="J4150" s="273">
        <v>706</v>
      </c>
      <c r="W4150" s="273">
        <v>142892</v>
      </c>
      <c r="X4150" s="273" t="s">
        <v>64</v>
      </c>
      <c r="Y4150" s="273" t="s">
        <v>404</v>
      </c>
      <c r="Z4150" s="273" t="s">
        <v>408</v>
      </c>
      <c r="AA4150" s="273" t="s">
        <v>524</v>
      </c>
      <c r="AB4150" s="274">
        <v>45017</v>
      </c>
      <c r="AC4150" s="273">
        <v>11934</v>
      </c>
      <c r="AD4150" s="273">
        <v>672</v>
      </c>
      <c r="AK4150" s="273">
        <v>159176</v>
      </c>
      <c r="BV4150" s="336" t="s">
        <v>83</v>
      </c>
      <c r="BW4150" s="337" t="s">
        <v>63</v>
      </c>
      <c r="BX4150" s="337" t="s">
        <v>228</v>
      </c>
      <c r="BY4150" s="337" t="s">
        <v>237</v>
      </c>
      <c r="BZ4150" s="337" t="s">
        <v>138</v>
      </c>
      <c r="CA4150" s="337" t="s">
        <v>139</v>
      </c>
      <c r="CB4150" s="337" t="s">
        <v>140</v>
      </c>
      <c r="CC4150" s="337" t="s">
        <v>141</v>
      </c>
      <c r="CD4150" s="338">
        <v>9</v>
      </c>
      <c r="CE4150" s="335">
        <v>45261</v>
      </c>
      <c r="CF4150" s="337">
        <v>1289</v>
      </c>
      <c r="CG4150" s="337" t="s">
        <v>90</v>
      </c>
      <c r="CH4150" s="337">
        <v>1289</v>
      </c>
      <c r="CI4150" s="337" t="s">
        <v>80</v>
      </c>
      <c r="CJ4150" s="337"/>
      <c r="CK4150" s="337"/>
      <c r="CL4150" s="337"/>
      <c r="CM4150" s="337" t="s">
        <v>73</v>
      </c>
      <c r="CN4150" s="337">
        <v>3</v>
      </c>
    </row>
    <row r="4151" spans="4:92">
      <c r="D4151" s="273" t="s">
        <v>83</v>
      </c>
      <c r="E4151" s="273" t="s">
        <v>75</v>
      </c>
      <c r="F4151" s="273" t="s">
        <v>357</v>
      </c>
      <c r="G4151" s="273" t="s">
        <v>373</v>
      </c>
      <c r="H4151" s="274">
        <v>44958</v>
      </c>
      <c r="I4151" s="273">
        <v>11345</v>
      </c>
      <c r="J4151" s="273">
        <v>706</v>
      </c>
      <c r="K4151" s="273">
        <v>0</v>
      </c>
      <c r="L4151" s="273" t="s">
        <v>66</v>
      </c>
      <c r="N4151" s="273" t="s">
        <v>107</v>
      </c>
      <c r="W4151" s="273">
        <v>142917</v>
      </c>
      <c r="X4151" s="273" t="s">
        <v>64</v>
      </c>
      <c r="Y4151" s="273" t="s">
        <v>404</v>
      </c>
      <c r="Z4151" s="273" t="s">
        <v>408</v>
      </c>
      <c r="AA4151" s="273" t="s">
        <v>524</v>
      </c>
      <c r="AB4151" s="274">
        <v>45047</v>
      </c>
      <c r="AC4151" s="273">
        <v>12378</v>
      </c>
      <c r="AD4151" s="273">
        <v>672</v>
      </c>
      <c r="AK4151" s="273">
        <v>180474</v>
      </c>
      <c r="BV4151" s="279" t="s">
        <v>83</v>
      </c>
      <c r="BW4151" s="280" t="s">
        <v>63</v>
      </c>
      <c r="BX4151" s="280" t="s">
        <v>228</v>
      </c>
      <c r="BY4151" s="280" t="s">
        <v>237</v>
      </c>
      <c r="BZ4151" s="280" t="s">
        <v>126</v>
      </c>
      <c r="CA4151" s="280" t="s">
        <v>127</v>
      </c>
      <c r="CB4151" s="280" t="s">
        <v>133</v>
      </c>
      <c r="CC4151" s="280" t="s">
        <v>134</v>
      </c>
      <c r="CD4151" s="281">
        <v>7</v>
      </c>
      <c r="CE4151" s="277">
        <v>45261</v>
      </c>
      <c r="CF4151" s="280"/>
      <c r="CG4151" s="280"/>
      <c r="CH4151" s="280"/>
      <c r="CI4151" s="280" t="s">
        <v>104</v>
      </c>
      <c r="CJ4151" s="280"/>
      <c r="CK4151" s="280"/>
      <c r="CL4151" s="280"/>
      <c r="CM4151" s="280" t="s">
        <v>73</v>
      </c>
      <c r="CN4151" s="280">
        <v>3</v>
      </c>
    </row>
    <row r="4152" spans="4:92">
      <c r="D4152" s="273" t="s">
        <v>83</v>
      </c>
      <c r="E4152" s="273" t="s">
        <v>75</v>
      </c>
      <c r="F4152" s="273" t="s">
        <v>357</v>
      </c>
      <c r="G4152" s="273" t="s">
        <v>373</v>
      </c>
      <c r="H4152" s="274">
        <v>44958</v>
      </c>
      <c r="I4152" s="273">
        <v>11345</v>
      </c>
      <c r="J4152" s="273">
        <v>706</v>
      </c>
      <c r="K4152" s="273">
        <v>742</v>
      </c>
      <c r="L4152" s="273" t="s">
        <v>66</v>
      </c>
      <c r="M4152" s="273">
        <v>70.4375</v>
      </c>
      <c r="N4152" s="273" t="s">
        <v>115</v>
      </c>
      <c r="W4152" s="273">
        <v>142916</v>
      </c>
      <c r="X4152" s="273" t="s">
        <v>64</v>
      </c>
      <c r="Y4152" s="273" t="s">
        <v>404</v>
      </c>
      <c r="Z4152" s="273" t="s">
        <v>408</v>
      </c>
      <c r="AA4152" s="273" t="s">
        <v>524</v>
      </c>
      <c r="AB4152" s="274">
        <v>45078</v>
      </c>
      <c r="AC4152" s="273">
        <v>12647</v>
      </c>
      <c r="AD4152" s="273">
        <v>672</v>
      </c>
      <c r="AK4152" s="273">
        <v>192310</v>
      </c>
      <c r="BV4152" s="336" t="s">
        <v>83</v>
      </c>
      <c r="BW4152" s="337" t="s">
        <v>63</v>
      </c>
      <c r="BX4152" s="337" t="s">
        <v>228</v>
      </c>
      <c r="BY4152" s="337" t="s">
        <v>237</v>
      </c>
      <c r="BZ4152" s="337" t="s">
        <v>167</v>
      </c>
      <c r="CA4152" s="337" t="s">
        <v>168</v>
      </c>
      <c r="CB4152" s="337" t="s">
        <v>169</v>
      </c>
      <c r="CC4152" s="337" t="s">
        <v>170</v>
      </c>
      <c r="CD4152" s="338">
        <v>12</v>
      </c>
      <c r="CE4152" s="335">
        <v>45261</v>
      </c>
      <c r="CF4152" s="337">
        <v>31.3203</v>
      </c>
      <c r="CG4152" s="337" t="s">
        <v>90</v>
      </c>
      <c r="CH4152" s="337">
        <v>31.3203</v>
      </c>
      <c r="CI4152" s="337" t="s">
        <v>80</v>
      </c>
      <c r="CJ4152" s="337"/>
      <c r="CK4152" s="337"/>
      <c r="CL4152" s="337"/>
      <c r="CM4152" s="337" t="s">
        <v>73</v>
      </c>
      <c r="CN4152" s="337">
        <v>3</v>
      </c>
    </row>
    <row r="4153" spans="4:92">
      <c r="D4153" s="273" t="s">
        <v>83</v>
      </c>
      <c r="E4153" s="273" t="s">
        <v>75</v>
      </c>
      <c r="F4153" s="273" t="s">
        <v>357</v>
      </c>
      <c r="G4153" s="273" t="s">
        <v>373</v>
      </c>
      <c r="H4153" s="274">
        <v>44986</v>
      </c>
      <c r="I4153" s="273">
        <v>11507</v>
      </c>
      <c r="J4153" s="273">
        <v>706</v>
      </c>
      <c r="W4153" s="273">
        <v>147590</v>
      </c>
      <c r="X4153" s="273" t="s">
        <v>64</v>
      </c>
      <c r="Y4153" s="273" t="s">
        <v>404</v>
      </c>
      <c r="Z4153" s="273" t="s">
        <v>408</v>
      </c>
      <c r="AA4153" s="273" t="s">
        <v>524</v>
      </c>
      <c r="AB4153" s="274">
        <v>45108</v>
      </c>
      <c r="AC4153" s="273">
        <v>12916</v>
      </c>
      <c r="AD4153" s="273">
        <v>672</v>
      </c>
      <c r="AK4153" s="273">
        <v>205794</v>
      </c>
      <c r="BV4153" s="279" t="s">
        <v>83</v>
      </c>
      <c r="BW4153" s="280" t="s">
        <v>63</v>
      </c>
      <c r="BX4153" s="280" t="s">
        <v>228</v>
      </c>
      <c r="BY4153" s="280" t="s">
        <v>237</v>
      </c>
      <c r="BZ4153" s="280" t="s">
        <v>151</v>
      </c>
      <c r="CA4153" s="280" t="s">
        <v>152</v>
      </c>
      <c r="CB4153" s="280" t="s">
        <v>153</v>
      </c>
      <c r="CC4153" s="280" t="s">
        <v>154</v>
      </c>
      <c r="CD4153" s="281">
        <v>10</v>
      </c>
      <c r="CE4153" s="277">
        <v>45261</v>
      </c>
      <c r="CF4153" s="280">
        <v>1732</v>
      </c>
      <c r="CG4153" s="280" t="s">
        <v>90</v>
      </c>
      <c r="CH4153" s="280">
        <v>1732</v>
      </c>
      <c r="CI4153" s="280" t="s">
        <v>80</v>
      </c>
      <c r="CJ4153" s="280"/>
      <c r="CK4153" s="280"/>
      <c r="CL4153" s="280"/>
      <c r="CM4153" s="280" t="s">
        <v>73</v>
      </c>
      <c r="CN4153" s="280">
        <v>3</v>
      </c>
    </row>
    <row r="4154" spans="4:92">
      <c r="D4154" s="273" t="s">
        <v>83</v>
      </c>
      <c r="E4154" s="273" t="s">
        <v>75</v>
      </c>
      <c r="F4154" s="273" t="s">
        <v>357</v>
      </c>
      <c r="G4154" s="273" t="s">
        <v>373</v>
      </c>
      <c r="H4154" s="274">
        <v>44986</v>
      </c>
      <c r="I4154" s="273">
        <v>11507</v>
      </c>
      <c r="J4154" s="273">
        <v>706</v>
      </c>
      <c r="K4154" s="273">
        <v>0</v>
      </c>
      <c r="L4154" s="273" t="s">
        <v>66</v>
      </c>
      <c r="N4154" s="273" t="s">
        <v>107</v>
      </c>
      <c r="W4154" s="273">
        <v>147615</v>
      </c>
      <c r="X4154" s="273" t="s">
        <v>64</v>
      </c>
      <c r="Y4154" s="273" t="s">
        <v>404</v>
      </c>
      <c r="Z4154" s="273" t="s">
        <v>408</v>
      </c>
      <c r="AA4154" s="273" t="s">
        <v>524</v>
      </c>
      <c r="AB4154" s="274">
        <v>45139</v>
      </c>
      <c r="AC4154" s="273">
        <v>13593</v>
      </c>
      <c r="AD4154" s="273">
        <v>672</v>
      </c>
      <c r="AK4154" s="273">
        <v>223863</v>
      </c>
      <c r="BV4154" s="336" t="s">
        <v>83</v>
      </c>
      <c r="BW4154" s="337" t="s">
        <v>63</v>
      </c>
      <c r="BX4154" s="337" t="s">
        <v>228</v>
      </c>
      <c r="BY4154" s="337" t="s">
        <v>237</v>
      </c>
      <c r="BZ4154" s="337" t="s">
        <v>151</v>
      </c>
      <c r="CA4154" s="337" t="s">
        <v>152</v>
      </c>
      <c r="CB4154" s="337" t="s">
        <v>161</v>
      </c>
      <c r="CC4154" s="337" t="s">
        <v>162</v>
      </c>
      <c r="CD4154" s="338">
        <v>11</v>
      </c>
      <c r="CE4154" s="335">
        <v>45261</v>
      </c>
      <c r="CF4154" s="337">
        <v>0</v>
      </c>
      <c r="CG4154" s="337" t="s">
        <v>90</v>
      </c>
      <c r="CH4154" s="337">
        <v>0</v>
      </c>
      <c r="CI4154" s="337" t="s">
        <v>80</v>
      </c>
      <c r="CJ4154" s="337"/>
      <c r="CK4154" s="337"/>
      <c r="CL4154" s="337"/>
      <c r="CM4154" s="337" t="s">
        <v>73</v>
      </c>
      <c r="CN4154" s="337">
        <v>3</v>
      </c>
    </row>
    <row r="4155" spans="4:92">
      <c r="D4155" s="273" t="s">
        <v>83</v>
      </c>
      <c r="E4155" s="273" t="s">
        <v>75</v>
      </c>
      <c r="F4155" s="273" t="s">
        <v>357</v>
      </c>
      <c r="G4155" s="273" t="s">
        <v>373</v>
      </c>
      <c r="H4155" s="274">
        <v>44986</v>
      </c>
      <c r="I4155" s="273">
        <v>11507</v>
      </c>
      <c r="J4155" s="273">
        <v>706</v>
      </c>
      <c r="K4155" s="273">
        <v>742</v>
      </c>
      <c r="L4155" s="273" t="s">
        <v>66</v>
      </c>
      <c r="M4155" s="273">
        <v>70.538124999999994</v>
      </c>
      <c r="N4155" s="273" t="s">
        <v>115</v>
      </c>
      <c r="W4155" s="273">
        <v>147614</v>
      </c>
      <c r="X4155" s="273" t="s">
        <v>64</v>
      </c>
      <c r="Y4155" s="273" t="s">
        <v>404</v>
      </c>
      <c r="Z4155" s="273" t="s">
        <v>408</v>
      </c>
      <c r="AA4155" s="273" t="s">
        <v>524</v>
      </c>
      <c r="AB4155" s="274">
        <v>45170</v>
      </c>
      <c r="AC4155" s="273">
        <v>13920</v>
      </c>
      <c r="AD4155" s="273">
        <v>672</v>
      </c>
      <c r="AK4155" s="273">
        <v>236814</v>
      </c>
      <c r="BV4155" s="279" t="s">
        <v>83</v>
      </c>
      <c r="BW4155" s="280" t="s">
        <v>63</v>
      </c>
      <c r="BX4155" s="280" t="s">
        <v>228</v>
      </c>
      <c r="BY4155" s="280" t="s">
        <v>237</v>
      </c>
      <c r="BZ4155" s="280" t="s">
        <v>167</v>
      </c>
      <c r="CA4155" s="280" t="s">
        <v>168</v>
      </c>
      <c r="CB4155" s="280" t="s">
        <v>353</v>
      </c>
      <c r="CC4155" s="280" t="s">
        <v>354</v>
      </c>
      <c r="CD4155" s="281">
        <v>13</v>
      </c>
      <c r="CE4155" s="277">
        <v>45261</v>
      </c>
      <c r="CF4155" s="280">
        <v>741.65499999999997</v>
      </c>
      <c r="CG4155" s="280" t="s">
        <v>90</v>
      </c>
      <c r="CH4155" s="280">
        <v>741.65499999999997</v>
      </c>
      <c r="CI4155" s="280" t="s">
        <v>80</v>
      </c>
      <c r="CJ4155" s="280"/>
      <c r="CK4155" s="280"/>
      <c r="CL4155" s="280"/>
      <c r="CM4155" s="280" t="s">
        <v>73</v>
      </c>
      <c r="CN4155" s="280">
        <v>3</v>
      </c>
    </row>
    <row r="4156" spans="4:92">
      <c r="D4156" s="273" t="s">
        <v>83</v>
      </c>
      <c r="E4156" s="273" t="s">
        <v>75</v>
      </c>
      <c r="F4156" s="273" t="s">
        <v>357</v>
      </c>
      <c r="G4156" s="273" t="s">
        <v>373</v>
      </c>
      <c r="H4156" s="274">
        <v>45017</v>
      </c>
      <c r="I4156" s="273">
        <v>11669</v>
      </c>
      <c r="J4156" s="273">
        <v>706</v>
      </c>
      <c r="W4156" s="273">
        <v>152288</v>
      </c>
      <c r="X4156" s="273" t="s">
        <v>64</v>
      </c>
      <c r="Y4156" s="273" t="s">
        <v>404</v>
      </c>
      <c r="Z4156" s="273" t="s">
        <v>408</v>
      </c>
      <c r="AA4156" s="273" t="s">
        <v>524</v>
      </c>
      <c r="AB4156" s="274">
        <v>45200</v>
      </c>
      <c r="AC4156" s="273">
        <v>14255</v>
      </c>
      <c r="AD4156" s="273">
        <v>672</v>
      </c>
      <c r="AK4156" s="273">
        <v>254831</v>
      </c>
      <c r="BV4156" s="336" t="s">
        <v>83</v>
      </c>
      <c r="BW4156" s="337" t="s">
        <v>63</v>
      </c>
      <c r="BX4156" s="337" t="s">
        <v>228</v>
      </c>
      <c r="BY4156" s="337" t="s">
        <v>237</v>
      </c>
      <c r="BZ4156" s="337" t="s">
        <v>167</v>
      </c>
      <c r="CA4156" s="337" t="s">
        <v>168</v>
      </c>
      <c r="CB4156" s="337" t="s">
        <v>313</v>
      </c>
      <c r="CC4156" s="337" t="s">
        <v>314</v>
      </c>
      <c r="CD4156" s="338">
        <v>14</v>
      </c>
      <c r="CE4156" s="335">
        <v>45261</v>
      </c>
      <c r="CF4156" s="337">
        <v>0</v>
      </c>
      <c r="CG4156" s="337" t="s">
        <v>90</v>
      </c>
      <c r="CH4156" s="337">
        <v>0</v>
      </c>
      <c r="CI4156" s="337" t="s">
        <v>80</v>
      </c>
      <c r="CJ4156" s="337"/>
      <c r="CK4156" s="337"/>
      <c r="CL4156" s="337"/>
      <c r="CM4156" s="337" t="s">
        <v>73</v>
      </c>
      <c r="CN4156" s="337">
        <v>3</v>
      </c>
    </row>
    <row r="4157" spans="4:92">
      <c r="D4157" s="273" t="s">
        <v>83</v>
      </c>
      <c r="E4157" s="273" t="s">
        <v>75</v>
      </c>
      <c r="F4157" s="273" t="s">
        <v>357</v>
      </c>
      <c r="G4157" s="273" t="s">
        <v>373</v>
      </c>
      <c r="H4157" s="274">
        <v>45017</v>
      </c>
      <c r="I4157" s="273">
        <v>11669</v>
      </c>
      <c r="J4157" s="273">
        <v>706</v>
      </c>
      <c r="K4157" s="273">
        <v>0</v>
      </c>
      <c r="L4157" s="273" t="s">
        <v>66</v>
      </c>
      <c r="N4157" s="273" t="s">
        <v>107</v>
      </c>
      <c r="W4157" s="273">
        <v>152313</v>
      </c>
      <c r="X4157" s="273" t="s">
        <v>64</v>
      </c>
      <c r="Y4157" s="273" t="s">
        <v>404</v>
      </c>
      <c r="Z4157" s="273" t="s">
        <v>408</v>
      </c>
      <c r="AA4157" s="273" t="s">
        <v>524</v>
      </c>
      <c r="AB4157" s="274">
        <v>45231</v>
      </c>
      <c r="AC4157" s="273">
        <v>14622</v>
      </c>
      <c r="AD4157" s="273">
        <v>672</v>
      </c>
      <c r="AK4157" s="273">
        <v>273689</v>
      </c>
      <c r="BV4157" s="279" t="s">
        <v>83</v>
      </c>
      <c r="BW4157" s="280" t="s">
        <v>63</v>
      </c>
      <c r="BX4157" s="280" t="s">
        <v>228</v>
      </c>
      <c r="BY4157" s="280" t="s">
        <v>237</v>
      </c>
      <c r="BZ4157" s="280" t="s">
        <v>167</v>
      </c>
      <c r="CA4157" s="280" t="s">
        <v>168</v>
      </c>
      <c r="CB4157" s="280" t="s">
        <v>319</v>
      </c>
      <c r="CC4157" s="280" t="s">
        <v>320</v>
      </c>
      <c r="CD4157" s="281">
        <v>15</v>
      </c>
      <c r="CE4157" s="277">
        <v>45261</v>
      </c>
      <c r="CF4157" s="280">
        <v>0</v>
      </c>
      <c r="CG4157" s="280" t="s">
        <v>90</v>
      </c>
      <c r="CH4157" s="280">
        <v>0</v>
      </c>
      <c r="CI4157" s="280" t="s">
        <v>80</v>
      </c>
      <c r="CJ4157" s="280"/>
      <c r="CK4157" s="280"/>
      <c r="CL4157" s="280"/>
      <c r="CM4157" s="280" t="s">
        <v>73</v>
      </c>
      <c r="CN4157" s="280">
        <v>3</v>
      </c>
    </row>
    <row r="4158" spans="4:92">
      <c r="D4158" s="273" t="s">
        <v>83</v>
      </c>
      <c r="E4158" s="273" t="s">
        <v>75</v>
      </c>
      <c r="F4158" s="273" t="s">
        <v>357</v>
      </c>
      <c r="G4158" s="273" t="s">
        <v>373</v>
      </c>
      <c r="H4158" s="274">
        <v>45017</v>
      </c>
      <c r="I4158" s="273">
        <v>11669</v>
      </c>
      <c r="J4158" s="273">
        <v>706</v>
      </c>
      <c r="K4158" s="273">
        <v>798</v>
      </c>
      <c r="L4158" s="273" t="s">
        <v>66</v>
      </c>
      <c r="M4158" s="273">
        <v>75.799374999999998</v>
      </c>
      <c r="N4158" s="273" t="s">
        <v>115</v>
      </c>
      <c r="W4158" s="273">
        <v>152312</v>
      </c>
      <c r="X4158" s="273" t="s">
        <v>64</v>
      </c>
      <c r="Y4158" s="273" t="s">
        <v>404</v>
      </c>
      <c r="Z4158" s="273" t="s">
        <v>408</v>
      </c>
      <c r="AA4158" s="273" t="s">
        <v>524</v>
      </c>
      <c r="AB4158" s="274">
        <v>45261</v>
      </c>
      <c r="AC4158" s="273">
        <v>17079</v>
      </c>
      <c r="AD4158" s="273">
        <v>672</v>
      </c>
      <c r="AK4158" s="273">
        <v>315572</v>
      </c>
      <c r="BV4158" s="336" t="s">
        <v>83</v>
      </c>
      <c r="BW4158" s="337" t="s">
        <v>63</v>
      </c>
      <c r="BX4158" s="337" t="s">
        <v>228</v>
      </c>
      <c r="BY4158" s="337" t="s">
        <v>237</v>
      </c>
      <c r="BZ4158" s="337" t="s">
        <v>138</v>
      </c>
      <c r="CA4158" s="337" t="s">
        <v>139</v>
      </c>
      <c r="CB4158" s="337" t="s">
        <v>190</v>
      </c>
      <c r="CC4158" s="337" t="s">
        <v>191</v>
      </c>
      <c r="CD4158" s="338">
        <v>8</v>
      </c>
      <c r="CE4158" s="335">
        <v>45261</v>
      </c>
      <c r="CF4158" s="337">
        <v>0</v>
      </c>
      <c r="CG4158" s="337" t="s">
        <v>90</v>
      </c>
      <c r="CH4158" s="337">
        <v>0</v>
      </c>
      <c r="CI4158" s="337" t="s">
        <v>80</v>
      </c>
      <c r="CJ4158" s="337"/>
      <c r="CK4158" s="337"/>
      <c r="CL4158" s="337"/>
      <c r="CM4158" s="337" t="s">
        <v>73</v>
      </c>
      <c r="CN4158" s="337">
        <v>3</v>
      </c>
    </row>
    <row r="4159" spans="4:92">
      <c r="D4159" s="273" t="s">
        <v>83</v>
      </c>
      <c r="E4159" s="273" t="s">
        <v>75</v>
      </c>
      <c r="F4159" s="273" t="s">
        <v>357</v>
      </c>
      <c r="G4159" s="273" t="s">
        <v>373</v>
      </c>
      <c r="H4159" s="274">
        <v>45047</v>
      </c>
      <c r="I4159" s="273">
        <v>12285</v>
      </c>
      <c r="J4159" s="273">
        <v>706</v>
      </c>
      <c r="W4159" s="273">
        <v>177807</v>
      </c>
      <c r="X4159" s="273" t="s">
        <v>64</v>
      </c>
      <c r="Y4159" s="273" t="s">
        <v>404</v>
      </c>
      <c r="Z4159" s="273" t="s">
        <v>408</v>
      </c>
      <c r="AA4159" s="273" t="s">
        <v>419</v>
      </c>
      <c r="AB4159" s="274">
        <v>44927</v>
      </c>
      <c r="AC4159" s="273">
        <v>11809</v>
      </c>
      <c r="AD4159" s="273">
        <v>55</v>
      </c>
      <c r="AK4159" s="273">
        <v>156801</v>
      </c>
      <c r="BV4159" s="279" t="s">
        <v>64</v>
      </c>
      <c r="BW4159" s="280" t="s">
        <v>63</v>
      </c>
      <c r="BX4159" s="280" t="s">
        <v>221</v>
      </c>
      <c r="BY4159" s="280" t="s">
        <v>221</v>
      </c>
      <c r="BZ4159" s="280" t="s">
        <v>167</v>
      </c>
      <c r="CA4159" s="280" t="s">
        <v>168</v>
      </c>
      <c r="CB4159" s="280" t="s">
        <v>353</v>
      </c>
      <c r="CC4159" s="280" t="s">
        <v>354</v>
      </c>
      <c r="CD4159" s="281">
        <v>13</v>
      </c>
      <c r="CE4159" s="277">
        <v>45047</v>
      </c>
      <c r="CF4159" s="280">
        <v>287</v>
      </c>
      <c r="CG4159" s="280" t="s">
        <v>80</v>
      </c>
      <c r="CH4159" s="280">
        <v>287</v>
      </c>
      <c r="CI4159" s="280" t="s">
        <v>80</v>
      </c>
      <c r="CJ4159" s="280"/>
      <c r="CK4159" s="280"/>
      <c r="CL4159" s="280" t="s">
        <v>1440</v>
      </c>
      <c r="CM4159" s="280" t="s">
        <v>73</v>
      </c>
      <c r="CN4159" s="280">
        <v>3</v>
      </c>
    </row>
    <row r="4160" spans="4:92">
      <c r="D4160" s="273" t="s">
        <v>83</v>
      </c>
      <c r="E4160" s="273" t="s">
        <v>75</v>
      </c>
      <c r="F4160" s="273" t="s">
        <v>357</v>
      </c>
      <c r="G4160" s="273" t="s">
        <v>373</v>
      </c>
      <c r="H4160" s="274">
        <v>45047</v>
      </c>
      <c r="I4160" s="273">
        <v>12285</v>
      </c>
      <c r="J4160" s="273">
        <v>706</v>
      </c>
      <c r="K4160" s="273">
        <v>0</v>
      </c>
      <c r="L4160" s="273" t="s">
        <v>66</v>
      </c>
      <c r="N4160" s="273" t="s">
        <v>107</v>
      </c>
      <c r="W4160" s="273">
        <v>177832</v>
      </c>
      <c r="X4160" s="273" t="s">
        <v>64</v>
      </c>
      <c r="Y4160" s="273" t="s">
        <v>404</v>
      </c>
      <c r="Z4160" s="273" t="s">
        <v>408</v>
      </c>
      <c r="AA4160" s="273" t="s">
        <v>419</v>
      </c>
      <c r="AB4160" s="274">
        <v>44927</v>
      </c>
      <c r="AC4160" s="273">
        <v>11959</v>
      </c>
      <c r="AD4160" s="273">
        <v>55</v>
      </c>
      <c r="AE4160" s="273">
        <v>11.417999999999999</v>
      </c>
      <c r="AF4160" s="273" t="s">
        <v>90</v>
      </c>
      <c r="AH4160" s="273" t="s">
        <v>1246</v>
      </c>
      <c r="AI4160" s="273" t="s">
        <v>123</v>
      </c>
      <c r="AJ4160" s="273" t="s">
        <v>200</v>
      </c>
      <c r="AK4160" s="273">
        <v>159568</v>
      </c>
      <c r="BV4160" s="336" t="s">
        <v>64</v>
      </c>
      <c r="BW4160" s="337" t="s">
        <v>63</v>
      </c>
      <c r="BX4160" s="337" t="s">
        <v>221</v>
      </c>
      <c r="BY4160" s="337" t="s">
        <v>221</v>
      </c>
      <c r="BZ4160" s="337" t="s">
        <v>151</v>
      </c>
      <c r="CA4160" s="337" t="s">
        <v>152</v>
      </c>
      <c r="CB4160" s="337" t="s">
        <v>161</v>
      </c>
      <c r="CC4160" s="337" t="s">
        <v>162</v>
      </c>
      <c r="CD4160" s="338">
        <v>11</v>
      </c>
      <c r="CE4160" s="335">
        <v>45047</v>
      </c>
      <c r="CF4160" s="337">
        <v>2095</v>
      </c>
      <c r="CG4160" s="337" t="s">
        <v>80</v>
      </c>
      <c r="CH4160" s="337">
        <v>2095</v>
      </c>
      <c r="CI4160" s="337" t="s">
        <v>80</v>
      </c>
      <c r="CJ4160" s="337"/>
      <c r="CK4160" s="337"/>
      <c r="CL4160" s="337" t="s">
        <v>1441</v>
      </c>
      <c r="CM4160" s="337" t="s">
        <v>73</v>
      </c>
      <c r="CN4160" s="337">
        <v>3</v>
      </c>
    </row>
    <row r="4161" spans="4:92">
      <c r="D4161" s="273" t="s">
        <v>83</v>
      </c>
      <c r="E4161" s="273" t="s">
        <v>75</v>
      </c>
      <c r="F4161" s="273" t="s">
        <v>357</v>
      </c>
      <c r="G4161" s="273" t="s">
        <v>373</v>
      </c>
      <c r="H4161" s="274">
        <v>45047</v>
      </c>
      <c r="I4161" s="273">
        <v>12285</v>
      </c>
      <c r="J4161" s="273">
        <v>706</v>
      </c>
      <c r="K4161" s="273">
        <v>1415</v>
      </c>
      <c r="L4161" s="273" t="s">
        <v>66</v>
      </c>
      <c r="M4161" s="273">
        <v>134.2696875</v>
      </c>
      <c r="N4161" s="273" t="s">
        <v>115</v>
      </c>
      <c r="W4161" s="273">
        <v>177831</v>
      </c>
      <c r="X4161" s="273" t="s">
        <v>64</v>
      </c>
      <c r="Y4161" s="273" t="s">
        <v>404</v>
      </c>
      <c r="Z4161" s="273" t="s">
        <v>408</v>
      </c>
      <c r="AA4161" s="273" t="s">
        <v>419</v>
      </c>
      <c r="AB4161" s="274">
        <v>44927</v>
      </c>
      <c r="AC4161" s="273">
        <v>11959</v>
      </c>
      <c r="AD4161" s="273">
        <v>55</v>
      </c>
      <c r="AE4161" s="273">
        <v>3.6930000000000001</v>
      </c>
      <c r="AF4161" s="273" t="s">
        <v>90</v>
      </c>
      <c r="AH4161" s="273" t="s">
        <v>1249</v>
      </c>
      <c r="AI4161" s="273" t="s">
        <v>123</v>
      </c>
      <c r="AJ4161" s="273" t="s">
        <v>200</v>
      </c>
      <c r="AK4161" s="273">
        <v>184036</v>
      </c>
      <c r="BV4161" s="279" t="s">
        <v>64</v>
      </c>
      <c r="BW4161" s="280" t="s">
        <v>63</v>
      </c>
      <c r="BX4161" s="280" t="s">
        <v>221</v>
      </c>
      <c r="BY4161" s="280" t="s">
        <v>221</v>
      </c>
      <c r="BZ4161" s="280" t="s">
        <v>151</v>
      </c>
      <c r="CA4161" s="280" t="s">
        <v>152</v>
      </c>
      <c r="CB4161" s="280" t="s">
        <v>153</v>
      </c>
      <c r="CC4161" s="280" t="s">
        <v>154</v>
      </c>
      <c r="CD4161" s="281">
        <v>10</v>
      </c>
      <c r="CE4161" s="277">
        <v>45047</v>
      </c>
      <c r="CF4161" s="280">
        <v>855</v>
      </c>
      <c r="CG4161" s="280" t="s">
        <v>80</v>
      </c>
      <c r="CH4161" s="280">
        <v>855</v>
      </c>
      <c r="CI4161" s="280" t="s">
        <v>80</v>
      </c>
      <c r="CJ4161" s="280"/>
      <c r="CK4161" s="280"/>
      <c r="CL4161" s="280" t="s">
        <v>1442</v>
      </c>
      <c r="CM4161" s="280" t="s">
        <v>73</v>
      </c>
      <c r="CN4161" s="280">
        <v>3</v>
      </c>
    </row>
    <row r="4162" spans="4:92">
      <c r="D4162" s="273" t="s">
        <v>83</v>
      </c>
      <c r="E4162" s="273" t="s">
        <v>75</v>
      </c>
      <c r="F4162" s="273" t="s">
        <v>357</v>
      </c>
      <c r="G4162" s="273" t="s">
        <v>373</v>
      </c>
      <c r="H4162" s="274">
        <v>45078</v>
      </c>
      <c r="I4162" s="273">
        <v>12554</v>
      </c>
      <c r="J4162" s="273">
        <v>706</v>
      </c>
      <c r="W4162" s="273">
        <v>189643</v>
      </c>
      <c r="X4162" s="273" t="s">
        <v>64</v>
      </c>
      <c r="Y4162" s="273" t="s">
        <v>404</v>
      </c>
      <c r="Z4162" s="273" t="s">
        <v>408</v>
      </c>
      <c r="AA4162" s="273" t="s">
        <v>419</v>
      </c>
      <c r="AB4162" s="274">
        <v>44927</v>
      </c>
      <c r="AC4162" s="273">
        <v>11959</v>
      </c>
      <c r="AD4162" s="273">
        <v>55</v>
      </c>
      <c r="AE4162" s="273">
        <v>88.49</v>
      </c>
      <c r="AF4162" s="273" t="s">
        <v>90</v>
      </c>
      <c r="AH4162" s="273" t="s">
        <v>1250</v>
      </c>
      <c r="AI4162" s="273" t="s">
        <v>123</v>
      </c>
      <c r="AJ4162" s="273" t="s">
        <v>200</v>
      </c>
      <c r="AK4162" s="273">
        <v>184042</v>
      </c>
      <c r="BV4162" s="336" t="s">
        <v>64</v>
      </c>
      <c r="BW4162" s="337" t="s">
        <v>63</v>
      </c>
      <c r="BX4162" s="337" t="s">
        <v>221</v>
      </c>
      <c r="BY4162" s="337" t="s">
        <v>221</v>
      </c>
      <c r="BZ4162" s="337" t="s">
        <v>167</v>
      </c>
      <c r="CA4162" s="337" t="s">
        <v>168</v>
      </c>
      <c r="CB4162" s="337" t="s">
        <v>169</v>
      </c>
      <c r="CC4162" s="337" t="s">
        <v>170</v>
      </c>
      <c r="CD4162" s="338">
        <v>12</v>
      </c>
      <c r="CE4162" s="335">
        <v>45047</v>
      </c>
      <c r="CF4162" s="337">
        <v>211</v>
      </c>
      <c r="CG4162" s="337" t="s">
        <v>80</v>
      </c>
      <c r="CH4162" s="337">
        <v>211</v>
      </c>
      <c r="CI4162" s="337" t="s">
        <v>80</v>
      </c>
      <c r="CJ4162" s="337"/>
      <c r="CK4162" s="337"/>
      <c r="CL4162" s="337" t="s">
        <v>1443</v>
      </c>
      <c r="CM4162" s="337" t="s">
        <v>73</v>
      </c>
      <c r="CN4162" s="337">
        <v>3</v>
      </c>
    </row>
    <row r="4163" spans="4:92">
      <c r="D4163" s="273" t="s">
        <v>83</v>
      </c>
      <c r="E4163" s="273" t="s">
        <v>75</v>
      </c>
      <c r="F4163" s="273" t="s">
        <v>357</v>
      </c>
      <c r="G4163" s="273" t="s">
        <v>373</v>
      </c>
      <c r="H4163" s="274">
        <v>45078</v>
      </c>
      <c r="I4163" s="273">
        <v>12554</v>
      </c>
      <c r="J4163" s="273">
        <v>706</v>
      </c>
      <c r="K4163" s="273">
        <v>0</v>
      </c>
      <c r="L4163" s="273" t="s">
        <v>66</v>
      </c>
      <c r="N4163" s="273" t="s">
        <v>107</v>
      </c>
      <c r="W4163" s="273">
        <v>189668</v>
      </c>
      <c r="X4163" s="273" t="s">
        <v>64</v>
      </c>
      <c r="Y4163" s="273" t="s">
        <v>404</v>
      </c>
      <c r="Z4163" s="273" t="s">
        <v>408</v>
      </c>
      <c r="AA4163" s="273" t="s">
        <v>419</v>
      </c>
      <c r="AB4163" s="274">
        <v>44927</v>
      </c>
      <c r="AC4163" s="273">
        <v>11959</v>
      </c>
      <c r="AD4163" s="273">
        <v>55</v>
      </c>
      <c r="AE4163" s="273">
        <v>1.8260000000000001</v>
      </c>
      <c r="AF4163" s="273" t="s">
        <v>90</v>
      </c>
      <c r="AH4163" s="273" t="s">
        <v>1262</v>
      </c>
      <c r="AI4163" s="273" t="s">
        <v>123</v>
      </c>
      <c r="AJ4163" s="273" t="s">
        <v>200</v>
      </c>
      <c r="AK4163" s="273">
        <v>184048</v>
      </c>
      <c r="BV4163" s="279" t="s">
        <v>64</v>
      </c>
      <c r="BW4163" s="280" t="s">
        <v>63</v>
      </c>
      <c r="BX4163" s="280" t="s">
        <v>221</v>
      </c>
      <c r="BY4163" s="280" t="s">
        <v>221</v>
      </c>
      <c r="BZ4163" s="280" t="s">
        <v>126</v>
      </c>
      <c r="CA4163" s="280" t="s">
        <v>127</v>
      </c>
      <c r="CB4163" s="280" t="s">
        <v>133</v>
      </c>
      <c r="CC4163" s="280" t="s">
        <v>134</v>
      </c>
      <c r="CD4163" s="281">
        <v>7</v>
      </c>
      <c r="CE4163" s="277">
        <v>45047</v>
      </c>
      <c r="CF4163" s="280"/>
      <c r="CG4163" s="280"/>
      <c r="CH4163" s="280"/>
      <c r="CI4163" s="280" t="s">
        <v>104</v>
      </c>
      <c r="CJ4163" s="280"/>
      <c r="CK4163" s="280"/>
      <c r="CL4163" s="280"/>
      <c r="CM4163" s="280" t="s">
        <v>73</v>
      </c>
      <c r="CN4163" s="280">
        <v>3</v>
      </c>
    </row>
    <row r="4164" spans="4:92">
      <c r="D4164" s="273" t="s">
        <v>83</v>
      </c>
      <c r="E4164" s="273" t="s">
        <v>75</v>
      </c>
      <c r="F4164" s="273" t="s">
        <v>357</v>
      </c>
      <c r="G4164" s="273" t="s">
        <v>373</v>
      </c>
      <c r="H4164" s="274">
        <v>45078</v>
      </c>
      <c r="I4164" s="273">
        <v>12554</v>
      </c>
      <c r="J4164" s="273">
        <v>706</v>
      </c>
      <c r="K4164" s="273">
        <v>1415</v>
      </c>
      <c r="L4164" s="273" t="s">
        <v>66</v>
      </c>
      <c r="M4164" s="273">
        <v>134.2696875</v>
      </c>
      <c r="N4164" s="273" t="s">
        <v>115</v>
      </c>
      <c r="W4164" s="273">
        <v>189667</v>
      </c>
      <c r="X4164" s="273" t="s">
        <v>64</v>
      </c>
      <c r="Y4164" s="273" t="s">
        <v>404</v>
      </c>
      <c r="Z4164" s="273" t="s">
        <v>408</v>
      </c>
      <c r="AA4164" s="273" t="s">
        <v>423</v>
      </c>
      <c r="AB4164" s="274">
        <v>45170</v>
      </c>
      <c r="AC4164" s="273">
        <v>13752</v>
      </c>
      <c r="AD4164" s="273">
        <v>56</v>
      </c>
      <c r="AK4164" s="273">
        <v>232337</v>
      </c>
      <c r="BV4164" s="336" t="s">
        <v>64</v>
      </c>
      <c r="BW4164" s="337" t="s">
        <v>63</v>
      </c>
      <c r="BX4164" s="337" t="s">
        <v>221</v>
      </c>
      <c r="BY4164" s="337" t="s">
        <v>221</v>
      </c>
      <c r="BZ4164" s="337" t="s">
        <v>138</v>
      </c>
      <c r="CA4164" s="337" t="s">
        <v>139</v>
      </c>
      <c r="CB4164" s="337" t="s">
        <v>140</v>
      </c>
      <c r="CC4164" s="337" t="s">
        <v>141</v>
      </c>
      <c r="CD4164" s="338">
        <v>9</v>
      </c>
      <c r="CE4164" s="335">
        <v>45047</v>
      </c>
      <c r="CF4164" s="337">
        <v>296</v>
      </c>
      <c r="CG4164" s="337" t="s">
        <v>80</v>
      </c>
      <c r="CH4164" s="337">
        <v>296</v>
      </c>
      <c r="CI4164" s="337" t="s">
        <v>80</v>
      </c>
      <c r="CJ4164" s="337"/>
      <c r="CK4164" s="337"/>
      <c r="CL4164" s="337" t="s">
        <v>139</v>
      </c>
      <c r="CM4164" s="337" t="s">
        <v>73</v>
      </c>
      <c r="CN4164" s="337">
        <v>3</v>
      </c>
    </row>
    <row r="4165" spans="4:92">
      <c r="D4165" s="273" t="s">
        <v>83</v>
      </c>
      <c r="E4165" s="273" t="s">
        <v>75</v>
      </c>
      <c r="F4165" s="273" t="s">
        <v>357</v>
      </c>
      <c r="G4165" s="273" t="s">
        <v>373</v>
      </c>
      <c r="H4165" s="274">
        <v>45108</v>
      </c>
      <c r="I4165" s="273">
        <v>12823</v>
      </c>
      <c r="J4165" s="273">
        <v>706</v>
      </c>
      <c r="W4165" s="273">
        <v>203127</v>
      </c>
      <c r="X4165" s="273" t="s">
        <v>64</v>
      </c>
      <c r="Y4165" s="273" t="s">
        <v>404</v>
      </c>
      <c r="Z4165" s="273" t="s">
        <v>408</v>
      </c>
      <c r="AA4165" s="273" t="s">
        <v>423</v>
      </c>
      <c r="AB4165" s="274">
        <v>45200</v>
      </c>
      <c r="AC4165" s="273">
        <v>14087</v>
      </c>
      <c r="AD4165" s="273">
        <v>56</v>
      </c>
      <c r="AK4165" s="273">
        <v>250354</v>
      </c>
      <c r="BV4165" s="279" t="s">
        <v>64</v>
      </c>
      <c r="BW4165" s="280" t="s">
        <v>63</v>
      </c>
      <c r="BX4165" s="280" t="s">
        <v>221</v>
      </c>
      <c r="BY4165" s="280" t="s">
        <v>221</v>
      </c>
      <c r="BZ4165" s="280" t="s">
        <v>126</v>
      </c>
      <c r="CA4165" s="280" t="s">
        <v>127</v>
      </c>
      <c r="CB4165" s="280" t="s">
        <v>128</v>
      </c>
      <c r="CC4165" s="280" t="s">
        <v>129</v>
      </c>
      <c r="CD4165" s="281">
        <v>6</v>
      </c>
      <c r="CE4165" s="277">
        <v>45047</v>
      </c>
      <c r="CF4165" s="280"/>
      <c r="CG4165" s="280"/>
      <c r="CH4165" s="280"/>
      <c r="CI4165" s="280" t="s">
        <v>80</v>
      </c>
      <c r="CJ4165" s="280"/>
      <c r="CK4165" s="280"/>
      <c r="CL4165" s="280"/>
      <c r="CM4165" s="280" t="s">
        <v>73</v>
      </c>
      <c r="CN4165" s="280">
        <v>3</v>
      </c>
    </row>
    <row r="4166" spans="4:92">
      <c r="D4166" s="273" t="s">
        <v>83</v>
      </c>
      <c r="E4166" s="273" t="s">
        <v>75</v>
      </c>
      <c r="F4166" s="273" t="s">
        <v>357</v>
      </c>
      <c r="G4166" s="273" t="s">
        <v>373</v>
      </c>
      <c r="H4166" s="274">
        <v>45108</v>
      </c>
      <c r="I4166" s="273">
        <v>12823</v>
      </c>
      <c r="J4166" s="273">
        <v>706</v>
      </c>
      <c r="K4166" s="273">
        <v>0</v>
      </c>
      <c r="L4166" s="273" t="s">
        <v>66</v>
      </c>
      <c r="N4166" s="273" t="s">
        <v>107</v>
      </c>
      <c r="W4166" s="273">
        <v>203152</v>
      </c>
      <c r="X4166" s="273" t="s">
        <v>64</v>
      </c>
      <c r="Y4166" s="273" t="s">
        <v>404</v>
      </c>
      <c r="Z4166" s="273" t="s">
        <v>408</v>
      </c>
      <c r="AA4166" s="273" t="s">
        <v>423</v>
      </c>
      <c r="AB4166" s="274">
        <v>45231</v>
      </c>
      <c r="AC4166" s="273">
        <v>14455</v>
      </c>
      <c r="AD4166" s="273">
        <v>56</v>
      </c>
      <c r="AK4166" s="273">
        <v>269238</v>
      </c>
      <c r="BV4166" s="336" t="s">
        <v>64</v>
      </c>
      <c r="BW4166" s="337" t="s">
        <v>63</v>
      </c>
      <c r="BX4166" s="337" t="s">
        <v>221</v>
      </c>
      <c r="BY4166" s="337" t="s">
        <v>221</v>
      </c>
      <c r="BZ4166" s="337" t="s">
        <v>110</v>
      </c>
      <c r="CA4166" s="337" t="s">
        <v>111</v>
      </c>
      <c r="CB4166" s="337" t="s">
        <v>117</v>
      </c>
      <c r="CC4166" s="337" t="s">
        <v>118</v>
      </c>
      <c r="CD4166" s="338">
        <v>5</v>
      </c>
      <c r="CE4166" s="335">
        <v>45047</v>
      </c>
      <c r="CF4166" s="337"/>
      <c r="CG4166" s="337"/>
      <c r="CH4166" s="337"/>
      <c r="CI4166" s="337" t="s">
        <v>104</v>
      </c>
      <c r="CJ4166" s="337"/>
      <c r="CK4166" s="337"/>
      <c r="CL4166" s="337"/>
      <c r="CM4166" s="337" t="s">
        <v>73</v>
      </c>
      <c r="CN4166" s="337">
        <v>3</v>
      </c>
    </row>
    <row r="4167" spans="4:92">
      <c r="D4167" s="273" t="s">
        <v>83</v>
      </c>
      <c r="E4167" s="273" t="s">
        <v>75</v>
      </c>
      <c r="F4167" s="273" t="s">
        <v>357</v>
      </c>
      <c r="G4167" s="273" t="s">
        <v>373</v>
      </c>
      <c r="H4167" s="274">
        <v>45108</v>
      </c>
      <c r="I4167" s="273">
        <v>12823</v>
      </c>
      <c r="J4167" s="273">
        <v>706</v>
      </c>
      <c r="K4167" s="273">
        <v>1634</v>
      </c>
      <c r="L4167" s="273" t="s">
        <v>66</v>
      </c>
      <c r="M4167" s="273">
        <v>155.03437500000001</v>
      </c>
      <c r="N4167" s="273" t="s">
        <v>115</v>
      </c>
      <c r="W4167" s="273">
        <v>203151</v>
      </c>
      <c r="X4167" s="273" t="s">
        <v>64</v>
      </c>
      <c r="Y4167" s="273" t="s">
        <v>404</v>
      </c>
      <c r="Z4167" s="273" t="s">
        <v>408</v>
      </c>
      <c r="AA4167" s="273" t="s">
        <v>423</v>
      </c>
      <c r="AB4167" s="274">
        <v>45261</v>
      </c>
      <c r="AC4167" s="273">
        <v>16927</v>
      </c>
      <c r="AD4167" s="273">
        <v>56</v>
      </c>
      <c r="AK4167" s="273">
        <v>311514</v>
      </c>
      <c r="BV4167" s="279" t="s">
        <v>64</v>
      </c>
      <c r="BW4167" s="280" t="s">
        <v>63</v>
      </c>
      <c r="BX4167" s="280" t="s">
        <v>221</v>
      </c>
      <c r="BY4167" s="280" t="s">
        <v>221</v>
      </c>
      <c r="BZ4167" s="280" t="s">
        <v>86</v>
      </c>
      <c r="CA4167" s="280" t="s">
        <v>87</v>
      </c>
      <c r="CB4167" s="280" t="s">
        <v>101</v>
      </c>
      <c r="CC4167" s="280" t="s">
        <v>102</v>
      </c>
      <c r="CD4167" s="281">
        <v>4</v>
      </c>
      <c r="CE4167" s="277">
        <v>45047</v>
      </c>
      <c r="CF4167" s="280">
        <v>99336</v>
      </c>
      <c r="CG4167" s="280" t="s">
        <v>103</v>
      </c>
      <c r="CH4167" s="280">
        <v>3234.3801600000002</v>
      </c>
      <c r="CI4167" s="280" t="s">
        <v>104</v>
      </c>
      <c r="CJ4167" s="280"/>
      <c r="CK4167" s="280"/>
      <c r="CL4167" s="280"/>
      <c r="CM4167" s="280" t="s">
        <v>73</v>
      </c>
      <c r="CN4167" s="280">
        <v>3</v>
      </c>
    </row>
    <row r="4168" spans="4:92">
      <c r="D4168" s="273" t="s">
        <v>83</v>
      </c>
      <c r="E4168" s="273" t="s">
        <v>75</v>
      </c>
      <c r="F4168" s="273" t="s">
        <v>357</v>
      </c>
      <c r="G4168" s="273" t="s">
        <v>373</v>
      </c>
      <c r="H4168" s="274">
        <v>45139</v>
      </c>
      <c r="I4168" s="273">
        <v>13499</v>
      </c>
      <c r="J4168" s="273">
        <v>706</v>
      </c>
      <c r="W4168" s="273">
        <v>221170</v>
      </c>
      <c r="X4168" s="273" t="s">
        <v>64</v>
      </c>
      <c r="Y4168" s="273" t="s">
        <v>404</v>
      </c>
      <c r="Z4168" s="273" t="s">
        <v>408</v>
      </c>
      <c r="AA4168" s="273" t="s">
        <v>427</v>
      </c>
      <c r="AB4168" s="274">
        <v>44927</v>
      </c>
      <c r="AC4168" s="273">
        <v>11811</v>
      </c>
      <c r="AD4168" s="273">
        <v>57</v>
      </c>
      <c r="AK4168" s="273">
        <v>156839</v>
      </c>
      <c r="BV4168" s="336" t="s">
        <v>64</v>
      </c>
      <c r="BW4168" s="337" t="s">
        <v>63</v>
      </c>
      <c r="BX4168" s="337" t="s">
        <v>221</v>
      </c>
      <c r="BY4168" s="337" t="s">
        <v>221</v>
      </c>
      <c r="BZ4168" s="337" t="s">
        <v>110</v>
      </c>
      <c r="CA4168" s="337" t="s">
        <v>111</v>
      </c>
      <c r="CB4168" s="337" t="s">
        <v>112</v>
      </c>
      <c r="CC4168" s="337" t="s">
        <v>113</v>
      </c>
      <c r="CD4168" s="338">
        <v>4</v>
      </c>
      <c r="CE4168" s="335">
        <v>45047</v>
      </c>
      <c r="CF4168" s="337"/>
      <c r="CG4168" s="337"/>
      <c r="CH4168" s="337"/>
      <c r="CI4168" s="337" t="s">
        <v>80</v>
      </c>
      <c r="CJ4168" s="337"/>
      <c r="CK4168" s="337"/>
      <c r="CL4168" s="337"/>
      <c r="CM4168" s="337" t="s">
        <v>73</v>
      </c>
      <c r="CN4168" s="337">
        <v>3</v>
      </c>
    </row>
    <row r="4169" spans="4:92">
      <c r="D4169" s="273" t="s">
        <v>83</v>
      </c>
      <c r="E4169" s="273" t="s">
        <v>75</v>
      </c>
      <c r="F4169" s="273" t="s">
        <v>357</v>
      </c>
      <c r="G4169" s="273" t="s">
        <v>373</v>
      </c>
      <c r="H4169" s="274">
        <v>45139</v>
      </c>
      <c r="I4169" s="273">
        <v>13499</v>
      </c>
      <c r="J4169" s="273">
        <v>706</v>
      </c>
      <c r="K4169" s="273">
        <v>0</v>
      </c>
      <c r="L4169" s="273" t="s">
        <v>66</v>
      </c>
      <c r="N4169" s="273" t="s">
        <v>107</v>
      </c>
      <c r="W4169" s="273">
        <v>221195</v>
      </c>
      <c r="X4169" s="273" t="s">
        <v>64</v>
      </c>
      <c r="Y4169" s="273" t="s">
        <v>404</v>
      </c>
      <c r="Z4169" s="273" t="s">
        <v>408</v>
      </c>
      <c r="AA4169" s="273" t="s">
        <v>427</v>
      </c>
      <c r="AB4169" s="274">
        <v>44958</v>
      </c>
      <c r="AC4169" s="273">
        <v>11849</v>
      </c>
      <c r="AD4169" s="273">
        <v>57</v>
      </c>
      <c r="AK4169" s="273">
        <v>157561</v>
      </c>
      <c r="BV4169" s="279" t="s">
        <v>64</v>
      </c>
      <c r="BW4169" s="280" t="s">
        <v>63</v>
      </c>
      <c r="BX4169" s="280" t="s">
        <v>221</v>
      </c>
      <c r="BY4169" s="280" t="s">
        <v>221</v>
      </c>
      <c r="BZ4169" s="280" t="s">
        <v>86</v>
      </c>
      <c r="CA4169" s="280" t="s">
        <v>87</v>
      </c>
      <c r="CB4169" s="280" t="s">
        <v>88</v>
      </c>
      <c r="CC4169" s="280" t="s">
        <v>89</v>
      </c>
      <c r="CD4169" s="281">
        <v>3</v>
      </c>
      <c r="CE4169" s="277">
        <v>45047</v>
      </c>
      <c r="CF4169" s="280">
        <v>7443</v>
      </c>
      <c r="CG4169" s="280" t="s">
        <v>80</v>
      </c>
      <c r="CH4169" s="280">
        <v>7443</v>
      </c>
      <c r="CI4169" s="280" t="s">
        <v>80</v>
      </c>
      <c r="CJ4169" s="280"/>
      <c r="CK4169" s="280"/>
      <c r="CL4169" s="280" t="s">
        <v>1998</v>
      </c>
      <c r="CM4169" s="280" t="s">
        <v>73</v>
      </c>
      <c r="CN4169" s="280">
        <v>3</v>
      </c>
    </row>
    <row r="4170" spans="4:92">
      <c r="D4170" s="273" t="s">
        <v>83</v>
      </c>
      <c r="E4170" s="273" t="s">
        <v>75</v>
      </c>
      <c r="F4170" s="273" t="s">
        <v>357</v>
      </c>
      <c r="G4170" s="273" t="s">
        <v>373</v>
      </c>
      <c r="H4170" s="274">
        <v>45139</v>
      </c>
      <c r="I4170" s="273">
        <v>13499</v>
      </c>
      <c r="J4170" s="273">
        <v>706</v>
      </c>
      <c r="K4170" s="273">
        <v>1275</v>
      </c>
      <c r="L4170" s="273" t="s">
        <v>66</v>
      </c>
      <c r="M4170" s="273">
        <v>120.98</v>
      </c>
      <c r="N4170" s="273" t="s">
        <v>115</v>
      </c>
      <c r="W4170" s="273">
        <v>221194</v>
      </c>
      <c r="X4170" s="273" t="s">
        <v>64</v>
      </c>
      <c r="Y4170" s="273" t="s">
        <v>404</v>
      </c>
      <c r="Z4170" s="273" t="s">
        <v>408</v>
      </c>
      <c r="AA4170" s="273" t="s">
        <v>427</v>
      </c>
      <c r="AB4170" s="274">
        <v>44986</v>
      </c>
      <c r="AC4170" s="273">
        <v>11887</v>
      </c>
      <c r="AD4170" s="273">
        <v>57</v>
      </c>
      <c r="AK4170" s="273">
        <v>158283</v>
      </c>
      <c r="BV4170" s="336" t="s">
        <v>64</v>
      </c>
      <c r="BW4170" s="337" t="s">
        <v>63</v>
      </c>
      <c r="BX4170" s="337" t="s">
        <v>221</v>
      </c>
      <c r="BY4170" s="337" t="s">
        <v>221</v>
      </c>
      <c r="BZ4170" s="337" t="s">
        <v>86</v>
      </c>
      <c r="CA4170" s="337" t="s">
        <v>87</v>
      </c>
      <c r="CB4170" s="337" t="s">
        <v>88</v>
      </c>
      <c r="CC4170" s="337" t="s">
        <v>89</v>
      </c>
      <c r="CD4170" s="338">
        <v>3</v>
      </c>
      <c r="CE4170" s="335">
        <v>45078</v>
      </c>
      <c r="CF4170" s="337">
        <v>7783</v>
      </c>
      <c r="CG4170" s="337" t="s">
        <v>80</v>
      </c>
      <c r="CH4170" s="337">
        <v>7783</v>
      </c>
      <c r="CI4170" s="337" t="s">
        <v>80</v>
      </c>
      <c r="CJ4170" s="337"/>
      <c r="CK4170" s="337"/>
      <c r="CL4170" s="337" t="s">
        <v>1999</v>
      </c>
      <c r="CM4170" s="337" t="s">
        <v>73</v>
      </c>
      <c r="CN4170" s="337">
        <v>3</v>
      </c>
    </row>
    <row r="4171" spans="4:92">
      <c r="D4171" s="273" t="s">
        <v>83</v>
      </c>
      <c r="E4171" s="273" t="s">
        <v>75</v>
      </c>
      <c r="F4171" s="273" t="s">
        <v>357</v>
      </c>
      <c r="G4171" s="273" t="s">
        <v>373</v>
      </c>
      <c r="H4171" s="274">
        <v>45170</v>
      </c>
      <c r="I4171" s="273">
        <v>13826</v>
      </c>
      <c r="J4171" s="273">
        <v>706</v>
      </c>
      <c r="W4171" s="273">
        <v>234121</v>
      </c>
      <c r="X4171" s="273" t="s">
        <v>64</v>
      </c>
      <c r="Y4171" s="273" t="s">
        <v>404</v>
      </c>
      <c r="Z4171" s="273" t="s">
        <v>408</v>
      </c>
      <c r="AA4171" s="273" t="s">
        <v>427</v>
      </c>
      <c r="AB4171" s="274">
        <v>45017</v>
      </c>
      <c r="AC4171" s="273">
        <v>11925</v>
      </c>
      <c r="AD4171" s="273">
        <v>57</v>
      </c>
      <c r="AK4171" s="273">
        <v>159005</v>
      </c>
      <c r="BV4171" s="279" t="s">
        <v>64</v>
      </c>
      <c r="BW4171" s="280" t="s">
        <v>63</v>
      </c>
      <c r="BX4171" s="280" t="s">
        <v>221</v>
      </c>
      <c r="BY4171" s="280" t="s">
        <v>221</v>
      </c>
      <c r="BZ4171" s="280" t="s">
        <v>110</v>
      </c>
      <c r="CA4171" s="280" t="s">
        <v>111</v>
      </c>
      <c r="CB4171" s="280" t="s">
        <v>112</v>
      </c>
      <c r="CC4171" s="280" t="s">
        <v>113</v>
      </c>
      <c r="CD4171" s="281">
        <v>4</v>
      </c>
      <c r="CE4171" s="277">
        <v>45078</v>
      </c>
      <c r="CF4171" s="280"/>
      <c r="CG4171" s="280"/>
      <c r="CH4171" s="280"/>
      <c r="CI4171" s="280" t="s">
        <v>80</v>
      </c>
      <c r="CJ4171" s="280"/>
      <c r="CK4171" s="280"/>
      <c r="CL4171" s="280"/>
      <c r="CM4171" s="280" t="s">
        <v>73</v>
      </c>
      <c r="CN4171" s="280">
        <v>3</v>
      </c>
    </row>
    <row r="4172" spans="4:92">
      <c r="D4172" s="273" t="s">
        <v>83</v>
      </c>
      <c r="E4172" s="273" t="s">
        <v>75</v>
      </c>
      <c r="F4172" s="273" t="s">
        <v>357</v>
      </c>
      <c r="G4172" s="273" t="s">
        <v>373</v>
      </c>
      <c r="H4172" s="274">
        <v>45170</v>
      </c>
      <c r="I4172" s="273">
        <v>13826</v>
      </c>
      <c r="J4172" s="273">
        <v>706</v>
      </c>
      <c r="K4172" s="273">
        <v>0</v>
      </c>
      <c r="L4172" s="273" t="s">
        <v>66</v>
      </c>
      <c r="N4172" s="273" t="s">
        <v>107</v>
      </c>
      <c r="W4172" s="273">
        <v>234146</v>
      </c>
      <c r="X4172" s="273" t="s">
        <v>64</v>
      </c>
      <c r="Y4172" s="273" t="s">
        <v>404</v>
      </c>
      <c r="Z4172" s="273" t="s">
        <v>408</v>
      </c>
      <c r="AA4172" s="273" t="s">
        <v>427</v>
      </c>
      <c r="AB4172" s="274">
        <v>45047</v>
      </c>
      <c r="AC4172" s="273">
        <v>12216</v>
      </c>
      <c r="AD4172" s="273">
        <v>57</v>
      </c>
      <c r="AK4172" s="273">
        <v>176141</v>
      </c>
      <c r="BV4172" s="336" t="s">
        <v>64</v>
      </c>
      <c r="BW4172" s="337" t="s">
        <v>63</v>
      </c>
      <c r="BX4172" s="337" t="s">
        <v>221</v>
      </c>
      <c r="BY4172" s="337" t="s">
        <v>221</v>
      </c>
      <c r="BZ4172" s="337" t="s">
        <v>86</v>
      </c>
      <c r="CA4172" s="337" t="s">
        <v>87</v>
      </c>
      <c r="CB4172" s="337" t="s">
        <v>101</v>
      </c>
      <c r="CC4172" s="337" t="s">
        <v>102</v>
      </c>
      <c r="CD4172" s="338">
        <v>4</v>
      </c>
      <c r="CE4172" s="335">
        <v>45078</v>
      </c>
      <c r="CF4172" s="337">
        <v>103636</v>
      </c>
      <c r="CG4172" s="337" t="s">
        <v>103</v>
      </c>
      <c r="CH4172" s="337">
        <v>3374.38816</v>
      </c>
      <c r="CI4172" s="337" t="s">
        <v>104</v>
      </c>
      <c r="CJ4172" s="337"/>
      <c r="CK4172" s="337"/>
      <c r="CL4172" s="337"/>
      <c r="CM4172" s="337" t="s">
        <v>73</v>
      </c>
      <c r="CN4172" s="337">
        <v>3</v>
      </c>
    </row>
    <row r="4173" spans="4:92">
      <c r="D4173" s="273" t="s">
        <v>83</v>
      </c>
      <c r="E4173" s="273" t="s">
        <v>75</v>
      </c>
      <c r="F4173" s="273" t="s">
        <v>357</v>
      </c>
      <c r="G4173" s="273" t="s">
        <v>373</v>
      </c>
      <c r="H4173" s="274">
        <v>45170</v>
      </c>
      <c r="I4173" s="273">
        <v>13826</v>
      </c>
      <c r="J4173" s="273">
        <v>706</v>
      </c>
      <c r="K4173" s="273">
        <v>1275</v>
      </c>
      <c r="L4173" s="273" t="s">
        <v>66</v>
      </c>
      <c r="M4173" s="273">
        <v>120.98</v>
      </c>
      <c r="N4173" s="273" t="s">
        <v>115</v>
      </c>
      <c r="W4173" s="273">
        <v>234145</v>
      </c>
      <c r="X4173" s="273" t="s">
        <v>64</v>
      </c>
      <c r="Y4173" s="273" t="s">
        <v>404</v>
      </c>
      <c r="Z4173" s="273" t="s">
        <v>408</v>
      </c>
      <c r="AA4173" s="273" t="s">
        <v>427</v>
      </c>
      <c r="AB4173" s="274">
        <v>45078</v>
      </c>
      <c r="AC4173" s="273">
        <v>12485</v>
      </c>
      <c r="AD4173" s="273">
        <v>57</v>
      </c>
      <c r="AK4173" s="273">
        <v>187977</v>
      </c>
      <c r="BV4173" s="279" t="s">
        <v>64</v>
      </c>
      <c r="BW4173" s="280" t="s">
        <v>63</v>
      </c>
      <c r="BX4173" s="280" t="s">
        <v>221</v>
      </c>
      <c r="BY4173" s="280" t="s">
        <v>221</v>
      </c>
      <c r="BZ4173" s="280" t="s">
        <v>110</v>
      </c>
      <c r="CA4173" s="280" t="s">
        <v>111</v>
      </c>
      <c r="CB4173" s="280" t="s">
        <v>117</v>
      </c>
      <c r="CC4173" s="280" t="s">
        <v>118</v>
      </c>
      <c r="CD4173" s="281">
        <v>5</v>
      </c>
      <c r="CE4173" s="277">
        <v>45078</v>
      </c>
      <c r="CF4173" s="280"/>
      <c r="CG4173" s="280"/>
      <c r="CH4173" s="280"/>
      <c r="CI4173" s="280" t="s">
        <v>104</v>
      </c>
      <c r="CJ4173" s="280"/>
      <c r="CK4173" s="280"/>
      <c r="CL4173" s="280"/>
      <c r="CM4173" s="280" t="s">
        <v>73</v>
      </c>
      <c r="CN4173" s="280">
        <v>3</v>
      </c>
    </row>
    <row r="4174" spans="4:92">
      <c r="D4174" s="273" t="s">
        <v>83</v>
      </c>
      <c r="E4174" s="273" t="s">
        <v>75</v>
      </c>
      <c r="F4174" s="273" t="s">
        <v>357</v>
      </c>
      <c r="G4174" s="273" t="s">
        <v>373</v>
      </c>
      <c r="H4174" s="274">
        <v>45200</v>
      </c>
      <c r="I4174" s="273">
        <v>14161</v>
      </c>
      <c r="J4174" s="273">
        <v>706</v>
      </c>
      <c r="W4174" s="273">
        <v>252138</v>
      </c>
      <c r="X4174" s="273" t="s">
        <v>64</v>
      </c>
      <c r="Y4174" s="273" t="s">
        <v>404</v>
      </c>
      <c r="Z4174" s="273" t="s">
        <v>408</v>
      </c>
      <c r="AA4174" s="273" t="s">
        <v>427</v>
      </c>
      <c r="AB4174" s="274">
        <v>45108</v>
      </c>
      <c r="AC4174" s="273">
        <v>12754</v>
      </c>
      <c r="AD4174" s="273">
        <v>57</v>
      </c>
      <c r="AK4174" s="273">
        <v>201461</v>
      </c>
      <c r="BV4174" s="336" t="s">
        <v>64</v>
      </c>
      <c r="BW4174" s="337" t="s">
        <v>63</v>
      </c>
      <c r="BX4174" s="337" t="s">
        <v>221</v>
      </c>
      <c r="BY4174" s="337" t="s">
        <v>221</v>
      </c>
      <c r="BZ4174" s="337" t="s">
        <v>126</v>
      </c>
      <c r="CA4174" s="337" t="s">
        <v>127</v>
      </c>
      <c r="CB4174" s="337" t="s">
        <v>128</v>
      </c>
      <c r="CC4174" s="337" t="s">
        <v>129</v>
      </c>
      <c r="CD4174" s="338">
        <v>6</v>
      </c>
      <c r="CE4174" s="335">
        <v>45078</v>
      </c>
      <c r="CF4174" s="337"/>
      <c r="CG4174" s="337"/>
      <c r="CH4174" s="337"/>
      <c r="CI4174" s="337" t="s">
        <v>80</v>
      </c>
      <c r="CJ4174" s="337"/>
      <c r="CK4174" s="337"/>
      <c r="CL4174" s="337"/>
      <c r="CM4174" s="337" t="s">
        <v>73</v>
      </c>
      <c r="CN4174" s="337">
        <v>3</v>
      </c>
    </row>
    <row r="4175" spans="4:92">
      <c r="D4175" s="273" t="s">
        <v>83</v>
      </c>
      <c r="E4175" s="273" t="s">
        <v>75</v>
      </c>
      <c r="F4175" s="273" t="s">
        <v>357</v>
      </c>
      <c r="G4175" s="273" t="s">
        <v>373</v>
      </c>
      <c r="H4175" s="274">
        <v>45200</v>
      </c>
      <c r="I4175" s="273">
        <v>14161</v>
      </c>
      <c r="J4175" s="273">
        <v>706</v>
      </c>
      <c r="K4175" s="273">
        <v>0</v>
      </c>
      <c r="L4175" s="273" t="s">
        <v>66</v>
      </c>
      <c r="N4175" s="273" t="s">
        <v>107</v>
      </c>
      <c r="W4175" s="273">
        <v>252163</v>
      </c>
      <c r="X4175" s="273" t="s">
        <v>64</v>
      </c>
      <c r="Y4175" s="273" t="s">
        <v>404</v>
      </c>
      <c r="Z4175" s="273" t="s">
        <v>408</v>
      </c>
      <c r="AA4175" s="273" t="s">
        <v>427</v>
      </c>
      <c r="AB4175" s="274">
        <v>45139</v>
      </c>
      <c r="AC4175" s="273">
        <v>13429</v>
      </c>
      <c r="AD4175" s="273">
        <v>57</v>
      </c>
      <c r="AK4175" s="273">
        <v>219475</v>
      </c>
      <c r="BV4175" s="279" t="s">
        <v>64</v>
      </c>
      <c r="BW4175" s="280" t="s">
        <v>63</v>
      </c>
      <c r="BX4175" s="280" t="s">
        <v>221</v>
      </c>
      <c r="BY4175" s="280" t="s">
        <v>221</v>
      </c>
      <c r="BZ4175" s="280" t="s">
        <v>138</v>
      </c>
      <c r="CA4175" s="280" t="s">
        <v>139</v>
      </c>
      <c r="CB4175" s="280" t="s">
        <v>140</v>
      </c>
      <c r="CC4175" s="280" t="s">
        <v>141</v>
      </c>
      <c r="CD4175" s="281">
        <v>9</v>
      </c>
      <c r="CE4175" s="277">
        <v>45078</v>
      </c>
      <c r="CF4175" s="280">
        <v>202</v>
      </c>
      <c r="CG4175" s="280" t="s">
        <v>80</v>
      </c>
      <c r="CH4175" s="280">
        <v>202</v>
      </c>
      <c r="CI4175" s="280" t="s">
        <v>80</v>
      </c>
      <c r="CJ4175" s="280"/>
      <c r="CK4175" s="280"/>
      <c r="CL4175" s="280" t="s">
        <v>139</v>
      </c>
      <c r="CM4175" s="280" t="s">
        <v>73</v>
      </c>
      <c r="CN4175" s="280">
        <v>3</v>
      </c>
    </row>
    <row r="4176" spans="4:92">
      <c r="D4176" s="273" t="s">
        <v>83</v>
      </c>
      <c r="E4176" s="273" t="s">
        <v>75</v>
      </c>
      <c r="F4176" s="273" t="s">
        <v>357</v>
      </c>
      <c r="G4176" s="273" t="s">
        <v>373</v>
      </c>
      <c r="H4176" s="274">
        <v>45200</v>
      </c>
      <c r="I4176" s="273">
        <v>14161</v>
      </c>
      <c r="J4176" s="273">
        <v>706</v>
      </c>
      <c r="K4176" s="273">
        <v>850.9</v>
      </c>
      <c r="L4176" s="273" t="s">
        <v>66</v>
      </c>
      <c r="M4176" s="273">
        <v>80.73</v>
      </c>
      <c r="N4176" s="273" t="s">
        <v>115</v>
      </c>
      <c r="W4176" s="273">
        <v>252162</v>
      </c>
      <c r="X4176" s="273" t="s">
        <v>64</v>
      </c>
      <c r="Y4176" s="273" t="s">
        <v>404</v>
      </c>
      <c r="Z4176" s="273" t="s">
        <v>408</v>
      </c>
      <c r="AA4176" s="273" t="s">
        <v>427</v>
      </c>
      <c r="AB4176" s="274">
        <v>45170</v>
      </c>
      <c r="AC4176" s="273">
        <v>13756</v>
      </c>
      <c r="AD4176" s="273">
        <v>57</v>
      </c>
      <c r="AK4176" s="273">
        <v>232426</v>
      </c>
      <c r="BV4176" s="336" t="s">
        <v>64</v>
      </c>
      <c r="BW4176" s="337" t="s">
        <v>63</v>
      </c>
      <c r="BX4176" s="337" t="s">
        <v>221</v>
      </c>
      <c r="BY4176" s="337" t="s">
        <v>221</v>
      </c>
      <c r="BZ4176" s="337" t="s">
        <v>126</v>
      </c>
      <c r="CA4176" s="337" t="s">
        <v>127</v>
      </c>
      <c r="CB4176" s="337" t="s">
        <v>133</v>
      </c>
      <c r="CC4176" s="337" t="s">
        <v>134</v>
      </c>
      <c r="CD4176" s="338">
        <v>7</v>
      </c>
      <c r="CE4176" s="335">
        <v>45078</v>
      </c>
      <c r="CF4176" s="337"/>
      <c r="CG4176" s="337"/>
      <c r="CH4176" s="337"/>
      <c r="CI4176" s="337" t="s">
        <v>104</v>
      </c>
      <c r="CJ4176" s="337"/>
      <c r="CK4176" s="337"/>
      <c r="CL4176" s="337"/>
      <c r="CM4176" s="337" t="s">
        <v>73</v>
      </c>
      <c r="CN4176" s="337">
        <v>3</v>
      </c>
    </row>
    <row r="4177" spans="4:92">
      <c r="D4177" s="273" t="s">
        <v>83</v>
      </c>
      <c r="E4177" s="273" t="s">
        <v>75</v>
      </c>
      <c r="F4177" s="273" t="s">
        <v>357</v>
      </c>
      <c r="G4177" s="273" t="s">
        <v>373</v>
      </c>
      <c r="H4177" s="274">
        <v>45231</v>
      </c>
      <c r="I4177" s="273">
        <v>14529</v>
      </c>
      <c r="J4177" s="273">
        <v>706</v>
      </c>
      <c r="W4177" s="273">
        <v>271022</v>
      </c>
      <c r="X4177" s="273" t="s">
        <v>64</v>
      </c>
      <c r="Y4177" s="273" t="s">
        <v>404</v>
      </c>
      <c r="Z4177" s="273" t="s">
        <v>408</v>
      </c>
      <c r="AA4177" s="273" t="s">
        <v>427</v>
      </c>
      <c r="AB4177" s="274">
        <v>45200</v>
      </c>
      <c r="AC4177" s="273">
        <v>14091</v>
      </c>
      <c r="AD4177" s="273">
        <v>57</v>
      </c>
      <c r="AK4177" s="273">
        <v>250443</v>
      </c>
      <c r="BV4177" s="279" t="s">
        <v>64</v>
      </c>
      <c r="BW4177" s="280" t="s">
        <v>63</v>
      </c>
      <c r="BX4177" s="280" t="s">
        <v>221</v>
      </c>
      <c r="BY4177" s="280" t="s">
        <v>221</v>
      </c>
      <c r="BZ4177" s="280" t="s">
        <v>167</v>
      </c>
      <c r="CA4177" s="280" t="s">
        <v>168</v>
      </c>
      <c r="CB4177" s="280" t="s">
        <v>169</v>
      </c>
      <c r="CC4177" s="280" t="s">
        <v>170</v>
      </c>
      <c r="CD4177" s="281">
        <v>12</v>
      </c>
      <c r="CE4177" s="277">
        <v>45078</v>
      </c>
      <c r="CF4177" s="280">
        <v>288</v>
      </c>
      <c r="CG4177" s="280" t="s">
        <v>80</v>
      </c>
      <c r="CH4177" s="280">
        <v>288</v>
      </c>
      <c r="CI4177" s="280" t="s">
        <v>80</v>
      </c>
      <c r="CJ4177" s="280"/>
      <c r="CK4177" s="280"/>
      <c r="CL4177" s="280" t="s">
        <v>1443</v>
      </c>
      <c r="CM4177" s="280" t="s">
        <v>73</v>
      </c>
      <c r="CN4177" s="280">
        <v>3</v>
      </c>
    </row>
    <row r="4178" spans="4:92">
      <c r="D4178" s="273" t="s">
        <v>83</v>
      </c>
      <c r="E4178" s="273" t="s">
        <v>75</v>
      </c>
      <c r="F4178" s="273" t="s">
        <v>357</v>
      </c>
      <c r="G4178" s="273" t="s">
        <v>373</v>
      </c>
      <c r="H4178" s="274">
        <v>45231</v>
      </c>
      <c r="I4178" s="273">
        <v>14529</v>
      </c>
      <c r="J4178" s="273">
        <v>706</v>
      </c>
      <c r="K4178" s="273">
        <v>473.4</v>
      </c>
      <c r="L4178" s="273" t="s">
        <v>66</v>
      </c>
      <c r="N4178" s="273" t="s">
        <v>107</v>
      </c>
      <c r="W4178" s="273">
        <v>271047</v>
      </c>
      <c r="X4178" s="273" t="s">
        <v>64</v>
      </c>
      <c r="Y4178" s="273" t="s">
        <v>404</v>
      </c>
      <c r="Z4178" s="273" t="s">
        <v>408</v>
      </c>
      <c r="AA4178" s="273" t="s">
        <v>427</v>
      </c>
      <c r="AB4178" s="274">
        <v>45231</v>
      </c>
      <c r="AC4178" s="273">
        <v>14459</v>
      </c>
      <c r="AD4178" s="273">
        <v>57</v>
      </c>
      <c r="AK4178" s="273">
        <v>269327</v>
      </c>
      <c r="BV4178" s="336" t="s">
        <v>64</v>
      </c>
      <c r="BW4178" s="337" t="s">
        <v>63</v>
      </c>
      <c r="BX4178" s="337" t="s">
        <v>221</v>
      </c>
      <c r="BY4178" s="337" t="s">
        <v>221</v>
      </c>
      <c r="BZ4178" s="337" t="s">
        <v>151</v>
      </c>
      <c r="CA4178" s="337" t="s">
        <v>152</v>
      </c>
      <c r="CB4178" s="337" t="s">
        <v>153</v>
      </c>
      <c r="CC4178" s="337" t="s">
        <v>154</v>
      </c>
      <c r="CD4178" s="338">
        <v>10</v>
      </c>
      <c r="CE4178" s="335">
        <v>45078</v>
      </c>
      <c r="CF4178" s="337">
        <v>809</v>
      </c>
      <c r="CG4178" s="337" t="s">
        <v>80</v>
      </c>
      <c r="CH4178" s="337">
        <v>809</v>
      </c>
      <c r="CI4178" s="337" t="s">
        <v>80</v>
      </c>
      <c r="CJ4178" s="337"/>
      <c r="CK4178" s="337"/>
      <c r="CL4178" s="337" t="s">
        <v>1442</v>
      </c>
      <c r="CM4178" s="337" t="s">
        <v>73</v>
      </c>
      <c r="CN4178" s="337">
        <v>3</v>
      </c>
    </row>
    <row r="4179" spans="4:92">
      <c r="D4179" s="273" t="s">
        <v>83</v>
      </c>
      <c r="E4179" s="273" t="s">
        <v>75</v>
      </c>
      <c r="F4179" s="273" t="s">
        <v>357</v>
      </c>
      <c r="G4179" s="273" t="s">
        <v>373</v>
      </c>
      <c r="H4179" s="274">
        <v>45231</v>
      </c>
      <c r="I4179" s="273">
        <v>14529</v>
      </c>
      <c r="J4179" s="273">
        <v>706</v>
      </c>
      <c r="K4179" s="273">
        <v>717.27</v>
      </c>
      <c r="L4179" s="273" t="s">
        <v>66</v>
      </c>
      <c r="M4179" s="273">
        <v>80.73</v>
      </c>
      <c r="N4179" s="273" t="s">
        <v>115</v>
      </c>
      <c r="W4179" s="273">
        <v>271046</v>
      </c>
      <c r="X4179" s="273" t="s">
        <v>64</v>
      </c>
      <c r="Y4179" s="273" t="s">
        <v>404</v>
      </c>
      <c r="Z4179" s="273" t="s">
        <v>408</v>
      </c>
      <c r="AA4179" s="273" t="s">
        <v>427</v>
      </c>
      <c r="AB4179" s="274">
        <v>45261</v>
      </c>
      <c r="AC4179" s="273">
        <v>16930</v>
      </c>
      <c r="AD4179" s="273">
        <v>57</v>
      </c>
      <c r="AK4179" s="273">
        <v>311577</v>
      </c>
      <c r="BV4179" s="279" t="s">
        <v>64</v>
      </c>
      <c r="BW4179" s="280" t="s">
        <v>63</v>
      </c>
      <c r="BX4179" s="280" t="s">
        <v>221</v>
      </c>
      <c r="BY4179" s="280" t="s">
        <v>221</v>
      </c>
      <c r="BZ4179" s="280" t="s">
        <v>86</v>
      </c>
      <c r="CA4179" s="280" t="s">
        <v>87</v>
      </c>
      <c r="CB4179" s="280" t="s">
        <v>101</v>
      </c>
      <c r="CC4179" s="280" t="s">
        <v>102</v>
      </c>
      <c r="CD4179" s="281">
        <v>4</v>
      </c>
      <c r="CE4179" s="277">
        <v>44927</v>
      </c>
      <c r="CF4179" s="280">
        <v>64358</v>
      </c>
      <c r="CG4179" s="280" t="s">
        <v>103</v>
      </c>
      <c r="CH4179" s="280">
        <v>2095.4964799999998</v>
      </c>
      <c r="CI4179" s="280" t="s">
        <v>104</v>
      </c>
      <c r="CJ4179" s="280"/>
      <c r="CK4179" s="280"/>
      <c r="CL4179" s="280"/>
      <c r="CM4179" s="280" t="s">
        <v>73</v>
      </c>
      <c r="CN4179" s="280">
        <v>3</v>
      </c>
    </row>
    <row r="4180" spans="4:92">
      <c r="D4180" s="273" t="s">
        <v>83</v>
      </c>
      <c r="E4180" s="273" t="s">
        <v>75</v>
      </c>
      <c r="F4180" s="273" t="s">
        <v>357</v>
      </c>
      <c r="G4180" s="273" t="s">
        <v>373</v>
      </c>
      <c r="H4180" s="274">
        <v>45261</v>
      </c>
      <c r="I4180" s="273">
        <v>16989</v>
      </c>
      <c r="J4180" s="273">
        <v>706</v>
      </c>
      <c r="W4180" s="273">
        <v>312983</v>
      </c>
      <c r="X4180" s="273" t="s">
        <v>64</v>
      </c>
      <c r="Y4180" s="273" t="s">
        <v>404</v>
      </c>
      <c r="Z4180" s="273" t="s">
        <v>596</v>
      </c>
      <c r="AA4180" s="273" t="s">
        <v>597</v>
      </c>
      <c r="AB4180" s="274">
        <v>44927</v>
      </c>
      <c r="AC4180" s="273">
        <v>14832</v>
      </c>
      <c r="AD4180" s="273">
        <v>869</v>
      </c>
      <c r="AK4180" s="273">
        <v>278118</v>
      </c>
      <c r="BV4180" s="336" t="s">
        <v>64</v>
      </c>
      <c r="BW4180" s="337" t="s">
        <v>63</v>
      </c>
      <c r="BX4180" s="337" t="s">
        <v>221</v>
      </c>
      <c r="BY4180" s="337" t="s">
        <v>221</v>
      </c>
      <c r="BZ4180" s="337" t="s">
        <v>110</v>
      </c>
      <c r="CA4180" s="337" t="s">
        <v>111</v>
      </c>
      <c r="CB4180" s="337" t="s">
        <v>112</v>
      </c>
      <c r="CC4180" s="337" t="s">
        <v>113</v>
      </c>
      <c r="CD4180" s="338">
        <v>4</v>
      </c>
      <c r="CE4180" s="335">
        <v>44927</v>
      </c>
      <c r="CF4180" s="337"/>
      <c r="CG4180" s="337"/>
      <c r="CH4180" s="337"/>
      <c r="CI4180" s="337" t="s">
        <v>80</v>
      </c>
      <c r="CJ4180" s="337"/>
      <c r="CK4180" s="337"/>
      <c r="CL4180" s="337"/>
      <c r="CM4180" s="337" t="s">
        <v>73</v>
      </c>
      <c r="CN4180" s="337">
        <v>3</v>
      </c>
    </row>
    <row r="4181" spans="4:92">
      <c r="D4181" s="273" t="s">
        <v>83</v>
      </c>
      <c r="E4181" s="273" t="s">
        <v>75</v>
      </c>
      <c r="F4181" s="273" t="s">
        <v>357</v>
      </c>
      <c r="G4181" s="273" t="s">
        <v>373</v>
      </c>
      <c r="H4181" s="274">
        <v>45261</v>
      </c>
      <c r="I4181" s="273">
        <v>16989</v>
      </c>
      <c r="J4181" s="273">
        <v>706</v>
      </c>
      <c r="K4181" s="273">
        <v>0</v>
      </c>
      <c r="L4181" s="273" t="s">
        <v>66</v>
      </c>
      <c r="N4181" s="273" t="s">
        <v>107</v>
      </c>
      <c r="W4181" s="273">
        <v>313008</v>
      </c>
      <c r="X4181" s="273" t="s">
        <v>64</v>
      </c>
      <c r="Y4181" s="273" t="s">
        <v>404</v>
      </c>
      <c r="Z4181" s="273" t="s">
        <v>596</v>
      </c>
      <c r="AA4181" s="273" t="s">
        <v>597</v>
      </c>
      <c r="AB4181" s="274">
        <v>44927</v>
      </c>
      <c r="AC4181" s="273">
        <v>15416</v>
      </c>
      <c r="AD4181" s="273">
        <v>869</v>
      </c>
      <c r="AK4181" s="273">
        <v>284266</v>
      </c>
      <c r="BV4181" s="279" t="s">
        <v>64</v>
      </c>
      <c r="BW4181" s="280" t="s">
        <v>63</v>
      </c>
      <c r="BX4181" s="280" t="s">
        <v>221</v>
      </c>
      <c r="BY4181" s="280" t="s">
        <v>221</v>
      </c>
      <c r="BZ4181" s="280" t="s">
        <v>86</v>
      </c>
      <c r="CA4181" s="280" t="s">
        <v>87</v>
      </c>
      <c r="CB4181" s="280" t="s">
        <v>88</v>
      </c>
      <c r="CC4181" s="280" t="s">
        <v>89</v>
      </c>
      <c r="CD4181" s="281">
        <v>3</v>
      </c>
      <c r="CE4181" s="277">
        <v>44927</v>
      </c>
      <c r="CF4181" s="280">
        <v>4678</v>
      </c>
      <c r="CG4181" s="280" t="s">
        <v>80</v>
      </c>
      <c r="CH4181" s="280">
        <v>4678</v>
      </c>
      <c r="CI4181" s="280" t="s">
        <v>80</v>
      </c>
      <c r="CJ4181" s="280"/>
      <c r="CK4181" s="280"/>
      <c r="CL4181" s="280"/>
      <c r="CM4181" s="280" t="s">
        <v>73</v>
      </c>
      <c r="CN4181" s="280">
        <v>3</v>
      </c>
    </row>
    <row r="4182" spans="4:92">
      <c r="D4182" s="273" t="s">
        <v>83</v>
      </c>
      <c r="E4182" s="273" t="s">
        <v>75</v>
      </c>
      <c r="F4182" s="273" t="s">
        <v>357</v>
      </c>
      <c r="G4182" s="273" t="s">
        <v>373</v>
      </c>
      <c r="H4182" s="274">
        <v>45261</v>
      </c>
      <c r="I4182" s="273">
        <v>16989</v>
      </c>
      <c r="J4182" s="273">
        <v>706</v>
      </c>
      <c r="K4182" s="273">
        <v>481.47</v>
      </c>
      <c r="L4182" s="273" t="s">
        <v>66</v>
      </c>
      <c r="M4182" s="273">
        <v>75.900000000000006</v>
      </c>
      <c r="N4182" s="273" t="s">
        <v>115</v>
      </c>
      <c r="W4182" s="273">
        <v>313007</v>
      </c>
      <c r="X4182" s="273" t="s">
        <v>64</v>
      </c>
      <c r="Y4182" s="273" t="s">
        <v>404</v>
      </c>
      <c r="Z4182" s="273" t="s">
        <v>596</v>
      </c>
      <c r="AA4182" s="273" t="s">
        <v>597</v>
      </c>
      <c r="AB4182" s="274">
        <v>44927</v>
      </c>
      <c r="AC4182" s="273">
        <v>15566</v>
      </c>
      <c r="AD4182" s="273">
        <v>869</v>
      </c>
      <c r="AK4182" s="273">
        <v>284916</v>
      </c>
      <c r="BV4182" s="336" t="s">
        <v>64</v>
      </c>
      <c r="BW4182" s="337" t="s">
        <v>63</v>
      </c>
      <c r="BX4182" s="337" t="s">
        <v>221</v>
      </c>
      <c r="BY4182" s="337" t="s">
        <v>221</v>
      </c>
      <c r="BZ4182" s="337" t="s">
        <v>86</v>
      </c>
      <c r="CA4182" s="337" t="s">
        <v>87</v>
      </c>
      <c r="CB4182" s="337" t="s">
        <v>88</v>
      </c>
      <c r="CC4182" s="337" t="s">
        <v>89</v>
      </c>
      <c r="CD4182" s="338">
        <v>3</v>
      </c>
      <c r="CE4182" s="335">
        <v>44958</v>
      </c>
      <c r="CF4182" s="337">
        <v>4789</v>
      </c>
      <c r="CG4182" s="337" t="s">
        <v>80</v>
      </c>
      <c r="CH4182" s="337">
        <v>4789</v>
      </c>
      <c r="CI4182" s="337" t="s">
        <v>80</v>
      </c>
      <c r="CJ4182" s="337"/>
      <c r="CK4182" s="337"/>
      <c r="CL4182" s="337" t="s">
        <v>2000</v>
      </c>
      <c r="CM4182" s="337" t="s">
        <v>73</v>
      </c>
      <c r="CN4182" s="337">
        <v>3</v>
      </c>
    </row>
    <row r="4183" spans="4:92">
      <c r="D4183" s="273" t="s">
        <v>83</v>
      </c>
      <c r="E4183" s="273" t="s">
        <v>75</v>
      </c>
      <c r="F4183" s="273" t="s">
        <v>357</v>
      </c>
      <c r="G4183" s="273" t="s">
        <v>675</v>
      </c>
      <c r="H4183" s="274">
        <v>44927</v>
      </c>
      <c r="I4183" s="273">
        <v>11190</v>
      </c>
      <c r="J4183" s="273">
        <v>719</v>
      </c>
      <c r="W4183" s="273">
        <v>138397</v>
      </c>
      <c r="X4183" s="273" t="s">
        <v>64</v>
      </c>
      <c r="Y4183" s="273" t="s">
        <v>404</v>
      </c>
      <c r="Z4183" s="273" t="s">
        <v>596</v>
      </c>
      <c r="AA4183" s="273" t="s">
        <v>597</v>
      </c>
      <c r="AB4183" s="274">
        <v>44927</v>
      </c>
      <c r="AC4183" s="273">
        <v>16745</v>
      </c>
      <c r="AD4183" s="273">
        <v>869</v>
      </c>
      <c r="AK4183" s="273">
        <v>308671</v>
      </c>
      <c r="BV4183" s="279" t="s">
        <v>64</v>
      </c>
      <c r="BW4183" s="280" t="s">
        <v>63</v>
      </c>
      <c r="BX4183" s="280" t="s">
        <v>221</v>
      </c>
      <c r="BY4183" s="280" t="s">
        <v>221</v>
      </c>
      <c r="BZ4183" s="280" t="s">
        <v>110</v>
      </c>
      <c r="CA4183" s="280" t="s">
        <v>111</v>
      </c>
      <c r="CB4183" s="280" t="s">
        <v>112</v>
      </c>
      <c r="CC4183" s="280" t="s">
        <v>113</v>
      </c>
      <c r="CD4183" s="281">
        <v>4</v>
      </c>
      <c r="CE4183" s="277">
        <v>44958</v>
      </c>
      <c r="CF4183" s="280"/>
      <c r="CG4183" s="280"/>
      <c r="CH4183" s="280"/>
      <c r="CI4183" s="280" t="s">
        <v>80</v>
      </c>
      <c r="CJ4183" s="280"/>
      <c r="CK4183" s="280"/>
      <c r="CL4183" s="280"/>
      <c r="CM4183" s="280" t="s">
        <v>73</v>
      </c>
      <c r="CN4183" s="280">
        <v>3</v>
      </c>
    </row>
    <row r="4184" spans="4:92">
      <c r="D4184" s="273" t="s">
        <v>83</v>
      </c>
      <c r="E4184" s="273" t="s">
        <v>75</v>
      </c>
      <c r="F4184" s="273" t="s">
        <v>357</v>
      </c>
      <c r="G4184" s="273" t="s">
        <v>675</v>
      </c>
      <c r="H4184" s="274">
        <v>44927</v>
      </c>
      <c r="I4184" s="273">
        <v>11190</v>
      </c>
      <c r="J4184" s="273">
        <v>719</v>
      </c>
      <c r="K4184" s="273">
        <v>0</v>
      </c>
      <c r="L4184" s="273" t="s">
        <v>66</v>
      </c>
      <c r="N4184" s="273" t="s">
        <v>107</v>
      </c>
      <c r="W4184" s="273">
        <v>138422</v>
      </c>
      <c r="X4184" s="273" t="s">
        <v>83</v>
      </c>
      <c r="Y4184" s="273" t="s">
        <v>63</v>
      </c>
      <c r="Z4184" s="273" t="s">
        <v>172</v>
      </c>
      <c r="AA4184" s="273" t="s">
        <v>184</v>
      </c>
      <c r="AB4184" s="274">
        <v>45017</v>
      </c>
      <c r="AC4184" s="273">
        <v>11904</v>
      </c>
      <c r="AD4184" s="273">
        <v>13</v>
      </c>
      <c r="AK4184" s="273">
        <v>198119</v>
      </c>
      <c r="BV4184" s="336" t="s">
        <v>64</v>
      </c>
      <c r="BW4184" s="337" t="s">
        <v>63</v>
      </c>
      <c r="BX4184" s="337" t="s">
        <v>221</v>
      </c>
      <c r="BY4184" s="337" t="s">
        <v>221</v>
      </c>
      <c r="BZ4184" s="337" t="s">
        <v>86</v>
      </c>
      <c r="CA4184" s="337" t="s">
        <v>87</v>
      </c>
      <c r="CB4184" s="337" t="s">
        <v>101</v>
      </c>
      <c r="CC4184" s="337" t="s">
        <v>102</v>
      </c>
      <c r="CD4184" s="338">
        <v>4</v>
      </c>
      <c r="CE4184" s="335">
        <v>44958</v>
      </c>
      <c r="CF4184" s="337">
        <v>65762</v>
      </c>
      <c r="CG4184" s="337" t="s">
        <v>103</v>
      </c>
      <c r="CH4184" s="337">
        <v>2141.21072</v>
      </c>
      <c r="CI4184" s="337" t="s">
        <v>104</v>
      </c>
      <c r="CJ4184" s="337"/>
      <c r="CK4184" s="337"/>
      <c r="CL4184" s="337"/>
      <c r="CM4184" s="337" t="s">
        <v>73</v>
      </c>
      <c r="CN4184" s="337">
        <v>3</v>
      </c>
    </row>
    <row r="4185" spans="4:92">
      <c r="D4185" s="273" t="s">
        <v>83</v>
      </c>
      <c r="E4185" s="273" t="s">
        <v>75</v>
      </c>
      <c r="F4185" s="273" t="s">
        <v>357</v>
      </c>
      <c r="G4185" s="273" t="s">
        <v>675</v>
      </c>
      <c r="H4185" s="274">
        <v>44927</v>
      </c>
      <c r="I4185" s="273">
        <v>11190</v>
      </c>
      <c r="J4185" s="273">
        <v>719</v>
      </c>
      <c r="K4185" s="273">
        <v>66.67</v>
      </c>
      <c r="L4185" s="273" t="s">
        <v>66</v>
      </c>
      <c r="M4185" s="273">
        <v>11.978687499999999</v>
      </c>
      <c r="N4185" s="273" t="s">
        <v>115</v>
      </c>
      <c r="W4185" s="273">
        <v>138421</v>
      </c>
      <c r="X4185" s="273" t="s">
        <v>64</v>
      </c>
      <c r="Y4185" s="273" t="s">
        <v>404</v>
      </c>
      <c r="Z4185" s="273" t="s">
        <v>408</v>
      </c>
      <c r="AA4185" s="273" t="s">
        <v>423</v>
      </c>
      <c r="AB4185" s="274">
        <v>45078</v>
      </c>
      <c r="AC4185" s="273">
        <v>12482</v>
      </c>
      <c r="AD4185" s="273">
        <v>56</v>
      </c>
      <c r="AE4185" s="273">
        <v>7.0000000000000001E-3</v>
      </c>
      <c r="AF4185" s="273" t="s">
        <v>90</v>
      </c>
      <c r="AH4185" s="273" t="s">
        <v>1242</v>
      </c>
      <c r="AI4185" s="273" t="s">
        <v>123</v>
      </c>
      <c r="AJ4185" s="273" t="s">
        <v>200</v>
      </c>
      <c r="AK4185" s="273">
        <v>209403</v>
      </c>
      <c r="BV4185" s="279" t="s">
        <v>64</v>
      </c>
      <c r="BW4185" s="280" t="s">
        <v>63</v>
      </c>
      <c r="BX4185" s="280" t="s">
        <v>221</v>
      </c>
      <c r="BY4185" s="280" t="s">
        <v>221</v>
      </c>
      <c r="BZ4185" s="280" t="s">
        <v>110</v>
      </c>
      <c r="CA4185" s="280" t="s">
        <v>111</v>
      </c>
      <c r="CB4185" s="280" t="s">
        <v>117</v>
      </c>
      <c r="CC4185" s="280" t="s">
        <v>118</v>
      </c>
      <c r="CD4185" s="281">
        <v>5</v>
      </c>
      <c r="CE4185" s="277">
        <v>44958</v>
      </c>
      <c r="CF4185" s="280"/>
      <c r="CG4185" s="280"/>
      <c r="CH4185" s="280"/>
      <c r="CI4185" s="280" t="s">
        <v>104</v>
      </c>
      <c r="CJ4185" s="280"/>
      <c r="CK4185" s="280"/>
      <c r="CL4185" s="280"/>
      <c r="CM4185" s="280" t="s">
        <v>73</v>
      </c>
      <c r="CN4185" s="280">
        <v>3</v>
      </c>
    </row>
    <row r="4186" spans="4:92">
      <c r="D4186" s="273" t="s">
        <v>83</v>
      </c>
      <c r="E4186" s="273" t="s">
        <v>75</v>
      </c>
      <c r="F4186" s="273" t="s">
        <v>357</v>
      </c>
      <c r="G4186" s="273" t="s">
        <v>675</v>
      </c>
      <c r="H4186" s="274">
        <v>44958</v>
      </c>
      <c r="I4186" s="273">
        <v>11352</v>
      </c>
      <c r="J4186" s="273">
        <v>719</v>
      </c>
      <c r="W4186" s="273">
        <v>143095</v>
      </c>
      <c r="X4186" s="273" t="s">
        <v>64</v>
      </c>
      <c r="Y4186" s="273" t="s">
        <v>404</v>
      </c>
      <c r="Z4186" s="273" t="s">
        <v>408</v>
      </c>
      <c r="AA4186" s="273" t="s">
        <v>423</v>
      </c>
      <c r="AB4186" s="274">
        <v>45108</v>
      </c>
      <c r="AC4186" s="273">
        <v>12750</v>
      </c>
      <c r="AD4186" s="273">
        <v>56</v>
      </c>
      <c r="AK4186" s="273">
        <v>201372</v>
      </c>
      <c r="BV4186" s="336" t="s">
        <v>64</v>
      </c>
      <c r="BW4186" s="337" t="s">
        <v>63</v>
      </c>
      <c r="BX4186" s="337" t="s">
        <v>221</v>
      </c>
      <c r="BY4186" s="337" t="s">
        <v>221</v>
      </c>
      <c r="BZ4186" s="337" t="s">
        <v>126</v>
      </c>
      <c r="CA4186" s="337" t="s">
        <v>127</v>
      </c>
      <c r="CB4186" s="337" t="s">
        <v>128</v>
      </c>
      <c r="CC4186" s="337" t="s">
        <v>129</v>
      </c>
      <c r="CD4186" s="338">
        <v>6</v>
      </c>
      <c r="CE4186" s="335">
        <v>44958</v>
      </c>
      <c r="CF4186" s="337"/>
      <c r="CG4186" s="337"/>
      <c r="CH4186" s="337"/>
      <c r="CI4186" s="337" t="s">
        <v>80</v>
      </c>
      <c r="CJ4186" s="337"/>
      <c r="CK4186" s="337"/>
      <c r="CL4186" s="337"/>
      <c r="CM4186" s="337" t="s">
        <v>73</v>
      </c>
      <c r="CN4186" s="337">
        <v>3</v>
      </c>
    </row>
    <row r="4187" spans="4:92">
      <c r="D4187" s="273" t="s">
        <v>83</v>
      </c>
      <c r="E4187" s="273" t="s">
        <v>75</v>
      </c>
      <c r="F4187" s="273" t="s">
        <v>357</v>
      </c>
      <c r="G4187" s="273" t="s">
        <v>675</v>
      </c>
      <c r="H4187" s="274">
        <v>44958</v>
      </c>
      <c r="I4187" s="273">
        <v>11352</v>
      </c>
      <c r="J4187" s="273">
        <v>719</v>
      </c>
      <c r="K4187" s="273">
        <v>0</v>
      </c>
      <c r="L4187" s="273" t="s">
        <v>66</v>
      </c>
      <c r="N4187" s="273" t="s">
        <v>107</v>
      </c>
      <c r="W4187" s="273">
        <v>143120</v>
      </c>
      <c r="X4187" s="273" t="s">
        <v>64</v>
      </c>
      <c r="Y4187" s="273" t="s">
        <v>404</v>
      </c>
      <c r="Z4187" s="273" t="s">
        <v>408</v>
      </c>
      <c r="AA4187" s="273" t="s">
        <v>423</v>
      </c>
      <c r="AB4187" s="274">
        <v>45108</v>
      </c>
      <c r="AC4187" s="273">
        <v>12751</v>
      </c>
      <c r="AD4187" s="273">
        <v>56</v>
      </c>
      <c r="AE4187" s="273">
        <v>42.12</v>
      </c>
      <c r="AF4187" s="273" t="s">
        <v>90</v>
      </c>
      <c r="AH4187" s="273" t="s">
        <v>1243</v>
      </c>
      <c r="AI4187" s="273" t="s">
        <v>123</v>
      </c>
      <c r="AJ4187" s="273" t="s">
        <v>200</v>
      </c>
      <c r="AK4187" s="273">
        <v>209580</v>
      </c>
      <c r="BV4187" s="279" t="s">
        <v>64</v>
      </c>
      <c r="BW4187" s="280" t="s">
        <v>63</v>
      </c>
      <c r="BX4187" s="280" t="s">
        <v>221</v>
      </c>
      <c r="BY4187" s="280" t="s">
        <v>221</v>
      </c>
      <c r="BZ4187" s="280" t="s">
        <v>138</v>
      </c>
      <c r="CA4187" s="280" t="s">
        <v>139</v>
      </c>
      <c r="CB4187" s="280" t="s">
        <v>140</v>
      </c>
      <c r="CC4187" s="280" t="s">
        <v>141</v>
      </c>
      <c r="CD4187" s="281">
        <v>9</v>
      </c>
      <c r="CE4187" s="277">
        <v>44958</v>
      </c>
      <c r="CF4187" s="280">
        <v>174</v>
      </c>
      <c r="CG4187" s="280" t="s">
        <v>80</v>
      </c>
      <c r="CH4187" s="280">
        <v>174</v>
      </c>
      <c r="CI4187" s="280" t="s">
        <v>80</v>
      </c>
      <c r="CJ4187" s="280"/>
      <c r="CK4187" s="280"/>
      <c r="CL4187" s="280" t="s">
        <v>139</v>
      </c>
      <c r="CM4187" s="280" t="s">
        <v>73</v>
      </c>
      <c r="CN4187" s="280">
        <v>3</v>
      </c>
    </row>
    <row r="4188" spans="4:92">
      <c r="D4188" s="273" t="s">
        <v>83</v>
      </c>
      <c r="E4188" s="273" t="s">
        <v>75</v>
      </c>
      <c r="F4188" s="273" t="s">
        <v>357</v>
      </c>
      <c r="G4188" s="273" t="s">
        <v>675</v>
      </c>
      <c r="H4188" s="274">
        <v>44958</v>
      </c>
      <c r="I4188" s="273">
        <v>11352</v>
      </c>
      <c r="J4188" s="273">
        <v>719</v>
      </c>
      <c r="K4188" s="273">
        <v>66.67</v>
      </c>
      <c r="L4188" s="273" t="s">
        <v>66</v>
      </c>
      <c r="M4188" s="273">
        <v>11.978687499999999</v>
      </c>
      <c r="N4188" s="273" t="s">
        <v>115</v>
      </c>
      <c r="W4188" s="273">
        <v>143119</v>
      </c>
      <c r="X4188" s="273" t="s">
        <v>64</v>
      </c>
      <c r="Y4188" s="273" t="s">
        <v>404</v>
      </c>
      <c r="Z4188" s="273" t="s">
        <v>408</v>
      </c>
      <c r="AA4188" s="273" t="s">
        <v>423</v>
      </c>
      <c r="AB4188" s="274">
        <v>45108</v>
      </c>
      <c r="AC4188" s="273">
        <v>12751</v>
      </c>
      <c r="AD4188" s="273">
        <v>56</v>
      </c>
      <c r="AE4188" s="273">
        <v>1.76</v>
      </c>
      <c r="AF4188" s="273" t="s">
        <v>90</v>
      </c>
      <c r="AH4188" s="273" t="s">
        <v>1257</v>
      </c>
      <c r="AI4188" s="273" t="s">
        <v>123</v>
      </c>
      <c r="AJ4188" s="273" t="s">
        <v>200</v>
      </c>
      <c r="AK4188" s="273">
        <v>209586</v>
      </c>
      <c r="BV4188" s="336" t="s">
        <v>64</v>
      </c>
      <c r="BW4188" s="337" t="s">
        <v>63</v>
      </c>
      <c r="BX4188" s="337" t="s">
        <v>221</v>
      </c>
      <c r="BY4188" s="337" t="s">
        <v>221</v>
      </c>
      <c r="BZ4188" s="337" t="s">
        <v>126</v>
      </c>
      <c r="CA4188" s="337" t="s">
        <v>127</v>
      </c>
      <c r="CB4188" s="337" t="s">
        <v>133</v>
      </c>
      <c r="CC4188" s="337" t="s">
        <v>134</v>
      </c>
      <c r="CD4188" s="338">
        <v>7</v>
      </c>
      <c r="CE4188" s="335">
        <v>44958</v>
      </c>
      <c r="CF4188" s="337"/>
      <c r="CG4188" s="337"/>
      <c r="CH4188" s="337"/>
      <c r="CI4188" s="337" t="s">
        <v>104</v>
      </c>
      <c r="CJ4188" s="337"/>
      <c r="CK4188" s="337"/>
      <c r="CL4188" s="337"/>
      <c r="CM4188" s="337" t="s">
        <v>73</v>
      </c>
      <c r="CN4188" s="337">
        <v>3</v>
      </c>
    </row>
    <row r="4189" spans="4:92">
      <c r="D4189" s="273" t="s">
        <v>83</v>
      </c>
      <c r="E4189" s="273" t="s">
        <v>75</v>
      </c>
      <c r="F4189" s="273" t="s">
        <v>357</v>
      </c>
      <c r="G4189" s="273" t="s">
        <v>675</v>
      </c>
      <c r="H4189" s="274">
        <v>44986</v>
      </c>
      <c r="I4189" s="273">
        <v>11514</v>
      </c>
      <c r="J4189" s="273">
        <v>719</v>
      </c>
      <c r="W4189" s="273">
        <v>147793</v>
      </c>
      <c r="X4189" s="273" t="s">
        <v>64</v>
      </c>
      <c r="Y4189" s="273" t="s">
        <v>404</v>
      </c>
      <c r="Z4189" s="273" t="s">
        <v>408</v>
      </c>
      <c r="AA4189" s="273" t="s">
        <v>423</v>
      </c>
      <c r="AB4189" s="274">
        <v>45108</v>
      </c>
      <c r="AC4189" s="273">
        <v>12751</v>
      </c>
      <c r="AD4189" s="273">
        <v>56</v>
      </c>
      <c r="AE4189" s="273">
        <v>3.802</v>
      </c>
      <c r="AF4189" s="273" t="s">
        <v>90</v>
      </c>
      <c r="AH4189" s="273" t="s">
        <v>1259</v>
      </c>
      <c r="AI4189" s="273" t="s">
        <v>123</v>
      </c>
      <c r="AJ4189" s="273" t="s">
        <v>200</v>
      </c>
      <c r="AK4189" s="273">
        <v>209592</v>
      </c>
      <c r="BV4189" s="279" t="s">
        <v>83</v>
      </c>
      <c r="BW4189" s="280" t="s">
        <v>63</v>
      </c>
      <c r="BX4189" s="280" t="s">
        <v>172</v>
      </c>
      <c r="BY4189" s="280" t="s">
        <v>184</v>
      </c>
      <c r="BZ4189" s="280" t="s">
        <v>167</v>
      </c>
      <c r="CA4189" s="280" t="s">
        <v>168</v>
      </c>
      <c r="CB4189" s="280" t="s">
        <v>353</v>
      </c>
      <c r="CC4189" s="280" t="s">
        <v>354</v>
      </c>
      <c r="CD4189" s="281">
        <v>13</v>
      </c>
      <c r="CE4189" s="277">
        <v>45200</v>
      </c>
      <c r="CF4189" s="280">
        <v>0</v>
      </c>
      <c r="CG4189" s="280" t="s">
        <v>90</v>
      </c>
      <c r="CH4189" s="280">
        <v>0</v>
      </c>
      <c r="CI4189" s="280" t="s">
        <v>80</v>
      </c>
      <c r="CJ4189" s="280"/>
      <c r="CK4189" s="280"/>
      <c r="CL4189" s="280"/>
      <c r="CM4189" s="280" t="s">
        <v>73</v>
      </c>
      <c r="CN4189" s="280">
        <v>3</v>
      </c>
    </row>
    <row r="4190" spans="4:92">
      <c r="D4190" s="273" t="s">
        <v>83</v>
      </c>
      <c r="E4190" s="273" t="s">
        <v>75</v>
      </c>
      <c r="F4190" s="273" t="s">
        <v>357</v>
      </c>
      <c r="G4190" s="273" t="s">
        <v>675</v>
      </c>
      <c r="H4190" s="274">
        <v>44986</v>
      </c>
      <c r="I4190" s="273">
        <v>11514</v>
      </c>
      <c r="J4190" s="273">
        <v>719</v>
      </c>
      <c r="K4190" s="273">
        <v>0</v>
      </c>
      <c r="L4190" s="273" t="s">
        <v>66</v>
      </c>
      <c r="N4190" s="273" t="s">
        <v>107</v>
      </c>
      <c r="W4190" s="273">
        <v>147818</v>
      </c>
      <c r="X4190" s="273" t="s">
        <v>64</v>
      </c>
      <c r="Y4190" s="273" t="s">
        <v>404</v>
      </c>
      <c r="Z4190" s="273" t="s">
        <v>408</v>
      </c>
      <c r="AA4190" s="273" t="s">
        <v>423</v>
      </c>
      <c r="AB4190" s="274">
        <v>45108</v>
      </c>
      <c r="AC4190" s="273">
        <v>12751</v>
      </c>
      <c r="AD4190" s="273">
        <v>56</v>
      </c>
      <c r="AE4190" s="273">
        <v>32.409999999999997</v>
      </c>
      <c r="AF4190" s="273" t="s">
        <v>90</v>
      </c>
      <c r="AH4190" s="273" t="s">
        <v>1246</v>
      </c>
      <c r="AI4190" s="273" t="s">
        <v>123</v>
      </c>
      <c r="AJ4190" s="273" t="s">
        <v>200</v>
      </c>
      <c r="AK4190" s="273">
        <v>209598</v>
      </c>
      <c r="BV4190" s="336" t="s">
        <v>83</v>
      </c>
      <c r="BW4190" s="337" t="s">
        <v>63</v>
      </c>
      <c r="BX4190" s="337" t="s">
        <v>172</v>
      </c>
      <c r="BY4190" s="337" t="s">
        <v>184</v>
      </c>
      <c r="BZ4190" s="337" t="s">
        <v>167</v>
      </c>
      <c r="CA4190" s="337" t="s">
        <v>168</v>
      </c>
      <c r="CB4190" s="337" t="s">
        <v>313</v>
      </c>
      <c r="CC4190" s="337" t="s">
        <v>314</v>
      </c>
      <c r="CD4190" s="338">
        <v>14</v>
      </c>
      <c r="CE4190" s="335">
        <v>45200</v>
      </c>
      <c r="CF4190" s="337">
        <v>0</v>
      </c>
      <c r="CG4190" s="337" t="s">
        <v>90</v>
      </c>
      <c r="CH4190" s="337">
        <v>0</v>
      </c>
      <c r="CI4190" s="337" t="s">
        <v>80</v>
      </c>
      <c r="CJ4190" s="337"/>
      <c r="CK4190" s="337"/>
      <c r="CL4190" s="337"/>
      <c r="CM4190" s="337" t="s">
        <v>73</v>
      </c>
      <c r="CN4190" s="337">
        <v>3</v>
      </c>
    </row>
    <row r="4191" spans="4:92">
      <c r="D4191" s="273" t="s">
        <v>83</v>
      </c>
      <c r="E4191" s="273" t="s">
        <v>75</v>
      </c>
      <c r="F4191" s="273" t="s">
        <v>357</v>
      </c>
      <c r="G4191" s="273" t="s">
        <v>675</v>
      </c>
      <c r="H4191" s="274">
        <v>44986</v>
      </c>
      <c r="I4191" s="273">
        <v>11514</v>
      </c>
      <c r="J4191" s="273">
        <v>719</v>
      </c>
      <c r="K4191" s="273">
        <v>66.67</v>
      </c>
      <c r="L4191" s="273" t="s">
        <v>66</v>
      </c>
      <c r="M4191" s="273">
        <v>11.978687499999999</v>
      </c>
      <c r="N4191" s="273" t="s">
        <v>115</v>
      </c>
      <c r="W4191" s="273">
        <v>147817</v>
      </c>
      <c r="X4191" s="273" t="s">
        <v>64</v>
      </c>
      <c r="Y4191" s="273" t="s">
        <v>404</v>
      </c>
      <c r="Z4191" s="273" t="s">
        <v>408</v>
      </c>
      <c r="AA4191" s="273" t="s">
        <v>423</v>
      </c>
      <c r="AB4191" s="274">
        <v>45108</v>
      </c>
      <c r="AC4191" s="273">
        <v>12751</v>
      </c>
      <c r="AD4191" s="273">
        <v>56</v>
      </c>
      <c r="AE4191" s="273">
        <v>0.05</v>
      </c>
      <c r="AF4191" s="273" t="s">
        <v>90</v>
      </c>
      <c r="AH4191" s="273" t="s">
        <v>1247</v>
      </c>
      <c r="AI4191" s="273" t="s">
        <v>123</v>
      </c>
      <c r="AJ4191" s="273" t="s">
        <v>200</v>
      </c>
      <c r="AK4191" s="273">
        <v>209604</v>
      </c>
      <c r="BV4191" s="279" t="s">
        <v>83</v>
      </c>
      <c r="BW4191" s="280" t="s">
        <v>63</v>
      </c>
      <c r="BX4191" s="280" t="s">
        <v>172</v>
      </c>
      <c r="BY4191" s="280" t="s">
        <v>184</v>
      </c>
      <c r="BZ4191" s="280" t="s">
        <v>167</v>
      </c>
      <c r="CA4191" s="280" t="s">
        <v>168</v>
      </c>
      <c r="CB4191" s="280" t="s">
        <v>319</v>
      </c>
      <c r="CC4191" s="280" t="s">
        <v>320</v>
      </c>
      <c r="CD4191" s="281">
        <v>15</v>
      </c>
      <c r="CE4191" s="277">
        <v>45200</v>
      </c>
      <c r="CF4191" s="280">
        <v>0</v>
      </c>
      <c r="CG4191" s="280" t="s">
        <v>90</v>
      </c>
      <c r="CH4191" s="280">
        <v>0</v>
      </c>
      <c r="CI4191" s="280" t="s">
        <v>80</v>
      </c>
      <c r="CJ4191" s="280"/>
      <c r="CK4191" s="280"/>
      <c r="CL4191" s="280"/>
      <c r="CM4191" s="280" t="s">
        <v>73</v>
      </c>
      <c r="CN4191" s="280">
        <v>3</v>
      </c>
    </row>
    <row r="4192" spans="4:92">
      <c r="D4192" s="273" t="s">
        <v>83</v>
      </c>
      <c r="E4192" s="273" t="s">
        <v>75</v>
      </c>
      <c r="F4192" s="273" t="s">
        <v>357</v>
      </c>
      <c r="G4192" s="273" t="s">
        <v>675</v>
      </c>
      <c r="H4192" s="274">
        <v>45017</v>
      </c>
      <c r="I4192" s="273">
        <v>11676</v>
      </c>
      <c r="J4192" s="273">
        <v>719</v>
      </c>
      <c r="W4192" s="273">
        <v>152491</v>
      </c>
      <c r="X4192" s="273" t="s">
        <v>64</v>
      </c>
      <c r="Y4192" s="273" t="s">
        <v>404</v>
      </c>
      <c r="Z4192" s="273" t="s">
        <v>408</v>
      </c>
      <c r="AA4192" s="273" t="s">
        <v>423</v>
      </c>
      <c r="AB4192" s="274">
        <v>45108</v>
      </c>
      <c r="AC4192" s="273">
        <v>12751</v>
      </c>
      <c r="AD4192" s="273">
        <v>56</v>
      </c>
      <c r="AE4192" s="273">
        <v>0.47799999999999998</v>
      </c>
      <c r="AF4192" s="273" t="s">
        <v>90</v>
      </c>
      <c r="AH4192" s="273" t="s">
        <v>1249</v>
      </c>
      <c r="AI4192" s="273" t="s">
        <v>123</v>
      </c>
      <c r="AJ4192" s="273" t="s">
        <v>200</v>
      </c>
      <c r="AK4192" s="273">
        <v>209610</v>
      </c>
      <c r="BV4192" s="336" t="s">
        <v>83</v>
      </c>
      <c r="BW4192" s="337" t="s">
        <v>63</v>
      </c>
      <c r="BX4192" s="337" t="s">
        <v>172</v>
      </c>
      <c r="BY4192" s="337" t="s">
        <v>184</v>
      </c>
      <c r="BZ4192" s="337" t="s">
        <v>86</v>
      </c>
      <c r="CA4192" s="337" t="s">
        <v>87</v>
      </c>
      <c r="CB4192" s="337" t="s">
        <v>179</v>
      </c>
      <c r="CC4192" s="337" t="s">
        <v>180</v>
      </c>
      <c r="CD4192" s="338">
        <v>1</v>
      </c>
      <c r="CE4192" s="335">
        <v>45200</v>
      </c>
      <c r="CF4192" s="337"/>
      <c r="CG4192" s="337" t="s">
        <v>181</v>
      </c>
      <c r="CH4192" s="337"/>
      <c r="CI4192" s="337" t="s">
        <v>181</v>
      </c>
      <c r="CJ4192" s="337" t="s">
        <v>646</v>
      </c>
      <c r="CK4192" s="337"/>
      <c r="CL4192" s="337"/>
      <c r="CM4192" s="337" t="s">
        <v>73</v>
      </c>
      <c r="CN4192" s="337">
        <v>3</v>
      </c>
    </row>
    <row r="4193" spans="4:92">
      <c r="D4193" s="273" t="s">
        <v>64</v>
      </c>
      <c r="E4193" s="273" t="s">
        <v>404</v>
      </c>
      <c r="F4193" s="273" t="s">
        <v>408</v>
      </c>
      <c r="G4193" s="273" t="s">
        <v>419</v>
      </c>
      <c r="H4193" s="274">
        <v>45261</v>
      </c>
      <c r="I4193" s="273">
        <v>16926</v>
      </c>
      <c r="J4193" s="273">
        <v>55</v>
      </c>
      <c r="K4193" s="273">
        <v>40091.199999999997</v>
      </c>
      <c r="L4193" s="273" t="s">
        <v>66</v>
      </c>
      <c r="M4193" s="273">
        <v>0</v>
      </c>
      <c r="N4193" s="273" t="s">
        <v>1010</v>
      </c>
      <c r="O4193" s="273">
        <v>0</v>
      </c>
      <c r="P4193" s="273" t="s">
        <v>1011</v>
      </c>
      <c r="Q4193" s="273" t="s">
        <v>1188</v>
      </c>
      <c r="R4193" s="273" t="s">
        <v>1013</v>
      </c>
      <c r="S4193" s="273" t="s">
        <v>1785</v>
      </c>
      <c r="U4193" s="273" t="s">
        <v>1785</v>
      </c>
      <c r="V4193" s="273" t="s">
        <v>1785</v>
      </c>
      <c r="W4193" s="273">
        <v>324437</v>
      </c>
      <c r="X4193" s="273" t="s">
        <v>64</v>
      </c>
      <c r="Y4193" s="273" t="s">
        <v>404</v>
      </c>
      <c r="Z4193" s="273" t="s">
        <v>408</v>
      </c>
      <c r="AA4193" s="273" t="s">
        <v>423</v>
      </c>
      <c r="AB4193" s="274">
        <v>45108</v>
      </c>
      <c r="AC4193" s="273">
        <v>12751</v>
      </c>
      <c r="AD4193" s="273">
        <v>56</v>
      </c>
      <c r="AE4193" s="273">
        <v>136.12</v>
      </c>
      <c r="AF4193" s="273" t="s">
        <v>90</v>
      </c>
      <c r="AH4193" s="273" t="s">
        <v>1250</v>
      </c>
      <c r="AI4193" s="273" t="s">
        <v>123</v>
      </c>
      <c r="AJ4193" s="273" t="s">
        <v>200</v>
      </c>
      <c r="AK4193" s="273">
        <v>209616</v>
      </c>
      <c r="BV4193" s="279" t="s">
        <v>83</v>
      </c>
      <c r="BW4193" s="280" t="s">
        <v>63</v>
      </c>
      <c r="BX4193" s="280" t="s">
        <v>172</v>
      </c>
      <c r="BY4193" s="280" t="s">
        <v>184</v>
      </c>
      <c r="BZ4193" s="280" t="s">
        <v>138</v>
      </c>
      <c r="CA4193" s="280" t="s">
        <v>139</v>
      </c>
      <c r="CB4193" s="280" t="s">
        <v>190</v>
      </c>
      <c r="CC4193" s="280" t="s">
        <v>191</v>
      </c>
      <c r="CD4193" s="281">
        <v>8</v>
      </c>
      <c r="CE4193" s="277">
        <v>45200</v>
      </c>
      <c r="CF4193" s="280">
        <v>0</v>
      </c>
      <c r="CG4193" s="280" t="s">
        <v>90</v>
      </c>
      <c r="CH4193" s="280">
        <v>0</v>
      </c>
      <c r="CI4193" s="280" t="s">
        <v>80</v>
      </c>
      <c r="CJ4193" s="280"/>
      <c r="CK4193" s="280"/>
      <c r="CL4193" s="280"/>
      <c r="CM4193" s="280" t="s">
        <v>73</v>
      </c>
      <c r="CN4193" s="280">
        <v>3</v>
      </c>
    </row>
    <row r="4194" spans="4:92">
      <c r="D4194" s="273" t="s">
        <v>64</v>
      </c>
      <c r="E4194" s="273" t="s">
        <v>404</v>
      </c>
      <c r="F4194" s="273" t="s">
        <v>408</v>
      </c>
      <c r="G4194" s="273" t="s">
        <v>419</v>
      </c>
      <c r="H4194" s="274">
        <v>45261</v>
      </c>
      <c r="I4194" s="273">
        <v>16926</v>
      </c>
      <c r="J4194" s="273">
        <v>55</v>
      </c>
      <c r="K4194" s="273">
        <v>575</v>
      </c>
      <c r="L4194" s="273" t="s">
        <v>1202</v>
      </c>
      <c r="M4194" s="273">
        <v>1154.9392499999999</v>
      </c>
      <c r="N4194" s="273" t="s">
        <v>1203</v>
      </c>
      <c r="P4194" s="273" t="s">
        <v>68</v>
      </c>
      <c r="Q4194" s="273" t="s">
        <v>1012</v>
      </c>
      <c r="R4194" s="273" t="s">
        <v>70</v>
      </c>
      <c r="S4194" s="273" t="s">
        <v>1205</v>
      </c>
      <c r="T4194" s="273" t="s">
        <v>1206</v>
      </c>
      <c r="U4194" s="273" t="s">
        <v>73</v>
      </c>
      <c r="V4194" s="273" t="s">
        <v>2001</v>
      </c>
      <c r="W4194" s="273">
        <v>324452</v>
      </c>
      <c r="X4194" s="273" t="s">
        <v>64</v>
      </c>
      <c r="Y4194" s="273" t="s">
        <v>404</v>
      </c>
      <c r="Z4194" s="273" t="s">
        <v>408</v>
      </c>
      <c r="AA4194" s="273" t="s">
        <v>423</v>
      </c>
      <c r="AB4194" s="274">
        <v>45108</v>
      </c>
      <c r="AC4194" s="273">
        <v>12751</v>
      </c>
      <c r="AD4194" s="273">
        <v>56</v>
      </c>
      <c r="AE4194" s="273">
        <v>0.93700000000000006</v>
      </c>
      <c r="AF4194" s="273" t="s">
        <v>90</v>
      </c>
      <c r="AH4194" s="273" t="s">
        <v>1251</v>
      </c>
      <c r="AI4194" s="273" t="s">
        <v>199</v>
      </c>
      <c r="AJ4194" s="273" t="s">
        <v>200</v>
      </c>
      <c r="AK4194" s="273">
        <v>209622</v>
      </c>
      <c r="BV4194" s="336" t="s">
        <v>83</v>
      </c>
      <c r="BW4194" s="337" t="s">
        <v>63</v>
      </c>
      <c r="BX4194" s="337" t="s">
        <v>172</v>
      </c>
      <c r="BY4194" s="337" t="s">
        <v>184</v>
      </c>
      <c r="BZ4194" s="337" t="s">
        <v>86</v>
      </c>
      <c r="CA4194" s="337" t="s">
        <v>87</v>
      </c>
      <c r="CB4194" s="337" t="s">
        <v>217</v>
      </c>
      <c r="CC4194" s="337" t="s">
        <v>218</v>
      </c>
      <c r="CD4194" s="338">
        <v>2</v>
      </c>
      <c r="CE4194" s="335">
        <v>45200</v>
      </c>
      <c r="CF4194" s="337"/>
      <c r="CG4194" s="337" t="s">
        <v>181</v>
      </c>
      <c r="CH4194" s="337"/>
      <c r="CI4194" s="337" t="s">
        <v>181</v>
      </c>
      <c r="CJ4194" s="337" t="s">
        <v>1022</v>
      </c>
      <c r="CK4194" s="337"/>
      <c r="CL4194" s="337"/>
      <c r="CM4194" s="337" t="s">
        <v>73</v>
      </c>
      <c r="CN4194" s="337">
        <v>3</v>
      </c>
    </row>
    <row r="4195" spans="4:92">
      <c r="D4195" s="273" t="s">
        <v>64</v>
      </c>
      <c r="E4195" s="273" t="s">
        <v>404</v>
      </c>
      <c r="F4195" s="273" t="s">
        <v>408</v>
      </c>
      <c r="G4195" s="273" t="s">
        <v>419</v>
      </c>
      <c r="H4195" s="274">
        <v>45261</v>
      </c>
      <c r="I4195" s="273">
        <v>16926</v>
      </c>
      <c r="J4195" s="273">
        <v>55</v>
      </c>
      <c r="K4195" s="273">
        <v>0</v>
      </c>
      <c r="L4195" s="273" t="s">
        <v>66</v>
      </c>
      <c r="N4195" s="273" t="s">
        <v>107</v>
      </c>
      <c r="W4195" s="273">
        <v>324436</v>
      </c>
      <c r="X4195" s="273" t="s">
        <v>64</v>
      </c>
      <c r="Y4195" s="273" t="s">
        <v>404</v>
      </c>
      <c r="Z4195" s="273" t="s">
        <v>408</v>
      </c>
      <c r="AA4195" s="273" t="s">
        <v>423</v>
      </c>
      <c r="AB4195" s="274">
        <v>45108</v>
      </c>
      <c r="AC4195" s="273">
        <v>12751</v>
      </c>
      <c r="AD4195" s="273">
        <v>56</v>
      </c>
      <c r="AE4195" s="273">
        <v>2.3370000000000002</v>
      </c>
      <c r="AF4195" s="273" t="s">
        <v>90</v>
      </c>
      <c r="AH4195" s="273" t="s">
        <v>1252</v>
      </c>
      <c r="AI4195" s="273" t="s">
        <v>123</v>
      </c>
      <c r="AJ4195" s="273" t="s">
        <v>200</v>
      </c>
      <c r="AK4195" s="273">
        <v>209628</v>
      </c>
      <c r="BV4195" s="279" t="s">
        <v>83</v>
      </c>
      <c r="BW4195" s="280" t="s">
        <v>63</v>
      </c>
      <c r="BX4195" s="280" t="s">
        <v>172</v>
      </c>
      <c r="BY4195" s="280" t="s">
        <v>184</v>
      </c>
      <c r="BZ4195" s="280" t="s">
        <v>204</v>
      </c>
      <c r="CA4195" s="280" t="s">
        <v>205</v>
      </c>
      <c r="CB4195" s="280" t="s">
        <v>206</v>
      </c>
      <c r="CC4195" s="280" t="s">
        <v>207</v>
      </c>
      <c r="CD4195" s="281">
        <v>0</v>
      </c>
      <c r="CE4195" s="277">
        <v>45200</v>
      </c>
      <c r="CF4195" s="280"/>
      <c r="CG4195" s="280" t="s">
        <v>181</v>
      </c>
      <c r="CH4195" s="280"/>
      <c r="CI4195" s="280" t="s">
        <v>208</v>
      </c>
      <c r="CJ4195" s="280" t="s">
        <v>209</v>
      </c>
      <c r="CK4195" s="280"/>
      <c r="CL4195" s="280"/>
      <c r="CM4195" s="280" t="s">
        <v>73</v>
      </c>
      <c r="CN4195" s="280">
        <v>3</v>
      </c>
    </row>
    <row r="4196" spans="4:92">
      <c r="D4196" s="273" t="s">
        <v>64</v>
      </c>
      <c r="E4196" s="273" t="s">
        <v>404</v>
      </c>
      <c r="F4196" s="273" t="s">
        <v>408</v>
      </c>
      <c r="G4196" s="273" t="s">
        <v>419</v>
      </c>
      <c r="H4196" s="274">
        <v>45261</v>
      </c>
      <c r="I4196" s="273">
        <v>16926</v>
      </c>
      <c r="J4196" s="273">
        <v>55</v>
      </c>
      <c r="K4196" s="273">
        <v>730000</v>
      </c>
      <c r="L4196" s="273" t="s">
        <v>66</v>
      </c>
      <c r="M4196" s="273">
        <v>86328.994284500004</v>
      </c>
      <c r="N4196" s="273" t="s">
        <v>115</v>
      </c>
      <c r="W4196" s="273">
        <v>324435</v>
      </c>
      <c r="X4196" s="273" t="s">
        <v>64</v>
      </c>
      <c r="Y4196" s="273" t="s">
        <v>404</v>
      </c>
      <c r="Z4196" s="273" t="s">
        <v>408</v>
      </c>
      <c r="AA4196" s="273" t="s">
        <v>423</v>
      </c>
      <c r="AB4196" s="274">
        <v>45108</v>
      </c>
      <c r="AC4196" s="273">
        <v>12751</v>
      </c>
      <c r="AD4196" s="273">
        <v>56</v>
      </c>
      <c r="AE4196" s="273">
        <v>0.10299999999999999</v>
      </c>
      <c r="AF4196" s="273" t="s">
        <v>90</v>
      </c>
      <c r="AH4196" s="273" t="s">
        <v>1709</v>
      </c>
      <c r="AI4196" s="273" t="s">
        <v>123</v>
      </c>
      <c r="AJ4196" s="273" t="s">
        <v>200</v>
      </c>
      <c r="AK4196" s="273">
        <v>209634</v>
      </c>
      <c r="BV4196" s="336" t="s">
        <v>83</v>
      </c>
      <c r="BW4196" s="337" t="s">
        <v>63</v>
      </c>
      <c r="BX4196" s="337" t="s">
        <v>172</v>
      </c>
      <c r="BY4196" s="337" t="s">
        <v>184</v>
      </c>
      <c r="BZ4196" s="337" t="s">
        <v>86</v>
      </c>
      <c r="CA4196" s="337" t="s">
        <v>87</v>
      </c>
      <c r="CB4196" s="337" t="s">
        <v>225</v>
      </c>
      <c r="CC4196" s="337" t="s">
        <v>226</v>
      </c>
      <c r="CD4196" s="338">
        <v>5</v>
      </c>
      <c r="CE4196" s="335">
        <v>45200</v>
      </c>
      <c r="CF4196" s="337">
        <v>0</v>
      </c>
      <c r="CG4196" s="337" t="s">
        <v>90</v>
      </c>
      <c r="CH4196" s="337">
        <v>0</v>
      </c>
      <c r="CI4196" s="337" t="s">
        <v>80</v>
      </c>
      <c r="CJ4196" s="337"/>
      <c r="CK4196" s="337"/>
      <c r="CL4196" s="337"/>
      <c r="CM4196" s="337" t="s">
        <v>73</v>
      </c>
      <c r="CN4196" s="337">
        <v>3</v>
      </c>
    </row>
    <row r="4197" spans="4:92">
      <c r="D4197" s="273" t="s">
        <v>64</v>
      </c>
      <c r="E4197" s="273" t="s">
        <v>404</v>
      </c>
      <c r="F4197" s="273" t="s">
        <v>408</v>
      </c>
      <c r="G4197" s="273" t="s">
        <v>423</v>
      </c>
      <c r="H4197" s="274">
        <v>44927</v>
      </c>
      <c r="I4197" s="273">
        <v>11147</v>
      </c>
      <c r="J4197" s="273">
        <v>56</v>
      </c>
      <c r="K4197" s="273">
        <v>364749</v>
      </c>
      <c r="L4197" s="273" t="s">
        <v>66</v>
      </c>
      <c r="M4197" s="273">
        <v>0</v>
      </c>
      <c r="N4197" s="273" t="s">
        <v>1010</v>
      </c>
      <c r="O4197" s="273">
        <v>0</v>
      </c>
      <c r="P4197" s="273" t="s">
        <v>1011</v>
      </c>
      <c r="Q4197" s="273" t="s">
        <v>1188</v>
      </c>
      <c r="R4197" s="273" t="s">
        <v>1013</v>
      </c>
      <c r="S4197" s="273" t="s">
        <v>122</v>
      </c>
      <c r="U4197" s="273" t="s">
        <v>122</v>
      </c>
      <c r="V4197" s="273" t="s">
        <v>122</v>
      </c>
      <c r="W4197" s="273">
        <v>137176</v>
      </c>
      <c r="X4197" s="273" t="s">
        <v>64</v>
      </c>
      <c r="Y4197" s="273" t="s">
        <v>404</v>
      </c>
      <c r="Z4197" s="273" t="s">
        <v>408</v>
      </c>
      <c r="AA4197" s="273" t="s">
        <v>423</v>
      </c>
      <c r="AB4197" s="274">
        <v>45108</v>
      </c>
      <c r="AC4197" s="273">
        <v>12751</v>
      </c>
      <c r="AD4197" s="273">
        <v>56</v>
      </c>
      <c r="AE4197" s="273">
        <v>1.43</v>
      </c>
      <c r="AF4197" s="273" t="s">
        <v>90</v>
      </c>
      <c r="AH4197" s="273" t="s">
        <v>1264</v>
      </c>
      <c r="AI4197" s="273" t="s">
        <v>123</v>
      </c>
      <c r="AJ4197" s="273" t="s">
        <v>200</v>
      </c>
      <c r="AK4197" s="273">
        <v>209640</v>
      </c>
      <c r="BV4197" s="279" t="s">
        <v>83</v>
      </c>
      <c r="BW4197" s="280" t="s">
        <v>63</v>
      </c>
      <c r="BX4197" s="280" t="s">
        <v>172</v>
      </c>
      <c r="BY4197" s="280" t="s">
        <v>184</v>
      </c>
      <c r="BZ4197" s="280" t="s">
        <v>86</v>
      </c>
      <c r="CA4197" s="280" t="s">
        <v>87</v>
      </c>
      <c r="CB4197" s="280" t="s">
        <v>233</v>
      </c>
      <c r="CC4197" s="280" t="s">
        <v>234</v>
      </c>
      <c r="CD4197" s="281">
        <v>1</v>
      </c>
      <c r="CE4197" s="277">
        <v>45200</v>
      </c>
      <c r="CF4197" s="280"/>
      <c r="CG4197" s="280" t="s">
        <v>181</v>
      </c>
      <c r="CH4197" s="280"/>
      <c r="CI4197" s="280" t="s">
        <v>181</v>
      </c>
      <c r="CJ4197" s="280" t="s">
        <v>663</v>
      </c>
      <c r="CK4197" s="280"/>
      <c r="CL4197" s="280"/>
      <c r="CM4197" s="280" t="s">
        <v>73</v>
      </c>
      <c r="CN4197" s="280">
        <v>3</v>
      </c>
    </row>
    <row r="4198" spans="4:92">
      <c r="D4198" s="273" t="s">
        <v>64</v>
      </c>
      <c r="E4198" s="273" t="s">
        <v>404</v>
      </c>
      <c r="F4198" s="273" t="s">
        <v>408</v>
      </c>
      <c r="G4198" s="273" t="s">
        <v>423</v>
      </c>
      <c r="H4198" s="274">
        <v>44927</v>
      </c>
      <c r="I4198" s="273">
        <v>11147</v>
      </c>
      <c r="J4198" s="273">
        <v>56</v>
      </c>
      <c r="K4198" s="273">
        <v>1275</v>
      </c>
      <c r="L4198" s="273" t="s">
        <v>1202</v>
      </c>
      <c r="M4198" s="273">
        <v>2226.915</v>
      </c>
      <c r="N4198" s="273" t="s">
        <v>1203</v>
      </c>
      <c r="P4198" s="273" t="s">
        <v>1204</v>
      </c>
      <c r="Q4198" s="273" t="s">
        <v>1012</v>
      </c>
      <c r="R4198" s="273" t="s">
        <v>70</v>
      </c>
      <c r="S4198" s="273" t="s">
        <v>1205</v>
      </c>
      <c r="T4198" s="273" t="s">
        <v>1206</v>
      </c>
      <c r="U4198" s="273" t="s">
        <v>73</v>
      </c>
      <c r="V4198" s="273" t="s">
        <v>2002</v>
      </c>
      <c r="W4198" s="273">
        <v>173445</v>
      </c>
      <c r="X4198" s="273" t="s">
        <v>64</v>
      </c>
      <c r="Y4198" s="273" t="s">
        <v>404</v>
      </c>
      <c r="Z4198" s="273" t="s">
        <v>408</v>
      </c>
      <c r="AA4198" s="273" t="s">
        <v>423</v>
      </c>
      <c r="AB4198" s="274">
        <v>45108</v>
      </c>
      <c r="AC4198" s="273">
        <v>12751</v>
      </c>
      <c r="AD4198" s="273">
        <v>56</v>
      </c>
      <c r="AE4198" s="273">
        <v>0.20100000000000001</v>
      </c>
      <c r="AF4198" s="273" t="s">
        <v>90</v>
      </c>
      <c r="AH4198" s="273" t="s">
        <v>1241</v>
      </c>
      <c r="AI4198" s="273" t="s">
        <v>123</v>
      </c>
      <c r="AJ4198" s="273" t="s">
        <v>200</v>
      </c>
      <c r="AK4198" s="273">
        <v>209646</v>
      </c>
      <c r="BV4198" s="336" t="s">
        <v>83</v>
      </c>
      <c r="BW4198" s="337" t="s">
        <v>63</v>
      </c>
      <c r="BX4198" s="337" t="s">
        <v>172</v>
      </c>
      <c r="BY4198" s="337" t="s">
        <v>184</v>
      </c>
      <c r="BZ4198" s="337" t="s">
        <v>86</v>
      </c>
      <c r="CA4198" s="337" t="s">
        <v>87</v>
      </c>
      <c r="CB4198" s="337" t="s">
        <v>233</v>
      </c>
      <c r="CC4198" s="337" t="s">
        <v>234</v>
      </c>
      <c r="CD4198" s="338">
        <v>1</v>
      </c>
      <c r="CE4198" s="335">
        <v>45231</v>
      </c>
      <c r="CF4198" s="337"/>
      <c r="CG4198" s="337" t="s">
        <v>181</v>
      </c>
      <c r="CH4198" s="337"/>
      <c r="CI4198" s="337" t="s">
        <v>181</v>
      </c>
      <c r="CJ4198" s="337" t="s">
        <v>531</v>
      </c>
      <c r="CK4198" s="337"/>
      <c r="CL4198" s="337"/>
      <c r="CM4198" s="337" t="s">
        <v>73</v>
      </c>
      <c r="CN4198" s="337">
        <v>3</v>
      </c>
    </row>
    <row r="4199" spans="4:92">
      <c r="D4199" s="273" t="s">
        <v>64</v>
      </c>
      <c r="E4199" s="273" t="s">
        <v>404</v>
      </c>
      <c r="F4199" s="273" t="s">
        <v>408</v>
      </c>
      <c r="G4199" s="273" t="s">
        <v>423</v>
      </c>
      <c r="H4199" s="274">
        <v>44927</v>
      </c>
      <c r="I4199" s="273">
        <v>11147</v>
      </c>
      <c r="J4199" s="273">
        <v>56</v>
      </c>
      <c r="K4199" s="273">
        <v>0</v>
      </c>
      <c r="L4199" s="273" t="s">
        <v>66</v>
      </c>
      <c r="N4199" s="273" t="s">
        <v>107</v>
      </c>
      <c r="W4199" s="273">
        <v>137175</v>
      </c>
      <c r="X4199" s="273" t="s">
        <v>64</v>
      </c>
      <c r="Y4199" s="273" t="s">
        <v>404</v>
      </c>
      <c r="Z4199" s="273" t="s">
        <v>408</v>
      </c>
      <c r="AA4199" s="273" t="s">
        <v>423</v>
      </c>
      <c r="AB4199" s="274">
        <v>45108</v>
      </c>
      <c r="AC4199" s="273">
        <v>12751</v>
      </c>
      <c r="AD4199" s="273">
        <v>56</v>
      </c>
      <c r="AE4199" s="273">
        <v>7.87</v>
      </c>
      <c r="AF4199" s="273" t="s">
        <v>90</v>
      </c>
      <c r="AH4199" s="273" t="s">
        <v>1244</v>
      </c>
      <c r="AI4199" s="273" t="s">
        <v>123</v>
      </c>
      <c r="AJ4199" s="273" t="s">
        <v>1245</v>
      </c>
      <c r="AK4199" s="273">
        <v>209652</v>
      </c>
      <c r="BV4199" s="279" t="s">
        <v>64</v>
      </c>
      <c r="BW4199" s="280" t="s">
        <v>63</v>
      </c>
      <c r="BX4199" s="280" t="s">
        <v>120</v>
      </c>
      <c r="BY4199" s="280" t="s">
        <v>120</v>
      </c>
      <c r="BZ4199" s="280" t="s">
        <v>126</v>
      </c>
      <c r="CA4199" s="280" t="s">
        <v>127</v>
      </c>
      <c r="CB4199" s="280" t="s">
        <v>133</v>
      </c>
      <c r="CC4199" s="280" t="s">
        <v>134</v>
      </c>
      <c r="CD4199" s="281">
        <v>7</v>
      </c>
      <c r="CE4199" s="277">
        <v>45047</v>
      </c>
      <c r="CF4199" s="280"/>
      <c r="CG4199" s="280"/>
      <c r="CH4199" s="280"/>
      <c r="CI4199" s="280" t="s">
        <v>104</v>
      </c>
      <c r="CJ4199" s="280"/>
      <c r="CK4199" s="280"/>
      <c r="CL4199" s="280"/>
      <c r="CM4199" s="280" t="s">
        <v>73</v>
      </c>
      <c r="CN4199" s="280">
        <v>3</v>
      </c>
    </row>
    <row r="4200" spans="4:92">
      <c r="D4200" s="273" t="s">
        <v>64</v>
      </c>
      <c r="E4200" s="273" t="s">
        <v>404</v>
      </c>
      <c r="F4200" s="273" t="s">
        <v>408</v>
      </c>
      <c r="G4200" s="273" t="s">
        <v>423</v>
      </c>
      <c r="H4200" s="274">
        <v>44927</v>
      </c>
      <c r="I4200" s="273">
        <v>11147</v>
      </c>
      <c r="J4200" s="273">
        <v>56</v>
      </c>
      <c r="K4200" s="273">
        <v>3346000</v>
      </c>
      <c r="L4200" s="273" t="s">
        <v>66</v>
      </c>
      <c r="M4200" s="273">
        <v>528260.50905999995</v>
      </c>
      <c r="N4200" s="273" t="s">
        <v>115</v>
      </c>
      <c r="W4200" s="273">
        <v>137174</v>
      </c>
      <c r="X4200" s="273" t="s">
        <v>64</v>
      </c>
      <c r="Y4200" s="273" t="s">
        <v>404</v>
      </c>
      <c r="Z4200" s="273" t="s">
        <v>408</v>
      </c>
      <c r="AA4200" s="273" t="s">
        <v>423</v>
      </c>
      <c r="AB4200" s="274">
        <v>45139</v>
      </c>
      <c r="AC4200" s="273">
        <v>13425</v>
      </c>
      <c r="AD4200" s="273">
        <v>56</v>
      </c>
      <c r="AK4200" s="273">
        <v>219386</v>
      </c>
      <c r="BV4200" s="336" t="s">
        <v>64</v>
      </c>
      <c r="BW4200" s="337" t="s">
        <v>63</v>
      </c>
      <c r="BX4200" s="337" t="s">
        <v>120</v>
      </c>
      <c r="BY4200" s="337" t="s">
        <v>120</v>
      </c>
      <c r="BZ4200" s="337" t="s">
        <v>126</v>
      </c>
      <c r="CA4200" s="337" t="s">
        <v>127</v>
      </c>
      <c r="CB4200" s="337" t="s">
        <v>128</v>
      </c>
      <c r="CC4200" s="337" t="s">
        <v>129</v>
      </c>
      <c r="CD4200" s="338">
        <v>6</v>
      </c>
      <c r="CE4200" s="335">
        <v>45047</v>
      </c>
      <c r="CF4200" s="337"/>
      <c r="CG4200" s="337"/>
      <c r="CH4200" s="337"/>
      <c r="CI4200" s="337" t="s">
        <v>80</v>
      </c>
      <c r="CJ4200" s="337"/>
      <c r="CK4200" s="337"/>
      <c r="CL4200" s="337"/>
      <c r="CM4200" s="337" t="s">
        <v>73</v>
      </c>
      <c r="CN4200" s="337">
        <v>3</v>
      </c>
    </row>
    <row r="4201" spans="4:92">
      <c r="D4201" s="273" t="s">
        <v>64</v>
      </c>
      <c r="E4201" s="273" t="s">
        <v>404</v>
      </c>
      <c r="F4201" s="273" t="s">
        <v>408</v>
      </c>
      <c r="G4201" s="273" t="s">
        <v>423</v>
      </c>
      <c r="H4201" s="274">
        <v>44958</v>
      </c>
      <c r="I4201" s="273">
        <v>11309</v>
      </c>
      <c r="J4201" s="273">
        <v>56</v>
      </c>
      <c r="K4201" s="273">
        <v>370650</v>
      </c>
      <c r="L4201" s="273" t="s">
        <v>66</v>
      </c>
      <c r="M4201" s="273">
        <v>0</v>
      </c>
      <c r="N4201" s="273" t="s">
        <v>1010</v>
      </c>
      <c r="O4201" s="273">
        <v>0</v>
      </c>
      <c r="P4201" s="273" t="s">
        <v>1011</v>
      </c>
      <c r="Q4201" s="273" t="s">
        <v>1188</v>
      </c>
      <c r="R4201" s="273" t="s">
        <v>1013</v>
      </c>
      <c r="S4201" s="273" t="s">
        <v>122</v>
      </c>
      <c r="U4201" s="273" t="s">
        <v>122</v>
      </c>
      <c r="V4201" s="273" t="s">
        <v>122</v>
      </c>
      <c r="W4201" s="273">
        <v>240923</v>
      </c>
      <c r="X4201" s="273" t="s">
        <v>64</v>
      </c>
      <c r="Y4201" s="273" t="s">
        <v>287</v>
      </c>
      <c r="Z4201" s="273" t="s">
        <v>325</v>
      </c>
      <c r="AA4201" s="273" t="s">
        <v>463</v>
      </c>
      <c r="AB4201" s="274">
        <v>45139</v>
      </c>
      <c r="AC4201" s="273">
        <v>13439</v>
      </c>
      <c r="AD4201" s="273">
        <v>67</v>
      </c>
      <c r="AE4201" s="273">
        <v>0</v>
      </c>
      <c r="AF4201" s="273" t="s">
        <v>90</v>
      </c>
      <c r="AG4201" s="273" t="s">
        <v>1775</v>
      </c>
      <c r="AH4201" s="273" t="s">
        <v>1775</v>
      </c>
      <c r="AI4201" s="273" t="s">
        <v>123</v>
      </c>
      <c r="AJ4201" s="273" t="s">
        <v>200</v>
      </c>
      <c r="AK4201" s="273">
        <v>337017</v>
      </c>
      <c r="BV4201" s="279" t="s">
        <v>64</v>
      </c>
      <c r="BW4201" s="280" t="s">
        <v>63</v>
      </c>
      <c r="BX4201" s="280" t="s">
        <v>120</v>
      </c>
      <c r="BY4201" s="280" t="s">
        <v>120</v>
      </c>
      <c r="BZ4201" s="280" t="s">
        <v>110</v>
      </c>
      <c r="CA4201" s="280" t="s">
        <v>111</v>
      </c>
      <c r="CB4201" s="280" t="s">
        <v>117</v>
      </c>
      <c r="CC4201" s="280" t="s">
        <v>118</v>
      </c>
      <c r="CD4201" s="281">
        <v>5</v>
      </c>
      <c r="CE4201" s="277">
        <v>45047</v>
      </c>
      <c r="CF4201" s="280"/>
      <c r="CG4201" s="280"/>
      <c r="CH4201" s="280"/>
      <c r="CI4201" s="280" t="s">
        <v>104</v>
      </c>
      <c r="CJ4201" s="280"/>
      <c r="CK4201" s="280"/>
      <c r="CL4201" s="280"/>
      <c r="CM4201" s="280" t="s">
        <v>73</v>
      </c>
      <c r="CN4201" s="280">
        <v>3</v>
      </c>
    </row>
    <row r="4202" spans="4:92">
      <c r="D4202" s="273" t="s">
        <v>64</v>
      </c>
      <c r="E4202" s="273" t="s">
        <v>404</v>
      </c>
      <c r="F4202" s="273" t="s">
        <v>408</v>
      </c>
      <c r="G4202" s="273" t="s">
        <v>423</v>
      </c>
      <c r="H4202" s="274">
        <v>44958</v>
      </c>
      <c r="I4202" s="273">
        <v>11309</v>
      </c>
      <c r="J4202" s="273">
        <v>56</v>
      </c>
      <c r="K4202" s="273">
        <v>1275</v>
      </c>
      <c r="L4202" s="273" t="s">
        <v>1202</v>
      </c>
      <c r="M4202" s="273">
        <v>2226.915</v>
      </c>
      <c r="N4202" s="273" t="s">
        <v>1203</v>
      </c>
      <c r="P4202" s="273" t="s">
        <v>1204</v>
      </c>
      <c r="Q4202" s="273" t="s">
        <v>1012</v>
      </c>
      <c r="R4202" s="273" t="s">
        <v>70</v>
      </c>
      <c r="S4202" s="273" t="s">
        <v>1205</v>
      </c>
      <c r="T4202" s="273" t="s">
        <v>1206</v>
      </c>
      <c r="U4202" s="273" t="s">
        <v>73</v>
      </c>
      <c r="V4202" s="273" t="s">
        <v>2002</v>
      </c>
      <c r="W4202" s="273">
        <v>240938</v>
      </c>
      <c r="X4202" s="273" t="s">
        <v>64</v>
      </c>
      <c r="Y4202" s="273" t="s">
        <v>287</v>
      </c>
      <c r="Z4202" s="273" t="s">
        <v>325</v>
      </c>
      <c r="AA4202" s="273" t="s">
        <v>463</v>
      </c>
      <c r="AB4202" s="274">
        <v>45139</v>
      </c>
      <c r="AC4202" s="273">
        <v>13440</v>
      </c>
      <c r="AD4202" s="273">
        <v>67</v>
      </c>
      <c r="AK4202" s="273">
        <v>219723</v>
      </c>
      <c r="BV4202" s="336" t="s">
        <v>64</v>
      </c>
      <c r="BW4202" s="337" t="s">
        <v>63</v>
      </c>
      <c r="BX4202" s="337" t="s">
        <v>120</v>
      </c>
      <c r="BY4202" s="337" t="s">
        <v>120</v>
      </c>
      <c r="BZ4202" s="337" t="s">
        <v>86</v>
      </c>
      <c r="CA4202" s="337" t="s">
        <v>87</v>
      </c>
      <c r="CB4202" s="337" t="s">
        <v>101</v>
      </c>
      <c r="CC4202" s="337" t="s">
        <v>102</v>
      </c>
      <c r="CD4202" s="338">
        <v>4</v>
      </c>
      <c r="CE4202" s="335">
        <v>45047</v>
      </c>
      <c r="CF4202" s="337">
        <v>82813</v>
      </c>
      <c r="CG4202" s="337" t="s">
        <v>103</v>
      </c>
      <c r="CH4202" s="337">
        <v>2696.3912799999998</v>
      </c>
      <c r="CI4202" s="337" t="s">
        <v>104</v>
      </c>
      <c r="CJ4202" s="337"/>
      <c r="CK4202" s="337"/>
      <c r="CL4202" s="337"/>
      <c r="CM4202" s="337" t="s">
        <v>73</v>
      </c>
      <c r="CN4202" s="337">
        <v>3</v>
      </c>
    </row>
    <row r="4203" spans="4:92">
      <c r="D4203" s="273" t="s">
        <v>64</v>
      </c>
      <c r="E4203" s="273" t="s">
        <v>404</v>
      </c>
      <c r="F4203" s="273" t="s">
        <v>408</v>
      </c>
      <c r="G4203" s="273" t="s">
        <v>423</v>
      </c>
      <c r="H4203" s="274">
        <v>44958</v>
      </c>
      <c r="I4203" s="273">
        <v>11309</v>
      </c>
      <c r="J4203" s="273">
        <v>56</v>
      </c>
      <c r="K4203" s="273">
        <v>0</v>
      </c>
      <c r="L4203" s="273" t="s">
        <v>66</v>
      </c>
      <c r="N4203" s="273" t="s">
        <v>107</v>
      </c>
      <c r="W4203" s="273">
        <v>240922</v>
      </c>
      <c r="X4203" s="273" t="s">
        <v>64</v>
      </c>
      <c r="Y4203" s="273" t="s">
        <v>287</v>
      </c>
      <c r="Z4203" s="273" t="s">
        <v>325</v>
      </c>
      <c r="AA4203" s="273" t="s">
        <v>463</v>
      </c>
      <c r="AB4203" s="274">
        <v>45170</v>
      </c>
      <c r="AC4203" s="273">
        <v>13766</v>
      </c>
      <c r="AD4203" s="273">
        <v>67</v>
      </c>
      <c r="AE4203" s="273">
        <v>0</v>
      </c>
      <c r="AF4203" s="273" t="s">
        <v>90</v>
      </c>
      <c r="AG4203" s="273" t="s">
        <v>1774</v>
      </c>
      <c r="AH4203" s="273" t="s">
        <v>1774</v>
      </c>
      <c r="AI4203" s="273" t="s">
        <v>199</v>
      </c>
      <c r="AJ4203" s="273" t="s">
        <v>1245</v>
      </c>
      <c r="AK4203" s="273">
        <v>337032</v>
      </c>
      <c r="BV4203" s="279" t="s">
        <v>64</v>
      </c>
      <c r="BW4203" s="280" t="s">
        <v>63</v>
      </c>
      <c r="BX4203" s="280" t="s">
        <v>120</v>
      </c>
      <c r="BY4203" s="280" t="s">
        <v>120</v>
      </c>
      <c r="BZ4203" s="280" t="s">
        <v>110</v>
      </c>
      <c r="CA4203" s="280" t="s">
        <v>111</v>
      </c>
      <c r="CB4203" s="280" t="s">
        <v>112</v>
      </c>
      <c r="CC4203" s="280" t="s">
        <v>113</v>
      </c>
      <c r="CD4203" s="281">
        <v>4</v>
      </c>
      <c r="CE4203" s="277">
        <v>45047</v>
      </c>
      <c r="CF4203" s="280"/>
      <c r="CG4203" s="280"/>
      <c r="CH4203" s="280"/>
      <c r="CI4203" s="280" t="s">
        <v>80</v>
      </c>
      <c r="CJ4203" s="280"/>
      <c r="CK4203" s="280"/>
      <c r="CL4203" s="280"/>
      <c r="CM4203" s="280" t="s">
        <v>73</v>
      </c>
      <c r="CN4203" s="280">
        <v>3</v>
      </c>
    </row>
    <row r="4204" spans="4:92">
      <c r="D4204" s="273" t="s">
        <v>64</v>
      </c>
      <c r="E4204" s="273" t="s">
        <v>404</v>
      </c>
      <c r="F4204" s="273" t="s">
        <v>408</v>
      </c>
      <c r="G4204" s="273" t="s">
        <v>423</v>
      </c>
      <c r="H4204" s="274">
        <v>44958</v>
      </c>
      <c r="I4204" s="273">
        <v>11309</v>
      </c>
      <c r="J4204" s="273">
        <v>56</v>
      </c>
      <c r="K4204" s="273">
        <v>3320000</v>
      </c>
      <c r="L4204" s="273" t="s">
        <v>66</v>
      </c>
      <c r="M4204" s="273">
        <v>527093.57649000001</v>
      </c>
      <c r="N4204" s="273" t="s">
        <v>115</v>
      </c>
      <c r="W4204" s="273">
        <v>240921</v>
      </c>
      <c r="X4204" s="273" t="s">
        <v>64</v>
      </c>
      <c r="Y4204" s="273" t="s">
        <v>287</v>
      </c>
      <c r="Z4204" s="273" t="s">
        <v>325</v>
      </c>
      <c r="AA4204" s="273" t="s">
        <v>463</v>
      </c>
      <c r="AB4204" s="274">
        <v>45170</v>
      </c>
      <c r="AC4204" s="273">
        <v>13766</v>
      </c>
      <c r="AD4204" s="273">
        <v>67</v>
      </c>
      <c r="AE4204" s="273">
        <v>0</v>
      </c>
      <c r="AF4204" s="273" t="s">
        <v>90</v>
      </c>
      <c r="AG4204" s="273" t="s">
        <v>1775</v>
      </c>
      <c r="AH4204" s="273" t="s">
        <v>1775</v>
      </c>
      <c r="AI4204" s="273" t="s">
        <v>123</v>
      </c>
      <c r="AJ4204" s="273" t="s">
        <v>200</v>
      </c>
      <c r="AK4204" s="273">
        <v>337038</v>
      </c>
      <c r="BV4204" s="336" t="s">
        <v>64</v>
      </c>
      <c r="BW4204" s="337" t="s">
        <v>63</v>
      </c>
      <c r="BX4204" s="337" t="s">
        <v>120</v>
      </c>
      <c r="BY4204" s="337" t="s">
        <v>120</v>
      </c>
      <c r="BZ4204" s="337" t="s">
        <v>86</v>
      </c>
      <c r="CA4204" s="337" t="s">
        <v>87</v>
      </c>
      <c r="CB4204" s="337" t="s">
        <v>88</v>
      </c>
      <c r="CC4204" s="337" t="s">
        <v>89</v>
      </c>
      <c r="CD4204" s="338">
        <v>3</v>
      </c>
      <c r="CE4204" s="335">
        <v>45047</v>
      </c>
      <c r="CF4204" s="337">
        <v>6312</v>
      </c>
      <c r="CG4204" s="337" t="s">
        <v>80</v>
      </c>
      <c r="CH4204" s="337">
        <v>6312</v>
      </c>
      <c r="CI4204" s="337" t="s">
        <v>80</v>
      </c>
      <c r="CJ4204" s="337"/>
      <c r="CK4204" s="337"/>
      <c r="CL4204" s="337" t="s">
        <v>2003</v>
      </c>
      <c r="CM4204" s="337" t="s">
        <v>73</v>
      </c>
      <c r="CN4204" s="337">
        <v>3</v>
      </c>
    </row>
    <row r="4205" spans="4:92">
      <c r="D4205" s="273" t="s">
        <v>64</v>
      </c>
      <c r="E4205" s="273" t="s">
        <v>404</v>
      </c>
      <c r="F4205" s="273" t="s">
        <v>408</v>
      </c>
      <c r="G4205" s="273" t="s">
        <v>423</v>
      </c>
      <c r="H4205" s="274">
        <v>44986</v>
      </c>
      <c r="I4205" s="273">
        <v>11471</v>
      </c>
      <c r="J4205" s="273">
        <v>56</v>
      </c>
      <c r="K4205" s="273">
        <v>481728</v>
      </c>
      <c r="L4205" s="273" t="s">
        <v>66</v>
      </c>
      <c r="M4205" s="273">
        <v>0</v>
      </c>
      <c r="N4205" s="273" t="s">
        <v>1010</v>
      </c>
      <c r="O4205" s="273">
        <v>0</v>
      </c>
      <c r="P4205" s="273" t="s">
        <v>1011</v>
      </c>
      <c r="Q4205" s="273" t="s">
        <v>1188</v>
      </c>
      <c r="R4205" s="273" t="s">
        <v>1013</v>
      </c>
      <c r="S4205" s="273" t="s">
        <v>122</v>
      </c>
      <c r="U4205" s="273" t="s">
        <v>122</v>
      </c>
      <c r="V4205" s="273" t="s">
        <v>122</v>
      </c>
      <c r="W4205" s="273">
        <v>243197</v>
      </c>
      <c r="X4205" s="273" t="s">
        <v>64</v>
      </c>
      <c r="Y4205" s="273" t="s">
        <v>287</v>
      </c>
      <c r="Z4205" s="273" t="s">
        <v>325</v>
      </c>
      <c r="AA4205" s="273" t="s">
        <v>463</v>
      </c>
      <c r="AB4205" s="274">
        <v>45170</v>
      </c>
      <c r="AC4205" s="273">
        <v>13767</v>
      </c>
      <c r="AD4205" s="273">
        <v>67</v>
      </c>
      <c r="AK4205" s="273">
        <v>232674</v>
      </c>
      <c r="BV4205" s="279" t="s">
        <v>64</v>
      </c>
      <c r="BW4205" s="280" t="s">
        <v>63</v>
      </c>
      <c r="BX4205" s="280" t="s">
        <v>120</v>
      </c>
      <c r="BY4205" s="280" t="s">
        <v>120</v>
      </c>
      <c r="BZ4205" s="280" t="s">
        <v>86</v>
      </c>
      <c r="CA4205" s="280" t="s">
        <v>87</v>
      </c>
      <c r="CB4205" s="280" t="s">
        <v>88</v>
      </c>
      <c r="CC4205" s="280" t="s">
        <v>89</v>
      </c>
      <c r="CD4205" s="281">
        <v>3</v>
      </c>
      <c r="CE4205" s="277">
        <v>45078</v>
      </c>
      <c r="CF4205" s="280">
        <v>6614</v>
      </c>
      <c r="CG4205" s="280" t="s">
        <v>80</v>
      </c>
      <c r="CH4205" s="280">
        <v>6614</v>
      </c>
      <c r="CI4205" s="280" t="s">
        <v>80</v>
      </c>
      <c r="CJ4205" s="280"/>
      <c r="CK4205" s="280"/>
      <c r="CL4205" s="280" t="s">
        <v>2004</v>
      </c>
      <c r="CM4205" s="280" t="s">
        <v>73</v>
      </c>
      <c r="CN4205" s="280">
        <v>3</v>
      </c>
    </row>
    <row r="4206" spans="4:92">
      <c r="D4206" s="273" t="s">
        <v>64</v>
      </c>
      <c r="E4206" s="273" t="s">
        <v>404</v>
      </c>
      <c r="F4206" s="273" t="s">
        <v>408</v>
      </c>
      <c r="G4206" s="273" t="s">
        <v>423</v>
      </c>
      <c r="H4206" s="274">
        <v>44986</v>
      </c>
      <c r="I4206" s="273">
        <v>11471</v>
      </c>
      <c r="J4206" s="273">
        <v>56</v>
      </c>
      <c r="K4206" s="273">
        <v>1275</v>
      </c>
      <c r="L4206" s="273" t="s">
        <v>1202</v>
      </c>
      <c r="M4206" s="273">
        <v>2226.915</v>
      </c>
      <c r="N4206" s="273" t="s">
        <v>1203</v>
      </c>
      <c r="P4206" s="273" t="s">
        <v>1204</v>
      </c>
      <c r="Q4206" s="273" t="s">
        <v>1012</v>
      </c>
      <c r="R4206" s="273" t="s">
        <v>70</v>
      </c>
      <c r="S4206" s="273" t="s">
        <v>1205</v>
      </c>
      <c r="T4206" s="273" t="s">
        <v>1206</v>
      </c>
      <c r="U4206" s="273" t="s">
        <v>73</v>
      </c>
      <c r="V4206" s="273" t="s">
        <v>2002</v>
      </c>
      <c r="W4206" s="273">
        <v>243212</v>
      </c>
      <c r="X4206" s="273" t="s">
        <v>64</v>
      </c>
      <c r="Y4206" s="273" t="s">
        <v>287</v>
      </c>
      <c r="Z4206" s="273" t="s">
        <v>325</v>
      </c>
      <c r="AA4206" s="273" t="s">
        <v>463</v>
      </c>
      <c r="AB4206" s="274">
        <v>45200</v>
      </c>
      <c r="AC4206" s="273">
        <v>14101</v>
      </c>
      <c r="AD4206" s="273">
        <v>67</v>
      </c>
      <c r="AE4206" s="273">
        <v>0</v>
      </c>
      <c r="AF4206" s="273" t="s">
        <v>90</v>
      </c>
      <c r="AG4206" s="273" t="s">
        <v>1774</v>
      </c>
      <c r="AH4206" s="273" t="s">
        <v>1774</v>
      </c>
      <c r="AI4206" s="273" t="s">
        <v>199</v>
      </c>
      <c r="AJ4206" s="273" t="s">
        <v>1245</v>
      </c>
      <c r="AK4206" s="273">
        <v>337053</v>
      </c>
      <c r="BV4206" s="336" t="s">
        <v>64</v>
      </c>
      <c r="BW4206" s="337" t="s">
        <v>63</v>
      </c>
      <c r="BX4206" s="337" t="s">
        <v>120</v>
      </c>
      <c r="BY4206" s="337" t="s">
        <v>120</v>
      </c>
      <c r="BZ4206" s="337" t="s">
        <v>110</v>
      </c>
      <c r="CA4206" s="337" t="s">
        <v>111</v>
      </c>
      <c r="CB4206" s="337" t="s">
        <v>112</v>
      </c>
      <c r="CC4206" s="337" t="s">
        <v>113</v>
      </c>
      <c r="CD4206" s="338">
        <v>4</v>
      </c>
      <c r="CE4206" s="335">
        <v>45078</v>
      </c>
      <c r="CF4206" s="337"/>
      <c r="CG4206" s="337"/>
      <c r="CH4206" s="337"/>
      <c r="CI4206" s="337" t="s">
        <v>80</v>
      </c>
      <c r="CJ4206" s="337"/>
      <c r="CK4206" s="337"/>
      <c r="CL4206" s="337"/>
      <c r="CM4206" s="337" t="s">
        <v>73</v>
      </c>
      <c r="CN4206" s="337">
        <v>3</v>
      </c>
    </row>
    <row r="4207" spans="4:92">
      <c r="D4207" s="273" t="s">
        <v>64</v>
      </c>
      <c r="E4207" s="273" t="s">
        <v>404</v>
      </c>
      <c r="F4207" s="273" t="s">
        <v>408</v>
      </c>
      <c r="G4207" s="273" t="s">
        <v>423</v>
      </c>
      <c r="H4207" s="274">
        <v>44986</v>
      </c>
      <c r="I4207" s="273">
        <v>11471</v>
      </c>
      <c r="J4207" s="273">
        <v>56</v>
      </c>
      <c r="K4207" s="273">
        <v>0</v>
      </c>
      <c r="L4207" s="273" t="s">
        <v>66</v>
      </c>
      <c r="N4207" s="273" t="s">
        <v>107</v>
      </c>
      <c r="W4207" s="273">
        <v>243196</v>
      </c>
      <c r="X4207" s="273" t="s">
        <v>64</v>
      </c>
      <c r="Y4207" s="273" t="s">
        <v>287</v>
      </c>
      <c r="Z4207" s="273" t="s">
        <v>325</v>
      </c>
      <c r="AA4207" s="273" t="s">
        <v>463</v>
      </c>
      <c r="AB4207" s="274">
        <v>45200</v>
      </c>
      <c r="AC4207" s="273">
        <v>14101</v>
      </c>
      <c r="AD4207" s="273">
        <v>67</v>
      </c>
      <c r="AE4207" s="273">
        <v>0</v>
      </c>
      <c r="AF4207" s="273" t="s">
        <v>90</v>
      </c>
      <c r="AG4207" s="273" t="s">
        <v>1775</v>
      </c>
      <c r="AH4207" s="273" t="s">
        <v>1775</v>
      </c>
      <c r="AI4207" s="273" t="s">
        <v>123</v>
      </c>
      <c r="AJ4207" s="273" t="s">
        <v>200</v>
      </c>
      <c r="AK4207" s="273">
        <v>337059</v>
      </c>
      <c r="BV4207" s="279" t="s">
        <v>64</v>
      </c>
      <c r="BW4207" s="280" t="s">
        <v>63</v>
      </c>
      <c r="BX4207" s="280" t="s">
        <v>120</v>
      </c>
      <c r="BY4207" s="280" t="s">
        <v>120</v>
      </c>
      <c r="BZ4207" s="280" t="s">
        <v>86</v>
      </c>
      <c r="CA4207" s="280" t="s">
        <v>87</v>
      </c>
      <c r="CB4207" s="280" t="s">
        <v>101</v>
      </c>
      <c r="CC4207" s="280" t="s">
        <v>102</v>
      </c>
      <c r="CD4207" s="281">
        <v>4</v>
      </c>
      <c r="CE4207" s="277">
        <v>45078</v>
      </c>
      <c r="CF4207" s="280">
        <v>85457</v>
      </c>
      <c r="CG4207" s="280" t="s">
        <v>103</v>
      </c>
      <c r="CH4207" s="280">
        <v>2782.4799200000002</v>
      </c>
      <c r="CI4207" s="280" t="s">
        <v>104</v>
      </c>
      <c r="CJ4207" s="280"/>
      <c r="CK4207" s="280"/>
      <c r="CL4207" s="280"/>
      <c r="CM4207" s="280" t="s">
        <v>73</v>
      </c>
      <c r="CN4207" s="280">
        <v>3</v>
      </c>
    </row>
    <row r="4208" spans="4:92">
      <c r="D4208" s="273" t="s">
        <v>64</v>
      </c>
      <c r="E4208" s="273" t="s">
        <v>404</v>
      </c>
      <c r="F4208" s="273" t="s">
        <v>408</v>
      </c>
      <c r="G4208" s="273" t="s">
        <v>423</v>
      </c>
      <c r="H4208" s="274">
        <v>44986</v>
      </c>
      <c r="I4208" s="273">
        <v>11471</v>
      </c>
      <c r="J4208" s="273">
        <v>56</v>
      </c>
      <c r="K4208" s="273">
        <v>3817000</v>
      </c>
      <c r="L4208" s="273" t="s">
        <v>66</v>
      </c>
      <c r="M4208" s="273">
        <v>601441.91376999998</v>
      </c>
      <c r="N4208" s="273" t="s">
        <v>115</v>
      </c>
      <c r="W4208" s="273">
        <v>243195</v>
      </c>
      <c r="X4208" s="273" t="s">
        <v>64</v>
      </c>
      <c r="Y4208" s="273" t="s">
        <v>287</v>
      </c>
      <c r="Z4208" s="273" t="s">
        <v>325</v>
      </c>
      <c r="AA4208" s="273" t="s">
        <v>463</v>
      </c>
      <c r="AB4208" s="274">
        <v>45200</v>
      </c>
      <c r="AC4208" s="273">
        <v>14102</v>
      </c>
      <c r="AD4208" s="273">
        <v>67</v>
      </c>
      <c r="AK4208" s="273">
        <v>250691</v>
      </c>
      <c r="BV4208" s="336" t="s">
        <v>64</v>
      </c>
      <c r="BW4208" s="337" t="s">
        <v>63</v>
      </c>
      <c r="BX4208" s="337" t="s">
        <v>120</v>
      </c>
      <c r="BY4208" s="337" t="s">
        <v>120</v>
      </c>
      <c r="BZ4208" s="337" t="s">
        <v>110</v>
      </c>
      <c r="CA4208" s="337" t="s">
        <v>111</v>
      </c>
      <c r="CB4208" s="337" t="s">
        <v>117</v>
      </c>
      <c r="CC4208" s="337" t="s">
        <v>118</v>
      </c>
      <c r="CD4208" s="338">
        <v>5</v>
      </c>
      <c r="CE4208" s="335">
        <v>45078</v>
      </c>
      <c r="CF4208" s="337"/>
      <c r="CG4208" s="337"/>
      <c r="CH4208" s="337"/>
      <c r="CI4208" s="337" t="s">
        <v>104</v>
      </c>
      <c r="CJ4208" s="337"/>
      <c r="CK4208" s="337"/>
      <c r="CL4208" s="337"/>
      <c r="CM4208" s="337" t="s">
        <v>73</v>
      </c>
      <c r="CN4208" s="337">
        <v>3</v>
      </c>
    </row>
    <row r="4209" spans="4:92">
      <c r="D4209" s="273" t="s">
        <v>64</v>
      </c>
      <c r="E4209" s="273" t="s">
        <v>404</v>
      </c>
      <c r="F4209" s="273" t="s">
        <v>408</v>
      </c>
      <c r="G4209" s="273" t="s">
        <v>423</v>
      </c>
      <c r="H4209" s="274">
        <v>45017</v>
      </c>
      <c r="I4209" s="273">
        <v>11633</v>
      </c>
      <c r="J4209" s="273">
        <v>56</v>
      </c>
      <c r="K4209" s="273">
        <v>420000</v>
      </c>
      <c r="L4209" s="273" t="s">
        <v>66</v>
      </c>
      <c r="M4209" s="273">
        <v>0</v>
      </c>
      <c r="N4209" s="273" t="s">
        <v>1010</v>
      </c>
      <c r="O4209" s="273">
        <v>0</v>
      </c>
      <c r="P4209" s="273" t="s">
        <v>1011</v>
      </c>
      <c r="Q4209" s="273" t="s">
        <v>1188</v>
      </c>
      <c r="R4209" s="273" t="s">
        <v>1013</v>
      </c>
      <c r="S4209" s="273" t="s">
        <v>122</v>
      </c>
      <c r="U4209" s="273" t="s">
        <v>122</v>
      </c>
      <c r="V4209" s="273" t="s">
        <v>122</v>
      </c>
      <c r="W4209" s="273">
        <v>243242</v>
      </c>
      <c r="X4209" s="273" t="s">
        <v>64</v>
      </c>
      <c r="Y4209" s="273" t="s">
        <v>287</v>
      </c>
      <c r="Z4209" s="273" t="s">
        <v>325</v>
      </c>
      <c r="AA4209" s="273" t="s">
        <v>463</v>
      </c>
      <c r="AB4209" s="274">
        <v>45200</v>
      </c>
      <c r="AC4209" s="273">
        <v>15156</v>
      </c>
      <c r="AD4209" s="273">
        <v>67</v>
      </c>
      <c r="AK4209" s="273">
        <v>320827</v>
      </c>
      <c r="BV4209" s="279" t="s">
        <v>64</v>
      </c>
      <c r="BW4209" s="280" t="s">
        <v>63</v>
      </c>
      <c r="BX4209" s="280" t="s">
        <v>120</v>
      </c>
      <c r="BY4209" s="280" t="s">
        <v>120</v>
      </c>
      <c r="BZ4209" s="280" t="s">
        <v>138</v>
      </c>
      <c r="CA4209" s="280" t="s">
        <v>139</v>
      </c>
      <c r="CB4209" s="280" t="s">
        <v>140</v>
      </c>
      <c r="CC4209" s="280" t="s">
        <v>141</v>
      </c>
      <c r="CD4209" s="281">
        <v>9</v>
      </c>
      <c r="CE4209" s="277">
        <v>44958</v>
      </c>
      <c r="CF4209" s="280">
        <v>0</v>
      </c>
      <c r="CG4209" s="280" t="s">
        <v>80</v>
      </c>
      <c r="CH4209" s="280">
        <v>0</v>
      </c>
      <c r="CI4209" s="280" t="s">
        <v>80</v>
      </c>
      <c r="CJ4209" s="280"/>
      <c r="CK4209" s="280"/>
      <c r="CL4209" s="280"/>
      <c r="CM4209" s="280" t="s">
        <v>73</v>
      </c>
      <c r="CN4209" s="280">
        <v>3</v>
      </c>
    </row>
    <row r="4210" spans="4:92">
      <c r="D4210" s="273" t="s">
        <v>64</v>
      </c>
      <c r="E4210" s="273" t="s">
        <v>404</v>
      </c>
      <c r="F4210" s="273" t="s">
        <v>408</v>
      </c>
      <c r="G4210" s="273" t="s">
        <v>423</v>
      </c>
      <c r="H4210" s="274">
        <v>45017</v>
      </c>
      <c r="I4210" s="273">
        <v>11633</v>
      </c>
      <c r="J4210" s="273">
        <v>56</v>
      </c>
      <c r="K4210" s="273">
        <v>1275</v>
      </c>
      <c r="L4210" s="273" t="s">
        <v>1202</v>
      </c>
      <c r="M4210" s="273">
        <v>2560.9522499999998</v>
      </c>
      <c r="N4210" s="273" t="s">
        <v>1203</v>
      </c>
      <c r="P4210" s="273" t="s">
        <v>1204</v>
      </c>
      <c r="Q4210" s="273" t="s">
        <v>1012</v>
      </c>
      <c r="R4210" s="273" t="s">
        <v>70</v>
      </c>
      <c r="S4210" s="273" t="s">
        <v>1205</v>
      </c>
      <c r="T4210" s="273" t="s">
        <v>1206</v>
      </c>
      <c r="U4210" s="273" t="s">
        <v>73</v>
      </c>
      <c r="V4210" s="273" t="s">
        <v>1261</v>
      </c>
      <c r="W4210" s="273">
        <v>243257</v>
      </c>
      <c r="X4210" s="273" t="s">
        <v>64</v>
      </c>
      <c r="Y4210" s="273" t="s">
        <v>287</v>
      </c>
      <c r="Z4210" s="273" t="s">
        <v>325</v>
      </c>
      <c r="AA4210" s="273" t="s">
        <v>463</v>
      </c>
      <c r="AB4210" s="274">
        <v>45200</v>
      </c>
      <c r="AC4210" s="273">
        <v>15156</v>
      </c>
      <c r="AD4210" s="273">
        <v>67</v>
      </c>
      <c r="AK4210" s="273">
        <v>320838</v>
      </c>
      <c r="BV4210" s="336" t="s">
        <v>64</v>
      </c>
      <c r="BW4210" s="337" t="s">
        <v>63</v>
      </c>
      <c r="BX4210" s="337" t="s">
        <v>120</v>
      </c>
      <c r="BY4210" s="337" t="s">
        <v>120</v>
      </c>
      <c r="BZ4210" s="337" t="s">
        <v>167</v>
      </c>
      <c r="CA4210" s="337" t="s">
        <v>168</v>
      </c>
      <c r="CB4210" s="337" t="s">
        <v>169</v>
      </c>
      <c r="CC4210" s="337" t="s">
        <v>170</v>
      </c>
      <c r="CD4210" s="338">
        <v>12</v>
      </c>
      <c r="CE4210" s="335">
        <v>44958</v>
      </c>
      <c r="CF4210" s="337">
        <v>0</v>
      </c>
      <c r="CG4210" s="337" t="s">
        <v>80</v>
      </c>
      <c r="CH4210" s="337">
        <v>0</v>
      </c>
      <c r="CI4210" s="337" t="s">
        <v>80</v>
      </c>
      <c r="CJ4210" s="337"/>
      <c r="CK4210" s="337"/>
      <c r="CL4210" s="337"/>
      <c r="CM4210" s="337" t="s">
        <v>73</v>
      </c>
      <c r="CN4210" s="337">
        <v>3</v>
      </c>
    </row>
    <row r="4211" spans="4:92">
      <c r="D4211" s="273" t="s">
        <v>83</v>
      </c>
      <c r="E4211" s="273" t="s">
        <v>75</v>
      </c>
      <c r="F4211" s="273" t="s">
        <v>384</v>
      </c>
      <c r="G4211" s="273" t="s">
        <v>384</v>
      </c>
      <c r="H4211" s="274">
        <v>45108</v>
      </c>
      <c r="I4211" s="273">
        <v>12734</v>
      </c>
      <c r="J4211" s="273">
        <v>48</v>
      </c>
      <c r="K4211" s="273">
        <v>0</v>
      </c>
      <c r="L4211" s="273" t="s">
        <v>66</v>
      </c>
      <c r="N4211" s="273" t="s">
        <v>107</v>
      </c>
      <c r="W4211" s="273">
        <v>201024</v>
      </c>
      <c r="X4211" s="273" t="s">
        <v>64</v>
      </c>
      <c r="Y4211" s="273" t="s">
        <v>287</v>
      </c>
      <c r="Z4211" s="273" t="s">
        <v>325</v>
      </c>
      <c r="AA4211" s="273" t="s">
        <v>463</v>
      </c>
      <c r="AB4211" s="274">
        <v>45200</v>
      </c>
      <c r="AC4211" s="273">
        <v>15156</v>
      </c>
      <c r="AD4211" s="273">
        <v>67</v>
      </c>
      <c r="AK4211" s="273">
        <v>320843</v>
      </c>
      <c r="BV4211" s="279" t="s">
        <v>64</v>
      </c>
      <c r="BW4211" s="280" t="s">
        <v>63</v>
      </c>
      <c r="BX4211" s="280" t="s">
        <v>120</v>
      </c>
      <c r="BY4211" s="280" t="s">
        <v>120</v>
      </c>
      <c r="BZ4211" s="280" t="s">
        <v>151</v>
      </c>
      <c r="CA4211" s="280" t="s">
        <v>152</v>
      </c>
      <c r="CB4211" s="280" t="s">
        <v>153</v>
      </c>
      <c r="CC4211" s="280" t="s">
        <v>154</v>
      </c>
      <c r="CD4211" s="281">
        <v>10</v>
      </c>
      <c r="CE4211" s="277">
        <v>44958</v>
      </c>
      <c r="CF4211" s="280">
        <v>4953</v>
      </c>
      <c r="CG4211" s="280" t="s">
        <v>80</v>
      </c>
      <c r="CH4211" s="280">
        <v>4953</v>
      </c>
      <c r="CI4211" s="280" t="s">
        <v>80</v>
      </c>
      <c r="CJ4211" s="280"/>
      <c r="CK4211" s="280"/>
      <c r="CL4211" s="280"/>
      <c r="CM4211" s="280" t="s">
        <v>73</v>
      </c>
      <c r="CN4211" s="280">
        <v>3</v>
      </c>
    </row>
    <row r="4212" spans="4:92">
      <c r="D4212" s="273" t="s">
        <v>83</v>
      </c>
      <c r="E4212" s="273" t="s">
        <v>75</v>
      </c>
      <c r="F4212" s="273" t="s">
        <v>384</v>
      </c>
      <c r="G4212" s="273" t="s">
        <v>384</v>
      </c>
      <c r="H4212" s="274">
        <v>45108</v>
      </c>
      <c r="I4212" s="273">
        <v>12734</v>
      </c>
      <c r="J4212" s="273">
        <v>48</v>
      </c>
      <c r="K4212" s="273">
        <v>320640</v>
      </c>
      <c r="L4212" s="273" t="s">
        <v>66</v>
      </c>
      <c r="M4212" s="273">
        <v>52424.017874999998</v>
      </c>
      <c r="N4212" s="273" t="s">
        <v>115</v>
      </c>
      <c r="W4212" s="273">
        <v>201023</v>
      </c>
      <c r="X4212" s="273" t="s">
        <v>64</v>
      </c>
      <c r="Y4212" s="273" t="s">
        <v>287</v>
      </c>
      <c r="Z4212" s="273" t="s">
        <v>325</v>
      </c>
      <c r="AA4212" s="273" t="s">
        <v>463</v>
      </c>
      <c r="AB4212" s="274">
        <v>45200</v>
      </c>
      <c r="AC4212" s="273">
        <v>15156</v>
      </c>
      <c r="AD4212" s="273">
        <v>67</v>
      </c>
      <c r="AK4212" s="273">
        <v>320848</v>
      </c>
      <c r="BV4212" s="336" t="s">
        <v>64</v>
      </c>
      <c r="BW4212" s="337" t="s">
        <v>63</v>
      </c>
      <c r="BX4212" s="337" t="s">
        <v>120</v>
      </c>
      <c r="BY4212" s="337" t="s">
        <v>120</v>
      </c>
      <c r="BZ4212" s="337" t="s">
        <v>151</v>
      </c>
      <c r="CA4212" s="337" t="s">
        <v>152</v>
      </c>
      <c r="CB4212" s="337" t="s">
        <v>161</v>
      </c>
      <c r="CC4212" s="337" t="s">
        <v>162</v>
      </c>
      <c r="CD4212" s="338">
        <v>11</v>
      </c>
      <c r="CE4212" s="335">
        <v>44958</v>
      </c>
      <c r="CF4212" s="337">
        <v>2874</v>
      </c>
      <c r="CG4212" s="337" t="s">
        <v>80</v>
      </c>
      <c r="CH4212" s="337">
        <v>2874</v>
      </c>
      <c r="CI4212" s="337" t="s">
        <v>80</v>
      </c>
      <c r="CJ4212" s="337"/>
      <c r="CK4212" s="337"/>
      <c r="CL4212" s="337"/>
      <c r="CM4212" s="337" t="s">
        <v>73</v>
      </c>
      <c r="CN4212" s="337">
        <v>3</v>
      </c>
    </row>
    <row r="4213" spans="4:92">
      <c r="D4213" s="273" t="s">
        <v>83</v>
      </c>
      <c r="E4213" s="273" t="s">
        <v>75</v>
      </c>
      <c r="F4213" s="273" t="s">
        <v>384</v>
      </c>
      <c r="G4213" s="273" t="s">
        <v>384</v>
      </c>
      <c r="H4213" s="274">
        <v>45139</v>
      </c>
      <c r="I4213" s="273">
        <v>13409</v>
      </c>
      <c r="J4213" s="273">
        <v>48</v>
      </c>
      <c r="K4213" s="273">
        <v>11033.59</v>
      </c>
      <c r="L4213" s="273" t="s">
        <v>66</v>
      </c>
      <c r="M4213" s="273">
        <v>0</v>
      </c>
      <c r="N4213" s="273" t="s">
        <v>1010</v>
      </c>
      <c r="O4213" s="273">
        <v>0</v>
      </c>
      <c r="P4213" s="273" t="s">
        <v>1011</v>
      </c>
      <c r="Q4213" s="273" t="s">
        <v>1188</v>
      </c>
      <c r="R4213" s="273" t="s">
        <v>1342</v>
      </c>
      <c r="U4213" s="273" t="s">
        <v>73</v>
      </c>
      <c r="V4213" s="273" t="s">
        <v>1508</v>
      </c>
      <c r="W4213" s="273">
        <v>219039</v>
      </c>
      <c r="X4213" s="273" t="s">
        <v>64</v>
      </c>
      <c r="Y4213" s="273" t="s">
        <v>287</v>
      </c>
      <c r="Z4213" s="273" t="s">
        <v>325</v>
      </c>
      <c r="AA4213" s="273" t="s">
        <v>463</v>
      </c>
      <c r="AB4213" s="274">
        <v>45200</v>
      </c>
      <c r="AC4213" s="273">
        <v>15156</v>
      </c>
      <c r="AD4213" s="273">
        <v>67</v>
      </c>
      <c r="AK4213" s="273">
        <v>320851</v>
      </c>
      <c r="BV4213" s="279" t="s">
        <v>64</v>
      </c>
      <c r="BW4213" s="280" t="s">
        <v>63</v>
      </c>
      <c r="BX4213" s="280" t="s">
        <v>120</v>
      </c>
      <c r="BY4213" s="280" t="s">
        <v>120</v>
      </c>
      <c r="BZ4213" s="280" t="s">
        <v>167</v>
      </c>
      <c r="CA4213" s="280" t="s">
        <v>168</v>
      </c>
      <c r="CB4213" s="280" t="s">
        <v>353</v>
      </c>
      <c r="CC4213" s="280" t="s">
        <v>354</v>
      </c>
      <c r="CD4213" s="281">
        <v>13</v>
      </c>
      <c r="CE4213" s="277">
        <v>44958</v>
      </c>
      <c r="CF4213" s="280">
        <v>0</v>
      </c>
      <c r="CG4213" s="280" t="s">
        <v>80</v>
      </c>
      <c r="CH4213" s="280">
        <v>0</v>
      </c>
      <c r="CI4213" s="280" t="s">
        <v>80</v>
      </c>
      <c r="CJ4213" s="280"/>
      <c r="CK4213" s="280"/>
      <c r="CL4213" s="280"/>
      <c r="CM4213" s="280" t="s">
        <v>73</v>
      </c>
      <c r="CN4213" s="280">
        <v>3</v>
      </c>
    </row>
    <row r="4214" spans="4:92">
      <c r="D4214" s="273" t="s">
        <v>83</v>
      </c>
      <c r="E4214" s="273" t="s">
        <v>75</v>
      </c>
      <c r="F4214" s="273" t="s">
        <v>384</v>
      </c>
      <c r="G4214" s="273" t="s">
        <v>384</v>
      </c>
      <c r="H4214" s="274">
        <v>45139</v>
      </c>
      <c r="I4214" s="273">
        <v>13409</v>
      </c>
      <c r="J4214" s="273">
        <v>48</v>
      </c>
      <c r="K4214" s="273">
        <v>0</v>
      </c>
      <c r="L4214" s="273" t="s">
        <v>66</v>
      </c>
      <c r="N4214" s="273" t="s">
        <v>107</v>
      </c>
      <c r="W4214" s="273">
        <v>219038</v>
      </c>
      <c r="X4214" s="273" t="s">
        <v>64</v>
      </c>
      <c r="Y4214" s="273" t="s">
        <v>287</v>
      </c>
      <c r="Z4214" s="273" t="s">
        <v>325</v>
      </c>
      <c r="AA4214" s="273" t="s">
        <v>469</v>
      </c>
      <c r="AB4214" s="274">
        <v>45047</v>
      </c>
      <c r="AC4214" s="273">
        <v>12230</v>
      </c>
      <c r="AD4214" s="273">
        <v>68</v>
      </c>
      <c r="AE4214" s="273">
        <v>0.98</v>
      </c>
      <c r="AF4214" s="273" t="s">
        <v>90</v>
      </c>
      <c r="AG4214" s="273" t="s">
        <v>1794</v>
      </c>
      <c r="AH4214" s="273" t="s">
        <v>2005</v>
      </c>
      <c r="AI4214" s="273" t="s">
        <v>199</v>
      </c>
      <c r="AJ4214" s="273" t="s">
        <v>200</v>
      </c>
      <c r="AK4214" s="273">
        <v>183308</v>
      </c>
      <c r="BV4214" s="336" t="s">
        <v>64</v>
      </c>
      <c r="BW4214" s="337" t="s">
        <v>63</v>
      </c>
      <c r="BX4214" s="337" t="s">
        <v>120</v>
      </c>
      <c r="BY4214" s="337" t="s">
        <v>120</v>
      </c>
      <c r="BZ4214" s="337" t="s">
        <v>167</v>
      </c>
      <c r="CA4214" s="337" t="s">
        <v>168</v>
      </c>
      <c r="CB4214" s="337" t="s">
        <v>313</v>
      </c>
      <c r="CC4214" s="337" t="s">
        <v>314</v>
      </c>
      <c r="CD4214" s="338">
        <v>14</v>
      </c>
      <c r="CE4214" s="335">
        <v>44958</v>
      </c>
      <c r="CF4214" s="337">
        <v>0</v>
      </c>
      <c r="CG4214" s="337" t="s">
        <v>80</v>
      </c>
      <c r="CH4214" s="337">
        <v>0</v>
      </c>
      <c r="CI4214" s="337" t="s">
        <v>80</v>
      </c>
      <c r="CJ4214" s="337"/>
      <c r="CK4214" s="337"/>
      <c r="CL4214" s="337"/>
      <c r="CM4214" s="337" t="s">
        <v>73</v>
      </c>
      <c r="CN4214" s="337">
        <v>3</v>
      </c>
    </row>
    <row r="4215" spans="4:92">
      <c r="D4215" s="273" t="s">
        <v>83</v>
      </c>
      <c r="E4215" s="273" t="s">
        <v>75</v>
      </c>
      <c r="F4215" s="273" t="s">
        <v>384</v>
      </c>
      <c r="G4215" s="273" t="s">
        <v>384</v>
      </c>
      <c r="H4215" s="274">
        <v>45139</v>
      </c>
      <c r="I4215" s="273">
        <v>13409</v>
      </c>
      <c r="J4215" s="273">
        <v>48</v>
      </c>
      <c r="K4215" s="273">
        <v>337760</v>
      </c>
      <c r="L4215" s="273" t="s">
        <v>66</v>
      </c>
      <c r="M4215" s="273">
        <v>55282.926500000001</v>
      </c>
      <c r="N4215" s="273" t="s">
        <v>115</v>
      </c>
      <c r="W4215" s="273">
        <v>219037</v>
      </c>
      <c r="X4215" s="273" t="s">
        <v>64</v>
      </c>
      <c r="Y4215" s="273" t="s">
        <v>287</v>
      </c>
      <c r="Z4215" s="273" t="s">
        <v>325</v>
      </c>
      <c r="AA4215" s="273" t="s">
        <v>469</v>
      </c>
      <c r="AB4215" s="274">
        <v>45047</v>
      </c>
      <c r="AC4215" s="273">
        <v>12230</v>
      </c>
      <c r="AD4215" s="273">
        <v>68</v>
      </c>
      <c r="AE4215" s="273">
        <v>4.0490000000000004</v>
      </c>
      <c r="AF4215" s="273" t="s">
        <v>90</v>
      </c>
      <c r="AG4215" s="273" t="s">
        <v>1573</v>
      </c>
      <c r="AH4215" s="273" t="s">
        <v>1574</v>
      </c>
      <c r="AI4215" s="273" t="s">
        <v>123</v>
      </c>
      <c r="AJ4215" s="273" t="s">
        <v>200</v>
      </c>
      <c r="AK4215" s="273">
        <v>183314</v>
      </c>
      <c r="BV4215" s="279" t="s">
        <v>64</v>
      </c>
      <c r="BW4215" s="280" t="s">
        <v>63</v>
      </c>
      <c r="BX4215" s="280" t="s">
        <v>120</v>
      </c>
      <c r="BY4215" s="280" t="s">
        <v>120</v>
      </c>
      <c r="BZ4215" s="280" t="s">
        <v>167</v>
      </c>
      <c r="CA4215" s="280" t="s">
        <v>168</v>
      </c>
      <c r="CB4215" s="280" t="s">
        <v>319</v>
      </c>
      <c r="CC4215" s="280" t="s">
        <v>320</v>
      </c>
      <c r="CD4215" s="281">
        <v>15</v>
      </c>
      <c r="CE4215" s="277">
        <v>44958</v>
      </c>
      <c r="CF4215" s="280">
        <v>0</v>
      </c>
      <c r="CG4215" s="280" t="s">
        <v>80</v>
      </c>
      <c r="CH4215" s="280">
        <v>0</v>
      </c>
      <c r="CI4215" s="280" t="s">
        <v>80</v>
      </c>
      <c r="CJ4215" s="280"/>
      <c r="CK4215" s="280"/>
      <c r="CL4215" s="280"/>
      <c r="CM4215" s="280" t="s">
        <v>73</v>
      </c>
      <c r="CN4215" s="280">
        <v>3</v>
      </c>
    </row>
    <row r="4216" spans="4:92">
      <c r="D4216" s="273" t="s">
        <v>83</v>
      </c>
      <c r="E4216" s="273" t="s">
        <v>75</v>
      </c>
      <c r="F4216" s="273" t="s">
        <v>384</v>
      </c>
      <c r="G4216" s="273" t="s">
        <v>384</v>
      </c>
      <c r="H4216" s="274">
        <v>45170</v>
      </c>
      <c r="I4216" s="273">
        <v>13736</v>
      </c>
      <c r="J4216" s="273">
        <v>48</v>
      </c>
      <c r="K4216" s="273">
        <v>6037.06</v>
      </c>
      <c r="L4216" s="273" t="s">
        <v>66</v>
      </c>
      <c r="M4216" s="273">
        <v>0</v>
      </c>
      <c r="N4216" s="273" t="s">
        <v>1010</v>
      </c>
      <c r="O4216" s="273">
        <v>0</v>
      </c>
      <c r="P4216" s="273" t="s">
        <v>1011</v>
      </c>
      <c r="Q4216" s="273" t="s">
        <v>1188</v>
      </c>
      <c r="R4216" s="273" t="s">
        <v>1342</v>
      </c>
      <c r="U4216" s="273" t="s">
        <v>73</v>
      </c>
      <c r="V4216" s="273" t="s">
        <v>1508</v>
      </c>
      <c r="W4216" s="273">
        <v>231990</v>
      </c>
      <c r="X4216" s="273" t="s">
        <v>64</v>
      </c>
      <c r="Y4216" s="273" t="s">
        <v>287</v>
      </c>
      <c r="Z4216" s="273" t="s">
        <v>325</v>
      </c>
      <c r="AA4216" s="273" t="s">
        <v>469</v>
      </c>
      <c r="AB4216" s="274">
        <v>45047</v>
      </c>
      <c r="AC4216" s="273">
        <v>12230</v>
      </c>
      <c r="AD4216" s="273">
        <v>68</v>
      </c>
      <c r="AE4216" s="273">
        <v>1.393</v>
      </c>
      <c r="AF4216" s="273" t="s">
        <v>90</v>
      </c>
      <c r="AG4216" s="273" t="s">
        <v>1575</v>
      </c>
      <c r="AH4216" s="273" t="s">
        <v>1576</v>
      </c>
      <c r="AI4216" s="273" t="s">
        <v>123</v>
      </c>
      <c r="AJ4216" s="273" t="s">
        <v>200</v>
      </c>
      <c r="AK4216" s="273">
        <v>183320</v>
      </c>
      <c r="BV4216" s="336" t="s">
        <v>64</v>
      </c>
      <c r="BW4216" s="337" t="s">
        <v>63</v>
      </c>
      <c r="BX4216" s="337" t="s">
        <v>120</v>
      </c>
      <c r="BY4216" s="337" t="s">
        <v>120</v>
      </c>
      <c r="BZ4216" s="337" t="s">
        <v>86</v>
      </c>
      <c r="CA4216" s="337" t="s">
        <v>87</v>
      </c>
      <c r="CB4216" s="337" t="s">
        <v>179</v>
      </c>
      <c r="CC4216" s="337" t="s">
        <v>180</v>
      </c>
      <c r="CD4216" s="338">
        <v>1</v>
      </c>
      <c r="CE4216" s="335">
        <v>44958</v>
      </c>
      <c r="CF4216" s="337"/>
      <c r="CG4216" s="337" t="s">
        <v>181</v>
      </c>
      <c r="CH4216" s="337"/>
      <c r="CI4216" s="337" t="s">
        <v>181</v>
      </c>
      <c r="CJ4216" s="337" t="s">
        <v>687</v>
      </c>
      <c r="CK4216" s="337"/>
      <c r="CL4216" s="337"/>
      <c r="CM4216" s="337" t="s">
        <v>73</v>
      </c>
      <c r="CN4216" s="337">
        <v>3</v>
      </c>
    </row>
    <row r="4217" spans="4:92">
      <c r="D4217" s="273" t="s">
        <v>83</v>
      </c>
      <c r="E4217" s="273" t="s">
        <v>75</v>
      </c>
      <c r="F4217" s="273" t="s">
        <v>384</v>
      </c>
      <c r="G4217" s="273" t="s">
        <v>384</v>
      </c>
      <c r="H4217" s="274">
        <v>45170</v>
      </c>
      <c r="I4217" s="273">
        <v>13736</v>
      </c>
      <c r="J4217" s="273">
        <v>48</v>
      </c>
      <c r="K4217" s="273">
        <v>0</v>
      </c>
      <c r="L4217" s="273" t="s">
        <v>66</v>
      </c>
      <c r="N4217" s="273" t="s">
        <v>107</v>
      </c>
      <c r="W4217" s="273">
        <v>231989</v>
      </c>
      <c r="X4217" s="273" t="s">
        <v>64</v>
      </c>
      <c r="Y4217" s="273" t="s">
        <v>287</v>
      </c>
      <c r="Z4217" s="273" t="s">
        <v>325</v>
      </c>
      <c r="AA4217" s="273" t="s">
        <v>469</v>
      </c>
      <c r="AB4217" s="274">
        <v>45047</v>
      </c>
      <c r="AC4217" s="273">
        <v>12230</v>
      </c>
      <c r="AD4217" s="273">
        <v>68</v>
      </c>
      <c r="AE4217" s="273">
        <v>40.975499999999997</v>
      </c>
      <c r="AF4217" s="273" t="s">
        <v>90</v>
      </c>
      <c r="AG4217" s="273" t="s">
        <v>1577</v>
      </c>
      <c r="AH4217" s="273" t="s">
        <v>1578</v>
      </c>
      <c r="AI4217" s="273" t="s">
        <v>123</v>
      </c>
      <c r="AJ4217" s="273" t="s">
        <v>200</v>
      </c>
      <c r="AK4217" s="273">
        <v>183326</v>
      </c>
      <c r="BV4217" s="279" t="s">
        <v>64</v>
      </c>
      <c r="BW4217" s="280" t="s">
        <v>63</v>
      </c>
      <c r="BX4217" s="280" t="s">
        <v>120</v>
      </c>
      <c r="BY4217" s="280" t="s">
        <v>120</v>
      </c>
      <c r="BZ4217" s="280" t="s">
        <v>138</v>
      </c>
      <c r="CA4217" s="280" t="s">
        <v>139</v>
      </c>
      <c r="CB4217" s="280" t="s">
        <v>190</v>
      </c>
      <c r="CC4217" s="280" t="s">
        <v>191</v>
      </c>
      <c r="CD4217" s="281">
        <v>8</v>
      </c>
      <c r="CE4217" s="277">
        <v>44958</v>
      </c>
      <c r="CF4217" s="280">
        <v>0</v>
      </c>
      <c r="CG4217" s="280" t="s">
        <v>80</v>
      </c>
      <c r="CH4217" s="280">
        <v>0</v>
      </c>
      <c r="CI4217" s="280" t="s">
        <v>80</v>
      </c>
      <c r="CJ4217" s="280"/>
      <c r="CK4217" s="280"/>
      <c r="CL4217" s="280"/>
      <c r="CM4217" s="280" t="s">
        <v>73</v>
      </c>
      <c r="CN4217" s="280">
        <v>3</v>
      </c>
    </row>
    <row r="4218" spans="4:92">
      <c r="D4218" s="273" t="s">
        <v>83</v>
      </c>
      <c r="E4218" s="273" t="s">
        <v>75</v>
      </c>
      <c r="F4218" s="273" t="s">
        <v>384</v>
      </c>
      <c r="G4218" s="273" t="s">
        <v>384</v>
      </c>
      <c r="H4218" s="274">
        <v>45170</v>
      </c>
      <c r="I4218" s="273">
        <v>13736</v>
      </c>
      <c r="J4218" s="273">
        <v>48</v>
      </c>
      <c r="K4218" s="273">
        <v>270400</v>
      </c>
      <c r="L4218" s="273" t="s">
        <v>66</v>
      </c>
      <c r="M4218" s="273">
        <v>41606.797312499999</v>
      </c>
      <c r="N4218" s="273" t="s">
        <v>115</v>
      </c>
      <c r="W4218" s="273">
        <v>231988</v>
      </c>
      <c r="X4218" s="273" t="s">
        <v>64</v>
      </c>
      <c r="Y4218" s="273" t="s">
        <v>287</v>
      </c>
      <c r="Z4218" s="273" t="s">
        <v>325</v>
      </c>
      <c r="AA4218" s="273" t="s">
        <v>469</v>
      </c>
      <c r="AB4218" s="274">
        <v>45047</v>
      </c>
      <c r="AC4218" s="273">
        <v>12230</v>
      </c>
      <c r="AD4218" s="273">
        <v>68</v>
      </c>
      <c r="AE4218" s="273">
        <v>5.5720000000000001</v>
      </c>
      <c r="AF4218" s="273" t="s">
        <v>90</v>
      </c>
      <c r="AG4218" s="273" t="s">
        <v>1579</v>
      </c>
      <c r="AH4218" s="273" t="s">
        <v>1580</v>
      </c>
      <c r="AI4218" s="273" t="s">
        <v>123</v>
      </c>
      <c r="AJ4218" s="273" t="s">
        <v>200</v>
      </c>
      <c r="AK4218" s="273">
        <v>183332</v>
      </c>
      <c r="BV4218" s="336" t="s">
        <v>64</v>
      </c>
      <c r="BW4218" s="337" t="s">
        <v>63</v>
      </c>
      <c r="BX4218" s="337" t="s">
        <v>120</v>
      </c>
      <c r="BY4218" s="337" t="s">
        <v>120</v>
      </c>
      <c r="BZ4218" s="337" t="s">
        <v>86</v>
      </c>
      <c r="CA4218" s="337" t="s">
        <v>87</v>
      </c>
      <c r="CB4218" s="337" t="s">
        <v>217</v>
      </c>
      <c r="CC4218" s="337" t="s">
        <v>218</v>
      </c>
      <c r="CD4218" s="338">
        <v>2</v>
      </c>
      <c r="CE4218" s="335">
        <v>44958</v>
      </c>
      <c r="CF4218" s="337"/>
      <c r="CG4218" s="337" t="s">
        <v>181</v>
      </c>
      <c r="CH4218" s="337"/>
      <c r="CI4218" s="337" t="s">
        <v>181</v>
      </c>
      <c r="CJ4218" s="337" t="s">
        <v>589</v>
      </c>
      <c r="CK4218" s="337"/>
      <c r="CL4218" s="337"/>
      <c r="CM4218" s="337" t="s">
        <v>73</v>
      </c>
      <c r="CN4218" s="337">
        <v>3</v>
      </c>
    </row>
    <row r="4219" spans="4:92">
      <c r="D4219" s="273" t="s">
        <v>83</v>
      </c>
      <c r="E4219" s="273" t="s">
        <v>75</v>
      </c>
      <c r="F4219" s="273" t="s">
        <v>384</v>
      </c>
      <c r="G4219" s="273" t="s">
        <v>384</v>
      </c>
      <c r="H4219" s="274">
        <v>45200</v>
      </c>
      <c r="I4219" s="273">
        <v>14071</v>
      </c>
      <c r="J4219" s="273">
        <v>48</v>
      </c>
      <c r="K4219" s="273">
        <v>6664</v>
      </c>
      <c r="L4219" s="273" t="s">
        <v>66</v>
      </c>
      <c r="M4219" s="273">
        <v>0</v>
      </c>
      <c r="N4219" s="273" t="s">
        <v>1010</v>
      </c>
      <c r="O4219" s="273">
        <v>0</v>
      </c>
      <c r="P4219" s="273" t="s">
        <v>1011</v>
      </c>
      <c r="Q4219" s="273" t="s">
        <v>1188</v>
      </c>
      <c r="R4219" s="273" t="s">
        <v>1342</v>
      </c>
      <c r="U4219" s="273" t="s">
        <v>73</v>
      </c>
      <c r="V4219" s="273" t="s">
        <v>1508</v>
      </c>
      <c r="W4219" s="273">
        <v>250007</v>
      </c>
      <c r="X4219" s="273" t="s">
        <v>64</v>
      </c>
      <c r="Y4219" s="273" t="s">
        <v>287</v>
      </c>
      <c r="Z4219" s="273" t="s">
        <v>325</v>
      </c>
      <c r="AA4219" s="273" t="s">
        <v>469</v>
      </c>
      <c r="AB4219" s="274">
        <v>45047</v>
      </c>
      <c r="AC4219" s="273">
        <v>12230</v>
      </c>
      <c r="AD4219" s="273">
        <v>68</v>
      </c>
      <c r="AE4219" s="273">
        <v>0.43099999999999999</v>
      </c>
      <c r="AF4219" s="273" t="s">
        <v>90</v>
      </c>
      <c r="AG4219" s="273" t="s">
        <v>1582</v>
      </c>
      <c r="AH4219" s="273" t="s">
        <v>1583</v>
      </c>
      <c r="AI4219" s="273" t="s">
        <v>123</v>
      </c>
      <c r="AJ4219" s="273" t="s">
        <v>200</v>
      </c>
      <c r="AK4219" s="273">
        <v>183338</v>
      </c>
      <c r="BV4219" s="279" t="s">
        <v>64</v>
      </c>
      <c r="BW4219" s="280" t="s">
        <v>63</v>
      </c>
      <c r="BX4219" s="280" t="s">
        <v>120</v>
      </c>
      <c r="BY4219" s="280" t="s">
        <v>120</v>
      </c>
      <c r="BZ4219" s="280" t="s">
        <v>204</v>
      </c>
      <c r="CA4219" s="280" t="s">
        <v>205</v>
      </c>
      <c r="CB4219" s="280" t="s">
        <v>206</v>
      </c>
      <c r="CC4219" s="280" t="s">
        <v>207</v>
      </c>
      <c r="CD4219" s="281">
        <v>0</v>
      </c>
      <c r="CE4219" s="277">
        <v>44958</v>
      </c>
      <c r="CF4219" s="280"/>
      <c r="CG4219" s="280" t="s">
        <v>181</v>
      </c>
      <c r="CH4219" s="280"/>
      <c r="CI4219" s="280" t="s">
        <v>208</v>
      </c>
      <c r="CJ4219" s="280" t="s">
        <v>209</v>
      </c>
      <c r="CK4219" s="280"/>
      <c r="CL4219" s="280"/>
      <c r="CM4219" s="280" t="s">
        <v>73</v>
      </c>
      <c r="CN4219" s="280">
        <v>3</v>
      </c>
    </row>
    <row r="4220" spans="4:92">
      <c r="D4220" s="273" t="s">
        <v>83</v>
      </c>
      <c r="E4220" s="273" t="s">
        <v>75</v>
      </c>
      <c r="F4220" s="273" t="s">
        <v>384</v>
      </c>
      <c r="G4220" s="273" t="s">
        <v>384</v>
      </c>
      <c r="H4220" s="274">
        <v>45200</v>
      </c>
      <c r="I4220" s="273">
        <v>14071</v>
      </c>
      <c r="J4220" s="273">
        <v>48</v>
      </c>
      <c r="K4220" s="273">
        <v>0</v>
      </c>
      <c r="L4220" s="273" t="s">
        <v>66</v>
      </c>
      <c r="N4220" s="273" t="s">
        <v>107</v>
      </c>
      <c r="W4220" s="273">
        <v>250006</v>
      </c>
      <c r="X4220" s="273" t="s">
        <v>64</v>
      </c>
      <c r="Y4220" s="273" t="s">
        <v>287</v>
      </c>
      <c r="Z4220" s="273" t="s">
        <v>325</v>
      </c>
      <c r="AA4220" s="273" t="s">
        <v>469</v>
      </c>
      <c r="AB4220" s="274">
        <v>45047</v>
      </c>
      <c r="AC4220" s="273">
        <v>12230</v>
      </c>
      <c r="AD4220" s="273">
        <v>68</v>
      </c>
      <c r="AE4220" s="273">
        <v>1.0999999999999999E-2</v>
      </c>
      <c r="AF4220" s="273" t="s">
        <v>90</v>
      </c>
      <c r="AG4220" s="273" t="s">
        <v>2006</v>
      </c>
      <c r="AH4220" s="273" t="s">
        <v>2007</v>
      </c>
      <c r="AI4220" s="273" t="s">
        <v>123</v>
      </c>
      <c r="AJ4220" s="273" t="s">
        <v>200</v>
      </c>
      <c r="AK4220" s="273">
        <v>183344</v>
      </c>
      <c r="BV4220" s="336" t="s">
        <v>83</v>
      </c>
      <c r="BW4220" s="337" t="s">
        <v>63</v>
      </c>
      <c r="BX4220" s="337" t="s">
        <v>172</v>
      </c>
      <c r="BY4220" s="337" t="s">
        <v>184</v>
      </c>
      <c r="BZ4220" s="337" t="s">
        <v>86</v>
      </c>
      <c r="CA4220" s="337" t="s">
        <v>87</v>
      </c>
      <c r="CB4220" s="337" t="s">
        <v>225</v>
      </c>
      <c r="CC4220" s="337" t="s">
        <v>226</v>
      </c>
      <c r="CD4220" s="338">
        <v>5</v>
      </c>
      <c r="CE4220" s="335">
        <v>45231</v>
      </c>
      <c r="CF4220" s="337">
        <v>0</v>
      </c>
      <c r="CG4220" s="337" t="s">
        <v>90</v>
      </c>
      <c r="CH4220" s="337">
        <v>0</v>
      </c>
      <c r="CI4220" s="337" t="s">
        <v>80</v>
      </c>
      <c r="CJ4220" s="337"/>
      <c r="CK4220" s="337"/>
      <c r="CL4220" s="337"/>
      <c r="CM4220" s="337" t="s">
        <v>73</v>
      </c>
      <c r="CN4220" s="337">
        <v>3</v>
      </c>
    </row>
    <row r="4221" spans="4:92">
      <c r="D4221" s="273" t="s">
        <v>83</v>
      </c>
      <c r="E4221" s="273" t="s">
        <v>75</v>
      </c>
      <c r="F4221" s="273" t="s">
        <v>384</v>
      </c>
      <c r="G4221" s="273" t="s">
        <v>384</v>
      </c>
      <c r="H4221" s="274">
        <v>45200</v>
      </c>
      <c r="I4221" s="273">
        <v>14071</v>
      </c>
      <c r="J4221" s="273">
        <v>48</v>
      </c>
      <c r="K4221" s="273">
        <v>176480</v>
      </c>
      <c r="L4221" s="273" t="s">
        <v>66</v>
      </c>
      <c r="M4221" s="273">
        <v>21153.9035625</v>
      </c>
      <c r="N4221" s="273" t="s">
        <v>115</v>
      </c>
      <c r="W4221" s="273">
        <v>250005</v>
      </c>
      <c r="X4221" s="273" t="s">
        <v>64</v>
      </c>
      <c r="Y4221" s="273" t="s">
        <v>287</v>
      </c>
      <c r="Z4221" s="273" t="s">
        <v>325</v>
      </c>
      <c r="AA4221" s="273" t="s">
        <v>469</v>
      </c>
      <c r="AB4221" s="274">
        <v>45047</v>
      </c>
      <c r="AC4221" s="273">
        <v>12230</v>
      </c>
      <c r="AD4221" s="273">
        <v>68</v>
      </c>
      <c r="AE4221" s="273">
        <v>7.0000000000000001E-3</v>
      </c>
      <c r="AF4221" s="273" t="s">
        <v>90</v>
      </c>
      <c r="AG4221" s="273" t="s">
        <v>1721</v>
      </c>
      <c r="AH4221" s="273" t="s">
        <v>1283</v>
      </c>
      <c r="AI4221" s="273" t="s">
        <v>123</v>
      </c>
      <c r="AJ4221" s="273" t="s">
        <v>200</v>
      </c>
      <c r="AK4221" s="273">
        <v>183350</v>
      </c>
      <c r="BV4221" s="279" t="s">
        <v>83</v>
      </c>
      <c r="BW4221" s="280" t="s">
        <v>63</v>
      </c>
      <c r="BX4221" s="280" t="s">
        <v>172</v>
      </c>
      <c r="BY4221" s="280" t="s">
        <v>184</v>
      </c>
      <c r="BZ4221" s="280" t="s">
        <v>204</v>
      </c>
      <c r="CA4221" s="280" t="s">
        <v>205</v>
      </c>
      <c r="CB4221" s="280" t="s">
        <v>206</v>
      </c>
      <c r="CC4221" s="280" t="s">
        <v>207</v>
      </c>
      <c r="CD4221" s="281">
        <v>0</v>
      </c>
      <c r="CE4221" s="277">
        <v>45231</v>
      </c>
      <c r="CF4221" s="280"/>
      <c r="CG4221" s="280" t="s">
        <v>181</v>
      </c>
      <c r="CH4221" s="280"/>
      <c r="CI4221" s="280" t="s">
        <v>208</v>
      </c>
      <c r="CJ4221" s="280" t="s">
        <v>209</v>
      </c>
      <c r="CK4221" s="280"/>
      <c r="CL4221" s="280"/>
      <c r="CM4221" s="280" t="s">
        <v>73</v>
      </c>
      <c r="CN4221" s="280">
        <v>3</v>
      </c>
    </row>
    <row r="4222" spans="4:92">
      <c r="D4222" s="273" t="s">
        <v>83</v>
      </c>
      <c r="E4222" s="273" t="s">
        <v>75</v>
      </c>
      <c r="F4222" s="273" t="s">
        <v>384</v>
      </c>
      <c r="G4222" s="273" t="s">
        <v>384</v>
      </c>
      <c r="H4222" s="274">
        <v>45231</v>
      </c>
      <c r="I4222" s="273">
        <v>14439</v>
      </c>
      <c r="J4222" s="273">
        <v>48</v>
      </c>
      <c r="K4222" s="273">
        <v>5980.12</v>
      </c>
      <c r="L4222" s="273" t="s">
        <v>66</v>
      </c>
      <c r="M4222" s="273">
        <v>0</v>
      </c>
      <c r="N4222" s="273" t="s">
        <v>1010</v>
      </c>
      <c r="O4222" s="273">
        <v>0</v>
      </c>
      <c r="P4222" s="273" t="s">
        <v>1011</v>
      </c>
      <c r="Q4222" s="273" t="s">
        <v>1188</v>
      </c>
      <c r="R4222" s="273" t="s">
        <v>1342</v>
      </c>
      <c r="U4222" s="273" t="s">
        <v>73</v>
      </c>
      <c r="V4222" s="273" t="s">
        <v>1508</v>
      </c>
      <c r="W4222" s="273">
        <v>268891</v>
      </c>
      <c r="X4222" s="273" t="s">
        <v>64</v>
      </c>
      <c r="Y4222" s="273" t="s">
        <v>287</v>
      </c>
      <c r="Z4222" s="273" t="s">
        <v>325</v>
      </c>
      <c r="AA4222" s="273" t="s">
        <v>469</v>
      </c>
      <c r="AB4222" s="274">
        <v>45047</v>
      </c>
      <c r="AC4222" s="273">
        <v>12230</v>
      </c>
      <c r="AD4222" s="273">
        <v>68</v>
      </c>
      <c r="AE4222" s="273">
        <v>0.12</v>
      </c>
      <c r="AF4222" s="273" t="s">
        <v>90</v>
      </c>
      <c r="AG4222" s="273" t="s">
        <v>1584</v>
      </c>
      <c r="AH4222" s="273" t="s">
        <v>1286</v>
      </c>
      <c r="AI4222" s="273" t="s">
        <v>123</v>
      </c>
      <c r="AJ4222" s="273" t="s">
        <v>1245</v>
      </c>
      <c r="AK4222" s="273">
        <v>183356</v>
      </c>
      <c r="BV4222" s="336" t="s">
        <v>83</v>
      </c>
      <c r="BW4222" s="337" t="s">
        <v>63</v>
      </c>
      <c r="BX4222" s="337" t="s">
        <v>172</v>
      </c>
      <c r="BY4222" s="337" t="s">
        <v>184</v>
      </c>
      <c r="BZ4222" s="337" t="s">
        <v>86</v>
      </c>
      <c r="CA4222" s="337" t="s">
        <v>87</v>
      </c>
      <c r="CB4222" s="337" t="s">
        <v>217</v>
      </c>
      <c r="CC4222" s="337" t="s">
        <v>218</v>
      </c>
      <c r="CD4222" s="338">
        <v>2</v>
      </c>
      <c r="CE4222" s="335">
        <v>45231</v>
      </c>
      <c r="CF4222" s="337"/>
      <c r="CG4222" s="337" t="s">
        <v>181</v>
      </c>
      <c r="CH4222" s="337"/>
      <c r="CI4222" s="337" t="s">
        <v>181</v>
      </c>
      <c r="CJ4222" s="337" t="s">
        <v>1022</v>
      </c>
      <c r="CK4222" s="337"/>
      <c r="CL4222" s="337"/>
      <c r="CM4222" s="337" t="s">
        <v>73</v>
      </c>
      <c r="CN4222" s="337">
        <v>3</v>
      </c>
    </row>
    <row r="4223" spans="4:92">
      <c r="D4223" s="273" t="s">
        <v>83</v>
      </c>
      <c r="E4223" s="273" t="s">
        <v>75</v>
      </c>
      <c r="F4223" s="273" t="s">
        <v>384</v>
      </c>
      <c r="G4223" s="273" t="s">
        <v>384</v>
      </c>
      <c r="H4223" s="274">
        <v>45231</v>
      </c>
      <c r="I4223" s="273">
        <v>14439</v>
      </c>
      <c r="J4223" s="273">
        <v>48</v>
      </c>
      <c r="K4223" s="273">
        <v>0</v>
      </c>
      <c r="L4223" s="273" t="s">
        <v>66</v>
      </c>
      <c r="N4223" s="273" t="s">
        <v>107</v>
      </c>
      <c r="W4223" s="273">
        <v>268890</v>
      </c>
      <c r="X4223" s="273" t="s">
        <v>64</v>
      </c>
      <c r="Y4223" s="273" t="s">
        <v>287</v>
      </c>
      <c r="Z4223" s="273" t="s">
        <v>325</v>
      </c>
      <c r="AA4223" s="273" t="s">
        <v>469</v>
      </c>
      <c r="AB4223" s="274">
        <v>45047</v>
      </c>
      <c r="AC4223" s="273">
        <v>12231</v>
      </c>
      <c r="AD4223" s="273">
        <v>68</v>
      </c>
      <c r="AK4223" s="273">
        <v>336457</v>
      </c>
      <c r="BV4223" s="279" t="s">
        <v>83</v>
      </c>
      <c r="BW4223" s="280" t="s">
        <v>63</v>
      </c>
      <c r="BX4223" s="280" t="s">
        <v>172</v>
      </c>
      <c r="BY4223" s="280" t="s">
        <v>184</v>
      </c>
      <c r="BZ4223" s="280" t="s">
        <v>138</v>
      </c>
      <c r="CA4223" s="280" t="s">
        <v>139</v>
      </c>
      <c r="CB4223" s="280" t="s">
        <v>190</v>
      </c>
      <c r="CC4223" s="280" t="s">
        <v>191</v>
      </c>
      <c r="CD4223" s="281">
        <v>8</v>
      </c>
      <c r="CE4223" s="277">
        <v>45231</v>
      </c>
      <c r="CF4223" s="280">
        <v>0</v>
      </c>
      <c r="CG4223" s="280" t="s">
        <v>90</v>
      </c>
      <c r="CH4223" s="280">
        <v>0</v>
      </c>
      <c r="CI4223" s="280" t="s">
        <v>80</v>
      </c>
      <c r="CJ4223" s="280"/>
      <c r="CK4223" s="280"/>
      <c r="CL4223" s="280"/>
      <c r="CM4223" s="280" t="s">
        <v>73</v>
      </c>
      <c r="CN4223" s="280">
        <v>3</v>
      </c>
    </row>
    <row r="4224" spans="4:92">
      <c r="D4224" s="273" t="s">
        <v>83</v>
      </c>
      <c r="E4224" s="273" t="s">
        <v>75</v>
      </c>
      <c r="F4224" s="273" t="s">
        <v>384</v>
      </c>
      <c r="G4224" s="273" t="s">
        <v>384</v>
      </c>
      <c r="H4224" s="274">
        <v>45231</v>
      </c>
      <c r="I4224" s="273">
        <v>14439</v>
      </c>
      <c r="J4224" s="273">
        <v>48</v>
      </c>
      <c r="K4224" s="273">
        <v>186960</v>
      </c>
      <c r="L4224" s="273" t="s">
        <v>66</v>
      </c>
      <c r="M4224" s="273">
        <v>21945.852500000001</v>
      </c>
      <c r="N4224" s="273" t="s">
        <v>115</v>
      </c>
      <c r="W4224" s="273">
        <v>268889</v>
      </c>
      <c r="X4224" s="273" t="s">
        <v>64</v>
      </c>
      <c r="Y4224" s="273" t="s">
        <v>287</v>
      </c>
      <c r="Z4224" s="273" t="s">
        <v>325</v>
      </c>
      <c r="AA4224" s="273" t="s">
        <v>469</v>
      </c>
      <c r="AB4224" s="274">
        <v>45078</v>
      </c>
      <c r="AC4224" s="273">
        <v>12499</v>
      </c>
      <c r="AD4224" s="273">
        <v>68</v>
      </c>
      <c r="AE4224" s="273">
        <v>1.643</v>
      </c>
      <c r="AF4224" s="273" t="s">
        <v>90</v>
      </c>
      <c r="AG4224" s="273" t="s">
        <v>1723</v>
      </c>
      <c r="AH4224" s="273" t="s">
        <v>2008</v>
      </c>
      <c r="AI4224" s="273" t="s">
        <v>123</v>
      </c>
      <c r="AJ4224" s="273" t="s">
        <v>200</v>
      </c>
      <c r="AK4224" s="273">
        <v>188296</v>
      </c>
      <c r="BV4224" s="336" t="s">
        <v>83</v>
      </c>
      <c r="BW4224" s="337" t="s">
        <v>63</v>
      </c>
      <c r="BX4224" s="337" t="s">
        <v>172</v>
      </c>
      <c r="BY4224" s="337" t="s">
        <v>184</v>
      </c>
      <c r="BZ4224" s="337" t="s">
        <v>86</v>
      </c>
      <c r="CA4224" s="337" t="s">
        <v>87</v>
      </c>
      <c r="CB4224" s="337" t="s">
        <v>179</v>
      </c>
      <c r="CC4224" s="337" t="s">
        <v>180</v>
      </c>
      <c r="CD4224" s="338">
        <v>1</v>
      </c>
      <c r="CE4224" s="335">
        <v>45231</v>
      </c>
      <c r="CF4224" s="337"/>
      <c r="CG4224" s="337" t="s">
        <v>181</v>
      </c>
      <c r="CH4224" s="337"/>
      <c r="CI4224" s="337" t="s">
        <v>181</v>
      </c>
      <c r="CJ4224" s="337" t="s">
        <v>1266</v>
      </c>
      <c r="CK4224" s="337"/>
      <c r="CL4224" s="337"/>
      <c r="CM4224" s="337" t="s">
        <v>73</v>
      </c>
      <c r="CN4224" s="337">
        <v>3</v>
      </c>
    </row>
    <row r="4225" spans="4:92">
      <c r="D4225" s="273" t="s">
        <v>83</v>
      </c>
      <c r="E4225" s="273" t="s">
        <v>75</v>
      </c>
      <c r="F4225" s="273" t="s">
        <v>384</v>
      </c>
      <c r="G4225" s="273" t="s">
        <v>384</v>
      </c>
      <c r="H4225" s="274">
        <v>45261</v>
      </c>
      <c r="I4225" s="273">
        <v>16915</v>
      </c>
      <c r="J4225" s="273">
        <v>48</v>
      </c>
      <c r="K4225" s="273">
        <v>4497.8500000000004</v>
      </c>
      <c r="L4225" s="273" t="s">
        <v>66</v>
      </c>
      <c r="M4225" s="273">
        <v>0</v>
      </c>
      <c r="N4225" s="273" t="s">
        <v>1010</v>
      </c>
      <c r="O4225" s="273">
        <v>0</v>
      </c>
      <c r="P4225" s="273" t="s">
        <v>1011</v>
      </c>
      <c r="Q4225" s="273" t="s">
        <v>1188</v>
      </c>
      <c r="R4225" s="273" t="s">
        <v>1342</v>
      </c>
      <c r="U4225" s="273" t="s">
        <v>73</v>
      </c>
      <c r="V4225" s="273" t="s">
        <v>1508</v>
      </c>
      <c r="W4225" s="273">
        <v>311271</v>
      </c>
      <c r="X4225" s="273" t="s">
        <v>64</v>
      </c>
      <c r="Y4225" s="273" t="s">
        <v>287</v>
      </c>
      <c r="Z4225" s="273" t="s">
        <v>325</v>
      </c>
      <c r="AA4225" s="273" t="s">
        <v>469</v>
      </c>
      <c r="AB4225" s="274">
        <v>45078</v>
      </c>
      <c r="AC4225" s="273">
        <v>12499</v>
      </c>
      <c r="AD4225" s="273">
        <v>68</v>
      </c>
      <c r="AE4225" s="273">
        <v>0.71299999999999997</v>
      </c>
      <c r="AF4225" s="273" t="s">
        <v>90</v>
      </c>
      <c r="AG4225" s="273" t="s">
        <v>1272</v>
      </c>
      <c r="AH4225" s="273" t="s">
        <v>1273</v>
      </c>
      <c r="AI4225" s="273" t="s">
        <v>199</v>
      </c>
      <c r="AJ4225" s="273" t="s">
        <v>1245</v>
      </c>
      <c r="AK4225" s="273">
        <v>196427</v>
      </c>
      <c r="BV4225" s="279" t="s">
        <v>83</v>
      </c>
      <c r="BW4225" s="280" t="s">
        <v>63</v>
      </c>
      <c r="BX4225" s="280" t="s">
        <v>172</v>
      </c>
      <c r="BY4225" s="280" t="s">
        <v>184</v>
      </c>
      <c r="BZ4225" s="280" t="s">
        <v>167</v>
      </c>
      <c r="CA4225" s="280" t="s">
        <v>168</v>
      </c>
      <c r="CB4225" s="280" t="s">
        <v>319</v>
      </c>
      <c r="CC4225" s="280" t="s">
        <v>320</v>
      </c>
      <c r="CD4225" s="281">
        <v>15</v>
      </c>
      <c r="CE4225" s="277">
        <v>45231</v>
      </c>
      <c r="CF4225" s="280">
        <v>0</v>
      </c>
      <c r="CG4225" s="280" t="s">
        <v>90</v>
      </c>
      <c r="CH4225" s="280">
        <v>0</v>
      </c>
      <c r="CI4225" s="280" t="s">
        <v>80</v>
      </c>
      <c r="CJ4225" s="280"/>
      <c r="CK4225" s="280"/>
      <c r="CL4225" s="280"/>
      <c r="CM4225" s="280" t="s">
        <v>73</v>
      </c>
      <c r="CN4225" s="280">
        <v>3</v>
      </c>
    </row>
    <row r="4226" spans="4:92">
      <c r="D4226" s="273" t="s">
        <v>83</v>
      </c>
      <c r="E4226" s="273" t="s">
        <v>75</v>
      </c>
      <c r="F4226" s="273" t="s">
        <v>384</v>
      </c>
      <c r="G4226" s="273" t="s">
        <v>384</v>
      </c>
      <c r="H4226" s="274">
        <v>45261</v>
      </c>
      <c r="I4226" s="273">
        <v>16915</v>
      </c>
      <c r="J4226" s="273">
        <v>48</v>
      </c>
      <c r="K4226" s="273">
        <v>0</v>
      </c>
      <c r="L4226" s="273" t="s">
        <v>66</v>
      </c>
      <c r="N4226" s="273" t="s">
        <v>107</v>
      </c>
      <c r="W4226" s="273">
        <v>311270</v>
      </c>
      <c r="X4226" s="273" t="s">
        <v>64</v>
      </c>
      <c r="Y4226" s="273" t="s">
        <v>287</v>
      </c>
      <c r="Z4226" s="273" t="s">
        <v>325</v>
      </c>
      <c r="AA4226" s="273" t="s">
        <v>469</v>
      </c>
      <c r="AB4226" s="274">
        <v>45231</v>
      </c>
      <c r="AC4226" s="273">
        <v>14473</v>
      </c>
      <c r="AD4226" s="273">
        <v>68</v>
      </c>
      <c r="AE4226" s="273">
        <v>4.7E-2</v>
      </c>
      <c r="AF4226" s="273" t="s">
        <v>90</v>
      </c>
      <c r="AG4226" s="273" t="s">
        <v>1567</v>
      </c>
      <c r="AH4226" s="273" t="s">
        <v>1568</v>
      </c>
      <c r="AI4226" s="273" t="s">
        <v>199</v>
      </c>
      <c r="AJ4226" s="273" t="s">
        <v>1245</v>
      </c>
      <c r="AK4226" s="273">
        <v>275285</v>
      </c>
      <c r="BV4226" s="336" t="s">
        <v>83</v>
      </c>
      <c r="BW4226" s="337" t="s">
        <v>63</v>
      </c>
      <c r="BX4226" s="337" t="s">
        <v>172</v>
      </c>
      <c r="BY4226" s="337" t="s">
        <v>184</v>
      </c>
      <c r="BZ4226" s="337" t="s">
        <v>167</v>
      </c>
      <c r="CA4226" s="337" t="s">
        <v>168</v>
      </c>
      <c r="CB4226" s="337" t="s">
        <v>313</v>
      </c>
      <c r="CC4226" s="337" t="s">
        <v>314</v>
      </c>
      <c r="CD4226" s="338">
        <v>14</v>
      </c>
      <c r="CE4226" s="335">
        <v>45231</v>
      </c>
      <c r="CF4226" s="337">
        <v>0</v>
      </c>
      <c r="CG4226" s="337" t="s">
        <v>90</v>
      </c>
      <c r="CH4226" s="337">
        <v>0</v>
      </c>
      <c r="CI4226" s="337" t="s">
        <v>80</v>
      </c>
      <c r="CJ4226" s="337"/>
      <c r="CK4226" s="337"/>
      <c r="CL4226" s="337"/>
      <c r="CM4226" s="337" t="s">
        <v>73</v>
      </c>
      <c r="CN4226" s="337">
        <v>3</v>
      </c>
    </row>
    <row r="4227" spans="4:92">
      <c r="D4227" s="273" t="s">
        <v>83</v>
      </c>
      <c r="E4227" s="273" t="s">
        <v>75</v>
      </c>
      <c r="F4227" s="273" t="s">
        <v>384</v>
      </c>
      <c r="G4227" s="273" t="s">
        <v>384</v>
      </c>
      <c r="H4227" s="274">
        <v>45261</v>
      </c>
      <c r="I4227" s="273">
        <v>16915</v>
      </c>
      <c r="J4227" s="273">
        <v>48</v>
      </c>
      <c r="K4227" s="273">
        <v>222400</v>
      </c>
      <c r="L4227" s="273" t="s">
        <v>66</v>
      </c>
      <c r="M4227" s="273">
        <v>27754.5556875</v>
      </c>
      <c r="N4227" s="273" t="s">
        <v>115</v>
      </c>
      <c r="W4227" s="273">
        <v>311269</v>
      </c>
      <c r="X4227" s="273" t="s">
        <v>64</v>
      </c>
      <c r="Y4227" s="273" t="s">
        <v>287</v>
      </c>
      <c r="Z4227" s="273" t="s">
        <v>325</v>
      </c>
      <c r="AA4227" s="273" t="s">
        <v>469</v>
      </c>
      <c r="AB4227" s="274">
        <v>45231</v>
      </c>
      <c r="AC4227" s="273">
        <v>14473</v>
      </c>
      <c r="AD4227" s="273">
        <v>68</v>
      </c>
      <c r="AE4227" s="273">
        <v>0.376</v>
      </c>
      <c r="AF4227" s="273" t="s">
        <v>90</v>
      </c>
      <c r="AG4227" s="273" t="s">
        <v>1569</v>
      </c>
      <c r="AH4227" s="273" t="s">
        <v>1570</v>
      </c>
      <c r="AI4227" s="273" t="s">
        <v>199</v>
      </c>
      <c r="AJ4227" s="273" t="s">
        <v>1245</v>
      </c>
      <c r="AK4227" s="273">
        <v>275291</v>
      </c>
      <c r="BV4227" s="279" t="s">
        <v>83</v>
      </c>
      <c r="BW4227" s="280" t="s">
        <v>63</v>
      </c>
      <c r="BX4227" s="280" t="s">
        <v>172</v>
      </c>
      <c r="BY4227" s="280" t="s">
        <v>184</v>
      </c>
      <c r="BZ4227" s="280" t="s">
        <v>167</v>
      </c>
      <c r="CA4227" s="280" t="s">
        <v>168</v>
      </c>
      <c r="CB4227" s="280" t="s">
        <v>353</v>
      </c>
      <c r="CC4227" s="280" t="s">
        <v>354</v>
      </c>
      <c r="CD4227" s="281">
        <v>13</v>
      </c>
      <c r="CE4227" s="277">
        <v>45231</v>
      </c>
      <c r="CF4227" s="280">
        <v>0</v>
      </c>
      <c r="CG4227" s="280" t="s">
        <v>90</v>
      </c>
      <c r="CH4227" s="280">
        <v>0</v>
      </c>
      <c r="CI4227" s="280" t="s">
        <v>80</v>
      </c>
      <c r="CJ4227" s="280"/>
      <c r="CK4227" s="280"/>
      <c r="CL4227" s="280"/>
      <c r="CM4227" s="280" t="s">
        <v>73</v>
      </c>
      <c r="CN4227" s="280">
        <v>3</v>
      </c>
    </row>
    <row r="4228" spans="4:92">
      <c r="D4228" s="273" t="s">
        <v>83</v>
      </c>
      <c r="E4228" s="273" t="s">
        <v>75</v>
      </c>
      <c r="F4228" s="273" t="s">
        <v>357</v>
      </c>
      <c r="G4228" s="273" t="s">
        <v>616</v>
      </c>
      <c r="H4228" s="274">
        <v>44927</v>
      </c>
      <c r="I4228" s="273">
        <v>11177</v>
      </c>
      <c r="J4228" s="273">
        <v>700</v>
      </c>
      <c r="W4228" s="273">
        <v>138020</v>
      </c>
      <c r="X4228" s="273" t="s">
        <v>64</v>
      </c>
      <c r="Y4228" s="273" t="s">
        <v>287</v>
      </c>
      <c r="Z4228" s="273" t="s">
        <v>325</v>
      </c>
      <c r="AA4228" s="273" t="s">
        <v>469</v>
      </c>
      <c r="AB4228" s="274">
        <v>45231</v>
      </c>
      <c r="AC4228" s="273">
        <v>14473</v>
      </c>
      <c r="AD4228" s="273">
        <v>68</v>
      </c>
      <c r="AE4228" s="273">
        <v>1.2999999999999999E-2</v>
      </c>
      <c r="AF4228" s="273" t="s">
        <v>90</v>
      </c>
      <c r="AG4228" s="273" t="s">
        <v>1874</v>
      </c>
      <c r="AH4228" s="273" t="s">
        <v>1875</v>
      </c>
      <c r="AI4228" s="273" t="s">
        <v>199</v>
      </c>
      <c r="AJ4228" s="273" t="s">
        <v>1245</v>
      </c>
      <c r="AK4228" s="273">
        <v>275297</v>
      </c>
      <c r="BV4228" s="336" t="s">
        <v>83</v>
      </c>
      <c r="BW4228" s="337" t="s">
        <v>63</v>
      </c>
      <c r="BX4228" s="337" t="s">
        <v>172</v>
      </c>
      <c r="BY4228" s="337" t="s">
        <v>184</v>
      </c>
      <c r="BZ4228" s="337" t="s">
        <v>151</v>
      </c>
      <c r="CA4228" s="337" t="s">
        <v>152</v>
      </c>
      <c r="CB4228" s="337" t="s">
        <v>161</v>
      </c>
      <c r="CC4228" s="337" t="s">
        <v>162</v>
      </c>
      <c r="CD4228" s="338">
        <v>11</v>
      </c>
      <c r="CE4228" s="335">
        <v>45231</v>
      </c>
      <c r="CF4228" s="337">
        <v>0</v>
      </c>
      <c r="CG4228" s="337" t="s">
        <v>90</v>
      </c>
      <c r="CH4228" s="337">
        <v>0</v>
      </c>
      <c r="CI4228" s="337" t="s">
        <v>80</v>
      </c>
      <c r="CJ4228" s="337"/>
      <c r="CK4228" s="337"/>
      <c r="CL4228" s="337"/>
      <c r="CM4228" s="337" t="s">
        <v>73</v>
      </c>
      <c r="CN4228" s="337">
        <v>3</v>
      </c>
    </row>
    <row r="4229" spans="4:92">
      <c r="D4229" s="273" t="s">
        <v>83</v>
      </c>
      <c r="E4229" s="273" t="s">
        <v>75</v>
      </c>
      <c r="F4229" s="273" t="s">
        <v>357</v>
      </c>
      <c r="G4229" s="273" t="s">
        <v>616</v>
      </c>
      <c r="H4229" s="274">
        <v>44927</v>
      </c>
      <c r="I4229" s="273">
        <v>11177</v>
      </c>
      <c r="J4229" s="273">
        <v>700</v>
      </c>
      <c r="K4229" s="273">
        <v>4201</v>
      </c>
      <c r="L4229" s="273" t="s">
        <v>66</v>
      </c>
      <c r="M4229" s="273">
        <v>605.82574999999997</v>
      </c>
      <c r="N4229" s="273" t="s">
        <v>115</v>
      </c>
      <c r="W4229" s="273">
        <v>138044</v>
      </c>
      <c r="X4229" s="273" t="s">
        <v>64</v>
      </c>
      <c r="Y4229" s="273" t="s">
        <v>287</v>
      </c>
      <c r="Z4229" s="273" t="s">
        <v>325</v>
      </c>
      <c r="AA4229" s="273" t="s">
        <v>469</v>
      </c>
      <c r="AB4229" s="274">
        <v>45231</v>
      </c>
      <c r="AC4229" s="273">
        <v>14473</v>
      </c>
      <c r="AD4229" s="273">
        <v>68</v>
      </c>
      <c r="AE4229" s="273">
        <v>2.3E-2</v>
      </c>
      <c r="AF4229" s="273" t="s">
        <v>90</v>
      </c>
      <c r="AG4229" s="273" t="s">
        <v>1794</v>
      </c>
      <c r="AH4229" s="273" t="s">
        <v>1795</v>
      </c>
      <c r="AI4229" s="273" t="s">
        <v>199</v>
      </c>
      <c r="AJ4229" s="273" t="s">
        <v>200</v>
      </c>
      <c r="AK4229" s="273">
        <v>275303</v>
      </c>
      <c r="BV4229" s="279" t="s">
        <v>83</v>
      </c>
      <c r="BW4229" s="280" t="s">
        <v>63</v>
      </c>
      <c r="BX4229" s="280" t="s">
        <v>172</v>
      </c>
      <c r="BY4229" s="280" t="s">
        <v>184</v>
      </c>
      <c r="BZ4229" s="280" t="s">
        <v>151</v>
      </c>
      <c r="CA4229" s="280" t="s">
        <v>152</v>
      </c>
      <c r="CB4229" s="280" t="s">
        <v>153</v>
      </c>
      <c r="CC4229" s="280" t="s">
        <v>154</v>
      </c>
      <c r="CD4229" s="281">
        <v>10</v>
      </c>
      <c r="CE4229" s="277">
        <v>45231</v>
      </c>
      <c r="CF4229" s="280">
        <v>0</v>
      </c>
      <c r="CG4229" s="280" t="s">
        <v>90</v>
      </c>
      <c r="CH4229" s="280">
        <v>0</v>
      </c>
      <c r="CI4229" s="280" t="s">
        <v>80</v>
      </c>
      <c r="CJ4229" s="280"/>
      <c r="CK4229" s="280"/>
      <c r="CL4229" s="280"/>
      <c r="CM4229" s="280" t="s">
        <v>73</v>
      </c>
      <c r="CN4229" s="280">
        <v>3</v>
      </c>
    </row>
    <row r="4230" spans="4:92">
      <c r="D4230" s="273" t="s">
        <v>83</v>
      </c>
      <c r="E4230" s="273" t="s">
        <v>75</v>
      </c>
      <c r="F4230" s="273" t="s">
        <v>357</v>
      </c>
      <c r="G4230" s="273" t="s">
        <v>616</v>
      </c>
      <c r="H4230" s="274">
        <v>44927</v>
      </c>
      <c r="I4230" s="273">
        <v>11177</v>
      </c>
      <c r="J4230" s="273">
        <v>700</v>
      </c>
      <c r="K4230" s="273">
        <v>0</v>
      </c>
      <c r="L4230" s="273" t="s">
        <v>66</v>
      </c>
      <c r="N4230" s="273" t="s">
        <v>107</v>
      </c>
      <c r="W4230" s="273">
        <v>138045</v>
      </c>
      <c r="X4230" s="273" t="s">
        <v>64</v>
      </c>
      <c r="Y4230" s="273" t="s">
        <v>287</v>
      </c>
      <c r="Z4230" s="273" t="s">
        <v>325</v>
      </c>
      <c r="AA4230" s="273" t="s">
        <v>469</v>
      </c>
      <c r="AB4230" s="274">
        <v>45231</v>
      </c>
      <c r="AC4230" s="273">
        <v>14473</v>
      </c>
      <c r="AD4230" s="273">
        <v>68</v>
      </c>
      <c r="AE4230" s="273">
        <v>6.3E-2</v>
      </c>
      <c r="AF4230" s="273" t="s">
        <v>90</v>
      </c>
      <c r="AG4230" s="273" t="s">
        <v>2009</v>
      </c>
      <c r="AH4230" s="273" t="s">
        <v>2010</v>
      </c>
      <c r="AI4230" s="273" t="s">
        <v>123</v>
      </c>
      <c r="AJ4230" s="273" t="s">
        <v>200</v>
      </c>
      <c r="AK4230" s="273">
        <v>275309</v>
      </c>
      <c r="BV4230" s="336" t="s">
        <v>83</v>
      </c>
      <c r="BW4230" s="337" t="s">
        <v>63</v>
      </c>
      <c r="BX4230" s="337" t="s">
        <v>172</v>
      </c>
      <c r="BY4230" s="337" t="s">
        <v>184</v>
      </c>
      <c r="BZ4230" s="337" t="s">
        <v>167</v>
      </c>
      <c r="CA4230" s="337" t="s">
        <v>168</v>
      </c>
      <c r="CB4230" s="337" t="s">
        <v>169</v>
      </c>
      <c r="CC4230" s="337" t="s">
        <v>170</v>
      </c>
      <c r="CD4230" s="338">
        <v>12</v>
      </c>
      <c r="CE4230" s="335">
        <v>45231</v>
      </c>
      <c r="CF4230" s="337">
        <v>0</v>
      </c>
      <c r="CG4230" s="337" t="s">
        <v>90</v>
      </c>
      <c r="CH4230" s="337">
        <v>0</v>
      </c>
      <c r="CI4230" s="337" t="s">
        <v>80</v>
      </c>
      <c r="CJ4230" s="337"/>
      <c r="CK4230" s="337"/>
      <c r="CL4230" s="337"/>
      <c r="CM4230" s="337" t="s">
        <v>73</v>
      </c>
      <c r="CN4230" s="337">
        <v>3</v>
      </c>
    </row>
    <row r="4231" spans="4:92">
      <c r="D4231" s="273" t="s">
        <v>83</v>
      </c>
      <c r="E4231" s="273" t="s">
        <v>75</v>
      </c>
      <c r="F4231" s="273" t="s">
        <v>357</v>
      </c>
      <c r="G4231" s="273" t="s">
        <v>616</v>
      </c>
      <c r="H4231" s="274">
        <v>44958</v>
      </c>
      <c r="I4231" s="273">
        <v>11339</v>
      </c>
      <c r="J4231" s="273">
        <v>700</v>
      </c>
      <c r="W4231" s="273">
        <v>142718</v>
      </c>
      <c r="X4231" s="273" t="s">
        <v>64</v>
      </c>
      <c r="Y4231" s="273" t="s">
        <v>287</v>
      </c>
      <c r="Z4231" s="273" t="s">
        <v>325</v>
      </c>
      <c r="AA4231" s="273" t="s">
        <v>469</v>
      </c>
      <c r="AB4231" s="274">
        <v>45231</v>
      </c>
      <c r="AC4231" s="273">
        <v>14473</v>
      </c>
      <c r="AD4231" s="273">
        <v>68</v>
      </c>
      <c r="AE4231" s="273">
        <v>2.0960000000000001</v>
      </c>
      <c r="AF4231" s="273" t="s">
        <v>90</v>
      </c>
      <c r="AG4231" s="273" t="s">
        <v>1573</v>
      </c>
      <c r="AH4231" s="273" t="s">
        <v>1574</v>
      </c>
      <c r="AI4231" s="273" t="s">
        <v>123</v>
      </c>
      <c r="AJ4231" s="273" t="s">
        <v>200</v>
      </c>
      <c r="AK4231" s="273">
        <v>275315</v>
      </c>
      <c r="BV4231" s="279" t="s">
        <v>64</v>
      </c>
      <c r="BW4231" s="280" t="s">
        <v>63</v>
      </c>
      <c r="BX4231" s="280" t="s">
        <v>120</v>
      </c>
      <c r="BY4231" s="280" t="s">
        <v>120</v>
      </c>
      <c r="BZ4231" s="280" t="s">
        <v>167</v>
      </c>
      <c r="CA4231" s="280" t="s">
        <v>168</v>
      </c>
      <c r="CB4231" s="280" t="s">
        <v>169</v>
      </c>
      <c r="CC4231" s="280" t="s">
        <v>170</v>
      </c>
      <c r="CD4231" s="281">
        <v>12</v>
      </c>
      <c r="CE4231" s="277">
        <v>45170</v>
      </c>
      <c r="CF4231" s="280">
        <v>0</v>
      </c>
      <c r="CG4231" s="280" t="s">
        <v>80</v>
      </c>
      <c r="CH4231" s="280">
        <v>0</v>
      </c>
      <c r="CI4231" s="280" t="s">
        <v>80</v>
      </c>
      <c r="CJ4231" s="280"/>
      <c r="CK4231" s="280"/>
      <c r="CL4231" s="280"/>
      <c r="CM4231" s="280" t="s">
        <v>73</v>
      </c>
      <c r="CN4231" s="280">
        <v>3</v>
      </c>
    </row>
    <row r="4232" spans="4:92">
      <c r="D4232" s="273" t="s">
        <v>83</v>
      </c>
      <c r="E4232" s="273" t="s">
        <v>75</v>
      </c>
      <c r="F4232" s="273" t="s">
        <v>357</v>
      </c>
      <c r="G4232" s="273" t="s">
        <v>616</v>
      </c>
      <c r="H4232" s="274">
        <v>44958</v>
      </c>
      <c r="I4232" s="273">
        <v>11339</v>
      </c>
      <c r="J4232" s="273">
        <v>700</v>
      </c>
      <c r="K4232" s="273">
        <v>4462</v>
      </c>
      <c r="L4232" s="273" t="s">
        <v>66</v>
      </c>
      <c r="M4232" s="273">
        <v>610.02037499999994</v>
      </c>
      <c r="N4232" s="273" t="s">
        <v>115</v>
      </c>
      <c r="W4232" s="273">
        <v>142742</v>
      </c>
      <c r="X4232" s="273" t="s">
        <v>64</v>
      </c>
      <c r="Y4232" s="273" t="s">
        <v>287</v>
      </c>
      <c r="Z4232" s="273" t="s">
        <v>325</v>
      </c>
      <c r="AA4232" s="273" t="s">
        <v>469</v>
      </c>
      <c r="AB4232" s="274">
        <v>45231</v>
      </c>
      <c r="AC4232" s="273">
        <v>14473</v>
      </c>
      <c r="AD4232" s="273">
        <v>68</v>
      </c>
      <c r="AE4232" s="273">
        <v>0.71099999999999997</v>
      </c>
      <c r="AF4232" s="273" t="s">
        <v>90</v>
      </c>
      <c r="AG4232" s="273" t="s">
        <v>1575</v>
      </c>
      <c r="AH4232" s="273" t="s">
        <v>1576</v>
      </c>
      <c r="AI4232" s="273" t="s">
        <v>123</v>
      </c>
      <c r="AJ4232" s="273" t="s">
        <v>200</v>
      </c>
      <c r="AK4232" s="273">
        <v>275321</v>
      </c>
      <c r="BV4232" s="336" t="s">
        <v>64</v>
      </c>
      <c r="BW4232" s="337" t="s">
        <v>63</v>
      </c>
      <c r="BX4232" s="337" t="s">
        <v>120</v>
      </c>
      <c r="BY4232" s="337" t="s">
        <v>120</v>
      </c>
      <c r="BZ4232" s="337" t="s">
        <v>138</v>
      </c>
      <c r="CA4232" s="337" t="s">
        <v>139</v>
      </c>
      <c r="CB4232" s="337" t="s">
        <v>140</v>
      </c>
      <c r="CC4232" s="337" t="s">
        <v>141</v>
      </c>
      <c r="CD4232" s="338">
        <v>9</v>
      </c>
      <c r="CE4232" s="335">
        <v>45170</v>
      </c>
      <c r="CF4232" s="337">
        <v>0</v>
      </c>
      <c r="CG4232" s="337" t="s">
        <v>80</v>
      </c>
      <c r="CH4232" s="337">
        <v>0</v>
      </c>
      <c r="CI4232" s="337" t="s">
        <v>80</v>
      </c>
      <c r="CJ4232" s="337"/>
      <c r="CK4232" s="337"/>
      <c r="CL4232" s="337"/>
      <c r="CM4232" s="337" t="s">
        <v>73</v>
      </c>
      <c r="CN4232" s="337">
        <v>3</v>
      </c>
    </row>
    <row r="4233" spans="4:92">
      <c r="D4233" s="273" t="s">
        <v>64</v>
      </c>
      <c r="E4233" s="273" t="s">
        <v>404</v>
      </c>
      <c r="F4233" s="273" t="s">
        <v>408</v>
      </c>
      <c r="G4233" s="273" t="s">
        <v>427</v>
      </c>
      <c r="H4233" s="274">
        <v>45139</v>
      </c>
      <c r="I4233" s="273">
        <v>13431</v>
      </c>
      <c r="J4233" s="273">
        <v>57</v>
      </c>
      <c r="K4233" s="273">
        <v>247071</v>
      </c>
      <c r="L4233" s="273" t="s">
        <v>66</v>
      </c>
      <c r="M4233" s="273">
        <v>0</v>
      </c>
      <c r="N4233" s="273" t="s">
        <v>1010</v>
      </c>
      <c r="O4233" s="273">
        <v>0</v>
      </c>
      <c r="P4233" s="273" t="s">
        <v>1011</v>
      </c>
      <c r="Q4233" s="273" t="s">
        <v>1188</v>
      </c>
      <c r="R4233" s="273" t="s">
        <v>1013</v>
      </c>
      <c r="S4233" s="273" t="s">
        <v>122</v>
      </c>
      <c r="U4233" s="273" t="s">
        <v>122</v>
      </c>
      <c r="V4233" s="273" t="s">
        <v>122</v>
      </c>
      <c r="W4233" s="273">
        <v>258992</v>
      </c>
      <c r="X4233" s="273" t="s">
        <v>64</v>
      </c>
      <c r="Y4233" s="273" t="s">
        <v>287</v>
      </c>
      <c r="Z4233" s="273" t="s">
        <v>325</v>
      </c>
      <c r="AA4233" s="273" t="s">
        <v>469</v>
      </c>
      <c r="AB4233" s="274">
        <v>45231</v>
      </c>
      <c r="AC4233" s="273">
        <v>14473</v>
      </c>
      <c r="AD4233" s="273">
        <v>68</v>
      </c>
      <c r="AE4233" s="273">
        <v>37.487000000000002</v>
      </c>
      <c r="AF4233" s="273" t="s">
        <v>90</v>
      </c>
      <c r="AG4233" s="273" t="s">
        <v>1577</v>
      </c>
      <c r="AH4233" s="273" t="s">
        <v>1578</v>
      </c>
      <c r="AI4233" s="273" t="s">
        <v>123</v>
      </c>
      <c r="AJ4233" s="273" t="s">
        <v>200</v>
      </c>
      <c r="AK4233" s="273">
        <v>275327</v>
      </c>
      <c r="BV4233" s="279" t="s">
        <v>64</v>
      </c>
      <c r="BW4233" s="280" t="s">
        <v>63</v>
      </c>
      <c r="BX4233" s="280" t="s">
        <v>120</v>
      </c>
      <c r="BY4233" s="280" t="s">
        <v>120</v>
      </c>
      <c r="BZ4233" s="280" t="s">
        <v>126</v>
      </c>
      <c r="CA4233" s="280" t="s">
        <v>127</v>
      </c>
      <c r="CB4233" s="280" t="s">
        <v>133</v>
      </c>
      <c r="CC4233" s="280" t="s">
        <v>134</v>
      </c>
      <c r="CD4233" s="281">
        <v>7</v>
      </c>
      <c r="CE4233" s="277">
        <v>45170</v>
      </c>
      <c r="CF4233" s="280"/>
      <c r="CG4233" s="280"/>
      <c r="CH4233" s="280"/>
      <c r="CI4233" s="280" t="s">
        <v>104</v>
      </c>
      <c r="CJ4233" s="280"/>
      <c r="CK4233" s="280"/>
      <c r="CL4233" s="280"/>
      <c r="CM4233" s="280" t="s">
        <v>73</v>
      </c>
      <c r="CN4233" s="280">
        <v>3</v>
      </c>
    </row>
    <row r="4234" spans="4:92">
      <c r="D4234" s="273" t="s">
        <v>64</v>
      </c>
      <c r="E4234" s="273" t="s">
        <v>404</v>
      </c>
      <c r="F4234" s="273" t="s">
        <v>408</v>
      </c>
      <c r="G4234" s="273" t="s">
        <v>427</v>
      </c>
      <c r="H4234" s="274">
        <v>45139</v>
      </c>
      <c r="I4234" s="273">
        <v>13431</v>
      </c>
      <c r="J4234" s="273">
        <v>57</v>
      </c>
      <c r="K4234" s="273">
        <v>435</v>
      </c>
      <c r="L4234" s="273" t="s">
        <v>1202</v>
      </c>
      <c r="M4234" s="273">
        <v>873.73665000000005</v>
      </c>
      <c r="N4234" s="273" t="s">
        <v>1203</v>
      </c>
      <c r="P4234" s="273" t="s">
        <v>68</v>
      </c>
      <c r="Q4234" s="273" t="s">
        <v>1012</v>
      </c>
      <c r="R4234" s="273" t="s">
        <v>70</v>
      </c>
      <c r="S4234" s="273" t="s">
        <v>1205</v>
      </c>
      <c r="T4234" s="273" t="s">
        <v>1206</v>
      </c>
      <c r="U4234" s="273" t="s">
        <v>73</v>
      </c>
      <c r="V4234" s="273" t="s">
        <v>1786</v>
      </c>
      <c r="W4234" s="273">
        <v>259007</v>
      </c>
      <c r="X4234" s="273" t="s">
        <v>64</v>
      </c>
      <c r="Y4234" s="273" t="s">
        <v>287</v>
      </c>
      <c r="Z4234" s="273" t="s">
        <v>325</v>
      </c>
      <c r="AA4234" s="273" t="s">
        <v>469</v>
      </c>
      <c r="AB4234" s="274">
        <v>45231</v>
      </c>
      <c r="AC4234" s="273">
        <v>14473</v>
      </c>
      <c r="AD4234" s="273">
        <v>68</v>
      </c>
      <c r="AE4234" s="273">
        <v>5.1890000000000001</v>
      </c>
      <c r="AF4234" s="273" t="s">
        <v>90</v>
      </c>
      <c r="AG4234" s="273" t="s">
        <v>1579</v>
      </c>
      <c r="AH4234" s="273" t="s">
        <v>1580</v>
      </c>
      <c r="AI4234" s="273" t="s">
        <v>123</v>
      </c>
      <c r="AJ4234" s="273" t="s">
        <v>200</v>
      </c>
      <c r="AK4234" s="273">
        <v>275333</v>
      </c>
      <c r="BV4234" s="336" t="s">
        <v>64</v>
      </c>
      <c r="BW4234" s="337" t="s">
        <v>63</v>
      </c>
      <c r="BX4234" s="337" t="s">
        <v>120</v>
      </c>
      <c r="BY4234" s="337" t="s">
        <v>120</v>
      </c>
      <c r="BZ4234" s="337" t="s">
        <v>126</v>
      </c>
      <c r="CA4234" s="337" t="s">
        <v>127</v>
      </c>
      <c r="CB4234" s="337" t="s">
        <v>128</v>
      </c>
      <c r="CC4234" s="337" t="s">
        <v>129</v>
      </c>
      <c r="CD4234" s="338">
        <v>6</v>
      </c>
      <c r="CE4234" s="335">
        <v>45170</v>
      </c>
      <c r="CF4234" s="337"/>
      <c r="CG4234" s="337"/>
      <c r="CH4234" s="337"/>
      <c r="CI4234" s="337" t="s">
        <v>80</v>
      </c>
      <c r="CJ4234" s="337"/>
      <c r="CK4234" s="337"/>
      <c r="CL4234" s="337"/>
      <c r="CM4234" s="337" t="s">
        <v>73</v>
      </c>
      <c r="CN4234" s="337">
        <v>3</v>
      </c>
    </row>
    <row r="4235" spans="4:92">
      <c r="D4235" s="273" t="s">
        <v>64</v>
      </c>
      <c r="E4235" s="273" t="s">
        <v>404</v>
      </c>
      <c r="F4235" s="273" t="s">
        <v>408</v>
      </c>
      <c r="G4235" s="273" t="s">
        <v>427</v>
      </c>
      <c r="H4235" s="274">
        <v>45139</v>
      </c>
      <c r="I4235" s="273">
        <v>13431</v>
      </c>
      <c r="J4235" s="273">
        <v>57</v>
      </c>
      <c r="K4235" s="273">
        <v>0</v>
      </c>
      <c r="L4235" s="273" t="s">
        <v>66</v>
      </c>
      <c r="N4235" s="273" t="s">
        <v>107</v>
      </c>
      <c r="W4235" s="273">
        <v>258991</v>
      </c>
      <c r="X4235" s="273" t="s">
        <v>64</v>
      </c>
      <c r="Y4235" s="273" t="s">
        <v>287</v>
      </c>
      <c r="Z4235" s="273" t="s">
        <v>325</v>
      </c>
      <c r="AA4235" s="273" t="s">
        <v>469</v>
      </c>
      <c r="AB4235" s="274">
        <v>45231</v>
      </c>
      <c r="AC4235" s="273">
        <v>14473</v>
      </c>
      <c r="AD4235" s="273">
        <v>68</v>
      </c>
      <c r="AE4235" s="273">
        <v>0.251</v>
      </c>
      <c r="AF4235" s="273" t="s">
        <v>90</v>
      </c>
      <c r="AG4235" s="273" t="s">
        <v>1582</v>
      </c>
      <c r="AH4235" s="273" t="s">
        <v>1583</v>
      </c>
      <c r="AI4235" s="273" t="s">
        <v>123</v>
      </c>
      <c r="AJ4235" s="273" t="s">
        <v>200</v>
      </c>
      <c r="AK4235" s="273">
        <v>275339</v>
      </c>
      <c r="BV4235" s="279" t="s">
        <v>64</v>
      </c>
      <c r="BW4235" s="280" t="s">
        <v>63</v>
      </c>
      <c r="BX4235" s="280" t="s">
        <v>120</v>
      </c>
      <c r="BY4235" s="280" t="s">
        <v>120</v>
      </c>
      <c r="BZ4235" s="280" t="s">
        <v>110</v>
      </c>
      <c r="CA4235" s="280" t="s">
        <v>111</v>
      </c>
      <c r="CB4235" s="280" t="s">
        <v>117</v>
      </c>
      <c r="CC4235" s="280" t="s">
        <v>118</v>
      </c>
      <c r="CD4235" s="281">
        <v>5</v>
      </c>
      <c r="CE4235" s="277">
        <v>45170</v>
      </c>
      <c r="CF4235" s="280"/>
      <c r="CG4235" s="280"/>
      <c r="CH4235" s="280"/>
      <c r="CI4235" s="280" t="s">
        <v>104</v>
      </c>
      <c r="CJ4235" s="280"/>
      <c r="CK4235" s="280"/>
      <c r="CL4235" s="280"/>
      <c r="CM4235" s="280" t="s">
        <v>73</v>
      </c>
      <c r="CN4235" s="280">
        <v>3</v>
      </c>
    </row>
    <row r="4236" spans="4:92">
      <c r="D4236" s="273" t="s">
        <v>64</v>
      </c>
      <c r="E4236" s="273" t="s">
        <v>404</v>
      </c>
      <c r="F4236" s="273" t="s">
        <v>408</v>
      </c>
      <c r="G4236" s="273" t="s">
        <v>427</v>
      </c>
      <c r="H4236" s="274">
        <v>45139</v>
      </c>
      <c r="I4236" s="273">
        <v>13431</v>
      </c>
      <c r="J4236" s="273">
        <v>57</v>
      </c>
      <c r="K4236" s="273">
        <v>1051920</v>
      </c>
      <c r="L4236" s="273" t="s">
        <v>66</v>
      </c>
      <c r="M4236" s="273">
        <v>142045.59265000001</v>
      </c>
      <c r="N4236" s="273" t="s">
        <v>115</v>
      </c>
      <c r="W4236" s="273">
        <v>258990</v>
      </c>
      <c r="X4236" s="273" t="s">
        <v>64</v>
      </c>
      <c r="Y4236" s="273" t="s">
        <v>287</v>
      </c>
      <c r="Z4236" s="273" t="s">
        <v>325</v>
      </c>
      <c r="AA4236" s="273" t="s">
        <v>469</v>
      </c>
      <c r="AB4236" s="274">
        <v>45231</v>
      </c>
      <c r="AC4236" s="273">
        <v>14473</v>
      </c>
      <c r="AD4236" s="273">
        <v>68</v>
      </c>
      <c r="AE4236" s="273">
        <v>0.17399999999999999</v>
      </c>
      <c r="AF4236" s="273" t="s">
        <v>90</v>
      </c>
      <c r="AG4236" s="273" t="s">
        <v>1278</v>
      </c>
      <c r="AH4236" s="273" t="s">
        <v>1279</v>
      </c>
      <c r="AI4236" s="273" t="s">
        <v>199</v>
      </c>
      <c r="AJ4236" s="273" t="s">
        <v>200</v>
      </c>
      <c r="AK4236" s="273">
        <v>275345</v>
      </c>
      <c r="BV4236" s="336" t="s">
        <v>64</v>
      </c>
      <c r="BW4236" s="337" t="s">
        <v>63</v>
      </c>
      <c r="BX4236" s="337" t="s">
        <v>120</v>
      </c>
      <c r="BY4236" s="337" t="s">
        <v>120</v>
      </c>
      <c r="BZ4236" s="337" t="s">
        <v>86</v>
      </c>
      <c r="CA4236" s="337" t="s">
        <v>87</v>
      </c>
      <c r="CB4236" s="337" t="s">
        <v>101</v>
      </c>
      <c r="CC4236" s="337" t="s">
        <v>102</v>
      </c>
      <c r="CD4236" s="338">
        <v>4</v>
      </c>
      <c r="CE4236" s="335">
        <v>45170</v>
      </c>
      <c r="CF4236" s="337">
        <v>70264</v>
      </c>
      <c r="CG4236" s="337" t="s">
        <v>103</v>
      </c>
      <c r="CH4236" s="337">
        <v>2287.7958400000002</v>
      </c>
      <c r="CI4236" s="337" t="s">
        <v>104</v>
      </c>
      <c r="CJ4236" s="337"/>
      <c r="CK4236" s="337"/>
      <c r="CL4236" s="337"/>
      <c r="CM4236" s="337" t="s">
        <v>73</v>
      </c>
      <c r="CN4236" s="337">
        <v>3</v>
      </c>
    </row>
    <row r="4237" spans="4:92">
      <c r="D4237" s="273" t="s">
        <v>64</v>
      </c>
      <c r="E4237" s="273" t="s">
        <v>404</v>
      </c>
      <c r="F4237" s="273" t="s">
        <v>408</v>
      </c>
      <c r="G4237" s="273" t="s">
        <v>427</v>
      </c>
      <c r="H4237" s="274">
        <v>45170</v>
      </c>
      <c r="I4237" s="273">
        <v>13758</v>
      </c>
      <c r="J4237" s="273">
        <v>57</v>
      </c>
      <c r="K4237" s="273">
        <v>194668</v>
      </c>
      <c r="L4237" s="273" t="s">
        <v>66</v>
      </c>
      <c r="M4237" s="273">
        <v>0</v>
      </c>
      <c r="N4237" s="273" t="s">
        <v>1010</v>
      </c>
      <c r="O4237" s="273">
        <v>0</v>
      </c>
      <c r="P4237" s="273" t="s">
        <v>1011</v>
      </c>
      <c r="Q4237" s="273" t="s">
        <v>1188</v>
      </c>
      <c r="R4237" s="273" t="s">
        <v>1013</v>
      </c>
      <c r="S4237" s="273" t="s">
        <v>122</v>
      </c>
      <c r="U4237" s="273" t="s">
        <v>122</v>
      </c>
      <c r="V4237" s="273" t="s">
        <v>122</v>
      </c>
      <c r="W4237" s="273">
        <v>259037</v>
      </c>
      <c r="X4237" s="273" t="s">
        <v>83</v>
      </c>
      <c r="Y4237" s="273" t="s">
        <v>63</v>
      </c>
      <c r="Z4237" s="273" t="s">
        <v>504</v>
      </c>
      <c r="AA4237" s="273" t="s">
        <v>505</v>
      </c>
      <c r="AB4237" s="274">
        <v>44927</v>
      </c>
      <c r="AC4237" s="273">
        <v>12102</v>
      </c>
      <c r="AD4237" s="273">
        <v>684</v>
      </c>
      <c r="AE4237" s="273">
        <v>720</v>
      </c>
      <c r="AF4237" s="273" t="s">
        <v>90</v>
      </c>
      <c r="AG4237" s="273" t="s">
        <v>1294</v>
      </c>
      <c r="AH4237" s="273" t="s">
        <v>1194</v>
      </c>
      <c r="AI4237" s="273" t="s">
        <v>123</v>
      </c>
      <c r="AJ4237" s="273" t="s">
        <v>200</v>
      </c>
      <c r="AK4237" s="273">
        <v>294071</v>
      </c>
      <c r="BV4237" s="279" t="s">
        <v>64</v>
      </c>
      <c r="BW4237" s="280" t="s">
        <v>63</v>
      </c>
      <c r="BX4237" s="280" t="s">
        <v>120</v>
      </c>
      <c r="BY4237" s="280" t="s">
        <v>120</v>
      </c>
      <c r="BZ4237" s="280" t="s">
        <v>110</v>
      </c>
      <c r="CA4237" s="280" t="s">
        <v>111</v>
      </c>
      <c r="CB4237" s="280" t="s">
        <v>112</v>
      </c>
      <c r="CC4237" s="280" t="s">
        <v>113</v>
      </c>
      <c r="CD4237" s="281">
        <v>4</v>
      </c>
      <c r="CE4237" s="277">
        <v>45170</v>
      </c>
      <c r="CF4237" s="280"/>
      <c r="CG4237" s="280"/>
      <c r="CH4237" s="280"/>
      <c r="CI4237" s="280" t="s">
        <v>80</v>
      </c>
      <c r="CJ4237" s="280"/>
      <c r="CK4237" s="280"/>
      <c r="CL4237" s="280"/>
      <c r="CM4237" s="280" t="s">
        <v>73</v>
      </c>
      <c r="CN4237" s="280">
        <v>3</v>
      </c>
    </row>
    <row r="4238" spans="4:92">
      <c r="D4238" s="273" t="s">
        <v>64</v>
      </c>
      <c r="E4238" s="273" t="s">
        <v>404</v>
      </c>
      <c r="F4238" s="273" t="s">
        <v>408</v>
      </c>
      <c r="G4238" s="273" t="s">
        <v>427</v>
      </c>
      <c r="H4238" s="274">
        <v>45170</v>
      </c>
      <c r="I4238" s="273">
        <v>13758</v>
      </c>
      <c r="J4238" s="273">
        <v>57</v>
      </c>
      <c r="K4238" s="273">
        <v>435</v>
      </c>
      <c r="L4238" s="273" t="s">
        <v>1202</v>
      </c>
      <c r="M4238" s="273">
        <v>873.73665000000005</v>
      </c>
      <c r="N4238" s="273" t="s">
        <v>1203</v>
      </c>
      <c r="P4238" s="273" t="s">
        <v>68</v>
      </c>
      <c r="Q4238" s="273" t="s">
        <v>1012</v>
      </c>
      <c r="R4238" s="273" t="s">
        <v>70</v>
      </c>
      <c r="S4238" s="273" t="s">
        <v>1205</v>
      </c>
      <c r="T4238" s="273" t="s">
        <v>1206</v>
      </c>
      <c r="U4238" s="273" t="s">
        <v>73</v>
      </c>
      <c r="V4238" s="273" t="s">
        <v>1786</v>
      </c>
      <c r="W4238" s="273">
        <v>259052</v>
      </c>
      <c r="X4238" s="273" t="s">
        <v>83</v>
      </c>
      <c r="Y4238" s="273" t="s">
        <v>63</v>
      </c>
      <c r="Z4238" s="273" t="s">
        <v>504</v>
      </c>
      <c r="AA4238" s="273" t="s">
        <v>505</v>
      </c>
      <c r="AB4238" s="274">
        <v>44927</v>
      </c>
      <c r="AC4238" s="273">
        <v>12102</v>
      </c>
      <c r="AD4238" s="273">
        <v>684</v>
      </c>
      <c r="AE4238" s="273">
        <v>3.5999999999999997E-2</v>
      </c>
      <c r="AF4238" s="273" t="s">
        <v>90</v>
      </c>
      <c r="AG4238" s="273" t="s">
        <v>1045</v>
      </c>
      <c r="AH4238" s="273" t="s">
        <v>1045</v>
      </c>
      <c r="AI4238" s="273" t="s">
        <v>123</v>
      </c>
      <c r="AJ4238" s="273" t="s">
        <v>200</v>
      </c>
      <c r="AK4238" s="273">
        <v>294077</v>
      </c>
      <c r="BV4238" s="336" t="s">
        <v>64</v>
      </c>
      <c r="BW4238" s="337" t="s">
        <v>63</v>
      </c>
      <c r="BX4238" s="337" t="s">
        <v>120</v>
      </c>
      <c r="BY4238" s="337" t="s">
        <v>120</v>
      </c>
      <c r="BZ4238" s="337" t="s">
        <v>86</v>
      </c>
      <c r="CA4238" s="337" t="s">
        <v>87</v>
      </c>
      <c r="CB4238" s="337" t="s">
        <v>88</v>
      </c>
      <c r="CC4238" s="337" t="s">
        <v>89</v>
      </c>
      <c r="CD4238" s="338">
        <v>3</v>
      </c>
      <c r="CE4238" s="335">
        <v>45170</v>
      </c>
      <c r="CF4238" s="337">
        <v>5413</v>
      </c>
      <c r="CG4238" s="337" t="s">
        <v>80</v>
      </c>
      <c r="CH4238" s="337">
        <v>5413</v>
      </c>
      <c r="CI4238" s="337" t="s">
        <v>80</v>
      </c>
      <c r="CJ4238" s="337"/>
      <c r="CK4238" s="337"/>
      <c r="CL4238" s="337" t="s">
        <v>1374</v>
      </c>
      <c r="CM4238" s="337" t="s">
        <v>73</v>
      </c>
      <c r="CN4238" s="337">
        <v>3</v>
      </c>
    </row>
    <row r="4239" spans="4:92">
      <c r="D4239" s="273" t="s">
        <v>64</v>
      </c>
      <c r="E4239" s="273" t="s">
        <v>404</v>
      </c>
      <c r="F4239" s="273" t="s">
        <v>408</v>
      </c>
      <c r="G4239" s="273" t="s">
        <v>427</v>
      </c>
      <c r="H4239" s="274">
        <v>45170</v>
      </c>
      <c r="I4239" s="273">
        <v>13758</v>
      </c>
      <c r="J4239" s="273">
        <v>57</v>
      </c>
      <c r="K4239" s="273">
        <v>0</v>
      </c>
      <c r="L4239" s="273" t="s">
        <v>66</v>
      </c>
      <c r="N4239" s="273" t="s">
        <v>107</v>
      </c>
      <c r="W4239" s="273">
        <v>259036</v>
      </c>
      <c r="X4239" s="273" t="s">
        <v>83</v>
      </c>
      <c r="Y4239" s="273" t="s">
        <v>63</v>
      </c>
      <c r="Z4239" s="273" t="s">
        <v>504</v>
      </c>
      <c r="AA4239" s="273" t="s">
        <v>505</v>
      </c>
      <c r="AB4239" s="274">
        <v>44927</v>
      </c>
      <c r="AC4239" s="273">
        <v>14731</v>
      </c>
      <c r="AD4239" s="273">
        <v>684</v>
      </c>
      <c r="AK4239" s="273">
        <v>277003</v>
      </c>
      <c r="BV4239" s="279" t="s">
        <v>64</v>
      </c>
      <c r="BW4239" s="280" t="s">
        <v>63</v>
      </c>
      <c r="BX4239" s="280" t="s">
        <v>120</v>
      </c>
      <c r="BY4239" s="280" t="s">
        <v>120</v>
      </c>
      <c r="BZ4239" s="280" t="s">
        <v>86</v>
      </c>
      <c r="CA4239" s="280" t="s">
        <v>87</v>
      </c>
      <c r="CB4239" s="280" t="s">
        <v>88</v>
      </c>
      <c r="CC4239" s="280" t="s">
        <v>89</v>
      </c>
      <c r="CD4239" s="281">
        <v>3</v>
      </c>
      <c r="CE4239" s="277">
        <v>45200</v>
      </c>
      <c r="CF4239" s="280">
        <v>5822</v>
      </c>
      <c r="CG4239" s="280" t="s">
        <v>80</v>
      </c>
      <c r="CH4239" s="280">
        <v>5822</v>
      </c>
      <c r="CI4239" s="280" t="s">
        <v>80</v>
      </c>
      <c r="CJ4239" s="280"/>
      <c r="CK4239" s="280"/>
      <c r="CL4239" s="280" t="s">
        <v>2011</v>
      </c>
      <c r="CM4239" s="280" t="s">
        <v>73</v>
      </c>
      <c r="CN4239" s="280">
        <v>3</v>
      </c>
    </row>
    <row r="4240" spans="4:92">
      <c r="D4240" s="273" t="s">
        <v>64</v>
      </c>
      <c r="E4240" s="273" t="s">
        <v>404</v>
      </c>
      <c r="F4240" s="273" t="s">
        <v>408</v>
      </c>
      <c r="G4240" s="273" t="s">
        <v>427</v>
      </c>
      <c r="H4240" s="274">
        <v>45170</v>
      </c>
      <c r="I4240" s="273">
        <v>13758</v>
      </c>
      <c r="J4240" s="273">
        <v>57</v>
      </c>
      <c r="K4240" s="273">
        <v>1031040</v>
      </c>
      <c r="L4240" s="273" t="s">
        <v>66</v>
      </c>
      <c r="M4240" s="273">
        <v>132807.56326</v>
      </c>
      <c r="N4240" s="273" t="s">
        <v>115</v>
      </c>
      <c r="W4240" s="273">
        <v>259035</v>
      </c>
      <c r="X4240" s="273" t="s">
        <v>83</v>
      </c>
      <c r="Y4240" s="273" t="s">
        <v>63</v>
      </c>
      <c r="Z4240" s="273" t="s">
        <v>504</v>
      </c>
      <c r="AA4240" s="273" t="s">
        <v>505</v>
      </c>
      <c r="AB4240" s="274">
        <v>44927</v>
      </c>
      <c r="AC4240" s="273">
        <v>15465</v>
      </c>
      <c r="AD4240" s="273">
        <v>684</v>
      </c>
      <c r="AK4240" s="273">
        <v>284512</v>
      </c>
      <c r="BV4240" s="336" t="s">
        <v>64</v>
      </c>
      <c r="BW4240" s="337" t="s">
        <v>63</v>
      </c>
      <c r="BX4240" s="337" t="s">
        <v>120</v>
      </c>
      <c r="BY4240" s="337" t="s">
        <v>120</v>
      </c>
      <c r="BZ4240" s="337" t="s">
        <v>110</v>
      </c>
      <c r="CA4240" s="337" t="s">
        <v>111</v>
      </c>
      <c r="CB4240" s="337" t="s">
        <v>112</v>
      </c>
      <c r="CC4240" s="337" t="s">
        <v>113</v>
      </c>
      <c r="CD4240" s="338">
        <v>4</v>
      </c>
      <c r="CE4240" s="335">
        <v>45200</v>
      </c>
      <c r="CF4240" s="337"/>
      <c r="CG4240" s="337"/>
      <c r="CH4240" s="337"/>
      <c r="CI4240" s="337" t="s">
        <v>80</v>
      </c>
      <c r="CJ4240" s="337"/>
      <c r="CK4240" s="337"/>
      <c r="CL4240" s="337"/>
      <c r="CM4240" s="337" t="s">
        <v>73</v>
      </c>
      <c r="CN4240" s="337">
        <v>3</v>
      </c>
    </row>
    <row r="4241" spans="4:92">
      <c r="D4241" s="273" t="s">
        <v>64</v>
      </c>
      <c r="E4241" s="273" t="s">
        <v>404</v>
      </c>
      <c r="F4241" s="273" t="s">
        <v>408</v>
      </c>
      <c r="G4241" s="273" t="s">
        <v>427</v>
      </c>
      <c r="H4241" s="274">
        <v>45200</v>
      </c>
      <c r="I4241" s="273">
        <v>14093</v>
      </c>
      <c r="J4241" s="273">
        <v>57</v>
      </c>
      <c r="K4241" s="273">
        <v>191547</v>
      </c>
      <c r="L4241" s="273" t="s">
        <v>66</v>
      </c>
      <c r="M4241" s="273">
        <v>0</v>
      </c>
      <c r="N4241" s="273" t="s">
        <v>1010</v>
      </c>
      <c r="O4241" s="273">
        <v>0</v>
      </c>
      <c r="P4241" s="273" t="s">
        <v>1011</v>
      </c>
      <c r="Q4241" s="273" t="s">
        <v>1188</v>
      </c>
      <c r="R4241" s="273" t="s">
        <v>1013</v>
      </c>
      <c r="S4241" s="273" t="s">
        <v>122</v>
      </c>
      <c r="U4241" s="273" t="s">
        <v>122</v>
      </c>
      <c r="V4241" s="273" t="s">
        <v>122</v>
      </c>
      <c r="W4241" s="273">
        <v>324482</v>
      </c>
      <c r="X4241" s="273" t="s">
        <v>83</v>
      </c>
      <c r="Y4241" s="273" t="s">
        <v>63</v>
      </c>
      <c r="Z4241" s="273" t="s">
        <v>504</v>
      </c>
      <c r="AA4241" s="273" t="s">
        <v>505</v>
      </c>
      <c r="AB4241" s="274">
        <v>44958</v>
      </c>
      <c r="AC4241" s="273">
        <v>12087</v>
      </c>
      <c r="AD4241" s="273">
        <v>684</v>
      </c>
      <c r="AK4241" s="273">
        <v>167183</v>
      </c>
      <c r="BV4241" s="279" t="s">
        <v>64</v>
      </c>
      <c r="BW4241" s="280" t="s">
        <v>75</v>
      </c>
      <c r="BX4241" s="280" t="s">
        <v>231</v>
      </c>
      <c r="BY4241" s="280" t="s">
        <v>231</v>
      </c>
      <c r="BZ4241" s="280" t="s">
        <v>86</v>
      </c>
      <c r="CA4241" s="280" t="s">
        <v>87</v>
      </c>
      <c r="CB4241" s="280" t="s">
        <v>179</v>
      </c>
      <c r="CC4241" s="280" t="s">
        <v>180</v>
      </c>
      <c r="CD4241" s="281">
        <v>1</v>
      </c>
      <c r="CE4241" s="277">
        <v>44958</v>
      </c>
      <c r="CF4241" s="280"/>
      <c r="CG4241" s="280" t="s">
        <v>181</v>
      </c>
      <c r="CH4241" s="280"/>
      <c r="CI4241" s="280" t="s">
        <v>181</v>
      </c>
      <c r="CJ4241" s="280" t="s">
        <v>1488</v>
      </c>
      <c r="CK4241" s="280"/>
      <c r="CL4241" s="280"/>
      <c r="CM4241" s="280" t="s">
        <v>73</v>
      </c>
      <c r="CN4241" s="280">
        <v>3</v>
      </c>
    </row>
    <row r="4242" spans="4:92">
      <c r="D4242" s="273" t="s">
        <v>64</v>
      </c>
      <c r="E4242" s="273" t="s">
        <v>404</v>
      </c>
      <c r="F4242" s="273" t="s">
        <v>408</v>
      </c>
      <c r="G4242" s="273" t="s">
        <v>427</v>
      </c>
      <c r="H4242" s="274">
        <v>45200</v>
      </c>
      <c r="I4242" s="273">
        <v>14093</v>
      </c>
      <c r="J4242" s="273">
        <v>57</v>
      </c>
      <c r="K4242" s="273">
        <v>575</v>
      </c>
      <c r="L4242" s="273" t="s">
        <v>1202</v>
      </c>
      <c r="M4242" s="273">
        <v>1154.9392499999999</v>
      </c>
      <c r="N4242" s="273" t="s">
        <v>1203</v>
      </c>
      <c r="P4242" s="273" t="s">
        <v>68</v>
      </c>
      <c r="Q4242" s="273" t="s">
        <v>1012</v>
      </c>
      <c r="R4242" s="273" t="s">
        <v>70</v>
      </c>
      <c r="S4242" s="273" t="s">
        <v>1205</v>
      </c>
      <c r="T4242" s="273" t="s">
        <v>1206</v>
      </c>
      <c r="U4242" s="273" t="s">
        <v>73</v>
      </c>
      <c r="V4242" s="273" t="s">
        <v>1491</v>
      </c>
      <c r="W4242" s="273">
        <v>324497</v>
      </c>
      <c r="X4242" s="273" t="s">
        <v>83</v>
      </c>
      <c r="Y4242" s="273" t="s">
        <v>63</v>
      </c>
      <c r="Z4242" s="273" t="s">
        <v>504</v>
      </c>
      <c r="AA4242" s="273" t="s">
        <v>505</v>
      </c>
      <c r="AB4242" s="274">
        <v>44958</v>
      </c>
      <c r="AC4242" s="273">
        <v>12107</v>
      </c>
      <c r="AD4242" s="273">
        <v>684</v>
      </c>
      <c r="AE4242" s="273">
        <v>0.25800000000000001</v>
      </c>
      <c r="AF4242" s="273" t="s">
        <v>90</v>
      </c>
      <c r="AG4242" s="273" t="s">
        <v>1295</v>
      </c>
      <c r="AH4242" s="273" t="s">
        <v>1296</v>
      </c>
      <c r="AI4242" s="273" t="s">
        <v>123</v>
      </c>
      <c r="AJ4242" s="273" t="s">
        <v>200</v>
      </c>
      <c r="AK4242" s="273">
        <v>294092</v>
      </c>
      <c r="BV4242" s="336" t="s">
        <v>64</v>
      </c>
      <c r="BW4242" s="337" t="s">
        <v>75</v>
      </c>
      <c r="BX4242" s="337" t="s">
        <v>231</v>
      </c>
      <c r="BY4242" s="337" t="s">
        <v>231</v>
      </c>
      <c r="BZ4242" s="337" t="s">
        <v>86</v>
      </c>
      <c r="CA4242" s="337" t="s">
        <v>87</v>
      </c>
      <c r="CB4242" s="337" t="s">
        <v>179</v>
      </c>
      <c r="CC4242" s="337" t="s">
        <v>180</v>
      </c>
      <c r="CD4242" s="338">
        <v>1</v>
      </c>
      <c r="CE4242" s="335">
        <v>44958</v>
      </c>
      <c r="CF4242" s="337"/>
      <c r="CG4242" s="337" t="s">
        <v>181</v>
      </c>
      <c r="CH4242" s="337"/>
      <c r="CI4242" s="337" t="s">
        <v>181</v>
      </c>
      <c r="CJ4242" s="337" t="s">
        <v>1488</v>
      </c>
      <c r="CK4242" s="337"/>
      <c r="CL4242" s="337"/>
      <c r="CM4242" s="337" t="s">
        <v>73</v>
      </c>
      <c r="CN4242" s="337">
        <v>3</v>
      </c>
    </row>
    <row r="4243" spans="4:92">
      <c r="D4243" s="273" t="s">
        <v>64</v>
      </c>
      <c r="E4243" s="273" t="s">
        <v>404</v>
      </c>
      <c r="F4243" s="273" t="s">
        <v>408</v>
      </c>
      <c r="G4243" s="273" t="s">
        <v>427</v>
      </c>
      <c r="H4243" s="274">
        <v>45200</v>
      </c>
      <c r="I4243" s="273">
        <v>14093</v>
      </c>
      <c r="J4243" s="273">
        <v>57</v>
      </c>
      <c r="K4243" s="273">
        <v>0</v>
      </c>
      <c r="L4243" s="273" t="s">
        <v>66</v>
      </c>
      <c r="N4243" s="273" t="s">
        <v>107</v>
      </c>
      <c r="W4243" s="273">
        <v>324481</v>
      </c>
      <c r="X4243" s="273" t="s">
        <v>83</v>
      </c>
      <c r="Y4243" s="273" t="s">
        <v>63</v>
      </c>
      <c r="Z4243" s="273" t="s">
        <v>504</v>
      </c>
      <c r="AA4243" s="273" t="s">
        <v>505</v>
      </c>
      <c r="AB4243" s="274">
        <v>44958</v>
      </c>
      <c r="AC4243" s="273">
        <v>12107</v>
      </c>
      <c r="AD4243" s="273">
        <v>684</v>
      </c>
      <c r="AE4243" s="273">
        <v>1.4</v>
      </c>
      <c r="AF4243" s="273" t="s">
        <v>90</v>
      </c>
      <c r="AG4243" s="273" t="s">
        <v>1297</v>
      </c>
      <c r="AH4243" s="273" t="s">
        <v>1195</v>
      </c>
      <c r="AI4243" s="273" t="s">
        <v>123</v>
      </c>
      <c r="AJ4243" s="273" t="s">
        <v>214</v>
      </c>
      <c r="AK4243" s="273">
        <v>294098</v>
      </c>
      <c r="BV4243" s="279" t="s">
        <v>64</v>
      </c>
      <c r="BW4243" s="280" t="s">
        <v>75</v>
      </c>
      <c r="BX4243" s="280" t="s">
        <v>231</v>
      </c>
      <c r="BY4243" s="280" t="s">
        <v>231</v>
      </c>
      <c r="BZ4243" s="280" t="s">
        <v>86</v>
      </c>
      <c r="CA4243" s="280" t="s">
        <v>87</v>
      </c>
      <c r="CB4243" s="280" t="s">
        <v>179</v>
      </c>
      <c r="CC4243" s="280" t="s">
        <v>180</v>
      </c>
      <c r="CD4243" s="281">
        <v>1</v>
      </c>
      <c r="CE4243" s="277">
        <v>44958</v>
      </c>
      <c r="CF4243" s="280"/>
      <c r="CG4243" s="280" t="s">
        <v>181</v>
      </c>
      <c r="CH4243" s="280"/>
      <c r="CI4243" s="280" t="s">
        <v>181</v>
      </c>
      <c r="CJ4243" s="280" t="s">
        <v>1488</v>
      </c>
      <c r="CK4243" s="280"/>
      <c r="CL4243" s="280"/>
      <c r="CM4243" s="280" t="s">
        <v>73</v>
      </c>
      <c r="CN4243" s="280">
        <v>3</v>
      </c>
    </row>
    <row r="4244" spans="4:92">
      <c r="D4244" s="273" t="s">
        <v>64</v>
      </c>
      <c r="E4244" s="273" t="s">
        <v>404</v>
      </c>
      <c r="F4244" s="273" t="s">
        <v>408</v>
      </c>
      <c r="G4244" s="273" t="s">
        <v>427</v>
      </c>
      <c r="H4244" s="274">
        <v>45200</v>
      </c>
      <c r="I4244" s="273">
        <v>14093</v>
      </c>
      <c r="J4244" s="273">
        <v>57</v>
      </c>
      <c r="K4244" s="273">
        <v>991560</v>
      </c>
      <c r="L4244" s="273" t="s">
        <v>66</v>
      </c>
      <c r="M4244" s="273">
        <v>113470.16869000001</v>
      </c>
      <c r="N4244" s="273" t="s">
        <v>115</v>
      </c>
      <c r="W4244" s="273">
        <v>324480</v>
      </c>
      <c r="X4244" s="273" t="s">
        <v>83</v>
      </c>
      <c r="Y4244" s="273" t="s">
        <v>63</v>
      </c>
      <c r="Z4244" s="273" t="s">
        <v>504</v>
      </c>
      <c r="AA4244" s="273" t="s">
        <v>505</v>
      </c>
      <c r="AB4244" s="274">
        <v>44958</v>
      </c>
      <c r="AC4244" s="273">
        <v>12107</v>
      </c>
      <c r="AD4244" s="273">
        <v>684</v>
      </c>
      <c r="AE4244" s="273">
        <v>1.6639999999999999</v>
      </c>
      <c r="AF4244" s="273" t="s">
        <v>90</v>
      </c>
      <c r="AG4244" s="273" t="s">
        <v>1294</v>
      </c>
      <c r="AH4244" s="273" t="s">
        <v>1194</v>
      </c>
      <c r="AI4244" s="273" t="s">
        <v>123</v>
      </c>
      <c r="AJ4244" s="273" t="s">
        <v>200</v>
      </c>
      <c r="AK4244" s="273">
        <v>294104</v>
      </c>
      <c r="BV4244" s="336" t="s">
        <v>64</v>
      </c>
      <c r="BW4244" s="337" t="s">
        <v>75</v>
      </c>
      <c r="BX4244" s="337" t="s">
        <v>231</v>
      </c>
      <c r="BY4244" s="337" t="s">
        <v>231</v>
      </c>
      <c r="BZ4244" s="337" t="s">
        <v>86</v>
      </c>
      <c r="CA4244" s="337" t="s">
        <v>87</v>
      </c>
      <c r="CB4244" s="337" t="s">
        <v>179</v>
      </c>
      <c r="CC4244" s="337" t="s">
        <v>180</v>
      </c>
      <c r="CD4244" s="338">
        <v>1</v>
      </c>
      <c r="CE4244" s="335">
        <v>44958</v>
      </c>
      <c r="CF4244" s="337"/>
      <c r="CG4244" s="337" t="s">
        <v>181</v>
      </c>
      <c r="CH4244" s="337"/>
      <c r="CI4244" s="337" t="s">
        <v>181</v>
      </c>
      <c r="CJ4244" s="337" t="s">
        <v>1488</v>
      </c>
      <c r="CK4244" s="337"/>
      <c r="CL4244" s="337"/>
      <c r="CM4244" s="337" t="s">
        <v>73</v>
      </c>
      <c r="CN4244" s="337">
        <v>3</v>
      </c>
    </row>
    <row r="4245" spans="4:92">
      <c r="D4245" s="273" t="s">
        <v>64</v>
      </c>
      <c r="E4245" s="273" t="s">
        <v>404</v>
      </c>
      <c r="F4245" s="273" t="s">
        <v>408</v>
      </c>
      <c r="G4245" s="273" t="s">
        <v>427</v>
      </c>
      <c r="H4245" s="274">
        <v>45231</v>
      </c>
      <c r="I4245" s="273">
        <v>14461</v>
      </c>
      <c r="J4245" s="273">
        <v>57</v>
      </c>
      <c r="K4245" s="273">
        <v>178711</v>
      </c>
      <c r="L4245" s="273" t="s">
        <v>66</v>
      </c>
      <c r="M4245" s="273">
        <v>0</v>
      </c>
      <c r="N4245" s="273" t="s">
        <v>1010</v>
      </c>
      <c r="O4245" s="273">
        <v>0</v>
      </c>
      <c r="P4245" s="273" t="s">
        <v>1011</v>
      </c>
      <c r="Q4245" s="273" t="s">
        <v>1188</v>
      </c>
      <c r="R4245" s="273" t="s">
        <v>1013</v>
      </c>
      <c r="S4245" s="273" t="s">
        <v>122</v>
      </c>
      <c r="U4245" s="273" t="s">
        <v>122</v>
      </c>
      <c r="V4245" s="273" t="s">
        <v>122</v>
      </c>
      <c r="W4245" s="273">
        <v>324527</v>
      </c>
      <c r="X4245" s="273" t="s">
        <v>83</v>
      </c>
      <c r="Y4245" s="273" t="s">
        <v>63</v>
      </c>
      <c r="Z4245" s="273" t="s">
        <v>504</v>
      </c>
      <c r="AA4245" s="273" t="s">
        <v>505</v>
      </c>
      <c r="AB4245" s="274">
        <v>44958</v>
      </c>
      <c r="AC4245" s="273">
        <v>12107</v>
      </c>
      <c r="AD4245" s="273">
        <v>684</v>
      </c>
      <c r="AE4245" s="273">
        <v>3.5000000000000001E-3</v>
      </c>
      <c r="AF4245" s="273" t="s">
        <v>90</v>
      </c>
      <c r="AG4245" s="273" t="s">
        <v>1045</v>
      </c>
      <c r="AH4245" s="273" t="s">
        <v>1045</v>
      </c>
      <c r="AI4245" s="273" t="s">
        <v>123</v>
      </c>
      <c r="AJ4245" s="273" t="s">
        <v>200</v>
      </c>
      <c r="AK4245" s="273">
        <v>294110</v>
      </c>
      <c r="BV4245" s="279" t="s">
        <v>64</v>
      </c>
      <c r="BW4245" s="280" t="s">
        <v>75</v>
      </c>
      <c r="BX4245" s="280" t="s">
        <v>231</v>
      </c>
      <c r="BY4245" s="280" t="s">
        <v>231</v>
      </c>
      <c r="BZ4245" s="280" t="s">
        <v>86</v>
      </c>
      <c r="CA4245" s="280" t="s">
        <v>87</v>
      </c>
      <c r="CB4245" s="280" t="s">
        <v>179</v>
      </c>
      <c r="CC4245" s="280" t="s">
        <v>180</v>
      </c>
      <c r="CD4245" s="281">
        <v>1</v>
      </c>
      <c r="CE4245" s="277">
        <v>44958</v>
      </c>
      <c r="CF4245" s="280"/>
      <c r="CG4245" s="280" t="s">
        <v>181</v>
      </c>
      <c r="CH4245" s="280"/>
      <c r="CI4245" s="280" t="s">
        <v>181</v>
      </c>
      <c r="CJ4245" s="280" t="s">
        <v>1488</v>
      </c>
      <c r="CK4245" s="280"/>
      <c r="CL4245" s="280"/>
      <c r="CM4245" s="280" t="s">
        <v>73</v>
      </c>
      <c r="CN4245" s="280">
        <v>3</v>
      </c>
    </row>
    <row r="4246" spans="4:92">
      <c r="D4246" s="273" t="s">
        <v>64</v>
      </c>
      <c r="E4246" s="273" t="s">
        <v>404</v>
      </c>
      <c r="F4246" s="273" t="s">
        <v>408</v>
      </c>
      <c r="G4246" s="273" t="s">
        <v>427</v>
      </c>
      <c r="H4246" s="274">
        <v>45231</v>
      </c>
      <c r="I4246" s="273">
        <v>14461</v>
      </c>
      <c r="J4246" s="273">
        <v>57</v>
      </c>
      <c r="K4246" s="273">
        <v>575</v>
      </c>
      <c r="L4246" s="273" t="s">
        <v>1202</v>
      </c>
      <c r="M4246" s="273">
        <v>1154.9392499999999</v>
      </c>
      <c r="N4246" s="273" t="s">
        <v>1203</v>
      </c>
      <c r="P4246" s="273" t="s">
        <v>68</v>
      </c>
      <c r="Q4246" s="273" t="s">
        <v>1012</v>
      </c>
      <c r="R4246" s="273" t="s">
        <v>70</v>
      </c>
      <c r="S4246" s="273" t="s">
        <v>1205</v>
      </c>
      <c r="T4246" s="273" t="s">
        <v>1206</v>
      </c>
      <c r="U4246" s="273" t="s">
        <v>73</v>
      </c>
      <c r="V4246" s="273" t="s">
        <v>1491</v>
      </c>
      <c r="W4246" s="273">
        <v>324542</v>
      </c>
      <c r="X4246" s="273" t="s">
        <v>83</v>
      </c>
      <c r="Y4246" s="273" t="s">
        <v>63</v>
      </c>
      <c r="Z4246" s="273" t="s">
        <v>504</v>
      </c>
      <c r="AA4246" s="273" t="s">
        <v>505</v>
      </c>
      <c r="AB4246" s="274">
        <v>44986</v>
      </c>
      <c r="AC4246" s="273">
        <v>12092</v>
      </c>
      <c r="AD4246" s="273">
        <v>684</v>
      </c>
      <c r="AK4246" s="273">
        <v>167278</v>
      </c>
      <c r="BV4246" s="336" t="s">
        <v>64</v>
      </c>
      <c r="BW4246" s="337" t="s">
        <v>75</v>
      </c>
      <c r="BX4246" s="337" t="s">
        <v>231</v>
      </c>
      <c r="BY4246" s="337" t="s">
        <v>231</v>
      </c>
      <c r="BZ4246" s="337" t="s">
        <v>86</v>
      </c>
      <c r="CA4246" s="337" t="s">
        <v>87</v>
      </c>
      <c r="CB4246" s="337" t="s">
        <v>179</v>
      </c>
      <c r="CC4246" s="337" t="s">
        <v>180</v>
      </c>
      <c r="CD4246" s="338">
        <v>1</v>
      </c>
      <c r="CE4246" s="335">
        <v>44958</v>
      </c>
      <c r="CF4246" s="337"/>
      <c r="CG4246" s="337" t="s">
        <v>181</v>
      </c>
      <c r="CH4246" s="337"/>
      <c r="CI4246" s="337" t="s">
        <v>181</v>
      </c>
      <c r="CJ4246" s="337" t="s">
        <v>1488</v>
      </c>
      <c r="CK4246" s="337"/>
      <c r="CL4246" s="337"/>
      <c r="CM4246" s="337" t="s">
        <v>73</v>
      </c>
      <c r="CN4246" s="337">
        <v>3</v>
      </c>
    </row>
    <row r="4247" spans="4:92">
      <c r="D4247" s="273" t="s">
        <v>64</v>
      </c>
      <c r="E4247" s="273" t="s">
        <v>404</v>
      </c>
      <c r="F4247" s="273" t="s">
        <v>408</v>
      </c>
      <c r="G4247" s="273" t="s">
        <v>427</v>
      </c>
      <c r="H4247" s="274">
        <v>45231</v>
      </c>
      <c r="I4247" s="273">
        <v>14461</v>
      </c>
      <c r="J4247" s="273">
        <v>57</v>
      </c>
      <c r="K4247" s="273">
        <v>0</v>
      </c>
      <c r="L4247" s="273" t="s">
        <v>66</v>
      </c>
      <c r="N4247" s="273" t="s">
        <v>107</v>
      </c>
      <c r="W4247" s="273">
        <v>324526</v>
      </c>
      <c r="X4247" s="273" t="s">
        <v>83</v>
      </c>
      <c r="Y4247" s="273" t="s">
        <v>63</v>
      </c>
      <c r="Z4247" s="273" t="s">
        <v>504</v>
      </c>
      <c r="AA4247" s="273" t="s">
        <v>505</v>
      </c>
      <c r="AB4247" s="274">
        <v>44986</v>
      </c>
      <c r="AC4247" s="273">
        <v>12112</v>
      </c>
      <c r="AD4247" s="273">
        <v>684</v>
      </c>
      <c r="AE4247" s="273">
        <v>1.4710000000000001</v>
      </c>
      <c r="AF4247" s="273" t="s">
        <v>90</v>
      </c>
      <c r="AG4247" s="273" t="s">
        <v>1295</v>
      </c>
      <c r="AH4247" s="273" t="s">
        <v>1296</v>
      </c>
      <c r="AI4247" s="273" t="s">
        <v>123</v>
      </c>
      <c r="AJ4247" s="273" t="s">
        <v>200</v>
      </c>
      <c r="AK4247" s="273">
        <v>294126</v>
      </c>
      <c r="BV4247" s="279" t="s">
        <v>64</v>
      </c>
      <c r="BW4247" s="280" t="s">
        <v>75</v>
      </c>
      <c r="BX4247" s="280" t="s">
        <v>231</v>
      </c>
      <c r="BY4247" s="280" t="s">
        <v>231</v>
      </c>
      <c r="BZ4247" s="280" t="s">
        <v>167</v>
      </c>
      <c r="CA4247" s="280" t="s">
        <v>168</v>
      </c>
      <c r="CB4247" s="280" t="s">
        <v>319</v>
      </c>
      <c r="CC4247" s="280" t="s">
        <v>320</v>
      </c>
      <c r="CD4247" s="281">
        <v>15</v>
      </c>
      <c r="CE4247" s="277">
        <v>44958</v>
      </c>
      <c r="CF4247" s="280">
        <v>1458</v>
      </c>
      <c r="CG4247" s="280" t="s">
        <v>80</v>
      </c>
      <c r="CH4247" s="280">
        <v>1458</v>
      </c>
      <c r="CI4247" s="280" t="s">
        <v>80</v>
      </c>
      <c r="CJ4247" s="280"/>
      <c r="CK4247" s="280"/>
      <c r="CL4247" s="280" t="s">
        <v>1511</v>
      </c>
      <c r="CM4247" s="280" t="s">
        <v>73</v>
      </c>
      <c r="CN4247" s="280">
        <v>3</v>
      </c>
    </row>
    <row r="4248" spans="4:92">
      <c r="D4248" s="273" t="s">
        <v>64</v>
      </c>
      <c r="E4248" s="273" t="s">
        <v>404</v>
      </c>
      <c r="F4248" s="273" t="s">
        <v>408</v>
      </c>
      <c r="G4248" s="273" t="s">
        <v>427</v>
      </c>
      <c r="H4248" s="274">
        <v>45231</v>
      </c>
      <c r="I4248" s="273">
        <v>14461</v>
      </c>
      <c r="J4248" s="273">
        <v>57</v>
      </c>
      <c r="K4248" s="273">
        <v>898200</v>
      </c>
      <c r="L4248" s="273" t="s">
        <v>66</v>
      </c>
      <c r="M4248" s="273">
        <v>104784.47244</v>
      </c>
      <c r="N4248" s="273" t="s">
        <v>115</v>
      </c>
      <c r="W4248" s="273">
        <v>324525</v>
      </c>
      <c r="X4248" s="273" t="s">
        <v>83</v>
      </c>
      <c r="Y4248" s="273" t="s">
        <v>63</v>
      </c>
      <c r="Z4248" s="273" t="s">
        <v>504</v>
      </c>
      <c r="AA4248" s="273" t="s">
        <v>505</v>
      </c>
      <c r="AB4248" s="274">
        <v>44986</v>
      </c>
      <c r="AC4248" s="273">
        <v>12112</v>
      </c>
      <c r="AD4248" s="273">
        <v>684</v>
      </c>
      <c r="AE4248" s="273">
        <v>3.181</v>
      </c>
      <c r="AF4248" s="273" t="s">
        <v>90</v>
      </c>
      <c r="AG4248" s="273" t="s">
        <v>1297</v>
      </c>
      <c r="AH4248" s="273" t="s">
        <v>1195</v>
      </c>
      <c r="AI4248" s="273" t="s">
        <v>123</v>
      </c>
      <c r="AJ4248" s="273" t="s">
        <v>214</v>
      </c>
      <c r="AK4248" s="273">
        <v>294132</v>
      </c>
      <c r="BV4248" s="336" t="s">
        <v>64</v>
      </c>
      <c r="BW4248" s="337" t="s">
        <v>75</v>
      </c>
      <c r="BX4248" s="337" t="s">
        <v>231</v>
      </c>
      <c r="BY4248" s="337" t="s">
        <v>231</v>
      </c>
      <c r="BZ4248" s="337" t="s">
        <v>138</v>
      </c>
      <c r="CA4248" s="337" t="s">
        <v>139</v>
      </c>
      <c r="CB4248" s="337" t="s">
        <v>190</v>
      </c>
      <c r="CC4248" s="337" t="s">
        <v>191</v>
      </c>
      <c r="CD4248" s="338">
        <v>8</v>
      </c>
      <c r="CE4248" s="335">
        <v>44958</v>
      </c>
      <c r="CF4248" s="337">
        <v>4604.8999999999996</v>
      </c>
      <c r="CG4248" s="337" t="s">
        <v>80</v>
      </c>
      <c r="CH4248" s="337">
        <v>4604.8999999999996</v>
      </c>
      <c r="CI4248" s="337" t="s">
        <v>80</v>
      </c>
      <c r="CJ4248" s="337"/>
      <c r="CK4248" s="337"/>
      <c r="CL4248" s="337"/>
      <c r="CM4248" s="337" t="s">
        <v>73</v>
      </c>
      <c r="CN4248" s="337">
        <v>3</v>
      </c>
    </row>
    <row r="4249" spans="4:92">
      <c r="D4249" s="273" t="s">
        <v>64</v>
      </c>
      <c r="E4249" s="273" t="s">
        <v>404</v>
      </c>
      <c r="F4249" s="273" t="s">
        <v>408</v>
      </c>
      <c r="G4249" s="273" t="s">
        <v>427</v>
      </c>
      <c r="H4249" s="274">
        <v>45261</v>
      </c>
      <c r="I4249" s="273">
        <v>16931</v>
      </c>
      <c r="J4249" s="273">
        <v>57</v>
      </c>
      <c r="K4249" s="273">
        <v>125606</v>
      </c>
      <c r="L4249" s="273" t="s">
        <v>66</v>
      </c>
      <c r="M4249" s="273">
        <v>0</v>
      </c>
      <c r="N4249" s="273" t="s">
        <v>1010</v>
      </c>
      <c r="O4249" s="273">
        <v>0</v>
      </c>
      <c r="P4249" s="273" t="s">
        <v>1011</v>
      </c>
      <c r="Q4249" s="273" t="s">
        <v>1188</v>
      </c>
      <c r="R4249" s="273" t="s">
        <v>1013</v>
      </c>
      <c r="S4249" s="273" t="s">
        <v>122</v>
      </c>
      <c r="U4249" s="273" t="s">
        <v>122</v>
      </c>
      <c r="V4249" s="273" t="s">
        <v>122</v>
      </c>
      <c r="W4249" s="273">
        <v>324572</v>
      </c>
      <c r="X4249" s="273" t="s">
        <v>83</v>
      </c>
      <c r="Y4249" s="273" t="s">
        <v>63</v>
      </c>
      <c r="Z4249" s="273" t="s">
        <v>504</v>
      </c>
      <c r="AA4249" s="273" t="s">
        <v>505</v>
      </c>
      <c r="AB4249" s="274">
        <v>44986</v>
      </c>
      <c r="AC4249" s="273">
        <v>12112</v>
      </c>
      <c r="AD4249" s="273">
        <v>684</v>
      </c>
      <c r="AE4249" s="273">
        <v>0.61</v>
      </c>
      <c r="AF4249" s="273" t="s">
        <v>90</v>
      </c>
      <c r="AG4249" s="273" t="s">
        <v>1294</v>
      </c>
      <c r="AH4249" s="273" t="s">
        <v>1194</v>
      </c>
      <c r="AI4249" s="273" t="s">
        <v>123</v>
      </c>
      <c r="AJ4249" s="273" t="s">
        <v>200</v>
      </c>
      <c r="AK4249" s="273">
        <v>294138</v>
      </c>
      <c r="BV4249" s="279" t="s">
        <v>64</v>
      </c>
      <c r="BW4249" s="280" t="s">
        <v>75</v>
      </c>
      <c r="BX4249" s="280" t="s">
        <v>231</v>
      </c>
      <c r="BY4249" s="280" t="s">
        <v>231</v>
      </c>
      <c r="BZ4249" s="280" t="s">
        <v>86</v>
      </c>
      <c r="CA4249" s="280" t="s">
        <v>87</v>
      </c>
      <c r="CB4249" s="280" t="s">
        <v>217</v>
      </c>
      <c r="CC4249" s="280" t="s">
        <v>218</v>
      </c>
      <c r="CD4249" s="281">
        <v>2</v>
      </c>
      <c r="CE4249" s="277">
        <v>44958</v>
      </c>
      <c r="CF4249" s="280"/>
      <c r="CG4249" s="280" t="s">
        <v>181</v>
      </c>
      <c r="CH4249" s="280"/>
      <c r="CI4249" s="280" t="s">
        <v>181</v>
      </c>
      <c r="CJ4249" s="280" t="s">
        <v>241</v>
      </c>
      <c r="CK4249" s="280"/>
      <c r="CL4249" s="280"/>
      <c r="CM4249" s="280" t="s">
        <v>73</v>
      </c>
      <c r="CN4249" s="280">
        <v>3</v>
      </c>
    </row>
    <row r="4250" spans="4:92">
      <c r="D4250" s="273" t="s">
        <v>64</v>
      </c>
      <c r="E4250" s="273" t="s">
        <v>404</v>
      </c>
      <c r="F4250" s="273" t="s">
        <v>408</v>
      </c>
      <c r="G4250" s="273" t="s">
        <v>427</v>
      </c>
      <c r="H4250" s="274">
        <v>45261</v>
      </c>
      <c r="I4250" s="273">
        <v>16931</v>
      </c>
      <c r="J4250" s="273">
        <v>57</v>
      </c>
      <c r="K4250" s="273">
        <v>575</v>
      </c>
      <c r="L4250" s="273" t="s">
        <v>1202</v>
      </c>
      <c r="M4250" s="273">
        <v>1154.9392499999999</v>
      </c>
      <c r="N4250" s="273" t="s">
        <v>1203</v>
      </c>
      <c r="P4250" s="273" t="s">
        <v>68</v>
      </c>
      <c r="Q4250" s="273" t="s">
        <v>1012</v>
      </c>
      <c r="R4250" s="273" t="s">
        <v>70</v>
      </c>
      <c r="S4250" s="273" t="s">
        <v>1205</v>
      </c>
      <c r="T4250" s="273" t="s">
        <v>1206</v>
      </c>
      <c r="U4250" s="273" t="s">
        <v>73</v>
      </c>
      <c r="V4250" s="273" t="s">
        <v>1491</v>
      </c>
      <c r="W4250" s="273">
        <v>324587</v>
      </c>
      <c r="X4250" s="273" t="s">
        <v>83</v>
      </c>
      <c r="Y4250" s="273" t="s">
        <v>63</v>
      </c>
      <c r="Z4250" s="273" t="s">
        <v>504</v>
      </c>
      <c r="AA4250" s="273" t="s">
        <v>505</v>
      </c>
      <c r="AB4250" s="274">
        <v>44986</v>
      </c>
      <c r="AC4250" s="273">
        <v>12112</v>
      </c>
      <c r="AD4250" s="273">
        <v>684</v>
      </c>
      <c r="AE4250" s="273">
        <v>0.16400000000000001</v>
      </c>
      <c r="AF4250" s="273" t="s">
        <v>90</v>
      </c>
      <c r="AG4250" s="273" t="s">
        <v>1045</v>
      </c>
      <c r="AH4250" s="273" t="s">
        <v>1045</v>
      </c>
      <c r="AI4250" s="273" t="s">
        <v>123</v>
      </c>
      <c r="AJ4250" s="273" t="s">
        <v>200</v>
      </c>
      <c r="AK4250" s="273">
        <v>294144</v>
      </c>
      <c r="BV4250" s="336" t="s">
        <v>64</v>
      </c>
      <c r="BW4250" s="337" t="s">
        <v>75</v>
      </c>
      <c r="BX4250" s="337" t="s">
        <v>231</v>
      </c>
      <c r="BY4250" s="337" t="s">
        <v>231</v>
      </c>
      <c r="BZ4250" s="337" t="s">
        <v>86</v>
      </c>
      <c r="CA4250" s="337" t="s">
        <v>87</v>
      </c>
      <c r="CB4250" s="337" t="s">
        <v>217</v>
      </c>
      <c r="CC4250" s="337" t="s">
        <v>218</v>
      </c>
      <c r="CD4250" s="338">
        <v>2</v>
      </c>
      <c r="CE4250" s="335">
        <v>44958</v>
      </c>
      <c r="CF4250" s="337"/>
      <c r="CG4250" s="337" t="s">
        <v>181</v>
      </c>
      <c r="CH4250" s="337"/>
      <c r="CI4250" s="337" t="s">
        <v>181</v>
      </c>
      <c r="CJ4250" s="337" t="s">
        <v>232</v>
      </c>
      <c r="CK4250" s="337"/>
      <c r="CL4250" s="337"/>
      <c r="CM4250" s="337" t="s">
        <v>73</v>
      </c>
      <c r="CN4250" s="337">
        <v>3</v>
      </c>
    </row>
    <row r="4251" spans="4:92">
      <c r="D4251" s="273" t="s">
        <v>64</v>
      </c>
      <c r="E4251" s="273" t="s">
        <v>404</v>
      </c>
      <c r="F4251" s="273" t="s">
        <v>408</v>
      </c>
      <c r="G4251" s="273" t="s">
        <v>427</v>
      </c>
      <c r="H4251" s="274">
        <v>45261</v>
      </c>
      <c r="I4251" s="273">
        <v>16931</v>
      </c>
      <c r="J4251" s="273">
        <v>57</v>
      </c>
      <c r="K4251" s="273">
        <v>0</v>
      </c>
      <c r="L4251" s="273" t="s">
        <v>66</v>
      </c>
      <c r="N4251" s="273" t="s">
        <v>107</v>
      </c>
      <c r="W4251" s="273">
        <v>324571</v>
      </c>
      <c r="X4251" s="273" t="s">
        <v>83</v>
      </c>
      <c r="Y4251" s="273" t="s">
        <v>63</v>
      </c>
      <c r="Z4251" s="273" t="s">
        <v>172</v>
      </c>
      <c r="AA4251" s="273" t="s">
        <v>211</v>
      </c>
      <c r="AB4251" s="274">
        <v>45231</v>
      </c>
      <c r="AC4251" s="273">
        <v>14402</v>
      </c>
      <c r="AD4251" s="273">
        <v>16</v>
      </c>
      <c r="AK4251" s="273">
        <v>291787</v>
      </c>
      <c r="BV4251" s="279" t="s">
        <v>83</v>
      </c>
      <c r="BW4251" s="280" t="s">
        <v>63</v>
      </c>
      <c r="BX4251" s="280" t="s">
        <v>157</v>
      </c>
      <c r="BY4251" s="280" t="s">
        <v>157</v>
      </c>
      <c r="BZ4251" s="280" t="s">
        <v>167</v>
      </c>
      <c r="CA4251" s="280" t="s">
        <v>168</v>
      </c>
      <c r="CB4251" s="280" t="s">
        <v>353</v>
      </c>
      <c r="CC4251" s="280" t="s">
        <v>354</v>
      </c>
      <c r="CD4251" s="281">
        <v>13</v>
      </c>
      <c r="CE4251" s="277">
        <v>44927</v>
      </c>
      <c r="CF4251" s="280">
        <v>410</v>
      </c>
      <c r="CG4251" s="280" t="s">
        <v>90</v>
      </c>
      <c r="CH4251" s="280">
        <v>410</v>
      </c>
      <c r="CI4251" s="280" t="s">
        <v>80</v>
      </c>
      <c r="CJ4251" s="280"/>
      <c r="CK4251" s="280"/>
      <c r="CL4251" s="280"/>
      <c r="CM4251" s="280" t="s">
        <v>73</v>
      </c>
      <c r="CN4251" s="280">
        <v>3</v>
      </c>
    </row>
    <row r="4252" spans="4:92">
      <c r="D4252" s="273" t="s">
        <v>64</v>
      </c>
      <c r="E4252" s="273" t="s">
        <v>404</v>
      </c>
      <c r="F4252" s="273" t="s">
        <v>408</v>
      </c>
      <c r="G4252" s="273" t="s">
        <v>427</v>
      </c>
      <c r="H4252" s="274">
        <v>45261</v>
      </c>
      <c r="I4252" s="273">
        <v>16931</v>
      </c>
      <c r="J4252" s="273">
        <v>57</v>
      </c>
      <c r="K4252" s="273">
        <v>831960</v>
      </c>
      <c r="L4252" s="273" t="s">
        <v>66</v>
      </c>
      <c r="M4252" s="273">
        <v>96998.740950000007</v>
      </c>
      <c r="N4252" s="273" t="s">
        <v>115</v>
      </c>
      <c r="W4252" s="273">
        <v>324570</v>
      </c>
      <c r="X4252" s="273" t="s">
        <v>83</v>
      </c>
      <c r="Y4252" s="273" t="s">
        <v>63</v>
      </c>
      <c r="Z4252" s="273" t="s">
        <v>172</v>
      </c>
      <c r="AA4252" s="273" t="s">
        <v>211</v>
      </c>
      <c r="AB4252" s="274">
        <v>45261</v>
      </c>
      <c r="AC4252" s="273">
        <v>16886</v>
      </c>
      <c r="AD4252" s="273">
        <v>16</v>
      </c>
      <c r="AK4252" s="273">
        <v>323385</v>
      </c>
      <c r="BV4252" s="336" t="s">
        <v>83</v>
      </c>
      <c r="BW4252" s="337" t="s">
        <v>63</v>
      </c>
      <c r="BX4252" s="337" t="s">
        <v>157</v>
      </c>
      <c r="BY4252" s="337" t="s">
        <v>157</v>
      </c>
      <c r="BZ4252" s="337" t="s">
        <v>151</v>
      </c>
      <c r="CA4252" s="337" t="s">
        <v>152</v>
      </c>
      <c r="CB4252" s="337" t="s">
        <v>161</v>
      </c>
      <c r="CC4252" s="337" t="s">
        <v>162</v>
      </c>
      <c r="CD4252" s="338">
        <v>11</v>
      </c>
      <c r="CE4252" s="335">
        <v>44927</v>
      </c>
      <c r="CF4252" s="337">
        <v>719</v>
      </c>
      <c r="CG4252" s="337" t="s">
        <v>90</v>
      </c>
      <c r="CH4252" s="337">
        <v>719</v>
      </c>
      <c r="CI4252" s="337" t="s">
        <v>80</v>
      </c>
      <c r="CJ4252" s="337"/>
      <c r="CK4252" s="337"/>
      <c r="CL4252" s="337"/>
      <c r="CM4252" s="337" t="s">
        <v>73</v>
      </c>
      <c r="CN4252" s="337">
        <v>3</v>
      </c>
    </row>
    <row r="4253" spans="4:92">
      <c r="D4253" s="273" t="s">
        <v>83</v>
      </c>
      <c r="E4253" s="273" t="s">
        <v>75</v>
      </c>
      <c r="F4253" s="273" t="s">
        <v>357</v>
      </c>
      <c r="G4253" s="273" t="s">
        <v>624</v>
      </c>
      <c r="H4253" s="274">
        <v>44986</v>
      </c>
      <c r="I4253" s="273">
        <v>11503</v>
      </c>
      <c r="J4253" s="273">
        <v>702</v>
      </c>
      <c r="K4253" s="273">
        <v>150</v>
      </c>
      <c r="L4253" s="273" t="s">
        <v>66</v>
      </c>
      <c r="M4253" s="273">
        <v>16.387499999999999</v>
      </c>
      <c r="N4253" s="273" t="s">
        <v>115</v>
      </c>
      <c r="W4253" s="273">
        <v>147498</v>
      </c>
      <c r="X4253" s="273" t="s">
        <v>83</v>
      </c>
      <c r="Y4253" s="273" t="s">
        <v>63</v>
      </c>
      <c r="Z4253" s="273" t="s">
        <v>172</v>
      </c>
      <c r="AA4253" s="273" t="s">
        <v>184</v>
      </c>
      <c r="AB4253" s="274">
        <v>44927</v>
      </c>
      <c r="AC4253" s="273">
        <v>11790</v>
      </c>
      <c r="AD4253" s="273">
        <v>13</v>
      </c>
      <c r="AK4253" s="273">
        <v>156440</v>
      </c>
      <c r="BV4253" s="279" t="s">
        <v>83</v>
      </c>
      <c r="BW4253" s="280" t="s">
        <v>63</v>
      </c>
      <c r="BX4253" s="280" t="s">
        <v>157</v>
      </c>
      <c r="BY4253" s="280" t="s">
        <v>157</v>
      </c>
      <c r="BZ4253" s="280" t="s">
        <v>151</v>
      </c>
      <c r="CA4253" s="280" t="s">
        <v>152</v>
      </c>
      <c r="CB4253" s="280" t="s">
        <v>153</v>
      </c>
      <c r="CC4253" s="280" t="s">
        <v>154</v>
      </c>
      <c r="CD4253" s="281">
        <v>10</v>
      </c>
      <c r="CE4253" s="277">
        <v>44927</v>
      </c>
      <c r="CF4253" s="280">
        <v>899</v>
      </c>
      <c r="CG4253" s="280" t="s">
        <v>90</v>
      </c>
      <c r="CH4253" s="280">
        <v>899</v>
      </c>
      <c r="CI4253" s="280" t="s">
        <v>80</v>
      </c>
      <c r="CJ4253" s="280"/>
      <c r="CK4253" s="280"/>
      <c r="CL4253" s="280"/>
      <c r="CM4253" s="280" t="s">
        <v>73</v>
      </c>
      <c r="CN4253" s="280">
        <v>3</v>
      </c>
    </row>
    <row r="4254" spans="4:92">
      <c r="D4254" s="273" t="s">
        <v>83</v>
      </c>
      <c r="E4254" s="273" t="s">
        <v>75</v>
      </c>
      <c r="F4254" s="273" t="s">
        <v>357</v>
      </c>
      <c r="G4254" s="273" t="s">
        <v>624</v>
      </c>
      <c r="H4254" s="274">
        <v>44986</v>
      </c>
      <c r="I4254" s="273">
        <v>11503</v>
      </c>
      <c r="J4254" s="273">
        <v>702</v>
      </c>
      <c r="K4254" s="273">
        <v>0</v>
      </c>
      <c r="L4254" s="273" t="s">
        <v>66</v>
      </c>
      <c r="N4254" s="273" t="s">
        <v>107</v>
      </c>
      <c r="W4254" s="273">
        <v>147499</v>
      </c>
      <c r="X4254" s="273" t="s">
        <v>83</v>
      </c>
      <c r="Y4254" s="273" t="s">
        <v>63</v>
      </c>
      <c r="Z4254" s="273" t="s">
        <v>172</v>
      </c>
      <c r="AA4254" s="273" t="s">
        <v>184</v>
      </c>
      <c r="AB4254" s="274">
        <v>44927</v>
      </c>
      <c r="AC4254" s="273">
        <v>11946</v>
      </c>
      <c r="AD4254" s="273">
        <v>13</v>
      </c>
      <c r="AE4254" s="273">
        <v>0.93</v>
      </c>
      <c r="AF4254" s="273" t="s">
        <v>90</v>
      </c>
      <c r="AG4254" s="273" t="s">
        <v>882</v>
      </c>
      <c r="AH4254" s="273" t="s">
        <v>1119</v>
      </c>
      <c r="AI4254" s="273" t="s">
        <v>123</v>
      </c>
      <c r="AJ4254" s="273" t="s">
        <v>214</v>
      </c>
      <c r="AK4254" s="273">
        <v>159373</v>
      </c>
      <c r="BV4254" s="336" t="s">
        <v>83</v>
      </c>
      <c r="BW4254" s="337" t="s">
        <v>63</v>
      </c>
      <c r="BX4254" s="337" t="s">
        <v>157</v>
      </c>
      <c r="BY4254" s="337" t="s">
        <v>157</v>
      </c>
      <c r="BZ4254" s="337" t="s">
        <v>167</v>
      </c>
      <c r="CA4254" s="337" t="s">
        <v>168</v>
      </c>
      <c r="CB4254" s="337" t="s">
        <v>169</v>
      </c>
      <c r="CC4254" s="337" t="s">
        <v>170</v>
      </c>
      <c r="CD4254" s="338">
        <v>12</v>
      </c>
      <c r="CE4254" s="335">
        <v>44927</v>
      </c>
      <c r="CF4254" s="337">
        <v>0</v>
      </c>
      <c r="CG4254" s="337" t="s">
        <v>90</v>
      </c>
      <c r="CH4254" s="337">
        <v>0</v>
      </c>
      <c r="CI4254" s="337" t="s">
        <v>80</v>
      </c>
      <c r="CJ4254" s="337"/>
      <c r="CK4254" s="337"/>
      <c r="CL4254" s="337"/>
      <c r="CM4254" s="337" t="s">
        <v>73</v>
      </c>
      <c r="CN4254" s="337">
        <v>3</v>
      </c>
    </row>
    <row r="4255" spans="4:92">
      <c r="D4255" s="273" t="s">
        <v>83</v>
      </c>
      <c r="E4255" s="273" t="s">
        <v>75</v>
      </c>
      <c r="F4255" s="273" t="s">
        <v>357</v>
      </c>
      <c r="G4255" s="273" t="s">
        <v>624</v>
      </c>
      <c r="H4255" s="274">
        <v>45017</v>
      </c>
      <c r="I4255" s="273">
        <v>11665</v>
      </c>
      <c r="J4255" s="273">
        <v>702</v>
      </c>
      <c r="W4255" s="273">
        <v>152172</v>
      </c>
      <c r="X4255" s="273" t="s">
        <v>83</v>
      </c>
      <c r="Y4255" s="273" t="s">
        <v>63</v>
      </c>
      <c r="Z4255" s="273" t="s">
        <v>172</v>
      </c>
      <c r="AA4255" s="273" t="s">
        <v>184</v>
      </c>
      <c r="AB4255" s="274">
        <v>44927</v>
      </c>
      <c r="AC4255" s="273">
        <v>11946</v>
      </c>
      <c r="AD4255" s="273">
        <v>13</v>
      </c>
      <c r="AE4255" s="273">
        <v>2.52</v>
      </c>
      <c r="AF4255" s="273" t="s">
        <v>90</v>
      </c>
      <c r="AH4255" s="273" t="s">
        <v>1096</v>
      </c>
      <c r="AI4255" s="273" t="s">
        <v>123</v>
      </c>
      <c r="AJ4255" s="273" t="s">
        <v>716</v>
      </c>
      <c r="AK4255" s="273">
        <v>162170</v>
      </c>
      <c r="BV4255" s="279" t="s">
        <v>83</v>
      </c>
      <c r="BW4255" s="280" t="s">
        <v>63</v>
      </c>
      <c r="BX4255" s="280" t="s">
        <v>157</v>
      </c>
      <c r="BY4255" s="280" t="s">
        <v>157</v>
      </c>
      <c r="BZ4255" s="280" t="s">
        <v>138</v>
      </c>
      <c r="CA4255" s="280" t="s">
        <v>139</v>
      </c>
      <c r="CB4255" s="280" t="s">
        <v>140</v>
      </c>
      <c r="CC4255" s="280" t="s">
        <v>141</v>
      </c>
      <c r="CD4255" s="281">
        <v>9</v>
      </c>
      <c r="CE4255" s="277">
        <v>44927</v>
      </c>
      <c r="CF4255" s="280">
        <v>0</v>
      </c>
      <c r="CG4255" s="280" t="s">
        <v>90</v>
      </c>
      <c r="CH4255" s="280">
        <v>0</v>
      </c>
      <c r="CI4255" s="280" t="s">
        <v>80</v>
      </c>
      <c r="CJ4255" s="280"/>
      <c r="CK4255" s="280"/>
      <c r="CL4255" s="280"/>
      <c r="CM4255" s="280" t="s">
        <v>73</v>
      </c>
      <c r="CN4255" s="280">
        <v>3</v>
      </c>
    </row>
    <row r="4256" spans="4:92">
      <c r="D4256" s="273" t="s">
        <v>83</v>
      </c>
      <c r="E4256" s="273" t="s">
        <v>75</v>
      </c>
      <c r="F4256" s="273" t="s">
        <v>357</v>
      </c>
      <c r="G4256" s="273" t="s">
        <v>624</v>
      </c>
      <c r="H4256" s="274">
        <v>45017</v>
      </c>
      <c r="I4256" s="273">
        <v>11665</v>
      </c>
      <c r="J4256" s="273">
        <v>702</v>
      </c>
      <c r="K4256" s="273">
        <v>0</v>
      </c>
      <c r="L4256" s="273" t="s">
        <v>66</v>
      </c>
      <c r="N4256" s="273" t="s">
        <v>107</v>
      </c>
      <c r="W4256" s="273">
        <v>152197</v>
      </c>
      <c r="X4256" s="273" t="s">
        <v>83</v>
      </c>
      <c r="Y4256" s="273" t="s">
        <v>63</v>
      </c>
      <c r="Z4256" s="273" t="s">
        <v>172</v>
      </c>
      <c r="AA4256" s="273" t="s">
        <v>184</v>
      </c>
      <c r="AB4256" s="274">
        <v>44958</v>
      </c>
      <c r="AC4256" s="273">
        <v>11828</v>
      </c>
      <c r="AD4256" s="273">
        <v>13</v>
      </c>
      <c r="AK4256" s="273">
        <v>198005</v>
      </c>
      <c r="BV4256" s="336" t="s">
        <v>83</v>
      </c>
      <c r="BW4256" s="337" t="s">
        <v>63</v>
      </c>
      <c r="BX4256" s="337" t="s">
        <v>157</v>
      </c>
      <c r="BY4256" s="337" t="s">
        <v>157</v>
      </c>
      <c r="BZ4256" s="337" t="s">
        <v>126</v>
      </c>
      <c r="CA4256" s="337" t="s">
        <v>127</v>
      </c>
      <c r="CB4256" s="337" t="s">
        <v>133</v>
      </c>
      <c r="CC4256" s="337" t="s">
        <v>134</v>
      </c>
      <c r="CD4256" s="338">
        <v>7</v>
      </c>
      <c r="CE4256" s="335">
        <v>44927</v>
      </c>
      <c r="CF4256" s="337"/>
      <c r="CG4256" s="337" t="s">
        <v>103</v>
      </c>
      <c r="CH4256" s="337"/>
      <c r="CI4256" s="337" t="s">
        <v>104</v>
      </c>
      <c r="CJ4256" s="337"/>
      <c r="CK4256" s="337"/>
      <c r="CL4256" s="337"/>
      <c r="CM4256" s="337" t="s">
        <v>73</v>
      </c>
      <c r="CN4256" s="337">
        <v>3</v>
      </c>
    </row>
    <row r="4257" spans="4:92">
      <c r="D4257" s="273" t="s">
        <v>83</v>
      </c>
      <c r="E4257" s="273" t="s">
        <v>75</v>
      </c>
      <c r="F4257" s="273" t="s">
        <v>357</v>
      </c>
      <c r="G4257" s="273" t="s">
        <v>624</v>
      </c>
      <c r="H4257" s="274">
        <v>45017</v>
      </c>
      <c r="I4257" s="273">
        <v>11665</v>
      </c>
      <c r="J4257" s="273">
        <v>702</v>
      </c>
      <c r="K4257" s="273">
        <v>121</v>
      </c>
      <c r="L4257" s="273" t="s">
        <v>66</v>
      </c>
      <c r="M4257" s="273">
        <v>13.219250000000001</v>
      </c>
      <c r="N4257" s="273" t="s">
        <v>115</v>
      </c>
      <c r="W4257" s="273">
        <v>152196</v>
      </c>
      <c r="X4257" s="273" t="s">
        <v>83</v>
      </c>
      <c r="Y4257" s="273" t="s">
        <v>63</v>
      </c>
      <c r="Z4257" s="273" t="s">
        <v>172</v>
      </c>
      <c r="AA4257" s="273" t="s">
        <v>184</v>
      </c>
      <c r="AB4257" s="274">
        <v>44958</v>
      </c>
      <c r="AC4257" s="273">
        <v>11979</v>
      </c>
      <c r="AD4257" s="273">
        <v>13</v>
      </c>
      <c r="AE4257" s="273">
        <v>1.2729999999999999</v>
      </c>
      <c r="AF4257" s="273" t="s">
        <v>90</v>
      </c>
      <c r="AG4257" s="273" t="s">
        <v>882</v>
      </c>
      <c r="AH4257" s="273" t="s">
        <v>1119</v>
      </c>
      <c r="AI4257" s="273" t="s">
        <v>123</v>
      </c>
      <c r="AJ4257" s="273" t="s">
        <v>214</v>
      </c>
      <c r="AK4257" s="273">
        <v>162371</v>
      </c>
      <c r="BV4257" s="279" t="s">
        <v>83</v>
      </c>
      <c r="BW4257" s="280" t="s">
        <v>63</v>
      </c>
      <c r="BX4257" s="280" t="s">
        <v>157</v>
      </c>
      <c r="BY4257" s="280" t="s">
        <v>157</v>
      </c>
      <c r="BZ4257" s="280" t="s">
        <v>126</v>
      </c>
      <c r="CA4257" s="280" t="s">
        <v>127</v>
      </c>
      <c r="CB4257" s="280" t="s">
        <v>128</v>
      </c>
      <c r="CC4257" s="280" t="s">
        <v>129</v>
      </c>
      <c r="CD4257" s="281">
        <v>6</v>
      </c>
      <c r="CE4257" s="277">
        <v>44927</v>
      </c>
      <c r="CF4257" s="280"/>
      <c r="CG4257" s="280" t="s">
        <v>90</v>
      </c>
      <c r="CH4257" s="280"/>
      <c r="CI4257" s="280" t="s">
        <v>80</v>
      </c>
      <c r="CJ4257" s="280"/>
      <c r="CK4257" s="280"/>
      <c r="CL4257" s="280"/>
      <c r="CM4257" s="280" t="s">
        <v>73</v>
      </c>
      <c r="CN4257" s="280">
        <v>3</v>
      </c>
    </row>
    <row r="4258" spans="4:92">
      <c r="D4258" s="273" t="s">
        <v>83</v>
      </c>
      <c r="E4258" s="273" t="s">
        <v>75</v>
      </c>
      <c r="F4258" s="273" t="s">
        <v>357</v>
      </c>
      <c r="G4258" s="273" t="s">
        <v>624</v>
      </c>
      <c r="H4258" s="274">
        <v>45047</v>
      </c>
      <c r="I4258" s="273">
        <v>12281</v>
      </c>
      <c r="J4258" s="273">
        <v>702</v>
      </c>
      <c r="W4258" s="273">
        <v>177691</v>
      </c>
      <c r="X4258" s="273" t="s">
        <v>83</v>
      </c>
      <c r="Y4258" s="273" t="s">
        <v>63</v>
      </c>
      <c r="Z4258" s="273" t="s">
        <v>172</v>
      </c>
      <c r="AA4258" s="273" t="s">
        <v>184</v>
      </c>
      <c r="AB4258" s="274">
        <v>44958</v>
      </c>
      <c r="AC4258" s="273">
        <v>11979</v>
      </c>
      <c r="AD4258" s="273">
        <v>13</v>
      </c>
      <c r="AE4258" s="273">
        <v>2.71</v>
      </c>
      <c r="AF4258" s="273" t="s">
        <v>90</v>
      </c>
      <c r="AH4258" s="273" t="s">
        <v>1096</v>
      </c>
      <c r="AI4258" s="273" t="s">
        <v>123</v>
      </c>
      <c r="AJ4258" s="273" t="s">
        <v>716</v>
      </c>
      <c r="AK4258" s="273">
        <v>162377</v>
      </c>
      <c r="BV4258" s="336" t="s">
        <v>83</v>
      </c>
      <c r="BW4258" s="337" t="s">
        <v>63</v>
      </c>
      <c r="BX4258" s="337" t="s">
        <v>157</v>
      </c>
      <c r="BY4258" s="337" t="s">
        <v>157</v>
      </c>
      <c r="BZ4258" s="337" t="s">
        <v>110</v>
      </c>
      <c r="CA4258" s="337" t="s">
        <v>111</v>
      </c>
      <c r="CB4258" s="337" t="s">
        <v>117</v>
      </c>
      <c r="CC4258" s="337" t="s">
        <v>118</v>
      </c>
      <c r="CD4258" s="338">
        <v>5</v>
      </c>
      <c r="CE4258" s="335">
        <v>44927</v>
      </c>
      <c r="CF4258" s="337"/>
      <c r="CG4258" s="337"/>
      <c r="CH4258" s="337"/>
      <c r="CI4258" s="337" t="s">
        <v>104</v>
      </c>
      <c r="CJ4258" s="337"/>
      <c r="CK4258" s="337"/>
      <c r="CL4258" s="337"/>
      <c r="CM4258" s="337" t="s">
        <v>73</v>
      </c>
      <c r="CN4258" s="337">
        <v>3</v>
      </c>
    </row>
    <row r="4259" spans="4:92">
      <c r="D4259" s="273" t="s">
        <v>83</v>
      </c>
      <c r="E4259" s="273" t="s">
        <v>75</v>
      </c>
      <c r="F4259" s="273" t="s">
        <v>357</v>
      </c>
      <c r="G4259" s="273" t="s">
        <v>624</v>
      </c>
      <c r="H4259" s="274">
        <v>45047</v>
      </c>
      <c r="I4259" s="273">
        <v>12281</v>
      </c>
      <c r="J4259" s="273">
        <v>702</v>
      </c>
      <c r="K4259" s="273">
        <v>198</v>
      </c>
      <c r="L4259" s="273" t="s">
        <v>66</v>
      </c>
      <c r="M4259" s="273">
        <v>21.631499999999999</v>
      </c>
      <c r="N4259" s="273" t="s">
        <v>115</v>
      </c>
      <c r="W4259" s="273">
        <v>177715</v>
      </c>
      <c r="X4259" s="273" t="s">
        <v>83</v>
      </c>
      <c r="Y4259" s="273" t="s">
        <v>63</v>
      </c>
      <c r="Z4259" s="273" t="s">
        <v>172</v>
      </c>
      <c r="AA4259" s="273" t="s">
        <v>184</v>
      </c>
      <c r="AB4259" s="274">
        <v>44958</v>
      </c>
      <c r="AC4259" s="273">
        <v>11979</v>
      </c>
      <c r="AD4259" s="273">
        <v>13</v>
      </c>
      <c r="AE4259" s="273">
        <v>0.247</v>
      </c>
      <c r="AF4259" s="273" t="s">
        <v>90</v>
      </c>
      <c r="AG4259" s="273" t="s">
        <v>1304</v>
      </c>
      <c r="AH4259" s="273" t="s">
        <v>1305</v>
      </c>
      <c r="AI4259" s="273" t="s">
        <v>123</v>
      </c>
      <c r="AJ4259" s="273" t="s">
        <v>200</v>
      </c>
      <c r="AK4259" s="273">
        <v>162383</v>
      </c>
      <c r="BV4259" s="279" t="s">
        <v>83</v>
      </c>
      <c r="BW4259" s="280" t="s">
        <v>63</v>
      </c>
      <c r="BX4259" s="280" t="s">
        <v>157</v>
      </c>
      <c r="BY4259" s="280" t="s">
        <v>157</v>
      </c>
      <c r="BZ4259" s="280" t="s">
        <v>86</v>
      </c>
      <c r="CA4259" s="280" t="s">
        <v>87</v>
      </c>
      <c r="CB4259" s="280" t="s">
        <v>101</v>
      </c>
      <c r="CC4259" s="280" t="s">
        <v>102</v>
      </c>
      <c r="CD4259" s="281">
        <v>4</v>
      </c>
      <c r="CE4259" s="277">
        <v>44927</v>
      </c>
      <c r="CF4259" s="280">
        <v>12216</v>
      </c>
      <c r="CG4259" s="280" t="s">
        <v>103</v>
      </c>
      <c r="CH4259" s="280">
        <v>397.75295999999997</v>
      </c>
      <c r="CI4259" s="280" t="s">
        <v>104</v>
      </c>
      <c r="CJ4259" s="280"/>
      <c r="CK4259" s="280"/>
      <c r="CL4259" s="280"/>
      <c r="CM4259" s="280" t="s">
        <v>73</v>
      </c>
      <c r="CN4259" s="280">
        <v>3</v>
      </c>
    </row>
    <row r="4260" spans="4:92">
      <c r="D4260" s="273" t="s">
        <v>83</v>
      </c>
      <c r="E4260" s="273" t="s">
        <v>75</v>
      </c>
      <c r="F4260" s="273" t="s">
        <v>357</v>
      </c>
      <c r="G4260" s="273" t="s">
        <v>624</v>
      </c>
      <c r="H4260" s="274">
        <v>45047</v>
      </c>
      <c r="I4260" s="273">
        <v>12281</v>
      </c>
      <c r="J4260" s="273">
        <v>702</v>
      </c>
      <c r="K4260" s="273">
        <v>0</v>
      </c>
      <c r="L4260" s="273" t="s">
        <v>66</v>
      </c>
      <c r="N4260" s="273" t="s">
        <v>107</v>
      </c>
      <c r="W4260" s="273">
        <v>177716</v>
      </c>
      <c r="X4260" s="273" t="s">
        <v>83</v>
      </c>
      <c r="Y4260" s="273" t="s">
        <v>63</v>
      </c>
      <c r="Z4260" s="273" t="s">
        <v>172</v>
      </c>
      <c r="AA4260" s="273" t="s">
        <v>184</v>
      </c>
      <c r="AB4260" s="274">
        <v>44986</v>
      </c>
      <c r="AC4260" s="273">
        <v>11866</v>
      </c>
      <c r="AD4260" s="273">
        <v>13</v>
      </c>
      <c r="AK4260" s="273">
        <v>198062</v>
      </c>
      <c r="BV4260" s="336" t="s">
        <v>83</v>
      </c>
      <c r="BW4260" s="337" t="s">
        <v>63</v>
      </c>
      <c r="BX4260" s="337" t="s">
        <v>157</v>
      </c>
      <c r="BY4260" s="337" t="s">
        <v>157</v>
      </c>
      <c r="BZ4260" s="337" t="s">
        <v>110</v>
      </c>
      <c r="CA4260" s="337" t="s">
        <v>111</v>
      </c>
      <c r="CB4260" s="337" t="s">
        <v>112</v>
      </c>
      <c r="CC4260" s="337" t="s">
        <v>113</v>
      </c>
      <c r="CD4260" s="338">
        <v>4</v>
      </c>
      <c r="CE4260" s="335">
        <v>44927</v>
      </c>
      <c r="CF4260" s="337"/>
      <c r="CG4260" s="337"/>
      <c r="CH4260" s="337"/>
      <c r="CI4260" s="337" t="s">
        <v>80</v>
      </c>
      <c r="CJ4260" s="337"/>
      <c r="CK4260" s="337"/>
      <c r="CL4260" s="337"/>
      <c r="CM4260" s="337" t="s">
        <v>73</v>
      </c>
      <c r="CN4260" s="337">
        <v>3</v>
      </c>
    </row>
    <row r="4261" spans="4:92">
      <c r="D4261" s="273" t="s">
        <v>83</v>
      </c>
      <c r="E4261" s="273" t="s">
        <v>75</v>
      </c>
      <c r="F4261" s="273" t="s">
        <v>357</v>
      </c>
      <c r="G4261" s="273" t="s">
        <v>624</v>
      </c>
      <c r="H4261" s="274">
        <v>45078</v>
      </c>
      <c r="I4261" s="273">
        <v>12550</v>
      </c>
      <c r="J4261" s="273">
        <v>702</v>
      </c>
      <c r="W4261" s="273">
        <v>189527</v>
      </c>
      <c r="X4261" s="273" t="s">
        <v>83</v>
      </c>
      <c r="Y4261" s="273" t="s">
        <v>63</v>
      </c>
      <c r="Z4261" s="273" t="s">
        <v>172</v>
      </c>
      <c r="AA4261" s="273" t="s">
        <v>184</v>
      </c>
      <c r="AB4261" s="274">
        <v>44986</v>
      </c>
      <c r="AC4261" s="273">
        <v>12012</v>
      </c>
      <c r="AD4261" s="273">
        <v>13</v>
      </c>
      <c r="AE4261" s="273">
        <v>1.38</v>
      </c>
      <c r="AF4261" s="273" t="s">
        <v>90</v>
      </c>
      <c r="AG4261" s="273" t="s">
        <v>882</v>
      </c>
      <c r="AH4261" s="273" t="s">
        <v>1119</v>
      </c>
      <c r="AI4261" s="273" t="s">
        <v>123</v>
      </c>
      <c r="AJ4261" s="273" t="s">
        <v>214</v>
      </c>
      <c r="AK4261" s="273">
        <v>162398</v>
      </c>
      <c r="BV4261" s="279" t="s">
        <v>64</v>
      </c>
      <c r="BW4261" s="280" t="s">
        <v>63</v>
      </c>
      <c r="BX4261" s="280" t="s">
        <v>252</v>
      </c>
      <c r="BY4261" s="280" t="s">
        <v>257</v>
      </c>
      <c r="BZ4261" s="280" t="s">
        <v>167</v>
      </c>
      <c r="CA4261" s="280" t="s">
        <v>168</v>
      </c>
      <c r="CB4261" s="280" t="s">
        <v>353</v>
      </c>
      <c r="CC4261" s="280" t="s">
        <v>354</v>
      </c>
      <c r="CD4261" s="281">
        <v>13</v>
      </c>
      <c r="CE4261" s="277">
        <v>45047</v>
      </c>
      <c r="CF4261" s="280">
        <v>0</v>
      </c>
      <c r="CG4261" s="280" t="s">
        <v>90</v>
      </c>
      <c r="CH4261" s="280">
        <v>0</v>
      </c>
      <c r="CI4261" s="280" t="s">
        <v>80</v>
      </c>
      <c r="CJ4261" s="280"/>
      <c r="CK4261" s="280"/>
      <c r="CL4261" s="280"/>
      <c r="CM4261" s="280" t="s">
        <v>73</v>
      </c>
      <c r="CN4261" s="280">
        <v>3</v>
      </c>
    </row>
    <row r="4262" spans="4:92">
      <c r="D4262" s="273" t="s">
        <v>83</v>
      </c>
      <c r="E4262" s="273" t="s">
        <v>75</v>
      </c>
      <c r="F4262" s="273" t="s">
        <v>357</v>
      </c>
      <c r="G4262" s="273" t="s">
        <v>624</v>
      </c>
      <c r="H4262" s="274">
        <v>45078</v>
      </c>
      <c r="I4262" s="273">
        <v>12550</v>
      </c>
      <c r="J4262" s="273">
        <v>702</v>
      </c>
      <c r="K4262" s="273">
        <v>212</v>
      </c>
      <c r="L4262" s="273" t="s">
        <v>66</v>
      </c>
      <c r="M4262" s="273">
        <v>23.161000000000001</v>
      </c>
      <c r="N4262" s="273" t="s">
        <v>115</v>
      </c>
      <c r="W4262" s="273">
        <v>189551</v>
      </c>
      <c r="X4262" s="273" t="s">
        <v>83</v>
      </c>
      <c r="Y4262" s="273" t="s">
        <v>63</v>
      </c>
      <c r="Z4262" s="273" t="s">
        <v>172</v>
      </c>
      <c r="AA4262" s="273" t="s">
        <v>184</v>
      </c>
      <c r="AB4262" s="274">
        <v>44986</v>
      </c>
      <c r="AC4262" s="273">
        <v>12012</v>
      </c>
      <c r="AD4262" s="273">
        <v>13</v>
      </c>
      <c r="AE4262" s="273">
        <v>3.32</v>
      </c>
      <c r="AF4262" s="273" t="s">
        <v>90</v>
      </c>
      <c r="AH4262" s="273" t="s">
        <v>1096</v>
      </c>
      <c r="AI4262" s="273" t="s">
        <v>123</v>
      </c>
      <c r="AJ4262" s="273" t="s">
        <v>716</v>
      </c>
      <c r="AK4262" s="273">
        <v>162404</v>
      </c>
      <c r="BV4262" s="336" t="s">
        <v>64</v>
      </c>
      <c r="BW4262" s="337" t="s">
        <v>63</v>
      </c>
      <c r="BX4262" s="337" t="s">
        <v>252</v>
      </c>
      <c r="BY4262" s="337" t="s">
        <v>257</v>
      </c>
      <c r="BZ4262" s="337" t="s">
        <v>151</v>
      </c>
      <c r="CA4262" s="337" t="s">
        <v>152</v>
      </c>
      <c r="CB4262" s="337" t="s">
        <v>153</v>
      </c>
      <c r="CC4262" s="337" t="s">
        <v>154</v>
      </c>
      <c r="CD4262" s="338">
        <v>10</v>
      </c>
      <c r="CE4262" s="335">
        <v>45047</v>
      </c>
      <c r="CF4262" s="337">
        <v>650</v>
      </c>
      <c r="CG4262" s="337" t="s">
        <v>90</v>
      </c>
      <c r="CH4262" s="337">
        <v>650</v>
      </c>
      <c r="CI4262" s="337" t="s">
        <v>80</v>
      </c>
      <c r="CJ4262" s="337"/>
      <c r="CK4262" s="337"/>
      <c r="CL4262" s="337"/>
      <c r="CM4262" s="337" t="s">
        <v>73</v>
      </c>
      <c r="CN4262" s="337">
        <v>3</v>
      </c>
    </row>
    <row r="4263" spans="4:92">
      <c r="D4263" s="273" t="s">
        <v>83</v>
      </c>
      <c r="E4263" s="273" t="s">
        <v>75</v>
      </c>
      <c r="F4263" s="273" t="s">
        <v>357</v>
      </c>
      <c r="G4263" s="273" t="s">
        <v>624</v>
      </c>
      <c r="H4263" s="274">
        <v>45078</v>
      </c>
      <c r="I4263" s="273">
        <v>12550</v>
      </c>
      <c r="J4263" s="273">
        <v>702</v>
      </c>
      <c r="K4263" s="273">
        <v>0</v>
      </c>
      <c r="L4263" s="273" t="s">
        <v>66</v>
      </c>
      <c r="N4263" s="273" t="s">
        <v>107</v>
      </c>
      <c r="W4263" s="273">
        <v>189552</v>
      </c>
      <c r="X4263" s="273" t="s">
        <v>83</v>
      </c>
      <c r="Y4263" s="273" t="s">
        <v>63</v>
      </c>
      <c r="Z4263" s="273" t="s">
        <v>172</v>
      </c>
      <c r="AA4263" s="273" t="s">
        <v>184</v>
      </c>
      <c r="AB4263" s="274">
        <v>44986</v>
      </c>
      <c r="AC4263" s="273">
        <v>12012</v>
      </c>
      <c r="AD4263" s="273">
        <v>13</v>
      </c>
      <c r="AE4263" s="273">
        <v>0.16700000000000001</v>
      </c>
      <c r="AF4263" s="273" t="s">
        <v>90</v>
      </c>
      <c r="AG4263" s="273" t="s">
        <v>1304</v>
      </c>
      <c r="AH4263" s="273" t="s">
        <v>1305</v>
      </c>
      <c r="AI4263" s="273" t="s">
        <v>123</v>
      </c>
      <c r="AJ4263" s="273" t="s">
        <v>200</v>
      </c>
      <c r="AK4263" s="273">
        <v>162410</v>
      </c>
      <c r="BV4263" s="279" t="s">
        <v>64</v>
      </c>
      <c r="BW4263" s="280" t="s">
        <v>63</v>
      </c>
      <c r="BX4263" s="280" t="s">
        <v>252</v>
      </c>
      <c r="BY4263" s="280" t="s">
        <v>257</v>
      </c>
      <c r="BZ4263" s="280" t="s">
        <v>151</v>
      </c>
      <c r="CA4263" s="280" t="s">
        <v>152</v>
      </c>
      <c r="CB4263" s="280" t="s">
        <v>161</v>
      </c>
      <c r="CC4263" s="280" t="s">
        <v>162</v>
      </c>
      <c r="CD4263" s="281">
        <v>11</v>
      </c>
      <c r="CE4263" s="277">
        <v>45047</v>
      </c>
      <c r="CF4263" s="280">
        <v>685</v>
      </c>
      <c r="CG4263" s="280" t="s">
        <v>90</v>
      </c>
      <c r="CH4263" s="280">
        <v>685</v>
      </c>
      <c r="CI4263" s="280" t="s">
        <v>80</v>
      </c>
      <c r="CJ4263" s="280"/>
      <c r="CK4263" s="280"/>
      <c r="CL4263" s="280"/>
      <c r="CM4263" s="280" t="s">
        <v>73</v>
      </c>
      <c r="CN4263" s="280">
        <v>3</v>
      </c>
    </row>
    <row r="4264" spans="4:92">
      <c r="D4264" s="273" t="s">
        <v>83</v>
      </c>
      <c r="E4264" s="273" t="s">
        <v>75</v>
      </c>
      <c r="F4264" s="273" t="s">
        <v>357</v>
      </c>
      <c r="G4264" s="273" t="s">
        <v>624</v>
      </c>
      <c r="H4264" s="274">
        <v>45108</v>
      </c>
      <c r="I4264" s="273">
        <v>12819</v>
      </c>
      <c r="J4264" s="273">
        <v>702</v>
      </c>
      <c r="W4264" s="273">
        <v>203011</v>
      </c>
      <c r="X4264" s="273" t="s">
        <v>83</v>
      </c>
      <c r="Y4264" s="273" t="s">
        <v>63</v>
      </c>
      <c r="Z4264" s="273" t="s">
        <v>172</v>
      </c>
      <c r="AA4264" s="273" t="s">
        <v>184</v>
      </c>
      <c r="AB4264" s="274">
        <v>44986</v>
      </c>
      <c r="AC4264" s="273">
        <v>12012</v>
      </c>
      <c r="AD4264" s="273">
        <v>13</v>
      </c>
      <c r="AE4264" s="273">
        <v>2.2400000000000002</v>
      </c>
      <c r="AF4264" s="273" t="s">
        <v>90</v>
      </c>
      <c r="AG4264" s="273" t="s">
        <v>795</v>
      </c>
      <c r="AH4264" s="273" t="s">
        <v>1354</v>
      </c>
      <c r="AI4264" s="273" t="s">
        <v>123</v>
      </c>
      <c r="AJ4264" s="273" t="s">
        <v>200</v>
      </c>
      <c r="AK4264" s="273">
        <v>162416</v>
      </c>
      <c r="BV4264" s="336" t="s">
        <v>64</v>
      </c>
      <c r="BW4264" s="337" t="s">
        <v>63</v>
      </c>
      <c r="BX4264" s="337" t="s">
        <v>252</v>
      </c>
      <c r="BY4264" s="337" t="s">
        <v>257</v>
      </c>
      <c r="BZ4264" s="337" t="s">
        <v>167</v>
      </c>
      <c r="CA4264" s="337" t="s">
        <v>168</v>
      </c>
      <c r="CB4264" s="337" t="s">
        <v>169</v>
      </c>
      <c r="CC4264" s="337" t="s">
        <v>170</v>
      </c>
      <c r="CD4264" s="338">
        <v>12</v>
      </c>
      <c r="CE4264" s="335">
        <v>45047</v>
      </c>
      <c r="CF4264" s="337">
        <v>775</v>
      </c>
      <c r="CG4264" s="337" t="s">
        <v>90</v>
      </c>
      <c r="CH4264" s="337">
        <v>775</v>
      </c>
      <c r="CI4264" s="337" t="s">
        <v>80</v>
      </c>
      <c r="CJ4264" s="337"/>
      <c r="CK4264" s="337"/>
      <c r="CL4264" s="337"/>
      <c r="CM4264" s="337" t="s">
        <v>73</v>
      </c>
      <c r="CN4264" s="337">
        <v>3</v>
      </c>
    </row>
    <row r="4265" spans="4:92">
      <c r="D4265" s="273" t="s">
        <v>83</v>
      </c>
      <c r="E4265" s="273" t="s">
        <v>75</v>
      </c>
      <c r="F4265" s="273" t="s">
        <v>357</v>
      </c>
      <c r="G4265" s="273" t="s">
        <v>624</v>
      </c>
      <c r="H4265" s="274">
        <v>45108</v>
      </c>
      <c r="I4265" s="273">
        <v>12819</v>
      </c>
      <c r="J4265" s="273">
        <v>702</v>
      </c>
      <c r="K4265" s="273">
        <v>0</v>
      </c>
      <c r="L4265" s="273" t="s">
        <v>66</v>
      </c>
      <c r="N4265" s="273" t="s">
        <v>107</v>
      </c>
      <c r="W4265" s="273">
        <v>203036</v>
      </c>
      <c r="X4265" s="273" t="s">
        <v>83</v>
      </c>
      <c r="Y4265" s="273" t="s">
        <v>63</v>
      </c>
      <c r="Z4265" s="273" t="s">
        <v>172</v>
      </c>
      <c r="AA4265" s="273" t="s">
        <v>184</v>
      </c>
      <c r="AB4265" s="274">
        <v>44986</v>
      </c>
      <c r="AC4265" s="273">
        <v>12012</v>
      </c>
      <c r="AD4265" s="273">
        <v>13</v>
      </c>
      <c r="AE4265" s="273">
        <v>3.47</v>
      </c>
      <c r="AF4265" s="273" t="s">
        <v>90</v>
      </c>
      <c r="AG4265" s="273" t="s">
        <v>798</v>
      </c>
      <c r="AH4265" s="273" t="s">
        <v>1412</v>
      </c>
      <c r="AI4265" s="273" t="s">
        <v>123</v>
      </c>
      <c r="AJ4265" s="273" t="s">
        <v>200</v>
      </c>
      <c r="AK4265" s="273">
        <v>162422</v>
      </c>
      <c r="BV4265" s="279" t="s">
        <v>64</v>
      </c>
      <c r="BW4265" s="280" t="s">
        <v>63</v>
      </c>
      <c r="BX4265" s="280" t="s">
        <v>252</v>
      </c>
      <c r="BY4265" s="280" t="s">
        <v>257</v>
      </c>
      <c r="BZ4265" s="280" t="s">
        <v>126</v>
      </c>
      <c r="CA4265" s="280" t="s">
        <v>127</v>
      </c>
      <c r="CB4265" s="280" t="s">
        <v>133</v>
      </c>
      <c r="CC4265" s="280" t="s">
        <v>134</v>
      </c>
      <c r="CD4265" s="281">
        <v>7</v>
      </c>
      <c r="CE4265" s="277">
        <v>45047</v>
      </c>
      <c r="CF4265" s="280"/>
      <c r="CG4265" s="280"/>
      <c r="CH4265" s="280"/>
      <c r="CI4265" s="280" t="s">
        <v>104</v>
      </c>
      <c r="CJ4265" s="280"/>
      <c r="CK4265" s="280"/>
      <c r="CL4265" s="280"/>
      <c r="CM4265" s="280" t="s">
        <v>73</v>
      </c>
      <c r="CN4265" s="280">
        <v>3</v>
      </c>
    </row>
    <row r="4266" spans="4:92">
      <c r="D4266" s="273" t="s">
        <v>83</v>
      </c>
      <c r="E4266" s="273" t="s">
        <v>75</v>
      </c>
      <c r="F4266" s="273" t="s">
        <v>357</v>
      </c>
      <c r="G4266" s="273" t="s">
        <v>624</v>
      </c>
      <c r="H4266" s="274">
        <v>45108</v>
      </c>
      <c r="I4266" s="273">
        <v>12819</v>
      </c>
      <c r="J4266" s="273">
        <v>702</v>
      </c>
      <c r="K4266" s="273">
        <v>244</v>
      </c>
      <c r="L4266" s="273" t="s">
        <v>66</v>
      </c>
      <c r="M4266" s="273">
        <v>26.657</v>
      </c>
      <c r="N4266" s="273" t="s">
        <v>115</v>
      </c>
      <c r="W4266" s="273">
        <v>203035</v>
      </c>
      <c r="X4266" s="273" t="s">
        <v>83</v>
      </c>
      <c r="Y4266" s="273" t="s">
        <v>63</v>
      </c>
      <c r="Z4266" s="273" t="s">
        <v>172</v>
      </c>
      <c r="AA4266" s="273" t="s">
        <v>184</v>
      </c>
      <c r="AB4266" s="274">
        <v>44986</v>
      </c>
      <c r="AC4266" s="273">
        <v>12012</v>
      </c>
      <c r="AD4266" s="273">
        <v>13</v>
      </c>
      <c r="AE4266" s="273">
        <v>0.21099999999999999</v>
      </c>
      <c r="AF4266" s="273" t="s">
        <v>90</v>
      </c>
      <c r="AH4266" s="273" t="s">
        <v>1318</v>
      </c>
      <c r="AI4266" s="273" t="s">
        <v>123</v>
      </c>
      <c r="AJ4266" s="273" t="s">
        <v>200</v>
      </c>
      <c r="AK4266" s="273">
        <v>162428</v>
      </c>
      <c r="BV4266" s="336" t="s">
        <v>64</v>
      </c>
      <c r="BW4266" s="337" t="s">
        <v>63</v>
      </c>
      <c r="BX4266" s="337" t="s">
        <v>252</v>
      </c>
      <c r="BY4266" s="337" t="s">
        <v>257</v>
      </c>
      <c r="BZ4266" s="337" t="s">
        <v>138</v>
      </c>
      <c r="CA4266" s="337" t="s">
        <v>139</v>
      </c>
      <c r="CB4266" s="337" t="s">
        <v>140</v>
      </c>
      <c r="CC4266" s="337" t="s">
        <v>141</v>
      </c>
      <c r="CD4266" s="338">
        <v>9</v>
      </c>
      <c r="CE4266" s="335">
        <v>45047</v>
      </c>
      <c r="CF4266" s="337">
        <v>11391</v>
      </c>
      <c r="CG4266" s="337" t="s">
        <v>90</v>
      </c>
      <c r="CH4266" s="337">
        <v>11391</v>
      </c>
      <c r="CI4266" s="337" t="s">
        <v>80</v>
      </c>
      <c r="CJ4266" s="337"/>
      <c r="CK4266" s="337"/>
      <c r="CL4266" s="337"/>
      <c r="CM4266" s="337" t="s">
        <v>73</v>
      </c>
      <c r="CN4266" s="337">
        <v>3</v>
      </c>
    </row>
    <row r="4267" spans="4:92">
      <c r="D4267" s="273" t="s">
        <v>83</v>
      </c>
      <c r="E4267" s="273" t="s">
        <v>75</v>
      </c>
      <c r="F4267" s="273" t="s">
        <v>357</v>
      </c>
      <c r="G4267" s="273" t="s">
        <v>624</v>
      </c>
      <c r="H4267" s="274">
        <v>45139</v>
      </c>
      <c r="I4267" s="273">
        <v>13495</v>
      </c>
      <c r="J4267" s="273">
        <v>702</v>
      </c>
      <c r="W4267" s="273">
        <v>221054</v>
      </c>
      <c r="X4267" s="273" t="s">
        <v>83</v>
      </c>
      <c r="Y4267" s="273" t="s">
        <v>63</v>
      </c>
      <c r="Z4267" s="273" t="s">
        <v>172</v>
      </c>
      <c r="AA4267" s="273" t="s">
        <v>487</v>
      </c>
      <c r="AB4267" s="274">
        <v>45139</v>
      </c>
      <c r="AC4267" s="273">
        <v>13452</v>
      </c>
      <c r="AD4267" s="273">
        <v>74</v>
      </c>
      <c r="AE4267" s="273">
        <v>0.48199999999999998</v>
      </c>
      <c r="AF4267" s="273" t="s">
        <v>90</v>
      </c>
      <c r="AG4267" s="273" t="s">
        <v>837</v>
      </c>
      <c r="AH4267" s="273" t="s">
        <v>223</v>
      </c>
      <c r="AI4267" s="273" t="s">
        <v>199</v>
      </c>
      <c r="AJ4267" s="273" t="s">
        <v>200</v>
      </c>
      <c r="AK4267" s="273">
        <v>228897</v>
      </c>
      <c r="BV4267" s="279" t="s">
        <v>64</v>
      </c>
      <c r="BW4267" s="280" t="s">
        <v>63</v>
      </c>
      <c r="BX4267" s="280" t="s">
        <v>252</v>
      </c>
      <c r="BY4267" s="280" t="s">
        <v>257</v>
      </c>
      <c r="BZ4267" s="280" t="s">
        <v>126</v>
      </c>
      <c r="CA4267" s="280" t="s">
        <v>127</v>
      </c>
      <c r="CB4267" s="280" t="s">
        <v>128</v>
      </c>
      <c r="CC4267" s="280" t="s">
        <v>129</v>
      </c>
      <c r="CD4267" s="281">
        <v>6</v>
      </c>
      <c r="CE4267" s="277">
        <v>45047</v>
      </c>
      <c r="CF4267" s="280"/>
      <c r="CG4267" s="280"/>
      <c r="CH4267" s="280"/>
      <c r="CI4267" s="280" t="s">
        <v>80</v>
      </c>
      <c r="CJ4267" s="280"/>
      <c r="CK4267" s="280"/>
      <c r="CL4267" s="280"/>
      <c r="CM4267" s="280" t="s">
        <v>73</v>
      </c>
      <c r="CN4267" s="280">
        <v>3</v>
      </c>
    </row>
    <row r="4268" spans="4:92">
      <c r="D4268" s="273" t="s">
        <v>83</v>
      </c>
      <c r="E4268" s="273" t="s">
        <v>75</v>
      </c>
      <c r="F4268" s="273" t="s">
        <v>357</v>
      </c>
      <c r="G4268" s="273" t="s">
        <v>624</v>
      </c>
      <c r="H4268" s="274">
        <v>45139</v>
      </c>
      <c r="I4268" s="273">
        <v>13495</v>
      </c>
      <c r="J4268" s="273">
        <v>702</v>
      </c>
      <c r="K4268" s="273">
        <v>0</v>
      </c>
      <c r="L4268" s="273" t="s">
        <v>66</v>
      </c>
      <c r="N4268" s="273" t="s">
        <v>107</v>
      </c>
      <c r="W4268" s="273">
        <v>221079</v>
      </c>
      <c r="X4268" s="273" t="s">
        <v>83</v>
      </c>
      <c r="Y4268" s="273" t="s">
        <v>63</v>
      </c>
      <c r="Z4268" s="273" t="s">
        <v>172</v>
      </c>
      <c r="AA4268" s="273" t="s">
        <v>487</v>
      </c>
      <c r="AB4268" s="274">
        <v>45139</v>
      </c>
      <c r="AC4268" s="273">
        <v>13452</v>
      </c>
      <c r="AD4268" s="273">
        <v>74</v>
      </c>
      <c r="AE4268" s="273">
        <v>0.33400000000000002</v>
      </c>
      <c r="AF4268" s="273" t="s">
        <v>90</v>
      </c>
      <c r="AG4268" s="273" t="s">
        <v>995</v>
      </c>
      <c r="AH4268" s="273" t="s">
        <v>1321</v>
      </c>
      <c r="AI4268" s="273" t="s">
        <v>199</v>
      </c>
      <c r="AJ4268" s="273" t="s">
        <v>200</v>
      </c>
      <c r="AK4268" s="273">
        <v>228903</v>
      </c>
      <c r="BV4268" s="336" t="s">
        <v>64</v>
      </c>
      <c r="BW4268" s="337" t="s">
        <v>63</v>
      </c>
      <c r="BX4268" s="337" t="s">
        <v>252</v>
      </c>
      <c r="BY4268" s="337" t="s">
        <v>257</v>
      </c>
      <c r="BZ4268" s="337" t="s">
        <v>110</v>
      </c>
      <c r="CA4268" s="337" t="s">
        <v>111</v>
      </c>
      <c r="CB4268" s="337" t="s">
        <v>117</v>
      </c>
      <c r="CC4268" s="337" t="s">
        <v>118</v>
      </c>
      <c r="CD4268" s="338">
        <v>5</v>
      </c>
      <c r="CE4268" s="335">
        <v>45047</v>
      </c>
      <c r="CF4268" s="337"/>
      <c r="CG4268" s="337"/>
      <c r="CH4268" s="337"/>
      <c r="CI4268" s="337" t="s">
        <v>104</v>
      </c>
      <c r="CJ4268" s="337"/>
      <c r="CK4268" s="337"/>
      <c r="CL4268" s="337"/>
      <c r="CM4268" s="337" t="s">
        <v>73</v>
      </c>
      <c r="CN4268" s="337">
        <v>3</v>
      </c>
    </row>
    <row r="4269" spans="4:92">
      <c r="D4269" s="273" t="s">
        <v>83</v>
      </c>
      <c r="E4269" s="273" t="s">
        <v>75</v>
      </c>
      <c r="F4269" s="273" t="s">
        <v>357</v>
      </c>
      <c r="G4269" s="273" t="s">
        <v>624</v>
      </c>
      <c r="H4269" s="274">
        <v>45139</v>
      </c>
      <c r="I4269" s="273">
        <v>13495</v>
      </c>
      <c r="J4269" s="273">
        <v>702</v>
      </c>
      <c r="K4269" s="273">
        <v>228</v>
      </c>
      <c r="L4269" s="273" t="s">
        <v>66</v>
      </c>
      <c r="M4269" s="273">
        <v>24.908999999999999</v>
      </c>
      <c r="N4269" s="273" t="s">
        <v>115</v>
      </c>
      <c r="W4269" s="273">
        <v>221078</v>
      </c>
      <c r="X4269" s="273" t="s">
        <v>83</v>
      </c>
      <c r="Y4269" s="273" t="s">
        <v>63</v>
      </c>
      <c r="Z4269" s="273" t="s">
        <v>172</v>
      </c>
      <c r="AA4269" s="273" t="s">
        <v>487</v>
      </c>
      <c r="AB4269" s="274">
        <v>45139</v>
      </c>
      <c r="AC4269" s="273">
        <v>13452</v>
      </c>
      <c r="AD4269" s="273">
        <v>74</v>
      </c>
      <c r="AE4269" s="273">
        <v>0.38</v>
      </c>
      <c r="AF4269" s="273" t="s">
        <v>90</v>
      </c>
      <c r="AG4269" s="273" t="s">
        <v>1015</v>
      </c>
      <c r="AH4269" s="273" t="s">
        <v>1311</v>
      </c>
      <c r="AI4269" s="273" t="s">
        <v>123</v>
      </c>
      <c r="AJ4269" s="273" t="s">
        <v>200</v>
      </c>
      <c r="AK4269" s="273">
        <v>228909</v>
      </c>
      <c r="BV4269" s="279" t="s">
        <v>64</v>
      </c>
      <c r="BW4269" s="280" t="s">
        <v>63</v>
      </c>
      <c r="BX4269" s="280" t="s">
        <v>252</v>
      </c>
      <c r="BY4269" s="280" t="s">
        <v>257</v>
      </c>
      <c r="BZ4269" s="280" t="s">
        <v>110</v>
      </c>
      <c r="CA4269" s="280" t="s">
        <v>111</v>
      </c>
      <c r="CB4269" s="280" t="s">
        <v>112</v>
      </c>
      <c r="CC4269" s="280" t="s">
        <v>113</v>
      </c>
      <c r="CD4269" s="281">
        <v>4</v>
      </c>
      <c r="CE4269" s="277">
        <v>45047</v>
      </c>
      <c r="CF4269" s="280"/>
      <c r="CG4269" s="280"/>
      <c r="CH4269" s="280"/>
      <c r="CI4269" s="280" t="s">
        <v>80</v>
      </c>
      <c r="CJ4269" s="280"/>
      <c r="CK4269" s="280"/>
      <c r="CL4269" s="280"/>
      <c r="CM4269" s="280" t="s">
        <v>73</v>
      </c>
      <c r="CN4269" s="280">
        <v>3</v>
      </c>
    </row>
    <row r="4270" spans="4:92">
      <c r="D4270" s="273" t="s">
        <v>83</v>
      </c>
      <c r="E4270" s="273" t="s">
        <v>75</v>
      </c>
      <c r="F4270" s="273" t="s">
        <v>357</v>
      </c>
      <c r="G4270" s="273" t="s">
        <v>624</v>
      </c>
      <c r="H4270" s="274">
        <v>45170</v>
      </c>
      <c r="I4270" s="273">
        <v>13822</v>
      </c>
      <c r="J4270" s="273">
        <v>702</v>
      </c>
      <c r="W4270" s="273">
        <v>234005</v>
      </c>
      <c r="X4270" s="273" t="s">
        <v>83</v>
      </c>
      <c r="Y4270" s="273" t="s">
        <v>63</v>
      </c>
      <c r="Z4270" s="273" t="s">
        <v>172</v>
      </c>
      <c r="AA4270" s="273" t="s">
        <v>487</v>
      </c>
      <c r="AB4270" s="274">
        <v>45139</v>
      </c>
      <c r="AC4270" s="273">
        <v>13452</v>
      </c>
      <c r="AD4270" s="273">
        <v>74</v>
      </c>
      <c r="AE4270" s="273">
        <v>0.48499999999999999</v>
      </c>
      <c r="AF4270" s="273" t="s">
        <v>90</v>
      </c>
      <c r="AG4270" s="273" t="s">
        <v>998</v>
      </c>
      <c r="AH4270" s="273" t="s">
        <v>1323</v>
      </c>
      <c r="AI4270" s="273" t="s">
        <v>199</v>
      </c>
      <c r="AJ4270" s="273" t="s">
        <v>200</v>
      </c>
      <c r="AK4270" s="273">
        <v>228927</v>
      </c>
      <c r="BV4270" s="336" t="s">
        <v>64</v>
      </c>
      <c r="BW4270" s="337" t="s">
        <v>63</v>
      </c>
      <c r="BX4270" s="337" t="s">
        <v>252</v>
      </c>
      <c r="BY4270" s="337" t="s">
        <v>257</v>
      </c>
      <c r="BZ4270" s="337" t="s">
        <v>86</v>
      </c>
      <c r="CA4270" s="337" t="s">
        <v>87</v>
      </c>
      <c r="CB4270" s="337" t="s">
        <v>101</v>
      </c>
      <c r="CC4270" s="337" t="s">
        <v>102</v>
      </c>
      <c r="CD4270" s="338">
        <v>4</v>
      </c>
      <c r="CE4270" s="335">
        <v>45047</v>
      </c>
      <c r="CF4270" s="337">
        <v>58935</v>
      </c>
      <c r="CG4270" s="337" t="s">
        <v>103</v>
      </c>
      <c r="CH4270" s="337">
        <v>1918.9236000000001</v>
      </c>
      <c r="CI4270" s="337" t="s">
        <v>104</v>
      </c>
      <c r="CJ4270" s="337"/>
      <c r="CK4270" s="337"/>
      <c r="CL4270" s="337"/>
      <c r="CM4270" s="337" t="s">
        <v>73</v>
      </c>
      <c r="CN4270" s="337">
        <v>3</v>
      </c>
    </row>
    <row r="4271" spans="4:92">
      <c r="D4271" s="273" t="s">
        <v>83</v>
      </c>
      <c r="E4271" s="273" t="s">
        <v>75</v>
      </c>
      <c r="F4271" s="273" t="s">
        <v>357</v>
      </c>
      <c r="G4271" s="273" t="s">
        <v>624</v>
      </c>
      <c r="H4271" s="274">
        <v>45170</v>
      </c>
      <c r="I4271" s="273">
        <v>13822</v>
      </c>
      <c r="J4271" s="273">
        <v>702</v>
      </c>
      <c r="K4271" s="273">
        <v>239</v>
      </c>
      <c r="L4271" s="273" t="s">
        <v>66</v>
      </c>
      <c r="M4271" s="273">
        <v>26.110749999999999</v>
      </c>
      <c r="N4271" s="273" t="s">
        <v>115</v>
      </c>
      <c r="W4271" s="273">
        <v>234029</v>
      </c>
      <c r="X4271" s="273" t="s">
        <v>83</v>
      </c>
      <c r="Y4271" s="273" t="s">
        <v>63</v>
      </c>
      <c r="Z4271" s="273" t="s">
        <v>172</v>
      </c>
      <c r="AA4271" s="273" t="s">
        <v>487</v>
      </c>
      <c r="AB4271" s="274">
        <v>45139</v>
      </c>
      <c r="AC4271" s="273">
        <v>13452</v>
      </c>
      <c r="AD4271" s="273">
        <v>74</v>
      </c>
      <c r="AE4271" s="273">
        <v>0.17799999999999999</v>
      </c>
      <c r="AF4271" s="273" t="s">
        <v>90</v>
      </c>
      <c r="AG4271" s="273" t="s">
        <v>1304</v>
      </c>
      <c r="AH4271" s="273" t="s">
        <v>1305</v>
      </c>
      <c r="AI4271" s="273" t="s">
        <v>123</v>
      </c>
      <c r="AJ4271" s="273" t="s">
        <v>200</v>
      </c>
      <c r="AK4271" s="273">
        <v>228937</v>
      </c>
      <c r="BV4271" s="279" t="s">
        <v>64</v>
      </c>
      <c r="BW4271" s="280" t="s">
        <v>63</v>
      </c>
      <c r="BX4271" s="280" t="s">
        <v>120</v>
      </c>
      <c r="BY4271" s="280" t="s">
        <v>120</v>
      </c>
      <c r="BZ4271" s="280" t="s">
        <v>126</v>
      </c>
      <c r="CA4271" s="280" t="s">
        <v>127</v>
      </c>
      <c r="CB4271" s="280" t="s">
        <v>128</v>
      </c>
      <c r="CC4271" s="280" t="s">
        <v>129</v>
      </c>
      <c r="CD4271" s="281">
        <v>6</v>
      </c>
      <c r="CE4271" s="277">
        <v>45078</v>
      </c>
      <c r="CF4271" s="280"/>
      <c r="CG4271" s="280"/>
      <c r="CH4271" s="280"/>
      <c r="CI4271" s="280" t="s">
        <v>80</v>
      </c>
      <c r="CJ4271" s="280"/>
      <c r="CK4271" s="280"/>
      <c r="CL4271" s="280"/>
      <c r="CM4271" s="280" t="s">
        <v>73</v>
      </c>
      <c r="CN4271" s="280">
        <v>3</v>
      </c>
    </row>
    <row r="4272" spans="4:92">
      <c r="D4272" s="273" t="s">
        <v>83</v>
      </c>
      <c r="E4272" s="273" t="s">
        <v>75</v>
      </c>
      <c r="F4272" s="273" t="s">
        <v>357</v>
      </c>
      <c r="G4272" s="273" t="s">
        <v>624</v>
      </c>
      <c r="H4272" s="274">
        <v>45170</v>
      </c>
      <c r="I4272" s="273">
        <v>13822</v>
      </c>
      <c r="J4272" s="273">
        <v>702</v>
      </c>
      <c r="K4272" s="273">
        <v>0</v>
      </c>
      <c r="L4272" s="273" t="s">
        <v>66</v>
      </c>
      <c r="N4272" s="273" t="s">
        <v>107</v>
      </c>
      <c r="W4272" s="273">
        <v>234030</v>
      </c>
      <c r="X4272" s="273" t="s">
        <v>83</v>
      </c>
      <c r="Y4272" s="273" t="s">
        <v>63</v>
      </c>
      <c r="Z4272" s="273" t="s">
        <v>172</v>
      </c>
      <c r="AA4272" s="273" t="s">
        <v>487</v>
      </c>
      <c r="AB4272" s="274">
        <v>45139</v>
      </c>
      <c r="AC4272" s="273">
        <v>13452</v>
      </c>
      <c r="AD4272" s="273">
        <v>74</v>
      </c>
      <c r="AE4272" s="273">
        <v>0.24</v>
      </c>
      <c r="AF4272" s="273" t="s">
        <v>90</v>
      </c>
      <c r="AG4272" s="273" t="s">
        <v>1306</v>
      </c>
      <c r="AH4272" s="273" t="s">
        <v>1307</v>
      </c>
      <c r="AI4272" s="273" t="s">
        <v>123</v>
      </c>
      <c r="AJ4272" s="273" t="s">
        <v>214</v>
      </c>
      <c r="AK4272" s="273">
        <v>228943</v>
      </c>
      <c r="BV4272" s="336" t="s">
        <v>64</v>
      </c>
      <c r="BW4272" s="337" t="s">
        <v>63</v>
      </c>
      <c r="BX4272" s="337" t="s">
        <v>120</v>
      </c>
      <c r="BY4272" s="337" t="s">
        <v>120</v>
      </c>
      <c r="BZ4272" s="337" t="s">
        <v>126</v>
      </c>
      <c r="CA4272" s="337" t="s">
        <v>127</v>
      </c>
      <c r="CB4272" s="337" t="s">
        <v>133</v>
      </c>
      <c r="CC4272" s="337" t="s">
        <v>134</v>
      </c>
      <c r="CD4272" s="338">
        <v>7</v>
      </c>
      <c r="CE4272" s="335">
        <v>45078</v>
      </c>
      <c r="CF4272" s="337"/>
      <c r="CG4272" s="337"/>
      <c r="CH4272" s="337"/>
      <c r="CI4272" s="337" t="s">
        <v>104</v>
      </c>
      <c r="CJ4272" s="337"/>
      <c r="CK4272" s="337"/>
      <c r="CL4272" s="337"/>
      <c r="CM4272" s="337" t="s">
        <v>73</v>
      </c>
      <c r="CN4272" s="337">
        <v>3</v>
      </c>
    </row>
    <row r="4273" spans="4:92">
      <c r="D4273" s="273" t="s">
        <v>83</v>
      </c>
      <c r="E4273" s="273" t="s">
        <v>75</v>
      </c>
      <c r="F4273" s="273" t="s">
        <v>357</v>
      </c>
      <c r="G4273" s="273" t="s">
        <v>624</v>
      </c>
      <c r="H4273" s="274">
        <v>45200</v>
      </c>
      <c r="I4273" s="273">
        <v>14157</v>
      </c>
      <c r="J4273" s="273">
        <v>702</v>
      </c>
      <c r="W4273" s="273">
        <v>252022</v>
      </c>
      <c r="X4273" s="273" t="s">
        <v>83</v>
      </c>
      <c r="Y4273" s="273" t="s">
        <v>63</v>
      </c>
      <c r="Z4273" s="273" t="s">
        <v>172</v>
      </c>
      <c r="AA4273" s="273" t="s">
        <v>487</v>
      </c>
      <c r="AB4273" s="274">
        <v>45139</v>
      </c>
      <c r="AC4273" s="273">
        <v>13452</v>
      </c>
      <c r="AD4273" s="273">
        <v>74</v>
      </c>
      <c r="AE4273" s="273">
        <v>0.15</v>
      </c>
      <c r="AF4273" s="273" t="s">
        <v>90</v>
      </c>
      <c r="AG4273" s="273" t="s">
        <v>1221</v>
      </c>
      <c r="AH4273" s="273" t="s">
        <v>1222</v>
      </c>
      <c r="AI4273" s="273" t="s">
        <v>123</v>
      </c>
      <c r="AJ4273" s="273" t="s">
        <v>214</v>
      </c>
      <c r="AK4273" s="273">
        <v>228949</v>
      </c>
      <c r="BV4273" s="279" t="s">
        <v>64</v>
      </c>
      <c r="BW4273" s="280" t="s">
        <v>63</v>
      </c>
      <c r="BX4273" s="280" t="s">
        <v>120</v>
      </c>
      <c r="BY4273" s="280" t="s">
        <v>120</v>
      </c>
      <c r="BZ4273" s="280" t="s">
        <v>138</v>
      </c>
      <c r="CA4273" s="280" t="s">
        <v>139</v>
      </c>
      <c r="CB4273" s="280" t="s">
        <v>140</v>
      </c>
      <c r="CC4273" s="280" t="s">
        <v>141</v>
      </c>
      <c r="CD4273" s="281">
        <v>9</v>
      </c>
      <c r="CE4273" s="277">
        <v>45078</v>
      </c>
      <c r="CF4273" s="280">
        <v>0</v>
      </c>
      <c r="CG4273" s="280" t="s">
        <v>80</v>
      </c>
      <c r="CH4273" s="280">
        <v>0</v>
      </c>
      <c r="CI4273" s="280" t="s">
        <v>80</v>
      </c>
      <c r="CJ4273" s="280"/>
      <c r="CK4273" s="280"/>
      <c r="CL4273" s="280"/>
      <c r="CM4273" s="280" t="s">
        <v>73</v>
      </c>
      <c r="CN4273" s="280">
        <v>3</v>
      </c>
    </row>
    <row r="4274" spans="4:92">
      <c r="D4274" s="273" t="s">
        <v>83</v>
      </c>
      <c r="E4274" s="273" t="s">
        <v>75</v>
      </c>
      <c r="F4274" s="273" t="s">
        <v>357</v>
      </c>
      <c r="G4274" s="273" t="s">
        <v>624</v>
      </c>
      <c r="H4274" s="274">
        <v>45200</v>
      </c>
      <c r="I4274" s="273">
        <v>14157</v>
      </c>
      <c r="J4274" s="273">
        <v>702</v>
      </c>
      <c r="K4274" s="273">
        <v>262</v>
      </c>
      <c r="L4274" s="273" t="s">
        <v>66</v>
      </c>
      <c r="M4274" s="273">
        <v>28.6235</v>
      </c>
      <c r="N4274" s="273" t="s">
        <v>115</v>
      </c>
      <c r="W4274" s="273">
        <v>252046</v>
      </c>
      <c r="X4274" s="273" t="s">
        <v>83</v>
      </c>
      <c r="Y4274" s="273" t="s">
        <v>63</v>
      </c>
      <c r="Z4274" s="273" t="s">
        <v>172</v>
      </c>
      <c r="AA4274" s="273" t="s">
        <v>487</v>
      </c>
      <c r="AB4274" s="274">
        <v>45139</v>
      </c>
      <c r="AC4274" s="273">
        <v>13452</v>
      </c>
      <c r="AD4274" s="273">
        <v>74</v>
      </c>
      <c r="AE4274" s="273">
        <v>1.18</v>
      </c>
      <c r="AF4274" s="273" t="s">
        <v>90</v>
      </c>
      <c r="AG4274" s="273" t="s">
        <v>819</v>
      </c>
      <c r="AH4274" s="273" t="s">
        <v>421</v>
      </c>
      <c r="AI4274" s="273" t="s">
        <v>199</v>
      </c>
      <c r="AJ4274" s="273" t="s">
        <v>214</v>
      </c>
      <c r="AK4274" s="273">
        <v>228955</v>
      </c>
      <c r="BV4274" s="336" t="s">
        <v>64</v>
      </c>
      <c r="BW4274" s="337" t="s">
        <v>63</v>
      </c>
      <c r="BX4274" s="337" t="s">
        <v>120</v>
      </c>
      <c r="BY4274" s="337" t="s">
        <v>120</v>
      </c>
      <c r="BZ4274" s="337" t="s">
        <v>167</v>
      </c>
      <c r="CA4274" s="337" t="s">
        <v>168</v>
      </c>
      <c r="CB4274" s="337" t="s">
        <v>169</v>
      </c>
      <c r="CC4274" s="337" t="s">
        <v>170</v>
      </c>
      <c r="CD4274" s="338">
        <v>12</v>
      </c>
      <c r="CE4274" s="335">
        <v>45078</v>
      </c>
      <c r="CF4274" s="337">
        <v>0</v>
      </c>
      <c r="CG4274" s="337" t="s">
        <v>80</v>
      </c>
      <c r="CH4274" s="337">
        <v>0</v>
      </c>
      <c r="CI4274" s="337" t="s">
        <v>80</v>
      </c>
      <c r="CJ4274" s="337"/>
      <c r="CK4274" s="337"/>
      <c r="CL4274" s="337"/>
      <c r="CM4274" s="337" t="s">
        <v>73</v>
      </c>
      <c r="CN4274" s="337">
        <v>3</v>
      </c>
    </row>
    <row r="4275" spans="4:92">
      <c r="D4275" s="273" t="s">
        <v>83</v>
      </c>
      <c r="E4275" s="273" t="s">
        <v>75</v>
      </c>
      <c r="F4275" s="273" t="s">
        <v>357</v>
      </c>
      <c r="G4275" s="273" t="s">
        <v>624</v>
      </c>
      <c r="H4275" s="274">
        <v>45200</v>
      </c>
      <c r="I4275" s="273">
        <v>14157</v>
      </c>
      <c r="J4275" s="273">
        <v>702</v>
      </c>
      <c r="K4275" s="273">
        <v>0</v>
      </c>
      <c r="L4275" s="273" t="s">
        <v>66</v>
      </c>
      <c r="N4275" s="273" t="s">
        <v>107</v>
      </c>
      <c r="W4275" s="273">
        <v>252047</v>
      </c>
      <c r="X4275" s="273" t="s">
        <v>83</v>
      </c>
      <c r="Y4275" s="273" t="s">
        <v>63</v>
      </c>
      <c r="Z4275" s="273" t="s">
        <v>172</v>
      </c>
      <c r="AA4275" s="273" t="s">
        <v>487</v>
      </c>
      <c r="AB4275" s="274">
        <v>45139</v>
      </c>
      <c r="AC4275" s="273">
        <v>13452</v>
      </c>
      <c r="AD4275" s="273">
        <v>74</v>
      </c>
      <c r="AE4275" s="273">
        <v>0.23</v>
      </c>
      <c r="AF4275" s="273" t="s">
        <v>90</v>
      </c>
      <c r="AG4275" s="273" t="s">
        <v>819</v>
      </c>
      <c r="AH4275" s="273" t="s">
        <v>1416</v>
      </c>
      <c r="AI4275" s="273" t="s">
        <v>199</v>
      </c>
      <c r="AJ4275" s="273" t="s">
        <v>200</v>
      </c>
      <c r="AK4275" s="273">
        <v>228961</v>
      </c>
      <c r="BV4275" s="279" t="s">
        <v>64</v>
      </c>
      <c r="BW4275" s="280" t="s">
        <v>63</v>
      </c>
      <c r="BX4275" s="280" t="s">
        <v>120</v>
      </c>
      <c r="BY4275" s="280" t="s">
        <v>120</v>
      </c>
      <c r="BZ4275" s="280" t="s">
        <v>151</v>
      </c>
      <c r="CA4275" s="280" t="s">
        <v>152</v>
      </c>
      <c r="CB4275" s="280" t="s">
        <v>153</v>
      </c>
      <c r="CC4275" s="280" t="s">
        <v>154</v>
      </c>
      <c r="CD4275" s="281">
        <v>10</v>
      </c>
      <c r="CE4275" s="277">
        <v>45078</v>
      </c>
      <c r="CF4275" s="280">
        <v>1827</v>
      </c>
      <c r="CG4275" s="280" t="s">
        <v>80</v>
      </c>
      <c r="CH4275" s="280">
        <v>1827</v>
      </c>
      <c r="CI4275" s="280" t="s">
        <v>80</v>
      </c>
      <c r="CJ4275" s="280"/>
      <c r="CK4275" s="280"/>
      <c r="CL4275" s="280"/>
      <c r="CM4275" s="280" t="s">
        <v>73</v>
      </c>
      <c r="CN4275" s="280">
        <v>3</v>
      </c>
    </row>
    <row r="4276" spans="4:92">
      <c r="D4276" s="273" t="s">
        <v>83</v>
      </c>
      <c r="E4276" s="273" t="s">
        <v>75</v>
      </c>
      <c r="F4276" s="273" t="s">
        <v>357</v>
      </c>
      <c r="G4276" s="273" t="s">
        <v>624</v>
      </c>
      <c r="H4276" s="274">
        <v>45231</v>
      </c>
      <c r="I4276" s="273">
        <v>14525</v>
      </c>
      <c r="J4276" s="273">
        <v>702</v>
      </c>
      <c r="W4276" s="273">
        <v>270906</v>
      </c>
      <c r="X4276" s="273" t="s">
        <v>83</v>
      </c>
      <c r="Y4276" s="273" t="s">
        <v>63</v>
      </c>
      <c r="Z4276" s="273" t="s">
        <v>172</v>
      </c>
      <c r="AA4276" s="273" t="s">
        <v>487</v>
      </c>
      <c r="AB4276" s="274">
        <v>45139</v>
      </c>
      <c r="AC4276" s="273">
        <v>13452</v>
      </c>
      <c r="AD4276" s="273">
        <v>74</v>
      </c>
      <c r="AE4276" s="273">
        <v>0.15</v>
      </c>
      <c r="AF4276" s="273" t="s">
        <v>90</v>
      </c>
      <c r="AG4276" s="273" t="s">
        <v>819</v>
      </c>
      <c r="AH4276" s="273" t="s">
        <v>1326</v>
      </c>
      <c r="AI4276" s="273" t="s">
        <v>199</v>
      </c>
      <c r="AJ4276" s="273" t="s">
        <v>214</v>
      </c>
      <c r="AK4276" s="273">
        <v>228967</v>
      </c>
      <c r="BV4276" s="336" t="s">
        <v>64</v>
      </c>
      <c r="BW4276" s="337" t="s">
        <v>63</v>
      </c>
      <c r="BX4276" s="337" t="s">
        <v>120</v>
      </c>
      <c r="BY4276" s="337" t="s">
        <v>120</v>
      </c>
      <c r="BZ4276" s="337" t="s">
        <v>151</v>
      </c>
      <c r="CA4276" s="337" t="s">
        <v>152</v>
      </c>
      <c r="CB4276" s="337" t="s">
        <v>161</v>
      </c>
      <c r="CC4276" s="337" t="s">
        <v>162</v>
      </c>
      <c r="CD4276" s="338">
        <v>11</v>
      </c>
      <c r="CE4276" s="335">
        <v>45078</v>
      </c>
      <c r="CF4276" s="337">
        <v>2094</v>
      </c>
      <c r="CG4276" s="337" t="s">
        <v>80</v>
      </c>
      <c r="CH4276" s="337">
        <v>2094</v>
      </c>
      <c r="CI4276" s="337" t="s">
        <v>80</v>
      </c>
      <c r="CJ4276" s="337"/>
      <c r="CK4276" s="337"/>
      <c r="CL4276" s="337"/>
      <c r="CM4276" s="337" t="s">
        <v>73</v>
      </c>
      <c r="CN4276" s="337">
        <v>3</v>
      </c>
    </row>
    <row r="4277" spans="4:92">
      <c r="D4277" s="273" t="s">
        <v>83</v>
      </c>
      <c r="E4277" s="273" t="s">
        <v>75</v>
      </c>
      <c r="F4277" s="273" t="s">
        <v>357</v>
      </c>
      <c r="G4277" s="273" t="s">
        <v>624</v>
      </c>
      <c r="H4277" s="274">
        <v>45231</v>
      </c>
      <c r="I4277" s="273">
        <v>14525</v>
      </c>
      <c r="J4277" s="273">
        <v>702</v>
      </c>
      <c r="K4277" s="273">
        <v>0</v>
      </c>
      <c r="L4277" s="273" t="s">
        <v>66</v>
      </c>
      <c r="N4277" s="273" t="s">
        <v>107</v>
      </c>
      <c r="W4277" s="273">
        <v>270931</v>
      </c>
      <c r="X4277" s="273" t="s">
        <v>83</v>
      </c>
      <c r="Y4277" s="273" t="s">
        <v>63</v>
      </c>
      <c r="Z4277" s="273" t="s">
        <v>172</v>
      </c>
      <c r="AA4277" s="273" t="s">
        <v>487</v>
      </c>
      <c r="AB4277" s="274">
        <v>45139</v>
      </c>
      <c r="AC4277" s="273">
        <v>13452</v>
      </c>
      <c r="AD4277" s="273">
        <v>74</v>
      </c>
      <c r="AE4277" s="273">
        <v>19.350000000000001</v>
      </c>
      <c r="AF4277" s="273" t="s">
        <v>90</v>
      </c>
      <c r="AG4277" s="273" t="s">
        <v>1239</v>
      </c>
      <c r="AH4277" s="273" t="s">
        <v>1240</v>
      </c>
      <c r="AI4277" s="273" t="s">
        <v>123</v>
      </c>
      <c r="AJ4277" s="273" t="s">
        <v>200</v>
      </c>
      <c r="AK4277" s="273">
        <v>228973</v>
      </c>
      <c r="BV4277" s="279" t="s">
        <v>64</v>
      </c>
      <c r="BW4277" s="280" t="s">
        <v>63</v>
      </c>
      <c r="BX4277" s="280" t="s">
        <v>120</v>
      </c>
      <c r="BY4277" s="280" t="s">
        <v>120</v>
      </c>
      <c r="BZ4277" s="280" t="s">
        <v>167</v>
      </c>
      <c r="CA4277" s="280" t="s">
        <v>168</v>
      </c>
      <c r="CB4277" s="280" t="s">
        <v>353</v>
      </c>
      <c r="CC4277" s="280" t="s">
        <v>354</v>
      </c>
      <c r="CD4277" s="281">
        <v>13</v>
      </c>
      <c r="CE4277" s="277">
        <v>45078</v>
      </c>
      <c r="CF4277" s="280">
        <v>0</v>
      </c>
      <c r="CG4277" s="280" t="s">
        <v>80</v>
      </c>
      <c r="CH4277" s="280">
        <v>0</v>
      </c>
      <c r="CI4277" s="280" t="s">
        <v>80</v>
      </c>
      <c r="CJ4277" s="280"/>
      <c r="CK4277" s="280"/>
      <c r="CL4277" s="280"/>
      <c r="CM4277" s="280" t="s">
        <v>73</v>
      </c>
      <c r="CN4277" s="280">
        <v>3</v>
      </c>
    </row>
    <row r="4278" spans="4:92">
      <c r="D4278" s="273" t="s">
        <v>83</v>
      </c>
      <c r="E4278" s="273" t="s">
        <v>75</v>
      </c>
      <c r="F4278" s="273" t="s">
        <v>357</v>
      </c>
      <c r="G4278" s="273" t="s">
        <v>624</v>
      </c>
      <c r="H4278" s="274">
        <v>45231</v>
      </c>
      <c r="I4278" s="273">
        <v>14525</v>
      </c>
      <c r="J4278" s="273">
        <v>702</v>
      </c>
      <c r="K4278" s="273">
        <v>317</v>
      </c>
      <c r="L4278" s="273" t="s">
        <v>66</v>
      </c>
      <c r="M4278" s="273">
        <v>34.632249999999999</v>
      </c>
      <c r="N4278" s="273" t="s">
        <v>115</v>
      </c>
      <c r="W4278" s="273">
        <v>270930</v>
      </c>
      <c r="X4278" s="273" t="s">
        <v>83</v>
      </c>
      <c r="Y4278" s="273" t="s">
        <v>63</v>
      </c>
      <c r="Z4278" s="273" t="s">
        <v>172</v>
      </c>
      <c r="AA4278" s="273" t="s">
        <v>487</v>
      </c>
      <c r="AB4278" s="274">
        <v>45139</v>
      </c>
      <c r="AC4278" s="273">
        <v>13453</v>
      </c>
      <c r="AD4278" s="273">
        <v>74</v>
      </c>
      <c r="AK4278" s="273">
        <v>229864</v>
      </c>
      <c r="BV4278" s="336" t="s">
        <v>64</v>
      </c>
      <c r="BW4278" s="337" t="s">
        <v>63</v>
      </c>
      <c r="BX4278" s="337" t="s">
        <v>120</v>
      </c>
      <c r="BY4278" s="337" t="s">
        <v>120</v>
      </c>
      <c r="BZ4278" s="337" t="s">
        <v>167</v>
      </c>
      <c r="CA4278" s="337" t="s">
        <v>168</v>
      </c>
      <c r="CB4278" s="337" t="s">
        <v>313</v>
      </c>
      <c r="CC4278" s="337" t="s">
        <v>314</v>
      </c>
      <c r="CD4278" s="338">
        <v>14</v>
      </c>
      <c r="CE4278" s="335">
        <v>45078</v>
      </c>
      <c r="CF4278" s="337">
        <v>0</v>
      </c>
      <c r="CG4278" s="337" t="s">
        <v>80</v>
      </c>
      <c r="CH4278" s="337">
        <v>0</v>
      </c>
      <c r="CI4278" s="337" t="s">
        <v>80</v>
      </c>
      <c r="CJ4278" s="337"/>
      <c r="CK4278" s="337"/>
      <c r="CL4278" s="337"/>
      <c r="CM4278" s="337" t="s">
        <v>73</v>
      </c>
      <c r="CN4278" s="337">
        <v>3</v>
      </c>
    </row>
    <row r="4279" spans="4:92">
      <c r="D4279" s="273" t="s">
        <v>83</v>
      </c>
      <c r="E4279" s="273" t="s">
        <v>75</v>
      </c>
      <c r="F4279" s="273" t="s">
        <v>357</v>
      </c>
      <c r="G4279" s="273" t="s">
        <v>624</v>
      </c>
      <c r="H4279" s="274">
        <v>45261</v>
      </c>
      <c r="I4279" s="273">
        <v>16985</v>
      </c>
      <c r="J4279" s="273">
        <v>702</v>
      </c>
      <c r="W4279" s="273">
        <v>312867</v>
      </c>
      <c r="X4279" s="273" t="s">
        <v>83</v>
      </c>
      <c r="Y4279" s="273" t="s">
        <v>63</v>
      </c>
      <c r="Z4279" s="273" t="s">
        <v>172</v>
      </c>
      <c r="AA4279" s="273" t="s">
        <v>487</v>
      </c>
      <c r="AB4279" s="274">
        <v>45170</v>
      </c>
      <c r="AC4279" s="273">
        <v>13779</v>
      </c>
      <c r="AD4279" s="273">
        <v>74</v>
      </c>
      <c r="AE4279" s="273">
        <v>8.907</v>
      </c>
      <c r="AF4279" s="273" t="s">
        <v>90</v>
      </c>
      <c r="AG4279" s="273" t="s">
        <v>882</v>
      </c>
      <c r="AH4279" s="273" t="s">
        <v>1119</v>
      </c>
      <c r="AI4279" s="273" t="s">
        <v>123</v>
      </c>
      <c r="AJ4279" s="273" t="s">
        <v>214</v>
      </c>
      <c r="AK4279" s="273">
        <v>243978</v>
      </c>
      <c r="BV4279" s="279" t="s">
        <v>64</v>
      </c>
      <c r="BW4279" s="280" t="s">
        <v>63</v>
      </c>
      <c r="BX4279" s="280" t="s">
        <v>120</v>
      </c>
      <c r="BY4279" s="280" t="s">
        <v>120</v>
      </c>
      <c r="BZ4279" s="280" t="s">
        <v>167</v>
      </c>
      <c r="CA4279" s="280" t="s">
        <v>168</v>
      </c>
      <c r="CB4279" s="280" t="s">
        <v>319</v>
      </c>
      <c r="CC4279" s="280" t="s">
        <v>320</v>
      </c>
      <c r="CD4279" s="281">
        <v>15</v>
      </c>
      <c r="CE4279" s="277">
        <v>45078</v>
      </c>
      <c r="CF4279" s="280">
        <v>0</v>
      </c>
      <c r="CG4279" s="280" t="s">
        <v>80</v>
      </c>
      <c r="CH4279" s="280">
        <v>0</v>
      </c>
      <c r="CI4279" s="280" t="s">
        <v>80</v>
      </c>
      <c r="CJ4279" s="280"/>
      <c r="CK4279" s="280"/>
      <c r="CL4279" s="280"/>
      <c r="CM4279" s="280" t="s">
        <v>73</v>
      </c>
      <c r="CN4279" s="280">
        <v>3</v>
      </c>
    </row>
    <row r="4280" spans="4:92">
      <c r="D4280" s="273" t="s">
        <v>83</v>
      </c>
      <c r="E4280" s="273" t="s">
        <v>75</v>
      </c>
      <c r="F4280" s="273" t="s">
        <v>357</v>
      </c>
      <c r="G4280" s="273" t="s">
        <v>624</v>
      </c>
      <c r="H4280" s="274">
        <v>45261</v>
      </c>
      <c r="I4280" s="273">
        <v>16985</v>
      </c>
      <c r="J4280" s="273">
        <v>702</v>
      </c>
      <c r="K4280" s="273">
        <v>0</v>
      </c>
      <c r="L4280" s="273" t="s">
        <v>66</v>
      </c>
      <c r="N4280" s="273" t="s">
        <v>107</v>
      </c>
      <c r="W4280" s="273">
        <v>312892</v>
      </c>
      <c r="X4280" s="273" t="s">
        <v>83</v>
      </c>
      <c r="Y4280" s="273" t="s">
        <v>63</v>
      </c>
      <c r="Z4280" s="273" t="s">
        <v>172</v>
      </c>
      <c r="AA4280" s="273" t="s">
        <v>487</v>
      </c>
      <c r="AB4280" s="274">
        <v>45170</v>
      </c>
      <c r="AC4280" s="273">
        <v>13779</v>
      </c>
      <c r="AD4280" s="273">
        <v>74</v>
      </c>
      <c r="AE4280" s="273">
        <v>7.5</v>
      </c>
      <c r="AF4280" s="273" t="s">
        <v>90</v>
      </c>
      <c r="AH4280" s="273" t="s">
        <v>1096</v>
      </c>
      <c r="AI4280" s="273" t="s">
        <v>123</v>
      </c>
      <c r="AJ4280" s="273" t="s">
        <v>716</v>
      </c>
      <c r="AK4280" s="273">
        <v>243984</v>
      </c>
      <c r="BV4280" s="336" t="s">
        <v>64</v>
      </c>
      <c r="BW4280" s="337" t="s">
        <v>63</v>
      </c>
      <c r="BX4280" s="337" t="s">
        <v>120</v>
      </c>
      <c r="BY4280" s="337" t="s">
        <v>120</v>
      </c>
      <c r="BZ4280" s="337" t="s">
        <v>86</v>
      </c>
      <c r="CA4280" s="337" t="s">
        <v>87</v>
      </c>
      <c r="CB4280" s="337" t="s">
        <v>179</v>
      </c>
      <c r="CC4280" s="337" t="s">
        <v>180</v>
      </c>
      <c r="CD4280" s="338">
        <v>1</v>
      </c>
      <c r="CE4280" s="335">
        <v>45078</v>
      </c>
      <c r="CF4280" s="337"/>
      <c r="CG4280" s="337" t="s">
        <v>181</v>
      </c>
      <c r="CH4280" s="337"/>
      <c r="CI4280" s="337" t="s">
        <v>181</v>
      </c>
      <c r="CJ4280" s="337" t="s">
        <v>1414</v>
      </c>
      <c r="CK4280" s="337"/>
      <c r="CL4280" s="337"/>
      <c r="CM4280" s="337" t="s">
        <v>73</v>
      </c>
      <c r="CN4280" s="337">
        <v>3</v>
      </c>
    </row>
    <row r="4281" spans="4:92">
      <c r="D4281" s="273" t="s">
        <v>83</v>
      </c>
      <c r="E4281" s="273" t="s">
        <v>75</v>
      </c>
      <c r="F4281" s="273" t="s">
        <v>357</v>
      </c>
      <c r="G4281" s="273" t="s">
        <v>624</v>
      </c>
      <c r="H4281" s="274">
        <v>45261</v>
      </c>
      <c r="I4281" s="273">
        <v>16985</v>
      </c>
      <c r="J4281" s="273">
        <v>702</v>
      </c>
      <c r="K4281" s="273">
        <v>284</v>
      </c>
      <c r="L4281" s="273" t="s">
        <v>66</v>
      </c>
      <c r="M4281" s="273">
        <v>31.027000000000001</v>
      </c>
      <c r="N4281" s="273" t="s">
        <v>115</v>
      </c>
      <c r="W4281" s="273">
        <v>312891</v>
      </c>
      <c r="X4281" s="273" t="s">
        <v>64</v>
      </c>
      <c r="Y4281" s="273" t="s">
        <v>75</v>
      </c>
      <c r="Z4281" s="273" t="s">
        <v>308</v>
      </c>
      <c r="AA4281" s="273" t="s">
        <v>308</v>
      </c>
      <c r="AB4281" s="274">
        <v>45261</v>
      </c>
      <c r="AC4281" s="273">
        <v>16902</v>
      </c>
      <c r="AD4281" s="273">
        <v>31</v>
      </c>
      <c r="AK4281" s="273">
        <v>321565</v>
      </c>
      <c r="BV4281" s="279" t="s">
        <v>64</v>
      </c>
      <c r="BW4281" s="280" t="s">
        <v>63</v>
      </c>
      <c r="BX4281" s="280" t="s">
        <v>120</v>
      </c>
      <c r="BY4281" s="280" t="s">
        <v>120</v>
      </c>
      <c r="BZ4281" s="280" t="s">
        <v>138</v>
      </c>
      <c r="CA4281" s="280" t="s">
        <v>139</v>
      </c>
      <c r="CB4281" s="280" t="s">
        <v>190</v>
      </c>
      <c r="CC4281" s="280" t="s">
        <v>191</v>
      </c>
      <c r="CD4281" s="281">
        <v>8</v>
      </c>
      <c r="CE4281" s="277">
        <v>45078</v>
      </c>
      <c r="CF4281" s="280">
        <v>0</v>
      </c>
      <c r="CG4281" s="280" t="s">
        <v>80</v>
      </c>
      <c r="CH4281" s="280">
        <v>0</v>
      </c>
      <c r="CI4281" s="280" t="s">
        <v>80</v>
      </c>
      <c r="CJ4281" s="280"/>
      <c r="CK4281" s="280"/>
      <c r="CL4281" s="280"/>
      <c r="CM4281" s="280" t="s">
        <v>73</v>
      </c>
      <c r="CN4281" s="280">
        <v>3</v>
      </c>
    </row>
    <row r="4282" spans="4:92">
      <c r="D4282" s="273" t="s">
        <v>83</v>
      </c>
      <c r="E4282" s="273" t="s">
        <v>75</v>
      </c>
      <c r="F4282" s="273" t="s">
        <v>357</v>
      </c>
      <c r="G4282" s="273" t="s">
        <v>686</v>
      </c>
      <c r="H4282" s="274">
        <v>44927</v>
      </c>
      <c r="I4282" s="273">
        <v>11193</v>
      </c>
      <c r="J4282" s="273">
        <v>723</v>
      </c>
      <c r="W4282" s="273">
        <v>138484</v>
      </c>
      <c r="X4282" s="273" t="s">
        <v>64</v>
      </c>
      <c r="Y4282" s="273" t="s">
        <v>75</v>
      </c>
      <c r="Z4282" s="273" t="s">
        <v>308</v>
      </c>
      <c r="AA4282" s="273" t="s">
        <v>308</v>
      </c>
      <c r="AB4282" s="274">
        <v>45261</v>
      </c>
      <c r="AC4282" s="273">
        <v>16903</v>
      </c>
      <c r="AD4282" s="273">
        <v>31</v>
      </c>
      <c r="AE4282" s="273">
        <v>2.2200000000000002</v>
      </c>
      <c r="AF4282" s="273" t="s">
        <v>90</v>
      </c>
      <c r="AG4282" s="273" t="s">
        <v>1920</v>
      </c>
      <c r="AH4282" s="273" t="s">
        <v>1956</v>
      </c>
      <c r="AI4282" s="273" t="s">
        <v>199</v>
      </c>
      <c r="AJ4282" s="273" t="s">
        <v>214</v>
      </c>
      <c r="AK4282" s="273">
        <v>317951</v>
      </c>
      <c r="BV4282" s="336" t="s">
        <v>83</v>
      </c>
      <c r="BW4282" s="337" t="s">
        <v>63</v>
      </c>
      <c r="BX4282" s="337" t="s">
        <v>157</v>
      </c>
      <c r="BY4282" s="337" t="s">
        <v>157</v>
      </c>
      <c r="BZ4282" s="337" t="s">
        <v>204</v>
      </c>
      <c r="CA4282" s="337" t="s">
        <v>205</v>
      </c>
      <c r="CB4282" s="337" t="s">
        <v>206</v>
      </c>
      <c r="CC4282" s="337" t="s">
        <v>207</v>
      </c>
      <c r="CD4282" s="338">
        <v>0</v>
      </c>
      <c r="CE4282" s="335">
        <v>45047</v>
      </c>
      <c r="CF4282" s="337"/>
      <c r="CG4282" s="337" t="s">
        <v>181</v>
      </c>
      <c r="CH4282" s="337"/>
      <c r="CI4282" s="337" t="s">
        <v>208</v>
      </c>
      <c r="CJ4282" s="337" t="s">
        <v>209</v>
      </c>
      <c r="CK4282" s="337"/>
      <c r="CL4282" s="337"/>
      <c r="CM4282" s="337" t="s">
        <v>73</v>
      </c>
      <c r="CN4282" s="337">
        <v>3</v>
      </c>
    </row>
    <row r="4283" spans="4:92">
      <c r="D4283" s="273" t="s">
        <v>64</v>
      </c>
      <c r="E4283" s="273" t="s">
        <v>404</v>
      </c>
      <c r="F4283" s="273" t="s">
        <v>408</v>
      </c>
      <c r="G4283" s="273" t="s">
        <v>956</v>
      </c>
      <c r="H4283" s="274">
        <v>45139</v>
      </c>
      <c r="I4283" s="273">
        <v>13603</v>
      </c>
      <c r="J4283" s="273">
        <v>865</v>
      </c>
      <c r="K4283" s="273">
        <v>0</v>
      </c>
      <c r="L4283" s="273" t="s">
        <v>66</v>
      </c>
      <c r="N4283" s="273" t="s">
        <v>107</v>
      </c>
      <c r="W4283" s="273">
        <v>224151</v>
      </c>
      <c r="X4283" s="273" t="s">
        <v>64</v>
      </c>
      <c r="Y4283" s="273" t="s">
        <v>75</v>
      </c>
      <c r="Z4283" s="273" t="s">
        <v>308</v>
      </c>
      <c r="AA4283" s="273" t="s">
        <v>308</v>
      </c>
      <c r="AB4283" s="274">
        <v>45261</v>
      </c>
      <c r="AC4283" s="273">
        <v>16903</v>
      </c>
      <c r="AD4283" s="273">
        <v>31</v>
      </c>
      <c r="AE4283" s="273">
        <v>1.2</v>
      </c>
      <c r="AF4283" s="273" t="s">
        <v>90</v>
      </c>
      <c r="AG4283" s="273" t="s">
        <v>1918</v>
      </c>
      <c r="AH4283" s="273" t="s">
        <v>415</v>
      </c>
      <c r="AI4283" s="273" t="s">
        <v>199</v>
      </c>
      <c r="AJ4283" s="273" t="s">
        <v>214</v>
      </c>
      <c r="AK4283" s="273">
        <v>317957</v>
      </c>
      <c r="BV4283" s="279" t="s">
        <v>83</v>
      </c>
      <c r="BW4283" s="280" t="s">
        <v>63</v>
      </c>
      <c r="BX4283" s="280" t="s">
        <v>157</v>
      </c>
      <c r="BY4283" s="280" t="s">
        <v>157</v>
      </c>
      <c r="BZ4283" s="280" t="s">
        <v>86</v>
      </c>
      <c r="CA4283" s="280" t="s">
        <v>87</v>
      </c>
      <c r="CB4283" s="280" t="s">
        <v>217</v>
      </c>
      <c r="CC4283" s="280" t="s">
        <v>218</v>
      </c>
      <c r="CD4283" s="281">
        <v>2</v>
      </c>
      <c r="CE4283" s="277">
        <v>45047</v>
      </c>
      <c r="CF4283" s="280"/>
      <c r="CG4283" s="280" t="s">
        <v>181</v>
      </c>
      <c r="CH4283" s="280"/>
      <c r="CI4283" s="280" t="s">
        <v>181</v>
      </c>
      <c r="CJ4283" s="280" t="s">
        <v>788</v>
      </c>
      <c r="CK4283" s="280"/>
      <c r="CL4283" s="280"/>
      <c r="CM4283" s="280" t="s">
        <v>73</v>
      </c>
      <c r="CN4283" s="280">
        <v>3</v>
      </c>
    </row>
    <row r="4284" spans="4:92">
      <c r="D4284" s="273" t="s">
        <v>64</v>
      </c>
      <c r="E4284" s="273" t="s">
        <v>404</v>
      </c>
      <c r="F4284" s="273" t="s">
        <v>408</v>
      </c>
      <c r="G4284" s="273" t="s">
        <v>956</v>
      </c>
      <c r="H4284" s="274">
        <v>45170</v>
      </c>
      <c r="I4284" s="273">
        <v>13930</v>
      </c>
      <c r="J4284" s="273">
        <v>865</v>
      </c>
      <c r="W4284" s="273">
        <v>237077</v>
      </c>
      <c r="X4284" s="273" t="s">
        <v>64</v>
      </c>
      <c r="Y4284" s="273" t="s">
        <v>75</v>
      </c>
      <c r="Z4284" s="273" t="s">
        <v>308</v>
      </c>
      <c r="AA4284" s="273" t="s">
        <v>308</v>
      </c>
      <c r="AB4284" s="274">
        <v>45261</v>
      </c>
      <c r="AC4284" s="273">
        <v>16903</v>
      </c>
      <c r="AD4284" s="273">
        <v>31</v>
      </c>
      <c r="AE4284" s="273">
        <v>0.7</v>
      </c>
      <c r="AF4284" s="273" t="s">
        <v>90</v>
      </c>
      <c r="AG4284" s="273" t="s">
        <v>1918</v>
      </c>
      <c r="AH4284" s="273" t="s">
        <v>1957</v>
      </c>
      <c r="AI4284" s="273" t="s">
        <v>199</v>
      </c>
      <c r="AJ4284" s="273" t="s">
        <v>1185</v>
      </c>
      <c r="AK4284" s="273">
        <v>317963</v>
      </c>
      <c r="BV4284" s="336" t="s">
        <v>83</v>
      </c>
      <c r="BW4284" s="337" t="s">
        <v>63</v>
      </c>
      <c r="BX4284" s="337" t="s">
        <v>157</v>
      </c>
      <c r="BY4284" s="337" t="s">
        <v>157</v>
      </c>
      <c r="BZ4284" s="337" t="s">
        <v>138</v>
      </c>
      <c r="CA4284" s="337" t="s">
        <v>139</v>
      </c>
      <c r="CB4284" s="337" t="s">
        <v>190</v>
      </c>
      <c r="CC4284" s="337" t="s">
        <v>191</v>
      </c>
      <c r="CD4284" s="338">
        <v>8</v>
      </c>
      <c r="CE4284" s="335">
        <v>45047</v>
      </c>
      <c r="CF4284" s="337">
        <v>0</v>
      </c>
      <c r="CG4284" s="337" t="s">
        <v>90</v>
      </c>
      <c r="CH4284" s="337">
        <v>0</v>
      </c>
      <c r="CI4284" s="337" t="s">
        <v>80</v>
      </c>
      <c r="CJ4284" s="337"/>
      <c r="CK4284" s="337"/>
      <c r="CL4284" s="337"/>
      <c r="CM4284" s="337" t="s">
        <v>73</v>
      </c>
      <c r="CN4284" s="337">
        <v>3</v>
      </c>
    </row>
    <row r="4285" spans="4:92">
      <c r="D4285" s="273" t="s">
        <v>64</v>
      </c>
      <c r="E4285" s="273" t="s">
        <v>404</v>
      </c>
      <c r="F4285" s="273" t="s">
        <v>408</v>
      </c>
      <c r="G4285" s="273" t="s">
        <v>956</v>
      </c>
      <c r="H4285" s="274">
        <v>45170</v>
      </c>
      <c r="I4285" s="273">
        <v>13930</v>
      </c>
      <c r="J4285" s="273">
        <v>865</v>
      </c>
      <c r="K4285" s="273">
        <v>5674</v>
      </c>
      <c r="L4285" s="273" t="s">
        <v>66</v>
      </c>
      <c r="M4285" s="273">
        <v>893.67088690000003</v>
      </c>
      <c r="N4285" s="273" t="s">
        <v>115</v>
      </c>
      <c r="W4285" s="273">
        <v>237101</v>
      </c>
      <c r="X4285" s="273" t="s">
        <v>64</v>
      </c>
      <c r="Y4285" s="273" t="s">
        <v>75</v>
      </c>
      <c r="Z4285" s="273" t="s">
        <v>308</v>
      </c>
      <c r="AA4285" s="273" t="s">
        <v>308</v>
      </c>
      <c r="AB4285" s="274">
        <v>45261</v>
      </c>
      <c r="AC4285" s="273">
        <v>16903</v>
      </c>
      <c r="AD4285" s="273">
        <v>31</v>
      </c>
      <c r="AE4285" s="273">
        <v>122.584</v>
      </c>
      <c r="AF4285" s="273" t="s">
        <v>90</v>
      </c>
      <c r="AG4285" s="273" t="s">
        <v>121</v>
      </c>
      <c r="AH4285" s="273" t="s">
        <v>1864</v>
      </c>
      <c r="AI4285" s="273" t="s">
        <v>123</v>
      </c>
      <c r="AJ4285" s="273" t="s">
        <v>124</v>
      </c>
      <c r="AK4285" s="273">
        <v>317968</v>
      </c>
      <c r="BV4285" s="279" t="s">
        <v>83</v>
      </c>
      <c r="BW4285" s="280" t="s">
        <v>63</v>
      </c>
      <c r="BX4285" s="280" t="s">
        <v>157</v>
      </c>
      <c r="BY4285" s="280" t="s">
        <v>157</v>
      </c>
      <c r="BZ4285" s="280" t="s">
        <v>86</v>
      </c>
      <c r="CA4285" s="280" t="s">
        <v>87</v>
      </c>
      <c r="CB4285" s="280" t="s">
        <v>179</v>
      </c>
      <c r="CC4285" s="280" t="s">
        <v>180</v>
      </c>
      <c r="CD4285" s="281">
        <v>1</v>
      </c>
      <c r="CE4285" s="277">
        <v>45047</v>
      </c>
      <c r="CF4285" s="280"/>
      <c r="CG4285" s="280" t="s">
        <v>181</v>
      </c>
      <c r="CH4285" s="280"/>
      <c r="CI4285" s="280" t="s">
        <v>181</v>
      </c>
      <c r="CJ4285" s="280" t="s">
        <v>1086</v>
      </c>
      <c r="CK4285" s="280"/>
      <c r="CL4285" s="280"/>
      <c r="CM4285" s="280" t="s">
        <v>73</v>
      </c>
      <c r="CN4285" s="280">
        <v>3</v>
      </c>
    </row>
    <row r="4286" spans="4:92">
      <c r="D4286" s="273" t="s">
        <v>64</v>
      </c>
      <c r="E4286" s="273" t="s">
        <v>404</v>
      </c>
      <c r="F4286" s="273" t="s">
        <v>408</v>
      </c>
      <c r="G4286" s="273" t="s">
        <v>956</v>
      </c>
      <c r="H4286" s="274">
        <v>45170</v>
      </c>
      <c r="I4286" s="273">
        <v>13930</v>
      </c>
      <c r="J4286" s="273">
        <v>865</v>
      </c>
      <c r="K4286" s="273">
        <v>0</v>
      </c>
      <c r="L4286" s="273" t="s">
        <v>66</v>
      </c>
      <c r="N4286" s="273" t="s">
        <v>107</v>
      </c>
      <c r="W4286" s="273">
        <v>237102</v>
      </c>
      <c r="X4286" s="273" t="s">
        <v>64</v>
      </c>
      <c r="Y4286" s="273" t="s">
        <v>75</v>
      </c>
      <c r="Z4286" s="273" t="s">
        <v>308</v>
      </c>
      <c r="AA4286" s="273" t="s">
        <v>338</v>
      </c>
      <c r="AB4286" s="274">
        <v>44927</v>
      </c>
      <c r="AC4286" s="273">
        <v>11801</v>
      </c>
      <c r="AD4286" s="273">
        <v>35</v>
      </c>
      <c r="AK4286" s="273">
        <v>156649</v>
      </c>
      <c r="BV4286" s="336" t="s">
        <v>83</v>
      </c>
      <c r="BW4286" s="337" t="s">
        <v>63</v>
      </c>
      <c r="BX4286" s="337" t="s">
        <v>157</v>
      </c>
      <c r="BY4286" s="337" t="s">
        <v>157</v>
      </c>
      <c r="BZ4286" s="337" t="s">
        <v>167</v>
      </c>
      <c r="CA4286" s="337" t="s">
        <v>168</v>
      </c>
      <c r="CB4286" s="337" t="s">
        <v>313</v>
      </c>
      <c r="CC4286" s="337" t="s">
        <v>314</v>
      </c>
      <c r="CD4286" s="338">
        <v>14</v>
      </c>
      <c r="CE4286" s="335">
        <v>45047</v>
      </c>
      <c r="CF4286" s="337">
        <v>0</v>
      </c>
      <c r="CG4286" s="337" t="s">
        <v>90</v>
      </c>
      <c r="CH4286" s="337">
        <v>0</v>
      </c>
      <c r="CI4286" s="337" t="s">
        <v>80</v>
      </c>
      <c r="CJ4286" s="337"/>
      <c r="CK4286" s="337"/>
      <c r="CL4286" s="337"/>
      <c r="CM4286" s="337" t="s">
        <v>73</v>
      </c>
      <c r="CN4286" s="337">
        <v>3</v>
      </c>
    </row>
    <row r="4287" spans="4:92">
      <c r="D4287" s="273" t="s">
        <v>64</v>
      </c>
      <c r="E4287" s="273" t="s">
        <v>404</v>
      </c>
      <c r="F4287" s="273" t="s">
        <v>408</v>
      </c>
      <c r="G4287" s="273" t="s">
        <v>956</v>
      </c>
      <c r="H4287" s="274">
        <v>45200</v>
      </c>
      <c r="I4287" s="273">
        <v>14265</v>
      </c>
      <c r="J4287" s="273">
        <v>865</v>
      </c>
      <c r="W4287" s="273">
        <v>255094</v>
      </c>
      <c r="X4287" s="273" t="s">
        <v>64</v>
      </c>
      <c r="Y4287" s="273" t="s">
        <v>75</v>
      </c>
      <c r="Z4287" s="273" t="s">
        <v>308</v>
      </c>
      <c r="AA4287" s="273" t="s">
        <v>338</v>
      </c>
      <c r="AB4287" s="274">
        <v>44927</v>
      </c>
      <c r="AC4287" s="273">
        <v>14707</v>
      </c>
      <c r="AD4287" s="273">
        <v>35</v>
      </c>
      <c r="AK4287" s="273">
        <v>276739</v>
      </c>
      <c r="BV4287" s="279" t="s">
        <v>83</v>
      </c>
      <c r="BW4287" s="280" t="s">
        <v>63</v>
      </c>
      <c r="BX4287" s="280" t="s">
        <v>157</v>
      </c>
      <c r="BY4287" s="280" t="s">
        <v>157</v>
      </c>
      <c r="BZ4287" s="280" t="s">
        <v>167</v>
      </c>
      <c r="CA4287" s="280" t="s">
        <v>168</v>
      </c>
      <c r="CB4287" s="280" t="s">
        <v>319</v>
      </c>
      <c r="CC4287" s="280" t="s">
        <v>320</v>
      </c>
      <c r="CD4287" s="281">
        <v>15</v>
      </c>
      <c r="CE4287" s="277">
        <v>45047</v>
      </c>
      <c r="CF4287" s="280">
        <v>0</v>
      </c>
      <c r="CG4287" s="280" t="s">
        <v>90</v>
      </c>
      <c r="CH4287" s="280">
        <v>0</v>
      </c>
      <c r="CI4287" s="280" t="s">
        <v>80</v>
      </c>
      <c r="CJ4287" s="280"/>
      <c r="CK4287" s="280"/>
      <c r="CL4287" s="280"/>
      <c r="CM4287" s="280" t="s">
        <v>73</v>
      </c>
      <c r="CN4287" s="280">
        <v>3</v>
      </c>
    </row>
    <row r="4288" spans="4:92">
      <c r="D4288" s="273" t="s">
        <v>64</v>
      </c>
      <c r="E4288" s="273" t="s">
        <v>404</v>
      </c>
      <c r="F4288" s="273" t="s">
        <v>408</v>
      </c>
      <c r="G4288" s="273" t="s">
        <v>956</v>
      </c>
      <c r="H4288" s="274">
        <v>45200</v>
      </c>
      <c r="I4288" s="273">
        <v>14265</v>
      </c>
      <c r="J4288" s="273">
        <v>865</v>
      </c>
      <c r="K4288" s="273">
        <v>4803</v>
      </c>
      <c r="L4288" s="273" t="s">
        <v>66</v>
      </c>
      <c r="M4288" s="273">
        <v>686.13405290000003</v>
      </c>
      <c r="N4288" s="273" t="s">
        <v>115</v>
      </c>
      <c r="W4288" s="273">
        <v>255118</v>
      </c>
      <c r="X4288" s="273" t="s">
        <v>64</v>
      </c>
      <c r="Y4288" s="273" t="s">
        <v>75</v>
      </c>
      <c r="Z4288" s="273" t="s">
        <v>308</v>
      </c>
      <c r="AA4288" s="273" t="s">
        <v>338</v>
      </c>
      <c r="AB4288" s="274">
        <v>44927</v>
      </c>
      <c r="AC4288" s="273">
        <v>15291</v>
      </c>
      <c r="AD4288" s="273">
        <v>35</v>
      </c>
      <c r="AK4288" s="273">
        <v>283135</v>
      </c>
      <c r="BV4288" s="336" t="s">
        <v>83</v>
      </c>
      <c r="BW4288" s="337" t="s">
        <v>63</v>
      </c>
      <c r="BX4288" s="337" t="s">
        <v>157</v>
      </c>
      <c r="BY4288" s="337" t="s">
        <v>157</v>
      </c>
      <c r="BZ4288" s="337" t="s">
        <v>167</v>
      </c>
      <c r="CA4288" s="337" t="s">
        <v>168</v>
      </c>
      <c r="CB4288" s="337" t="s">
        <v>169</v>
      </c>
      <c r="CC4288" s="337" t="s">
        <v>170</v>
      </c>
      <c r="CD4288" s="338">
        <v>12</v>
      </c>
      <c r="CE4288" s="335">
        <v>45047</v>
      </c>
      <c r="CF4288" s="337">
        <v>0</v>
      </c>
      <c r="CG4288" s="337" t="s">
        <v>90</v>
      </c>
      <c r="CH4288" s="337">
        <v>0</v>
      </c>
      <c r="CI4288" s="337" t="s">
        <v>80</v>
      </c>
      <c r="CJ4288" s="337"/>
      <c r="CK4288" s="337"/>
      <c r="CL4288" s="337"/>
      <c r="CM4288" s="337" t="s">
        <v>73</v>
      </c>
      <c r="CN4288" s="337">
        <v>3</v>
      </c>
    </row>
    <row r="4289" spans="4:92">
      <c r="D4289" s="273" t="s">
        <v>64</v>
      </c>
      <c r="E4289" s="273" t="s">
        <v>404</v>
      </c>
      <c r="F4289" s="273" t="s">
        <v>408</v>
      </c>
      <c r="G4289" s="273" t="s">
        <v>956</v>
      </c>
      <c r="H4289" s="274">
        <v>45200</v>
      </c>
      <c r="I4289" s="273">
        <v>14265</v>
      </c>
      <c r="J4289" s="273">
        <v>865</v>
      </c>
      <c r="K4289" s="273">
        <v>0</v>
      </c>
      <c r="L4289" s="273" t="s">
        <v>66</v>
      </c>
      <c r="N4289" s="273" t="s">
        <v>107</v>
      </c>
      <c r="W4289" s="273">
        <v>255119</v>
      </c>
      <c r="X4289" s="273" t="s">
        <v>64</v>
      </c>
      <c r="Y4289" s="273" t="s">
        <v>75</v>
      </c>
      <c r="Z4289" s="273" t="s">
        <v>308</v>
      </c>
      <c r="AA4289" s="273" t="s">
        <v>338</v>
      </c>
      <c r="AB4289" s="274">
        <v>44927</v>
      </c>
      <c r="AC4289" s="273">
        <v>15441</v>
      </c>
      <c r="AD4289" s="273">
        <v>35</v>
      </c>
      <c r="AK4289" s="273">
        <v>284416</v>
      </c>
      <c r="BV4289" s="279" t="s">
        <v>83</v>
      </c>
      <c r="BW4289" s="280" t="s">
        <v>63</v>
      </c>
      <c r="BX4289" s="280" t="s">
        <v>157</v>
      </c>
      <c r="BY4289" s="280" t="s">
        <v>157</v>
      </c>
      <c r="BZ4289" s="280" t="s">
        <v>167</v>
      </c>
      <c r="CA4289" s="280" t="s">
        <v>168</v>
      </c>
      <c r="CB4289" s="280" t="s">
        <v>353</v>
      </c>
      <c r="CC4289" s="280" t="s">
        <v>354</v>
      </c>
      <c r="CD4289" s="281">
        <v>13</v>
      </c>
      <c r="CE4289" s="277">
        <v>45047</v>
      </c>
      <c r="CF4289" s="280">
        <v>827</v>
      </c>
      <c r="CG4289" s="280" t="s">
        <v>90</v>
      </c>
      <c r="CH4289" s="280">
        <v>827</v>
      </c>
      <c r="CI4289" s="280" t="s">
        <v>80</v>
      </c>
      <c r="CJ4289" s="280"/>
      <c r="CK4289" s="280"/>
      <c r="CL4289" s="280"/>
      <c r="CM4289" s="280" t="s">
        <v>73</v>
      </c>
      <c r="CN4289" s="280">
        <v>3</v>
      </c>
    </row>
    <row r="4290" spans="4:92">
      <c r="D4290" s="273" t="s">
        <v>64</v>
      </c>
      <c r="E4290" s="273" t="s">
        <v>404</v>
      </c>
      <c r="F4290" s="273" t="s">
        <v>408</v>
      </c>
      <c r="G4290" s="273" t="s">
        <v>956</v>
      </c>
      <c r="H4290" s="274">
        <v>45231</v>
      </c>
      <c r="I4290" s="273">
        <v>14632</v>
      </c>
      <c r="J4290" s="273">
        <v>865</v>
      </c>
      <c r="W4290" s="273">
        <v>273952</v>
      </c>
      <c r="X4290" s="273" t="s">
        <v>64</v>
      </c>
      <c r="Y4290" s="273" t="s">
        <v>75</v>
      </c>
      <c r="Z4290" s="273" t="s">
        <v>308</v>
      </c>
      <c r="AA4290" s="273" t="s">
        <v>338</v>
      </c>
      <c r="AB4290" s="274">
        <v>44958</v>
      </c>
      <c r="AC4290" s="273">
        <v>11839</v>
      </c>
      <c r="AD4290" s="273">
        <v>35</v>
      </c>
      <c r="AK4290" s="273">
        <v>157371</v>
      </c>
      <c r="BV4290" s="336" t="s">
        <v>83</v>
      </c>
      <c r="BW4290" s="337" t="s">
        <v>63</v>
      </c>
      <c r="BX4290" s="337" t="s">
        <v>157</v>
      </c>
      <c r="BY4290" s="337" t="s">
        <v>157</v>
      </c>
      <c r="BZ4290" s="337" t="s">
        <v>151</v>
      </c>
      <c r="CA4290" s="337" t="s">
        <v>152</v>
      </c>
      <c r="CB4290" s="337" t="s">
        <v>161</v>
      </c>
      <c r="CC4290" s="337" t="s">
        <v>162</v>
      </c>
      <c r="CD4290" s="338">
        <v>11</v>
      </c>
      <c r="CE4290" s="335">
        <v>45047</v>
      </c>
      <c r="CF4290" s="337">
        <v>1152</v>
      </c>
      <c r="CG4290" s="337" t="s">
        <v>90</v>
      </c>
      <c r="CH4290" s="337">
        <v>1152</v>
      </c>
      <c r="CI4290" s="337" t="s">
        <v>80</v>
      </c>
      <c r="CJ4290" s="337"/>
      <c r="CK4290" s="337"/>
      <c r="CL4290" s="337"/>
      <c r="CM4290" s="337" t="s">
        <v>73</v>
      </c>
      <c r="CN4290" s="337">
        <v>3</v>
      </c>
    </row>
    <row r="4291" spans="4:92">
      <c r="D4291" s="273" t="s">
        <v>64</v>
      </c>
      <c r="E4291" s="273" t="s">
        <v>404</v>
      </c>
      <c r="F4291" s="273" t="s">
        <v>408</v>
      </c>
      <c r="G4291" s="273" t="s">
        <v>956</v>
      </c>
      <c r="H4291" s="274">
        <v>45231</v>
      </c>
      <c r="I4291" s="273">
        <v>14632</v>
      </c>
      <c r="J4291" s="273">
        <v>865</v>
      </c>
      <c r="K4291" s="273">
        <v>1000</v>
      </c>
      <c r="L4291" s="273" t="s">
        <v>66</v>
      </c>
      <c r="M4291" s="273">
        <v>218.26124909999999</v>
      </c>
      <c r="N4291" s="273" t="s">
        <v>115</v>
      </c>
      <c r="W4291" s="273">
        <v>273976</v>
      </c>
      <c r="X4291" s="273" t="s">
        <v>64</v>
      </c>
      <c r="Y4291" s="273" t="s">
        <v>75</v>
      </c>
      <c r="Z4291" s="273" t="s">
        <v>308</v>
      </c>
      <c r="AA4291" s="273" t="s">
        <v>338</v>
      </c>
      <c r="AB4291" s="274">
        <v>44986</v>
      </c>
      <c r="AC4291" s="273">
        <v>11877</v>
      </c>
      <c r="AD4291" s="273">
        <v>35</v>
      </c>
      <c r="AK4291" s="273">
        <v>170439</v>
      </c>
      <c r="BV4291" s="279" t="s">
        <v>83</v>
      </c>
      <c r="BW4291" s="280" t="s">
        <v>63</v>
      </c>
      <c r="BX4291" s="280" t="s">
        <v>157</v>
      </c>
      <c r="BY4291" s="280" t="s">
        <v>157</v>
      </c>
      <c r="BZ4291" s="280" t="s">
        <v>151</v>
      </c>
      <c r="CA4291" s="280" t="s">
        <v>152</v>
      </c>
      <c r="CB4291" s="280" t="s">
        <v>153</v>
      </c>
      <c r="CC4291" s="280" t="s">
        <v>154</v>
      </c>
      <c r="CD4291" s="281">
        <v>10</v>
      </c>
      <c r="CE4291" s="277">
        <v>45047</v>
      </c>
      <c r="CF4291" s="280">
        <v>1440</v>
      </c>
      <c r="CG4291" s="280" t="s">
        <v>90</v>
      </c>
      <c r="CH4291" s="280">
        <v>1440</v>
      </c>
      <c r="CI4291" s="280" t="s">
        <v>80</v>
      </c>
      <c r="CJ4291" s="280"/>
      <c r="CK4291" s="280"/>
      <c r="CL4291" s="280"/>
      <c r="CM4291" s="280" t="s">
        <v>73</v>
      </c>
      <c r="CN4291" s="280">
        <v>3</v>
      </c>
    </row>
    <row r="4292" spans="4:92">
      <c r="D4292" s="273" t="s">
        <v>64</v>
      </c>
      <c r="E4292" s="273" t="s">
        <v>404</v>
      </c>
      <c r="F4292" s="273" t="s">
        <v>408</v>
      </c>
      <c r="G4292" s="273" t="s">
        <v>956</v>
      </c>
      <c r="H4292" s="274">
        <v>45231</v>
      </c>
      <c r="I4292" s="273">
        <v>14632</v>
      </c>
      <c r="J4292" s="273">
        <v>865</v>
      </c>
      <c r="K4292" s="273">
        <v>0</v>
      </c>
      <c r="L4292" s="273" t="s">
        <v>66</v>
      </c>
      <c r="N4292" s="273" t="s">
        <v>107</v>
      </c>
      <c r="W4292" s="273">
        <v>273977</v>
      </c>
      <c r="X4292" s="273" t="s">
        <v>64</v>
      </c>
      <c r="Y4292" s="273" t="s">
        <v>75</v>
      </c>
      <c r="Z4292" s="273" t="s">
        <v>308</v>
      </c>
      <c r="AA4292" s="273" t="s">
        <v>338</v>
      </c>
      <c r="AB4292" s="274">
        <v>45017</v>
      </c>
      <c r="AC4292" s="273">
        <v>11915</v>
      </c>
      <c r="AD4292" s="273">
        <v>35</v>
      </c>
      <c r="AK4292" s="273">
        <v>185054</v>
      </c>
      <c r="BV4292" s="336" t="s">
        <v>83</v>
      </c>
      <c r="BW4292" s="337" t="s">
        <v>63</v>
      </c>
      <c r="BX4292" s="337" t="s">
        <v>157</v>
      </c>
      <c r="BY4292" s="337" t="s">
        <v>157</v>
      </c>
      <c r="BZ4292" s="337" t="s">
        <v>138</v>
      </c>
      <c r="CA4292" s="337" t="s">
        <v>139</v>
      </c>
      <c r="CB4292" s="337" t="s">
        <v>140</v>
      </c>
      <c r="CC4292" s="337" t="s">
        <v>141</v>
      </c>
      <c r="CD4292" s="338">
        <v>9</v>
      </c>
      <c r="CE4292" s="335">
        <v>45047</v>
      </c>
      <c r="CF4292" s="337">
        <v>0</v>
      </c>
      <c r="CG4292" s="337" t="s">
        <v>90</v>
      </c>
      <c r="CH4292" s="337">
        <v>0</v>
      </c>
      <c r="CI4292" s="337" t="s">
        <v>80</v>
      </c>
      <c r="CJ4292" s="337"/>
      <c r="CK4292" s="337"/>
      <c r="CL4292" s="337"/>
      <c r="CM4292" s="337" t="s">
        <v>73</v>
      </c>
      <c r="CN4292" s="337">
        <v>3</v>
      </c>
    </row>
    <row r="4293" spans="4:92">
      <c r="D4293" s="273" t="s">
        <v>64</v>
      </c>
      <c r="E4293" s="273" t="s">
        <v>404</v>
      </c>
      <c r="F4293" s="273" t="s">
        <v>408</v>
      </c>
      <c r="G4293" s="273" t="s">
        <v>956</v>
      </c>
      <c r="H4293" s="274">
        <v>45261</v>
      </c>
      <c r="I4293" s="273">
        <v>17089</v>
      </c>
      <c r="J4293" s="273">
        <v>865</v>
      </c>
      <c r="W4293" s="273">
        <v>315835</v>
      </c>
      <c r="X4293" s="273" t="s">
        <v>64</v>
      </c>
      <c r="Y4293" s="273" t="s">
        <v>75</v>
      </c>
      <c r="Z4293" s="273" t="s">
        <v>308</v>
      </c>
      <c r="AA4293" s="273" t="s">
        <v>338</v>
      </c>
      <c r="AB4293" s="274">
        <v>45017</v>
      </c>
      <c r="AC4293" s="273">
        <v>14853</v>
      </c>
      <c r="AD4293" s="273">
        <v>35</v>
      </c>
      <c r="AK4293" s="273">
        <v>298269</v>
      </c>
      <c r="BV4293" s="279" t="s">
        <v>64</v>
      </c>
      <c r="BW4293" s="280" t="s">
        <v>63</v>
      </c>
      <c r="BX4293" s="280" t="s">
        <v>252</v>
      </c>
      <c r="BY4293" s="280" t="s">
        <v>257</v>
      </c>
      <c r="BZ4293" s="280" t="s">
        <v>86</v>
      </c>
      <c r="CA4293" s="280" t="s">
        <v>87</v>
      </c>
      <c r="CB4293" s="280" t="s">
        <v>101</v>
      </c>
      <c r="CC4293" s="280" t="s">
        <v>102</v>
      </c>
      <c r="CD4293" s="281">
        <v>4</v>
      </c>
      <c r="CE4293" s="277">
        <v>45047</v>
      </c>
      <c r="CF4293" s="280">
        <v>132750</v>
      </c>
      <c r="CG4293" s="280" t="s">
        <v>103</v>
      </c>
      <c r="CH4293" s="280">
        <v>4322.34</v>
      </c>
      <c r="CI4293" s="280" t="s">
        <v>104</v>
      </c>
      <c r="CJ4293" s="280"/>
      <c r="CK4293" s="280"/>
      <c r="CL4293" s="280"/>
      <c r="CM4293" s="280" t="s">
        <v>73</v>
      </c>
      <c r="CN4293" s="280">
        <v>3</v>
      </c>
    </row>
    <row r="4294" spans="4:92">
      <c r="D4294" s="273" t="s">
        <v>64</v>
      </c>
      <c r="E4294" s="273" t="s">
        <v>404</v>
      </c>
      <c r="F4294" s="273" t="s">
        <v>408</v>
      </c>
      <c r="G4294" s="273" t="s">
        <v>956</v>
      </c>
      <c r="H4294" s="274">
        <v>45261</v>
      </c>
      <c r="I4294" s="273">
        <v>17089</v>
      </c>
      <c r="J4294" s="273">
        <v>865</v>
      </c>
      <c r="K4294" s="273">
        <v>1000</v>
      </c>
      <c r="L4294" s="273" t="s">
        <v>66</v>
      </c>
      <c r="M4294" s="273">
        <v>218.26124909999999</v>
      </c>
      <c r="N4294" s="273" t="s">
        <v>115</v>
      </c>
      <c r="W4294" s="273">
        <v>315859</v>
      </c>
      <c r="X4294" s="273" t="s">
        <v>64</v>
      </c>
      <c r="Y4294" s="273" t="s">
        <v>75</v>
      </c>
      <c r="Z4294" s="273" t="s">
        <v>308</v>
      </c>
      <c r="AA4294" s="273" t="s">
        <v>338</v>
      </c>
      <c r="AB4294" s="274">
        <v>45047</v>
      </c>
      <c r="AC4294" s="273">
        <v>12183</v>
      </c>
      <c r="AD4294" s="273">
        <v>35</v>
      </c>
      <c r="AK4294" s="273">
        <v>193029</v>
      </c>
      <c r="BV4294" s="336" t="s">
        <v>64</v>
      </c>
      <c r="BW4294" s="337" t="s">
        <v>63</v>
      </c>
      <c r="BX4294" s="337" t="s">
        <v>252</v>
      </c>
      <c r="BY4294" s="337" t="s">
        <v>257</v>
      </c>
      <c r="BZ4294" s="337" t="s">
        <v>86</v>
      </c>
      <c r="CA4294" s="337" t="s">
        <v>87</v>
      </c>
      <c r="CB4294" s="337" t="s">
        <v>88</v>
      </c>
      <c r="CC4294" s="337" t="s">
        <v>89</v>
      </c>
      <c r="CD4294" s="338">
        <v>3</v>
      </c>
      <c r="CE4294" s="335">
        <v>45047</v>
      </c>
      <c r="CF4294" s="337">
        <v>4517</v>
      </c>
      <c r="CG4294" s="337" t="s">
        <v>90</v>
      </c>
      <c r="CH4294" s="337">
        <v>4517</v>
      </c>
      <c r="CI4294" s="337" t="s">
        <v>80</v>
      </c>
      <c r="CJ4294" s="337"/>
      <c r="CK4294" s="337"/>
      <c r="CL4294" s="337"/>
      <c r="CM4294" s="337" t="s">
        <v>73</v>
      </c>
      <c r="CN4294" s="337">
        <v>3</v>
      </c>
    </row>
    <row r="4295" spans="4:92">
      <c r="D4295" s="273" t="s">
        <v>64</v>
      </c>
      <c r="E4295" s="273" t="s">
        <v>404</v>
      </c>
      <c r="F4295" s="273" t="s">
        <v>408</v>
      </c>
      <c r="G4295" s="273" t="s">
        <v>956</v>
      </c>
      <c r="H4295" s="274">
        <v>45261</v>
      </c>
      <c r="I4295" s="273">
        <v>17089</v>
      </c>
      <c r="J4295" s="273">
        <v>865</v>
      </c>
      <c r="K4295" s="273">
        <v>0</v>
      </c>
      <c r="L4295" s="273" t="s">
        <v>66</v>
      </c>
      <c r="N4295" s="273" t="s">
        <v>107</v>
      </c>
      <c r="W4295" s="273">
        <v>315860</v>
      </c>
      <c r="X4295" s="273" t="s">
        <v>64</v>
      </c>
      <c r="Y4295" s="273" t="s">
        <v>75</v>
      </c>
      <c r="Z4295" s="273" t="s">
        <v>308</v>
      </c>
      <c r="AA4295" s="273" t="s">
        <v>338</v>
      </c>
      <c r="AB4295" s="274">
        <v>45078</v>
      </c>
      <c r="AC4295" s="273">
        <v>12452</v>
      </c>
      <c r="AD4295" s="273">
        <v>35</v>
      </c>
      <c r="AK4295" s="273">
        <v>195043</v>
      </c>
      <c r="BV4295" s="279" t="s">
        <v>64</v>
      </c>
      <c r="BW4295" s="280" t="s">
        <v>63</v>
      </c>
      <c r="BX4295" s="280" t="s">
        <v>252</v>
      </c>
      <c r="BY4295" s="280" t="s">
        <v>257</v>
      </c>
      <c r="BZ4295" s="280" t="s">
        <v>86</v>
      </c>
      <c r="CA4295" s="280" t="s">
        <v>87</v>
      </c>
      <c r="CB4295" s="280" t="s">
        <v>88</v>
      </c>
      <c r="CC4295" s="280" t="s">
        <v>89</v>
      </c>
      <c r="CD4295" s="281">
        <v>3</v>
      </c>
      <c r="CE4295" s="277">
        <v>45047</v>
      </c>
      <c r="CF4295" s="280">
        <v>10427</v>
      </c>
      <c r="CG4295" s="280" t="s">
        <v>90</v>
      </c>
      <c r="CH4295" s="280">
        <v>10427</v>
      </c>
      <c r="CI4295" s="280" t="s">
        <v>80</v>
      </c>
      <c r="CJ4295" s="280"/>
      <c r="CK4295" s="280"/>
      <c r="CL4295" s="280"/>
      <c r="CM4295" s="280" t="s">
        <v>73</v>
      </c>
      <c r="CN4295" s="280">
        <v>3</v>
      </c>
    </row>
    <row r="4296" spans="4:92">
      <c r="D4296" s="273" t="s">
        <v>64</v>
      </c>
      <c r="E4296" s="273" t="s">
        <v>404</v>
      </c>
      <c r="F4296" s="273" t="s">
        <v>408</v>
      </c>
      <c r="G4296" s="273" t="s">
        <v>413</v>
      </c>
      <c r="H4296" s="274">
        <v>44927</v>
      </c>
      <c r="I4296" s="273">
        <v>11145</v>
      </c>
      <c r="J4296" s="273">
        <v>54</v>
      </c>
      <c r="K4296" s="273">
        <v>105990</v>
      </c>
      <c r="L4296" s="273" t="s">
        <v>66</v>
      </c>
      <c r="M4296" s="273">
        <v>0</v>
      </c>
      <c r="N4296" s="273" t="s">
        <v>1010</v>
      </c>
      <c r="O4296" s="273">
        <v>0</v>
      </c>
      <c r="P4296" s="273" t="s">
        <v>1011</v>
      </c>
      <c r="Q4296" s="273" t="s">
        <v>1188</v>
      </c>
      <c r="R4296" s="273" t="s">
        <v>1013</v>
      </c>
      <c r="S4296" s="273" t="s">
        <v>1785</v>
      </c>
      <c r="U4296" s="273" t="s">
        <v>1785</v>
      </c>
      <c r="V4296" s="273" t="s">
        <v>1785</v>
      </c>
      <c r="W4296" s="273">
        <v>137118</v>
      </c>
      <c r="X4296" s="273" t="s">
        <v>64</v>
      </c>
      <c r="Y4296" s="273" t="s">
        <v>75</v>
      </c>
      <c r="Z4296" s="273" t="s">
        <v>308</v>
      </c>
      <c r="AA4296" s="273" t="s">
        <v>338</v>
      </c>
      <c r="AB4296" s="274">
        <v>45108</v>
      </c>
      <c r="AC4296" s="273">
        <v>12721</v>
      </c>
      <c r="AD4296" s="273">
        <v>35</v>
      </c>
      <c r="AK4296" s="273">
        <v>210747</v>
      </c>
      <c r="BV4296" s="336" t="s">
        <v>64</v>
      </c>
      <c r="BW4296" s="337" t="s">
        <v>63</v>
      </c>
      <c r="BX4296" s="337" t="s">
        <v>252</v>
      </c>
      <c r="BY4296" s="337" t="s">
        <v>257</v>
      </c>
      <c r="BZ4296" s="337" t="s">
        <v>86</v>
      </c>
      <c r="CA4296" s="337" t="s">
        <v>87</v>
      </c>
      <c r="CB4296" s="337" t="s">
        <v>88</v>
      </c>
      <c r="CC4296" s="337" t="s">
        <v>89</v>
      </c>
      <c r="CD4296" s="338">
        <v>3</v>
      </c>
      <c r="CE4296" s="335">
        <v>45078</v>
      </c>
      <c r="CF4296" s="337">
        <v>10599</v>
      </c>
      <c r="CG4296" s="337" t="s">
        <v>90</v>
      </c>
      <c r="CH4296" s="337">
        <v>10599</v>
      </c>
      <c r="CI4296" s="337" t="s">
        <v>80</v>
      </c>
      <c r="CJ4296" s="337"/>
      <c r="CK4296" s="337"/>
      <c r="CL4296" s="337"/>
      <c r="CM4296" s="337" t="s">
        <v>73</v>
      </c>
      <c r="CN4296" s="337">
        <v>3</v>
      </c>
    </row>
    <row r="4297" spans="4:92">
      <c r="D4297" s="273" t="s">
        <v>64</v>
      </c>
      <c r="E4297" s="273" t="s">
        <v>404</v>
      </c>
      <c r="F4297" s="273" t="s">
        <v>408</v>
      </c>
      <c r="G4297" s="273" t="s">
        <v>413</v>
      </c>
      <c r="H4297" s="274">
        <v>44927</v>
      </c>
      <c r="I4297" s="273">
        <v>11145</v>
      </c>
      <c r="J4297" s="273">
        <v>54</v>
      </c>
      <c r="K4297" s="273">
        <v>600</v>
      </c>
      <c r="L4297" s="273" t="s">
        <v>1202</v>
      </c>
      <c r="M4297" s="273">
        <v>1047.96</v>
      </c>
      <c r="N4297" s="273" t="s">
        <v>1203</v>
      </c>
      <c r="P4297" s="273" t="s">
        <v>1204</v>
      </c>
      <c r="Q4297" s="273" t="s">
        <v>1012</v>
      </c>
      <c r="R4297" s="273" t="s">
        <v>70</v>
      </c>
      <c r="S4297" s="273" t="s">
        <v>1205</v>
      </c>
      <c r="T4297" s="273" t="s">
        <v>1206</v>
      </c>
      <c r="U4297" s="273" t="s">
        <v>73</v>
      </c>
      <c r="V4297" s="273" t="s">
        <v>2012</v>
      </c>
      <c r="W4297" s="273">
        <v>172851</v>
      </c>
      <c r="X4297" s="273" t="s">
        <v>64</v>
      </c>
      <c r="Y4297" s="273" t="s">
        <v>75</v>
      </c>
      <c r="Z4297" s="273" t="s">
        <v>308</v>
      </c>
      <c r="AA4297" s="273" t="s">
        <v>338</v>
      </c>
      <c r="AB4297" s="274">
        <v>45108</v>
      </c>
      <c r="AC4297" s="273">
        <v>14999</v>
      </c>
      <c r="AD4297" s="273">
        <v>35</v>
      </c>
      <c r="AK4297" s="273">
        <v>279951</v>
      </c>
      <c r="BV4297" s="279" t="s">
        <v>64</v>
      </c>
      <c r="BW4297" s="280" t="s">
        <v>63</v>
      </c>
      <c r="BX4297" s="280" t="s">
        <v>252</v>
      </c>
      <c r="BY4297" s="280" t="s">
        <v>257</v>
      </c>
      <c r="BZ4297" s="280" t="s">
        <v>86</v>
      </c>
      <c r="CA4297" s="280" t="s">
        <v>87</v>
      </c>
      <c r="CB4297" s="280" t="s">
        <v>88</v>
      </c>
      <c r="CC4297" s="280" t="s">
        <v>89</v>
      </c>
      <c r="CD4297" s="281">
        <v>3</v>
      </c>
      <c r="CE4297" s="277">
        <v>45078</v>
      </c>
      <c r="CF4297" s="280">
        <v>4874</v>
      </c>
      <c r="CG4297" s="280" t="s">
        <v>90</v>
      </c>
      <c r="CH4297" s="280">
        <v>4874</v>
      </c>
      <c r="CI4297" s="280" t="s">
        <v>80</v>
      </c>
      <c r="CJ4297" s="280"/>
      <c r="CK4297" s="280"/>
      <c r="CL4297" s="280"/>
      <c r="CM4297" s="280" t="s">
        <v>73</v>
      </c>
      <c r="CN4297" s="280">
        <v>3</v>
      </c>
    </row>
    <row r="4298" spans="4:92">
      <c r="D4298" s="273" t="s">
        <v>64</v>
      </c>
      <c r="E4298" s="273" t="s">
        <v>404</v>
      </c>
      <c r="F4298" s="273" t="s">
        <v>408</v>
      </c>
      <c r="G4298" s="273" t="s">
        <v>413</v>
      </c>
      <c r="H4298" s="274">
        <v>44927</v>
      </c>
      <c r="I4298" s="273">
        <v>11145</v>
      </c>
      <c r="J4298" s="273">
        <v>54</v>
      </c>
      <c r="K4298" s="273">
        <v>0</v>
      </c>
      <c r="L4298" s="273" t="s">
        <v>66</v>
      </c>
      <c r="N4298" s="273" t="s">
        <v>107</v>
      </c>
      <c r="W4298" s="273">
        <v>137117</v>
      </c>
      <c r="X4298" s="273" t="s">
        <v>64</v>
      </c>
      <c r="Y4298" s="273" t="s">
        <v>75</v>
      </c>
      <c r="Z4298" s="273" t="s">
        <v>308</v>
      </c>
      <c r="AA4298" s="273" t="s">
        <v>338</v>
      </c>
      <c r="AB4298" s="274">
        <v>45108</v>
      </c>
      <c r="AC4298" s="273">
        <v>15590</v>
      </c>
      <c r="AD4298" s="273">
        <v>35</v>
      </c>
      <c r="AK4298" s="273">
        <v>285012</v>
      </c>
      <c r="BV4298" s="336" t="s">
        <v>64</v>
      </c>
      <c r="BW4298" s="337" t="s">
        <v>63</v>
      </c>
      <c r="BX4298" s="337" t="s">
        <v>252</v>
      </c>
      <c r="BY4298" s="337" t="s">
        <v>257</v>
      </c>
      <c r="BZ4298" s="337" t="s">
        <v>86</v>
      </c>
      <c r="CA4298" s="337" t="s">
        <v>87</v>
      </c>
      <c r="CB4298" s="337" t="s">
        <v>101</v>
      </c>
      <c r="CC4298" s="337" t="s">
        <v>102</v>
      </c>
      <c r="CD4298" s="338">
        <v>4</v>
      </c>
      <c r="CE4298" s="335">
        <v>45078</v>
      </c>
      <c r="CF4298" s="337">
        <v>134926</v>
      </c>
      <c r="CG4298" s="337" t="s">
        <v>103</v>
      </c>
      <c r="CH4298" s="337">
        <v>4393.19056</v>
      </c>
      <c r="CI4298" s="337" t="s">
        <v>104</v>
      </c>
      <c r="CJ4298" s="337"/>
      <c r="CK4298" s="337"/>
      <c r="CL4298" s="337"/>
      <c r="CM4298" s="337" t="s">
        <v>73</v>
      </c>
      <c r="CN4298" s="337">
        <v>3</v>
      </c>
    </row>
    <row r="4299" spans="4:92">
      <c r="D4299" s="273" t="s">
        <v>64</v>
      </c>
      <c r="E4299" s="273" t="s">
        <v>404</v>
      </c>
      <c r="F4299" s="273" t="s">
        <v>408</v>
      </c>
      <c r="G4299" s="273" t="s">
        <v>413</v>
      </c>
      <c r="H4299" s="274">
        <v>44927</v>
      </c>
      <c r="I4299" s="273">
        <v>11145</v>
      </c>
      <c r="J4299" s="273">
        <v>54</v>
      </c>
      <c r="K4299" s="273">
        <v>1792000</v>
      </c>
      <c r="L4299" s="273" t="s">
        <v>66</v>
      </c>
      <c r="M4299" s="273">
        <v>279928.92106000002</v>
      </c>
      <c r="N4299" s="273" t="s">
        <v>115</v>
      </c>
      <c r="W4299" s="273">
        <v>137116</v>
      </c>
      <c r="X4299" s="273" t="s">
        <v>64</v>
      </c>
      <c r="Y4299" s="273" t="s">
        <v>63</v>
      </c>
      <c r="Z4299" s="273" t="s">
        <v>252</v>
      </c>
      <c r="AA4299" s="273" t="s">
        <v>515</v>
      </c>
      <c r="AB4299" s="274">
        <v>45078</v>
      </c>
      <c r="AC4299" s="273">
        <v>12517</v>
      </c>
      <c r="AD4299" s="273">
        <v>669</v>
      </c>
      <c r="AE4299" s="273">
        <v>0.1</v>
      </c>
      <c r="AF4299" s="273" t="s">
        <v>90</v>
      </c>
      <c r="AG4299" s="273" t="s">
        <v>801</v>
      </c>
      <c r="AH4299" s="273" t="s">
        <v>808</v>
      </c>
      <c r="AI4299" s="273" t="s">
        <v>123</v>
      </c>
      <c r="AJ4299" s="273" t="s">
        <v>627</v>
      </c>
      <c r="AK4299" s="273">
        <v>193150</v>
      </c>
      <c r="BV4299" s="279" t="s">
        <v>64</v>
      </c>
      <c r="BW4299" s="280" t="s">
        <v>63</v>
      </c>
      <c r="BX4299" s="280" t="s">
        <v>252</v>
      </c>
      <c r="BY4299" s="280" t="s">
        <v>257</v>
      </c>
      <c r="BZ4299" s="280" t="s">
        <v>86</v>
      </c>
      <c r="CA4299" s="280" t="s">
        <v>87</v>
      </c>
      <c r="CB4299" s="280" t="s">
        <v>101</v>
      </c>
      <c r="CC4299" s="280" t="s">
        <v>102</v>
      </c>
      <c r="CD4299" s="281">
        <v>4</v>
      </c>
      <c r="CE4299" s="277">
        <v>45078</v>
      </c>
      <c r="CF4299" s="280">
        <v>63450</v>
      </c>
      <c r="CG4299" s="280" t="s">
        <v>103</v>
      </c>
      <c r="CH4299" s="280">
        <v>2065.9319999999998</v>
      </c>
      <c r="CI4299" s="280" t="s">
        <v>104</v>
      </c>
      <c r="CJ4299" s="280"/>
      <c r="CK4299" s="280"/>
      <c r="CL4299" s="280"/>
      <c r="CM4299" s="280" t="s">
        <v>73</v>
      </c>
      <c r="CN4299" s="280">
        <v>3</v>
      </c>
    </row>
    <row r="4300" spans="4:92">
      <c r="D4300" s="273" t="s">
        <v>64</v>
      </c>
      <c r="E4300" s="273" t="s">
        <v>404</v>
      </c>
      <c r="F4300" s="273" t="s">
        <v>408</v>
      </c>
      <c r="G4300" s="273" t="s">
        <v>413</v>
      </c>
      <c r="H4300" s="274">
        <v>44958</v>
      </c>
      <c r="I4300" s="273">
        <v>11307</v>
      </c>
      <c r="J4300" s="273">
        <v>54</v>
      </c>
      <c r="K4300" s="273">
        <v>109279</v>
      </c>
      <c r="L4300" s="273" t="s">
        <v>66</v>
      </c>
      <c r="M4300" s="273">
        <v>0</v>
      </c>
      <c r="N4300" s="273" t="s">
        <v>1010</v>
      </c>
      <c r="O4300" s="273">
        <v>0</v>
      </c>
      <c r="P4300" s="273" t="s">
        <v>1011</v>
      </c>
      <c r="Q4300" s="273" t="s">
        <v>1188</v>
      </c>
      <c r="R4300" s="273" t="s">
        <v>1013</v>
      </c>
      <c r="S4300" s="273" t="s">
        <v>1785</v>
      </c>
      <c r="U4300" s="273" t="s">
        <v>1785</v>
      </c>
      <c r="V4300" s="273" t="s">
        <v>1785</v>
      </c>
      <c r="W4300" s="273">
        <v>173175</v>
      </c>
      <c r="X4300" s="273" t="s">
        <v>64</v>
      </c>
      <c r="Y4300" s="273" t="s">
        <v>63</v>
      </c>
      <c r="Z4300" s="273" t="s">
        <v>252</v>
      </c>
      <c r="AA4300" s="273" t="s">
        <v>515</v>
      </c>
      <c r="AB4300" s="274">
        <v>45078</v>
      </c>
      <c r="AC4300" s="273">
        <v>12517</v>
      </c>
      <c r="AD4300" s="273">
        <v>669</v>
      </c>
      <c r="AE4300" s="273">
        <v>0.2</v>
      </c>
      <c r="AF4300" s="273" t="s">
        <v>90</v>
      </c>
      <c r="AG4300" s="273" t="s">
        <v>801</v>
      </c>
      <c r="AH4300" s="273" t="s">
        <v>811</v>
      </c>
      <c r="AI4300" s="273" t="s">
        <v>123</v>
      </c>
      <c r="AJ4300" s="273" t="s">
        <v>627</v>
      </c>
      <c r="AK4300" s="273">
        <v>193155</v>
      </c>
      <c r="BV4300" s="336" t="s">
        <v>64</v>
      </c>
      <c r="BW4300" s="337" t="s">
        <v>63</v>
      </c>
      <c r="BX4300" s="337" t="s">
        <v>252</v>
      </c>
      <c r="BY4300" s="337" t="s">
        <v>257</v>
      </c>
      <c r="BZ4300" s="337" t="s">
        <v>110</v>
      </c>
      <c r="CA4300" s="337" t="s">
        <v>111</v>
      </c>
      <c r="CB4300" s="337" t="s">
        <v>112</v>
      </c>
      <c r="CC4300" s="337" t="s">
        <v>113</v>
      </c>
      <c r="CD4300" s="338">
        <v>4</v>
      </c>
      <c r="CE4300" s="335">
        <v>45078</v>
      </c>
      <c r="CF4300" s="337"/>
      <c r="CG4300" s="337"/>
      <c r="CH4300" s="337"/>
      <c r="CI4300" s="337" t="s">
        <v>80</v>
      </c>
      <c r="CJ4300" s="337"/>
      <c r="CK4300" s="337"/>
      <c r="CL4300" s="337"/>
      <c r="CM4300" s="337" t="s">
        <v>73</v>
      </c>
      <c r="CN4300" s="337">
        <v>3</v>
      </c>
    </row>
    <row r="4301" spans="4:92">
      <c r="D4301" s="273" t="s">
        <v>64</v>
      </c>
      <c r="E4301" s="273" t="s">
        <v>404</v>
      </c>
      <c r="F4301" s="273" t="s">
        <v>408</v>
      </c>
      <c r="G4301" s="273" t="s">
        <v>413</v>
      </c>
      <c r="H4301" s="274">
        <v>44958</v>
      </c>
      <c r="I4301" s="273">
        <v>11307</v>
      </c>
      <c r="J4301" s="273">
        <v>54</v>
      </c>
      <c r="K4301" s="273">
        <v>600</v>
      </c>
      <c r="L4301" s="273" t="s">
        <v>1202</v>
      </c>
      <c r="M4301" s="273">
        <v>1047.96</v>
      </c>
      <c r="N4301" s="273" t="s">
        <v>1203</v>
      </c>
      <c r="P4301" s="273" t="s">
        <v>1204</v>
      </c>
      <c r="Q4301" s="273" t="s">
        <v>1012</v>
      </c>
      <c r="R4301" s="273" t="s">
        <v>70</v>
      </c>
      <c r="S4301" s="273" t="s">
        <v>1205</v>
      </c>
      <c r="T4301" s="273" t="s">
        <v>1206</v>
      </c>
      <c r="U4301" s="273" t="s">
        <v>73</v>
      </c>
      <c r="V4301" s="273" t="s">
        <v>2012</v>
      </c>
      <c r="W4301" s="273">
        <v>173190</v>
      </c>
      <c r="X4301" s="273" t="s">
        <v>64</v>
      </c>
      <c r="Y4301" s="273" t="s">
        <v>63</v>
      </c>
      <c r="Z4301" s="273" t="s">
        <v>252</v>
      </c>
      <c r="AA4301" s="273" t="s">
        <v>515</v>
      </c>
      <c r="AB4301" s="274">
        <v>45078</v>
      </c>
      <c r="AC4301" s="273">
        <v>12517</v>
      </c>
      <c r="AD4301" s="273">
        <v>669</v>
      </c>
      <c r="AE4301" s="273">
        <v>1</v>
      </c>
      <c r="AF4301" s="273" t="s">
        <v>90</v>
      </c>
      <c r="AG4301" s="273" t="s">
        <v>801</v>
      </c>
      <c r="AH4301" s="273" t="s">
        <v>813</v>
      </c>
      <c r="AI4301" s="273" t="s">
        <v>123</v>
      </c>
      <c r="AJ4301" s="273" t="s">
        <v>627</v>
      </c>
      <c r="AK4301" s="273">
        <v>193160</v>
      </c>
      <c r="BV4301" s="279" t="s">
        <v>64</v>
      </c>
      <c r="BW4301" s="280" t="s">
        <v>63</v>
      </c>
      <c r="BX4301" s="280" t="s">
        <v>252</v>
      </c>
      <c r="BY4301" s="280" t="s">
        <v>257</v>
      </c>
      <c r="BZ4301" s="280" t="s">
        <v>110</v>
      </c>
      <c r="CA4301" s="280" t="s">
        <v>111</v>
      </c>
      <c r="CB4301" s="280" t="s">
        <v>117</v>
      </c>
      <c r="CC4301" s="280" t="s">
        <v>118</v>
      </c>
      <c r="CD4301" s="281">
        <v>5</v>
      </c>
      <c r="CE4301" s="277">
        <v>45078</v>
      </c>
      <c r="CF4301" s="280"/>
      <c r="CG4301" s="280"/>
      <c r="CH4301" s="280"/>
      <c r="CI4301" s="280" t="s">
        <v>104</v>
      </c>
      <c r="CJ4301" s="280"/>
      <c r="CK4301" s="280"/>
      <c r="CL4301" s="280"/>
      <c r="CM4301" s="280" t="s">
        <v>73</v>
      </c>
      <c r="CN4301" s="280">
        <v>3</v>
      </c>
    </row>
    <row r="4302" spans="4:92">
      <c r="D4302" s="273" t="s">
        <v>64</v>
      </c>
      <c r="E4302" s="273" t="s">
        <v>404</v>
      </c>
      <c r="F4302" s="273" t="s">
        <v>408</v>
      </c>
      <c r="G4302" s="273" t="s">
        <v>413</v>
      </c>
      <c r="H4302" s="274">
        <v>44958</v>
      </c>
      <c r="I4302" s="273">
        <v>11307</v>
      </c>
      <c r="J4302" s="273">
        <v>54</v>
      </c>
      <c r="K4302" s="273">
        <v>0</v>
      </c>
      <c r="L4302" s="273" t="s">
        <v>66</v>
      </c>
      <c r="N4302" s="273" t="s">
        <v>107</v>
      </c>
      <c r="W4302" s="273">
        <v>173174</v>
      </c>
      <c r="X4302" s="273" t="s">
        <v>64</v>
      </c>
      <c r="Y4302" s="273" t="s">
        <v>63</v>
      </c>
      <c r="Z4302" s="273" t="s">
        <v>252</v>
      </c>
      <c r="AA4302" s="273" t="s">
        <v>515</v>
      </c>
      <c r="AB4302" s="274">
        <v>45078</v>
      </c>
      <c r="AC4302" s="273">
        <v>12517</v>
      </c>
      <c r="AD4302" s="273">
        <v>669</v>
      </c>
      <c r="AE4302" s="273">
        <v>5.5</v>
      </c>
      <c r="AF4302" s="273" t="s">
        <v>90</v>
      </c>
      <c r="AG4302" s="273" t="s">
        <v>815</v>
      </c>
      <c r="AH4302" s="273" t="s">
        <v>230</v>
      </c>
      <c r="AI4302" s="273" t="s">
        <v>123</v>
      </c>
      <c r="AJ4302" s="273" t="s">
        <v>200</v>
      </c>
      <c r="AK4302" s="273">
        <v>193166</v>
      </c>
      <c r="BV4302" s="336" t="s">
        <v>83</v>
      </c>
      <c r="BW4302" s="337" t="s">
        <v>63</v>
      </c>
      <c r="BX4302" s="337" t="s">
        <v>157</v>
      </c>
      <c r="BY4302" s="337" t="s">
        <v>157</v>
      </c>
      <c r="BZ4302" s="337" t="s">
        <v>86</v>
      </c>
      <c r="CA4302" s="337" t="s">
        <v>87</v>
      </c>
      <c r="CB4302" s="337" t="s">
        <v>225</v>
      </c>
      <c r="CC4302" s="337" t="s">
        <v>226</v>
      </c>
      <c r="CD4302" s="338">
        <v>5</v>
      </c>
      <c r="CE4302" s="335">
        <v>45139</v>
      </c>
      <c r="CF4302" s="337">
        <v>0</v>
      </c>
      <c r="CG4302" s="337" t="s">
        <v>90</v>
      </c>
      <c r="CH4302" s="337">
        <v>0</v>
      </c>
      <c r="CI4302" s="337" t="s">
        <v>80</v>
      </c>
      <c r="CJ4302" s="337"/>
      <c r="CK4302" s="337"/>
      <c r="CL4302" s="337"/>
      <c r="CM4302" s="337" t="s">
        <v>73</v>
      </c>
      <c r="CN4302" s="337">
        <v>3</v>
      </c>
    </row>
    <row r="4303" spans="4:92">
      <c r="D4303" s="273" t="s">
        <v>64</v>
      </c>
      <c r="E4303" s="273" t="s">
        <v>404</v>
      </c>
      <c r="F4303" s="273" t="s">
        <v>408</v>
      </c>
      <c r="G4303" s="273" t="s">
        <v>413</v>
      </c>
      <c r="H4303" s="274">
        <v>44958</v>
      </c>
      <c r="I4303" s="273">
        <v>11307</v>
      </c>
      <c r="J4303" s="273">
        <v>54</v>
      </c>
      <c r="K4303" s="273">
        <v>1814000</v>
      </c>
      <c r="L4303" s="273" t="s">
        <v>66</v>
      </c>
      <c r="M4303" s="273">
        <v>283117.89244999998</v>
      </c>
      <c r="N4303" s="273" t="s">
        <v>115</v>
      </c>
      <c r="W4303" s="273">
        <v>173173</v>
      </c>
      <c r="X4303" s="273" t="s">
        <v>64</v>
      </c>
      <c r="Y4303" s="273" t="s">
        <v>63</v>
      </c>
      <c r="Z4303" s="273" t="s">
        <v>252</v>
      </c>
      <c r="AA4303" s="273" t="s">
        <v>515</v>
      </c>
      <c r="AB4303" s="274">
        <v>45078</v>
      </c>
      <c r="AC4303" s="273">
        <v>12517</v>
      </c>
      <c r="AD4303" s="273">
        <v>669</v>
      </c>
      <c r="AE4303" s="273">
        <v>0.05</v>
      </c>
      <c r="AF4303" s="273" t="s">
        <v>90</v>
      </c>
      <c r="AG4303" s="273" t="s">
        <v>828</v>
      </c>
      <c r="AH4303" s="273" t="s">
        <v>1603</v>
      </c>
      <c r="AI4303" s="273" t="s">
        <v>199</v>
      </c>
      <c r="AJ4303" s="273" t="s">
        <v>214</v>
      </c>
      <c r="AK4303" s="273">
        <v>194345</v>
      </c>
      <c r="BV4303" s="279" t="s">
        <v>83</v>
      </c>
      <c r="BW4303" s="280" t="s">
        <v>63</v>
      </c>
      <c r="BX4303" s="280" t="s">
        <v>157</v>
      </c>
      <c r="BY4303" s="280" t="s">
        <v>157</v>
      </c>
      <c r="BZ4303" s="280" t="s">
        <v>86</v>
      </c>
      <c r="CA4303" s="280" t="s">
        <v>87</v>
      </c>
      <c r="CB4303" s="280" t="s">
        <v>233</v>
      </c>
      <c r="CC4303" s="280" t="s">
        <v>234</v>
      </c>
      <c r="CD4303" s="281">
        <v>1</v>
      </c>
      <c r="CE4303" s="277">
        <v>45139</v>
      </c>
      <c r="CF4303" s="280"/>
      <c r="CG4303" s="280" t="s">
        <v>181</v>
      </c>
      <c r="CH4303" s="280"/>
      <c r="CI4303" s="280" t="s">
        <v>181</v>
      </c>
      <c r="CJ4303" s="280" t="s">
        <v>1487</v>
      </c>
      <c r="CK4303" s="280"/>
      <c r="CL4303" s="280"/>
      <c r="CM4303" s="280" t="s">
        <v>73</v>
      </c>
      <c r="CN4303" s="280">
        <v>3</v>
      </c>
    </row>
    <row r="4304" spans="4:92">
      <c r="D4304" s="273" t="s">
        <v>64</v>
      </c>
      <c r="E4304" s="273" t="s">
        <v>404</v>
      </c>
      <c r="F4304" s="273" t="s">
        <v>408</v>
      </c>
      <c r="G4304" s="273" t="s">
        <v>413</v>
      </c>
      <c r="H4304" s="274">
        <v>44986</v>
      </c>
      <c r="I4304" s="273">
        <v>11469</v>
      </c>
      <c r="J4304" s="273">
        <v>54</v>
      </c>
      <c r="K4304" s="273">
        <v>128736</v>
      </c>
      <c r="L4304" s="273" t="s">
        <v>66</v>
      </c>
      <c r="M4304" s="273">
        <v>0</v>
      </c>
      <c r="N4304" s="273" t="s">
        <v>1010</v>
      </c>
      <c r="O4304" s="273">
        <v>0</v>
      </c>
      <c r="P4304" s="273" t="s">
        <v>1011</v>
      </c>
      <c r="Q4304" s="273" t="s">
        <v>1188</v>
      </c>
      <c r="R4304" s="273" t="s">
        <v>1013</v>
      </c>
      <c r="S4304" s="273" t="s">
        <v>1785</v>
      </c>
      <c r="U4304" s="273" t="s">
        <v>1785</v>
      </c>
      <c r="V4304" s="273" t="s">
        <v>1785</v>
      </c>
      <c r="W4304" s="273">
        <v>173224</v>
      </c>
      <c r="X4304" s="273" t="s">
        <v>64</v>
      </c>
      <c r="Y4304" s="273" t="s">
        <v>63</v>
      </c>
      <c r="Z4304" s="273" t="s">
        <v>252</v>
      </c>
      <c r="AA4304" s="273" t="s">
        <v>515</v>
      </c>
      <c r="AB4304" s="274">
        <v>45108</v>
      </c>
      <c r="AC4304" s="273">
        <v>12785</v>
      </c>
      <c r="AD4304" s="273">
        <v>669</v>
      </c>
      <c r="AK4304" s="273">
        <v>209047</v>
      </c>
      <c r="BV4304" s="336" t="s">
        <v>83</v>
      </c>
      <c r="BW4304" s="337" t="s">
        <v>63</v>
      </c>
      <c r="BX4304" s="337" t="s">
        <v>157</v>
      </c>
      <c r="BY4304" s="337" t="s">
        <v>157</v>
      </c>
      <c r="BZ4304" s="337" t="s">
        <v>86</v>
      </c>
      <c r="CA4304" s="337" t="s">
        <v>87</v>
      </c>
      <c r="CB4304" s="337" t="s">
        <v>233</v>
      </c>
      <c r="CC4304" s="337" t="s">
        <v>234</v>
      </c>
      <c r="CD4304" s="338">
        <v>1</v>
      </c>
      <c r="CE4304" s="335">
        <v>45170</v>
      </c>
      <c r="CF4304" s="337"/>
      <c r="CG4304" s="337" t="s">
        <v>181</v>
      </c>
      <c r="CH4304" s="337"/>
      <c r="CI4304" s="337" t="s">
        <v>181</v>
      </c>
      <c r="CJ4304" s="337" t="s">
        <v>775</v>
      </c>
      <c r="CK4304" s="337"/>
      <c r="CL4304" s="337"/>
      <c r="CM4304" s="337" t="s">
        <v>73</v>
      </c>
      <c r="CN4304" s="337">
        <v>3</v>
      </c>
    </row>
    <row r="4305" spans="4:92">
      <c r="D4305" s="273" t="s">
        <v>64</v>
      </c>
      <c r="E4305" s="273" t="s">
        <v>287</v>
      </c>
      <c r="F4305" s="273" t="s">
        <v>288</v>
      </c>
      <c r="G4305" s="273" t="s">
        <v>1062</v>
      </c>
      <c r="H4305" s="274">
        <v>44927</v>
      </c>
      <c r="I4305" s="273">
        <v>11272</v>
      </c>
      <c r="J4305" s="273">
        <v>858</v>
      </c>
      <c r="W4305" s="273">
        <v>140775</v>
      </c>
      <c r="X4305" s="273" t="s">
        <v>64</v>
      </c>
      <c r="Y4305" s="273" t="s">
        <v>63</v>
      </c>
      <c r="Z4305" s="273" t="s">
        <v>252</v>
      </c>
      <c r="AA4305" s="273" t="s">
        <v>515</v>
      </c>
      <c r="AB4305" s="274">
        <v>45108</v>
      </c>
      <c r="AC4305" s="273">
        <v>12786</v>
      </c>
      <c r="AD4305" s="273">
        <v>669</v>
      </c>
      <c r="AE4305" s="273">
        <v>0</v>
      </c>
      <c r="AF4305" s="273" t="s">
        <v>90</v>
      </c>
      <c r="AG4305" s="273" t="s">
        <v>819</v>
      </c>
      <c r="AH4305" s="273" t="s">
        <v>820</v>
      </c>
      <c r="AI4305" s="273" t="s">
        <v>199</v>
      </c>
      <c r="AJ4305" s="273" t="s">
        <v>200</v>
      </c>
      <c r="AK4305" s="273">
        <v>207514</v>
      </c>
      <c r="BV4305" s="279" t="s">
        <v>83</v>
      </c>
      <c r="BW4305" s="280" t="s">
        <v>63</v>
      </c>
      <c r="BX4305" s="280" t="s">
        <v>157</v>
      </c>
      <c r="BY4305" s="280" t="s">
        <v>157</v>
      </c>
      <c r="BZ4305" s="280" t="s">
        <v>86</v>
      </c>
      <c r="CA4305" s="280" t="s">
        <v>87</v>
      </c>
      <c r="CB4305" s="280" t="s">
        <v>225</v>
      </c>
      <c r="CC4305" s="280" t="s">
        <v>226</v>
      </c>
      <c r="CD4305" s="281">
        <v>5</v>
      </c>
      <c r="CE4305" s="277">
        <v>45170</v>
      </c>
      <c r="CF4305" s="280">
        <v>0</v>
      </c>
      <c r="CG4305" s="280" t="s">
        <v>90</v>
      </c>
      <c r="CH4305" s="280">
        <v>0</v>
      </c>
      <c r="CI4305" s="280" t="s">
        <v>80</v>
      </c>
      <c r="CJ4305" s="280"/>
      <c r="CK4305" s="280"/>
      <c r="CL4305" s="280"/>
      <c r="CM4305" s="280" t="s">
        <v>73</v>
      </c>
      <c r="CN4305" s="280">
        <v>3</v>
      </c>
    </row>
    <row r="4306" spans="4:92">
      <c r="D4306" s="273" t="s">
        <v>64</v>
      </c>
      <c r="E4306" s="273" t="s">
        <v>287</v>
      </c>
      <c r="F4306" s="273" t="s">
        <v>288</v>
      </c>
      <c r="G4306" s="273" t="s">
        <v>1062</v>
      </c>
      <c r="H4306" s="274">
        <v>44927</v>
      </c>
      <c r="I4306" s="273">
        <v>11272</v>
      </c>
      <c r="J4306" s="273">
        <v>858</v>
      </c>
      <c r="K4306" s="273">
        <v>5448</v>
      </c>
      <c r="L4306" s="273" t="s">
        <v>66</v>
      </c>
      <c r="M4306" s="273">
        <v>1096.944702</v>
      </c>
      <c r="N4306" s="273" t="s">
        <v>115</v>
      </c>
      <c r="W4306" s="273">
        <v>140799</v>
      </c>
      <c r="X4306" s="273" t="s">
        <v>64</v>
      </c>
      <c r="Y4306" s="273" t="s">
        <v>63</v>
      </c>
      <c r="Z4306" s="273" t="s">
        <v>252</v>
      </c>
      <c r="AA4306" s="273" t="s">
        <v>515</v>
      </c>
      <c r="AB4306" s="274">
        <v>45108</v>
      </c>
      <c r="AC4306" s="273">
        <v>12786</v>
      </c>
      <c r="AD4306" s="273">
        <v>669</v>
      </c>
      <c r="AE4306" s="273">
        <v>4.21</v>
      </c>
      <c r="AF4306" s="273" t="s">
        <v>90</v>
      </c>
      <c r="AG4306" s="273" t="s">
        <v>824</v>
      </c>
      <c r="AH4306" s="273" t="s">
        <v>825</v>
      </c>
      <c r="AI4306" s="273" t="s">
        <v>199</v>
      </c>
      <c r="AJ4306" s="273" t="s">
        <v>200</v>
      </c>
      <c r="AK4306" s="273">
        <v>207520</v>
      </c>
      <c r="BV4306" s="336" t="s">
        <v>83</v>
      </c>
      <c r="BW4306" s="337" t="s">
        <v>63</v>
      </c>
      <c r="BX4306" s="337" t="s">
        <v>157</v>
      </c>
      <c r="BY4306" s="337" t="s">
        <v>157</v>
      </c>
      <c r="BZ4306" s="337" t="s">
        <v>204</v>
      </c>
      <c r="CA4306" s="337" t="s">
        <v>205</v>
      </c>
      <c r="CB4306" s="337" t="s">
        <v>206</v>
      </c>
      <c r="CC4306" s="337" t="s">
        <v>207</v>
      </c>
      <c r="CD4306" s="338">
        <v>0</v>
      </c>
      <c r="CE4306" s="335">
        <v>45170</v>
      </c>
      <c r="CF4306" s="337"/>
      <c r="CG4306" s="337" t="s">
        <v>181</v>
      </c>
      <c r="CH4306" s="337"/>
      <c r="CI4306" s="337" t="s">
        <v>208</v>
      </c>
      <c r="CJ4306" s="337" t="s">
        <v>209</v>
      </c>
      <c r="CK4306" s="337"/>
      <c r="CL4306" s="337"/>
      <c r="CM4306" s="337" t="s">
        <v>73</v>
      </c>
      <c r="CN4306" s="337">
        <v>3</v>
      </c>
    </row>
    <row r="4307" spans="4:92">
      <c r="D4307" s="273" t="s">
        <v>64</v>
      </c>
      <c r="E4307" s="273" t="s">
        <v>287</v>
      </c>
      <c r="F4307" s="273" t="s">
        <v>288</v>
      </c>
      <c r="G4307" s="273" t="s">
        <v>1062</v>
      </c>
      <c r="H4307" s="274">
        <v>44927</v>
      </c>
      <c r="I4307" s="273">
        <v>11272</v>
      </c>
      <c r="J4307" s="273">
        <v>858</v>
      </c>
      <c r="K4307" s="273">
        <v>0</v>
      </c>
      <c r="L4307" s="273" t="s">
        <v>66</v>
      </c>
      <c r="N4307" s="273" t="s">
        <v>107</v>
      </c>
      <c r="W4307" s="273">
        <v>140800</v>
      </c>
      <c r="X4307" s="273" t="s">
        <v>64</v>
      </c>
      <c r="Y4307" s="273" t="s">
        <v>63</v>
      </c>
      <c r="Z4307" s="273" t="s">
        <v>252</v>
      </c>
      <c r="AA4307" s="273" t="s">
        <v>515</v>
      </c>
      <c r="AB4307" s="274">
        <v>45108</v>
      </c>
      <c r="AC4307" s="273">
        <v>12786</v>
      </c>
      <c r="AD4307" s="273">
        <v>669</v>
      </c>
      <c r="AE4307" s="273">
        <v>0.48</v>
      </c>
      <c r="AF4307" s="273" t="s">
        <v>90</v>
      </c>
      <c r="AG4307" s="273" t="s">
        <v>828</v>
      </c>
      <c r="AH4307" s="273" t="s">
        <v>829</v>
      </c>
      <c r="AI4307" s="273" t="s">
        <v>199</v>
      </c>
      <c r="AJ4307" s="273" t="s">
        <v>214</v>
      </c>
      <c r="AK4307" s="273">
        <v>207526</v>
      </c>
      <c r="BV4307" s="279" t="s">
        <v>83</v>
      </c>
      <c r="BW4307" s="280" t="s">
        <v>63</v>
      </c>
      <c r="BX4307" s="280" t="s">
        <v>157</v>
      </c>
      <c r="BY4307" s="280" t="s">
        <v>157</v>
      </c>
      <c r="BZ4307" s="280" t="s">
        <v>86</v>
      </c>
      <c r="CA4307" s="280" t="s">
        <v>87</v>
      </c>
      <c r="CB4307" s="280" t="s">
        <v>217</v>
      </c>
      <c r="CC4307" s="280" t="s">
        <v>218</v>
      </c>
      <c r="CD4307" s="281">
        <v>2</v>
      </c>
      <c r="CE4307" s="277">
        <v>45170</v>
      </c>
      <c r="CF4307" s="280"/>
      <c r="CG4307" s="280" t="s">
        <v>181</v>
      </c>
      <c r="CH4307" s="280"/>
      <c r="CI4307" s="280" t="s">
        <v>181</v>
      </c>
      <c r="CJ4307" s="280" t="s">
        <v>788</v>
      </c>
      <c r="CK4307" s="280"/>
      <c r="CL4307" s="280"/>
      <c r="CM4307" s="280" t="s">
        <v>73</v>
      </c>
      <c r="CN4307" s="280">
        <v>3</v>
      </c>
    </row>
    <row r="4308" spans="4:92">
      <c r="D4308" s="273" t="s">
        <v>64</v>
      </c>
      <c r="E4308" s="273" t="s">
        <v>287</v>
      </c>
      <c r="F4308" s="273" t="s">
        <v>288</v>
      </c>
      <c r="G4308" s="273" t="s">
        <v>1062</v>
      </c>
      <c r="H4308" s="274">
        <v>44927</v>
      </c>
      <c r="I4308" s="273">
        <v>17177</v>
      </c>
      <c r="J4308" s="273">
        <v>858</v>
      </c>
      <c r="K4308" s="273">
        <v>65</v>
      </c>
      <c r="L4308" s="273" t="s">
        <v>1202</v>
      </c>
      <c r="M4308" s="273">
        <v>509.2851</v>
      </c>
      <c r="N4308" s="273" t="s">
        <v>1203</v>
      </c>
      <c r="P4308" s="273" t="s">
        <v>92</v>
      </c>
      <c r="Q4308" s="273" t="s">
        <v>1496</v>
      </c>
      <c r="R4308" s="273" t="s">
        <v>70</v>
      </c>
      <c r="S4308" s="273" t="s">
        <v>1521</v>
      </c>
      <c r="T4308" s="273" t="s">
        <v>2013</v>
      </c>
      <c r="U4308" s="273" t="s">
        <v>1523</v>
      </c>
      <c r="V4308" s="273" t="s">
        <v>1524</v>
      </c>
      <c r="W4308" s="273">
        <v>329330</v>
      </c>
      <c r="X4308" s="273" t="s">
        <v>64</v>
      </c>
      <c r="Y4308" s="273" t="s">
        <v>63</v>
      </c>
      <c r="Z4308" s="273" t="s">
        <v>252</v>
      </c>
      <c r="AA4308" s="273" t="s">
        <v>515</v>
      </c>
      <c r="AB4308" s="274">
        <v>45108</v>
      </c>
      <c r="AC4308" s="273">
        <v>12786</v>
      </c>
      <c r="AD4308" s="273">
        <v>669</v>
      </c>
      <c r="AE4308" s="273">
        <v>0</v>
      </c>
      <c r="AF4308" s="273" t="s">
        <v>90</v>
      </c>
      <c r="AG4308" s="273" t="s">
        <v>837</v>
      </c>
      <c r="AH4308" s="273" t="s">
        <v>838</v>
      </c>
      <c r="AI4308" s="273" t="s">
        <v>199</v>
      </c>
      <c r="AJ4308" s="273" t="s">
        <v>200</v>
      </c>
      <c r="AK4308" s="273">
        <v>207532</v>
      </c>
      <c r="BV4308" s="336" t="s">
        <v>83</v>
      </c>
      <c r="BW4308" s="337" t="s">
        <v>63</v>
      </c>
      <c r="BX4308" s="337" t="s">
        <v>157</v>
      </c>
      <c r="BY4308" s="337" t="s">
        <v>157</v>
      </c>
      <c r="BZ4308" s="337" t="s">
        <v>138</v>
      </c>
      <c r="CA4308" s="337" t="s">
        <v>139</v>
      </c>
      <c r="CB4308" s="337" t="s">
        <v>190</v>
      </c>
      <c r="CC4308" s="337" t="s">
        <v>191</v>
      </c>
      <c r="CD4308" s="338">
        <v>8</v>
      </c>
      <c r="CE4308" s="335">
        <v>45170</v>
      </c>
      <c r="CF4308" s="337">
        <v>0</v>
      </c>
      <c r="CG4308" s="337" t="s">
        <v>90</v>
      </c>
      <c r="CH4308" s="337">
        <v>0</v>
      </c>
      <c r="CI4308" s="337" t="s">
        <v>80</v>
      </c>
      <c r="CJ4308" s="337"/>
      <c r="CK4308" s="337"/>
      <c r="CL4308" s="337"/>
      <c r="CM4308" s="337" t="s">
        <v>73</v>
      </c>
      <c r="CN4308" s="337">
        <v>3</v>
      </c>
    </row>
    <row r="4309" spans="4:92">
      <c r="D4309" s="273" t="s">
        <v>64</v>
      </c>
      <c r="E4309" s="273" t="s">
        <v>287</v>
      </c>
      <c r="F4309" s="273" t="s">
        <v>288</v>
      </c>
      <c r="G4309" s="273" t="s">
        <v>1062</v>
      </c>
      <c r="H4309" s="274">
        <v>44958</v>
      </c>
      <c r="I4309" s="273">
        <v>11434</v>
      </c>
      <c r="J4309" s="273">
        <v>858</v>
      </c>
      <c r="W4309" s="273">
        <v>145473</v>
      </c>
      <c r="X4309" s="273" t="s">
        <v>64</v>
      </c>
      <c r="Y4309" s="273" t="s">
        <v>63</v>
      </c>
      <c r="Z4309" s="273" t="s">
        <v>252</v>
      </c>
      <c r="AA4309" s="273" t="s">
        <v>515</v>
      </c>
      <c r="AB4309" s="274">
        <v>45108</v>
      </c>
      <c r="AC4309" s="273">
        <v>12786</v>
      </c>
      <c r="AD4309" s="273">
        <v>669</v>
      </c>
      <c r="AE4309" s="273">
        <v>0</v>
      </c>
      <c r="AF4309" s="273" t="s">
        <v>90</v>
      </c>
      <c r="AG4309" s="273" t="s">
        <v>819</v>
      </c>
      <c r="AH4309" s="273" t="s">
        <v>841</v>
      </c>
      <c r="AI4309" s="273" t="s">
        <v>199</v>
      </c>
      <c r="AJ4309" s="273" t="s">
        <v>200</v>
      </c>
      <c r="AK4309" s="273">
        <v>207538</v>
      </c>
      <c r="BV4309" s="279" t="s">
        <v>83</v>
      </c>
      <c r="BW4309" s="280" t="s">
        <v>63</v>
      </c>
      <c r="BX4309" s="280" t="s">
        <v>157</v>
      </c>
      <c r="BY4309" s="280" t="s">
        <v>157</v>
      </c>
      <c r="BZ4309" s="280" t="s">
        <v>86</v>
      </c>
      <c r="CA4309" s="280" t="s">
        <v>87</v>
      </c>
      <c r="CB4309" s="280" t="s">
        <v>179</v>
      </c>
      <c r="CC4309" s="280" t="s">
        <v>180</v>
      </c>
      <c r="CD4309" s="281">
        <v>1</v>
      </c>
      <c r="CE4309" s="277">
        <v>45170</v>
      </c>
      <c r="CF4309" s="280"/>
      <c r="CG4309" s="280" t="s">
        <v>181</v>
      </c>
      <c r="CH4309" s="280"/>
      <c r="CI4309" s="280" t="s">
        <v>181</v>
      </c>
      <c r="CJ4309" s="280" t="s">
        <v>1487</v>
      </c>
      <c r="CK4309" s="280"/>
      <c r="CL4309" s="280"/>
      <c r="CM4309" s="280" t="s">
        <v>73</v>
      </c>
      <c r="CN4309" s="280">
        <v>3</v>
      </c>
    </row>
    <row r="4310" spans="4:92">
      <c r="D4310" s="273" t="s">
        <v>64</v>
      </c>
      <c r="E4310" s="273" t="s">
        <v>287</v>
      </c>
      <c r="F4310" s="273" t="s">
        <v>288</v>
      </c>
      <c r="G4310" s="273" t="s">
        <v>1062</v>
      </c>
      <c r="H4310" s="274">
        <v>44958</v>
      </c>
      <c r="I4310" s="273">
        <v>11434</v>
      </c>
      <c r="J4310" s="273">
        <v>858</v>
      </c>
      <c r="K4310" s="273">
        <v>5159</v>
      </c>
      <c r="L4310" s="273" t="s">
        <v>66</v>
      </c>
      <c r="M4310" s="273">
        <v>960.44990250000001</v>
      </c>
      <c r="N4310" s="273" t="s">
        <v>115</v>
      </c>
      <c r="W4310" s="273">
        <v>145497</v>
      </c>
      <c r="X4310" s="273" t="s">
        <v>64</v>
      </c>
      <c r="Y4310" s="273" t="s">
        <v>63</v>
      </c>
      <c r="Z4310" s="273" t="s">
        <v>252</v>
      </c>
      <c r="AA4310" s="273" t="s">
        <v>515</v>
      </c>
      <c r="AB4310" s="274">
        <v>45108</v>
      </c>
      <c r="AC4310" s="273">
        <v>12786</v>
      </c>
      <c r="AD4310" s="273">
        <v>669</v>
      </c>
      <c r="AE4310" s="273">
        <v>0</v>
      </c>
      <c r="AF4310" s="273" t="s">
        <v>90</v>
      </c>
      <c r="AG4310" s="273" t="s">
        <v>819</v>
      </c>
      <c r="AH4310" s="273" t="s">
        <v>855</v>
      </c>
      <c r="AI4310" s="273" t="s">
        <v>199</v>
      </c>
      <c r="AJ4310" s="273" t="s">
        <v>200</v>
      </c>
      <c r="AK4310" s="273">
        <v>207544</v>
      </c>
      <c r="BV4310" s="336" t="s">
        <v>83</v>
      </c>
      <c r="BW4310" s="337" t="s">
        <v>63</v>
      </c>
      <c r="BX4310" s="337" t="s">
        <v>157</v>
      </c>
      <c r="BY4310" s="337" t="s">
        <v>157</v>
      </c>
      <c r="BZ4310" s="337" t="s">
        <v>167</v>
      </c>
      <c r="CA4310" s="337" t="s">
        <v>168</v>
      </c>
      <c r="CB4310" s="337" t="s">
        <v>313</v>
      </c>
      <c r="CC4310" s="337" t="s">
        <v>314</v>
      </c>
      <c r="CD4310" s="338">
        <v>14</v>
      </c>
      <c r="CE4310" s="335">
        <v>45170</v>
      </c>
      <c r="CF4310" s="337">
        <v>0</v>
      </c>
      <c r="CG4310" s="337" t="s">
        <v>90</v>
      </c>
      <c r="CH4310" s="337">
        <v>0</v>
      </c>
      <c r="CI4310" s="337" t="s">
        <v>80</v>
      </c>
      <c r="CJ4310" s="337"/>
      <c r="CK4310" s="337"/>
      <c r="CL4310" s="337"/>
      <c r="CM4310" s="337" t="s">
        <v>73</v>
      </c>
      <c r="CN4310" s="337">
        <v>3</v>
      </c>
    </row>
    <row r="4311" spans="4:92">
      <c r="D4311" s="273" t="s">
        <v>64</v>
      </c>
      <c r="E4311" s="273" t="s">
        <v>287</v>
      </c>
      <c r="F4311" s="273" t="s">
        <v>288</v>
      </c>
      <c r="G4311" s="273" t="s">
        <v>1062</v>
      </c>
      <c r="H4311" s="274">
        <v>44958</v>
      </c>
      <c r="I4311" s="273">
        <v>11434</v>
      </c>
      <c r="J4311" s="273">
        <v>858</v>
      </c>
      <c r="K4311" s="273">
        <v>0</v>
      </c>
      <c r="L4311" s="273" t="s">
        <v>66</v>
      </c>
      <c r="N4311" s="273" t="s">
        <v>107</v>
      </c>
      <c r="W4311" s="273">
        <v>145498</v>
      </c>
      <c r="X4311" s="273" t="s">
        <v>64</v>
      </c>
      <c r="Y4311" s="273" t="s">
        <v>63</v>
      </c>
      <c r="Z4311" s="273" t="s">
        <v>252</v>
      </c>
      <c r="AA4311" s="273" t="s">
        <v>515</v>
      </c>
      <c r="AB4311" s="274">
        <v>45108</v>
      </c>
      <c r="AC4311" s="273">
        <v>12786</v>
      </c>
      <c r="AD4311" s="273">
        <v>669</v>
      </c>
      <c r="AE4311" s="273">
        <v>0</v>
      </c>
      <c r="AF4311" s="273" t="s">
        <v>90</v>
      </c>
      <c r="AG4311" s="273" t="s">
        <v>860</v>
      </c>
      <c r="AH4311" s="273" t="s">
        <v>861</v>
      </c>
      <c r="AI4311" s="273" t="s">
        <v>199</v>
      </c>
      <c r="AJ4311" s="273" t="s">
        <v>200</v>
      </c>
      <c r="AK4311" s="273">
        <v>207550</v>
      </c>
      <c r="BV4311" s="279" t="s">
        <v>83</v>
      </c>
      <c r="BW4311" s="280" t="s">
        <v>63</v>
      </c>
      <c r="BX4311" s="280" t="s">
        <v>157</v>
      </c>
      <c r="BY4311" s="280" t="s">
        <v>157</v>
      </c>
      <c r="BZ4311" s="280" t="s">
        <v>167</v>
      </c>
      <c r="CA4311" s="280" t="s">
        <v>168</v>
      </c>
      <c r="CB4311" s="280" t="s">
        <v>319</v>
      </c>
      <c r="CC4311" s="280" t="s">
        <v>320</v>
      </c>
      <c r="CD4311" s="281">
        <v>15</v>
      </c>
      <c r="CE4311" s="277">
        <v>45170</v>
      </c>
      <c r="CF4311" s="280">
        <v>0</v>
      </c>
      <c r="CG4311" s="280" t="s">
        <v>90</v>
      </c>
      <c r="CH4311" s="280">
        <v>0</v>
      </c>
      <c r="CI4311" s="280" t="s">
        <v>80</v>
      </c>
      <c r="CJ4311" s="280"/>
      <c r="CK4311" s="280"/>
      <c r="CL4311" s="280"/>
      <c r="CM4311" s="280" t="s">
        <v>73</v>
      </c>
      <c r="CN4311" s="280">
        <v>3</v>
      </c>
    </row>
    <row r="4312" spans="4:92">
      <c r="D4312" s="273" t="s">
        <v>64</v>
      </c>
      <c r="E4312" s="273" t="s">
        <v>287</v>
      </c>
      <c r="F4312" s="273" t="s">
        <v>288</v>
      </c>
      <c r="G4312" s="273" t="s">
        <v>1062</v>
      </c>
      <c r="H4312" s="274">
        <v>44986</v>
      </c>
      <c r="I4312" s="273">
        <v>11596</v>
      </c>
      <c r="J4312" s="273">
        <v>858</v>
      </c>
      <c r="W4312" s="273">
        <v>150171</v>
      </c>
      <c r="X4312" s="273" t="s">
        <v>64</v>
      </c>
      <c r="Y4312" s="273" t="s">
        <v>63</v>
      </c>
      <c r="Z4312" s="273" t="s">
        <v>252</v>
      </c>
      <c r="AA4312" s="273" t="s">
        <v>515</v>
      </c>
      <c r="AB4312" s="274">
        <v>45108</v>
      </c>
      <c r="AC4312" s="273">
        <v>12786</v>
      </c>
      <c r="AD4312" s="273">
        <v>669</v>
      </c>
      <c r="AE4312" s="273">
        <v>0</v>
      </c>
      <c r="AF4312" s="273" t="s">
        <v>90</v>
      </c>
      <c r="AG4312" s="273" t="s">
        <v>867</v>
      </c>
      <c r="AH4312" s="273" t="s">
        <v>868</v>
      </c>
      <c r="AI4312" s="273" t="s">
        <v>199</v>
      </c>
      <c r="AJ4312" s="273" t="s">
        <v>214</v>
      </c>
      <c r="AK4312" s="273">
        <v>207556</v>
      </c>
      <c r="BV4312" s="336" t="s">
        <v>64</v>
      </c>
      <c r="BW4312" s="337" t="s">
        <v>63</v>
      </c>
      <c r="BX4312" s="337" t="s">
        <v>221</v>
      </c>
      <c r="BY4312" s="337" t="s">
        <v>221</v>
      </c>
      <c r="BZ4312" s="337" t="s">
        <v>86</v>
      </c>
      <c r="CA4312" s="337" t="s">
        <v>87</v>
      </c>
      <c r="CB4312" s="337" t="s">
        <v>233</v>
      </c>
      <c r="CC4312" s="337" t="s">
        <v>234</v>
      </c>
      <c r="CD4312" s="338">
        <v>1</v>
      </c>
      <c r="CE4312" s="335">
        <v>45017</v>
      </c>
      <c r="CF4312" s="337"/>
      <c r="CG4312" s="337" t="s">
        <v>181</v>
      </c>
      <c r="CH4312" s="337"/>
      <c r="CI4312" s="337" t="s">
        <v>181</v>
      </c>
      <c r="CJ4312" s="337" t="s">
        <v>1086</v>
      </c>
      <c r="CK4312" s="337"/>
      <c r="CL4312" s="337"/>
      <c r="CM4312" s="337" t="s">
        <v>73</v>
      </c>
      <c r="CN4312" s="337">
        <v>3</v>
      </c>
    </row>
    <row r="4313" spans="4:92">
      <c r="D4313" s="273" t="s">
        <v>64</v>
      </c>
      <c r="E4313" s="273" t="s">
        <v>287</v>
      </c>
      <c r="F4313" s="273" t="s">
        <v>288</v>
      </c>
      <c r="G4313" s="273" t="s">
        <v>1062</v>
      </c>
      <c r="H4313" s="274">
        <v>44986</v>
      </c>
      <c r="I4313" s="273">
        <v>11596</v>
      </c>
      <c r="J4313" s="273">
        <v>858</v>
      </c>
      <c r="K4313" s="273">
        <v>5581</v>
      </c>
      <c r="L4313" s="273" t="s">
        <v>66</v>
      </c>
      <c r="M4313" s="273">
        <v>861.94905000000006</v>
      </c>
      <c r="N4313" s="273" t="s">
        <v>115</v>
      </c>
      <c r="W4313" s="273">
        <v>150195</v>
      </c>
      <c r="X4313" s="273" t="s">
        <v>83</v>
      </c>
      <c r="Y4313" s="273" t="s">
        <v>63</v>
      </c>
      <c r="Z4313" s="273" t="s">
        <v>501</v>
      </c>
      <c r="AA4313" s="273" t="s">
        <v>501</v>
      </c>
      <c r="AB4313" s="274">
        <v>45078</v>
      </c>
      <c r="AC4313" s="273">
        <v>12512</v>
      </c>
      <c r="AD4313" s="273">
        <v>77</v>
      </c>
      <c r="AE4313" s="273">
        <v>0.67300000000000004</v>
      </c>
      <c r="AF4313" s="273" t="s">
        <v>90</v>
      </c>
      <c r="AG4313" s="273" t="s">
        <v>1333</v>
      </c>
      <c r="AH4313" s="273" t="s">
        <v>1334</v>
      </c>
      <c r="AI4313" s="273" t="s">
        <v>123</v>
      </c>
      <c r="AJ4313" s="273" t="s">
        <v>214</v>
      </c>
      <c r="AK4313" s="273">
        <v>188585</v>
      </c>
      <c r="BV4313" s="279" t="s">
        <v>64</v>
      </c>
      <c r="BW4313" s="280" t="s">
        <v>63</v>
      </c>
      <c r="BX4313" s="280" t="s">
        <v>221</v>
      </c>
      <c r="BY4313" s="280" t="s">
        <v>221</v>
      </c>
      <c r="BZ4313" s="280" t="s">
        <v>86</v>
      </c>
      <c r="CA4313" s="280" t="s">
        <v>87</v>
      </c>
      <c r="CB4313" s="280" t="s">
        <v>233</v>
      </c>
      <c r="CC4313" s="280" t="s">
        <v>234</v>
      </c>
      <c r="CD4313" s="281">
        <v>1</v>
      </c>
      <c r="CE4313" s="277">
        <v>45047</v>
      </c>
      <c r="CF4313" s="280"/>
      <c r="CG4313" s="280" t="s">
        <v>181</v>
      </c>
      <c r="CH4313" s="280"/>
      <c r="CI4313" s="280" t="s">
        <v>181</v>
      </c>
      <c r="CJ4313" s="280" t="s">
        <v>734</v>
      </c>
      <c r="CK4313" s="280"/>
      <c r="CL4313" s="280"/>
      <c r="CM4313" s="280" t="s">
        <v>73</v>
      </c>
      <c r="CN4313" s="280">
        <v>3</v>
      </c>
    </row>
    <row r="4314" spans="4:92">
      <c r="D4314" s="273" t="s">
        <v>64</v>
      </c>
      <c r="E4314" s="273" t="s">
        <v>287</v>
      </c>
      <c r="F4314" s="273" t="s">
        <v>288</v>
      </c>
      <c r="G4314" s="273" t="s">
        <v>1062</v>
      </c>
      <c r="H4314" s="274">
        <v>44986</v>
      </c>
      <c r="I4314" s="273">
        <v>11596</v>
      </c>
      <c r="J4314" s="273">
        <v>858</v>
      </c>
      <c r="K4314" s="273">
        <v>0</v>
      </c>
      <c r="L4314" s="273" t="s">
        <v>66</v>
      </c>
      <c r="N4314" s="273" t="s">
        <v>107</v>
      </c>
      <c r="W4314" s="273">
        <v>150196</v>
      </c>
      <c r="X4314" s="273" t="s">
        <v>83</v>
      </c>
      <c r="Y4314" s="273" t="s">
        <v>63</v>
      </c>
      <c r="Z4314" s="273" t="s">
        <v>501</v>
      </c>
      <c r="AA4314" s="273" t="s">
        <v>501</v>
      </c>
      <c r="AB4314" s="274">
        <v>45078</v>
      </c>
      <c r="AC4314" s="273">
        <v>12512</v>
      </c>
      <c r="AD4314" s="273">
        <v>77</v>
      </c>
      <c r="AE4314" s="273">
        <v>0.09</v>
      </c>
      <c r="AF4314" s="273" t="s">
        <v>90</v>
      </c>
      <c r="AG4314" s="273" t="s">
        <v>882</v>
      </c>
      <c r="AH4314" s="273" t="s">
        <v>1119</v>
      </c>
      <c r="AI4314" s="273" t="s">
        <v>123</v>
      </c>
      <c r="AJ4314" s="273" t="s">
        <v>214</v>
      </c>
      <c r="AK4314" s="273">
        <v>194529</v>
      </c>
      <c r="BV4314" s="336" t="s">
        <v>64</v>
      </c>
      <c r="BW4314" s="337" t="s">
        <v>63</v>
      </c>
      <c r="BX4314" s="337" t="s">
        <v>221</v>
      </c>
      <c r="BY4314" s="337" t="s">
        <v>221</v>
      </c>
      <c r="BZ4314" s="337" t="s">
        <v>86</v>
      </c>
      <c r="CA4314" s="337" t="s">
        <v>87</v>
      </c>
      <c r="CB4314" s="337" t="s">
        <v>225</v>
      </c>
      <c r="CC4314" s="337" t="s">
        <v>226</v>
      </c>
      <c r="CD4314" s="338">
        <v>5</v>
      </c>
      <c r="CE4314" s="335">
        <v>45047</v>
      </c>
      <c r="CF4314" s="337">
        <v>3830</v>
      </c>
      <c r="CG4314" s="337" t="s">
        <v>80</v>
      </c>
      <c r="CH4314" s="337">
        <v>3830</v>
      </c>
      <c r="CI4314" s="337" t="s">
        <v>80</v>
      </c>
      <c r="CJ4314" s="337"/>
      <c r="CK4314" s="337"/>
      <c r="CL4314" s="337" t="s">
        <v>1454</v>
      </c>
      <c r="CM4314" s="337" t="s">
        <v>73</v>
      </c>
      <c r="CN4314" s="337">
        <v>3</v>
      </c>
    </row>
    <row r="4315" spans="4:92">
      <c r="D4315" s="273" t="s">
        <v>64</v>
      </c>
      <c r="E4315" s="273" t="s">
        <v>287</v>
      </c>
      <c r="F4315" s="273" t="s">
        <v>288</v>
      </c>
      <c r="G4315" s="273" t="s">
        <v>1062</v>
      </c>
      <c r="H4315" s="274">
        <v>45017</v>
      </c>
      <c r="I4315" s="273">
        <v>11758</v>
      </c>
      <c r="J4315" s="273">
        <v>858</v>
      </c>
      <c r="W4315" s="273">
        <v>170517</v>
      </c>
      <c r="X4315" s="273" t="s">
        <v>83</v>
      </c>
      <c r="Y4315" s="273" t="s">
        <v>63</v>
      </c>
      <c r="Z4315" s="273" t="s">
        <v>501</v>
      </c>
      <c r="AA4315" s="273" t="s">
        <v>501</v>
      </c>
      <c r="AB4315" s="274">
        <v>45078</v>
      </c>
      <c r="AC4315" s="273">
        <v>12512</v>
      </c>
      <c r="AD4315" s="273">
        <v>77</v>
      </c>
      <c r="AE4315" s="273">
        <v>0.11</v>
      </c>
      <c r="AF4315" s="273" t="s">
        <v>90</v>
      </c>
      <c r="AG4315" s="273" t="s">
        <v>1105</v>
      </c>
      <c r="AH4315" s="273" t="s">
        <v>1106</v>
      </c>
      <c r="AI4315" s="273" t="s">
        <v>123</v>
      </c>
      <c r="AJ4315" s="273" t="s">
        <v>1185</v>
      </c>
      <c r="AK4315" s="273">
        <v>194535</v>
      </c>
      <c r="BV4315" s="279" t="s">
        <v>64</v>
      </c>
      <c r="BW4315" s="280" t="s">
        <v>63</v>
      </c>
      <c r="BX4315" s="280" t="s">
        <v>221</v>
      </c>
      <c r="BY4315" s="280" t="s">
        <v>221</v>
      </c>
      <c r="BZ4315" s="280" t="s">
        <v>204</v>
      </c>
      <c r="CA4315" s="280" t="s">
        <v>205</v>
      </c>
      <c r="CB4315" s="280" t="s">
        <v>206</v>
      </c>
      <c r="CC4315" s="280" t="s">
        <v>207</v>
      </c>
      <c r="CD4315" s="281">
        <v>0</v>
      </c>
      <c r="CE4315" s="277">
        <v>45047</v>
      </c>
      <c r="CF4315" s="280"/>
      <c r="CG4315" s="280" t="s">
        <v>181</v>
      </c>
      <c r="CH4315" s="280"/>
      <c r="CI4315" s="280" t="s">
        <v>208</v>
      </c>
      <c r="CJ4315" s="280" t="s">
        <v>209</v>
      </c>
      <c r="CK4315" s="280"/>
      <c r="CL4315" s="280" t="s">
        <v>1453</v>
      </c>
      <c r="CM4315" s="280" t="s">
        <v>73</v>
      </c>
      <c r="CN4315" s="280">
        <v>3</v>
      </c>
    </row>
    <row r="4316" spans="4:92">
      <c r="D4316" s="273" t="s">
        <v>64</v>
      </c>
      <c r="E4316" s="273" t="s">
        <v>287</v>
      </c>
      <c r="F4316" s="273" t="s">
        <v>288</v>
      </c>
      <c r="G4316" s="273" t="s">
        <v>1062</v>
      </c>
      <c r="H4316" s="274">
        <v>45017</v>
      </c>
      <c r="I4316" s="273">
        <v>11758</v>
      </c>
      <c r="J4316" s="273">
        <v>858</v>
      </c>
      <c r="K4316" s="273">
        <v>5148</v>
      </c>
      <c r="L4316" s="273" t="s">
        <v>66</v>
      </c>
      <c r="M4316" s="273">
        <v>762.49994700000002</v>
      </c>
      <c r="N4316" s="273" t="s">
        <v>115</v>
      </c>
      <c r="W4316" s="273">
        <v>170541</v>
      </c>
      <c r="X4316" s="273" t="s">
        <v>83</v>
      </c>
      <c r="Y4316" s="273" t="s">
        <v>63</v>
      </c>
      <c r="Z4316" s="273" t="s">
        <v>501</v>
      </c>
      <c r="AA4316" s="273" t="s">
        <v>501</v>
      </c>
      <c r="AB4316" s="274">
        <v>45078</v>
      </c>
      <c r="AC4316" s="273">
        <v>12512</v>
      </c>
      <c r="AD4316" s="273">
        <v>77</v>
      </c>
      <c r="AE4316" s="273">
        <v>0.5</v>
      </c>
      <c r="AF4316" s="273" t="s">
        <v>90</v>
      </c>
      <c r="AG4316" s="273" t="s">
        <v>884</v>
      </c>
      <c r="AH4316" s="273" t="s">
        <v>1195</v>
      </c>
      <c r="AI4316" s="273" t="s">
        <v>123</v>
      </c>
      <c r="AJ4316" s="273" t="s">
        <v>200</v>
      </c>
      <c r="AK4316" s="273">
        <v>194541</v>
      </c>
      <c r="BV4316" s="336" t="s">
        <v>64</v>
      </c>
      <c r="BW4316" s="337" t="s">
        <v>63</v>
      </c>
      <c r="BX4316" s="337" t="s">
        <v>221</v>
      </c>
      <c r="BY4316" s="337" t="s">
        <v>221</v>
      </c>
      <c r="BZ4316" s="337" t="s">
        <v>86</v>
      </c>
      <c r="CA4316" s="337" t="s">
        <v>87</v>
      </c>
      <c r="CB4316" s="337" t="s">
        <v>217</v>
      </c>
      <c r="CC4316" s="337" t="s">
        <v>218</v>
      </c>
      <c r="CD4316" s="338">
        <v>2</v>
      </c>
      <c r="CE4316" s="335">
        <v>45047</v>
      </c>
      <c r="CF4316" s="337"/>
      <c r="CG4316" s="337" t="s">
        <v>181</v>
      </c>
      <c r="CH4316" s="337"/>
      <c r="CI4316" s="337" t="s">
        <v>181</v>
      </c>
      <c r="CJ4316" s="337" t="s">
        <v>783</v>
      </c>
      <c r="CK4316" s="337"/>
      <c r="CL4316" s="337"/>
      <c r="CM4316" s="337" t="s">
        <v>73</v>
      </c>
      <c r="CN4316" s="337">
        <v>3</v>
      </c>
    </row>
    <row r="4317" spans="4:92">
      <c r="D4317" s="273" t="s">
        <v>64</v>
      </c>
      <c r="E4317" s="273" t="s">
        <v>287</v>
      </c>
      <c r="F4317" s="273" t="s">
        <v>288</v>
      </c>
      <c r="G4317" s="273" t="s">
        <v>1062</v>
      </c>
      <c r="H4317" s="274">
        <v>45017</v>
      </c>
      <c r="I4317" s="273">
        <v>11758</v>
      </c>
      <c r="J4317" s="273">
        <v>858</v>
      </c>
      <c r="K4317" s="273">
        <v>0</v>
      </c>
      <c r="L4317" s="273" t="s">
        <v>66</v>
      </c>
      <c r="N4317" s="273" t="s">
        <v>107</v>
      </c>
      <c r="W4317" s="273">
        <v>170542</v>
      </c>
      <c r="X4317" s="273" t="s">
        <v>83</v>
      </c>
      <c r="Y4317" s="273" t="s">
        <v>63</v>
      </c>
      <c r="Z4317" s="273" t="s">
        <v>501</v>
      </c>
      <c r="AA4317" s="273" t="s">
        <v>501</v>
      </c>
      <c r="AB4317" s="274">
        <v>45078</v>
      </c>
      <c r="AC4317" s="273">
        <v>12512</v>
      </c>
      <c r="AD4317" s="273">
        <v>77</v>
      </c>
      <c r="AE4317" s="273">
        <v>3.9E-2</v>
      </c>
      <c r="AF4317" s="273" t="s">
        <v>90</v>
      </c>
      <c r="AG4317" s="273" t="s">
        <v>1159</v>
      </c>
      <c r="AH4317" s="273" t="s">
        <v>1803</v>
      </c>
      <c r="AI4317" s="273" t="s">
        <v>123</v>
      </c>
      <c r="AJ4317" s="273" t="s">
        <v>200</v>
      </c>
      <c r="AK4317" s="273">
        <v>194547</v>
      </c>
      <c r="BV4317" s="279" t="s">
        <v>64</v>
      </c>
      <c r="BW4317" s="280" t="s">
        <v>63</v>
      </c>
      <c r="BX4317" s="280" t="s">
        <v>221</v>
      </c>
      <c r="BY4317" s="280" t="s">
        <v>221</v>
      </c>
      <c r="BZ4317" s="280" t="s">
        <v>138</v>
      </c>
      <c r="CA4317" s="280" t="s">
        <v>139</v>
      </c>
      <c r="CB4317" s="280" t="s">
        <v>190</v>
      </c>
      <c r="CC4317" s="280" t="s">
        <v>191</v>
      </c>
      <c r="CD4317" s="281">
        <v>8</v>
      </c>
      <c r="CE4317" s="277">
        <v>45047</v>
      </c>
      <c r="CF4317" s="280">
        <v>285</v>
      </c>
      <c r="CG4317" s="280" t="s">
        <v>80</v>
      </c>
      <c r="CH4317" s="280">
        <v>285</v>
      </c>
      <c r="CI4317" s="280" t="s">
        <v>80</v>
      </c>
      <c r="CJ4317" s="280"/>
      <c r="CK4317" s="280"/>
      <c r="CL4317" s="280" t="s">
        <v>1451</v>
      </c>
      <c r="CM4317" s="280" t="s">
        <v>73</v>
      </c>
      <c r="CN4317" s="280">
        <v>3</v>
      </c>
    </row>
    <row r="4318" spans="4:92">
      <c r="D4318" s="273" t="s">
        <v>64</v>
      </c>
      <c r="E4318" s="273" t="s">
        <v>287</v>
      </c>
      <c r="F4318" s="273" t="s">
        <v>288</v>
      </c>
      <c r="G4318" s="273" t="s">
        <v>1062</v>
      </c>
      <c r="H4318" s="274">
        <v>45047</v>
      </c>
      <c r="I4318" s="273">
        <v>12381</v>
      </c>
      <c r="J4318" s="273">
        <v>858</v>
      </c>
      <c r="W4318" s="273">
        <v>181193</v>
      </c>
      <c r="X4318" s="273" t="s">
        <v>83</v>
      </c>
      <c r="Y4318" s="273" t="s">
        <v>63</v>
      </c>
      <c r="Z4318" s="273" t="s">
        <v>501</v>
      </c>
      <c r="AA4318" s="273" t="s">
        <v>501</v>
      </c>
      <c r="AB4318" s="274">
        <v>45078</v>
      </c>
      <c r="AC4318" s="273">
        <v>12512</v>
      </c>
      <c r="AD4318" s="273">
        <v>77</v>
      </c>
      <c r="AE4318" s="273">
        <v>0.5</v>
      </c>
      <c r="AF4318" s="273" t="s">
        <v>90</v>
      </c>
      <c r="AG4318" s="273" t="s">
        <v>887</v>
      </c>
      <c r="AH4318" s="273" t="s">
        <v>1194</v>
      </c>
      <c r="AI4318" s="273" t="s">
        <v>123</v>
      </c>
      <c r="AJ4318" s="273" t="s">
        <v>200</v>
      </c>
      <c r="AK4318" s="273">
        <v>194553</v>
      </c>
      <c r="BV4318" s="336" t="s">
        <v>64</v>
      </c>
      <c r="BW4318" s="337" t="s">
        <v>63</v>
      </c>
      <c r="BX4318" s="337" t="s">
        <v>221</v>
      </c>
      <c r="BY4318" s="337" t="s">
        <v>221</v>
      </c>
      <c r="BZ4318" s="337" t="s">
        <v>86</v>
      </c>
      <c r="CA4318" s="337" t="s">
        <v>87</v>
      </c>
      <c r="CB4318" s="337" t="s">
        <v>179</v>
      </c>
      <c r="CC4318" s="337" t="s">
        <v>180</v>
      </c>
      <c r="CD4318" s="338">
        <v>1</v>
      </c>
      <c r="CE4318" s="335">
        <v>45047</v>
      </c>
      <c r="CF4318" s="337"/>
      <c r="CG4318" s="337" t="s">
        <v>181</v>
      </c>
      <c r="CH4318" s="337"/>
      <c r="CI4318" s="337" t="s">
        <v>181</v>
      </c>
      <c r="CJ4318" s="337" t="s">
        <v>1419</v>
      </c>
      <c r="CK4318" s="337"/>
      <c r="CL4318" s="337"/>
      <c r="CM4318" s="337" t="s">
        <v>73</v>
      </c>
      <c r="CN4318" s="337">
        <v>3</v>
      </c>
    </row>
    <row r="4319" spans="4:92">
      <c r="D4319" s="273" t="s">
        <v>64</v>
      </c>
      <c r="E4319" s="273" t="s">
        <v>287</v>
      </c>
      <c r="F4319" s="273" t="s">
        <v>288</v>
      </c>
      <c r="G4319" s="273" t="s">
        <v>1062</v>
      </c>
      <c r="H4319" s="274">
        <v>45047</v>
      </c>
      <c r="I4319" s="273">
        <v>12381</v>
      </c>
      <c r="J4319" s="273">
        <v>858</v>
      </c>
      <c r="K4319" s="273">
        <v>5295</v>
      </c>
      <c r="L4319" s="273" t="s">
        <v>66</v>
      </c>
      <c r="M4319" s="273">
        <v>769.99006050000003</v>
      </c>
      <c r="N4319" s="273" t="s">
        <v>115</v>
      </c>
      <c r="W4319" s="273">
        <v>181217</v>
      </c>
      <c r="X4319" s="273" t="s">
        <v>83</v>
      </c>
      <c r="Y4319" s="273" t="s">
        <v>63</v>
      </c>
      <c r="Z4319" s="273" t="s">
        <v>501</v>
      </c>
      <c r="AA4319" s="273" t="s">
        <v>501</v>
      </c>
      <c r="AB4319" s="274">
        <v>45078</v>
      </c>
      <c r="AC4319" s="273">
        <v>12512</v>
      </c>
      <c r="AD4319" s="273">
        <v>77</v>
      </c>
      <c r="AE4319" s="273">
        <v>0.26</v>
      </c>
      <c r="AF4319" s="273" t="s">
        <v>90</v>
      </c>
      <c r="AG4319" s="273" t="s">
        <v>1026</v>
      </c>
      <c r="AH4319" s="273" t="s">
        <v>1327</v>
      </c>
      <c r="AI4319" s="273" t="s">
        <v>123</v>
      </c>
      <c r="AJ4319" s="273" t="s">
        <v>200</v>
      </c>
      <c r="AK4319" s="273">
        <v>194559</v>
      </c>
      <c r="BV4319" s="279" t="s">
        <v>64</v>
      </c>
      <c r="BW4319" s="280" t="s">
        <v>63</v>
      </c>
      <c r="BX4319" s="280" t="s">
        <v>221</v>
      </c>
      <c r="BY4319" s="280" t="s">
        <v>221</v>
      </c>
      <c r="BZ4319" s="280" t="s">
        <v>167</v>
      </c>
      <c r="CA4319" s="280" t="s">
        <v>168</v>
      </c>
      <c r="CB4319" s="280" t="s">
        <v>319</v>
      </c>
      <c r="CC4319" s="280" t="s">
        <v>320</v>
      </c>
      <c r="CD4319" s="281">
        <v>15</v>
      </c>
      <c r="CE4319" s="277">
        <v>45047</v>
      </c>
      <c r="CF4319" s="280">
        <v>383.8</v>
      </c>
      <c r="CG4319" s="280" t="s">
        <v>80</v>
      </c>
      <c r="CH4319" s="280">
        <v>383.8</v>
      </c>
      <c r="CI4319" s="280" t="s">
        <v>80</v>
      </c>
      <c r="CJ4319" s="280"/>
      <c r="CK4319" s="280"/>
      <c r="CL4319" s="280" t="s">
        <v>1448</v>
      </c>
      <c r="CM4319" s="280" t="s">
        <v>73</v>
      </c>
      <c r="CN4319" s="280">
        <v>3</v>
      </c>
    </row>
    <row r="4320" spans="4:92">
      <c r="D4320" s="273" t="s">
        <v>64</v>
      </c>
      <c r="E4320" s="273" t="s">
        <v>287</v>
      </c>
      <c r="F4320" s="273" t="s">
        <v>288</v>
      </c>
      <c r="G4320" s="273" t="s">
        <v>1062</v>
      </c>
      <c r="H4320" s="274">
        <v>45047</v>
      </c>
      <c r="I4320" s="273">
        <v>12381</v>
      </c>
      <c r="J4320" s="273">
        <v>858</v>
      </c>
      <c r="K4320" s="273">
        <v>0</v>
      </c>
      <c r="L4320" s="273" t="s">
        <v>66</v>
      </c>
      <c r="N4320" s="273" t="s">
        <v>107</v>
      </c>
      <c r="W4320" s="273">
        <v>181218</v>
      </c>
      <c r="X4320" s="273" t="s">
        <v>83</v>
      </c>
      <c r="Y4320" s="273" t="s">
        <v>63</v>
      </c>
      <c r="Z4320" s="273" t="s">
        <v>501</v>
      </c>
      <c r="AA4320" s="273" t="s">
        <v>501</v>
      </c>
      <c r="AB4320" s="274">
        <v>45078</v>
      </c>
      <c r="AC4320" s="273">
        <v>12512</v>
      </c>
      <c r="AD4320" s="273">
        <v>77</v>
      </c>
      <c r="AE4320" s="273">
        <v>1.2949999999999999</v>
      </c>
      <c r="AF4320" s="273" t="s">
        <v>90</v>
      </c>
      <c r="AG4320" s="273" t="s">
        <v>798</v>
      </c>
      <c r="AH4320" s="273" t="s">
        <v>953</v>
      </c>
      <c r="AI4320" s="273" t="s">
        <v>123</v>
      </c>
      <c r="AJ4320" s="273" t="s">
        <v>200</v>
      </c>
      <c r="AK4320" s="273">
        <v>194565</v>
      </c>
      <c r="BV4320" s="336" t="s">
        <v>64</v>
      </c>
      <c r="BW4320" s="337" t="s">
        <v>63</v>
      </c>
      <c r="BX4320" s="337" t="s">
        <v>221</v>
      </c>
      <c r="BY4320" s="337" t="s">
        <v>221</v>
      </c>
      <c r="BZ4320" s="337" t="s">
        <v>167</v>
      </c>
      <c r="CA4320" s="337" t="s">
        <v>168</v>
      </c>
      <c r="CB4320" s="337" t="s">
        <v>313</v>
      </c>
      <c r="CC4320" s="337" t="s">
        <v>314</v>
      </c>
      <c r="CD4320" s="338">
        <v>14</v>
      </c>
      <c r="CE4320" s="335">
        <v>45047</v>
      </c>
      <c r="CF4320" s="337">
        <v>0</v>
      </c>
      <c r="CG4320" s="337" t="s">
        <v>80</v>
      </c>
      <c r="CH4320" s="337">
        <v>0</v>
      </c>
      <c r="CI4320" s="337" t="s">
        <v>80</v>
      </c>
      <c r="CJ4320" s="337"/>
      <c r="CK4320" s="337"/>
      <c r="CL4320" s="337"/>
      <c r="CM4320" s="337" t="s">
        <v>73</v>
      </c>
      <c r="CN4320" s="337">
        <v>3</v>
      </c>
    </row>
    <row r="4321" spans="4:92">
      <c r="D4321" s="273" t="s">
        <v>64</v>
      </c>
      <c r="E4321" s="273" t="s">
        <v>287</v>
      </c>
      <c r="F4321" s="273" t="s">
        <v>288</v>
      </c>
      <c r="G4321" s="273" t="s">
        <v>1062</v>
      </c>
      <c r="H4321" s="274">
        <v>45078</v>
      </c>
      <c r="I4321" s="273">
        <v>12650</v>
      </c>
      <c r="J4321" s="273">
        <v>858</v>
      </c>
      <c r="W4321" s="273">
        <v>194818</v>
      </c>
      <c r="X4321" s="273" t="s">
        <v>83</v>
      </c>
      <c r="Y4321" s="273" t="s">
        <v>63</v>
      </c>
      <c r="Z4321" s="273" t="s">
        <v>501</v>
      </c>
      <c r="AA4321" s="273" t="s">
        <v>501</v>
      </c>
      <c r="AB4321" s="274">
        <v>45078</v>
      </c>
      <c r="AC4321" s="273">
        <v>12512</v>
      </c>
      <c r="AD4321" s="273">
        <v>77</v>
      </c>
      <c r="AE4321" s="273">
        <v>0.68300000000000005</v>
      </c>
      <c r="AF4321" s="273" t="s">
        <v>90</v>
      </c>
      <c r="AG4321" s="273" t="s">
        <v>795</v>
      </c>
      <c r="AH4321" s="273" t="s">
        <v>1354</v>
      </c>
      <c r="AI4321" s="273" t="s">
        <v>123</v>
      </c>
      <c r="AJ4321" s="273" t="s">
        <v>200</v>
      </c>
      <c r="AK4321" s="273">
        <v>194571</v>
      </c>
      <c r="BV4321" s="279" t="s">
        <v>83</v>
      </c>
      <c r="BW4321" s="280" t="s">
        <v>63</v>
      </c>
      <c r="BX4321" s="280" t="s">
        <v>84</v>
      </c>
      <c r="BY4321" s="280" t="s">
        <v>106</v>
      </c>
      <c r="BZ4321" s="280" t="s">
        <v>86</v>
      </c>
      <c r="CA4321" s="280" t="s">
        <v>87</v>
      </c>
      <c r="CB4321" s="280" t="s">
        <v>233</v>
      </c>
      <c r="CC4321" s="280" t="s">
        <v>234</v>
      </c>
      <c r="CD4321" s="281">
        <v>1</v>
      </c>
      <c r="CE4321" s="277">
        <v>45200</v>
      </c>
      <c r="CF4321" s="280"/>
      <c r="CG4321" s="280" t="s">
        <v>181</v>
      </c>
      <c r="CH4321" s="280"/>
      <c r="CI4321" s="280" t="s">
        <v>181</v>
      </c>
      <c r="CJ4321" s="280" t="s">
        <v>1320</v>
      </c>
      <c r="CK4321" s="280"/>
      <c r="CL4321" s="280"/>
      <c r="CM4321" s="280" t="s">
        <v>73</v>
      </c>
      <c r="CN4321" s="280">
        <v>3</v>
      </c>
    </row>
    <row r="4322" spans="4:92">
      <c r="D4322" s="273" t="s">
        <v>64</v>
      </c>
      <c r="E4322" s="273" t="s">
        <v>287</v>
      </c>
      <c r="F4322" s="273" t="s">
        <v>288</v>
      </c>
      <c r="G4322" s="273" t="s">
        <v>1062</v>
      </c>
      <c r="H4322" s="274">
        <v>45078</v>
      </c>
      <c r="I4322" s="273">
        <v>12650</v>
      </c>
      <c r="J4322" s="273">
        <v>858</v>
      </c>
      <c r="K4322" s="273">
        <v>5400</v>
      </c>
      <c r="L4322" s="273" t="s">
        <v>66</v>
      </c>
      <c r="M4322" s="273">
        <v>778.84394999999995</v>
      </c>
      <c r="N4322" s="273" t="s">
        <v>115</v>
      </c>
      <c r="W4322" s="273">
        <v>194842</v>
      </c>
      <c r="X4322" s="273" t="s">
        <v>83</v>
      </c>
      <c r="Y4322" s="273" t="s">
        <v>63</v>
      </c>
      <c r="Z4322" s="273" t="s">
        <v>501</v>
      </c>
      <c r="AA4322" s="273" t="s">
        <v>501</v>
      </c>
      <c r="AB4322" s="274">
        <v>45078</v>
      </c>
      <c r="AC4322" s="273">
        <v>12512</v>
      </c>
      <c r="AD4322" s="273">
        <v>77</v>
      </c>
      <c r="AE4322" s="273">
        <v>1.0999999999999999E-2</v>
      </c>
      <c r="AF4322" s="273" t="s">
        <v>90</v>
      </c>
      <c r="AG4322" s="273" t="s">
        <v>1048</v>
      </c>
      <c r="AH4322" s="273" t="s">
        <v>1328</v>
      </c>
      <c r="AI4322" s="273" t="s">
        <v>123</v>
      </c>
      <c r="AJ4322" s="273" t="s">
        <v>200</v>
      </c>
      <c r="AK4322" s="273">
        <v>194596</v>
      </c>
      <c r="BV4322" s="336" t="s">
        <v>83</v>
      </c>
      <c r="BW4322" s="337" t="s">
        <v>63</v>
      </c>
      <c r="BX4322" s="337" t="s">
        <v>84</v>
      </c>
      <c r="BY4322" s="337" t="s">
        <v>106</v>
      </c>
      <c r="BZ4322" s="337" t="s">
        <v>86</v>
      </c>
      <c r="CA4322" s="337" t="s">
        <v>87</v>
      </c>
      <c r="CB4322" s="337" t="s">
        <v>225</v>
      </c>
      <c r="CC4322" s="337" t="s">
        <v>226</v>
      </c>
      <c r="CD4322" s="338">
        <v>5</v>
      </c>
      <c r="CE4322" s="335">
        <v>45200</v>
      </c>
      <c r="CF4322" s="337">
        <v>0</v>
      </c>
      <c r="CG4322" s="337" t="s">
        <v>90</v>
      </c>
      <c r="CH4322" s="337">
        <v>0</v>
      </c>
      <c r="CI4322" s="337" t="s">
        <v>80</v>
      </c>
      <c r="CJ4322" s="337"/>
      <c r="CK4322" s="337"/>
      <c r="CL4322" s="337"/>
      <c r="CM4322" s="337" t="s">
        <v>73</v>
      </c>
      <c r="CN4322" s="337">
        <v>3</v>
      </c>
    </row>
    <row r="4323" spans="4:92">
      <c r="D4323" s="273" t="s">
        <v>64</v>
      </c>
      <c r="E4323" s="273" t="s">
        <v>287</v>
      </c>
      <c r="F4323" s="273" t="s">
        <v>288</v>
      </c>
      <c r="G4323" s="273" t="s">
        <v>1062</v>
      </c>
      <c r="H4323" s="274">
        <v>45078</v>
      </c>
      <c r="I4323" s="273">
        <v>12650</v>
      </c>
      <c r="J4323" s="273">
        <v>858</v>
      </c>
      <c r="K4323" s="273">
        <v>0</v>
      </c>
      <c r="L4323" s="273" t="s">
        <v>66</v>
      </c>
      <c r="N4323" s="273" t="s">
        <v>107</v>
      </c>
      <c r="W4323" s="273">
        <v>194843</v>
      </c>
      <c r="X4323" s="273" t="s">
        <v>83</v>
      </c>
      <c r="Y4323" s="273" t="s">
        <v>63</v>
      </c>
      <c r="Z4323" s="273" t="s">
        <v>501</v>
      </c>
      <c r="AA4323" s="273" t="s">
        <v>501</v>
      </c>
      <c r="AB4323" s="274">
        <v>45078</v>
      </c>
      <c r="AC4323" s="273">
        <v>12512</v>
      </c>
      <c r="AD4323" s="273">
        <v>77</v>
      </c>
      <c r="AE4323" s="273">
        <v>4.0000000000000001E-3</v>
      </c>
      <c r="AF4323" s="273" t="s">
        <v>90</v>
      </c>
      <c r="AG4323" s="273" t="s">
        <v>983</v>
      </c>
      <c r="AH4323" s="273" t="s">
        <v>1329</v>
      </c>
      <c r="AI4323" s="273" t="s">
        <v>123</v>
      </c>
      <c r="AJ4323" s="273" t="s">
        <v>200</v>
      </c>
      <c r="AK4323" s="273">
        <v>194602</v>
      </c>
      <c r="BV4323" s="279" t="s">
        <v>83</v>
      </c>
      <c r="BW4323" s="280" t="s">
        <v>63</v>
      </c>
      <c r="BX4323" s="280" t="s">
        <v>84</v>
      </c>
      <c r="BY4323" s="280" t="s">
        <v>106</v>
      </c>
      <c r="BZ4323" s="280" t="s">
        <v>204</v>
      </c>
      <c r="CA4323" s="280" t="s">
        <v>205</v>
      </c>
      <c r="CB4323" s="280" t="s">
        <v>206</v>
      </c>
      <c r="CC4323" s="280" t="s">
        <v>207</v>
      </c>
      <c r="CD4323" s="281">
        <v>0</v>
      </c>
      <c r="CE4323" s="277">
        <v>45200</v>
      </c>
      <c r="CF4323" s="280"/>
      <c r="CG4323" s="280" t="s">
        <v>181</v>
      </c>
      <c r="CH4323" s="280"/>
      <c r="CI4323" s="280" t="s">
        <v>208</v>
      </c>
      <c r="CJ4323" s="280" t="s">
        <v>209</v>
      </c>
      <c r="CK4323" s="280"/>
      <c r="CL4323" s="280"/>
      <c r="CM4323" s="280" t="s">
        <v>73</v>
      </c>
      <c r="CN4323" s="280">
        <v>3</v>
      </c>
    </row>
    <row r="4324" spans="4:92">
      <c r="D4324" s="273" t="s">
        <v>64</v>
      </c>
      <c r="E4324" s="273" t="s">
        <v>287</v>
      </c>
      <c r="F4324" s="273" t="s">
        <v>288</v>
      </c>
      <c r="G4324" s="273" t="s">
        <v>1062</v>
      </c>
      <c r="H4324" s="274">
        <v>45108</v>
      </c>
      <c r="I4324" s="273">
        <v>12919</v>
      </c>
      <c r="J4324" s="273">
        <v>858</v>
      </c>
      <c r="W4324" s="273">
        <v>210749</v>
      </c>
      <c r="X4324" s="273" t="s">
        <v>83</v>
      </c>
      <c r="Y4324" s="273" t="s">
        <v>63</v>
      </c>
      <c r="Z4324" s="273" t="s">
        <v>501</v>
      </c>
      <c r="AA4324" s="273" t="s">
        <v>501</v>
      </c>
      <c r="AB4324" s="274">
        <v>45078</v>
      </c>
      <c r="AC4324" s="273">
        <v>12512</v>
      </c>
      <c r="AD4324" s="273">
        <v>77</v>
      </c>
      <c r="AE4324" s="273">
        <v>0.26</v>
      </c>
      <c r="AF4324" s="273" t="s">
        <v>90</v>
      </c>
      <c r="AG4324" s="273" t="s">
        <v>819</v>
      </c>
      <c r="AH4324" s="273" t="s">
        <v>1330</v>
      </c>
      <c r="AI4324" s="273" t="s">
        <v>199</v>
      </c>
      <c r="AJ4324" s="273" t="s">
        <v>1185</v>
      </c>
      <c r="AK4324" s="273">
        <v>194608</v>
      </c>
      <c r="BV4324" s="336" t="s">
        <v>83</v>
      </c>
      <c r="BW4324" s="337" t="s">
        <v>63</v>
      </c>
      <c r="BX4324" s="337" t="s">
        <v>84</v>
      </c>
      <c r="BY4324" s="337" t="s">
        <v>106</v>
      </c>
      <c r="BZ4324" s="337" t="s">
        <v>86</v>
      </c>
      <c r="CA4324" s="337" t="s">
        <v>87</v>
      </c>
      <c r="CB4324" s="337" t="s">
        <v>217</v>
      </c>
      <c r="CC4324" s="337" t="s">
        <v>218</v>
      </c>
      <c r="CD4324" s="338">
        <v>2</v>
      </c>
      <c r="CE4324" s="335">
        <v>45200</v>
      </c>
      <c r="CF4324" s="337"/>
      <c r="CG4324" s="337" t="s">
        <v>181</v>
      </c>
      <c r="CH4324" s="337"/>
      <c r="CI4324" s="337" t="s">
        <v>181</v>
      </c>
      <c r="CJ4324" s="337" t="s">
        <v>336</v>
      </c>
      <c r="CK4324" s="337"/>
      <c r="CL4324" s="337"/>
      <c r="CM4324" s="337" t="s">
        <v>73</v>
      </c>
      <c r="CN4324" s="337">
        <v>3</v>
      </c>
    </row>
    <row r="4325" spans="4:92">
      <c r="D4325" s="273" t="s">
        <v>64</v>
      </c>
      <c r="E4325" s="273" t="s">
        <v>287</v>
      </c>
      <c r="F4325" s="273" t="s">
        <v>288</v>
      </c>
      <c r="G4325" s="273" t="s">
        <v>1062</v>
      </c>
      <c r="H4325" s="274">
        <v>45108</v>
      </c>
      <c r="I4325" s="273">
        <v>12919</v>
      </c>
      <c r="J4325" s="273">
        <v>858</v>
      </c>
      <c r="K4325" s="273">
        <v>5208</v>
      </c>
      <c r="L4325" s="273" t="s">
        <v>66</v>
      </c>
      <c r="M4325" s="273">
        <v>775.64760000000001</v>
      </c>
      <c r="N4325" s="273" t="s">
        <v>115</v>
      </c>
      <c r="W4325" s="273">
        <v>210773</v>
      </c>
      <c r="X4325" s="273" t="s">
        <v>83</v>
      </c>
      <c r="Y4325" s="273" t="s">
        <v>63</v>
      </c>
      <c r="Z4325" s="273" t="s">
        <v>501</v>
      </c>
      <c r="AA4325" s="273" t="s">
        <v>501</v>
      </c>
      <c r="AB4325" s="274">
        <v>45078</v>
      </c>
      <c r="AC4325" s="273">
        <v>12512</v>
      </c>
      <c r="AD4325" s="273">
        <v>77</v>
      </c>
      <c r="AE4325" s="273">
        <v>1.8800000000000001E-2</v>
      </c>
      <c r="AF4325" s="273" t="s">
        <v>90</v>
      </c>
      <c r="AG4325" s="273" t="s">
        <v>703</v>
      </c>
      <c r="AH4325" s="273" t="s">
        <v>1176</v>
      </c>
      <c r="AI4325" s="273" t="s">
        <v>123</v>
      </c>
      <c r="AJ4325" s="273" t="s">
        <v>124</v>
      </c>
      <c r="AK4325" s="273">
        <v>194613</v>
      </c>
      <c r="BV4325" s="279" t="s">
        <v>83</v>
      </c>
      <c r="BW4325" s="280" t="s">
        <v>63</v>
      </c>
      <c r="BX4325" s="280" t="s">
        <v>84</v>
      </c>
      <c r="BY4325" s="280" t="s">
        <v>106</v>
      </c>
      <c r="BZ4325" s="280" t="s">
        <v>86</v>
      </c>
      <c r="CA4325" s="280" t="s">
        <v>87</v>
      </c>
      <c r="CB4325" s="280" t="s">
        <v>179</v>
      </c>
      <c r="CC4325" s="280" t="s">
        <v>180</v>
      </c>
      <c r="CD4325" s="281">
        <v>1</v>
      </c>
      <c r="CE4325" s="277">
        <v>45200</v>
      </c>
      <c r="CF4325" s="280"/>
      <c r="CG4325" s="280" t="s">
        <v>181</v>
      </c>
      <c r="CH4325" s="280"/>
      <c r="CI4325" s="280" t="s">
        <v>181</v>
      </c>
      <c r="CJ4325" s="280" t="s">
        <v>306</v>
      </c>
      <c r="CK4325" s="280"/>
      <c r="CL4325" s="280"/>
      <c r="CM4325" s="280" t="s">
        <v>73</v>
      </c>
      <c r="CN4325" s="280">
        <v>3</v>
      </c>
    </row>
    <row r="4326" spans="4:92">
      <c r="D4326" s="273" t="s">
        <v>64</v>
      </c>
      <c r="E4326" s="273" t="s">
        <v>287</v>
      </c>
      <c r="F4326" s="273" t="s">
        <v>288</v>
      </c>
      <c r="G4326" s="273" t="s">
        <v>1062</v>
      </c>
      <c r="H4326" s="274">
        <v>45108</v>
      </c>
      <c r="I4326" s="273">
        <v>12919</v>
      </c>
      <c r="J4326" s="273">
        <v>858</v>
      </c>
      <c r="K4326" s="273">
        <v>0</v>
      </c>
      <c r="L4326" s="273" t="s">
        <v>66</v>
      </c>
      <c r="N4326" s="273" t="s">
        <v>107</v>
      </c>
      <c r="W4326" s="273">
        <v>210774</v>
      </c>
      <c r="X4326" s="273" t="s">
        <v>64</v>
      </c>
      <c r="Y4326" s="273" t="s">
        <v>63</v>
      </c>
      <c r="Z4326" s="273" t="s">
        <v>252</v>
      </c>
      <c r="AA4326" s="273" t="s">
        <v>257</v>
      </c>
      <c r="AB4326" s="274">
        <v>44927</v>
      </c>
      <c r="AC4326" s="273">
        <v>11795</v>
      </c>
      <c r="AD4326" s="273">
        <v>22</v>
      </c>
      <c r="AK4326" s="273">
        <v>169926</v>
      </c>
      <c r="BV4326" s="336" t="s">
        <v>83</v>
      </c>
      <c r="BW4326" s="337" t="s">
        <v>63</v>
      </c>
      <c r="BX4326" s="337" t="s">
        <v>84</v>
      </c>
      <c r="BY4326" s="337" t="s">
        <v>106</v>
      </c>
      <c r="BZ4326" s="337" t="s">
        <v>138</v>
      </c>
      <c r="CA4326" s="337" t="s">
        <v>139</v>
      </c>
      <c r="CB4326" s="337" t="s">
        <v>190</v>
      </c>
      <c r="CC4326" s="337" t="s">
        <v>191</v>
      </c>
      <c r="CD4326" s="338">
        <v>8</v>
      </c>
      <c r="CE4326" s="335">
        <v>45200</v>
      </c>
      <c r="CF4326" s="337">
        <v>0</v>
      </c>
      <c r="CG4326" s="337" t="s">
        <v>90</v>
      </c>
      <c r="CH4326" s="337">
        <v>0</v>
      </c>
      <c r="CI4326" s="337" t="s">
        <v>80</v>
      </c>
      <c r="CJ4326" s="337"/>
      <c r="CK4326" s="337"/>
      <c r="CL4326" s="337"/>
      <c r="CM4326" s="337" t="s">
        <v>73</v>
      </c>
      <c r="CN4326" s="337">
        <v>3</v>
      </c>
    </row>
    <row r="4327" spans="4:92">
      <c r="D4327" s="273" t="s">
        <v>64</v>
      </c>
      <c r="E4327" s="273" t="s">
        <v>287</v>
      </c>
      <c r="F4327" s="273" t="s">
        <v>288</v>
      </c>
      <c r="G4327" s="273" t="s">
        <v>1062</v>
      </c>
      <c r="H4327" s="274">
        <v>45139</v>
      </c>
      <c r="I4327" s="273">
        <v>13596</v>
      </c>
      <c r="J4327" s="273">
        <v>858</v>
      </c>
      <c r="W4327" s="273">
        <v>227671</v>
      </c>
      <c r="X4327" s="273" t="s">
        <v>64</v>
      </c>
      <c r="Y4327" s="273" t="s">
        <v>63</v>
      </c>
      <c r="Z4327" s="273" t="s">
        <v>252</v>
      </c>
      <c r="AA4327" s="273" t="s">
        <v>257</v>
      </c>
      <c r="AB4327" s="274">
        <v>44927</v>
      </c>
      <c r="AC4327" s="273">
        <v>11950</v>
      </c>
      <c r="AD4327" s="273">
        <v>22</v>
      </c>
      <c r="AE4327" s="273">
        <v>0.7</v>
      </c>
      <c r="AF4327" s="273" t="s">
        <v>90</v>
      </c>
      <c r="AG4327" s="273" t="s">
        <v>879</v>
      </c>
      <c r="AH4327" s="273" t="s">
        <v>893</v>
      </c>
      <c r="AI4327" s="273" t="s">
        <v>123</v>
      </c>
      <c r="AJ4327" s="273" t="s">
        <v>214</v>
      </c>
      <c r="AK4327" s="273">
        <v>159433</v>
      </c>
      <c r="BV4327" s="279" t="s">
        <v>83</v>
      </c>
      <c r="BW4327" s="280" t="s">
        <v>63</v>
      </c>
      <c r="BX4327" s="280" t="s">
        <v>84</v>
      </c>
      <c r="BY4327" s="280" t="s">
        <v>106</v>
      </c>
      <c r="BZ4327" s="280" t="s">
        <v>167</v>
      </c>
      <c r="CA4327" s="280" t="s">
        <v>168</v>
      </c>
      <c r="CB4327" s="280" t="s">
        <v>313</v>
      </c>
      <c r="CC4327" s="280" t="s">
        <v>314</v>
      </c>
      <c r="CD4327" s="281">
        <v>14</v>
      </c>
      <c r="CE4327" s="277">
        <v>45200</v>
      </c>
      <c r="CF4327" s="280">
        <v>0</v>
      </c>
      <c r="CG4327" s="280" t="s">
        <v>90</v>
      </c>
      <c r="CH4327" s="280">
        <v>0</v>
      </c>
      <c r="CI4327" s="280" t="s">
        <v>80</v>
      </c>
      <c r="CJ4327" s="280"/>
      <c r="CK4327" s="280"/>
      <c r="CL4327" s="280"/>
      <c r="CM4327" s="280" t="s">
        <v>73</v>
      </c>
      <c r="CN4327" s="280">
        <v>3</v>
      </c>
    </row>
    <row r="4328" spans="4:92">
      <c r="D4328" s="273" t="s">
        <v>64</v>
      </c>
      <c r="E4328" s="273" t="s">
        <v>287</v>
      </c>
      <c r="F4328" s="273" t="s">
        <v>288</v>
      </c>
      <c r="G4328" s="273" t="s">
        <v>1062</v>
      </c>
      <c r="H4328" s="274">
        <v>45139</v>
      </c>
      <c r="I4328" s="273">
        <v>13596</v>
      </c>
      <c r="J4328" s="273">
        <v>858</v>
      </c>
      <c r="K4328" s="273">
        <v>5613</v>
      </c>
      <c r="L4328" s="273" t="s">
        <v>66</v>
      </c>
      <c r="M4328" s="273">
        <v>820.39649999999995</v>
      </c>
      <c r="N4328" s="273" t="s">
        <v>115</v>
      </c>
      <c r="W4328" s="273">
        <v>227695</v>
      </c>
      <c r="X4328" s="273" t="s">
        <v>64</v>
      </c>
      <c r="Y4328" s="273" t="s">
        <v>63</v>
      </c>
      <c r="Z4328" s="273" t="s">
        <v>252</v>
      </c>
      <c r="AA4328" s="273" t="s">
        <v>257</v>
      </c>
      <c r="AB4328" s="274">
        <v>44927</v>
      </c>
      <c r="AC4328" s="273">
        <v>11950</v>
      </c>
      <c r="AD4328" s="273">
        <v>22</v>
      </c>
      <c r="AE4328" s="273">
        <v>2.1800000000000002</v>
      </c>
      <c r="AF4328" s="273" t="s">
        <v>90</v>
      </c>
      <c r="AG4328" s="273" t="s">
        <v>879</v>
      </c>
      <c r="AH4328" s="273" t="s">
        <v>893</v>
      </c>
      <c r="AI4328" s="273" t="s">
        <v>123</v>
      </c>
      <c r="AJ4328" s="273" t="s">
        <v>214</v>
      </c>
      <c r="AK4328" s="273">
        <v>162611</v>
      </c>
      <c r="BV4328" s="336" t="s">
        <v>83</v>
      </c>
      <c r="BW4328" s="337" t="s">
        <v>63</v>
      </c>
      <c r="BX4328" s="337" t="s">
        <v>84</v>
      </c>
      <c r="BY4328" s="337" t="s">
        <v>106</v>
      </c>
      <c r="BZ4328" s="337" t="s">
        <v>167</v>
      </c>
      <c r="CA4328" s="337" t="s">
        <v>168</v>
      </c>
      <c r="CB4328" s="337" t="s">
        <v>319</v>
      </c>
      <c r="CC4328" s="337" t="s">
        <v>320</v>
      </c>
      <c r="CD4328" s="338">
        <v>15</v>
      </c>
      <c r="CE4328" s="335">
        <v>45200</v>
      </c>
      <c r="CF4328" s="337">
        <v>0</v>
      </c>
      <c r="CG4328" s="337" t="s">
        <v>90</v>
      </c>
      <c r="CH4328" s="337">
        <v>0</v>
      </c>
      <c r="CI4328" s="337" t="s">
        <v>80</v>
      </c>
      <c r="CJ4328" s="337"/>
      <c r="CK4328" s="337"/>
      <c r="CL4328" s="337"/>
      <c r="CM4328" s="337" t="s">
        <v>73</v>
      </c>
      <c r="CN4328" s="337">
        <v>3</v>
      </c>
    </row>
    <row r="4329" spans="4:92">
      <c r="D4329" s="273" t="s">
        <v>64</v>
      </c>
      <c r="E4329" s="273" t="s">
        <v>287</v>
      </c>
      <c r="F4329" s="273" t="s">
        <v>288</v>
      </c>
      <c r="G4329" s="273" t="s">
        <v>1062</v>
      </c>
      <c r="H4329" s="274">
        <v>45139</v>
      </c>
      <c r="I4329" s="273">
        <v>13596</v>
      </c>
      <c r="J4329" s="273">
        <v>858</v>
      </c>
      <c r="K4329" s="273">
        <v>0</v>
      </c>
      <c r="L4329" s="273" t="s">
        <v>66</v>
      </c>
      <c r="N4329" s="273" t="s">
        <v>107</v>
      </c>
      <c r="W4329" s="273">
        <v>227696</v>
      </c>
      <c r="X4329" s="273" t="s">
        <v>64</v>
      </c>
      <c r="Y4329" s="273" t="s">
        <v>63</v>
      </c>
      <c r="Z4329" s="273" t="s">
        <v>252</v>
      </c>
      <c r="AA4329" s="273" t="s">
        <v>257</v>
      </c>
      <c r="AB4329" s="274">
        <v>44927</v>
      </c>
      <c r="AC4329" s="273">
        <v>11950</v>
      </c>
      <c r="AD4329" s="273">
        <v>22</v>
      </c>
      <c r="AE4329" s="273">
        <v>0.69</v>
      </c>
      <c r="AF4329" s="273" t="s">
        <v>90</v>
      </c>
      <c r="AG4329" s="273" t="s">
        <v>879</v>
      </c>
      <c r="AH4329" s="273" t="s">
        <v>893</v>
      </c>
      <c r="AI4329" s="273" t="s">
        <v>123</v>
      </c>
      <c r="AJ4329" s="273" t="s">
        <v>214</v>
      </c>
      <c r="AK4329" s="273">
        <v>162641</v>
      </c>
      <c r="BV4329" s="279" t="s">
        <v>83</v>
      </c>
      <c r="BW4329" s="280" t="s">
        <v>63</v>
      </c>
      <c r="BX4329" s="280" t="s">
        <v>84</v>
      </c>
      <c r="BY4329" s="280" t="s">
        <v>106</v>
      </c>
      <c r="BZ4329" s="280" t="s">
        <v>167</v>
      </c>
      <c r="CA4329" s="280" t="s">
        <v>168</v>
      </c>
      <c r="CB4329" s="280" t="s">
        <v>353</v>
      </c>
      <c r="CC4329" s="280" t="s">
        <v>354</v>
      </c>
      <c r="CD4329" s="281">
        <v>13</v>
      </c>
      <c r="CE4329" s="277">
        <v>45200</v>
      </c>
      <c r="CF4329" s="280">
        <v>0</v>
      </c>
      <c r="CG4329" s="280" t="s">
        <v>90</v>
      </c>
      <c r="CH4329" s="280">
        <v>0</v>
      </c>
      <c r="CI4329" s="280" t="s">
        <v>80</v>
      </c>
      <c r="CJ4329" s="280"/>
      <c r="CK4329" s="280"/>
      <c r="CL4329" s="280"/>
      <c r="CM4329" s="280" t="s">
        <v>73</v>
      </c>
      <c r="CN4329" s="280">
        <v>3</v>
      </c>
    </row>
    <row r="4330" spans="4:92">
      <c r="D4330" s="273" t="s">
        <v>64</v>
      </c>
      <c r="E4330" s="273" t="s">
        <v>287</v>
      </c>
      <c r="F4330" s="273" t="s">
        <v>288</v>
      </c>
      <c r="G4330" s="273" t="s">
        <v>1062</v>
      </c>
      <c r="H4330" s="274">
        <v>45170</v>
      </c>
      <c r="I4330" s="273">
        <v>13923</v>
      </c>
      <c r="J4330" s="273">
        <v>858</v>
      </c>
      <c r="W4330" s="273">
        <v>240498</v>
      </c>
      <c r="X4330" s="273" t="s">
        <v>64</v>
      </c>
      <c r="Y4330" s="273" t="s">
        <v>63</v>
      </c>
      <c r="Z4330" s="273" t="s">
        <v>252</v>
      </c>
      <c r="AA4330" s="273" t="s">
        <v>257</v>
      </c>
      <c r="AB4330" s="274">
        <v>44927</v>
      </c>
      <c r="AC4330" s="273">
        <v>11950</v>
      </c>
      <c r="AD4330" s="273">
        <v>22</v>
      </c>
      <c r="AE4330" s="273">
        <v>0.01</v>
      </c>
      <c r="AF4330" s="273" t="s">
        <v>90</v>
      </c>
      <c r="AG4330" s="273" t="s">
        <v>2014</v>
      </c>
      <c r="AH4330" s="273" t="s">
        <v>799</v>
      </c>
      <c r="AI4330" s="273" t="s">
        <v>123</v>
      </c>
      <c r="AJ4330" s="273" t="s">
        <v>214</v>
      </c>
      <c r="AK4330" s="273">
        <v>162653</v>
      </c>
      <c r="BV4330" s="336" t="s">
        <v>83</v>
      </c>
      <c r="BW4330" s="337" t="s">
        <v>63</v>
      </c>
      <c r="BX4330" s="337" t="s">
        <v>84</v>
      </c>
      <c r="BY4330" s="337" t="s">
        <v>106</v>
      </c>
      <c r="BZ4330" s="337" t="s">
        <v>167</v>
      </c>
      <c r="CA4330" s="337" t="s">
        <v>168</v>
      </c>
      <c r="CB4330" s="337" t="s">
        <v>169</v>
      </c>
      <c r="CC4330" s="337" t="s">
        <v>170</v>
      </c>
      <c r="CD4330" s="338">
        <v>12</v>
      </c>
      <c r="CE4330" s="335">
        <v>45200</v>
      </c>
      <c r="CF4330" s="337">
        <v>0</v>
      </c>
      <c r="CG4330" s="337" t="s">
        <v>90</v>
      </c>
      <c r="CH4330" s="337">
        <v>0</v>
      </c>
      <c r="CI4330" s="337" t="s">
        <v>80</v>
      </c>
      <c r="CJ4330" s="337"/>
      <c r="CK4330" s="337"/>
      <c r="CL4330" s="337"/>
      <c r="CM4330" s="337" t="s">
        <v>73</v>
      </c>
      <c r="CN4330" s="337">
        <v>3</v>
      </c>
    </row>
    <row r="4331" spans="4:92">
      <c r="D4331" s="273" t="s">
        <v>64</v>
      </c>
      <c r="E4331" s="273" t="s">
        <v>287</v>
      </c>
      <c r="F4331" s="273" t="s">
        <v>288</v>
      </c>
      <c r="G4331" s="273" t="s">
        <v>1062</v>
      </c>
      <c r="H4331" s="274">
        <v>45170</v>
      </c>
      <c r="I4331" s="273">
        <v>13923</v>
      </c>
      <c r="J4331" s="273">
        <v>858</v>
      </c>
      <c r="K4331" s="273">
        <v>5406</v>
      </c>
      <c r="L4331" s="273" t="s">
        <v>66</v>
      </c>
      <c r="M4331" s="273">
        <v>761.79674999999997</v>
      </c>
      <c r="N4331" s="273" t="s">
        <v>115</v>
      </c>
      <c r="W4331" s="273">
        <v>240522</v>
      </c>
      <c r="X4331" s="273" t="s">
        <v>64</v>
      </c>
      <c r="Y4331" s="273" t="s">
        <v>63</v>
      </c>
      <c r="Z4331" s="273" t="s">
        <v>252</v>
      </c>
      <c r="AA4331" s="273" t="s">
        <v>257</v>
      </c>
      <c r="AB4331" s="274">
        <v>44927</v>
      </c>
      <c r="AC4331" s="273">
        <v>11950</v>
      </c>
      <c r="AD4331" s="273">
        <v>22</v>
      </c>
      <c r="AE4331" s="273">
        <v>1.34</v>
      </c>
      <c r="AF4331" s="273" t="s">
        <v>90</v>
      </c>
      <c r="AG4331" s="273" t="s">
        <v>879</v>
      </c>
      <c r="AH4331" s="273" t="s">
        <v>880</v>
      </c>
      <c r="AI4331" s="273" t="s">
        <v>123</v>
      </c>
      <c r="AJ4331" s="273" t="s">
        <v>200</v>
      </c>
      <c r="AK4331" s="273">
        <v>162701</v>
      </c>
      <c r="BV4331" s="279" t="s">
        <v>83</v>
      </c>
      <c r="BW4331" s="280" t="s">
        <v>63</v>
      </c>
      <c r="BX4331" s="280" t="s">
        <v>172</v>
      </c>
      <c r="BY4331" s="280" t="s">
        <v>211</v>
      </c>
      <c r="BZ4331" s="280" t="s">
        <v>138</v>
      </c>
      <c r="CA4331" s="280" t="s">
        <v>139</v>
      </c>
      <c r="CB4331" s="280" t="s">
        <v>140</v>
      </c>
      <c r="CC4331" s="280" t="s">
        <v>141</v>
      </c>
      <c r="CD4331" s="281">
        <v>9</v>
      </c>
      <c r="CE4331" s="277">
        <v>44958</v>
      </c>
      <c r="CF4331" s="280">
        <v>0</v>
      </c>
      <c r="CG4331" s="280" t="s">
        <v>90</v>
      </c>
      <c r="CH4331" s="280">
        <v>0</v>
      </c>
      <c r="CI4331" s="280" t="s">
        <v>80</v>
      </c>
      <c r="CJ4331" s="280"/>
      <c r="CK4331" s="280"/>
      <c r="CL4331" s="280"/>
      <c r="CM4331" s="280" t="s">
        <v>73</v>
      </c>
      <c r="CN4331" s="280">
        <v>3</v>
      </c>
    </row>
    <row r="4332" spans="4:92">
      <c r="D4332" s="273" t="s">
        <v>64</v>
      </c>
      <c r="E4332" s="273" t="s">
        <v>287</v>
      </c>
      <c r="F4332" s="273" t="s">
        <v>325</v>
      </c>
      <c r="G4332" s="273" t="s">
        <v>469</v>
      </c>
      <c r="H4332" s="274">
        <v>45078</v>
      </c>
      <c r="I4332" s="273">
        <v>12502</v>
      </c>
      <c r="J4332" s="273">
        <v>68</v>
      </c>
      <c r="K4332" s="273">
        <v>0</v>
      </c>
      <c r="L4332" s="273" t="s">
        <v>66</v>
      </c>
      <c r="N4332" s="273" t="s">
        <v>107</v>
      </c>
      <c r="W4332" s="273">
        <v>256984</v>
      </c>
      <c r="X4332" s="273" t="s">
        <v>64</v>
      </c>
      <c r="Y4332" s="273" t="s">
        <v>63</v>
      </c>
      <c r="Z4332" s="273" t="s">
        <v>252</v>
      </c>
      <c r="AA4332" s="273" t="s">
        <v>257</v>
      </c>
      <c r="AB4332" s="274">
        <v>44927</v>
      </c>
      <c r="AC4332" s="273">
        <v>11950</v>
      </c>
      <c r="AD4332" s="273">
        <v>22</v>
      </c>
      <c r="AE4332" s="273">
        <v>0.55000000000000004</v>
      </c>
      <c r="AF4332" s="273" t="s">
        <v>90</v>
      </c>
      <c r="AG4332" s="273" t="s">
        <v>910</v>
      </c>
      <c r="AH4332" s="273" t="s">
        <v>911</v>
      </c>
      <c r="AI4332" s="273" t="s">
        <v>199</v>
      </c>
      <c r="AJ4332" s="273" t="s">
        <v>200</v>
      </c>
      <c r="AK4332" s="273">
        <v>162859</v>
      </c>
      <c r="BV4332" s="336" t="s">
        <v>83</v>
      </c>
      <c r="BW4332" s="337" t="s">
        <v>63</v>
      </c>
      <c r="BX4332" s="337" t="s">
        <v>172</v>
      </c>
      <c r="BY4332" s="337" t="s">
        <v>211</v>
      </c>
      <c r="BZ4332" s="337" t="s">
        <v>126</v>
      </c>
      <c r="CA4332" s="337" t="s">
        <v>127</v>
      </c>
      <c r="CB4332" s="337" t="s">
        <v>133</v>
      </c>
      <c r="CC4332" s="337" t="s">
        <v>134</v>
      </c>
      <c r="CD4332" s="338">
        <v>7</v>
      </c>
      <c r="CE4332" s="335">
        <v>44958</v>
      </c>
      <c r="CF4332" s="337"/>
      <c r="CG4332" s="337"/>
      <c r="CH4332" s="337"/>
      <c r="CI4332" s="337" t="s">
        <v>104</v>
      </c>
      <c r="CJ4332" s="337"/>
      <c r="CK4332" s="337"/>
      <c r="CL4332" s="337"/>
      <c r="CM4332" s="337" t="s">
        <v>73</v>
      </c>
      <c r="CN4332" s="337">
        <v>3</v>
      </c>
    </row>
    <row r="4333" spans="4:92">
      <c r="D4333" s="273" t="s">
        <v>64</v>
      </c>
      <c r="E4333" s="273" t="s">
        <v>287</v>
      </c>
      <c r="F4333" s="273" t="s">
        <v>325</v>
      </c>
      <c r="G4333" s="273" t="s">
        <v>469</v>
      </c>
      <c r="H4333" s="274">
        <v>45108</v>
      </c>
      <c r="I4333" s="273">
        <v>12771</v>
      </c>
      <c r="J4333" s="273">
        <v>68</v>
      </c>
      <c r="K4333" s="273">
        <v>106444</v>
      </c>
      <c r="L4333" s="273" t="s">
        <v>66</v>
      </c>
      <c r="M4333" s="273">
        <v>24785.946911999999</v>
      </c>
      <c r="N4333" s="273" t="s">
        <v>964</v>
      </c>
      <c r="P4333" s="273" t="s">
        <v>68</v>
      </c>
      <c r="Q4333" s="273" t="s">
        <v>1496</v>
      </c>
      <c r="R4333" s="273" t="s">
        <v>70</v>
      </c>
      <c r="S4333" s="273" t="s">
        <v>2015</v>
      </c>
      <c r="T4333" s="273" t="s">
        <v>2016</v>
      </c>
      <c r="U4333" s="273" t="s">
        <v>2017</v>
      </c>
      <c r="V4333" s="273" t="s">
        <v>122</v>
      </c>
      <c r="W4333" s="273">
        <v>257014</v>
      </c>
      <c r="X4333" s="273" t="s">
        <v>64</v>
      </c>
      <c r="Y4333" s="273" t="s">
        <v>63</v>
      </c>
      <c r="Z4333" s="273" t="s">
        <v>252</v>
      </c>
      <c r="AA4333" s="273" t="s">
        <v>257</v>
      </c>
      <c r="AB4333" s="274">
        <v>44927</v>
      </c>
      <c r="AC4333" s="273">
        <v>11950</v>
      </c>
      <c r="AD4333" s="273">
        <v>22</v>
      </c>
      <c r="AE4333" s="273">
        <v>0.72</v>
      </c>
      <c r="AF4333" s="273" t="s">
        <v>90</v>
      </c>
      <c r="AG4333" s="273" t="s">
        <v>910</v>
      </c>
      <c r="AH4333" s="273" t="s">
        <v>914</v>
      </c>
      <c r="AI4333" s="273" t="s">
        <v>123</v>
      </c>
      <c r="AJ4333" s="273" t="s">
        <v>214</v>
      </c>
      <c r="AK4333" s="273">
        <v>162920</v>
      </c>
      <c r="BV4333" s="279" t="s">
        <v>83</v>
      </c>
      <c r="BW4333" s="280" t="s">
        <v>63</v>
      </c>
      <c r="BX4333" s="280" t="s">
        <v>172</v>
      </c>
      <c r="BY4333" s="280" t="s">
        <v>211</v>
      </c>
      <c r="BZ4333" s="280" t="s">
        <v>167</v>
      </c>
      <c r="CA4333" s="280" t="s">
        <v>168</v>
      </c>
      <c r="CB4333" s="280" t="s">
        <v>169</v>
      </c>
      <c r="CC4333" s="280" t="s">
        <v>170</v>
      </c>
      <c r="CD4333" s="281">
        <v>12</v>
      </c>
      <c r="CE4333" s="277">
        <v>44958</v>
      </c>
      <c r="CF4333" s="280">
        <v>0</v>
      </c>
      <c r="CG4333" s="280" t="s">
        <v>90</v>
      </c>
      <c r="CH4333" s="280">
        <v>0</v>
      </c>
      <c r="CI4333" s="280" t="s">
        <v>80</v>
      </c>
      <c r="CJ4333" s="280"/>
      <c r="CK4333" s="280"/>
      <c r="CL4333" s="280"/>
      <c r="CM4333" s="280" t="s">
        <v>73</v>
      </c>
      <c r="CN4333" s="280">
        <v>3</v>
      </c>
    </row>
    <row r="4334" spans="4:92">
      <c r="D4334" s="273" t="s">
        <v>64</v>
      </c>
      <c r="E4334" s="273" t="s">
        <v>287</v>
      </c>
      <c r="F4334" s="273" t="s">
        <v>325</v>
      </c>
      <c r="G4334" s="273" t="s">
        <v>469</v>
      </c>
      <c r="H4334" s="274">
        <v>45108</v>
      </c>
      <c r="I4334" s="273">
        <v>12771</v>
      </c>
      <c r="J4334" s="273">
        <v>68</v>
      </c>
      <c r="K4334" s="273">
        <v>0</v>
      </c>
      <c r="L4334" s="273" t="s">
        <v>66</v>
      </c>
      <c r="M4334" s="273">
        <v>0</v>
      </c>
      <c r="N4334" s="273" t="s">
        <v>115</v>
      </c>
      <c r="W4334" s="273">
        <v>257012</v>
      </c>
      <c r="X4334" s="273" t="s">
        <v>64</v>
      </c>
      <c r="Y4334" s="273" t="s">
        <v>63</v>
      </c>
      <c r="Z4334" s="273" t="s">
        <v>252</v>
      </c>
      <c r="AA4334" s="273" t="s">
        <v>257</v>
      </c>
      <c r="AB4334" s="274">
        <v>44927</v>
      </c>
      <c r="AC4334" s="273">
        <v>11950</v>
      </c>
      <c r="AD4334" s="273">
        <v>22</v>
      </c>
      <c r="AE4334" s="273">
        <v>2.4700000000000002</v>
      </c>
      <c r="AF4334" s="273" t="s">
        <v>90</v>
      </c>
      <c r="AG4334" s="273" t="s">
        <v>2018</v>
      </c>
      <c r="AH4334" s="273" t="s">
        <v>1959</v>
      </c>
      <c r="AI4334" s="273" t="s">
        <v>123</v>
      </c>
      <c r="AJ4334" s="273" t="s">
        <v>1185</v>
      </c>
      <c r="AK4334" s="273">
        <v>163186</v>
      </c>
      <c r="BV4334" s="336" t="s">
        <v>83</v>
      </c>
      <c r="BW4334" s="337" t="s">
        <v>63</v>
      </c>
      <c r="BX4334" s="337" t="s">
        <v>172</v>
      </c>
      <c r="BY4334" s="337" t="s">
        <v>211</v>
      </c>
      <c r="BZ4334" s="337" t="s">
        <v>151</v>
      </c>
      <c r="CA4334" s="337" t="s">
        <v>152</v>
      </c>
      <c r="CB4334" s="337" t="s">
        <v>153</v>
      </c>
      <c r="CC4334" s="337" t="s">
        <v>154</v>
      </c>
      <c r="CD4334" s="338">
        <v>10</v>
      </c>
      <c r="CE4334" s="335">
        <v>44958</v>
      </c>
      <c r="CF4334" s="337">
        <v>54</v>
      </c>
      <c r="CG4334" s="337" t="s">
        <v>90</v>
      </c>
      <c r="CH4334" s="337">
        <v>54</v>
      </c>
      <c r="CI4334" s="337" t="s">
        <v>80</v>
      </c>
      <c r="CJ4334" s="337"/>
      <c r="CK4334" s="337"/>
      <c r="CL4334" s="337"/>
      <c r="CM4334" s="337" t="s">
        <v>73</v>
      </c>
      <c r="CN4334" s="337">
        <v>3</v>
      </c>
    </row>
    <row r="4335" spans="4:92">
      <c r="D4335" s="273" t="s">
        <v>64</v>
      </c>
      <c r="E4335" s="273" t="s">
        <v>287</v>
      </c>
      <c r="F4335" s="273" t="s">
        <v>325</v>
      </c>
      <c r="G4335" s="273" t="s">
        <v>469</v>
      </c>
      <c r="H4335" s="274">
        <v>45108</v>
      </c>
      <c r="I4335" s="273">
        <v>12771</v>
      </c>
      <c r="J4335" s="273">
        <v>68</v>
      </c>
      <c r="K4335" s="273">
        <v>0</v>
      </c>
      <c r="L4335" s="273" t="s">
        <v>66</v>
      </c>
      <c r="N4335" s="273" t="s">
        <v>107</v>
      </c>
      <c r="W4335" s="273">
        <v>257013</v>
      </c>
      <c r="X4335" s="273" t="s">
        <v>64</v>
      </c>
      <c r="Y4335" s="273" t="s">
        <v>63</v>
      </c>
      <c r="Z4335" s="273" t="s">
        <v>252</v>
      </c>
      <c r="AA4335" s="273" t="s">
        <v>257</v>
      </c>
      <c r="AB4335" s="274">
        <v>44927</v>
      </c>
      <c r="AC4335" s="273">
        <v>11950</v>
      </c>
      <c r="AD4335" s="273">
        <v>22</v>
      </c>
      <c r="AE4335" s="273">
        <v>0.68</v>
      </c>
      <c r="AF4335" s="273" t="s">
        <v>90</v>
      </c>
      <c r="AG4335" s="273" t="s">
        <v>898</v>
      </c>
      <c r="AH4335" s="273" t="s">
        <v>899</v>
      </c>
      <c r="AI4335" s="273" t="s">
        <v>199</v>
      </c>
      <c r="AJ4335" s="273" t="s">
        <v>214</v>
      </c>
      <c r="AK4335" s="273">
        <v>163192</v>
      </c>
      <c r="BV4335" s="279" t="s">
        <v>83</v>
      </c>
      <c r="BW4335" s="280" t="s">
        <v>63</v>
      </c>
      <c r="BX4335" s="280" t="s">
        <v>172</v>
      </c>
      <c r="BY4335" s="280" t="s">
        <v>211</v>
      </c>
      <c r="BZ4335" s="280" t="s">
        <v>151</v>
      </c>
      <c r="CA4335" s="280" t="s">
        <v>152</v>
      </c>
      <c r="CB4335" s="280" t="s">
        <v>161</v>
      </c>
      <c r="CC4335" s="280" t="s">
        <v>162</v>
      </c>
      <c r="CD4335" s="281">
        <v>11</v>
      </c>
      <c r="CE4335" s="277">
        <v>44958</v>
      </c>
      <c r="CF4335" s="280">
        <v>43.2</v>
      </c>
      <c r="CG4335" s="280" t="s">
        <v>90</v>
      </c>
      <c r="CH4335" s="280">
        <v>43.2</v>
      </c>
      <c r="CI4335" s="280" t="s">
        <v>80</v>
      </c>
      <c r="CJ4335" s="280"/>
      <c r="CK4335" s="280"/>
      <c r="CL4335" s="280"/>
      <c r="CM4335" s="280" t="s">
        <v>73</v>
      </c>
      <c r="CN4335" s="280">
        <v>3</v>
      </c>
    </row>
    <row r="4336" spans="4:92">
      <c r="D4336" s="273" t="s">
        <v>64</v>
      </c>
      <c r="E4336" s="273" t="s">
        <v>287</v>
      </c>
      <c r="F4336" s="273" t="s">
        <v>325</v>
      </c>
      <c r="G4336" s="273" t="s">
        <v>469</v>
      </c>
      <c r="H4336" s="274">
        <v>45139</v>
      </c>
      <c r="I4336" s="273">
        <v>13446</v>
      </c>
      <c r="J4336" s="273">
        <v>68</v>
      </c>
      <c r="K4336" s="273">
        <v>130653</v>
      </c>
      <c r="L4336" s="273" t="s">
        <v>66</v>
      </c>
      <c r="M4336" s="273">
        <v>27698.002888499999</v>
      </c>
      <c r="N4336" s="273" t="s">
        <v>964</v>
      </c>
      <c r="P4336" s="273" t="s">
        <v>68</v>
      </c>
      <c r="Q4336" s="273" t="s">
        <v>1496</v>
      </c>
      <c r="R4336" s="273" t="s">
        <v>70</v>
      </c>
      <c r="S4336" s="273" t="s">
        <v>2015</v>
      </c>
      <c r="T4336" s="273" t="s">
        <v>2016</v>
      </c>
      <c r="U4336" s="273" t="s">
        <v>2017</v>
      </c>
      <c r="V4336" s="273" t="s">
        <v>122</v>
      </c>
      <c r="W4336" s="273">
        <v>257043</v>
      </c>
      <c r="X4336" s="273" t="s">
        <v>64</v>
      </c>
      <c r="Y4336" s="273" t="s">
        <v>63</v>
      </c>
      <c r="Z4336" s="273" t="s">
        <v>252</v>
      </c>
      <c r="AA4336" s="273" t="s">
        <v>257</v>
      </c>
      <c r="AB4336" s="274">
        <v>44927</v>
      </c>
      <c r="AC4336" s="273">
        <v>11950</v>
      </c>
      <c r="AD4336" s="273">
        <v>22</v>
      </c>
      <c r="AE4336" s="273">
        <v>0.2</v>
      </c>
      <c r="AF4336" s="273" t="s">
        <v>90</v>
      </c>
      <c r="AG4336" s="273" t="s">
        <v>923</v>
      </c>
      <c r="AH4336" s="273" t="s">
        <v>924</v>
      </c>
      <c r="AI4336" s="273" t="s">
        <v>199</v>
      </c>
      <c r="AJ4336" s="273" t="s">
        <v>214</v>
      </c>
      <c r="AK4336" s="273">
        <v>163198</v>
      </c>
      <c r="BV4336" s="336" t="s">
        <v>83</v>
      </c>
      <c r="BW4336" s="337" t="s">
        <v>63</v>
      </c>
      <c r="BX4336" s="337" t="s">
        <v>172</v>
      </c>
      <c r="BY4336" s="337" t="s">
        <v>211</v>
      </c>
      <c r="BZ4336" s="337" t="s">
        <v>167</v>
      </c>
      <c r="CA4336" s="337" t="s">
        <v>168</v>
      </c>
      <c r="CB4336" s="337" t="s">
        <v>353</v>
      </c>
      <c r="CC4336" s="337" t="s">
        <v>354</v>
      </c>
      <c r="CD4336" s="338">
        <v>13</v>
      </c>
      <c r="CE4336" s="335">
        <v>44958</v>
      </c>
      <c r="CF4336" s="337">
        <v>136.78</v>
      </c>
      <c r="CG4336" s="337" t="s">
        <v>90</v>
      </c>
      <c r="CH4336" s="337">
        <v>136.78</v>
      </c>
      <c r="CI4336" s="337" t="s">
        <v>80</v>
      </c>
      <c r="CJ4336" s="337"/>
      <c r="CK4336" s="337"/>
      <c r="CL4336" s="337"/>
      <c r="CM4336" s="337" t="s">
        <v>73</v>
      </c>
      <c r="CN4336" s="337">
        <v>3</v>
      </c>
    </row>
    <row r="4337" spans="4:92">
      <c r="D4337" s="273" t="s">
        <v>64</v>
      </c>
      <c r="E4337" s="273" t="s">
        <v>287</v>
      </c>
      <c r="F4337" s="273" t="s">
        <v>325</v>
      </c>
      <c r="G4337" s="273" t="s">
        <v>469</v>
      </c>
      <c r="H4337" s="274">
        <v>45139</v>
      </c>
      <c r="I4337" s="273">
        <v>13446</v>
      </c>
      <c r="J4337" s="273">
        <v>68</v>
      </c>
      <c r="K4337" s="273">
        <v>0</v>
      </c>
      <c r="L4337" s="273" t="s">
        <v>66</v>
      </c>
      <c r="M4337" s="273">
        <v>0</v>
      </c>
      <c r="N4337" s="273" t="s">
        <v>115</v>
      </c>
      <c r="W4337" s="273">
        <v>257041</v>
      </c>
      <c r="X4337" s="273" t="s">
        <v>64</v>
      </c>
      <c r="Y4337" s="273" t="s">
        <v>63</v>
      </c>
      <c r="Z4337" s="273" t="s">
        <v>252</v>
      </c>
      <c r="AA4337" s="273" t="s">
        <v>257</v>
      </c>
      <c r="AB4337" s="274">
        <v>44927</v>
      </c>
      <c r="AC4337" s="273">
        <v>11950</v>
      </c>
      <c r="AD4337" s="273">
        <v>22</v>
      </c>
      <c r="AE4337" s="273">
        <v>8.01</v>
      </c>
      <c r="AF4337" s="273" t="s">
        <v>90</v>
      </c>
      <c r="AG4337" s="273" t="s">
        <v>1692</v>
      </c>
      <c r="AH4337" s="273" t="s">
        <v>1693</v>
      </c>
      <c r="AI4337" s="273" t="s">
        <v>123</v>
      </c>
      <c r="AJ4337" s="273" t="s">
        <v>200</v>
      </c>
      <c r="AK4337" s="273">
        <v>163204</v>
      </c>
      <c r="BV4337" s="279" t="s">
        <v>83</v>
      </c>
      <c r="BW4337" s="280" t="s">
        <v>63</v>
      </c>
      <c r="BX4337" s="280" t="s">
        <v>172</v>
      </c>
      <c r="BY4337" s="280" t="s">
        <v>211</v>
      </c>
      <c r="BZ4337" s="280" t="s">
        <v>167</v>
      </c>
      <c r="CA4337" s="280" t="s">
        <v>168</v>
      </c>
      <c r="CB4337" s="280" t="s">
        <v>313</v>
      </c>
      <c r="CC4337" s="280" t="s">
        <v>314</v>
      </c>
      <c r="CD4337" s="281">
        <v>14</v>
      </c>
      <c r="CE4337" s="277">
        <v>44958</v>
      </c>
      <c r="CF4337" s="280">
        <v>0</v>
      </c>
      <c r="CG4337" s="280" t="s">
        <v>90</v>
      </c>
      <c r="CH4337" s="280">
        <v>0</v>
      </c>
      <c r="CI4337" s="280" t="s">
        <v>80</v>
      </c>
      <c r="CJ4337" s="280"/>
      <c r="CK4337" s="280"/>
      <c r="CL4337" s="280"/>
      <c r="CM4337" s="280" t="s">
        <v>73</v>
      </c>
      <c r="CN4337" s="280">
        <v>3</v>
      </c>
    </row>
    <row r="4338" spans="4:92">
      <c r="D4338" s="273" t="s">
        <v>64</v>
      </c>
      <c r="E4338" s="273" t="s">
        <v>287</v>
      </c>
      <c r="F4338" s="273" t="s">
        <v>325</v>
      </c>
      <c r="G4338" s="273" t="s">
        <v>469</v>
      </c>
      <c r="H4338" s="274">
        <v>45139</v>
      </c>
      <c r="I4338" s="273">
        <v>13446</v>
      </c>
      <c r="J4338" s="273">
        <v>68</v>
      </c>
      <c r="K4338" s="273">
        <v>0</v>
      </c>
      <c r="L4338" s="273" t="s">
        <v>66</v>
      </c>
      <c r="N4338" s="273" t="s">
        <v>107</v>
      </c>
      <c r="W4338" s="273">
        <v>257042</v>
      </c>
      <c r="X4338" s="273" t="s">
        <v>64</v>
      </c>
      <c r="Y4338" s="273" t="s">
        <v>63</v>
      </c>
      <c r="Z4338" s="273" t="s">
        <v>252</v>
      </c>
      <c r="AA4338" s="273" t="s">
        <v>257</v>
      </c>
      <c r="AB4338" s="274">
        <v>44927</v>
      </c>
      <c r="AC4338" s="273">
        <v>11950</v>
      </c>
      <c r="AD4338" s="273">
        <v>22</v>
      </c>
      <c r="AE4338" s="273">
        <v>2.0699999999999998</v>
      </c>
      <c r="AF4338" s="273" t="s">
        <v>90</v>
      </c>
      <c r="AG4338" s="273" t="s">
        <v>1690</v>
      </c>
      <c r="AH4338" s="273" t="s">
        <v>904</v>
      </c>
      <c r="AI4338" s="273" t="s">
        <v>199</v>
      </c>
      <c r="AJ4338" s="273" t="s">
        <v>200</v>
      </c>
      <c r="AK4338" s="273">
        <v>163210</v>
      </c>
      <c r="BV4338" s="336" t="s">
        <v>83</v>
      </c>
      <c r="BW4338" s="337" t="s">
        <v>63</v>
      </c>
      <c r="BX4338" s="337" t="s">
        <v>172</v>
      </c>
      <c r="BY4338" s="337" t="s">
        <v>211</v>
      </c>
      <c r="BZ4338" s="337" t="s">
        <v>167</v>
      </c>
      <c r="CA4338" s="337" t="s">
        <v>168</v>
      </c>
      <c r="CB4338" s="337" t="s">
        <v>319</v>
      </c>
      <c r="CC4338" s="337" t="s">
        <v>320</v>
      </c>
      <c r="CD4338" s="338">
        <v>15</v>
      </c>
      <c r="CE4338" s="335">
        <v>44958</v>
      </c>
      <c r="CF4338" s="337">
        <v>0</v>
      </c>
      <c r="CG4338" s="337" t="s">
        <v>90</v>
      </c>
      <c r="CH4338" s="337">
        <v>0</v>
      </c>
      <c r="CI4338" s="337" t="s">
        <v>80</v>
      </c>
      <c r="CJ4338" s="337"/>
      <c r="CK4338" s="337"/>
      <c r="CL4338" s="337"/>
      <c r="CM4338" s="337" t="s">
        <v>73</v>
      </c>
      <c r="CN4338" s="337">
        <v>3</v>
      </c>
    </row>
    <row r="4339" spans="4:92">
      <c r="D4339" s="273" t="s">
        <v>64</v>
      </c>
      <c r="E4339" s="273" t="s">
        <v>287</v>
      </c>
      <c r="F4339" s="273" t="s">
        <v>325</v>
      </c>
      <c r="G4339" s="273" t="s">
        <v>469</v>
      </c>
      <c r="H4339" s="274">
        <v>45170</v>
      </c>
      <c r="I4339" s="273">
        <v>13773</v>
      </c>
      <c r="J4339" s="273">
        <v>68</v>
      </c>
      <c r="K4339" s="273">
        <v>121084</v>
      </c>
      <c r="L4339" s="273" t="s">
        <v>66</v>
      </c>
      <c r="M4339" s="273">
        <v>26264.855438999999</v>
      </c>
      <c r="N4339" s="273" t="s">
        <v>964</v>
      </c>
      <c r="P4339" s="273" t="s">
        <v>68</v>
      </c>
      <c r="Q4339" s="273" t="s">
        <v>1496</v>
      </c>
      <c r="R4339" s="273" t="s">
        <v>70</v>
      </c>
      <c r="S4339" s="273" t="s">
        <v>2015</v>
      </c>
      <c r="T4339" s="273" t="s">
        <v>2016</v>
      </c>
      <c r="U4339" s="273" t="s">
        <v>73</v>
      </c>
      <c r="V4339" s="273" t="s">
        <v>2019</v>
      </c>
      <c r="W4339" s="273">
        <v>257072</v>
      </c>
      <c r="X4339" s="273" t="s">
        <v>64</v>
      </c>
      <c r="Y4339" s="273" t="s">
        <v>63</v>
      </c>
      <c r="Z4339" s="273" t="s">
        <v>252</v>
      </c>
      <c r="AA4339" s="273" t="s">
        <v>257</v>
      </c>
      <c r="AB4339" s="274">
        <v>44927</v>
      </c>
      <c r="AC4339" s="273">
        <v>11950</v>
      </c>
      <c r="AD4339" s="273">
        <v>22</v>
      </c>
      <c r="AE4339" s="273">
        <v>0.84499999999999997</v>
      </c>
      <c r="AF4339" s="273" t="s">
        <v>90</v>
      </c>
      <c r="AG4339" s="273" t="s">
        <v>887</v>
      </c>
      <c r="AH4339" s="273" t="s">
        <v>929</v>
      </c>
      <c r="AI4339" s="273" t="s">
        <v>123</v>
      </c>
      <c r="AJ4339" s="273" t="s">
        <v>200</v>
      </c>
      <c r="AK4339" s="273">
        <v>163347</v>
      </c>
      <c r="BV4339" s="279" t="s">
        <v>83</v>
      </c>
      <c r="BW4339" s="280" t="s">
        <v>63</v>
      </c>
      <c r="BX4339" s="280" t="s">
        <v>172</v>
      </c>
      <c r="BY4339" s="280" t="s">
        <v>211</v>
      </c>
      <c r="BZ4339" s="280" t="s">
        <v>86</v>
      </c>
      <c r="CA4339" s="280" t="s">
        <v>87</v>
      </c>
      <c r="CB4339" s="280" t="s">
        <v>179</v>
      </c>
      <c r="CC4339" s="280" t="s">
        <v>180</v>
      </c>
      <c r="CD4339" s="281">
        <v>1</v>
      </c>
      <c r="CE4339" s="277">
        <v>44958</v>
      </c>
      <c r="CF4339" s="280"/>
      <c r="CG4339" s="280" t="s">
        <v>181</v>
      </c>
      <c r="CH4339" s="280"/>
      <c r="CI4339" s="280" t="s">
        <v>181</v>
      </c>
      <c r="CJ4339" s="280" t="s">
        <v>687</v>
      </c>
      <c r="CK4339" s="280"/>
      <c r="CL4339" s="280"/>
      <c r="CM4339" s="280" t="s">
        <v>73</v>
      </c>
      <c r="CN4339" s="280">
        <v>3</v>
      </c>
    </row>
    <row r="4340" spans="4:92">
      <c r="D4340" s="273" t="s">
        <v>64</v>
      </c>
      <c r="E4340" s="273" t="s">
        <v>287</v>
      </c>
      <c r="F4340" s="273" t="s">
        <v>325</v>
      </c>
      <c r="G4340" s="273" t="s">
        <v>469</v>
      </c>
      <c r="H4340" s="274">
        <v>45170</v>
      </c>
      <c r="I4340" s="273">
        <v>13773</v>
      </c>
      <c r="J4340" s="273">
        <v>68</v>
      </c>
      <c r="K4340" s="273">
        <v>0</v>
      </c>
      <c r="L4340" s="273" t="s">
        <v>66</v>
      </c>
      <c r="M4340" s="273">
        <v>0</v>
      </c>
      <c r="N4340" s="273" t="s">
        <v>115</v>
      </c>
      <c r="W4340" s="273">
        <v>257070</v>
      </c>
      <c r="X4340" s="273" t="s">
        <v>64</v>
      </c>
      <c r="Y4340" s="273" t="s">
        <v>63</v>
      </c>
      <c r="Z4340" s="273" t="s">
        <v>252</v>
      </c>
      <c r="AA4340" s="273" t="s">
        <v>257</v>
      </c>
      <c r="AB4340" s="274">
        <v>45078</v>
      </c>
      <c r="AC4340" s="273">
        <v>12442</v>
      </c>
      <c r="AD4340" s="273">
        <v>22</v>
      </c>
      <c r="AE4340" s="273">
        <v>6.74</v>
      </c>
      <c r="AF4340" s="273" t="s">
        <v>90</v>
      </c>
      <c r="AG4340" s="273" t="s">
        <v>824</v>
      </c>
      <c r="AH4340" s="273" t="s">
        <v>1455</v>
      </c>
      <c r="AI4340" s="273" t="s">
        <v>199</v>
      </c>
      <c r="AJ4340" s="273" t="s">
        <v>200</v>
      </c>
      <c r="AK4340" s="273">
        <v>195563</v>
      </c>
      <c r="BV4340" s="336" t="s">
        <v>83</v>
      </c>
      <c r="BW4340" s="337" t="s">
        <v>63</v>
      </c>
      <c r="BX4340" s="337" t="s">
        <v>172</v>
      </c>
      <c r="BY4340" s="337" t="s">
        <v>211</v>
      </c>
      <c r="BZ4340" s="337" t="s">
        <v>138</v>
      </c>
      <c r="CA4340" s="337" t="s">
        <v>139</v>
      </c>
      <c r="CB4340" s="337" t="s">
        <v>190</v>
      </c>
      <c r="CC4340" s="337" t="s">
        <v>191</v>
      </c>
      <c r="CD4340" s="338">
        <v>8</v>
      </c>
      <c r="CE4340" s="335">
        <v>44958</v>
      </c>
      <c r="CF4340" s="337">
        <v>0</v>
      </c>
      <c r="CG4340" s="337" t="s">
        <v>90</v>
      </c>
      <c r="CH4340" s="337">
        <v>0</v>
      </c>
      <c r="CI4340" s="337" t="s">
        <v>80</v>
      </c>
      <c r="CJ4340" s="337"/>
      <c r="CK4340" s="337"/>
      <c r="CL4340" s="337"/>
      <c r="CM4340" s="337" t="s">
        <v>73</v>
      </c>
      <c r="CN4340" s="337">
        <v>3</v>
      </c>
    </row>
    <row r="4341" spans="4:92">
      <c r="D4341" s="273" t="s">
        <v>64</v>
      </c>
      <c r="E4341" s="273" t="s">
        <v>287</v>
      </c>
      <c r="F4341" s="273" t="s">
        <v>325</v>
      </c>
      <c r="G4341" s="273" t="s">
        <v>469</v>
      </c>
      <c r="H4341" s="274">
        <v>45170</v>
      </c>
      <c r="I4341" s="273">
        <v>13773</v>
      </c>
      <c r="J4341" s="273">
        <v>68</v>
      </c>
      <c r="K4341" s="273">
        <v>0</v>
      </c>
      <c r="L4341" s="273" t="s">
        <v>66</v>
      </c>
      <c r="N4341" s="273" t="s">
        <v>107</v>
      </c>
      <c r="W4341" s="273">
        <v>257071</v>
      </c>
      <c r="X4341" s="273" t="s">
        <v>64</v>
      </c>
      <c r="Y4341" s="273" t="s">
        <v>63</v>
      </c>
      <c r="Z4341" s="273" t="s">
        <v>252</v>
      </c>
      <c r="AA4341" s="273" t="s">
        <v>257</v>
      </c>
      <c r="AB4341" s="274">
        <v>45078</v>
      </c>
      <c r="AC4341" s="273">
        <v>12442</v>
      </c>
      <c r="AD4341" s="273">
        <v>22</v>
      </c>
      <c r="AE4341" s="273">
        <v>0.9</v>
      </c>
      <c r="AF4341" s="273" t="s">
        <v>90</v>
      </c>
      <c r="AG4341" s="273" t="s">
        <v>819</v>
      </c>
      <c r="AH4341" s="273" t="s">
        <v>820</v>
      </c>
      <c r="AI4341" s="273" t="s">
        <v>199</v>
      </c>
      <c r="AJ4341" s="273" t="s">
        <v>200</v>
      </c>
      <c r="AK4341" s="273">
        <v>196181</v>
      </c>
      <c r="BV4341" s="279" t="s">
        <v>83</v>
      </c>
      <c r="BW4341" s="280" t="s">
        <v>63</v>
      </c>
      <c r="BX4341" s="280" t="s">
        <v>157</v>
      </c>
      <c r="BY4341" s="280" t="s">
        <v>157</v>
      </c>
      <c r="BZ4341" s="280" t="s">
        <v>167</v>
      </c>
      <c r="CA4341" s="280" t="s">
        <v>168</v>
      </c>
      <c r="CB4341" s="280" t="s">
        <v>313</v>
      </c>
      <c r="CC4341" s="280" t="s">
        <v>314</v>
      </c>
      <c r="CD4341" s="281">
        <v>14</v>
      </c>
      <c r="CE4341" s="277">
        <v>45261</v>
      </c>
      <c r="CF4341" s="280">
        <v>0</v>
      </c>
      <c r="CG4341" s="280" t="s">
        <v>90</v>
      </c>
      <c r="CH4341" s="280">
        <v>0</v>
      </c>
      <c r="CI4341" s="280" t="s">
        <v>80</v>
      </c>
      <c r="CJ4341" s="280"/>
      <c r="CK4341" s="280"/>
      <c r="CL4341" s="280"/>
      <c r="CM4341" s="280" t="s">
        <v>73</v>
      </c>
      <c r="CN4341" s="280">
        <v>3</v>
      </c>
    </row>
    <row r="4342" spans="4:92">
      <c r="D4342" s="273" t="s">
        <v>64</v>
      </c>
      <c r="E4342" s="273" t="s">
        <v>287</v>
      </c>
      <c r="F4342" s="273" t="s">
        <v>325</v>
      </c>
      <c r="G4342" s="273" t="s">
        <v>469</v>
      </c>
      <c r="H4342" s="274">
        <v>45200</v>
      </c>
      <c r="I4342" s="273">
        <v>14108</v>
      </c>
      <c r="J4342" s="273">
        <v>68</v>
      </c>
      <c r="K4342" s="273">
        <v>153751</v>
      </c>
      <c r="L4342" s="273" t="s">
        <v>66</v>
      </c>
      <c r="M4342" s="273">
        <v>32807.133964499997</v>
      </c>
      <c r="N4342" s="273" t="s">
        <v>964</v>
      </c>
      <c r="P4342" s="273" t="s">
        <v>68</v>
      </c>
      <c r="Q4342" s="273" t="s">
        <v>1496</v>
      </c>
      <c r="R4342" s="273" t="s">
        <v>70</v>
      </c>
      <c r="S4342" s="273" t="s">
        <v>2015</v>
      </c>
      <c r="T4342" s="273" t="s">
        <v>2020</v>
      </c>
      <c r="U4342" s="273" t="s">
        <v>73</v>
      </c>
      <c r="V4342" s="273" t="s">
        <v>2019</v>
      </c>
      <c r="W4342" s="273">
        <v>257101</v>
      </c>
      <c r="X4342" s="273" t="s">
        <v>64</v>
      </c>
      <c r="Y4342" s="273" t="s">
        <v>63</v>
      </c>
      <c r="Z4342" s="273" t="s">
        <v>252</v>
      </c>
      <c r="AA4342" s="273" t="s">
        <v>257</v>
      </c>
      <c r="AB4342" s="274">
        <v>45078</v>
      </c>
      <c r="AC4342" s="273">
        <v>12442</v>
      </c>
      <c r="AD4342" s="273">
        <v>22</v>
      </c>
      <c r="AE4342" s="273">
        <v>1.7</v>
      </c>
      <c r="AF4342" s="273" t="s">
        <v>90</v>
      </c>
      <c r="AG4342" s="273" t="s">
        <v>879</v>
      </c>
      <c r="AH4342" s="273" t="s">
        <v>880</v>
      </c>
      <c r="AI4342" s="273" t="s">
        <v>123</v>
      </c>
      <c r="AJ4342" s="273" t="s">
        <v>214</v>
      </c>
      <c r="AK4342" s="273">
        <v>196187</v>
      </c>
      <c r="BV4342" s="336" t="s">
        <v>83</v>
      </c>
      <c r="BW4342" s="337" t="s">
        <v>63</v>
      </c>
      <c r="BX4342" s="337" t="s">
        <v>157</v>
      </c>
      <c r="BY4342" s="337" t="s">
        <v>157</v>
      </c>
      <c r="BZ4342" s="337" t="s">
        <v>167</v>
      </c>
      <c r="CA4342" s="337" t="s">
        <v>168</v>
      </c>
      <c r="CB4342" s="337" t="s">
        <v>319</v>
      </c>
      <c r="CC4342" s="337" t="s">
        <v>320</v>
      </c>
      <c r="CD4342" s="338">
        <v>15</v>
      </c>
      <c r="CE4342" s="335">
        <v>45261</v>
      </c>
      <c r="CF4342" s="337">
        <v>0</v>
      </c>
      <c r="CG4342" s="337" t="s">
        <v>90</v>
      </c>
      <c r="CH4342" s="337">
        <v>0</v>
      </c>
      <c r="CI4342" s="337" t="s">
        <v>80</v>
      </c>
      <c r="CJ4342" s="337"/>
      <c r="CK4342" s="337"/>
      <c r="CL4342" s="337"/>
      <c r="CM4342" s="337" t="s">
        <v>73</v>
      </c>
      <c r="CN4342" s="337">
        <v>3</v>
      </c>
    </row>
    <row r="4343" spans="4:92">
      <c r="D4343" s="273" t="s">
        <v>64</v>
      </c>
      <c r="E4343" s="273" t="s">
        <v>287</v>
      </c>
      <c r="F4343" s="273" t="s">
        <v>325</v>
      </c>
      <c r="G4343" s="273" t="s">
        <v>469</v>
      </c>
      <c r="H4343" s="274">
        <v>45200</v>
      </c>
      <c r="I4343" s="273">
        <v>14108</v>
      </c>
      <c r="J4343" s="273">
        <v>68</v>
      </c>
      <c r="K4343" s="273">
        <v>0</v>
      </c>
      <c r="L4343" s="273" t="s">
        <v>66</v>
      </c>
      <c r="M4343" s="273">
        <v>0</v>
      </c>
      <c r="N4343" s="273" t="s">
        <v>115</v>
      </c>
      <c r="W4343" s="273">
        <v>257099</v>
      </c>
      <c r="X4343" s="273" t="s">
        <v>64</v>
      </c>
      <c r="Y4343" s="273" t="s">
        <v>63</v>
      </c>
      <c r="Z4343" s="273" t="s">
        <v>252</v>
      </c>
      <c r="AA4343" s="273" t="s">
        <v>257</v>
      </c>
      <c r="AB4343" s="274">
        <v>45078</v>
      </c>
      <c r="AC4343" s="273">
        <v>12442</v>
      </c>
      <c r="AD4343" s="273">
        <v>22</v>
      </c>
      <c r="AE4343" s="273">
        <v>0.16</v>
      </c>
      <c r="AF4343" s="273" t="s">
        <v>90</v>
      </c>
      <c r="AG4343" s="273" t="s">
        <v>828</v>
      </c>
      <c r="AH4343" s="273" t="s">
        <v>1457</v>
      </c>
      <c r="AI4343" s="273" t="s">
        <v>199</v>
      </c>
      <c r="AJ4343" s="273" t="s">
        <v>214</v>
      </c>
      <c r="AK4343" s="273">
        <v>196193</v>
      </c>
      <c r="BV4343" s="279" t="s">
        <v>83</v>
      </c>
      <c r="BW4343" s="280" t="s">
        <v>63</v>
      </c>
      <c r="BX4343" s="280" t="s">
        <v>157</v>
      </c>
      <c r="BY4343" s="280" t="s">
        <v>157</v>
      </c>
      <c r="BZ4343" s="280" t="s">
        <v>86</v>
      </c>
      <c r="CA4343" s="280" t="s">
        <v>87</v>
      </c>
      <c r="CB4343" s="280" t="s">
        <v>179</v>
      </c>
      <c r="CC4343" s="280" t="s">
        <v>180</v>
      </c>
      <c r="CD4343" s="281">
        <v>1</v>
      </c>
      <c r="CE4343" s="277">
        <v>45261</v>
      </c>
      <c r="CF4343" s="280"/>
      <c r="CG4343" s="280" t="s">
        <v>181</v>
      </c>
      <c r="CH4343" s="280"/>
      <c r="CI4343" s="280" t="s">
        <v>181</v>
      </c>
      <c r="CJ4343" s="280" t="s">
        <v>531</v>
      </c>
      <c r="CK4343" s="280"/>
      <c r="CL4343" s="280"/>
      <c r="CM4343" s="280" t="s">
        <v>73</v>
      </c>
      <c r="CN4343" s="280">
        <v>3</v>
      </c>
    </row>
    <row r="4344" spans="4:92">
      <c r="D4344" s="273" t="s">
        <v>64</v>
      </c>
      <c r="E4344" s="273" t="s">
        <v>287</v>
      </c>
      <c r="F4344" s="273" t="s">
        <v>325</v>
      </c>
      <c r="G4344" s="273" t="s">
        <v>469</v>
      </c>
      <c r="H4344" s="274">
        <v>45200</v>
      </c>
      <c r="I4344" s="273">
        <v>14108</v>
      </c>
      <c r="J4344" s="273">
        <v>68</v>
      </c>
      <c r="K4344" s="273">
        <v>0</v>
      </c>
      <c r="L4344" s="273" t="s">
        <v>66</v>
      </c>
      <c r="N4344" s="273" t="s">
        <v>107</v>
      </c>
      <c r="W4344" s="273">
        <v>257100</v>
      </c>
      <c r="X4344" s="273" t="s">
        <v>64</v>
      </c>
      <c r="Y4344" s="273" t="s">
        <v>63</v>
      </c>
      <c r="Z4344" s="273" t="s">
        <v>252</v>
      </c>
      <c r="AA4344" s="273" t="s">
        <v>257</v>
      </c>
      <c r="AB4344" s="274">
        <v>45078</v>
      </c>
      <c r="AC4344" s="273">
        <v>12442</v>
      </c>
      <c r="AD4344" s="273">
        <v>22</v>
      </c>
      <c r="AE4344" s="273">
        <v>7.8</v>
      </c>
      <c r="AF4344" s="273" t="s">
        <v>90</v>
      </c>
      <c r="AG4344" s="273" t="s">
        <v>837</v>
      </c>
      <c r="AH4344" s="273" t="s">
        <v>1458</v>
      </c>
      <c r="AI4344" s="273" t="s">
        <v>199</v>
      </c>
      <c r="AJ4344" s="273" t="s">
        <v>200</v>
      </c>
      <c r="AK4344" s="273">
        <v>196199</v>
      </c>
      <c r="BV4344" s="336" t="s">
        <v>83</v>
      </c>
      <c r="BW4344" s="337" t="s">
        <v>63</v>
      </c>
      <c r="BX4344" s="337" t="s">
        <v>157</v>
      </c>
      <c r="BY4344" s="337" t="s">
        <v>157</v>
      </c>
      <c r="BZ4344" s="337" t="s">
        <v>138</v>
      </c>
      <c r="CA4344" s="337" t="s">
        <v>139</v>
      </c>
      <c r="CB4344" s="337" t="s">
        <v>190</v>
      </c>
      <c r="CC4344" s="337" t="s">
        <v>191</v>
      </c>
      <c r="CD4344" s="338">
        <v>8</v>
      </c>
      <c r="CE4344" s="335">
        <v>45261</v>
      </c>
      <c r="CF4344" s="337">
        <v>0</v>
      </c>
      <c r="CG4344" s="337" t="s">
        <v>90</v>
      </c>
      <c r="CH4344" s="337">
        <v>0</v>
      </c>
      <c r="CI4344" s="337" t="s">
        <v>80</v>
      </c>
      <c r="CJ4344" s="337"/>
      <c r="CK4344" s="337"/>
      <c r="CL4344" s="337"/>
      <c r="CM4344" s="337" t="s">
        <v>73</v>
      </c>
      <c r="CN4344" s="337">
        <v>3</v>
      </c>
    </row>
    <row r="4345" spans="4:92">
      <c r="D4345" s="273" t="s">
        <v>64</v>
      </c>
      <c r="E4345" s="273" t="s">
        <v>287</v>
      </c>
      <c r="F4345" s="273" t="s">
        <v>325</v>
      </c>
      <c r="G4345" s="273" t="s">
        <v>469</v>
      </c>
      <c r="H4345" s="274">
        <v>45231</v>
      </c>
      <c r="I4345" s="273">
        <v>14476</v>
      </c>
      <c r="J4345" s="273">
        <v>68</v>
      </c>
      <c r="K4345" s="273">
        <v>158424</v>
      </c>
      <c r="L4345" s="273" t="s">
        <v>66</v>
      </c>
      <c r="M4345" s="273">
        <v>35318.186524500001</v>
      </c>
      <c r="N4345" s="273" t="s">
        <v>964</v>
      </c>
      <c r="P4345" s="273" t="s">
        <v>68</v>
      </c>
      <c r="Q4345" s="273" t="s">
        <v>1496</v>
      </c>
      <c r="R4345" s="273" t="s">
        <v>70</v>
      </c>
      <c r="S4345" s="273" t="s">
        <v>2015</v>
      </c>
      <c r="T4345" s="273" t="s">
        <v>2021</v>
      </c>
      <c r="U4345" s="273" t="s">
        <v>73</v>
      </c>
      <c r="V4345" s="273" t="s">
        <v>2019</v>
      </c>
      <c r="W4345" s="273">
        <v>320734</v>
      </c>
      <c r="X4345" s="273" t="s">
        <v>64</v>
      </c>
      <c r="Y4345" s="273" t="s">
        <v>63</v>
      </c>
      <c r="Z4345" s="273" t="s">
        <v>252</v>
      </c>
      <c r="AA4345" s="273" t="s">
        <v>257</v>
      </c>
      <c r="AB4345" s="274">
        <v>45078</v>
      </c>
      <c r="AC4345" s="273">
        <v>12442</v>
      </c>
      <c r="AD4345" s="273">
        <v>22</v>
      </c>
      <c r="AE4345" s="273">
        <v>1.07</v>
      </c>
      <c r="AF4345" s="273" t="s">
        <v>90</v>
      </c>
      <c r="AG4345" s="273" t="s">
        <v>819</v>
      </c>
      <c r="AH4345" s="273" t="s">
        <v>841</v>
      </c>
      <c r="AI4345" s="273" t="s">
        <v>199</v>
      </c>
      <c r="AJ4345" s="273" t="s">
        <v>200</v>
      </c>
      <c r="AK4345" s="273">
        <v>196205</v>
      </c>
      <c r="BV4345" s="279" t="s">
        <v>83</v>
      </c>
      <c r="BW4345" s="280" t="s">
        <v>63</v>
      </c>
      <c r="BX4345" s="280" t="s">
        <v>157</v>
      </c>
      <c r="BY4345" s="280" t="s">
        <v>157</v>
      </c>
      <c r="BZ4345" s="280" t="s">
        <v>86</v>
      </c>
      <c r="CA4345" s="280" t="s">
        <v>87</v>
      </c>
      <c r="CB4345" s="280" t="s">
        <v>217</v>
      </c>
      <c r="CC4345" s="280" t="s">
        <v>218</v>
      </c>
      <c r="CD4345" s="281">
        <v>2</v>
      </c>
      <c r="CE4345" s="277">
        <v>45261</v>
      </c>
      <c r="CF4345" s="280"/>
      <c r="CG4345" s="280" t="s">
        <v>181</v>
      </c>
      <c r="CH4345" s="280"/>
      <c r="CI4345" s="280" t="s">
        <v>181</v>
      </c>
      <c r="CJ4345" s="280" t="s">
        <v>788</v>
      </c>
      <c r="CK4345" s="280"/>
      <c r="CL4345" s="280"/>
      <c r="CM4345" s="280" t="s">
        <v>73</v>
      </c>
      <c r="CN4345" s="280">
        <v>3</v>
      </c>
    </row>
    <row r="4346" spans="4:92">
      <c r="D4346" s="273" t="s">
        <v>64</v>
      </c>
      <c r="E4346" s="273" t="s">
        <v>287</v>
      </c>
      <c r="F4346" s="273" t="s">
        <v>325</v>
      </c>
      <c r="G4346" s="273" t="s">
        <v>469</v>
      </c>
      <c r="H4346" s="274">
        <v>45231</v>
      </c>
      <c r="I4346" s="273">
        <v>14476</v>
      </c>
      <c r="J4346" s="273">
        <v>68</v>
      </c>
      <c r="K4346" s="273">
        <v>0</v>
      </c>
      <c r="L4346" s="273" t="s">
        <v>66</v>
      </c>
      <c r="M4346" s="273">
        <v>0</v>
      </c>
      <c r="N4346" s="273" t="s">
        <v>115</v>
      </c>
      <c r="W4346" s="273">
        <v>320732</v>
      </c>
      <c r="X4346" s="273" t="s">
        <v>64</v>
      </c>
      <c r="Y4346" s="273" t="s">
        <v>63</v>
      </c>
      <c r="Z4346" s="273" t="s">
        <v>252</v>
      </c>
      <c r="AA4346" s="273" t="s">
        <v>257</v>
      </c>
      <c r="AB4346" s="274">
        <v>45078</v>
      </c>
      <c r="AC4346" s="273">
        <v>12442</v>
      </c>
      <c r="AD4346" s="273">
        <v>22</v>
      </c>
      <c r="AE4346" s="273">
        <v>0.52</v>
      </c>
      <c r="AF4346" s="273" t="s">
        <v>90</v>
      </c>
      <c r="AG4346" s="273" t="s">
        <v>867</v>
      </c>
      <c r="AH4346" s="273" t="s">
        <v>868</v>
      </c>
      <c r="AI4346" s="273" t="s">
        <v>199</v>
      </c>
      <c r="AJ4346" s="273" t="s">
        <v>214</v>
      </c>
      <c r="AK4346" s="273">
        <v>196215</v>
      </c>
      <c r="BV4346" s="336" t="s">
        <v>83</v>
      </c>
      <c r="BW4346" s="337" t="s">
        <v>63</v>
      </c>
      <c r="BX4346" s="337" t="s">
        <v>157</v>
      </c>
      <c r="BY4346" s="337" t="s">
        <v>157</v>
      </c>
      <c r="BZ4346" s="337" t="s">
        <v>204</v>
      </c>
      <c r="CA4346" s="337" t="s">
        <v>205</v>
      </c>
      <c r="CB4346" s="337" t="s">
        <v>206</v>
      </c>
      <c r="CC4346" s="337" t="s">
        <v>207</v>
      </c>
      <c r="CD4346" s="338">
        <v>0</v>
      </c>
      <c r="CE4346" s="335">
        <v>45261</v>
      </c>
      <c r="CF4346" s="337"/>
      <c r="CG4346" s="337" t="s">
        <v>181</v>
      </c>
      <c r="CH4346" s="337"/>
      <c r="CI4346" s="337" t="s">
        <v>208</v>
      </c>
      <c r="CJ4346" s="337" t="s">
        <v>209</v>
      </c>
      <c r="CK4346" s="337"/>
      <c r="CL4346" s="337"/>
      <c r="CM4346" s="337" t="s">
        <v>73</v>
      </c>
      <c r="CN4346" s="337">
        <v>3</v>
      </c>
    </row>
    <row r="4347" spans="4:92">
      <c r="D4347" s="273" t="s">
        <v>64</v>
      </c>
      <c r="E4347" s="273" t="s">
        <v>287</v>
      </c>
      <c r="F4347" s="273" t="s">
        <v>325</v>
      </c>
      <c r="G4347" s="273" t="s">
        <v>469</v>
      </c>
      <c r="H4347" s="274">
        <v>45231</v>
      </c>
      <c r="I4347" s="273">
        <v>14476</v>
      </c>
      <c r="J4347" s="273">
        <v>68</v>
      </c>
      <c r="K4347" s="273">
        <v>0</v>
      </c>
      <c r="L4347" s="273" t="s">
        <v>66</v>
      </c>
      <c r="N4347" s="273" t="s">
        <v>107</v>
      </c>
      <c r="W4347" s="273">
        <v>320733</v>
      </c>
      <c r="X4347" s="273" t="s">
        <v>64</v>
      </c>
      <c r="Y4347" s="273" t="s">
        <v>63</v>
      </c>
      <c r="Z4347" s="273" t="s">
        <v>252</v>
      </c>
      <c r="AA4347" s="273" t="s">
        <v>257</v>
      </c>
      <c r="AB4347" s="274">
        <v>45078</v>
      </c>
      <c r="AC4347" s="273">
        <v>12442</v>
      </c>
      <c r="AD4347" s="273">
        <v>22</v>
      </c>
      <c r="AE4347" s="273">
        <v>7.88</v>
      </c>
      <c r="AF4347" s="273" t="s">
        <v>90</v>
      </c>
      <c r="AG4347" s="273" t="s">
        <v>815</v>
      </c>
      <c r="AH4347" s="273" t="s">
        <v>230</v>
      </c>
      <c r="AI4347" s="273" t="s">
        <v>123</v>
      </c>
      <c r="AJ4347" s="273" t="s">
        <v>200</v>
      </c>
      <c r="AK4347" s="273">
        <v>196221</v>
      </c>
      <c r="BV4347" s="279" t="s">
        <v>83</v>
      </c>
      <c r="BW4347" s="280" t="s">
        <v>63</v>
      </c>
      <c r="BX4347" s="280" t="s">
        <v>157</v>
      </c>
      <c r="BY4347" s="280" t="s">
        <v>157</v>
      </c>
      <c r="BZ4347" s="280" t="s">
        <v>86</v>
      </c>
      <c r="CA4347" s="280" t="s">
        <v>87</v>
      </c>
      <c r="CB4347" s="280" t="s">
        <v>225</v>
      </c>
      <c r="CC4347" s="280" t="s">
        <v>226</v>
      </c>
      <c r="CD4347" s="281">
        <v>5</v>
      </c>
      <c r="CE4347" s="277">
        <v>45261</v>
      </c>
      <c r="CF4347" s="280">
        <v>0</v>
      </c>
      <c r="CG4347" s="280" t="s">
        <v>90</v>
      </c>
      <c r="CH4347" s="280">
        <v>0</v>
      </c>
      <c r="CI4347" s="280" t="s">
        <v>80</v>
      </c>
      <c r="CJ4347" s="280"/>
      <c r="CK4347" s="280"/>
      <c r="CL4347" s="280"/>
      <c r="CM4347" s="280" t="s">
        <v>73</v>
      </c>
      <c r="CN4347" s="280">
        <v>3</v>
      </c>
    </row>
    <row r="4348" spans="4:92">
      <c r="D4348" s="273" t="s">
        <v>64</v>
      </c>
      <c r="E4348" s="273" t="s">
        <v>287</v>
      </c>
      <c r="F4348" s="273" t="s">
        <v>325</v>
      </c>
      <c r="G4348" s="273" t="s">
        <v>469</v>
      </c>
      <c r="H4348" s="274">
        <v>45261</v>
      </c>
      <c r="I4348" s="273">
        <v>16942</v>
      </c>
      <c r="J4348" s="273">
        <v>68</v>
      </c>
      <c r="K4348" s="273">
        <v>138773</v>
      </c>
      <c r="L4348" s="273" t="s">
        <v>66</v>
      </c>
      <c r="M4348" s="273">
        <v>26043.092676</v>
      </c>
      <c r="N4348" s="273" t="s">
        <v>964</v>
      </c>
      <c r="P4348" s="273" t="s">
        <v>68</v>
      </c>
      <c r="Q4348" s="273" t="s">
        <v>1496</v>
      </c>
      <c r="R4348" s="273" t="s">
        <v>70</v>
      </c>
      <c r="S4348" s="273" t="s">
        <v>2015</v>
      </c>
      <c r="T4348" s="273" t="s">
        <v>2022</v>
      </c>
      <c r="U4348" s="273" t="s">
        <v>2023</v>
      </c>
      <c r="V4348" s="273" t="s">
        <v>2019</v>
      </c>
      <c r="W4348" s="273">
        <v>320788</v>
      </c>
      <c r="X4348" s="273" t="s">
        <v>64</v>
      </c>
      <c r="Y4348" s="273" t="s">
        <v>63</v>
      </c>
      <c r="Z4348" s="273" t="s">
        <v>252</v>
      </c>
      <c r="AA4348" s="273" t="s">
        <v>257</v>
      </c>
      <c r="AB4348" s="274">
        <v>45078</v>
      </c>
      <c r="AC4348" s="273">
        <v>12442</v>
      </c>
      <c r="AD4348" s="273">
        <v>22</v>
      </c>
      <c r="AE4348" s="273">
        <v>6.34</v>
      </c>
      <c r="AF4348" s="273" t="s">
        <v>90</v>
      </c>
      <c r="AG4348" s="273" t="s">
        <v>879</v>
      </c>
      <c r="AH4348" s="273" t="s">
        <v>880</v>
      </c>
      <c r="AI4348" s="273" t="s">
        <v>123</v>
      </c>
      <c r="AJ4348" s="273" t="s">
        <v>200</v>
      </c>
      <c r="AK4348" s="273">
        <v>196227</v>
      </c>
      <c r="BV4348" s="336" t="s">
        <v>83</v>
      </c>
      <c r="BW4348" s="337" t="s">
        <v>63</v>
      </c>
      <c r="BX4348" s="337" t="s">
        <v>157</v>
      </c>
      <c r="BY4348" s="337" t="s">
        <v>157</v>
      </c>
      <c r="BZ4348" s="337" t="s">
        <v>86</v>
      </c>
      <c r="CA4348" s="337" t="s">
        <v>87</v>
      </c>
      <c r="CB4348" s="337" t="s">
        <v>233</v>
      </c>
      <c r="CC4348" s="337" t="s">
        <v>234</v>
      </c>
      <c r="CD4348" s="338">
        <v>1</v>
      </c>
      <c r="CE4348" s="335">
        <v>45261</v>
      </c>
      <c r="CF4348" s="337"/>
      <c r="CG4348" s="337" t="s">
        <v>181</v>
      </c>
      <c r="CH4348" s="337"/>
      <c r="CI4348" s="337" t="s">
        <v>181</v>
      </c>
      <c r="CJ4348" s="337" t="s">
        <v>1465</v>
      </c>
      <c r="CK4348" s="337"/>
      <c r="CL4348" s="337"/>
      <c r="CM4348" s="337" t="s">
        <v>73</v>
      </c>
      <c r="CN4348" s="337">
        <v>3</v>
      </c>
    </row>
    <row r="4349" spans="4:92">
      <c r="D4349" s="273" t="s">
        <v>64</v>
      </c>
      <c r="E4349" s="273" t="s">
        <v>404</v>
      </c>
      <c r="F4349" s="273" t="s">
        <v>408</v>
      </c>
      <c r="G4349" s="273" t="s">
        <v>524</v>
      </c>
      <c r="H4349" s="274">
        <v>45139</v>
      </c>
      <c r="I4349" s="273">
        <v>13594</v>
      </c>
      <c r="J4349" s="273">
        <v>672</v>
      </c>
      <c r="K4349" s="273">
        <v>955</v>
      </c>
      <c r="L4349" s="273" t="s">
        <v>1202</v>
      </c>
      <c r="M4349" s="273">
        <v>1918.20345</v>
      </c>
      <c r="N4349" s="273" t="s">
        <v>1203</v>
      </c>
      <c r="P4349" s="273" t="s">
        <v>68</v>
      </c>
      <c r="Q4349" s="273" t="s">
        <v>1012</v>
      </c>
      <c r="R4349" s="273" t="s">
        <v>70</v>
      </c>
      <c r="S4349" s="273" t="s">
        <v>1205</v>
      </c>
      <c r="T4349" s="273" t="s">
        <v>1206</v>
      </c>
      <c r="U4349" s="273" t="s">
        <v>73</v>
      </c>
      <c r="V4349" s="273" t="s">
        <v>1293</v>
      </c>
      <c r="W4349" s="273">
        <v>258611</v>
      </c>
      <c r="X4349" s="273" t="s">
        <v>64</v>
      </c>
      <c r="Y4349" s="273" t="s">
        <v>63</v>
      </c>
      <c r="Z4349" s="273" t="s">
        <v>252</v>
      </c>
      <c r="AA4349" s="273" t="s">
        <v>257</v>
      </c>
      <c r="AB4349" s="274">
        <v>45078</v>
      </c>
      <c r="AC4349" s="273">
        <v>12442</v>
      </c>
      <c r="AD4349" s="273">
        <v>22</v>
      </c>
      <c r="AE4349" s="273">
        <v>1.1200000000000001</v>
      </c>
      <c r="AF4349" s="273" t="s">
        <v>90</v>
      </c>
      <c r="AG4349" s="273" t="s">
        <v>887</v>
      </c>
      <c r="AH4349" s="273" t="s">
        <v>940</v>
      </c>
      <c r="AI4349" s="273" t="s">
        <v>123</v>
      </c>
      <c r="AJ4349" s="273" t="s">
        <v>200</v>
      </c>
      <c r="AK4349" s="273">
        <v>196233</v>
      </c>
      <c r="BV4349" s="279" t="s">
        <v>64</v>
      </c>
      <c r="BW4349" s="280" t="s">
        <v>63</v>
      </c>
      <c r="BX4349" s="280" t="s">
        <v>165</v>
      </c>
      <c r="BY4349" s="280" t="s">
        <v>165</v>
      </c>
      <c r="BZ4349" s="280" t="s">
        <v>86</v>
      </c>
      <c r="CA4349" s="280" t="s">
        <v>87</v>
      </c>
      <c r="CB4349" s="280" t="s">
        <v>233</v>
      </c>
      <c r="CC4349" s="280" t="s">
        <v>234</v>
      </c>
      <c r="CD4349" s="281">
        <v>1</v>
      </c>
      <c r="CE4349" s="277">
        <v>44927</v>
      </c>
      <c r="CF4349" s="280"/>
      <c r="CG4349" s="280" t="s">
        <v>181</v>
      </c>
      <c r="CH4349" s="280"/>
      <c r="CI4349" s="280" t="s">
        <v>181</v>
      </c>
      <c r="CJ4349" s="280" t="s">
        <v>1007</v>
      </c>
      <c r="CK4349" s="280"/>
      <c r="CL4349" s="280"/>
      <c r="CM4349" s="280" t="s">
        <v>73</v>
      </c>
      <c r="CN4349" s="280">
        <v>3</v>
      </c>
    </row>
    <row r="4350" spans="4:92">
      <c r="D4350" s="273" t="s">
        <v>64</v>
      </c>
      <c r="E4350" s="273" t="s">
        <v>404</v>
      </c>
      <c r="F4350" s="273" t="s">
        <v>408</v>
      </c>
      <c r="G4350" s="273" t="s">
        <v>524</v>
      </c>
      <c r="H4350" s="274">
        <v>45139</v>
      </c>
      <c r="I4350" s="273">
        <v>13594</v>
      </c>
      <c r="J4350" s="273">
        <v>672</v>
      </c>
      <c r="K4350" s="273">
        <v>0</v>
      </c>
      <c r="L4350" s="273" t="s">
        <v>66</v>
      </c>
      <c r="N4350" s="273" t="s">
        <v>107</v>
      </c>
      <c r="W4350" s="273">
        <v>258610</v>
      </c>
      <c r="X4350" s="273" t="s">
        <v>64</v>
      </c>
      <c r="Y4350" s="273" t="s">
        <v>63</v>
      </c>
      <c r="Z4350" s="273" t="s">
        <v>252</v>
      </c>
      <c r="AA4350" s="273" t="s">
        <v>257</v>
      </c>
      <c r="AB4350" s="274">
        <v>45078</v>
      </c>
      <c r="AC4350" s="273">
        <v>12442</v>
      </c>
      <c r="AD4350" s="273">
        <v>22</v>
      </c>
      <c r="AE4350" s="273">
        <v>0.20200000000000001</v>
      </c>
      <c r="AF4350" s="273" t="s">
        <v>90</v>
      </c>
      <c r="AG4350" s="273" t="s">
        <v>884</v>
      </c>
      <c r="AH4350" s="273" t="s">
        <v>943</v>
      </c>
      <c r="AI4350" s="273" t="s">
        <v>123</v>
      </c>
      <c r="AJ4350" s="273" t="s">
        <v>200</v>
      </c>
      <c r="AK4350" s="273">
        <v>196239</v>
      </c>
      <c r="BV4350" s="336" t="s">
        <v>64</v>
      </c>
      <c r="BW4350" s="337" t="s">
        <v>63</v>
      </c>
      <c r="BX4350" s="337" t="s">
        <v>165</v>
      </c>
      <c r="BY4350" s="337" t="s">
        <v>165</v>
      </c>
      <c r="BZ4350" s="337" t="s">
        <v>86</v>
      </c>
      <c r="CA4350" s="337" t="s">
        <v>87</v>
      </c>
      <c r="CB4350" s="337" t="s">
        <v>225</v>
      </c>
      <c r="CC4350" s="337" t="s">
        <v>226</v>
      </c>
      <c r="CD4350" s="338">
        <v>5</v>
      </c>
      <c r="CE4350" s="335">
        <v>44927</v>
      </c>
      <c r="CF4350" s="337">
        <v>1291</v>
      </c>
      <c r="CG4350" s="337" t="s">
        <v>80</v>
      </c>
      <c r="CH4350" s="337">
        <v>1291</v>
      </c>
      <c r="CI4350" s="337" t="s">
        <v>80</v>
      </c>
      <c r="CJ4350" s="337"/>
      <c r="CK4350" s="337"/>
      <c r="CL4350" s="337" t="s">
        <v>1406</v>
      </c>
      <c r="CM4350" s="337" t="s">
        <v>73</v>
      </c>
      <c r="CN4350" s="337">
        <v>3</v>
      </c>
    </row>
    <row r="4351" spans="4:92">
      <c r="D4351" s="273" t="s">
        <v>64</v>
      </c>
      <c r="E4351" s="273" t="s">
        <v>404</v>
      </c>
      <c r="F4351" s="273" t="s">
        <v>408</v>
      </c>
      <c r="G4351" s="273" t="s">
        <v>524</v>
      </c>
      <c r="H4351" s="274">
        <v>45139</v>
      </c>
      <c r="I4351" s="273">
        <v>13594</v>
      </c>
      <c r="J4351" s="273">
        <v>672</v>
      </c>
      <c r="K4351" s="273">
        <v>3189120</v>
      </c>
      <c r="L4351" s="273" t="s">
        <v>66</v>
      </c>
      <c r="M4351" s="273">
        <v>430474.28438999999</v>
      </c>
      <c r="N4351" s="273" t="s">
        <v>115</v>
      </c>
      <c r="W4351" s="273">
        <v>258609</v>
      </c>
      <c r="X4351" s="273" t="s">
        <v>64</v>
      </c>
      <c r="Y4351" s="273" t="s">
        <v>63</v>
      </c>
      <c r="Z4351" s="273" t="s">
        <v>252</v>
      </c>
      <c r="AA4351" s="273" t="s">
        <v>257</v>
      </c>
      <c r="AB4351" s="274">
        <v>45078</v>
      </c>
      <c r="AC4351" s="273">
        <v>12442</v>
      </c>
      <c r="AD4351" s="273">
        <v>22</v>
      </c>
      <c r="AE4351" s="273">
        <v>0.28899999999999998</v>
      </c>
      <c r="AF4351" s="273" t="s">
        <v>90</v>
      </c>
      <c r="AG4351" s="273" t="s">
        <v>795</v>
      </c>
      <c r="AH4351" s="273" t="s">
        <v>946</v>
      </c>
      <c r="AI4351" s="273" t="s">
        <v>123</v>
      </c>
      <c r="AJ4351" s="273" t="s">
        <v>200</v>
      </c>
      <c r="AK4351" s="273">
        <v>196245</v>
      </c>
      <c r="BV4351" s="279" t="s">
        <v>64</v>
      </c>
      <c r="BW4351" s="280" t="s">
        <v>63</v>
      </c>
      <c r="BX4351" s="280" t="s">
        <v>120</v>
      </c>
      <c r="BY4351" s="280" t="s">
        <v>120</v>
      </c>
      <c r="BZ4351" s="280" t="s">
        <v>86</v>
      </c>
      <c r="CA4351" s="280" t="s">
        <v>87</v>
      </c>
      <c r="CB4351" s="280" t="s">
        <v>101</v>
      </c>
      <c r="CC4351" s="280" t="s">
        <v>102</v>
      </c>
      <c r="CD4351" s="281">
        <v>4</v>
      </c>
      <c r="CE4351" s="277">
        <v>45200</v>
      </c>
      <c r="CF4351" s="280">
        <v>75437</v>
      </c>
      <c r="CG4351" s="280" t="s">
        <v>103</v>
      </c>
      <c r="CH4351" s="280">
        <v>2456.2287200000001</v>
      </c>
      <c r="CI4351" s="280" t="s">
        <v>104</v>
      </c>
      <c r="CJ4351" s="280"/>
      <c r="CK4351" s="280"/>
      <c r="CL4351" s="280"/>
      <c r="CM4351" s="280" t="s">
        <v>73</v>
      </c>
      <c r="CN4351" s="280">
        <v>3</v>
      </c>
    </row>
    <row r="4352" spans="4:92">
      <c r="D4352" s="273" t="s">
        <v>64</v>
      </c>
      <c r="E4352" s="273" t="s">
        <v>404</v>
      </c>
      <c r="F4352" s="273" t="s">
        <v>408</v>
      </c>
      <c r="G4352" s="273" t="s">
        <v>524</v>
      </c>
      <c r="H4352" s="274">
        <v>45170</v>
      </c>
      <c r="I4352" s="273">
        <v>13921</v>
      </c>
      <c r="J4352" s="273">
        <v>672</v>
      </c>
      <c r="K4352" s="273">
        <v>955</v>
      </c>
      <c r="L4352" s="273" t="s">
        <v>1202</v>
      </c>
      <c r="M4352" s="273">
        <v>1918.20345</v>
      </c>
      <c r="N4352" s="273" t="s">
        <v>1203</v>
      </c>
      <c r="P4352" s="273" t="s">
        <v>68</v>
      </c>
      <c r="Q4352" s="273" t="s">
        <v>1012</v>
      </c>
      <c r="R4352" s="273" t="s">
        <v>70</v>
      </c>
      <c r="S4352" s="273" t="s">
        <v>1205</v>
      </c>
      <c r="T4352" s="273" t="s">
        <v>1206</v>
      </c>
      <c r="U4352" s="273" t="s">
        <v>73</v>
      </c>
      <c r="V4352" s="273" t="s">
        <v>1293</v>
      </c>
      <c r="W4352" s="273">
        <v>258640</v>
      </c>
      <c r="X4352" s="273" t="s">
        <v>64</v>
      </c>
      <c r="Y4352" s="273" t="s">
        <v>63</v>
      </c>
      <c r="Z4352" s="273" t="s">
        <v>252</v>
      </c>
      <c r="AA4352" s="273" t="s">
        <v>257</v>
      </c>
      <c r="AB4352" s="274">
        <v>45078</v>
      </c>
      <c r="AC4352" s="273">
        <v>12442</v>
      </c>
      <c r="AD4352" s="273">
        <v>22</v>
      </c>
      <c r="AE4352" s="273">
        <v>4.9000000000000002E-2</v>
      </c>
      <c r="AF4352" s="273" t="s">
        <v>90</v>
      </c>
      <c r="AG4352" s="273" t="s">
        <v>949</v>
      </c>
      <c r="AH4352" s="273" t="s">
        <v>950</v>
      </c>
      <c r="AI4352" s="273" t="s">
        <v>199</v>
      </c>
      <c r="AJ4352" s="273" t="s">
        <v>200</v>
      </c>
      <c r="AK4352" s="273">
        <v>196251</v>
      </c>
      <c r="BV4352" s="336" t="s">
        <v>64</v>
      </c>
      <c r="BW4352" s="337" t="s">
        <v>63</v>
      </c>
      <c r="BX4352" s="337" t="s">
        <v>120</v>
      </c>
      <c r="BY4352" s="337" t="s">
        <v>120</v>
      </c>
      <c r="BZ4352" s="337" t="s">
        <v>110</v>
      </c>
      <c r="CA4352" s="337" t="s">
        <v>111</v>
      </c>
      <c r="CB4352" s="337" t="s">
        <v>117</v>
      </c>
      <c r="CC4352" s="337" t="s">
        <v>118</v>
      </c>
      <c r="CD4352" s="338">
        <v>5</v>
      </c>
      <c r="CE4352" s="335">
        <v>45200</v>
      </c>
      <c r="CF4352" s="337"/>
      <c r="CG4352" s="337"/>
      <c r="CH4352" s="337"/>
      <c r="CI4352" s="337" t="s">
        <v>104</v>
      </c>
      <c r="CJ4352" s="337"/>
      <c r="CK4352" s="337"/>
      <c r="CL4352" s="337"/>
      <c r="CM4352" s="337" t="s">
        <v>73</v>
      </c>
      <c r="CN4352" s="337">
        <v>3</v>
      </c>
    </row>
    <row r="4353" spans="4:92">
      <c r="D4353" s="273" t="s">
        <v>64</v>
      </c>
      <c r="E4353" s="273" t="s">
        <v>404</v>
      </c>
      <c r="F4353" s="273" t="s">
        <v>408</v>
      </c>
      <c r="G4353" s="273" t="s">
        <v>524</v>
      </c>
      <c r="H4353" s="274">
        <v>45170</v>
      </c>
      <c r="I4353" s="273">
        <v>13921</v>
      </c>
      <c r="J4353" s="273">
        <v>672</v>
      </c>
      <c r="K4353" s="273">
        <v>0</v>
      </c>
      <c r="L4353" s="273" t="s">
        <v>66</v>
      </c>
      <c r="N4353" s="273" t="s">
        <v>107</v>
      </c>
      <c r="W4353" s="273">
        <v>258639</v>
      </c>
      <c r="X4353" s="273" t="s">
        <v>64</v>
      </c>
      <c r="Y4353" s="273" t="s">
        <v>63</v>
      </c>
      <c r="Z4353" s="273" t="s">
        <v>252</v>
      </c>
      <c r="AA4353" s="273" t="s">
        <v>257</v>
      </c>
      <c r="AB4353" s="274">
        <v>45078</v>
      </c>
      <c r="AC4353" s="273">
        <v>12442</v>
      </c>
      <c r="AD4353" s="273">
        <v>22</v>
      </c>
      <c r="AE4353" s="273">
        <v>1.57</v>
      </c>
      <c r="AF4353" s="273" t="s">
        <v>90</v>
      </c>
      <c r="AG4353" s="273" t="s">
        <v>798</v>
      </c>
      <c r="AH4353" s="273" t="s">
        <v>953</v>
      </c>
      <c r="AI4353" s="273" t="s">
        <v>123</v>
      </c>
      <c r="AJ4353" s="273" t="s">
        <v>200</v>
      </c>
      <c r="AK4353" s="273">
        <v>196258</v>
      </c>
      <c r="BV4353" s="279" t="s">
        <v>64</v>
      </c>
      <c r="BW4353" s="280" t="s">
        <v>63</v>
      </c>
      <c r="BX4353" s="280" t="s">
        <v>120</v>
      </c>
      <c r="BY4353" s="280" t="s">
        <v>120</v>
      </c>
      <c r="BZ4353" s="280" t="s">
        <v>126</v>
      </c>
      <c r="CA4353" s="280" t="s">
        <v>127</v>
      </c>
      <c r="CB4353" s="280" t="s">
        <v>128</v>
      </c>
      <c r="CC4353" s="280" t="s">
        <v>129</v>
      </c>
      <c r="CD4353" s="281">
        <v>6</v>
      </c>
      <c r="CE4353" s="277">
        <v>45200</v>
      </c>
      <c r="CF4353" s="280"/>
      <c r="CG4353" s="280"/>
      <c r="CH4353" s="280"/>
      <c r="CI4353" s="280" t="s">
        <v>80</v>
      </c>
      <c r="CJ4353" s="280"/>
      <c r="CK4353" s="280"/>
      <c r="CL4353" s="280"/>
      <c r="CM4353" s="280" t="s">
        <v>73</v>
      </c>
      <c r="CN4353" s="280">
        <v>3</v>
      </c>
    </row>
    <row r="4354" spans="4:92">
      <c r="D4354" s="273" t="s">
        <v>64</v>
      </c>
      <c r="E4354" s="273" t="s">
        <v>404</v>
      </c>
      <c r="F4354" s="273" t="s">
        <v>408</v>
      </c>
      <c r="G4354" s="273" t="s">
        <v>524</v>
      </c>
      <c r="H4354" s="274">
        <v>45170</v>
      </c>
      <c r="I4354" s="273">
        <v>13921</v>
      </c>
      <c r="J4354" s="273">
        <v>672</v>
      </c>
      <c r="K4354" s="273">
        <v>3058680</v>
      </c>
      <c r="L4354" s="273" t="s">
        <v>66</v>
      </c>
      <c r="M4354" s="273">
        <v>394471.3566</v>
      </c>
      <c r="N4354" s="273" t="s">
        <v>115</v>
      </c>
      <c r="W4354" s="273">
        <v>258638</v>
      </c>
      <c r="X4354" s="273" t="s">
        <v>83</v>
      </c>
      <c r="Y4354" s="273" t="s">
        <v>63</v>
      </c>
      <c r="Z4354" s="273" t="s">
        <v>228</v>
      </c>
      <c r="AA4354" s="273" t="s">
        <v>237</v>
      </c>
      <c r="AB4354" s="274">
        <v>44958</v>
      </c>
      <c r="AC4354" s="273">
        <v>11981</v>
      </c>
      <c r="AD4354" s="273">
        <v>19</v>
      </c>
      <c r="AE4354" s="273">
        <v>0.82</v>
      </c>
      <c r="AF4354" s="273" t="s">
        <v>90</v>
      </c>
      <c r="AG4354" s="273" t="s">
        <v>884</v>
      </c>
      <c r="AH4354" s="273" t="s">
        <v>1349</v>
      </c>
      <c r="AI4354" s="273" t="s">
        <v>123</v>
      </c>
      <c r="AJ4354" s="273" t="s">
        <v>200</v>
      </c>
      <c r="AK4354" s="273">
        <v>166257</v>
      </c>
      <c r="BV4354" s="336" t="s">
        <v>64</v>
      </c>
      <c r="BW4354" s="337" t="s">
        <v>63</v>
      </c>
      <c r="BX4354" s="337" t="s">
        <v>120</v>
      </c>
      <c r="BY4354" s="337" t="s">
        <v>120</v>
      </c>
      <c r="BZ4354" s="337" t="s">
        <v>126</v>
      </c>
      <c r="CA4354" s="337" t="s">
        <v>127</v>
      </c>
      <c r="CB4354" s="337" t="s">
        <v>133</v>
      </c>
      <c r="CC4354" s="337" t="s">
        <v>134</v>
      </c>
      <c r="CD4354" s="338">
        <v>7</v>
      </c>
      <c r="CE4354" s="335">
        <v>45200</v>
      </c>
      <c r="CF4354" s="337"/>
      <c r="CG4354" s="337"/>
      <c r="CH4354" s="337"/>
      <c r="CI4354" s="337" t="s">
        <v>104</v>
      </c>
      <c r="CJ4354" s="337"/>
      <c r="CK4354" s="337"/>
      <c r="CL4354" s="337"/>
      <c r="CM4354" s="337" t="s">
        <v>73</v>
      </c>
      <c r="CN4354" s="337">
        <v>3</v>
      </c>
    </row>
    <row r="4355" spans="4:92">
      <c r="D4355" s="273" t="s">
        <v>64</v>
      </c>
      <c r="E4355" s="273" t="s">
        <v>404</v>
      </c>
      <c r="F4355" s="273" t="s">
        <v>408</v>
      </c>
      <c r="G4355" s="273" t="s">
        <v>524</v>
      </c>
      <c r="H4355" s="274">
        <v>45200</v>
      </c>
      <c r="I4355" s="273">
        <v>14256</v>
      </c>
      <c r="J4355" s="273">
        <v>672</v>
      </c>
      <c r="K4355" s="273">
        <v>1375</v>
      </c>
      <c r="L4355" s="273" t="s">
        <v>1202</v>
      </c>
      <c r="M4355" s="273">
        <v>1657.0867499999999</v>
      </c>
      <c r="N4355" s="273" t="s">
        <v>1203</v>
      </c>
      <c r="P4355" s="273" t="s">
        <v>68</v>
      </c>
      <c r="Q4355" s="273" t="s">
        <v>1012</v>
      </c>
      <c r="R4355" s="273" t="s">
        <v>70</v>
      </c>
      <c r="S4355" s="273" t="s">
        <v>1205</v>
      </c>
      <c r="T4355" s="273" t="s">
        <v>1206</v>
      </c>
      <c r="U4355" s="273" t="s">
        <v>73</v>
      </c>
      <c r="V4355" s="273" t="s">
        <v>1491</v>
      </c>
      <c r="W4355" s="273">
        <v>324616</v>
      </c>
      <c r="X4355" s="273" t="s">
        <v>83</v>
      </c>
      <c r="Y4355" s="273" t="s">
        <v>63</v>
      </c>
      <c r="Z4355" s="273" t="s">
        <v>228</v>
      </c>
      <c r="AA4355" s="273" t="s">
        <v>237</v>
      </c>
      <c r="AB4355" s="274">
        <v>44958</v>
      </c>
      <c r="AC4355" s="273">
        <v>11981</v>
      </c>
      <c r="AD4355" s="273">
        <v>19</v>
      </c>
      <c r="AE4355" s="273">
        <v>0.68</v>
      </c>
      <c r="AF4355" s="273" t="s">
        <v>90</v>
      </c>
      <c r="AG4355" s="273" t="s">
        <v>884</v>
      </c>
      <c r="AH4355" s="273" t="s">
        <v>1351</v>
      </c>
      <c r="AI4355" s="273" t="s">
        <v>123</v>
      </c>
      <c r="AJ4355" s="273" t="s">
        <v>200</v>
      </c>
      <c r="AK4355" s="273">
        <v>166268</v>
      </c>
      <c r="BV4355" s="279" t="s">
        <v>64</v>
      </c>
      <c r="BW4355" s="280" t="s">
        <v>63</v>
      </c>
      <c r="BX4355" s="280" t="s">
        <v>120</v>
      </c>
      <c r="BY4355" s="280" t="s">
        <v>120</v>
      </c>
      <c r="BZ4355" s="280" t="s">
        <v>138</v>
      </c>
      <c r="CA4355" s="280" t="s">
        <v>139</v>
      </c>
      <c r="CB4355" s="280" t="s">
        <v>140</v>
      </c>
      <c r="CC4355" s="280" t="s">
        <v>141</v>
      </c>
      <c r="CD4355" s="281">
        <v>9</v>
      </c>
      <c r="CE4355" s="277">
        <v>45200</v>
      </c>
      <c r="CF4355" s="280">
        <v>0</v>
      </c>
      <c r="CG4355" s="280" t="s">
        <v>80</v>
      </c>
      <c r="CH4355" s="280">
        <v>0</v>
      </c>
      <c r="CI4355" s="280" t="s">
        <v>80</v>
      </c>
      <c r="CJ4355" s="280"/>
      <c r="CK4355" s="280"/>
      <c r="CL4355" s="280"/>
      <c r="CM4355" s="280" t="s">
        <v>73</v>
      </c>
      <c r="CN4355" s="280">
        <v>3</v>
      </c>
    </row>
    <row r="4356" spans="4:92">
      <c r="D4356" s="273" t="s">
        <v>64</v>
      </c>
      <c r="E4356" s="273" t="s">
        <v>404</v>
      </c>
      <c r="F4356" s="273" t="s">
        <v>408</v>
      </c>
      <c r="G4356" s="273" t="s">
        <v>524</v>
      </c>
      <c r="H4356" s="274">
        <v>45200</v>
      </c>
      <c r="I4356" s="273">
        <v>14256</v>
      </c>
      <c r="J4356" s="273">
        <v>672</v>
      </c>
      <c r="K4356" s="273">
        <v>0</v>
      </c>
      <c r="L4356" s="273" t="s">
        <v>66</v>
      </c>
      <c r="N4356" s="273" t="s">
        <v>107</v>
      </c>
      <c r="W4356" s="273">
        <v>324615</v>
      </c>
      <c r="X4356" s="273" t="s">
        <v>83</v>
      </c>
      <c r="Y4356" s="273" t="s">
        <v>63</v>
      </c>
      <c r="Z4356" s="273" t="s">
        <v>228</v>
      </c>
      <c r="AA4356" s="273" t="s">
        <v>237</v>
      </c>
      <c r="AB4356" s="274">
        <v>44958</v>
      </c>
      <c r="AC4356" s="273">
        <v>11981</v>
      </c>
      <c r="AD4356" s="273">
        <v>19</v>
      </c>
      <c r="AE4356" s="273">
        <v>10.696</v>
      </c>
      <c r="AF4356" s="273" t="s">
        <v>90</v>
      </c>
      <c r="AG4356" s="273" t="s">
        <v>795</v>
      </c>
      <c r="AH4356" s="273" t="s">
        <v>1354</v>
      </c>
      <c r="AI4356" s="273" t="s">
        <v>123</v>
      </c>
      <c r="AJ4356" s="273" t="s">
        <v>200</v>
      </c>
      <c r="AK4356" s="273">
        <v>166285</v>
      </c>
      <c r="BV4356" s="336" t="s">
        <v>64</v>
      </c>
      <c r="BW4356" s="337" t="s">
        <v>63</v>
      </c>
      <c r="BX4356" s="337" t="s">
        <v>120</v>
      </c>
      <c r="BY4356" s="337" t="s">
        <v>120</v>
      </c>
      <c r="BZ4356" s="337" t="s">
        <v>151</v>
      </c>
      <c r="CA4356" s="337" t="s">
        <v>152</v>
      </c>
      <c r="CB4356" s="337" t="s">
        <v>153</v>
      </c>
      <c r="CC4356" s="337" t="s">
        <v>154</v>
      </c>
      <c r="CD4356" s="338">
        <v>10</v>
      </c>
      <c r="CE4356" s="335">
        <v>45200</v>
      </c>
      <c r="CF4356" s="337">
        <v>1733</v>
      </c>
      <c r="CG4356" s="337" t="s">
        <v>80</v>
      </c>
      <c r="CH4356" s="337">
        <v>1733</v>
      </c>
      <c r="CI4356" s="337" t="s">
        <v>80</v>
      </c>
      <c r="CJ4356" s="337"/>
      <c r="CK4356" s="337"/>
      <c r="CL4356" s="337"/>
      <c r="CM4356" s="337" t="s">
        <v>73</v>
      </c>
      <c r="CN4356" s="337">
        <v>3</v>
      </c>
    </row>
    <row r="4357" spans="4:92">
      <c r="D4357" s="273" t="s">
        <v>64</v>
      </c>
      <c r="E4357" s="273" t="s">
        <v>404</v>
      </c>
      <c r="F4357" s="273" t="s">
        <v>408</v>
      </c>
      <c r="G4357" s="273" t="s">
        <v>524</v>
      </c>
      <c r="H4357" s="274">
        <v>45200</v>
      </c>
      <c r="I4357" s="273">
        <v>14256</v>
      </c>
      <c r="J4357" s="273">
        <v>672</v>
      </c>
      <c r="K4357" s="273">
        <v>2999880</v>
      </c>
      <c r="L4357" s="273" t="s">
        <v>66</v>
      </c>
      <c r="M4357" s="273">
        <v>341601.27973000001</v>
      </c>
      <c r="N4357" s="273" t="s">
        <v>115</v>
      </c>
      <c r="W4357" s="273">
        <v>324614</v>
      </c>
      <c r="X4357" s="273" t="s">
        <v>83</v>
      </c>
      <c r="Y4357" s="273" t="s">
        <v>63</v>
      </c>
      <c r="Z4357" s="273" t="s">
        <v>228</v>
      </c>
      <c r="AA4357" s="273" t="s">
        <v>237</v>
      </c>
      <c r="AB4357" s="274">
        <v>44958</v>
      </c>
      <c r="AC4357" s="273">
        <v>11981</v>
      </c>
      <c r="AD4357" s="273">
        <v>19</v>
      </c>
      <c r="AE4357" s="273">
        <v>8.1000000000000003E-2</v>
      </c>
      <c r="AF4357" s="273" t="s">
        <v>90</v>
      </c>
      <c r="AG4357" s="273" t="s">
        <v>1358</v>
      </c>
      <c r="AH4357" s="273" t="s">
        <v>489</v>
      </c>
      <c r="AI4357" s="273" t="s">
        <v>123</v>
      </c>
      <c r="AJ4357" s="273" t="s">
        <v>200</v>
      </c>
      <c r="AK4357" s="273">
        <v>166291</v>
      </c>
      <c r="BV4357" s="279" t="s">
        <v>64</v>
      </c>
      <c r="BW4357" s="280" t="s">
        <v>63</v>
      </c>
      <c r="BX4357" s="280" t="s">
        <v>120</v>
      </c>
      <c r="BY4357" s="280" t="s">
        <v>120</v>
      </c>
      <c r="BZ4357" s="280" t="s">
        <v>151</v>
      </c>
      <c r="CA4357" s="280" t="s">
        <v>152</v>
      </c>
      <c r="CB4357" s="280" t="s">
        <v>161</v>
      </c>
      <c r="CC4357" s="280" t="s">
        <v>162</v>
      </c>
      <c r="CD4357" s="281">
        <v>11</v>
      </c>
      <c r="CE4357" s="277">
        <v>45200</v>
      </c>
      <c r="CF4357" s="280">
        <v>2295</v>
      </c>
      <c r="CG4357" s="280" t="s">
        <v>80</v>
      </c>
      <c r="CH4357" s="280">
        <v>2295</v>
      </c>
      <c r="CI4357" s="280" t="s">
        <v>80</v>
      </c>
      <c r="CJ4357" s="280"/>
      <c r="CK4357" s="280"/>
      <c r="CL4357" s="280"/>
      <c r="CM4357" s="280" t="s">
        <v>73</v>
      </c>
      <c r="CN4357" s="280">
        <v>3</v>
      </c>
    </row>
    <row r="4358" spans="4:92">
      <c r="D4358" s="273" t="s">
        <v>64</v>
      </c>
      <c r="E4358" s="273" t="s">
        <v>404</v>
      </c>
      <c r="F4358" s="273" t="s">
        <v>408</v>
      </c>
      <c r="G4358" s="273" t="s">
        <v>524</v>
      </c>
      <c r="H4358" s="274">
        <v>45231</v>
      </c>
      <c r="I4358" s="273">
        <v>14623</v>
      </c>
      <c r="J4358" s="273">
        <v>672</v>
      </c>
      <c r="K4358" s="273">
        <v>1375</v>
      </c>
      <c r="L4358" s="273" t="s">
        <v>1202</v>
      </c>
      <c r="M4358" s="273">
        <v>1657.0867499999999</v>
      </c>
      <c r="N4358" s="273" t="s">
        <v>1203</v>
      </c>
      <c r="P4358" s="273" t="s">
        <v>68</v>
      </c>
      <c r="Q4358" s="273" t="s">
        <v>1012</v>
      </c>
      <c r="R4358" s="273" t="s">
        <v>70</v>
      </c>
      <c r="S4358" s="273" t="s">
        <v>1205</v>
      </c>
      <c r="T4358" s="273" t="s">
        <v>1206</v>
      </c>
      <c r="U4358" s="273" t="s">
        <v>73</v>
      </c>
      <c r="V4358" s="273" t="s">
        <v>1491</v>
      </c>
      <c r="W4358" s="273">
        <v>324644</v>
      </c>
      <c r="X4358" s="273" t="s">
        <v>83</v>
      </c>
      <c r="Y4358" s="273" t="s">
        <v>63</v>
      </c>
      <c r="Z4358" s="273" t="s">
        <v>228</v>
      </c>
      <c r="AA4358" s="273" t="s">
        <v>237</v>
      </c>
      <c r="AB4358" s="274">
        <v>44958</v>
      </c>
      <c r="AC4358" s="273">
        <v>11981</v>
      </c>
      <c r="AD4358" s="273">
        <v>19</v>
      </c>
      <c r="AE4358" s="273">
        <v>0.217</v>
      </c>
      <c r="AF4358" s="273" t="s">
        <v>90</v>
      </c>
      <c r="AG4358" s="273" t="s">
        <v>989</v>
      </c>
      <c r="AH4358" s="273" t="s">
        <v>1891</v>
      </c>
      <c r="AI4358" s="273" t="s">
        <v>123</v>
      </c>
      <c r="AJ4358" s="273" t="s">
        <v>200</v>
      </c>
      <c r="AK4358" s="273">
        <v>166297</v>
      </c>
      <c r="BV4358" s="336" t="s">
        <v>64</v>
      </c>
      <c r="BW4358" s="337" t="s">
        <v>63</v>
      </c>
      <c r="BX4358" s="337" t="s">
        <v>120</v>
      </c>
      <c r="BY4358" s="337" t="s">
        <v>120</v>
      </c>
      <c r="BZ4358" s="337" t="s">
        <v>167</v>
      </c>
      <c r="CA4358" s="337" t="s">
        <v>168</v>
      </c>
      <c r="CB4358" s="337" t="s">
        <v>353</v>
      </c>
      <c r="CC4358" s="337" t="s">
        <v>354</v>
      </c>
      <c r="CD4358" s="338">
        <v>13</v>
      </c>
      <c r="CE4358" s="335">
        <v>45200</v>
      </c>
      <c r="CF4358" s="337">
        <v>0</v>
      </c>
      <c r="CG4358" s="337" t="s">
        <v>80</v>
      </c>
      <c r="CH4358" s="337">
        <v>0</v>
      </c>
      <c r="CI4358" s="337" t="s">
        <v>80</v>
      </c>
      <c r="CJ4358" s="337"/>
      <c r="CK4358" s="337"/>
      <c r="CL4358" s="337"/>
      <c r="CM4358" s="337" t="s">
        <v>73</v>
      </c>
      <c r="CN4358" s="337">
        <v>3</v>
      </c>
    </row>
    <row r="4359" spans="4:92">
      <c r="D4359" s="273" t="s">
        <v>64</v>
      </c>
      <c r="E4359" s="273" t="s">
        <v>404</v>
      </c>
      <c r="F4359" s="273" t="s">
        <v>408</v>
      </c>
      <c r="G4359" s="273" t="s">
        <v>524</v>
      </c>
      <c r="H4359" s="274">
        <v>45231</v>
      </c>
      <c r="I4359" s="273">
        <v>14623</v>
      </c>
      <c r="J4359" s="273">
        <v>672</v>
      </c>
      <c r="K4359" s="273">
        <v>0</v>
      </c>
      <c r="L4359" s="273" t="s">
        <v>66</v>
      </c>
      <c r="N4359" s="273" t="s">
        <v>107</v>
      </c>
      <c r="W4359" s="273">
        <v>324643</v>
      </c>
      <c r="X4359" s="273" t="s">
        <v>83</v>
      </c>
      <c r="Y4359" s="273" t="s">
        <v>63</v>
      </c>
      <c r="Z4359" s="273" t="s">
        <v>228</v>
      </c>
      <c r="AA4359" s="273" t="s">
        <v>237</v>
      </c>
      <c r="AB4359" s="274">
        <v>44958</v>
      </c>
      <c r="AC4359" s="273">
        <v>11981</v>
      </c>
      <c r="AD4359" s="273">
        <v>19</v>
      </c>
      <c r="AE4359" s="273">
        <v>6.3E-2</v>
      </c>
      <c r="AF4359" s="273" t="s">
        <v>90</v>
      </c>
      <c r="AG4359" s="273" t="s">
        <v>1876</v>
      </c>
      <c r="AH4359" s="273" t="s">
        <v>1877</v>
      </c>
      <c r="AI4359" s="273" t="s">
        <v>123</v>
      </c>
      <c r="AJ4359" s="273" t="s">
        <v>200</v>
      </c>
      <c r="AK4359" s="273">
        <v>166303</v>
      </c>
      <c r="BV4359" s="279" t="s">
        <v>64</v>
      </c>
      <c r="BW4359" s="280" t="s">
        <v>63</v>
      </c>
      <c r="BX4359" s="280" t="s">
        <v>120</v>
      </c>
      <c r="BY4359" s="280" t="s">
        <v>120</v>
      </c>
      <c r="BZ4359" s="280" t="s">
        <v>167</v>
      </c>
      <c r="CA4359" s="280" t="s">
        <v>168</v>
      </c>
      <c r="CB4359" s="280" t="s">
        <v>169</v>
      </c>
      <c r="CC4359" s="280" t="s">
        <v>170</v>
      </c>
      <c r="CD4359" s="281">
        <v>12</v>
      </c>
      <c r="CE4359" s="277">
        <v>45200</v>
      </c>
      <c r="CF4359" s="280">
        <v>0</v>
      </c>
      <c r="CG4359" s="280" t="s">
        <v>80</v>
      </c>
      <c r="CH4359" s="280">
        <v>0</v>
      </c>
      <c r="CI4359" s="280" t="s">
        <v>80</v>
      </c>
      <c r="CJ4359" s="280"/>
      <c r="CK4359" s="280"/>
      <c r="CL4359" s="280"/>
      <c r="CM4359" s="280" t="s">
        <v>73</v>
      </c>
      <c r="CN4359" s="280">
        <v>3</v>
      </c>
    </row>
    <row r="4360" spans="4:92">
      <c r="D4360" s="273" t="s">
        <v>64</v>
      </c>
      <c r="E4360" s="273" t="s">
        <v>404</v>
      </c>
      <c r="F4360" s="273" t="s">
        <v>408</v>
      </c>
      <c r="G4360" s="273" t="s">
        <v>524</v>
      </c>
      <c r="H4360" s="274">
        <v>45231</v>
      </c>
      <c r="I4360" s="273">
        <v>14623</v>
      </c>
      <c r="J4360" s="273">
        <v>672</v>
      </c>
      <c r="K4360" s="273">
        <v>2910240</v>
      </c>
      <c r="L4360" s="273" t="s">
        <v>66</v>
      </c>
      <c r="M4360" s="273">
        <v>338996.92447000003</v>
      </c>
      <c r="N4360" s="273" t="s">
        <v>115</v>
      </c>
      <c r="W4360" s="273">
        <v>324642</v>
      </c>
      <c r="X4360" s="273" t="s">
        <v>83</v>
      </c>
      <c r="Y4360" s="273" t="s">
        <v>63</v>
      </c>
      <c r="Z4360" s="273" t="s">
        <v>228</v>
      </c>
      <c r="AA4360" s="273" t="s">
        <v>237</v>
      </c>
      <c r="AB4360" s="274">
        <v>44958</v>
      </c>
      <c r="AC4360" s="273">
        <v>11981</v>
      </c>
      <c r="AD4360" s="273">
        <v>19</v>
      </c>
      <c r="AE4360" s="273">
        <v>0.156</v>
      </c>
      <c r="AF4360" s="273" t="s">
        <v>90</v>
      </c>
      <c r="AG4360" s="273" t="s">
        <v>1026</v>
      </c>
      <c r="AH4360" s="273" t="s">
        <v>1327</v>
      </c>
      <c r="AI4360" s="273" t="s">
        <v>123</v>
      </c>
      <c r="AJ4360" s="273" t="s">
        <v>200</v>
      </c>
      <c r="AK4360" s="273">
        <v>166309</v>
      </c>
      <c r="BV4360" s="336" t="s">
        <v>64</v>
      </c>
      <c r="BW4360" s="337" t="s">
        <v>63</v>
      </c>
      <c r="BX4360" s="337" t="s">
        <v>120</v>
      </c>
      <c r="BY4360" s="337" t="s">
        <v>120</v>
      </c>
      <c r="BZ4360" s="337" t="s">
        <v>167</v>
      </c>
      <c r="CA4360" s="337" t="s">
        <v>168</v>
      </c>
      <c r="CB4360" s="337" t="s">
        <v>319</v>
      </c>
      <c r="CC4360" s="337" t="s">
        <v>320</v>
      </c>
      <c r="CD4360" s="338">
        <v>15</v>
      </c>
      <c r="CE4360" s="335">
        <v>45200</v>
      </c>
      <c r="CF4360" s="337">
        <v>0</v>
      </c>
      <c r="CG4360" s="337" t="s">
        <v>80</v>
      </c>
      <c r="CH4360" s="337">
        <v>0</v>
      </c>
      <c r="CI4360" s="337" t="s">
        <v>80</v>
      </c>
      <c r="CJ4360" s="337"/>
      <c r="CK4360" s="337"/>
      <c r="CL4360" s="337"/>
      <c r="CM4360" s="337" t="s">
        <v>73</v>
      </c>
      <c r="CN4360" s="337">
        <v>3</v>
      </c>
    </row>
    <row r="4361" spans="4:92">
      <c r="D4361" s="273" t="s">
        <v>64</v>
      </c>
      <c r="E4361" s="273" t="s">
        <v>404</v>
      </c>
      <c r="F4361" s="273" t="s">
        <v>408</v>
      </c>
      <c r="G4361" s="273" t="s">
        <v>524</v>
      </c>
      <c r="H4361" s="274">
        <v>45261</v>
      </c>
      <c r="I4361" s="273">
        <v>17080</v>
      </c>
      <c r="J4361" s="273">
        <v>672</v>
      </c>
      <c r="K4361" s="273">
        <v>1375</v>
      </c>
      <c r="L4361" s="273" t="s">
        <v>1202</v>
      </c>
      <c r="M4361" s="273">
        <v>1657.0867499999999</v>
      </c>
      <c r="N4361" s="273" t="s">
        <v>1203</v>
      </c>
      <c r="P4361" s="273" t="s">
        <v>68</v>
      </c>
      <c r="Q4361" s="273" t="s">
        <v>1012</v>
      </c>
      <c r="R4361" s="273" t="s">
        <v>70</v>
      </c>
      <c r="S4361" s="273" t="s">
        <v>1205</v>
      </c>
      <c r="T4361" s="273" t="s">
        <v>1206</v>
      </c>
      <c r="U4361" s="273" t="s">
        <v>73</v>
      </c>
      <c r="V4361" s="273" t="s">
        <v>1491</v>
      </c>
      <c r="W4361" s="273">
        <v>324672</v>
      </c>
      <c r="X4361" s="273" t="s">
        <v>83</v>
      </c>
      <c r="Y4361" s="273" t="s">
        <v>63</v>
      </c>
      <c r="Z4361" s="273" t="s">
        <v>228</v>
      </c>
      <c r="AA4361" s="273" t="s">
        <v>237</v>
      </c>
      <c r="AB4361" s="274">
        <v>44958</v>
      </c>
      <c r="AC4361" s="273">
        <v>11981</v>
      </c>
      <c r="AD4361" s="273">
        <v>19</v>
      </c>
      <c r="AE4361" s="273">
        <v>8.9</v>
      </c>
      <c r="AF4361" s="273" t="s">
        <v>90</v>
      </c>
      <c r="AG4361" s="273" t="s">
        <v>798</v>
      </c>
      <c r="AH4361" s="273" t="s">
        <v>953</v>
      </c>
      <c r="AI4361" s="273" t="s">
        <v>123</v>
      </c>
      <c r="AJ4361" s="273" t="s">
        <v>200</v>
      </c>
      <c r="AK4361" s="273">
        <v>166315</v>
      </c>
      <c r="BV4361" s="279" t="s">
        <v>83</v>
      </c>
      <c r="BW4361" s="280" t="s">
        <v>63</v>
      </c>
      <c r="BX4361" s="280" t="s">
        <v>172</v>
      </c>
      <c r="BY4361" s="280" t="s">
        <v>211</v>
      </c>
      <c r="BZ4361" s="280" t="s">
        <v>126</v>
      </c>
      <c r="CA4361" s="280" t="s">
        <v>127</v>
      </c>
      <c r="CB4361" s="280" t="s">
        <v>128</v>
      </c>
      <c r="CC4361" s="280" t="s">
        <v>129</v>
      </c>
      <c r="CD4361" s="281">
        <v>6</v>
      </c>
      <c r="CE4361" s="277">
        <v>44927</v>
      </c>
      <c r="CF4361" s="280"/>
      <c r="CG4361" s="280"/>
      <c r="CH4361" s="280"/>
      <c r="CI4361" s="280" t="s">
        <v>80</v>
      </c>
      <c r="CJ4361" s="280"/>
      <c r="CK4361" s="280"/>
      <c r="CL4361" s="280"/>
      <c r="CM4361" s="280" t="s">
        <v>73</v>
      </c>
      <c r="CN4361" s="280">
        <v>3</v>
      </c>
    </row>
    <row r="4362" spans="4:92">
      <c r="D4362" s="273" t="s">
        <v>64</v>
      </c>
      <c r="E4362" s="273" t="s">
        <v>404</v>
      </c>
      <c r="F4362" s="273" t="s">
        <v>408</v>
      </c>
      <c r="G4362" s="273" t="s">
        <v>524</v>
      </c>
      <c r="H4362" s="274">
        <v>45261</v>
      </c>
      <c r="I4362" s="273">
        <v>17080</v>
      </c>
      <c r="J4362" s="273">
        <v>672</v>
      </c>
      <c r="K4362" s="273">
        <v>0</v>
      </c>
      <c r="L4362" s="273" t="s">
        <v>66</v>
      </c>
      <c r="N4362" s="273" t="s">
        <v>107</v>
      </c>
      <c r="W4362" s="273">
        <v>324671</v>
      </c>
      <c r="X4362" s="273" t="s">
        <v>83</v>
      </c>
      <c r="Y4362" s="273" t="s">
        <v>63</v>
      </c>
      <c r="Z4362" s="273" t="s">
        <v>228</v>
      </c>
      <c r="AA4362" s="273" t="s">
        <v>237</v>
      </c>
      <c r="AB4362" s="274">
        <v>44986</v>
      </c>
      <c r="AC4362" s="273">
        <v>11869</v>
      </c>
      <c r="AD4362" s="273">
        <v>19</v>
      </c>
      <c r="AK4362" s="273">
        <v>157941</v>
      </c>
      <c r="BV4362" s="336" t="s">
        <v>83</v>
      </c>
      <c r="BW4362" s="337" t="s">
        <v>63</v>
      </c>
      <c r="BX4362" s="337" t="s">
        <v>172</v>
      </c>
      <c r="BY4362" s="337" t="s">
        <v>211</v>
      </c>
      <c r="BZ4362" s="337" t="s">
        <v>110</v>
      </c>
      <c r="CA4362" s="337" t="s">
        <v>111</v>
      </c>
      <c r="CB4362" s="337" t="s">
        <v>117</v>
      </c>
      <c r="CC4362" s="337" t="s">
        <v>118</v>
      </c>
      <c r="CD4362" s="338">
        <v>5</v>
      </c>
      <c r="CE4362" s="335">
        <v>44927</v>
      </c>
      <c r="CF4362" s="337"/>
      <c r="CG4362" s="337"/>
      <c r="CH4362" s="337"/>
      <c r="CI4362" s="337" t="s">
        <v>104</v>
      </c>
      <c r="CJ4362" s="337"/>
      <c r="CK4362" s="337"/>
      <c r="CL4362" s="337"/>
      <c r="CM4362" s="337" t="s">
        <v>73</v>
      </c>
      <c r="CN4362" s="337">
        <v>3</v>
      </c>
    </row>
    <row r="4363" spans="4:92">
      <c r="D4363" s="273" t="s">
        <v>64</v>
      </c>
      <c r="E4363" s="273" t="s">
        <v>404</v>
      </c>
      <c r="F4363" s="273" t="s">
        <v>408</v>
      </c>
      <c r="G4363" s="273" t="s">
        <v>524</v>
      </c>
      <c r="H4363" s="274">
        <v>45261</v>
      </c>
      <c r="I4363" s="273">
        <v>17080</v>
      </c>
      <c r="J4363" s="273">
        <v>672</v>
      </c>
      <c r="K4363" s="273">
        <v>2790480</v>
      </c>
      <c r="L4363" s="273" t="s">
        <v>66</v>
      </c>
      <c r="M4363" s="273">
        <v>320175.53376000002</v>
      </c>
      <c r="N4363" s="273" t="s">
        <v>115</v>
      </c>
      <c r="W4363" s="273">
        <v>324670</v>
      </c>
      <c r="X4363" s="273" t="s">
        <v>83</v>
      </c>
      <c r="Y4363" s="273" t="s">
        <v>63</v>
      </c>
      <c r="Z4363" s="273" t="s">
        <v>228</v>
      </c>
      <c r="AA4363" s="273" t="s">
        <v>237</v>
      </c>
      <c r="AB4363" s="274">
        <v>44986</v>
      </c>
      <c r="AC4363" s="273">
        <v>12014</v>
      </c>
      <c r="AD4363" s="273">
        <v>19</v>
      </c>
      <c r="AE4363" s="273">
        <v>1.288</v>
      </c>
      <c r="AF4363" s="273" t="s">
        <v>90</v>
      </c>
      <c r="AG4363" s="273" t="s">
        <v>1333</v>
      </c>
      <c r="AH4363" s="273" t="s">
        <v>1334</v>
      </c>
      <c r="AI4363" s="273" t="s">
        <v>123</v>
      </c>
      <c r="AJ4363" s="273" t="s">
        <v>214</v>
      </c>
      <c r="AK4363" s="273">
        <v>160393</v>
      </c>
      <c r="BV4363" s="279" t="s">
        <v>83</v>
      </c>
      <c r="BW4363" s="280" t="s">
        <v>63</v>
      </c>
      <c r="BX4363" s="280" t="s">
        <v>172</v>
      </c>
      <c r="BY4363" s="280" t="s">
        <v>211</v>
      </c>
      <c r="BZ4363" s="280" t="s">
        <v>86</v>
      </c>
      <c r="CA4363" s="280" t="s">
        <v>87</v>
      </c>
      <c r="CB4363" s="280" t="s">
        <v>101</v>
      </c>
      <c r="CC4363" s="280" t="s">
        <v>102</v>
      </c>
      <c r="CD4363" s="281">
        <v>4</v>
      </c>
      <c r="CE4363" s="277">
        <v>44927</v>
      </c>
      <c r="CF4363" s="280">
        <v>898</v>
      </c>
      <c r="CG4363" s="280" t="s">
        <v>103</v>
      </c>
      <c r="CH4363" s="280">
        <v>29.238880000000002</v>
      </c>
      <c r="CI4363" s="280" t="s">
        <v>104</v>
      </c>
      <c r="CJ4363" s="280"/>
      <c r="CK4363" s="280"/>
      <c r="CL4363" s="280"/>
      <c r="CM4363" s="280" t="s">
        <v>73</v>
      </c>
      <c r="CN4363" s="280">
        <v>3</v>
      </c>
    </row>
    <row r="4364" spans="4:92">
      <c r="D4364" s="273" t="s">
        <v>64</v>
      </c>
      <c r="E4364" s="273" t="s">
        <v>404</v>
      </c>
      <c r="F4364" s="273" t="s">
        <v>408</v>
      </c>
      <c r="G4364" s="273" t="s">
        <v>419</v>
      </c>
      <c r="H4364" s="274">
        <v>44927</v>
      </c>
      <c r="I4364" s="273">
        <v>11146</v>
      </c>
      <c r="J4364" s="273">
        <v>55</v>
      </c>
      <c r="K4364" s="273">
        <v>50580</v>
      </c>
      <c r="L4364" s="273" t="s">
        <v>66</v>
      </c>
      <c r="M4364" s="273">
        <v>0</v>
      </c>
      <c r="N4364" s="273" t="s">
        <v>1010</v>
      </c>
      <c r="O4364" s="273">
        <v>0</v>
      </c>
      <c r="P4364" s="273" t="s">
        <v>1011</v>
      </c>
      <c r="Q4364" s="273" t="s">
        <v>1188</v>
      </c>
      <c r="R4364" s="273" t="s">
        <v>1013</v>
      </c>
      <c r="S4364" s="273" t="s">
        <v>1785</v>
      </c>
      <c r="U4364" s="273" t="s">
        <v>1785</v>
      </c>
      <c r="V4364" s="273" t="s">
        <v>1785</v>
      </c>
      <c r="W4364" s="273">
        <v>137147</v>
      </c>
      <c r="X4364" s="273" t="s">
        <v>83</v>
      </c>
      <c r="Y4364" s="273" t="s">
        <v>63</v>
      </c>
      <c r="Z4364" s="273" t="s">
        <v>228</v>
      </c>
      <c r="AA4364" s="273" t="s">
        <v>237</v>
      </c>
      <c r="AB4364" s="274">
        <v>44986</v>
      </c>
      <c r="AC4364" s="273">
        <v>12014</v>
      </c>
      <c r="AD4364" s="273">
        <v>19</v>
      </c>
      <c r="AE4364" s="273">
        <v>0.77</v>
      </c>
      <c r="AF4364" s="273" t="s">
        <v>90</v>
      </c>
      <c r="AG4364" s="273" t="s">
        <v>879</v>
      </c>
      <c r="AH4364" s="273" t="s">
        <v>880</v>
      </c>
      <c r="AI4364" s="273" t="s">
        <v>123</v>
      </c>
      <c r="AJ4364" s="273" t="s">
        <v>214</v>
      </c>
      <c r="AK4364" s="273">
        <v>166414</v>
      </c>
      <c r="BV4364" s="336" t="s">
        <v>83</v>
      </c>
      <c r="BW4364" s="337" t="s">
        <v>63</v>
      </c>
      <c r="BX4364" s="337" t="s">
        <v>172</v>
      </c>
      <c r="BY4364" s="337" t="s">
        <v>211</v>
      </c>
      <c r="BZ4364" s="337" t="s">
        <v>110</v>
      </c>
      <c r="CA4364" s="337" t="s">
        <v>111</v>
      </c>
      <c r="CB4364" s="337" t="s">
        <v>112</v>
      </c>
      <c r="CC4364" s="337" t="s">
        <v>113</v>
      </c>
      <c r="CD4364" s="338">
        <v>4</v>
      </c>
      <c r="CE4364" s="335">
        <v>44927</v>
      </c>
      <c r="CF4364" s="337"/>
      <c r="CG4364" s="337"/>
      <c r="CH4364" s="337"/>
      <c r="CI4364" s="337" t="s">
        <v>80</v>
      </c>
      <c r="CJ4364" s="337"/>
      <c r="CK4364" s="337"/>
      <c r="CL4364" s="337"/>
      <c r="CM4364" s="337" t="s">
        <v>73</v>
      </c>
      <c r="CN4364" s="337">
        <v>3</v>
      </c>
    </row>
    <row r="4365" spans="4:92">
      <c r="D4365" s="273" t="s">
        <v>64</v>
      </c>
      <c r="E4365" s="273" t="s">
        <v>404</v>
      </c>
      <c r="F4365" s="273" t="s">
        <v>408</v>
      </c>
      <c r="G4365" s="273" t="s">
        <v>419</v>
      </c>
      <c r="H4365" s="274">
        <v>44927</v>
      </c>
      <c r="I4365" s="273">
        <v>11146</v>
      </c>
      <c r="J4365" s="273">
        <v>55</v>
      </c>
      <c r="K4365" s="273">
        <v>375</v>
      </c>
      <c r="L4365" s="273" t="s">
        <v>1202</v>
      </c>
      <c r="M4365" s="273">
        <v>654.97500000000002</v>
      </c>
      <c r="N4365" s="273" t="s">
        <v>1203</v>
      </c>
      <c r="P4365" s="273" t="s">
        <v>1204</v>
      </c>
      <c r="Q4365" s="273" t="s">
        <v>1012</v>
      </c>
      <c r="R4365" s="273" t="s">
        <v>70</v>
      </c>
      <c r="S4365" s="273" t="s">
        <v>1205</v>
      </c>
      <c r="T4365" s="273" t="s">
        <v>1206</v>
      </c>
      <c r="U4365" s="273" t="s">
        <v>73</v>
      </c>
      <c r="V4365" s="273" t="s">
        <v>2012</v>
      </c>
      <c r="W4365" s="273">
        <v>173339</v>
      </c>
      <c r="X4365" s="273" t="s">
        <v>83</v>
      </c>
      <c r="Y4365" s="273" t="s">
        <v>63</v>
      </c>
      <c r="Z4365" s="273" t="s">
        <v>228</v>
      </c>
      <c r="AA4365" s="273" t="s">
        <v>237</v>
      </c>
      <c r="AB4365" s="274">
        <v>44986</v>
      </c>
      <c r="AC4365" s="273">
        <v>12014</v>
      </c>
      <c r="AD4365" s="273">
        <v>19</v>
      </c>
      <c r="AE4365" s="273">
        <v>1.8800000000000001E-2</v>
      </c>
      <c r="AF4365" s="273" t="s">
        <v>90</v>
      </c>
      <c r="AG4365" s="273" t="s">
        <v>1306</v>
      </c>
      <c r="AH4365" s="273" t="s">
        <v>1307</v>
      </c>
      <c r="AI4365" s="273" t="s">
        <v>123</v>
      </c>
      <c r="AJ4365" s="273" t="s">
        <v>214</v>
      </c>
      <c r="AK4365" s="273">
        <v>166420</v>
      </c>
      <c r="BV4365" s="279" t="s">
        <v>83</v>
      </c>
      <c r="BW4365" s="280" t="s">
        <v>63</v>
      </c>
      <c r="BX4365" s="280" t="s">
        <v>172</v>
      </c>
      <c r="BY4365" s="280" t="s">
        <v>211</v>
      </c>
      <c r="BZ4365" s="280" t="s">
        <v>86</v>
      </c>
      <c r="CA4365" s="280" t="s">
        <v>87</v>
      </c>
      <c r="CB4365" s="280" t="s">
        <v>88</v>
      </c>
      <c r="CC4365" s="280" t="s">
        <v>89</v>
      </c>
      <c r="CD4365" s="281">
        <v>3</v>
      </c>
      <c r="CE4365" s="277">
        <v>44927</v>
      </c>
      <c r="CF4365" s="280">
        <v>65</v>
      </c>
      <c r="CG4365" s="280" t="s">
        <v>90</v>
      </c>
      <c r="CH4365" s="280">
        <v>65</v>
      </c>
      <c r="CI4365" s="280" t="s">
        <v>80</v>
      </c>
      <c r="CJ4365" s="280"/>
      <c r="CK4365" s="280"/>
      <c r="CL4365" s="280"/>
      <c r="CM4365" s="280" t="s">
        <v>73</v>
      </c>
      <c r="CN4365" s="280">
        <v>3</v>
      </c>
    </row>
    <row r="4366" spans="4:92">
      <c r="D4366" s="273" t="s">
        <v>64</v>
      </c>
      <c r="E4366" s="273" t="s">
        <v>404</v>
      </c>
      <c r="F4366" s="273" t="s">
        <v>408</v>
      </c>
      <c r="G4366" s="273" t="s">
        <v>419</v>
      </c>
      <c r="H4366" s="274">
        <v>44927</v>
      </c>
      <c r="I4366" s="273">
        <v>11146</v>
      </c>
      <c r="J4366" s="273">
        <v>55</v>
      </c>
      <c r="K4366" s="273">
        <v>0</v>
      </c>
      <c r="L4366" s="273" t="s">
        <v>66</v>
      </c>
      <c r="N4366" s="273" t="s">
        <v>107</v>
      </c>
      <c r="W4366" s="273">
        <v>137146</v>
      </c>
      <c r="X4366" s="273" t="s">
        <v>83</v>
      </c>
      <c r="Y4366" s="273" t="s">
        <v>63</v>
      </c>
      <c r="Z4366" s="273" t="s">
        <v>228</v>
      </c>
      <c r="AA4366" s="273" t="s">
        <v>237</v>
      </c>
      <c r="AB4366" s="274">
        <v>44986</v>
      </c>
      <c r="AC4366" s="273">
        <v>12014</v>
      </c>
      <c r="AD4366" s="273">
        <v>19</v>
      </c>
      <c r="AE4366" s="273">
        <v>0.1066</v>
      </c>
      <c r="AF4366" s="273" t="s">
        <v>90</v>
      </c>
      <c r="AG4366" s="273" t="s">
        <v>1105</v>
      </c>
      <c r="AH4366" s="273" t="s">
        <v>1106</v>
      </c>
      <c r="AI4366" s="273" t="s">
        <v>123</v>
      </c>
      <c r="AJ4366" s="273" t="s">
        <v>1185</v>
      </c>
      <c r="AK4366" s="273">
        <v>166427</v>
      </c>
      <c r="BV4366" s="336" t="s">
        <v>83</v>
      </c>
      <c r="BW4366" s="337" t="s">
        <v>63</v>
      </c>
      <c r="BX4366" s="337" t="s">
        <v>172</v>
      </c>
      <c r="BY4366" s="337" t="s">
        <v>211</v>
      </c>
      <c r="BZ4366" s="337" t="s">
        <v>86</v>
      </c>
      <c r="CA4366" s="337" t="s">
        <v>87</v>
      </c>
      <c r="CB4366" s="337" t="s">
        <v>88</v>
      </c>
      <c r="CC4366" s="337" t="s">
        <v>89</v>
      </c>
      <c r="CD4366" s="338">
        <v>3</v>
      </c>
      <c r="CE4366" s="335">
        <v>44958</v>
      </c>
      <c r="CF4366" s="337">
        <v>54</v>
      </c>
      <c r="CG4366" s="337" t="s">
        <v>90</v>
      </c>
      <c r="CH4366" s="337">
        <v>54</v>
      </c>
      <c r="CI4366" s="337" t="s">
        <v>80</v>
      </c>
      <c r="CJ4366" s="337"/>
      <c r="CK4366" s="337"/>
      <c r="CL4366" s="337"/>
      <c r="CM4366" s="337" t="s">
        <v>73</v>
      </c>
      <c r="CN4366" s="337">
        <v>3</v>
      </c>
    </row>
    <row r="4367" spans="4:92">
      <c r="D4367" s="273" t="s">
        <v>64</v>
      </c>
      <c r="E4367" s="273" t="s">
        <v>404</v>
      </c>
      <c r="F4367" s="273" t="s">
        <v>408</v>
      </c>
      <c r="G4367" s="273" t="s">
        <v>419</v>
      </c>
      <c r="H4367" s="274">
        <v>44927</v>
      </c>
      <c r="I4367" s="273">
        <v>11146</v>
      </c>
      <c r="J4367" s="273">
        <v>55</v>
      </c>
      <c r="K4367" s="273">
        <v>881000</v>
      </c>
      <c r="L4367" s="273" t="s">
        <v>66</v>
      </c>
      <c r="M4367" s="273">
        <v>137632.92418999999</v>
      </c>
      <c r="N4367" s="273" t="s">
        <v>115</v>
      </c>
      <c r="W4367" s="273">
        <v>137145</v>
      </c>
      <c r="X4367" s="273" t="s">
        <v>83</v>
      </c>
      <c r="Y4367" s="273" t="s">
        <v>63</v>
      </c>
      <c r="Z4367" s="273" t="s">
        <v>228</v>
      </c>
      <c r="AA4367" s="273" t="s">
        <v>237</v>
      </c>
      <c r="AB4367" s="274">
        <v>44986</v>
      </c>
      <c r="AC4367" s="273">
        <v>12014</v>
      </c>
      <c r="AD4367" s="273">
        <v>19</v>
      </c>
      <c r="AE4367" s="273">
        <v>0.72</v>
      </c>
      <c r="AF4367" s="273" t="s">
        <v>90</v>
      </c>
      <c r="AG4367" s="273" t="s">
        <v>1304</v>
      </c>
      <c r="AH4367" s="273" t="s">
        <v>1364</v>
      </c>
      <c r="AI4367" s="273" t="s">
        <v>123</v>
      </c>
      <c r="AJ4367" s="273" t="s">
        <v>200</v>
      </c>
      <c r="AK4367" s="273">
        <v>166455</v>
      </c>
      <c r="BV4367" s="279" t="s">
        <v>83</v>
      </c>
      <c r="BW4367" s="280" t="s">
        <v>63</v>
      </c>
      <c r="BX4367" s="280" t="s">
        <v>172</v>
      </c>
      <c r="BY4367" s="280" t="s">
        <v>211</v>
      </c>
      <c r="BZ4367" s="280" t="s">
        <v>110</v>
      </c>
      <c r="CA4367" s="280" t="s">
        <v>111</v>
      </c>
      <c r="CB4367" s="280" t="s">
        <v>112</v>
      </c>
      <c r="CC4367" s="280" t="s">
        <v>113</v>
      </c>
      <c r="CD4367" s="281">
        <v>4</v>
      </c>
      <c r="CE4367" s="277">
        <v>44958</v>
      </c>
      <c r="CF4367" s="280"/>
      <c r="CG4367" s="280"/>
      <c r="CH4367" s="280"/>
      <c r="CI4367" s="280" t="s">
        <v>80</v>
      </c>
      <c r="CJ4367" s="280"/>
      <c r="CK4367" s="280"/>
      <c r="CL4367" s="280"/>
      <c r="CM4367" s="280" t="s">
        <v>73</v>
      </c>
      <c r="CN4367" s="280">
        <v>3</v>
      </c>
    </row>
    <row r="4368" spans="4:92">
      <c r="D4368" s="273" t="s">
        <v>64</v>
      </c>
      <c r="E4368" s="273" t="s">
        <v>404</v>
      </c>
      <c r="F4368" s="273" t="s">
        <v>408</v>
      </c>
      <c r="G4368" s="273" t="s">
        <v>419</v>
      </c>
      <c r="H4368" s="274">
        <v>44958</v>
      </c>
      <c r="I4368" s="273">
        <v>11308</v>
      </c>
      <c r="J4368" s="273">
        <v>55</v>
      </c>
      <c r="K4368" s="273">
        <v>50609</v>
      </c>
      <c r="L4368" s="273" t="s">
        <v>66</v>
      </c>
      <c r="M4368" s="273">
        <v>0</v>
      </c>
      <c r="N4368" s="273" t="s">
        <v>1010</v>
      </c>
      <c r="O4368" s="273">
        <v>0</v>
      </c>
      <c r="P4368" s="273" t="s">
        <v>1011</v>
      </c>
      <c r="Q4368" s="273" t="s">
        <v>1188</v>
      </c>
      <c r="R4368" s="273" t="s">
        <v>1013</v>
      </c>
      <c r="S4368" s="273" t="s">
        <v>1785</v>
      </c>
      <c r="U4368" s="273" t="s">
        <v>1785</v>
      </c>
      <c r="V4368" s="273" t="s">
        <v>1785</v>
      </c>
      <c r="W4368" s="273">
        <v>173369</v>
      </c>
      <c r="X4368" s="273" t="s">
        <v>83</v>
      </c>
      <c r="Y4368" s="273" t="s">
        <v>63</v>
      </c>
      <c r="Z4368" s="273" t="s">
        <v>228</v>
      </c>
      <c r="AA4368" s="273" t="s">
        <v>237</v>
      </c>
      <c r="AB4368" s="274">
        <v>44986</v>
      </c>
      <c r="AC4368" s="273">
        <v>12014</v>
      </c>
      <c r="AD4368" s="273">
        <v>19</v>
      </c>
      <c r="AE4368" s="273">
        <v>0.73</v>
      </c>
      <c r="AF4368" s="273" t="s">
        <v>90</v>
      </c>
      <c r="AG4368" s="273" t="s">
        <v>837</v>
      </c>
      <c r="AH4368" s="273" t="s">
        <v>1226</v>
      </c>
      <c r="AI4368" s="273" t="s">
        <v>199</v>
      </c>
      <c r="AJ4368" s="273" t="s">
        <v>200</v>
      </c>
      <c r="AK4368" s="273">
        <v>166461</v>
      </c>
      <c r="BV4368" s="336" t="s">
        <v>83</v>
      </c>
      <c r="BW4368" s="337" t="s">
        <v>63</v>
      </c>
      <c r="BX4368" s="337" t="s">
        <v>172</v>
      </c>
      <c r="BY4368" s="337" t="s">
        <v>211</v>
      </c>
      <c r="BZ4368" s="337" t="s">
        <v>86</v>
      </c>
      <c r="CA4368" s="337" t="s">
        <v>87</v>
      </c>
      <c r="CB4368" s="337" t="s">
        <v>101</v>
      </c>
      <c r="CC4368" s="337" t="s">
        <v>102</v>
      </c>
      <c r="CD4368" s="338">
        <v>4</v>
      </c>
      <c r="CE4368" s="335">
        <v>44958</v>
      </c>
      <c r="CF4368" s="337">
        <v>759</v>
      </c>
      <c r="CG4368" s="337" t="s">
        <v>103</v>
      </c>
      <c r="CH4368" s="337">
        <v>24.713039999999999</v>
      </c>
      <c r="CI4368" s="337" t="s">
        <v>104</v>
      </c>
      <c r="CJ4368" s="337"/>
      <c r="CK4368" s="337"/>
      <c r="CL4368" s="337"/>
      <c r="CM4368" s="337" t="s">
        <v>73</v>
      </c>
      <c r="CN4368" s="337">
        <v>3</v>
      </c>
    </row>
    <row r="4369" spans="4:92">
      <c r="D4369" s="273" t="s">
        <v>64</v>
      </c>
      <c r="E4369" s="273" t="s">
        <v>404</v>
      </c>
      <c r="F4369" s="273" t="s">
        <v>596</v>
      </c>
      <c r="G4369" s="273" t="s">
        <v>597</v>
      </c>
      <c r="H4369" s="274">
        <v>44927</v>
      </c>
      <c r="I4369" s="273">
        <v>11283</v>
      </c>
      <c r="J4369" s="273">
        <v>869</v>
      </c>
      <c r="W4369" s="273">
        <v>141094</v>
      </c>
      <c r="X4369" s="273" t="s">
        <v>64</v>
      </c>
      <c r="Y4369" s="273" t="s">
        <v>63</v>
      </c>
      <c r="Z4369" s="273" t="s">
        <v>252</v>
      </c>
      <c r="AA4369" s="273" t="s">
        <v>257</v>
      </c>
      <c r="AB4369" s="274">
        <v>45261</v>
      </c>
      <c r="AC4369" s="273">
        <v>16898</v>
      </c>
      <c r="AD4369" s="273">
        <v>22</v>
      </c>
      <c r="AE4369" s="273">
        <v>0.111</v>
      </c>
      <c r="AF4369" s="273" t="s">
        <v>90</v>
      </c>
      <c r="AG4369" s="273" t="s">
        <v>795</v>
      </c>
      <c r="AH4369" s="273" t="s">
        <v>946</v>
      </c>
      <c r="AI4369" s="273" t="s">
        <v>123</v>
      </c>
      <c r="AJ4369" s="273" t="s">
        <v>200</v>
      </c>
      <c r="AK4369" s="273">
        <v>319082</v>
      </c>
      <c r="BV4369" s="279" t="s">
        <v>83</v>
      </c>
      <c r="BW4369" s="280" t="s">
        <v>63</v>
      </c>
      <c r="BX4369" s="280" t="s">
        <v>172</v>
      </c>
      <c r="BY4369" s="280" t="s">
        <v>211</v>
      </c>
      <c r="BZ4369" s="280" t="s">
        <v>110</v>
      </c>
      <c r="CA4369" s="280" t="s">
        <v>111</v>
      </c>
      <c r="CB4369" s="280" t="s">
        <v>117</v>
      </c>
      <c r="CC4369" s="280" t="s">
        <v>118</v>
      </c>
      <c r="CD4369" s="281">
        <v>5</v>
      </c>
      <c r="CE4369" s="277">
        <v>44958</v>
      </c>
      <c r="CF4369" s="280"/>
      <c r="CG4369" s="280"/>
      <c r="CH4369" s="280"/>
      <c r="CI4369" s="280" t="s">
        <v>104</v>
      </c>
      <c r="CJ4369" s="280"/>
      <c r="CK4369" s="280"/>
      <c r="CL4369" s="280"/>
      <c r="CM4369" s="280" t="s">
        <v>73</v>
      </c>
      <c r="CN4369" s="280">
        <v>3</v>
      </c>
    </row>
    <row r="4370" spans="4:92">
      <c r="D4370" s="273" t="s">
        <v>64</v>
      </c>
      <c r="E4370" s="273" t="s">
        <v>404</v>
      </c>
      <c r="F4370" s="273" t="s">
        <v>431</v>
      </c>
      <c r="G4370" s="273" t="s">
        <v>447</v>
      </c>
      <c r="H4370" s="274">
        <v>45170</v>
      </c>
      <c r="I4370" s="273">
        <v>13765</v>
      </c>
      <c r="J4370" s="273">
        <v>62</v>
      </c>
      <c r="K4370" s="273">
        <v>2570</v>
      </c>
      <c r="L4370" s="273" t="s">
        <v>66</v>
      </c>
      <c r="N4370" s="273" t="s">
        <v>107</v>
      </c>
      <c r="W4370" s="273">
        <v>232638</v>
      </c>
      <c r="X4370" s="273" t="s">
        <v>64</v>
      </c>
      <c r="Y4370" s="273" t="s">
        <v>63</v>
      </c>
      <c r="Z4370" s="273" t="s">
        <v>252</v>
      </c>
      <c r="AA4370" s="273" t="s">
        <v>257</v>
      </c>
      <c r="AB4370" s="274">
        <v>45261</v>
      </c>
      <c r="AC4370" s="273">
        <v>16898</v>
      </c>
      <c r="AD4370" s="273">
        <v>22</v>
      </c>
      <c r="AE4370" s="273">
        <v>7.0999999999999994E-2</v>
      </c>
      <c r="AF4370" s="273" t="s">
        <v>90</v>
      </c>
      <c r="AG4370" s="273" t="s">
        <v>949</v>
      </c>
      <c r="AH4370" s="273" t="s">
        <v>950</v>
      </c>
      <c r="AI4370" s="273" t="s">
        <v>199</v>
      </c>
      <c r="AJ4370" s="273" t="s">
        <v>200</v>
      </c>
      <c r="AK4370" s="273">
        <v>319088</v>
      </c>
      <c r="BV4370" s="336" t="s">
        <v>83</v>
      </c>
      <c r="BW4370" s="337" t="s">
        <v>63</v>
      </c>
      <c r="BX4370" s="337" t="s">
        <v>172</v>
      </c>
      <c r="BY4370" s="337" t="s">
        <v>211</v>
      </c>
      <c r="BZ4370" s="337" t="s">
        <v>126</v>
      </c>
      <c r="CA4370" s="337" t="s">
        <v>127</v>
      </c>
      <c r="CB4370" s="337" t="s">
        <v>128</v>
      </c>
      <c r="CC4370" s="337" t="s">
        <v>129</v>
      </c>
      <c r="CD4370" s="338">
        <v>6</v>
      </c>
      <c r="CE4370" s="335">
        <v>44958</v>
      </c>
      <c r="CF4370" s="337"/>
      <c r="CG4370" s="337"/>
      <c r="CH4370" s="337"/>
      <c r="CI4370" s="337" t="s">
        <v>80</v>
      </c>
      <c r="CJ4370" s="337"/>
      <c r="CK4370" s="337"/>
      <c r="CL4370" s="337"/>
      <c r="CM4370" s="337" t="s">
        <v>73</v>
      </c>
      <c r="CN4370" s="337">
        <v>3</v>
      </c>
    </row>
    <row r="4371" spans="4:92">
      <c r="D4371" s="273" t="s">
        <v>64</v>
      </c>
      <c r="E4371" s="273" t="s">
        <v>404</v>
      </c>
      <c r="F4371" s="273" t="s">
        <v>431</v>
      </c>
      <c r="G4371" s="273" t="s">
        <v>447</v>
      </c>
      <c r="H4371" s="274">
        <v>45170</v>
      </c>
      <c r="I4371" s="273">
        <v>13765</v>
      </c>
      <c r="J4371" s="273">
        <v>62</v>
      </c>
      <c r="K4371" s="273">
        <v>148050</v>
      </c>
      <c r="L4371" s="273" t="s">
        <v>66</v>
      </c>
      <c r="M4371" s="273">
        <v>16016.19123</v>
      </c>
      <c r="N4371" s="273" t="s">
        <v>115</v>
      </c>
      <c r="W4371" s="273">
        <v>232637</v>
      </c>
      <c r="X4371" s="273" t="s">
        <v>64</v>
      </c>
      <c r="Y4371" s="273" t="s">
        <v>63</v>
      </c>
      <c r="Z4371" s="273" t="s">
        <v>252</v>
      </c>
      <c r="AA4371" s="273" t="s">
        <v>257</v>
      </c>
      <c r="AB4371" s="274">
        <v>45261</v>
      </c>
      <c r="AC4371" s="273">
        <v>16898</v>
      </c>
      <c r="AD4371" s="273">
        <v>22</v>
      </c>
      <c r="AE4371" s="273">
        <v>1</v>
      </c>
      <c r="AF4371" s="273" t="s">
        <v>90</v>
      </c>
      <c r="AG4371" s="273" t="s">
        <v>798</v>
      </c>
      <c r="AH4371" s="273" t="s">
        <v>953</v>
      </c>
      <c r="AI4371" s="273" t="s">
        <v>123</v>
      </c>
      <c r="AJ4371" s="273" t="s">
        <v>200</v>
      </c>
      <c r="AK4371" s="273">
        <v>319094</v>
      </c>
      <c r="BV4371" s="279" t="s">
        <v>64</v>
      </c>
      <c r="BW4371" s="280" t="s">
        <v>63</v>
      </c>
      <c r="BX4371" s="280" t="s">
        <v>165</v>
      </c>
      <c r="BY4371" s="280" t="s">
        <v>165</v>
      </c>
      <c r="BZ4371" s="280" t="s">
        <v>167</v>
      </c>
      <c r="CA4371" s="280" t="s">
        <v>168</v>
      </c>
      <c r="CB4371" s="280" t="s">
        <v>169</v>
      </c>
      <c r="CC4371" s="280" t="s">
        <v>170</v>
      </c>
      <c r="CD4371" s="281">
        <v>12</v>
      </c>
      <c r="CE4371" s="277">
        <v>45017</v>
      </c>
      <c r="CF4371" s="280">
        <v>0</v>
      </c>
      <c r="CG4371" s="280" t="s">
        <v>80</v>
      </c>
      <c r="CH4371" s="280">
        <v>0</v>
      </c>
      <c r="CI4371" s="280" t="s">
        <v>80</v>
      </c>
      <c r="CJ4371" s="280"/>
      <c r="CK4371" s="280"/>
      <c r="CL4371" s="280"/>
      <c r="CM4371" s="280" t="s">
        <v>73</v>
      </c>
      <c r="CN4371" s="280">
        <v>3</v>
      </c>
    </row>
    <row r="4372" spans="4:92">
      <c r="D4372" s="273" t="s">
        <v>64</v>
      </c>
      <c r="E4372" s="273" t="s">
        <v>404</v>
      </c>
      <c r="F4372" s="273" t="s">
        <v>431</v>
      </c>
      <c r="G4372" s="273" t="s">
        <v>447</v>
      </c>
      <c r="H4372" s="274">
        <v>45200</v>
      </c>
      <c r="I4372" s="273">
        <v>14100</v>
      </c>
      <c r="J4372" s="273">
        <v>62</v>
      </c>
      <c r="K4372" s="273">
        <v>578</v>
      </c>
      <c r="L4372" s="273" t="s">
        <v>66</v>
      </c>
      <c r="M4372" s="273">
        <v>0</v>
      </c>
      <c r="N4372" s="273" t="s">
        <v>1010</v>
      </c>
      <c r="O4372" s="273">
        <v>0</v>
      </c>
      <c r="P4372" s="273" t="s">
        <v>1011</v>
      </c>
      <c r="Q4372" s="273" t="s">
        <v>1993</v>
      </c>
      <c r="R4372" s="273" t="s">
        <v>1342</v>
      </c>
      <c r="S4372" s="273" t="s">
        <v>1682</v>
      </c>
      <c r="U4372" s="273" t="s">
        <v>1682</v>
      </c>
      <c r="V4372" s="273" t="s">
        <v>1682</v>
      </c>
      <c r="W4372" s="273">
        <v>250656</v>
      </c>
      <c r="X4372" s="273" t="s">
        <v>64</v>
      </c>
      <c r="Y4372" s="273" t="s">
        <v>63</v>
      </c>
      <c r="Z4372" s="273" t="s">
        <v>252</v>
      </c>
      <c r="AA4372" s="273" t="s">
        <v>257</v>
      </c>
      <c r="AB4372" s="274">
        <v>45261</v>
      </c>
      <c r="AC4372" s="273">
        <v>16898</v>
      </c>
      <c r="AD4372" s="273">
        <v>22</v>
      </c>
      <c r="AE4372" s="273">
        <v>1.7</v>
      </c>
      <c r="AF4372" s="273" t="s">
        <v>90</v>
      </c>
      <c r="AG4372" s="273" t="s">
        <v>625</v>
      </c>
      <c r="AH4372" s="273" t="s">
        <v>955</v>
      </c>
      <c r="AI4372" s="273" t="s">
        <v>123</v>
      </c>
      <c r="AJ4372" s="273" t="s">
        <v>627</v>
      </c>
      <c r="AK4372" s="273">
        <v>319099</v>
      </c>
      <c r="BV4372" s="336" t="s">
        <v>64</v>
      </c>
      <c r="BW4372" s="337" t="s">
        <v>63</v>
      </c>
      <c r="BX4372" s="337" t="s">
        <v>165</v>
      </c>
      <c r="BY4372" s="337" t="s">
        <v>165</v>
      </c>
      <c r="BZ4372" s="337" t="s">
        <v>151</v>
      </c>
      <c r="CA4372" s="337" t="s">
        <v>152</v>
      </c>
      <c r="CB4372" s="337" t="s">
        <v>153</v>
      </c>
      <c r="CC4372" s="337" t="s">
        <v>154</v>
      </c>
      <c r="CD4372" s="338">
        <v>10</v>
      </c>
      <c r="CE4372" s="335">
        <v>45017</v>
      </c>
      <c r="CF4372" s="337">
        <v>2965.6</v>
      </c>
      <c r="CG4372" s="337" t="s">
        <v>80</v>
      </c>
      <c r="CH4372" s="337">
        <v>2965.6</v>
      </c>
      <c r="CI4372" s="337" t="s">
        <v>80</v>
      </c>
      <c r="CJ4372" s="337"/>
      <c r="CK4372" s="337"/>
      <c r="CL4372" s="337"/>
      <c r="CM4372" s="337" t="s">
        <v>73</v>
      </c>
      <c r="CN4372" s="337">
        <v>3</v>
      </c>
    </row>
    <row r="4373" spans="4:92">
      <c r="D4373" s="273" t="s">
        <v>64</v>
      </c>
      <c r="E4373" s="273" t="s">
        <v>404</v>
      </c>
      <c r="F4373" s="273" t="s">
        <v>431</v>
      </c>
      <c r="G4373" s="273" t="s">
        <v>447</v>
      </c>
      <c r="H4373" s="274">
        <v>45200</v>
      </c>
      <c r="I4373" s="273">
        <v>14100</v>
      </c>
      <c r="J4373" s="273">
        <v>62</v>
      </c>
      <c r="K4373" s="273">
        <v>3078</v>
      </c>
      <c r="L4373" s="273" t="s">
        <v>66</v>
      </c>
      <c r="N4373" s="273" t="s">
        <v>107</v>
      </c>
      <c r="W4373" s="273">
        <v>250655</v>
      </c>
      <c r="X4373" s="273" t="s">
        <v>64</v>
      </c>
      <c r="Y4373" s="273" t="s">
        <v>63</v>
      </c>
      <c r="Z4373" s="273" t="s">
        <v>252</v>
      </c>
      <c r="AA4373" s="273" t="s">
        <v>257</v>
      </c>
      <c r="AB4373" s="274">
        <v>45261</v>
      </c>
      <c r="AC4373" s="273">
        <v>16898</v>
      </c>
      <c r="AD4373" s="273">
        <v>22</v>
      </c>
      <c r="AE4373" s="273">
        <v>1.7</v>
      </c>
      <c r="AF4373" s="273" t="s">
        <v>90</v>
      </c>
      <c r="AG4373" s="273" t="s">
        <v>121</v>
      </c>
      <c r="AH4373" s="273" t="s">
        <v>959</v>
      </c>
      <c r="AI4373" s="273" t="s">
        <v>123</v>
      </c>
      <c r="AJ4373" s="273" t="s">
        <v>124</v>
      </c>
      <c r="AK4373" s="273">
        <v>319104</v>
      </c>
      <c r="BV4373" s="279" t="s">
        <v>64</v>
      </c>
      <c r="BW4373" s="280" t="s">
        <v>63</v>
      </c>
      <c r="BX4373" s="280" t="s">
        <v>165</v>
      </c>
      <c r="BY4373" s="280" t="s">
        <v>165</v>
      </c>
      <c r="BZ4373" s="280" t="s">
        <v>151</v>
      </c>
      <c r="CA4373" s="280" t="s">
        <v>152</v>
      </c>
      <c r="CB4373" s="280" t="s">
        <v>161</v>
      </c>
      <c r="CC4373" s="280" t="s">
        <v>162</v>
      </c>
      <c r="CD4373" s="281">
        <v>11</v>
      </c>
      <c r="CE4373" s="277">
        <v>45017</v>
      </c>
      <c r="CF4373" s="280">
        <v>970</v>
      </c>
      <c r="CG4373" s="280" t="s">
        <v>80</v>
      </c>
      <c r="CH4373" s="280">
        <v>970</v>
      </c>
      <c r="CI4373" s="280" t="s">
        <v>80</v>
      </c>
      <c r="CJ4373" s="280"/>
      <c r="CK4373" s="280"/>
      <c r="CL4373" s="280"/>
      <c r="CM4373" s="280" t="s">
        <v>73</v>
      </c>
      <c r="CN4373" s="280">
        <v>3</v>
      </c>
    </row>
    <row r="4374" spans="4:92">
      <c r="D4374" s="273" t="s">
        <v>64</v>
      </c>
      <c r="E4374" s="273" t="s">
        <v>404</v>
      </c>
      <c r="F4374" s="273" t="s">
        <v>431</v>
      </c>
      <c r="G4374" s="273" t="s">
        <v>447</v>
      </c>
      <c r="H4374" s="274">
        <v>45200</v>
      </c>
      <c r="I4374" s="273">
        <v>14100</v>
      </c>
      <c r="J4374" s="273">
        <v>62</v>
      </c>
      <c r="K4374" s="273">
        <v>154100</v>
      </c>
      <c r="L4374" s="273" t="s">
        <v>66</v>
      </c>
      <c r="M4374" s="273">
        <v>14976.717210000001</v>
      </c>
      <c r="N4374" s="273" t="s">
        <v>115</v>
      </c>
      <c r="W4374" s="273">
        <v>250654</v>
      </c>
      <c r="X4374" s="273" t="s">
        <v>64</v>
      </c>
      <c r="Y4374" s="273" t="s">
        <v>63</v>
      </c>
      <c r="Z4374" s="273" t="s">
        <v>252</v>
      </c>
      <c r="AA4374" s="273" t="s">
        <v>257</v>
      </c>
      <c r="AB4374" s="274">
        <v>45261</v>
      </c>
      <c r="AC4374" s="273">
        <v>16898</v>
      </c>
      <c r="AD4374" s="273">
        <v>22</v>
      </c>
      <c r="AE4374" s="273">
        <v>0.15</v>
      </c>
      <c r="AF4374" s="273" t="s">
        <v>90</v>
      </c>
      <c r="AG4374" s="273" t="s">
        <v>801</v>
      </c>
      <c r="AH4374" s="273" t="s">
        <v>961</v>
      </c>
      <c r="AI4374" s="273" t="s">
        <v>199</v>
      </c>
      <c r="AJ4374" s="273" t="s">
        <v>627</v>
      </c>
      <c r="AK4374" s="273">
        <v>319109</v>
      </c>
      <c r="BV4374" s="336" t="s">
        <v>64</v>
      </c>
      <c r="BW4374" s="337" t="s">
        <v>63</v>
      </c>
      <c r="BX4374" s="337" t="s">
        <v>165</v>
      </c>
      <c r="BY4374" s="337" t="s">
        <v>165</v>
      </c>
      <c r="BZ4374" s="337" t="s">
        <v>167</v>
      </c>
      <c r="CA4374" s="337" t="s">
        <v>168</v>
      </c>
      <c r="CB4374" s="337" t="s">
        <v>353</v>
      </c>
      <c r="CC4374" s="337" t="s">
        <v>354</v>
      </c>
      <c r="CD4374" s="338">
        <v>13</v>
      </c>
      <c r="CE4374" s="335">
        <v>45017</v>
      </c>
      <c r="CF4374" s="337">
        <v>383</v>
      </c>
      <c r="CG4374" s="337" t="s">
        <v>80</v>
      </c>
      <c r="CH4374" s="337">
        <v>383</v>
      </c>
      <c r="CI4374" s="337" t="s">
        <v>80</v>
      </c>
      <c r="CJ4374" s="337"/>
      <c r="CK4374" s="337"/>
      <c r="CL4374" s="337"/>
      <c r="CM4374" s="337" t="s">
        <v>73</v>
      </c>
      <c r="CN4374" s="337">
        <v>3</v>
      </c>
    </row>
    <row r="4375" spans="4:92">
      <c r="D4375" s="273" t="s">
        <v>64</v>
      </c>
      <c r="E4375" s="273" t="s">
        <v>404</v>
      </c>
      <c r="F4375" s="273" t="s">
        <v>431</v>
      </c>
      <c r="G4375" s="273" t="s">
        <v>447</v>
      </c>
      <c r="H4375" s="274">
        <v>45231</v>
      </c>
      <c r="I4375" s="273">
        <v>14468</v>
      </c>
      <c r="J4375" s="273">
        <v>62</v>
      </c>
      <c r="K4375" s="273">
        <v>451</v>
      </c>
      <c r="L4375" s="273" t="s">
        <v>66</v>
      </c>
      <c r="M4375" s="273">
        <v>0</v>
      </c>
      <c r="N4375" s="273" t="s">
        <v>1010</v>
      </c>
      <c r="O4375" s="273">
        <v>0</v>
      </c>
      <c r="P4375" s="273" t="s">
        <v>1011</v>
      </c>
      <c r="Q4375" s="273" t="s">
        <v>1993</v>
      </c>
      <c r="R4375" s="273" t="s">
        <v>1342</v>
      </c>
      <c r="S4375" s="273" t="s">
        <v>2024</v>
      </c>
      <c r="U4375" s="273" t="s">
        <v>2024</v>
      </c>
      <c r="V4375" s="273" t="s">
        <v>2024</v>
      </c>
      <c r="W4375" s="273">
        <v>269540</v>
      </c>
      <c r="X4375" s="273" t="s">
        <v>64</v>
      </c>
      <c r="Y4375" s="273" t="s">
        <v>63</v>
      </c>
      <c r="Z4375" s="273" t="s">
        <v>252</v>
      </c>
      <c r="AA4375" s="273" t="s">
        <v>257</v>
      </c>
      <c r="AB4375" s="274">
        <v>45261</v>
      </c>
      <c r="AC4375" s="273">
        <v>16898</v>
      </c>
      <c r="AD4375" s="273">
        <v>22</v>
      </c>
      <c r="AE4375" s="273">
        <v>0.01</v>
      </c>
      <c r="AF4375" s="273" t="s">
        <v>90</v>
      </c>
      <c r="AG4375" s="273" t="s">
        <v>801</v>
      </c>
      <c r="AH4375" s="273" t="s">
        <v>969</v>
      </c>
      <c r="AI4375" s="273" t="s">
        <v>199</v>
      </c>
      <c r="AJ4375" s="273" t="s">
        <v>627</v>
      </c>
      <c r="AK4375" s="273">
        <v>319114</v>
      </c>
      <c r="BV4375" s="279" t="s">
        <v>64</v>
      </c>
      <c r="BW4375" s="280" t="s">
        <v>63</v>
      </c>
      <c r="BX4375" s="280" t="s">
        <v>165</v>
      </c>
      <c r="BY4375" s="280" t="s">
        <v>165</v>
      </c>
      <c r="BZ4375" s="280" t="s">
        <v>167</v>
      </c>
      <c r="CA4375" s="280" t="s">
        <v>168</v>
      </c>
      <c r="CB4375" s="280" t="s">
        <v>313</v>
      </c>
      <c r="CC4375" s="280" t="s">
        <v>314</v>
      </c>
      <c r="CD4375" s="281">
        <v>14</v>
      </c>
      <c r="CE4375" s="277">
        <v>45017</v>
      </c>
      <c r="CF4375" s="280">
        <v>0</v>
      </c>
      <c r="CG4375" s="280" t="s">
        <v>80</v>
      </c>
      <c r="CH4375" s="280">
        <v>0</v>
      </c>
      <c r="CI4375" s="280" t="s">
        <v>80</v>
      </c>
      <c r="CJ4375" s="280"/>
      <c r="CK4375" s="280"/>
      <c r="CL4375" s="280"/>
      <c r="CM4375" s="280" t="s">
        <v>73</v>
      </c>
      <c r="CN4375" s="280">
        <v>3</v>
      </c>
    </row>
    <row r="4376" spans="4:92">
      <c r="D4376" s="273" t="s">
        <v>64</v>
      </c>
      <c r="E4376" s="273" t="s">
        <v>404</v>
      </c>
      <c r="F4376" s="273" t="s">
        <v>431</v>
      </c>
      <c r="G4376" s="273" t="s">
        <v>447</v>
      </c>
      <c r="H4376" s="274">
        <v>45231</v>
      </c>
      <c r="I4376" s="273">
        <v>14468</v>
      </c>
      <c r="J4376" s="273">
        <v>62</v>
      </c>
      <c r="K4376" s="273">
        <v>2059</v>
      </c>
      <c r="L4376" s="273" t="s">
        <v>66</v>
      </c>
      <c r="N4376" s="273" t="s">
        <v>107</v>
      </c>
      <c r="W4376" s="273">
        <v>269539</v>
      </c>
      <c r="X4376" s="273" t="s">
        <v>64</v>
      </c>
      <c r="Y4376" s="273" t="s">
        <v>63</v>
      </c>
      <c r="Z4376" s="273" t="s">
        <v>252</v>
      </c>
      <c r="AA4376" s="273" t="s">
        <v>257</v>
      </c>
      <c r="AB4376" s="274">
        <v>45261</v>
      </c>
      <c r="AC4376" s="273">
        <v>16898</v>
      </c>
      <c r="AD4376" s="273">
        <v>22</v>
      </c>
      <c r="AE4376" s="273">
        <v>0.2</v>
      </c>
      <c r="AF4376" s="273" t="s">
        <v>90</v>
      </c>
      <c r="AG4376" s="273" t="s">
        <v>801</v>
      </c>
      <c r="AH4376" s="273" t="s">
        <v>973</v>
      </c>
      <c r="AI4376" s="273" t="s">
        <v>123</v>
      </c>
      <c r="AJ4376" s="273" t="s">
        <v>627</v>
      </c>
      <c r="AK4376" s="273">
        <v>319119</v>
      </c>
      <c r="BV4376" s="336" t="s">
        <v>64</v>
      </c>
      <c r="BW4376" s="337" t="s">
        <v>63</v>
      </c>
      <c r="BX4376" s="337" t="s">
        <v>165</v>
      </c>
      <c r="BY4376" s="337" t="s">
        <v>165</v>
      </c>
      <c r="BZ4376" s="337" t="s">
        <v>167</v>
      </c>
      <c r="CA4376" s="337" t="s">
        <v>168</v>
      </c>
      <c r="CB4376" s="337" t="s">
        <v>319</v>
      </c>
      <c r="CC4376" s="337" t="s">
        <v>320</v>
      </c>
      <c r="CD4376" s="338">
        <v>15</v>
      </c>
      <c r="CE4376" s="335">
        <v>45017</v>
      </c>
      <c r="CF4376" s="337">
        <v>0</v>
      </c>
      <c r="CG4376" s="337" t="s">
        <v>80</v>
      </c>
      <c r="CH4376" s="337">
        <v>0</v>
      </c>
      <c r="CI4376" s="337" t="s">
        <v>80</v>
      </c>
      <c r="CJ4376" s="337"/>
      <c r="CK4376" s="337"/>
      <c r="CL4376" s="337"/>
      <c r="CM4376" s="337" t="s">
        <v>73</v>
      </c>
      <c r="CN4376" s="337">
        <v>3</v>
      </c>
    </row>
    <row r="4377" spans="4:92">
      <c r="D4377" s="273" t="s">
        <v>64</v>
      </c>
      <c r="E4377" s="273" t="s">
        <v>404</v>
      </c>
      <c r="F4377" s="273" t="s">
        <v>431</v>
      </c>
      <c r="G4377" s="273" t="s">
        <v>447</v>
      </c>
      <c r="H4377" s="274">
        <v>45231</v>
      </c>
      <c r="I4377" s="273">
        <v>14468</v>
      </c>
      <c r="J4377" s="273">
        <v>62</v>
      </c>
      <c r="K4377" s="273">
        <v>103270</v>
      </c>
      <c r="L4377" s="273" t="s">
        <v>66</v>
      </c>
      <c r="M4377" s="273">
        <v>12059.92008</v>
      </c>
      <c r="N4377" s="273" t="s">
        <v>115</v>
      </c>
      <c r="W4377" s="273">
        <v>269538</v>
      </c>
      <c r="X4377" s="273" t="s">
        <v>64</v>
      </c>
      <c r="Y4377" s="273" t="s">
        <v>63</v>
      </c>
      <c r="Z4377" s="273" t="s">
        <v>252</v>
      </c>
      <c r="AA4377" s="273" t="s">
        <v>257</v>
      </c>
      <c r="AB4377" s="274">
        <v>45261</v>
      </c>
      <c r="AC4377" s="273">
        <v>16898</v>
      </c>
      <c r="AD4377" s="273">
        <v>22</v>
      </c>
      <c r="AE4377" s="273">
        <v>9.6000000000000002E-2</v>
      </c>
      <c r="AF4377" s="273" t="s">
        <v>90</v>
      </c>
      <c r="AG4377" s="273" t="s">
        <v>625</v>
      </c>
      <c r="AH4377" s="273" t="s">
        <v>977</v>
      </c>
      <c r="AI4377" s="273" t="s">
        <v>199</v>
      </c>
      <c r="AJ4377" s="273" t="s">
        <v>627</v>
      </c>
      <c r="AK4377" s="273">
        <v>319124</v>
      </c>
      <c r="BV4377" s="279" t="s">
        <v>64</v>
      </c>
      <c r="BW4377" s="280" t="s">
        <v>63</v>
      </c>
      <c r="BX4377" s="280" t="s">
        <v>165</v>
      </c>
      <c r="BY4377" s="280" t="s">
        <v>165</v>
      </c>
      <c r="BZ4377" s="280" t="s">
        <v>86</v>
      </c>
      <c r="CA4377" s="280" t="s">
        <v>87</v>
      </c>
      <c r="CB4377" s="280" t="s">
        <v>179</v>
      </c>
      <c r="CC4377" s="280" t="s">
        <v>180</v>
      </c>
      <c r="CD4377" s="281">
        <v>1</v>
      </c>
      <c r="CE4377" s="277">
        <v>45017</v>
      </c>
      <c r="CF4377" s="280"/>
      <c r="CG4377" s="280" t="s">
        <v>181</v>
      </c>
      <c r="CH4377" s="280"/>
      <c r="CI4377" s="280" t="s">
        <v>181</v>
      </c>
      <c r="CJ4377" s="280" t="s">
        <v>1076</v>
      </c>
      <c r="CK4377" s="280"/>
      <c r="CL4377" s="280"/>
      <c r="CM4377" s="280" t="s">
        <v>73</v>
      </c>
      <c r="CN4377" s="280">
        <v>3</v>
      </c>
    </row>
    <row r="4378" spans="4:92">
      <c r="D4378" s="273" t="s">
        <v>64</v>
      </c>
      <c r="E4378" s="273" t="s">
        <v>404</v>
      </c>
      <c r="F4378" s="273" t="s">
        <v>431</v>
      </c>
      <c r="G4378" s="273" t="s">
        <v>447</v>
      </c>
      <c r="H4378" s="274">
        <v>45261</v>
      </c>
      <c r="I4378" s="273">
        <v>16936</v>
      </c>
      <c r="J4378" s="273">
        <v>62</v>
      </c>
      <c r="K4378" s="273">
        <v>491</v>
      </c>
      <c r="L4378" s="273" t="s">
        <v>66</v>
      </c>
      <c r="M4378" s="273">
        <v>0</v>
      </c>
      <c r="N4378" s="273" t="s">
        <v>1010</v>
      </c>
      <c r="O4378" s="273">
        <v>0</v>
      </c>
      <c r="P4378" s="273" t="s">
        <v>1011</v>
      </c>
      <c r="Q4378" s="273" t="s">
        <v>1993</v>
      </c>
      <c r="R4378" s="273" t="s">
        <v>1342</v>
      </c>
      <c r="S4378" s="273" t="s">
        <v>1682</v>
      </c>
      <c r="U4378" s="273" t="s">
        <v>1682</v>
      </c>
      <c r="V4378" s="273" t="s">
        <v>1682</v>
      </c>
      <c r="W4378" s="273">
        <v>311712</v>
      </c>
      <c r="X4378" s="273" t="s">
        <v>64</v>
      </c>
      <c r="Y4378" s="273" t="s">
        <v>63</v>
      </c>
      <c r="Z4378" s="273" t="s">
        <v>252</v>
      </c>
      <c r="AA4378" s="273" t="s">
        <v>257</v>
      </c>
      <c r="AB4378" s="274">
        <v>45261</v>
      </c>
      <c r="AC4378" s="273">
        <v>16898</v>
      </c>
      <c r="AD4378" s="273">
        <v>22</v>
      </c>
      <c r="AE4378" s="273">
        <v>0.6</v>
      </c>
      <c r="AF4378" s="273" t="s">
        <v>90</v>
      </c>
      <c r="AG4378" s="273" t="s">
        <v>121</v>
      </c>
      <c r="AH4378" s="273" t="s">
        <v>980</v>
      </c>
      <c r="AI4378" s="273" t="s">
        <v>199</v>
      </c>
      <c r="AJ4378" s="273" t="s">
        <v>124</v>
      </c>
      <c r="AK4378" s="273">
        <v>319129</v>
      </c>
      <c r="BV4378" s="336" t="s">
        <v>64</v>
      </c>
      <c r="BW4378" s="337" t="s">
        <v>63</v>
      </c>
      <c r="BX4378" s="337" t="s">
        <v>165</v>
      </c>
      <c r="BY4378" s="337" t="s">
        <v>165</v>
      </c>
      <c r="BZ4378" s="337" t="s">
        <v>138</v>
      </c>
      <c r="CA4378" s="337" t="s">
        <v>139</v>
      </c>
      <c r="CB4378" s="337" t="s">
        <v>190</v>
      </c>
      <c r="CC4378" s="337" t="s">
        <v>191</v>
      </c>
      <c r="CD4378" s="338">
        <v>8</v>
      </c>
      <c r="CE4378" s="335">
        <v>45017</v>
      </c>
      <c r="CF4378" s="337">
        <v>506.4</v>
      </c>
      <c r="CG4378" s="337" t="s">
        <v>80</v>
      </c>
      <c r="CH4378" s="337">
        <v>506.4</v>
      </c>
      <c r="CI4378" s="337" t="s">
        <v>80</v>
      </c>
      <c r="CJ4378" s="337"/>
      <c r="CK4378" s="337"/>
      <c r="CL4378" s="337"/>
      <c r="CM4378" s="337" t="s">
        <v>73</v>
      </c>
      <c r="CN4378" s="337">
        <v>3</v>
      </c>
    </row>
    <row r="4379" spans="4:92">
      <c r="D4379" s="273" t="s">
        <v>64</v>
      </c>
      <c r="E4379" s="273" t="s">
        <v>404</v>
      </c>
      <c r="F4379" s="273" t="s">
        <v>431</v>
      </c>
      <c r="G4379" s="273" t="s">
        <v>447</v>
      </c>
      <c r="H4379" s="274">
        <v>45261</v>
      </c>
      <c r="I4379" s="273">
        <v>16936</v>
      </c>
      <c r="J4379" s="273">
        <v>62</v>
      </c>
      <c r="K4379" s="273">
        <v>938</v>
      </c>
      <c r="L4379" s="273" t="s">
        <v>66</v>
      </c>
      <c r="N4379" s="273" t="s">
        <v>107</v>
      </c>
      <c r="W4379" s="273">
        <v>311711</v>
      </c>
      <c r="X4379" s="273" t="s">
        <v>64</v>
      </c>
      <c r="Y4379" s="273" t="s">
        <v>63</v>
      </c>
      <c r="Z4379" s="273" t="s">
        <v>252</v>
      </c>
      <c r="AA4379" s="273" t="s">
        <v>257</v>
      </c>
      <c r="AB4379" s="274">
        <v>45261</v>
      </c>
      <c r="AC4379" s="273">
        <v>16898</v>
      </c>
      <c r="AD4379" s="273">
        <v>22</v>
      </c>
      <c r="AE4379" s="273">
        <v>68.401499999999999</v>
      </c>
      <c r="AF4379" s="273" t="s">
        <v>90</v>
      </c>
      <c r="AG4379" s="273" t="s">
        <v>837</v>
      </c>
      <c r="AH4379" s="273" t="s">
        <v>838</v>
      </c>
      <c r="AI4379" s="273" t="s">
        <v>199</v>
      </c>
      <c r="AJ4379" s="273" t="s">
        <v>200</v>
      </c>
      <c r="AK4379" s="273">
        <v>319135</v>
      </c>
      <c r="BV4379" s="279" t="s">
        <v>64</v>
      </c>
      <c r="BW4379" s="280" t="s">
        <v>63</v>
      </c>
      <c r="BX4379" s="280" t="s">
        <v>165</v>
      </c>
      <c r="BY4379" s="280" t="s">
        <v>165</v>
      </c>
      <c r="BZ4379" s="280" t="s">
        <v>86</v>
      </c>
      <c r="CA4379" s="280" t="s">
        <v>87</v>
      </c>
      <c r="CB4379" s="280" t="s">
        <v>217</v>
      </c>
      <c r="CC4379" s="280" t="s">
        <v>218</v>
      </c>
      <c r="CD4379" s="281">
        <v>2</v>
      </c>
      <c r="CE4379" s="277">
        <v>45017</v>
      </c>
      <c r="CF4379" s="280"/>
      <c r="CG4379" s="280" t="s">
        <v>181</v>
      </c>
      <c r="CH4379" s="280"/>
      <c r="CI4379" s="280" t="s">
        <v>181</v>
      </c>
      <c r="CJ4379" s="280" t="s">
        <v>905</v>
      </c>
      <c r="CK4379" s="280"/>
      <c r="CL4379" s="280"/>
      <c r="CM4379" s="280" t="s">
        <v>73</v>
      </c>
      <c r="CN4379" s="280">
        <v>3</v>
      </c>
    </row>
    <row r="4380" spans="4:92">
      <c r="D4380" s="273" t="s">
        <v>64</v>
      </c>
      <c r="E4380" s="273" t="s">
        <v>404</v>
      </c>
      <c r="F4380" s="273" t="s">
        <v>431</v>
      </c>
      <c r="G4380" s="273" t="s">
        <v>447</v>
      </c>
      <c r="H4380" s="274">
        <v>45261</v>
      </c>
      <c r="I4380" s="273">
        <v>16936</v>
      </c>
      <c r="J4380" s="273">
        <v>62</v>
      </c>
      <c r="K4380" s="273">
        <v>102320</v>
      </c>
      <c r="L4380" s="273" t="s">
        <v>66</v>
      </c>
      <c r="M4380" s="273">
        <v>12065.55402</v>
      </c>
      <c r="N4380" s="273" t="s">
        <v>115</v>
      </c>
      <c r="W4380" s="273">
        <v>311710</v>
      </c>
      <c r="X4380" s="273" t="s">
        <v>64</v>
      </c>
      <c r="Y4380" s="273" t="s">
        <v>63</v>
      </c>
      <c r="Z4380" s="273" t="s">
        <v>252</v>
      </c>
      <c r="AA4380" s="273" t="s">
        <v>437</v>
      </c>
      <c r="AB4380" s="274">
        <v>44927</v>
      </c>
      <c r="AC4380" s="273">
        <v>14722</v>
      </c>
      <c r="AD4380" s="273">
        <v>668</v>
      </c>
      <c r="AK4380" s="273">
        <v>276904</v>
      </c>
      <c r="BV4380" s="336" t="s">
        <v>64</v>
      </c>
      <c r="BW4380" s="337" t="s">
        <v>63</v>
      </c>
      <c r="BX4380" s="337" t="s">
        <v>165</v>
      </c>
      <c r="BY4380" s="337" t="s">
        <v>165</v>
      </c>
      <c r="BZ4380" s="337" t="s">
        <v>204</v>
      </c>
      <c r="CA4380" s="337" t="s">
        <v>205</v>
      </c>
      <c r="CB4380" s="337" t="s">
        <v>206</v>
      </c>
      <c r="CC4380" s="337" t="s">
        <v>207</v>
      </c>
      <c r="CD4380" s="338">
        <v>0</v>
      </c>
      <c r="CE4380" s="335">
        <v>45017</v>
      </c>
      <c r="CF4380" s="337"/>
      <c r="CG4380" s="337" t="s">
        <v>181</v>
      </c>
      <c r="CH4380" s="337"/>
      <c r="CI4380" s="337" t="s">
        <v>208</v>
      </c>
      <c r="CJ4380" s="337" t="s">
        <v>209</v>
      </c>
      <c r="CK4380" s="337"/>
      <c r="CL4380" s="337"/>
      <c r="CM4380" s="337" t="s">
        <v>73</v>
      </c>
      <c r="CN4380" s="337">
        <v>3</v>
      </c>
    </row>
    <row r="4381" spans="4:92">
      <c r="D4381" s="273" t="s">
        <v>64</v>
      </c>
      <c r="E4381" s="273" t="s">
        <v>404</v>
      </c>
      <c r="F4381" s="273" t="s">
        <v>456</v>
      </c>
      <c r="G4381" s="273" t="s">
        <v>933</v>
      </c>
      <c r="H4381" s="274">
        <v>44927</v>
      </c>
      <c r="I4381" s="273">
        <v>11286</v>
      </c>
      <c r="J4381" s="273">
        <v>874</v>
      </c>
      <c r="W4381" s="273">
        <v>141181</v>
      </c>
      <c r="X4381" s="273" t="s">
        <v>64</v>
      </c>
      <c r="Y4381" s="273" t="s">
        <v>63</v>
      </c>
      <c r="Z4381" s="273" t="s">
        <v>252</v>
      </c>
      <c r="AA4381" s="273" t="s">
        <v>437</v>
      </c>
      <c r="AB4381" s="274">
        <v>44927</v>
      </c>
      <c r="AC4381" s="273">
        <v>15306</v>
      </c>
      <c r="AD4381" s="273">
        <v>668</v>
      </c>
      <c r="AK4381" s="273">
        <v>283270</v>
      </c>
      <c r="BV4381" s="279" t="s">
        <v>64</v>
      </c>
      <c r="BW4381" s="280" t="s">
        <v>63</v>
      </c>
      <c r="BX4381" s="280" t="s">
        <v>165</v>
      </c>
      <c r="BY4381" s="280" t="s">
        <v>165</v>
      </c>
      <c r="BZ4381" s="280" t="s">
        <v>86</v>
      </c>
      <c r="CA4381" s="280" t="s">
        <v>87</v>
      </c>
      <c r="CB4381" s="280" t="s">
        <v>225</v>
      </c>
      <c r="CC4381" s="280" t="s">
        <v>226</v>
      </c>
      <c r="CD4381" s="281">
        <v>5</v>
      </c>
      <c r="CE4381" s="277">
        <v>45017</v>
      </c>
      <c r="CF4381" s="280">
        <v>1528</v>
      </c>
      <c r="CG4381" s="280" t="s">
        <v>80</v>
      </c>
      <c r="CH4381" s="280">
        <v>1528</v>
      </c>
      <c r="CI4381" s="280" t="s">
        <v>80</v>
      </c>
      <c r="CJ4381" s="280"/>
      <c r="CK4381" s="280"/>
      <c r="CL4381" s="280" t="s">
        <v>1406</v>
      </c>
      <c r="CM4381" s="280" t="s">
        <v>73</v>
      </c>
      <c r="CN4381" s="280">
        <v>3</v>
      </c>
    </row>
    <row r="4382" spans="4:92">
      <c r="D4382" s="273" t="s">
        <v>64</v>
      </c>
      <c r="E4382" s="273" t="s">
        <v>404</v>
      </c>
      <c r="F4382" s="273" t="s">
        <v>456</v>
      </c>
      <c r="G4382" s="273" t="s">
        <v>933</v>
      </c>
      <c r="H4382" s="274">
        <v>44927</v>
      </c>
      <c r="I4382" s="273">
        <v>11286</v>
      </c>
      <c r="J4382" s="273">
        <v>874</v>
      </c>
      <c r="K4382" s="273">
        <v>0</v>
      </c>
      <c r="L4382" s="273" t="s">
        <v>66</v>
      </c>
      <c r="N4382" s="273" t="s">
        <v>107</v>
      </c>
      <c r="W4382" s="273">
        <v>141206</v>
      </c>
      <c r="X4382" s="273" t="s">
        <v>64</v>
      </c>
      <c r="Y4382" s="273" t="s">
        <v>63</v>
      </c>
      <c r="Z4382" s="273" t="s">
        <v>252</v>
      </c>
      <c r="AA4382" s="273" t="s">
        <v>437</v>
      </c>
      <c r="AB4382" s="274">
        <v>44927</v>
      </c>
      <c r="AC4382" s="273">
        <v>15456</v>
      </c>
      <c r="AD4382" s="273">
        <v>668</v>
      </c>
      <c r="AK4382" s="273">
        <v>284476</v>
      </c>
      <c r="BV4382" s="336" t="s">
        <v>64</v>
      </c>
      <c r="BW4382" s="337" t="s">
        <v>63</v>
      </c>
      <c r="BX4382" s="337" t="s">
        <v>65</v>
      </c>
      <c r="BY4382" s="337" t="s">
        <v>65</v>
      </c>
      <c r="BZ4382" s="337" t="s">
        <v>86</v>
      </c>
      <c r="CA4382" s="337" t="s">
        <v>87</v>
      </c>
      <c r="CB4382" s="337" t="s">
        <v>217</v>
      </c>
      <c r="CC4382" s="337" t="s">
        <v>218</v>
      </c>
      <c r="CD4382" s="338">
        <v>2</v>
      </c>
      <c r="CE4382" s="335">
        <v>44958</v>
      </c>
      <c r="CF4382" s="337"/>
      <c r="CG4382" s="337" t="s">
        <v>181</v>
      </c>
      <c r="CH4382" s="337"/>
      <c r="CI4382" s="337" t="s">
        <v>181</v>
      </c>
      <c r="CJ4382" s="337" t="s">
        <v>499</v>
      </c>
      <c r="CK4382" s="337"/>
      <c r="CL4382" s="337"/>
      <c r="CM4382" s="337" t="s">
        <v>73</v>
      </c>
      <c r="CN4382" s="337">
        <v>3</v>
      </c>
    </row>
    <row r="4383" spans="4:92">
      <c r="D4383" s="273" t="s">
        <v>64</v>
      </c>
      <c r="E4383" s="273" t="s">
        <v>404</v>
      </c>
      <c r="F4383" s="273" t="s">
        <v>456</v>
      </c>
      <c r="G4383" s="273" t="s">
        <v>933</v>
      </c>
      <c r="H4383" s="274">
        <v>44927</v>
      </c>
      <c r="I4383" s="273">
        <v>11286</v>
      </c>
      <c r="J4383" s="273">
        <v>874</v>
      </c>
      <c r="K4383" s="273">
        <v>1425</v>
      </c>
      <c r="L4383" s="273" t="s">
        <v>66</v>
      </c>
      <c r="M4383" s="273">
        <v>331.94066620000001</v>
      </c>
      <c r="N4383" s="273" t="s">
        <v>115</v>
      </c>
      <c r="W4383" s="273">
        <v>141205</v>
      </c>
      <c r="X4383" s="273" t="s">
        <v>83</v>
      </c>
      <c r="Y4383" s="273" t="s">
        <v>194</v>
      </c>
      <c r="Z4383" s="273" t="s">
        <v>385</v>
      </c>
      <c r="AA4383" s="273" t="s">
        <v>790</v>
      </c>
      <c r="AB4383" s="274">
        <v>45139</v>
      </c>
      <c r="AC4383" s="273">
        <v>13540</v>
      </c>
      <c r="AD4383" s="273">
        <v>777</v>
      </c>
      <c r="AE4383" s="273">
        <v>46.51</v>
      </c>
      <c r="AF4383" s="273" t="s">
        <v>90</v>
      </c>
      <c r="AG4383" s="273" t="s">
        <v>2025</v>
      </c>
      <c r="AH4383" s="273" t="s">
        <v>2025</v>
      </c>
      <c r="AI4383" s="273" t="s">
        <v>123</v>
      </c>
      <c r="AJ4383" s="273" t="s">
        <v>1245</v>
      </c>
      <c r="AK4383" s="273">
        <v>227509</v>
      </c>
      <c r="BV4383" s="279" t="s">
        <v>64</v>
      </c>
      <c r="BW4383" s="280" t="s">
        <v>63</v>
      </c>
      <c r="BX4383" s="280" t="s">
        <v>65</v>
      </c>
      <c r="BY4383" s="280" t="s">
        <v>65</v>
      </c>
      <c r="BZ4383" s="280" t="s">
        <v>204</v>
      </c>
      <c r="CA4383" s="280" t="s">
        <v>205</v>
      </c>
      <c r="CB4383" s="280" t="s">
        <v>206</v>
      </c>
      <c r="CC4383" s="280" t="s">
        <v>207</v>
      </c>
      <c r="CD4383" s="281">
        <v>0</v>
      </c>
      <c r="CE4383" s="277">
        <v>44958</v>
      </c>
      <c r="CF4383" s="280"/>
      <c r="CG4383" s="280" t="s">
        <v>181</v>
      </c>
      <c r="CH4383" s="280"/>
      <c r="CI4383" s="280" t="s">
        <v>208</v>
      </c>
      <c r="CJ4383" s="280" t="s">
        <v>209</v>
      </c>
      <c r="CK4383" s="280"/>
      <c r="CL4383" s="280"/>
      <c r="CM4383" s="280" t="s">
        <v>73</v>
      </c>
      <c r="CN4383" s="280">
        <v>3</v>
      </c>
    </row>
    <row r="4384" spans="4:92">
      <c r="D4384" s="273" t="s">
        <v>64</v>
      </c>
      <c r="E4384" s="273" t="s">
        <v>404</v>
      </c>
      <c r="F4384" s="273" t="s">
        <v>456</v>
      </c>
      <c r="G4384" s="273" t="s">
        <v>933</v>
      </c>
      <c r="H4384" s="274">
        <v>44958</v>
      </c>
      <c r="I4384" s="273">
        <v>11448</v>
      </c>
      <c r="J4384" s="273">
        <v>874</v>
      </c>
      <c r="W4384" s="273">
        <v>145879</v>
      </c>
      <c r="X4384" s="273" t="s">
        <v>83</v>
      </c>
      <c r="Y4384" s="273" t="s">
        <v>194</v>
      </c>
      <c r="Z4384" s="273" t="s">
        <v>385</v>
      </c>
      <c r="AA4384" s="273" t="s">
        <v>790</v>
      </c>
      <c r="AB4384" s="274">
        <v>45170</v>
      </c>
      <c r="AC4384" s="273">
        <v>13866</v>
      </c>
      <c r="AD4384" s="273">
        <v>777</v>
      </c>
      <c r="AK4384" s="273">
        <v>244219</v>
      </c>
      <c r="BV4384" s="336" t="s">
        <v>64</v>
      </c>
      <c r="BW4384" s="337" t="s">
        <v>63</v>
      </c>
      <c r="BX4384" s="337" t="s">
        <v>65</v>
      </c>
      <c r="BY4384" s="337" t="s">
        <v>65</v>
      </c>
      <c r="BZ4384" s="337" t="s">
        <v>86</v>
      </c>
      <c r="CA4384" s="337" t="s">
        <v>87</v>
      </c>
      <c r="CB4384" s="337" t="s">
        <v>233</v>
      </c>
      <c r="CC4384" s="337" t="s">
        <v>234</v>
      </c>
      <c r="CD4384" s="338">
        <v>1</v>
      </c>
      <c r="CE4384" s="335">
        <v>44958</v>
      </c>
      <c r="CF4384" s="337"/>
      <c r="CG4384" s="337" t="s">
        <v>181</v>
      </c>
      <c r="CH4384" s="337"/>
      <c r="CI4384" s="337" t="s">
        <v>181</v>
      </c>
      <c r="CJ4384" s="337" t="s">
        <v>565</v>
      </c>
      <c r="CK4384" s="337"/>
      <c r="CL4384" s="337"/>
      <c r="CM4384" s="337" t="s">
        <v>73</v>
      </c>
      <c r="CN4384" s="337">
        <v>3</v>
      </c>
    </row>
    <row r="4385" spans="4:92">
      <c r="D4385" s="273" t="s">
        <v>64</v>
      </c>
      <c r="E4385" s="273" t="s">
        <v>404</v>
      </c>
      <c r="F4385" s="273" t="s">
        <v>456</v>
      </c>
      <c r="G4385" s="273" t="s">
        <v>933</v>
      </c>
      <c r="H4385" s="274">
        <v>44958</v>
      </c>
      <c r="I4385" s="273">
        <v>11448</v>
      </c>
      <c r="J4385" s="273">
        <v>874</v>
      </c>
      <c r="K4385" s="273">
        <v>0</v>
      </c>
      <c r="L4385" s="273" t="s">
        <v>66</v>
      </c>
      <c r="N4385" s="273" t="s">
        <v>107</v>
      </c>
      <c r="W4385" s="273">
        <v>145904</v>
      </c>
      <c r="X4385" s="273" t="s">
        <v>83</v>
      </c>
      <c r="Y4385" s="273" t="s">
        <v>194</v>
      </c>
      <c r="Z4385" s="273" t="s">
        <v>385</v>
      </c>
      <c r="AA4385" s="273" t="s">
        <v>790</v>
      </c>
      <c r="AB4385" s="274">
        <v>45170</v>
      </c>
      <c r="AC4385" s="273">
        <v>13867</v>
      </c>
      <c r="AD4385" s="273">
        <v>777</v>
      </c>
      <c r="AE4385" s="273">
        <v>34.619999999999997</v>
      </c>
      <c r="AF4385" s="273" t="s">
        <v>90</v>
      </c>
      <c r="AG4385" s="273" t="s">
        <v>2026</v>
      </c>
      <c r="AH4385" s="273" t="s">
        <v>2026</v>
      </c>
      <c r="AI4385" s="273" t="s">
        <v>123</v>
      </c>
      <c r="AJ4385" s="273" t="s">
        <v>1245</v>
      </c>
      <c r="AK4385" s="273">
        <v>235311</v>
      </c>
      <c r="BV4385" s="279" t="s">
        <v>64</v>
      </c>
      <c r="BW4385" s="280" t="s">
        <v>63</v>
      </c>
      <c r="BX4385" s="280" t="s">
        <v>65</v>
      </c>
      <c r="BY4385" s="280" t="s">
        <v>65</v>
      </c>
      <c r="BZ4385" s="280" t="s">
        <v>86</v>
      </c>
      <c r="CA4385" s="280" t="s">
        <v>87</v>
      </c>
      <c r="CB4385" s="280" t="s">
        <v>225</v>
      </c>
      <c r="CC4385" s="280" t="s">
        <v>226</v>
      </c>
      <c r="CD4385" s="281">
        <v>5</v>
      </c>
      <c r="CE4385" s="277">
        <v>44958</v>
      </c>
      <c r="CF4385" s="280">
        <v>0</v>
      </c>
      <c r="CG4385" s="280" t="s">
        <v>90</v>
      </c>
      <c r="CH4385" s="280">
        <v>0</v>
      </c>
      <c r="CI4385" s="280" t="s">
        <v>80</v>
      </c>
      <c r="CJ4385" s="280"/>
      <c r="CK4385" s="280"/>
      <c r="CL4385" s="280"/>
      <c r="CM4385" s="280" t="s">
        <v>73</v>
      </c>
      <c r="CN4385" s="280">
        <v>3</v>
      </c>
    </row>
    <row r="4386" spans="4:92">
      <c r="D4386" s="273" t="s">
        <v>64</v>
      </c>
      <c r="E4386" s="273" t="s">
        <v>404</v>
      </c>
      <c r="F4386" s="273" t="s">
        <v>456</v>
      </c>
      <c r="G4386" s="273" t="s">
        <v>933</v>
      </c>
      <c r="H4386" s="274">
        <v>44958</v>
      </c>
      <c r="I4386" s="273">
        <v>11448</v>
      </c>
      <c r="J4386" s="273">
        <v>874</v>
      </c>
      <c r="K4386" s="273">
        <v>1425</v>
      </c>
      <c r="L4386" s="273" t="s">
        <v>66</v>
      </c>
      <c r="M4386" s="273">
        <v>331.94066620000001</v>
      </c>
      <c r="N4386" s="273" t="s">
        <v>115</v>
      </c>
      <c r="W4386" s="273">
        <v>145903</v>
      </c>
      <c r="X4386" s="273" t="s">
        <v>83</v>
      </c>
      <c r="Y4386" s="273" t="s">
        <v>194</v>
      </c>
      <c r="Z4386" s="273" t="s">
        <v>385</v>
      </c>
      <c r="AA4386" s="273" t="s">
        <v>790</v>
      </c>
      <c r="AB4386" s="274">
        <v>45200</v>
      </c>
      <c r="AC4386" s="273">
        <v>14201</v>
      </c>
      <c r="AD4386" s="273">
        <v>777</v>
      </c>
      <c r="AK4386" s="273">
        <v>259221</v>
      </c>
      <c r="BV4386" s="336" t="s">
        <v>64</v>
      </c>
      <c r="BW4386" s="337" t="s">
        <v>63</v>
      </c>
      <c r="BX4386" s="337" t="s">
        <v>65</v>
      </c>
      <c r="BY4386" s="337" t="s">
        <v>65</v>
      </c>
      <c r="BZ4386" s="337" t="s">
        <v>86</v>
      </c>
      <c r="CA4386" s="337" t="s">
        <v>87</v>
      </c>
      <c r="CB4386" s="337" t="s">
        <v>225</v>
      </c>
      <c r="CC4386" s="337" t="s">
        <v>226</v>
      </c>
      <c r="CD4386" s="338">
        <v>5</v>
      </c>
      <c r="CE4386" s="335">
        <v>44986</v>
      </c>
      <c r="CF4386" s="337">
        <v>0</v>
      </c>
      <c r="CG4386" s="337" t="s">
        <v>90</v>
      </c>
      <c r="CH4386" s="337">
        <v>0</v>
      </c>
      <c r="CI4386" s="337" t="s">
        <v>80</v>
      </c>
      <c r="CJ4386" s="337"/>
      <c r="CK4386" s="337"/>
      <c r="CL4386" s="337"/>
      <c r="CM4386" s="337" t="s">
        <v>73</v>
      </c>
      <c r="CN4386" s="337">
        <v>3</v>
      </c>
    </row>
    <row r="4387" spans="4:92">
      <c r="D4387" s="273" t="s">
        <v>64</v>
      </c>
      <c r="E4387" s="273" t="s">
        <v>404</v>
      </c>
      <c r="F4387" s="273" t="s">
        <v>456</v>
      </c>
      <c r="G4387" s="273" t="s">
        <v>933</v>
      </c>
      <c r="H4387" s="274">
        <v>44986</v>
      </c>
      <c r="I4387" s="273">
        <v>11610</v>
      </c>
      <c r="J4387" s="273">
        <v>874</v>
      </c>
      <c r="W4387" s="273">
        <v>150577</v>
      </c>
      <c r="X4387" s="273" t="s">
        <v>83</v>
      </c>
      <c r="Y4387" s="273" t="s">
        <v>194</v>
      </c>
      <c r="Z4387" s="273" t="s">
        <v>385</v>
      </c>
      <c r="AA4387" s="273" t="s">
        <v>790</v>
      </c>
      <c r="AB4387" s="274">
        <v>45200</v>
      </c>
      <c r="AC4387" s="273">
        <v>14202</v>
      </c>
      <c r="AD4387" s="273">
        <v>777</v>
      </c>
      <c r="AE4387" s="273">
        <v>19</v>
      </c>
      <c r="AF4387" s="273" t="s">
        <v>90</v>
      </c>
      <c r="AG4387" s="273" t="s">
        <v>2026</v>
      </c>
      <c r="AH4387" s="273" t="s">
        <v>2026</v>
      </c>
      <c r="AI4387" s="273" t="s">
        <v>123</v>
      </c>
      <c r="AJ4387" s="273" t="s">
        <v>1245</v>
      </c>
      <c r="AK4387" s="273">
        <v>259205</v>
      </c>
      <c r="BV4387" s="279" t="s">
        <v>64</v>
      </c>
      <c r="BW4387" s="280" t="s">
        <v>63</v>
      </c>
      <c r="BX4387" s="280" t="s">
        <v>65</v>
      </c>
      <c r="BY4387" s="280" t="s">
        <v>65</v>
      </c>
      <c r="BZ4387" s="280" t="s">
        <v>86</v>
      </c>
      <c r="CA4387" s="280" t="s">
        <v>87</v>
      </c>
      <c r="CB4387" s="280" t="s">
        <v>233</v>
      </c>
      <c r="CC4387" s="280" t="s">
        <v>234</v>
      </c>
      <c r="CD4387" s="281">
        <v>1</v>
      </c>
      <c r="CE4387" s="277">
        <v>44986</v>
      </c>
      <c r="CF4387" s="280"/>
      <c r="CG4387" s="280" t="s">
        <v>181</v>
      </c>
      <c r="CH4387" s="280"/>
      <c r="CI4387" s="280" t="s">
        <v>181</v>
      </c>
      <c r="CJ4387" s="280" t="s">
        <v>1267</v>
      </c>
      <c r="CK4387" s="280"/>
      <c r="CL4387" s="280"/>
      <c r="CM4387" s="280" t="s">
        <v>73</v>
      </c>
      <c r="CN4387" s="280">
        <v>3</v>
      </c>
    </row>
    <row r="4388" spans="4:92">
      <c r="D4388" s="273" t="s">
        <v>64</v>
      </c>
      <c r="E4388" s="273" t="s">
        <v>404</v>
      </c>
      <c r="F4388" s="273" t="s">
        <v>456</v>
      </c>
      <c r="G4388" s="273" t="s">
        <v>933</v>
      </c>
      <c r="H4388" s="274">
        <v>44986</v>
      </c>
      <c r="I4388" s="273">
        <v>11610</v>
      </c>
      <c r="J4388" s="273">
        <v>874</v>
      </c>
      <c r="K4388" s="273">
        <v>0</v>
      </c>
      <c r="L4388" s="273" t="s">
        <v>66</v>
      </c>
      <c r="N4388" s="273" t="s">
        <v>107</v>
      </c>
      <c r="W4388" s="273">
        <v>150602</v>
      </c>
      <c r="X4388" s="273" t="s">
        <v>83</v>
      </c>
      <c r="Y4388" s="273" t="s">
        <v>194</v>
      </c>
      <c r="Z4388" s="273" t="s">
        <v>385</v>
      </c>
      <c r="AA4388" s="273" t="s">
        <v>790</v>
      </c>
      <c r="AB4388" s="274">
        <v>45231</v>
      </c>
      <c r="AC4388" s="273">
        <v>14568</v>
      </c>
      <c r="AD4388" s="273">
        <v>777</v>
      </c>
      <c r="AK4388" s="273">
        <v>297663</v>
      </c>
      <c r="BV4388" s="336" t="s">
        <v>64</v>
      </c>
      <c r="BW4388" s="337" t="s">
        <v>63</v>
      </c>
      <c r="BX4388" s="337" t="s">
        <v>65</v>
      </c>
      <c r="BY4388" s="337" t="s">
        <v>65</v>
      </c>
      <c r="BZ4388" s="337" t="s">
        <v>204</v>
      </c>
      <c r="CA4388" s="337" t="s">
        <v>205</v>
      </c>
      <c r="CB4388" s="337" t="s">
        <v>206</v>
      </c>
      <c r="CC4388" s="337" t="s">
        <v>207</v>
      </c>
      <c r="CD4388" s="338">
        <v>0</v>
      </c>
      <c r="CE4388" s="335">
        <v>44986</v>
      </c>
      <c r="CF4388" s="337"/>
      <c r="CG4388" s="337" t="s">
        <v>181</v>
      </c>
      <c r="CH4388" s="337"/>
      <c r="CI4388" s="337" t="s">
        <v>208</v>
      </c>
      <c r="CJ4388" s="337" t="s">
        <v>209</v>
      </c>
      <c r="CK4388" s="337"/>
      <c r="CL4388" s="337"/>
      <c r="CM4388" s="337" t="s">
        <v>73</v>
      </c>
      <c r="CN4388" s="337">
        <v>3</v>
      </c>
    </row>
    <row r="4389" spans="4:92">
      <c r="D4389" s="273" t="s">
        <v>64</v>
      </c>
      <c r="E4389" s="273" t="s">
        <v>404</v>
      </c>
      <c r="F4389" s="273" t="s">
        <v>456</v>
      </c>
      <c r="G4389" s="273" t="s">
        <v>933</v>
      </c>
      <c r="H4389" s="274">
        <v>44986</v>
      </c>
      <c r="I4389" s="273">
        <v>11610</v>
      </c>
      <c r="J4389" s="273">
        <v>874</v>
      </c>
      <c r="K4389" s="273">
        <v>6570</v>
      </c>
      <c r="L4389" s="273" t="s">
        <v>66</v>
      </c>
      <c r="M4389" s="273">
        <v>1231.0056187</v>
      </c>
      <c r="N4389" s="273" t="s">
        <v>115</v>
      </c>
      <c r="W4389" s="273">
        <v>150601</v>
      </c>
      <c r="X4389" s="273" t="s">
        <v>83</v>
      </c>
      <c r="Y4389" s="273" t="s">
        <v>194</v>
      </c>
      <c r="Z4389" s="273" t="s">
        <v>385</v>
      </c>
      <c r="AA4389" s="273" t="s">
        <v>790</v>
      </c>
      <c r="AB4389" s="274">
        <v>45231</v>
      </c>
      <c r="AC4389" s="273">
        <v>14569</v>
      </c>
      <c r="AD4389" s="273">
        <v>777</v>
      </c>
      <c r="AE4389" s="273">
        <v>4.5199999999999996</v>
      </c>
      <c r="AF4389" s="273" t="s">
        <v>90</v>
      </c>
      <c r="AG4389" s="273" t="s">
        <v>2026</v>
      </c>
      <c r="AH4389" s="273" t="s">
        <v>2026</v>
      </c>
      <c r="AI4389" s="273" t="s">
        <v>123</v>
      </c>
      <c r="AJ4389" s="273" t="s">
        <v>1245</v>
      </c>
      <c r="AK4389" s="273">
        <v>297681</v>
      </c>
      <c r="BV4389" s="279" t="s">
        <v>64</v>
      </c>
      <c r="BW4389" s="280" t="s">
        <v>63</v>
      </c>
      <c r="BX4389" s="280" t="s">
        <v>65</v>
      </c>
      <c r="BY4389" s="280" t="s">
        <v>65</v>
      </c>
      <c r="BZ4389" s="280" t="s">
        <v>86</v>
      </c>
      <c r="CA4389" s="280" t="s">
        <v>87</v>
      </c>
      <c r="CB4389" s="280" t="s">
        <v>217</v>
      </c>
      <c r="CC4389" s="280" t="s">
        <v>218</v>
      </c>
      <c r="CD4389" s="281">
        <v>2</v>
      </c>
      <c r="CE4389" s="277">
        <v>44986</v>
      </c>
      <c r="CF4389" s="280"/>
      <c r="CG4389" s="280" t="s">
        <v>181</v>
      </c>
      <c r="CH4389" s="280"/>
      <c r="CI4389" s="280" t="s">
        <v>181</v>
      </c>
      <c r="CJ4389" s="280" t="s">
        <v>499</v>
      </c>
      <c r="CK4389" s="280"/>
      <c r="CL4389" s="280"/>
      <c r="CM4389" s="280" t="s">
        <v>73</v>
      </c>
      <c r="CN4389" s="280">
        <v>3</v>
      </c>
    </row>
    <row r="4390" spans="4:92">
      <c r="D4390" s="273" t="s">
        <v>64</v>
      </c>
      <c r="E4390" s="273" t="s">
        <v>404</v>
      </c>
      <c r="F4390" s="273" t="s">
        <v>456</v>
      </c>
      <c r="G4390" s="273" t="s">
        <v>933</v>
      </c>
      <c r="H4390" s="274">
        <v>45017</v>
      </c>
      <c r="I4390" s="273">
        <v>11772</v>
      </c>
      <c r="J4390" s="273">
        <v>874</v>
      </c>
      <c r="W4390" s="273">
        <v>155275</v>
      </c>
      <c r="X4390" s="273" t="s">
        <v>83</v>
      </c>
      <c r="Y4390" s="273" t="s">
        <v>194</v>
      </c>
      <c r="Z4390" s="273" t="s">
        <v>385</v>
      </c>
      <c r="AA4390" s="273" t="s">
        <v>790</v>
      </c>
      <c r="AB4390" s="274">
        <v>45261</v>
      </c>
      <c r="AC4390" s="273">
        <v>17028</v>
      </c>
      <c r="AD4390" s="273">
        <v>777</v>
      </c>
      <c r="AK4390" s="273">
        <v>325513</v>
      </c>
      <c r="BV4390" s="336" t="s">
        <v>64</v>
      </c>
      <c r="BW4390" s="337" t="s">
        <v>63</v>
      </c>
      <c r="BX4390" s="337" t="s">
        <v>65</v>
      </c>
      <c r="BY4390" s="337" t="s">
        <v>65</v>
      </c>
      <c r="BZ4390" s="337" t="s">
        <v>138</v>
      </c>
      <c r="CA4390" s="337" t="s">
        <v>139</v>
      </c>
      <c r="CB4390" s="337" t="s">
        <v>190</v>
      </c>
      <c r="CC4390" s="337" t="s">
        <v>191</v>
      </c>
      <c r="CD4390" s="338">
        <v>8</v>
      </c>
      <c r="CE4390" s="335">
        <v>44986</v>
      </c>
      <c r="CF4390" s="337">
        <v>0</v>
      </c>
      <c r="CG4390" s="337" t="s">
        <v>90</v>
      </c>
      <c r="CH4390" s="337">
        <v>0</v>
      </c>
      <c r="CI4390" s="337" t="s">
        <v>80</v>
      </c>
      <c r="CJ4390" s="337"/>
      <c r="CK4390" s="337"/>
      <c r="CL4390" s="337"/>
      <c r="CM4390" s="337" t="s">
        <v>73</v>
      </c>
      <c r="CN4390" s="337">
        <v>3</v>
      </c>
    </row>
    <row r="4391" spans="4:92">
      <c r="D4391" s="273" t="s">
        <v>64</v>
      </c>
      <c r="E4391" s="273" t="s">
        <v>404</v>
      </c>
      <c r="F4391" s="273" t="s">
        <v>456</v>
      </c>
      <c r="G4391" s="273" t="s">
        <v>933</v>
      </c>
      <c r="H4391" s="274">
        <v>45017</v>
      </c>
      <c r="I4391" s="273">
        <v>11772</v>
      </c>
      <c r="J4391" s="273">
        <v>874</v>
      </c>
      <c r="K4391" s="273">
        <v>0</v>
      </c>
      <c r="L4391" s="273" t="s">
        <v>66</v>
      </c>
      <c r="N4391" s="273" t="s">
        <v>107</v>
      </c>
      <c r="W4391" s="273">
        <v>155300</v>
      </c>
      <c r="X4391" s="273" t="s">
        <v>83</v>
      </c>
      <c r="Y4391" s="273" t="s">
        <v>194</v>
      </c>
      <c r="Z4391" s="273" t="s">
        <v>385</v>
      </c>
      <c r="AA4391" s="273" t="s">
        <v>790</v>
      </c>
      <c r="AB4391" s="274">
        <v>45261</v>
      </c>
      <c r="AC4391" s="273">
        <v>17029</v>
      </c>
      <c r="AD4391" s="273">
        <v>777</v>
      </c>
      <c r="AE4391" s="273">
        <v>1.33</v>
      </c>
      <c r="AF4391" s="273" t="s">
        <v>90</v>
      </c>
      <c r="AG4391" s="273" t="s">
        <v>2026</v>
      </c>
      <c r="AH4391" s="273" t="s">
        <v>2026</v>
      </c>
      <c r="AI4391" s="273" t="s">
        <v>123</v>
      </c>
      <c r="AJ4391" s="273" t="s">
        <v>1245</v>
      </c>
      <c r="AK4391" s="273">
        <v>326044</v>
      </c>
      <c r="BV4391" s="279" t="s">
        <v>64</v>
      </c>
      <c r="BW4391" s="280" t="s">
        <v>63</v>
      </c>
      <c r="BX4391" s="280" t="s">
        <v>65</v>
      </c>
      <c r="BY4391" s="280" t="s">
        <v>65</v>
      </c>
      <c r="BZ4391" s="280" t="s">
        <v>86</v>
      </c>
      <c r="CA4391" s="280" t="s">
        <v>87</v>
      </c>
      <c r="CB4391" s="280" t="s">
        <v>179</v>
      </c>
      <c r="CC4391" s="280" t="s">
        <v>180</v>
      </c>
      <c r="CD4391" s="281">
        <v>1</v>
      </c>
      <c r="CE4391" s="277">
        <v>44986</v>
      </c>
      <c r="CF4391" s="280"/>
      <c r="CG4391" s="280" t="s">
        <v>181</v>
      </c>
      <c r="CH4391" s="280"/>
      <c r="CI4391" s="280" t="s">
        <v>181</v>
      </c>
      <c r="CJ4391" s="280" t="s">
        <v>2027</v>
      </c>
      <c r="CK4391" s="280"/>
      <c r="CL4391" s="280"/>
      <c r="CM4391" s="280" t="s">
        <v>73</v>
      </c>
      <c r="CN4391" s="280">
        <v>3</v>
      </c>
    </row>
    <row r="4392" spans="4:92">
      <c r="D4392" s="273" t="s">
        <v>64</v>
      </c>
      <c r="E4392" s="273" t="s">
        <v>404</v>
      </c>
      <c r="F4392" s="273" t="s">
        <v>456</v>
      </c>
      <c r="G4392" s="273" t="s">
        <v>933</v>
      </c>
      <c r="H4392" s="274">
        <v>45017</v>
      </c>
      <c r="I4392" s="273">
        <v>11772</v>
      </c>
      <c r="J4392" s="273">
        <v>874</v>
      </c>
      <c r="K4392" s="273">
        <v>5800</v>
      </c>
      <c r="L4392" s="273" t="s">
        <v>66</v>
      </c>
      <c r="M4392" s="273">
        <v>1872.6031038000001</v>
      </c>
      <c r="N4392" s="273" t="s">
        <v>115</v>
      </c>
      <c r="W4392" s="273">
        <v>155299</v>
      </c>
      <c r="X4392" s="273" t="s">
        <v>64</v>
      </c>
      <c r="Y4392" s="273" t="s">
        <v>63</v>
      </c>
      <c r="Z4392" s="273" t="s">
        <v>221</v>
      </c>
      <c r="AA4392" s="273" t="s">
        <v>221</v>
      </c>
      <c r="AB4392" s="274">
        <v>44986</v>
      </c>
      <c r="AC4392" s="273">
        <v>12013</v>
      </c>
      <c r="AD4392" s="273">
        <v>17</v>
      </c>
      <c r="AE4392" s="273">
        <v>0.35499999999999998</v>
      </c>
      <c r="AF4392" s="273" t="s">
        <v>90</v>
      </c>
      <c r="AG4392" s="273" t="s">
        <v>1026</v>
      </c>
      <c r="AH4392" s="273" t="s">
        <v>1027</v>
      </c>
      <c r="AI4392" s="273" t="s">
        <v>123</v>
      </c>
      <c r="AJ4392" s="273" t="s">
        <v>200</v>
      </c>
      <c r="AK4392" s="273">
        <v>163542</v>
      </c>
      <c r="BV4392" s="336" t="s">
        <v>64</v>
      </c>
      <c r="BW4392" s="337" t="s">
        <v>63</v>
      </c>
      <c r="BX4392" s="337" t="s">
        <v>65</v>
      </c>
      <c r="BY4392" s="337" t="s">
        <v>65</v>
      </c>
      <c r="BZ4392" s="337" t="s">
        <v>167</v>
      </c>
      <c r="CA4392" s="337" t="s">
        <v>168</v>
      </c>
      <c r="CB4392" s="337" t="s">
        <v>313</v>
      </c>
      <c r="CC4392" s="337" t="s">
        <v>314</v>
      </c>
      <c r="CD4392" s="338">
        <v>14</v>
      </c>
      <c r="CE4392" s="335">
        <v>44986</v>
      </c>
      <c r="CF4392" s="337">
        <v>0</v>
      </c>
      <c r="CG4392" s="337" t="s">
        <v>90</v>
      </c>
      <c r="CH4392" s="337">
        <v>0</v>
      </c>
      <c r="CI4392" s="337" t="s">
        <v>80</v>
      </c>
      <c r="CJ4392" s="337"/>
      <c r="CK4392" s="337"/>
      <c r="CL4392" s="337"/>
      <c r="CM4392" s="337" t="s">
        <v>73</v>
      </c>
      <c r="CN4392" s="337">
        <v>3</v>
      </c>
    </row>
    <row r="4393" spans="4:92">
      <c r="D4393" s="273" t="s">
        <v>64</v>
      </c>
      <c r="E4393" s="273" t="s">
        <v>404</v>
      </c>
      <c r="F4393" s="273" t="s">
        <v>456</v>
      </c>
      <c r="G4393" s="273" t="s">
        <v>933</v>
      </c>
      <c r="H4393" s="274">
        <v>45047</v>
      </c>
      <c r="I4393" s="273">
        <v>12395</v>
      </c>
      <c r="J4393" s="273">
        <v>874</v>
      </c>
      <c r="W4393" s="273">
        <v>180940</v>
      </c>
      <c r="X4393" s="273" t="s">
        <v>64</v>
      </c>
      <c r="Y4393" s="273" t="s">
        <v>63</v>
      </c>
      <c r="Z4393" s="273" t="s">
        <v>221</v>
      </c>
      <c r="AA4393" s="273" t="s">
        <v>221</v>
      </c>
      <c r="AB4393" s="274">
        <v>44986</v>
      </c>
      <c r="AC4393" s="273">
        <v>12013</v>
      </c>
      <c r="AD4393" s="273">
        <v>17</v>
      </c>
      <c r="AE4393" s="273">
        <v>0</v>
      </c>
      <c r="AF4393" s="273" t="s">
        <v>90</v>
      </c>
      <c r="AG4393" s="273" t="s">
        <v>1030</v>
      </c>
      <c r="AH4393" s="273" t="s">
        <v>1031</v>
      </c>
      <c r="AI4393" s="273" t="s">
        <v>123</v>
      </c>
      <c r="AJ4393" s="273" t="s">
        <v>200</v>
      </c>
      <c r="AK4393" s="273">
        <v>163548</v>
      </c>
      <c r="BV4393" s="279" t="s">
        <v>64</v>
      </c>
      <c r="BW4393" s="280" t="s">
        <v>63</v>
      </c>
      <c r="BX4393" s="280" t="s">
        <v>165</v>
      </c>
      <c r="BY4393" s="280" t="s">
        <v>165</v>
      </c>
      <c r="BZ4393" s="280" t="s">
        <v>204</v>
      </c>
      <c r="CA4393" s="280" t="s">
        <v>205</v>
      </c>
      <c r="CB4393" s="280" t="s">
        <v>206</v>
      </c>
      <c r="CC4393" s="280" t="s">
        <v>207</v>
      </c>
      <c r="CD4393" s="281">
        <v>0</v>
      </c>
      <c r="CE4393" s="277">
        <v>44927</v>
      </c>
      <c r="CF4393" s="280"/>
      <c r="CG4393" s="280" t="s">
        <v>181</v>
      </c>
      <c r="CH4393" s="280"/>
      <c r="CI4393" s="280" t="s">
        <v>208</v>
      </c>
      <c r="CJ4393" s="280" t="s">
        <v>209</v>
      </c>
      <c r="CK4393" s="280"/>
      <c r="CL4393" s="280"/>
      <c r="CM4393" s="280" t="s">
        <v>73</v>
      </c>
      <c r="CN4393" s="280">
        <v>3</v>
      </c>
    </row>
    <row r="4394" spans="4:92">
      <c r="D4394" s="273" t="s">
        <v>64</v>
      </c>
      <c r="E4394" s="273" t="s">
        <v>404</v>
      </c>
      <c r="F4394" s="273" t="s">
        <v>456</v>
      </c>
      <c r="G4394" s="273" t="s">
        <v>933</v>
      </c>
      <c r="H4394" s="274">
        <v>45047</v>
      </c>
      <c r="I4394" s="273">
        <v>12395</v>
      </c>
      <c r="J4394" s="273">
        <v>874</v>
      </c>
      <c r="K4394" s="273">
        <v>0</v>
      </c>
      <c r="L4394" s="273" t="s">
        <v>66</v>
      </c>
      <c r="N4394" s="273" t="s">
        <v>107</v>
      </c>
      <c r="W4394" s="273">
        <v>180965</v>
      </c>
      <c r="X4394" s="273" t="s">
        <v>64</v>
      </c>
      <c r="Y4394" s="273" t="s">
        <v>63</v>
      </c>
      <c r="Z4394" s="273" t="s">
        <v>221</v>
      </c>
      <c r="AA4394" s="273" t="s">
        <v>221</v>
      </c>
      <c r="AB4394" s="274">
        <v>44986</v>
      </c>
      <c r="AC4394" s="273">
        <v>12013</v>
      </c>
      <c r="AD4394" s="273">
        <v>17</v>
      </c>
      <c r="AE4394" s="273">
        <v>0.188</v>
      </c>
      <c r="AF4394" s="273" t="s">
        <v>90</v>
      </c>
      <c r="AG4394" s="273" t="s">
        <v>989</v>
      </c>
      <c r="AH4394" s="273" t="s">
        <v>1035</v>
      </c>
      <c r="AI4394" s="273" t="s">
        <v>123</v>
      </c>
      <c r="AJ4394" s="273" t="s">
        <v>200</v>
      </c>
      <c r="AK4394" s="273">
        <v>163554</v>
      </c>
      <c r="BV4394" s="336" t="s">
        <v>64</v>
      </c>
      <c r="BW4394" s="337" t="s">
        <v>63</v>
      </c>
      <c r="BX4394" s="337" t="s">
        <v>165</v>
      </c>
      <c r="BY4394" s="337" t="s">
        <v>165</v>
      </c>
      <c r="BZ4394" s="337" t="s">
        <v>86</v>
      </c>
      <c r="CA4394" s="337" t="s">
        <v>87</v>
      </c>
      <c r="CB4394" s="337" t="s">
        <v>217</v>
      </c>
      <c r="CC4394" s="337" t="s">
        <v>218</v>
      </c>
      <c r="CD4394" s="338">
        <v>2</v>
      </c>
      <c r="CE4394" s="335">
        <v>44927</v>
      </c>
      <c r="CF4394" s="337"/>
      <c r="CG4394" s="337" t="s">
        <v>181</v>
      </c>
      <c r="CH4394" s="337"/>
      <c r="CI4394" s="337" t="s">
        <v>181</v>
      </c>
      <c r="CJ4394" s="337" t="s">
        <v>905</v>
      </c>
      <c r="CK4394" s="337"/>
      <c r="CL4394" s="337"/>
      <c r="CM4394" s="337" t="s">
        <v>73</v>
      </c>
      <c r="CN4394" s="337">
        <v>3</v>
      </c>
    </row>
    <row r="4395" spans="4:92">
      <c r="D4395" s="273" t="s">
        <v>64</v>
      </c>
      <c r="E4395" s="273" t="s">
        <v>404</v>
      </c>
      <c r="F4395" s="273" t="s">
        <v>596</v>
      </c>
      <c r="G4395" s="273" t="s">
        <v>597</v>
      </c>
      <c r="H4395" s="274">
        <v>44927</v>
      </c>
      <c r="I4395" s="273">
        <v>11283</v>
      </c>
      <c r="J4395" s="273">
        <v>869</v>
      </c>
      <c r="K4395" s="273">
        <v>0</v>
      </c>
      <c r="L4395" s="273" t="s">
        <v>66</v>
      </c>
      <c r="N4395" s="273" t="s">
        <v>107</v>
      </c>
      <c r="W4395" s="273">
        <v>141119</v>
      </c>
      <c r="X4395" s="273" t="s">
        <v>64</v>
      </c>
      <c r="Y4395" s="273" t="s">
        <v>63</v>
      </c>
      <c r="Z4395" s="273" t="s">
        <v>221</v>
      </c>
      <c r="AA4395" s="273" t="s">
        <v>221</v>
      </c>
      <c r="AB4395" s="274">
        <v>44986</v>
      </c>
      <c r="AC4395" s="273">
        <v>12013</v>
      </c>
      <c r="AD4395" s="273">
        <v>17</v>
      </c>
      <c r="AE4395" s="273">
        <v>0.52600000000000002</v>
      </c>
      <c r="AF4395" s="273" t="s">
        <v>90</v>
      </c>
      <c r="AG4395" s="273" t="s">
        <v>989</v>
      </c>
      <c r="AH4395" s="273" t="s">
        <v>1038</v>
      </c>
      <c r="AI4395" s="273" t="s">
        <v>123</v>
      </c>
      <c r="AJ4395" s="273" t="s">
        <v>200</v>
      </c>
      <c r="AK4395" s="273">
        <v>163560</v>
      </c>
      <c r="BV4395" s="279" t="s">
        <v>64</v>
      </c>
      <c r="BW4395" s="280" t="s">
        <v>63</v>
      </c>
      <c r="BX4395" s="280" t="s">
        <v>165</v>
      </c>
      <c r="BY4395" s="280" t="s">
        <v>165</v>
      </c>
      <c r="BZ4395" s="280" t="s">
        <v>138</v>
      </c>
      <c r="CA4395" s="280" t="s">
        <v>139</v>
      </c>
      <c r="CB4395" s="280" t="s">
        <v>190</v>
      </c>
      <c r="CC4395" s="280" t="s">
        <v>191</v>
      </c>
      <c r="CD4395" s="281">
        <v>8</v>
      </c>
      <c r="CE4395" s="277">
        <v>44927</v>
      </c>
      <c r="CF4395" s="280">
        <v>882.9</v>
      </c>
      <c r="CG4395" s="280" t="s">
        <v>80</v>
      </c>
      <c r="CH4395" s="280">
        <v>882.9</v>
      </c>
      <c r="CI4395" s="280" t="s">
        <v>80</v>
      </c>
      <c r="CJ4395" s="280"/>
      <c r="CK4395" s="280"/>
      <c r="CL4395" s="280"/>
      <c r="CM4395" s="280" t="s">
        <v>73</v>
      </c>
      <c r="CN4395" s="280">
        <v>3</v>
      </c>
    </row>
    <row r="4396" spans="4:92">
      <c r="D4396" s="273" t="s">
        <v>64</v>
      </c>
      <c r="E4396" s="273" t="s">
        <v>404</v>
      </c>
      <c r="F4396" s="273" t="s">
        <v>596</v>
      </c>
      <c r="G4396" s="273" t="s">
        <v>597</v>
      </c>
      <c r="H4396" s="274">
        <v>44927</v>
      </c>
      <c r="I4396" s="273">
        <v>11283</v>
      </c>
      <c r="J4396" s="273">
        <v>869</v>
      </c>
      <c r="K4396" s="273">
        <v>624</v>
      </c>
      <c r="L4396" s="273" t="s">
        <v>66</v>
      </c>
      <c r="M4396" s="273">
        <v>34.823999999999998</v>
      </c>
      <c r="N4396" s="273" t="s">
        <v>115</v>
      </c>
      <c r="W4396" s="273">
        <v>141118</v>
      </c>
      <c r="X4396" s="273" t="s">
        <v>64</v>
      </c>
      <c r="Y4396" s="273" t="s">
        <v>63</v>
      </c>
      <c r="Z4396" s="273" t="s">
        <v>221</v>
      </c>
      <c r="AA4396" s="273" t="s">
        <v>221</v>
      </c>
      <c r="AB4396" s="274">
        <v>44986</v>
      </c>
      <c r="AC4396" s="273">
        <v>12013</v>
      </c>
      <c r="AD4396" s="273">
        <v>17</v>
      </c>
      <c r="AE4396" s="273">
        <v>0</v>
      </c>
      <c r="AF4396" s="273" t="s">
        <v>90</v>
      </c>
      <c r="AG4396" s="273" t="s">
        <v>989</v>
      </c>
      <c r="AH4396" s="273" t="s">
        <v>1091</v>
      </c>
      <c r="AI4396" s="273" t="s">
        <v>123</v>
      </c>
      <c r="AJ4396" s="273" t="s">
        <v>200</v>
      </c>
      <c r="AK4396" s="273">
        <v>163566</v>
      </c>
      <c r="BV4396" s="336" t="s">
        <v>64</v>
      </c>
      <c r="BW4396" s="337" t="s">
        <v>63</v>
      </c>
      <c r="BX4396" s="337" t="s">
        <v>165</v>
      </c>
      <c r="BY4396" s="337" t="s">
        <v>165</v>
      </c>
      <c r="BZ4396" s="337" t="s">
        <v>86</v>
      </c>
      <c r="CA4396" s="337" t="s">
        <v>87</v>
      </c>
      <c r="CB4396" s="337" t="s">
        <v>179</v>
      </c>
      <c r="CC4396" s="337" t="s">
        <v>180</v>
      </c>
      <c r="CD4396" s="338">
        <v>1</v>
      </c>
      <c r="CE4396" s="335">
        <v>44927</v>
      </c>
      <c r="CF4396" s="337"/>
      <c r="CG4396" s="337" t="s">
        <v>181</v>
      </c>
      <c r="CH4396" s="337"/>
      <c r="CI4396" s="337" t="s">
        <v>181</v>
      </c>
      <c r="CJ4396" s="337" t="s">
        <v>1032</v>
      </c>
      <c r="CK4396" s="337"/>
      <c r="CL4396" s="337"/>
      <c r="CM4396" s="337" t="s">
        <v>73</v>
      </c>
      <c r="CN4396" s="337">
        <v>3</v>
      </c>
    </row>
    <row r="4397" spans="4:92">
      <c r="D4397" s="273" t="s">
        <v>64</v>
      </c>
      <c r="E4397" s="273" t="s">
        <v>404</v>
      </c>
      <c r="F4397" s="273" t="s">
        <v>596</v>
      </c>
      <c r="G4397" s="273" t="s">
        <v>597</v>
      </c>
      <c r="H4397" s="274">
        <v>44958</v>
      </c>
      <c r="I4397" s="273">
        <v>11445</v>
      </c>
      <c r="J4397" s="273">
        <v>869</v>
      </c>
      <c r="W4397" s="273">
        <v>145792</v>
      </c>
      <c r="X4397" s="273" t="s">
        <v>64</v>
      </c>
      <c r="Y4397" s="273" t="s">
        <v>63</v>
      </c>
      <c r="Z4397" s="273" t="s">
        <v>221</v>
      </c>
      <c r="AA4397" s="273" t="s">
        <v>221</v>
      </c>
      <c r="AB4397" s="274">
        <v>44986</v>
      </c>
      <c r="AC4397" s="273">
        <v>12013</v>
      </c>
      <c r="AD4397" s="273">
        <v>17</v>
      </c>
      <c r="AE4397" s="273">
        <v>0.51500000000000001</v>
      </c>
      <c r="AF4397" s="273" t="s">
        <v>90</v>
      </c>
      <c r="AG4397" s="273" t="s">
        <v>1026</v>
      </c>
      <c r="AH4397" s="273" t="s">
        <v>1093</v>
      </c>
      <c r="AI4397" s="273" t="s">
        <v>123</v>
      </c>
      <c r="AJ4397" s="273" t="s">
        <v>200</v>
      </c>
      <c r="AK4397" s="273">
        <v>163572</v>
      </c>
      <c r="BV4397" s="279" t="s">
        <v>64</v>
      </c>
      <c r="BW4397" s="280" t="s">
        <v>63</v>
      </c>
      <c r="BX4397" s="280" t="s">
        <v>165</v>
      </c>
      <c r="BY4397" s="280" t="s">
        <v>165</v>
      </c>
      <c r="BZ4397" s="280" t="s">
        <v>167</v>
      </c>
      <c r="CA4397" s="280" t="s">
        <v>168</v>
      </c>
      <c r="CB4397" s="280" t="s">
        <v>319</v>
      </c>
      <c r="CC4397" s="280" t="s">
        <v>320</v>
      </c>
      <c r="CD4397" s="281">
        <v>15</v>
      </c>
      <c r="CE4397" s="277">
        <v>44927</v>
      </c>
      <c r="CF4397" s="280">
        <v>0</v>
      </c>
      <c r="CG4397" s="280" t="s">
        <v>80</v>
      </c>
      <c r="CH4397" s="280">
        <v>0</v>
      </c>
      <c r="CI4397" s="280" t="s">
        <v>80</v>
      </c>
      <c r="CJ4397" s="280"/>
      <c r="CK4397" s="280"/>
      <c r="CL4397" s="280"/>
      <c r="CM4397" s="280" t="s">
        <v>73</v>
      </c>
      <c r="CN4397" s="280">
        <v>3</v>
      </c>
    </row>
    <row r="4398" spans="4:92">
      <c r="D4398" s="273" t="s">
        <v>64</v>
      </c>
      <c r="E4398" s="273" t="s">
        <v>404</v>
      </c>
      <c r="F4398" s="273" t="s">
        <v>596</v>
      </c>
      <c r="G4398" s="273" t="s">
        <v>597</v>
      </c>
      <c r="H4398" s="274">
        <v>44958</v>
      </c>
      <c r="I4398" s="273">
        <v>11445</v>
      </c>
      <c r="J4398" s="273">
        <v>869</v>
      </c>
      <c r="K4398" s="273">
        <v>0</v>
      </c>
      <c r="L4398" s="273" t="s">
        <v>66</v>
      </c>
      <c r="N4398" s="273" t="s">
        <v>107</v>
      </c>
      <c r="W4398" s="273">
        <v>145817</v>
      </c>
      <c r="X4398" s="273" t="s">
        <v>64</v>
      </c>
      <c r="Y4398" s="273" t="s">
        <v>63</v>
      </c>
      <c r="Z4398" s="273" t="s">
        <v>221</v>
      </c>
      <c r="AA4398" s="273" t="s">
        <v>221</v>
      </c>
      <c r="AB4398" s="274">
        <v>44986</v>
      </c>
      <c r="AC4398" s="273">
        <v>12013</v>
      </c>
      <c r="AD4398" s="273">
        <v>17</v>
      </c>
      <c r="AE4398" s="273">
        <v>1.6000000000000001E-3</v>
      </c>
      <c r="AF4398" s="273" t="s">
        <v>90</v>
      </c>
      <c r="AG4398" s="273" t="s">
        <v>1095</v>
      </c>
      <c r="AH4398" s="273" t="s">
        <v>1096</v>
      </c>
      <c r="AI4398" s="273" t="s">
        <v>123</v>
      </c>
      <c r="AJ4398" s="273" t="s">
        <v>200</v>
      </c>
      <c r="AK4398" s="273">
        <v>163578</v>
      </c>
      <c r="BV4398" s="336" t="s">
        <v>64</v>
      </c>
      <c r="BW4398" s="337" t="s">
        <v>63</v>
      </c>
      <c r="BX4398" s="337" t="s">
        <v>165</v>
      </c>
      <c r="BY4398" s="337" t="s">
        <v>165</v>
      </c>
      <c r="BZ4398" s="337" t="s">
        <v>167</v>
      </c>
      <c r="CA4398" s="337" t="s">
        <v>168</v>
      </c>
      <c r="CB4398" s="337" t="s">
        <v>313</v>
      </c>
      <c r="CC4398" s="337" t="s">
        <v>314</v>
      </c>
      <c r="CD4398" s="338">
        <v>14</v>
      </c>
      <c r="CE4398" s="335">
        <v>44927</v>
      </c>
      <c r="CF4398" s="337">
        <v>0</v>
      </c>
      <c r="CG4398" s="337" t="s">
        <v>80</v>
      </c>
      <c r="CH4398" s="337">
        <v>0</v>
      </c>
      <c r="CI4398" s="337" t="s">
        <v>80</v>
      </c>
      <c r="CJ4398" s="337"/>
      <c r="CK4398" s="337"/>
      <c r="CL4398" s="337"/>
      <c r="CM4398" s="337" t="s">
        <v>73</v>
      </c>
      <c r="CN4398" s="337">
        <v>3</v>
      </c>
    </row>
    <row r="4399" spans="4:92">
      <c r="D4399" s="273" t="s">
        <v>64</v>
      </c>
      <c r="E4399" s="273" t="s">
        <v>404</v>
      </c>
      <c r="F4399" s="273" t="s">
        <v>596</v>
      </c>
      <c r="G4399" s="273" t="s">
        <v>597</v>
      </c>
      <c r="H4399" s="274">
        <v>44958</v>
      </c>
      <c r="I4399" s="273">
        <v>11445</v>
      </c>
      <c r="J4399" s="273">
        <v>869</v>
      </c>
      <c r="K4399" s="273">
        <v>346</v>
      </c>
      <c r="L4399" s="273" t="s">
        <v>66</v>
      </c>
      <c r="M4399" s="273">
        <v>18.192</v>
      </c>
      <c r="N4399" s="273" t="s">
        <v>115</v>
      </c>
      <c r="W4399" s="273">
        <v>145816</v>
      </c>
      <c r="X4399" s="273" t="s">
        <v>64</v>
      </c>
      <c r="Y4399" s="273" t="s">
        <v>63</v>
      </c>
      <c r="Z4399" s="273" t="s">
        <v>221</v>
      </c>
      <c r="AA4399" s="273" t="s">
        <v>221</v>
      </c>
      <c r="AB4399" s="274">
        <v>45017</v>
      </c>
      <c r="AC4399" s="273">
        <v>11906</v>
      </c>
      <c r="AD4399" s="273">
        <v>17</v>
      </c>
      <c r="AK4399" s="273">
        <v>158644</v>
      </c>
      <c r="BV4399" s="279" t="s">
        <v>64</v>
      </c>
      <c r="BW4399" s="280" t="s">
        <v>63</v>
      </c>
      <c r="BX4399" s="280" t="s">
        <v>165</v>
      </c>
      <c r="BY4399" s="280" t="s">
        <v>165</v>
      </c>
      <c r="BZ4399" s="280" t="s">
        <v>167</v>
      </c>
      <c r="CA4399" s="280" t="s">
        <v>168</v>
      </c>
      <c r="CB4399" s="280" t="s">
        <v>353</v>
      </c>
      <c r="CC4399" s="280" t="s">
        <v>354</v>
      </c>
      <c r="CD4399" s="281">
        <v>13</v>
      </c>
      <c r="CE4399" s="277">
        <v>44927</v>
      </c>
      <c r="CF4399" s="280">
        <v>425</v>
      </c>
      <c r="CG4399" s="280" t="s">
        <v>80</v>
      </c>
      <c r="CH4399" s="280">
        <v>425</v>
      </c>
      <c r="CI4399" s="280" t="s">
        <v>80</v>
      </c>
      <c r="CJ4399" s="280"/>
      <c r="CK4399" s="280"/>
      <c r="CL4399" s="280"/>
      <c r="CM4399" s="280" t="s">
        <v>73</v>
      </c>
      <c r="CN4399" s="280">
        <v>3</v>
      </c>
    </row>
    <row r="4400" spans="4:92">
      <c r="D4400" s="273" t="s">
        <v>64</v>
      </c>
      <c r="E4400" s="273" t="s">
        <v>404</v>
      </c>
      <c r="F4400" s="273" t="s">
        <v>596</v>
      </c>
      <c r="G4400" s="273" t="s">
        <v>597</v>
      </c>
      <c r="H4400" s="274">
        <v>44986</v>
      </c>
      <c r="I4400" s="273">
        <v>11607</v>
      </c>
      <c r="J4400" s="273">
        <v>869</v>
      </c>
      <c r="W4400" s="273">
        <v>150490</v>
      </c>
      <c r="X4400" s="273" t="s">
        <v>64</v>
      </c>
      <c r="Y4400" s="273" t="s">
        <v>63</v>
      </c>
      <c r="Z4400" s="273" t="s">
        <v>221</v>
      </c>
      <c r="AA4400" s="273" t="s">
        <v>221</v>
      </c>
      <c r="AB4400" s="274">
        <v>45017</v>
      </c>
      <c r="AC4400" s="273">
        <v>12046</v>
      </c>
      <c r="AD4400" s="273">
        <v>17</v>
      </c>
      <c r="AE4400" s="273">
        <v>7.21</v>
      </c>
      <c r="AF4400" s="273" t="s">
        <v>90</v>
      </c>
      <c r="AG4400" s="273" t="s">
        <v>882</v>
      </c>
      <c r="AH4400" s="273" t="s">
        <v>1101</v>
      </c>
      <c r="AI4400" s="273" t="s">
        <v>123</v>
      </c>
      <c r="AJ4400" s="273" t="s">
        <v>214</v>
      </c>
      <c r="AK4400" s="273">
        <v>163605</v>
      </c>
      <c r="BV4400" s="336" t="s">
        <v>64</v>
      </c>
      <c r="BW4400" s="337" t="s">
        <v>63</v>
      </c>
      <c r="BX4400" s="337" t="s">
        <v>165</v>
      </c>
      <c r="BY4400" s="337" t="s">
        <v>165</v>
      </c>
      <c r="BZ4400" s="337" t="s">
        <v>151</v>
      </c>
      <c r="CA4400" s="337" t="s">
        <v>152</v>
      </c>
      <c r="CB4400" s="337" t="s">
        <v>161</v>
      </c>
      <c r="CC4400" s="337" t="s">
        <v>162</v>
      </c>
      <c r="CD4400" s="338">
        <v>11</v>
      </c>
      <c r="CE4400" s="335">
        <v>44927</v>
      </c>
      <c r="CF4400" s="337">
        <v>1055</v>
      </c>
      <c r="CG4400" s="337" t="s">
        <v>80</v>
      </c>
      <c r="CH4400" s="337">
        <v>1055</v>
      </c>
      <c r="CI4400" s="337" t="s">
        <v>80</v>
      </c>
      <c r="CJ4400" s="337"/>
      <c r="CK4400" s="337"/>
      <c r="CL4400" s="337"/>
      <c r="CM4400" s="337" t="s">
        <v>73</v>
      </c>
      <c r="CN4400" s="337">
        <v>3</v>
      </c>
    </row>
    <row r="4401" spans="4:92">
      <c r="D4401" s="273" t="s">
        <v>64</v>
      </c>
      <c r="E4401" s="273" t="s">
        <v>404</v>
      </c>
      <c r="F4401" s="273" t="s">
        <v>596</v>
      </c>
      <c r="G4401" s="273" t="s">
        <v>597</v>
      </c>
      <c r="H4401" s="274">
        <v>44986</v>
      </c>
      <c r="I4401" s="273">
        <v>11607</v>
      </c>
      <c r="J4401" s="273">
        <v>869</v>
      </c>
      <c r="K4401" s="273">
        <v>0</v>
      </c>
      <c r="L4401" s="273" t="s">
        <v>66</v>
      </c>
      <c r="N4401" s="273" t="s">
        <v>107</v>
      </c>
      <c r="W4401" s="273">
        <v>150515</v>
      </c>
      <c r="X4401" s="273" t="s">
        <v>64</v>
      </c>
      <c r="Y4401" s="273" t="s">
        <v>63</v>
      </c>
      <c r="Z4401" s="273" t="s">
        <v>221</v>
      </c>
      <c r="AA4401" s="273" t="s">
        <v>221</v>
      </c>
      <c r="AB4401" s="274">
        <v>45017</v>
      </c>
      <c r="AC4401" s="273">
        <v>12046</v>
      </c>
      <c r="AD4401" s="273">
        <v>17</v>
      </c>
      <c r="AE4401" s="273">
        <v>0</v>
      </c>
      <c r="AF4401" s="273" t="s">
        <v>90</v>
      </c>
      <c r="AG4401" s="273" t="s">
        <v>879</v>
      </c>
      <c r="AH4401" s="273" t="s">
        <v>880</v>
      </c>
      <c r="AI4401" s="273" t="s">
        <v>123</v>
      </c>
      <c r="AJ4401" s="273" t="s">
        <v>214</v>
      </c>
      <c r="AK4401" s="273">
        <v>163611</v>
      </c>
      <c r="BV4401" s="279" t="s">
        <v>64</v>
      </c>
      <c r="BW4401" s="280" t="s">
        <v>63</v>
      </c>
      <c r="BX4401" s="280" t="s">
        <v>165</v>
      </c>
      <c r="BY4401" s="280" t="s">
        <v>165</v>
      </c>
      <c r="BZ4401" s="280" t="s">
        <v>151</v>
      </c>
      <c r="CA4401" s="280" t="s">
        <v>152</v>
      </c>
      <c r="CB4401" s="280" t="s">
        <v>153</v>
      </c>
      <c r="CC4401" s="280" t="s">
        <v>154</v>
      </c>
      <c r="CD4401" s="281">
        <v>10</v>
      </c>
      <c r="CE4401" s="277">
        <v>44927</v>
      </c>
      <c r="CF4401" s="280">
        <v>2195.1</v>
      </c>
      <c r="CG4401" s="280" t="s">
        <v>80</v>
      </c>
      <c r="CH4401" s="280">
        <v>2195.1</v>
      </c>
      <c r="CI4401" s="280" t="s">
        <v>80</v>
      </c>
      <c r="CJ4401" s="280"/>
      <c r="CK4401" s="280"/>
      <c r="CL4401" s="280"/>
      <c r="CM4401" s="280" t="s">
        <v>73</v>
      </c>
      <c r="CN4401" s="280">
        <v>3</v>
      </c>
    </row>
    <row r="4402" spans="4:92">
      <c r="D4402" s="273" t="s">
        <v>64</v>
      </c>
      <c r="E4402" s="273" t="s">
        <v>404</v>
      </c>
      <c r="F4402" s="273" t="s">
        <v>596</v>
      </c>
      <c r="G4402" s="273" t="s">
        <v>597</v>
      </c>
      <c r="H4402" s="274">
        <v>44986</v>
      </c>
      <c r="I4402" s="273">
        <v>11607</v>
      </c>
      <c r="J4402" s="273">
        <v>869</v>
      </c>
      <c r="K4402" s="273">
        <v>2063</v>
      </c>
      <c r="L4402" s="273" t="s">
        <v>66</v>
      </c>
      <c r="M4402" s="273">
        <v>121.164</v>
      </c>
      <c r="N4402" s="273" t="s">
        <v>115</v>
      </c>
      <c r="W4402" s="273">
        <v>150514</v>
      </c>
      <c r="X4402" s="273" t="s">
        <v>64</v>
      </c>
      <c r="Y4402" s="273" t="s">
        <v>63</v>
      </c>
      <c r="Z4402" s="273" t="s">
        <v>221</v>
      </c>
      <c r="AA4402" s="273" t="s">
        <v>221</v>
      </c>
      <c r="AB4402" s="274">
        <v>45017</v>
      </c>
      <c r="AC4402" s="273">
        <v>12046</v>
      </c>
      <c r="AD4402" s="273">
        <v>17</v>
      </c>
      <c r="AE4402" s="273">
        <v>2.5399999999999999E-2</v>
      </c>
      <c r="AF4402" s="273" t="s">
        <v>90</v>
      </c>
      <c r="AG4402" s="273" t="s">
        <v>1105</v>
      </c>
      <c r="AH4402" s="273" t="s">
        <v>1106</v>
      </c>
      <c r="AI4402" s="273" t="s">
        <v>123</v>
      </c>
      <c r="AJ4402" s="273" t="s">
        <v>214</v>
      </c>
      <c r="AK4402" s="273">
        <v>163617</v>
      </c>
      <c r="BV4402" s="336" t="s">
        <v>64</v>
      </c>
      <c r="BW4402" s="337" t="s">
        <v>63</v>
      </c>
      <c r="BX4402" s="337" t="s">
        <v>165</v>
      </c>
      <c r="BY4402" s="337" t="s">
        <v>165</v>
      </c>
      <c r="BZ4402" s="337" t="s">
        <v>167</v>
      </c>
      <c r="CA4402" s="337" t="s">
        <v>168</v>
      </c>
      <c r="CB4402" s="337" t="s">
        <v>169</v>
      </c>
      <c r="CC4402" s="337" t="s">
        <v>170</v>
      </c>
      <c r="CD4402" s="338">
        <v>12</v>
      </c>
      <c r="CE4402" s="335">
        <v>44927</v>
      </c>
      <c r="CF4402" s="337">
        <v>0</v>
      </c>
      <c r="CG4402" s="337" t="s">
        <v>80</v>
      </c>
      <c r="CH4402" s="337">
        <v>0</v>
      </c>
      <c r="CI4402" s="337" t="s">
        <v>80</v>
      </c>
      <c r="CJ4402" s="337"/>
      <c r="CK4402" s="337"/>
      <c r="CL4402" s="337"/>
      <c r="CM4402" s="337" t="s">
        <v>73</v>
      </c>
      <c r="CN4402" s="337">
        <v>3</v>
      </c>
    </row>
    <row r="4403" spans="4:92">
      <c r="D4403" s="273" t="s">
        <v>64</v>
      </c>
      <c r="E4403" s="273" t="s">
        <v>404</v>
      </c>
      <c r="F4403" s="273" t="s">
        <v>596</v>
      </c>
      <c r="G4403" s="273" t="s">
        <v>597</v>
      </c>
      <c r="H4403" s="274">
        <v>45017</v>
      </c>
      <c r="I4403" s="273">
        <v>11769</v>
      </c>
      <c r="J4403" s="273">
        <v>869</v>
      </c>
      <c r="W4403" s="273">
        <v>155188</v>
      </c>
      <c r="X4403" s="273" t="s">
        <v>64</v>
      </c>
      <c r="Y4403" s="273" t="s">
        <v>63</v>
      </c>
      <c r="Z4403" s="273" t="s">
        <v>221</v>
      </c>
      <c r="AA4403" s="273" t="s">
        <v>221</v>
      </c>
      <c r="AB4403" s="274">
        <v>45017</v>
      </c>
      <c r="AC4403" s="273">
        <v>12046</v>
      </c>
      <c r="AD4403" s="273">
        <v>17</v>
      </c>
      <c r="AE4403" s="273">
        <v>0.23880000000000001</v>
      </c>
      <c r="AF4403" s="273" t="s">
        <v>90</v>
      </c>
      <c r="AG4403" s="273" t="s">
        <v>819</v>
      </c>
      <c r="AH4403" s="273" t="s">
        <v>1225</v>
      </c>
      <c r="AI4403" s="273" t="s">
        <v>199</v>
      </c>
      <c r="AJ4403" s="273" t="s">
        <v>214</v>
      </c>
      <c r="AK4403" s="273">
        <v>163623</v>
      </c>
      <c r="BV4403" s="279" t="s">
        <v>64</v>
      </c>
      <c r="BW4403" s="280" t="s">
        <v>63</v>
      </c>
      <c r="BX4403" s="280" t="s">
        <v>165</v>
      </c>
      <c r="BY4403" s="280" t="s">
        <v>165</v>
      </c>
      <c r="BZ4403" s="280" t="s">
        <v>126</v>
      </c>
      <c r="CA4403" s="280" t="s">
        <v>127</v>
      </c>
      <c r="CB4403" s="280" t="s">
        <v>133</v>
      </c>
      <c r="CC4403" s="280" t="s">
        <v>134</v>
      </c>
      <c r="CD4403" s="281">
        <v>7</v>
      </c>
      <c r="CE4403" s="277">
        <v>44927</v>
      </c>
      <c r="CF4403" s="280"/>
      <c r="CG4403" s="280"/>
      <c r="CH4403" s="280"/>
      <c r="CI4403" s="280" t="s">
        <v>104</v>
      </c>
      <c r="CJ4403" s="280"/>
      <c r="CK4403" s="280"/>
      <c r="CL4403" s="280"/>
      <c r="CM4403" s="280" t="s">
        <v>73</v>
      </c>
      <c r="CN4403" s="280">
        <v>3</v>
      </c>
    </row>
    <row r="4404" spans="4:92">
      <c r="D4404" s="273" t="s">
        <v>64</v>
      </c>
      <c r="E4404" s="273" t="s">
        <v>404</v>
      </c>
      <c r="F4404" s="273" t="s">
        <v>596</v>
      </c>
      <c r="G4404" s="273" t="s">
        <v>597</v>
      </c>
      <c r="H4404" s="274">
        <v>45017</v>
      </c>
      <c r="I4404" s="273">
        <v>11769</v>
      </c>
      <c r="J4404" s="273">
        <v>869</v>
      </c>
      <c r="K4404" s="273">
        <v>0</v>
      </c>
      <c r="L4404" s="273" t="s">
        <v>66</v>
      </c>
      <c r="N4404" s="273" t="s">
        <v>107</v>
      </c>
      <c r="W4404" s="273">
        <v>155213</v>
      </c>
      <c r="X4404" s="273" t="s">
        <v>64</v>
      </c>
      <c r="Y4404" s="273" t="s">
        <v>63</v>
      </c>
      <c r="Z4404" s="273" t="s">
        <v>221</v>
      </c>
      <c r="AA4404" s="273" t="s">
        <v>221</v>
      </c>
      <c r="AB4404" s="274">
        <v>45017</v>
      </c>
      <c r="AC4404" s="273">
        <v>12046</v>
      </c>
      <c r="AD4404" s="273">
        <v>17</v>
      </c>
      <c r="AE4404" s="273">
        <v>1.016</v>
      </c>
      <c r="AF4404" s="273" t="s">
        <v>90</v>
      </c>
      <c r="AG4404" s="273" t="s">
        <v>1230</v>
      </c>
      <c r="AH4404" s="273" t="s">
        <v>1231</v>
      </c>
      <c r="AI4404" s="273" t="s">
        <v>123</v>
      </c>
      <c r="AJ4404" s="273" t="s">
        <v>214</v>
      </c>
      <c r="AK4404" s="273">
        <v>163629</v>
      </c>
      <c r="BV4404" s="336" t="s">
        <v>64</v>
      </c>
      <c r="BW4404" s="337" t="s">
        <v>63</v>
      </c>
      <c r="BX4404" s="337" t="s">
        <v>221</v>
      </c>
      <c r="BY4404" s="337" t="s">
        <v>221</v>
      </c>
      <c r="BZ4404" s="337" t="s">
        <v>167</v>
      </c>
      <c r="CA4404" s="337" t="s">
        <v>168</v>
      </c>
      <c r="CB4404" s="337" t="s">
        <v>313</v>
      </c>
      <c r="CC4404" s="337" t="s">
        <v>314</v>
      </c>
      <c r="CD4404" s="338">
        <v>14</v>
      </c>
      <c r="CE4404" s="335">
        <v>45139</v>
      </c>
      <c r="CF4404" s="337">
        <v>0</v>
      </c>
      <c r="CG4404" s="337" t="s">
        <v>80</v>
      </c>
      <c r="CH4404" s="337">
        <v>0</v>
      </c>
      <c r="CI4404" s="337" t="s">
        <v>80</v>
      </c>
      <c r="CJ4404" s="337"/>
      <c r="CK4404" s="337"/>
      <c r="CL4404" s="337"/>
      <c r="CM4404" s="337" t="s">
        <v>73</v>
      </c>
      <c r="CN4404" s="337">
        <v>3</v>
      </c>
    </row>
    <row r="4405" spans="4:92">
      <c r="D4405" s="273" t="s">
        <v>64</v>
      </c>
      <c r="E4405" s="273" t="s">
        <v>404</v>
      </c>
      <c r="F4405" s="273" t="s">
        <v>596</v>
      </c>
      <c r="G4405" s="273" t="s">
        <v>597</v>
      </c>
      <c r="H4405" s="274">
        <v>45017</v>
      </c>
      <c r="I4405" s="273">
        <v>11769</v>
      </c>
      <c r="J4405" s="273">
        <v>869</v>
      </c>
      <c r="K4405" s="273">
        <v>2881</v>
      </c>
      <c r="L4405" s="273" t="s">
        <v>66</v>
      </c>
      <c r="M4405" s="273">
        <v>170.244</v>
      </c>
      <c r="N4405" s="273" t="s">
        <v>115</v>
      </c>
      <c r="W4405" s="273">
        <v>155212</v>
      </c>
      <c r="X4405" s="273" t="s">
        <v>64</v>
      </c>
      <c r="Y4405" s="273" t="s">
        <v>63</v>
      </c>
      <c r="Z4405" s="273" t="s">
        <v>221</v>
      </c>
      <c r="AA4405" s="273" t="s">
        <v>221</v>
      </c>
      <c r="AB4405" s="274">
        <v>45017</v>
      </c>
      <c r="AC4405" s="273">
        <v>12046</v>
      </c>
      <c r="AD4405" s="273">
        <v>17</v>
      </c>
      <c r="AE4405" s="273">
        <v>7.7249999999999996</v>
      </c>
      <c r="AF4405" s="273" t="s">
        <v>90</v>
      </c>
      <c r="AG4405" s="273" t="s">
        <v>887</v>
      </c>
      <c r="AH4405" s="273" t="s">
        <v>1194</v>
      </c>
      <c r="AI4405" s="273" t="s">
        <v>123</v>
      </c>
      <c r="AJ4405" s="273" t="s">
        <v>200</v>
      </c>
      <c r="AK4405" s="273">
        <v>163635</v>
      </c>
      <c r="BV4405" s="279" t="s">
        <v>64</v>
      </c>
      <c r="BW4405" s="280" t="s">
        <v>63</v>
      </c>
      <c r="BX4405" s="280" t="s">
        <v>221</v>
      </c>
      <c r="BY4405" s="280" t="s">
        <v>221</v>
      </c>
      <c r="BZ4405" s="280" t="s">
        <v>167</v>
      </c>
      <c r="CA4405" s="280" t="s">
        <v>168</v>
      </c>
      <c r="CB4405" s="280" t="s">
        <v>319</v>
      </c>
      <c r="CC4405" s="280" t="s">
        <v>320</v>
      </c>
      <c r="CD4405" s="281">
        <v>15</v>
      </c>
      <c r="CE4405" s="277">
        <v>45139</v>
      </c>
      <c r="CF4405" s="280">
        <v>9</v>
      </c>
      <c r="CG4405" s="280" t="s">
        <v>80</v>
      </c>
      <c r="CH4405" s="280">
        <v>9</v>
      </c>
      <c r="CI4405" s="280" t="s">
        <v>80</v>
      </c>
      <c r="CJ4405" s="280"/>
      <c r="CK4405" s="280"/>
      <c r="CL4405" s="280" t="s">
        <v>1448</v>
      </c>
      <c r="CM4405" s="280" t="s">
        <v>73</v>
      </c>
      <c r="CN4405" s="280">
        <v>3</v>
      </c>
    </row>
    <row r="4406" spans="4:92">
      <c r="D4406" s="273" t="s">
        <v>64</v>
      </c>
      <c r="E4406" s="273" t="s">
        <v>404</v>
      </c>
      <c r="F4406" s="273" t="s">
        <v>596</v>
      </c>
      <c r="G4406" s="273" t="s">
        <v>597</v>
      </c>
      <c r="H4406" s="274">
        <v>45047</v>
      </c>
      <c r="I4406" s="273">
        <v>12392</v>
      </c>
      <c r="J4406" s="273">
        <v>869</v>
      </c>
      <c r="W4406" s="273">
        <v>180853</v>
      </c>
      <c r="X4406" s="273" t="s">
        <v>83</v>
      </c>
      <c r="Y4406" s="273" t="s">
        <v>63</v>
      </c>
      <c r="Z4406" s="273" t="s">
        <v>228</v>
      </c>
      <c r="AA4406" s="273" t="s">
        <v>244</v>
      </c>
      <c r="AB4406" s="274">
        <v>44958</v>
      </c>
      <c r="AC4406" s="273">
        <v>11832</v>
      </c>
      <c r="AD4406" s="273">
        <v>20</v>
      </c>
      <c r="AK4406" s="273">
        <v>168709</v>
      </c>
      <c r="BV4406" s="336" t="s">
        <v>64</v>
      </c>
      <c r="BW4406" s="337" t="s">
        <v>63</v>
      </c>
      <c r="BX4406" s="337" t="s">
        <v>221</v>
      </c>
      <c r="BY4406" s="337" t="s">
        <v>221</v>
      </c>
      <c r="BZ4406" s="337" t="s">
        <v>86</v>
      </c>
      <c r="CA4406" s="337" t="s">
        <v>87</v>
      </c>
      <c r="CB4406" s="337" t="s">
        <v>179</v>
      </c>
      <c r="CC4406" s="337" t="s">
        <v>180</v>
      </c>
      <c r="CD4406" s="338">
        <v>1</v>
      </c>
      <c r="CE4406" s="335">
        <v>45139</v>
      </c>
      <c r="CF4406" s="337"/>
      <c r="CG4406" s="337" t="s">
        <v>181</v>
      </c>
      <c r="CH4406" s="337"/>
      <c r="CI4406" s="337" t="s">
        <v>181</v>
      </c>
      <c r="CJ4406" s="337" t="s">
        <v>1341</v>
      </c>
      <c r="CK4406" s="337"/>
      <c r="CL4406" s="337"/>
      <c r="CM4406" s="337" t="s">
        <v>73</v>
      </c>
      <c r="CN4406" s="337">
        <v>3</v>
      </c>
    </row>
    <row r="4407" spans="4:92">
      <c r="D4407" s="273" t="s">
        <v>64</v>
      </c>
      <c r="E4407" s="273" t="s">
        <v>404</v>
      </c>
      <c r="F4407" s="273" t="s">
        <v>596</v>
      </c>
      <c r="G4407" s="273" t="s">
        <v>597</v>
      </c>
      <c r="H4407" s="274">
        <v>45047</v>
      </c>
      <c r="I4407" s="273">
        <v>12392</v>
      </c>
      <c r="J4407" s="273">
        <v>869</v>
      </c>
      <c r="K4407" s="273">
        <v>0</v>
      </c>
      <c r="L4407" s="273" t="s">
        <v>66</v>
      </c>
      <c r="N4407" s="273" t="s">
        <v>107</v>
      </c>
      <c r="W4407" s="273">
        <v>180878</v>
      </c>
      <c r="X4407" s="273" t="s">
        <v>83</v>
      </c>
      <c r="Y4407" s="273" t="s">
        <v>63</v>
      </c>
      <c r="Z4407" s="273" t="s">
        <v>228</v>
      </c>
      <c r="AA4407" s="273" t="s">
        <v>244</v>
      </c>
      <c r="AB4407" s="274">
        <v>44958</v>
      </c>
      <c r="AC4407" s="273">
        <v>11982</v>
      </c>
      <c r="AD4407" s="273">
        <v>20</v>
      </c>
      <c r="AE4407" s="273">
        <v>0.52739999999999998</v>
      </c>
      <c r="AF4407" s="273" t="s">
        <v>90</v>
      </c>
      <c r="AG4407" s="273" t="s">
        <v>1333</v>
      </c>
      <c r="AH4407" s="273" t="s">
        <v>1334</v>
      </c>
      <c r="AI4407" s="273" t="s">
        <v>123</v>
      </c>
      <c r="AJ4407" s="273" t="s">
        <v>214</v>
      </c>
      <c r="AK4407" s="273">
        <v>159913</v>
      </c>
      <c r="BV4407" s="279" t="s">
        <v>64</v>
      </c>
      <c r="BW4407" s="280" t="s">
        <v>63</v>
      </c>
      <c r="BX4407" s="280" t="s">
        <v>221</v>
      </c>
      <c r="BY4407" s="280" t="s">
        <v>221</v>
      </c>
      <c r="BZ4407" s="280" t="s">
        <v>138</v>
      </c>
      <c r="CA4407" s="280" t="s">
        <v>139</v>
      </c>
      <c r="CB4407" s="280" t="s">
        <v>190</v>
      </c>
      <c r="CC4407" s="280" t="s">
        <v>191</v>
      </c>
      <c r="CD4407" s="281">
        <v>8</v>
      </c>
      <c r="CE4407" s="277">
        <v>45139</v>
      </c>
      <c r="CF4407" s="280">
        <v>208</v>
      </c>
      <c r="CG4407" s="280" t="s">
        <v>80</v>
      </c>
      <c r="CH4407" s="280">
        <v>208</v>
      </c>
      <c r="CI4407" s="280" t="s">
        <v>80</v>
      </c>
      <c r="CJ4407" s="280"/>
      <c r="CK4407" s="280"/>
      <c r="CL4407" s="280" t="s">
        <v>1451</v>
      </c>
      <c r="CM4407" s="280" t="s">
        <v>73</v>
      </c>
      <c r="CN4407" s="280">
        <v>3</v>
      </c>
    </row>
    <row r="4408" spans="4:92">
      <c r="D4408" s="273" t="s">
        <v>64</v>
      </c>
      <c r="E4408" s="273" t="s">
        <v>404</v>
      </c>
      <c r="F4408" s="273" t="s">
        <v>596</v>
      </c>
      <c r="G4408" s="273" t="s">
        <v>597</v>
      </c>
      <c r="H4408" s="274">
        <v>45047</v>
      </c>
      <c r="I4408" s="273">
        <v>12392</v>
      </c>
      <c r="J4408" s="273">
        <v>869</v>
      </c>
      <c r="K4408" s="273">
        <v>1710</v>
      </c>
      <c r="L4408" s="273" t="s">
        <v>66</v>
      </c>
      <c r="M4408" s="273">
        <v>99.983999999999995</v>
      </c>
      <c r="N4408" s="273" t="s">
        <v>115</v>
      </c>
      <c r="W4408" s="273">
        <v>180877</v>
      </c>
      <c r="X4408" s="273" t="s">
        <v>83</v>
      </c>
      <c r="Y4408" s="273" t="s">
        <v>63</v>
      </c>
      <c r="Z4408" s="273" t="s">
        <v>228</v>
      </c>
      <c r="AA4408" s="273" t="s">
        <v>244</v>
      </c>
      <c r="AB4408" s="274">
        <v>44958</v>
      </c>
      <c r="AC4408" s="273">
        <v>11982</v>
      </c>
      <c r="AD4408" s="273">
        <v>20</v>
      </c>
      <c r="AE4408" s="273">
        <v>8.7999999999999995E-2</v>
      </c>
      <c r="AF4408" s="273" t="s">
        <v>90</v>
      </c>
      <c r="AG4408" s="273" t="s">
        <v>1026</v>
      </c>
      <c r="AH4408" s="273" t="s">
        <v>1327</v>
      </c>
      <c r="AI4408" s="273" t="s">
        <v>123</v>
      </c>
      <c r="AJ4408" s="273" t="s">
        <v>200</v>
      </c>
      <c r="AK4408" s="273">
        <v>168163</v>
      </c>
      <c r="BV4408" s="336" t="s">
        <v>64</v>
      </c>
      <c r="BW4408" s="337" t="s">
        <v>63</v>
      </c>
      <c r="BX4408" s="337" t="s">
        <v>221</v>
      </c>
      <c r="BY4408" s="337" t="s">
        <v>221</v>
      </c>
      <c r="BZ4408" s="337" t="s">
        <v>86</v>
      </c>
      <c r="CA4408" s="337" t="s">
        <v>87</v>
      </c>
      <c r="CB4408" s="337" t="s">
        <v>217</v>
      </c>
      <c r="CC4408" s="337" t="s">
        <v>218</v>
      </c>
      <c r="CD4408" s="338">
        <v>2</v>
      </c>
      <c r="CE4408" s="335">
        <v>45139</v>
      </c>
      <c r="CF4408" s="337"/>
      <c r="CG4408" s="337" t="s">
        <v>181</v>
      </c>
      <c r="CH4408" s="337"/>
      <c r="CI4408" s="337" t="s">
        <v>181</v>
      </c>
      <c r="CJ4408" s="337" t="s">
        <v>783</v>
      </c>
      <c r="CK4408" s="337"/>
      <c r="CL4408" s="337"/>
      <c r="CM4408" s="337" t="s">
        <v>73</v>
      </c>
      <c r="CN4408" s="337">
        <v>3</v>
      </c>
    </row>
    <row r="4409" spans="4:92">
      <c r="D4409" s="273" t="s">
        <v>64</v>
      </c>
      <c r="E4409" s="273" t="s">
        <v>404</v>
      </c>
      <c r="F4409" s="273" t="s">
        <v>596</v>
      </c>
      <c r="G4409" s="273" t="s">
        <v>597</v>
      </c>
      <c r="H4409" s="274">
        <v>45078</v>
      </c>
      <c r="I4409" s="273">
        <v>12661</v>
      </c>
      <c r="J4409" s="273">
        <v>869</v>
      </c>
      <c r="W4409" s="273">
        <v>192689</v>
      </c>
      <c r="X4409" s="273" t="s">
        <v>83</v>
      </c>
      <c r="Y4409" s="273" t="s">
        <v>63</v>
      </c>
      <c r="Z4409" s="273" t="s">
        <v>228</v>
      </c>
      <c r="AA4409" s="273" t="s">
        <v>244</v>
      </c>
      <c r="AB4409" s="274">
        <v>44958</v>
      </c>
      <c r="AC4409" s="273">
        <v>11982</v>
      </c>
      <c r="AD4409" s="273">
        <v>20</v>
      </c>
      <c r="AE4409" s="273">
        <v>4.7</v>
      </c>
      <c r="AF4409" s="273" t="s">
        <v>90</v>
      </c>
      <c r="AG4409" s="273" t="s">
        <v>798</v>
      </c>
      <c r="AH4409" s="273" t="s">
        <v>953</v>
      </c>
      <c r="AI4409" s="273" t="s">
        <v>123</v>
      </c>
      <c r="AJ4409" s="273" t="s">
        <v>200</v>
      </c>
      <c r="AK4409" s="273">
        <v>168169</v>
      </c>
      <c r="BV4409" s="279" t="s">
        <v>64</v>
      </c>
      <c r="BW4409" s="280" t="s">
        <v>63</v>
      </c>
      <c r="BX4409" s="280" t="s">
        <v>221</v>
      </c>
      <c r="BY4409" s="280" t="s">
        <v>221</v>
      </c>
      <c r="BZ4409" s="280" t="s">
        <v>204</v>
      </c>
      <c r="CA4409" s="280" t="s">
        <v>205</v>
      </c>
      <c r="CB4409" s="280" t="s">
        <v>206</v>
      </c>
      <c r="CC4409" s="280" t="s">
        <v>207</v>
      </c>
      <c r="CD4409" s="281">
        <v>0</v>
      </c>
      <c r="CE4409" s="277">
        <v>45139</v>
      </c>
      <c r="CF4409" s="280"/>
      <c r="CG4409" s="280" t="s">
        <v>181</v>
      </c>
      <c r="CH4409" s="280"/>
      <c r="CI4409" s="280" t="s">
        <v>208</v>
      </c>
      <c r="CJ4409" s="280" t="s">
        <v>209</v>
      </c>
      <c r="CK4409" s="280"/>
      <c r="CL4409" s="280" t="s">
        <v>1453</v>
      </c>
      <c r="CM4409" s="280" t="s">
        <v>73</v>
      </c>
      <c r="CN4409" s="280">
        <v>3</v>
      </c>
    </row>
    <row r="4410" spans="4:92">
      <c r="D4410" s="273" t="s">
        <v>64</v>
      </c>
      <c r="E4410" s="273" t="s">
        <v>404</v>
      </c>
      <c r="F4410" s="273" t="s">
        <v>596</v>
      </c>
      <c r="G4410" s="273" t="s">
        <v>597</v>
      </c>
      <c r="H4410" s="274">
        <v>45078</v>
      </c>
      <c r="I4410" s="273">
        <v>12661</v>
      </c>
      <c r="J4410" s="273">
        <v>869</v>
      </c>
      <c r="K4410" s="273">
        <v>0</v>
      </c>
      <c r="L4410" s="273" t="s">
        <v>66</v>
      </c>
      <c r="N4410" s="273" t="s">
        <v>107</v>
      </c>
      <c r="W4410" s="273">
        <v>192714</v>
      </c>
      <c r="X4410" s="273" t="s">
        <v>83</v>
      </c>
      <c r="Y4410" s="273" t="s">
        <v>63</v>
      </c>
      <c r="Z4410" s="273" t="s">
        <v>228</v>
      </c>
      <c r="AA4410" s="273" t="s">
        <v>244</v>
      </c>
      <c r="AB4410" s="274">
        <v>44986</v>
      </c>
      <c r="AC4410" s="273">
        <v>11870</v>
      </c>
      <c r="AD4410" s="273">
        <v>20</v>
      </c>
      <c r="AK4410" s="273">
        <v>168878</v>
      </c>
      <c r="BV4410" s="336" t="s">
        <v>64</v>
      </c>
      <c r="BW4410" s="337" t="s">
        <v>63</v>
      </c>
      <c r="BX4410" s="337" t="s">
        <v>221</v>
      </c>
      <c r="BY4410" s="337" t="s">
        <v>221</v>
      </c>
      <c r="BZ4410" s="337" t="s">
        <v>86</v>
      </c>
      <c r="CA4410" s="337" t="s">
        <v>87</v>
      </c>
      <c r="CB4410" s="337" t="s">
        <v>225</v>
      </c>
      <c r="CC4410" s="337" t="s">
        <v>226</v>
      </c>
      <c r="CD4410" s="338">
        <v>5</v>
      </c>
      <c r="CE4410" s="335">
        <v>45139</v>
      </c>
      <c r="CF4410" s="337">
        <v>2727</v>
      </c>
      <c r="CG4410" s="337" t="s">
        <v>80</v>
      </c>
      <c r="CH4410" s="337">
        <v>2727</v>
      </c>
      <c r="CI4410" s="337" t="s">
        <v>80</v>
      </c>
      <c r="CJ4410" s="337"/>
      <c r="CK4410" s="337"/>
      <c r="CL4410" s="337" t="s">
        <v>1463</v>
      </c>
      <c r="CM4410" s="337" t="s">
        <v>73</v>
      </c>
      <c r="CN4410" s="337">
        <v>3</v>
      </c>
    </row>
    <row r="4411" spans="4:92">
      <c r="D4411" s="273" t="s">
        <v>64</v>
      </c>
      <c r="E4411" s="273" t="s">
        <v>404</v>
      </c>
      <c r="F4411" s="273" t="s">
        <v>596</v>
      </c>
      <c r="G4411" s="273" t="s">
        <v>597</v>
      </c>
      <c r="H4411" s="274">
        <v>45078</v>
      </c>
      <c r="I4411" s="273">
        <v>12661</v>
      </c>
      <c r="J4411" s="273">
        <v>869</v>
      </c>
      <c r="K4411" s="273">
        <v>1710</v>
      </c>
      <c r="L4411" s="273" t="s">
        <v>66</v>
      </c>
      <c r="M4411" s="273">
        <v>99.983999999999995</v>
      </c>
      <c r="N4411" s="273" t="s">
        <v>115</v>
      </c>
      <c r="W4411" s="273">
        <v>192713</v>
      </c>
      <c r="X4411" s="273" t="s">
        <v>83</v>
      </c>
      <c r="Y4411" s="273" t="s">
        <v>63</v>
      </c>
      <c r="Z4411" s="273" t="s">
        <v>228</v>
      </c>
      <c r="AA4411" s="273" t="s">
        <v>244</v>
      </c>
      <c r="AB4411" s="274">
        <v>44986</v>
      </c>
      <c r="AC4411" s="273">
        <v>12015</v>
      </c>
      <c r="AD4411" s="273">
        <v>20</v>
      </c>
      <c r="AE4411" s="273">
        <v>0.66400000000000003</v>
      </c>
      <c r="AF4411" s="273" t="s">
        <v>90</v>
      </c>
      <c r="AG4411" s="273" t="s">
        <v>1333</v>
      </c>
      <c r="AH4411" s="273" t="s">
        <v>1334</v>
      </c>
      <c r="AI4411" s="273" t="s">
        <v>123</v>
      </c>
      <c r="AJ4411" s="273" t="s">
        <v>214</v>
      </c>
      <c r="AK4411" s="273">
        <v>160408</v>
      </c>
      <c r="BV4411" s="279" t="s">
        <v>64</v>
      </c>
      <c r="BW4411" s="280" t="s">
        <v>63</v>
      </c>
      <c r="BX4411" s="280" t="s">
        <v>221</v>
      </c>
      <c r="BY4411" s="280" t="s">
        <v>221</v>
      </c>
      <c r="BZ4411" s="280" t="s">
        <v>86</v>
      </c>
      <c r="CA4411" s="280" t="s">
        <v>87</v>
      </c>
      <c r="CB4411" s="280" t="s">
        <v>233</v>
      </c>
      <c r="CC4411" s="280" t="s">
        <v>234</v>
      </c>
      <c r="CD4411" s="281">
        <v>1</v>
      </c>
      <c r="CE4411" s="277">
        <v>45139</v>
      </c>
      <c r="CF4411" s="280"/>
      <c r="CG4411" s="280" t="s">
        <v>181</v>
      </c>
      <c r="CH4411" s="280"/>
      <c r="CI4411" s="280" t="s">
        <v>181</v>
      </c>
      <c r="CJ4411" s="280" t="s">
        <v>1487</v>
      </c>
      <c r="CK4411" s="280"/>
      <c r="CL4411" s="280"/>
      <c r="CM4411" s="280" t="s">
        <v>73</v>
      </c>
      <c r="CN4411" s="280">
        <v>3</v>
      </c>
    </row>
    <row r="4412" spans="4:92">
      <c r="D4412" s="273" t="s">
        <v>64</v>
      </c>
      <c r="E4412" s="273" t="s">
        <v>404</v>
      </c>
      <c r="F4412" s="273" t="s">
        <v>596</v>
      </c>
      <c r="G4412" s="273" t="s">
        <v>597</v>
      </c>
      <c r="H4412" s="274">
        <v>45108</v>
      </c>
      <c r="I4412" s="273">
        <v>12930</v>
      </c>
      <c r="J4412" s="273">
        <v>869</v>
      </c>
      <c r="W4412" s="273">
        <v>206173</v>
      </c>
      <c r="X4412" s="273" t="s">
        <v>83</v>
      </c>
      <c r="Y4412" s="273" t="s">
        <v>63</v>
      </c>
      <c r="Z4412" s="273" t="s">
        <v>228</v>
      </c>
      <c r="AA4412" s="273" t="s">
        <v>244</v>
      </c>
      <c r="AB4412" s="274">
        <v>44986</v>
      </c>
      <c r="AC4412" s="273">
        <v>12015</v>
      </c>
      <c r="AD4412" s="273">
        <v>20</v>
      </c>
      <c r="AE4412" s="273">
        <v>0.16400000000000001</v>
      </c>
      <c r="AF4412" s="273" t="s">
        <v>90</v>
      </c>
      <c r="AG4412" s="273" t="s">
        <v>1026</v>
      </c>
      <c r="AH4412" s="273" t="s">
        <v>1327</v>
      </c>
      <c r="AI4412" s="273" t="s">
        <v>123</v>
      </c>
      <c r="AJ4412" s="273" t="s">
        <v>200</v>
      </c>
      <c r="AK4412" s="273">
        <v>168175</v>
      </c>
      <c r="BV4412" s="336" t="s">
        <v>64</v>
      </c>
      <c r="BW4412" s="337" t="s">
        <v>63</v>
      </c>
      <c r="BX4412" s="337" t="s">
        <v>221</v>
      </c>
      <c r="BY4412" s="337" t="s">
        <v>221</v>
      </c>
      <c r="BZ4412" s="337" t="s">
        <v>86</v>
      </c>
      <c r="CA4412" s="337" t="s">
        <v>87</v>
      </c>
      <c r="CB4412" s="337" t="s">
        <v>233</v>
      </c>
      <c r="CC4412" s="337" t="s">
        <v>234</v>
      </c>
      <c r="CD4412" s="338">
        <v>1</v>
      </c>
      <c r="CE4412" s="335">
        <v>45170</v>
      </c>
      <c r="CF4412" s="337"/>
      <c r="CG4412" s="337" t="s">
        <v>181</v>
      </c>
      <c r="CH4412" s="337"/>
      <c r="CI4412" s="337" t="s">
        <v>181</v>
      </c>
      <c r="CJ4412" s="337" t="s">
        <v>775</v>
      </c>
      <c r="CK4412" s="337"/>
      <c r="CL4412" s="337"/>
      <c r="CM4412" s="337" t="s">
        <v>73</v>
      </c>
      <c r="CN4412" s="337">
        <v>3</v>
      </c>
    </row>
    <row r="4413" spans="4:92">
      <c r="D4413" s="273" t="s">
        <v>64</v>
      </c>
      <c r="E4413" s="273" t="s">
        <v>404</v>
      </c>
      <c r="F4413" s="273" t="s">
        <v>596</v>
      </c>
      <c r="G4413" s="273" t="s">
        <v>597</v>
      </c>
      <c r="H4413" s="274">
        <v>45108</v>
      </c>
      <c r="I4413" s="273">
        <v>12930</v>
      </c>
      <c r="J4413" s="273">
        <v>869</v>
      </c>
      <c r="K4413" s="273">
        <v>0</v>
      </c>
      <c r="L4413" s="273" t="s">
        <v>66</v>
      </c>
      <c r="N4413" s="273" t="s">
        <v>107</v>
      </c>
      <c r="W4413" s="273">
        <v>206198</v>
      </c>
      <c r="X4413" s="273" t="s">
        <v>83</v>
      </c>
      <c r="Y4413" s="273" t="s">
        <v>63</v>
      </c>
      <c r="Z4413" s="273" t="s">
        <v>228</v>
      </c>
      <c r="AA4413" s="273" t="s">
        <v>244</v>
      </c>
      <c r="AB4413" s="274">
        <v>45017</v>
      </c>
      <c r="AC4413" s="273">
        <v>11908</v>
      </c>
      <c r="AD4413" s="273">
        <v>20</v>
      </c>
      <c r="AK4413" s="273">
        <v>194589</v>
      </c>
      <c r="BV4413" s="279" t="s">
        <v>64</v>
      </c>
      <c r="BW4413" s="280" t="s">
        <v>63</v>
      </c>
      <c r="BX4413" s="280" t="s">
        <v>165</v>
      </c>
      <c r="BY4413" s="280" t="s">
        <v>165</v>
      </c>
      <c r="BZ4413" s="280" t="s">
        <v>110</v>
      </c>
      <c r="CA4413" s="280" t="s">
        <v>111</v>
      </c>
      <c r="CB4413" s="280" t="s">
        <v>117</v>
      </c>
      <c r="CC4413" s="280" t="s">
        <v>118</v>
      </c>
      <c r="CD4413" s="281">
        <v>5</v>
      </c>
      <c r="CE4413" s="277">
        <v>45139</v>
      </c>
      <c r="CF4413" s="280"/>
      <c r="CG4413" s="280"/>
      <c r="CH4413" s="280"/>
      <c r="CI4413" s="280" t="s">
        <v>104</v>
      </c>
      <c r="CJ4413" s="280"/>
      <c r="CK4413" s="280"/>
      <c r="CL4413" s="280"/>
      <c r="CM4413" s="280" t="s">
        <v>73</v>
      </c>
      <c r="CN4413" s="280">
        <v>3</v>
      </c>
    </row>
    <row r="4414" spans="4:92">
      <c r="D4414" s="273" t="s">
        <v>64</v>
      </c>
      <c r="E4414" s="273" t="s">
        <v>404</v>
      </c>
      <c r="F4414" s="273" t="s">
        <v>596</v>
      </c>
      <c r="G4414" s="273" t="s">
        <v>597</v>
      </c>
      <c r="H4414" s="274">
        <v>45108</v>
      </c>
      <c r="I4414" s="273">
        <v>12930</v>
      </c>
      <c r="J4414" s="273">
        <v>869</v>
      </c>
      <c r="K4414" s="273">
        <v>388</v>
      </c>
      <c r="L4414" s="273" t="s">
        <v>66</v>
      </c>
      <c r="M4414" s="273">
        <v>20.664000000000001</v>
      </c>
      <c r="N4414" s="273" t="s">
        <v>115</v>
      </c>
      <c r="W4414" s="273">
        <v>206197</v>
      </c>
      <c r="X4414" s="273" t="s">
        <v>83</v>
      </c>
      <c r="Y4414" s="273" t="s">
        <v>63</v>
      </c>
      <c r="Z4414" s="273" t="s">
        <v>228</v>
      </c>
      <c r="AA4414" s="273" t="s">
        <v>244</v>
      </c>
      <c r="AB4414" s="274">
        <v>45017</v>
      </c>
      <c r="AC4414" s="273">
        <v>12048</v>
      </c>
      <c r="AD4414" s="273">
        <v>20</v>
      </c>
      <c r="AE4414" s="273">
        <v>0.61799999999999999</v>
      </c>
      <c r="AF4414" s="273" t="s">
        <v>90</v>
      </c>
      <c r="AG4414" s="273" t="s">
        <v>1333</v>
      </c>
      <c r="AH4414" s="273" t="s">
        <v>1334</v>
      </c>
      <c r="AI4414" s="273" t="s">
        <v>123</v>
      </c>
      <c r="AJ4414" s="273" t="s">
        <v>214</v>
      </c>
      <c r="AK4414" s="273">
        <v>160903</v>
      </c>
      <c r="BV4414" s="336" t="s">
        <v>64</v>
      </c>
      <c r="BW4414" s="337" t="s">
        <v>63</v>
      </c>
      <c r="BX4414" s="337" t="s">
        <v>165</v>
      </c>
      <c r="BY4414" s="337" t="s">
        <v>165</v>
      </c>
      <c r="BZ4414" s="337" t="s">
        <v>126</v>
      </c>
      <c r="CA4414" s="337" t="s">
        <v>127</v>
      </c>
      <c r="CB4414" s="337" t="s">
        <v>128</v>
      </c>
      <c r="CC4414" s="337" t="s">
        <v>129</v>
      </c>
      <c r="CD4414" s="338">
        <v>6</v>
      </c>
      <c r="CE4414" s="335">
        <v>45139</v>
      </c>
      <c r="CF4414" s="337"/>
      <c r="CG4414" s="337"/>
      <c r="CH4414" s="337"/>
      <c r="CI4414" s="337" t="s">
        <v>80</v>
      </c>
      <c r="CJ4414" s="337"/>
      <c r="CK4414" s="337"/>
      <c r="CL4414" s="337"/>
      <c r="CM4414" s="337" t="s">
        <v>73</v>
      </c>
      <c r="CN4414" s="337">
        <v>3</v>
      </c>
    </row>
    <row r="4415" spans="4:92">
      <c r="D4415" s="273" t="s">
        <v>64</v>
      </c>
      <c r="E4415" s="273" t="s">
        <v>404</v>
      </c>
      <c r="F4415" s="273" t="s">
        <v>596</v>
      </c>
      <c r="G4415" s="273" t="s">
        <v>597</v>
      </c>
      <c r="H4415" s="274">
        <v>45139</v>
      </c>
      <c r="I4415" s="273">
        <v>13607</v>
      </c>
      <c r="J4415" s="273">
        <v>869</v>
      </c>
      <c r="W4415" s="273">
        <v>224242</v>
      </c>
      <c r="X4415" s="273" t="s">
        <v>83</v>
      </c>
      <c r="Y4415" s="273" t="s">
        <v>63</v>
      </c>
      <c r="Z4415" s="273" t="s">
        <v>228</v>
      </c>
      <c r="AA4415" s="273" t="s">
        <v>244</v>
      </c>
      <c r="AB4415" s="274">
        <v>45017</v>
      </c>
      <c r="AC4415" s="273">
        <v>12048</v>
      </c>
      <c r="AD4415" s="273">
        <v>20</v>
      </c>
      <c r="AE4415" s="273">
        <v>0.11</v>
      </c>
      <c r="AF4415" s="273" t="s">
        <v>90</v>
      </c>
      <c r="AG4415" s="273" t="s">
        <v>884</v>
      </c>
      <c r="AH4415" s="273" t="s">
        <v>1195</v>
      </c>
      <c r="AI4415" s="273" t="s">
        <v>123</v>
      </c>
      <c r="AJ4415" s="273" t="s">
        <v>200</v>
      </c>
      <c r="AK4415" s="273">
        <v>168181</v>
      </c>
      <c r="BV4415" s="279" t="s">
        <v>64</v>
      </c>
      <c r="BW4415" s="280" t="s">
        <v>63</v>
      </c>
      <c r="BX4415" s="280" t="s">
        <v>165</v>
      </c>
      <c r="BY4415" s="280" t="s">
        <v>165</v>
      </c>
      <c r="BZ4415" s="280" t="s">
        <v>138</v>
      </c>
      <c r="CA4415" s="280" t="s">
        <v>139</v>
      </c>
      <c r="CB4415" s="280" t="s">
        <v>140</v>
      </c>
      <c r="CC4415" s="280" t="s">
        <v>141</v>
      </c>
      <c r="CD4415" s="281">
        <v>9</v>
      </c>
      <c r="CE4415" s="277">
        <v>45139</v>
      </c>
      <c r="CF4415" s="280">
        <v>134</v>
      </c>
      <c r="CG4415" s="280" t="s">
        <v>80</v>
      </c>
      <c r="CH4415" s="280">
        <v>134</v>
      </c>
      <c r="CI4415" s="280" t="s">
        <v>80</v>
      </c>
      <c r="CJ4415" s="280"/>
      <c r="CK4415" s="280"/>
      <c r="CL4415" s="280"/>
      <c r="CM4415" s="280" t="s">
        <v>73</v>
      </c>
      <c r="CN4415" s="280">
        <v>3</v>
      </c>
    </row>
    <row r="4416" spans="4:92">
      <c r="D4416" s="273" t="s">
        <v>64</v>
      </c>
      <c r="E4416" s="273" t="s">
        <v>404</v>
      </c>
      <c r="F4416" s="273" t="s">
        <v>596</v>
      </c>
      <c r="G4416" s="273" t="s">
        <v>597</v>
      </c>
      <c r="H4416" s="274">
        <v>45139</v>
      </c>
      <c r="I4416" s="273">
        <v>13607</v>
      </c>
      <c r="J4416" s="273">
        <v>869</v>
      </c>
      <c r="K4416" s="273">
        <v>0</v>
      </c>
      <c r="L4416" s="273" t="s">
        <v>66</v>
      </c>
      <c r="N4416" s="273" t="s">
        <v>107</v>
      </c>
      <c r="W4416" s="273">
        <v>224267</v>
      </c>
      <c r="X4416" s="273" t="s">
        <v>83</v>
      </c>
      <c r="Y4416" s="273" t="s">
        <v>63</v>
      </c>
      <c r="Z4416" s="273" t="s">
        <v>228</v>
      </c>
      <c r="AA4416" s="273" t="s">
        <v>244</v>
      </c>
      <c r="AB4416" s="274">
        <v>45017</v>
      </c>
      <c r="AC4416" s="273">
        <v>12048</v>
      </c>
      <c r="AD4416" s="273">
        <v>20</v>
      </c>
      <c r="AE4416" s="273">
        <v>7.0000000000000007E-2</v>
      </c>
      <c r="AF4416" s="273" t="s">
        <v>90</v>
      </c>
      <c r="AG4416" s="273" t="s">
        <v>1026</v>
      </c>
      <c r="AH4416" s="273" t="s">
        <v>1327</v>
      </c>
      <c r="AI4416" s="273" t="s">
        <v>123</v>
      </c>
      <c r="AJ4416" s="273" t="s">
        <v>200</v>
      </c>
      <c r="AK4416" s="273">
        <v>168187</v>
      </c>
      <c r="BV4416" s="336" t="s">
        <v>64</v>
      </c>
      <c r="BW4416" s="337" t="s">
        <v>63</v>
      </c>
      <c r="BX4416" s="337" t="s">
        <v>165</v>
      </c>
      <c r="BY4416" s="337" t="s">
        <v>165</v>
      </c>
      <c r="BZ4416" s="337" t="s">
        <v>126</v>
      </c>
      <c r="CA4416" s="337" t="s">
        <v>127</v>
      </c>
      <c r="CB4416" s="337" t="s">
        <v>133</v>
      </c>
      <c r="CC4416" s="337" t="s">
        <v>134</v>
      </c>
      <c r="CD4416" s="338">
        <v>7</v>
      </c>
      <c r="CE4416" s="335">
        <v>45139</v>
      </c>
      <c r="CF4416" s="337"/>
      <c r="CG4416" s="337"/>
      <c r="CH4416" s="337"/>
      <c r="CI4416" s="337" t="s">
        <v>104</v>
      </c>
      <c r="CJ4416" s="337"/>
      <c r="CK4416" s="337"/>
      <c r="CL4416" s="337"/>
      <c r="CM4416" s="337" t="s">
        <v>73</v>
      </c>
      <c r="CN4416" s="337">
        <v>3</v>
      </c>
    </row>
    <row r="4417" spans="4:92">
      <c r="D4417" s="273" t="s">
        <v>64</v>
      </c>
      <c r="E4417" s="273" t="s">
        <v>404</v>
      </c>
      <c r="F4417" s="273" t="s">
        <v>596</v>
      </c>
      <c r="G4417" s="273" t="s">
        <v>597</v>
      </c>
      <c r="H4417" s="274">
        <v>45139</v>
      </c>
      <c r="I4417" s="273">
        <v>13607</v>
      </c>
      <c r="J4417" s="273">
        <v>869</v>
      </c>
      <c r="K4417" s="273">
        <v>652</v>
      </c>
      <c r="L4417" s="273" t="s">
        <v>66</v>
      </c>
      <c r="M4417" s="273">
        <v>36.503999999999998</v>
      </c>
      <c r="N4417" s="273" t="s">
        <v>115</v>
      </c>
      <c r="W4417" s="273">
        <v>224266</v>
      </c>
      <c r="X4417" s="273" t="s">
        <v>83</v>
      </c>
      <c r="Y4417" s="273" t="s">
        <v>63</v>
      </c>
      <c r="Z4417" s="273" t="s">
        <v>228</v>
      </c>
      <c r="AA4417" s="273" t="s">
        <v>244</v>
      </c>
      <c r="AB4417" s="274">
        <v>45047</v>
      </c>
      <c r="AC4417" s="273">
        <v>12169</v>
      </c>
      <c r="AD4417" s="273">
        <v>20</v>
      </c>
      <c r="AK4417" s="273">
        <v>239770</v>
      </c>
      <c r="BV4417" s="279" t="s">
        <v>64</v>
      </c>
      <c r="BW4417" s="280" t="s">
        <v>63</v>
      </c>
      <c r="BX4417" s="280" t="s">
        <v>165</v>
      </c>
      <c r="BY4417" s="280" t="s">
        <v>165</v>
      </c>
      <c r="BZ4417" s="280" t="s">
        <v>167</v>
      </c>
      <c r="CA4417" s="280" t="s">
        <v>168</v>
      </c>
      <c r="CB4417" s="280" t="s">
        <v>169</v>
      </c>
      <c r="CC4417" s="280" t="s">
        <v>170</v>
      </c>
      <c r="CD4417" s="281">
        <v>12</v>
      </c>
      <c r="CE4417" s="277">
        <v>45139</v>
      </c>
      <c r="CF4417" s="280">
        <v>0</v>
      </c>
      <c r="CG4417" s="280" t="s">
        <v>80</v>
      </c>
      <c r="CH4417" s="280">
        <v>0</v>
      </c>
      <c r="CI4417" s="280" t="s">
        <v>80</v>
      </c>
      <c r="CJ4417" s="280"/>
      <c r="CK4417" s="280"/>
      <c r="CL4417" s="280"/>
      <c r="CM4417" s="280" t="s">
        <v>73</v>
      </c>
      <c r="CN4417" s="280">
        <v>3</v>
      </c>
    </row>
    <row r="4418" spans="4:92">
      <c r="D4418" s="273" t="s">
        <v>64</v>
      </c>
      <c r="E4418" s="273" t="s">
        <v>404</v>
      </c>
      <c r="F4418" s="273" t="s">
        <v>596</v>
      </c>
      <c r="G4418" s="273" t="s">
        <v>597</v>
      </c>
      <c r="H4418" s="274">
        <v>45170</v>
      </c>
      <c r="I4418" s="273">
        <v>13934</v>
      </c>
      <c r="J4418" s="273">
        <v>869</v>
      </c>
      <c r="W4418" s="273">
        <v>237193</v>
      </c>
      <c r="X4418" s="273" t="s">
        <v>83</v>
      </c>
      <c r="Y4418" s="273" t="s">
        <v>63</v>
      </c>
      <c r="Z4418" s="273" t="s">
        <v>228</v>
      </c>
      <c r="AA4418" s="273" t="s">
        <v>244</v>
      </c>
      <c r="AB4418" s="274">
        <v>45047</v>
      </c>
      <c r="AC4418" s="273">
        <v>12171</v>
      </c>
      <c r="AD4418" s="273">
        <v>20</v>
      </c>
      <c r="AE4418" s="273">
        <v>0.69199999999999995</v>
      </c>
      <c r="AF4418" s="273" t="s">
        <v>90</v>
      </c>
      <c r="AG4418" s="273" t="s">
        <v>1333</v>
      </c>
      <c r="AH4418" s="273" t="s">
        <v>1334</v>
      </c>
      <c r="AI4418" s="273" t="s">
        <v>123</v>
      </c>
      <c r="AJ4418" s="273" t="s">
        <v>214</v>
      </c>
      <c r="AK4418" s="273">
        <v>175154</v>
      </c>
      <c r="BV4418" s="336" t="s">
        <v>64</v>
      </c>
      <c r="BW4418" s="337" t="s">
        <v>63</v>
      </c>
      <c r="BX4418" s="337" t="s">
        <v>165</v>
      </c>
      <c r="BY4418" s="337" t="s">
        <v>165</v>
      </c>
      <c r="BZ4418" s="337" t="s">
        <v>151</v>
      </c>
      <c r="CA4418" s="337" t="s">
        <v>152</v>
      </c>
      <c r="CB4418" s="337" t="s">
        <v>153</v>
      </c>
      <c r="CC4418" s="337" t="s">
        <v>154</v>
      </c>
      <c r="CD4418" s="338">
        <v>10</v>
      </c>
      <c r="CE4418" s="335">
        <v>45139</v>
      </c>
      <c r="CF4418" s="337">
        <v>5810</v>
      </c>
      <c r="CG4418" s="337" t="s">
        <v>80</v>
      </c>
      <c r="CH4418" s="337">
        <v>5810</v>
      </c>
      <c r="CI4418" s="337" t="s">
        <v>80</v>
      </c>
      <c r="CJ4418" s="337"/>
      <c r="CK4418" s="337"/>
      <c r="CL4418" s="337"/>
      <c r="CM4418" s="337" t="s">
        <v>73</v>
      </c>
      <c r="CN4418" s="337">
        <v>3</v>
      </c>
    </row>
    <row r="4419" spans="4:92">
      <c r="D4419" s="273" t="s">
        <v>64</v>
      </c>
      <c r="E4419" s="273" t="s">
        <v>404</v>
      </c>
      <c r="F4419" s="273" t="s">
        <v>596</v>
      </c>
      <c r="G4419" s="273" t="s">
        <v>597</v>
      </c>
      <c r="H4419" s="274">
        <v>45170</v>
      </c>
      <c r="I4419" s="273">
        <v>13934</v>
      </c>
      <c r="J4419" s="273">
        <v>869</v>
      </c>
      <c r="K4419" s="273">
        <v>0</v>
      </c>
      <c r="L4419" s="273" t="s">
        <v>66</v>
      </c>
      <c r="N4419" s="273" t="s">
        <v>107</v>
      </c>
      <c r="W4419" s="273">
        <v>237218</v>
      </c>
      <c r="X4419" s="273" t="s">
        <v>83</v>
      </c>
      <c r="Y4419" s="273" t="s">
        <v>63</v>
      </c>
      <c r="Z4419" s="273" t="s">
        <v>228</v>
      </c>
      <c r="AA4419" s="273" t="s">
        <v>244</v>
      </c>
      <c r="AB4419" s="274">
        <v>45047</v>
      </c>
      <c r="AC4419" s="273">
        <v>12171</v>
      </c>
      <c r="AD4419" s="273">
        <v>20</v>
      </c>
      <c r="AE4419" s="273">
        <v>1</v>
      </c>
      <c r="AF4419" s="273" t="s">
        <v>90</v>
      </c>
      <c r="AG4419" s="273" t="s">
        <v>887</v>
      </c>
      <c r="AH4419" s="273" t="s">
        <v>1194</v>
      </c>
      <c r="AI4419" s="273" t="s">
        <v>123</v>
      </c>
      <c r="AJ4419" s="273" t="s">
        <v>200</v>
      </c>
      <c r="AK4419" s="273">
        <v>182100</v>
      </c>
      <c r="BV4419" s="279" t="s">
        <v>64</v>
      </c>
      <c r="BW4419" s="280" t="s">
        <v>63</v>
      </c>
      <c r="BX4419" s="280" t="s">
        <v>165</v>
      </c>
      <c r="BY4419" s="280" t="s">
        <v>165</v>
      </c>
      <c r="BZ4419" s="280" t="s">
        <v>151</v>
      </c>
      <c r="CA4419" s="280" t="s">
        <v>152</v>
      </c>
      <c r="CB4419" s="280" t="s">
        <v>161</v>
      </c>
      <c r="CC4419" s="280" t="s">
        <v>162</v>
      </c>
      <c r="CD4419" s="281">
        <v>11</v>
      </c>
      <c r="CE4419" s="277">
        <v>45139</v>
      </c>
      <c r="CF4419" s="280">
        <v>2733</v>
      </c>
      <c r="CG4419" s="280" t="s">
        <v>80</v>
      </c>
      <c r="CH4419" s="280">
        <v>2733</v>
      </c>
      <c r="CI4419" s="280" t="s">
        <v>80</v>
      </c>
      <c r="CJ4419" s="280"/>
      <c r="CK4419" s="280"/>
      <c r="CL4419" s="280"/>
      <c r="CM4419" s="280" t="s">
        <v>73</v>
      </c>
      <c r="CN4419" s="280">
        <v>3</v>
      </c>
    </row>
    <row r="4420" spans="4:92">
      <c r="D4420" s="273" t="s">
        <v>64</v>
      </c>
      <c r="E4420" s="273" t="s">
        <v>404</v>
      </c>
      <c r="F4420" s="273" t="s">
        <v>596</v>
      </c>
      <c r="G4420" s="273" t="s">
        <v>597</v>
      </c>
      <c r="H4420" s="274">
        <v>45170</v>
      </c>
      <c r="I4420" s="273">
        <v>13934</v>
      </c>
      <c r="J4420" s="273">
        <v>869</v>
      </c>
      <c r="K4420" s="273">
        <v>1339</v>
      </c>
      <c r="L4420" s="273" t="s">
        <v>66</v>
      </c>
      <c r="M4420" s="273">
        <v>77.724000000000004</v>
      </c>
      <c r="N4420" s="273" t="s">
        <v>115</v>
      </c>
      <c r="W4420" s="273">
        <v>237217</v>
      </c>
      <c r="X4420" s="273" t="s">
        <v>83</v>
      </c>
      <c r="Y4420" s="273" t="s">
        <v>63</v>
      </c>
      <c r="Z4420" s="273" t="s">
        <v>228</v>
      </c>
      <c r="AA4420" s="273" t="s">
        <v>244</v>
      </c>
      <c r="AB4420" s="274">
        <v>45047</v>
      </c>
      <c r="AC4420" s="273">
        <v>12171</v>
      </c>
      <c r="AD4420" s="273">
        <v>20</v>
      </c>
      <c r="AE4420" s="273">
        <v>0.128</v>
      </c>
      <c r="AF4420" s="273" t="s">
        <v>90</v>
      </c>
      <c r="AG4420" s="273" t="s">
        <v>1026</v>
      </c>
      <c r="AH4420" s="273" t="s">
        <v>1327</v>
      </c>
      <c r="AI4420" s="273" t="s">
        <v>123</v>
      </c>
      <c r="AJ4420" s="273" t="s">
        <v>200</v>
      </c>
      <c r="AK4420" s="273">
        <v>182106</v>
      </c>
      <c r="BV4420" s="336" t="s">
        <v>64</v>
      </c>
      <c r="BW4420" s="337" t="s">
        <v>63</v>
      </c>
      <c r="BX4420" s="337" t="s">
        <v>165</v>
      </c>
      <c r="BY4420" s="337" t="s">
        <v>165</v>
      </c>
      <c r="BZ4420" s="337" t="s">
        <v>167</v>
      </c>
      <c r="CA4420" s="337" t="s">
        <v>168</v>
      </c>
      <c r="CB4420" s="337" t="s">
        <v>353</v>
      </c>
      <c r="CC4420" s="337" t="s">
        <v>354</v>
      </c>
      <c r="CD4420" s="338">
        <v>13</v>
      </c>
      <c r="CE4420" s="335">
        <v>45139</v>
      </c>
      <c r="CF4420" s="337">
        <v>1116</v>
      </c>
      <c r="CG4420" s="337" t="s">
        <v>80</v>
      </c>
      <c r="CH4420" s="337">
        <v>1116</v>
      </c>
      <c r="CI4420" s="337" t="s">
        <v>80</v>
      </c>
      <c r="CJ4420" s="337"/>
      <c r="CK4420" s="337"/>
      <c r="CL4420" s="337"/>
      <c r="CM4420" s="337" t="s">
        <v>73</v>
      </c>
      <c r="CN4420" s="337">
        <v>3</v>
      </c>
    </row>
    <row r="4421" spans="4:92">
      <c r="D4421" s="273" t="s">
        <v>64</v>
      </c>
      <c r="E4421" s="273" t="s">
        <v>63</v>
      </c>
      <c r="F4421" s="273" t="s">
        <v>120</v>
      </c>
      <c r="G4421" s="273" t="s">
        <v>120</v>
      </c>
      <c r="H4421" s="274">
        <v>45108</v>
      </c>
      <c r="I4421" s="273">
        <v>12684</v>
      </c>
      <c r="J4421" s="273">
        <v>6</v>
      </c>
      <c r="K4421" s="273">
        <v>636193</v>
      </c>
      <c r="L4421" s="273" t="s">
        <v>66</v>
      </c>
      <c r="M4421" s="273">
        <v>89610.687760000001</v>
      </c>
      <c r="N4421" s="273" t="s">
        <v>67</v>
      </c>
      <c r="P4421" s="273" t="s">
        <v>68</v>
      </c>
      <c r="Q4421" s="273" t="s">
        <v>69</v>
      </c>
      <c r="R4421" s="273" t="s">
        <v>70</v>
      </c>
      <c r="S4421" s="273" t="s">
        <v>71</v>
      </c>
      <c r="T4421" s="273" t="s">
        <v>72</v>
      </c>
      <c r="U4421" s="273" t="s">
        <v>73</v>
      </c>
      <c r="V4421" s="273" t="s">
        <v>74</v>
      </c>
      <c r="W4421" s="273">
        <v>210358</v>
      </c>
      <c r="X4421" s="273" t="s">
        <v>64</v>
      </c>
      <c r="Y4421" s="273" t="s">
        <v>63</v>
      </c>
      <c r="Z4421" s="273" t="s">
        <v>221</v>
      </c>
      <c r="AA4421" s="273" t="s">
        <v>221</v>
      </c>
      <c r="AB4421" s="274">
        <v>45139</v>
      </c>
      <c r="AC4421" s="273">
        <v>13375</v>
      </c>
      <c r="AD4421" s="273">
        <v>17</v>
      </c>
      <c r="AE4421" s="273">
        <v>0</v>
      </c>
      <c r="AF4421" s="273" t="s">
        <v>90</v>
      </c>
      <c r="AG4421" s="273" t="s">
        <v>879</v>
      </c>
      <c r="AH4421" s="273" t="s">
        <v>880</v>
      </c>
      <c r="AI4421" s="273" t="s">
        <v>123</v>
      </c>
      <c r="AJ4421" s="273" t="s">
        <v>214</v>
      </c>
      <c r="AK4421" s="273">
        <v>226486</v>
      </c>
      <c r="BV4421" s="279" t="s">
        <v>64</v>
      </c>
      <c r="BW4421" s="280" t="s">
        <v>63</v>
      </c>
      <c r="BX4421" s="280" t="s">
        <v>165</v>
      </c>
      <c r="BY4421" s="280" t="s">
        <v>165</v>
      </c>
      <c r="BZ4421" s="280" t="s">
        <v>167</v>
      </c>
      <c r="CA4421" s="280" t="s">
        <v>168</v>
      </c>
      <c r="CB4421" s="280" t="s">
        <v>313</v>
      </c>
      <c r="CC4421" s="280" t="s">
        <v>314</v>
      </c>
      <c r="CD4421" s="281">
        <v>14</v>
      </c>
      <c r="CE4421" s="277">
        <v>45139</v>
      </c>
      <c r="CF4421" s="280">
        <v>0</v>
      </c>
      <c r="CG4421" s="280" t="s">
        <v>80</v>
      </c>
      <c r="CH4421" s="280">
        <v>0</v>
      </c>
      <c r="CI4421" s="280" t="s">
        <v>80</v>
      </c>
      <c r="CJ4421" s="280"/>
      <c r="CK4421" s="280"/>
      <c r="CL4421" s="280"/>
      <c r="CM4421" s="280" t="s">
        <v>73</v>
      </c>
      <c r="CN4421" s="280">
        <v>3</v>
      </c>
    </row>
    <row r="4422" spans="4:92">
      <c r="D4422" s="273" t="s">
        <v>64</v>
      </c>
      <c r="E4422" s="273" t="s">
        <v>63</v>
      </c>
      <c r="F4422" s="273" t="s">
        <v>120</v>
      </c>
      <c r="G4422" s="273" t="s">
        <v>120</v>
      </c>
      <c r="H4422" s="274">
        <v>45108</v>
      </c>
      <c r="I4422" s="273">
        <v>12684</v>
      </c>
      <c r="J4422" s="273">
        <v>6</v>
      </c>
      <c r="K4422" s="273">
        <v>26102</v>
      </c>
      <c r="L4422" s="273" t="s">
        <v>66</v>
      </c>
      <c r="M4422" s="273">
        <v>3075.1291999999999</v>
      </c>
      <c r="N4422" s="273" t="s">
        <v>67</v>
      </c>
      <c r="P4422" s="273" t="s">
        <v>92</v>
      </c>
      <c r="Q4422" s="273" t="s">
        <v>69</v>
      </c>
      <c r="R4422" s="273" t="s">
        <v>70</v>
      </c>
      <c r="S4422" s="273" t="s">
        <v>93</v>
      </c>
      <c r="T4422" s="273" t="s">
        <v>94</v>
      </c>
      <c r="U4422" s="273" t="s">
        <v>1300</v>
      </c>
      <c r="V4422" s="273" t="s">
        <v>95</v>
      </c>
      <c r="W4422" s="273">
        <v>210375</v>
      </c>
      <c r="X4422" s="273" t="s">
        <v>64</v>
      </c>
      <c r="Y4422" s="273" t="s">
        <v>63</v>
      </c>
      <c r="Z4422" s="273" t="s">
        <v>221</v>
      </c>
      <c r="AA4422" s="273" t="s">
        <v>221</v>
      </c>
      <c r="AB4422" s="274">
        <v>45139</v>
      </c>
      <c r="AC4422" s="273">
        <v>13375</v>
      </c>
      <c r="AD4422" s="273">
        <v>17</v>
      </c>
      <c r="AE4422" s="273">
        <v>0.08</v>
      </c>
      <c r="AF4422" s="273" t="s">
        <v>90</v>
      </c>
      <c r="AG4422" s="273" t="s">
        <v>1105</v>
      </c>
      <c r="AH4422" s="273" t="s">
        <v>1106</v>
      </c>
      <c r="AI4422" s="273" t="s">
        <v>123</v>
      </c>
      <c r="AJ4422" s="273" t="s">
        <v>214</v>
      </c>
      <c r="AK4422" s="273">
        <v>226492</v>
      </c>
      <c r="BV4422" s="336" t="s">
        <v>64</v>
      </c>
      <c r="BW4422" s="337" t="s">
        <v>63</v>
      </c>
      <c r="BX4422" s="337" t="s">
        <v>165</v>
      </c>
      <c r="BY4422" s="337" t="s">
        <v>165</v>
      </c>
      <c r="BZ4422" s="337" t="s">
        <v>167</v>
      </c>
      <c r="CA4422" s="337" t="s">
        <v>168</v>
      </c>
      <c r="CB4422" s="337" t="s">
        <v>319</v>
      </c>
      <c r="CC4422" s="337" t="s">
        <v>320</v>
      </c>
      <c r="CD4422" s="338">
        <v>15</v>
      </c>
      <c r="CE4422" s="335">
        <v>45139</v>
      </c>
      <c r="CF4422" s="337">
        <v>0</v>
      </c>
      <c r="CG4422" s="337" t="s">
        <v>80</v>
      </c>
      <c r="CH4422" s="337">
        <v>0</v>
      </c>
      <c r="CI4422" s="337" t="s">
        <v>80</v>
      </c>
      <c r="CJ4422" s="337"/>
      <c r="CK4422" s="337"/>
      <c r="CL4422" s="337"/>
      <c r="CM4422" s="337" t="s">
        <v>73</v>
      </c>
      <c r="CN4422" s="337">
        <v>3</v>
      </c>
    </row>
    <row r="4423" spans="4:92">
      <c r="D4423" s="273" t="s">
        <v>64</v>
      </c>
      <c r="E4423" s="273" t="s">
        <v>63</v>
      </c>
      <c r="F4423" s="273" t="s">
        <v>120</v>
      </c>
      <c r="G4423" s="273" t="s">
        <v>120</v>
      </c>
      <c r="H4423" s="274">
        <v>45108</v>
      </c>
      <c r="I4423" s="273">
        <v>12684</v>
      </c>
      <c r="J4423" s="273">
        <v>6</v>
      </c>
      <c r="K4423" s="273">
        <v>0</v>
      </c>
      <c r="L4423" s="273" t="s">
        <v>66</v>
      </c>
      <c r="N4423" s="273" t="s">
        <v>107</v>
      </c>
      <c r="W4423" s="273">
        <v>210307</v>
      </c>
      <c r="X4423" s="273" t="s">
        <v>64</v>
      </c>
      <c r="Y4423" s="273" t="s">
        <v>63</v>
      </c>
      <c r="Z4423" s="273" t="s">
        <v>221</v>
      </c>
      <c r="AA4423" s="273" t="s">
        <v>221</v>
      </c>
      <c r="AB4423" s="274">
        <v>45139</v>
      </c>
      <c r="AC4423" s="273">
        <v>13375</v>
      </c>
      <c r="AD4423" s="273">
        <v>17</v>
      </c>
      <c r="AE4423" s="273">
        <v>0.56000000000000005</v>
      </c>
      <c r="AF4423" s="273" t="s">
        <v>90</v>
      </c>
      <c r="AG4423" s="273" t="s">
        <v>819</v>
      </c>
      <c r="AH4423" s="273" t="s">
        <v>1225</v>
      </c>
      <c r="AI4423" s="273" t="s">
        <v>199</v>
      </c>
      <c r="AJ4423" s="273" t="s">
        <v>214</v>
      </c>
      <c r="AK4423" s="273">
        <v>226498</v>
      </c>
      <c r="BV4423" s="279" t="s">
        <v>64</v>
      </c>
      <c r="BW4423" s="280" t="s">
        <v>63</v>
      </c>
      <c r="BX4423" s="280" t="s">
        <v>221</v>
      </c>
      <c r="BY4423" s="280" t="s">
        <v>221</v>
      </c>
      <c r="BZ4423" s="280" t="s">
        <v>86</v>
      </c>
      <c r="CA4423" s="280" t="s">
        <v>87</v>
      </c>
      <c r="CB4423" s="280" t="s">
        <v>225</v>
      </c>
      <c r="CC4423" s="280" t="s">
        <v>226</v>
      </c>
      <c r="CD4423" s="281">
        <v>5</v>
      </c>
      <c r="CE4423" s="277">
        <v>45170</v>
      </c>
      <c r="CF4423" s="280">
        <v>2199</v>
      </c>
      <c r="CG4423" s="280" t="s">
        <v>80</v>
      </c>
      <c r="CH4423" s="280">
        <v>2199</v>
      </c>
      <c r="CI4423" s="280" t="s">
        <v>80</v>
      </c>
      <c r="CJ4423" s="280"/>
      <c r="CK4423" s="280"/>
      <c r="CL4423" s="280" t="s">
        <v>1463</v>
      </c>
      <c r="CM4423" s="280" t="s">
        <v>73</v>
      </c>
      <c r="CN4423" s="280">
        <v>3</v>
      </c>
    </row>
    <row r="4424" spans="4:92">
      <c r="D4424" s="273" t="s">
        <v>64</v>
      </c>
      <c r="E4424" s="273" t="s">
        <v>63</v>
      </c>
      <c r="F4424" s="273" t="s">
        <v>120</v>
      </c>
      <c r="G4424" s="273" t="s">
        <v>120</v>
      </c>
      <c r="H4424" s="274">
        <v>45108</v>
      </c>
      <c r="I4424" s="273">
        <v>12684</v>
      </c>
      <c r="J4424" s="273">
        <v>6</v>
      </c>
      <c r="K4424" s="273">
        <v>331518</v>
      </c>
      <c r="L4424" s="273" t="s">
        <v>66</v>
      </c>
      <c r="M4424" s="273">
        <v>64712.739520000003</v>
      </c>
      <c r="N4424" s="273" t="s">
        <v>115</v>
      </c>
      <c r="W4424" s="273">
        <v>210306</v>
      </c>
      <c r="X4424" s="273" t="s">
        <v>64</v>
      </c>
      <c r="Y4424" s="273" t="s">
        <v>63</v>
      </c>
      <c r="Z4424" s="273" t="s">
        <v>221</v>
      </c>
      <c r="AA4424" s="273" t="s">
        <v>221</v>
      </c>
      <c r="AB4424" s="274">
        <v>45139</v>
      </c>
      <c r="AC4424" s="273">
        <v>13375</v>
      </c>
      <c r="AD4424" s="273">
        <v>17</v>
      </c>
      <c r="AE4424" s="273">
        <v>0</v>
      </c>
      <c r="AF4424" s="273" t="s">
        <v>90</v>
      </c>
      <c r="AG4424" s="273" t="s">
        <v>1230</v>
      </c>
      <c r="AH4424" s="273" t="s">
        <v>1231</v>
      </c>
      <c r="AI4424" s="273" t="s">
        <v>123</v>
      </c>
      <c r="AJ4424" s="273" t="s">
        <v>214</v>
      </c>
      <c r="AK4424" s="273">
        <v>226504</v>
      </c>
      <c r="BV4424" s="336" t="s">
        <v>64</v>
      </c>
      <c r="BW4424" s="337" t="s">
        <v>63</v>
      </c>
      <c r="BX4424" s="337" t="s">
        <v>221</v>
      </c>
      <c r="BY4424" s="337" t="s">
        <v>221</v>
      </c>
      <c r="BZ4424" s="337" t="s">
        <v>204</v>
      </c>
      <c r="CA4424" s="337" t="s">
        <v>205</v>
      </c>
      <c r="CB4424" s="337" t="s">
        <v>206</v>
      </c>
      <c r="CC4424" s="337" t="s">
        <v>207</v>
      </c>
      <c r="CD4424" s="338">
        <v>0</v>
      </c>
      <c r="CE4424" s="335">
        <v>45170</v>
      </c>
      <c r="CF4424" s="337"/>
      <c r="CG4424" s="337" t="s">
        <v>181</v>
      </c>
      <c r="CH4424" s="337"/>
      <c r="CI4424" s="337" t="s">
        <v>208</v>
      </c>
      <c r="CJ4424" s="337" t="s">
        <v>209</v>
      </c>
      <c r="CK4424" s="337"/>
      <c r="CL4424" s="337" t="s">
        <v>1453</v>
      </c>
      <c r="CM4424" s="337" t="s">
        <v>73</v>
      </c>
      <c r="CN4424" s="337">
        <v>3</v>
      </c>
    </row>
    <row r="4425" spans="4:92">
      <c r="D4425" s="273" t="s">
        <v>64</v>
      </c>
      <c r="E4425" s="273" t="s">
        <v>63</v>
      </c>
      <c r="F4425" s="273" t="s">
        <v>120</v>
      </c>
      <c r="G4425" s="273" t="s">
        <v>120</v>
      </c>
      <c r="H4425" s="274">
        <v>45139</v>
      </c>
      <c r="I4425" s="273">
        <v>13359</v>
      </c>
      <c r="J4425" s="273">
        <v>6</v>
      </c>
      <c r="K4425" s="273">
        <v>72473</v>
      </c>
      <c r="L4425" s="273" t="s">
        <v>66</v>
      </c>
      <c r="M4425" s="273">
        <v>9346.8364000000001</v>
      </c>
      <c r="N4425" s="273" t="s">
        <v>67</v>
      </c>
      <c r="P4425" s="273" t="s">
        <v>92</v>
      </c>
      <c r="Q4425" s="273" t="s">
        <v>69</v>
      </c>
      <c r="R4425" s="273" t="s">
        <v>70</v>
      </c>
      <c r="S4425" s="273" t="s">
        <v>834</v>
      </c>
      <c r="T4425" s="273" t="s">
        <v>835</v>
      </c>
      <c r="U4425" s="273" t="s">
        <v>73</v>
      </c>
      <c r="V4425" s="273" t="s">
        <v>836</v>
      </c>
      <c r="W4425" s="273">
        <v>260705</v>
      </c>
      <c r="X4425" s="273" t="s">
        <v>64</v>
      </c>
      <c r="Y4425" s="273" t="s">
        <v>63</v>
      </c>
      <c r="Z4425" s="273" t="s">
        <v>221</v>
      </c>
      <c r="AA4425" s="273" t="s">
        <v>221</v>
      </c>
      <c r="AB4425" s="274">
        <v>45139</v>
      </c>
      <c r="AC4425" s="273">
        <v>13375</v>
      </c>
      <c r="AD4425" s="273">
        <v>17</v>
      </c>
      <c r="AE4425" s="273">
        <v>5.6050000000000004</v>
      </c>
      <c r="AF4425" s="273" t="s">
        <v>90</v>
      </c>
      <c r="AG4425" s="273" t="s">
        <v>887</v>
      </c>
      <c r="AH4425" s="273" t="s">
        <v>1194</v>
      </c>
      <c r="AI4425" s="273" t="s">
        <v>123</v>
      </c>
      <c r="AJ4425" s="273" t="s">
        <v>200</v>
      </c>
      <c r="AK4425" s="273">
        <v>226510</v>
      </c>
      <c r="BV4425" s="279" t="s">
        <v>64</v>
      </c>
      <c r="BW4425" s="280" t="s">
        <v>63</v>
      </c>
      <c r="BX4425" s="280" t="s">
        <v>221</v>
      </c>
      <c r="BY4425" s="280" t="s">
        <v>221</v>
      </c>
      <c r="BZ4425" s="280" t="s">
        <v>86</v>
      </c>
      <c r="CA4425" s="280" t="s">
        <v>87</v>
      </c>
      <c r="CB4425" s="280" t="s">
        <v>217</v>
      </c>
      <c r="CC4425" s="280" t="s">
        <v>218</v>
      </c>
      <c r="CD4425" s="281">
        <v>2</v>
      </c>
      <c r="CE4425" s="277">
        <v>45170</v>
      </c>
      <c r="CF4425" s="280"/>
      <c r="CG4425" s="280" t="s">
        <v>181</v>
      </c>
      <c r="CH4425" s="280"/>
      <c r="CI4425" s="280" t="s">
        <v>181</v>
      </c>
      <c r="CJ4425" s="280" t="s">
        <v>783</v>
      </c>
      <c r="CK4425" s="280"/>
      <c r="CL4425" s="280"/>
      <c r="CM4425" s="280" t="s">
        <v>73</v>
      </c>
      <c r="CN4425" s="280">
        <v>3</v>
      </c>
    </row>
    <row r="4426" spans="4:92">
      <c r="D4426" s="273" t="s">
        <v>64</v>
      </c>
      <c r="E4426" s="273" t="s">
        <v>63</v>
      </c>
      <c r="F4426" s="273" t="s">
        <v>120</v>
      </c>
      <c r="G4426" s="273" t="s">
        <v>120</v>
      </c>
      <c r="H4426" s="274">
        <v>45139</v>
      </c>
      <c r="I4426" s="273">
        <v>13359</v>
      </c>
      <c r="J4426" s="273">
        <v>6</v>
      </c>
      <c r="K4426" s="273">
        <v>265402</v>
      </c>
      <c r="L4426" s="273" t="s">
        <v>66</v>
      </c>
      <c r="M4426" s="273">
        <v>46877.934399999998</v>
      </c>
      <c r="N4426" s="273" t="s">
        <v>67</v>
      </c>
      <c r="P4426" s="273" t="s">
        <v>1011</v>
      </c>
      <c r="Q4426" s="273" t="s">
        <v>69</v>
      </c>
      <c r="R4426" s="273" t="s">
        <v>70</v>
      </c>
      <c r="S4426" s="273" t="s">
        <v>1041</v>
      </c>
      <c r="T4426" s="273" t="s">
        <v>1042</v>
      </c>
      <c r="U4426" s="273" t="s">
        <v>73</v>
      </c>
      <c r="V4426" s="273" t="s">
        <v>1043</v>
      </c>
      <c r="W4426" s="273">
        <v>260721</v>
      </c>
      <c r="X4426" s="273" t="s">
        <v>64</v>
      </c>
      <c r="Y4426" s="273" t="s">
        <v>63</v>
      </c>
      <c r="Z4426" s="273" t="s">
        <v>221</v>
      </c>
      <c r="AA4426" s="273" t="s">
        <v>221</v>
      </c>
      <c r="AB4426" s="274">
        <v>45139</v>
      </c>
      <c r="AC4426" s="273">
        <v>13375</v>
      </c>
      <c r="AD4426" s="273">
        <v>17</v>
      </c>
      <c r="AE4426" s="273">
        <v>0.89600000000000002</v>
      </c>
      <c r="AF4426" s="273" t="s">
        <v>90</v>
      </c>
      <c r="AG4426" s="273" t="s">
        <v>1306</v>
      </c>
      <c r="AH4426" s="273" t="s">
        <v>1466</v>
      </c>
      <c r="AI4426" s="273" t="s">
        <v>123</v>
      </c>
      <c r="AJ4426" s="273" t="s">
        <v>214</v>
      </c>
      <c r="AK4426" s="273">
        <v>226516</v>
      </c>
      <c r="BV4426" s="336" t="s">
        <v>64</v>
      </c>
      <c r="BW4426" s="337" t="s">
        <v>63</v>
      </c>
      <c r="BX4426" s="337" t="s">
        <v>221</v>
      </c>
      <c r="BY4426" s="337" t="s">
        <v>221</v>
      </c>
      <c r="BZ4426" s="337" t="s">
        <v>138</v>
      </c>
      <c r="CA4426" s="337" t="s">
        <v>139</v>
      </c>
      <c r="CB4426" s="337" t="s">
        <v>190</v>
      </c>
      <c r="CC4426" s="337" t="s">
        <v>191</v>
      </c>
      <c r="CD4426" s="338">
        <v>8</v>
      </c>
      <c r="CE4426" s="335">
        <v>45170</v>
      </c>
      <c r="CF4426" s="337">
        <v>129</v>
      </c>
      <c r="CG4426" s="337" t="s">
        <v>80</v>
      </c>
      <c r="CH4426" s="337">
        <v>129</v>
      </c>
      <c r="CI4426" s="337" t="s">
        <v>80</v>
      </c>
      <c r="CJ4426" s="337"/>
      <c r="CK4426" s="337"/>
      <c r="CL4426" s="337" t="s">
        <v>1451</v>
      </c>
      <c r="CM4426" s="337" t="s">
        <v>73</v>
      </c>
      <c r="CN4426" s="337">
        <v>3</v>
      </c>
    </row>
    <row r="4427" spans="4:92">
      <c r="D4427" s="273" t="s">
        <v>64</v>
      </c>
      <c r="E4427" s="273" t="s">
        <v>63</v>
      </c>
      <c r="F4427" s="273" t="s">
        <v>120</v>
      </c>
      <c r="G4427" s="273" t="s">
        <v>120</v>
      </c>
      <c r="H4427" s="274">
        <v>45139</v>
      </c>
      <c r="I4427" s="273">
        <v>13359</v>
      </c>
      <c r="J4427" s="273">
        <v>6</v>
      </c>
      <c r="K4427" s="273">
        <v>33947</v>
      </c>
      <c r="L4427" s="273" t="s">
        <v>66</v>
      </c>
      <c r="M4427" s="273">
        <v>0</v>
      </c>
      <c r="N4427" s="273" t="s">
        <v>1010</v>
      </c>
      <c r="O4427" s="273">
        <v>0</v>
      </c>
      <c r="P4427" s="273" t="s">
        <v>1011</v>
      </c>
      <c r="Q4427" s="273" t="s">
        <v>69</v>
      </c>
      <c r="R4427" s="273" t="s">
        <v>1013</v>
      </c>
      <c r="S4427" s="273" t="s">
        <v>1298</v>
      </c>
      <c r="U4427" s="273" t="s">
        <v>73</v>
      </c>
      <c r="V4427" s="273" t="s">
        <v>1299</v>
      </c>
      <c r="W4427" s="273">
        <v>260738</v>
      </c>
      <c r="X4427" s="273" t="s">
        <v>64</v>
      </c>
      <c r="Y4427" s="273" t="s">
        <v>63</v>
      </c>
      <c r="Z4427" s="273" t="s">
        <v>221</v>
      </c>
      <c r="AA4427" s="273" t="s">
        <v>221</v>
      </c>
      <c r="AB4427" s="274">
        <v>45139</v>
      </c>
      <c r="AC4427" s="273">
        <v>13375</v>
      </c>
      <c r="AD4427" s="273">
        <v>17</v>
      </c>
      <c r="AE4427" s="273">
        <v>0.19</v>
      </c>
      <c r="AF4427" s="273" t="s">
        <v>90</v>
      </c>
      <c r="AG4427" s="273" t="s">
        <v>819</v>
      </c>
      <c r="AH4427" s="273" t="s">
        <v>1236</v>
      </c>
      <c r="AI4427" s="273" t="s">
        <v>199</v>
      </c>
      <c r="AJ4427" s="273" t="s">
        <v>200</v>
      </c>
      <c r="AK4427" s="273">
        <v>226522</v>
      </c>
      <c r="BV4427" s="279" t="s">
        <v>64</v>
      </c>
      <c r="BW4427" s="280" t="s">
        <v>63</v>
      </c>
      <c r="BX4427" s="280" t="s">
        <v>221</v>
      </c>
      <c r="BY4427" s="280" t="s">
        <v>221</v>
      </c>
      <c r="BZ4427" s="280" t="s">
        <v>86</v>
      </c>
      <c r="CA4427" s="280" t="s">
        <v>87</v>
      </c>
      <c r="CB4427" s="280" t="s">
        <v>179</v>
      </c>
      <c r="CC4427" s="280" t="s">
        <v>180</v>
      </c>
      <c r="CD4427" s="281">
        <v>1</v>
      </c>
      <c r="CE4427" s="277">
        <v>45170</v>
      </c>
      <c r="CF4427" s="280"/>
      <c r="CG4427" s="280" t="s">
        <v>181</v>
      </c>
      <c r="CH4427" s="280"/>
      <c r="CI4427" s="280" t="s">
        <v>181</v>
      </c>
      <c r="CJ4427" s="280" t="s">
        <v>934</v>
      </c>
      <c r="CK4427" s="280"/>
      <c r="CL4427" s="280"/>
      <c r="CM4427" s="280" t="s">
        <v>73</v>
      </c>
      <c r="CN4427" s="280">
        <v>3</v>
      </c>
    </row>
    <row r="4428" spans="4:92">
      <c r="D4428" s="273" t="s">
        <v>64</v>
      </c>
      <c r="E4428" s="273" t="s">
        <v>63</v>
      </c>
      <c r="F4428" s="273" t="s">
        <v>120</v>
      </c>
      <c r="G4428" s="273" t="s">
        <v>120</v>
      </c>
      <c r="H4428" s="274">
        <v>45139</v>
      </c>
      <c r="I4428" s="273">
        <v>13359</v>
      </c>
      <c r="J4428" s="273">
        <v>6</v>
      </c>
      <c r="K4428" s="273">
        <v>967880</v>
      </c>
      <c r="L4428" s="273" t="s">
        <v>66</v>
      </c>
      <c r="M4428" s="273">
        <v>136330.38055999999</v>
      </c>
      <c r="N4428" s="273" t="s">
        <v>67</v>
      </c>
      <c r="P4428" s="273" t="s">
        <v>68</v>
      </c>
      <c r="Q4428" s="273" t="s">
        <v>69</v>
      </c>
      <c r="R4428" s="273" t="s">
        <v>70</v>
      </c>
      <c r="S4428" s="273" t="s">
        <v>71</v>
      </c>
      <c r="T4428" s="273" t="s">
        <v>72</v>
      </c>
      <c r="U4428" s="273" t="s">
        <v>73</v>
      </c>
      <c r="V4428" s="273" t="s">
        <v>74</v>
      </c>
      <c r="W4428" s="273">
        <v>260755</v>
      </c>
      <c r="X4428" s="273" t="s">
        <v>64</v>
      </c>
      <c r="Y4428" s="273" t="s">
        <v>63</v>
      </c>
      <c r="Z4428" s="273" t="s">
        <v>221</v>
      </c>
      <c r="AA4428" s="273" t="s">
        <v>221</v>
      </c>
      <c r="AB4428" s="274">
        <v>45139</v>
      </c>
      <c r="AC4428" s="273">
        <v>13375</v>
      </c>
      <c r="AD4428" s="273">
        <v>17</v>
      </c>
      <c r="AE4428" s="273">
        <v>0.15</v>
      </c>
      <c r="AF4428" s="273" t="s">
        <v>90</v>
      </c>
      <c r="AG4428" s="273" t="s">
        <v>819</v>
      </c>
      <c r="AH4428" s="273" t="s">
        <v>1235</v>
      </c>
      <c r="AI4428" s="273" t="s">
        <v>199</v>
      </c>
      <c r="AJ4428" s="273" t="s">
        <v>200</v>
      </c>
      <c r="AK4428" s="273">
        <v>226528</v>
      </c>
      <c r="BV4428" s="336" t="s">
        <v>64</v>
      </c>
      <c r="BW4428" s="337" t="s">
        <v>63</v>
      </c>
      <c r="BX4428" s="337" t="s">
        <v>221</v>
      </c>
      <c r="BY4428" s="337" t="s">
        <v>221</v>
      </c>
      <c r="BZ4428" s="337" t="s">
        <v>167</v>
      </c>
      <c r="CA4428" s="337" t="s">
        <v>168</v>
      </c>
      <c r="CB4428" s="337" t="s">
        <v>319</v>
      </c>
      <c r="CC4428" s="337" t="s">
        <v>320</v>
      </c>
      <c r="CD4428" s="338">
        <v>15</v>
      </c>
      <c r="CE4428" s="335">
        <v>45170</v>
      </c>
      <c r="CF4428" s="337">
        <v>16.899999999999999</v>
      </c>
      <c r="CG4428" s="337" t="s">
        <v>80</v>
      </c>
      <c r="CH4428" s="337">
        <v>16.899999999999999</v>
      </c>
      <c r="CI4428" s="337" t="s">
        <v>80</v>
      </c>
      <c r="CJ4428" s="337"/>
      <c r="CK4428" s="337"/>
      <c r="CL4428" s="337" t="s">
        <v>1448</v>
      </c>
      <c r="CM4428" s="337" t="s">
        <v>73</v>
      </c>
      <c r="CN4428" s="337">
        <v>3</v>
      </c>
    </row>
    <row r="4429" spans="4:92">
      <c r="D4429" s="273" t="s">
        <v>64</v>
      </c>
      <c r="E4429" s="273" t="s">
        <v>63</v>
      </c>
      <c r="F4429" s="273" t="s">
        <v>120</v>
      </c>
      <c r="G4429" s="273" t="s">
        <v>120</v>
      </c>
      <c r="H4429" s="274">
        <v>45139</v>
      </c>
      <c r="I4429" s="273">
        <v>13359</v>
      </c>
      <c r="J4429" s="273">
        <v>6</v>
      </c>
      <c r="K4429" s="273">
        <v>27532</v>
      </c>
      <c r="L4429" s="273" t="s">
        <v>66</v>
      </c>
      <c r="M4429" s="273">
        <v>3243.5620800000002</v>
      </c>
      <c r="N4429" s="273" t="s">
        <v>67</v>
      </c>
      <c r="P4429" s="273" t="s">
        <v>92</v>
      </c>
      <c r="Q4429" s="273" t="s">
        <v>69</v>
      </c>
      <c r="R4429" s="273" t="s">
        <v>70</v>
      </c>
      <c r="S4429" s="273" t="s">
        <v>93</v>
      </c>
      <c r="T4429" s="273" t="s">
        <v>94</v>
      </c>
      <c r="U4429" s="273" t="s">
        <v>73</v>
      </c>
      <c r="V4429" s="273" t="s">
        <v>95</v>
      </c>
      <c r="W4429" s="273">
        <v>260772</v>
      </c>
      <c r="X4429" s="273" t="s">
        <v>64</v>
      </c>
      <c r="Y4429" s="273" t="s">
        <v>63</v>
      </c>
      <c r="Z4429" s="273" t="s">
        <v>221</v>
      </c>
      <c r="AA4429" s="273" t="s">
        <v>221</v>
      </c>
      <c r="AB4429" s="274">
        <v>45139</v>
      </c>
      <c r="AC4429" s="273">
        <v>13375</v>
      </c>
      <c r="AD4429" s="273">
        <v>17</v>
      </c>
      <c r="AE4429" s="273">
        <v>4.0030000000000001</v>
      </c>
      <c r="AF4429" s="273" t="s">
        <v>90</v>
      </c>
      <c r="AG4429" s="273" t="s">
        <v>795</v>
      </c>
      <c r="AH4429" s="273" t="s">
        <v>1237</v>
      </c>
      <c r="AI4429" s="273" t="s">
        <v>123</v>
      </c>
      <c r="AJ4429" s="273" t="s">
        <v>200</v>
      </c>
      <c r="AK4429" s="273">
        <v>226534</v>
      </c>
      <c r="BV4429" s="279" t="s">
        <v>64</v>
      </c>
      <c r="BW4429" s="280" t="s">
        <v>63</v>
      </c>
      <c r="BX4429" s="280" t="s">
        <v>221</v>
      </c>
      <c r="BY4429" s="280" t="s">
        <v>221</v>
      </c>
      <c r="BZ4429" s="280" t="s">
        <v>167</v>
      </c>
      <c r="CA4429" s="280" t="s">
        <v>168</v>
      </c>
      <c r="CB4429" s="280" t="s">
        <v>313</v>
      </c>
      <c r="CC4429" s="280" t="s">
        <v>314</v>
      </c>
      <c r="CD4429" s="281">
        <v>14</v>
      </c>
      <c r="CE4429" s="277">
        <v>45170</v>
      </c>
      <c r="CF4429" s="280">
        <v>0</v>
      </c>
      <c r="CG4429" s="280" t="s">
        <v>80</v>
      </c>
      <c r="CH4429" s="280">
        <v>0</v>
      </c>
      <c r="CI4429" s="280" t="s">
        <v>80</v>
      </c>
      <c r="CJ4429" s="280"/>
      <c r="CK4429" s="280"/>
      <c r="CL4429" s="280"/>
      <c r="CM4429" s="280" t="s">
        <v>73</v>
      </c>
      <c r="CN4429" s="280">
        <v>3</v>
      </c>
    </row>
    <row r="4430" spans="4:92">
      <c r="D4430" s="273" t="s">
        <v>64</v>
      </c>
      <c r="E4430" s="273" t="s">
        <v>63</v>
      </c>
      <c r="F4430" s="273" t="s">
        <v>120</v>
      </c>
      <c r="G4430" s="273" t="s">
        <v>120</v>
      </c>
      <c r="H4430" s="274">
        <v>45139</v>
      </c>
      <c r="I4430" s="273">
        <v>13359</v>
      </c>
      <c r="J4430" s="273">
        <v>6</v>
      </c>
      <c r="K4430" s="273">
        <v>0</v>
      </c>
      <c r="L4430" s="273" t="s">
        <v>66</v>
      </c>
      <c r="N4430" s="273" t="s">
        <v>107</v>
      </c>
      <c r="W4430" s="273">
        <v>260704</v>
      </c>
      <c r="X4430" s="273" t="s">
        <v>64</v>
      </c>
      <c r="Y4430" s="273" t="s">
        <v>63</v>
      </c>
      <c r="Z4430" s="273" t="s">
        <v>221</v>
      </c>
      <c r="AA4430" s="273" t="s">
        <v>221</v>
      </c>
      <c r="AB4430" s="274">
        <v>45139</v>
      </c>
      <c r="AC4430" s="273">
        <v>13375</v>
      </c>
      <c r="AD4430" s="273">
        <v>17</v>
      </c>
      <c r="AE4430" s="273">
        <v>0.10100000000000001</v>
      </c>
      <c r="AF4430" s="273" t="s">
        <v>90</v>
      </c>
      <c r="AG4430" s="273" t="s">
        <v>1044</v>
      </c>
      <c r="AH4430" s="273" t="s">
        <v>1045</v>
      </c>
      <c r="AI4430" s="273" t="s">
        <v>123</v>
      </c>
      <c r="AJ4430" s="273" t="s">
        <v>200</v>
      </c>
      <c r="AK4430" s="273">
        <v>226540</v>
      </c>
      <c r="BV4430" s="336" t="s">
        <v>64</v>
      </c>
      <c r="BW4430" s="337" t="s">
        <v>63</v>
      </c>
      <c r="BX4430" s="337" t="s">
        <v>221</v>
      </c>
      <c r="BY4430" s="337" t="s">
        <v>221</v>
      </c>
      <c r="BZ4430" s="337" t="s">
        <v>167</v>
      </c>
      <c r="CA4430" s="337" t="s">
        <v>168</v>
      </c>
      <c r="CB4430" s="337" t="s">
        <v>353</v>
      </c>
      <c r="CC4430" s="337" t="s">
        <v>354</v>
      </c>
      <c r="CD4430" s="338">
        <v>13</v>
      </c>
      <c r="CE4430" s="335">
        <v>45170</v>
      </c>
      <c r="CF4430" s="337">
        <v>236</v>
      </c>
      <c r="CG4430" s="337" t="s">
        <v>80</v>
      </c>
      <c r="CH4430" s="337">
        <v>236</v>
      </c>
      <c r="CI4430" s="337" t="s">
        <v>80</v>
      </c>
      <c r="CJ4430" s="337"/>
      <c r="CK4430" s="337"/>
      <c r="CL4430" s="337" t="s">
        <v>1440</v>
      </c>
      <c r="CM4430" s="337" t="s">
        <v>73</v>
      </c>
      <c r="CN4430" s="337">
        <v>3</v>
      </c>
    </row>
    <row r="4431" spans="4:92">
      <c r="D4431" s="273" t="s">
        <v>64</v>
      </c>
      <c r="E4431" s="273" t="s">
        <v>63</v>
      </c>
      <c r="F4431" s="273" t="s">
        <v>120</v>
      </c>
      <c r="G4431" s="273" t="s">
        <v>120</v>
      </c>
      <c r="H4431" s="274">
        <v>45139</v>
      </c>
      <c r="I4431" s="273">
        <v>13359</v>
      </c>
      <c r="J4431" s="273">
        <v>6</v>
      </c>
      <c r="K4431" s="273">
        <v>76874</v>
      </c>
      <c r="L4431" s="273" t="s">
        <v>66</v>
      </c>
      <c r="M4431" s="273">
        <v>29554.158479999998</v>
      </c>
      <c r="N4431" s="273" t="s">
        <v>115</v>
      </c>
      <c r="W4431" s="273">
        <v>260703</v>
      </c>
      <c r="X4431" s="273" t="s">
        <v>64</v>
      </c>
      <c r="Y4431" s="273" t="s">
        <v>63</v>
      </c>
      <c r="Z4431" s="273" t="s">
        <v>221</v>
      </c>
      <c r="AA4431" s="273" t="s">
        <v>221</v>
      </c>
      <c r="AB4431" s="274">
        <v>45139</v>
      </c>
      <c r="AC4431" s="273">
        <v>13375</v>
      </c>
      <c r="AD4431" s="273">
        <v>17</v>
      </c>
      <c r="AE4431" s="273">
        <v>5.5E-2</v>
      </c>
      <c r="AF4431" s="273" t="s">
        <v>90</v>
      </c>
      <c r="AG4431" s="273" t="s">
        <v>1048</v>
      </c>
      <c r="AH4431" s="273" t="s">
        <v>1049</v>
      </c>
      <c r="AI4431" s="273" t="s">
        <v>123</v>
      </c>
      <c r="AJ4431" s="273" t="s">
        <v>200</v>
      </c>
      <c r="AK4431" s="273">
        <v>226546</v>
      </c>
      <c r="BV4431" s="279" t="s">
        <v>64</v>
      </c>
      <c r="BW4431" s="280" t="s">
        <v>63</v>
      </c>
      <c r="BX4431" s="280" t="s">
        <v>221</v>
      </c>
      <c r="BY4431" s="280" t="s">
        <v>221</v>
      </c>
      <c r="BZ4431" s="280" t="s">
        <v>151</v>
      </c>
      <c r="CA4431" s="280" t="s">
        <v>152</v>
      </c>
      <c r="CB4431" s="280" t="s">
        <v>161</v>
      </c>
      <c r="CC4431" s="280" t="s">
        <v>162</v>
      </c>
      <c r="CD4431" s="281">
        <v>11</v>
      </c>
      <c r="CE4431" s="277">
        <v>45170</v>
      </c>
      <c r="CF4431" s="280">
        <v>1562</v>
      </c>
      <c r="CG4431" s="280" t="s">
        <v>80</v>
      </c>
      <c r="CH4431" s="280">
        <v>1562</v>
      </c>
      <c r="CI4431" s="280" t="s">
        <v>80</v>
      </c>
      <c r="CJ4431" s="280"/>
      <c r="CK4431" s="280"/>
      <c r="CL4431" s="280" t="s">
        <v>1441</v>
      </c>
      <c r="CM4431" s="280" t="s">
        <v>73</v>
      </c>
      <c r="CN4431" s="280">
        <v>3</v>
      </c>
    </row>
    <row r="4432" spans="4:92">
      <c r="D4432" s="273" t="s">
        <v>64</v>
      </c>
      <c r="E4432" s="273" t="s">
        <v>63</v>
      </c>
      <c r="F4432" s="273" t="s">
        <v>120</v>
      </c>
      <c r="G4432" s="273" t="s">
        <v>120</v>
      </c>
      <c r="H4432" s="274">
        <v>45170</v>
      </c>
      <c r="I4432" s="273">
        <v>13686</v>
      </c>
      <c r="J4432" s="273">
        <v>6</v>
      </c>
      <c r="K4432" s="273">
        <v>26174</v>
      </c>
      <c r="L4432" s="273" t="s">
        <v>66</v>
      </c>
      <c r="M4432" s="273">
        <v>3375.6579999999999</v>
      </c>
      <c r="N4432" s="273" t="s">
        <v>67</v>
      </c>
      <c r="P4432" s="273" t="s">
        <v>92</v>
      </c>
      <c r="Q4432" s="273" t="s">
        <v>69</v>
      </c>
      <c r="R4432" s="273" t="s">
        <v>70</v>
      </c>
      <c r="S4432" s="273" t="s">
        <v>834</v>
      </c>
      <c r="T4432" s="273" t="s">
        <v>835</v>
      </c>
      <c r="U4432" s="273" t="s">
        <v>73</v>
      </c>
      <c r="V4432" s="273" t="s">
        <v>836</v>
      </c>
      <c r="W4432" s="273">
        <v>260802</v>
      </c>
      <c r="X4432" s="273" t="s">
        <v>64</v>
      </c>
      <c r="Y4432" s="273" t="s">
        <v>63</v>
      </c>
      <c r="Z4432" s="273" t="s">
        <v>221</v>
      </c>
      <c r="AA4432" s="273" t="s">
        <v>221</v>
      </c>
      <c r="AB4432" s="274">
        <v>45139</v>
      </c>
      <c r="AC4432" s="273">
        <v>13375</v>
      </c>
      <c r="AD4432" s="273">
        <v>17</v>
      </c>
      <c r="AE4432" s="273">
        <v>0.26500000000000001</v>
      </c>
      <c r="AF4432" s="273" t="s">
        <v>90</v>
      </c>
      <c r="AG4432" s="273" t="s">
        <v>884</v>
      </c>
      <c r="AH4432" s="273" t="s">
        <v>1051</v>
      </c>
      <c r="AI4432" s="273" t="s">
        <v>123</v>
      </c>
      <c r="AJ4432" s="273" t="s">
        <v>200</v>
      </c>
      <c r="AK4432" s="273">
        <v>226552</v>
      </c>
      <c r="BV4432" s="336" t="s">
        <v>64</v>
      </c>
      <c r="BW4432" s="337" t="s">
        <v>63</v>
      </c>
      <c r="BX4432" s="337" t="s">
        <v>221</v>
      </c>
      <c r="BY4432" s="337" t="s">
        <v>221</v>
      </c>
      <c r="BZ4432" s="337" t="s">
        <v>151</v>
      </c>
      <c r="CA4432" s="337" t="s">
        <v>152</v>
      </c>
      <c r="CB4432" s="337" t="s">
        <v>153</v>
      </c>
      <c r="CC4432" s="337" t="s">
        <v>154</v>
      </c>
      <c r="CD4432" s="338">
        <v>10</v>
      </c>
      <c r="CE4432" s="335">
        <v>45170</v>
      </c>
      <c r="CF4432" s="337">
        <v>796</v>
      </c>
      <c r="CG4432" s="337" t="s">
        <v>80</v>
      </c>
      <c r="CH4432" s="337">
        <v>796</v>
      </c>
      <c r="CI4432" s="337" t="s">
        <v>80</v>
      </c>
      <c r="CJ4432" s="337"/>
      <c r="CK4432" s="337"/>
      <c r="CL4432" s="337" t="s">
        <v>1442</v>
      </c>
      <c r="CM4432" s="337" t="s">
        <v>73</v>
      </c>
      <c r="CN4432" s="337">
        <v>3</v>
      </c>
    </row>
    <row r="4433" spans="4:92">
      <c r="D4433" s="273" t="s">
        <v>64</v>
      </c>
      <c r="E4433" s="273" t="s">
        <v>63</v>
      </c>
      <c r="F4433" s="273" t="s">
        <v>120</v>
      </c>
      <c r="G4433" s="273" t="s">
        <v>120</v>
      </c>
      <c r="H4433" s="274">
        <v>45170</v>
      </c>
      <c r="I4433" s="273">
        <v>13686</v>
      </c>
      <c r="J4433" s="273">
        <v>6</v>
      </c>
      <c r="K4433" s="273">
        <v>312800</v>
      </c>
      <c r="L4433" s="273" t="s">
        <v>66</v>
      </c>
      <c r="M4433" s="273">
        <v>55249.989520000003</v>
      </c>
      <c r="N4433" s="273" t="s">
        <v>67</v>
      </c>
      <c r="P4433" s="273" t="s">
        <v>1011</v>
      </c>
      <c r="Q4433" s="273" t="s">
        <v>69</v>
      </c>
      <c r="R4433" s="273" t="s">
        <v>70</v>
      </c>
      <c r="S4433" s="273" t="s">
        <v>1041</v>
      </c>
      <c r="T4433" s="273" t="s">
        <v>1042</v>
      </c>
      <c r="U4433" s="273" t="s">
        <v>73</v>
      </c>
      <c r="V4433" s="273" t="s">
        <v>1043</v>
      </c>
      <c r="W4433" s="273">
        <v>260818</v>
      </c>
      <c r="X4433" s="273" t="s">
        <v>64</v>
      </c>
      <c r="Y4433" s="273" t="s">
        <v>63</v>
      </c>
      <c r="Z4433" s="273" t="s">
        <v>221</v>
      </c>
      <c r="AA4433" s="273" t="s">
        <v>221</v>
      </c>
      <c r="AB4433" s="274">
        <v>45139</v>
      </c>
      <c r="AC4433" s="273">
        <v>13375</v>
      </c>
      <c r="AD4433" s="273">
        <v>17</v>
      </c>
      <c r="AE4433" s="273">
        <v>0</v>
      </c>
      <c r="AF4433" s="273" t="s">
        <v>90</v>
      </c>
      <c r="AG4433" s="273" t="s">
        <v>989</v>
      </c>
      <c r="AH4433" s="273" t="s">
        <v>1053</v>
      </c>
      <c r="AI4433" s="273" t="s">
        <v>123</v>
      </c>
      <c r="AJ4433" s="273" t="s">
        <v>200</v>
      </c>
      <c r="AK4433" s="273">
        <v>226558</v>
      </c>
      <c r="BV4433" s="279" t="s">
        <v>83</v>
      </c>
      <c r="BW4433" s="280" t="s">
        <v>63</v>
      </c>
      <c r="BX4433" s="280" t="s">
        <v>84</v>
      </c>
      <c r="BY4433" s="280" t="s">
        <v>85</v>
      </c>
      <c r="BZ4433" s="280" t="s">
        <v>167</v>
      </c>
      <c r="CA4433" s="280" t="s">
        <v>168</v>
      </c>
      <c r="CB4433" s="280" t="s">
        <v>319</v>
      </c>
      <c r="CC4433" s="280" t="s">
        <v>320</v>
      </c>
      <c r="CD4433" s="281">
        <v>15</v>
      </c>
      <c r="CE4433" s="277">
        <v>44986</v>
      </c>
      <c r="CF4433" s="280">
        <v>0</v>
      </c>
      <c r="CG4433" s="280" t="s">
        <v>90</v>
      </c>
      <c r="CH4433" s="280">
        <v>0</v>
      </c>
      <c r="CI4433" s="280" t="s">
        <v>80</v>
      </c>
      <c r="CJ4433" s="280"/>
      <c r="CK4433" s="280"/>
      <c r="CL4433" s="280"/>
      <c r="CM4433" s="280" t="s">
        <v>73</v>
      </c>
      <c r="CN4433" s="280">
        <v>3</v>
      </c>
    </row>
    <row r="4434" spans="4:92">
      <c r="D4434" s="273" t="s">
        <v>64</v>
      </c>
      <c r="E4434" s="273" t="s">
        <v>63</v>
      </c>
      <c r="F4434" s="273" t="s">
        <v>120</v>
      </c>
      <c r="G4434" s="273" t="s">
        <v>120</v>
      </c>
      <c r="H4434" s="274">
        <v>45170</v>
      </c>
      <c r="I4434" s="273">
        <v>13686</v>
      </c>
      <c r="J4434" s="273">
        <v>6</v>
      </c>
      <c r="K4434" s="273">
        <v>36942</v>
      </c>
      <c r="L4434" s="273" t="s">
        <v>66</v>
      </c>
      <c r="M4434" s="273">
        <v>0</v>
      </c>
      <c r="N4434" s="273" t="s">
        <v>1010</v>
      </c>
      <c r="O4434" s="273">
        <v>0</v>
      </c>
      <c r="P4434" s="273" t="s">
        <v>1011</v>
      </c>
      <c r="Q4434" s="273" t="s">
        <v>69</v>
      </c>
      <c r="R4434" s="273" t="s">
        <v>1013</v>
      </c>
      <c r="S4434" s="273" t="s">
        <v>1298</v>
      </c>
      <c r="U4434" s="273" t="s">
        <v>73</v>
      </c>
      <c r="V4434" s="273" t="s">
        <v>1299</v>
      </c>
      <c r="W4434" s="273">
        <v>260835</v>
      </c>
      <c r="X4434" s="273" t="s">
        <v>64</v>
      </c>
      <c r="Y4434" s="273" t="s">
        <v>63</v>
      </c>
      <c r="Z4434" s="273" t="s">
        <v>221</v>
      </c>
      <c r="AA4434" s="273" t="s">
        <v>221</v>
      </c>
      <c r="AB4434" s="274">
        <v>45139</v>
      </c>
      <c r="AC4434" s="273">
        <v>13375</v>
      </c>
      <c r="AD4434" s="273">
        <v>17</v>
      </c>
      <c r="AE4434" s="273">
        <v>5.1999999999999998E-2</v>
      </c>
      <c r="AF4434" s="273" t="s">
        <v>90</v>
      </c>
      <c r="AG4434" s="273" t="s">
        <v>837</v>
      </c>
      <c r="AH4434" s="273" t="s">
        <v>1056</v>
      </c>
      <c r="AI4434" s="273" t="s">
        <v>123</v>
      </c>
      <c r="AJ4434" s="273" t="s">
        <v>200</v>
      </c>
      <c r="AK4434" s="273">
        <v>226564</v>
      </c>
      <c r="BV4434" s="336" t="s">
        <v>83</v>
      </c>
      <c r="BW4434" s="337" t="s">
        <v>63</v>
      </c>
      <c r="BX4434" s="337" t="s">
        <v>84</v>
      </c>
      <c r="BY4434" s="337" t="s">
        <v>85</v>
      </c>
      <c r="BZ4434" s="337" t="s">
        <v>86</v>
      </c>
      <c r="CA4434" s="337" t="s">
        <v>87</v>
      </c>
      <c r="CB4434" s="337" t="s">
        <v>179</v>
      </c>
      <c r="CC4434" s="337" t="s">
        <v>180</v>
      </c>
      <c r="CD4434" s="338">
        <v>1</v>
      </c>
      <c r="CE4434" s="335">
        <v>44986</v>
      </c>
      <c r="CF4434" s="337"/>
      <c r="CG4434" s="337" t="s">
        <v>181</v>
      </c>
      <c r="CH4434" s="337"/>
      <c r="CI4434" s="337" t="s">
        <v>181</v>
      </c>
      <c r="CJ4434" s="337" t="s">
        <v>1698</v>
      </c>
      <c r="CK4434" s="337"/>
      <c r="CL4434" s="337"/>
      <c r="CM4434" s="337" t="s">
        <v>73</v>
      </c>
      <c r="CN4434" s="337">
        <v>3</v>
      </c>
    </row>
    <row r="4435" spans="4:92">
      <c r="D4435" s="273" t="s">
        <v>64</v>
      </c>
      <c r="E4435" s="273" t="s">
        <v>63</v>
      </c>
      <c r="F4435" s="273" t="s">
        <v>120</v>
      </c>
      <c r="G4435" s="273" t="s">
        <v>120</v>
      </c>
      <c r="H4435" s="274">
        <v>45170</v>
      </c>
      <c r="I4435" s="273">
        <v>13686</v>
      </c>
      <c r="J4435" s="273">
        <v>6</v>
      </c>
      <c r="K4435" s="273">
        <v>799247</v>
      </c>
      <c r="L4435" s="273" t="s">
        <v>66</v>
      </c>
      <c r="M4435" s="273">
        <v>112577.56752</v>
      </c>
      <c r="N4435" s="273" t="s">
        <v>67</v>
      </c>
      <c r="P4435" s="273" t="s">
        <v>68</v>
      </c>
      <c r="Q4435" s="273" t="s">
        <v>69</v>
      </c>
      <c r="R4435" s="273" t="s">
        <v>70</v>
      </c>
      <c r="S4435" s="273" t="s">
        <v>71</v>
      </c>
      <c r="T4435" s="273" t="s">
        <v>72</v>
      </c>
      <c r="U4435" s="273" t="s">
        <v>73</v>
      </c>
      <c r="V4435" s="273" t="s">
        <v>74</v>
      </c>
      <c r="W4435" s="273">
        <v>260852</v>
      </c>
      <c r="X4435" s="273" t="s">
        <v>64</v>
      </c>
      <c r="Y4435" s="273" t="s">
        <v>63</v>
      </c>
      <c r="Z4435" s="273" t="s">
        <v>221</v>
      </c>
      <c r="AA4435" s="273" t="s">
        <v>221</v>
      </c>
      <c r="AB4435" s="274">
        <v>45261</v>
      </c>
      <c r="AC4435" s="273">
        <v>16889</v>
      </c>
      <c r="AD4435" s="273">
        <v>17</v>
      </c>
      <c r="AE4435" s="273">
        <v>0</v>
      </c>
      <c r="AF4435" s="273" t="s">
        <v>90</v>
      </c>
      <c r="AG4435" s="273" t="s">
        <v>989</v>
      </c>
      <c r="AH4435" s="273" t="s">
        <v>1053</v>
      </c>
      <c r="AI4435" s="273" t="s">
        <v>123</v>
      </c>
      <c r="AJ4435" s="273" t="s">
        <v>200</v>
      </c>
      <c r="AK4435" s="273">
        <v>317604</v>
      </c>
      <c r="BV4435" s="279" t="s">
        <v>83</v>
      </c>
      <c r="BW4435" s="280" t="s">
        <v>63</v>
      </c>
      <c r="BX4435" s="280" t="s">
        <v>84</v>
      </c>
      <c r="BY4435" s="280" t="s">
        <v>85</v>
      </c>
      <c r="BZ4435" s="280" t="s">
        <v>138</v>
      </c>
      <c r="CA4435" s="280" t="s">
        <v>139</v>
      </c>
      <c r="CB4435" s="280" t="s">
        <v>190</v>
      </c>
      <c r="CC4435" s="280" t="s">
        <v>191</v>
      </c>
      <c r="CD4435" s="281">
        <v>8</v>
      </c>
      <c r="CE4435" s="277">
        <v>44986</v>
      </c>
      <c r="CF4435" s="280">
        <v>0</v>
      </c>
      <c r="CG4435" s="280" t="s">
        <v>90</v>
      </c>
      <c r="CH4435" s="280">
        <v>0</v>
      </c>
      <c r="CI4435" s="280" t="s">
        <v>80</v>
      </c>
      <c r="CJ4435" s="280"/>
      <c r="CK4435" s="280"/>
      <c r="CL4435" s="280"/>
      <c r="CM4435" s="280" t="s">
        <v>73</v>
      </c>
      <c r="CN4435" s="280">
        <v>3</v>
      </c>
    </row>
    <row r="4436" spans="4:92">
      <c r="D4436" s="273" t="s">
        <v>64</v>
      </c>
      <c r="E4436" s="273" t="s">
        <v>63</v>
      </c>
      <c r="F4436" s="273" t="s">
        <v>120</v>
      </c>
      <c r="G4436" s="273" t="s">
        <v>120</v>
      </c>
      <c r="H4436" s="274">
        <v>45170</v>
      </c>
      <c r="I4436" s="273">
        <v>13686</v>
      </c>
      <c r="J4436" s="273">
        <v>6</v>
      </c>
      <c r="K4436" s="273">
        <v>12278</v>
      </c>
      <c r="L4436" s="273" t="s">
        <v>66</v>
      </c>
      <c r="M4436" s="273">
        <v>1446.5105599999999</v>
      </c>
      <c r="N4436" s="273" t="s">
        <v>67</v>
      </c>
      <c r="P4436" s="273" t="s">
        <v>92</v>
      </c>
      <c r="Q4436" s="273" t="s">
        <v>69</v>
      </c>
      <c r="R4436" s="273" t="s">
        <v>70</v>
      </c>
      <c r="S4436" s="273" t="s">
        <v>93</v>
      </c>
      <c r="T4436" s="273" t="s">
        <v>94</v>
      </c>
      <c r="U4436" s="273" t="s">
        <v>73</v>
      </c>
      <c r="V4436" s="273" t="s">
        <v>95</v>
      </c>
      <c r="W4436" s="273">
        <v>260869</v>
      </c>
      <c r="X4436" s="273" t="s">
        <v>64</v>
      </c>
      <c r="Y4436" s="273" t="s">
        <v>63</v>
      </c>
      <c r="Z4436" s="273" t="s">
        <v>221</v>
      </c>
      <c r="AA4436" s="273" t="s">
        <v>221</v>
      </c>
      <c r="AB4436" s="274">
        <v>45261</v>
      </c>
      <c r="AC4436" s="273">
        <v>16889</v>
      </c>
      <c r="AD4436" s="273">
        <v>17</v>
      </c>
      <c r="AE4436" s="273">
        <v>3.5000000000000003E-2</v>
      </c>
      <c r="AF4436" s="273" t="s">
        <v>90</v>
      </c>
      <c r="AG4436" s="273" t="s">
        <v>837</v>
      </c>
      <c r="AH4436" s="273" t="s">
        <v>1056</v>
      </c>
      <c r="AI4436" s="273" t="s">
        <v>123</v>
      </c>
      <c r="AJ4436" s="273" t="s">
        <v>200</v>
      </c>
      <c r="AK4436" s="273">
        <v>317610</v>
      </c>
      <c r="BV4436" s="336" t="s">
        <v>83</v>
      </c>
      <c r="BW4436" s="337" t="s">
        <v>63</v>
      </c>
      <c r="BX4436" s="337" t="s">
        <v>84</v>
      </c>
      <c r="BY4436" s="337" t="s">
        <v>85</v>
      </c>
      <c r="BZ4436" s="337" t="s">
        <v>204</v>
      </c>
      <c r="CA4436" s="337" t="s">
        <v>205</v>
      </c>
      <c r="CB4436" s="337" t="s">
        <v>206</v>
      </c>
      <c r="CC4436" s="337" t="s">
        <v>207</v>
      </c>
      <c r="CD4436" s="338">
        <v>0</v>
      </c>
      <c r="CE4436" s="335">
        <v>44986</v>
      </c>
      <c r="CF4436" s="337"/>
      <c r="CG4436" s="337" t="s">
        <v>181</v>
      </c>
      <c r="CH4436" s="337"/>
      <c r="CI4436" s="337" t="s">
        <v>208</v>
      </c>
      <c r="CJ4436" s="337" t="s">
        <v>209</v>
      </c>
      <c r="CK4436" s="337"/>
      <c r="CL4436" s="337"/>
      <c r="CM4436" s="337" t="s">
        <v>73</v>
      </c>
      <c r="CN4436" s="337">
        <v>3</v>
      </c>
    </row>
    <row r="4437" spans="4:92">
      <c r="D4437" s="273" t="s">
        <v>64</v>
      </c>
      <c r="E4437" s="273" t="s">
        <v>63</v>
      </c>
      <c r="F4437" s="273" t="s">
        <v>120</v>
      </c>
      <c r="G4437" s="273" t="s">
        <v>120</v>
      </c>
      <c r="H4437" s="274">
        <v>45170</v>
      </c>
      <c r="I4437" s="273">
        <v>13686</v>
      </c>
      <c r="J4437" s="273">
        <v>6</v>
      </c>
      <c r="K4437" s="273">
        <v>0</v>
      </c>
      <c r="L4437" s="273" t="s">
        <v>66</v>
      </c>
      <c r="N4437" s="273" t="s">
        <v>107</v>
      </c>
      <c r="W4437" s="273">
        <v>260801</v>
      </c>
      <c r="X4437" s="273" t="s">
        <v>64</v>
      </c>
      <c r="Y4437" s="273" t="s">
        <v>63</v>
      </c>
      <c r="Z4437" s="273" t="s">
        <v>221</v>
      </c>
      <c r="AA4437" s="273" t="s">
        <v>221</v>
      </c>
      <c r="AB4437" s="274">
        <v>45261</v>
      </c>
      <c r="AC4437" s="273">
        <v>16889</v>
      </c>
      <c r="AD4437" s="273">
        <v>17</v>
      </c>
      <c r="AE4437" s="273">
        <v>0.30299999999999999</v>
      </c>
      <c r="AF4437" s="273" t="s">
        <v>90</v>
      </c>
      <c r="AG4437" s="273" t="s">
        <v>884</v>
      </c>
      <c r="AH4437" s="273" t="s">
        <v>1058</v>
      </c>
      <c r="AI4437" s="273" t="s">
        <v>123</v>
      </c>
      <c r="AJ4437" s="273" t="s">
        <v>200</v>
      </c>
      <c r="AK4437" s="273">
        <v>317616</v>
      </c>
      <c r="BV4437" s="279" t="s">
        <v>83</v>
      </c>
      <c r="BW4437" s="280" t="s">
        <v>63</v>
      </c>
      <c r="BX4437" s="280" t="s">
        <v>84</v>
      </c>
      <c r="BY4437" s="280" t="s">
        <v>85</v>
      </c>
      <c r="BZ4437" s="280" t="s">
        <v>86</v>
      </c>
      <c r="CA4437" s="280" t="s">
        <v>87</v>
      </c>
      <c r="CB4437" s="280" t="s">
        <v>217</v>
      </c>
      <c r="CC4437" s="280" t="s">
        <v>218</v>
      </c>
      <c r="CD4437" s="281">
        <v>2</v>
      </c>
      <c r="CE4437" s="277">
        <v>44986</v>
      </c>
      <c r="CF4437" s="280"/>
      <c r="CG4437" s="280" t="s">
        <v>181</v>
      </c>
      <c r="CH4437" s="280"/>
      <c r="CI4437" s="280" t="s">
        <v>181</v>
      </c>
      <c r="CJ4437" s="280" t="s">
        <v>219</v>
      </c>
      <c r="CK4437" s="280"/>
      <c r="CL4437" s="280"/>
      <c r="CM4437" s="280" t="s">
        <v>73</v>
      </c>
      <c r="CN4437" s="280">
        <v>3</v>
      </c>
    </row>
    <row r="4438" spans="4:92">
      <c r="D4438" s="273" t="s">
        <v>64</v>
      </c>
      <c r="E4438" s="273" t="s">
        <v>63</v>
      </c>
      <c r="F4438" s="273" t="s">
        <v>120</v>
      </c>
      <c r="G4438" s="273" t="s">
        <v>120</v>
      </c>
      <c r="H4438" s="274">
        <v>45170</v>
      </c>
      <c r="I4438" s="273">
        <v>13686</v>
      </c>
      <c r="J4438" s="273">
        <v>6</v>
      </c>
      <c r="K4438" s="273">
        <v>113625</v>
      </c>
      <c r="L4438" s="273" t="s">
        <v>66</v>
      </c>
      <c r="M4438" s="273">
        <v>36465.246400000004</v>
      </c>
      <c r="N4438" s="273" t="s">
        <v>115</v>
      </c>
      <c r="W4438" s="273">
        <v>260800</v>
      </c>
      <c r="X4438" s="273" t="s">
        <v>64</v>
      </c>
      <c r="Y4438" s="273" t="s">
        <v>63</v>
      </c>
      <c r="Z4438" s="273" t="s">
        <v>221</v>
      </c>
      <c r="AA4438" s="273" t="s">
        <v>221</v>
      </c>
      <c r="AB4438" s="274">
        <v>45261</v>
      </c>
      <c r="AC4438" s="273">
        <v>16889</v>
      </c>
      <c r="AD4438" s="273">
        <v>17</v>
      </c>
      <c r="AE4438" s="273">
        <v>0</v>
      </c>
      <c r="AF4438" s="273" t="s">
        <v>90</v>
      </c>
      <c r="AG4438" s="273" t="s">
        <v>983</v>
      </c>
      <c r="AH4438" s="273" t="s">
        <v>984</v>
      </c>
      <c r="AI4438" s="273" t="s">
        <v>123</v>
      </c>
      <c r="AJ4438" s="273" t="s">
        <v>200</v>
      </c>
      <c r="AK4438" s="273">
        <v>317622</v>
      </c>
      <c r="BV4438" s="336" t="s">
        <v>83</v>
      </c>
      <c r="BW4438" s="337" t="s">
        <v>63</v>
      </c>
      <c r="BX4438" s="337" t="s">
        <v>84</v>
      </c>
      <c r="BY4438" s="337" t="s">
        <v>85</v>
      </c>
      <c r="BZ4438" s="337" t="s">
        <v>86</v>
      </c>
      <c r="CA4438" s="337" t="s">
        <v>87</v>
      </c>
      <c r="CB4438" s="337" t="s">
        <v>225</v>
      </c>
      <c r="CC4438" s="337" t="s">
        <v>226</v>
      </c>
      <c r="CD4438" s="338">
        <v>5</v>
      </c>
      <c r="CE4438" s="335">
        <v>44986</v>
      </c>
      <c r="CF4438" s="337">
        <v>0</v>
      </c>
      <c r="CG4438" s="337" t="s">
        <v>90</v>
      </c>
      <c r="CH4438" s="337">
        <v>0</v>
      </c>
      <c r="CI4438" s="337" t="s">
        <v>80</v>
      </c>
      <c r="CJ4438" s="337"/>
      <c r="CK4438" s="337"/>
      <c r="CL4438" s="337"/>
      <c r="CM4438" s="337" t="s">
        <v>73</v>
      </c>
      <c r="CN4438" s="337">
        <v>3</v>
      </c>
    </row>
    <row r="4439" spans="4:92">
      <c r="D4439" s="273" t="s">
        <v>64</v>
      </c>
      <c r="E4439" s="273" t="s">
        <v>404</v>
      </c>
      <c r="F4439" s="273" t="s">
        <v>431</v>
      </c>
      <c r="G4439" s="273" t="s">
        <v>444</v>
      </c>
      <c r="H4439" s="274">
        <v>45261</v>
      </c>
      <c r="I4439" s="273">
        <v>16933</v>
      </c>
      <c r="J4439" s="273">
        <v>61</v>
      </c>
      <c r="K4439" s="273">
        <v>63714.7</v>
      </c>
      <c r="L4439" s="273" t="s">
        <v>66</v>
      </c>
      <c r="M4439" s="273">
        <v>7904.4903599999998</v>
      </c>
      <c r="N4439" s="273" t="s">
        <v>115</v>
      </c>
      <c r="W4439" s="273">
        <v>311647</v>
      </c>
      <c r="X4439" s="273" t="s">
        <v>64</v>
      </c>
      <c r="Y4439" s="273" t="s">
        <v>63</v>
      </c>
      <c r="Z4439" s="273" t="s">
        <v>221</v>
      </c>
      <c r="AA4439" s="273" t="s">
        <v>221</v>
      </c>
      <c r="AB4439" s="274">
        <v>45261</v>
      </c>
      <c r="AC4439" s="273">
        <v>16889</v>
      </c>
      <c r="AD4439" s="273">
        <v>17</v>
      </c>
      <c r="AE4439" s="273">
        <v>2.6040000000000001</v>
      </c>
      <c r="AF4439" s="273" t="s">
        <v>90</v>
      </c>
      <c r="AG4439" s="273" t="s">
        <v>884</v>
      </c>
      <c r="AH4439" s="273" t="s">
        <v>880</v>
      </c>
      <c r="AI4439" s="273" t="s">
        <v>123</v>
      </c>
      <c r="AJ4439" s="273" t="s">
        <v>200</v>
      </c>
      <c r="AK4439" s="273">
        <v>317628</v>
      </c>
      <c r="BV4439" s="279" t="s">
        <v>83</v>
      </c>
      <c r="BW4439" s="280" t="s">
        <v>63</v>
      </c>
      <c r="BX4439" s="280" t="s">
        <v>84</v>
      </c>
      <c r="BY4439" s="280" t="s">
        <v>85</v>
      </c>
      <c r="BZ4439" s="280" t="s">
        <v>86</v>
      </c>
      <c r="CA4439" s="280" t="s">
        <v>87</v>
      </c>
      <c r="CB4439" s="280" t="s">
        <v>233</v>
      </c>
      <c r="CC4439" s="280" t="s">
        <v>234</v>
      </c>
      <c r="CD4439" s="281">
        <v>1</v>
      </c>
      <c r="CE4439" s="277">
        <v>44986</v>
      </c>
      <c r="CF4439" s="280"/>
      <c r="CG4439" s="280" t="s">
        <v>181</v>
      </c>
      <c r="CH4439" s="280"/>
      <c r="CI4439" s="280" t="s">
        <v>181</v>
      </c>
      <c r="CJ4439" s="280" t="s">
        <v>1699</v>
      </c>
      <c r="CK4439" s="280"/>
      <c r="CL4439" s="280"/>
      <c r="CM4439" s="280" t="s">
        <v>73</v>
      </c>
      <c r="CN4439" s="280">
        <v>3</v>
      </c>
    </row>
    <row r="4440" spans="4:92">
      <c r="D4440" s="273" t="s">
        <v>64</v>
      </c>
      <c r="E4440" s="273" t="s">
        <v>63</v>
      </c>
      <c r="F4440" s="273" t="s">
        <v>165</v>
      </c>
      <c r="G4440" s="273" t="s">
        <v>165</v>
      </c>
      <c r="H4440" s="274">
        <v>44986</v>
      </c>
      <c r="I4440" s="273">
        <v>11456</v>
      </c>
      <c r="J4440" s="273">
        <v>11</v>
      </c>
      <c r="K4440" s="273">
        <v>250241</v>
      </c>
      <c r="L4440" s="273" t="s">
        <v>66</v>
      </c>
      <c r="M4440" s="273">
        <v>35247.567519999997</v>
      </c>
      <c r="N4440" s="273" t="s">
        <v>67</v>
      </c>
      <c r="P4440" s="273" t="s">
        <v>68</v>
      </c>
      <c r="Q4440" s="273" t="s">
        <v>69</v>
      </c>
      <c r="R4440" s="273" t="s">
        <v>70</v>
      </c>
      <c r="S4440" s="273" t="s">
        <v>71</v>
      </c>
      <c r="T4440" s="273" t="s">
        <v>72</v>
      </c>
      <c r="U4440" s="273" t="s">
        <v>73</v>
      </c>
      <c r="V4440" s="273" t="s">
        <v>74</v>
      </c>
      <c r="W4440" s="273">
        <v>225136</v>
      </c>
      <c r="X4440" s="273" t="s">
        <v>64</v>
      </c>
      <c r="Y4440" s="273" t="s">
        <v>63</v>
      </c>
      <c r="Z4440" s="273" t="s">
        <v>221</v>
      </c>
      <c r="AA4440" s="273" t="s">
        <v>221</v>
      </c>
      <c r="AB4440" s="274">
        <v>45261</v>
      </c>
      <c r="AC4440" s="273">
        <v>16889</v>
      </c>
      <c r="AD4440" s="273">
        <v>17</v>
      </c>
      <c r="AE4440" s="273">
        <v>2E-3</v>
      </c>
      <c r="AF4440" s="273" t="s">
        <v>90</v>
      </c>
      <c r="AG4440" s="273" t="s">
        <v>989</v>
      </c>
      <c r="AH4440" s="273" t="s">
        <v>990</v>
      </c>
      <c r="AI4440" s="273" t="s">
        <v>123</v>
      </c>
      <c r="AJ4440" s="273" t="s">
        <v>200</v>
      </c>
      <c r="AK4440" s="273">
        <v>317634</v>
      </c>
      <c r="BV4440" s="336" t="s">
        <v>83</v>
      </c>
      <c r="BW4440" s="337" t="s">
        <v>63</v>
      </c>
      <c r="BX4440" s="337" t="s">
        <v>84</v>
      </c>
      <c r="BY4440" s="337" t="s">
        <v>85</v>
      </c>
      <c r="BZ4440" s="337" t="s">
        <v>86</v>
      </c>
      <c r="CA4440" s="337" t="s">
        <v>87</v>
      </c>
      <c r="CB4440" s="337" t="s">
        <v>225</v>
      </c>
      <c r="CC4440" s="337" t="s">
        <v>226</v>
      </c>
      <c r="CD4440" s="338">
        <v>5</v>
      </c>
      <c r="CE4440" s="335">
        <v>45017</v>
      </c>
      <c r="CF4440" s="337">
        <v>0</v>
      </c>
      <c r="CG4440" s="337" t="s">
        <v>90</v>
      </c>
      <c r="CH4440" s="337">
        <v>0</v>
      </c>
      <c r="CI4440" s="337" t="s">
        <v>80</v>
      </c>
      <c r="CJ4440" s="337"/>
      <c r="CK4440" s="337"/>
      <c r="CL4440" s="337"/>
      <c r="CM4440" s="337" t="s">
        <v>73</v>
      </c>
      <c r="CN4440" s="337">
        <v>3</v>
      </c>
    </row>
    <row r="4441" spans="4:92">
      <c r="D4441" s="273" t="s">
        <v>64</v>
      </c>
      <c r="E4441" s="273" t="s">
        <v>63</v>
      </c>
      <c r="F4441" s="273" t="s">
        <v>165</v>
      </c>
      <c r="G4441" s="273" t="s">
        <v>165</v>
      </c>
      <c r="H4441" s="274">
        <v>44986</v>
      </c>
      <c r="I4441" s="273">
        <v>11456</v>
      </c>
      <c r="J4441" s="273">
        <v>11</v>
      </c>
      <c r="K4441" s="273">
        <v>0</v>
      </c>
      <c r="L4441" s="273" t="s">
        <v>66</v>
      </c>
      <c r="N4441" s="273" t="s">
        <v>107</v>
      </c>
      <c r="W4441" s="273">
        <v>225084</v>
      </c>
      <c r="X4441" s="273" t="s">
        <v>64</v>
      </c>
      <c r="Y4441" s="273" t="s">
        <v>63</v>
      </c>
      <c r="Z4441" s="273" t="s">
        <v>221</v>
      </c>
      <c r="AA4441" s="273" t="s">
        <v>221</v>
      </c>
      <c r="AB4441" s="274">
        <v>45261</v>
      </c>
      <c r="AC4441" s="273">
        <v>16889</v>
      </c>
      <c r="AD4441" s="273">
        <v>17</v>
      </c>
      <c r="AE4441" s="273">
        <v>20.099</v>
      </c>
      <c r="AF4441" s="273" t="s">
        <v>90</v>
      </c>
      <c r="AG4441" s="273" t="s">
        <v>798</v>
      </c>
      <c r="AH4441" s="273" t="s">
        <v>993</v>
      </c>
      <c r="AI4441" s="273" t="s">
        <v>123</v>
      </c>
      <c r="AJ4441" s="273" t="s">
        <v>200</v>
      </c>
      <c r="AK4441" s="273">
        <v>317640</v>
      </c>
      <c r="BV4441" s="279" t="s">
        <v>83</v>
      </c>
      <c r="BW4441" s="280" t="s">
        <v>63</v>
      </c>
      <c r="BX4441" s="280" t="s">
        <v>84</v>
      </c>
      <c r="BY4441" s="280" t="s">
        <v>85</v>
      </c>
      <c r="BZ4441" s="280" t="s">
        <v>86</v>
      </c>
      <c r="CA4441" s="280" t="s">
        <v>87</v>
      </c>
      <c r="CB4441" s="280" t="s">
        <v>233</v>
      </c>
      <c r="CC4441" s="280" t="s">
        <v>234</v>
      </c>
      <c r="CD4441" s="281">
        <v>1</v>
      </c>
      <c r="CE4441" s="277">
        <v>45017</v>
      </c>
      <c r="CF4441" s="280"/>
      <c r="CG4441" s="280" t="s">
        <v>181</v>
      </c>
      <c r="CH4441" s="280"/>
      <c r="CI4441" s="280" t="s">
        <v>181</v>
      </c>
      <c r="CJ4441" s="280" t="s">
        <v>1544</v>
      </c>
      <c r="CK4441" s="280"/>
      <c r="CL4441" s="280"/>
      <c r="CM4441" s="280" t="s">
        <v>73</v>
      </c>
      <c r="CN4441" s="280">
        <v>3</v>
      </c>
    </row>
    <row r="4442" spans="4:92">
      <c r="D4442" s="273" t="s">
        <v>64</v>
      </c>
      <c r="E4442" s="273" t="s">
        <v>63</v>
      </c>
      <c r="F4442" s="273" t="s">
        <v>165</v>
      </c>
      <c r="G4442" s="273" t="s">
        <v>165</v>
      </c>
      <c r="H4442" s="274">
        <v>44986</v>
      </c>
      <c r="I4442" s="273">
        <v>11456</v>
      </c>
      <c r="J4442" s="273">
        <v>11</v>
      </c>
      <c r="K4442" s="273">
        <v>419011</v>
      </c>
      <c r="L4442" s="273" t="s">
        <v>66</v>
      </c>
      <c r="M4442" s="273">
        <v>45196.177839999997</v>
      </c>
      <c r="N4442" s="273" t="s">
        <v>115</v>
      </c>
      <c r="W4442" s="273">
        <v>225083</v>
      </c>
      <c r="X4442" s="273" t="s">
        <v>64</v>
      </c>
      <c r="Y4442" s="273" t="s">
        <v>63</v>
      </c>
      <c r="Z4442" s="273" t="s">
        <v>221</v>
      </c>
      <c r="AA4442" s="273" t="s">
        <v>221</v>
      </c>
      <c r="AB4442" s="274">
        <v>45261</v>
      </c>
      <c r="AC4442" s="273">
        <v>16889</v>
      </c>
      <c r="AD4442" s="273">
        <v>17</v>
      </c>
      <c r="AE4442" s="273">
        <v>0.55400000000000005</v>
      </c>
      <c r="AF4442" s="273" t="s">
        <v>90</v>
      </c>
      <c r="AG4442" s="273" t="s">
        <v>995</v>
      </c>
      <c r="AH4442" s="273" t="s">
        <v>996</v>
      </c>
      <c r="AI4442" s="273" t="s">
        <v>123</v>
      </c>
      <c r="AJ4442" s="273" t="s">
        <v>200</v>
      </c>
      <c r="AK4442" s="273">
        <v>317646</v>
      </c>
      <c r="BV4442" s="336" t="s">
        <v>83</v>
      </c>
      <c r="BW4442" s="337" t="s">
        <v>63</v>
      </c>
      <c r="BX4442" s="337" t="s">
        <v>84</v>
      </c>
      <c r="BY4442" s="337" t="s">
        <v>85</v>
      </c>
      <c r="BZ4442" s="337" t="s">
        <v>204</v>
      </c>
      <c r="CA4442" s="337" t="s">
        <v>205</v>
      </c>
      <c r="CB4442" s="337" t="s">
        <v>206</v>
      </c>
      <c r="CC4442" s="337" t="s">
        <v>207</v>
      </c>
      <c r="CD4442" s="338">
        <v>0</v>
      </c>
      <c r="CE4442" s="335">
        <v>45017</v>
      </c>
      <c r="CF4442" s="337"/>
      <c r="CG4442" s="337" t="s">
        <v>181</v>
      </c>
      <c r="CH4442" s="337"/>
      <c r="CI4442" s="337" t="s">
        <v>208</v>
      </c>
      <c r="CJ4442" s="337" t="s">
        <v>209</v>
      </c>
      <c r="CK4442" s="337"/>
      <c r="CL4442" s="337"/>
      <c r="CM4442" s="337" t="s">
        <v>73</v>
      </c>
      <c r="CN4442" s="337">
        <v>3</v>
      </c>
    </row>
    <row r="4443" spans="4:92">
      <c r="D4443" s="273" t="s">
        <v>64</v>
      </c>
      <c r="E4443" s="273" t="s">
        <v>63</v>
      </c>
      <c r="F4443" s="273" t="s">
        <v>165</v>
      </c>
      <c r="G4443" s="273" t="s">
        <v>165</v>
      </c>
      <c r="H4443" s="274">
        <v>45017</v>
      </c>
      <c r="I4443" s="273">
        <v>11618</v>
      </c>
      <c r="J4443" s="273">
        <v>11</v>
      </c>
      <c r="K4443" s="273">
        <v>10948</v>
      </c>
      <c r="L4443" s="273" t="s">
        <v>66</v>
      </c>
      <c r="M4443" s="273">
        <v>0</v>
      </c>
      <c r="N4443" s="273" t="s">
        <v>1010</v>
      </c>
      <c r="O4443" s="273">
        <v>0</v>
      </c>
      <c r="P4443" s="273" t="s">
        <v>1011</v>
      </c>
      <c r="Q4443" s="273" t="s">
        <v>69</v>
      </c>
      <c r="R4443" s="273" t="s">
        <v>1013</v>
      </c>
      <c r="S4443" s="273" t="s">
        <v>1298</v>
      </c>
      <c r="U4443" s="273" t="s">
        <v>73</v>
      </c>
      <c r="V4443" s="273" t="s">
        <v>2028</v>
      </c>
      <c r="W4443" s="273">
        <v>225166</v>
      </c>
      <c r="X4443" s="273" t="s">
        <v>64</v>
      </c>
      <c r="Y4443" s="273" t="s">
        <v>63</v>
      </c>
      <c r="Z4443" s="273" t="s">
        <v>221</v>
      </c>
      <c r="AA4443" s="273" t="s">
        <v>221</v>
      </c>
      <c r="AB4443" s="274">
        <v>45261</v>
      </c>
      <c r="AC4443" s="273">
        <v>16889</v>
      </c>
      <c r="AD4443" s="273">
        <v>17</v>
      </c>
      <c r="AE4443" s="273">
        <v>0.27200000000000002</v>
      </c>
      <c r="AF4443" s="273" t="s">
        <v>90</v>
      </c>
      <c r="AG4443" s="273" t="s">
        <v>998</v>
      </c>
      <c r="AH4443" s="273" t="s">
        <v>999</v>
      </c>
      <c r="AI4443" s="273" t="s">
        <v>123</v>
      </c>
      <c r="AJ4443" s="273" t="s">
        <v>200</v>
      </c>
      <c r="AK4443" s="273">
        <v>317652</v>
      </c>
      <c r="BV4443" s="279" t="s">
        <v>83</v>
      </c>
      <c r="BW4443" s="280" t="s">
        <v>63</v>
      </c>
      <c r="BX4443" s="280" t="s">
        <v>84</v>
      </c>
      <c r="BY4443" s="280" t="s">
        <v>85</v>
      </c>
      <c r="BZ4443" s="280" t="s">
        <v>110</v>
      </c>
      <c r="CA4443" s="280" t="s">
        <v>111</v>
      </c>
      <c r="CB4443" s="280" t="s">
        <v>117</v>
      </c>
      <c r="CC4443" s="280" t="s">
        <v>118</v>
      </c>
      <c r="CD4443" s="281">
        <v>5</v>
      </c>
      <c r="CE4443" s="277">
        <v>45047</v>
      </c>
      <c r="CF4443" s="280"/>
      <c r="CG4443" s="280"/>
      <c r="CH4443" s="280"/>
      <c r="CI4443" s="280" t="s">
        <v>104</v>
      </c>
      <c r="CJ4443" s="280"/>
      <c r="CK4443" s="280"/>
      <c r="CL4443" s="280"/>
      <c r="CM4443" s="280" t="s">
        <v>73</v>
      </c>
      <c r="CN4443" s="280">
        <v>3</v>
      </c>
    </row>
    <row r="4444" spans="4:92">
      <c r="D4444" s="273" t="s">
        <v>64</v>
      </c>
      <c r="E4444" s="273" t="s">
        <v>63</v>
      </c>
      <c r="F4444" s="273" t="s">
        <v>165</v>
      </c>
      <c r="G4444" s="273" t="s">
        <v>165</v>
      </c>
      <c r="H4444" s="274">
        <v>45017</v>
      </c>
      <c r="I4444" s="273">
        <v>11618</v>
      </c>
      <c r="J4444" s="273">
        <v>11</v>
      </c>
      <c r="K4444" s="273">
        <v>142508</v>
      </c>
      <c r="L4444" s="273" t="s">
        <v>66</v>
      </c>
      <c r="M4444" s="273">
        <v>18379.240880000001</v>
      </c>
      <c r="N4444" s="273" t="s">
        <v>67</v>
      </c>
      <c r="P4444" s="273" t="s">
        <v>92</v>
      </c>
      <c r="Q4444" s="273" t="s">
        <v>69</v>
      </c>
      <c r="R4444" s="273" t="s">
        <v>70</v>
      </c>
      <c r="S4444" s="273" t="s">
        <v>834</v>
      </c>
      <c r="T4444" s="273" t="s">
        <v>835</v>
      </c>
      <c r="U4444" s="273" t="s">
        <v>73</v>
      </c>
      <c r="V4444" s="273" t="s">
        <v>836</v>
      </c>
      <c r="W4444" s="273">
        <v>225182</v>
      </c>
      <c r="X4444" s="273" t="s">
        <v>64</v>
      </c>
      <c r="Y4444" s="273" t="s">
        <v>63</v>
      </c>
      <c r="Z4444" s="273" t="s">
        <v>221</v>
      </c>
      <c r="AA4444" s="273" t="s">
        <v>221</v>
      </c>
      <c r="AB4444" s="274">
        <v>45261</v>
      </c>
      <c r="AC4444" s="273">
        <v>16889</v>
      </c>
      <c r="AD4444" s="273">
        <v>17</v>
      </c>
      <c r="AE4444" s="273">
        <v>5.2999999999999999E-2</v>
      </c>
      <c r="AF4444" s="273" t="s">
        <v>90</v>
      </c>
      <c r="AG4444" s="273" t="s">
        <v>1005</v>
      </c>
      <c r="AH4444" s="273" t="s">
        <v>1006</v>
      </c>
      <c r="AI4444" s="273" t="s">
        <v>123</v>
      </c>
      <c r="AJ4444" s="273" t="s">
        <v>200</v>
      </c>
      <c r="AK4444" s="273">
        <v>317658</v>
      </c>
      <c r="BV4444" s="336" t="s">
        <v>83</v>
      </c>
      <c r="BW4444" s="337" t="s">
        <v>63</v>
      </c>
      <c r="BX4444" s="337" t="s">
        <v>84</v>
      </c>
      <c r="BY4444" s="337" t="s">
        <v>85</v>
      </c>
      <c r="BZ4444" s="337" t="s">
        <v>126</v>
      </c>
      <c r="CA4444" s="337" t="s">
        <v>127</v>
      </c>
      <c r="CB4444" s="337" t="s">
        <v>128</v>
      </c>
      <c r="CC4444" s="337" t="s">
        <v>129</v>
      </c>
      <c r="CD4444" s="338">
        <v>6</v>
      </c>
      <c r="CE4444" s="335">
        <v>45047</v>
      </c>
      <c r="CF4444" s="337"/>
      <c r="CG4444" s="337"/>
      <c r="CH4444" s="337"/>
      <c r="CI4444" s="337" t="s">
        <v>80</v>
      </c>
      <c r="CJ4444" s="337"/>
      <c r="CK4444" s="337"/>
      <c r="CL4444" s="337"/>
      <c r="CM4444" s="337" t="s">
        <v>73</v>
      </c>
      <c r="CN4444" s="337">
        <v>3</v>
      </c>
    </row>
    <row r="4445" spans="4:92">
      <c r="D4445" s="273" t="s">
        <v>64</v>
      </c>
      <c r="E4445" s="273" t="s">
        <v>63</v>
      </c>
      <c r="F4445" s="273" t="s">
        <v>165</v>
      </c>
      <c r="G4445" s="273" t="s">
        <v>165</v>
      </c>
      <c r="H4445" s="274">
        <v>45017</v>
      </c>
      <c r="I4445" s="273">
        <v>11618</v>
      </c>
      <c r="J4445" s="273">
        <v>11</v>
      </c>
      <c r="W4445" s="273">
        <v>225186</v>
      </c>
      <c r="X4445" s="273" t="s">
        <v>64</v>
      </c>
      <c r="Y4445" s="273" t="s">
        <v>63</v>
      </c>
      <c r="Z4445" s="273" t="s">
        <v>221</v>
      </c>
      <c r="AA4445" s="273" t="s">
        <v>221</v>
      </c>
      <c r="AB4445" s="274">
        <v>45261</v>
      </c>
      <c r="AC4445" s="273">
        <v>16889</v>
      </c>
      <c r="AD4445" s="273">
        <v>17</v>
      </c>
      <c r="AE4445" s="273">
        <v>1.6000000000000001E-3</v>
      </c>
      <c r="AF4445" s="273" t="s">
        <v>90</v>
      </c>
      <c r="AG4445" s="273" t="s">
        <v>1015</v>
      </c>
      <c r="AH4445" s="273" t="s">
        <v>1016</v>
      </c>
      <c r="AI4445" s="273" t="s">
        <v>123</v>
      </c>
      <c r="AJ4445" s="273" t="s">
        <v>200</v>
      </c>
      <c r="AK4445" s="273">
        <v>317664</v>
      </c>
      <c r="BV4445" s="279" t="s">
        <v>83</v>
      </c>
      <c r="BW4445" s="280" t="s">
        <v>63</v>
      </c>
      <c r="BX4445" s="280" t="s">
        <v>84</v>
      </c>
      <c r="BY4445" s="280" t="s">
        <v>85</v>
      </c>
      <c r="BZ4445" s="280" t="s">
        <v>138</v>
      </c>
      <c r="CA4445" s="280" t="s">
        <v>139</v>
      </c>
      <c r="CB4445" s="280" t="s">
        <v>140</v>
      </c>
      <c r="CC4445" s="280" t="s">
        <v>141</v>
      </c>
      <c r="CD4445" s="281">
        <v>9</v>
      </c>
      <c r="CE4445" s="277">
        <v>45047</v>
      </c>
      <c r="CF4445" s="280">
        <v>0</v>
      </c>
      <c r="CG4445" s="280" t="s">
        <v>90</v>
      </c>
      <c r="CH4445" s="280">
        <v>0</v>
      </c>
      <c r="CI4445" s="280" t="s">
        <v>80</v>
      </c>
      <c r="CJ4445" s="280"/>
      <c r="CK4445" s="280"/>
      <c r="CL4445" s="280"/>
      <c r="CM4445" s="280" t="s">
        <v>73</v>
      </c>
      <c r="CN4445" s="280">
        <v>3</v>
      </c>
    </row>
    <row r="4446" spans="4:92">
      <c r="D4446" s="273" t="s">
        <v>64</v>
      </c>
      <c r="E4446" s="273" t="s">
        <v>63</v>
      </c>
      <c r="F4446" s="273" t="s">
        <v>165</v>
      </c>
      <c r="G4446" s="273" t="s">
        <v>165</v>
      </c>
      <c r="H4446" s="274">
        <v>45017</v>
      </c>
      <c r="I4446" s="273">
        <v>11618</v>
      </c>
      <c r="J4446" s="273">
        <v>11</v>
      </c>
      <c r="K4446" s="273">
        <v>390493</v>
      </c>
      <c r="L4446" s="273" t="s">
        <v>66</v>
      </c>
      <c r="M4446" s="273">
        <v>68972.857359999995</v>
      </c>
      <c r="N4446" s="273" t="s">
        <v>67</v>
      </c>
      <c r="P4446" s="273" t="s">
        <v>1011</v>
      </c>
      <c r="Q4446" s="273" t="s">
        <v>69</v>
      </c>
      <c r="R4446" s="273" t="s">
        <v>70</v>
      </c>
      <c r="S4446" s="273" t="s">
        <v>1041</v>
      </c>
      <c r="T4446" s="273" t="s">
        <v>1042</v>
      </c>
      <c r="U4446" s="273" t="s">
        <v>73</v>
      </c>
      <c r="V4446" s="273" t="s">
        <v>1043</v>
      </c>
      <c r="W4446" s="273">
        <v>225200</v>
      </c>
      <c r="X4446" s="273" t="s">
        <v>64</v>
      </c>
      <c r="Y4446" s="273" t="s">
        <v>63</v>
      </c>
      <c r="Z4446" s="273" t="s">
        <v>221</v>
      </c>
      <c r="AA4446" s="273" t="s">
        <v>221</v>
      </c>
      <c r="AB4446" s="274">
        <v>45261</v>
      </c>
      <c r="AC4446" s="273">
        <v>16889</v>
      </c>
      <c r="AD4446" s="273">
        <v>17</v>
      </c>
      <c r="AE4446" s="273">
        <v>3.1E-2</v>
      </c>
      <c r="AF4446" s="273" t="s">
        <v>90</v>
      </c>
      <c r="AG4446" s="273" t="s">
        <v>1015</v>
      </c>
      <c r="AH4446" s="273" t="s">
        <v>1019</v>
      </c>
      <c r="AI4446" s="273" t="s">
        <v>123</v>
      </c>
      <c r="AJ4446" s="273" t="s">
        <v>200</v>
      </c>
      <c r="AK4446" s="273">
        <v>317670</v>
      </c>
      <c r="BV4446" s="336" t="s">
        <v>83</v>
      </c>
      <c r="BW4446" s="337" t="s">
        <v>63</v>
      </c>
      <c r="BX4446" s="337" t="s">
        <v>84</v>
      </c>
      <c r="BY4446" s="337" t="s">
        <v>85</v>
      </c>
      <c r="BZ4446" s="337" t="s">
        <v>126</v>
      </c>
      <c r="CA4446" s="337" t="s">
        <v>127</v>
      </c>
      <c r="CB4446" s="337" t="s">
        <v>133</v>
      </c>
      <c r="CC4446" s="337" t="s">
        <v>134</v>
      </c>
      <c r="CD4446" s="338">
        <v>7</v>
      </c>
      <c r="CE4446" s="335">
        <v>45047</v>
      </c>
      <c r="CF4446" s="337"/>
      <c r="CG4446" s="337"/>
      <c r="CH4446" s="337"/>
      <c r="CI4446" s="337" t="s">
        <v>104</v>
      </c>
      <c r="CJ4446" s="337"/>
      <c r="CK4446" s="337"/>
      <c r="CL4446" s="337"/>
      <c r="CM4446" s="337" t="s">
        <v>73</v>
      </c>
      <c r="CN4446" s="337">
        <v>3</v>
      </c>
    </row>
    <row r="4447" spans="4:92">
      <c r="D4447" s="273" t="s">
        <v>64</v>
      </c>
      <c r="E4447" s="273" t="s">
        <v>63</v>
      </c>
      <c r="F4447" s="273" t="s">
        <v>165</v>
      </c>
      <c r="G4447" s="273" t="s">
        <v>165</v>
      </c>
      <c r="H4447" s="274">
        <v>45017</v>
      </c>
      <c r="I4447" s="273">
        <v>11618</v>
      </c>
      <c r="J4447" s="273">
        <v>11</v>
      </c>
      <c r="W4447" s="273">
        <v>225204</v>
      </c>
      <c r="X4447" s="273" t="s">
        <v>64</v>
      </c>
      <c r="Y4447" s="273" t="s">
        <v>63</v>
      </c>
      <c r="Z4447" s="273" t="s">
        <v>221</v>
      </c>
      <c r="AA4447" s="273" t="s">
        <v>221</v>
      </c>
      <c r="AB4447" s="274">
        <v>45261</v>
      </c>
      <c r="AC4447" s="273">
        <v>16889</v>
      </c>
      <c r="AD4447" s="273">
        <v>17</v>
      </c>
      <c r="AE4447" s="273">
        <v>0.34499999999999997</v>
      </c>
      <c r="AF4447" s="273" t="s">
        <v>90</v>
      </c>
      <c r="AG4447" s="273" t="s">
        <v>795</v>
      </c>
      <c r="AH4447" s="273" t="s">
        <v>1021</v>
      </c>
      <c r="AI4447" s="273" t="s">
        <v>123</v>
      </c>
      <c r="AJ4447" s="273" t="s">
        <v>200</v>
      </c>
      <c r="AK4447" s="273">
        <v>317676</v>
      </c>
      <c r="BV4447" s="279" t="s">
        <v>83</v>
      </c>
      <c r="BW4447" s="280" t="s">
        <v>63</v>
      </c>
      <c r="BX4447" s="280" t="s">
        <v>84</v>
      </c>
      <c r="BY4447" s="280" t="s">
        <v>85</v>
      </c>
      <c r="BZ4447" s="280" t="s">
        <v>151</v>
      </c>
      <c r="CA4447" s="280" t="s">
        <v>152</v>
      </c>
      <c r="CB4447" s="280" t="s">
        <v>161</v>
      </c>
      <c r="CC4447" s="280" t="s">
        <v>162</v>
      </c>
      <c r="CD4447" s="281">
        <v>11</v>
      </c>
      <c r="CE4447" s="277">
        <v>45047</v>
      </c>
      <c r="CF4447" s="280">
        <v>2411</v>
      </c>
      <c r="CG4447" s="280" t="s">
        <v>90</v>
      </c>
      <c r="CH4447" s="280">
        <v>2411</v>
      </c>
      <c r="CI4447" s="280" t="s">
        <v>80</v>
      </c>
      <c r="CJ4447" s="280"/>
      <c r="CK4447" s="280"/>
      <c r="CL4447" s="280" t="s">
        <v>417</v>
      </c>
      <c r="CM4447" s="280" t="s">
        <v>73</v>
      </c>
      <c r="CN4447" s="280">
        <v>3</v>
      </c>
    </row>
    <row r="4448" spans="4:92">
      <c r="D4448" s="273" t="s">
        <v>64</v>
      </c>
      <c r="E4448" s="273" t="s">
        <v>63</v>
      </c>
      <c r="F4448" s="273" t="s">
        <v>165</v>
      </c>
      <c r="G4448" s="273" t="s">
        <v>165</v>
      </c>
      <c r="H4448" s="274">
        <v>45017</v>
      </c>
      <c r="I4448" s="273">
        <v>11618</v>
      </c>
      <c r="J4448" s="273">
        <v>11</v>
      </c>
      <c r="K4448" s="273">
        <v>0</v>
      </c>
      <c r="L4448" s="273" t="s">
        <v>66</v>
      </c>
      <c r="N4448" s="273" t="s">
        <v>107</v>
      </c>
      <c r="W4448" s="273">
        <v>225165</v>
      </c>
      <c r="X4448" s="273" t="s">
        <v>64</v>
      </c>
      <c r="Y4448" s="273" t="s">
        <v>63</v>
      </c>
      <c r="Z4448" s="273" t="s">
        <v>221</v>
      </c>
      <c r="AA4448" s="273" t="s">
        <v>221</v>
      </c>
      <c r="AB4448" s="274">
        <v>45261</v>
      </c>
      <c r="AC4448" s="273">
        <v>16889</v>
      </c>
      <c r="AD4448" s="273">
        <v>17</v>
      </c>
      <c r="AE4448" s="273">
        <v>0.6</v>
      </c>
      <c r="AF4448" s="273" t="s">
        <v>90</v>
      </c>
      <c r="AG4448" s="273" t="s">
        <v>1026</v>
      </c>
      <c r="AH4448" s="273" t="s">
        <v>1027</v>
      </c>
      <c r="AI4448" s="273" t="s">
        <v>123</v>
      </c>
      <c r="AJ4448" s="273" t="s">
        <v>200</v>
      </c>
      <c r="AK4448" s="273">
        <v>317682</v>
      </c>
      <c r="BV4448" s="336" t="s">
        <v>83</v>
      </c>
      <c r="BW4448" s="337" t="s">
        <v>63</v>
      </c>
      <c r="BX4448" s="337" t="s">
        <v>84</v>
      </c>
      <c r="BY4448" s="337" t="s">
        <v>85</v>
      </c>
      <c r="BZ4448" s="337" t="s">
        <v>151</v>
      </c>
      <c r="CA4448" s="337" t="s">
        <v>152</v>
      </c>
      <c r="CB4448" s="337" t="s">
        <v>153</v>
      </c>
      <c r="CC4448" s="337" t="s">
        <v>154</v>
      </c>
      <c r="CD4448" s="338">
        <v>10</v>
      </c>
      <c r="CE4448" s="335">
        <v>45047</v>
      </c>
      <c r="CF4448" s="337">
        <v>3014</v>
      </c>
      <c r="CG4448" s="337" t="s">
        <v>90</v>
      </c>
      <c r="CH4448" s="337">
        <v>3014</v>
      </c>
      <c r="CI4448" s="337" t="s">
        <v>80</v>
      </c>
      <c r="CJ4448" s="337"/>
      <c r="CK4448" s="337"/>
      <c r="CL4448" s="337" t="s">
        <v>155</v>
      </c>
      <c r="CM4448" s="337" t="s">
        <v>73</v>
      </c>
      <c r="CN4448" s="337">
        <v>3</v>
      </c>
    </row>
    <row r="4449" spans="4:92">
      <c r="D4449" s="273" t="s">
        <v>64</v>
      </c>
      <c r="E4449" s="273" t="s">
        <v>63</v>
      </c>
      <c r="F4449" s="273" t="s">
        <v>165</v>
      </c>
      <c r="G4449" s="273" t="s">
        <v>165</v>
      </c>
      <c r="H4449" s="274">
        <v>45017</v>
      </c>
      <c r="I4449" s="273">
        <v>11618</v>
      </c>
      <c r="J4449" s="273">
        <v>11</v>
      </c>
      <c r="K4449" s="273">
        <v>636948</v>
      </c>
      <c r="L4449" s="273" t="s">
        <v>66</v>
      </c>
      <c r="M4449" s="273">
        <v>67569.423680000007</v>
      </c>
      <c r="N4449" s="273" t="s">
        <v>115</v>
      </c>
      <c r="W4449" s="273">
        <v>225164</v>
      </c>
      <c r="X4449" s="273" t="s">
        <v>83</v>
      </c>
      <c r="Y4449" s="273" t="s">
        <v>63</v>
      </c>
      <c r="Z4449" s="273" t="s">
        <v>157</v>
      </c>
      <c r="AA4449" s="273" t="s">
        <v>157</v>
      </c>
      <c r="AB4449" s="274">
        <v>45047</v>
      </c>
      <c r="AC4449" s="273">
        <v>12147</v>
      </c>
      <c r="AD4449" s="273">
        <v>10</v>
      </c>
      <c r="AE4449" s="273">
        <v>0.3</v>
      </c>
      <c r="AF4449" s="273" t="s">
        <v>90</v>
      </c>
      <c r="AG4449" s="273" t="s">
        <v>625</v>
      </c>
      <c r="AH4449" s="273" t="s">
        <v>2029</v>
      </c>
      <c r="AI4449" s="273" t="s">
        <v>123</v>
      </c>
      <c r="AJ4449" s="273" t="s">
        <v>627</v>
      </c>
      <c r="AK4449" s="273">
        <v>184956</v>
      </c>
      <c r="BV4449" s="279" t="s">
        <v>83</v>
      </c>
      <c r="BW4449" s="280" t="s">
        <v>63</v>
      </c>
      <c r="BX4449" s="280" t="s">
        <v>84</v>
      </c>
      <c r="BY4449" s="280" t="s">
        <v>85</v>
      </c>
      <c r="BZ4449" s="280" t="s">
        <v>167</v>
      </c>
      <c r="CA4449" s="280" t="s">
        <v>168</v>
      </c>
      <c r="CB4449" s="280" t="s">
        <v>169</v>
      </c>
      <c r="CC4449" s="280" t="s">
        <v>170</v>
      </c>
      <c r="CD4449" s="281">
        <v>12</v>
      </c>
      <c r="CE4449" s="277">
        <v>45047</v>
      </c>
      <c r="CF4449" s="280">
        <v>0</v>
      </c>
      <c r="CG4449" s="280" t="s">
        <v>90</v>
      </c>
      <c r="CH4449" s="280">
        <v>0</v>
      </c>
      <c r="CI4449" s="280" t="s">
        <v>80</v>
      </c>
      <c r="CJ4449" s="280"/>
      <c r="CK4449" s="280"/>
      <c r="CL4449" s="280"/>
      <c r="CM4449" s="280" t="s">
        <v>73</v>
      </c>
      <c r="CN4449" s="280">
        <v>3</v>
      </c>
    </row>
    <row r="4450" spans="4:92">
      <c r="D4450" s="273" t="s">
        <v>64</v>
      </c>
      <c r="E4450" s="273" t="s">
        <v>63</v>
      </c>
      <c r="F4450" s="273" t="s">
        <v>165</v>
      </c>
      <c r="G4450" s="273" t="s">
        <v>165</v>
      </c>
      <c r="H4450" s="274">
        <v>45047</v>
      </c>
      <c r="I4450" s="273">
        <v>12154</v>
      </c>
      <c r="J4450" s="273">
        <v>11</v>
      </c>
      <c r="K4450" s="273">
        <v>14208</v>
      </c>
      <c r="L4450" s="273" t="s">
        <v>66</v>
      </c>
      <c r="M4450" s="273">
        <v>0</v>
      </c>
      <c r="N4450" s="273" t="s">
        <v>1010</v>
      </c>
      <c r="O4450" s="273">
        <v>0</v>
      </c>
      <c r="P4450" s="273" t="s">
        <v>1011</v>
      </c>
      <c r="Q4450" s="273" t="s">
        <v>69</v>
      </c>
      <c r="R4450" s="273" t="s">
        <v>1013</v>
      </c>
      <c r="S4450" s="273" t="s">
        <v>1298</v>
      </c>
      <c r="U4450" s="273" t="s">
        <v>73</v>
      </c>
      <c r="V4450" s="273" t="s">
        <v>2028</v>
      </c>
      <c r="W4450" s="273">
        <v>225247</v>
      </c>
      <c r="X4450" s="273" t="s">
        <v>83</v>
      </c>
      <c r="Y4450" s="273" t="s">
        <v>63</v>
      </c>
      <c r="Z4450" s="273" t="s">
        <v>157</v>
      </c>
      <c r="AA4450" s="273" t="s">
        <v>157</v>
      </c>
      <c r="AB4450" s="274">
        <v>45047</v>
      </c>
      <c r="AC4450" s="273">
        <v>12149</v>
      </c>
      <c r="AD4450" s="273">
        <v>10</v>
      </c>
      <c r="AK4450" s="273">
        <v>174657</v>
      </c>
      <c r="BV4450" s="336" t="s">
        <v>83</v>
      </c>
      <c r="BW4450" s="337" t="s">
        <v>63</v>
      </c>
      <c r="BX4450" s="337" t="s">
        <v>84</v>
      </c>
      <c r="BY4450" s="337" t="s">
        <v>85</v>
      </c>
      <c r="BZ4450" s="337" t="s">
        <v>167</v>
      </c>
      <c r="CA4450" s="337" t="s">
        <v>168</v>
      </c>
      <c r="CB4450" s="337" t="s">
        <v>353</v>
      </c>
      <c r="CC4450" s="337" t="s">
        <v>354</v>
      </c>
      <c r="CD4450" s="338">
        <v>13</v>
      </c>
      <c r="CE4450" s="335">
        <v>45047</v>
      </c>
      <c r="CF4450" s="337">
        <v>0</v>
      </c>
      <c r="CG4450" s="337" t="s">
        <v>90</v>
      </c>
      <c r="CH4450" s="337">
        <v>0</v>
      </c>
      <c r="CI4450" s="337" t="s">
        <v>80</v>
      </c>
      <c r="CJ4450" s="337"/>
      <c r="CK4450" s="337"/>
      <c r="CL4450" s="337"/>
      <c r="CM4450" s="337" t="s">
        <v>73</v>
      </c>
      <c r="CN4450" s="337">
        <v>3</v>
      </c>
    </row>
    <row r="4451" spans="4:92">
      <c r="D4451" s="273" t="s">
        <v>64</v>
      </c>
      <c r="E4451" s="273" t="s">
        <v>63</v>
      </c>
      <c r="F4451" s="273" t="s">
        <v>165</v>
      </c>
      <c r="G4451" s="273" t="s">
        <v>165</v>
      </c>
      <c r="H4451" s="274">
        <v>45047</v>
      </c>
      <c r="I4451" s="273">
        <v>12154</v>
      </c>
      <c r="J4451" s="273">
        <v>11</v>
      </c>
      <c r="K4451" s="273">
        <v>145251</v>
      </c>
      <c r="L4451" s="273" t="s">
        <v>66</v>
      </c>
      <c r="M4451" s="273">
        <v>18733.070400000001</v>
      </c>
      <c r="N4451" s="273" t="s">
        <v>67</v>
      </c>
      <c r="P4451" s="273" t="s">
        <v>92</v>
      </c>
      <c r="Q4451" s="273" t="s">
        <v>69</v>
      </c>
      <c r="R4451" s="273" t="s">
        <v>70</v>
      </c>
      <c r="S4451" s="273" t="s">
        <v>834</v>
      </c>
      <c r="T4451" s="273" t="s">
        <v>835</v>
      </c>
      <c r="U4451" s="273" t="s">
        <v>73</v>
      </c>
      <c r="V4451" s="273" t="s">
        <v>836</v>
      </c>
      <c r="W4451" s="273">
        <v>225263</v>
      </c>
      <c r="X4451" s="273" t="s">
        <v>83</v>
      </c>
      <c r="Y4451" s="273" t="s">
        <v>63</v>
      </c>
      <c r="Z4451" s="273" t="s">
        <v>157</v>
      </c>
      <c r="AA4451" s="273" t="s">
        <v>157</v>
      </c>
      <c r="AB4451" s="274">
        <v>45078</v>
      </c>
      <c r="AC4451" s="273">
        <v>12416</v>
      </c>
      <c r="AD4451" s="273">
        <v>10</v>
      </c>
      <c r="AE4451" s="273">
        <v>2.8</v>
      </c>
      <c r="AF4451" s="273" t="s">
        <v>90</v>
      </c>
      <c r="AG4451" s="273" t="s">
        <v>882</v>
      </c>
      <c r="AH4451" s="273" t="s">
        <v>1119</v>
      </c>
      <c r="AI4451" s="273" t="s">
        <v>123</v>
      </c>
      <c r="AJ4451" s="273" t="s">
        <v>214</v>
      </c>
      <c r="AK4451" s="273">
        <v>196048</v>
      </c>
      <c r="BV4451" s="279" t="s">
        <v>83</v>
      </c>
      <c r="BW4451" s="280" t="s">
        <v>63</v>
      </c>
      <c r="BX4451" s="280" t="s">
        <v>84</v>
      </c>
      <c r="BY4451" s="280" t="s">
        <v>85</v>
      </c>
      <c r="BZ4451" s="280" t="s">
        <v>167</v>
      </c>
      <c r="CA4451" s="280" t="s">
        <v>168</v>
      </c>
      <c r="CB4451" s="280" t="s">
        <v>313</v>
      </c>
      <c r="CC4451" s="280" t="s">
        <v>314</v>
      </c>
      <c r="CD4451" s="281">
        <v>14</v>
      </c>
      <c r="CE4451" s="277">
        <v>45047</v>
      </c>
      <c r="CF4451" s="280">
        <v>0</v>
      </c>
      <c r="CG4451" s="280" t="s">
        <v>90</v>
      </c>
      <c r="CH4451" s="280">
        <v>0</v>
      </c>
      <c r="CI4451" s="280" t="s">
        <v>80</v>
      </c>
      <c r="CJ4451" s="280"/>
      <c r="CK4451" s="280"/>
      <c r="CL4451" s="280"/>
      <c r="CM4451" s="280" t="s">
        <v>73</v>
      </c>
      <c r="CN4451" s="280">
        <v>3</v>
      </c>
    </row>
    <row r="4452" spans="4:92">
      <c r="D4452" s="273" t="s">
        <v>64</v>
      </c>
      <c r="E4452" s="273" t="s">
        <v>63</v>
      </c>
      <c r="F4452" s="273" t="s">
        <v>165</v>
      </c>
      <c r="G4452" s="273" t="s">
        <v>165</v>
      </c>
      <c r="H4452" s="274">
        <v>45047</v>
      </c>
      <c r="I4452" s="273">
        <v>12154</v>
      </c>
      <c r="J4452" s="273">
        <v>11</v>
      </c>
      <c r="K4452" s="273">
        <v>44862</v>
      </c>
      <c r="L4452" s="273" t="s">
        <v>66</v>
      </c>
      <c r="M4452" s="273">
        <v>5285.3019999999997</v>
      </c>
      <c r="N4452" s="273" t="s">
        <v>67</v>
      </c>
      <c r="P4452" s="273" t="s">
        <v>92</v>
      </c>
      <c r="Q4452" s="273" t="s">
        <v>69</v>
      </c>
      <c r="R4452" s="273" t="s">
        <v>70</v>
      </c>
      <c r="S4452" s="273" t="s">
        <v>93</v>
      </c>
      <c r="T4452" s="273" t="s">
        <v>94</v>
      </c>
      <c r="U4452" s="273" t="s">
        <v>73</v>
      </c>
      <c r="V4452" s="273" t="s">
        <v>95</v>
      </c>
      <c r="W4452" s="273">
        <v>225298</v>
      </c>
      <c r="X4452" s="273" t="s">
        <v>83</v>
      </c>
      <c r="Y4452" s="273" t="s">
        <v>63</v>
      </c>
      <c r="Z4452" s="273" t="s">
        <v>157</v>
      </c>
      <c r="AA4452" s="273" t="s">
        <v>157</v>
      </c>
      <c r="AB4452" s="274">
        <v>45078</v>
      </c>
      <c r="AC4452" s="273">
        <v>12416</v>
      </c>
      <c r="AD4452" s="273">
        <v>10</v>
      </c>
      <c r="AE4452" s="273">
        <v>0.8</v>
      </c>
      <c r="AF4452" s="273" t="s">
        <v>90</v>
      </c>
      <c r="AH4452" s="273" t="s">
        <v>1124</v>
      </c>
      <c r="AI4452" s="273" t="s">
        <v>123</v>
      </c>
      <c r="AJ4452" s="273" t="s">
        <v>200</v>
      </c>
      <c r="AK4452" s="273">
        <v>196054</v>
      </c>
      <c r="BV4452" s="336" t="s">
        <v>83</v>
      </c>
      <c r="BW4452" s="337" t="s">
        <v>63</v>
      </c>
      <c r="BX4452" s="337" t="s">
        <v>84</v>
      </c>
      <c r="BY4452" s="337" t="s">
        <v>85</v>
      </c>
      <c r="BZ4452" s="337" t="s">
        <v>167</v>
      </c>
      <c r="CA4452" s="337" t="s">
        <v>168</v>
      </c>
      <c r="CB4452" s="337" t="s">
        <v>319</v>
      </c>
      <c r="CC4452" s="337" t="s">
        <v>320</v>
      </c>
      <c r="CD4452" s="338">
        <v>15</v>
      </c>
      <c r="CE4452" s="335">
        <v>45047</v>
      </c>
      <c r="CF4452" s="337">
        <v>0</v>
      </c>
      <c r="CG4452" s="337" t="s">
        <v>90</v>
      </c>
      <c r="CH4452" s="337">
        <v>0</v>
      </c>
      <c r="CI4452" s="337" t="s">
        <v>80</v>
      </c>
      <c r="CJ4452" s="337"/>
      <c r="CK4452" s="337"/>
      <c r="CL4452" s="337"/>
      <c r="CM4452" s="337" t="s">
        <v>73</v>
      </c>
      <c r="CN4452" s="337">
        <v>3</v>
      </c>
    </row>
    <row r="4453" spans="4:92">
      <c r="D4453" s="273" t="s">
        <v>64</v>
      </c>
      <c r="E4453" s="273" t="s">
        <v>63</v>
      </c>
      <c r="F4453" s="273" t="s">
        <v>165</v>
      </c>
      <c r="G4453" s="273" t="s">
        <v>165</v>
      </c>
      <c r="H4453" s="274">
        <v>45047</v>
      </c>
      <c r="I4453" s="273">
        <v>12154</v>
      </c>
      <c r="J4453" s="273">
        <v>11</v>
      </c>
      <c r="K4453" s="273">
        <v>391354</v>
      </c>
      <c r="L4453" s="273" t="s">
        <v>66</v>
      </c>
      <c r="M4453" s="273">
        <v>69124.977679999996</v>
      </c>
      <c r="N4453" s="273" t="s">
        <v>67</v>
      </c>
      <c r="P4453" s="273" t="s">
        <v>1011</v>
      </c>
      <c r="Q4453" s="273" t="s">
        <v>69</v>
      </c>
      <c r="R4453" s="273" t="s">
        <v>70</v>
      </c>
      <c r="S4453" s="273" t="s">
        <v>1041</v>
      </c>
      <c r="T4453" s="273" t="s">
        <v>1042</v>
      </c>
      <c r="U4453" s="273" t="s">
        <v>73</v>
      </c>
      <c r="V4453" s="273" t="s">
        <v>1043</v>
      </c>
      <c r="W4453" s="273">
        <v>225281</v>
      </c>
      <c r="X4453" s="273" t="s">
        <v>83</v>
      </c>
      <c r="Y4453" s="273" t="s">
        <v>63</v>
      </c>
      <c r="Z4453" s="273" t="s">
        <v>157</v>
      </c>
      <c r="AA4453" s="273" t="s">
        <v>157</v>
      </c>
      <c r="AB4453" s="274">
        <v>45078</v>
      </c>
      <c r="AC4453" s="273">
        <v>12416</v>
      </c>
      <c r="AD4453" s="273">
        <v>10</v>
      </c>
      <c r="AE4453" s="273">
        <v>6.9</v>
      </c>
      <c r="AF4453" s="273" t="s">
        <v>90</v>
      </c>
      <c r="AG4453" s="273" t="s">
        <v>121</v>
      </c>
      <c r="AH4453" s="273" t="s">
        <v>1096</v>
      </c>
      <c r="AI4453" s="273" t="s">
        <v>123</v>
      </c>
      <c r="AJ4453" s="273" t="s">
        <v>124</v>
      </c>
      <c r="AK4453" s="273">
        <v>196059</v>
      </c>
      <c r="BV4453" s="279" t="s">
        <v>83</v>
      </c>
      <c r="BW4453" s="280" t="s">
        <v>63</v>
      </c>
      <c r="BX4453" s="280" t="s">
        <v>157</v>
      </c>
      <c r="BY4453" s="280" t="s">
        <v>157</v>
      </c>
      <c r="BZ4453" s="280" t="s">
        <v>86</v>
      </c>
      <c r="CA4453" s="280" t="s">
        <v>87</v>
      </c>
      <c r="CB4453" s="280" t="s">
        <v>88</v>
      </c>
      <c r="CC4453" s="280" t="s">
        <v>89</v>
      </c>
      <c r="CD4453" s="281">
        <v>3</v>
      </c>
      <c r="CE4453" s="277">
        <v>44927</v>
      </c>
      <c r="CF4453" s="280">
        <v>899</v>
      </c>
      <c r="CG4453" s="280" t="s">
        <v>80</v>
      </c>
      <c r="CH4453" s="280">
        <v>899</v>
      </c>
      <c r="CI4453" s="280" t="s">
        <v>80</v>
      </c>
      <c r="CJ4453" s="280"/>
      <c r="CK4453" s="280"/>
      <c r="CL4453" s="280"/>
      <c r="CM4453" s="280" t="s">
        <v>73</v>
      </c>
      <c r="CN4453" s="280">
        <v>3</v>
      </c>
    </row>
    <row r="4454" spans="4:92">
      <c r="D4454" s="273" t="s">
        <v>64</v>
      </c>
      <c r="E4454" s="273" t="s">
        <v>63</v>
      </c>
      <c r="F4454" s="273" t="s">
        <v>165</v>
      </c>
      <c r="G4454" s="273" t="s">
        <v>165</v>
      </c>
      <c r="H4454" s="274">
        <v>45047</v>
      </c>
      <c r="I4454" s="273">
        <v>12154</v>
      </c>
      <c r="J4454" s="273">
        <v>11</v>
      </c>
      <c r="K4454" s="273">
        <v>302657</v>
      </c>
      <c r="L4454" s="273" t="s">
        <v>66</v>
      </c>
      <c r="M4454" s="273">
        <v>42630.54752</v>
      </c>
      <c r="N4454" s="273" t="s">
        <v>67</v>
      </c>
      <c r="P4454" s="273" t="s">
        <v>68</v>
      </c>
      <c r="Q4454" s="273" t="s">
        <v>69</v>
      </c>
      <c r="R4454" s="273" t="s">
        <v>70</v>
      </c>
      <c r="S4454" s="273" t="s">
        <v>71</v>
      </c>
      <c r="T4454" s="273" t="s">
        <v>72</v>
      </c>
      <c r="U4454" s="273" t="s">
        <v>73</v>
      </c>
      <c r="V4454" s="273" t="s">
        <v>74</v>
      </c>
      <c r="W4454" s="273">
        <v>225314</v>
      </c>
      <c r="X4454" s="273" t="s">
        <v>83</v>
      </c>
      <c r="Y4454" s="273" t="s">
        <v>63</v>
      </c>
      <c r="Z4454" s="273" t="s">
        <v>157</v>
      </c>
      <c r="AA4454" s="273" t="s">
        <v>157</v>
      </c>
      <c r="AB4454" s="274">
        <v>45078</v>
      </c>
      <c r="AC4454" s="273">
        <v>12416</v>
      </c>
      <c r="AD4454" s="273">
        <v>10</v>
      </c>
      <c r="AE4454" s="273">
        <v>0.3</v>
      </c>
      <c r="AF4454" s="273" t="s">
        <v>90</v>
      </c>
      <c r="AG4454" s="273" t="s">
        <v>625</v>
      </c>
      <c r="AH4454" s="273" t="s">
        <v>2029</v>
      </c>
      <c r="AI4454" s="273" t="s">
        <v>123</v>
      </c>
      <c r="AJ4454" s="273" t="s">
        <v>627</v>
      </c>
      <c r="AK4454" s="273">
        <v>196064</v>
      </c>
      <c r="BV4454" s="336" t="s">
        <v>83</v>
      </c>
      <c r="BW4454" s="337" t="s">
        <v>63</v>
      </c>
      <c r="BX4454" s="337" t="s">
        <v>157</v>
      </c>
      <c r="BY4454" s="337" t="s">
        <v>157</v>
      </c>
      <c r="BZ4454" s="337" t="s">
        <v>86</v>
      </c>
      <c r="CA4454" s="337" t="s">
        <v>87</v>
      </c>
      <c r="CB4454" s="337" t="s">
        <v>88</v>
      </c>
      <c r="CC4454" s="337" t="s">
        <v>89</v>
      </c>
      <c r="CD4454" s="338">
        <v>3</v>
      </c>
      <c r="CE4454" s="335">
        <v>44958</v>
      </c>
      <c r="CF4454" s="337">
        <v>752</v>
      </c>
      <c r="CG4454" s="337" t="s">
        <v>80</v>
      </c>
      <c r="CH4454" s="337">
        <v>752</v>
      </c>
      <c r="CI4454" s="337" t="s">
        <v>80</v>
      </c>
      <c r="CJ4454" s="337"/>
      <c r="CK4454" s="337"/>
      <c r="CL4454" s="337"/>
      <c r="CM4454" s="337" t="s">
        <v>73</v>
      </c>
      <c r="CN4454" s="337">
        <v>3</v>
      </c>
    </row>
    <row r="4455" spans="4:92">
      <c r="D4455" s="273" t="s">
        <v>64</v>
      </c>
      <c r="E4455" s="273" t="s">
        <v>63</v>
      </c>
      <c r="F4455" s="273" t="s">
        <v>165</v>
      </c>
      <c r="G4455" s="273" t="s">
        <v>165</v>
      </c>
      <c r="H4455" s="274">
        <v>45047</v>
      </c>
      <c r="I4455" s="273">
        <v>12154</v>
      </c>
      <c r="J4455" s="273">
        <v>11</v>
      </c>
      <c r="K4455" s="273">
        <v>0</v>
      </c>
      <c r="L4455" s="273" t="s">
        <v>66</v>
      </c>
      <c r="N4455" s="273" t="s">
        <v>107</v>
      </c>
      <c r="W4455" s="273">
        <v>225246</v>
      </c>
      <c r="X4455" s="273" t="s">
        <v>83</v>
      </c>
      <c r="Y4455" s="273" t="s">
        <v>63</v>
      </c>
      <c r="Z4455" s="273" t="s">
        <v>157</v>
      </c>
      <c r="AA4455" s="273" t="s">
        <v>157</v>
      </c>
      <c r="AB4455" s="274">
        <v>45078</v>
      </c>
      <c r="AC4455" s="273">
        <v>12418</v>
      </c>
      <c r="AD4455" s="273">
        <v>10</v>
      </c>
      <c r="AK4455" s="273">
        <v>186493</v>
      </c>
      <c r="BV4455" s="279" t="s">
        <v>83</v>
      </c>
      <c r="BW4455" s="280" t="s">
        <v>63</v>
      </c>
      <c r="BX4455" s="280" t="s">
        <v>157</v>
      </c>
      <c r="BY4455" s="280" t="s">
        <v>157</v>
      </c>
      <c r="BZ4455" s="280" t="s">
        <v>110</v>
      </c>
      <c r="CA4455" s="280" t="s">
        <v>111</v>
      </c>
      <c r="CB4455" s="280" t="s">
        <v>112</v>
      </c>
      <c r="CC4455" s="280" t="s">
        <v>113</v>
      </c>
      <c r="CD4455" s="281">
        <v>4</v>
      </c>
      <c r="CE4455" s="277">
        <v>44958</v>
      </c>
      <c r="CF4455" s="280"/>
      <c r="CG4455" s="280"/>
      <c r="CH4455" s="280"/>
      <c r="CI4455" s="280" t="s">
        <v>80</v>
      </c>
      <c r="CJ4455" s="280"/>
      <c r="CK4455" s="280"/>
      <c r="CL4455" s="280"/>
      <c r="CM4455" s="280" t="s">
        <v>73</v>
      </c>
      <c r="CN4455" s="280">
        <v>3</v>
      </c>
    </row>
    <row r="4456" spans="4:92">
      <c r="D4456" s="273" t="s">
        <v>64</v>
      </c>
      <c r="E4456" s="273" t="s">
        <v>63</v>
      </c>
      <c r="F4456" s="273" t="s">
        <v>165</v>
      </c>
      <c r="G4456" s="273" t="s">
        <v>165</v>
      </c>
      <c r="H4456" s="274">
        <v>45047</v>
      </c>
      <c r="I4456" s="273">
        <v>12154</v>
      </c>
      <c r="J4456" s="273">
        <v>11</v>
      </c>
      <c r="K4456" s="273">
        <v>497181</v>
      </c>
      <c r="L4456" s="273" t="s">
        <v>66</v>
      </c>
      <c r="M4456" s="273">
        <v>66066.584319999994</v>
      </c>
      <c r="N4456" s="273" t="s">
        <v>115</v>
      </c>
      <c r="W4456" s="273">
        <v>225245</v>
      </c>
      <c r="X4456" s="273" t="s">
        <v>83</v>
      </c>
      <c r="Y4456" s="273" t="s">
        <v>63</v>
      </c>
      <c r="Z4456" s="273" t="s">
        <v>157</v>
      </c>
      <c r="AA4456" s="273" t="s">
        <v>157</v>
      </c>
      <c r="AB4456" s="274">
        <v>45108</v>
      </c>
      <c r="AC4456" s="273">
        <v>12685</v>
      </c>
      <c r="AD4456" s="273">
        <v>10</v>
      </c>
      <c r="AE4456" s="273">
        <v>2.9</v>
      </c>
      <c r="AF4456" s="273" t="s">
        <v>90</v>
      </c>
      <c r="AG4456" s="273" t="s">
        <v>882</v>
      </c>
      <c r="AH4456" s="273" t="s">
        <v>1119</v>
      </c>
      <c r="AI4456" s="273" t="s">
        <v>123</v>
      </c>
      <c r="AJ4456" s="273" t="s">
        <v>214</v>
      </c>
      <c r="AK4456" s="273">
        <v>211034</v>
      </c>
      <c r="BV4456" s="336" t="s">
        <v>83</v>
      </c>
      <c r="BW4456" s="337" t="s">
        <v>63</v>
      </c>
      <c r="BX4456" s="337" t="s">
        <v>157</v>
      </c>
      <c r="BY4456" s="337" t="s">
        <v>157</v>
      </c>
      <c r="BZ4456" s="337" t="s">
        <v>86</v>
      </c>
      <c r="CA4456" s="337" t="s">
        <v>87</v>
      </c>
      <c r="CB4456" s="337" t="s">
        <v>101</v>
      </c>
      <c r="CC4456" s="337" t="s">
        <v>102</v>
      </c>
      <c r="CD4456" s="338">
        <v>4</v>
      </c>
      <c r="CE4456" s="335">
        <v>44958</v>
      </c>
      <c r="CF4456" s="337">
        <v>10356</v>
      </c>
      <c r="CG4456" s="337" t="s">
        <v>103</v>
      </c>
      <c r="CH4456" s="337">
        <v>337.19135999999997</v>
      </c>
      <c r="CI4456" s="337" t="s">
        <v>104</v>
      </c>
      <c r="CJ4456" s="337"/>
      <c r="CK4456" s="337"/>
      <c r="CL4456" s="337"/>
      <c r="CM4456" s="337" t="s">
        <v>73</v>
      </c>
      <c r="CN4456" s="337">
        <v>3</v>
      </c>
    </row>
    <row r="4457" spans="4:92">
      <c r="D4457" s="273" t="s">
        <v>64</v>
      </c>
      <c r="E4457" s="273" t="s">
        <v>63</v>
      </c>
      <c r="F4457" s="273" t="s">
        <v>165</v>
      </c>
      <c r="G4457" s="273" t="s">
        <v>165</v>
      </c>
      <c r="H4457" s="274">
        <v>45078</v>
      </c>
      <c r="I4457" s="273">
        <v>12423</v>
      </c>
      <c r="J4457" s="273">
        <v>11</v>
      </c>
      <c r="K4457" s="273">
        <v>14284</v>
      </c>
      <c r="L4457" s="273" t="s">
        <v>66</v>
      </c>
      <c r="M4457" s="273">
        <v>0</v>
      </c>
      <c r="N4457" s="273" t="s">
        <v>1010</v>
      </c>
      <c r="O4457" s="273">
        <v>0</v>
      </c>
      <c r="P4457" s="273" t="s">
        <v>1011</v>
      </c>
      <c r="Q4457" s="273" t="s">
        <v>69</v>
      </c>
      <c r="R4457" s="273" t="s">
        <v>1013</v>
      </c>
      <c r="S4457" s="273" t="s">
        <v>1298</v>
      </c>
      <c r="U4457" s="273" t="s">
        <v>73</v>
      </c>
      <c r="V4457" s="273" t="s">
        <v>2028</v>
      </c>
      <c r="W4457" s="273">
        <v>225344</v>
      </c>
      <c r="X4457" s="273" t="s">
        <v>83</v>
      </c>
      <c r="Y4457" s="273" t="s">
        <v>63</v>
      </c>
      <c r="Z4457" s="273" t="s">
        <v>157</v>
      </c>
      <c r="AA4457" s="273" t="s">
        <v>157</v>
      </c>
      <c r="AB4457" s="274">
        <v>45108</v>
      </c>
      <c r="AC4457" s="273">
        <v>12685</v>
      </c>
      <c r="AD4457" s="273">
        <v>10</v>
      </c>
      <c r="AE4457" s="273">
        <v>3.4</v>
      </c>
      <c r="AF4457" s="273" t="s">
        <v>90</v>
      </c>
      <c r="AH4457" s="273" t="s">
        <v>1124</v>
      </c>
      <c r="AI4457" s="273" t="s">
        <v>123</v>
      </c>
      <c r="AJ4457" s="273" t="s">
        <v>200</v>
      </c>
      <c r="AK4457" s="273">
        <v>211040</v>
      </c>
      <c r="BV4457" s="279" t="s">
        <v>83</v>
      </c>
      <c r="BW4457" s="280" t="s">
        <v>63</v>
      </c>
      <c r="BX4457" s="280" t="s">
        <v>157</v>
      </c>
      <c r="BY4457" s="280" t="s">
        <v>157</v>
      </c>
      <c r="BZ4457" s="280" t="s">
        <v>110</v>
      </c>
      <c r="CA4457" s="280" t="s">
        <v>111</v>
      </c>
      <c r="CB4457" s="280" t="s">
        <v>117</v>
      </c>
      <c r="CC4457" s="280" t="s">
        <v>118</v>
      </c>
      <c r="CD4457" s="281">
        <v>5</v>
      </c>
      <c r="CE4457" s="277">
        <v>44958</v>
      </c>
      <c r="CF4457" s="280"/>
      <c r="CG4457" s="280"/>
      <c r="CH4457" s="280"/>
      <c r="CI4457" s="280" t="s">
        <v>104</v>
      </c>
      <c r="CJ4457" s="280"/>
      <c r="CK4457" s="280"/>
      <c r="CL4457" s="280"/>
      <c r="CM4457" s="280" t="s">
        <v>73</v>
      </c>
      <c r="CN4457" s="280">
        <v>3</v>
      </c>
    </row>
    <row r="4458" spans="4:92">
      <c r="D4458" s="273" t="s">
        <v>64</v>
      </c>
      <c r="E4458" s="273" t="s">
        <v>63</v>
      </c>
      <c r="F4458" s="273" t="s">
        <v>165</v>
      </c>
      <c r="G4458" s="273" t="s">
        <v>165</v>
      </c>
      <c r="H4458" s="274">
        <v>45078</v>
      </c>
      <c r="I4458" s="273">
        <v>12423</v>
      </c>
      <c r="J4458" s="273">
        <v>11</v>
      </c>
      <c r="K4458" s="273">
        <v>36452</v>
      </c>
      <c r="L4458" s="273" t="s">
        <v>66</v>
      </c>
      <c r="M4458" s="273">
        <v>4701.1430399999999</v>
      </c>
      <c r="N4458" s="273" t="s">
        <v>67</v>
      </c>
      <c r="P4458" s="273" t="s">
        <v>92</v>
      </c>
      <c r="Q4458" s="273" t="s">
        <v>69</v>
      </c>
      <c r="R4458" s="273" t="s">
        <v>70</v>
      </c>
      <c r="S4458" s="273" t="s">
        <v>834</v>
      </c>
      <c r="T4458" s="273" t="s">
        <v>835</v>
      </c>
      <c r="U4458" s="273" t="s">
        <v>73</v>
      </c>
      <c r="V4458" s="273" t="s">
        <v>836</v>
      </c>
      <c r="W4458" s="273">
        <v>225360</v>
      </c>
      <c r="X4458" s="273" t="s">
        <v>83</v>
      </c>
      <c r="Y4458" s="273" t="s">
        <v>63</v>
      </c>
      <c r="Z4458" s="273" t="s">
        <v>157</v>
      </c>
      <c r="AA4458" s="273" t="s">
        <v>157</v>
      </c>
      <c r="AB4458" s="274">
        <v>45108</v>
      </c>
      <c r="AC4458" s="273">
        <v>12685</v>
      </c>
      <c r="AD4458" s="273">
        <v>10</v>
      </c>
      <c r="AE4458" s="273">
        <v>7</v>
      </c>
      <c r="AF4458" s="273" t="s">
        <v>90</v>
      </c>
      <c r="AG4458" s="273" t="s">
        <v>121</v>
      </c>
      <c r="AH4458" s="273" t="s">
        <v>1096</v>
      </c>
      <c r="AI4458" s="273" t="s">
        <v>123</v>
      </c>
      <c r="AJ4458" s="273" t="s">
        <v>124</v>
      </c>
      <c r="AK4458" s="273">
        <v>211045</v>
      </c>
      <c r="BV4458" s="336" t="s">
        <v>83</v>
      </c>
      <c r="BW4458" s="337" t="s">
        <v>63</v>
      </c>
      <c r="BX4458" s="337" t="s">
        <v>157</v>
      </c>
      <c r="BY4458" s="337" t="s">
        <v>157</v>
      </c>
      <c r="BZ4458" s="337" t="s">
        <v>126</v>
      </c>
      <c r="CA4458" s="337" t="s">
        <v>127</v>
      </c>
      <c r="CB4458" s="337" t="s">
        <v>128</v>
      </c>
      <c r="CC4458" s="337" t="s">
        <v>129</v>
      </c>
      <c r="CD4458" s="338">
        <v>6</v>
      </c>
      <c r="CE4458" s="335">
        <v>44958</v>
      </c>
      <c r="CF4458" s="337"/>
      <c r="CG4458" s="337" t="s">
        <v>90</v>
      </c>
      <c r="CH4458" s="337"/>
      <c r="CI4458" s="337" t="s">
        <v>80</v>
      </c>
      <c r="CJ4458" s="337"/>
      <c r="CK4458" s="337"/>
      <c r="CL4458" s="337"/>
      <c r="CM4458" s="337" t="s">
        <v>73</v>
      </c>
      <c r="CN4458" s="337">
        <v>3</v>
      </c>
    </row>
    <row r="4459" spans="4:92">
      <c r="D4459" s="273" t="s">
        <v>64</v>
      </c>
      <c r="E4459" s="273" t="s">
        <v>63</v>
      </c>
      <c r="F4459" s="273" t="s">
        <v>165</v>
      </c>
      <c r="G4459" s="273" t="s">
        <v>165</v>
      </c>
      <c r="H4459" s="274">
        <v>45078</v>
      </c>
      <c r="I4459" s="273">
        <v>12423</v>
      </c>
      <c r="J4459" s="273">
        <v>11</v>
      </c>
      <c r="K4459" s="273">
        <v>15644</v>
      </c>
      <c r="L4459" s="273" t="s">
        <v>66</v>
      </c>
      <c r="M4459" s="273">
        <v>1843.0588</v>
      </c>
      <c r="N4459" s="273" t="s">
        <v>67</v>
      </c>
      <c r="P4459" s="273" t="s">
        <v>92</v>
      </c>
      <c r="Q4459" s="273" t="s">
        <v>69</v>
      </c>
      <c r="R4459" s="273" t="s">
        <v>70</v>
      </c>
      <c r="S4459" s="273" t="s">
        <v>93</v>
      </c>
      <c r="T4459" s="273" t="s">
        <v>94</v>
      </c>
      <c r="U4459" s="273" t="s">
        <v>73</v>
      </c>
      <c r="V4459" s="273" t="s">
        <v>95</v>
      </c>
      <c r="W4459" s="273">
        <v>225395</v>
      </c>
      <c r="X4459" s="273" t="s">
        <v>83</v>
      </c>
      <c r="Y4459" s="273" t="s">
        <v>63</v>
      </c>
      <c r="Z4459" s="273" t="s">
        <v>157</v>
      </c>
      <c r="AA4459" s="273" t="s">
        <v>157</v>
      </c>
      <c r="AB4459" s="274">
        <v>45108</v>
      </c>
      <c r="AC4459" s="273">
        <v>12685</v>
      </c>
      <c r="AD4459" s="273">
        <v>10</v>
      </c>
      <c r="AE4459" s="273">
        <v>0.3</v>
      </c>
      <c r="AF4459" s="273" t="s">
        <v>90</v>
      </c>
      <c r="AG4459" s="273" t="s">
        <v>625</v>
      </c>
      <c r="AH4459" s="273" t="s">
        <v>2029</v>
      </c>
      <c r="AI4459" s="273" t="s">
        <v>123</v>
      </c>
      <c r="AJ4459" s="273" t="s">
        <v>627</v>
      </c>
      <c r="AK4459" s="273">
        <v>211050</v>
      </c>
      <c r="BV4459" s="279" t="s">
        <v>83</v>
      </c>
      <c r="BW4459" s="280" t="s">
        <v>63</v>
      </c>
      <c r="BX4459" s="280" t="s">
        <v>157</v>
      </c>
      <c r="BY4459" s="280" t="s">
        <v>157</v>
      </c>
      <c r="BZ4459" s="280" t="s">
        <v>126</v>
      </c>
      <c r="CA4459" s="280" t="s">
        <v>127</v>
      </c>
      <c r="CB4459" s="280" t="s">
        <v>133</v>
      </c>
      <c r="CC4459" s="280" t="s">
        <v>134</v>
      </c>
      <c r="CD4459" s="281">
        <v>7</v>
      </c>
      <c r="CE4459" s="277">
        <v>44958</v>
      </c>
      <c r="CF4459" s="280"/>
      <c r="CG4459" s="280" t="s">
        <v>103</v>
      </c>
      <c r="CH4459" s="280"/>
      <c r="CI4459" s="280" t="s">
        <v>104</v>
      </c>
      <c r="CJ4459" s="280"/>
      <c r="CK4459" s="280"/>
      <c r="CL4459" s="280"/>
      <c r="CM4459" s="280" t="s">
        <v>73</v>
      </c>
      <c r="CN4459" s="280">
        <v>3</v>
      </c>
    </row>
    <row r="4460" spans="4:92">
      <c r="D4460" s="273" t="s">
        <v>64</v>
      </c>
      <c r="E4460" s="273" t="s">
        <v>63</v>
      </c>
      <c r="F4460" s="273" t="s">
        <v>252</v>
      </c>
      <c r="G4460" s="273" t="s">
        <v>779</v>
      </c>
      <c r="H4460" s="274">
        <v>44958</v>
      </c>
      <c r="I4460" s="273">
        <v>11430</v>
      </c>
      <c r="J4460" s="273">
        <v>854</v>
      </c>
      <c r="K4460" s="273">
        <v>3309</v>
      </c>
      <c r="L4460" s="273" t="s">
        <v>66</v>
      </c>
      <c r="M4460" s="273">
        <v>497.19119999999998</v>
      </c>
      <c r="N4460" s="273" t="s">
        <v>115</v>
      </c>
      <c r="W4460" s="273">
        <v>241796</v>
      </c>
      <c r="X4460" s="273" t="s">
        <v>83</v>
      </c>
      <c r="Y4460" s="273" t="s">
        <v>63</v>
      </c>
      <c r="Z4460" s="273" t="s">
        <v>157</v>
      </c>
      <c r="AA4460" s="273" t="s">
        <v>157</v>
      </c>
      <c r="AB4460" s="274">
        <v>45108</v>
      </c>
      <c r="AC4460" s="273">
        <v>12687</v>
      </c>
      <c r="AD4460" s="273">
        <v>10</v>
      </c>
      <c r="AK4460" s="273">
        <v>199977</v>
      </c>
      <c r="BV4460" s="336" t="s">
        <v>83</v>
      </c>
      <c r="BW4460" s="337" t="s">
        <v>63</v>
      </c>
      <c r="BX4460" s="337" t="s">
        <v>157</v>
      </c>
      <c r="BY4460" s="337" t="s">
        <v>157</v>
      </c>
      <c r="BZ4460" s="337" t="s">
        <v>138</v>
      </c>
      <c r="CA4460" s="337" t="s">
        <v>139</v>
      </c>
      <c r="CB4460" s="337" t="s">
        <v>140</v>
      </c>
      <c r="CC4460" s="337" t="s">
        <v>141</v>
      </c>
      <c r="CD4460" s="338">
        <v>9</v>
      </c>
      <c r="CE4460" s="335">
        <v>44958</v>
      </c>
      <c r="CF4460" s="337">
        <v>0</v>
      </c>
      <c r="CG4460" s="337" t="s">
        <v>90</v>
      </c>
      <c r="CH4460" s="337">
        <v>0</v>
      </c>
      <c r="CI4460" s="337" t="s">
        <v>80</v>
      </c>
      <c r="CJ4460" s="337"/>
      <c r="CK4460" s="337"/>
      <c r="CL4460" s="337"/>
      <c r="CM4460" s="337" t="s">
        <v>73</v>
      </c>
      <c r="CN4460" s="337">
        <v>3</v>
      </c>
    </row>
    <row r="4461" spans="4:92">
      <c r="D4461" s="273" t="s">
        <v>64</v>
      </c>
      <c r="E4461" s="273" t="s">
        <v>63</v>
      </c>
      <c r="F4461" s="273" t="s">
        <v>252</v>
      </c>
      <c r="G4461" s="273" t="s">
        <v>779</v>
      </c>
      <c r="H4461" s="274">
        <v>44986</v>
      </c>
      <c r="I4461" s="273">
        <v>11592</v>
      </c>
      <c r="J4461" s="273">
        <v>854</v>
      </c>
      <c r="K4461" s="273">
        <v>4408</v>
      </c>
      <c r="L4461" s="273" t="s">
        <v>66</v>
      </c>
      <c r="M4461" s="273">
        <v>568.46504000000004</v>
      </c>
      <c r="N4461" s="273" t="s">
        <v>67</v>
      </c>
      <c r="P4461" s="273" t="s">
        <v>2030</v>
      </c>
      <c r="Q4461" s="273" t="s">
        <v>69</v>
      </c>
      <c r="R4461" s="273" t="s">
        <v>70</v>
      </c>
      <c r="S4461" s="273" t="s">
        <v>834</v>
      </c>
      <c r="T4461" s="273" t="s">
        <v>835</v>
      </c>
      <c r="U4461" s="273" t="s">
        <v>73</v>
      </c>
      <c r="V4461" s="273" t="s">
        <v>836</v>
      </c>
      <c r="W4461" s="273">
        <v>241861</v>
      </c>
      <c r="X4461" s="273" t="s">
        <v>83</v>
      </c>
      <c r="Y4461" s="273" t="s">
        <v>63</v>
      </c>
      <c r="Z4461" s="273" t="s">
        <v>157</v>
      </c>
      <c r="AA4461" s="273" t="s">
        <v>157</v>
      </c>
      <c r="AB4461" s="274">
        <v>45108</v>
      </c>
      <c r="AC4461" s="273">
        <v>14990</v>
      </c>
      <c r="AD4461" s="273">
        <v>10</v>
      </c>
      <c r="AK4461" s="273">
        <v>279856</v>
      </c>
      <c r="BV4461" s="279" t="s">
        <v>83</v>
      </c>
      <c r="BW4461" s="280" t="s">
        <v>63</v>
      </c>
      <c r="BX4461" s="280" t="s">
        <v>157</v>
      </c>
      <c r="BY4461" s="280" t="s">
        <v>157</v>
      </c>
      <c r="BZ4461" s="280" t="s">
        <v>151</v>
      </c>
      <c r="CA4461" s="280" t="s">
        <v>152</v>
      </c>
      <c r="CB4461" s="280" t="s">
        <v>153</v>
      </c>
      <c r="CC4461" s="280" t="s">
        <v>154</v>
      </c>
      <c r="CD4461" s="281">
        <v>10</v>
      </c>
      <c r="CE4461" s="277">
        <v>44958</v>
      </c>
      <c r="CF4461" s="280">
        <v>752</v>
      </c>
      <c r="CG4461" s="280" t="s">
        <v>90</v>
      </c>
      <c r="CH4461" s="280">
        <v>752</v>
      </c>
      <c r="CI4461" s="280" t="s">
        <v>80</v>
      </c>
      <c r="CJ4461" s="280"/>
      <c r="CK4461" s="280"/>
      <c r="CL4461" s="280"/>
      <c r="CM4461" s="280" t="s">
        <v>73</v>
      </c>
      <c r="CN4461" s="280">
        <v>3</v>
      </c>
    </row>
    <row r="4462" spans="4:92">
      <c r="D4462" s="273" t="s">
        <v>64</v>
      </c>
      <c r="E4462" s="273" t="s">
        <v>63</v>
      </c>
      <c r="F4462" s="273" t="s">
        <v>252</v>
      </c>
      <c r="G4462" s="273" t="s">
        <v>779</v>
      </c>
      <c r="H4462" s="274">
        <v>44986</v>
      </c>
      <c r="I4462" s="273">
        <v>11592</v>
      </c>
      <c r="J4462" s="273">
        <v>854</v>
      </c>
      <c r="K4462" s="273">
        <v>5222</v>
      </c>
      <c r="L4462" s="273" t="s">
        <v>66</v>
      </c>
      <c r="M4462" s="273">
        <v>922.39224000000002</v>
      </c>
      <c r="N4462" s="273" t="s">
        <v>67</v>
      </c>
      <c r="P4462" s="273" t="s">
        <v>1011</v>
      </c>
      <c r="Q4462" s="273" t="s">
        <v>69</v>
      </c>
      <c r="R4462" s="273" t="s">
        <v>70</v>
      </c>
      <c r="S4462" s="273" t="s">
        <v>1041</v>
      </c>
      <c r="T4462" s="273" t="s">
        <v>1042</v>
      </c>
      <c r="U4462" s="273" t="s">
        <v>73</v>
      </c>
      <c r="V4462" s="273" t="s">
        <v>1043</v>
      </c>
      <c r="W4462" s="273">
        <v>241877</v>
      </c>
      <c r="X4462" s="273" t="s">
        <v>83</v>
      </c>
      <c r="Y4462" s="273" t="s">
        <v>63</v>
      </c>
      <c r="Z4462" s="273" t="s">
        <v>157</v>
      </c>
      <c r="AA4462" s="273" t="s">
        <v>157</v>
      </c>
      <c r="AB4462" s="274">
        <v>45108</v>
      </c>
      <c r="AC4462" s="273">
        <v>14990</v>
      </c>
      <c r="AD4462" s="273">
        <v>10</v>
      </c>
      <c r="AK4462" s="273">
        <v>326976</v>
      </c>
      <c r="BV4462" s="336" t="s">
        <v>83</v>
      </c>
      <c r="BW4462" s="337" t="s">
        <v>63</v>
      </c>
      <c r="BX4462" s="337" t="s">
        <v>157</v>
      </c>
      <c r="BY4462" s="337" t="s">
        <v>157</v>
      </c>
      <c r="BZ4462" s="337" t="s">
        <v>151</v>
      </c>
      <c r="CA4462" s="337" t="s">
        <v>152</v>
      </c>
      <c r="CB4462" s="337" t="s">
        <v>161</v>
      </c>
      <c r="CC4462" s="337" t="s">
        <v>162</v>
      </c>
      <c r="CD4462" s="338">
        <v>11</v>
      </c>
      <c r="CE4462" s="335">
        <v>44958</v>
      </c>
      <c r="CF4462" s="337">
        <v>602</v>
      </c>
      <c r="CG4462" s="337" t="s">
        <v>90</v>
      </c>
      <c r="CH4462" s="337">
        <v>602</v>
      </c>
      <c r="CI4462" s="337" t="s">
        <v>80</v>
      </c>
      <c r="CJ4462" s="337"/>
      <c r="CK4462" s="337"/>
      <c r="CL4462" s="337"/>
      <c r="CM4462" s="337" t="s">
        <v>73</v>
      </c>
      <c r="CN4462" s="337">
        <v>3</v>
      </c>
    </row>
    <row r="4463" spans="4:92">
      <c r="D4463" s="273" t="s">
        <v>64</v>
      </c>
      <c r="E4463" s="273" t="s">
        <v>63</v>
      </c>
      <c r="F4463" s="273" t="s">
        <v>252</v>
      </c>
      <c r="G4463" s="273" t="s">
        <v>779</v>
      </c>
      <c r="H4463" s="274">
        <v>44986</v>
      </c>
      <c r="I4463" s="273">
        <v>11592</v>
      </c>
      <c r="J4463" s="273">
        <v>854</v>
      </c>
      <c r="K4463" s="273">
        <v>3875</v>
      </c>
      <c r="L4463" s="273" t="s">
        <v>66</v>
      </c>
      <c r="M4463" s="273">
        <v>545.80327999999997</v>
      </c>
      <c r="N4463" s="273" t="s">
        <v>67</v>
      </c>
      <c r="P4463" s="273" t="s">
        <v>2030</v>
      </c>
      <c r="Q4463" s="273" t="s">
        <v>69</v>
      </c>
      <c r="R4463" s="273" t="s">
        <v>70</v>
      </c>
      <c r="S4463" s="273" t="s">
        <v>71</v>
      </c>
      <c r="T4463" s="273" t="s">
        <v>72</v>
      </c>
      <c r="U4463" s="273" t="s">
        <v>73</v>
      </c>
      <c r="V4463" s="273" t="s">
        <v>74</v>
      </c>
      <c r="W4463" s="273">
        <v>241894</v>
      </c>
      <c r="X4463" s="273" t="s">
        <v>83</v>
      </c>
      <c r="Y4463" s="273" t="s">
        <v>63</v>
      </c>
      <c r="Z4463" s="273" t="s">
        <v>157</v>
      </c>
      <c r="AA4463" s="273" t="s">
        <v>157</v>
      </c>
      <c r="AB4463" s="274">
        <v>45108</v>
      </c>
      <c r="AC4463" s="273">
        <v>15581</v>
      </c>
      <c r="AD4463" s="273">
        <v>10</v>
      </c>
      <c r="AK4463" s="273">
        <v>284976</v>
      </c>
      <c r="BV4463" s="279" t="s">
        <v>83</v>
      </c>
      <c r="BW4463" s="280" t="s">
        <v>63</v>
      </c>
      <c r="BX4463" s="280" t="s">
        <v>84</v>
      </c>
      <c r="BY4463" s="280" t="s">
        <v>85</v>
      </c>
      <c r="BZ4463" s="280" t="s">
        <v>167</v>
      </c>
      <c r="CA4463" s="280" t="s">
        <v>168</v>
      </c>
      <c r="CB4463" s="280" t="s">
        <v>319</v>
      </c>
      <c r="CC4463" s="280" t="s">
        <v>320</v>
      </c>
      <c r="CD4463" s="281">
        <v>15</v>
      </c>
      <c r="CE4463" s="277">
        <v>45139</v>
      </c>
      <c r="CF4463" s="280">
        <v>0</v>
      </c>
      <c r="CG4463" s="280" t="s">
        <v>90</v>
      </c>
      <c r="CH4463" s="280">
        <v>0</v>
      </c>
      <c r="CI4463" s="280" t="s">
        <v>80</v>
      </c>
      <c r="CJ4463" s="280"/>
      <c r="CK4463" s="280"/>
      <c r="CL4463" s="280"/>
      <c r="CM4463" s="280" t="s">
        <v>73</v>
      </c>
      <c r="CN4463" s="280">
        <v>3</v>
      </c>
    </row>
    <row r="4464" spans="4:92">
      <c r="D4464" s="273" t="s">
        <v>64</v>
      </c>
      <c r="E4464" s="273" t="s">
        <v>63</v>
      </c>
      <c r="F4464" s="273" t="s">
        <v>252</v>
      </c>
      <c r="G4464" s="273" t="s">
        <v>779</v>
      </c>
      <c r="H4464" s="274">
        <v>44986</v>
      </c>
      <c r="I4464" s="273">
        <v>11592</v>
      </c>
      <c r="J4464" s="273">
        <v>854</v>
      </c>
      <c r="K4464" s="273">
        <v>0</v>
      </c>
      <c r="L4464" s="273" t="s">
        <v>66</v>
      </c>
      <c r="N4464" s="273" t="s">
        <v>107</v>
      </c>
      <c r="W4464" s="273">
        <v>241860</v>
      </c>
      <c r="X4464" s="273" t="s">
        <v>83</v>
      </c>
      <c r="Y4464" s="273" t="s">
        <v>63</v>
      </c>
      <c r="Z4464" s="273" t="s">
        <v>157</v>
      </c>
      <c r="AA4464" s="273" t="s">
        <v>157</v>
      </c>
      <c r="AB4464" s="274">
        <v>45139</v>
      </c>
      <c r="AC4464" s="273">
        <v>13360</v>
      </c>
      <c r="AD4464" s="273">
        <v>10</v>
      </c>
      <c r="AE4464" s="273">
        <v>3.6</v>
      </c>
      <c r="AF4464" s="273" t="s">
        <v>90</v>
      </c>
      <c r="AG4464" s="273" t="s">
        <v>882</v>
      </c>
      <c r="AH4464" s="273" t="s">
        <v>1119</v>
      </c>
      <c r="AI4464" s="273" t="s">
        <v>123</v>
      </c>
      <c r="AJ4464" s="273" t="s">
        <v>214</v>
      </c>
      <c r="AK4464" s="273">
        <v>228245</v>
      </c>
      <c r="BV4464" s="336" t="s">
        <v>83</v>
      </c>
      <c r="BW4464" s="337" t="s">
        <v>63</v>
      </c>
      <c r="BX4464" s="337" t="s">
        <v>84</v>
      </c>
      <c r="BY4464" s="337" t="s">
        <v>85</v>
      </c>
      <c r="BZ4464" s="337" t="s">
        <v>167</v>
      </c>
      <c r="CA4464" s="337" t="s">
        <v>168</v>
      </c>
      <c r="CB4464" s="337" t="s">
        <v>313</v>
      </c>
      <c r="CC4464" s="337" t="s">
        <v>314</v>
      </c>
      <c r="CD4464" s="338">
        <v>14</v>
      </c>
      <c r="CE4464" s="335">
        <v>45139</v>
      </c>
      <c r="CF4464" s="337">
        <v>0</v>
      </c>
      <c r="CG4464" s="337" t="s">
        <v>90</v>
      </c>
      <c r="CH4464" s="337">
        <v>0</v>
      </c>
      <c r="CI4464" s="337" t="s">
        <v>80</v>
      </c>
      <c r="CJ4464" s="337"/>
      <c r="CK4464" s="337"/>
      <c r="CL4464" s="337"/>
      <c r="CM4464" s="337" t="s">
        <v>73</v>
      </c>
      <c r="CN4464" s="337">
        <v>3</v>
      </c>
    </row>
    <row r="4465" spans="4:92">
      <c r="D4465" s="273" t="s">
        <v>64</v>
      </c>
      <c r="E4465" s="273" t="s">
        <v>63</v>
      </c>
      <c r="F4465" s="273" t="s">
        <v>252</v>
      </c>
      <c r="G4465" s="273" t="s">
        <v>779</v>
      </c>
      <c r="H4465" s="274">
        <v>44986</v>
      </c>
      <c r="I4465" s="273">
        <v>11592</v>
      </c>
      <c r="J4465" s="273">
        <v>854</v>
      </c>
      <c r="K4465" s="273">
        <v>6488</v>
      </c>
      <c r="L4465" s="273" t="s">
        <v>66</v>
      </c>
      <c r="M4465" s="273">
        <v>814.78143999999998</v>
      </c>
      <c r="N4465" s="273" t="s">
        <v>115</v>
      </c>
      <c r="W4465" s="273">
        <v>241859</v>
      </c>
      <c r="X4465" s="273" t="s">
        <v>83</v>
      </c>
      <c r="Y4465" s="273" t="s">
        <v>287</v>
      </c>
      <c r="Z4465" s="273" t="s">
        <v>466</v>
      </c>
      <c r="AA4465" s="273" t="s">
        <v>859</v>
      </c>
      <c r="AB4465" s="274">
        <v>45108</v>
      </c>
      <c r="AC4465" s="273">
        <v>15083</v>
      </c>
      <c r="AD4465" s="273">
        <v>799</v>
      </c>
      <c r="AK4465" s="273">
        <v>280878</v>
      </c>
      <c r="BV4465" s="279" t="s">
        <v>83</v>
      </c>
      <c r="BW4465" s="280" t="s">
        <v>63</v>
      </c>
      <c r="BX4465" s="280" t="s">
        <v>84</v>
      </c>
      <c r="BY4465" s="280" t="s">
        <v>85</v>
      </c>
      <c r="BZ4465" s="280" t="s">
        <v>167</v>
      </c>
      <c r="CA4465" s="280" t="s">
        <v>168</v>
      </c>
      <c r="CB4465" s="280" t="s">
        <v>353</v>
      </c>
      <c r="CC4465" s="280" t="s">
        <v>354</v>
      </c>
      <c r="CD4465" s="281">
        <v>13</v>
      </c>
      <c r="CE4465" s="277">
        <v>45139</v>
      </c>
      <c r="CF4465" s="280">
        <v>0</v>
      </c>
      <c r="CG4465" s="280" t="s">
        <v>90</v>
      </c>
      <c r="CH4465" s="280">
        <v>0</v>
      </c>
      <c r="CI4465" s="280" t="s">
        <v>80</v>
      </c>
      <c r="CJ4465" s="280"/>
      <c r="CK4465" s="280"/>
      <c r="CL4465" s="280"/>
      <c r="CM4465" s="280" t="s">
        <v>73</v>
      </c>
      <c r="CN4465" s="280">
        <v>3</v>
      </c>
    </row>
    <row r="4466" spans="4:92">
      <c r="D4466" s="273" t="s">
        <v>64</v>
      </c>
      <c r="E4466" s="273" t="s">
        <v>63</v>
      </c>
      <c r="F4466" s="273" t="s">
        <v>252</v>
      </c>
      <c r="G4466" s="273" t="s">
        <v>779</v>
      </c>
      <c r="H4466" s="274">
        <v>45017</v>
      </c>
      <c r="I4466" s="273">
        <v>11754</v>
      </c>
      <c r="J4466" s="273">
        <v>854</v>
      </c>
      <c r="K4466" s="273">
        <v>2218</v>
      </c>
      <c r="L4466" s="273" t="s">
        <v>66</v>
      </c>
      <c r="M4466" s="273">
        <v>286.07216</v>
      </c>
      <c r="N4466" s="273" t="s">
        <v>67</v>
      </c>
      <c r="P4466" s="273" t="s">
        <v>2030</v>
      </c>
      <c r="Q4466" s="273" t="s">
        <v>69</v>
      </c>
      <c r="R4466" s="273" t="s">
        <v>70</v>
      </c>
      <c r="S4466" s="273" t="s">
        <v>834</v>
      </c>
      <c r="T4466" s="273" t="s">
        <v>835</v>
      </c>
      <c r="U4466" s="273" t="s">
        <v>73</v>
      </c>
      <c r="V4466" s="273" t="s">
        <v>836</v>
      </c>
      <c r="W4466" s="273">
        <v>241964</v>
      </c>
      <c r="X4466" s="273" t="s">
        <v>83</v>
      </c>
      <c r="Y4466" s="273" t="s">
        <v>287</v>
      </c>
      <c r="Z4466" s="273" t="s">
        <v>466</v>
      </c>
      <c r="AA4466" s="273" t="s">
        <v>859</v>
      </c>
      <c r="AB4466" s="274">
        <v>45108</v>
      </c>
      <c r="AC4466" s="273">
        <v>15083</v>
      </c>
      <c r="AD4466" s="273">
        <v>799</v>
      </c>
      <c r="AK4466" s="273">
        <v>322933</v>
      </c>
      <c r="BV4466" s="336" t="s">
        <v>83</v>
      </c>
      <c r="BW4466" s="337" t="s">
        <v>63</v>
      </c>
      <c r="BX4466" s="337" t="s">
        <v>84</v>
      </c>
      <c r="BY4466" s="337" t="s">
        <v>85</v>
      </c>
      <c r="BZ4466" s="337" t="s">
        <v>167</v>
      </c>
      <c r="CA4466" s="337" t="s">
        <v>168</v>
      </c>
      <c r="CB4466" s="337" t="s">
        <v>169</v>
      </c>
      <c r="CC4466" s="337" t="s">
        <v>170</v>
      </c>
      <c r="CD4466" s="338">
        <v>12</v>
      </c>
      <c r="CE4466" s="335">
        <v>45139</v>
      </c>
      <c r="CF4466" s="337">
        <v>0</v>
      </c>
      <c r="CG4466" s="337" t="s">
        <v>90</v>
      </c>
      <c r="CH4466" s="337">
        <v>0</v>
      </c>
      <c r="CI4466" s="337" t="s">
        <v>80</v>
      </c>
      <c r="CJ4466" s="337"/>
      <c r="CK4466" s="337"/>
      <c r="CL4466" s="337"/>
      <c r="CM4466" s="337" t="s">
        <v>73</v>
      </c>
      <c r="CN4466" s="337">
        <v>3</v>
      </c>
    </row>
    <row r="4467" spans="4:92">
      <c r="D4467" s="273" t="s">
        <v>64</v>
      </c>
      <c r="E4467" s="273" t="s">
        <v>63</v>
      </c>
      <c r="F4467" s="273" t="s">
        <v>252</v>
      </c>
      <c r="G4467" s="273" t="s">
        <v>779</v>
      </c>
      <c r="H4467" s="274">
        <v>45017</v>
      </c>
      <c r="I4467" s="273">
        <v>11754</v>
      </c>
      <c r="J4467" s="273">
        <v>854</v>
      </c>
      <c r="K4467" s="273">
        <v>6078</v>
      </c>
      <c r="L4467" s="273" t="s">
        <v>66</v>
      </c>
      <c r="M4467" s="273">
        <v>1073.5683200000001</v>
      </c>
      <c r="N4467" s="273" t="s">
        <v>67</v>
      </c>
      <c r="P4467" s="273" t="s">
        <v>1011</v>
      </c>
      <c r="Q4467" s="273" t="s">
        <v>69</v>
      </c>
      <c r="R4467" s="273" t="s">
        <v>70</v>
      </c>
      <c r="S4467" s="273" t="s">
        <v>1041</v>
      </c>
      <c r="T4467" s="273" t="s">
        <v>1042</v>
      </c>
      <c r="U4467" s="273" t="s">
        <v>73</v>
      </c>
      <c r="V4467" s="273" t="s">
        <v>1043</v>
      </c>
      <c r="W4467" s="273">
        <v>241980</v>
      </c>
      <c r="X4467" s="273" t="s">
        <v>83</v>
      </c>
      <c r="Y4467" s="273" t="s">
        <v>287</v>
      </c>
      <c r="Z4467" s="273" t="s">
        <v>466</v>
      </c>
      <c r="AA4467" s="273" t="s">
        <v>859</v>
      </c>
      <c r="AB4467" s="274">
        <v>45108</v>
      </c>
      <c r="AC4467" s="273">
        <v>15674</v>
      </c>
      <c r="AD4467" s="273">
        <v>799</v>
      </c>
      <c r="AK4467" s="273">
        <v>285350</v>
      </c>
      <c r="BV4467" s="279" t="s">
        <v>83</v>
      </c>
      <c r="BW4467" s="280" t="s">
        <v>63</v>
      </c>
      <c r="BX4467" s="280" t="s">
        <v>84</v>
      </c>
      <c r="BY4467" s="280" t="s">
        <v>85</v>
      </c>
      <c r="BZ4467" s="280" t="s">
        <v>151</v>
      </c>
      <c r="CA4467" s="280" t="s">
        <v>152</v>
      </c>
      <c r="CB4467" s="280" t="s">
        <v>161</v>
      </c>
      <c r="CC4467" s="280" t="s">
        <v>162</v>
      </c>
      <c r="CD4467" s="281">
        <v>11</v>
      </c>
      <c r="CE4467" s="277">
        <v>45139</v>
      </c>
      <c r="CF4467" s="280">
        <v>0</v>
      </c>
      <c r="CG4467" s="280" t="s">
        <v>90</v>
      </c>
      <c r="CH4467" s="280">
        <v>0</v>
      </c>
      <c r="CI4467" s="280" t="s">
        <v>80</v>
      </c>
      <c r="CJ4467" s="280"/>
      <c r="CK4467" s="280"/>
      <c r="CL4467" s="280" t="s">
        <v>155</v>
      </c>
      <c r="CM4467" s="280" t="s">
        <v>73</v>
      </c>
      <c r="CN4467" s="280">
        <v>3</v>
      </c>
    </row>
    <row r="4468" spans="4:92">
      <c r="D4468" s="273" t="s">
        <v>64</v>
      </c>
      <c r="E4468" s="273" t="s">
        <v>63</v>
      </c>
      <c r="F4468" s="273" t="s">
        <v>252</v>
      </c>
      <c r="G4468" s="273" t="s">
        <v>779</v>
      </c>
      <c r="H4468" s="274">
        <v>45017</v>
      </c>
      <c r="I4468" s="273">
        <v>11754</v>
      </c>
      <c r="J4468" s="273">
        <v>854</v>
      </c>
      <c r="K4468" s="273">
        <v>0</v>
      </c>
      <c r="L4468" s="273" t="s">
        <v>66</v>
      </c>
      <c r="M4468" s="273">
        <v>0</v>
      </c>
      <c r="N4468" s="273" t="s">
        <v>67</v>
      </c>
      <c r="P4468" s="273" t="s">
        <v>2030</v>
      </c>
      <c r="Q4468" s="273" t="s">
        <v>69</v>
      </c>
      <c r="R4468" s="273" t="s">
        <v>70</v>
      </c>
      <c r="S4468" s="273" t="s">
        <v>71</v>
      </c>
      <c r="T4468" s="273" t="s">
        <v>72</v>
      </c>
      <c r="U4468" s="273" t="s">
        <v>73</v>
      </c>
      <c r="V4468" s="273" t="s">
        <v>74</v>
      </c>
      <c r="W4468" s="273">
        <v>241997</v>
      </c>
      <c r="X4468" s="273" t="s">
        <v>83</v>
      </c>
      <c r="Y4468" s="273" t="s">
        <v>287</v>
      </c>
      <c r="Z4468" s="273" t="s">
        <v>466</v>
      </c>
      <c r="AA4468" s="273" t="s">
        <v>859</v>
      </c>
      <c r="AB4468" s="274">
        <v>45200</v>
      </c>
      <c r="AC4468" s="273">
        <v>15229</v>
      </c>
      <c r="AD4468" s="273">
        <v>799</v>
      </c>
      <c r="AK4468" s="273">
        <v>282484</v>
      </c>
      <c r="BV4468" s="336" t="s">
        <v>83</v>
      </c>
      <c r="BW4468" s="337" t="s">
        <v>63</v>
      </c>
      <c r="BX4468" s="337" t="s">
        <v>84</v>
      </c>
      <c r="BY4468" s="337" t="s">
        <v>85</v>
      </c>
      <c r="BZ4468" s="337" t="s">
        <v>151</v>
      </c>
      <c r="CA4468" s="337" t="s">
        <v>152</v>
      </c>
      <c r="CB4468" s="337" t="s">
        <v>153</v>
      </c>
      <c r="CC4468" s="337" t="s">
        <v>154</v>
      </c>
      <c r="CD4468" s="338">
        <v>10</v>
      </c>
      <c r="CE4468" s="335">
        <v>45139</v>
      </c>
      <c r="CF4468" s="337">
        <v>0</v>
      </c>
      <c r="CG4468" s="337" t="s">
        <v>90</v>
      </c>
      <c r="CH4468" s="337">
        <v>0</v>
      </c>
      <c r="CI4468" s="337" t="s">
        <v>80</v>
      </c>
      <c r="CJ4468" s="337"/>
      <c r="CK4468" s="337"/>
      <c r="CL4468" s="337" t="s">
        <v>417</v>
      </c>
      <c r="CM4468" s="337" t="s">
        <v>73</v>
      </c>
      <c r="CN4468" s="337">
        <v>3</v>
      </c>
    </row>
    <row r="4469" spans="4:92">
      <c r="D4469" s="273" t="s">
        <v>64</v>
      </c>
      <c r="E4469" s="273" t="s">
        <v>63</v>
      </c>
      <c r="F4469" s="273" t="s">
        <v>252</v>
      </c>
      <c r="G4469" s="273" t="s">
        <v>779</v>
      </c>
      <c r="H4469" s="274">
        <v>45017</v>
      </c>
      <c r="I4469" s="273">
        <v>11754</v>
      </c>
      <c r="J4469" s="273">
        <v>854</v>
      </c>
      <c r="K4469" s="273">
        <v>0</v>
      </c>
      <c r="L4469" s="273" t="s">
        <v>66</v>
      </c>
      <c r="N4469" s="273" t="s">
        <v>107</v>
      </c>
      <c r="W4469" s="273">
        <v>241963</v>
      </c>
      <c r="X4469" s="273" t="s">
        <v>83</v>
      </c>
      <c r="Y4469" s="273" t="s">
        <v>287</v>
      </c>
      <c r="Z4469" s="273" t="s">
        <v>466</v>
      </c>
      <c r="AA4469" s="273" t="s">
        <v>859</v>
      </c>
      <c r="AB4469" s="274">
        <v>45200</v>
      </c>
      <c r="AC4469" s="273">
        <v>15229</v>
      </c>
      <c r="AD4469" s="273">
        <v>799</v>
      </c>
      <c r="AK4469" s="273">
        <v>322938</v>
      </c>
      <c r="BV4469" s="279" t="s">
        <v>83</v>
      </c>
      <c r="BW4469" s="280" t="s">
        <v>63</v>
      </c>
      <c r="BX4469" s="280" t="s">
        <v>84</v>
      </c>
      <c r="BY4469" s="280" t="s">
        <v>85</v>
      </c>
      <c r="BZ4469" s="280" t="s">
        <v>126</v>
      </c>
      <c r="CA4469" s="280" t="s">
        <v>127</v>
      </c>
      <c r="CB4469" s="280" t="s">
        <v>133</v>
      </c>
      <c r="CC4469" s="280" t="s">
        <v>134</v>
      </c>
      <c r="CD4469" s="281">
        <v>7</v>
      </c>
      <c r="CE4469" s="277">
        <v>45139</v>
      </c>
      <c r="CF4469" s="280"/>
      <c r="CG4469" s="280"/>
      <c r="CH4469" s="280"/>
      <c r="CI4469" s="280" t="s">
        <v>104</v>
      </c>
      <c r="CJ4469" s="280"/>
      <c r="CK4469" s="280"/>
      <c r="CL4469" s="280"/>
      <c r="CM4469" s="280" t="s">
        <v>73</v>
      </c>
      <c r="CN4469" s="280">
        <v>3</v>
      </c>
    </row>
    <row r="4470" spans="4:92">
      <c r="D4470" s="273" t="s">
        <v>64</v>
      </c>
      <c r="E4470" s="273" t="s">
        <v>63</v>
      </c>
      <c r="F4470" s="273" t="s">
        <v>252</v>
      </c>
      <c r="G4470" s="273" t="s">
        <v>779</v>
      </c>
      <c r="H4470" s="274">
        <v>45017</v>
      </c>
      <c r="I4470" s="273">
        <v>11754</v>
      </c>
      <c r="J4470" s="273">
        <v>854</v>
      </c>
      <c r="K4470" s="273">
        <v>9914</v>
      </c>
      <c r="L4470" s="273" t="s">
        <v>66</v>
      </c>
      <c r="M4470" s="273">
        <v>1051.6880000000001</v>
      </c>
      <c r="N4470" s="273" t="s">
        <v>115</v>
      </c>
      <c r="W4470" s="273">
        <v>241962</v>
      </c>
      <c r="X4470" s="273" t="s">
        <v>83</v>
      </c>
      <c r="Y4470" s="273" t="s">
        <v>287</v>
      </c>
      <c r="Z4470" s="273" t="s">
        <v>466</v>
      </c>
      <c r="AA4470" s="273" t="s">
        <v>853</v>
      </c>
      <c r="AB4470" s="274">
        <v>44927</v>
      </c>
      <c r="AC4470" s="273">
        <v>14789</v>
      </c>
      <c r="AD4470" s="273">
        <v>797</v>
      </c>
      <c r="AK4470" s="273">
        <v>277645</v>
      </c>
      <c r="BV4470" s="336" t="s">
        <v>83</v>
      </c>
      <c r="BW4470" s="337" t="s">
        <v>63</v>
      </c>
      <c r="BX4470" s="337" t="s">
        <v>84</v>
      </c>
      <c r="BY4470" s="337" t="s">
        <v>85</v>
      </c>
      <c r="BZ4470" s="337" t="s">
        <v>138</v>
      </c>
      <c r="CA4470" s="337" t="s">
        <v>139</v>
      </c>
      <c r="CB4470" s="337" t="s">
        <v>140</v>
      </c>
      <c r="CC4470" s="337" t="s">
        <v>141</v>
      </c>
      <c r="CD4470" s="338">
        <v>9</v>
      </c>
      <c r="CE4470" s="335">
        <v>45139</v>
      </c>
      <c r="CF4470" s="337">
        <v>0</v>
      </c>
      <c r="CG4470" s="337" t="s">
        <v>90</v>
      </c>
      <c r="CH4470" s="337">
        <v>0</v>
      </c>
      <c r="CI4470" s="337" t="s">
        <v>80</v>
      </c>
      <c r="CJ4470" s="337"/>
      <c r="CK4470" s="337"/>
      <c r="CL4470" s="337"/>
      <c r="CM4470" s="337" t="s">
        <v>73</v>
      </c>
      <c r="CN4470" s="337">
        <v>3</v>
      </c>
    </row>
    <row r="4471" spans="4:92">
      <c r="D4471" s="273" t="s">
        <v>64</v>
      </c>
      <c r="E4471" s="273" t="s">
        <v>63</v>
      </c>
      <c r="F4471" s="273" t="s">
        <v>252</v>
      </c>
      <c r="G4471" s="273" t="s">
        <v>779</v>
      </c>
      <c r="H4471" s="274">
        <v>45047</v>
      </c>
      <c r="I4471" s="273">
        <v>12374</v>
      </c>
      <c r="J4471" s="273">
        <v>854</v>
      </c>
      <c r="K4471" s="273">
        <v>2259</v>
      </c>
      <c r="L4471" s="273" t="s">
        <v>66</v>
      </c>
      <c r="M4471" s="273">
        <v>291.34688</v>
      </c>
      <c r="N4471" s="273" t="s">
        <v>67</v>
      </c>
      <c r="P4471" s="273" t="s">
        <v>2030</v>
      </c>
      <c r="Q4471" s="273" t="s">
        <v>69</v>
      </c>
      <c r="R4471" s="273" t="s">
        <v>70</v>
      </c>
      <c r="S4471" s="273" t="s">
        <v>834</v>
      </c>
      <c r="T4471" s="273" t="s">
        <v>835</v>
      </c>
      <c r="U4471" s="273" t="s">
        <v>73</v>
      </c>
      <c r="V4471" s="273" t="s">
        <v>836</v>
      </c>
      <c r="W4471" s="273">
        <v>242027</v>
      </c>
      <c r="X4471" s="273" t="s">
        <v>83</v>
      </c>
      <c r="Y4471" s="273" t="s">
        <v>287</v>
      </c>
      <c r="Z4471" s="273" t="s">
        <v>466</v>
      </c>
      <c r="AA4471" s="273" t="s">
        <v>853</v>
      </c>
      <c r="AB4471" s="274">
        <v>44927</v>
      </c>
      <c r="AC4471" s="273">
        <v>14789</v>
      </c>
      <c r="AD4471" s="273">
        <v>797</v>
      </c>
      <c r="AK4471" s="273">
        <v>325906</v>
      </c>
      <c r="BV4471" s="279" t="s">
        <v>83</v>
      </c>
      <c r="BW4471" s="280" t="s">
        <v>63</v>
      </c>
      <c r="BX4471" s="280" t="s">
        <v>84</v>
      </c>
      <c r="BY4471" s="280" t="s">
        <v>85</v>
      </c>
      <c r="BZ4471" s="280" t="s">
        <v>126</v>
      </c>
      <c r="CA4471" s="280" t="s">
        <v>127</v>
      </c>
      <c r="CB4471" s="280" t="s">
        <v>128</v>
      </c>
      <c r="CC4471" s="280" t="s">
        <v>129</v>
      </c>
      <c r="CD4471" s="281">
        <v>6</v>
      </c>
      <c r="CE4471" s="277">
        <v>45139</v>
      </c>
      <c r="CF4471" s="280"/>
      <c r="CG4471" s="280"/>
      <c r="CH4471" s="280"/>
      <c r="CI4471" s="280" t="s">
        <v>80</v>
      </c>
      <c r="CJ4471" s="280"/>
      <c r="CK4471" s="280"/>
      <c r="CL4471" s="280"/>
      <c r="CM4471" s="280" t="s">
        <v>73</v>
      </c>
      <c r="CN4471" s="280">
        <v>3</v>
      </c>
    </row>
    <row r="4472" spans="4:92">
      <c r="D4472" s="273" t="s">
        <v>64</v>
      </c>
      <c r="E4472" s="273" t="s">
        <v>63</v>
      </c>
      <c r="F4472" s="273" t="s">
        <v>252</v>
      </c>
      <c r="G4472" s="273" t="s">
        <v>779</v>
      </c>
      <c r="H4472" s="274">
        <v>45047</v>
      </c>
      <c r="I4472" s="273">
        <v>12374</v>
      </c>
      <c r="J4472" s="273">
        <v>854</v>
      </c>
      <c r="K4472" s="273">
        <v>6087</v>
      </c>
      <c r="L4472" s="273" t="s">
        <v>66</v>
      </c>
      <c r="M4472" s="273">
        <v>1075.1312</v>
      </c>
      <c r="N4472" s="273" t="s">
        <v>67</v>
      </c>
      <c r="P4472" s="273" t="s">
        <v>1011</v>
      </c>
      <c r="Q4472" s="273" t="s">
        <v>69</v>
      </c>
      <c r="R4472" s="273" t="s">
        <v>70</v>
      </c>
      <c r="S4472" s="273" t="s">
        <v>1041</v>
      </c>
      <c r="T4472" s="273" t="s">
        <v>1042</v>
      </c>
      <c r="U4472" s="273" t="s">
        <v>73</v>
      </c>
      <c r="V4472" s="273" t="s">
        <v>1043</v>
      </c>
      <c r="W4472" s="273">
        <v>242043</v>
      </c>
      <c r="X4472" s="273" t="s">
        <v>83</v>
      </c>
      <c r="Y4472" s="273" t="s">
        <v>287</v>
      </c>
      <c r="Z4472" s="273" t="s">
        <v>466</v>
      </c>
      <c r="AA4472" s="273" t="s">
        <v>853</v>
      </c>
      <c r="AB4472" s="274">
        <v>44927</v>
      </c>
      <c r="AC4472" s="273">
        <v>14789</v>
      </c>
      <c r="AD4472" s="273">
        <v>797</v>
      </c>
      <c r="AK4472" s="273">
        <v>344947</v>
      </c>
      <c r="BV4472" s="336" t="s">
        <v>83</v>
      </c>
      <c r="BW4472" s="337" t="s">
        <v>63</v>
      </c>
      <c r="BX4472" s="337" t="s">
        <v>84</v>
      </c>
      <c r="BY4472" s="337" t="s">
        <v>85</v>
      </c>
      <c r="BZ4472" s="337" t="s">
        <v>110</v>
      </c>
      <c r="CA4472" s="337" t="s">
        <v>111</v>
      </c>
      <c r="CB4472" s="337" t="s">
        <v>117</v>
      </c>
      <c r="CC4472" s="337" t="s">
        <v>118</v>
      </c>
      <c r="CD4472" s="338">
        <v>5</v>
      </c>
      <c r="CE4472" s="335">
        <v>45139</v>
      </c>
      <c r="CF4472" s="337"/>
      <c r="CG4472" s="337"/>
      <c r="CH4472" s="337"/>
      <c r="CI4472" s="337" t="s">
        <v>104</v>
      </c>
      <c r="CJ4472" s="337"/>
      <c r="CK4472" s="337"/>
      <c r="CL4472" s="337"/>
      <c r="CM4472" s="337" t="s">
        <v>73</v>
      </c>
      <c r="CN4472" s="337">
        <v>3</v>
      </c>
    </row>
    <row r="4473" spans="4:92">
      <c r="D4473" s="273" t="s">
        <v>64</v>
      </c>
      <c r="E4473" s="273" t="s">
        <v>63</v>
      </c>
      <c r="F4473" s="273" t="s">
        <v>252</v>
      </c>
      <c r="G4473" s="273" t="s">
        <v>779</v>
      </c>
      <c r="H4473" s="274">
        <v>45047</v>
      </c>
      <c r="I4473" s="273">
        <v>12374</v>
      </c>
      <c r="J4473" s="273">
        <v>854</v>
      </c>
      <c r="K4473" s="273">
        <v>4707</v>
      </c>
      <c r="L4473" s="273" t="s">
        <v>66</v>
      </c>
      <c r="M4473" s="273">
        <v>663.05183999999997</v>
      </c>
      <c r="N4473" s="273" t="s">
        <v>67</v>
      </c>
      <c r="P4473" s="273" t="s">
        <v>2030</v>
      </c>
      <c r="Q4473" s="273" t="s">
        <v>69</v>
      </c>
      <c r="R4473" s="273" t="s">
        <v>70</v>
      </c>
      <c r="S4473" s="273" t="s">
        <v>71</v>
      </c>
      <c r="T4473" s="273" t="s">
        <v>72</v>
      </c>
      <c r="U4473" s="273" t="s">
        <v>73</v>
      </c>
      <c r="V4473" s="273" t="s">
        <v>74</v>
      </c>
      <c r="W4473" s="273">
        <v>242060</v>
      </c>
      <c r="X4473" s="273" t="s">
        <v>83</v>
      </c>
      <c r="Y4473" s="273" t="s">
        <v>287</v>
      </c>
      <c r="Z4473" s="273" t="s">
        <v>466</v>
      </c>
      <c r="AA4473" s="273" t="s">
        <v>853</v>
      </c>
      <c r="AB4473" s="274">
        <v>44927</v>
      </c>
      <c r="AC4473" s="273">
        <v>15373</v>
      </c>
      <c r="AD4473" s="273">
        <v>797</v>
      </c>
      <c r="AK4473" s="273">
        <v>283879</v>
      </c>
      <c r="BV4473" s="279" t="s">
        <v>64</v>
      </c>
      <c r="BW4473" s="280" t="s">
        <v>63</v>
      </c>
      <c r="BX4473" s="280" t="s">
        <v>65</v>
      </c>
      <c r="BY4473" s="280" t="s">
        <v>65</v>
      </c>
      <c r="BZ4473" s="280" t="s">
        <v>167</v>
      </c>
      <c r="CA4473" s="280" t="s">
        <v>168</v>
      </c>
      <c r="CB4473" s="280" t="s">
        <v>319</v>
      </c>
      <c r="CC4473" s="280" t="s">
        <v>320</v>
      </c>
      <c r="CD4473" s="281">
        <v>15</v>
      </c>
      <c r="CE4473" s="277">
        <v>45078</v>
      </c>
      <c r="CF4473" s="280">
        <v>0</v>
      </c>
      <c r="CG4473" s="280" t="s">
        <v>90</v>
      </c>
      <c r="CH4473" s="280">
        <v>0</v>
      </c>
      <c r="CI4473" s="280" t="s">
        <v>80</v>
      </c>
      <c r="CJ4473" s="280"/>
      <c r="CK4473" s="280"/>
      <c r="CL4473" s="280"/>
      <c r="CM4473" s="280" t="s">
        <v>73</v>
      </c>
      <c r="CN4473" s="280">
        <v>3</v>
      </c>
    </row>
    <row r="4474" spans="4:92">
      <c r="D4474" s="273" t="s">
        <v>64</v>
      </c>
      <c r="E4474" s="273" t="s">
        <v>63</v>
      </c>
      <c r="F4474" s="273" t="s">
        <v>252</v>
      </c>
      <c r="G4474" s="273" t="s">
        <v>779</v>
      </c>
      <c r="H4474" s="274">
        <v>45047</v>
      </c>
      <c r="I4474" s="273">
        <v>12374</v>
      </c>
      <c r="J4474" s="273">
        <v>854</v>
      </c>
      <c r="K4474" s="273">
        <v>698</v>
      </c>
      <c r="L4474" s="273" t="s">
        <v>66</v>
      </c>
      <c r="M4474" s="273">
        <v>82.213999999999999</v>
      </c>
      <c r="N4474" s="273" t="s">
        <v>67</v>
      </c>
      <c r="P4474" s="273" t="s">
        <v>2030</v>
      </c>
      <c r="Q4474" s="273" t="s">
        <v>69</v>
      </c>
      <c r="R4474" s="273" t="s">
        <v>70</v>
      </c>
      <c r="S4474" s="273" t="s">
        <v>93</v>
      </c>
      <c r="T4474" s="273" t="s">
        <v>94</v>
      </c>
      <c r="U4474" s="273" t="s">
        <v>73</v>
      </c>
      <c r="V4474" s="273" t="s">
        <v>95</v>
      </c>
      <c r="W4474" s="273">
        <v>242077</v>
      </c>
      <c r="X4474" s="273" t="s">
        <v>83</v>
      </c>
      <c r="Y4474" s="273" t="s">
        <v>287</v>
      </c>
      <c r="Z4474" s="273" t="s">
        <v>466</v>
      </c>
      <c r="AA4474" s="273" t="s">
        <v>853</v>
      </c>
      <c r="AB4474" s="274">
        <v>44927</v>
      </c>
      <c r="AC4474" s="273">
        <v>15373</v>
      </c>
      <c r="AD4474" s="273">
        <v>797</v>
      </c>
      <c r="AK4474" s="273">
        <v>325963</v>
      </c>
      <c r="BV4474" s="336" t="s">
        <v>64</v>
      </c>
      <c r="BW4474" s="337" t="s">
        <v>63</v>
      </c>
      <c r="BX4474" s="337" t="s">
        <v>65</v>
      </c>
      <c r="BY4474" s="337" t="s">
        <v>65</v>
      </c>
      <c r="BZ4474" s="337" t="s">
        <v>167</v>
      </c>
      <c r="CA4474" s="337" t="s">
        <v>168</v>
      </c>
      <c r="CB4474" s="337" t="s">
        <v>313</v>
      </c>
      <c r="CC4474" s="337" t="s">
        <v>314</v>
      </c>
      <c r="CD4474" s="338">
        <v>14</v>
      </c>
      <c r="CE4474" s="335">
        <v>45078</v>
      </c>
      <c r="CF4474" s="337">
        <v>0</v>
      </c>
      <c r="CG4474" s="337" t="s">
        <v>90</v>
      </c>
      <c r="CH4474" s="337">
        <v>0</v>
      </c>
      <c r="CI4474" s="337" t="s">
        <v>80</v>
      </c>
      <c r="CJ4474" s="337"/>
      <c r="CK4474" s="337"/>
      <c r="CL4474" s="337"/>
      <c r="CM4474" s="337" t="s">
        <v>73</v>
      </c>
      <c r="CN4474" s="337">
        <v>3</v>
      </c>
    </row>
    <row r="4475" spans="4:92">
      <c r="D4475" s="273" t="s">
        <v>64</v>
      </c>
      <c r="E4475" s="273" t="s">
        <v>63</v>
      </c>
      <c r="F4475" s="273" t="s">
        <v>252</v>
      </c>
      <c r="G4475" s="273" t="s">
        <v>779</v>
      </c>
      <c r="H4475" s="274">
        <v>45047</v>
      </c>
      <c r="I4475" s="273">
        <v>12374</v>
      </c>
      <c r="J4475" s="273">
        <v>854</v>
      </c>
      <c r="K4475" s="273">
        <v>0</v>
      </c>
      <c r="L4475" s="273" t="s">
        <v>66</v>
      </c>
      <c r="N4475" s="273" t="s">
        <v>107</v>
      </c>
      <c r="W4475" s="273">
        <v>242026</v>
      </c>
      <c r="X4475" s="273" t="s">
        <v>83</v>
      </c>
      <c r="Y4475" s="273" t="s">
        <v>287</v>
      </c>
      <c r="Z4475" s="273" t="s">
        <v>466</v>
      </c>
      <c r="AA4475" s="273" t="s">
        <v>853</v>
      </c>
      <c r="AB4475" s="274">
        <v>44927</v>
      </c>
      <c r="AC4475" s="273">
        <v>15373</v>
      </c>
      <c r="AD4475" s="273">
        <v>797</v>
      </c>
      <c r="AK4475" s="273">
        <v>325967</v>
      </c>
      <c r="BV4475" s="279" t="s">
        <v>64</v>
      </c>
      <c r="BW4475" s="280" t="s">
        <v>63</v>
      </c>
      <c r="BX4475" s="280" t="s">
        <v>65</v>
      </c>
      <c r="BY4475" s="280" t="s">
        <v>65</v>
      </c>
      <c r="BZ4475" s="280" t="s">
        <v>86</v>
      </c>
      <c r="CA4475" s="280" t="s">
        <v>87</v>
      </c>
      <c r="CB4475" s="280" t="s">
        <v>179</v>
      </c>
      <c r="CC4475" s="280" t="s">
        <v>180</v>
      </c>
      <c r="CD4475" s="281">
        <v>1</v>
      </c>
      <c r="CE4475" s="277">
        <v>45078</v>
      </c>
      <c r="CF4475" s="280"/>
      <c r="CG4475" s="280" t="s">
        <v>181</v>
      </c>
      <c r="CH4475" s="280"/>
      <c r="CI4475" s="280" t="s">
        <v>181</v>
      </c>
      <c r="CJ4475" s="280" t="s">
        <v>1414</v>
      </c>
      <c r="CK4475" s="280"/>
      <c r="CL4475" s="280"/>
      <c r="CM4475" s="280" t="s">
        <v>73</v>
      </c>
      <c r="CN4475" s="280">
        <v>3</v>
      </c>
    </row>
    <row r="4476" spans="4:92">
      <c r="D4476" s="273" t="s">
        <v>64</v>
      </c>
      <c r="E4476" s="273" t="s">
        <v>63</v>
      </c>
      <c r="F4476" s="273" t="s">
        <v>252</v>
      </c>
      <c r="G4476" s="273" t="s">
        <v>779</v>
      </c>
      <c r="H4476" s="274">
        <v>45047</v>
      </c>
      <c r="I4476" s="273">
        <v>12374</v>
      </c>
      <c r="J4476" s="273">
        <v>854</v>
      </c>
      <c r="K4476" s="273">
        <v>7733</v>
      </c>
      <c r="L4476" s="273" t="s">
        <v>66</v>
      </c>
      <c r="M4476" s="273">
        <v>1027.6587199999999</v>
      </c>
      <c r="N4476" s="273" t="s">
        <v>115</v>
      </c>
      <c r="W4476" s="273">
        <v>242025</v>
      </c>
      <c r="X4476" s="273" t="s">
        <v>83</v>
      </c>
      <c r="Y4476" s="273" t="s">
        <v>287</v>
      </c>
      <c r="Z4476" s="273" t="s">
        <v>466</v>
      </c>
      <c r="AA4476" s="273" t="s">
        <v>853</v>
      </c>
      <c r="AB4476" s="274">
        <v>44927</v>
      </c>
      <c r="AC4476" s="273">
        <v>15373</v>
      </c>
      <c r="AD4476" s="273">
        <v>797</v>
      </c>
      <c r="AK4476" s="273">
        <v>325971</v>
      </c>
      <c r="BV4476" s="336" t="s">
        <v>64</v>
      </c>
      <c r="BW4476" s="337" t="s">
        <v>63</v>
      </c>
      <c r="BX4476" s="337" t="s">
        <v>65</v>
      </c>
      <c r="BY4476" s="337" t="s">
        <v>65</v>
      </c>
      <c r="BZ4476" s="337" t="s">
        <v>138</v>
      </c>
      <c r="CA4476" s="337" t="s">
        <v>139</v>
      </c>
      <c r="CB4476" s="337" t="s">
        <v>190</v>
      </c>
      <c r="CC4476" s="337" t="s">
        <v>191</v>
      </c>
      <c r="CD4476" s="338">
        <v>8</v>
      </c>
      <c r="CE4476" s="335">
        <v>45078</v>
      </c>
      <c r="CF4476" s="337">
        <v>0</v>
      </c>
      <c r="CG4476" s="337" t="s">
        <v>90</v>
      </c>
      <c r="CH4476" s="337">
        <v>0</v>
      </c>
      <c r="CI4476" s="337" t="s">
        <v>80</v>
      </c>
      <c r="CJ4476" s="337"/>
      <c r="CK4476" s="337"/>
      <c r="CL4476" s="337"/>
      <c r="CM4476" s="337" t="s">
        <v>73</v>
      </c>
      <c r="CN4476" s="337">
        <v>3</v>
      </c>
    </row>
    <row r="4477" spans="4:92">
      <c r="D4477" s="273" t="s">
        <v>64</v>
      </c>
      <c r="E4477" s="273" t="s">
        <v>404</v>
      </c>
      <c r="F4477" s="273" t="s">
        <v>431</v>
      </c>
      <c r="G4477" s="273" t="s">
        <v>447</v>
      </c>
      <c r="H4477" s="274">
        <v>44927</v>
      </c>
      <c r="I4477" s="273">
        <v>11150</v>
      </c>
      <c r="J4477" s="273">
        <v>62</v>
      </c>
      <c r="K4477" s="273">
        <v>232</v>
      </c>
      <c r="L4477" s="273" t="s">
        <v>66</v>
      </c>
      <c r="M4477" s="273">
        <v>0</v>
      </c>
      <c r="N4477" s="273" t="s">
        <v>1010</v>
      </c>
      <c r="O4477" s="273">
        <v>0</v>
      </c>
      <c r="P4477" s="273" t="s">
        <v>1011</v>
      </c>
      <c r="Q4477" s="273" t="s">
        <v>1993</v>
      </c>
      <c r="R4477" s="273" t="s">
        <v>1342</v>
      </c>
      <c r="S4477" s="273" t="s">
        <v>1682</v>
      </c>
      <c r="U4477" s="273" t="s">
        <v>1682</v>
      </c>
      <c r="V4477" s="273" t="s">
        <v>1682</v>
      </c>
      <c r="W4477" s="273">
        <v>137263</v>
      </c>
      <c r="X4477" s="273" t="s">
        <v>83</v>
      </c>
      <c r="Y4477" s="273" t="s">
        <v>287</v>
      </c>
      <c r="Z4477" s="273" t="s">
        <v>466</v>
      </c>
      <c r="AA4477" s="273" t="s">
        <v>853</v>
      </c>
      <c r="AB4477" s="274">
        <v>44927</v>
      </c>
      <c r="AC4477" s="273">
        <v>15373</v>
      </c>
      <c r="AD4477" s="273">
        <v>797</v>
      </c>
      <c r="AK4477" s="273">
        <v>344949</v>
      </c>
      <c r="BV4477" s="279" t="s">
        <v>64</v>
      </c>
      <c r="BW4477" s="280" t="s">
        <v>63</v>
      </c>
      <c r="BX4477" s="280" t="s">
        <v>65</v>
      </c>
      <c r="BY4477" s="280" t="s">
        <v>65</v>
      </c>
      <c r="BZ4477" s="280" t="s">
        <v>86</v>
      </c>
      <c r="CA4477" s="280" t="s">
        <v>87</v>
      </c>
      <c r="CB4477" s="280" t="s">
        <v>217</v>
      </c>
      <c r="CC4477" s="280" t="s">
        <v>218</v>
      </c>
      <c r="CD4477" s="281">
        <v>2</v>
      </c>
      <c r="CE4477" s="277">
        <v>45078</v>
      </c>
      <c r="CF4477" s="280"/>
      <c r="CG4477" s="280" t="s">
        <v>181</v>
      </c>
      <c r="CH4477" s="280"/>
      <c r="CI4477" s="280" t="s">
        <v>181</v>
      </c>
      <c r="CJ4477" s="280" t="s">
        <v>499</v>
      </c>
      <c r="CK4477" s="280"/>
      <c r="CL4477" s="280"/>
      <c r="CM4477" s="280" t="s">
        <v>73</v>
      </c>
      <c r="CN4477" s="280">
        <v>3</v>
      </c>
    </row>
    <row r="4478" spans="4:92">
      <c r="D4478" s="273" t="s">
        <v>64</v>
      </c>
      <c r="E4478" s="273" t="s">
        <v>404</v>
      </c>
      <c r="F4478" s="273" t="s">
        <v>431</v>
      </c>
      <c r="G4478" s="273" t="s">
        <v>447</v>
      </c>
      <c r="H4478" s="274">
        <v>44927</v>
      </c>
      <c r="I4478" s="273">
        <v>11150</v>
      </c>
      <c r="J4478" s="273">
        <v>62</v>
      </c>
      <c r="K4478" s="273">
        <v>3553</v>
      </c>
      <c r="L4478" s="273" t="s">
        <v>66</v>
      </c>
      <c r="N4478" s="273" t="s">
        <v>107</v>
      </c>
      <c r="W4478" s="273">
        <v>137262</v>
      </c>
      <c r="X4478" s="273" t="s">
        <v>83</v>
      </c>
      <c r="Y4478" s="273" t="s">
        <v>287</v>
      </c>
      <c r="Z4478" s="273" t="s">
        <v>466</v>
      </c>
      <c r="AA4478" s="273" t="s">
        <v>853</v>
      </c>
      <c r="AB4478" s="274">
        <v>44927</v>
      </c>
      <c r="AC4478" s="273">
        <v>15373</v>
      </c>
      <c r="AD4478" s="273">
        <v>797</v>
      </c>
      <c r="AK4478" s="273">
        <v>325986</v>
      </c>
      <c r="BV4478" s="336" t="s">
        <v>64</v>
      </c>
      <c r="BW4478" s="337" t="s">
        <v>63</v>
      </c>
      <c r="BX4478" s="337" t="s">
        <v>65</v>
      </c>
      <c r="BY4478" s="337" t="s">
        <v>65</v>
      </c>
      <c r="BZ4478" s="337" t="s">
        <v>204</v>
      </c>
      <c r="CA4478" s="337" t="s">
        <v>205</v>
      </c>
      <c r="CB4478" s="337" t="s">
        <v>206</v>
      </c>
      <c r="CC4478" s="337" t="s">
        <v>207</v>
      </c>
      <c r="CD4478" s="338">
        <v>0</v>
      </c>
      <c r="CE4478" s="335">
        <v>45078</v>
      </c>
      <c r="CF4478" s="337"/>
      <c r="CG4478" s="337" t="s">
        <v>181</v>
      </c>
      <c r="CH4478" s="337"/>
      <c r="CI4478" s="337" t="s">
        <v>208</v>
      </c>
      <c r="CJ4478" s="337" t="s">
        <v>209</v>
      </c>
      <c r="CK4478" s="337"/>
      <c r="CL4478" s="337"/>
      <c r="CM4478" s="337" t="s">
        <v>73</v>
      </c>
      <c r="CN4478" s="337">
        <v>3</v>
      </c>
    </row>
    <row r="4479" spans="4:92">
      <c r="D4479" s="273" t="s">
        <v>64</v>
      </c>
      <c r="E4479" s="273" t="s">
        <v>404</v>
      </c>
      <c r="F4479" s="273" t="s">
        <v>431</v>
      </c>
      <c r="G4479" s="273" t="s">
        <v>447</v>
      </c>
      <c r="H4479" s="274">
        <v>44927</v>
      </c>
      <c r="I4479" s="273">
        <v>11150</v>
      </c>
      <c r="J4479" s="273">
        <v>62</v>
      </c>
      <c r="K4479" s="273">
        <v>98480</v>
      </c>
      <c r="L4479" s="273" t="s">
        <v>66</v>
      </c>
      <c r="M4479" s="273">
        <v>11022.404640000001</v>
      </c>
      <c r="N4479" s="273" t="s">
        <v>115</v>
      </c>
      <c r="W4479" s="273">
        <v>137261</v>
      </c>
      <c r="X4479" s="273" t="s">
        <v>83</v>
      </c>
      <c r="Y4479" s="273" t="s">
        <v>287</v>
      </c>
      <c r="Z4479" s="273" t="s">
        <v>466</v>
      </c>
      <c r="AA4479" s="273" t="s">
        <v>853</v>
      </c>
      <c r="AB4479" s="274">
        <v>44927</v>
      </c>
      <c r="AC4479" s="273">
        <v>15373</v>
      </c>
      <c r="AD4479" s="273">
        <v>797</v>
      </c>
      <c r="AK4479" s="273">
        <v>325991</v>
      </c>
      <c r="BV4479" s="279" t="s">
        <v>64</v>
      </c>
      <c r="BW4479" s="280" t="s">
        <v>63</v>
      </c>
      <c r="BX4479" s="280" t="s">
        <v>65</v>
      </c>
      <c r="BY4479" s="280" t="s">
        <v>65</v>
      </c>
      <c r="BZ4479" s="280" t="s">
        <v>86</v>
      </c>
      <c r="CA4479" s="280" t="s">
        <v>87</v>
      </c>
      <c r="CB4479" s="280" t="s">
        <v>225</v>
      </c>
      <c r="CC4479" s="280" t="s">
        <v>226</v>
      </c>
      <c r="CD4479" s="281">
        <v>5</v>
      </c>
      <c r="CE4479" s="277">
        <v>45078</v>
      </c>
      <c r="CF4479" s="280">
        <v>0</v>
      </c>
      <c r="CG4479" s="280" t="s">
        <v>90</v>
      </c>
      <c r="CH4479" s="280">
        <v>0</v>
      </c>
      <c r="CI4479" s="280" t="s">
        <v>80</v>
      </c>
      <c r="CJ4479" s="280"/>
      <c r="CK4479" s="280"/>
      <c r="CL4479" s="280"/>
      <c r="CM4479" s="280" t="s">
        <v>73</v>
      </c>
      <c r="CN4479" s="280">
        <v>3</v>
      </c>
    </row>
    <row r="4480" spans="4:92">
      <c r="D4480" s="273" t="s">
        <v>64</v>
      </c>
      <c r="E4480" s="273" t="s">
        <v>404</v>
      </c>
      <c r="F4480" s="273" t="s">
        <v>431</v>
      </c>
      <c r="G4480" s="273" t="s">
        <v>447</v>
      </c>
      <c r="H4480" s="274">
        <v>44958</v>
      </c>
      <c r="I4480" s="273">
        <v>11312</v>
      </c>
      <c r="J4480" s="273">
        <v>62</v>
      </c>
      <c r="K4480" s="273">
        <v>477</v>
      </c>
      <c r="L4480" s="273" t="s">
        <v>66</v>
      </c>
      <c r="M4480" s="273">
        <v>0</v>
      </c>
      <c r="N4480" s="273" t="s">
        <v>1010</v>
      </c>
      <c r="O4480" s="273">
        <v>0</v>
      </c>
      <c r="P4480" s="273" t="s">
        <v>1011</v>
      </c>
      <c r="Q4480" s="273" t="s">
        <v>1993</v>
      </c>
      <c r="R4480" s="273" t="s">
        <v>1342</v>
      </c>
      <c r="S4480" s="273" t="s">
        <v>1682</v>
      </c>
      <c r="U4480" s="273" t="s">
        <v>1682</v>
      </c>
      <c r="V4480" s="273" t="s">
        <v>1682</v>
      </c>
      <c r="W4480" s="273">
        <v>141961</v>
      </c>
      <c r="X4480" s="273" t="s">
        <v>83</v>
      </c>
      <c r="Y4480" s="273" t="s">
        <v>287</v>
      </c>
      <c r="Z4480" s="273" t="s">
        <v>466</v>
      </c>
      <c r="AA4480" s="273" t="s">
        <v>853</v>
      </c>
      <c r="AB4480" s="274">
        <v>44927</v>
      </c>
      <c r="AC4480" s="273">
        <v>15373</v>
      </c>
      <c r="AD4480" s="273">
        <v>797</v>
      </c>
      <c r="AK4480" s="273">
        <v>325996</v>
      </c>
      <c r="BV4480" s="336" t="s">
        <v>64</v>
      </c>
      <c r="BW4480" s="337" t="s">
        <v>63</v>
      </c>
      <c r="BX4480" s="337" t="s">
        <v>65</v>
      </c>
      <c r="BY4480" s="337" t="s">
        <v>65</v>
      </c>
      <c r="BZ4480" s="337" t="s">
        <v>86</v>
      </c>
      <c r="CA4480" s="337" t="s">
        <v>87</v>
      </c>
      <c r="CB4480" s="337" t="s">
        <v>233</v>
      </c>
      <c r="CC4480" s="337" t="s">
        <v>234</v>
      </c>
      <c r="CD4480" s="338">
        <v>1</v>
      </c>
      <c r="CE4480" s="335">
        <v>45078</v>
      </c>
      <c r="CF4480" s="337"/>
      <c r="CG4480" s="337" t="s">
        <v>181</v>
      </c>
      <c r="CH4480" s="337"/>
      <c r="CI4480" s="337" t="s">
        <v>181</v>
      </c>
      <c r="CJ4480" s="337" t="s">
        <v>617</v>
      </c>
      <c r="CK4480" s="337"/>
      <c r="CL4480" s="337"/>
      <c r="CM4480" s="337" t="s">
        <v>73</v>
      </c>
      <c r="CN4480" s="337">
        <v>3</v>
      </c>
    </row>
    <row r="4481" spans="4:92">
      <c r="D4481" s="273" t="s">
        <v>64</v>
      </c>
      <c r="E4481" s="273" t="s">
        <v>404</v>
      </c>
      <c r="F4481" s="273" t="s">
        <v>431</v>
      </c>
      <c r="G4481" s="273" t="s">
        <v>447</v>
      </c>
      <c r="H4481" s="274">
        <v>44958</v>
      </c>
      <c r="I4481" s="273">
        <v>11312</v>
      </c>
      <c r="J4481" s="273">
        <v>62</v>
      </c>
      <c r="K4481" s="273">
        <v>2140</v>
      </c>
      <c r="L4481" s="273" t="s">
        <v>66</v>
      </c>
      <c r="N4481" s="273" t="s">
        <v>107</v>
      </c>
      <c r="W4481" s="273">
        <v>141960</v>
      </c>
      <c r="X4481" s="273" t="s">
        <v>83</v>
      </c>
      <c r="Y4481" s="273" t="s">
        <v>287</v>
      </c>
      <c r="Z4481" s="273" t="s">
        <v>466</v>
      </c>
      <c r="AA4481" s="273" t="s">
        <v>853</v>
      </c>
      <c r="AB4481" s="274">
        <v>44927</v>
      </c>
      <c r="AC4481" s="273">
        <v>15373</v>
      </c>
      <c r="AD4481" s="273">
        <v>797</v>
      </c>
      <c r="AK4481" s="273">
        <v>326006</v>
      </c>
      <c r="BV4481" s="279" t="s">
        <v>64</v>
      </c>
      <c r="BW4481" s="280" t="s">
        <v>63</v>
      </c>
      <c r="BX4481" s="280" t="s">
        <v>65</v>
      </c>
      <c r="BY4481" s="280" t="s">
        <v>65</v>
      </c>
      <c r="BZ4481" s="280" t="s">
        <v>86</v>
      </c>
      <c r="CA4481" s="280" t="s">
        <v>87</v>
      </c>
      <c r="CB4481" s="280" t="s">
        <v>225</v>
      </c>
      <c r="CC4481" s="280" t="s">
        <v>226</v>
      </c>
      <c r="CD4481" s="281">
        <v>5</v>
      </c>
      <c r="CE4481" s="277">
        <v>45108</v>
      </c>
      <c r="CF4481" s="280">
        <v>0</v>
      </c>
      <c r="CG4481" s="280" t="s">
        <v>90</v>
      </c>
      <c r="CH4481" s="280">
        <v>0</v>
      </c>
      <c r="CI4481" s="280" t="s">
        <v>80</v>
      </c>
      <c r="CJ4481" s="280"/>
      <c r="CK4481" s="280"/>
      <c r="CL4481" s="280"/>
      <c r="CM4481" s="280" t="s">
        <v>73</v>
      </c>
      <c r="CN4481" s="280">
        <v>3</v>
      </c>
    </row>
    <row r="4482" spans="4:92">
      <c r="D4482" s="273" t="s">
        <v>64</v>
      </c>
      <c r="E4482" s="273" t="s">
        <v>404</v>
      </c>
      <c r="F4482" s="273" t="s">
        <v>431</v>
      </c>
      <c r="G4482" s="273" t="s">
        <v>447</v>
      </c>
      <c r="H4482" s="274">
        <v>44958</v>
      </c>
      <c r="I4482" s="273">
        <v>11312</v>
      </c>
      <c r="J4482" s="273">
        <v>62</v>
      </c>
      <c r="K4482" s="273">
        <v>83640</v>
      </c>
      <c r="L4482" s="273" t="s">
        <v>66</v>
      </c>
      <c r="M4482" s="273">
        <v>9965.6056499999995</v>
      </c>
      <c r="N4482" s="273" t="s">
        <v>115</v>
      </c>
      <c r="W4482" s="273">
        <v>141959</v>
      </c>
      <c r="X4482" s="273" t="s">
        <v>64</v>
      </c>
      <c r="Y4482" s="273" t="s">
        <v>63</v>
      </c>
      <c r="Z4482" s="273" t="s">
        <v>120</v>
      </c>
      <c r="AA4482" s="273" t="s">
        <v>120</v>
      </c>
      <c r="AB4482" s="274">
        <v>44986</v>
      </c>
      <c r="AC4482" s="273">
        <v>12009</v>
      </c>
      <c r="AD4482" s="273">
        <v>6</v>
      </c>
      <c r="AE4482" s="273">
        <v>4.47</v>
      </c>
      <c r="AF4482" s="273" t="s">
        <v>90</v>
      </c>
      <c r="AG4482" s="273" t="s">
        <v>1190</v>
      </c>
      <c r="AH4482" s="273" t="s">
        <v>1096</v>
      </c>
      <c r="AI4482" s="273" t="s">
        <v>123</v>
      </c>
      <c r="AJ4482" s="273" t="s">
        <v>200</v>
      </c>
      <c r="AK4482" s="273">
        <v>162135</v>
      </c>
      <c r="BV4482" s="336" t="s">
        <v>64</v>
      </c>
      <c r="BW4482" s="337" t="s">
        <v>63</v>
      </c>
      <c r="BX4482" s="337" t="s">
        <v>65</v>
      </c>
      <c r="BY4482" s="337" t="s">
        <v>65</v>
      </c>
      <c r="BZ4482" s="337" t="s">
        <v>86</v>
      </c>
      <c r="CA4482" s="337" t="s">
        <v>87</v>
      </c>
      <c r="CB4482" s="337" t="s">
        <v>233</v>
      </c>
      <c r="CC4482" s="337" t="s">
        <v>234</v>
      </c>
      <c r="CD4482" s="338">
        <v>1</v>
      </c>
      <c r="CE4482" s="335">
        <v>45108</v>
      </c>
      <c r="CF4482" s="337"/>
      <c r="CG4482" s="337" t="s">
        <v>181</v>
      </c>
      <c r="CH4482" s="337"/>
      <c r="CI4482" s="337" t="s">
        <v>181</v>
      </c>
      <c r="CJ4482" s="337" t="s">
        <v>622</v>
      </c>
      <c r="CK4482" s="337"/>
      <c r="CL4482" s="337"/>
      <c r="CM4482" s="337" t="s">
        <v>73</v>
      </c>
      <c r="CN4482" s="337">
        <v>3</v>
      </c>
    </row>
    <row r="4483" spans="4:92">
      <c r="D4483" s="273" t="s">
        <v>64</v>
      </c>
      <c r="E4483" s="273" t="s">
        <v>404</v>
      </c>
      <c r="F4483" s="273" t="s">
        <v>431</v>
      </c>
      <c r="G4483" s="273" t="s">
        <v>447</v>
      </c>
      <c r="H4483" s="274">
        <v>44986</v>
      </c>
      <c r="I4483" s="273">
        <v>11474</v>
      </c>
      <c r="J4483" s="273">
        <v>62</v>
      </c>
      <c r="K4483" s="273">
        <v>476</v>
      </c>
      <c r="L4483" s="273" t="s">
        <v>66</v>
      </c>
      <c r="M4483" s="273">
        <v>0</v>
      </c>
      <c r="N4483" s="273" t="s">
        <v>1010</v>
      </c>
      <c r="O4483" s="273">
        <v>0</v>
      </c>
      <c r="P4483" s="273" t="s">
        <v>1011</v>
      </c>
      <c r="Q4483" s="273" t="s">
        <v>1993</v>
      </c>
      <c r="R4483" s="273" t="s">
        <v>1342</v>
      </c>
      <c r="S4483" s="273" t="s">
        <v>1682</v>
      </c>
      <c r="U4483" s="273" t="s">
        <v>1682</v>
      </c>
      <c r="V4483" s="273" t="s">
        <v>1682</v>
      </c>
      <c r="W4483" s="273">
        <v>146659</v>
      </c>
      <c r="X4483" s="273" t="s">
        <v>64</v>
      </c>
      <c r="Y4483" s="273" t="s">
        <v>63</v>
      </c>
      <c r="Z4483" s="273" t="s">
        <v>120</v>
      </c>
      <c r="AA4483" s="273" t="s">
        <v>120</v>
      </c>
      <c r="AB4483" s="274">
        <v>44986</v>
      </c>
      <c r="AC4483" s="273">
        <v>12009</v>
      </c>
      <c r="AD4483" s="273">
        <v>6</v>
      </c>
      <c r="AE4483" s="273">
        <v>24.62</v>
      </c>
      <c r="AF4483" s="273" t="s">
        <v>90</v>
      </c>
      <c r="AG4483" s="273" t="s">
        <v>887</v>
      </c>
      <c r="AH4483" s="273" t="s">
        <v>1194</v>
      </c>
      <c r="AI4483" s="273" t="s">
        <v>123</v>
      </c>
      <c r="AJ4483" s="273" t="s">
        <v>200</v>
      </c>
      <c r="AK4483" s="273">
        <v>162070</v>
      </c>
      <c r="BV4483" s="279" t="s">
        <v>83</v>
      </c>
      <c r="BW4483" s="280" t="s">
        <v>63</v>
      </c>
      <c r="BX4483" s="280" t="s">
        <v>84</v>
      </c>
      <c r="BY4483" s="280" t="s">
        <v>85</v>
      </c>
      <c r="BZ4483" s="280" t="s">
        <v>151</v>
      </c>
      <c r="CA4483" s="280" t="s">
        <v>152</v>
      </c>
      <c r="CB4483" s="280" t="s">
        <v>161</v>
      </c>
      <c r="CC4483" s="280" t="s">
        <v>162</v>
      </c>
      <c r="CD4483" s="281">
        <v>11</v>
      </c>
      <c r="CE4483" s="277">
        <v>45261</v>
      </c>
      <c r="CF4483" s="280">
        <v>0</v>
      </c>
      <c r="CG4483" s="280" t="s">
        <v>90</v>
      </c>
      <c r="CH4483" s="280">
        <v>0</v>
      </c>
      <c r="CI4483" s="280" t="s">
        <v>80</v>
      </c>
      <c r="CJ4483" s="280"/>
      <c r="CK4483" s="280"/>
      <c r="CL4483" s="280"/>
      <c r="CM4483" s="280" t="s">
        <v>73</v>
      </c>
      <c r="CN4483" s="280">
        <v>3</v>
      </c>
    </row>
    <row r="4484" spans="4:92">
      <c r="D4484" s="273" t="s">
        <v>64</v>
      </c>
      <c r="E4484" s="273" t="s">
        <v>404</v>
      </c>
      <c r="F4484" s="273" t="s">
        <v>431</v>
      </c>
      <c r="G4484" s="273" t="s">
        <v>447</v>
      </c>
      <c r="H4484" s="274">
        <v>44986</v>
      </c>
      <c r="I4484" s="273">
        <v>11474</v>
      </c>
      <c r="J4484" s="273">
        <v>62</v>
      </c>
      <c r="K4484" s="273">
        <v>937</v>
      </c>
      <c r="L4484" s="273" t="s">
        <v>66</v>
      </c>
      <c r="N4484" s="273" t="s">
        <v>107</v>
      </c>
      <c r="W4484" s="273">
        <v>146658</v>
      </c>
      <c r="X4484" s="273" t="s">
        <v>64</v>
      </c>
      <c r="Y4484" s="273" t="s">
        <v>63</v>
      </c>
      <c r="Z4484" s="273" t="s">
        <v>120</v>
      </c>
      <c r="AA4484" s="273" t="s">
        <v>120</v>
      </c>
      <c r="AB4484" s="274">
        <v>44986</v>
      </c>
      <c r="AC4484" s="273">
        <v>12009</v>
      </c>
      <c r="AD4484" s="273">
        <v>6</v>
      </c>
      <c r="AE4484" s="273">
        <v>15.332000000000001</v>
      </c>
      <c r="AF4484" s="273" t="s">
        <v>90</v>
      </c>
      <c r="AG4484" s="273" t="s">
        <v>884</v>
      </c>
      <c r="AH4484" s="273" t="s">
        <v>1195</v>
      </c>
      <c r="AI4484" s="273" t="s">
        <v>123</v>
      </c>
      <c r="AJ4484" s="273" t="s">
        <v>200</v>
      </c>
      <c r="AK4484" s="273">
        <v>162076</v>
      </c>
      <c r="BV4484" s="336" t="s">
        <v>83</v>
      </c>
      <c r="BW4484" s="337" t="s">
        <v>63</v>
      </c>
      <c r="BX4484" s="337" t="s">
        <v>84</v>
      </c>
      <c r="BY4484" s="337" t="s">
        <v>85</v>
      </c>
      <c r="BZ4484" s="337" t="s">
        <v>151</v>
      </c>
      <c r="CA4484" s="337" t="s">
        <v>152</v>
      </c>
      <c r="CB4484" s="337" t="s">
        <v>153</v>
      </c>
      <c r="CC4484" s="337" t="s">
        <v>154</v>
      </c>
      <c r="CD4484" s="338">
        <v>10</v>
      </c>
      <c r="CE4484" s="335">
        <v>45261</v>
      </c>
      <c r="CF4484" s="337">
        <v>0</v>
      </c>
      <c r="CG4484" s="337" t="s">
        <v>90</v>
      </c>
      <c r="CH4484" s="337">
        <v>0</v>
      </c>
      <c r="CI4484" s="337" t="s">
        <v>80</v>
      </c>
      <c r="CJ4484" s="337"/>
      <c r="CK4484" s="337"/>
      <c r="CL4484" s="337"/>
      <c r="CM4484" s="337" t="s">
        <v>73</v>
      </c>
      <c r="CN4484" s="337">
        <v>3</v>
      </c>
    </row>
    <row r="4485" spans="4:92">
      <c r="D4485" s="273" t="s">
        <v>64</v>
      </c>
      <c r="E4485" s="273" t="s">
        <v>404</v>
      </c>
      <c r="F4485" s="273" t="s">
        <v>431</v>
      </c>
      <c r="G4485" s="273" t="s">
        <v>447</v>
      </c>
      <c r="H4485" s="274">
        <v>44986</v>
      </c>
      <c r="I4485" s="273">
        <v>11474</v>
      </c>
      <c r="J4485" s="273">
        <v>62</v>
      </c>
      <c r="K4485" s="273">
        <v>95480</v>
      </c>
      <c r="L4485" s="273" t="s">
        <v>66</v>
      </c>
      <c r="M4485" s="273">
        <v>10162.938630000001</v>
      </c>
      <c r="N4485" s="273" t="s">
        <v>115</v>
      </c>
      <c r="W4485" s="273">
        <v>146657</v>
      </c>
      <c r="X4485" s="273" t="s">
        <v>64</v>
      </c>
      <c r="Y4485" s="273" t="s">
        <v>63</v>
      </c>
      <c r="Z4485" s="273" t="s">
        <v>120</v>
      </c>
      <c r="AA4485" s="273" t="s">
        <v>120</v>
      </c>
      <c r="AB4485" s="274">
        <v>44986</v>
      </c>
      <c r="AC4485" s="273">
        <v>12009</v>
      </c>
      <c r="AD4485" s="273">
        <v>6</v>
      </c>
      <c r="AE4485" s="273">
        <v>3.363</v>
      </c>
      <c r="AF4485" s="273" t="s">
        <v>90</v>
      </c>
      <c r="AG4485" s="273" t="s">
        <v>795</v>
      </c>
      <c r="AH4485" s="273" t="s">
        <v>1197</v>
      </c>
      <c r="AI4485" s="273" t="s">
        <v>123</v>
      </c>
      <c r="AJ4485" s="273" t="s">
        <v>200</v>
      </c>
      <c r="AK4485" s="273">
        <v>162082</v>
      </c>
      <c r="BV4485" s="279" t="s">
        <v>83</v>
      </c>
      <c r="BW4485" s="280" t="s">
        <v>63</v>
      </c>
      <c r="BX4485" s="280" t="s">
        <v>84</v>
      </c>
      <c r="BY4485" s="280" t="s">
        <v>85</v>
      </c>
      <c r="BZ4485" s="280" t="s">
        <v>126</v>
      </c>
      <c r="CA4485" s="280" t="s">
        <v>127</v>
      </c>
      <c r="CB4485" s="280" t="s">
        <v>133</v>
      </c>
      <c r="CC4485" s="280" t="s">
        <v>134</v>
      </c>
      <c r="CD4485" s="281">
        <v>7</v>
      </c>
      <c r="CE4485" s="277">
        <v>45261</v>
      </c>
      <c r="CF4485" s="280"/>
      <c r="CG4485" s="280"/>
      <c r="CH4485" s="280"/>
      <c r="CI4485" s="280" t="s">
        <v>104</v>
      </c>
      <c r="CJ4485" s="280"/>
      <c r="CK4485" s="280"/>
      <c r="CL4485" s="280"/>
      <c r="CM4485" s="280" t="s">
        <v>73</v>
      </c>
      <c r="CN4485" s="280">
        <v>3</v>
      </c>
    </row>
    <row r="4486" spans="4:92">
      <c r="D4486" s="273" t="s">
        <v>64</v>
      </c>
      <c r="E4486" s="273" t="s">
        <v>404</v>
      </c>
      <c r="F4486" s="273" t="s">
        <v>431</v>
      </c>
      <c r="G4486" s="273" t="s">
        <v>447</v>
      </c>
      <c r="H4486" s="274">
        <v>45017</v>
      </c>
      <c r="I4486" s="273">
        <v>11636</v>
      </c>
      <c r="J4486" s="273">
        <v>62</v>
      </c>
      <c r="K4486" s="273">
        <v>435</v>
      </c>
      <c r="L4486" s="273" t="s">
        <v>66</v>
      </c>
      <c r="M4486" s="273">
        <v>0</v>
      </c>
      <c r="N4486" s="273" t="s">
        <v>1010</v>
      </c>
      <c r="O4486" s="273">
        <v>0</v>
      </c>
      <c r="P4486" s="273" t="s">
        <v>1011</v>
      </c>
      <c r="Q4486" s="273" t="s">
        <v>1993</v>
      </c>
      <c r="R4486" s="273" t="s">
        <v>1342</v>
      </c>
      <c r="S4486" s="273" t="s">
        <v>1682</v>
      </c>
      <c r="U4486" s="273" t="s">
        <v>1682</v>
      </c>
      <c r="V4486" s="273" t="s">
        <v>1682</v>
      </c>
      <c r="W4486" s="273">
        <v>151357</v>
      </c>
      <c r="X4486" s="273" t="s">
        <v>64</v>
      </c>
      <c r="Y4486" s="273" t="s">
        <v>63</v>
      </c>
      <c r="Z4486" s="273" t="s">
        <v>120</v>
      </c>
      <c r="AA4486" s="273" t="s">
        <v>120</v>
      </c>
      <c r="AB4486" s="274">
        <v>44986</v>
      </c>
      <c r="AC4486" s="273">
        <v>12009</v>
      </c>
      <c r="AD4486" s="273">
        <v>6</v>
      </c>
      <c r="AE4486" s="273">
        <v>0.63700000000000001</v>
      </c>
      <c r="AF4486" s="273" t="s">
        <v>90</v>
      </c>
      <c r="AG4486" s="273" t="s">
        <v>884</v>
      </c>
      <c r="AH4486" s="273" t="s">
        <v>1199</v>
      </c>
      <c r="AI4486" s="273" t="s">
        <v>123</v>
      </c>
      <c r="AJ4486" s="273" t="s">
        <v>200</v>
      </c>
      <c r="AK4486" s="273">
        <v>162088</v>
      </c>
      <c r="BV4486" s="336" t="s">
        <v>83</v>
      </c>
      <c r="BW4486" s="337" t="s">
        <v>63</v>
      </c>
      <c r="BX4486" s="337" t="s">
        <v>84</v>
      </c>
      <c r="BY4486" s="337" t="s">
        <v>85</v>
      </c>
      <c r="BZ4486" s="337" t="s">
        <v>138</v>
      </c>
      <c r="CA4486" s="337" t="s">
        <v>139</v>
      </c>
      <c r="CB4486" s="337" t="s">
        <v>140</v>
      </c>
      <c r="CC4486" s="337" t="s">
        <v>141</v>
      </c>
      <c r="CD4486" s="338">
        <v>9</v>
      </c>
      <c r="CE4486" s="335">
        <v>45261</v>
      </c>
      <c r="CF4486" s="337">
        <v>0</v>
      </c>
      <c r="CG4486" s="337" t="s">
        <v>90</v>
      </c>
      <c r="CH4486" s="337">
        <v>0</v>
      </c>
      <c r="CI4486" s="337" t="s">
        <v>80</v>
      </c>
      <c r="CJ4486" s="337"/>
      <c r="CK4486" s="337"/>
      <c r="CL4486" s="337"/>
      <c r="CM4486" s="337" t="s">
        <v>73</v>
      </c>
      <c r="CN4486" s="337">
        <v>3</v>
      </c>
    </row>
    <row r="4487" spans="4:92">
      <c r="D4487" s="273" t="s">
        <v>64</v>
      </c>
      <c r="E4487" s="273" t="s">
        <v>404</v>
      </c>
      <c r="F4487" s="273" t="s">
        <v>431</v>
      </c>
      <c r="G4487" s="273" t="s">
        <v>447</v>
      </c>
      <c r="H4487" s="274">
        <v>45017</v>
      </c>
      <c r="I4487" s="273">
        <v>11636</v>
      </c>
      <c r="J4487" s="273">
        <v>62</v>
      </c>
      <c r="K4487" s="273">
        <v>2808</v>
      </c>
      <c r="L4487" s="273" t="s">
        <v>66</v>
      </c>
      <c r="N4487" s="273" t="s">
        <v>107</v>
      </c>
      <c r="W4487" s="273">
        <v>151356</v>
      </c>
      <c r="X4487" s="273" t="s">
        <v>64</v>
      </c>
      <c r="Y4487" s="273" t="s">
        <v>63</v>
      </c>
      <c r="Z4487" s="273" t="s">
        <v>120</v>
      </c>
      <c r="AA4487" s="273" t="s">
        <v>120</v>
      </c>
      <c r="AB4487" s="274">
        <v>44986</v>
      </c>
      <c r="AC4487" s="273">
        <v>12009</v>
      </c>
      <c r="AD4487" s="273">
        <v>6</v>
      </c>
      <c r="AE4487" s="273">
        <v>1.4E-2</v>
      </c>
      <c r="AF4487" s="273" t="s">
        <v>90</v>
      </c>
      <c r="AG4487" s="273" t="s">
        <v>983</v>
      </c>
      <c r="AH4487" s="273" t="s">
        <v>1200</v>
      </c>
      <c r="AI4487" s="273" t="s">
        <v>123</v>
      </c>
      <c r="AJ4487" s="273" t="s">
        <v>200</v>
      </c>
      <c r="AK4487" s="273">
        <v>162094</v>
      </c>
      <c r="BV4487" s="279" t="s">
        <v>83</v>
      </c>
      <c r="BW4487" s="280" t="s">
        <v>63</v>
      </c>
      <c r="BX4487" s="280" t="s">
        <v>84</v>
      </c>
      <c r="BY4487" s="280" t="s">
        <v>85</v>
      </c>
      <c r="BZ4487" s="280" t="s">
        <v>126</v>
      </c>
      <c r="CA4487" s="280" t="s">
        <v>127</v>
      </c>
      <c r="CB4487" s="280" t="s">
        <v>128</v>
      </c>
      <c r="CC4487" s="280" t="s">
        <v>129</v>
      </c>
      <c r="CD4487" s="281">
        <v>6</v>
      </c>
      <c r="CE4487" s="277">
        <v>45261</v>
      </c>
      <c r="CF4487" s="280"/>
      <c r="CG4487" s="280"/>
      <c r="CH4487" s="280"/>
      <c r="CI4487" s="280" t="s">
        <v>80</v>
      </c>
      <c r="CJ4487" s="280"/>
      <c r="CK4487" s="280"/>
      <c r="CL4487" s="280"/>
      <c r="CM4487" s="280" t="s">
        <v>73</v>
      </c>
      <c r="CN4487" s="280">
        <v>3</v>
      </c>
    </row>
    <row r="4488" spans="4:92">
      <c r="D4488" s="273" t="s">
        <v>64</v>
      </c>
      <c r="E4488" s="273" t="s">
        <v>404</v>
      </c>
      <c r="F4488" s="273" t="s">
        <v>431</v>
      </c>
      <c r="G4488" s="273" t="s">
        <v>447</v>
      </c>
      <c r="H4488" s="274">
        <v>45017</v>
      </c>
      <c r="I4488" s="273">
        <v>11636</v>
      </c>
      <c r="J4488" s="273">
        <v>62</v>
      </c>
      <c r="K4488" s="273">
        <v>111640</v>
      </c>
      <c r="L4488" s="273" t="s">
        <v>66</v>
      </c>
      <c r="M4488" s="273">
        <v>12426.984570000001</v>
      </c>
      <c r="N4488" s="273" t="s">
        <v>115</v>
      </c>
      <c r="W4488" s="273">
        <v>151355</v>
      </c>
      <c r="X4488" s="273" t="s">
        <v>64</v>
      </c>
      <c r="Y4488" s="273" t="s">
        <v>63</v>
      </c>
      <c r="Z4488" s="273" t="s">
        <v>120</v>
      </c>
      <c r="AA4488" s="273" t="s">
        <v>120</v>
      </c>
      <c r="AB4488" s="274">
        <v>44986</v>
      </c>
      <c r="AC4488" s="273">
        <v>12009</v>
      </c>
      <c r="AD4488" s="273">
        <v>6</v>
      </c>
      <c r="AE4488" s="273">
        <v>9.8000000000000004E-2</v>
      </c>
      <c r="AF4488" s="273" t="s">
        <v>90</v>
      </c>
      <c r="AG4488" s="273" t="s">
        <v>1048</v>
      </c>
      <c r="AH4488" s="273" t="s">
        <v>1049</v>
      </c>
      <c r="AI4488" s="273" t="s">
        <v>123</v>
      </c>
      <c r="AJ4488" s="273" t="s">
        <v>200</v>
      </c>
      <c r="AK4488" s="273">
        <v>162100</v>
      </c>
      <c r="BV4488" s="336" t="s">
        <v>83</v>
      </c>
      <c r="BW4488" s="337" t="s">
        <v>63</v>
      </c>
      <c r="BX4488" s="337" t="s">
        <v>84</v>
      </c>
      <c r="BY4488" s="337" t="s">
        <v>85</v>
      </c>
      <c r="BZ4488" s="337" t="s">
        <v>110</v>
      </c>
      <c r="CA4488" s="337" t="s">
        <v>111</v>
      </c>
      <c r="CB4488" s="337" t="s">
        <v>117</v>
      </c>
      <c r="CC4488" s="337" t="s">
        <v>118</v>
      </c>
      <c r="CD4488" s="338">
        <v>5</v>
      </c>
      <c r="CE4488" s="335">
        <v>45261</v>
      </c>
      <c r="CF4488" s="337"/>
      <c r="CG4488" s="337"/>
      <c r="CH4488" s="337"/>
      <c r="CI4488" s="337" t="s">
        <v>104</v>
      </c>
      <c r="CJ4488" s="337"/>
      <c r="CK4488" s="337"/>
      <c r="CL4488" s="337"/>
      <c r="CM4488" s="337" t="s">
        <v>73</v>
      </c>
      <c r="CN4488" s="337">
        <v>3</v>
      </c>
    </row>
    <row r="4489" spans="4:92">
      <c r="D4489" s="273" t="s">
        <v>64</v>
      </c>
      <c r="E4489" s="273" t="s">
        <v>404</v>
      </c>
      <c r="F4489" s="273" t="s">
        <v>431</v>
      </c>
      <c r="G4489" s="273" t="s">
        <v>447</v>
      </c>
      <c r="H4489" s="274">
        <v>45047</v>
      </c>
      <c r="I4489" s="273">
        <v>12225</v>
      </c>
      <c r="J4489" s="273">
        <v>62</v>
      </c>
      <c r="K4489" s="273">
        <v>462</v>
      </c>
      <c r="L4489" s="273" t="s">
        <v>66</v>
      </c>
      <c r="M4489" s="273">
        <v>0</v>
      </c>
      <c r="N4489" s="273" t="s">
        <v>1010</v>
      </c>
      <c r="O4489" s="273">
        <v>0</v>
      </c>
      <c r="P4489" s="273" t="s">
        <v>1011</v>
      </c>
      <c r="Q4489" s="273" t="s">
        <v>1993</v>
      </c>
      <c r="R4489" s="273" t="s">
        <v>1342</v>
      </c>
      <c r="S4489" s="273" t="s">
        <v>1682</v>
      </c>
      <c r="U4489" s="273" t="s">
        <v>1682</v>
      </c>
      <c r="V4489" s="273" t="s">
        <v>1682</v>
      </c>
      <c r="W4489" s="273">
        <v>176354</v>
      </c>
      <c r="X4489" s="273" t="s">
        <v>64</v>
      </c>
      <c r="Y4489" s="273" t="s">
        <v>63</v>
      </c>
      <c r="Z4489" s="273" t="s">
        <v>120</v>
      </c>
      <c r="AA4489" s="273" t="s">
        <v>120</v>
      </c>
      <c r="AB4489" s="274">
        <v>44986</v>
      </c>
      <c r="AC4489" s="273">
        <v>12009</v>
      </c>
      <c r="AD4489" s="273">
        <v>6</v>
      </c>
      <c r="AE4489" s="273">
        <v>0.28000000000000003</v>
      </c>
      <c r="AF4489" s="273" t="s">
        <v>90</v>
      </c>
      <c r="AG4489" s="273" t="s">
        <v>1159</v>
      </c>
      <c r="AH4489" s="273" t="s">
        <v>1160</v>
      </c>
      <c r="AI4489" s="273" t="s">
        <v>123</v>
      </c>
      <c r="AJ4489" s="273" t="s">
        <v>200</v>
      </c>
      <c r="AK4489" s="273">
        <v>162106</v>
      </c>
      <c r="BV4489" s="279" t="s">
        <v>83</v>
      </c>
      <c r="BW4489" s="280" t="s">
        <v>63</v>
      </c>
      <c r="BX4489" s="280" t="s">
        <v>84</v>
      </c>
      <c r="BY4489" s="280" t="s">
        <v>85</v>
      </c>
      <c r="BZ4489" s="280" t="s">
        <v>110</v>
      </c>
      <c r="CA4489" s="280" t="s">
        <v>111</v>
      </c>
      <c r="CB4489" s="280" t="s">
        <v>112</v>
      </c>
      <c r="CC4489" s="280" t="s">
        <v>113</v>
      </c>
      <c r="CD4489" s="281">
        <v>4</v>
      </c>
      <c r="CE4489" s="277">
        <v>45261</v>
      </c>
      <c r="CF4489" s="280"/>
      <c r="CG4489" s="280"/>
      <c r="CH4489" s="280"/>
      <c r="CI4489" s="280" t="s">
        <v>80</v>
      </c>
      <c r="CJ4489" s="280"/>
      <c r="CK4489" s="280"/>
      <c r="CL4489" s="280"/>
      <c r="CM4489" s="280" t="s">
        <v>73</v>
      </c>
      <c r="CN4489" s="280">
        <v>3</v>
      </c>
    </row>
    <row r="4490" spans="4:92">
      <c r="D4490" s="273" t="s">
        <v>64</v>
      </c>
      <c r="E4490" s="273" t="s">
        <v>404</v>
      </c>
      <c r="F4490" s="273" t="s">
        <v>431</v>
      </c>
      <c r="G4490" s="273" t="s">
        <v>447</v>
      </c>
      <c r="H4490" s="274">
        <v>45047</v>
      </c>
      <c r="I4490" s="273">
        <v>12225</v>
      </c>
      <c r="J4490" s="273">
        <v>62</v>
      </c>
      <c r="K4490" s="273">
        <v>2713</v>
      </c>
      <c r="L4490" s="273" t="s">
        <v>66</v>
      </c>
      <c r="N4490" s="273" t="s">
        <v>107</v>
      </c>
      <c r="W4490" s="273">
        <v>176353</v>
      </c>
      <c r="X4490" s="273" t="s">
        <v>64</v>
      </c>
      <c r="Y4490" s="273" t="s">
        <v>63</v>
      </c>
      <c r="Z4490" s="273" t="s">
        <v>120</v>
      </c>
      <c r="AA4490" s="273" t="s">
        <v>120</v>
      </c>
      <c r="AB4490" s="274">
        <v>44986</v>
      </c>
      <c r="AC4490" s="273">
        <v>12009</v>
      </c>
      <c r="AD4490" s="273">
        <v>6</v>
      </c>
      <c r="AE4490" s="273">
        <v>0.67500000000000004</v>
      </c>
      <c r="AF4490" s="273" t="s">
        <v>90</v>
      </c>
      <c r="AG4490" s="273" t="s">
        <v>887</v>
      </c>
      <c r="AH4490" s="273" t="s">
        <v>1163</v>
      </c>
      <c r="AI4490" s="273" t="s">
        <v>123</v>
      </c>
      <c r="AJ4490" s="273" t="s">
        <v>200</v>
      </c>
      <c r="AK4490" s="273">
        <v>162112</v>
      </c>
      <c r="BV4490" s="336" t="s">
        <v>83</v>
      </c>
      <c r="BW4490" s="337" t="s">
        <v>63</v>
      </c>
      <c r="BX4490" s="337" t="s">
        <v>84</v>
      </c>
      <c r="BY4490" s="337" t="s">
        <v>85</v>
      </c>
      <c r="BZ4490" s="337" t="s">
        <v>86</v>
      </c>
      <c r="CA4490" s="337" t="s">
        <v>87</v>
      </c>
      <c r="CB4490" s="337" t="s">
        <v>101</v>
      </c>
      <c r="CC4490" s="337" t="s">
        <v>102</v>
      </c>
      <c r="CD4490" s="338">
        <v>4</v>
      </c>
      <c r="CE4490" s="335">
        <v>45261</v>
      </c>
      <c r="CF4490" s="337">
        <v>0</v>
      </c>
      <c r="CG4490" s="337" t="s">
        <v>103</v>
      </c>
      <c r="CH4490" s="337">
        <v>0</v>
      </c>
      <c r="CI4490" s="337" t="s">
        <v>104</v>
      </c>
      <c r="CJ4490" s="337"/>
      <c r="CK4490" s="337"/>
      <c r="CL4490" s="337"/>
      <c r="CM4490" s="337" t="s">
        <v>73</v>
      </c>
      <c r="CN4490" s="337">
        <v>3</v>
      </c>
    </row>
    <row r="4491" spans="4:92">
      <c r="D4491" s="273" t="s">
        <v>64</v>
      </c>
      <c r="E4491" s="273" t="s">
        <v>404</v>
      </c>
      <c r="F4491" s="273" t="s">
        <v>431</v>
      </c>
      <c r="G4491" s="273" t="s">
        <v>447</v>
      </c>
      <c r="H4491" s="274">
        <v>45047</v>
      </c>
      <c r="I4491" s="273">
        <v>12225</v>
      </c>
      <c r="J4491" s="273">
        <v>62</v>
      </c>
      <c r="K4491" s="273">
        <v>130380</v>
      </c>
      <c r="L4491" s="273" t="s">
        <v>66</v>
      </c>
      <c r="M4491" s="273">
        <v>13790.41014</v>
      </c>
      <c r="N4491" s="273" t="s">
        <v>115</v>
      </c>
      <c r="W4491" s="273">
        <v>176352</v>
      </c>
      <c r="X4491" s="273" t="s">
        <v>64</v>
      </c>
      <c r="Y4491" s="273" t="s">
        <v>63</v>
      </c>
      <c r="Z4491" s="273" t="s">
        <v>120</v>
      </c>
      <c r="AA4491" s="273" t="s">
        <v>120</v>
      </c>
      <c r="AB4491" s="274">
        <v>44986</v>
      </c>
      <c r="AC4491" s="273">
        <v>12009</v>
      </c>
      <c r="AD4491" s="273">
        <v>6</v>
      </c>
      <c r="AE4491" s="273">
        <v>0.434</v>
      </c>
      <c r="AF4491" s="273" t="s">
        <v>90</v>
      </c>
      <c r="AG4491" s="273" t="s">
        <v>884</v>
      </c>
      <c r="AH4491" s="273" t="s">
        <v>1166</v>
      </c>
      <c r="AI4491" s="273" t="s">
        <v>123</v>
      </c>
      <c r="AJ4491" s="273" t="s">
        <v>200</v>
      </c>
      <c r="AK4491" s="273">
        <v>162118</v>
      </c>
      <c r="BV4491" s="279" t="s">
        <v>83</v>
      </c>
      <c r="BW4491" s="280" t="s">
        <v>63</v>
      </c>
      <c r="BX4491" s="280" t="s">
        <v>84</v>
      </c>
      <c r="BY4491" s="280" t="s">
        <v>85</v>
      </c>
      <c r="BZ4491" s="280" t="s">
        <v>86</v>
      </c>
      <c r="CA4491" s="280" t="s">
        <v>87</v>
      </c>
      <c r="CB4491" s="280" t="s">
        <v>88</v>
      </c>
      <c r="CC4491" s="280" t="s">
        <v>89</v>
      </c>
      <c r="CD4491" s="281">
        <v>3</v>
      </c>
      <c r="CE4491" s="277">
        <v>45261</v>
      </c>
      <c r="CF4491" s="280">
        <v>0</v>
      </c>
      <c r="CG4491" s="280" t="s">
        <v>90</v>
      </c>
      <c r="CH4491" s="280">
        <v>0</v>
      </c>
      <c r="CI4491" s="280" t="s">
        <v>80</v>
      </c>
      <c r="CJ4491" s="280"/>
      <c r="CK4491" s="280"/>
      <c r="CL4491" s="280"/>
      <c r="CM4491" s="280" t="s">
        <v>73</v>
      </c>
      <c r="CN4491" s="280">
        <v>3</v>
      </c>
    </row>
    <row r="4492" spans="4:92">
      <c r="D4492" s="273" t="s">
        <v>64</v>
      </c>
      <c r="E4492" s="273" t="s">
        <v>404</v>
      </c>
      <c r="F4492" s="273" t="s">
        <v>431</v>
      </c>
      <c r="G4492" s="273" t="s">
        <v>447</v>
      </c>
      <c r="H4492" s="274">
        <v>45078</v>
      </c>
      <c r="I4492" s="273">
        <v>12494</v>
      </c>
      <c r="J4492" s="273">
        <v>62</v>
      </c>
      <c r="K4492" s="273">
        <v>283</v>
      </c>
      <c r="L4492" s="273" t="s">
        <v>66</v>
      </c>
      <c r="M4492" s="273">
        <v>0</v>
      </c>
      <c r="N4492" s="273" t="s">
        <v>1010</v>
      </c>
      <c r="O4492" s="273">
        <v>0</v>
      </c>
      <c r="P4492" s="273" t="s">
        <v>1011</v>
      </c>
      <c r="Q4492" s="273" t="s">
        <v>1993</v>
      </c>
      <c r="R4492" s="273" t="s">
        <v>1342</v>
      </c>
      <c r="S4492" s="273" t="s">
        <v>1682</v>
      </c>
      <c r="U4492" s="273" t="s">
        <v>1682</v>
      </c>
      <c r="V4492" s="273" t="s">
        <v>1682</v>
      </c>
      <c r="W4492" s="273">
        <v>188190</v>
      </c>
      <c r="X4492" s="273" t="s">
        <v>64</v>
      </c>
      <c r="Y4492" s="273" t="s">
        <v>63</v>
      </c>
      <c r="Z4492" s="273" t="s">
        <v>120</v>
      </c>
      <c r="AA4492" s="273" t="s">
        <v>120</v>
      </c>
      <c r="AB4492" s="274">
        <v>44986</v>
      </c>
      <c r="AC4492" s="273">
        <v>12009</v>
      </c>
      <c r="AD4492" s="273">
        <v>6</v>
      </c>
      <c r="AE4492" s="273">
        <v>0.71799999999999997</v>
      </c>
      <c r="AF4492" s="273" t="s">
        <v>90</v>
      </c>
      <c r="AG4492" s="273" t="s">
        <v>884</v>
      </c>
      <c r="AH4492" s="273" t="s">
        <v>1169</v>
      </c>
      <c r="AI4492" s="273" t="s">
        <v>123</v>
      </c>
      <c r="AJ4492" s="273" t="s">
        <v>200</v>
      </c>
      <c r="AK4492" s="273">
        <v>162124</v>
      </c>
      <c r="BV4492" s="336" t="s">
        <v>83</v>
      </c>
      <c r="BW4492" s="337" t="s">
        <v>63</v>
      </c>
      <c r="BX4492" s="337" t="s">
        <v>84</v>
      </c>
      <c r="BY4492" s="337" t="s">
        <v>106</v>
      </c>
      <c r="BZ4492" s="337" t="s">
        <v>86</v>
      </c>
      <c r="CA4492" s="337" t="s">
        <v>87</v>
      </c>
      <c r="CB4492" s="337" t="s">
        <v>88</v>
      </c>
      <c r="CC4492" s="337" t="s">
        <v>89</v>
      </c>
      <c r="CD4492" s="338">
        <v>3</v>
      </c>
      <c r="CE4492" s="335">
        <v>44927</v>
      </c>
      <c r="CF4492" s="337">
        <v>2348</v>
      </c>
      <c r="CG4492" s="337" t="s">
        <v>90</v>
      </c>
      <c r="CH4492" s="337">
        <v>2348</v>
      </c>
      <c r="CI4492" s="337" t="s">
        <v>80</v>
      </c>
      <c r="CJ4492" s="337"/>
      <c r="CK4492" s="337"/>
      <c r="CL4492" s="337"/>
      <c r="CM4492" s="337" t="s">
        <v>73</v>
      </c>
      <c r="CN4492" s="337">
        <v>3</v>
      </c>
    </row>
    <row r="4493" spans="4:92">
      <c r="D4493" s="273" t="s">
        <v>64</v>
      </c>
      <c r="E4493" s="273" t="s">
        <v>404</v>
      </c>
      <c r="F4493" s="273" t="s">
        <v>431</v>
      </c>
      <c r="G4493" s="273" t="s">
        <v>447</v>
      </c>
      <c r="H4493" s="274">
        <v>45078</v>
      </c>
      <c r="I4493" s="273">
        <v>12494</v>
      </c>
      <c r="J4493" s="273">
        <v>62</v>
      </c>
      <c r="K4493" s="273">
        <v>558</v>
      </c>
      <c r="L4493" s="273" t="s">
        <v>66</v>
      </c>
      <c r="N4493" s="273" t="s">
        <v>107</v>
      </c>
      <c r="W4493" s="273">
        <v>188189</v>
      </c>
      <c r="X4493" s="273" t="s">
        <v>64</v>
      </c>
      <c r="Y4493" s="273" t="s">
        <v>63</v>
      </c>
      <c r="Z4493" s="273" t="s">
        <v>120</v>
      </c>
      <c r="AA4493" s="273" t="s">
        <v>120</v>
      </c>
      <c r="AB4493" s="274">
        <v>44986</v>
      </c>
      <c r="AC4493" s="273">
        <v>12009</v>
      </c>
      <c r="AD4493" s="273">
        <v>6</v>
      </c>
      <c r="AE4493" s="273">
        <v>3.37</v>
      </c>
      <c r="AF4493" s="273" t="s">
        <v>90</v>
      </c>
      <c r="AG4493" s="273" t="s">
        <v>884</v>
      </c>
      <c r="AH4493" s="273" t="s">
        <v>1905</v>
      </c>
      <c r="AI4493" s="273" t="s">
        <v>123</v>
      </c>
      <c r="AJ4493" s="273" t="s">
        <v>200</v>
      </c>
      <c r="AK4493" s="273">
        <v>162130</v>
      </c>
      <c r="BV4493" s="279" t="s">
        <v>64</v>
      </c>
      <c r="BW4493" s="280" t="s">
        <v>63</v>
      </c>
      <c r="BX4493" s="280" t="s">
        <v>165</v>
      </c>
      <c r="BY4493" s="280" t="s">
        <v>165</v>
      </c>
      <c r="BZ4493" s="280" t="s">
        <v>86</v>
      </c>
      <c r="CA4493" s="280" t="s">
        <v>87</v>
      </c>
      <c r="CB4493" s="280" t="s">
        <v>88</v>
      </c>
      <c r="CC4493" s="280" t="s">
        <v>89</v>
      </c>
      <c r="CD4493" s="281">
        <v>3</v>
      </c>
      <c r="CE4493" s="277">
        <v>45231</v>
      </c>
      <c r="CF4493" s="280">
        <v>3672</v>
      </c>
      <c r="CG4493" s="280" t="s">
        <v>80</v>
      </c>
      <c r="CH4493" s="280">
        <v>3672</v>
      </c>
      <c r="CI4493" s="280" t="s">
        <v>80</v>
      </c>
      <c r="CJ4493" s="280"/>
      <c r="CK4493" s="280"/>
      <c r="CL4493" s="280"/>
      <c r="CM4493" s="280" t="s">
        <v>73</v>
      </c>
      <c r="CN4493" s="280">
        <v>3</v>
      </c>
    </row>
    <row r="4494" spans="4:92">
      <c r="D4494" s="273" t="s">
        <v>64</v>
      </c>
      <c r="E4494" s="273" t="s">
        <v>404</v>
      </c>
      <c r="F4494" s="273" t="s">
        <v>431</v>
      </c>
      <c r="G4494" s="273" t="s">
        <v>447</v>
      </c>
      <c r="H4494" s="274">
        <v>45078</v>
      </c>
      <c r="I4494" s="273">
        <v>12494</v>
      </c>
      <c r="J4494" s="273">
        <v>62</v>
      </c>
      <c r="K4494" s="273">
        <v>161840</v>
      </c>
      <c r="L4494" s="273" t="s">
        <v>66</v>
      </c>
      <c r="M4494" s="273">
        <v>16476.46962</v>
      </c>
      <c r="N4494" s="273" t="s">
        <v>115</v>
      </c>
      <c r="W4494" s="273">
        <v>188188</v>
      </c>
      <c r="X4494" s="273" t="s">
        <v>64</v>
      </c>
      <c r="Y4494" s="273" t="s">
        <v>63</v>
      </c>
      <c r="Z4494" s="273" t="s">
        <v>120</v>
      </c>
      <c r="AA4494" s="273" t="s">
        <v>120</v>
      </c>
      <c r="AB4494" s="274">
        <v>44986</v>
      </c>
      <c r="AC4494" s="273">
        <v>12009</v>
      </c>
      <c r="AD4494" s="273">
        <v>6</v>
      </c>
      <c r="AE4494" s="273">
        <v>7.2999999999999995E-2</v>
      </c>
      <c r="AF4494" s="273" t="s">
        <v>90</v>
      </c>
      <c r="AG4494" s="273" t="s">
        <v>837</v>
      </c>
      <c r="AH4494" s="273" t="s">
        <v>996</v>
      </c>
      <c r="AI4494" s="273" t="s">
        <v>123</v>
      </c>
      <c r="AJ4494" s="273" t="s">
        <v>200</v>
      </c>
      <c r="AK4494" s="273">
        <v>162199</v>
      </c>
      <c r="BV4494" s="336" t="s">
        <v>64</v>
      </c>
      <c r="BW4494" s="337" t="s">
        <v>63</v>
      </c>
      <c r="BX4494" s="337" t="s">
        <v>165</v>
      </c>
      <c r="BY4494" s="337" t="s">
        <v>165</v>
      </c>
      <c r="BZ4494" s="337" t="s">
        <v>86</v>
      </c>
      <c r="CA4494" s="337" t="s">
        <v>87</v>
      </c>
      <c r="CB4494" s="337" t="s">
        <v>88</v>
      </c>
      <c r="CC4494" s="337" t="s">
        <v>89</v>
      </c>
      <c r="CD4494" s="338">
        <v>3</v>
      </c>
      <c r="CE4494" s="335">
        <v>45261</v>
      </c>
      <c r="CF4494" s="337">
        <v>3122</v>
      </c>
      <c r="CG4494" s="337" t="s">
        <v>80</v>
      </c>
      <c r="CH4494" s="337">
        <v>3122</v>
      </c>
      <c r="CI4494" s="337" t="s">
        <v>80</v>
      </c>
      <c r="CJ4494" s="337"/>
      <c r="CK4494" s="337"/>
      <c r="CL4494" s="337"/>
      <c r="CM4494" s="337" t="s">
        <v>73</v>
      </c>
      <c r="CN4494" s="337">
        <v>3</v>
      </c>
    </row>
    <row r="4495" spans="4:92">
      <c r="D4495" s="273" t="s">
        <v>64</v>
      </c>
      <c r="E4495" s="273" t="s">
        <v>404</v>
      </c>
      <c r="F4495" s="273" t="s">
        <v>431</v>
      </c>
      <c r="G4495" s="273" t="s">
        <v>447</v>
      </c>
      <c r="H4495" s="274">
        <v>45108</v>
      </c>
      <c r="I4495" s="273">
        <v>12763</v>
      </c>
      <c r="J4495" s="273">
        <v>62</v>
      </c>
      <c r="K4495" s="273">
        <v>282</v>
      </c>
      <c r="L4495" s="273" t="s">
        <v>66</v>
      </c>
      <c r="M4495" s="273">
        <v>0</v>
      </c>
      <c r="N4495" s="273" t="s">
        <v>1010</v>
      </c>
      <c r="O4495" s="273">
        <v>0</v>
      </c>
      <c r="P4495" s="273" t="s">
        <v>1011</v>
      </c>
      <c r="Q4495" s="273" t="s">
        <v>1993</v>
      </c>
      <c r="R4495" s="273" t="s">
        <v>1342</v>
      </c>
      <c r="S4495" s="273" t="s">
        <v>1682</v>
      </c>
      <c r="U4495" s="273" t="s">
        <v>1682</v>
      </c>
      <c r="V4495" s="273" t="s">
        <v>1682</v>
      </c>
      <c r="W4495" s="273">
        <v>201674</v>
      </c>
      <c r="X4495" s="273" t="s">
        <v>64</v>
      </c>
      <c r="Y4495" s="273" t="s">
        <v>63</v>
      </c>
      <c r="Z4495" s="273" t="s">
        <v>120</v>
      </c>
      <c r="AA4495" s="273" t="s">
        <v>120</v>
      </c>
      <c r="AB4495" s="274">
        <v>44986</v>
      </c>
      <c r="AC4495" s="273">
        <v>12009</v>
      </c>
      <c r="AD4495" s="273">
        <v>6</v>
      </c>
      <c r="AE4495" s="273">
        <v>1.25</v>
      </c>
      <c r="AF4495" s="273" t="s">
        <v>90</v>
      </c>
      <c r="AG4495" s="273" t="s">
        <v>795</v>
      </c>
      <c r="AH4495" s="273" t="s">
        <v>2031</v>
      </c>
      <c r="AI4495" s="273" t="s">
        <v>123</v>
      </c>
      <c r="AJ4495" s="273" t="s">
        <v>1185</v>
      </c>
      <c r="AK4495" s="273">
        <v>162205</v>
      </c>
      <c r="BV4495" s="279" t="s">
        <v>64</v>
      </c>
      <c r="BW4495" s="280" t="s">
        <v>63</v>
      </c>
      <c r="BX4495" s="280" t="s">
        <v>165</v>
      </c>
      <c r="BY4495" s="280" t="s">
        <v>165</v>
      </c>
      <c r="BZ4495" s="280" t="s">
        <v>110</v>
      </c>
      <c r="CA4495" s="280" t="s">
        <v>111</v>
      </c>
      <c r="CB4495" s="280" t="s">
        <v>112</v>
      </c>
      <c r="CC4495" s="280" t="s">
        <v>113</v>
      </c>
      <c r="CD4495" s="281">
        <v>4</v>
      </c>
      <c r="CE4495" s="277">
        <v>45261</v>
      </c>
      <c r="CF4495" s="280"/>
      <c r="CG4495" s="280"/>
      <c r="CH4495" s="280"/>
      <c r="CI4495" s="280" t="s">
        <v>80</v>
      </c>
      <c r="CJ4495" s="280"/>
      <c r="CK4495" s="280"/>
      <c r="CL4495" s="280"/>
      <c r="CM4495" s="280" t="s">
        <v>73</v>
      </c>
      <c r="CN4495" s="280">
        <v>3</v>
      </c>
    </row>
    <row r="4496" spans="4:92">
      <c r="D4496" s="273" t="s">
        <v>64</v>
      </c>
      <c r="E4496" s="273" t="s">
        <v>404</v>
      </c>
      <c r="F4496" s="273" t="s">
        <v>431</v>
      </c>
      <c r="G4496" s="273" t="s">
        <v>447</v>
      </c>
      <c r="H4496" s="274">
        <v>45108</v>
      </c>
      <c r="I4496" s="273">
        <v>12763</v>
      </c>
      <c r="J4496" s="273">
        <v>62</v>
      </c>
      <c r="K4496" s="273">
        <v>1603</v>
      </c>
      <c r="L4496" s="273" t="s">
        <v>66</v>
      </c>
      <c r="N4496" s="273" t="s">
        <v>107</v>
      </c>
      <c r="W4496" s="273">
        <v>201673</v>
      </c>
      <c r="X4496" s="273" t="s">
        <v>64</v>
      </c>
      <c r="Y4496" s="273" t="s">
        <v>63</v>
      </c>
      <c r="Z4496" s="273" t="s">
        <v>120</v>
      </c>
      <c r="AA4496" s="273" t="s">
        <v>120</v>
      </c>
      <c r="AB4496" s="274">
        <v>44986</v>
      </c>
      <c r="AC4496" s="273">
        <v>12009</v>
      </c>
      <c r="AD4496" s="273">
        <v>6</v>
      </c>
      <c r="AE4496" s="273">
        <v>20.58</v>
      </c>
      <c r="AF4496" s="273" t="s">
        <v>90</v>
      </c>
      <c r="AG4496" s="273" t="s">
        <v>798</v>
      </c>
      <c r="AH4496" s="273" t="s">
        <v>1176</v>
      </c>
      <c r="AI4496" s="273" t="s">
        <v>123</v>
      </c>
      <c r="AJ4496" s="273" t="s">
        <v>200</v>
      </c>
      <c r="AK4496" s="273">
        <v>162211</v>
      </c>
      <c r="BV4496" s="336" t="s">
        <v>64</v>
      </c>
      <c r="BW4496" s="337" t="s">
        <v>63</v>
      </c>
      <c r="BX4496" s="337" t="s">
        <v>165</v>
      </c>
      <c r="BY4496" s="337" t="s">
        <v>165</v>
      </c>
      <c r="BZ4496" s="337" t="s">
        <v>86</v>
      </c>
      <c r="CA4496" s="337" t="s">
        <v>87</v>
      </c>
      <c r="CB4496" s="337" t="s">
        <v>101</v>
      </c>
      <c r="CC4496" s="337" t="s">
        <v>102</v>
      </c>
      <c r="CD4496" s="338">
        <v>4</v>
      </c>
      <c r="CE4496" s="335">
        <v>45261</v>
      </c>
      <c r="CF4496" s="337">
        <v>23483</v>
      </c>
      <c r="CG4496" s="337" t="s">
        <v>103</v>
      </c>
      <c r="CH4496" s="337">
        <v>764.60648000000003</v>
      </c>
      <c r="CI4496" s="337" t="s">
        <v>104</v>
      </c>
      <c r="CJ4496" s="337"/>
      <c r="CK4496" s="337"/>
      <c r="CL4496" s="337" t="s">
        <v>2032</v>
      </c>
      <c r="CM4496" s="337" t="s">
        <v>73</v>
      </c>
      <c r="CN4496" s="337">
        <v>3</v>
      </c>
    </row>
    <row r="4497" spans="4:92">
      <c r="D4497" s="273" t="s">
        <v>64</v>
      </c>
      <c r="E4497" s="273" t="s">
        <v>404</v>
      </c>
      <c r="F4497" s="273" t="s">
        <v>431</v>
      </c>
      <c r="G4497" s="273" t="s">
        <v>447</v>
      </c>
      <c r="H4497" s="274">
        <v>45108</v>
      </c>
      <c r="I4497" s="273">
        <v>12763</v>
      </c>
      <c r="J4497" s="273">
        <v>62</v>
      </c>
      <c r="K4497" s="273">
        <v>149020</v>
      </c>
      <c r="L4497" s="273" t="s">
        <v>66</v>
      </c>
      <c r="M4497" s="273">
        <v>16151.816849999999</v>
      </c>
      <c r="N4497" s="273" t="s">
        <v>115</v>
      </c>
      <c r="W4497" s="273">
        <v>201672</v>
      </c>
      <c r="X4497" s="273" t="s">
        <v>64</v>
      </c>
      <c r="Y4497" s="273" t="s">
        <v>63</v>
      </c>
      <c r="Z4497" s="273" t="s">
        <v>120</v>
      </c>
      <c r="AA4497" s="273" t="s">
        <v>120</v>
      </c>
      <c r="AB4497" s="274">
        <v>44986</v>
      </c>
      <c r="AC4497" s="273">
        <v>12009</v>
      </c>
      <c r="AD4497" s="273">
        <v>6</v>
      </c>
      <c r="AE4497" s="273">
        <v>8.5999999999999993E-2</v>
      </c>
      <c r="AF4497" s="273" t="s">
        <v>90</v>
      </c>
      <c r="AG4497" s="273" t="s">
        <v>837</v>
      </c>
      <c r="AH4497" s="273" t="s">
        <v>1045</v>
      </c>
      <c r="AI4497" s="273" t="s">
        <v>123</v>
      </c>
      <c r="AJ4497" s="273" t="s">
        <v>200</v>
      </c>
      <c r="AK4497" s="273">
        <v>162217</v>
      </c>
      <c r="BV4497" s="279" t="s">
        <v>64</v>
      </c>
      <c r="BW4497" s="280" t="s">
        <v>63</v>
      </c>
      <c r="BX4497" s="280" t="s">
        <v>165</v>
      </c>
      <c r="BY4497" s="280" t="s">
        <v>165</v>
      </c>
      <c r="BZ4497" s="280" t="s">
        <v>110</v>
      </c>
      <c r="CA4497" s="280" t="s">
        <v>111</v>
      </c>
      <c r="CB4497" s="280" t="s">
        <v>117</v>
      </c>
      <c r="CC4497" s="280" t="s">
        <v>118</v>
      </c>
      <c r="CD4497" s="281">
        <v>5</v>
      </c>
      <c r="CE4497" s="277">
        <v>45261</v>
      </c>
      <c r="CF4497" s="280"/>
      <c r="CG4497" s="280"/>
      <c r="CH4497" s="280"/>
      <c r="CI4497" s="280" t="s">
        <v>104</v>
      </c>
      <c r="CJ4497" s="280"/>
      <c r="CK4497" s="280"/>
      <c r="CL4497" s="280"/>
      <c r="CM4497" s="280" t="s">
        <v>73</v>
      </c>
      <c r="CN4497" s="280">
        <v>3</v>
      </c>
    </row>
    <row r="4498" spans="4:92">
      <c r="D4498" s="273" t="s">
        <v>64</v>
      </c>
      <c r="E4498" s="273" t="s">
        <v>404</v>
      </c>
      <c r="F4498" s="273" t="s">
        <v>431</v>
      </c>
      <c r="G4498" s="273" t="s">
        <v>447</v>
      </c>
      <c r="H4498" s="274">
        <v>45139</v>
      </c>
      <c r="I4498" s="273">
        <v>13438</v>
      </c>
      <c r="J4498" s="273">
        <v>62</v>
      </c>
      <c r="K4498" s="273">
        <v>279</v>
      </c>
      <c r="L4498" s="273" t="s">
        <v>66</v>
      </c>
      <c r="M4498" s="273">
        <v>0</v>
      </c>
      <c r="N4498" s="273" t="s">
        <v>1010</v>
      </c>
      <c r="O4498" s="273">
        <v>0</v>
      </c>
      <c r="P4498" s="273" t="s">
        <v>1011</v>
      </c>
      <c r="Q4498" s="273" t="s">
        <v>1993</v>
      </c>
      <c r="R4498" s="273" t="s">
        <v>1342</v>
      </c>
      <c r="S4498" s="273" t="s">
        <v>1682</v>
      </c>
      <c r="U4498" s="273" t="s">
        <v>1682</v>
      </c>
      <c r="V4498" s="273" t="s">
        <v>1682</v>
      </c>
      <c r="W4498" s="273">
        <v>219688</v>
      </c>
      <c r="X4498" s="273" t="s">
        <v>64</v>
      </c>
      <c r="Y4498" s="273" t="s">
        <v>75</v>
      </c>
      <c r="Z4498" s="273" t="s">
        <v>79</v>
      </c>
      <c r="AA4498" s="273" t="s">
        <v>79</v>
      </c>
      <c r="AB4498" s="274">
        <v>44927</v>
      </c>
      <c r="AC4498" s="273">
        <v>11953</v>
      </c>
      <c r="AD4498" s="273">
        <v>36</v>
      </c>
      <c r="AE4498" s="273">
        <v>13</v>
      </c>
      <c r="AF4498" s="273" t="s">
        <v>90</v>
      </c>
      <c r="AG4498" s="273" t="s">
        <v>2033</v>
      </c>
      <c r="AH4498" s="273" t="s">
        <v>2034</v>
      </c>
      <c r="AI4498" s="273" t="s">
        <v>123</v>
      </c>
      <c r="AJ4498" s="273" t="s">
        <v>200</v>
      </c>
      <c r="AK4498" s="273">
        <v>172266</v>
      </c>
      <c r="BV4498" s="336" t="s">
        <v>64</v>
      </c>
      <c r="BW4498" s="337" t="s">
        <v>63</v>
      </c>
      <c r="BX4498" s="337" t="s">
        <v>165</v>
      </c>
      <c r="BY4498" s="337" t="s">
        <v>165</v>
      </c>
      <c r="BZ4498" s="337" t="s">
        <v>126</v>
      </c>
      <c r="CA4498" s="337" t="s">
        <v>127</v>
      </c>
      <c r="CB4498" s="337" t="s">
        <v>128</v>
      </c>
      <c r="CC4498" s="337" t="s">
        <v>129</v>
      </c>
      <c r="CD4498" s="338">
        <v>6</v>
      </c>
      <c r="CE4498" s="335">
        <v>45261</v>
      </c>
      <c r="CF4498" s="337"/>
      <c r="CG4498" s="337"/>
      <c r="CH4498" s="337"/>
      <c r="CI4498" s="337" t="s">
        <v>80</v>
      </c>
      <c r="CJ4498" s="337"/>
      <c r="CK4498" s="337"/>
      <c r="CL4498" s="337"/>
      <c r="CM4498" s="337" t="s">
        <v>73</v>
      </c>
      <c r="CN4498" s="337">
        <v>3</v>
      </c>
    </row>
    <row r="4499" spans="4:92">
      <c r="D4499" s="273" t="s">
        <v>64</v>
      </c>
      <c r="E4499" s="273" t="s">
        <v>404</v>
      </c>
      <c r="F4499" s="273" t="s">
        <v>431</v>
      </c>
      <c r="G4499" s="273" t="s">
        <v>447</v>
      </c>
      <c r="H4499" s="274">
        <v>45139</v>
      </c>
      <c r="I4499" s="273">
        <v>13438</v>
      </c>
      <c r="J4499" s="273">
        <v>62</v>
      </c>
      <c r="K4499" s="273">
        <v>1905</v>
      </c>
      <c r="L4499" s="273" t="s">
        <v>66</v>
      </c>
      <c r="N4499" s="273" t="s">
        <v>107</v>
      </c>
      <c r="W4499" s="273">
        <v>219687</v>
      </c>
      <c r="X4499" s="273" t="s">
        <v>64</v>
      </c>
      <c r="Y4499" s="273" t="s">
        <v>75</v>
      </c>
      <c r="Z4499" s="273" t="s">
        <v>79</v>
      </c>
      <c r="AA4499" s="273" t="s">
        <v>79</v>
      </c>
      <c r="AB4499" s="274">
        <v>44927</v>
      </c>
      <c r="AC4499" s="273">
        <v>11953</v>
      </c>
      <c r="AD4499" s="273">
        <v>36</v>
      </c>
      <c r="AE4499" s="273">
        <v>3</v>
      </c>
      <c r="AF4499" s="273" t="s">
        <v>90</v>
      </c>
      <c r="AG4499" s="273" t="s">
        <v>2035</v>
      </c>
      <c r="AH4499" s="273" t="s">
        <v>2036</v>
      </c>
      <c r="AI4499" s="273" t="s">
        <v>123</v>
      </c>
      <c r="AJ4499" s="273" t="s">
        <v>200</v>
      </c>
      <c r="AK4499" s="273">
        <v>172272</v>
      </c>
      <c r="BV4499" s="279" t="s">
        <v>64</v>
      </c>
      <c r="BW4499" s="280" t="s">
        <v>63</v>
      </c>
      <c r="BX4499" s="280" t="s">
        <v>165</v>
      </c>
      <c r="BY4499" s="280" t="s">
        <v>165</v>
      </c>
      <c r="BZ4499" s="280" t="s">
        <v>138</v>
      </c>
      <c r="CA4499" s="280" t="s">
        <v>139</v>
      </c>
      <c r="CB4499" s="280" t="s">
        <v>140</v>
      </c>
      <c r="CC4499" s="280" t="s">
        <v>141</v>
      </c>
      <c r="CD4499" s="281">
        <v>9</v>
      </c>
      <c r="CE4499" s="277">
        <v>45261</v>
      </c>
      <c r="CF4499" s="280">
        <v>244</v>
      </c>
      <c r="CG4499" s="280" t="s">
        <v>80</v>
      </c>
      <c r="CH4499" s="280">
        <v>244</v>
      </c>
      <c r="CI4499" s="280" t="s">
        <v>80</v>
      </c>
      <c r="CJ4499" s="280"/>
      <c r="CK4499" s="280"/>
      <c r="CL4499" s="280"/>
      <c r="CM4499" s="280" t="s">
        <v>73</v>
      </c>
      <c r="CN4499" s="280">
        <v>3</v>
      </c>
    </row>
    <row r="4500" spans="4:92">
      <c r="D4500" s="273" t="s">
        <v>64</v>
      </c>
      <c r="E4500" s="273" t="s">
        <v>404</v>
      </c>
      <c r="F4500" s="273" t="s">
        <v>431</v>
      </c>
      <c r="G4500" s="273" t="s">
        <v>447</v>
      </c>
      <c r="H4500" s="274">
        <v>45139</v>
      </c>
      <c r="I4500" s="273">
        <v>13438</v>
      </c>
      <c r="J4500" s="273">
        <v>62</v>
      </c>
      <c r="K4500" s="273">
        <v>146620</v>
      </c>
      <c r="L4500" s="273" t="s">
        <v>66</v>
      </c>
      <c r="M4500" s="273">
        <v>16032.561089999999</v>
      </c>
      <c r="N4500" s="273" t="s">
        <v>115</v>
      </c>
      <c r="W4500" s="273">
        <v>219686</v>
      </c>
      <c r="X4500" s="273" t="s">
        <v>64</v>
      </c>
      <c r="Y4500" s="273" t="s">
        <v>75</v>
      </c>
      <c r="Z4500" s="273" t="s">
        <v>79</v>
      </c>
      <c r="AA4500" s="273" t="s">
        <v>79</v>
      </c>
      <c r="AB4500" s="274">
        <v>44927</v>
      </c>
      <c r="AC4500" s="273">
        <v>11953</v>
      </c>
      <c r="AD4500" s="273">
        <v>36</v>
      </c>
      <c r="AE4500" s="273">
        <v>4.0910000000000002</v>
      </c>
      <c r="AF4500" s="273" t="s">
        <v>90</v>
      </c>
      <c r="AG4500" s="273" t="s">
        <v>2037</v>
      </c>
      <c r="AH4500" s="273" t="s">
        <v>2038</v>
      </c>
      <c r="AI4500" s="273" t="s">
        <v>123</v>
      </c>
      <c r="AJ4500" s="273" t="s">
        <v>200</v>
      </c>
      <c r="AK4500" s="273">
        <v>172278</v>
      </c>
      <c r="BV4500" s="336" t="s">
        <v>64</v>
      </c>
      <c r="BW4500" s="337" t="s">
        <v>63</v>
      </c>
      <c r="BX4500" s="337" t="s">
        <v>165</v>
      </c>
      <c r="BY4500" s="337" t="s">
        <v>165</v>
      </c>
      <c r="BZ4500" s="337" t="s">
        <v>126</v>
      </c>
      <c r="CA4500" s="337" t="s">
        <v>127</v>
      </c>
      <c r="CB4500" s="337" t="s">
        <v>133</v>
      </c>
      <c r="CC4500" s="337" t="s">
        <v>134</v>
      </c>
      <c r="CD4500" s="338">
        <v>7</v>
      </c>
      <c r="CE4500" s="335">
        <v>45261</v>
      </c>
      <c r="CF4500" s="337"/>
      <c r="CG4500" s="337"/>
      <c r="CH4500" s="337"/>
      <c r="CI4500" s="337" t="s">
        <v>104</v>
      </c>
      <c r="CJ4500" s="337"/>
      <c r="CK4500" s="337"/>
      <c r="CL4500" s="337"/>
      <c r="CM4500" s="337" t="s">
        <v>73</v>
      </c>
      <c r="CN4500" s="337">
        <v>3</v>
      </c>
    </row>
    <row r="4501" spans="4:92">
      <c r="D4501" s="273" t="s">
        <v>64</v>
      </c>
      <c r="E4501" s="273" t="s">
        <v>404</v>
      </c>
      <c r="F4501" s="273" t="s">
        <v>431</v>
      </c>
      <c r="G4501" s="273" t="s">
        <v>447</v>
      </c>
      <c r="H4501" s="274">
        <v>45170</v>
      </c>
      <c r="I4501" s="273">
        <v>13765</v>
      </c>
      <c r="J4501" s="273">
        <v>62</v>
      </c>
      <c r="K4501" s="273">
        <v>396</v>
      </c>
      <c r="L4501" s="273" t="s">
        <v>66</v>
      </c>
      <c r="M4501" s="273">
        <v>0</v>
      </c>
      <c r="N4501" s="273" t="s">
        <v>1010</v>
      </c>
      <c r="O4501" s="273">
        <v>0</v>
      </c>
      <c r="P4501" s="273" t="s">
        <v>1011</v>
      </c>
      <c r="Q4501" s="273" t="s">
        <v>1993</v>
      </c>
      <c r="R4501" s="273" t="s">
        <v>1342</v>
      </c>
      <c r="S4501" s="273" t="s">
        <v>1682</v>
      </c>
      <c r="U4501" s="273" t="s">
        <v>1682</v>
      </c>
      <c r="V4501" s="273" t="s">
        <v>1682</v>
      </c>
      <c r="W4501" s="273">
        <v>232639</v>
      </c>
      <c r="X4501" s="273" t="s">
        <v>64</v>
      </c>
      <c r="Y4501" s="273" t="s">
        <v>75</v>
      </c>
      <c r="Z4501" s="273" t="s">
        <v>79</v>
      </c>
      <c r="AA4501" s="273" t="s">
        <v>79</v>
      </c>
      <c r="AB4501" s="274">
        <v>44927</v>
      </c>
      <c r="AC4501" s="273">
        <v>11953</v>
      </c>
      <c r="AD4501" s="273">
        <v>36</v>
      </c>
      <c r="AE4501" s="273">
        <v>5</v>
      </c>
      <c r="AF4501" s="273" t="s">
        <v>90</v>
      </c>
      <c r="AG4501" s="273" t="s">
        <v>2039</v>
      </c>
      <c r="AH4501" s="273" t="s">
        <v>2040</v>
      </c>
      <c r="AI4501" s="273" t="s">
        <v>123</v>
      </c>
      <c r="AJ4501" s="273" t="s">
        <v>200</v>
      </c>
      <c r="AK4501" s="273">
        <v>172284</v>
      </c>
      <c r="BV4501" s="279" t="s">
        <v>64</v>
      </c>
      <c r="BW4501" s="280" t="s">
        <v>63</v>
      </c>
      <c r="BX4501" s="280" t="s">
        <v>165</v>
      </c>
      <c r="BY4501" s="280" t="s">
        <v>165</v>
      </c>
      <c r="BZ4501" s="280" t="s">
        <v>167</v>
      </c>
      <c r="CA4501" s="280" t="s">
        <v>168</v>
      </c>
      <c r="CB4501" s="280" t="s">
        <v>169</v>
      </c>
      <c r="CC4501" s="280" t="s">
        <v>170</v>
      </c>
      <c r="CD4501" s="281">
        <v>12</v>
      </c>
      <c r="CE4501" s="277">
        <v>45261</v>
      </c>
      <c r="CF4501" s="280">
        <v>0</v>
      </c>
      <c r="CG4501" s="280" t="s">
        <v>80</v>
      </c>
      <c r="CH4501" s="280">
        <v>0</v>
      </c>
      <c r="CI4501" s="280" t="s">
        <v>80</v>
      </c>
      <c r="CJ4501" s="280"/>
      <c r="CK4501" s="280"/>
      <c r="CL4501" s="280"/>
      <c r="CM4501" s="280" t="s">
        <v>73</v>
      </c>
      <c r="CN4501" s="280">
        <v>3</v>
      </c>
    </row>
    <row r="4502" spans="4:92">
      <c r="D4502" s="273" t="s">
        <v>64</v>
      </c>
      <c r="E4502" s="273" t="s">
        <v>63</v>
      </c>
      <c r="F4502" s="273" t="s">
        <v>165</v>
      </c>
      <c r="G4502" s="273" t="s">
        <v>165</v>
      </c>
      <c r="H4502" s="274">
        <v>45078</v>
      </c>
      <c r="I4502" s="273">
        <v>12423</v>
      </c>
      <c r="J4502" s="273">
        <v>11</v>
      </c>
      <c r="K4502" s="273">
        <v>341220</v>
      </c>
      <c r="L4502" s="273" t="s">
        <v>66</v>
      </c>
      <c r="M4502" s="273">
        <v>60269.73216</v>
      </c>
      <c r="N4502" s="273" t="s">
        <v>67</v>
      </c>
      <c r="P4502" s="273" t="s">
        <v>1011</v>
      </c>
      <c r="Q4502" s="273" t="s">
        <v>69</v>
      </c>
      <c r="R4502" s="273" t="s">
        <v>70</v>
      </c>
      <c r="S4502" s="273" t="s">
        <v>1041</v>
      </c>
      <c r="T4502" s="273" t="s">
        <v>1042</v>
      </c>
      <c r="U4502" s="273" t="s">
        <v>73</v>
      </c>
      <c r="V4502" s="273" t="s">
        <v>1043</v>
      </c>
      <c r="W4502" s="273">
        <v>225378</v>
      </c>
      <c r="X4502" s="273" t="s">
        <v>64</v>
      </c>
      <c r="Y4502" s="273" t="s">
        <v>75</v>
      </c>
      <c r="Z4502" s="273" t="s">
        <v>79</v>
      </c>
      <c r="AA4502" s="273" t="s">
        <v>79</v>
      </c>
      <c r="AB4502" s="274">
        <v>44927</v>
      </c>
      <c r="AC4502" s="273">
        <v>11953</v>
      </c>
      <c r="AD4502" s="273">
        <v>36</v>
      </c>
      <c r="AE4502" s="273">
        <v>0</v>
      </c>
      <c r="AF4502" s="273" t="s">
        <v>90</v>
      </c>
      <c r="AG4502" s="273" t="s">
        <v>2041</v>
      </c>
      <c r="AH4502" s="273" t="s">
        <v>1195</v>
      </c>
      <c r="AI4502" s="273" t="s">
        <v>123</v>
      </c>
      <c r="AJ4502" s="273" t="s">
        <v>200</v>
      </c>
      <c r="AK4502" s="273">
        <v>172290</v>
      </c>
      <c r="BV4502" s="336" t="s">
        <v>64</v>
      </c>
      <c r="BW4502" s="337" t="s">
        <v>63</v>
      </c>
      <c r="BX4502" s="337" t="s">
        <v>165</v>
      </c>
      <c r="BY4502" s="337" t="s">
        <v>165</v>
      </c>
      <c r="BZ4502" s="337" t="s">
        <v>151</v>
      </c>
      <c r="CA4502" s="337" t="s">
        <v>152</v>
      </c>
      <c r="CB4502" s="337" t="s">
        <v>153</v>
      </c>
      <c r="CC4502" s="337" t="s">
        <v>154</v>
      </c>
      <c r="CD4502" s="338">
        <v>10</v>
      </c>
      <c r="CE4502" s="335">
        <v>45261</v>
      </c>
      <c r="CF4502" s="337">
        <v>2873</v>
      </c>
      <c r="CG4502" s="337" t="s">
        <v>80</v>
      </c>
      <c r="CH4502" s="337">
        <v>2873</v>
      </c>
      <c r="CI4502" s="337" t="s">
        <v>80</v>
      </c>
      <c r="CJ4502" s="337"/>
      <c r="CK4502" s="337"/>
      <c r="CL4502" s="337"/>
      <c r="CM4502" s="337" t="s">
        <v>73</v>
      </c>
      <c r="CN4502" s="337">
        <v>3</v>
      </c>
    </row>
    <row r="4503" spans="4:92">
      <c r="D4503" s="273" t="s">
        <v>64</v>
      </c>
      <c r="E4503" s="273" t="s">
        <v>63</v>
      </c>
      <c r="F4503" s="273" t="s">
        <v>165</v>
      </c>
      <c r="G4503" s="273" t="s">
        <v>165</v>
      </c>
      <c r="H4503" s="274">
        <v>45078</v>
      </c>
      <c r="I4503" s="273">
        <v>12423</v>
      </c>
      <c r="J4503" s="273">
        <v>11</v>
      </c>
      <c r="K4503" s="273">
        <v>634253</v>
      </c>
      <c r="L4503" s="273" t="s">
        <v>66</v>
      </c>
      <c r="M4503" s="273">
        <v>89337.476800000004</v>
      </c>
      <c r="N4503" s="273" t="s">
        <v>67</v>
      </c>
      <c r="P4503" s="273" t="s">
        <v>68</v>
      </c>
      <c r="Q4503" s="273" t="s">
        <v>69</v>
      </c>
      <c r="R4503" s="273" t="s">
        <v>70</v>
      </c>
      <c r="S4503" s="273" t="s">
        <v>71</v>
      </c>
      <c r="T4503" s="273" t="s">
        <v>72</v>
      </c>
      <c r="U4503" s="273" t="s">
        <v>73</v>
      </c>
      <c r="V4503" s="273" t="s">
        <v>74</v>
      </c>
      <c r="W4503" s="273">
        <v>225411</v>
      </c>
      <c r="X4503" s="273" t="s">
        <v>64</v>
      </c>
      <c r="Y4503" s="273" t="s">
        <v>75</v>
      </c>
      <c r="Z4503" s="273" t="s">
        <v>79</v>
      </c>
      <c r="AA4503" s="273" t="s">
        <v>79</v>
      </c>
      <c r="AB4503" s="274">
        <v>44927</v>
      </c>
      <c r="AC4503" s="273">
        <v>11953</v>
      </c>
      <c r="AD4503" s="273">
        <v>36</v>
      </c>
      <c r="AE4503" s="273">
        <v>0</v>
      </c>
      <c r="AF4503" s="273" t="s">
        <v>90</v>
      </c>
      <c r="AG4503" s="273" t="s">
        <v>2042</v>
      </c>
      <c r="AH4503" s="273" t="s">
        <v>2043</v>
      </c>
      <c r="AI4503" s="273" t="s">
        <v>123</v>
      </c>
      <c r="AJ4503" s="273" t="s">
        <v>200</v>
      </c>
      <c r="AK4503" s="273">
        <v>172296</v>
      </c>
      <c r="BV4503" s="279" t="s">
        <v>83</v>
      </c>
      <c r="BW4503" s="280" t="s">
        <v>63</v>
      </c>
      <c r="BX4503" s="280" t="s">
        <v>84</v>
      </c>
      <c r="BY4503" s="280" t="s">
        <v>106</v>
      </c>
      <c r="BZ4503" s="280" t="s">
        <v>126</v>
      </c>
      <c r="CA4503" s="280" t="s">
        <v>127</v>
      </c>
      <c r="CB4503" s="280" t="s">
        <v>128</v>
      </c>
      <c r="CC4503" s="280" t="s">
        <v>129</v>
      </c>
      <c r="CD4503" s="281">
        <v>6</v>
      </c>
      <c r="CE4503" s="277">
        <v>45017</v>
      </c>
      <c r="CF4503" s="280"/>
      <c r="CG4503" s="280"/>
      <c r="CH4503" s="280"/>
      <c r="CI4503" s="280" t="s">
        <v>80</v>
      </c>
      <c r="CJ4503" s="280"/>
      <c r="CK4503" s="280"/>
      <c r="CL4503" s="280"/>
      <c r="CM4503" s="280" t="s">
        <v>73</v>
      </c>
      <c r="CN4503" s="280">
        <v>3</v>
      </c>
    </row>
    <row r="4504" spans="4:92">
      <c r="D4504" s="273" t="s">
        <v>64</v>
      </c>
      <c r="E4504" s="273" t="s">
        <v>63</v>
      </c>
      <c r="F4504" s="273" t="s">
        <v>165</v>
      </c>
      <c r="G4504" s="273" t="s">
        <v>165</v>
      </c>
      <c r="H4504" s="274">
        <v>45078</v>
      </c>
      <c r="I4504" s="273">
        <v>12423</v>
      </c>
      <c r="J4504" s="273">
        <v>11</v>
      </c>
      <c r="K4504" s="273">
        <v>0</v>
      </c>
      <c r="L4504" s="273" t="s">
        <v>66</v>
      </c>
      <c r="N4504" s="273" t="s">
        <v>107</v>
      </c>
      <c r="W4504" s="273">
        <v>225343</v>
      </c>
      <c r="X4504" s="273" t="s">
        <v>64</v>
      </c>
      <c r="Y4504" s="273" t="s">
        <v>75</v>
      </c>
      <c r="Z4504" s="273" t="s">
        <v>79</v>
      </c>
      <c r="AA4504" s="273" t="s">
        <v>79</v>
      </c>
      <c r="AB4504" s="274">
        <v>44927</v>
      </c>
      <c r="AC4504" s="273">
        <v>11953</v>
      </c>
      <c r="AD4504" s="273">
        <v>36</v>
      </c>
      <c r="AE4504" s="273">
        <v>0</v>
      </c>
      <c r="AF4504" s="273" t="s">
        <v>90</v>
      </c>
      <c r="AG4504" s="273" t="s">
        <v>460</v>
      </c>
      <c r="AH4504" s="273" t="s">
        <v>461</v>
      </c>
      <c r="AI4504" s="273" t="s">
        <v>123</v>
      </c>
      <c r="AJ4504" s="273" t="s">
        <v>200</v>
      </c>
      <c r="AK4504" s="273">
        <v>172302</v>
      </c>
      <c r="BV4504" s="336" t="s">
        <v>83</v>
      </c>
      <c r="BW4504" s="337" t="s">
        <v>63</v>
      </c>
      <c r="BX4504" s="337" t="s">
        <v>84</v>
      </c>
      <c r="BY4504" s="337" t="s">
        <v>106</v>
      </c>
      <c r="BZ4504" s="337" t="s">
        <v>110</v>
      </c>
      <c r="CA4504" s="337" t="s">
        <v>111</v>
      </c>
      <c r="CB4504" s="337" t="s">
        <v>117</v>
      </c>
      <c r="CC4504" s="337" t="s">
        <v>118</v>
      </c>
      <c r="CD4504" s="338">
        <v>5</v>
      </c>
      <c r="CE4504" s="335">
        <v>45017</v>
      </c>
      <c r="CF4504" s="337"/>
      <c r="CG4504" s="337"/>
      <c r="CH4504" s="337"/>
      <c r="CI4504" s="337" t="s">
        <v>104</v>
      </c>
      <c r="CJ4504" s="337"/>
      <c r="CK4504" s="337"/>
      <c r="CL4504" s="337"/>
      <c r="CM4504" s="337" t="s">
        <v>73</v>
      </c>
      <c r="CN4504" s="337">
        <v>3</v>
      </c>
    </row>
    <row r="4505" spans="4:92">
      <c r="D4505" s="273" t="s">
        <v>64</v>
      </c>
      <c r="E4505" s="273" t="s">
        <v>63</v>
      </c>
      <c r="F4505" s="273" t="s">
        <v>165</v>
      </c>
      <c r="G4505" s="273" t="s">
        <v>165</v>
      </c>
      <c r="H4505" s="274">
        <v>45078</v>
      </c>
      <c r="I4505" s="273">
        <v>12423</v>
      </c>
      <c r="J4505" s="273">
        <v>11</v>
      </c>
      <c r="K4505" s="273">
        <v>162081</v>
      </c>
      <c r="L4505" s="273" t="s">
        <v>66</v>
      </c>
      <c r="M4505" s="273">
        <v>38173.930079999998</v>
      </c>
      <c r="N4505" s="273" t="s">
        <v>115</v>
      </c>
      <c r="W4505" s="273">
        <v>225342</v>
      </c>
      <c r="X4505" s="273" t="s">
        <v>64</v>
      </c>
      <c r="Y4505" s="273" t="s">
        <v>75</v>
      </c>
      <c r="Z4505" s="273" t="s">
        <v>79</v>
      </c>
      <c r="AA4505" s="273" t="s">
        <v>79</v>
      </c>
      <c r="AB4505" s="274">
        <v>44927</v>
      </c>
      <c r="AC4505" s="273">
        <v>11953</v>
      </c>
      <c r="AD4505" s="273">
        <v>36</v>
      </c>
      <c r="AE4505" s="273">
        <v>0</v>
      </c>
      <c r="AF4505" s="273" t="s">
        <v>90</v>
      </c>
      <c r="AG4505" s="273" t="s">
        <v>2044</v>
      </c>
      <c r="AH4505" s="273" t="s">
        <v>2045</v>
      </c>
      <c r="AI4505" s="273" t="s">
        <v>123</v>
      </c>
      <c r="AJ4505" s="273" t="s">
        <v>200</v>
      </c>
      <c r="AK4505" s="273">
        <v>172308</v>
      </c>
      <c r="BV4505" s="279" t="s">
        <v>83</v>
      </c>
      <c r="BW4505" s="280" t="s">
        <v>63</v>
      </c>
      <c r="BX4505" s="280" t="s">
        <v>84</v>
      </c>
      <c r="BY4505" s="280" t="s">
        <v>106</v>
      </c>
      <c r="BZ4505" s="280" t="s">
        <v>86</v>
      </c>
      <c r="CA4505" s="280" t="s">
        <v>87</v>
      </c>
      <c r="CB4505" s="280" t="s">
        <v>101</v>
      </c>
      <c r="CC4505" s="280" t="s">
        <v>102</v>
      </c>
      <c r="CD4505" s="281">
        <v>4</v>
      </c>
      <c r="CE4505" s="277">
        <v>45017</v>
      </c>
      <c r="CF4505" s="280">
        <v>0</v>
      </c>
      <c r="CG4505" s="280" t="s">
        <v>103</v>
      </c>
      <c r="CH4505" s="280">
        <v>0</v>
      </c>
      <c r="CI4505" s="280" t="s">
        <v>104</v>
      </c>
      <c r="CJ4505" s="280"/>
      <c r="CK4505" s="280"/>
      <c r="CL4505" s="280"/>
      <c r="CM4505" s="280" t="s">
        <v>73</v>
      </c>
      <c r="CN4505" s="280">
        <v>3</v>
      </c>
    </row>
    <row r="4506" spans="4:92">
      <c r="D4506" s="273" t="s">
        <v>64</v>
      </c>
      <c r="E4506" s="273" t="s">
        <v>63</v>
      </c>
      <c r="F4506" s="273" t="s">
        <v>165</v>
      </c>
      <c r="G4506" s="273" t="s">
        <v>165</v>
      </c>
      <c r="H4506" s="274">
        <v>45108</v>
      </c>
      <c r="I4506" s="273">
        <v>12692</v>
      </c>
      <c r="J4506" s="273">
        <v>11</v>
      </c>
      <c r="K4506" s="273">
        <v>15544</v>
      </c>
      <c r="L4506" s="273" t="s">
        <v>66</v>
      </c>
      <c r="M4506" s="273">
        <v>0</v>
      </c>
      <c r="N4506" s="273" t="s">
        <v>1010</v>
      </c>
      <c r="O4506" s="273">
        <v>0</v>
      </c>
      <c r="P4506" s="273" t="s">
        <v>1011</v>
      </c>
      <c r="Q4506" s="273" t="s">
        <v>69</v>
      </c>
      <c r="R4506" s="273" t="s">
        <v>1013</v>
      </c>
      <c r="S4506" s="273" t="s">
        <v>1298</v>
      </c>
      <c r="U4506" s="273" t="s">
        <v>73</v>
      </c>
      <c r="V4506" s="273" t="s">
        <v>2028</v>
      </c>
      <c r="W4506" s="273">
        <v>225441</v>
      </c>
      <c r="X4506" s="273" t="s">
        <v>64</v>
      </c>
      <c r="Y4506" s="273" t="s">
        <v>75</v>
      </c>
      <c r="Z4506" s="273" t="s">
        <v>79</v>
      </c>
      <c r="AA4506" s="273" t="s">
        <v>79</v>
      </c>
      <c r="AB4506" s="274">
        <v>44927</v>
      </c>
      <c r="AC4506" s="273">
        <v>11953</v>
      </c>
      <c r="AD4506" s="273">
        <v>36</v>
      </c>
      <c r="AE4506" s="273">
        <v>0</v>
      </c>
      <c r="AF4506" s="273" t="s">
        <v>90</v>
      </c>
      <c r="AG4506" s="273" t="s">
        <v>464</v>
      </c>
      <c r="AH4506" s="273" t="s">
        <v>465</v>
      </c>
      <c r="AI4506" s="273" t="s">
        <v>123</v>
      </c>
      <c r="AJ4506" s="273" t="s">
        <v>200</v>
      </c>
      <c r="AK4506" s="273">
        <v>172314</v>
      </c>
      <c r="BV4506" s="336" t="s">
        <v>83</v>
      </c>
      <c r="BW4506" s="337" t="s">
        <v>63</v>
      </c>
      <c r="BX4506" s="337" t="s">
        <v>84</v>
      </c>
      <c r="BY4506" s="337" t="s">
        <v>106</v>
      </c>
      <c r="BZ4506" s="337" t="s">
        <v>110</v>
      </c>
      <c r="CA4506" s="337" t="s">
        <v>111</v>
      </c>
      <c r="CB4506" s="337" t="s">
        <v>112</v>
      </c>
      <c r="CC4506" s="337" t="s">
        <v>113</v>
      </c>
      <c r="CD4506" s="338">
        <v>4</v>
      </c>
      <c r="CE4506" s="335">
        <v>45017</v>
      </c>
      <c r="CF4506" s="337"/>
      <c r="CG4506" s="337"/>
      <c r="CH4506" s="337"/>
      <c r="CI4506" s="337" t="s">
        <v>80</v>
      </c>
      <c r="CJ4506" s="337"/>
      <c r="CK4506" s="337"/>
      <c r="CL4506" s="337"/>
      <c r="CM4506" s="337" t="s">
        <v>73</v>
      </c>
      <c r="CN4506" s="337">
        <v>3</v>
      </c>
    </row>
    <row r="4507" spans="4:92">
      <c r="D4507" s="273" t="s">
        <v>64</v>
      </c>
      <c r="E4507" s="273" t="s">
        <v>63</v>
      </c>
      <c r="F4507" s="273" t="s">
        <v>165</v>
      </c>
      <c r="G4507" s="273" t="s">
        <v>165</v>
      </c>
      <c r="H4507" s="274">
        <v>45108</v>
      </c>
      <c r="I4507" s="273">
        <v>12692</v>
      </c>
      <c r="J4507" s="273">
        <v>11</v>
      </c>
      <c r="K4507" s="273">
        <v>59545</v>
      </c>
      <c r="L4507" s="273" t="s">
        <v>66</v>
      </c>
      <c r="M4507" s="273">
        <v>7679.5690400000003</v>
      </c>
      <c r="N4507" s="273" t="s">
        <v>67</v>
      </c>
      <c r="P4507" s="273" t="s">
        <v>92</v>
      </c>
      <c r="Q4507" s="273" t="s">
        <v>69</v>
      </c>
      <c r="R4507" s="273" t="s">
        <v>70</v>
      </c>
      <c r="S4507" s="273" t="s">
        <v>834</v>
      </c>
      <c r="T4507" s="273" t="s">
        <v>835</v>
      </c>
      <c r="U4507" s="273" t="s">
        <v>73</v>
      </c>
      <c r="V4507" s="273" t="s">
        <v>836</v>
      </c>
      <c r="W4507" s="273">
        <v>225457</v>
      </c>
      <c r="X4507" s="273" t="s">
        <v>64</v>
      </c>
      <c r="Y4507" s="273" t="s">
        <v>75</v>
      </c>
      <c r="Z4507" s="273" t="s">
        <v>79</v>
      </c>
      <c r="AA4507" s="273" t="s">
        <v>79</v>
      </c>
      <c r="AB4507" s="274">
        <v>44927</v>
      </c>
      <c r="AC4507" s="273">
        <v>11953</v>
      </c>
      <c r="AD4507" s="273">
        <v>36</v>
      </c>
      <c r="AE4507" s="273">
        <v>0</v>
      </c>
      <c r="AF4507" s="273" t="s">
        <v>90</v>
      </c>
      <c r="AG4507" s="273" t="s">
        <v>2046</v>
      </c>
      <c r="AH4507" s="273" t="s">
        <v>2047</v>
      </c>
      <c r="AI4507" s="273" t="s">
        <v>123</v>
      </c>
      <c r="AJ4507" s="273" t="s">
        <v>200</v>
      </c>
      <c r="AK4507" s="273">
        <v>172320</v>
      </c>
      <c r="BV4507" s="279" t="s">
        <v>83</v>
      </c>
      <c r="BW4507" s="280" t="s">
        <v>63</v>
      </c>
      <c r="BX4507" s="280" t="s">
        <v>84</v>
      </c>
      <c r="BY4507" s="280" t="s">
        <v>106</v>
      </c>
      <c r="BZ4507" s="280" t="s">
        <v>86</v>
      </c>
      <c r="CA4507" s="280" t="s">
        <v>87</v>
      </c>
      <c r="CB4507" s="280" t="s">
        <v>88</v>
      </c>
      <c r="CC4507" s="280" t="s">
        <v>89</v>
      </c>
      <c r="CD4507" s="281">
        <v>3</v>
      </c>
      <c r="CE4507" s="277">
        <v>45017</v>
      </c>
      <c r="CF4507" s="280">
        <v>0</v>
      </c>
      <c r="CG4507" s="280" t="s">
        <v>90</v>
      </c>
      <c r="CH4507" s="280">
        <v>0</v>
      </c>
      <c r="CI4507" s="280" t="s">
        <v>80</v>
      </c>
      <c r="CJ4507" s="280"/>
      <c r="CK4507" s="280"/>
      <c r="CL4507" s="280"/>
      <c r="CM4507" s="280" t="s">
        <v>73</v>
      </c>
      <c r="CN4507" s="280">
        <v>3</v>
      </c>
    </row>
    <row r="4508" spans="4:92">
      <c r="D4508" s="273" t="s">
        <v>64</v>
      </c>
      <c r="E4508" s="273" t="s">
        <v>63</v>
      </c>
      <c r="F4508" s="273" t="s">
        <v>165</v>
      </c>
      <c r="G4508" s="273" t="s">
        <v>165</v>
      </c>
      <c r="H4508" s="274">
        <v>45108</v>
      </c>
      <c r="I4508" s="273">
        <v>12692</v>
      </c>
      <c r="J4508" s="273">
        <v>11</v>
      </c>
      <c r="K4508" s="273">
        <v>24106</v>
      </c>
      <c r="L4508" s="273" t="s">
        <v>66</v>
      </c>
      <c r="M4508" s="273">
        <v>2839.9808800000001</v>
      </c>
      <c r="N4508" s="273" t="s">
        <v>67</v>
      </c>
      <c r="P4508" s="273" t="s">
        <v>92</v>
      </c>
      <c r="Q4508" s="273" t="s">
        <v>69</v>
      </c>
      <c r="R4508" s="273" t="s">
        <v>70</v>
      </c>
      <c r="S4508" s="273" t="s">
        <v>93</v>
      </c>
      <c r="T4508" s="273" t="s">
        <v>94</v>
      </c>
      <c r="U4508" s="273" t="s">
        <v>73</v>
      </c>
      <c r="V4508" s="273" t="s">
        <v>95</v>
      </c>
      <c r="W4508" s="273">
        <v>225492</v>
      </c>
      <c r="X4508" s="273" t="s">
        <v>64</v>
      </c>
      <c r="Y4508" s="273" t="s">
        <v>75</v>
      </c>
      <c r="Z4508" s="273" t="s">
        <v>79</v>
      </c>
      <c r="AA4508" s="273" t="s">
        <v>79</v>
      </c>
      <c r="AB4508" s="274">
        <v>44927</v>
      </c>
      <c r="AC4508" s="273">
        <v>11953</v>
      </c>
      <c r="AD4508" s="273">
        <v>36</v>
      </c>
      <c r="AE4508" s="273">
        <v>0</v>
      </c>
      <c r="AF4508" s="273" t="s">
        <v>90</v>
      </c>
      <c r="AG4508" s="273" t="s">
        <v>2048</v>
      </c>
      <c r="AH4508" s="273" t="s">
        <v>2049</v>
      </c>
      <c r="AI4508" s="273" t="s">
        <v>123</v>
      </c>
      <c r="AJ4508" s="273" t="s">
        <v>200</v>
      </c>
      <c r="AK4508" s="273">
        <v>172326</v>
      </c>
      <c r="BV4508" s="336" t="s">
        <v>83</v>
      </c>
      <c r="BW4508" s="337" t="s">
        <v>63</v>
      </c>
      <c r="BX4508" s="337" t="s">
        <v>84</v>
      </c>
      <c r="BY4508" s="337" t="s">
        <v>106</v>
      </c>
      <c r="BZ4508" s="337" t="s">
        <v>86</v>
      </c>
      <c r="CA4508" s="337" t="s">
        <v>87</v>
      </c>
      <c r="CB4508" s="337" t="s">
        <v>88</v>
      </c>
      <c r="CC4508" s="337" t="s">
        <v>89</v>
      </c>
      <c r="CD4508" s="338">
        <v>3</v>
      </c>
      <c r="CE4508" s="335">
        <v>45047</v>
      </c>
      <c r="CF4508" s="337">
        <v>2485</v>
      </c>
      <c r="CG4508" s="337" t="s">
        <v>90</v>
      </c>
      <c r="CH4508" s="337">
        <v>2485</v>
      </c>
      <c r="CI4508" s="337" t="s">
        <v>80</v>
      </c>
      <c r="CJ4508" s="337"/>
      <c r="CK4508" s="337"/>
      <c r="CL4508" s="337"/>
      <c r="CM4508" s="337" t="s">
        <v>73</v>
      </c>
      <c r="CN4508" s="337">
        <v>3</v>
      </c>
    </row>
    <row r="4509" spans="4:92">
      <c r="D4509" s="273" t="s">
        <v>64</v>
      </c>
      <c r="E4509" s="273" t="s">
        <v>63</v>
      </c>
      <c r="F4509" s="273" t="s">
        <v>165</v>
      </c>
      <c r="G4509" s="273" t="s">
        <v>165</v>
      </c>
      <c r="H4509" s="274">
        <v>45108</v>
      </c>
      <c r="I4509" s="273">
        <v>12692</v>
      </c>
      <c r="J4509" s="273">
        <v>11</v>
      </c>
      <c r="K4509" s="273">
        <v>370500</v>
      </c>
      <c r="L4509" s="273" t="s">
        <v>66</v>
      </c>
      <c r="M4509" s="273">
        <v>65441.497439999999</v>
      </c>
      <c r="N4509" s="273" t="s">
        <v>67</v>
      </c>
      <c r="P4509" s="273" t="s">
        <v>1011</v>
      </c>
      <c r="Q4509" s="273" t="s">
        <v>69</v>
      </c>
      <c r="R4509" s="273" t="s">
        <v>70</v>
      </c>
      <c r="S4509" s="273" t="s">
        <v>1041</v>
      </c>
      <c r="T4509" s="273" t="s">
        <v>1042</v>
      </c>
      <c r="U4509" s="273" t="s">
        <v>73</v>
      </c>
      <c r="V4509" s="273" t="s">
        <v>1043</v>
      </c>
      <c r="W4509" s="273">
        <v>225475</v>
      </c>
      <c r="X4509" s="273" t="s">
        <v>64</v>
      </c>
      <c r="Y4509" s="273" t="s">
        <v>75</v>
      </c>
      <c r="Z4509" s="273" t="s">
        <v>79</v>
      </c>
      <c r="AA4509" s="273" t="s">
        <v>79</v>
      </c>
      <c r="AB4509" s="274">
        <v>44927</v>
      </c>
      <c r="AC4509" s="273">
        <v>11953</v>
      </c>
      <c r="AD4509" s="273">
        <v>36</v>
      </c>
      <c r="AE4509" s="273">
        <v>0</v>
      </c>
      <c r="AF4509" s="273" t="s">
        <v>90</v>
      </c>
      <c r="AG4509" s="273" t="s">
        <v>2050</v>
      </c>
      <c r="AH4509" s="273" t="s">
        <v>2051</v>
      </c>
      <c r="AI4509" s="273" t="s">
        <v>123</v>
      </c>
      <c r="AJ4509" s="273" t="s">
        <v>200</v>
      </c>
      <c r="AK4509" s="273">
        <v>172332</v>
      </c>
      <c r="BV4509" s="279" t="s">
        <v>83</v>
      </c>
      <c r="BW4509" s="280" t="s">
        <v>63</v>
      </c>
      <c r="BX4509" s="280" t="s">
        <v>84</v>
      </c>
      <c r="BY4509" s="280" t="s">
        <v>106</v>
      </c>
      <c r="BZ4509" s="280" t="s">
        <v>86</v>
      </c>
      <c r="CA4509" s="280" t="s">
        <v>87</v>
      </c>
      <c r="CB4509" s="280" t="s">
        <v>101</v>
      </c>
      <c r="CC4509" s="280" t="s">
        <v>102</v>
      </c>
      <c r="CD4509" s="281">
        <v>4</v>
      </c>
      <c r="CE4509" s="277">
        <v>45047</v>
      </c>
      <c r="CF4509" s="280">
        <v>39370</v>
      </c>
      <c r="CG4509" s="280" t="s">
        <v>103</v>
      </c>
      <c r="CH4509" s="280">
        <v>1281.8871999999999</v>
      </c>
      <c r="CI4509" s="280" t="s">
        <v>104</v>
      </c>
      <c r="CJ4509" s="280"/>
      <c r="CK4509" s="280"/>
      <c r="CL4509" s="280"/>
      <c r="CM4509" s="280" t="s">
        <v>73</v>
      </c>
      <c r="CN4509" s="280">
        <v>3</v>
      </c>
    </row>
    <row r="4510" spans="4:92">
      <c r="D4510" s="273" t="s">
        <v>64</v>
      </c>
      <c r="E4510" s="273" t="s">
        <v>63</v>
      </c>
      <c r="F4510" s="273" t="s">
        <v>165</v>
      </c>
      <c r="G4510" s="273" t="s">
        <v>165</v>
      </c>
      <c r="H4510" s="274">
        <v>45108</v>
      </c>
      <c r="I4510" s="273">
        <v>12692</v>
      </c>
      <c r="J4510" s="273">
        <v>11</v>
      </c>
      <c r="K4510" s="273">
        <v>624015</v>
      </c>
      <c r="L4510" s="273" t="s">
        <v>66</v>
      </c>
      <c r="M4510" s="273">
        <v>87895.296719999998</v>
      </c>
      <c r="N4510" s="273" t="s">
        <v>67</v>
      </c>
      <c r="P4510" s="273" t="s">
        <v>68</v>
      </c>
      <c r="Q4510" s="273" t="s">
        <v>69</v>
      </c>
      <c r="R4510" s="273" t="s">
        <v>70</v>
      </c>
      <c r="S4510" s="273" t="s">
        <v>71</v>
      </c>
      <c r="T4510" s="273" t="s">
        <v>72</v>
      </c>
      <c r="U4510" s="273" t="s">
        <v>73</v>
      </c>
      <c r="V4510" s="273" t="s">
        <v>74</v>
      </c>
      <c r="W4510" s="273">
        <v>225508</v>
      </c>
      <c r="X4510" s="273" t="s">
        <v>64</v>
      </c>
      <c r="Y4510" s="273" t="s">
        <v>75</v>
      </c>
      <c r="Z4510" s="273" t="s">
        <v>79</v>
      </c>
      <c r="AA4510" s="273" t="s">
        <v>79</v>
      </c>
      <c r="AB4510" s="274">
        <v>44927</v>
      </c>
      <c r="AC4510" s="273">
        <v>11953</v>
      </c>
      <c r="AD4510" s="273">
        <v>36</v>
      </c>
      <c r="AE4510" s="273">
        <v>0</v>
      </c>
      <c r="AF4510" s="273" t="s">
        <v>90</v>
      </c>
      <c r="AG4510" s="273" t="s">
        <v>496</v>
      </c>
      <c r="AH4510" s="273" t="s">
        <v>497</v>
      </c>
      <c r="AI4510" s="273" t="s">
        <v>123</v>
      </c>
      <c r="AJ4510" s="273" t="s">
        <v>200</v>
      </c>
      <c r="AK4510" s="273">
        <v>172338</v>
      </c>
      <c r="BV4510" s="336" t="s">
        <v>83</v>
      </c>
      <c r="BW4510" s="337" t="s">
        <v>63</v>
      </c>
      <c r="BX4510" s="337" t="s">
        <v>84</v>
      </c>
      <c r="BY4510" s="337" t="s">
        <v>106</v>
      </c>
      <c r="BZ4510" s="337" t="s">
        <v>110</v>
      </c>
      <c r="CA4510" s="337" t="s">
        <v>111</v>
      </c>
      <c r="CB4510" s="337" t="s">
        <v>112</v>
      </c>
      <c r="CC4510" s="337" t="s">
        <v>113</v>
      </c>
      <c r="CD4510" s="338">
        <v>4</v>
      </c>
      <c r="CE4510" s="335">
        <v>45047</v>
      </c>
      <c r="CF4510" s="337"/>
      <c r="CG4510" s="337"/>
      <c r="CH4510" s="337"/>
      <c r="CI4510" s="337" t="s">
        <v>80</v>
      </c>
      <c r="CJ4510" s="337"/>
      <c r="CK4510" s="337"/>
      <c r="CL4510" s="337"/>
      <c r="CM4510" s="337" t="s">
        <v>73</v>
      </c>
      <c r="CN4510" s="337">
        <v>3</v>
      </c>
    </row>
    <row r="4511" spans="4:92">
      <c r="D4511" s="273" t="s">
        <v>64</v>
      </c>
      <c r="E4511" s="273" t="s">
        <v>63</v>
      </c>
      <c r="F4511" s="273" t="s">
        <v>165</v>
      </c>
      <c r="G4511" s="273" t="s">
        <v>165</v>
      </c>
      <c r="H4511" s="274">
        <v>45108</v>
      </c>
      <c r="I4511" s="273">
        <v>12692</v>
      </c>
      <c r="J4511" s="273">
        <v>11</v>
      </c>
      <c r="K4511" s="273">
        <v>0</v>
      </c>
      <c r="L4511" s="273" t="s">
        <v>66</v>
      </c>
      <c r="N4511" s="273" t="s">
        <v>107</v>
      </c>
      <c r="W4511" s="273">
        <v>225440</v>
      </c>
      <c r="X4511" s="273" t="s">
        <v>64</v>
      </c>
      <c r="Y4511" s="273" t="s">
        <v>75</v>
      </c>
      <c r="Z4511" s="273" t="s">
        <v>79</v>
      </c>
      <c r="AA4511" s="273" t="s">
        <v>79</v>
      </c>
      <c r="AB4511" s="274">
        <v>44927</v>
      </c>
      <c r="AC4511" s="273">
        <v>11953</v>
      </c>
      <c r="AD4511" s="273">
        <v>36</v>
      </c>
      <c r="AE4511" s="273">
        <v>0</v>
      </c>
      <c r="AF4511" s="273" t="s">
        <v>90</v>
      </c>
      <c r="AG4511" s="273" t="s">
        <v>474</v>
      </c>
      <c r="AH4511" s="273" t="s">
        <v>475</v>
      </c>
      <c r="AI4511" s="273" t="s">
        <v>123</v>
      </c>
      <c r="AJ4511" s="273" t="s">
        <v>200</v>
      </c>
      <c r="AK4511" s="273">
        <v>172344</v>
      </c>
      <c r="BV4511" s="279" t="s">
        <v>83</v>
      </c>
      <c r="BW4511" s="280" t="s">
        <v>63</v>
      </c>
      <c r="BX4511" s="280" t="s">
        <v>84</v>
      </c>
      <c r="BY4511" s="280" t="s">
        <v>106</v>
      </c>
      <c r="BZ4511" s="280" t="s">
        <v>110</v>
      </c>
      <c r="CA4511" s="280" t="s">
        <v>111</v>
      </c>
      <c r="CB4511" s="280" t="s">
        <v>117</v>
      </c>
      <c r="CC4511" s="280" t="s">
        <v>118</v>
      </c>
      <c r="CD4511" s="281">
        <v>5</v>
      </c>
      <c r="CE4511" s="277">
        <v>45047</v>
      </c>
      <c r="CF4511" s="280"/>
      <c r="CG4511" s="280"/>
      <c r="CH4511" s="280"/>
      <c r="CI4511" s="280" t="s">
        <v>104</v>
      </c>
      <c r="CJ4511" s="280"/>
      <c r="CK4511" s="280"/>
      <c r="CL4511" s="280"/>
      <c r="CM4511" s="280" t="s">
        <v>73</v>
      </c>
      <c r="CN4511" s="280">
        <v>3</v>
      </c>
    </row>
    <row r="4512" spans="4:92">
      <c r="D4512" s="273" t="s">
        <v>64</v>
      </c>
      <c r="E4512" s="273" t="s">
        <v>63</v>
      </c>
      <c r="F4512" s="273" t="s">
        <v>165</v>
      </c>
      <c r="G4512" s="273" t="s">
        <v>165</v>
      </c>
      <c r="H4512" s="274">
        <v>45108</v>
      </c>
      <c r="I4512" s="273">
        <v>12692</v>
      </c>
      <c r="J4512" s="273">
        <v>11</v>
      </c>
      <c r="K4512" s="273">
        <v>310946</v>
      </c>
      <c r="L4512" s="273" t="s">
        <v>66</v>
      </c>
      <c r="M4512" s="273">
        <v>52883.626400000001</v>
      </c>
      <c r="N4512" s="273" t="s">
        <v>115</v>
      </c>
      <c r="W4512" s="273">
        <v>225439</v>
      </c>
      <c r="X4512" s="273" t="s">
        <v>64</v>
      </c>
      <c r="Y4512" s="273" t="s">
        <v>75</v>
      </c>
      <c r="Z4512" s="273" t="s">
        <v>79</v>
      </c>
      <c r="AA4512" s="273" t="s">
        <v>79</v>
      </c>
      <c r="AB4512" s="274">
        <v>44927</v>
      </c>
      <c r="AC4512" s="273">
        <v>11953</v>
      </c>
      <c r="AD4512" s="273">
        <v>36</v>
      </c>
      <c r="AE4512" s="273">
        <v>0</v>
      </c>
      <c r="AF4512" s="273" t="s">
        <v>90</v>
      </c>
      <c r="AG4512" s="273" t="s">
        <v>2052</v>
      </c>
      <c r="AH4512" s="273" t="s">
        <v>2053</v>
      </c>
      <c r="AI4512" s="273" t="s">
        <v>123</v>
      </c>
      <c r="AJ4512" s="273" t="s">
        <v>200</v>
      </c>
      <c r="AK4512" s="273">
        <v>172350</v>
      </c>
      <c r="BV4512" s="336" t="s">
        <v>83</v>
      </c>
      <c r="BW4512" s="337" t="s">
        <v>63</v>
      </c>
      <c r="BX4512" s="337" t="s">
        <v>84</v>
      </c>
      <c r="BY4512" s="337" t="s">
        <v>106</v>
      </c>
      <c r="BZ4512" s="337" t="s">
        <v>126</v>
      </c>
      <c r="CA4512" s="337" t="s">
        <v>127</v>
      </c>
      <c r="CB4512" s="337" t="s">
        <v>128</v>
      </c>
      <c r="CC4512" s="337" t="s">
        <v>129</v>
      </c>
      <c r="CD4512" s="338">
        <v>6</v>
      </c>
      <c r="CE4512" s="335">
        <v>45047</v>
      </c>
      <c r="CF4512" s="337"/>
      <c r="CG4512" s="337"/>
      <c r="CH4512" s="337"/>
      <c r="CI4512" s="337" t="s">
        <v>80</v>
      </c>
      <c r="CJ4512" s="337"/>
      <c r="CK4512" s="337"/>
      <c r="CL4512" s="337"/>
      <c r="CM4512" s="337" t="s">
        <v>73</v>
      </c>
      <c r="CN4512" s="337">
        <v>3</v>
      </c>
    </row>
    <row r="4513" spans="4:92">
      <c r="D4513" s="273" t="s">
        <v>64</v>
      </c>
      <c r="E4513" s="273" t="s">
        <v>63</v>
      </c>
      <c r="F4513" s="273" t="s">
        <v>165</v>
      </c>
      <c r="G4513" s="273" t="s">
        <v>165</v>
      </c>
      <c r="H4513" s="274">
        <v>45139</v>
      </c>
      <c r="I4513" s="273">
        <v>13367</v>
      </c>
      <c r="J4513" s="273">
        <v>11</v>
      </c>
      <c r="K4513" s="273">
        <v>14541</v>
      </c>
      <c r="L4513" s="273" t="s">
        <v>66</v>
      </c>
      <c r="M4513" s="273">
        <v>0</v>
      </c>
      <c r="N4513" s="273" t="s">
        <v>1010</v>
      </c>
      <c r="O4513" s="273">
        <v>0</v>
      </c>
      <c r="P4513" s="273" t="s">
        <v>1011</v>
      </c>
      <c r="Q4513" s="273" t="s">
        <v>69</v>
      </c>
      <c r="R4513" s="273" t="s">
        <v>1013</v>
      </c>
      <c r="S4513" s="273" t="s">
        <v>1298</v>
      </c>
      <c r="U4513" s="273" t="s">
        <v>73</v>
      </c>
      <c r="V4513" s="273" t="s">
        <v>2028</v>
      </c>
      <c r="W4513" s="273">
        <v>227918</v>
      </c>
      <c r="X4513" s="273" t="s">
        <v>64</v>
      </c>
      <c r="Y4513" s="273" t="s">
        <v>75</v>
      </c>
      <c r="Z4513" s="273" t="s">
        <v>79</v>
      </c>
      <c r="AA4513" s="273" t="s">
        <v>79</v>
      </c>
      <c r="AB4513" s="274">
        <v>44927</v>
      </c>
      <c r="AC4513" s="273">
        <v>11953</v>
      </c>
      <c r="AD4513" s="273">
        <v>36</v>
      </c>
      <c r="AE4513" s="273">
        <v>0</v>
      </c>
      <c r="AF4513" s="273" t="s">
        <v>90</v>
      </c>
      <c r="AG4513" s="273" t="s">
        <v>478</v>
      </c>
      <c r="AH4513" s="273" t="s">
        <v>479</v>
      </c>
      <c r="AI4513" s="273" t="s">
        <v>123</v>
      </c>
      <c r="AJ4513" s="273" t="s">
        <v>200</v>
      </c>
      <c r="AK4513" s="273">
        <v>172356</v>
      </c>
      <c r="BV4513" s="279" t="s">
        <v>83</v>
      </c>
      <c r="BW4513" s="280" t="s">
        <v>63</v>
      </c>
      <c r="BX4513" s="280" t="s">
        <v>84</v>
      </c>
      <c r="BY4513" s="280" t="s">
        <v>85</v>
      </c>
      <c r="BZ4513" s="280" t="s">
        <v>151</v>
      </c>
      <c r="CA4513" s="280" t="s">
        <v>152</v>
      </c>
      <c r="CB4513" s="280" t="s">
        <v>153</v>
      </c>
      <c r="CC4513" s="280" t="s">
        <v>154</v>
      </c>
      <c r="CD4513" s="281">
        <v>10</v>
      </c>
      <c r="CE4513" s="277">
        <v>45170</v>
      </c>
      <c r="CF4513" s="280">
        <v>2928</v>
      </c>
      <c r="CG4513" s="280" t="s">
        <v>90</v>
      </c>
      <c r="CH4513" s="280">
        <v>2928</v>
      </c>
      <c r="CI4513" s="280" t="s">
        <v>80</v>
      </c>
      <c r="CJ4513" s="280"/>
      <c r="CK4513" s="280"/>
      <c r="CL4513" s="280" t="s">
        <v>417</v>
      </c>
      <c r="CM4513" s="280" t="s">
        <v>73</v>
      </c>
      <c r="CN4513" s="280">
        <v>3</v>
      </c>
    </row>
    <row r="4514" spans="4:92">
      <c r="D4514" s="273" t="s">
        <v>64</v>
      </c>
      <c r="E4514" s="273" t="s">
        <v>63</v>
      </c>
      <c r="F4514" s="273" t="s">
        <v>165</v>
      </c>
      <c r="G4514" s="273" t="s">
        <v>165</v>
      </c>
      <c r="H4514" s="274">
        <v>45139</v>
      </c>
      <c r="I4514" s="273">
        <v>13367</v>
      </c>
      <c r="J4514" s="273">
        <v>11</v>
      </c>
      <c r="K4514" s="273">
        <v>74959</v>
      </c>
      <c r="L4514" s="273" t="s">
        <v>66</v>
      </c>
      <c r="M4514" s="273">
        <v>9667.5198400000008</v>
      </c>
      <c r="N4514" s="273" t="s">
        <v>67</v>
      </c>
      <c r="P4514" s="273" t="s">
        <v>92</v>
      </c>
      <c r="Q4514" s="273" t="s">
        <v>69</v>
      </c>
      <c r="R4514" s="273" t="s">
        <v>70</v>
      </c>
      <c r="S4514" s="273" t="s">
        <v>834</v>
      </c>
      <c r="T4514" s="273" t="s">
        <v>835</v>
      </c>
      <c r="U4514" s="273" t="s">
        <v>73</v>
      </c>
      <c r="V4514" s="273" t="s">
        <v>836</v>
      </c>
      <c r="W4514" s="273">
        <v>227934</v>
      </c>
      <c r="X4514" s="273" t="s">
        <v>64</v>
      </c>
      <c r="Y4514" s="273" t="s">
        <v>75</v>
      </c>
      <c r="Z4514" s="273" t="s">
        <v>79</v>
      </c>
      <c r="AA4514" s="273" t="s">
        <v>79</v>
      </c>
      <c r="AB4514" s="274">
        <v>44958</v>
      </c>
      <c r="AC4514" s="273">
        <v>11986</v>
      </c>
      <c r="AD4514" s="273">
        <v>36</v>
      </c>
      <c r="AE4514" s="273">
        <v>0</v>
      </c>
      <c r="AF4514" s="273" t="s">
        <v>90</v>
      </c>
      <c r="AG4514" s="273" t="s">
        <v>555</v>
      </c>
      <c r="AH4514" s="273" t="s">
        <v>556</v>
      </c>
      <c r="AI4514" s="273" t="s">
        <v>123</v>
      </c>
      <c r="AJ4514" s="273" t="s">
        <v>200</v>
      </c>
      <c r="AK4514" s="273">
        <v>212032</v>
      </c>
      <c r="BV4514" s="336" t="s">
        <v>83</v>
      </c>
      <c r="BW4514" s="337" t="s">
        <v>63</v>
      </c>
      <c r="BX4514" s="337" t="s">
        <v>84</v>
      </c>
      <c r="BY4514" s="337" t="s">
        <v>85</v>
      </c>
      <c r="BZ4514" s="337" t="s">
        <v>151</v>
      </c>
      <c r="CA4514" s="337" t="s">
        <v>152</v>
      </c>
      <c r="CB4514" s="337" t="s">
        <v>161</v>
      </c>
      <c r="CC4514" s="337" t="s">
        <v>162</v>
      </c>
      <c r="CD4514" s="338">
        <v>11</v>
      </c>
      <c r="CE4514" s="335">
        <v>45170</v>
      </c>
      <c r="CF4514" s="337">
        <v>3660</v>
      </c>
      <c r="CG4514" s="337" t="s">
        <v>90</v>
      </c>
      <c r="CH4514" s="337">
        <v>3660</v>
      </c>
      <c r="CI4514" s="337" t="s">
        <v>80</v>
      </c>
      <c r="CJ4514" s="337"/>
      <c r="CK4514" s="337"/>
      <c r="CL4514" s="337" t="s">
        <v>155</v>
      </c>
      <c r="CM4514" s="337" t="s">
        <v>73</v>
      </c>
      <c r="CN4514" s="337">
        <v>3</v>
      </c>
    </row>
    <row r="4515" spans="4:92">
      <c r="D4515" s="273" t="s">
        <v>64</v>
      </c>
      <c r="E4515" s="273" t="s">
        <v>63</v>
      </c>
      <c r="F4515" s="273" t="s">
        <v>165</v>
      </c>
      <c r="G4515" s="273" t="s">
        <v>165</v>
      </c>
      <c r="H4515" s="274">
        <v>45139</v>
      </c>
      <c r="I4515" s="273">
        <v>13367</v>
      </c>
      <c r="J4515" s="273">
        <v>11</v>
      </c>
      <c r="K4515" s="273">
        <v>28341</v>
      </c>
      <c r="L4515" s="273" t="s">
        <v>66</v>
      </c>
      <c r="M4515" s="273">
        <v>3338.8652000000002</v>
      </c>
      <c r="N4515" s="273" t="s">
        <v>67</v>
      </c>
      <c r="P4515" s="273" t="s">
        <v>92</v>
      </c>
      <c r="Q4515" s="273" t="s">
        <v>69</v>
      </c>
      <c r="R4515" s="273" t="s">
        <v>70</v>
      </c>
      <c r="S4515" s="273" t="s">
        <v>93</v>
      </c>
      <c r="T4515" s="273" t="s">
        <v>94</v>
      </c>
      <c r="U4515" s="273" t="s">
        <v>73</v>
      </c>
      <c r="V4515" s="273" t="s">
        <v>95</v>
      </c>
      <c r="W4515" s="273">
        <v>227969</v>
      </c>
      <c r="X4515" s="273" t="s">
        <v>64</v>
      </c>
      <c r="Y4515" s="273" t="s">
        <v>75</v>
      </c>
      <c r="Z4515" s="273" t="s">
        <v>79</v>
      </c>
      <c r="AA4515" s="273" t="s">
        <v>79</v>
      </c>
      <c r="AB4515" s="274">
        <v>44958</v>
      </c>
      <c r="AC4515" s="273">
        <v>11986</v>
      </c>
      <c r="AD4515" s="273">
        <v>36</v>
      </c>
      <c r="AE4515" s="273">
        <v>27.623999999999999</v>
      </c>
      <c r="AF4515" s="273" t="s">
        <v>90</v>
      </c>
      <c r="AG4515" s="273" t="s">
        <v>1942</v>
      </c>
      <c r="AH4515" s="273" t="s">
        <v>1943</v>
      </c>
      <c r="AI4515" s="273" t="s">
        <v>123</v>
      </c>
      <c r="AJ4515" s="273" t="s">
        <v>200</v>
      </c>
      <c r="AK4515" s="273">
        <v>212038</v>
      </c>
      <c r="BV4515" s="279" t="s">
        <v>83</v>
      </c>
      <c r="BW4515" s="280" t="s">
        <v>63</v>
      </c>
      <c r="BX4515" s="280" t="s">
        <v>84</v>
      </c>
      <c r="BY4515" s="280" t="s">
        <v>85</v>
      </c>
      <c r="BZ4515" s="280" t="s">
        <v>167</v>
      </c>
      <c r="CA4515" s="280" t="s">
        <v>168</v>
      </c>
      <c r="CB4515" s="280" t="s">
        <v>169</v>
      </c>
      <c r="CC4515" s="280" t="s">
        <v>170</v>
      </c>
      <c r="CD4515" s="281">
        <v>12</v>
      </c>
      <c r="CE4515" s="277">
        <v>45170</v>
      </c>
      <c r="CF4515" s="280">
        <v>0</v>
      </c>
      <c r="CG4515" s="280" t="s">
        <v>90</v>
      </c>
      <c r="CH4515" s="280">
        <v>0</v>
      </c>
      <c r="CI4515" s="280" t="s">
        <v>80</v>
      </c>
      <c r="CJ4515" s="280"/>
      <c r="CK4515" s="280"/>
      <c r="CL4515" s="280"/>
      <c r="CM4515" s="280" t="s">
        <v>73</v>
      </c>
      <c r="CN4515" s="280">
        <v>3</v>
      </c>
    </row>
    <row r="4516" spans="4:92">
      <c r="D4516" s="273" t="s">
        <v>64</v>
      </c>
      <c r="E4516" s="273" t="s">
        <v>63</v>
      </c>
      <c r="F4516" s="273" t="s">
        <v>165</v>
      </c>
      <c r="G4516" s="273" t="s">
        <v>165</v>
      </c>
      <c r="H4516" s="274">
        <v>45139</v>
      </c>
      <c r="I4516" s="273">
        <v>13367</v>
      </c>
      <c r="J4516" s="273">
        <v>11</v>
      </c>
      <c r="K4516" s="273">
        <v>257418</v>
      </c>
      <c r="L4516" s="273" t="s">
        <v>66</v>
      </c>
      <c r="M4516" s="273">
        <v>45467.793360000003</v>
      </c>
      <c r="N4516" s="273" t="s">
        <v>67</v>
      </c>
      <c r="P4516" s="273" t="s">
        <v>1011</v>
      </c>
      <c r="Q4516" s="273" t="s">
        <v>69</v>
      </c>
      <c r="R4516" s="273" t="s">
        <v>70</v>
      </c>
      <c r="S4516" s="273" t="s">
        <v>1041</v>
      </c>
      <c r="T4516" s="273" t="s">
        <v>1042</v>
      </c>
      <c r="U4516" s="273" t="s">
        <v>73</v>
      </c>
      <c r="V4516" s="273" t="s">
        <v>1043</v>
      </c>
      <c r="W4516" s="273">
        <v>227952</v>
      </c>
      <c r="X4516" s="273" t="s">
        <v>64</v>
      </c>
      <c r="Y4516" s="273" t="s">
        <v>75</v>
      </c>
      <c r="Z4516" s="273" t="s">
        <v>79</v>
      </c>
      <c r="AA4516" s="273" t="s">
        <v>79</v>
      </c>
      <c r="AB4516" s="274">
        <v>44958</v>
      </c>
      <c r="AC4516" s="273">
        <v>11986</v>
      </c>
      <c r="AD4516" s="273">
        <v>36</v>
      </c>
      <c r="AE4516" s="273">
        <v>0</v>
      </c>
      <c r="AF4516" s="273" t="s">
        <v>90</v>
      </c>
      <c r="AG4516" s="273" t="s">
        <v>559</v>
      </c>
      <c r="AH4516" s="273" t="s">
        <v>560</v>
      </c>
      <c r="AI4516" s="273" t="s">
        <v>123</v>
      </c>
      <c r="AJ4516" s="273" t="s">
        <v>200</v>
      </c>
      <c r="AK4516" s="273">
        <v>212044</v>
      </c>
      <c r="BV4516" s="336" t="s">
        <v>83</v>
      </c>
      <c r="BW4516" s="337" t="s">
        <v>63</v>
      </c>
      <c r="BX4516" s="337" t="s">
        <v>84</v>
      </c>
      <c r="BY4516" s="337" t="s">
        <v>85</v>
      </c>
      <c r="BZ4516" s="337" t="s">
        <v>167</v>
      </c>
      <c r="CA4516" s="337" t="s">
        <v>168</v>
      </c>
      <c r="CB4516" s="337" t="s">
        <v>353</v>
      </c>
      <c r="CC4516" s="337" t="s">
        <v>354</v>
      </c>
      <c r="CD4516" s="338">
        <v>13</v>
      </c>
      <c r="CE4516" s="335">
        <v>45170</v>
      </c>
      <c r="CF4516" s="337">
        <v>0</v>
      </c>
      <c r="CG4516" s="337" t="s">
        <v>90</v>
      </c>
      <c r="CH4516" s="337">
        <v>0</v>
      </c>
      <c r="CI4516" s="337" t="s">
        <v>80</v>
      </c>
      <c r="CJ4516" s="337"/>
      <c r="CK4516" s="337"/>
      <c r="CL4516" s="337"/>
      <c r="CM4516" s="337" t="s">
        <v>73</v>
      </c>
      <c r="CN4516" s="337">
        <v>3</v>
      </c>
    </row>
    <row r="4517" spans="4:92">
      <c r="D4517" s="273" t="s">
        <v>64</v>
      </c>
      <c r="E4517" s="273" t="s">
        <v>63</v>
      </c>
      <c r="F4517" s="273" t="s">
        <v>165</v>
      </c>
      <c r="G4517" s="273" t="s">
        <v>165</v>
      </c>
      <c r="H4517" s="274">
        <v>45139</v>
      </c>
      <c r="I4517" s="273">
        <v>13367</v>
      </c>
      <c r="J4517" s="273">
        <v>11</v>
      </c>
      <c r="K4517" s="273">
        <v>1016755</v>
      </c>
      <c r="L4517" s="273" t="s">
        <v>66</v>
      </c>
      <c r="M4517" s="273">
        <v>143214.60647999999</v>
      </c>
      <c r="N4517" s="273" t="s">
        <v>67</v>
      </c>
      <c r="P4517" s="273" t="s">
        <v>68</v>
      </c>
      <c r="Q4517" s="273" t="s">
        <v>69</v>
      </c>
      <c r="R4517" s="273" t="s">
        <v>70</v>
      </c>
      <c r="S4517" s="273" t="s">
        <v>71</v>
      </c>
      <c r="T4517" s="273" t="s">
        <v>72</v>
      </c>
      <c r="U4517" s="273" t="s">
        <v>73</v>
      </c>
      <c r="V4517" s="273" t="s">
        <v>74</v>
      </c>
      <c r="W4517" s="273">
        <v>227985</v>
      </c>
      <c r="X4517" s="273" t="s">
        <v>64</v>
      </c>
      <c r="Y4517" s="273" t="s">
        <v>75</v>
      </c>
      <c r="Z4517" s="273" t="s">
        <v>79</v>
      </c>
      <c r="AA4517" s="273" t="s">
        <v>79</v>
      </c>
      <c r="AB4517" s="274">
        <v>44958</v>
      </c>
      <c r="AC4517" s="273">
        <v>11986</v>
      </c>
      <c r="AD4517" s="273">
        <v>36</v>
      </c>
      <c r="AE4517" s="273">
        <v>34.671500000000002</v>
      </c>
      <c r="AF4517" s="273" t="s">
        <v>90</v>
      </c>
      <c r="AG4517" s="273" t="s">
        <v>1945</v>
      </c>
      <c r="AH4517" s="273" t="s">
        <v>1946</v>
      </c>
      <c r="AI4517" s="273" t="s">
        <v>123</v>
      </c>
      <c r="AJ4517" s="273" t="s">
        <v>200</v>
      </c>
      <c r="AK4517" s="273">
        <v>212050</v>
      </c>
      <c r="BV4517" s="279" t="s">
        <v>83</v>
      </c>
      <c r="BW4517" s="280" t="s">
        <v>63</v>
      </c>
      <c r="BX4517" s="280" t="s">
        <v>84</v>
      </c>
      <c r="BY4517" s="280" t="s">
        <v>85</v>
      </c>
      <c r="BZ4517" s="280" t="s">
        <v>167</v>
      </c>
      <c r="CA4517" s="280" t="s">
        <v>168</v>
      </c>
      <c r="CB4517" s="280" t="s">
        <v>319</v>
      </c>
      <c r="CC4517" s="280" t="s">
        <v>320</v>
      </c>
      <c r="CD4517" s="281">
        <v>15</v>
      </c>
      <c r="CE4517" s="277">
        <v>45170</v>
      </c>
      <c r="CF4517" s="280">
        <v>0</v>
      </c>
      <c r="CG4517" s="280" t="s">
        <v>90</v>
      </c>
      <c r="CH4517" s="280">
        <v>0</v>
      </c>
      <c r="CI4517" s="280" t="s">
        <v>80</v>
      </c>
      <c r="CJ4517" s="280"/>
      <c r="CK4517" s="280"/>
      <c r="CL4517" s="280"/>
      <c r="CM4517" s="280" t="s">
        <v>73</v>
      </c>
      <c r="CN4517" s="280">
        <v>3</v>
      </c>
    </row>
    <row r="4518" spans="4:92">
      <c r="D4518" s="273" t="s">
        <v>64</v>
      </c>
      <c r="E4518" s="273" t="s">
        <v>63</v>
      </c>
      <c r="F4518" s="273" t="s">
        <v>165</v>
      </c>
      <c r="G4518" s="273" t="s">
        <v>165</v>
      </c>
      <c r="H4518" s="274">
        <v>45139</v>
      </c>
      <c r="I4518" s="273">
        <v>13367</v>
      </c>
      <c r="J4518" s="273">
        <v>11</v>
      </c>
      <c r="K4518" s="273">
        <v>0</v>
      </c>
      <c r="L4518" s="273" t="s">
        <v>66</v>
      </c>
      <c r="N4518" s="273" t="s">
        <v>107</v>
      </c>
      <c r="W4518" s="273">
        <v>227917</v>
      </c>
      <c r="X4518" s="273" t="s">
        <v>64</v>
      </c>
      <c r="Y4518" s="273" t="s">
        <v>75</v>
      </c>
      <c r="Z4518" s="273" t="s">
        <v>79</v>
      </c>
      <c r="AA4518" s="273" t="s">
        <v>79</v>
      </c>
      <c r="AB4518" s="274">
        <v>44958</v>
      </c>
      <c r="AC4518" s="273">
        <v>11986</v>
      </c>
      <c r="AD4518" s="273">
        <v>36</v>
      </c>
      <c r="AE4518" s="273">
        <v>0</v>
      </c>
      <c r="AF4518" s="273" t="s">
        <v>90</v>
      </c>
      <c r="AG4518" s="273" t="s">
        <v>1947</v>
      </c>
      <c r="AH4518" s="273" t="s">
        <v>1948</v>
      </c>
      <c r="AI4518" s="273" t="s">
        <v>123</v>
      </c>
      <c r="AJ4518" s="273" t="s">
        <v>200</v>
      </c>
      <c r="AK4518" s="273">
        <v>212056</v>
      </c>
      <c r="BV4518" s="336" t="s">
        <v>83</v>
      </c>
      <c r="BW4518" s="337" t="s">
        <v>63</v>
      </c>
      <c r="BX4518" s="337" t="s">
        <v>84</v>
      </c>
      <c r="BY4518" s="337" t="s">
        <v>85</v>
      </c>
      <c r="BZ4518" s="337" t="s">
        <v>167</v>
      </c>
      <c r="CA4518" s="337" t="s">
        <v>168</v>
      </c>
      <c r="CB4518" s="337" t="s">
        <v>313</v>
      </c>
      <c r="CC4518" s="337" t="s">
        <v>314</v>
      </c>
      <c r="CD4518" s="338">
        <v>14</v>
      </c>
      <c r="CE4518" s="335">
        <v>45170</v>
      </c>
      <c r="CF4518" s="337">
        <v>0</v>
      </c>
      <c r="CG4518" s="337" t="s">
        <v>90</v>
      </c>
      <c r="CH4518" s="337">
        <v>0</v>
      </c>
      <c r="CI4518" s="337" t="s">
        <v>80</v>
      </c>
      <c r="CJ4518" s="337"/>
      <c r="CK4518" s="337"/>
      <c r="CL4518" s="337"/>
      <c r="CM4518" s="337" t="s">
        <v>73</v>
      </c>
      <c r="CN4518" s="337">
        <v>3</v>
      </c>
    </row>
    <row r="4519" spans="4:92">
      <c r="D4519" s="273" t="s">
        <v>64</v>
      </c>
      <c r="E4519" s="273" t="s">
        <v>63</v>
      </c>
      <c r="F4519" s="273" t="s">
        <v>165</v>
      </c>
      <c r="G4519" s="273" t="s">
        <v>165</v>
      </c>
      <c r="H4519" s="274">
        <v>45139</v>
      </c>
      <c r="I4519" s="273">
        <v>13367</v>
      </c>
      <c r="J4519" s="273">
        <v>11</v>
      </c>
      <c r="K4519" s="273">
        <v>83205</v>
      </c>
      <c r="L4519" s="273" t="s">
        <v>66</v>
      </c>
      <c r="M4519" s="273">
        <v>24993.77232</v>
      </c>
      <c r="N4519" s="273" t="s">
        <v>115</v>
      </c>
      <c r="W4519" s="273">
        <v>227916</v>
      </c>
      <c r="X4519" s="273" t="s">
        <v>64</v>
      </c>
      <c r="Y4519" s="273" t="s">
        <v>75</v>
      </c>
      <c r="Z4519" s="273" t="s">
        <v>79</v>
      </c>
      <c r="AA4519" s="273" t="s">
        <v>79</v>
      </c>
      <c r="AB4519" s="274">
        <v>44958</v>
      </c>
      <c r="AC4519" s="273">
        <v>11986</v>
      </c>
      <c r="AD4519" s="273">
        <v>36</v>
      </c>
      <c r="AE4519" s="273">
        <v>0</v>
      </c>
      <c r="AF4519" s="273" t="s">
        <v>90</v>
      </c>
      <c r="AG4519" s="273" t="s">
        <v>1949</v>
      </c>
      <c r="AH4519" s="273" t="s">
        <v>1950</v>
      </c>
      <c r="AI4519" s="273" t="s">
        <v>123</v>
      </c>
      <c r="AJ4519" s="273" t="s">
        <v>200</v>
      </c>
      <c r="AK4519" s="273">
        <v>212062</v>
      </c>
      <c r="BV4519" s="279" t="s">
        <v>83</v>
      </c>
      <c r="BW4519" s="280" t="s">
        <v>63</v>
      </c>
      <c r="BX4519" s="280" t="s">
        <v>84</v>
      </c>
      <c r="BY4519" s="280" t="s">
        <v>85</v>
      </c>
      <c r="BZ4519" s="280" t="s">
        <v>86</v>
      </c>
      <c r="CA4519" s="280" t="s">
        <v>87</v>
      </c>
      <c r="CB4519" s="280" t="s">
        <v>179</v>
      </c>
      <c r="CC4519" s="280" t="s">
        <v>180</v>
      </c>
      <c r="CD4519" s="281">
        <v>1</v>
      </c>
      <c r="CE4519" s="277">
        <v>45170</v>
      </c>
      <c r="CF4519" s="280"/>
      <c r="CG4519" s="280" t="s">
        <v>181</v>
      </c>
      <c r="CH4519" s="280"/>
      <c r="CI4519" s="280" t="s">
        <v>181</v>
      </c>
      <c r="CJ4519" s="280" t="s">
        <v>2054</v>
      </c>
      <c r="CK4519" s="280"/>
      <c r="CL4519" s="280"/>
      <c r="CM4519" s="280" t="s">
        <v>73</v>
      </c>
      <c r="CN4519" s="280">
        <v>3</v>
      </c>
    </row>
    <row r="4520" spans="4:92">
      <c r="D4520" s="273" t="s">
        <v>64</v>
      </c>
      <c r="E4520" s="273" t="s">
        <v>976</v>
      </c>
      <c r="F4520" s="273" t="s">
        <v>979</v>
      </c>
      <c r="G4520" s="273" t="s">
        <v>1103</v>
      </c>
      <c r="H4520" s="274">
        <v>45017</v>
      </c>
      <c r="I4520" s="273">
        <v>11773</v>
      </c>
      <c r="J4520" s="273">
        <v>877</v>
      </c>
      <c r="K4520" s="273">
        <v>737.35</v>
      </c>
      <c r="L4520" s="273" t="s">
        <v>66</v>
      </c>
      <c r="M4520" s="273">
        <v>170.32289080000001</v>
      </c>
      <c r="N4520" s="273" t="s">
        <v>115</v>
      </c>
      <c r="W4520" s="273">
        <v>155328</v>
      </c>
      <c r="X4520" s="273" t="s">
        <v>64</v>
      </c>
      <c r="Y4520" s="273" t="s">
        <v>75</v>
      </c>
      <c r="Z4520" s="273" t="s">
        <v>79</v>
      </c>
      <c r="AA4520" s="273" t="s">
        <v>79</v>
      </c>
      <c r="AB4520" s="274">
        <v>44958</v>
      </c>
      <c r="AC4520" s="273">
        <v>11986</v>
      </c>
      <c r="AD4520" s="273">
        <v>36</v>
      </c>
      <c r="AE4520" s="273">
        <v>0</v>
      </c>
      <c r="AF4520" s="273" t="s">
        <v>90</v>
      </c>
      <c r="AG4520" s="273" t="s">
        <v>2033</v>
      </c>
      <c r="AH4520" s="273" t="s">
        <v>2034</v>
      </c>
      <c r="AI4520" s="273" t="s">
        <v>123</v>
      </c>
      <c r="AJ4520" s="273" t="s">
        <v>200</v>
      </c>
      <c r="AK4520" s="273">
        <v>212068</v>
      </c>
      <c r="BV4520" s="336" t="s">
        <v>83</v>
      </c>
      <c r="BW4520" s="337" t="s">
        <v>63</v>
      </c>
      <c r="BX4520" s="337" t="s">
        <v>84</v>
      </c>
      <c r="BY4520" s="337" t="s">
        <v>85</v>
      </c>
      <c r="BZ4520" s="337" t="s">
        <v>138</v>
      </c>
      <c r="CA4520" s="337" t="s">
        <v>139</v>
      </c>
      <c r="CB4520" s="337" t="s">
        <v>190</v>
      </c>
      <c r="CC4520" s="337" t="s">
        <v>191</v>
      </c>
      <c r="CD4520" s="338">
        <v>8</v>
      </c>
      <c r="CE4520" s="335">
        <v>45170</v>
      </c>
      <c r="CF4520" s="337">
        <v>0</v>
      </c>
      <c r="CG4520" s="337" t="s">
        <v>90</v>
      </c>
      <c r="CH4520" s="337">
        <v>0</v>
      </c>
      <c r="CI4520" s="337" t="s">
        <v>80</v>
      </c>
      <c r="CJ4520" s="337"/>
      <c r="CK4520" s="337"/>
      <c r="CL4520" s="337"/>
      <c r="CM4520" s="337" t="s">
        <v>73</v>
      </c>
      <c r="CN4520" s="337">
        <v>3</v>
      </c>
    </row>
    <row r="4521" spans="4:92">
      <c r="D4521" s="273" t="s">
        <v>64</v>
      </c>
      <c r="E4521" s="273" t="s">
        <v>976</v>
      </c>
      <c r="F4521" s="273" t="s">
        <v>979</v>
      </c>
      <c r="G4521" s="273" t="s">
        <v>1103</v>
      </c>
      <c r="H4521" s="274">
        <v>45047</v>
      </c>
      <c r="I4521" s="273">
        <v>12396</v>
      </c>
      <c r="J4521" s="273">
        <v>877</v>
      </c>
      <c r="W4521" s="273">
        <v>180969</v>
      </c>
      <c r="X4521" s="273" t="s">
        <v>64</v>
      </c>
      <c r="Y4521" s="273" t="s">
        <v>75</v>
      </c>
      <c r="Z4521" s="273" t="s">
        <v>79</v>
      </c>
      <c r="AA4521" s="273" t="s">
        <v>79</v>
      </c>
      <c r="AB4521" s="274">
        <v>44958</v>
      </c>
      <c r="AC4521" s="273">
        <v>11986</v>
      </c>
      <c r="AD4521" s="273">
        <v>36</v>
      </c>
      <c r="AE4521" s="273">
        <v>0</v>
      </c>
      <c r="AF4521" s="273" t="s">
        <v>90</v>
      </c>
      <c r="AG4521" s="273" t="s">
        <v>2035</v>
      </c>
      <c r="AH4521" s="273" t="s">
        <v>2036</v>
      </c>
      <c r="AI4521" s="273" t="s">
        <v>123</v>
      </c>
      <c r="AJ4521" s="273" t="s">
        <v>200</v>
      </c>
      <c r="AK4521" s="273">
        <v>212074</v>
      </c>
      <c r="BV4521" s="279" t="s">
        <v>83</v>
      </c>
      <c r="BW4521" s="280" t="s">
        <v>63</v>
      </c>
      <c r="BX4521" s="280" t="s">
        <v>84</v>
      </c>
      <c r="BY4521" s="280" t="s">
        <v>85</v>
      </c>
      <c r="BZ4521" s="280" t="s">
        <v>204</v>
      </c>
      <c r="CA4521" s="280" t="s">
        <v>205</v>
      </c>
      <c r="CB4521" s="280" t="s">
        <v>206</v>
      </c>
      <c r="CC4521" s="280" t="s">
        <v>207</v>
      </c>
      <c r="CD4521" s="281">
        <v>0</v>
      </c>
      <c r="CE4521" s="277">
        <v>45170</v>
      </c>
      <c r="CF4521" s="280"/>
      <c r="CG4521" s="280" t="s">
        <v>181</v>
      </c>
      <c r="CH4521" s="280"/>
      <c r="CI4521" s="280" t="s">
        <v>208</v>
      </c>
      <c r="CJ4521" s="280" t="s">
        <v>209</v>
      </c>
      <c r="CK4521" s="280"/>
      <c r="CL4521" s="280"/>
      <c r="CM4521" s="280" t="s">
        <v>73</v>
      </c>
      <c r="CN4521" s="280">
        <v>3</v>
      </c>
    </row>
    <row r="4522" spans="4:92">
      <c r="D4522" s="273" t="s">
        <v>64</v>
      </c>
      <c r="E4522" s="273" t="s">
        <v>976</v>
      </c>
      <c r="F4522" s="273" t="s">
        <v>979</v>
      </c>
      <c r="G4522" s="273" t="s">
        <v>1103</v>
      </c>
      <c r="H4522" s="274">
        <v>45047</v>
      </c>
      <c r="I4522" s="273">
        <v>12396</v>
      </c>
      <c r="J4522" s="273">
        <v>877</v>
      </c>
      <c r="K4522" s="273">
        <v>0</v>
      </c>
      <c r="L4522" s="273" t="s">
        <v>66</v>
      </c>
      <c r="N4522" s="273" t="s">
        <v>107</v>
      </c>
      <c r="W4522" s="273">
        <v>180994</v>
      </c>
      <c r="X4522" s="273" t="s">
        <v>64</v>
      </c>
      <c r="Y4522" s="273" t="s">
        <v>75</v>
      </c>
      <c r="Z4522" s="273" t="s">
        <v>79</v>
      </c>
      <c r="AA4522" s="273" t="s">
        <v>79</v>
      </c>
      <c r="AB4522" s="274">
        <v>44958</v>
      </c>
      <c r="AC4522" s="273">
        <v>11986</v>
      </c>
      <c r="AD4522" s="273">
        <v>36</v>
      </c>
      <c r="AE4522" s="273">
        <v>6.0614999999999997</v>
      </c>
      <c r="AF4522" s="273" t="s">
        <v>90</v>
      </c>
      <c r="AG4522" s="273" t="s">
        <v>2037</v>
      </c>
      <c r="AH4522" s="273" t="s">
        <v>2038</v>
      </c>
      <c r="AI4522" s="273" t="s">
        <v>123</v>
      </c>
      <c r="AJ4522" s="273" t="s">
        <v>200</v>
      </c>
      <c r="AK4522" s="273">
        <v>212080</v>
      </c>
      <c r="BV4522" s="336" t="s">
        <v>83</v>
      </c>
      <c r="BW4522" s="337" t="s">
        <v>63</v>
      </c>
      <c r="BX4522" s="337" t="s">
        <v>84</v>
      </c>
      <c r="BY4522" s="337" t="s">
        <v>85</v>
      </c>
      <c r="BZ4522" s="337" t="s">
        <v>86</v>
      </c>
      <c r="CA4522" s="337" t="s">
        <v>87</v>
      </c>
      <c r="CB4522" s="337" t="s">
        <v>217</v>
      </c>
      <c r="CC4522" s="337" t="s">
        <v>218</v>
      </c>
      <c r="CD4522" s="338">
        <v>2</v>
      </c>
      <c r="CE4522" s="335">
        <v>45170</v>
      </c>
      <c r="CF4522" s="337"/>
      <c r="CG4522" s="337" t="s">
        <v>181</v>
      </c>
      <c r="CH4522" s="337"/>
      <c r="CI4522" s="337" t="s">
        <v>181</v>
      </c>
      <c r="CJ4522" s="337" t="s">
        <v>219</v>
      </c>
      <c r="CK4522" s="337"/>
      <c r="CL4522" s="337"/>
      <c r="CM4522" s="337" t="s">
        <v>73</v>
      </c>
      <c r="CN4522" s="337">
        <v>3</v>
      </c>
    </row>
    <row r="4523" spans="4:92">
      <c r="D4523" s="273" t="s">
        <v>64</v>
      </c>
      <c r="E4523" s="273" t="s">
        <v>976</v>
      </c>
      <c r="F4523" s="273" t="s">
        <v>979</v>
      </c>
      <c r="G4523" s="273" t="s">
        <v>1103</v>
      </c>
      <c r="H4523" s="274">
        <v>45047</v>
      </c>
      <c r="I4523" s="273">
        <v>12396</v>
      </c>
      <c r="J4523" s="273">
        <v>877</v>
      </c>
      <c r="K4523" s="273">
        <v>725.45</v>
      </c>
      <c r="L4523" s="273" t="s">
        <v>66</v>
      </c>
      <c r="M4523" s="273">
        <v>168.78319519999999</v>
      </c>
      <c r="N4523" s="273" t="s">
        <v>115</v>
      </c>
      <c r="W4523" s="273">
        <v>180993</v>
      </c>
      <c r="X4523" s="273" t="s">
        <v>64</v>
      </c>
      <c r="Y4523" s="273" t="s">
        <v>75</v>
      </c>
      <c r="Z4523" s="273" t="s">
        <v>79</v>
      </c>
      <c r="AA4523" s="273" t="s">
        <v>79</v>
      </c>
      <c r="AB4523" s="274">
        <v>44958</v>
      </c>
      <c r="AC4523" s="273">
        <v>11986</v>
      </c>
      <c r="AD4523" s="273">
        <v>36</v>
      </c>
      <c r="AE4523" s="273">
        <v>0</v>
      </c>
      <c r="AF4523" s="273" t="s">
        <v>90</v>
      </c>
      <c r="AG4523" s="273" t="s">
        <v>2039</v>
      </c>
      <c r="AH4523" s="273" t="s">
        <v>2040</v>
      </c>
      <c r="AI4523" s="273" t="s">
        <v>123</v>
      </c>
      <c r="AJ4523" s="273" t="s">
        <v>200</v>
      </c>
      <c r="AK4523" s="273">
        <v>212086</v>
      </c>
      <c r="BV4523" s="279" t="s">
        <v>64</v>
      </c>
      <c r="BW4523" s="280" t="s">
        <v>63</v>
      </c>
      <c r="BX4523" s="280" t="s">
        <v>165</v>
      </c>
      <c r="BY4523" s="280" t="s">
        <v>165</v>
      </c>
      <c r="BZ4523" s="280" t="s">
        <v>86</v>
      </c>
      <c r="CA4523" s="280" t="s">
        <v>87</v>
      </c>
      <c r="CB4523" s="280" t="s">
        <v>233</v>
      </c>
      <c r="CC4523" s="280" t="s">
        <v>234</v>
      </c>
      <c r="CD4523" s="281">
        <v>1</v>
      </c>
      <c r="CE4523" s="277">
        <v>45017</v>
      </c>
      <c r="CF4523" s="280"/>
      <c r="CG4523" s="280" t="s">
        <v>181</v>
      </c>
      <c r="CH4523" s="280"/>
      <c r="CI4523" s="280" t="s">
        <v>181</v>
      </c>
      <c r="CJ4523" s="280" t="s">
        <v>1086</v>
      </c>
      <c r="CK4523" s="280"/>
      <c r="CL4523" s="280"/>
      <c r="CM4523" s="280" t="s">
        <v>73</v>
      </c>
      <c r="CN4523" s="280">
        <v>3</v>
      </c>
    </row>
    <row r="4524" spans="4:92">
      <c r="D4524" s="273" t="s">
        <v>64</v>
      </c>
      <c r="E4524" s="273" t="s">
        <v>976</v>
      </c>
      <c r="F4524" s="273" t="s">
        <v>979</v>
      </c>
      <c r="G4524" s="273" t="s">
        <v>1103</v>
      </c>
      <c r="H4524" s="274">
        <v>45078</v>
      </c>
      <c r="I4524" s="273">
        <v>12665</v>
      </c>
      <c r="J4524" s="273">
        <v>877</v>
      </c>
      <c r="W4524" s="273">
        <v>192805</v>
      </c>
      <c r="X4524" s="273" t="s">
        <v>64</v>
      </c>
      <c r="Y4524" s="273" t="s">
        <v>75</v>
      </c>
      <c r="Z4524" s="273" t="s">
        <v>79</v>
      </c>
      <c r="AA4524" s="273" t="s">
        <v>79</v>
      </c>
      <c r="AB4524" s="274">
        <v>44958</v>
      </c>
      <c r="AC4524" s="273">
        <v>11986</v>
      </c>
      <c r="AD4524" s="273">
        <v>36</v>
      </c>
      <c r="AE4524" s="273">
        <v>0</v>
      </c>
      <c r="AF4524" s="273" t="s">
        <v>90</v>
      </c>
      <c r="AG4524" s="273" t="s">
        <v>2041</v>
      </c>
      <c r="AH4524" s="273" t="s">
        <v>1195</v>
      </c>
      <c r="AI4524" s="273" t="s">
        <v>123</v>
      </c>
      <c r="AJ4524" s="273" t="s">
        <v>200</v>
      </c>
      <c r="AK4524" s="273">
        <v>212092</v>
      </c>
      <c r="BV4524" s="336" t="s">
        <v>64</v>
      </c>
      <c r="BW4524" s="337" t="s">
        <v>63</v>
      </c>
      <c r="BX4524" s="337" t="s">
        <v>165</v>
      </c>
      <c r="BY4524" s="337" t="s">
        <v>165</v>
      </c>
      <c r="BZ4524" s="337" t="s">
        <v>86</v>
      </c>
      <c r="CA4524" s="337" t="s">
        <v>87</v>
      </c>
      <c r="CB4524" s="337" t="s">
        <v>233</v>
      </c>
      <c r="CC4524" s="337" t="s">
        <v>234</v>
      </c>
      <c r="CD4524" s="338">
        <v>1</v>
      </c>
      <c r="CE4524" s="335">
        <v>45047</v>
      </c>
      <c r="CF4524" s="337"/>
      <c r="CG4524" s="337" t="s">
        <v>181</v>
      </c>
      <c r="CH4524" s="337"/>
      <c r="CI4524" s="337" t="s">
        <v>181</v>
      </c>
      <c r="CJ4524" s="337" t="s">
        <v>734</v>
      </c>
      <c r="CK4524" s="337"/>
      <c r="CL4524" s="337"/>
      <c r="CM4524" s="337" t="s">
        <v>73</v>
      </c>
      <c r="CN4524" s="337">
        <v>3</v>
      </c>
    </row>
    <row r="4525" spans="4:92">
      <c r="D4525" s="273" t="s">
        <v>64</v>
      </c>
      <c r="E4525" s="273" t="s">
        <v>976</v>
      </c>
      <c r="F4525" s="273" t="s">
        <v>979</v>
      </c>
      <c r="G4525" s="273" t="s">
        <v>1103</v>
      </c>
      <c r="H4525" s="274">
        <v>45078</v>
      </c>
      <c r="I4525" s="273">
        <v>12665</v>
      </c>
      <c r="J4525" s="273">
        <v>877</v>
      </c>
      <c r="K4525" s="273">
        <v>0</v>
      </c>
      <c r="L4525" s="273" t="s">
        <v>66</v>
      </c>
      <c r="N4525" s="273" t="s">
        <v>107</v>
      </c>
      <c r="W4525" s="273">
        <v>192830</v>
      </c>
      <c r="X4525" s="273" t="s">
        <v>64</v>
      </c>
      <c r="Y4525" s="273" t="s">
        <v>75</v>
      </c>
      <c r="Z4525" s="273" t="s">
        <v>79</v>
      </c>
      <c r="AA4525" s="273" t="s">
        <v>79</v>
      </c>
      <c r="AB4525" s="274">
        <v>44958</v>
      </c>
      <c r="AC4525" s="273">
        <v>11986</v>
      </c>
      <c r="AD4525" s="273">
        <v>36</v>
      </c>
      <c r="AE4525" s="273">
        <v>7.0000000000000007E-2</v>
      </c>
      <c r="AF4525" s="273" t="s">
        <v>90</v>
      </c>
      <c r="AG4525" s="273" t="s">
        <v>2042</v>
      </c>
      <c r="AH4525" s="273" t="s">
        <v>2043</v>
      </c>
      <c r="AI4525" s="273" t="s">
        <v>123</v>
      </c>
      <c r="AJ4525" s="273" t="s">
        <v>200</v>
      </c>
      <c r="AK4525" s="273">
        <v>212098</v>
      </c>
      <c r="BV4525" s="279" t="s">
        <v>64</v>
      </c>
      <c r="BW4525" s="280" t="s">
        <v>63</v>
      </c>
      <c r="BX4525" s="280" t="s">
        <v>165</v>
      </c>
      <c r="BY4525" s="280" t="s">
        <v>165</v>
      </c>
      <c r="BZ4525" s="280" t="s">
        <v>86</v>
      </c>
      <c r="CA4525" s="280" t="s">
        <v>87</v>
      </c>
      <c r="CB4525" s="280" t="s">
        <v>225</v>
      </c>
      <c r="CC4525" s="280" t="s">
        <v>226</v>
      </c>
      <c r="CD4525" s="281">
        <v>5</v>
      </c>
      <c r="CE4525" s="277">
        <v>45047</v>
      </c>
      <c r="CF4525" s="280">
        <v>1922</v>
      </c>
      <c r="CG4525" s="280" t="s">
        <v>80</v>
      </c>
      <c r="CH4525" s="280">
        <v>1922</v>
      </c>
      <c r="CI4525" s="280" t="s">
        <v>80</v>
      </c>
      <c r="CJ4525" s="280"/>
      <c r="CK4525" s="280"/>
      <c r="CL4525" s="280" t="s">
        <v>1406</v>
      </c>
      <c r="CM4525" s="280" t="s">
        <v>73</v>
      </c>
      <c r="CN4525" s="280">
        <v>3</v>
      </c>
    </row>
    <row r="4526" spans="4:92">
      <c r="D4526" s="273" t="s">
        <v>64</v>
      </c>
      <c r="E4526" s="273" t="s">
        <v>976</v>
      </c>
      <c r="F4526" s="273" t="s">
        <v>979</v>
      </c>
      <c r="G4526" s="273" t="s">
        <v>1103</v>
      </c>
      <c r="H4526" s="274">
        <v>45078</v>
      </c>
      <c r="I4526" s="273">
        <v>12665</v>
      </c>
      <c r="J4526" s="273">
        <v>877</v>
      </c>
      <c r="K4526" s="273">
        <v>616.41</v>
      </c>
      <c r="L4526" s="273" t="s">
        <v>66</v>
      </c>
      <c r="M4526" s="273">
        <v>146.3931724</v>
      </c>
      <c r="N4526" s="273" t="s">
        <v>115</v>
      </c>
      <c r="W4526" s="273">
        <v>192829</v>
      </c>
      <c r="X4526" s="273" t="s">
        <v>64</v>
      </c>
      <c r="Y4526" s="273" t="s">
        <v>75</v>
      </c>
      <c r="Z4526" s="273" t="s">
        <v>79</v>
      </c>
      <c r="AA4526" s="273" t="s">
        <v>79</v>
      </c>
      <c r="AB4526" s="274">
        <v>44958</v>
      </c>
      <c r="AC4526" s="273">
        <v>11986</v>
      </c>
      <c r="AD4526" s="273">
        <v>36</v>
      </c>
      <c r="AE4526" s="273">
        <v>0</v>
      </c>
      <c r="AF4526" s="273" t="s">
        <v>90</v>
      </c>
      <c r="AG4526" s="273" t="s">
        <v>460</v>
      </c>
      <c r="AH4526" s="273" t="s">
        <v>461</v>
      </c>
      <c r="AI4526" s="273" t="s">
        <v>123</v>
      </c>
      <c r="AJ4526" s="273" t="s">
        <v>200</v>
      </c>
      <c r="AK4526" s="273">
        <v>212104</v>
      </c>
      <c r="BV4526" s="336" t="s">
        <v>64</v>
      </c>
      <c r="BW4526" s="337" t="s">
        <v>63</v>
      </c>
      <c r="BX4526" s="337" t="s">
        <v>165</v>
      </c>
      <c r="BY4526" s="337" t="s">
        <v>165</v>
      </c>
      <c r="BZ4526" s="337" t="s">
        <v>204</v>
      </c>
      <c r="CA4526" s="337" t="s">
        <v>205</v>
      </c>
      <c r="CB4526" s="337" t="s">
        <v>206</v>
      </c>
      <c r="CC4526" s="337" t="s">
        <v>207</v>
      </c>
      <c r="CD4526" s="338">
        <v>0</v>
      </c>
      <c r="CE4526" s="335">
        <v>45047</v>
      </c>
      <c r="CF4526" s="337"/>
      <c r="CG4526" s="337" t="s">
        <v>181</v>
      </c>
      <c r="CH4526" s="337"/>
      <c r="CI4526" s="337" t="s">
        <v>208</v>
      </c>
      <c r="CJ4526" s="337" t="s">
        <v>209</v>
      </c>
      <c r="CK4526" s="337"/>
      <c r="CL4526" s="337"/>
      <c r="CM4526" s="337" t="s">
        <v>73</v>
      </c>
      <c r="CN4526" s="337">
        <v>3</v>
      </c>
    </row>
    <row r="4527" spans="4:92">
      <c r="D4527" s="273" t="s">
        <v>64</v>
      </c>
      <c r="E4527" s="273" t="s">
        <v>976</v>
      </c>
      <c r="F4527" s="273" t="s">
        <v>979</v>
      </c>
      <c r="G4527" s="273" t="s">
        <v>1103</v>
      </c>
      <c r="H4527" s="274">
        <v>45108</v>
      </c>
      <c r="I4527" s="273">
        <v>12934</v>
      </c>
      <c r="J4527" s="273">
        <v>877</v>
      </c>
      <c r="W4527" s="273">
        <v>206289</v>
      </c>
      <c r="X4527" s="273" t="s">
        <v>64</v>
      </c>
      <c r="Y4527" s="273" t="s">
        <v>75</v>
      </c>
      <c r="Z4527" s="273" t="s">
        <v>79</v>
      </c>
      <c r="AA4527" s="273" t="s">
        <v>79</v>
      </c>
      <c r="AB4527" s="274">
        <v>44958</v>
      </c>
      <c r="AC4527" s="273">
        <v>11986</v>
      </c>
      <c r="AD4527" s="273">
        <v>36</v>
      </c>
      <c r="AE4527" s="273">
        <v>0</v>
      </c>
      <c r="AF4527" s="273" t="s">
        <v>90</v>
      </c>
      <c r="AG4527" s="273" t="s">
        <v>2044</v>
      </c>
      <c r="AH4527" s="273" t="s">
        <v>2045</v>
      </c>
      <c r="AI4527" s="273" t="s">
        <v>123</v>
      </c>
      <c r="AJ4527" s="273" t="s">
        <v>200</v>
      </c>
      <c r="AK4527" s="273">
        <v>212110</v>
      </c>
      <c r="BV4527" s="279" t="s">
        <v>64</v>
      </c>
      <c r="BW4527" s="280" t="s">
        <v>63</v>
      </c>
      <c r="BX4527" s="280" t="s">
        <v>165</v>
      </c>
      <c r="BY4527" s="280" t="s">
        <v>165</v>
      </c>
      <c r="BZ4527" s="280" t="s">
        <v>86</v>
      </c>
      <c r="CA4527" s="280" t="s">
        <v>87</v>
      </c>
      <c r="CB4527" s="280" t="s">
        <v>217</v>
      </c>
      <c r="CC4527" s="280" t="s">
        <v>218</v>
      </c>
      <c r="CD4527" s="281">
        <v>2</v>
      </c>
      <c r="CE4527" s="277">
        <v>45047</v>
      </c>
      <c r="CF4527" s="280"/>
      <c r="CG4527" s="280" t="s">
        <v>181</v>
      </c>
      <c r="CH4527" s="280"/>
      <c r="CI4527" s="280" t="s">
        <v>181</v>
      </c>
      <c r="CJ4527" s="280" t="s">
        <v>905</v>
      </c>
      <c r="CK4527" s="280"/>
      <c r="CL4527" s="280"/>
      <c r="CM4527" s="280" t="s">
        <v>73</v>
      </c>
      <c r="CN4527" s="280">
        <v>3</v>
      </c>
    </row>
    <row r="4528" spans="4:92">
      <c r="D4528" s="273" t="s">
        <v>64</v>
      </c>
      <c r="E4528" s="273" t="s">
        <v>976</v>
      </c>
      <c r="F4528" s="273" t="s">
        <v>979</v>
      </c>
      <c r="G4528" s="273" t="s">
        <v>1103</v>
      </c>
      <c r="H4528" s="274">
        <v>45108</v>
      </c>
      <c r="I4528" s="273">
        <v>12934</v>
      </c>
      <c r="J4528" s="273">
        <v>877</v>
      </c>
      <c r="K4528" s="273">
        <v>0</v>
      </c>
      <c r="L4528" s="273" t="s">
        <v>66</v>
      </c>
      <c r="N4528" s="273" t="s">
        <v>107</v>
      </c>
      <c r="W4528" s="273">
        <v>206314</v>
      </c>
      <c r="X4528" s="273" t="s">
        <v>64</v>
      </c>
      <c r="Y4528" s="273" t="s">
        <v>75</v>
      </c>
      <c r="Z4528" s="273" t="s">
        <v>79</v>
      </c>
      <c r="AA4528" s="273" t="s">
        <v>79</v>
      </c>
      <c r="AB4528" s="274">
        <v>44958</v>
      </c>
      <c r="AC4528" s="273">
        <v>11986</v>
      </c>
      <c r="AD4528" s="273">
        <v>36</v>
      </c>
      <c r="AE4528" s="273">
        <v>0</v>
      </c>
      <c r="AF4528" s="273" t="s">
        <v>90</v>
      </c>
      <c r="AG4528" s="273" t="s">
        <v>464</v>
      </c>
      <c r="AH4528" s="273" t="s">
        <v>465</v>
      </c>
      <c r="AI4528" s="273" t="s">
        <v>123</v>
      </c>
      <c r="AJ4528" s="273" t="s">
        <v>200</v>
      </c>
      <c r="AK4528" s="273">
        <v>212116</v>
      </c>
      <c r="BV4528" s="336" t="s">
        <v>64</v>
      </c>
      <c r="BW4528" s="337" t="s">
        <v>63</v>
      </c>
      <c r="BX4528" s="337" t="s">
        <v>165</v>
      </c>
      <c r="BY4528" s="337" t="s">
        <v>165</v>
      </c>
      <c r="BZ4528" s="337" t="s">
        <v>138</v>
      </c>
      <c r="CA4528" s="337" t="s">
        <v>139</v>
      </c>
      <c r="CB4528" s="337" t="s">
        <v>190</v>
      </c>
      <c r="CC4528" s="337" t="s">
        <v>191</v>
      </c>
      <c r="CD4528" s="338">
        <v>8</v>
      </c>
      <c r="CE4528" s="335">
        <v>45047</v>
      </c>
      <c r="CF4528" s="337">
        <v>610</v>
      </c>
      <c r="CG4528" s="337" t="s">
        <v>80</v>
      </c>
      <c r="CH4528" s="337">
        <v>610</v>
      </c>
      <c r="CI4528" s="337" t="s">
        <v>80</v>
      </c>
      <c r="CJ4528" s="337"/>
      <c r="CK4528" s="337"/>
      <c r="CL4528" s="337"/>
      <c r="CM4528" s="337" t="s">
        <v>73</v>
      </c>
      <c r="CN4528" s="337">
        <v>3</v>
      </c>
    </row>
    <row r="4529" spans="4:92">
      <c r="D4529" s="273" t="s">
        <v>64</v>
      </c>
      <c r="E4529" s="273" t="s">
        <v>976</v>
      </c>
      <c r="F4529" s="273" t="s">
        <v>979</v>
      </c>
      <c r="G4529" s="273" t="s">
        <v>1103</v>
      </c>
      <c r="H4529" s="274">
        <v>45108</v>
      </c>
      <c r="I4529" s="273">
        <v>12934</v>
      </c>
      <c r="J4529" s="273">
        <v>877</v>
      </c>
      <c r="K4529" s="273">
        <v>1102.97</v>
      </c>
      <c r="L4529" s="273" t="s">
        <v>66</v>
      </c>
      <c r="M4529" s="273">
        <v>243.48217159999999</v>
      </c>
      <c r="N4529" s="273" t="s">
        <v>115</v>
      </c>
      <c r="W4529" s="273">
        <v>206313</v>
      </c>
      <c r="X4529" s="273" t="s">
        <v>64</v>
      </c>
      <c r="Y4529" s="273" t="s">
        <v>75</v>
      </c>
      <c r="Z4529" s="273" t="s">
        <v>79</v>
      </c>
      <c r="AA4529" s="273" t="s">
        <v>79</v>
      </c>
      <c r="AB4529" s="274">
        <v>44958</v>
      </c>
      <c r="AC4529" s="273">
        <v>11986</v>
      </c>
      <c r="AD4529" s="273">
        <v>36</v>
      </c>
      <c r="AE4529" s="273">
        <v>0</v>
      </c>
      <c r="AF4529" s="273" t="s">
        <v>90</v>
      </c>
      <c r="AG4529" s="273" t="s">
        <v>2046</v>
      </c>
      <c r="AH4529" s="273" t="s">
        <v>2047</v>
      </c>
      <c r="AI4529" s="273" t="s">
        <v>123</v>
      </c>
      <c r="AJ4529" s="273" t="s">
        <v>200</v>
      </c>
      <c r="AK4529" s="273">
        <v>212122</v>
      </c>
      <c r="BV4529" s="279" t="s">
        <v>64</v>
      </c>
      <c r="BW4529" s="280" t="s">
        <v>63</v>
      </c>
      <c r="BX4529" s="280" t="s">
        <v>165</v>
      </c>
      <c r="BY4529" s="280" t="s">
        <v>165</v>
      </c>
      <c r="BZ4529" s="280" t="s">
        <v>86</v>
      </c>
      <c r="CA4529" s="280" t="s">
        <v>87</v>
      </c>
      <c r="CB4529" s="280" t="s">
        <v>179</v>
      </c>
      <c r="CC4529" s="280" t="s">
        <v>180</v>
      </c>
      <c r="CD4529" s="281">
        <v>1</v>
      </c>
      <c r="CE4529" s="277">
        <v>45047</v>
      </c>
      <c r="CF4529" s="280"/>
      <c r="CG4529" s="280" t="s">
        <v>181</v>
      </c>
      <c r="CH4529" s="280"/>
      <c r="CI4529" s="280" t="s">
        <v>181</v>
      </c>
      <c r="CJ4529" s="280" t="s">
        <v>1419</v>
      </c>
      <c r="CK4529" s="280"/>
      <c r="CL4529" s="280"/>
      <c r="CM4529" s="280" t="s">
        <v>73</v>
      </c>
      <c r="CN4529" s="280">
        <v>3</v>
      </c>
    </row>
    <row r="4530" spans="4:92">
      <c r="D4530" s="273" t="s">
        <v>64</v>
      </c>
      <c r="E4530" s="273" t="s">
        <v>976</v>
      </c>
      <c r="F4530" s="273" t="s">
        <v>979</v>
      </c>
      <c r="G4530" s="273" t="s">
        <v>1103</v>
      </c>
      <c r="H4530" s="274">
        <v>45139</v>
      </c>
      <c r="I4530" s="273">
        <v>13611</v>
      </c>
      <c r="J4530" s="273">
        <v>877</v>
      </c>
      <c r="W4530" s="273">
        <v>224358</v>
      </c>
      <c r="X4530" s="273" t="s">
        <v>83</v>
      </c>
      <c r="Y4530" s="273" t="s">
        <v>287</v>
      </c>
      <c r="Z4530" s="273" t="s">
        <v>892</v>
      </c>
      <c r="AA4530" s="273" t="s">
        <v>895</v>
      </c>
      <c r="AB4530" s="274">
        <v>45200</v>
      </c>
      <c r="AC4530" s="273">
        <v>15235</v>
      </c>
      <c r="AD4530" s="273">
        <v>809</v>
      </c>
      <c r="AK4530" s="273">
        <v>323638</v>
      </c>
      <c r="BV4530" s="336" t="s">
        <v>64</v>
      </c>
      <c r="BW4530" s="337" t="s">
        <v>63</v>
      </c>
      <c r="BX4530" s="337" t="s">
        <v>165</v>
      </c>
      <c r="BY4530" s="337" t="s">
        <v>165</v>
      </c>
      <c r="BZ4530" s="337" t="s">
        <v>167</v>
      </c>
      <c r="CA4530" s="337" t="s">
        <v>168</v>
      </c>
      <c r="CB4530" s="337" t="s">
        <v>319</v>
      </c>
      <c r="CC4530" s="337" t="s">
        <v>320</v>
      </c>
      <c r="CD4530" s="338">
        <v>15</v>
      </c>
      <c r="CE4530" s="335">
        <v>45047</v>
      </c>
      <c r="CF4530" s="337">
        <v>0</v>
      </c>
      <c r="CG4530" s="337" t="s">
        <v>80</v>
      </c>
      <c r="CH4530" s="337">
        <v>0</v>
      </c>
      <c r="CI4530" s="337" t="s">
        <v>80</v>
      </c>
      <c r="CJ4530" s="337"/>
      <c r="CK4530" s="337"/>
      <c r="CL4530" s="337"/>
      <c r="CM4530" s="337" t="s">
        <v>73</v>
      </c>
      <c r="CN4530" s="337">
        <v>3</v>
      </c>
    </row>
    <row r="4531" spans="4:92">
      <c r="D4531" s="273" t="s">
        <v>64</v>
      </c>
      <c r="E4531" s="273" t="s">
        <v>976</v>
      </c>
      <c r="F4531" s="273" t="s">
        <v>979</v>
      </c>
      <c r="G4531" s="273" t="s">
        <v>1103</v>
      </c>
      <c r="H4531" s="274">
        <v>45139</v>
      </c>
      <c r="I4531" s="273">
        <v>13611</v>
      </c>
      <c r="J4531" s="273">
        <v>877</v>
      </c>
      <c r="K4531" s="273">
        <v>0</v>
      </c>
      <c r="L4531" s="273" t="s">
        <v>66</v>
      </c>
      <c r="N4531" s="273" t="s">
        <v>107</v>
      </c>
      <c r="W4531" s="273">
        <v>224383</v>
      </c>
      <c r="X4531" s="273" t="s">
        <v>83</v>
      </c>
      <c r="Y4531" s="273" t="s">
        <v>287</v>
      </c>
      <c r="Z4531" s="273" t="s">
        <v>926</v>
      </c>
      <c r="AA4531" s="273" t="s">
        <v>928</v>
      </c>
      <c r="AB4531" s="274">
        <v>44927</v>
      </c>
      <c r="AC4531" s="273">
        <v>14803</v>
      </c>
      <c r="AD4531" s="273">
        <v>822</v>
      </c>
      <c r="AK4531" s="273">
        <v>277795</v>
      </c>
      <c r="BV4531" s="279" t="s">
        <v>64</v>
      </c>
      <c r="BW4531" s="280" t="s">
        <v>63</v>
      </c>
      <c r="BX4531" s="280" t="s">
        <v>165</v>
      </c>
      <c r="BY4531" s="280" t="s">
        <v>165</v>
      </c>
      <c r="BZ4531" s="280" t="s">
        <v>167</v>
      </c>
      <c r="CA4531" s="280" t="s">
        <v>168</v>
      </c>
      <c r="CB4531" s="280" t="s">
        <v>313</v>
      </c>
      <c r="CC4531" s="280" t="s">
        <v>314</v>
      </c>
      <c r="CD4531" s="281">
        <v>14</v>
      </c>
      <c r="CE4531" s="277">
        <v>45047</v>
      </c>
      <c r="CF4531" s="280">
        <v>0</v>
      </c>
      <c r="CG4531" s="280" t="s">
        <v>80</v>
      </c>
      <c r="CH4531" s="280">
        <v>0</v>
      </c>
      <c r="CI4531" s="280" t="s">
        <v>80</v>
      </c>
      <c r="CJ4531" s="280"/>
      <c r="CK4531" s="280"/>
      <c r="CL4531" s="280"/>
      <c r="CM4531" s="280" t="s">
        <v>73</v>
      </c>
      <c r="CN4531" s="280">
        <v>3</v>
      </c>
    </row>
    <row r="4532" spans="4:92">
      <c r="D4532" s="273" t="s">
        <v>64</v>
      </c>
      <c r="E4532" s="273" t="s">
        <v>976</v>
      </c>
      <c r="F4532" s="273" t="s">
        <v>979</v>
      </c>
      <c r="G4532" s="273" t="s">
        <v>1103</v>
      </c>
      <c r="H4532" s="274">
        <v>45139</v>
      </c>
      <c r="I4532" s="273">
        <v>13611</v>
      </c>
      <c r="J4532" s="273">
        <v>877</v>
      </c>
      <c r="K4532" s="273">
        <v>973.14</v>
      </c>
      <c r="L4532" s="273" t="s">
        <v>66</v>
      </c>
      <c r="M4532" s="273">
        <v>217.78892519999999</v>
      </c>
      <c r="N4532" s="273" t="s">
        <v>115</v>
      </c>
      <c r="W4532" s="273">
        <v>224382</v>
      </c>
      <c r="X4532" s="273" t="s">
        <v>83</v>
      </c>
      <c r="Y4532" s="273" t="s">
        <v>287</v>
      </c>
      <c r="Z4532" s="273" t="s">
        <v>926</v>
      </c>
      <c r="AA4532" s="273" t="s">
        <v>928</v>
      </c>
      <c r="AB4532" s="274">
        <v>44927</v>
      </c>
      <c r="AC4532" s="273">
        <v>15387</v>
      </c>
      <c r="AD4532" s="273">
        <v>822</v>
      </c>
      <c r="AK4532" s="273">
        <v>283999</v>
      </c>
      <c r="BV4532" s="336" t="s">
        <v>64</v>
      </c>
      <c r="BW4532" s="337" t="s">
        <v>63</v>
      </c>
      <c r="BX4532" s="337" t="s">
        <v>165</v>
      </c>
      <c r="BY4532" s="337" t="s">
        <v>165</v>
      </c>
      <c r="BZ4532" s="337" t="s">
        <v>167</v>
      </c>
      <c r="CA4532" s="337" t="s">
        <v>168</v>
      </c>
      <c r="CB4532" s="337" t="s">
        <v>353</v>
      </c>
      <c r="CC4532" s="337" t="s">
        <v>354</v>
      </c>
      <c r="CD4532" s="338">
        <v>13</v>
      </c>
      <c r="CE4532" s="335">
        <v>45047</v>
      </c>
      <c r="CF4532" s="337">
        <v>668</v>
      </c>
      <c r="CG4532" s="337" t="s">
        <v>80</v>
      </c>
      <c r="CH4532" s="337">
        <v>668</v>
      </c>
      <c r="CI4532" s="337" t="s">
        <v>80</v>
      </c>
      <c r="CJ4532" s="337"/>
      <c r="CK4532" s="337"/>
      <c r="CL4532" s="337"/>
      <c r="CM4532" s="337" t="s">
        <v>73</v>
      </c>
      <c r="CN4532" s="337">
        <v>3</v>
      </c>
    </row>
    <row r="4533" spans="4:92">
      <c r="D4533" s="273" t="s">
        <v>64</v>
      </c>
      <c r="E4533" s="273" t="s">
        <v>976</v>
      </c>
      <c r="F4533" s="273" t="s">
        <v>979</v>
      </c>
      <c r="G4533" s="273" t="s">
        <v>1103</v>
      </c>
      <c r="H4533" s="274">
        <v>45170</v>
      </c>
      <c r="I4533" s="273">
        <v>13938</v>
      </c>
      <c r="J4533" s="273">
        <v>877</v>
      </c>
      <c r="W4533" s="273">
        <v>237309</v>
      </c>
      <c r="X4533" s="273" t="s">
        <v>83</v>
      </c>
      <c r="Y4533" s="273" t="s">
        <v>287</v>
      </c>
      <c r="Z4533" s="273" t="s">
        <v>926</v>
      </c>
      <c r="AA4533" s="273" t="s">
        <v>928</v>
      </c>
      <c r="AB4533" s="274">
        <v>44927</v>
      </c>
      <c r="AC4533" s="273">
        <v>15537</v>
      </c>
      <c r="AD4533" s="273">
        <v>822</v>
      </c>
      <c r="AK4533" s="273">
        <v>284800</v>
      </c>
      <c r="BV4533" s="279" t="s">
        <v>83</v>
      </c>
      <c r="BW4533" s="280" t="s">
        <v>63</v>
      </c>
      <c r="BX4533" s="280" t="s">
        <v>84</v>
      </c>
      <c r="BY4533" s="280" t="s">
        <v>106</v>
      </c>
      <c r="BZ4533" s="280" t="s">
        <v>86</v>
      </c>
      <c r="CA4533" s="280" t="s">
        <v>87</v>
      </c>
      <c r="CB4533" s="280" t="s">
        <v>88</v>
      </c>
      <c r="CC4533" s="280" t="s">
        <v>89</v>
      </c>
      <c r="CD4533" s="281">
        <v>3</v>
      </c>
      <c r="CE4533" s="277">
        <v>45139</v>
      </c>
      <c r="CF4533" s="280">
        <v>0</v>
      </c>
      <c r="CG4533" s="280" t="s">
        <v>90</v>
      </c>
      <c r="CH4533" s="280">
        <v>0</v>
      </c>
      <c r="CI4533" s="280" t="s">
        <v>80</v>
      </c>
      <c r="CJ4533" s="280"/>
      <c r="CK4533" s="280"/>
      <c r="CL4533" s="280"/>
      <c r="CM4533" s="280" t="s">
        <v>73</v>
      </c>
      <c r="CN4533" s="280">
        <v>3</v>
      </c>
    </row>
    <row r="4534" spans="4:92">
      <c r="D4534" s="273" t="s">
        <v>64</v>
      </c>
      <c r="E4534" s="273" t="s">
        <v>976</v>
      </c>
      <c r="F4534" s="273" t="s">
        <v>979</v>
      </c>
      <c r="G4534" s="273" t="s">
        <v>1103</v>
      </c>
      <c r="H4534" s="274">
        <v>45170</v>
      </c>
      <c r="I4534" s="273">
        <v>13938</v>
      </c>
      <c r="J4534" s="273">
        <v>877</v>
      </c>
      <c r="K4534" s="273">
        <v>0</v>
      </c>
      <c r="L4534" s="273" t="s">
        <v>66</v>
      </c>
      <c r="N4534" s="273" t="s">
        <v>107</v>
      </c>
      <c r="W4534" s="273">
        <v>237334</v>
      </c>
      <c r="X4534" s="273" t="s">
        <v>83</v>
      </c>
      <c r="Y4534" s="273" t="s">
        <v>287</v>
      </c>
      <c r="Z4534" s="273" t="s">
        <v>926</v>
      </c>
      <c r="AA4534" s="273" t="s">
        <v>928</v>
      </c>
      <c r="AB4534" s="274">
        <v>44927</v>
      </c>
      <c r="AC4534" s="273">
        <v>16554</v>
      </c>
      <c r="AD4534" s="273">
        <v>822</v>
      </c>
      <c r="AK4534" s="273">
        <v>306564</v>
      </c>
      <c r="BV4534" s="336" t="s">
        <v>83</v>
      </c>
      <c r="BW4534" s="337" t="s">
        <v>63</v>
      </c>
      <c r="BX4534" s="337" t="s">
        <v>84</v>
      </c>
      <c r="BY4534" s="337" t="s">
        <v>106</v>
      </c>
      <c r="BZ4534" s="337" t="s">
        <v>86</v>
      </c>
      <c r="CA4534" s="337" t="s">
        <v>87</v>
      </c>
      <c r="CB4534" s="337" t="s">
        <v>88</v>
      </c>
      <c r="CC4534" s="337" t="s">
        <v>89</v>
      </c>
      <c r="CD4534" s="338">
        <v>3</v>
      </c>
      <c r="CE4534" s="335">
        <v>45170</v>
      </c>
      <c r="CF4534" s="337">
        <v>2817</v>
      </c>
      <c r="CG4534" s="337" t="s">
        <v>90</v>
      </c>
      <c r="CH4534" s="337">
        <v>2817</v>
      </c>
      <c r="CI4534" s="337" t="s">
        <v>80</v>
      </c>
      <c r="CJ4534" s="337"/>
      <c r="CK4534" s="337"/>
      <c r="CL4534" s="337"/>
      <c r="CM4534" s="337" t="s">
        <v>73</v>
      </c>
      <c r="CN4534" s="337">
        <v>3</v>
      </c>
    </row>
    <row r="4535" spans="4:92">
      <c r="D4535" s="273" t="s">
        <v>64</v>
      </c>
      <c r="E4535" s="273" t="s">
        <v>976</v>
      </c>
      <c r="F4535" s="273" t="s">
        <v>979</v>
      </c>
      <c r="G4535" s="273" t="s">
        <v>1103</v>
      </c>
      <c r="H4535" s="274">
        <v>45170</v>
      </c>
      <c r="I4535" s="273">
        <v>13938</v>
      </c>
      <c r="J4535" s="273">
        <v>877</v>
      </c>
      <c r="K4535" s="273">
        <v>767.92</v>
      </c>
      <c r="L4535" s="273" t="s">
        <v>66</v>
      </c>
      <c r="M4535" s="273">
        <v>176.36636559999999</v>
      </c>
      <c r="N4535" s="273" t="s">
        <v>115</v>
      </c>
      <c r="W4535" s="273">
        <v>237333</v>
      </c>
      <c r="X4535" s="273" t="s">
        <v>83</v>
      </c>
      <c r="Y4535" s="273" t="s">
        <v>287</v>
      </c>
      <c r="Z4535" s="273" t="s">
        <v>926</v>
      </c>
      <c r="AA4535" s="273" t="s">
        <v>928</v>
      </c>
      <c r="AB4535" s="274">
        <v>44927</v>
      </c>
      <c r="AC4535" s="273">
        <v>16555</v>
      </c>
      <c r="AD4535" s="273">
        <v>822</v>
      </c>
      <c r="AK4535" s="273">
        <v>306580</v>
      </c>
      <c r="BV4535" s="279" t="s">
        <v>83</v>
      </c>
      <c r="BW4535" s="280" t="s">
        <v>63</v>
      </c>
      <c r="BX4535" s="280" t="s">
        <v>84</v>
      </c>
      <c r="BY4535" s="280" t="s">
        <v>106</v>
      </c>
      <c r="BZ4535" s="280" t="s">
        <v>110</v>
      </c>
      <c r="CA4535" s="280" t="s">
        <v>111</v>
      </c>
      <c r="CB4535" s="280" t="s">
        <v>112</v>
      </c>
      <c r="CC4535" s="280" t="s">
        <v>113</v>
      </c>
      <c r="CD4535" s="281">
        <v>4</v>
      </c>
      <c r="CE4535" s="277">
        <v>45170</v>
      </c>
      <c r="CF4535" s="280"/>
      <c r="CG4535" s="280"/>
      <c r="CH4535" s="280"/>
      <c r="CI4535" s="280" t="s">
        <v>80</v>
      </c>
      <c r="CJ4535" s="280"/>
      <c r="CK4535" s="280"/>
      <c r="CL4535" s="280"/>
      <c r="CM4535" s="280" t="s">
        <v>73</v>
      </c>
      <c r="CN4535" s="280">
        <v>3</v>
      </c>
    </row>
    <row r="4536" spans="4:92">
      <c r="D4536" s="273" t="s">
        <v>64</v>
      </c>
      <c r="E4536" s="273" t="s">
        <v>976</v>
      </c>
      <c r="F4536" s="273" t="s">
        <v>979</v>
      </c>
      <c r="G4536" s="273" t="s">
        <v>1103</v>
      </c>
      <c r="H4536" s="274">
        <v>45200</v>
      </c>
      <c r="I4536" s="273">
        <v>14273</v>
      </c>
      <c r="J4536" s="273">
        <v>877</v>
      </c>
      <c r="W4536" s="273">
        <v>255326</v>
      </c>
      <c r="X4536" s="273" t="s">
        <v>83</v>
      </c>
      <c r="Y4536" s="273" t="s">
        <v>287</v>
      </c>
      <c r="Z4536" s="273" t="s">
        <v>926</v>
      </c>
      <c r="AA4536" s="273" t="s">
        <v>928</v>
      </c>
      <c r="AB4536" s="274">
        <v>45017</v>
      </c>
      <c r="AC4536" s="273">
        <v>14949</v>
      </c>
      <c r="AD4536" s="273">
        <v>822</v>
      </c>
      <c r="AK4536" s="273">
        <v>279401</v>
      </c>
      <c r="BV4536" s="336" t="s">
        <v>83</v>
      </c>
      <c r="BW4536" s="337" t="s">
        <v>63</v>
      </c>
      <c r="BX4536" s="337" t="s">
        <v>84</v>
      </c>
      <c r="BY4536" s="337" t="s">
        <v>106</v>
      </c>
      <c r="BZ4536" s="337" t="s">
        <v>86</v>
      </c>
      <c r="CA4536" s="337" t="s">
        <v>87</v>
      </c>
      <c r="CB4536" s="337" t="s">
        <v>101</v>
      </c>
      <c r="CC4536" s="337" t="s">
        <v>102</v>
      </c>
      <c r="CD4536" s="338">
        <v>4</v>
      </c>
      <c r="CE4536" s="335">
        <v>45170</v>
      </c>
      <c r="CF4536" s="337">
        <v>44150</v>
      </c>
      <c r="CG4536" s="337" t="s">
        <v>103</v>
      </c>
      <c r="CH4536" s="337">
        <v>1437.5239999999999</v>
      </c>
      <c r="CI4536" s="337" t="s">
        <v>104</v>
      </c>
      <c r="CJ4536" s="337"/>
      <c r="CK4536" s="337"/>
      <c r="CL4536" s="337"/>
      <c r="CM4536" s="337" t="s">
        <v>73</v>
      </c>
      <c r="CN4536" s="337">
        <v>3</v>
      </c>
    </row>
    <row r="4537" spans="4:92">
      <c r="D4537" s="273" t="s">
        <v>64</v>
      </c>
      <c r="E4537" s="273" t="s">
        <v>976</v>
      </c>
      <c r="F4537" s="273" t="s">
        <v>979</v>
      </c>
      <c r="G4537" s="273" t="s">
        <v>1103</v>
      </c>
      <c r="H4537" s="274">
        <v>45200</v>
      </c>
      <c r="I4537" s="273">
        <v>14273</v>
      </c>
      <c r="J4537" s="273">
        <v>877</v>
      </c>
      <c r="K4537" s="273">
        <v>0</v>
      </c>
      <c r="L4537" s="273" t="s">
        <v>66</v>
      </c>
      <c r="N4537" s="273" t="s">
        <v>107</v>
      </c>
      <c r="W4537" s="273">
        <v>255351</v>
      </c>
      <c r="X4537" s="273" t="s">
        <v>83</v>
      </c>
      <c r="Y4537" s="273" t="s">
        <v>287</v>
      </c>
      <c r="Z4537" s="273" t="s">
        <v>926</v>
      </c>
      <c r="AA4537" s="273" t="s">
        <v>928</v>
      </c>
      <c r="AB4537" s="274">
        <v>45108</v>
      </c>
      <c r="AC4537" s="273">
        <v>15095</v>
      </c>
      <c r="AD4537" s="273">
        <v>822</v>
      </c>
      <c r="AK4537" s="273">
        <v>281007</v>
      </c>
      <c r="BV4537" s="279" t="s">
        <v>83</v>
      </c>
      <c r="BW4537" s="280" t="s">
        <v>63</v>
      </c>
      <c r="BX4537" s="280" t="s">
        <v>84</v>
      </c>
      <c r="BY4537" s="280" t="s">
        <v>106</v>
      </c>
      <c r="BZ4537" s="280" t="s">
        <v>110</v>
      </c>
      <c r="CA4537" s="280" t="s">
        <v>111</v>
      </c>
      <c r="CB4537" s="280" t="s">
        <v>117</v>
      </c>
      <c r="CC4537" s="280" t="s">
        <v>118</v>
      </c>
      <c r="CD4537" s="281">
        <v>5</v>
      </c>
      <c r="CE4537" s="277">
        <v>45170</v>
      </c>
      <c r="CF4537" s="280"/>
      <c r="CG4537" s="280"/>
      <c r="CH4537" s="280"/>
      <c r="CI4537" s="280" t="s">
        <v>104</v>
      </c>
      <c r="CJ4537" s="280"/>
      <c r="CK4537" s="280"/>
      <c r="CL4537" s="280"/>
      <c r="CM4537" s="280" t="s">
        <v>73</v>
      </c>
      <c r="CN4537" s="280">
        <v>3</v>
      </c>
    </row>
    <row r="4538" spans="4:92">
      <c r="D4538" s="273" t="s">
        <v>64</v>
      </c>
      <c r="E4538" s="273" t="s">
        <v>976</v>
      </c>
      <c r="F4538" s="273" t="s">
        <v>979</v>
      </c>
      <c r="G4538" s="273" t="s">
        <v>1103</v>
      </c>
      <c r="H4538" s="274">
        <v>45200</v>
      </c>
      <c r="I4538" s="273">
        <v>14273</v>
      </c>
      <c r="J4538" s="273">
        <v>877</v>
      </c>
      <c r="K4538" s="273">
        <v>735.94</v>
      </c>
      <c r="L4538" s="273" t="s">
        <v>66</v>
      </c>
      <c r="M4538" s="273">
        <v>170.858732</v>
      </c>
      <c r="N4538" s="273" t="s">
        <v>115</v>
      </c>
      <c r="W4538" s="273">
        <v>255350</v>
      </c>
      <c r="X4538" s="273" t="s">
        <v>83</v>
      </c>
      <c r="Y4538" s="273" t="s">
        <v>287</v>
      </c>
      <c r="Z4538" s="273" t="s">
        <v>926</v>
      </c>
      <c r="AA4538" s="273" t="s">
        <v>928</v>
      </c>
      <c r="AB4538" s="274">
        <v>45108</v>
      </c>
      <c r="AC4538" s="273">
        <v>15686</v>
      </c>
      <c r="AD4538" s="273">
        <v>822</v>
      </c>
      <c r="AK4538" s="273">
        <v>285396</v>
      </c>
      <c r="BV4538" s="336" t="s">
        <v>83</v>
      </c>
      <c r="BW4538" s="337" t="s">
        <v>63</v>
      </c>
      <c r="BX4538" s="337" t="s">
        <v>84</v>
      </c>
      <c r="BY4538" s="337" t="s">
        <v>106</v>
      </c>
      <c r="BZ4538" s="337" t="s">
        <v>126</v>
      </c>
      <c r="CA4538" s="337" t="s">
        <v>127</v>
      </c>
      <c r="CB4538" s="337" t="s">
        <v>128</v>
      </c>
      <c r="CC4538" s="337" t="s">
        <v>129</v>
      </c>
      <c r="CD4538" s="338">
        <v>6</v>
      </c>
      <c r="CE4538" s="335">
        <v>45170</v>
      </c>
      <c r="CF4538" s="337"/>
      <c r="CG4538" s="337"/>
      <c r="CH4538" s="337"/>
      <c r="CI4538" s="337" t="s">
        <v>80</v>
      </c>
      <c r="CJ4538" s="337"/>
      <c r="CK4538" s="337"/>
      <c r="CL4538" s="337"/>
      <c r="CM4538" s="337" t="s">
        <v>73</v>
      </c>
      <c r="CN4538" s="337">
        <v>3</v>
      </c>
    </row>
    <row r="4539" spans="4:92">
      <c r="D4539" s="273" t="s">
        <v>64</v>
      </c>
      <c r="E4539" s="273" t="s">
        <v>976</v>
      </c>
      <c r="F4539" s="273" t="s">
        <v>979</v>
      </c>
      <c r="G4539" s="273" t="s">
        <v>1103</v>
      </c>
      <c r="H4539" s="274">
        <v>45231</v>
      </c>
      <c r="I4539" s="273">
        <v>14640</v>
      </c>
      <c r="J4539" s="273">
        <v>877</v>
      </c>
      <c r="W4539" s="273">
        <v>274184</v>
      </c>
      <c r="X4539" s="273" t="s">
        <v>83</v>
      </c>
      <c r="Y4539" s="273" t="s">
        <v>287</v>
      </c>
      <c r="Z4539" s="273" t="s">
        <v>926</v>
      </c>
      <c r="AA4539" s="273" t="s">
        <v>928</v>
      </c>
      <c r="AB4539" s="274">
        <v>45200</v>
      </c>
      <c r="AC4539" s="273">
        <v>15241</v>
      </c>
      <c r="AD4539" s="273">
        <v>822</v>
      </c>
      <c r="AK4539" s="273">
        <v>282613</v>
      </c>
      <c r="BV4539" s="279" t="s">
        <v>83</v>
      </c>
      <c r="BW4539" s="280" t="s">
        <v>63</v>
      </c>
      <c r="BX4539" s="280" t="s">
        <v>84</v>
      </c>
      <c r="BY4539" s="280" t="s">
        <v>106</v>
      </c>
      <c r="BZ4539" s="280" t="s">
        <v>126</v>
      </c>
      <c r="CA4539" s="280" t="s">
        <v>127</v>
      </c>
      <c r="CB4539" s="280" t="s">
        <v>133</v>
      </c>
      <c r="CC4539" s="280" t="s">
        <v>134</v>
      </c>
      <c r="CD4539" s="281">
        <v>7</v>
      </c>
      <c r="CE4539" s="277">
        <v>45170</v>
      </c>
      <c r="CF4539" s="280"/>
      <c r="CG4539" s="280"/>
      <c r="CH4539" s="280"/>
      <c r="CI4539" s="280" t="s">
        <v>104</v>
      </c>
      <c r="CJ4539" s="280"/>
      <c r="CK4539" s="280"/>
      <c r="CL4539" s="280"/>
      <c r="CM4539" s="280" t="s">
        <v>73</v>
      </c>
      <c r="CN4539" s="280">
        <v>3</v>
      </c>
    </row>
    <row r="4540" spans="4:92">
      <c r="D4540" s="273" t="s">
        <v>64</v>
      </c>
      <c r="E4540" s="273" t="s">
        <v>976</v>
      </c>
      <c r="F4540" s="273" t="s">
        <v>979</v>
      </c>
      <c r="G4540" s="273" t="s">
        <v>1103</v>
      </c>
      <c r="H4540" s="274">
        <v>45231</v>
      </c>
      <c r="I4540" s="273">
        <v>14640</v>
      </c>
      <c r="J4540" s="273">
        <v>877</v>
      </c>
      <c r="K4540" s="273">
        <v>0</v>
      </c>
      <c r="L4540" s="273" t="s">
        <v>66</v>
      </c>
      <c r="N4540" s="273" t="s">
        <v>107</v>
      </c>
      <c r="W4540" s="273">
        <v>274209</v>
      </c>
      <c r="X4540" s="273" t="s">
        <v>83</v>
      </c>
      <c r="Y4540" s="273" t="s">
        <v>287</v>
      </c>
      <c r="Z4540" s="273" t="s">
        <v>926</v>
      </c>
      <c r="AA4540" s="273" t="s">
        <v>931</v>
      </c>
      <c r="AB4540" s="274">
        <v>44927</v>
      </c>
      <c r="AC4540" s="273">
        <v>14804</v>
      </c>
      <c r="AD4540" s="273">
        <v>823</v>
      </c>
      <c r="AK4540" s="273">
        <v>277806</v>
      </c>
      <c r="BV4540" s="336" t="s">
        <v>83</v>
      </c>
      <c r="BW4540" s="337" t="s">
        <v>63</v>
      </c>
      <c r="BX4540" s="337" t="s">
        <v>84</v>
      </c>
      <c r="BY4540" s="337" t="s">
        <v>106</v>
      </c>
      <c r="BZ4540" s="337" t="s">
        <v>138</v>
      </c>
      <c r="CA4540" s="337" t="s">
        <v>139</v>
      </c>
      <c r="CB4540" s="337" t="s">
        <v>140</v>
      </c>
      <c r="CC4540" s="337" t="s">
        <v>141</v>
      </c>
      <c r="CD4540" s="338">
        <v>9</v>
      </c>
      <c r="CE4540" s="335">
        <v>45170</v>
      </c>
      <c r="CF4540" s="337">
        <v>0</v>
      </c>
      <c r="CG4540" s="337" t="s">
        <v>90</v>
      </c>
      <c r="CH4540" s="337">
        <v>0</v>
      </c>
      <c r="CI4540" s="337" t="s">
        <v>80</v>
      </c>
      <c r="CJ4540" s="337"/>
      <c r="CK4540" s="337"/>
      <c r="CL4540" s="337"/>
      <c r="CM4540" s="337" t="s">
        <v>73</v>
      </c>
      <c r="CN4540" s="337">
        <v>3</v>
      </c>
    </row>
    <row r="4541" spans="4:92">
      <c r="D4541" s="273" t="s">
        <v>64</v>
      </c>
      <c r="E4541" s="273" t="s">
        <v>976</v>
      </c>
      <c r="F4541" s="273" t="s">
        <v>979</v>
      </c>
      <c r="G4541" s="273" t="s">
        <v>1103</v>
      </c>
      <c r="H4541" s="274">
        <v>45231</v>
      </c>
      <c r="I4541" s="273">
        <v>14640</v>
      </c>
      <c r="J4541" s="273">
        <v>877</v>
      </c>
      <c r="K4541" s="273">
        <v>739.55</v>
      </c>
      <c r="L4541" s="273" t="s">
        <v>66</v>
      </c>
      <c r="M4541" s="273">
        <v>170.75699</v>
      </c>
      <c r="N4541" s="273" t="s">
        <v>115</v>
      </c>
      <c r="W4541" s="273">
        <v>274208</v>
      </c>
      <c r="X4541" s="273" t="s">
        <v>83</v>
      </c>
      <c r="Y4541" s="273" t="s">
        <v>287</v>
      </c>
      <c r="Z4541" s="273" t="s">
        <v>926</v>
      </c>
      <c r="AA4541" s="273" t="s">
        <v>931</v>
      </c>
      <c r="AB4541" s="274">
        <v>44927</v>
      </c>
      <c r="AC4541" s="273">
        <v>15388</v>
      </c>
      <c r="AD4541" s="273">
        <v>823</v>
      </c>
      <c r="AK4541" s="273">
        <v>284008</v>
      </c>
      <c r="BV4541" s="279" t="s">
        <v>83</v>
      </c>
      <c r="BW4541" s="280" t="s">
        <v>63</v>
      </c>
      <c r="BX4541" s="280" t="s">
        <v>84</v>
      </c>
      <c r="BY4541" s="280" t="s">
        <v>106</v>
      </c>
      <c r="BZ4541" s="280" t="s">
        <v>151</v>
      </c>
      <c r="CA4541" s="280" t="s">
        <v>152</v>
      </c>
      <c r="CB4541" s="280" t="s">
        <v>153</v>
      </c>
      <c r="CC4541" s="280" t="s">
        <v>154</v>
      </c>
      <c r="CD4541" s="281">
        <v>10</v>
      </c>
      <c r="CE4541" s="277">
        <v>45170</v>
      </c>
      <c r="CF4541" s="280">
        <v>2254</v>
      </c>
      <c r="CG4541" s="280" t="s">
        <v>90</v>
      </c>
      <c r="CH4541" s="280">
        <v>2254</v>
      </c>
      <c r="CI4541" s="280" t="s">
        <v>80</v>
      </c>
      <c r="CJ4541" s="280"/>
      <c r="CK4541" s="280"/>
      <c r="CL4541" s="280" t="s">
        <v>417</v>
      </c>
      <c r="CM4541" s="280" t="s">
        <v>73</v>
      </c>
      <c r="CN4541" s="280">
        <v>3</v>
      </c>
    </row>
    <row r="4542" spans="4:92">
      <c r="D4542" s="273" t="s">
        <v>64</v>
      </c>
      <c r="E4542" s="273" t="s">
        <v>976</v>
      </c>
      <c r="F4542" s="273" t="s">
        <v>979</v>
      </c>
      <c r="G4542" s="273" t="s">
        <v>1103</v>
      </c>
      <c r="H4542" s="274">
        <v>45261</v>
      </c>
      <c r="I4542" s="273">
        <v>17097</v>
      </c>
      <c r="J4542" s="273">
        <v>877</v>
      </c>
      <c r="W4542" s="273">
        <v>316067</v>
      </c>
      <c r="X4542" s="273" t="s">
        <v>83</v>
      </c>
      <c r="Y4542" s="273" t="s">
        <v>287</v>
      </c>
      <c r="Z4542" s="273" t="s">
        <v>926</v>
      </c>
      <c r="AA4542" s="273" t="s">
        <v>931</v>
      </c>
      <c r="AB4542" s="274">
        <v>44927</v>
      </c>
      <c r="AC4542" s="273">
        <v>15538</v>
      </c>
      <c r="AD4542" s="273">
        <v>823</v>
      </c>
      <c r="AK4542" s="273">
        <v>284804</v>
      </c>
      <c r="BV4542" s="336" t="s">
        <v>83</v>
      </c>
      <c r="BW4542" s="337" t="s">
        <v>63</v>
      </c>
      <c r="BX4542" s="337" t="s">
        <v>84</v>
      </c>
      <c r="BY4542" s="337" t="s">
        <v>106</v>
      </c>
      <c r="BZ4542" s="337" t="s">
        <v>151</v>
      </c>
      <c r="CA4542" s="337" t="s">
        <v>152</v>
      </c>
      <c r="CB4542" s="337" t="s">
        <v>161</v>
      </c>
      <c r="CC4542" s="337" t="s">
        <v>162</v>
      </c>
      <c r="CD4542" s="338">
        <v>11</v>
      </c>
      <c r="CE4542" s="335">
        <v>45170</v>
      </c>
      <c r="CF4542" s="337">
        <v>2817</v>
      </c>
      <c r="CG4542" s="337" t="s">
        <v>90</v>
      </c>
      <c r="CH4542" s="337">
        <v>2817</v>
      </c>
      <c r="CI4542" s="337" t="s">
        <v>80</v>
      </c>
      <c r="CJ4542" s="337"/>
      <c r="CK4542" s="337"/>
      <c r="CL4542" s="337" t="s">
        <v>411</v>
      </c>
      <c r="CM4542" s="337" t="s">
        <v>73</v>
      </c>
      <c r="CN4542" s="337">
        <v>3</v>
      </c>
    </row>
    <row r="4543" spans="4:92">
      <c r="D4543" s="273" t="s">
        <v>64</v>
      </c>
      <c r="E4543" s="273" t="s">
        <v>976</v>
      </c>
      <c r="F4543" s="273" t="s">
        <v>979</v>
      </c>
      <c r="G4543" s="273" t="s">
        <v>1103</v>
      </c>
      <c r="H4543" s="274">
        <v>45261</v>
      </c>
      <c r="I4543" s="273">
        <v>17097</v>
      </c>
      <c r="J4543" s="273">
        <v>877</v>
      </c>
      <c r="K4543" s="273">
        <v>0</v>
      </c>
      <c r="L4543" s="273" t="s">
        <v>66</v>
      </c>
      <c r="N4543" s="273" t="s">
        <v>107</v>
      </c>
      <c r="W4543" s="273">
        <v>316092</v>
      </c>
      <c r="X4543" s="273" t="s">
        <v>83</v>
      </c>
      <c r="Y4543" s="273" t="s">
        <v>287</v>
      </c>
      <c r="Z4543" s="273" t="s">
        <v>926</v>
      </c>
      <c r="AA4543" s="273" t="s">
        <v>931</v>
      </c>
      <c r="AB4543" s="274">
        <v>44927</v>
      </c>
      <c r="AC4543" s="273">
        <v>16560</v>
      </c>
      <c r="AD4543" s="273">
        <v>823</v>
      </c>
      <c r="AK4543" s="273">
        <v>306636</v>
      </c>
      <c r="BV4543" s="279" t="s">
        <v>83</v>
      </c>
      <c r="BW4543" s="280" t="s">
        <v>63</v>
      </c>
      <c r="BX4543" s="280" t="s">
        <v>228</v>
      </c>
      <c r="BY4543" s="280" t="s">
        <v>244</v>
      </c>
      <c r="BZ4543" s="280" t="s">
        <v>86</v>
      </c>
      <c r="CA4543" s="280" t="s">
        <v>87</v>
      </c>
      <c r="CB4543" s="280" t="s">
        <v>217</v>
      </c>
      <c r="CC4543" s="280" t="s">
        <v>218</v>
      </c>
      <c r="CD4543" s="281">
        <v>2</v>
      </c>
      <c r="CE4543" s="277">
        <v>45170</v>
      </c>
      <c r="CF4543" s="280"/>
      <c r="CG4543" s="280" t="s">
        <v>181</v>
      </c>
      <c r="CH4543" s="280"/>
      <c r="CI4543" s="280" t="s">
        <v>181</v>
      </c>
      <c r="CJ4543" s="280" t="s">
        <v>937</v>
      </c>
      <c r="CK4543" s="280"/>
      <c r="CL4543" s="280"/>
      <c r="CM4543" s="280" t="s">
        <v>73</v>
      </c>
      <c r="CN4543" s="280">
        <v>3</v>
      </c>
    </row>
    <row r="4544" spans="4:92">
      <c r="D4544" s="273" t="s">
        <v>64</v>
      </c>
      <c r="E4544" s="273" t="s">
        <v>976</v>
      </c>
      <c r="F4544" s="273" t="s">
        <v>979</v>
      </c>
      <c r="G4544" s="273" t="s">
        <v>1103</v>
      </c>
      <c r="H4544" s="274">
        <v>45261</v>
      </c>
      <c r="I4544" s="273">
        <v>17097</v>
      </c>
      <c r="J4544" s="273">
        <v>877</v>
      </c>
      <c r="K4544" s="273">
        <v>1019.95</v>
      </c>
      <c r="L4544" s="273" t="s">
        <v>66</v>
      </c>
      <c r="M4544" s="273">
        <v>227.05422999999999</v>
      </c>
      <c r="N4544" s="273" t="s">
        <v>115</v>
      </c>
      <c r="W4544" s="273">
        <v>316091</v>
      </c>
      <c r="X4544" s="273" t="s">
        <v>83</v>
      </c>
      <c r="Y4544" s="273" t="s">
        <v>287</v>
      </c>
      <c r="Z4544" s="273" t="s">
        <v>926</v>
      </c>
      <c r="AA4544" s="273" t="s">
        <v>931</v>
      </c>
      <c r="AB4544" s="274">
        <v>44927</v>
      </c>
      <c r="AC4544" s="273">
        <v>16561</v>
      </c>
      <c r="AD4544" s="273">
        <v>823</v>
      </c>
      <c r="AK4544" s="273">
        <v>306652</v>
      </c>
      <c r="BV4544" s="336" t="s">
        <v>83</v>
      </c>
      <c r="BW4544" s="337" t="s">
        <v>63</v>
      </c>
      <c r="BX4544" s="337" t="s">
        <v>228</v>
      </c>
      <c r="BY4544" s="337" t="s">
        <v>244</v>
      </c>
      <c r="BZ4544" s="337" t="s">
        <v>86</v>
      </c>
      <c r="CA4544" s="337" t="s">
        <v>87</v>
      </c>
      <c r="CB4544" s="337" t="s">
        <v>179</v>
      </c>
      <c r="CC4544" s="337" t="s">
        <v>180</v>
      </c>
      <c r="CD4544" s="338">
        <v>1</v>
      </c>
      <c r="CE4544" s="335">
        <v>45170</v>
      </c>
      <c r="CF4544" s="337"/>
      <c r="CG4544" s="337" t="s">
        <v>181</v>
      </c>
      <c r="CH4544" s="337"/>
      <c r="CI4544" s="337" t="s">
        <v>181</v>
      </c>
      <c r="CJ4544" s="337" t="s">
        <v>934</v>
      </c>
      <c r="CK4544" s="337"/>
      <c r="CL4544" s="337"/>
      <c r="CM4544" s="337" t="s">
        <v>73</v>
      </c>
      <c r="CN4544" s="337">
        <v>3</v>
      </c>
    </row>
    <row r="4545" spans="4:92">
      <c r="D4545" s="273" t="s">
        <v>64</v>
      </c>
      <c r="E4545" s="273" t="s">
        <v>473</v>
      </c>
      <c r="F4545" s="273" t="s">
        <v>491</v>
      </c>
      <c r="G4545" s="273" t="s">
        <v>495</v>
      </c>
      <c r="H4545" s="274">
        <v>44927</v>
      </c>
      <c r="I4545" s="273">
        <v>11155</v>
      </c>
      <c r="J4545" s="273">
        <v>76</v>
      </c>
      <c r="K4545" s="273">
        <v>80</v>
      </c>
      <c r="L4545" s="273" t="s">
        <v>1202</v>
      </c>
      <c r="M4545" s="273">
        <v>181.68</v>
      </c>
      <c r="N4545" s="273" t="s">
        <v>1203</v>
      </c>
      <c r="P4545" s="273" t="s">
        <v>1011</v>
      </c>
      <c r="Q4545" s="273" t="s">
        <v>2055</v>
      </c>
      <c r="R4545" s="273" t="s">
        <v>70</v>
      </c>
      <c r="S4545" s="273" t="s">
        <v>2056</v>
      </c>
      <c r="T4545" s="273" t="s">
        <v>2057</v>
      </c>
      <c r="U4545" s="273" t="s">
        <v>1783</v>
      </c>
      <c r="V4545" s="273" t="s">
        <v>2058</v>
      </c>
      <c r="W4545" s="273">
        <v>137408</v>
      </c>
      <c r="X4545" s="273" t="s">
        <v>83</v>
      </c>
      <c r="Y4545" s="273" t="s">
        <v>287</v>
      </c>
      <c r="Z4545" s="273" t="s">
        <v>926</v>
      </c>
      <c r="AA4545" s="273" t="s">
        <v>931</v>
      </c>
      <c r="AB4545" s="274">
        <v>45017</v>
      </c>
      <c r="AC4545" s="273">
        <v>14950</v>
      </c>
      <c r="AD4545" s="273">
        <v>823</v>
      </c>
      <c r="AK4545" s="273">
        <v>279412</v>
      </c>
      <c r="BV4545" s="279" t="s">
        <v>83</v>
      </c>
      <c r="BW4545" s="280" t="s">
        <v>63</v>
      </c>
      <c r="BX4545" s="280" t="s">
        <v>228</v>
      </c>
      <c r="BY4545" s="280" t="s">
        <v>244</v>
      </c>
      <c r="BZ4545" s="280" t="s">
        <v>138</v>
      </c>
      <c r="CA4545" s="280" t="s">
        <v>139</v>
      </c>
      <c r="CB4545" s="280" t="s">
        <v>190</v>
      </c>
      <c r="CC4545" s="280" t="s">
        <v>191</v>
      </c>
      <c r="CD4545" s="281">
        <v>8</v>
      </c>
      <c r="CE4545" s="277">
        <v>45170</v>
      </c>
      <c r="CF4545" s="280">
        <v>0</v>
      </c>
      <c r="CG4545" s="280" t="s">
        <v>80</v>
      </c>
      <c r="CH4545" s="280">
        <v>0</v>
      </c>
      <c r="CI4545" s="280" t="s">
        <v>80</v>
      </c>
      <c r="CJ4545" s="280"/>
      <c r="CK4545" s="280"/>
      <c r="CL4545" s="280"/>
      <c r="CM4545" s="280" t="s">
        <v>73</v>
      </c>
      <c r="CN4545" s="280">
        <v>3</v>
      </c>
    </row>
    <row r="4546" spans="4:92">
      <c r="D4546" s="273" t="s">
        <v>83</v>
      </c>
      <c r="E4546" s="273" t="s">
        <v>75</v>
      </c>
      <c r="F4546" s="273" t="s">
        <v>357</v>
      </c>
      <c r="G4546" s="273" t="s">
        <v>686</v>
      </c>
      <c r="H4546" s="274">
        <v>44927</v>
      </c>
      <c r="I4546" s="273">
        <v>11193</v>
      </c>
      <c r="J4546" s="273">
        <v>723</v>
      </c>
      <c r="K4546" s="273">
        <v>0</v>
      </c>
      <c r="L4546" s="273" t="s">
        <v>66</v>
      </c>
      <c r="N4546" s="273" t="s">
        <v>107</v>
      </c>
      <c r="W4546" s="273">
        <v>138509</v>
      </c>
      <c r="X4546" s="273" t="s">
        <v>83</v>
      </c>
      <c r="Y4546" s="273" t="s">
        <v>287</v>
      </c>
      <c r="Z4546" s="273" t="s">
        <v>926</v>
      </c>
      <c r="AA4546" s="273" t="s">
        <v>931</v>
      </c>
      <c r="AB4546" s="274">
        <v>45108</v>
      </c>
      <c r="AC4546" s="273">
        <v>15096</v>
      </c>
      <c r="AD4546" s="273">
        <v>823</v>
      </c>
      <c r="AK4546" s="273">
        <v>281018</v>
      </c>
      <c r="BV4546" s="336" t="s">
        <v>83</v>
      </c>
      <c r="BW4546" s="337" t="s">
        <v>63</v>
      </c>
      <c r="BX4546" s="337" t="s">
        <v>228</v>
      </c>
      <c r="BY4546" s="337" t="s">
        <v>244</v>
      </c>
      <c r="BZ4546" s="337" t="s">
        <v>167</v>
      </c>
      <c r="CA4546" s="337" t="s">
        <v>168</v>
      </c>
      <c r="CB4546" s="337" t="s">
        <v>319</v>
      </c>
      <c r="CC4546" s="337" t="s">
        <v>320</v>
      </c>
      <c r="CD4546" s="338">
        <v>15</v>
      </c>
      <c r="CE4546" s="335">
        <v>45170</v>
      </c>
      <c r="CF4546" s="337">
        <v>0</v>
      </c>
      <c r="CG4546" s="337" t="s">
        <v>80</v>
      </c>
      <c r="CH4546" s="337">
        <v>0</v>
      </c>
      <c r="CI4546" s="337" t="s">
        <v>80</v>
      </c>
      <c r="CJ4546" s="337"/>
      <c r="CK4546" s="337"/>
      <c r="CL4546" s="337"/>
      <c r="CM4546" s="337" t="s">
        <v>73</v>
      </c>
      <c r="CN4546" s="337">
        <v>3</v>
      </c>
    </row>
    <row r="4547" spans="4:92">
      <c r="D4547" s="273" t="s">
        <v>83</v>
      </c>
      <c r="E4547" s="273" t="s">
        <v>75</v>
      </c>
      <c r="F4547" s="273" t="s">
        <v>357</v>
      </c>
      <c r="G4547" s="273" t="s">
        <v>686</v>
      </c>
      <c r="H4547" s="274">
        <v>44927</v>
      </c>
      <c r="I4547" s="273">
        <v>11193</v>
      </c>
      <c r="J4547" s="273">
        <v>723</v>
      </c>
      <c r="K4547" s="273">
        <v>769</v>
      </c>
      <c r="L4547" s="273" t="s">
        <v>66</v>
      </c>
      <c r="M4547" s="273">
        <v>84.007499999999993</v>
      </c>
      <c r="N4547" s="273" t="s">
        <v>115</v>
      </c>
      <c r="W4547" s="273">
        <v>138508</v>
      </c>
      <c r="X4547" s="273" t="s">
        <v>64</v>
      </c>
      <c r="Y4547" s="273" t="s">
        <v>75</v>
      </c>
      <c r="Z4547" s="273" t="s">
        <v>231</v>
      </c>
      <c r="AA4547" s="273" t="s">
        <v>231</v>
      </c>
      <c r="AB4547" s="274">
        <v>44927</v>
      </c>
      <c r="AC4547" s="273">
        <v>11951</v>
      </c>
      <c r="AD4547" s="273">
        <v>24</v>
      </c>
      <c r="AE4547" s="273">
        <v>1.85</v>
      </c>
      <c r="AF4547" s="273" t="s">
        <v>90</v>
      </c>
      <c r="AG4547" s="273" t="s">
        <v>409</v>
      </c>
      <c r="AH4547" s="273" t="s">
        <v>410</v>
      </c>
      <c r="AI4547" s="273" t="s">
        <v>123</v>
      </c>
      <c r="AJ4547" s="273" t="s">
        <v>200</v>
      </c>
      <c r="AK4547" s="273">
        <v>286353</v>
      </c>
      <c r="BV4547" s="279" t="s">
        <v>83</v>
      </c>
      <c r="BW4547" s="280" t="s">
        <v>63</v>
      </c>
      <c r="BX4547" s="280" t="s">
        <v>228</v>
      </c>
      <c r="BY4547" s="280" t="s">
        <v>244</v>
      </c>
      <c r="BZ4547" s="280" t="s">
        <v>167</v>
      </c>
      <c r="CA4547" s="280" t="s">
        <v>168</v>
      </c>
      <c r="CB4547" s="280" t="s">
        <v>313</v>
      </c>
      <c r="CC4547" s="280" t="s">
        <v>314</v>
      </c>
      <c r="CD4547" s="281">
        <v>14</v>
      </c>
      <c r="CE4547" s="277">
        <v>45170</v>
      </c>
      <c r="CF4547" s="280">
        <v>0</v>
      </c>
      <c r="CG4547" s="280" t="s">
        <v>80</v>
      </c>
      <c r="CH4547" s="280">
        <v>0</v>
      </c>
      <c r="CI4547" s="280" t="s">
        <v>80</v>
      </c>
      <c r="CJ4547" s="280"/>
      <c r="CK4547" s="280"/>
      <c r="CL4547" s="280"/>
      <c r="CM4547" s="280" t="s">
        <v>73</v>
      </c>
      <c r="CN4547" s="280">
        <v>3</v>
      </c>
    </row>
    <row r="4548" spans="4:92">
      <c r="D4548" s="273" t="s">
        <v>83</v>
      </c>
      <c r="E4548" s="273" t="s">
        <v>75</v>
      </c>
      <c r="F4548" s="273" t="s">
        <v>357</v>
      </c>
      <c r="G4548" s="273" t="s">
        <v>686</v>
      </c>
      <c r="H4548" s="274">
        <v>44958</v>
      </c>
      <c r="I4548" s="273">
        <v>11355</v>
      </c>
      <c r="J4548" s="273">
        <v>723</v>
      </c>
      <c r="W4548" s="273">
        <v>143182</v>
      </c>
      <c r="X4548" s="273" t="s">
        <v>64</v>
      </c>
      <c r="Y4548" s="273" t="s">
        <v>75</v>
      </c>
      <c r="Z4548" s="273" t="s">
        <v>231</v>
      </c>
      <c r="AA4548" s="273" t="s">
        <v>231</v>
      </c>
      <c r="AB4548" s="274">
        <v>44927</v>
      </c>
      <c r="AC4548" s="273">
        <v>11951</v>
      </c>
      <c r="AD4548" s="273">
        <v>24</v>
      </c>
      <c r="AE4548" s="273">
        <v>0.05</v>
      </c>
      <c r="AF4548" s="273" t="s">
        <v>90</v>
      </c>
      <c r="AG4548" s="273" t="s">
        <v>1536</v>
      </c>
      <c r="AH4548" s="273" t="s">
        <v>1537</v>
      </c>
      <c r="AI4548" s="273" t="s">
        <v>123</v>
      </c>
      <c r="AJ4548" s="273" t="s">
        <v>200</v>
      </c>
      <c r="AK4548" s="273">
        <v>286359</v>
      </c>
      <c r="BV4548" s="336" t="s">
        <v>83</v>
      </c>
      <c r="BW4548" s="337" t="s">
        <v>63</v>
      </c>
      <c r="BX4548" s="337" t="s">
        <v>228</v>
      </c>
      <c r="BY4548" s="337" t="s">
        <v>244</v>
      </c>
      <c r="BZ4548" s="337" t="s">
        <v>167</v>
      </c>
      <c r="CA4548" s="337" t="s">
        <v>168</v>
      </c>
      <c r="CB4548" s="337" t="s">
        <v>353</v>
      </c>
      <c r="CC4548" s="337" t="s">
        <v>354</v>
      </c>
      <c r="CD4548" s="338">
        <v>13</v>
      </c>
      <c r="CE4548" s="335">
        <v>45170</v>
      </c>
      <c r="CF4548" s="337">
        <v>108</v>
      </c>
      <c r="CG4548" s="337" t="s">
        <v>80</v>
      </c>
      <c r="CH4548" s="337">
        <v>108</v>
      </c>
      <c r="CI4548" s="337" t="s">
        <v>80</v>
      </c>
      <c r="CJ4548" s="337"/>
      <c r="CK4548" s="337"/>
      <c r="CL4548" s="337"/>
      <c r="CM4548" s="337" t="s">
        <v>73</v>
      </c>
      <c r="CN4548" s="337">
        <v>3</v>
      </c>
    </row>
    <row r="4549" spans="4:92">
      <c r="D4549" s="273" t="s">
        <v>83</v>
      </c>
      <c r="E4549" s="273" t="s">
        <v>75</v>
      </c>
      <c r="F4549" s="273" t="s">
        <v>357</v>
      </c>
      <c r="G4549" s="273" t="s">
        <v>686</v>
      </c>
      <c r="H4549" s="274">
        <v>44958</v>
      </c>
      <c r="I4549" s="273">
        <v>11355</v>
      </c>
      <c r="J4549" s="273">
        <v>723</v>
      </c>
      <c r="K4549" s="273">
        <v>0</v>
      </c>
      <c r="L4549" s="273" t="s">
        <v>66</v>
      </c>
      <c r="N4549" s="273" t="s">
        <v>107</v>
      </c>
      <c r="W4549" s="273">
        <v>143207</v>
      </c>
      <c r="X4549" s="273" t="s">
        <v>64</v>
      </c>
      <c r="Y4549" s="273" t="s">
        <v>75</v>
      </c>
      <c r="Z4549" s="273" t="s">
        <v>231</v>
      </c>
      <c r="AA4549" s="273" t="s">
        <v>231</v>
      </c>
      <c r="AB4549" s="274">
        <v>44927</v>
      </c>
      <c r="AC4549" s="273">
        <v>11951</v>
      </c>
      <c r="AD4549" s="273">
        <v>24</v>
      </c>
      <c r="AE4549" s="273">
        <v>5.33</v>
      </c>
      <c r="AF4549" s="273" t="s">
        <v>90</v>
      </c>
      <c r="AG4549" s="273" t="s">
        <v>414</v>
      </c>
      <c r="AH4549" s="273" t="s">
        <v>415</v>
      </c>
      <c r="AI4549" s="273" t="s">
        <v>199</v>
      </c>
      <c r="AJ4549" s="273" t="s">
        <v>200</v>
      </c>
      <c r="AK4549" s="273">
        <v>286365</v>
      </c>
      <c r="BV4549" s="279" t="s">
        <v>83</v>
      </c>
      <c r="BW4549" s="280" t="s">
        <v>63</v>
      </c>
      <c r="BX4549" s="280" t="s">
        <v>228</v>
      </c>
      <c r="BY4549" s="280" t="s">
        <v>244</v>
      </c>
      <c r="BZ4549" s="280" t="s">
        <v>151</v>
      </c>
      <c r="CA4549" s="280" t="s">
        <v>152</v>
      </c>
      <c r="CB4549" s="280" t="s">
        <v>153</v>
      </c>
      <c r="CC4549" s="280" t="s">
        <v>154</v>
      </c>
      <c r="CD4549" s="281">
        <v>10</v>
      </c>
      <c r="CE4549" s="277">
        <v>45170</v>
      </c>
      <c r="CF4549" s="280">
        <v>1905</v>
      </c>
      <c r="CG4549" s="280" t="s">
        <v>80</v>
      </c>
      <c r="CH4549" s="280">
        <v>1905</v>
      </c>
      <c r="CI4549" s="280" t="s">
        <v>80</v>
      </c>
      <c r="CJ4549" s="280"/>
      <c r="CK4549" s="280"/>
      <c r="CL4549" s="280"/>
      <c r="CM4549" s="280" t="s">
        <v>73</v>
      </c>
      <c r="CN4549" s="280">
        <v>3</v>
      </c>
    </row>
    <row r="4550" spans="4:92">
      <c r="D4550" s="273" t="s">
        <v>83</v>
      </c>
      <c r="E4550" s="273" t="s">
        <v>75</v>
      </c>
      <c r="F4550" s="273" t="s">
        <v>357</v>
      </c>
      <c r="G4550" s="273" t="s">
        <v>686</v>
      </c>
      <c r="H4550" s="274">
        <v>44958</v>
      </c>
      <c r="I4550" s="273">
        <v>11355</v>
      </c>
      <c r="J4550" s="273">
        <v>723</v>
      </c>
      <c r="K4550" s="273">
        <v>1013</v>
      </c>
      <c r="L4550" s="273" t="s">
        <v>66</v>
      </c>
      <c r="M4550" s="273">
        <v>110.673125</v>
      </c>
      <c r="N4550" s="273" t="s">
        <v>115</v>
      </c>
      <c r="W4550" s="273">
        <v>143206</v>
      </c>
      <c r="X4550" s="273" t="s">
        <v>64</v>
      </c>
      <c r="Y4550" s="273" t="s">
        <v>75</v>
      </c>
      <c r="Z4550" s="273" t="s">
        <v>231</v>
      </c>
      <c r="AA4550" s="273" t="s">
        <v>231</v>
      </c>
      <c r="AB4550" s="274">
        <v>44927</v>
      </c>
      <c r="AC4550" s="273">
        <v>11951</v>
      </c>
      <c r="AD4550" s="273">
        <v>24</v>
      </c>
      <c r="AE4550" s="273">
        <v>0.9</v>
      </c>
      <c r="AF4550" s="273" t="s">
        <v>90</v>
      </c>
      <c r="AG4550" s="273" t="s">
        <v>460</v>
      </c>
      <c r="AH4550" s="273" t="s">
        <v>461</v>
      </c>
      <c r="AI4550" s="273" t="s">
        <v>123</v>
      </c>
      <c r="AJ4550" s="273" t="s">
        <v>200</v>
      </c>
      <c r="AK4550" s="273">
        <v>286371</v>
      </c>
      <c r="BV4550" s="336" t="s">
        <v>83</v>
      </c>
      <c r="BW4550" s="337" t="s">
        <v>63</v>
      </c>
      <c r="BX4550" s="337" t="s">
        <v>228</v>
      </c>
      <c r="BY4550" s="337" t="s">
        <v>244</v>
      </c>
      <c r="BZ4550" s="337" t="s">
        <v>151</v>
      </c>
      <c r="CA4550" s="337" t="s">
        <v>152</v>
      </c>
      <c r="CB4550" s="337" t="s">
        <v>161</v>
      </c>
      <c r="CC4550" s="337" t="s">
        <v>162</v>
      </c>
      <c r="CD4550" s="338">
        <v>11</v>
      </c>
      <c r="CE4550" s="335">
        <v>45170</v>
      </c>
      <c r="CF4550" s="337">
        <v>739</v>
      </c>
      <c r="CG4550" s="337" t="s">
        <v>80</v>
      </c>
      <c r="CH4550" s="337">
        <v>739</v>
      </c>
      <c r="CI4550" s="337" t="s">
        <v>80</v>
      </c>
      <c r="CJ4550" s="337"/>
      <c r="CK4550" s="337"/>
      <c r="CL4550" s="337"/>
      <c r="CM4550" s="337" t="s">
        <v>73</v>
      </c>
      <c r="CN4550" s="337">
        <v>3</v>
      </c>
    </row>
    <row r="4551" spans="4:92">
      <c r="D4551" s="273" t="s">
        <v>83</v>
      </c>
      <c r="E4551" s="273" t="s">
        <v>75</v>
      </c>
      <c r="F4551" s="273" t="s">
        <v>357</v>
      </c>
      <c r="G4551" s="273" t="s">
        <v>686</v>
      </c>
      <c r="H4551" s="274">
        <v>44986</v>
      </c>
      <c r="I4551" s="273">
        <v>11517</v>
      </c>
      <c r="J4551" s="273">
        <v>723</v>
      </c>
      <c r="W4551" s="273">
        <v>147880</v>
      </c>
      <c r="X4551" s="273" t="s">
        <v>64</v>
      </c>
      <c r="Y4551" s="273" t="s">
        <v>75</v>
      </c>
      <c r="Z4551" s="273" t="s">
        <v>231</v>
      </c>
      <c r="AA4551" s="273" t="s">
        <v>231</v>
      </c>
      <c r="AB4551" s="274">
        <v>44927</v>
      </c>
      <c r="AC4551" s="273">
        <v>11951</v>
      </c>
      <c r="AD4551" s="273">
        <v>24</v>
      </c>
      <c r="AE4551" s="273">
        <v>0.79</v>
      </c>
      <c r="AF4551" s="273" t="s">
        <v>90</v>
      </c>
      <c r="AG4551" s="273" t="s">
        <v>464</v>
      </c>
      <c r="AH4551" s="273" t="s">
        <v>465</v>
      </c>
      <c r="AI4551" s="273" t="s">
        <v>123</v>
      </c>
      <c r="AJ4551" s="273" t="s">
        <v>200</v>
      </c>
      <c r="AK4551" s="273">
        <v>286377</v>
      </c>
      <c r="BV4551" s="279" t="s">
        <v>83</v>
      </c>
      <c r="BW4551" s="280" t="s">
        <v>63</v>
      </c>
      <c r="BX4551" s="280" t="s">
        <v>228</v>
      </c>
      <c r="BY4551" s="280" t="s">
        <v>244</v>
      </c>
      <c r="BZ4551" s="280" t="s">
        <v>167</v>
      </c>
      <c r="CA4551" s="280" t="s">
        <v>168</v>
      </c>
      <c r="CB4551" s="280" t="s">
        <v>169</v>
      </c>
      <c r="CC4551" s="280" t="s">
        <v>170</v>
      </c>
      <c r="CD4551" s="281">
        <v>12</v>
      </c>
      <c r="CE4551" s="277">
        <v>45170</v>
      </c>
      <c r="CF4551" s="280">
        <v>424</v>
      </c>
      <c r="CG4551" s="280" t="s">
        <v>80</v>
      </c>
      <c r="CH4551" s="280">
        <v>424</v>
      </c>
      <c r="CI4551" s="280" t="s">
        <v>80</v>
      </c>
      <c r="CJ4551" s="280"/>
      <c r="CK4551" s="280"/>
      <c r="CL4551" s="280"/>
      <c r="CM4551" s="280" t="s">
        <v>73</v>
      </c>
      <c r="CN4551" s="280">
        <v>3</v>
      </c>
    </row>
    <row r="4552" spans="4:92">
      <c r="D4552" s="273" t="s">
        <v>83</v>
      </c>
      <c r="E4552" s="273" t="s">
        <v>75</v>
      </c>
      <c r="F4552" s="273" t="s">
        <v>357</v>
      </c>
      <c r="G4552" s="273" t="s">
        <v>686</v>
      </c>
      <c r="H4552" s="274">
        <v>44986</v>
      </c>
      <c r="I4552" s="273">
        <v>11517</v>
      </c>
      <c r="J4552" s="273">
        <v>723</v>
      </c>
      <c r="K4552" s="273">
        <v>0</v>
      </c>
      <c r="L4552" s="273" t="s">
        <v>66</v>
      </c>
      <c r="N4552" s="273" t="s">
        <v>107</v>
      </c>
      <c r="W4552" s="273">
        <v>147905</v>
      </c>
      <c r="X4552" s="273" t="s">
        <v>64</v>
      </c>
      <c r="Y4552" s="273" t="s">
        <v>75</v>
      </c>
      <c r="Z4552" s="273" t="s">
        <v>231</v>
      </c>
      <c r="AA4552" s="273" t="s">
        <v>231</v>
      </c>
      <c r="AB4552" s="274">
        <v>44927</v>
      </c>
      <c r="AC4552" s="273">
        <v>11951</v>
      </c>
      <c r="AD4552" s="273">
        <v>24</v>
      </c>
      <c r="AE4552" s="273">
        <v>0.15</v>
      </c>
      <c r="AF4552" s="273" t="s">
        <v>90</v>
      </c>
      <c r="AG4552" s="273" t="s">
        <v>482</v>
      </c>
      <c r="AH4552" s="273" t="s">
        <v>483</v>
      </c>
      <c r="AI4552" s="273" t="s">
        <v>123</v>
      </c>
      <c r="AJ4552" s="273" t="s">
        <v>200</v>
      </c>
      <c r="AK4552" s="273">
        <v>286522</v>
      </c>
      <c r="BV4552" s="336" t="s">
        <v>83</v>
      </c>
      <c r="BW4552" s="337" t="s">
        <v>63</v>
      </c>
      <c r="BX4552" s="337" t="s">
        <v>228</v>
      </c>
      <c r="BY4552" s="337" t="s">
        <v>244</v>
      </c>
      <c r="BZ4552" s="337" t="s">
        <v>126</v>
      </c>
      <c r="CA4552" s="337" t="s">
        <v>127</v>
      </c>
      <c r="CB4552" s="337" t="s">
        <v>133</v>
      </c>
      <c r="CC4552" s="337" t="s">
        <v>134</v>
      </c>
      <c r="CD4552" s="338">
        <v>7</v>
      </c>
      <c r="CE4552" s="335">
        <v>45170</v>
      </c>
      <c r="CF4552" s="337"/>
      <c r="CG4552" s="337"/>
      <c r="CH4552" s="337"/>
      <c r="CI4552" s="337" t="s">
        <v>104</v>
      </c>
      <c r="CJ4552" s="337"/>
      <c r="CK4552" s="337"/>
      <c r="CL4552" s="337"/>
      <c r="CM4552" s="337" t="s">
        <v>73</v>
      </c>
      <c r="CN4552" s="337">
        <v>3</v>
      </c>
    </row>
    <row r="4553" spans="4:92">
      <c r="D4553" s="273" t="s">
        <v>83</v>
      </c>
      <c r="E4553" s="273" t="s">
        <v>75</v>
      </c>
      <c r="F4553" s="273" t="s">
        <v>357</v>
      </c>
      <c r="G4553" s="273" t="s">
        <v>686</v>
      </c>
      <c r="H4553" s="274">
        <v>44986</v>
      </c>
      <c r="I4553" s="273">
        <v>11517</v>
      </c>
      <c r="J4553" s="273">
        <v>723</v>
      </c>
      <c r="K4553" s="273">
        <v>413</v>
      </c>
      <c r="L4553" s="273" t="s">
        <v>66</v>
      </c>
      <c r="M4553" s="273">
        <v>45.123125000000002</v>
      </c>
      <c r="N4553" s="273" t="s">
        <v>115</v>
      </c>
      <c r="W4553" s="273">
        <v>147904</v>
      </c>
      <c r="X4553" s="273" t="s">
        <v>64</v>
      </c>
      <c r="Y4553" s="273" t="s">
        <v>75</v>
      </c>
      <c r="Z4553" s="273" t="s">
        <v>231</v>
      </c>
      <c r="AA4553" s="273" t="s">
        <v>231</v>
      </c>
      <c r="AB4553" s="274">
        <v>44927</v>
      </c>
      <c r="AC4553" s="273">
        <v>11951</v>
      </c>
      <c r="AD4553" s="273">
        <v>24</v>
      </c>
      <c r="AE4553" s="273">
        <v>1.01</v>
      </c>
      <c r="AF4553" s="273" t="s">
        <v>90</v>
      </c>
      <c r="AG4553" s="273" t="s">
        <v>420</v>
      </c>
      <c r="AH4553" s="273" t="s">
        <v>421</v>
      </c>
      <c r="AI4553" s="273" t="s">
        <v>199</v>
      </c>
      <c r="AJ4553" s="273" t="s">
        <v>200</v>
      </c>
      <c r="AK4553" s="273">
        <v>286389</v>
      </c>
      <c r="BV4553" s="279" t="s">
        <v>64</v>
      </c>
      <c r="BW4553" s="280" t="s">
        <v>63</v>
      </c>
      <c r="BX4553" s="280" t="s">
        <v>221</v>
      </c>
      <c r="BY4553" s="280" t="s">
        <v>221</v>
      </c>
      <c r="BZ4553" s="280" t="s">
        <v>110</v>
      </c>
      <c r="CA4553" s="280" t="s">
        <v>111</v>
      </c>
      <c r="CB4553" s="280" t="s">
        <v>112</v>
      </c>
      <c r="CC4553" s="280" t="s">
        <v>113</v>
      </c>
      <c r="CD4553" s="281">
        <v>4</v>
      </c>
      <c r="CE4553" s="277">
        <v>45139</v>
      </c>
      <c r="CF4553" s="280"/>
      <c r="CG4553" s="280"/>
      <c r="CH4553" s="280"/>
      <c r="CI4553" s="280" t="s">
        <v>80</v>
      </c>
      <c r="CJ4553" s="280"/>
      <c r="CK4553" s="280"/>
      <c r="CL4553" s="280"/>
      <c r="CM4553" s="280" t="s">
        <v>73</v>
      </c>
      <c r="CN4553" s="280">
        <v>3</v>
      </c>
    </row>
    <row r="4554" spans="4:92">
      <c r="D4554" s="273" t="s">
        <v>83</v>
      </c>
      <c r="E4554" s="273" t="s">
        <v>75</v>
      </c>
      <c r="F4554" s="273" t="s">
        <v>357</v>
      </c>
      <c r="G4554" s="273" t="s">
        <v>686</v>
      </c>
      <c r="H4554" s="274">
        <v>45017</v>
      </c>
      <c r="I4554" s="273">
        <v>11679</v>
      </c>
      <c r="J4554" s="273">
        <v>723</v>
      </c>
      <c r="W4554" s="273">
        <v>152578</v>
      </c>
      <c r="X4554" s="273" t="s">
        <v>64</v>
      </c>
      <c r="Y4554" s="273" t="s">
        <v>75</v>
      </c>
      <c r="Z4554" s="273" t="s">
        <v>231</v>
      </c>
      <c r="AA4554" s="273" t="s">
        <v>231</v>
      </c>
      <c r="AB4554" s="274">
        <v>44927</v>
      </c>
      <c r="AC4554" s="273">
        <v>11951</v>
      </c>
      <c r="AD4554" s="273">
        <v>24</v>
      </c>
      <c r="AE4554" s="273">
        <v>0.38</v>
      </c>
      <c r="AF4554" s="273" t="s">
        <v>90</v>
      </c>
      <c r="AG4554" s="273" t="s">
        <v>1642</v>
      </c>
      <c r="AH4554" s="273" t="s">
        <v>1643</v>
      </c>
      <c r="AI4554" s="273" t="s">
        <v>123</v>
      </c>
      <c r="AJ4554" s="273" t="s">
        <v>200</v>
      </c>
      <c r="AK4554" s="273">
        <v>286395</v>
      </c>
      <c r="BV4554" s="336" t="s">
        <v>64</v>
      </c>
      <c r="BW4554" s="337" t="s">
        <v>63</v>
      </c>
      <c r="BX4554" s="337" t="s">
        <v>221</v>
      </c>
      <c r="BY4554" s="337" t="s">
        <v>221</v>
      </c>
      <c r="BZ4554" s="337" t="s">
        <v>86</v>
      </c>
      <c r="CA4554" s="337" t="s">
        <v>87</v>
      </c>
      <c r="CB4554" s="337" t="s">
        <v>101</v>
      </c>
      <c r="CC4554" s="337" t="s">
        <v>102</v>
      </c>
      <c r="CD4554" s="338">
        <v>4</v>
      </c>
      <c r="CE4554" s="335">
        <v>45139</v>
      </c>
      <c r="CF4554" s="337">
        <v>114932</v>
      </c>
      <c r="CG4554" s="337" t="s">
        <v>103</v>
      </c>
      <c r="CH4554" s="337">
        <v>3742.1859199999999</v>
      </c>
      <c r="CI4554" s="337" t="s">
        <v>104</v>
      </c>
      <c r="CJ4554" s="337"/>
      <c r="CK4554" s="337"/>
      <c r="CL4554" s="337"/>
      <c r="CM4554" s="337" t="s">
        <v>73</v>
      </c>
      <c r="CN4554" s="337">
        <v>3</v>
      </c>
    </row>
    <row r="4555" spans="4:92">
      <c r="D4555" s="273" t="s">
        <v>83</v>
      </c>
      <c r="E4555" s="273" t="s">
        <v>75</v>
      </c>
      <c r="F4555" s="273" t="s">
        <v>357</v>
      </c>
      <c r="G4555" s="273" t="s">
        <v>686</v>
      </c>
      <c r="H4555" s="274">
        <v>45017</v>
      </c>
      <c r="I4555" s="273">
        <v>11679</v>
      </c>
      <c r="J4555" s="273">
        <v>723</v>
      </c>
      <c r="K4555" s="273">
        <v>249</v>
      </c>
      <c r="L4555" s="273" t="s">
        <v>66</v>
      </c>
      <c r="M4555" s="273">
        <v>27.197500000000002</v>
      </c>
      <c r="N4555" s="273" t="s">
        <v>115</v>
      </c>
      <c r="W4555" s="273">
        <v>152602</v>
      </c>
      <c r="X4555" s="273" t="s">
        <v>64</v>
      </c>
      <c r="Y4555" s="273" t="s">
        <v>75</v>
      </c>
      <c r="Z4555" s="273" t="s">
        <v>231</v>
      </c>
      <c r="AA4555" s="273" t="s">
        <v>231</v>
      </c>
      <c r="AB4555" s="274">
        <v>44927</v>
      </c>
      <c r="AC4555" s="273">
        <v>11951</v>
      </c>
      <c r="AD4555" s="273">
        <v>24</v>
      </c>
      <c r="AE4555" s="273">
        <v>1.29</v>
      </c>
      <c r="AF4555" s="273" t="s">
        <v>90</v>
      </c>
      <c r="AG4555" s="273" t="s">
        <v>376</v>
      </c>
      <c r="AH4555" s="273" t="s">
        <v>377</v>
      </c>
      <c r="AI4555" s="273" t="s">
        <v>123</v>
      </c>
      <c r="AJ4555" s="273" t="s">
        <v>200</v>
      </c>
      <c r="AK4555" s="273">
        <v>286401</v>
      </c>
      <c r="BV4555" s="279" t="s">
        <v>64</v>
      </c>
      <c r="BW4555" s="280" t="s">
        <v>63</v>
      </c>
      <c r="BX4555" s="280" t="s">
        <v>221</v>
      </c>
      <c r="BY4555" s="280" t="s">
        <v>221</v>
      </c>
      <c r="BZ4555" s="280" t="s">
        <v>110</v>
      </c>
      <c r="CA4555" s="280" t="s">
        <v>111</v>
      </c>
      <c r="CB4555" s="280" t="s">
        <v>117</v>
      </c>
      <c r="CC4555" s="280" t="s">
        <v>118</v>
      </c>
      <c r="CD4555" s="281">
        <v>5</v>
      </c>
      <c r="CE4555" s="277">
        <v>45139</v>
      </c>
      <c r="CF4555" s="280"/>
      <c r="CG4555" s="280"/>
      <c r="CH4555" s="280"/>
      <c r="CI4555" s="280" t="s">
        <v>104</v>
      </c>
      <c r="CJ4555" s="280"/>
      <c r="CK4555" s="280"/>
      <c r="CL4555" s="280"/>
      <c r="CM4555" s="280" t="s">
        <v>73</v>
      </c>
      <c r="CN4555" s="280">
        <v>3</v>
      </c>
    </row>
    <row r="4556" spans="4:92">
      <c r="D4556" s="273" t="s">
        <v>83</v>
      </c>
      <c r="E4556" s="273" t="s">
        <v>75</v>
      </c>
      <c r="F4556" s="273" t="s">
        <v>357</v>
      </c>
      <c r="G4556" s="273" t="s">
        <v>686</v>
      </c>
      <c r="H4556" s="274">
        <v>45017</v>
      </c>
      <c r="I4556" s="273">
        <v>11679</v>
      </c>
      <c r="J4556" s="273">
        <v>723</v>
      </c>
      <c r="K4556" s="273">
        <v>0</v>
      </c>
      <c r="L4556" s="273" t="s">
        <v>66</v>
      </c>
      <c r="N4556" s="273" t="s">
        <v>107</v>
      </c>
      <c r="W4556" s="273">
        <v>152603</v>
      </c>
      <c r="X4556" s="273" t="s">
        <v>64</v>
      </c>
      <c r="Y4556" s="273" t="s">
        <v>75</v>
      </c>
      <c r="Z4556" s="273" t="s">
        <v>231</v>
      </c>
      <c r="AA4556" s="273" t="s">
        <v>231</v>
      </c>
      <c r="AB4556" s="274">
        <v>44927</v>
      </c>
      <c r="AC4556" s="273">
        <v>11951</v>
      </c>
      <c r="AD4556" s="273">
        <v>24</v>
      </c>
      <c r="AE4556" s="273">
        <v>3</v>
      </c>
      <c r="AF4556" s="273" t="s">
        <v>90</v>
      </c>
      <c r="AG4556" s="273" t="s">
        <v>478</v>
      </c>
      <c r="AH4556" s="273" t="s">
        <v>479</v>
      </c>
      <c r="AI4556" s="273" t="s">
        <v>123</v>
      </c>
      <c r="AJ4556" s="273" t="s">
        <v>200</v>
      </c>
      <c r="AK4556" s="273">
        <v>286407</v>
      </c>
      <c r="BV4556" s="336" t="s">
        <v>64</v>
      </c>
      <c r="BW4556" s="337" t="s">
        <v>63</v>
      </c>
      <c r="BX4556" s="337" t="s">
        <v>221</v>
      </c>
      <c r="BY4556" s="337" t="s">
        <v>221</v>
      </c>
      <c r="BZ4556" s="337" t="s">
        <v>126</v>
      </c>
      <c r="CA4556" s="337" t="s">
        <v>127</v>
      </c>
      <c r="CB4556" s="337" t="s">
        <v>128</v>
      </c>
      <c r="CC4556" s="337" t="s">
        <v>129</v>
      </c>
      <c r="CD4556" s="338">
        <v>6</v>
      </c>
      <c r="CE4556" s="335">
        <v>45139</v>
      </c>
      <c r="CF4556" s="337"/>
      <c r="CG4556" s="337"/>
      <c r="CH4556" s="337"/>
      <c r="CI4556" s="337" t="s">
        <v>80</v>
      </c>
      <c r="CJ4556" s="337"/>
      <c r="CK4556" s="337"/>
      <c r="CL4556" s="337"/>
      <c r="CM4556" s="337" t="s">
        <v>73</v>
      </c>
      <c r="CN4556" s="337">
        <v>3</v>
      </c>
    </row>
    <row r="4557" spans="4:92">
      <c r="D4557" s="273" t="s">
        <v>83</v>
      </c>
      <c r="E4557" s="273" t="s">
        <v>75</v>
      </c>
      <c r="F4557" s="273" t="s">
        <v>357</v>
      </c>
      <c r="G4557" s="273" t="s">
        <v>686</v>
      </c>
      <c r="H4557" s="274">
        <v>45047</v>
      </c>
      <c r="I4557" s="273">
        <v>12295</v>
      </c>
      <c r="J4557" s="273">
        <v>723</v>
      </c>
      <c r="W4557" s="273">
        <v>178097</v>
      </c>
      <c r="X4557" s="273" t="s">
        <v>64</v>
      </c>
      <c r="Y4557" s="273" t="s">
        <v>75</v>
      </c>
      <c r="Z4557" s="273" t="s">
        <v>231</v>
      </c>
      <c r="AA4557" s="273" t="s">
        <v>231</v>
      </c>
      <c r="AB4557" s="274">
        <v>44927</v>
      </c>
      <c r="AC4557" s="273">
        <v>11951</v>
      </c>
      <c r="AD4557" s="273">
        <v>24</v>
      </c>
      <c r="AE4557" s="273">
        <v>0.01</v>
      </c>
      <c r="AF4557" s="273" t="s">
        <v>90</v>
      </c>
      <c r="AG4557" s="273" t="s">
        <v>1559</v>
      </c>
      <c r="AH4557" s="273" t="s">
        <v>1560</v>
      </c>
      <c r="AI4557" s="273" t="s">
        <v>123</v>
      </c>
      <c r="AJ4557" s="273" t="s">
        <v>200</v>
      </c>
      <c r="AK4557" s="273">
        <v>286413</v>
      </c>
      <c r="BV4557" s="279" t="s">
        <v>64</v>
      </c>
      <c r="BW4557" s="280" t="s">
        <v>63</v>
      </c>
      <c r="BX4557" s="280" t="s">
        <v>221</v>
      </c>
      <c r="BY4557" s="280" t="s">
        <v>221</v>
      </c>
      <c r="BZ4557" s="280" t="s">
        <v>138</v>
      </c>
      <c r="CA4557" s="280" t="s">
        <v>139</v>
      </c>
      <c r="CB4557" s="280" t="s">
        <v>140</v>
      </c>
      <c r="CC4557" s="280" t="s">
        <v>141</v>
      </c>
      <c r="CD4557" s="281">
        <v>9</v>
      </c>
      <c r="CE4557" s="277">
        <v>45139</v>
      </c>
      <c r="CF4557" s="280">
        <v>196</v>
      </c>
      <c r="CG4557" s="280" t="s">
        <v>80</v>
      </c>
      <c r="CH4557" s="280">
        <v>196</v>
      </c>
      <c r="CI4557" s="280" t="s">
        <v>80</v>
      </c>
      <c r="CJ4557" s="280"/>
      <c r="CK4557" s="280"/>
      <c r="CL4557" s="280" t="s">
        <v>139</v>
      </c>
      <c r="CM4557" s="280" t="s">
        <v>73</v>
      </c>
      <c r="CN4557" s="280">
        <v>3</v>
      </c>
    </row>
    <row r="4558" spans="4:92">
      <c r="D4558" s="273" t="s">
        <v>83</v>
      </c>
      <c r="E4558" s="273" t="s">
        <v>75</v>
      </c>
      <c r="F4558" s="273" t="s">
        <v>357</v>
      </c>
      <c r="G4558" s="273" t="s">
        <v>686</v>
      </c>
      <c r="H4558" s="274">
        <v>45047</v>
      </c>
      <c r="I4558" s="273">
        <v>12295</v>
      </c>
      <c r="J4558" s="273">
        <v>723</v>
      </c>
      <c r="K4558" s="273">
        <v>0</v>
      </c>
      <c r="L4558" s="273" t="s">
        <v>66</v>
      </c>
      <c r="N4558" s="273" t="s">
        <v>107</v>
      </c>
      <c r="W4558" s="273">
        <v>178122</v>
      </c>
      <c r="X4558" s="273" t="s">
        <v>64</v>
      </c>
      <c r="Y4558" s="273" t="s">
        <v>75</v>
      </c>
      <c r="Z4558" s="273" t="s">
        <v>231</v>
      </c>
      <c r="AA4558" s="273" t="s">
        <v>231</v>
      </c>
      <c r="AB4558" s="274">
        <v>44927</v>
      </c>
      <c r="AC4558" s="273">
        <v>11951</v>
      </c>
      <c r="AD4558" s="273">
        <v>24</v>
      </c>
      <c r="AE4558" s="273">
        <v>6.7</v>
      </c>
      <c r="AF4558" s="273" t="s">
        <v>90</v>
      </c>
      <c r="AG4558" s="273" t="s">
        <v>1557</v>
      </c>
      <c r="AH4558" s="273" t="s">
        <v>1558</v>
      </c>
      <c r="AI4558" s="273" t="s">
        <v>123</v>
      </c>
      <c r="AJ4558" s="273" t="s">
        <v>200</v>
      </c>
      <c r="AK4558" s="273">
        <v>286419</v>
      </c>
      <c r="BV4558" s="336" t="s">
        <v>64</v>
      </c>
      <c r="BW4558" s="337" t="s">
        <v>63</v>
      </c>
      <c r="BX4558" s="337" t="s">
        <v>221</v>
      </c>
      <c r="BY4558" s="337" t="s">
        <v>221</v>
      </c>
      <c r="BZ4558" s="337" t="s">
        <v>126</v>
      </c>
      <c r="CA4558" s="337" t="s">
        <v>127</v>
      </c>
      <c r="CB4558" s="337" t="s">
        <v>133</v>
      </c>
      <c r="CC4558" s="337" t="s">
        <v>134</v>
      </c>
      <c r="CD4558" s="338">
        <v>7</v>
      </c>
      <c r="CE4558" s="335">
        <v>45139</v>
      </c>
      <c r="CF4558" s="337"/>
      <c r="CG4558" s="337"/>
      <c r="CH4558" s="337"/>
      <c r="CI4558" s="337" t="s">
        <v>104</v>
      </c>
      <c r="CJ4558" s="337"/>
      <c r="CK4558" s="337"/>
      <c r="CL4558" s="337"/>
      <c r="CM4558" s="337" t="s">
        <v>73</v>
      </c>
      <c r="CN4558" s="337">
        <v>3</v>
      </c>
    </row>
    <row r="4559" spans="4:92">
      <c r="D4559" s="273" t="s">
        <v>83</v>
      </c>
      <c r="E4559" s="273" t="s">
        <v>75</v>
      </c>
      <c r="F4559" s="273" t="s">
        <v>357</v>
      </c>
      <c r="G4559" s="273" t="s">
        <v>686</v>
      </c>
      <c r="H4559" s="274">
        <v>45047</v>
      </c>
      <c r="I4559" s="273">
        <v>12295</v>
      </c>
      <c r="J4559" s="273">
        <v>723</v>
      </c>
      <c r="K4559" s="273">
        <v>666</v>
      </c>
      <c r="L4559" s="273" t="s">
        <v>66</v>
      </c>
      <c r="M4559" s="273">
        <v>72.766249999999999</v>
      </c>
      <c r="N4559" s="273" t="s">
        <v>115</v>
      </c>
      <c r="W4559" s="273">
        <v>178121</v>
      </c>
      <c r="X4559" s="273" t="s">
        <v>64</v>
      </c>
      <c r="Y4559" s="273" t="s">
        <v>75</v>
      </c>
      <c r="Z4559" s="273" t="s">
        <v>231</v>
      </c>
      <c r="AA4559" s="273" t="s">
        <v>231</v>
      </c>
      <c r="AB4559" s="274">
        <v>44927</v>
      </c>
      <c r="AC4559" s="273">
        <v>11951</v>
      </c>
      <c r="AD4559" s="273">
        <v>24</v>
      </c>
      <c r="AE4559" s="273">
        <v>1.91</v>
      </c>
      <c r="AF4559" s="273" t="s">
        <v>90</v>
      </c>
      <c r="AG4559" s="273" t="s">
        <v>751</v>
      </c>
      <c r="AH4559" s="273" t="s">
        <v>1654</v>
      </c>
      <c r="AI4559" s="273" t="s">
        <v>123</v>
      </c>
      <c r="AJ4559" s="273" t="s">
        <v>200</v>
      </c>
      <c r="AK4559" s="273">
        <v>286425</v>
      </c>
      <c r="BV4559" s="279" t="s">
        <v>64</v>
      </c>
      <c r="BW4559" s="280" t="s">
        <v>63</v>
      </c>
      <c r="BX4559" s="280" t="s">
        <v>221</v>
      </c>
      <c r="BY4559" s="280" t="s">
        <v>221</v>
      </c>
      <c r="BZ4559" s="280" t="s">
        <v>167</v>
      </c>
      <c r="CA4559" s="280" t="s">
        <v>168</v>
      </c>
      <c r="CB4559" s="280" t="s">
        <v>169</v>
      </c>
      <c r="CC4559" s="280" t="s">
        <v>170</v>
      </c>
      <c r="CD4559" s="281">
        <v>12</v>
      </c>
      <c r="CE4559" s="277">
        <v>45139</v>
      </c>
      <c r="CF4559" s="280">
        <v>298</v>
      </c>
      <c r="CG4559" s="280" t="s">
        <v>80</v>
      </c>
      <c r="CH4559" s="280">
        <v>298</v>
      </c>
      <c r="CI4559" s="280" t="s">
        <v>80</v>
      </c>
      <c r="CJ4559" s="280"/>
      <c r="CK4559" s="280"/>
      <c r="CL4559" s="280" t="s">
        <v>1443</v>
      </c>
      <c r="CM4559" s="280" t="s">
        <v>73</v>
      </c>
      <c r="CN4559" s="280">
        <v>3</v>
      </c>
    </row>
    <row r="4560" spans="4:92">
      <c r="D4560" s="273" t="s">
        <v>83</v>
      </c>
      <c r="E4560" s="273" t="s">
        <v>75</v>
      </c>
      <c r="F4560" s="273" t="s">
        <v>357</v>
      </c>
      <c r="G4560" s="273" t="s">
        <v>686</v>
      </c>
      <c r="H4560" s="274">
        <v>45078</v>
      </c>
      <c r="I4560" s="273">
        <v>12564</v>
      </c>
      <c r="J4560" s="273">
        <v>723</v>
      </c>
      <c r="W4560" s="273">
        <v>189933</v>
      </c>
      <c r="X4560" s="273" t="s">
        <v>64</v>
      </c>
      <c r="Y4560" s="273" t="s">
        <v>75</v>
      </c>
      <c r="Z4560" s="273" t="s">
        <v>231</v>
      </c>
      <c r="AA4560" s="273" t="s">
        <v>231</v>
      </c>
      <c r="AB4560" s="274">
        <v>44927</v>
      </c>
      <c r="AC4560" s="273">
        <v>11951</v>
      </c>
      <c r="AD4560" s="273">
        <v>24</v>
      </c>
      <c r="AE4560" s="273">
        <v>13.87</v>
      </c>
      <c r="AF4560" s="273" t="s">
        <v>90</v>
      </c>
      <c r="AG4560" s="273" t="s">
        <v>568</v>
      </c>
      <c r="AH4560" s="273" t="s">
        <v>569</v>
      </c>
      <c r="AI4560" s="273" t="s">
        <v>123</v>
      </c>
      <c r="AJ4560" s="273" t="s">
        <v>200</v>
      </c>
      <c r="AK4560" s="273">
        <v>286431</v>
      </c>
      <c r="BV4560" s="336" t="s">
        <v>64</v>
      </c>
      <c r="BW4560" s="337" t="s">
        <v>63</v>
      </c>
      <c r="BX4560" s="337" t="s">
        <v>221</v>
      </c>
      <c r="BY4560" s="337" t="s">
        <v>221</v>
      </c>
      <c r="BZ4560" s="337" t="s">
        <v>151</v>
      </c>
      <c r="CA4560" s="337" t="s">
        <v>152</v>
      </c>
      <c r="CB4560" s="337" t="s">
        <v>153</v>
      </c>
      <c r="CC4560" s="337" t="s">
        <v>154</v>
      </c>
      <c r="CD4560" s="338">
        <v>10</v>
      </c>
      <c r="CE4560" s="335">
        <v>45139</v>
      </c>
      <c r="CF4560" s="337">
        <v>842</v>
      </c>
      <c r="CG4560" s="337" t="s">
        <v>80</v>
      </c>
      <c r="CH4560" s="337">
        <v>842</v>
      </c>
      <c r="CI4560" s="337" t="s">
        <v>80</v>
      </c>
      <c r="CJ4560" s="337"/>
      <c r="CK4560" s="337"/>
      <c r="CL4560" s="337" t="s">
        <v>1442</v>
      </c>
      <c r="CM4560" s="337" t="s">
        <v>73</v>
      </c>
      <c r="CN4560" s="337">
        <v>3</v>
      </c>
    </row>
    <row r="4561" spans="4:92">
      <c r="D4561" s="273" t="s">
        <v>83</v>
      </c>
      <c r="E4561" s="273" t="s">
        <v>75</v>
      </c>
      <c r="F4561" s="273" t="s">
        <v>357</v>
      </c>
      <c r="G4561" s="273" t="s">
        <v>686</v>
      </c>
      <c r="H4561" s="274">
        <v>45078</v>
      </c>
      <c r="I4561" s="273">
        <v>12564</v>
      </c>
      <c r="J4561" s="273">
        <v>723</v>
      </c>
      <c r="K4561" s="273">
        <v>0</v>
      </c>
      <c r="L4561" s="273" t="s">
        <v>66</v>
      </c>
      <c r="N4561" s="273" t="s">
        <v>107</v>
      </c>
      <c r="W4561" s="273">
        <v>189958</v>
      </c>
      <c r="X4561" s="273" t="s">
        <v>64</v>
      </c>
      <c r="Y4561" s="273" t="s">
        <v>75</v>
      </c>
      <c r="Z4561" s="273" t="s">
        <v>231</v>
      </c>
      <c r="AA4561" s="273" t="s">
        <v>231</v>
      </c>
      <c r="AB4561" s="274">
        <v>44927</v>
      </c>
      <c r="AC4561" s="273">
        <v>11951</v>
      </c>
      <c r="AD4561" s="273">
        <v>24</v>
      </c>
      <c r="AE4561" s="273">
        <v>5.64</v>
      </c>
      <c r="AF4561" s="273" t="s">
        <v>90</v>
      </c>
      <c r="AG4561" s="273" t="s">
        <v>559</v>
      </c>
      <c r="AH4561" s="273" t="s">
        <v>560</v>
      </c>
      <c r="AI4561" s="273" t="s">
        <v>123</v>
      </c>
      <c r="AJ4561" s="273" t="s">
        <v>200</v>
      </c>
      <c r="AK4561" s="273">
        <v>286437</v>
      </c>
      <c r="BV4561" s="279" t="s">
        <v>64</v>
      </c>
      <c r="BW4561" s="280" t="s">
        <v>63</v>
      </c>
      <c r="BX4561" s="280" t="s">
        <v>221</v>
      </c>
      <c r="BY4561" s="280" t="s">
        <v>221</v>
      </c>
      <c r="BZ4561" s="280" t="s">
        <v>151</v>
      </c>
      <c r="CA4561" s="280" t="s">
        <v>152</v>
      </c>
      <c r="CB4561" s="280" t="s">
        <v>161</v>
      </c>
      <c r="CC4561" s="280" t="s">
        <v>162</v>
      </c>
      <c r="CD4561" s="281">
        <v>11</v>
      </c>
      <c r="CE4561" s="277">
        <v>45139</v>
      </c>
      <c r="CF4561" s="280">
        <v>2321</v>
      </c>
      <c r="CG4561" s="280" t="s">
        <v>80</v>
      </c>
      <c r="CH4561" s="280">
        <v>2321</v>
      </c>
      <c r="CI4561" s="280" t="s">
        <v>80</v>
      </c>
      <c r="CJ4561" s="280"/>
      <c r="CK4561" s="280"/>
      <c r="CL4561" s="280" t="s">
        <v>1441</v>
      </c>
      <c r="CM4561" s="280" t="s">
        <v>73</v>
      </c>
      <c r="CN4561" s="280">
        <v>3</v>
      </c>
    </row>
    <row r="4562" spans="4:92">
      <c r="D4562" s="273" t="s">
        <v>83</v>
      </c>
      <c r="E4562" s="273" t="s">
        <v>75</v>
      </c>
      <c r="F4562" s="273" t="s">
        <v>357</v>
      </c>
      <c r="G4562" s="273" t="s">
        <v>686</v>
      </c>
      <c r="H4562" s="274">
        <v>45078</v>
      </c>
      <c r="I4562" s="273">
        <v>12564</v>
      </c>
      <c r="J4562" s="273">
        <v>723</v>
      </c>
      <c r="K4562" s="273">
        <v>1172</v>
      </c>
      <c r="L4562" s="273" t="s">
        <v>66</v>
      </c>
      <c r="M4562" s="273">
        <v>128.03812500000001</v>
      </c>
      <c r="N4562" s="273" t="s">
        <v>115</v>
      </c>
      <c r="W4562" s="273">
        <v>189957</v>
      </c>
      <c r="X4562" s="273" t="s">
        <v>64</v>
      </c>
      <c r="Y4562" s="273" t="s">
        <v>75</v>
      </c>
      <c r="Z4562" s="273" t="s">
        <v>231</v>
      </c>
      <c r="AA4562" s="273" t="s">
        <v>231</v>
      </c>
      <c r="AB4562" s="274">
        <v>44927</v>
      </c>
      <c r="AC4562" s="273">
        <v>11951</v>
      </c>
      <c r="AD4562" s="273">
        <v>24</v>
      </c>
      <c r="AE4562" s="273">
        <v>1.34</v>
      </c>
      <c r="AF4562" s="273" t="s">
        <v>90</v>
      </c>
      <c r="AG4562" s="273" t="s">
        <v>555</v>
      </c>
      <c r="AH4562" s="273" t="s">
        <v>556</v>
      </c>
      <c r="AI4562" s="273" t="s">
        <v>123</v>
      </c>
      <c r="AJ4562" s="273" t="s">
        <v>200</v>
      </c>
      <c r="AK4562" s="273">
        <v>286443</v>
      </c>
      <c r="BV4562" s="336" t="s">
        <v>64</v>
      </c>
      <c r="BW4562" s="337" t="s">
        <v>63</v>
      </c>
      <c r="BX4562" s="337" t="s">
        <v>221</v>
      </c>
      <c r="BY4562" s="337" t="s">
        <v>221</v>
      </c>
      <c r="BZ4562" s="337" t="s">
        <v>167</v>
      </c>
      <c r="CA4562" s="337" t="s">
        <v>168</v>
      </c>
      <c r="CB4562" s="337" t="s">
        <v>353</v>
      </c>
      <c r="CC4562" s="337" t="s">
        <v>354</v>
      </c>
      <c r="CD4562" s="338">
        <v>13</v>
      </c>
      <c r="CE4562" s="335">
        <v>45139</v>
      </c>
      <c r="CF4562" s="337">
        <v>281</v>
      </c>
      <c r="CG4562" s="337" t="s">
        <v>80</v>
      </c>
      <c r="CH4562" s="337">
        <v>281</v>
      </c>
      <c r="CI4562" s="337" t="s">
        <v>80</v>
      </c>
      <c r="CJ4562" s="337"/>
      <c r="CK4562" s="337"/>
      <c r="CL4562" s="337" t="s">
        <v>1440</v>
      </c>
      <c r="CM4562" s="337" t="s">
        <v>73</v>
      </c>
      <c r="CN4562" s="337">
        <v>3</v>
      </c>
    </row>
    <row r="4563" spans="4:92">
      <c r="D4563" s="273" t="s">
        <v>83</v>
      </c>
      <c r="E4563" s="273" t="s">
        <v>75</v>
      </c>
      <c r="F4563" s="273" t="s">
        <v>357</v>
      </c>
      <c r="G4563" s="273" t="s">
        <v>686</v>
      </c>
      <c r="H4563" s="274">
        <v>45108</v>
      </c>
      <c r="I4563" s="273">
        <v>12833</v>
      </c>
      <c r="J4563" s="273">
        <v>723</v>
      </c>
      <c r="W4563" s="273">
        <v>203417</v>
      </c>
      <c r="X4563" s="273" t="s">
        <v>64</v>
      </c>
      <c r="Y4563" s="273" t="s">
        <v>63</v>
      </c>
      <c r="Z4563" s="273" t="s">
        <v>120</v>
      </c>
      <c r="AA4563" s="273" t="s">
        <v>120</v>
      </c>
      <c r="AB4563" s="274">
        <v>45261</v>
      </c>
      <c r="AC4563" s="273">
        <v>16875</v>
      </c>
      <c r="AD4563" s="273">
        <v>6</v>
      </c>
      <c r="AE4563" s="273">
        <v>1.7390000000000001</v>
      </c>
      <c r="AF4563" s="273" t="s">
        <v>90</v>
      </c>
      <c r="AG4563" s="273" t="s">
        <v>998</v>
      </c>
      <c r="AH4563" s="273" t="s">
        <v>1475</v>
      </c>
      <c r="AI4563" s="273" t="s">
        <v>123</v>
      </c>
      <c r="AJ4563" s="273" t="s">
        <v>200</v>
      </c>
      <c r="AK4563" s="273">
        <v>318294</v>
      </c>
      <c r="BV4563" s="279" t="s">
        <v>64</v>
      </c>
      <c r="BW4563" s="280" t="s">
        <v>63</v>
      </c>
      <c r="BX4563" s="280" t="s">
        <v>65</v>
      </c>
      <c r="BY4563" s="280" t="s">
        <v>65</v>
      </c>
      <c r="BZ4563" s="280" t="s">
        <v>126</v>
      </c>
      <c r="CA4563" s="280" t="s">
        <v>127</v>
      </c>
      <c r="CB4563" s="280" t="s">
        <v>128</v>
      </c>
      <c r="CC4563" s="280" t="s">
        <v>129</v>
      </c>
      <c r="CD4563" s="281">
        <v>6</v>
      </c>
      <c r="CE4563" s="277">
        <v>44958</v>
      </c>
      <c r="CF4563" s="280"/>
      <c r="CG4563" s="280"/>
      <c r="CH4563" s="280"/>
      <c r="CI4563" s="280" t="s">
        <v>80</v>
      </c>
      <c r="CJ4563" s="280"/>
      <c r="CK4563" s="280"/>
      <c r="CL4563" s="280"/>
      <c r="CM4563" s="280" t="s">
        <v>73</v>
      </c>
      <c r="CN4563" s="280">
        <v>3</v>
      </c>
    </row>
    <row r="4564" spans="4:92">
      <c r="D4564" s="273" t="s">
        <v>83</v>
      </c>
      <c r="E4564" s="273" t="s">
        <v>75</v>
      </c>
      <c r="F4564" s="273" t="s">
        <v>357</v>
      </c>
      <c r="G4564" s="273" t="s">
        <v>686</v>
      </c>
      <c r="H4564" s="274">
        <v>45108</v>
      </c>
      <c r="I4564" s="273">
        <v>12833</v>
      </c>
      <c r="J4564" s="273">
        <v>723</v>
      </c>
      <c r="K4564" s="273">
        <v>1752</v>
      </c>
      <c r="L4564" s="273" t="s">
        <v>66</v>
      </c>
      <c r="M4564" s="273">
        <v>191.40312499999999</v>
      </c>
      <c r="N4564" s="273" t="s">
        <v>115</v>
      </c>
      <c r="W4564" s="273">
        <v>203441</v>
      </c>
      <c r="X4564" s="273" t="s">
        <v>64</v>
      </c>
      <c r="Y4564" s="273" t="s">
        <v>63</v>
      </c>
      <c r="Z4564" s="273" t="s">
        <v>120</v>
      </c>
      <c r="AA4564" s="273" t="s">
        <v>120</v>
      </c>
      <c r="AB4564" s="274">
        <v>45261</v>
      </c>
      <c r="AC4564" s="273">
        <v>16875</v>
      </c>
      <c r="AD4564" s="273">
        <v>6</v>
      </c>
      <c r="AE4564" s="273">
        <v>0.54549999999999998</v>
      </c>
      <c r="AF4564" s="273" t="s">
        <v>90</v>
      </c>
      <c r="AG4564" s="273" t="s">
        <v>1015</v>
      </c>
      <c r="AH4564" s="273" t="s">
        <v>1476</v>
      </c>
      <c r="AI4564" s="273" t="s">
        <v>123</v>
      </c>
      <c r="AJ4564" s="273" t="s">
        <v>200</v>
      </c>
      <c r="AK4564" s="273">
        <v>318300</v>
      </c>
      <c r="BV4564" s="336" t="s">
        <v>64</v>
      </c>
      <c r="BW4564" s="337" t="s">
        <v>63</v>
      </c>
      <c r="BX4564" s="337" t="s">
        <v>65</v>
      </c>
      <c r="BY4564" s="337" t="s">
        <v>65</v>
      </c>
      <c r="BZ4564" s="337" t="s">
        <v>126</v>
      </c>
      <c r="CA4564" s="337" t="s">
        <v>127</v>
      </c>
      <c r="CB4564" s="337" t="s">
        <v>133</v>
      </c>
      <c r="CC4564" s="337" t="s">
        <v>134</v>
      </c>
      <c r="CD4564" s="338">
        <v>7</v>
      </c>
      <c r="CE4564" s="335">
        <v>44958</v>
      </c>
      <c r="CF4564" s="337"/>
      <c r="CG4564" s="337"/>
      <c r="CH4564" s="337"/>
      <c r="CI4564" s="337" t="s">
        <v>104</v>
      </c>
      <c r="CJ4564" s="337"/>
      <c r="CK4564" s="337"/>
      <c r="CL4564" s="337"/>
      <c r="CM4564" s="337" t="s">
        <v>73</v>
      </c>
      <c r="CN4564" s="337">
        <v>3</v>
      </c>
    </row>
    <row r="4565" spans="4:92">
      <c r="D4565" s="273" t="s">
        <v>83</v>
      </c>
      <c r="E4565" s="273" t="s">
        <v>75</v>
      </c>
      <c r="F4565" s="273" t="s">
        <v>357</v>
      </c>
      <c r="G4565" s="273" t="s">
        <v>686</v>
      </c>
      <c r="H4565" s="274">
        <v>45108</v>
      </c>
      <c r="I4565" s="273">
        <v>12833</v>
      </c>
      <c r="J4565" s="273">
        <v>723</v>
      </c>
      <c r="K4565" s="273">
        <v>0</v>
      </c>
      <c r="L4565" s="273" t="s">
        <v>66</v>
      </c>
      <c r="N4565" s="273" t="s">
        <v>107</v>
      </c>
      <c r="W4565" s="273">
        <v>203442</v>
      </c>
      <c r="X4565" s="273" t="s">
        <v>64</v>
      </c>
      <c r="Y4565" s="273" t="s">
        <v>63</v>
      </c>
      <c r="Z4565" s="273" t="s">
        <v>120</v>
      </c>
      <c r="AA4565" s="273" t="s">
        <v>120</v>
      </c>
      <c r="AB4565" s="274">
        <v>45261</v>
      </c>
      <c r="AC4565" s="273">
        <v>16875</v>
      </c>
      <c r="AD4565" s="273">
        <v>6</v>
      </c>
      <c r="AE4565" s="273">
        <v>0.85899999999999999</v>
      </c>
      <c r="AF4565" s="273" t="s">
        <v>90</v>
      </c>
      <c r="AG4565" s="273" t="s">
        <v>1198</v>
      </c>
      <c r="AH4565" s="273" t="s">
        <v>1199</v>
      </c>
      <c r="AI4565" s="273" t="s">
        <v>123</v>
      </c>
      <c r="AJ4565" s="273" t="s">
        <v>200</v>
      </c>
      <c r="AK4565" s="273">
        <v>318330</v>
      </c>
      <c r="BV4565" s="279" t="s">
        <v>64</v>
      </c>
      <c r="BW4565" s="280" t="s">
        <v>63</v>
      </c>
      <c r="BX4565" s="280" t="s">
        <v>65</v>
      </c>
      <c r="BY4565" s="280" t="s">
        <v>65</v>
      </c>
      <c r="BZ4565" s="280" t="s">
        <v>138</v>
      </c>
      <c r="CA4565" s="280" t="s">
        <v>139</v>
      </c>
      <c r="CB4565" s="280" t="s">
        <v>140</v>
      </c>
      <c r="CC4565" s="280" t="s">
        <v>141</v>
      </c>
      <c r="CD4565" s="281">
        <v>9</v>
      </c>
      <c r="CE4565" s="277">
        <v>44958</v>
      </c>
      <c r="CF4565" s="280">
        <v>0</v>
      </c>
      <c r="CG4565" s="280" t="s">
        <v>90</v>
      </c>
      <c r="CH4565" s="280">
        <v>0</v>
      </c>
      <c r="CI4565" s="280" t="s">
        <v>80</v>
      </c>
      <c r="CJ4565" s="280"/>
      <c r="CK4565" s="280"/>
      <c r="CL4565" s="280"/>
      <c r="CM4565" s="280" t="s">
        <v>73</v>
      </c>
      <c r="CN4565" s="280">
        <v>3</v>
      </c>
    </row>
    <row r="4566" spans="4:92">
      <c r="D4566" s="273" t="s">
        <v>83</v>
      </c>
      <c r="E4566" s="273" t="s">
        <v>75</v>
      </c>
      <c r="F4566" s="273" t="s">
        <v>357</v>
      </c>
      <c r="G4566" s="273" t="s">
        <v>686</v>
      </c>
      <c r="H4566" s="274">
        <v>45139</v>
      </c>
      <c r="I4566" s="273">
        <v>13510</v>
      </c>
      <c r="J4566" s="273">
        <v>723</v>
      </c>
      <c r="W4566" s="273">
        <v>221486</v>
      </c>
      <c r="X4566" s="273" t="s">
        <v>64</v>
      </c>
      <c r="Y4566" s="273" t="s">
        <v>63</v>
      </c>
      <c r="Z4566" s="273" t="s">
        <v>120</v>
      </c>
      <c r="AA4566" s="273" t="s">
        <v>120</v>
      </c>
      <c r="AB4566" s="274">
        <v>45261</v>
      </c>
      <c r="AC4566" s="273">
        <v>16875</v>
      </c>
      <c r="AD4566" s="273">
        <v>6</v>
      </c>
      <c r="AE4566" s="273">
        <v>9.6000000000000002E-2</v>
      </c>
      <c r="AF4566" s="273" t="s">
        <v>90</v>
      </c>
      <c r="AG4566" s="273" t="s">
        <v>1198</v>
      </c>
      <c r="AH4566" s="273" t="s">
        <v>996</v>
      </c>
      <c r="AI4566" s="273" t="s">
        <v>123</v>
      </c>
      <c r="AJ4566" s="273" t="s">
        <v>200</v>
      </c>
      <c r="AK4566" s="273">
        <v>318336</v>
      </c>
      <c r="BV4566" s="336" t="s">
        <v>64</v>
      </c>
      <c r="BW4566" s="337" t="s">
        <v>63</v>
      </c>
      <c r="BX4566" s="337" t="s">
        <v>65</v>
      </c>
      <c r="BY4566" s="337" t="s">
        <v>65</v>
      </c>
      <c r="BZ4566" s="337" t="s">
        <v>151</v>
      </c>
      <c r="CA4566" s="337" t="s">
        <v>152</v>
      </c>
      <c r="CB4566" s="337" t="s">
        <v>153</v>
      </c>
      <c r="CC4566" s="337" t="s">
        <v>154</v>
      </c>
      <c r="CD4566" s="338">
        <v>10</v>
      </c>
      <c r="CE4566" s="335">
        <v>44958</v>
      </c>
      <c r="CF4566" s="337">
        <v>1384</v>
      </c>
      <c r="CG4566" s="337" t="s">
        <v>90</v>
      </c>
      <c r="CH4566" s="337">
        <v>1384</v>
      </c>
      <c r="CI4566" s="337" t="s">
        <v>80</v>
      </c>
      <c r="CJ4566" s="337"/>
      <c r="CK4566" s="337"/>
      <c r="CL4566" s="337"/>
      <c r="CM4566" s="337" t="s">
        <v>73</v>
      </c>
      <c r="CN4566" s="337">
        <v>3</v>
      </c>
    </row>
    <row r="4567" spans="4:92">
      <c r="D4567" s="273" t="s">
        <v>83</v>
      </c>
      <c r="E4567" s="273" t="s">
        <v>75</v>
      </c>
      <c r="F4567" s="273" t="s">
        <v>357</v>
      </c>
      <c r="G4567" s="273" t="s">
        <v>686</v>
      </c>
      <c r="H4567" s="274">
        <v>45139</v>
      </c>
      <c r="I4567" s="273">
        <v>13510</v>
      </c>
      <c r="J4567" s="273">
        <v>723</v>
      </c>
      <c r="K4567" s="273">
        <v>1839</v>
      </c>
      <c r="L4567" s="273" t="s">
        <v>66</v>
      </c>
      <c r="M4567" s="273">
        <v>200.905</v>
      </c>
      <c r="N4567" s="273" t="s">
        <v>115</v>
      </c>
      <c r="W4567" s="273">
        <v>221510</v>
      </c>
      <c r="X4567" s="273" t="s">
        <v>64</v>
      </c>
      <c r="Y4567" s="273" t="s">
        <v>63</v>
      </c>
      <c r="Z4567" s="273" t="s">
        <v>165</v>
      </c>
      <c r="AA4567" s="273" t="s">
        <v>165</v>
      </c>
      <c r="AB4567" s="274">
        <v>44927</v>
      </c>
      <c r="AC4567" s="273">
        <v>11789</v>
      </c>
      <c r="AD4567" s="273">
        <v>11</v>
      </c>
      <c r="AK4567" s="273">
        <v>156421</v>
      </c>
      <c r="BV4567" s="279" t="s">
        <v>64</v>
      </c>
      <c r="BW4567" s="280" t="s">
        <v>63</v>
      </c>
      <c r="BX4567" s="280" t="s">
        <v>65</v>
      </c>
      <c r="BY4567" s="280" t="s">
        <v>65</v>
      </c>
      <c r="BZ4567" s="280" t="s">
        <v>151</v>
      </c>
      <c r="CA4567" s="280" t="s">
        <v>152</v>
      </c>
      <c r="CB4567" s="280" t="s">
        <v>161</v>
      </c>
      <c r="CC4567" s="280" t="s">
        <v>162</v>
      </c>
      <c r="CD4567" s="281">
        <v>11</v>
      </c>
      <c r="CE4567" s="277">
        <v>44958</v>
      </c>
      <c r="CF4567" s="280">
        <v>993</v>
      </c>
      <c r="CG4567" s="280" t="s">
        <v>90</v>
      </c>
      <c r="CH4567" s="280">
        <v>993</v>
      </c>
      <c r="CI4567" s="280" t="s">
        <v>80</v>
      </c>
      <c r="CJ4567" s="280"/>
      <c r="CK4567" s="280"/>
      <c r="CL4567" s="280"/>
      <c r="CM4567" s="280" t="s">
        <v>73</v>
      </c>
      <c r="CN4567" s="280">
        <v>3</v>
      </c>
    </row>
    <row r="4568" spans="4:92">
      <c r="D4568" s="273" t="s">
        <v>83</v>
      </c>
      <c r="E4568" s="273" t="s">
        <v>75</v>
      </c>
      <c r="F4568" s="273" t="s">
        <v>357</v>
      </c>
      <c r="G4568" s="273" t="s">
        <v>686</v>
      </c>
      <c r="H4568" s="274">
        <v>45139</v>
      </c>
      <c r="I4568" s="273">
        <v>13510</v>
      </c>
      <c r="J4568" s="273">
        <v>723</v>
      </c>
      <c r="K4568" s="273">
        <v>0</v>
      </c>
      <c r="L4568" s="273" t="s">
        <v>66</v>
      </c>
      <c r="N4568" s="273" t="s">
        <v>107</v>
      </c>
      <c r="W4568" s="273">
        <v>221511</v>
      </c>
      <c r="X4568" s="273" t="s">
        <v>64</v>
      </c>
      <c r="Y4568" s="273" t="s">
        <v>63</v>
      </c>
      <c r="Z4568" s="273" t="s">
        <v>165</v>
      </c>
      <c r="AA4568" s="273" t="s">
        <v>165</v>
      </c>
      <c r="AB4568" s="274">
        <v>44927</v>
      </c>
      <c r="AC4568" s="273">
        <v>11945</v>
      </c>
      <c r="AD4568" s="273">
        <v>11</v>
      </c>
      <c r="AE4568" s="273">
        <v>3.258</v>
      </c>
      <c r="AF4568" s="273" t="s">
        <v>90</v>
      </c>
      <c r="AG4568" s="273" t="s">
        <v>882</v>
      </c>
      <c r="AH4568" s="273" t="s">
        <v>1101</v>
      </c>
      <c r="AI4568" s="273" t="s">
        <v>123</v>
      </c>
      <c r="AJ4568" s="273" t="s">
        <v>214</v>
      </c>
      <c r="AK4568" s="273">
        <v>159358</v>
      </c>
      <c r="BV4568" s="336" t="s">
        <v>64</v>
      </c>
      <c r="BW4568" s="337" t="s">
        <v>63</v>
      </c>
      <c r="BX4568" s="337" t="s">
        <v>65</v>
      </c>
      <c r="BY4568" s="337" t="s">
        <v>65</v>
      </c>
      <c r="BZ4568" s="337" t="s">
        <v>167</v>
      </c>
      <c r="CA4568" s="337" t="s">
        <v>168</v>
      </c>
      <c r="CB4568" s="337" t="s">
        <v>353</v>
      </c>
      <c r="CC4568" s="337" t="s">
        <v>354</v>
      </c>
      <c r="CD4568" s="338">
        <v>13</v>
      </c>
      <c r="CE4568" s="335">
        <v>44958</v>
      </c>
      <c r="CF4568" s="337">
        <v>0</v>
      </c>
      <c r="CG4568" s="337" t="s">
        <v>90</v>
      </c>
      <c r="CH4568" s="337">
        <v>0</v>
      </c>
      <c r="CI4568" s="337" t="s">
        <v>80</v>
      </c>
      <c r="CJ4568" s="337"/>
      <c r="CK4568" s="337"/>
      <c r="CL4568" s="337"/>
      <c r="CM4568" s="337" t="s">
        <v>73</v>
      </c>
      <c r="CN4568" s="337">
        <v>3</v>
      </c>
    </row>
    <row r="4569" spans="4:92">
      <c r="D4569" s="273" t="s">
        <v>83</v>
      </c>
      <c r="E4569" s="273" t="s">
        <v>75</v>
      </c>
      <c r="F4569" s="273" t="s">
        <v>357</v>
      </c>
      <c r="G4569" s="273" t="s">
        <v>686</v>
      </c>
      <c r="H4569" s="274">
        <v>45170</v>
      </c>
      <c r="I4569" s="273">
        <v>13837</v>
      </c>
      <c r="J4569" s="273">
        <v>723</v>
      </c>
      <c r="W4569" s="273">
        <v>234437</v>
      </c>
      <c r="X4569" s="273" t="s">
        <v>64</v>
      </c>
      <c r="Y4569" s="273" t="s">
        <v>63</v>
      </c>
      <c r="Z4569" s="273" t="s">
        <v>165</v>
      </c>
      <c r="AA4569" s="273" t="s">
        <v>165</v>
      </c>
      <c r="AB4569" s="274">
        <v>44927</v>
      </c>
      <c r="AC4569" s="273">
        <v>11945</v>
      </c>
      <c r="AD4569" s="273">
        <v>11</v>
      </c>
      <c r="AE4569" s="273">
        <v>0</v>
      </c>
      <c r="AF4569" s="273" t="s">
        <v>90</v>
      </c>
      <c r="AG4569" s="273" t="s">
        <v>879</v>
      </c>
      <c r="AH4569" s="273" t="s">
        <v>880</v>
      </c>
      <c r="AI4569" s="273" t="s">
        <v>123</v>
      </c>
      <c r="AJ4569" s="273" t="s">
        <v>214</v>
      </c>
      <c r="AK4569" s="273">
        <v>319142</v>
      </c>
      <c r="BV4569" s="279" t="s">
        <v>64</v>
      </c>
      <c r="BW4569" s="280" t="s">
        <v>63</v>
      </c>
      <c r="BX4569" s="280" t="s">
        <v>65</v>
      </c>
      <c r="BY4569" s="280" t="s">
        <v>65</v>
      </c>
      <c r="BZ4569" s="280" t="s">
        <v>167</v>
      </c>
      <c r="CA4569" s="280" t="s">
        <v>168</v>
      </c>
      <c r="CB4569" s="280" t="s">
        <v>169</v>
      </c>
      <c r="CC4569" s="280" t="s">
        <v>170</v>
      </c>
      <c r="CD4569" s="281">
        <v>12</v>
      </c>
      <c r="CE4569" s="277">
        <v>44958</v>
      </c>
      <c r="CF4569" s="280">
        <v>2.1</v>
      </c>
      <c r="CG4569" s="280" t="s">
        <v>90</v>
      </c>
      <c r="CH4569" s="280">
        <v>2.1</v>
      </c>
      <c r="CI4569" s="280" t="s">
        <v>80</v>
      </c>
      <c r="CJ4569" s="280"/>
      <c r="CK4569" s="280"/>
      <c r="CL4569" s="280"/>
      <c r="CM4569" s="280" t="s">
        <v>73</v>
      </c>
      <c r="CN4569" s="280">
        <v>3</v>
      </c>
    </row>
    <row r="4570" spans="4:92">
      <c r="D4570" s="273" t="s">
        <v>83</v>
      </c>
      <c r="E4570" s="273" t="s">
        <v>75</v>
      </c>
      <c r="F4570" s="273" t="s">
        <v>357</v>
      </c>
      <c r="G4570" s="273" t="s">
        <v>686</v>
      </c>
      <c r="H4570" s="274">
        <v>45170</v>
      </c>
      <c r="I4570" s="273">
        <v>13837</v>
      </c>
      <c r="J4570" s="273">
        <v>723</v>
      </c>
      <c r="K4570" s="273">
        <v>0</v>
      </c>
      <c r="L4570" s="273" t="s">
        <v>66</v>
      </c>
      <c r="N4570" s="273" t="s">
        <v>107</v>
      </c>
      <c r="W4570" s="273">
        <v>234462</v>
      </c>
      <c r="X4570" s="273" t="s">
        <v>64</v>
      </c>
      <c r="Y4570" s="273" t="s">
        <v>63</v>
      </c>
      <c r="Z4570" s="273" t="s">
        <v>165</v>
      </c>
      <c r="AA4570" s="273" t="s">
        <v>165</v>
      </c>
      <c r="AB4570" s="274">
        <v>44927</v>
      </c>
      <c r="AC4570" s="273">
        <v>11945</v>
      </c>
      <c r="AD4570" s="273">
        <v>11</v>
      </c>
      <c r="AE4570" s="273">
        <v>0</v>
      </c>
      <c r="AF4570" s="273" t="s">
        <v>90</v>
      </c>
      <c r="AG4570" s="273" t="s">
        <v>1218</v>
      </c>
      <c r="AH4570" s="273" t="s">
        <v>1219</v>
      </c>
      <c r="AI4570" s="273" t="s">
        <v>123</v>
      </c>
      <c r="AJ4570" s="273" t="s">
        <v>214</v>
      </c>
      <c r="AK4570" s="273">
        <v>319148</v>
      </c>
      <c r="BV4570" s="336" t="s">
        <v>64</v>
      </c>
      <c r="BW4570" s="337" t="s">
        <v>63</v>
      </c>
      <c r="BX4570" s="337" t="s">
        <v>65</v>
      </c>
      <c r="BY4570" s="337" t="s">
        <v>65</v>
      </c>
      <c r="BZ4570" s="337" t="s">
        <v>167</v>
      </c>
      <c r="CA4570" s="337" t="s">
        <v>168</v>
      </c>
      <c r="CB4570" s="337" t="s">
        <v>319</v>
      </c>
      <c r="CC4570" s="337" t="s">
        <v>320</v>
      </c>
      <c r="CD4570" s="338">
        <v>15</v>
      </c>
      <c r="CE4570" s="335">
        <v>44958</v>
      </c>
      <c r="CF4570" s="337">
        <v>0</v>
      </c>
      <c r="CG4570" s="337" t="s">
        <v>90</v>
      </c>
      <c r="CH4570" s="337">
        <v>0</v>
      </c>
      <c r="CI4570" s="337" t="s">
        <v>80</v>
      </c>
      <c r="CJ4570" s="337"/>
      <c r="CK4570" s="337"/>
      <c r="CL4570" s="337"/>
      <c r="CM4570" s="337" t="s">
        <v>73</v>
      </c>
      <c r="CN4570" s="337">
        <v>3</v>
      </c>
    </row>
    <row r="4571" spans="4:92">
      <c r="D4571" s="273" t="s">
        <v>83</v>
      </c>
      <c r="E4571" s="273" t="s">
        <v>75</v>
      </c>
      <c r="F4571" s="273" t="s">
        <v>357</v>
      </c>
      <c r="G4571" s="273" t="s">
        <v>686</v>
      </c>
      <c r="H4571" s="274">
        <v>45170</v>
      </c>
      <c r="I4571" s="273">
        <v>13837</v>
      </c>
      <c r="J4571" s="273">
        <v>723</v>
      </c>
      <c r="K4571" s="273">
        <v>808</v>
      </c>
      <c r="L4571" s="273" t="s">
        <v>66</v>
      </c>
      <c r="M4571" s="273">
        <v>88.276875000000004</v>
      </c>
      <c r="N4571" s="273" t="s">
        <v>115</v>
      </c>
      <c r="W4571" s="273">
        <v>234461</v>
      </c>
      <c r="X4571" s="273" t="s">
        <v>64</v>
      </c>
      <c r="Y4571" s="273" t="s">
        <v>63</v>
      </c>
      <c r="Z4571" s="273" t="s">
        <v>165</v>
      </c>
      <c r="AA4571" s="273" t="s">
        <v>165</v>
      </c>
      <c r="AB4571" s="274">
        <v>44927</v>
      </c>
      <c r="AC4571" s="273">
        <v>11945</v>
      </c>
      <c r="AD4571" s="273">
        <v>11</v>
      </c>
      <c r="AE4571" s="273">
        <v>0</v>
      </c>
      <c r="AF4571" s="273" t="s">
        <v>90</v>
      </c>
      <c r="AG4571" s="273" t="s">
        <v>1221</v>
      </c>
      <c r="AH4571" s="273" t="s">
        <v>1222</v>
      </c>
      <c r="AI4571" s="273" t="s">
        <v>123</v>
      </c>
      <c r="AJ4571" s="273" t="s">
        <v>214</v>
      </c>
      <c r="AK4571" s="273">
        <v>319154</v>
      </c>
      <c r="BV4571" s="279" t="s">
        <v>64</v>
      </c>
      <c r="BW4571" s="280" t="s">
        <v>63</v>
      </c>
      <c r="BX4571" s="280" t="s">
        <v>65</v>
      </c>
      <c r="BY4571" s="280" t="s">
        <v>65</v>
      </c>
      <c r="BZ4571" s="280" t="s">
        <v>167</v>
      </c>
      <c r="CA4571" s="280" t="s">
        <v>168</v>
      </c>
      <c r="CB4571" s="280" t="s">
        <v>313</v>
      </c>
      <c r="CC4571" s="280" t="s">
        <v>314</v>
      </c>
      <c r="CD4571" s="281">
        <v>14</v>
      </c>
      <c r="CE4571" s="277">
        <v>44958</v>
      </c>
      <c r="CF4571" s="280">
        <v>0</v>
      </c>
      <c r="CG4571" s="280" t="s">
        <v>90</v>
      </c>
      <c r="CH4571" s="280">
        <v>0</v>
      </c>
      <c r="CI4571" s="280" t="s">
        <v>80</v>
      </c>
      <c r="CJ4571" s="280"/>
      <c r="CK4571" s="280"/>
      <c r="CL4571" s="280"/>
      <c r="CM4571" s="280" t="s">
        <v>73</v>
      </c>
      <c r="CN4571" s="280">
        <v>3</v>
      </c>
    </row>
    <row r="4572" spans="4:92">
      <c r="D4572" s="273" t="s">
        <v>83</v>
      </c>
      <c r="E4572" s="273" t="s">
        <v>75</v>
      </c>
      <c r="F4572" s="273" t="s">
        <v>357</v>
      </c>
      <c r="G4572" s="273" t="s">
        <v>686</v>
      </c>
      <c r="H4572" s="274">
        <v>45200</v>
      </c>
      <c r="I4572" s="273">
        <v>14172</v>
      </c>
      <c r="J4572" s="273">
        <v>723</v>
      </c>
      <c r="W4572" s="273">
        <v>252454</v>
      </c>
      <c r="X4572" s="273" t="s">
        <v>64</v>
      </c>
      <c r="Y4572" s="273" t="s">
        <v>63</v>
      </c>
      <c r="Z4572" s="273" t="s">
        <v>165</v>
      </c>
      <c r="AA4572" s="273" t="s">
        <v>165</v>
      </c>
      <c r="AB4572" s="274">
        <v>44927</v>
      </c>
      <c r="AC4572" s="273">
        <v>11945</v>
      </c>
      <c r="AD4572" s="273">
        <v>11</v>
      </c>
      <c r="AE4572" s="273">
        <v>0</v>
      </c>
      <c r="AF4572" s="273" t="s">
        <v>90</v>
      </c>
      <c r="AG4572" s="273" t="s">
        <v>1223</v>
      </c>
      <c r="AH4572" s="273" t="s">
        <v>1224</v>
      </c>
      <c r="AI4572" s="273" t="s">
        <v>123</v>
      </c>
      <c r="AJ4572" s="273" t="s">
        <v>214</v>
      </c>
      <c r="AK4572" s="273">
        <v>319160</v>
      </c>
      <c r="BV4572" s="336" t="s">
        <v>64</v>
      </c>
      <c r="BW4572" s="337" t="s">
        <v>63</v>
      </c>
      <c r="BX4572" s="337" t="s">
        <v>65</v>
      </c>
      <c r="BY4572" s="337" t="s">
        <v>65</v>
      </c>
      <c r="BZ4572" s="337" t="s">
        <v>86</v>
      </c>
      <c r="CA4572" s="337" t="s">
        <v>87</v>
      </c>
      <c r="CB4572" s="337" t="s">
        <v>179</v>
      </c>
      <c r="CC4572" s="337" t="s">
        <v>180</v>
      </c>
      <c r="CD4572" s="338">
        <v>1</v>
      </c>
      <c r="CE4572" s="335">
        <v>44958</v>
      </c>
      <c r="CF4572" s="337"/>
      <c r="CG4572" s="337" t="s">
        <v>181</v>
      </c>
      <c r="CH4572" s="337"/>
      <c r="CI4572" s="337" t="s">
        <v>181</v>
      </c>
      <c r="CJ4572" s="337" t="s">
        <v>687</v>
      </c>
      <c r="CK4572" s="337"/>
      <c r="CL4572" s="337"/>
      <c r="CM4572" s="337" t="s">
        <v>73</v>
      </c>
      <c r="CN4572" s="337">
        <v>3</v>
      </c>
    </row>
    <row r="4573" spans="4:92">
      <c r="D4573" s="273" t="s">
        <v>83</v>
      </c>
      <c r="E4573" s="273" t="s">
        <v>75</v>
      </c>
      <c r="F4573" s="273" t="s">
        <v>357</v>
      </c>
      <c r="G4573" s="273" t="s">
        <v>686</v>
      </c>
      <c r="H4573" s="274">
        <v>45200</v>
      </c>
      <c r="I4573" s="273">
        <v>14172</v>
      </c>
      <c r="J4573" s="273">
        <v>723</v>
      </c>
      <c r="K4573" s="273">
        <v>0</v>
      </c>
      <c r="L4573" s="273" t="s">
        <v>66</v>
      </c>
      <c r="N4573" s="273" t="s">
        <v>107</v>
      </c>
      <c r="W4573" s="273">
        <v>252479</v>
      </c>
      <c r="X4573" s="273" t="s">
        <v>64</v>
      </c>
      <c r="Y4573" s="273" t="s">
        <v>63</v>
      </c>
      <c r="Z4573" s="273" t="s">
        <v>165</v>
      </c>
      <c r="AA4573" s="273" t="s">
        <v>165</v>
      </c>
      <c r="AB4573" s="274">
        <v>44927</v>
      </c>
      <c r="AC4573" s="273">
        <v>11945</v>
      </c>
      <c r="AD4573" s="273">
        <v>11</v>
      </c>
      <c r="AE4573" s="273">
        <v>0</v>
      </c>
      <c r="AF4573" s="273" t="s">
        <v>90</v>
      </c>
      <c r="AG4573" s="273" t="s">
        <v>819</v>
      </c>
      <c r="AH4573" s="273" t="s">
        <v>1225</v>
      </c>
      <c r="AI4573" s="273" t="s">
        <v>199</v>
      </c>
      <c r="AJ4573" s="273" t="s">
        <v>214</v>
      </c>
      <c r="AK4573" s="273">
        <v>319166</v>
      </c>
      <c r="BV4573" s="279" t="s">
        <v>64</v>
      </c>
      <c r="BW4573" s="280" t="s">
        <v>63</v>
      </c>
      <c r="BX4573" s="280" t="s">
        <v>65</v>
      </c>
      <c r="BY4573" s="280" t="s">
        <v>65</v>
      </c>
      <c r="BZ4573" s="280" t="s">
        <v>138</v>
      </c>
      <c r="CA4573" s="280" t="s">
        <v>139</v>
      </c>
      <c r="CB4573" s="280" t="s">
        <v>190</v>
      </c>
      <c r="CC4573" s="280" t="s">
        <v>191</v>
      </c>
      <c r="CD4573" s="281">
        <v>8</v>
      </c>
      <c r="CE4573" s="277">
        <v>44958</v>
      </c>
      <c r="CF4573" s="280">
        <v>0</v>
      </c>
      <c r="CG4573" s="280" t="s">
        <v>90</v>
      </c>
      <c r="CH4573" s="280">
        <v>0</v>
      </c>
      <c r="CI4573" s="280" t="s">
        <v>80</v>
      </c>
      <c r="CJ4573" s="280"/>
      <c r="CK4573" s="280"/>
      <c r="CL4573" s="280"/>
      <c r="CM4573" s="280" t="s">
        <v>73</v>
      </c>
      <c r="CN4573" s="280">
        <v>3</v>
      </c>
    </row>
    <row r="4574" spans="4:92">
      <c r="D4574" s="273" t="s">
        <v>83</v>
      </c>
      <c r="E4574" s="273" t="s">
        <v>75</v>
      </c>
      <c r="F4574" s="273" t="s">
        <v>357</v>
      </c>
      <c r="G4574" s="273" t="s">
        <v>686</v>
      </c>
      <c r="H4574" s="274">
        <v>45200</v>
      </c>
      <c r="I4574" s="273">
        <v>14172</v>
      </c>
      <c r="J4574" s="273">
        <v>723</v>
      </c>
      <c r="K4574" s="273">
        <v>225</v>
      </c>
      <c r="L4574" s="273" t="s">
        <v>66</v>
      </c>
      <c r="M4574" s="273">
        <v>24.581250000000001</v>
      </c>
      <c r="N4574" s="273" t="s">
        <v>115</v>
      </c>
      <c r="W4574" s="273">
        <v>252478</v>
      </c>
      <c r="X4574" s="273" t="s">
        <v>64</v>
      </c>
      <c r="Y4574" s="273" t="s">
        <v>63</v>
      </c>
      <c r="Z4574" s="273" t="s">
        <v>165</v>
      </c>
      <c r="AA4574" s="273" t="s">
        <v>165</v>
      </c>
      <c r="AB4574" s="274">
        <v>44927</v>
      </c>
      <c r="AC4574" s="273">
        <v>11945</v>
      </c>
      <c r="AD4574" s="273">
        <v>11</v>
      </c>
      <c r="AE4574" s="273">
        <v>0</v>
      </c>
      <c r="AF4574" s="273" t="s">
        <v>90</v>
      </c>
      <c r="AG4574" s="273" t="s">
        <v>837</v>
      </c>
      <c r="AH4574" s="273" t="s">
        <v>1226</v>
      </c>
      <c r="AI4574" s="273" t="s">
        <v>123</v>
      </c>
      <c r="AJ4574" s="273" t="s">
        <v>200</v>
      </c>
      <c r="AK4574" s="273">
        <v>319172</v>
      </c>
      <c r="BV4574" s="336" t="s">
        <v>83</v>
      </c>
      <c r="BW4574" s="337" t="s">
        <v>63</v>
      </c>
      <c r="BX4574" s="337" t="s">
        <v>172</v>
      </c>
      <c r="BY4574" s="337" t="s">
        <v>184</v>
      </c>
      <c r="BZ4574" s="337" t="s">
        <v>126</v>
      </c>
      <c r="CA4574" s="337" t="s">
        <v>127</v>
      </c>
      <c r="CB4574" s="337" t="s">
        <v>133</v>
      </c>
      <c r="CC4574" s="337" t="s">
        <v>134</v>
      </c>
      <c r="CD4574" s="338">
        <v>7</v>
      </c>
      <c r="CE4574" s="335">
        <v>44986</v>
      </c>
      <c r="CF4574" s="337"/>
      <c r="CG4574" s="337"/>
      <c r="CH4574" s="337"/>
      <c r="CI4574" s="337" t="s">
        <v>104</v>
      </c>
      <c r="CJ4574" s="337"/>
      <c r="CK4574" s="337"/>
      <c r="CL4574" s="337"/>
      <c r="CM4574" s="337" t="s">
        <v>73</v>
      </c>
      <c r="CN4574" s="337">
        <v>3</v>
      </c>
    </row>
    <row r="4575" spans="4:92">
      <c r="D4575" s="273" t="s">
        <v>83</v>
      </c>
      <c r="E4575" s="273" t="s">
        <v>75</v>
      </c>
      <c r="F4575" s="273" t="s">
        <v>357</v>
      </c>
      <c r="G4575" s="273" t="s">
        <v>686</v>
      </c>
      <c r="H4575" s="274">
        <v>45231</v>
      </c>
      <c r="I4575" s="273">
        <v>14539</v>
      </c>
      <c r="J4575" s="273">
        <v>723</v>
      </c>
      <c r="W4575" s="273">
        <v>271312</v>
      </c>
      <c r="X4575" s="273" t="s">
        <v>64</v>
      </c>
      <c r="Y4575" s="273" t="s">
        <v>63</v>
      </c>
      <c r="Z4575" s="273" t="s">
        <v>165</v>
      </c>
      <c r="AA4575" s="273" t="s">
        <v>165</v>
      </c>
      <c r="AB4575" s="274">
        <v>44927</v>
      </c>
      <c r="AC4575" s="273">
        <v>11945</v>
      </c>
      <c r="AD4575" s="273">
        <v>11</v>
      </c>
      <c r="AE4575" s="273">
        <v>0</v>
      </c>
      <c r="AF4575" s="273" t="s">
        <v>90</v>
      </c>
      <c r="AG4575" s="273" t="s">
        <v>1227</v>
      </c>
      <c r="AH4575" s="273" t="s">
        <v>1228</v>
      </c>
      <c r="AI4575" s="273" t="s">
        <v>123</v>
      </c>
      <c r="AJ4575" s="273" t="s">
        <v>200</v>
      </c>
      <c r="AK4575" s="273">
        <v>319178</v>
      </c>
      <c r="BV4575" s="279" t="s">
        <v>83</v>
      </c>
      <c r="BW4575" s="280" t="s">
        <v>63</v>
      </c>
      <c r="BX4575" s="280" t="s">
        <v>172</v>
      </c>
      <c r="BY4575" s="280" t="s">
        <v>184</v>
      </c>
      <c r="BZ4575" s="280" t="s">
        <v>138</v>
      </c>
      <c r="CA4575" s="280" t="s">
        <v>139</v>
      </c>
      <c r="CB4575" s="280" t="s">
        <v>140</v>
      </c>
      <c r="CC4575" s="280" t="s">
        <v>141</v>
      </c>
      <c r="CD4575" s="281">
        <v>9</v>
      </c>
      <c r="CE4575" s="277">
        <v>44986</v>
      </c>
      <c r="CF4575" s="280">
        <v>0</v>
      </c>
      <c r="CG4575" s="280" t="s">
        <v>90</v>
      </c>
      <c r="CH4575" s="280">
        <v>0</v>
      </c>
      <c r="CI4575" s="280" t="s">
        <v>80</v>
      </c>
      <c r="CJ4575" s="280"/>
      <c r="CK4575" s="280"/>
      <c r="CL4575" s="280"/>
      <c r="CM4575" s="280" t="s">
        <v>73</v>
      </c>
      <c r="CN4575" s="280">
        <v>3</v>
      </c>
    </row>
    <row r="4576" spans="4:92">
      <c r="D4576" s="273" t="s">
        <v>64</v>
      </c>
      <c r="E4576" s="273" t="s">
        <v>63</v>
      </c>
      <c r="F4576" s="273" t="s">
        <v>65</v>
      </c>
      <c r="G4576" s="273" t="s">
        <v>65</v>
      </c>
      <c r="H4576" s="274">
        <v>45108</v>
      </c>
      <c r="I4576" s="273">
        <v>12680</v>
      </c>
      <c r="J4576" s="273">
        <v>5</v>
      </c>
      <c r="K4576" s="273">
        <v>22590</v>
      </c>
      <c r="L4576" s="273" t="s">
        <v>66</v>
      </c>
      <c r="M4576" s="273">
        <v>2913.43624</v>
      </c>
      <c r="N4576" s="273" t="s">
        <v>67</v>
      </c>
      <c r="P4576" s="273" t="s">
        <v>92</v>
      </c>
      <c r="Q4576" s="273" t="s">
        <v>69</v>
      </c>
      <c r="R4576" s="273" t="s">
        <v>70</v>
      </c>
      <c r="S4576" s="273" t="s">
        <v>834</v>
      </c>
      <c r="T4576" s="273" t="s">
        <v>835</v>
      </c>
      <c r="U4576" s="273" t="s">
        <v>73</v>
      </c>
      <c r="V4576" s="273" t="s">
        <v>1473</v>
      </c>
      <c r="W4576" s="273">
        <v>245957</v>
      </c>
      <c r="X4576" s="273" t="s">
        <v>64</v>
      </c>
      <c r="Y4576" s="273" t="s">
        <v>63</v>
      </c>
      <c r="Z4576" s="273" t="s">
        <v>165</v>
      </c>
      <c r="AA4576" s="273" t="s">
        <v>165</v>
      </c>
      <c r="AB4576" s="274">
        <v>44927</v>
      </c>
      <c r="AC4576" s="273">
        <v>11945</v>
      </c>
      <c r="AD4576" s="273">
        <v>11</v>
      </c>
      <c r="AE4576" s="273">
        <v>0</v>
      </c>
      <c r="AF4576" s="273" t="s">
        <v>90</v>
      </c>
      <c r="AG4576" s="273" t="s">
        <v>1230</v>
      </c>
      <c r="AH4576" s="273" t="s">
        <v>1231</v>
      </c>
      <c r="AI4576" s="273" t="s">
        <v>123</v>
      </c>
      <c r="AJ4576" s="273" t="s">
        <v>214</v>
      </c>
      <c r="AK4576" s="273">
        <v>319184</v>
      </c>
      <c r="BV4576" s="336" t="s">
        <v>83</v>
      </c>
      <c r="BW4576" s="337" t="s">
        <v>63</v>
      </c>
      <c r="BX4576" s="337" t="s">
        <v>172</v>
      </c>
      <c r="BY4576" s="337" t="s">
        <v>184</v>
      </c>
      <c r="BZ4576" s="337" t="s">
        <v>126</v>
      </c>
      <c r="CA4576" s="337" t="s">
        <v>127</v>
      </c>
      <c r="CB4576" s="337" t="s">
        <v>128</v>
      </c>
      <c r="CC4576" s="337" t="s">
        <v>129</v>
      </c>
      <c r="CD4576" s="338">
        <v>6</v>
      </c>
      <c r="CE4576" s="335">
        <v>44986</v>
      </c>
      <c r="CF4576" s="337"/>
      <c r="CG4576" s="337"/>
      <c r="CH4576" s="337"/>
      <c r="CI4576" s="337" t="s">
        <v>80</v>
      </c>
      <c r="CJ4576" s="337"/>
      <c r="CK4576" s="337"/>
      <c r="CL4576" s="337"/>
      <c r="CM4576" s="337" t="s">
        <v>73</v>
      </c>
      <c r="CN4576" s="337">
        <v>3</v>
      </c>
    </row>
    <row r="4577" spans="4:92">
      <c r="D4577" s="273" t="s">
        <v>64</v>
      </c>
      <c r="E4577" s="273" t="s">
        <v>63</v>
      </c>
      <c r="F4577" s="273" t="s">
        <v>65</v>
      </c>
      <c r="G4577" s="273" t="s">
        <v>65</v>
      </c>
      <c r="H4577" s="274">
        <v>45108</v>
      </c>
      <c r="I4577" s="273">
        <v>12680</v>
      </c>
      <c r="J4577" s="273">
        <v>5</v>
      </c>
      <c r="K4577" s="273">
        <v>146303</v>
      </c>
      <c r="L4577" s="273" t="s">
        <v>66</v>
      </c>
      <c r="M4577" s="273">
        <v>25841.537039999999</v>
      </c>
      <c r="N4577" s="273" t="s">
        <v>67</v>
      </c>
      <c r="P4577" s="273" t="s">
        <v>1011</v>
      </c>
      <c r="Q4577" s="273" t="s">
        <v>69</v>
      </c>
      <c r="R4577" s="273" t="s">
        <v>70</v>
      </c>
      <c r="S4577" s="273" t="s">
        <v>1041</v>
      </c>
      <c r="T4577" s="273" t="s">
        <v>1042</v>
      </c>
      <c r="U4577" s="273" t="s">
        <v>73</v>
      </c>
      <c r="V4577" s="273" t="s">
        <v>1043</v>
      </c>
      <c r="W4577" s="273">
        <v>245973</v>
      </c>
      <c r="X4577" s="273" t="s">
        <v>64</v>
      </c>
      <c r="Y4577" s="273" t="s">
        <v>63</v>
      </c>
      <c r="Z4577" s="273" t="s">
        <v>165</v>
      </c>
      <c r="AA4577" s="273" t="s">
        <v>165</v>
      </c>
      <c r="AB4577" s="274">
        <v>44927</v>
      </c>
      <c r="AC4577" s="273">
        <v>11945</v>
      </c>
      <c r="AD4577" s="273">
        <v>11</v>
      </c>
      <c r="AE4577" s="273">
        <v>0</v>
      </c>
      <c r="AF4577" s="273" t="s">
        <v>90</v>
      </c>
      <c r="AG4577" s="273" t="s">
        <v>1105</v>
      </c>
      <c r="AH4577" s="273" t="s">
        <v>1106</v>
      </c>
      <c r="AI4577" s="273" t="s">
        <v>123</v>
      </c>
      <c r="AJ4577" s="273" t="s">
        <v>214</v>
      </c>
      <c r="AK4577" s="273">
        <v>319190</v>
      </c>
      <c r="BV4577" s="279" t="s">
        <v>83</v>
      </c>
      <c r="BW4577" s="280" t="s">
        <v>63</v>
      </c>
      <c r="BX4577" s="280" t="s">
        <v>172</v>
      </c>
      <c r="BY4577" s="280" t="s">
        <v>184</v>
      </c>
      <c r="BZ4577" s="280" t="s">
        <v>110</v>
      </c>
      <c r="CA4577" s="280" t="s">
        <v>111</v>
      </c>
      <c r="CB4577" s="280" t="s">
        <v>117</v>
      </c>
      <c r="CC4577" s="280" t="s">
        <v>118</v>
      </c>
      <c r="CD4577" s="281">
        <v>5</v>
      </c>
      <c r="CE4577" s="277">
        <v>44986</v>
      </c>
      <c r="CF4577" s="280"/>
      <c r="CG4577" s="280"/>
      <c r="CH4577" s="280"/>
      <c r="CI4577" s="280" t="s">
        <v>104</v>
      </c>
      <c r="CJ4577" s="280"/>
      <c r="CK4577" s="280"/>
      <c r="CL4577" s="280"/>
      <c r="CM4577" s="280" t="s">
        <v>73</v>
      </c>
      <c r="CN4577" s="280">
        <v>3</v>
      </c>
    </row>
    <row r="4578" spans="4:92">
      <c r="D4578" s="273" t="s">
        <v>64</v>
      </c>
      <c r="E4578" s="273" t="s">
        <v>63</v>
      </c>
      <c r="F4578" s="273" t="s">
        <v>65</v>
      </c>
      <c r="G4578" s="273" t="s">
        <v>65</v>
      </c>
      <c r="H4578" s="274">
        <v>45108</v>
      </c>
      <c r="I4578" s="273">
        <v>12680</v>
      </c>
      <c r="J4578" s="273">
        <v>5</v>
      </c>
      <c r="K4578" s="273">
        <v>235484</v>
      </c>
      <c r="L4578" s="273" t="s">
        <v>66</v>
      </c>
      <c r="M4578" s="273">
        <v>33168.995728000002</v>
      </c>
      <c r="N4578" s="273" t="s">
        <v>67</v>
      </c>
      <c r="P4578" s="273" t="s">
        <v>68</v>
      </c>
      <c r="Q4578" s="273" t="s">
        <v>69</v>
      </c>
      <c r="R4578" s="273" t="s">
        <v>70</v>
      </c>
      <c r="S4578" s="273" t="s">
        <v>71</v>
      </c>
      <c r="T4578" s="273" t="s">
        <v>72</v>
      </c>
      <c r="U4578" s="273" t="s">
        <v>73</v>
      </c>
      <c r="V4578" s="273" t="s">
        <v>74</v>
      </c>
      <c r="W4578" s="273">
        <v>245990</v>
      </c>
      <c r="X4578" s="273" t="s">
        <v>64</v>
      </c>
      <c r="Y4578" s="273" t="s">
        <v>75</v>
      </c>
      <c r="Z4578" s="273" t="s">
        <v>231</v>
      </c>
      <c r="AA4578" s="273" t="s">
        <v>231</v>
      </c>
      <c r="AB4578" s="274">
        <v>45017</v>
      </c>
      <c r="AC4578" s="273">
        <v>12050</v>
      </c>
      <c r="AD4578" s="273">
        <v>24</v>
      </c>
      <c r="AE4578" s="273">
        <v>9.3699999999999992</v>
      </c>
      <c r="AF4578" s="273" t="s">
        <v>90</v>
      </c>
      <c r="AG4578" s="273" t="s">
        <v>559</v>
      </c>
      <c r="AH4578" s="273" t="s">
        <v>560</v>
      </c>
      <c r="AI4578" s="273" t="s">
        <v>123</v>
      </c>
      <c r="AJ4578" s="273" t="s">
        <v>200</v>
      </c>
      <c r="AK4578" s="273">
        <v>287926</v>
      </c>
      <c r="BV4578" s="336" t="s">
        <v>83</v>
      </c>
      <c r="BW4578" s="337" t="s">
        <v>63</v>
      </c>
      <c r="BX4578" s="337" t="s">
        <v>172</v>
      </c>
      <c r="BY4578" s="337" t="s">
        <v>184</v>
      </c>
      <c r="BZ4578" s="337" t="s">
        <v>86</v>
      </c>
      <c r="CA4578" s="337" t="s">
        <v>87</v>
      </c>
      <c r="CB4578" s="337" t="s">
        <v>101</v>
      </c>
      <c r="CC4578" s="337" t="s">
        <v>102</v>
      </c>
      <c r="CD4578" s="338">
        <v>4</v>
      </c>
      <c r="CE4578" s="335">
        <v>44986</v>
      </c>
      <c r="CF4578" s="337">
        <v>9189</v>
      </c>
      <c r="CG4578" s="337" t="s">
        <v>103</v>
      </c>
      <c r="CH4578" s="337">
        <v>299.19384000000002</v>
      </c>
      <c r="CI4578" s="337" t="s">
        <v>104</v>
      </c>
      <c r="CJ4578" s="337"/>
      <c r="CK4578" s="337"/>
      <c r="CL4578" s="337"/>
      <c r="CM4578" s="337" t="s">
        <v>73</v>
      </c>
      <c r="CN4578" s="337">
        <v>3</v>
      </c>
    </row>
    <row r="4579" spans="4:92">
      <c r="D4579" s="273" t="s">
        <v>64</v>
      </c>
      <c r="E4579" s="273" t="s">
        <v>63</v>
      </c>
      <c r="F4579" s="273" t="s">
        <v>65</v>
      </c>
      <c r="G4579" s="273" t="s">
        <v>65</v>
      </c>
      <c r="H4579" s="274">
        <v>45108</v>
      </c>
      <c r="I4579" s="273">
        <v>12680</v>
      </c>
      <c r="J4579" s="273">
        <v>5</v>
      </c>
      <c r="K4579" s="273">
        <v>9142</v>
      </c>
      <c r="L4579" s="273" t="s">
        <v>66</v>
      </c>
      <c r="M4579" s="273">
        <v>1077.0196800000001</v>
      </c>
      <c r="N4579" s="273" t="s">
        <v>67</v>
      </c>
      <c r="P4579" s="273" t="s">
        <v>92</v>
      </c>
      <c r="Q4579" s="273" t="s">
        <v>69</v>
      </c>
      <c r="R4579" s="273" t="s">
        <v>70</v>
      </c>
      <c r="S4579" s="273" t="s">
        <v>93</v>
      </c>
      <c r="T4579" s="273" t="s">
        <v>94</v>
      </c>
      <c r="U4579" s="273" t="s">
        <v>73</v>
      </c>
      <c r="V4579" s="273" t="s">
        <v>95</v>
      </c>
      <c r="W4579" s="273">
        <v>246007</v>
      </c>
      <c r="X4579" s="273" t="s">
        <v>64</v>
      </c>
      <c r="Y4579" s="273" t="s">
        <v>75</v>
      </c>
      <c r="Z4579" s="273" t="s">
        <v>231</v>
      </c>
      <c r="AA4579" s="273" t="s">
        <v>231</v>
      </c>
      <c r="AB4579" s="274">
        <v>45017</v>
      </c>
      <c r="AC4579" s="273">
        <v>12050</v>
      </c>
      <c r="AD4579" s="273">
        <v>24</v>
      </c>
      <c r="AE4579" s="273">
        <v>0.65900000000000003</v>
      </c>
      <c r="AF4579" s="273" t="s">
        <v>90</v>
      </c>
      <c r="AG4579" s="273" t="s">
        <v>563</v>
      </c>
      <c r="AH4579" s="273" t="s">
        <v>564</v>
      </c>
      <c r="AI4579" s="273" t="s">
        <v>123</v>
      </c>
      <c r="AJ4579" s="273" t="s">
        <v>200</v>
      </c>
      <c r="AK4579" s="273">
        <v>287931</v>
      </c>
      <c r="BV4579" s="279" t="s">
        <v>83</v>
      </c>
      <c r="BW4579" s="280" t="s">
        <v>63</v>
      </c>
      <c r="BX4579" s="280" t="s">
        <v>172</v>
      </c>
      <c r="BY4579" s="280" t="s">
        <v>184</v>
      </c>
      <c r="BZ4579" s="280" t="s">
        <v>110</v>
      </c>
      <c r="CA4579" s="280" t="s">
        <v>111</v>
      </c>
      <c r="CB4579" s="280" t="s">
        <v>112</v>
      </c>
      <c r="CC4579" s="280" t="s">
        <v>113</v>
      </c>
      <c r="CD4579" s="281">
        <v>4</v>
      </c>
      <c r="CE4579" s="277">
        <v>44986</v>
      </c>
      <c r="CF4579" s="280"/>
      <c r="CG4579" s="280"/>
      <c r="CH4579" s="280"/>
      <c r="CI4579" s="280" t="s">
        <v>80</v>
      </c>
      <c r="CJ4579" s="280"/>
      <c r="CK4579" s="280"/>
      <c r="CL4579" s="280"/>
      <c r="CM4579" s="280" t="s">
        <v>73</v>
      </c>
      <c r="CN4579" s="280">
        <v>3</v>
      </c>
    </row>
    <row r="4580" spans="4:92">
      <c r="D4580" s="273" t="s">
        <v>64</v>
      </c>
      <c r="E4580" s="273" t="s">
        <v>63</v>
      </c>
      <c r="F4580" s="273" t="s">
        <v>65</v>
      </c>
      <c r="G4580" s="273" t="s">
        <v>65</v>
      </c>
      <c r="H4580" s="274">
        <v>45108</v>
      </c>
      <c r="I4580" s="273">
        <v>12680</v>
      </c>
      <c r="J4580" s="273">
        <v>5</v>
      </c>
      <c r="K4580" s="273">
        <v>0</v>
      </c>
      <c r="L4580" s="273" t="s">
        <v>66</v>
      </c>
      <c r="N4580" s="273" t="s">
        <v>107</v>
      </c>
      <c r="W4580" s="273">
        <v>245956</v>
      </c>
      <c r="X4580" s="273" t="s">
        <v>64</v>
      </c>
      <c r="Y4580" s="273" t="s">
        <v>75</v>
      </c>
      <c r="Z4580" s="273" t="s">
        <v>231</v>
      </c>
      <c r="AA4580" s="273" t="s">
        <v>231</v>
      </c>
      <c r="AB4580" s="274">
        <v>45017</v>
      </c>
      <c r="AC4580" s="273">
        <v>12050</v>
      </c>
      <c r="AD4580" s="273">
        <v>24</v>
      </c>
      <c r="AE4580" s="273">
        <v>27.55</v>
      </c>
      <c r="AF4580" s="273" t="s">
        <v>90</v>
      </c>
      <c r="AG4580" s="273" t="s">
        <v>568</v>
      </c>
      <c r="AH4580" s="273" t="s">
        <v>569</v>
      </c>
      <c r="AI4580" s="273" t="s">
        <v>123</v>
      </c>
      <c r="AJ4580" s="273" t="s">
        <v>200</v>
      </c>
      <c r="AK4580" s="273">
        <v>287936</v>
      </c>
      <c r="BV4580" s="336" t="s">
        <v>83</v>
      </c>
      <c r="BW4580" s="337" t="s">
        <v>63</v>
      </c>
      <c r="BX4580" s="337" t="s">
        <v>172</v>
      </c>
      <c r="BY4580" s="337" t="s">
        <v>184</v>
      </c>
      <c r="BZ4580" s="337" t="s">
        <v>86</v>
      </c>
      <c r="CA4580" s="337" t="s">
        <v>87</v>
      </c>
      <c r="CB4580" s="337" t="s">
        <v>88</v>
      </c>
      <c r="CC4580" s="337" t="s">
        <v>89</v>
      </c>
      <c r="CD4580" s="338">
        <v>3</v>
      </c>
      <c r="CE4580" s="335">
        <v>44986</v>
      </c>
      <c r="CF4580" s="337">
        <v>590</v>
      </c>
      <c r="CG4580" s="337" t="s">
        <v>90</v>
      </c>
      <c r="CH4580" s="337">
        <v>590</v>
      </c>
      <c r="CI4580" s="337" t="s">
        <v>80</v>
      </c>
      <c r="CJ4580" s="337"/>
      <c r="CK4580" s="337"/>
      <c r="CL4580" s="337"/>
      <c r="CM4580" s="337" t="s">
        <v>73</v>
      </c>
      <c r="CN4580" s="337">
        <v>3</v>
      </c>
    </row>
    <row r="4581" spans="4:92">
      <c r="D4581" s="273" t="s">
        <v>64</v>
      </c>
      <c r="E4581" s="273" t="s">
        <v>63</v>
      </c>
      <c r="F4581" s="273" t="s">
        <v>65</v>
      </c>
      <c r="G4581" s="273" t="s">
        <v>65</v>
      </c>
      <c r="H4581" s="274">
        <v>45108</v>
      </c>
      <c r="I4581" s="273">
        <v>12680</v>
      </c>
      <c r="J4581" s="273">
        <v>5</v>
      </c>
      <c r="K4581" s="273">
        <v>119881</v>
      </c>
      <c r="L4581" s="273" t="s">
        <v>66</v>
      </c>
      <c r="M4581" s="273">
        <v>22301.027760000001</v>
      </c>
      <c r="N4581" s="273" t="s">
        <v>115</v>
      </c>
      <c r="W4581" s="273">
        <v>245955</v>
      </c>
      <c r="X4581" s="273" t="s">
        <v>64</v>
      </c>
      <c r="Y4581" s="273" t="s">
        <v>75</v>
      </c>
      <c r="Z4581" s="273" t="s">
        <v>231</v>
      </c>
      <c r="AA4581" s="273" t="s">
        <v>231</v>
      </c>
      <c r="AB4581" s="274">
        <v>45017</v>
      </c>
      <c r="AC4581" s="273">
        <v>12050</v>
      </c>
      <c r="AD4581" s="273">
        <v>24</v>
      </c>
      <c r="AE4581" s="273">
        <v>21</v>
      </c>
      <c r="AF4581" s="273" t="s">
        <v>90</v>
      </c>
      <c r="AG4581" s="273" t="s">
        <v>577</v>
      </c>
      <c r="AH4581" s="273" t="s">
        <v>578</v>
      </c>
      <c r="AI4581" s="273" t="s">
        <v>123</v>
      </c>
      <c r="AJ4581" s="273" t="s">
        <v>200</v>
      </c>
      <c r="AK4581" s="273">
        <v>287947</v>
      </c>
      <c r="BV4581" s="279" t="s">
        <v>83</v>
      </c>
      <c r="BW4581" s="280" t="s">
        <v>63</v>
      </c>
      <c r="BX4581" s="280" t="s">
        <v>172</v>
      </c>
      <c r="BY4581" s="280" t="s">
        <v>184</v>
      </c>
      <c r="BZ4581" s="280" t="s">
        <v>86</v>
      </c>
      <c r="CA4581" s="280" t="s">
        <v>87</v>
      </c>
      <c r="CB4581" s="280" t="s">
        <v>88</v>
      </c>
      <c r="CC4581" s="280" t="s">
        <v>89</v>
      </c>
      <c r="CD4581" s="281">
        <v>3</v>
      </c>
      <c r="CE4581" s="277">
        <v>45017</v>
      </c>
      <c r="CF4581" s="280">
        <v>484</v>
      </c>
      <c r="CG4581" s="280" t="s">
        <v>90</v>
      </c>
      <c r="CH4581" s="280">
        <v>484</v>
      </c>
      <c r="CI4581" s="280" t="s">
        <v>80</v>
      </c>
      <c r="CJ4581" s="280"/>
      <c r="CK4581" s="280"/>
      <c r="CL4581" s="280"/>
      <c r="CM4581" s="280" t="s">
        <v>73</v>
      </c>
      <c r="CN4581" s="280">
        <v>3</v>
      </c>
    </row>
    <row r="4582" spans="4:92">
      <c r="D4582" s="273" t="s">
        <v>64</v>
      </c>
      <c r="E4582" s="273" t="s">
        <v>63</v>
      </c>
      <c r="F4582" s="273" t="s">
        <v>65</v>
      </c>
      <c r="G4582" s="273" t="s">
        <v>65</v>
      </c>
      <c r="H4582" s="274">
        <v>45139</v>
      </c>
      <c r="I4582" s="273">
        <v>13355</v>
      </c>
      <c r="J4582" s="273">
        <v>5</v>
      </c>
      <c r="K4582" s="273">
        <v>27501</v>
      </c>
      <c r="L4582" s="273" t="s">
        <v>66</v>
      </c>
      <c r="M4582" s="273">
        <v>3546.7933600000001</v>
      </c>
      <c r="N4582" s="273" t="s">
        <v>67</v>
      </c>
      <c r="P4582" s="273" t="s">
        <v>92</v>
      </c>
      <c r="Q4582" s="273" t="s">
        <v>69</v>
      </c>
      <c r="R4582" s="273" t="s">
        <v>70</v>
      </c>
      <c r="S4582" s="273" t="s">
        <v>834</v>
      </c>
      <c r="T4582" s="273" t="s">
        <v>835</v>
      </c>
      <c r="U4582" s="273" t="s">
        <v>73</v>
      </c>
      <c r="V4582" s="273" t="s">
        <v>1473</v>
      </c>
      <c r="W4582" s="273">
        <v>246151</v>
      </c>
      <c r="X4582" s="273" t="s">
        <v>64</v>
      </c>
      <c r="Y4582" s="273" t="s">
        <v>75</v>
      </c>
      <c r="Z4582" s="273" t="s">
        <v>231</v>
      </c>
      <c r="AA4582" s="273" t="s">
        <v>231</v>
      </c>
      <c r="AB4582" s="274">
        <v>45017</v>
      </c>
      <c r="AC4582" s="273">
        <v>12050</v>
      </c>
      <c r="AD4582" s="273">
        <v>24</v>
      </c>
      <c r="AE4582" s="273">
        <v>2.3450000000000002</v>
      </c>
      <c r="AF4582" s="273" t="s">
        <v>90</v>
      </c>
      <c r="AG4582" s="273" t="s">
        <v>583</v>
      </c>
      <c r="AH4582" s="273" t="s">
        <v>584</v>
      </c>
      <c r="AI4582" s="273" t="s">
        <v>123</v>
      </c>
      <c r="AJ4582" s="273" t="s">
        <v>200</v>
      </c>
      <c r="AK4582" s="273">
        <v>287952</v>
      </c>
      <c r="BV4582" s="336" t="s">
        <v>83</v>
      </c>
      <c r="BW4582" s="337" t="s">
        <v>63</v>
      </c>
      <c r="BX4582" s="337" t="s">
        <v>172</v>
      </c>
      <c r="BY4582" s="337" t="s">
        <v>184</v>
      </c>
      <c r="BZ4582" s="337" t="s">
        <v>110</v>
      </c>
      <c r="CA4582" s="337" t="s">
        <v>111</v>
      </c>
      <c r="CB4582" s="337" t="s">
        <v>112</v>
      </c>
      <c r="CC4582" s="337" t="s">
        <v>113</v>
      </c>
      <c r="CD4582" s="338">
        <v>4</v>
      </c>
      <c r="CE4582" s="335">
        <v>45017</v>
      </c>
      <c r="CF4582" s="337"/>
      <c r="CG4582" s="337"/>
      <c r="CH4582" s="337"/>
      <c r="CI4582" s="337" t="s">
        <v>80</v>
      </c>
      <c r="CJ4582" s="337"/>
      <c r="CK4582" s="337"/>
      <c r="CL4582" s="337"/>
      <c r="CM4582" s="337" t="s">
        <v>73</v>
      </c>
      <c r="CN4582" s="337">
        <v>3</v>
      </c>
    </row>
    <row r="4583" spans="4:92">
      <c r="D4583" s="273" t="s">
        <v>64</v>
      </c>
      <c r="E4583" s="273" t="s">
        <v>63</v>
      </c>
      <c r="F4583" s="273" t="s">
        <v>65</v>
      </c>
      <c r="G4583" s="273" t="s">
        <v>65</v>
      </c>
      <c r="H4583" s="274">
        <v>45139</v>
      </c>
      <c r="I4583" s="273">
        <v>13355</v>
      </c>
      <c r="J4583" s="273">
        <v>5</v>
      </c>
      <c r="K4583" s="273">
        <v>96925</v>
      </c>
      <c r="L4583" s="273" t="s">
        <v>66</v>
      </c>
      <c r="M4583" s="273">
        <v>17119.885200000001</v>
      </c>
      <c r="N4583" s="273" t="s">
        <v>67</v>
      </c>
      <c r="P4583" s="273" t="s">
        <v>1011</v>
      </c>
      <c r="Q4583" s="273" t="s">
        <v>69</v>
      </c>
      <c r="R4583" s="273" t="s">
        <v>70</v>
      </c>
      <c r="S4583" s="273" t="s">
        <v>1041</v>
      </c>
      <c r="T4583" s="273" t="s">
        <v>1042</v>
      </c>
      <c r="U4583" s="273" t="s">
        <v>73</v>
      </c>
      <c r="V4583" s="273" t="s">
        <v>1043</v>
      </c>
      <c r="W4583" s="273">
        <v>246167</v>
      </c>
      <c r="X4583" s="273" t="s">
        <v>64</v>
      </c>
      <c r="Y4583" s="273" t="s">
        <v>75</v>
      </c>
      <c r="Z4583" s="273" t="s">
        <v>231</v>
      </c>
      <c r="AA4583" s="273" t="s">
        <v>231</v>
      </c>
      <c r="AB4583" s="274">
        <v>45017</v>
      </c>
      <c r="AC4583" s="273">
        <v>12050</v>
      </c>
      <c r="AD4583" s="273">
        <v>24</v>
      </c>
      <c r="AE4583" s="273">
        <v>0.245</v>
      </c>
      <c r="AF4583" s="273" t="s">
        <v>90</v>
      </c>
      <c r="AG4583" s="273" t="s">
        <v>587</v>
      </c>
      <c r="AH4583" s="273" t="s">
        <v>588</v>
      </c>
      <c r="AI4583" s="273" t="s">
        <v>123</v>
      </c>
      <c r="AJ4583" s="273" t="s">
        <v>200</v>
      </c>
      <c r="AK4583" s="273">
        <v>287957</v>
      </c>
      <c r="BV4583" s="279" t="s">
        <v>83</v>
      </c>
      <c r="BW4583" s="280" t="s">
        <v>63</v>
      </c>
      <c r="BX4583" s="280" t="s">
        <v>172</v>
      </c>
      <c r="BY4583" s="280" t="s">
        <v>184</v>
      </c>
      <c r="BZ4583" s="280" t="s">
        <v>86</v>
      </c>
      <c r="CA4583" s="280" t="s">
        <v>87</v>
      </c>
      <c r="CB4583" s="280" t="s">
        <v>101</v>
      </c>
      <c r="CC4583" s="280" t="s">
        <v>102</v>
      </c>
      <c r="CD4583" s="281">
        <v>4</v>
      </c>
      <c r="CE4583" s="277">
        <v>45017</v>
      </c>
      <c r="CF4583" s="280">
        <v>7912</v>
      </c>
      <c r="CG4583" s="280" t="s">
        <v>103</v>
      </c>
      <c r="CH4583" s="280">
        <v>257.61471999999998</v>
      </c>
      <c r="CI4583" s="280" t="s">
        <v>104</v>
      </c>
      <c r="CJ4583" s="280"/>
      <c r="CK4583" s="280"/>
      <c r="CL4583" s="280"/>
      <c r="CM4583" s="280" t="s">
        <v>73</v>
      </c>
      <c r="CN4583" s="280">
        <v>3</v>
      </c>
    </row>
    <row r="4584" spans="4:92">
      <c r="D4584" s="273" t="s">
        <v>64</v>
      </c>
      <c r="E4584" s="273" t="s">
        <v>63</v>
      </c>
      <c r="F4584" s="273" t="s">
        <v>65</v>
      </c>
      <c r="G4584" s="273" t="s">
        <v>65</v>
      </c>
      <c r="H4584" s="274">
        <v>45139</v>
      </c>
      <c r="I4584" s="273">
        <v>13355</v>
      </c>
      <c r="J4584" s="273">
        <v>5</v>
      </c>
      <c r="K4584" s="273">
        <v>371942</v>
      </c>
      <c r="L4584" s="273" t="s">
        <v>66</v>
      </c>
      <c r="M4584" s="273">
        <v>52389.727015999997</v>
      </c>
      <c r="N4584" s="273" t="s">
        <v>67</v>
      </c>
      <c r="P4584" s="273" t="s">
        <v>68</v>
      </c>
      <c r="Q4584" s="273" t="s">
        <v>69</v>
      </c>
      <c r="R4584" s="273" t="s">
        <v>70</v>
      </c>
      <c r="S4584" s="273" t="s">
        <v>71</v>
      </c>
      <c r="T4584" s="273" t="s">
        <v>72</v>
      </c>
      <c r="U4584" s="273" t="s">
        <v>73</v>
      </c>
      <c r="V4584" s="273" t="s">
        <v>74</v>
      </c>
      <c r="W4584" s="273">
        <v>246184</v>
      </c>
      <c r="X4584" s="273" t="s">
        <v>64</v>
      </c>
      <c r="Y4584" s="273" t="s">
        <v>75</v>
      </c>
      <c r="Z4584" s="273" t="s">
        <v>231</v>
      </c>
      <c r="AA4584" s="273" t="s">
        <v>231</v>
      </c>
      <c r="AB4584" s="274">
        <v>45017</v>
      </c>
      <c r="AC4584" s="273">
        <v>12050</v>
      </c>
      <c r="AD4584" s="273">
        <v>24</v>
      </c>
      <c r="AE4584" s="273">
        <v>8.1069999999999993</v>
      </c>
      <c r="AF4584" s="273" t="s">
        <v>90</v>
      </c>
      <c r="AG4584" s="273" t="s">
        <v>592</v>
      </c>
      <c r="AH4584" s="273" t="s">
        <v>593</v>
      </c>
      <c r="AI4584" s="273" t="s">
        <v>123</v>
      </c>
      <c r="AJ4584" s="273" t="s">
        <v>200</v>
      </c>
      <c r="AK4584" s="273">
        <v>287962</v>
      </c>
      <c r="BV4584" s="336" t="s">
        <v>83</v>
      </c>
      <c r="BW4584" s="337" t="s">
        <v>63</v>
      </c>
      <c r="BX4584" s="337" t="s">
        <v>84</v>
      </c>
      <c r="BY4584" s="337" t="s">
        <v>106</v>
      </c>
      <c r="BZ4584" s="337" t="s">
        <v>167</v>
      </c>
      <c r="CA4584" s="337" t="s">
        <v>168</v>
      </c>
      <c r="CB4584" s="337" t="s">
        <v>313</v>
      </c>
      <c r="CC4584" s="337" t="s">
        <v>314</v>
      </c>
      <c r="CD4584" s="338">
        <v>14</v>
      </c>
      <c r="CE4584" s="335">
        <v>44927</v>
      </c>
      <c r="CF4584" s="337">
        <v>0</v>
      </c>
      <c r="CG4584" s="337" t="s">
        <v>90</v>
      </c>
      <c r="CH4584" s="337">
        <v>0</v>
      </c>
      <c r="CI4584" s="337" t="s">
        <v>80</v>
      </c>
      <c r="CJ4584" s="337"/>
      <c r="CK4584" s="337"/>
      <c r="CL4584" s="337"/>
      <c r="CM4584" s="337" t="s">
        <v>73</v>
      </c>
      <c r="CN4584" s="337">
        <v>3</v>
      </c>
    </row>
    <row r="4585" spans="4:92">
      <c r="D4585" s="273" t="s">
        <v>64</v>
      </c>
      <c r="E4585" s="273" t="s">
        <v>63</v>
      </c>
      <c r="F4585" s="273" t="s">
        <v>65</v>
      </c>
      <c r="G4585" s="273" t="s">
        <v>65</v>
      </c>
      <c r="H4585" s="274">
        <v>45139</v>
      </c>
      <c r="I4585" s="273">
        <v>13355</v>
      </c>
      <c r="J4585" s="273">
        <v>5</v>
      </c>
      <c r="K4585" s="273">
        <v>10462</v>
      </c>
      <c r="L4585" s="273" t="s">
        <v>66</v>
      </c>
      <c r="M4585" s="273">
        <v>1232.5262399999999</v>
      </c>
      <c r="N4585" s="273" t="s">
        <v>67</v>
      </c>
      <c r="P4585" s="273" t="s">
        <v>92</v>
      </c>
      <c r="Q4585" s="273" t="s">
        <v>69</v>
      </c>
      <c r="R4585" s="273" t="s">
        <v>70</v>
      </c>
      <c r="S4585" s="273" t="s">
        <v>93</v>
      </c>
      <c r="T4585" s="273" t="s">
        <v>94</v>
      </c>
      <c r="U4585" s="273" t="s">
        <v>73</v>
      </c>
      <c r="V4585" s="273" t="s">
        <v>95</v>
      </c>
      <c r="W4585" s="273">
        <v>246201</v>
      </c>
      <c r="X4585" s="273" t="s">
        <v>64</v>
      </c>
      <c r="Y4585" s="273" t="s">
        <v>75</v>
      </c>
      <c r="Z4585" s="273" t="s">
        <v>231</v>
      </c>
      <c r="AA4585" s="273" t="s">
        <v>231</v>
      </c>
      <c r="AB4585" s="274">
        <v>45017</v>
      </c>
      <c r="AC4585" s="273">
        <v>12050</v>
      </c>
      <c r="AD4585" s="273">
        <v>24</v>
      </c>
      <c r="AE4585" s="273">
        <v>3.552</v>
      </c>
      <c r="AF4585" s="273" t="s">
        <v>90</v>
      </c>
      <c r="AG4585" s="273" t="s">
        <v>598</v>
      </c>
      <c r="AH4585" s="273" t="s">
        <v>599</v>
      </c>
      <c r="AI4585" s="273" t="s">
        <v>123</v>
      </c>
      <c r="AJ4585" s="273" t="s">
        <v>200</v>
      </c>
      <c r="AK4585" s="273">
        <v>287967</v>
      </c>
      <c r="BV4585" s="279" t="s">
        <v>83</v>
      </c>
      <c r="BW4585" s="280" t="s">
        <v>63</v>
      </c>
      <c r="BX4585" s="280" t="s">
        <v>84</v>
      </c>
      <c r="BY4585" s="280" t="s">
        <v>106</v>
      </c>
      <c r="BZ4585" s="280" t="s">
        <v>167</v>
      </c>
      <c r="CA4585" s="280" t="s">
        <v>168</v>
      </c>
      <c r="CB4585" s="280" t="s">
        <v>319</v>
      </c>
      <c r="CC4585" s="280" t="s">
        <v>320</v>
      </c>
      <c r="CD4585" s="281">
        <v>15</v>
      </c>
      <c r="CE4585" s="277">
        <v>44927</v>
      </c>
      <c r="CF4585" s="280">
        <v>0</v>
      </c>
      <c r="CG4585" s="280" t="s">
        <v>90</v>
      </c>
      <c r="CH4585" s="280">
        <v>0</v>
      </c>
      <c r="CI4585" s="280" t="s">
        <v>80</v>
      </c>
      <c r="CJ4585" s="280"/>
      <c r="CK4585" s="280"/>
      <c r="CL4585" s="280"/>
      <c r="CM4585" s="280" t="s">
        <v>73</v>
      </c>
      <c r="CN4585" s="280">
        <v>3</v>
      </c>
    </row>
    <row r="4586" spans="4:92">
      <c r="D4586" s="273" t="s">
        <v>64</v>
      </c>
      <c r="E4586" s="273" t="s">
        <v>63</v>
      </c>
      <c r="F4586" s="273" t="s">
        <v>65</v>
      </c>
      <c r="G4586" s="273" t="s">
        <v>65</v>
      </c>
      <c r="H4586" s="274">
        <v>45139</v>
      </c>
      <c r="I4586" s="273">
        <v>13355</v>
      </c>
      <c r="J4586" s="273">
        <v>5</v>
      </c>
      <c r="K4586" s="273">
        <v>0</v>
      </c>
      <c r="L4586" s="273" t="s">
        <v>66</v>
      </c>
      <c r="N4586" s="273" t="s">
        <v>107</v>
      </c>
      <c r="W4586" s="273">
        <v>246150</v>
      </c>
      <c r="X4586" s="273" t="s">
        <v>64</v>
      </c>
      <c r="Y4586" s="273" t="s">
        <v>75</v>
      </c>
      <c r="Z4586" s="273" t="s">
        <v>231</v>
      </c>
      <c r="AA4586" s="273" t="s">
        <v>231</v>
      </c>
      <c r="AB4586" s="274">
        <v>45017</v>
      </c>
      <c r="AC4586" s="273">
        <v>12050</v>
      </c>
      <c r="AD4586" s="273">
        <v>24</v>
      </c>
      <c r="AE4586" s="273">
        <v>0.51</v>
      </c>
      <c r="AF4586" s="273" t="s">
        <v>90</v>
      </c>
      <c r="AG4586" s="273" t="s">
        <v>1658</v>
      </c>
      <c r="AH4586" s="273" t="s">
        <v>1659</v>
      </c>
      <c r="AI4586" s="273" t="s">
        <v>123</v>
      </c>
      <c r="AJ4586" s="273" t="s">
        <v>200</v>
      </c>
      <c r="AK4586" s="273">
        <v>287972</v>
      </c>
      <c r="BV4586" s="336" t="s">
        <v>83</v>
      </c>
      <c r="BW4586" s="337" t="s">
        <v>63</v>
      </c>
      <c r="BX4586" s="337" t="s">
        <v>84</v>
      </c>
      <c r="BY4586" s="337" t="s">
        <v>106</v>
      </c>
      <c r="BZ4586" s="337" t="s">
        <v>86</v>
      </c>
      <c r="CA4586" s="337" t="s">
        <v>87</v>
      </c>
      <c r="CB4586" s="337" t="s">
        <v>179</v>
      </c>
      <c r="CC4586" s="337" t="s">
        <v>180</v>
      </c>
      <c r="CD4586" s="338">
        <v>1</v>
      </c>
      <c r="CE4586" s="335">
        <v>44927</v>
      </c>
      <c r="CF4586" s="337"/>
      <c r="CG4586" s="337" t="s">
        <v>181</v>
      </c>
      <c r="CH4586" s="337"/>
      <c r="CI4586" s="337" t="s">
        <v>181</v>
      </c>
      <c r="CJ4586" s="337" t="s">
        <v>1107</v>
      </c>
      <c r="CK4586" s="337"/>
      <c r="CL4586" s="337"/>
      <c r="CM4586" s="337" t="s">
        <v>73</v>
      </c>
      <c r="CN4586" s="337">
        <v>3</v>
      </c>
    </row>
    <row r="4587" spans="4:92">
      <c r="D4587" s="273" t="s">
        <v>64</v>
      </c>
      <c r="E4587" s="273" t="s">
        <v>63</v>
      </c>
      <c r="F4587" s="273" t="s">
        <v>65</v>
      </c>
      <c r="G4587" s="273" t="s">
        <v>65</v>
      </c>
      <c r="H4587" s="274">
        <v>45139</v>
      </c>
      <c r="I4587" s="273">
        <v>13355</v>
      </c>
      <c r="J4587" s="273">
        <v>5</v>
      </c>
      <c r="K4587" s="273">
        <v>29170</v>
      </c>
      <c r="L4587" s="273" t="s">
        <v>66</v>
      </c>
      <c r="M4587" s="273">
        <v>10817.245999999999</v>
      </c>
      <c r="N4587" s="273" t="s">
        <v>115</v>
      </c>
      <c r="W4587" s="273">
        <v>246149</v>
      </c>
      <c r="X4587" s="273" t="s">
        <v>64</v>
      </c>
      <c r="Y4587" s="273" t="s">
        <v>75</v>
      </c>
      <c r="Z4587" s="273" t="s">
        <v>231</v>
      </c>
      <c r="AA4587" s="273" t="s">
        <v>231</v>
      </c>
      <c r="AB4587" s="274">
        <v>45017</v>
      </c>
      <c r="AC4587" s="273">
        <v>12050</v>
      </c>
      <c r="AD4587" s="273">
        <v>24</v>
      </c>
      <c r="AE4587" s="273">
        <v>2.6789999999999998</v>
      </c>
      <c r="AF4587" s="273" t="s">
        <v>90</v>
      </c>
      <c r="AG4587" s="273" t="s">
        <v>603</v>
      </c>
      <c r="AH4587" s="273" t="s">
        <v>604</v>
      </c>
      <c r="AI4587" s="273" t="s">
        <v>123</v>
      </c>
      <c r="AJ4587" s="273" t="s">
        <v>200</v>
      </c>
      <c r="AK4587" s="273">
        <v>287979</v>
      </c>
      <c r="BV4587" s="279" t="s">
        <v>83</v>
      </c>
      <c r="BW4587" s="280" t="s">
        <v>63</v>
      </c>
      <c r="BX4587" s="280" t="s">
        <v>84</v>
      </c>
      <c r="BY4587" s="280" t="s">
        <v>106</v>
      </c>
      <c r="BZ4587" s="280" t="s">
        <v>138</v>
      </c>
      <c r="CA4587" s="280" t="s">
        <v>139</v>
      </c>
      <c r="CB4587" s="280" t="s">
        <v>190</v>
      </c>
      <c r="CC4587" s="280" t="s">
        <v>191</v>
      </c>
      <c r="CD4587" s="281">
        <v>8</v>
      </c>
      <c r="CE4587" s="277">
        <v>44927</v>
      </c>
      <c r="CF4587" s="280">
        <v>0</v>
      </c>
      <c r="CG4587" s="280" t="s">
        <v>90</v>
      </c>
      <c r="CH4587" s="280">
        <v>0</v>
      </c>
      <c r="CI4587" s="280" t="s">
        <v>80</v>
      </c>
      <c r="CJ4587" s="280"/>
      <c r="CK4587" s="280"/>
      <c r="CL4587" s="280"/>
      <c r="CM4587" s="280" t="s">
        <v>73</v>
      </c>
      <c r="CN4587" s="280">
        <v>3</v>
      </c>
    </row>
    <row r="4588" spans="4:92">
      <c r="D4588" s="273" t="s">
        <v>64</v>
      </c>
      <c r="E4588" s="273" t="s">
        <v>63</v>
      </c>
      <c r="F4588" s="273" t="s">
        <v>65</v>
      </c>
      <c r="G4588" s="273" t="s">
        <v>65</v>
      </c>
      <c r="H4588" s="274">
        <v>45170</v>
      </c>
      <c r="I4588" s="273">
        <v>13682</v>
      </c>
      <c r="J4588" s="273">
        <v>5</v>
      </c>
      <c r="K4588" s="273">
        <v>9847</v>
      </c>
      <c r="L4588" s="273" t="s">
        <v>66</v>
      </c>
      <c r="M4588" s="273">
        <v>1269.9702400000001</v>
      </c>
      <c r="N4588" s="273" t="s">
        <v>67</v>
      </c>
      <c r="P4588" s="273" t="s">
        <v>92</v>
      </c>
      <c r="Q4588" s="273" t="s">
        <v>69</v>
      </c>
      <c r="R4588" s="273" t="s">
        <v>70</v>
      </c>
      <c r="S4588" s="273" t="s">
        <v>834</v>
      </c>
      <c r="T4588" s="273" t="s">
        <v>835</v>
      </c>
      <c r="U4588" s="273" t="s">
        <v>73</v>
      </c>
      <c r="V4588" s="273" t="s">
        <v>1473</v>
      </c>
      <c r="W4588" s="273">
        <v>246231</v>
      </c>
      <c r="X4588" s="273" t="s">
        <v>64</v>
      </c>
      <c r="Y4588" s="273" t="s">
        <v>75</v>
      </c>
      <c r="Z4588" s="273" t="s">
        <v>231</v>
      </c>
      <c r="AA4588" s="273" t="s">
        <v>231</v>
      </c>
      <c r="AB4588" s="274">
        <v>45017</v>
      </c>
      <c r="AC4588" s="273">
        <v>12050</v>
      </c>
      <c r="AD4588" s="273">
        <v>24</v>
      </c>
      <c r="AE4588" s="273">
        <v>5.24</v>
      </c>
      <c r="AF4588" s="273" t="s">
        <v>90</v>
      </c>
      <c r="AG4588" s="273" t="s">
        <v>1660</v>
      </c>
      <c r="AH4588" s="273" t="s">
        <v>1661</v>
      </c>
      <c r="AI4588" s="273" t="s">
        <v>123</v>
      </c>
      <c r="AJ4588" s="273" t="s">
        <v>200</v>
      </c>
      <c r="AK4588" s="273">
        <v>287984</v>
      </c>
      <c r="BV4588" s="336" t="s">
        <v>83</v>
      </c>
      <c r="BW4588" s="337" t="s">
        <v>63</v>
      </c>
      <c r="BX4588" s="337" t="s">
        <v>84</v>
      </c>
      <c r="BY4588" s="337" t="s">
        <v>106</v>
      </c>
      <c r="BZ4588" s="337" t="s">
        <v>204</v>
      </c>
      <c r="CA4588" s="337" t="s">
        <v>205</v>
      </c>
      <c r="CB4588" s="337" t="s">
        <v>206</v>
      </c>
      <c r="CC4588" s="337" t="s">
        <v>207</v>
      </c>
      <c r="CD4588" s="338">
        <v>0</v>
      </c>
      <c r="CE4588" s="335">
        <v>44927</v>
      </c>
      <c r="CF4588" s="337"/>
      <c r="CG4588" s="337" t="s">
        <v>181</v>
      </c>
      <c r="CH4588" s="337"/>
      <c r="CI4588" s="337" t="s">
        <v>208</v>
      </c>
      <c r="CJ4588" s="337" t="s">
        <v>209</v>
      </c>
      <c r="CK4588" s="337"/>
      <c r="CL4588" s="337"/>
      <c r="CM4588" s="337" t="s">
        <v>73</v>
      </c>
      <c r="CN4588" s="337">
        <v>3</v>
      </c>
    </row>
    <row r="4589" spans="4:92">
      <c r="D4589" s="273" t="s">
        <v>64</v>
      </c>
      <c r="E4589" s="273" t="s">
        <v>63</v>
      </c>
      <c r="F4589" s="273" t="s">
        <v>65</v>
      </c>
      <c r="G4589" s="273" t="s">
        <v>65</v>
      </c>
      <c r="H4589" s="274">
        <v>45170</v>
      </c>
      <c r="I4589" s="273">
        <v>13682</v>
      </c>
      <c r="J4589" s="273">
        <v>5</v>
      </c>
      <c r="K4589" s="273">
        <v>110615</v>
      </c>
      <c r="L4589" s="273" t="s">
        <v>66</v>
      </c>
      <c r="M4589" s="273">
        <v>19537.953600000001</v>
      </c>
      <c r="N4589" s="273" t="s">
        <v>67</v>
      </c>
      <c r="P4589" s="273" t="s">
        <v>1011</v>
      </c>
      <c r="Q4589" s="273" t="s">
        <v>69</v>
      </c>
      <c r="R4589" s="273" t="s">
        <v>70</v>
      </c>
      <c r="S4589" s="273" t="s">
        <v>1041</v>
      </c>
      <c r="T4589" s="273" t="s">
        <v>1042</v>
      </c>
      <c r="U4589" s="273" t="s">
        <v>73</v>
      </c>
      <c r="V4589" s="273" t="s">
        <v>1043</v>
      </c>
      <c r="W4589" s="273">
        <v>246247</v>
      </c>
      <c r="X4589" s="273" t="s">
        <v>64</v>
      </c>
      <c r="Y4589" s="273" t="s">
        <v>75</v>
      </c>
      <c r="Z4589" s="273" t="s">
        <v>231</v>
      </c>
      <c r="AA4589" s="273" t="s">
        <v>231</v>
      </c>
      <c r="AB4589" s="274">
        <v>45017</v>
      </c>
      <c r="AC4589" s="273">
        <v>12050</v>
      </c>
      <c r="AD4589" s="273">
        <v>24</v>
      </c>
      <c r="AE4589" s="273">
        <v>2.84</v>
      </c>
      <c r="AF4589" s="273" t="s">
        <v>90</v>
      </c>
      <c r="AG4589" s="273" t="s">
        <v>371</v>
      </c>
      <c r="AH4589" s="273" t="s">
        <v>372</v>
      </c>
      <c r="AI4589" s="273" t="s">
        <v>123</v>
      </c>
      <c r="AJ4589" s="273" t="s">
        <v>200</v>
      </c>
      <c r="AK4589" s="273">
        <v>287994</v>
      </c>
      <c r="BV4589" s="279" t="s">
        <v>83</v>
      </c>
      <c r="BW4589" s="280" t="s">
        <v>63</v>
      </c>
      <c r="BX4589" s="280" t="s">
        <v>84</v>
      </c>
      <c r="BY4589" s="280" t="s">
        <v>106</v>
      </c>
      <c r="BZ4589" s="280" t="s">
        <v>86</v>
      </c>
      <c r="CA4589" s="280" t="s">
        <v>87</v>
      </c>
      <c r="CB4589" s="280" t="s">
        <v>217</v>
      </c>
      <c r="CC4589" s="280" t="s">
        <v>218</v>
      </c>
      <c r="CD4589" s="281">
        <v>2</v>
      </c>
      <c r="CE4589" s="277">
        <v>44927</v>
      </c>
      <c r="CF4589" s="280"/>
      <c r="CG4589" s="280" t="s">
        <v>181</v>
      </c>
      <c r="CH4589" s="280"/>
      <c r="CI4589" s="280" t="s">
        <v>181</v>
      </c>
      <c r="CJ4589" s="280" t="s">
        <v>336</v>
      </c>
      <c r="CK4589" s="280"/>
      <c r="CL4589" s="280"/>
      <c r="CM4589" s="280" t="s">
        <v>73</v>
      </c>
      <c r="CN4589" s="280">
        <v>3</v>
      </c>
    </row>
    <row r="4590" spans="4:92">
      <c r="D4590" s="273" t="s">
        <v>64</v>
      </c>
      <c r="E4590" s="273" t="s">
        <v>63</v>
      </c>
      <c r="F4590" s="273" t="s">
        <v>65</v>
      </c>
      <c r="G4590" s="273" t="s">
        <v>65</v>
      </c>
      <c r="H4590" s="274">
        <v>45170</v>
      </c>
      <c r="I4590" s="273">
        <v>13682</v>
      </c>
      <c r="J4590" s="273">
        <v>5</v>
      </c>
      <c r="K4590" s="273">
        <v>282719</v>
      </c>
      <c r="L4590" s="273" t="s">
        <v>66</v>
      </c>
      <c r="M4590" s="273">
        <v>39822.260543999997</v>
      </c>
      <c r="N4590" s="273" t="s">
        <v>67</v>
      </c>
      <c r="P4590" s="273" t="s">
        <v>68</v>
      </c>
      <c r="Q4590" s="273" t="s">
        <v>69</v>
      </c>
      <c r="R4590" s="273" t="s">
        <v>70</v>
      </c>
      <c r="S4590" s="273" t="s">
        <v>71</v>
      </c>
      <c r="T4590" s="273" t="s">
        <v>72</v>
      </c>
      <c r="U4590" s="273" t="s">
        <v>73</v>
      </c>
      <c r="V4590" s="273" t="s">
        <v>74</v>
      </c>
      <c r="W4590" s="273">
        <v>246264</v>
      </c>
      <c r="X4590" s="273" t="s">
        <v>64</v>
      </c>
      <c r="Y4590" s="273" t="s">
        <v>75</v>
      </c>
      <c r="Z4590" s="273" t="s">
        <v>231</v>
      </c>
      <c r="AA4590" s="273" t="s">
        <v>231</v>
      </c>
      <c r="AB4590" s="274">
        <v>45017</v>
      </c>
      <c r="AC4590" s="273">
        <v>12050</v>
      </c>
      <c r="AD4590" s="273">
        <v>24</v>
      </c>
      <c r="AE4590" s="273">
        <v>3.06</v>
      </c>
      <c r="AF4590" s="273" t="s">
        <v>90</v>
      </c>
      <c r="AG4590" s="273" t="s">
        <v>376</v>
      </c>
      <c r="AH4590" s="273" t="s">
        <v>377</v>
      </c>
      <c r="AI4590" s="273" t="s">
        <v>123</v>
      </c>
      <c r="AJ4590" s="273" t="s">
        <v>200</v>
      </c>
      <c r="AK4590" s="273">
        <v>287999</v>
      </c>
      <c r="BV4590" s="336" t="s">
        <v>83</v>
      </c>
      <c r="BW4590" s="337" t="s">
        <v>63</v>
      </c>
      <c r="BX4590" s="337" t="s">
        <v>84</v>
      </c>
      <c r="BY4590" s="337" t="s">
        <v>106</v>
      </c>
      <c r="BZ4590" s="337" t="s">
        <v>86</v>
      </c>
      <c r="CA4590" s="337" t="s">
        <v>87</v>
      </c>
      <c r="CB4590" s="337" t="s">
        <v>233</v>
      </c>
      <c r="CC4590" s="337" t="s">
        <v>234</v>
      </c>
      <c r="CD4590" s="338">
        <v>1</v>
      </c>
      <c r="CE4590" s="335">
        <v>44927</v>
      </c>
      <c r="CF4590" s="337"/>
      <c r="CG4590" s="337" t="s">
        <v>181</v>
      </c>
      <c r="CH4590" s="337"/>
      <c r="CI4590" s="337" t="s">
        <v>181</v>
      </c>
      <c r="CJ4590" s="337" t="s">
        <v>1121</v>
      </c>
      <c r="CK4590" s="337"/>
      <c r="CL4590" s="337"/>
      <c r="CM4590" s="337" t="s">
        <v>73</v>
      </c>
      <c r="CN4590" s="337">
        <v>3</v>
      </c>
    </row>
    <row r="4591" spans="4:92">
      <c r="D4591" s="273" t="s">
        <v>64</v>
      </c>
      <c r="E4591" s="273" t="s">
        <v>63</v>
      </c>
      <c r="F4591" s="273" t="s">
        <v>65</v>
      </c>
      <c r="G4591" s="273" t="s">
        <v>65</v>
      </c>
      <c r="H4591" s="274">
        <v>45170</v>
      </c>
      <c r="I4591" s="273">
        <v>13682</v>
      </c>
      <c r="J4591" s="273">
        <v>5</v>
      </c>
      <c r="K4591" s="273">
        <v>4594</v>
      </c>
      <c r="L4591" s="273" t="s">
        <v>66</v>
      </c>
      <c r="M4591" s="273">
        <v>541.24487999999997</v>
      </c>
      <c r="N4591" s="273" t="s">
        <v>67</v>
      </c>
      <c r="P4591" s="273" t="s">
        <v>92</v>
      </c>
      <c r="Q4591" s="273" t="s">
        <v>69</v>
      </c>
      <c r="R4591" s="273" t="s">
        <v>70</v>
      </c>
      <c r="S4591" s="273" t="s">
        <v>93</v>
      </c>
      <c r="T4591" s="273" t="s">
        <v>94</v>
      </c>
      <c r="U4591" s="273" t="s">
        <v>73</v>
      </c>
      <c r="V4591" s="273" t="s">
        <v>95</v>
      </c>
      <c r="W4591" s="273">
        <v>246281</v>
      </c>
      <c r="X4591" s="273" t="s">
        <v>64</v>
      </c>
      <c r="Y4591" s="273" t="s">
        <v>75</v>
      </c>
      <c r="Z4591" s="273" t="s">
        <v>231</v>
      </c>
      <c r="AA4591" s="273" t="s">
        <v>231</v>
      </c>
      <c r="AB4591" s="274">
        <v>45017</v>
      </c>
      <c r="AC4591" s="273">
        <v>12050</v>
      </c>
      <c r="AD4591" s="273">
        <v>24</v>
      </c>
      <c r="AE4591" s="273">
        <v>0.7</v>
      </c>
      <c r="AF4591" s="273" t="s">
        <v>90</v>
      </c>
      <c r="AG4591" s="273" t="s">
        <v>381</v>
      </c>
      <c r="AH4591" s="273" t="s">
        <v>382</v>
      </c>
      <c r="AI4591" s="273" t="s">
        <v>123</v>
      </c>
      <c r="AJ4591" s="273" t="s">
        <v>200</v>
      </c>
      <c r="AK4591" s="273">
        <v>288004</v>
      </c>
      <c r="BV4591" s="279" t="s">
        <v>83</v>
      </c>
      <c r="BW4591" s="280" t="s">
        <v>63</v>
      </c>
      <c r="BX4591" s="280" t="s">
        <v>84</v>
      </c>
      <c r="BY4591" s="280" t="s">
        <v>106</v>
      </c>
      <c r="BZ4591" s="280" t="s">
        <v>86</v>
      </c>
      <c r="CA4591" s="280" t="s">
        <v>87</v>
      </c>
      <c r="CB4591" s="280" t="s">
        <v>225</v>
      </c>
      <c r="CC4591" s="280" t="s">
        <v>226</v>
      </c>
      <c r="CD4591" s="281">
        <v>5</v>
      </c>
      <c r="CE4591" s="277">
        <v>44927</v>
      </c>
      <c r="CF4591" s="280">
        <v>0</v>
      </c>
      <c r="CG4591" s="280" t="s">
        <v>90</v>
      </c>
      <c r="CH4591" s="280">
        <v>0</v>
      </c>
      <c r="CI4591" s="280" t="s">
        <v>80</v>
      </c>
      <c r="CJ4591" s="280"/>
      <c r="CK4591" s="280"/>
      <c r="CL4591" s="280"/>
      <c r="CM4591" s="280" t="s">
        <v>73</v>
      </c>
      <c r="CN4591" s="280">
        <v>3</v>
      </c>
    </row>
    <row r="4592" spans="4:92">
      <c r="D4592" s="273" t="s">
        <v>64</v>
      </c>
      <c r="E4592" s="273" t="s">
        <v>63</v>
      </c>
      <c r="F4592" s="273" t="s">
        <v>65</v>
      </c>
      <c r="G4592" s="273" t="s">
        <v>65</v>
      </c>
      <c r="H4592" s="274">
        <v>45170</v>
      </c>
      <c r="I4592" s="273">
        <v>13682</v>
      </c>
      <c r="J4592" s="273">
        <v>5</v>
      </c>
      <c r="K4592" s="273">
        <v>0</v>
      </c>
      <c r="L4592" s="273" t="s">
        <v>66</v>
      </c>
      <c r="N4592" s="273" t="s">
        <v>107</v>
      </c>
      <c r="W4592" s="273">
        <v>246230</v>
      </c>
      <c r="X4592" s="273" t="s">
        <v>64</v>
      </c>
      <c r="Y4592" s="273" t="s">
        <v>75</v>
      </c>
      <c r="Z4592" s="273" t="s">
        <v>231</v>
      </c>
      <c r="AA4592" s="273" t="s">
        <v>231</v>
      </c>
      <c r="AB4592" s="274">
        <v>45017</v>
      </c>
      <c r="AC4592" s="273">
        <v>12050</v>
      </c>
      <c r="AD4592" s="273">
        <v>24</v>
      </c>
      <c r="AE4592" s="273">
        <v>6.21</v>
      </c>
      <c r="AF4592" s="273" t="s">
        <v>90</v>
      </c>
      <c r="AG4592" s="273" t="s">
        <v>387</v>
      </c>
      <c r="AH4592" s="273" t="s">
        <v>388</v>
      </c>
      <c r="AI4592" s="273" t="s">
        <v>123</v>
      </c>
      <c r="AJ4592" s="273" t="s">
        <v>200</v>
      </c>
      <c r="AK4592" s="273">
        <v>288009</v>
      </c>
      <c r="BV4592" s="336" t="s">
        <v>83</v>
      </c>
      <c r="BW4592" s="337" t="s">
        <v>63</v>
      </c>
      <c r="BX4592" s="337" t="s">
        <v>84</v>
      </c>
      <c r="BY4592" s="337" t="s">
        <v>106</v>
      </c>
      <c r="BZ4592" s="337" t="s">
        <v>86</v>
      </c>
      <c r="CA4592" s="337" t="s">
        <v>87</v>
      </c>
      <c r="CB4592" s="337" t="s">
        <v>225</v>
      </c>
      <c r="CC4592" s="337" t="s">
        <v>226</v>
      </c>
      <c r="CD4592" s="338">
        <v>5</v>
      </c>
      <c r="CE4592" s="335">
        <v>44958</v>
      </c>
      <c r="CF4592" s="337">
        <v>0</v>
      </c>
      <c r="CG4592" s="337" t="s">
        <v>90</v>
      </c>
      <c r="CH4592" s="337">
        <v>0</v>
      </c>
      <c r="CI4592" s="337" t="s">
        <v>80</v>
      </c>
      <c r="CJ4592" s="337"/>
      <c r="CK4592" s="337"/>
      <c r="CL4592" s="337"/>
      <c r="CM4592" s="337" t="s">
        <v>73</v>
      </c>
      <c r="CN4592" s="337">
        <v>3</v>
      </c>
    </row>
    <row r="4593" spans="4:92">
      <c r="D4593" s="273" t="s">
        <v>64</v>
      </c>
      <c r="E4593" s="273" t="s">
        <v>63</v>
      </c>
      <c r="F4593" s="273" t="s">
        <v>65</v>
      </c>
      <c r="G4593" s="273" t="s">
        <v>65</v>
      </c>
      <c r="H4593" s="274">
        <v>45170</v>
      </c>
      <c r="I4593" s="273">
        <v>13682</v>
      </c>
      <c r="J4593" s="273">
        <v>5</v>
      </c>
      <c r="K4593" s="273">
        <v>38934</v>
      </c>
      <c r="L4593" s="273" t="s">
        <v>66</v>
      </c>
      <c r="M4593" s="273">
        <v>13168.69664</v>
      </c>
      <c r="N4593" s="273" t="s">
        <v>115</v>
      </c>
      <c r="W4593" s="273">
        <v>246229</v>
      </c>
      <c r="X4593" s="273" t="s">
        <v>64</v>
      </c>
      <c r="Y4593" s="273" t="s">
        <v>75</v>
      </c>
      <c r="Z4593" s="273" t="s">
        <v>231</v>
      </c>
      <c r="AA4593" s="273" t="s">
        <v>231</v>
      </c>
      <c r="AB4593" s="274">
        <v>45017</v>
      </c>
      <c r="AC4593" s="273">
        <v>12050</v>
      </c>
      <c r="AD4593" s="273">
        <v>24</v>
      </c>
      <c r="AE4593" s="273">
        <v>68.64</v>
      </c>
      <c r="AF4593" s="273" t="s">
        <v>90</v>
      </c>
      <c r="AG4593" s="273" t="s">
        <v>392</v>
      </c>
      <c r="AH4593" s="273" t="s">
        <v>393</v>
      </c>
      <c r="AI4593" s="273" t="s">
        <v>123</v>
      </c>
      <c r="AJ4593" s="273" t="s">
        <v>200</v>
      </c>
      <c r="AK4593" s="273">
        <v>288014</v>
      </c>
      <c r="BV4593" s="279" t="s">
        <v>83</v>
      </c>
      <c r="BW4593" s="280" t="s">
        <v>63</v>
      </c>
      <c r="BX4593" s="280" t="s">
        <v>84</v>
      </c>
      <c r="BY4593" s="280" t="s">
        <v>106</v>
      </c>
      <c r="BZ4593" s="280" t="s">
        <v>86</v>
      </c>
      <c r="CA4593" s="280" t="s">
        <v>87</v>
      </c>
      <c r="CB4593" s="280" t="s">
        <v>233</v>
      </c>
      <c r="CC4593" s="280" t="s">
        <v>234</v>
      </c>
      <c r="CD4593" s="281">
        <v>1</v>
      </c>
      <c r="CE4593" s="277">
        <v>44958</v>
      </c>
      <c r="CF4593" s="280"/>
      <c r="CG4593" s="280" t="s">
        <v>181</v>
      </c>
      <c r="CH4593" s="280"/>
      <c r="CI4593" s="280" t="s">
        <v>181</v>
      </c>
      <c r="CJ4593" s="280" t="s">
        <v>1126</v>
      </c>
      <c r="CK4593" s="280"/>
      <c r="CL4593" s="280"/>
      <c r="CM4593" s="280" t="s">
        <v>73</v>
      </c>
      <c r="CN4593" s="280">
        <v>3</v>
      </c>
    </row>
    <row r="4594" spans="4:92">
      <c r="D4594" s="273" t="s">
        <v>64</v>
      </c>
      <c r="E4594" s="273" t="s">
        <v>63</v>
      </c>
      <c r="F4594" s="273" t="s">
        <v>252</v>
      </c>
      <c r="G4594" s="273" t="s">
        <v>779</v>
      </c>
      <c r="H4594" s="274">
        <v>45231</v>
      </c>
      <c r="I4594" s="273">
        <v>14618</v>
      </c>
      <c r="J4594" s="273">
        <v>854</v>
      </c>
      <c r="K4594" s="273">
        <v>4903</v>
      </c>
      <c r="L4594" s="273" t="s">
        <v>66</v>
      </c>
      <c r="M4594" s="273">
        <v>866.096</v>
      </c>
      <c r="N4594" s="273" t="s">
        <v>67</v>
      </c>
      <c r="P4594" s="273" t="s">
        <v>1011</v>
      </c>
      <c r="Q4594" s="273" t="s">
        <v>69</v>
      </c>
      <c r="R4594" s="273" t="s">
        <v>70</v>
      </c>
      <c r="S4594" s="273" t="s">
        <v>1041</v>
      </c>
      <c r="T4594" s="273" t="s">
        <v>1042</v>
      </c>
      <c r="U4594" s="273" t="s">
        <v>73</v>
      </c>
      <c r="V4594" s="273" t="s">
        <v>1043</v>
      </c>
      <c r="W4594" s="273">
        <v>319830</v>
      </c>
      <c r="X4594" s="273" t="s">
        <v>64</v>
      </c>
      <c r="Y4594" s="273" t="s">
        <v>75</v>
      </c>
      <c r="Z4594" s="273" t="s">
        <v>231</v>
      </c>
      <c r="AA4594" s="273" t="s">
        <v>231</v>
      </c>
      <c r="AB4594" s="274">
        <v>45108</v>
      </c>
      <c r="AC4594" s="273">
        <v>12715</v>
      </c>
      <c r="AD4594" s="273">
        <v>24</v>
      </c>
      <c r="AE4594" s="273">
        <v>7.96</v>
      </c>
      <c r="AF4594" s="273" t="s">
        <v>90</v>
      </c>
      <c r="AG4594" s="273" t="s">
        <v>492</v>
      </c>
      <c r="AH4594" s="273" t="s">
        <v>493</v>
      </c>
      <c r="AI4594" s="273" t="s">
        <v>123</v>
      </c>
      <c r="AJ4594" s="273" t="s">
        <v>200</v>
      </c>
      <c r="AK4594" s="273">
        <v>289616</v>
      </c>
      <c r="BV4594" s="336" t="s">
        <v>64</v>
      </c>
      <c r="BW4594" s="337" t="s">
        <v>63</v>
      </c>
      <c r="BX4594" s="337" t="s">
        <v>65</v>
      </c>
      <c r="BY4594" s="337" t="s">
        <v>65</v>
      </c>
      <c r="BZ4594" s="337" t="s">
        <v>167</v>
      </c>
      <c r="CA4594" s="337" t="s">
        <v>168</v>
      </c>
      <c r="CB4594" s="337" t="s">
        <v>353</v>
      </c>
      <c r="CC4594" s="337" t="s">
        <v>354</v>
      </c>
      <c r="CD4594" s="338">
        <v>13</v>
      </c>
      <c r="CE4594" s="335">
        <v>45200</v>
      </c>
      <c r="CF4594" s="337">
        <v>0</v>
      </c>
      <c r="CG4594" s="337" t="s">
        <v>90</v>
      </c>
      <c r="CH4594" s="337">
        <v>0</v>
      </c>
      <c r="CI4594" s="337" t="s">
        <v>80</v>
      </c>
      <c r="CJ4594" s="337"/>
      <c r="CK4594" s="337"/>
      <c r="CL4594" s="337"/>
      <c r="CM4594" s="337" t="s">
        <v>73</v>
      </c>
      <c r="CN4594" s="337">
        <v>3</v>
      </c>
    </row>
    <row r="4595" spans="4:92">
      <c r="D4595" s="273" t="s">
        <v>64</v>
      </c>
      <c r="E4595" s="273" t="s">
        <v>63</v>
      </c>
      <c r="F4595" s="273" t="s">
        <v>252</v>
      </c>
      <c r="G4595" s="273" t="s">
        <v>779</v>
      </c>
      <c r="H4595" s="274">
        <v>45231</v>
      </c>
      <c r="I4595" s="273">
        <v>14618</v>
      </c>
      <c r="J4595" s="273">
        <v>854</v>
      </c>
      <c r="K4595" s="273">
        <v>3114</v>
      </c>
      <c r="L4595" s="273" t="s">
        <v>66</v>
      </c>
      <c r="M4595" s="273">
        <v>438.64832000000001</v>
      </c>
      <c r="N4595" s="273" t="s">
        <v>67</v>
      </c>
      <c r="P4595" s="273" t="s">
        <v>2030</v>
      </c>
      <c r="Q4595" s="273" t="s">
        <v>69</v>
      </c>
      <c r="R4595" s="273" t="s">
        <v>70</v>
      </c>
      <c r="S4595" s="273" t="s">
        <v>71</v>
      </c>
      <c r="T4595" s="273" t="s">
        <v>72</v>
      </c>
      <c r="U4595" s="273" t="s">
        <v>73</v>
      </c>
      <c r="V4595" s="273" t="s">
        <v>74</v>
      </c>
      <c r="W4595" s="273">
        <v>319847</v>
      </c>
      <c r="X4595" s="273" t="s">
        <v>64</v>
      </c>
      <c r="Y4595" s="273" t="s">
        <v>75</v>
      </c>
      <c r="Z4595" s="273" t="s">
        <v>231</v>
      </c>
      <c r="AA4595" s="273" t="s">
        <v>231</v>
      </c>
      <c r="AB4595" s="274">
        <v>45108</v>
      </c>
      <c r="AC4595" s="273">
        <v>12715</v>
      </c>
      <c r="AD4595" s="273">
        <v>24</v>
      </c>
      <c r="AE4595" s="273">
        <v>0.4</v>
      </c>
      <c r="AF4595" s="273" t="s">
        <v>90</v>
      </c>
      <c r="AG4595" s="273" t="s">
        <v>508</v>
      </c>
      <c r="AH4595" s="273" t="s">
        <v>509</v>
      </c>
      <c r="AI4595" s="273" t="s">
        <v>123</v>
      </c>
      <c r="AJ4595" s="273" t="s">
        <v>200</v>
      </c>
      <c r="AK4595" s="273">
        <v>289626</v>
      </c>
      <c r="BV4595" s="279" t="s">
        <v>64</v>
      </c>
      <c r="BW4595" s="280" t="s">
        <v>63</v>
      </c>
      <c r="BX4595" s="280" t="s">
        <v>65</v>
      </c>
      <c r="BY4595" s="280" t="s">
        <v>65</v>
      </c>
      <c r="BZ4595" s="280" t="s">
        <v>167</v>
      </c>
      <c r="CA4595" s="280" t="s">
        <v>168</v>
      </c>
      <c r="CB4595" s="280" t="s">
        <v>169</v>
      </c>
      <c r="CC4595" s="280" t="s">
        <v>170</v>
      </c>
      <c r="CD4595" s="281">
        <v>12</v>
      </c>
      <c r="CE4595" s="277">
        <v>45200</v>
      </c>
      <c r="CF4595" s="280">
        <v>2.6</v>
      </c>
      <c r="CG4595" s="280" t="s">
        <v>90</v>
      </c>
      <c r="CH4595" s="280">
        <v>2.6</v>
      </c>
      <c r="CI4595" s="280" t="s">
        <v>80</v>
      </c>
      <c r="CJ4595" s="280"/>
      <c r="CK4595" s="280"/>
      <c r="CL4595" s="280"/>
      <c r="CM4595" s="280" t="s">
        <v>73</v>
      </c>
      <c r="CN4595" s="280">
        <v>3</v>
      </c>
    </row>
    <row r="4596" spans="4:92">
      <c r="D4596" s="273" t="s">
        <v>64</v>
      </c>
      <c r="E4596" s="273" t="s">
        <v>63</v>
      </c>
      <c r="F4596" s="273" t="s">
        <v>252</v>
      </c>
      <c r="G4596" s="273" t="s">
        <v>779</v>
      </c>
      <c r="H4596" s="274">
        <v>45231</v>
      </c>
      <c r="I4596" s="273">
        <v>14618</v>
      </c>
      <c r="J4596" s="273">
        <v>854</v>
      </c>
      <c r="K4596" s="273">
        <v>1377</v>
      </c>
      <c r="L4596" s="273" t="s">
        <v>66</v>
      </c>
      <c r="M4596" s="273">
        <v>162.24647999999999</v>
      </c>
      <c r="N4596" s="273" t="s">
        <v>67</v>
      </c>
      <c r="P4596" s="273" t="s">
        <v>2030</v>
      </c>
      <c r="Q4596" s="273" t="s">
        <v>69</v>
      </c>
      <c r="R4596" s="273" t="s">
        <v>70</v>
      </c>
      <c r="S4596" s="273" t="s">
        <v>93</v>
      </c>
      <c r="T4596" s="273" t="s">
        <v>94</v>
      </c>
      <c r="U4596" s="273" t="s">
        <v>73</v>
      </c>
      <c r="V4596" s="273" t="s">
        <v>95</v>
      </c>
      <c r="W4596" s="273">
        <v>319864</v>
      </c>
      <c r="X4596" s="273" t="s">
        <v>64</v>
      </c>
      <c r="Y4596" s="273" t="s">
        <v>75</v>
      </c>
      <c r="Z4596" s="273" t="s">
        <v>231</v>
      </c>
      <c r="AA4596" s="273" t="s">
        <v>231</v>
      </c>
      <c r="AB4596" s="274">
        <v>45108</v>
      </c>
      <c r="AC4596" s="273">
        <v>12715</v>
      </c>
      <c r="AD4596" s="273">
        <v>24</v>
      </c>
      <c r="AE4596" s="273">
        <v>0.76</v>
      </c>
      <c r="AF4596" s="273" t="s">
        <v>90</v>
      </c>
      <c r="AG4596" s="273" t="s">
        <v>397</v>
      </c>
      <c r="AH4596" s="273" t="s">
        <v>398</v>
      </c>
      <c r="AI4596" s="273" t="s">
        <v>123</v>
      </c>
      <c r="AJ4596" s="273" t="s">
        <v>200</v>
      </c>
      <c r="AK4596" s="273">
        <v>289632</v>
      </c>
      <c r="BV4596" s="336" t="s">
        <v>64</v>
      </c>
      <c r="BW4596" s="337" t="s">
        <v>63</v>
      </c>
      <c r="BX4596" s="337" t="s">
        <v>65</v>
      </c>
      <c r="BY4596" s="337" t="s">
        <v>65</v>
      </c>
      <c r="BZ4596" s="337" t="s">
        <v>167</v>
      </c>
      <c r="CA4596" s="337" t="s">
        <v>168</v>
      </c>
      <c r="CB4596" s="337" t="s">
        <v>319</v>
      </c>
      <c r="CC4596" s="337" t="s">
        <v>320</v>
      </c>
      <c r="CD4596" s="338">
        <v>15</v>
      </c>
      <c r="CE4596" s="335">
        <v>45200</v>
      </c>
      <c r="CF4596" s="337">
        <v>0</v>
      </c>
      <c r="CG4596" s="337" t="s">
        <v>90</v>
      </c>
      <c r="CH4596" s="337">
        <v>0</v>
      </c>
      <c r="CI4596" s="337" t="s">
        <v>80</v>
      </c>
      <c r="CJ4596" s="337"/>
      <c r="CK4596" s="337"/>
      <c r="CL4596" s="337"/>
      <c r="CM4596" s="337" t="s">
        <v>73</v>
      </c>
      <c r="CN4596" s="337">
        <v>3</v>
      </c>
    </row>
    <row r="4597" spans="4:92">
      <c r="D4597" s="273" t="s">
        <v>64</v>
      </c>
      <c r="E4597" s="273" t="s">
        <v>63</v>
      </c>
      <c r="F4597" s="273" t="s">
        <v>252</v>
      </c>
      <c r="G4597" s="273" t="s">
        <v>779</v>
      </c>
      <c r="H4597" s="274">
        <v>45231</v>
      </c>
      <c r="I4597" s="273">
        <v>14618</v>
      </c>
      <c r="J4597" s="273">
        <v>854</v>
      </c>
      <c r="K4597" s="273">
        <v>0</v>
      </c>
      <c r="L4597" s="273" t="s">
        <v>66</v>
      </c>
      <c r="N4597" s="273" t="s">
        <v>107</v>
      </c>
      <c r="W4597" s="273">
        <v>319813</v>
      </c>
      <c r="X4597" s="273" t="s">
        <v>64</v>
      </c>
      <c r="Y4597" s="273" t="s">
        <v>75</v>
      </c>
      <c r="Z4597" s="273" t="s">
        <v>231</v>
      </c>
      <c r="AA4597" s="273" t="s">
        <v>231</v>
      </c>
      <c r="AB4597" s="274">
        <v>45108</v>
      </c>
      <c r="AC4597" s="273">
        <v>12715</v>
      </c>
      <c r="AD4597" s="273">
        <v>24</v>
      </c>
      <c r="AE4597" s="273">
        <v>0.28999999999999998</v>
      </c>
      <c r="AF4597" s="273" t="s">
        <v>90</v>
      </c>
      <c r="AG4597" s="273" t="s">
        <v>401</v>
      </c>
      <c r="AH4597" s="273" t="s">
        <v>402</v>
      </c>
      <c r="AI4597" s="273" t="s">
        <v>123</v>
      </c>
      <c r="AJ4597" s="273" t="s">
        <v>200</v>
      </c>
      <c r="AK4597" s="273">
        <v>289638</v>
      </c>
      <c r="BV4597" s="279" t="s">
        <v>64</v>
      </c>
      <c r="BW4597" s="280" t="s">
        <v>63</v>
      </c>
      <c r="BX4597" s="280" t="s">
        <v>65</v>
      </c>
      <c r="BY4597" s="280" t="s">
        <v>65</v>
      </c>
      <c r="BZ4597" s="280" t="s">
        <v>167</v>
      </c>
      <c r="CA4597" s="280" t="s">
        <v>168</v>
      </c>
      <c r="CB4597" s="280" t="s">
        <v>313</v>
      </c>
      <c r="CC4597" s="280" t="s">
        <v>314</v>
      </c>
      <c r="CD4597" s="281">
        <v>14</v>
      </c>
      <c r="CE4597" s="277">
        <v>45200</v>
      </c>
      <c r="CF4597" s="280">
        <v>0</v>
      </c>
      <c r="CG4597" s="280" t="s">
        <v>90</v>
      </c>
      <c r="CH4597" s="280">
        <v>0</v>
      </c>
      <c r="CI4597" s="280" t="s">
        <v>80</v>
      </c>
      <c r="CJ4597" s="280"/>
      <c r="CK4597" s="280"/>
      <c r="CL4597" s="280"/>
      <c r="CM4597" s="280" t="s">
        <v>73</v>
      </c>
      <c r="CN4597" s="280">
        <v>3</v>
      </c>
    </row>
    <row r="4598" spans="4:92">
      <c r="D4598" s="273" t="s">
        <v>64</v>
      </c>
      <c r="E4598" s="273" t="s">
        <v>63</v>
      </c>
      <c r="F4598" s="273" t="s">
        <v>252</v>
      </c>
      <c r="G4598" s="273" t="s">
        <v>779</v>
      </c>
      <c r="H4598" s="274">
        <v>45231</v>
      </c>
      <c r="I4598" s="273">
        <v>14618</v>
      </c>
      <c r="J4598" s="273">
        <v>854</v>
      </c>
      <c r="K4598" s="273">
        <v>8360</v>
      </c>
      <c r="L4598" s="273" t="s">
        <v>66</v>
      </c>
      <c r="M4598" s="273">
        <v>1002.42472</v>
      </c>
      <c r="N4598" s="273" t="s">
        <v>115</v>
      </c>
      <c r="W4598" s="273">
        <v>319812</v>
      </c>
      <c r="X4598" s="273" t="s">
        <v>64</v>
      </c>
      <c r="Y4598" s="273" t="s">
        <v>75</v>
      </c>
      <c r="Z4598" s="273" t="s">
        <v>231</v>
      </c>
      <c r="AA4598" s="273" t="s">
        <v>231</v>
      </c>
      <c r="AB4598" s="274">
        <v>45108</v>
      </c>
      <c r="AC4598" s="273">
        <v>12715</v>
      </c>
      <c r="AD4598" s="273">
        <v>24</v>
      </c>
      <c r="AE4598" s="273">
        <v>2.82</v>
      </c>
      <c r="AF4598" s="273" t="s">
        <v>90</v>
      </c>
      <c r="AG4598" s="273" t="s">
        <v>409</v>
      </c>
      <c r="AH4598" s="273" t="s">
        <v>410</v>
      </c>
      <c r="AI4598" s="273" t="s">
        <v>123</v>
      </c>
      <c r="AJ4598" s="273" t="s">
        <v>200</v>
      </c>
      <c r="AK4598" s="273">
        <v>289644</v>
      </c>
      <c r="BV4598" s="336" t="s">
        <v>64</v>
      </c>
      <c r="BW4598" s="337" t="s">
        <v>63</v>
      </c>
      <c r="BX4598" s="337" t="s">
        <v>65</v>
      </c>
      <c r="BY4598" s="337" t="s">
        <v>65</v>
      </c>
      <c r="BZ4598" s="337" t="s">
        <v>86</v>
      </c>
      <c r="CA4598" s="337" t="s">
        <v>87</v>
      </c>
      <c r="CB4598" s="337" t="s">
        <v>179</v>
      </c>
      <c r="CC4598" s="337" t="s">
        <v>180</v>
      </c>
      <c r="CD4598" s="338">
        <v>1</v>
      </c>
      <c r="CE4598" s="335">
        <v>45200</v>
      </c>
      <c r="CF4598" s="337"/>
      <c r="CG4598" s="337" t="s">
        <v>181</v>
      </c>
      <c r="CH4598" s="337"/>
      <c r="CI4598" s="337" t="s">
        <v>181</v>
      </c>
      <c r="CJ4598" s="337" t="s">
        <v>646</v>
      </c>
      <c r="CK4598" s="337"/>
      <c r="CL4598" s="337"/>
      <c r="CM4598" s="337" t="s">
        <v>73</v>
      </c>
      <c r="CN4598" s="337">
        <v>3</v>
      </c>
    </row>
    <row r="4599" spans="4:92">
      <c r="D4599" s="273" t="s">
        <v>64</v>
      </c>
      <c r="E4599" s="273" t="s">
        <v>63</v>
      </c>
      <c r="F4599" s="273" t="s">
        <v>252</v>
      </c>
      <c r="G4599" s="273" t="s">
        <v>779</v>
      </c>
      <c r="H4599" s="274">
        <v>45261</v>
      </c>
      <c r="I4599" s="273">
        <v>17077</v>
      </c>
      <c r="J4599" s="273">
        <v>854</v>
      </c>
      <c r="K4599" s="273">
        <v>4654</v>
      </c>
      <c r="L4599" s="273" t="s">
        <v>66</v>
      </c>
      <c r="M4599" s="273">
        <v>600.24360000000001</v>
      </c>
      <c r="N4599" s="273" t="s">
        <v>67</v>
      </c>
      <c r="P4599" s="273" t="s">
        <v>2030</v>
      </c>
      <c r="Q4599" s="273" t="s">
        <v>69</v>
      </c>
      <c r="R4599" s="273" t="s">
        <v>70</v>
      </c>
      <c r="S4599" s="273" t="s">
        <v>834</v>
      </c>
      <c r="T4599" s="273" t="s">
        <v>835</v>
      </c>
      <c r="U4599" s="273" t="s">
        <v>73</v>
      </c>
      <c r="V4599" s="273" t="s">
        <v>836</v>
      </c>
      <c r="W4599" s="273">
        <v>319894</v>
      </c>
      <c r="X4599" s="273" t="s">
        <v>64</v>
      </c>
      <c r="Y4599" s="273" t="s">
        <v>75</v>
      </c>
      <c r="Z4599" s="273" t="s">
        <v>231</v>
      </c>
      <c r="AA4599" s="273" t="s">
        <v>231</v>
      </c>
      <c r="AB4599" s="274">
        <v>45108</v>
      </c>
      <c r="AC4599" s="273">
        <v>12715</v>
      </c>
      <c r="AD4599" s="273">
        <v>24</v>
      </c>
      <c r="AE4599" s="273">
        <v>0.27</v>
      </c>
      <c r="AF4599" s="273" t="s">
        <v>90</v>
      </c>
      <c r="AG4599" s="273" t="s">
        <v>2059</v>
      </c>
      <c r="AH4599" s="273" t="s">
        <v>1305</v>
      </c>
      <c r="AI4599" s="273" t="s">
        <v>123</v>
      </c>
      <c r="AJ4599" s="273" t="s">
        <v>200</v>
      </c>
      <c r="AK4599" s="273">
        <v>289652</v>
      </c>
      <c r="BV4599" s="279" t="s">
        <v>64</v>
      </c>
      <c r="BW4599" s="280" t="s">
        <v>63</v>
      </c>
      <c r="BX4599" s="280" t="s">
        <v>65</v>
      </c>
      <c r="BY4599" s="280" t="s">
        <v>65</v>
      </c>
      <c r="BZ4599" s="280" t="s">
        <v>138</v>
      </c>
      <c r="CA4599" s="280" t="s">
        <v>139</v>
      </c>
      <c r="CB4599" s="280" t="s">
        <v>190</v>
      </c>
      <c r="CC4599" s="280" t="s">
        <v>191</v>
      </c>
      <c r="CD4599" s="281">
        <v>8</v>
      </c>
      <c r="CE4599" s="277">
        <v>45200</v>
      </c>
      <c r="CF4599" s="280">
        <v>0</v>
      </c>
      <c r="CG4599" s="280" t="s">
        <v>90</v>
      </c>
      <c r="CH4599" s="280">
        <v>0</v>
      </c>
      <c r="CI4599" s="280" t="s">
        <v>80</v>
      </c>
      <c r="CJ4599" s="280"/>
      <c r="CK4599" s="280"/>
      <c r="CL4599" s="280"/>
      <c r="CM4599" s="280" t="s">
        <v>73</v>
      </c>
      <c r="CN4599" s="280">
        <v>3</v>
      </c>
    </row>
    <row r="4600" spans="4:92">
      <c r="D4600" s="273" t="s">
        <v>64</v>
      </c>
      <c r="E4600" s="273" t="s">
        <v>63</v>
      </c>
      <c r="F4600" s="273" t="s">
        <v>252</v>
      </c>
      <c r="G4600" s="273" t="s">
        <v>779</v>
      </c>
      <c r="H4600" s="274">
        <v>45261</v>
      </c>
      <c r="I4600" s="273">
        <v>17077</v>
      </c>
      <c r="J4600" s="273">
        <v>854</v>
      </c>
      <c r="K4600" s="273">
        <v>4465</v>
      </c>
      <c r="L4600" s="273" t="s">
        <v>66</v>
      </c>
      <c r="M4600" s="273">
        <v>788.57064000000003</v>
      </c>
      <c r="N4600" s="273" t="s">
        <v>67</v>
      </c>
      <c r="P4600" s="273" t="s">
        <v>1011</v>
      </c>
      <c r="Q4600" s="273" t="s">
        <v>69</v>
      </c>
      <c r="R4600" s="273" t="s">
        <v>70</v>
      </c>
      <c r="S4600" s="273" t="s">
        <v>1041</v>
      </c>
      <c r="T4600" s="273" t="s">
        <v>1042</v>
      </c>
      <c r="U4600" s="273" t="s">
        <v>73</v>
      </c>
      <c r="V4600" s="273" t="s">
        <v>1043</v>
      </c>
      <c r="W4600" s="273">
        <v>319910</v>
      </c>
      <c r="X4600" s="273" t="s">
        <v>64</v>
      </c>
      <c r="Y4600" s="273" t="s">
        <v>75</v>
      </c>
      <c r="Z4600" s="273" t="s">
        <v>231</v>
      </c>
      <c r="AA4600" s="273" t="s">
        <v>231</v>
      </c>
      <c r="AB4600" s="274">
        <v>45108</v>
      </c>
      <c r="AC4600" s="273">
        <v>12715</v>
      </c>
      <c r="AD4600" s="273">
        <v>24</v>
      </c>
      <c r="AE4600" s="273">
        <v>1.45</v>
      </c>
      <c r="AF4600" s="273" t="s">
        <v>90</v>
      </c>
      <c r="AG4600" s="273" t="s">
        <v>521</v>
      </c>
      <c r="AH4600" s="273" t="s">
        <v>522</v>
      </c>
      <c r="AI4600" s="273" t="s">
        <v>199</v>
      </c>
      <c r="AJ4600" s="273" t="s">
        <v>200</v>
      </c>
      <c r="AK4600" s="273">
        <v>289657</v>
      </c>
      <c r="BV4600" s="336" t="s">
        <v>64</v>
      </c>
      <c r="BW4600" s="337" t="s">
        <v>63</v>
      </c>
      <c r="BX4600" s="337" t="s">
        <v>65</v>
      </c>
      <c r="BY4600" s="337" t="s">
        <v>65</v>
      </c>
      <c r="BZ4600" s="337" t="s">
        <v>86</v>
      </c>
      <c r="CA4600" s="337" t="s">
        <v>87</v>
      </c>
      <c r="CB4600" s="337" t="s">
        <v>217</v>
      </c>
      <c r="CC4600" s="337" t="s">
        <v>218</v>
      </c>
      <c r="CD4600" s="338">
        <v>2</v>
      </c>
      <c r="CE4600" s="335">
        <v>45200</v>
      </c>
      <c r="CF4600" s="337"/>
      <c r="CG4600" s="337" t="s">
        <v>181</v>
      </c>
      <c r="CH4600" s="337"/>
      <c r="CI4600" s="337" t="s">
        <v>181</v>
      </c>
      <c r="CJ4600" s="337" t="s">
        <v>1120</v>
      </c>
      <c r="CK4600" s="337"/>
      <c r="CL4600" s="337"/>
      <c r="CM4600" s="337" t="s">
        <v>73</v>
      </c>
      <c r="CN4600" s="337">
        <v>3</v>
      </c>
    </row>
    <row r="4601" spans="4:92">
      <c r="D4601" s="273" t="s">
        <v>64</v>
      </c>
      <c r="E4601" s="273" t="s">
        <v>63</v>
      </c>
      <c r="F4601" s="273" t="s">
        <v>252</v>
      </c>
      <c r="G4601" s="273" t="s">
        <v>779</v>
      </c>
      <c r="H4601" s="274">
        <v>45261</v>
      </c>
      <c r="I4601" s="273">
        <v>17077</v>
      </c>
      <c r="J4601" s="273">
        <v>854</v>
      </c>
      <c r="K4601" s="273">
        <v>0</v>
      </c>
      <c r="L4601" s="273" t="s">
        <v>66</v>
      </c>
      <c r="M4601" s="273">
        <v>0</v>
      </c>
      <c r="N4601" s="273" t="s">
        <v>67</v>
      </c>
      <c r="P4601" s="273" t="s">
        <v>2030</v>
      </c>
      <c r="Q4601" s="273" t="s">
        <v>69</v>
      </c>
      <c r="R4601" s="273" t="s">
        <v>70</v>
      </c>
      <c r="S4601" s="273" t="s">
        <v>71</v>
      </c>
      <c r="T4601" s="273" t="s">
        <v>72</v>
      </c>
      <c r="U4601" s="273" t="s">
        <v>73</v>
      </c>
      <c r="V4601" s="273" t="s">
        <v>74</v>
      </c>
      <c r="W4601" s="273">
        <v>319927</v>
      </c>
      <c r="X4601" s="273" t="s">
        <v>64</v>
      </c>
      <c r="Y4601" s="273" t="s">
        <v>75</v>
      </c>
      <c r="Z4601" s="273" t="s">
        <v>231</v>
      </c>
      <c r="AA4601" s="273" t="s">
        <v>231</v>
      </c>
      <c r="AB4601" s="274">
        <v>45108</v>
      </c>
      <c r="AC4601" s="273">
        <v>12715</v>
      </c>
      <c r="AD4601" s="273">
        <v>24</v>
      </c>
      <c r="AE4601" s="273">
        <v>7.2</v>
      </c>
      <c r="AF4601" s="273" t="s">
        <v>90</v>
      </c>
      <c r="AG4601" s="273" t="s">
        <v>414</v>
      </c>
      <c r="AH4601" s="273" t="s">
        <v>415</v>
      </c>
      <c r="AI4601" s="273" t="s">
        <v>199</v>
      </c>
      <c r="AJ4601" s="273" t="s">
        <v>200</v>
      </c>
      <c r="AK4601" s="273">
        <v>289662</v>
      </c>
      <c r="BV4601" s="279" t="s">
        <v>64</v>
      </c>
      <c r="BW4601" s="280" t="s">
        <v>63</v>
      </c>
      <c r="BX4601" s="280" t="s">
        <v>65</v>
      </c>
      <c r="BY4601" s="280" t="s">
        <v>65</v>
      </c>
      <c r="BZ4601" s="280" t="s">
        <v>204</v>
      </c>
      <c r="CA4601" s="280" t="s">
        <v>205</v>
      </c>
      <c r="CB4601" s="280" t="s">
        <v>206</v>
      </c>
      <c r="CC4601" s="280" t="s">
        <v>207</v>
      </c>
      <c r="CD4601" s="281">
        <v>0</v>
      </c>
      <c r="CE4601" s="277">
        <v>45200</v>
      </c>
      <c r="CF4601" s="280"/>
      <c r="CG4601" s="280" t="s">
        <v>181</v>
      </c>
      <c r="CH4601" s="280"/>
      <c r="CI4601" s="280" t="s">
        <v>208</v>
      </c>
      <c r="CJ4601" s="280" t="s">
        <v>209</v>
      </c>
      <c r="CK4601" s="280"/>
      <c r="CL4601" s="280"/>
      <c r="CM4601" s="280" t="s">
        <v>73</v>
      </c>
      <c r="CN4601" s="280">
        <v>3</v>
      </c>
    </row>
    <row r="4602" spans="4:92">
      <c r="D4602" s="273" t="s">
        <v>64</v>
      </c>
      <c r="E4602" s="273" t="s">
        <v>63</v>
      </c>
      <c r="F4602" s="273" t="s">
        <v>252</v>
      </c>
      <c r="G4602" s="273" t="s">
        <v>779</v>
      </c>
      <c r="H4602" s="274">
        <v>45261</v>
      </c>
      <c r="I4602" s="273">
        <v>17077</v>
      </c>
      <c r="J4602" s="273">
        <v>854</v>
      </c>
      <c r="K4602" s="273">
        <v>1955</v>
      </c>
      <c r="L4602" s="273" t="s">
        <v>66</v>
      </c>
      <c r="M4602" s="273">
        <v>230.26432</v>
      </c>
      <c r="N4602" s="273" t="s">
        <v>67</v>
      </c>
      <c r="P4602" s="273" t="s">
        <v>2030</v>
      </c>
      <c r="Q4602" s="273" t="s">
        <v>69</v>
      </c>
      <c r="R4602" s="273" t="s">
        <v>70</v>
      </c>
      <c r="S4602" s="273" t="s">
        <v>93</v>
      </c>
      <c r="T4602" s="273" t="s">
        <v>94</v>
      </c>
      <c r="U4602" s="273" t="s">
        <v>73</v>
      </c>
      <c r="V4602" s="273" t="s">
        <v>95</v>
      </c>
      <c r="W4602" s="273">
        <v>319944</v>
      </c>
      <c r="X4602" s="273" t="s">
        <v>64</v>
      </c>
      <c r="Y4602" s="273" t="s">
        <v>75</v>
      </c>
      <c r="Z4602" s="273" t="s">
        <v>231</v>
      </c>
      <c r="AA4602" s="273" t="s">
        <v>231</v>
      </c>
      <c r="AB4602" s="274">
        <v>45108</v>
      </c>
      <c r="AC4602" s="273">
        <v>12715</v>
      </c>
      <c r="AD4602" s="273">
        <v>24</v>
      </c>
      <c r="AE4602" s="273">
        <v>0.69</v>
      </c>
      <c r="AF4602" s="273" t="s">
        <v>90</v>
      </c>
      <c r="AG4602" s="273" t="s">
        <v>420</v>
      </c>
      <c r="AH4602" s="273" t="s">
        <v>421</v>
      </c>
      <c r="AI4602" s="273" t="s">
        <v>199</v>
      </c>
      <c r="AJ4602" s="273" t="s">
        <v>200</v>
      </c>
      <c r="AK4602" s="273">
        <v>289668</v>
      </c>
      <c r="BV4602" s="336" t="s">
        <v>64</v>
      </c>
      <c r="BW4602" s="337" t="s">
        <v>63</v>
      </c>
      <c r="BX4602" s="337" t="s">
        <v>65</v>
      </c>
      <c r="BY4602" s="337" t="s">
        <v>65</v>
      </c>
      <c r="BZ4602" s="337" t="s">
        <v>86</v>
      </c>
      <c r="CA4602" s="337" t="s">
        <v>87</v>
      </c>
      <c r="CB4602" s="337" t="s">
        <v>225</v>
      </c>
      <c r="CC4602" s="337" t="s">
        <v>226</v>
      </c>
      <c r="CD4602" s="338">
        <v>5</v>
      </c>
      <c r="CE4602" s="335">
        <v>45200</v>
      </c>
      <c r="CF4602" s="337">
        <v>0</v>
      </c>
      <c r="CG4602" s="337" t="s">
        <v>90</v>
      </c>
      <c r="CH4602" s="337">
        <v>0</v>
      </c>
      <c r="CI4602" s="337" t="s">
        <v>80</v>
      </c>
      <c r="CJ4602" s="337"/>
      <c r="CK4602" s="337"/>
      <c r="CL4602" s="337"/>
      <c r="CM4602" s="337" t="s">
        <v>73</v>
      </c>
      <c r="CN4602" s="337">
        <v>3</v>
      </c>
    </row>
    <row r="4603" spans="4:92">
      <c r="D4603" s="273" t="s">
        <v>64</v>
      </c>
      <c r="E4603" s="273" t="s">
        <v>63</v>
      </c>
      <c r="F4603" s="273" t="s">
        <v>252</v>
      </c>
      <c r="G4603" s="273" t="s">
        <v>779</v>
      </c>
      <c r="H4603" s="274">
        <v>45261</v>
      </c>
      <c r="I4603" s="273">
        <v>17077</v>
      </c>
      <c r="J4603" s="273">
        <v>854</v>
      </c>
      <c r="K4603" s="273">
        <v>0</v>
      </c>
      <c r="L4603" s="273" t="s">
        <v>66</v>
      </c>
      <c r="N4603" s="273" t="s">
        <v>107</v>
      </c>
      <c r="W4603" s="273">
        <v>319893</v>
      </c>
      <c r="X4603" s="273" t="s">
        <v>64</v>
      </c>
      <c r="Y4603" s="273" t="s">
        <v>75</v>
      </c>
      <c r="Z4603" s="273" t="s">
        <v>231</v>
      </c>
      <c r="AA4603" s="273" t="s">
        <v>231</v>
      </c>
      <c r="AB4603" s="274">
        <v>45108</v>
      </c>
      <c r="AC4603" s="273">
        <v>12715</v>
      </c>
      <c r="AD4603" s="273">
        <v>24</v>
      </c>
      <c r="AE4603" s="273">
        <v>27.677</v>
      </c>
      <c r="AF4603" s="273" t="s">
        <v>90</v>
      </c>
      <c r="AG4603" s="273" t="s">
        <v>424</v>
      </c>
      <c r="AH4603" s="273" t="s">
        <v>425</v>
      </c>
      <c r="AI4603" s="273" t="s">
        <v>199</v>
      </c>
      <c r="AJ4603" s="273" t="s">
        <v>200</v>
      </c>
      <c r="AK4603" s="273">
        <v>289674</v>
      </c>
      <c r="BV4603" s="279" t="s">
        <v>64</v>
      </c>
      <c r="BW4603" s="280" t="s">
        <v>63</v>
      </c>
      <c r="BX4603" s="280" t="s">
        <v>65</v>
      </c>
      <c r="BY4603" s="280" t="s">
        <v>65</v>
      </c>
      <c r="BZ4603" s="280" t="s">
        <v>86</v>
      </c>
      <c r="CA4603" s="280" t="s">
        <v>87</v>
      </c>
      <c r="CB4603" s="280" t="s">
        <v>233</v>
      </c>
      <c r="CC4603" s="280" t="s">
        <v>234</v>
      </c>
      <c r="CD4603" s="281">
        <v>1</v>
      </c>
      <c r="CE4603" s="277">
        <v>45200</v>
      </c>
      <c r="CF4603" s="280"/>
      <c r="CG4603" s="280" t="s">
        <v>181</v>
      </c>
      <c r="CH4603" s="280"/>
      <c r="CI4603" s="280" t="s">
        <v>181</v>
      </c>
      <c r="CJ4603" s="280" t="s">
        <v>663</v>
      </c>
      <c r="CK4603" s="280"/>
      <c r="CL4603" s="280"/>
      <c r="CM4603" s="280" t="s">
        <v>73</v>
      </c>
      <c r="CN4603" s="280">
        <v>3</v>
      </c>
    </row>
    <row r="4604" spans="4:92">
      <c r="D4604" s="273" t="s">
        <v>64</v>
      </c>
      <c r="E4604" s="273" t="s">
        <v>63</v>
      </c>
      <c r="F4604" s="273" t="s">
        <v>252</v>
      </c>
      <c r="G4604" s="273" t="s">
        <v>779</v>
      </c>
      <c r="H4604" s="274">
        <v>45261</v>
      </c>
      <c r="I4604" s="273">
        <v>17077</v>
      </c>
      <c r="J4604" s="273">
        <v>854</v>
      </c>
      <c r="K4604" s="273">
        <v>9643</v>
      </c>
      <c r="L4604" s="273" t="s">
        <v>66</v>
      </c>
      <c r="M4604" s="273">
        <v>1103.9467999999999</v>
      </c>
      <c r="N4604" s="273" t="s">
        <v>115</v>
      </c>
      <c r="W4604" s="273">
        <v>319892</v>
      </c>
      <c r="X4604" s="273" t="s">
        <v>64</v>
      </c>
      <c r="Y4604" s="273" t="s">
        <v>75</v>
      </c>
      <c r="Z4604" s="273" t="s">
        <v>231</v>
      </c>
      <c r="AA4604" s="273" t="s">
        <v>231</v>
      </c>
      <c r="AB4604" s="274">
        <v>45108</v>
      </c>
      <c r="AC4604" s="273">
        <v>12715</v>
      </c>
      <c r="AD4604" s="273">
        <v>24</v>
      </c>
      <c r="AE4604" s="273">
        <v>10.35</v>
      </c>
      <c r="AF4604" s="273" t="s">
        <v>90</v>
      </c>
      <c r="AG4604" s="273" t="s">
        <v>428</v>
      </c>
      <c r="AH4604" s="273" t="s">
        <v>429</v>
      </c>
      <c r="AI4604" s="273" t="s">
        <v>199</v>
      </c>
      <c r="AJ4604" s="273" t="s">
        <v>200</v>
      </c>
      <c r="AK4604" s="273">
        <v>289681</v>
      </c>
      <c r="BV4604" s="336" t="s">
        <v>64</v>
      </c>
      <c r="BW4604" s="337" t="s">
        <v>63</v>
      </c>
      <c r="BX4604" s="337" t="s">
        <v>65</v>
      </c>
      <c r="BY4604" s="337" t="s">
        <v>65</v>
      </c>
      <c r="BZ4604" s="337" t="s">
        <v>86</v>
      </c>
      <c r="CA4604" s="337" t="s">
        <v>87</v>
      </c>
      <c r="CB4604" s="337" t="s">
        <v>101</v>
      </c>
      <c r="CC4604" s="337" t="s">
        <v>102</v>
      </c>
      <c r="CD4604" s="338">
        <v>4</v>
      </c>
      <c r="CE4604" s="335">
        <v>45078</v>
      </c>
      <c r="CF4604" s="337">
        <v>25635</v>
      </c>
      <c r="CG4604" s="337" t="s">
        <v>103</v>
      </c>
      <c r="CH4604" s="337">
        <v>834.67560000000003</v>
      </c>
      <c r="CI4604" s="337" t="s">
        <v>104</v>
      </c>
      <c r="CJ4604" s="337"/>
      <c r="CK4604" s="337"/>
      <c r="CL4604" s="337"/>
      <c r="CM4604" s="337" t="s">
        <v>73</v>
      </c>
      <c r="CN4604" s="337">
        <v>3</v>
      </c>
    </row>
    <row r="4605" spans="4:92">
      <c r="D4605" s="273" t="s">
        <v>64</v>
      </c>
      <c r="E4605" s="273" t="s">
        <v>63</v>
      </c>
      <c r="F4605" s="273" t="s">
        <v>252</v>
      </c>
      <c r="G4605" s="273" t="s">
        <v>591</v>
      </c>
      <c r="H4605" s="274">
        <v>44927</v>
      </c>
      <c r="I4605" s="273">
        <v>11267</v>
      </c>
      <c r="J4605" s="273">
        <v>853</v>
      </c>
      <c r="W4605" s="273">
        <v>140630</v>
      </c>
      <c r="X4605" s="273" t="s">
        <v>64</v>
      </c>
      <c r="Y4605" s="273" t="s">
        <v>75</v>
      </c>
      <c r="Z4605" s="273" t="s">
        <v>231</v>
      </c>
      <c r="AA4605" s="273" t="s">
        <v>231</v>
      </c>
      <c r="AB4605" s="274">
        <v>45108</v>
      </c>
      <c r="AC4605" s="273">
        <v>12715</v>
      </c>
      <c r="AD4605" s="273">
        <v>24</v>
      </c>
      <c r="AE4605" s="273">
        <v>1.1499999999999999</v>
      </c>
      <c r="AF4605" s="273" t="s">
        <v>90</v>
      </c>
      <c r="AG4605" s="273" t="s">
        <v>432</v>
      </c>
      <c r="AH4605" s="273" t="s">
        <v>433</v>
      </c>
      <c r="AI4605" s="273" t="s">
        <v>199</v>
      </c>
      <c r="AJ4605" s="273" t="s">
        <v>200</v>
      </c>
      <c r="AK4605" s="273">
        <v>289686</v>
      </c>
      <c r="BV4605" s="279" t="s">
        <v>64</v>
      </c>
      <c r="BW4605" s="280" t="s">
        <v>63</v>
      </c>
      <c r="BX4605" s="280" t="s">
        <v>65</v>
      </c>
      <c r="BY4605" s="280" t="s">
        <v>65</v>
      </c>
      <c r="BZ4605" s="280" t="s">
        <v>110</v>
      </c>
      <c r="CA4605" s="280" t="s">
        <v>111</v>
      </c>
      <c r="CB4605" s="280" t="s">
        <v>112</v>
      </c>
      <c r="CC4605" s="280" t="s">
        <v>113</v>
      </c>
      <c r="CD4605" s="281">
        <v>4</v>
      </c>
      <c r="CE4605" s="277">
        <v>45078</v>
      </c>
      <c r="CF4605" s="280"/>
      <c r="CG4605" s="280"/>
      <c r="CH4605" s="280"/>
      <c r="CI4605" s="280" t="s">
        <v>80</v>
      </c>
      <c r="CJ4605" s="280"/>
      <c r="CK4605" s="280"/>
      <c r="CL4605" s="280"/>
      <c r="CM4605" s="280" t="s">
        <v>73</v>
      </c>
      <c r="CN4605" s="280">
        <v>3</v>
      </c>
    </row>
    <row r="4606" spans="4:92">
      <c r="D4606" s="273" t="s">
        <v>64</v>
      </c>
      <c r="E4606" s="273" t="s">
        <v>63</v>
      </c>
      <c r="F4606" s="273" t="s">
        <v>252</v>
      </c>
      <c r="G4606" s="273" t="s">
        <v>591</v>
      </c>
      <c r="H4606" s="274">
        <v>44927</v>
      </c>
      <c r="I4606" s="273">
        <v>11267</v>
      </c>
      <c r="J4606" s="273">
        <v>853</v>
      </c>
      <c r="K4606" s="273">
        <v>0</v>
      </c>
      <c r="L4606" s="273" t="s">
        <v>66</v>
      </c>
      <c r="N4606" s="273" t="s">
        <v>107</v>
      </c>
      <c r="W4606" s="273">
        <v>140655</v>
      </c>
      <c r="X4606" s="273" t="s">
        <v>64</v>
      </c>
      <c r="Y4606" s="273" t="s">
        <v>75</v>
      </c>
      <c r="Z4606" s="273" t="s">
        <v>231</v>
      </c>
      <c r="AA4606" s="273" t="s">
        <v>231</v>
      </c>
      <c r="AB4606" s="274">
        <v>45108</v>
      </c>
      <c r="AC4606" s="273">
        <v>12715</v>
      </c>
      <c r="AD4606" s="273">
        <v>24</v>
      </c>
      <c r="AE4606" s="273">
        <v>0.28999999999999998</v>
      </c>
      <c r="AF4606" s="273" t="s">
        <v>90</v>
      </c>
      <c r="AG4606" s="273" t="s">
        <v>534</v>
      </c>
      <c r="AH4606" s="273" t="s">
        <v>535</v>
      </c>
      <c r="AI4606" s="273" t="s">
        <v>199</v>
      </c>
      <c r="AJ4606" s="273" t="s">
        <v>200</v>
      </c>
      <c r="AK4606" s="273">
        <v>289692</v>
      </c>
      <c r="BV4606" s="336" t="s">
        <v>64</v>
      </c>
      <c r="BW4606" s="337" t="s">
        <v>63</v>
      </c>
      <c r="BX4606" s="337" t="s">
        <v>65</v>
      </c>
      <c r="BY4606" s="337" t="s">
        <v>65</v>
      </c>
      <c r="BZ4606" s="337" t="s">
        <v>110</v>
      </c>
      <c r="CA4606" s="337" t="s">
        <v>111</v>
      </c>
      <c r="CB4606" s="337" t="s">
        <v>117</v>
      </c>
      <c r="CC4606" s="337" t="s">
        <v>118</v>
      </c>
      <c r="CD4606" s="338">
        <v>5</v>
      </c>
      <c r="CE4606" s="335">
        <v>45078</v>
      </c>
      <c r="CF4606" s="337"/>
      <c r="CG4606" s="337"/>
      <c r="CH4606" s="337"/>
      <c r="CI4606" s="337" t="s">
        <v>104</v>
      </c>
      <c r="CJ4606" s="337"/>
      <c r="CK4606" s="337"/>
      <c r="CL4606" s="337"/>
      <c r="CM4606" s="337" t="s">
        <v>73</v>
      </c>
      <c r="CN4606" s="337">
        <v>3</v>
      </c>
    </row>
    <row r="4607" spans="4:92">
      <c r="D4607" s="273" t="s">
        <v>64</v>
      </c>
      <c r="E4607" s="273" t="s">
        <v>63</v>
      </c>
      <c r="F4607" s="273" t="s">
        <v>252</v>
      </c>
      <c r="G4607" s="273" t="s">
        <v>591</v>
      </c>
      <c r="H4607" s="274">
        <v>44927</v>
      </c>
      <c r="I4607" s="273">
        <v>11267</v>
      </c>
      <c r="J4607" s="273">
        <v>853</v>
      </c>
      <c r="K4607" s="273">
        <v>4440</v>
      </c>
      <c r="L4607" s="273" t="s">
        <v>66</v>
      </c>
      <c r="M4607" s="273">
        <v>865.64016000000004</v>
      </c>
      <c r="N4607" s="273" t="s">
        <v>115</v>
      </c>
      <c r="W4607" s="273">
        <v>140654</v>
      </c>
      <c r="X4607" s="273" t="s">
        <v>64</v>
      </c>
      <c r="Y4607" s="273" t="s">
        <v>75</v>
      </c>
      <c r="Z4607" s="273" t="s">
        <v>231</v>
      </c>
      <c r="AA4607" s="273" t="s">
        <v>231</v>
      </c>
      <c r="AB4607" s="274">
        <v>45108</v>
      </c>
      <c r="AC4607" s="273">
        <v>12715</v>
      </c>
      <c r="AD4607" s="273">
        <v>24</v>
      </c>
      <c r="AE4607" s="273">
        <v>1.9086000000000001</v>
      </c>
      <c r="AF4607" s="273" t="s">
        <v>90</v>
      </c>
      <c r="AG4607" s="273" t="s">
        <v>460</v>
      </c>
      <c r="AH4607" s="273" t="s">
        <v>461</v>
      </c>
      <c r="AI4607" s="273" t="s">
        <v>123</v>
      </c>
      <c r="AJ4607" s="273" t="s">
        <v>200</v>
      </c>
      <c r="AK4607" s="273">
        <v>289698</v>
      </c>
      <c r="BV4607" s="279" t="s">
        <v>64</v>
      </c>
      <c r="BW4607" s="280" t="s">
        <v>63</v>
      </c>
      <c r="BX4607" s="280" t="s">
        <v>65</v>
      </c>
      <c r="BY4607" s="280" t="s">
        <v>65</v>
      </c>
      <c r="BZ4607" s="280" t="s">
        <v>126</v>
      </c>
      <c r="CA4607" s="280" t="s">
        <v>127</v>
      </c>
      <c r="CB4607" s="280" t="s">
        <v>128</v>
      </c>
      <c r="CC4607" s="280" t="s">
        <v>129</v>
      </c>
      <c r="CD4607" s="281">
        <v>6</v>
      </c>
      <c r="CE4607" s="277">
        <v>45078</v>
      </c>
      <c r="CF4607" s="280"/>
      <c r="CG4607" s="280"/>
      <c r="CH4607" s="280"/>
      <c r="CI4607" s="280" t="s">
        <v>80</v>
      </c>
      <c r="CJ4607" s="280"/>
      <c r="CK4607" s="280"/>
      <c r="CL4607" s="280"/>
      <c r="CM4607" s="280" t="s">
        <v>73</v>
      </c>
      <c r="CN4607" s="280">
        <v>3</v>
      </c>
    </row>
    <row r="4608" spans="4:92">
      <c r="D4608" s="273" t="s">
        <v>64</v>
      </c>
      <c r="E4608" s="273" t="s">
        <v>63</v>
      </c>
      <c r="F4608" s="273" t="s">
        <v>252</v>
      </c>
      <c r="G4608" s="273" t="s">
        <v>591</v>
      </c>
      <c r="H4608" s="274">
        <v>44958</v>
      </c>
      <c r="I4608" s="273">
        <v>11429</v>
      </c>
      <c r="J4608" s="273">
        <v>853</v>
      </c>
      <c r="W4608" s="273">
        <v>145328</v>
      </c>
      <c r="X4608" s="273" t="s">
        <v>64</v>
      </c>
      <c r="Y4608" s="273" t="s">
        <v>75</v>
      </c>
      <c r="Z4608" s="273" t="s">
        <v>231</v>
      </c>
      <c r="AA4608" s="273" t="s">
        <v>231</v>
      </c>
      <c r="AB4608" s="274">
        <v>45108</v>
      </c>
      <c r="AC4608" s="273">
        <v>12715</v>
      </c>
      <c r="AD4608" s="273">
        <v>24</v>
      </c>
      <c r="AE4608" s="273">
        <v>5.2114000000000003</v>
      </c>
      <c r="AF4608" s="273" t="s">
        <v>90</v>
      </c>
      <c r="AG4608" s="273" t="s">
        <v>464</v>
      </c>
      <c r="AH4608" s="273" t="s">
        <v>465</v>
      </c>
      <c r="AI4608" s="273" t="s">
        <v>123</v>
      </c>
      <c r="AJ4608" s="273" t="s">
        <v>200</v>
      </c>
      <c r="AK4608" s="273">
        <v>289704</v>
      </c>
      <c r="BV4608" s="336" t="s">
        <v>64</v>
      </c>
      <c r="BW4608" s="337" t="s">
        <v>63</v>
      </c>
      <c r="BX4608" s="337" t="s">
        <v>65</v>
      </c>
      <c r="BY4608" s="337" t="s">
        <v>65</v>
      </c>
      <c r="BZ4608" s="337" t="s">
        <v>126</v>
      </c>
      <c r="CA4608" s="337" t="s">
        <v>127</v>
      </c>
      <c r="CB4608" s="337" t="s">
        <v>133</v>
      </c>
      <c r="CC4608" s="337" t="s">
        <v>134</v>
      </c>
      <c r="CD4608" s="338">
        <v>7</v>
      </c>
      <c r="CE4608" s="335">
        <v>45078</v>
      </c>
      <c r="CF4608" s="337"/>
      <c r="CG4608" s="337"/>
      <c r="CH4608" s="337"/>
      <c r="CI4608" s="337" t="s">
        <v>104</v>
      </c>
      <c r="CJ4608" s="337"/>
      <c r="CK4608" s="337"/>
      <c r="CL4608" s="337"/>
      <c r="CM4608" s="337" t="s">
        <v>73</v>
      </c>
      <c r="CN4608" s="337">
        <v>3</v>
      </c>
    </row>
    <row r="4609" spans="4:92">
      <c r="D4609" s="273" t="s">
        <v>64</v>
      </c>
      <c r="E4609" s="273" t="s">
        <v>63</v>
      </c>
      <c r="F4609" s="273" t="s">
        <v>252</v>
      </c>
      <c r="G4609" s="273" t="s">
        <v>591</v>
      </c>
      <c r="H4609" s="274">
        <v>44958</v>
      </c>
      <c r="I4609" s="273">
        <v>11429</v>
      </c>
      <c r="J4609" s="273">
        <v>853</v>
      </c>
      <c r="K4609" s="273">
        <v>0</v>
      </c>
      <c r="L4609" s="273" t="s">
        <v>66</v>
      </c>
      <c r="N4609" s="273" t="s">
        <v>107</v>
      </c>
      <c r="W4609" s="273">
        <v>145353</v>
      </c>
      <c r="X4609" s="273" t="s">
        <v>64</v>
      </c>
      <c r="Y4609" s="273" t="s">
        <v>75</v>
      </c>
      <c r="Z4609" s="273" t="s">
        <v>231</v>
      </c>
      <c r="AA4609" s="273" t="s">
        <v>231</v>
      </c>
      <c r="AB4609" s="274">
        <v>45108</v>
      </c>
      <c r="AC4609" s="273">
        <v>12715</v>
      </c>
      <c r="AD4609" s="273">
        <v>24</v>
      </c>
      <c r="AE4609" s="273">
        <v>0.04</v>
      </c>
      <c r="AF4609" s="273" t="s">
        <v>90</v>
      </c>
      <c r="AG4609" s="273" t="s">
        <v>470</v>
      </c>
      <c r="AH4609" s="273" t="s">
        <v>471</v>
      </c>
      <c r="AI4609" s="273" t="s">
        <v>123</v>
      </c>
      <c r="AJ4609" s="273" t="s">
        <v>200</v>
      </c>
      <c r="AK4609" s="273">
        <v>289710</v>
      </c>
      <c r="BV4609" s="279" t="s">
        <v>64</v>
      </c>
      <c r="BW4609" s="280" t="s">
        <v>63</v>
      </c>
      <c r="BX4609" s="280" t="s">
        <v>65</v>
      </c>
      <c r="BY4609" s="280" t="s">
        <v>65</v>
      </c>
      <c r="BZ4609" s="280" t="s">
        <v>138</v>
      </c>
      <c r="CA4609" s="280" t="s">
        <v>139</v>
      </c>
      <c r="CB4609" s="280" t="s">
        <v>140</v>
      </c>
      <c r="CC4609" s="280" t="s">
        <v>141</v>
      </c>
      <c r="CD4609" s="281">
        <v>9</v>
      </c>
      <c r="CE4609" s="277">
        <v>45078</v>
      </c>
      <c r="CF4609" s="280">
        <v>0</v>
      </c>
      <c r="CG4609" s="280" t="s">
        <v>90</v>
      </c>
      <c r="CH4609" s="280">
        <v>0</v>
      </c>
      <c r="CI4609" s="280" t="s">
        <v>80</v>
      </c>
      <c r="CJ4609" s="280"/>
      <c r="CK4609" s="280"/>
      <c r="CL4609" s="280"/>
      <c r="CM4609" s="280" t="s">
        <v>73</v>
      </c>
      <c r="CN4609" s="280">
        <v>3</v>
      </c>
    </row>
    <row r="4610" spans="4:92">
      <c r="D4610" s="273" t="s">
        <v>64</v>
      </c>
      <c r="E4610" s="273" t="s">
        <v>63</v>
      </c>
      <c r="F4610" s="273" t="s">
        <v>252</v>
      </c>
      <c r="G4610" s="273" t="s">
        <v>591</v>
      </c>
      <c r="H4610" s="274">
        <v>44958</v>
      </c>
      <c r="I4610" s="273">
        <v>11429</v>
      </c>
      <c r="J4610" s="273">
        <v>853</v>
      </c>
      <c r="K4610" s="273">
        <v>2400</v>
      </c>
      <c r="L4610" s="273" t="s">
        <v>66</v>
      </c>
      <c r="M4610" s="273">
        <v>707.46367999999995</v>
      </c>
      <c r="N4610" s="273" t="s">
        <v>115</v>
      </c>
      <c r="W4610" s="273">
        <v>145352</v>
      </c>
      <c r="X4610" s="273" t="s">
        <v>64</v>
      </c>
      <c r="Y4610" s="273" t="s">
        <v>63</v>
      </c>
      <c r="Z4610" s="273" t="s">
        <v>165</v>
      </c>
      <c r="AA4610" s="273" t="s">
        <v>165</v>
      </c>
      <c r="AB4610" s="274">
        <v>45047</v>
      </c>
      <c r="AC4610" s="273">
        <v>12152</v>
      </c>
      <c r="AD4610" s="273">
        <v>11</v>
      </c>
      <c r="AE4610" s="273">
        <v>0</v>
      </c>
      <c r="AF4610" s="273" t="s">
        <v>90</v>
      </c>
      <c r="AG4610" s="273" t="s">
        <v>819</v>
      </c>
      <c r="AH4610" s="273" t="s">
        <v>1236</v>
      </c>
      <c r="AI4610" s="273" t="s">
        <v>123</v>
      </c>
      <c r="AJ4610" s="273" t="s">
        <v>200</v>
      </c>
      <c r="AK4610" s="273">
        <v>340642</v>
      </c>
      <c r="BV4610" s="336" t="s">
        <v>64</v>
      </c>
      <c r="BW4610" s="337" t="s">
        <v>63</v>
      </c>
      <c r="BX4610" s="337" t="s">
        <v>65</v>
      </c>
      <c r="BY4610" s="337" t="s">
        <v>65</v>
      </c>
      <c r="BZ4610" s="337" t="s">
        <v>151</v>
      </c>
      <c r="CA4610" s="337" t="s">
        <v>152</v>
      </c>
      <c r="CB4610" s="337" t="s">
        <v>153</v>
      </c>
      <c r="CC4610" s="337" t="s">
        <v>154</v>
      </c>
      <c r="CD4610" s="338">
        <v>10</v>
      </c>
      <c r="CE4610" s="335">
        <v>45078</v>
      </c>
      <c r="CF4610" s="337">
        <v>1885</v>
      </c>
      <c r="CG4610" s="337" t="s">
        <v>90</v>
      </c>
      <c r="CH4610" s="337">
        <v>1885</v>
      </c>
      <c r="CI4610" s="337" t="s">
        <v>80</v>
      </c>
      <c r="CJ4610" s="337"/>
      <c r="CK4610" s="337"/>
      <c r="CL4610" s="337"/>
      <c r="CM4610" s="337" t="s">
        <v>73</v>
      </c>
      <c r="CN4610" s="337">
        <v>3</v>
      </c>
    </row>
    <row r="4611" spans="4:92">
      <c r="D4611" s="273" t="s">
        <v>64</v>
      </c>
      <c r="E4611" s="273" t="s">
        <v>63</v>
      </c>
      <c r="F4611" s="273" t="s">
        <v>252</v>
      </c>
      <c r="G4611" s="273" t="s">
        <v>591</v>
      </c>
      <c r="H4611" s="274">
        <v>44986</v>
      </c>
      <c r="I4611" s="273">
        <v>11591</v>
      </c>
      <c r="J4611" s="273">
        <v>853</v>
      </c>
      <c r="W4611" s="273">
        <v>150026</v>
      </c>
      <c r="X4611" s="273" t="s">
        <v>64</v>
      </c>
      <c r="Y4611" s="273" t="s">
        <v>63</v>
      </c>
      <c r="Z4611" s="273" t="s">
        <v>165</v>
      </c>
      <c r="AA4611" s="273" t="s">
        <v>165</v>
      </c>
      <c r="AB4611" s="274">
        <v>45047</v>
      </c>
      <c r="AC4611" s="273">
        <v>12152</v>
      </c>
      <c r="AD4611" s="273">
        <v>11</v>
      </c>
      <c r="AE4611" s="273">
        <v>10.115</v>
      </c>
      <c r="AF4611" s="273" t="s">
        <v>90</v>
      </c>
      <c r="AG4611" s="273" t="s">
        <v>1198</v>
      </c>
      <c r="AH4611" s="273" t="s">
        <v>1194</v>
      </c>
      <c r="AI4611" s="273" t="s">
        <v>123</v>
      </c>
      <c r="AJ4611" s="273" t="s">
        <v>200</v>
      </c>
      <c r="AK4611" s="273">
        <v>340648</v>
      </c>
      <c r="BV4611" s="279" t="s">
        <v>64</v>
      </c>
      <c r="BW4611" s="280" t="s">
        <v>63</v>
      </c>
      <c r="BX4611" s="280" t="s">
        <v>65</v>
      </c>
      <c r="BY4611" s="280" t="s">
        <v>65</v>
      </c>
      <c r="BZ4611" s="280" t="s">
        <v>151</v>
      </c>
      <c r="CA4611" s="280" t="s">
        <v>152</v>
      </c>
      <c r="CB4611" s="280" t="s">
        <v>161</v>
      </c>
      <c r="CC4611" s="280" t="s">
        <v>162</v>
      </c>
      <c r="CD4611" s="281">
        <v>11</v>
      </c>
      <c r="CE4611" s="277">
        <v>45078</v>
      </c>
      <c r="CF4611" s="280">
        <v>984</v>
      </c>
      <c r="CG4611" s="280" t="s">
        <v>90</v>
      </c>
      <c r="CH4611" s="280">
        <v>984</v>
      </c>
      <c r="CI4611" s="280" t="s">
        <v>80</v>
      </c>
      <c r="CJ4611" s="280"/>
      <c r="CK4611" s="280"/>
      <c r="CL4611" s="280"/>
      <c r="CM4611" s="280" t="s">
        <v>73</v>
      </c>
      <c r="CN4611" s="280">
        <v>3</v>
      </c>
    </row>
    <row r="4612" spans="4:92">
      <c r="D4612" s="273" t="s">
        <v>64</v>
      </c>
      <c r="E4612" s="273" t="s">
        <v>63</v>
      </c>
      <c r="F4612" s="273" t="s">
        <v>252</v>
      </c>
      <c r="G4612" s="273" t="s">
        <v>591</v>
      </c>
      <c r="H4612" s="274">
        <v>44986</v>
      </c>
      <c r="I4612" s="273">
        <v>11591</v>
      </c>
      <c r="J4612" s="273">
        <v>853</v>
      </c>
      <c r="K4612" s="273">
        <v>0</v>
      </c>
      <c r="L4612" s="273" t="s">
        <v>66</v>
      </c>
      <c r="N4612" s="273" t="s">
        <v>107</v>
      </c>
      <c r="W4612" s="273">
        <v>150051</v>
      </c>
      <c r="X4612" s="273" t="s">
        <v>64</v>
      </c>
      <c r="Y4612" s="273" t="s">
        <v>63</v>
      </c>
      <c r="Z4612" s="273" t="s">
        <v>165</v>
      </c>
      <c r="AA4612" s="273" t="s">
        <v>165</v>
      </c>
      <c r="AB4612" s="274">
        <v>45047</v>
      </c>
      <c r="AC4612" s="273">
        <v>12152</v>
      </c>
      <c r="AD4612" s="273">
        <v>11</v>
      </c>
      <c r="AE4612" s="273">
        <v>4.5999999999999999E-2</v>
      </c>
      <c r="AF4612" s="273" t="s">
        <v>90</v>
      </c>
      <c r="AG4612" s="273" t="s">
        <v>1198</v>
      </c>
      <c r="AH4612" s="273" t="s">
        <v>1237</v>
      </c>
      <c r="AI4612" s="273" t="s">
        <v>123</v>
      </c>
      <c r="AJ4612" s="273" t="s">
        <v>200</v>
      </c>
      <c r="AK4612" s="273">
        <v>340654</v>
      </c>
      <c r="BV4612" s="336" t="s">
        <v>64</v>
      </c>
      <c r="BW4612" s="337" t="s">
        <v>63</v>
      </c>
      <c r="BX4612" s="337" t="s">
        <v>65</v>
      </c>
      <c r="BY4612" s="337" t="s">
        <v>65</v>
      </c>
      <c r="BZ4612" s="337" t="s">
        <v>167</v>
      </c>
      <c r="CA4612" s="337" t="s">
        <v>168</v>
      </c>
      <c r="CB4612" s="337" t="s">
        <v>353</v>
      </c>
      <c r="CC4612" s="337" t="s">
        <v>354</v>
      </c>
      <c r="CD4612" s="338">
        <v>13</v>
      </c>
      <c r="CE4612" s="335">
        <v>45078</v>
      </c>
      <c r="CF4612" s="337">
        <v>0</v>
      </c>
      <c r="CG4612" s="337" t="s">
        <v>90</v>
      </c>
      <c r="CH4612" s="337">
        <v>0</v>
      </c>
      <c r="CI4612" s="337" t="s">
        <v>80</v>
      </c>
      <c r="CJ4612" s="337"/>
      <c r="CK4612" s="337"/>
      <c r="CL4612" s="337"/>
      <c r="CM4612" s="337" t="s">
        <v>73</v>
      </c>
      <c r="CN4612" s="337">
        <v>3</v>
      </c>
    </row>
    <row r="4613" spans="4:92">
      <c r="D4613" s="273" t="s">
        <v>64</v>
      </c>
      <c r="E4613" s="273" t="s">
        <v>63</v>
      </c>
      <c r="F4613" s="273" t="s">
        <v>252</v>
      </c>
      <c r="G4613" s="273" t="s">
        <v>591</v>
      </c>
      <c r="H4613" s="274">
        <v>44986</v>
      </c>
      <c r="I4613" s="273">
        <v>11591</v>
      </c>
      <c r="J4613" s="273">
        <v>853</v>
      </c>
      <c r="K4613" s="273">
        <v>3440</v>
      </c>
      <c r="L4613" s="273" t="s">
        <v>66</v>
      </c>
      <c r="M4613" s="273">
        <v>786.03096000000005</v>
      </c>
      <c r="N4613" s="273" t="s">
        <v>115</v>
      </c>
      <c r="W4613" s="273">
        <v>150050</v>
      </c>
      <c r="X4613" s="273" t="s">
        <v>64</v>
      </c>
      <c r="Y4613" s="273" t="s">
        <v>63</v>
      </c>
      <c r="Z4613" s="273" t="s">
        <v>165</v>
      </c>
      <c r="AA4613" s="273" t="s">
        <v>165</v>
      </c>
      <c r="AB4613" s="274">
        <v>45047</v>
      </c>
      <c r="AC4613" s="273">
        <v>12152</v>
      </c>
      <c r="AD4613" s="273">
        <v>11</v>
      </c>
      <c r="AE4613" s="273">
        <v>0</v>
      </c>
      <c r="AF4613" s="273" t="s">
        <v>90</v>
      </c>
      <c r="AG4613" s="273" t="s">
        <v>1198</v>
      </c>
      <c r="AH4613" s="273" t="s">
        <v>1045</v>
      </c>
      <c r="AI4613" s="273" t="s">
        <v>123</v>
      </c>
      <c r="AJ4613" s="273" t="s">
        <v>200</v>
      </c>
      <c r="AK4613" s="273">
        <v>340660</v>
      </c>
      <c r="BV4613" s="279" t="s">
        <v>64</v>
      </c>
      <c r="BW4613" s="280" t="s">
        <v>63</v>
      </c>
      <c r="BX4613" s="280" t="s">
        <v>65</v>
      </c>
      <c r="BY4613" s="280" t="s">
        <v>65</v>
      </c>
      <c r="BZ4613" s="280" t="s">
        <v>167</v>
      </c>
      <c r="CA4613" s="280" t="s">
        <v>168</v>
      </c>
      <c r="CB4613" s="280" t="s">
        <v>169</v>
      </c>
      <c r="CC4613" s="280" t="s">
        <v>170</v>
      </c>
      <c r="CD4613" s="281">
        <v>12</v>
      </c>
      <c r="CE4613" s="277">
        <v>45078</v>
      </c>
      <c r="CF4613" s="280">
        <v>2.6</v>
      </c>
      <c r="CG4613" s="280" t="s">
        <v>90</v>
      </c>
      <c r="CH4613" s="280">
        <v>2.6</v>
      </c>
      <c r="CI4613" s="280" t="s">
        <v>80</v>
      </c>
      <c r="CJ4613" s="280"/>
      <c r="CK4613" s="280"/>
      <c r="CL4613" s="280"/>
      <c r="CM4613" s="280" t="s">
        <v>73</v>
      </c>
      <c r="CN4613" s="280">
        <v>3</v>
      </c>
    </row>
    <row r="4614" spans="4:92">
      <c r="D4614" s="273" t="s">
        <v>64</v>
      </c>
      <c r="E4614" s="273" t="s">
        <v>63</v>
      </c>
      <c r="F4614" s="273" t="s">
        <v>252</v>
      </c>
      <c r="G4614" s="273" t="s">
        <v>591</v>
      </c>
      <c r="H4614" s="274">
        <v>45017</v>
      </c>
      <c r="I4614" s="273">
        <v>11753</v>
      </c>
      <c r="J4614" s="273">
        <v>853</v>
      </c>
      <c r="W4614" s="273">
        <v>154724</v>
      </c>
      <c r="X4614" s="273" t="s">
        <v>64</v>
      </c>
      <c r="Y4614" s="273" t="s">
        <v>63</v>
      </c>
      <c r="Z4614" s="273" t="s">
        <v>165</v>
      </c>
      <c r="AA4614" s="273" t="s">
        <v>165</v>
      </c>
      <c r="AB4614" s="274">
        <v>45047</v>
      </c>
      <c r="AC4614" s="273">
        <v>12152</v>
      </c>
      <c r="AD4614" s="273">
        <v>11</v>
      </c>
      <c r="AE4614" s="273">
        <v>3.0000000000000001E-3</v>
      </c>
      <c r="AF4614" s="273" t="s">
        <v>90</v>
      </c>
      <c r="AG4614" s="273" t="s">
        <v>1198</v>
      </c>
      <c r="AH4614" s="273" t="s">
        <v>1200</v>
      </c>
      <c r="AI4614" s="273" t="s">
        <v>123</v>
      </c>
      <c r="AJ4614" s="273" t="s">
        <v>200</v>
      </c>
      <c r="AK4614" s="273">
        <v>340666</v>
      </c>
      <c r="BV4614" s="336" t="s">
        <v>83</v>
      </c>
      <c r="BW4614" s="337" t="s">
        <v>63</v>
      </c>
      <c r="BX4614" s="337" t="s">
        <v>172</v>
      </c>
      <c r="BY4614" s="337" t="s">
        <v>211</v>
      </c>
      <c r="BZ4614" s="337" t="s">
        <v>86</v>
      </c>
      <c r="CA4614" s="337" t="s">
        <v>87</v>
      </c>
      <c r="CB4614" s="337" t="s">
        <v>225</v>
      </c>
      <c r="CC4614" s="337" t="s">
        <v>226</v>
      </c>
      <c r="CD4614" s="338">
        <v>5</v>
      </c>
      <c r="CE4614" s="335">
        <v>45017</v>
      </c>
      <c r="CF4614" s="337">
        <v>0</v>
      </c>
      <c r="CG4614" s="337" t="s">
        <v>90</v>
      </c>
      <c r="CH4614" s="337">
        <v>0</v>
      </c>
      <c r="CI4614" s="337" t="s">
        <v>80</v>
      </c>
      <c r="CJ4614" s="337"/>
      <c r="CK4614" s="337"/>
      <c r="CL4614" s="337"/>
      <c r="CM4614" s="337" t="s">
        <v>73</v>
      </c>
      <c r="CN4614" s="337">
        <v>3</v>
      </c>
    </row>
    <row r="4615" spans="4:92">
      <c r="D4615" s="273" t="s">
        <v>64</v>
      </c>
      <c r="E4615" s="273" t="s">
        <v>404</v>
      </c>
      <c r="F4615" s="273" t="s">
        <v>408</v>
      </c>
      <c r="G4615" s="273" t="s">
        <v>423</v>
      </c>
      <c r="H4615" s="274">
        <v>45017</v>
      </c>
      <c r="I4615" s="273">
        <v>11633</v>
      </c>
      <c r="J4615" s="273">
        <v>56</v>
      </c>
      <c r="K4615" s="273">
        <v>0</v>
      </c>
      <c r="L4615" s="273" t="s">
        <v>66</v>
      </c>
      <c r="N4615" s="273" t="s">
        <v>107</v>
      </c>
      <c r="W4615" s="273">
        <v>243241</v>
      </c>
      <c r="X4615" s="273" t="s">
        <v>64</v>
      </c>
      <c r="Y4615" s="273" t="s">
        <v>63</v>
      </c>
      <c r="Z4615" s="273" t="s">
        <v>165</v>
      </c>
      <c r="AA4615" s="273" t="s">
        <v>165</v>
      </c>
      <c r="AB4615" s="274">
        <v>45047</v>
      </c>
      <c r="AC4615" s="273">
        <v>12152</v>
      </c>
      <c r="AD4615" s="273">
        <v>11</v>
      </c>
      <c r="AE4615" s="273">
        <v>1.9E-2</v>
      </c>
      <c r="AF4615" s="273" t="s">
        <v>90</v>
      </c>
      <c r="AG4615" s="273" t="s">
        <v>1198</v>
      </c>
      <c r="AH4615" s="273" t="s">
        <v>1049</v>
      </c>
      <c r="AI4615" s="273" t="s">
        <v>123</v>
      </c>
      <c r="AJ4615" s="273" t="s">
        <v>200</v>
      </c>
      <c r="AK4615" s="273">
        <v>340672</v>
      </c>
      <c r="BV4615" s="279" t="s">
        <v>83</v>
      </c>
      <c r="BW4615" s="280" t="s">
        <v>63</v>
      </c>
      <c r="BX4615" s="280" t="s">
        <v>172</v>
      </c>
      <c r="BY4615" s="280" t="s">
        <v>211</v>
      </c>
      <c r="BZ4615" s="280" t="s">
        <v>86</v>
      </c>
      <c r="CA4615" s="280" t="s">
        <v>87</v>
      </c>
      <c r="CB4615" s="280" t="s">
        <v>233</v>
      </c>
      <c r="CC4615" s="280" t="s">
        <v>234</v>
      </c>
      <c r="CD4615" s="281">
        <v>1</v>
      </c>
      <c r="CE4615" s="277">
        <v>45017</v>
      </c>
      <c r="CF4615" s="280"/>
      <c r="CG4615" s="280" t="s">
        <v>181</v>
      </c>
      <c r="CH4615" s="280"/>
      <c r="CI4615" s="280" t="s">
        <v>181</v>
      </c>
      <c r="CJ4615" s="280" t="s">
        <v>1086</v>
      </c>
      <c r="CK4615" s="280"/>
      <c r="CL4615" s="280"/>
      <c r="CM4615" s="280" t="s">
        <v>73</v>
      </c>
      <c r="CN4615" s="280">
        <v>3</v>
      </c>
    </row>
    <row r="4616" spans="4:92">
      <c r="D4616" s="273" t="s">
        <v>64</v>
      </c>
      <c r="E4616" s="273" t="s">
        <v>404</v>
      </c>
      <c r="F4616" s="273" t="s">
        <v>408</v>
      </c>
      <c r="G4616" s="273" t="s">
        <v>423</v>
      </c>
      <c r="H4616" s="274">
        <v>45017</v>
      </c>
      <c r="I4616" s="273">
        <v>11633</v>
      </c>
      <c r="J4616" s="273">
        <v>56</v>
      </c>
      <c r="K4616" s="273">
        <v>3847000</v>
      </c>
      <c r="L4616" s="273" t="s">
        <v>66</v>
      </c>
      <c r="M4616" s="273">
        <v>592808.52818999998</v>
      </c>
      <c r="N4616" s="273" t="s">
        <v>115</v>
      </c>
      <c r="W4616" s="273">
        <v>243240</v>
      </c>
      <c r="X4616" s="273" t="s">
        <v>64</v>
      </c>
      <c r="Y4616" s="273" t="s">
        <v>63</v>
      </c>
      <c r="Z4616" s="273" t="s">
        <v>165</v>
      </c>
      <c r="AA4616" s="273" t="s">
        <v>165</v>
      </c>
      <c r="AB4616" s="274">
        <v>45047</v>
      </c>
      <c r="AC4616" s="273">
        <v>12152</v>
      </c>
      <c r="AD4616" s="273">
        <v>11</v>
      </c>
      <c r="AE4616" s="273">
        <v>0.05</v>
      </c>
      <c r="AF4616" s="273" t="s">
        <v>90</v>
      </c>
      <c r="AG4616" s="273" t="s">
        <v>1198</v>
      </c>
      <c r="AH4616" s="273" t="s">
        <v>1051</v>
      </c>
      <c r="AI4616" s="273" t="s">
        <v>123</v>
      </c>
      <c r="AJ4616" s="273" t="s">
        <v>200</v>
      </c>
      <c r="AK4616" s="273">
        <v>340678</v>
      </c>
      <c r="BV4616" s="336" t="s">
        <v>83</v>
      </c>
      <c r="BW4616" s="337" t="s">
        <v>63</v>
      </c>
      <c r="BX4616" s="337" t="s">
        <v>172</v>
      </c>
      <c r="BY4616" s="337" t="s">
        <v>211</v>
      </c>
      <c r="BZ4616" s="337" t="s">
        <v>86</v>
      </c>
      <c r="CA4616" s="337" t="s">
        <v>87</v>
      </c>
      <c r="CB4616" s="337" t="s">
        <v>233</v>
      </c>
      <c r="CC4616" s="337" t="s">
        <v>234</v>
      </c>
      <c r="CD4616" s="338">
        <v>1</v>
      </c>
      <c r="CE4616" s="335">
        <v>45047</v>
      </c>
      <c r="CF4616" s="337"/>
      <c r="CG4616" s="337" t="s">
        <v>181</v>
      </c>
      <c r="CH4616" s="337"/>
      <c r="CI4616" s="337" t="s">
        <v>181</v>
      </c>
      <c r="CJ4616" s="337" t="s">
        <v>734</v>
      </c>
      <c r="CK4616" s="337"/>
      <c r="CL4616" s="337"/>
      <c r="CM4616" s="337" t="s">
        <v>73</v>
      </c>
      <c r="CN4616" s="337">
        <v>3</v>
      </c>
    </row>
    <row r="4617" spans="4:92">
      <c r="D4617" s="273" t="s">
        <v>64</v>
      </c>
      <c r="E4617" s="273" t="s">
        <v>404</v>
      </c>
      <c r="F4617" s="273" t="s">
        <v>408</v>
      </c>
      <c r="G4617" s="273" t="s">
        <v>423</v>
      </c>
      <c r="H4617" s="274">
        <v>45047</v>
      </c>
      <c r="I4617" s="273">
        <v>12215</v>
      </c>
      <c r="J4617" s="273">
        <v>56</v>
      </c>
      <c r="K4617" s="273">
        <v>498472</v>
      </c>
      <c r="L4617" s="273" t="s">
        <v>66</v>
      </c>
      <c r="M4617" s="273">
        <v>0</v>
      </c>
      <c r="N4617" s="273" t="s">
        <v>1010</v>
      </c>
      <c r="O4617" s="273">
        <v>0</v>
      </c>
      <c r="P4617" s="273" t="s">
        <v>1011</v>
      </c>
      <c r="Q4617" s="273" t="s">
        <v>1188</v>
      </c>
      <c r="R4617" s="273" t="s">
        <v>1013</v>
      </c>
      <c r="S4617" s="273" t="s">
        <v>122</v>
      </c>
      <c r="U4617" s="273" t="s">
        <v>122</v>
      </c>
      <c r="V4617" s="273" t="s">
        <v>122</v>
      </c>
      <c r="W4617" s="273">
        <v>243287</v>
      </c>
      <c r="X4617" s="273" t="s">
        <v>64</v>
      </c>
      <c r="Y4617" s="273" t="s">
        <v>63</v>
      </c>
      <c r="Z4617" s="273" t="s">
        <v>165</v>
      </c>
      <c r="AA4617" s="273" t="s">
        <v>165</v>
      </c>
      <c r="AB4617" s="274">
        <v>45047</v>
      </c>
      <c r="AC4617" s="273">
        <v>12152</v>
      </c>
      <c r="AD4617" s="273">
        <v>11</v>
      </c>
      <c r="AE4617" s="273">
        <v>0</v>
      </c>
      <c r="AF4617" s="273" t="s">
        <v>90</v>
      </c>
      <c r="AG4617" s="273" t="s">
        <v>1198</v>
      </c>
      <c r="AH4617" s="273" t="s">
        <v>1053</v>
      </c>
      <c r="AI4617" s="273" t="s">
        <v>123</v>
      </c>
      <c r="AJ4617" s="273" t="s">
        <v>200</v>
      </c>
      <c r="AK4617" s="273">
        <v>340684</v>
      </c>
      <c r="BV4617" s="279" t="s">
        <v>83</v>
      </c>
      <c r="BW4617" s="280" t="s">
        <v>63</v>
      </c>
      <c r="BX4617" s="280" t="s">
        <v>172</v>
      </c>
      <c r="BY4617" s="280" t="s">
        <v>211</v>
      </c>
      <c r="BZ4617" s="280" t="s">
        <v>86</v>
      </c>
      <c r="CA4617" s="280" t="s">
        <v>87</v>
      </c>
      <c r="CB4617" s="280" t="s">
        <v>225</v>
      </c>
      <c r="CC4617" s="280" t="s">
        <v>226</v>
      </c>
      <c r="CD4617" s="281">
        <v>5</v>
      </c>
      <c r="CE4617" s="277">
        <v>45047</v>
      </c>
      <c r="CF4617" s="280">
        <v>0</v>
      </c>
      <c r="CG4617" s="280" t="s">
        <v>90</v>
      </c>
      <c r="CH4617" s="280">
        <v>0</v>
      </c>
      <c r="CI4617" s="280" t="s">
        <v>80</v>
      </c>
      <c r="CJ4617" s="280"/>
      <c r="CK4617" s="280"/>
      <c r="CL4617" s="280"/>
      <c r="CM4617" s="280" t="s">
        <v>73</v>
      </c>
      <c r="CN4617" s="280">
        <v>3</v>
      </c>
    </row>
    <row r="4618" spans="4:92">
      <c r="D4618" s="273" t="s">
        <v>64</v>
      </c>
      <c r="E4618" s="273" t="s">
        <v>404</v>
      </c>
      <c r="F4618" s="273" t="s">
        <v>408</v>
      </c>
      <c r="G4618" s="273" t="s">
        <v>423</v>
      </c>
      <c r="H4618" s="274">
        <v>45047</v>
      </c>
      <c r="I4618" s="273">
        <v>12215</v>
      </c>
      <c r="J4618" s="273">
        <v>56</v>
      </c>
      <c r="K4618" s="273">
        <v>1275</v>
      </c>
      <c r="L4618" s="273" t="s">
        <v>1202</v>
      </c>
      <c r="M4618" s="273">
        <v>2560.9522499999998</v>
      </c>
      <c r="N4618" s="273" t="s">
        <v>1203</v>
      </c>
      <c r="P4618" s="273" t="s">
        <v>1204</v>
      </c>
      <c r="Q4618" s="273" t="s">
        <v>1012</v>
      </c>
      <c r="R4618" s="273" t="s">
        <v>70</v>
      </c>
      <c r="S4618" s="273" t="s">
        <v>1205</v>
      </c>
      <c r="T4618" s="273" t="s">
        <v>1206</v>
      </c>
      <c r="U4618" s="273" t="s">
        <v>73</v>
      </c>
      <c r="V4618" s="273" t="s">
        <v>1261</v>
      </c>
      <c r="W4618" s="273">
        <v>243302</v>
      </c>
      <c r="X4618" s="273" t="s">
        <v>64</v>
      </c>
      <c r="Y4618" s="273" t="s">
        <v>63</v>
      </c>
      <c r="Z4618" s="273" t="s">
        <v>165</v>
      </c>
      <c r="AA4618" s="273" t="s">
        <v>165</v>
      </c>
      <c r="AB4618" s="274">
        <v>45047</v>
      </c>
      <c r="AC4618" s="273">
        <v>12152</v>
      </c>
      <c r="AD4618" s="273">
        <v>11</v>
      </c>
      <c r="AE4618" s="273">
        <v>0.27600000000000002</v>
      </c>
      <c r="AF4618" s="273" t="s">
        <v>90</v>
      </c>
      <c r="AG4618" s="273" t="s">
        <v>1198</v>
      </c>
      <c r="AH4618" s="273" t="s">
        <v>1208</v>
      </c>
      <c r="AI4618" s="273" t="s">
        <v>123</v>
      </c>
      <c r="AJ4618" s="273" t="s">
        <v>200</v>
      </c>
      <c r="AK4618" s="273">
        <v>340690</v>
      </c>
      <c r="BV4618" s="336" t="s">
        <v>83</v>
      </c>
      <c r="BW4618" s="337" t="s">
        <v>63</v>
      </c>
      <c r="BX4618" s="337" t="s">
        <v>172</v>
      </c>
      <c r="BY4618" s="337" t="s">
        <v>211</v>
      </c>
      <c r="BZ4618" s="337" t="s">
        <v>204</v>
      </c>
      <c r="CA4618" s="337" t="s">
        <v>205</v>
      </c>
      <c r="CB4618" s="337" t="s">
        <v>206</v>
      </c>
      <c r="CC4618" s="337" t="s">
        <v>207</v>
      </c>
      <c r="CD4618" s="338">
        <v>0</v>
      </c>
      <c r="CE4618" s="335">
        <v>45047</v>
      </c>
      <c r="CF4618" s="337"/>
      <c r="CG4618" s="337" t="s">
        <v>181</v>
      </c>
      <c r="CH4618" s="337"/>
      <c r="CI4618" s="337" t="s">
        <v>208</v>
      </c>
      <c r="CJ4618" s="337" t="s">
        <v>209</v>
      </c>
      <c r="CK4618" s="337"/>
      <c r="CL4618" s="337"/>
      <c r="CM4618" s="337" t="s">
        <v>73</v>
      </c>
      <c r="CN4618" s="337">
        <v>3</v>
      </c>
    </row>
    <row r="4619" spans="4:92">
      <c r="D4619" s="273" t="s">
        <v>64</v>
      </c>
      <c r="E4619" s="273" t="s">
        <v>404</v>
      </c>
      <c r="F4619" s="273" t="s">
        <v>408</v>
      </c>
      <c r="G4619" s="273" t="s">
        <v>423</v>
      </c>
      <c r="H4619" s="274">
        <v>45047</v>
      </c>
      <c r="I4619" s="273">
        <v>12215</v>
      </c>
      <c r="J4619" s="273">
        <v>56</v>
      </c>
      <c r="K4619" s="273">
        <v>0</v>
      </c>
      <c r="L4619" s="273" t="s">
        <v>66</v>
      </c>
      <c r="N4619" s="273" t="s">
        <v>107</v>
      </c>
      <c r="W4619" s="273">
        <v>243286</v>
      </c>
      <c r="X4619" s="273" t="s">
        <v>64</v>
      </c>
      <c r="Y4619" s="273" t="s">
        <v>63</v>
      </c>
      <c r="Z4619" s="273" t="s">
        <v>165</v>
      </c>
      <c r="AA4619" s="273" t="s">
        <v>165</v>
      </c>
      <c r="AB4619" s="274">
        <v>45047</v>
      </c>
      <c r="AC4619" s="273">
        <v>12152</v>
      </c>
      <c r="AD4619" s="273">
        <v>11</v>
      </c>
      <c r="AE4619" s="273">
        <v>0.22500000000000001</v>
      </c>
      <c r="AF4619" s="273" t="s">
        <v>90</v>
      </c>
      <c r="AG4619" s="273" t="s">
        <v>1198</v>
      </c>
      <c r="AH4619" s="273" t="s">
        <v>1209</v>
      </c>
      <c r="AI4619" s="273" t="s">
        <v>123</v>
      </c>
      <c r="AJ4619" s="273" t="s">
        <v>200</v>
      </c>
      <c r="AK4619" s="273">
        <v>340696</v>
      </c>
      <c r="BV4619" s="279" t="s">
        <v>83</v>
      </c>
      <c r="BW4619" s="280" t="s">
        <v>63</v>
      </c>
      <c r="BX4619" s="280" t="s">
        <v>172</v>
      </c>
      <c r="BY4619" s="280" t="s">
        <v>211</v>
      </c>
      <c r="BZ4619" s="280" t="s">
        <v>86</v>
      </c>
      <c r="CA4619" s="280" t="s">
        <v>87</v>
      </c>
      <c r="CB4619" s="280" t="s">
        <v>217</v>
      </c>
      <c r="CC4619" s="280" t="s">
        <v>218</v>
      </c>
      <c r="CD4619" s="281">
        <v>2</v>
      </c>
      <c r="CE4619" s="277">
        <v>45047</v>
      </c>
      <c r="CF4619" s="280"/>
      <c r="CG4619" s="280" t="s">
        <v>181</v>
      </c>
      <c r="CH4619" s="280"/>
      <c r="CI4619" s="280" t="s">
        <v>181</v>
      </c>
      <c r="CJ4619" s="280" t="s">
        <v>1201</v>
      </c>
      <c r="CK4619" s="280"/>
      <c r="CL4619" s="280"/>
      <c r="CM4619" s="280" t="s">
        <v>73</v>
      </c>
      <c r="CN4619" s="280">
        <v>3</v>
      </c>
    </row>
    <row r="4620" spans="4:92">
      <c r="D4620" s="273" t="s">
        <v>64</v>
      </c>
      <c r="E4620" s="273" t="s">
        <v>404</v>
      </c>
      <c r="F4620" s="273" t="s">
        <v>408</v>
      </c>
      <c r="G4620" s="273" t="s">
        <v>423</v>
      </c>
      <c r="H4620" s="274">
        <v>45047</v>
      </c>
      <c r="I4620" s="273">
        <v>12215</v>
      </c>
      <c r="J4620" s="273">
        <v>56</v>
      </c>
      <c r="K4620" s="273">
        <v>4402000</v>
      </c>
      <c r="L4620" s="273" t="s">
        <v>66</v>
      </c>
      <c r="M4620" s="273">
        <v>598334.18839000002</v>
      </c>
      <c r="N4620" s="273" t="s">
        <v>115</v>
      </c>
      <c r="W4620" s="273">
        <v>243285</v>
      </c>
      <c r="X4620" s="273" t="s">
        <v>64</v>
      </c>
      <c r="Y4620" s="273" t="s">
        <v>63</v>
      </c>
      <c r="Z4620" s="273" t="s">
        <v>165</v>
      </c>
      <c r="AA4620" s="273" t="s">
        <v>165</v>
      </c>
      <c r="AB4620" s="274">
        <v>45047</v>
      </c>
      <c r="AC4620" s="273">
        <v>12152</v>
      </c>
      <c r="AD4620" s="273">
        <v>11</v>
      </c>
      <c r="AE4620" s="273">
        <v>1.679</v>
      </c>
      <c r="AF4620" s="273" t="s">
        <v>90</v>
      </c>
      <c r="AG4620" s="273" t="s">
        <v>1198</v>
      </c>
      <c r="AH4620" s="273" t="s">
        <v>1210</v>
      </c>
      <c r="AI4620" s="273" t="s">
        <v>123</v>
      </c>
      <c r="AJ4620" s="273" t="s">
        <v>200</v>
      </c>
      <c r="AK4620" s="273">
        <v>340702</v>
      </c>
      <c r="BV4620" s="336" t="s">
        <v>83</v>
      </c>
      <c r="BW4620" s="337" t="s">
        <v>63</v>
      </c>
      <c r="BX4620" s="337" t="s">
        <v>172</v>
      </c>
      <c r="BY4620" s="337" t="s">
        <v>211</v>
      </c>
      <c r="BZ4620" s="337" t="s">
        <v>138</v>
      </c>
      <c r="CA4620" s="337" t="s">
        <v>139</v>
      </c>
      <c r="CB4620" s="337" t="s">
        <v>190</v>
      </c>
      <c r="CC4620" s="337" t="s">
        <v>191</v>
      </c>
      <c r="CD4620" s="338">
        <v>8</v>
      </c>
      <c r="CE4620" s="335">
        <v>45047</v>
      </c>
      <c r="CF4620" s="337">
        <v>0</v>
      </c>
      <c r="CG4620" s="337" t="s">
        <v>90</v>
      </c>
      <c r="CH4620" s="337">
        <v>0</v>
      </c>
      <c r="CI4620" s="337" t="s">
        <v>80</v>
      </c>
      <c r="CJ4620" s="337"/>
      <c r="CK4620" s="337"/>
      <c r="CL4620" s="337"/>
      <c r="CM4620" s="337" t="s">
        <v>73</v>
      </c>
      <c r="CN4620" s="337">
        <v>3</v>
      </c>
    </row>
    <row r="4621" spans="4:92">
      <c r="D4621" s="273" t="s">
        <v>64</v>
      </c>
      <c r="E4621" s="273" t="s">
        <v>404</v>
      </c>
      <c r="F4621" s="273" t="s">
        <v>408</v>
      </c>
      <c r="G4621" s="273" t="s">
        <v>423</v>
      </c>
      <c r="H4621" s="274">
        <v>45078</v>
      </c>
      <c r="I4621" s="273">
        <v>12484</v>
      </c>
      <c r="J4621" s="273">
        <v>56</v>
      </c>
      <c r="K4621" s="273">
        <v>438640</v>
      </c>
      <c r="L4621" s="273" t="s">
        <v>66</v>
      </c>
      <c r="M4621" s="273">
        <v>0</v>
      </c>
      <c r="N4621" s="273" t="s">
        <v>1010</v>
      </c>
      <c r="O4621" s="273">
        <v>0</v>
      </c>
      <c r="P4621" s="273" t="s">
        <v>1011</v>
      </c>
      <c r="Q4621" s="273" t="s">
        <v>1188</v>
      </c>
      <c r="R4621" s="273" t="s">
        <v>1013</v>
      </c>
      <c r="S4621" s="273" t="s">
        <v>122</v>
      </c>
      <c r="U4621" s="273" t="s">
        <v>122</v>
      </c>
      <c r="V4621" s="273" t="s">
        <v>122</v>
      </c>
      <c r="W4621" s="273">
        <v>243332</v>
      </c>
      <c r="X4621" s="273" t="s">
        <v>64</v>
      </c>
      <c r="Y4621" s="273" t="s">
        <v>63</v>
      </c>
      <c r="Z4621" s="273" t="s">
        <v>165</v>
      </c>
      <c r="AA4621" s="273" t="s">
        <v>165</v>
      </c>
      <c r="AB4621" s="274">
        <v>45047</v>
      </c>
      <c r="AC4621" s="273">
        <v>12152</v>
      </c>
      <c r="AD4621" s="273">
        <v>11</v>
      </c>
      <c r="AE4621" s="273">
        <v>0.13200000000000001</v>
      </c>
      <c r="AF4621" s="273" t="s">
        <v>90</v>
      </c>
      <c r="AG4621" s="273" t="s">
        <v>1198</v>
      </c>
      <c r="AH4621" s="273" t="s">
        <v>984</v>
      </c>
      <c r="AI4621" s="273" t="s">
        <v>123</v>
      </c>
      <c r="AJ4621" s="273" t="s">
        <v>200</v>
      </c>
      <c r="AK4621" s="273">
        <v>340708</v>
      </c>
      <c r="BV4621" s="279" t="s">
        <v>83</v>
      </c>
      <c r="BW4621" s="280" t="s">
        <v>63</v>
      </c>
      <c r="BX4621" s="280" t="s">
        <v>172</v>
      </c>
      <c r="BY4621" s="280" t="s">
        <v>211</v>
      </c>
      <c r="BZ4621" s="280" t="s">
        <v>86</v>
      </c>
      <c r="CA4621" s="280" t="s">
        <v>87</v>
      </c>
      <c r="CB4621" s="280" t="s">
        <v>179</v>
      </c>
      <c r="CC4621" s="280" t="s">
        <v>180</v>
      </c>
      <c r="CD4621" s="281">
        <v>1</v>
      </c>
      <c r="CE4621" s="277">
        <v>45047</v>
      </c>
      <c r="CF4621" s="280"/>
      <c r="CG4621" s="280" t="s">
        <v>181</v>
      </c>
      <c r="CH4621" s="280"/>
      <c r="CI4621" s="280" t="s">
        <v>181</v>
      </c>
      <c r="CJ4621" s="280" t="s">
        <v>1419</v>
      </c>
      <c r="CK4621" s="280"/>
      <c r="CL4621" s="280"/>
      <c r="CM4621" s="280" t="s">
        <v>73</v>
      </c>
      <c r="CN4621" s="280">
        <v>3</v>
      </c>
    </row>
    <row r="4622" spans="4:92">
      <c r="D4622" s="273" t="s">
        <v>64</v>
      </c>
      <c r="E4622" s="273" t="s">
        <v>404</v>
      </c>
      <c r="F4622" s="273" t="s">
        <v>408</v>
      </c>
      <c r="G4622" s="273" t="s">
        <v>423</v>
      </c>
      <c r="H4622" s="274">
        <v>45078</v>
      </c>
      <c r="I4622" s="273">
        <v>12484</v>
      </c>
      <c r="J4622" s="273">
        <v>56</v>
      </c>
      <c r="K4622" s="273">
        <v>1275</v>
      </c>
      <c r="L4622" s="273" t="s">
        <v>1202</v>
      </c>
      <c r="M4622" s="273">
        <v>2560.9522499999998</v>
      </c>
      <c r="N4622" s="273" t="s">
        <v>1203</v>
      </c>
      <c r="P4622" s="273" t="s">
        <v>1204</v>
      </c>
      <c r="Q4622" s="273" t="s">
        <v>1012</v>
      </c>
      <c r="R4622" s="273" t="s">
        <v>70</v>
      </c>
      <c r="S4622" s="273" t="s">
        <v>1205</v>
      </c>
      <c r="T4622" s="273" t="s">
        <v>1206</v>
      </c>
      <c r="U4622" s="273" t="s">
        <v>73</v>
      </c>
      <c r="V4622" s="273" t="s">
        <v>1261</v>
      </c>
      <c r="W4622" s="273">
        <v>243347</v>
      </c>
      <c r="X4622" s="273" t="s">
        <v>64</v>
      </c>
      <c r="Y4622" s="273" t="s">
        <v>63</v>
      </c>
      <c r="Z4622" s="273" t="s">
        <v>165</v>
      </c>
      <c r="AA4622" s="273" t="s">
        <v>165</v>
      </c>
      <c r="AB4622" s="274">
        <v>45047</v>
      </c>
      <c r="AC4622" s="273">
        <v>12152</v>
      </c>
      <c r="AD4622" s="273">
        <v>11</v>
      </c>
      <c r="AE4622" s="273">
        <v>1.915</v>
      </c>
      <c r="AF4622" s="273" t="s">
        <v>90</v>
      </c>
      <c r="AG4622" s="273" t="s">
        <v>1198</v>
      </c>
      <c r="AH4622" s="273" t="s">
        <v>1211</v>
      </c>
      <c r="AI4622" s="273" t="s">
        <v>123</v>
      </c>
      <c r="AJ4622" s="273" t="s">
        <v>200</v>
      </c>
      <c r="AK4622" s="273">
        <v>340714</v>
      </c>
      <c r="BV4622" s="336" t="s">
        <v>83</v>
      </c>
      <c r="BW4622" s="337" t="s">
        <v>63</v>
      </c>
      <c r="BX4622" s="337" t="s">
        <v>172</v>
      </c>
      <c r="BY4622" s="337" t="s">
        <v>211</v>
      </c>
      <c r="BZ4622" s="337" t="s">
        <v>167</v>
      </c>
      <c r="CA4622" s="337" t="s">
        <v>168</v>
      </c>
      <c r="CB4622" s="337" t="s">
        <v>319</v>
      </c>
      <c r="CC4622" s="337" t="s">
        <v>320</v>
      </c>
      <c r="CD4622" s="338">
        <v>15</v>
      </c>
      <c r="CE4622" s="335">
        <v>45047</v>
      </c>
      <c r="CF4622" s="337">
        <v>0</v>
      </c>
      <c r="CG4622" s="337" t="s">
        <v>90</v>
      </c>
      <c r="CH4622" s="337">
        <v>0</v>
      </c>
      <c r="CI4622" s="337" t="s">
        <v>80</v>
      </c>
      <c r="CJ4622" s="337"/>
      <c r="CK4622" s="337"/>
      <c r="CL4622" s="337"/>
      <c r="CM4622" s="337" t="s">
        <v>73</v>
      </c>
      <c r="CN4622" s="337">
        <v>3</v>
      </c>
    </row>
    <row r="4623" spans="4:92">
      <c r="D4623" s="273" t="s">
        <v>64</v>
      </c>
      <c r="E4623" s="273" t="s">
        <v>404</v>
      </c>
      <c r="F4623" s="273" t="s">
        <v>408</v>
      </c>
      <c r="G4623" s="273" t="s">
        <v>423</v>
      </c>
      <c r="H4623" s="274">
        <v>45078</v>
      </c>
      <c r="I4623" s="273">
        <v>12484</v>
      </c>
      <c r="J4623" s="273">
        <v>56</v>
      </c>
      <c r="K4623" s="273">
        <v>0</v>
      </c>
      <c r="L4623" s="273" t="s">
        <v>66</v>
      </c>
      <c r="N4623" s="273" t="s">
        <v>107</v>
      </c>
      <c r="W4623" s="273">
        <v>243331</v>
      </c>
      <c r="X4623" s="273" t="s">
        <v>64</v>
      </c>
      <c r="Y4623" s="273" t="s">
        <v>63</v>
      </c>
      <c r="Z4623" s="273" t="s">
        <v>165</v>
      </c>
      <c r="AA4623" s="273" t="s">
        <v>165</v>
      </c>
      <c r="AB4623" s="274">
        <v>45047</v>
      </c>
      <c r="AC4623" s="273">
        <v>12152</v>
      </c>
      <c r="AD4623" s="273">
        <v>11</v>
      </c>
      <c r="AE4623" s="273">
        <v>0.624</v>
      </c>
      <c r="AF4623" s="273" t="s">
        <v>90</v>
      </c>
      <c r="AG4623" s="273" t="s">
        <v>1198</v>
      </c>
      <c r="AH4623" s="273" t="s">
        <v>880</v>
      </c>
      <c r="AI4623" s="273" t="s">
        <v>123</v>
      </c>
      <c r="AJ4623" s="273" t="s">
        <v>200</v>
      </c>
      <c r="AK4623" s="273">
        <v>340720</v>
      </c>
      <c r="BV4623" s="279" t="s">
        <v>83</v>
      </c>
      <c r="BW4623" s="280" t="s">
        <v>63</v>
      </c>
      <c r="BX4623" s="280" t="s">
        <v>172</v>
      </c>
      <c r="BY4623" s="280" t="s">
        <v>211</v>
      </c>
      <c r="BZ4623" s="280" t="s">
        <v>167</v>
      </c>
      <c r="CA4623" s="280" t="s">
        <v>168</v>
      </c>
      <c r="CB4623" s="280" t="s">
        <v>313</v>
      </c>
      <c r="CC4623" s="280" t="s">
        <v>314</v>
      </c>
      <c r="CD4623" s="281">
        <v>14</v>
      </c>
      <c r="CE4623" s="277">
        <v>45047</v>
      </c>
      <c r="CF4623" s="280">
        <v>0</v>
      </c>
      <c r="CG4623" s="280" t="s">
        <v>90</v>
      </c>
      <c r="CH4623" s="280">
        <v>0</v>
      </c>
      <c r="CI4623" s="280" t="s">
        <v>80</v>
      </c>
      <c r="CJ4623" s="280"/>
      <c r="CK4623" s="280"/>
      <c r="CL4623" s="280"/>
      <c r="CM4623" s="280" t="s">
        <v>73</v>
      </c>
      <c r="CN4623" s="280">
        <v>3</v>
      </c>
    </row>
    <row r="4624" spans="4:92">
      <c r="D4624" s="273" t="s">
        <v>64</v>
      </c>
      <c r="E4624" s="273" t="s">
        <v>404</v>
      </c>
      <c r="F4624" s="273" t="s">
        <v>408</v>
      </c>
      <c r="G4624" s="273" t="s">
        <v>423</v>
      </c>
      <c r="H4624" s="274">
        <v>45078</v>
      </c>
      <c r="I4624" s="273">
        <v>12484</v>
      </c>
      <c r="J4624" s="273">
        <v>56</v>
      </c>
      <c r="K4624" s="273">
        <v>4326000</v>
      </c>
      <c r="L4624" s="273" t="s">
        <v>66</v>
      </c>
      <c r="M4624" s="273">
        <v>593264.21612999996</v>
      </c>
      <c r="N4624" s="273" t="s">
        <v>115</v>
      </c>
      <c r="W4624" s="273">
        <v>243330</v>
      </c>
      <c r="X4624" s="273" t="s">
        <v>64</v>
      </c>
      <c r="Y4624" s="273" t="s">
        <v>63</v>
      </c>
      <c r="Z4624" s="273" t="s">
        <v>165</v>
      </c>
      <c r="AA4624" s="273" t="s">
        <v>165</v>
      </c>
      <c r="AB4624" s="274">
        <v>45047</v>
      </c>
      <c r="AC4624" s="273">
        <v>12152</v>
      </c>
      <c r="AD4624" s="273">
        <v>11</v>
      </c>
      <c r="AE4624" s="273">
        <v>0.113</v>
      </c>
      <c r="AF4624" s="273" t="s">
        <v>90</v>
      </c>
      <c r="AG4624" s="273" t="s">
        <v>1198</v>
      </c>
      <c r="AH4624" s="273" t="s">
        <v>990</v>
      </c>
      <c r="AI4624" s="273" t="s">
        <v>123</v>
      </c>
      <c r="AJ4624" s="273" t="s">
        <v>200</v>
      </c>
      <c r="AK4624" s="273">
        <v>340726</v>
      </c>
      <c r="BV4624" s="336" t="s">
        <v>83</v>
      </c>
      <c r="BW4624" s="337" t="s">
        <v>63</v>
      </c>
      <c r="BX4624" s="337" t="s">
        <v>157</v>
      </c>
      <c r="BY4624" s="337" t="s">
        <v>157</v>
      </c>
      <c r="BZ4624" s="337" t="s">
        <v>126</v>
      </c>
      <c r="CA4624" s="337" t="s">
        <v>127</v>
      </c>
      <c r="CB4624" s="337" t="s">
        <v>133</v>
      </c>
      <c r="CC4624" s="337" t="s">
        <v>134</v>
      </c>
      <c r="CD4624" s="338">
        <v>7</v>
      </c>
      <c r="CE4624" s="335">
        <v>45047</v>
      </c>
      <c r="CF4624" s="337"/>
      <c r="CG4624" s="337"/>
      <c r="CH4624" s="337"/>
      <c r="CI4624" s="337" t="s">
        <v>104</v>
      </c>
      <c r="CJ4624" s="337"/>
      <c r="CK4624" s="337"/>
      <c r="CL4624" s="337"/>
      <c r="CM4624" s="337" t="s">
        <v>73</v>
      </c>
      <c r="CN4624" s="337">
        <v>3</v>
      </c>
    </row>
    <row r="4625" spans="4:92">
      <c r="D4625" s="273" t="s">
        <v>64</v>
      </c>
      <c r="E4625" s="273" t="s">
        <v>404</v>
      </c>
      <c r="F4625" s="273" t="s">
        <v>408</v>
      </c>
      <c r="G4625" s="273" t="s">
        <v>423</v>
      </c>
      <c r="H4625" s="274">
        <v>45108</v>
      </c>
      <c r="I4625" s="273">
        <v>12753</v>
      </c>
      <c r="J4625" s="273">
        <v>56</v>
      </c>
      <c r="K4625" s="273">
        <v>372086</v>
      </c>
      <c r="L4625" s="273" t="s">
        <v>66</v>
      </c>
      <c r="M4625" s="273">
        <v>0</v>
      </c>
      <c r="N4625" s="273" t="s">
        <v>1010</v>
      </c>
      <c r="O4625" s="273">
        <v>0</v>
      </c>
      <c r="P4625" s="273" t="s">
        <v>1011</v>
      </c>
      <c r="Q4625" s="273" t="s">
        <v>1188</v>
      </c>
      <c r="R4625" s="273" t="s">
        <v>1013</v>
      </c>
      <c r="S4625" s="273" t="s">
        <v>122</v>
      </c>
      <c r="U4625" s="273" t="s">
        <v>122</v>
      </c>
      <c r="V4625" s="273" t="s">
        <v>122</v>
      </c>
      <c r="W4625" s="273">
        <v>259082</v>
      </c>
      <c r="X4625" s="273" t="s">
        <v>64</v>
      </c>
      <c r="Y4625" s="273" t="s">
        <v>75</v>
      </c>
      <c r="Z4625" s="273" t="s">
        <v>231</v>
      </c>
      <c r="AA4625" s="273" t="s">
        <v>231</v>
      </c>
      <c r="AB4625" s="274">
        <v>45200</v>
      </c>
      <c r="AC4625" s="273">
        <v>14052</v>
      </c>
      <c r="AD4625" s="273">
        <v>24</v>
      </c>
      <c r="AE4625" s="273">
        <v>11.08</v>
      </c>
      <c r="AF4625" s="273" t="s">
        <v>90</v>
      </c>
      <c r="AG4625" s="273" t="s">
        <v>559</v>
      </c>
      <c r="AH4625" s="273" t="s">
        <v>560</v>
      </c>
      <c r="AI4625" s="273" t="s">
        <v>123</v>
      </c>
      <c r="AJ4625" s="273" t="s">
        <v>200</v>
      </c>
      <c r="AK4625" s="273">
        <v>290890</v>
      </c>
      <c r="BV4625" s="279" t="s">
        <v>83</v>
      </c>
      <c r="BW4625" s="280" t="s">
        <v>63</v>
      </c>
      <c r="BX4625" s="280" t="s">
        <v>157</v>
      </c>
      <c r="BY4625" s="280" t="s">
        <v>157</v>
      </c>
      <c r="BZ4625" s="280" t="s">
        <v>126</v>
      </c>
      <c r="CA4625" s="280" t="s">
        <v>127</v>
      </c>
      <c r="CB4625" s="280" t="s">
        <v>128</v>
      </c>
      <c r="CC4625" s="280" t="s">
        <v>129</v>
      </c>
      <c r="CD4625" s="281">
        <v>6</v>
      </c>
      <c r="CE4625" s="277">
        <v>45047</v>
      </c>
      <c r="CF4625" s="280"/>
      <c r="CG4625" s="280"/>
      <c r="CH4625" s="280"/>
      <c r="CI4625" s="280" t="s">
        <v>80</v>
      </c>
      <c r="CJ4625" s="280"/>
      <c r="CK4625" s="280"/>
      <c r="CL4625" s="280"/>
      <c r="CM4625" s="280" t="s">
        <v>73</v>
      </c>
      <c r="CN4625" s="280">
        <v>3</v>
      </c>
    </row>
    <row r="4626" spans="4:92">
      <c r="D4626" s="273" t="s">
        <v>64</v>
      </c>
      <c r="E4626" s="273" t="s">
        <v>404</v>
      </c>
      <c r="F4626" s="273" t="s">
        <v>408</v>
      </c>
      <c r="G4626" s="273" t="s">
        <v>423</v>
      </c>
      <c r="H4626" s="274">
        <v>45108</v>
      </c>
      <c r="I4626" s="273">
        <v>12753</v>
      </c>
      <c r="J4626" s="273">
        <v>56</v>
      </c>
      <c r="K4626" s="273">
        <v>1475</v>
      </c>
      <c r="L4626" s="273" t="s">
        <v>1202</v>
      </c>
      <c r="M4626" s="273">
        <v>2962.6702500000001</v>
      </c>
      <c r="N4626" s="273" t="s">
        <v>1203</v>
      </c>
      <c r="P4626" s="273" t="s">
        <v>68</v>
      </c>
      <c r="Q4626" s="273" t="s">
        <v>1012</v>
      </c>
      <c r="R4626" s="273" t="s">
        <v>70</v>
      </c>
      <c r="S4626" s="273" t="s">
        <v>1205</v>
      </c>
      <c r="T4626" s="273" t="s">
        <v>1206</v>
      </c>
      <c r="U4626" s="273" t="s">
        <v>73</v>
      </c>
      <c r="V4626" s="273" t="s">
        <v>1786</v>
      </c>
      <c r="W4626" s="273">
        <v>259097</v>
      </c>
      <c r="X4626" s="273" t="s">
        <v>64</v>
      </c>
      <c r="Y4626" s="273" t="s">
        <v>75</v>
      </c>
      <c r="Z4626" s="273" t="s">
        <v>231</v>
      </c>
      <c r="AA4626" s="273" t="s">
        <v>231</v>
      </c>
      <c r="AB4626" s="274">
        <v>45200</v>
      </c>
      <c r="AC4626" s="273">
        <v>14052</v>
      </c>
      <c r="AD4626" s="273">
        <v>24</v>
      </c>
      <c r="AE4626" s="273">
        <v>0.35499999999999998</v>
      </c>
      <c r="AF4626" s="273" t="s">
        <v>90</v>
      </c>
      <c r="AG4626" s="273" t="s">
        <v>563</v>
      </c>
      <c r="AH4626" s="273" t="s">
        <v>564</v>
      </c>
      <c r="AI4626" s="273" t="s">
        <v>123</v>
      </c>
      <c r="AJ4626" s="273" t="s">
        <v>200</v>
      </c>
      <c r="AK4626" s="273">
        <v>290895</v>
      </c>
      <c r="BV4626" s="336" t="s">
        <v>83</v>
      </c>
      <c r="BW4626" s="337" t="s">
        <v>63</v>
      </c>
      <c r="BX4626" s="337" t="s">
        <v>157</v>
      </c>
      <c r="BY4626" s="337" t="s">
        <v>157</v>
      </c>
      <c r="BZ4626" s="337" t="s">
        <v>110</v>
      </c>
      <c r="CA4626" s="337" t="s">
        <v>111</v>
      </c>
      <c r="CB4626" s="337" t="s">
        <v>117</v>
      </c>
      <c r="CC4626" s="337" t="s">
        <v>118</v>
      </c>
      <c r="CD4626" s="338">
        <v>5</v>
      </c>
      <c r="CE4626" s="335">
        <v>45047</v>
      </c>
      <c r="CF4626" s="337"/>
      <c r="CG4626" s="337"/>
      <c r="CH4626" s="337"/>
      <c r="CI4626" s="337" t="s">
        <v>104</v>
      </c>
      <c r="CJ4626" s="337"/>
      <c r="CK4626" s="337"/>
      <c r="CL4626" s="337"/>
      <c r="CM4626" s="337" t="s">
        <v>73</v>
      </c>
      <c r="CN4626" s="337">
        <v>3</v>
      </c>
    </row>
    <row r="4627" spans="4:92">
      <c r="D4627" s="273" t="s">
        <v>64</v>
      </c>
      <c r="E4627" s="273" t="s">
        <v>404</v>
      </c>
      <c r="F4627" s="273" t="s">
        <v>408</v>
      </c>
      <c r="G4627" s="273" t="s">
        <v>423</v>
      </c>
      <c r="H4627" s="274">
        <v>45108</v>
      </c>
      <c r="I4627" s="273">
        <v>12753</v>
      </c>
      <c r="J4627" s="273">
        <v>56</v>
      </c>
      <c r="K4627" s="273">
        <v>0</v>
      </c>
      <c r="L4627" s="273" t="s">
        <v>66</v>
      </c>
      <c r="N4627" s="273" t="s">
        <v>107</v>
      </c>
      <c r="W4627" s="273">
        <v>259081</v>
      </c>
      <c r="X4627" s="273" t="s">
        <v>64</v>
      </c>
      <c r="Y4627" s="273" t="s">
        <v>75</v>
      </c>
      <c r="Z4627" s="273" t="s">
        <v>231</v>
      </c>
      <c r="AA4627" s="273" t="s">
        <v>231</v>
      </c>
      <c r="AB4627" s="274">
        <v>45200</v>
      </c>
      <c r="AC4627" s="273">
        <v>14052</v>
      </c>
      <c r="AD4627" s="273">
        <v>24</v>
      </c>
      <c r="AE4627" s="273">
        <v>20.51</v>
      </c>
      <c r="AF4627" s="273" t="s">
        <v>90</v>
      </c>
      <c r="AG4627" s="273" t="s">
        <v>568</v>
      </c>
      <c r="AH4627" s="273" t="s">
        <v>569</v>
      </c>
      <c r="AI4627" s="273" t="s">
        <v>123</v>
      </c>
      <c r="AJ4627" s="273" t="s">
        <v>200</v>
      </c>
      <c r="AK4627" s="273">
        <v>290900</v>
      </c>
      <c r="BV4627" s="279" t="s">
        <v>83</v>
      </c>
      <c r="BW4627" s="280" t="s">
        <v>63</v>
      </c>
      <c r="BX4627" s="280" t="s">
        <v>157</v>
      </c>
      <c r="BY4627" s="280" t="s">
        <v>157</v>
      </c>
      <c r="BZ4627" s="280" t="s">
        <v>86</v>
      </c>
      <c r="CA4627" s="280" t="s">
        <v>87</v>
      </c>
      <c r="CB4627" s="280" t="s">
        <v>101</v>
      </c>
      <c r="CC4627" s="280" t="s">
        <v>102</v>
      </c>
      <c r="CD4627" s="281">
        <v>4</v>
      </c>
      <c r="CE4627" s="277">
        <v>45047</v>
      </c>
      <c r="CF4627" s="280">
        <v>19059</v>
      </c>
      <c r="CG4627" s="280" t="s">
        <v>103</v>
      </c>
      <c r="CH4627" s="280">
        <v>620.56104000000005</v>
      </c>
      <c r="CI4627" s="280" t="s">
        <v>104</v>
      </c>
      <c r="CJ4627" s="280"/>
      <c r="CK4627" s="280"/>
      <c r="CL4627" s="280"/>
      <c r="CM4627" s="280" t="s">
        <v>73</v>
      </c>
      <c r="CN4627" s="280">
        <v>3</v>
      </c>
    </row>
    <row r="4628" spans="4:92">
      <c r="D4628" s="273" t="s">
        <v>64</v>
      </c>
      <c r="E4628" s="273" t="s">
        <v>404</v>
      </c>
      <c r="F4628" s="273" t="s">
        <v>408</v>
      </c>
      <c r="G4628" s="273" t="s">
        <v>423</v>
      </c>
      <c r="H4628" s="274">
        <v>45108</v>
      </c>
      <c r="I4628" s="273">
        <v>12753</v>
      </c>
      <c r="J4628" s="273">
        <v>56</v>
      </c>
      <c r="K4628" s="273">
        <v>4404000</v>
      </c>
      <c r="L4628" s="273" t="s">
        <v>66</v>
      </c>
      <c r="M4628" s="273">
        <v>596813.07444999996</v>
      </c>
      <c r="N4628" s="273" t="s">
        <v>115</v>
      </c>
      <c r="W4628" s="273">
        <v>259080</v>
      </c>
      <c r="X4628" s="273" t="s">
        <v>64</v>
      </c>
      <c r="Y4628" s="273" t="s">
        <v>75</v>
      </c>
      <c r="Z4628" s="273" t="s">
        <v>231</v>
      </c>
      <c r="AA4628" s="273" t="s">
        <v>231</v>
      </c>
      <c r="AB4628" s="274">
        <v>45200</v>
      </c>
      <c r="AC4628" s="273">
        <v>14052</v>
      </c>
      <c r="AD4628" s="273">
        <v>24</v>
      </c>
      <c r="AE4628" s="273">
        <v>20.893000000000001</v>
      </c>
      <c r="AF4628" s="273" t="s">
        <v>90</v>
      </c>
      <c r="AG4628" s="273" t="s">
        <v>577</v>
      </c>
      <c r="AH4628" s="273" t="s">
        <v>578</v>
      </c>
      <c r="AI4628" s="273" t="s">
        <v>123</v>
      </c>
      <c r="AJ4628" s="273" t="s">
        <v>200</v>
      </c>
      <c r="AK4628" s="273">
        <v>290911</v>
      </c>
      <c r="BV4628" s="336" t="s">
        <v>83</v>
      </c>
      <c r="BW4628" s="337" t="s">
        <v>63</v>
      </c>
      <c r="BX4628" s="337" t="s">
        <v>157</v>
      </c>
      <c r="BY4628" s="337" t="s">
        <v>157</v>
      </c>
      <c r="BZ4628" s="337" t="s">
        <v>110</v>
      </c>
      <c r="CA4628" s="337" t="s">
        <v>111</v>
      </c>
      <c r="CB4628" s="337" t="s">
        <v>112</v>
      </c>
      <c r="CC4628" s="337" t="s">
        <v>113</v>
      </c>
      <c r="CD4628" s="338">
        <v>4</v>
      </c>
      <c r="CE4628" s="335">
        <v>45047</v>
      </c>
      <c r="CF4628" s="337"/>
      <c r="CG4628" s="337"/>
      <c r="CH4628" s="337"/>
      <c r="CI4628" s="337" t="s">
        <v>80</v>
      </c>
      <c r="CJ4628" s="337"/>
      <c r="CK4628" s="337"/>
      <c r="CL4628" s="337"/>
      <c r="CM4628" s="337" t="s">
        <v>73</v>
      </c>
      <c r="CN4628" s="337">
        <v>3</v>
      </c>
    </row>
    <row r="4629" spans="4:92">
      <c r="D4629" s="273" t="s">
        <v>64</v>
      </c>
      <c r="E4629" s="273" t="s">
        <v>404</v>
      </c>
      <c r="F4629" s="273" t="s">
        <v>408</v>
      </c>
      <c r="G4629" s="273" t="s">
        <v>423</v>
      </c>
      <c r="H4629" s="274">
        <v>45139</v>
      </c>
      <c r="I4629" s="273">
        <v>13428</v>
      </c>
      <c r="J4629" s="273">
        <v>56</v>
      </c>
      <c r="K4629" s="273">
        <v>398296</v>
      </c>
      <c r="L4629" s="273" t="s">
        <v>66</v>
      </c>
      <c r="M4629" s="273">
        <v>0</v>
      </c>
      <c r="N4629" s="273" t="s">
        <v>1010</v>
      </c>
      <c r="O4629" s="273">
        <v>0</v>
      </c>
      <c r="P4629" s="273" t="s">
        <v>1011</v>
      </c>
      <c r="Q4629" s="273" t="s">
        <v>1188</v>
      </c>
      <c r="R4629" s="273" t="s">
        <v>1013</v>
      </c>
      <c r="S4629" s="273" t="s">
        <v>122</v>
      </c>
      <c r="U4629" s="273" t="s">
        <v>122</v>
      </c>
      <c r="V4629" s="273" t="s">
        <v>122</v>
      </c>
      <c r="W4629" s="273">
        <v>259127</v>
      </c>
      <c r="X4629" s="273" t="s">
        <v>64</v>
      </c>
      <c r="Y4629" s="273" t="s">
        <v>75</v>
      </c>
      <c r="Z4629" s="273" t="s">
        <v>231</v>
      </c>
      <c r="AA4629" s="273" t="s">
        <v>231</v>
      </c>
      <c r="AB4629" s="274">
        <v>45200</v>
      </c>
      <c r="AC4629" s="273">
        <v>14052</v>
      </c>
      <c r="AD4629" s="273">
        <v>24</v>
      </c>
      <c r="AE4629" s="273">
        <v>1.647</v>
      </c>
      <c r="AF4629" s="273" t="s">
        <v>90</v>
      </c>
      <c r="AG4629" s="273" t="s">
        <v>583</v>
      </c>
      <c r="AH4629" s="273" t="s">
        <v>584</v>
      </c>
      <c r="AI4629" s="273" t="s">
        <v>123</v>
      </c>
      <c r="AJ4629" s="273" t="s">
        <v>200</v>
      </c>
      <c r="AK4629" s="273">
        <v>290916</v>
      </c>
      <c r="BV4629" s="279" t="s">
        <v>83</v>
      </c>
      <c r="BW4629" s="280" t="s">
        <v>63</v>
      </c>
      <c r="BX4629" s="280" t="s">
        <v>157</v>
      </c>
      <c r="BY4629" s="280" t="s">
        <v>157</v>
      </c>
      <c r="BZ4629" s="280" t="s">
        <v>86</v>
      </c>
      <c r="CA4629" s="280" t="s">
        <v>87</v>
      </c>
      <c r="CB4629" s="280" t="s">
        <v>88</v>
      </c>
      <c r="CC4629" s="280" t="s">
        <v>89</v>
      </c>
      <c r="CD4629" s="281">
        <v>3</v>
      </c>
      <c r="CE4629" s="277">
        <v>45047</v>
      </c>
      <c r="CF4629" s="280">
        <v>1440</v>
      </c>
      <c r="CG4629" s="280" t="s">
        <v>90</v>
      </c>
      <c r="CH4629" s="280">
        <v>1440</v>
      </c>
      <c r="CI4629" s="280" t="s">
        <v>80</v>
      </c>
      <c r="CJ4629" s="280"/>
      <c r="CK4629" s="280"/>
      <c r="CL4629" s="280"/>
      <c r="CM4629" s="280" t="s">
        <v>73</v>
      </c>
      <c r="CN4629" s="280">
        <v>3</v>
      </c>
    </row>
    <row r="4630" spans="4:92">
      <c r="D4630" s="273" t="s">
        <v>64</v>
      </c>
      <c r="E4630" s="273" t="s">
        <v>404</v>
      </c>
      <c r="F4630" s="273" t="s">
        <v>408</v>
      </c>
      <c r="G4630" s="273" t="s">
        <v>423</v>
      </c>
      <c r="H4630" s="274">
        <v>45139</v>
      </c>
      <c r="I4630" s="273">
        <v>13428</v>
      </c>
      <c r="J4630" s="273">
        <v>56</v>
      </c>
      <c r="K4630" s="273">
        <v>1475</v>
      </c>
      <c r="L4630" s="273" t="s">
        <v>1202</v>
      </c>
      <c r="M4630" s="273">
        <v>2962.6702500000001</v>
      </c>
      <c r="N4630" s="273" t="s">
        <v>1203</v>
      </c>
      <c r="P4630" s="273" t="s">
        <v>68</v>
      </c>
      <c r="Q4630" s="273" t="s">
        <v>1012</v>
      </c>
      <c r="R4630" s="273" t="s">
        <v>70</v>
      </c>
      <c r="S4630" s="273" t="s">
        <v>1205</v>
      </c>
      <c r="T4630" s="273" t="s">
        <v>1206</v>
      </c>
      <c r="U4630" s="273" t="s">
        <v>73</v>
      </c>
      <c r="V4630" s="273" t="s">
        <v>1786</v>
      </c>
      <c r="W4630" s="273">
        <v>259142</v>
      </c>
      <c r="X4630" s="273" t="s">
        <v>64</v>
      </c>
      <c r="Y4630" s="273" t="s">
        <v>75</v>
      </c>
      <c r="Z4630" s="273" t="s">
        <v>231</v>
      </c>
      <c r="AA4630" s="273" t="s">
        <v>231</v>
      </c>
      <c r="AB4630" s="274">
        <v>45200</v>
      </c>
      <c r="AC4630" s="273">
        <v>14052</v>
      </c>
      <c r="AD4630" s="273">
        <v>24</v>
      </c>
      <c r="AE4630" s="273">
        <v>0.17899999999999999</v>
      </c>
      <c r="AF4630" s="273" t="s">
        <v>90</v>
      </c>
      <c r="AG4630" s="273" t="s">
        <v>587</v>
      </c>
      <c r="AH4630" s="273" t="s">
        <v>588</v>
      </c>
      <c r="AI4630" s="273" t="s">
        <v>123</v>
      </c>
      <c r="AJ4630" s="273" t="s">
        <v>200</v>
      </c>
      <c r="AK4630" s="273">
        <v>290921</v>
      </c>
      <c r="BV4630" s="336" t="s">
        <v>83</v>
      </c>
      <c r="BW4630" s="337" t="s">
        <v>63</v>
      </c>
      <c r="BX4630" s="337" t="s">
        <v>157</v>
      </c>
      <c r="BY4630" s="337" t="s">
        <v>157</v>
      </c>
      <c r="BZ4630" s="337" t="s">
        <v>86</v>
      </c>
      <c r="CA4630" s="337" t="s">
        <v>87</v>
      </c>
      <c r="CB4630" s="337" t="s">
        <v>88</v>
      </c>
      <c r="CC4630" s="337" t="s">
        <v>89</v>
      </c>
      <c r="CD4630" s="338">
        <v>3</v>
      </c>
      <c r="CE4630" s="335">
        <v>45078</v>
      </c>
      <c r="CF4630" s="337">
        <v>1398</v>
      </c>
      <c r="CG4630" s="337" t="s">
        <v>90</v>
      </c>
      <c r="CH4630" s="337">
        <v>1398</v>
      </c>
      <c r="CI4630" s="337" t="s">
        <v>80</v>
      </c>
      <c r="CJ4630" s="337"/>
      <c r="CK4630" s="337"/>
      <c r="CL4630" s="337"/>
      <c r="CM4630" s="337" t="s">
        <v>73</v>
      </c>
      <c r="CN4630" s="337">
        <v>3</v>
      </c>
    </row>
    <row r="4631" spans="4:92">
      <c r="D4631" s="273" t="s">
        <v>64</v>
      </c>
      <c r="E4631" s="273" t="s">
        <v>404</v>
      </c>
      <c r="F4631" s="273" t="s">
        <v>408</v>
      </c>
      <c r="G4631" s="273" t="s">
        <v>423</v>
      </c>
      <c r="H4631" s="274">
        <v>45139</v>
      </c>
      <c r="I4631" s="273">
        <v>13428</v>
      </c>
      <c r="J4631" s="273">
        <v>56</v>
      </c>
      <c r="K4631" s="273">
        <v>0</v>
      </c>
      <c r="L4631" s="273" t="s">
        <v>66</v>
      </c>
      <c r="N4631" s="273" t="s">
        <v>107</v>
      </c>
      <c r="W4631" s="273">
        <v>259126</v>
      </c>
      <c r="X4631" s="273" t="s">
        <v>64</v>
      </c>
      <c r="Y4631" s="273" t="s">
        <v>75</v>
      </c>
      <c r="Z4631" s="273" t="s">
        <v>231</v>
      </c>
      <c r="AA4631" s="273" t="s">
        <v>231</v>
      </c>
      <c r="AB4631" s="274">
        <v>45200</v>
      </c>
      <c r="AC4631" s="273">
        <v>14052</v>
      </c>
      <c r="AD4631" s="273">
        <v>24</v>
      </c>
      <c r="AE4631" s="273">
        <v>4.6950000000000003</v>
      </c>
      <c r="AF4631" s="273" t="s">
        <v>90</v>
      </c>
      <c r="AG4631" s="273" t="s">
        <v>592</v>
      </c>
      <c r="AH4631" s="273" t="s">
        <v>593</v>
      </c>
      <c r="AI4631" s="273" t="s">
        <v>123</v>
      </c>
      <c r="AJ4631" s="273" t="s">
        <v>200</v>
      </c>
      <c r="AK4631" s="273">
        <v>290926</v>
      </c>
      <c r="BV4631" s="279" t="s">
        <v>83</v>
      </c>
      <c r="BW4631" s="280" t="s">
        <v>63</v>
      </c>
      <c r="BX4631" s="280" t="s">
        <v>157</v>
      </c>
      <c r="BY4631" s="280" t="s">
        <v>157</v>
      </c>
      <c r="BZ4631" s="280" t="s">
        <v>110</v>
      </c>
      <c r="CA4631" s="280" t="s">
        <v>111</v>
      </c>
      <c r="CB4631" s="280" t="s">
        <v>112</v>
      </c>
      <c r="CC4631" s="280" t="s">
        <v>113</v>
      </c>
      <c r="CD4631" s="281">
        <v>4</v>
      </c>
      <c r="CE4631" s="277">
        <v>45078</v>
      </c>
      <c r="CF4631" s="280"/>
      <c r="CG4631" s="280"/>
      <c r="CH4631" s="280"/>
      <c r="CI4631" s="280" t="s">
        <v>80</v>
      </c>
      <c r="CJ4631" s="280"/>
      <c r="CK4631" s="280"/>
      <c r="CL4631" s="280"/>
      <c r="CM4631" s="280" t="s">
        <v>73</v>
      </c>
      <c r="CN4631" s="280">
        <v>3</v>
      </c>
    </row>
    <row r="4632" spans="4:92">
      <c r="D4632" s="273" t="s">
        <v>64</v>
      </c>
      <c r="E4632" s="273" t="s">
        <v>404</v>
      </c>
      <c r="F4632" s="273" t="s">
        <v>408</v>
      </c>
      <c r="G4632" s="273" t="s">
        <v>423</v>
      </c>
      <c r="H4632" s="274">
        <v>45139</v>
      </c>
      <c r="I4632" s="273">
        <v>13428</v>
      </c>
      <c r="J4632" s="273">
        <v>56</v>
      </c>
      <c r="K4632" s="273">
        <v>4438000</v>
      </c>
      <c r="L4632" s="273" t="s">
        <v>66</v>
      </c>
      <c r="M4632" s="273">
        <v>602084.48791000003</v>
      </c>
      <c r="N4632" s="273" t="s">
        <v>115</v>
      </c>
      <c r="W4632" s="273">
        <v>259125</v>
      </c>
      <c r="X4632" s="273" t="s">
        <v>64</v>
      </c>
      <c r="Y4632" s="273" t="s">
        <v>75</v>
      </c>
      <c r="Z4632" s="273" t="s">
        <v>231</v>
      </c>
      <c r="AA4632" s="273" t="s">
        <v>231</v>
      </c>
      <c r="AB4632" s="274">
        <v>45200</v>
      </c>
      <c r="AC4632" s="273">
        <v>14052</v>
      </c>
      <c r="AD4632" s="273">
        <v>24</v>
      </c>
      <c r="AE4632" s="273">
        <v>5.4409999999999998</v>
      </c>
      <c r="AF4632" s="273" t="s">
        <v>90</v>
      </c>
      <c r="AG4632" s="273" t="s">
        <v>598</v>
      </c>
      <c r="AH4632" s="273" t="s">
        <v>599</v>
      </c>
      <c r="AI4632" s="273" t="s">
        <v>123</v>
      </c>
      <c r="AJ4632" s="273" t="s">
        <v>200</v>
      </c>
      <c r="AK4632" s="273">
        <v>290931</v>
      </c>
      <c r="BV4632" s="336" t="s">
        <v>83</v>
      </c>
      <c r="BW4632" s="337" t="s">
        <v>63</v>
      </c>
      <c r="BX4632" s="337" t="s">
        <v>157</v>
      </c>
      <c r="BY4632" s="337" t="s">
        <v>157</v>
      </c>
      <c r="BZ4632" s="337" t="s">
        <v>86</v>
      </c>
      <c r="CA4632" s="337" t="s">
        <v>87</v>
      </c>
      <c r="CB4632" s="337" t="s">
        <v>101</v>
      </c>
      <c r="CC4632" s="337" t="s">
        <v>102</v>
      </c>
      <c r="CD4632" s="338">
        <v>4</v>
      </c>
      <c r="CE4632" s="335">
        <v>45078</v>
      </c>
      <c r="CF4632" s="337">
        <v>18528</v>
      </c>
      <c r="CG4632" s="337" t="s">
        <v>103</v>
      </c>
      <c r="CH4632" s="337">
        <v>603.27167999999995</v>
      </c>
      <c r="CI4632" s="337" t="s">
        <v>104</v>
      </c>
      <c r="CJ4632" s="337"/>
      <c r="CK4632" s="337"/>
      <c r="CL4632" s="337"/>
      <c r="CM4632" s="337" t="s">
        <v>73</v>
      </c>
      <c r="CN4632" s="337">
        <v>3</v>
      </c>
    </row>
    <row r="4633" spans="4:92">
      <c r="D4633" s="273" t="s">
        <v>64</v>
      </c>
      <c r="E4633" s="273" t="s">
        <v>404</v>
      </c>
      <c r="F4633" s="273" t="s">
        <v>408</v>
      </c>
      <c r="G4633" s="273" t="s">
        <v>423</v>
      </c>
      <c r="H4633" s="274">
        <v>45170</v>
      </c>
      <c r="I4633" s="273">
        <v>13755</v>
      </c>
      <c r="J4633" s="273">
        <v>56</v>
      </c>
      <c r="K4633" s="273">
        <v>331836</v>
      </c>
      <c r="L4633" s="273" t="s">
        <v>66</v>
      </c>
      <c r="M4633" s="273">
        <v>0</v>
      </c>
      <c r="N4633" s="273" t="s">
        <v>1010</v>
      </c>
      <c r="O4633" s="273">
        <v>0</v>
      </c>
      <c r="P4633" s="273" t="s">
        <v>1011</v>
      </c>
      <c r="Q4633" s="273" t="s">
        <v>1188</v>
      </c>
      <c r="R4633" s="273" t="s">
        <v>1013</v>
      </c>
      <c r="S4633" s="273" t="s">
        <v>122</v>
      </c>
      <c r="U4633" s="273" t="s">
        <v>122</v>
      </c>
      <c r="V4633" s="273" t="s">
        <v>122</v>
      </c>
      <c r="W4633" s="273">
        <v>259172</v>
      </c>
      <c r="X4633" s="273" t="s">
        <v>64</v>
      </c>
      <c r="Y4633" s="273" t="s">
        <v>75</v>
      </c>
      <c r="Z4633" s="273" t="s">
        <v>231</v>
      </c>
      <c r="AA4633" s="273" t="s">
        <v>231</v>
      </c>
      <c r="AB4633" s="274">
        <v>45200</v>
      </c>
      <c r="AC4633" s="273">
        <v>14052</v>
      </c>
      <c r="AD4633" s="273">
        <v>24</v>
      </c>
      <c r="AE4633" s="273">
        <v>0.214</v>
      </c>
      <c r="AF4633" s="273" t="s">
        <v>90</v>
      </c>
      <c r="AG4633" s="273" t="s">
        <v>1658</v>
      </c>
      <c r="AH4633" s="273" t="s">
        <v>1659</v>
      </c>
      <c r="AI4633" s="273" t="s">
        <v>123</v>
      </c>
      <c r="AJ4633" s="273" t="s">
        <v>200</v>
      </c>
      <c r="AK4633" s="273">
        <v>290936</v>
      </c>
      <c r="BV4633" s="279" t="s">
        <v>83</v>
      </c>
      <c r="BW4633" s="280" t="s">
        <v>63</v>
      </c>
      <c r="BX4633" s="280" t="s">
        <v>157</v>
      </c>
      <c r="BY4633" s="280" t="s">
        <v>157</v>
      </c>
      <c r="BZ4633" s="280" t="s">
        <v>110</v>
      </c>
      <c r="CA4633" s="280" t="s">
        <v>111</v>
      </c>
      <c r="CB4633" s="280" t="s">
        <v>117</v>
      </c>
      <c r="CC4633" s="280" t="s">
        <v>118</v>
      </c>
      <c r="CD4633" s="281">
        <v>5</v>
      </c>
      <c r="CE4633" s="277">
        <v>45078</v>
      </c>
      <c r="CF4633" s="280"/>
      <c r="CG4633" s="280"/>
      <c r="CH4633" s="280"/>
      <c r="CI4633" s="280" t="s">
        <v>104</v>
      </c>
      <c r="CJ4633" s="280"/>
      <c r="CK4633" s="280"/>
      <c r="CL4633" s="280"/>
      <c r="CM4633" s="280" t="s">
        <v>73</v>
      </c>
      <c r="CN4633" s="280">
        <v>3</v>
      </c>
    </row>
    <row r="4634" spans="4:92">
      <c r="D4634" s="273" t="s">
        <v>64</v>
      </c>
      <c r="E4634" s="273" t="s">
        <v>404</v>
      </c>
      <c r="F4634" s="273" t="s">
        <v>408</v>
      </c>
      <c r="G4634" s="273" t="s">
        <v>423</v>
      </c>
      <c r="H4634" s="274">
        <v>45170</v>
      </c>
      <c r="I4634" s="273">
        <v>13755</v>
      </c>
      <c r="J4634" s="273">
        <v>56</v>
      </c>
      <c r="K4634" s="273">
        <v>1475</v>
      </c>
      <c r="L4634" s="273" t="s">
        <v>1202</v>
      </c>
      <c r="M4634" s="273">
        <v>2962.6702500000001</v>
      </c>
      <c r="N4634" s="273" t="s">
        <v>1203</v>
      </c>
      <c r="P4634" s="273" t="s">
        <v>68</v>
      </c>
      <c r="Q4634" s="273" t="s">
        <v>1012</v>
      </c>
      <c r="R4634" s="273" t="s">
        <v>70</v>
      </c>
      <c r="S4634" s="273" t="s">
        <v>1205</v>
      </c>
      <c r="T4634" s="273" t="s">
        <v>1206</v>
      </c>
      <c r="U4634" s="273" t="s">
        <v>73</v>
      </c>
      <c r="V4634" s="273" t="s">
        <v>2060</v>
      </c>
      <c r="W4634" s="273">
        <v>259187</v>
      </c>
      <c r="X4634" s="273" t="s">
        <v>64</v>
      </c>
      <c r="Y4634" s="273" t="s">
        <v>75</v>
      </c>
      <c r="Z4634" s="273" t="s">
        <v>231</v>
      </c>
      <c r="AA4634" s="273" t="s">
        <v>231</v>
      </c>
      <c r="AB4634" s="274">
        <v>45200</v>
      </c>
      <c r="AC4634" s="273">
        <v>14052</v>
      </c>
      <c r="AD4634" s="273">
        <v>24</v>
      </c>
      <c r="AE4634" s="273">
        <v>1.5620000000000001</v>
      </c>
      <c r="AF4634" s="273" t="s">
        <v>90</v>
      </c>
      <c r="AG4634" s="273" t="s">
        <v>603</v>
      </c>
      <c r="AH4634" s="273" t="s">
        <v>604</v>
      </c>
      <c r="AI4634" s="273" t="s">
        <v>123</v>
      </c>
      <c r="AJ4634" s="273" t="s">
        <v>200</v>
      </c>
      <c r="AK4634" s="273">
        <v>290943</v>
      </c>
      <c r="BV4634" s="336" t="s">
        <v>64</v>
      </c>
      <c r="BW4634" s="337" t="s">
        <v>63</v>
      </c>
      <c r="BX4634" s="337" t="s">
        <v>65</v>
      </c>
      <c r="BY4634" s="337" t="s">
        <v>65</v>
      </c>
      <c r="BZ4634" s="337" t="s">
        <v>110</v>
      </c>
      <c r="CA4634" s="337" t="s">
        <v>111</v>
      </c>
      <c r="CB4634" s="337" t="s">
        <v>112</v>
      </c>
      <c r="CC4634" s="337" t="s">
        <v>113</v>
      </c>
      <c r="CD4634" s="338">
        <v>4</v>
      </c>
      <c r="CE4634" s="335">
        <v>45170</v>
      </c>
      <c r="CF4634" s="337"/>
      <c r="CG4634" s="337"/>
      <c r="CH4634" s="337"/>
      <c r="CI4634" s="337" t="s">
        <v>80</v>
      </c>
      <c r="CJ4634" s="337"/>
      <c r="CK4634" s="337"/>
      <c r="CL4634" s="337"/>
      <c r="CM4634" s="337" t="s">
        <v>73</v>
      </c>
      <c r="CN4634" s="337">
        <v>3</v>
      </c>
    </row>
    <row r="4635" spans="4:92">
      <c r="D4635" s="273" t="s">
        <v>64</v>
      </c>
      <c r="E4635" s="273" t="s">
        <v>63</v>
      </c>
      <c r="F4635" s="273" t="s">
        <v>252</v>
      </c>
      <c r="G4635" s="273" t="s">
        <v>257</v>
      </c>
      <c r="H4635" s="274">
        <v>45017</v>
      </c>
      <c r="I4635" s="273">
        <v>11624</v>
      </c>
      <c r="J4635" s="273">
        <v>22</v>
      </c>
      <c r="K4635" s="273">
        <v>453999</v>
      </c>
      <c r="L4635" s="273" t="s">
        <v>66</v>
      </c>
      <c r="M4635" s="273">
        <v>80189.940159999998</v>
      </c>
      <c r="N4635" s="273" t="s">
        <v>67</v>
      </c>
      <c r="P4635" s="273" t="s">
        <v>1011</v>
      </c>
      <c r="Q4635" s="273" t="s">
        <v>69</v>
      </c>
      <c r="R4635" s="273" t="s">
        <v>70</v>
      </c>
      <c r="S4635" s="273" t="s">
        <v>1041</v>
      </c>
      <c r="T4635" s="273" t="s">
        <v>1042</v>
      </c>
      <c r="U4635" s="273" t="s">
        <v>73</v>
      </c>
      <c r="V4635" s="273" t="s">
        <v>1043</v>
      </c>
      <c r="W4635" s="273">
        <v>193658</v>
      </c>
      <c r="X4635" s="273" t="s">
        <v>64</v>
      </c>
      <c r="Y4635" s="273" t="s">
        <v>75</v>
      </c>
      <c r="Z4635" s="273" t="s">
        <v>231</v>
      </c>
      <c r="AA4635" s="273" t="s">
        <v>231</v>
      </c>
      <c r="AB4635" s="274">
        <v>45200</v>
      </c>
      <c r="AC4635" s="273">
        <v>14052</v>
      </c>
      <c r="AD4635" s="273">
        <v>24</v>
      </c>
      <c r="AE4635" s="273">
        <v>2.1829999999999998</v>
      </c>
      <c r="AF4635" s="273" t="s">
        <v>90</v>
      </c>
      <c r="AG4635" s="273" t="s">
        <v>1660</v>
      </c>
      <c r="AH4635" s="273" t="s">
        <v>1661</v>
      </c>
      <c r="AI4635" s="273" t="s">
        <v>123</v>
      </c>
      <c r="AJ4635" s="273" t="s">
        <v>200</v>
      </c>
      <c r="AK4635" s="273">
        <v>290948</v>
      </c>
      <c r="BV4635" s="279" t="s">
        <v>64</v>
      </c>
      <c r="BW4635" s="280" t="s">
        <v>63</v>
      </c>
      <c r="BX4635" s="280" t="s">
        <v>65</v>
      </c>
      <c r="BY4635" s="280" t="s">
        <v>65</v>
      </c>
      <c r="BZ4635" s="280" t="s">
        <v>86</v>
      </c>
      <c r="CA4635" s="280" t="s">
        <v>87</v>
      </c>
      <c r="CB4635" s="280" t="s">
        <v>88</v>
      </c>
      <c r="CC4635" s="280" t="s">
        <v>89</v>
      </c>
      <c r="CD4635" s="281">
        <v>3</v>
      </c>
      <c r="CE4635" s="277">
        <v>45170</v>
      </c>
      <c r="CF4635" s="280">
        <v>1915</v>
      </c>
      <c r="CG4635" s="280" t="s">
        <v>90</v>
      </c>
      <c r="CH4635" s="280">
        <v>1915</v>
      </c>
      <c r="CI4635" s="280" t="s">
        <v>80</v>
      </c>
      <c r="CJ4635" s="280"/>
      <c r="CK4635" s="280"/>
      <c r="CL4635" s="280"/>
      <c r="CM4635" s="280" t="s">
        <v>73</v>
      </c>
      <c r="CN4635" s="280">
        <v>3</v>
      </c>
    </row>
    <row r="4636" spans="4:92">
      <c r="D4636" s="273" t="s">
        <v>64</v>
      </c>
      <c r="E4636" s="273" t="s">
        <v>63</v>
      </c>
      <c r="F4636" s="273" t="s">
        <v>252</v>
      </c>
      <c r="G4636" s="273" t="s">
        <v>257</v>
      </c>
      <c r="H4636" s="274">
        <v>45017</v>
      </c>
      <c r="I4636" s="273">
        <v>11624</v>
      </c>
      <c r="J4636" s="273">
        <v>22</v>
      </c>
      <c r="K4636" s="273">
        <v>240722</v>
      </c>
      <c r="L4636" s="273" t="s">
        <v>66</v>
      </c>
      <c r="M4636" s="273">
        <v>28359.890240000001</v>
      </c>
      <c r="N4636" s="273" t="s">
        <v>67</v>
      </c>
      <c r="P4636" s="273" t="s">
        <v>2030</v>
      </c>
      <c r="Q4636" s="273" t="s">
        <v>69</v>
      </c>
      <c r="R4636" s="273" t="s">
        <v>70</v>
      </c>
      <c r="S4636" s="273" t="s">
        <v>2061</v>
      </c>
      <c r="T4636" s="273" t="s">
        <v>94</v>
      </c>
      <c r="U4636" s="273" t="s">
        <v>73</v>
      </c>
      <c r="V4636" s="273" t="s">
        <v>95</v>
      </c>
      <c r="W4636" s="273">
        <v>193675</v>
      </c>
      <c r="X4636" s="273" t="s">
        <v>64</v>
      </c>
      <c r="Y4636" s="273" t="s">
        <v>75</v>
      </c>
      <c r="Z4636" s="273" t="s">
        <v>231</v>
      </c>
      <c r="AA4636" s="273" t="s">
        <v>231</v>
      </c>
      <c r="AB4636" s="274">
        <v>45200</v>
      </c>
      <c r="AC4636" s="273">
        <v>14052</v>
      </c>
      <c r="AD4636" s="273">
        <v>24</v>
      </c>
      <c r="AE4636" s="273">
        <v>2.69</v>
      </c>
      <c r="AF4636" s="273" t="s">
        <v>90</v>
      </c>
      <c r="AG4636" s="273" t="s">
        <v>371</v>
      </c>
      <c r="AH4636" s="273" t="s">
        <v>372</v>
      </c>
      <c r="AI4636" s="273" t="s">
        <v>123</v>
      </c>
      <c r="AJ4636" s="273" t="s">
        <v>200</v>
      </c>
      <c r="AK4636" s="273">
        <v>290958</v>
      </c>
      <c r="BV4636" s="336" t="s">
        <v>64</v>
      </c>
      <c r="BW4636" s="337" t="s">
        <v>63</v>
      </c>
      <c r="BX4636" s="337" t="s">
        <v>65</v>
      </c>
      <c r="BY4636" s="337" t="s">
        <v>65</v>
      </c>
      <c r="BZ4636" s="337" t="s">
        <v>86</v>
      </c>
      <c r="CA4636" s="337" t="s">
        <v>87</v>
      </c>
      <c r="CB4636" s="337" t="s">
        <v>88</v>
      </c>
      <c r="CC4636" s="337" t="s">
        <v>89</v>
      </c>
      <c r="CD4636" s="338">
        <v>3</v>
      </c>
      <c r="CE4636" s="335">
        <v>45200</v>
      </c>
      <c r="CF4636" s="337">
        <v>1798</v>
      </c>
      <c r="CG4636" s="337" t="s">
        <v>90</v>
      </c>
      <c r="CH4636" s="337">
        <v>1798</v>
      </c>
      <c r="CI4636" s="337" t="s">
        <v>80</v>
      </c>
      <c r="CJ4636" s="337"/>
      <c r="CK4636" s="337"/>
      <c r="CL4636" s="337"/>
      <c r="CM4636" s="337" t="s">
        <v>73</v>
      </c>
      <c r="CN4636" s="337">
        <v>3</v>
      </c>
    </row>
    <row r="4637" spans="4:92">
      <c r="D4637" s="273" t="s">
        <v>64</v>
      </c>
      <c r="E4637" s="273" t="s">
        <v>63</v>
      </c>
      <c r="F4637" s="273" t="s">
        <v>252</v>
      </c>
      <c r="G4637" s="273" t="s">
        <v>257</v>
      </c>
      <c r="H4637" s="274">
        <v>45017</v>
      </c>
      <c r="I4637" s="273">
        <v>11624</v>
      </c>
      <c r="J4637" s="273">
        <v>22</v>
      </c>
      <c r="K4637" s="273">
        <v>0</v>
      </c>
      <c r="L4637" s="273" t="s">
        <v>66</v>
      </c>
      <c r="M4637" s="273">
        <v>0</v>
      </c>
      <c r="N4637" s="273" t="s">
        <v>67</v>
      </c>
      <c r="P4637" s="273" t="s">
        <v>68</v>
      </c>
      <c r="Q4637" s="273" t="s">
        <v>69</v>
      </c>
      <c r="R4637" s="273" t="s">
        <v>70</v>
      </c>
      <c r="S4637" s="273" t="s">
        <v>71</v>
      </c>
      <c r="T4637" s="273" t="s">
        <v>72</v>
      </c>
      <c r="U4637" s="273" t="s">
        <v>73</v>
      </c>
      <c r="V4637" s="273" t="s">
        <v>74</v>
      </c>
      <c r="W4637" s="273">
        <v>193692</v>
      </c>
      <c r="X4637" s="273" t="s">
        <v>64</v>
      </c>
      <c r="Y4637" s="273" t="s">
        <v>75</v>
      </c>
      <c r="Z4637" s="273" t="s">
        <v>231</v>
      </c>
      <c r="AA4637" s="273" t="s">
        <v>231</v>
      </c>
      <c r="AB4637" s="274">
        <v>45200</v>
      </c>
      <c r="AC4637" s="273">
        <v>14052</v>
      </c>
      <c r="AD4637" s="273">
        <v>24</v>
      </c>
      <c r="AE4637" s="273">
        <v>3.65</v>
      </c>
      <c r="AF4637" s="273" t="s">
        <v>90</v>
      </c>
      <c r="AG4637" s="273" t="s">
        <v>376</v>
      </c>
      <c r="AH4637" s="273" t="s">
        <v>377</v>
      </c>
      <c r="AI4637" s="273" t="s">
        <v>123</v>
      </c>
      <c r="AJ4637" s="273" t="s">
        <v>200</v>
      </c>
      <c r="AK4637" s="273">
        <v>290963</v>
      </c>
      <c r="BV4637" s="279" t="s">
        <v>64</v>
      </c>
      <c r="BW4637" s="280" t="s">
        <v>63</v>
      </c>
      <c r="BX4637" s="280" t="s">
        <v>65</v>
      </c>
      <c r="BY4637" s="280" t="s">
        <v>65</v>
      </c>
      <c r="BZ4637" s="280" t="s">
        <v>86</v>
      </c>
      <c r="CA4637" s="280" t="s">
        <v>87</v>
      </c>
      <c r="CB4637" s="280" t="s">
        <v>101</v>
      </c>
      <c r="CC4637" s="280" t="s">
        <v>102</v>
      </c>
      <c r="CD4637" s="281">
        <v>4</v>
      </c>
      <c r="CE4637" s="277">
        <v>45200</v>
      </c>
      <c r="CF4637" s="280">
        <v>24534</v>
      </c>
      <c r="CG4637" s="280" t="s">
        <v>103</v>
      </c>
      <c r="CH4637" s="280">
        <v>798.82704000000001</v>
      </c>
      <c r="CI4637" s="280" t="s">
        <v>104</v>
      </c>
      <c r="CJ4637" s="280"/>
      <c r="CK4637" s="280"/>
      <c r="CL4637" s="280"/>
      <c r="CM4637" s="280" t="s">
        <v>73</v>
      </c>
      <c r="CN4637" s="280">
        <v>3</v>
      </c>
    </row>
    <row r="4638" spans="4:92">
      <c r="D4638" s="273" t="s">
        <v>64</v>
      </c>
      <c r="E4638" s="273" t="s">
        <v>63</v>
      </c>
      <c r="F4638" s="273" t="s">
        <v>252</v>
      </c>
      <c r="G4638" s="273" t="s">
        <v>257</v>
      </c>
      <c r="H4638" s="274">
        <v>45017</v>
      </c>
      <c r="I4638" s="273">
        <v>11624</v>
      </c>
      <c r="J4638" s="273">
        <v>22</v>
      </c>
      <c r="K4638" s="273">
        <v>0</v>
      </c>
      <c r="L4638" s="273" t="s">
        <v>66</v>
      </c>
      <c r="N4638" s="273" t="s">
        <v>107</v>
      </c>
      <c r="W4638" s="273">
        <v>193641</v>
      </c>
      <c r="X4638" s="273" t="s">
        <v>64</v>
      </c>
      <c r="Y4638" s="273" t="s">
        <v>75</v>
      </c>
      <c r="Z4638" s="273" t="s">
        <v>231</v>
      </c>
      <c r="AA4638" s="273" t="s">
        <v>231</v>
      </c>
      <c r="AB4638" s="274">
        <v>45200</v>
      </c>
      <c r="AC4638" s="273">
        <v>14052</v>
      </c>
      <c r="AD4638" s="273">
        <v>24</v>
      </c>
      <c r="AE4638" s="273">
        <v>0.42</v>
      </c>
      <c r="AF4638" s="273" t="s">
        <v>90</v>
      </c>
      <c r="AG4638" s="273" t="s">
        <v>381</v>
      </c>
      <c r="AH4638" s="273" t="s">
        <v>382</v>
      </c>
      <c r="AI4638" s="273" t="s">
        <v>123</v>
      </c>
      <c r="AJ4638" s="273" t="s">
        <v>200</v>
      </c>
      <c r="AK4638" s="273">
        <v>290968</v>
      </c>
      <c r="BV4638" s="336" t="s">
        <v>64</v>
      </c>
      <c r="BW4638" s="337" t="s">
        <v>63</v>
      </c>
      <c r="BX4638" s="337" t="s">
        <v>65</v>
      </c>
      <c r="BY4638" s="337" t="s">
        <v>65</v>
      </c>
      <c r="BZ4638" s="337" t="s">
        <v>110</v>
      </c>
      <c r="CA4638" s="337" t="s">
        <v>111</v>
      </c>
      <c r="CB4638" s="337" t="s">
        <v>112</v>
      </c>
      <c r="CC4638" s="337" t="s">
        <v>113</v>
      </c>
      <c r="CD4638" s="338">
        <v>4</v>
      </c>
      <c r="CE4638" s="335">
        <v>45200</v>
      </c>
      <c r="CF4638" s="337"/>
      <c r="CG4638" s="337"/>
      <c r="CH4638" s="337"/>
      <c r="CI4638" s="337" t="s">
        <v>80</v>
      </c>
      <c r="CJ4638" s="337"/>
      <c r="CK4638" s="337"/>
      <c r="CL4638" s="337"/>
      <c r="CM4638" s="337" t="s">
        <v>73</v>
      </c>
      <c r="CN4638" s="337">
        <v>3</v>
      </c>
    </row>
    <row r="4639" spans="4:92">
      <c r="D4639" s="273" t="s">
        <v>64</v>
      </c>
      <c r="E4639" s="273" t="s">
        <v>63</v>
      </c>
      <c r="F4639" s="273" t="s">
        <v>252</v>
      </c>
      <c r="G4639" s="273" t="s">
        <v>257</v>
      </c>
      <c r="H4639" s="274">
        <v>45017</v>
      </c>
      <c r="I4639" s="273">
        <v>11624</v>
      </c>
      <c r="J4639" s="273">
        <v>22</v>
      </c>
      <c r="K4639" s="273">
        <v>557599</v>
      </c>
      <c r="L4639" s="273" t="s">
        <v>66</v>
      </c>
      <c r="M4639" s="273">
        <v>69496.096560000005</v>
      </c>
      <c r="N4639" s="273" t="s">
        <v>115</v>
      </c>
      <c r="W4639" s="273">
        <v>193640</v>
      </c>
      <c r="X4639" s="273" t="s">
        <v>64</v>
      </c>
      <c r="Y4639" s="273" t="s">
        <v>75</v>
      </c>
      <c r="Z4639" s="273" t="s">
        <v>231</v>
      </c>
      <c r="AA4639" s="273" t="s">
        <v>231</v>
      </c>
      <c r="AB4639" s="274">
        <v>45200</v>
      </c>
      <c r="AC4639" s="273">
        <v>14052</v>
      </c>
      <c r="AD4639" s="273">
        <v>24</v>
      </c>
      <c r="AE4639" s="273">
        <v>1.86</v>
      </c>
      <c r="AF4639" s="273" t="s">
        <v>90</v>
      </c>
      <c r="AG4639" s="273" t="s">
        <v>387</v>
      </c>
      <c r="AH4639" s="273" t="s">
        <v>388</v>
      </c>
      <c r="AI4639" s="273" t="s">
        <v>123</v>
      </c>
      <c r="AJ4639" s="273" t="s">
        <v>200</v>
      </c>
      <c r="AK4639" s="273">
        <v>290973</v>
      </c>
      <c r="BV4639" s="279" t="s">
        <v>64</v>
      </c>
      <c r="BW4639" s="280" t="s">
        <v>63</v>
      </c>
      <c r="BX4639" s="280" t="s">
        <v>65</v>
      </c>
      <c r="BY4639" s="280" t="s">
        <v>65</v>
      </c>
      <c r="BZ4639" s="280" t="s">
        <v>126</v>
      </c>
      <c r="CA4639" s="280" t="s">
        <v>127</v>
      </c>
      <c r="CB4639" s="280" t="s">
        <v>128</v>
      </c>
      <c r="CC4639" s="280" t="s">
        <v>129</v>
      </c>
      <c r="CD4639" s="281">
        <v>6</v>
      </c>
      <c r="CE4639" s="277">
        <v>45200</v>
      </c>
      <c r="CF4639" s="280"/>
      <c r="CG4639" s="280"/>
      <c r="CH4639" s="280"/>
      <c r="CI4639" s="280" t="s">
        <v>80</v>
      </c>
      <c r="CJ4639" s="280"/>
      <c r="CK4639" s="280"/>
      <c r="CL4639" s="280"/>
      <c r="CM4639" s="280" t="s">
        <v>73</v>
      </c>
      <c r="CN4639" s="280">
        <v>3</v>
      </c>
    </row>
    <row r="4640" spans="4:92">
      <c r="D4640" s="273" t="s">
        <v>64</v>
      </c>
      <c r="E4640" s="273" t="s">
        <v>63</v>
      </c>
      <c r="F4640" s="273" t="s">
        <v>252</v>
      </c>
      <c r="G4640" s="273" t="s">
        <v>257</v>
      </c>
      <c r="H4640" s="274">
        <v>45047</v>
      </c>
      <c r="I4640" s="273">
        <v>12175</v>
      </c>
      <c r="J4640" s="273">
        <v>22</v>
      </c>
      <c r="K4640" s="273">
        <v>16165</v>
      </c>
      <c r="L4640" s="273" t="s">
        <v>66</v>
      </c>
      <c r="M4640" s="273">
        <v>0</v>
      </c>
      <c r="N4640" s="273" t="s">
        <v>67</v>
      </c>
      <c r="P4640" s="273" t="s">
        <v>1011</v>
      </c>
      <c r="Q4640" s="273" t="s">
        <v>69</v>
      </c>
      <c r="R4640" s="273" t="s">
        <v>1013</v>
      </c>
      <c r="S4640" s="273" t="s">
        <v>2062</v>
      </c>
      <c r="T4640" s="273" t="s">
        <v>2062</v>
      </c>
      <c r="U4640" s="273" t="s">
        <v>73</v>
      </c>
      <c r="V4640" s="273" t="s">
        <v>2063</v>
      </c>
      <c r="W4640" s="273">
        <v>193722</v>
      </c>
      <c r="X4640" s="273" t="s">
        <v>64</v>
      </c>
      <c r="Y4640" s="273" t="s">
        <v>75</v>
      </c>
      <c r="Z4640" s="273" t="s">
        <v>231</v>
      </c>
      <c r="AA4640" s="273" t="s">
        <v>231</v>
      </c>
      <c r="AB4640" s="274">
        <v>45200</v>
      </c>
      <c r="AC4640" s="273">
        <v>14052</v>
      </c>
      <c r="AD4640" s="273">
        <v>24</v>
      </c>
      <c r="AE4640" s="273">
        <v>52.67</v>
      </c>
      <c r="AF4640" s="273" t="s">
        <v>90</v>
      </c>
      <c r="AG4640" s="273" t="s">
        <v>392</v>
      </c>
      <c r="AH4640" s="273" t="s">
        <v>393</v>
      </c>
      <c r="AI4640" s="273" t="s">
        <v>123</v>
      </c>
      <c r="AJ4640" s="273" t="s">
        <v>200</v>
      </c>
      <c r="AK4640" s="273">
        <v>290978</v>
      </c>
      <c r="BV4640" s="336" t="s">
        <v>64</v>
      </c>
      <c r="BW4640" s="337" t="s">
        <v>63</v>
      </c>
      <c r="BX4640" s="337" t="s">
        <v>65</v>
      </c>
      <c r="BY4640" s="337" t="s">
        <v>65</v>
      </c>
      <c r="BZ4640" s="337" t="s">
        <v>110</v>
      </c>
      <c r="CA4640" s="337" t="s">
        <v>111</v>
      </c>
      <c r="CB4640" s="337" t="s">
        <v>117</v>
      </c>
      <c r="CC4640" s="337" t="s">
        <v>118</v>
      </c>
      <c r="CD4640" s="338">
        <v>5</v>
      </c>
      <c r="CE4640" s="335">
        <v>45200</v>
      </c>
      <c r="CF4640" s="337"/>
      <c r="CG4640" s="337"/>
      <c r="CH4640" s="337"/>
      <c r="CI4640" s="337" t="s">
        <v>104</v>
      </c>
      <c r="CJ4640" s="337"/>
      <c r="CK4640" s="337"/>
      <c r="CL4640" s="337"/>
      <c r="CM4640" s="337" t="s">
        <v>73</v>
      </c>
      <c r="CN4640" s="337">
        <v>3</v>
      </c>
    </row>
    <row r="4641" spans="4:92">
      <c r="D4641" s="273" t="s">
        <v>64</v>
      </c>
      <c r="E4641" s="273" t="s">
        <v>63</v>
      </c>
      <c r="F4641" s="273" t="s">
        <v>252</v>
      </c>
      <c r="G4641" s="273" t="s">
        <v>257</v>
      </c>
      <c r="H4641" s="274">
        <v>45047</v>
      </c>
      <c r="I4641" s="273">
        <v>12175</v>
      </c>
      <c r="J4641" s="273">
        <v>22</v>
      </c>
      <c r="K4641" s="273">
        <v>455772</v>
      </c>
      <c r="L4641" s="273" t="s">
        <v>66</v>
      </c>
      <c r="M4641" s="273">
        <v>80503.102239999993</v>
      </c>
      <c r="N4641" s="273" t="s">
        <v>67</v>
      </c>
      <c r="P4641" s="273" t="s">
        <v>1011</v>
      </c>
      <c r="Q4641" s="273" t="s">
        <v>69</v>
      </c>
      <c r="R4641" s="273" t="s">
        <v>70</v>
      </c>
      <c r="S4641" s="273" t="s">
        <v>1041</v>
      </c>
      <c r="T4641" s="273" t="s">
        <v>1042</v>
      </c>
      <c r="U4641" s="273" t="s">
        <v>73</v>
      </c>
      <c r="V4641" s="273" t="s">
        <v>1043</v>
      </c>
      <c r="W4641" s="273">
        <v>193738</v>
      </c>
      <c r="X4641" s="273" t="s">
        <v>83</v>
      </c>
      <c r="Y4641" s="273" t="s">
        <v>287</v>
      </c>
      <c r="Z4641" s="273" t="s">
        <v>913</v>
      </c>
      <c r="AA4641" s="273" t="s">
        <v>922</v>
      </c>
      <c r="AB4641" s="274">
        <v>44927</v>
      </c>
      <c r="AC4641" s="273">
        <v>16548</v>
      </c>
      <c r="AD4641" s="273">
        <v>820</v>
      </c>
      <c r="AK4641" s="273">
        <v>306492</v>
      </c>
      <c r="BV4641" s="279" t="s">
        <v>64</v>
      </c>
      <c r="BW4641" s="280" t="s">
        <v>63</v>
      </c>
      <c r="BX4641" s="280" t="s">
        <v>65</v>
      </c>
      <c r="BY4641" s="280" t="s">
        <v>65</v>
      </c>
      <c r="BZ4641" s="280" t="s">
        <v>126</v>
      </c>
      <c r="CA4641" s="280" t="s">
        <v>127</v>
      </c>
      <c r="CB4641" s="280" t="s">
        <v>133</v>
      </c>
      <c r="CC4641" s="280" t="s">
        <v>134</v>
      </c>
      <c r="CD4641" s="281">
        <v>7</v>
      </c>
      <c r="CE4641" s="277">
        <v>45200</v>
      </c>
      <c r="CF4641" s="280"/>
      <c r="CG4641" s="280"/>
      <c r="CH4641" s="280"/>
      <c r="CI4641" s="280" t="s">
        <v>104</v>
      </c>
      <c r="CJ4641" s="280"/>
      <c r="CK4641" s="280"/>
      <c r="CL4641" s="280"/>
      <c r="CM4641" s="280" t="s">
        <v>73</v>
      </c>
      <c r="CN4641" s="280">
        <v>3</v>
      </c>
    </row>
    <row r="4642" spans="4:92">
      <c r="D4642" s="273" t="s">
        <v>64</v>
      </c>
      <c r="E4642" s="273" t="s">
        <v>63</v>
      </c>
      <c r="F4642" s="273" t="s">
        <v>252</v>
      </c>
      <c r="G4642" s="273" t="s">
        <v>257</v>
      </c>
      <c r="H4642" s="274">
        <v>45047</v>
      </c>
      <c r="I4642" s="273">
        <v>12175</v>
      </c>
      <c r="J4642" s="273">
        <v>22</v>
      </c>
      <c r="K4642" s="273">
        <v>72240</v>
      </c>
      <c r="L4642" s="273" t="s">
        <v>66</v>
      </c>
      <c r="M4642" s="273">
        <v>8510.7281600000006</v>
      </c>
      <c r="N4642" s="273" t="s">
        <v>67</v>
      </c>
      <c r="P4642" s="273" t="s">
        <v>2030</v>
      </c>
      <c r="Q4642" s="273" t="s">
        <v>69</v>
      </c>
      <c r="R4642" s="273" t="s">
        <v>70</v>
      </c>
      <c r="S4642" s="273" t="s">
        <v>2061</v>
      </c>
      <c r="T4642" s="273" t="s">
        <v>94</v>
      </c>
      <c r="U4642" s="273" t="s">
        <v>73</v>
      </c>
      <c r="V4642" s="273" t="s">
        <v>95</v>
      </c>
      <c r="W4642" s="273">
        <v>193755</v>
      </c>
      <c r="X4642" s="273" t="s">
        <v>83</v>
      </c>
      <c r="Y4642" s="273" t="s">
        <v>287</v>
      </c>
      <c r="Z4642" s="273" t="s">
        <v>913</v>
      </c>
      <c r="AA4642" s="273" t="s">
        <v>922</v>
      </c>
      <c r="AB4642" s="274">
        <v>44927</v>
      </c>
      <c r="AC4642" s="273">
        <v>16549</v>
      </c>
      <c r="AD4642" s="273">
        <v>820</v>
      </c>
      <c r="AK4642" s="273">
        <v>306508</v>
      </c>
      <c r="BV4642" s="336" t="s">
        <v>64</v>
      </c>
      <c r="BW4642" s="337" t="s">
        <v>63</v>
      </c>
      <c r="BX4642" s="337" t="s">
        <v>65</v>
      </c>
      <c r="BY4642" s="337" t="s">
        <v>65</v>
      </c>
      <c r="BZ4642" s="337" t="s">
        <v>138</v>
      </c>
      <c r="CA4642" s="337" t="s">
        <v>139</v>
      </c>
      <c r="CB4642" s="337" t="s">
        <v>140</v>
      </c>
      <c r="CC4642" s="337" t="s">
        <v>141</v>
      </c>
      <c r="CD4642" s="338">
        <v>9</v>
      </c>
      <c r="CE4642" s="335">
        <v>45200</v>
      </c>
      <c r="CF4642" s="337">
        <v>0</v>
      </c>
      <c r="CG4642" s="337" t="s">
        <v>90</v>
      </c>
      <c r="CH4642" s="337">
        <v>0</v>
      </c>
      <c r="CI4642" s="337" t="s">
        <v>80</v>
      </c>
      <c r="CJ4642" s="337"/>
      <c r="CK4642" s="337"/>
      <c r="CL4642" s="337"/>
      <c r="CM4642" s="337" t="s">
        <v>73</v>
      </c>
      <c r="CN4642" s="337">
        <v>3</v>
      </c>
    </row>
    <row r="4643" spans="4:92">
      <c r="D4643" s="273" t="s">
        <v>64</v>
      </c>
      <c r="E4643" s="273" t="s">
        <v>63</v>
      </c>
      <c r="F4643" s="273" t="s">
        <v>252</v>
      </c>
      <c r="G4643" s="273" t="s">
        <v>257</v>
      </c>
      <c r="H4643" s="274">
        <v>45047</v>
      </c>
      <c r="I4643" s="273">
        <v>12175</v>
      </c>
      <c r="J4643" s="273">
        <v>22</v>
      </c>
      <c r="K4643" s="273">
        <v>338616</v>
      </c>
      <c r="L4643" s="273" t="s">
        <v>66</v>
      </c>
      <c r="M4643" s="273">
        <v>47695.613680000002</v>
      </c>
      <c r="N4643" s="273" t="s">
        <v>67</v>
      </c>
      <c r="P4643" s="273" t="s">
        <v>68</v>
      </c>
      <c r="Q4643" s="273" t="s">
        <v>69</v>
      </c>
      <c r="R4643" s="273" t="s">
        <v>70</v>
      </c>
      <c r="S4643" s="273" t="s">
        <v>71</v>
      </c>
      <c r="T4643" s="273" t="s">
        <v>72</v>
      </c>
      <c r="U4643" s="273" t="s">
        <v>73</v>
      </c>
      <c r="V4643" s="273" t="s">
        <v>74</v>
      </c>
      <c r="W4643" s="273">
        <v>193772</v>
      </c>
      <c r="X4643" s="273" t="s">
        <v>83</v>
      </c>
      <c r="Y4643" s="273" t="s">
        <v>287</v>
      </c>
      <c r="Z4643" s="273" t="s">
        <v>913</v>
      </c>
      <c r="AA4643" s="273" t="s">
        <v>922</v>
      </c>
      <c r="AB4643" s="274">
        <v>45017</v>
      </c>
      <c r="AC4643" s="273">
        <v>14948</v>
      </c>
      <c r="AD4643" s="273">
        <v>820</v>
      </c>
      <c r="AK4643" s="273">
        <v>279390</v>
      </c>
      <c r="BV4643" s="279" t="s">
        <v>64</v>
      </c>
      <c r="BW4643" s="280" t="s">
        <v>63</v>
      </c>
      <c r="BX4643" s="280" t="s">
        <v>65</v>
      </c>
      <c r="BY4643" s="280" t="s">
        <v>65</v>
      </c>
      <c r="BZ4643" s="280" t="s">
        <v>151</v>
      </c>
      <c r="CA4643" s="280" t="s">
        <v>152</v>
      </c>
      <c r="CB4643" s="280" t="s">
        <v>153</v>
      </c>
      <c r="CC4643" s="280" t="s">
        <v>154</v>
      </c>
      <c r="CD4643" s="281">
        <v>10</v>
      </c>
      <c r="CE4643" s="277">
        <v>45200</v>
      </c>
      <c r="CF4643" s="280">
        <v>1798</v>
      </c>
      <c r="CG4643" s="280" t="s">
        <v>90</v>
      </c>
      <c r="CH4643" s="280">
        <v>1798</v>
      </c>
      <c r="CI4643" s="280" t="s">
        <v>80</v>
      </c>
      <c r="CJ4643" s="280"/>
      <c r="CK4643" s="280"/>
      <c r="CL4643" s="280"/>
      <c r="CM4643" s="280" t="s">
        <v>73</v>
      </c>
      <c r="CN4643" s="280">
        <v>3</v>
      </c>
    </row>
    <row r="4644" spans="4:92">
      <c r="D4644" s="273" t="s">
        <v>64</v>
      </c>
      <c r="E4644" s="273" t="s">
        <v>63</v>
      </c>
      <c r="F4644" s="273" t="s">
        <v>252</v>
      </c>
      <c r="G4644" s="273" t="s">
        <v>257</v>
      </c>
      <c r="H4644" s="274">
        <v>45047</v>
      </c>
      <c r="I4644" s="273">
        <v>12175</v>
      </c>
      <c r="J4644" s="273">
        <v>22</v>
      </c>
      <c r="K4644" s="273">
        <v>0</v>
      </c>
      <c r="L4644" s="273" t="s">
        <v>66</v>
      </c>
      <c r="N4644" s="273" t="s">
        <v>107</v>
      </c>
      <c r="W4644" s="273">
        <v>193721</v>
      </c>
      <c r="X4644" s="273" t="s">
        <v>83</v>
      </c>
      <c r="Y4644" s="273" t="s">
        <v>287</v>
      </c>
      <c r="Z4644" s="273" t="s">
        <v>913</v>
      </c>
      <c r="AA4644" s="273" t="s">
        <v>922</v>
      </c>
      <c r="AB4644" s="274">
        <v>45108</v>
      </c>
      <c r="AC4644" s="273">
        <v>15094</v>
      </c>
      <c r="AD4644" s="273">
        <v>820</v>
      </c>
      <c r="AK4644" s="273">
        <v>280996</v>
      </c>
      <c r="BV4644" s="336" t="s">
        <v>64</v>
      </c>
      <c r="BW4644" s="337" t="s">
        <v>63</v>
      </c>
      <c r="BX4644" s="337" t="s">
        <v>65</v>
      </c>
      <c r="BY4644" s="337" t="s">
        <v>65</v>
      </c>
      <c r="BZ4644" s="337" t="s">
        <v>151</v>
      </c>
      <c r="CA4644" s="337" t="s">
        <v>152</v>
      </c>
      <c r="CB4644" s="337" t="s">
        <v>161</v>
      </c>
      <c r="CC4644" s="337" t="s">
        <v>162</v>
      </c>
      <c r="CD4644" s="338">
        <v>11</v>
      </c>
      <c r="CE4644" s="335">
        <v>45200</v>
      </c>
      <c r="CF4644" s="337">
        <v>405</v>
      </c>
      <c r="CG4644" s="337" t="s">
        <v>90</v>
      </c>
      <c r="CH4644" s="337">
        <v>405</v>
      </c>
      <c r="CI4644" s="337" t="s">
        <v>80</v>
      </c>
      <c r="CJ4644" s="337"/>
      <c r="CK4644" s="337"/>
      <c r="CL4644" s="337"/>
      <c r="CM4644" s="337" t="s">
        <v>73</v>
      </c>
      <c r="CN4644" s="337">
        <v>3</v>
      </c>
    </row>
    <row r="4645" spans="4:92">
      <c r="D4645" s="273" t="s">
        <v>64</v>
      </c>
      <c r="E4645" s="273" t="s">
        <v>63</v>
      </c>
      <c r="F4645" s="273" t="s">
        <v>252</v>
      </c>
      <c r="G4645" s="273" t="s">
        <v>257</v>
      </c>
      <c r="H4645" s="274">
        <v>45047</v>
      </c>
      <c r="I4645" s="273">
        <v>12175</v>
      </c>
      <c r="J4645" s="273">
        <v>22</v>
      </c>
      <c r="K4645" s="273">
        <v>516416</v>
      </c>
      <c r="L4645" s="273" t="s">
        <v>66</v>
      </c>
      <c r="M4645" s="273">
        <v>78248.680399999997</v>
      </c>
      <c r="N4645" s="273" t="s">
        <v>115</v>
      </c>
      <c r="W4645" s="273">
        <v>193720</v>
      </c>
      <c r="X4645" s="273" t="s">
        <v>83</v>
      </c>
      <c r="Y4645" s="273" t="s">
        <v>287</v>
      </c>
      <c r="Z4645" s="273" t="s">
        <v>913</v>
      </c>
      <c r="AA4645" s="273" t="s">
        <v>922</v>
      </c>
      <c r="AB4645" s="274">
        <v>45108</v>
      </c>
      <c r="AC4645" s="273">
        <v>15685</v>
      </c>
      <c r="AD4645" s="273">
        <v>820</v>
      </c>
      <c r="AK4645" s="273">
        <v>285392</v>
      </c>
      <c r="BV4645" s="279" t="s">
        <v>64</v>
      </c>
      <c r="BW4645" s="280" t="s">
        <v>63</v>
      </c>
      <c r="BX4645" s="280" t="s">
        <v>165</v>
      </c>
      <c r="BY4645" s="280" t="s">
        <v>165</v>
      </c>
      <c r="BZ4645" s="280" t="s">
        <v>86</v>
      </c>
      <c r="CA4645" s="280" t="s">
        <v>87</v>
      </c>
      <c r="CB4645" s="280" t="s">
        <v>179</v>
      </c>
      <c r="CC4645" s="280" t="s">
        <v>180</v>
      </c>
      <c r="CD4645" s="281">
        <v>1</v>
      </c>
      <c r="CE4645" s="277">
        <v>45139</v>
      </c>
      <c r="CF4645" s="280"/>
      <c r="CG4645" s="280" t="s">
        <v>181</v>
      </c>
      <c r="CH4645" s="280"/>
      <c r="CI4645" s="280" t="s">
        <v>181</v>
      </c>
      <c r="CJ4645" s="280" t="s">
        <v>1341</v>
      </c>
      <c r="CK4645" s="280"/>
      <c r="CL4645" s="280"/>
      <c r="CM4645" s="280" t="s">
        <v>73</v>
      </c>
      <c r="CN4645" s="280">
        <v>3</v>
      </c>
    </row>
    <row r="4646" spans="4:92">
      <c r="D4646" s="273" t="s">
        <v>64</v>
      </c>
      <c r="E4646" s="273" t="s">
        <v>63</v>
      </c>
      <c r="F4646" s="273" t="s">
        <v>252</v>
      </c>
      <c r="G4646" s="273" t="s">
        <v>257</v>
      </c>
      <c r="H4646" s="274">
        <v>45108</v>
      </c>
      <c r="I4646" s="273">
        <v>12713</v>
      </c>
      <c r="J4646" s="273">
        <v>22</v>
      </c>
      <c r="K4646" s="273">
        <v>10970</v>
      </c>
      <c r="L4646" s="273" t="s">
        <v>66</v>
      </c>
      <c r="M4646" s="273">
        <v>0</v>
      </c>
      <c r="N4646" s="273" t="s">
        <v>67</v>
      </c>
      <c r="P4646" s="273" t="s">
        <v>1011</v>
      </c>
      <c r="Q4646" s="273" t="s">
        <v>69</v>
      </c>
      <c r="R4646" s="273" t="s">
        <v>1013</v>
      </c>
      <c r="S4646" s="273" t="s">
        <v>2062</v>
      </c>
      <c r="T4646" s="273" t="s">
        <v>2062</v>
      </c>
      <c r="U4646" s="273" t="s">
        <v>73</v>
      </c>
      <c r="V4646" s="273" t="s">
        <v>2063</v>
      </c>
      <c r="W4646" s="273">
        <v>242376</v>
      </c>
      <c r="X4646" s="273" t="s">
        <v>83</v>
      </c>
      <c r="Y4646" s="273" t="s">
        <v>287</v>
      </c>
      <c r="Z4646" s="273" t="s">
        <v>913</v>
      </c>
      <c r="AA4646" s="273" t="s">
        <v>922</v>
      </c>
      <c r="AB4646" s="274">
        <v>45200</v>
      </c>
      <c r="AC4646" s="273">
        <v>15240</v>
      </c>
      <c r="AD4646" s="273">
        <v>820</v>
      </c>
      <c r="AK4646" s="273">
        <v>282602</v>
      </c>
      <c r="BV4646" s="336" t="s">
        <v>64</v>
      </c>
      <c r="BW4646" s="337" t="s">
        <v>63</v>
      </c>
      <c r="BX4646" s="337" t="s">
        <v>165</v>
      </c>
      <c r="BY4646" s="337" t="s">
        <v>165</v>
      </c>
      <c r="BZ4646" s="337" t="s">
        <v>138</v>
      </c>
      <c r="CA4646" s="337" t="s">
        <v>139</v>
      </c>
      <c r="CB4646" s="337" t="s">
        <v>190</v>
      </c>
      <c r="CC4646" s="337" t="s">
        <v>191</v>
      </c>
      <c r="CD4646" s="338">
        <v>8</v>
      </c>
      <c r="CE4646" s="335">
        <v>45139</v>
      </c>
      <c r="CF4646" s="337">
        <v>712</v>
      </c>
      <c r="CG4646" s="337" t="s">
        <v>80</v>
      </c>
      <c r="CH4646" s="337">
        <v>712</v>
      </c>
      <c r="CI4646" s="337" t="s">
        <v>80</v>
      </c>
      <c r="CJ4646" s="337"/>
      <c r="CK4646" s="337"/>
      <c r="CL4646" s="337"/>
      <c r="CM4646" s="337" t="s">
        <v>73</v>
      </c>
      <c r="CN4646" s="337">
        <v>3</v>
      </c>
    </row>
    <row r="4647" spans="4:92">
      <c r="D4647" s="273" t="s">
        <v>64</v>
      </c>
      <c r="E4647" s="273" t="s">
        <v>63</v>
      </c>
      <c r="F4647" s="273" t="s">
        <v>252</v>
      </c>
      <c r="G4647" s="273" t="s">
        <v>257</v>
      </c>
      <c r="H4647" s="274">
        <v>45108</v>
      </c>
      <c r="I4647" s="273">
        <v>12713</v>
      </c>
      <c r="J4647" s="273">
        <v>22</v>
      </c>
      <c r="K4647" s="273">
        <v>429545</v>
      </c>
      <c r="L4647" s="273" t="s">
        <v>66</v>
      </c>
      <c r="M4647" s="273">
        <v>75870.660799999998</v>
      </c>
      <c r="N4647" s="273" t="s">
        <v>67</v>
      </c>
      <c r="P4647" s="273" t="s">
        <v>1011</v>
      </c>
      <c r="Q4647" s="273" t="s">
        <v>69</v>
      </c>
      <c r="R4647" s="273" t="s">
        <v>70</v>
      </c>
      <c r="S4647" s="273" t="s">
        <v>1041</v>
      </c>
      <c r="T4647" s="273" t="s">
        <v>1042</v>
      </c>
      <c r="U4647" s="273" t="s">
        <v>73</v>
      </c>
      <c r="V4647" s="273" t="s">
        <v>1043</v>
      </c>
      <c r="W4647" s="273">
        <v>242392</v>
      </c>
      <c r="X4647" s="273" t="s">
        <v>83</v>
      </c>
      <c r="Y4647" s="273" t="s">
        <v>287</v>
      </c>
      <c r="Z4647" s="273" t="s">
        <v>948</v>
      </c>
      <c r="AA4647" s="273" t="s">
        <v>952</v>
      </c>
      <c r="AB4647" s="274">
        <v>44927</v>
      </c>
      <c r="AC4647" s="273">
        <v>14807</v>
      </c>
      <c r="AD4647" s="273">
        <v>829</v>
      </c>
      <c r="AK4647" s="273">
        <v>277847</v>
      </c>
      <c r="BV4647" s="279" t="s">
        <v>64</v>
      </c>
      <c r="BW4647" s="280" t="s">
        <v>63</v>
      </c>
      <c r="BX4647" s="280" t="s">
        <v>165</v>
      </c>
      <c r="BY4647" s="280" t="s">
        <v>165</v>
      </c>
      <c r="BZ4647" s="280" t="s">
        <v>86</v>
      </c>
      <c r="CA4647" s="280" t="s">
        <v>87</v>
      </c>
      <c r="CB4647" s="280" t="s">
        <v>217</v>
      </c>
      <c r="CC4647" s="280" t="s">
        <v>218</v>
      </c>
      <c r="CD4647" s="281">
        <v>2</v>
      </c>
      <c r="CE4647" s="277">
        <v>45139</v>
      </c>
      <c r="CF4647" s="280"/>
      <c r="CG4647" s="280" t="s">
        <v>181</v>
      </c>
      <c r="CH4647" s="280"/>
      <c r="CI4647" s="280" t="s">
        <v>181</v>
      </c>
      <c r="CJ4647" s="280" t="s">
        <v>905</v>
      </c>
      <c r="CK4647" s="280"/>
      <c r="CL4647" s="280"/>
      <c r="CM4647" s="280" t="s">
        <v>73</v>
      </c>
      <c r="CN4647" s="280">
        <v>3</v>
      </c>
    </row>
    <row r="4648" spans="4:92">
      <c r="D4648" s="273" t="s">
        <v>64</v>
      </c>
      <c r="E4648" s="273" t="s">
        <v>63</v>
      </c>
      <c r="F4648" s="273" t="s">
        <v>252</v>
      </c>
      <c r="G4648" s="273" t="s">
        <v>257</v>
      </c>
      <c r="H4648" s="274">
        <v>45108</v>
      </c>
      <c r="I4648" s="273">
        <v>12713</v>
      </c>
      <c r="J4648" s="273">
        <v>22</v>
      </c>
      <c r="K4648" s="273">
        <v>26605</v>
      </c>
      <c r="L4648" s="273" t="s">
        <v>66</v>
      </c>
      <c r="M4648" s="273">
        <v>3134.3883999999998</v>
      </c>
      <c r="N4648" s="273" t="s">
        <v>67</v>
      </c>
      <c r="P4648" s="273" t="s">
        <v>2030</v>
      </c>
      <c r="Q4648" s="273" t="s">
        <v>69</v>
      </c>
      <c r="R4648" s="273" t="s">
        <v>70</v>
      </c>
      <c r="S4648" s="273" t="s">
        <v>2061</v>
      </c>
      <c r="T4648" s="273" t="s">
        <v>94</v>
      </c>
      <c r="U4648" s="273" t="s">
        <v>73</v>
      </c>
      <c r="V4648" s="273" t="s">
        <v>95</v>
      </c>
      <c r="W4648" s="273">
        <v>242409</v>
      </c>
      <c r="X4648" s="273" t="s">
        <v>83</v>
      </c>
      <c r="Y4648" s="273" t="s">
        <v>287</v>
      </c>
      <c r="Z4648" s="273" t="s">
        <v>948</v>
      </c>
      <c r="AA4648" s="273" t="s">
        <v>952</v>
      </c>
      <c r="AB4648" s="274">
        <v>44927</v>
      </c>
      <c r="AC4648" s="273">
        <v>15391</v>
      </c>
      <c r="AD4648" s="273">
        <v>829</v>
      </c>
      <c r="AK4648" s="273">
        <v>284041</v>
      </c>
      <c r="BV4648" s="336" t="s">
        <v>64</v>
      </c>
      <c r="BW4648" s="337" t="s">
        <v>63</v>
      </c>
      <c r="BX4648" s="337" t="s">
        <v>165</v>
      </c>
      <c r="BY4648" s="337" t="s">
        <v>165</v>
      </c>
      <c r="BZ4648" s="337" t="s">
        <v>204</v>
      </c>
      <c r="CA4648" s="337" t="s">
        <v>205</v>
      </c>
      <c r="CB4648" s="337" t="s">
        <v>206</v>
      </c>
      <c r="CC4648" s="337" t="s">
        <v>207</v>
      </c>
      <c r="CD4648" s="338">
        <v>0</v>
      </c>
      <c r="CE4648" s="335">
        <v>45139</v>
      </c>
      <c r="CF4648" s="337"/>
      <c r="CG4648" s="337" t="s">
        <v>181</v>
      </c>
      <c r="CH4648" s="337"/>
      <c r="CI4648" s="337" t="s">
        <v>208</v>
      </c>
      <c r="CJ4648" s="337" t="s">
        <v>209</v>
      </c>
      <c r="CK4648" s="337"/>
      <c r="CL4648" s="337"/>
      <c r="CM4648" s="337" t="s">
        <v>73</v>
      </c>
      <c r="CN4648" s="337">
        <v>3</v>
      </c>
    </row>
    <row r="4649" spans="4:92">
      <c r="D4649" s="273" t="s">
        <v>64</v>
      </c>
      <c r="E4649" s="273" t="s">
        <v>63</v>
      </c>
      <c r="F4649" s="273" t="s">
        <v>252</v>
      </c>
      <c r="G4649" s="273" t="s">
        <v>257</v>
      </c>
      <c r="H4649" s="274">
        <v>45108</v>
      </c>
      <c r="I4649" s="273">
        <v>12713</v>
      </c>
      <c r="J4649" s="273">
        <v>22</v>
      </c>
      <c r="K4649" s="273">
        <v>653068</v>
      </c>
      <c r="L4649" s="273" t="s">
        <v>66</v>
      </c>
      <c r="M4649" s="273">
        <v>92710.562560000006</v>
      </c>
      <c r="N4649" s="273" t="s">
        <v>67</v>
      </c>
      <c r="P4649" s="273" t="s">
        <v>68</v>
      </c>
      <c r="Q4649" s="273" t="s">
        <v>69</v>
      </c>
      <c r="R4649" s="273" t="s">
        <v>70</v>
      </c>
      <c r="S4649" s="273" t="s">
        <v>71</v>
      </c>
      <c r="T4649" s="273" t="s">
        <v>72</v>
      </c>
      <c r="U4649" s="273" t="s">
        <v>73</v>
      </c>
      <c r="V4649" s="273" t="s">
        <v>74</v>
      </c>
      <c r="W4649" s="273">
        <v>242426</v>
      </c>
      <c r="X4649" s="273" t="s">
        <v>83</v>
      </c>
      <c r="Y4649" s="273" t="s">
        <v>287</v>
      </c>
      <c r="Z4649" s="273" t="s">
        <v>948</v>
      </c>
      <c r="AA4649" s="273" t="s">
        <v>952</v>
      </c>
      <c r="AB4649" s="274">
        <v>44927</v>
      </c>
      <c r="AC4649" s="273">
        <v>15541</v>
      </c>
      <c r="AD4649" s="273">
        <v>829</v>
      </c>
      <c r="AK4649" s="273">
        <v>284816</v>
      </c>
      <c r="BV4649" s="279" t="s">
        <v>64</v>
      </c>
      <c r="BW4649" s="280" t="s">
        <v>63</v>
      </c>
      <c r="BX4649" s="280" t="s">
        <v>165</v>
      </c>
      <c r="BY4649" s="280" t="s">
        <v>165</v>
      </c>
      <c r="BZ4649" s="280" t="s">
        <v>86</v>
      </c>
      <c r="CA4649" s="280" t="s">
        <v>87</v>
      </c>
      <c r="CB4649" s="280" t="s">
        <v>225</v>
      </c>
      <c r="CC4649" s="280" t="s">
        <v>226</v>
      </c>
      <c r="CD4649" s="281">
        <v>5</v>
      </c>
      <c r="CE4649" s="277">
        <v>45139</v>
      </c>
      <c r="CF4649" s="280">
        <v>2848</v>
      </c>
      <c r="CG4649" s="280" t="s">
        <v>80</v>
      </c>
      <c r="CH4649" s="280">
        <v>2848</v>
      </c>
      <c r="CI4649" s="280" t="s">
        <v>80</v>
      </c>
      <c r="CJ4649" s="280"/>
      <c r="CK4649" s="280"/>
      <c r="CL4649" s="280" t="s">
        <v>1406</v>
      </c>
      <c r="CM4649" s="280" t="s">
        <v>73</v>
      </c>
      <c r="CN4649" s="280">
        <v>3</v>
      </c>
    </row>
    <row r="4650" spans="4:92">
      <c r="D4650" s="273" t="s">
        <v>64</v>
      </c>
      <c r="E4650" s="273" t="s">
        <v>63</v>
      </c>
      <c r="F4650" s="273" t="s">
        <v>252</v>
      </c>
      <c r="G4650" s="273" t="s">
        <v>257</v>
      </c>
      <c r="H4650" s="274">
        <v>45108</v>
      </c>
      <c r="I4650" s="273">
        <v>12713</v>
      </c>
      <c r="J4650" s="273">
        <v>22</v>
      </c>
      <c r="K4650" s="273">
        <v>66214</v>
      </c>
      <c r="L4650" s="273" t="s">
        <v>66</v>
      </c>
      <c r="M4650" s="273">
        <v>8539.6414399999994</v>
      </c>
      <c r="N4650" s="273" t="s">
        <v>67</v>
      </c>
      <c r="P4650" s="273" t="s">
        <v>92</v>
      </c>
      <c r="Q4650" s="273" t="s">
        <v>69</v>
      </c>
      <c r="R4650" s="273" t="s">
        <v>70</v>
      </c>
      <c r="S4650" s="273" t="s">
        <v>834</v>
      </c>
      <c r="T4650" s="273" t="s">
        <v>835</v>
      </c>
      <c r="U4650" s="273" t="s">
        <v>73</v>
      </c>
      <c r="V4650" s="273" t="s">
        <v>836</v>
      </c>
      <c r="W4650" s="273">
        <v>242443</v>
      </c>
      <c r="X4650" s="273" t="s">
        <v>83</v>
      </c>
      <c r="Y4650" s="273" t="s">
        <v>287</v>
      </c>
      <c r="Z4650" s="273" t="s">
        <v>948</v>
      </c>
      <c r="AA4650" s="273" t="s">
        <v>952</v>
      </c>
      <c r="AB4650" s="274">
        <v>44927</v>
      </c>
      <c r="AC4650" s="273">
        <v>16578</v>
      </c>
      <c r="AD4650" s="273">
        <v>829</v>
      </c>
      <c r="AK4650" s="273">
        <v>306852</v>
      </c>
      <c r="BV4650" s="336" t="s">
        <v>64</v>
      </c>
      <c r="BW4650" s="337" t="s">
        <v>63</v>
      </c>
      <c r="BX4650" s="337" t="s">
        <v>165</v>
      </c>
      <c r="BY4650" s="337" t="s">
        <v>165</v>
      </c>
      <c r="BZ4650" s="337" t="s">
        <v>86</v>
      </c>
      <c r="CA4650" s="337" t="s">
        <v>87</v>
      </c>
      <c r="CB4650" s="337" t="s">
        <v>233</v>
      </c>
      <c r="CC4650" s="337" t="s">
        <v>234</v>
      </c>
      <c r="CD4650" s="338">
        <v>1</v>
      </c>
      <c r="CE4650" s="335">
        <v>45139</v>
      </c>
      <c r="CF4650" s="337"/>
      <c r="CG4650" s="337" t="s">
        <v>181</v>
      </c>
      <c r="CH4650" s="337"/>
      <c r="CI4650" s="337" t="s">
        <v>181</v>
      </c>
      <c r="CJ4650" s="337" t="s">
        <v>1487</v>
      </c>
      <c r="CK4650" s="337"/>
      <c r="CL4650" s="337"/>
      <c r="CM4650" s="337" t="s">
        <v>73</v>
      </c>
      <c r="CN4650" s="337">
        <v>3</v>
      </c>
    </row>
    <row r="4651" spans="4:92">
      <c r="D4651" s="273" t="s">
        <v>64</v>
      </c>
      <c r="E4651" s="273" t="s">
        <v>473</v>
      </c>
      <c r="F4651" s="273" t="s">
        <v>491</v>
      </c>
      <c r="G4651" s="273" t="s">
        <v>495</v>
      </c>
      <c r="H4651" s="274">
        <v>45200</v>
      </c>
      <c r="I4651" s="273">
        <v>14117</v>
      </c>
      <c r="J4651" s="273">
        <v>76</v>
      </c>
      <c r="K4651" s="273">
        <v>0</v>
      </c>
      <c r="L4651" s="273" t="s">
        <v>66</v>
      </c>
      <c r="M4651" s="273">
        <v>0</v>
      </c>
      <c r="N4651" s="273" t="s">
        <v>1010</v>
      </c>
      <c r="O4651" s="273">
        <v>2205</v>
      </c>
      <c r="P4651" s="273" t="s">
        <v>1011</v>
      </c>
      <c r="Q4651" s="273" t="s">
        <v>1611</v>
      </c>
      <c r="R4651" s="273" t="s">
        <v>1013</v>
      </c>
      <c r="V4651" s="273" t="s">
        <v>2064</v>
      </c>
      <c r="W4651" s="273">
        <v>251044</v>
      </c>
      <c r="X4651" s="273" t="s">
        <v>83</v>
      </c>
      <c r="Y4651" s="273" t="s">
        <v>287</v>
      </c>
      <c r="Z4651" s="273" t="s">
        <v>948</v>
      </c>
      <c r="AA4651" s="273" t="s">
        <v>952</v>
      </c>
      <c r="AB4651" s="274">
        <v>44927</v>
      </c>
      <c r="AC4651" s="273">
        <v>16579</v>
      </c>
      <c r="AD4651" s="273">
        <v>829</v>
      </c>
      <c r="AK4651" s="273">
        <v>306868</v>
      </c>
      <c r="BV4651" s="279" t="s">
        <v>64</v>
      </c>
      <c r="BW4651" s="280" t="s">
        <v>63</v>
      </c>
      <c r="BX4651" s="280" t="s">
        <v>165</v>
      </c>
      <c r="BY4651" s="280" t="s">
        <v>165</v>
      </c>
      <c r="BZ4651" s="280" t="s">
        <v>86</v>
      </c>
      <c r="CA4651" s="280" t="s">
        <v>87</v>
      </c>
      <c r="CB4651" s="280" t="s">
        <v>233</v>
      </c>
      <c r="CC4651" s="280" t="s">
        <v>234</v>
      </c>
      <c r="CD4651" s="281">
        <v>1</v>
      </c>
      <c r="CE4651" s="277">
        <v>45170</v>
      </c>
      <c r="CF4651" s="280"/>
      <c r="CG4651" s="280" t="s">
        <v>181</v>
      </c>
      <c r="CH4651" s="280"/>
      <c r="CI4651" s="280" t="s">
        <v>181</v>
      </c>
      <c r="CJ4651" s="280" t="s">
        <v>775</v>
      </c>
      <c r="CK4651" s="280"/>
      <c r="CL4651" s="280"/>
      <c r="CM4651" s="280" t="s">
        <v>73</v>
      </c>
      <c r="CN4651" s="280">
        <v>3</v>
      </c>
    </row>
    <row r="4652" spans="4:92">
      <c r="D4652" s="273" t="s">
        <v>64</v>
      </c>
      <c r="E4652" s="273" t="s">
        <v>473</v>
      </c>
      <c r="F4652" s="273" t="s">
        <v>491</v>
      </c>
      <c r="G4652" s="273" t="s">
        <v>495</v>
      </c>
      <c r="H4652" s="274">
        <v>45200</v>
      </c>
      <c r="I4652" s="273">
        <v>14117</v>
      </c>
      <c r="J4652" s="273">
        <v>76</v>
      </c>
      <c r="K4652" s="273">
        <v>0</v>
      </c>
      <c r="L4652" s="273" t="s">
        <v>66</v>
      </c>
      <c r="N4652" s="273" t="s">
        <v>107</v>
      </c>
      <c r="W4652" s="273">
        <v>251043</v>
      </c>
      <c r="X4652" s="273" t="s">
        <v>83</v>
      </c>
      <c r="Y4652" s="273" t="s">
        <v>287</v>
      </c>
      <c r="Z4652" s="273" t="s">
        <v>948</v>
      </c>
      <c r="AA4652" s="273" t="s">
        <v>952</v>
      </c>
      <c r="AB4652" s="274">
        <v>45017</v>
      </c>
      <c r="AC4652" s="273">
        <v>14953</v>
      </c>
      <c r="AD4652" s="273">
        <v>829</v>
      </c>
      <c r="AK4652" s="273">
        <v>279453</v>
      </c>
      <c r="BV4652" s="336" t="s">
        <v>64</v>
      </c>
      <c r="BW4652" s="337" t="s">
        <v>63</v>
      </c>
      <c r="BX4652" s="337" t="s">
        <v>165</v>
      </c>
      <c r="BY4652" s="337" t="s">
        <v>165</v>
      </c>
      <c r="BZ4652" s="337" t="s">
        <v>86</v>
      </c>
      <c r="CA4652" s="337" t="s">
        <v>87</v>
      </c>
      <c r="CB4652" s="337" t="s">
        <v>225</v>
      </c>
      <c r="CC4652" s="337" t="s">
        <v>226</v>
      </c>
      <c r="CD4652" s="338">
        <v>5</v>
      </c>
      <c r="CE4652" s="335">
        <v>45170</v>
      </c>
      <c r="CF4652" s="337">
        <v>2472</v>
      </c>
      <c r="CG4652" s="337" t="s">
        <v>80</v>
      </c>
      <c r="CH4652" s="337">
        <v>2472</v>
      </c>
      <c r="CI4652" s="337" t="s">
        <v>80</v>
      </c>
      <c r="CJ4652" s="337"/>
      <c r="CK4652" s="337"/>
      <c r="CL4652" s="337" t="s">
        <v>1406</v>
      </c>
      <c r="CM4652" s="337" t="s">
        <v>73</v>
      </c>
      <c r="CN4652" s="337">
        <v>3</v>
      </c>
    </row>
    <row r="4653" spans="4:92">
      <c r="D4653" s="273" t="s">
        <v>64</v>
      </c>
      <c r="E4653" s="273" t="s">
        <v>473</v>
      </c>
      <c r="F4653" s="273" t="s">
        <v>491</v>
      </c>
      <c r="G4653" s="273" t="s">
        <v>495</v>
      </c>
      <c r="H4653" s="274">
        <v>45200</v>
      </c>
      <c r="I4653" s="273">
        <v>14117</v>
      </c>
      <c r="J4653" s="273">
        <v>76</v>
      </c>
      <c r="K4653" s="273">
        <v>52229</v>
      </c>
      <c r="L4653" s="273" t="s">
        <v>66</v>
      </c>
      <c r="M4653" s="273">
        <v>11166.643260000001</v>
      </c>
      <c r="N4653" s="273" t="s">
        <v>115</v>
      </c>
      <c r="W4653" s="273">
        <v>251042</v>
      </c>
      <c r="X4653" s="273" t="s">
        <v>83</v>
      </c>
      <c r="Y4653" s="273" t="s">
        <v>287</v>
      </c>
      <c r="Z4653" s="273" t="s">
        <v>948</v>
      </c>
      <c r="AA4653" s="273" t="s">
        <v>952</v>
      </c>
      <c r="AB4653" s="274">
        <v>45108</v>
      </c>
      <c r="AC4653" s="273">
        <v>15099</v>
      </c>
      <c r="AD4653" s="273">
        <v>829</v>
      </c>
      <c r="AK4653" s="273">
        <v>281051</v>
      </c>
      <c r="BV4653" s="279" t="s">
        <v>64</v>
      </c>
      <c r="BW4653" s="280" t="s">
        <v>63</v>
      </c>
      <c r="BX4653" s="280" t="s">
        <v>165</v>
      </c>
      <c r="BY4653" s="280" t="s">
        <v>165</v>
      </c>
      <c r="BZ4653" s="280" t="s">
        <v>204</v>
      </c>
      <c r="CA4653" s="280" t="s">
        <v>205</v>
      </c>
      <c r="CB4653" s="280" t="s">
        <v>206</v>
      </c>
      <c r="CC4653" s="280" t="s">
        <v>207</v>
      </c>
      <c r="CD4653" s="281">
        <v>0</v>
      </c>
      <c r="CE4653" s="277">
        <v>45170</v>
      </c>
      <c r="CF4653" s="280"/>
      <c r="CG4653" s="280" t="s">
        <v>181</v>
      </c>
      <c r="CH4653" s="280"/>
      <c r="CI4653" s="280" t="s">
        <v>208</v>
      </c>
      <c r="CJ4653" s="280" t="s">
        <v>209</v>
      </c>
      <c r="CK4653" s="280"/>
      <c r="CL4653" s="280"/>
      <c r="CM4653" s="280" t="s">
        <v>73</v>
      </c>
      <c r="CN4653" s="280">
        <v>3</v>
      </c>
    </row>
    <row r="4654" spans="4:92">
      <c r="D4654" s="273" t="s">
        <v>64</v>
      </c>
      <c r="E4654" s="273" t="s">
        <v>473</v>
      </c>
      <c r="F4654" s="273" t="s">
        <v>491</v>
      </c>
      <c r="G4654" s="273" t="s">
        <v>495</v>
      </c>
      <c r="H4654" s="274">
        <v>45231</v>
      </c>
      <c r="I4654" s="273">
        <v>14485</v>
      </c>
      <c r="J4654" s="273">
        <v>76</v>
      </c>
      <c r="K4654" s="273">
        <v>0</v>
      </c>
      <c r="L4654" s="273" t="s">
        <v>66</v>
      </c>
      <c r="M4654" s="273">
        <v>0</v>
      </c>
      <c r="N4654" s="273" t="s">
        <v>1010</v>
      </c>
      <c r="O4654" s="273">
        <v>2387</v>
      </c>
      <c r="P4654" s="273" t="s">
        <v>1011</v>
      </c>
      <c r="Q4654" s="273" t="s">
        <v>1611</v>
      </c>
      <c r="R4654" s="273" t="s">
        <v>1013</v>
      </c>
      <c r="V4654" s="273" t="s">
        <v>2065</v>
      </c>
      <c r="W4654" s="273">
        <v>269928</v>
      </c>
      <c r="X4654" s="273" t="s">
        <v>83</v>
      </c>
      <c r="Y4654" s="273" t="s">
        <v>287</v>
      </c>
      <c r="Z4654" s="273" t="s">
        <v>948</v>
      </c>
      <c r="AA4654" s="273" t="s">
        <v>952</v>
      </c>
      <c r="AB4654" s="274">
        <v>45108</v>
      </c>
      <c r="AC4654" s="273">
        <v>15690</v>
      </c>
      <c r="AD4654" s="273">
        <v>829</v>
      </c>
      <c r="AK4654" s="273">
        <v>285412</v>
      </c>
      <c r="BV4654" s="336" t="s">
        <v>64</v>
      </c>
      <c r="BW4654" s="337" t="s">
        <v>63</v>
      </c>
      <c r="BX4654" s="337" t="s">
        <v>165</v>
      </c>
      <c r="BY4654" s="337" t="s">
        <v>165</v>
      </c>
      <c r="BZ4654" s="337" t="s">
        <v>86</v>
      </c>
      <c r="CA4654" s="337" t="s">
        <v>87</v>
      </c>
      <c r="CB4654" s="337" t="s">
        <v>217</v>
      </c>
      <c r="CC4654" s="337" t="s">
        <v>218</v>
      </c>
      <c r="CD4654" s="338">
        <v>2</v>
      </c>
      <c r="CE4654" s="335">
        <v>45170</v>
      </c>
      <c r="CF4654" s="337"/>
      <c r="CG4654" s="337" t="s">
        <v>181</v>
      </c>
      <c r="CH4654" s="337"/>
      <c r="CI4654" s="337" t="s">
        <v>181</v>
      </c>
      <c r="CJ4654" s="337" t="s">
        <v>905</v>
      </c>
      <c r="CK4654" s="337"/>
      <c r="CL4654" s="337"/>
      <c r="CM4654" s="337" t="s">
        <v>73</v>
      </c>
      <c r="CN4654" s="337">
        <v>3</v>
      </c>
    </row>
    <row r="4655" spans="4:92">
      <c r="D4655" s="273" t="s">
        <v>64</v>
      </c>
      <c r="E4655" s="273" t="s">
        <v>473</v>
      </c>
      <c r="F4655" s="273" t="s">
        <v>491</v>
      </c>
      <c r="G4655" s="273" t="s">
        <v>495</v>
      </c>
      <c r="H4655" s="274">
        <v>45231</v>
      </c>
      <c r="I4655" s="273">
        <v>14485</v>
      </c>
      <c r="J4655" s="273">
        <v>76</v>
      </c>
      <c r="K4655" s="273">
        <v>0</v>
      </c>
      <c r="L4655" s="273" t="s">
        <v>66</v>
      </c>
      <c r="N4655" s="273" t="s">
        <v>107</v>
      </c>
      <c r="W4655" s="273">
        <v>269927</v>
      </c>
      <c r="X4655" s="273" t="s">
        <v>83</v>
      </c>
      <c r="Y4655" s="273" t="s">
        <v>287</v>
      </c>
      <c r="Z4655" s="273" t="s">
        <v>948</v>
      </c>
      <c r="AA4655" s="273" t="s">
        <v>952</v>
      </c>
      <c r="AB4655" s="274">
        <v>45200</v>
      </c>
      <c r="AC4655" s="273">
        <v>15245</v>
      </c>
      <c r="AD4655" s="273">
        <v>829</v>
      </c>
      <c r="AK4655" s="273">
        <v>282657</v>
      </c>
      <c r="BV4655" s="279" t="s">
        <v>64</v>
      </c>
      <c r="BW4655" s="280" t="s">
        <v>63</v>
      </c>
      <c r="BX4655" s="280" t="s">
        <v>165</v>
      </c>
      <c r="BY4655" s="280" t="s">
        <v>165</v>
      </c>
      <c r="BZ4655" s="280" t="s">
        <v>138</v>
      </c>
      <c r="CA4655" s="280" t="s">
        <v>139</v>
      </c>
      <c r="CB4655" s="280" t="s">
        <v>190</v>
      </c>
      <c r="CC4655" s="280" t="s">
        <v>191</v>
      </c>
      <c r="CD4655" s="281">
        <v>8</v>
      </c>
      <c r="CE4655" s="277">
        <v>45170</v>
      </c>
      <c r="CF4655" s="280">
        <v>693</v>
      </c>
      <c r="CG4655" s="280" t="s">
        <v>80</v>
      </c>
      <c r="CH4655" s="280">
        <v>693</v>
      </c>
      <c r="CI4655" s="280" t="s">
        <v>80</v>
      </c>
      <c r="CJ4655" s="280"/>
      <c r="CK4655" s="280"/>
      <c r="CL4655" s="280"/>
      <c r="CM4655" s="280" t="s">
        <v>73</v>
      </c>
      <c r="CN4655" s="280">
        <v>3</v>
      </c>
    </row>
    <row r="4656" spans="4:92">
      <c r="D4656" s="273" t="s">
        <v>64</v>
      </c>
      <c r="E4656" s="273" t="s">
        <v>473</v>
      </c>
      <c r="F4656" s="273" t="s">
        <v>491</v>
      </c>
      <c r="G4656" s="273" t="s">
        <v>495</v>
      </c>
      <c r="H4656" s="274">
        <v>45231</v>
      </c>
      <c r="I4656" s="273">
        <v>14485</v>
      </c>
      <c r="J4656" s="273">
        <v>76</v>
      </c>
      <c r="K4656" s="273">
        <v>43445</v>
      </c>
      <c r="L4656" s="273" t="s">
        <v>66</v>
      </c>
      <c r="M4656" s="273">
        <v>9402.6515799999997</v>
      </c>
      <c r="N4656" s="273" t="s">
        <v>115</v>
      </c>
      <c r="W4656" s="273">
        <v>269926</v>
      </c>
      <c r="X4656" s="273" t="s">
        <v>83</v>
      </c>
      <c r="Y4656" s="273" t="s">
        <v>194</v>
      </c>
      <c r="Z4656" s="273" t="s">
        <v>385</v>
      </c>
      <c r="AA4656" s="273" t="s">
        <v>790</v>
      </c>
      <c r="AB4656" s="274">
        <v>44927</v>
      </c>
      <c r="AC4656" s="273">
        <v>11819</v>
      </c>
      <c r="AD4656" s="273">
        <v>777</v>
      </c>
      <c r="AK4656" s="273">
        <v>156989</v>
      </c>
      <c r="BV4656" s="336" t="s">
        <v>83</v>
      </c>
      <c r="BW4656" s="337" t="s">
        <v>63</v>
      </c>
      <c r="BX4656" s="337" t="s">
        <v>84</v>
      </c>
      <c r="BY4656" s="337" t="s">
        <v>106</v>
      </c>
      <c r="BZ4656" s="337" t="s">
        <v>86</v>
      </c>
      <c r="CA4656" s="337" t="s">
        <v>87</v>
      </c>
      <c r="CB4656" s="337" t="s">
        <v>217</v>
      </c>
      <c r="CC4656" s="337" t="s">
        <v>218</v>
      </c>
      <c r="CD4656" s="338">
        <v>2</v>
      </c>
      <c r="CE4656" s="335">
        <v>45047</v>
      </c>
      <c r="CF4656" s="337"/>
      <c r="CG4656" s="337" t="s">
        <v>181</v>
      </c>
      <c r="CH4656" s="337"/>
      <c r="CI4656" s="337" t="s">
        <v>181</v>
      </c>
      <c r="CJ4656" s="337" t="s">
        <v>336</v>
      </c>
      <c r="CK4656" s="337"/>
      <c r="CL4656" s="337"/>
      <c r="CM4656" s="337" t="s">
        <v>73</v>
      </c>
      <c r="CN4656" s="337">
        <v>3</v>
      </c>
    </row>
    <row r="4657" spans="4:92">
      <c r="D4657" s="273" t="s">
        <v>64</v>
      </c>
      <c r="E4657" s="273" t="s">
        <v>473</v>
      </c>
      <c r="F4657" s="273" t="s">
        <v>491</v>
      </c>
      <c r="G4657" s="273" t="s">
        <v>495</v>
      </c>
      <c r="H4657" s="274">
        <v>45261</v>
      </c>
      <c r="I4657" s="273">
        <v>16949</v>
      </c>
      <c r="J4657" s="273">
        <v>76</v>
      </c>
      <c r="K4657" s="273">
        <v>600</v>
      </c>
      <c r="L4657" s="273" t="s">
        <v>1202</v>
      </c>
      <c r="M4657" s="273">
        <v>2048.442</v>
      </c>
      <c r="N4657" s="273" t="s">
        <v>1203</v>
      </c>
      <c r="P4657" s="273" t="s">
        <v>1011</v>
      </c>
      <c r="Q4657" s="273" t="s">
        <v>2055</v>
      </c>
      <c r="R4657" s="273" t="s">
        <v>70</v>
      </c>
      <c r="S4657" s="273" t="s">
        <v>2066</v>
      </c>
      <c r="T4657" s="273" t="s">
        <v>2066</v>
      </c>
      <c r="U4657" s="273" t="s">
        <v>73</v>
      </c>
      <c r="V4657" s="273" t="s">
        <v>2067</v>
      </c>
      <c r="W4657" s="273">
        <v>311993</v>
      </c>
      <c r="X4657" s="273" t="s">
        <v>64</v>
      </c>
      <c r="Y4657" s="273" t="s">
        <v>75</v>
      </c>
      <c r="Z4657" s="273" t="s">
        <v>391</v>
      </c>
      <c r="AA4657" s="273" t="s">
        <v>477</v>
      </c>
      <c r="AB4657" s="274">
        <v>44927</v>
      </c>
      <c r="AC4657" s="273">
        <v>11966</v>
      </c>
      <c r="AD4657" s="273">
        <v>72</v>
      </c>
      <c r="AE4657" s="273">
        <v>0</v>
      </c>
      <c r="AF4657" s="273" t="s">
        <v>90</v>
      </c>
      <c r="AH4657" s="273" t="s">
        <v>1492</v>
      </c>
      <c r="AI4657" s="273" t="s">
        <v>123</v>
      </c>
      <c r="AJ4657" s="273" t="s">
        <v>200</v>
      </c>
      <c r="AK4657" s="273">
        <v>159673</v>
      </c>
      <c r="BV4657" s="279" t="s">
        <v>83</v>
      </c>
      <c r="BW4657" s="280" t="s">
        <v>63</v>
      </c>
      <c r="BX4657" s="280" t="s">
        <v>84</v>
      </c>
      <c r="BY4657" s="280" t="s">
        <v>106</v>
      </c>
      <c r="BZ4657" s="280" t="s">
        <v>204</v>
      </c>
      <c r="CA4657" s="280" t="s">
        <v>205</v>
      </c>
      <c r="CB4657" s="280" t="s">
        <v>206</v>
      </c>
      <c r="CC4657" s="280" t="s">
        <v>207</v>
      </c>
      <c r="CD4657" s="281">
        <v>0</v>
      </c>
      <c r="CE4657" s="277">
        <v>45047</v>
      </c>
      <c r="CF4657" s="280"/>
      <c r="CG4657" s="280" t="s">
        <v>181</v>
      </c>
      <c r="CH4657" s="280"/>
      <c r="CI4657" s="280" t="s">
        <v>208</v>
      </c>
      <c r="CJ4657" s="280" t="s">
        <v>209</v>
      </c>
      <c r="CK4657" s="280"/>
      <c r="CL4657" s="280"/>
      <c r="CM4657" s="280" t="s">
        <v>73</v>
      </c>
      <c r="CN4657" s="280">
        <v>3</v>
      </c>
    </row>
    <row r="4658" spans="4:92">
      <c r="D4658" s="273" t="s">
        <v>64</v>
      </c>
      <c r="E4658" s="273" t="s">
        <v>473</v>
      </c>
      <c r="F4658" s="273" t="s">
        <v>491</v>
      </c>
      <c r="G4658" s="273" t="s">
        <v>495</v>
      </c>
      <c r="H4658" s="274">
        <v>45261</v>
      </c>
      <c r="I4658" s="273">
        <v>16949</v>
      </c>
      <c r="J4658" s="273">
        <v>76</v>
      </c>
      <c r="K4658" s="273">
        <v>0</v>
      </c>
      <c r="L4658" s="273" t="s">
        <v>66</v>
      </c>
      <c r="M4658" s="273">
        <v>0</v>
      </c>
      <c r="N4658" s="273" t="s">
        <v>1010</v>
      </c>
      <c r="O4658" s="273">
        <v>1517</v>
      </c>
      <c r="P4658" s="273" t="s">
        <v>1011</v>
      </c>
      <c r="Q4658" s="273" t="s">
        <v>1611</v>
      </c>
      <c r="R4658" s="273" t="s">
        <v>70</v>
      </c>
      <c r="V4658" s="273" t="s">
        <v>2064</v>
      </c>
      <c r="W4658" s="273">
        <v>327545</v>
      </c>
      <c r="X4658" s="273" t="s">
        <v>64</v>
      </c>
      <c r="Y4658" s="273" t="s">
        <v>75</v>
      </c>
      <c r="Z4658" s="273" t="s">
        <v>391</v>
      </c>
      <c r="AA4658" s="273" t="s">
        <v>477</v>
      </c>
      <c r="AB4658" s="274">
        <v>44958</v>
      </c>
      <c r="AC4658" s="273">
        <v>11853</v>
      </c>
      <c r="AD4658" s="273">
        <v>72</v>
      </c>
      <c r="AK4658" s="273">
        <v>157637</v>
      </c>
      <c r="BV4658" s="336" t="s">
        <v>83</v>
      </c>
      <c r="BW4658" s="337" t="s">
        <v>63</v>
      </c>
      <c r="BX4658" s="337" t="s">
        <v>84</v>
      </c>
      <c r="BY4658" s="337" t="s">
        <v>106</v>
      </c>
      <c r="BZ4658" s="337" t="s">
        <v>86</v>
      </c>
      <c r="CA4658" s="337" t="s">
        <v>87</v>
      </c>
      <c r="CB4658" s="337" t="s">
        <v>225</v>
      </c>
      <c r="CC4658" s="337" t="s">
        <v>226</v>
      </c>
      <c r="CD4658" s="338">
        <v>5</v>
      </c>
      <c r="CE4658" s="335">
        <v>45047</v>
      </c>
      <c r="CF4658" s="337">
        <v>0</v>
      </c>
      <c r="CG4658" s="337" t="s">
        <v>90</v>
      </c>
      <c r="CH4658" s="337">
        <v>0</v>
      </c>
      <c r="CI4658" s="337" t="s">
        <v>80</v>
      </c>
      <c r="CJ4658" s="337"/>
      <c r="CK4658" s="337"/>
      <c r="CL4658" s="337"/>
      <c r="CM4658" s="337" t="s">
        <v>73</v>
      </c>
      <c r="CN4658" s="337">
        <v>3</v>
      </c>
    </row>
    <row r="4659" spans="4:92">
      <c r="D4659" s="273" t="s">
        <v>64</v>
      </c>
      <c r="E4659" s="273" t="s">
        <v>473</v>
      </c>
      <c r="F4659" s="273" t="s">
        <v>491</v>
      </c>
      <c r="G4659" s="273" t="s">
        <v>495</v>
      </c>
      <c r="H4659" s="274">
        <v>45261</v>
      </c>
      <c r="I4659" s="273">
        <v>16949</v>
      </c>
      <c r="J4659" s="273">
        <v>76</v>
      </c>
      <c r="K4659" s="273">
        <v>0</v>
      </c>
      <c r="L4659" s="273" t="s">
        <v>66</v>
      </c>
      <c r="N4659" s="273" t="s">
        <v>107</v>
      </c>
      <c r="W4659" s="273">
        <v>311992</v>
      </c>
      <c r="X4659" s="273" t="s">
        <v>64</v>
      </c>
      <c r="Y4659" s="273" t="s">
        <v>75</v>
      </c>
      <c r="Z4659" s="273" t="s">
        <v>391</v>
      </c>
      <c r="AA4659" s="273" t="s">
        <v>477</v>
      </c>
      <c r="AB4659" s="274">
        <v>44958</v>
      </c>
      <c r="AC4659" s="273">
        <v>11999</v>
      </c>
      <c r="AD4659" s="273">
        <v>72</v>
      </c>
      <c r="AE4659" s="273">
        <v>0</v>
      </c>
      <c r="AF4659" s="273" t="s">
        <v>90</v>
      </c>
      <c r="AH4659" s="273" t="s">
        <v>1492</v>
      </c>
      <c r="AI4659" s="273" t="s">
        <v>123</v>
      </c>
      <c r="AJ4659" s="273" t="s">
        <v>200</v>
      </c>
      <c r="AK4659" s="273">
        <v>165075</v>
      </c>
      <c r="BV4659" s="279" t="s">
        <v>83</v>
      </c>
      <c r="BW4659" s="280" t="s">
        <v>63</v>
      </c>
      <c r="BX4659" s="280" t="s">
        <v>84</v>
      </c>
      <c r="BY4659" s="280" t="s">
        <v>106</v>
      </c>
      <c r="BZ4659" s="280" t="s">
        <v>86</v>
      </c>
      <c r="CA4659" s="280" t="s">
        <v>87</v>
      </c>
      <c r="CB4659" s="280" t="s">
        <v>233</v>
      </c>
      <c r="CC4659" s="280" t="s">
        <v>234</v>
      </c>
      <c r="CD4659" s="281">
        <v>1</v>
      </c>
      <c r="CE4659" s="277">
        <v>45047</v>
      </c>
      <c r="CF4659" s="280"/>
      <c r="CG4659" s="280" t="s">
        <v>181</v>
      </c>
      <c r="CH4659" s="280"/>
      <c r="CI4659" s="280" t="s">
        <v>181</v>
      </c>
      <c r="CJ4659" s="280" t="s">
        <v>235</v>
      </c>
      <c r="CK4659" s="280"/>
      <c r="CL4659" s="280"/>
      <c r="CM4659" s="280" t="s">
        <v>73</v>
      </c>
      <c r="CN4659" s="280">
        <v>3</v>
      </c>
    </row>
    <row r="4660" spans="4:92">
      <c r="D4660" s="273" t="s">
        <v>64</v>
      </c>
      <c r="E4660" s="273" t="s">
        <v>473</v>
      </c>
      <c r="F4660" s="273" t="s">
        <v>491</v>
      </c>
      <c r="G4660" s="273" t="s">
        <v>495</v>
      </c>
      <c r="H4660" s="274">
        <v>45261</v>
      </c>
      <c r="I4660" s="273">
        <v>16949</v>
      </c>
      <c r="J4660" s="273">
        <v>76</v>
      </c>
      <c r="K4660" s="273">
        <v>52342</v>
      </c>
      <c r="L4660" s="273" t="s">
        <v>66</v>
      </c>
      <c r="M4660" s="273">
        <v>11026.658820000001</v>
      </c>
      <c r="N4660" s="273" t="s">
        <v>115</v>
      </c>
      <c r="W4660" s="273">
        <v>311991</v>
      </c>
      <c r="X4660" s="273" t="s">
        <v>64</v>
      </c>
      <c r="Y4660" s="273" t="s">
        <v>75</v>
      </c>
      <c r="Z4660" s="273" t="s">
        <v>391</v>
      </c>
      <c r="AA4660" s="273" t="s">
        <v>477</v>
      </c>
      <c r="AB4660" s="274">
        <v>44986</v>
      </c>
      <c r="AC4660" s="273">
        <v>11891</v>
      </c>
      <c r="AD4660" s="273">
        <v>72</v>
      </c>
      <c r="AK4660" s="273">
        <v>158359</v>
      </c>
      <c r="BV4660" s="336" t="s">
        <v>83</v>
      </c>
      <c r="BW4660" s="337" t="s">
        <v>63</v>
      </c>
      <c r="BX4660" s="337" t="s">
        <v>84</v>
      </c>
      <c r="BY4660" s="337" t="s">
        <v>106</v>
      </c>
      <c r="BZ4660" s="337" t="s">
        <v>86</v>
      </c>
      <c r="CA4660" s="337" t="s">
        <v>87</v>
      </c>
      <c r="CB4660" s="337" t="s">
        <v>233</v>
      </c>
      <c r="CC4660" s="337" t="s">
        <v>234</v>
      </c>
      <c r="CD4660" s="338">
        <v>1</v>
      </c>
      <c r="CE4660" s="335">
        <v>45078</v>
      </c>
      <c r="CF4660" s="337"/>
      <c r="CG4660" s="337" t="s">
        <v>181</v>
      </c>
      <c r="CH4660" s="337"/>
      <c r="CI4660" s="337" t="s">
        <v>181</v>
      </c>
      <c r="CJ4660" s="337" t="s">
        <v>235</v>
      </c>
      <c r="CK4660" s="337"/>
      <c r="CL4660" s="337"/>
      <c r="CM4660" s="337" t="s">
        <v>73</v>
      </c>
      <c r="CN4660" s="337">
        <v>3</v>
      </c>
    </row>
    <row r="4661" spans="4:92">
      <c r="D4661" s="273" t="s">
        <v>64</v>
      </c>
      <c r="E4661" s="273" t="s">
        <v>404</v>
      </c>
      <c r="F4661" s="273" t="s">
        <v>431</v>
      </c>
      <c r="G4661" s="273" t="s">
        <v>1083</v>
      </c>
      <c r="H4661" s="274">
        <v>44927</v>
      </c>
      <c r="I4661" s="273">
        <v>11281</v>
      </c>
      <c r="J4661" s="273">
        <v>867</v>
      </c>
      <c r="W4661" s="273">
        <v>141036</v>
      </c>
      <c r="X4661" s="273" t="s">
        <v>64</v>
      </c>
      <c r="Y4661" s="273" t="s">
        <v>75</v>
      </c>
      <c r="Z4661" s="273" t="s">
        <v>391</v>
      </c>
      <c r="AA4661" s="273" t="s">
        <v>477</v>
      </c>
      <c r="AB4661" s="274">
        <v>44986</v>
      </c>
      <c r="AC4661" s="273">
        <v>12032</v>
      </c>
      <c r="AD4661" s="273">
        <v>72</v>
      </c>
      <c r="AE4661" s="273">
        <v>0</v>
      </c>
      <c r="AF4661" s="273" t="s">
        <v>90</v>
      </c>
      <c r="AH4661" s="273" t="s">
        <v>1492</v>
      </c>
      <c r="AI4661" s="273" t="s">
        <v>123</v>
      </c>
      <c r="AJ4661" s="273" t="s">
        <v>200</v>
      </c>
      <c r="AK4661" s="273">
        <v>165090</v>
      </c>
      <c r="BV4661" s="279" t="s">
        <v>83</v>
      </c>
      <c r="BW4661" s="280" t="s">
        <v>63</v>
      </c>
      <c r="BX4661" s="280" t="s">
        <v>84</v>
      </c>
      <c r="BY4661" s="280" t="s">
        <v>106</v>
      </c>
      <c r="BZ4661" s="280" t="s">
        <v>86</v>
      </c>
      <c r="CA4661" s="280" t="s">
        <v>87</v>
      </c>
      <c r="CB4661" s="280" t="s">
        <v>225</v>
      </c>
      <c r="CC4661" s="280" t="s">
        <v>226</v>
      </c>
      <c r="CD4661" s="281">
        <v>5</v>
      </c>
      <c r="CE4661" s="277">
        <v>45078</v>
      </c>
      <c r="CF4661" s="280">
        <v>0</v>
      </c>
      <c r="CG4661" s="280" t="s">
        <v>90</v>
      </c>
      <c r="CH4661" s="280">
        <v>0</v>
      </c>
      <c r="CI4661" s="280" t="s">
        <v>80</v>
      </c>
      <c r="CJ4661" s="280"/>
      <c r="CK4661" s="280"/>
      <c r="CL4661" s="280"/>
      <c r="CM4661" s="280" t="s">
        <v>73</v>
      </c>
      <c r="CN4661" s="280">
        <v>3</v>
      </c>
    </row>
    <row r="4662" spans="4:92">
      <c r="D4662" s="273" t="s">
        <v>64</v>
      </c>
      <c r="E4662" s="273" t="s">
        <v>404</v>
      </c>
      <c r="F4662" s="273" t="s">
        <v>431</v>
      </c>
      <c r="G4662" s="273" t="s">
        <v>1083</v>
      </c>
      <c r="H4662" s="274">
        <v>44927</v>
      </c>
      <c r="I4662" s="273">
        <v>11281</v>
      </c>
      <c r="J4662" s="273">
        <v>867</v>
      </c>
      <c r="K4662" s="273">
        <v>648</v>
      </c>
      <c r="L4662" s="273" t="s">
        <v>66</v>
      </c>
      <c r="M4662" s="273">
        <v>148.8279</v>
      </c>
      <c r="N4662" s="273" t="s">
        <v>115</v>
      </c>
      <c r="W4662" s="273">
        <v>141060</v>
      </c>
      <c r="X4662" s="273" t="s">
        <v>64</v>
      </c>
      <c r="Y4662" s="273" t="s">
        <v>75</v>
      </c>
      <c r="Z4662" s="273" t="s">
        <v>391</v>
      </c>
      <c r="AA4662" s="273" t="s">
        <v>477</v>
      </c>
      <c r="AB4662" s="274">
        <v>45017</v>
      </c>
      <c r="AC4662" s="273">
        <v>11929</v>
      </c>
      <c r="AD4662" s="273">
        <v>72</v>
      </c>
      <c r="AK4662" s="273">
        <v>159081</v>
      </c>
      <c r="BV4662" s="336" t="s">
        <v>83</v>
      </c>
      <c r="BW4662" s="337" t="s">
        <v>63</v>
      </c>
      <c r="BX4662" s="337" t="s">
        <v>84</v>
      </c>
      <c r="BY4662" s="337" t="s">
        <v>106</v>
      </c>
      <c r="BZ4662" s="337" t="s">
        <v>204</v>
      </c>
      <c r="CA4662" s="337" t="s">
        <v>205</v>
      </c>
      <c r="CB4662" s="337" t="s">
        <v>206</v>
      </c>
      <c r="CC4662" s="337" t="s">
        <v>207</v>
      </c>
      <c r="CD4662" s="338">
        <v>0</v>
      </c>
      <c r="CE4662" s="335">
        <v>45078</v>
      </c>
      <c r="CF4662" s="337"/>
      <c r="CG4662" s="337" t="s">
        <v>181</v>
      </c>
      <c r="CH4662" s="337"/>
      <c r="CI4662" s="337" t="s">
        <v>208</v>
      </c>
      <c r="CJ4662" s="337" t="s">
        <v>209</v>
      </c>
      <c r="CK4662" s="337"/>
      <c r="CL4662" s="337"/>
      <c r="CM4662" s="337" t="s">
        <v>73</v>
      </c>
      <c r="CN4662" s="337">
        <v>3</v>
      </c>
    </row>
    <row r="4663" spans="4:92">
      <c r="D4663" s="273" t="s">
        <v>64</v>
      </c>
      <c r="E4663" s="273" t="s">
        <v>404</v>
      </c>
      <c r="F4663" s="273" t="s">
        <v>431</v>
      </c>
      <c r="G4663" s="273" t="s">
        <v>1083</v>
      </c>
      <c r="H4663" s="274">
        <v>44927</v>
      </c>
      <c r="I4663" s="273">
        <v>11281</v>
      </c>
      <c r="J4663" s="273">
        <v>867</v>
      </c>
      <c r="K4663" s="273">
        <v>0</v>
      </c>
      <c r="L4663" s="273" t="s">
        <v>66</v>
      </c>
      <c r="N4663" s="273" t="s">
        <v>107</v>
      </c>
      <c r="W4663" s="273">
        <v>141061</v>
      </c>
      <c r="X4663" s="273" t="s">
        <v>64</v>
      </c>
      <c r="Y4663" s="273" t="s">
        <v>75</v>
      </c>
      <c r="Z4663" s="273" t="s">
        <v>391</v>
      </c>
      <c r="AA4663" s="273" t="s">
        <v>477</v>
      </c>
      <c r="AB4663" s="274">
        <v>45017</v>
      </c>
      <c r="AC4663" s="273">
        <v>12065</v>
      </c>
      <c r="AD4663" s="273">
        <v>72</v>
      </c>
      <c r="AE4663" s="273">
        <v>0</v>
      </c>
      <c r="AF4663" s="273" t="s">
        <v>90</v>
      </c>
      <c r="AH4663" s="273" t="s">
        <v>1492</v>
      </c>
      <c r="AI4663" s="273" t="s">
        <v>123</v>
      </c>
      <c r="AJ4663" s="273" t="s">
        <v>200</v>
      </c>
      <c r="AK4663" s="273">
        <v>165105</v>
      </c>
      <c r="BV4663" s="279" t="s">
        <v>83</v>
      </c>
      <c r="BW4663" s="280" t="s">
        <v>63</v>
      </c>
      <c r="BX4663" s="280" t="s">
        <v>84</v>
      </c>
      <c r="BY4663" s="280" t="s">
        <v>106</v>
      </c>
      <c r="BZ4663" s="280" t="s">
        <v>86</v>
      </c>
      <c r="CA4663" s="280" t="s">
        <v>87</v>
      </c>
      <c r="CB4663" s="280" t="s">
        <v>217</v>
      </c>
      <c r="CC4663" s="280" t="s">
        <v>218</v>
      </c>
      <c r="CD4663" s="281">
        <v>2</v>
      </c>
      <c r="CE4663" s="277">
        <v>45078</v>
      </c>
      <c r="CF4663" s="280"/>
      <c r="CG4663" s="280" t="s">
        <v>181</v>
      </c>
      <c r="CH4663" s="280"/>
      <c r="CI4663" s="280" t="s">
        <v>181</v>
      </c>
      <c r="CJ4663" s="280" t="s">
        <v>336</v>
      </c>
      <c r="CK4663" s="280"/>
      <c r="CL4663" s="280"/>
      <c r="CM4663" s="280" t="s">
        <v>73</v>
      </c>
      <c r="CN4663" s="280">
        <v>3</v>
      </c>
    </row>
    <row r="4664" spans="4:92">
      <c r="D4664" s="273" t="s">
        <v>64</v>
      </c>
      <c r="E4664" s="273" t="s">
        <v>404</v>
      </c>
      <c r="F4664" s="273" t="s">
        <v>431</v>
      </c>
      <c r="G4664" s="273" t="s">
        <v>1083</v>
      </c>
      <c r="H4664" s="274">
        <v>44958</v>
      </c>
      <c r="I4664" s="273">
        <v>11443</v>
      </c>
      <c r="J4664" s="273">
        <v>867</v>
      </c>
      <c r="W4664" s="273">
        <v>145734</v>
      </c>
      <c r="X4664" s="273" t="s">
        <v>64</v>
      </c>
      <c r="Y4664" s="273" t="s">
        <v>75</v>
      </c>
      <c r="Z4664" s="273" t="s">
        <v>391</v>
      </c>
      <c r="AA4664" s="273" t="s">
        <v>477</v>
      </c>
      <c r="AB4664" s="274">
        <v>45047</v>
      </c>
      <c r="AC4664" s="273">
        <v>12235</v>
      </c>
      <c r="AD4664" s="273">
        <v>72</v>
      </c>
      <c r="AK4664" s="273">
        <v>176578</v>
      </c>
      <c r="BV4664" s="336" t="s">
        <v>83</v>
      </c>
      <c r="BW4664" s="337" t="s">
        <v>63</v>
      </c>
      <c r="BX4664" s="337" t="s">
        <v>84</v>
      </c>
      <c r="BY4664" s="337" t="s">
        <v>106</v>
      </c>
      <c r="BZ4664" s="337" t="s">
        <v>86</v>
      </c>
      <c r="CA4664" s="337" t="s">
        <v>87</v>
      </c>
      <c r="CB4664" s="337" t="s">
        <v>179</v>
      </c>
      <c r="CC4664" s="337" t="s">
        <v>180</v>
      </c>
      <c r="CD4664" s="338">
        <v>1</v>
      </c>
      <c r="CE4664" s="335">
        <v>45078</v>
      </c>
      <c r="CF4664" s="337"/>
      <c r="CG4664" s="337" t="s">
        <v>181</v>
      </c>
      <c r="CH4664" s="337"/>
      <c r="CI4664" s="337" t="s">
        <v>181</v>
      </c>
      <c r="CJ4664" s="337" t="s">
        <v>182</v>
      </c>
      <c r="CK4664" s="337"/>
      <c r="CL4664" s="337"/>
      <c r="CM4664" s="337" t="s">
        <v>73</v>
      </c>
      <c r="CN4664" s="337">
        <v>3</v>
      </c>
    </row>
    <row r="4665" spans="4:92">
      <c r="D4665" s="273" t="s">
        <v>64</v>
      </c>
      <c r="E4665" s="273" t="s">
        <v>404</v>
      </c>
      <c r="F4665" s="273" t="s">
        <v>431</v>
      </c>
      <c r="G4665" s="273" t="s">
        <v>1083</v>
      </c>
      <c r="H4665" s="274">
        <v>44958</v>
      </c>
      <c r="I4665" s="273">
        <v>11443</v>
      </c>
      <c r="J4665" s="273">
        <v>867</v>
      </c>
      <c r="K4665" s="273">
        <v>716</v>
      </c>
      <c r="L4665" s="273" t="s">
        <v>66</v>
      </c>
      <c r="M4665" s="273">
        <v>156.56549999999999</v>
      </c>
      <c r="N4665" s="273" t="s">
        <v>115</v>
      </c>
      <c r="W4665" s="273">
        <v>145758</v>
      </c>
      <c r="X4665" s="273" t="s">
        <v>64</v>
      </c>
      <c r="Y4665" s="273" t="s">
        <v>75</v>
      </c>
      <c r="Z4665" s="273" t="s">
        <v>391</v>
      </c>
      <c r="AA4665" s="273" t="s">
        <v>477</v>
      </c>
      <c r="AB4665" s="274">
        <v>45047</v>
      </c>
      <c r="AC4665" s="273">
        <v>12236</v>
      </c>
      <c r="AD4665" s="273">
        <v>72</v>
      </c>
      <c r="AE4665" s="273">
        <v>0</v>
      </c>
      <c r="AF4665" s="273" t="s">
        <v>90</v>
      </c>
      <c r="AH4665" s="273" t="s">
        <v>1492</v>
      </c>
      <c r="AI4665" s="273" t="s">
        <v>123</v>
      </c>
      <c r="AJ4665" s="273" t="s">
        <v>200</v>
      </c>
      <c r="AK4665" s="273">
        <v>182441</v>
      </c>
      <c r="BV4665" s="279" t="s">
        <v>83</v>
      </c>
      <c r="BW4665" s="280" t="s">
        <v>63</v>
      </c>
      <c r="BX4665" s="280" t="s">
        <v>84</v>
      </c>
      <c r="BY4665" s="280" t="s">
        <v>106</v>
      </c>
      <c r="BZ4665" s="280" t="s">
        <v>138</v>
      </c>
      <c r="CA4665" s="280" t="s">
        <v>139</v>
      </c>
      <c r="CB4665" s="280" t="s">
        <v>190</v>
      </c>
      <c r="CC4665" s="280" t="s">
        <v>191</v>
      </c>
      <c r="CD4665" s="281">
        <v>8</v>
      </c>
      <c r="CE4665" s="277">
        <v>45078</v>
      </c>
      <c r="CF4665" s="280">
        <v>0</v>
      </c>
      <c r="CG4665" s="280" t="s">
        <v>90</v>
      </c>
      <c r="CH4665" s="280">
        <v>0</v>
      </c>
      <c r="CI4665" s="280" t="s">
        <v>80</v>
      </c>
      <c r="CJ4665" s="280"/>
      <c r="CK4665" s="280"/>
      <c r="CL4665" s="280"/>
      <c r="CM4665" s="280" t="s">
        <v>73</v>
      </c>
      <c r="CN4665" s="280">
        <v>3</v>
      </c>
    </row>
    <row r="4666" spans="4:92">
      <c r="D4666" s="273" t="s">
        <v>64</v>
      </c>
      <c r="E4666" s="273" t="s">
        <v>404</v>
      </c>
      <c r="F4666" s="273" t="s">
        <v>431</v>
      </c>
      <c r="G4666" s="273" t="s">
        <v>1083</v>
      </c>
      <c r="H4666" s="274">
        <v>44958</v>
      </c>
      <c r="I4666" s="273">
        <v>11443</v>
      </c>
      <c r="J4666" s="273">
        <v>867</v>
      </c>
      <c r="K4666" s="273">
        <v>0</v>
      </c>
      <c r="L4666" s="273" t="s">
        <v>66</v>
      </c>
      <c r="N4666" s="273" t="s">
        <v>107</v>
      </c>
      <c r="W4666" s="273">
        <v>145759</v>
      </c>
      <c r="X4666" s="273" t="s">
        <v>64</v>
      </c>
      <c r="Y4666" s="273" t="s">
        <v>75</v>
      </c>
      <c r="Z4666" s="273" t="s">
        <v>391</v>
      </c>
      <c r="AA4666" s="273" t="s">
        <v>477</v>
      </c>
      <c r="AB4666" s="274">
        <v>45078</v>
      </c>
      <c r="AC4666" s="273">
        <v>12504</v>
      </c>
      <c r="AD4666" s="273">
        <v>72</v>
      </c>
      <c r="AK4666" s="273">
        <v>188414</v>
      </c>
      <c r="BV4666" s="336" t="s">
        <v>83</v>
      </c>
      <c r="BW4666" s="337" t="s">
        <v>63</v>
      </c>
      <c r="BX4666" s="337" t="s">
        <v>172</v>
      </c>
      <c r="BY4666" s="337" t="s">
        <v>211</v>
      </c>
      <c r="BZ4666" s="337" t="s">
        <v>167</v>
      </c>
      <c r="CA4666" s="337" t="s">
        <v>168</v>
      </c>
      <c r="CB4666" s="337" t="s">
        <v>353</v>
      </c>
      <c r="CC4666" s="337" t="s">
        <v>354</v>
      </c>
      <c r="CD4666" s="338">
        <v>13</v>
      </c>
      <c r="CE4666" s="335">
        <v>45047</v>
      </c>
      <c r="CF4666" s="337">
        <v>145</v>
      </c>
      <c r="CG4666" s="337" t="s">
        <v>90</v>
      </c>
      <c r="CH4666" s="337">
        <v>145</v>
      </c>
      <c r="CI4666" s="337" t="s">
        <v>80</v>
      </c>
      <c r="CJ4666" s="337"/>
      <c r="CK4666" s="337"/>
      <c r="CL4666" s="337"/>
      <c r="CM4666" s="337" t="s">
        <v>73</v>
      </c>
      <c r="CN4666" s="337">
        <v>3</v>
      </c>
    </row>
    <row r="4667" spans="4:92">
      <c r="D4667" s="273" t="s">
        <v>64</v>
      </c>
      <c r="E4667" s="273" t="s">
        <v>404</v>
      </c>
      <c r="F4667" s="273" t="s">
        <v>431</v>
      </c>
      <c r="G4667" s="273" t="s">
        <v>1083</v>
      </c>
      <c r="H4667" s="274">
        <v>44986</v>
      </c>
      <c r="I4667" s="273">
        <v>11605</v>
      </c>
      <c r="J4667" s="273">
        <v>867</v>
      </c>
      <c r="W4667" s="273">
        <v>150432</v>
      </c>
      <c r="X4667" s="273" t="s">
        <v>64</v>
      </c>
      <c r="Y4667" s="273" t="s">
        <v>75</v>
      </c>
      <c r="Z4667" s="273" t="s">
        <v>391</v>
      </c>
      <c r="AA4667" s="273" t="s">
        <v>477</v>
      </c>
      <c r="AB4667" s="274">
        <v>45078</v>
      </c>
      <c r="AC4667" s="273">
        <v>12505</v>
      </c>
      <c r="AD4667" s="273">
        <v>72</v>
      </c>
      <c r="AE4667" s="273">
        <v>0</v>
      </c>
      <c r="AF4667" s="273" t="s">
        <v>90</v>
      </c>
      <c r="AH4667" s="273" t="s">
        <v>1492</v>
      </c>
      <c r="AI4667" s="273" t="s">
        <v>123</v>
      </c>
      <c r="AJ4667" s="273" t="s">
        <v>200</v>
      </c>
      <c r="AK4667" s="273">
        <v>193296</v>
      </c>
      <c r="BV4667" s="279" t="s">
        <v>83</v>
      </c>
      <c r="BW4667" s="280" t="s">
        <v>63</v>
      </c>
      <c r="BX4667" s="280" t="s">
        <v>172</v>
      </c>
      <c r="BY4667" s="280" t="s">
        <v>211</v>
      </c>
      <c r="BZ4667" s="280" t="s">
        <v>151</v>
      </c>
      <c r="CA4667" s="280" t="s">
        <v>152</v>
      </c>
      <c r="CB4667" s="280" t="s">
        <v>161</v>
      </c>
      <c r="CC4667" s="280" t="s">
        <v>162</v>
      </c>
      <c r="CD4667" s="281">
        <v>11</v>
      </c>
      <c r="CE4667" s="277">
        <v>45047</v>
      </c>
      <c r="CF4667" s="280">
        <v>70.400000000000006</v>
      </c>
      <c r="CG4667" s="280" t="s">
        <v>90</v>
      </c>
      <c r="CH4667" s="280">
        <v>70.400000000000006</v>
      </c>
      <c r="CI4667" s="280" t="s">
        <v>80</v>
      </c>
      <c r="CJ4667" s="280"/>
      <c r="CK4667" s="280"/>
      <c r="CL4667" s="280"/>
      <c r="CM4667" s="280" t="s">
        <v>73</v>
      </c>
      <c r="CN4667" s="280">
        <v>3</v>
      </c>
    </row>
    <row r="4668" spans="4:92">
      <c r="D4668" s="273" t="s">
        <v>64</v>
      </c>
      <c r="E4668" s="273" t="s">
        <v>404</v>
      </c>
      <c r="F4668" s="273" t="s">
        <v>431</v>
      </c>
      <c r="G4668" s="273" t="s">
        <v>1083</v>
      </c>
      <c r="H4668" s="274">
        <v>44986</v>
      </c>
      <c r="I4668" s="273">
        <v>11605</v>
      </c>
      <c r="J4668" s="273">
        <v>867</v>
      </c>
      <c r="K4668" s="273">
        <v>825</v>
      </c>
      <c r="L4668" s="273" t="s">
        <v>66</v>
      </c>
      <c r="M4668" s="273">
        <v>168.7764</v>
      </c>
      <c r="N4668" s="273" t="s">
        <v>115</v>
      </c>
      <c r="W4668" s="273">
        <v>150456</v>
      </c>
      <c r="X4668" s="273" t="s">
        <v>64</v>
      </c>
      <c r="Y4668" s="273" t="s">
        <v>75</v>
      </c>
      <c r="Z4668" s="273" t="s">
        <v>391</v>
      </c>
      <c r="AA4668" s="273" t="s">
        <v>477</v>
      </c>
      <c r="AB4668" s="274">
        <v>45108</v>
      </c>
      <c r="AC4668" s="273">
        <v>12773</v>
      </c>
      <c r="AD4668" s="273">
        <v>72</v>
      </c>
      <c r="AK4668" s="273">
        <v>201898</v>
      </c>
      <c r="BV4668" s="336" t="s">
        <v>83</v>
      </c>
      <c r="BW4668" s="337" t="s">
        <v>63</v>
      </c>
      <c r="BX4668" s="337" t="s">
        <v>172</v>
      </c>
      <c r="BY4668" s="337" t="s">
        <v>211</v>
      </c>
      <c r="BZ4668" s="337" t="s">
        <v>151</v>
      </c>
      <c r="CA4668" s="337" t="s">
        <v>152</v>
      </c>
      <c r="CB4668" s="337" t="s">
        <v>153</v>
      </c>
      <c r="CC4668" s="337" t="s">
        <v>154</v>
      </c>
      <c r="CD4668" s="338">
        <v>10</v>
      </c>
      <c r="CE4668" s="335">
        <v>45047</v>
      </c>
      <c r="CF4668" s="337">
        <v>88</v>
      </c>
      <c r="CG4668" s="337" t="s">
        <v>90</v>
      </c>
      <c r="CH4668" s="337">
        <v>88</v>
      </c>
      <c r="CI4668" s="337" t="s">
        <v>80</v>
      </c>
      <c r="CJ4668" s="337"/>
      <c r="CK4668" s="337"/>
      <c r="CL4668" s="337"/>
      <c r="CM4668" s="337" t="s">
        <v>73</v>
      </c>
      <c r="CN4668" s="337">
        <v>3</v>
      </c>
    </row>
    <row r="4669" spans="4:92">
      <c r="D4669" s="273" t="s">
        <v>64</v>
      </c>
      <c r="E4669" s="273" t="s">
        <v>404</v>
      </c>
      <c r="F4669" s="273" t="s">
        <v>431</v>
      </c>
      <c r="G4669" s="273" t="s">
        <v>1083</v>
      </c>
      <c r="H4669" s="274">
        <v>44986</v>
      </c>
      <c r="I4669" s="273">
        <v>11605</v>
      </c>
      <c r="J4669" s="273">
        <v>867</v>
      </c>
      <c r="K4669" s="273">
        <v>0</v>
      </c>
      <c r="L4669" s="273" t="s">
        <v>66</v>
      </c>
      <c r="N4669" s="273" t="s">
        <v>107</v>
      </c>
      <c r="W4669" s="273">
        <v>150457</v>
      </c>
      <c r="X4669" s="273" t="s">
        <v>64</v>
      </c>
      <c r="Y4669" s="273" t="s">
        <v>75</v>
      </c>
      <c r="Z4669" s="273" t="s">
        <v>391</v>
      </c>
      <c r="AA4669" s="273" t="s">
        <v>477</v>
      </c>
      <c r="AB4669" s="274">
        <v>45108</v>
      </c>
      <c r="AC4669" s="273">
        <v>12774</v>
      </c>
      <c r="AD4669" s="273">
        <v>72</v>
      </c>
      <c r="AE4669" s="273">
        <v>0</v>
      </c>
      <c r="AF4669" s="273" t="s">
        <v>90</v>
      </c>
      <c r="AH4669" s="273" t="s">
        <v>1492</v>
      </c>
      <c r="AI4669" s="273" t="s">
        <v>123</v>
      </c>
      <c r="AJ4669" s="273" t="s">
        <v>200</v>
      </c>
      <c r="AK4669" s="273">
        <v>206465</v>
      </c>
      <c r="BV4669" s="279" t="s">
        <v>83</v>
      </c>
      <c r="BW4669" s="280" t="s">
        <v>63</v>
      </c>
      <c r="BX4669" s="280" t="s">
        <v>172</v>
      </c>
      <c r="BY4669" s="280" t="s">
        <v>211</v>
      </c>
      <c r="BZ4669" s="280" t="s">
        <v>167</v>
      </c>
      <c r="CA4669" s="280" t="s">
        <v>168</v>
      </c>
      <c r="CB4669" s="280" t="s">
        <v>169</v>
      </c>
      <c r="CC4669" s="280" t="s">
        <v>170</v>
      </c>
      <c r="CD4669" s="281">
        <v>12</v>
      </c>
      <c r="CE4669" s="277">
        <v>45047</v>
      </c>
      <c r="CF4669" s="280">
        <v>0</v>
      </c>
      <c r="CG4669" s="280" t="s">
        <v>90</v>
      </c>
      <c r="CH4669" s="280">
        <v>0</v>
      </c>
      <c r="CI4669" s="280" t="s">
        <v>80</v>
      </c>
      <c r="CJ4669" s="280"/>
      <c r="CK4669" s="280"/>
      <c r="CL4669" s="280"/>
      <c r="CM4669" s="280" t="s">
        <v>73</v>
      </c>
      <c r="CN4669" s="280">
        <v>3</v>
      </c>
    </row>
    <row r="4670" spans="4:92">
      <c r="D4670" s="273" t="s">
        <v>64</v>
      </c>
      <c r="E4670" s="273" t="s">
        <v>404</v>
      </c>
      <c r="F4670" s="273" t="s">
        <v>431</v>
      </c>
      <c r="G4670" s="273" t="s">
        <v>1083</v>
      </c>
      <c r="H4670" s="274">
        <v>45017</v>
      </c>
      <c r="I4670" s="273">
        <v>11767</v>
      </c>
      <c r="J4670" s="273">
        <v>867</v>
      </c>
      <c r="W4670" s="273">
        <v>155130</v>
      </c>
      <c r="X4670" s="273" t="s">
        <v>64</v>
      </c>
      <c r="Y4670" s="273" t="s">
        <v>75</v>
      </c>
      <c r="Z4670" s="273" t="s">
        <v>391</v>
      </c>
      <c r="AA4670" s="273" t="s">
        <v>477</v>
      </c>
      <c r="AB4670" s="274">
        <v>45139</v>
      </c>
      <c r="AC4670" s="273">
        <v>13449</v>
      </c>
      <c r="AD4670" s="273">
        <v>72</v>
      </c>
      <c r="AK4670" s="273">
        <v>219941</v>
      </c>
      <c r="BV4670" s="336" t="s">
        <v>83</v>
      </c>
      <c r="BW4670" s="337" t="s">
        <v>63</v>
      </c>
      <c r="BX4670" s="337" t="s">
        <v>172</v>
      </c>
      <c r="BY4670" s="337" t="s">
        <v>211</v>
      </c>
      <c r="BZ4670" s="337" t="s">
        <v>126</v>
      </c>
      <c r="CA4670" s="337" t="s">
        <v>127</v>
      </c>
      <c r="CB4670" s="337" t="s">
        <v>133</v>
      </c>
      <c r="CC4670" s="337" t="s">
        <v>134</v>
      </c>
      <c r="CD4670" s="338">
        <v>7</v>
      </c>
      <c r="CE4670" s="335">
        <v>45047</v>
      </c>
      <c r="CF4670" s="337"/>
      <c r="CG4670" s="337"/>
      <c r="CH4670" s="337"/>
      <c r="CI4670" s="337" t="s">
        <v>104</v>
      </c>
      <c r="CJ4670" s="337"/>
      <c r="CK4670" s="337"/>
      <c r="CL4670" s="337"/>
      <c r="CM4670" s="337" t="s">
        <v>73</v>
      </c>
      <c r="CN4670" s="337">
        <v>3</v>
      </c>
    </row>
    <row r="4671" spans="4:92">
      <c r="D4671" s="273" t="s">
        <v>64</v>
      </c>
      <c r="E4671" s="273" t="s">
        <v>404</v>
      </c>
      <c r="F4671" s="273" t="s">
        <v>431</v>
      </c>
      <c r="G4671" s="273" t="s">
        <v>1083</v>
      </c>
      <c r="H4671" s="274">
        <v>45017</v>
      </c>
      <c r="I4671" s="273">
        <v>11767</v>
      </c>
      <c r="J4671" s="273">
        <v>867</v>
      </c>
      <c r="K4671" s="273">
        <v>1097</v>
      </c>
      <c r="L4671" s="273" t="s">
        <v>66</v>
      </c>
      <c r="M4671" s="273">
        <v>203.35380000000001</v>
      </c>
      <c r="N4671" s="273" t="s">
        <v>115</v>
      </c>
      <c r="W4671" s="273">
        <v>155154</v>
      </c>
      <c r="X4671" s="273" t="s">
        <v>64</v>
      </c>
      <c r="Y4671" s="273" t="s">
        <v>75</v>
      </c>
      <c r="Z4671" s="273" t="s">
        <v>391</v>
      </c>
      <c r="AA4671" s="273" t="s">
        <v>477</v>
      </c>
      <c r="AB4671" s="274">
        <v>45139</v>
      </c>
      <c r="AC4671" s="273">
        <v>13450</v>
      </c>
      <c r="AD4671" s="273">
        <v>72</v>
      </c>
      <c r="AE4671" s="273">
        <v>0</v>
      </c>
      <c r="AF4671" s="273" t="s">
        <v>90</v>
      </c>
      <c r="AH4671" s="273" t="s">
        <v>1492</v>
      </c>
      <c r="AI4671" s="273" t="s">
        <v>123</v>
      </c>
      <c r="AJ4671" s="273" t="s">
        <v>200</v>
      </c>
      <c r="AK4671" s="273">
        <v>225526</v>
      </c>
      <c r="BV4671" s="279" t="s">
        <v>83</v>
      </c>
      <c r="BW4671" s="280" t="s">
        <v>63</v>
      </c>
      <c r="BX4671" s="280" t="s">
        <v>172</v>
      </c>
      <c r="BY4671" s="280" t="s">
        <v>211</v>
      </c>
      <c r="BZ4671" s="280" t="s">
        <v>138</v>
      </c>
      <c r="CA4671" s="280" t="s">
        <v>139</v>
      </c>
      <c r="CB4671" s="280" t="s">
        <v>140</v>
      </c>
      <c r="CC4671" s="280" t="s">
        <v>141</v>
      </c>
      <c r="CD4671" s="281">
        <v>9</v>
      </c>
      <c r="CE4671" s="277">
        <v>45047</v>
      </c>
      <c r="CF4671" s="280">
        <v>0</v>
      </c>
      <c r="CG4671" s="280" t="s">
        <v>90</v>
      </c>
      <c r="CH4671" s="280">
        <v>0</v>
      </c>
      <c r="CI4671" s="280" t="s">
        <v>80</v>
      </c>
      <c r="CJ4671" s="280"/>
      <c r="CK4671" s="280"/>
      <c r="CL4671" s="280"/>
      <c r="CM4671" s="280" t="s">
        <v>73</v>
      </c>
      <c r="CN4671" s="280">
        <v>3</v>
      </c>
    </row>
    <row r="4672" spans="4:92">
      <c r="D4672" s="273" t="s">
        <v>64</v>
      </c>
      <c r="E4672" s="273" t="s">
        <v>404</v>
      </c>
      <c r="F4672" s="273" t="s">
        <v>431</v>
      </c>
      <c r="G4672" s="273" t="s">
        <v>1083</v>
      </c>
      <c r="H4672" s="274">
        <v>45017</v>
      </c>
      <c r="I4672" s="273">
        <v>11767</v>
      </c>
      <c r="J4672" s="273">
        <v>867</v>
      </c>
      <c r="K4672" s="273">
        <v>0</v>
      </c>
      <c r="L4672" s="273" t="s">
        <v>66</v>
      </c>
      <c r="N4672" s="273" t="s">
        <v>107</v>
      </c>
      <c r="W4672" s="273">
        <v>155155</v>
      </c>
      <c r="X4672" s="273" t="s">
        <v>64</v>
      </c>
      <c r="Y4672" s="273" t="s">
        <v>63</v>
      </c>
      <c r="Z4672" s="273" t="s">
        <v>165</v>
      </c>
      <c r="AA4672" s="273" t="s">
        <v>165</v>
      </c>
      <c r="AB4672" s="274">
        <v>45170</v>
      </c>
      <c r="AC4672" s="273">
        <v>13692</v>
      </c>
      <c r="AD4672" s="273">
        <v>11</v>
      </c>
      <c r="AE4672" s="273">
        <v>0</v>
      </c>
      <c r="AF4672" s="273" t="s">
        <v>90</v>
      </c>
      <c r="AG4672" s="273" t="s">
        <v>1198</v>
      </c>
      <c r="AH4672" s="273" t="s">
        <v>1238</v>
      </c>
      <c r="AI4672" s="273" t="s">
        <v>123</v>
      </c>
      <c r="AJ4672" s="273" t="s">
        <v>200</v>
      </c>
      <c r="AK4672" s="273">
        <v>343614</v>
      </c>
      <c r="BV4672" s="336" t="s">
        <v>83</v>
      </c>
      <c r="BW4672" s="337" t="s">
        <v>63</v>
      </c>
      <c r="BX4672" s="337" t="s">
        <v>172</v>
      </c>
      <c r="BY4672" s="337" t="s">
        <v>211</v>
      </c>
      <c r="BZ4672" s="337" t="s">
        <v>126</v>
      </c>
      <c r="CA4672" s="337" t="s">
        <v>127</v>
      </c>
      <c r="CB4672" s="337" t="s">
        <v>128</v>
      </c>
      <c r="CC4672" s="337" t="s">
        <v>129</v>
      </c>
      <c r="CD4672" s="338">
        <v>6</v>
      </c>
      <c r="CE4672" s="335">
        <v>45047</v>
      </c>
      <c r="CF4672" s="337"/>
      <c r="CG4672" s="337"/>
      <c r="CH4672" s="337"/>
      <c r="CI4672" s="337" t="s">
        <v>80</v>
      </c>
      <c r="CJ4672" s="337"/>
      <c r="CK4672" s="337"/>
      <c r="CL4672" s="337"/>
      <c r="CM4672" s="337" t="s">
        <v>73</v>
      </c>
      <c r="CN4672" s="337">
        <v>3</v>
      </c>
    </row>
    <row r="4673" spans="4:92">
      <c r="D4673" s="273" t="s">
        <v>64</v>
      </c>
      <c r="E4673" s="273" t="s">
        <v>404</v>
      </c>
      <c r="F4673" s="273" t="s">
        <v>431</v>
      </c>
      <c r="G4673" s="273" t="s">
        <v>1083</v>
      </c>
      <c r="H4673" s="274">
        <v>45047</v>
      </c>
      <c r="I4673" s="273">
        <v>12390</v>
      </c>
      <c r="J4673" s="273">
        <v>867</v>
      </c>
      <c r="W4673" s="273">
        <v>180795</v>
      </c>
      <c r="X4673" s="273" t="s">
        <v>64</v>
      </c>
      <c r="Y4673" s="273" t="s">
        <v>63</v>
      </c>
      <c r="Z4673" s="273" t="s">
        <v>165</v>
      </c>
      <c r="AA4673" s="273" t="s">
        <v>165</v>
      </c>
      <c r="AB4673" s="274">
        <v>45170</v>
      </c>
      <c r="AC4673" s="273">
        <v>13692</v>
      </c>
      <c r="AD4673" s="273">
        <v>11</v>
      </c>
      <c r="AE4673" s="273">
        <v>19</v>
      </c>
      <c r="AF4673" s="273" t="s">
        <v>90</v>
      </c>
      <c r="AG4673" s="273" t="s">
        <v>1239</v>
      </c>
      <c r="AH4673" s="273" t="s">
        <v>1240</v>
      </c>
      <c r="AI4673" s="273" t="s">
        <v>123</v>
      </c>
      <c r="AJ4673" s="273" t="s">
        <v>200</v>
      </c>
      <c r="AK4673" s="273">
        <v>343620</v>
      </c>
      <c r="BV4673" s="279" t="s">
        <v>83</v>
      </c>
      <c r="BW4673" s="280" t="s">
        <v>63</v>
      </c>
      <c r="BX4673" s="280" t="s">
        <v>172</v>
      </c>
      <c r="BY4673" s="280" t="s">
        <v>211</v>
      </c>
      <c r="BZ4673" s="280" t="s">
        <v>110</v>
      </c>
      <c r="CA4673" s="280" t="s">
        <v>111</v>
      </c>
      <c r="CB4673" s="280" t="s">
        <v>117</v>
      </c>
      <c r="CC4673" s="280" t="s">
        <v>118</v>
      </c>
      <c r="CD4673" s="281">
        <v>5</v>
      </c>
      <c r="CE4673" s="277">
        <v>45047</v>
      </c>
      <c r="CF4673" s="280"/>
      <c r="CG4673" s="280"/>
      <c r="CH4673" s="280"/>
      <c r="CI4673" s="280" t="s">
        <v>104</v>
      </c>
      <c r="CJ4673" s="280"/>
      <c r="CK4673" s="280"/>
      <c r="CL4673" s="280"/>
      <c r="CM4673" s="280" t="s">
        <v>73</v>
      </c>
      <c r="CN4673" s="280">
        <v>3</v>
      </c>
    </row>
    <row r="4674" spans="4:92">
      <c r="D4674" s="273" t="s">
        <v>64</v>
      </c>
      <c r="E4674" s="273" t="s">
        <v>404</v>
      </c>
      <c r="F4674" s="273" t="s">
        <v>431</v>
      </c>
      <c r="G4674" s="273" t="s">
        <v>1083</v>
      </c>
      <c r="H4674" s="274">
        <v>45047</v>
      </c>
      <c r="I4674" s="273">
        <v>12390</v>
      </c>
      <c r="J4674" s="273">
        <v>867</v>
      </c>
      <c r="K4674" s="273">
        <v>1328</v>
      </c>
      <c r="L4674" s="273" t="s">
        <v>66</v>
      </c>
      <c r="M4674" s="273">
        <v>194.16540000000001</v>
      </c>
      <c r="N4674" s="273" t="s">
        <v>115</v>
      </c>
      <c r="W4674" s="273">
        <v>180819</v>
      </c>
      <c r="X4674" s="273" t="s">
        <v>64</v>
      </c>
      <c r="Y4674" s="273" t="s">
        <v>63</v>
      </c>
      <c r="Z4674" s="273" t="s">
        <v>165</v>
      </c>
      <c r="AA4674" s="273" t="s">
        <v>165</v>
      </c>
      <c r="AB4674" s="274">
        <v>45200</v>
      </c>
      <c r="AC4674" s="273">
        <v>14026</v>
      </c>
      <c r="AD4674" s="273">
        <v>11</v>
      </c>
      <c r="AK4674" s="273">
        <v>257138</v>
      </c>
      <c r="BV4674" s="336" t="s">
        <v>83</v>
      </c>
      <c r="BW4674" s="337" t="s">
        <v>63</v>
      </c>
      <c r="BX4674" s="337" t="s">
        <v>172</v>
      </c>
      <c r="BY4674" s="337" t="s">
        <v>211</v>
      </c>
      <c r="BZ4674" s="337" t="s">
        <v>86</v>
      </c>
      <c r="CA4674" s="337" t="s">
        <v>87</v>
      </c>
      <c r="CB4674" s="337" t="s">
        <v>101</v>
      </c>
      <c r="CC4674" s="337" t="s">
        <v>102</v>
      </c>
      <c r="CD4674" s="338">
        <v>4</v>
      </c>
      <c r="CE4674" s="335">
        <v>45047</v>
      </c>
      <c r="CF4674" s="337">
        <v>1188</v>
      </c>
      <c r="CG4674" s="337" t="s">
        <v>103</v>
      </c>
      <c r="CH4674" s="337">
        <v>38.681280000000001</v>
      </c>
      <c r="CI4674" s="337" t="s">
        <v>104</v>
      </c>
      <c r="CJ4674" s="337"/>
      <c r="CK4674" s="337"/>
      <c r="CL4674" s="337"/>
      <c r="CM4674" s="337" t="s">
        <v>73</v>
      </c>
      <c r="CN4674" s="337">
        <v>3</v>
      </c>
    </row>
    <row r="4675" spans="4:92">
      <c r="D4675" s="273" t="s">
        <v>64</v>
      </c>
      <c r="E4675" s="273" t="s">
        <v>404</v>
      </c>
      <c r="F4675" s="273" t="s">
        <v>431</v>
      </c>
      <c r="G4675" s="273" t="s">
        <v>1083</v>
      </c>
      <c r="H4675" s="274">
        <v>45047</v>
      </c>
      <c r="I4675" s="273">
        <v>12390</v>
      </c>
      <c r="J4675" s="273">
        <v>867</v>
      </c>
      <c r="K4675" s="273">
        <v>0</v>
      </c>
      <c r="L4675" s="273" t="s">
        <v>66</v>
      </c>
      <c r="N4675" s="273" t="s">
        <v>107</v>
      </c>
      <c r="W4675" s="273">
        <v>180820</v>
      </c>
      <c r="X4675" s="273" t="s">
        <v>64</v>
      </c>
      <c r="Y4675" s="273" t="s">
        <v>63</v>
      </c>
      <c r="Z4675" s="273" t="s">
        <v>165</v>
      </c>
      <c r="AA4675" s="273" t="s">
        <v>165</v>
      </c>
      <c r="AB4675" s="274">
        <v>45200</v>
      </c>
      <c r="AC4675" s="273">
        <v>14027</v>
      </c>
      <c r="AD4675" s="273">
        <v>11</v>
      </c>
      <c r="AE4675" s="273">
        <v>5.2329999999999997</v>
      </c>
      <c r="AF4675" s="273" t="s">
        <v>90</v>
      </c>
      <c r="AG4675" s="273" t="s">
        <v>882</v>
      </c>
      <c r="AH4675" s="273" t="s">
        <v>1101</v>
      </c>
      <c r="AI4675" s="273" t="s">
        <v>123</v>
      </c>
      <c r="AJ4675" s="273" t="s">
        <v>214</v>
      </c>
      <c r="AK4675" s="273">
        <v>343635</v>
      </c>
      <c r="BV4675" s="279" t="s">
        <v>83</v>
      </c>
      <c r="BW4675" s="280" t="s">
        <v>63</v>
      </c>
      <c r="BX4675" s="280" t="s">
        <v>172</v>
      </c>
      <c r="BY4675" s="280" t="s">
        <v>211</v>
      </c>
      <c r="BZ4675" s="280" t="s">
        <v>110</v>
      </c>
      <c r="CA4675" s="280" t="s">
        <v>111</v>
      </c>
      <c r="CB4675" s="280" t="s">
        <v>112</v>
      </c>
      <c r="CC4675" s="280" t="s">
        <v>113</v>
      </c>
      <c r="CD4675" s="281">
        <v>4</v>
      </c>
      <c r="CE4675" s="277">
        <v>45047</v>
      </c>
      <c r="CF4675" s="280"/>
      <c r="CG4675" s="280"/>
      <c r="CH4675" s="280"/>
      <c r="CI4675" s="280" t="s">
        <v>80</v>
      </c>
      <c r="CJ4675" s="280"/>
      <c r="CK4675" s="280"/>
      <c r="CL4675" s="280"/>
      <c r="CM4675" s="280" t="s">
        <v>73</v>
      </c>
      <c r="CN4675" s="280">
        <v>3</v>
      </c>
    </row>
    <row r="4676" spans="4:92">
      <c r="D4676" s="273" t="s">
        <v>64</v>
      </c>
      <c r="E4676" s="273" t="s">
        <v>404</v>
      </c>
      <c r="F4676" s="273" t="s">
        <v>431</v>
      </c>
      <c r="G4676" s="273" t="s">
        <v>1083</v>
      </c>
      <c r="H4676" s="274">
        <v>45078</v>
      </c>
      <c r="I4676" s="273">
        <v>12659</v>
      </c>
      <c r="J4676" s="273">
        <v>867</v>
      </c>
      <c r="W4676" s="273">
        <v>192631</v>
      </c>
      <c r="X4676" s="273" t="s">
        <v>64</v>
      </c>
      <c r="Y4676" s="273" t="s">
        <v>63</v>
      </c>
      <c r="Z4676" s="273" t="s">
        <v>165</v>
      </c>
      <c r="AA4676" s="273" t="s">
        <v>165</v>
      </c>
      <c r="AB4676" s="274">
        <v>45200</v>
      </c>
      <c r="AC4676" s="273">
        <v>14027</v>
      </c>
      <c r="AD4676" s="273">
        <v>11</v>
      </c>
      <c r="AE4676" s="273">
        <v>0</v>
      </c>
      <c r="AF4676" s="273" t="s">
        <v>90</v>
      </c>
      <c r="AG4676" s="273" t="s">
        <v>879</v>
      </c>
      <c r="AH4676" s="273" t="s">
        <v>880</v>
      </c>
      <c r="AI4676" s="273" t="s">
        <v>123</v>
      </c>
      <c r="AJ4676" s="273" t="s">
        <v>214</v>
      </c>
      <c r="AK4676" s="273">
        <v>343641</v>
      </c>
      <c r="BV4676" s="336" t="s">
        <v>64</v>
      </c>
      <c r="BW4676" s="337" t="s">
        <v>63</v>
      </c>
      <c r="BX4676" s="337" t="s">
        <v>120</v>
      </c>
      <c r="BY4676" s="337" t="s">
        <v>120</v>
      </c>
      <c r="BZ4676" s="337" t="s">
        <v>110</v>
      </c>
      <c r="CA4676" s="337" t="s">
        <v>111</v>
      </c>
      <c r="CB4676" s="337" t="s">
        <v>117</v>
      </c>
      <c r="CC4676" s="337" t="s">
        <v>118</v>
      </c>
      <c r="CD4676" s="338">
        <v>5</v>
      </c>
      <c r="CE4676" s="335">
        <v>44927</v>
      </c>
      <c r="CF4676" s="337"/>
      <c r="CG4676" s="337"/>
      <c r="CH4676" s="337"/>
      <c r="CI4676" s="337" t="s">
        <v>104</v>
      </c>
      <c r="CJ4676" s="337"/>
      <c r="CK4676" s="337"/>
      <c r="CL4676" s="337"/>
      <c r="CM4676" s="337" t="s">
        <v>73</v>
      </c>
      <c r="CN4676" s="337">
        <v>3</v>
      </c>
    </row>
    <row r="4677" spans="4:92">
      <c r="D4677" s="273" t="s">
        <v>64</v>
      </c>
      <c r="E4677" s="273" t="s">
        <v>404</v>
      </c>
      <c r="F4677" s="273" t="s">
        <v>431</v>
      </c>
      <c r="G4677" s="273" t="s">
        <v>1083</v>
      </c>
      <c r="H4677" s="274">
        <v>45078</v>
      </c>
      <c r="I4677" s="273">
        <v>12659</v>
      </c>
      <c r="J4677" s="273">
        <v>867</v>
      </c>
      <c r="K4677" s="273">
        <v>1075</v>
      </c>
      <c r="L4677" s="273" t="s">
        <v>66</v>
      </c>
      <c r="M4677" s="273">
        <v>201.17760000000001</v>
      </c>
      <c r="N4677" s="273" t="s">
        <v>115</v>
      </c>
      <c r="W4677" s="273">
        <v>192655</v>
      </c>
      <c r="X4677" s="273" t="s">
        <v>64</v>
      </c>
      <c r="Y4677" s="273" t="s">
        <v>63</v>
      </c>
      <c r="Z4677" s="273" t="s">
        <v>165</v>
      </c>
      <c r="AA4677" s="273" t="s">
        <v>165</v>
      </c>
      <c r="AB4677" s="274">
        <v>45200</v>
      </c>
      <c r="AC4677" s="273">
        <v>14027</v>
      </c>
      <c r="AD4677" s="273">
        <v>11</v>
      </c>
      <c r="AE4677" s="273">
        <v>0</v>
      </c>
      <c r="AF4677" s="273" t="s">
        <v>90</v>
      </c>
      <c r="AG4677" s="273" t="s">
        <v>1218</v>
      </c>
      <c r="AH4677" s="273" t="s">
        <v>1219</v>
      </c>
      <c r="AI4677" s="273" t="s">
        <v>123</v>
      </c>
      <c r="AJ4677" s="273" t="s">
        <v>214</v>
      </c>
      <c r="AK4677" s="273">
        <v>343647</v>
      </c>
      <c r="BV4677" s="279" t="s">
        <v>64</v>
      </c>
      <c r="BW4677" s="280" t="s">
        <v>63</v>
      </c>
      <c r="BX4677" s="280" t="s">
        <v>120</v>
      </c>
      <c r="BY4677" s="280" t="s">
        <v>120</v>
      </c>
      <c r="BZ4677" s="280" t="s">
        <v>86</v>
      </c>
      <c r="CA4677" s="280" t="s">
        <v>87</v>
      </c>
      <c r="CB4677" s="280" t="s">
        <v>101</v>
      </c>
      <c r="CC4677" s="280" t="s">
        <v>102</v>
      </c>
      <c r="CD4677" s="281">
        <v>4</v>
      </c>
      <c r="CE4677" s="277">
        <v>44927</v>
      </c>
      <c r="CF4677" s="280">
        <v>65406</v>
      </c>
      <c r="CG4677" s="280" t="s">
        <v>103</v>
      </c>
      <c r="CH4677" s="280">
        <v>2129.6193600000001</v>
      </c>
      <c r="CI4677" s="280" t="s">
        <v>104</v>
      </c>
      <c r="CJ4677" s="280"/>
      <c r="CK4677" s="280"/>
      <c r="CL4677" s="280"/>
      <c r="CM4677" s="280" t="s">
        <v>73</v>
      </c>
      <c r="CN4677" s="280">
        <v>3</v>
      </c>
    </row>
    <row r="4678" spans="4:92">
      <c r="D4678" s="273" t="s">
        <v>64</v>
      </c>
      <c r="E4678" s="273" t="s">
        <v>287</v>
      </c>
      <c r="F4678" s="273" t="s">
        <v>325</v>
      </c>
      <c r="G4678" s="273" t="s">
        <v>326</v>
      </c>
      <c r="H4678" s="274">
        <v>44986</v>
      </c>
      <c r="I4678" s="273">
        <v>12123</v>
      </c>
      <c r="J4678" s="273">
        <v>878</v>
      </c>
      <c r="K4678" s="273">
        <v>0</v>
      </c>
      <c r="L4678" s="273" t="s">
        <v>66</v>
      </c>
      <c r="N4678" s="273" t="s">
        <v>107</v>
      </c>
      <c r="W4678" s="273">
        <v>173939</v>
      </c>
      <c r="X4678" s="273" t="s">
        <v>64</v>
      </c>
      <c r="Y4678" s="273" t="s">
        <v>63</v>
      </c>
      <c r="Z4678" s="273" t="s">
        <v>165</v>
      </c>
      <c r="AA4678" s="273" t="s">
        <v>165</v>
      </c>
      <c r="AB4678" s="274">
        <v>45200</v>
      </c>
      <c r="AC4678" s="273">
        <v>14027</v>
      </c>
      <c r="AD4678" s="273">
        <v>11</v>
      </c>
      <c r="AE4678" s="273">
        <v>0</v>
      </c>
      <c r="AF4678" s="273" t="s">
        <v>90</v>
      </c>
      <c r="AG4678" s="273" t="s">
        <v>1221</v>
      </c>
      <c r="AH4678" s="273" t="s">
        <v>1222</v>
      </c>
      <c r="AI4678" s="273" t="s">
        <v>123</v>
      </c>
      <c r="AJ4678" s="273" t="s">
        <v>214</v>
      </c>
      <c r="AK4678" s="273">
        <v>343653</v>
      </c>
      <c r="BV4678" s="336" t="s">
        <v>64</v>
      </c>
      <c r="BW4678" s="337" t="s">
        <v>63</v>
      </c>
      <c r="BX4678" s="337" t="s">
        <v>120</v>
      </c>
      <c r="BY4678" s="337" t="s">
        <v>120</v>
      </c>
      <c r="BZ4678" s="337" t="s">
        <v>110</v>
      </c>
      <c r="CA4678" s="337" t="s">
        <v>111</v>
      </c>
      <c r="CB4678" s="337" t="s">
        <v>112</v>
      </c>
      <c r="CC4678" s="337" t="s">
        <v>113</v>
      </c>
      <c r="CD4678" s="338">
        <v>4</v>
      </c>
      <c r="CE4678" s="335">
        <v>44927</v>
      </c>
      <c r="CF4678" s="337"/>
      <c r="CG4678" s="337"/>
      <c r="CH4678" s="337"/>
      <c r="CI4678" s="337" t="s">
        <v>80</v>
      </c>
      <c r="CJ4678" s="337"/>
      <c r="CK4678" s="337"/>
      <c r="CL4678" s="337"/>
      <c r="CM4678" s="337" t="s">
        <v>73</v>
      </c>
      <c r="CN4678" s="337">
        <v>3</v>
      </c>
    </row>
    <row r="4679" spans="4:92">
      <c r="D4679" s="273" t="s">
        <v>64</v>
      </c>
      <c r="E4679" s="273" t="s">
        <v>287</v>
      </c>
      <c r="F4679" s="273" t="s">
        <v>325</v>
      </c>
      <c r="G4679" s="273" t="s">
        <v>326</v>
      </c>
      <c r="H4679" s="274">
        <v>44986</v>
      </c>
      <c r="I4679" s="273">
        <v>12123</v>
      </c>
      <c r="J4679" s="273">
        <v>878</v>
      </c>
      <c r="K4679" s="273">
        <v>491</v>
      </c>
      <c r="L4679" s="273" t="s">
        <v>66</v>
      </c>
      <c r="M4679" s="273">
        <v>158.09147100000001</v>
      </c>
      <c r="N4679" s="273" t="s">
        <v>115</v>
      </c>
      <c r="W4679" s="273">
        <v>173938</v>
      </c>
      <c r="X4679" s="273" t="s">
        <v>64</v>
      </c>
      <c r="Y4679" s="273" t="s">
        <v>63</v>
      </c>
      <c r="Z4679" s="273" t="s">
        <v>165</v>
      </c>
      <c r="AA4679" s="273" t="s">
        <v>165</v>
      </c>
      <c r="AB4679" s="274">
        <v>45200</v>
      </c>
      <c r="AC4679" s="273">
        <v>14027</v>
      </c>
      <c r="AD4679" s="273">
        <v>11</v>
      </c>
      <c r="AE4679" s="273">
        <v>8.3999999999999995E-3</v>
      </c>
      <c r="AF4679" s="273" t="s">
        <v>90</v>
      </c>
      <c r="AG4679" s="273" t="s">
        <v>1223</v>
      </c>
      <c r="AH4679" s="273" t="s">
        <v>1224</v>
      </c>
      <c r="AI4679" s="273" t="s">
        <v>123</v>
      </c>
      <c r="AJ4679" s="273" t="s">
        <v>214</v>
      </c>
      <c r="AK4679" s="273">
        <v>343659</v>
      </c>
      <c r="BV4679" s="279" t="s">
        <v>64</v>
      </c>
      <c r="BW4679" s="280" t="s">
        <v>63</v>
      </c>
      <c r="BX4679" s="280" t="s">
        <v>120</v>
      </c>
      <c r="BY4679" s="280" t="s">
        <v>120</v>
      </c>
      <c r="BZ4679" s="280" t="s">
        <v>86</v>
      </c>
      <c r="CA4679" s="280" t="s">
        <v>87</v>
      </c>
      <c r="CB4679" s="280" t="s">
        <v>88</v>
      </c>
      <c r="CC4679" s="280" t="s">
        <v>89</v>
      </c>
      <c r="CD4679" s="281">
        <v>3</v>
      </c>
      <c r="CE4679" s="277">
        <v>44927</v>
      </c>
      <c r="CF4679" s="280">
        <v>5029</v>
      </c>
      <c r="CG4679" s="280" t="s">
        <v>80</v>
      </c>
      <c r="CH4679" s="280">
        <v>5029</v>
      </c>
      <c r="CI4679" s="280" t="s">
        <v>80</v>
      </c>
      <c r="CJ4679" s="280"/>
      <c r="CK4679" s="280"/>
      <c r="CL4679" s="280" t="s">
        <v>2068</v>
      </c>
      <c r="CM4679" s="280" t="s">
        <v>73</v>
      </c>
      <c r="CN4679" s="280">
        <v>3</v>
      </c>
    </row>
    <row r="4680" spans="4:92">
      <c r="D4680" s="273" t="s">
        <v>64</v>
      </c>
      <c r="E4680" s="273" t="s">
        <v>287</v>
      </c>
      <c r="F4680" s="273" t="s">
        <v>325</v>
      </c>
      <c r="G4680" s="273" t="s">
        <v>326</v>
      </c>
      <c r="H4680" s="274">
        <v>45017</v>
      </c>
      <c r="I4680" s="273">
        <v>12124</v>
      </c>
      <c r="J4680" s="273">
        <v>878</v>
      </c>
      <c r="W4680" s="273">
        <v>173943</v>
      </c>
      <c r="X4680" s="273" t="s">
        <v>64</v>
      </c>
      <c r="Y4680" s="273" t="s">
        <v>63</v>
      </c>
      <c r="Z4680" s="273" t="s">
        <v>165</v>
      </c>
      <c r="AA4680" s="273" t="s">
        <v>165</v>
      </c>
      <c r="AB4680" s="274">
        <v>45200</v>
      </c>
      <c r="AC4680" s="273">
        <v>14027</v>
      </c>
      <c r="AD4680" s="273">
        <v>11</v>
      </c>
      <c r="AE4680" s="273">
        <v>0.91400000000000003</v>
      </c>
      <c r="AF4680" s="273" t="s">
        <v>90</v>
      </c>
      <c r="AG4680" s="273" t="s">
        <v>819</v>
      </c>
      <c r="AH4680" s="273" t="s">
        <v>1225</v>
      </c>
      <c r="AI4680" s="273" t="s">
        <v>199</v>
      </c>
      <c r="AJ4680" s="273" t="s">
        <v>214</v>
      </c>
      <c r="AK4680" s="273">
        <v>343665</v>
      </c>
      <c r="BV4680" s="336" t="s">
        <v>64</v>
      </c>
      <c r="BW4680" s="337" t="s">
        <v>63</v>
      </c>
      <c r="BX4680" s="337" t="s">
        <v>120</v>
      </c>
      <c r="BY4680" s="337" t="s">
        <v>120</v>
      </c>
      <c r="BZ4680" s="337" t="s">
        <v>86</v>
      </c>
      <c r="CA4680" s="337" t="s">
        <v>87</v>
      </c>
      <c r="CB4680" s="337" t="s">
        <v>88</v>
      </c>
      <c r="CC4680" s="337" t="s">
        <v>89</v>
      </c>
      <c r="CD4680" s="338">
        <v>3</v>
      </c>
      <c r="CE4680" s="335">
        <v>44958</v>
      </c>
      <c r="CF4680" s="337">
        <v>4856</v>
      </c>
      <c r="CG4680" s="337" t="s">
        <v>80</v>
      </c>
      <c r="CH4680" s="337">
        <v>4856</v>
      </c>
      <c r="CI4680" s="337" t="s">
        <v>80</v>
      </c>
      <c r="CJ4680" s="337"/>
      <c r="CK4680" s="337"/>
      <c r="CL4680" s="337" t="s">
        <v>2069</v>
      </c>
      <c r="CM4680" s="337" t="s">
        <v>73</v>
      </c>
      <c r="CN4680" s="337">
        <v>3</v>
      </c>
    </row>
    <row r="4681" spans="4:92">
      <c r="D4681" s="273" t="s">
        <v>64</v>
      </c>
      <c r="E4681" s="273" t="s">
        <v>287</v>
      </c>
      <c r="F4681" s="273" t="s">
        <v>325</v>
      </c>
      <c r="G4681" s="273" t="s">
        <v>326</v>
      </c>
      <c r="H4681" s="274">
        <v>45017</v>
      </c>
      <c r="I4681" s="273">
        <v>12124</v>
      </c>
      <c r="J4681" s="273">
        <v>878</v>
      </c>
      <c r="K4681" s="273">
        <v>0</v>
      </c>
      <c r="L4681" s="273" t="s">
        <v>66</v>
      </c>
      <c r="N4681" s="273" t="s">
        <v>107</v>
      </c>
      <c r="W4681" s="273">
        <v>173968</v>
      </c>
      <c r="X4681" s="273" t="s">
        <v>64</v>
      </c>
      <c r="Y4681" s="273" t="s">
        <v>63</v>
      </c>
      <c r="Z4681" s="273" t="s">
        <v>165</v>
      </c>
      <c r="AA4681" s="273" t="s">
        <v>165</v>
      </c>
      <c r="AB4681" s="274">
        <v>45200</v>
      </c>
      <c r="AC4681" s="273">
        <v>14027</v>
      </c>
      <c r="AD4681" s="273">
        <v>11</v>
      </c>
      <c r="AE4681" s="273">
        <v>0</v>
      </c>
      <c r="AF4681" s="273" t="s">
        <v>90</v>
      </c>
      <c r="AG4681" s="273" t="s">
        <v>837</v>
      </c>
      <c r="AH4681" s="273" t="s">
        <v>1226</v>
      </c>
      <c r="AI4681" s="273" t="s">
        <v>123</v>
      </c>
      <c r="AJ4681" s="273" t="s">
        <v>200</v>
      </c>
      <c r="AK4681" s="273">
        <v>343671</v>
      </c>
      <c r="BV4681" s="279" t="s">
        <v>64</v>
      </c>
      <c r="BW4681" s="280" t="s">
        <v>63</v>
      </c>
      <c r="BX4681" s="280" t="s">
        <v>120</v>
      </c>
      <c r="BY4681" s="280" t="s">
        <v>120</v>
      </c>
      <c r="BZ4681" s="280" t="s">
        <v>110</v>
      </c>
      <c r="CA4681" s="280" t="s">
        <v>111</v>
      </c>
      <c r="CB4681" s="280" t="s">
        <v>112</v>
      </c>
      <c r="CC4681" s="280" t="s">
        <v>113</v>
      </c>
      <c r="CD4681" s="281">
        <v>4</v>
      </c>
      <c r="CE4681" s="277">
        <v>44958</v>
      </c>
      <c r="CF4681" s="280"/>
      <c r="CG4681" s="280"/>
      <c r="CH4681" s="280"/>
      <c r="CI4681" s="280" t="s">
        <v>80</v>
      </c>
      <c r="CJ4681" s="280"/>
      <c r="CK4681" s="280"/>
      <c r="CL4681" s="280"/>
      <c r="CM4681" s="280" t="s">
        <v>73</v>
      </c>
      <c r="CN4681" s="280">
        <v>3</v>
      </c>
    </row>
    <row r="4682" spans="4:92">
      <c r="D4682" s="273" t="s">
        <v>64</v>
      </c>
      <c r="E4682" s="273" t="s">
        <v>287</v>
      </c>
      <c r="F4682" s="273" t="s">
        <v>325</v>
      </c>
      <c r="G4682" s="273" t="s">
        <v>326</v>
      </c>
      <c r="H4682" s="274">
        <v>45017</v>
      </c>
      <c r="I4682" s="273">
        <v>12124</v>
      </c>
      <c r="J4682" s="273">
        <v>878</v>
      </c>
      <c r="K4682" s="273">
        <v>513</v>
      </c>
      <c r="L4682" s="273" t="s">
        <v>66</v>
      </c>
      <c r="M4682" s="273">
        <v>160.79771400000001</v>
      </c>
      <c r="N4682" s="273" t="s">
        <v>115</v>
      </c>
      <c r="W4682" s="273">
        <v>173967</v>
      </c>
      <c r="X4682" s="273" t="s">
        <v>64</v>
      </c>
      <c r="Y4682" s="273" t="s">
        <v>63</v>
      </c>
      <c r="Z4682" s="273" t="s">
        <v>165</v>
      </c>
      <c r="AA4682" s="273" t="s">
        <v>165</v>
      </c>
      <c r="AB4682" s="274">
        <v>45200</v>
      </c>
      <c r="AC4682" s="273">
        <v>14027</v>
      </c>
      <c r="AD4682" s="273">
        <v>11</v>
      </c>
      <c r="AE4682" s="273">
        <v>0</v>
      </c>
      <c r="AF4682" s="273" t="s">
        <v>90</v>
      </c>
      <c r="AG4682" s="273" t="s">
        <v>1227</v>
      </c>
      <c r="AH4682" s="273" t="s">
        <v>1228</v>
      </c>
      <c r="AI4682" s="273" t="s">
        <v>123</v>
      </c>
      <c r="AJ4682" s="273" t="s">
        <v>200</v>
      </c>
      <c r="AK4682" s="273">
        <v>343677</v>
      </c>
      <c r="BV4682" s="336" t="s">
        <v>64</v>
      </c>
      <c r="BW4682" s="337" t="s">
        <v>63</v>
      </c>
      <c r="BX4682" s="337" t="s">
        <v>120</v>
      </c>
      <c r="BY4682" s="337" t="s">
        <v>120</v>
      </c>
      <c r="BZ4682" s="337" t="s">
        <v>86</v>
      </c>
      <c r="CA4682" s="337" t="s">
        <v>87</v>
      </c>
      <c r="CB4682" s="337" t="s">
        <v>101</v>
      </c>
      <c r="CC4682" s="337" t="s">
        <v>102</v>
      </c>
      <c r="CD4682" s="338">
        <v>4</v>
      </c>
      <c r="CE4682" s="335">
        <v>44958</v>
      </c>
      <c r="CF4682" s="337">
        <v>63218</v>
      </c>
      <c r="CG4682" s="337" t="s">
        <v>103</v>
      </c>
      <c r="CH4682" s="337">
        <v>2058.37808</v>
      </c>
      <c r="CI4682" s="337" t="s">
        <v>104</v>
      </c>
      <c r="CJ4682" s="337"/>
      <c r="CK4682" s="337"/>
      <c r="CL4682" s="337"/>
      <c r="CM4682" s="337" t="s">
        <v>73</v>
      </c>
      <c r="CN4682" s="337">
        <v>3</v>
      </c>
    </row>
    <row r="4683" spans="4:92">
      <c r="D4683" s="273" t="s">
        <v>64</v>
      </c>
      <c r="E4683" s="273" t="s">
        <v>287</v>
      </c>
      <c r="F4683" s="273" t="s">
        <v>325</v>
      </c>
      <c r="G4683" s="273" t="s">
        <v>326</v>
      </c>
      <c r="H4683" s="274">
        <v>45047</v>
      </c>
      <c r="I4683" s="273">
        <v>12397</v>
      </c>
      <c r="J4683" s="273">
        <v>878</v>
      </c>
      <c r="W4683" s="273">
        <v>180998</v>
      </c>
      <c r="X4683" s="273" t="s">
        <v>64</v>
      </c>
      <c r="Y4683" s="273" t="s">
        <v>63</v>
      </c>
      <c r="Z4683" s="273" t="s">
        <v>165</v>
      </c>
      <c r="AA4683" s="273" t="s">
        <v>165</v>
      </c>
      <c r="AB4683" s="274">
        <v>45200</v>
      </c>
      <c r="AC4683" s="273">
        <v>14027</v>
      </c>
      <c r="AD4683" s="273">
        <v>11</v>
      </c>
      <c r="AE4683" s="273">
        <v>0.28999999999999998</v>
      </c>
      <c r="AF4683" s="273" t="s">
        <v>90</v>
      </c>
      <c r="AG4683" s="273" t="s">
        <v>1230</v>
      </c>
      <c r="AH4683" s="273" t="s">
        <v>1231</v>
      </c>
      <c r="AI4683" s="273" t="s">
        <v>123</v>
      </c>
      <c r="AJ4683" s="273" t="s">
        <v>214</v>
      </c>
      <c r="AK4683" s="273">
        <v>343683</v>
      </c>
      <c r="BV4683" s="279" t="s">
        <v>64</v>
      </c>
      <c r="BW4683" s="280" t="s">
        <v>63</v>
      </c>
      <c r="BX4683" s="280" t="s">
        <v>120</v>
      </c>
      <c r="BY4683" s="280" t="s">
        <v>120</v>
      </c>
      <c r="BZ4683" s="280" t="s">
        <v>110</v>
      </c>
      <c r="CA4683" s="280" t="s">
        <v>111</v>
      </c>
      <c r="CB4683" s="280" t="s">
        <v>117</v>
      </c>
      <c r="CC4683" s="280" t="s">
        <v>118</v>
      </c>
      <c r="CD4683" s="281">
        <v>5</v>
      </c>
      <c r="CE4683" s="277">
        <v>44958</v>
      </c>
      <c r="CF4683" s="280"/>
      <c r="CG4683" s="280"/>
      <c r="CH4683" s="280"/>
      <c r="CI4683" s="280" t="s">
        <v>104</v>
      </c>
      <c r="CJ4683" s="280"/>
      <c r="CK4683" s="280"/>
      <c r="CL4683" s="280"/>
      <c r="CM4683" s="280" t="s">
        <v>73</v>
      </c>
      <c r="CN4683" s="280">
        <v>3</v>
      </c>
    </row>
    <row r="4684" spans="4:92">
      <c r="D4684" s="273" t="s">
        <v>64</v>
      </c>
      <c r="E4684" s="273" t="s">
        <v>287</v>
      </c>
      <c r="F4684" s="273" t="s">
        <v>325</v>
      </c>
      <c r="G4684" s="273" t="s">
        <v>326</v>
      </c>
      <c r="H4684" s="274">
        <v>45047</v>
      </c>
      <c r="I4684" s="273">
        <v>12397</v>
      </c>
      <c r="J4684" s="273">
        <v>878</v>
      </c>
      <c r="K4684" s="273">
        <v>0</v>
      </c>
      <c r="L4684" s="273" t="s">
        <v>66</v>
      </c>
      <c r="N4684" s="273" t="s">
        <v>107</v>
      </c>
      <c r="W4684" s="273">
        <v>181023</v>
      </c>
      <c r="X4684" s="273" t="s">
        <v>64</v>
      </c>
      <c r="Y4684" s="273" t="s">
        <v>63</v>
      </c>
      <c r="Z4684" s="273" t="s">
        <v>165</v>
      </c>
      <c r="AA4684" s="273" t="s">
        <v>165</v>
      </c>
      <c r="AB4684" s="274">
        <v>45200</v>
      </c>
      <c r="AC4684" s="273">
        <v>14027</v>
      </c>
      <c r="AD4684" s="273">
        <v>11</v>
      </c>
      <c r="AE4684" s="273">
        <v>1.6919999999999999</v>
      </c>
      <c r="AF4684" s="273" t="s">
        <v>90</v>
      </c>
      <c r="AG4684" s="273" t="s">
        <v>1105</v>
      </c>
      <c r="AH4684" s="273" t="s">
        <v>1106</v>
      </c>
      <c r="AI4684" s="273" t="s">
        <v>123</v>
      </c>
      <c r="AJ4684" s="273" t="s">
        <v>214</v>
      </c>
      <c r="AK4684" s="273">
        <v>343689</v>
      </c>
      <c r="BV4684" s="336" t="s">
        <v>64</v>
      </c>
      <c r="BW4684" s="337" t="s">
        <v>63</v>
      </c>
      <c r="BX4684" s="337" t="s">
        <v>120</v>
      </c>
      <c r="BY4684" s="337" t="s">
        <v>120</v>
      </c>
      <c r="BZ4684" s="337" t="s">
        <v>126</v>
      </c>
      <c r="CA4684" s="337" t="s">
        <v>127</v>
      </c>
      <c r="CB4684" s="337" t="s">
        <v>128</v>
      </c>
      <c r="CC4684" s="337" t="s">
        <v>129</v>
      </c>
      <c r="CD4684" s="338">
        <v>6</v>
      </c>
      <c r="CE4684" s="335">
        <v>44958</v>
      </c>
      <c r="CF4684" s="337"/>
      <c r="CG4684" s="337"/>
      <c r="CH4684" s="337"/>
      <c r="CI4684" s="337" t="s">
        <v>80</v>
      </c>
      <c r="CJ4684" s="337"/>
      <c r="CK4684" s="337"/>
      <c r="CL4684" s="337"/>
      <c r="CM4684" s="337" t="s">
        <v>73</v>
      </c>
      <c r="CN4684" s="337">
        <v>3</v>
      </c>
    </row>
    <row r="4685" spans="4:92">
      <c r="D4685" s="273" t="s">
        <v>64</v>
      </c>
      <c r="E4685" s="273" t="s">
        <v>287</v>
      </c>
      <c r="F4685" s="273" t="s">
        <v>325</v>
      </c>
      <c r="G4685" s="273" t="s">
        <v>326</v>
      </c>
      <c r="H4685" s="274">
        <v>45047</v>
      </c>
      <c r="I4685" s="273">
        <v>12397</v>
      </c>
      <c r="J4685" s="273">
        <v>878</v>
      </c>
      <c r="K4685" s="273">
        <v>507</v>
      </c>
      <c r="L4685" s="273" t="s">
        <v>66</v>
      </c>
      <c r="M4685" s="273">
        <v>118.797675</v>
      </c>
      <c r="N4685" s="273" t="s">
        <v>115</v>
      </c>
      <c r="W4685" s="273">
        <v>181022</v>
      </c>
      <c r="X4685" s="273" t="s">
        <v>64</v>
      </c>
      <c r="Y4685" s="273" t="s">
        <v>63</v>
      </c>
      <c r="Z4685" s="273" t="s">
        <v>165</v>
      </c>
      <c r="AA4685" s="273" t="s">
        <v>165</v>
      </c>
      <c r="AB4685" s="274">
        <v>45200</v>
      </c>
      <c r="AC4685" s="273">
        <v>14027</v>
      </c>
      <c r="AD4685" s="273">
        <v>11</v>
      </c>
      <c r="AE4685" s="273">
        <v>0</v>
      </c>
      <c r="AF4685" s="273" t="s">
        <v>90</v>
      </c>
      <c r="AG4685" s="273" t="s">
        <v>1105</v>
      </c>
      <c r="AH4685" s="273" t="s">
        <v>1106</v>
      </c>
      <c r="AI4685" s="273" t="s">
        <v>123</v>
      </c>
      <c r="AJ4685" s="273" t="s">
        <v>200</v>
      </c>
      <c r="AK4685" s="273">
        <v>343695</v>
      </c>
      <c r="BV4685" s="279" t="s">
        <v>64</v>
      </c>
      <c r="BW4685" s="280" t="s">
        <v>63</v>
      </c>
      <c r="BX4685" s="280" t="s">
        <v>120</v>
      </c>
      <c r="BY4685" s="280" t="s">
        <v>120</v>
      </c>
      <c r="BZ4685" s="280" t="s">
        <v>126</v>
      </c>
      <c r="CA4685" s="280" t="s">
        <v>127</v>
      </c>
      <c r="CB4685" s="280" t="s">
        <v>133</v>
      </c>
      <c r="CC4685" s="280" t="s">
        <v>134</v>
      </c>
      <c r="CD4685" s="281">
        <v>7</v>
      </c>
      <c r="CE4685" s="277">
        <v>44958</v>
      </c>
      <c r="CF4685" s="280"/>
      <c r="CG4685" s="280"/>
      <c r="CH4685" s="280"/>
      <c r="CI4685" s="280" t="s">
        <v>104</v>
      </c>
      <c r="CJ4685" s="280"/>
      <c r="CK4685" s="280"/>
      <c r="CL4685" s="280"/>
      <c r="CM4685" s="280" t="s">
        <v>73</v>
      </c>
      <c r="CN4685" s="280">
        <v>3</v>
      </c>
    </row>
    <row r="4686" spans="4:92">
      <c r="D4686" s="273" t="s">
        <v>64</v>
      </c>
      <c r="E4686" s="273" t="s">
        <v>287</v>
      </c>
      <c r="F4686" s="273" t="s">
        <v>325</v>
      </c>
      <c r="G4686" s="273" t="s">
        <v>326</v>
      </c>
      <c r="H4686" s="274">
        <v>45078</v>
      </c>
      <c r="I4686" s="273">
        <v>12666</v>
      </c>
      <c r="J4686" s="273">
        <v>878</v>
      </c>
      <c r="W4686" s="273">
        <v>192834</v>
      </c>
      <c r="X4686" s="273" t="s">
        <v>64</v>
      </c>
      <c r="Y4686" s="273" t="s">
        <v>63</v>
      </c>
      <c r="Z4686" s="273" t="s">
        <v>165</v>
      </c>
      <c r="AA4686" s="273" t="s">
        <v>165</v>
      </c>
      <c r="AB4686" s="274">
        <v>45200</v>
      </c>
      <c r="AC4686" s="273">
        <v>14027</v>
      </c>
      <c r="AD4686" s="273">
        <v>11</v>
      </c>
      <c r="AE4686" s="273">
        <v>0</v>
      </c>
      <c r="AF4686" s="273" t="s">
        <v>90</v>
      </c>
      <c r="AG4686" s="273" t="s">
        <v>1233</v>
      </c>
      <c r="AH4686" s="273" t="s">
        <v>1234</v>
      </c>
      <c r="AI4686" s="273" t="s">
        <v>123</v>
      </c>
      <c r="AJ4686" s="273" t="s">
        <v>214</v>
      </c>
      <c r="AK4686" s="273">
        <v>343701</v>
      </c>
      <c r="BV4686" s="336" t="s">
        <v>83</v>
      </c>
      <c r="BW4686" s="337" t="s">
        <v>63</v>
      </c>
      <c r="BX4686" s="337" t="s">
        <v>172</v>
      </c>
      <c r="BY4686" s="337" t="s">
        <v>184</v>
      </c>
      <c r="BZ4686" s="337" t="s">
        <v>204</v>
      </c>
      <c r="CA4686" s="337" t="s">
        <v>205</v>
      </c>
      <c r="CB4686" s="337" t="s">
        <v>206</v>
      </c>
      <c r="CC4686" s="337" t="s">
        <v>207</v>
      </c>
      <c r="CD4686" s="338">
        <v>0</v>
      </c>
      <c r="CE4686" s="335">
        <v>45078</v>
      </c>
      <c r="CF4686" s="337"/>
      <c r="CG4686" s="337" t="s">
        <v>181</v>
      </c>
      <c r="CH4686" s="337"/>
      <c r="CI4686" s="337" t="s">
        <v>208</v>
      </c>
      <c r="CJ4686" s="337" t="s">
        <v>209</v>
      </c>
      <c r="CK4686" s="337"/>
      <c r="CL4686" s="337"/>
      <c r="CM4686" s="337" t="s">
        <v>73</v>
      </c>
      <c r="CN4686" s="337">
        <v>3</v>
      </c>
    </row>
    <row r="4687" spans="4:92">
      <c r="D4687" s="273" t="s">
        <v>64</v>
      </c>
      <c r="E4687" s="273" t="s">
        <v>287</v>
      </c>
      <c r="F4687" s="273" t="s">
        <v>325</v>
      </c>
      <c r="G4687" s="273" t="s">
        <v>326</v>
      </c>
      <c r="H4687" s="274">
        <v>45078</v>
      </c>
      <c r="I4687" s="273">
        <v>12666</v>
      </c>
      <c r="J4687" s="273">
        <v>878</v>
      </c>
      <c r="K4687" s="273">
        <v>0</v>
      </c>
      <c r="L4687" s="273" t="s">
        <v>66</v>
      </c>
      <c r="N4687" s="273" t="s">
        <v>107</v>
      </c>
      <c r="W4687" s="273">
        <v>192859</v>
      </c>
      <c r="X4687" s="273" t="s">
        <v>64</v>
      </c>
      <c r="Y4687" s="273" t="s">
        <v>75</v>
      </c>
      <c r="Z4687" s="273" t="s">
        <v>391</v>
      </c>
      <c r="AA4687" s="273" t="s">
        <v>400</v>
      </c>
      <c r="AB4687" s="274">
        <v>45231</v>
      </c>
      <c r="AC4687" s="273">
        <v>14445</v>
      </c>
      <c r="AD4687" s="273">
        <v>51</v>
      </c>
      <c r="AE4687" s="273">
        <v>37</v>
      </c>
      <c r="AF4687" s="273" t="s">
        <v>90</v>
      </c>
      <c r="AH4687" s="273" t="s">
        <v>658</v>
      </c>
      <c r="AI4687" s="273" t="s">
        <v>123</v>
      </c>
      <c r="AJ4687" s="273" t="s">
        <v>214</v>
      </c>
      <c r="AK4687" s="273">
        <v>275614</v>
      </c>
      <c r="BV4687" s="279" t="s">
        <v>83</v>
      </c>
      <c r="BW4687" s="280" t="s">
        <v>63</v>
      </c>
      <c r="BX4687" s="280" t="s">
        <v>172</v>
      </c>
      <c r="BY4687" s="280" t="s">
        <v>184</v>
      </c>
      <c r="BZ4687" s="280" t="s">
        <v>86</v>
      </c>
      <c r="CA4687" s="280" t="s">
        <v>87</v>
      </c>
      <c r="CB4687" s="280" t="s">
        <v>225</v>
      </c>
      <c r="CC4687" s="280" t="s">
        <v>226</v>
      </c>
      <c r="CD4687" s="281">
        <v>5</v>
      </c>
      <c r="CE4687" s="277">
        <v>45078</v>
      </c>
      <c r="CF4687" s="280">
        <v>0</v>
      </c>
      <c r="CG4687" s="280" t="s">
        <v>90</v>
      </c>
      <c r="CH4687" s="280">
        <v>0</v>
      </c>
      <c r="CI4687" s="280" t="s">
        <v>80</v>
      </c>
      <c r="CJ4687" s="280"/>
      <c r="CK4687" s="280"/>
      <c r="CL4687" s="280"/>
      <c r="CM4687" s="280" t="s">
        <v>73</v>
      </c>
      <c r="CN4687" s="280">
        <v>3</v>
      </c>
    </row>
    <row r="4688" spans="4:92">
      <c r="D4688" s="273" t="s">
        <v>64</v>
      </c>
      <c r="E4688" s="273" t="s">
        <v>287</v>
      </c>
      <c r="F4688" s="273" t="s">
        <v>325</v>
      </c>
      <c r="G4688" s="273" t="s">
        <v>326</v>
      </c>
      <c r="H4688" s="274">
        <v>45078</v>
      </c>
      <c r="I4688" s="273">
        <v>12666</v>
      </c>
      <c r="J4688" s="273">
        <v>878</v>
      </c>
      <c r="K4688" s="273">
        <v>463</v>
      </c>
      <c r="L4688" s="273" t="s">
        <v>66</v>
      </c>
      <c r="M4688" s="273">
        <v>115.3988895</v>
      </c>
      <c r="N4688" s="273" t="s">
        <v>115</v>
      </c>
      <c r="W4688" s="273">
        <v>192858</v>
      </c>
      <c r="X4688" s="273" t="s">
        <v>64</v>
      </c>
      <c r="Y4688" s="273" t="s">
        <v>75</v>
      </c>
      <c r="Z4688" s="273" t="s">
        <v>391</v>
      </c>
      <c r="AA4688" s="273" t="s">
        <v>400</v>
      </c>
      <c r="AB4688" s="274">
        <v>45231</v>
      </c>
      <c r="AC4688" s="273">
        <v>14445</v>
      </c>
      <c r="AD4688" s="273">
        <v>51</v>
      </c>
      <c r="AE4688" s="273">
        <v>32</v>
      </c>
      <c r="AF4688" s="273" t="s">
        <v>90</v>
      </c>
      <c r="AG4688" s="273" t="s">
        <v>625</v>
      </c>
      <c r="AH4688" s="273" t="s">
        <v>626</v>
      </c>
      <c r="AI4688" s="273" t="s">
        <v>123</v>
      </c>
      <c r="AJ4688" s="273" t="s">
        <v>627</v>
      </c>
      <c r="AK4688" s="273">
        <v>275619</v>
      </c>
      <c r="BV4688" s="336" t="s">
        <v>83</v>
      </c>
      <c r="BW4688" s="337" t="s">
        <v>63</v>
      </c>
      <c r="BX4688" s="337" t="s">
        <v>172</v>
      </c>
      <c r="BY4688" s="337" t="s">
        <v>184</v>
      </c>
      <c r="BZ4688" s="337" t="s">
        <v>86</v>
      </c>
      <c r="CA4688" s="337" t="s">
        <v>87</v>
      </c>
      <c r="CB4688" s="337" t="s">
        <v>233</v>
      </c>
      <c r="CC4688" s="337" t="s">
        <v>234</v>
      </c>
      <c r="CD4688" s="338">
        <v>1</v>
      </c>
      <c r="CE4688" s="335">
        <v>45078</v>
      </c>
      <c r="CF4688" s="337"/>
      <c r="CG4688" s="337" t="s">
        <v>181</v>
      </c>
      <c r="CH4688" s="337"/>
      <c r="CI4688" s="337" t="s">
        <v>181</v>
      </c>
      <c r="CJ4688" s="337" t="s">
        <v>617</v>
      </c>
      <c r="CK4688" s="337"/>
      <c r="CL4688" s="337"/>
      <c r="CM4688" s="337" t="s">
        <v>73</v>
      </c>
      <c r="CN4688" s="337">
        <v>3</v>
      </c>
    </row>
    <row r="4689" spans="4:92">
      <c r="D4689" s="273" t="s">
        <v>64</v>
      </c>
      <c r="E4689" s="273" t="s">
        <v>287</v>
      </c>
      <c r="F4689" s="273" t="s">
        <v>325</v>
      </c>
      <c r="G4689" s="273" t="s">
        <v>326</v>
      </c>
      <c r="H4689" s="274">
        <v>45108</v>
      </c>
      <c r="I4689" s="273">
        <v>12935</v>
      </c>
      <c r="J4689" s="273">
        <v>878</v>
      </c>
      <c r="W4689" s="273">
        <v>206318</v>
      </c>
      <c r="X4689" s="273" t="s">
        <v>64</v>
      </c>
      <c r="Y4689" s="273" t="s">
        <v>75</v>
      </c>
      <c r="Z4689" s="273" t="s">
        <v>391</v>
      </c>
      <c r="AA4689" s="273" t="s">
        <v>400</v>
      </c>
      <c r="AB4689" s="274">
        <v>45231</v>
      </c>
      <c r="AC4689" s="273">
        <v>14445</v>
      </c>
      <c r="AD4689" s="273">
        <v>51</v>
      </c>
      <c r="AE4689" s="273">
        <v>12</v>
      </c>
      <c r="AF4689" s="273" t="s">
        <v>90</v>
      </c>
      <c r="AG4689" s="273" t="s">
        <v>625</v>
      </c>
      <c r="AH4689" s="273" t="s">
        <v>630</v>
      </c>
      <c r="AI4689" s="273" t="s">
        <v>199</v>
      </c>
      <c r="AJ4689" s="273" t="s">
        <v>627</v>
      </c>
      <c r="AK4689" s="273">
        <v>275624</v>
      </c>
      <c r="BV4689" s="279" t="s">
        <v>83</v>
      </c>
      <c r="BW4689" s="280" t="s">
        <v>63</v>
      </c>
      <c r="BX4689" s="280" t="s">
        <v>172</v>
      </c>
      <c r="BY4689" s="280" t="s">
        <v>184</v>
      </c>
      <c r="BZ4689" s="280" t="s">
        <v>86</v>
      </c>
      <c r="CA4689" s="280" t="s">
        <v>87</v>
      </c>
      <c r="CB4689" s="280" t="s">
        <v>233</v>
      </c>
      <c r="CC4689" s="280" t="s">
        <v>234</v>
      </c>
      <c r="CD4689" s="281">
        <v>1</v>
      </c>
      <c r="CE4689" s="277">
        <v>45108</v>
      </c>
      <c r="CF4689" s="280"/>
      <c r="CG4689" s="280" t="s">
        <v>181</v>
      </c>
      <c r="CH4689" s="280"/>
      <c r="CI4689" s="280" t="s">
        <v>181</v>
      </c>
      <c r="CJ4689" s="280" t="s">
        <v>622</v>
      </c>
      <c r="CK4689" s="280"/>
      <c r="CL4689" s="280"/>
      <c r="CM4689" s="280" t="s">
        <v>73</v>
      </c>
      <c r="CN4689" s="280">
        <v>3</v>
      </c>
    </row>
    <row r="4690" spans="4:92">
      <c r="D4690" s="273" t="s">
        <v>64</v>
      </c>
      <c r="E4690" s="273" t="s">
        <v>287</v>
      </c>
      <c r="F4690" s="273" t="s">
        <v>325</v>
      </c>
      <c r="G4690" s="273" t="s">
        <v>326</v>
      </c>
      <c r="H4690" s="274">
        <v>45108</v>
      </c>
      <c r="I4690" s="273">
        <v>12935</v>
      </c>
      <c r="J4690" s="273">
        <v>878</v>
      </c>
      <c r="K4690" s="273">
        <v>0</v>
      </c>
      <c r="L4690" s="273" t="s">
        <v>66</v>
      </c>
      <c r="N4690" s="273" t="s">
        <v>107</v>
      </c>
      <c r="W4690" s="273">
        <v>206343</v>
      </c>
      <c r="X4690" s="273" t="s">
        <v>64</v>
      </c>
      <c r="Y4690" s="273" t="s">
        <v>75</v>
      </c>
      <c r="Z4690" s="273" t="s">
        <v>391</v>
      </c>
      <c r="AA4690" s="273" t="s">
        <v>400</v>
      </c>
      <c r="AB4690" s="274">
        <v>45261</v>
      </c>
      <c r="AC4690" s="273">
        <v>16919</v>
      </c>
      <c r="AD4690" s="273">
        <v>51</v>
      </c>
      <c r="AK4690" s="273">
        <v>311354</v>
      </c>
      <c r="BV4690" s="336" t="s">
        <v>83</v>
      </c>
      <c r="BW4690" s="337" t="s">
        <v>63</v>
      </c>
      <c r="BX4690" s="337" t="s">
        <v>172</v>
      </c>
      <c r="BY4690" s="337" t="s">
        <v>184</v>
      </c>
      <c r="BZ4690" s="337" t="s">
        <v>86</v>
      </c>
      <c r="CA4690" s="337" t="s">
        <v>87</v>
      </c>
      <c r="CB4690" s="337" t="s">
        <v>225</v>
      </c>
      <c r="CC4690" s="337" t="s">
        <v>226</v>
      </c>
      <c r="CD4690" s="338">
        <v>5</v>
      </c>
      <c r="CE4690" s="335">
        <v>45108</v>
      </c>
      <c r="CF4690" s="337">
        <v>0</v>
      </c>
      <c r="CG4690" s="337" t="s">
        <v>90</v>
      </c>
      <c r="CH4690" s="337">
        <v>0</v>
      </c>
      <c r="CI4690" s="337" t="s">
        <v>80</v>
      </c>
      <c r="CJ4690" s="337"/>
      <c r="CK4690" s="337"/>
      <c r="CL4690" s="337"/>
      <c r="CM4690" s="337" t="s">
        <v>73</v>
      </c>
      <c r="CN4690" s="337">
        <v>3</v>
      </c>
    </row>
    <row r="4691" spans="4:92">
      <c r="D4691" s="273" t="s">
        <v>64</v>
      </c>
      <c r="E4691" s="273" t="s">
        <v>287</v>
      </c>
      <c r="F4691" s="273" t="s">
        <v>325</v>
      </c>
      <c r="G4691" s="273" t="s">
        <v>326</v>
      </c>
      <c r="H4691" s="274">
        <v>45108</v>
      </c>
      <c r="I4691" s="273">
        <v>12935</v>
      </c>
      <c r="J4691" s="273">
        <v>878</v>
      </c>
      <c r="K4691" s="273">
        <v>461</v>
      </c>
      <c r="L4691" s="273" t="s">
        <v>66</v>
      </c>
      <c r="M4691" s="273">
        <v>113.35322549999999</v>
      </c>
      <c r="N4691" s="273" t="s">
        <v>115</v>
      </c>
      <c r="W4691" s="273">
        <v>206342</v>
      </c>
      <c r="X4691" s="273" t="s">
        <v>64</v>
      </c>
      <c r="Y4691" s="273" t="s">
        <v>75</v>
      </c>
      <c r="Z4691" s="273" t="s">
        <v>391</v>
      </c>
      <c r="AA4691" s="273" t="s">
        <v>400</v>
      </c>
      <c r="AB4691" s="274">
        <v>45261</v>
      </c>
      <c r="AC4691" s="273">
        <v>16919</v>
      </c>
      <c r="AD4691" s="273">
        <v>51</v>
      </c>
      <c r="AK4691" s="273">
        <v>320395</v>
      </c>
      <c r="BV4691" s="279" t="s">
        <v>83</v>
      </c>
      <c r="BW4691" s="280" t="s">
        <v>63</v>
      </c>
      <c r="BX4691" s="280" t="s">
        <v>172</v>
      </c>
      <c r="BY4691" s="280" t="s">
        <v>184</v>
      </c>
      <c r="BZ4691" s="280" t="s">
        <v>204</v>
      </c>
      <c r="CA4691" s="280" t="s">
        <v>205</v>
      </c>
      <c r="CB4691" s="280" t="s">
        <v>206</v>
      </c>
      <c r="CC4691" s="280" t="s">
        <v>207</v>
      </c>
      <c r="CD4691" s="281">
        <v>0</v>
      </c>
      <c r="CE4691" s="277">
        <v>45108</v>
      </c>
      <c r="CF4691" s="280"/>
      <c r="CG4691" s="280" t="s">
        <v>181</v>
      </c>
      <c r="CH4691" s="280"/>
      <c r="CI4691" s="280" t="s">
        <v>208</v>
      </c>
      <c r="CJ4691" s="280" t="s">
        <v>209</v>
      </c>
      <c r="CK4691" s="280"/>
      <c r="CL4691" s="280"/>
      <c r="CM4691" s="280" t="s">
        <v>73</v>
      </c>
      <c r="CN4691" s="280">
        <v>3</v>
      </c>
    </row>
    <row r="4692" spans="4:92">
      <c r="D4692" s="273" t="s">
        <v>64</v>
      </c>
      <c r="E4692" s="273" t="s">
        <v>287</v>
      </c>
      <c r="F4692" s="273" t="s">
        <v>325</v>
      </c>
      <c r="G4692" s="273" t="s">
        <v>326</v>
      </c>
      <c r="H4692" s="274">
        <v>45139</v>
      </c>
      <c r="I4692" s="273">
        <v>13612</v>
      </c>
      <c r="J4692" s="273">
        <v>878</v>
      </c>
      <c r="W4692" s="273">
        <v>224387</v>
      </c>
      <c r="X4692" s="273" t="s">
        <v>64</v>
      </c>
      <c r="Y4692" s="273" t="s">
        <v>75</v>
      </c>
      <c r="Z4692" s="273" t="s">
        <v>391</v>
      </c>
      <c r="AA4692" s="273" t="s">
        <v>400</v>
      </c>
      <c r="AB4692" s="274">
        <v>45261</v>
      </c>
      <c r="AC4692" s="273">
        <v>16920</v>
      </c>
      <c r="AD4692" s="273">
        <v>51</v>
      </c>
      <c r="AE4692" s="273">
        <v>11</v>
      </c>
      <c r="AF4692" s="273" t="s">
        <v>90</v>
      </c>
      <c r="AG4692" s="273" t="s">
        <v>636</v>
      </c>
      <c r="AH4692" s="273" t="s">
        <v>637</v>
      </c>
      <c r="AI4692" s="273" t="s">
        <v>123</v>
      </c>
      <c r="AJ4692" s="273" t="s">
        <v>124</v>
      </c>
      <c r="AK4692" s="273">
        <v>316659</v>
      </c>
      <c r="BV4692" s="336" t="s">
        <v>83</v>
      </c>
      <c r="BW4692" s="337" t="s">
        <v>63</v>
      </c>
      <c r="BX4692" s="337" t="s">
        <v>172</v>
      </c>
      <c r="BY4692" s="337" t="s">
        <v>184</v>
      </c>
      <c r="BZ4692" s="337" t="s">
        <v>86</v>
      </c>
      <c r="CA4692" s="337" t="s">
        <v>87</v>
      </c>
      <c r="CB4692" s="337" t="s">
        <v>217</v>
      </c>
      <c r="CC4692" s="337" t="s">
        <v>218</v>
      </c>
      <c r="CD4692" s="338">
        <v>2</v>
      </c>
      <c r="CE4692" s="335">
        <v>45108</v>
      </c>
      <c r="CF4692" s="337"/>
      <c r="CG4692" s="337" t="s">
        <v>181</v>
      </c>
      <c r="CH4692" s="337"/>
      <c r="CI4692" s="337" t="s">
        <v>181</v>
      </c>
      <c r="CJ4692" s="337" t="s">
        <v>1022</v>
      </c>
      <c r="CK4692" s="337"/>
      <c r="CL4692" s="337"/>
      <c r="CM4692" s="337" t="s">
        <v>73</v>
      </c>
      <c r="CN4692" s="337">
        <v>3</v>
      </c>
    </row>
    <row r="4693" spans="4:92">
      <c r="D4693" s="273" t="s">
        <v>64</v>
      </c>
      <c r="E4693" s="273" t="s">
        <v>287</v>
      </c>
      <c r="F4693" s="273" t="s">
        <v>325</v>
      </c>
      <c r="G4693" s="273" t="s">
        <v>326</v>
      </c>
      <c r="H4693" s="274">
        <v>45139</v>
      </c>
      <c r="I4693" s="273">
        <v>13612</v>
      </c>
      <c r="J4693" s="273">
        <v>878</v>
      </c>
      <c r="K4693" s="273">
        <v>0</v>
      </c>
      <c r="L4693" s="273" t="s">
        <v>66</v>
      </c>
      <c r="N4693" s="273" t="s">
        <v>107</v>
      </c>
      <c r="W4693" s="273">
        <v>224412</v>
      </c>
      <c r="X4693" s="273" t="s">
        <v>64</v>
      </c>
      <c r="Y4693" s="273" t="s">
        <v>75</v>
      </c>
      <c r="Z4693" s="273" t="s">
        <v>391</v>
      </c>
      <c r="AA4693" s="273" t="s">
        <v>400</v>
      </c>
      <c r="AB4693" s="274">
        <v>45261</v>
      </c>
      <c r="AC4693" s="273">
        <v>16920</v>
      </c>
      <c r="AD4693" s="273">
        <v>51</v>
      </c>
      <c r="AE4693" s="273">
        <v>0</v>
      </c>
      <c r="AF4693" s="273" t="s">
        <v>90</v>
      </c>
      <c r="AG4693" s="273" t="s">
        <v>636</v>
      </c>
      <c r="AH4693" s="273" t="s">
        <v>639</v>
      </c>
      <c r="AI4693" s="273" t="s">
        <v>199</v>
      </c>
      <c r="AJ4693" s="273" t="s">
        <v>124</v>
      </c>
      <c r="AK4693" s="273">
        <v>316664</v>
      </c>
      <c r="BV4693" s="279" t="s">
        <v>83</v>
      </c>
      <c r="BW4693" s="280" t="s">
        <v>63</v>
      </c>
      <c r="BX4693" s="280" t="s">
        <v>172</v>
      </c>
      <c r="BY4693" s="280" t="s">
        <v>184</v>
      </c>
      <c r="BZ4693" s="280" t="s">
        <v>138</v>
      </c>
      <c r="CA4693" s="280" t="s">
        <v>139</v>
      </c>
      <c r="CB4693" s="280" t="s">
        <v>190</v>
      </c>
      <c r="CC4693" s="280" t="s">
        <v>191</v>
      </c>
      <c r="CD4693" s="281">
        <v>8</v>
      </c>
      <c r="CE4693" s="277">
        <v>45108</v>
      </c>
      <c r="CF4693" s="280">
        <v>0</v>
      </c>
      <c r="CG4693" s="280" t="s">
        <v>90</v>
      </c>
      <c r="CH4693" s="280">
        <v>0</v>
      </c>
      <c r="CI4693" s="280" t="s">
        <v>80</v>
      </c>
      <c r="CJ4693" s="280"/>
      <c r="CK4693" s="280"/>
      <c r="CL4693" s="280"/>
      <c r="CM4693" s="280" t="s">
        <v>73</v>
      </c>
      <c r="CN4693" s="280">
        <v>3</v>
      </c>
    </row>
    <row r="4694" spans="4:92">
      <c r="D4694" s="273" t="s">
        <v>64</v>
      </c>
      <c r="E4694" s="273" t="s">
        <v>287</v>
      </c>
      <c r="F4694" s="273" t="s">
        <v>325</v>
      </c>
      <c r="G4694" s="273" t="s">
        <v>326</v>
      </c>
      <c r="H4694" s="274">
        <v>45139</v>
      </c>
      <c r="I4694" s="273">
        <v>13612</v>
      </c>
      <c r="J4694" s="273">
        <v>878</v>
      </c>
      <c r="K4694" s="273">
        <v>479</v>
      </c>
      <c r="L4694" s="273" t="s">
        <v>66</v>
      </c>
      <c r="M4694" s="273">
        <v>116.2086315</v>
      </c>
      <c r="N4694" s="273" t="s">
        <v>115</v>
      </c>
      <c r="W4694" s="273">
        <v>224411</v>
      </c>
      <c r="X4694" s="273" t="s">
        <v>64</v>
      </c>
      <c r="Y4694" s="273" t="s">
        <v>75</v>
      </c>
      <c r="Z4694" s="273" t="s">
        <v>391</v>
      </c>
      <c r="AA4694" s="273" t="s">
        <v>400</v>
      </c>
      <c r="AB4694" s="274">
        <v>45261</v>
      </c>
      <c r="AC4694" s="273">
        <v>16920</v>
      </c>
      <c r="AD4694" s="273">
        <v>51</v>
      </c>
      <c r="AE4694" s="273">
        <v>86</v>
      </c>
      <c r="AF4694" s="273" t="s">
        <v>90</v>
      </c>
      <c r="AG4694" s="273" t="s">
        <v>121</v>
      </c>
      <c r="AH4694" s="273" t="s">
        <v>642</v>
      </c>
      <c r="AI4694" s="273" t="s">
        <v>123</v>
      </c>
      <c r="AJ4694" s="273" t="s">
        <v>124</v>
      </c>
      <c r="AK4694" s="273">
        <v>316669</v>
      </c>
      <c r="BV4694" s="336" t="s">
        <v>83</v>
      </c>
      <c r="BW4694" s="337" t="s">
        <v>63</v>
      </c>
      <c r="BX4694" s="337" t="s">
        <v>172</v>
      </c>
      <c r="BY4694" s="337" t="s">
        <v>184</v>
      </c>
      <c r="BZ4694" s="337" t="s">
        <v>86</v>
      </c>
      <c r="CA4694" s="337" t="s">
        <v>87</v>
      </c>
      <c r="CB4694" s="337" t="s">
        <v>179</v>
      </c>
      <c r="CC4694" s="337" t="s">
        <v>180</v>
      </c>
      <c r="CD4694" s="338">
        <v>1</v>
      </c>
      <c r="CE4694" s="335">
        <v>45108</v>
      </c>
      <c r="CF4694" s="337"/>
      <c r="CG4694" s="337" t="s">
        <v>181</v>
      </c>
      <c r="CH4694" s="337"/>
      <c r="CI4694" s="337" t="s">
        <v>181</v>
      </c>
      <c r="CJ4694" s="337" t="s">
        <v>511</v>
      </c>
      <c r="CK4694" s="337"/>
      <c r="CL4694" s="337"/>
      <c r="CM4694" s="337" t="s">
        <v>73</v>
      </c>
      <c r="CN4694" s="337">
        <v>3</v>
      </c>
    </row>
    <row r="4695" spans="4:92">
      <c r="D4695" s="273" t="s">
        <v>64</v>
      </c>
      <c r="E4695" s="273" t="s">
        <v>287</v>
      </c>
      <c r="F4695" s="273" t="s">
        <v>325</v>
      </c>
      <c r="G4695" s="273" t="s">
        <v>326</v>
      </c>
      <c r="H4695" s="274">
        <v>45170</v>
      </c>
      <c r="I4695" s="273">
        <v>13939</v>
      </c>
      <c r="J4695" s="273">
        <v>878</v>
      </c>
      <c r="W4695" s="273">
        <v>237338</v>
      </c>
      <c r="X4695" s="273" t="s">
        <v>64</v>
      </c>
      <c r="Y4695" s="273" t="s">
        <v>75</v>
      </c>
      <c r="Z4695" s="273" t="s">
        <v>391</v>
      </c>
      <c r="AA4695" s="273" t="s">
        <v>400</v>
      </c>
      <c r="AB4695" s="274">
        <v>45261</v>
      </c>
      <c r="AC4695" s="273">
        <v>16920</v>
      </c>
      <c r="AD4695" s="273">
        <v>51</v>
      </c>
      <c r="AE4695" s="273">
        <v>179</v>
      </c>
      <c r="AF4695" s="273" t="s">
        <v>90</v>
      </c>
      <c r="AH4695" s="273" t="s">
        <v>645</v>
      </c>
      <c r="AI4695" s="273" t="s">
        <v>123</v>
      </c>
      <c r="AJ4695" s="273" t="s">
        <v>200</v>
      </c>
      <c r="AK4695" s="273">
        <v>316675</v>
      </c>
      <c r="BV4695" s="279" t="s">
        <v>83</v>
      </c>
      <c r="BW4695" s="280" t="s">
        <v>63</v>
      </c>
      <c r="BX4695" s="280" t="s">
        <v>172</v>
      </c>
      <c r="BY4695" s="280" t="s">
        <v>184</v>
      </c>
      <c r="BZ4695" s="280" t="s">
        <v>167</v>
      </c>
      <c r="CA4695" s="280" t="s">
        <v>168</v>
      </c>
      <c r="CB4695" s="280" t="s">
        <v>319</v>
      </c>
      <c r="CC4695" s="280" t="s">
        <v>320</v>
      </c>
      <c r="CD4695" s="281">
        <v>15</v>
      </c>
      <c r="CE4695" s="277">
        <v>45108</v>
      </c>
      <c r="CF4695" s="280">
        <v>0</v>
      </c>
      <c r="CG4695" s="280" t="s">
        <v>90</v>
      </c>
      <c r="CH4695" s="280">
        <v>0</v>
      </c>
      <c r="CI4695" s="280" t="s">
        <v>80</v>
      </c>
      <c r="CJ4695" s="280"/>
      <c r="CK4695" s="280"/>
      <c r="CL4695" s="280"/>
      <c r="CM4695" s="280" t="s">
        <v>73</v>
      </c>
      <c r="CN4695" s="280">
        <v>3</v>
      </c>
    </row>
    <row r="4696" spans="4:92">
      <c r="D4696" s="273" t="s">
        <v>64</v>
      </c>
      <c r="E4696" s="273" t="s">
        <v>287</v>
      </c>
      <c r="F4696" s="273" t="s">
        <v>325</v>
      </c>
      <c r="G4696" s="273" t="s">
        <v>326</v>
      </c>
      <c r="H4696" s="274">
        <v>45170</v>
      </c>
      <c r="I4696" s="273">
        <v>13939</v>
      </c>
      <c r="J4696" s="273">
        <v>878</v>
      </c>
      <c r="K4696" s="273">
        <v>0</v>
      </c>
      <c r="L4696" s="273" t="s">
        <v>66</v>
      </c>
      <c r="N4696" s="273" t="s">
        <v>107</v>
      </c>
      <c r="W4696" s="273">
        <v>237363</v>
      </c>
      <c r="X4696" s="273" t="s">
        <v>64</v>
      </c>
      <c r="Y4696" s="273" t="s">
        <v>75</v>
      </c>
      <c r="Z4696" s="273" t="s">
        <v>391</v>
      </c>
      <c r="AA4696" s="273" t="s">
        <v>400</v>
      </c>
      <c r="AB4696" s="274">
        <v>45261</v>
      </c>
      <c r="AC4696" s="273">
        <v>16920</v>
      </c>
      <c r="AD4696" s="273">
        <v>51</v>
      </c>
      <c r="AE4696" s="273">
        <v>42</v>
      </c>
      <c r="AF4696" s="273" t="s">
        <v>90</v>
      </c>
      <c r="AH4696" s="273" t="s">
        <v>649</v>
      </c>
      <c r="AI4696" s="273" t="s">
        <v>199</v>
      </c>
      <c r="AJ4696" s="273" t="s">
        <v>200</v>
      </c>
      <c r="AK4696" s="273">
        <v>316681</v>
      </c>
      <c r="BV4696" s="336" t="s">
        <v>83</v>
      </c>
      <c r="BW4696" s="337" t="s">
        <v>63</v>
      </c>
      <c r="BX4696" s="337" t="s">
        <v>84</v>
      </c>
      <c r="BY4696" s="337" t="s">
        <v>85</v>
      </c>
      <c r="BZ4696" s="337" t="s">
        <v>86</v>
      </c>
      <c r="CA4696" s="337" t="s">
        <v>87</v>
      </c>
      <c r="CB4696" s="337" t="s">
        <v>217</v>
      </c>
      <c r="CC4696" s="337" t="s">
        <v>218</v>
      </c>
      <c r="CD4696" s="338">
        <v>2</v>
      </c>
      <c r="CE4696" s="335">
        <v>45017</v>
      </c>
      <c r="CF4696" s="337"/>
      <c r="CG4696" s="337" t="s">
        <v>181</v>
      </c>
      <c r="CH4696" s="337"/>
      <c r="CI4696" s="337" t="s">
        <v>181</v>
      </c>
      <c r="CJ4696" s="337" t="s">
        <v>219</v>
      </c>
      <c r="CK4696" s="337"/>
      <c r="CL4696" s="337"/>
      <c r="CM4696" s="337" t="s">
        <v>73</v>
      </c>
      <c r="CN4696" s="337">
        <v>3</v>
      </c>
    </row>
    <row r="4697" spans="4:92">
      <c r="D4697" s="273" t="s">
        <v>64</v>
      </c>
      <c r="E4697" s="273" t="s">
        <v>287</v>
      </c>
      <c r="F4697" s="273" t="s">
        <v>325</v>
      </c>
      <c r="G4697" s="273" t="s">
        <v>326</v>
      </c>
      <c r="H4697" s="274">
        <v>45170</v>
      </c>
      <c r="I4697" s="273">
        <v>13939</v>
      </c>
      <c r="J4697" s="273">
        <v>878</v>
      </c>
      <c r="K4697" s="273">
        <v>451</v>
      </c>
      <c r="L4697" s="273" t="s">
        <v>66</v>
      </c>
      <c r="M4697" s="273">
        <v>116.4004125</v>
      </c>
      <c r="N4697" s="273" t="s">
        <v>115</v>
      </c>
      <c r="W4697" s="273">
        <v>237362</v>
      </c>
      <c r="X4697" s="273" t="s">
        <v>64</v>
      </c>
      <c r="Y4697" s="273" t="s">
        <v>75</v>
      </c>
      <c r="Z4697" s="273" t="s">
        <v>391</v>
      </c>
      <c r="AA4697" s="273" t="s">
        <v>400</v>
      </c>
      <c r="AB4697" s="274">
        <v>45261</v>
      </c>
      <c r="AC4697" s="273">
        <v>16920</v>
      </c>
      <c r="AD4697" s="273">
        <v>51</v>
      </c>
      <c r="AE4697" s="273">
        <v>7</v>
      </c>
      <c r="AF4697" s="273" t="s">
        <v>90</v>
      </c>
      <c r="AH4697" s="273" t="s">
        <v>652</v>
      </c>
      <c r="AI4697" s="273" t="s">
        <v>199</v>
      </c>
      <c r="AJ4697" s="273" t="s">
        <v>214</v>
      </c>
      <c r="AK4697" s="273">
        <v>316687</v>
      </c>
      <c r="BV4697" s="279" t="s">
        <v>83</v>
      </c>
      <c r="BW4697" s="280" t="s">
        <v>63</v>
      </c>
      <c r="BX4697" s="280" t="s">
        <v>84</v>
      </c>
      <c r="BY4697" s="280" t="s">
        <v>85</v>
      </c>
      <c r="BZ4697" s="280" t="s">
        <v>138</v>
      </c>
      <c r="CA4697" s="280" t="s">
        <v>139</v>
      </c>
      <c r="CB4697" s="280" t="s">
        <v>190</v>
      </c>
      <c r="CC4697" s="280" t="s">
        <v>191</v>
      </c>
      <c r="CD4697" s="281">
        <v>8</v>
      </c>
      <c r="CE4697" s="277">
        <v>45017</v>
      </c>
      <c r="CF4697" s="280">
        <v>0</v>
      </c>
      <c r="CG4697" s="280" t="s">
        <v>90</v>
      </c>
      <c r="CH4697" s="280">
        <v>0</v>
      </c>
      <c r="CI4697" s="280" t="s">
        <v>80</v>
      </c>
      <c r="CJ4697" s="280"/>
      <c r="CK4697" s="280"/>
      <c r="CL4697" s="280"/>
      <c r="CM4697" s="280" t="s">
        <v>73</v>
      </c>
      <c r="CN4697" s="280">
        <v>3</v>
      </c>
    </row>
    <row r="4698" spans="4:92">
      <c r="D4698" s="273" t="s">
        <v>64</v>
      </c>
      <c r="E4698" s="273" t="s">
        <v>287</v>
      </c>
      <c r="F4698" s="273" t="s">
        <v>325</v>
      </c>
      <c r="G4698" s="273" t="s">
        <v>326</v>
      </c>
      <c r="H4698" s="274">
        <v>45200</v>
      </c>
      <c r="I4698" s="273">
        <v>14274</v>
      </c>
      <c r="J4698" s="273">
        <v>878</v>
      </c>
      <c r="W4698" s="273">
        <v>255355</v>
      </c>
      <c r="X4698" s="273" t="s">
        <v>64</v>
      </c>
      <c r="Y4698" s="273" t="s">
        <v>75</v>
      </c>
      <c r="Z4698" s="273" t="s">
        <v>391</v>
      </c>
      <c r="AA4698" s="273" t="s">
        <v>400</v>
      </c>
      <c r="AB4698" s="274">
        <v>45261</v>
      </c>
      <c r="AC4698" s="273">
        <v>16920</v>
      </c>
      <c r="AD4698" s="273">
        <v>51</v>
      </c>
      <c r="AE4698" s="273">
        <v>35</v>
      </c>
      <c r="AF4698" s="273" t="s">
        <v>90</v>
      </c>
      <c r="AH4698" s="273" t="s">
        <v>658</v>
      </c>
      <c r="AI4698" s="273" t="s">
        <v>123</v>
      </c>
      <c r="AJ4698" s="273" t="s">
        <v>214</v>
      </c>
      <c r="AK4698" s="273">
        <v>316693</v>
      </c>
      <c r="BV4698" s="336" t="s">
        <v>83</v>
      </c>
      <c r="BW4698" s="337" t="s">
        <v>63</v>
      </c>
      <c r="BX4698" s="337" t="s">
        <v>84</v>
      </c>
      <c r="BY4698" s="337" t="s">
        <v>85</v>
      </c>
      <c r="BZ4698" s="337" t="s">
        <v>86</v>
      </c>
      <c r="CA4698" s="337" t="s">
        <v>87</v>
      </c>
      <c r="CB4698" s="337" t="s">
        <v>179</v>
      </c>
      <c r="CC4698" s="337" t="s">
        <v>180</v>
      </c>
      <c r="CD4698" s="338">
        <v>1</v>
      </c>
      <c r="CE4698" s="335">
        <v>45017</v>
      </c>
      <c r="CF4698" s="337"/>
      <c r="CG4698" s="337" t="s">
        <v>181</v>
      </c>
      <c r="CH4698" s="337"/>
      <c r="CI4698" s="337" t="s">
        <v>181</v>
      </c>
      <c r="CJ4698" s="337" t="s">
        <v>1734</v>
      </c>
      <c r="CK4698" s="337"/>
      <c r="CL4698" s="337"/>
      <c r="CM4698" s="337" t="s">
        <v>73</v>
      </c>
      <c r="CN4698" s="337">
        <v>3</v>
      </c>
    </row>
    <row r="4699" spans="4:92">
      <c r="D4699" s="273" t="s">
        <v>64</v>
      </c>
      <c r="E4699" s="273" t="s">
        <v>287</v>
      </c>
      <c r="F4699" s="273" t="s">
        <v>325</v>
      </c>
      <c r="G4699" s="273" t="s">
        <v>326</v>
      </c>
      <c r="H4699" s="274">
        <v>45200</v>
      </c>
      <c r="I4699" s="273">
        <v>14274</v>
      </c>
      <c r="J4699" s="273">
        <v>878</v>
      </c>
      <c r="K4699" s="273">
        <v>0</v>
      </c>
      <c r="L4699" s="273" t="s">
        <v>66</v>
      </c>
      <c r="N4699" s="273" t="s">
        <v>107</v>
      </c>
      <c r="W4699" s="273">
        <v>255380</v>
      </c>
      <c r="X4699" s="273" t="s">
        <v>64</v>
      </c>
      <c r="Y4699" s="273" t="s">
        <v>75</v>
      </c>
      <c r="Z4699" s="273" t="s">
        <v>173</v>
      </c>
      <c r="AA4699" s="273" t="s">
        <v>173</v>
      </c>
      <c r="AB4699" s="274">
        <v>44927</v>
      </c>
      <c r="AC4699" s="273">
        <v>12081</v>
      </c>
      <c r="AD4699" s="273">
        <v>45</v>
      </c>
      <c r="AK4699" s="273">
        <v>167069</v>
      </c>
      <c r="BV4699" s="279" t="s">
        <v>83</v>
      </c>
      <c r="BW4699" s="280" t="s">
        <v>63</v>
      </c>
      <c r="BX4699" s="280" t="s">
        <v>84</v>
      </c>
      <c r="BY4699" s="280" t="s">
        <v>85</v>
      </c>
      <c r="BZ4699" s="280" t="s">
        <v>167</v>
      </c>
      <c r="CA4699" s="280" t="s">
        <v>168</v>
      </c>
      <c r="CB4699" s="280" t="s">
        <v>313</v>
      </c>
      <c r="CC4699" s="280" t="s">
        <v>314</v>
      </c>
      <c r="CD4699" s="281">
        <v>14</v>
      </c>
      <c r="CE4699" s="277">
        <v>45017</v>
      </c>
      <c r="CF4699" s="280">
        <v>0</v>
      </c>
      <c r="CG4699" s="280" t="s">
        <v>90</v>
      </c>
      <c r="CH4699" s="280">
        <v>0</v>
      </c>
      <c r="CI4699" s="280" t="s">
        <v>80</v>
      </c>
      <c r="CJ4699" s="280"/>
      <c r="CK4699" s="280"/>
      <c r="CL4699" s="280"/>
      <c r="CM4699" s="280" t="s">
        <v>73</v>
      </c>
      <c r="CN4699" s="280">
        <v>3</v>
      </c>
    </row>
    <row r="4700" spans="4:92">
      <c r="D4700" s="273" t="s">
        <v>64</v>
      </c>
      <c r="E4700" s="273" t="s">
        <v>287</v>
      </c>
      <c r="F4700" s="273" t="s">
        <v>325</v>
      </c>
      <c r="G4700" s="273" t="s">
        <v>326</v>
      </c>
      <c r="H4700" s="274">
        <v>45200</v>
      </c>
      <c r="I4700" s="273">
        <v>14274</v>
      </c>
      <c r="J4700" s="273">
        <v>878</v>
      </c>
      <c r="K4700" s="273">
        <v>466</v>
      </c>
      <c r="L4700" s="273" t="s">
        <v>66</v>
      </c>
      <c r="M4700" s="273">
        <v>120.949884</v>
      </c>
      <c r="N4700" s="273" t="s">
        <v>115</v>
      </c>
      <c r="W4700" s="273">
        <v>255379</v>
      </c>
      <c r="X4700" s="273" t="s">
        <v>64</v>
      </c>
      <c r="Y4700" s="273" t="s">
        <v>75</v>
      </c>
      <c r="Z4700" s="273" t="s">
        <v>173</v>
      </c>
      <c r="AA4700" s="273" t="s">
        <v>173</v>
      </c>
      <c r="AB4700" s="274">
        <v>44927</v>
      </c>
      <c r="AC4700" s="273">
        <v>12081</v>
      </c>
      <c r="AD4700" s="273">
        <v>45</v>
      </c>
      <c r="AK4700" s="273">
        <v>169383</v>
      </c>
      <c r="BV4700" s="336" t="s">
        <v>83</v>
      </c>
      <c r="BW4700" s="337" t="s">
        <v>63</v>
      </c>
      <c r="BX4700" s="337" t="s">
        <v>84</v>
      </c>
      <c r="BY4700" s="337" t="s">
        <v>85</v>
      </c>
      <c r="BZ4700" s="337" t="s">
        <v>167</v>
      </c>
      <c r="CA4700" s="337" t="s">
        <v>168</v>
      </c>
      <c r="CB4700" s="337" t="s">
        <v>319</v>
      </c>
      <c r="CC4700" s="337" t="s">
        <v>320</v>
      </c>
      <c r="CD4700" s="338">
        <v>15</v>
      </c>
      <c r="CE4700" s="335">
        <v>45017</v>
      </c>
      <c r="CF4700" s="337">
        <v>0</v>
      </c>
      <c r="CG4700" s="337" t="s">
        <v>90</v>
      </c>
      <c r="CH4700" s="337">
        <v>0</v>
      </c>
      <c r="CI4700" s="337" t="s">
        <v>80</v>
      </c>
      <c r="CJ4700" s="337"/>
      <c r="CK4700" s="337"/>
      <c r="CL4700" s="337"/>
      <c r="CM4700" s="337" t="s">
        <v>73</v>
      </c>
      <c r="CN4700" s="337">
        <v>3</v>
      </c>
    </row>
    <row r="4701" spans="4:92">
      <c r="D4701" s="273" t="s">
        <v>64</v>
      </c>
      <c r="E4701" s="273" t="s">
        <v>287</v>
      </c>
      <c r="F4701" s="273" t="s">
        <v>325</v>
      </c>
      <c r="G4701" s="273" t="s">
        <v>326</v>
      </c>
      <c r="H4701" s="274">
        <v>45231</v>
      </c>
      <c r="I4701" s="273">
        <v>14641</v>
      </c>
      <c r="J4701" s="273">
        <v>878</v>
      </c>
      <c r="W4701" s="273">
        <v>274213</v>
      </c>
      <c r="X4701" s="273" t="s">
        <v>64</v>
      </c>
      <c r="Y4701" s="273" t="s">
        <v>75</v>
      </c>
      <c r="Z4701" s="273" t="s">
        <v>173</v>
      </c>
      <c r="AA4701" s="273" t="s">
        <v>173</v>
      </c>
      <c r="AB4701" s="274">
        <v>44927</v>
      </c>
      <c r="AC4701" s="273">
        <v>12081</v>
      </c>
      <c r="AD4701" s="273">
        <v>45</v>
      </c>
      <c r="AK4701" s="273">
        <v>169905</v>
      </c>
      <c r="BV4701" s="279" t="s">
        <v>83</v>
      </c>
      <c r="BW4701" s="280" t="s">
        <v>63</v>
      </c>
      <c r="BX4701" s="280" t="s">
        <v>84</v>
      </c>
      <c r="BY4701" s="280" t="s">
        <v>85</v>
      </c>
      <c r="BZ4701" s="280" t="s">
        <v>167</v>
      </c>
      <c r="CA4701" s="280" t="s">
        <v>168</v>
      </c>
      <c r="CB4701" s="280" t="s">
        <v>353</v>
      </c>
      <c r="CC4701" s="280" t="s">
        <v>354</v>
      </c>
      <c r="CD4701" s="281">
        <v>13</v>
      </c>
      <c r="CE4701" s="277">
        <v>45017</v>
      </c>
      <c r="CF4701" s="280">
        <v>0</v>
      </c>
      <c r="CG4701" s="280" t="s">
        <v>90</v>
      </c>
      <c r="CH4701" s="280">
        <v>0</v>
      </c>
      <c r="CI4701" s="280" t="s">
        <v>80</v>
      </c>
      <c r="CJ4701" s="280"/>
      <c r="CK4701" s="280"/>
      <c r="CL4701" s="280"/>
      <c r="CM4701" s="280" t="s">
        <v>73</v>
      </c>
      <c r="CN4701" s="280">
        <v>3</v>
      </c>
    </row>
    <row r="4702" spans="4:92">
      <c r="D4702" s="273" t="s">
        <v>64</v>
      </c>
      <c r="E4702" s="273" t="s">
        <v>287</v>
      </c>
      <c r="F4702" s="273" t="s">
        <v>325</v>
      </c>
      <c r="G4702" s="273" t="s">
        <v>326</v>
      </c>
      <c r="H4702" s="274">
        <v>45231</v>
      </c>
      <c r="I4702" s="273">
        <v>14641</v>
      </c>
      <c r="J4702" s="273">
        <v>878</v>
      </c>
      <c r="K4702" s="273">
        <v>0</v>
      </c>
      <c r="L4702" s="273" t="s">
        <v>66</v>
      </c>
      <c r="N4702" s="273" t="s">
        <v>107</v>
      </c>
      <c r="W4702" s="273">
        <v>274238</v>
      </c>
      <c r="X4702" s="273" t="s">
        <v>64</v>
      </c>
      <c r="Y4702" s="273" t="s">
        <v>75</v>
      </c>
      <c r="Z4702" s="273" t="s">
        <v>173</v>
      </c>
      <c r="AA4702" s="273" t="s">
        <v>173</v>
      </c>
      <c r="AB4702" s="274">
        <v>44927</v>
      </c>
      <c r="AC4702" s="273">
        <v>14709</v>
      </c>
      <c r="AD4702" s="273">
        <v>45</v>
      </c>
      <c r="AK4702" s="273">
        <v>276765</v>
      </c>
      <c r="BV4702" s="336" t="s">
        <v>83</v>
      </c>
      <c r="BW4702" s="337" t="s">
        <v>63</v>
      </c>
      <c r="BX4702" s="337" t="s">
        <v>84</v>
      </c>
      <c r="BY4702" s="337" t="s">
        <v>85</v>
      </c>
      <c r="BZ4702" s="337" t="s">
        <v>167</v>
      </c>
      <c r="CA4702" s="337" t="s">
        <v>168</v>
      </c>
      <c r="CB4702" s="337" t="s">
        <v>169</v>
      </c>
      <c r="CC4702" s="337" t="s">
        <v>170</v>
      </c>
      <c r="CD4702" s="338">
        <v>12</v>
      </c>
      <c r="CE4702" s="335">
        <v>45017</v>
      </c>
      <c r="CF4702" s="337">
        <v>0</v>
      </c>
      <c r="CG4702" s="337" t="s">
        <v>90</v>
      </c>
      <c r="CH4702" s="337">
        <v>0</v>
      </c>
      <c r="CI4702" s="337" t="s">
        <v>80</v>
      </c>
      <c r="CJ4702" s="337"/>
      <c r="CK4702" s="337"/>
      <c r="CL4702" s="337"/>
      <c r="CM4702" s="337" t="s">
        <v>73</v>
      </c>
      <c r="CN4702" s="337">
        <v>3</v>
      </c>
    </row>
    <row r="4703" spans="4:92">
      <c r="D4703" s="273" t="s">
        <v>64</v>
      </c>
      <c r="E4703" s="273" t="s">
        <v>287</v>
      </c>
      <c r="F4703" s="273" t="s">
        <v>325</v>
      </c>
      <c r="G4703" s="273" t="s">
        <v>326</v>
      </c>
      <c r="H4703" s="274">
        <v>45231</v>
      </c>
      <c r="I4703" s="273">
        <v>14641</v>
      </c>
      <c r="J4703" s="273">
        <v>878</v>
      </c>
      <c r="K4703" s="273">
        <v>492</v>
      </c>
      <c r="L4703" s="273" t="s">
        <v>66</v>
      </c>
      <c r="M4703" s="273">
        <v>123.18732900000001</v>
      </c>
      <c r="N4703" s="273" t="s">
        <v>115</v>
      </c>
      <c r="W4703" s="273">
        <v>274237</v>
      </c>
      <c r="X4703" s="273" t="s">
        <v>64</v>
      </c>
      <c r="Y4703" s="273" t="s">
        <v>75</v>
      </c>
      <c r="Z4703" s="273" t="s">
        <v>173</v>
      </c>
      <c r="AA4703" s="273" t="s">
        <v>173</v>
      </c>
      <c r="AB4703" s="274">
        <v>44927</v>
      </c>
      <c r="AC4703" s="273">
        <v>14709</v>
      </c>
      <c r="AD4703" s="273">
        <v>45</v>
      </c>
      <c r="AK4703" s="273">
        <v>288421</v>
      </c>
      <c r="BV4703" s="279" t="s">
        <v>83</v>
      </c>
      <c r="BW4703" s="280" t="s">
        <v>63</v>
      </c>
      <c r="BX4703" s="280" t="s">
        <v>84</v>
      </c>
      <c r="BY4703" s="280" t="s">
        <v>85</v>
      </c>
      <c r="BZ4703" s="280" t="s">
        <v>151</v>
      </c>
      <c r="CA4703" s="280" t="s">
        <v>152</v>
      </c>
      <c r="CB4703" s="280" t="s">
        <v>153</v>
      </c>
      <c r="CC4703" s="280" t="s">
        <v>154</v>
      </c>
      <c r="CD4703" s="281">
        <v>10</v>
      </c>
      <c r="CE4703" s="277">
        <v>45017</v>
      </c>
      <c r="CF4703" s="280">
        <v>0</v>
      </c>
      <c r="CG4703" s="280" t="s">
        <v>90</v>
      </c>
      <c r="CH4703" s="280">
        <v>0</v>
      </c>
      <c r="CI4703" s="280" t="s">
        <v>80</v>
      </c>
      <c r="CJ4703" s="280"/>
      <c r="CK4703" s="280"/>
      <c r="CL4703" s="280"/>
      <c r="CM4703" s="280" t="s">
        <v>73</v>
      </c>
      <c r="CN4703" s="280">
        <v>3</v>
      </c>
    </row>
    <row r="4704" spans="4:92">
      <c r="D4704" s="273" t="s">
        <v>64</v>
      </c>
      <c r="E4704" s="273" t="s">
        <v>287</v>
      </c>
      <c r="F4704" s="273" t="s">
        <v>325</v>
      </c>
      <c r="G4704" s="273" t="s">
        <v>326</v>
      </c>
      <c r="H4704" s="274">
        <v>45261</v>
      </c>
      <c r="I4704" s="273">
        <v>17098</v>
      </c>
      <c r="J4704" s="273">
        <v>878</v>
      </c>
      <c r="W4704" s="273">
        <v>316096</v>
      </c>
      <c r="X4704" s="273" t="s">
        <v>64</v>
      </c>
      <c r="Y4704" s="273" t="s">
        <v>75</v>
      </c>
      <c r="Z4704" s="273" t="s">
        <v>173</v>
      </c>
      <c r="AA4704" s="273" t="s">
        <v>173</v>
      </c>
      <c r="AB4704" s="274">
        <v>44927</v>
      </c>
      <c r="AC4704" s="273">
        <v>14709</v>
      </c>
      <c r="AD4704" s="273">
        <v>45</v>
      </c>
      <c r="AK4704" s="273">
        <v>288504</v>
      </c>
      <c r="BV4704" s="336" t="s">
        <v>83</v>
      </c>
      <c r="BW4704" s="337" t="s">
        <v>63</v>
      </c>
      <c r="BX4704" s="337" t="s">
        <v>84</v>
      </c>
      <c r="BY4704" s="337" t="s">
        <v>85</v>
      </c>
      <c r="BZ4704" s="337" t="s">
        <v>151</v>
      </c>
      <c r="CA4704" s="337" t="s">
        <v>152</v>
      </c>
      <c r="CB4704" s="337" t="s">
        <v>161</v>
      </c>
      <c r="CC4704" s="337" t="s">
        <v>162</v>
      </c>
      <c r="CD4704" s="338">
        <v>11</v>
      </c>
      <c r="CE4704" s="335">
        <v>45017</v>
      </c>
      <c r="CF4704" s="337">
        <v>0</v>
      </c>
      <c r="CG4704" s="337" t="s">
        <v>90</v>
      </c>
      <c r="CH4704" s="337">
        <v>0</v>
      </c>
      <c r="CI4704" s="337" t="s">
        <v>80</v>
      </c>
      <c r="CJ4704" s="337"/>
      <c r="CK4704" s="337"/>
      <c r="CL4704" s="337" t="s">
        <v>122</v>
      </c>
      <c r="CM4704" s="337" t="s">
        <v>73</v>
      </c>
      <c r="CN4704" s="337">
        <v>3</v>
      </c>
    </row>
    <row r="4705" spans="4:92">
      <c r="D4705" s="273" t="s">
        <v>64</v>
      </c>
      <c r="E4705" s="273" t="s">
        <v>287</v>
      </c>
      <c r="F4705" s="273" t="s">
        <v>325</v>
      </c>
      <c r="G4705" s="273" t="s">
        <v>326</v>
      </c>
      <c r="H4705" s="274">
        <v>45261</v>
      </c>
      <c r="I4705" s="273">
        <v>17098</v>
      </c>
      <c r="J4705" s="273">
        <v>878</v>
      </c>
      <c r="K4705" s="273">
        <v>0</v>
      </c>
      <c r="L4705" s="273" t="s">
        <v>66</v>
      </c>
      <c r="N4705" s="273" t="s">
        <v>107</v>
      </c>
      <c r="W4705" s="273">
        <v>316121</v>
      </c>
      <c r="X4705" s="273" t="s">
        <v>64</v>
      </c>
      <c r="Y4705" s="273" t="s">
        <v>75</v>
      </c>
      <c r="Z4705" s="273" t="s">
        <v>173</v>
      </c>
      <c r="AA4705" s="273" t="s">
        <v>173</v>
      </c>
      <c r="AB4705" s="274">
        <v>44927</v>
      </c>
      <c r="AC4705" s="273">
        <v>14709</v>
      </c>
      <c r="AD4705" s="273">
        <v>45</v>
      </c>
      <c r="AK4705" s="273">
        <v>317729</v>
      </c>
      <c r="BV4705" s="279" t="s">
        <v>64</v>
      </c>
      <c r="BW4705" s="280" t="s">
        <v>75</v>
      </c>
      <c r="BX4705" s="280" t="s">
        <v>79</v>
      </c>
      <c r="BY4705" s="280" t="s">
        <v>79</v>
      </c>
      <c r="BZ4705" s="280" t="s">
        <v>86</v>
      </c>
      <c r="CA4705" s="280" t="s">
        <v>87</v>
      </c>
      <c r="CB4705" s="280" t="s">
        <v>179</v>
      </c>
      <c r="CC4705" s="280" t="s">
        <v>180</v>
      </c>
      <c r="CD4705" s="281">
        <v>1</v>
      </c>
      <c r="CE4705" s="277">
        <v>45047</v>
      </c>
      <c r="CF4705" s="280"/>
      <c r="CG4705" s="280" t="s">
        <v>181</v>
      </c>
      <c r="CH4705" s="280"/>
      <c r="CI4705" s="280" t="s">
        <v>181</v>
      </c>
      <c r="CJ4705" s="280" t="s">
        <v>1865</v>
      </c>
      <c r="CK4705" s="280"/>
      <c r="CL4705" s="280"/>
      <c r="CM4705" s="280" t="s">
        <v>73</v>
      </c>
      <c r="CN4705" s="280">
        <v>3</v>
      </c>
    </row>
    <row r="4706" spans="4:92">
      <c r="D4706" s="273" t="s">
        <v>64</v>
      </c>
      <c r="E4706" s="273" t="s">
        <v>287</v>
      </c>
      <c r="F4706" s="273" t="s">
        <v>325</v>
      </c>
      <c r="G4706" s="273" t="s">
        <v>326</v>
      </c>
      <c r="H4706" s="274">
        <v>45261</v>
      </c>
      <c r="I4706" s="273">
        <v>17098</v>
      </c>
      <c r="J4706" s="273">
        <v>878</v>
      </c>
      <c r="K4706" s="273">
        <v>553</v>
      </c>
      <c r="L4706" s="273" t="s">
        <v>66</v>
      </c>
      <c r="M4706" s="273">
        <v>128.36541600000001</v>
      </c>
      <c r="N4706" s="273" t="s">
        <v>115</v>
      </c>
      <c r="W4706" s="273">
        <v>316120</v>
      </c>
      <c r="X4706" s="273" t="s">
        <v>64</v>
      </c>
      <c r="Y4706" s="273" t="s">
        <v>75</v>
      </c>
      <c r="Z4706" s="273" t="s">
        <v>173</v>
      </c>
      <c r="AA4706" s="273" t="s">
        <v>173</v>
      </c>
      <c r="AB4706" s="274">
        <v>44927</v>
      </c>
      <c r="AC4706" s="273">
        <v>14709</v>
      </c>
      <c r="AD4706" s="273">
        <v>45</v>
      </c>
      <c r="AK4706" s="273">
        <v>318081</v>
      </c>
      <c r="BV4706" s="336" t="s">
        <v>64</v>
      </c>
      <c r="BW4706" s="337" t="s">
        <v>75</v>
      </c>
      <c r="BX4706" s="337" t="s">
        <v>79</v>
      </c>
      <c r="BY4706" s="337" t="s">
        <v>79</v>
      </c>
      <c r="BZ4706" s="337" t="s">
        <v>86</v>
      </c>
      <c r="CA4706" s="337" t="s">
        <v>87</v>
      </c>
      <c r="CB4706" s="337" t="s">
        <v>179</v>
      </c>
      <c r="CC4706" s="337" t="s">
        <v>180</v>
      </c>
      <c r="CD4706" s="338">
        <v>1</v>
      </c>
      <c r="CE4706" s="335">
        <v>45047</v>
      </c>
      <c r="CF4706" s="337"/>
      <c r="CG4706" s="337" t="s">
        <v>181</v>
      </c>
      <c r="CH4706" s="337"/>
      <c r="CI4706" s="337" t="s">
        <v>181</v>
      </c>
      <c r="CJ4706" s="337" t="s">
        <v>1865</v>
      </c>
      <c r="CK4706" s="337"/>
      <c r="CL4706" s="337"/>
      <c r="CM4706" s="337" t="s">
        <v>73</v>
      </c>
      <c r="CN4706" s="337">
        <v>3</v>
      </c>
    </row>
    <row r="4707" spans="4:92">
      <c r="D4707" s="273" t="s">
        <v>64</v>
      </c>
      <c r="E4707" s="273" t="s">
        <v>287</v>
      </c>
      <c r="F4707" s="273" t="s">
        <v>325</v>
      </c>
      <c r="G4707" s="273" t="s">
        <v>463</v>
      </c>
      <c r="H4707" s="274">
        <v>44927</v>
      </c>
      <c r="I4707" s="273">
        <v>11151</v>
      </c>
      <c r="J4707" s="273">
        <v>67</v>
      </c>
      <c r="K4707" s="273">
        <v>1616</v>
      </c>
      <c r="L4707" s="273" t="s">
        <v>66</v>
      </c>
      <c r="M4707" s="273">
        <v>522.07050000000004</v>
      </c>
      <c r="N4707" s="273" t="s">
        <v>1010</v>
      </c>
      <c r="O4707" s="273">
        <v>0</v>
      </c>
      <c r="P4707" s="273" t="s">
        <v>1011</v>
      </c>
      <c r="Q4707" s="273" t="s">
        <v>1496</v>
      </c>
      <c r="R4707" s="273" t="s">
        <v>1013</v>
      </c>
      <c r="V4707" s="273" t="s">
        <v>1780</v>
      </c>
      <c r="W4707" s="273">
        <v>137292</v>
      </c>
      <c r="X4707" s="273" t="s">
        <v>64</v>
      </c>
      <c r="Y4707" s="273" t="s">
        <v>75</v>
      </c>
      <c r="Z4707" s="273" t="s">
        <v>173</v>
      </c>
      <c r="AA4707" s="273" t="s">
        <v>173</v>
      </c>
      <c r="AB4707" s="274">
        <v>44927</v>
      </c>
      <c r="AC4707" s="273">
        <v>15293</v>
      </c>
      <c r="AD4707" s="273">
        <v>45</v>
      </c>
      <c r="AK4707" s="273">
        <v>283159</v>
      </c>
      <c r="BV4707" s="279" t="s">
        <v>64</v>
      </c>
      <c r="BW4707" s="280" t="s">
        <v>75</v>
      </c>
      <c r="BX4707" s="280" t="s">
        <v>79</v>
      </c>
      <c r="BY4707" s="280" t="s">
        <v>79</v>
      </c>
      <c r="BZ4707" s="280" t="s">
        <v>86</v>
      </c>
      <c r="CA4707" s="280" t="s">
        <v>87</v>
      </c>
      <c r="CB4707" s="280" t="s">
        <v>179</v>
      </c>
      <c r="CC4707" s="280" t="s">
        <v>180</v>
      </c>
      <c r="CD4707" s="281">
        <v>1</v>
      </c>
      <c r="CE4707" s="277">
        <v>45047</v>
      </c>
      <c r="CF4707" s="280"/>
      <c r="CG4707" s="280" t="s">
        <v>181</v>
      </c>
      <c r="CH4707" s="280"/>
      <c r="CI4707" s="280" t="s">
        <v>181</v>
      </c>
      <c r="CJ4707" s="280" t="s">
        <v>1865</v>
      </c>
      <c r="CK4707" s="280"/>
      <c r="CL4707" s="280"/>
      <c r="CM4707" s="280" t="s">
        <v>73</v>
      </c>
      <c r="CN4707" s="280">
        <v>3</v>
      </c>
    </row>
    <row r="4708" spans="4:92">
      <c r="D4708" s="273" t="s">
        <v>64</v>
      </c>
      <c r="E4708" s="273" t="s">
        <v>287</v>
      </c>
      <c r="F4708" s="273" t="s">
        <v>325</v>
      </c>
      <c r="G4708" s="273" t="s">
        <v>463</v>
      </c>
      <c r="H4708" s="274">
        <v>44927</v>
      </c>
      <c r="I4708" s="273">
        <v>11151</v>
      </c>
      <c r="J4708" s="273">
        <v>67</v>
      </c>
      <c r="K4708" s="273">
        <v>348435</v>
      </c>
      <c r="L4708" s="273" t="s">
        <v>66</v>
      </c>
      <c r="M4708" s="273">
        <v>97025.129668499998</v>
      </c>
      <c r="N4708" s="273" t="s">
        <v>964</v>
      </c>
      <c r="P4708" s="273" t="s">
        <v>68</v>
      </c>
      <c r="Q4708" s="273" t="s">
        <v>1496</v>
      </c>
      <c r="R4708" s="273" t="s">
        <v>70</v>
      </c>
      <c r="S4708" s="273" t="s">
        <v>1781</v>
      </c>
      <c r="T4708" s="273" t="s">
        <v>1782</v>
      </c>
      <c r="U4708" s="273" t="s">
        <v>1783</v>
      </c>
      <c r="V4708" s="273" t="s">
        <v>1784</v>
      </c>
      <c r="W4708" s="273">
        <v>171431</v>
      </c>
      <c r="X4708" s="273" t="s">
        <v>64</v>
      </c>
      <c r="Y4708" s="273" t="s">
        <v>75</v>
      </c>
      <c r="Z4708" s="273" t="s">
        <v>173</v>
      </c>
      <c r="AA4708" s="273" t="s">
        <v>173</v>
      </c>
      <c r="AB4708" s="274">
        <v>44927</v>
      </c>
      <c r="AC4708" s="273">
        <v>15293</v>
      </c>
      <c r="AD4708" s="273">
        <v>45</v>
      </c>
      <c r="AK4708" s="273">
        <v>320209</v>
      </c>
      <c r="BV4708" s="336" t="s">
        <v>64</v>
      </c>
      <c r="BW4708" s="337" t="s">
        <v>75</v>
      </c>
      <c r="BX4708" s="337" t="s">
        <v>79</v>
      </c>
      <c r="BY4708" s="337" t="s">
        <v>79</v>
      </c>
      <c r="BZ4708" s="337" t="s">
        <v>86</v>
      </c>
      <c r="CA4708" s="337" t="s">
        <v>87</v>
      </c>
      <c r="CB4708" s="337" t="s">
        <v>179</v>
      </c>
      <c r="CC4708" s="337" t="s">
        <v>180</v>
      </c>
      <c r="CD4708" s="338">
        <v>1</v>
      </c>
      <c r="CE4708" s="335">
        <v>45047</v>
      </c>
      <c r="CF4708" s="337"/>
      <c r="CG4708" s="337" t="s">
        <v>181</v>
      </c>
      <c r="CH4708" s="337"/>
      <c r="CI4708" s="337" t="s">
        <v>181</v>
      </c>
      <c r="CJ4708" s="337" t="s">
        <v>1865</v>
      </c>
      <c r="CK4708" s="337"/>
      <c r="CL4708" s="337"/>
      <c r="CM4708" s="337" t="s">
        <v>73</v>
      </c>
      <c r="CN4708" s="337">
        <v>3</v>
      </c>
    </row>
    <row r="4709" spans="4:92">
      <c r="D4709" s="273" t="s">
        <v>64</v>
      </c>
      <c r="E4709" s="273" t="s">
        <v>287</v>
      </c>
      <c r="F4709" s="273" t="s">
        <v>325</v>
      </c>
      <c r="G4709" s="273" t="s">
        <v>463</v>
      </c>
      <c r="H4709" s="274">
        <v>44927</v>
      </c>
      <c r="I4709" s="273">
        <v>11151</v>
      </c>
      <c r="J4709" s="273">
        <v>67</v>
      </c>
      <c r="K4709" s="273">
        <v>0</v>
      </c>
      <c r="L4709" s="273" t="s">
        <v>66</v>
      </c>
      <c r="M4709" s="273">
        <v>0</v>
      </c>
      <c r="N4709" s="273" t="s">
        <v>115</v>
      </c>
      <c r="W4709" s="273">
        <v>137290</v>
      </c>
      <c r="X4709" s="273" t="s">
        <v>64</v>
      </c>
      <c r="Y4709" s="273" t="s">
        <v>75</v>
      </c>
      <c r="Z4709" s="273" t="s">
        <v>173</v>
      </c>
      <c r="AA4709" s="273" t="s">
        <v>173</v>
      </c>
      <c r="AB4709" s="274">
        <v>44927</v>
      </c>
      <c r="AC4709" s="273">
        <v>15293</v>
      </c>
      <c r="AD4709" s="273">
        <v>45</v>
      </c>
      <c r="AK4709" s="273">
        <v>320212</v>
      </c>
      <c r="BV4709" s="279" t="s">
        <v>64</v>
      </c>
      <c r="BW4709" s="280" t="s">
        <v>75</v>
      </c>
      <c r="BX4709" s="280" t="s">
        <v>79</v>
      </c>
      <c r="BY4709" s="280" t="s">
        <v>79</v>
      </c>
      <c r="BZ4709" s="280" t="s">
        <v>86</v>
      </c>
      <c r="CA4709" s="280" t="s">
        <v>87</v>
      </c>
      <c r="CB4709" s="280" t="s">
        <v>179</v>
      </c>
      <c r="CC4709" s="280" t="s">
        <v>180</v>
      </c>
      <c r="CD4709" s="281">
        <v>1</v>
      </c>
      <c r="CE4709" s="277">
        <v>45047</v>
      </c>
      <c r="CF4709" s="280"/>
      <c r="CG4709" s="280" t="s">
        <v>181</v>
      </c>
      <c r="CH4709" s="280"/>
      <c r="CI4709" s="280" t="s">
        <v>181</v>
      </c>
      <c r="CJ4709" s="280" t="s">
        <v>1865</v>
      </c>
      <c r="CK4709" s="280"/>
      <c r="CL4709" s="280"/>
      <c r="CM4709" s="280" t="s">
        <v>73</v>
      </c>
      <c r="CN4709" s="280">
        <v>3</v>
      </c>
    </row>
    <row r="4710" spans="4:92">
      <c r="D4710" s="273" t="s">
        <v>64</v>
      </c>
      <c r="E4710" s="273" t="s">
        <v>287</v>
      </c>
      <c r="F4710" s="273" t="s">
        <v>325</v>
      </c>
      <c r="G4710" s="273" t="s">
        <v>463</v>
      </c>
      <c r="H4710" s="274">
        <v>44927</v>
      </c>
      <c r="I4710" s="273">
        <v>11151</v>
      </c>
      <c r="J4710" s="273">
        <v>67</v>
      </c>
      <c r="K4710" s="273">
        <v>0</v>
      </c>
      <c r="L4710" s="273" t="s">
        <v>66</v>
      </c>
      <c r="N4710" s="273" t="s">
        <v>107</v>
      </c>
      <c r="W4710" s="273">
        <v>137291</v>
      </c>
      <c r="X4710" s="273" t="s">
        <v>64</v>
      </c>
      <c r="Y4710" s="273" t="s">
        <v>75</v>
      </c>
      <c r="Z4710" s="273" t="s">
        <v>173</v>
      </c>
      <c r="AA4710" s="273" t="s">
        <v>173</v>
      </c>
      <c r="AB4710" s="274">
        <v>44927</v>
      </c>
      <c r="AC4710" s="273">
        <v>15293</v>
      </c>
      <c r="AD4710" s="273">
        <v>45</v>
      </c>
      <c r="AK4710" s="273">
        <v>320230</v>
      </c>
      <c r="BV4710" s="336" t="s">
        <v>64</v>
      </c>
      <c r="BW4710" s="337" t="s">
        <v>75</v>
      </c>
      <c r="BX4710" s="337" t="s">
        <v>79</v>
      </c>
      <c r="BY4710" s="337" t="s">
        <v>79</v>
      </c>
      <c r="BZ4710" s="337" t="s">
        <v>86</v>
      </c>
      <c r="CA4710" s="337" t="s">
        <v>87</v>
      </c>
      <c r="CB4710" s="337" t="s">
        <v>179</v>
      </c>
      <c r="CC4710" s="337" t="s">
        <v>180</v>
      </c>
      <c r="CD4710" s="338">
        <v>1</v>
      </c>
      <c r="CE4710" s="335">
        <v>45047</v>
      </c>
      <c r="CF4710" s="337"/>
      <c r="CG4710" s="337" t="s">
        <v>181</v>
      </c>
      <c r="CH4710" s="337"/>
      <c r="CI4710" s="337" t="s">
        <v>181</v>
      </c>
      <c r="CJ4710" s="337" t="s">
        <v>1865</v>
      </c>
      <c r="CK4710" s="337"/>
      <c r="CL4710" s="337"/>
      <c r="CM4710" s="337" t="s">
        <v>73</v>
      </c>
      <c r="CN4710" s="337">
        <v>3</v>
      </c>
    </row>
    <row r="4711" spans="4:92">
      <c r="D4711" s="273" t="s">
        <v>64</v>
      </c>
      <c r="E4711" s="273" t="s">
        <v>287</v>
      </c>
      <c r="F4711" s="273" t="s">
        <v>325</v>
      </c>
      <c r="G4711" s="273" t="s">
        <v>463</v>
      </c>
      <c r="H4711" s="274">
        <v>44958</v>
      </c>
      <c r="I4711" s="273">
        <v>11313</v>
      </c>
      <c r="J4711" s="273">
        <v>67</v>
      </c>
      <c r="K4711" s="273">
        <v>3792</v>
      </c>
      <c r="L4711" s="273" t="s">
        <v>66</v>
      </c>
      <c r="M4711" s="273">
        <v>522.07050000000004</v>
      </c>
      <c r="N4711" s="273" t="s">
        <v>1010</v>
      </c>
      <c r="O4711" s="273">
        <v>0</v>
      </c>
      <c r="P4711" s="273" t="s">
        <v>1011</v>
      </c>
      <c r="Q4711" s="273" t="s">
        <v>1496</v>
      </c>
      <c r="R4711" s="273" t="s">
        <v>1013</v>
      </c>
      <c r="V4711" s="273" t="s">
        <v>1780</v>
      </c>
      <c r="W4711" s="273">
        <v>171461</v>
      </c>
      <c r="X4711" s="273" t="s">
        <v>64</v>
      </c>
      <c r="Y4711" s="273" t="s">
        <v>75</v>
      </c>
      <c r="Z4711" s="273" t="s">
        <v>173</v>
      </c>
      <c r="AA4711" s="273" t="s">
        <v>173</v>
      </c>
      <c r="AB4711" s="274">
        <v>44927</v>
      </c>
      <c r="AC4711" s="273">
        <v>15293</v>
      </c>
      <c r="AD4711" s="273">
        <v>45</v>
      </c>
      <c r="AK4711" s="273">
        <v>320233</v>
      </c>
      <c r="BV4711" s="279" t="s">
        <v>64</v>
      </c>
      <c r="BW4711" s="280" t="s">
        <v>75</v>
      </c>
      <c r="BX4711" s="280" t="s">
        <v>79</v>
      </c>
      <c r="BY4711" s="280" t="s">
        <v>79</v>
      </c>
      <c r="BZ4711" s="280" t="s">
        <v>204</v>
      </c>
      <c r="CA4711" s="280" t="s">
        <v>205</v>
      </c>
      <c r="CB4711" s="280" t="s">
        <v>206</v>
      </c>
      <c r="CC4711" s="280" t="s">
        <v>207</v>
      </c>
      <c r="CD4711" s="281">
        <v>0</v>
      </c>
      <c r="CE4711" s="277">
        <v>45047</v>
      </c>
      <c r="CF4711" s="280"/>
      <c r="CG4711" s="280" t="s">
        <v>181</v>
      </c>
      <c r="CH4711" s="280"/>
      <c r="CI4711" s="280" t="s">
        <v>208</v>
      </c>
      <c r="CJ4711" s="280" t="s">
        <v>209</v>
      </c>
      <c r="CK4711" s="280"/>
      <c r="CL4711" s="280"/>
      <c r="CM4711" s="280" t="s">
        <v>73</v>
      </c>
      <c r="CN4711" s="280">
        <v>3</v>
      </c>
    </row>
    <row r="4712" spans="4:92">
      <c r="D4712" s="273" t="s">
        <v>64</v>
      </c>
      <c r="E4712" s="273" t="s">
        <v>287</v>
      </c>
      <c r="F4712" s="273" t="s">
        <v>325</v>
      </c>
      <c r="G4712" s="273" t="s">
        <v>463</v>
      </c>
      <c r="H4712" s="274">
        <v>44958</v>
      </c>
      <c r="I4712" s="273">
        <v>11313</v>
      </c>
      <c r="J4712" s="273">
        <v>67</v>
      </c>
      <c r="K4712" s="273">
        <v>352010</v>
      </c>
      <c r="L4712" s="273" t="s">
        <v>66</v>
      </c>
      <c r="M4712" s="273">
        <v>94885.365124499993</v>
      </c>
      <c r="N4712" s="273" t="s">
        <v>964</v>
      </c>
      <c r="P4712" s="273" t="s">
        <v>68</v>
      </c>
      <c r="Q4712" s="273" t="s">
        <v>1496</v>
      </c>
      <c r="R4712" s="273" t="s">
        <v>70</v>
      </c>
      <c r="S4712" s="273" t="s">
        <v>1781</v>
      </c>
      <c r="T4712" s="273" t="s">
        <v>1782</v>
      </c>
      <c r="U4712" s="273" t="s">
        <v>1783</v>
      </c>
      <c r="V4712" s="273" t="s">
        <v>1784</v>
      </c>
      <c r="W4712" s="273">
        <v>171477</v>
      </c>
      <c r="X4712" s="273" t="s">
        <v>64</v>
      </c>
      <c r="Y4712" s="273" t="s">
        <v>75</v>
      </c>
      <c r="Z4712" s="273" t="s">
        <v>173</v>
      </c>
      <c r="AA4712" s="273" t="s">
        <v>173</v>
      </c>
      <c r="AB4712" s="274">
        <v>44927</v>
      </c>
      <c r="AC4712" s="273">
        <v>15293</v>
      </c>
      <c r="AD4712" s="273">
        <v>45</v>
      </c>
      <c r="AK4712" s="273">
        <v>320398</v>
      </c>
      <c r="BV4712" s="336" t="s">
        <v>64</v>
      </c>
      <c r="BW4712" s="337" t="s">
        <v>75</v>
      </c>
      <c r="BX4712" s="337" t="s">
        <v>79</v>
      </c>
      <c r="BY4712" s="337" t="s">
        <v>79</v>
      </c>
      <c r="BZ4712" s="337" t="s">
        <v>204</v>
      </c>
      <c r="CA4712" s="337" t="s">
        <v>205</v>
      </c>
      <c r="CB4712" s="337" t="s">
        <v>206</v>
      </c>
      <c r="CC4712" s="337" t="s">
        <v>207</v>
      </c>
      <c r="CD4712" s="338">
        <v>0</v>
      </c>
      <c r="CE4712" s="335">
        <v>45047</v>
      </c>
      <c r="CF4712" s="337"/>
      <c r="CG4712" s="337" t="s">
        <v>181</v>
      </c>
      <c r="CH4712" s="337"/>
      <c r="CI4712" s="337" t="s">
        <v>208</v>
      </c>
      <c r="CJ4712" s="337" t="s">
        <v>209</v>
      </c>
      <c r="CK4712" s="337"/>
      <c r="CL4712" s="337"/>
      <c r="CM4712" s="337" t="s">
        <v>73</v>
      </c>
      <c r="CN4712" s="337">
        <v>3</v>
      </c>
    </row>
    <row r="4713" spans="4:92">
      <c r="D4713" s="273" t="s">
        <v>64</v>
      </c>
      <c r="E4713" s="273" t="s">
        <v>287</v>
      </c>
      <c r="F4713" s="273" t="s">
        <v>325</v>
      </c>
      <c r="G4713" s="273" t="s">
        <v>463</v>
      </c>
      <c r="H4713" s="274">
        <v>44958</v>
      </c>
      <c r="I4713" s="273">
        <v>11313</v>
      </c>
      <c r="J4713" s="273">
        <v>67</v>
      </c>
      <c r="K4713" s="273">
        <v>0</v>
      </c>
      <c r="L4713" s="273" t="s">
        <v>66</v>
      </c>
      <c r="M4713" s="273">
        <v>0</v>
      </c>
      <c r="N4713" s="273" t="s">
        <v>115</v>
      </c>
      <c r="W4713" s="273">
        <v>171459</v>
      </c>
      <c r="X4713" s="273" t="s">
        <v>64</v>
      </c>
      <c r="Y4713" s="273" t="s">
        <v>75</v>
      </c>
      <c r="Z4713" s="273" t="s">
        <v>173</v>
      </c>
      <c r="AA4713" s="273" t="s">
        <v>173</v>
      </c>
      <c r="AB4713" s="274">
        <v>44927</v>
      </c>
      <c r="AC4713" s="273">
        <v>15293</v>
      </c>
      <c r="AD4713" s="273">
        <v>45</v>
      </c>
      <c r="AK4713" s="273">
        <v>320401</v>
      </c>
      <c r="BV4713" s="279" t="s">
        <v>64</v>
      </c>
      <c r="BW4713" s="280" t="s">
        <v>75</v>
      </c>
      <c r="BX4713" s="280" t="s">
        <v>79</v>
      </c>
      <c r="BY4713" s="280" t="s">
        <v>79</v>
      </c>
      <c r="BZ4713" s="280" t="s">
        <v>204</v>
      </c>
      <c r="CA4713" s="280" t="s">
        <v>205</v>
      </c>
      <c r="CB4713" s="280" t="s">
        <v>206</v>
      </c>
      <c r="CC4713" s="280" t="s">
        <v>207</v>
      </c>
      <c r="CD4713" s="281">
        <v>0</v>
      </c>
      <c r="CE4713" s="277">
        <v>45047</v>
      </c>
      <c r="CF4713" s="280"/>
      <c r="CG4713" s="280" t="s">
        <v>181</v>
      </c>
      <c r="CH4713" s="280"/>
      <c r="CI4713" s="280" t="s">
        <v>208</v>
      </c>
      <c r="CJ4713" s="280" t="s">
        <v>209</v>
      </c>
      <c r="CK4713" s="280"/>
      <c r="CL4713" s="280"/>
      <c r="CM4713" s="280" t="s">
        <v>73</v>
      </c>
      <c r="CN4713" s="280">
        <v>3</v>
      </c>
    </row>
    <row r="4714" spans="4:92">
      <c r="D4714" s="273" t="s">
        <v>64</v>
      </c>
      <c r="E4714" s="273" t="s">
        <v>287</v>
      </c>
      <c r="F4714" s="273" t="s">
        <v>325</v>
      </c>
      <c r="G4714" s="273" t="s">
        <v>463</v>
      </c>
      <c r="H4714" s="274">
        <v>44958</v>
      </c>
      <c r="I4714" s="273">
        <v>11313</v>
      </c>
      <c r="J4714" s="273">
        <v>67</v>
      </c>
      <c r="K4714" s="273">
        <v>0</v>
      </c>
      <c r="L4714" s="273" t="s">
        <v>66</v>
      </c>
      <c r="N4714" s="273" t="s">
        <v>107</v>
      </c>
      <c r="W4714" s="273">
        <v>171460</v>
      </c>
      <c r="X4714" s="273" t="s">
        <v>64</v>
      </c>
      <c r="Y4714" s="273" t="s">
        <v>75</v>
      </c>
      <c r="Z4714" s="273" t="s">
        <v>173</v>
      </c>
      <c r="AA4714" s="273" t="s">
        <v>173</v>
      </c>
      <c r="AB4714" s="274">
        <v>44927</v>
      </c>
      <c r="AC4714" s="273">
        <v>15293</v>
      </c>
      <c r="AD4714" s="273">
        <v>45</v>
      </c>
      <c r="AK4714" s="273">
        <v>320405</v>
      </c>
      <c r="BV4714" s="336" t="s">
        <v>64</v>
      </c>
      <c r="BW4714" s="337" t="s">
        <v>75</v>
      </c>
      <c r="BX4714" s="337" t="s">
        <v>79</v>
      </c>
      <c r="BY4714" s="337" t="s">
        <v>79</v>
      </c>
      <c r="BZ4714" s="337" t="s">
        <v>204</v>
      </c>
      <c r="CA4714" s="337" t="s">
        <v>205</v>
      </c>
      <c r="CB4714" s="337" t="s">
        <v>206</v>
      </c>
      <c r="CC4714" s="337" t="s">
        <v>207</v>
      </c>
      <c r="CD4714" s="338">
        <v>0</v>
      </c>
      <c r="CE4714" s="335">
        <v>45047</v>
      </c>
      <c r="CF4714" s="337"/>
      <c r="CG4714" s="337" t="s">
        <v>181</v>
      </c>
      <c r="CH4714" s="337"/>
      <c r="CI4714" s="337" t="s">
        <v>208</v>
      </c>
      <c r="CJ4714" s="337" t="s">
        <v>209</v>
      </c>
      <c r="CK4714" s="337"/>
      <c r="CL4714" s="337"/>
      <c r="CM4714" s="337" t="s">
        <v>73</v>
      </c>
      <c r="CN4714" s="337">
        <v>3</v>
      </c>
    </row>
    <row r="4715" spans="4:92">
      <c r="D4715" s="273" t="s">
        <v>64</v>
      </c>
      <c r="E4715" s="273" t="s">
        <v>287</v>
      </c>
      <c r="F4715" s="273" t="s">
        <v>325</v>
      </c>
      <c r="G4715" s="273" t="s">
        <v>463</v>
      </c>
      <c r="H4715" s="274">
        <v>44986</v>
      </c>
      <c r="I4715" s="273">
        <v>11475</v>
      </c>
      <c r="J4715" s="273">
        <v>67</v>
      </c>
      <c r="K4715" s="273">
        <v>6734</v>
      </c>
      <c r="L4715" s="273" t="s">
        <v>66</v>
      </c>
      <c r="M4715" s="273">
        <v>522.07050000000004</v>
      </c>
      <c r="N4715" s="273" t="s">
        <v>1010</v>
      </c>
      <c r="O4715" s="273">
        <v>0</v>
      </c>
      <c r="P4715" s="273" t="s">
        <v>1011</v>
      </c>
      <c r="Q4715" s="273" t="s">
        <v>1496</v>
      </c>
      <c r="R4715" s="273" t="s">
        <v>1013</v>
      </c>
      <c r="V4715" s="273" t="s">
        <v>1780</v>
      </c>
      <c r="W4715" s="273">
        <v>196624</v>
      </c>
      <c r="X4715" s="273" t="s">
        <v>64</v>
      </c>
      <c r="Y4715" s="273" t="s">
        <v>75</v>
      </c>
      <c r="Z4715" s="273" t="s">
        <v>173</v>
      </c>
      <c r="AA4715" s="273" t="s">
        <v>173</v>
      </c>
      <c r="AB4715" s="274">
        <v>44927</v>
      </c>
      <c r="AC4715" s="273">
        <v>15293</v>
      </c>
      <c r="AD4715" s="273">
        <v>45</v>
      </c>
      <c r="AK4715" s="273">
        <v>320409</v>
      </c>
      <c r="BV4715" s="279" t="s">
        <v>64</v>
      </c>
      <c r="BW4715" s="280" t="s">
        <v>75</v>
      </c>
      <c r="BX4715" s="280" t="s">
        <v>79</v>
      </c>
      <c r="BY4715" s="280" t="s">
        <v>79</v>
      </c>
      <c r="BZ4715" s="280" t="s">
        <v>204</v>
      </c>
      <c r="CA4715" s="280" t="s">
        <v>205</v>
      </c>
      <c r="CB4715" s="280" t="s">
        <v>206</v>
      </c>
      <c r="CC4715" s="280" t="s">
        <v>207</v>
      </c>
      <c r="CD4715" s="281">
        <v>0</v>
      </c>
      <c r="CE4715" s="277">
        <v>45047</v>
      </c>
      <c r="CF4715" s="280"/>
      <c r="CG4715" s="280" t="s">
        <v>181</v>
      </c>
      <c r="CH4715" s="280"/>
      <c r="CI4715" s="280" t="s">
        <v>208</v>
      </c>
      <c r="CJ4715" s="280" t="s">
        <v>209</v>
      </c>
      <c r="CK4715" s="280"/>
      <c r="CL4715" s="280"/>
      <c r="CM4715" s="280" t="s">
        <v>73</v>
      </c>
      <c r="CN4715" s="280">
        <v>3</v>
      </c>
    </row>
    <row r="4716" spans="4:92">
      <c r="D4716" s="273" t="s">
        <v>64</v>
      </c>
      <c r="E4716" s="273" t="s">
        <v>287</v>
      </c>
      <c r="F4716" s="273" t="s">
        <v>325</v>
      </c>
      <c r="G4716" s="273" t="s">
        <v>463</v>
      </c>
      <c r="H4716" s="274">
        <v>44986</v>
      </c>
      <c r="I4716" s="273">
        <v>11475</v>
      </c>
      <c r="J4716" s="273">
        <v>67</v>
      </c>
      <c r="K4716" s="273">
        <v>393338</v>
      </c>
      <c r="L4716" s="273" t="s">
        <v>66</v>
      </c>
      <c r="M4716" s="273">
        <v>91486.803369000001</v>
      </c>
      <c r="N4716" s="273" t="s">
        <v>964</v>
      </c>
      <c r="P4716" s="273" t="s">
        <v>68</v>
      </c>
      <c r="Q4716" s="273" t="s">
        <v>1496</v>
      </c>
      <c r="R4716" s="273" t="s">
        <v>70</v>
      </c>
      <c r="S4716" s="273" t="s">
        <v>1781</v>
      </c>
      <c r="T4716" s="273" t="s">
        <v>1782</v>
      </c>
      <c r="U4716" s="273" t="s">
        <v>1783</v>
      </c>
      <c r="V4716" s="273" t="s">
        <v>1784</v>
      </c>
      <c r="W4716" s="273">
        <v>196640</v>
      </c>
      <c r="X4716" s="273" t="s">
        <v>64</v>
      </c>
      <c r="Y4716" s="273" t="s">
        <v>75</v>
      </c>
      <c r="Z4716" s="273" t="s">
        <v>173</v>
      </c>
      <c r="AA4716" s="273" t="s">
        <v>173</v>
      </c>
      <c r="AB4716" s="274">
        <v>44927</v>
      </c>
      <c r="AC4716" s="273">
        <v>15443</v>
      </c>
      <c r="AD4716" s="273">
        <v>45</v>
      </c>
      <c r="AK4716" s="273">
        <v>284426</v>
      </c>
      <c r="BV4716" s="336" t="s">
        <v>64</v>
      </c>
      <c r="BW4716" s="337" t="s">
        <v>75</v>
      </c>
      <c r="BX4716" s="337" t="s">
        <v>79</v>
      </c>
      <c r="BY4716" s="337" t="s">
        <v>79</v>
      </c>
      <c r="BZ4716" s="337" t="s">
        <v>204</v>
      </c>
      <c r="CA4716" s="337" t="s">
        <v>205</v>
      </c>
      <c r="CB4716" s="337" t="s">
        <v>206</v>
      </c>
      <c r="CC4716" s="337" t="s">
        <v>207</v>
      </c>
      <c r="CD4716" s="338">
        <v>0</v>
      </c>
      <c r="CE4716" s="335">
        <v>45047</v>
      </c>
      <c r="CF4716" s="337"/>
      <c r="CG4716" s="337" t="s">
        <v>181</v>
      </c>
      <c r="CH4716" s="337"/>
      <c r="CI4716" s="337" t="s">
        <v>208</v>
      </c>
      <c r="CJ4716" s="337" t="s">
        <v>209</v>
      </c>
      <c r="CK4716" s="337"/>
      <c r="CL4716" s="337"/>
      <c r="CM4716" s="337" t="s">
        <v>73</v>
      </c>
      <c r="CN4716" s="337">
        <v>3</v>
      </c>
    </row>
    <row r="4717" spans="4:92">
      <c r="D4717" s="273" t="s">
        <v>64</v>
      </c>
      <c r="E4717" s="273" t="s">
        <v>287</v>
      </c>
      <c r="F4717" s="273" t="s">
        <v>325</v>
      </c>
      <c r="G4717" s="273" t="s">
        <v>463</v>
      </c>
      <c r="H4717" s="274">
        <v>44986</v>
      </c>
      <c r="I4717" s="273">
        <v>11475</v>
      </c>
      <c r="J4717" s="273">
        <v>67</v>
      </c>
      <c r="K4717" s="273">
        <v>0</v>
      </c>
      <c r="L4717" s="273" t="s">
        <v>66</v>
      </c>
      <c r="M4717" s="273">
        <v>0</v>
      </c>
      <c r="N4717" s="273" t="s">
        <v>115</v>
      </c>
      <c r="W4717" s="273">
        <v>196622</v>
      </c>
      <c r="X4717" s="273" t="s">
        <v>64</v>
      </c>
      <c r="Y4717" s="273" t="s">
        <v>75</v>
      </c>
      <c r="Z4717" s="273" t="s">
        <v>173</v>
      </c>
      <c r="AA4717" s="273" t="s">
        <v>173</v>
      </c>
      <c r="AB4717" s="274">
        <v>44958</v>
      </c>
      <c r="AC4717" s="273">
        <v>11987</v>
      </c>
      <c r="AD4717" s="273">
        <v>45</v>
      </c>
      <c r="AE4717" s="273">
        <v>14.71</v>
      </c>
      <c r="AF4717" s="273" t="s">
        <v>90</v>
      </c>
      <c r="AG4717" s="273" t="s">
        <v>778</v>
      </c>
      <c r="AH4717" s="273" t="s">
        <v>658</v>
      </c>
      <c r="AI4717" s="273" t="s">
        <v>123</v>
      </c>
      <c r="AJ4717" s="273" t="s">
        <v>214</v>
      </c>
      <c r="AK4717" s="273">
        <v>165690</v>
      </c>
      <c r="BV4717" s="279" t="s">
        <v>64</v>
      </c>
      <c r="BW4717" s="280" t="s">
        <v>75</v>
      </c>
      <c r="BX4717" s="280" t="s">
        <v>79</v>
      </c>
      <c r="BY4717" s="280" t="s">
        <v>79</v>
      </c>
      <c r="BZ4717" s="280" t="s">
        <v>204</v>
      </c>
      <c r="CA4717" s="280" t="s">
        <v>205</v>
      </c>
      <c r="CB4717" s="280" t="s">
        <v>206</v>
      </c>
      <c r="CC4717" s="280" t="s">
        <v>207</v>
      </c>
      <c r="CD4717" s="281">
        <v>0</v>
      </c>
      <c r="CE4717" s="277">
        <v>45047</v>
      </c>
      <c r="CF4717" s="280"/>
      <c r="CG4717" s="280" t="s">
        <v>181</v>
      </c>
      <c r="CH4717" s="280"/>
      <c r="CI4717" s="280" t="s">
        <v>208</v>
      </c>
      <c r="CJ4717" s="280" t="s">
        <v>209</v>
      </c>
      <c r="CK4717" s="280"/>
      <c r="CL4717" s="280"/>
      <c r="CM4717" s="280" t="s">
        <v>73</v>
      </c>
      <c r="CN4717" s="280">
        <v>3</v>
      </c>
    </row>
    <row r="4718" spans="4:92">
      <c r="D4718" s="273" t="s">
        <v>64</v>
      </c>
      <c r="E4718" s="273" t="s">
        <v>287</v>
      </c>
      <c r="F4718" s="273" t="s">
        <v>325</v>
      </c>
      <c r="G4718" s="273" t="s">
        <v>463</v>
      </c>
      <c r="H4718" s="274">
        <v>44986</v>
      </c>
      <c r="I4718" s="273">
        <v>11475</v>
      </c>
      <c r="J4718" s="273">
        <v>67</v>
      </c>
      <c r="K4718" s="273">
        <v>0</v>
      </c>
      <c r="L4718" s="273" t="s">
        <v>66</v>
      </c>
      <c r="N4718" s="273" t="s">
        <v>107</v>
      </c>
      <c r="W4718" s="273">
        <v>196623</v>
      </c>
      <c r="X4718" s="273" t="s">
        <v>64</v>
      </c>
      <c r="Y4718" s="273" t="s">
        <v>75</v>
      </c>
      <c r="Z4718" s="273" t="s">
        <v>173</v>
      </c>
      <c r="AA4718" s="273" t="s">
        <v>173</v>
      </c>
      <c r="AB4718" s="274">
        <v>44958</v>
      </c>
      <c r="AC4718" s="273">
        <v>11987</v>
      </c>
      <c r="AD4718" s="273">
        <v>45</v>
      </c>
      <c r="AE4718" s="273">
        <v>7.13</v>
      </c>
      <c r="AF4718" s="273" t="s">
        <v>90</v>
      </c>
      <c r="AG4718" s="273" t="s">
        <v>781</v>
      </c>
      <c r="AH4718" s="273" t="s">
        <v>782</v>
      </c>
      <c r="AI4718" s="273" t="s">
        <v>123</v>
      </c>
      <c r="AJ4718" s="273" t="s">
        <v>214</v>
      </c>
      <c r="AK4718" s="273">
        <v>165696</v>
      </c>
      <c r="BV4718" s="336" t="s">
        <v>64</v>
      </c>
      <c r="BW4718" s="337" t="s">
        <v>75</v>
      </c>
      <c r="BX4718" s="337" t="s">
        <v>79</v>
      </c>
      <c r="BY4718" s="337" t="s">
        <v>79</v>
      </c>
      <c r="BZ4718" s="337" t="s">
        <v>204</v>
      </c>
      <c r="CA4718" s="337" t="s">
        <v>205</v>
      </c>
      <c r="CB4718" s="337" t="s">
        <v>206</v>
      </c>
      <c r="CC4718" s="337" t="s">
        <v>207</v>
      </c>
      <c r="CD4718" s="338">
        <v>0</v>
      </c>
      <c r="CE4718" s="335">
        <v>45047</v>
      </c>
      <c r="CF4718" s="337"/>
      <c r="CG4718" s="337" t="s">
        <v>181</v>
      </c>
      <c r="CH4718" s="337"/>
      <c r="CI4718" s="337" t="s">
        <v>208</v>
      </c>
      <c r="CJ4718" s="337" t="s">
        <v>209</v>
      </c>
      <c r="CK4718" s="337"/>
      <c r="CL4718" s="337"/>
      <c r="CM4718" s="337" t="s">
        <v>73</v>
      </c>
      <c r="CN4718" s="337">
        <v>3</v>
      </c>
    </row>
    <row r="4719" spans="4:92">
      <c r="D4719" s="273" t="s">
        <v>64</v>
      </c>
      <c r="E4719" s="273" t="s">
        <v>287</v>
      </c>
      <c r="F4719" s="273" t="s">
        <v>325</v>
      </c>
      <c r="G4719" s="273" t="s">
        <v>463</v>
      </c>
      <c r="H4719" s="274">
        <v>45017</v>
      </c>
      <c r="I4719" s="273">
        <v>11637</v>
      </c>
      <c r="J4719" s="273">
        <v>67</v>
      </c>
      <c r="K4719" s="273">
        <v>7678</v>
      </c>
      <c r="L4719" s="273" t="s">
        <v>66</v>
      </c>
      <c r="M4719" s="273">
        <v>522.07050000000004</v>
      </c>
      <c r="N4719" s="273" t="s">
        <v>1010</v>
      </c>
      <c r="O4719" s="273">
        <v>0</v>
      </c>
      <c r="P4719" s="273" t="s">
        <v>1011</v>
      </c>
      <c r="Q4719" s="273" t="s">
        <v>1496</v>
      </c>
      <c r="R4719" s="273" t="s">
        <v>1013</v>
      </c>
      <c r="V4719" s="273" t="s">
        <v>1780</v>
      </c>
      <c r="W4719" s="273">
        <v>196849</v>
      </c>
      <c r="X4719" s="273" t="s">
        <v>64</v>
      </c>
      <c r="Y4719" s="273" t="s">
        <v>404</v>
      </c>
      <c r="Z4719" s="273" t="s">
        <v>408</v>
      </c>
      <c r="AA4719" s="273" t="s">
        <v>988</v>
      </c>
      <c r="AB4719" s="274">
        <v>44927</v>
      </c>
      <c r="AC4719" s="273">
        <v>11971</v>
      </c>
      <c r="AD4719" s="273">
        <v>839</v>
      </c>
      <c r="AE4719" s="273">
        <v>14.34</v>
      </c>
      <c r="AF4719" s="273" t="s">
        <v>90</v>
      </c>
      <c r="AH4719" s="273" t="s">
        <v>1246</v>
      </c>
      <c r="AI4719" s="273" t="s">
        <v>123</v>
      </c>
      <c r="AJ4719" s="273" t="s">
        <v>200</v>
      </c>
      <c r="AK4719" s="273">
        <v>159748</v>
      </c>
      <c r="BV4719" s="279" t="s">
        <v>64</v>
      </c>
      <c r="BW4719" s="280" t="s">
        <v>75</v>
      </c>
      <c r="BX4719" s="280" t="s">
        <v>79</v>
      </c>
      <c r="BY4719" s="280" t="s">
        <v>79</v>
      </c>
      <c r="BZ4719" s="280" t="s">
        <v>204</v>
      </c>
      <c r="CA4719" s="280" t="s">
        <v>205</v>
      </c>
      <c r="CB4719" s="280" t="s">
        <v>206</v>
      </c>
      <c r="CC4719" s="280" t="s">
        <v>207</v>
      </c>
      <c r="CD4719" s="281">
        <v>0</v>
      </c>
      <c r="CE4719" s="277">
        <v>45047</v>
      </c>
      <c r="CF4719" s="280"/>
      <c r="CG4719" s="280" t="s">
        <v>181</v>
      </c>
      <c r="CH4719" s="280"/>
      <c r="CI4719" s="280" t="s">
        <v>208</v>
      </c>
      <c r="CJ4719" s="280" t="s">
        <v>209</v>
      </c>
      <c r="CK4719" s="280"/>
      <c r="CL4719" s="280"/>
      <c r="CM4719" s="280" t="s">
        <v>73</v>
      </c>
      <c r="CN4719" s="280">
        <v>3</v>
      </c>
    </row>
    <row r="4720" spans="4:92">
      <c r="D4720" s="273" t="s">
        <v>64</v>
      </c>
      <c r="E4720" s="273" t="s">
        <v>287</v>
      </c>
      <c r="F4720" s="273" t="s">
        <v>325</v>
      </c>
      <c r="G4720" s="273" t="s">
        <v>463</v>
      </c>
      <c r="H4720" s="274">
        <v>45017</v>
      </c>
      <c r="I4720" s="273">
        <v>11637</v>
      </c>
      <c r="J4720" s="273">
        <v>67</v>
      </c>
      <c r="K4720" s="273">
        <v>316784</v>
      </c>
      <c r="L4720" s="273" t="s">
        <v>66</v>
      </c>
      <c r="M4720" s="273">
        <v>73381.813954500001</v>
      </c>
      <c r="N4720" s="273" t="s">
        <v>964</v>
      </c>
      <c r="P4720" s="273" t="s">
        <v>68</v>
      </c>
      <c r="Q4720" s="273" t="s">
        <v>1496</v>
      </c>
      <c r="R4720" s="273" t="s">
        <v>70</v>
      </c>
      <c r="S4720" s="273" t="s">
        <v>1781</v>
      </c>
      <c r="T4720" s="273" t="s">
        <v>1782</v>
      </c>
      <c r="U4720" s="273" t="s">
        <v>1783</v>
      </c>
      <c r="V4720" s="273" t="s">
        <v>1784</v>
      </c>
      <c r="W4720" s="273">
        <v>196865</v>
      </c>
      <c r="X4720" s="273" t="s">
        <v>64</v>
      </c>
      <c r="Y4720" s="273" t="s">
        <v>404</v>
      </c>
      <c r="Z4720" s="273" t="s">
        <v>408</v>
      </c>
      <c r="AA4720" s="273" t="s">
        <v>988</v>
      </c>
      <c r="AB4720" s="274">
        <v>44927</v>
      </c>
      <c r="AC4720" s="273">
        <v>11971</v>
      </c>
      <c r="AD4720" s="273">
        <v>839</v>
      </c>
      <c r="AE4720" s="273">
        <v>0.05</v>
      </c>
      <c r="AF4720" s="273" t="s">
        <v>90</v>
      </c>
      <c r="AH4720" s="273" t="s">
        <v>1247</v>
      </c>
      <c r="AI4720" s="273" t="s">
        <v>123</v>
      </c>
      <c r="AJ4720" s="273" t="s">
        <v>200</v>
      </c>
      <c r="AK4720" s="273">
        <v>184596</v>
      </c>
      <c r="BV4720" s="336" t="s">
        <v>64</v>
      </c>
      <c r="BW4720" s="337" t="s">
        <v>75</v>
      </c>
      <c r="BX4720" s="337" t="s">
        <v>79</v>
      </c>
      <c r="BY4720" s="337" t="s">
        <v>79</v>
      </c>
      <c r="BZ4720" s="337" t="s">
        <v>204</v>
      </c>
      <c r="CA4720" s="337" t="s">
        <v>205</v>
      </c>
      <c r="CB4720" s="337" t="s">
        <v>206</v>
      </c>
      <c r="CC4720" s="337" t="s">
        <v>207</v>
      </c>
      <c r="CD4720" s="338">
        <v>0</v>
      </c>
      <c r="CE4720" s="335">
        <v>45047</v>
      </c>
      <c r="CF4720" s="337"/>
      <c r="CG4720" s="337" t="s">
        <v>181</v>
      </c>
      <c r="CH4720" s="337"/>
      <c r="CI4720" s="337" t="s">
        <v>208</v>
      </c>
      <c r="CJ4720" s="337" t="s">
        <v>209</v>
      </c>
      <c r="CK4720" s="337"/>
      <c r="CL4720" s="337"/>
      <c r="CM4720" s="337" t="s">
        <v>73</v>
      </c>
      <c r="CN4720" s="337">
        <v>3</v>
      </c>
    </row>
    <row r="4721" spans="4:92">
      <c r="D4721" s="273" t="s">
        <v>64</v>
      </c>
      <c r="E4721" s="273" t="s">
        <v>287</v>
      </c>
      <c r="F4721" s="273" t="s">
        <v>325</v>
      </c>
      <c r="G4721" s="273" t="s">
        <v>463</v>
      </c>
      <c r="H4721" s="274">
        <v>45017</v>
      </c>
      <c r="I4721" s="273">
        <v>11637</v>
      </c>
      <c r="J4721" s="273">
        <v>67</v>
      </c>
      <c r="K4721" s="273">
        <v>0</v>
      </c>
      <c r="L4721" s="273" t="s">
        <v>66</v>
      </c>
      <c r="N4721" s="273" t="s">
        <v>107</v>
      </c>
      <c r="W4721" s="273">
        <v>196848</v>
      </c>
      <c r="X4721" s="273" t="s">
        <v>64</v>
      </c>
      <c r="Y4721" s="273" t="s">
        <v>404</v>
      </c>
      <c r="Z4721" s="273" t="s">
        <v>408</v>
      </c>
      <c r="AA4721" s="273" t="s">
        <v>988</v>
      </c>
      <c r="AB4721" s="274">
        <v>44927</v>
      </c>
      <c r="AC4721" s="273">
        <v>11971</v>
      </c>
      <c r="AD4721" s="273">
        <v>839</v>
      </c>
      <c r="AE4721" s="273">
        <v>1.82</v>
      </c>
      <c r="AF4721" s="273" t="s">
        <v>90</v>
      </c>
      <c r="AH4721" s="273" t="s">
        <v>1249</v>
      </c>
      <c r="AI4721" s="273" t="s">
        <v>123</v>
      </c>
      <c r="AJ4721" s="273" t="s">
        <v>200</v>
      </c>
      <c r="AK4721" s="273">
        <v>184602</v>
      </c>
      <c r="BV4721" s="279" t="s">
        <v>64</v>
      </c>
      <c r="BW4721" s="280" t="s">
        <v>75</v>
      </c>
      <c r="BX4721" s="280" t="s">
        <v>79</v>
      </c>
      <c r="BY4721" s="280" t="s">
        <v>79</v>
      </c>
      <c r="BZ4721" s="280" t="s">
        <v>204</v>
      </c>
      <c r="CA4721" s="280" t="s">
        <v>205</v>
      </c>
      <c r="CB4721" s="280" t="s">
        <v>206</v>
      </c>
      <c r="CC4721" s="280" t="s">
        <v>207</v>
      </c>
      <c r="CD4721" s="281">
        <v>0</v>
      </c>
      <c r="CE4721" s="277">
        <v>45047</v>
      </c>
      <c r="CF4721" s="280"/>
      <c r="CG4721" s="280" t="s">
        <v>181</v>
      </c>
      <c r="CH4721" s="280"/>
      <c r="CI4721" s="280" t="s">
        <v>208</v>
      </c>
      <c r="CJ4721" s="280" t="s">
        <v>209</v>
      </c>
      <c r="CK4721" s="280"/>
      <c r="CL4721" s="280"/>
      <c r="CM4721" s="280" t="s">
        <v>73</v>
      </c>
      <c r="CN4721" s="280">
        <v>3</v>
      </c>
    </row>
    <row r="4722" spans="4:92">
      <c r="D4722" s="273" t="s">
        <v>83</v>
      </c>
      <c r="E4722" s="273" t="s">
        <v>75</v>
      </c>
      <c r="F4722" s="273" t="s">
        <v>357</v>
      </c>
      <c r="G4722" s="273" t="s">
        <v>686</v>
      </c>
      <c r="H4722" s="274">
        <v>45231</v>
      </c>
      <c r="I4722" s="273">
        <v>14539</v>
      </c>
      <c r="J4722" s="273">
        <v>723</v>
      </c>
      <c r="K4722" s="273">
        <v>200</v>
      </c>
      <c r="L4722" s="273" t="s">
        <v>66</v>
      </c>
      <c r="M4722" s="273">
        <v>21.85</v>
      </c>
      <c r="N4722" s="273" t="s">
        <v>115</v>
      </c>
      <c r="W4722" s="273">
        <v>271336</v>
      </c>
      <c r="X4722" s="273" t="s">
        <v>64</v>
      </c>
      <c r="Y4722" s="273" t="s">
        <v>404</v>
      </c>
      <c r="Z4722" s="273" t="s">
        <v>408</v>
      </c>
      <c r="AA4722" s="273" t="s">
        <v>988</v>
      </c>
      <c r="AB4722" s="274">
        <v>44927</v>
      </c>
      <c r="AC4722" s="273">
        <v>11971</v>
      </c>
      <c r="AD4722" s="273">
        <v>839</v>
      </c>
      <c r="AE4722" s="273">
        <v>50.44</v>
      </c>
      <c r="AF4722" s="273" t="s">
        <v>90</v>
      </c>
      <c r="AH4722" s="273" t="s">
        <v>1250</v>
      </c>
      <c r="AI4722" s="273" t="s">
        <v>123</v>
      </c>
      <c r="AJ4722" s="273" t="s">
        <v>200</v>
      </c>
      <c r="AK4722" s="273">
        <v>184608</v>
      </c>
      <c r="BV4722" s="336" t="s">
        <v>64</v>
      </c>
      <c r="BW4722" s="337" t="s">
        <v>75</v>
      </c>
      <c r="BX4722" s="337" t="s">
        <v>79</v>
      </c>
      <c r="BY4722" s="337" t="s">
        <v>79</v>
      </c>
      <c r="BZ4722" s="337" t="s">
        <v>204</v>
      </c>
      <c r="CA4722" s="337" t="s">
        <v>205</v>
      </c>
      <c r="CB4722" s="337" t="s">
        <v>206</v>
      </c>
      <c r="CC4722" s="337" t="s">
        <v>207</v>
      </c>
      <c r="CD4722" s="338">
        <v>0</v>
      </c>
      <c r="CE4722" s="335">
        <v>45047</v>
      </c>
      <c r="CF4722" s="337"/>
      <c r="CG4722" s="337" t="s">
        <v>181</v>
      </c>
      <c r="CH4722" s="337"/>
      <c r="CI4722" s="337" t="s">
        <v>208</v>
      </c>
      <c r="CJ4722" s="337" t="s">
        <v>209</v>
      </c>
      <c r="CK4722" s="337"/>
      <c r="CL4722" s="337"/>
      <c r="CM4722" s="337" t="s">
        <v>73</v>
      </c>
      <c r="CN4722" s="337">
        <v>3</v>
      </c>
    </row>
    <row r="4723" spans="4:92">
      <c r="D4723" s="273" t="s">
        <v>83</v>
      </c>
      <c r="E4723" s="273" t="s">
        <v>75</v>
      </c>
      <c r="F4723" s="273" t="s">
        <v>357</v>
      </c>
      <c r="G4723" s="273" t="s">
        <v>686</v>
      </c>
      <c r="H4723" s="274">
        <v>45231</v>
      </c>
      <c r="I4723" s="273">
        <v>14539</v>
      </c>
      <c r="J4723" s="273">
        <v>723</v>
      </c>
      <c r="K4723" s="273">
        <v>0</v>
      </c>
      <c r="L4723" s="273" t="s">
        <v>66</v>
      </c>
      <c r="N4723" s="273" t="s">
        <v>107</v>
      </c>
      <c r="W4723" s="273">
        <v>271337</v>
      </c>
      <c r="X4723" s="273" t="s">
        <v>64</v>
      </c>
      <c r="Y4723" s="273" t="s">
        <v>404</v>
      </c>
      <c r="Z4723" s="273" t="s">
        <v>408</v>
      </c>
      <c r="AA4723" s="273" t="s">
        <v>988</v>
      </c>
      <c r="AB4723" s="274">
        <v>44927</v>
      </c>
      <c r="AC4723" s="273">
        <v>11971</v>
      </c>
      <c r="AD4723" s="273">
        <v>839</v>
      </c>
      <c r="AE4723" s="273">
        <v>2.09</v>
      </c>
      <c r="AF4723" s="273" t="s">
        <v>90</v>
      </c>
      <c r="AH4723" s="273" t="s">
        <v>1251</v>
      </c>
      <c r="AI4723" s="273" t="s">
        <v>123</v>
      </c>
      <c r="AJ4723" s="273" t="s">
        <v>200</v>
      </c>
      <c r="AK4723" s="273">
        <v>184614</v>
      </c>
      <c r="BV4723" s="279" t="s">
        <v>64</v>
      </c>
      <c r="BW4723" s="280" t="s">
        <v>75</v>
      </c>
      <c r="BX4723" s="280" t="s">
        <v>79</v>
      </c>
      <c r="BY4723" s="280" t="s">
        <v>79</v>
      </c>
      <c r="BZ4723" s="280" t="s">
        <v>167</v>
      </c>
      <c r="CA4723" s="280" t="s">
        <v>168</v>
      </c>
      <c r="CB4723" s="280" t="s">
        <v>313</v>
      </c>
      <c r="CC4723" s="280" t="s">
        <v>314</v>
      </c>
      <c r="CD4723" s="281">
        <v>14</v>
      </c>
      <c r="CE4723" s="277">
        <v>45047</v>
      </c>
      <c r="CF4723" s="280">
        <v>0</v>
      </c>
      <c r="CG4723" s="280" t="s">
        <v>90</v>
      </c>
      <c r="CH4723" s="280">
        <v>0</v>
      </c>
      <c r="CI4723" s="280" t="s">
        <v>80</v>
      </c>
      <c r="CJ4723" s="280"/>
      <c r="CK4723" s="280"/>
      <c r="CL4723" s="280"/>
      <c r="CM4723" s="280" t="s">
        <v>73</v>
      </c>
      <c r="CN4723" s="280">
        <v>3</v>
      </c>
    </row>
    <row r="4724" spans="4:92">
      <c r="D4724" s="273" t="s">
        <v>83</v>
      </c>
      <c r="E4724" s="273" t="s">
        <v>75</v>
      </c>
      <c r="F4724" s="273" t="s">
        <v>357</v>
      </c>
      <c r="G4724" s="273" t="s">
        <v>686</v>
      </c>
      <c r="H4724" s="274">
        <v>45261</v>
      </c>
      <c r="I4724" s="273">
        <v>16999</v>
      </c>
      <c r="J4724" s="273">
        <v>723</v>
      </c>
      <c r="W4724" s="273">
        <v>313273</v>
      </c>
      <c r="X4724" s="273" t="s">
        <v>64</v>
      </c>
      <c r="Y4724" s="273" t="s">
        <v>404</v>
      </c>
      <c r="Z4724" s="273" t="s">
        <v>408</v>
      </c>
      <c r="AA4724" s="273" t="s">
        <v>988</v>
      </c>
      <c r="AB4724" s="274">
        <v>44927</v>
      </c>
      <c r="AC4724" s="273">
        <v>11971</v>
      </c>
      <c r="AD4724" s="273">
        <v>839</v>
      </c>
      <c r="AE4724" s="273">
        <v>5.8999999999999997E-2</v>
      </c>
      <c r="AF4724" s="273" t="s">
        <v>90</v>
      </c>
      <c r="AH4724" s="273" t="s">
        <v>2070</v>
      </c>
      <c r="AI4724" s="273" t="s">
        <v>123</v>
      </c>
      <c r="AJ4724" s="273" t="s">
        <v>200</v>
      </c>
      <c r="AK4724" s="273">
        <v>184620</v>
      </c>
      <c r="BV4724" s="336" t="s">
        <v>64</v>
      </c>
      <c r="BW4724" s="337" t="s">
        <v>75</v>
      </c>
      <c r="BX4724" s="337" t="s">
        <v>79</v>
      </c>
      <c r="BY4724" s="337" t="s">
        <v>79</v>
      </c>
      <c r="BZ4724" s="337" t="s">
        <v>167</v>
      </c>
      <c r="CA4724" s="337" t="s">
        <v>168</v>
      </c>
      <c r="CB4724" s="337" t="s">
        <v>353</v>
      </c>
      <c r="CC4724" s="337" t="s">
        <v>354</v>
      </c>
      <c r="CD4724" s="338">
        <v>13</v>
      </c>
      <c r="CE4724" s="335">
        <v>45047</v>
      </c>
      <c r="CF4724" s="337">
        <v>0</v>
      </c>
      <c r="CG4724" s="337" t="s">
        <v>90</v>
      </c>
      <c r="CH4724" s="337">
        <v>0</v>
      </c>
      <c r="CI4724" s="337" t="s">
        <v>80</v>
      </c>
      <c r="CJ4724" s="337"/>
      <c r="CK4724" s="337"/>
      <c r="CL4724" s="337"/>
      <c r="CM4724" s="337" t="s">
        <v>73</v>
      </c>
      <c r="CN4724" s="337">
        <v>3</v>
      </c>
    </row>
    <row r="4725" spans="4:92">
      <c r="D4725" s="273" t="s">
        <v>83</v>
      </c>
      <c r="E4725" s="273" t="s">
        <v>75</v>
      </c>
      <c r="F4725" s="273" t="s">
        <v>357</v>
      </c>
      <c r="G4725" s="273" t="s">
        <v>686</v>
      </c>
      <c r="H4725" s="274">
        <v>45261</v>
      </c>
      <c r="I4725" s="273">
        <v>16999</v>
      </c>
      <c r="J4725" s="273">
        <v>723</v>
      </c>
      <c r="K4725" s="273">
        <v>1001</v>
      </c>
      <c r="L4725" s="273" t="s">
        <v>66</v>
      </c>
      <c r="M4725" s="273">
        <v>109.36499999999999</v>
      </c>
      <c r="N4725" s="273" t="s">
        <v>115</v>
      </c>
      <c r="W4725" s="273">
        <v>313297</v>
      </c>
      <c r="X4725" s="273" t="s">
        <v>64</v>
      </c>
      <c r="Y4725" s="273" t="s">
        <v>404</v>
      </c>
      <c r="Z4725" s="273" t="s">
        <v>408</v>
      </c>
      <c r="AA4725" s="273" t="s">
        <v>988</v>
      </c>
      <c r="AB4725" s="274">
        <v>44927</v>
      </c>
      <c r="AC4725" s="273">
        <v>11971</v>
      </c>
      <c r="AD4725" s="273">
        <v>839</v>
      </c>
      <c r="AE4725" s="273">
        <v>0.55500000000000005</v>
      </c>
      <c r="AF4725" s="273" t="s">
        <v>90</v>
      </c>
      <c r="AH4725" s="273" t="s">
        <v>1967</v>
      </c>
      <c r="AI4725" s="273" t="s">
        <v>123</v>
      </c>
      <c r="AJ4725" s="273" t="s">
        <v>200</v>
      </c>
      <c r="AK4725" s="273">
        <v>184626</v>
      </c>
      <c r="BV4725" s="279" t="s">
        <v>64</v>
      </c>
      <c r="BW4725" s="280" t="s">
        <v>75</v>
      </c>
      <c r="BX4725" s="280" t="s">
        <v>79</v>
      </c>
      <c r="BY4725" s="280" t="s">
        <v>79</v>
      </c>
      <c r="BZ4725" s="280" t="s">
        <v>151</v>
      </c>
      <c r="CA4725" s="280" t="s">
        <v>152</v>
      </c>
      <c r="CB4725" s="280" t="s">
        <v>161</v>
      </c>
      <c r="CC4725" s="280" t="s">
        <v>162</v>
      </c>
      <c r="CD4725" s="281">
        <v>11</v>
      </c>
      <c r="CE4725" s="277">
        <v>45047</v>
      </c>
      <c r="CF4725" s="280">
        <v>72351.199999999997</v>
      </c>
      <c r="CG4725" s="280" t="s">
        <v>90</v>
      </c>
      <c r="CH4725" s="280">
        <v>72351.199999999997</v>
      </c>
      <c r="CI4725" s="280" t="s">
        <v>80</v>
      </c>
      <c r="CJ4725" s="280"/>
      <c r="CK4725" s="280"/>
      <c r="CL4725" s="280"/>
      <c r="CM4725" s="280" t="s">
        <v>73</v>
      </c>
      <c r="CN4725" s="280">
        <v>3</v>
      </c>
    </row>
    <row r="4726" spans="4:92">
      <c r="D4726" s="273" t="s">
        <v>83</v>
      </c>
      <c r="E4726" s="273" t="s">
        <v>75</v>
      </c>
      <c r="F4726" s="273" t="s">
        <v>357</v>
      </c>
      <c r="G4726" s="273" t="s">
        <v>686</v>
      </c>
      <c r="H4726" s="274">
        <v>45261</v>
      </c>
      <c r="I4726" s="273">
        <v>16999</v>
      </c>
      <c r="J4726" s="273">
        <v>723</v>
      </c>
      <c r="K4726" s="273">
        <v>0</v>
      </c>
      <c r="L4726" s="273" t="s">
        <v>66</v>
      </c>
      <c r="N4726" s="273" t="s">
        <v>107</v>
      </c>
      <c r="W4726" s="273">
        <v>313298</v>
      </c>
      <c r="X4726" s="273" t="s">
        <v>64</v>
      </c>
      <c r="Y4726" s="273" t="s">
        <v>404</v>
      </c>
      <c r="Z4726" s="273" t="s">
        <v>408</v>
      </c>
      <c r="AA4726" s="273" t="s">
        <v>988</v>
      </c>
      <c r="AB4726" s="274">
        <v>44927</v>
      </c>
      <c r="AC4726" s="273">
        <v>11971</v>
      </c>
      <c r="AD4726" s="273">
        <v>839</v>
      </c>
      <c r="AE4726" s="273">
        <v>0.629</v>
      </c>
      <c r="AF4726" s="273" t="s">
        <v>90</v>
      </c>
      <c r="AH4726" s="273" t="s">
        <v>2071</v>
      </c>
      <c r="AI4726" s="273" t="s">
        <v>123</v>
      </c>
      <c r="AJ4726" s="273" t="s">
        <v>200</v>
      </c>
      <c r="AK4726" s="273">
        <v>184632</v>
      </c>
      <c r="BV4726" s="336" t="s">
        <v>64</v>
      </c>
      <c r="BW4726" s="337" t="s">
        <v>75</v>
      </c>
      <c r="BX4726" s="337" t="s">
        <v>79</v>
      </c>
      <c r="BY4726" s="337" t="s">
        <v>79</v>
      </c>
      <c r="BZ4726" s="337" t="s">
        <v>167</v>
      </c>
      <c r="CA4726" s="337" t="s">
        <v>168</v>
      </c>
      <c r="CB4726" s="337" t="s">
        <v>169</v>
      </c>
      <c r="CC4726" s="337" t="s">
        <v>170</v>
      </c>
      <c r="CD4726" s="338">
        <v>12</v>
      </c>
      <c r="CE4726" s="335">
        <v>45047</v>
      </c>
      <c r="CF4726" s="337">
        <v>2101</v>
      </c>
      <c r="CG4726" s="337" t="s">
        <v>90</v>
      </c>
      <c r="CH4726" s="337">
        <v>2101</v>
      </c>
      <c r="CI4726" s="337" t="s">
        <v>80</v>
      </c>
      <c r="CJ4726" s="337"/>
      <c r="CK4726" s="337"/>
      <c r="CL4726" s="337"/>
      <c r="CM4726" s="337" t="s">
        <v>73</v>
      </c>
      <c r="CN4726" s="337">
        <v>3</v>
      </c>
    </row>
    <row r="4727" spans="4:92">
      <c r="D4727" s="273" t="s">
        <v>83</v>
      </c>
      <c r="E4727" s="273" t="s">
        <v>75</v>
      </c>
      <c r="F4727" s="273" t="s">
        <v>357</v>
      </c>
      <c r="G4727" s="273" t="s">
        <v>670</v>
      </c>
      <c r="H4727" s="274">
        <v>44927</v>
      </c>
      <c r="I4727" s="273">
        <v>11188</v>
      </c>
      <c r="J4727" s="273">
        <v>717</v>
      </c>
      <c r="W4727" s="273">
        <v>138339</v>
      </c>
      <c r="X4727" s="273" t="s">
        <v>64</v>
      </c>
      <c r="Y4727" s="273" t="s">
        <v>404</v>
      </c>
      <c r="Z4727" s="273" t="s">
        <v>408</v>
      </c>
      <c r="AA4727" s="273" t="s">
        <v>988</v>
      </c>
      <c r="AB4727" s="274">
        <v>44927</v>
      </c>
      <c r="AC4727" s="273">
        <v>11971</v>
      </c>
      <c r="AD4727" s="273">
        <v>839</v>
      </c>
      <c r="AE4727" s="273">
        <v>0.9</v>
      </c>
      <c r="AF4727" s="273" t="s">
        <v>90</v>
      </c>
      <c r="AH4727" s="273" t="s">
        <v>1241</v>
      </c>
      <c r="AI4727" s="273" t="s">
        <v>123</v>
      </c>
      <c r="AJ4727" s="273" t="s">
        <v>200</v>
      </c>
      <c r="AK4727" s="273">
        <v>184638</v>
      </c>
      <c r="BV4727" s="279" t="s">
        <v>64</v>
      </c>
      <c r="BW4727" s="280" t="s">
        <v>75</v>
      </c>
      <c r="BX4727" s="280" t="s">
        <v>79</v>
      </c>
      <c r="BY4727" s="280" t="s">
        <v>79</v>
      </c>
      <c r="BZ4727" s="280" t="s">
        <v>126</v>
      </c>
      <c r="CA4727" s="280" t="s">
        <v>127</v>
      </c>
      <c r="CB4727" s="280" t="s">
        <v>133</v>
      </c>
      <c r="CC4727" s="280" t="s">
        <v>134</v>
      </c>
      <c r="CD4727" s="281">
        <v>7</v>
      </c>
      <c r="CE4727" s="277">
        <v>45047</v>
      </c>
      <c r="CF4727" s="280"/>
      <c r="CG4727" s="280"/>
      <c r="CH4727" s="280"/>
      <c r="CI4727" s="280" t="s">
        <v>104</v>
      </c>
      <c r="CJ4727" s="280"/>
      <c r="CK4727" s="280"/>
      <c r="CL4727" s="280"/>
      <c r="CM4727" s="280" t="s">
        <v>73</v>
      </c>
      <c r="CN4727" s="280">
        <v>3</v>
      </c>
    </row>
    <row r="4728" spans="4:92">
      <c r="D4728" s="273" t="s">
        <v>83</v>
      </c>
      <c r="E4728" s="273" t="s">
        <v>75</v>
      </c>
      <c r="F4728" s="273" t="s">
        <v>357</v>
      </c>
      <c r="G4728" s="273" t="s">
        <v>670</v>
      </c>
      <c r="H4728" s="274">
        <v>44927</v>
      </c>
      <c r="I4728" s="273">
        <v>11188</v>
      </c>
      <c r="J4728" s="273">
        <v>717</v>
      </c>
      <c r="K4728" s="273">
        <v>0</v>
      </c>
      <c r="L4728" s="273" t="s">
        <v>66</v>
      </c>
      <c r="N4728" s="273" t="s">
        <v>107</v>
      </c>
      <c r="W4728" s="273">
        <v>138364</v>
      </c>
      <c r="X4728" s="273" t="s">
        <v>64</v>
      </c>
      <c r="Y4728" s="273" t="s">
        <v>404</v>
      </c>
      <c r="Z4728" s="273" t="s">
        <v>408</v>
      </c>
      <c r="AA4728" s="273" t="s">
        <v>988</v>
      </c>
      <c r="AB4728" s="274">
        <v>44927</v>
      </c>
      <c r="AC4728" s="273">
        <v>11971</v>
      </c>
      <c r="AD4728" s="273">
        <v>839</v>
      </c>
      <c r="AE4728" s="273">
        <v>4.4050000000000002</v>
      </c>
      <c r="AF4728" s="273" t="s">
        <v>90</v>
      </c>
      <c r="AH4728" s="273" t="s">
        <v>1242</v>
      </c>
      <c r="AI4728" s="273" t="s">
        <v>123</v>
      </c>
      <c r="AJ4728" s="273" t="s">
        <v>200</v>
      </c>
      <c r="AK4728" s="273">
        <v>184644</v>
      </c>
      <c r="BV4728" s="336" t="s">
        <v>64</v>
      </c>
      <c r="BW4728" s="337" t="s">
        <v>75</v>
      </c>
      <c r="BX4728" s="337" t="s">
        <v>79</v>
      </c>
      <c r="BY4728" s="337" t="s">
        <v>79</v>
      </c>
      <c r="BZ4728" s="337" t="s">
        <v>138</v>
      </c>
      <c r="CA4728" s="337" t="s">
        <v>139</v>
      </c>
      <c r="CB4728" s="337" t="s">
        <v>140</v>
      </c>
      <c r="CC4728" s="337" t="s">
        <v>141</v>
      </c>
      <c r="CD4728" s="338">
        <v>9</v>
      </c>
      <c r="CE4728" s="335">
        <v>45047</v>
      </c>
      <c r="CF4728" s="337">
        <v>0</v>
      </c>
      <c r="CG4728" s="337" t="s">
        <v>90</v>
      </c>
      <c r="CH4728" s="337">
        <v>0</v>
      </c>
      <c r="CI4728" s="337" t="s">
        <v>80</v>
      </c>
      <c r="CJ4728" s="337"/>
      <c r="CK4728" s="337"/>
      <c r="CL4728" s="337"/>
      <c r="CM4728" s="337" t="s">
        <v>73</v>
      </c>
      <c r="CN4728" s="337">
        <v>3</v>
      </c>
    </row>
    <row r="4729" spans="4:92">
      <c r="D4729" s="273" t="s">
        <v>83</v>
      </c>
      <c r="E4729" s="273" t="s">
        <v>75</v>
      </c>
      <c r="F4729" s="273" t="s">
        <v>357</v>
      </c>
      <c r="G4729" s="273" t="s">
        <v>670</v>
      </c>
      <c r="H4729" s="274">
        <v>44927</v>
      </c>
      <c r="I4729" s="273">
        <v>11188</v>
      </c>
      <c r="J4729" s="273">
        <v>717</v>
      </c>
      <c r="K4729" s="273">
        <v>742</v>
      </c>
      <c r="L4729" s="273" t="s">
        <v>66</v>
      </c>
      <c r="M4729" s="273">
        <v>111.995625</v>
      </c>
      <c r="N4729" s="273" t="s">
        <v>115</v>
      </c>
      <c r="W4729" s="273">
        <v>138363</v>
      </c>
      <c r="X4729" s="273" t="s">
        <v>64</v>
      </c>
      <c r="Y4729" s="273" t="s">
        <v>404</v>
      </c>
      <c r="Z4729" s="273" t="s">
        <v>408</v>
      </c>
      <c r="AA4729" s="273" t="s">
        <v>988</v>
      </c>
      <c r="AB4729" s="274">
        <v>44927</v>
      </c>
      <c r="AC4729" s="273">
        <v>11971</v>
      </c>
      <c r="AD4729" s="273">
        <v>839</v>
      </c>
      <c r="AE4729" s="273">
        <v>4.6100000000000003</v>
      </c>
      <c r="AF4729" s="273" t="s">
        <v>90</v>
      </c>
      <c r="AH4729" s="273" t="s">
        <v>1244</v>
      </c>
      <c r="AI4729" s="273" t="s">
        <v>123</v>
      </c>
      <c r="AJ4729" s="273" t="s">
        <v>1245</v>
      </c>
      <c r="AK4729" s="273">
        <v>185194</v>
      </c>
      <c r="BV4729" s="279" t="s">
        <v>64</v>
      </c>
      <c r="BW4729" s="280" t="s">
        <v>75</v>
      </c>
      <c r="BX4729" s="280" t="s">
        <v>79</v>
      </c>
      <c r="BY4729" s="280" t="s">
        <v>79</v>
      </c>
      <c r="BZ4729" s="280" t="s">
        <v>151</v>
      </c>
      <c r="CA4729" s="280" t="s">
        <v>152</v>
      </c>
      <c r="CB4729" s="280" t="s">
        <v>153</v>
      </c>
      <c r="CC4729" s="280" t="s">
        <v>154</v>
      </c>
      <c r="CD4729" s="281">
        <v>10</v>
      </c>
      <c r="CE4729" s="277">
        <v>45047</v>
      </c>
      <c r="CF4729" s="280">
        <v>90439</v>
      </c>
      <c r="CG4729" s="280" t="s">
        <v>90</v>
      </c>
      <c r="CH4729" s="280">
        <v>90439</v>
      </c>
      <c r="CI4729" s="280" t="s">
        <v>80</v>
      </c>
      <c r="CJ4729" s="280"/>
      <c r="CK4729" s="280"/>
      <c r="CL4729" s="280"/>
      <c r="CM4729" s="280" t="s">
        <v>73</v>
      </c>
      <c r="CN4729" s="280">
        <v>3</v>
      </c>
    </row>
    <row r="4730" spans="4:92">
      <c r="D4730" s="273" t="s">
        <v>83</v>
      </c>
      <c r="E4730" s="273" t="s">
        <v>75</v>
      </c>
      <c r="F4730" s="273" t="s">
        <v>357</v>
      </c>
      <c r="G4730" s="273" t="s">
        <v>670</v>
      </c>
      <c r="H4730" s="274">
        <v>44958</v>
      </c>
      <c r="I4730" s="273">
        <v>11350</v>
      </c>
      <c r="J4730" s="273">
        <v>717</v>
      </c>
      <c r="W4730" s="273">
        <v>143037</v>
      </c>
      <c r="X4730" s="273" t="s">
        <v>64</v>
      </c>
      <c r="Y4730" s="273" t="s">
        <v>404</v>
      </c>
      <c r="Z4730" s="273" t="s">
        <v>408</v>
      </c>
      <c r="AA4730" s="273" t="s">
        <v>988</v>
      </c>
      <c r="AB4730" s="274">
        <v>44927</v>
      </c>
      <c r="AC4730" s="273">
        <v>11971</v>
      </c>
      <c r="AD4730" s="273">
        <v>839</v>
      </c>
      <c r="AE4730" s="273">
        <v>3.8519999999999999</v>
      </c>
      <c r="AF4730" s="273" t="s">
        <v>90</v>
      </c>
      <c r="AH4730" s="273" t="s">
        <v>1243</v>
      </c>
      <c r="AI4730" s="273" t="s">
        <v>123</v>
      </c>
      <c r="AJ4730" s="273" t="s">
        <v>200</v>
      </c>
      <c r="AK4730" s="273">
        <v>185374</v>
      </c>
      <c r="BV4730" s="336" t="s">
        <v>64</v>
      </c>
      <c r="BW4730" s="337" t="s">
        <v>75</v>
      </c>
      <c r="BX4730" s="337" t="s">
        <v>79</v>
      </c>
      <c r="BY4730" s="337" t="s">
        <v>79</v>
      </c>
      <c r="BZ4730" s="337" t="s">
        <v>126</v>
      </c>
      <c r="CA4730" s="337" t="s">
        <v>127</v>
      </c>
      <c r="CB4730" s="337" t="s">
        <v>128</v>
      </c>
      <c r="CC4730" s="337" t="s">
        <v>129</v>
      </c>
      <c r="CD4730" s="338">
        <v>6</v>
      </c>
      <c r="CE4730" s="335">
        <v>45047</v>
      </c>
      <c r="CF4730" s="337"/>
      <c r="CG4730" s="337"/>
      <c r="CH4730" s="337"/>
      <c r="CI4730" s="337" t="s">
        <v>80</v>
      </c>
      <c r="CJ4730" s="337"/>
      <c r="CK4730" s="337"/>
      <c r="CL4730" s="337"/>
      <c r="CM4730" s="337" t="s">
        <v>73</v>
      </c>
      <c r="CN4730" s="337">
        <v>3</v>
      </c>
    </row>
    <row r="4731" spans="4:92">
      <c r="D4731" s="273" t="s">
        <v>83</v>
      </c>
      <c r="E4731" s="273" t="s">
        <v>75</v>
      </c>
      <c r="F4731" s="273" t="s">
        <v>357</v>
      </c>
      <c r="G4731" s="273" t="s">
        <v>670</v>
      </c>
      <c r="H4731" s="274">
        <v>44958</v>
      </c>
      <c r="I4731" s="273">
        <v>11350</v>
      </c>
      <c r="J4731" s="273">
        <v>717</v>
      </c>
      <c r="K4731" s="273">
        <v>0</v>
      </c>
      <c r="L4731" s="273" t="s">
        <v>66</v>
      </c>
      <c r="N4731" s="273" t="s">
        <v>107</v>
      </c>
      <c r="W4731" s="273">
        <v>143062</v>
      </c>
      <c r="X4731" s="273" t="s">
        <v>64</v>
      </c>
      <c r="Y4731" s="273" t="s">
        <v>404</v>
      </c>
      <c r="Z4731" s="273" t="s">
        <v>408</v>
      </c>
      <c r="AA4731" s="273" t="s">
        <v>988</v>
      </c>
      <c r="AB4731" s="274">
        <v>44958</v>
      </c>
      <c r="AC4731" s="273">
        <v>12004</v>
      </c>
      <c r="AD4731" s="273">
        <v>839</v>
      </c>
      <c r="AE4731" s="273">
        <v>10.17</v>
      </c>
      <c r="AF4731" s="273" t="s">
        <v>90</v>
      </c>
      <c r="AH4731" s="273" t="s">
        <v>1246</v>
      </c>
      <c r="AI4731" s="273" t="s">
        <v>123</v>
      </c>
      <c r="AJ4731" s="273" t="s">
        <v>200</v>
      </c>
      <c r="AK4731" s="273">
        <v>185209</v>
      </c>
      <c r="BV4731" s="279" t="s">
        <v>64</v>
      </c>
      <c r="BW4731" s="280" t="s">
        <v>75</v>
      </c>
      <c r="BX4731" s="280" t="s">
        <v>79</v>
      </c>
      <c r="BY4731" s="280" t="s">
        <v>79</v>
      </c>
      <c r="BZ4731" s="280" t="s">
        <v>110</v>
      </c>
      <c r="CA4731" s="280" t="s">
        <v>111</v>
      </c>
      <c r="CB4731" s="280" t="s">
        <v>117</v>
      </c>
      <c r="CC4731" s="280" t="s">
        <v>118</v>
      </c>
      <c r="CD4731" s="281">
        <v>5</v>
      </c>
      <c r="CE4731" s="277">
        <v>45047</v>
      </c>
      <c r="CF4731" s="280"/>
      <c r="CG4731" s="280"/>
      <c r="CH4731" s="280"/>
      <c r="CI4731" s="280" t="s">
        <v>104</v>
      </c>
      <c r="CJ4731" s="280"/>
      <c r="CK4731" s="280"/>
      <c r="CL4731" s="280"/>
      <c r="CM4731" s="280" t="s">
        <v>73</v>
      </c>
      <c r="CN4731" s="280">
        <v>3</v>
      </c>
    </row>
    <row r="4732" spans="4:92">
      <c r="D4732" s="273" t="s">
        <v>83</v>
      </c>
      <c r="E4732" s="273" t="s">
        <v>75</v>
      </c>
      <c r="F4732" s="273" t="s">
        <v>357</v>
      </c>
      <c r="G4732" s="273" t="s">
        <v>670</v>
      </c>
      <c r="H4732" s="274">
        <v>44958</v>
      </c>
      <c r="I4732" s="273">
        <v>11350</v>
      </c>
      <c r="J4732" s="273">
        <v>717</v>
      </c>
      <c r="K4732" s="273">
        <v>677</v>
      </c>
      <c r="L4732" s="273" t="s">
        <v>66</v>
      </c>
      <c r="M4732" s="273">
        <v>102.1846875</v>
      </c>
      <c r="N4732" s="273" t="s">
        <v>115</v>
      </c>
      <c r="W4732" s="273">
        <v>143061</v>
      </c>
      <c r="X4732" s="273" t="s">
        <v>64</v>
      </c>
      <c r="Y4732" s="273" t="s">
        <v>404</v>
      </c>
      <c r="Z4732" s="273" t="s">
        <v>408</v>
      </c>
      <c r="AA4732" s="273" t="s">
        <v>988</v>
      </c>
      <c r="AB4732" s="274">
        <v>44958</v>
      </c>
      <c r="AC4732" s="273">
        <v>12004</v>
      </c>
      <c r="AD4732" s="273">
        <v>839</v>
      </c>
      <c r="AE4732" s="273">
        <v>0.05</v>
      </c>
      <c r="AF4732" s="273" t="s">
        <v>90</v>
      </c>
      <c r="AH4732" s="273" t="s">
        <v>1247</v>
      </c>
      <c r="AI4732" s="273" t="s">
        <v>123</v>
      </c>
      <c r="AJ4732" s="273" t="s">
        <v>200</v>
      </c>
      <c r="AK4732" s="273">
        <v>185215</v>
      </c>
      <c r="BV4732" s="336" t="s">
        <v>64</v>
      </c>
      <c r="BW4732" s="337" t="s">
        <v>75</v>
      </c>
      <c r="BX4732" s="337" t="s">
        <v>79</v>
      </c>
      <c r="BY4732" s="337" t="s">
        <v>79</v>
      </c>
      <c r="BZ4732" s="337" t="s">
        <v>110</v>
      </c>
      <c r="CA4732" s="337" t="s">
        <v>111</v>
      </c>
      <c r="CB4732" s="337" t="s">
        <v>112</v>
      </c>
      <c r="CC4732" s="337" t="s">
        <v>113</v>
      </c>
      <c r="CD4732" s="338">
        <v>4</v>
      </c>
      <c r="CE4732" s="335">
        <v>45047</v>
      </c>
      <c r="CF4732" s="337"/>
      <c r="CG4732" s="337"/>
      <c r="CH4732" s="337"/>
      <c r="CI4732" s="337" t="s">
        <v>80</v>
      </c>
      <c r="CJ4732" s="337"/>
      <c r="CK4732" s="337"/>
      <c r="CL4732" s="337"/>
      <c r="CM4732" s="337" t="s">
        <v>73</v>
      </c>
      <c r="CN4732" s="337">
        <v>3</v>
      </c>
    </row>
    <row r="4733" spans="4:92">
      <c r="D4733" s="273" t="s">
        <v>83</v>
      </c>
      <c r="E4733" s="273" t="s">
        <v>75</v>
      </c>
      <c r="F4733" s="273" t="s">
        <v>357</v>
      </c>
      <c r="G4733" s="273" t="s">
        <v>670</v>
      </c>
      <c r="H4733" s="274">
        <v>44986</v>
      </c>
      <c r="I4733" s="273">
        <v>11512</v>
      </c>
      <c r="J4733" s="273">
        <v>717</v>
      </c>
      <c r="W4733" s="273">
        <v>147735</v>
      </c>
      <c r="X4733" s="273" t="s">
        <v>64</v>
      </c>
      <c r="Y4733" s="273" t="s">
        <v>75</v>
      </c>
      <c r="Z4733" s="273" t="s">
        <v>173</v>
      </c>
      <c r="AA4733" s="273" t="s">
        <v>173</v>
      </c>
      <c r="AB4733" s="274">
        <v>45139</v>
      </c>
      <c r="AC4733" s="273">
        <v>13402</v>
      </c>
      <c r="AD4733" s="273">
        <v>45</v>
      </c>
      <c r="AE4733" s="273">
        <v>0</v>
      </c>
      <c r="AF4733" s="273" t="s">
        <v>90</v>
      </c>
      <c r="AG4733" s="273" t="s">
        <v>747</v>
      </c>
      <c r="AH4733" s="273" t="s">
        <v>748</v>
      </c>
      <c r="AI4733" s="273" t="s">
        <v>123</v>
      </c>
      <c r="AJ4733" s="273" t="s">
        <v>200</v>
      </c>
      <c r="AK4733" s="273">
        <v>225787</v>
      </c>
      <c r="BV4733" s="279" t="s">
        <v>64</v>
      </c>
      <c r="BW4733" s="280" t="s">
        <v>75</v>
      </c>
      <c r="BX4733" s="280" t="s">
        <v>79</v>
      </c>
      <c r="BY4733" s="280" t="s">
        <v>79</v>
      </c>
      <c r="BZ4733" s="280" t="s">
        <v>86</v>
      </c>
      <c r="CA4733" s="280" t="s">
        <v>87</v>
      </c>
      <c r="CB4733" s="280" t="s">
        <v>101</v>
      </c>
      <c r="CC4733" s="280" t="s">
        <v>102</v>
      </c>
      <c r="CD4733" s="281">
        <v>4</v>
      </c>
      <c r="CE4733" s="277">
        <v>45047</v>
      </c>
      <c r="CF4733" s="280">
        <v>49743</v>
      </c>
      <c r="CG4733" s="280" t="s">
        <v>1495</v>
      </c>
      <c r="CH4733" s="280">
        <v>7150.5562499999996</v>
      </c>
      <c r="CI4733" s="280" t="s">
        <v>104</v>
      </c>
      <c r="CJ4733" s="280"/>
      <c r="CK4733" s="280"/>
      <c r="CL4733" s="280"/>
      <c r="CM4733" s="280" t="s">
        <v>73</v>
      </c>
      <c r="CN4733" s="280">
        <v>3</v>
      </c>
    </row>
    <row r="4734" spans="4:92">
      <c r="D4734" s="273" t="s">
        <v>83</v>
      </c>
      <c r="E4734" s="273" t="s">
        <v>75</v>
      </c>
      <c r="F4734" s="273" t="s">
        <v>357</v>
      </c>
      <c r="G4734" s="273" t="s">
        <v>670</v>
      </c>
      <c r="H4734" s="274">
        <v>44986</v>
      </c>
      <c r="I4734" s="273">
        <v>11512</v>
      </c>
      <c r="J4734" s="273">
        <v>717</v>
      </c>
      <c r="K4734" s="273">
        <v>0</v>
      </c>
      <c r="L4734" s="273" t="s">
        <v>66</v>
      </c>
      <c r="N4734" s="273" t="s">
        <v>107</v>
      </c>
      <c r="W4734" s="273">
        <v>147760</v>
      </c>
      <c r="X4734" s="273" t="s">
        <v>64</v>
      </c>
      <c r="Y4734" s="273" t="s">
        <v>75</v>
      </c>
      <c r="Z4734" s="273" t="s">
        <v>173</v>
      </c>
      <c r="AA4734" s="273" t="s">
        <v>173</v>
      </c>
      <c r="AB4734" s="274">
        <v>45139</v>
      </c>
      <c r="AC4734" s="273">
        <v>13402</v>
      </c>
      <c r="AD4734" s="273">
        <v>45</v>
      </c>
      <c r="AE4734" s="273">
        <v>0</v>
      </c>
      <c r="AF4734" s="273" t="s">
        <v>90</v>
      </c>
      <c r="AG4734" s="273" t="s">
        <v>751</v>
      </c>
      <c r="AH4734" s="273" t="s">
        <v>752</v>
      </c>
      <c r="AI4734" s="273" t="s">
        <v>123</v>
      </c>
      <c r="AJ4734" s="273" t="s">
        <v>200</v>
      </c>
      <c r="AK4734" s="273">
        <v>225793</v>
      </c>
      <c r="BV4734" s="336" t="s">
        <v>64</v>
      </c>
      <c r="BW4734" s="337" t="s">
        <v>75</v>
      </c>
      <c r="BX4734" s="337" t="s">
        <v>79</v>
      </c>
      <c r="BY4734" s="337" t="s">
        <v>79</v>
      </c>
      <c r="BZ4734" s="337" t="s">
        <v>86</v>
      </c>
      <c r="CA4734" s="337" t="s">
        <v>87</v>
      </c>
      <c r="CB4734" s="337" t="s">
        <v>101</v>
      </c>
      <c r="CC4734" s="337" t="s">
        <v>102</v>
      </c>
      <c r="CD4734" s="338">
        <v>4</v>
      </c>
      <c r="CE4734" s="335">
        <v>45047</v>
      </c>
      <c r="CF4734" s="337">
        <v>0</v>
      </c>
      <c r="CG4734" s="337" t="s">
        <v>1495</v>
      </c>
      <c r="CH4734" s="337">
        <v>0</v>
      </c>
      <c r="CI4734" s="337" t="s">
        <v>104</v>
      </c>
      <c r="CJ4734" s="337"/>
      <c r="CK4734" s="337"/>
      <c r="CL4734" s="337"/>
      <c r="CM4734" s="337" t="s">
        <v>73</v>
      </c>
      <c r="CN4734" s="337">
        <v>3</v>
      </c>
    </row>
    <row r="4735" spans="4:92">
      <c r="D4735" s="273" t="s">
        <v>83</v>
      </c>
      <c r="E4735" s="273" t="s">
        <v>75</v>
      </c>
      <c r="F4735" s="273" t="s">
        <v>357</v>
      </c>
      <c r="G4735" s="273" t="s">
        <v>670</v>
      </c>
      <c r="H4735" s="274">
        <v>44986</v>
      </c>
      <c r="I4735" s="273">
        <v>11512</v>
      </c>
      <c r="J4735" s="273">
        <v>717</v>
      </c>
      <c r="K4735" s="273">
        <v>240</v>
      </c>
      <c r="L4735" s="273" t="s">
        <v>66</v>
      </c>
      <c r="M4735" s="273">
        <v>36.225000000000001</v>
      </c>
      <c r="N4735" s="273" t="s">
        <v>115</v>
      </c>
      <c r="W4735" s="273">
        <v>147759</v>
      </c>
      <c r="X4735" s="273" t="s">
        <v>64</v>
      </c>
      <c r="Y4735" s="273" t="s">
        <v>75</v>
      </c>
      <c r="Z4735" s="273" t="s">
        <v>173</v>
      </c>
      <c r="AA4735" s="273" t="s">
        <v>173</v>
      </c>
      <c r="AB4735" s="274">
        <v>45139</v>
      </c>
      <c r="AC4735" s="273">
        <v>13402</v>
      </c>
      <c r="AD4735" s="273">
        <v>45</v>
      </c>
      <c r="AE4735" s="273">
        <v>23.347999999999999</v>
      </c>
      <c r="AF4735" s="273" t="s">
        <v>90</v>
      </c>
      <c r="AG4735" s="273" t="s">
        <v>754</v>
      </c>
      <c r="AH4735" s="273" t="s">
        <v>755</v>
      </c>
      <c r="AI4735" s="273" t="s">
        <v>199</v>
      </c>
      <c r="AJ4735" s="273" t="s">
        <v>200</v>
      </c>
      <c r="AK4735" s="273">
        <v>225799</v>
      </c>
      <c r="BV4735" s="279" t="s">
        <v>64</v>
      </c>
      <c r="BW4735" s="280" t="s">
        <v>75</v>
      </c>
      <c r="BX4735" s="280" t="s">
        <v>79</v>
      </c>
      <c r="BY4735" s="280" t="s">
        <v>79</v>
      </c>
      <c r="BZ4735" s="280" t="s">
        <v>86</v>
      </c>
      <c r="CA4735" s="280" t="s">
        <v>87</v>
      </c>
      <c r="CB4735" s="280" t="s">
        <v>101</v>
      </c>
      <c r="CC4735" s="280" t="s">
        <v>102</v>
      </c>
      <c r="CD4735" s="281">
        <v>4</v>
      </c>
      <c r="CE4735" s="277">
        <v>45047</v>
      </c>
      <c r="CF4735" s="280">
        <v>1451</v>
      </c>
      <c r="CG4735" s="280" t="s">
        <v>1495</v>
      </c>
      <c r="CH4735" s="280">
        <v>208.58125000000001</v>
      </c>
      <c r="CI4735" s="280" t="s">
        <v>104</v>
      </c>
      <c r="CJ4735" s="280"/>
      <c r="CK4735" s="280"/>
      <c r="CL4735" s="280"/>
      <c r="CM4735" s="280" t="s">
        <v>73</v>
      </c>
      <c r="CN4735" s="280">
        <v>3</v>
      </c>
    </row>
    <row r="4736" spans="4:92">
      <c r="D4736" s="273" t="s">
        <v>83</v>
      </c>
      <c r="E4736" s="273" t="s">
        <v>75</v>
      </c>
      <c r="F4736" s="273" t="s">
        <v>357</v>
      </c>
      <c r="G4736" s="273" t="s">
        <v>670</v>
      </c>
      <c r="H4736" s="274">
        <v>45017</v>
      </c>
      <c r="I4736" s="273">
        <v>11674</v>
      </c>
      <c r="J4736" s="273">
        <v>717</v>
      </c>
      <c r="W4736" s="273">
        <v>152433</v>
      </c>
      <c r="X4736" s="273" t="s">
        <v>64</v>
      </c>
      <c r="Y4736" s="273" t="s">
        <v>75</v>
      </c>
      <c r="Z4736" s="273" t="s">
        <v>173</v>
      </c>
      <c r="AA4736" s="273" t="s">
        <v>173</v>
      </c>
      <c r="AB4736" s="274">
        <v>45139</v>
      </c>
      <c r="AC4736" s="273">
        <v>13402</v>
      </c>
      <c r="AD4736" s="273">
        <v>45</v>
      </c>
      <c r="AE4736" s="273">
        <v>4.4720000000000004</v>
      </c>
      <c r="AF4736" s="273" t="s">
        <v>90</v>
      </c>
      <c r="AG4736" s="273" t="s">
        <v>758</v>
      </c>
      <c r="AH4736" s="273" t="s">
        <v>759</v>
      </c>
      <c r="AI4736" s="273" t="s">
        <v>199</v>
      </c>
      <c r="AJ4736" s="273" t="s">
        <v>200</v>
      </c>
      <c r="AK4736" s="273">
        <v>225805</v>
      </c>
      <c r="BV4736" s="336" t="s">
        <v>64</v>
      </c>
      <c r="BW4736" s="337" t="s">
        <v>75</v>
      </c>
      <c r="BX4736" s="337" t="s">
        <v>79</v>
      </c>
      <c r="BY4736" s="337" t="s">
        <v>79</v>
      </c>
      <c r="BZ4736" s="337" t="s">
        <v>86</v>
      </c>
      <c r="CA4736" s="337" t="s">
        <v>87</v>
      </c>
      <c r="CB4736" s="337" t="s">
        <v>101</v>
      </c>
      <c r="CC4736" s="337" t="s">
        <v>102</v>
      </c>
      <c r="CD4736" s="338">
        <v>4</v>
      </c>
      <c r="CE4736" s="335">
        <v>45047</v>
      </c>
      <c r="CF4736" s="337">
        <v>1167</v>
      </c>
      <c r="CG4736" s="337" t="s">
        <v>1495</v>
      </c>
      <c r="CH4736" s="337">
        <v>167.75624999999999</v>
      </c>
      <c r="CI4736" s="337" t="s">
        <v>104</v>
      </c>
      <c r="CJ4736" s="337"/>
      <c r="CK4736" s="337"/>
      <c r="CL4736" s="337"/>
      <c r="CM4736" s="337" t="s">
        <v>73</v>
      </c>
      <c r="CN4736" s="337">
        <v>3</v>
      </c>
    </row>
    <row r="4737" spans="4:92">
      <c r="D4737" s="273" t="s">
        <v>83</v>
      </c>
      <c r="E4737" s="273" t="s">
        <v>75</v>
      </c>
      <c r="F4737" s="273" t="s">
        <v>357</v>
      </c>
      <c r="G4737" s="273" t="s">
        <v>670</v>
      </c>
      <c r="H4737" s="274">
        <v>45017</v>
      </c>
      <c r="I4737" s="273">
        <v>11674</v>
      </c>
      <c r="J4737" s="273">
        <v>717</v>
      </c>
      <c r="K4737" s="273">
        <v>0</v>
      </c>
      <c r="L4737" s="273" t="s">
        <v>66</v>
      </c>
      <c r="N4737" s="273" t="s">
        <v>107</v>
      </c>
      <c r="W4737" s="273">
        <v>152458</v>
      </c>
      <c r="X4737" s="273" t="s">
        <v>64</v>
      </c>
      <c r="Y4737" s="273" t="s">
        <v>75</v>
      </c>
      <c r="Z4737" s="273" t="s">
        <v>173</v>
      </c>
      <c r="AA4737" s="273" t="s">
        <v>173</v>
      </c>
      <c r="AB4737" s="274">
        <v>45139</v>
      </c>
      <c r="AC4737" s="273">
        <v>13405</v>
      </c>
      <c r="AD4737" s="273">
        <v>45</v>
      </c>
      <c r="AK4737" s="273">
        <v>218951</v>
      </c>
      <c r="BV4737" s="279" t="s">
        <v>64</v>
      </c>
      <c r="BW4737" s="280" t="s">
        <v>75</v>
      </c>
      <c r="BX4737" s="280" t="s">
        <v>79</v>
      </c>
      <c r="BY4737" s="280" t="s">
        <v>79</v>
      </c>
      <c r="BZ4737" s="280" t="s">
        <v>86</v>
      </c>
      <c r="CA4737" s="280" t="s">
        <v>87</v>
      </c>
      <c r="CB4737" s="280" t="s">
        <v>101</v>
      </c>
      <c r="CC4737" s="280" t="s">
        <v>102</v>
      </c>
      <c r="CD4737" s="281">
        <v>4</v>
      </c>
      <c r="CE4737" s="277">
        <v>45047</v>
      </c>
      <c r="CF4737" s="280">
        <v>3498</v>
      </c>
      <c r="CG4737" s="280" t="s">
        <v>1495</v>
      </c>
      <c r="CH4737" s="280">
        <v>502.83749999999998</v>
      </c>
      <c r="CI4737" s="280" t="s">
        <v>104</v>
      </c>
      <c r="CJ4737" s="280"/>
      <c r="CK4737" s="280"/>
      <c r="CL4737" s="280"/>
      <c r="CM4737" s="280" t="s">
        <v>73</v>
      </c>
      <c r="CN4737" s="280">
        <v>3</v>
      </c>
    </row>
    <row r="4738" spans="4:92">
      <c r="D4738" s="273" t="s">
        <v>83</v>
      </c>
      <c r="E4738" s="273" t="s">
        <v>75</v>
      </c>
      <c r="F4738" s="273" t="s">
        <v>357</v>
      </c>
      <c r="G4738" s="273" t="s">
        <v>670</v>
      </c>
      <c r="H4738" s="274">
        <v>45017</v>
      </c>
      <c r="I4738" s="273">
        <v>11674</v>
      </c>
      <c r="J4738" s="273">
        <v>717</v>
      </c>
      <c r="K4738" s="273">
        <v>219</v>
      </c>
      <c r="L4738" s="273" t="s">
        <v>66</v>
      </c>
      <c r="M4738" s="273">
        <v>33.055312499999999</v>
      </c>
      <c r="N4738" s="273" t="s">
        <v>115</v>
      </c>
      <c r="W4738" s="273">
        <v>152457</v>
      </c>
      <c r="X4738" s="273" t="s">
        <v>64</v>
      </c>
      <c r="Y4738" s="273" t="s">
        <v>75</v>
      </c>
      <c r="Z4738" s="273" t="s">
        <v>173</v>
      </c>
      <c r="AA4738" s="273" t="s">
        <v>173</v>
      </c>
      <c r="AB4738" s="274">
        <v>45139</v>
      </c>
      <c r="AC4738" s="273">
        <v>13405</v>
      </c>
      <c r="AD4738" s="273">
        <v>45</v>
      </c>
      <c r="AK4738" s="273">
        <v>229726</v>
      </c>
      <c r="BV4738" s="336" t="s">
        <v>64</v>
      </c>
      <c r="BW4738" s="337" t="s">
        <v>75</v>
      </c>
      <c r="BX4738" s="337" t="s">
        <v>79</v>
      </c>
      <c r="BY4738" s="337" t="s">
        <v>79</v>
      </c>
      <c r="BZ4738" s="337" t="s">
        <v>86</v>
      </c>
      <c r="CA4738" s="337" t="s">
        <v>87</v>
      </c>
      <c r="CB4738" s="337" t="s">
        <v>101</v>
      </c>
      <c r="CC4738" s="337" t="s">
        <v>102</v>
      </c>
      <c r="CD4738" s="338">
        <v>4</v>
      </c>
      <c r="CE4738" s="335">
        <v>45047</v>
      </c>
      <c r="CF4738" s="337">
        <v>5857</v>
      </c>
      <c r="CG4738" s="337" t="s">
        <v>1495</v>
      </c>
      <c r="CH4738" s="337">
        <v>841.94375000000002</v>
      </c>
      <c r="CI4738" s="337" t="s">
        <v>104</v>
      </c>
      <c r="CJ4738" s="337"/>
      <c r="CK4738" s="337"/>
      <c r="CL4738" s="337"/>
      <c r="CM4738" s="337" t="s">
        <v>73</v>
      </c>
      <c r="CN4738" s="337">
        <v>3</v>
      </c>
    </row>
    <row r="4739" spans="4:92">
      <c r="D4739" s="273" t="s">
        <v>83</v>
      </c>
      <c r="E4739" s="273" t="s">
        <v>75</v>
      </c>
      <c r="F4739" s="273" t="s">
        <v>357</v>
      </c>
      <c r="G4739" s="273" t="s">
        <v>670</v>
      </c>
      <c r="H4739" s="274">
        <v>45047</v>
      </c>
      <c r="I4739" s="273">
        <v>12290</v>
      </c>
      <c r="J4739" s="273">
        <v>717</v>
      </c>
      <c r="W4739" s="273">
        <v>177952</v>
      </c>
      <c r="X4739" s="273" t="s">
        <v>64</v>
      </c>
      <c r="Y4739" s="273" t="s">
        <v>75</v>
      </c>
      <c r="Z4739" s="273" t="s">
        <v>173</v>
      </c>
      <c r="AA4739" s="273" t="s">
        <v>173</v>
      </c>
      <c r="AB4739" s="274">
        <v>45139</v>
      </c>
      <c r="AC4739" s="273">
        <v>13405</v>
      </c>
      <c r="AD4739" s="273">
        <v>45</v>
      </c>
      <c r="AK4739" s="273">
        <v>229732</v>
      </c>
      <c r="BV4739" s="279" t="s">
        <v>64</v>
      </c>
      <c r="BW4739" s="280" t="s">
        <v>75</v>
      </c>
      <c r="BX4739" s="280" t="s">
        <v>79</v>
      </c>
      <c r="BY4739" s="280" t="s">
        <v>79</v>
      </c>
      <c r="BZ4739" s="280" t="s">
        <v>86</v>
      </c>
      <c r="CA4739" s="280" t="s">
        <v>87</v>
      </c>
      <c r="CB4739" s="280" t="s">
        <v>101</v>
      </c>
      <c r="CC4739" s="280" t="s">
        <v>102</v>
      </c>
      <c r="CD4739" s="281">
        <v>4</v>
      </c>
      <c r="CE4739" s="277">
        <v>45047</v>
      </c>
      <c r="CF4739" s="280">
        <v>7156</v>
      </c>
      <c r="CG4739" s="280" t="s">
        <v>1495</v>
      </c>
      <c r="CH4739" s="280">
        <v>1028.675</v>
      </c>
      <c r="CI4739" s="280" t="s">
        <v>104</v>
      </c>
      <c r="CJ4739" s="280"/>
      <c r="CK4739" s="280"/>
      <c r="CL4739" s="280"/>
      <c r="CM4739" s="280" t="s">
        <v>73</v>
      </c>
      <c r="CN4739" s="280">
        <v>3</v>
      </c>
    </row>
    <row r="4740" spans="4:92">
      <c r="D4740" s="273" t="s">
        <v>83</v>
      </c>
      <c r="E4740" s="273" t="s">
        <v>75</v>
      </c>
      <c r="F4740" s="273" t="s">
        <v>357</v>
      </c>
      <c r="G4740" s="273" t="s">
        <v>670</v>
      </c>
      <c r="H4740" s="274">
        <v>45047</v>
      </c>
      <c r="I4740" s="273">
        <v>12290</v>
      </c>
      <c r="J4740" s="273">
        <v>717</v>
      </c>
      <c r="K4740" s="273">
        <v>0</v>
      </c>
      <c r="L4740" s="273" t="s">
        <v>66</v>
      </c>
      <c r="N4740" s="273" t="s">
        <v>107</v>
      </c>
      <c r="W4740" s="273">
        <v>177977</v>
      </c>
      <c r="X4740" s="273" t="s">
        <v>64</v>
      </c>
      <c r="Y4740" s="273" t="s">
        <v>75</v>
      </c>
      <c r="Z4740" s="273" t="s">
        <v>173</v>
      </c>
      <c r="AA4740" s="273" t="s">
        <v>173</v>
      </c>
      <c r="AB4740" s="274">
        <v>45170</v>
      </c>
      <c r="AC4740" s="273">
        <v>13729</v>
      </c>
      <c r="AD4740" s="273">
        <v>45</v>
      </c>
      <c r="AE4740" s="273">
        <v>11.64</v>
      </c>
      <c r="AF4740" s="273" t="s">
        <v>90</v>
      </c>
      <c r="AG4740" s="273" t="s">
        <v>778</v>
      </c>
      <c r="AH4740" s="273" t="s">
        <v>658</v>
      </c>
      <c r="AI4740" s="273" t="s">
        <v>123</v>
      </c>
      <c r="AJ4740" s="273" t="s">
        <v>214</v>
      </c>
      <c r="AK4740" s="273">
        <v>238654</v>
      </c>
      <c r="BV4740" s="336" t="s">
        <v>64</v>
      </c>
      <c r="BW4740" s="337" t="s">
        <v>75</v>
      </c>
      <c r="BX4740" s="337" t="s">
        <v>79</v>
      </c>
      <c r="BY4740" s="337" t="s">
        <v>79</v>
      </c>
      <c r="BZ4740" s="337" t="s">
        <v>86</v>
      </c>
      <c r="CA4740" s="337" t="s">
        <v>87</v>
      </c>
      <c r="CB4740" s="337" t="s">
        <v>101</v>
      </c>
      <c r="CC4740" s="337" t="s">
        <v>102</v>
      </c>
      <c r="CD4740" s="338">
        <v>4</v>
      </c>
      <c r="CE4740" s="335">
        <v>45047</v>
      </c>
      <c r="CF4740" s="337">
        <v>88571</v>
      </c>
      <c r="CG4740" s="337" t="s">
        <v>1495</v>
      </c>
      <c r="CH4740" s="337">
        <v>12732.081249999999</v>
      </c>
      <c r="CI4740" s="337" t="s">
        <v>104</v>
      </c>
      <c r="CJ4740" s="337"/>
      <c r="CK4740" s="337"/>
      <c r="CL4740" s="337"/>
      <c r="CM4740" s="337" t="s">
        <v>73</v>
      </c>
      <c r="CN4740" s="337">
        <v>3</v>
      </c>
    </row>
    <row r="4741" spans="4:92">
      <c r="D4741" s="273" t="s">
        <v>83</v>
      </c>
      <c r="E4741" s="273" t="s">
        <v>75</v>
      </c>
      <c r="F4741" s="273" t="s">
        <v>357</v>
      </c>
      <c r="G4741" s="273" t="s">
        <v>670</v>
      </c>
      <c r="H4741" s="274">
        <v>45047</v>
      </c>
      <c r="I4741" s="273">
        <v>12290</v>
      </c>
      <c r="J4741" s="273">
        <v>717</v>
      </c>
      <c r="K4741" s="273">
        <v>219</v>
      </c>
      <c r="L4741" s="273" t="s">
        <v>66</v>
      </c>
      <c r="M4741" s="273">
        <v>33.055312499999999</v>
      </c>
      <c r="N4741" s="273" t="s">
        <v>115</v>
      </c>
      <c r="W4741" s="273">
        <v>177976</v>
      </c>
      <c r="X4741" s="273" t="s">
        <v>64</v>
      </c>
      <c r="Y4741" s="273" t="s">
        <v>75</v>
      </c>
      <c r="Z4741" s="273" t="s">
        <v>173</v>
      </c>
      <c r="AA4741" s="273" t="s">
        <v>173</v>
      </c>
      <c r="AB4741" s="274">
        <v>45170</v>
      </c>
      <c r="AC4741" s="273">
        <v>13729</v>
      </c>
      <c r="AD4741" s="273">
        <v>45</v>
      </c>
      <c r="AE4741" s="273">
        <v>12.58</v>
      </c>
      <c r="AF4741" s="273" t="s">
        <v>90</v>
      </c>
      <c r="AG4741" s="273" t="s">
        <v>781</v>
      </c>
      <c r="AH4741" s="273" t="s">
        <v>782</v>
      </c>
      <c r="AI4741" s="273" t="s">
        <v>123</v>
      </c>
      <c r="AJ4741" s="273" t="s">
        <v>214</v>
      </c>
      <c r="AK4741" s="273">
        <v>238660</v>
      </c>
      <c r="BV4741" s="279" t="s">
        <v>64</v>
      </c>
      <c r="BW4741" s="280" t="s">
        <v>75</v>
      </c>
      <c r="BX4741" s="280" t="s">
        <v>79</v>
      </c>
      <c r="BY4741" s="280" t="s">
        <v>79</v>
      </c>
      <c r="BZ4741" s="280" t="s">
        <v>86</v>
      </c>
      <c r="CA4741" s="280" t="s">
        <v>87</v>
      </c>
      <c r="CB4741" s="280" t="s">
        <v>101</v>
      </c>
      <c r="CC4741" s="280" t="s">
        <v>102</v>
      </c>
      <c r="CD4741" s="281">
        <v>4</v>
      </c>
      <c r="CE4741" s="277">
        <v>45047</v>
      </c>
      <c r="CF4741" s="280">
        <v>44109</v>
      </c>
      <c r="CG4741" s="280" t="s">
        <v>1495</v>
      </c>
      <c r="CH4741" s="280">
        <v>6340.6687499999998</v>
      </c>
      <c r="CI4741" s="280" t="s">
        <v>104</v>
      </c>
      <c r="CJ4741" s="280"/>
      <c r="CK4741" s="280"/>
      <c r="CL4741" s="280"/>
      <c r="CM4741" s="280" t="s">
        <v>73</v>
      </c>
      <c r="CN4741" s="280">
        <v>3</v>
      </c>
    </row>
    <row r="4742" spans="4:92">
      <c r="D4742" s="273" t="s">
        <v>83</v>
      </c>
      <c r="E4742" s="273" t="s">
        <v>75</v>
      </c>
      <c r="F4742" s="273" t="s">
        <v>357</v>
      </c>
      <c r="G4742" s="273" t="s">
        <v>670</v>
      </c>
      <c r="H4742" s="274">
        <v>45078</v>
      </c>
      <c r="I4742" s="273">
        <v>12559</v>
      </c>
      <c r="J4742" s="273">
        <v>717</v>
      </c>
      <c r="W4742" s="273">
        <v>189788</v>
      </c>
      <c r="X4742" s="273" t="s">
        <v>64</v>
      </c>
      <c r="Y4742" s="273" t="s">
        <v>75</v>
      </c>
      <c r="Z4742" s="273" t="s">
        <v>173</v>
      </c>
      <c r="AA4742" s="273" t="s">
        <v>173</v>
      </c>
      <c r="AB4742" s="274">
        <v>45170</v>
      </c>
      <c r="AC4742" s="273">
        <v>13729</v>
      </c>
      <c r="AD4742" s="273">
        <v>45</v>
      </c>
      <c r="AE4742" s="273">
        <v>0</v>
      </c>
      <c r="AF4742" s="273" t="s">
        <v>90</v>
      </c>
      <c r="AG4742" s="273" t="s">
        <v>786</v>
      </c>
      <c r="AH4742" s="273" t="s">
        <v>787</v>
      </c>
      <c r="AI4742" s="273" t="s">
        <v>123</v>
      </c>
      <c r="AJ4742" s="273" t="s">
        <v>200</v>
      </c>
      <c r="AK4742" s="273">
        <v>238666</v>
      </c>
      <c r="BV4742" s="336" t="s">
        <v>64</v>
      </c>
      <c r="BW4742" s="337" t="s">
        <v>75</v>
      </c>
      <c r="BX4742" s="337" t="s">
        <v>79</v>
      </c>
      <c r="BY4742" s="337" t="s">
        <v>79</v>
      </c>
      <c r="BZ4742" s="337" t="s">
        <v>86</v>
      </c>
      <c r="CA4742" s="337" t="s">
        <v>87</v>
      </c>
      <c r="CB4742" s="337" t="s">
        <v>101</v>
      </c>
      <c r="CC4742" s="337" t="s">
        <v>102</v>
      </c>
      <c r="CD4742" s="338">
        <v>4</v>
      </c>
      <c r="CE4742" s="335">
        <v>45047</v>
      </c>
      <c r="CF4742" s="337">
        <v>71715</v>
      </c>
      <c r="CG4742" s="337" t="s">
        <v>1495</v>
      </c>
      <c r="CH4742" s="337">
        <v>10309.03125</v>
      </c>
      <c r="CI4742" s="337" t="s">
        <v>104</v>
      </c>
      <c r="CJ4742" s="337"/>
      <c r="CK4742" s="337"/>
      <c r="CL4742" s="337"/>
      <c r="CM4742" s="337" t="s">
        <v>73</v>
      </c>
      <c r="CN4742" s="337">
        <v>3</v>
      </c>
    </row>
    <row r="4743" spans="4:92">
      <c r="D4743" s="273" t="s">
        <v>83</v>
      </c>
      <c r="E4743" s="273" t="s">
        <v>75</v>
      </c>
      <c r="F4743" s="273" t="s">
        <v>357</v>
      </c>
      <c r="G4743" s="273" t="s">
        <v>670</v>
      </c>
      <c r="H4743" s="274">
        <v>45078</v>
      </c>
      <c r="I4743" s="273">
        <v>12559</v>
      </c>
      <c r="J4743" s="273">
        <v>717</v>
      </c>
      <c r="K4743" s="273">
        <v>0</v>
      </c>
      <c r="L4743" s="273" t="s">
        <v>66</v>
      </c>
      <c r="N4743" s="273" t="s">
        <v>107</v>
      </c>
      <c r="W4743" s="273">
        <v>189813</v>
      </c>
      <c r="X4743" s="273" t="s">
        <v>64</v>
      </c>
      <c r="Y4743" s="273" t="s">
        <v>75</v>
      </c>
      <c r="Z4743" s="273" t="s">
        <v>173</v>
      </c>
      <c r="AA4743" s="273" t="s">
        <v>173</v>
      </c>
      <c r="AB4743" s="274">
        <v>45170</v>
      </c>
      <c r="AC4743" s="273">
        <v>13729</v>
      </c>
      <c r="AD4743" s="273">
        <v>45</v>
      </c>
      <c r="AE4743" s="273">
        <v>12.26</v>
      </c>
      <c r="AF4743" s="273" t="s">
        <v>90</v>
      </c>
      <c r="AG4743" s="273" t="s">
        <v>694</v>
      </c>
      <c r="AH4743" s="273" t="s">
        <v>695</v>
      </c>
      <c r="AI4743" s="273" t="s">
        <v>123</v>
      </c>
      <c r="AJ4743" s="273" t="s">
        <v>200</v>
      </c>
      <c r="AK4743" s="273">
        <v>238672</v>
      </c>
      <c r="BV4743" s="279" t="s">
        <v>64</v>
      </c>
      <c r="BW4743" s="280" t="s">
        <v>75</v>
      </c>
      <c r="BX4743" s="280" t="s">
        <v>79</v>
      </c>
      <c r="BY4743" s="280" t="s">
        <v>79</v>
      </c>
      <c r="BZ4743" s="280" t="s">
        <v>86</v>
      </c>
      <c r="CA4743" s="280" t="s">
        <v>87</v>
      </c>
      <c r="CB4743" s="280" t="s">
        <v>101</v>
      </c>
      <c r="CC4743" s="280" t="s">
        <v>102</v>
      </c>
      <c r="CD4743" s="281">
        <v>4</v>
      </c>
      <c r="CE4743" s="277">
        <v>45047</v>
      </c>
      <c r="CF4743" s="280">
        <v>48835</v>
      </c>
      <c r="CG4743" s="280" t="s">
        <v>1495</v>
      </c>
      <c r="CH4743" s="280">
        <v>7020.03125</v>
      </c>
      <c r="CI4743" s="280" t="s">
        <v>104</v>
      </c>
      <c r="CJ4743" s="280"/>
      <c r="CK4743" s="280"/>
      <c r="CL4743" s="280"/>
      <c r="CM4743" s="280" t="s">
        <v>73</v>
      </c>
      <c r="CN4743" s="280">
        <v>3</v>
      </c>
    </row>
    <row r="4744" spans="4:92">
      <c r="D4744" s="273" t="s">
        <v>83</v>
      </c>
      <c r="E4744" s="273" t="s">
        <v>75</v>
      </c>
      <c r="F4744" s="273" t="s">
        <v>357</v>
      </c>
      <c r="G4744" s="273" t="s">
        <v>670</v>
      </c>
      <c r="H4744" s="274">
        <v>45078</v>
      </c>
      <c r="I4744" s="273">
        <v>12559</v>
      </c>
      <c r="J4744" s="273">
        <v>717</v>
      </c>
      <c r="K4744" s="273">
        <v>499</v>
      </c>
      <c r="L4744" s="273" t="s">
        <v>66</v>
      </c>
      <c r="M4744" s="273">
        <v>75.317812500000002</v>
      </c>
      <c r="N4744" s="273" t="s">
        <v>115</v>
      </c>
      <c r="W4744" s="273">
        <v>189812</v>
      </c>
      <c r="X4744" s="273" t="s">
        <v>64</v>
      </c>
      <c r="Y4744" s="273" t="s">
        <v>75</v>
      </c>
      <c r="Z4744" s="273" t="s">
        <v>173</v>
      </c>
      <c r="AA4744" s="273" t="s">
        <v>173</v>
      </c>
      <c r="AB4744" s="274">
        <v>45170</v>
      </c>
      <c r="AC4744" s="273">
        <v>13729</v>
      </c>
      <c r="AD4744" s="273">
        <v>45</v>
      </c>
      <c r="AE4744" s="273">
        <v>76.8</v>
      </c>
      <c r="AF4744" s="273" t="s">
        <v>90</v>
      </c>
      <c r="AG4744" s="273" t="s">
        <v>636</v>
      </c>
      <c r="AH4744" s="273" t="s">
        <v>697</v>
      </c>
      <c r="AI4744" s="273" t="s">
        <v>123</v>
      </c>
      <c r="AJ4744" s="273" t="s">
        <v>124</v>
      </c>
      <c r="AK4744" s="273">
        <v>238677</v>
      </c>
      <c r="BV4744" s="336" t="s">
        <v>64</v>
      </c>
      <c r="BW4744" s="337" t="s">
        <v>75</v>
      </c>
      <c r="BX4744" s="337" t="s">
        <v>79</v>
      </c>
      <c r="BY4744" s="337" t="s">
        <v>79</v>
      </c>
      <c r="BZ4744" s="337" t="s">
        <v>86</v>
      </c>
      <c r="CA4744" s="337" t="s">
        <v>87</v>
      </c>
      <c r="CB4744" s="337" t="s">
        <v>101</v>
      </c>
      <c r="CC4744" s="337" t="s">
        <v>102</v>
      </c>
      <c r="CD4744" s="338">
        <v>4</v>
      </c>
      <c r="CE4744" s="335">
        <v>45047</v>
      </c>
      <c r="CF4744" s="337">
        <v>51116</v>
      </c>
      <c r="CG4744" s="337" t="s">
        <v>1495</v>
      </c>
      <c r="CH4744" s="337">
        <v>7347.9250000000002</v>
      </c>
      <c r="CI4744" s="337" t="s">
        <v>104</v>
      </c>
      <c r="CJ4744" s="337"/>
      <c r="CK4744" s="337"/>
      <c r="CL4744" s="337"/>
      <c r="CM4744" s="337" t="s">
        <v>73</v>
      </c>
      <c r="CN4744" s="337">
        <v>3</v>
      </c>
    </row>
    <row r="4745" spans="4:92">
      <c r="D4745" s="273" t="s">
        <v>83</v>
      </c>
      <c r="E4745" s="273" t="s">
        <v>75</v>
      </c>
      <c r="F4745" s="273" t="s">
        <v>357</v>
      </c>
      <c r="G4745" s="273" t="s">
        <v>670</v>
      </c>
      <c r="H4745" s="274">
        <v>45108</v>
      </c>
      <c r="I4745" s="273">
        <v>12828</v>
      </c>
      <c r="J4745" s="273">
        <v>717</v>
      </c>
      <c r="W4745" s="273">
        <v>203272</v>
      </c>
      <c r="X4745" s="273" t="s">
        <v>64</v>
      </c>
      <c r="Y4745" s="273" t="s">
        <v>75</v>
      </c>
      <c r="Z4745" s="273" t="s">
        <v>173</v>
      </c>
      <c r="AA4745" s="273" t="s">
        <v>173</v>
      </c>
      <c r="AB4745" s="274">
        <v>45170</v>
      </c>
      <c r="AC4745" s="273">
        <v>13729</v>
      </c>
      <c r="AD4745" s="273">
        <v>45</v>
      </c>
      <c r="AE4745" s="273">
        <v>6.29</v>
      </c>
      <c r="AF4745" s="273" t="s">
        <v>90</v>
      </c>
      <c r="AG4745" s="273" t="s">
        <v>636</v>
      </c>
      <c r="AH4745" s="273" t="s">
        <v>700</v>
      </c>
      <c r="AI4745" s="273" t="s">
        <v>123</v>
      </c>
      <c r="AJ4745" s="273" t="s">
        <v>124</v>
      </c>
      <c r="AK4745" s="273">
        <v>238682</v>
      </c>
      <c r="BV4745" s="279" t="s">
        <v>64</v>
      </c>
      <c r="BW4745" s="280" t="s">
        <v>75</v>
      </c>
      <c r="BX4745" s="280" t="s">
        <v>79</v>
      </c>
      <c r="BY4745" s="280" t="s">
        <v>79</v>
      </c>
      <c r="BZ4745" s="280" t="s">
        <v>86</v>
      </c>
      <c r="CA4745" s="280" t="s">
        <v>87</v>
      </c>
      <c r="CB4745" s="280" t="s">
        <v>88</v>
      </c>
      <c r="CC4745" s="280" t="s">
        <v>89</v>
      </c>
      <c r="CD4745" s="281">
        <v>3</v>
      </c>
      <c r="CE4745" s="277">
        <v>45047</v>
      </c>
      <c r="CF4745" s="280">
        <v>12437</v>
      </c>
      <c r="CG4745" s="280" t="s">
        <v>90</v>
      </c>
      <c r="CH4745" s="280">
        <v>12437</v>
      </c>
      <c r="CI4745" s="280" t="s">
        <v>80</v>
      </c>
      <c r="CJ4745" s="280"/>
      <c r="CK4745" s="280"/>
      <c r="CL4745" s="280"/>
      <c r="CM4745" s="280" t="s">
        <v>73</v>
      </c>
      <c r="CN4745" s="280">
        <v>3</v>
      </c>
    </row>
    <row r="4746" spans="4:92">
      <c r="D4746" s="273" t="s">
        <v>83</v>
      </c>
      <c r="E4746" s="273" t="s">
        <v>75</v>
      </c>
      <c r="F4746" s="273" t="s">
        <v>357</v>
      </c>
      <c r="G4746" s="273" t="s">
        <v>670</v>
      </c>
      <c r="H4746" s="274">
        <v>45108</v>
      </c>
      <c r="I4746" s="273">
        <v>12828</v>
      </c>
      <c r="J4746" s="273">
        <v>717</v>
      </c>
      <c r="K4746" s="273">
        <v>0</v>
      </c>
      <c r="L4746" s="273" t="s">
        <v>66</v>
      </c>
      <c r="N4746" s="273" t="s">
        <v>107</v>
      </c>
      <c r="W4746" s="273">
        <v>203297</v>
      </c>
      <c r="X4746" s="273" t="s">
        <v>64</v>
      </c>
      <c r="Y4746" s="273" t="s">
        <v>75</v>
      </c>
      <c r="Z4746" s="273" t="s">
        <v>173</v>
      </c>
      <c r="AA4746" s="273" t="s">
        <v>173</v>
      </c>
      <c r="AB4746" s="274">
        <v>45170</v>
      </c>
      <c r="AC4746" s="273">
        <v>13729</v>
      </c>
      <c r="AD4746" s="273">
        <v>45</v>
      </c>
      <c r="AE4746" s="273">
        <v>20.74</v>
      </c>
      <c r="AF4746" s="273" t="s">
        <v>90</v>
      </c>
      <c r="AG4746" s="273" t="s">
        <v>703</v>
      </c>
      <c r="AH4746" s="273" t="s">
        <v>704</v>
      </c>
      <c r="AI4746" s="273" t="s">
        <v>123</v>
      </c>
      <c r="AJ4746" s="273" t="s">
        <v>124</v>
      </c>
      <c r="AK4746" s="273">
        <v>238687</v>
      </c>
      <c r="BV4746" s="336" t="s">
        <v>64</v>
      </c>
      <c r="BW4746" s="337" t="s">
        <v>75</v>
      </c>
      <c r="BX4746" s="337" t="s">
        <v>79</v>
      </c>
      <c r="BY4746" s="337" t="s">
        <v>79</v>
      </c>
      <c r="BZ4746" s="337" t="s">
        <v>86</v>
      </c>
      <c r="CA4746" s="337" t="s">
        <v>87</v>
      </c>
      <c r="CB4746" s="337" t="s">
        <v>88</v>
      </c>
      <c r="CC4746" s="337" t="s">
        <v>89</v>
      </c>
      <c r="CD4746" s="338">
        <v>3</v>
      </c>
      <c r="CE4746" s="335">
        <v>45047</v>
      </c>
      <c r="CF4746" s="337">
        <v>11882</v>
      </c>
      <c r="CG4746" s="337" t="s">
        <v>90</v>
      </c>
      <c r="CH4746" s="337">
        <v>11882</v>
      </c>
      <c r="CI4746" s="337" t="s">
        <v>80</v>
      </c>
      <c r="CJ4746" s="337"/>
      <c r="CK4746" s="337"/>
      <c r="CL4746" s="337"/>
      <c r="CM4746" s="337" t="s">
        <v>73</v>
      </c>
      <c r="CN4746" s="337">
        <v>3</v>
      </c>
    </row>
    <row r="4747" spans="4:92">
      <c r="D4747" s="273" t="s">
        <v>83</v>
      </c>
      <c r="E4747" s="273" t="s">
        <v>75</v>
      </c>
      <c r="F4747" s="273" t="s">
        <v>357</v>
      </c>
      <c r="G4747" s="273" t="s">
        <v>670</v>
      </c>
      <c r="H4747" s="274">
        <v>45108</v>
      </c>
      <c r="I4747" s="273">
        <v>12828</v>
      </c>
      <c r="J4747" s="273">
        <v>717</v>
      </c>
      <c r="K4747" s="273">
        <v>517</v>
      </c>
      <c r="L4747" s="273" t="s">
        <v>66</v>
      </c>
      <c r="M4747" s="273">
        <v>78.034687500000004</v>
      </c>
      <c r="N4747" s="273" t="s">
        <v>115</v>
      </c>
      <c r="W4747" s="273">
        <v>203296</v>
      </c>
      <c r="X4747" s="273" t="s">
        <v>64</v>
      </c>
      <c r="Y4747" s="273" t="s">
        <v>75</v>
      </c>
      <c r="Z4747" s="273" t="s">
        <v>173</v>
      </c>
      <c r="AA4747" s="273" t="s">
        <v>173</v>
      </c>
      <c r="AB4747" s="274">
        <v>45170</v>
      </c>
      <c r="AC4747" s="273">
        <v>13729</v>
      </c>
      <c r="AD4747" s="273">
        <v>45</v>
      </c>
      <c r="AE4747" s="273">
        <v>1.1499999999999999</v>
      </c>
      <c r="AF4747" s="273" t="s">
        <v>90</v>
      </c>
      <c r="AG4747" s="273" t="s">
        <v>703</v>
      </c>
      <c r="AH4747" s="273" t="s">
        <v>707</v>
      </c>
      <c r="AI4747" s="273" t="s">
        <v>123</v>
      </c>
      <c r="AJ4747" s="273" t="s">
        <v>124</v>
      </c>
      <c r="AK4747" s="273">
        <v>238692</v>
      </c>
      <c r="BV4747" s="279" t="s">
        <v>64</v>
      </c>
      <c r="BW4747" s="280" t="s">
        <v>75</v>
      </c>
      <c r="BX4747" s="280" t="s">
        <v>79</v>
      </c>
      <c r="BY4747" s="280" t="s">
        <v>79</v>
      </c>
      <c r="BZ4747" s="280" t="s">
        <v>86</v>
      </c>
      <c r="CA4747" s="280" t="s">
        <v>87</v>
      </c>
      <c r="CB4747" s="280" t="s">
        <v>88</v>
      </c>
      <c r="CC4747" s="280" t="s">
        <v>89</v>
      </c>
      <c r="CD4747" s="281">
        <v>3</v>
      </c>
      <c r="CE4747" s="277">
        <v>45047</v>
      </c>
      <c r="CF4747" s="280">
        <v>17449</v>
      </c>
      <c r="CG4747" s="280" t="s">
        <v>90</v>
      </c>
      <c r="CH4747" s="280">
        <v>17449</v>
      </c>
      <c r="CI4747" s="280" t="s">
        <v>80</v>
      </c>
      <c r="CJ4747" s="280"/>
      <c r="CK4747" s="280"/>
      <c r="CL4747" s="280"/>
      <c r="CM4747" s="280" t="s">
        <v>73</v>
      </c>
      <c r="CN4747" s="280">
        <v>3</v>
      </c>
    </row>
    <row r="4748" spans="4:92">
      <c r="D4748" s="273" t="s">
        <v>83</v>
      </c>
      <c r="E4748" s="273" t="s">
        <v>75</v>
      </c>
      <c r="F4748" s="273" t="s">
        <v>357</v>
      </c>
      <c r="G4748" s="273" t="s">
        <v>670</v>
      </c>
      <c r="H4748" s="274">
        <v>45139</v>
      </c>
      <c r="I4748" s="273">
        <v>13505</v>
      </c>
      <c r="J4748" s="273">
        <v>717</v>
      </c>
      <c r="W4748" s="273">
        <v>221341</v>
      </c>
      <c r="X4748" s="273" t="s">
        <v>83</v>
      </c>
      <c r="Y4748" s="273" t="s">
        <v>63</v>
      </c>
      <c r="Z4748" s="273" t="s">
        <v>157</v>
      </c>
      <c r="AA4748" s="273" t="s">
        <v>157</v>
      </c>
      <c r="AB4748" s="274">
        <v>45231</v>
      </c>
      <c r="AC4748" s="273">
        <v>14390</v>
      </c>
      <c r="AD4748" s="273">
        <v>10</v>
      </c>
      <c r="AE4748" s="273">
        <v>2.2440000000000002</v>
      </c>
      <c r="AF4748" s="273" t="s">
        <v>90</v>
      </c>
      <c r="AG4748" s="273" t="s">
        <v>882</v>
      </c>
      <c r="AH4748" s="273" t="s">
        <v>1119</v>
      </c>
      <c r="AI4748" s="273" t="s">
        <v>123</v>
      </c>
      <c r="AJ4748" s="273" t="s">
        <v>214</v>
      </c>
      <c r="AK4748" s="273">
        <v>291728</v>
      </c>
      <c r="BV4748" s="336" t="s">
        <v>64</v>
      </c>
      <c r="BW4748" s="337" t="s">
        <v>75</v>
      </c>
      <c r="BX4748" s="337" t="s">
        <v>79</v>
      </c>
      <c r="BY4748" s="337" t="s">
        <v>79</v>
      </c>
      <c r="BZ4748" s="337" t="s">
        <v>86</v>
      </c>
      <c r="CA4748" s="337" t="s">
        <v>87</v>
      </c>
      <c r="CB4748" s="337" t="s">
        <v>88</v>
      </c>
      <c r="CC4748" s="337" t="s">
        <v>89</v>
      </c>
      <c r="CD4748" s="338">
        <v>3</v>
      </c>
      <c r="CE4748" s="335">
        <v>45047</v>
      </c>
      <c r="CF4748" s="337">
        <v>10732</v>
      </c>
      <c r="CG4748" s="337" t="s">
        <v>90</v>
      </c>
      <c r="CH4748" s="337">
        <v>10732</v>
      </c>
      <c r="CI4748" s="337" t="s">
        <v>80</v>
      </c>
      <c r="CJ4748" s="337"/>
      <c r="CK4748" s="337"/>
      <c r="CL4748" s="337"/>
      <c r="CM4748" s="337" t="s">
        <v>73</v>
      </c>
      <c r="CN4748" s="337">
        <v>3</v>
      </c>
    </row>
    <row r="4749" spans="4:92">
      <c r="D4749" s="273" t="s">
        <v>83</v>
      </c>
      <c r="E4749" s="273" t="s">
        <v>75</v>
      </c>
      <c r="F4749" s="273" t="s">
        <v>357</v>
      </c>
      <c r="G4749" s="273" t="s">
        <v>670</v>
      </c>
      <c r="H4749" s="274">
        <v>45139</v>
      </c>
      <c r="I4749" s="273">
        <v>13505</v>
      </c>
      <c r="J4749" s="273">
        <v>717</v>
      </c>
      <c r="K4749" s="273">
        <v>0</v>
      </c>
      <c r="L4749" s="273" t="s">
        <v>66</v>
      </c>
      <c r="N4749" s="273" t="s">
        <v>107</v>
      </c>
      <c r="W4749" s="273">
        <v>221366</v>
      </c>
      <c r="X4749" s="273" t="s">
        <v>83</v>
      </c>
      <c r="Y4749" s="273" t="s">
        <v>63</v>
      </c>
      <c r="Z4749" s="273" t="s">
        <v>157</v>
      </c>
      <c r="AA4749" s="273" t="s">
        <v>157</v>
      </c>
      <c r="AB4749" s="274">
        <v>45231</v>
      </c>
      <c r="AC4749" s="273">
        <v>14390</v>
      </c>
      <c r="AD4749" s="273">
        <v>10</v>
      </c>
      <c r="AE4749" s="273">
        <v>2.077</v>
      </c>
      <c r="AF4749" s="273" t="s">
        <v>90</v>
      </c>
      <c r="AH4749" s="273" t="s">
        <v>1124</v>
      </c>
      <c r="AI4749" s="273" t="s">
        <v>123</v>
      </c>
      <c r="AJ4749" s="273" t="s">
        <v>200</v>
      </c>
      <c r="AK4749" s="273">
        <v>291734</v>
      </c>
      <c r="BV4749" s="279" t="s">
        <v>64</v>
      </c>
      <c r="BW4749" s="280" t="s">
        <v>75</v>
      </c>
      <c r="BX4749" s="280" t="s">
        <v>79</v>
      </c>
      <c r="BY4749" s="280" t="s">
        <v>79</v>
      </c>
      <c r="BZ4749" s="280" t="s">
        <v>86</v>
      </c>
      <c r="CA4749" s="280" t="s">
        <v>87</v>
      </c>
      <c r="CB4749" s="280" t="s">
        <v>88</v>
      </c>
      <c r="CC4749" s="280" t="s">
        <v>89</v>
      </c>
      <c r="CD4749" s="281">
        <v>3</v>
      </c>
      <c r="CE4749" s="277">
        <v>45047</v>
      </c>
      <c r="CF4749" s="280">
        <v>21550</v>
      </c>
      <c r="CG4749" s="280" t="s">
        <v>90</v>
      </c>
      <c r="CH4749" s="280">
        <v>21550</v>
      </c>
      <c r="CI4749" s="280" t="s">
        <v>80</v>
      </c>
      <c r="CJ4749" s="280"/>
      <c r="CK4749" s="280"/>
      <c r="CL4749" s="280"/>
      <c r="CM4749" s="280" t="s">
        <v>73</v>
      </c>
      <c r="CN4749" s="280">
        <v>3</v>
      </c>
    </row>
    <row r="4750" spans="4:92">
      <c r="D4750" s="273" t="s">
        <v>83</v>
      </c>
      <c r="E4750" s="273" t="s">
        <v>75</v>
      </c>
      <c r="F4750" s="273" t="s">
        <v>357</v>
      </c>
      <c r="G4750" s="273" t="s">
        <v>670</v>
      </c>
      <c r="H4750" s="274">
        <v>45139</v>
      </c>
      <c r="I4750" s="273">
        <v>13505</v>
      </c>
      <c r="J4750" s="273">
        <v>717</v>
      </c>
      <c r="K4750" s="273">
        <v>551</v>
      </c>
      <c r="L4750" s="273" t="s">
        <v>66</v>
      </c>
      <c r="M4750" s="273">
        <v>83.166562499999998</v>
      </c>
      <c r="N4750" s="273" t="s">
        <v>115</v>
      </c>
      <c r="W4750" s="273">
        <v>221365</v>
      </c>
      <c r="X4750" s="273" t="s">
        <v>83</v>
      </c>
      <c r="Y4750" s="273" t="s">
        <v>63</v>
      </c>
      <c r="Z4750" s="273" t="s">
        <v>157</v>
      </c>
      <c r="AA4750" s="273" t="s">
        <v>157</v>
      </c>
      <c r="AB4750" s="274">
        <v>45231</v>
      </c>
      <c r="AC4750" s="273">
        <v>14390</v>
      </c>
      <c r="AD4750" s="273">
        <v>10</v>
      </c>
      <c r="AE4750" s="273">
        <v>8.8000000000000007</v>
      </c>
      <c r="AF4750" s="273" t="s">
        <v>90</v>
      </c>
      <c r="AG4750" s="273" t="s">
        <v>121</v>
      </c>
      <c r="AH4750" s="273" t="s">
        <v>1096</v>
      </c>
      <c r="AI4750" s="273" t="s">
        <v>123</v>
      </c>
      <c r="AJ4750" s="273" t="s">
        <v>124</v>
      </c>
      <c r="AK4750" s="273">
        <v>291739</v>
      </c>
      <c r="BV4750" s="336" t="s">
        <v>64</v>
      </c>
      <c r="BW4750" s="337" t="s">
        <v>75</v>
      </c>
      <c r="BX4750" s="337" t="s">
        <v>79</v>
      </c>
      <c r="BY4750" s="337" t="s">
        <v>79</v>
      </c>
      <c r="BZ4750" s="337" t="s">
        <v>86</v>
      </c>
      <c r="CA4750" s="337" t="s">
        <v>87</v>
      </c>
      <c r="CB4750" s="337" t="s">
        <v>88</v>
      </c>
      <c r="CC4750" s="337" t="s">
        <v>89</v>
      </c>
      <c r="CD4750" s="338">
        <v>3</v>
      </c>
      <c r="CE4750" s="335">
        <v>45047</v>
      </c>
      <c r="CF4750" s="337">
        <v>1741</v>
      </c>
      <c r="CG4750" s="337" t="s">
        <v>90</v>
      </c>
      <c r="CH4750" s="337">
        <v>1741</v>
      </c>
      <c r="CI4750" s="337" t="s">
        <v>80</v>
      </c>
      <c r="CJ4750" s="337"/>
      <c r="CK4750" s="337"/>
      <c r="CL4750" s="337"/>
      <c r="CM4750" s="337" t="s">
        <v>73</v>
      </c>
      <c r="CN4750" s="337">
        <v>3</v>
      </c>
    </row>
    <row r="4751" spans="4:92">
      <c r="D4751" s="273" t="s">
        <v>64</v>
      </c>
      <c r="E4751" s="273" t="s">
        <v>63</v>
      </c>
      <c r="F4751" s="273" t="s">
        <v>252</v>
      </c>
      <c r="G4751" s="273" t="s">
        <v>779</v>
      </c>
      <c r="H4751" s="274">
        <v>45139</v>
      </c>
      <c r="I4751" s="273">
        <v>13589</v>
      </c>
      <c r="J4751" s="273">
        <v>854</v>
      </c>
      <c r="K4751" s="273">
        <v>444</v>
      </c>
      <c r="L4751" s="273" t="s">
        <v>66</v>
      </c>
      <c r="M4751" s="273">
        <v>52.356479999999998</v>
      </c>
      <c r="N4751" s="273" t="s">
        <v>67</v>
      </c>
      <c r="P4751" s="273" t="s">
        <v>2030</v>
      </c>
      <c r="Q4751" s="273" t="s">
        <v>69</v>
      </c>
      <c r="R4751" s="273" t="s">
        <v>70</v>
      </c>
      <c r="S4751" s="273" t="s">
        <v>93</v>
      </c>
      <c r="T4751" s="273" t="s">
        <v>94</v>
      </c>
      <c r="U4751" s="273" t="s">
        <v>73</v>
      </c>
      <c r="V4751" s="273" t="s">
        <v>95</v>
      </c>
      <c r="W4751" s="273">
        <v>242317</v>
      </c>
      <c r="X4751" s="273" t="s">
        <v>83</v>
      </c>
      <c r="Y4751" s="273" t="s">
        <v>63</v>
      </c>
      <c r="Z4751" s="273" t="s">
        <v>157</v>
      </c>
      <c r="AA4751" s="273" t="s">
        <v>157</v>
      </c>
      <c r="AB4751" s="274">
        <v>45231</v>
      </c>
      <c r="AC4751" s="273">
        <v>14390</v>
      </c>
      <c r="AD4751" s="273">
        <v>10</v>
      </c>
      <c r="AE4751" s="273">
        <v>0.3</v>
      </c>
      <c r="AF4751" s="273" t="s">
        <v>90</v>
      </c>
      <c r="AG4751" s="273" t="s">
        <v>625</v>
      </c>
      <c r="AH4751" s="273" t="s">
        <v>2029</v>
      </c>
      <c r="AI4751" s="273" t="s">
        <v>123</v>
      </c>
      <c r="AJ4751" s="273" t="s">
        <v>627</v>
      </c>
      <c r="AK4751" s="273">
        <v>291744</v>
      </c>
      <c r="BV4751" s="279" t="s">
        <v>64</v>
      </c>
      <c r="BW4751" s="280" t="s">
        <v>75</v>
      </c>
      <c r="BX4751" s="280" t="s">
        <v>79</v>
      </c>
      <c r="BY4751" s="280" t="s">
        <v>79</v>
      </c>
      <c r="BZ4751" s="280" t="s">
        <v>86</v>
      </c>
      <c r="CA4751" s="280" t="s">
        <v>87</v>
      </c>
      <c r="CB4751" s="280" t="s">
        <v>88</v>
      </c>
      <c r="CC4751" s="280" t="s">
        <v>89</v>
      </c>
      <c r="CD4751" s="281">
        <v>3</v>
      </c>
      <c r="CE4751" s="277">
        <v>45047</v>
      </c>
      <c r="CF4751" s="280">
        <v>1425</v>
      </c>
      <c r="CG4751" s="280" t="s">
        <v>90</v>
      </c>
      <c r="CH4751" s="280">
        <v>1425</v>
      </c>
      <c r="CI4751" s="280" t="s">
        <v>80</v>
      </c>
      <c r="CJ4751" s="280"/>
      <c r="CK4751" s="280"/>
      <c r="CL4751" s="280"/>
      <c r="CM4751" s="280" t="s">
        <v>73</v>
      </c>
      <c r="CN4751" s="280">
        <v>3</v>
      </c>
    </row>
    <row r="4752" spans="4:92">
      <c r="D4752" s="273" t="s">
        <v>64</v>
      </c>
      <c r="E4752" s="273" t="s">
        <v>63</v>
      </c>
      <c r="F4752" s="273" t="s">
        <v>252</v>
      </c>
      <c r="G4752" s="273" t="s">
        <v>779</v>
      </c>
      <c r="H4752" s="274">
        <v>45139</v>
      </c>
      <c r="I4752" s="273">
        <v>13589</v>
      </c>
      <c r="J4752" s="273">
        <v>854</v>
      </c>
      <c r="K4752" s="273">
        <v>0</v>
      </c>
      <c r="L4752" s="273" t="s">
        <v>66</v>
      </c>
      <c r="N4752" s="273" t="s">
        <v>107</v>
      </c>
      <c r="W4752" s="273">
        <v>242266</v>
      </c>
      <c r="X4752" s="273" t="s">
        <v>83</v>
      </c>
      <c r="Y4752" s="273" t="s">
        <v>63</v>
      </c>
      <c r="Z4752" s="273" t="s">
        <v>157</v>
      </c>
      <c r="AA4752" s="273" t="s">
        <v>157</v>
      </c>
      <c r="AB4752" s="274">
        <v>45231</v>
      </c>
      <c r="AC4752" s="273">
        <v>14390</v>
      </c>
      <c r="AD4752" s="273">
        <v>10</v>
      </c>
      <c r="AE4752" s="273">
        <v>10</v>
      </c>
      <c r="AF4752" s="273" t="s">
        <v>90</v>
      </c>
      <c r="AH4752" s="273" t="s">
        <v>1240</v>
      </c>
      <c r="AI4752" s="273" t="s">
        <v>123</v>
      </c>
      <c r="AJ4752" s="273" t="s">
        <v>200</v>
      </c>
      <c r="AK4752" s="273">
        <v>291769</v>
      </c>
      <c r="BV4752" s="336" t="s">
        <v>64</v>
      </c>
      <c r="BW4752" s="337" t="s">
        <v>75</v>
      </c>
      <c r="BX4752" s="337" t="s">
        <v>79</v>
      </c>
      <c r="BY4752" s="337" t="s">
        <v>79</v>
      </c>
      <c r="BZ4752" s="337" t="s">
        <v>86</v>
      </c>
      <c r="CA4752" s="337" t="s">
        <v>87</v>
      </c>
      <c r="CB4752" s="337" t="s">
        <v>88</v>
      </c>
      <c r="CC4752" s="337" t="s">
        <v>89</v>
      </c>
      <c r="CD4752" s="338">
        <v>3</v>
      </c>
      <c r="CE4752" s="335">
        <v>45047</v>
      </c>
      <c r="CF4752" s="337">
        <v>851</v>
      </c>
      <c r="CG4752" s="337" t="s">
        <v>90</v>
      </c>
      <c r="CH4752" s="337">
        <v>851</v>
      </c>
      <c r="CI4752" s="337" t="s">
        <v>80</v>
      </c>
      <c r="CJ4752" s="337"/>
      <c r="CK4752" s="337"/>
      <c r="CL4752" s="337"/>
      <c r="CM4752" s="337" t="s">
        <v>73</v>
      </c>
      <c r="CN4752" s="337">
        <v>3</v>
      </c>
    </row>
    <row r="4753" spans="4:92">
      <c r="D4753" s="273" t="s">
        <v>64</v>
      </c>
      <c r="E4753" s="273" t="s">
        <v>63</v>
      </c>
      <c r="F4753" s="273" t="s">
        <v>252</v>
      </c>
      <c r="G4753" s="273" t="s">
        <v>779</v>
      </c>
      <c r="H4753" s="274">
        <v>45139</v>
      </c>
      <c r="I4753" s="273">
        <v>13589</v>
      </c>
      <c r="J4753" s="273">
        <v>854</v>
      </c>
      <c r="K4753" s="273">
        <v>1305</v>
      </c>
      <c r="L4753" s="273" t="s">
        <v>66</v>
      </c>
      <c r="M4753" s="273">
        <v>391.98984000000002</v>
      </c>
      <c r="N4753" s="273" t="s">
        <v>115</v>
      </c>
      <c r="W4753" s="273">
        <v>242265</v>
      </c>
      <c r="X4753" s="273" t="s">
        <v>83</v>
      </c>
      <c r="Y4753" s="273" t="s">
        <v>63</v>
      </c>
      <c r="Z4753" s="273" t="s">
        <v>157</v>
      </c>
      <c r="AA4753" s="273" t="s">
        <v>157</v>
      </c>
      <c r="AB4753" s="274">
        <v>45231</v>
      </c>
      <c r="AC4753" s="273">
        <v>14392</v>
      </c>
      <c r="AD4753" s="273">
        <v>10</v>
      </c>
      <c r="AK4753" s="273">
        <v>276142</v>
      </c>
      <c r="BV4753" s="279" t="s">
        <v>64</v>
      </c>
      <c r="BW4753" s="280" t="s">
        <v>75</v>
      </c>
      <c r="BX4753" s="280" t="s">
        <v>79</v>
      </c>
      <c r="BY4753" s="280" t="s">
        <v>79</v>
      </c>
      <c r="BZ4753" s="280" t="s">
        <v>86</v>
      </c>
      <c r="CA4753" s="280" t="s">
        <v>87</v>
      </c>
      <c r="CB4753" s="280" t="s">
        <v>88</v>
      </c>
      <c r="CC4753" s="280" t="s">
        <v>89</v>
      </c>
      <c r="CD4753" s="281">
        <v>3</v>
      </c>
      <c r="CE4753" s="277">
        <v>45047</v>
      </c>
      <c r="CF4753" s="280">
        <v>284</v>
      </c>
      <c r="CG4753" s="280" t="s">
        <v>90</v>
      </c>
      <c r="CH4753" s="280">
        <v>284</v>
      </c>
      <c r="CI4753" s="280" t="s">
        <v>80</v>
      </c>
      <c r="CJ4753" s="280"/>
      <c r="CK4753" s="280"/>
      <c r="CL4753" s="280"/>
      <c r="CM4753" s="280" t="s">
        <v>73</v>
      </c>
      <c r="CN4753" s="280">
        <v>3</v>
      </c>
    </row>
    <row r="4754" spans="4:92">
      <c r="D4754" s="273" t="s">
        <v>64</v>
      </c>
      <c r="E4754" s="273" t="s">
        <v>63</v>
      </c>
      <c r="F4754" s="273" t="s">
        <v>252</v>
      </c>
      <c r="G4754" s="273" t="s">
        <v>779</v>
      </c>
      <c r="H4754" s="274">
        <v>45170</v>
      </c>
      <c r="I4754" s="273">
        <v>13916</v>
      </c>
      <c r="J4754" s="273">
        <v>854</v>
      </c>
      <c r="K4754" s="273">
        <v>482</v>
      </c>
      <c r="L4754" s="273" t="s">
        <v>66</v>
      </c>
      <c r="M4754" s="273">
        <v>62.189599999999999</v>
      </c>
      <c r="N4754" s="273" t="s">
        <v>67</v>
      </c>
      <c r="P4754" s="273" t="s">
        <v>2030</v>
      </c>
      <c r="Q4754" s="273" t="s">
        <v>69</v>
      </c>
      <c r="R4754" s="273" t="s">
        <v>70</v>
      </c>
      <c r="S4754" s="273" t="s">
        <v>834</v>
      </c>
      <c r="T4754" s="273" t="s">
        <v>835</v>
      </c>
      <c r="U4754" s="273" t="s">
        <v>73</v>
      </c>
      <c r="V4754" s="273" t="s">
        <v>836</v>
      </c>
      <c r="W4754" s="273">
        <v>265283</v>
      </c>
      <c r="X4754" s="273" t="s">
        <v>83</v>
      </c>
      <c r="Y4754" s="273" t="s">
        <v>63</v>
      </c>
      <c r="Z4754" s="273" t="s">
        <v>157</v>
      </c>
      <c r="AA4754" s="273" t="s">
        <v>157</v>
      </c>
      <c r="AB4754" s="274">
        <v>45261</v>
      </c>
      <c r="AC4754" s="273">
        <v>16877</v>
      </c>
      <c r="AD4754" s="273">
        <v>10</v>
      </c>
      <c r="AE4754" s="273">
        <v>4.3</v>
      </c>
      <c r="AF4754" s="273" t="s">
        <v>90</v>
      </c>
      <c r="AG4754" s="273" t="s">
        <v>882</v>
      </c>
      <c r="AH4754" s="273" t="s">
        <v>1119</v>
      </c>
      <c r="AI4754" s="273" t="s">
        <v>123</v>
      </c>
      <c r="AJ4754" s="273" t="s">
        <v>214</v>
      </c>
      <c r="AK4754" s="273">
        <v>322081</v>
      </c>
      <c r="BV4754" s="336" t="s">
        <v>64</v>
      </c>
      <c r="BW4754" s="337" t="s">
        <v>75</v>
      </c>
      <c r="BX4754" s="337" t="s">
        <v>79</v>
      </c>
      <c r="BY4754" s="337" t="s">
        <v>79</v>
      </c>
      <c r="BZ4754" s="337" t="s">
        <v>86</v>
      </c>
      <c r="CA4754" s="337" t="s">
        <v>87</v>
      </c>
      <c r="CB4754" s="337" t="s">
        <v>88</v>
      </c>
      <c r="CC4754" s="337" t="s">
        <v>89</v>
      </c>
      <c r="CD4754" s="338">
        <v>3</v>
      </c>
      <c r="CE4754" s="335">
        <v>45047</v>
      </c>
      <c r="CF4754" s="337">
        <v>353</v>
      </c>
      <c r="CG4754" s="337" t="s">
        <v>90</v>
      </c>
      <c r="CH4754" s="337">
        <v>353</v>
      </c>
      <c r="CI4754" s="337" t="s">
        <v>80</v>
      </c>
      <c r="CJ4754" s="337"/>
      <c r="CK4754" s="337"/>
      <c r="CL4754" s="337"/>
      <c r="CM4754" s="337" t="s">
        <v>73</v>
      </c>
      <c r="CN4754" s="337">
        <v>3</v>
      </c>
    </row>
    <row r="4755" spans="4:92">
      <c r="D4755" s="273" t="s">
        <v>64</v>
      </c>
      <c r="E4755" s="273" t="s">
        <v>63</v>
      </c>
      <c r="F4755" s="273" t="s">
        <v>252</v>
      </c>
      <c r="G4755" s="273" t="s">
        <v>779</v>
      </c>
      <c r="H4755" s="274">
        <v>45170</v>
      </c>
      <c r="I4755" s="273">
        <v>13916</v>
      </c>
      <c r="J4755" s="273">
        <v>854</v>
      </c>
      <c r="K4755" s="273">
        <v>5312</v>
      </c>
      <c r="L4755" s="273" t="s">
        <v>66</v>
      </c>
      <c r="M4755" s="273">
        <v>938.28152</v>
      </c>
      <c r="N4755" s="273" t="s">
        <v>67</v>
      </c>
      <c r="P4755" s="273" t="s">
        <v>1011</v>
      </c>
      <c r="Q4755" s="273" t="s">
        <v>69</v>
      </c>
      <c r="R4755" s="273" t="s">
        <v>70</v>
      </c>
      <c r="S4755" s="273" t="s">
        <v>1041</v>
      </c>
      <c r="T4755" s="273" t="s">
        <v>1042</v>
      </c>
      <c r="U4755" s="273" t="s">
        <v>73</v>
      </c>
      <c r="V4755" s="273" t="s">
        <v>1043</v>
      </c>
      <c r="W4755" s="273">
        <v>265299</v>
      </c>
      <c r="X4755" s="273" t="s">
        <v>83</v>
      </c>
      <c r="Y4755" s="273" t="s">
        <v>63</v>
      </c>
      <c r="Z4755" s="273" t="s">
        <v>157</v>
      </c>
      <c r="AA4755" s="273" t="s">
        <v>157</v>
      </c>
      <c r="AB4755" s="274">
        <v>45261</v>
      </c>
      <c r="AC4755" s="273">
        <v>16877</v>
      </c>
      <c r="AD4755" s="273">
        <v>10</v>
      </c>
      <c r="AE4755" s="273">
        <v>4.9000000000000004</v>
      </c>
      <c r="AF4755" s="273" t="s">
        <v>90</v>
      </c>
      <c r="AH4755" s="273" t="s">
        <v>1124</v>
      </c>
      <c r="AI4755" s="273" t="s">
        <v>123</v>
      </c>
      <c r="AJ4755" s="273" t="s">
        <v>200</v>
      </c>
      <c r="AK4755" s="273">
        <v>322087</v>
      </c>
      <c r="BV4755" s="279" t="s">
        <v>64</v>
      </c>
      <c r="BW4755" s="280" t="s">
        <v>75</v>
      </c>
      <c r="BX4755" s="280" t="s">
        <v>79</v>
      </c>
      <c r="BY4755" s="280" t="s">
        <v>79</v>
      </c>
      <c r="BZ4755" s="280" t="s">
        <v>86</v>
      </c>
      <c r="CA4755" s="280" t="s">
        <v>87</v>
      </c>
      <c r="CB4755" s="280" t="s">
        <v>88</v>
      </c>
      <c r="CC4755" s="280" t="s">
        <v>89</v>
      </c>
      <c r="CD4755" s="281">
        <v>3</v>
      </c>
      <c r="CE4755" s="277">
        <v>45047</v>
      </c>
      <c r="CF4755" s="280">
        <v>0</v>
      </c>
      <c r="CG4755" s="280" t="s">
        <v>90</v>
      </c>
      <c r="CH4755" s="280">
        <v>0</v>
      </c>
      <c r="CI4755" s="280" t="s">
        <v>80</v>
      </c>
      <c r="CJ4755" s="280"/>
      <c r="CK4755" s="280"/>
      <c r="CL4755" s="280"/>
      <c r="CM4755" s="280" t="s">
        <v>73</v>
      </c>
      <c r="CN4755" s="280">
        <v>3</v>
      </c>
    </row>
    <row r="4756" spans="4:92">
      <c r="D4756" s="273" t="s">
        <v>64</v>
      </c>
      <c r="E4756" s="273" t="s">
        <v>63</v>
      </c>
      <c r="F4756" s="273" t="s">
        <v>252</v>
      </c>
      <c r="G4756" s="273" t="s">
        <v>779</v>
      </c>
      <c r="H4756" s="274">
        <v>45170</v>
      </c>
      <c r="I4756" s="273">
        <v>13916</v>
      </c>
      <c r="J4756" s="273">
        <v>854</v>
      </c>
      <c r="K4756" s="273">
        <v>14186</v>
      </c>
      <c r="L4756" s="273" t="s">
        <v>66</v>
      </c>
      <c r="M4756" s="273">
        <v>1998.10952</v>
      </c>
      <c r="N4756" s="273" t="s">
        <v>67</v>
      </c>
      <c r="P4756" s="273" t="s">
        <v>2030</v>
      </c>
      <c r="Q4756" s="273" t="s">
        <v>69</v>
      </c>
      <c r="R4756" s="273" t="s">
        <v>70</v>
      </c>
      <c r="S4756" s="273" t="s">
        <v>71</v>
      </c>
      <c r="T4756" s="273" t="s">
        <v>72</v>
      </c>
      <c r="U4756" s="273" t="s">
        <v>73</v>
      </c>
      <c r="V4756" s="273" t="s">
        <v>74</v>
      </c>
      <c r="W4756" s="273">
        <v>265316</v>
      </c>
      <c r="X4756" s="273" t="s">
        <v>83</v>
      </c>
      <c r="Y4756" s="273" t="s">
        <v>63</v>
      </c>
      <c r="Z4756" s="273" t="s">
        <v>157</v>
      </c>
      <c r="AA4756" s="273" t="s">
        <v>157</v>
      </c>
      <c r="AB4756" s="274">
        <v>45261</v>
      </c>
      <c r="AC4756" s="273">
        <v>16877</v>
      </c>
      <c r="AD4756" s="273">
        <v>10</v>
      </c>
      <c r="AE4756" s="273">
        <v>6.5</v>
      </c>
      <c r="AF4756" s="273" t="s">
        <v>90</v>
      </c>
      <c r="AG4756" s="273" t="s">
        <v>121</v>
      </c>
      <c r="AH4756" s="273" t="s">
        <v>1096</v>
      </c>
      <c r="AI4756" s="273" t="s">
        <v>123</v>
      </c>
      <c r="AJ4756" s="273" t="s">
        <v>124</v>
      </c>
      <c r="AK4756" s="273">
        <v>322092</v>
      </c>
      <c r="BV4756" s="336" t="s">
        <v>64</v>
      </c>
      <c r="BW4756" s="337" t="s">
        <v>75</v>
      </c>
      <c r="BX4756" s="337" t="s">
        <v>79</v>
      </c>
      <c r="BY4756" s="337" t="s">
        <v>79</v>
      </c>
      <c r="BZ4756" s="337" t="s">
        <v>86</v>
      </c>
      <c r="CA4756" s="337" t="s">
        <v>87</v>
      </c>
      <c r="CB4756" s="337" t="s">
        <v>88</v>
      </c>
      <c r="CC4756" s="337" t="s">
        <v>89</v>
      </c>
      <c r="CD4756" s="338">
        <v>3</v>
      </c>
      <c r="CE4756" s="335">
        <v>45047</v>
      </c>
      <c r="CF4756" s="337">
        <v>12103</v>
      </c>
      <c r="CG4756" s="337" t="s">
        <v>90</v>
      </c>
      <c r="CH4756" s="337">
        <v>12103</v>
      </c>
      <c r="CI4756" s="337" t="s">
        <v>80</v>
      </c>
      <c r="CJ4756" s="337"/>
      <c r="CK4756" s="337"/>
      <c r="CL4756" s="337"/>
      <c r="CM4756" s="337" t="s">
        <v>73</v>
      </c>
      <c r="CN4756" s="337">
        <v>3</v>
      </c>
    </row>
    <row r="4757" spans="4:92">
      <c r="D4757" s="273" t="s">
        <v>64</v>
      </c>
      <c r="E4757" s="273" t="s">
        <v>63</v>
      </c>
      <c r="F4757" s="273" t="s">
        <v>252</v>
      </c>
      <c r="G4757" s="273" t="s">
        <v>779</v>
      </c>
      <c r="H4757" s="274">
        <v>45170</v>
      </c>
      <c r="I4757" s="273">
        <v>13916</v>
      </c>
      <c r="J4757" s="273">
        <v>854</v>
      </c>
      <c r="K4757" s="273">
        <v>226</v>
      </c>
      <c r="L4757" s="273" t="s">
        <v>66</v>
      </c>
      <c r="M4757" s="273">
        <v>26.666640000000001</v>
      </c>
      <c r="N4757" s="273" t="s">
        <v>67</v>
      </c>
      <c r="P4757" s="273" t="s">
        <v>2030</v>
      </c>
      <c r="Q4757" s="273" t="s">
        <v>69</v>
      </c>
      <c r="R4757" s="273" t="s">
        <v>70</v>
      </c>
      <c r="S4757" s="273" t="s">
        <v>93</v>
      </c>
      <c r="T4757" s="273" t="s">
        <v>94</v>
      </c>
      <c r="U4757" s="273" t="s">
        <v>73</v>
      </c>
      <c r="V4757" s="273" t="s">
        <v>95</v>
      </c>
      <c r="W4757" s="273">
        <v>265333</v>
      </c>
      <c r="X4757" s="273" t="s">
        <v>83</v>
      </c>
      <c r="Y4757" s="273" t="s">
        <v>63</v>
      </c>
      <c r="Z4757" s="273" t="s">
        <v>157</v>
      </c>
      <c r="AA4757" s="273" t="s">
        <v>157</v>
      </c>
      <c r="AB4757" s="274">
        <v>45261</v>
      </c>
      <c r="AC4757" s="273">
        <v>16877</v>
      </c>
      <c r="AD4757" s="273">
        <v>10</v>
      </c>
      <c r="AE4757" s="273">
        <v>0.3</v>
      </c>
      <c r="AF4757" s="273" t="s">
        <v>90</v>
      </c>
      <c r="AG4757" s="273" t="s">
        <v>625</v>
      </c>
      <c r="AH4757" s="273" t="s">
        <v>2029</v>
      </c>
      <c r="AI4757" s="273" t="s">
        <v>123</v>
      </c>
      <c r="AJ4757" s="273" t="s">
        <v>627</v>
      </c>
      <c r="AK4757" s="273">
        <v>322097</v>
      </c>
      <c r="BV4757" s="279" t="s">
        <v>64</v>
      </c>
      <c r="BW4757" s="280" t="s">
        <v>75</v>
      </c>
      <c r="BX4757" s="280" t="s">
        <v>79</v>
      </c>
      <c r="BY4757" s="280" t="s">
        <v>79</v>
      </c>
      <c r="BZ4757" s="280" t="s">
        <v>86</v>
      </c>
      <c r="CA4757" s="280" t="s">
        <v>87</v>
      </c>
      <c r="CB4757" s="280" t="s">
        <v>88</v>
      </c>
      <c r="CC4757" s="280" t="s">
        <v>89</v>
      </c>
      <c r="CD4757" s="281">
        <v>3</v>
      </c>
      <c r="CE4757" s="277">
        <v>45078</v>
      </c>
      <c r="CF4757" s="280">
        <v>14780</v>
      </c>
      <c r="CG4757" s="280" t="s">
        <v>90</v>
      </c>
      <c r="CH4757" s="280">
        <v>14780</v>
      </c>
      <c r="CI4757" s="280" t="s">
        <v>80</v>
      </c>
      <c r="CJ4757" s="280"/>
      <c r="CK4757" s="280"/>
      <c r="CL4757" s="280"/>
      <c r="CM4757" s="280" t="s">
        <v>73</v>
      </c>
      <c r="CN4757" s="280">
        <v>3</v>
      </c>
    </row>
    <row r="4758" spans="4:92">
      <c r="D4758" s="273" t="s">
        <v>64</v>
      </c>
      <c r="E4758" s="273" t="s">
        <v>63</v>
      </c>
      <c r="F4758" s="273" t="s">
        <v>252</v>
      </c>
      <c r="G4758" s="273" t="s">
        <v>779</v>
      </c>
      <c r="H4758" s="274">
        <v>45170</v>
      </c>
      <c r="I4758" s="273">
        <v>13916</v>
      </c>
      <c r="J4758" s="273">
        <v>854</v>
      </c>
      <c r="K4758" s="273">
        <v>0</v>
      </c>
      <c r="L4758" s="273" t="s">
        <v>66</v>
      </c>
      <c r="N4758" s="273" t="s">
        <v>107</v>
      </c>
      <c r="W4758" s="273">
        <v>265282</v>
      </c>
      <c r="X4758" s="273" t="s">
        <v>83</v>
      </c>
      <c r="Y4758" s="273" t="s">
        <v>63</v>
      </c>
      <c r="Z4758" s="273" t="s">
        <v>157</v>
      </c>
      <c r="AA4758" s="273" t="s">
        <v>157</v>
      </c>
      <c r="AB4758" s="274">
        <v>45261</v>
      </c>
      <c r="AC4758" s="273">
        <v>16878</v>
      </c>
      <c r="AD4758" s="273">
        <v>10</v>
      </c>
      <c r="AK4758" s="273">
        <v>310483</v>
      </c>
      <c r="BV4758" s="336" t="s">
        <v>64</v>
      </c>
      <c r="BW4758" s="337" t="s">
        <v>75</v>
      </c>
      <c r="BX4758" s="337" t="s">
        <v>79</v>
      </c>
      <c r="BY4758" s="337" t="s">
        <v>79</v>
      </c>
      <c r="BZ4758" s="337" t="s">
        <v>86</v>
      </c>
      <c r="CA4758" s="337" t="s">
        <v>87</v>
      </c>
      <c r="CB4758" s="337" t="s">
        <v>88</v>
      </c>
      <c r="CC4758" s="337" t="s">
        <v>89</v>
      </c>
      <c r="CD4758" s="338">
        <v>3</v>
      </c>
      <c r="CE4758" s="335">
        <v>45078</v>
      </c>
      <c r="CF4758" s="337">
        <v>13106</v>
      </c>
      <c r="CG4758" s="337" t="s">
        <v>90</v>
      </c>
      <c r="CH4758" s="337">
        <v>13106</v>
      </c>
      <c r="CI4758" s="337" t="s">
        <v>80</v>
      </c>
      <c r="CJ4758" s="337"/>
      <c r="CK4758" s="337"/>
      <c r="CL4758" s="337"/>
      <c r="CM4758" s="337" t="s">
        <v>73</v>
      </c>
      <c r="CN4758" s="337">
        <v>3</v>
      </c>
    </row>
    <row r="4759" spans="4:92">
      <c r="D4759" s="273" t="s">
        <v>64</v>
      </c>
      <c r="E4759" s="273" t="s">
        <v>63</v>
      </c>
      <c r="F4759" s="273" t="s">
        <v>252</v>
      </c>
      <c r="G4759" s="273" t="s">
        <v>779</v>
      </c>
      <c r="H4759" s="274">
        <v>45170</v>
      </c>
      <c r="I4759" s="273">
        <v>13916</v>
      </c>
      <c r="J4759" s="273">
        <v>854</v>
      </c>
      <c r="K4759" s="273">
        <v>1957</v>
      </c>
      <c r="L4759" s="273" t="s">
        <v>66</v>
      </c>
      <c r="M4759" s="273">
        <v>585.65671999999995</v>
      </c>
      <c r="N4759" s="273" t="s">
        <v>115</v>
      </c>
      <c r="W4759" s="273">
        <v>265281</v>
      </c>
      <c r="X4759" s="273" t="s">
        <v>83</v>
      </c>
      <c r="Y4759" s="273" t="s">
        <v>404</v>
      </c>
      <c r="Z4759" s="273" t="s">
        <v>431</v>
      </c>
      <c r="AA4759" s="273" t="s">
        <v>436</v>
      </c>
      <c r="AB4759" s="274">
        <v>44927</v>
      </c>
      <c r="AC4759" s="273">
        <v>14781</v>
      </c>
      <c r="AD4759" s="273">
        <v>762</v>
      </c>
      <c r="AK4759" s="273">
        <v>277553</v>
      </c>
      <c r="BV4759" s="279" t="s">
        <v>64</v>
      </c>
      <c r="BW4759" s="280" t="s">
        <v>75</v>
      </c>
      <c r="BX4759" s="280" t="s">
        <v>79</v>
      </c>
      <c r="BY4759" s="280" t="s">
        <v>79</v>
      </c>
      <c r="BZ4759" s="280" t="s">
        <v>86</v>
      </c>
      <c r="CA4759" s="280" t="s">
        <v>87</v>
      </c>
      <c r="CB4759" s="280" t="s">
        <v>88</v>
      </c>
      <c r="CC4759" s="280" t="s">
        <v>89</v>
      </c>
      <c r="CD4759" s="281">
        <v>3</v>
      </c>
      <c r="CE4759" s="277">
        <v>45078</v>
      </c>
      <c r="CF4759" s="280">
        <v>18400</v>
      </c>
      <c r="CG4759" s="280" t="s">
        <v>90</v>
      </c>
      <c r="CH4759" s="280">
        <v>18400</v>
      </c>
      <c r="CI4759" s="280" t="s">
        <v>80</v>
      </c>
      <c r="CJ4759" s="280"/>
      <c r="CK4759" s="280"/>
      <c r="CL4759" s="280"/>
      <c r="CM4759" s="280" t="s">
        <v>73</v>
      </c>
      <c r="CN4759" s="280">
        <v>3</v>
      </c>
    </row>
    <row r="4760" spans="4:92">
      <c r="D4760" s="273" t="s">
        <v>64</v>
      </c>
      <c r="E4760" s="273" t="s">
        <v>63</v>
      </c>
      <c r="F4760" s="273" t="s">
        <v>252</v>
      </c>
      <c r="G4760" s="273" t="s">
        <v>779</v>
      </c>
      <c r="H4760" s="274">
        <v>45200</v>
      </c>
      <c r="I4760" s="273">
        <v>14251</v>
      </c>
      <c r="J4760" s="273">
        <v>854</v>
      </c>
      <c r="K4760" s="273">
        <v>2695</v>
      </c>
      <c r="L4760" s="273" t="s">
        <v>66</v>
      </c>
      <c r="M4760" s="273">
        <v>347.61056000000002</v>
      </c>
      <c r="N4760" s="273" t="s">
        <v>67</v>
      </c>
      <c r="P4760" s="273" t="s">
        <v>2030</v>
      </c>
      <c r="Q4760" s="273" t="s">
        <v>69</v>
      </c>
      <c r="R4760" s="273" t="s">
        <v>70</v>
      </c>
      <c r="S4760" s="273" t="s">
        <v>834</v>
      </c>
      <c r="T4760" s="273" t="s">
        <v>835</v>
      </c>
      <c r="U4760" s="273" t="s">
        <v>73</v>
      </c>
      <c r="V4760" s="273" t="s">
        <v>836</v>
      </c>
      <c r="W4760" s="273">
        <v>265811</v>
      </c>
      <c r="X4760" s="273" t="s">
        <v>83</v>
      </c>
      <c r="Y4760" s="273" t="s">
        <v>404</v>
      </c>
      <c r="Z4760" s="273" t="s">
        <v>431</v>
      </c>
      <c r="AA4760" s="273" t="s">
        <v>436</v>
      </c>
      <c r="AB4760" s="274">
        <v>44927</v>
      </c>
      <c r="AC4760" s="273">
        <v>14781</v>
      </c>
      <c r="AD4760" s="273">
        <v>762</v>
      </c>
      <c r="AK4760" s="273">
        <v>288943</v>
      </c>
      <c r="BV4760" s="336" t="s">
        <v>64</v>
      </c>
      <c r="BW4760" s="337" t="s">
        <v>75</v>
      </c>
      <c r="BX4760" s="337" t="s">
        <v>79</v>
      </c>
      <c r="BY4760" s="337" t="s">
        <v>79</v>
      </c>
      <c r="BZ4760" s="337" t="s">
        <v>86</v>
      </c>
      <c r="CA4760" s="337" t="s">
        <v>87</v>
      </c>
      <c r="CB4760" s="337" t="s">
        <v>88</v>
      </c>
      <c r="CC4760" s="337" t="s">
        <v>89</v>
      </c>
      <c r="CD4760" s="338">
        <v>3</v>
      </c>
      <c r="CE4760" s="335">
        <v>45078</v>
      </c>
      <c r="CF4760" s="337">
        <v>12347</v>
      </c>
      <c r="CG4760" s="337" t="s">
        <v>90</v>
      </c>
      <c r="CH4760" s="337">
        <v>12347</v>
      </c>
      <c r="CI4760" s="337" t="s">
        <v>80</v>
      </c>
      <c r="CJ4760" s="337"/>
      <c r="CK4760" s="337"/>
      <c r="CL4760" s="337"/>
      <c r="CM4760" s="337" t="s">
        <v>73</v>
      </c>
      <c r="CN4760" s="337">
        <v>3</v>
      </c>
    </row>
    <row r="4761" spans="4:92">
      <c r="D4761" s="273" t="s">
        <v>64</v>
      </c>
      <c r="E4761" s="273" t="s">
        <v>63</v>
      </c>
      <c r="F4761" s="273" t="s">
        <v>252</v>
      </c>
      <c r="G4761" s="273" t="s">
        <v>779</v>
      </c>
      <c r="H4761" s="274">
        <v>45200</v>
      </c>
      <c r="I4761" s="273">
        <v>14251</v>
      </c>
      <c r="J4761" s="273">
        <v>854</v>
      </c>
      <c r="K4761" s="273">
        <v>3752</v>
      </c>
      <c r="L4761" s="273" t="s">
        <v>66</v>
      </c>
      <c r="M4761" s="273">
        <v>662.75879999999995</v>
      </c>
      <c r="N4761" s="273" t="s">
        <v>67</v>
      </c>
      <c r="P4761" s="273" t="s">
        <v>1011</v>
      </c>
      <c r="Q4761" s="273" t="s">
        <v>69</v>
      </c>
      <c r="R4761" s="273" t="s">
        <v>70</v>
      </c>
      <c r="S4761" s="273" t="s">
        <v>1041</v>
      </c>
      <c r="T4761" s="273" t="s">
        <v>1042</v>
      </c>
      <c r="U4761" s="273" t="s">
        <v>73</v>
      </c>
      <c r="V4761" s="273" t="s">
        <v>1043</v>
      </c>
      <c r="W4761" s="273">
        <v>265827</v>
      </c>
      <c r="X4761" s="273" t="s">
        <v>83</v>
      </c>
      <c r="Y4761" s="273" t="s">
        <v>404</v>
      </c>
      <c r="Z4761" s="273" t="s">
        <v>431</v>
      </c>
      <c r="AA4761" s="273" t="s">
        <v>436</v>
      </c>
      <c r="AB4761" s="274">
        <v>44927</v>
      </c>
      <c r="AC4761" s="273">
        <v>15515</v>
      </c>
      <c r="AD4761" s="273">
        <v>762</v>
      </c>
      <c r="AK4761" s="273">
        <v>284712</v>
      </c>
      <c r="BV4761" s="279" t="s">
        <v>64</v>
      </c>
      <c r="BW4761" s="280" t="s">
        <v>75</v>
      </c>
      <c r="BX4761" s="280" t="s">
        <v>79</v>
      </c>
      <c r="BY4761" s="280" t="s">
        <v>79</v>
      </c>
      <c r="BZ4761" s="280" t="s">
        <v>86</v>
      </c>
      <c r="CA4761" s="280" t="s">
        <v>87</v>
      </c>
      <c r="CB4761" s="280" t="s">
        <v>88</v>
      </c>
      <c r="CC4761" s="280" t="s">
        <v>89</v>
      </c>
      <c r="CD4761" s="281">
        <v>3</v>
      </c>
      <c r="CE4761" s="277">
        <v>45078</v>
      </c>
      <c r="CF4761" s="280">
        <v>23273</v>
      </c>
      <c r="CG4761" s="280" t="s">
        <v>90</v>
      </c>
      <c r="CH4761" s="280">
        <v>23273</v>
      </c>
      <c r="CI4761" s="280" t="s">
        <v>80</v>
      </c>
      <c r="CJ4761" s="280"/>
      <c r="CK4761" s="280"/>
      <c r="CL4761" s="280"/>
      <c r="CM4761" s="280" t="s">
        <v>73</v>
      </c>
      <c r="CN4761" s="280">
        <v>3</v>
      </c>
    </row>
    <row r="4762" spans="4:92">
      <c r="D4762" s="273" t="s">
        <v>64</v>
      </c>
      <c r="E4762" s="273" t="s">
        <v>63</v>
      </c>
      <c r="F4762" s="273" t="s">
        <v>252</v>
      </c>
      <c r="G4762" s="273" t="s">
        <v>779</v>
      </c>
      <c r="H4762" s="274">
        <v>45200</v>
      </c>
      <c r="I4762" s="273">
        <v>14251</v>
      </c>
      <c r="J4762" s="273">
        <v>854</v>
      </c>
      <c r="K4762" s="273">
        <v>12298</v>
      </c>
      <c r="L4762" s="273" t="s">
        <v>66</v>
      </c>
      <c r="M4762" s="273">
        <v>1732.2245600000001</v>
      </c>
      <c r="N4762" s="273" t="s">
        <v>67</v>
      </c>
      <c r="P4762" s="273" t="s">
        <v>2030</v>
      </c>
      <c r="Q4762" s="273" t="s">
        <v>69</v>
      </c>
      <c r="R4762" s="273" t="s">
        <v>70</v>
      </c>
      <c r="S4762" s="273" t="s">
        <v>71</v>
      </c>
      <c r="T4762" s="273" t="s">
        <v>72</v>
      </c>
      <c r="U4762" s="273" t="s">
        <v>73</v>
      </c>
      <c r="V4762" s="273" t="s">
        <v>74</v>
      </c>
      <c r="W4762" s="273">
        <v>265844</v>
      </c>
      <c r="X4762" s="273" t="s">
        <v>83</v>
      </c>
      <c r="Y4762" s="273" t="s">
        <v>404</v>
      </c>
      <c r="Z4762" s="273" t="s">
        <v>431</v>
      </c>
      <c r="AA4762" s="273" t="s">
        <v>436</v>
      </c>
      <c r="AB4762" s="274">
        <v>45017</v>
      </c>
      <c r="AC4762" s="273">
        <v>14927</v>
      </c>
      <c r="AD4762" s="273">
        <v>762</v>
      </c>
      <c r="AK4762" s="273">
        <v>279159</v>
      </c>
      <c r="BV4762" s="336" t="s">
        <v>64</v>
      </c>
      <c r="BW4762" s="337" t="s">
        <v>75</v>
      </c>
      <c r="BX4762" s="337" t="s">
        <v>79</v>
      </c>
      <c r="BY4762" s="337" t="s">
        <v>79</v>
      </c>
      <c r="BZ4762" s="337" t="s">
        <v>86</v>
      </c>
      <c r="CA4762" s="337" t="s">
        <v>87</v>
      </c>
      <c r="CB4762" s="337" t="s">
        <v>88</v>
      </c>
      <c r="CC4762" s="337" t="s">
        <v>89</v>
      </c>
      <c r="CD4762" s="338">
        <v>3</v>
      </c>
      <c r="CE4762" s="335">
        <v>45078</v>
      </c>
      <c r="CF4762" s="337">
        <v>1864</v>
      </c>
      <c r="CG4762" s="337" t="s">
        <v>90</v>
      </c>
      <c r="CH4762" s="337">
        <v>1864</v>
      </c>
      <c r="CI4762" s="337" t="s">
        <v>80</v>
      </c>
      <c r="CJ4762" s="337"/>
      <c r="CK4762" s="337"/>
      <c r="CL4762" s="337"/>
      <c r="CM4762" s="337" t="s">
        <v>73</v>
      </c>
      <c r="CN4762" s="337">
        <v>3</v>
      </c>
    </row>
    <row r="4763" spans="4:92">
      <c r="D4763" s="273" t="s">
        <v>64</v>
      </c>
      <c r="E4763" s="273" t="s">
        <v>63</v>
      </c>
      <c r="F4763" s="273" t="s">
        <v>252</v>
      </c>
      <c r="G4763" s="273" t="s">
        <v>779</v>
      </c>
      <c r="H4763" s="274">
        <v>45200</v>
      </c>
      <c r="I4763" s="273">
        <v>14251</v>
      </c>
      <c r="J4763" s="273">
        <v>854</v>
      </c>
      <c r="K4763" s="273">
        <v>1100</v>
      </c>
      <c r="L4763" s="273" t="s">
        <v>66</v>
      </c>
      <c r="M4763" s="273">
        <v>129.65392</v>
      </c>
      <c r="N4763" s="273" t="s">
        <v>67</v>
      </c>
      <c r="P4763" s="273" t="s">
        <v>2030</v>
      </c>
      <c r="Q4763" s="273" t="s">
        <v>69</v>
      </c>
      <c r="R4763" s="273" t="s">
        <v>70</v>
      </c>
      <c r="S4763" s="273" t="s">
        <v>93</v>
      </c>
      <c r="T4763" s="273" t="s">
        <v>94</v>
      </c>
      <c r="U4763" s="273" t="s">
        <v>73</v>
      </c>
      <c r="V4763" s="273" t="s">
        <v>95</v>
      </c>
      <c r="W4763" s="273">
        <v>265861</v>
      </c>
      <c r="X4763" s="273" t="s">
        <v>83</v>
      </c>
      <c r="Y4763" s="273" t="s">
        <v>404</v>
      </c>
      <c r="Z4763" s="273" t="s">
        <v>431</v>
      </c>
      <c r="AA4763" s="273" t="s">
        <v>436</v>
      </c>
      <c r="AB4763" s="274">
        <v>45108</v>
      </c>
      <c r="AC4763" s="273">
        <v>15664</v>
      </c>
      <c r="AD4763" s="273">
        <v>762</v>
      </c>
      <c r="AK4763" s="273">
        <v>285310</v>
      </c>
      <c r="BV4763" s="279" t="s">
        <v>64</v>
      </c>
      <c r="BW4763" s="280" t="s">
        <v>75</v>
      </c>
      <c r="BX4763" s="280" t="s">
        <v>79</v>
      </c>
      <c r="BY4763" s="280" t="s">
        <v>79</v>
      </c>
      <c r="BZ4763" s="280" t="s">
        <v>86</v>
      </c>
      <c r="CA4763" s="280" t="s">
        <v>87</v>
      </c>
      <c r="CB4763" s="280" t="s">
        <v>88</v>
      </c>
      <c r="CC4763" s="280" t="s">
        <v>89</v>
      </c>
      <c r="CD4763" s="281">
        <v>3</v>
      </c>
      <c r="CE4763" s="277">
        <v>45078</v>
      </c>
      <c r="CF4763" s="280">
        <v>1826</v>
      </c>
      <c r="CG4763" s="280" t="s">
        <v>90</v>
      </c>
      <c r="CH4763" s="280">
        <v>1826</v>
      </c>
      <c r="CI4763" s="280" t="s">
        <v>80</v>
      </c>
      <c r="CJ4763" s="280"/>
      <c r="CK4763" s="280"/>
      <c r="CL4763" s="280"/>
      <c r="CM4763" s="280" t="s">
        <v>73</v>
      </c>
      <c r="CN4763" s="280">
        <v>3</v>
      </c>
    </row>
    <row r="4764" spans="4:92">
      <c r="D4764" s="273" t="s">
        <v>64</v>
      </c>
      <c r="E4764" s="273" t="s">
        <v>63</v>
      </c>
      <c r="F4764" s="273" t="s">
        <v>252</v>
      </c>
      <c r="G4764" s="273" t="s">
        <v>779</v>
      </c>
      <c r="H4764" s="274">
        <v>45200</v>
      </c>
      <c r="I4764" s="273">
        <v>14251</v>
      </c>
      <c r="J4764" s="273">
        <v>854</v>
      </c>
      <c r="K4764" s="273">
        <v>0</v>
      </c>
      <c r="L4764" s="273" t="s">
        <v>66</v>
      </c>
      <c r="N4764" s="273" t="s">
        <v>107</v>
      </c>
      <c r="W4764" s="273">
        <v>265810</v>
      </c>
      <c r="X4764" s="273" t="s">
        <v>64</v>
      </c>
      <c r="Y4764" s="273" t="s">
        <v>404</v>
      </c>
      <c r="Z4764" s="273" t="s">
        <v>408</v>
      </c>
      <c r="AA4764" s="273" t="s">
        <v>419</v>
      </c>
      <c r="AB4764" s="274">
        <v>44958</v>
      </c>
      <c r="AC4764" s="273">
        <v>11992</v>
      </c>
      <c r="AD4764" s="273">
        <v>55</v>
      </c>
      <c r="AE4764" s="273">
        <v>1.7999999999999999E-2</v>
      </c>
      <c r="AF4764" s="273" t="s">
        <v>90</v>
      </c>
      <c r="AH4764" s="273" t="s">
        <v>1252</v>
      </c>
      <c r="AI4764" s="273" t="s">
        <v>123</v>
      </c>
      <c r="AJ4764" s="273" t="s">
        <v>200</v>
      </c>
      <c r="AK4764" s="273">
        <v>185663</v>
      </c>
      <c r="BV4764" s="336" t="s">
        <v>64</v>
      </c>
      <c r="BW4764" s="337" t="s">
        <v>75</v>
      </c>
      <c r="BX4764" s="337" t="s">
        <v>79</v>
      </c>
      <c r="BY4764" s="337" t="s">
        <v>79</v>
      </c>
      <c r="BZ4764" s="337" t="s">
        <v>86</v>
      </c>
      <c r="CA4764" s="337" t="s">
        <v>87</v>
      </c>
      <c r="CB4764" s="337" t="s">
        <v>88</v>
      </c>
      <c r="CC4764" s="337" t="s">
        <v>89</v>
      </c>
      <c r="CD4764" s="338">
        <v>3</v>
      </c>
      <c r="CE4764" s="335">
        <v>45078</v>
      </c>
      <c r="CF4764" s="337">
        <v>638</v>
      </c>
      <c r="CG4764" s="337" t="s">
        <v>90</v>
      </c>
      <c r="CH4764" s="337">
        <v>638</v>
      </c>
      <c r="CI4764" s="337" t="s">
        <v>80</v>
      </c>
      <c r="CJ4764" s="337"/>
      <c r="CK4764" s="337"/>
      <c r="CL4764" s="337"/>
      <c r="CM4764" s="337" t="s">
        <v>73</v>
      </c>
      <c r="CN4764" s="337">
        <v>3</v>
      </c>
    </row>
    <row r="4765" spans="4:92">
      <c r="D4765" s="273" t="s">
        <v>64</v>
      </c>
      <c r="E4765" s="273" t="s">
        <v>63</v>
      </c>
      <c r="F4765" s="273" t="s">
        <v>252</v>
      </c>
      <c r="G4765" s="273" t="s">
        <v>779</v>
      </c>
      <c r="H4765" s="274">
        <v>45200</v>
      </c>
      <c r="I4765" s="273">
        <v>14251</v>
      </c>
      <c r="J4765" s="273">
        <v>854</v>
      </c>
      <c r="K4765" s="273">
        <v>1091</v>
      </c>
      <c r="L4765" s="273" t="s">
        <v>66</v>
      </c>
      <c r="M4765" s="273">
        <v>322.73471999999998</v>
      </c>
      <c r="N4765" s="273" t="s">
        <v>115</v>
      </c>
      <c r="W4765" s="273">
        <v>265809</v>
      </c>
      <c r="X4765" s="273" t="s">
        <v>64</v>
      </c>
      <c r="Y4765" s="273" t="s">
        <v>404</v>
      </c>
      <c r="Z4765" s="273" t="s">
        <v>408</v>
      </c>
      <c r="AA4765" s="273" t="s">
        <v>419</v>
      </c>
      <c r="AB4765" s="274">
        <v>44958</v>
      </c>
      <c r="AC4765" s="273">
        <v>11992</v>
      </c>
      <c r="AD4765" s="273">
        <v>55</v>
      </c>
      <c r="AE4765" s="273">
        <v>0.64700000000000002</v>
      </c>
      <c r="AF4765" s="273" t="s">
        <v>90</v>
      </c>
      <c r="AH4765" s="273" t="s">
        <v>1264</v>
      </c>
      <c r="AI4765" s="273" t="s">
        <v>123</v>
      </c>
      <c r="AJ4765" s="273" t="s">
        <v>200</v>
      </c>
      <c r="AK4765" s="273">
        <v>185669</v>
      </c>
      <c r="BV4765" s="279" t="s">
        <v>64</v>
      </c>
      <c r="BW4765" s="280" t="s">
        <v>75</v>
      </c>
      <c r="BX4765" s="280" t="s">
        <v>79</v>
      </c>
      <c r="BY4765" s="280" t="s">
        <v>79</v>
      </c>
      <c r="BZ4765" s="280" t="s">
        <v>86</v>
      </c>
      <c r="CA4765" s="280" t="s">
        <v>87</v>
      </c>
      <c r="CB4765" s="280" t="s">
        <v>88</v>
      </c>
      <c r="CC4765" s="280" t="s">
        <v>89</v>
      </c>
      <c r="CD4765" s="281">
        <v>3</v>
      </c>
      <c r="CE4765" s="277">
        <v>45078</v>
      </c>
      <c r="CF4765" s="280">
        <v>828</v>
      </c>
      <c r="CG4765" s="280" t="s">
        <v>90</v>
      </c>
      <c r="CH4765" s="280">
        <v>828</v>
      </c>
      <c r="CI4765" s="280" t="s">
        <v>80</v>
      </c>
      <c r="CJ4765" s="280"/>
      <c r="CK4765" s="280"/>
      <c r="CL4765" s="280"/>
      <c r="CM4765" s="280" t="s">
        <v>73</v>
      </c>
      <c r="CN4765" s="280">
        <v>3</v>
      </c>
    </row>
    <row r="4766" spans="4:92">
      <c r="D4766" s="273" t="s">
        <v>64</v>
      </c>
      <c r="E4766" s="273" t="s">
        <v>63</v>
      </c>
      <c r="F4766" s="273" t="s">
        <v>252</v>
      </c>
      <c r="G4766" s="273" t="s">
        <v>779</v>
      </c>
      <c r="H4766" s="274">
        <v>45231</v>
      </c>
      <c r="I4766" s="273">
        <v>14618</v>
      </c>
      <c r="J4766" s="273">
        <v>854</v>
      </c>
      <c r="K4766" s="273">
        <v>3210</v>
      </c>
      <c r="L4766" s="273" t="s">
        <v>66</v>
      </c>
      <c r="M4766" s="273">
        <v>414.03296</v>
      </c>
      <c r="N4766" s="273" t="s">
        <v>67</v>
      </c>
      <c r="P4766" s="273" t="s">
        <v>2030</v>
      </c>
      <c r="Q4766" s="273" t="s">
        <v>69</v>
      </c>
      <c r="R4766" s="273" t="s">
        <v>70</v>
      </c>
      <c r="S4766" s="273" t="s">
        <v>834</v>
      </c>
      <c r="T4766" s="273" t="s">
        <v>835</v>
      </c>
      <c r="U4766" s="273" t="s">
        <v>73</v>
      </c>
      <c r="V4766" s="273" t="s">
        <v>836</v>
      </c>
      <c r="W4766" s="273">
        <v>319814</v>
      </c>
      <c r="X4766" s="273" t="s">
        <v>64</v>
      </c>
      <c r="Y4766" s="273" t="s">
        <v>404</v>
      </c>
      <c r="Z4766" s="273" t="s">
        <v>408</v>
      </c>
      <c r="AA4766" s="273" t="s">
        <v>419</v>
      </c>
      <c r="AB4766" s="274">
        <v>44958</v>
      </c>
      <c r="AC4766" s="273">
        <v>11992</v>
      </c>
      <c r="AD4766" s="273">
        <v>55</v>
      </c>
      <c r="AE4766" s="273">
        <v>0.82899999999999996</v>
      </c>
      <c r="AF4766" s="273" t="s">
        <v>90</v>
      </c>
      <c r="AH4766" s="273" t="s">
        <v>1241</v>
      </c>
      <c r="AI4766" s="273" t="s">
        <v>123</v>
      </c>
      <c r="AJ4766" s="273" t="s">
        <v>200</v>
      </c>
      <c r="AK4766" s="273">
        <v>185675</v>
      </c>
      <c r="BV4766" s="336" t="s">
        <v>64</v>
      </c>
      <c r="BW4766" s="337" t="s">
        <v>75</v>
      </c>
      <c r="BX4766" s="337" t="s">
        <v>79</v>
      </c>
      <c r="BY4766" s="337" t="s">
        <v>79</v>
      </c>
      <c r="BZ4766" s="337" t="s">
        <v>86</v>
      </c>
      <c r="CA4766" s="337" t="s">
        <v>87</v>
      </c>
      <c r="CB4766" s="337" t="s">
        <v>88</v>
      </c>
      <c r="CC4766" s="337" t="s">
        <v>89</v>
      </c>
      <c r="CD4766" s="338">
        <v>3</v>
      </c>
      <c r="CE4766" s="335">
        <v>45078</v>
      </c>
      <c r="CF4766" s="337">
        <v>287</v>
      </c>
      <c r="CG4766" s="337" t="s">
        <v>90</v>
      </c>
      <c r="CH4766" s="337">
        <v>287</v>
      </c>
      <c r="CI4766" s="337" t="s">
        <v>80</v>
      </c>
      <c r="CJ4766" s="337"/>
      <c r="CK4766" s="337"/>
      <c r="CL4766" s="337"/>
      <c r="CM4766" s="337" t="s">
        <v>73</v>
      </c>
      <c r="CN4766" s="337">
        <v>3</v>
      </c>
    </row>
    <row r="4767" spans="4:92">
      <c r="D4767" s="273" t="s">
        <v>64</v>
      </c>
      <c r="E4767" s="273" t="s">
        <v>404</v>
      </c>
      <c r="F4767" s="273" t="s">
        <v>408</v>
      </c>
      <c r="G4767" s="273" t="s">
        <v>1081</v>
      </c>
      <c r="H4767" s="274">
        <v>45261</v>
      </c>
      <c r="I4767" s="273">
        <v>17090</v>
      </c>
      <c r="J4767" s="273">
        <v>866</v>
      </c>
      <c r="K4767" s="273">
        <v>0</v>
      </c>
      <c r="L4767" s="273" t="s">
        <v>66</v>
      </c>
      <c r="N4767" s="273" t="s">
        <v>107</v>
      </c>
      <c r="W4767" s="273">
        <v>324076</v>
      </c>
      <c r="X4767" s="273" t="s">
        <v>64</v>
      </c>
      <c r="Y4767" s="273" t="s">
        <v>404</v>
      </c>
      <c r="Z4767" s="273" t="s">
        <v>408</v>
      </c>
      <c r="AA4767" s="273" t="s">
        <v>419</v>
      </c>
      <c r="AB4767" s="274">
        <v>44958</v>
      </c>
      <c r="AC4767" s="273">
        <v>11992</v>
      </c>
      <c r="AD4767" s="273">
        <v>55</v>
      </c>
      <c r="AE4767" s="273">
        <v>5.9</v>
      </c>
      <c r="AF4767" s="273" t="s">
        <v>90</v>
      </c>
      <c r="AH4767" s="273" t="s">
        <v>1242</v>
      </c>
      <c r="AI4767" s="273" t="s">
        <v>123</v>
      </c>
      <c r="AJ4767" s="273" t="s">
        <v>200</v>
      </c>
      <c r="AK4767" s="273">
        <v>185681</v>
      </c>
      <c r="BV4767" s="279" t="s">
        <v>64</v>
      </c>
      <c r="BW4767" s="280" t="s">
        <v>75</v>
      </c>
      <c r="BX4767" s="280" t="s">
        <v>79</v>
      </c>
      <c r="BY4767" s="280" t="s">
        <v>79</v>
      </c>
      <c r="BZ4767" s="280" t="s">
        <v>86</v>
      </c>
      <c r="CA4767" s="280" t="s">
        <v>87</v>
      </c>
      <c r="CB4767" s="280" t="s">
        <v>88</v>
      </c>
      <c r="CC4767" s="280" t="s">
        <v>89</v>
      </c>
      <c r="CD4767" s="281">
        <v>3</v>
      </c>
      <c r="CE4767" s="277">
        <v>45078</v>
      </c>
      <c r="CF4767" s="280">
        <v>13865</v>
      </c>
      <c r="CG4767" s="280" t="s">
        <v>90</v>
      </c>
      <c r="CH4767" s="280">
        <v>13865</v>
      </c>
      <c r="CI4767" s="280" t="s">
        <v>80</v>
      </c>
      <c r="CJ4767" s="280"/>
      <c r="CK4767" s="280"/>
      <c r="CL4767" s="280"/>
      <c r="CM4767" s="280" t="s">
        <v>73</v>
      </c>
      <c r="CN4767" s="280">
        <v>3</v>
      </c>
    </row>
    <row r="4768" spans="4:92">
      <c r="D4768" s="273" t="s">
        <v>64</v>
      </c>
      <c r="E4768" s="273" t="s">
        <v>404</v>
      </c>
      <c r="F4768" s="273" t="s">
        <v>408</v>
      </c>
      <c r="G4768" s="273" t="s">
        <v>956</v>
      </c>
      <c r="H4768" s="274">
        <v>44927</v>
      </c>
      <c r="I4768" s="273">
        <v>11279</v>
      </c>
      <c r="J4768" s="273">
        <v>865</v>
      </c>
      <c r="K4768" s="273">
        <v>0</v>
      </c>
      <c r="L4768" s="273" t="s">
        <v>66</v>
      </c>
      <c r="M4768" s="273">
        <v>0</v>
      </c>
      <c r="N4768" s="273" t="s">
        <v>67</v>
      </c>
      <c r="P4768" s="273" t="s">
        <v>1011</v>
      </c>
      <c r="Q4768" s="273" t="s">
        <v>1001</v>
      </c>
      <c r="R4768" s="273" t="s">
        <v>1013</v>
      </c>
      <c r="S4768" s="273" t="s">
        <v>122</v>
      </c>
      <c r="T4768" s="273" t="s">
        <v>122</v>
      </c>
      <c r="U4768" s="273" t="s">
        <v>122</v>
      </c>
      <c r="V4768" s="273" t="s">
        <v>122</v>
      </c>
      <c r="W4768" s="273">
        <v>141004</v>
      </c>
      <c r="X4768" s="273" t="s">
        <v>64</v>
      </c>
      <c r="Y4768" s="273" t="s">
        <v>404</v>
      </c>
      <c r="Z4768" s="273" t="s">
        <v>408</v>
      </c>
      <c r="AA4768" s="273" t="s">
        <v>419</v>
      </c>
      <c r="AB4768" s="274">
        <v>44958</v>
      </c>
      <c r="AC4768" s="273">
        <v>11992</v>
      </c>
      <c r="AD4768" s="273">
        <v>55</v>
      </c>
      <c r="AE4768" s="273">
        <v>7.82</v>
      </c>
      <c r="AF4768" s="273" t="s">
        <v>90</v>
      </c>
      <c r="AH4768" s="273" t="s">
        <v>1243</v>
      </c>
      <c r="AI4768" s="273" t="s">
        <v>123</v>
      </c>
      <c r="AJ4768" s="273" t="s">
        <v>200</v>
      </c>
      <c r="AK4768" s="273">
        <v>185687</v>
      </c>
      <c r="BV4768" s="336" t="s">
        <v>64</v>
      </c>
      <c r="BW4768" s="337" t="s">
        <v>75</v>
      </c>
      <c r="BX4768" s="337" t="s">
        <v>79</v>
      </c>
      <c r="BY4768" s="337" t="s">
        <v>79</v>
      </c>
      <c r="BZ4768" s="337" t="s">
        <v>86</v>
      </c>
      <c r="CA4768" s="337" t="s">
        <v>87</v>
      </c>
      <c r="CB4768" s="337" t="s">
        <v>88</v>
      </c>
      <c r="CC4768" s="337" t="s">
        <v>89</v>
      </c>
      <c r="CD4768" s="338">
        <v>3</v>
      </c>
      <c r="CE4768" s="335">
        <v>45078</v>
      </c>
      <c r="CF4768" s="337">
        <v>0</v>
      </c>
      <c r="CG4768" s="337" t="s">
        <v>90</v>
      </c>
      <c r="CH4768" s="337">
        <v>0</v>
      </c>
      <c r="CI4768" s="337" t="s">
        <v>80</v>
      </c>
      <c r="CJ4768" s="337"/>
      <c r="CK4768" s="337"/>
      <c r="CL4768" s="337"/>
      <c r="CM4768" s="337" t="s">
        <v>73</v>
      </c>
      <c r="CN4768" s="337">
        <v>3</v>
      </c>
    </row>
    <row r="4769" spans="4:92">
      <c r="D4769" s="273" t="s">
        <v>64</v>
      </c>
      <c r="E4769" s="273" t="s">
        <v>404</v>
      </c>
      <c r="F4769" s="273" t="s">
        <v>408</v>
      </c>
      <c r="G4769" s="273" t="s">
        <v>956</v>
      </c>
      <c r="H4769" s="274">
        <v>44927</v>
      </c>
      <c r="I4769" s="273">
        <v>11279</v>
      </c>
      <c r="J4769" s="273">
        <v>865</v>
      </c>
      <c r="K4769" s="273">
        <v>2731</v>
      </c>
      <c r="L4769" s="273" t="s">
        <v>66</v>
      </c>
      <c r="M4769" s="273">
        <v>501.90938019999999</v>
      </c>
      <c r="N4769" s="273" t="s">
        <v>115</v>
      </c>
      <c r="W4769" s="273">
        <v>141002</v>
      </c>
      <c r="X4769" s="273" t="s">
        <v>64</v>
      </c>
      <c r="Y4769" s="273" t="s">
        <v>404</v>
      </c>
      <c r="Z4769" s="273" t="s">
        <v>408</v>
      </c>
      <c r="AA4769" s="273" t="s">
        <v>419</v>
      </c>
      <c r="AB4769" s="274">
        <v>44958</v>
      </c>
      <c r="AC4769" s="273">
        <v>11992</v>
      </c>
      <c r="AD4769" s="273">
        <v>55</v>
      </c>
      <c r="AE4769" s="273">
        <v>1.73</v>
      </c>
      <c r="AF4769" s="273" t="s">
        <v>90</v>
      </c>
      <c r="AH4769" s="273" t="s">
        <v>1257</v>
      </c>
      <c r="AI4769" s="273" t="s">
        <v>123</v>
      </c>
      <c r="AJ4769" s="273" t="s">
        <v>200</v>
      </c>
      <c r="AK4769" s="273">
        <v>185693</v>
      </c>
      <c r="BV4769" s="279" t="s">
        <v>64</v>
      </c>
      <c r="BW4769" s="280" t="s">
        <v>75</v>
      </c>
      <c r="BX4769" s="280" t="s">
        <v>79</v>
      </c>
      <c r="BY4769" s="280" t="s">
        <v>79</v>
      </c>
      <c r="BZ4769" s="280" t="s">
        <v>86</v>
      </c>
      <c r="CA4769" s="280" t="s">
        <v>87</v>
      </c>
      <c r="CB4769" s="280" t="s">
        <v>101</v>
      </c>
      <c r="CC4769" s="280" t="s">
        <v>102</v>
      </c>
      <c r="CD4769" s="281">
        <v>4</v>
      </c>
      <c r="CE4769" s="277">
        <v>45078</v>
      </c>
      <c r="CF4769" s="280">
        <v>1180</v>
      </c>
      <c r="CG4769" s="280" t="s">
        <v>1495</v>
      </c>
      <c r="CH4769" s="280">
        <v>169.625</v>
      </c>
      <c r="CI4769" s="280" t="s">
        <v>104</v>
      </c>
      <c r="CJ4769" s="280"/>
      <c r="CK4769" s="280"/>
      <c r="CL4769" s="280"/>
      <c r="CM4769" s="280" t="s">
        <v>73</v>
      </c>
      <c r="CN4769" s="280">
        <v>3</v>
      </c>
    </row>
    <row r="4770" spans="4:92">
      <c r="D4770" s="273" t="s">
        <v>64</v>
      </c>
      <c r="E4770" s="273" t="s">
        <v>404</v>
      </c>
      <c r="F4770" s="273" t="s">
        <v>408</v>
      </c>
      <c r="G4770" s="273" t="s">
        <v>956</v>
      </c>
      <c r="H4770" s="274">
        <v>44927</v>
      </c>
      <c r="I4770" s="273">
        <v>11279</v>
      </c>
      <c r="J4770" s="273">
        <v>865</v>
      </c>
      <c r="K4770" s="273">
        <v>0</v>
      </c>
      <c r="L4770" s="273" t="s">
        <v>66</v>
      </c>
      <c r="N4770" s="273" t="s">
        <v>107</v>
      </c>
      <c r="W4770" s="273">
        <v>141003</v>
      </c>
      <c r="X4770" s="273" t="s">
        <v>64</v>
      </c>
      <c r="Y4770" s="273" t="s">
        <v>404</v>
      </c>
      <c r="Z4770" s="273" t="s">
        <v>408</v>
      </c>
      <c r="AA4770" s="273" t="s">
        <v>419</v>
      </c>
      <c r="AB4770" s="274">
        <v>44958</v>
      </c>
      <c r="AC4770" s="273">
        <v>11992</v>
      </c>
      <c r="AD4770" s="273">
        <v>55</v>
      </c>
      <c r="AE4770" s="273">
        <v>1.744</v>
      </c>
      <c r="AF4770" s="273" t="s">
        <v>90</v>
      </c>
      <c r="AH4770" s="273" t="s">
        <v>1259</v>
      </c>
      <c r="AI4770" s="273" t="s">
        <v>123</v>
      </c>
      <c r="AJ4770" s="273" t="s">
        <v>200</v>
      </c>
      <c r="AK4770" s="273">
        <v>185699</v>
      </c>
      <c r="BV4770" s="336" t="s">
        <v>64</v>
      </c>
      <c r="BW4770" s="337" t="s">
        <v>75</v>
      </c>
      <c r="BX4770" s="337" t="s">
        <v>79</v>
      </c>
      <c r="BY4770" s="337" t="s">
        <v>79</v>
      </c>
      <c r="BZ4770" s="337" t="s">
        <v>86</v>
      </c>
      <c r="CA4770" s="337" t="s">
        <v>87</v>
      </c>
      <c r="CB4770" s="337" t="s">
        <v>101</v>
      </c>
      <c r="CC4770" s="337" t="s">
        <v>102</v>
      </c>
      <c r="CD4770" s="338">
        <v>4</v>
      </c>
      <c r="CE4770" s="335">
        <v>45078</v>
      </c>
      <c r="CF4770" s="337">
        <v>3403</v>
      </c>
      <c r="CG4770" s="337" t="s">
        <v>1495</v>
      </c>
      <c r="CH4770" s="337">
        <v>489.18124999999998</v>
      </c>
      <c r="CI4770" s="337" t="s">
        <v>104</v>
      </c>
      <c r="CJ4770" s="337"/>
      <c r="CK4770" s="337"/>
      <c r="CL4770" s="337"/>
      <c r="CM4770" s="337" t="s">
        <v>73</v>
      </c>
      <c r="CN4770" s="337">
        <v>3</v>
      </c>
    </row>
    <row r="4771" spans="4:92">
      <c r="D4771" s="273" t="s">
        <v>64</v>
      </c>
      <c r="E4771" s="273" t="s">
        <v>404</v>
      </c>
      <c r="F4771" s="273" t="s">
        <v>408</v>
      </c>
      <c r="G4771" s="273" t="s">
        <v>956</v>
      </c>
      <c r="H4771" s="274">
        <v>44958</v>
      </c>
      <c r="I4771" s="273">
        <v>11441</v>
      </c>
      <c r="J4771" s="273">
        <v>865</v>
      </c>
      <c r="K4771" s="273">
        <v>0</v>
      </c>
      <c r="L4771" s="273" t="s">
        <v>66</v>
      </c>
      <c r="M4771" s="273">
        <v>0</v>
      </c>
      <c r="N4771" s="273" t="s">
        <v>67</v>
      </c>
      <c r="P4771" s="273" t="s">
        <v>1011</v>
      </c>
      <c r="Q4771" s="273" t="s">
        <v>1001</v>
      </c>
      <c r="R4771" s="273" t="s">
        <v>1013</v>
      </c>
      <c r="S4771" s="273" t="s">
        <v>122</v>
      </c>
      <c r="T4771" s="273" t="s">
        <v>122</v>
      </c>
      <c r="U4771" s="273" t="s">
        <v>122</v>
      </c>
      <c r="V4771" s="273" t="s">
        <v>122</v>
      </c>
      <c r="W4771" s="273">
        <v>145702</v>
      </c>
      <c r="X4771" s="273" t="s">
        <v>64</v>
      </c>
      <c r="Y4771" s="273" t="s">
        <v>404</v>
      </c>
      <c r="Z4771" s="273" t="s">
        <v>408</v>
      </c>
      <c r="AA4771" s="273" t="s">
        <v>419</v>
      </c>
      <c r="AB4771" s="274">
        <v>44958</v>
      </c>
      <c r="AC4771" s="273">
        <v>11992</v>
      </c>
      <c r="AD4771" s="273">
        <v>55</v>
      </c>
      <c r="AE4771" s="273">
        <v>1.56</v>
      </c>
      <c r="AF4771" s="273" t="s">
        <v>90</v>
      </c>
      <c r="AH4771" s="273" t="s">
        <v>1244</v>
      </c>
      <c r="AI4771" s="273" t="s">
        <v>123</v>
      </c>
      <c r="AJ4771" s="273" t="s">
        <v>1245</v>
      </c>
      <c r="AK4771" s="273">
        <v>185705</v>
      </c>
      <c r="BV4771" s="279" t="s">
        <v>64</v>
      </c>
      <c r="BW4771" s="280" t="s">
        <v>75</v>
      </c>
      <c r="BX4771" s="280" t="s">
        <v>79</v>
      </c>
      <c r="BY4771" s="280" t="s">
        <v>79</v>
      </c>
      <c r="BZ4771" s="280" t="s">
        <v>86</v>
      </c>
      <c r="CA4771" s="280" t="s">
        <v>87</v>
      </c>
      <c r="CB4771" s="280" t="s">
        <v>101</v>
      </c>
      <c r="CC4771" s="280" t="s">
        <v>102</v>
      </c>
      <c r="CD4771" s="281">
        <v>4</v>
      </c>
      <c r="CE4771" s="277">
        <v>45078</v>
      </c>
      <c r="CF4771" s="280">
        <v>2622</v>
      </c>
      <c r="CG4771" s="280" t="s">
        <v>1495</v>
      </c>
      <c r="CH4771" s="280">
        <v>376.91250000000002</v>
      </c>
      <c r="CI4771" s="280" t="s">
        <v>104</v>
      </c>
      <c r="CJ4771" s="280"/>
      <c r="CK4771" s="280"/>
      <c r="CL4771" s="280"/>
      <c r="CM4771" s="280" t="s">
        <v>73</v>
      </c>
      <c r="CN4771" s="280">
        <v>3</v>
      </c>
    </row>
    <row r="4772" spans="4:92">
      <c r="D4772" s="273" t="s">
        <v>64</v>
      </c>
      <c r="E4772" s="273" t="s">
        <v>404</v>
      </c>
      <c r="F4772" s="273" t="s">
        <v>408</v>
      </c>
      <c r="G4772" s="273" t="s">
        <v>956</v>
      </c>
      <c r="H4772" s="274">
        <v>44958</v>
      </c>
      <c r="I4772" s="273">
        <v>11441</v>
      </c>
      <c r="J4772" s="273">
        <v>865</v>
      </c>
      <c r="K4772" s="273">
        <v>3556</v>
      </c>
      <c r="L4772" s="273" t="s">
        <v>66</v>
      </c>
      <c r="M4772" s="273">
        <v>655.34295039999995</v>
      </c>
      <c r="N4772" s="273" t="s">
        <v>115</v>
      </c>
      <c r="W4772" s="273">
        <v>145700</v>
      </c>
      <c r="X4772" s="273" t="s">
        <v>64</v>
      </c>
      <c r="Y4772" s="273" t="s">
        <v>404</v>
      </c>
      <c r="Z4772" s="273" t="s">
        <v>408</v>
      </c>
      <c r="AA4772" s="273" t="s">
        <v>419</v>
      </c>
      <c r="AB4772" s="274">
        <v>44986</v>
      </c>
      <c r="AC4772" s="273">
        <v>11885</v>
      </c>
      <c r="AD4772" s="273">
        <v>55</v>
      </c>
      <c r="AK4772" s="273">
        <v>158245</v>
      </c>
      <c r="BV4772" s="336" t="s">
        <v>64</v>
      </c>
      <c r="BW4772" s="337" t="s">
        <v>75</v>
      </c>
      <c r="BX4772" s="337" t="s">
        <v>79</v>
      </c>
      <c r="BY4772" s="337" t="s">
        <v>79</v>
      </c>
      <c r="BZ4772" s="337" t="s">
        <v>86</v>
      </c>
      <c r="CA4772" s="337" t="s">
        <v>87</v>
      </c>
      <c r="CB4772" s="337" t="s">
        <v>101</v>
      </c>
      <c r="CC4772" s="337" t="s">
        <v>102</v>
      </c>
      <c r="CD4772" s="338">
        <v>4</v>
      </c>
      <c r="CE4772" s="335">
        <v>45078</v>
      </c>
      <c r="CF4772" s="337">
        <v>7505</v>
      </c>
      <c r="CG4772" s="337" t="s">
        <v>1495</v>
      </c>
      <c r="CH4772" s="337">
        <v>1078.84375</v>
      </c>
      <c r="CI4772" s="337" t="s">
        <v>104</v>
      </c>
      <c r="CJ4772" s="337"/>
      <c r="CK4772" s="337"/>
      <c r="CL4772" s="337"/>
      <c r="CM4772" s="337" t="s">
        <v>73</v>
      </c>
      <c r="CN4772" s="337">
        <v>3</v>
      </c>
    </row>
    <row r="4773" spans="4:92">
      <c r="D4773" s="273" t="s">
        <v>64</v>
      </c>
      <c r="E4773" s="273" t="s">
        <v>404</v>
      </c>
      <c r="F4773" s="273" t="s">
        <v>408</v>
      </c>
      <c r="G4773" s="273" t="s">
        <v>956</v>
      </c>
      <c r="H4773" s="274">
        <v>44958</v>
      </c>
      <c r="I4773" s="273">
        <v>11441</v>
      </c>
      <c r="J4773" s="273">
        <v>865</v>
      </c>
      <c r="K4773" s="273">
        <v>0</v>
      </c>
      <c r="L4773" s="273" t="s">
        <v>66</v>
      </c>
      <c r="N4773" s="273" t="s">
        <v>107</v>
      </c>
      <c r="W4773" s="273">
        <v>145701</v>
      </c>
      <c r="X4773" s="273" t="s">
        <v>64</v>
      </c>
      <c r="Y4773" s="273" t="s">
        <v>404</v>
      </c>
      <c r="Z4773" s="273" t="s">
        <v>408</v>
      </c>
      <c r="AA4773" s="273" t="s">
        <v>419</v>
      </c>
      <c r="AB4773" s="274">
        <v>44986</v>
      </c>
      <c r="AC4773" s="273">
        <v>12025</v>
      </c>
      <c r="AD4773" s="273">
        <v>55</v>
      </c>
      <c r="AE4773" s="273">
        <v>9.85</v>
      </c>
      <c r="AF4773" s="273" t="s">
        <v>90</v>
      </c>
      <c r="AH4773" s="273" t="s">
        <v>1246</v>
      </c>
      <c r="AI4773" s="273" t="s">
        <v>123</v>
      </c>
      <c r="AJ4773" s="273" t="s">
        <v>200</v>
      </c>
      <c r="AK4773" s="273">
        <v>185720</v>
      </c>
      <c r="BV4773" s="279" t="s">
        <v>64</v>
      </c>
      <c r="BW4773" s="280" t="s">
        <v>75</v>
      </c>
      <c r="BX4773" s="280" t="s">
        <v>79</v>
      </c>
      <c r="BY4773" s="280" t="s">
        <v>79</v>
      </c>
      <c r="BZ4773" s="280" t="s">
        <v>86</v>
      </c>
      <c r="CA4773" s="280" t="s">
        <v>87</v>
      </c>
      <c r="CB4773" s="280" t="s">
        <v>101</v>
      </c>
      <c r="CC4773" s="280" t="s">
        <v>102</v>
      </c>
      <c r="CD4773" s="281">
        <v>4</v>
      </c>
      <c r="CE4773" s="277">
        <v>45078</v>
      </c>
      <c r="CF4773" s="280">
        <v>7661</v>
      </c>
      <c r="CG4773" s="280" t="s">
        <v>1495</v>
      </c>
      <c r="CH4773" s="280">
        <v>1101.26875</v>
      </c>
      <c r="CI4773" s="280" t="s">
        <v>104</v>
      </c>
      <c r="CJ4773" s="280"/>
      <c r="CK4773" s="280"/>
      <c r="CL4773" s="280"/>
      <c r="CM4773" s="280" t="s">
        <v>73</v>
      </c>
      <c r="CN4773" s="280">
        <v>3</v>
      </c>
    </row>
    <row r="4774" spans="4:92">
      <c r="D4774" s="273" t="s">
        <v>64</v>
      </c>
      <c r="E4774" s="273" t="s">
        <v>404</v>
      </c>
      <c r="F4774" s="273" t="s">
        <v>408</v>
      </c>
      <c r="G4774" s="273" t="s">
        <v>956</v>
      </c>
      <c r="H4774" s="274">
        <v>44986</v>
      </c>
      <c r="I4774" s="273">
        <v>11603</v>
      </c>
      <c r="J4774" s="273">
        <v>865</v>
      </c>
      <c r="W4774" s="273">
        <v>150374</v>
      </c>
      <c r="X4774" s="273" t="s">
        <v>64</v>
      </c>
      <c r="Y4774" s="273" t="s">
        <v>404</v>
      </c>
      <c r="Z4774" s="273" t="s">
        <v>408</v>
      </c>
      <c r="AA4774" s="273" t="s">
        <v>419</v>
      </c>
      <c r="AB4774" s="274">
        <v>44986</v>
      </c>
      <c r="AC4774" s="273">
        <v>12025</v>
      </c>
      <c r="AD4774" s="273">
        <v>55</v>
      </c>
      <c r="AE4774" s="273">
        <v>4.26</v>
      </c>
      <c r="AF4774" s="273" t="s">
        <v>90</v>
      </c>
      <c r="AH4774" s="273" t="s">
        <v>1249</v>
      </c>
      <c r="AI4774" s="273" t="s">
        <v>123</v>
      </c>
      <c r="AJ4774" s="273" t="s">
        <v>200</v>
      </c>
      <c r="AK4774" s="273">
        <v>185726</v>
      </c>
      <c r="BV4774" s="336" t="s">
        <v>64</v>
      </c>
      <c r="BW4774" s="337" t="s">
        <v>75</v>
      </c>
      <c r="BX4774" s="337" t="s">
        <v>79</v>
      </c>
      <c r="BY4774" s="337" t="s">
        <v>79</v>
      </c>
      <c r="BZ4774" s="337" t="s">
        <v>86</v>
      </c>
      <c r="CA4774" s="337" t="s">
        <v>87</v>
      </c>
      <c r="CB4774" s="337" t="s">
        <v>101</v>
      </c>
      <c r="CC4774" s="337" t="s">
        <v>102</v>
      </c>
      <c r="CD4774" s="338">
        <v>4</v>
      </c>
      <c r="CE4774" s="335">
        <v>45078</v>
      </c>
      <c r="CF4774" s="337">
        <v>95652</v>
      </c>
      <c r="CG4774" s="337" t="s">
        <v>1495</v>
      </c>
      <c r="CH4774" s="337">
        <v>13749.975</v>
      </c>
      <c r="CI4774" s="337" t="s">
        <v>104</v>
      </c>
      <c r="CJ4774" s="337"/>
      <c r="CK4774" s="337"/>
      <c r="CL4774" s="337"/>
      <c r="CM4774" s="337" t="s">
        <v>73</v>
      </c>
      <c r="CN4774" s="337">
        <v>3</v>
      </c>
    </row>
    <row r="4775" spans="4:92">
      <c r="D4775" s="273" t="s">
        <v>64</v>
      </c>
      <c r="E4775" s="273" t="s">
        <v>404</v>
      </c>
      <c r="F4775" s="273" t="s">
        <v>408</v>
      </c>
      <c r="G4775" s="273" t="s">
        <v>956</v>
      </c>
      <c r="H4775" s="274">
        <v>44986</v>
      </c>
      <c r="I4775" s="273">
        <v>11603</v>
      </c>
      <c r="J4775" s="273">
        <v>865</v>
      </c>
      <c r="K4775" s="273">
        <v>5089</v>
      </c>
      <c r="L4775" s="273" t="s">
        <v>66</v>
      </c>
      <c r="M4775" s="273">
        <v>940.44978360000005</v>
      </c>
      <c r="N4775" s="273" t="s">
        <v>115</v>
      </c>
      <c r="W4775" s="273">
        <v>150398</v>
      </c>
      <c r="X4775" s="273" t="s">
        <v>64</v>
      </c>
      <c r="Y4775" s="273" t="s">
        <v>404</v>
      </c>
      <c r="Z4775" s="273" t="s">
        <v>408</v>
      </c>
      <c r="AA4775" s="273" t="s">
        <v>419</v>
      </c>
      <c r="AB4775" s="274">
        <v>44986</v>
      </c>
      <c r="AC4775" s="273">
        <v>12025</v>
      </c>
      <c r="AD4775" s="273">
        <v>55</v>
      </c>
      <c r="AE4775" s="273">
        <v>89.22</v>
      </c>
      <c r="AF4775" s="273" t="s">
        <v>90</v>
      </c>
      <c r="AH4775" s="273" t="s">
        <v>1250</v>
      </c>
      <c r="AI4775" s="273" t="s">
        <v>123</v>
      </c>
      <c r="AJ4775" s="273" t="s">
        <v>200</v>
      </c>
      <c r="AK4775" s="273">
        <v>185732</v>
      </c>
      <c r="BV4775" s="279" t="s">
        <v>64</v>
      </c>
      <c r="BW4775" s="280" t="s">
        <v>75</v>
      </c>
      <c r="BX4775" s="280" t="s">
        <v>79</v>
      </c>
      <c r="BY4775" s="280" t="s">
        <v>79</v>
      </c>
      <c r="BZ4775" s="280" t="s">
        <v>86</v>
      </c>
      <c r="CA4775" s="280" t="s">
        <v>87</v>
      </c>
      <c r="CB4775" s="280" t="s">
        <v>101</v>
      </c>
      <c r="CC4775" s="280" t="s">
        <v>102</v>
      </c>
      <c r="CD4775" s="281">
        <v>4</v>
      </c>
      <c r="CE4775" s="277">
        <v>45078</v>
      </c>
      <c r="CF4775" s="280">
        <v>50746</v>
      </c>
      <c r="CG4775" s="280" t="s">
        <v>1495</v>
      </c>
      <c r="CH4775" s="280">
        <v>7294.7375000000002</v>
      </c>
      <c r="CI4775" s="280" t="s">
        <v>104</v>
      </c>
      <c r="CJ4775" s="280"/>
      <c r="CK4775" s="280"/>
      <c r="CL4775" s="280"/>
      <c r="CM4775" s="280" t="s">
        <v>73</v>
      </c>
      <c r="CN4775" s="280">
        <v>3</v>
      </c>
    </row>
    <row r="4776" spans="4:92">
      <c r="D4776" s="273" t="s">
        <v>64</v>
      </c>
      <c r="E4776" s="273" t="s">
        <v>404</v>
      </c>
      <c r="F4776" s="273" t="s">
        <v>408</v>
      </c>
      <c r="G4776" s="273" t="s">
        <v>956</v>
      </c>
      <c r="H4776" s="274">
        <v>44986</v>
      </c>
      <c r="I4776" s="273">
        <v>11603</v>
      </c>
      <c r="J4776" s="273">
        <v>865</v>
      </c>
      <c r="K4776" s="273">
        <v>0</v>
      </c>
      <c r="L4776" s="273" t="s">
        <v>66</v>
      </c>
      <c r="N4776" s="273" t="s">
        <v>107</v>
      </c>
      <c r="W4776" s="273">
        <v>150399</v>
      </c>
      <c r="X4776" s="273" t="s">
        <v>64</v>
      </c>
      <c r="Y4776" s="273" t="s">
        <v>404</v>
      </c>
      <c r="Z4776" s="273" t="s">
        <v>408</v>
      </c>
      <c r="AA4776" s="273" t="s">
        <v>419</v>
      </c>
      <c r="AB4776" s="274">
        <v>44986</v>
      </c>
      <c r="AC4776" s="273">
        <v>12025</v>
      </c>
      <c r="AD4776" s="273">
        <v>55</v>
      </c>
      <c r="AE4776" s="273">
        <v>2.16</v>
      </c>
      <c r="AF4776" s="273" t="s">
        <v>90</v>
      </c>
      <c r="AH4776" s="273" t="s">
        <v>1262</v>
      </c>
      <c r="AI4776" s="273" t="s">
        <v>123</v>
      </c>
      <c r="AJ4776" s="273" t="s">
        <v>200</v>
      </c>
      <c r="AK4776" s="273">
        <v>185738</v>
      </c>
      <c r="BV4776" s="336" t="s">
        <v>64</v>
      </c>
      <c r="BW4776" s="337" t="s">
        <v>75</v>
      </c>
      <c r="BX4776" s="337" t="s">
        <v>79</v>
      </c>
      <c r="BY4776" s="337" t="s">
        <v>79</v>
      </c>
      <c r="BZ4776" s="337" t="s">
        <v>86</v>
      </c>
      <c r="CA4776" s="337" t="s">
        <v>87</v>
      </c>
      <c r="CB4776" s="337" t="s">
        <v>101</v>
      </c>
      <c r="CC4776" s="337" t="s">
        <v>102</v>
      </c>
      <c r="CD4776" s="338">
        <v>4</v>
      </c>
      <c r="CE4776" s="335">
        <v>45078</v>
      </c>
      <c r="CF4776" s="337">
        <v>75624</v>
      </c>
      <c r="CG4776" s="337" t="s">
        <v>1495</v>
      </c>
      <c r="CH4776" s="337">
        <v>10870.95</v>
      </c>
      <c r="CI4776" s="337" t="s">
        <v>104</v>
      </c>
      <c r="CJ4776" s="337"/>
      <c r="CK4776" s="337"/>
      <c r="CL4776" s="337"/>
      <c r="CM4776" s="337" t="s">
        <v>73</v>
      </c>
      <c r="CN4776" s="337">
        <v>3</v>
      </c>
    </row>
    <row r="4777" spans="4:92">
      <c r="D4777" s="273" t="s">
        <v>64</v>
      </c>
      <c r="E4777" s="273" t="s">
        <v>404</v>
      </c>
      <c r="F4777" s="273" t="s">
        <v>408</v>
      </c>
      <c r="G4777" s="273" t="s">
        <v>956</v>
      </c>
      <c r="H4777" s="274">
        <v>45017</v>
      </c>
      <c r="I4777" s="273">
        <v>11765</v>
      </c>
      <c r="J4777" s="273">
        <v>865</v>
      </c>
      <c r="W4777" s="273">
        <v>155072</v>
      </c>
      <c r="X4777" s="273" t="s">
        <v>64</v>
      </c>
      <c r="Y4777" s="273" t="s">
        <v>404</v>
      </c>
      <c r="Z4777" s="273" t="s">
        <v>408</v>
      </c>
      <c r="AA4777" s="273" t="s">
        <v>419</v>
      </c>
      <c r="AB4777" s="274">
        <v>44986</v>
      </c>
      <c r="AC4777" s="273">
        <v>12025</v>
      </c>
      <c r="AD4777" s="273">
        <v>55</v>
      </c>
      <c r="AE4777" s="273">
        <v>1.96</v>
      </c>
      <c r="AF4777" s="273" t="s">
        <v>90</v>
      </c>
      <c r="AH4777" s="273" t="s">
        <v>1251</v>
      </c>
      <c r="AI4777" s="273" t="s">
        <v>123</v>
      </c>
      <c r="AJ4777" s="273" t="s">
        <v>200</v>
      </c>
      <c r="AK4777" s="273">
        <v>185744</v>
      </c>
      <c r="BV4777" s="279" t="s">
        <v>64</v>
      </c>
      <c r="BW4777" s="280" t="s">
        <v>75</v>
      </c>
      <c r="BX4777" s="280" t="s">
        <v>79</v>
      </c>
      <c r="BY4777" s="280" t="s">
        <v>79</v>
      </c>
      <c r="BZ4777" s="280" t="s">
        <v>86</v>
      </c>
      <c r="CA4777" s="280" t="s">
        <v>87</v>
      </c>
      <c r="CB4777" s="280" t="s">
        <v>101</v>
      </c>
      <c r="CC4777" s="280" t="s">
        <v>102</v>
      </c>
      <c r="CD4777" s="281">
        <v>4</v>
      </c>
      <c r="CE4777" s="277">
        <v>45078</v>
      </c>
      <c r="CF4777" s="280">
        <v>53866</v>
      </c>
      <c r="CG4777" s="280" t="s">
        <v>1495</v>
      </c>
      <c r="CH4777" s="280">
        <v>7743.2375000000002</v>
      </c>
      <c r="CI4777" s="280" t="s">
        <v>104</v>
      </c>
      <c r="CJ4777" s="280"/>
      <c r="CK4777" s="280"/>
      <c r="CL4777" s="280"/>
      <c r="CM4777" s="280" t="s">
        <v>73</v>
      </c>
      <c r="CN4777" s="280">
        <v>3</v>
      </c>
    </row>
    <row r="4778" spans="4:92">
      <c r="D4778" s="273" t="s">
        <v>64</v>
      </c>
      <c r="E4778" s="273" t="s">
        <v>404</v>
      </c>
      <c r="F4778" s="273" t="s">
        <v>408</v>
      </c>
      <c r="G4778" s="273" t="s">
        <v>956</v>
      </c>
      <c r="H4778" s="274">
        <v>45017</v>
      </c>
      <c r="I4778" s="273">
        <v>11765</v>
      </c>
      <c r="J4778" s="273">
        <v>865</v>
      </c>
      <c r="K4778" s="273">
        <v>5098</v>
      </c>
      <c r="L4778" s="273" t="s">
        <v>66</v>
      </c>
      <c r="M4778" s="273">
        <v>942.12360860000001</v>
      </c>
      <c r="N4778" s="273" t="s">
        <v>115</v>
      </c>
      <c r="W4778" s="273">
        <v>155096</v>
      </c>
      <c r="X4778" s="273" t="s">
        <v>64</v>
      </c>
      <c r="Y4778" s="273" t="s">
        <v>404</v>
      </c>
      <c r="Z4778" s="273" t="s">
        <v>408</v>
      </c>
      <c r="AA4778" s="273" t="s">
        <v>419</v>
      </c>
      <c r="AB4778" s="274">
        <v>44986</v>
      </c>
      <c r="AC4778" s="273">
        <v>12025</v>
      </c>
      <c r="AD4778" s="273">
        <v>55</v>
      </c>
      <c r="AE4778" s="273">
        <v>0.01</v>
      </c>
      <c r="AF4778" s="273" t="s">
        <v>90</v>
      </c>
      <c r="AH4778" s="273" t="s">
        <v>1252</v>
      </c>
      <c r="AI4778" s="273" t="s">
        <v>123</v>
      </c>
      <c r="AJ4778" s="273" t="s">
        <v>200</v>
      </c>
      <c r="AK4778" s="273">
        <v>185750</v>
      </c>
      <c r="BV4778" s="336" t="s">
        <v>64</v>
      </c>
      <c r="BW4778" s="337" t="s">
        <v>75</v>
      </c>
      <c r="BX4778" s="337" t="s">
        <v>79</v>
      </c>
      <c r="BY4778" s="337" t="s">
        <v>79</v>
      </c>
      <c r="BZ4778" s="337" t="s">
        <v>86</v>
      </c>
      <c r="CA4778" s="337" t="s">
        <v>87</v>
      </c>
      <c r="CB4778" s="337" t="s">
        <v>101</v>
      </c>
      <c r="CC4778" s="337" t="s">
        <v>102</v>
      </c>
      <c r="CD4778" s="338">
        <v>4</v>
      </c>
      <c r="CE4778" s="335">
        <v>45078</v>
      </c>
      <c r="CF4778" s="337">
        <v>60746</v>
      </c>
      <c r="CG4778" s="337" t="s">
        <v>1495</v>
      </c>
      <c r="CH4778" s="337">
        <v>8732.2374999999993</v>
      </c>
      <c r="CI4778" s="337" t="s">
        <v>104</v>
      </c>
      <c r="CJ4778" s="337"/>
      <c r="CK4778" s="337"/>
      <c r="CL4778" s="337"/>
      <c r="CM4778" s="337" t="s">
        <v>73</v>
      </c>
      <c r="CN4778" s="337">
        <v>3</v>
      </c>
    </row>
    <row r="4779" spans="4:92">
      <c r="D4779" s="273" t="s">
        <v>64</v>
      </c>
      <c r="E4779" s="273" t="s">
        <v>404</v>
      </c>
      <c r="F4779" s="273" t="s">
        <v>408</v>
      </c>
      <c r="G4779" s="273" t="s">
        <v>956</v>
      </c>
      <c r="H4779" s="274">
        <v>45017</v>
      </c>
      <c r="I4779" s="273">
        <v>11765</v>
      </c>
      <c r="J4779" s="273">
        <v>865</v>
      </c>
      <c r="K4779" s="273">
        <v>0</v>
      </c>
      <c r="L4779" s="273" t="s">
        <v>66</v>
      </c>
      <c r="N4779" s="273" t="s">
        <v>107</v>
      </c>
      <c r="W4779" s="273">
        <v>155097</v>
      </c>
      <c r="X4779" s="273" t="s">
        <v>83</v>
      </c>
      <c r="Y4779" s="273" t="s">
        <v>63</v>
      </c>
      <c r="Z4779" s="273" t="s">
        <v>157</v>
      </c>
      <c r="AA4779" s="273" t="s">
        <v>157</v>
      </c>
      <c r="AB4779" s="274">
        <v>44927</v>
      </c>
      <c r="AC4779" s="273">
        <v>15282</v>
      </c>
      <c r="AD4779" s="273">
        <v>10</v>
      </c>
      <c r="AK4779" s="273">
        <v>326777</v>
      </c>
      <c r="BV4779" s="279" t="s">
        <v>64</v>
      </c>
      <c r="BW4779" s="280" t="s">
        <v>75</v>
      </c>
      <c r="BX4779" s="280" t="s">
        <v>79</v>
      </c>
      <c r="BY4779" s="280" t="s">
        <v>79</v>
      </c>
      <c r="BZ4779" s="280" t="s">
        <v>86</v>
      </c>
      <c r="CA4779" s="280" t="s">
        <v>87</v>
      </c>
      <c r="CB4779" s="280" t="s">
        <v>101</v>
      </c>
      <c r="CC4779" s="280" t="s">
        <v>102</v>
      </c>
      <c r="CD4779" s="281">
        <v>4</v>
      </c>
      <c r="CE4779" s="277">
        <v>45078</v>
      </c>
      <c r="CF4779" s="280">
        <v>0</v>
      </c>
      <c r="CG4779" s="280" t="s">
        <v>1495</v>
      </c>
      <c r="CH4779" s="280">
        <v>0</v>
      </c>
      <c r="CI4779" s="280" t="s">
        <v>104</v>
      </c>
      <c r="CJ4779" s="280"/>
      <c r="CK4779" s="280"/>
      <c r="CL4779" s="280"/>
      <c r="CM4779" s="280" t="s">
        <v>73</v>
      </c>
      <c r="CN4779" s="280">
        <v>3</v>
      </c>
    </row>
    <row r="4780" spans="4:92">
      <c r="D4780" s="273" t="s">
        <v>64</v>
      </c>
      <c r="E4780" s="273" t="s">
        <v>404</v>
      </c>
      <c r="F4780" s="273" t="s">
        <v>408</v>
      </c>
      <c r="G4780" s="273" t="s">
        <v>956</v>
      </c>
      <c r="H4780" s="274">
        <v>45047</v>
      </c>
      <c r="I4780" s="273">
        <v>12388</v>
      </c>
      <c r="J4780" s="273">
        <v>865</v>
      </c>
      <c r="W4780" s="273">
        <v>180737</v>
      </c>
      <c r="X4780" s="273" t="s">
        <v>64</v>
      </c>
      <c r="Y4780" s="273" t="s">
        <v>75</v>
      </c>
      <c r="Z4780" s="273" t="s">
        <v>79</v>
      </c>
      <c r="AA4780" s="273" t="s">
        <v>79</v>
      </c>
      <c r="AB4780" s="274">
        <v>44927</v>
      </c>
      <c r="AC4780" s="273">
        <v>11953</v>
      </c>
      <c r="AD4780" s="273">
        <v>36</v>
      </c>
      <c r="AE4780" s="273">
        <v>0</v>
      </c>
      <c r="AF4780" s="273" t="s">
        <v>90</v>
      </c>
      <c r="AG4780" s="273" t="s">
        <v>482</v>
      </c>
      <c r="AH4780" s="273" t="s">
        <v>483</v>
      </c>
      <c r="AI4780" s="273" t="s">
        <v>123</v>
      </c>
      <c r="AJ4780" s="273" t="s">
        <v>200</v>
      </c>
      <c r="AK4780" s="273">
        <v>172362</v>
      </c>
      <c r="BV4780" s="336" t="s">
        <v>64</v>
      </c>
      <c r="BW4780" s="337" t="s">
        <v>75</v>
      </c>
      <c r="BX4780" s="337" t="s">
        <v>79</v>
      </c>
      <c r="BY4780" s="337" t="s">
        <v>79</v>
      </c>
      <c r="BZ4780" s="337" t="s">
        <v>86</v>
      </c>
      <c r="CA4780" s="337" t="s">
        <v>87</v>
      </c>
      <c r="CB4780" s="337" t="s">
        <v>101</v>
      </c>
      <c r="CC4780" s="337" t="s">
        <v>102</v>
      </c>
      <c r="CD4780" s="338">
        <v>4</v>
      </c>
      <c r="CE4780" s="335">
        <v>45078</v>
      </c>
      <c r="CF4780" s="337">
        <v>56985</v>
      </c>
      <c r="CG4780" s="337" t="s">
        <v>1495</v>
      </c>
      <c r="CH4780" s="337">
        <v>8191.59375</v>
      </c>
      <c r="CI4780" s="337" t="s">
        <v>104</v>
      </c>
      <c r="CJ4780" s="337"/>
      <c r="CK4780" s="337"/>
      <c r="CL4780" s="337"/>
      <c r="CM4780" s="337" t="s">
        <v>73</v>
      </c>
      <c r="CN4780" s="337">
        <v>3</v>
      </c>
    </row>
    <row r="4781" spans="4:92">
      <c r="D4781" s="273" t="s">
        <v>64</v>
      </c>
      <c r="E4781" s="273" t="s">
        <v>404</v>
      </c>
      <c r="F4781" s="273" t="s">
        <v>408</v>
      </c>
      <c r="G4781" s="273" t="s">
        <v>956</v>
      </c>
      <c r="H4781" s="274">
        <v>45047</v>
      </c>
      <c r="I4781" s="273">
        <v>12388</v>
      </c>
      <c r="J4781" s="273">
        <v>865</v>
      </c>
      <c r="K4781" s="273">
        <v>5085</v>
      </c>
      <c r="L4781" s="273" t="s">
        <v>66</v>
      </c>
      <c r="M4781" s="273">
        <v>838.76622480000003</v>
      </c>
      <c r="N4781" s="273" t="s">
        <v>115</v>
      </c>
      <c r="W4781" s="273">
        <v>180761</v>
      </c>
      <c r="X4781" s="273" t="s">
        <v>64</v>
      </c>
      <c r="Y4781" s="273" t="s">
        <v>75</v>
      </c>
      <c r="Z4781" s="273" t="s">
        <v>79</v>
      </c>
      <c r="AA4781" s="273" t="s">
        <v>79</v>
      </c>
      <c r="AB4781" s="274">
        <v>44927</v>
      </c>
      <c r="AC4781" s="273">
        <v>11953</v>
      </c>
      <c r="AD4781" s="273">
        <v>36</v>
      </c>
      <c r="AE4781" s="273">
        <v>0</v>
      </c>
      <c r="AF4781" s="273" t="s">
        <v>90</v>
      </c>
      <c r="AG4781" s="273" t="s">
        <v>2072</v>
      </c>
      <c r="AH4781" s="273" t="s">
        <v>2073</v>
      </c>
      <c r="AI4781" s="273" t="s">
        <v>123</v>
      </c>
      <c r="AJ4781" s="273" t="s">
        <v>200</v>
      </c>
      <c r="AK4781" s="273">
        <v>172368</v>
      </c>
      <c r="BV4781" s="279" t="s">
        <v>64</v>
      </c>
      <c r="BW4781" s="280" t="s">
        <v>75</v>
      </c>
      <c r="BX4781" s="280" t="s">
        <v>79</v>
      </c>
      <c r="BY4781" s="280" t="s">
        <v>79</v>
      </c>
      <c r="BZ4781" s="280" t="s">
        <v>110</v>
      </c>
      <c r="CA4781" s="280" t="s">
        <v>111</v>
      </c>
      <c r="CB4781" s="280" t="s">
        <v>112</v>
      </c>
      <c r="CC4781" s="280" t="s">
        <v>113</v>
      </c>
      <c r="CD4781" s="281">
        <v>4</v>
      </c>
      <c r="CE4781" s="277">
        <v>45078</v>
      </c>
      <c r="CF4781" s="280"/>
      <c r="CG4781" s="280"/>
      <c r="CH4781" s="280"/>
      <c r="CI4781" s="280" t="s">
        <v>80</v>
      </c>
      <c r="CJ4781" s="280"/>
      <c r="CK4781" s="280"/>
      <c r="CL4781" s="280"/>
      <c r="CM4781" s="280" t="s">
        <v>73</v>
      </c>
      <c r="CN4781" s="280">
        <v>3</v>
      </c>
    </row>
    <row r="4782" spans="4:92">
      <c r="D4782" s="273" t="s">
        <v>64</v>
      </c>
      <c r="E4782" s="273" t="s">
        <v>404</v>
      </c>
      <c r="F4782" s="273" t="s">
        <v>408</v>
      </c>
      <c r="G4782" s="273" t="s">
        <v>956</v>
      </c>
      <c r="H4782" s="274">
        <v>45047</v>
      </c>
      <c r="I4782" s="273">
        <v>12388</v>
      </c>
      <c r="J4782" s="273">
        <v>865</v>
      </c>
      <c r="K4782" s="273">
        <v>0</v>
      </c>
      <c r="L4782" s="273" t="s">
        <v>66</v>
      </c>
      <c r="N4782" s="273" t="s">
        <v>107</v>
      </c>
      <c r="W4782" s="273">
        <v>180762</v>
      </c>
      <c r="X4782" s="273" t="s">
        <v>64</v>
      </c>
      <c r="Y4782" s="273" t="s">
        <v>75</v>
      </c>
      <c r="Z4782" s="273" t="s">
        <v>79</v>
      </c>
      <c r="AA4782" s="273" t="s">
        <v>79</v>
      </c>
      <c r="AB4782" s="274">
        <v>44927</v>
      </c>
      <c r="AC4782" s="273">
        <v>11953</v>
      </c>
      <c r="AD4782" s="273">
        <v>36</v>
      </c>
      <c r="AE4782" s="273">
        <v>0</v>
      </c>
      <c r="AF4782" s="273" t="s">
        <v>90</v>
      </c>
      <c r="AG4782" s="273" t="s">
        <v>2074</v>
      </c>
      <c r="AH4782" s="273" t="s">
        <v>2075</v>
      </c>
      <c r="AI4782" s="273" t="s">
        <v>123</v>
      </c>
      <c r="AJ4782" s="273" t="s">
        <v>200</v>
      </c>
      <c r="AK4782" s="273">
        <v>172374</v>
      </c>
      <c r="BV4782" s="336" t="s">
        <v>64</v>
      </c>
      <c r="BW4782" s="337" t="s">
        <v>75</v>
      </c>
      <c r="BX4782" s="337" t="s">
        <v>79</v>
      </c>
      <c r="BY4782" s="337" t="s">
        <v>79</v>
      </c>
      <c r="BZ4782" s="337" t="s">
        <v>110</v>
      </c>
      <c r="CA4782" s="337" t="s">
        <v>111</v>
      </c>
      <c r="CB4782" s="337" t="s">
        <v>117</v>
      </c>
      <c r="CC4782" s="337" t="s">
        <v>118</v>
      </c>
      <c r="CD4782" s="338">
        <v>5</v>
      </c>
      <c r="CE4782" s="335">
        <v>45078</v>
      </c>
      <c r="CF4782" s="337"/>
      <c r="CG4782" s="337"/>
      <c r="CH4782" s="337"/>
      <c r="CI4782" s="337" t="s">
        <v>104</v>
      </c>
      <c r="CJ4782" s="337"/>
      <c r="CK4782" s="337"/>
      <c r="CL4782" s="337"/>
      <c r="CM4782" s="337" t="s">
        <v>73</v>
      </c>
      <c r="CN4782" s="337">
        <v>3</v>
      </c>
    </row>
    <row r="4783" spans="4:92">
      <c r="D4783" s="273" t="s">
        <v>64</v>
      </c>
      <c r="E4783" s="273" t="s">
        <v>404</v>
      </c>
      <c r="F4783" s="273" t="s">
        <v>408</v>
      </c>
      <c r="G4783" s="273" t="s">
        <v>956</v>
      </c>
      <c r="H4783" s="274">
        <v>45078</v>
      </c>
      <c r="I4783" s="273">
        <v>12657</v>
      </c>
      <c r="J4783" s="273">
        <v>865</v>
      </c>
      <c r="W4783" s="273">
        <v>192573</v>
      </c>
      <c r="X4783" s="273" t="s">
        <v>64</v>
      </c>
      <c r="Y4783" s="273" t="s">
        <v>75</v>
      </c>
      <c r="Z4783" s="273" t="s">
        <v>79</v>
      </c>
      <c r="AA4783" s="273" t="s">
        <v>79</v>
      </c>
      <c r="AB4783" s="274">
        <v>44927</v>
      </c>
      <c r="AC4783" s="273">
        <v>11953</v>
      </c>
      <c r="AD4783" s="273">
        <v>36</v>
      </c>
      <c r="AE4783" s="273">
        <v>0</v>
      </c>
      <c r="AF4783" s="273" t="s">
        <v>90</v>
      </c>
      <c r="AG4783" s="273" t="s">
        <v>2076</v>
      </c>
      <c r="AH4783" s="273" t="s">
        <v>2077</v>
      </c>
      <c r="AI4783" s="273" t="s">
        <v>123</v>
      </c>
      <c r="AJ4783" s="273" t="s">
        <v>200</v>
      </c>
      <c r="AK4783" s="273">
        <v>172380</v>
      </c>
      <c r="BV4783" s="279" t="s">
        <v>64</v>
      </c>
      <c r="BW4783" s="280" t="s">
        <v>75</v>
      </c>
      <c r="BX4783" s="280" t="s">
        <v>79</v>
      </c>
      <c r="BY4783" s="280" t="s">
        <v>79</v>
      </c>
      <c r="BZ4783" s="280" t="s">
        <v>126</v>
      </c>
      <c r="CA4783" s="280" t="s">
        <v>127</v>
      </c>
      <c r="CB4783" s="280" t="s">
        <v>128</v>
      </c>
      <c r="CC4783" s="280" t="s">
        <v>129</v>
      </c>
      <c r="CD4783" s="281">
        <v>6</v>
      </c>
      <c r="CE4783" s="277">
        <v>45078</v>
      </c>
      <c r="CF4783" s="280"/>
      <c r="CG4783" s="280"/>
      <c r="CH4783" s="280"/>
      <c r="CI4783" s="280" t="s">
        <v>80</v>
      </c>
      <c r="CJ4783" s="280"/>
      <c r="CK4783" s="280"/>
      <c r="CL4783" s="280"/>
      <c r="CM4783" s="280" t="s">
        <v>73</v>
      </c>
      <c r="CN4783" s="280">
        <v>3</v>
      </c>
    </row>
    <row r="4784" spans="4:92">
      <c r="D4784" s="273" t="s">
        <v>64</v>
      </c>
      <c r="E4784" s="273" t="s">
        <v>404</v>
      </c>
      <c r="F4784" s="273" t="s">
        <v>408</v>
      </c>
      <c r="G4784" s="273" t="s">
        <v>956</v>
      </c>
      <c r="H4784" s="274">
        <v>45078</v>
      </c>
      <c r="I4784" s="273">
        <v>12657</v>
      </c>
      <c r="J4784" s="273">
        <v>865</v>
      </c>
      <c r="K4784" s="273">
        <v>6691</v>
      </c>
      <c r="L4784" s="273" t="s">
        <v>66</v>
      </c>
      <c r="M4784" s="273">
        <v>1105.5698543999999</v>
      </c>
      <c r="N4784" s="273" t="s">
        <v>115</v>
      </c>
      <c r="W4784" s="273">
        <v>192597</v>
      </c>
      <c r="X4784" s="273" t="s">
        <v>64</v>
      </c>
      <c r="Y4784" s="273" t="s">
        <v>75</v>
      </c>
      <c r="Z4784" s="273" t="s">
        <v>79</v>
      </c>
      <c r="AA4784" s="273" t="s">
        <v>79</v>
      </c>
      <c r="AB4784" s="274">
        <v>44927</v>
      </c>
      <c r="AC4784" s="273">
        <v>11953</v>
      </c>
      <c r="AD4784" s="273">
        <v>36</v>
      </c>
      <c r="AE4784" s="273">
        <v>0</v>
      </c>
      <c r="AF4784" s="273" t="s">
        <v>90</v>
      </c>
      <c r="AG4784" s="273" t="s">
        <v>2078</v>
      </c>
      <c r="AH4784" s="273" t="s">
        <v>2079</v>
      </c>
      <c r="AI4784" s="273" t="s">
        <v>123</v>
      </c>
      <c r="AJ4784" s="273" t="s">
        <v>200</v>
      </c>
      <c r="AK4784" s="273">
        <v>172386</v>
      </c>
      <c r="BV4784" s="336" t="s">
        <v>64</v>
      </c>
      <c r="BW4784" s="337" t="s">
        <v>75</v>
      </c>
      <c r="BX4784" s="337" t="s">
        <v>79</v>
      </c>
      <c r="BY4784" s="337" t="s">
        <v>79</v>
      </c>
      <c r="BZ4784" s="337" t="s">
        <v>151</v>
      </c>
      <c r="CA4784" s="337" t="s">
        <v>152</v>
      </c>
      <c r="CB4784" s="337" t="s">
        <v>153</v>
      </c>
      <c r="CC4784" s="337" t="s">
        <v>154</v>
      </c>
      <c r="CD4784" s="338">
        <v>10</v>
      </c>
      <c r="CE4784" s="335">
        <v>45078</v>
      </c>
      <c r="CF4784" s="337">
        <v>100846</v>
      </c>
      <c r="CG4784" s="337" t="s">
        <v>90</v>
      </c>
      <c r="CH4784" s="337">
        <v>100846</v>
      </c>
      <c r="CI4784" s="337" t="s">
        <v>80</v>
      </c>
      <c r="CJ4784" s="337"/>
      <c r="CK4784" s="337"/>
      <c r="CL4784" s="337"/>
      <c r="CM4784" s="337" t="s">
        <v>73</v>
      </c>
      <c r="CN4784" s="337">
        <v>3</v>
      </c>
    </row>
    <row r="4785" spans="4:92">
      <c r="D4785" s="273" t="s">
        <v>64</v>
      </c>
      <c r="E4785" s="273" t="s">
        <v>404</v>
      </c>
      <c r="F4785" s="273" t="s">
        <v>408</v>
      </c>
      <c r="G4785" s="273" t="s">
        <v>956</v>
      </c>
      <c r="H4785" s="274">
        <v>45078</v>
      </c>
      <c r="I4785" s="273">
        <v>12657</v>
      </c>
      <c r="J4785" s="273">
        <v>865</v>
      </c>
      <c r="K4785" s="273">
        <v>0</v>
      </c>
      <c r="L4785" s="273" t="s">
        <v>66</v>
      </c>
      <c r="N4785" s="273" t="s">
        <v>107</v>
      </c>
      <c r="W4785" s="273">
        <v>192598</v>
      </c>
      <c r="X4785" s="273" t="s">
        <v>64</v>
      </c>
      <c r="Y4785" s="273" t="s">
        <v>75</v>
      </c>
      <c r="Z4785" s="273" t="s">
        <v>79</v>
      </c>
      <c r="AA4785" s="273" t="s">
        <v>79</v>
      </c>
      <c r="AB4785" s="274">
        <v>44927</v>
      </c>
      <c r="AC4785" s="273">
        <v>11953</v>
      </c>
      <c r="AD4785" s="273">
        <v>36</v>
      </c>
      <c r="AE4785" s="273">
        <v>0</v>
      </c>
      <c r="AF4785" s="273" t="s">
        <v>90</v>
      </c>
      <c r="AG4785" s="273" t="s">
        <v>2080</v>
      </c>
      <c r="AH4785" s="273" t="s">
        <v>2081</v>
      </c>
      <c r="AI4785" s="273" t="s">
        <v>123</v>
      </c>
      <c r="AJ4785" s="273" t="s">
        <v>200</v>
      </c>
      <c r="AK4785" s="273">
        <v>172392</v>
      </c>
      <c r="BV4785" s="279" t="s">
        <v>64</v>
      </c>
      <c r="BW4785" s="280" t="s">
        <v>75</v>
      </c>
      <c r="BX4785" s="280" t="s">
        <v>79</v>
      </c>
      <c r="BY4785" s="280" t="s">
        <v>79</v>
      </c>
      <c r="BZ4785" s="280" t="s">
        <v>138</v>
      </c>
      <c r="CA4785" s="280" t="s">
        <v>139</v>
      </c>
      <c r="CB4785" s="280" t="s">
        <v>140</v>
      </c>
      <c r="CC4785" s="280" t="s">
        <v>141</v>
      </c>
      <c r="CD4785" s="281">
        <v>9</v>
      </c>
      <c r="CE4785" s="277">
        <v>45078</v>
      </c>
      <c r="CF4785" s="280">
        <v>0</v>
      </c>
      <c r="CG4785" s="280" t="s">
        <v>90</v>
      </c>
      <c r="CH4785" s="280">
        <v>0</v>
      </c>
      <c r="CI4785" s="280" t="s">
        <v>80</v>
      </c>
      <c r="CJ4785" s="280"/>
      <c r="CK4785" s="280"/>
      <c r="CL4785" s="280"/>
      <c r="CM4785" s="280" t="s">
        <v>73</v>
      </c>
      <c r="CN4785" s="280">
        <v>3</v>
      </c>
    </row>
    <row r="4786" spans="4:92">
      <c r="D4786" s="273" t="s">
        <v>64</v>
      </c>
      <c r="E4786" s="273" t="s">
        <v>404</v>
      </c>
      <c r="F4786" s="273" t="s">
        <v>408</v>
      </c>
      <c r="G4786" s="273" t="s">
        <v>956</v>
      </c>
      <c r="H4786" s="274">
        <v>45108</v>
      </c>
      <c r="I4786" s="273">
        <v>12926</v>
      </c>
      <c r="J4786" s="273">
        <v>865</v>
      </c>
      <c r="W4786" s="273">
        <v>206057</v>
      </c>
      <c r="X4786" s="273" t="s">
        <v>64</v>
      </c>
      <c r="Y4786" s="273" t="s">
        <v>75</v>
      </c>
      <c r="Z4786" s="273" t="s">
        <v>79</v>
      </c>
      <c r="AA4786" s="273" t="s">
        <v>79</v>
      </c>
      <c r="AB4786" s="274">
        <v>44927</v>
      </c>
      <c r="AC4786" s="273">
        <v>11953</v>
      </c>
      <c r="AD4786" s="273">
        <v>36</v>
      </c>
      <c r="AE4786" s="273">
        <v>0</v>
      </c>
      <c r="AF4786" s="273" t="s">
        <v>90</v>
      </c>
      <c r="AG4786" s="273" t="s">
        <v>2082</v>
      </c>
      <c r="AH4786" s="273" t="s">
        <v>2083</v>
      </c>
      <c r="AI4786" s="273" t="s">
        <v>123</v>
      </c>
      <c r="AJ4786" s="273" t="s">
        <v>200</v>
      </c>
      <c r="AK4786" s="273">
        <v>172398</v>
      </c>
      <c r="BV4786" s="336" t="s">
        <v>64</v>
      </c>
      <c r="BW4786" s="337" t="s">
        <v>75</v>
      </c>
      <c r="BX4786" s="337" t="s">
        <v>79</v>
      </c>
      <c r="BY4786" s="337" t="s">
        <v>79</v>
      </c>
      <c r="BZ4786" s="337" t="s">
        <v>126</v>
      </c>
      <c r="CA4786" s="337" t="s">
        <v>127</v>
      </c>
      <c r="CB4786" s="337" t="s">
        <v>133</v>
      </c>
      <c r="CC4786" s="337" t="s">
        <v>134</v>
      </c>
      <c r="CD4786" s="338">
        <v>7</v>
      </c>
      <c r="CE4786" s="335">
        <v>45078</v>
      </c>
      <c r="CF4786" s="337"/>
      <c r="CG4786" s="337"/>
      <c r="CH4786" s="337"/>
      <c r="CI4786" s="337" t="s">
        <v>104</v>
      </c>
      <c r="CJ4786" s="337"/>
      <c r="CK4786" s="337"/>
      <c r="CL4786" s="337"/>
      <c r="CM4786" s="337" t="s">
        <v>73</v>
      </c>
      <c r="CN4786" s="337">
        <v>3</v>
      </c>
    </row>
    <row r="4787" spans="4:92">
      <c r="D4787" s="273" t="s">
        <v>64</v>
      </c>
      <c r="E4787" s="273" t="s">
        <v>404</v>
      </c>
      <c r="F4787" s="273" t="s">
        <v>408</v>
      </c>
      <c r="G4787" s="273" t="s">
        <v>956</v>
      </c>
      <c r="H4787" s="274">
        <v>45108</v>
      </c>
      <c r="I4787" s="273">
        <v>12926</v>
      </c>
      <c r="J4787" s="273">
        <v>865</v>
      </c>
      <c r="K4787" s="273">
        <v>5472</v>
      </c>
      <c r="L4787" s="273" t="s">
        <v>66</v>
      </c>
      <c r="M4787" s="273">
        <v>903.05827969999996</v>
      </c>
      <c r="N4787" s="273" t="s">
        <v>115</v>
      </c>
      <c r="W4787" s="273">
        <v>206081</v>
      </c>
      <c r="X4787" s="273" t="s">
        <v>64</v>
      </c>
      <c r="Y4787" s="273" t="s">
        <v>75</v>
      </c>
      <c r="Z4787" s="273" t="s">
        <v>79</v>
      </c>
      <c r="AA4787" s="273" t="s">
        <v>79</v>
      </c>
      <c r="AB4787" s="274">
        <v>44927</v>
      </c>
      <c r="AC4787" s="273">
        <v>11953</v>
      </c>
      <c r="AD4787" s="273">
        <v>36</v>
      </c>
      <c r="AE4787" s="273">
        <v>0</v>
      </c>
      <c r="AF4787" s="273" t="s">
        <v>90</v>
      </c>
      <c r="AG4787" s="273" t="s">
        <v>2084</v>
      </c>
      <c r="AH4787" s="273" t="s">
        <v>2085</v>
      </c>
      <c r="AI4787" s="273" t="s">
        <v>123</v>
      </c>
      <c r="AJ4787" s="273" t="s">
        <v>200</v>
      </c>
      <c r="AK4787" s="273">
        <v>172404</v>
      </c>
      <c r="BV4787" s="279" t="s">
        <v>64</v>
      </c>
      <c r="BW4787" s="280" t="s">
        <v>75</v>
      </c>
      <c r="BX4787" s="280" t="s">
        <v>79</v>
      </c>
      <c r="BY4787" s="280" t="s">
        <v>79</v>
      </c>
      <c r="BZ4787" s="280" t="s">
        <v>167</v>
      </c>
      <c r="CA4787" s="280" t="s">
        <v>168</v>
      </c>
      <c r="CB4787" s="280" t="s">
        <v>169</v>
      </c>
      <c r="CC4787" s="280" t="s">
        <v>170</v>
      </c>
      <c r="CD4787" s="281">
        <v>12</v>
      </c>
      <c r="CE4787" s="277">
        <v>45078</v>
      </c>
      <c r="CF4787" s="280">
        <v>2669</v>
      </c>
      <c r="CG4787" s="280" t="s">
        <v>90</v>
      </c>
      <c r="CH4787" s="280">
        <v>2669</v>
      </c>
      <c r="CI4787" s="280" t="s">
        <v>80</v>
      </c>
      <c r="CJ4787" s="280"/>
      <c r="CK4787" s="280"/>
      <c r="CL4787" s="280"/>
      <c r="CM4787" s="280" t="s">
        <v>73</v>
      </c>
      <c r="CN4787" s="280">
        <v>3</v>
      </c>
    </row>
    <row r="4788" spans="4:92">
      <c r="D4788" s="273" t="s">
        <v>64</v>
      </c>
      <c r="E4788" s="273" t="s">
        <v>404</v>
      </c>
      <c r="F4788" s="273" t="s">
        <v>408</v>
      </c>
      <c r="G4788" s="273" t="s">
        <v>956</v>
      </c>
      <c r="H4788" s="274">
        <v>45108</v>
      </c>
      <c r="I4788" s="273">
        <v>12926</v>
      </c>
      <c r="J4788" s="273">
        <v>865</v>
      </c>
      <c r="K4788" s="273">
        <v>0</v>
      </c>
      <c r="L4788" s="273" t="s">
        <v>66</v>
      </c>
      <c r="N4788" s="273" t="s">
        <v>107</v>
      </c>
      <c r="W4788" s="273">
        <v>206082</v>
      </c>
      <c r="X4788" s="273" t="s">
        <v>64</v>
      </c>
      <c r="Y4788" s="273" t="s">
        <v>75</v>
      </c>
      <c r="Z4788" s="273" t="s">
        <v>79</v>
      </c>
      <c r="AA4788" s="273" t="s">
        <v>79</v>
      </c>
      <c r="AB4788" s="274">
        <v>44927</v>
      </c>
      <c r="AC4788" s="273">
        <v>11953</v>
      </c>
      <c r="AD4788" s="273">
        <v>36</v>
      </c>
      <c r="AE4788" s="273">
        <v>0</v>
      </c>
      <c r="AF4788" s="273" t="s">
        <v>90</v>
      </c>
      <c r="AG4788" s="273" t="s">
        <v>2086</v>
      </c>
      <c r="AH4788" s="273" t="s">
        <v>2087</v>
      </c>
      <c r="AI4788" s="273" t="s">
        <v>123</v>
      </c>
      <c r="AJ4788" s="273" t="s">
        <v>200</v>
      </c>
      <c r="AK4788" s="273">
        <v>172410</v>
      </c>
      <c r="BV4788" s="336" t="s">
        <v>64</v>
      </c>
      <c r="BW4788" s="337" t="s">
        <v>75</v>
      </c>
      <c r="BX4788" s="337" t="s">
        <v>79</v>
      </c>
      <c r="BY4788" s="337" t="s">
        <v>79</v>
      </c>
      <c r="BZ4788" s="337" t="s">
        <v>151</v>
      </c>
      <c r="CA4788" s="337" t="s">
        <v>152</v>
      </c>
      <c r="CB4788" s="337" t="s">
        <v>161</v>
      </c>
      <c r="CC4788" s="337" t="s">
        <v>162</v>
      </c>
      <c r="CD4788" s="338">
        <v>11</v>
      </c>
      <c r="CE4788" s="335">
        <v>45078</v>
      </c>
      <c r="CF4788" s="337">
        <v>80676.800000000003</v>
      </c>
      <c r="CG4788" s="337" t="s">
        <v>90</v>
      </c>
      <c r="CH4788" s="337">
        <v>80676.800000000003</v>
      </c>
      <c r="CI4788" s="337" t="s">
        <v>80</v>
      </c>
      <c r="CJ4788" s="337"/>
      <c r="CK4788" s="337"/>
      <c r="CL4788" s="337"/>
      <c r="CM4788" s="337" t="s">
        <v>73</v>
      </c>
      <c r="CN4788" s="337">
        <v>3</v>
      </c>
    </row>
    <row r="4789" spans="4:92">
      <c r="D4789" s="273" t="s">
        <v>64</v>
      </c>
      <c r="E4789" s="273" t="s">
        <v>404</v>
      </c>
      <c r="F4789" s="273" t="s">
        <v>408</v>
      </c>
      <c r="G4789" s="273" t="s">
        <v>956</v>
      </c>
      <c r="H4789" s="274">
        <v>45139</v>
      </c>
      <c r="I4789" s="273">
        <v>13603</v>
      </c>
      <c r="J4789" s="273">
        <v>865</v>
      </c>
      <c r="W4789" s="273">
        <v>224126</v>
      </c>
      <c r="X4789" s="273" t="s">
        <v>64</v>
      </c>
      <c r="Y4789" s="273" t="s">
        <v>75</v>
      </c>
      <c r="Z4789" s="273" t="s">
        <v>79</v>
      </c>
      <c r="AA4789" s="273" t="s">
        <v>79</v>
      </c>
      <c r="AB4789" s="274">
        <v>44927</v>
      </c>
      <c r="AC4789" s="273">
        <v>11953</v>
      </c>
      <c r="AD4789" s="273">
        <v>36</v>
      </c>
      <c r="AE4789" s="273">
        <v>0</v>
      </c>
      <c r="AF4789" s="273" t="s">
        <v>90</v>
      </c>
      <c r="AG4789" s="273" t="s">
        <v>502</v>
      </c>
      <c r="AH4789" s="273" t="s">
        <v>503</v>
      </c>
      <c r="AI4789" s="273" t="s">
        <v>123</v>
      </c>
      <c r="AJ4789" s="273" t="s">
        <v>200</v>
      </c>
      <c r="AK4789" s="273">
        <v>172416</v>
      </c>
      <c r="BV4789" s="279" t="s">
        <v>64</v>
      </c>
      <c r="BW4789" s="280" t="s">
        <v>75</v>
      </c>
      <c r="BX4789" s="280" t="s">
        <v>79</v>
      </c>
      <c r="BY4789" s="280" t="s">
        <v>79</v>
      </c>
      <c r="BZ4789" s="280" t="s">
        <v>167</v>
      </c>
      <c r="CA4789" s="280" t="s">
        <v>168</v>
      </c>
      <c r="CB4789" s="280" t="s">
        <v>353</v>
      </c>
      <c r="CC4789" s="280" t="s">
        <v>354</v>
      </c>
      <c r="CD4789" s="281">
        <v>13</v>
      </c>
      <c r="CE4789" s="277">
        <v>45078</v>
      </c>
      <c r="CF4789" s="280">
        <v>0</v>
      </c>
      <c r="CG4789" s="280" t="s">
        <v>90</v>
      </c>
      <c r="CH4789" s="280">
        <v>0</v>
      </c>
      <c r="CI4789" s="280" t="s">
        <v>80</v>
      </c>
      <c r="CJ4789" s="280"/>
      <c r="CK4789" s="280"/>
      <c r="CL4789" s="280"/>
      <c r="CM4789" s="280" t="s">
        <v>73</v>
      </c>
      <c r="CN4789" s="280">
        <v>3</v>
      </c>
    </row>
    <row r="4790" spans="4:92">
      <c r="D4790" s="273" t="s">
        <v>64</v>
      </c>
      <c r="E4790" s="273" t="s">
        <v>404</v>
      </c>
      <c r="F4790" s="273" t="s">
        <v>408</v>
      </c>
      <c r="G4790" s="273" t="s">
        <v>956</v>
      </c>
      <c r="H4790" s="274">
        <v>45139</v>
      </c>
      <c r="I4790" s="273">
        <v>13603</v>
      </c>
      <c r="J4790" s="273">
        <v>865</v>
      </c>
      <c r="K4790" s="273">
        <v>5512</v>
      </c>
      <c r="L4790" s="273" t="s">
        <v>66</v>
      </c>
      <c r="M4790" s="273">
        <v>909.70351049999999</v>
      </c>
      <c r="N4790" s="273" t="s">
        <v>115</v>
      </c>
      <c r="W4790" s="273">
        <v>224150</v>
      </c>
      <c r="X4790" s="273" t="s">
        <v>64</v>
      </c>
      <c r="Y4790" s="273" t="s">
        <v>75</v>
      </c>
      <c r="Z4790" s="273" t="s">
        <v>79</v>
      </c>
      <c r="AA4790" s="273" t="s">
        <v>79</v>
      </c>
      <c r="AB4790" s="274">
        <v>44927</v>
      </c>
      <c r="AC4790" s="273">
        <v>11953</v>
      </c>
      <c r="AD4790" s="273">
        <v>36</v>
      </c>
      <c r="AE4790" s="273">
        <v>0</v>
      </c>
      <c r="AF4790" s="273" t="s">
        <v>90</v>
      </c>
      <c r="AG4790" s="273" t="s">
        <v>2088</v>
      </c>
      <c r="AH4790" s="273" t="s">
        <v>2089</v>
      </c>
      <c r="AI4790" s="273" t="s">
        <v>123</v>
      </c>
      <c r="AJ4790" s="273" t="s">
        <v>200</v>
      </c>
      <c r="AK4790" s="273">
        <v>172422</v>
      </c>
      <c r="BV4790" s="336" t="s">
        <v>64</v>
      </c>
      <c r="BW4790" s="337" t="s">
        <v>75</v>
      </c>
      <c r="BX4790" s="337" t="s">
        <v>79</v>
      </c>
      <c r="BY4790" s="337" t="s">
        <v>79</v>
      </c>
      <c r="BZ4790" s="337" t="s">
        <v>167</v>
      </c>
      <c r="CA4790" s="337" t="s">
        <v>168</v>
      </c>
      <c r="CB4790" s="337" t="s">
        <v>313</v>
      </c>
      <c r="CC4790" s="337" t="s">
        <v>314</v>
      </c>
      <c r="CD4790" s="338">
        <v>14</v>
      </c>
      <c r="CE4790" s="335">
        <v>45078</v>
      </c>
      <c r="CF4790" s="337">
        <v>0</v>
      </c>
      <c r="CG4790" s="337" t="s">
        <v>90</v>
      </c>
      <c r="CH4790" s="337">
        <v>0</v>
      </c>
      <c r="CI4790" s="337" t="s">
        <v>80</v>
      </c>
      <c r="CJ4790" s="337"/>
      <c r="CK4790" s="337"/>
      <c r="CL4790" s="337"/>
      <c r="CM4790" s="337" t="s">
        <v>73</v>
      </c>
      <c r="CN4790" s="337">
        <v>3</v>
      </c>
    </row>
    <row r="4791" spans="4:92">
      <c r="D4791" s="273" t="s">
        <v>64</v>
      </c>
      <c r="E4791" s="273" t="s">
        <v>287</v>
      </c>
      <c r="F4791" s="273" t="s">
        <v>325</v>
      </c>
      <c r="G4791" s="273" t="s">
        <v>463</v>
      </c>
      <c r="H4791" s="274">
        <v>45261</v>
      </c>
      <c r="I4791" s="273">
        <v>16939</v>
      </c>
      <c r="J4791" s="273">
        <v>67</v>
      </c>
      <c r="K4791" s="273">
        <v>0</v>
      </c>
      <c r="L4791" s="273" t="s">
        <v>66</v>
      </c>
      <c r="N4791" s="273" t="s">
        <v>107</v>
      </c>
      <c r="W4791" s="273">
        <v>321773</v>
      </c>
      <c r="X4791" s="273" t="s">
        <v>64</v>
      </c>
      <c r="Y4791" s="273" t="s">
        <v>75</v>
      </c>
      <c r="Z4791" s="273" t="s">
        <v>79</v>
      </c>
      <c r="AA4791" s="273" t="s">
        <v>79</v>
      </c>
      <c r="AB4791" s="274">
        <v>44927</v>
      </c>
      <c r="AC4791" s="273">
        <v>11953</v>
      </c>
      <c r="AD4791" s="273">
        <v>36</v>
      </c>
      <c r="AE4791" s="273">
        <v>0</v>
      </c>
      <c r="AF4791" s="273" t="s">
        <v>90</v>
      </c>
      <c r="AG4791" s="273" t="s">
        <v>488</v>
      </c>
      <c r="AH4791" s="273" t="s">
        <v>489</v>
      </c>
      <c r="AI4791" s="273" t="s">
        <v>123</v>
      </c>
      <c r="AJ4791" s="273" t="s">
        <v>200</v>
      </c>
      <c r="AK4791" s="273">
        <v>172428</v>
      </c>
      <c r="BV4791" s="279" t="s">
        <v>64</v>
      </c>
      <c r="BW4791" s="280" t="s">
        <v>75</v>
      </c>
      <c r="BX4791" s="280" t="s">
        <v>79</v>
      </c>
      <c r="BY4791" s="280" t="s">
        <v>79</v>
      </c>
      <c r="BZ4791" s="280" t="s">
        <v>204</v>
      </c>
      <c r="CA4791" s="280" t="s">
        <v>205</v>
      </c>
      <c r="CB4791" s="280" t="s">
        <v>206</v>
      </c>
      <c r="CC4791" s="280" t="s">
        <v>207</v>
      </c>
      <c r="CD4791" s="281">
        <v>0</v>
      </c>
      <c r="CE4791" s="277">
        <v>45078</v>
      </c>
      <c r="CF4791" s="280"/>
      <c r="CG4791" s="280" t="s">
        <v>181</v>
      </c>
      <c r="CH4791" s="280"/>
      <c r="CI4791" s="280" t="s">
        <v>208</v>
      </c>
      <c r="CJ4791" s="280" t="s">
        <v>209</v>
      </c>
      <c r="CK4791" s="280"/>
      <c r="CL4791" s="280"/>
      <c r="CM4791" s="280" t="s">
        <v>73</v>
      </c>
      <c r="CN4791" s="280">
        <v>3</v>
      </c>
    </row>
    <row r="4792" spans="4:92">
      <c r="D4792" s="273" t="s">
        <v>64</v>
      </c>
      <c r="E4792" s="273" t="s">
        <v>287</v>
      </c>
      <c r="F4792" s="273" t="s">
        <v>325</v>
      </c>
      <c r="G4792" s="273" t="s">
        <v>469</v>
      </c>
      <c r="H4792" s="274">
        <v>44927</v>
      </c>
      <c r="I4792" s="273">
        <v>11152</v>
      </c>
      <c r="J4792" s="273">
        <v>68</v>
      </c>
      <c r="K4792" s="273">
        <v>218245</v>
      </c>
      <c r="L4792" s="273" t="s">
        <v>66</v>
      </c>
      <c r="M4792" s="273">
        <v>74571.442152000003</v>
      </c>
      <c r="N4792" s="273" t="s">
        <v>964</v>
      </c>
      <c r="P4792" s="273" t="s">
        <v>68</v>
      </c>
      <c r="Q4792" s="273" t="s">
        <v>1496</v>
      </c>
      <c r="R4792" s="273" t="s">
        <v>70</v>
      </c>
      <c r="S4792" s="273" t="s">
        <v>2015</v>
      </c>
      <c r="T4792" s="273" t="s">
        <v>2016</v>
      </c>
      <c r="U4792" s="273" t="s">
        <v>2017</v>
      </c>
      <c r="V4792" s="273" t="s">
        <v>2090</v>
      </c>
      <c r="W4792" s="273">
        <v>137321</v>
      </c>
      <c r="X4792" s="273" t="s">
        <v>64</v>
      </c>
      <c r="Y4792" s="273" t="s">
        <v>75</v>
      </c>
      <c r="Z4792" s="273" t="s">
        <v>79</v>
      </c>
      <c r="AA4792" s="273" t="s">
        <v>79</v>
      </c>
      <c r="AB4792" s="274">
        <v>44927</v>
      </c>
      <c r="AC4792" s="273">
        <v>11953</v>
      </c>
      <c r="AD4792" s="273">
        <v>36</v>
      </c>
      <c r="AE4792" s="273">
        <v>0</v>
      </c>
      <c r="AF4792" s="273" t="s">
        <v>90</v>
      </c>
      <c r="AG4792" s="273" t="s">
        <v>2091</v>
      </c>
      <c r="AH4792" s="273" t="s">
        <v>2092</v>
      </c>
      <c r="AI4792" s="273" t="s">
        <v>123</v>
      </c>
      <c r="AJ4792" s="273" t="s">
        <v>200</v>
      </c>
      <c r="AK4792" s="273">
        <v>172434</v>
      </c>
      <c r="BV4792" s="336" t="s">
        <v>64</v>
      </c>
      <c r="BW4792" s="337" t="s">
        <v>75</v>
      </c>
      <c r="BX4792" s="337" t="s">
        <v>79</v>
      </c>
      <c r="BY4792" s="337" t="s">
        <v>79</v>
      </c>
      <c r="BZ4792" s="337" t="s">
        <v>204</v>
      </c>
      <c r="CA4792" s="337" t="s">
        <v>205</v>
      </c>
      <c r="CB4792" s="337" t="s">
        <v>206</v>
      </c>
      <c r="CC4792" s="337" t="s">
        <v>207</v>
      </c>
      <c r="CD4792" s="338">
        <v>0</v>
      </c>
      <c r="CE4792" s="335">
        <v>45078</v>
      </c>
      <c r="CF4792" s="337"/>
      <c r="CG4792" s="337" t="s">
        <v>181</v>
      </c>
      <c r="CH4792" s="337"/>
      <c r="CI4792" s="337" t="s">
        <v>208</v>
      </c>
      <c r="CJ4792" s="337" t="s">
        <v>209</v>
      </c>
      <c r="CK4792" s="337"/>
      <c r="CL4792" s="337"/>
      <c r="CM4792" s="337" t="s">
        <v>73</v>
      </c>
      <c r="CN4792" s="337">
        <v>3</v>
      </c>
    </row>
    <row r="4793" spans="4:92">
      <c r="D4793" s="273" t="s">
        <v>64</v>
      </c>
      <c r="E4793" s="273" t="s">
        <v>287</v>
      </c>
      <c r="F4793" s="273" t="s">
        <v>325</v>
      </c>
      <c r="G4793" s="273" t="s">
        <v>469</v>
      </c>
      <c r="H4793" s="274">
        <v>44927</v>
      </c>
      <c r="I4793" s="273">
        <v>11152</v>
      </c>
      <c r="J4793" s="273">
        <v>68</v>
      </c>
      <c r="K4793" s="273">
        <v>0</v>
      </c>
      <c r="L4793" s="273" t="s">
        <v>66</v>
      </c>
      <c r="M4793" s="273">
        <v>0</v>
      </c>
      <c r="N4793" s="273" t="s">
        <v>115</v>
      </c>
      <c r="W4793" s="273">
        <v>137319</v>
      </c>
      <c r="X4793" s="273" t="s">
        <v>64</v>
      </c>
      <c r="Y4793" s="273" t="s">
        <v>75</v>
      </c>
      <c r="Z4793" s="273" t="s">
        <v>79</v>
      </c>
      <c r="AA4793" s="273" t="s">
        <v>79</v>
      </c>
      <c r="AB4793" s="274">
        <v>44927</v>
      </c>
      <c r="AC4793" s="273">
        <v>11953</v>
      </c>
      <c r="AD4793" s="273">
        <v>36</v>
      </c>
      <c r="AE4793" s="273">
        <v>1.778</v>
      </c>
      <c r="AF4793" s="273" t="s">
        <v>90</v>
      </c>
      <c r="AG4793" s="273" t="s">
        <v>371</v>
      </c>
      <c r="AH4793" s="273" t="s">
        <v>372</v>
      </c>
      <c r="AI4793" s="273" t="s">
        <v>123</v>
      </c>
      <c r="AJ4793" s="273" t="s">
        <v>200</v>
      </c>
      <c r="AK4793" s="273">
        <v>172440</v>
      </c>
      <c r="BV4793" s="279" t="s">
        <v>64</v>
      </c>
      <c r="BW4793" s="280" t="s">
        <v>75</v>
      </c>
      <c r="BX4793" s="280" t="s">
        <v>79</v>
      </c>
      <c r="BY4793" s="280" t="s">
        <v>79</v>
      </c>
      <c r="BZ4793" s="280" t="s">
        <v>204</v>
      </c>
      <c r="CA4793" s="280" t="s">
        <v>205</v>
      </c>
      <c r="CB4793" s="280" t="s">
        <v>206</v>
      </c>
      <c r="CC4793" s="280" t="s">
        <v>207</v>
      </c>
      <c r="CD4793" s="281">
        <v>0</v>
      </c>
      <c r="CE4793" s="277">
        <v>45078</v>
      </c>
      <c r="CF4793" s="280"/>
      <c r="CG4793" s="280" t="s">
        <v>181</v>
      </c>
      <c r="CH4793" s="280"/>
      <c r="CI4793" s="280" t="s">
        <v>208</v>
      </c>
      <c r="CJ4793" s="280" t="s">
        <v>209</v>
      </c>
      <c r="CK4793" s="280"/>
      <c r="CL4793" s="280"/>
      <c r="CM4793" s="280" t="s">
        <v>73</v>
      </c>
      <c r="CN4793" s="280">
        <v>3</v>
      </c>
    </row>
    <row r="4794" spans="4:92">
      <c r="D4794" s="273" t="s">
        <v>64</v>
      </c>
      <c r="E4794" s="273" t="s">
        <v>287</v>
      </c>
      <c r="F4794" s="273" t="s">
        <v>325</v>
      </c>
      <c r="G4794" s="273" t="s">
        <v>469</v>
      </c>
      <c r="H4794" s="274">
        <v>44927</v>
      </c>
      <c r="I4794" s="273">
        <v>11152</v>
      </c>
      <c r="J4794" s="273">
        <v>68</v>
      </c>
      <c r="K4794" s="273">
        <v>0</v>
      </c>
      <c r="L4794" s="273" t="s">
        <v>66</v>
      </c>
      <c r="N4794" s="273" t="s">
        <v>107</v>
      </c>
      <c r="W4794" s="273">
        <v>137320</v>
      </c>
      <c r="X4794" s="273" t="s">
        <v>64</v>
      </c>
      <c r="Y4794" s="273" t="s">
        <v>75</v>
      </c>
      <c r="Z4794" s="273" t="s">
        <v>79</v>
      </c>
      <c r="AA4794" s="273" t="s">
        <v>79</v>
      </c>
      <c r="AB4794" s="274">
        <v>44927</v>
      </c>
      <c r="AC4794" s="273">
        <v>11953</v>
      </c>
      <c r="AD4794" s="273">
        <v>36</v>
      </c>
      <c r="AE4794" s="273">
        <v>1.3129999999999999</v>
      </c>
      <c r="AF4794" s="273" t="s">
        <v>90</v>
      </c>
      <c r="AG4794" s="273" t="s">
        <v>1543</v>
      </c>
      <c r="AH4794" s="273" t="s">
        <v>1305</v>
      </c>
      <c r="AI4794" s="273" t="s">
        <v>123</v>
      </c>
      <c r="AJ4794" s="273" t="s">
        <v>200</v>
      </c>
      <c r="AK4794" s="273">
        <v>172446</v>
      </c>
      <c r="BV4794" s="336" t="s">
        <v>64</v>
      </c>
      <c r="BW4794" s="337" t="s">
        <v>75</v>
      </c>
      <c r="BX4794" s="337" t="s">
        <v>79</v>
      </c>
      <c r="BY4794" s="337" t="s">
        <v>79</v>
      </c>
      <c r="BZ4794" s="337" t="s">
        <v>204</v>
      </c>
      <c r="CA4794" s="337" t="s">
        <v>205</v>
      </c>
      <c r="CB4794" s="337" t="s">
        <v>206</v>
      </c>
      <c r="CC4794" s="337" t="s">
        <v>207</v>
      </c>
      <c r="CD4794" s="338">
        <v>0</v>
      </c>
      <c r="CE4794" s="335">
        <v>45078</v>
      </c>
      <c r="CF4794" s="337"/>
      <c r="CG4794" s="337" t="s">
        <v>181</v>
      </c>
      <c r="CH4794" s="337"/>
      <c r="CI4794" s="337" t="s">
        <v>208</v>
      </c>
      <c r="CJ4794" s="337" t="s">
        <v>209</v>
      </c>
      <c r="CK4794" s="337"/>
      <c r="CL4794" s="337"/>
      <c r="CM4794" s="337" t="s">
        <v>73</v>
      </c>
      <c r="CN4794" s="337">
        <v>3</v>
      </c>
    </row>
    <row r="4795" spans="4:92">
      <c r="D4795" s="273" t="s">
        <v>64</v>
      </c>
      <c r="E4795" s="273" t="s">
        <v>287</v>
      </c>
      <c r="F4795" s="273" t="s">
        <v>325</v>
      </c>
      <c r="G4795" s="273" t="s">
        <v>469</v>
      </c>
      <c r="H4795" s="274">
        <v>44958</v>
      </c>
      <c r="I4795" s="273">
        <v>11314</v>
      </c>
      <c r="J4795" s="273">
        <v>68</v>
      </c>
      <c r="K4795" s="273">
        <v>220866</v>
      </c>
      <c r="L4795" s="273" t="s">
        <v>66</v>
      </c>
      <c r="M4795" s="273">
        <v>72840.256374000004</v>
      </c>
      <c r="N4795" s="273" t="s">
        <v>964</v>
      </c>
      <c r="P4795" s="273" t="s">
        <v>68</v>
      </c>
      <c r="Q4795" s="273" t="s">
        <v>1496</v>
      </c>
      <c r="R4795" s="273" t="s">
        <v>70</v>
      </c>
      <c r="S4795" s="273" t="s">
        <v>2015</v>
      </c>
      <c r="T4795" s="273" t="s">
        <v>2016</v>
      </c>
      <c r="U4795" s="273" t="s">
        <v>2017</v>
      </c>
      <c r="V4795" s="273" t="s">
        <v>122</v>
      </c>
      <c r="W4795" s="273">
        <v>256869</v>
      </c>
      <c r="X4795" s="273" t="s">
        <v>64</v>
      </c>
      <c r="Y4795" s="273" t="s">
        <v>75</v>
      </c>
      <c r="Z4795" s="273" t="s">
        <v>79</v>
      </c>
      <c r="AA4795" s="273" t="s">
        <v>79</v>
      </c>
      <c r="AB4795" s="274">
        <v>44927</v>
      </c>
      <c r="AC4795" s="273">
        <v>11953</v>
      </c>
      <c r="AD4795" s="273">
        <v>36</v>
      </c>
      <c r="AE4795" s="273">
        <v>5.093</v>
      </c>
      <c r="AF4795" s="273" t="s">
        <v>90</v>
      </c>
      <c r="AG4795" s="273" t="s">
        <v>376</v>
      </c>
      <c r="AH4795" s="273" t="s">
        <v>377</v>
      </c>
      <c r="AI4795" s="273" t="s">
        <v>123</v>
      </c>
      <c r="AJ4795" s="273" t="s">
        <v>200</v>
      </c>
      <c r="AK4795" s="273">
        <v>172452</v>
      </c>
      <c r="BV4795" s="279" t="s">
        <v>64</v>
      </c>
      <c r="BW4795" s="280" t="s">
        <v>75</v>
      </c>
      <c r="BX4795" s="280" t="s">
        <v>79</v>
      </c>
      <c r="BY4795" s="280" t="s">
        <v>79</v>
      </c>
      <c r="BZ4795" s="280" t="s">
        <v>204</v>
      </c>
      <c r="CA4795" s="280" t="s">
        <v>205</v>
      </c>
      <c r="CB4795" s="280" t="s">
        <v>206</v>
      </c>
      <c r="CC4795" s="280" t="s">
        <v>207</v>
      </c>
      <c r="CD4795" s="281">
        <v>0</v>
      </c>
      <c r="CE4795" s="277">
        <v>45078</v>
      </c>
      <c r="CF4795" s="280"/>
      <c r="CG4795" s="280" t="s">
        <v>181</v>
      </c>
      <c r="CH4795" s="280"/>
      <c r="CI4795" s="280" t="s">
        <v>208</v>
      </c>
      <c r="CJ4795" s="280" t="s">
        <v>209</v>
      </c>
      <c r="CK4795" s="280"/>
      <c r="CL4795" s="280"/>
      <c r="CM4795" s="280" t="s">
        <v>73</v>
      </c>
      <c r="CN4795" s="280">
        <v>3</v>
      </c>
    </row>
    <row r="4796" spans="4:92">
      <c r="D4796" s="273" t="s">
        <v>64</v>
      </c>
      <c r="E4796" s="273" t="s">
        <v>287</v>
      </c>
      <c r="F4796" s="273" t="s">
        <v>325</v>
      </c>
      <c r="G4796" s="273" t="s">
        <v>469</v>
      </c>
      <c r="H4796" s="274">
        <v>44958</v>
      </c>
      <c r="I4796" s="273">
        <v>11314</v>
      </c>
      <c r="J4796" s="273">
        <v>68</v>
      </c>
      <c r="K4796" s="273">
        <v>0</v>
      </c>
      <c r="L4796" s="273" t="s">
        <v>66</v>
      </c>
      <c r="M4796" s="273">
        <v>0</v>
      </c>
      <c r="N4796" s="273" t="s">
        <v>115</v>
      </c>
      <c r="W4796" s="273">
        <v>256867</v>
      </c>
      <c r="X4796" s="273" t="s">
        <v>64</v>
      </c>
      <c r="Y4796" s="273" t="s">
        <v>75</v>
      </c>
      <c r="Z4796" s="273" t="s">
        <v>79</v>
      </c>
      <c r="AA4796" s="273" t="s">
        <v>79</v>
      </c>
      <c r="AB4796" s="274">
        <v>44958</v>
      </c>
      <c r="AC4796" s="273">
        <v>11986</v>
      </c>
      <c r="AD4796" s="273">
        <v>36</v>
      </c>
      <c r="AE4796" s="273">
        <v>0</v>
      </c>
      <c r="AF4796" s="273" t="s">
        <v>90</v>
      </c>
      <c r="AG4796" s="273" t="s">
        <v>2048</v>
      </c>
      <c r="AH4796" s="273" t="s">
        <v>2049</v>
      </c>
      <c r="AI4796" s="273" t="s">
        <v>123</v>
      </c>
      <c r="AJ4796" s="273" t="s">
        <v>200</v>
      </c>
      <c r="AK4796" s="273">
        <v>212128</v>
      </c>
      <c r="BV4796" s="336" t="s">
        <v>64</v>
      </c>
      <c r="BW4796" s="337" t="s">
        <v>75</v>
      </c>
      <c r="BX4796" s="337" t="s">
        <v>79</v>
      </c>
      <c r="BY4796" s="337" t="s">
        <v>79</v>
      </c>
      <c r="BZ4796" s="337" t="s">
        <v>204</v>
      </c>
      <c r="CA4796" s="337" t="s">
        <v>205</v>
      </c>
      <c r="CB4796" s="337" t="s">
        <v>206</v>
      </c>
      <c r="CC4796" s="337" t="s">
        <v>207</v>
      </c>
      <c r="CD4796" s="338">
        <v>0</v>
      </c>
      <c r="CE4796" s="335">
        <v>45078</v>
      </c>
      <c r="CF4796" s="337"/>
      <c r="CG4796" s="337" t="s">
        <v>181</v>
      </c>
      <c r="CH4796" s="337"/>
      <c r="CI4796" s="337" t="s">
        <v>208</v>
      </c>
      <c r="CJ4796" s="337" t="s">
        <v>209</v>
      </c>
      <c r="CK4796" s="337"/>
      <c r="CL4796" s="337"/>
      <c r="CM4796" s="337" t="s">
        <v>73</v>
      </c>
      <c r="CN4796" s="337">
        <v>3</v>
      </c>
    </row>
    <row r="4797" spans="4:92">
      <c r="D4797" s="273" t="s">
        <v>64</v>
      </c>
      <c r="E4797" s="273" t="s">
        <v>287</v>
      </c>
      <c r="F4797" s="273" t="s">
        <v>325</v>
      </c>
      <c r="G4797" s="273" t="s">
        <v>469</v>
      </c>
      <c r="H4797" s="274">
        <v>44958</v>
      </c>
      <c r="I4797" s="273">
        <v>11314</v>
      </c>
      <c r="J4797" s="273">
        <v>68</v>
      </c>
      <c r="K4797" s="273">
        <v>0</v>
      </c>
      <c r="L4797" s="273" t="s">
        <v>66</v>
      </c>
      <c r="N4797" s="273" t="s">
        <v>107</v>
      </c>
      <c r="W4797" s="273">
        <v>256868</v>
      </c>
      <c r="X4797" s="273" t="s">
        <v>64</v>
      </c>
      <c r="Y4797" s="273" t="s">
        <v>75</v>
      </c>
      <c r="Z4797" s="273" t="s">
        <v>79</v>
      </c>
      <c r="AA4797" s="273" t="s">
        <v>79</v>
      </c>
      <c r="AB4797" s="274">
        <v>44958</v>
      </c>
      <c r="AC4797" s="273">
        <v>11986</v>
      </c>
      <c r="AD4797" s="273">
        <v>36</v>
      </c>
      <c r="AE4797" s="273">
        <v>0</v>
      </c>
      <c r="AF4797" s="273" t="s">
        <v>90</v>
      </c>
      <c r="AG4797" s="273" t="s">
        <v>2050</v>
      </c>
      <c r="AH4797" s="273" t="s">
        <v>2051</v>
      </c>
      <c r="AI4797" s="273" t="s">
        <v>123</v>
      </c>
      <c r="AJ4797" s="273" t="s">
        <v>200</v>
      </c>
      <c r="AK4797" s="273">
        <v>212134</v>
      </c>
      <c r="BV4797" s="279" t="s">
        <v>64</v>
      </c>
      <c r="BW4797" s="280" t="s">
        <v>75</v>
      </c>
      <c r="BX4797" s="280" t="s">
        <v>79</v>
      </c>
      <c r="BY4797" s="280" t="s">
        <v>79</v>
      </c>
      <c r="BZ4797" s="280" t="s">
        <v>204</v>
      </c>
      <c r="CA4797" s="280" t="s">
        <v>205</v>
      </c>
      <c r="CB4797" s="280" t="s">
        <v>206</v>
      </c>
      <c r="CC4797" s="280" t="s">
        <v>207</v>
      </c>
      <c r="CD4797" s="281">
        <v>0</v>
      </c>
      <c r="CE4797" s="277">
        <v>45078</v>
      </c>
      <c r="CF4797" s="280"/>
      <c r="CG4797" s="280" t="s">
        <v>181</v>
      </c>
      <c r="CH4797" s="280"/>
      <c r="CI4797" s="280" t="s">
        <v>208</v>
      </c>
      <c r="CJ4797" s="280" t="s">
        <v>209</v>
      </c>
      <c r="CK4797" s="280"/>
      <c r="CL4797" s="280"/>
      <c r="CM4797" s="280" t="s">
        <v>73</v>
      </c>
      <c r="CN4797" s="280">
        <v>3</v>
      </c>
    </row>
    <row r="4798" spans="4:92">
      <c r="D4798" s="273" t="s">
        <v>64</v>
      </c>
      <c r="E4798" s="273" t="s">
        <v>287</v>
      </c>
      <c r="F4798" s="273" t="s">
        <v>325</v>
      </c>
      <c r="G4798" s="273" t="s">
        <v>469</v>
      </c>
      <c r="H4798" s="274">
        <v>44986</v>
      </c>
      <c r="I4798" s="273">
        <v>11476</v>
      </c>
      <c r="J4798" s="273">
        <v>68</v>
      </c>
      <c r="K4798" s="273">
        <v>227580</v>
      </c>
      <c r="L4798" s="273" t="s">
        <v>66</v>
      </c>
      <c r="M4798" s="273">
        <v>60031.650872999999</v>
      </c>
      <c r="N4798" s="273" t="s">
        <v>964</v>
      </c>
      <c r="P4798" s="273" t="s">
        <v>68</v>
      </c>
      <c r="Q4798" s="273" t="s">
        <v>1496</v>
      </c>
      <c r="R4798" s="273" t="s">
        <v>70</v>
      </c>
      <c r="S4798" s="273" t="s">
        <v>2015</v>
      </c>
      <c r="T4798" s="273" t="s">
        <v>2016</v>
      </c>
      <c r="U4798" s="273" t="s">
        <v>2017</v>
      </c>
      <c r="V4798" s="273" t="s">
        <v>122</v>
      </c>
      <c r="W4798" s="273">
        <v>256898</v>
      </c>
      <c r="X4798" s="273" t="s">
        <v>64</v>
      </c>
      <c r="Y4798" s="273" t="s">
        <v>75</v>
      </c>
      <c r="Z4798" s="273" t="s">
        <v>79</v>
      </c>
      <c r="AA4798" s="273" t="s">
        <v>79</v>
      </c>
      <c r="AB4798" s="274">
        <v>44958</v>
      </c>
      <c r="AC4798" s="273">
        <v>11986</v>
      </c>
      <c r="AD4798" s="273">
        <v>36</v>
      </c>
      <c r="AE4798" s="273">
        <v>0</v>
      </c>
      <c r="AF4798" s="273" t="s">
        <v>90</v>
      </c>
      <c r="AG4798" s="273" t="s">
        <v>496</v>
      </c>
      <c r="AH4798" s="273" t="s">
        <v>497</v>
      </c>
      <c r="AI4798" s="273" t="s">
        <v>123</v>
      </c>
      <c r="AJ4798" s="273" t="s">
        <v>200</v>
      </c>
      <c r="AK4798" s="273">
        <v>212140</v>
      </c>
      <c r="BV4798" s="336" t="s">
        <v>64</v>
      </c>
      <c r="BW4798" s="337" t="s">
        <v>75</v>
      </c>
      <c r="BX4798" s="337" t="s">
        <v>79</v>
      </c>
      <c r="BY4798" s="337" t="s">
        <v>79</v>
      </c>
      <c r="BZ4798" s="337" t="s">
        <v>204</v>
      </c>
      <c r="CA4798" s="337" t="s">
        <v>205</v>
      </c>
      <c r="CB4798" s="337" t="s">
        <v>206</v>
      </c>
      <c r="CC4798" s="337" t="s">
        <v>207</v>
      </c>
      <c r="CD4798" s="338">
        <v>0</v>
      </c>
      <c r="CE4798" s="335">
        <v>45078</v>
      </c>
      <c r="CF4798" s="337"/>
      <c r="CG4798" s="337" t="s">
        <v>181</v>
      </c>
      <c r="CH4798" s="337"/>
      <c r="CI4798" s="337" t="s">
        <v>208</v>
      </c>
      <c r="CJ4798" s="337" t="s">
        <v>209</v>
      </c>
      <c r="CK4798" s="337"/>
      <c r="CL4798" s="337"/>
      <c r="CM4798" s="337" t="s">
        <v>73</v>
      </c>
      <c r="CN4798" s="337">
        <v>3</v>
      </c>
    </row>
    <row r="4799" spans="4:92">
      <c r="D4799" s="273" t="s">
        <v>64</v>
      </c>
      <c r="E4799" s="273" t="s">
        <v>287</v>
      </c>
      <c r="F4799" s="273" t="s">
        <v>325</v>
      </c>
      <c r="G4799" s="273" t="s">
        <v>469</v>
      </c>
      <c r="H4799" s="274">
        <v>44986</v>
      </c>
      <c r="I4799" s="273">
        <v>11476</v>
      </c>
      <c r="J4799" s="273">
        <v>68</v>
      </c>
      <c r="K4799" s="273">
        <v>0</v>
      </c>
      <c r="L4799" s="273" t="s">
        <v>66</v>
      </c>
      <c r="M4799" s="273">
        <v>0</v>
      </c>
      <c r="N4799" s="273" t="s">
        <v>115</v>
      </c>
      <c r="W4799" s="273">
        <v>256896</v>
      </c>
      <c r="X4799" s="273" t="s">
        <v>64</v>
      </c>
      <c r="Y4799" s="273" t="s">
        <v>75</v>
      </c>
      <c r="Z4799" s="273" t="s">
        <v>79</v>
      </c>
      <c r="AA4799" s="273" t="s">
        <v>79</v>
      </c>
      <c r="AB4799" s="274">
        <v>44958</v>
      </c>
      <c r="AC4799" s="273">
        <v>11986</v>
      </c>
      <c r="AD4799" s="273">
        <v>36</v>
      </c>
      <c r="AE4799" s="273">
        <v>0</v>
      </c>
      <c r="AF4799" s="273" t="s">
        <v>90</v>
      </c>
      <c r="AG4799" s="273" t="s">
        <v>474</v>
      </c>
      <c r="AH4799" s="273" t="s">
        <v>475</v>
      </c>
      <c r="AI4799" s="273" t="s">
        <v>123</v>
      </c>
      <c r="AJ4799" s="273" t="s">
        <v>200</v>
      </c>
      <c r="AK4799" s="273">
        <v>212146</v>
      </c>
      <c r="BV4799" s="279" t="s">
        <v>64</v>
      </c>
      <c r="BW4799" s="280" t="s">
        <v>75</v>
      </c>
      <c r="BX4799" s="280" t="s">
        <v>79</v>
      </c>
      <c r="BY4799" s="280" t="s">
        <v>79</v>
      </c>
      <c r="BZ4799" s="280" t="s">
        <v>204</v>
      </c>
      <c r="CA4799" s="280" t="s">
        <v>205</v>
      </c>
      <c r="CB4799" s="280" t="s">
        <v>206</v>
      </c>
      <c r="CC4799" s="280" t="s">
        <v>207</v>
      </c>
      <c r="CD4799" s="281">
        <v>0</v>
      </c>
      <c r="CE4799" s="277">
        <v>45078</v>
      </c>
      <c r="CF4799" s="280"/>
      <c r="CG4799" s="280" t="s">
        <v>181</v>
      </c>
      <c r="CH4799" s="280"/>
      <c r="CI4799" s="280" t="s">
        <v>208</v>
      </c>
      <c r="CJ4799" s="280" t="s">
        <v>209</v>
      </c>
      <c r="CK4799" s="280"/>
      <c r="CL4799" s="280"/>
      <c r="CM4799" s="280" t="s">
        <v>73</v>
      </c>
      <c r="CN4799" s="280">
        <v>3</v>
      </c>
    </row>
    <row r="4800" spans="4:92">
      <c r="D4800" s="273" t="s">
        <v>64</v>
      </c>
      <c r="E4800" s="273" t="s">
        <v>287</v>
      </c>
      <c r="F4800" s="273" t="s">
        <v>325</v>
      </c>
      <c r="G4800" s="273" t="s">
        <v>469</v>
      </c>
      <c r="H4800" s="274">
        <v>44986</v>
      </c>
      <c r="I4800" s="273">
        <v>11476</v>
      </c>
      <c r="J4800" s="273">
        <v>68</v>
      </c>
      <c r="K4800" s="273">
        <v>0</v>
      </c>
      <c r="L4800" s="273" t="s">
        <v>66</v>
      </c>
      <c r="N4800" s="273" t="s">
        <v>107</v>
      </c>
      <c r="W4800" s="273">
        <v>256897</v>
      </c>
      <c r="X4800" s="273" t="s">
        <v>64</v>
      </c>
      <c r="Y4800" s="273" t="s">
        <v>75</v>
      </c>
      <c r="Z4800" s="273" t="s">
        <v>79</v>
      </c>
      <c r="AA4800" s="273" t="s">
        <v>79</v>
      </c>
      <c r="AB4800" s="274">
        <v>44958</v>
      </c>
      <c r="AC4800" s="273">
        <v>11986</v>
      </c>
      <c r="AD4800" s="273">
        <v>36</v>
      </c>
      <c r="AE4800" s="273">
        <v>0</v>
      </c>
      <c r="AF4800" s="273" t="s">
        <v>90</v>
      </c>
      <c r="AG4800" s="273" t="s">
        <v>2052</v>
      </c>
      <c r="AH4800" s="273" t="s">
        <v>2053</v>
      </c>
      <c r="AI4800" s="273" t="s">
        <v>123</v>
      </c>
      <c r="AJ4800" s="273" t="s">
        <v>200</v>
      </c>
      <c r="AK4800" s="273">
        <v>212152</v>
      </c>
      <c r="BV4800" s="336" t="s">
        <v>64</v>
      </c>
      <c r="BW4800" s="337" t="s">
        <v>75</v>
      </c>
      <c r="BX4800" s="337" t="s">
        <v>79</v>
      </c>
      <c r="BY4800" s="337" t="s">
        <v>79</v>
      </c>
      <c r="BZ4800" s="337" t="s">
        <v>204</v>
      </c>
      <c r="CA4800" s="337" t="s">
        <v>205</v>
      </c>
      <c r="CB4800" s="337" t="s">
        <v>206</v>
      </c>
      <c r="CC4800" s="337" t="s">
        <v>207</v>
      </c>
      <c r="CD4800" s="338">
        <v>0</v>
      </c>
      <c r="CE4800" s="335">
        <v>45078</v>
      </c>
      <c r="CF4800" s="337"/>
      <c r="CG4800" s="337" t="s">
        <v>181</v>
      </c>
      <c r="CH4800" s="337"/>
      <c r="CI4800" s="337" t="s">
        <v>208</v>
      </c>
      <c r="CJ4800" s="337" t="s">
        <v>209</v>
      </c>
      <c r="CK4800" s="337"/>
      <c r="CL4800" s="337"/>
      <c r="CM4800" s="337" t="s">
        <v>73</v>
      </c>
      <c r="CN4800" s="337">
        <v>3</v>
      </c>
    </row>
    <row r="4801" spans="4:92">
      <c r="D4801" s="273" t="s">
        <v>64</v>
      </c>
      <c r="E4801" s="273" t="s">
        <v>287</v>
      </c>
      <c r="F4801" s="273" t="s">
        <v>325</v>
      </c>
      <c r="G4801" s="273" t="s">
        <v>469</v>
      </c>
      <c r="H4801" s="274">
        <v>45017</v>
      </c>
      <c r="I4801" s="273">
        <v>11638</v>
      </c>
      <c r="J4801" s="273">
        <v>68</v>
      </c>
      <c r="K4801" s="273">
        <v>200235</v>
      </c>
      <c r="L4801" s="273" t="s">
        <v>66</v>
      </c>
      <c r="M4801" s="273">
        <v>54494.379369000002</v>
      </c>
      <c r="N4801" s="273" t="s">
        <v>964</v>
      </c>
      <c r="P4801" s="273" t="s">
        <v>68</v>
      </c>
      <c r="Q4801" s="273" t="s">
        <v>1496</v>
      </c>
      <c r="R4801" s="273" t="s">
        <v>70</v>
      </c>
      <c r="S4801" s="273" t="s">
        <v>2015</v>
      </c>
      <c r="T4801" s="273" t="s">
        <v>2016</v>
      </c>
      <c r="U4801" s="273" t="s">
        <v>2017</v>
      </c>
      <c r="V4801" s="273" t="s">
        <v>122</v>
      </c>
      <c r="W4801" s="273">
        <v>256927</v>
      </c>
      <c r="X4801" s="273" t="s">
        <v>64</v>
      </c>
      <c r="Y4801" s="273" t="s">
        <v>75</v>
      </c>
      <c r="Z4801" s="273" t="s">
        <v>79</v>
      </c>
      <c r="AA4801" s="273" t="s">
        <v>79</v>
      </c>
      <c r="AB4801" s="274">
        <v>44958</v>
      </c>
      <c r="AC4801" s="273">
        <v>11986</v>
      </c>
      <c r="AD4801" s="273">
        <v>36</v>
      </c>
      <c r="AE4801" s="273">
        <v>0</v>
      </c>
      <c r="AF4801" s="273" t="s">
        <v>90</v>
      </c>
      <c r="AG4801" s="273" t="s">
        <v>478</v>
      </c>
      <c r="AH4801" s="273" t="s">
        <v>479</v>
      </c>
      <c r="AI4801" s="273" t="s">
        <v>123</v>
      </c>
      <c r="AJ4801" s="273" t="s">
        <v>200</v>
      </c>
      <c r="AK4801" s="273">
        <v>212158</v>
      </c>
      <c r="BV4801" s="279" t="s">
        <v>64</v>
      </c>
      <c r="BW4801" s="280" t="s">
        <v>75</v>
      </c>
      <c r="BX4801" s="280" t="s">
        <v>79</v>
      </c>
      <c r="BY4801" s="280" t="s">
        <v>79</v>
      </c>
      <c r="BZ4801" s="280" t="s">
        <v>204</v>
      </c>
      <c r="CA4801" s="280" t="s">
        <v>205</v>
      </c>
      <c r="CB4801" s="280" t="s">
        <v>206</v>
      </c>
      <c r="CC4801" s="280" t="s">
        <v>207</v>
      </c>
      <c r="CD4801" s="281">
        <v>0</v>
      </c>
      <c r="CE4801" s="277">
        <v>45078</v>
      </c>
      <c r="CF4801" s="280"/>
      <c r="CG4801" s="280" t="s">
        <v>181</v>
      </c>
      <c r="CH4801" s="280"/>
      <c r="CI4801" s="280" t="s">
        <v>208</v>
      </c>
      <c r="CJ4801" s="280" t="s">
        <v>209</v>
      </c>
      <c r="CK4801" s="280"/>
      <c r="CL4801" s="280"/>
      <c r="CM4801" s="280" t="s">
        <v>73</v>
      </c>
      <c r="CN4801" s="280">
        <v>3</v>
      </c>
    </row>
    <row r="4802" spans="4:92">
      <c r="D4802" s="273" t="s">
        <v>64</v>
      </c>
      <c r="E4802" s="273" t="s">
        <v>287</v>
      </c>
      <c r="F4802" s="273" t="s">
        <v>325</v>
      </c>
      <c r="G4802" s="273" t="s">
        <v>469</v>
      </c>
      <c r="H4802" s="274">
        <v>45017</v>
      </c>
      <c r="I4802" s="273">
        <v>11638</v>
      </c>
      <c r="J4802" s="273">
        <v>68</v>
      </c>
      <c r="K4802" s="273">
        <v>0</v>
      </c>
      <c r="L4802" s="273" t="s">
        <v>66</v>
      </c>
      <c r="M4802" s="273">
        <v>0</v>
      </c>
      <c r="N4802" s="273" t="s">
        <v>115</v>
      </c>
      <c r="W4802" s="273">
        <v>256925</v>
      </c>
      <c r="X4802" s="273" t="s">
        <v>64</v>
      </c>
      <c r="Y4802" s="273" t="s">
        <v>75</v>
      </c>
      <c r="Z4802" s="273" t="s">
        <v>79</v>
      </c>
      <c r="AA4802" s="273" t="s">
        <v>79</v>
      </c>
      <c r="AB4802" s="274">
        <v>44958</v>
      </c>
      <c r="AC4802" s="273">
        <v>11986</v>
      </c>
      <c r="AD4802" s="273">
        <v>36</v>
      </c>
      <c r="AE4802" s="273">
        <v>0</v>
      </c>
      <c r="AF4802" s="273" t="s">
        <v>90</v>
      </c>
      <c r="AG4802" s="273" t="s">
        <v>482</v>
      </c>
      <c r="AH4802" s="273" t="s">
        <v>483</v>
      </c>
      <c r="AI4802" s="273" t="s">
        <v>123</v>
      </c>
      <c r="AJ4802" s="273" t="s">
        <v>200</v>
      </c>
      <c r="AK4802" s="273">
        <v>212164</v>
      </c>
      <c r="BV4802" s="336" t="s">
        <v>64</v>
      </c>
      <c r="BW4802" s="337" t="s">
        <v>75</v>
      </c>
      <c r="BX4802" s="337" t="s">
        <v>79</v>
      </c>
      <c r="BY4802" s="337" t="s">
        <v>79</v>
      </c>
      <c r="BZ4802" s="337" t="s">
        <v>204</v>
      </c>
      <c r="CA4802" s="337" t="s">
        <v>205</v>
      </c>
      <c r="CB4802" s="337" t="s">
        <v>206</v>
      </c>
      <c r="CC4802" s="337" t="s">
        <v>207</v>
      </c>
      <c r="CD4802" s="338">
        <v>0</v>
      </c>
      <c r="CE4802" s="335">
        <v>45078</v>
      </c>
      <c r="CF4802" s="337"/>
      <c r="CG4802" s="337" t="s">
        <v>181</v>
      </c>
      <c r="CH4802" s="337"/>
      <c r="CI4802" s="337" t="s">
        <v>208</v>
      </c>
      <c r="CJ4802" s="337" t="s">
        <v>209</v>
      </c>
      <c r="CK4802" s="337"/>
      <c r="CL4802" s="337"/>
      <c r="CM4802" s="337" t="s">
        <v>73</v>
      </c>
      <c r="CN4802" s="337">
        <v>3</v>
      </c>
    </row>
    <row r="4803" spans="4:92">
      <c r="D4803" s="273" t="s">
        <v>64</v>
      </c>
      <c r="E4803" s="273" t="s">
        <v>287</v>
      </c>
      <c r="F4803" s="273" t="s">
        <v>325</v>
      </c>
      <c r="G4803" s="273" t="s">
        <v>469</v>
      </c>
      <c r="H4803" s="274">
        <v>45017</v>
      </c>
      <c r="I4803" s="273">
        <v>11638</v>
      </c>
      <c r="J4803" s="273">
        <v>68</v>
      </c>
      <c r="K4803" s="273">
        <v>0</v>
      </c>
      <c r="L4803" s="273" t="s">
        <v>66</v>
      </c>
      <c r="N4803" s="273" t="s">
        <v>107</v>
      </c>
      <c r="W4803" s="273">
        <v>256926</v>
      </c>
      <c r="X4803" s="273" t="s">
        <v>64</v>
      </c>
      <c r="Y4803" s="273" t="s">
        <v>75</v>
      </c>
      <c r="Z4803" s="273" t="s">
        <v>79</v>
      </c>
      <c r="AA4803" s="273" t="s">
        <v>79</v>
      </c>
      <c r="AB4803" s="274">
        <v>44958</v>
      </c>
      <c r="AC4803" s="273">
        <v>11986</v>
      </c>
      <c r="AD4803" s="273">
        <v>36</v>
      </c>
      <c r="AE4803" s="273">
        <v>0</v>
      </c>
      <c r="AF4803" s="273" t="s">
        <v>90</v>
      </c>
      <c r="AG4803" s="273" t="s">
        <v>2072</v>
      </c>
      <c r="AH4803" s="273" t="s">
        <v>2073</v>
      </c>
      <c r="AI4803" s="273" t="s">
        <v>123</v>
      </c>
      <c r="AJ4803" s="273" t="s">
        <v>200</v>
      </c>
      <c r="AK4803" s="273">
        <v>212170</v>
      </c>
      <c r="BV4803" s="279" t="s">
        <v>64</v>
      </c>
      <c r="BW4803" s="280" t="s">
        <v>75</v>
      </c>
      <c r="BX4803" s="280" t="s">
        <v>79</v>
      </c>
      <c r="BY4803" s="280" t="s">
        <v>79</v>
      </c>
      <c r="BZ4803" s="280" t="s">
        <v>86</v>
      </c>
      <c r="CA4803" s="280" t="s">
        <v>87</v>
      </c>
      <c r="CB4803" s="280" t="s">
        <v>179</v>
      </c>
      <c r="CC4803" s="280" t="s">
        <v>180</v>
      </c>
      <c r="CD4803" s="281">
        <v>1</v>
      </c>
      <c r="CE4803" s="277">
        <v>45078</v>
      </c>
      <c r="CF4803" s="280"/>
      <c r="CG4803" s="280" t="s">
        <v>181</v>
      </c>
      <c r="CH4803" s="280"/>
      <c r="CI4803" s="280" t="s">
        <v>181</v>
      </c>
      <c r="CJ4803" s="280" t="s">
        <v>235</v>
      </c>
      <c r="CK4803" s="280"/>
      <c r="CL4803" s="280"/>
      <c r="CM4803" s="280" t="s">
        <v>73</v>
      </c>
      <c r="CN4803" s="280">
        <v>3</v>
      </c>
    </row>
    <row r="4804" spans="4:92">
      <c r="D4804" s="273" t="s">
        <v>64</v>
      </c>
      <c r="E4804" s="273" t="s">
        <v>287</v>
      </c>
      <c r="F4804" s="273" t="s">
        <v>325</v>
      </c>
      <c r="G4804" s="273" t="s">
        <v>469</v>
      </c>
      <c r="H4804" s="274">
        <v>45047</v>
      </c>
      <c r="I4804" s="273">
        <v>12233</v>
      </c>
      <c r="J4804" s="273">
        <v>68</v>
      </c>
      <c r="K4804" s="273">
        <v>254083</v>
      </c>
      <c r="L4804" s="273" t="s">
        <v>66</v>
      </c>
      <c r="M4804" s="273">
        <v>52765.058128500001</v>
      </c>
      <c r="N4804" s="273" t="s">
        <v>964</v>
      </c>
      <c r="P4804" s="273" t="s">
        <v>68</v>
      </c>
      <c r="Q4804" s="273" t="s">
        <v>1496</v>
      </c>
      <c r="R4804" s="273" t="s">
        <v>70</v>
      </c>
      <c r="S4804" s="273" t="s">
        <v>2015</v>
      </c>
      <c r="T4804" s="273" t="s">
        <v>2016</v>
      </c>
      <c r="U4804" s="273" t="s">
        <v>2017</v>
      </c>
      <c r="V4804" s="273" t="s">
        <v>122</v>
      </c>
      <c r="W4804" s="273">
        <v>256956</v>
      </c>
      <c r="X4804" s="273" t="s">
        <v>64</v>
      </c>
      <c r="Y4804" s="273" t="s">
        <v>75</v>
      </c>
      <c r="Z4804" s="273" t="s">
        <v>79</v>
      </c>
      <c r="AA4804" s="273" t="s">
        <v>79</v>
      </c>
      <c r="AB4804" s="274">
        <v>44958</v>
      </c>
      <c r="AC4804" s="273">
        <v>11986</v>
      </c>
      <c r="AD4804" s="273">
        <v>36</v>
      </c>
      <c r="AE4804" s="273">
        <v>0</v>
      </c>
      <c r="AF4804" s="273" t="s">
        <v>90</v>
      </c>
      <c r="AG4804" s="273" t="s">
        <v>2074</v>
      </c>
      <c r="AH4804" s="273" t="s">
        <v>2075</v>
      </c>
      <c r="AI4804" s="273" t="s">
        <v>123</v>
      </c>
      <c r="AJ4804" s="273" t="s">
        <v>200</v>
      </c>
      <c r="AK4804" s="273">
        <v>212176</v>
      </c>
      <c r="BV4804" s="336" t="s">
        <v>64</v>
      </c>
      <c r="BW4804" s="337" t="s">
        <v>75</v>
      </c>
      <c r="BX4804" s="337" t="s">
        <v>79</v>
      </c>
      <c r="BY4804" s="337" t="s">
        <v>79</v>
      </c>
      <c r="BZ4804" s="337" t="s">
        <v>86</v>
      </c>
      <c r="CA4804" s="337" t="s">
        <v>87</v>
      </c>
      <c r="CB4804" s="337" t="s">
        <v>179</v>
      </c>
      <c r="CC4804" s="337" t="s">
        <v>180</v>
      </c>
      <c r="CD4804" s="338">
        <v>1</v>
      </c>
      <c r="CE4804" s="335">
        <v>45078</v>
      </c>
      <c r="CF4804" s="337"/>
      <c r="CG4804" s="337" t="s">
        <v>181</v>
      </c>
      <c r="CH4804" s="337"/>
      <c r="CI4804" s="337" t="s">
        <v>181</v>
      </c>
      <c r="CJ4804" s="337" t="s">
        <v>235</v>
      </c>
      <c r="CK4804" s="337"/>
      <c r="CL4804" s="337"/>
      <c r="CM4804" s="337" t="s">
        <v>73</v>
      </c>
      <c r="CN4804" s="337">
        <v>3</v>
      </c>
    </row>
    <row r="4805" spans="4:92">
      <c r="D4805" s="273" t="s">
        <v>64</v>
      </c>
      <c r="E4805" s="273" t="s">
        <v>287</v>
      </c>
      <c r="F4805" s="273" t="s">
        <v>325</v>
      </c>
      <c r="G4805" s="273" t="s">
        <v>469</v>
      </c>
      <c r="H4805" s="274">
        <v>45047</v>
      </c>
      <c r="I4805" s="273">
        <v>12233</v>
      </c>
      <c r="J4805" s="273">
        <v>68</v>
      </c>
      <c r="K4805" s="273">
        <v>0</v>
      </c>
      <c r="L4805" s="273" t="s">
        <v>66</v>
      </c>
      <c r="M4805" s="273">
        <v>0</v>
      </c>
      <c r="N4805" s="273" t="s">
        <v>115</v>
      </c>
      <c r="W4805" s="273">
        <v>256954</v>
      </c>
      <c r="X4805" s="273" t="s">
        <v>64</v>
      </c>
      <c r="Y4805" s="273" t="s">
        <v>75</v>
      </c>
      <c r="Z4805" s="273" t="s">
        <v>79</v>
      </c>
      <c r="AA4805" s="273" t="s">
        <v>79</v>
      </c>
      <c r="AB4805" s="274">
        <v>44958</v>
      </c>
      <c r="AC4805" s="273">
        <v>11986</v>
      </c>
      <c r="AD4805" s="273">
        <v>36</v>
      </c>
      <c r="AE4805" s="273">
        <v>0</v>
      </c>
      <c r="AF4805" s="273" t="s">
        <v>90</v>
      </c>
      <c r="AG4805" s="273" t="s">
        <v>2076</v>
      </c>
      <c r="AH4805" s="273" t="s">
        <v>2077</v>
      </c>
      <c r="AI4805" s="273" t="s">
        <v>123</v>
      </c>
      <c r="AJ4805" s="273" t="s">
        <v>200</v>
      </c>
      <c r="AK4805" s="273">
        <v>212182</v>
      </c>
      <c r="BV4805" s="279" t="s">
        <v>64</v>
      </c>
      <c r="BW4805" s="280" t="s">
        <v>75</v>
      </c>
      <c r="BX4805" s="280" t="s">
        <v>79</v>
      </c>
      <c r="BY4805" s="280" t="s">
        <v>79</v>
      </c>
      <c r="BZ4805" s="280" t="s">
        <v>86</v>
      </c>
      <c r="CA4805" s="280" t="s">
        <v>87</v>
      </c>
      <c r="CB4805" s="280" t="s">
        <v>179</v>
      </c>
      <c r="CC4805" s="280" t="s">
        <v>180</v>
      </c>
      <c r="CD4805" s="281">
        <v>1</v>
      </c>
      <c r="CE4805" s="277">
        <v>45078</v>
      </c>
      <c r="CF4805" s="280"/>
      <c r="CG4805" s="280" t="s">
        <v>181</v>
      </c>
      <c r="CH4805" s="280"/>
      <c r="CI4805" s="280" t="s">
        <v>181</v>
      </c>
      <c r="CJ4805" s="280" t="s">
        <v>235</v>
      </c>
      <c r="CK4805" s="280"/>
      <c r="CL4805" s="280"/>
      <c r="CM4805" s="280" t="s">
        <v>73</v>
      </c>
      <c r="CN4805" s="280">
        <v>3</v>
      </c>
    </row>
    <row r="4806" spans="4:92">
      <c r="D4806" s="273" t="s">
        <v>64</v>
      </c>
      <c r="E4806" s="273" t="s">
        <v>287</v>
      </c>
      <c r="F4806" s="273" t="s">
        <v>325</v>
      </c>
      <c r="G4806" s="273" t="s">
        <v>469</v>
      </c>
      <c r="H4806" s="274">
        <v>45047</v>
      </c>
      <c r="I4806" s="273">
        <v>12233</v>
      </c>
      <c r="J4806" s="273">
        <v>68</v>
      </c>
      <c r="K4806" s="273">
        <v>0</v>
      </c>
      <c r="L4806" s="273" t="s">
        <v>66</v>
      </c>
      <c r="N4806" s="273" t="s">
        <v>107</v>
      </c>
      <c r="W4806" s="273">
        <v>256955</v>
      </c>
      <c r="X4806" s="273" t="s">
        <v>64</v>
      </c>
      <c r="Y4806" s="273" t="s">
        <v>75</v>
      </c>
      <c r="Z4806" s="273" t="s">
        <v>79</v>
      </c>
      <c r="AA4806" s="273" t="s">
        <v>79</v>
      </c>
      <c r="AB4806" s="274">
        <v>44958</v>
      </c>
      <c r="AC4806" s="273">
        <v>11986</v>
      </c>
      <c r="AD4806" s="273">
        <v>36</v>
      </c>
      <c r="AE4806" s="273">
        <v>0</v>
      </c>
      <c r="AF4806" s="273" t="s">
        <v>90</v>
      </c>
      <c r="AG4806" s="273" t="s">
        <v>2078</v>
      </c>
      <c r="AH4806" s="273" t="s">
        <v>2079</v>
      </c>
      <c r="AI4806" s="273" t="s">
        <v>123</v>
      </c>
      <c r="AJ4806" s="273" t="s">
        <v>200</v>
      </c>
      <c r="AK4806" s="273">
        <v>212188</v>
      </c>
      <c r="BV4806" s="336" t="s">
        <v>64</v>
      </c>
      <c r="BW4806" s="337" t="s">
        <v>75</v>
      </c>
      <c r="BX4806" s="337" t="s">
        <v>79</v>
      </c>
      <c r="BY4806" s="337" t="s">
        <v>79</v>
      </c>
      <c r="BZ4806" s="337" t="s">
        <v>86</v>
      </c>
      <c r="CA4806" s="337" t="s">
        <v>87</v>
      </c>
      <c r="CB4806" s="337" t="s">
        <v>179</v>
      </c>
      <c r="CC4806" s="337" t="s">
        <v>180</v>
      </c>
      <c r="CD4806" s="338">
        <v>1</v>
      </c>
      <c r="CE4806" s="335">
        <v>45078</v>
      </c>
      <c r="CF4806" s="337"/>
      <c r="CG4806" s="337" t="s">
        <v>181</v>
      </c>
      <c r="CH4806" s="337"/>
      <c r="CI4806" s="337" t="s">
        <v>181</v>
      </c>
      <c r="CJ4806" s="337" t="s">
        <v>235</v>
      </c>
      <c r="CK4806" s="337"/>
      <c r="CL4806" s="337"/>
      <c r="CM4806" s="337" t="s">
        <v>73</v>
      </c>
      <c r="CN4806" s="337">
        <v>3</v>
      </c>
    </row>
    <row r="4807" spans="4:92">
      <c r="D4807" s="273" t="s">
        <v>64</v>
      </c>
      <c r="E4807" s="273" t="s">
        <v>287</v>
      </c>
      <c r="F4807" s="273" t="s">
        <v>325</v>
      </c>
      <c r="G4807" s="273" t="s">
        <v>469</v>
      </c>
      <c r="H4807" s="274">
        <v>45078</v>
      </c>
      <c r="I4807" s="273">
        <v>12502</v>
      </c>
      <c r="J4807" s="273">
        <v>68</v>
      </c>
      <c r="K4807" s="273">
        <v>151692</v>
      </c>
      <c r="L4807" s="273" t="s">
        <v>66</v>
      </c>
      <c r="M4807" s="273">
        <v>35718.305617500002</v>
      </c>
      <c r="N4807" s="273" t="s">
        <v>964</v>
      </c>
      <c r="P4807" s="273" t="s">
        <v>68</v>
      </c>
      <c r="Q4807" s="273" t="s">
        <v>1496</v>
      </c>
      <c r="R4807" s="273" t="s">
        <v>70</v>
      </c>
      <c r="S4807" s="273" t="s">
        <v>2015</v>
      </c>
      <c r="T4807" s="273" t="s">
        <v>2016</v>
      </c>
      <c r="U4807" s="273" t="s">
        <v>2017</v>
      </c>
      <c r="V4807" s="273" t="s">
        <v>122</v>
      </c>
      <c r="W4807" s="273">
        <v>256985</v>
      </c>
      <c r="X4807" s="273" t="s">
        <v>64</v>
      </c>
      <c r="Y4807" s="273" t="s">
        <v>75</v>
      </c>
      <c r="Z4807" s="273" t="s">
        <v>79</v>
      </c>
      <c r="AA4807" s="273" t="s">
        <v>79</v>
      </c>
      <c r="AB4807" s="274">
        <v>44958</v>
      </c>
      <c r="AC4807" s="273">
        <v>11986</v>
      </c>
      <c r="AD4807" s="273">
        <v>36</v>
      </c>
      <c r="AE4807" s="273">
        <v>0</v>
      </c>
      <c r="AF4807" s="273" t="s">
        <v>90</v>
      </c>
      <c r="AG4807" s="273" t="s">
        <v>2080</v>
      </c>
      <c r="AH4807" s="273" t="s">
        <v>2081</v>
      </c>
      <c r="AI4807" s="273" t="s">
        <v>123</v>
      </c>
      <c r="AJ4807" s="273" t="s">
        <v>200</v>
      </c>
      <c r="AK4807" s="273">
        <v>212194</v>
      </c>
      <c r="BV4807" s="279" t="s">
        <v>64</v>
      </c>
      <c r="BW4807" s="280" t="s">
        <v>75</v>
      </c>
      <c r="BX4807" s="280" t="s">
        <v>79</v>
      </c>
      <c r="BY4807" s="280" t="s">
        <v>79</v>
      </c>
      <c r="BZ4807" s="280" t="s">
        <v>86</v>
      </c>
      <c r="CA4807" s="280" t="s">
        <v>87</v>
      </c>
      <c r="CB4807" s="280" t="s">
        <v>179</v>
      </c>
      <c r="CC4807" s="280" t="s">
        <v>180</v>
      </c>
      <c r="CD4807" s="281">
        <v>1</v>
      </c>
      <c r="CE4807" s="277">
        <v>45078</v>
      </c>
      <c r="CF4807" s="280"/>
      <c r="CG4807" s="280" t="s">
        <v>181</v>
      </c>
      <c r="CH4807" s="280"/>
      <c r="CI4807" s="280" t="s">
        <v>181</v>
      </c>
      <c r="CJ4807" s="280" t="s">
        <v>235</v>
      </c>
      <c r="CK4807" s="280"/>
      <c r="CL4807" s="280"/>
      <c r="CM4807" s="280" t="s">
        <v>73</v>
      </c>
      <c r="CN4807" s="280">
        <v>3</v>
      </c>
    </row>
    <row r="4808" spans="4:92">
      <c r="D4808" s="273" t="s">
        <v>64</v>
      </c>
      <c r="E4808" s="273" t="s">
        <v>287</v>
      </c>
      <c r="F4808" s="273" t="s">
        <v>325</v>
      </c>
      <c r="G4808" s="273" t="s">
        <v>469</v>
      </c>
      <c r="H4808" s="274">
        <v>45078</v>
      </c>
      <c r="I4808" s="273">
        <v>12502</v>
      </c>
      <c r="J4808" s="273">
        <v>68</v>
      </c>
      <c r="K4808" s="273">
        <v>0</v>
      </c>
      <c r="L4808" s="273" t="s">
        <v>66</v>
      </c>
      <c r="M4808" s="273">
        <v>0</v>
      </c>
      <c r="N4808" s="273" t="s">
        <v>115</v>
      </c>
      <c r="W4808" s="273">
        <v>256983</v>
      </c>
      <c r="X4808" s="273" t="s">
        <v>64</v>
      </c>
      <c r="Y4808" s="273" t="s">
        <v>75</v>
      </c>
      <c r="Z4808" s="273" t="s">
        <v>79</v>
      </c>
      <c r="AA4808" s="273" t="s">
        <v>79</v>
      </c>
      <c r="AB4808" s="274">
        <v>44958</v>
      </c>
      <c r="AC4808" s="273">
        <v>11986</v>
      </c>
      <c r="AD4808" s="273">
        <v>36</v>
      </c>
      <c r="AE4808" s="273">
        <v>2.9000000000000001E-2</v>
      </c>
      <c r="AF4808" s="273" t="s">
        <v>90</v>
      </c>
      <c r="AG4808" s="273" t="s">
        <v>2082</v>
      </c>
      <c r="AH4808" s="273" t="s">
        <v>2083</v>
      </c>
      <c r="AI4808" s="273" t="s">
        <v>123</v>
      </c>
      <c r="AJ4808" s="273" t="s">
        <v>200</v>
      </c>
      <c r="AK4808" s="273">
        <v>212200</v>
      </c>
      <c r="BV4808" s="336" t="s">
        <v>64</v>
      </c>
      <c r="BW4808" s="337" t="s">
        <v>75</v>
      </c>
      <c r="BX4808" s="337" t="s">
        <v>79</v>
      </c>
      <c r="BY4808" s="337" t="s">
        <v>79</v>
      </c>
      <c r="BZ4808" s="337" t="s">
        <v>86</v>
      </c>
      <c r="CA4808" s="337" t="s">
        <v>87</v>
      </c>
      <c r="CB4808" s="337" t="s">
        <v>179</v>
      </c>
      <c r="CC4808" s="337" t="s">
        <v>180</v>
      </c>
      <c r="CD4808" s="338">
        <v>1</v>
      </c>
      <c r="CE4808" s="335">
        <v>45078</v>
      </c>
      <c r="CF4808" s="337"/>
      <c r="CG4808" s="337" t="s">
        <v>181</v>
      </c>
      <c r="CH4808" s="337"/>
      <c r="CI4808" s="337" t="s">
        <v>181</v>
      </c>
      <c r="CJ4808" s="337" t="s">
        <v>235</v>
      </c>
      <c r="CK4808" s="337"/>
      <c r="CL4808" s="337"/>
      <c r="CM4808" s="337" t="s">
        <v>73</v>
      </c>
      <c r="CN4808" s="337">
        <v>3</v>
      </c>
    </row>
    <row r="4809" spans="4:92">
      <c r="D4809" s="273" t="s">
        <v>64</v>
      </c>
      <c r="E4809" s="273" t="s">
        <v>75</v>
      </c>
      <c r="F4809" s="273" t="s">
        <v>308</v>
      </c>
      <c r="G4809" s="273" t="s">
        <v>308</v>
      </c>
      <c r="H4809" s="274">
        <v>45261</v>
      </c>
      <c r="I4809" s="273">
        <v>16904</v>
      </c>
      <c r="J4809" s="273">
        <v>31</v>
      </c>
      <c r="K4809" s="273">
        <v>118507</v>
      </c>
      <c r="L4809" s="273" t="s">
        <v>66</v>
      </c>
      <c r="M4809" s="273">
        <v>13966.03125</v>
      </c>
      <c r="N4809" s="273" t="s">
        <v>67</v>
      </c>
      <c r="P4809" s="273" t="s">
        <v>1011</v>
      </c>
      <c r="Q4809" s="273" t="s">
        <v>1516</v>
      </c>
      <c r="R4809" s="273" t="s">
        <v>1342</v>
      </c>
      <c r="S4809" s="273" t="s">
        <v>1517</v>
      </c>
      <c r="T4809" s="273" t="s">
        <v>1517</v>
      </c>
      <c r="U4809" s="273" t="s">
        <v>73</v>
      </c>
      <c r="V4809" s="273" t="s">
        <v>1518</v>
      </c>
      <c r="W4809" s="273">
        <v>321522</v>
      </c>
      <c r="X4809" s="273" t="s">
        <v>64</v>
      </c>
      <c r="Y4809" s="273" t="s">
        <v>75</v>
      </c>
      <c r="Z4809" s="273" t="s">
        <v>79</v>
      </c>
      <c r="AA4809" s="273" t="s">
        <v>79</v>
      </c>
      <c r="AB4809" s="274">
        <v>44958</v>
      </c>
      <c r="AC4809" s="273">
        <v>11986</v>
      </c>
      <c r="AD4809" s="273">
        <v>36</v>
      </c>
      <c r="AE4809" s="273">
        <v>0</v>
      </c>
      <c r="AF4809" s="273" t="s">
        <v>90</v>
      </c>
      <c r="AG4809" s="273" t="s">
        <v>2084</v>
      </c>
      <c r="AH4809" s="273" t="s">
        <v>2085</v>
      </c>
      <c r="AI4809" s="273" t="s">
        <v>123</v>
      </c>
      <c r="AJ4809" s="273" t="s">
        <v>200</v>
      </c>
      <c r="AK4809" s="273">
        <v>212206</v>
      </c>
      <c r="BV4809" s="279" t="s">
        <v>64</v>
      </c>
      <c r="BW4809" s="280" t="s">
        <v>75</v>
      </c>
      <c r="BX4809" s="280" t="s">
        <v>79</v>
      </c>
      <c r="BY4809" s="280" t="s">
        <v>79</v>
      </c>
      <c r="BZ4809" s="280" t="s">
        <v>86</v>
      </c>
      <c r="CA4809" s="280" t="s">
        <v>87</v>
      </c>
      <c r="CB4809" s="280" t="s">
        <v>179</v>
      </c>
      <c r="CC4809" s="280" t="s">
        <v>180</v>
      </c>
      <c r="CD4809" s="281">
        <v>1</v>
      </c>
      <c r="CE4809" s="277">
        <v>45078</v>
      </c>
      <c r="CF4809" s="280"/>
      <c r="CG4809" s="280" t="s">
        <v>181</v>
      </c>
      <c r="CH4809" s="280"/>
      <c r="CI4809" s="280" t="s">
        <v>181</v>
      </c>
      <c r="CJ4809" s="280" t="s">
        <v>235</v>
      </c>
      <c r="CK4809" s="280"/>
      <c r="CL4809" s="280"/>
      <c r="CM4809" s="280" t="s">
        <v>73</v>
      </c>
      <c r="CN4809" s="280">
        <v>3</v>
      </c>
    </row>
    <row r="4810" spans="4:92">
      <c r="D4810" s="273" t="s">
        <v>64</v>
      </c>
      <c r="E4810" s="273" t="s">
        <v>75</v>
      </c>
      <c r="F4810" s="273" t="s">
        <v>308</v>
      </c>
      <c r="G4810" s="273" t="s">
        <v>308</v>
      </c>
      <c r="H4810" s="274">
        <v>45261</v>
      </c>
      <c r="I4810" s="273">
        <v>16904</v>
      </c>
      <c r="J4810" s="273">
        <v>31</v>
      </c>
      <c r="K4810" s="273">
        <v>0</v>
      </c>
      <c r="L4810" s="273" t="s">
        <v>66</v>
      </c>
      <c r="N4810" s="273" t="s">
        <v>107</v>
      </c>
      <c r="W4810" s="273">
        <v>321471</v>
      </c>
      <c r="X4810" s="273" t="s">
        <v>64</v>
      </c>
      <c r="Y4810" s="273" t="s">
        <v>75</v>
      </c>
      <c r="Z4810" s="273" t="s">
        <v>79</v>
      </c>
      <c r="AA4810" s="273" t="s">
        <v>79</v>
      </c>
      <c r="AB4810" s="274">
        <v>44958</v>
      </c>
      <c r="AC4810" s="273">
        <v>11986</v>
      </c>
      <c r="AD4810" s="273">
        <v>36</v>
      </c>
      <c r="AE4810" s="273">
        <v>0</v>
      </c>
      <c r="AF4810" s="273" t="s">
        <v>90</v>
      </c>
      <c r="AG4810" s="273" t="s">
        <v>2086</v>
      </c>
      <c r="AH4810" s="273" t="s">
        <v>2087</v>
      </c>
      <c r="AI4810" s="273" t="s">
        <v>123</v>
      </c>
      <c r="AJ4810" s="273" t="s">
        <v>200</v>
      </c>
      <c r="AK4810" s="273">
        <v>212212</v>
      </c>
      <c r="BV4810" s="336" t="s">
        <v>64</v>
      </c>
      <c r="BW4810" s="337" t="s">
        <v>75</v>
      </c>
      <c r="BX4810" s="337" t="s">
        <v>79</v>
      </c>
      <c r="BY4810" s="337" t="s">
        <v>79</v>
      </c>
      <c r="BZ4810" s="337" t="s">
        <v>86</v>
      </c>
      <c r="CA4810" s="337" t="s">
        <v>87</v>
      </c>
      <c r="CB4810" s="337" t="s">
        <v>179</v>
      </c>
      <c r="CC4810" s="337" t="s">
        <v>180</v>
      </c>
      <c r="CD4810" s="338">
        <v>1</v>
      </c>
      <c r="CE4810" s="335">
        <v>45078</v>
      </c>
      <c r="CF4810" s="337"/>
      <c r="CG4810" s="337" t="s">
        <v>181</v>
      </c>
      <c r="CH4810" s="337"/>
      <c r="CI4810" s="337" t="s">
        <v>181</v>
      </c>
      <c r="CJ4810" s="337" t="s">
        <v>235</v>
      </c>
      <c r="CK4810" s="337"/>
      <c r="CL4810" s="337"/>
      <c r="CM4810" s="337" t="s">
        <v>73</v>
      </c>
      <c r="CN4810" s="337">
        <v>3</v>
      </c>
    </row>
    <row r="4811" spans="4:92">
      <c r="D4811" s="273" t="s">
        <v>64</v>
      </c>
      <c r="E4811" s="273" t="s">
        <v>75</v>
      </c>
      <c r="F4811" s="273" t="s">
        <v>308</v>
      </c>
      <c r="G4811" s="273" t="s">
        <v>308</v>
      </c>
      <c r="H4811" s="274">
        <v>45261</v>
      </c>
      <c r="I4811" s="273">
        <v>16904</v>
      </c>
      <c r="J4811" s="273">
        <v>31</v>
      </c>
      <c r="K4811" s="273">
        <v>1009280</v>
      </c>
      <c r="L4811" s="273" t="s">
        <v>66</v>
      </c>
      <c r="M4811" s="273">
        <v>122137.61874999999</v>
      </c>
      <c r="N4811" s="273" t="s">
        <v>115</v>
      </c>
      <c r="W4811" s="273">
        <v>321470</v>
      </c>
      <c r="X4811" s="273" t="s">
        <v>64</v>
      </c>
      <c r="Y4811" s="273" t="s">
        <v>75</v>
      </c>
      <c r="Z4811" s="273" t="s">
        <v>79</v>
      </c>
      <c r="AA4811" s="273" t="s">
        <v>79</v>
      </c>
      <c r="AB4811" s="274">
        <v>44958</v>
      </c>
      <c r="AC4811" s="273">
        <v>11986</v>
      </c>
      <c r="AD4811" s="273">
        <v>36</v>
      </c>
      <c r="AE4811" s="273">
        <v>0</v>
      </c>
      <c r="AF4811" s="273" t="s">
        <v>90</v>
      </c>
      <c r="AG4811" s="273" t="s">
        <v>502</v>
      </c>
      <c r="AH4811" s="273" t="s">
        <v>503</v>
      </c>
      <c r="AI4811" s="273" t="s">
        <v>123</v>
      </c>
      <c r="AJ4811" s="273" t="s">
        <v>200</v>
      </c>
      <c r="AK4811" s="273">
        <v>212218</v>
      </c>
      <c r="BV4811" s="279" t="s">
        <v>64</v>
      </c>
      <c r="BW4811" s="280" t="s">
        <v>75</v>
      </c>
      <c r="BX4811" s="280" t="s">
        <v>79</v>
      </c>
      <c r="BY4811" s="280" t="s">
        <v>79</v>
      </c>
      <c r="BZ4811" s="280" t="s">
        <v>86</v>
      </c>
      <c r="CA4811" s="280" t="s">
        <v>87</v>
      </c>
      <c r="CB4811" s="280" t="s">
        <v>179</v>
      </c>
      <c r="CC4811" s="280" t="s">
        <v>180</v>
      </c>
      <c r="CD4811" s="281">
        <v>1</v>
      </c>
      <c r="CE4811" s="277">
        <v>45078</v>
      </c>
      <c r="CF4811" s="280"/>
      <c r="CG4811" s="280" t="s">
        <v>181</v>
      </c>
      <c r="CH4811" s="280"/>
      <c r="CI4811" s="280" t="s">
        <v>181</v>
      </c>
      <c r="CJ4811" s="280" t="s">
        <v>235</v>
      </c>
      <c r="CK4811" s="280"/>
      <c r="CL4811" s="280"/>
      <c r="CM4811" s="280" t="s">
        <v>73</v>
      </c>
      <c r="CN4811" s="280">
        <v>3</v>
      </c>
    </row>
    <row r="4812" spans="4:92">
      <c r="D4812" s="273" t="s">
        <v>64</v>
      </c>
      <c r="E4812" s="273" t="s">
        <v>75</v>
      </c>
      <c r="F4812" s="273" t="s">
        <v>308</v>
      </c>
      <c r="G4812" s="273" t="s">
        <v>338</v>
      </c>
      <c r="H4812" s="274">
        <v>44927</v>
      </c>
      <c r="I4812" s="273">
        <v>11140</v>
      </c>
      <c r="J4812" s="273">
        <v>35</v>
      </c>
      <c r="K4812" s="273">
        <v>3200</v>
      </c>
      <c r="L4812" s="273" t="s">
        <v>66</v>
      </c>
      <c r="M4812" s="273">
        <v>287.21249999999998</v>
      </c>
      <c r="N4812" s="273" t="s">
        <v>67</v>
      </c>
      <c r="P4812" s="273" t="s">
        <v>1011</v>
      </c>
      <c r="Q4812" s="273" t="s">
        <v>1611</v>
      </c>
      <c r="R4812" s="273" t="s">
        <v>1342</v>
      </c>
      <c r="S4812" s="273" t="s">
        <v>1835</v>
      </c>
      <c r="T4812" s="273" t="s">
        <v>1835</v>
      </c>
      <c r="U4812" s="273" t="s">
        <v>73</v>
      </c>
      <c r="V4812" s="273" t="s">
        <v>1836</v>
      </c>
      <c r="W4812" s="273">
        <v>136973</v>
      </c>
      <c r="X4812" s="273" t="s">
        <v>64</v>
      </c>
      <c r="Y4812" s="273" t="s">
        <v>75</v>
      </c>
      <c r="Z4812" s="273" t="s">
        <v>231</v>
      </c>
      <c r="AA4812" s="273" t="s">
        <v>231</v>
      </c>
      <c r="AB4812" s="274">
        <v>44927</v>
      </c>
      <c r="AC4812" s="273">
        <v>11951</v>
      </c>
      <c r="AD4812" s="273">
        <v>24</v>
      </c>
      <c r="AE4812" s="273">
        <v>9.0299999999999994</v>
      </c>
      <c r="AF4812" s="273" t="s">
        <v>90</v>
      </c>
      <c r="AG4812" s="273" t="s">
        <v>732</v>
      </c>
      <c r="AH4812" s="273" t="s">
        <v>1656</v>
      </c>
      <c r="AI4812" s="273" t="s">
        <v>123</v>
      </c>
      <c r="AJ4812" s="273" t="s">
        <v>200</v>
      </c>
      <c r="AK4812" s="273">
        <v>286449</v>
      </c>
      <c r="BV4812" s="336" t="s">
        <v>64</v>
      </c>
      <c r="BW4812" s="337" t="s">
        <v>75</v>
      </c>
      <c r="BX4812" s="337" t="s">
        <v>79</v>
      </c>
      <c r="BY4812" s="337" t="s">
        <v>79</v>
      </c>
      <c r="BZ4812" s="337" t="s">
        <v>86</v>
      </c>
      <c r="CA4812" s="337" t="s">
        <v>87</v>
      </c>
      <c r="CB4812" s="337" t="s">
        <v>179</v>
      </c>
      <c r="CC4812" s="337" t="s">
        <v>180</v>
      </c>
      <c r="CD4812" s="338">
        <v>1</v>
      </c>
      <c r="CE4812" s="335">
        <v>45078</v>
      </c>
      <c r="CF4812" s="337"/>
      <c r="CG4812" s="337" t="s">
        <v>181</v>
      </c>
      <c r="CH4812" s="337"/>
      <c r="CI4812" s="337" t="s">
        <v>181</v>
      </c>
      <c r="CJ4812" s="337" t="s">
        <v>235</v>
      </c>
      <c r="CK4812" s="337"/>
      <c r="CL4812" s="337"/>
      <c r="CM4812" s="337" t="s">
        <v>73</v>
      </c>
      <c r="CN4812" s="337">
        <v>3</v>
      </c>
    </row>
    <row r="4813" spans="4:92">
      <c r="D4813" s="273" t="s">
        <v>64</v>
      </c>
      <c r="E4813" s="273" t="s">
        <v>75</v>
      </c>
      <c r="F4813" s="273" t="s">
        <v>308</v>
      </c>
      <c r="G4813" s="273" t="s">
        <v>338</v>
      </c>
      <c r="H4813" s="274">
        <v>44927</v>
      </c>
      <c r="I4813" s="273">
        <v>11140</v>
      </c>
      <c r="J4813" s="273">
        <v>35</v>
      </c>
      <c r="K4813" s="273">
        <v>0</v>
      </c>
      <c r="L4813" s="273" t="s">
        <v>66</v>
      </c>
      <c r="N4813" s="273" t="s">
        <v>107</v>
      </c>
      <c r="W4813" s="273">
        <v>136972</v>
      </c>
      <c r="X4813" s="273" t="s">
        <v>64</v>
      </c>
      <c r="Y4813" s="273" t="s">
        <v>75</v>
      </c>
      <c r="Z4813" s="273" t="s">
        <v>231</v>
      </c>
      <c r="AA4813" s="273" t="s">
        <v>231</v>
      </c>
      <c r="AB4813" s="274">
        <v>44927</v>
      </c>
      <c r="AC4813" s="273">
        <v>11951</v>
      </c>
      <c r="AD4813" s="273">
        <v>24</v>
      </c>
      <c r="AE4813" s="273">
        <v>4.9400000000000004</v>
      </c>
      <c r="AF4813" s="273" t="s">
        <v>90</v>
      </c>
      <c r="AG4813" s="273" t="s">
        <v>488</v>
      </c>
      <c r="AH4813" s="273" t="s">
        <v>489</v>
      </c>
      <c r="AI4813" s="273" t="s">
        <v>123</v>
      </c>
      <c r="AJ4813" s="273" t="s">
        <v>200</v>
      </c>
      <c r="AK4813" s="273">
        <v>286455</v>
      </c>
      <c r="BV4813" s="279" t="s">
        <v>64</v>
      </c>
      <c r="BW4813" s="280" t="s">
        <v>75</v>
      </c>
      <c r="BX4813" s="280" t="s">
        <v>79</v>
      </c>
      <c r="BY4813" s="280" t="s">
        <v>79</v>
      </c>
      <c r="BZ4813" s="280" t="s">
        <v>86</v>
      </c>
      <c r="CA4813" s="280" t="s">
        <v>87</v>
      </c>
      <c r="CB4813" s="280" t="s">
        <v>179</v>
      </c>
      <c r="CC4813" s="280" t="s">
        <v>180</v>
      </c>
      <c r="CD4813" s="281">
        <v>1</v>
      </c>
      <c r="CE4813" s="277">
        <v>45078</v>
      </c>
      <c r="CF4813" s="280"/>
      <c r="CG4813" s="280" t="s">
        <v>181</v>
      </c>
      <c r="CH4813" s="280"/>
      <c r="CI4813" s="280" t="s">
        <v>181</v>
      </c>
      <c r="CJ4813" s="280" t="s">
        <v>235</v>
      </c>
      <c r="CK4813" s="280"/>
      <c r="CL4813" s="280"/>
      <c r="CM4813" s="280" t="s">
        <v>73</v>
      </c>
      <c r="CN4813" s="280">
        <v>3</v>
      </c>
    </row>
    <row r="4814" spans="4:92">
      <c r="D4814" s="273" t="s">
        <v>64</v>
      </c>
      <c r="E4814" s="273" t="s">
        <v>75</v>
      </c>
      <c r="F4814" s="273" t="s">
        <v>308</v>
      </c>
      <c r="G4814" s="273" t="s">
        <v>338</v>
      </c>
      <c r="H4814" s="274">
        <v>44927</v>
      </c>
      <c r="I4814" s="273">
        <v>11140</v>
      </c>
      <c r="J4814" s="273">
        <v>35</v>
      </c>
      <c r="K4814" s="273">
        <v>20580</v>
      </c>
      <c r="L4814" s="273" t="s">
        <v>66</v>
      </c>
      <c r="M4814" s="273">
        <v>3525.6125000000002</v>
      </c>
      <c r="N4814" s="273" t="s">
        <v>115</v>
      </c>
      <c r="W4814" s="273">
        <v>136971</v>
      </c>
      <c r="X4814" s="273" t="s">
        <v>64</v>
      </c>
      <c r="Y4814" s="273" t="s">
        <v>75</v>
      </c>
      <c r="Z4814" s="273" t="s">
        <v>231</v>
      </c>
      <c r="AA4814" s="273" t="s">
        <v>231</v>
      </c>
      <c r="AB4814" s="274">
        <v>44927</v>
      </c>
      <c r="AC4814" s="273">
        <v>11951</v>
      </c>
      <c r="AD4814" s="273">
        <v>24</v>
      </c>
      <c r="AE4814" s="273">
        <v>1.36</v>
      </c>
      <c r="AF4814" s="273" t="s">
        <v>90</v>
      </c>
      <c r="AG4814" s="273" t="s">
        <v>371</v>
      </c>
      <c r="AH4814" s="273" t="s">
        <v>372</v>
      </c>
      <c r="AI4814" s="273" t="s">
        <v>123</v>
      </c>
      <c r="AJ4814" s="273" t="s">
        <v>200</v>
      </c>
      <c r="AK4814" s="273">
        <v>286461</v>
      </c>
      <c r="BV4814" s="336" t="s">
        <v>64</v>
      </c>
      <c r="BW4814" s="337" t="s">
        <v>75</v>
      </c>
      <c r="BX4814" s="337" t="s">
        <v>79</v>
      </c>
      <c r="BY4814" s="337" t="s">
        <v>79</v>
      </c>
      <c r="BZ4814" s="337" t="s">
        <v>86</v>
      </c>
      <c r="CA4814" s="337" t="s">
        <v>87</v>
      </c>
      <c r="CB4814" s="337" t="s">
        <v>179</v>
      </c>
      <c r="CC4814" s="337" t="s">
        <v>180</v>
      </c>
      <c r="CD4814" s="338">
        <v>1</v>
      </c>
      <c r="CE4814" s="335">
        <v>45078</v>
      </c>
      <c r="CF4814" s="337"/>
      <c r="CG4814" s="337" t="s">
        <v>181</v>
      </c>
      <c r="CH4814" s="337"/>
      <c r="CI4814" s="337" t="s">
        <v>181</v>
      </c>
      <c r="CJ4814" s="337" t="s">
        <v>235</v>
      </c>
      <c r="CK4814" s="337"/>
      <c r="CL4814" s="337"/>
      <c r="CM4814" s="337" t="s">
        <v>73</v>
      </c>
      <c r="CN4814" s="337">
        <v>3</v>
      </c>
    </row>
    <row r="4815" spans="4:92">
      <c r="D4815" s="273" t="s">
        <v>64</v>
      </c>
      <c r="E4815" s="273" t="s">
        <v>75</v>
      </c>
      <c r="F4815" s="273" t="s">
        <v>308</v>
      </c>
      <c r="G4815" s="273" t="s">
        <v>338</v>
      </c>
      <c r="H4815" s="274">
        <v>44958</v>
      </c>
      <c r="I4815" s="273">
        <v>11302</v>
      </c>
      <c r="J4815" s="273">
        <v>35</v>
      </c>
      <c r="K4815" s="273">
        <v>5442</v>
      </c>
      <c r="L4815" s="273" t="s">
        <v>66</v>
      </c>
      <c r="M4815" s="273">
        <v>488.31875000000002</v>
      </c>
      <c r="N4815" s="273" t="s">
        <v>67</v>
      </c>
      <c r="P4815" s="273" t="s">
        <v>1011</v>
      </c>
      <c r="Q4815" s="273" t="s">
        <v>1611</v>
      </c>
      <c r="R4815" s="273" t="s">
        <v>1342</v>
      </c>
      <c r="S4815" s="273" t="s">
        <v>1835</v>
      </c>
      <c r="T4815" s="273" t="s">
        <v>1835</v>
      </c>
      <c r="U4815" s="273" t="s">
        <v>73</v>
      </c>
      <c r="V4815" s="273" t="s">
        <v>1836</v>
      </c>
      <c r="W4815" s="273">
        <v>165358</v>
      </c>
      <c r="X4815" s="273" t="s">
        <v>64</v>
      </c>
      <c r="Y4815" s="273" t="s">
        <v>75</v>
      </c>
      <c r="Z4815" s="273" t="s">
        <v>231</v>
      </c>
      <c r="AA4815" s="273" t="s">
        <v>231</v>
      </c>
      <c r="AB4815" s="274">
        <v>44927</v>
      </c>
      <c r="AC4815" s="273">
        <v>11951</v>
      </c>
      <c r="AD4815" s="273">
        <v>24</v>
      </c>
      <c r="AE4815" s="273">
        <v>0.03</v>
      </c>
      <c r="AF4815" s="273" t="s">
        <v>90</v>
      </c>
      <c r="AG4815" s="273" t="s">
        <v>470</v>
      </c>
      <c r="AH4815" s="273" t="s">
        <v>471</v>
      </c>
      <c r="AI4815" s="273" t="s">
        <v>123</v>
      </c>
      <c r="AJ4815" s="273" t="s">
        <v>200</v>
      </c>
      <c r="AK4815" s="273">
        <v>286467</v>
      </c>
      <c r="BV4815" s="279" t="s">
        <v>64</v>
      </c>
      <c r="BW4815" s="280" t="s">
        <v>75</v>
      </c>
      <c r="BX4815" s="280" t="s">
        <v>79</v>
      </c>
      <c r="BY4815" s="280" t="s">
        <v>79</v>
      </c>
      <c r="BZ4815" s="280" t="s">
        <v>167</v>
      </c>
      <c r="CA4815" s="280" t="s">
        <v>168</v>
      </c>
      <c r="CB4815" s="280" t="s">
        <v>319</v>
      </c>
      <c r="CC4815" s="280" t="s">
        <v>320</v>
      </c>
      <c r="CD4815" s="281">
        <v>15</v>
      </c>
      <c r="CE4815" s="277">
        <v>45078</v>
      </c>
      <c r="CF4815" s="280">
        <v>0</v>
      </c>
      <c r="CG4815" s="280" t="s">
        <v>90</v>
      </c>
      <c r="CH4815" s="280">
        <v>0</v>
      </c>
      <c r="CI4815" s="280" t="s">
        <v>80</v>
      </c>
      <c r="CJ4815" s="280"/>
      <c r="CK4815" s="280"/>
      <c r="CL4815" s="280"/>
      <c r="CM4815" s="280" t="s">
        <v>73</v>
      </c>
      <c r="CN4815" s="280">
        <v>3</v>
      </c>
    </row>
    <row r="4816" spans="4:92">
      <c r="D4816" s="273" t="s">
        <v>64</v>
      </c>
      <c r="E4816" s="273" t="s">
        <v>75</v>
      </c>
      <c r="F4816" s="273" t="s">
        <v>308</v>
      </c>
      <c r="G4816" s="273" t="s">
        <v>338</v>
      </c>
      <c r="H4816" s="274">
        <v>44958</v>
      </c>
      <c r="I4816" s="273">
        <v>11302</v>
      </c>
      <c r="J4816" s="273">
        <v>35</v>
      </c>
      <c r="K4816" s="273">
        <v>0</v>
      </c>
      <c r="L4816" s="273" t="s">
        <v>66</v>
      </c>
      <c r="N4816" s="273" t="s">
        <v>107</v>
      </c>
      <c r="W4816" s="273">
        <v>165357</v>
      </c>
      <c r="X4816" s="273" t="s">
        <v>64</v>
      </c>
      <c r="Y4816" s="273" t="s">
        <v>75</v>
      </c>
      <c r="Z4816" s="273" t="s">
        <v>231</v>
      </c>
      <c r="AA4816" s="273" t="s">
        <v>231</v>
      </c>
      <c r="AB4816" s="274">
        <v>44927</v>
      </c>
      <c r="AC4816" s="273">
        <v>11951</v>
      </c>
      <c r="AD4816" s="273">
        <v>24</v>
      </c>
      <c r="AE4816" s="273">
        <v>2.62</v>
      </c>
      <c r="AF4816" s="273" t="s">
        <v>90</v>
      </c>
      <c r="AG4816" s="273" t="s">
        <v>1662</v>
      </c>
      <c r="AH4816" s="273" t="s">
        <v>1663</v>
      </c>
      <c r="AI4816" s="273" t="s">
        <v>123</v>
      </c>
      <c r="AJ4816" s="273" t="s">
        <v>200</v>
      </c>
      <c r="AK4816" s="273">
        <v>286473</v>
      </c>
      <c r="BV4816" s="336" t="s">
        <v>64</v>
      </c>
      <c r="BW4816" s="337" t="s">
        <v>75</v>
      </c>
      <c r="BX4816" s="337" t="s">
        <v>79</v>
      </c>
      <c r="BY4816" s="337" t="s">
        <v>79</v>
      </c>
      <c r="BZ4816" s="337" t="s">
        <v>138</v>
      </c>
      <c r="CA4816" s="337" t="s">
        <v>139</v>
      </c>
      <c r="CB4816" s="337" t="s">
        <v>190</v>
      </c>
      <c r="CC4816" s="337" t="s">
        <v>191</v>
      </c>
      <c r="CD4816" s="338">
        <v>8</v>
      </c>
      <c r="CE4816" s="335">
        <v>45078</v>
      </c>
      <c r="CF4816" s="337">
        <v>368</v>
      </c>
      <c r="CG4816" s="337" t="s">
        <v>90</v>
      </c>
      <c r="CH4816" s="337">
        <v>368</v>
      </c>
      <c r="CI4816" s="337" t="s">
        <v>80</v>
      </c>
      <c r="CJ4816" s="337"/>
      <c r="CK4816" s="337"/>
      <c r="CL4816" s="337"/>
      <c r="CM4816" s="337" t="s">
        <v>73</v>
      </c>
      <c r="CN4816" s="337">
        <v>3</v>
      </c>
    </row>
    <row r="4817" spans="4:92">
      <c r="D4817" s="273" t="s">
        <v>64</v>
      </c>
      <c r="E4817" s="273" t="s">
        <v>75</v>
      </c>
      <c r="F4817" s="273" t="s">
        <v>308</v>
      </c>
      <c r="G4817" s="273" t="s">
        <v>338</v>
      </c>
      <c r="H4817" s="274">
        <v>44958</v>
      </c>
      <c r="I4817" s="273">
        <v>11302</v>
      </c>
      <c r="J4817" s="273">
        <v>35</v>
      </c>
      <c r="K4817" s="273">
        <v>22620</v>
      </c>
      <c r="L4817" s="273" t="s">
        <v>66</v>
      </c>
      <c r="M4817" s="273">
        <v>3421.8249999999998</v>
      </c>
      <c r="N4817" s="273" t="s">
        <v>115</v>
      </c>
      <c r="W4817" s="273">
        <v>165356</v>
      </c>
      <c r="X4817" s="273" t="s">
        <v>64</v>
      </c>
      <c r="Y4817" s="273" t="s">
        <v>75</v>
      </c>
      <c r="Z4817" s="273" t="s">
        <v>231</v>
      </c>
      <c r="AA4817" s="273" t="s">
        <v>231</v>
      </c>
      <c r="AB4817" s="274">
        <v>44927</v>
      </c>
      <c r="AC4817" s="273">
        <v>11951</v>
      </c>
      <c r="AD4817" s="273">
        <v>24</v>
      </c>
      <c r="AE4817" s="273">
        <v>69.947400000000002</v>
      </c>
      <c r="AF4817" s="273" t="s">
        <v>90</v>
      </c>
      <c r="AG4817" s="273" t="s">
        <v>1637</v>
      </c>
      <c r="AH4817" s="273" t="s">
        <v>1638</v>
      </c>
      <c r="AI4817" s="273" t="s">
        <v>123</v>
      </c>
      <c r="AJ4817" s="273" t="s">
        <v>200</v>
      </c>
      <c r="AK4817" s="273">
        <v>286479</v>
      </c>
      <c r="BV4817" s="279" t="s">
        <v>64</v>
      </c>
      <c r="BW4817" s="280" t="s">
        <v>75</v>
      </c>
      <c r="BX4817" s="280" t="s">
        <v>79</v>
      </c>
      <c r="BY4817" s="280" t="s">
        <v>79</v>
      </c>
      <c r="BZ4817" s="280" t="s">
        <v>86</v>
      </c>
      <c r="CA4817" s="280" t="s">
        <v>87</v>
      </c>
      <c r="CB4817" s="280" t="s">
        <v>217</v>
      </c>
      <c r="CC4817" s="280" t="s">
        <v>218</v>
      </c>
      <c r="CD4817" s="281">
        <v>2</v>
      </c>
      <c r="CE4817" s="277">
        <v>45078</v>
      </c>
      <c r="CF4817" s="280"/>
      <c r="CG4817" s="280" t="s">
        <v>181</v>
      </c>
      <c r="CH4817" s="280"/>
      <c r="CI4817" s="280" t="s">
        <v>181</v>
      </c>
      <c r="CJ4817" s="280" t="s">
        <v>137</v>
      </c>
      <c r="CK4817" s="280"/>
      <c r="CL4817" s="280"/>
      <c r="CM4817" s="280" t="s">
        <v>73</v>
      </c>
      <c r="CN4817" s="280">
        <v>3</v>
      </c>
    </row>
    <row r="4818" spans="4:92">
      <c r="D4818" s="273" t="s">
        <v>64</v>
      </c>
      <c r="E4818" s="273" t="s">
        <v>75</v>
      </c>
      <c r="F4818" s="273" t="s">
        <v>308</v>
      </c>
      <c r="G4818" s="273" t="s">
        <v>338</v>
      </c>
      <c r="H4818" s="274">
        <v>44986</v>
      </c>
      <c r="I4818" s="273">
        <v>11464</v>
      </c>
      <c r="J4818" s="273">
        <v>35</v>
      </c>
      <c r="K4818" s="273">
        <v>5830</v>
      </c>
      <c r="L4818" s="273" t="s">
        <v>66</v>
      </c>
      <c r="M4818" s="273">
        <v>523.25</v>
      </c>
      <c r="N4818" s="273" t="s">
        <v>67</v>
      </c>
      <c r="P4818" s="273" t="s">
        <v>1011</v>
      </c>
      <c r="Q4818" s="273" t="s">
        <v>1611</v>
      </c>
      <c r="R4818" s="273" t="s">
        <v>1342</v>
      </c>
      <c r="S4818" s="273" t="s">
        <v>1835</v>
      </c>
      <c r="T4818" s="273" t="s">
        <v>1835</v>
      </c>
      <c r="U4818" s="273" t="s">
        <v>73</v>
      </c>
      <c r="V4818" s="273" t="s">
        <v>1836</v>
      </c>
      <c r="W4818" s="273">
        <v>184799</v>
      </c>
      <c r="X4818" s="273" t="s">
        <v>64</v>
      </c>
      <c r="Y4818" s="273" t="s">
        <v>75</v>
      </c>
      <c r="Z4818" s="273" t="s">
        <v>231</v>
      </c>
      <c r="AA4818" s="273" t="s">
        <v>231</v>
      </c>
      <c r="AB4818" s="274">
        <v>44927</v>
      </c>
      <c r="AC4818" s="273">
        <v>11951</v>
      </c>
      <c r="AD4818" s="273">
        <v>24</v>
      </c>
      <c r="AE4818" s="273">
        <v>4.5</v>
      </c>
      <c r="AF4818" s="273" t="s">
        <v>90</v>
      </c>
      <c r="AG4818" s="273" t="s">
        <v>1555</v>
      </c>
      <c r="AH4818" s="273" t="s">
        <v>1556</v>
      </c>
      <c r="AI4818" s="273" t="s">
        <v>123</v>
      </c>
      <c r="AJ4818" s="273" t="s">
        <v>200</v>
      </c>
      <c r="AK4818" s="273">
        <v>286485</v>
      </c>
      <c r="BV4818" s="336" t="s">
        <v>64</v>
      </c>
      <c r="BW4818" s="337" t="s">
        <v>75</v>
      </c>
      <c r="BX4818" s="337" t="s">
        <v>79</v>
      </c>
      <c r="BY4818" s="337" t="s">
        <v>79</v>
      </c>
      <c r="BZ4818" s="337" t="s">
        <v>86</v>
      </c>
      <c r="CA4818" s="337" t="s">
        <v>87</v>
      </c>
      <c r="CB4818" s="337" t="s">
        <v>217</v>
      </c>
      <c r="CC4818" s="337" t="s">
        <v>218</v>
      </c>
      <c r="CD4818" s="338">
        <v>2</v>
      </c>
      <c r="CE4818" s="335">
        <v>45078</v>
      </c>
      <c r="CF4818" s="337"/>
      <c r="CG4818" s="337" t="s">
        <v>181</v>
      </c>
      <c r="CH4818" s="337"/>
      <c r="CI4818" s="337" t="s">
        <v>181</v>
      </c>
      <c r="CJ4818" s="337" t="s">
        <v>150</v>
      </c>
      <c r="CK4818" s="337"/>
      <c r="CL4818" s="337"/>
      <c r="CM4818" s="337" t="s">
        <v>73</v>
      </c>
      <c r="CN4818" s="337">
        <v>3</v>
      </c>
    </row>
    <row r="4819" spans="4:92">
      <c r="D4819" s="273" t="s">
        <v>64</v>
      </c>
      <c r="E4819" s="273" t="s">
        <v>75</v>
      </c>
      <c r="F4819" s="273" t="s">
        <v>308</v>
      </c>
      <c r="G4819" s="273" t="s">
        <v>338</v>
      </c>
      <c r="H4819" s="274">
        <v>44986</v>
      </c>
      <c r="I4819" s="273">
        <v>11464</v>
      </c>
      <c r="J4819" s="273">
        <v>35</v>
      </c>
      <c r="K4819" s="273">
        <v>0</v>
      </c>
      <c r="L4819" s="273" t="s">
        <v>66</v>
      </c>
      <c r="N4819" s="273" t="s">
        <v>107</v>
      </c>
      <c r="W4819" s="273">
        <v>184798</v>
      </c>
      <c r="X4819" s="273" t="s">
        <v>64</v>
      </c>
      <c r="Y4819" s="273" t="s">
        <v>75</v>
      </c>
      <c r="Z4819" s="273" t="s">
        <v>231</v>
      </c>
      <c r="AA4819" s="273" t="s">
        <v>231</v>
      </c>
      <c r="AB4819" s="274">
        <v>44927</v>
      </c>
      <c r="AC4819" s="273">
        <v>11951</v>
      </c>
      <c r="AD4819" s="273">
        <v>24</v>
      </c>
      <c r="AE4819" s="273">
        <v>0.57199999999999995</v>
      </c>
      <c r="AF4819" s="273" t="s">
        <v>90</v>
      </c>
      <c r="AG4819" s="273" t="s">
        <v>1660</v>
      </c>
      <c r="AH4819" s="273" t="s">
        <v>1661</v>
      </c>
      <c r="AI4819" s="273" t="s">
        <v>123</v>
      </c>
      <c r="AJ4819" s="273" t="s">
        <v>200</v>
      </c>
      <c r="AK4819" s="273">
        <v>286492</v>
      </c>
      <c r="BV4819" s="279" t="s">
        <v>64</v>
      </c>
      <c r="BW4819" s="280" t="s">
        <v>75</v>
      </c>
      <c r="BX4819" s="280" t="s">
        <v>79</v>
      </c>
      <c r="BY4819" s="280" t="s">
        <v>79</v>
      </c>
      <c r="BZ4819" s="280" t="s">
        <v>86</v>
      </c>
      <c r="CA4819" s="280" t="s">
        <v>87</v>
      </c>
      <c r="CB4819" s="280" t="s">
        <v>217</v>
      </c>
      <c r="CC4819" s="280" t="s">
        <v>218</v>
      </c>
      <c r="CD4819" s="281">
        <v>2</v>
      </c>
      <c r="CE4819" s="277">
        <v>45078</v>
      </c>
      <c r="CF4819" s="280"/>
      <c r="CG4819" s="280" t="s">
        <v>181</v>
      </c>
      <c r="CH4819" s="280"/>
      <c r="CI4819" s="280" t="s">
        <v>181</v>
      </c>
      <c r="CJ4819" s="280" t="s">
        <v>100</v>
      </c>
      <c r="CK4819" s="280"/>
      <c r="CL4819" s="280"/>
      <c r="CM4819" s="280" t="s">
        <v>73</v>
      </c>
      <c r="CN4819" s="280">
        <v>3</v>
      </c>
    </row>
    <row r="4820" spans="4:92">
      <c r="D4820" s="273" t="s">
        <v>64</v>
      </c>
      <c r="E4820" s="273" t="s">
        <v>75</v>
      </c>
      <c r="F4820" s="273" t="s">
        <v>308</v>
      </c>
      <c r="G4820" s="273" t="s">
        <v>338</v>
      </c>
      <c r="H4820" s="274">
        <v>44986</v>
      </c>
      <c r="I4820" s="273">
        <v>11464</v>
      </c>
      <c r="J4820" s="273">
        <v>35</v>
      </c>
      <c r="K4820" s="273">
        <v>19965</v>
      </c>
      <c r="L4820" s="273" t="s">
        <v>66</v>
      </c>
      <c r="M4820" s="273">
        <v>2681.9437499999999</v>
      </c>
      <c r="N4820" s="273" t="s">
        <v>115</v>
      </c>
      <c r="W4820" s="273">
        <v>184797</v>
      </c>
      <c r="X4820" s="273" t="s">
        <v>64</v>
      </c>
      <c r="Y4820" s="273" t="s">
        <v>75</v>
      </c>
      <c r="Z4820" s="273" t="s">
        <v>231</v>
      </c>
      <c r="AA4820" s="273" t="s">
        <v>231</v>
      </c>
      <c r="AB4820" s="274">
        <v>44927</v>
      </c>
      <c r="AC4820" s="273">
        <v>11951</v>
      </c>
      <c r="AD4820" s="273">
        <v>24</v>
      </c>
      <c r="AE4820" s="273">
        <v>3.1219999999999999</v>
      </c>
      <c r="AF4820" s="273" t="s">
        <v>90</v>
      </c>
      <c r="AG4820" s="273" t="s">
        <v>2093</v>
      </c>
      <c r="AH4820" s="273" t="s">
        <v>2094</v>
      </c>
      <c r="AI4820" s="273" t="s">
        <v>123</v>
      </c>
      <c r="AJ4820" s="273" t="s">
        <v>200</v>
      </c>
      <c r="AK4820" s="273">
        <v>286497</v>
      </c>
      <c r="BV4820" s="336" t="s">
        <v>64</v>
      </c>
      <c r="BW4820" s="337" t="s">
        <v>75</v>
      </c>
      <c r="BX4820" s="337" t="s">
        <v>79</v>
      </c>
      <c r="BY4820" s="337" t="s">
        <v>79</v>
      </c>
      <c r="BZ4820" s="337" t="s">
        <v>86</v>
      </c>
      <c r="CA4820" s="337" t="s">
        <v>87</v>
      </c>
      <c r="CB4820" s="337" t="s">
        <v>217</v>
      </c>
      <c r="CC4820" s="337" t="s">
        <v>218</v>
      </c>
      <c r="CD4820" s="338">
        <v>2</v>
      </c>
      <c r="CE4820" s="335">
        <v>45078</v>
      </c>
      <c r="CF4820" s="337"/>
      <c r="CG4820" s="337" t="s">
        <v>181</v>
      </c>
      <c r="CH4820" s="337"/>
      <c r="CI4820" s="337" t="s">
        <v>181</v>
      </c>
      <c r="CJ4820" s="337" t="s">
        <v>82</v>
      </c>
      <c r="CK4820" s="337"/>
      <c r="CL4820" s="337"/>
      <c r="CM4820" s="337" t="s">
        <v>73</v>
      </c>
      <c r="CN4820" s="337">
        <v>3</v>
      </c>
    </row>
    <row r="4821" spans="4:92">
      <c r="D4821" s="273" t="s">
        <v>64</v>
      </c>
      <c r="E4821" s="273" t="s">
        <v>75</v>
      </c>
      <c r="F4821" s="273" t="s">
        <v>308</v>
      </c>
      <c r="G4821" s="273" t="s">
        <v>338</v>
      </c>
      <c r="H4821" s="274">
        <v>45017</v>
      </c>
      <c r="I4821" s="273">
        <v>11626</v>
      </c>
      <c r="J4821" s="273">
        <v>35</v>
      </c>
      <c r="K4821" s="273">
        <v>7580</v>
      </c>
      <c r="L4821" s="273" t="s">
        <v>66</v>
      </c>
      <c r="M4821" s="273">
        <v>680.22500000000002</v>
      </c>
      <c r="N4821" s="273" t="s">
        <v>67</v>
      </c>
      <c r="P4821" s="273" t="s">
        <v>1011</v>
      </c>
      <c r="Q4821" s="273" t="s">
        <v>1611</v>
      </c>
      <c r="R4821" s="273" t="s">
        <v>1342</v>
      </c>
      <c r="S4821" s="273" t="s">
        <v>1835</v>
      </c>
      <c r="T4821" s="273" t="s">
        <v>1835</v>
      </c>
      <c r="U4821" s="273" t="s">
        <v>73</v>
      </c>
      <c r="V4821" s="273" t="s">
        <v>1836</v>
      </c>
      <c r="W4821" s="273">
        <v>184940</v>
      </c>
      <c r="X4821" s="273" t="s">
        <v>64</v>
      </c>
      <c r="Y4821" s="273" t="s">
        <v>75</v>
      </c>
      <c r="Z4821" s="273" t="s">
        <v>231</v>
      </c>
      <c r="AA4821" s="273" t="s">
        <v>231</v>
      </c>
      <c r="AB4821" s="274">
        <v>44927</v>
      </c>
      <c r="AC4821" s="273">
        <v>11951</v>
      </c>
      <c r="AD4821" s="273">
        <v>24</v>
      </c>
      <c r="AE4821" s="273">
        <v>6.4000000000000001E-2</v>
      </c>
      <c r="AF4821" s="273" t="s">
        <v>90</v>
      </c>
      <c r="AG4821" s="273" t="s">
        <v>2095</v>
      </c>
      <c r="AH4821" s="273" t="s">
        <v>2096</v>
      </c>
      <c r="AI4821" s="273" t="s">
        <v>123</v>
      </c>
      <c r="AJ4821" s="273" t="s">
        <v>200</v>
      </c>
      <c r="AK4821" s="273">
        <v>286503</v>
      </c>
      <c r="BV4821" s="279" t="s">
        <v>64</v>
      </c>
      <c r="BW4821" s="280" t="s">
        <v>75</v>
      </c>
      <c r="BX4821" s="280" t="s">
        <v>79</v>
      </c>
      <c r="BY4821" s="280" t="s">
        <v>79</v>
      </c>
      <c r="BZ4821" s="280" t="s">
        <v>86</v>
      </c>
      <c r="CA4821" s="280" t="s">
        <v>87</v>
      </c>
      <c r="CB4821" s="280" t="s">
        <v>217</v>
      </c>
      <c r="CC4821" s="280" t="s">
        <v>218</v>
      </c>
      <c r="CD4821" s="281">
        <v>2</v>
      </c>
      <c r="CE4821" s="277">
        <v>45078</v>
      </c>
      <c r="CF4821" s="280"/>
      <c r="CG4821" s="280" t="s">
        <v>181</v>
      </c>
      <c r="CH4821" s="280"/>
      <c r="CI4821" s="280" t="s">
        <v>181</v>
      </c>
      <c r="CJ4821" s="280" t="s">
        <v>109</v>
      </c>
      <c r="CK4821" s="280"/>
      <c r="CL4821" s="280"/>
      <c r="CM4821" s="280" t="s">
        <v>73</v>
      </c>
      <c r="CN4821" s="280">
        <v>3</v>
      </c>
    </row>
    <row r="4822" spans="4:92">
      <c r="D4822" s="273" t="s">
        <v>64</v>
      </c>
      <c r="E4822" s="273" t="s">
        <v>75</v>
      </c>
      <c r="F4822" s="273" t="s">
        <v>308</v>
      </c>
      <c r="G4822" s="273" t="s">
        <v>338</v>
      </c>
      <c r="H4822" s="274">
        <v>45017</v>
      </c>
      <c r="I4822" s="273">
        <v>11626</v>
      </c>
      <c r="J4822" s="273">
        <v>35</v>
      </c>
      <c r="K4822" s="273">
        <v>0</v>
      </c>
      <c r="L4822" s="273" t="s">
        <v>66</v>
      </c>
      <c r="N4822" s="273" t="s">
        <v>107</v>
      </c>
      <c r="W4822" s="273">
        <v>184939</v>
      </c>
      <c r="X4822" s="273" t="s">
        <v>64</v>
      </c>
      <c r="Y4822" s="273" t="s">
        <v>75</v>
      </c>
      <c r="Z4822" s="273" t="s">
        <v>231</v>
      </c>
      <c r="AA4822" s="273" t="s">
        <v>231</v>
      </c>
      <c r="AB4822" s="274">
        <v>44927</v>
      </c>
      <c r="AC4822" s="273">
        <v>11951</v>
      </c>
      <c r="AD4822" s="273">
        <v>24</v>
      </c>
      <c r="AE4822" s="273">
        <v>0.02</v>
      </c>
      <c r="AF4822" s="273" t="s">
        <v>90</v>
      </c>
      <c r="AG4822" s="273" t="s">
        <v>2097</v>
      </c>
      <c r="AH4822" s="273" t="s">
        <v>2098</v>
      </c>
      <c r="AI4822" s="273" t="s">
        <v>123</v>
      </c>
      <c r="AJ4822" s="273" t="s">
        <v>200</v>
      </c>
      <c r="AK4822" s="273">
        <v>286509</v>
      </c>
      <c r="BV4822" s="336" t="s">
        <v>64</v>
      </c>
      <c r="BW4822" s="337" t="s">
        <v>75</v>
      </c>
      <c r="BX4822" s="337" t="s">
        <v>79</v>
      </c>
      <c r="BY4822" s="337" t="s">
        <v>79</v>
      </c>
      <c r="BZ4822" s="337" t="s">
        <v>86</v>
      </c>
      <c r="CA4822" s="337" t="s">
        <v>87</v>
      </c>
      <c r="CB4822" s="337" t="s">
        <v>217</v>
      </c>
      <c r="CC4822" s="337" t="s">
        <v>218</v>
      </c>
      <c r="CD4822" s="338">
        <v>2</v>
      </c>
      <c r="CE4822" s="335">
        <v>45078</v>
      </c>
      <c r="CF4822" s="337"/>
      <c r="CG4822" s="337" t="s">
        <v>181</v>
      </c>
      <c r="CH4822" s="337"/>
      <c r="CI4822" s="337" t="s">
        <v>181</v>
      </c>
      <c r="CJ4822" s="337" t="s">
        <v>116</v>
      </c>
      <c r="CK4822" s="337"/>
      <c r="CL4822" s="337"/>
      <c r="CM4822" s="337" t="s">
        <v>73</v>
      </c>
      <c r="CN4822" s="337">
        <v>3</v>
      </c>
    </row>
    <row r="4823" spans="4:92">
      <c r="D4823" s="273" t="s">
        <v>64</v>
      </c>
      <c r="E4823" s="273" t="s">
        <v>75</v>
      </c>
      <c r="F4823" s="273" t="s">
        <v>308</v>
      </c>
      <c r="G4823" s="273" t="s">
        <v>338</v>
      </c>
      <c r="H4823" s="274">
        <v>45017</v>
      </c>
      <c r="I4823" s="273">
        <v>11626</v>
      </c>
      <c r="J4823" s="273">
        <v>35</v>
      </c>
      <c r="K4823" s="273">
        <v>19485</v>
      </c>
      <c r="L4823" s="273" t="s">
        <v>66</v>
      </c>
      <c r="M4823" s="273">
        <v>2641.9812499999998</v>
      </c>
      <c r="N4823" s="273" t="s">
        <v>115</v>
      </c>
      <c r="W4823" s="273">
        <v>184938</v>
      </c>
      <c r="X4823" s="273" t="s">
        <v>64</v>
      </c>
      <c r="Y4823" s="273" t="s">
        <v>75</v>
      </c>
      <c r="Z4823" s="273" t="s">
        <v>231</v>
      </c>
      <c r="AA4823" s="273" t="s">
        <v>231</v>
      </c>
      <c r="AB4823" s="274">
        <v>44958</v>
      </c>
      <c r="AC4823" s="273">
        <v>11984</v>
      </c>
      <c r="AD4823" s="273">
        <v>24</v>
      </c>
      <c r="AE4823" s="273">
        <v>103.43</v>
      </c>
      <c r="AF4823" s="273" t="s">
        <v>90</v>
      </c>
      <c r="AG4823" s="273" t="s">
        <v>781</v>
      </c>
      <c r="AH4823" s="273" t="s">
        <v>1492</v>
      </c>
      <c r="AI4823" s="273" t="s">
        <v>123</v>
      </c>
      <c r="AJ4823" s="273" t="s">
        <v>214</v>
      </c>
      <c r="AK4823" s="273">
        <v>159943</v>
      </c>
      <c r="BV4823" s="279" t="s">
        <v>64</v>
      </c>
      <c r="BW4823" s="280" t="s">
        <v>75</v>
      </c>
      <c r="BX4823" s="280" t="s">
        <v>79</v>
      </c>
      <c r="BY4823" s="280" t="s">
        <v>79</v>
      </c>
      <c r="BZ4823" s="280" t="s">
        <v>86</v>
      </c>
      <c r="CA4823" s="280" t="s">
        <v>87</v>
      </c>
      <c r="CB4823" s="280" t="s">
        <v>217</v>
      </c>
      <c r="CC4823" s="280" t="s">
        <v>218</v>
      </c>
      <c r="CD4823" s="281">
        <v>2</v>
      </c>
      <c r="CE4823" s="277">
        <v>45078</v>
      </c>
      <c r="CF4823" s="280"/>
      <c r="CG4823" s="280" t="s">
        <v>181</v>
      </c>
      <c r="CH4823" s="280"/>
      <c r="CI4823" s="280" t="s">
        <v>181</v>
      </c>
      <c r="CJ4823" s="280" t="s">
        <v>132</v>
      </c>
      <c r="CK4823" s="280"/>
      <c r="CL4823" s="280"/>
      <c r="CM4823" s="280" t="s">
        <v>73</v>
      </c>
      <c r="CN4823" s="280">
        <v>3</v>
      </c>
    </row>
    <row r="4824" spans="4:92">
      <c r="D4824" s="273" t="s">
        <v>64</v>
      </c>
      <c r="E4824" s="273" t="s">
        <v>75</v>
      </c>
      <c r="F4824" s="273" t="s">
        <v>308</v>
      </c>
      <c r="G4824" s="273" t="s">
        <v>338</v>
      </c>
      <c r="H4824" s="274">
        <v>45047</v>
      </c>
      <c r="I4824" s="273">
        <v>12184</v>
      </c>
      <c r="J4824" s="273">
        <v>35</v>
      </c>
      <c r="K4824" s="273">
        <v>7210</v>
      </c>
      <c r="L4824" s="273" t="s">
        <v>66</v>
      </c>
      <c r="M4824" s="273">
        <v>647.01874999999995</v>
      </c>
      <c r="N4824" s="273" t="s">
        <v>67</v>
      </c>
      <c r="P4824" s="273" t="s">
        <v>1011</v>
      </c>
      <c r="Q4824" s="273" t="s">
        <v>1611</v>
      </c>
      <c r="R4824" s="273" t="s">
        <v>1342</v>
      </c>
      <c r="S4824" s="273" t="s">
        <v>1835</v>
      </c>
      <c r="T4824" s="273" t="s">
        <v>1835</v>
      </c>
      <c r="U4824" s="273" t="s">
        <v>73</v>
      </c>
      <c r="V4824" s="273" t="s">
        <v>1836</v>
      </c>
      <c r="W4824" s="273">
        <v>193009</v>
      </c>
      <c r="X4824" s="273" t="s">
        <v>64</v>
      </c>
      <c r="Y4824" s="273" t="s">
        <v>75</v>
      </c>
      <c r="Z4824" s="273" t="s">
        <v>231</v>
      </c>
      <c r="AA4824" s="273" t="s">
        <v>231</v>
      </c>
      <c r="AB4824" s="274">
        <v>44958</v>
      </c>
      <c r="AC4824" s="273">
        <v>11984</v>
      </c>
      <c r="AD4824" s="273">
        <v>24</v>
      </c>
      <c r="AE4824" s="273">
        <v>17.332000000000001</v>
      </c>
      <c r="AF4824" s="273" t="s">
        <v>90</v>
      </c>
      <c r="AG4824" s="273" t="s">
        <v>1635</v>
      </c>
      <c r="AH4824" s="273" t="s">
        <v>1636</v>
      </c>
      <c r="AI4824" s="273" t="s">
        <v>123</v>
      </c>
      <c r="AJ4824" s="273" t="s">
        <v>200</v>
      </c>
      <c r="AK4824" s="273">
        <v>286717</v>
      </c>
      <c r="BV4824" s="336" t="s">
        <v>64</v>
      </c>
      <c r="BW4824" s="337" t="s">
        <v>75</v>
      </c>
      <c r="BX4824" s="337" t="s">
        <v>79</v>
      </c>
      <c r="BY4824" s="337" t="s">
        <v>79</v>
      </c>
      <c r="BZ4824" s="337" t="s">
        <v>86</v>
      </c>
      <c r="CA4824" s="337" t="s">
        <v>87</v>
      </c>
      <c r="CB4824" s="337" t="s">
        <v>217</v>
      </c>
      <c r="CC4824" s="337" t="s">
        <v>218</v>
      </c>
      <c r="CD4824" s="338">
        <v>2</v>
      </c>
      <c r="CE4824" s="335">
        <v>45078</v>
      </c>
      <c r="CF4824" s="337"/>
      <c r="CG4824" s="337" t="s">
        <v>181</v>
      </c>
      <c r="CH4824" s="337"/>
      <c r="CI4824" s="337" t="s">
        <v>181</v>
      </c>
      <c r="CJ4824" s="337" t="s">
        <v>125</v>
      </c>
      <c r="CK4824" s="337"/>
      <c r="CL4824" s="337"/>
      <c r="CM4824" s="337" t="s">
        <v>73</v>
      </c>
      <c r="CN4824" s="337">
        <v>3</v>
      </c>
    </row>
    <row r="4825" spans="4:92">
      <c r="D4825" s="273" t="s">
        <v>64</v>
      </c>
      <c r="E4825" s="273" t="s">
        <v>75</v>
      </c>
      <c r="F4825" s="273" t="s">
        <v>308</v>
      </c>
      <c r="G4825" s="273" t="s">
        <v>338</v>
      </c>
      <c r="H4825" s="274">
        <v>45047</v>
      </c>
      <c r="I4825" s="273">
        <v>12184</v>
      </c>
      <c r="J4825" s="273">
        <v>35</v>
      </c>
      <c r="K4825" s="273">
        <v>0</v>
      </c>
      <c r="L4825" s="273" t="s">
        <v>66</v>
      </c>
      <c r="N4825" s="273" t="s">
        <v>107</v>
      </c>
      <c r="W4825" s="273">
        <v>193008</v>
      </c>
      <c r="X4825" s="273" t="s">
        <v>64</v>
      </c>
      <c r="Y4825" s="273" t="s">
        <v>75</v>
      </c>
      <c r="Z4825" s="273" t="s">
        <v>231</v>
      </c>
      <c r="AA4825" s="273" t="s">
        <v>231</v>
      </c>
      <c r="AB4825" s="274">
        <v>44958</v>
      </c>
      <c r="AC4825" s="273">
        <v>11984</v>
      </c>
      <c r="AD4825" s="273">
        <v>24</v>
      </c>
      <c r="AE4825" s="273">
        <v>67.319999999999993</v>
      </c>
      <c r="AF4825" s="273" t="s">
        <v>90</v>
      </c>
      <c r="AG4825" s="273" t="s">
        <v>1637</v>
      </c>
      <c r="AH4825" s="273" t="s">
        <v>1638</v>
      </c>
      <c r="AI4825" s="273" t="s">
        <v>123</v>
      </c>
      <c r="AJ4825" s="273" t="s">
        <v>200</v>
      </c>
      <c r="AK4825" s="273">
        <v>286734</v>
      </c>
      <c r="BV4825" s="279" t="s">
        <v>64</v>
      </c>
      <c r="BW4825" s="280" t="s">
        <v>75</v>
      </c>
      <c r="BX4825" s="280" t="s">
        <v>79</v>
      </c>
      <c r="BY4825" s="280" t="s">
        <v>79</v>
      </c>
      <c r="BZ4825" s="280" t="s">
        <v>86</v>
      </c>
      <c r="CA4825" s="280" t="s">
        <v>87</v>
      </c>
      <c r="CB4825" s="280" t="s">
        <v>217</v>
      </c>
      <c r="CC4825" s="280" t="s">
        <v>218</v>
      </c>
      <c r="CD4825" s="281">
        <v>2</v>
      </c>
      <c r="CE4825" s="277">
        <v>45078</v>
      </c>
      <c r="CF4825" s="280"/>
      <c r="CG4825" s="280" t="s">
        <v>181</v>
      </c>
      <c r="CH4825" s="280"/>
      <c r="CI4825" s="280" t="s">
        <v>181</v>
      </c>
      <c r="CJ4825" s="280" t="s">
        <v>166</v>
      </c>
      <c r="CK4825" s="280"/>
      <c r="CL4825" s="280"/>
      <c r="CM4825" s="280" t="s">
        <v>73</v>
      </c>
      <c r="CN4825" s="280">
        <v>3</v>
      </c>
    </row>
    <row r="4826" spans="4:92">
      <c r="D4826" s="273" t="s">
        <v>64</v>
      </c>
      <c r="E4826" s="273" t="s">
        <v>75</v>
      </c>
      <c r="F4826" s="273" t="s">
        <v>308</v>
      </c>
      <c r="G4826" s="273" t="s">
        <v>338</v>
      </c>
      <c r="H4826" s="274">
        <v>45047</v>
      </c>
      <c r="I4826" s="273">
        <v>12184</v>
      </c>
      <c r="J4826" s="273">
        <v>35</v>
      </c>
      <c r="K4826" s="273">
        <v>27585</v>
      </c>
      <c r="L4826" s="273" t="s">
        <v>66</v>
      </c>
      <c r="M4826" s="273">
        <v>3954.9937500000001</v>
      </c>
      <c r="N4826" s="273" t="s">
        <v>115</v>
      </c>
      <c r="W4826" s="273">
        <v>193007</v>
      </c>
      <c r="X4826" s="273" t="s">
        <v>64</v>
      </c>
      <c r="Y4826" s="273" t="s">
        <v>75</v>
      </c>
      <c r="Z4826" s="273" t="s">
        <v>231</v>
      </c>
      <c r="AA4826" s="273" t="s">
        <v>231</v>
      </c>
      <c r="AB4826" s="274">
        <v>44958</v>
      </c>
      <c r="AC4826" s="273">
        <v>11984</v>
      </c>
      <c r="AD4826" s="273">
        <v>24</v>
      </c>
      <c r="AE4826" s="273">
        <v>3.36</v>
      </c>
      <c r="AF4826" s="273" t="s">
        <v>90</v>
      </c>
      <c r="AG4826" s="273" t="s">
        <v>1639</v>
      </c>
      <c r="AH4826" s="273" t="s">
        <v>1640</v>
      </c>
      <c r="AI4826" s="273" t="s">
        <v>123</v>
      </c>
      <c r="AJ4826" s="273" t="s">
        <v>200</v>
      </c>
      <c r="AK4826" s="273">
        <v>286740</v>
      </c>
      <c r="BV4826" s="336" t="s">
        <v>64</v>
      </c>
      <c r="BW4826" s="337" t="s">
        <v>75</v>
      </c>
      <c r="BX4826" s="337" t="s">
        <v>79</v>
      </c>
      <c r="BY4826" s="337" t="s">
        <v>79</v>
      </c>
      <c r="BZ4826" s="337" t="s">
        <v>86</v>
      </c>
      <c r="CA4826" s="337" t="s">
        <v>87</v>
      </c>
      <c r="CB4826" s="337" t="s">
        <v>217</v>
      </c>
      <c r="CC4826" s="337" t="s">
        <v>218</v>
      </c>
      <c r="CD4826" s="338">
        <v>2</v>
      </c>
      <c r="CE4826" s="335">
        <v>45078</v>
      </c>
      <c r="CF4826" s="337"/>
      <c r="CG4826" s="337" t="s">
        <v>181</v>
      </c>
      <c r="CH4826" s="337"/>
      <c r="CI4826" s="337" t="s">
        <v>181</v>
      </c>
      <c r="CJ4826" s="337" t="s">
        <v>160</v>
      </c>
      <c r="CK4826" s="337"/>
      <c r="CL4826" s="337"/>
      <c r="CM4826" s="337" t="s">
        <v>73</v>
      </c>
      <c r="CN4826" s="337">
        <v>3</v>
      </c>
    </row>
    <row r="4827" spans="4:92">
      <c r="D4827" s="273" t="s">
        <v>64</v>
      </c>
      <c r="E4827" s="273" t="s">
        <v>75</v>
      </c>
      <c r="F4827" s="273" t="s">
        <v>308</v>
      </c>
      <c r="G4827" s="273" t="s">
        <v>338</v>
      </c>
      <c r="H4827" s="274">
        <v>45078</v>
      </c>
      <c r="I4827" s="273">
        <v>12453</v>
      </c>
      <c r="J4827" s="273">
        <v>35</v>
      </c>
      <c r="K4827" s="273">
        <v>9779</v>
      </c>
      <c r="L4827" s="273" t="s">
        <v>66</v>
      </c>
      <c r="M4827" s="273">
        <v>877.59375</v>
      </c>
      <c r="N4827" s="273" t="s">
        <v>67</v>
      </c>
      <c r="P4827" s="273" t="s">
        <v>1011</v>
      </c>
      <c r="Q4827" s="273" t="s">
        <v>1611</v>
      </c>
      <c r="R4827" s="273" t="s">
        <v>1342</v>
      </c>
      <c r="S4827" s="273" t="s">
        <v>1835</v>
      </c>
      <c r="T4827" s="273" t="s">
        <v>1835</v>
      </c>
      <c r="U4827" s="273" t="s">
        <v>73</v>
      </c>
      <c r="V4827" s="273" t="s">
        <v>1836</v>
      </c>
      <c r="W4827" s="273">
        <v>194983</v>
      </c>
      <c r="X4827" s="273" t="s">
        <v>64</v>
      </c>
      <c r="Y4827" s="273" t="s">
        <v>75</v>
      </c>
      <c r="Z4827" s="273" t="s">
        <v>231</v>
      </c>
      <c r="AA4827" s="273" t="s">
        <v>231</v>
      </c>
      <c r="AB4827" s="274">
        <v>44958</v>
      </c>
      <c r="AC4827" s="273">
        <v>11984</v>
      </c>
      <c r="AD4827" s="273">
        <v>24</v>
      </c>
      <c r="AE4827" s="273">
        <v>3</v>
      </c>
      <c r="AF4827" s="273" t="s">
        <v>90</v>
      </c>
      <c r="AG4827" s="273" t="s">
        <v>1555</v>
      </c>
      <c r="AH4827" s="273" t="s">
        <v>1556</v>
      </c>
      <c r="AI4827" s="273" t="s">
        <v>123</v>
      </c>
      <c r="AJ4827" s="273" t="s">
        <v>200</v>
      </c>
      <c r="AK4827" s="273">
        <v>286757</v>
      </c>
      <c r="BV4827" s="279" t="s">
        <v>64</v>
      </c>
      <c r="BW4827" s="280" t="s">
        <v>75</v>
      </c>
      <c r="BX4827" s="280" t="s">
        <v>79</v>
      </c>
      <c r="BY4827" s="280" t="s">
        <v>79</v>
      </c>
      <c r="BZ4827" s="280" t="s">
        <v>86</v>
      </c>
      <c r="CA4827" s="280" t="s">
        <v>87</v>
      </c>
      <c r="CB4827" s="280" t="s">
        <v>217</v>
      </c>
      <c r="CC4827" s="280" t="s">
        <v>218</v>
      </c>
      <c r="CD4827" s="281">
        <v>2</v>
      </c>
      <c r="CE4827" s="277">
        <v>45078</v>
      </c>
      <c r="CF4827" s="280"/>
      <c r="CG4827" s="280" t="s">
        <v>181</v>
      </c>
      <c r="CH4827" s="280"/>
      <c r="CI4827" s="280" t="s">
        <v>181</v>
      </c>
      <c r="CJ4827" s="280" t="s">
        <v>189</v>
      </c>
      <c r="CK4827" s="280"/>
      <c r="CL4827" s="280"/>
      <c r="CM4827" s="280" t="s">
        <v>73</v>
      </c>
      <c r="CN4827" s="280">
        <v>3</v>
      </c>
    </row>
    <row r="4828" spans="4:92">
      <c r="D4828" s="273" t="s">
        <v>64</v>
      </c>
      <c r="E4828" s="273" t="s">
        <v>75</v>
      </c>
      <c r="F4828" s="273" t="s">
        <v>308</v>
      </c>
      <c r="G4828" s="273" t="s">
        <v>338</v>
      </c>
      <c r="H4828" s="274">
        <v>45078</v>
      </c>
      <c r="I4828" s="273">
        <v>12453</v>
      </c>
      <c r="J4828" s="273">
        <v>35</v>
      </c>
      <c r="K4828" s="273">
        <v>0</v>
      </c>
      <c r="L4828" s="273" t="s">
        <v>66</v>
      </c>
      <c r="N4828" s="273" t="s">
        <v>107</v>
      </c>
      <c r="W4828" s="273">
        <v>194982</v>
      </c>
      <c r="X4828" s="273" t="s">
        <v>64</v>
      </c>
      <c r="Y4828" s="273" t="s">
        <v>75</v>
      </c>
      <c r="Z4828" s="273" t="s">
        <v>231</v>
      </c>
      <c r="AA4828" s="273" t="s">
        <v>231</v>
      </c>
      <c r="AB4828" s="274">
        <v>45017</v>
      </c>
      <c r="AC4828" s="273">
        <v>12050</v>
      </c>
      <c r="AD4828" s="273">
        <v>24</v>
      </c>
      <c r="AE4828" s="273">
        <v>2.093</v>
      </c>
      <c r="AF4828" s="273" t="s">
        <v>90</v>
      </c>
      <c r="AG4828" s="273" t="s">
        <v>460</v>
      </c>
      <c r="AH4828" s="273" t="s">
        <v>461</v>
      </c>
      <c r="AI4828" s="273" t="s">
        <v>123</v>
      </c>
      <c r="AJ4828" s="273" t="s">
        <v>200</v>
      </c>
      <c r="AK4828" s="273">
        <v>288023</v>
      </c>
      <c r="BV4828" s="336" t="s">
        <v>64</v>
      </c>
      <c r="BW4828" s="337" t="s">
        <v>75</v>
      </c>
      <c r="BX4828" s="337" t="s">
        <v>79</v>
      </c>
      <c r="BY4828" s="337" t="s">
        <v>79</v>
      </c>
      <c r="BZ4828" s="337" t="s">
        <v>86</v>
      </c>
      <c r="CA4828" s="337" t="s">
        <v>87</v>
      </c>
      <c r="CB4828" s="337" t="s">
        <v>217</v>
      </c>
      <c r="CC4828" s="337" t="s">
        <v>218</v>
      </c>
      <c r="CD4828" s="338">
        <v>2</v>
      </c>
      <c r="CE4828" s="335">
        <v>45078</v>
      </c>
      <c r="CF4828" s="337"/>
      <c r="CG4828" s="337" t="s">
        <v>181</v>
      </c>
      <c r="CH4828" s="337"/>
      <c r="CI4828" s="337" t="s">
        <v>181</v>
      </c>
      <c r="CJ4828" s="337" t="s">
        <v>178</v>
      </c>
      <c r="CK4828" s="337"/>
      <c r="CL4828" s="337" t="s">
        <v>1703</v>
      </c>
      <c r="CM4828" s="337" t="s">
        <v>73</v>
      </c>
      <c r="CN4828" s="337">
        <v>3</v>
      </c>
    </row>
    <row r="4829" spans="4:92">
      <c r="D4829" s="273" t="s">
        <v>64</v>
      </c>
      <c r="E4829" s="273" t="s">
        <v>63</v>
      </c>
      <c r="F4829" s="273" t="s">
        <v>252</v>
      </c>
      <c r="G4829" s="273" t="s">
        <v>442</v>
      </c>
      <c r="H4829" s="274">
        <v>45078</v>
      </c>
      <c r="I4829" s="273">
        <v>12521</v>
      </c>
      <c r="J4829" s="273">
        <v>671</v>
      </c>
      <c r="K4829" s="273">
        <v>9219</v>
      </c>
      <c r="L4829" s="273" t="s">
        <v>66</v>
      </c>
      <c r="M4829" s="273">
        <v>1628.3255999999999</v>
      </c>
      <c r="N4829" s="273" t="s">
        <v>67</v>
      </c>
      <c r="P4829" s="273" t="s">
        <v>1011</v>
      </c>
      <c r="Q4829" s="273" t="s">
        <v>69</v>
      </c>
      <c r="R4829" s="273" t="s">
        <v>70</v>
      </c>
      <c r="S4829" s="273" t="s">
        <v>1041</v>
      </c>
      <c r="T4829" s="273" t="s">
        <v>1042</v>
      </c>
      <c r="U4829" s="273" t="s">
        <v>73</v>
      </c>
      <c r="V4829" s="273" t="s">
        <v>1043</v>
      </c>
      <c r="W4829" s="273">
        <v>241269</v>
      </c>
      <c r="X4829" s="273" t="s">
        <v>64</v>
      </c>
      <c r="Y4829" s="273" t="s">
        <v>75</v>
      </c>
      <c r="Z4829" s="273" t="s">
        <v>231</v>
      </c>
      <c r="AA4829" s="273" t="s">
        <v>231</v>
      </c>
      <c r="AB4829" s="274">
        <v>45017</v>
      </c>
      <c r="AC4829" s="273">
        <v>12050</v>
      </c>
      <c r="AD4829" s="273">
        <v>24</v>
      </c>
      <c r="AE4829" s="273">
        <v>6.8506</v>
      </c>
      <c r="AF4829" s="273" t="s">
        <v>90</v>
      </c>
      <c r="AG4829" s="273" t="s">
        <v>464</v>
      </c>
      <c r="AH4829" s="273" t="s">
        <v>465</v>
      </c>
      <c r="AI4829" s="273" t="s">
        <v>123</v>
      </c>
      <c r="AJ4829" s="273" t="s">
        <v>200</v>
      </c>
      <c r="AK4829" s="273">
        <v>288028</v>
      </c>
      <c r="BV4829" s="279" t="s">
        <v>64</v>
      </c>
      <c r="BW4829" s="280" t="s">
        <v>75</v>
      </c>
      <c r="BX4829" s="280" t="s">
        <v>79</v>
      </c>
      <c r="BY4829" s="280" t="s">
        <v>79</v>
      </c>
      <c r="BZ4829" s="280" t="s">
        <v>86</v>
      </c>
      <c r="CA4829" s="280" t="s">
        <v>87</v>
      </c>
      <c r="CB4829" s="280" t="s">
        <v>233</v>
      </c>
      <c r="CC4829" s="280" t="s">
        <v>234</v>
      </c>
      <c r="CD4829" s="281">
        <v>1</v>
      </c>
      <c r="CE4829" s="277">
        <v>45078</v>
      </c>
      <c r="CF4829" s="280"/>
      <c r="CG4829" s="280" t="s">
        <v>181</v>
      </c>
      <c r="CH4829" s="280"/>
      <c r="CI4829" s="280" t="s">
        <v>181</v>
      </c>
      <c r="CJ4829" s="280" t="s">
        <v>242</v>
      </c>
      <c r="CK4829" s="280"/>
      <c r="CL4829" s="280"/>
      <c r="CM4829" s="280" t="s">
        <v>73</v>
      </c>
      <c r="CN4829" s="280">
        <v>3</v>
      </c>
    </row>
    <row r="4830" spans="4:92">
      <c r="D4830" s="273" t="s">
        <v>64</v>
      </c>
      <c r="E4830" s="273" t="s">
        <v>63</v>
      </c>
      <c r="F4830" s="273" t="s">
        <v>252</v>
      </c>
      <c r="G4830" s="273" t="s">
        <v>442</v>
      </c>
      <c r="H4830" s="274">
        <v>45078</v>
      </c>
      <c r="I4830" s="273">
        <v>12521</v>
      </c>
      <c r="J4830" s="273">
        <v>671</v>
      </c>
      <c r="K4830" s="273">
        <v>48968</v>
      </c>
      <c r="L4830" s="273" t="s">
        <v>66</v>
      </c>
      <c r="M4830" s="273">
        <v>6897.4127200000003</v>
      </c>
      <c r="N4830" s="273" t="s">
        <v>67</v>
      </c>
      <c r="P4830" s="273" t="s">
        <v>92</v>
      </c>
      <c r="Q4830" s="273" t="s">
        <v>69</v>
      </c>
      <c r="R4830" s="273" t="s">
        <v>70</v>
      </c>
      <c r="S4830" s="273" t="s">
        <v>71</v>
      </c>
      <c r="T4830" s="273" t="s">
        <v>72</v>
      </c>
      <c r="U4830" s="273" t="s">
        <v>73</v>
      </c>
      <c r="V4830" s="273" t="s">
        <v>74</v>
      </c>
      <c r="W4830" s="273">
        <v>241286</v>
      </c>
      <c r="X4830" s="273" t="s">
        <v>64</v>
      </c>
      <c r="Y4830" s="273" t="s">
        <v>75</v>
      </c>
      <c r="Z4830" s="273" t="s">
        <v>231</v>
      </c>
      <c r="AA4830" s="273" t="s">
        <v>231</v>
      </c>
      <c r="AB4830" s="274">
        <v>45017</v>
      </c>
      <c r="AC4830" s="273">
        <v>12050</v>
      </c>
      <c r="AD4830" s="273">
        <v>24</v>
      </c>
      <c r="AE4830" s="273">
        <v>0.04</v>
      </c>
      <c r="AF4830" s="273" t="s">
        <v>90</v>
      </c>
      <c r="AG4830" s="273" t="s">
        <v>470</v>
      </c>
      <c r="AH4830" s="273" t="s">
        <v>471</v>
      </c>
      <c r="AI4830" s="273" t="s">
        <v>123</v>
      </c>
      <c r="AJ4830" s="273" t="s">
        <v>200</v>
      </c>
      <c r="AK4830" s="273">
        <v>288033</v>
      </c>
      <c r="BV4830" s="336" t="s">
        <v>64</v>
      </c>
      <c r="BW4830" s="337" t="s">
        <v>75</v>
      </c>
      <c r="BX4830" s="337" t="s">
        <v>79</v>
      </c>
      <c r="BY4830" s="337" t="s">
        <v>79</v>
      </c>
      <c r="BZ4830" s="337" t="s">
        <v>86</v>
      </c>
      <c r="CA4830" s="337" t="s">
        <v>87</v>
      </c>
      <c r="CB4830" s="337" t="s">
        <v>233</v>
      </c>
      <c r="CC4830" s="337" t="s">
        <v>234</v>
      </c>
      <c r="CD4830" s="338">
        <v>1</v>
      </c>
      <c r="CE4830" s="335">
        <v>45078</v>
      </c>
      <c r="CF4830" s="337"/>
      <c r="CG4830" s="337" t="s">
        <v>181</v>
      </c>
      <c r="CH4830" s="337"/>
      <c r="CI4830" s="337" t="s">
        <v>181</v>
      </c>
      <c r="CJ4830" s="337" t="s">
        <v>242</v>
      </c>
      <c r="CK4830" s="337"/>
      <c r="CL4830" s="337"/>
      <c r="CM4830" s="337" t="s">
        <v>73</v>
      </c>
      <c r="CN4830" s="337">
        <v>3</v>
      </c>
    </row>
    <row r="4831" spans="4:92">
      <c r="D4831" s="273" t="s">
        <v>64</v>
      </c>
      <c r="E4831" s="273" t="s">
        <v>63</v>
      </c>
      <c r="F4831" s="273" t="s">
        <v>252</v>
      </c>
      <c r="G4831" s="273" t="s">
        <v>442</v>
      </c>
      <c r="H4831" s="274">
        <v>45078</v>
      </c>
      <c r="I4831" s="273">
        <v>12521</v>
      </c>
      <c r="J4831" s="273">
        <v>671</v>
      </c>
      <c r="K4831" s="273">
        <v>1116</v>
      </c>
      <c r="L4831" s="273" t="s">
        <v>66</v>
      </c>
      <c r="M4831" s="273">
        <v>131.54239999999999</v>
      </c>
      <c r="N4831" s="273" t="s">
        <v>67</v>
      </c>
      <c r="P4831" s="273" t="s">
        <v>92</v>
      </c>
      <c r="Q4831" s="273" t="s">
        <v>69</v>
      </c>
      <c r="R4831" s="273" t="s">
        <v>70</v>
      </c>
      <c r="S4831" s="273" t="s">
        <v>93</v>
      </c>
      <c r="T4831" s="273" t="s">
        <v>94</v>
      </c>
      <c r="U4831" s="273" t="s">
        <v>73</v>
      </c>
      <c r="V4831" s="273" t="s">
        <v>95</v>
      </c>
      <c r="W4831" s="273">
        <v>241303</v>
      </c>
      <c r="X4831" s="273" t="s">
        <v>64</v>
      </c>
      <c r="Y4831" s="273" t="s">
        <v>75</v>
      </c>
      <c r="Z4831" s="273" t="s">
        <v>231</v>
      </c>
      <c r="AA4831" s="273" t="s">
        <v>231</v>
      </c>
      <c r="AB4831" s="274">
        <v>45017</v>
      </c>
      <c r="AC4831" s="273">
        <v>12050</v>
      </c>
      <c r="AD4831" s="273">
        <v>24</v>
      </c>
      <c r="AE4831" s="273">
        <v>0.62</v>
      </c>
      <c r="AF4831" s="273" t="s">
        <v>90</v>
      </c>
      <c r="AG4831" s="273" t="s">
        <v>474</v>
      </c>
      <c r="AH4831" s="273" t="s">
        <v>475</v>
      </c>
      <c r="AI4831" s="273" t="s">
        <v>123</v>
      </c>
      <c r="AJ4831" s="273" t="s">
        <v>200</v>
      </c>
      <c r="AK4831" s="273">
        <v>288038</v>
      </c>
      <c r="BV4831" s="279" t="s">
        <v>64</v>
      </c>
      <c r="BW4831" s="280" t="s">
        <v>75</v>
      </c>
      <c r="BX4831" s="280" t="s">
        <v>79</v>
      </c>
      <c r="BY4831" s="280" t="s">
        <v>79</v>
      </c>
      <c r="BZ4831" s="280" t="s">
        <v>86</v>
      </c>
      <c r="CA4831" s="280" t="s">
        <v>87</v>
      </c>
      <c r="CB4831" s="280" t="s">
        <v>233</v>
      </c>
      <c r="CC4831" s="280" t="s">
        <v>234</v>
      </c>
      <c r="CD4831" s="281">
        <v>1</v>
      </c>
      <c r="CE4831" s="277">
        <v>45078</v>
      </c>
      <c r="CF4831" s="280"/>
      <c r="CG4831" s="280" t="s">
        <v>181</v>
      </c>
      <c r="CH4831" s="280"/>
      <c r="CI4831" s="280" t="s">
        <v>181</v>
      </c>
      <c r="CJ4831" s="280" t="s">
        <v>242</v>
      </c>
      <c r="CK4831" s="280"/>
      <c r="CL4831" s="280"/>
      <c r="CM4831" s="280" t="s">
        <v>73</v>
      </c>
      <c r="CN4831" s="280">
        <v>3</v>
      </c>
    </row>
    <row r="4832" spans="4:92">
      <c r="D4832" s="273" t="s">
        <v>64</v>
      </c>
      <c r="E4832" s="273" t="s">
        <v>63</v>
      </c>
      <c r="F4832" s="273" t="s">
        <v>252</v>
      </c>
      <c r="G4832" s="273" t="s">
        <v>442</v>
      </c>
      <c r="H4832" s="274">
        <v>45078</v>
      </c>
      <c r="I4832" s="273">
        <v>12521</v>
      </c>
      <c r="J4832" s="273">
        <v>671</v>
      </c>
      <c r="K4832" s="273">
        <v>0</v>
      </c>
      <c r="L4832" s="273" t="s">
        <v>66</v>
      </c>
      <c r="N4832" s="273" t="s">
        <v>107</v>
      </c>
      <c r="W4832" s="273">
        <v>241252</v>
      </c>
      <c r="X4832" s="273" t="s">
        <v>64</v>
      </c>
      <c r="Y4832" s="273" t="s">
        <v>75</v>
      </c>
      <c r="Z4832" s="273" t="s">
        <v>231</v>
      </c>
      <c r="AA4832" s="273" t="s">
        <v>231</v>
      </c>
      <c r="AB4832" s="274">
        <v>45017</v>
      </c>
      <c r="AC4832" s="273">
        <v>12050</v>
      </c>
      <c r="AD4832" s="273">
        <v>24</v>
      </c>
      <c r="AE4832" s="273">
        <v>2.5499999999999998</v>
      </c>
      <c r="AF4832" s="273" t="s">
        <v>90</v>
      </c>
      <c r="AG4832" s="273" t="s">
        <v>478</v>
      </c>
      <c r="AH4832" s="273" t="s">
        <v>479</v>
      </c>
      <c r="AI4832" s="273" t="s">
        <v>123</v>
      </c>
      <c r="AJ4832" s="273" t="s">
        <v>200</v>
      </c>
      <c r="AK4832" s="273">
        <v>288044</v>
      </c>
      <c r="BV4832" s="336" t="s">
        <v>64</v>
      </c>
      <c r="BW4832" s="337" t="s">
        <v>75</v>
      </c>
      <c r="BX4832" s="337" t="s">
        <v>79</v>
      </c>
      <c r="BY4832" s="337" t="s">
        <v>79</v>
      </c>
      <c r="BZ4832" s="337" t="s">
        <v>86</v>
      </c>
      <c r="CA4832" s="337" t="s">
        <v>87</v>
      </c>
      <c r="CB4832" s="337" t="s">
        <v>233</v>
      </c>
      <c r="CC4832" s="337" t="s">
        <v>234</v>
      </c>
      <c r="CD4832" s="338">
        <v>1</v>
      </c>
      <c r="CE4832" s="335">
        <v>45078</v>
      </c>
      <c r="CF4832" s="337"/>
      <c r="CG4832" s="337" t="s">
        <v>181</v>
      </c>
      <c r="CH4832" s="337"/>
      <c r="CI4832" s="337" t="s">
        <v>181</v>
      </c>
      <c r="CJ4832" s="337" t="s">
        <v>242</v>
      </c>
      <c r="CK4832" s="337"/>
      <c r="CL4832" s="337"/>
      <c r="CM4832" s="337" t="s">
        <v>73</v>
      </c>
      <c r="CN4832" s="337">
        <v>3</v>
      </c>
    </row>
    <row r="4833" spans="4:92">
      <c r="D4833" s="273" t="s">
        <v>64</v>
      </c>
      <c r="E4833" s="273" t="s">
        <v>63</v>
      </c>
      <c r="F4833" s="273" t="s">
        <v>252</v>
      </c>
      <c r="G4833" s="273" t="s">
        <v>442</v>
      </c>
      <c r="H4833" s="274">
        <v>45078</v>
      </c>
      <c r="I4833" s="273">
        <v>12521</v>
      </c>
      <c r="J4833" s="273">
        <v>671</v>
      </c>
      <c r="K4833" s="273">
        <v>0</v>
      </c>
      <c r="L4833" s="273" t="s">
        <v>66</v>
      </c>
      <c r="M4833" s="273">
        <v>0</v>
      </c>
      <c r="N4833" s="273" t="s">
        <v>115</v>
      </c>
      <c r="W4833" s="273">
        <v>241251</v>
      </c>
      <c r="X4833" s="273" t="s">
        <v>64</v>
      </c>
      <c r="Y4833" s="273" t="s">
        <v>75</v>
      </c>
      <c r="Z4833" s="273" t="s">
        <v>231</v>
      </c>
      <c r="AA4833" s="273" t="s">
        <v>231</v>
      </c>
      <c r="AB4833" s="274">
        <v>45017</v>
      </c>
      <c r="AC4833" s="273">
        <v>12050</v>
      </c>
      <c r="AD4833" s="273">
        <v>24</v>
      </c>
      <c r="AE4833" s="273">
        <v>0.09</v>
      </c>
      <c r="AF4833" s="273" t="s">
        <v>90</v>
      </c>
      <c r="AG4833" s="273" t="s">
        <v>482</v>
      </c>
      <c r="AH4833" s="273" t="s">
        <v>483</v>
      </c>
      <c r="AI4833" s="273" t="s">
        <v>123</v>
      </c>
      <c r="AJ4833" s="273" t="s">
        <v>200</v>
      </c>
      <c r="AK4833" s="273">
        <v>288057</v>
      </c>
      <c r="BV4833" s="279" t="s">
        <v>64</v>
      </c>
      <c r="BW4833" s="280" t="s">
        <v>75</v>
      </c>
      <c r="BX4833" s="280" t="s">
        <v>79</v>
      </c>
      <c r="BY4833" s="280" t="s">
        <v>79</v>
      </c>
      <c r="BZ4833" s="280" t="s">
        <v>86</v>
      </c>
      <c r="CA4833" s="280" t="s">
        <v>87</v>
      </c>
      <c r="CB4833" s="280" t="s">
        <v>233</v>
      </c>
      <c r="CC4833" s="280" t="s">
        <v>234</v>
      </c>
      <c r="CD4833" s="281">
        <v>1</v>
      </c>
      <c r="CE4833" s="277">
        <v>45078</v>
      </c>
      <c r="CF4833" s="280"/>
      <c r="CG4833" s="280" t="s">
        <v>181</v>
      </c>
      <c r="CH4833" s="280"/>
      <c r="CI4833" s="280" t="s">
        <v>181</v>
      </c>
      <c r="CJ4833" s="280" t="s">
        <v>242</v>
      </c>
      <c r="CK4833" s="280"/>
      <c r="CL4833" s="280"/>
      <c r="CM4833" s="280" t="s">
        <v>73</v>
      </c>
      <c r="CN4833" s="280">
        <v>3</v>
      </c>
    </row>
    <row r="4834" spans="4:92">
      <c r="D4834" s="273" t="s">
        <v>64</v>
      </c>
      <c r="E4834" s="273" t="s">
        <v>63</v>
      </c>
      <c r="F4834" s="273" t="s">
        <v>252</v>
      </c>
      <c r="G4834" s="273" t="s">
        <v>442</v>
      </c>
      <c r="H4834" s="274">
        <v>45108</v>
      </c>
      <c r="I4834" s="273">
        <v>12790</v>
      </c>
      <c r="J4834" s="273">
        <v>671</v>
      </c>
      <c r="K4834" s="273">
        <v>5484</v>
      </c>
      <c r="L4834" s="273" t="s">
        <v>66</v>
      </c>
      <c r="M4834" s="273">
        <v>707.26832000000002</v>
      </c>
      <c r="N4834" s="273" t="s">
        <v>67</v>
      </c>
      <c r="P4834" s="273" t="s">
        <v>92</v>
      </c>
      <c r="Q4834" s="273" t="s">
        <v>69</v>
      </c>
      <c r="R4834" s="273" t="s">
        <v>70</v>
      </c>
      <c r="S4834" s="273" t="s">
        <v>834</v>
      </c>
      <c r="T4834" s="273" t="s">
        <v>835</v>
      </c>
      <c r="U4834" s="273" t="s">
        <v>73</v>
      </c>
      <c r="V4834" s="273" t="s">
        <v>836</v>
      </c>
      <c r="W4834" s="273">
        <v>241672</v>
      </c>
      <c r="X4834" s="273" t="s">
        <v>64</v>
      </c>
      <c r="Y4834" s="273" t="s">
        <v>75</v>
      </c>
      <c r="Z4834" s="273" t="s">
        <v>231</v>
      </c>
      <c r="AA4834" s="273" t="s">
        <v>231</v>
      </c>
      <c r="AB4834" s="274">
        <v>45017</v>
      </c>
      <c r="AC4834" s="273">
        <v>12050</v>
      </c>
      <c r="AD4834" s="273">
        <v>24</v>
      </c>
      <c r="AE4834" s="273">
        <v>7.89</v>
      </c>
      <c r="AF4834" s="273" t="s">
        <v>90</v>
      </c>
      <c r="AG4834" s="273" t="s">
        <v>488</v>
      </c>
      <c r="AH4834" s="273" t="s">
        <v>489</v>
      </c>
      <c r="AI4834" s="273" t="s">
        <v>123</v>
      </c>
      <c r="AJ4834" s="273" t="s">
        <v>200</v>
      </c>
      <c r="AK4834" s="273">
        <v>288062</v>
      </c>
      <c r="BV4834" s="336" t="s">
        <v>64</v>
      </c>
      <c r="BW4834" s="337" t="s">
        <v>75</v>
      </c>
      <c r="BX4834" s="337" t="s">
        <v>79</v>
      </c>
      <c r="BY4834" s="337" t="s">
        <v>79</v>
      </c>
      <c r="BZ4834" s="337" t="s">
        <v>86</v>
      </c>
      <c r="CA4834" s="337" t="s">
        <v>87</v>
      </c>
      <c r="CB4834" s="337" t="s">
        <v>233</v>
      </c>
      <c r="CC4834" s="337" t="s">
        <v>234</v>
      </c>
      <c r="CD4834" s="338">
        <v>1</v>
      </c>
      <c r="CE4834" s="335">
        <v>45078</v>
      </c>
      <c r="CF4834" s="337"/>
      <c r="CG4834" s="337" t="s">
        <v>181</v>
      </c>
      <c r="CH4834" s="337"/>
      <c r="CI4834" s="337" t="s">
        <v>181</v>
      </c>
      <c r="CJ4834" s="337" t="s">
        <v>242</v>
      </c>
      <c r="CK4834" s="337"/>
      <c r="CL4834" s="337"/>
      <c r="CM4834" s="337" t="s">
        <v>73</v>
      </c>
      <c r="CN4834" s="337">
        <v>3</v>
      </c>
    </row>
    <row r="4835" spans="4:92">
      <c r="D4835" s="273" t="s">
        <v>64</v>
      </c>
      <c r="E4835" s="273" t="s">
        <v>63</v>
      </c>
      <c r="F4835" s="273" t="s">
        <v>252</v>
      </c>
      <c r="G4835" s="273" t="s">
        <v>442</v>
      </c>
      <c r="H4835" s="274">
        <v>45108</v>
      </c>
      <c r="I4835" s="273">
        <v>12790</v>
      </c>
      <c r="J4835" s="273">
        <v>671</v>
      </c>
      <c r="K4835" s="273">
        <v>26268</v>
      </c>
      <c r="L4835" s="273" t="s">
        <v>66</v>
      </c>
      <c r="M4835" s="273">
        <v>4639.5395200000003</v>
      </c>
      <c r="N4835" s="273" t="s">
        <v>67</v>
      </c>
      <c r="P4835" s="273" t="s">
        <v>1011</v>
      </c>
      <c r="Q4835" s="273" t="s">
        <v>69</v>
      </c>
      <c r="R4835" s="273" t="s">
        <v>70</v>
      </c>
      <c r="S4835" s="273" t="s">
        <v>1041</v>
      </c>
      <c r="T4835" s="273" t="s">
        <v>1042</v>
      </c>
      <c r="U4835" s="273" t="s">
        <v>73</v>
      </c>
      <c r="V4835" s="273" t="s">
        <v>1043</v>
      </c>
      <c r="W4835" s="273">
        <v>241688</v>
      </c>
      <c r="X4835" s="273" t="s">
        <v>64</v>
      </c>
      <c r="Y4835" s="273" t="s">
        <v>75</v>
      </c>
      <c r="Z4835" s="273" t="s">
        <v>231</v>
      </c>
      <c r="AA4835" s="273" t="s">
        <v>231</v>
      </c>
      <c r="AB4835" s="274">
        <v>45017</v>
      </c>
      <c r="AC4835" s="273">
        <v>12050</v>
      </c>
      <c r="AD4835" s="273">
        <v>24</v>
      </c>
      <c r="AE4835" s="273">
        <v>17.29</v>
      </c>
      <c r="AF4835" s="273" t="s">
        <v>90</v>
      </c>
      <c r="AG4835" s="273" t="s">
        <v>492</v>
      </c>
      <c r="AH4835" s="273" t="s">
        <v>493</v>
      </c>
      <c r="AI4835" s="273" t="s">
        <v>123</v>
      </c>
      <c r="AJ4835" s="273" t="s">
        <v>200</v>
      </c>
      <c r="AK4835" s="273">
        <v>288067</v>
      </c>
      <c r="BV4835" s="279" t="s">
        <v>64</v>
      </c>
      <c r="BW4835" s="280" t="s">
        <v>75</v>
      </c>
      <c r="BX4835" s="280" t="s">
        <v>79</v>
      </c>
      <c r="BY4835" s="280" t="s">
        <v>79</v>
      </c>
      <c r="BZ4835" s="280" t="s">
        <v>86</v>
      </c>
      <c r="CA4835" s="280" t="s">
        <v>87</v>
      </c>
      <c r="CB4835" s="280" t="s">
        <v>233</v>
      </c>
      <c r="CC4835" s="280" t="s">
        <v>234</v>
      </c>
      <c r="CD4835" s="281">
        <v>1</v>
      </c>
      <c r="CE4835" s="277">
        <v>45078</v>
      </c>
      <c r="CF4835" s="280"/>
      <c r="CG4835" s="280" t="s">
        <v>181</v>
      </c>
      <c r="CH4835" s="280"/>
      <c r="CI4835" s="280" t="s">
        <v>181</v>
      </c>
      <c r="CJ4835" s="280" t="s">
        <v>242</v>
      </c>
      <c r="CK4835" s="280"/>
      <c r="CL4835" s="280"/>
      <c r="CM4835" s="280" t="s">
        <v>73</v>
      </c>
      <c r="CN4835" s="280">
        <v>3</v>
      </c>
    </row>
    <row r="4836" spans="4:92">
      <c r="D4836" s="273" t="s">
        <v>64</v>
      </c>
      <c r="E4836" s="273" t="s">
        <v>63</v>
      </c>
      <c r="F4836" s="273" t="s">
        <v>252</v>
      </c>
      <c r="G4836" s="273" t="s">
        <v>442</v>
      </c>
      <c r="H4836" s="274">
        <v>45108</v>
      </c>
      <c r="I4836" s="273">
        <v>12790</v>
      </c>
      <c r="J4836" s="273">
        <v>671</v>
      </c>
      <c r="K4836" s="273">
        <v>55799</v>
      </c>
      <c r="L4836" s="273" t="s">
        <v>66</v>
      </c>
      <c r="M4836" s="273">
        <v>7859.6909599999999</v>
      </c>
      <c r="N4836" s="273" t="s">
        <v>67</v>
      </c>
      <c r="P4836" s="273" t="s">
        <v>92</v>
      </c>
      <c r="Q4836" s="273" t="s">
        <v>69</v>
      </c>
      <c r="R4836" s="273" t="s">
        <v>70</v>
      </c>
      <c r="S4836" s="273" t="s">
        <v>71</v>
      </c>
      <c r="T4836" s="273" t="s">
        <v>72</v>
      </c>
      <c r="U4836" s="273" t="s">
        <v>73</v>
      </c>
      <c r="V4836" s="273" t="s">
        <v>74</v>
      </c>
      <c r="W4836" s="273">
        <v>241705</v>
      </c>
      <c r="X4836" s="273" t="s">
        <v>64</v>
      </c>
      <c r="Y4836" s="273" t="s">
        <v>75</v>
      </c>
      <c r="Z4836" s="273" t="s">
        <v>231</v>
      </c>
      <c r="AA4836" s="273" t="s">
        <v>231</v>
      </c>
      <c r="AB4836" s="274">
        <v>45017</v>
      </c>
      <c r="AC4836" s="273">
        <v>12050</v>
      </c>
      <c r="AD4836" s="273">
        <v>24</v>
      </c>
      <c r="AE4836" s="273">
        <v>0.41</v>
      </c>
      <c r="AF4836" s="273" t="s">
        <v>90</v>
      </c>
      <c r="AG4836" s="273" t="s">
        <v>1559</v>
      </c>
      <c r="AH4836" s="273" t="s">
        <v>1560</v>
      </c>
      <c r="AI4836" s="273" t="s">
        <v>123</v>
      </c>
      <c r="AJ4836" s="273" t="s">
        <v>200</v>
      </c>
      <c r="AK4836" s="273">
        <v>288127</v>
      </c>
      <c r="BV4836" s="336" t="s">
        <v>64</v>
      </c>
      <c r="BW4836" s="337" t="s">
        <v>75</v>
      </c>
      <c r="BX4836" s="337" t="s">
        <v>79</v>
      </c>
      <c r="BY4836" s="337" t="s">
        <v>79</v>
      </c>
      <c r="BZ4836" s="337" t="s">
        <v>86</v>
      </c>
      <c r="CA4836" s="337" t="s">
        <v>87</v>
      </c>
      <c r="CB4836" s="337" t="s">
        <v>233</v>
      </c>
      <c r="CC4836" s="337" t="s">
        <v>234</v>
      </c>
      <c r="CD4836" s="338">
        <v>1</v>
      </c>
      <c r="CE4836" s="335">
        <v>45078</v>
      </c>
      <c r="CF4836" s="337"/>
      <c r="CG4836" s="337" t="s">
        <v>181</v>
      </c>
      <c r="CH4836" s="337"/>
      <c r="CI4836" s="337" t="s">
        <v>181</v>
      </c>
      <c r="CJ4836" s="337" t="s">
        <v>242</v>
      </c>
      <c r="CK4836" s="337"/>
      <c r="CL4836" s="337"/>
      <c r="CM4836" s="337" t="s">
        <v>73</v>
      </c>
      <c r="CN4836" s="337">
        <v>3</v>
      </c>
    </row>
    <row r="4837" spans="4:92">
      <c r="D4837" s="273" t="s">
        <v>64</v>
      </c>
      <c r="E4837" s="273" t="s">
        <v>63</v>
      </c>
      <c r="F4837" s="273" t="s">
        <v>252</v>
      </c>
      <c r="G4837" s="273" t="s">
        <v>442</v>
      </c>
      <c r="H4837" s="274">
        <v>45108</v>
      </c>
      <c r="I4837" s="273">
        <v>12790</v>
      </c>
      <c r="J4837" s="273">
        <v>671</v>
      </c>
      <c r="K4837" s="273">
        <v>2211</v>
      </c>
      <c r="L4837" s="273" t="s">
        <v>66</v>
      </c>
      <c r="M4837" s="273">
        <v>260.44743999999997</v>
      </c>
      <c r="N4837" s="273" t="s">
        <v>67</v>
      </c>
      <c r="P4837" s="273" t="s">
        <v>92</v>
      </c>
      <c r="Q4837" s="273" t="s">
        <v>69</v>
      </c>
      <c r="R4837" s="273" t="s">
        <v>70</v>
      </c>
      <c r="S4837" s="273" t="s">
        <v>93</v>
      </c>
      <c r="T4837" s="273" t="s">
        <v>94</v>
      </c>
      <c r="U4837" s="273" t="s">
        <v>73</v>
      </c>
      <c r="V4837" s="273" t="s">
        <v>95</v>
      </c>
      <c r="W4837" s="273">
        <v>241722</v>
      </c>
      <c r="X4837" s="273" t="s">
        <v>64</v>
      </c>
      <c r="Y4837" s="273" t="s">
        <v>75</v>
      </c>
      <c r="Z4837" s="273" t="s">
        <v>231</v>
      </c>
      <c r="AA4837" s="273" t="s">
        <v>231</v>
      </c>
      <c r="AB4837" s="274">
        <v>45047</v>
      </c>
      <c r="AC4837" s="273">
        <v>12176</v>
      </c>
      <c r="AD4837" s="273">
        <v>24</v>
      </c>
      <c r="AK4837" s="273">
        <v>292087</v>
      </c>
      <c r="BV4837" s="279" t="s">
        <v>64</v>
      </c>
      <c r="BW4837" s="280" t="s">
        <v>75</v>
      </c>
      <c r="BX4837" s="280" t="s">
        <v>79</v>
      </c>
      <c r="BY4837" s="280" t="s">
        <v>79</v>
      </c>
      <c r="BZ4837" s="280" t="s">
        <v>86</v>
      </c>
      <c r="CA4837" s="280" t="s">
        <v>87</v>
      </c>
      <c r="CB4837" s="280" t="s">
        <v>233</v>
      </c>
      <c r="CC4837" s="280" t="s">
        <v>234</v>
      </c>
      <c r="CD4837" s="281">
        <v>1</v>
      </c>
      <c r="CE4837" s="277">
        <v>45078</v>
      </c>
      <c r="CF4837" s="280"/>
      <c r="CG4837" s="280" t="s">
        <v>181</v>
      </c>
      <c r="CH4837" s="280"/>
      <c r="CI4837" s="280" t="s">
        <v>181</v>
      </c>
      <c r="CJ4837" s="280" t="s">
        <v>242</v>
      </c>
      <c r="CK4837" s="280"/>
      <c r="CL4837" s="280"/>
      <c r="CM4837" s="280" t="s">
        <v>73</v>
      </c>
      <c r="CN4837" s="280">
        <v>3</v>
      </c>
    </row>
    <row r="4838" spans="4:92">
      <c r="D4838" s="273" t="s">
        <v>64</v>
      </c>
      <c r="E4838" s="273" t="s">
        <v>63</v>
      </c>
      <c r="F4838" s="273" t="s">
        <v>252</v>
      </c>
      <c r="G4838" s="273" t="s">
        <v>442</v>
      </c>
      <c r="H4838" s="274">
        <v>45108</v>
      </c>
      <c r="I4838" s="273">
        <v>12790</v>
      </c>
      <c r="J4838" s="273">
        <v>671</v>
      </c>
      <c r="K4838" s="273">
        <v>0</v>
      </c>
      <c r="L4838" s="273" t="s">
        <v>66</v>
      </c>
      <c r="N4838" s="273" t="s">
        <v>107</v>
      </c>
      <c r="W4838" s="273">
        <v>241671</v>
      </c>
      <c r="X4838" s="273" t="s">
        <v>64</v>
      </c>
      <c r="Y4838" s="273" t="s">
        <v>75</v>
      </c>
      <c r="Z4838" s="273" t="s">
        <v>231</v>
      </c>
      <c r="AA4838" s="273" t="s">
        <v>231</v>
      </c>
      <c r="AB4838" s="274">
        <v>45047</v>
      </c>
      <c r="AC4838" s="273">
        <v>12176</v>
      </c>
      <c r="AD4838" s="273">
        <v>24</v>
      </c>
      <c r="AK4838" s="273">
        <v>292095</v>
      </c>
      <c r="BV4838" s="336" t="s">
        <v>64</v>
      </c>
      <c r="BW4838" s="337" t="s">
        <v>75</v>
      </c>
      <c r="BX4838" s="337" t="s">
        <v>79</v>
      </c>
      <c r="BY4838" s="337" t="s">
        <v>79</v>
      </c>
      <c r="BZ4838" s="337" t="s">
        <v>86</v>
      </c>
      <c r="CA4838" s="337" t="s">
        <v>87</v>
      </c>
      <c r="CB4838" s="337" t="s">
        <v>233</v>
      </c>
      <c r="CC4838" s="337" t="s">
        <v>234</v>
      </c>
      <c r="CD4838" s="338">
        <v>1</v>
      </c>
      <c r="CE4838" s="335">
        <v>45078</v>
      </c>
      <c r="CF4838" s="337"/>
      <c r="CG4838" s="337" t="s">
        <v>181</v>
      </c>
      <c r="CH4838" s="337"/>
      <c r="CI4838" s="337" t="s">
        <v>181</v>
      </c>
      <c r="CJ4838" s="337" t="s">
        <v>242</v>
      </c>
      <c r="CK4838" s="337"/>
      <c r="CL4838" s="337"/>
      <c r="CM4838" s="337" t="s">
        <v>73</v>
      </c>
      <c r="CN4838" s="337">
        <v>3</v>
      </c>
    </row>
    <row r="4839" spans="4:92">
      <c r="D4839" s="273" t="s">
        <v>64</v>
      </c>
      <c r="E4839" s="273" t="s">
        <v>63</v>
      </c>
      <c r="F4839" s="273" t="s">
        <v>252</v>
      </c>
      <c r="G4839" s="273" t="s">
        <v>442</v>
      </c>
      <c r="H4839" s="274">
        <v>45108</v>
      </c>
      <c r="I4839" s="273">
        <v>12790</v>
      </c>
      <c r="J4839" s="273">
        <v>671</v>
      </c>
      <c r="K4839" s="273">
        <v>0</v>
      </c>
      <c r="L4839" s="273" t="s">
        <v>66</v>
      </c>
      <c r="M4839" s="273">
        <v>0</v>
      </c>
      <c r="N4839" s="273" t="s">
        <v>115</v>
      </c>
      <c r="W4839" s="273">
        <v>241670</v>
      </c>
      <c r="X4839" s="273" t="s">
        <v>64</v>
      </c>
      <c r="Y4839" s="273" t="s">
        <v>75</v>
      </c>
      <c r="Z4839" s="273" t="s">
        <v>231</v>
      </c>
      <c r="AA4839" s="273" t="s">
        <v>231</v>
      </c>
      <c r="AB4839" s="274">
        <v>45047</v>
      </c>
      <c r="AC4839" s="273">
        <v>12176</v>
      </c>
      <c r="AD4839" s="273">
        <v>24</v>
      </c>
      <c r="AK4839" s="273">
        <v>292102</v>
      </c>
      <c r="BV4839" s="279" t="s">
        <v>64</v>
      </c>
      <c r="BW4839" s="280" t="s">
        <v>75</v>
      </c>
      <c r="BX4839" s="280" t="s">
        <v>79</v>
      </c>
      <c r="BY4839" s="280" t="s">
        <v>79</v>
      </c>
      <c r="BZ4839" s="280" t="s">
        <v>86</v>
      </c>
      <c r="CA4839" s="280" t="s">
        <v>87</v>
      </c>
      <c r="CB4839" s="280" t="s">
        <v>233</v>
      </c>
      <c r="CC4839" s="280" t="s">
        <v>234</v>
      </c>
      <c r="CD4839" s="281">
        <v>1</v>
      </c>
      <c r="CE4839" s="277">
        <v>45078</v>
      </c>
      <c r="CF4839" s="280"/>
      <c r="CG4839" s="280" t="s">
        <v>181</v>
      </c>
      <c r="CH4839" s="280"/>
      <c r="CI4839" s="280" t="s">
        <v>181</v>
      </c>
      <c r="CJ4839" s="280" t="s">
        <v>242</v>
      </c>
      <c r="CK4839" s="280"/>
      <c r="CL4839" s="280"/>
      <c r="CM4839" s="280" t="s">
        <v>73</v>
      </c>
      <c r="CN4839" s="280">
        <v>3</v>
      </c>
    </row>
    <row r="4840" spans="4:92">
      <c r="D4840" s="273" t="s">
        <v>64</v>
      </c>
      <c r="E4840" s="273" t="s">
        <v>63</v>
      </c>
      <c r="F4840" s="273" t="s">
        <v>252</v>
      </c>
      <c r="G4840" s="273" t="s">
        <v>442</v>
      </c>
      <c r="H4840" s="274">
        <v>45139</v>
      </c>
      <c r="I4840" s="273">
        <v>13466</v>
      </c>
      <c r="J4840" s="273">
        <v>671</v>
      </c>
      <c r="K4840" s="273">
        <v>6569</v>
      </c>
      <c r="L4840" s="273" t="s">
        <v>66</v>
      </c>
      <c r="M4840" s="273">
        <v>847.14607999999998</v>
      </c>
      <c r="N4840" s="273" t="s">
        <v>67</v>
      </c>
      <c r="P4840" s="273" t="s">
        <v>92</v>
      </c>
      <c r="Q4840" s="273" t="s">
        <v>69</v>
      </c>
      <c r="R4840" s="273" t="s">
        <v>70</v>
      </c>
      <c r="S4840" s="273" t="s">
        <v>834</v>
      </c>
      <c r="T4840" s="273" t="s">
        <v>835</v>
      </c>
      <c r="U4840" s="273" t="s">
        <v>73</v>
      </c>
      <c r="V4840" s="273" t="s">
        <v>836</v>
      </c>
      <c r="W4840" s="273">
        <v>242570</v>
      </c>
      <c r="X4840" s="273" t="s">
        <v>64</v>
      </c>
      <c r="Y4840" s="273" t="s">
        <v>75</v>
      </c>
      <c r="Z4840" s="273" t="s">
        <v>231</v>
      </c>
      <c r="AA4840" s="273" t="s">
        <v>231</v>
      </c>
      <c r="AB4840" s="274">
        <v>45047</v>
      </c>
      <c r="AC4840" s="273">
        <v>12176</v>
      </c>
      <c r="AD4840" s="273">
        <v>24</v>
      </c>
      <c r="AK4840" s="273">
        <v>292109</v>
      </c>
      <c r="BV4840" s="336" t="s">
        <v>64</v>
      </c>
      <c r="BW4840" s="337" t="s">
        <v>75</v>
      </c>
      <c r="BX4840" s="337" t="s">
        <v>79</v>
      </c>
      <c r="BY4840" s="337" t="s">
        <v>79</v>
      </c>
      <c r="BZ4840" s="337" t="s">
        <v>86</v>
      </c>
      <c r="CA4840" s="337" t="s">
        <v>87</v>
      </c>
      <c r="CB4840" s="337" t="s">
        <v>233</v>
      </c>
      <c r="CC4840" s="337" t="s">
        <v>234</v>
      </c>
      <c r="CD4840" s="338">
        <v>1</v>
      </c>
      <c r="CE4840" s="335">
        <v>45078</v>
      </c>
      <c r="CF4840" s="337"/>
      <c r="CG4840" s="337" t="s">
        <v>181</v>
      </c>
      <c r="CH4840" s="337"/>
      <c r="CI4840" s="337" t="s">
        <v>181</v>
      </c>
      <c r="CJ4840" s="337" t="s">
        <v>242</v>
      </c>
      <c r="CK4840" s="337"/>
      <c r="CL4840" s="337"/>
      <c r="CM4840" s="337" t="s">
        <v>73</v>
      </c>
      <c r="CN4840" s="337">
        <v>3</v>
      </c>
    </row>
    <row r="4841" spans="4:92">
      <c r="D4841" s="273" t="s">
        <v>64</v>
      </c>
      <c r="E4841" s="273" t="s">
        <v>63</v>
      </c>
      <c r="F4841" s="273" t="s">
        <v>252</v>
      </c>
      <c r="G4841" s="273" t="s">
        <v>442</v>
      </c>
      <c r="H4841" s="274">
        <v>45139</v>
      </c>
      <c r="I4841" s="273">
        <v>13466</v>
      </c>
      <c r="J4841" s="273">
        <v>671</v>
      </c>
      <c r="K4841" s="273">
        <v>0</v>
      </c>
      <c r="L4841" s="273" t="s">
        <v>66</v>
      </c>
      <c r="M4841" s="273">
        <v>0</v>
      </c>
      <c r="N4841" s="273" t="s">
        <v>67</v>
      </c>
      <c r="P4841" s="273" t="s">
        <v>1011</v>
      </c>
      <c r="Q4841" s="273" t="s">
        <v>69</v>
      </c>
      <c r="R4841" s="273" t="s">
        <v>70</v>
      </c>
      <c r="S4841" s="273" t="s">
        <v>1041</v>
      </c>
      <c r="T4841" s="273" t="s">
        <v>1042</v>
      </c>
      <c r="U4841" s="273" t="s">
        <v>73</v>
      </c>
      <c r="V4841" s="273" t="s">
        <v>1043</v>
      </c>
      <c r="W4841" s="273">
        <v>242586</v>
      </c>
      <c r="X4841" s="273" t="s">
        <v>64</v>
      </c>
      <c r="Y4841" s="273" t="s">
        <v>75</v>
      </c>
      <c r="Z4841" s="273" t="s">
        <v>231</v>
      </c>
      <c r="AA4841" s="273" t="s">
        <v>231</v>
      </c>
      <c r="AB4841" s="274">
        <v>45047</v>
      </c>
      <c r="AC4841" s="273">
        <v>12176</v>
      </c>
      <c r="AD4841" s="273">
        <v>24</v>
      </c>
      <c r="AK4841" s="273">
        <v>292116</v>
      </c>
      <c r="BV4841" s="279" t="s">
        <v>64</v>
      </c>
      <c r="BW4841" s="280" t="s">
        <v>75</v>
      </c>
      <c r="BX4841" s="280" t="s">
        <v>79</v>
      </c>
      <c r="BY4841" s="280" t="s">
        <v>79</v>
      </c>
      <c r="BZ4841" s="280" t="s">
        <v>86</v>
      </c>
      <c r="CA4841" s="280" t="s">
        <v>87</v>
      </c>
      <c r="CB4841" s="280" t="s">
        <v>225</v>
      </c>
      <c r="CC4841" s="280" t="s">
        <v>226</v>
      </c>
      <c r="CD4841" s="281">
        <v>5</v>
      </c>
      <c r="CE4841" s="277">
        <v>45078</v>
      </c>
      <c r="CF4841" s="280">
        <v>0</v>
      </c>
      <c r="CG4841" s="280" t="s">
        <v>90</v>
      </c>
      <c r="CH4841" s="280">
        <v>0</v>
      </c>
      <c r="CI4841" s="280" t="s">
        <v>80</v>
      </c>
      <c r="CJ4841" s="280"/>
      <c r="CK4841" s="280"/>
      <c r="CL4841" s="280"/>
      <c r="CM4841" s="280" t="s">
        <v>73</v>
      </c>
      <c r="CN4841" s="280">
        <v>3</v>
      </c>
    </row>
    <row r="4842" spans="4:92">
      <c r="D4842" s="273" t="s">
        <v>64</v>
      </c>
      <c r="E4842" s="273" t="s">
        <v>63</v>
      </c>
      <c r="F4842" s="273" t="s">
        <v>252</v>
      </c>
      <c r="G4842" s="273" t="s">
        <v>442</v>
      </c>
      <c r="H4842" s="274">
        <v>45139</v>
      </c>
      <c r="I4842" s="273">
        <v>13466</v>
      </c>
      <c r="J4842" s="273">
        <v>671</v>
      </c>
      <c r="K4842" s="273">
        <v>83466</v>
      </c>
      <c r="L4842" s="273" t="s">
        <v>66</v>
      </c>
      <c r="M4842" s="273">
        <v>11756.63456</v>
      </c>
      <c r="N4842" s="273" t="s">
        <v>67</v>
      </c>
      <c r="P4842" s="273" t="s">
        <v>92</v>
      </c>
      <c r="Q4842" s="273" t="s">
        <v>69</v>
      </c>
      <c r="R4842" s="273" t="s">
        <v>70</v>
      </c>
      <c r="S4842" s="273" t="s">
        <v>71</v>
      </c>
      <c r="T4842" s="273" t="s">
        <v>72</v>
      </c>
      <c r="U4842" s="273" t="s">
        <v>73</v>
      </c>
      <c r="V4842" s="273" t="s">
        <v>74</v>
      </c>
      <c r="W4842" s="273">
        <v>242603</v>
      </c>
      <c r="X4842" s="273" t="s">
        <v>64</v>
      </c>
      <c r="Y4842" s="273" t="s">
        <v>75</v>
      </c>
      <c r="Z4842" s="273" t="s">
        <v>231</v>
      </c>
      <c r="AA4842" s="273" t="s">
        <v>231</v>
      </c>
      <c r="AB4842" s="274">
        <v>45047</v>
      </c>
      <c r="AC4842" s="273">
        <v>12176</v>
      </c>
      <c r="AD4842" s="273">
        <v>24</v>
      </c>
      <c r="AK4842" s="273">
        <v>292123</v>
      </c>
      <c r="BV4842" s="336" t="s">
        <v>64</v>
      </c>
      <c r="BW4842" s="337" t="s">
        <v>75</v>
      </c>
      <c r="BX4842" s="337" t="s">
        <v>79</v>
      </c>
      <c r="BY4842" s="337" t="s">
        <v>79</v>
      </c>
      <c r="BZ4842" s="337" t="s">
        <v>86</v>
      </c>
      <c r="CA4842" s="337" t="s">
        <v>87</v>
      </c>
      <c r="CB4842" s="337" t="s">
        <v>225</v>
      </c>
      <c r="CC4842" s="337" t="s">
        <v>226</v>
      </c>
      <c r="CD4842" s="338">
        <v>5</v>
      </c>
      <c r="CE4842" s="335">
        <v>45078</v>
      </c>
      <c r="CF4842" s="337">
        <v>0</v>
      </c>
      <c r="CG4842" s="337" t="s">
        <v>90</v>
      </c>
      <c r="CH4842" s="337">
        <v>0</v>
      </c>
      <c r="CI4842" s="337" t="s">
        <v>80</v>
      </c>
      <c r="CJ4842" s="337"/>
      <c r="CK4842" s="337"/>
      <c r="CL4842" s="337"/>
      <c r="CM4842" s="337" t="s">
        <v>73</v>
      </c>
      <c r="CN4842" s="337">
        <v>3</v>
      </c>
    </row>
    <row r="4843" spans="4:92">
      <c r="D4843" s="273" t="s">
        <v>64</v>
      </c>
      <c r="E4843" s="273" t="s">
        <v>63</v>
      </c>
      <c r="F4843" s="273" t="s">
        <v>252</v>
      </c>
      <c r="G4843" s="273" t="s">
        <v>442</v>
      </c>
      <c r="H4843" s="274">
        <v>45139</v>
      </c>
      <c r="I4843" s="273">
        <v>13466</v>
      </c>
      <c r="J4843" s="273">
        <v>671</v>
      </c>
      <c r="K4843" s="273">
        <v>2483</v>
      </c>
      <c r="L4843" s="273" t="s">
        <v>66</v>
      </c>
      <c r="M4843" s="273">
        <v>292.48647999999997</v>
      </c>
      <c r="N4843" s="273" t="s">
        <v>67</v>
      </c>
      <c r="P4843" s="273" t="s">
        <v>92</v>
      </c>
      <c r="Q4843" s="273" t="s">
        <v>69</v>
      </c>
      <c r="R4843" s="273" t="s">
        <v>70</v>
      </c>
      <c r="S4843" s="273" t="s">
        <v>93</v>
      </c>
      <c r="T4843" s="273" t="s">
        <v>94</v>
      </c>
      <c r="U4843" s="273" t="s">
        <v>73</v>
      </c>
      <c r="V4843" s="273" t="s">
        <v>95</v>
      </c>
      <c r="W4843" s="273">
        <v>242620</v>
      </c>
      <c r="X4843" s="273" t="s">
        <v>64</v>
      </c>
      <c r="Y4843" s="273" t="s">
        <v>75</v>
      </c>
      <c r="Z4843" s="273" t="s">
        <v>231</v>
      </c>
      <c r="AA4843" s="273" t="s">
        <v>231</v>
      </c>
      <c r="AB4843" s="274">
        <v>45047</v>
      </c>
      <c r="AC4843" s="273">
        <v>12176</v>
      </c>
      <c r="AD4843" s="273">
        <v>24</v>
      </c>
      <c r="AK4843" s="273">
        <v>292130</v>
      </c>
      <c r="BV4843" s="279" t="s">
        <v>64</v>
      </c>
      <c r="BW4843" s="280" t="s">
        <v>75</v>
      </c>
      <c r="BX4843" s="280" t="s">
        <v>79</v>
      </c>
      <c r="BY4843" s="280" t="s">
        <v>79</v>
      </c>
      <c r="BZ4843" s="280" t="s">
        <v>86</v>
      </c>
      <c r="CA4843" s="280" t="s">
        <v>87</v>
      </c>
      <c r="CB4843" s="280" t="s">
        <v>225</v>
      </c>
      <c r="CC4843" s="280" t="s">
        <v>226</v>
      </c>
      <c r="CD4843" s="281">
        <v>5</v>
      </c>
      <c r="CE4843" s="277">
        <v>45078</v>
      </c>
      <c r="CF4843" s="280">
        <v>0</v>
      </c>
      <c r="CG4843" s="280" t="s">
        <v>90</v>
      </c>
      <c r="CH4843" s="280">
        <v>0</v>
      </c>
      <c r="CI4843" s="280" t="s">
        <v>80</v>
      </c>
      <c r="CJ4843" s="280"/>
      <c r="CK4843" s="280"/>
      <c r="CL4843" s="280"/>
      <c r="CM4843" s="280" t="s">
        <v>73</v>
      </c>
      <c r="CN4843" s="280">
        <v>3</v>
      </c>
    </row>
    <row r="4844" spans="4:92">
      <c r="D4844" s="273" t="s">
        <v>64</v>
      </c>
      <c r="E4844" s="273" t="s">
        <v>63</v>
      </c>
      <c r="F4844" s="273" t="s">
        <v>65</v>
      </c>
      <c r="G4844" s="273" t="s">
        <v>65</v>
      </c>
      <c r="H4844" s="274">
        <v>44986</v>
      </c>
      <c r="I4844" s="273">
        <v>11453</v>
      </c>
      <c r="J4844" s="273">
        <v>5</v>
      </c>
      <c r="K4844" s="273">
        <v>73278</v>
      </c>
      <c r="L4844" s="273" t="s">
        <v>66</v>
      </c>
      <c r="M4844" s="273">
        <v>10321.52</v>
      </c>
      <c r="N4844" s="273" t="s">
        <v>67</v>
      </c>
      <c r="P4844" s="273" t="s">
        <v>68</v>
      </c>
      <c r="Q4844" s="273" t="s">
        <v>69</v>
      </c>
      <c r="R4844" s="273" t="s">
        <v>70</v>
      </c>
      <c r="S4844" s="273" t="s">
        <v>71</v>
      </c>
      <c r="T4844" s="273" t="s">
        <v>72</v>
      </c>
      <c r="U4844" s="273" t="s">
        <v>73</v>
      </c>
      <c r="V4844" s="273" t="s">
        <v>74</v>
      </c>
      <c r="W4844" s="273">
        <v>166203</v>
      </c>
      <c r="X4844" s="273" t="s">
        <v>64</v>
      </c>
      <c r="Y4844" s="273" t="s">
        <v>75</v>
      </c>
      <c r="Z4844" s="273" t="s">
        <v>231</v>
      </c>
      <c r="AA4844" s="273" t="s">
        <v>231</v>
      </c>
      <c r="AB4844" s="274">
        <v>45047</v>
      </c>
      <c r="AC4844" s="273">
        <v>12176</v>
      </c>
      <c r="AD4844" s="273">
        <v>24</v>
      </c>
      <c r="AK4844" s="273">
        <v>292137</v>
      </c>
      <c r="BV4844" s="336" t="s">
        <v>64</v>
      </c>
      <c r="BW4844" s="337" t="s">
        <v>75</v>
      </c>
      <c r="BX4844" s="337" t="s">
        <v>79</v>
      </c>
      <c r="BY4844" s="337" t="s">
        <v>79</v>
      </c>
      <c r="BZ4844" s="337" t="s">
        <v>86</v>
      </c>
      <c r="CA4844" s="337" t="s">
        <v>87</v>
      </c>
      <c r="CB4844" s="337" t="s">
        <v>225</v>
      </c>
      <c r="CC4844" s="337" t="s">
        <v>226</v>
      </c>
      <c r="CD4844" s="338">
        <v>5</v>
      </c>
      <c r="CE4844" s="335">
        <v>45078</v>
      </c>
      <c r="CF4844" s="337">
        <v>0</v>
      </c>
      <c r="CG4844" s="337" t="s">
        <v>90</v>
      </c>
      <c r="CH4844" s="337">
        <v>0</v>
      </c>
      <c r="CI4844" s="337" t="s">
        <v>80</v>
      </c>
      <c r="CJ4844" s="337"/>
      <c r="CK4844" s="337"/>
      <c r="CL4844" s="337"/>
      <c r="CM4844" s="337" t="s">
        <v>73</v>
      </c>
      <c r="CN4844" s="337">
        <v>3</v>
      </c>
    </row>
    <row r="4845" spans="4:92">
      <c r="D4845" s="273" t="s">
        <v>64</v>
      </c>
      <c r="E4845" s="273" t="s">
        <v>63</v>
      </c>
      <c r="F4845" s="273" t="s">
        <v>65</v>
      </c>
      <c r="G4845" s="273" t="s">
        <v>65</v>
      </c>
      <c r="H4845" s="274">
        <v>44986</v>
      </c>
      <c r="I4845" s="273">
        <v>11453</v>
      </c>
      <c r="J4845" s="273">
        <v>5</v>
      </c>
      <c r="K4845" s="273">
        <v>0</v>
      </c>
      <c r="L4845" s="273" t="s">
        <v>66</v>
      </c>
      <c r="N4845" s="273" t="s">
        <v>107</v>
      </c>
      <c r="W4845" s="273">
        <v>166169</v>
      </c>
      <c r="X4845" s="273" t="s">
        <v>64</v>
      </c>
      <c r="Y4845" s="273" t="s">
        <v>75</v>
      </c>
      <c r="Z4845" s="273" t="s">
        <v>231</v>
      </c>
      <c r="AA4845" s="273" t="s">
        <v>231</v>
      </c>
      <c r="AB4845" s="274">
        <v>45108</v>
      </c>
      <c r="AC4845" s="273">
        <v>12715</v>
      </c>
      <c r="AD4845" s="273">
        <v>24</v>
      </c>
      <c r="AE4845" s="273">
        <v>6.1</v>
      </c>
      <c r="AF4845" s="273" t="s">
        <v>90</v>
      </c>
      <c r="AG4845" s="273" t="s">
        <v>474</v>
      </c>
      <c r="AH4845" s="273" t="s">
        <v>475</v>
      </c>
      <c r="AI4845" s="273" t="s">
        <v>123</v>
      </c>
      <c r="AJ4845" s="273" t="s">
        <v>200</v>
      </c>
      <c r="AK4845" s="273">
        <v>289716</v>
      </c>
      <c r="BV4845" s="279" t="s">
        <v>64</v>
      </c>
      <c r="BW4845" s="280" t="s">
        <v>75</v>
      </c>
      <c r="BX4845" s="280" t="s">
        <v>79</v>
      </c>
      <c r="BY4845" s="280" t="s">
        <v>79</v>
      </c>
      <c r="BZ4845" s="280" t="s">
        <v>86</v>
      </c>
      <c r="CA4845" s="280" t="s">
        <v>87</v>
      </c>
      <c r="CB4845" s="280" t="s">
        <v>225</v>
      </c>
      <c r="CC4845" s="280" t="s">
        <v>226</v>
      </c>
      <c r="CD4845" s="281">
        <v>5</v>
      </c>
      <c r="CE4845" s="277">
        <v>45078</v>
      </c>
      <c r="CF4845" s="280">
        <v>0</v>
      </c>
      <c r="CG4845" s="280" t="s">
        <v>90</v>
      </c>
      <c r="CH4845" s="280">
        <v>0</v>
      </c>
      <c r="CI4845" s="280" t="s">
        <v>80</v>
      </c>
      <c r="CJ4845" s="280"/>
      <c r="CK4845" s="280"/>
      <c r="CL4845" s="280"/>
      <c r="CM4845" s="280" t="s">
        <v>73</v>
      </c>
      <c r="CN4845" s="280">
        <v>3</v>
      </c>
    </row>
    <row r="4846" spans="4:92">
      <c r="D4846" s="273" t="s">
        <v>64</v>
      </c>
      <c r="E4846" s="273" t="s">
        <v>63</v>
      </c>
      <c r="F4846" s="273" t="s">
        <v>65</v>
      </c>
      <c r="G4846" s="273" t="s">
        <v>65</v>
      </c>
      <c r="H4846" s="274">
        <v>44986</v>
      </c>
      <c r="I4846" s="273">
        <v>11453</v>
      </c>
      <c r="J4846" s="273">
        <v>5</v>
      </c>
      <c r="K4846" s="273">
        <v>124960</v>
      </c>
      <c r="L4846" s="273" t="s">
        <v>66</v>
      </c>
      <c r="M4846" s="273">
        <v>15395.60528</v>
      </c>
      <c r="N4846" s="273" t="s">
        <v>115</v>
      </c>
      <c r="W4846" s="273">
        <v>166168</v>
      </c>
      <c r="X4846" s="273" t="s">
        <v>64</v>
      </c>
      <c r="Y4846" s="273" t="s">
        <v>75</v>
      </c>
      <c r="Z4846" s="273" t="s">
        <v>231</v>
      </c>
      <c r="AA4846" s="273" t="s">
        <v>231</v>
      </c>
      <c r="AB4846" s="274">
        <v>45108</v>
      </c>
      <c r="AC4846" s="273">
        <v>12715</v>
      </c>
      <c r="AD4846" s="273">
        <v>24</v>
      </c>
      <c r="AE4846" s="273">
        <v>1.6536</v>
      </c>
      <c r="AF4846" s="273" t="s">
        <v>90</v>
      </c>
      <c r="AG4846" s="273" t="s">
        <v>478</v>
      </c>
      <c r="AH4846" s="273" t="s">
        <v>479</v>
      </c>
      <c r="AI4846" s="273" t="s">
        <v>123</v>
      </c>
      <c r="AJ4846" s="273" t="s">
        <v>200</v>
      </c>
      <c r="AK4846" s="273">
        <v>289722</v>
      </c>
      <c r="BV4846" s="336" t="s">
        <v>64</v>
      </c>
      <c r="BW4846" s="337" t="s">
        <v>75</v>
      </c>
      <c r="BX4846" s="337" t="s">
        <v>79</v>
      </c>
      <c r="BY4846" s="337" t="s">
        <v>79</v>
      </c>
      <c r="BZ4846" s="337" t="s">
        <v>86</v>
      </c>
      <c r="CA4846" s="337" t="s">
        <v>87</v>
      </c>
      <c r="CB4846" s="337" t="s">
        <v>225</v>
      </c>
      <c r="CC4846" s="337" t="s">
        <v>226</v>
      </c>
      <c r="CD4846" s="338">
        <v>5</v>
      </c>
      <c r="CE4846" s="335">
        <v>45078</v>
      </c>
      <c r="CF4846" s="337">
        <v>0</v>
      </c>
      <c r="CG4846" s="337" t="s">
        <v>90</v>
      </c>
      <c r="CH4846" s="337">
        <v>0</v>
      </c>
      <c r="CI4846" s="337" t="s">
        <v>80</v>
      </c>
      <c r="CJ4846" s="337"/>
      <c r="CK4846" s="337"/>
      <c r="CL4846" s="337"/>
      <c r="CM4846" s="337" t="s">
        <v>73</v>
      </c>
      <c r="CN4846" s="337">
        <v>3</v>
      </c>
    </row>
    <row r="4847" spans="4:92">
      <c r="D4847" s="273" t="s">
        <v>64</v>
      </c>
      <c r="E4847" s="273" t="s">
        <v>63</v>
      </c>
      <c r="F4847" s="273" t="s">
        <v>65</v>
      </c>
      <c r="G4847" s="273" t="s">
        <v>65</v>
      </c>
      <c r="H4847" s="274">
        <v>45017</v>
      </c>
      <c r="I4847" s="273">
        <v>11615</v>
      </c>
      <c r="J4847" s="273">
        <v>5</v>
      </c>
      <c r="K4847" s="273">
        <v>45942</v>
      </c>
      <c r="L4847" s="273" t="s">
        <v>66</v>
      </c>
      <c r="M4847" s="273">
        <v>5925.1385600000003</v>
      </c>
      <c r="N4847" s="273" t="s">
        <v>67</v>
      </c>
      <c r="P4847" s="273" t="s">
        <v>92</v>
      </c>
      <c r="Q4847" s="273" t="s">
        <v>69</v>
      </c>
      <c r="R4847" s="273" t="s">
        <v>70</v>
      </c>
      <c r="S4847" s="273" t="s">
        <v>834</v>
      </c>
      <c r="T4847" s="273" t="s">
        <v>835</v>
      </c>
      <c r="U4847" s="273" t="s">
        <v>73</v>
      </c>
      <c r="V4847" s="273" t="s">
        <v>836</v>
      </c>
      <c r="W4847" s="273">
        <v>245599</v>
      </c>
      <c r="X4847" s="273" t="s">
        <v>64</v>
      </c>
      <c r="Y4847" s="273" t="s">
        <v>75</v>
      </c>
      <c r="Z4847" s="273" t="s">
        <v>231</v>
      </c>
      <c r="AA4847" s="273" t="s">
        <v>231</v>
      </c>
      <c r="AB4847" s="274">
        <v>45108</v>
      </c>
      <c r="AC4847" s="273">
        <v>12715</v>
      </c>
      <c r="AD4847" s="273">
        <v>24</v>
      </c>
      <c r="AE4847" s="273">
        <v>0.05</v>
      </c>
      <c r="AF4847" s="273" t="s">
        <v>90</v>
      </c>
      <c r="AG4847" s="273" t="s">
        <v>482</v>
      </c>
      <c r="AH4847" s="273" t="s">
        <v>483</v>
      </c>
      <c r="AI4847" s="273" t="s">
        <v>123</v>
      </c>
      <c r="AJ4847" s="273" t="s">
        <v>200</v>
      </c>
      <c r="AK4847" s="273">
        <v>289728</v>
      </c>
      <c r="BV4847" s="279" t="s">
        <v>64</v>
      </c>
      <c r="BW4847" s="280" t="s">
        <v>75</v>
      </c>
      <c r="BX4847" s="280" t="s">
        <v>79</v>
      </c>
      <c r="BY4847" s="280" t="s">
        <v>79</v>
      </c>
      <c r="BZ4847" s="280" t="s">
        <v>86</v>
      </c>
      <c r="CA4847" s="280" t="s">
        <v>87</v>
      </c>
      <c r="CB4847" s="280" t="s">
        <v>225</v>
      </c>
      <c r="CC4847" s="280" t="s">
        <v>226</v>
      </c>
      <c r="CD4847" s="281">
        <v>5</v>
      </c>
      <c r="CE4847" s="277">
        <v>45078</v>
      </c>
      <c r="CF4847" s="280">
        <v>0</v>
      </c>
      <c r="CG4847" s="280" t="s">
        <v>90</v>
      </c>
      <c r="CH4847" s="280">
        <v>0</v>
      </c>
      <c r="CI4847" s="280" t="s">
        <v>80</v>
      </c>
      <c r="CJ4847" s="280"/>
      <c r="CK4847" s="280"/>
      <c r="CL4847" s="280"/>
      <c r="CM4847" s="280" t="s">
        <v>73</v>
      </c>
      <c r="CN4847" s="280">
        <v>3</v>
      </c>
    </row>
    <row r="4848" spans="4:92">
      <c r="D4848" s="273" t="s">
        <v>83</v>
      </c>
      <c r="E4848" s="273" t="s">
        <v>287</v>
      </c>
      <c r="F4848" s="273" t="s">
        <v>830</v>
      </c>
      <c r="G4848" s="273" t="s">
        <v>831</v>
      </c>
      <c r="H4848" s="274">
        <v>44958</v>
      </c>
      <c r="I4848" s="273">
        <v>11401</v>
      </c>
      <c r="J4848" s="273">
        <v>805</v>
      </c>
      <c r="K4848" s="273">
        <v>0</v>
      </c>
      <c r="L4848" s="273" t="s">
        <v>66</v>
      </c>
      <c r="N4848" s="273" t="s">
        <v>107</v>
      </c>
      <c r="W4848" s="273">
        <v>195393</v>
      </c>
      <c r="X4848" s="273" t="s">
        <v>64</v>
      </c>
      <c r="Y4848" s="273" t="s">
        <v>75</v>
      </c>
      <c r="Z4848" s="273" t="s">
        <v>231</v>
      </c>
      <c r="AA4848" s="273" t="s">
        <v>231</v>
      </c>
      <c r="AB4848" s="274">
        <v>45108</v>
      </c>
      <c r="AC4848" s="273">
        <v>12715</v>
      </c>
      <c r="AD4848" s="273">
        <v>24</v>
      </c>
      <c r="AE4848" s="273">
        <v>2.96</v>
      </c>
      <c r="AF4848" s="273" t="s">
        <v>90</v>
      </c>
      <c r="AG4848" s="273" t="s">
        <v>488</v>
      </c>
      <c r="AH4848" s="273" t="s">
        <v>489</v>
      </c>
      <c r="AI4848" s="273" t="s">
        <v>123</v>
      </c>
      <c r="AJ4848" s="273" t="s">
        <v>200</v>
      </c>
      <c r="AK4848" s="273">
        <v>289734</v>
      </c>
      <c r="BV4848" s="336" t="s">
        <v>64</v>
      </c>
      <c r="BW4848" s="337" t="s">
        <v>75</v>
      </c>
      <c r="BX4848" s="337" t="s">
        <v>79</v>
      </c>
      <c r="BY4848" s="337" t="s">
        <v>79</v>
      </c>
      <c r="BZ4848" s="337" t="s">
        <v>86</v>
      </c>
      <c r="CA4848" s="337" t="s">
        <v>87</v>
      </c>
      <c r="CB4848" s="337" t="s">
        <v>225</v>
      </c>
      <c r="CC4848" s="337" t="s">
        <v>226</v>
      </c>
      <c r="CD4848" s="338">
        <v>5</v>
      </c>
      <c r="CE4848" s="335">
        <v>45078</v>
      </c>
      <c r="CF4848" s="337">
        <v>0</v>
      </c>
      <c r="CG4848" s="337" t="s">
        <v>90</v>
      </c>
      <c r="CH4848" s="337">
        <v>0</v>
      </c>
      <c r="CI4848" s="337" t="s">
        <v>80</v>
      </c>
      <c r="CJ4848" s="337"/>
      <c r="CK4848" s="337"/>
      <c r="CL4848" s="337"/>
      <c r="CM4848" s="337" t="s">
        <v>73</v>
      </c>
      <c r="CN4848" s="337">
        <v>3</v>
      </c>
    </row>
    <row r="4849" spans="4:92">
      <c r="D4849" s="273" t="s">
        <v>83</v>
      </c>
      <c r="E4849" s="273" t="s">
        <v>287</v>
      </c>
      <c r="F4849" s="273" t="s">
        <v>830</v>
      </c>
      <c r="G4849" s="273" t="s">
        <v>831</v>
      </c>
      <c r="H4849" s="274">
        <v>44986</v>
      </c>
      <c r="I4849" s="273">
        <v>11563</v>
      </c>
      <c r="J4849" s="273">
        <v>805</v>
      </c>
      <c r="K4849" s="273">
        <v>7589.2</v>
      </c>
      <c r="L4849" s="273" t="s">
        <v>66</v>
      </c>
      <c r="M4849" s="273">
        <v>0</v>
      </c>
      <c r="N4849" s="273" t="s">
        <v>1010</v>
      </c>
      <c r="O4849" s="273">
        <v>1060</v>
      </c>
      <c r="P4849" s="273" t="s">
        <v>1011</v>
      </c>
      <c r="Q4849" s="273" t="s">
        <v>1188</v>
      </c>
      <c r="R4849" s="273" t="s">
        <v>1013</v>
      </c>
      <c r="S4849" s="273" t="s">
        <v>1680</v>
      </c>
      <c r="U4849" s="273" t="s">
        <v>1681</v>
      </c>
      <c r="V4849" s="273" t="s">
        <v>1680</v>
      </c>
      <c r="W4849" s="273">
        <v>195423</v>
      </c>
      <c r="X4849" s="273" t="s">
        <v>64</v>
      </c>
      <c r="Y4849" s="273" t="s">
        <v>75</v>
      </c>
      <c r="Z4849" s="273" t="s">
        <v>231</v>
      </c>
      <c r="AA4849" s="273" t="s">
        <v>231</v>
      </c>
      <c r="AB4849" s="274">
        <v>45139</v>
      </c>
      <c r="AC4849" s="273">
        <v>13389</v>
      </c>
      <c r="AD4849" s="273">
        <v>24</v>
      </c>
      <c r="AK4849" s="273">
        <v>292291</v>
      </c>
      <c r="BV4849" s="279" t="s">
        <v>64</v>
      </c>
      <c r="BW4849" s="280" t="s">
        <v>75</v>
      </c>
      <c r="BX4849" s="280" t="s">
        <v>79</v>
      </c>
      <c r="BY4849" s="280" t="s">
        <v>79</v>
      </c>
      <c r="BZ4849" s="280" t="s">
        <v>86</v>
      </c>
      <c r="CA4849" s="280" t="s">
        <v>87</v>
      </c>
      <c r="CB4849" s="280" t="s">
        <v>225</v>
      </c>
      <c r="CC4849" s="280" t="s">
        <v>226</v>
      </c>
      <c r="CD4849" s="281">
        <v>5</v>
      </c>
      <c r="CE4849" s="277">
        <v>45078</v>
      </c>
      <c r="CF4849" s="280">
        <v>0</v>
      </c>
      <c r="CG4849" s="280" t="s">
        <v>90</v>
      </c>
      <c r="CH4849" s="280">
        <v>0</v>
      </c>
      <c r="CI4849" s="280" t="s">
        <v>80</v>
      </c>
      <c r="CJ4849" s="280"/>
      <c r="CK4849" s="280"/>
      <c r="CL4849" s="280"/>
      <c r="CM4849" s="280" t="s">
        <v>73</v>
      </c>
      <c r="CN4849" s="280">
        <v>3</v>
      </c>
    </row>
    <row r="4850" spans="4:92">
      <c r="D4850" s="273" t="s">
        <v>83</v>
      </c>
      <c r="E4850" s="273" t="s">
        <v>287</v>
      </c>
      <c r="F4850" s="273" t="s">
        <v>830</v>
      </c>
      <c r="G4850" s="273" t="s">
        <v>831</v>
      </c>
      <c r="H4850" s="274">
        <v>44986</v>
      </c>
      <c r="I4850" s="273">
        <v>11563</v>
      </c>
      <c r="J4850" s="273">
        <v>805</v>
      </c>
      <c r="K4850" s="273">
        <v>21601</v>
      </c>
      <c r="L4850" s="273" t="s">
        <v>66</v>
      </c>
      <c r="M4850" s="273">
        <v>2495.2093184999999</v>
      </c>
      <c r="N4850" s="273" t="s">
        <v>115</v>
      </c>
      <c r="W4850" s="273">
        <v>195421</v>
      </c>
      <c r="X4850" s="273" t="s">
        <v>64</v>
      </c>
      <c r="Y4850" s="273" t="s">
        <v>75</v>
      </c>
      <c r="Z4850" s="273" t="s">
        <v>231</v>
      </c>
      <c r="AA4850" s="273" t="s">
        <v>231</v>
      </c>
      <c r="AB4850" s="274">
        <v>45139</v>
      </c>
      <c r="AC4850" s="273">
        <v>13389</v>
      </c>
      <c r="AD4850" s="273">
        <v>24</v>
      </c>
      <c r="AK4850" s="273">
        <v>292299</v>
      </c>
      <c r="BV4850" s="336" t="s">
        <v>64</v>
      </c>
      <c r="BW4850" s="337" t="s">
        <v>75</v>
      </c>
      <c r="BX4850" s="337" t="s">
        <v>79</v>
      </c>
      <c r="BY4850" s="337" t="s">
        <v>79</v>
      </c>
      <c r="BZ4850" s="337" t="s">
        <v>86</v>
      </c>
      <c r="CA4850" s="337" t="s">
        <v>87</v>
      </c>
      <c r="CB4850" s="337" t="s">
        <v>225</v>
      </c>
      <c r="CC4850" s="337" t="s">
        <v>226</v>
      </c>
      <c r="CD4850" s="338">
        <v>5</v>
      </c>
      <c r="CE4850" s="335">
        <v>45078</v>
      </c>
      <c r="CF4850" s="337">
        <v>0</v>
      </c>
      <c r="CG4850" s="337" t="s">
        <v>90</v>
      </c>
      <c r="CH4850" s="337">
        <v>0</v>
      </c>
      <c r="CI4850" s="337" t="s">
        <v>80</v>
      </c>
      <c r="CJ4850" s="337"/>
      <c r="CK4850" s="337"/>
      <c r="CL4850" s="337"/>
      <c r="CM4850" s="337" t="s">
        <v>73</v>
      </c>
      <c r="CN4850" s="337">
        <v>3</v>
      </c>
    </row>
    <row r="4851" spans="4:92">
      <c r="D4851" s="273" t="s">
        <v>83</v>
      </c>
      <c r="E4851" s="273" t="s">
        <v>287</v>
      </c>
      <c r="F4851" s="273" t="s">
        <v>833</v>
      </c>
      <c r="G4851" s="273" t="s">
        <v>840</v>
      </c>
      <c r="H4851" s="274">
        <v>45139</v>
      </c>
      <c r="I4851" s="273">
        <v>13550</v>
      </c>
      <c r="J4851" s="273">
        <v>792</v>
      </c>
      <c r="K4851" s="273">
        <v>0</v>
      </c>
      <c r="L4851" s="273" t="s">
        <v>66</v>
      </c>
      <c r="N4851" s="273" t="s">
        <v>107</v>
      </c>
      <c r="W4851" s="273">
        <v>222644</v>
      </c>
      <c r="X4851" s="273" t="s">
        <v>64</v>
      </c>
      <c r="Y4851" s="273" t="s">
        <v>75</v>
      </c>
      <c r="Z4851" s="273" t="s">
        <v>231</v>
      </c>
      <c r="AA4851" s="273" t="s">
        <v>231</v>
      </c>
      <c r="AB4851" s="274">
        <v>45139</v>
      </c>
      <c r="AC4851" s="273">
        <v>13389</v>
      </c>
      <c r="AD4851" s="273">
        <v>24</v>
      </c>
      <c r="AK4851" s="273">
        <v>292306</v>
      </c>
      <c r="BV4851" s="279" t="s">
        <v>64</v>
      </c>
      <c r="BW4851" s="280" t="s">
        <v>75</v>
      </c>
      <c r="BX4851" s="280" t="s">
        <v>79</v>
      </c>
      <c r="BY4851" s="280" t="s">
        <v>79</v>
      </c>
      <c r="BZ4851" s="280" t="s">
        <v>86</v>
      </c>
      <c r="CA4851" s="280" t="s">
        <v>87</v>
      </c>
      <c r="CB4851" s="280" t="s">
        <v>225</v>
      </c>
      <c r="CC4851" s="280" t="s">
        <v>226</v>
      </c>
      <c r="CD4851" s="281">
        <v>5</v>
      </c>
      <c r="CE4851" s="277">
        <v>45078</v>
      </c>
      <c r="CF4851" s="280">
        <v>0</v>
      </c>
      <c r="CG4851" s="280" t="s">
        <v>90</v>
      </c>
      <c r="CH4851" s="280">
        <v>0</v>
      </c>
      <c r="CI4851" s="280" t="s">
        <v>80</v>
      </c>
      <c r="CJ4851" s="280"/>
      <c r="CK4851" s="280"/>
      <c r="CL4851" s="280"/>
      <c r="CM4851" s="280" t="s">
        <v>73</v>
      </c>
      <c r="CN4851" s="280">
        <v>3</v>
      </c>
    </row>
    <row r="4852" spans="4:92">
      <c r="D4852" s="273" t="s">
        <v>83</v>
      </c>
      <c r="E4852" s="273" t="s">
        <v>287</v>
      </c>
      <c r="F4852" s="273" t="s">
        <v>833</v>
      </c>
      <c r="G4852" s="273" t="s">
        <v>840</v>
      </c>
      <c r="H4852" s="274">
        <v>45139</v>
      </c>
      <c r="I4852" s="273">
        <v>13550</v>
      </c>
      <c r="J4852" s="273">
        <v>792</v>
      </c>
      <c r="K4852" s="273">
        <v>359.74</v>
      </c>
      <c r="L4852" s="273" t="s">
        <v>66</v>
      </c>
      <c r="M4852" s="273">
        <v>44.535809999999998</v>
      </c>
      <c r="N4852" s="273" t="s">
        <v>115</v>
      </c>
      <c r="W4852" s="273">
        <v>222643</v>
      </c>
      <c r="X4852" s="273" t="s">
        <v>64</v>
      </c>
      <c r="Y4852" s="273" t="s">
        <v>75</v>
      </c>
      <c r="Z4852" s="273" t="s">
        <v>231</v>
      </c>
      <c r="AA4852" s="273" t="s">
        <v>231</v>
      </c>
      <c r="AB4852" s="274">
        <v>45139</v>
      </c>
      <c r="AC4852" s="273">
        <v>13389</v>
      </c>
      <c r="AD4852" s="273">
        <v>24</v>
      </c>
      <c r="AK4852" s="273">
        <v>292313</v>
      </c>
      <c r="BV4852" s="336" t="s">
        <v>64</v>
      </c>
      <c r="BW4852" s="337" t="s">
        <v>75</v>
      </c>
      <c r="BX4852" s="337" t="s">
        <v>79</v>
      </c>
      <c r="BY4852" s="337" t="s">
        <v>79</v>
      </c>
      <c r="BZ4852" s="337" t="s">
        <v>86</v>
      </c>
      <c r="CA4852" s="337" t="s">
        <v>87</v>
      </c>
      <c r="CB4852" s="337" t="s">
        <v>225</v>
      </c>
      <c r="CC4852" s="337" t="s">
        <v>226</v>
      </c>
      <c r="CD4852" s="338">
        <v>5</v>
      </c>
      <c r="CE4852" s="335">
        <v>45078</v>
      </c>
      <c r="CF4852" s="337">
        <v>0</v>
      </c>
      <c r="CG4852" s="337" t="s">
        <v>90</v>
      </c>
      <c r="CH4852" s="337">
        <v>0</v>
      </c>
      <c r="CI4852" s="337" t="s">
        <v>80</v>
      </c>
      <c r="CJ4852" s="337"/>
      <c r="CK4852" s="337"/>
      <c r="CL4852" s="337"/>
      <c r="CM4852" s="337" t="s">
        <v>73</v>
      </c>
      <c r="CN4852" s="337">
        <v>3</v>
      </c>
    </row>
    <row r="4853" spans="4:92">
      <c r="D4853" s="273" t="s">
        <v>83</v>
      </c>
      <c r="E4853" s="273" t="s">
        <v>287</v>
      </c>
      <c r="F4853" s="273" t="s">
        <v>833</v>
      </c>
      <c r="G4853" s="273" t="s">
        <v>840</v>
      </c>
      <c r="H4853" s="274">
        <v>45170</v>
      </c>
      <c r="I4853" s="273">
        <v>13877</v>
      </c>
      <c r="J4853" s="273">
        <v>792</v>
      </c>
      <c r="W4853" s="273">
        <v>235570</v>
      </c>
      <c r="X4853" s="273" t="s">
        <v>64</v>
      </c>
      <c r="Y4853" s="273" t="s">
        <v>75</v>
      </c>
      <c r="Z4853" s="273" t="s">
        <v>231</v>
      </c>
      <c r="AA4853" s="273" t="s">
        <v>231</v>
      </c>
      <c r="AB4853" s="274">
        <v>45139</v>
      </c>
      <c r="AC4853" s="273">
        <v>13389</v>
      </c>
      <c r="AD4853" s="273">
        <v>24</v>
      </c>
      <c r="AK4853" s="273">
        <v>292320</v>
      </c>
      <c r="BV4853" s="279" t="s">
        <v>64</v>
      </c>
      <c r="BW4853" s="280" t="s">
        <v>75</v>
      </c>
      <c r="BX4853" s="280" t="s">
        <v>79</v>
      </c>
      <c r="BY4853" s="280" t="s">
        <v>79</v>
      </c>
      <c r="BZ4853" s="280" t="s">
        <v>86</v>
      </c>
      <c r="CA4853" s="280" t="s">
        <v>87</v>
      </c>
      <c r="CB4853" s="280" t="s">
        <v>225</v>
      </c>
      <c r="CC4853" s="280" t="s">
        <v>226</v>
      </c>
      <c r="CD4853" s="281">
        <v>5</v>
      </c>
      <c r="CE4853" s="277">
        <v>45108</v>
      </c>
      <c r="CF4853" s="280">
        <v>0</v>
      </c>
      <c r="CG4853" s="280" t="s">
        <v>90</v>
      </c>
      <c r="CH4853" s="280">
        <v>0</v>
      </c>
      <c r="CI4853" s="280" t="s">
        <v>80</v>
      </c>
      <c r="CJ4853" s="280"/>
      <c r="CK4853" s="280"/>
      <c r="CL4853" s="280"/>
      <c r="CM4853" s="280" t="s">
        <v>73</v>
      </c>
      <c r="CN4853" s="280">
        <v>3</v>
      </c>
    </row>
    <row r="4854" spans="4:92">
      <c r="D4854" s="273" t="s">
        <v>83</v>
      </c>
      <c r="E4854" s="273" t="s">
        <v>287</v>
      </c>
      <c r="F4854" s="273" t="s">
        <v>833</v>
      </c>
      <c r="G4854" s="273" t="s">
        <v>840</v>
      </c>
      <c r="H4854" s="274">
        <v>45170</v>
      </c>
      <c r="I4854" s="273">
        <v>13877</v>
      </c>
      <c r="J4854" s="273">
        <v>792</v>
      </c>
      <c r="K4854" s="273">
        <v>0</v>
      </c>
      <c r="L4854" s="273" t="s">
        <v>66</v>
      </c>
      <c r="N4854" s="273" t="s">
        <v>107</v>
      </c>
      <c r="W4854" s="273">
        <v>235595</v>
      </c>
      <c r="X4854" s="273" t="s">
        <v>64</v>
      </c>
      <c r="Y4854" s="273" t="s">
        <v>75</v>
      </c>
      <c r="Z4854" s="273" t="s">
        <v>231</v>
      </c>
      <c r="AA4854" s="273" t="s">
        <v>231</v>
      </c>
      <c r="AB4854" s="274">
        <v>45139</v>
      </c>
      <c r="AC4854" s="273">
        <v>13389</v>
      </c>
      <c r="AD4854" s="273">
        <v>24</v>
      </c>
      <c r="AK4854" s="273">
        <v>292327</v>
      </c>
      <c r="BV4854" s="336" t="s">
        <v>64</v>
      </c>
      <c r="BW4854" s="337" t="s">
        <v>75</v>
      </c>
      <c r="BX4854" s="337" t="s">
        <v>79</v>
      </c>
      <c r="BY4854" s="337" t="s">
        <v>79</v>
      </c>
      <c r="BZ4854" s="337" t="s">
        <v>86</v>
      </c>
      <c r="CA4854" s="337" t="s">
        <v>87</v>
      </c>
      <c r="CB4854" s="337" t="s">
        <v>225</v>
      </c>
      <c r="CC4854" s="337" t="s">
        <v>226</v>
      </c>
      <c r="CD4854" s="338">
        <v>5</v>
      </c>
      <c r="CE4854" s="335">
        <v>45108</v>
      </c>
      <c r="CF4854" s="337">
        <v>0</v>
      </c>
      <c r="CG4854" s="337" t="s">
        <v>90</v>
      </c>
      <c r="CH4854" s="337">
        <v>0</v>
      </c>
      <c r="CI4854" s="337" t="s">
        <v>80</v>
      </c>
      <c r="CJ4854" s="337"/>
      <c r="CK4854" s="337"/>
      <c r="CL4854" s="337"/>
      <c r="CM4854" s="337" t="s">
        <v>73</v>
      </c>
      <c r="CN4854" s="337">
        <v>3</v>
      </c>
    </row>
    <row r="4855" spans="4:92">
      <c r="D4855" s="273" t="s">
        <v>83</v>
      </c>
      <c r="E4855" s="273" t="s">
        <v>287</v>
      </c>
      <c r="F4855" s="273" t="s">
        <v>833</v>
      </c>
      <c r="G4855" s="273" t="s">
        <v>840</v>
      </c>
      <c r="H4855" s="274">
        <v>45170</v>
      </c>
      <c r="I4855" s="273">
        <v>13877</v>
      </c>
      <c r="J4855" s="273">
        <v>792</v>
      </c>
      <c r="K4855" s="273">
        <v>10745.16</v>
      </c>
      <c r="L4855" s="273" t="s">
        <v>66</v>
      </c>
      <c r="M4855" s="273">
        <v>1309.7044125</v>
      </c>
      <c r="N4855" s="273" t="s">
        <v>115</v>
      </c>
      <c r="W4855" s="273">
        <v>235594</v>
      </c>
      <c r="X4855" s="273" t="s">
        <v>64</v>
      </c>
      <c r="Y4855" s="273" t="s">
        <v>75</v>
      </c>
      <c r="Z4855" s="273" t="s">
        <v>231</v>
      </c>
      <c r="AA4855" s="273" t="s">
        <v>231</v>
      </c>
      <c r="AB4855" s="274">
        <v>45139</v>
      </c>
      <c r="AC4855" s="273">
        <v>13389</v>
      </c>
      <c r="AD4855" s="273">
        <v>24</v>
      </c>
      <c r="AK4855" s="273">
        <v>292334</v>
      </c>
      <c r="BV4855" s="279" t="s">
        <v>64</v>
      </c>
      <c r="BW4855" s="280" t="s">
        <v>75</v>
      </c>
      <c r="BX4855" s="280" t="s">
        <v>79</v>
      </c>
      <c r="BY4855" s="280" t="s">
        <v>79</v>
      </c>
      <c r="BZ4855" s="280" t="s">
        <v>86</v>
      </c>
      <c r="CA4855" s="280" t="s">
        <v>87</v>
      </c>
      <c r="CB4855" s="280" t="s">
        <v>225</v>
      </c>
      <c r="CC4855" s="280" t="s">
        <v>226</v>
      </c>
      <c r="CD4855" s="281">
        <v>5</v>
      </c>
      <c r="CE4855" s="277">
        <v>45108</v>
      </c>
      <c r="CF4855" s="280">
        <v>0</v>
      </c>
      <c r="CG4855" s="280" t="s">
        <v>90</v>
      </c>
      <c r="CH4855" s="280">
        <v>0</v>
      </c>
      <c r="CI4855" s="280" t="s">
        <v>80</v>
      </c>
      <c r="CJ4855" s="280"/>
      <c r="CK4855" s="280"/>
      <c r="CL4855" s="280"/>
      <c r="CM4855" s="280" t="s">
        <v>73</v>
      </c>
      <c r="CN4855" s="280">
        <v>3</v>
      </c>
    </row>
    <row r="4856" spans="4:92">
      <c r="D4856" s="273" t="s">
        <v>83</v>
      </c>
      <c r="E4856" s="273" t="s">
        <v>287</v>
      </c>
      <c r="F4856" s="273" t="s">
        <v>833</v>
      </c>
      <c r="G4856" s="273" t="s">
        <v>840</v>
      </c>
      <c r="H4856" s="274">
        <v>45200</v>
      </c>
      <c r="I4856" s="273">
        <v>14212</v>
      </c>
      <c r="J4856" s="273">
        <v>792</v>
      </c>
      <c r="W4856" s="273">
        <v>253587</v>
      </c>
      <c r="X4856" s="273" t="s">
        <v>64</v>
      </c>
      <c r="Y4856" s="273" t="s">
        <v>75</v>
      </c>
      <c r="Z4856" s="273" t="s">
        <v>231</v>
      </c>
      <c r="AA4856" s="273" t="s">
        <v>231</v>
      </c>
      <c r="AB4856" s="274">
        <v>45139</v>
      </c>
      <c r="AC4856" s="273">
        <v>13389</v>
      </c>
      <c r="AD4856" s="273">
        <v>24</v>
      </c>
      <c r="AK4856" s="273">
        <v>292341</v>
      </c>
      <c r="BV4856" s="336" t="s">
        <v>64</v>
      </c>
      <c r="BW4856" s="337" t="s">
        <v>75</v>
      </c>
      <c r="BX4856" s="337" t="s">
        <v>79</v>
      </c>
      <c r="BY4856" s="337" t="s">
        <v>79</v>
      </c>
      <c r="BZ4856" s="337" t="s">
        <v>86</v>
      </c>
      <c r="CA4856" s="337" t="s">
        <v>87</v>
      </c>
      <c r="CB4856" s="337" t="s">
        <v>225</v>
      </c>
      <c r="CC4856" s="337" t="s">
        <v>226</v>
      </c>
      <c r="CD4856" s="338">
        <v>5</v>
      </c>
      <c r="CE4856" s="335">
        <v>45108</v>
      </c>
      <c r="CF4856" s="337">
        <v>0</v>
      </c>
      <c r="CG4856" s="337" t="s">
        <v>90</v>
      </c>
      <c r="CH4856" s="337">
        <v>0</v>
      </c>
      <c r="CI4856" s="337" t="s">
        <v>80</v>
      </c>
      <c r="CJ4856" s="337"/>
      <c r="CK4856" s="337"/>
      <c r="CL4856" s="337"/>
      <c r="CM4856" s="337" t="s">
        <v>73</v>
      </c>
      <c r="CN4856" s="337">
        <v>3</v>
      </c>
    </row>
    <row r="4857" spans="4:92">
      <c r="D4857" s="273" t="s">
        <v>83</v>
      </c>
      <c r="E4857" s="273" t="s">
        <v>287</v>
      </c>
      <c r="F4857" s="273" t="s">
        <v>833</v>
      </c>
      <c r="G4857" s="273" t="s">
        <v>840</v>
      </c>
      <c r="H4857" s="274">
        <v>45200</v>
      </c>
      <c r="I4857" s="273">
        <v>14212</v>
      </c>
      <c r="J4857" s="273">
        <v>792</v>
      </c>
      <c r="K4857" s="273">
        <v>0</v>
      </c>
      <c r="L4857" s="273" t="s">
        <v>66</v>
      </c>
      <c r="N4857" s="273" t="s">
        <v>107</v>
      </c>
      <c r="W4857" s="273">
        <v>253612</v>
      </c>
      <c r="X4857" s="273" t="s">
        <v>64</v>
      </c>
      <c r="Y4857" s="273" t="s">
        <v>75</v>
      </c>
      <c r="Z4857" s="273" t="s">
        <v>231</v>
      </c>
      <c r="AA4857" s="273" t="s">
        <v>231</v>
      </c>
      <c r="AB4857" s="274">
        <v>45139</v>
      </c>
      <c r="AC4857" s="273">
        <v>13390</v>
      </c>
      <c r="AD4857" s="273">
        <v>24</v>
      </c>
      <c r="AE4857" s="273">
        <v>86.971999999999994</v>
      </c>
      <c r="AF4857" s="273" t="s">
        <v>90</v>
      </c>
      <c r="AG4857" s="273" t="s">
        <v>781</v>
      </c>
      <c r="AH4857" s="273" t="s">
        <v>1492</v>
      </c>
      <c r="AI4857" s="273" t="s">
        <v>123</v>
      </c>
      <c r="AJ4857" s="273" t="s">
        <v>214</v>
      </c>
      <c r="AK4857" s="273">
        <v>290025</v>
      </c>
      <c r="BV4857" s="279" t="s">
        <v>64</v>
      </c>
      <c r="BW4857" s="280" t="s">
        <v>75</v>
      </c>
      <c r="BX4857" s="280" t="s">
        <v>79</v>
      </c>
      <c r="BY4857" s="280" t="s">
        <v>79</v>
      </c>
      <c r="BZ4857" s="280" t="s">
        <v>86</v>
      </c>
      <c r="CA4857" s="280" t="s">
        <v>87</v>
      </c>
      <c r="CB4857" s="280" t="s">
        <v>225</v>
      </c>
      <c r="CC4857" s="280" t="s">
        <v>226</v>
      </c>
      <c r="CD4857" s="281">
        <v>5</v>
      </c>
      <c r="CE4857" s="277">
        <v>45108</v>
      </c>
      <c r="CF4857" s="280">
        <v>0</v>
      </c>
      <c r="CG4857" s="280" t="s">
        <v>90</v>
      </c>
      <c r="CH4857" s="280">
        <v>0</v>
      </c>
      <c r="CI4857" s="280" t="s">
        <v>80</v>
      </c>
      <c r="CJ4857" s="280"/>
      <c r="CK4857" s="280"/>
      <c r="CL4857" s="280"/>
      <c r="CM4857" s="280" t="s">
        <v>73</v>
      </c>
      <c r="CN4857" s="280">
        <v>3</v>
      </c>
    </row>
    <row r="4858" spans="4:92">
      <c r="D4858" s="273" t="s">
        <v>83</v>
      </c>
      <c r="E4858" s="273" t="s">
        <v>287</v>
      </c>
      <c r="F4858" s="273" t="s">
        <v>833</v>
      </c>
      <c r="G4858" s="273" t="s">
        <v>840</v>
      </c>
      <c r="H4858" s="274">
        <v>45200</v>
      </c>
      <c r="I4858" s="273">
        <v>14212</v>
      </c>
      <c r="J4858" s="273">
        <v>792</v>
      </c>
      <c r="K4858" s="273">
        <v>0</v>
      </c>
      <c r="L4858" s="273" t="s">
        <v>66</v>
      </c>
      <c r="M4858" s="273">
        <v>0</v>
      </c>
      <c r="N4858" s="273" t="s">
        <v>115</v>
      </c>
      <c r="W4858" s="273">
        <v>253611</v>
      </c>
      <c r="X4858" s="273" t="s">
        <v>64</v>
      </c>
      <c r="Y4858" s="273" t="s">
        <v>75</v>
      </c>
      <c r="Z4858" s="273" t="s">
        <v>231</v>
      </c>
      <c r="AA4858" s="273" t="s">
        <v>231</v>
      </c>
      <c r="AB4858" s="274">
        <v>45139</v>
      </c>
      <c r="AC4858" s="273">
        <v>13390</v>
      </c>
      <c r="AD4858" s="273">
        <v>24</v>
      </c>
      <c r="AE4858" s="273">
        <v>160.154</v>
      </c>
      <c r="AF4858" s="273" t="s">
        <v>90</v>
      </c>
      <c r="AG4858" s="273" t="s">
        <v>121</v>
      </c>
      <c r="AH4858" s="273" t="s">
        <v>1532</v>
      </c>
      <c r="AI4858" s="273" t="s">
        <v>123</v>
      </c>
      <c r="AJ4858" s="273" t="s">
        <v>124</v>
      </c>
      <c r="AK4858" s="273">
        <v>290240</v>
      </c>
      <c r="BV4858" s="336" t="s">
        <v>64</v>
      </c>
      <c r="BW4858" s="337" t="s">
        <v>75</v>
      </c>
      <c r="BX4858" s="337" t="s">
        <v>79</v>
      </c>
      <c r="BY4858" s="337" t="s">
        <v>79</v>
      </c>
      <c r="BZ4858" s="337" t="s">
        <v>86</v>
      </c>
      <c r="CA4858" s="337" t="s">
        <v>87</v>
      </c>
      <c r="CB4858" s="337" t="s">
        <v>225</v>
      </c>
      <c r="CC4858" s="337" t="s">
        <v>226</v>
      </c>
      <c r="CD4858" s="338">
        <v>5</v>
      </c>
      <c r="CE4858" s="335">
        <v>45108</v>
      </c>
      <c r="CF4858" s="337">
        <v>0</v>
      </c>
      <c r="CG4858" s="337" t="s">
        <v>90</v>
      </c>
      <c r="CH4858" s="337">
        <v>0</v>
      </c>
      <c r="CI4858" s="337" t="s">
        <v>80</v>
      </c>
      <c r="CJ4858" s="337"/>
      <c r="CK4858" s="337"/>
      <c r="CL4858" s="337"/>
      <c r="CM4858" s="337" t="s">
        <v>73</v>
      </c>
      <c r="CN4858" s="337">
        <v>3</v>
      </c>
    </row>
    <row r="4859" spans="4:92">
      <c r="D4859" s="273" t="s">
        <v>83</v>
      </c>
      <c r="E4859" s="273" t="s">
        <v>287</v>
      </c>
      <c r="F4859" s="273" t="s">
        <v>833</v>
      </c>
      <c r="G4859" s="273" t="s">
        <v>840</v>
      </c>
      <c r="H4859" s="274">
        <v>45231</v>
      </c>
      <c r="I4859" s="273">
        <v>14579</v>
      </c>
      <c r="J4859" s="273">
        <v>792</v>
      </c>
      <c r="W4859" s="273">
        <v>272445</v>
      </c>
      <c r="X4859" s="273" t="s">
        <v>64</v>
      </c>
      <c r="Y4859" s="273" t="s">
        <v>75</v>
      </c>
      <c r="Z4859" s="273" t="s">
        <v>231</v>
      </c>
      <c r="AA4859" s="273" t="s">
        <v>231</v>
      </c>
      <c r="AB4859" s="274">
        <v>45139</v>
      </c>
      <c r="AC4859" s="273">
        <v>13390</v>
      </c>
      <c r="AD4859" s="273">
        <v>24</v>
      </c>
      <c r="AE4859" s="273">
        <v>9.5399999999999991</v>
      </c>
      <c r="AF4859" s="273" t="s">
        <v>90</v>
      </c>
      <c r="AG4859" s="273" t="s">
        <v>1635</v>
      </c>
      <c r="AH4859" s="273" t="s">
        <v>1636</v>
      </c>
      <c r="AI4859" s="273" t="s">
        <v>123</v>
      </c>
      <c r="AJ4859" s="273" t="s">
        <v>200</v>
      </c>
      <c r="AK4859" s="273">
        <v>290032</v>
      </c>
      <c r="BV4859" s="279" t="s">
        <v>64</v>
      </c>
      <c r="BW4859" s="280" t="s">
        <v>75</v>
      </c>
      <c r="BX4859" s="280" t="s">
        <v>79</v>
      </c>
      <c r="BY4859" s="280" t="s">
        <v>79</v>
      </c>
      <c r="BZ4859" s="280" t="s">
        <v>86</v>
      </c>
      <c r="CA4859" s="280" t="s">
        <v>87</v>
      </c>
      <c r="CB4859" s="280" t="s">
        <v>225</v>
      </c>
      <c r="CC4859" s="280" t="s">
        <v>226</v>
      </c>
      <c r="CD4859" s="281">
        <v>5</v>
      </c>
      <c r="CE4859" s="277">
        <v>45108</v>
      </c>
      <c r="CF4859" s="280">
        <v>0</v>
      </c>
      <c r="CG4859" s="280" t="s">
        <v>90</v>
      </c>
      <c r="CH4859" s="280">
        <v>0</v>
      </c>
      <c r="CI4859" s="280" t="s">
        <v>80</v>
      </c>
      <c r="CJ4859" s="280"/>
      <c r="CK4859" s="280"/>
      <c r="CL4859" s="280"/>
      <c r="CM4859" s="280" t="s">
        <v>73</v>
      </c>
      <c r="CN4859" s="280">
        <v>3</v>
      </c>
    </row>
    <row r="4860" spans="4:92">
      <c r="D4860" s="273" t="s">
        <v>83</v>
      </c>
      <c r="E4860" s="273" t="s">
        <v>287</v>
      </c>
      <c r="F4860" s="273" t="s">
        <v>833</v>
      </c>
      <c r="G4860" s="273" t="s">
        <v>840</v>
      </c>
      <c r="H4860" s="274">
        <v>45231</v>
      </c>
      <c r="I4860" s="273">
        <v>14579</v>
      </c>
      <c r="J4860" s="273">
        <v>792</v>
      </c>
      <c r="K4860" s="273">
        <v>0</v>
      </c>
      <c r="L4860" s="273" t="s">
        <v>66</v>
      </c>
      <c r="N4860" s="273" t="s">
        <v>107</v>
      </c>
      <c r="W4860" s="273">
        <v>272470</v>
      </c>
      <c r="X4860" s="273" t="s">
        <v>64</v>
      </c>
      <c r="Y4860" s="273" t="s">
        <v>75</v>
      </c>
      <c r="Z4860" s="273" t="s">
        <v>231</v>
      </c>
      <c r="AA4860" s="273" t="s">
        <v>231</v>
      </c>
      <c r="AB4860" s="274">
        <v>45139</v>
      </c>
      <c r="AC4860" s="273">
        <v>13390</v>
      </c>
      <c r="AD4860" s="273">
        <v>24</v>
      </c>
      <c r="AE4860" s="273">
        <v>98.955399900000003</v>
      </c>
      <c r="AF4860" s="273" t="s">
        <v>90</v>
      </c>
      <c r="AG4860" s="273" t="s">
        <v>1637</v>
      </c>
      <c r="AH4860" s="273" t="s">
        <v>1638</v>
      </c>
      <c r="AI4860" s="273" t="s">
        <v>123</v>
      </c>
      <c r="AJ4860" s="273" t="s">
        <v>200</v>
      </c>
      <c r="AK4860" s="273">
        <v>290038</v>
      </c>
      <c r="BV4860" s="336" t="s">
        <v>64</v>
      </c>
      <c r="BW4860" s="337" t="s">
        <v>75</v>
      </c>
      <c r="BX4860" s="337" t="s">
        <v>79</v>
      </c>
      <c r="BY4860" s="337" t="s">
        <v>79</v>
      </c>
      <c r="BZ4860" s="337" t="s">
        <v>86</v>
      </c>
      <c r="CA4860" s="337" t="s">
        <v>87</v>
      </c>
      <c r="CB4860" s="337" t="s">
        <v>225</v>
      </c>
      <c r="CC4860" s="337" t="s">
        <v>226</v>
      </c>
      <c r="CD4860" s="338">
        <v>5</v>
      </c>
      <c r="CE4860" s="335">
        <v>45108</v>
      </c>
      <c r="CF4860" s="337">
        <v>0</v>
      </c>
      <c r="CG4860" s="337" t="s">
        <v>90</v>
      </c>
      <c r="CH4860" s="337">
        <v>0</v>
      </c>
      <c r="CI4860" s="337" t="s">
        <v>80</v>
      </c>
      <c r="CJ4860" s="337"/>
      <c r="CK4860" s="337"/>
      <c r="CL4860" s="337"/>
      <c r="CM4860" s="337" t="s">
        <v>73</v>
      </c>
      <c r="CN4860" s="337">
        <v>3</v>
      </c>
    </row>
    <row r="4861" spans="4:92">
      <c r="D4861" s="273" t="s">
        <v>83</v>
      </c>
      <c r="E4861" s="273" t="s">
        <v>287</v>
      </c>
      <c r="F4861" s="273" t="s">
        <v>833</v>
      </c>
      <c r="G4861" s="273" t="s">
        <v>840</v>
      </c>
      <c r="H4861" s="274">
        <v>45231</v>
      </c>
      <c r="I4861" s="273">
        <v>14579</v>
      </c>
      <c r="J4861" s="273">
        <v>792</v>
      </c>
      <c r="K4861" s="273">
        <v>0</v>
      </c>
      <c r="L4861" s="273" t="s">
        <v>66</v>
      </c>
      <c r="M4861" s="273">
        <v>0</v>
      </c>
      <c r="N4861" s="273" t="s">
        <v>115</v>
      </c>
      <c r="W4861" s="273">
        <v>272469</v>
      </c>
      <c r="X4861" s="273" t="s">
        <v>64</v>
      </c>
      <c r="Y4861" s="273" t="s">
        <v>75</v>
      </c>
      <c r="Z4861" s="273" t="s">
        <v>231</v>
      </c>
      <c r="AA4861" s="273" t="s">
        <v>231</v>
      </c>
      <c r="AB4861" s="274">
        <v>45139</v>
      </c>
      <c r="AC4861" s="273">
        <v>13390</v>
      </c>
      <c r="AD4861" s="273">
        <v>24</v>
      </c>
      <c r="AE4861" s="273">
        <v>5.4109999999999996</v>
      </c>
      <c r="AF4861" s="273" t="s">
        <v>90</v>
      </c>
      <c r="AG4861" s="273" t="s">
        <v>1639</v>
      </c>
      <c r="AH4861" s="273" t="s">
        <v>1640</v>
      </c>
      <c r="AI4861" s="273" t="s">
        <v>123</v>
      </c>
      <c r="AJ4861" s="273" t="s">
        <v>200</v>
      </c>
      <c r="AK4861" s="273">
        <v>290044</v>
      </c>
      <c r="BV4861" s="279" t="s">
        <v>64</v>
      </c>
      <c r="BW4861" s="280" t="s">
        <v>75</v>
      </c>
      <c r="BX4861" s="280" t="s">
        <v>79</v>
      </c>
      <c r="BY4861" s="280" t="s">
        <v>79</v>
      </c>
      <c r="BZ4861" s="280" t="s">
        <v>86</v>
      </c>
      <c r="CA4861" s="280" t="s">
        <v>87</v>
      </c>
      <c r="CB4861" s="280" t="s">
        <v>225</v>
      </c>
      <c r="CC4861" s="280" t="s">
        <v>226</v>
      </c>
      <c r="CD4861" s="281">
        <v>5</v>
      </c>
      <c r="CE4861" s="277">
        <v>45108</v>
      </c>
      <c r="CF4861" s="280">
        <v>0</v>
      </c>
      <c r="CG4861" s="280" t="s">
        <v>90</v>
      </c>
      <c r="CH4861" s="280">
        <v>0</v>
      </c>
      <c r="CI4861" s="280" t="s">
        <v>80</v>
      </c>
      <c r="CJ4861" s="280"/>
      <c r="CK4861" s="280"/>
      <c r="CL4861" s="280"/>
      <c r="CM4861" s="280" t="s">
        <v>73</v>
      </c>
      <c r="CN4861" s="280">
        <v>3</v>
      </c>
    </row>
    <row r="4862" spans="4:92">
      <c r="D4862" s="273" t="s">
        <v>83</v>
      </c>
      <c r="E4862" s="273" t="s">
        <v>287</v>
      </c>
      <c r="F4862" s="273" t="s">
        <v>833</v>
      </c>
      <c r="G4862" s="273" t="s">
        <v>840</v>
      </c>
      <c r="H4862" s="274">
        <v>45261</v>
      </c>
      <c r="I4862" s="273">
        <v>17038</v>
      </c>
      <c r="J4862" s="273">
        <v>792</v>
      </c>
      <c r="W4862" s="273">
        <v>314380</v>
      </c>
      <c r="X4862" s="273" t="s">
        <v>64</v>
      </c>
      <c r="Y4862" s="273" t="s">
        <v>75</v>
      </c>
      <c r="Z4862" s="273" t="s">
        <v>231</v>
      </c>
      <c r="AA4862" s="273" t="s">
        <v>231</v>
      </c>
      <c r="AB4862" s="274">
        <v>45200</v>
      </c>
      <c r="AC4862" s="273">
        <v>14052</v>
      </c>
      <c r="AD4862" s="273">
        <v>24</v>
      </c>
      <c r="AE4862" s="273">
        <v>0.1</v>
      </c>
      <c r="AF4862" s="273" t="s">
        <v>90</v>
      </c>
      <c r="AG4862" s="273" t="s">
        <v>401</v>
      </c>
      <c r="AH4862" s="273" t="s">
        <v>402</v>
      </c>
      <c r="AI4862" s="273" t="s">
        <v>123</v>
      </c>
      <c r="AJ4862" s="273" t="s">
        <v>200</v>
      </c>
      <c r="AK4862" s="273">
        <v>290994</v>
      </c>
      <c r="BV4862" s="336" t="s">
        <v>64</v>
      </c>
      <c r="BW4862" s="337" t="s">
        <v>75</v>
      </c>
      <c r="BX4862" s="337" t="s">
        <v>79</v>
      </c>
      <c r="BY4862" s="337" t="s">
        <v>79</v>
      </c>
      <c r="BZ4862" s="337" t="s">
        <v>86</v>
      </c>
      <c r="CA4862" s="337" t="s">
        <v>87</v>
      </c>
      <c r="CB4862" s="337" t="s">
        <v>225</v>
      </c>
      <c r="CC4862" s="337" t="s">
        <v>226</v>
      </c>
      <c r="CD4862" s="338">
        <v>5</v>
      </c>
      <c r="CE4862" s="335">
        <v>45108</v>
      </c>
      <c r="CF4862" s="337">
        <v>0</v>
      </c>
      <c r="CG4862" s="337" t="s">
        <v>90</v>
      </c>
      <c r="CH4862" s="337">
        <v>0</v>
      </c>
      <c r="CI4862" s="337" t="s">
        <v>80</v>
      </c>
      <c r="CJ4862" s="337"/>
      <c r="CK4862" s="337"/>
      <c r="CL4862" s="337"/>
      <c r="CM4862" s="337" t="s">
        <v>73</v>
      </c>
      <c r="CN4862" s="337">
        <v>3</v>
      </c>
    </row>
    <row r="4863" spans="4:92">
      <c r="D4863" s="273" t="s">
        <v>83</v>
      </c>
      <c r="E4863" s="273" t="s">
        <v>287</v>
      </c>
      <c r="F4863" s="273" t="s">
        <v>833</v>
      </c>
      <c r="G4863" s="273" t="s">
        <v>840</v>
      </c>
      <c r="H4863" s="274">
        <v>45261</v>
      </c>
      <c r="I4863" s="273">
        <v>17038</v>
      </c>
      <c r="J4863" s="273">
        <v>792</v>
      </c>
      <c r="K4863" s="273">
        <v>0</v>
      </c>
      <c r="L4863" s="273" t="s">
        <v>66</v>
      </c>
      <c r="N4863" s="273" t="s">
        <v>107</v>
      </c>
      <c r="W4863" s="273">
        <v>314405</v>
      </c>
      <c r="X4863" s="273" t="s">
        <v>64</v>
      </c>
      <c r="Y4863" s="273" t="s">
        <v>75</v>
      </c>
      <c r="Z4863" s="273" t="s">
        <v>231</v>
      </c>
      <c r="AA4863" s="273" t="s">
        <v>231</v>
      </c>
      <c r="AB4863" s="274">
        <v>45200</v>
      </c>
      <c r="AC4863" s="273">
        <v>14052</v>
      </c>
      <c r="AD4863" s="273">
        <v>24</v>
      </c>
      <c r="AE4863" s="273">
        <v>6.31</v>
      </c>
      <c r="AF4863" s="273" t="s">
        <v>90</v>
      </c>
      <c r="AG4863" s="273" t="s">
        <v>409</v>
      </c>
      <c r="AH4863" s="273" t="s">
        <v>410</v>
      </c>
      <c r="AI4863" s="273" t="s">
        <v>123</v>
      </c>
      <c r="AJ4863" s="273" t="s">
        <v>200</v>
      </c>
      <c r="AK4863" s="273">
        <v>291000</v>
      </c>
      <c r="BV4863" s="279" t="s">
        <v>64</v>
      </c>
      <c r="BW4863" s="280" t="s">
        <v>75</v>
      </c>
      <c r="BX4863" s="280" t="s">
        <v>79</v>
      </c>
      <c r="BY4863" s="280" t="s">
        <v>79</v>
      </c>
      <c r="BZ4863" s="280" t="s">
        <v>86</v>
      </c>
      <c r="CA4863" s="280" t="s">
        <v>87</v>
      </c>
      <c r="CB4863" s="280" t="s">
        <v>225</v>
      </c>
      <c r="CC4863" s="280" t="s">
        <v>226</v>
      </c>
      <c r="CD4863" s="281">
        <v>5</v>
      </c>
      <c r="CE4863" s="277">
        <v>45108</v>
      </c>
      <c r="CF4863" s="280">
        <v>0</v>
      </c>
      <c r="CG4863" s="280" t="s">
        <v>90</v>
      </c>
      <c r="CH4863" s="280">
        <v>0</v>
      </c>
      <c r="CI4863" s="280" t="s">
        <v>80</v>
      </c>
      <c r="CJ4863" s="280"/>
      <c r="CK4863" s="280"/>
      <c r="CL4863" s="280"/>
      <c r="CM4863" s="280" t="s">
        <v>73</v>
      </c>
      <c r="CN4863" s="280">
        <v>3</v>
      </c>
    </row>
    <row r="4864" spans="4:92">
      <c r="D4864" s="273" t="s">
        <v>83</v>
      </c>
      <c r="E4864" s="273" t="s">
        <v>287</v>
      </c>
      <c r="F4864" s="273" t="s">
        <v>833</v>
      </c>
      <c r="G4864" s="273" t="s">
        <v>840</v>
      </c>
      <c r="H4864" s="274">
        <v>45261</v>
      </c>
      <c r="I4864" s="273">
        <v>17038</v>
      </c>
      <c r="J4864" s="273">
        <v>792</v>
      </c>
      <c r="K4864" s="273">
        <v>0</v>
      </c>
      <c r="L4864" s="273" t="s">
        <v>66</v>
      </c>
      <c r="M4864" s="273">
        <v>0</v>
      </c>
      <c r="N4864" s="273" t="s">
        <v>115</v>
      </c>
      <c r="W4864" s="273">
        <v>314404</v>
      </c>
      <c r="X4864" s="273" t="s">
        <v>64</v>
      </c>
      <c r="Y4864" s="273" t="s">
        <v>75</v>
      </c>
      <c r="Z4864" s="273" t="s">
        <v>231</v>
      </c>
      <c r="AA4864" s="273" t="s">
        <v>231</v>
      </c>
      <c r="AB4864" s="274">
        <v>45200</v>
      </c>
      <c r="AC4864" s="273">
        <v>14052</v>
      </c>
      <c r="AD4864" s="273">
        <v>24</v>
      </c>
      <c r="AE4864" s="273">
        <v>3.66</v>
      </c>
      <c r="AF4864" s="273" t="s">
        <v>90</v>
      </c>
      <c r="AG4864" s="273" t="s">
        <v>521</v>
      </c>
      <c r="AH4864" s="273" t="s">
        <v>522</v>
      </c>
      <c r="AI4864" s="273" t="s">
        <v>199</v>
      </c>
      <c r="AJ4864" s="273" t="s">
        <v>200</v>
      </c>
      <c r="AK4864" s="273">
        <v>291007</v>
      </c>
      <c r="BV4864" s="336" t="s">
        <v>64</v>
      </c>
      <c r="BW4864" s="337" t="s">
        <v>75</v>
      </c>
      <c r="BX4864" s="337" t="s">
        <v>79</v>
      </c>
      <c r="BY4864" s="337" t="s">
        <v>79</v>
      </c>
      <c r="BZ4864" s="337" t="s">
        <v>86</v>
      </c>
      <c r="CA4864" s="337" t="s">
        <v>87</v>
      </c>
      <c r="CB4864" s="337" t="s">
        <v>225</v>
      </c>
      <c r="CC4864" s="337" t="s">
        <v>226</v>
      </c>
      <c r="CD4864" s="338">
        <v>5</v>
      </c>
      <c r="CE4864" s="335">
        <v>45108</v>
      </c>
      <c r="CF4864" s="337">
        <v>0</v>
      </c>
      <c r="CG4864" s="337" t="s">
        <v>90</v>
      </c>
      <c r="CH4864" s="337">
        <v>0</v>
      </c>
      <c r="CI4864" s="337" t="s">
        <v>80</v>
      </c>
      <c r="CJ4864" s="337"/>
      <c r="CK4864" s="337"/>
      <c r="CL4864" s="337"/>
      <c r="CM4864" s="337" t="s">
        <v>73</v>
      </c>
      <c r="CN4864" s="337">
        <v>3</v>
      </c>
    </row>
    <row r="4865" spans="4:92">
      <c r="D4865" s="273" t="s">
        <v>83</v>
      </c>
      <c r="E4865" s="273" t="s">
        <v>287</v>
      </c>
      <c r="F4865" s="273" t="s">
        <v>518</v>
      </c>
      <c r="G4865" s="273" t="s">
        <v>1070</v>
      </c>
      <c r="H4865" s="274">
        <v>44927</v>
      </c>
      <c r="I4865" s="273">
        <v>11276</v>
      </c>
      <c r="J4865" s="273">
        <v>862</v>
      </c>
      <c r="W4865" s="273">
        <v>140891</v>
      </c>
      <c r="X4865" s="273" t="s">
        <v>64</v>
      </c>
      <c r="Y4865" s="273" t="s">
        <v>75</v>
      </c>
      <c r="Z4865" s="273" t="s">
        <v>231</v>
      </c>
      <c r="AA4865" s="273" t="s">
        <v>231</v>
      </c>
      <c r="AB4865" s="274">
        <v>45200</v>
      </c>
      <c r="AC4865" s="273">
        <v>14052</v>
      </c>
      <c r="AD4865" s="273">
        <v>24</v>
      </c>
      <c r="AE4865" s="273">
        <v>5.19</v>
      </c>
      <c r="AF4865" s="273" t="s">
        <v>90</v>
      </c>
      <c r="AG4865" s="273" t="s">
        <v>414</v>
      </c>
      <c r="AH4865" s="273" t="s">
        <v>415</v>
      </c>
      <c r="AI4865" s="273" t="s">
        <v>199</v>
      </c>
      <c r="AJ4865" s="273" t="s">
        <v>200</v>
      </c>
      <c r="AK4865" s="273">
        <v>291012</v>
      </c>
      <c r="BV4865" s="279" t="s">
        <v>64</v>
      </c>
      <c r="BW4865" s="280" t="s">
        <v>75</v>
      </c>
      <c r="BX4865" s="280" t="s">
        <v>79</v>
      </c>
      <c r="BY4865" s="280" t="s">
        <v>79</v>
      </c>
      <c r="BZ4865" s="280" t="s">
        <v>86</v>
      </c>
      <c r="CA4865" s="280" t="s">
        <v>87</v>
      </c>
      <c r="CB4865" s="280" t="s">
        <v>233</v>
      </c>
      <c r="CC4865" s="280" t="s">
        <v>234</v>
      </c>
      <c r="CD4865" s="281">
        <v>1</v>
      </c>
      <c r="CE4865" s="277">
        <v>45108</v>
      </c>
      <c r="CF4865" s="280"/>
      <c r="CG4865" s="280" t="s">
        <v>181</v>
      </c>
      <c r="CH4865" s="280"/>
      <c r="CI4865" s="280" t="s">
        <v>181</v>
      </c>
      <c r="CJ4865" s="280" t="s">
        <v>1914</v>
      </c>
      <c r="CK4865" s="280"/>
      <c r="CL4865" s="280"/>
      <c r="CM4865" s="280" t="s">
        <v>73</v>
      </c>
      <c r="CN4865" s="280">
        <v>3</v>
      </c>
    </row>
    <row r="4866" spans="4:92">
      <c r="D4866" s="273" t="s">
        <v>83</v>
      </c>
      <c r="E4866" s="273" t="s">
        <v>287</v>
      </c>
      <c r="F4866" s="273" t="s">
        <v>518</v>
      </c>
      <c r="G4866" s="273" t="s">
        <v>1070</v>
      </c>
      <c r="H4866" s="274">
        <v>44927</v>
      </c>
      <c r="I4866" s="273">
        <v>11276</v>
      </c>
      <c r="J4866" s="273">
        <v>862</v>
      </c>
      <c r="K4866" s="273">
        <v>0</v>
      </c>
      <c r="L4866" s="273" t="s">
        <v>66</v>
      </c>
      <c r="M4866" s="273">
        <v>0</v>
      </c>
      <c r="N4866" s="273" t="s">
        <v>115</v>
      </c>
      <c r="W4866" s="273">
        <v>140915</v>
      </c>
      <c r="X4866" s="273" t="s">
        <v>64</v>
      </c>
      <c r="Y4866" s="273" t="s">
        <v>75</v>
      </c>
      <c r="Z4866" s="273" t="s">
        <v>231</v>
      </c>
      <c r="AA4866" s="273" t="s">
        <v>231</v>
      </c>
      <c r="AB4866" s="274">
        <v>45200</v>
      </c>
      <c r="AC4866" s="273">
        <v>14052</v>
      </c>
      <c r="AD4866" s="273">
        <v>24</v>
      </c>
      <c r="AE4866" s="273">
        <v>1.26</v>
      </c>
      <c r="AF4866" s="273" t="s">
        <v>90</v>
      </c>
      <c r="AG4866" s="273" t="s">
        <v>420</v>
      </c>
      <c r="AH4866" s="273" t="s">
        <v>421</v>
      </c>
      <c r="AI4866" s="273" t="s">
        <v>199</v>
      </c>
      <c r="AJ4866" s="273" t="s">
        <v>200</v>
      </c>
      <c r="AK4866" s="273">
        <v>291018</v>
      </c>
      <c r="BV4866" s="336" t="s">
        <v>64</v>
      </c>
      <c r="BW4866" s="337" t="s">
        <v>75</v>
      </c>
      <c r="BX4866" s="337" t="s">
        <v>79</v>
      </c>
      <c r="BY4866" s="337" t="s">
        <v>79</v>
      </c>
      <c r="BZ4866" s="337" t="s">
        <v>86</v>
      </c>
      <c r="CA4866" s="337" t="s">
        <v>87</v>
      </c>
      <c r="CB4866" s="337" t="s">
        <v>233</v>
      </c>
      <c r="CC4866" s="337" t="s">
        <v>234</v>
      </c>
      <c r="CD4866" s="338">
        <v>1</v>
      </c>
      <c r="CE4866" s="335">
        <v>45108</v>
      </c>
      <c r="CF4866" s="337"/>
      <c r="CG4866" s="337" t="s">
        <v>181</v>
      </c>
      <c r="CH4866" s="337"/>
      <c r="CI4866" s="337" t="s">
        <v>181</v>
      </c>
      <c r="CJ4866" s="337" t="s">
        <v>1914</v>
      </c>
      <c r="CK4866" s="337"/>
      <c r="CL4866" s="337"/>
      <c r="CM4866" s="337" t="s">
        <v>73</v>
      </c>
      <c r="CN4866" s="337">
        <v>3</v>
      </c>
    </row>
    <row r="4867" spans="4:92">
      <c r="D4867" s="273" t="s">
        <v>83</v>
      </c>
      <c r="E4867" s="273" t="s">
        <v>287</v>
      </c>
      <c r="F4867" s="273" t="s">
        <v>518</v>
      </c>
      <c r="G4867" s="273" t="s">
        <v>1070</v>
      </c>
      <c r="H4867" s="274">
        <v>44927</v>
      </c>
      <c r="I4867" s="273">
        <v>11276</v>
      </c>
      <c r="J4867" s="273">
        <v>862</v>
      </c>
      <c r="K4867" s="273">
        <v>0</v>
      </c>
      <c r="L4867" s="273" t="s">
        <v>66</v>
      </c>
      <c r="N4867" s="273" t="s">
        <v>107</v>
      </c>
      <c r="W4867" s="273">
        <v>140916</v>
      </c>
      <c r="X4867" s="273" t="s">
        <v>64</v>
      </c>
      <c r="Y4867" s="273" t="s">
        <v>75</v>
      </c>
      <c r="Z4867" s="273" t="s">
        <v>231</v>
      </c>
      <c r="AA4867" s="273" t="s">
        <v>231</v>
      </c>
      <c r="AB4867" s="274">
        <v>45200</v>
      </c>
      <c r="AC4867" s="273">
        <v>14052</v>
      </c>
      <c r="AD4867" s="273">
        <v>24</v>
      </c>
      <c r="AE4867" s="273">
        <v>20.53</v>
      </c>
      <c r="AF4867" s="273" t="s">
        <v>90</v>
      </c>
      <c r="AG4867" s="273" t="s">
        <v>424</v>
      </c>
      <c r="AH4867" s="273" t="s">
        <v>425</v>
      </c>
      <c r="AI4867" s="273" t="s">
        <v>199</v>
      </c>
      <c r="AJ4867" s="273" t="s">
        <v>200</v>
      </c>
      <c r="AK4867" s="273">
        <v>291024</v>
      </c>
      <c r="BV4867" s="279" t="s">
        <v>64</v>
      </c>
      <c r="BW4867" s="280" t="s">
        <v>75</v>
      </c>
      <c r="BX4867" s="280" t="s">
        <v>79</v>
      </c>
      <c r="BY4867" s="280" t="s">
        <v>79</v>
      </c>
      <c r="BZ4867" s="280" t="s">
        <v>86</v>
      </c>
      <c r="CA4867" s="280" t="s">
        <v>87</v>
      </c>
      <c r="CB4867" s="280" t="s">
        <v>233</v>
      </c>
      <c r="CC4867" s="280" t="s">
        <v>234</v>
      </c>
      <c r="CD4867" s="281">
        <v>1</v>
      </c>
      <c r="CE4867" s="277">
        <v>45108</v>
      </c>
      <c r="CF4867" s="280"/>
      <c r="CG4867" s="280" t="s">
        <v>181</v>
      </c>
      <c r="CH4867" s="280"/>
      <c r="CI4867" s="280" t="s">
        <v>181</v>
      </c>
      <c r="CJ4867" s="280" t="s">
        <v>1914</v>
      </c>
      <c r="CK4867" s="280"/>
      <c r="CL4867" s="280"/>
      <c r="CM4867" s="280" t="s">
        <v>73</v>
      </c>
      <c r="CN4867" s="280">
        <v>3</v>
      </c>
    </row>
    <row r="4868" spans="4:92">
      <c r="D4868" s="273" t="s">
        <v>83</v>
      </c>
      <c r="E4868" s="273" t="s">
        <v>287</v>
      </c>
      <c r="F4868" s="273" t="s">
        <v>518</v>
      </c>
      <c r="G4868" s="273" t="s">
        <v>1070</v>
      </c>
      <c r="H4868" s="274">
        <v>44927</v>
      </c>
      <c r="I4868" s="273">
        <v>17180</v>
      </c>
      <c r="J4868" s="273">
        <v>862</v>
      </c>
      <c r="K4868" s="273">
        <v>12</v>
      </c>
      <c r="L4868" s="273" t="s">
        <v>1202</v>
      </c>
      <c r="M4868" s="273">
        <v>191.78100000000001</v>
      </c>
      <c r="N4868" s="273" t="s">
        <v>1203</v>
      </c>
      <c r="P4868" s="273" t="s">
        <v>1420</v>
      </c>
      <c r="Q4868" s="273" t="s">
        <v>1496</v>
      </c>
      <c r="R4868" s="273" t="s">
        <v>70</v>
      </c>
      <c r="S4868" s="273" t="s">
        <v>1521</v>
      </c>
      <c r="T4868" s="273" t="s">
        <v>1678</v>
      </c>
      <c r="U4868" s="273" t="s">
        <v>73</v>
      </c>
      <c r="V4868" s="273" t="s">
        <v>1679</v>
      </c>
      <c r="W4868" s="273">
        <v>329378</v>
      </c>
      <c r="X4868" s="273" t="s">
        <v>64</v>
      </c>
      <c r="Y4868" s="273" t="s">
        <v>75</v>
      </c>
      <c r="Z4868" s="273" t="s">
        <v>231</v>
      </c>
      <c r="AA4868" s="273" t="s">
        <v>231</v>
      </c>
      <c r="AB4868" s="274">
        <v>45200</v>
      </c>
      <c r="AC4868" s="273">
        <v>14052</v>
      </c>
      <c r="AD4868" s="273">
        <v>24</v>
      </c>
      <c r="AE4868" s="273">
        <v>8.7899999999999991</v>
      </c>
      <c r="AF4868" s="273" t="s">
        <v>90</v>
      </c>
      <c r="AG4868" s="273" t="s">
        <v>428</v>
      </c>
      <c r="AH4868" s="273" t="s">
        <v>429</v>
      </c>
      <c r="AI4868" s="273" t="s">
        <v>199</v>
      </c>
      <c r="AJ4868" s="273" t="s">
        <v>200</v>
      </c>
      <c r="AK4868" s="273">
        <v>291031</v>
      </c>
      <c r="BV4868" s="336" t="s">
        <v>64</v>
      </c>
      <c r="BW4868" s="337" t="s">
        <v>75</v>
      </c>
      <c r="BX4868" s="337" t="s">
        <v>79</v>
      </c>
      <c r="BY4868" s="337" t="s">
        <v>79</v>
      </c>
      <c r="BZ4868" s="337" t="s">
        <v>86</v>
      </c>
      <c r="CA4868" s="337" t="s">
        <v>87</v>
      </c>
      <c r="CB4868" s="337" t="s">
        <v>233</v>
      </c>
      <c r="CC4868" s="337" t="s">
        <v>234</v>
      </c>
      <c r="CD4868" s="338">
        <v>1</v>
      </c>
      <c r="CE4868" s="335">
        <v>45108</v>
      </c>
      <c r="CF4868" s="337"/>
      <c r="CG4868" s="337" t="s">
        <v>181</v>
      </c>
      <c r="CH4868" s="337"/>
      <c r="CI4868" s="337" t="s">
        <v>181</v>
      </c>
      <c r="CJ4868" s="337" t="s">
        <v>1914</v>
      </c>
      <c r="CK4868" s="337"/>
      <c r="CL4868" s="337"/>
      <c r="CM4868" s="337" t="s">
        <v>73</v>
      </c>
      <c r="CN4868" s="337">
        <v>3</v>
      </c>
    </row>
    <row r="4869" spans="4:92">
      <c r="D4869" s="273" t="s">
        <v>83</v>
      </c>
      <c r="E4869" s="273" t="s">
        <v>287</v>
      </c>
      <c r="F4869" s="273" t="s">
        <v>518</v>
      </c>
      <c r="G4869" s="273" t="s">
        <v>1070</v>
      </c>
      <c r="H4869" s="274">
        <v>44958</v>
      </c>
      <c r="I4869" s="273">
        <v>11438</v>
      </c>
      <c r="J4869" s="273">
        <v>862</v>
      </c>
      <c r="W4869" s="273">
        <v>145589</v>
      </c>
      <c r="X4869" s="273" t="s">
        <v>64</v>
      </c>
      <c r="Y4869" s="273" t="s">
        <v>75</v>
      </c>
      <c r="Z4869" s="273" t="s">
        <v>231</v>
      </c>
      <c r="AA4869" s="273" t="s">
        <v>231</v>
      </c>
      <c r="AB4869" s="274">
        <v>45200</v>
      </c>
      <c r="AC4869" s="273">
        <v>14052</v>
      </c>
      <c r="AD4869" s="273">
        <v>24</v>
      </c>
      <c r="AE4869" s="273">
        <v>0.53500000000000003</v>
      </c>
      <c r="AF4869" s="273" t="s">
        <v>90</v>
      </c>
      <c r="AG4869" s="273" t="s">
        <v>432</v>
      </c>
      <c r="AH4869" s="273" t="s">
        <v>433</v>
      </c>
      <c r="AI4869" s="273" t="s">
        <v>199</v>
      </c>
      <c r="AJ4869" s="273" t="s">
        <v>200</v>
      </c>
      <c r="AK4869" s="273">
        <v>291036</v>
      </c>
      <c r="BV4869" s="279" t="s">
        <v>64</v>
      </c>
      <c r="BW4869" s="280" t="s">
        <v>75</v>
      </c>
      <c r="BX4869" s="280" t="s">
        <v>79</v>
      </c>
      <c r="BY4869" s="280" t="s">
        <v>79</v>
      </c>
      <c r="BZ4869" s="280" t="s">
        <v>86</v>
      </c>
      <c r="CA4869" s="280" t="s">
        <v>87</v>
      </c>
      <c r="CB4869" s="280" t="s">
        <v>233</v>
      </c>
      <c r="CC4869" s="280" t="s">
        <v>234</v>
      </c>
      <c r="CD4869" s="281">
        <v>1</v>
      </c>
      <c r="CE4869" s="277">
        <v>45108</v>
      </c>
      <c r="CF4869" s="280"/>
      <c r="CG4869" s="280" t="s">
        <v>181</v>
      </c>
      <c r="CH4869" s="280"/>
      <c r="CI4869" s="280" t="s">
        <v>181</v>
      </c>
      <c r="CJ4869" s="280" t="s">
        <v>1914</v>
      </c>
      <c r="CK4869" s="280"/>
      <c r="CL4869" s="280"/>
      <c r="CM4869" s="280" t="s">
        <v>73</v>
      </c>
      <c r="CN4869" s="280">
        <v>3</v>
      </c>
    </row>
    <row r="4870" spans="4:92">
      <c r="D4870" s="273" t="s">
        <v>83</v>
      </c>
      <c r="E4870" s="273" t="s">
        <v>287</v>
      </c>
      <c r="F4870" s="273" t="s">
        <v>518</v>
      </c>
      <c r="G4870" s="273" t="s">
        <v>1070</v>
      </c>
      <c r="H4870" s="274">
        <v>44958</v>
      </c>
      <c r="I4870" s="273">
        <v>11438</v>
      </c>
      <c r="J4870" s="273">
        <v>862</v>
      </c>
      <c r="K4870" s="273">
        <v>1613.6</v>
      </c>
      <c r="L4870" s="273" t="s">
        <v>66</v>
      </c>
      <c r="M4870" s="273">
        <v>1700.9951000000001</v>
      </c>
      <c r="N4870" s="273" t="s">
        <v>115</v>
      </c>
      <c r="W4870" s="273">
        <v>145613</v>
      </c>
      <c r="X4870" s="273" t="s">
        <v>64</v>
      </c>
      <c r="Y4870" s="273" t="s">
        <v>75</v>
      </c>
      <c r="Z4870" s="273" t="s">
        <v>231</v>
      </c>
      <c r="AA4870" s="273" t="s">
        <v>231</v>
      </c>
      <c r="AB4870" s="274">
        <v>45200</v>
      </c>
      <c r="AC4870" s="273">
        <v>14052</v>
      </c>
      <c r="AD4870" s="273">
        <v>24</v>
      </c>
      <c r="AE4870" s="273">
        <v>2.64</v>
      </c>
      <c r="AF4870" s="273" t="s">
        <v>90</v>
      </c>
      <c r="AG4870" s="273" t="s">
        <v>222</v>
      </c>
      <c r="AH4870" s="273" t="s">
        <v>223</v>
      </c>
      <c r="AI4870" s="273" t="s">
        <v>199</v>
      </c>
      <c r="AJ4870" s="273" t="s">
        <v>200</v>
      </c>
      <c r="AK4870" s="273">
        <v>291042</v>
      </c>
      <c r="BV4870" s="336" t="s">
        <v>64</v>
      </c>
      <c r="BW4870" s="337" t="s">
        <v>75</v>
      </c>
      <c r="BX4870" s="337" t="s">
        <v>79</v>
      </c>
      <c r="BY4870" s="337" t="s">
        <v>79</v>
      </c>
      <c r="BZ4870" s="337" t="s">
        <v>86</v>
      </c>
      <c r="CA4870" s="337" t="s">
        <v>87</v>
      </c>
      <c r="CB4870" s="337" t="s">
        <v>233</v>
      </c>
      <c r="CC4870" s="337" t="s">
        <v>234</v>
      </c>
      <c r="CD4870" s="338">
        <v>1</v>
      </c>
      <c r="CE4870" s="335">
        <v>45108</v>
      </c>
      <c r="CF4870" s="337"/>
      <c r="CG4870" s="337" t="s">
        <v>181</v>
      </c>
      <c r="CH4870" s="337"/>
      <c r="CI4870" s="337" t="s">
        <v>181</v>
      </c>
      <c r="CJ4870" s="337" t="s">
        <v>1914</v>
      </c>
      <c r="CK4870" s="337"/>
      <c r="CL4870" s="337"/>
      <c r="CM4870" s="337" t="s">
        <v>73</v>
      </c>
      <c r="CN4870" s="337">
        <v>3</v>
      </c>
    </row>
    <row r="4871" spans="4:92">
      <c r="D4871" s="273" t="s">
        <v>83</v>
      </c>
      <c r="E4871" s="273" t="s">
        <v>287</v>
      </c>
      <c r="F4871" s="273" t="s">
        <v>518</v>
      </c>
      <c r="G4871" s="273" t="s">
        <v>1070</v>
      </c>
      <c r="H4871" s="274">
        <v>44958</v>
      </c>
      <c r="I4871" s="273">
        <v>11438</v>
      </c>
      <c r="J4871" s="273">
        <v>862</v>
      </c>
      <c r="K4871" s="273">
        <v>0</v>
      </c>
      <c r="L4871" s="273" t="s">
        <v>66</v>
      </c>
      <c r="N4871" s="273" t="s">
        <v>107</v>
      </c>
      <c r="W4871" s="273">
        <v>145614</v>
      </c>
      <c r="X4871" s="273" t="s">
        <v>64</v>
      </c>
      <c r="Y4871" s="273" t="s">
        <v>75</v>
      </c>
      <c r="Z4871" s="273" t="s">
        <v>231</v>
      </c>
      <c r="AA4871" s="273" t="s">
        <v>231</v>
      </c>
      <c r="AB4871" s="274">
        <v>45200</v>
      </c>
      <c r="AC4871" s="273">
        <v>14052</v>
      </c>
      <c r="AD4871" s="273">
        <v>24</v>
      </c>
      <c r="AE4871" s="273">
        <v>6.87</v>
      </c>
      <c r="AF4871" s="273" t="s">
        <v>90</v>
      </c>
      <c r="AG4871" s="273" t="s">
        <v>1528</v>
      </c>
      <c r="AH4871" s="273" t="s">
        <v>1529</v>
      </c>
      <c r="AI4871" s="273" t="s">
        <v>199</v>
      </c>
      <c r="AJ4871" s="273" t="s">
        <v>200</v>
      </c>
      <c r="AK4871" s="273">
        <v>291048</v>
      </c>
      <c r="BV4871" s="279" t="s">
        <v>64</v>
      </c>
      <c r="BW4871" s="280" t="s">
        <v>75</v>
      </c>
      <c r="BX4871" s="280" t="s">
        <v>79</v>
      </c>
      <c r="BY4871" s="280" t="s">
        <v>79</v>
      </c>
      <c r="BZ4871" s="280" t="s">
        <v>86</v>
      </c>
      <c r="CA4871" s="280" t="s">
        <v>87</v>
      </c>
      <c r="CB4871" s="280" t="s">
        <v>233</v>
      </c>
      <c r="CC4871" s="280" t="s">
        <v>234</v>
      </c>
      <c r="CD4871" s="281">
        <v>1</v>
      </c>
      <c r="CE4871" s="277">
        <v>45108</v>
      </c>
      <c r="CF4871" s="280"/>
      <c r="CG4871" s="280" t="s">
        <v>181</v>
      </c>
      <c r="CH4871" s="280"/>
      <c r="CI4871" s="280" t="s">
        <v>181</v>
      </c>
      <c r="CJ4871" s="280" t="s">
        <v>1914</v>
      </c>
      <c r="CK4871" s="280"/>
      <c r="CL4871" s="280"/>
      <c r="CM4871" s="280" t="s">
        <v>73</v>
      </c>
      <c r="CN4871" s="280">
        <v>3</v>
      </c>
    </row>
    <row r="4872" spans="4:92">
      <c r="D4872" s="273" t="s">
        <v>83</v>
      </c>
      <c r="E4872" s="273" t="s">
        <v>287</v>
      </c>
      <c r="F4872" s="273" t="s">
        <v>518</v>
      </c>
      <c r="G4872" s="273" t="s">
        <v>1070</v>
      </c>
      <c r="H4872" s="274">
        <v>44986</v>
      </c>
      <c r="I4872" s="273">
        <v>11600</v>
      </c>
      <c r="J4872" s="273">
        <v>862</v>
      </c>
      <c r="W4872" s="273">
        <v>150287</v>
      </c>
      <c r="X4872" s="273" t="s">
        <v>64</v>
      </c>
      <c r="Y4872" s="273" t="s">
        <v>75</v>
      </c>
      <c r="Z4872" s="273" t="s">
        <v>231</v>
      </c>
      <c r="AA4872" s="273" t="s">
        <v>231</v>
      </c>
      <c r="AB4872" s="274">
        <v>45200</v>
      </c>
      <c r="AC4872" s="273">
        <v>14052</v>
      </c>
      <c r="AD4872" s="273">
        <v>24</v>
      </c>
      <c r="AE4872" s="273">
        <v>1.33</v>
      </c>
      <c r="AF4872" s="273" t="s">
        <v>90</v>
      </c>
      <c r="AG4872" s="273" t="s">
        <v>1530</v>
      </c>
      <c r="AH4872" s="273" t="s">
        <v>1531</v>
      </c>
      <c r="AI4872" s="273" t="s">
        <v>199</v>
      </c>
      <c r="AJ4872" s="273" t="s">
        <v>200</v>
      </c>
      <c r="AK4872" s="273">
        <v>291054</v>
      </c>
      <c r="BV4872" s="336" t="s">
        <v>64</v>
      </c>
      <c r="BW4872" s="337" t="s">
        <v>75</v>
      </c>
      <c r="BX4872" s="337" t="s">
        <v>79</v>
      </c>
      <c r="BY4872" s="337" t="s">
        <v>79</v>
      </c>
      <c r="BZ4872" s="337" t="s">
        <v>86</v>
      </c>
      <c r="CA4872" s="337" t="s">
        <v>87</v>
      </c>
      <c r="CB4872" s="337" t="s">
        <v>233</v>
      </c>
      <c r="CC4872" s="337" t="s">
        <v>234</v>
      </c>
      <c r="CD4872" s="338">
        <v>1</v>
      </c>
      <c r="CE4872" s="335">
        <v>45108</v>
      </c>
      <c r="CF4872" s="337"/>
      <c r="CG4872" s="337" t="s">
        <v>181</v>
      </c>
      <c r="CH4872" s="337"/>
      <c r="CI4872" s="337" t="s">
        <v>181</v>
      </c>
      <c r="CJ4872" s="337" t="s">
        <v>1914</v>
      </c>
      <c r="CK4872" s="337"/>
      <c r="CL4872" s="337"/>
      <c r="CM4872" s="337" t="s">
        <v>73</v>
      </c>
      <c r="CN4872" s="337">
        <v>3</v>
      </c>
    </row>
    <row r="4873" spans="4:92">
      <c r="D4873" s="273" t="s">
        <v>83</v>
      </c>
      <c r="E4873" s="273" t="s">
        <v>287</v>
      </c>
      <c r="F4873" s="273" t="s">
        <v>518</v>
      </c>
      <c r="G4873" s="273" t="s">
        <v>1070</v>
      </c>
      <c r="H4873" s="274">
        <v>44986</v>
      </c>
      <c r="I4873" s="273">
        <v>11600</v>
      </c>
      <c r="J4873" s="273">
        <v>862</v>
      </c>
      <c r="K4873" s="273">
        <v>703</v>
      </c>
      <c r="L4873" s="273" t="s">
        <v>66</v>
      </c>
      <c r="M4873" s="273">
        <v>791.01586250000003</v>
      </c>
      <c r="N4873" s="273" t="s">
        <v>115</v>
      </c>
      <c r="W4873" s="273">
        <v>150311</v>
      </c>
      <c r="X4873" s="273" t="s">
        <v>64</v>
      </c>
      <c r="Y4873" s="273" t="s">
        <v>75</v>
      </c>
      <c r="Z4873" s="273" t="s">
        <v>231</v>
      </c>
      <c r="AA4873" s="273" t="s">
        <v>231</v>
      </c>
      <c r="AB4873" s="274">
        <v>45200</v>
      </c>
      <c r="AC4873" s="273">
        <v>14052</v>
      </c>
      <c r="AD4873" s="273">
        <v>24</v>
      </c>
      <c r="AE4873" s="273">
        <v>0.28000000000000003</v>
      </c>
      <c r="AF4873" s="273" t="s">
        <v>90</v>
      </c>
      <c r="AG4873" s="273" t="s">
        <v>1536</v>
      </c>
      <c r="AH4873" s="273" t="s">
        <v>1537</v>
      </c>
      <c r="AI4873" s="273" t="s">
        <v>123</v>
      </c>
      <c r="AJ4873" s="273" t="s">
        <v>200</v>
      </c>
      <c r="AK4873" s="273">
        <v>291060</v>
      </c>
      <c r="BV4873" s="279" t="s">
        <v>64</v>
      </c>
      <c r="BW4873" s="280" t="s">
        <v>75</v>
      </c>
      <c r="BX4873" s="280" t="s">
        <v>79</v>
      </c>
      <c r="BY4873" s="280" t="s">
        <v>79</v>
      </c>
      <c r="BZ4873" s="280" t="s">
        <v>86</v>
      </c>
      <c r="CA4873" s="280" t="s">
        <v>87</v>
      </c>
      <c r="CB4873" s="280" t="s">
        <v>233</v>
      </c>
      <c r="CC4873" s="280" t="s">
        <v>234</v>
      </c>
      <c r="CD4873" s="281">
        <v>1</v>
      </c>
      <c r="CE4873" s="277">
        <v>45108</v>
      </c>
      <c r="CF4873" s="280"/>
      <c r="CG4873" s="280" t="s">
        <v>181</v>
      </c>
      <c r="CH4873" s="280"/>
      <c r="CI4873" s="280" t="s">
        <v>181</v>
      </c>
      <c r="CJ4873" s="280" t="s">
        <v>1914</v>
      </c>
      <c r="CK4873" s="280"/>
      <c r="CL4873" s="280"/>
      <c r="CM4873" s="280" t="s">
        <v>73</v>
      </c>
      <c r="CN4873" s="280">
        <v>3</v>
      </c>
    </row>
    <row r="4874" spans="4:92">
      <c r="D4874" s="273" t="s">
        <v>83</v>
      </c>
      <c r="E4874" s="273" t="s">
        <v>287</v>
      </c>
      <c r="F4874" s="273" t="s">
        <v>518</v>
      </c>
      <c r="G4874" s="273" t="s">
        <v>1070</v>
      </c>
      <c r="H4874" s="274">
        <v>44986</v>
      </c>
      <c r="I4874" s="273">
        <v>11600</v>
      </c>
      <c r="J4874" s="273">
        <v>862</v>
      </c>
      <c r="K4874" s="273">
        <v>0</v>
      </c>
      <c r="L4874" s="273" t="s">
        <v>66</v>
      </c>
      <c r="N4874" s="273" t="s">
        <v>107</v>
      </c>
      <c r="W4874" s="273">
        <v>150312</v>
      </c>
      <c r="X4874" s="273" t="s">
        <v>64</v>
      </c>
      <c r="Y4874" s="273" t="s">
        <v>75</v>
      </c>
      <c r="Z4874" s="273" t="s">
        <v>231</v>
      </c>
      <c r="AA4874" s="273" t="s">
        <v>231</v>
      </c>
      <c r="AB4874" s="274">
        <v>45200</v>
      </c>
      <c r="AC4874" s="273">
        <v>14052</v>
      </c>
      <c r="AD4874" s="273">
        <v>24</v>
      </c>
      <c r="AE4874" s="273">
        <v>0.15</v>
      </c>
      <c r="AF4874" s="273" t="s">
        <v>90</v>
      </c>
      <c r="AG4874" s="273" t="s">
        <v>534</v>
      </c>
      <c r="AH4874" s="273" t="s">
        <v>535</v>
      </c>
      <c r="AI4874" s="273" t="s">
        <v>123</v>
      </c>
      <c r="AJ4874" s="273" t="s">
        <v>200</v>
      </c>
      <c r="AK4874" s="273">
        <v>291066</v>
      </c>
      <c r="BV4874" s="336" t="s">
        <v>64</v>
      </c>
      <c r="BW4874" s="337" t="s">
        <v>75</v>
      </c>
      <c r="BX4874" s="337" t="s">
        <v>79</v>
      </c>
      <c r="BY4874" s="337" t="s">
        <v>79</v>
      </c>
      <c r="BZ4874" s="337" t="s">
        <v>86</v>
      </c>
      <c r="CA4874" s="337" t="s">
        <v>87</v>
      </c>
      <c r="CB4874" s="337" t="s">
        <v>233</v>
      </c>
      <c r="CC4874" s="337" t="s">
        <v>234</v>
      </c>
      <c r="CD4874" s="338">
        <v>1</v>
      </c>
      <c r="CE4874" s="335">
        <v>45108</v>
      </c>
      <c r="CF4874" s="337"/>
      <c r="CG4874" s="337" t="s">
        <v>181</v>
      </c>
      <c r="CH4874" s="337"/>
      <c r="CI4874" s="337" t="s">
        <v>181</v>
      </c>
      <c r="CJ4874" s="337" t="s">
        <v>1914</v>
      </c>
      <c r="CK4874" s="337"/>
      <c r="CL4874" s="337"/>
      <c r="CM4874" s="337" t="s">
        <v>73</v>
      </c>
      <c r="CN4874" s="337">
        <v>3</v>
      </c>
    </row>
    <row r="4875" spans="4:92">
      <c r="D4875" s="273" t="s">
        <v>83</v>
      </c>
      <c r="E4875" s="273" t="s">
        <v>287</v>
      </c>
      <c r="F4875" s="273" t="s">
        <v>518</v>
      </c>
      <c r="G4875" s="273" t="s">
        <v>1070</v>
      </c>
      <c r="H4875" s="274">
        <v>45017</v>
      </c>
      <c r="I4875" s="273">
        <v>11762</v>
      </c>
      <c r="J4875" s="273">
        <v>862</v>
      </c>
      <c r="W4875" s="273">
        <v>154985</v>
      </c>
      <c r="X4875" s="273" t="s">
        <v>64</v>
      </c>
      <c r="Y4875" s="273" t="s">
        <v>75</v>
      </c>
      <c r="Z4875" s="273" t="s">
        <v>231</v>
      </c>
      <c r="AA4875" s="273" t="s">
        <v>231</v>
      </c>
      <c r="AB4875" s="274">
        <v>45200</v>
      </c>
      <c r="AC4875" s="273">
        <v>14052</v>
      </c>
      <c r="AD4875" s="273">
        <v>24</v>
      </c>
      <c r="AE4875" s="273">
        <v>0.74</v>
      </c>
      <c r="AF4875" s="273" t="s">
        <v>90</v>
      </c>
      <c r="AG4875" s="273" t="s">
        <v>2099</v>
      </c>
      <c r="AH4875" s="273" t="s">
        <v>2100</v>
      </c>
      <c r="AI4875" s="273" t="s">
        <v>123</v>
      </c>
      <c r="AJ4875" s="273" t="s">
        <v>200</v>
      </c>
      <c r="AK4875" s="273">
        <v>291072</v>
      </c>
      <c r="BV4875" s="279" t="s">
        <v>64</v>
      </c>
      <c r="BW4875" s="280" t="s">
        <v>75</v>
      </c>
      <c r="BX4875" s="280" t="s">
        <v>79</v>
      </c>
      <c r="BY4875" s="280" t="s">
        <v>79</v>
      </c>
      <c r="BZ4875" s="280" t="s">
        <v>86</v>
      </c>
      <c r="CA4875" s="280" t="s">
        <v>87</v>
      </c>
      <c r="CB4875" s="280" t="s">
        <v>233</v>
      </c>
      <c r="CC4875" s="280" t="s">
        <v>234</v>
      </c>
      <c r="CD4875" s="281">
        <v>1</v>
      </c>
      <c r="CE4875" s="277">
        <v>45108</v>
      </c>
      <c r="CF4875" s="280"/>
      <c r="CG4875" s="280" t="s">
        <v>181</v>
      </c>
      <c r="CH4875" s="280"/>
      <c r="CI4875" s="280" t="s">
        <v>181</v>
      </c>
      <c r="CJ4875" s="280" t="s">
        <v>1914</v>
      </c>
      <c r="CK4875" s="280"/>
      <c r="CL4875" s="280"/>
      <c r="CM4875" s="280" t="s">
        <v>73</v>
      </c>
      <c r="CN4875" s="280">
        <v>3</v>
      </c>
    </row>
    <row r="4876" spans="4:92">
      <c r="D4876" s="273" t="s">
        <v>83</v>
      </c>
      <c r="E4876" s="273" t="s">
        <v>287</v>
      </c>
      <c r="F4876" s="273" t="s">
        <v>518</v>
      </c>
      <c r="G4876" s="273" t="s">
        <v>1070</v>
      </c>
      <c r="H4876" s="274">
        <v>45017</v>
      </c>
      <c r="I4876" s="273">
        <v>11762</v>
      </c>
      <c r="J4876" s="273">
        <v>862</v>
      </c>
      <c r="K4876" s="273">
        <v>2594</v>
      </c>
      <c r="L4876" s="273" t="s">
        <v>66</v>
      </c>
      <c r="M4876" s="273">
        <v>2576.2756800000002</v>
      </c>
      <c r="N4876" s="273" t="s">
        <v>115</v>
      </c>
      <c r="W4876" s="273">
        <v>155009</v>
      </c>
      <c r="X4876" s="273" t="s">
        <v>64</v>
      </c>
      <c r="Y4876" s="273" t="s">
        <v>75</v>
      </c>
      <c r="Z4876" s="273" t="s">
        <v>231</v>
      </c>
      <c r="AA4876" s="273" t="s">
        <v>231</v>
      </c>
      <c r="AB4876" s="274">
        <v>45200</v>
      </c>
      <c r="AC4876" s="273">
        <v>14052</v>
      </c>
      <c r="AD4876" s="273">
        <v>24</v>
      </c>
      <c r="AE4876" s="273">
        <v>0.42</v>
      </c>
      <c r="AF4876" s="273" t="s">
        <v>90</v>
      </c>
      <c r="AG4876" s="273" t="s">
        <v>381</v>
      </c>
      <c r="AH4876" s="273" t="s">
        <v>382</v>
      </c>
      <c r="AI4876" s="273" t="s">
        <v>123</v>
      </c>
      <c r="AJ4876" s="273" t="s">
        <v>200</v>
      </c>
      <c r="AK4876" s="273">
        <v>291084</v>
      </c>
      <c r="BV4876" s="336" t="s">
        <v>64</v>
      </c>
      <c r="BW4876" s="337" t="s">
        <v>75</v>
      </c>
      <c r="BX4876" s="337" t="s">
        <v>79</v>
      </c>
      <c r="BY4876" s="337" t="s">
        <v>79</v>
      </c>
      <c r="BZ4876" s="337" t="s">
        <v>86</v>
      </c>
      <c r="CA4876" s="337" t="s">
        <v>87</v>
      </c>
      <c r="CB4876" s="337" t="s">
        <v>233</v>
      </c>
      <c r="CC4876" s="337" t="s">
        <v>234</v>
      </c>
      <c r="CD4876" s="338">
        <v>1</v>
      </c>
      <c r="CE4876" s="335">
        <v>45108</v>
      </c>
      <c r="CF4876" s="337"/>
      <c r="CG4876" s="337" t="s">
        <v>181</v>
      </c>
      <c r="CH4876" s="337"/>
      <c r="CI4876" s="337" t="s">
        <v>181</v>
      </c>
      <c r="CJ4876" s="337" t="s">
        <v>1914</v>
      </c>
      <c r="CK4876" s="337"/>
      <c r="CL4876" s="337"/>
      <c r="CM4876" s="337" t="s">
        <v>73</v>
      </c>
      <c r="CN4876" s="337">
        <v>3</v>
      </c>
    </row>
    <row r="4877" spans="4:92">
      <c r="D4877" s="273" t="s">
        <v>83</v>
      </c>
      <c r="E4877" s="273" t="s">
        <v>287</v>
      </c>
      <c r="F4877" s="273" t="s">
        <v>518</v>
      </c>
      <c r="G4877" s="273" t="s">
        <v>1070</v>
      </c>
      <c r="H4877" s="274">
        <v>45017</v>
      </c>
      <c r="I4877" s="273">
        <v>11762</v>
      </c>
      <c r="J4877" s="273">
        <v>862</v>
      </c>
      <c r="K4877" s="273">
        <v>0</v>
      </c>
      <c r="L4877" s="273" t="s">
        <v>66</v>
      </c>
      <c r="N4877" s="273" t="s">
        <v>107</v>
      </c>
      <c r="W4877" s="273">
        <v>155010</v>
      </c>
      <c r="X4877" s="273" t="s">
        <v>64</v>
      </c>
      <c r="Y4877" s="273" t="s">
        <v>75</v>
      </c>
      <c r="Z4877" s="273" t="s">
        <v>231</v>
      </c>
      <c r="AA4877" s="273" t="s">
        <v>231</v>
      </c>
      <c r="AB4877" s="274">
        <v>45200</v>
      </c>
      <c r="AC4877" s="273">
        <v>14052</v>
      </c>
      <c r="AD4877" s="273">
        <v>24</v>
      </c>
      <c r="AE4877" s="273">
        <v>0.16</v>
      </c>
      <c r="AF4877" s="273" t="s">
        <v>90</v>
      </c>
      <c r="AG4877" s="273" t="s">
        <v>1543</v>
      </c>
      <c r="AH4877" s="273" t="s">
        <v>1305</v>
      </c>
      <c r="AI4877" s="273" t="s">
        <v>123</v>
      </c>
      <c r="AJ4877" s="273" t="s">
        <v>200</v>
      </c>
      <c r="AK4877" s="273">
        <v>291090</v>
      </c>
      <c r="BV4877" s="279" t="s">
        <v>64</v>
      </c>
      <c r="BW4877" s="280" t="s">
        <v>75</v>
      </c>
      <c r="BX4877" s="280" t="s">
        <v>79</v>
      </c>
      <c r="BY4877" s="280" t="s">
        <v>79</v>
      </c>
      <c r="BZ4877" s="280" t="s">
        <v>86</v>
      </c>
      <c r="CA4877" s="280" t="s">
        <v>87</v>
      </c>
      <c r="CB4877" s="280" t="s">
        <v>217</v>
      </c>
      <c r="CC4877" s="280" t="s">
        <v>218</v>
      </c>
      <c r="CD4877" s="281">
        <v>2</v>
      </c>
      <c r="CE4877" s="277">
        <v>45108</v>
      </c>
      <c r="CF4877" s="280"/>
      <c r="CG4877" s="280" t="s">
        <v>181</v>
      </c>
      <c r="CH4877" s="280"/>
      <c r="CI4877" s="280" t="s">
        <v>181</v>
      </c>
      <c r="CJ4877" s="280" t="s">
        <v>160</v>
      </c>
      <c r="CK4877" s="280"/>
      <c r="CL4877" s="280"/>
      <c r="CM4877" s="280" t="s">
        <v>73</v>
      </c>
      <c r="CN4877" s="280">
        <v>3</v>
      </c>
    </row>
    <row r="4878" spans="4:92">
      <c r="D4878" s="273" t="s">
        <v>83</v>
      </c>
      <c r="E4878" s="273" t="s">
        <v>404</v>
      </c>
      <c r="F4878" s="273" t="s">
        <v>725</v>
      </c>
      <c r="G4878" s="273" t="s">
        <v>729</v>
      </c>
      <c r="H4878" s="274">
        <v>45231</v>
      </c>
      <c r="I4878" s="273">
        <v>14550</v>
      </c>
      <c r="J4878" s="273">
        <v>736</v>
      </c>
      <c r="W4878" s="273">
        <v>292525</v>
      </c>
      <c r="X4878" s="273" t="s">
        <v>64</v>
      </c>
      <c r="Y4878" s="273" t="s">
        <v>75</v>
      </c>
      <c r="Z4878" s="273" t="s">
        <v>391</v>
      </c>
      <c r="AA4878" s="273" t="s">
        <v>477</v>
      </c>
      <c r="AB4878" s="274">
        <v>45170</v>
      </c>
      <c r="AC4878" s="273">
        <v>13776</v>
      </c>
      <c r="AD4878" s="273">
        <v>72</v>
      </c>
      <c r="AK4878" s="273">
        <v>232892</v>
      </c>
      <c r="BV4878" s="336" t="s">
        <v>64</v>
      </c>
      <c r="BW4878" s="337" t="s">
        <v>75</v>
      </c>
      <c r="BX4878" s="337" t="s">
        <v>79</v>
      </c>
      <c r="BY4878" s="337" t="s">
        <v>79</v>
      </c>
      <c r="BZ4878" s="337" t="s">
        <v>86</v>
      </c>
      <c r="CA4878" s="337" t="s">
        <v>87</v>
      </c>
      <c r="CB4878" s="337" t="s">
        <v>217</v>
      </c>
      <c r="CC4878" s="337" t="s">
        <v>218</v>
      </c>
      <c r="CD4878" s="338">
        <v>2</v>
      </c>
      <c r="CE4878" s="335">
        <v>45108</v>
      </c>
      <c r="CF4878" s="337"/>
      <c r="CG4878" s="337" t="s">
        <v>181</v>
      </c>
      <c r="CH4878" s="337"/>
      <c r="CI4878" s="337" t="s">
        <v>181</v>
      </c>
      <c r="CJ4878" s="337" t="s">
        <v>178</v>
      </c>
      <c r="CK4878" s="337"/>
      <c r="CL4878" s="337" t="s">
        <v>1703</v>
      </c>
      <c r="CM4878" s="337" t="s">
        <v>73</v>
      </c>
      <c r="CN4878" s="337">
        <v>3</v>
      </c>
    </row>
    <row r="4879" spans="4:92">
      <c r="D4879" s="273" t="s">
        <v>83</v>
      </c>
      <c r="E4879" s="273" t="s">
        <v>404</v>
      </c>
      <c r="F4879" s="273" t="s">
        <v>725</v>
      </c>
      <c r="G4879" s="273" t="s">
        <v>729</v>
      </c>
      <c r="H4879" s="274">
        <v>45231</v>
      </c>
      <c r="I4879" s="273">
        <v>14550</v>
      </c>
      <c r="J4879" s="273">
        <v>736</v>
      </c>
      <c r="K4879" s="273">
        <v>719</v>
      </c>
      <c r="L4879" s="273" t="s">
        <v>66</v>
      </c>
      <c r="M4879" s="273">
        <v>120.79344</v>
      </c>
      <c r="N4879" s="273" t="s">
        <v>115</v>
      </c>
      <c r="W4879" s="273">
        <v>292549</v>
      </c>
      <c r="X4879" s="273" t="s">
        <v>64</v>
      </c>
      <c r="Y4879" s="273" t="s">
        <v>75</v>
      </c>
      <c r="Z4879" s="273" t="s">
        <v>391</v>
      </c>
      <c r="AA4879" s="273" t="s">
        <v>477</v>
      </c>
      <c r="AB4879" s="274">
        <v>45170</v>
      </c>
      <c r="AC4879" s="273">
        <v>13777</v>
      </c>
      <c r="AD4879" s="273">
        <v>72</v>
      </c>
      <c r="AE4879" s="273">
        <v>0</v>
      </c>
      <c r="AF4879" s="273" t="s">
        <v>90</v>
      </c>
      <c r="AH4879" s="273" t="s">
        <v>1492</v>
      </c>
      <c r="AI4879" s="273" t="s">
        <v>123</v>
      </c>
      <c r="AJ4879" s="273" t="s">
        <v>200</v>
      </c>
      <c r="AK4879" s="273">
        <v>239873</v>
      </c>
      <c r="BV4879" s="279" t="s">
        <v>64</v>
      </c>
      <c r="BW4879" s="280" t="s">
        <v>75</v>
      </c>
      <c r="BX4879" s="280" t="s">
        <v>79</v>
      </c>
      <c r="BY4879" s="280" t="s">
        <v>79</v>
      </c>
      <c r="BZ4879" s="280" t="s">
        <v>86</v>
      </c>
      <c r="CA4879" s="280" t="s">
        <v>87</v>
      </c>
      <c r="CB4879" s="280" t="s">
        <v>217</v>
      </c>
      <c r="CC4879" s="280" t="s">
        <v>218</v>
      </c>
      <c r="CD4879" s="281">
        <v>2</v>
      </c>
      <c r="CE4879" s="277">
        <v>45108</v>
      </c>
      <c r="CF4879" s="280"/>
      <c r="CG4879" s="280" t="s">
        <v>181</v>
      </c>
      <c r="CH4879" s="280"/>
      <c r="CI4879" s="280" t="s">
        <v>181</v>
      </c>
      <c r="CJ4879" s="280" t="s">
        <v>166</v>
      </c>
      <c r="CK4879" s="280"/>
      <c r="CL4879" s="280"/>
      <c r="CM4879" s="280" t="s">
        <v>73</v>
      </c>
      <c r="CN4879" s="280">
        <v>3</v>
      </c>
    </row>
    <row r="4880" spans="4:92">
      <c r="D4880" s="273" t="s">
        <v>83</v>
      </c>
      <c r="E4880" s="273" t="s">
        <v>404</v>
      </c>
      <c r="F4880" s="273" t="s">
        <v>725</v>
      </c>
      <c r="G4880" s="273" t="s">
        <v>729</v>
      </c>
      <c r="H4880" s="274">
        <v>45231</v>
      </c>
      <c r="I4880" s="273">
        <v>14550</v>
      </c>
      <c r="J4880" s="273">
        <v>736</v>
      </c>
      <c r="K4880" s="273">
        <v>0</v>
      </c>
      <c r="L4880" s="273" t="s">
        <v>66</v>
      </c>
      <c r="N4880" s="273" t="s">
        <v>107</v>
      </c>
      <c r="W4880" s="273">
        <v>292550</v>
      </c>
      <c r="X4880" s="273" t="s">
        <v>64</v>
      </c>
      <c r="Y4880" s="273" t="s">
        <v>75</v>
      </c>
      <c r="Z4880" s="273" t="s">
        <v>391</v>
      </c>
      <c r="AA4880" s="273" t="s">
        <v>477</v>
      </c>
      <c r="AB4880" s="274">
        <v>45200</v>
      </c>
      <c r="AC4880" s="273">
        <v>14111</v>
      </c>
      <c r="AD4880" s="273">
        <v>72</v>
      </c>
      <c r="AK4880" s="273">
        <v>250909</v>
      </c>
      <c r="BV4880" s="336" t="s">
        <v>64</v>
      </c>
      <c r="BW4880" s="337" t="s">
        <v>75</v>
      </c>
      <c r="BX4880" s="337" t="s">
        <v>79</v>
      </c>
      <c r="BY4880" s="337" t="s">
        <v>79</v>
      </c>
      <c r="BZ4880" s="337" t="s">
        <v>86</v>
      </c>
      <c r="CA4880" s="337" t="s">
        <v>87</v>
      </c>
      <c r="CB4880" s="337" t="s">
        <v>217</v>
      </c>
      <c r="CC4880" s="337" t="s">
        <v>218</v>
      </c>
      <c r="CD4880" s="338">
        <v>2</v>
      </c>
      <c r="CE4880" s="335">
        <v>45108</v>
      </c>
      <c r="CF4880" s="337"/>
      <c r="CG4880" s="337" t="s">
        <v>181</v>
      </c>
      <c r="CH4880" s="337"/>
      <c r="CI4880" s="337" t="s">
        <v>181</v>
      </c>
      <c r="CJ4880" s="337" t="s">
        <v>189</v>
      </c>
      <c r="CK4880" s="337"/>
      <c r="CL4880" s="337"/>
      <c r="CM4880" s="337" t="s">
        <v>73</v>
      </c>
      <c r="CN4880" s="337">
        <v>3</v>
      </c>
    </row>
    <row r="4881" spans="4:92">
      <c r="D4881" s="273" t="s">
        <v>83</v>
      </c>
      <c r="E4881" s="273" t="s">
        <v>404</v>
      </c>
      <c r="F4881" s="273" t="s">
        <v>725</v>
      </c>
      <c r="G4881" s="273" t="s">
        <v>729</v>
      </c>
      <c r="H4881" s="274">
        <v>45261</v>
      </c>
      <c r="I4881" s="273">
        <v>17010</v>
      </c>
      <c r="J4881" s="273">
        <v>736</v>
      </c>
      <c r="W4881" s="273">
        <v>313592</v>
      </c>
      <c r="X4881" s="273" t="s">
        <v>64</v>
      </c>
      <c r="Y4881" s="273" t="s">
        <v>75</v>
      </c>
      <c r="Z4881" s="273" t="s">
        <v>391</v>
      </c>
      <c r="AA4881" s="273" t="s">
        <v>477</v>
      </c>
      <c r="AB4881" s="274">
        <v>45200</v>
      </c>
      <c r="AC4881" s="273">
        <v>14112</v>
      </c>
      <c r="AD4881" s="273">
        <v>72</v>
      </c>
      <c r="AE4881" s="273">
        <v>0</v>
      </c>
      <c r="AF4881" s="273" t="s">
        <v>90</v>
      </c>
      <c r="AH4881" s="273" t="s">
        <v>1492</v>
      </c>
      <c r="AI4881" s="273" t="s">
        <v>123</v>
      </c>
      <c r="AJ4881" s="273" t="s">
        <v>200</v>
      </c>
      <c r="AK4881" s="273">
        <v>256236</v>
      </c>
      <c r="BV4881" s="279" t="s">
        <v>64</v>
      </c>
      <c r="BW4881" s="280" t="s">
        <v>75</v>
      </c>
      <c r="BX4881" s="280" t="s">
        <v>79</v>
      </c>
      <c r="BY4881" s="280" t="s">
        <v>79</v>
      </c>
      <c r="BZ4881" s="280" t="s">
        <v>86</v>
      </c>
      <c r="CA4881" s="280" t="s">
        <v>87</v>
      </c>
      <c r="CB4881" s="280" t="s">
        <v>217</v>
      </c>
      <c r="CC4881" s="280" t="s">
        <v>218</v>
      </c>
      <c r="CD4881" s="281">
        <v>2</v>
      </c>
      <c r="CE4881" s="277">
        <v>45108</v>
      </c>
      <c r="CF4881" s="280"/>
      <c r="CG4881" s="280" t="s">
        <v>181</v>
      </c>
      <c r="CH4881" s="280"/>
      <c r="CI4881" s="280" t="s">
        <v>181</v>
      </c>
      <c r="CJ4881" s="280" t="s">
        <v>82</v>
      </c>
      <c r="CK4881" s="280"/>
      <c r="CL4881" s="280"/>
      <c r="CM4881" s="280" t="s">
        <v>73</v>
      </c>
      <c r="CN4881" s="280">
        <v>3</v>
      </c>
    </row>
    <row r="4882" spans="4:92">
      <c r="D4882" s="273" t="s">
        <v>83</v>
      </c>
      <c r="E4882" s="273" t="s">
        <v>404</v>
      </c>
      <c r="F4882" s="273" t="s">
        <v>725</v>
      </c>
      <c r="G4882" s="273" t="s">
        <v>729</v>
      </c>
      <c r="H4882" s="274">
        <v>45261</v>
      </c>
      <c r="I4882" s="273">
        <v>17010</v>
      </c>
      <c r="J4882" s="273">
        <v>736</v>
      </c>
      <c r="K4882" s="273">
        <v>667</v>
      </c>
      <c r="L4882" s="273" t="s">
        <v>66</v>
      </c>
      <c r="M4882" s="273">
        <v>115.51692</v>
      </c>
      <c r="N4882" s="273" t="s">
        <v>115</v>
      </c>
      <c r="W4882" s="273">
        <v>313616</v>
      </c>
      <c r="X4882" s="273" t="s">
        <v>64</v>
      </c>
      <c r="Y4882" s="273" t="s">
        <v>75</v>
      </c>
      <c r="Z4882" s="273" t="s">
        <v>391</v>
      </c>
      <c r="AA4882" s="273" t="s">
        <v>477</v>
      </c>
      <c r="AB4882" s="274">
        <v>45231</v>
      </c>
      <c r="AC4882" s="273">
        <v>14479</v>
      </c>
      <c r="AD4882" s="273">
        <v>72</v>
      </c>
      <c r="AK4882" s="273">
        <v>269793</v>
      </c>
      <c r="BV4882" s="336" t="s">
        <v>64</v>
      </c>
      <c r="BW4882" s="337" t="s">
        <v>75</v>
      </c>
      <c r="BX4882" s="337" t="s">
        <v>79</v>
      </c>
      <c r="BY4882" s="337" t="s">
        <v>79</v>
      </c>
      <c r="BZ4882" s="337" t="s">
        <v>86</v>
      </c>
      <c r="CA4882" s="337" t="s">
        <v>87</v>
      </c>
      <c r="CB4882" s="337" t="s">
        <v>217</v>
      </c>
      <c r="CC4882" s="337" t="s">
        <v>218</v>
      </c>
      <c r="CD4882" s="338">
        <v>2</v>
      </c>
      <c r="CE4882" s="335">
        <v>45108</v>
      </c>
      <c r="CF4882" s="337"/>
      <c r="CG4882" s="337" t="s">
        <v>181</v>
      </c>
      <c r="CH4882" s="337"/>
      <c r="CI4882" s="337" t="s">
        <v>181</v>
      </c>
      <c r="CJ4882" s="337" t="s">
        <v>109</v>
      </c>
      <c r="CK4882" s="337"/>
      <c r="CL4882" s="337"/>
      <c r="CM4882" s="337" t="s">
        <v>73</v>
      </c>
      <c r="CN4882" s="337">
        <v>3</v>
      </c>
    </row>
    <row r="4883" spans="4:92">
      <c r="D4883" s="273" t="s">
        <v>83</v>
      </c>
      <c r="E4883" s="273" t="s">
        <v>404</v>
      </c>
      <c r="F4883" s="273" t="s">
        <v>725</v>
      </c>
      <c r="G4883" s="273" t="s">
        <v>729</v>
      </c>
      <c r="H4883" s="274">
        <v>45261</v>
      </c>
      <c r="I4883" s="273">
        <v>17010</v>
      </c>
      <c r="J4883" s="273">
        <v>736</v>
      </c>
      <c r="K4883" s="273">
        <v>0</v>
      </c>
      <c r="L4883" s="273" t="s">
        <v>66</v>
      </c>
      <c r="N4883" s="273" t="s">
        <v>107</v>
      </c>
      <c r="W4883" s="273">
        <v>313617</v>
      </c>
      <c r="X4883" s="273" t="s">
        <v>64</v>
      </c>
      <c r="Y4883" s="273" t="s">
        <v>75</v>
      </c>
      <c r="Z4883" s="273" t="s">
        <v>391</v>
      </c>
      <c r="AA4883" s="273" t="s">
        <v>477</v>
      </c>
      <c r="AB4883" s="274">
        <v>45231</v>
      </c>
      <c r="AC4883" s="273">
        <v>14480</v>
      </c>
      <c r="AD4883" s="273">
        <v>72</v>
      </c>
      <c r="AE4883" s="273">
        <v>0</v>
      </c>
      <c r="AF4883" s="273" t="s">
        <v>90</v>
      </c>
      <c r="AH4883" s="273" t="s">
        <v>1492</v>
      </c>
      <c r="AI4883" s="273" t="s">
        <v>123</v>
      </c>
      <c r="AJ4883" s="273" t="s">
        <v>200</v>
      </c>
      <c r="AK4883" s="273">
        <v>275565</v>
      </c>
      <c r="BV4883" s="279" t="s">
        <v>64</v>
      </c>
      <c r="BW4883" s="280" t="s">
        <v>75</v>
      </c>
      <c r="BX4883" s="280" t="s">
        <v>79</v>
      </c>
      <c r="BY4883" s="280" t="s">
        <v>79</v>
      </c>
      <c r="BZ4883" s="280" t="s">
        <v>86</v>
      </c>
      <c r="CA4883" s="280" t="s">
        <v>87</v>
      </c>
      <c r="CB4883" s="280" t="s">
        <v>217</v>
      </c>
      <c r="CC4883" s="280" t="s">
        <v>218</v>
      </c>
      <c r="CD4883" s="281">
        <v>2</v>
      </c>
      <c r="CE4883" s="277">
        <v>45108</v>
      </c>
      <c r="CF4883" s="280"/>
      <c r="CG4883" s="280" t="s">
        <v>181</v>
      </c>
      <c r="CH4883" s="280"/>
      <c r="CI4883" s="280" t="s">
        <v>181</v>
      </c>
      <c r="CJ4883" s="280" t="s">
        <v>100</v>
      </c>
      <c r="CK4883" s="280"/>
      <c r="CL4883" s="280"/>
      <c r="CM4883" s="280" t="s">
        <v>73</v>
      </c>
      <c r="CN4883" s="280">
        <v>3</v>
      </c>
    </row>
    <row r="4884" spans="4:92">
      <c r="D4884" s="273" t="s">
        <v>83</v>
      </c>
      <c r="E4884" s="273" t="s">
        <v>287</v>
      </c>
      <c r="F4884" s="273" t="s">
        <v>823</v>
      </c>
      <c r="G4884" s="273" t="s">
        <v>827</v>
      </c>
      <c r="H4884" s="274">
        <v>44927</v>
      </c>
      <c r="I4884" s="273">
        <v>11229</v>
      </c>
      <c r="J4884" s="273">
        <v>790</v>
      </c>
      <c r="W4884" s="273">
        <v>139528</v>
      </c>
      <c r="X4884" s="273" t="s">
        <v>64</v>
      </c>
      <c r="Y4884" s="273" t="s">
        <v>75</v>
      </c>
      <c r="Z4884" s="273" t="s">
        <v>391</v>
      </c>
      <c r="AA4884" s="273" t="s">
        <v>477</v>
      </c>
      <c r="AB4884" s="274">
        <v>45261</v>
      </c>
      <c r="AC4884" s="273">
        <v>16943</v>
      </c>
      <c r="AD4884" s="273">
        <v>72</v>
      </c>
      <c r="AK4884" s="273">
        <v>311858</v>
      </c>
      <c r="BV4884" s="336" t="s">
        <v>64</v>
      </c>
      <c r="BW4884" s="337" t="s">
        <v>75</v>
      </c>
      <c r="BX4884" s="337" t="s">
        <v>79</v>
      </c>
      <c r="BY4884" s="337" t="s">
        <v>79</v>
      </c>
      <c r="BZ4884" s="337" t="s">
        <v>86</v>
      </c>
      <c r="CA4884" s="337" t="s">
        <v>87</v>
      </c>
      <c r="CB4884" s="337" t="s">
        <v>217</v>
      </c>
      <c r="CC4884" s="337" t="s">
        <v>218</v>
      </c>
      <c r="CD4884" s="338">
        <v>2</v>
      </c>
      <c r="CE4884" s="335">
        <v>45108</v>
      </c>
      <c r="CF4884" s="337"/>
      <c r="CG4884" s="337" t="s">
        <v>181</v>
      </c>
      <c r="CH4884" s="337"/>
      <c r="CI4884" s="337" t="s">
        <v>181</v>
      </c>
      <c r="CJ4884" s="337" t="s">
        <v>116</v>
      </c>
      <c r="CK4884" s="337"/>
      <c r="CL4884" s="337"/>
      <c r="CM4884" s="337" t="s">
        <v>73</v>
      </c>
      <c r="CN4884" s="337">
        <v>3</v>
      </c>
    </row>
    <row r="4885" spans="4:92">
      <c r="D4885" s="273" t="s">
        <v>83</v>
      </c>
      <c r="E4885" s="273" t="s">
        <v>287</v>
      </c>
      <c r="F4885" s="273" t="s">
        <v>823</v>
      </c>
      <c r="G4885" s="273" t="s">
        <v>827</v>
      </c>
      <c r="H4885" s="274">
        <v>44927</v>
      </c>
      <c r="I4885" s="273">
        <v>11229</v>
      </c>
      <c r="J4885" s="273">
        <v>790</v>
      </c>
      <c r="K4885" s="273">
        <v>0</v>
      </c>
      <c r="L4885" s="273" t="s">
        <v>66</v>
      </c>
      <c r="N4885" s="273" t="s">
        <v>107</v>
      </c>
      <c r="W4885" s="273">
        <v>139553</v>
      </c>
      <c r="X4885" s="273" t="s">
        <v>64</v>
      </c>
      <c r="Y4885" s="273" t="s">
        <v>75</v>
      </c>
      <c r="Z4885" s="273" t="s">
        <v>391</v>
      </c>
      <c r="AA4885" s="273" t="s">
        <v>477</v>
      </c>
      <c r="AB4885" s="274">
        <v>45261</v>
      </c>
      <c r="AC4885" s="273">
        <v>16944</v>
      </c>
      <c r="AD4885" s="273">
        <v>72</v>
      </c>
      <c r="AE4885" s="273">
        <v>0</v>
      </c>
      <c r="AF4885" s="273" t="s">
        <v>90</v>
      </c>
      <c r="AH4885" s="273" t="s">
        <v>1492</v>
      </c>
      <c r="AI4885" s="273" t="s">
        <v>123</v>
      </c>
      <c r="AJ4885" s="273" t="s">
        <v>200</v>
      </c>
      <c r="AK4885" s="273">
        <v>316585</v>
      </c>
      <c r="BV4885" s="279" t="s">
        <v>64</v>
      </c>
      <c r="BW4885" s="280" t="s">
        <v>75</v>
      </c>
      <c r="BX4885" s="280" t="s">
        <v>79</v>
      </c>
      <c r="BY4885" s="280" t="s">
        <v>79</v>
      </c>
      <c r="BZ4885" s="280" t="s">
        <v>86</v>
      </c>
      <c r="CA4885" s="280" t="s">
        <v>87</v>
      </c>
      <c r="CB4885" s="280" t="s">
        <v>217</v>
      </c>
      <c r="CC4885" s="280" t="s">
        <v>218</v>
      </c>
      <c r="CD4885" s="281">
        <v>2</v>
      </c>
      <c r="CE4885" s="277">
        <v>45108</v>
      </c>
      <c r="CF4885" s="280"/>
      <c r="CG4885" s="280" t="s">
        <v>181</v>
      </c>
      <c r="CH4885" s="280"/>
      <c r="CI4885" s="280" t="s">
        <v>181</v>
      </c>
      <c r="CJ4885" s="280" t="s">
        <v>125</v>
      </c>
      <c r="CK4885" s="280"/>
      <c r="CL4885" s="280"/>
      <c r="CM4885" s="280" t="s">
        <v>73</v>
      </c>
      <c r="CN4885" s="280">
        <v>3</v>
      </c>
    </row>
    <row r="4886" spans="4:92">
      <c r="D4886" s="273" t="s">
        <v>83</v>
      </c>
      <c r="E4886" s="273" t="s">
        <v>287</v>
      </c>
      <c r="F4886" s="273" t="s">
        <v>823</v>
      </c>
      <c r="G4886" s="273" t="s">
        <v>827</v>
      </c>
      <c r="H4886" s="274">
        <v>44927</v>
      </c>
      <c r="I4886" s="273">
        <v>11229</v>
      </c>
      <c r="J4886" s="273">
        <v>790</v>
      </c>
      <c r="K4886" s="273">
        <v>3112.07</v>
      </c>
      <c r="L4886" s="273" t="s">
        <v>66</v>
      </c>
      <c r="M4886" s="273">
        <v>947.82431999999994</v>
      </c>
      <c r="N4886" s="273" t="s">
        <v>115</v>
      </c>
      <c r="W4886" s="273">
        <v>139552</v>
      </c>
      <c r="X4886" s="273" t="s">
        <v>64</v>
      </c>
      <c r="Y4886" s="273" t="s">
        <v>75</v>
      </c>
      <c r="Z4886" s="273" t="s">
        <v>391</v>
      </c>
      <c r="AA4886" s="273" t="s">
        <v>400</v>
      </c>
      <c r="AB4886" s="274">
        <v>44927</v>
      </c>
      <c r="AC4886" s="273">
        <v>11807</v>
      </c>
      <c r="AD4886" s="273">
        <v>51</v>
      </c>
      <c r="AK4886" s="273">
        <v>156763</v>
      </c>
      <c r="BV4886" s="336" t="s">
        <v>64</v>
      </c>
      <c r="BW4886" s="337" t="s">
        <v>75</v>
      </c>
      <c r="BX4886" s="337" t="s">
        <v>79</v>
      </c>
      <c r="BY4886" s="337" t="s">
        <v>79</v>
      </c>
      <c r="BZ4886" s="337" t="s">
        <v>86</v>
      </c>
      <c r="CA4886" s="337" t="s">
        <v>87</v>
      </c>
      <c r="CB4886" s="337" t="s">
        <v>217</v>
      </c>
      <c r="CC4886" s="337" t="s">
        <v>218</v>
      </c>
      <c r="CD4886" s="338">
        <v>2</v>
      </c>
      <c r="CE4886" s="335">
        <v>45108</v>
      </c>
      <c r="CF4886" s="337"/>
      <c r="CG4886" s="337" t="s">
        <v>181</v>
      </c>
      <c r="CH4886" s="337"/>
      <c r="CI4886" s="337" t="s">
        <v>181</v>
      </c>
      <c r="CJ4886" s="337" t="s">
        <v>137</v>
      </c>
      <c r="CK4886" s="337"/>
      <c r="CL4886" s="337"/>
      <c r="CM4886" s="337" t="s">
        <v>73</v>
      </c>
      <c r="CN4886" s="337">
        <v>3</v>
      </c>
    </row>
    <row r="4887" spans="4:92">
      <c r="D4887" s="273" t="s">
        <v>83</v>
      </c>
      <c r="E4887" s="273" t="s">
        <v>287</v>
      </c>
      <c r="F4887" s="273" t="s">
        <v>823</v>
      </c>
      <c r="G4887" s="273" t="s">
        <v>827</v>
      </c>
      <c r="H4887" s="274">
        <v>44927</v>
      </c>
      <c r="I4887" s="273">
        <v>17153</v>
      </c>
      <c r="J4887" s="273">
        <v>790</v>
      </c>
      <c r="K4887" s="273">
        <v>38</v>
      </c>
      <c r="L4887" s="273" t="s">
        <v>1202</v>
      </c>
      <c r="M4887" s="273">
        <v>298.32600000000002</v>
      </c>
      <c r="N4887" s="273" t="s">
        <v>1203</v>
      </c>
      <c r="P4887" s="273" t="s">
        <v>2030</v>
      </c>
      <c r="Q4887" s="273" t="s">
        <v>1496</v>
      </c>
      <c r="R4887" s="273" t="s">
        <v>70</v>
      </c>
      <c r="S4887" s="273" t="s">
        <v>1521</v>
      </c>
      <c r="T4887" s="273" t="s">
        <v>2101</v>
      </c>
      <c r="U4887" s="273" t="s">
        <v>1523</v>
      </c>
      <c r="V4887" s="273" t="s">
        <v>1524</v>
      </c>
      <c r="W4887" s="273">
        <v>328946</v>
      </c>
      <c r="X4887" s="273" t="s">
        <v>64</v>
      </c>
      <c r="Y4887" s="273" t="s">
        <v>75</v>
      </c>
      <c r="Z4887" s="273" t="s">
        <v>391</v>
      </c>
      <c r="AA4887" s="273" t="s">
        <v>400</v>
      </c>
      <c r="AB4887" s="274">
        <v>44927</v>
      </c>
      <c r="AC4887" s="273">
        <v>11807</v>
      </c>
      <c r="AD4887" s="273">
        <v>51</v>
      </c>
      <c r="AK4887" s="273">
        <v>166803</v>
      </c>
      <c r="BV4887" s="279" t="s">
        <v>64</v>
      </c>
      <c r="BW4887" s="280" t="s">
        <v>75</v>
      </c>
      <c r="BX4887" s="280" t="s">
        <v>79</v>
      </c>
      <c r="BY4887" s="280" t="s">
        <v>79</v>
      </c>
      <c r="BZ4887" s="280" t="s">
        <v>86</v>
      </c>
      <c r="CA4887" s="280" t="s">
        <v>87</v>
      </c>
      <c r="CB4887" s="280" t="s">
        <v>217</v>
      </c>
      <c r="CC4887" s="280" t="s">
        <v>218</v>
      </c>
      <c r="CD4887" s="281">
        <v>2</v>
      </c>
      <c r="CE4887" s="277">
        <v>45108</v>
      </c>
      <c r="CF4887" s="280"/>
      <c r="CG4887" s="280" t="s">
        <v>181</v>
      </c>
      <c r="CH4887" s="280"/>
      <c r="CI4887" s="280" t="s">
        <v>181</v>
      </c>
      <c r="CJ4887" s="280" t="s">
        <v>132</v>
      </c>
      <c r="CK4887" s="280"/>
      <c r="CL4887" s="280"/>
      <c r="CM4887" s="280" t="s">
        <v>73</v>
      </c>
      <c r="CN4887" s="280">
        <v>3</v>
      </c>
    </row>
    <row r="4888" spans="4:92">
      <c r="D4888" s="273" t="s">
        <v>83</v>
      </c>
      <c r="E4888" s="273" t="s">
        <v>287</v>
      </c>
      <c r="F4888" s="273" t="s">
        <v>823</v>
      </c>
      <c r="G4888" s="273" t="s">
        <v>827</v>
      </c>
      <c r="H4888" s="274">
        <v>44958</v>
      </c>
      <c r="I4888" s="273">
        <v>11391</v>
      </c>
      <c r="J4888" s="273">
        <v>790</v>
      </c>
      <c r="W4888" s="273">
        <v>193983</v>
      </c>
      <c r="X4888" s="273" t="s">
        <v>64</v>
      </c>
      <c r="Y4888" s="273" t="s">
        <v>75</v>
      </c>
      <c r="Z4888" s="273" t="s">
        <v>391</v>
      </c>
      <c r="AA4888" s="273" t="s">
        <v>400</v>
      </c>
      <c r="AB4888" s="274">
        <v>44927</v>
      </c>
      <c r="AC4888" s="273">
        <v>11957</v>
      </c>
      <c r="AD4888" s="273">
        <v>51</v>
      </c>
      <c r="AE4888" s="273">
        <v>5</v>
      </c>
      <c r="AF4888" s="273" t="s">
        <v>90</v>
      </c>
      <c r="AG4888" s="273" t="s">
        <v>636</v>
      </c>
      <c r="AH4888" s="273" t="s">
        <v>2102</v>
      </c>
      <c r="AI4888" s="273" t="s">
        <v>123</v>
      </c>
      <c r="AJ4888" s="273" t="s">
        <v>124</v>
      </c>
      <c r="AK4888" s="273">
        <v>159538</v>
      </c>
      <c r="BV4888" s="336" t="s">
        <v>64</v>
      </c>
      <c r="BW4888" s="337" t="s">
        <v>75</v>
      </c>
      <c r="BX4888" s="337" t="s">
        <v>79</v>
      </c>
      <c r="BY4888" s="337" t="s">
        <v>79</v>
      </c>
      <c r="BZ4888" s="337" t="s">
        <v>86</v>
      </c>
      <c r="CA4888" s="337" t="s">
        <v>87</v>
      </c>
      <c r="CB4888" s="337" t="s">
        <v>217</v>
      </c>
      <c r="CC4888" s="337" t="s">
        <v>218</v>
      </c>
      <c r="CD4888" s="338">
        <v>2</v>
      </c>
      <c r="CE4888" s="335">
        <v>45108</v>
      </c>
      <c r="CF4888" s="337"/>
      <c r="CG4888" s="337" t="s">
        <v>181</v>
      </c>
      <c r="CH4888" s="337"/>
      <c r="CI4888" s="337" t="s">
        <v>181</v>
      </c>
      <c r="CJ4888" s="337" t="s">
        <v>150</v>
      </c>
      <c r="CK4888" s="337"/>
      <c r="CL4888" s="337"/>
      <c r="CM4888" s="337" t="s">
        <v>73</v>
      </c>
      <c r="CN4888" s="337">
        <v>3</v>
      </c>
    </row>
    <row r="4889" spans="4:92">
      <c r="D4889" s="273" t="s">
        <v>83</v>
      </c>
      <c r="E4889" s="273" t="s">
        <v>287</v>
      </c>
      <c r="F4889" s="273" t="s">
        <v>823</v>
      </c>
      <c r="G4889" s="273" t="s">
        <v>827</v>
      </c>
      <c r="H4889" s="274">
        <v>44958</v>
      </c>
      <c r="I4889" s="273">
        <v>11391</v>
      </c>
      <c r="J4889" s="273">
        <v>790</v>
      </c>
      <c r="K4889" s="273">
        <v>0</v>
      </c>
      <c r="L4889" s="273" t="s">
        <v>66</v>
      </c>
      <c r="N4889" s="273" t="s">
        <v>107</v>
      </c>
      <c r="W4889" s="273">
        <v>194008</v>
      </c>
      <c r="X4889" s="273" t="s">
        <v>64</v>
      </c>
      <c r="Y4889" s="273" t="s">
        <v>75</v>
      </c>
      <c r="Z4889" s="273" t="s">
        <v>391</v>
      </c>
      <c r="AA4889" s="273" t="s">
        <v>400</v>
      </c>
      <c r="AB4889" s="274">
        <v>44927</v>
      </c>
      <c r="AC4889" s="273">
        <v>11957</v>
      </c>
      <c r="AD4889" s="273">
        <v>51</v>
      </c>
      <c r="AE4889" s="273">
        <v>91</v>
      </c>
      <c r="AF4889" s="273" t="s">
        <v>90</v>
      </c>
      <c r="AH4889" s="273" t="s">
        <v>645</v>
      </c>
      <c r="AI4889" s="273" t="s">
        <v>123</v>
      </c>
      <c r="AJ4889" s="273" t="s">
        <v>200</v>
      </c>
      <c r="AK4889" s="273">
        <v>164600</v>
      </c>
      <c r="BV4889" s="279" t="s">
        <v>64</v>
      </c>
      <c r="BW4889" s="280" t="s">
        <v>75</v>
      </c>
      <c r="BX4889" s="280" t="s">
        <v>79</v>
      </c>
      <c r="BY4889" s="280" t="s">
        <v>79</v>
      </c>
      <c r="BZ4889" s="280" t="s">
        <v>138</v>
      </c>
      <c r="CA4889" s="280" t="s">
        <v>139</v>
      </c>
      <c r="CB4889" s="280" t="s">
        <v>190</v>
      </c>
      <c r="CC4889" s="280" t="s">
        <v>191</v>
      </c>
      <c r="CD4889" s="281">
        <v>8</v>
      </c>
      <c r="CE4889" s="277">
        <v>45108</v>
      </c>
      <c r="CF4889" s="280">
        <v>579</v>
      </c>
      <c r="CG4889" s="280" t="s">
        <v>90</v>
      </c>
      <c r="CH4889" s="280">
        <v>579</v>
      </c>
      <c r="CI4889" s="280" t="s">
        <v>80</v>
      </c>
      <c r="CJ4889" s="280"/>
      <c r="CK4889" s="280"/>
      <c r="CL4889" s="280"/>
      <c r="CM4889" s="280" t="s">
        <v>73</v>
      </c>
      <c r="CN4889" s="280">
        <v>3</v>
      </c>
    </row>
    <row r="4890" spans="4:92">
      <c r="D4890" s="273" t="s">
        <v>83</v>
      </c>
      <c r="E4890" s="273" t="s">
        <v>287</v>
      </c>
      <c r="F4890" s="273" t="s">
        <v>823</v>
      </c>
      <c r="G4890" s="273" t="s">
        <v>827</v>
      </c>
      <c r="H4890" s="274">
        <v>44958</v>
      </c>
      <c r="I4890" s="273">
        <v>11391</v>
      </c>
      <c r="J4890" s="273">
        <v>790</v>
      </c>
      <c r="K4890" s="273">
        <v>3112.07</v>
      </c>
      <c r="L4890" s="273" t="s">
        <v>66</v>
      </c>
      <c r="M4890" s="273">
        <v>947.82431999999994</v>
      </c>
      <c r="N4890" s="273" t="s">
        <v>115</v>
      </c>
      <c r="W4890" s="273">
        <v>194007</v>
      </c>
      <c r="X4890" s="273" t="s">
        <v>64</v>
      </c>
      <c r="Y4890" s="273" t="s">
        <v>75</v>
      </c>
      <c r="Z4890" s="273" t="s">
        <v>391</v>
      </c>
      <c r="AA4890" s="273" t="s">
        <v>400</v>
      </c>
      <c r="AB4890" s="274">
        <v>44927</v>
      </c>
      <c r="AC4890" s="273">
        <v>11957</v>
      </c>
      <c r="AD4890" s="273">
        <v>51</v>
      </c>
      <c r="AE4890" s="273">
        <v>13</v>
      </c>
      <c r="AF4890" s="273" t="s">
        <v>90</v>
      </c>
      <c r="AH4890" s="273" t="s">
        <v>676</v>
      </c>
      <c r="AI4890" s="273" t="s">
        <v>199</v>
      </c>
      <c r="AJ4890" s="273" t="s">
        <v>200</v>
      </c>
      <c r="AK4890" s="273">
        <v>164606</v>
      </c>
      <c r="BV4890" s="336" t="s">
        <v>64</v>
      </c>
      <c r="BW4890" s="337" t="s">
        <v>75</v>
      </c>
      <c r="BX4890" s="337" t="s">
        <v>79</v>
      </c>
      <c r="BY4890" s="337" t="s">
        <v>79</v>
      </c>
      <c r="BZ4890" s="337" t="s">
        <v>167</v>
      </c>
      <c r="CA4890" s="337" t="s">
        <v>168</v>
      </c>
      <c r="CB4890" s="337" t="s">
        <v>319</v>
      </c>
      <c r="CC4890" s="337" t="s">
        <v>320</v>
      </c>
      <c r="CD4890" s="338">
        <v>15</v>
      </c>
      <c r="CE4890" s="335">
        <v>45108</v>
      </c>
      <c r="CF4890" s="337">
        <v>0</v>
      </c>
      <c r="CG4890" s="337" t="s">
        <v>90</v>
      </c>
      <c r="CH4890" s="337">
        <v>0</v>
      </c>
      <c r="CI4890" s="337" t="s">
        <v>80</v>
      </c>
      <c r="CJ4890" s="337"/>
      <c r="CK4890" s="337"/>
      <c r="CL4890" s="337"/>
      <c r="CM4890" s="337" t="s">
        <v>73</v>
      </c>
      <c r="CN4890" s="337">
        <v>3</v>
      </c>
    </row>
    <row r="4891" spans="4:92">
      <c r="D4891" s="273" t="s">
        <v>83</v>
      </c>
      <c r="E4891" s="273" t="s">
        <v>287</v>
      </c>
      <c r="F4891" s="273" t="s">
        <v>823</v>
      </c>
      <c r="G4891" s="273" t="s">
        <v>827</v>
      </c>
      <c r="H4891" s="274">
        <v>44986</v>
      </c>
      <c r="I4891" s="273">
        <v>11553</v>
      </c>
      <c r="J4891" s="273">
        <v>790</v>
      </c>
      <c r="W4891" s="273">
        <v>194012</v>
      </c>
      <c r="X4891" s="273" t="s">
        <v>64</v>
      </c>
      <c r="Y4891" s="273" t="s">
        <v>75</v>
      </c>
      <c r="Z4891" s="273" t="s">
        <v>391</v>
      </c>
      <c r="AA4891" s="273" t="s">
        <v>400</v>
      </c>
      <c r="AB4891" s="274">
        <v>44927</v>
      </c>
      <c r="AC4891" s="273">
        <v>11957</v>
      </c>
      <c r="AD4891" s="273">
        <v>51</v>
      </c>
      <c r="AE4891" s="273">
        <v>6</v>
      </c>
      <c r="AF4891" s="273" t="s">
        <v>90</v>
      </c>
      <c r="AG4891" s="273" t="s">
        <v>625</v>
      </c>
      <c r="AH4891" s="273" t="s">
        <v>2103</v>
      </c>
      <c r="AI4891" s="273" t="s">
        <v>199</v>
      </c>
      <c r="AJ4891" s="273" t="s">
        <v>627</v>
      </c>
      <c r="AK4891" s="273">
        <v>164616</v>
      </c>
      <c r="BV4891" s="279" t="s">
        <v>64</v>
      </c>
      <c r="BW4891" s="280" t="s">
        <v>75</v>
      </c>
      <c r="BX4891" s="280" t="s">
        <v>79</v>
      </c>
      <c r="BY4891" s="280" t="s">
        <v>79</v>
      </c>
      <c r="BZ4891" s="280" t="s">
        <v>86</v>
      </c>
      <c r="CA4891" s="280" t="s">
        <v>87</v>
      </c>
      <c r="CB4891" s="280" t="s">
        <v>179</v>
      </c>
      <c r="CC4891" s="280" t="s">
        <v>180</v>
      </c>
      <c r="CD4891" s="281">
        <v>1</v>
      </c>
      <c r="CE4891" s="277">
        <v>45108</v>
      </c>
      <c r="CF4891" s="280"/>
      <c r="CG4891" s="280" t="s">
        <v>181</v>
      </c>
      <c r="CH4891" s="280"/>
      <c r="CI4891" s="280" t="s">
        <v>181</v>
      </c>
      <c r="CJ4891" s="280" t="s">
        <v>1581</v>
      </c>
      <c r="CK4891" s="280"/>
      <c r="CL4891" s="280"/>
      <c r="CM4891" s="280" t="s">
        <v>73</v>
      </c>
      <c r="CN4891" s="280">
        <v>3</v>
      </c>
    </row>
    <row r="4892" spans="4:92">
      <c r="D4892" s="273" t="s">
        <v>83</v>
      </c>
      <c r="E4892" s="273" t="s">
        <v>287</v>
      </c>
      <c r="F4892" s="273" t="s">
        <v>823</v>
      </c>
      <c r="G4892" s="273" t="s">
        <v>827</v>
      </c>
      <c r="H4892" s="274">
        <v>44986</v>
      </c>
      <c r="I4892" s="273">
        <v>11553</v>
      </c>
      <c r="J4892" s="273">
        <v>790</v>
      </c>
      <c r="K4892" s="273">
        <v>0</v>
      </c>
      <c r="L4892" s="273" t="s">
        <v>66</v>
      </c>
      <c r="N4892" s="273" t="s">
        <v>107</v>
      </c>
      <c r="W4892" s="273">
        <v>194037</v>
      </c>
      <c r="X4892" s="273" t="s">
        <v>64</v>
      </c>
      <c r="Y4892" s="273" t="s">
        <v>75</v>
      </c>
      <c r="Z4892" s="273" t="s">
        <v>391</v>
      </c>
      <c r="AA4892" s="273" t="s">
        <v>400</v>
      </c>
      <c r="AB4892" s="274">
        <v>45261</v>
      </c>
      <c r="AC4892" s="273">
        <v>16920</v>
      </c>
      <c r="AD4892" s="273">
        <v>51</v>
      </c>
      <c r="AE4892" s="273">
        <v>33</v>
      </c>
      <c r="AF4892" s="273" t="s">
        <v>90</v>
      </c>
      <c r="AG4892" s="273" t="s">
        <v>625</v>
      </c>
      <c r="AH4892" s="273" t="s">
        <v>626</v>
      </c>
      <c r="AI4892" s="273" t="s">
        <v>123</v>
      </c>
      <c r="AJ4892" s="273" t="s">
        <v>627</v>
      </c>
      <c r="AK4892" s="273">
        <v>316698</v>
      </c>
      <c r="BV4892" s="336" t="s">
        <v>64</v>
      </c>
      <c r="BW4892" s="337" t="s">
        <v>75</v>
      </c>
      <c r="BX4892" s="337" t="s">
        <v>79</v>
      </c>
      <c r="BY4892" s="337" t="s">
        <v>79</v>
      </c>
      <c r="BZ4892" s="337" t="s">
        <v>86</v>
      </c>
      <c r="CA4892" s="337" t="s">
        <v>87</v>
      </c>
      <c r="CB4892" s="337" t="s">
        <v>179</v>
      </c>
      <c r="CC4892" s="337" t="s">
        <v>180</v>
      </c>
      <c r="CD4892" s="338">
        <v>1</v>
      </c>
      <c r="CE4892" s="335">
        <v>45108</v>
      </c>
      <c r="CF4892" s="337"/>
      <c r="CG4892" s="337" t="s">
        <v>181</v>
      </c>
      <c r="CH4892" s="337"/>
      <c r="CI4892" s="337" t="s">
        <v>181</v>
      </c>
      <c r="CJ4892" s="337" t="s">
        <v>1581</v>
      </c>
      <c r="CK4892" s="337"/>
      <c r="CL4892" s="337"/>
      <c r="CM4892" s="337" t="s">
        <v>73</v>
      </c>
      <c r="CN4892" s="337">
        <v>3</v>
      </c>
    </row>
    <row r="4893" spans="4:92">
      <c r="D4893" s="273" t="s">
        <v>83</v>
      </c>
      <c r="E4893" s="273" t="s">
        <v>287</v>
      </c>
      <c r="F4893" s="273" t="s">
        <v>823</v>
      </c>
      <c r="G4893" s="273" t="s">
        <v>827</v>
      </c>
      <c r="H4893" s="274">
        <v>44986</v>
      </c>
      <c r="I4893" s="273">
        <v>11553</v>
      </c>
      <c r="J4893" s="273">
        <v>790</v>
      </c>
      <c r="K4893" s="273">
        <v>3112.07</v>
      </c>
      <c r="L4893" s="273" t="s">
        <v>66</v>
      </c>
      <c r="M4893" s="273">
        <v>947.82431999999994</v>
      </c>
      <c r="N4893" s="273" t="s">
        <v>115</v>
      </c>
      <c r="W4893" s="273">
        <v>194036</v>
      </c>
      <c r="X4893" s="273" t="s">
        <v>64</v>
      </c>
      <c r="Y4893" s="273" t="s">
        <v>75</v>
      </c>
      <c r="Z4893" s="273" t="s">
        <v>391</v>
      </c>
      <c r="AA4893" s="273" t="s">
        <v>400</v>
      </c>
      <c r="AB4893" s="274">
        <v>45261</v>
      </c>
      <c r="AC4893" s="273">
        <v>16920</v>
      </c>
      <c r="AD4893" s="273">
        <v>51</v>
      </c>
      <c r="AE4893" s="273">
        <v>13</v>
      </c>
      <c r="AF4893" s="273" t="s">
        <v>90</v>
      </c>
      <c r="AG4893" s="273" t="s">
        <v>625</v>
      </c>
      <c r="AH4893" s="273" t="s">
        <v>630</v>
      </c>
      <c r="AI4893" s="273" t="s">
        <v>199</v>
      </c>
      <c r="AJ4893" s="273" t="s">
        <v>627</v>
      </c>
      <c r="AK4893" s="273">
        <v>316703</v>
      </c>
      <c r="BV4893" s="279" t="s">
        <v>64</v>
      </c>
      <c r="BW4893" s="280" t="s">
        <v>75</v>
      </c>
      <c r="BX4893" s="280" t="s">
        <v>79</v>
      </c>
      <c r="BY4893" s="280" t="s">
        <v>79</v>
      </c>
      <c r="BZ4893" s="280" t="s">
        <v>86</v>
      </c>
      <c r="CA4893" s="280" t="s">
        <v>87</v>
      </c>
      <c r="CB4893" s="280" t="s">
        <v>179</v>
      </c>
      <c r="CC4893" s="280" t="s">
        <v>180</v>
      </c>
      <c r="CD4893" s="281">
        <v>1</v>
      </c>
      <c r="CE4893" s="277">
        <v>45108</v>
      </c>
      <c r="CF4893" s="280"/>
      <c r="CG4893" s="280" t="s">
        <v>181</v>
      </c>
      <c r="CH4893" s="280"/>
      <c r="CI4893" s="280" t="s">
        <v>181</v>
      </c>
      <c r="CJ4893" s="280" t="s">
        <v>1581</v>
      </c>
      <c r="CK4893" s="280"/>
      <c r="CL4893" s="280"/>
      <c r="CM4893" s="280" t="s">
        <v>73</v>
      </c>
      <c r="CN4893" s="280">
        <v>3</v>
      </c>
    </row>
    <row r="4894" spans="4:92">
      <c r="D4894" s="273" t="s">
        <v>83</v>
      </c>
      <c r="E4894" s="273" t="s">
        <v>287</v>
      </c>
      <c r="F4894" s="273" t="s">
        <v>823</v>
      </c>
      <c r="G4894" s="273" t="s">
        <v>827</v>
      </c>
      <c r="H4894" s="274">
        <v>45017</v>
      </c>
      <c r="I4894" s="273">
        <v>11715</v>
      </c>
      <c r="J4894" s="273">
        <v>790</v>
      </c>
      <c r="W4894" s="273">
        <v>194041</v>
      </c>
      <c r="X4894" s="273" t="s">
        <v>64</v>
      </c>
      <c r="Y4894" s="273" t="s">
        <v>75</v>
      </c>
      <c r="Z4894" s="273" t="s">
        <v>391</v>
      </c>
      <c r="AA4894" s="273" t="s">
        <v>396</v>
      </c>
      <c r="AB4894" s="274">
        <v>44927</v>
      </c>
      <c r="AC4894" s="273">
        <v>11806</v>
      </c>
      <c r="AD4894" s="273">
        <v>50</v>
      </c>
      <c r="AK4894" s="273">
        <v>156744</v>
      </c>
      <c r="BV4894" s="336" t="s">
        <v>64</v>
      </c>
      <c r="BW4894" s="337" t="s">
        <v>75</v>
      </c>
      <c r="BX4894" s="337" t="s">
        <v>79</v>
      </c>
      <c r="BY4894" s="337" t="s">
        <v>79</v>
      </c>
      <c r="BZ4894" s="337" t="s">
        <v>86</v>
      </c>
      <c r="CA4894" s="337" t="s">
        <v>87</v>
      </c>
      <c r="CB4894" s="337" t="s">
        <v>179</v>
      </c>
      <c r="CC4894" s="337" t="s">
        <v>180</v>
      </c>
      <c r="CD4894" s="338">
        <v>1</v>
      </c>
      <c r="CE4894" s="335">
        <v>45108</v>
      </c>
      <c r="CF4894" s="337"/>
      <c r="CG4894" s="337" t="s">
        <v>181</v>
      </c>
      <c r="CH4894" s="337"/>
      <c r="CI4894" s="337" t="s">
        <v>181</v>
      </c>
      <c r="CJ4894" s="337" t="s">
        <v>1581</v>
      </c>
      <c r="CK4894" s="337"/>
      <c r="CL4894" s="337"/>
      <c r="CM4894" s="337" t="s">
        <v>73</v>
      </c>
      <c r="CN4894" s="337">
        <v>3</v>
      </c>
    </row>
    <row r="4895" spans="4:92">
      <c r="D4895" s="273" t="s">
        <v>83</v>
      </c>
      <c r="E4895" s="273" t="s">
        <v>287</v>
      </c>
      <c r="F4895" s="273" t="s">
        <v>823</v>
      </c>
      <c r="G4895" s="273" t="s">
        <v>827</v>
      </c>
      <c r="H4895" s="274">
        <v>45017</v>
      </c>
      <c r="I4895" s="273">
        <v>11715</v>
      </c>
      <c r="J4895" s="273">
        <v>790</v>
      </c>
      <c r="K4895" s="273">
        <v>0</v>
      </c>
      <c r="L4895" s="273" t="s">
        <v>66</v>
      </c>
      <c r="N4895" s="273" t="s">
        <v>107</v>
      </c>
      <c r="W4895" s="273">
        <v>194066</v>
      </c>
      <c r="X4895" s="273" t="s">
        <v>64</v>
      </c>
      <c r="Y4895" s="273" t="s">
        <v>75</v>
      </c>
      <c r="Z4895" s="273" t="s">
        <v>391</v>
      </c>
      <c r="AA4895" s="273" t="s">
        <v>396</v>
      </c>
      <c r="AB4895" s="274">
        <v>44927</v>
      </c>
      <c r="AC4895" s="273">
        <v>11956</v>
      </c>
      <c r="AD4895" s="273">
        <v>50</v>
      </c>
      <c r="AE4895" s="273">
        <v>6</v>
      </c>
      <c r="AF4895" s="273" t="s">
        <v>90</v>
      </c>
      <c r="AG4895" s="273" t="s">
        <v>636</v>
      </c>
      <c r="AH4895" s="273" t="s">
        <v>637</v>
      </c>
      <c r="AI4895" s="273" t="s">
        <v>123</v>
      </c>
      <c r="AJ4895" s="273" t="s">
        <v>124</v>
      </c>
      <c r="AK4895" s="273">
        <v>159523</v>
      </c>
      <c r="BV4895" s="279" t="s">
        <v>64</v>
      </c>
      <c r="BW4895" s="280" t="s">
        <v>75</v>
      </c>
      <c r="BX4895" s="280" t="s">
        <v>79</v>
      </c>
      <c r="BY4895" s="280" t="s">
        <v>79</v>
      </c>
      <c r="BZ4895" s="280" t="s">
        <v>86</v>
      </c>
      <c r="CA4895" s="280" t="s">
        <v>87</v>
      </c>
      <c r="CB4895" s="280" t="s">
        <v>179</v>
      </c>
      <c r="CC4895" s="280" t="s">
        <v>180</v>
      </c>
      <c r="CD4895" s="281">
        <v>1</v>
      </c>
      <c r="CE4895" s="277">
        <v>45108</v>
      </c>
      <c r="CF4895" s="280"/>
      <c r="CG4895" s="280" t="s">
        <v>181</v>
      </c>
      <c r="CH4895" s="280"/>
      <c r="CI4895" s="280" t="s">
        <v>181</v>
      </c>
      <c r="CJ4895" s="280" t="s">
        <v>1581</v>
      </c>
      <c r="CK4895" s="280"/>
      <c r="CL4895" s="280"/>
      <c r="CM4895" s="280" t="s">
        <v>73</v>
      </c>
      <c r="CN4895" s="280">
        <v>3</v>
      </c>
    </row>
    <row r="4896" spans="4:92">
      <c r="D4896" s="273" t="s">
        <v>83</v>
      </c>
      <c r="E4896" s="273" t="s">
        <v>287</v>
      </c>
      <c r="F4896" s="273" t="s">
        <v>823</v>
      </c>
      <c r="G4896" s="273" t="s">
        <v>827</v>
      </c>
      <c r="H4896" s="274">
        <v>45017</v>
      </c>
      <c r="I4896" s="273">
        <v>11715</v>
      </c>
      <c r="J4896" s="273">
        <v>790</v>
      </c>
      <c r="K4896" s="273">
        <v>3112.07</v>
      </c>
      <c r="L4896" s="273" t="s">
        <v>66</v>
      </c>
      <c r="M4896" s="273">
        <v>947.82431999999994</v>
      </c>
      <c r="N4896" s="273" t="s">
        <v>115</v>
      </c>
      <c r="W4896" s="273">
        <v>194065</v>
      </c>
      <c r="X4896" s="273" t="s">
        <v>64</v>
      </c>
      <c r="Y4896" s="273" t="s">
        <v>75</v>
      </c>
      <c r="Z4896" s="273" t="s">
        <v>391</v>
      </c>
      <c r="AA4896" s="273" t="s">
        <v>396</v>
      </c>
      <c r="AB4896" s="274">
        <v>44927</v>
      </c>
      <c r="AC4896" s="273">
        <v>11956</v>
      </c>
      <c r="AD4896" s="273">
        <v>50</v>
      </c>
      <c r="AE4896" s="273">
        <v>0</v>
      </c>
      <c r="AF4896" s="273" t="s">
        <v>90</v>
      </c>
      <c r="AG4896" s="273" t="s">
        <v>636</v>
      </c>
      <c r="AH4896" s="273" t="s">
        <v>671</v>
      </c>
      <c r="AI4896" s="273" t="s">
        <v>199</v>
      </c>
      <c r="AJ4896" s="273" t="s">
        <v>124</v>
      </c>
      <c r="AK4896" s="273">
        <v>164859</v>
      </c>
      <c r="BV4896" s="336" t="s">
        <v>64</v>
      </c>
      <c r="BW4896" s="337" t="s">
        <v>75</v>
      </c>
      <c r="BX4896" s="337" t="s">
        <v>79</v>
      </c>
      <c r="BY4896" s="337" t="s">
        <v>79</v>
      </c>
      <c r="BZ4896" s="337" t="s">
        <v>86</v>
      </c>
      <c r="CA4896" s="337" t="s">
        <v>87</v>
      </c>
      <c r="CB4896" s="337" t="s">
        <v>179</v>
      </c>
      <c r="CC4896" s="337" t="s">
        <v>180</v>
      </c>
      <c r="CD4896" s="338">
        <v>1</v>
      </c>
      <c r="CE4896" s="335">
        <v>45108</v>
      </c>
      <c r="CF4896" s="337"/>
      <c r="CG4896" s="337" t="s">
        <v>181</v>
      </c>
      <c r="CH4896" s="337"/>
      <c r="CI4896" s="337" t="s">
        <v>181</v>
      </c>
      <c r="CJ4896" s="337" t="s">
        <v>1581</v>
      </c>
      <c r="CK4896" s="337"/>
      <c r="CL4896" s="337"/>
      <c r="CM4896" s="337" t="s">
        <v>73</v>
      </c>
      <c r="CN4896" s="337">
        <v>3</v>
      </c>
    </row>
    <row r="4897" spans="4:92">
      <c r="D4897" s="273" t="s">
        <v>83</v>
      </c>
      <c r="E4897" s="273" t="s">
        <v>287</v>
      </c>
      <c r="F4897" s="273" t="s">
        <v>823</v>
      </c>
      <c r="G4897" s="273" t="s">
        <v>827</v>
      </c>
      <c r="H4897" s="274">
        <v>45047</v>
      </c>
      <c r="I4897" s="273">
        <v>12334</v>
      </c>
      <c r="J4897" s="273">
        <v>790</v>
      </c>
      <c r="W4897" s="273">
        <v>194070</v>
      </c>
      <c r="X4897" s="273" t="s">
        <v>64</v>
      </c>
      <c r="Y4897" s="273" t="s">
        <v>75</v>
      </c>
      <c r="Z4897" s="273" t="s">
        <v>391</v>
      </c>
      <c r="AA4897" s="273" t="s">
        <v>396</v>
      </c>
      <c r="AB4897" s="274">
        <v>44927</v>
      </c>
      <c r="AC4897" s="273">
        <v>11956</v>
      </c>
      <c r="AD4897" s="273">
        <v>50</v>
      </c>
      <c r="AE4897" s="273">
        <v>18</v>
      </c>
      <c r="AF4897" s="273" t="s">
        <v>90</v>
      </c>
      <c r="AH4897" s="273" t="s">
        <v>645</v>
      </c>
      <c r="AI4897" s="273" t="s">
        <v>123</v>
      </c>
      <c r="AJ4897" s="273" t="s">
        <v>200</v>
      </c>
      <c r="AK4897" s="273">
        <v>164865</v>
      </c>
      <c r="BV4897" s="279" t="s">
        <v>64</v>
      </c>
      <c r="BW4897" s="280" t="s">
        <v>75</v>
      </c>
      <c r="BX4897" s="280" t="s">
        <v>79</v>
      </c>
      <c r="BY4897" s="280" t="s">
        <v>79</v>
      </c>
      <c r="BZ4897" s="280" t="s">
        <v>86</v>
      </c>
      <c r="CA4897" s="280" t="s">
        <v>87</v>
      </c>
      <c r="CB4897" s="280" t="s">
        <v>179</v>
      </c>
      <c r="CC4897" s="280" t="s">
        <v>180</v>
      </c>
      <c r="CD4897" s="281">
        <v>1</v>
      </c>
      <c r="CE4897" s="277">
        <v>45108</v>
      </c>
      <c r="CF4897" s="280"/>
      <c r="CG4897" s="280" t="s">
        <v>181</v>
      </c>
      <c r="CH4897" s="280"/>
      <c r="CI4897" s="280" t="s">
        <v>181</v>
      </c>
      <c r="CJ4897" s="280" t="s">
        <v>1581</v>
      </c>
      <c r="CK4897" s="280"/>
      <c r="CL4897" s="280"/>
      <c r="CM4897" s="280" t="s">
        <v>73</v>
      </c>
      <c r="CN4897" s="280">
        <v>3</v>
      </c>
    </row>
    <row r="4898" spans="4:92">
      <c r="D4898" s="273" t="s">
        <v>83</v>
      </c>
      <c r="E4898" s="273" t="s">
        <v>287</v>
      </c>
      <c r="F4898" s="273" t="s">
        <v>823</v>
      </c>
      <c r="G4898" s="273" t="s">
        <v>827</v>
      </c>
      <c r="H4898" s="274">
        <v>45047</v>
      </c>
      <c r="I4898" s="273">
        <v>12334</v>
      </c>
      <c r="J4898" s="273">
        <v>790</v>
      </c>
      <c r="K4898" s="273">
        <v>0</v>
      </c>
      <c r="L4898" s="273" t="s">
        <v>66</v>
      </c>
      <c r="N4898" s="273" t="s">
        <v>107</v>
      </c>
      <c r="W4898" s="273">
        <v>194095</v>
      </c>
      <c r="X4898" s="273" t="s">
        <v>64</v>
      </c>
      <c r="Y4898" s="273" t="s">
        <v>75</v>
      </c>
      <c r="Z4898" s="273" t="s">
        <v>391</v>
      </c>
      <c r="AA4898" s="273" t="s">
        <v>396</v>
      </c>
      <c r="AB4898" s="274">
        <v>44927</v>
      </c>
      <c r="AC4898" s="273">
        <v>11956</v>
      </c>
      <c r="AD4898" s="273">
        <v>50</v>
      </c>
      <c r="AE4898" s="273">
        <v>15</v>
      </c>
      <c r="AF4898" s="273" t="s">
        <v>90</v>
      </c>
      <c r="AH4898" s="273" t="s">
        <v>676</v>
      </c>
      <c r="AI4898" s="273" t="s">
        <v>199</v>
      </c>
      <c r="AJ4898" s="273" t="s">
        <v>200</v>
      </c>
      <c r="AK4898" s="273">
        <v>164871</v>
      </c>
      <c r="BV4898" s="336" t="s">
        <v>64</v>
      </c>
      <c r="BW4898" s="337" t="s">
        <v>75</v>
      </c>
      <c r="BX4898" s="337" t="s">
        <v>79</v>
      </c>
      <c r="BY4898" s="337" t="s">
        <v>79</v>
      </c>
      <c r="BZ4898" s="337" t="s">
        <v>86</v>
      </c>
      <c r="CA4898" s="337" t="s">
        <v>87</v>
      </c>
      <c r="CB4898" s="337" t="s">
        <v>179</v>
      </c>
      <c r="CC4898" s="337" t="s">
        <v>180</v>
      </c>
      <c r="CD4898" s="338">
        <v>1</v>
      </c>
      <c r="CE4898" s="335">
        <v>45108</v>
      </c>
      <c r="CF4898" s="337"/>
      <c r="CG4898" s="337" t="s">
        <v>181</v>
      </c>
      <c r="CH4898" s="337"/>
      <c r="CI4898" s="337" t="s">
        <v>181</v>
      </c>
      <c r="CJ4898" s="337" t="s">
        <v>1581</v>
      </c>
      <c r="CK4898" s="337"/>
      <c r="CL4898" s="337"/>
      <c r="CM4898" s="337" t="s">
        <v>73</v>
      </c>
      <c r="CN4898" s="337">
        <v>3</v>
      </c>
    </row>
    <row r="4899" spans="4:92">
      <c r="D4899" s="273" t="s">
        <v>83</v>
      </c>
      <c r="E4899" s="273" t="s">
        <v>287</v>
      </c>
      <c r="F4899" s="273" t="s">
        <v>823</v>
      </c>
      <c r="G4899" s="273" t="s">
        <v>827</v>
      </c>
      <c r="H4899" s="274">
        <v>45047</v>
      </c>
      <c r="I4899" s="273">
        <v>12334</v>
      </c>
      <c r="J4899" s="273">
        <v>790</v>
      </c>
      <c r="K4899" s="273">
        <v>3112.07</v>
      </c>
      <c r="L4899" s="273" t="s">
        <v>66</v>
      </c>
      <c r="M4899" s="273">
        <v>947.82431999999994</v>
      </c>
      <c r="N4899" s="273" t="s">
        <v>115</v>
      </c>
      <c r="W4899" s="273">
        <v>194094</v>
      </c>
      <c r="X4899" s="273" t="s">
        <v>64</v>
      </c>
      <c r="Y4899" s="273" t="s">
        <v>75</v>
      </c>
      <c r="Z4899" s="273" t="s">
        <v>391</v>
      </c>
      <c r="AA4899" s="273" t="s">
        <v>396</v>
      </c>
      <c r="AB4899" s="274">
        <v>44927</v>
      </c>
      <c r="AC4899" s="273">
        <v>11956</v>
      </c>
      <c r="AD4899" s="273">
        <v>50</v>
      </c>
      <c r="AE4899" s="273">
        <v>5</v>
      </c>
      <c r="AF4899" s="273" t="s">
        <v>90</v>
      </c>
      <c r="AH4899" s="273" t="s">
        <v>658</v>
      </c>
      <c r="AI4899" s="273" t="s">
        <v>123</v>
      </c>
      <c r="AJ4899" s="273" t="s">
        <v>214</v>
      </c>
      <c r="AK4899" s="273">
        <v>164877</v>
      </c>
      <c r="BV4899" s="279" t="s">
        <v>64</v>
      </c>
      <c r="BW4899" s="280" t="s">
        <v>75</v>
      </c>
      <c r="BX4899" s="280" t="s">
        <v>79</v>
      </c>
      <c r="BY4899" s="280" t="s">
        <v>79</v>
      </c>
      <c r="BZ4899" s="280" t="s">
        <v>86</v>
      </c>
      <c r="CA4899" s="280" t="s">
        <v>87</v>
      </c>
      <c r="CB4899" s="280" t="s">
        <v>179</v>
      </c>
      <c r="CC4899" s="280" t="s">
        <v>180</v>
      </c>
      <c r="CD4899" s="281">
        <v>1</v>
      </c>
      <c r="CE4899" s="277">
        <v>45108</v>
      </c>
      <c r="CF4899" s="280"/>
      <c r="CG4899" s="280" t="s">
        <v>181</v>
      </c>
      <c r="CH4899" s="280"/>
      <c r="CI4899" s="280" t="s">
        <v>181</v>
      </c>
      <c r="CJ4899" s="280" t="s">
        <v>1581</v>
      </c>
      <c r="CK4899" s="280"/>
      <c r="CL4899" s="280"/>
      <c r="CM4899" s="280" t="s">
        <v>73</v>
      </c>
      <c r="CN4899" s="280">
        <v>3</v>
      </c>
    </row>
    <row r="4900" spans="4:92">
      <c r="D4900" s="273" t="s">
        <v>83</v>
      </c>
      <c r="E4900" s="273" t="s">
        <v>287</v>
      </c>
      <c r="F4900" s="273" t="s">
        <v>823</v>
      </c>
      <c r="G4900" s="273" t="s">
        <v>827</v>
      </c>
      <c r="H4900" s="274">
        <v>45078</v>
      </c>
      <c r="I4900" s="273">
        <v>12603</v>
      </c>
      <c r="J4900" s="273">
        <v>790</v>
      </c>
      <c r="W4900" s="273">
        <v>194099</v>
      </c>
      <c r="X4900" s="273" t="s">
        <v>64</v>
      </c>
      <c r="Y4900" s="273" t="s">
        <v>75</v>
      </c>
      <c r="Z4900" s="273" t="s">
        <v>391</v>
      </c>
      <c r="AA4900" s="273" t="s">
        <v>396</v>
      </c>
      <c r="AB4900" s="274">
        <v>44927</v>
      </c>
      <c r="AC4900" s="273">
        <v>11956</v>
      </c>
      <c r="AD4900" s="273">
        <v>50</v>
      </c>
      <c r="AE4900" s="273">
        <v>8</v>
      </c>
      <c r="AF4900" s="273" t="s">
        <v>90</v>
      </c>
      <c r="AH4900" s="273" t="s">
        <v>652</v>
      </c>
      <c r="AI4900" s="273" t="s">
        <v>199</v>
      </c>
      <c r="AJ4900" s="273" t="s">
        <v>214</v>
      </c>
      <c r="AK4900" s="273">
        <v>164883</v>
      </c>
      <c r="BV4900" s="336" t="s">
        <v>64</v>
      </c>
      <c r="BW4900" s="337" t="s">
        <v>75</v>
      </c>
      <c r="BX4900" s="337" t="s">
        <v>79</v>
      </c>
      <c r="BY4900" s="337" t="s">
        <v>79</v>
      </c>
      <c r="BZ4900" s="337" t="s">
        <v>86</v>
      </c>
      <c r="CA4900" s="337" t="s">
        <v>87</v>
      </c>
      <c r="CB4900" s="337" t="s">
        <v>179</v>
      </c>
      <c r="CC4900" s="337" t="s">
        <v>180</v>
      </c>
      <c r="CD4900" s="338">
        <v>1</v>
      </c>
      <c r="CE4900" s="335">
        <v>45108</v>
      </c>
      <c r="CF4900" s="337"/>
      <c r="CG4900" s="337" t="s">
        <v>181</v>
      </c>
      <c r="CH4900" s="337"/>
      <c r="CI4900" s="337" t="s">
        <v>181</v>
      </c>
      <c r="CJ4900" s="337" t="s">
        <v>1581</v>
      </c>
      <c r="CK4900" s="337"/>
      <c r="CL4900" s="337"/>
      <c r="CM4900" s="337" t="s">
        <v>73</v>
      </c>
      <c r="CN4900" s="337">
        <v>3</v>
      </c>
    </row>
    <row r="4901" spans="4:92">
      <c r="D4901" s="273" t="s">
        <v>83</v>
      </c>
      <c r="E4901" s="273" t="s">
        <v>287</v>
      </c>
      <c r="F4901" s="273" t="s">
        <v>823</v>
      </c>
      <c r="G4901" s="273" t="s">
        <v>827</v>
      </c>
      <c r="H4901" s="274">
        <v>45078</v>
      </c>
      <c r="I4901" s="273">
        <v>12603</v>
      </c>
      <c r="J4901" s="273">
        <v>790</v>
      </c>
      <c r="K4901" s="273">
        <v>0</v>
      </c>
      <c r="L4901" s="273" t="s">
        <v>66</v>
      </c>
      <c r="N4901" s="273" t="s">
        <v>107</v>
      </c>
      <c r="W4901" s="273">
        <v>194124</v>
      </c>
      <c r="X4901" s="273" t="s">
        <v>64</v>
      </c>
      <c r="Y4901" s="273" t="s">
        <v>75</v>
      </c>
      <c r="Z4901" s="273" t="s">
        <v>391</v>
      </c>
      <c r="AA4901" s="273" t="s">
        <v>396</v>
      </c>
      <c r="AB4901" s="274">
        <v>44927</v>
      </c>
      <c r="AC4901" s="273">
        <v>11956</v>
      </c>
      <c r="AD4901" s="273">
        <v>50</v>
      </c>
      <c r="AE4901" s="273">
        <v>6</v>
      </c>
      <c r="AF4901" s="273" t="s">
        <v>90</v>
      </c>
      <c r="AG4901" s="273" t="s">
        <v>625</v>
      </c>
      <c r="AH4901" s="273" t="s">
        <v>684</v>
      </c>
      <c r="AI4901" s="273" t="s">
        <v>123</v>
      </c>
      <c r="AJ4901" s="273" t="s">
        <v>627</v>
      </c>
      <c r="AK4901" s="273">
        <v>164888</v>
      </c>
      <c r="BV4901" s="279" t="s">
        <v>64</v>
      </c>
      <c r="BW4901" s="280" t="s">
        <v>75</v>
      </c>
      <c r="BX4901" s="280" t="s">
        <v>79</v>
      </c>
      <c r="BY4901" s="280" t="s">
        <v>79</v>
      </c>
      <c r="BZ4901" s="280" t="s">
        <v>86</v>
      </c>
      <c r="CA4901" s="280" t="s">
        <v>87</v>
      </c>
      <c r="CB4901" s="280" t="s">
        <v>179</v>
      </c>
      <c r="CC4901" s="280" t="s">
        <v>180</v>
      </c>
      <c r="CD4901" s="281">
        <v>1</v>
      </c>
      <c r="CE4901" s="277">
        <v>45108</v>
      </c>
      <c r="CF4901" s="280"/>
      <c r="CG4901" s="280" t="s">
        <v>181</v>
      </c>
      <c r="CH4901" s="280"/>
      <c r="CI4901" s="280" t="s">
        <v>181</v>
      </c>
      <c r="CJ4901" s="280" t="s">
        <v>1581</v>
      </c>
      <c r="CK4901" s="280"/>
      <c r="CL4901" s="280"/>
      <c r="CM4901" s="280" t="s">
        <v>73</v>
      </c>
      <c r="CN4901" s="280">
        <v>3</v>
      </c>
    </row>
    <row r="4902" spans="4:92">
      <c r="D4902" s="273" t="s">
        <v>83</v>
      </c>
      <c r="E4902" s="273" t="s">
        <v>287</v>
      </c>
      <c r="F4902" s="273" t="s">
        <v>823</v>
      </c>
      <c r="G4902" s="273" t="s">
        <v>827</v>
      </c>
      <c r="H4902" s="274">
        <v>45078</v>
      </c>
      <c r="I4902" s="273">
        <v>12603</v>
      </c>
      <c r="J4902" s="273">
        <v>790</v>
      </c>
      <c r="K4902" s="273">
        <v>3112.07</v>
      </c>
      <c r="L4902" s="273" t="s">
        <v>66</v>
      </c>
      <c r="M4902" s="273">
        <v>947.82431999999994</v>
      </c>
      <c r="N4902" s="273" t="s">
        <v>115</v>
      </c>
      <c r="W4902" s="273">
        <v>194123</v>
      </c>
      <c r="X4902" s="273" t="s">
        <v>64</v>
      </c>
      <c r="Y4902" s="273" t="s">
        <v>75</v>
      </c>
      <c r="Z4902" s="273" t="s">
        <v>391</v>
      </c>
      <c r="AA4902" s="273" t="s">
        <v>396</v>
      </c>
      <c r="AB4902" s="274">
        <v>44927</v>
      </c>
      <c r="AC4902" s="273">
        <v>11956</v>
      </c>
      <c r="AD4902" s="273">
        <v>50</v>
      </c>
      <c r="AE4902" s="273">
        <v>0</v>
      </c>
      <c r="AF4902" s="273" t="s">
        <v>90</v>
      </c>
      <c r="AG4902" s="273" t="s">
        <v>625</v>
      </c>
      <c r="AH4902" s="273" t="s">
        <v>662</v>
      </c>
      <c r="AI4902" s="273" t="s">
        <v>199</v>
      </c>
      <c r="AJ4902" s="273" t="s">
        <v>627</v>
      </c>
      <c r="AK4902" s="273">
        <v>164893</v>
      </c>
      <c r="BV4902" s="336" t="s">
        <v>64</v>
      </c>
      <c r="BW4902" s="337" t="s">
        <v>75</v>
      </c>
      <c r="BX4902" s="337" t="s">
        <v>79</v>
      </c>
      <c r="BY4902" s="337" t="s">
        <v>79</v>
      </c>
      <c r="BZ4902" s="337" t="s">
        <v>86</v>
      </c>
      <c r="CA4902" s="337" t="s">
        <v>87</v>
      </c>
      <c r="CB4902" s="337" t="s">
        <v>179</v>
      </c>
      <c r="CC4902" s="337" t="s">
        <v>180</v>
      </c>
      <c r="CD4902" s="338">
        <v>1</v>
      </c>
      <c r="CE4902" s="335">
        <v>45108</v>
      </c>
      <c r="CF4902" s="337"/>
      <c r="CG4902" s="337" t="s">
        <v>181</v>
      </c>
      <c r="CH4902" s="337"/>
      <c r="CI4902" s="337" t="s">
        <v>181</v>
      </c>
      <c r="CJ4902" s="337" t="s">
        <v>1581</v>
      </c>
      <c r="CK4902" s="337"/>
      <c r="CL4902" s="337"/>
      <c r="CM4902" s="337" t="s">
        <v>73</v>
      </c>
      <c r="CN4902" s="337">
        <v>3</v>
      </c>
    </row>
    <row r="4903" spans="4:92">
      <c r="D4903" s="273" t="s">
        <v>83</v>
      </c>
      <c r="E4903" s="273" t="s">
        <v>287</v>
      </c>
      <c r="F4903" s="273" t="s">
        <v>823</v>
      </c>
      <c r="G4903" s="273" t="s">
        <v>827</v>
      </c>
      <c r="H4903" s="274">
        <v>45108</v>
      </c>
      <c r="I4903" s="273">
        <v>12872</v>
      </c>
      <c r="J4903" s="273">
        <v>790</v>
      </c>
      <c r="W4903" s="273">
        <v>204521</v>
      </c>
      <c r="X4903" s="273" t="s">
        <v>64</v>
      </c>
      <c r="Y4903" s="273" t="s">
        <v>75</v>
      </c>
      <c r="Z4903" s="273" t="s">
        <v>391</v>
      </c>
      <c r="AA4903" s="273" t="s">
        <v>396</v>
      </c>
      <c r="AB4903" s="274">
        <v>44958</v>
      </c>
      <c r="AC4903" s="273">
        <v>11844</v>
      </c>
      <c r="AD4903" s="273">
        <v>50</v>
      </c>
      <c r="AK4903" s="273">
        <v>157466</v>
      </c>
      <c r="BV4903" s="279" t="s">
        <v>64</v>
      </c>
      <c r="BW4903" s="280" t="s">
        <v>75</v>
      </c>
      <c r="BX4903" s="280" t="s">
        <v>79</v>
      </c>
      <c r="BY4903" s="280" t="s">
        <v>79</v>
      </c>
      <c r="BZ4903" s="280" t="s">
        <v>204</v>
      </c>
      <c r="CA4903" s="280" t="s">
        <v>205</v>
      </c>
      <c r="CB4903" s="280" t="s">
        <v>206</v>
      </c>
      <c r="CC4903" s="280" t="s">
        <v>207</v>
      </c>
      <c r="CD4903" s="281">
        <v>0</v>
      </c>
      <c r="CE4903" s="277">
        <v>45108</v>
      </c>
      <c r="CF4903" s="280"/>
      <c r="CG4903" s="280" t="s">
        <v>181</v>
      </c>
      <c r="CH4903" s="280"/>
      <c r="CI4903" s="280" t="s">
        <v>208</v>
      </c>
      <c r="CJ4903" s="280" t="s">
        <v>209</v>
      </c>
      <c r="CK4903" s="280"/>
      <c r="CL4903" s="280"/>
      <c r="CM4903" s="280" t="s">
        <v>73</v>
      </c>
      <c r="CN4903" s="280">
        <v>3</v>
      </c>
    </row>
    <row r="4904" spans="4:92">
      <c r="D4904" s="273" t="s">
        <v>83</v>
      </c>
      <c r="E4904" s="273" t="s">
        <v>287</v>
      </c>
      <c r="F4904" s="273" t="s">
        <v>823</v>
      </c>
      <c r="G4904" s="273" t="s">
        <v>827</v>
      </c>
      <c r="H4904" s="274">
        <v>45108</v>
      </c>
      <c r="I4904" s="273">
        <v>12872</v>
      </c>
      <c r="J4904" s="273">
        <v>790</v>
      </c>
      <c r="K4904" s="273">
        <v>0</v>
      </c>
      <c r="L4904" s="273" t="s">
        <v>66</v>
      </c>
      <c r="N4904" s="273" t="s">
        <v>107</v>
      </c>
      <c r="W4904" s="273">
        <v>204546</v>
      </c>
      <c r="X4904" s="273" t="s">
        <v>64</v>
      </c>
      <c r="Y4904" s="273" t="s">
        <v>75</v>
      </c>
      <c r="Z4904" s="273" t="s">
        <v>391</v>
      </c>
      <c r="AA4904" s="273" t="s">
        <v>396</v>
      </c>
      <c r="AB4904" s="274">
        <v>44958</v>
      </c>
      <c r="AC4904" s="273">
        <v>11989</v>
      </c>
      <c r="AD4904" s="273">
        <v>50</v>
      </c>
      <c r="AE4904" s="273">
        <v>13</v>
      </c>
      <c r="AF4904" s="273" t="s">
        <v>90</v>
      </c>
      <c r="AG4904" s="273" t="s">
        <v>636</v>
      </c>
      <c r="AH4904" s="273" t="s">
        <v>637</v>
      </c>
      <c r="AI4904" s="273" t="s">
        <v>123</v>
      </c>
      <c r="AJ4904" s="273" t="s">
        <v>124</v>
      </c>
      <c r="AK4904" s="273">
        <v>164908</v>
      </c>
      <c r="BV4904" s="336" t="s">
        <v>64</v>
      </c>
      <c r="BW4904" s="337" t="s">
        <v>75</v>
      </c>
      <c r="BX4904" s="337" t="s">
        <v>79</v>
      </c>
      <c r="BY4904" s="337" t="s">
        <v>79</v>
      </c>
      <c r="BZ4904" s="337" t="s">
        <v>204</v>
      </c>
      <c r="CA4904" s="337" t="s">
        <v>205</v>
      </c>
      <c r="CB4904" s="337" t="s">
        <v>206</v>
      </c>
      <c r="CC4904" s="337" t="s">
        <v>207</v>
      </c>
      <c r="CD4904" s="338">
        <v>0</v>
      </c>
      <c r="CE4904" s="335">
        <v>45108</v>
      </c>
      <c r="CF4904" s="337"/>
      <c r="CG4904" s="337" t="s">
        <v>181</v>
      </c>
      <c r="CH4904" s="337"/>
      <c r="CI4904" s="337" t="s">
        <v>208</v>
      </c>
      <c r="CJ4904" s="337" t="s">
        <v>209</v>
      </c>
      <c r="CK4904" s="337"/>
      <c r="CL4904" s="337"/>
      <c r="CM4904" s="337" t="s">
        <v>73</v>
      </c>
      <c r="CN4904" s="337">
        <v>3</v>
      </c>
    </row>
    <row r="4905" spans="4:92">
      <c r="D4905" s="273" t="s">
        <v>83</v>
      </c>
      <c r="E4905" s="273" t="s">
        <v>287</v>
      </c>
      <c r="F4905" s="273" t="s">
        <v>823</v>
      </c>
      <c r="G4905" s="273" t="s">
        <v>827</v>
      </c>
      <c r="H4905" s="274">
        <v>45108</v>
      </c>
      <c r="I4905" s="273">
        <v>12872</v>
      </c>
      <c r="J4905" s="273">
        <v>790</v>
      </c>
      <c r="K4905" s="273">
        <v>3112</v>
      </c>
      <c r="L4905" s="273" t="s">
        <v>66</v>
      </c>
      <c r="M4905" s="273">
        <v>947.82431999999994</v>
      </c>
      <c r="N4905" s="273" t="s">
        <v>115</v>
      </c>
      <c r="W4905" s="273">
        <v>204545</v>
      </c>
      <c r="X4905" s="273" t="s">
        <v>64</v>
      </c>
      <c r="Y4905" s="273" t="s">
        <v>75</v>
      </c>
      <c r="Z4905" s="273" t="s">
        <v>173</v>
      </c>
      <c r="AA4905" s="273" t="s">
        <v>173</v>
      </c>
      <c r="AB4905" s="274">
        <v>44958</v>
      </c>
      <c r="AC4905" s="273">
        <v>11987</v>
      </c>
      <c r="AD4905" s="273">
        <v>45</v>
      </c>
      <c r="AE4905" s="273">
        <v>0</v>
      </c>
      <c r="AF4905" s="273" t="s">
        <v>90</v>
      </c>
      <c r="AG4905" s="273" t="s">
        <v>786</v>
      </c>
      <c r="AH4905" s="273" t="s">
        <v>787</v>
      </c>
      <c r="AI4905" s="273" t="s">
        <v>123</v>
      </c>
      <c r="AJ4905" s="273" t="s">
        <v>200</v>
      </c>
      <c r="AK4905" s="273">
        <v>165702</v>
      </c>
      <c r="BV4905" s="279" t="s">
        <v>64</v>
      </c>
      <c r="BW4905" s="280" t="s">
        <v>75</v>
      </c>
      <c r="BX4905" s="280" t="s">
        <v>79</v>
      </c>
      <c r="BY4905" s="280" t="s">
        <v>79</v>
      </c>
      <c r="BZ4905" s="280" t="s">
        <v>204</v>
      </c>
      <c r="CA4905" s="280" t="s">
        <v>205</v>
      </c>
      <c r="CB4905" s="280" t="s">
        <v>206</v>
      </c>
      <c r="CC4905" s="280" t="s">
        <v>207</v>
      </c>
      <c r="CD4905" s="281">
        <v>0</v>
      </c>
      <c r="CE4905" s="277">
        <v>45108</v>
      </c>
      <c r="CF4905" s="280"/>
      <c r="CG4905" s="280" t="s">
        <v>181</v>
      </c>
      <c r="CH4905" s="280"/>
      <c r="CI4905" s="280" t="s">
        <v>208</v>
      </c>
      <c r="CJ4905" s="280" t="s">
        <v>209</v>
      </c>
      <c r="CK4905" s="280"/>
      <c r="CL4905" s="280"/>
      <c r="CM4905" s="280" t="s">
        <v>73</v>
      </c>
      <c r="CN4905" s="280">
        <v>3</v>
      </c>
    </row>
    <row r="4906" spans="4:92">
      <c r="D4906" s="273" t="s">
        <v>83</v>
      </c>
      <c r="E4906" s="273" t="s">
        <v>287</v>
      </c>
      <c r="F4906" s="273" t="s">
        <v>823</v>
      </c>
      <c r="G4906" s="273" t="s">
        <v>827</v>
      </c>
      <c r="H4906" s="274">
        <v>45139</v>
      </c>
      <c r="I4906" s="273">
        <v>13549</v>
      </c>
      <c r="J4906" s="273">
        <v>790</v>
      </c>
      <c r="W4906" s="273">
        <v>222590</v>
      </c>
      <c r="X4906" s="273" t="s">
        <v>64</v>
      </c>
      <c r="Y4906" s="273" t="s">
        <v>75</v>
      </c>
      <c r="Z4906" s="273" t="s">
        <v>173</v>
      </c>
      <c r="AA4906" s="273" t="s">
        <v>173</v>
      </c>
      <c r="AB4906" s="274">
        <v>44958</v>
      </c>
      <c r="AC4906" s="273">
        <v>11987</v>
      </c>
      <c r="AD4906" s="273">
        <v>45</v>
      </c>
      <c r="AE4906" s="273">
        <v>0</v>
      </c>
      <c r="AF4906" s="273" t="s">
        <v>90</v>
      </c>
      <c r="AG4906" s="273" t="s">
        <v>694</v>
      </c>
      <c r="AH4906" s="273" t="s">
        <v>695</v>
      </c>
      <c r="AI4906" s="273" t="s">
        <v>123</v>
      </c>
      <c r="AJ4906" s="273" t="s">
        <v>200</v>
      </c>
      <c r="AK4906" s="273">
        <v>165708</v>
      </c>
      <c r="BV4906" s="336" t="s">
        <v>64</v>
      </c>
      <c r="BW4906" s="337" t="s">
        <v>75</v>
      </c>
      <c r="BX4906" s="337" t="s">
        <v>79</v>
      </c>
      <c r="BY4906" s="337" t="s">
        <v>79</v>
      </c>
      <c r="BZ4906" s="337" t="s">
        <v>204</v>
      </c>
      <c r="CA4906" s="337" t="s">
        <v>205</v>
      </c>
      <c r="CB4906" s="337" t="s">
        <v>206</v>
      </c>
      <c r="CC4906" s="337" t="s">
        <v>207</v>
      </c>
      <c r="CD4906" s="338">
        <v>0</v>
      </c>
      <c r="CE4906" s="335">
        <v>45108</v>
      </c>
      <c r="CF4906" s="337"/>
      <c r="CG4906" s="337" t="s">
        <v>181</v>
      </c>
      <c r="CH4906" s="337"/>
      <c r="CI4906" s="337" t="s">
        <v>208</v>
      </c>
      <c r="CJ4906" s="337" t="s">
        <v>209</v>
      </c>
      <c r="CK4906" s="337"/>
      <c r="CL4906" s="337"/>
      <c r="CM4906" s="337" t="s">
        <v>73</v>
      </c>
      <c r="CN4906" s="337">
        <v>3</v>
      </c>
    </row>
    <row r="4907" spans="4:92">
      <c r="D4907" s="273" t="s">
        <v>83</v>
      </c>
      <c r="E4907" s="273" t="s">
        <v>287</v>
      </c>
      <c r="F4907" s="273" t="s">
        <v>823</v>
      </c>
      <c r="G4907" s="273" t="s">
        <v>827</v>
      </c>
      <c r="H4907" s="274">
        <v>45139</v>
      </c>
      <c r="I4907" s="273">
        <v>13549</v>
      </c>
      <c r="J4907" s="273">
        <v>790</v>
      </c>
      <c r="K4907" s="273">
        <v>0</v>
      </c>
      <c r="L4907" s="273" t="s">
        <v>66</v>
      </c>
      <c r="N4907" s="273" t="s">
        <v>107</v>
      </c>
      <c r="W4907" s="273">
        <v>222615</v>
      </c>
      <c r="X4907" s="273" t="s">
        <v>64</v>
      </c>
      <c r="Y4907" s="273" t="s">
        <v>75</v>
      </c>
      <c r="Z4907" s="273" t="s">
        <v>173</v>
      </c>
      <c r="AA4907" s="273" t="s">
        <v>173</v>
      </c>
      <c r="AB4907" s="274">
        <v>44958</v>
      </c>
      <c r="AC4907" s="273">
        <v>11987</v>
      </c>
      <c r="AD4907" s="273">
        <v>45</v>
      </c>
      <c r="AE4907" s="273">
        <v>67.2</v>
      </c>
      <c r="AF4907" s="273" t="s">
        <v>90</v>
      </c>
      <c r="AG4907" s="273" t="s">
        <v>636</v>
      </c>
      <c r="AH4907" s="273" t="s">
        <v>697</v>
      </c>
      <c r="AI4907" s="273" t="s">
        <v>123</v>
      </c>
      <c r="AJ4907" s="273" t="s">
        <v>124</v>
      </c>
      <c r="AK4907" s="273">
        <v>165713</v>
      </c>
      <c r="BV4907" s="279" t="s">
        <v>64</v>
      </c>
      <c r="BW4907" s="280" t="s">
        <v>75</v>
      </c>
      <c r="BX4907" s="280" t="s">
        <v>79</v>
      </c>
      <c r="BY4907" s="280" t="s">
        <v>79</v>
      </c>
      <c r="BZ4907" s="280" t="s">
        <v>204</v>
      </c>
      <c r="CA4907" s="280" t="s">
        <v>205</v>
      </c>
      <c r="CB4907" s="280" t="s">
        <v>206</v>
      </c>
      <c r="CC4907" s="280" t="s">
        <v>207</v>
      </c>
      <c r="CD4907" s="281">
        <v>0</v>
      </c>
      <c r="CE4907" s="277">
        <v>45108</v>
      </c>
      <c r="CF4907" s="280"/>
      <c r="CG4907" s="280" t="s">
        <v>181</v>
      </c>
      <c r="CH4907" s="280"/>
      <c r="CI4907" s="280" t="s">
        <v>208</v>
      </c>
      <c r="CJ4907" s="280" t="s">
        <v>209</v>
      </c>
      <c r="CK4907" s="280"/>
      <c r="CL4907" s="280"/>
      <c r="CM4907" s="280" t="s">
        <v>73</v>
      </c>
      <c r="CN4907" s="280">
        <v>3</v>
      </c>
    </row>
    <row r="4908" spans="4:92">
      <c r="D4908" s="273" t="s">
        <v>83</v>
      </c>
      <c r="E4908" s="273" t="s">
        <v>287</v>
      </c>
      <c r="F4908" s="273" t="s">
        <v>823</v>
      </c>
      <c r="G4908" s="273" t="s">
        <v>827</v>
      </c>
      <c r="H4908" s="274">
        <v>45139</v>
      </c>
      <c r="I4908" s="273">
        <v>13549</v>
      </c>
      <c r="J4908" s="273">
        <v>790</v>
      </c>
      <c r="K4908" s="273">
        <v>3112</v>
      </c>
      <c r="L4908" s="273" t="s">
        <v>66</v>
      </c>
      <c r="M4908" s="273">
        <v>947.82431999999994</v>
      </c>
      <c r="N4908" s="273" t="s">
        <v>115</v>
      </c>
      <c r="W4908" s="273">
        <v>222614</v>
      </c>
      <c r="X4908" s="273" t="s">
        <v>64</v>
      </c>
      <c r="Y4908" s="273" t="s">
        <v>75</v>
      </c>
      <c r="Z4908" s="273" t="s">
        <v>173</v>
      </c>
      <c r="AA4908" s="273" t="s">
        <v>173</v>
      </c>
      <c r="AB4908" s="274">
        <v>44958</v>
      </c>
      <c r="AC4908" s="273">
        <v>11987</v>
      </c>
      <c r="AD4908" s="273">
        <v>45</v>
      </c>
      <c r="AE4908" s="273">
        <v>5.5</v>
      </c>
      <c r="AF4908" s="273" t="s">
        <v>90</v>
      </c>
      <c r="AG4908" s="273" t="s">
        <v>636</v>
      </c>
      <c r="AH4908" s="273" t="s">
        <v>700</v>
      </c>
      <c r="AI4908" s="273" t="s">
        <v>123</v>
      </c>
      <c r="AJ4908" s="273" t="s">
        <v>124</v>
      </c>
      <c r="AK4908" s="273">
        <v>165718</v>
      </c>
      <c r="BV4908" s="336" t="s">
        <v>64</v>
      </c>
      <c r="BW4908" s="337" t="s">
        <v>75</v>
      </c>
      <c r="BX4908" s="337" t="s">
        <v>79</v>
      </c>
      <c r="BY4908" s="337" t="s">
        <v>79</v>
      </c>
      <c r="BZ4908" s="337" t="s">
        <v>204</v>
      </c>
      <c r="CA4908" s="337" t="s">
        <v>205</v>
      </c>
      <c r="CB4908" s="337" t="s">
        <v>206</v>
      </c>
      <c r="CC4908" s="337" t="s">
        <v>207</v>
      </c>
      <c r="CD4908" s="338">
        <v>0</v>
      </c>
      <c r="CE4908" s="335">
        <v>45108</v>
      </c>
      <c r="CF4908" s="337"/>
      <c r="CG4908" s="337" t="s">
        <v>181</v>
      </c>
      <c r="CH4908" s="337"/>
      <c r="CI4908" s="337" t="s">
        <v>208</v>
      </c>
      <c r="CJ4908" s="337" t="s">
        <v>209</v>
      </c>
      <c r="CK4908" s="337"/>
      <c r="CL4908" s="337"/>
      <c r="CM4908" s="337" t="s">
        <v>73</v>
      </c>
      <c r="CN4908" s="337">
        <v>3</v>
      </c>
    </row>
    <row r="4909" spans="4:92">
      <c r="D4909" s="273" t="s">
        <v>83</v>
      </c>
      <c r="E4909" s="273" t="s">
        <v>287</v>
      </c>
      <c r="F4909" s="273" t="s">
        <v>823</v>
      </c>
      <c r="G4909" s="273" t="s">
        <v>827</v>
      </c>
      <c r="H4909" s="274">
        <v>45170</v>
      </c>
      <c r="I4909" s="273">
        <v>13876</v>
      </c>
      <c r="J4909" s="273">
        <v>790</v>
      </c>
      <c r="W4909" s="273">
        <v>245873</v>
      </c>
      <c r="X4909" s="273" t="s">
        <v>64</v>
      </c>
      <c r="Y4909" s="273" t="s">
        <v>75</v>
      </c>
      <c r="Z4909" s="273" t="s">
        <v>173</v>
      </c>
      <c r="AA4909" s="273" t="s">
        <v>173</v>
      </c>
      <c r="AB4909" s="274">
        <v>44958</v>
      </c>
      <c r="AC4909" s="273">
        <v>11987</v>
      </c>
      <c r="AD4909" s="273">
        <v>45</v>
      </c>
      <c r="AE4909" s="273">
        <v>20.74</v>
      </c>
      <c r="AF4909" s="273" t="s">
        <v>90</v>
      </c>
      <c r="AG4909" s="273" t="s">
        <v>703</v>
      </c>
      <c r="AH4909" s="273" t="s">
        <v>704</v>
      </c>
      <c r="AI4909" s="273" t="s">
        <v>123</v>
      </c>
      <c r="AJ4909" s="273" t="s">
        <v>124</v>
      </c>
      <c r="AK4909" s="273">
        <v>165723</v>
      </c>
      <c r="BV4909" s="279" t="s">
        <v>64</v>
      </c>
      <c r="BW4909" s="280" t="s">
        <v>75</v>
      </c>
      <c r="BX4909" s="280" t="s">
        <v>79</v>
      </c>
      <c r="BY4909" s="280" t="s">
        <v>79</v>
      </c>
      <c r="BZ4909" s="280" t="s">
        <v>204</v>
      </c>
      <c r="CA4909" s="280" t="s">
        <v>205</v>
      </c>
      <c r="CB4909" s="280" t="s">
        <v>206</v>
      </c>
      <c r="CC4909" s="280" t="s">
        <v>207</v>
      </c>
      <c r="CD4909" s="281">
        <v>0</v>
      </c>
      <c r="CE4909" s="277">
        <v>45108</v>
      </c>
      <c r="CF4909" s="280"/>
      <c r="CG4909" s="280" t="s">
        <v>181</v>
      </c>
      <c r="CH4909" s="280"/>
      <c r="CI4909" s="280" t="s">
        <v>208</v>
      </c>
      <c r="CJ4909" s="280" t="s">
        <v>209</v>
      </c>
      <c r="CK4909" s="280"/>
      <c r="CL4909" s="280"/>
      <c r="CM4909" s="280" t="s">
        <v>73</v>
      </c>
      <c r="CN4909" s="280">
        <v>3</v>
      </c>
    </row>
    <row r="4910" spans="4:92">
      <c r="D4910" s="273" t="s">
        <v>83</v>
      </c>
      <c r="E4910" s="273" t="s">
        <v>287</v>
      </c>
      <c r="F4910" s="273" t="s">
        <v>823</v>
      </c>
      <c r="G4910" s="273" t="s">
        <v>827</v>
      </c>
      <c r="H4910" s="274">
        <v>45170</v>
      </c>
      <c r="I4910" s="273">
        <v>13876</v>
      </c>
      <c r="J4910" s="273">
        <v>790</v>
      </c>
      <c r="K4910" s="273">
        <v>0</v>
      </c>
      <c r="L4910" s="273" t="s">
        <v>66</v>
      </c>
      <c r="N4910" s="273" t="s">
        <v>107</v>
      </c>
      <c r="W4910" s="273">
        <v>245898</v>
      </c>
      <c r="X4910" s="273" t="s">
        <v>64</v>
      </c>
      <c r="Y4910" s="273" t="s">
        <v>75</v>
      </c>
      <c r="Z4910" s="273" t="s">
        <v>173</v>
      </c>
      <c r="AA4910" s="273" t="s">
        <v>173</v>
      </c>
      <c r="AB4910" s="274">
        <v>44958</v>
      </c>
      <c r="AC4910" s="273">
        <v>11987</v>
      </c>
      <c r="AD4910" s="273">
        <v>45</v>
      </c>
      <c r="AE4910" s="273">
        <v>1.1499999999999999</v>
      </c>
      <c r="AF4910" s="273" t="s">
        <v>90</v>
      </c>
      <c r="AG4910" s="273" t="s">
        <v>703</v>
      </c>
      <c r="AH4910" s="273" t="s">
        <v>707</v>
      </c>
      <c r="AI4910" s="273" t="s">
        <v>123</v>
      </c>
      <c r="AJ4910" s="273" t="s">
        <v>124</v>
      </c>
      <c r="AK4910" s="273">
        <v>165728</v>
      </c>
      <c r="BV4910" s="336" t="s">
        <v>64</v>
      </c>
      <c r="BW4910" s="337" t="s">
        <v>75</v>
      </c>
      <c r="BX4910" s="337" t="s">
        <v>79</v>
      </c>
      <c r="BY4910" s="337" t="s">
        <v>79</v>
      </c>
      <c r="BZ4910" s="337" t="s">
        <v>204</v>
      </c>
      <c r="CA4910" s="337" t="s">
        <v>205</v>
      </c>
      <c r="CB4910" s="337" t="s">
        <v>206</v>
      </c>
      <c r="CC4910" s="337" t="s">
        <v>207</v>
      </c>
      <c r="CD4910" s="338">
        <v>0</v>
      </c>
      <c r="CE4910" s="335">
        <v>45108</v>
      </c>
      <c r="CF4910" s="337"/>
      <c r="CG4910" s="337" t="s">
        <v>181</v>
      </c>
      <c r="CH4910" s="337"/>
      <c r="CI4910" s="337" t="s">
        <v>208</v>
      </c>
      <c r="CJ4910" s="337" t="s">
        <v>209</v>
      </c>
      <c r="CK4910" s="337"/>
      <c r="CL4910" s="337"/>
      <c r="CM4910" s="337" t="s">
        <v>73</v>
      </c>
      <c r="CN4910" s="337">
        <v>3</v>
      </c>
    </row>
    <row r="4911" spans="4:92">
      <c r="D4911" s="273" t="s">
        <v>83</v>
      </c>
      <c r="E4911" s="273" t="s">
        <v>287</v>
      </c>
      <c r="F4911" s="273" t="s">
        <v>823</v>
      </c>
      <c r="G4911" s="273" t="s">
        <v>827</v>
      </c>
      <c r="H4911" s="274">
        <v>45170</v>
      </c>
      <c r="I4911" s="273">
        <v>13876</v>
      </c>
      <c r="J4911" s="273">
        <v>790</v>
      </c>
      <c r="K4911" s="273">
        <v>3112</v>
      </c>
      <c r="L4911" s="273" t="s">
        <v>66</v>
      </c>
      <c r="M4911" s="273">
        <v>947.82431999999994</v>
      </c>
      <c r="N4911" s="273" t="s">
        <v>115</v>
      </c>
      <c r="W4911" s="273">
        <v>245897</v>
      </c>
      <c r="X4911" s="273" t="s">
        <v>64</v>
      </c>
      <c r="Y4911" s="273" t="s">
        <v>75</v>
      </c>
      <c r="Z4911" s="273" t="s">
        <v>173</v>
      </c>
      <c r="AA4911" s="273" t="s">
        <v>173</v>
      </c>
      <c r="AB4911" s="274">
        <v>44958</v>
      </c>
      <c r="AC4911" s="273">
        <v>11987</v>
      </c>
      <c r="AD4911" s="273">
        <v>45</v>
      </c>
      <c r="AE4911" s="273">
        <v>0</v>
      </c>
      <c r="AF4911" s="273" t="s">
        <v>90</v>
      </c>
      <c r="AG4911" s="273" t="s">
        <v>710</v>
      </c>
      <c r="AH4911" s="273" t="s">
        <v>711</v>
      </c>
      <c r="AI4911" s="273" t="s">
        <v>199</v>
      </c>
      <c r="AJ4911" s="273" t="s">
        <v>124</v>
      </c>
      <c r="AK4911" s="273">
        <v>165733</v>
      </c>
      <c r="BV4911" s="279" t="s">
        <v>64</v>
      </c>
      <c r="BW4911" s="280" t="s">
        <v>75</v>
      </c>
      <c r="BX4911" s="280" t="s">
        <v>79</v>
      </c>
      <c r="BY4911" s="280" t="s">
        <v>79</v>
      </c>
      <c r="BZ4911" s="280" t="s">
        <v>204</v>
      </c>
      <c r="CA4911" s="280" t="s">
        <v>205</v>
      </c>
      <c r="CB4911" s="280" t="s">
        <v>206</v>
      </c>
      <c r="CC4911" s="280" t="s">
        <v>207</v>
      </c>
      <c r="CD4911" s="281">
        <v>0</v>
      </c>
      <c r="CE4911" s="277">
        <v>45108</v>
      </c>
      <c r="CF4911" s="280"/>
      <c r="CG4911" s="280" t="s">
        <v>181</v>
      </c>
      <c r="CH4911" s="280"/>
      <c r="CI4911" s="280" t="s">
        <v>208</v>
      </c>
      <c r="CJ4911" s="280" t="s">
        <v>209</v>
      </c>
      <c r="CK4911" s="280"/>
      <c r="CL4911" s="280"/>
      <c r="CM4911" s="280" t="s">
        <v>73</v>
      </c>
      <c r="CN4911" s="280">
        <v>3</v>
      </c>
    </row>
    <row r="4912" spans="4:92">
      <c r="D4912" s="273" t="s">
        <v>83</v>
      </c>
      <c r="E4912" s="273" t="s">
        <v>287</v>
      </c>
      <c r="F4912" s="273" t="s">
        <v>823</v>
      </c>
      <c r="G4912" s="273" t="s">
        <v>827</v>
      </c>
      <c r="H4912" s="274">
        <v>45200</v>
      </c>
      <c r="I4912" s="273">
        <v>14211</v>
      </c>
      <c r="J4912" s="273">
        <v>790</v>
      </c>
      <c r="W4912" s="273">
        <v>253558</v>
      </c>
      <c r="X4912" s="273" t="s">
        <v>64</v>
      </c>
      <c r="Y4912" s="273" t="s">
        <v>75</v>
      </c>
      <c r="Z4912" s="273" t="s">
        <v>173</v>
      </c>
      <c r="AA4912" s="273" t="s">
        <v>173</v>
      </c>
      <c r="AB4912" s="274">
        <v>44958</v>
      </c>
      <c r="AC4912" s="273">
        <v>11987</v>
      </c>
      <c r="AD4912" s="273">
        <v>45</v>
      </c>
      <c r="AE4912" s="273">
        <v>2.1</v>
      </c>
      <c r="AF4912" s="273" t="s">
        <v>90</v>
      </c>
      <c r="AG4912" s="273" t="s">
        <v>714</v>
      </c>
      <c r="AH4912" s="273" t="s">
        <v>715</v>
      </c>
      <c r="AI4912" s="273" t="s">
        <v>123</v>
      </c>
      <c r="AJ4912" s="273" t="s">
        <v>716</v>
      </c>
      <c r="AK4912" s="273">
        <v>165739</v>
      </c>
      <c r="BV4912" s="336" t="s">
        <v>64</v>
      </c>
      <c r="BW4912" s="337" t="s">
        <v>75</v>
      </c>
      <c r="BX4912" s="337" t="s">
        <v>79</v>
      </c>
      <c r="BY4912" s="337" t="s">
        <v>79</v>
      </c>
      <c r="BZ4912" s="337" t="s">
        <v>204</v>
      </c>
      <c r="CA4912" s="337" t="s">
        <v>205</v>
      </c>
      <c r="CB4912" s="337" t="s">
        <v>206</v>
      </c>
      <c r="CC4912" s="337" t="s">
        <v>207</v>
      </c>
      <c r="CD4912" s="338">
        <v>0</v>
      </c>
      <c r="CE4912" s="335">
        <v>45108</v>
      </c>
      <c r="CF4912" s="337"/>
      <c r="CG4912" s="337" t="s">
        <v>181</v>
      </c>
      <c r="CH4912" s="337"/>
      <c r="CI4912" s="337" t="s">
        <v>208</v>
      </c>
      <c r="CJ4912" s="337" t="s">
        <v>209</v>
      </c>
      <c r="CK4912" s="337"/>
      <c r="CL4912" s="337"/>
      <c r="CM4912" s="337" t="s">
        <v>73</v>
      </c>
      <c r="CN4912" s="337">
        <v>3</v>
      </c>
    </row>
    <row r="4913" spans="4:92">
      <c r="D4913" s="273" t="s">
        <v>83</v>
      </c>
      <c r="E4913" s="273" t="s">
        <v>287</v>
      </c>
      <c r="F4913" s="273" t="s">
        <v>823</v>
      </c>
      <c r="G4913" s="273" t="s">
        <v>827</v>
      </c>
      <c r="H4913" s="274">
        <v>45200</v>
      </c>
      <c r="I4913" s="273">
        <v>14211</v>
      </c>
      <c r="J4913" s="273">
        <v>790</v>
      </c>
      <c r="K4913" s="273">
        <v>0</v>
      </c>
      <c r="L4913" s="273" t="s">
        <v>66</v>
      </c>
      <c r="N4913" s="273" t="s">
        <v>107</v>
      </c>
      <c r="W4913" s="273">
        <v>253583</v>
      </c>
      <c r="X4913" s="273" t="s">
        <v>64</v>
      </c>
      <c r="Y4913" s="273" t="s">
        <v>75</v>
      </c>
      <c r="Z4913" s="273" t="s">
        <v>173</v>
      </c>
      <c r="AA4913" s="273" t="s">
        <v>173</v>
      </c>
      <c r="AB4913" s="274">
        <v>44958</v>
      </c>
      <c r="AC4913" s="273">
        <v>12086</v>
      </c>
      <c r="AD4913" s="273">
        <v>45</v>
      </c>
      <c r="AK4913" s="273">
        <v>167164</v>
      </c>
      <c r="BV4913" s="279" t="s">
        <v>64</v>
      </c>
      <c r="BW4913" s="280" t="s">
        <v>75</v>
      </c>
      <c r="BX4913" s="280" t="s">
        <v>79</v>
      </c>
      <c r="BY4913" s="280" t="s">
        <v>79</v>
      </c>
      <c r="BZ4913" s="280" t="s">
        <v>204</v>
      </c>
      <c r="CA4913" s="280" t="s">
        <v>205</v>
      </c>
      <c r="CB4913" s="280" t="s">
        <v>206</v>
      </c>
      <c r="CC4913" s="280" t="s">
        <v>207</v>
      </c>
      <c r="CD4913" s="281">
        <v>0</v>
      </c>
      <c r="CE4913" s="277">
        <v>45108</v>
      </c>
      <c r="CF4913" s="280"/>
      <c r="CG4913" s="280" t="s">
        <v>181</v>
      </c>
      <c r="CH4913" s="280"/>
      <c r="CI4913" s="280" t="s">
        <v>208</v>
      </c>
      <c r="CJ4913" s="280" t="s">
        <v>209</v>
      </c>
      <c r="CK4913" s="280"/>
      <c r="CL4913" s="280"/>
      <c r="CM4913" s="280" t="s">
        <v>73</v>
      </c>
      <c r="CN4913" s="280">
        <v>3</v>
      </c>
    </row>
    <row r="4914" spans="4:92">
      <c r="D4914" s="273" t="s">
        <v>83</v>
      </c>
      <c r="E4914" s="273" t="s">
        <v>287</v>
      </c>
      <c r="F4914" s="273" t="s">
        <v>823</v>
      </c>
      <c r="G4914" s="273" t="s">
        <v>827</v>
      </c>
      <c r="H4914" s="274">
        <v>45200</v>
      </c>
      <c r="I4914" s="273">
        <v>14211</v>
      </c>
      <c r="J4914" s="273">
        <v>790</v>
      </c>
      <c r="K4914" s="273">
        <v>3112.08</v>
      </c>
      <c r="L4914" s="273" t="s">
        <v>66</v>
      </c>
      <c r="M4914" s="273">
        <v>947.82431999999994</v>
      </c>
      <c r="N4914" s="273" t="s">
        <v>115</v>
      </c>
      <c r="W4914" s="273">
        <v>253582</v>
      </c>
      <c r="X4914" s="273" t="s">
        <v>64</v>
      </c>
      <c r="Y4914" s="273" t="s">
        <v>75</v>
      </c>
      <c r="Z4914" s="273" t="s">
        <v>173</v>
      </c>
      <c r="AA4914" s="273" t="s">
        <v>173</v>
      </c>
      <c r="AB4914" s="274">
        <v>44958</v>
      </c>
      <c r="AC4914" s="273">
        <v>12086</v>
      </c>
      <c r="AD4914" s="273">
        <v>45</v>
      </c>
      <c r="AK4914" s="273">
        <v>169912</v>
      </c>
      <c r="BV4914" s="336" t="s">
        <v>64</v>
      </c>
      <c r="BW4914" s="337" t="s">
        <v>75</v>
      </c>
      <c r="BX4914" s="337" t="s">
        <v>79</v>
      </c>
      <c r="BY4914" s="337" t="s">
        <v>79</v>
      </c>
      <c r="BZ4914" s="337" t="s">
        <v>204</v>
      </c>
      <c r="CA4914" s="337" t="s">
        <v>205</v>
      </c>
      <c r="CB4914" s="337" t="s">
        <v>206</v>
      </c>
      <c r="CC4914" s="337" t="s">
        <v>207</v>
      </c>
      <c r="CD4914" s="338">
        <v>0</v>
      </c>
      <c r="CE4914" s="335">
        <v>45108</v>
      </c>
      <c r="CF4914" s="337"/>
      <c r="CG4914" s="337" t="s">
        <v>181</v>
      </c>
      <c r="CH4914" s="337"/>
      <c r="CI4914" s="337" t="s">
        <v>208</v>
      </c>
      <c r="CJ4914" s="337" t="s">
        <v>209</v>
      </c>
      <c r="CK4914" s="337"/>
      <c r="CL4914" s="337"/>
      <c r="CM4914" s="337" t="s">
        <v>73</v>
      </c>
      <c r="CN4914" s="337">
        <v>3</v>
      </c>
    </row>
    <row r="4915" spans="4:92">
      <c r="D4915" s="273" t="s">
        <v>83</v>
      </c>
      <c r="E4915" s="273" t="s">
        <v>287</v>
      </c>
      <c r="F4915" s="273" t="s">
        <v>823</v>
      </c>
      <c r="G4915" s="273" t="s">
        <v>827</v>
      </c>
      <c r="H4915" s="274">
        <v>45231</v>
      </c>
      <c r="I4915" s="273">
        <v>14578</v>
      </c>
      <c r="J4915" s="273">
        <v>790</v>
      </c>
      <c r="W4915" s="273">
        <v>272416</v>
      </c>
      <c r="X4915" s="273" t="s">
        <v>64</v>
      </c>
      <c r="Y4915" s="273" t="s">
        <v>75</v>
      </c>
      <c r="Z4915" s="273" t="s">
        <v>173</v>
      </c>
      <c r="AA4915" s="273" t="s">
        <v>173</v>
      </c>
      <c r="AB4915" s="274">
        <v>44958</v>
      </c>
      <c r="AC4915" s="273">
        <v>12086</v>
      </c>
      <c r="AD4915" s="273">
        <v>45</v>
      </c>
      <c r="AK4915" s="273">
        <v>169919</v>
      </c>
      <c r="BV4915" s="279" t="s">
        <v>64</v>
      </c>
      <c r="BW4915" s="280" t="s">
        <v>75</v>
      </c>
      <c r="BX4915" s="280" t="s">
        <v>79</v>
      </c>
      <c r="BY4915" s="280" t="s">
        <v>79</v>
      </c>
      <c r="BZ4915" s="280" t="s">
        <v>167</v>
      </c>
      <c r="CA4915" s="280" t="s">
        <v>168</v>
      </c>
      <c r="CB4915" s="280" t="s">
        <v>313</v>
      </c>
      <c r="CC4915" s="280" t="s">
        <v>314</v>
      </c>
      <c r="CD4915" s="281">
        <v>14</v>
      </c>
      <c r="CE4915" s="277">
        <v>45108</v>
      </c>
      <c r="CF4915" s="280">
        <v>0</v>
      </c>
      <c r="CG4915" s="280" t="s">
        <v>90</v>
      </c>
      <c r="CH4915" s="280">
        <v>0</v>
      </c>
      <c r="CI4915" s="280" t="s">
        <v>80</v>
      </c>
      <c r="CJ4915" s="280"/>
      <c r="CK4915" s="280"/>
      <c r="CL4915" s="280"/>
      <c r="CM4915" s="280" t="s">
        <v>73</v>
      </c>
      <c r="CN4915" s="280">
        <v>3</v>
      </c>
    </row>
    <row r="4916" spans="4:92">
      <c r="D4916" s="273" t="s">
        <v>83</v>
      </c>
      <c r="E4916" s="273" t="s">
        <v>287</v>
      </c>
      <c r="F4916" s="273" t="s">
        <v>823</v>
      </c>
      <c r="G4916" s="273" t="s">
        <v>827</v>
      </c>
      <c r="H4916" s="274">
        <v>45231</v>
      </c>
      <c r="I4916" s="273">
        <v>14578</v>
      </c>
      <c r="J4916" s="273">
        <v>790</v>
      </c>
      <c r="K4916" s="273">
        <v>0</v>
      </c>
      <c r="L4916" s="273" t="s">
        <v>66</v>
      </c>
      <c r="N4916" s="273" t="s">
        <v>107</v>
      </c>
      <c r="W4916" s="273">
        <v>272441</v>
      </c>
      <c r="X4916" s="273" t="s">
        <v>64</v>
      </c>
      <c r="Y4916" s="273" t="s">
        <v>75</v>
      </c>
      <c r="Z4916" s="273" t="s">
        <v>173</v>
      </c>
      <c r="AA4916" s="273" t="s">
        <v>173</v>
      </c>
      <c r="AB4916" s="274">
        <v>44986</v>
      </c>
      <c r="AC4916" s="273">
        <v>12020</v>
      </c>
      <c r="AD4916" s="273">
        <v>45</v>
      </c>
      <c r="AE4916" s="273">
        <v>11.45</v>
      </c>
      <c r="AF4916" s="273" t="s">
        <v>90</v>
      </c>
      <c r="AG4916" s="273" t="s">
        <v>778</v>
      </c>
      <c r="AH4916" s="273" t="s">
        <v>658</v>
      </c>
      <c r="AI4916" s="273" t="s">
        <v>123</v>
      </c>
      <c r="AJ4916" s="273" t="s">
        <v>214</v>
      </c>
      <c r="AK4916" s="273">
        <v>165754</v>
      </c>
      <c r="BV4916" s="336" t="s">
        <v>64</v>
      </c>
      <c r="BW4916" s="337" t="s">
        <v>75</v>
      </c>
      <c r="BX4916" s="337" t="s">
        <v>79</v>
      </c>
      <c r="BY4916" s="337" t="s">
        <v>79</v>
      </c>
      <c r="BZ4916" s="337" t="s">
        <v>167</v>
      </c>
      <c r="CA4916" s="337" t="s">
        <v>168</v>
      </c>
      <c r="CB4916" s="337" t="s">
        <v>353</v>
      </c>
      <c r="CC4916" s="337" t="s">
        <v>354</v>
      </c>
      <c r="CD4916" s="338">
        <v>13</v>
      </c>
      <c r="CE4916" s="335">
        <v>45108</v>
      </c>
      <c r="CF4916" s="337">
        <v>0</v>
      </c>
      <c r="CG4916" s="337" t="s">
        <v>90</v>
      </c>
      <c r="CH4916" s="337">
        <v>0</v>
      </c>
      <c r="CI4916" s="337" t="s">
        <v>80</v>
      </c>
      <c r="CJ4916" s="337"/>
      <c r="CK4916" s="337"/>
      <c r="CL4916" s="337"/>
      <c r="CM4916" s="337" t="s">
        <v>73</v>
      </c>
      <c r="CN4916" s="337">
        <v>3</v>
      </c>
    </row>
    <row r="4917" spans="4:92">
      <c r="D4917" s="273" t="s">
        <v>83</v>
      </c>
      <c r="E4917" s="273" t="s">
        <v>287</v>
      </c>
      <c r="F4917" s="273" t="s">
        <v>823</v>
      </c>
      <c r="G4917" s="273" t="s">
        <v>827</v>
      </c>
      <c r="H4917" s="274">
        <v>45231</v>
      </c>
      <c r="I4917" s="273">
        <v>14578</v>
      </c>
      <c r="J4917" s="273">
        <v>790</v>
      </c>
      <c r="K4917" s="273">
        <v>3112.08</v>
      </c>
      <c r="L4917" s="273" t="s">
        <v>66</v>
      </c>
      <c r="M4917" s="273">
        <v>947.82431999999994</v>
      </c>
      <c r="N4917" s="273" t="s">
        <v>115</v>
      </c>
      <c r="W4917" s="273">
        <v>272440</v>
      </c>
      <c r="X4917" s="273" t="s">
        <v>64</v>
      </c>
      <c r="Y4917" s="273" t="s">
        <v>75</v>
      </c>
      <c r="Z4917" s="273" t="s">
        <v>173</v>
      </c>
      <c r="AA4917" s="273" t="s">
        <v>173</v>
      </c>
      <c r="AB4917" s="274">
        <v>44986</v>
      </c>
      <c r="AC4917" s="273">
        <v>12020</v>
      </c>
      <c r="AD4917" s="273">
        <v>45</v>
      </c>
      <c r="AE4917" s="273">
        <v>17.28</v>
      </c>
      <c r="AF4917" s="273" t="s">
        <v>90</v>
      </c>
      <c r="AG4917" s="273" t="s">
        <v>781</v>
      </c>
      <c r="AH4917" s="273" t="s">
        <v>782</v>
      </c>
      <c r="AI4917" s="273" t="s">
        <v>123</v>
      </c>
      <c r="AJ4917" s="273" t="s">
        <v>214</v>
      </c>
      <c r="AK4917" s="273">
        <v>165760</v>
      </c>
      <c r="BV4917" s="279" t="s">
        <v>64</v>
      </c>
      <c r="BW4917" s="280" t="s">
        <v>75</v>
      </c>
      <c r="BX4917" s="280" t="s">
        <v>79</v>
      </c>
      <c r="BY4917" s="280" t="s">
        <v>79</v>
      </c>
      <c r="BZ4917" s="280" t="s">
        <v>151</v>
      </c>
      <c r="CA4917" s="280" t="s">
        <v>152</v>
      </c>
      <c r="CB4917" s="280" t="s">
        <v>161</v>
      </c>
      <c r="CC4917" s="280" t="s">
        <v>162</v>
      </c>
      <c r="CD4917" s="281">
        <v>11</v>
      </c>
      <c r="CE4917" s="277">
        <v>45108</v>
      </c>
      <c r="CF4917" s="280">
        <v>108875.2</v>
      </c>
      <c r="CG4917" s="280" t="s">
        <v>90</v>
      </c>
      <c r="CH4917" s="280">
        <v>108875.2</v>
      </c>
      <c r="CI4917" s="280" t="s">
        <v>80</v>
      </c>
      <c r="CJ4917" s="280"/>
      <c r="CK4917" s="280"/>
      <c r="CL4917" s="280"/>
      <c r="CM4917" s="280" t="s">
        <v>73</v>
      </c>
      <c r="CN4917" s="280">
        <v>3</v>
      </c>
    </row>
    <row r="4918" spans="4:92">
      <c r="D4918" s="273" t="s">
        <v>83</v>
      </c>
      <c r="E4918" s="273" t="s">
        <v>287</v>
      </c>
      <c r="F4918" s="273" t="s">
        <v>823</v>
      </c>
      <c r="G4918" s="273" t="s">
        <v>827</v>
      </c>
      <c r="H4918" s="274">
        <v>45261</v>
      </c>
      <c r="I4918" s="273">
        <v>17037</v>
      </c>
      <c r="J4918" s="273">
        <v>790</v>
      </c>
      <c r="W4918" s="273">
        <v>324085</v>
      </c>
      <c r="X4918" s="273" t="s">
        <v>64</v>
      </c>
      <c r="Y4918" s="273" t="s">
        <v>75</v>
      </c>
      <c r="Z4918" s="273" t="s">
        <v>173</v>
      </c>
      <c r="AA4918" s="273" t="s">
        <v>173</v>
      </c>
      <c r="AB4918" s="274">
        <v>44986</v>
      </c>
      <c r="AC4918" s="273">
        <v>12020</v>
      </c>
      <c r="AD4918" s="273">
        <v>45</v>
      </c>
      <c r="AE4918" s="273">
        <v>17.37</v>
      </c>
      <c r="AF4918" s="273" t="s">
        <v>90</v>
      </c>
      <c r="AG4918" s="273" t="s">
        <v>786</v>
      </c>
      <c r="AH4918" s="273" t="s">
        <v>787</v>
      </c>
      <c r="AI4918" s="273" t="s">
        <v>123</v>
      </c>
      <c r="AJ4918" s="273" t="s">
        <v>200</v>
      </c>
      <c r="AK4918" s="273">
        <v>165766</v>
      </c>
      <c r="BV4918" s="336" t="s">
        <v>64</v>
      </c>
      <c r="BW4918" s="337" t="s">
        <v>75</v>
      </c>
      <c r="BX4918" s="337" t="s">
        <v>79</v>
      </c>
      <c r="BY4918" s="337" t="s">
        <v>79</v>
      </c>
      <c r="BZ4918" s="337" t="s">
        <v>167</v>
      </c>
      <c r="CA4918" s="337" t="s">
        <v>168</v>
      </c>
      <c r="CB4918" s="337" t="s">
        <v>169</v>
      </c>
      <c r="CC4918" s="337" t="s">
        <v>170</v>
      </c>
      <c r="CD4918" s="338">
        <v>12</v>
      </c>
      <c r="CE4918" s="335">
        <v>45108</v>
      </c>
      <c r="CF4918" s="337">
        <v>3038</v>
      </c>
      <c r="CG4918" s="337" t="s">
        <v>90</v>
      </c>
      <c r="CH4918" s="337">
        <v>3038</v>
      </c>
      <c r="CI4918" s="337" t="s">
        <v>80</v>
      </c>
      <c r="CJ4918" s="337"/>
      <c r="CK4918" s="337"/>
      <c r="CL4918" s="337"/>
      <c r="CM4918" s="337" t="s">
        <v>73</v>
      </c>
      <c r="CN4918" s="337">
        <v>3</v>
      </c>
    </row>
    <row r="4919" spans="4:92">
      <c r="D4919" s="273" t="s">
        <v>83</v>
      </c>
      <c r="E4919" s="273" t="s">
        <v>287</v>
      </c>
      <c r="F4919" s="273" t="s">
        <v>823</v>
      </c>
      <c r="G4919" s="273" t="s">
        <v>827</v>
      </c>
      <c r="H4919" s="274">
        <v>45261</v>
      </c>
      <c r="I4919" s="273">
        <v>17037</v>
      </c>
      <c r="J4919" s="273">
        <v>790</v>
      </c>
      <c r="K4919" s="273">
        <v>0</v>
      </c>
      <c r="L4919" s="273" t="s">
        <v>66</v>
      </c>
      <c r="N4919" s="273" t="s">
        <v>107</v>
      </c>
      <c r="W4919" s="273">
        <v>324110</v>
      </c>
      <c r="X4919" s="273" t="s">
        <v>64</v>
      </c>
      <c r="Y4919" s="273" t="s">
        <v>75</v>
      </c>
      <c r="Z4919" s="273" t="s">
        <v>173</v>
      </c>
      <c r="AA4919" s="273" t="s">
        <v>173</v>
      </c>
      <c r="AB4919" s="274">
        <v>44986</v>
      </c>
      <c r="AC4919" s="273">
        <v>12020</v>
      </c>
      <c r="AD4919" s="273">
        <v>45</v>
      </c>
      <c r="AE4919" s="273">
        <v>26.978999999999999</v>
      </c>
      <c r="AF4919" s="273" t="s">
        <v>90</v>
      </c>
      <c r="AG4919" s="273" t="s">
        <v>694</v>
      </c>
      <c r="AH4919" s="273" t="s">
        <v>695</v>
      </c>
      <c r="AI4919" s="273" t="s">
        <v>123</v>
      </c>
      <c r="AJ4919" s="273" t="s">
        <v>200</v>
      </c>
      <c r="AK4919" s="273">
        <v>165772</v>
      </c>
      <c r="BV4919" s="279" t="s">
        <v>64</v>
      </c>
      <c r="BW4919" s="280" t="s">
        <v>75</v>
      </c>
      <c r="BX4919" s="280" t="s">
        <v>79</v>
      </c>
      <c r="BY4919" s="280" t="s">
        <v>79</v>
      </c>
      <c r="BZ4919" s="280" t="s">
        <v>126</v>
      </c>
      <c r="CA4919" s="280" t="s">
        <v>127</v>
      </c>
      <c r="CB4919" s="280" t="s">
        <v>133</v>
      </c>
      <c r="CC4919" s="280" t="s">
        <v>134</v>
      </c>
      <c r="CD4919" s="281">
        <v>7</v>
      </c>
      <c r="CE4919" s="277">
        <v>45108</v>
      </c>
      <c r="CF4919" s="280"/>
      <c r="CG4919" s="280"/>
      <c r="CH4919" s="280"/>
      <c r="CI4919" s="280" t="s">
        <v>104</v>
      </c>
      <c r="CJ4919" s="280"/>
      <c r="CK4919" s="280"/>
      <c r="CL4919" s="280"/>
      <c r="CM4919" s="280" t="s">
        <v>73</v>
      </c>
      <c r="CN4919" s="280">
        <v>3</v>
      </c>
    </row>
    <row r="4920" spans="4:92">
      <c r="D4920" s="273" t="s">
        <v>83</v>
      </c>
      <c r="E4920" s="273" t="s">
        <v>287</v>
      </c>
      <c r="F4920" s="273" t="s">
        <v>823</v>
      </c>
      <c r="G4920" s="273" t="s">
        <v>827</v>
      </c>
      <c r="H4920" s="274">
        <v>45261</v>
      </c>
      <c r="I4920" s="273">
        <v>17037</v>
      </c>
      <c r="J4920" s="273">
        <v>790</v>
      </c>
      <c r="K4920" s="273">
        <v>3112.08</v>
      </c>
      <c r="L4920" s="273" t="s">
        <v>66</v>
      </c>
      <c r="M4920" s="273">
        <v>947.82431999999994</v>
      </c>
      <c r="N4920" s="273" t="s">
        <v>115</v>
      </c>
      <c r="W4920" s="273">
        <v>324109</v>
      </c>
      <c r="X4920" s="273" t="s">
        <v>64</v>
      </c>
      <c r="Y4920" s="273" t="s">
        <v>75</v>
      </c>
      <c r="Z4920" s="273" t="s">
        <v>173</v>
      </c>
      <c r="AA4920" s="273" t="s">
        <v>173</v>
      </c>
      <c r="AB4920" s="274">
        <v>45170</v>
      </c>
      <c r="AC4920" s="273">
        <v>13729</v>
      </c>
      <c r="AD4920" s="273">
        <v>45</v>
      </c>
      <c r="AE4920" s="273">
        <v>0.36</v>
      </c>
      <c r="AF4920" s="273" t="s">
        <v>90</v>
      </c>
      <c r="AG4920" s="273" t="s">
        <v>710</v>
      </c>
      <c r="AH4920" s="273" t="s">
        <v>711</v>
      </c>
      <c r="AI4920" s="273" t="s">
        <v>199</v>
      </c>
      <c r="AJ4920" s="273" t="s">
        <v>124</v>
      </c>
      <c r="AK4920" s="273">
        <v>238697</v>
      </c>
      <c r="BV4920" s="336" t="s">
        <v>64</v>
      </c>
      <c r="BW4920" s="337" t="s">
        <v>75</v>
      </c>
      <c r="BX4920" s="337" t="s">
        <v>79</v>
      </c>
      <c r="BY4920" s="337" t="s">
        <v>79</v>
      </c>
      <c r="BZ4920" s="337" t="s">
        <v>138</v>
      </c>
      <c r="CA4920" s="337" t="s">
        <v>139</v>
      </c>
      <c r="CB4920" s="337" t="s">
        <v>140</v>
      </c>
      <c r="CC4920" s="337" t="s">
        <v>141</v>
      </c>
      <c r="CD4920" s="338">
        <v>9</v>
      </c>
      <c r="CE4920" s="335">
        <v>45108</v>
      </c>
      <c r="CF4920" s="337">
        <v>0</v>
      </c>
      <c r="CG4920" s="337" t="s">
        <v>90</v>
      </c>
      <c r="CH4920" s="337">
        <v>0</v>
      </c>
      <c r="CI4920" s="337" t="s">
        <v>80</v>
      </c>
      <c r="CJ4920" s="337"/>
      <c r="CK4920" s="337"/>
      <c r="CL4920" s="337"/>
      <c r="CM4920" s="337" t="s">
        <v>73</v>
      </c>
      <c r="CN4920" s="337">
        <v>3</v>
      </c>
    </row>
    <row r="4921" spans="4:92">
      <c r="D4921" s="273" t="s">
        <v>83</v>
      </c>
      <c r="E4921" s="273" t="s">
        <v>287</v>
      </c>
      <c r="F4921" s="273" t="s">
        <v>942</v>
      </c>
      <c r="G4921" s="273" t="s">
        <v>945</v>
      </c>
      <c r="H4921" s="274">
        <v>44927</v>
      </c>
      <c r="I4921" s="273">
        <v>11250</v>
      </c>
      <c r="J4921" s="273">
        <v>827</v>
      </c>
      <c r="W4921" s="273">
        <v>140137</v>
      </c>
      <c r="X4921" s="273" t="s">
        <v>64</v>
      </c>
      <c r="Y4921" s="273" t="s">
        <v>75</v>
      </c>
      <c r="Z4921" s="273" t="s">
        <v>173</v>
      </c>
      <c r="AA4921" s="273" t="s">
        <v>173</v>
      </c>
      <c r="AB4921" s="274">
        <v>45170</v>
      </c>
      <c r="AC4921" s="273">
        <v>13729</v>
      </c>
      <c r="AD4921" s="273">
        <v>45</v>
      </c>
      <c r="AE4921" s="273">
        <v>2.02</v>
      </c>
      <c r="AF4921" s="273" t="s">
        <v>90</v>
      </c>
      <c r="AG4921" s="273" t="s">
        <v>714</v>
      </c>
      <c r="AH4921" s="273" t="s">
        <v>715</v>
      </c>
      <c r="AI4921" s="273" t="s">
        <v>123</v>
      </c>
      <c r="AJ4921" s="273" t="s">
        <v>716</v>
      </c>
      <c r="AK4921" s="273">
        <v>238703</v>
      </c>
      <c r="BV4921" s="279" t="s">
        <v>64</v>
      </c>
      <c r="BW4921" s="280" t="s">
        <v>75</v>
      </c>
      <c r="BX4921" s="280" t="s">
        <v>79</v>
      </c>
      <c r="BY4921" s="280" t="s">
        <v>79</v>
      </c>
      <c r="BZ4921" s="280" t="s">
        <v>151</v>
      </c>
      <c r="CA4921" s="280" t="s">
        <v>152</v>
      </c>
      <c r="CB4921" s="280" t="s">
        <v>153</v>
      </c>
      <c r="CC4921" s="280" t="s">
        <v>154</v>
      </c>
      <c r="CD4921" s="281">
        <v>10</v>
      </c>
      <c r="CE4921" s="277">
        <v>45108</v>
      </c>
      <c r="CF4921" s="280">
        <v>136094</v>
      </c>
      <c r="CG4921" s="280" t="s">
        <v>90</v>
      </c>
      <c r="CH4921" s="280">
        <v>136094</v>
      </c>
      <c r="CI4921" s="280" t="s">
        <v>80</v>
      </c>
      <c r="CJ4921" s="280"/>
      <c r="CK4921" s="280"/>
      <c r="CL4921" s="280"/>
      <c r="CM4921" s="280" t="s">
        <v>73</v>
      </c>
      <c r="CN4921" s="280">
        <v>3</v>
      </c>
    </row>
    <row r="4922" spans="4:92">
      <c r="D4922" s="273" t="s">
        <v>83</v>
      </c>
      <c r="E4922" s="273" t="s">
        <v>287</v>
      </c>
      <c r="F4922" s="273" t="s">
        <v>942</v>
      </c>
      <c r="G4922" s="273" t="s">
        <v>945</v>
      </c>
      <c r="H4922" s="274">
        <v>44927</v>
      </c>
      <c r="I4922" s="273">
        <v>11250</v>
      </c>
      <c r="J4922" s="273">
        <v>827</v>
      </c>
      <c r="K4922" s="273">
        <v>6531.69</v>
      </c>
      <c r="L4922" s="273" t="s">
        <v>66</v>
      </c>
      <c r="M4922" s="273">
        <v>1239.704232</v>
      </c>
      <c r="N4922" s="273" t="s">
        <v>115</v>
      </c>
      <c r="W4922" s="273">
        <v>140161</v>
      </c>
      <c r="X4922" s="273" t="s">
        <v>64</v>
      </c>
      <c r="Y4922" s="273" t="s">
        <v>75</v>
      </c>
      <c r="Z4922" s="273" t="s">
        <v>173</v>
      </c>
      <c r="AA4922" s="273" t="s">
        <v>173</v>
      </c>
      <c r="AB4922" s="274">
        <v>45170</v>
      </c>
      <c r="AC4922" s="273">
        <v>13729</v>
      </c>
      <c r="AD4922" s="273">
        <v>45</v>
      </c>
      <c r="AE4922" s="273">
        <v>0</v>
      </c>
      <c r="AF4922" s="273" t="s">
        <v>90</v>
      </c>
      <c r="AG4922" s="273" t="s">
        <v>718</v>
      </c>
      <c r="AH4922" s="273" t="s">
        <v>719</v>
      </c>
      <c r="AI4922" s="273" t="s">
        <v>123</v>
      </c>
      <c r="AJ4922" s="273" t="s">
        <v>200</v>
      </c>
      <c r="AK4922" s="273">
        <v>238709</v>
      </c>
      <c r="BV4922" s="336" t="s">
        <v>64</v>
      </c>
      <c r="BW4922" s="337" t="s">
        <v>75</v>
      </c>
      <c r="BX4922" s="337" t="s">
        <v>79</v>
      </c>
      <c r="BY4922" s="337" t="s">
        <v>79</v>
      </c>
      <c r="BZ4922" s="337" t="s">
        <v>126</v>
      </c>
      <c r="CA4922" s="337" t="s">
        <v>127</v>
      </c>
      <c r="CB4922" s="337" t="s">
        <v>128</v>
      </c>
      <c r="CC4922" s="337" t="s">
        <v>129</v>
      </c>
      <c r="CD4922" s="338">
        <v>6</v>
      </c>
      <c r="CE4922" s="335">
        <v>45108</v>
      </c>
      <c r="CF4922" s="337"/>
      <c r="CG4922" s="337"/>
      <c r="CH4922" s="337"/>
      <c r="CI4922" s="337" t="s">
        <v>80</v>
      </c>
      <c r="CJ4922" s="337"/>
      <c r="CK4922" s="337"/>
      <c r="CL4922" s="337"/>
      <c r="CM4922" s="337" t="s">
        <v>73</v>
      </c>
      <c r="CN4922" s="337">
        <v>3</v>
      </c>
    </row>
    <row r="4923" spans="4:92">
      <c r="D4923" s="273" t="s">
        <v>83</v>
      </c>
      <c r="E4923" s="273" t="s">
        <v>287</v>
      </c>
      <c r="F4923" s="273" t="s">
        <v>942</v>
      </c>
      <c r="G4923" s="273" t="s">
        <v>945</v>
      </c>
      <c r="H4923" s="274">
        <v>44927</v>
      </c>
      <c r="I4923" s="273">
        <v>11250</v>
      </c>
      <c r="J4923" s="273">
        <v>827</v>
      </c>
      <c r="K4923" s="273">
        <v>0</v>
      </c>
      <c r="L4923" s="273" t="s">
        <v>66</v>
      </c>
      <c r="N4923" s="273" t="s">
        <v>107</v>
      </c>
      <c r="W4923" s="273">
        <v>140162</v>
      </c>
      <c r="X4923" s="273" t="s">
        <v>64</v>
      </c>
      <c r="Y4923" s="273" t="s">
        <v>75</v>
      </c>
      <c r="Z4923" s="273" t="s">
        <v>173</v>
      </c>
      <c r="AA4923" s="273" t="s">
        <v>173</v>
      </c>
      <c r="AB4923" s="274">
        <v>45170</v>
      </c>
      <c r="AC4923" s="273">
        <v>13729</v>
      </c>
      <c r="AD4923" s="273">
        <v>45</v>
      </c>
      <c r="AE4923" s="273">
        <v>1.5</v>
      </c>
      <c r="AF4923" s="273" t="s">
        <v>90</v>
      </c>
      <c r="AG4923" s="273" t="s">
        <v>722</v>
      </c>
      <c r="AH4923" s="273" t="s">
        <v>723</v>
      </c>
      <c r="AI4923" s="273" t="s">
        <v>123</v>
      </c>
      <c r="AJ4923" s="273" t="s">
        <v>200</v>
      </c>
      <c r="AK4923" s="273">
        <v>238715</v>
      </c>
      <c r="BV4923" s="279" t="s">
        <v>64</v>
      </c>
      <c r="BW4923" s="280" t="s">
        <v>75</v>
      </c>
      <c r="BX4923" s="280" t="s">
        <v>79</v>
      </c>
      <c r="BY4923" s="280" t="s">
        <v>79</v>
      </c>
      <c r="BZ4923" s="280" t="s">
        <v>110</v>
      </c>
      <c r="CA4923" s="280" t="s">
        <v>111</v>
      </c>
      <c r="CB4923" s="280" t="s">
        <v>117</v>
      </c>
      <c r="CC4923" s="280" t="s">
        <v>118</v>
      </c>
      <c r="CD4923" s="281">
        <v>5</v>
      </c>
      <c r="CE4923" s="277">
        <v>45108</v>
      </c>
      <c r="CF4923" s="280"/>
      <c r="CG4923" s="280"/>
      <c r="CH4923" s="280"/>
      <c r="CI4923" s="280" t="s">
        <v>104</v>
      </c>
      <c r="CJ4923" s="280"/>
      <c r="CK4923" s="280"/>
      <c r="CL4923" s="280"/>
      <c r="CM4923" s="280" t="s">
        <v>73</v>
      </c>
      <c r="CN4923" s="280">
        <v>3</v>
      </c>
    </row>
    <row r="4924" spans="4:92">
      <c r="D4924" s="273" t="s">
        <v>83</v>
      </c>
      <c r="E4924" s="273" t="s">
        <v>287</v>
      </c>
      <c r="F4924" s="273" t="s">
        <v>942</v>
      </c>
      <c r="G4924" s="273" t="s">
        <v>945</v>
      </c>
      <c r="H4924" s="274">
        <v>44927</v>
      </c>
      <c r="I4924" s="273">
        <v>17169</v>
      </c>
      <c r="J4924" s="273">
        <v>827</v>
      </c>
      <c r="K4924" s="273">
        <v>61</v>
      </c>
      <c r="L4924" s="273" t="s">
        <v>1202</v>
      </c>
      <c r="M4924" s="273">
        <v>487.97609999999997</v>
      </c>
      <c r="N4924" s="273" t="s">
        <v>1203</v>
      </c>
      <c r="P4924" s="273" t="s">
        <v>1420</v>
      </c>
      <c r="Q4924" s="273" t="s">
        <v>1496</v>
      </c>
      <c r="R4924" s="273" t="s">
        <v>70</v>
      </c>
      <c r="S4924" s="273" t="s">
        <v>1521</v>
      </c>
      <c r="T4924" s="273" t="s">
        <v>2104</v>
      </c>
      <c r="U4924" s="273" t="s">
        <v>1783</v>
      </c>
      <c r="V4924" s="273" t="s">
        <v>2105</v>
      </c>
      <c r="W4924" s="273">
        <v>329202</v>
      </c>
      <c r="X4924" s="273" t="s">
        <v>64</v>
      </c>
      <c r="Y4924" s="273" t="s">
        <v>75</v>
      </c>
      <c r="Z4924" s="273" t="s">
        <v>173</v>
      </c>
      <c r="AA4924" s="273" t="s">
        <v>173</v>
      </c>
      <c r="AB4924" s="274">
        <v>45170</v>
      </c>
      <c r="AC4924" s="273">
        <v>13729</v>
      </c>
      <c r="AD4924" s="273">
        <v>45</v>
      </c>
      <c r="AE4924" s="273">
        <v>10</v>
      </c>
      <c r="AF4924" s="273" t="s">
        <v>90</v>
      </c>
      <c r="AG4924" s="273" t="s">
        <v>726</v>
      </c>
      <c r="AH4924" s="273" t="s">
        <v>727</v>
      </c>
      <c r="AI4924" s="273" t="s">
        <v>123</v>
      </c>
      <c r="AJ4924" s="273" t="s">
        <v>200</v>
      </c>
      <c r="AK4924" s="273">
        <v>238721</v>
      </c>
      <c r="BV4924" s="336" t="s">
        <v>64</v>
      </c>
      <c r="BW4924" s="337" t="s">
        <v>75</v>
      </c>
      <c r="BX4924" s="337" t="s">
        <v>79</v>
      </c>
      <c r="BY4924" s="337" t="s">
        <v>79</v>
      </c>
      <c r="BZ4924" s="337" t="s">
        <v>110</v>
      </c>
      <c r="CA4924" s="337" t="s">
        <v>111</v>
      </c>
      <c r="CB4924" s="337" t="s">
        <v>112</v>
      </c>
      <c r="CC4924" s="337" t="s">
        <v>113</v>
      </c>
      <c r="CD4924" s="338">
        <v>4</v>
      </c>
      <c r="CE4924" s="335">
        <v>45108</v>
      </c>
      <c r="CF4924" s="337"/>
      <c r="CG4924" s="337"/>
      <c r="CH4924" s="337"/>
      <c r="CI4924" s="337" t="s">
        <v>80</v>
      </c>
      <c r="CJ4924" s="337"/>
      <c r="CK4924" s="337"/>
      <c r="CL4924" s="337"/>
      <c r="CM4924" s="337" t="s">
        <v>73</v>
      </c>
      <c r="CN4924" s="337">
        <v>3</v>
      </c>
    </row>
    <row r="4925" spans="4:92">
      <c r="D4925" s="273" t="s">
        <v>83</v>
      </c>
      <c r="E4925" s="273" t="s">
        <v>287</v>
      </c>
      <c r="F4925" s="273" t="s">
        <v>942</v>
      </c>
      <c r="G4925" s="273" t="s">
        <v>945</v>
      </c>
      <c r="H4925" s="274">
        <v>44927</v>
      </c>
      <c r="I4925" s="273">
        <v>17169</v>
      </c>
      <c r="J4925" s="273">
        <v>827</v>
      </c>
      <c r="K4925" s="273">
        <v>20</v>
      </c>
      <c r="L4925" s="273" t="s">
        <v>1202</v>
      </c>
      <c r="M4925" s="273">
        <v>106.545</v>
      </c>
      <c r="N4925" s="273" t="s">
        <v>1203</v>
      </c>
      <c r="P4925" s="273" t="s">
        <v>1204</v>
      </c>
      <c r="Q4925" s="273" t="s">
        <v>1496</v>
      </c>
      <c r="R4925" s="273" t="s">
        <v>70</v>
      </c>
      <c r="S4925" s="273" t="s">
        <v>1598</v>
      </c>
      <c r="T4925" s="273" t="s">
        <v>1598</v>
      </c>
      <c r="U4925" s="273" t="s">
        <v>1598</v>
      </c>
      <c r="V4925" s="273" t="s">
        <v>1598</v>
      </c>
      <c r="W4925" s="273">
        <v>337130</v>
      </c>
      <c r="X4925" s="273" t="s">
        <v>64</v>
      </c>
      <c r="Y4925" s="273" t="s">
        <v>75</v>
      </c>
      <c r="Z4925" s="273" t="s">
        <v>173</v>
      </c>
      <c r="AA4925" s="273" t="s">
        <v>173</v>
      </c>
      <c r="AB4925" s="274">
        <v>45170</v>
      </c>
      <c r="AC4925" s="273">
        <v>13729</v>
      </c>
      <c r="AD4925" s="273">
        <v>45</v>
      </c>
      <c r="AE4925" s="273">
        <v>4.5999999999999996</v>
      </c>
      <c r="AF4925" s="273" t="s">
        <v>90</v>
      </c>
      <c r="AG4925" s="273" t="s">
        <v>568</v>
      </c>
      <c r="AH4925" s="273" t="s">
        <v>730</v>
      </c>
      <c r="AI4925" s="273" t="s">
        <v>123</v>
      </c>
      <c r="AJ4925" s="273" t="s">
        <v>200</v>
      </c>
      <c r="AK4925" s="273">
        <v>238727</v>
      </c>
      <c r="BV4925" s="279" t="s">
        <v>64</v>
      </c>
      <c r="BW4925" s="280" t="s">
        <v>75</v>
      </c>
      <c r="BX4925" s="280" t="s">
        <v>79</v>
      </c>
      <c r="BY4925" s="280" t="s">
        <v>79</v>
      </c>
      <c r="BZ4925" s="280" t="s">
        <v>86</v>
      </c>
      <c r="CA4925" s="280" t="s">
        <v>87</v>
      </c>
      <c r="CB4925" s="280" t="s">
        <v>101</v>
      </c>
      <c r="CC4925" s="280" t="s">
        <v>102</v>
      </c>
      <c r="CD4925" s="281">
        <v>4</v>
      </c>
      <c r="CE4925" s="277">
        <v>45108</v>
      </c>
      <c r="CF4925" s="280">
        <v>83006</v>
      </c>
      <c r="CG4925" s="280" t="s">
        <v>1495</v>
      </c>
      <c r="CH4925" s="280">
        <v>11932.112499999999</v>
      </c>
      <c r="CI4925" s="280" t="s">
        <v>104</v>
      </c>
      <c r="CJ4925" s="280"/>
      <c r="CK4925" s="280"/>
      <c r="CL4925" s="280"/>
      <c r="CM4925" s="280" t="s">
        <v>73</v>
      </c>
      <c r="CN4925" s="280">
        <v>3</v>
      </c>
    </row>
    <row r="4926" spans="4:92">
      <c r="D4926" s="273" t="s">
        <v>83</v>
      </c>
      <c r="E4926" s="273" t="s">
        <v>287</v>
      </c>
      <c r="F4926" s="273" t="s">
        <v>942</v>
      </c>
      <c r="G4926" s="273" t="s">
        <v>945</v>
      </c>
      <c r="H4926" s="274">
        <v>44958</v>
      </c>
      <c r="I4926" s="273">
        <v>11412</v>
      </c>
      <c r="J4926" s="273">
        <v>827</v>
      </c>
      <c r="W4926" s="273">
        <v>144835</v>
      </c>
      <c r="X4926" s="273" t="s">
        <v>64</v>
      </c>
      <c r="Y4926" s="273" t="s">
        <v>75</v>
      </c>
      <c r="Z4926" s="273" t="s">
        <v>173</v>
      </c>
      <c r="AA4926" s="273" t="s">
        <v>173</v>
      </c>
      <c r="AB4926" s="274">
        <v>45170</v>
      </c>
      <c r="AC4926" s="273">
        <v>13729</v>
      </c>
      <c r="AD4926" s="273">
        <v>45</v>
      </c>
      <c r="AE4926" s="273">
        <v>8</v>
      </c>
      <c r="AF4926" s="273" t="s">
        <v>90</v>
      </c>
      <c r="AG4926" s="273" t="s">
        <v>732</v>
      </c>
      <c r="AH4926" s="273" t="s">
        <v>733</v>
      </c>
      <c r="AI4926" s="273" t="s">
        <v>123</v>
      </c>
      <c r="AJ4926" s="273" t="s">
        <v>200</v>
      </c>
      <c r="AK4926" s="273">
        <v>238733</v>
      </c>
      <c r="BV4926" s="336" t="s">
        <v>64</v>
      </c>
      <c r="BW4926" s="337" t="s">
        <v>75</v>
      </c>
      <c r="BX4926" s="337" t="s">
        <v>79</v>
      </c>
      <c r="BY4926" s="337" t="s">
        <v>79</v>
      </c>
      <c r="BZ4926" s="337" t="s">
        <v>86</v>
      </c>
      <c r="CA4926" s="337" t="s">
        <v>87</v>
      </c>
      <c r="CB4926" s="337" t="s">
        <v>101</v>
      </c>
      <c r="CC4926" s="337" t="s">
        <v>102</v>
      </c>
      <c r="CD4926" s="338">
        <v>4</v>
      </c>
      <c r="CE4926" s="335">
        <v>45108</v>
      </c>
      <c r="CF4926" s="337">
        <v>0</v>
      </c>
      <c r="CG4926" s="337" t="s">
        <v>1495</v>
      </c>
      <c r="CH4926" s="337">
        <v>0</v>
      </c>
      <c r="CI4926" s="337" t="s">
        <v>104</v>
      </c>
      <c r="CJ4926" s="337"/>
      <c r="CK4926" s="337"/>
      <c r="CL4926" s="337"/>
      <c r="CM4926" s="337" t="s">
        <v>73</v>
      </c>
      <c r="CN4926" s="337">
        <v>3</v>
      </c>
    </row>
    <row r="4927" spans="4:92">
      <c r="D4927" s="273" t="s">
        <v>83</v>
      </c>
      <c r="E4927" s="273" t="s">
        <v>287</v>
      </c>
      <c r="F4927" s="273" t="s">
        <v>942</v>
      </c>
      <c r="G4927" s="273" t="s">
        <v>945</v>
      </c>
      <c r="H4927" s="274">
        <v>44958</v>
      </c>
      <c r="I4927" s="273">
        <v>11412</v>
      </c>
      <c r="J4927" s="273">
        <v>827</v>
      </c>
      <c r="K4927" s="273">
        <v>6954.24</v>
      </c>
      <c r="L4927" s="273" t="s">
        <v>66</v>
      </c>
      <c r="M4927" s="273">
        <v>1340.2488060000001</v>
      </c>
      <c r="N4927" s="273" t="s">
        <v>115</v>
      </c>
      <c r="W4927" s="273">
        <v>144859</v>
      </c>
      <c r="X4927" s="273" t="s">
        <v>64</v>
      </c>
      <c r="Y4927" s="273" t="s">
        <v>75</v>
      </c>
      <c r="Z4927" s="273" t="s">
        <v>173</v>
      </c>
      <c r="AA4927" s="273" t="s">
        <v>173</v>
      </c>
      <c r="AB4927" s="274">
        <v>45170</v>
      </c>
      <c r="AC4927" s="273">
        <v>13729</v>
      </c>
      <c r="AD4927" s="273">
        <v>45</v>
      </c>
      <c r="AE4927" s="273">
        <v>7.14</v>
      </c>
      <c r="AF4927" s="273" t="s">
        <v>90</v>
      </c>
      <c r="AG4927" s="273" t="s">
        <v>738</v>
      </c>
      <c r="AH4927" s="273" t="s">
        <v>739</v>
      </c>
      <c r="AI4927" s="273" t="s">
        <v>123</v>
      </c>
      <c r="AJ4927" s="273" t="s">
        <v>200</v>
      </c>
      <c r="AK4927" s="273">
        <v>238739</v>
      </c>
      <c r="BV4927" s="279" t="s">
        <v>64</v>
      </c>
      <c r="BW4927" s="280" t="s">
        <v>75</v>
      </c>
      <c r="BX4927" s="280" t="s">
        <v>79</v>
      </c>
      <c r="BY4927" s="280" t="s">
        <v>79</v>
      </c>
      <c r="BZ4927" s="280" t="s">
        <v>86</v>
      </c>
      <c r="CA4927" s="280" t="s">
        <v>87</v>
      </c>
      <c r="CB4927" s="280" t="s">
        <v>101</v>
      </c>
      <c r="CC4927" s="280" t="s">
        <v>102</v>
      </c>
      <c r="CD4927" s="281">
        <v>4</v>
      </c>
      <c r="CE4927" s="277">
        <v>45108</v>
      </c>
      <c r="CF4927" s="280">
        <v>1118</v>
      </c>
      <c r="CG4927" s="280" t="s">
        <v>1495</v>
      </c>
      <c r="CH4927" s="280">
        <v>160.71250000000001</v>
      </c>
      <c r="CI4927" s="280" t="s">
        <v>104</v>
      </c>
      <c r="CJ4927" s="280"/>
      <c r="CK4927" s="280"/>
      <c r="CL4927" s="280"/>
      <c r="CM4927" s="280" t="s">
        <v>73</v>
      </c>
      <c r="CN4927" s="280">
        <v>3</v>
      </c>
    </row>
    <row r="4928" spans="4:92">
      <c r="D4928" s="273" t="s">
        <v>83</v>
      </c>
      <c r="E4928" s="273" t="s">
        <v>287</v>
      </c>
      <c r="F4928" s="273" t="s">
        <v>942</v>
      </c>
      <c r="G4928" s="273" t="s">
        <v>945</v>
      </c>
      <c r="H4928" s="274">
        <v>45261</v>
      </c>
      <c r="I4928" s="273">
        <v>17058</v>
      </c>
      <c r="J4928" s="273">
        <v>827</v>
      </c>
      <c r="K4928" s="273">
        <v>0</v>
      </c>
      <c r="L4928" s="273" t="s">
        <v>66</v>
      </c>
      <c r="N4928" s="273" t="s">
        <v>107</v>
      </c>
      <c r="W4928" s="273">
        <v>316567</v>
      </c>
      <c r="X4928" s="273" t="s">
        <v>64</v>
      </c>
      <c r="Y4928" s="273" t="s">
        <v>75</v>
      </c>
      <c r="Z4928" s="273" t="s">
        <v>173</v>
      </c>
      <c r="AA4928" s="273" t="s">
        <v>173</v>
      </c>
      <c r="AB4928" s="274">
        <v>45170</v>
      </c>
      <c r="AC4928" s="273">
        <v>13729</v>
      </c>
      <c r="AD4928" s="273">
        <v>45</v>
      </c>
      <c r="AE4928" s="273">
        <v>0</v>
      </c>
      <c r="AF4928" s="273" t="s">
        <v>90</v>
      </c>
      <c r="AG4928" s="273" t="s">
        <v>414</v>
      </c>
      <c r="AH4928" s="273" t="s">
        <v>742</v>
      </c>
      <c r="AI4928" s="273" t="s">
        <v>199</v>
      </c>
      <c r="AJ4928" s="273" t="s">
        <v>200</v>
      </c>
      <c r="AK4928" s="273">
        <v>238745</v>
      </c>
      <c r="BV4928" s="336" t="s">
        <v>64</v>
      </c>
      <c r="BW4928" s="337" t="s">
        <v>75</v>
      </c>
      <c r="BX4928" s="337" t="s">
        <v>79</v>
      </c>
      <c r="BY4928" s="337" t="s">
        <v>79</v>
      </c>
      <c r="BZ4928" s="337" t="s">
        <v>86</v>
      </c>
      <c r="CA4928" s="337" t="s">
        <v>87</v>
      </c>
      <c r="CB4928" s="337" t="s">
        <v>101</v>
      </c>
      <c r="CC4928" s="337" t="s">
        <v>102</v>
      </c>
      <c r="CD4928" s="338">
        <v>4</v>
      </c>
      <c r="CE4928" s="335">
        <v>45108</v>
      </c>
      <c r="CF4928" s="337">
        <v>3407</v>
      </c>
      <c r="CG4928" s="337" t="s">
        <v>1495</v>
      </c>
      <c r="CH4928" s="337">
        <v>489.75625000000002</v>
      </c>
      <c r="CI4928" s="337" t="s">
        <v>104</v>
      </c>
      <c r="CJ4928" s="337"/>
      <c r="CK4928" s="337"/>
      <c r="CL4928" s="337"/>
      <c r="CM4928" s="337" t="s">
        <v>73</v>
      </c>
      <c r="CN4928" s="337">
        <v>3</v>
      </c>
    </row>
    <row r="4929" spans="4:92">
      <c r="D4929" s="273" t="s">
        <v>83</v>
      </c>
      <c r="E4929" s="273" t="s">
        <v>287</v>
      </c>
      <c r="F4929" s="273" t="s">
        <v>1024</v>
      </c>
      <c r="G4929" s="273" t="s">
        <v>1029</v>
      </c>
      <c r="H4929" s="274">
        <v>44927</v>
      </c>
      <c r="I4929" s="273">
        <v>11264</v>
      </c>
      <c r="J4929" s="273">
        <v>848</v>
      </c>
      <c r="W4929" s="273">
        <v>140543</v>
      </c>
      <c r="X4929" s="273" t="s">
        <v>64</v>
      </c>
      <c r="Y4929" s="273" t="s">
        <v>75</v>
      </c>
      <c r="Z4929" s="273" t="s">
        <v>173</v>
      </c>
      <c r="AA4929" s="273" t="s">
        <v>173</v>
      </c>
      <c r="AB4929" s="274">
        <v>45170</v>
      </c>
      <c r="AC4929" s="273">
        <v>13729</v>
      </c>
      <c r="AD4929" s="273">
        <v>45</v>
      </c>
      <c r="AE4929" s="273">
        <v>5</v>
      </c>
      <c r="AF4929" s="273" t="s">
        <v>90</v>
      </c>
      <c r="AG4929" s="273" t="s">
        <v>424</v>
      </c>
      <c r="AH4929" s="273" t="s">
        <v>745</v>
      </c>
      <c r="AI4929" s="273" t="s">
        <v>199</v>
      </c>
      <c r="AJ4929" s="273" t="s">
        <v>200</v>
      </c>
      <c r="AK4929" s="273">
        <v>238751</v>
      </c>
      <c r="BV4929" s="279" t="s">
        <v>64</v>
      </c>
      <c r="BW4929" s="280" t="s">
        <v>75</v>
      </c>
      <c r="BX4929" s="280" t="s">
        <v>79</v>
      </c>
      <c r="BY4929" s="280" t="s">
        <v>79</v>
      </c>
      <c r="BZ4929" s="280" t="s">
        <v>86</v>
      </c>
      <c r="CA4929" s="280" t="s">
        <v>87</v>
      </c>
      <c r="CB4929" s="280" t="s">
        <v>101</v>
      </c>
      <c r="CC4929" s="280" t="s">
        <v>102</v>
      </c>
      <c r="CD4929" s="281">
        <v>4</v>
      </c>
      <c r="CE4929" s="277">
        <v>45108</v>
      </c>
      <c r="CF4929" s="280">
        <v>1763</v>
      </c>
      <c r="CG4929" s="280" t="s">
        <v>1495</v>
      </c>
      <c r="CH4929" s="280">
        <v>253.43125000000001</v>
      </c>
      <c r="CI4929" s="280" t="s">
        <v>104</v>
      </c>
      <c r="CJ4929" s="280"/>
      <c r="CK4929" s="280"/>
      <c r="CL4929" s="280"/>
      <c r="CM4929" s="280" t="s">
        <v>73</v>
      </c>
      <c r="CN4929" s="280">
        <v>3</v>
      </c>
    </row>
    <row r="4930" spans="4:92">
      <c r="D4930" s="273" t="s">
        <v>83</v>
      </c>
      <c r="E4930" s="273" t="s">
        <v>287</v>
      </c>
      <c r="F4930" s="273" t="s">
        <v>1024</v>
      </c>
      <c r="G4930" s="273" t="s">
        <v>1029</v>
      </c>
      <c r="H4930" s="274">
        <v>44927</v>
      </c>
      <c r="I4930" s="273">
        <v>11264</v>
      </c>
      <c r="J4930" s="273">
        <v>848</v>
      </c>
      <c r="K4930" s="273">
        <v>0</v>
      </c>
      <c r="L4930" s="273" t="s">
        <v>66</v>
      </c>
      <c r="N4930" s="273" t="s">
        <v>107</v>
      </c>
      <c r="W4930" s="273">
        <v>140568</v>
      </c>
      <c r="X4930" s="273" t="s">
        <v>64</v>
      </c>
      <c r="Y4930" s="273" t="s">
        <v>75</v>
      </c>
      <c r="Z4930" s="273" t="s">
        <v>173</v>
      </c>
      <c r="AA4930" s="273" t="s">
        <v>173</v>
      </c>
      <c r="AB4930" s="274">
        <v>45170</v>
      </c>
      <c r="AC4930" s="273">
        <v>13729</v>
      </c>
      <c r="AD4930" s="273">
        <v>45</v>
      </c>
      <c r="AE4930" s="273">
        <v>10</v>
      </c>
      <c r="AF4930" s="273" t="s">
        <v>90</v>
      </c>
      <c r="AG4930" s="273" t="s">
        <v>428</v>
      </c>
      <c r="AH4930" s="273" t="s">
        <v>1588</v>
      </c>
      <c r="AI4930" s="273" t="s">
        <v>199</v>
      </c>
      <c r="AJ4930" s="273" t="s">
        <v>200</v>
      </c>
      <c r="AK4930" s="273">
        <v>238757</v>
      </c>
      <c r="BV4930" s="336" t="s">
        <v>64</v>
      </c>
      <c r="BW4930" s="337" t="s">
        <v>75</v>
      </c>
      <c r="BX4930" s="337" t="s">
        <v>79</v>
      </c>
      <c r="BY4930" s="337" t="s">
        <v>79</v>
      </c>
      <c r="BZ4930" s="337" t="s">
        <v>86</v>
      </c>
      <c r="CA4930" s="337" t="s">
        <v>87</v>
      </c>
      <c r="CB4930" s="337" t="s">
        <v>101</v>
      </c>
      <c r="CC4930" s="337" t="s">
        <v>102</v>
      </c>
      <c r="CD4930" s="338">
        <v>4</v>
      </c>
      <c r="CE4930" s="335">
        <v>45108</v>
      </c>
      <c r="CF4930" s="337">
        <v>8487</v>
      </c>
      <c r="CG4930" s="337" t="s">
        <v>1495</v>
      </c>
      <c r="CH4930" s="337">
        <v>1220.0062499999999</v>
      </c>
      <c r="CI4930" s="337" t="s">
        <v>104</v>
      </c>
      <c r="CJ4930" s="337"/>
      <c r="CK4930" s="337"/>
      <c r="CL4930" s="337"/>
      <c r="CM4930" s="337" t="s">
        <v>73</v>
      </c>
      <c r="CN4930" s="337">
        <v>3</v>
      </c>
    </row>
    <row r="4931" spans="4:92">
      <c r="D4931" s="273" t="s">
        <v>83</v>
      </c>
      <c r="E4931" s="273" t="s">
        <v>287</v>
      </c>
      <c r="F4931" s="273" t="s">
        <v>1024</v>
      </c>
      <c r="G4931" s="273" t="s">
        <v>1029</v>
      </c>
      <c r="H4931" s="274">
        <v>44927</v>
      </c>
      <c r="I4931" s="273">
        <v>11264</v>
      </c>
      <c r="J4931" s="273">
        <v>848</v>
      </c>
      <c r="K4931" s="273">
        <v>875</v>
      </c>
      <c r="L4931" s="273" t="s">
        <v>66</v>
      </c>
      <c r="M4931" s="273">
        <v>56.588000000000001</v>
      </c>
      <c r="N4931" s="273" t="s">
        <v>115</v>
      </c>
      <c r="W4931" s="273">
        <v>140567</v>
      </c>
      <c r="X4931" s="273" t="s">
        <v>64</v>
      </c>
      <c r="Y4931" s="273" t="s">
        <v>75</v>
      </c>
      <c r="Z4931" s="273" t="s">
        <v>173</v>
      </c>
      <c r="AA4931" s="273" t="s">
        <v>173</v>
      </c>
      <c r="AB4931" s="274">
        <v>45170</v>
      </c>
      <c r="AC4931" s="273">
        <v>13729</v>
      </c>
      <c r="AD4931" s="273">
        <v>45</v>
      </c>
      <c r="AE4931" s="273">
        <v>4.2</v>
      </c>
      <c r="AF4931" s="273" t="s">
        <v>90</v>
      </c>
      <c r="AG4931" s="273" t="s">
        <v>1555</v>
      </c>
      <c r="AH4931" s="273" t="s">
        <v>1590</v>
      </c>
      <c r="AI4931" s="273" t="s">
        <v>123</v>
      </c>
      <c r="AJ4931" s="273" t="s">
        <v>200</v>
      </c>
      <c r="AK4931" s="273">
        <v>238763</v>
      </c>
      <c r="BV4931" s="279" t="s">
        <v>64</v>
      </c>
      <c r="BW4931" s="280" t="s">
        <v>75</v>
      </c>
      <c r="BX4931" s="280" t="s">
        <v>79</v>
      </c>
      <c r="BY4931" s="280" t="s">
        <v>79</v>
      </c>
      <c r="BZ4931" s="280" t="s">
        <v>86</v>
      </c>
      <c r="CA4931" s="280" t="s">
        <v>87</v>
      </c>
      <c r="CB4931" s="280" t="s">
        <v>101</v>
      </c>
      <c r="CC4931" s="280" t="s">
        <v>102</v>
      </c>
      <c r="CD4931" s="281">
        <v>4</v>
      </c>
      <c r="CE4931" s="277">
        <v>45108</v>
      </c>
      <c r="CF4931" s="280">
        <v>7788</v>
      </c>
      <c r="CG4931" s="280" t="s">
        <v>1495</v>
      </c>
      <c r="CH4931" s="280">
        <v>1119.5250000000001</v>
      </c>
      <c r="CI4931" s="280" t="s">
        <v>104</v>
      </c>
      <c r="CJ4931" s="280"/>
      <c r="CK4931" s="280"/>
      <c r="CL4931" s="280"/>
      <c r="CM4931" s="280" t="s">
        <v>73</v>
      </c>
      <c r="CN4931" s="280">
        <v>3</v>
      </c>
    </row>
    <row r="4932" spans="4:92">
      <c r="D4932" s="273" t="s">
        <v>83</v>
      </c>
      <c r="E4932" s="273" t="s">
        <v>287</v>
      </c>
      <c r="F4932" s="273" t="s">
        <v>1024</v>
      </c>
      <c r="G4932" s="273" t="s">
        <v>1029</v>
      </c>
      <c r="H4932" s="274">
        <v>44927</v>
      </c>
      <c r="I4932" s="273">
        <v>17174</v>
      </c>
      <c r="J4932" s="273">
        <v>848</v>
      </c>
      <c r="K4932" s="273">
        <v>21</v>
      </c>
      <c r="L4932" s="273" t="s">
        <v>1202</v>
      </c>
      <c r="M4932" s="273">
        <v>134.2467</v>
      </c>
      <c r="N4932" s="273" t="s">
        <v>1203</v>
      </c>
      <c r="P4932" s="273" t="s">
        <v>92</v>
      </c>
      <c r="Q4932" s="273" t="s">
        <v>1496</v>
      </c>
      <c r="R4932" s="273" t="s">
        <v>70</v>
      </c>
      <c r="S4932" s="273" t="s">
        <v>1521</v>
      </c>
      <c r="T4932" s="273" t="s">
        <v>2106</v>
      </c>
      <c r="U4932" s="273" t="s">
        <v>73</v>
      </c>
      <c r="V4932" s="273" t="s">
        <v>2107</v>
      </c>
      <c r="W4932" s="273">
        <v>329282</v>
      </c>
      <c r="X4932" s="273" t="s">
        <v>64</v>
      </c>
      <c r="Y4932" s="273" t="s">
        <v>75</v>
      </c>
      <c r="Z4932" s="273" t="s">
        <v>173</v>
      </c>
      <c r="AA4932" s="273" t="s">
        <v>173</v>
      </c>
      <c r="AB4932" s="274">
        <v>45170</v>
      </c>
      <c r="AC4932" s="273">
        <v>13729</v>
      </c>
      <c r="AD4932" s="273">
        <v>45</v>
      </c>
      <c r="AE4932" s="273">
        <v>0</v>
      </c>
      <c r="AF4932" s="273" t="s">
        <v>90</v>
      </c>
      <c r="AG4932" s="273" t="s">
        <v>488</v>
      </c>
      <c r="AH4932" s="273" t="s">
        <v>1591</v>
      </c>
      <c r="AI4932" s="273" t="s">
        <v>123</v>
      </c>
      <c r="AJ4932" s="273" t="s">
        <v>200</v>
      </c>
      <c r="AK4932" s="273">
        <v>238769</v>
      </c>
      <c r="BV4932" s="336" t="s">
        <v>64</v>
      </c>
      <c r="BW4932" s="337" t="s">
        <v>75</v>
      </c>
      <c r="BX4932" s="337" t="s">
        <v>79</v>
      </c>
      <c r="BY4932" s="337" t="s">
        <v>79</v>
      </c>
      <c r="BZ4932" s="337" t="s">
        <v>86</v>
      </c>
      <c r="CA4932" s="337" t="s">
        <v>87</v>
      </c>
      <c r="CB4932" s="337" t="s">
        <v>101</v>
      </c>
      <c r="CC4932" s="337" t="s">
        <v>102</v>
      </c>
      <c r="CD4932" s="338">
        <v>4</v>
      </c>
      <c r="CE4932" s="335">
        <v>45108</v>
      </c>
      <c r="CF4932" s="337">
        <v>117542</v>
      </c>
      <c r="CG4932" s="337" t="s">
        <v>1495</v>
      </c>
      <c r="CH4932" s="337">
        <v>16896.662499999999</v>
      </c>
      <c r="CI4932" s="337" t="s">
        <v>104</v>
      </c>
      <c r="CJ4932" s="337"/>
      <c r="CK4932" s="337"/>
      <c r="CL4932" s="337"/>
      <c r="CM4932" s="337" t="s">
        <v>73</v>
      </c>
      <c r="CN4932" s="337">
        <v>3</v>
      </c>
    </row>
    <row r="4933" spans="4:92">
      <c r="D4933" s="273" t="s">
        <v>83</v>
      </c>
      <c r="E4933" s="273" t="s">
        <v>287</v>
      </c>
      <c r="F4933" s="273" t="s">
        <v>1024</v>
      </c>
      <c r="G4933" s="273" t="s">
        <v>1029</v>
      </c>
      <c r="H4933" s="274">
        <v>44958</v>
      </c>
      <c r="I4933" s="273">
        <v>11426</v>
      </c>
      <c r="J4933" s="273">
        <v>848</v>
      </c>
      <c r="W4933" s="273">
        <v>145241</v>
      </c>
      <c r="X4933" s="273" t="s">
        <v>64</v>
      </c>
      <c r="Y4933" s="273" t="s">
        <v>75</v>
      </c>
      <c r="Z4933" s="273" t="s">
        <v>173</v>
      </c>
      <c r="AA4933" s="273" t="s">
        <v>173</v>
      </c>
      <c r="AB4933" s="274">
        <v>45170</v>
      </c>
      <c r="AC4933" s="273">
        <v>13729</v>
      </c>
      <c r="AD4933" s="273">
        <v>45</v>
      </c>
      <c r="AE4933" s="273">
        <v>0</v>
      </c>
      <c r="AF4933" s="273" t="s">
        <v>90</v>
      </c>
      <c r="AG4933" s="273" t="s">
        <v>1592</v>
      </c>
      <c r="AH4933" s="273" t="s">
        <v>1593</v>
      </c>
      <c r="AI4933" s="273" t="s">
        <v>199</v>
      </c>
      <c r="AJ4933" s="273" t="s">
        <v>214</v>
      </c>
      <c r="AK4933" s="273">
        <v>238776</v>
      </c>
      <c r="BV4933" s="279" t="s">
        <v>64</v>
      </c>
      <c r="BW4933" s="280" t="s">
        <v>75</v>
      </c>
      <c r="BX4933" s="280" t="s">
        <v>79</v>
      </c>
      <c r="BY4933" s="280" t="s">
        <v>79</v>
      </c>
      <c r="BZ4933" s="280" t="s">
        <v>86</v>
      </c>
      <c r="CA4933" s="280" t="s">
        <v>87</v>
      </c>
      <c r="CB4933" s="280" t="s">
        <v>101</v>
      </c>
      <c r="CC4933" s="280" t="s">
        <v>102</v>
      </c>
      <c r="CD4933" s="281">
        <v>4</v>
      </c>
      <c r="CE4933" s="277">
        <v>45108</v>
      </c>
      <c r="CF4933" s="280">
        <v>64987</v>
      </c>
      <c r="CG4933" s="280" t="s">
        <v>1495</v>
      </c>
      <c r="CH4933" s="280">
        <v>9341.8812500000004</v>
      </c>
      <c r="CI4933" s="280" t="s">
        <v>104</v>
      </c>
      <c r="CJ4933" s="280"/>
      <c r="CK4933" s="280"/>
      <c r="CL4933" s="280"/>
      <c r="CM4933" s="280" t="s">
        <v>73</v>
      </c>
      <c r="CN4933" s="280">
        <v>3</v>
      </c>
    </row>
    <row r="4934" spans="4:92">
      <c r="D4934" s="273" t="s">
        <v>83</v>
      </c>
      <c r="E4934" s="273" t="s">
        <v>287</v>
      </c>
      <c r="F4934" s="273" t="s">
        <v>1024</v>
      </c>
      <c r="G4934" s="273" t="s">
        <v>1029</v>
      </c>
      <c r="H4934" s="274">
        <v>44958</v>
      </c>
      <c r="I4934" s="273">
        <v>11426</v>
      </c>
      <c r="J4934" s="273">
        <v>848</v>
      </c>
      <c r="K4934" s="273">
        <v>0</v>
      </c>
      <c r="L4934" s="273" t="s">
        <v>66</v>
      </c>
      <c r="N4934" s="273" t="s">
        <v>107</v>
      </c>
      <c r="W4934" s="273">
        <v>145266</v>
      </c>
      <c r="X4934" s="273" t="s">
        <v>64</v>
      </c>
      <c r="Y4934" s="273" t="s">
        <v>75</v>
      </c>
      <c r="Z4934" s="273" t="s">
        <v>173</v>
      </c>
      <c r="AA4934" s="273" t="s">
        <v>173</v>
      </c>
      <c r="AB4934" s="274">
        <v>45170</v>
      </c>
      <c r="AC4934" s="273">
        <v>13729</v>
      </c>
      <c r="AD4934" s="273">
        <v>45</v>
      </c>
      <c r="AE4934" s="273">
        <v>0</v>
      </c>
      <c r="AF4934" s="273" t="s">
        <v>90</v>
      </c>
      <c r="AG4934" s="273" t="s">
        <v>229</v>
      </c>
      <c r="AH4934" s="273" t="s">
        <v>1594</v>
      </c>
      <c r="AI4934" s="273" t="s">
        <v>199</v>
      </c>
      <c r="AJ4934" s="273" t="s">
        <v>214</v>
      </c>
      <c r="AK4934" s="273">
        <v>238782</v>
      </c>
      <c r="BV4934" s="336" t="s">
        <v>64</v>
      </c>
      <c r="BW4934" s="337" t="s">
        <v>75</v>
      </c>
      <c r="BX4934" s="337" t="s">
        <v>79</v>
      </c>
      <c r="BY4934" s="337" t="s">
        <v>79</v>
      </c>
      <c r="BZ4934" s="337" t="s">
        <v>86</v>
      </c>
      <c r="CA4934" s="337" t="s">
        <v>87</v>
      </c>
      <c r="CB4934" s="337" t="s">
        <v>101</v>
      </c>
      <c r="CC4934" s="337" t="s">
        <v>102</v>
      </c>
      <c r="CD4934" s="338">
        <v>4</v>
      </c>
      <c r="CE4934" s="335">
        <v>45108</v>
      </c>
      <c r="CF4934" s="337">
        <v>125963</v>
      </c>
      <c r="CG4934" s="337" t="s">
        <v>1495</v>
      </c>
      <c r="CH4934" s="337">
        <v>18107.181250000001</v>
      </c>
      <c r="CI4934" s="337" t="s">
        <v>104</v>
      </c>
      <c r="CJ4934" s="337"/>
      <c r="CK4934" s="337"/>
      <c r="CL4934" s="337"/>
      <c r="CM4934" s="337" t="s">
        <v>73</v>
      </c>
      <c r="CN4934" s="337">
        <v>3</v>
      </c>
    </row>
    <row r="4935" spans="4:92">
      <c r="D4935" s="273" t="s">
        <v>83</v>
      </c>
      <c r="E4935" s="273" t="s">
        <v>287</v>
      </c>
      <c r="F4935" s="273" t="s">
        <v>1024</v>
      </c>
      <c r="G4935" s="273" t="s">
        <v>1029</v>
      </c>
      <c r="H4935" s="274">
        <v>44958</v>
      </c>
      <c r="I4935" s="273">
        <v>11426</v>
      </c>
      <c r="J4935" s="273">
        <v>848</v>
      </c>
      <c r="K4935" s="273">
        <v>875</v>
      </c>
      <c r="L4935" s="273" t="s">
        <v>66</v>
      </c>
      <c r="M4935" s="273">
        <v>56.588000000000001</v>
      </c>
      <c r="N4935" s="273" t="s">
        <v>115</v>
      </c>
      <c r="W4935" s="273">
        <v>145265</v>
      </c>
      <c r="X4935" s="273" t="s">
        <v>64</v>
      </c>
      <c r="Y4935" s="273" t="s">
        <v>75</v>
      </c>
      <c r="Z4935" s="273" t="s">
        <v>308</v>
      </c>
      <c r="AA4935" s="273" t="s">
        <v>338</v>
      </c>
      <c r="AB4935" s="274">
        <v>45139</v>
      </c>
      <c r="AC4935" s="273">
        <v>13396</v>
      </c>
      <c r="AD4935" s="273">
        <v>35</v>
      </c>
      <c r="AK4935" s="273">
        <v>229295</v>
      </c>
      <c r="BV4935" s="279" t="s">
        <v>64</v>
      </c>
      <c r="BW4935" s="280" t="s">
        <v>75</v>
      </c>
      <c r="BX4935" s="280" t="s">
        <v>79</v>
      </c>
      <c r="BY4935" s="280" t="s">
        <v>79</v>
      </c>
      <c r="BZ4935" s="280" t="s">
        <v>86</v>
      </c>
      <c r="CA4935" s="280" t="s">
        <v>87</v>
      </c>
      <c r="CB4935" s="280" t="s">
        <v>101</v>
      </c>
      <c r="CC4935" s="280" t="s">
        <v>102</v>
      </c>
      <c r="CD4935" s="281">
        <v>4</v>
      </c>
      <c r="CE4935" s="277">
        <v>45108</v>
      </c>
      <c r="CF4935" s="280">
        <v>64576</v>
      </c>
      <c r="CG4935" s="280" t="s">
        <v>1495</v>
      </c>
      <c r="CH4935" s="280">
        <v>9282.7999999999993</v>
      </c>
      <c r="CI4935" s="280" t="s">
        <v>104</v>
      </c>
      <c r="CJ4935" s="280"/>
      <c r="CK4935" s="280"/>
      <c r="CL4935" s="280"/>
      <c r="CM4935" s="280" t="s">
        <v>73</v>
      </c>
      <c r="CN4935" s="280">
        <v>3</v>
      </c>
    </row>
    <row r="4936" spans="4:92">
      <c r="D4936" s="273" t="s">
        <v>83</v>
      </c>
      <c r="E4936" s="273" t="s">
        <v>287</v>
      </c>
      <c r="F4936" s="273" t="s">
        <v>1024</v>
      </c>
      <c r="G4936" s="273" t="s">
        <v>1029</v>
      </c>
      <c r="H4936" s="274">
        <v>44986</v>
      </c>
      <c r="I4936" s="273">
        <v>11588</v>
      </c>
      <c r="J4936" s="273">
        <v>848</v>
      </c>
      <c r="W4936" s="273">
        <v>149939</v>
      </c>
      <c r="X4936" s="273" t="s">
        <v>64</v>
      </c>
      <c r="Y4936" s="273" t="s">
        <v>75</v>
      </c>
      <c r="Z4936" s="273" t="s">
        <v>308</v>
      </c>
      <c r="AA4936" s="273" t="s">
        <v>338</v>
      </c>
      <c r="AB4936" s="274">
        <v>45170</v>
      </c>
      <c r="AC4936" s="273">
        <v>13723</v>
      </c>
      <c r="AD4936" s="273">
        <v>35</v>
      </c>
      <c r="AK4936" s="273">
        <v>241353</v>
      </c>
      <c r="BV4936" s="336" t="s">
        <v>64</v>
      </c>
      <c r="BW4936" s="337" t="s">
        <v>75</v>
      </c>
      <c r="BX4936" s="337" t="s">
        <v>79</v>
      </c>
      <c r="BY4936" s="337" t="s">
        <v>79</v>
      </c>
      <c r="BZ4936" s="337" t="s">
        <v>86</v>
      </c>
      <c r="CA4936" s="337" t="s">
        <v>87</v>
      </c>
      <c r="CB4936" s="337" t="s">
        <v>101</v>
      </c>
      <c r="CC4936" s="337" t="s">
        <v>102</v>
      </c>
      <c r="CD4936" s="338">
        <v>4</v>
      </c>
      <c r="CE4936" s="335">
        <v>45108</v>
      </c>
      <c r="CF4936" s="337">
        <v>83088</v>
      </c>
      <c r="CG4936" s="337" t="s">
        <v>1495</v>
      </c>
      <c r="CH4936" s="337">
        <v>11943.9</v>
      </c>
      <c r="CI4936" s="337" t="s">
        <v>104</v>
      </c>
      <c r="CJ4936" s="337"/>
      <c r="CK4936" s="337"/>
      <c r="CL4936" s="337"/>
      <c r="CM4936" s="337" t="s">
        <v>73</v>
      </c>
      <c r="CN4936" s="337">
        <v>3</v>
      </c>
    </row>
    <row r="4937" spans="4:92">
      <c r="D4937" s="273" t="s">
        <v>83</v>
      </c>
      <c r="E4937" s="273" t="s">
        <v>287</v>
      </c>
      <c r="F4937" s="273" t="s">
        <v>1024</v>
      </c>
      <c r="G4937" s="273" t="s">
        <v>1029</v>
      </c>
      <c r="H4937" s="274">
        <v>44986</v>
      </c>
      <c r="I4937" s="273">
        <v>11588</v>
      </c>
      <c r="J4937" s="273">
        <v>848</v>
      </c>
      <c r="K4937" s="273">
        <v>0</v>
      </c>
      <c r="L4937" s="273" t="s">
        <v>66</v>
      </c>
      <c r="N4937" s="273" t="s">
        <v>107</v>
      </c>
      <c r="W4937" s="273">
        <v>149964</v>
      </c>
      <c r="X4937" s="273" t="s">
        <v>64</v>
      </c>
      <c r="Y4937" s="273" t="s">
        <v>75</v>
      </c>
      <c r="Z4937" s="273" t="s">
        <v>308</v>
      </c>
      <c r="AA4937" s="273" t="s">
        <v>338</v>
      </c>
      <c r="AB4937" s="274">
        <v>45200</v>
      </c>
      <c r="AC4937" s="273">
        <v>14058</v>
      </c>
      <c r="AD4937" s="273">
        <v>35</v>
      </c>
      <c r="AK4937" s="273">
        <v>263671</v>
      </c>
      <c r="BV4937" s="279" t="s">
        <v>64</v>
      </c>
      <c r="BW4937" s="280" t="s">
        <v>75</v>
      </c>
      <c r="BX4937" s="280" t="s">
        <v>79</v>
      </c>
      <c r="BY4937" s="280" t="s">
        <v>79</v>
      </c>
      <c r="BZ4937" s="280" t="s">
        <v>86</v>
      </c>
      <c r="CA4937" s="280" t="s">
        <v>87</v>
      </c>
      <c r="CB4937" s="280" t="s">
        <v>88</v>
      </c>
      <c r="CC4937" s="280" t="s">
        <v>89</v>
      </c>
      <c r="CD4937" s="281">
        <v>3</v>
      </c>
      <c r="CE4937" s="277">
        <v>45108</v>
      </c>
      <c r="CF4937" s="280">
        <v>20216</v>
      </c>
      <c r="CG4937" s="280" t="s">
        <v>90</v>
      </c>
      <c r="CH4937" s="280">
        <v>20216</v>
      </c>
      <c r="CI4937" s="280" t="s">
        <v>80</v>
      </c>
      <c r="CJ4937" s="280"/>
      <c r="CK4937" s="280"/>
      <c r="CL4937" s="280"/>
      <c r="CM4937" s="280" t="s">
        <v>73</v>
      </c>
      <c r="CN4937" s="280">
        <v>3</v>
      </c>
    </row>
    <row r="4938" spans="4:92">
      <c r="D4938" s="273" t="s">
        <v>83</v>
      </c>
      <c r="E4938" s="273" t="s">
        <v>287</v>
      </c>
      <c r="F4938" s="273" t="s">
        <v>1024</v>
      </c>
      <c r="G4938" s="273" t="s">
        <v>1029</v>
      </c>
      <c r="H4938" s="274">
        <v>44986</v>
      </c>
      <c r="I4938" s="273">
        <v>11588</v>
      </c>
      <c r="J4938" s="273">
        <v>848</v>
      </c>
      <c r="K4938" s="273">
        <v>1000</v>
      </c>
      <c r="L4938" s="273" t="s">
        <v>66</v>
      </c>
      <c r="M4938" s="273">
        <v>64.671999999999997</v>
      </c>
      <c r="N4938" s="273" t="s">
        <v>115</v>
      </c>
      <c r="W4938" s="273">
        <v>149963</v>
      </c>
      <c r="X4938" s="273" t="s">
        <v>64</v>
      </c>
      <c r="Y4938" s="273" t="s">
        <v>75</v>
      </c>
      <c r="Z4938" s="273" t="s">
        <v>308</v>
      </c>
      <c r="AA4938" s="273" t="s">
        <v>338</v>
      </c>
      <c r="AB4938" s="274">
        <v>45200</v>
      </c>
      <c r="AC4938" s="273">
        <v>15145</v>
      </c>
      <c r="AD4938" s="273">
        <v>35</v>
      </c>
      <c r="AK4938" s="273">
        <v>281557</v>
      </c>
      <c r="BV4938" s="336" t="s">
        <v>64</v>
      </c>
      <c r="BW4938" s="337" t="s">
        <v>75</v>
      </c>
      <c r="BX4938" s="337" t="s">
        <v>79</v>
      </c>
      <c r="BY4938" s="337" t="s">
        <v>79</v>
      </c>
      <c r="BZ4938" s="337" t="s">
        <v>86</v>
      </c>
      <c r="CA4938" s="337" t="s">
        <v>87</v>
      </c>
      <c r="CB4938" s="337" t="s">
        <v>88</v>
      </c>
      <c r="CC4938" s="337" t="s">
        <v>89</v>
      </c>
      <c r="CD4938" s="338">
        <v>3</v>
      </c>
      <c r="CE4938" s="335">
        <v>45108</v>
      </c>
      <c r="CF4938" s="337">
        <v>15712</v>
      </c>
      <c r="CG4938" s="337" t="s">
        <v>90</v>
      </c>
      <c r="CH4938" s="337">
        <v>15712</v>
      </c>
      <c r="CI4938" s="337" t="s">
        <v>80</v>
      </c>
      <c r="CJ4938" s="337"/>
      <c r="CK4938" s="337"/>
      <c r="CL4938" s="337"/>
      <c r="CM4938" s="337" t="s">
        <v>73</v>
      </c>
      <c r="CN4938" s="337">
        <v>3</v>
      </c>
    </row>
    <row r="4939" spans="4:92">
      <c r="D4939" s="273" t="s">
        <v>83</v>
      </c>
      <c r="E4939" s="273" t="s">
        <v>287</v>
      </c>
      <c r="F4939" s="273" t="s">
        <v>1024</v>
      </c>
      <c r="G4939" s="273" t="s">
        <v>1029</v>
      </c>
      <c r="H4939" s="274">
        <v>45017</v>
      </c>
      <c r="I4939" s="273">
        <v>11750</v>
      </c>
      <c r="J4939" s="273">
        <v>848</v>
      </c>
      <c r="W4939" s="273">
        <v>154637</v>
      </c>
      <c r="X4939" s="273" t="s">
        <v>64</v>
      </c>
      <c r="Y4939" s="273" t="s">
        <v>75</v>
      </c>
      <c r="Z4939" s="273" t="s">
        <v>308</v>
      </c>
      <c r="AA4939" s="273" t="s">
        <v>338</v>
      </c>
      <c r="AB4939" s="274">
        <v>45231</v>
      </c>
      <c r="AC4939" s="273">
        <v>14426</v>
      </c>
      <c r="AD4939" s="273">
        <v>35</v>
      </c>
      <c r="AK4939" s="273">
        <v>288625</v>
      </c>
      <c r="BV4939" s="279" t="s">
        <v>64</v>
      </c>
      <c r="BW4939" s="280" t="s">
        <v>75</v>
      </c>
      <c r="BX4939" s="280" t="s">
        <v>79</v>
      </c>
      <c r="BY4939" s="280" t="s">
        <v>79</v>
      </c>
      <c r="BZ4939" s="280" t="s">
        <v>86</v>
      </c>
      <c r="CA4939" s="280" t="s">
        <v>87</v>
      </c>
      <c r="CB4939" s="280" t="s">
        <v>88</v>
      </c>
      <c r="CC4939" s="280" t="s">
        <v>89</v>
      </c>
      <c r="CD4939" s="281">
        <v>3</v>
      </c>
      <c r="CE4939" s="277">
        <v>45108</v>
      </c>
      <c r="CF4939" s="280">
        <v>30648</v>
      </c>
      <c r="CG4939" s="280" t="s">
        <v>90</v>
      </c>
      <c r="CH4939" s="280">
        <v>30648</v>
      </c>
      <c r="CI4939" s="280" t="s">
        <v>80</v>
      </c>
      <c r="CJ4939" s="280"/>
      <c r="CK4939" s="280"/>
      <c r="CL4939" s="280"/>
      <c r="CM4939" s="280" t="s">
        <v>73</v>
      </c>
      <c r="CN4939" s="280">
        <v>3</v>
      </c>
    </row>
    <row r="4940" spans="4:92">
      <c r="D4940" s="273" t="s">
        <v>83</v>
      </c>
      <c r="E4940" s="273" t="s">
        <v>287</v>
      </c>
      <c r="F4940" s="273" t="s">
        <v>1024</v>
      </c>
      <c r="G4940" s="273" t="s">
        <v>1029</v>
      </c>
      <c r="H4940" s="274">
        <v>45017</v>
      </c>
      <c r="I4940" s="273">
        <v>11750</v>
      </c>
      <c r="J4940" s="273">
        <v>848</v>
      </c>
      <c r="K4940" s="273">
        <v>0</v>
      </c>
      <c r="L4940" s="273" t="s">
        <v>66</v>
      </c>
      <c r="N4940" s="273" t="s">
        <v>107</v>
      </c>
      <c r="W4940" s="273">
        <v>154662</v>
      </c>
      <c r="X4940" s="273" t="s">
        <v>64</v>
      </c>
      <c r="Y4940" s="273" t="s">
        <v>75</v>
      </c>
      <c r="Z4940" s="273" t="s">
        <v>308</v>
      </c>
      <c r="AA4940" s="273" t="s">
        <v>338</v>
      </c>
      <c r="AB4940" s="274">
        <v>45261</v>
      </c>
      <c r="AC4940" s="273">
        <v>16905</v>
      </c>
      <c r="AD4940" s="273">
        <v>35</v>
      </c>
      <c r="AK4940" s="273">
        <v>321444</v>
      </c>
      <c r="BV4940" s="336" t="s">
        <v>64</v>
      </c>
      <c r="BW4940" s="337" t="s">
        <v>75</v>
      </c>
      <c r="BX4940" s="337" t="s">
        <v>79</v>
      </c>
      <c r="BY4940" s="337" t="s">
        <v>79</v>
      </c>
      <c r="BZ4940" s="337" t="s">
        <v>86</v>
      </c>
      <c r="CA4940" s="337" t="s">
        <v>87</v>
      </c>
      <c r="CB4940" s="337" t="s">
        <v>88</v>
      </c>
      <c r="CC4940" s="337" t="s">
        <v>89</v>
      </c>
      <c r="CD4940" s="338">
        <v>3</v>
      </c>
      <c r="CE4940" s="335">
        <v>45108</v>
      </c>
      <c r="CF4940" s="337">
        <v>15812</v>
      </c>
      <c r="CG4940" s="337" t="s">
        <v>90</v>
      </c>
      <c r="CH4940" s="337">
        <v>15812</v>
      </c>
      <c r="CI4940" s="337" t="s">
        <v>80</v>
      </c>
      <c r="CJ4940" s="337"/>
      <c r="CK4940" s="337"/>
      <c r="CL4940" s="337"/>
      <c r="CM4940" s="337" t="s">
        <v>73</v>
      </c>
      <c r="CN4940" s="337">
        <v>3</v>
      </c>
    </row>
    <row r="4941" spans="4:92">
      <c r="D4941" s="273" t="s">
        <v>83</v>
      </c>
      <c r="E4941" s="273" t="s">
        <v>287</v>
      </c>
      <c r="F4941" s="273" t="s">
        <v>1024</v>
      </c>
      <c r="G4941" s="273" t="s">
        <v>1029</v>
      </c>
      <c r="H4941" s="274">
        <v>45017</v>
      </c>
      <c r="I4941" s="273">
        <v>11750</v>
      </c>
      <c r="J4941" s="273">
        <v>848</v>
      </c>
      <c r="K4941" s="273">
        <v>906.25</v>
      </c>
      <c r="L4941" s="273" t="s">
        <v>66</v>
      </c>
      <c r="M4941" s="273">
        <v>58.609000000000002</v>
      </c>
      <c r="N4941" s="273" t="s">
        <v>115</v>
      </c>
      <c r="W4941" s="273">
        <v>154661</v>
      </c>
      <c r="X4941" s="273" t="s">
        <v>64</v>
      </c>
      <c r="Y4941" s="273" t="s">
        <v>63</v>
      </c>
      <c r="Z4941" s="273" t="s">
        <v>252</v>
      </c>
      <c r="AA4941" s="273" t="s">
        <v>515</v>
      </c>
      <c r="AB4941" s="274">
        <v>44927</v>
      </c>
      <c r="AC4941" s="273">
        <v>11818</v>
      </c>
      <c r="AD4941" s="273">
        <v>669</v>
      </c>
      <c r="AK4941" s="273">
        <v>156972</v>
      </c>
      <c r="BV4941" s="279" t="s">
        <v>64</v>
      </c>
      <c r="BW4941" s="280" t="s">
        <v>75</v>
      </c>
      <c r="BX4941" s="280" t="s">
        <v>79</v>
      </c>
      <c r="BY4941" s="280" t="s">
        <v>79</v>
      </c>
      <c r="BZ4941" s="280" t="s">
        <v>86</v>
      </c>
      <c r="CA4941" s="280" t="s">
        <v>87</v>
      </c>
      <c r="CB4941" s="280" t="s">
        <v>88</v>
      </c>
      <c r="CC4941" s="280" t="s">
        <v>89</v>
      </c>
      <c r="CD4941" s="281">
        <v>3</v>
      </c>
      <c r="CE4941" s="277">
        <v>45108</v>
      </c>
      <c r="CF4941" s="280">
        <v>28599</v>
      </c>
      <c r="CG4941" s="280" t="s">
        <v>90</v>
      </c>
      <c r="CH4941" s="280">
        <v>28599</v>
      </c>
      <c r="CI4941" s="280" t="s">
        <v>80</v>
      </c>
      <c r="CJ4941" s="280"/>
      <c r="CK4941" s="280"/>
      <c r="CL4941" s="280"/>
      <c r="CM4941" s="280" t="s">
        <v>73</v>
      </c>
      <c r="CN4941" s="280">
        <v>3</v>
      </c>
    </row>
    <row r="4942" spans="4:92">
      <c r="D4942" s="273" t="s">
        <v>83</v>
      </c>
      <c r="E4942" s="273" t="s">
        <v>287</v>
      </c>
      <c r="F4942" s="273" t="s">
        <v>1024</v>
      </c>
      <c r="G4942" s="273" t="s">
        <v>1029</v>
      </c>
      <c r="H4942" s="274">
        <v>45047</v>
      </c>
      <c r="I4942" s="273">
        <v>12370</v>
      </c>
      <c r="J4942" s="273">
        <v>848</v>
      </c>
      <c r="W4942" s="273">
        <v>180231</v>
      </c>
      <c r="X4942" s="273" t="s">
        <v>64</v>
      </c>
      <c r="Y4942" s="273" t="s">
        <v>63</v>
      </c>
      <c r="Z4942" s="273" t="s">
        <v>252</v>
      </c>
      <c r="AA4942" s="273" t="s">
        <v>515</v>
      </c>
      <c r="AB4942" s="274">
        <v>44927</v>
      </c>
      <c r="AC4942" s="273">
        <v>12077</v>
      </c>
      <c r="AD4942" s="273">
        <v>669</v>
      </c>
      <c r="AE4942" s="273">
        <v>1.08</v>
      </c>
      <c r="AF4942" s="273" t="s">
        <v>90</v>
      </c>
      <c r="AG4942" s="273" t="s">
        <v>819</v>
      </c>
      <c r="AH4942" s="273" t="s">
        <v>820</v>
      </c>
      <c r="AI4942" s="273" t="s">
        <v>199</v>
      </c>
      <c r="AJ4942" s="273" t="s">
        <v>200</v>
      </c>
      <c r="AK4942" s="273">
        <v>166563</v>
      </c>
      <c r="BV4942" s="336" t="s">
        <v>64</v>
      </c>
      <c r="BW4942" s="337" t="s">
        <v>75</v>
      </c>
      <c r="BX4942" s="337" t="s">
        <v>79</v>
      </c>
      <c r="BY4942" s="337" t="s">
        <v>79</v>
      </c>
      <c r="BZ4942" s="337" t="s">
        <v>86</v>
      </c>
      <c r="CA4942" s="337" t="s">
        <v>87</v>
      </c>
      <c r="CB4942" s="337" t="s">
        <v>88</v>
      </c>
      <c r="CC4942" s="337" t="s">
        <v>89</v>
      </c>
      <c r="CD4942" s="338">
        <v>3</v>
      </c>
      <c r="CE4942" s="335">
        <v>45108</v>
      </c>
      <c r="CF4942" s="337">
        <v>1895</v>
      </c>
      <c r="CG4942" s="337" t="s">
        <v>90</v>
      </c>
      <c r="CH4942" s="337">
        <v>1895</v>
      </c>
      <c r="CI4942" s="337" t="s">
        <v>80</v>
      </c>
      <c r="CJ4942" s="337"/>
      <c r="CK4942" s="337"/>
      <c r="CL4942" s="337"/>
      <c r="CM4942" s="337" t="s">
        <v>73</v>
      </c>
      <c r="CN4942" s="337">
        <v>3</v>
      </c>
    </row>
    <row r="4943" spans="4:92">
      <c r="D4943" s="273" t="s">
        <v>83</v>
      </c>
      <c r="E4943" s="273" t="s">
        <v>287</v>
      </c>
      <c r="F4943" s="273" t="s">
        <v>1024</v>
      </c>
      <c r="G4943" s="273" t="s">
        <v>1029</v>
      </c>
      <c r="H4943" s="274">
        <v>45047</v>
      </c>
      <c r="I4943" s="273">
        <v>12370</v>
      </c>
      <c r="J4943" s="273">
        <v>848</v>
      </c>
      <c r="K4943" s="273">
        <v>0</v>
      </c>
      <c r="L4943" s="273" t="s">
        <v>66</v>
      </c>
      <c r="N4943" s="273" t="s">
        <v>107</v>
      </c>
      <c r="W4943" s="273">
        <v>180256</v>
      </c>
      <c r="X4943" s="273" t="s">
        <v>64</v>
      </c>
      <c r="Y4943" s="273" t="s">
        <v>63</v>
      </c>
      <c r="Z4943" s="273" t="s">
        <v>252</v>
      </c>
      <c r="AA4943" s="273" t="s">
        <v>515</v>
      </c>
      <c r="AB4943" s="274">
        <v>44927</v>
      </c>
      <c r="AC4943" s="273">
        <v>12077</v>
      </c>
      <c r="AD4943" s="273">
        <v>669</v>
      </c>
      <c r="AE4943" s="273">
        <v>0</v>
      </c>
      <c r="AF4943" s="273" t="s">
        <v>90</v>
      </c>
      <c r="AG4943" s="273" t="s">
        <v>824</v>
      </c>
      <c r="AH4943" s="273" t="s">
        <v>825</v>
      </c>
      <c r="AI4943" s="273" t="s">
        <v>199</v>
      </c>
      <c r="AJ4943" s="273" t="s">
        <v>200</v>
      </c>
      <c r="AK4943" s="273">
        <v>169275</v>
      </c>
      <c r="BV4943" s="279" t="s">
        <v>64</v>
      </c>
      <c r="BW4943" s="280" t="s">
        <v>75</v>
      </c>
      <c r="BX4943" s="280" t="s">
        <v>79</v>
      </c>
      <c r="BY4943" s="280" t="s">
        <v>79</v>
      </c>
      <c r="BZ4943" s="280" t="s">
        <v>86</v>
      </c>
      <c r="CA4943" s="280" t="s">
        <v>87</v>
      </c>
      <c r="CB4943" s="280" t="s">
        <v>88</v>
      </c>
      <c r="CC4943" s="280" t="s">
        <v>89</v>
      </c>
      <c r="CD4943" s="281">
        <v>3</v>
      </c>
      <c r="CE4943" s="277">
        <v>45108</v>
      </c>
      <c r="CF4943" s="280">
        <v>2065</v>
      </c>
      <c r="CG4943" s="280" t="s">
        <v>90</v>
      </c>
      <c r="CH4943" s="280">
        <v>2065</v>
      </c>
      <c r="CI4943" s="280" t="s">
        <v>80</v>
      </c>
      <c r="CJ4943" s="280"/>
      <c r="CK4943" s="280"/>
      <c r="CL4943" s="280"/>
      <c r="CM4943" s="280" t="s">
        <v>73</v>
      </c>
      <c r="CN4943" s="280">
        <v>3</v>
      </c>
    </row>
    <row r="4944" spans="4:92">
      <c r="D4944" s="273" t="s">
        <v>83</v>
      </c>
      <c r="E4944" s="273" t="s">
        <v>287</v>
      </c>
      <c r="F4944" s="273" t="s">
        <v>1024</v>
      </c>
      <c r="G4944" s="273" t="s">
        <v>1029</v>
      </c>
      <c r="H4944" s="274">
        <v>45047</v>
      </c>
      <c r="I4944" s="273">
        <v>12370</v>
      </c>
      <c r="J4944" s="273">
        <v>848</v>
      </c>
      <c r="K4944" s="273">
        <v>937.5</v>
      </c>
      <c r="L4944" s="273" t="s">
        <v>66</v>
      </c>
      <c r="M4944" s="273">
        <v>60.63</v>
      </c>
      <c r="N4944" s="273" t="s">
        <v>115</v>
      </c>
      <c r="W4944" s="273">
        <v>180255</v>
      </c>
      <c r="X4944" s="273" t="s">
        <v>64</v>
      </c>
      <c r="Y4944" s="273" t="s">
        <v>63</v>
      </c>
      <c r="Z4944" s="273" t="s">
        <v>252</v>
      </c>
      <c r="AA4944" s="273" t="s">
        <v>515</v>
      </c>
      <c r="AB4944" s="274">
        <v>44927</v>
      </c>
      <c r="AC4944" s="273">
        <v>12077</v>
      </c>
      <c r="AD4944" s="273">
        <v>669</v>
      </c>
      <c r="AE4944" s="273">
        <v>0</v>
      </c>
      <c r="AF4944" s="273" t="s">
        <v>90</v>
      </c>
      <c r="AG4944" s="273" t="s">
        <v>828</v>
      </c>
      <c r="AH4944" s="273" t="s">
        <v>829</v>
      </c>
      <c r="AI4944" s="273" t="s">
        <v>199</v>
      </c>
      <c r="AJ4944" s="273" t="s">
        <v>214</v>
      </c>
      <c r="AK4944" s="273">
        <v>169287</v>
      </c>
      <c r="BV4944" s="336" t="s">
        <v>64</v>
      </c>
      <c r="BW4944" s="337" t="s">
        <v>75</v>
      </c>
      <c r="BX4944" s="337" t="s">
        <v>79</v>
      </c>
      <c r="BY4944" s="337" t="s">
        <v>79</v>
      </c>
      <c r="BZ4944" s="337" t="s">
        <v>86</v>
      </c>
      <c r="CA4944" s="337" t="s">
        <v>87</v>
      </c>
      <c r="CB4944" s="337" t="s">
        <v>88</v>
      </c>
      <c r="CC4944" s="337" t="s">
        <v>89</v>
      </c>
      <c r="CD4944" s="338">
        <v>3</v>
      </c>
      <c r="CE4944" s="335">
        <v>45108</v>
      </c>
      <c r="CF4944" s="337">
        <v>429</v>
      </c>
      <c r="CG4944" s="337" t="s">
        <v>90</v>
      </c>
      <c r="CH4944" s="337">
        <v>429</v>
      </c>
      <c r="CI4944" s="337" t="s">
        <v>80</v>
      </c>
      <c r="CJ4944" s="337"/>
      <c r="CK4944" s="337"/>
      <c r="CL4944" s="337"/>
      <c r="CM4944" s="337" t="s">
        <v>73</v>
      </c>
      <c r="CN4944" s="337">
        <v>3</v>
      </c>
    </row>
    <row r="4945" spans="4:92">
      <c r="D4945" s="273" t="s">
        <v>83</v>
      </c>
      <c r="E4945" s="273" t="s">
        <v>287</v>
      </c>
      <c r="F4945" s="273" t="s">
        <v>1024</v>
      </c>
      <c r="G4945" s="273" t="s">
        <v>1029</v>
      </c>
      <c r="H4945" s="274">
        <v>45078</v>
      </c>
      <c r="I4945" s="273">
        <v>12639</v>
      </c>
      <c r="J4945" s="273">
        <v>848</v>
      </c>
      <c r="W4945" s="273">
        <v>192067</v>
      </c>
      <c r="X4945" s="273" t="s">
        <v>64</v>
      </c>
      <c r="Y4945" s="273" t="s">
        <v>63</v>
      </c>
      <c r="Z4945" s="273" t="s">
        <v>252</v>
      </c>
      <c r="AA4945" s="273" t="s">
        <v>515</v>
      </c>
      <c r="AB4945" s="274">
        <v>44927</v>
      </c>
      <c r="AC4945" s="273">
        <v>12077</v>
      </c>
      <c r="AD4945" s="273">
        <v>669</v>
      </c>
      <c r="AE4945" s="273">
        <v>0</v>
      </c>
      <c r="AF4945" s="273" t="s">
        <v>90</v>
      </c>
      <c r="AG4945" s="273" t="s">
        <v>837</v>
      </c>
      <c r="AH4945" s="273" t="s">
        <v>838</v>
      </c>
      <c r="AI4945" s="273" t="s">
        <v>199</v>
      </c>
      <c r="AJ4945" s="273" t="s">
        <v>200</v>
      </c>
      <c r="AK4945" s="273">
        <v>169299</v>
      </c>
      <c r="BV4945" s="279" t="s">
        <v>64</v>
      </c>
      <c r="BW4945" s="280" t="s">
        <v>75</v>
      </c>
      <c r="BX4945" s="280" t="s">
        <v>79</v>
      </c>
      <c r="BY4945" s="280" t="s">
        <v>79</v>
      </c>
      <c r="BZ4945" s="280" t="s">
        <v>86</v>
      </c>
      <c r="CA4945" s="280" t="s">
        <v>87</v>
      </c>
      <c r="CB4945" s="280" t="s">
        <v>88</v>
      </c>
      <c r="CC4945" s="280" t="s">
        <v>89</v>
      </c>
      <c r="CD4945" s="281">
        <v>3</v>
      </c>
      <c r="CE4945" s="277">
        <v>45108</v>
      </c>
      <c r="CF4945" s="280">
        <v>829</v>
      </c>
      <c r="CG4945" s="280" t="s">
        <v>90</v>
      </c>
      <c r="CH4945" s="280">
        <v>829</v>
      </c>
      <c r="CI4945" s="280" t="s">
        <v>80</v>
      </c>
      <c r="CJ4945" s="280"/>
      <c r="CK4945" s="280"/>
      <c r="CL4945" s="280"/>
      <c r="CM4945" s="280" t="s">
        <v>73</v>
      </c>
      <c r="CN4945" s="280">
        <v>3</v>
      </c>
    </row>
    <row r="4946" spans="4:92">
      <c r="D4946" s="273" t="s">
        <v>83</v>
      </c>
      <c r="E4946" s="273" t="s">
        <v>287</v>
      </c>
      <c r="F4946" s="273" t="s">
        <v>1024</v>
      </c>
      <c r="G4946" s="273" t="s">
        <v>1029</v>
      </c>
      <c r="H4946" s="274">
        <v>45078</v>
      </c>
      <c r="I4946" s="273">
        <v>12639</v>
      </c>
      <c r="J4946" s="273">
        <v>848</v>
      </c>
      <c r="K4946" s="273">
        <v>0</v>
      </c>
      <c r="L4946" s="273" t="s">
        <v>66</v>
      </c>
      <c r="N4946" s="273" t="s">
        <v>107</v>
      </c>
      <c r="W4946" s="273">
        <v>192092</v>
      </c>
      <c r="X4946" s="273" t="s">
        <v>64</v>
      </c>
      <c r="Y4946" s="273" t="s">
        <v>63</v>
      </c>
      <c r="Z4946" s="273" t="s">
        <v>252</v>
      </c>
      <c r="AA4946" s="273" t="s">
        <v>515</v>
      </c>
      <c r="AB4946" s="274">
        <v>44927</v>
      </c>
      <c r="AC4946" s="273">
        <v>12077</v>
      </c>
      <c r="AD4946" s="273">
        <v>669</v>
      </c>
      <c r="AE4946" s="273">
        <v>0</v>
      </c>
      <c r="AF4946" s="273" t="s">
        <v>90</v>
      </c>
      <c r="AG4946" s="273" t="s">
        <v>819</v>
      </c>
      <c r="AH4946" s="273" t="s">
        <v>841</v>
      </c>
      <c r="AI4946" s="273" t="s">
        <v>199</v>
      </c>
      <c r="AJ4946" s="273" t="s">
        <v>200</v>
      </c>
      <c r="AK4946" s="273">
        <v>169319</v>
      </c>
      <c r="BV4946" s="336" t="s">
        <v>64</v>
      </c>
      <c r="BW4946" s="337" t="s">
        <v>75</v>
      </c>
      <c r="BX4946" s="337" t="s">
        <v>79</v>
      </c>
      <c r="BY4946" s="337" t="s">
        <v>79</v>
      </c>
      <c r="BZ4946" s="337" t="s">
        <v>86</v>
      </c>
      <c r="CA4946" s="337" t="s">
        <v>87</v>
      </c>
      <c r="CB4946" s="337" t="s">
        <v>88</v>
      </c>
      <c r="CC4946" s="337" t="s">
        <v>89</v>
      </c>
      <c r="CD4946" s="338">
        <v>3</v>
      </c>
      <c r="CE4946" s="335">
        <v>45108</v>
      </c>
      <c r="CF4946" s="337">
        <v>272</v>
      </c>
      <c r="CG4946" s="337" t="s">
        <v>90</v>
      </c>
      <c r="CH4946" s="337">
        <v>272</v>
      </c>
      <c r="CI4946" s="337" t="s">
        <v>80</v>
      </c>
      <c r="CJ4946" s="337"/>
      <c r="CK4946" s="337"/>
      <c r="CL4946" s="337"/>
      <c r="CM4946" s="337" t="s">
        <v>73</v>
      </c>
      <c r="CN4946" s="337">
        <v>3</v>
      </c>
    </row>
    <row r="4947" spans="4:92">
      <c r="D4947" s="273" t="s">
        <v>83</v>
      </c>
      <c r="E4947" s="273" t="s">
        <v>287</v>
      </c>
      <c r="F4947" s="273" t="s">
        <v>1024</v>
      </c>
      <c r="G4947" s="273" t="s">
        <v>1029</v>
      </c>
      <c r="H4947" s="274">
        <v>45078</v>
      </c>
      <c r="I4947" s="273">
        <v>12639</v>
      </c>
      <c r="J4947" s="273">
        <v>848</v>
      </c>
      <c r="K4947" s="273">
        <v>1250</v>
      </c>
      <c r="L4947" s="273" t="s">
        <v>66</v>
      </c>
      <c r="M4947" s="273">
        <v>80.84</v>
      </c>
      <c r="N4947" s="273" t="s">
        <v>115</v>
      </c>
      <c r="W4947" s="273">
        <v>192091</v>
      </c>
      <c r="X4947" s="273" t="s">
        <v>64</v>
      </c>
      <c r="Y4947" s="273" t="s">
        <v>63</v>
      </c>
      <c r="Z4947" s="273" t="s">
        <v>252</v>
      </c>
      <c r="AA4947" s="273" t="s">
        <v>515</v>
      </c>
      <c r="AB4947" s="274">
        <v>44927</v>
      </c>
      <c r="AC4947" s="273">
        <v>12077</v>
      </c>
      <c r="AD4947" s="273">
        <v>669</v>
      </c>
      <c r="AE4947" s="273">
        <v>0</v>
      </c>
      <c r="AF4947" s="273" t="s">
        <v>90</v>
      </c>
      <c r="AG4947" s="273" t="s">
        <v>819</v>
      </c>
      <c r="AH4947" s="273" t="s">
        <v>855</v>
      </c>
      <c r="AI4947" s="273" t="s">
        <v>199</v>
      </c>
      <c r="AJ4947" s="273" t="s">
        <v>200</v>
      </c>
      <c r="AK4947" s="273">
        <v>169325</v>
      </c>
      <c r="BV4947" s="279" t="s">
        <v>64</v>
      </c>
      <c r="BW4947" s="280" t="s">
        <v>75</v>
      </c>
      <c r="BX4947" s="280" t="s">
        <v>79</v>
      </c>
      <c r="BY4947" s="280" t="s">
        <v>79</v>
      </c>
      <c r="BZ4947" s="280" t="s">
        <v>86</v>
      </c>
      <c r="CA4947" s="280" t="s">
        <v>87</v>
      </c>
      <c r="CB4947" s="280" t="s">
        <v>88</v>
      </c>
      <c r="CC4947" s="280" t="s">
        <v>89</v>
      </c>
      <c r="CD4947" s="281">
        <v>3</v>
      </c>
      <c r="CE4947" s="277">
        <v>45108</v>
      </c>
      <c r="CF4947" s="280">
        <v>0</v>
      </c>
      <c r="CG4947" s="280" t="s">
        <v>90</v>
      </c>
      <c r="CH4947" s="280">
        <v>0</v>
      </c>
      <c r="CI4947" s="280" t="s">
        <v>80</v>
      </c>
      <c r="CJ4947" s="280"/>
      <c r="CK4947" s="280"/>
      <c r="CL4947" s="280"/>
      <c r="CM4947" s="280" t="s">
        <v>73</v>
      </c>
      <c r="CN4947" s="280">
        <v>3</v>
      </c>
    </row>
    <row r="4948" spans="4:92">
      <c r="D4948" s="273" t="s">
        <v>83</v>
      </c>
      <c r="E4948" s="273" t="s">
        <v>287</v>
      </c>
      <c r="F4948" s="273" t="s">
        <v>1024</v>
      </c>
      <c r="G4948" s="273" t="s">
        <v>1029</v>
      </c>
      <c r="H4948" s="274">
        <v>45108</v>
      </c>
      <c r="I4948" s="273">
        <v>12908</v>
      </c>
      <c r="J4948" s="273">
        <v>848</v>
      </c>
      <c r="W4948" s="273">
        <v>205551</v>
      </c>
      <c r="X4948" s="273" t="s">
        <v>64</v>
      </c>
      <c r="Y4948" s="273" t="s">
        <v>63</v>
      </c>
      <c r="Z4948" s="273" t="s">
        <v>252</v>
      </c>
      <c r="AA4948" s="273" t="s">
        <v>515</v>
      </c>
      <c r="AB4948" s="274">
        <v>44927</v>
      </c>
      <c r="AC4948" s="273">
        <v>12077</v>
      </c>
      <c r="AD4948" s="273">
        <v>669</v>
      </c>
      <c r="AE4948" s="273">
        <v>0</v>
      </c>
      <c r="AF4948" s="273" t="s">
        <v>90</v>
      </c>
      <c r="AG4948" s="273" t="s">
        <v>860</v>
      </c>
      <c r="AH4948" s="273" t="s">
        <v>861</v>
      </c>
      <c r="AI4948" s="273" t="s">
        <v>199</v>
      </c>
      <c r="AJ4948" s="273" t="s">
        <v>200</v>
      </c>
      <c r="AK4948" s="273">
        <v>169331</v>
      </c>
      <c r="BV4948" s="336" t="s">
        <v>64</v>
      </c>
      <c r="BW4948" s="337" t="s">
        <v>75</v>
      </c>
      <c r="BX4948" s="337" t="s">
        <v>79</v>
      </c>
      <c r="BY4948" s="337" t="s">
        <v>79</v>
      </c>
      <c r="BZ4948" s="337" t="s">
        <v>86</v>
      </c>
      <c r="CA4948" s="337" t="s">
        <v>87</v>
      </c>
      <c r="CB4948" s="337" t="s">
        <v>88</v>
      </c>
      <c r="CC4948" s="337" t="s">
        <v>89</v>
      </c>
      <c r="CD4948" s="338">
        <v>3</v>
      </c>
      <c r="CE4948" s="335">
        <v>45108</v>
      </c>
      <c r="CF4948" s="337">
        <v>20196</v>
      </c>
      <c r="CG4948" s="337" t="s">
        <v>90</v>
      </c>
      <c r="CH4948" s="337">
        <v>20196</v>
      </c>
      <c r="CI4948" s="337" t="s">
        <v>80</v>
      </c>
      <c r="CJ4948" s="337"/>
      <c r="CK4948" s="337"/>
      <c r="CL4948" s="337"/>
      <c r="CM4948" s="337" t="s">
        <v>73</v>
      </c>
      <c r="CN4948" s="337">
        <v>3</v>
      </c>
    </row>
    <row r="4949" spans="4:92">
      <c r="D4949" s="273" t="s">
        <v>83</v>
      </c>
      <c r="E4949" s="273" t="s">
        <v>287</v>
      </c>
      <c r="F4949" s="273" t="s">
        <v>1024</v>
      </c>
      <c r="G4949" s="273" t="s">
        <v>1029</v>
      </c>
      <c r="H4949" s="274">
        <v>45108</v>
      </c>
      <c r="I4949" s="273">
        <v>12908</v>
      </c>
      <c r="J4949" s="273">
        <v>848</v>
      </c>
      <c r="K4949" s="273">
        <v>0</v>
      </c>
      <c r="L4949" s="273" t="s">
        <v>66</v>
      </c>
      <c r="N4949" s="273" t="s">
        <v>107</v>
      </c>
      <c r="W4949" s="273">
        <v>205576</v>
      </c>
      <c r="X4949" s="273" t="s">
        <v>64</v>
      </c>
      <c r="Y4949" s="273" t="s">
        <v>63</v>
      </c>
      <c r="Z4949" s="273" t="s">
        <v>252</v>
      </c>
      <c r="AA4949" s="273" t="s">
        <v>515</v>
      </c>
      <c r="AB4949" s="274">
        <v>44927</v>
      </c>
      <c r="AC4949" s="273">
        <v>12077</v>
      </c>
      <c r="AD4949" s="273">
        <v>669</v>
      </c>
      <c r="AE4949" s="273">
        <v>0</v>
      </c>
      <c r="AF4949" s="273" t="s">
        <v>90</v>
      </c>
      <c r="AG4949" s="273" t="s">
        <v>867</v>
      </c>
      <c r="AH4949" s="273" t="s">
        <v>868</v>
      </c>
      <c r="AI4949" s="273" t="s">
        <v>199</v>
      </c>
      <c r="AJ4949" s="273" t="s">
        <v>214</v>
      </c>
      <c r="AK4949" s="273">
        <v>169337</v>
      </c>
      <c r="BV4949" s="279" t="s">
        <v>64</v>
      </c>
      <c r="BW4949" s="280" t="s">
        <v>75</v>
      </c>
      <c r="BX4949" s="280" t="s">
        <v>79</v>
      </c>
      <c r="BY4949" s="280" t="s">
        <v>79</v>
      </c>
      <c r="BZ4949" s="280" t="s">
        <v>86</v>
      </c>
      <c r="CA4949" s="280" t="s">
        <v>87</v>
      </c>
      <c r="CB4949" s="280" t="s">
        <v>88</v>
      </c>
      <c r="CC4949" s="280" t="s">
        <v>89</v>
      </c>
      <c r="CD4949" s="281">
        <v>3</v>
      </c>
      <c r="CE4949" s="277">
        <v>45139</v>
      </c>
      <c r="CF4949" s="280">
        <v>20487</v>
      </c>
      <c r="CG4949" s="280" t="s">
        <v>90</v>
      </c>
      <c r="CH4949" s="280">
        <v>20487</v>
      </c>
      <c r="CI4949" s="280" t="s">
        <v>80</v>
      </c>
      <c r="CJ4949" s="280"/>
      <c r="CK4949" s="280"/>
      <c r="CL4949" s="280"/>
      <c r="CM4949" s="280" t="s">
        <v>73</v>
      </c>
      <c r="CN4949" s="280">
        <v>3</v>
      </c>
    </row>
    <row r="4950" spans="4:92">
      <c r="D4950" s="273" t="s">
        <v>83</v>
      </c>
      <c r="E4950" s="273" t="s">
        <v>287</v>
      </c>
      <c r="F4950" s="273" t="s">
        <v>1024</v>
      </c>
      <c r="G4950" s="273" t="s">
        <v>1029</v>
      </c>
      <c r="H4950" s="274">
        <v>45108</v>
      </c>
      <c r="I4950" s="273">
        <v>12908</v>
      </c>
      <c r="J4950" s="273">
        <v>848</v>
      </c>
      <c r="K4950" s="273">
        <v>2500</v>
      </c>
      <c r="L4950" s="273" t="s">
        <v>66</v>
      </c>
      <c r="M4950" s="273">
        <v>161.68</v>
      </c>
      <c r="N4950" s="273" t="s">
        <v>115</v>
      </c>
      <c r="W4950" s="273">
        <v>205575</v>
      </c>
      <c r="X4950" s="273" t="s">
        <v>64</v>
      </c>
      <c r="Y4950" s="273" t="s">
        <v>63</v>
      </c>
      <c r="Z4950" s="273" t="s">
        <v>252</v>
      </c>
      <c r="AA4950" s="273" t="s">
        <v>515</v>
      </c>
      <c r="AB4950" s="274">
        <v>44927</v>
      </c>
      <c r="AC4950" s="273">
        <v>12077</v>
      </c>
      <c r="AD4950" s="273">
        <v>669</v>
      </c>
      <c r="AE4950" s="273">
        <v>0</v>
      </c>
      <c r="AF4950" s="273" t="s">
        <v>90</v>
      </c>
      <c r="AG4950" s="273" t="s">
        <v>872</v>
      </c>
      <c r="AH4950" s="273" t="s">
        <v>873</v>
      </c>
      <c r="AI4950" s="273" t="s">
        <v>199</v>
      </c>
      <c r="AJ4950" s="273" t="s">
        <v>200</v>
      </c>
      <c r="AK4950" s="273">
        <v>170551</v>
      </c>
      <c r="BV4950" s="336" t="s">
        <v>64</v>
      </c>
      <c r="BW4950" s="337" t="s">
        <v>75</v>
      </c>
      <c r="BX4950" s="337" t="s">
        <v>79</v>
      </c>
      <c r="BY4950" s="337" t="s">
        <v>79</v>
      </c>
      <c r="BZ4950" s="337" t="s">
        <v>86</v>
      </c>
      <c r="CA4950" s="337" t="s">
        <v>87</v>
      </c>
      <c r="CB4950" s="337" t="s">
        <v>88</v>
      </c>
      <c r="CC4950" s="337" t="s">
        <v>89</v>
      </c>
      <c r="CD4950" s="338">
        <v>3</v>
      </c>
      <c r="CE4950" s="335">
        <v>45139</v>
      </c>
      <c r="CF4950" s="337">
        <v>14266</v>
      </c>
      <c r="CG4950" s="337" t="s">
        <v>90</v>
      </c>
      <c r="CH4950" s="337">
        <v>14266</v>
      </c>
      <c r="CI4950" s="337" t="s">
        <v>80</v>
      </c>
      <c r="CJ4950" s="337"/>
      <c r="CK4950" s="337"/>
      <c r="CL4950" s="337"/>
      <c r="CM4950" s="337" t="s">
        <v>73</v>
      </c>
      <c r="CN4950" s="337">
        <v>3</v>
      </c>
    </row>
    <row r="4951" spans="4:92">
      <c r="D4951" s="273" t="s">
        <v>83</v>
      </c>
      <c r="E4951" s="273" t="s">
        <v>287</v>
      </c>
      <c r="F4951" s="273" t="s">
        <v>1024</v>
      </c>
      <c r="G4951" s="273" t="s">
        <v>1029</v>
      </c>
      <c r="H4951" s="274">
        <v>45139</v>
      </c>
      <c r="I4951" s="273">
        <v>13585</v>
      </c>
      <c r="J4951" s="273">
        <v>848</v>
      </c>
      <c r="W4951" s="273">
        <v>223620</v>
      </c>
      <c r="X4951" s="273" t="s">
        <v>64</v>
      </c>
      <c r="Y4951" s="273" t="s">
        <v>63</v>
      </c>
      <c r="Z4951" s="273" t="s">
        <v>252</v>
      </c>
      <c r="AA4951" s="273" t="s">
        <v>515</v>
      </c>
      <c r="AB4951" s="274">
        <v>45108</v>
      </c>
      <c r="AC4951" s="273">
        <v>12786</v>
      </c>
      <c r="AD4951" s="273">
        <v>669</v>
      </c>
      <c r="AE4951" s="273">
        <v>0</v>
      </c>
      <c r="AF4951" s="273" t="s">
        <v>90</v>
      </c>
      <c r="AG4951" s="273" t="s">
        <v>872</v>
      </c>
      <c r="AH4951" s="273" t="s">
        <v>873</v>
      </c>
      <c r="AI4951" s="273" t="s">
        <v>199</v>
      </c>
      <c r="AJ4951" s="273" t="s">
        <v>200</v>
      </c>
      <c r="AK4951" s="273">
        <v>207562</v>
      </c>
      <c r="BV4951" s="279" t="s">
        <v>64</v>
      </c>
      <c r="BW4951" s="280" t="s">
        <v>75</v>
      </c>
      <c r="BX4951" s="280" t="s">
        <v>79</v>
      </c>
      <c r="BY4951" s="280" t="s">
        <v>79</v>
      </c>
      <c r="BZ4951" s="280" t="s">
        <v>86</v>
      </c>
      <c r="CA4951" s="280" t="s">
        <v>87</v>
      </c>
      <c r="CB4951" s="280" t="s">
        <v>88</v>
      </c>
      <c r="CC4951" s="280" t="s">
        <v>89</v>
      </c>
      <c r="CD4951" s="281">
        <v>3</v>
      </c>
      <c r="CE4951" s="277">
        <v>45139</v>
      </c>
      <c r="CF4951" s="280">
        <v>33965</v>
      </c>
      <c r="CG4951" s="280" t="s">
        <v>90</v>
      </c>
      <c r="CH4951" s="280">
        <v>33965</v>
      </c>
      <c r="CI4951" s="280" t="s">
        <v>80</v>
      </c>
      <c r="CJ4951" s="280"/>
      <c r="CK4951" s="280"/>
      <c r="CL4951" s="280"/>
      <c r="CM4951" s="280" t="s">
        <v>73</v>
      </c>
      <c r="CN4951" s="280">
        <v>3</v>
      </c>
    </row>
    <row r="4952" spans="4:92">
      <c r="D4952" s="273" t="s">
        <v>83</v>
      </c>
      <c r="E4952" s="273" t="s">
        <v>287</v>
      </c>
      <c r="F4952" s="273" t="s">
        <v>1024</v>
      </c>
      <c r="G4952" s="273" t="s">
        <v>1029</v>
      </c>
      <c r="H4952" s="274">
        <v>45139</v>
      </c>
      <c r="I4952" s="273">
        <v>13585</v>
      </c>
      <c r="J4952" s="273">
        <v>848</v>
      </c>
      <c r="K4952" s="273">
        <v>0</v>
      </c>
      <c r="L4952" s="273" t="s">
        <v>66</v>
      </c>
      <c r="N4952" s="273" t="s">
        <v>107</v>
      </c>
      <c r="W4952" s="273">
        <v>223645</v>
      </c>
      <c r="X4952" s="273" t="s">
        <v>64</v>
      </c>
      <c r="Y4952" s="273" t="s">
        <v>63</v>
      </c>
      <c r="Z4952" s="273" t="s">
        <v>252</v>
      </c>
      <c r="AA4952" s="273" t="s">
        <v>515</v>
      </c>
      <c r="AB4952" s="274">
        <v>45108</v>
      </c>
      <c r="AC4952" s="273">
        <v>12786</v>
      </c>
      <c r="AD4952" s="273">
        <v>669</v>
      </c>
      <c r="AE4952" s="273">
        <v>0</v>
      </c>
      <c r="AF4952" s="273" t="s">
        <v>90</v>
      </c>
      <c r="AG4952" s="273" t="s">
        <v>876</v>
      </c>
      <c r="AH4952" s="273" t="s">
        <v>877</v>
      </c>
      <c r="AI4952" s="273" t="s">
        <v>199</v>
      </c>
      <c r="AJ4952" s="273" t="s">
        <v>200</v>
      </c>
      <c r="AK4952" s="273">
        <v>207568</v>
      </c>
      <c r="BV4952" s="336" t="s">
        <v>64</v>
      </c>
      <c r="BW4952" s="337" t="s">
        <v>75</v>
      </c>
      <c r="BX4952" s="337" t="s">
        <v>79</v>
      </c>
      <c r="BY4952" s="337" t="s">
        <v>79</v>
      </c>
      <c r="BZ4952" s="337" t="s">
        <v>86</v>
      </c>
      <c r="CA4952" s="337" t="s">
        <v>87</v>
      </c>
      <c r="CB4952" s="337" t="s">
        <v>88</v>
      </c>
      <c r="CC4952" s="337" t="s">
        <v>89</v>
      </c>
      <c r="CD4952" s="338">
        <v>3</v>
      </c>
      <c r="CE4952" s="335">
        <v>45139</v>
      </c>
      <c r="CF4952" s="337">
        <v>14204</v>
      </c>
      <c r="CG4952" s="337" t="s">
        <v>90</v>
      </c>
      <c r="CH4952" s="337">
        <v>14204</v>
      </c>
      <c r="CI4952" s="337" t="s">
        <v>80</v>
      </c>
      <c r="CJ4952" s="337"/>
      <c r="CK4952" s="337"/>
      <c r="CL4952" s="337"/>
      <c r="CM4952" s="337" t="s">
        <v>73</v>
      </c>
      <c r="CN4952" s="337">
        <v>3</v>
      </c>
    </row>
    <row r="4953" spans="4:92">
      <c r="D4953" s="273" t="s">
        <v>83</v>
      </c>
      <c r="E4953" s="273" t="s">
        <v>287</v>
      </c>
      <c r="F4953" s="273" t="s">
        <v>1024</v>
      </c>
      <c r="G4953" s="273" t="s">
        <v>1029</v>
      </c>
      <c r="H4953" s="274">
        <v>45139</v>
      </c>
      <c r="I4953" s="273">
        <v>13585</v>
      </c>
      <c r="J4953" s="273">
        <v>848</v>
      </c>
      <c r="K4953" s="273">
        <v>1187.5</v>
      </c>
      <c r="L4953" s="273" t="s">
        <v>66</v>
      </c>
      <c r="M4953" s="273">
        <v>76.798000000000002</v>
      </c>
      <c r="N4953" s="273" t="s">
        <v>115</v>
      </c>
      <c r="W4953" s="273">
        <v>223644</v>
      </c>
      <c r="X4953" s="273" t="s">
        <v>64</v>
      </c>
      <c r="Y4953" s="273" t="s">
        <v>63</v>
      </c>
      <c r="Z4953" s="273" t="s">
        <v>252</v>
      </c>
      <c r="AA4953" s="273" t="s">
        <v>515</v>
      </c>
      <c r="AB4953" s="274">
        <v>45108</v>
      </c>
      <c r="AC4953" s="273">
        <v>12786</v>
      </c>
      <c r="AD4953" s="273">
        <v>669</v>
      </c>
      <c r="AE4953" s="273">
        <v>0</v>
      </c>
      <c r="AF4953" s="273" t="s">
        <v>90</v>
      </c>
      <c r="AG4953" s="273" t="s">
        <v>879</v>
      </c>
      <c r="AH4953" s="273" t="s">
        <v>880</v>
      </c>
      <c r="AI4953" s="273" t="s">
        <v>123</v>
      </c>
      <c r="AJ4953" s="273" t="s">
        <v>214</v>
      </c>
      <c r="AK4953" s="273">
        <v>207574</v>
      </c>
      <c r="BV4953" s="279" t="s">
        <v>64</v>
      </c>
      <c r="BW4953" s="280" t="s">
        <v>75</v>
      </c>
      <c r="BX4953" s="280" t="s">
        <v>79</v>
      </c>
      <c r="BY4953" s="280" t="s">
        <v>79</v>
      </c>
      <c r="BZ4953" s="280" t="s">
        <v>86</v>
      </c>
      <c r="CA4953" s="280" t="s">
        <v>87</v>
      </c>
      <c r="CB4953" s="280" t="s">
        <v>88</v>
      </c>
      <c r="CC4953" s="280" t="s">
        <v>89</v>
      </c>
      <c r="CD4953" s="281">
        <v>3</v>
      </c>
      <c r="CE4953" s="277">
        <v>45139</v>
      </c>
      <c r="CF4953" s="280">
        <v>28534</v>
      </c>
      <c r="CG4953" s="280" t="s">
        <v>90</v>
      </c>
      <c r="CH4953" s="280">
        <v>28534</v>
      </c>
      <c r="CI4953" s="280" t="s">
        <v>80</v>
      </c>
      <c r="CJ4953" s="280"/>
      <c r="CK4953" s="280"/>
      <c r="CL4953" s="280"/>
      <c r="CM4953" s="280" t="s">
        <v>73</v>
      </c>
      <c r="CN4953" s="280">
        <v>3</v>
      </c>
    </row>
    <row r="4954" spans="4:92">
      <c r="D4954" s="273" t="s">
        <v>83</v>
      </c>
      <c r="E4954" s="273" t="s">
        <v>287</v>
      </c>
      <c r="F4954" s="273" t="s">
        <v>1024</v>
      </c>
      <c r="G4954" s="273" t="s">
        <v>1029</v>
      </c>
      <c r="H4954" s="274">
        <v>45170</v>
      </c>
      <c r="I4954" s="273">
        <v>13912</v>
      </c>
      <c r="J4954" s="273">
        <v>848</v>
      </c>
      <c r="W4954" s="273">
        <v>236571</v>
      </c>
      <c r="X4954" s="273" t="s">
        <v>64</v>
      </c>
      <c r="Y4954" s="273" t="s">
        <v>63</v>
      </c>
      <c r="Z4954" s="273" t="s">
        <v>252</v>
      </c>
      <c r="AA4954" s="273" t="s">
        <v>515</v>
      </c>
      <c r="AB4954" s="274">
        <v>45108</v>
      </c>
      <c r="AC4954" s="273">
        <v>12786</v>
      </c>
      <c r="AD4954" s="273">
        <v>669</v>
      </c>
      <c r="AE4954" s="273">
        <v>0.54320000000000002</v>
      </c>
      <c r="AF4954" s="273" t="s">
        <v>90</v>
      </c>
      <c r="AG4954" s="273" t="s">
        <v>882</v>
      </c>
      <c r="AH4954" s="273" t="s">
        <v>658</v>
      </c>
      <c r="AI4954" s="273" t="s">
        <v>123</v>
      </c>
      <c r="AJ4954" s="273" t="s">
        <v>214</v>
      </c>
      <c r="AK4954" s="273">
        <v>207580</v>
      </c>
      <c r="BV4954" s="336" t="s">
        <v>64</v>
      </c>
      <c r="BW4954" s="337" t="s">
        <v>75</v>
      </c>
      <c r="BX4954" s="337" t="s">
        <v>79</v>
      </c>
      <c r="BY4954" s="337" t="s">
        <v>79</v>
      </c>
      <c r="BZ4954" s="337" t="s">
        <v>86</v>
      </c>
      <c r="CA4954" s="337" t="s">
        <v>87</v>
      </c>
      <c r="CB4954" s="337" t="s">
        <v>88</v>
      </c>
      <c r="CC4954" s="337" t="s">
        <v>89</v>
      </c>
      <c r="CD4954" s="338">
        <v>3</v>
      </c>
      <c r="CE4954" s="335">
        <v>45139</v>
      </c>
      <c r="CF4954" s="337">
        <v>2108</v>
      </c>
      <c r="CG4954" s="337" t="s">
        <v>90</v>
      </c>
      <c r="CH4954" s="337">
        <v>2108</v>
      </c>
      <c r="CI4954" s="337" t="s">
        <v>80</v>
      </c>
      <c r="CJ4954" s="337"/>
      <c r="CK4954" s="337"/>
      <c r="CL4954" s="337"/>
      <c r="CM4954" s="337" t="s">
        <v>73</v>
      </c>
      <c r="CN4954" s="337">
        <v>3</v>
      </c>
    </row>
    <row r="4955" spans="4:92">
      <c r="D4955" s="273" t="s">
        <v>83</v>
      </c>
      <c r="E4955" s="273" t="s">
        <v>287</v>
      </c>
      <c r="F4955" s="273" t="s">
        <v>1024</v>
      </c>
      <c r="G4955" s="273" t="s">
        <v>1029</v>
      </c>
      <c r="H4955" s="274">
        <v>45170</v>
      </c>
      <c r="I4955" s="273">
        <v>13912</v>
      </c>
      <c r="J4955" s="273">
        <v>848</v>
      </c>
      <c r="K4955" s="273">
        <v>0</v>
      </c>
      <c r="L4955" s="273" t="s">
        <v>66</v>
      </c>
      <c r="N4955" s="273" t="s">
        <v>107</v>
      </c>
      <c r="W4955" s="273">
        <v>236596</v>
      </c>
      <c r="X4955" s="273" t="s">
        <v>64</v>
      </c>
      <c r="Y4955" s="273" t="s">
        <v>63</v>
      </c>
      <c r="Z4955" s="273" t="s">
        <v>252</v>
      </c>
      <c r="AA4955" s="273" t="s">
        <v>515</v>
      </c>
      <c r="AB4955" s="274">
        <v>45108</v>
      </c>
      <c r="AC4955" s="273">
        <v>12786</v>
      </c>
      <c r="AD4955" s="273">
        <v>669</v>
      </c>
      <c r="AE4955" s="273">
        <v>0.77</v>
      </c>
      <c r="AF4955" s="273" t="s">
        <v>90</v>
      </c>
      <c r="AG4955" s="273" t="s">
        <v>884</v>
      </c>
      <c r="AH4955" s="273" t="s">
        <v>885</v>
      </c>
      <c r="AI4955" s="273" t="s">
        <v>123</v>
      </c>
      <c r="AJ4955" s="273" t="s">
        <v>200</v>
      </c>
      <c r="AK4955" s="273">
        <v>207586</v>
      </c>
      <c r="BV4955" s="279" t="s">
        <v>64</v>
      </c>
      <c r="BW4955" s="280" t="s">
        <v>75</v>
      </c>
      <c r="BX4955" s="280" t="s">
        <v>79</v>
      </c>
      <c r="BY4955" s="280" t="s">
        <v>79</v>
      </c>
      <c r="BZ4955" s="280" t="s">
        <v>86</v>
      </c>
      <c r="CA4955" s="280" t="s">
        <v>87</v>
      </c>
      <c r="CB4955" s="280" t="s">
        <v>88</v>
      </c>
      <c r="CC4955" s="280" t="s">
        <v>89</v>
      </c>
      <c r="CD4955" s="281">
        <v>3</v>
      </c>
      <c r="CE4955" s="277">
        <v>45139</v>
      </c>
      <c r="CF4955" s="280">
        <v>2136</v>
      </c>
      <c r="CG4955" s="280" t="s">
        <v>90</v>
      </c>
      <c r="CH4955" s="280">
        <v>2136</v>
      </c>
      <c r="CI4955" s="280" t="s">
        <v>80</v>
      </c>
      <c r="CJ4955" s="280"/>
      <c r="CK4955" s="280"/>
      <c r="CL4955" s="280"/>
      <c r="CM4955" s="280" t="s">
        <v>73</v>
      </c>
      <c r="CN4955" s="280">
        <v>3</v>
      </c>
    </row>
    <row r="4956" spans="4:92">
      <c r="D4956" s="273" t="s">
        <v>83</v>
      </c>
      <c r="E4956" s="273" t="s">
        <v>287</v>
      </c>
      <c r="F4956" s="273" t="s">
        <v>1024</v>
      </c>
      <c r="G4956" s="273" t="s">
        <v>1029</v>
      </c>
      <c r="H4956" s="274">
        <v>45170</v>
      </c>
      <c r="I4956" s="273">
        <v>13912</v>
      </c>
      <c r="J4956" s="273">
        <v>848</v>
      </c>
      <c r="K4956" s="273">
        <v>1250</v>
      </c>
      <c r="L4956" s="273" t="s">
        <v>66</v>
      </c>
      <c r="M4956" s="273">
        <v>80.84</v>
      </c>
      <c r="N4956" s="273" t="s">
        <v>115</v>
      </c>
      <c r="W4956" s="273">
        <v>236595</v>
      </c>
      <c r="X4956" s="273" t="s">
        <v>64</v>
      </c>
      <c r="Y4956" s="273" t="s">
        <v>63</v>
      </c>
      <c r="Z4956" s="273" t="s">
        <v>252</v>
      </c>
      <c r="AA4956" s="273" t="s">
        <v>515</v>
      </c>
      <c r="AB4956" s="274">
        <v>45108</v>
      </c>
      <c r="AC4956" s="273">
        <v>12786</v>
      </c>
      <c r="AD4956" s="273">
        <v>669</v>
      </c>
      <c r="AE4956" s="273">
        <v>0.2</v>
      </c>
      <c r="AF4956" s="273" t="s">
        <v>90</v>
      </c>
      <c r="AG4956" s="273" t="s">
        <v>887</v>
      </c>
      <c r="AH4956" s="273" t="s">
        <v>888</v>
      </c>
      <c r="AI4956" s="273" t="s">
        <v>199</v>
      </c>
      <c r="AJ4956" s="273" t="s">
        <v>200</v>
      </c>
      <c r="AK4956" s="273">
        <v>207592</v>
      </c>
      <c r="BV4956" s="336" t="s">
        <v>64</v>
      </c>
      <c r="BW4956" s="337" t="s">
        <v>75</v>
      </c>
      <c r="BX4956" s="337" t="s">
        <v>79</v>
      </c>
      <c r="BY4956" s="337" t="s">
        <v>79</v>
      </c>
      <c r="BZ4956" s="337" t="s">
        <v>86</v>
      </c>
      <c r="CA4956" s="337" t="s">
        <v>87</v>
      </c>
      <c r="CB4956" s="337" t="s">
        <v>88</v>
      </c>
      <c r="CC4956" s="337" t="s">
        <v>89</v>
      </c>
      <c r="CD4956" s="338">
        <v>3</v>
      </c>
      <c r="CE4956" s="335">
        <v>45139</v>
      </c>
      <c r="CF4956" s="337">
        <v>517</v>
      </c>
      <c r="CG4956" s="337" t="s">
        <v>90</v>
      </c>
      <c r="CH4956" s="337">
        <v>517</v>
      </c>
      <c r="CI4956" s="337" t="s">
        <v>80</v>
      </c>
      <c r="CJ4956" s="337"/>
      <c r="CK4956" s="337"/>
      <c r="CL4956" s="337"/>
      <c r="CM4956" s="337" t="s">
        <v>73</v>
      </c>
      <c r="CN4956" s="337">
        <v>3</v>
      </c>
    </row>
    <row r="4957" spans="4:92">
      <c r="D4957" s="273" t="s">
        <v>83</v>
      </c>
      <c r="E4957" s="273" t="s">
        <v>287</v>
      </c>
      <c r="F4957" s="273" t="s">
        <v>466</v>
      </c>
      <c r="G4957" s="273" t="s">
        <v>851</v>
      </c>
      <c r="H4957" s="274">
        <v>44986</v>
      </c>
      <c r="I4957" s="273">
        <v>11556</v>
      </c>
      <c r="J4957" s="273">
        <v>796</v>
      </c>
      <c r="K4957" s="273">
        <v>2665</v>
      </c>
      <c r="L4957" s="273" t="s">
        <v>66</v>
      </c>
      <c r="M4957" s="273">
        <v>1025.0587905</v>
      </c>
      <c r="N4957" s="273" t="s">
        <v>964</v>
      </c>
      <c r="P4957" s="273" t="s">
        <v>1204</v>
      </c>
      <c r="Q4957" s="273" t="s">
        <v>1496</v>
      </c>
      <c r="R4957" s="273" t="s">
        <v>70</v>
      </c>
      <c r="S4957" s="273" t="s">
        <v>1497</v>
      </c>
      <c r="T4957" s="273" t="s">
        <v>122</v>
      </c>
      <c r="U4957" s="273" t="s">
        <v>122</v>
      </c>
      <c r="V4957" s="273" t="s">
        <v>122</v>
      </c>
      <c r="W4957" s="273">
        <v>338256</v>
      </c>
      <c r="X4957" s="273" t="s">
        <v>64</v>
      </c>
      <c r="Y4957" s="273" t="s">
        <v>63</v>
      </c>
      <c r="Z4957" s="273" t="s">
        <v>252</v>
      </c>
      <c r="AA4957" s="273" t="s">
        <v>515</v>
      </c>
      <c r="AB4957" s="274">
        <v>45108</v>
      </c>
      <c r="AC4957" s="273">
        <v>12786</v>
      </c>
      <c r="AD4957" s="273">
        <v>669</v>
      </c>
      <c r="AE4957" s="273">
        <v>0.08</v>
      </c>
      <c r="AF4957" s="273" t="s">
        <v>90</v>
      </c>
      <c r="AG4957" s="273" t="s">
        <v>795</v>
      </c>
      <c r="AH4957" s="273" t="s">
        <v>796</v>
      </c>
      <c r="AI4957" s="273" t="s">
        <v>123</v>
      </c>
      <c r="AJ4957" s="273" t="s">
        <v>200</v>
      </c>
      <c r="AK4957" s="273">
        <v>207598</v>
      </c>
      <c r="BV4957" s="279" t="s">
        <v>64</v>
      </c>
      <c r="BW4957" s="280" t="s">
        <v>75</v>
      </c>
      <c r="BX4957" s="280" t="s">
        <v>79</v>
      </c>
      <c r="BY4957" s="280" t="s">
        <v>79</v>
      </c>
      <c r="BZ4957" s="280" t="s">
        <v>86</v>
      </c>
      <c r="CA4957" s="280" t="s">
        <v>87</v>
      </c>
      <c r="CB4957" s="280" t="s">
        <v>88</v>
      </c>
      <c r="CC4957" s="280" t="s">
        <v>89</v>
      </c>
      <c r="CD4957" s="281">
        <v>3</v>
      </c>
      <c r="CE4957" s="277">
        <v>45139</v>
      </c>
      <c r="CF4957" s="280">
        <v>902</v>
      </c>
      <c r="CG4957" s="280" t="s">
        <v>90</v>
      </c>
      <c r="CH4957" s="280">
        <v>902</v>
      </c>
      <c r="CI4957" s="280" t="s">
        <v>80</v>
      </c>
      <c r="CJ4957" s="280"/>
      <c r="CK4957" s="280"/>
      <c r="CL4957" s="280"/>
      <c r="CM4957" s="280" t="s">
        <v>73</v>
      </c>
      <c r="CN4957" s="280">
        <v>3</v>
      </c>
    </row>
    <row r="4958" spans="4:92">
      <c r="D4958" s="273" t="s">
        <v>83</v>
      </c>
      <c r="E4958" s="273" t="s">
        <v>287</v>
      </c>
      <c r="F4958" s="273" t="s">
        <v>466</v>
      </c>
      <c r="G4958" s="273" t="s">
        <v>851</v>
      </c>
      <c r="H4958" s="274">
        <v>44986</v>
      </c>
      <c r="I4958" s="273">
        <v>11556</v>
      </c>
      <c r="J4958" s="273">
        <v>796</v>
      </c>
      <c r="K4958" s="273">
        <v>0</v>
      </c>
      <c r="L4958" s="273" t="s">
        <v>66</v>
      </c>
      <c r="N4958" s="273" t="s">
        <v>107</v>
      </c>
      <c r="W4958" s="273">
        <v>338255</v>
      </c>
      <c r="X4958" s="273" t="s">
        <v>64</v>
      </c>
      <c r="Y4958" s="273" t="s">
        <v>63</v>
      </c>
      <c r="Z4958" s="273" t="s">
        <v>252</v>
      </c>
      <c r="AA4958" s="273" t="s">
        <v>515</v>
      </c>
      <c r="AB4958" s="274">
        <v>45108</v>
      </c>
      <c r="AC4958" s="273">
        <v>12786</v>
      </c>
      <c r="AD4958" s="273">
        <v>669</v>
      </c>
      <c r="AE4958" s="273">
        <v>0.46</v>
      </c>
      <c r="AF4958" s="273" t="s">
        <v>90</v>
      </c>
      <c r="AG4958" s="273" t="s">
        <v>798</v>
      </c>
      <c r="AH4958" s="273" t="s">
        <v>799</v>
      </c>
      <c r="AI4958" s="273" t="s">
        <v>123</v>
      </c>
      <c r="AJ4958" s="273" t="s">
        <v>200</v>
      </c>
      <c r="AK4958" s="273">
        <v>207604</v>
      </c>
      <c r="BV4958" s="336" t="s">
        <v>64</v>
      </c>
      <c r="BW4958" s="337" t="s">
        <v>75</v>
      </c>
      <c r="BX4958" s="337" t="s">
        <v>79</v>
      </c>
      <c r="BY4958" s="337" t="s">
        <v>79</v>
      </c>
      <c r="BZ4958" s="337" t="s">
        <v>86</v>
      </c>
      <c r="CA4958" s="337" t="s">
        <v>87</v>
      </c>
      <c r="CB4958" s="337" t="s">
        <v>88</v>
      </c>
      <c r="CC4958" s="337" t="s">
        <v>89</v>
      </c>
      <c r="CD4958" s="338">
        <v>3</v>
      </c>
      <c r="CE4958" s="335">
        <v>45139</v>
      </c>
      <c r="CF4958" s="337">
        <v>17115</v>
      </c>
      <c r="CG4958" s="337" t="s">
        <v>90</v>
      </c>
      <c r="CH4958" s="337">
        <v>17115</v>
      </c>
      <c r="CI4958" s="337" t="s">
        <v>80</v>
      </c>
      <c r="CJ4958" s="337"/>
      <c r="CK4958" s="337"/>
      <c r="CL4958" s="337"/>
      <c r="CM4958" s="337" t="s">
        <v>73</v>
      </c>
      <c r="CN4958" s="337">
        <v>3</v>
      </c>
    </row>
    <row r="4959" spans="4:92">
      <c r="D4959" s="273" t="s">
        <v>83</v>
      </c>
      <c r="E4959" s="273" t="s">
        <v>287</v>
      </c>
      <c r="F4959" s="273" t="s">
        <v>466</v>
      </c>
      <c r="G4959" s="273" t="s">
        <v>851</v>
      </c>
      <c r="H4959" s="274">
        <v>44986</v>
      </c>
      <c r="I4959" s="273">
        <v>11556</v>
      </c>
      <c r="J4959" s="273">
        <v>796</v>
      </c>
      <c r="K4959" s="273">
        <v>0</v>
      </c>
      <c r="L4959" s="273" t="s">
        <v>66</v>
      </c>
      <c r="M4959" s="273">
        <v>0</v>
      </c>
      <c r="N4959" s="273" t="s">
        <v>115</v>
      </c>
      <c r="W4959" s="273">
        <v>338254</v>
      </c>
      <c r="X4959" s="273" t="s">
        <v>64</v>
      </c>
      <c r="Y4959" s="273" t="s">
        <v>63</v>
      </c>
      <c r="Z4959" s="273" t="s">
        <v>252</v>
      </c>
      <c r="AA4959" s="273" t="s">
        <v>515</v>
      </c>
      <c r="AB4959" s="274">
        <v>45108</v>
      </c>
      <c r="AC4959" s="273">
        <v>12786</v>
      </c>
      <c r="AD4959" s="273">
        <v>669</v>
      </c>
      <c r="AE4959" s="273">
        <v>0.2</v>
      </c>
      <c r="AF4959" s="273" t="s">
        <v>90</v>
      </c>
      <c r="AG4959" s="273" t="s">
        <v>801</v>
      </c>
      <c r="AH4959" s="273" t="s">
        <v>802</v>
      </c>
      <c r="AI4959" s="273" t="s">
        <v>199</v>
      </c>
      <c r="AJ4959" s="273" t="s">
        <v>627</v>
      </c>
      <c r="AK4959" s="273">
        <v>207609</v>
      </c>
      <c r="BV4959" s="279" t="s">
        <v>64</v>
      </c>
      <c r="BW4959" s="280" t="s">
        <v>75</v>
      </c>
      <c r="BX4959" s="280" t="s">
        <v>79</v>
      </c>
      <c r="BY4959" s="280" t="s">
        <v>79</v>
      </c>
      <c r="BZ4959" s="280" t="s">
        <v>86</v>
      </c>
      <c r="CA4959" s="280" t="s">
        <v>87</v>
      </c>
      <c r="CB4959" s="280" t="s">
        <v>88</v>
      </c>
      <c r="CC4959" s="280" t="s">
        <v>89</v>
      </c>
      <c r="CD4959" s="281">
        <v>3</v>
      </c>
      <c r="CE4959" s="277">
        <v>45139</v>
      </c>
      <c r="CF4959" s="280">
        <v>262</v>
      </c>
      <c r="CG4959" s="280" t="s">
        <v>90</v>
      </c>
      <c r="CH4959" s="280">
        <v>262</v>
      </c>
      <c r="CI4959" s="280" t="s">
        <v>80</v>
      </c>
      <c r="CJ4959" s="280"/>
      <c r="CK4959" s="280"/>
      <c r="CL4959" s="280"/>
      <c r="CM4959" s="280" t="s">
        <v>73</v>
      </c>
      <c r="CN4959" s="280">
        <v>3</v>
      </c>
    </row>
    <row r="4960" spans="4:92">
      <c r="D4960" s="273" t="s">
        <v>83</v>
      </c>
      <c r="E4960" s="273" t="s">
        <v>287</v>
      </c>
      <c r="F4960" s="273" t="s">
        <v>466</v>
      </c>
      <c r="G4960" s="273" t="s">
        <v>851</v>
      </c>
      <c r="H4960" s="274">
        <v>45017</v>
      </c>
      <c r="I4960" s="273">
        <v>11718</v>
      </c>
      <c r="J4960" s="273">
        <v>796</v>
      </c>
      <c r="K4960" s="273">
        <v>2665</v>
      </c>
      <c r="L4960" s="273" t="s">
        <v>66</v>
      </c>
      <c r="M4960" s="273">
        <v>1025.0587905</v>
      </c>
      <c r="N4960" s="273" t="s">
        <v>964</v>
      </c>
      <c r="P4960" s="273" t="s">
        <v>1204</v>
      </c>
      <c r="Q4960" s="273" t="s">
        <v>1496</v>
      </c>
      <c r="R4960" s="273" t="s">
        <v>70</v>
      </c>
      <c r="S4960" s="273" t="s">
        <v>1497</v>
      </c>
      <c r="T4960" s="273" t="s">
        <v>122</v>
      </c>
      <c r="U4960" s="273" t="s">
        <v>122</v>
      </c>
      <c r="V4960" s="273" t="s">
        <v>122</v>
      </c>
      <c r="W4960" s="273">
        <v>338284</v>
      </c>
      <c r="X4960" s="273" t="s">
        <v>64</v>
      </c>
      <c r="Y4960" s="273" t="s">
        <v>63</v>
      </c>
      <c r="Z4960" s="273" t="s">
        <v>252</v>
      </c>
      <c r="AA4960" s="273" t="s">
        <v>515</v>
      </c>
      <c r="AB4960" s="274">
        <v>45108</v>
      </c>
      <c r="AC4960" s="273">
        <v>12786</v>
      </c>
      <c r="AD4960" s="273">
        <v>669</v>
      </c>
      <c r="AE4960" s="273">
        <v>0.1</v>
      </c>
      <c r="AF4960" s="273" t="s">
        <v>90</v>
      </c>
      <c r="AG4960" s="273" t="s">
        <v>801</v>
      </c>
      <c r="AH4960" s="273" t="s">
        <v>805</v>
      </c>
      <c r="AI4960" s="273" t="s">
        <v>123</v>
      </c>
      <c r="AJ4960" s="273" t="s">
        <v>627</v>
      </c>
      <c r="AK4960" s="273">
        <v>207614</v>
      </c>
      <c r="BV4960" s="336" t="s">
        <v>64</v>
      </c>
      <c r="BW4960" s="337" t="s">
        <v>75</v>
      </c>
      <c r="BX4960" s="337" t="s">
        <v>79</v>
      </c>
      <c r="BY4960" s="337" t="s">
        <v>79</v>
      </c>
      <c r="BZ4960" s="337" t="s">
        <v>86</v>
      </c>
      <c r="CA4960" s="337" t="s">
        <v>87</v>
      </c>
      <c r="CB4960" s="337" t="s">
        <v>88</v>
      </c>
      <c r="CC4960" s="337" t="s">
        <v>89</v>
      </c>
      <c r="CD4960" s="338">
        <v>3</v>
      </c>
      <c r="CE4960" s="335">
        <v>45139</v>
      </c>
      <c r="CF4960" s="337">
        <v>0</v>
      </c>
      <c r="CG4960" s="337" t="s">
        <v>90</v>
      </c>
      <c r="CH4960" s="337">
        <v>0</v>
      </c>
      <c r="CI4960" s="337" t="s">
        <v>80</v>
      </c>
      <c r="CJ4960" s="337"/>
      <c r="CK4960" s="337"/>
      <c r="CL4960" s="337"/>
      <c r="CM4960" s="337" t="s">
        <v>73</v>
      </c>
      <c r="CN4960" s="337">
        <v>3</v>
      </c>
    </row>
    <row r="4961" spans="4:92">
      <c r="D4961" s="273" t="s">
        <v>83</v>
      </c>
      <c r="E4961" s="273" t="s">
        <v>287</v>
      </c>
      <c r="F4961" s="273" t="s">
        <v>466</v>
      </c>
      <c r="G4961" s="273" t="s">
        <v>851</v>
      </c>
      <c r="H4961" s="274">
        <v>45017</v>
      </c>
      <c r="I4961" s="273">
        <v>11718</v>
      </c>
      <c r="J4961" s="273">
        <v>796</v>
      </c>
      <c r="K4961" s="273">
        <v>0</v>
      </c>
      <c r="L4961" s="273" t="s">
        <v>66</v>
      </c>
      <c r="N4961" s="273" t="s">
        <v>107</v>
      </c>
      <c r="W4961" s="273">
        <v>338283</v>
      </c>
      <c r="X4961" s="273" t="s">
        <v>64</v>
      </c>
      <c r="Y4961" s="273" t="s">
        <v>63</v>
      </c>
      <c r="Z4961" s="273" t="s">
        <v>252</v>
      </c>
      <c r="AA4961" s="273" t="s">
        <v>515</v>
      </c>
      <c r="AB4961" s="274">
        <v>45108</v>
      </c>
      <c r="AC4961" s="273">
        <v>12786</v>
      </c>
      <c r="AD4961" s="273">
        <v>669</v>
      </c>
      <c r="AE4961" s="273">
        <v>0.1</v>
      </c>
      <c r="AF4961" s="273" t="s">
        <v>90</v>
      </c>
      <c r="AG4961" s="273" t="s">
        <v>801</v>
      </c>
      <c r="AH4961" s="273" t="s">
        <v>808</v>
      </c>
      <c r="AI4961" s="273" t="s">
        <v>123</v>
      </c>
      <c r="AJ4961" s="273" t="s">
        <v>627</v>
      </c>
      <c r="AK4961" s="273">
        <v>207619</v>
      </c>
      <c r="BV4961" s="279" t="s">
        <v>64</v>
      </c>
      <c r="BW4961" s="280" t="s">
        <v>75</v>
      </c>
      <c r="BX4961" s="280" t="s">
        <v>79</v>
      </c>
      <c r="BY4961" s="280" t="s">
        <v>79</v>
      </c>
      <c r="BZ4961" s="280" t="s">
        <v>86</v>
      </c>
      <c r="CA4961" s="280" t="s">
        <v>87</v>
      </c>
      <c r="CB4961" s="280" t="s">
        <v>101</v>
      </c>
      <c r="CC4961" s="280" t="s">
        <v>102</v>
      </c>
      <c r="CD4961" s="281">
        <v>4</v>
      </c>
      <c r="CE4961" s="277">
        <v>45139</v>
      </c>
      <c r="CF4961" s="280">
        <v>70343</v>
      </c>
      <c r="CG4961" s="280" t="s">
        <v>1495</v>
      </c>
      <c r="CH4961" s="280">
        <v>10111.80625</v>
      </c>
      <c r="CI4961" s="280" t="s">
        <v>104</v>
      </c>
      <c r="CJ4961" s="280"/>
      <c r="CK4961" s="280"/>
      <c r="CL4961" s="280"/>
      <c r="CM4961" s="280" t="s">
        <v>73</v>
      </c>
      <c r="CN4961" s="280">
        <v>3</v>
      </c>
    </row>
    <row r="4962" spans="4:92">
      <c r="D4962" s="273" t="s">
        <v>83</v>
      </c>
      <c r="E4962" s="273" t="s">
        <v>287</v>
      </c>
      <c r="F4962" s="273" t="s">
        <v>466</v>
      </c>
      <c r="G4962" s="273" t="s">
        <v>851</v>
      </c>
      <c r="H4962" s="274">
        <v>45017</v>
      </c>
      <c r="I4962" s="273">
        <v>11718</v>
      </c>
      <c r="J4962" s="273">
        <v>796</v>
      </c>
      <c r="K4962" s="273">
        <v>0</v>
      </c>
      <c r="L4962" s="273" t="s">
        <v>66</v>
      </c>
      <c r="M4962" s="273">
        <v>0</v>
      </c>
      <c r="N4962" s="273" t="s">
        <v>115</v>
      </c>
      <c r="W4962" s="273">
        <v>338282</v>
      </c>
      <c r="X4962" s="273" t="s">
        <v>64</v>
      </c>
      <c r="Y4962" s="273" t="s">
        <v>63</v>
      </c>
      <c r="Z4962" s="273" t="s">
        <v>252</v>
      </c>
      <c r="AA4962" s="273" t="s">
        <v>515</v>
      </c>
      <c r="AB4962" s="274">
        <v>45108</v>
      </c>
      <c r="AC4962" s="273">
        <v>12786</v>
      </c>
      <c r="AD4962" s="273">
        <v>669</v>
      </c>
      <c r="AE4962" s="273">
        <v>0.2</v>
      </c>
      <c r="AF4962" s="273" t="s">
        <v>90</v>
      </c>
      <c r="AG4962" s="273" t="s">
        <v>801</v>
      </c>
      <c r="AH4962" s="273" t="s">
        <v>811</v>
      </c>
      <c r="AI4962" s="273" t="s">
        <v>123</v>
      </c>
      <c r="AJ4962" s="273" t="s">
        <v>627</v>
      </c>
      <c r="AK4962" s="273">
        <v>207624</v>
      </c>
      <c r="BV4962" s="336" t="s">
        <v>64</v>
      </c>
      <c r="BW4962" s="337" t="s">
        <v>75</v>
      </c>
      <c r="BX4962" s="337" t="s">
        <v>79</v>
      </c>
      <c r="BY4962" s="337" t="s">
        <v>79</v>
      </c>
      <c r="BZ4962" s="337" t="s">
        <v>86</v>
      </c>
      <c r="CA4962" s="337" t="s">
        <v>87</v>
      </c>
      <c r="CB4962" s="337" t="s">
        <v>101</v>
      </c>
      <c r="CC4962" s="337" t="s">
        <v>102</v>
      </c>
      <c r="CD4962" s="338">
        <v>4</v>
      </c>
      <c r="CE4962" s="335">
        <v>45139</v>
      </c>
      <c r="CF4962" s="337">
        <v>0</v>
      </c>
      <c r="CG4962" s="337" t="s">
        <v>1495</v>
      </c>
      <c r="CH4962" s="337">
        <v>0</v>
      </c>
      <c r="CI4962" s="337" t="s">
        <v>104</v>
      </c>
      <c r="CJ4962" s="337"/>
      <c r="CK4962" s="337"/>
      <c r="CL4962" s="337"/>
      <c r="CM4962" s="337" t="s">
        <v>73</v>
      </c>
      <c r="CN4962" s="337">
        <v>3</v>
      </c>
    </row>
    <row r="4963" spans="4:92">
      <c r="D4963" s="273" t="s">
        <v>83</v>
      </c>
      <c r="E4963" s="273" t="s">
        <v>287</v>
      </c>
      <c r="F4963" s="273" t="s">
        <v>466</v>
      </c>
      <c r="G4963" s="273" t="s">
        <v>851</v>
      </c>
      <c r="H4963" s="274">
        <v>45047</v>
      </c>
      <c r="I4963" s="273">
        <v>12337</v>
      </c>
      <c r="J4963" s="273">
        <v>796</v>
      </c>
      <c r="K4963" s="273">
        <v>2665</v>
      </c>
      <c r="L4963" s="273" t="s">
        <v>66</v>
      </c>
      <c r="M4963" s="273">
        <v>1025.0587905</v>
      </c>
      <c r="N4963" s="273" t="s">
        <v>964</v>
      </c>
      <c r="P4963" s="273" t="s">
        <v>1204</v>
      </c>
      <c r="Q4963" s="273" t="s">
        <v>1496</v>
      </c>
      <c r="R4963" s="273" t="s">
        <v>70</v>
      </c>
      <c r="S4963" s="273" t="s">
        <v>1497</v>
      </c>
      <c r="T4963" s="273" t="s">
        <v>122</v>
      </c>
      <c r="U4963" s="273" t="s">
        <v>122</v>
      </c>
      <c r="V4963" s="273" t="s">
        <v>122</v>
      </c>
      <c r="W4963" s="273">
        <v>338312</v>
      </c>
      <c r="X4963" s="273" t="s">
        <v>64</v>
      </c>
      <c r="Y4963" s="273" t="s">
        <v>63</v>
      </c>
      <c r="Z4963" s="273" t="s">
        <v>252</v>
      </c>
      <c r="AA4963" s="273" t="s">
        <v>515</v>
      </c>
      <c r="AB4963" s="274">
        <v>45108</v>
      </c>
      <c r="AC4963" s="273">
        <v>12786</v>
      </c>
      <c r="AD4963" s="273">
        <v>669</v>
      </c>
      <c r="AE4963" s="273">
        <v>1</v>
      </c>
      <c r="AF4963" s="273" t="s">
        <v>90</v>
      </c>
      <c r="AG4963" s="273" t="s">
        <v>801</v>
      </c>
      <c r="AH4963" s="273" t="s">
        <v>813</v>
      </c>
      <c r="AI4963" s="273" t="s">
        <v>123</v>
      </c>
      <c r="AJ4963" s="273" t="s">
        <v>627</v>
      </c>
      <c r="AK4963" s="273">
        <v>207629</v>
      </c>
      <c r="BV4963" s="279" t="s">
        <v>64</v>
      </c>
      <c r="BW4963" s="280" t="s">
        <v>75</v>
      </c>
      <c r="BX4963" s="280" t="s">
        <v>79</v>
      </c>
      <c r="BY4963" s="280" t="s">
        <v>79</v>
      </c>
      <c r="BZ4963" s="280" t="s">
        <v>86</v>
      </c>
      <c r="CA4963" s="280" t="s">
        <v>87</v>
      </c>
      <c r="CB4963" s="280" t="s">
        <v>101</v>
      </c>
      <c r="CC4963" s="280" t="s">
        <v>102</v>
      </c>
      <c r="CD4963" s="281">
        <v>4</v>
      </c>
      <c r="CE4963" s="277">
        <v>45139</v>
      </c>
      <c r="CF4963" s="280">
        <v>1077</v>
      </c>
      <c r="CG4963" s="280" t="s">
        <v>1495</v>
      </c>
      <c r="CH4963" s="280">
        <v>154.81874999999999</v>
      </c>
      <c r="CI4963" s="280" t="s">
        <v>104</v>
      </c>
      <c r="CJ4963" s="280"/>
      <c r="CK4963" s="280"/>
      <c r="CL4963" s="280"/>
      <c r="CM4963" s="280" t="s">
        <v>73</v>
      </c>
      <c r="CN4963" s="280">
        <v>3</v>
      </c>
    </row>
    <row r="4964" spans="4:92">
      <c r="D4964" s="273" t="s">
        <v>83</v>
      </c>
      <c r="E4964" s="273" t="s">
        <v>287</v>
      </c>
      <c r="F4964" s="273" t="s">
        <v>466</v>
      </c>
      <c r="G4964" s="273" t="s">
        <v>851</v>
      </c>
      <c r="H4964" s="274">
        <v>45047</v>
      </c>
      <c r="I4964" s="273">
        <v>12337</v>
      </c>
      <c r="J4964" s="273">
        <v>796</v>
      </c>
      <c r="K4964" s="273">
        <v>0</v>
      </c>
      <c r="L4964" s="273" t="s">
        <v>66</v>
      </c>
      <c r="N4964" s="273" t="s">
        <v>107</v>
      </c>
      <c r="W4964" s="273">
        <v>338311</v>
      </c>
      <c r="X4964" s="273" t="s">
        <v>64</v>
      </c>
      <c r="Y4964" s="273" t="s">
        <v>63</v>
      </c>
      <c r="Z4964" s="273" t="s">
        <v>252</v>
      </c>
      <c r="AA4964" s="273" t="s">
        <v>257</v>
      </c>
      <c r="AB4964" s="274">
        <v>44927</v>
      </c>
      <c r="AC4964" s="273">
        <v>11950</v>
      </c>
      <c r="AD4964" s="273">
        <v>22</v>
      </c>
      <c r="AE4964" s="273">
        <v>0.05</v>
      </c>
      <c r="AF4964" s="273" t="s">
        <v>90</v>
      </c>
      <c r="AG4964" s="273" t="s">
        <v>884</v>
      </c>
      <c r="AH4964" s="273" t="s">
        <v>932</v>
      </c>
      <c r="AI4964" s="273" t="s">
        <v>123</v>
      </c>
      <c r="AJ4964" s="273" t="s">
        <v>200</v>
      </c>
      <c r="AK4964" s="273">
        <v>163584</v>
      </c>
      <c r="BV4964" s="336" t="s">
        <v>64</v>
      </c>
      <c r="BW4964" s="337" t="s">
        <v>75</v>
      </c>
      <c r="BX4964" s="337" t="s">
        <v>79</v>
      </c>
      <c r="BY4964" s="337" t="s">
        <v>79</v>
      </c>
      <c r="BZ4964" s="337" t="s">
        <v>86</v>
      </c>
      <c r="CA4964" s="337" t="s">
        <v>87</v>
      </c>
      <c r="CB4964" s="337" t="s">
        <v>101</v>
      </c>
      <c r="CC4964" s="337" t="s">
        <v>102</v>
      </c>
      <c r="CD4964" s="338">
        <v>4</v>
      </c>
      <c r="CE4964" s="335">
        <v>45139</v>
      </c>
      <c r="CF4964" s="337">
        <v>3707</v>
      </c>
      <c r="CG4964" s="337" t="s">
        <v>1495</v>
      </c>
      <c r="CH4964" s="337">
        <v>532.88125000000002</v>
      </c>
      <c r="CI4964" s="337" t="s">
        <v>104</v>
      </c>
      <c r="CJ4964" s="337"/>
      <c r="CK4964" s="337"/>
      <c r="CL4964" s="337"/>
      <c r="CM4964" s="337" t="s">
        <v>73</v>
      </c>
      <c r="CN4964" s="337">
        <v>3</v>
      </c>
    </row>
    <row r="4965" spans="4:92">
      <c r="D4965" s="273" t="s">
        <v>83</v>
      </c>
      <c r="E4965" s="273" t="s">
        <v>287</v>
      </c>
      <c r="F4965" s="273" t="s">
        <v>942</v>
      </c>
      <c r="G4965" s="273" t="s">
        <v>945</v>
      </c>
      <c r="H4965" s="274">
        <v>44986</v>
      </c>
      <c r="I4965" s="273">
        <v>11574</v>
      </c>
      <c r="J4965" s="273">
        <v>827</v>
      </c>
      <c r="W4965" s="273">
        <v>149533</v>
      </c>
      <c r="X4965" s="273" t="s">
        <v>64</v>
      </c>
      <c r="Y4965" s="273" t="s">
        <v>63</v>
      </c>
      <c r="Z4965" s="273" t="s">
        <v>252</v>
      </c>
      <c r="AA4965" s="273" t="s">
        <v>257</v>
      </c>
      <c r="AB4965" s="274">
        <v>44927</v>
      </c>
      <c r="AC4965" s="273">
        <v>11950</v>
      </c>
      <c r="AD4965" s="273">
        <v>22</v>
      </c>
      <c r="AE4965" s="273">
        <v>4.5999999999999999E-2</v>
      </c>
      <c r="AF4965" s="273" t="s">
        <v>90</v>
      </c>
      <c r="AG4965" s="273" t="s">
        <v>795</v>
      </c>
      <c r="AH4965" s="273" t="s">
        <v>1607</v>
      </c>
      <c r="AI4965" s="273" t="s">
        <v>123</v>
      </c>
      <c r="AJ4965" s="273" t="s">
        <v>200</v>
      </c>
      <c r="AK4965" s="273">
        <v>163590</v>
      </c>
      <c r="BV4965" s="279" t="s">
        <v>64</v>
      </c>
      <c r="BW4965" s="280" t="s">
        <v>75</v>
      </c>
      <c r="BX4965" s="280" t="s">
        <v>79</v>
      </c>
      <c r="BY4965" s="280" t="s">
        <v>79</v>
      </c>
      <c r="BZ4965" s="280" t="s">
        <v>86</v>
      </c>
      <c r="CA4965" s="280" t="s">
        <v>87</v>
      </c>
      <c r="CB4965" s="280" t="s">
        <v>101</v>
      </c>
      <c r="CC4965" s="280" t="s">
        <v>102</v>
      </c>
      <c r="CD4965" s="281">
        <v>4</v>
      </c>
      <c r="CE4965" s="277">
        <v>45139</v>
      </c>
      <c r="CF4965" s="280">
        <v>2125</v>
      </c>
      <c r="CG4965" s="280" t="s">
        <v>1495</v>
      </c>
      <c r="CH4965" s="280">
        <v>305.46875</v>
      </c>
      <c r="CI4965" s="280" t="s">
        <v>104</v>
      </c>
      <c r="CJ4965" s="280"/>
      <c r="CK4965" s="280"/>
      <c r="CL4965" s="280"/>
      <c r="CM4965" s="280" t="s">
        <v>73</v>
      </c>
      <c r="CN4965" s="280">
        <v>3</v>
      </c>
    </row>
    <row r="4966" spans="4:92">
      <c r="D4966" s="273" t="s">
        <v>83</v>
      </c>
      <c r="E4966" s="273" t="s">
        <v>287</v>
      </c>
      <c r="F4966" s="273" t="s">
        <v>942</v>
      </c>
      <c r="G4966" s="273" t="s">
        <v>945</v>
      </c>
      <c r="H4966" s="274">
        <v>44986</v>
      </c>
      <c r="I4966" s="273">
        <v>11574</v>
      </c>
      <c r="J4966" s="273">
        <v>827</v>
      </c>
      <c r="K4966" s="273">
        <v>6923.67</v>
      </c>
      <c r="L4966" s="273" t="s">
        <v>66</v>
      </c>
      <c r="M4966" s="273">
        <v>1253.232708</v>
      </c>
      <c r="N4966" s="273" t="s">
        <v>115</v>
      </c>
      <c r="W4966" s="273">
        <v>149557</v>
      </c>
      <c r="X4966" s="273" t="s">
        <v>64</v>
      </c>
      <c r="Y4966" s="273" t="s">
        <v>63</v>
      </c>
      <c r="Z4966" s="273" t="s">
        <v>252</v>
      </c>
      <c r="AA4966" s="273" t="s">
        <v>257</v>
      </c>
      <c r="AB4966" s="274">
        <v>44927</v>
      </c>
      <c r="AC4966" s="273">
        <v>11950</v>
      </c>
      <c r="AD4966" s="273">
        <v>22</v>
      </c>
      <c r="AE4966" s="273">
        <v>3.9E-2</v>
      </c>
      <c r="AF4966" s="273" t="s">
        <v>90</v>
      </c>
      <c r="AG4966" s="273" t="s">
        <v>949</v>
      </c>
      <c r="AH4966" s="273" t="s">
        <v>1608</v>
      </c>
      <c r="AI4966" s="273" t="s">
        <v>123</v>
      </c>
      <c r="AJ4966" s="273" t="s">
        <v>214</v>
      </c>
      <c r="AK4966" s="273">
        <v>163803</v>
      </c>
      <c r="BV4966" s="336" t="s">
        <v>64</v>
      </c>
      <c r="BW4966" s="337" t="s">
        <v>75</v>
      </c>
      <c r="BX4966" s="337" t="s">
        <v>79</v>
      </c>
      <c r="BY4966" s="337" t="s">
        <v>79</v>
      </c>
      <c r="BZ4966" s="337" t="s">
        <v>86</v>
      </c>
      <c r="CA4966" s="337" t="s">
        <v>87</v>
      </c>
      <c r="CB4966" s="337" t="s">
        <v>101</v>
      </c>
      <c r="CC4966" s="337" t="s">
        <v>102</v>
      </c>
      <c r="CD4966" s="338">
        <v>4</v>
      </c>
      <c r="CE4966" s="335">
        <v>45139</v>
      </c>
      <c r="CF4966" s="337">
        <v>8779</v>
      </c>
      <c r="CG4966" s="337" t="s">
        <v>1495</v>
      </c>
      <c r="CH4966" s="337">
        <v>1261.98125</v>
      </c>
      <c r="CI4966" s="337" t="s">
        <v>104</v>
      </c>
      <c r="CJ4966" s="337"/>
      <c r="CK4966" s="337"/>
      <c r="CL4966" s="337"/>
      <c r="CM4966" s="337" t="s">
        <v>73</v>
      </c>
      <c r="CN4966" s="337">
        <v>3</v>
      </c>
    </row>
    <row r="4967" spans="4:92">
      <c r="D4967" s="273" t="s">
        <v>83</v>
      </c>
      <c r="E4967" s="273" t="s">
        <v>287</v>
      </c>
      <c r="F4967" s="273" t="s">
        <v>942</v>
      </c>
      <c r="G4967" s="273" t="s">
        <v>945</v>
      </c>
      <c r="H4967" s="274">
        <v>44986</v>
      </c>
      <c r="I4967" s="273">
        <v>11574</v>
      </c>
      <c r="J4967" s="273">
        <v>827</v>
      </c>
      <c r="K4967" s="273">
        <v>0</v>
      </c>
      <c r="L4967" s="273" t="s">
        <v>66</v>
      </c>
      <c r="N4967" s="273" t="s">
        <v>107</v>
      </c>
      <c r="W4967" s="273">
        <v>149558</v>
      </c>
      <c r="X4967" s="273" t="s">
        <v>64</v>
      </c>
      <c r="Y4967" s="273" t="s">
        <v>63</v>
      </c>
      <c r="Z4967" s="273" t="s">
        <v>252</v>
      </c>
      <c r="AA4967" s="273" t="s">
        <v>257</v>
      </c>
      <c r="AB4967" s="274">
        <v>44927</v>
      </c>
      <c r="AC4967" s="273">
        <v>11950</v>
      </c>
      <c r="AD4967" s="273">
        <v>22</v>
      </c>
      <c r="AE4967" s="273">
        <v>4.7</v>
      </c>
      <c r="AF4967" s="273" t="s">
        <v>90</v>
      </c>
      <c r="AG4967" s="273" t="s">
        <v>625</v>
      </c>
      <c r="AH4967" s="273" t="s">
        <v>955</v>
      </c>
      <c r="AI4967" s="273" t="s">
        <v>123</v>
      </c>
      <c r="AJ4967" s="273" t="s">
        <v>627</v>
      </c>
      <c r="AK4967" s="273">
        <v>164612</v>
      </c>
      <c r="BV4967" s="279" t="s">
        <v>64</v>
      </c>
      <c r="BW4967" s="280" t="s">
        <v>75</v>
      </c>
      <c r="BX4967" s="280" t="s">
        <v>79</v>
      </c>
      <c r="BY4967" s="280" t="s">
        <v>79</v>
      </c>
      <c r="BZ4967" s="280" t="s">
        <v>86</v>
      </c>
      <c r="CA4967" s="280" t="s">
        <v>87</v>
      </c>
      <c r="CB4967" s="280" t="s">
        <v>101</v>
      </c>
      <c r="CC4967" s="280" t="s">
        <v>102</v>
      </c>
      <c r="CD4967" s="281">
        <v>4</v>
      </c>
      <c r="CE4967" s="277">
        <v>45139</v>
      </c>
      <c r="CF4967" s="280">
        <v>8664</v>
      </c>
      <c r="CG4967" s="280" t="s">
        <v>1495</v>
      </c>
      <c r="CH4967" s="280">
        <v>1245.45</v>
      </c>
      <c r="CI4967" s="280" t="s">
        <v>104</v>
      </c>
      <c r="CJ4967" s="280"/>
      <c r="CK4967" s="280"/>
      <c r="CL4967" s="280"/>
      <c r="CM4967" s="280" t="s">
        <v>73</v>
      </c>
      <c r="CN4967" s="280">
        <v>3</v>
      </c>
    </row>
    <row r="4968" spans="4:92">
      <c r="D4968" s="273" t="s">
        <v>83</v>
      </c>
      <c r="E4968" s="273" t="s">
        <v>287</v>
      </c>
      <c r="F4968" s="273" t="s">
        <v>942</v>
      </c>
      <c r="G4968" s="273" t="s">
        <v>945</v>
      </c>
      <c r="H4968" s="274">
        <v>45017</v>
      </c>
      <c r="I4968" s="273">
        <v>11736</v>
      </c>
      <c r="J4968" s="273">
        <v>827</v>
      </c>
      <c r="W4968" s="273">
        <v>183357</v>
      </c>
      <c r="X4968" s="273" t="s">
        <v>64</v>
      </c>
      <c r="Y4968" s="273" t="s">
        <v>63</v>
      </c>
      <c r="Z4968" s="273" t="s">
        <v>252</v>
      </c>
      <c r="AA4968" s="273" t="s">
        <v>257</v>
      </c>
      <c r="AB4968" s="274">
        <v>44927</v>
      </c>
      <c r="AC4968" s="273">
        <v>11950</v>
      </c>
      <c r="AD4968" s="273">
        <v>22</v>
      </c>
      <c r="AE4968" s="273">
        <v>2.2999999999999998</v>
      </c>
      <c r="AF4968" s="273" t="s">
        <v>90</v>
      </c>
      <c r="AG4968" s="273" t="s">
        <v>121</v>
      </c>
      <c r="AH4968" s="273" t="s">
        <v>959</v>
      </c>
      <c r="AI4968" s="273" t="s">
        <v>123</v>
      </c>
      <c r="AJ4968" s="273" t="s">
        <v>124</v>
      </c>
      <c r="AK4968" s="273">
        <v>165060</v>
      </c>
      <c r="BV4968" s="336" t="s">
        <v>64</v>
      </c>
      <c r="BW4968" s="337" t="s">
        <v>75</v>
      </c>
      <c r="BX4968" s="337" t="s">
        <v>79</v>
      </c>
      <c r="BY4968" s="337" t="s">
        <v>79</v>
      </c>
      <c r="BZ4968" s="337" t="s">
        <v>86</v>
      </c>
      <c r="CA4968" s="337" t="s">
        <v>87</v>
      </c>
      <c r="CB4968" s="337" t="s">
        <v>101</v>
      </c>
      <c r="CC4968" s="337" t="s">
        <v>102</v>
      </c>
      <c r="CD4968" s="338">
        <v>4</v>
      </c>
      <c r="CE4968" s="335">
        <v>45139</v>
      </c>
      <c r="CF4968" s="337">
        <v>117275</v>
      </c>
      <c r="CG4968" s="337" t="s">
        <v>1495</v>
      </c>
      <c r="CH4968" s="337">
        <v>16858.28125</v>
      </c>
      <c r="CI4968" s="337" t="s">
        <v>104</v>
      </c>
      <c r="CJ4968" s="337"/>
      <c r="CK4968" s="337"/>
      <c r="CL4968" s="337"/>
      <c r="CM4968" s="337" t="s">
        <v>73</v>
      </c>
      <c r="CN4968" s="337">
        <v>3</v>
      </c>
    </row>
    <row r="4969" spans="4:92">
      <c r="D4969" s="273" t="s">
        <v>83</v>
      </c>
      <c r="E4969" s="273" t="s">
        <v>287</v>
      </c>
      <c r="F4969" s="273" t="s">
        <v>942</v>
      </c>
      <c r="G4969" s="273" t="s">
        <v>945</v>
      </c>
      <c r="H4969" s="274">
        <v>45017</v>
      </c>
      <c r="I4969" s="273">
        <v>11736</v>
      </c>
      <c r="J4969" s="273">
        <v>827</v>
      </c>
      <c r="K4969" s="273">
        <v>5821.39</v>
      </c>
      <c r="L4969" s="273" t="s">
        <v>66</v>
      </c>
      <c r="M4969" s="273">
        <v>925.02824699999996</v>
      </c>
      <c r="N4969" s="273" t="s">
        <v>115</v>
      </c>
      <c r="W4969" s="273">
        <v>183381</v>
      </c>
      <c r="X4969" s="273" t="s">
        <v>64</v>
      </c>
      <c r="Y4969" s="273" t="s">
        <v>63</v>
      </c>
      <c r="Z4969" s="273" t="s">
        <v>252</v>
      </c>
      <c r="AA4969" s="273" t="s">
        <v>257</v>
      </c>
      <c r="AB4969" s="274">
        <v>44927</v>
      </c>
      <c r="AC4969" s="273">
        <v>11950</v>
      </c>
      <c r="AD4969" s="273">
        <v>22</v>
      </c>
      <c r="AE4969" s="273">
        <v>0.04</v>
      </c>
      <c r="AF4969" s="273" t="s">
        <v>90</v>
      </c>
      <c r="AG4969" s="273" t="s">
        <v>801</v>
      </c>
      <c r="AH4969" s="273" t="s">
        <v>961</v>
      </c>
      <c r="AI4969" s="273" t="s">
        <v>199</v>
      </c>
      <c r="AJ4969" s="273" t="s">
        <v>627</v>
      </c>
      <c r="AK4969" s="273">
        <v>166755</v>
      </c>
      <c r="BV4969" s="279" t="s">
        <v>64</v>
      </c>
      <c r="BW4969" s="280" t="s">
        <v>75</v>
      </c>
      <c r="BX4969" s="280" t="s">
        <v>79</v>
      </c>
      <c r="BY4969" s="280" t="s">
        <v>79</v>
      </c>
      <c r="BZ4969" s="280" t="s">
        <v>86</v>
      </c>
      <c r="CA4969" s="280" t="s">
        <v>87</v>
      </c>
      <c r="CB4969" s="280" t="s">
        <v>101</v>
      </c>
      <c r="CC4969" s="280" t="s">
        <v>102</v>
      </c>
      <c r="CD4969" s="281">
        <v>4</v>
      </c>
      <c r="CE4969" s="277">
        <v>45139</v>
      </c>
      <c r="CF4969" s="280">
        <v>58378</v>
      </c>
      <c r="CG4969" s="280" t="s">
        <v>1495</v>
      </c>
      <c r="CH4969" s="280">
        <v>8391.8374999999996</v>
      </c>
      <c r="CI4969" s="280" t="s">
        <v>104</v>
      </c>
      <c r="CJ4969" s="280"/>
      <c r="CK4969" s="280"/>
      <c r="CL4969" s="280"/>
      <c r="CM4969" s="280" t="s">
        <v>73</v>
      </c>
      <c r="CN4969" s="280">
        <v>3</v>
      </c>
    </row>
    <row r="4970" spans="4:92">
      <c r="D4970" s="273" t="s">
        <v>83</v>
      </c>
      <c r="E4970" s="273" t="s">
        <v>287</v>
      </c>
      <c r="F4970" s="273" t="s">
        <v>942</v>
      </c>
      <c r="G4970" s="273" t="s">
        <v>945</v>
      </c>
      <c r="H4970" s="274">
        <v>45017</v>
      </c>
      <c r="I4970" s="273">
        <v>11736</v>
      </c>
      <c r="J4970" s="273">
        <v>827</v>
      </c>
      <c r="K4970" s="273">
        <v>0</v>
      </c>
      <c r="L4970" s="273" t="s">
        <v>66</v>
      </c>
      <c r="N4970" s="273" t="s">
        <v>107</v>
      </c>
      <c r="W4970" s="273">
        <v>183382</v>
      </c>
      <c r="X4970" s="273" t="s">
        <v>64</v>
      </c>
      <c r="Y4970" s="273" t="s">
        <v>63</v>
      </c>
      <c r="Z4970" s="273" t="s">
        <v>252</v>
      </c>
      <c r="AA4970" s="273" t="s">
        <v>257</v>
      </c>
      <c r="AB4970" s="274">
        <v>44927</v>
      </c>
      <c r="AC4970" s="273">
        <v>11950</v>
      </c>
      <c r="AD4970" s="273">
        <v>22</v>
      </c>
      <c r="AE4970" s="273">
        <v>0.01</v>
      </c>
      <c r="AF4970" s="273" t="s">
        <v>90</v>
      </c>
      <c r="AG4970" s="273" t="s">
        <v>801</v>
      </c>
      <c r="AH4970" s="273" t="s">
        <v>969</v>
      </c>
      <c r="AI4970" s="273" t="s">
        <v>199</v>
      </c>
      <c r="AJ4970" s="273" t="s">
        <v>627</v>
      </c>
      <c r="AK4970" s="273">
        <v>166760</v>
      </c>
      <c r="BV4970" s="336" t="s">
        <v>64</v>
      </c>
      <c r="BW4970" s="337" t="s">
        <v>75</v>
      </c>
      <c r="BX4970" s="337" t="s">
        <v>79</v>
      </c>
      <c r="BY4970" s="337" t="s">
        <v>79</v>
      </c>
      <c r="BZ4970" s="337" t="s">
        <v>86</v>
      </c>
      <c r="CA4970" s="337" t="s">
        <v>87</v>
      </c>
      <c r="CB4970" s="337" t="s">
        <v>101</v>
      </c>
      <c r="CC4970" s="337" t="s">
        <v>102</v>
      </c>
      <c r="CD4970" s="338">
        <v>4</v>
      </c>
      <c r="CE4970" s="335">
        <v>45139</v>
      </c>
      <c r="CF4970" s="337">
        <v>139596</v>
      </c>
      <c r="CG4970" s="337" t="s">
        <v>1495</v>
      </c>
      <c r="CH4970" s="337">
        <v>20066.924999999999</v>
      </c>
      <c r="CI4970" s="337" t="s">
        <v>104</v>
      </c>
      <c r="CJ4970" s="337"/>
      <c r="CK4970" s="337"/>
      <c r="CL4970" s="337"/>
      <c r="CM4970" s="337" t="s">
        <v>73</v>
      </c>
      <c r="CN4970" s="337">
        <v>3</v>
      </c>
    </row>
    <row r="4971" spans="4:92">
      <c r="D4971" s="273" t="s">
        <v>83</v>
      </c>
      <c r="E4971" s="273" t="s">
        <v>287</v>
      </c>
      <c r="F4971" s="273" t="s">
        <v>942</v>
      </c>
      <c r="G4971" s="273" t="s">
        <v>945</v>
      </c>
      <c r="H4971" s="274">
        <v>45047</v>
      </c>
      <c r="I4971" s="273">
        <v>12355</v>
      </c>
      <c r="J4971" s="273">
        <v>827</v>
      </c>
      <c r="W4971" s="273">
        <v>183386</v>
      </c>
      <c r="X4971" s="273" t="s">
        <v>64</v>
      </c>
      <c r="Y4971" s="273" t="s">
        <v>63</v>
      </c>
      <c r="Z4971" s="273" t="s">
        <v>252</v>
      </c>
      <c r="AA4971" s="273" t="s">
        <v>257</v>
      </c>
      <c r="AB4971" s="274">
        <v>44927</v>
      </c>
      <c r="AC4971" s="273">
        <v>11950</v>
      </c>
      <c r="AD4971" s="273">
        <v>22</v>
      </c>
      <c r="AE4971" s="273">
        <v>0.12</v>
      </c>
      <c r="AF4971" s="273" t="s">
        <v>90</v>
      </c>
      <c r="AG4971" s="273" t="s">
        <v>625</v>
      </c>
      <c r="AH4971" s="273" t="s">
        <v>973</v>
      </c>
      <c r="AI4971" s="273" t="s">
        <v>199</v>
      </c>
      <c r="AJ4971" s="273" t="s">
        <v>627</v>
      </c>
      <c r="AK4971" s="273">
        <v>166765</v>
      </c>
      <c r="BV4971" s="279" t="s">
        <v>64</v>
      </c>
      <c r="BW4971" s="280" t="s">
        <v>75</v>
      </c>
      <c r="BX4971" s="280" t="s">
        <v>79</v>
      </c>
      <c r="BY4971" s="280" t="s">
        <v>79</v>
      </c>
      <c r="BZ4971" s="280" t="s">
        <v>86</v>
      </c>
      <c r="CA4971" s="280" t="s">
        <v>87</v>
      </c>
      <c r="CB4971" s="280" t="s">
        <v>101</v>
      </c>
      <c r="CC4971" s="280" t="s">
        <v>102</v>
      </c>
      <c r="CD4971" s="281">
        <v>4</v>
      </c>
      <c r="CE4971" s="277">
        <v>45139</v>
      </c>
      <c r="CF4971" s="280">
        <v>58633</v>
      </c>
      <c r="CG4971" s="280" t="s">
        <v>1495</v>
      </c>
      <c r="CH4971" s="280">
        <v>8428.4937499999996</v>
      </c>
      <c r="CI4971" s="280" t="s">
        <v>104</v>
      </c>
      <c r="CJ4971" s="280"/>
      <c r="CK4971" s="280"/>
      <c r="CL4971" s="280"/>
      <c r="CM4971" s="280" t="s">
        <v>73</v>
      </c>
      <c r="CN4971" s="280">
        <v>3</v>
      </c>
    </row>
    <row r="4972" spans="4:92">
      <c r="D4972" s="273" t="s">
        <v>83</v>
      </c>
      <c r="E4972" s="273" t="s">
        <v>287</v>
      </c>
      <c r="F4972" s="273" t="s">
        <v>942</v>
      </c>
      <c r="G4972" s="273" t="s">
        <v>945</v>
      </c>
      <c r="H4972" s="274">
        <v>45047</v>
      </c>
      <c r="I4972" s="273">
        <v>12355</v>
      </c>
      <c r="J4972" s="273">
        <v>827</v>
      </c>
      <c r="K4972" s="273">
        <v>6007.11</v>
      </c>
      <c r="L4972" s="273" t="s">
        <v>66</v>
      </c>
      <c r="M4972" s="273">
        <v>933.40072799999996</v>
      </c>
      <c r="N4972" s="273" t="s">
        <v>115</v>
      </c>
      <c r="W4972" s="273">
        <v>183410</v>
      </c>
      <c r="X4972" s="273" t="s">
        <v>64</v>
      </c>
      <c r="Y4972" s="273" t="s">
        <v>63</v>
      </c>
      <c r="Z4972" s="273" t="s">
        <v>252</v>
      </c>
      <c r="AA4972" s="273" t="s">
        <v>257</v>
      </c>
      <c r="AB4972" s="274">
        <v>44927</v>
      </c>
      <c r="AC4972" s="273">
        <v>11950</v>
      </c>
      <c r="AD4972" s="273">
        <v>22</v>
      </c>
      <c r="AE4972" s="273">
        <v>9.6000000000000002E-2</v>
      </c>
      <c r="AF4972" s="273" t="s">
        <v>90</v>
      </c>
      <c r="AG4972" s="273" t="s">
        <v>625</v>
      </c>
      <c r="AH4972" s="273" t="s">
        <v>2108</v>
      </c>
      <c r="AI4972" s="273" t="s">
        <v>199</v>
      </c>
      <c r="AJ4972" s="273" t="s">
        <v>627</v>
      </c>
      <c r="AK4972" s="273">
        <v>166770</v>
      </c>
      <c r="BV4972" s="336" t="s">
        <v>64</v>
      </c>
      <c r="BW4972" s="337" t="s">
        <v>75</v>
      </c>
      <c r="BX4972" s="337" t="s">
        <v>79</v>
      </c>
      <c r="BY4972" s="337" t="s">
        <v>79</v>
      </c>
      <c r="BZ4972" s="337" t="s">
        <v>86</v>
      </c>
      <c r="CA4972" s="337" t="s">
        <v>87</v>
      </c>
      <c r="CB4972" s="337" t="s">
        <v>101</v>
      </c>
      <c r="CC4972" s="337" t="s">
        <v>102</v>
      </c>
      <c r="CD4972" s="338">
        <v>4</v>
      </c>
      <c r="CE4972" s="335">
        <v>45139</v>
      </c>
      <c r="CF4972" s="337">
        <v>84202</v>
      </c>
      <c r="CG4972" s="337" t="s">
        <v>1495</v>
      </c>
      <c r="CH4972" s="337">
        <v>12104.0375</v>
      </c>
      <c r="CI4972" s="337" t="s">
        <v>104</v>
      </c>
      <c r="CJ4972" s="337"/>
      <c r="CK4972" s="337"/>
      <c r="CL4972" s="337"/>
      <c r="CM4972" s="337" t="s">
        <v>73</v>
      </c>
      <c r="CN4972" s="337">
        <v>3</v>
      </c>
    </row>
    <row r="4973" spans="4:92">
      <c r="D4973" s="273" t="s">
        <v>83</v>
      </c>
      <c r="E4973" s="273" t="s">
        <v>287</v>
      </c>
      <c r="F4973" s="273" t="s">
        <v>942</v>
      </c>
      <c r="G4973" s="273" t="s">
        <v>945</v>
      </c>
      <c r="H4973" s="274">
        <v>45047</v>
      </c>
      <c r="I4973" s="273">
        <v>12355</v>
      </c>
      <c r="J4973" s="273">
        <v>827</v>
      </c>
      <c r="K4973" s="273">
        <v>0</v>
      </c>
      <c r="L4973" s="273" t="s">
        <v>66</v>
      </c>
      <c r="N4973" s="273" t="s">
        <v>107</v>
      </c>
      <c r="W4973" s="273">
        <v>183411</v>
      </c>
      <c r="X4973" s="273" t="s">
        <v>64</v>
      </c>
      <c r="Y4973" s="273" t="s">
        <v>63</v>
      </c>
      <c r="Z4973" s="273" t="s">
        <v>252</v>
      </c>
      <c r="AA4973" s="273" t="s">
        <v>257</v>
      </c>
      <c r="AB4973" s="274">
        <v>44927</v>
      </c>
      <c r="AC4973" s="273">
        <v>11950</v>
      </c>
      <c r="AD4973" s="273">
        <v>22</v>
      </c>
      <c r="AE4973" s="273">
        <v>0.4</v>
      </c>
      <c r="AF4973" s="273" t="s">
        <v>90</v>
      </c>
      <c r="AG4973" s="273" t="s">
        <v>121</v>
      </c>
      <c r="AH4973" s="273" t="s">
        <v>980</v>
      </c>
      <c r="AI4973" s="273" t="s">
        <v>199</v>
      </c>
      <c r="AJ4973" s="273" t="s">
        <v>124</v>
      </c>
      <c r="AK4973" s="273">
        <v>166775</v>
      </c>
      <c r="BV4973" s="279" t="s">
        <v>64</v>
      </c>
      <c r="BW4973" s="280" t="s">
        <v>75</v>
      </c>
      <c r="BX4973" s="280" t="s">
        <v>79</v>
      </c>
      <c r="BY4973" s="280" t="s">
        <v>79</v>
      </c>
      <c r="BZ4973" s="280" t="s">
        <v>110</v>
      </c>
      <c r="CA4973" s="280" t="s">
        <v>111</v>
      </c>
      <c r="CB4973" s="280" t="s">
        <v>112</v>
      </c>
      <c r="CC4973" s="280" t="s">
        <v>113</v>
      </c>
      <c r="CD4973" s="281">
        <v>4</v>
      </c>
      <c r="CE4973" s="277">
        <v>45139</v>
      </c>
      <c r="CF4973" s="280"/>
      <c r="CG4973" s="280"/>
      <c r="CH4973" s="280"/>
      <c r="CI4973" s="280" t="s">
        <v>80</v>
      </c>
      <c r="CJ4973" s="280"/>
      <c r="CK4973" s="280"/>
      <c r="CL4973" s="280"/>
      <c r="CM4973" s="280" t="s">
        <v>73</v>
      </c>
      <c r="CN4973" s="280">
        <v>3</v>
      </c>
    </row>
    <row r="4974" spans="4:92">
      <c r="D4974" s="273" t="s">
        <v>83</v>
      </c>
      <c r="E4974" s="273" t="s">
        <v>287</v>
      </c>
      <c r="F4974" s="273" t="s">
        <v>942</v>
      </c>
      <c r="G4974" s="273" t="s">
        <v>945</v>
      </c>
      <c r="H4974" s="274">
        <v>45078</v>
      </c>
      <c r="I4974" s="273">
        <v>12624</v>
      </c>
      <c r="J4974" s="273">
        <v>827</v>
      </c>
      <c r="W4974" s="273">
        <v>206972</v>
      </c>
      <c r="X4974" s="273" t="s">
        <v>64</v>
      </c>
      <c r="Y4974" s="273" t="s">
        <v>63</v>
      </c>
      <c r="Z4974" s="273" t="s">
        <v>252</v>
      </c>
      <c r="AA4974" s="273" t="s">
        <v>257</v>
      </c>
      <c r="AB4974" s="274">
        <v>44927</v>
      </c>
      <c r="AC4974" s="273">
        <v>11950</v>
      </c>
      <c r="AD4974" s="273">
        <v>22</v>
      </c>
      <c r="AE4974" s="273">
        <v>0.85</v>
      </c>
      <c r="AF4974" s="273" t="s">
        <v>90</v>
      </c>
      <c r="AG4974" s="273" t="s">
        <v>121</v>
      </c>
      <c r="AH4974" s="273" t="s">
        <v>1619</v>
      </c>
      <c r="AI4974" s="273" t="s">
        <v>123</v>
      </c>
      <c r="AJ4974" s="273" t="s">
        <v>124</v>
      </c>
      <c r="AK4974" s="273">
        <v>166787</v>
      </c>
      <c r="BV4974" s="336" t="s">
        <v>64</v>
      </c>
      <c r="BW4974" s="337" t="s">
        <v>75</v>
      </c>
      <c r="BX4974" s="337" t="s">
        <v>79</v>
      </c>
      <c r="BY4974" s="337" t="s">
        <v>79</v>
      </c>
      <c r="BZ4974" s="337" t="s">
        <v>110</v>
      </c>
      <c r="CA4974" s="337" t="s">
        <v>111</v>
      </c>
      <c r="CB4974" s="337" t="s">
        <v>117</v>
      </c>
      <c r="CC4974" s="337" t="s">
        <v>118</v>
      </c>
      <c r="CD4974" s="338">
        <v>5</v>
      </c>
      <c r="CE4974" s="335">
        <v>45139</v>
      </c>
      <c r="CF4974" s="337"/>
      <c r="CG4974" s="337"/>
      <c r="CH4974" s="337"/>
      <c r="CI4974" s="337" t="s">
        <v>104</v>
      </c>
      <c r="CJ4974" s="337"/>
      <c r="CK4974" s="337"/>
      <c r="CL4974" s="337"/>
      <c r="CM4974" s="337" t="s">
        <v>73</v>
      </c>
      <c r="CN4974" s="337">
        <v>3</v>
      </c>
    </row>
    <row r="4975" spans="4:92">
      <c r="D4975" s="273" t="s">
        <v>83</v>
      </c>
      <c r="E4975" s="273" t="s">
        <v>287</v>
      </c>
      <c r="F4975" s="273" t="s">
        <v>942</v>
      </c>
      <c r="G4975" s="273" t="s">
        <v>945</v>
      </c>
      <c r="H4975" s="274">
        <v>45078</v>
      </c>
      <c r="I4975" s="273">
        <v>12624</v>
      </c>
      <c r="J4975" s="273">
        <v>827</v>
      </c>
      <c r="K4975" s="273">
        <v>4946.3</v>
      </c>
      <c r="L4975" s="273" t="s">
        <v>66</v>
      </c>
      <c r="M4975" s="273">
        <v>756.49934099999996</v>
      </c>
      <c r="N4975" s="273" t="s">
        <v>115</v>
      </c>
      <c r="W4975" s="273">
        <v>206996</v>
      </c>
      <c r="X4975" s="273" t="s">
        <v>64</v>
      </c>
      <c r="Y4975" s="273" t="s">
        <v>63</v>
      </c>
      <c r="Z4975" s="273" t="s">
        <v>252</v>
      </c>
      <c r="AA4975" s="273" t="s">
        <v>257</v>
      </c>
      <c r="AB4975" s="274">
        <v>44927</v>
      </c>
      <c r="AC4975" s="273">
        <v>11950</v>
      </c>
      <c r="AD4975" s="273">
        <v>22</v>
      </c>
      <c r="AE4975" s="273">
        <v>1</v>
      </c>
      <c r="AF4975" s="273" t="s">
        <v>90</v>
      </c>
      <c r="AG4975" s="273" t="s">
        <v>801</v>
      </c>
      <c r="AH4975" s="273" t="s">
        <v>813</v>
      </c>
      <c r="AI4975" s="273" t="s">
        <v>123</v>
      </c>
      <c r="AJ4975" s="273" t="s">
        <v>627</v>
      </c>
      <c r="AK4975" s="273">
        <v>166796</v>
      </c>
      <c r="BV4975" s="279" t="s">
        <v>64</v>
      </c>
      <c r="BW4975" s="280" t="s">
        <v>75</v>
      </c>
      <c r="BX4975" s="280" t="s">
        <v>79</v>
      </c>
      <c r="BY4975" s="280" t="s">
        <v>79</v>
      </c>
      <c r="BZ4975" s="280" t="s">
        <v>126</v>
      </c>
      <c r="CA4975" s="280" t="s">
        <v>127</v>
      </c>
      <c r="CB4975" s="280" t="s">
        <v>128</v>
      </c>
      <c r="CC4975" s="280" t="s">
        <v>129</v>
      </c>
      <c r="CD4975" s="281">
        <v>6</v>
      </c>
      <c r="CE4975" s="277">
        <v>45139</v>
      </c>
      <c r="CF4975" s="280"/>
      <c r="CG4975" s="280"/>
      <c r="CH4975" s="280"/>
      <c r="CI4975" s="280" t="s">
        <v>80</v>
      </c>
      <c r="CJ4975" s="280"/>
      <c r="CK4975" s="280"/>
      <c r="CL4975" s="280"/>
      <c r="CM4975" s="280" t="s">
        <v>73</v>
      </c>
      <c r="CN4975" s="280">
        <v>3</v>
      </c>
    </row>
    <row r="4976" spans="4:92">
      <c r="D4976" s="273" t="s">
        <v>83</v>
      </c>
      <c r="E4976" s="273" t="s">
        <v>287</v>
      </c>
      <c r="F4976" s="273" t="s">
        <v>942</v>
      </c>
      <c r="G4976" s="273" t="s">
        <v>945</v>
      </c>
      <c r="H4976" s="274">
        <v>45078</v>
      </c>
      <c r="I4976" s="273">
        <v>12624</v>
      </c>
      <c r="J4976" s="273">
        <v>827</v>
      </c>
      <c r="K4976" s="273">
        <v>0</v>
      </c>
      <c r="L4976" s="273" t="s">
        <v>66</v>
      </c>
      <c r="N4976" s="273" t="s">
        <v>107</v>
      </c>
      <c r="W4976" s="273">
        <v>206997</v>
      </c>
      <c r="X4976" s="273" t="s">
        <v>64</v>
      </c>
      <c r="Y4976" s="273" t="s">
        <v>63</v>
      </c>
      <c r="Z4976" s="273" t="s">
        <v>252</v>
      </c>
      <c r="AA4976" s="273" t="s">
        <v>257</v>
      </c>
      <c r="AB4976" s="274">
        <v>44958</v>
      </c>
      <c r="AC4976" s="273">
        <v>11833</v>
      </c>
      <c r="AD4976" s="273">
        <v>22</v>
      </c>
      <c r="AK4976" s="273">
        <v>157257</v>
      </c>
      <c r="BV4976" s="336" t="s">
        <v>64</v>
      </c>
      <c r="BW4976" s="337" t="s">
        <v>75</v>
      </c>
      <c r="BX4976" s="337" t="s">
        <v>79</v>
      </c>
      <c r="BY4976" s="337" t="s">
        <v>79</v>
      </c>
      <c r="BZ4976" s="337" t="s">
        <v>151</v>
      </c>
      <c r="CA4976" s="337" t="s">
        <v>152</v>
      </c>
      <c r="CB4976" s="337" t="s">
        <v>153</v>
      </c>
      <c r="CC4976" s="337" t="s">
        <v>154</v>
      </c>
      <c r="CD4976" s="338">
        <v>10</v>
      </c>
      <c r="CE4976" s="335">
        <v>45139</v>
      </c>
      <c r="CF4976" s="337">
        <v>134110</v>
      </c>
      <c r="CG4976" s="337" t="s">
        <v>90</v>
      </c>
      <c r="CH4976" s="337">
        <v>134110</v>
      </c>
      <c r="CI4976" s="337" t="s">
        <v>80</v>
      </c>
      <c r="CJ4976" s="337"/>
      <c r="CK4976" s="337"/>
      <c r="CL4976" s="337"/>
      <c r="CM4976" s="337" t="s">
        <v>73</v>
      </c>
      <c r="CN4976" s="337">
        <v>3</v>
      </c>
    </row>
    <row r="4977" spans="4:92">
      <c r="D4977" s="273" t="s">
        <v>83</v>
      </c>
      <c r="E4977" s="273" t="s">
        <v>287</v>
      </c>
      <c r="F4977" s="273" t="s">
        <v>942</v>
      </c>
      <c r="G4977" s="273" t="s">
        <v>945</v>
      </c>
      <c r="H4977" s="274">
        <v>45108</v>
      </c>
      <c r="I4977" s="273">
        <v>12893</v>
      </c>
      <c r="J4977" s="273">
        <v>827</v>
      </c>
      <c r="W4977" s="273">
        <v>207001</v>
      </c>
      <c r="X4977" s="273" t="s">
        <v>64</v>
      </c>
      <c r="Y4977" s="273" t="s">
        <v>63</v>
      </c>
      <c r="Z4977" s="273" t="s">
        <v>252</v>
      </c>
      <c r="AA4977" s="273" t="s">
        <v>257</v>
      </c>
      <c r="AB4977" s="274">
        <v>45078</v>
      </c>
      <c r="AC4977" s="273">
        <v>12442</v>
      </c>
      <c r="AD4977" s="273">
        <v>22</v>
      </c>
      <c r="AE4977" s="273">
        <v>6.8</v>
      </c>
      <c r="AF4977" s="273" t="s">
        <v>90</v>
      </c>
      <c r="AG4977" s="273" t="s">
        <v>625</v>
      </c>
      <c r="AH4977" s="273" t="s">
        <v>955</v>
      </c>
      <c r="AI4977" s="273" t="s">
        <v>123</v>
      </c>
      <c r="AJ4977" s="273" t="s">
        <v>627</v>
      </c>
      <c r="AK4977" s="273">
        <v>196528</v>
      </c>
      <c r="BV4977" s="279" t="s">
        <v>64</v>
      </c>
      <c r="BW4977" s="280" t="s">
        <v>75</v>
      </c>
      <c r="BX4977" s="280" t="s">
        <v>79</v>
      </c>
      <c r="BY4977" s="280" t="s">
        <v>79</v>
      </c>
      <c r="BZ4977" s="280" t="s">
        <v>138</v>
      </c>
      <c r="CA4977" s="280" t="s">
        <v>139</v>
      </c>
      <c r="CB4977" s="280" t="s">
        <v>140</v>
      </c>
      <c r="CC4977" s="280" t="s">
        <v>141</v>
      </c>
      <c r="CD4977" s="281">
        <v>9</v>
      </c>
      <c r="CE4977" s="277">
        <v>45139</v>
      </c>
      <c r="CF4977" s="280">
        <v>0</v>
      </c>
      <c r="CG4977" s="280" t="s">
        <v>90</v>
      </c>
      <c r="CH4977" s="280">
        <v>0</v>
      </c>
      <c r="CI4977" s="280" t="s">
        <v>80</v>
      </c>
      <c r="CJ4977" s="280"/>
      <c r="CK4977" s="280"/>
      <c r="CL4977" s="280"/>
      <c r="CM4977" s="280" t="s">
        <v>73</v>
      </c>
      <c r="CN4977" s="280">
        <v>3</v>
      </c>
    </row>
    <row r="4978" spans="4:92">
      <c r="D4978" s="273" t="s">
        <v>83</v>
      </c>
      <c r="E4978" s="273" t="s">
        <v>287</v>
      </c>
      <c r="F4978" s="273" t="s">
        <v>942</v>
      </c>
      <c r="G4978" s="273" t="s">
        <v>945</v>
      </c>
      <c r="H4978" s="274">
        <v>45108</v>
      </c>
      <c r="I4978" s="273">
        <v>12893</v>
      </c>
      <c r="J4978" s="273">
        <v>827</v>
      </c>
      <c r="K4978" s="273">
        <v>7996.5</v>
      </c>
      <c r="L4978" s="273" t="s">
        <v>66</v>
      </c>
      <c r="M4978" s="273">
        <v>1395.0252419999999</v>
      </c>
      <c r="N4978" s="273" t="s">
        <v>115</v>
      </c>
      <c r="W4978" s="273">
        <v>207025</v>
      </c>
      <c r="X4978" s="273" t="s">
        <v>64</v>
      </c>
      <c r="Y4978" s="273" t="s">
        <v>63</v>
      </c>
      <c r="Z4978" s="273" t="s">
        <v>252</v>
      </c>
      <c r="AA4978" s="273" t="s">
        <v>257</v>
      </c>
      <c r="AB4978" s="274">
        <v>45078</v>
      </c>
      <c r="AC4978" s="273">
        <v>12442</v>
      </c>
      <c r="AD4978" s="273">
        <v>22</v>
      </c>
      <c r="AE4978" s="273">
        <v>2</v>
      </c>
      <c r="AF4978" s="273" t="s">
        <v>90</v>
      </c>
      <c r="AG4978" s="273" t="s">
        <v>121</v>
      </c>
      <c r="AH4978" s="273" t="s">
        <v>959</v>
      </c>
      <c r="AI4978" s="273" t="s">
        <v>123</v>
      </c>
      <c r="AJ4978" s="273" t="s">
        <v>124</v>
      </c>
      <c r="AK4978" s="273">
        <v>196533</v>
      </c>
      <c r="BV4978" s="336" t="s">
        <v>64</v>
      </c>
      <c r="BW4978" s="337" t="s">
        <v>75</v>
      </c>
      <c r="BX4978" s="337" t="s">
        <v>79</v>
      </c>
      <c r="BY4978" s="337" t="s">
        <v>79</v>
      </c>
      <c r="BZ4978" s="337" t="s">
        <v>126</v>
      </c>
      <c r="CA4978" s="337" t="s">
        <v>127</v>
      </c>
      <c r="CB4978" s="337" t="s">
        <v>133</v>
      </c>
      <c r="CC4978" s="337" t="s">
        <v>134</v>
      </c>
      <c r="CD4978" s="338">
        <v>7</v>
      </c>
      <c r="CE4978" s="335">
        <v>45139</v>
      </c>
      <c r="CF4978" s="337"/>
      <c r="CG4978" s="337"/>
      <c r="CH4978" s="337"/>
      <c r="CI4978" s="337" t="s">
        <v>104</v>
      </c>
      <c r="CJ4978" s="337"/>
      <c r="CK4978" s="337"/>
      <c r="CL4978" s="337"/>
      <c r="CM4978" s="337" t="s">
        <v>73</v>
      </c>
      <c r="CN4978" s="337">
        <v>3</v>
      </c>
    </row>
    <row r="4979" spans="4:92">
      <c r="D4979" s="273" t="s">
        <v>83</v>
      </c>
      <c r="E4979" s="273" t="s">
        <v>287</v>
      </c>
      <c r="F4979" s="273" t="s">
        <v>942</v>
      </c>
      <c r="G4979" s="273" t="s">
        <v>945</v>
      </c>
      <c r="H4979" s="274">
        <v>45108</v>
      </c>
      <c r="I4979" s="273">
        <v>12893</v>
      </c>
      <c r="J4979" s="273">
        <v>827</v>
      </c>
      <c r="K4979" s="273">
        <v>0</v>
      </c>
      <c r="L4979" s="273" t="s">
        <v>66</v>
      </c>
      <c r="N4979" s="273" t="s">
        <v>107</v>
      </c>
      <c r="W4979" s="273">
        <v>207026</v>
      </c>
      <c r="X4979" s="273" t="s">
        <v>64</v>
      </c>
      <c r="Y4979" s="273" t="s">
        <v>63</v>
      </c>
      <c r="Z4979" s="273" t="s">
        <v>252</v>
      </c>
      <c r="AA4979" s="273" t="s">
        <v>257</v>
      </c>
      <c r="AB4979" s="274">
        <v>45078</v>
      </c>
      <c r="AC4979" s="273">
        <v>12442</v>
      </c>
      <c r="AD4979" s="273">
        <v>22</v>
      </c>
      <c r="AE4979" s="273">
        <v>0.2</v>
      </c>
      <c r="AF4979" s="273" t="s">
        <v>90</v>
      </c>
      <c r="AG4979" s="273" t="s">
        <v>801</v>
      </c>
      <c r="AH4979" s="273" t="s">
        <v>961</v>
      </c>
      <c r="AI4979" s="273" t="s">
        <v>199</v>
      </c>
      <c r="AJ4979" s="273" t="s">
        <v>627</v>
      </c>
      <c r="AK4979" s="273">
        <v>196538</v>
      </c>
      <c r="BV4979" s="279" t="s">
        <v>64</v>
      </c>
      <c r="BW4979" s="280" t="s">
        <v>75</v>
      </c>
      <c r="BX4979" s="280" t="s">
        <v>79</v>
      </c>
      <c r="BY4979" s="280" t="s">
        <v>79</v>
      </c>
      <c r="BZ4979" s="280" t="s">
        <v>167</v>
      </c>
      <c r="CA4979" s="280" t="s">
        <v>168</v>
      </c>
      <c r="CB4979" s="280" t="s">
        <v>169</v>
      </c>
      <c r="CC4979" s="280" t="s">
        <v>170</v>
      </c>
      <c r="CD4979" s="281">
        <v>12</v>
      </c>
      <c r="CE4979" s="277">
        <v>45139</v>
      </c>
      <c r="CF4979" s="280">
        <v>3109</v>
      </c>
      <c r="CG4979" s="280" t="s">
        <v>90</v>
      </c>
      <c r="CH4979" s="280">
        <v>3109</v>
      </c>
      <c r="CI4979" s="280" t="s">
        <v>80</v>
      </c>
      <c r="CJ4979" s="280"/>
      <c r="CK4979" s="280"/>
      <c r="CL4979" s="280"/>
      <c r="CM4979" s="280" t="s">
        <v>73</v>
      </c>
      <c r="CN4979" s="280">
        <v>3</v>
      </c>
    </row>
    <row r="4980" spans="4:92">
      <c r="D4980" s="273" t="s">
        <v>83</v>
      </c>
      <c r="E4980" s="273" t="s">
        <v>287</v>
      </c>
      <c r="F4980" s="273" t="s">
        <v>942</v>
      </c>
      <c r="G4980" s="273" t="s">
        <v>945</v>
      </c>
      <c r="H4980" s="274">
        <v>45139</v>
      </c>
      <c r="I4980" s="273">
        <v>13570</v>
      </c>
      <c r="J4980" s="273">
        <v>827</v>
      </c>
      <c r="W4980" s="273">
        <v>223199</v>
      </c>
      <c r="X4980" s="273" t="s">
        <v>64</v>
      </c>
      <c r="Y4980" s="273" t="s">
        <v>63</v>
      </c>
      <c r="Z4980" s="273" t="s">
        <v>252</v>
      </c>
      <c r="AA4980" s="273" t="s">
        <v>257</v>
      </c>
      <c r="AB4980" s="274">
        <v>45078</v>
      </c>
      <c r="AC4980" s="273">
        <v>12442</v>
      </c>
      <c r="AD4980" s="273">
        <v>22</v>
      </c>
      <c r="AE4980" s="273">
        <v>0.01</v>
      </c>
      <c r="AF4980" s="273" t="s">
        <v>90</v>
      </c>
      <c r="AG4980" s="273" t="s">
        <v>801</v>
      </c>
      <c r="AH4980" s="273" t="s">
        <v>969</v>
      </c>
      <c r="AI4980" s="273" t="s">
        <v>199</v>
      </c>
      <c r="AJ4980" s="273" t="s">
        <v>627</v>
      </c>
      <c r="AK4980" s="273">
        <v>196547</v>
      </c>
      <c r="BV4980" s="336" t="s">
        <v>64</v>
      </c>
      <c r="BW4980" s="337" t="s">
        <v>75</v>
      </c>
      <c r="BX4980" s="337" t="s">
        <v>79</v>
      </c>
      <c r="BY4980" s="337" t="s">
        <v>79</v>
      </c>
      <c r="BZ4980" s="337" t="s">
        <v>151</v>
      </c>
      <c r="CA4980" s="337" t="s">
        <v>152</v>
      </c>
      <c r="CB4980" s="337" t="s">
        <v>161</v>
      </c>
      <c r="CC4980" s="337" t="s">
        <v>162</v>
      </c>
      <c r="CD4980" s="338">
        <v>11</v>
      </c>
      <c r="CE4980" s="335">
        <v>45139</v>
      </c>
      <c r="CF4980" s="337">
        <v>107288</v>
      </c>
      <c r="CG4980" s="337" t="s">
        <v>90</v>
      </c>
      <c r="CH4980" s="337">
        <v>107288</v>
      </c>
      <c r="CI4980" s="337" t="s">
        <v>80</v>
      </c>
      <c r="CJ4980" s="337"/>
      <c r="CK4980" s="337"/>
      <c r="CL4980" s="337"/>
      <c r="CM4980" s="337" t="s">
        <v>73</v>
      </c>
      <c r="CN4980" s="337">
        <v>3</v>
      </c>
    </row>
    <row r="4981" spans="4:92">
      <c r="D4981" s="273" t="s">
        <v>83</v>
      </c>
      <c r="E4981" s="273" t="s">
        <v>287</v>
      </c>
      <c r="F4981" s="273" t="s">
        <v>942</v>
      </c>
      <c r="G4981" s="273" t="s">
        <v>945</v>
      </c>
      <c r="H4981" s="274">
        <v>45139</v>
      </c>
      <c r="I4981" s="273">
        <v>13570</v>
      </c>
      <c r="J4981" s="273">
        <v>827</v>
      </c>
      <c r="K4981" s="273">
        <v>6389.3</v>
      </c>
      <c r="L4981" s="273" t="s">
        <v>66</v>
      </c>
      <c r="M4981" s="273">
        <v>1264.2927179999999</v>
      </c>
      <c r="N4981" s="273" t="s">
        <v>115</v>
      </c>
      <c r="W4981" s="273">
        <v>223223</v>
      </c>
      <c r="X4981" s="273" t="s">
        <v>64</v>
      </c>
      <c r="Y4981" s="273" t="s">
        <v>63</v>
      </c>
      <c r="Z4981" s="273" t="s">
        <v>252</v>
      </c>
      <c r="AA4981" s="273" t="s">
        <v>257</v>
      </c>
      <c r="AB4981" s="274">
        <v>45078</v>
      </c>
      <c r="AC4981" s="273">
        <v>12442</v>
      </c>
      <c r="AD4981" s="273">
        <v>22</v>
      </c>
      <c r="AE4981" s="273">
        <v>0.2</v>
      </c>
      <c r="AF4981" s="273" t="s">
        <v>90</v>
      </c>
      <c r="AG4981" s="273" t="s">
        <v>801</v>
      </c>
      <c r="AH4981" s="273" t="s">
        <v>973</v>
      </c>
      <c r="AI4981" s="273" t="s">
        <v>123</v>
      </c>
      <c r="AJ4981" s="273" t="s">
        <v>627</v>
      </c>
      <c r="AK4981" s="273">
        <v>196552</v>
      </c>
      <c r="BV4981" s="279" t="s">
        <v>64</v>
      </c>
      <c r="BW4981" s="280" t="s">
        <v>75</v>
      </c>
      <c r="BX4981" s="280" t="s">
        <v>79</v>
      </c>
      <c r="BY4981" s="280" t="s">
        <v>79</v>
      </c>
      <c r="BZ4981" s="280" t="s">
        <v>167</v>
      </c>
      <c r="CA4981" s="280" t="s">
        <v>168</v>
      </c>
      <c r="CB4981" s="280" t="s">
        <v>353</v>
      </c>
      <c r="CC4981" s="280" t="s">
        <v>354</v>
      </c>
      <c r="CD4981" s="281">
        <v>13</v>
      </c>
      <c r="CE4981" s="277">
        <v>45139</v>
      </c>
      <c r="CF4981" s="280">
        <v>0</v>
      </c>
      <c r="CG4981" s="280" t="s">
        <v>90</v>
      </c>
      <c r="CH4981" s="280">
        <v>0</v>
      </c>
      <c r="CI4981" s="280" t="s">
        <v>80</v>
      </c>
      <c r="CJ4981" s="280"/>
      <c r="CK4981" s="280"/>
      <c r="CL4981" s="280"/>
      <c r="CM4981" s="280" t="s">
        <v>73</v>
      </c>
      <c r="CN4981" s="280">
        <v>3</v>
      </c>
    </row>
    <row r="4982" spans="4:92">
      <c r="D4982" s="273" t="s">
        <v>83</v>
      </c>
      <c r="E4982" s="273" t="s">
        <v>287</v>
      </c>
      <c r="F4982" s="273" t="s">
        <v>942</v>
      </c>
      <c r="G4982" s="273" t="s">
        <v>945</v>
      </c>
      <c r="H4982" s="274">
        <v>45139</v>
      </c>
      <c r="I4982" s="273">
        <v>13570</v>
      </c>
      <c r="J4982" s="273">
        <v>827</v>
      </c>
      <c r="K4982" s="273">
        <v>0</v>
      </c>
      <c r="L4982" s="273" t="s">
        <v>66</v>
      </c>
      <c r="N4982" s="273" t="s">
        <v>107</v>
      </c>
      <c r="W4982" s="273">
        <v>223224</v>
      </c>
      <c r="X4982" s="273" t="s">
        <v>64</v>
      </c>
      <c r="Y4982" s="273" t="s">
        <v>63</v>
      </c>
      <c r="Z4982" s="273" t="s">
        <v>252</v>
      </c>
      <c r="AA4982" s="273" t="s">
        <v>257</v>
      </c>
      <c r="AB4982" s="274">
        <v>45078</v>
      </c>
      <c r="AC4982" s="273">
        <v>12442</v>
      </c>
      <c r="AD4982" s="273">
        <v>22</v>
      </c>
      <c r="AE4982" s="273">
        <v>9.6000000000000002E-2</v>
      </c>
      <c r="AF4982" s="273" t="s">
        <v>90</v>
      </c>
      <c r="AG4982" s="273" t="s">
        <v>625</v>
      </c>
      <c r="AH4982" s="273" t="s">
        <v>977</v>
      </c>
      <c r="AI4982" s="273" t="s">
        <v>199</v>
      </c>
      <c r="AJ4982" s="273" t="s">
        <v>627</v>
      </c>
      <c r="AK4982" s="273">
        <v>196557</v>
      </c>
      <c r="BV4982" s="336" t="s">
        <v>64</v>
      </c>
      <c r="BW4982" s="337" t="s">
        <v>75</v>
      </c>
      <c r="BX4982" s="337" t="s">
        <v>79</v>
      </c>
      <c r="BY4982" s="337" t="s">
        <v>79</v>
      </c>
      <c r="BZ4982" s="337" t="s">
        <v>167</v>
      </c>
      <c r="CA4982" s="337" t="s">
        <v>168</v>
      </c>
      <c r="CB4982" s="337" t="s">
        <v>313</v>
      </c>
      <c r="CC4982" s="337" t="s">
        <v>314</v>
      </c>
      <c r="CD4982" s="338">
        <v>14</v>
      </c>
      <c r="CE4982" s="335">
        <v>45139</v>
      </c>
      <c r="CF4982" s="337">
        <v>0</v>
      </c>
      <c r="CG4982" s="337" t="s">
        <v>90</v>
      </c>
      <c r="CH4982" s="337">
        <v>0</v>
      </c>
      <c r="CI4982" s="337" t="s">
        <v>80</v>
      </c>
      <c r="CJ4982" s="337"/>
      <c r="CK4982" s="337"/>
      <c r="CL4982" s="337"/>
      <c r="CM4982" s="337" t="s">
        <v>73</v>
      </c>
      <c r="CN4982" s="337">
        <v>3</v>
      </c>
    </row>
    <row r="4983" spans="4:92">
      <c r="D4983" s="273" t="s">
        <v>83</v>
      </c>
      <c r="E4983" s="273" t="s">
        <v>287</v>
      </c>
      <c r="F4983" s="273" t="s">
        <v>942</v>
      </c>
      <c r="G4983" s="273" t="s">
        <v>945</v>
      </c>
      <c r="H4983" s="274">
        <v>45170</v>
      </c>
      <c r="I4983" s="273">
        <v>13897</v>
      </c>
      <c r="J4983" s="273">
        <v>827</v>
      </c>
      <c r="W4983" s="273">
        <v>248465</v>
      </c>
      <c r="X4983" s="273" t="s">
        <v>64</v>
      </c>
      <c r="Y4983" s="273" t="s">
        <v>63</v>
      </c>
      <c r="Z4983" s="273" t="s">
        <v>252</v>
      </c>
      <c r="AA4983" s="273" t="s">
        <v>257</v>
      </c>
      <c r="AB4983" s="274">
        <v>45078</v>
      </c>
      <c r="AC4983" s="273">
        <v>12442</v>
      </c>
      <c r="AD4983" s="273">
        <v>22</v>
      </c>
      <c r="AE4983" s="273">
        <v>0.6</v>
      </c>
      <c r="AF4983" s="273" t="s">
        <v>90</v>
      </c>
      <c r="AG4983" s="273" t="s">
        <v>121</v>
      </c>
      <c r="AH4983" s="273" t="s">
        <v>980</v>
      </c>
      <c r="AI4983" s="273" t="s">
        <v>199</v>
      </c>
      <c r="AJ4983" s="273" t="s">
        <v>124</v>
      </c>
      <c r="AK4983" s="273">
        <v>196562</v>
      </c>
      <c r="BV4983" s="279" t="s">
        <v>64</v>
      </c>
      <c r="BW4983" s="280" t="s">
        <v>75</v>
      </c>
      <c r="BX4983" s="280" t="s">
        <v>79</v>
      </c>
      <c r="BY4983" s="280" t="s">
        <v>79</v>
      </c>
      <c r="BZ4983" s="280" t="s">
        <v>204</v>
      </c>
      <c r="CA4983" s="280" t="s">
        <v>205</v>
      </c>
      <c r="CB4983" s="280" t="s">
        <v>206</v>
      </c>
      <c r="CC4983" s="280" t="s">
        <v>207</v>
      </c>
      <c r="CD4983" s="281">
        <v>0</v>
      </c>
      <c r="CE4983" s="277">
        <v>45139</v>
      </c>
      <c r="CF4983" s="280"/>
      <c r="CG4983" s="280" t="s">
        <v>181</v>
      </c>
      <c r="CH4983" s="280"/>
      <c r="CI4983" s="280" t="s">
        <v>208</v>
      </c>
      <c r="CJ4983" s="280" t="s">
        <v>209</v>
      </c>
      <c r="CK4983" s="280"/>
      <c r="CL4983" s="280"/>
      <c r="CM4983" s="280" t="s">
        <v>73</v>
      </c>
      <c r="CN4983" s="280">
        <v>3</v>
      </c>
    </row>
    <row r="4984" spans="4:92">
      <c r="D4984" s="273" t="s">
        <v>83</v>
      </c>
      <c r="E4984" s="273" t="s">
        <v>287</v>
      </c>
      <c r="F4984" s="273" t="s">
        <v>942</v>
      </c>
      <c r="G4984" s="273" t="s">
        <v>945</v>
      </c>
      <c r="H4984" s="274">
        <v>45170</v>
      </c>
      <c r="I4984" s="273">
        <v>13897</v>
      </c>
      <c r="J4984" s="273">
        <v>827</v>
      </c>
      <c r="K4984" s="273">
        <v>5555.94</v>
      </c>
      <c r="L4984" s="273" t="s">
        <v>66</v>
      </c>
      <c r="M4984" s="273">
        <v>898.20638699999995</v>
      </c>
      <c r="N4984" s="273" t="s">
        <v>115</v>
      </c>
      <c r="W4984" s="273">
        <v>248489</v>
      </c>
      <c r="X4984" s="273" t="s">
        <v>64</v>
      </c>
      <c r="Y4984" s="273" t="s">
        <v>63</v>
      </c>
      <c r="Z4984" s="273" t="s">
        <v>252</v>
      </c>
      <c r="AA4984" s="273" t="s">
        <v>257</v>
      </c>
      <c r="AB4984" s="274">
        <v>45078</v>
      </c>
      <c r="AC4984" s="273">
        <v>12442</v>
      </c>
      <c r="AD4984" s="273">
        <v>22</v>
      </c>
      <c r="AE4984" s="273">
        <v>1</v>
      </c>
      <c r="AF4984" s="273" t="s">
        <v>90</v>
      </c>
      <c r="AG4984" s="273" t="s">
        <v>801</v>
      </c>
      <c r="AH4984" s="273" t="s">
        <v>813</v>
      </c>
      <c r="AI4984" s="273" t="s">
        <v>123</v>
      </c>
      <c r="AJ4984" s="273" t="s">
        <v>627</v>
      </c>
      <c r="AK4984" s="273">
        <v>196567</v>
      </c>
      <c r="BV4984" s="336" t="s">
        <v>64</v>
      </c>
      <c r="BW4984" s="337" t="s">
        <v>75</v>
      </c>
      <c r="BX4984" s="337" t="s">
        <v>79</v>
      </c>
      <c r="BY4984" s="337" t="s">
        <v>79</v>
      </c>
      <c r="BZ4984" s="337" t="s">
        <v>204</v>
      </c>
      <c r="CA4984" s="337" t="s">
        <v>205</v>
      </c>
      <c r="CB4984" s="337" t="s">
        <v>206</v>
      </c>
      <c r="CC4984" s="337" t="s">
        <v>207</v>
      </c>
      <c r="CD4984" s="338">
        <v>0</v>
      </c>
      <c r="CE4984" s="335">
        <v>45139</v>
      </c>
      <c r="CF4984" s="337"/>
      <c r="CG4984" s="337" t="s">
        <v>181</v>
      </c>
      <c r="CH4984" s="337"/>
      <c r="CI4984" s="337" t="s">
        <v>208</v>
      </c>
      <c r="CJ4984" s="337" t="s">
        <v>209</v>
      </c>
      <c r="CK4984" s="337"/>
      <c r="CL4984" s="337"/>
      <c r="CM4984" s="337" t="s">
        <v>73</v>
      </c>
      <c r="CN4984" s="337">
        <v>3</v>
      </c>
    </row>
    <row r="4985" spans="4:92">
      <c r="D4985" s="273" t="s">
        <v>83</v>
      </c>
      <c r="E4985" s="273" t="s">
        <v>287</v>
      </c>
      <c r="F4985" s="273" t="s">
        <v>942</v>
      </c>
      <c r="G4985" s="273" t="s">
        <v>945</v>
      </c>
      <c r="H4985" s="274">
        <v>45170</v>
      </c>
      <c r="I4985" s="273">
        <v>13897</v>
      </c>
      <c r="J4985" s="273">
        <v>827</v>
      </c>
      <c r="K4985" s="273">
        <v>0</v>
      </c>
      <c r="L4985" s="273" t="s">
        <v>66</v>
      </c>
      <c r="N4985" s="273" t="s">
        <v>107</v>
      </c>
      <c r="W4985" s="273">
        <v>248490</v>
      </c>
      <c r="X4985" s="273" t="s">
        <v>64</v>
      </c>
      <c r="Y4985" s="273" t="s">
        <v>63</v>
      </c>
      <c r="Z4985" s="273" t="s">
        <v>252</v>
      </c>
      <c r="AA4985" s="273" t="s">
        <v>257</v>
      </c>
      <c r="AB4985" s="274">
        <v>45108</v>
      </c>
      <c r="AC4985" s="273">
        <v>12710</v>
      </c>
      <c r="AD4985" s="273">
        <v>22</v>
      </c>
      <c r="AK4985" s="273">
        <v>207773</v>
      </c>
      <c r="BV4985" s="279" t="s">
        <v>64</v>
      </c>
      <c r="BW4985" s="280" t="s">
        <v>75</v>
      </c>
      <c r="BX4985" s="280" t="s">
        <v>79</v>
      </c>
      <c r="BY4985" s="280" t="s">
        <v>79</v>
      </c>
      <c r="BZ4985" s="280" t="s">
        <v>204</v>
      </c>
      <c r="CA4985" s="280" t="s">
        <v>205</v>
      </c>
      <c r="CB4985" s="280" t="s">
        <v>206</v>
      </c>
      <c r="CC4985" s="280" t="s">
        <v>207</v>
      </c>
      <c r="CD4985" s="281">
        <v>0</v>
      </c>
      <c r="CE4985" s="277">
        <v>45139</v>
      </c>
      <c r="CF4985" s="280"/>
      <c r="CG4985" s="280" t="s">
        <v>181</v>
      </c>
      <c r="CH4985" s="280"/>
      <c r="CI4985" s="280" t="s">
        <v>208</v>
      </c>
      <c r="CJ4985" s="280" t="s">
        <v>209</v>
      </c>
      <c r="CK4985" s="280"/>
      <c r="CL4985" s="280"/>
      <c r="CM4985" s="280" t="s">
        <v>73</v>
      </c>
      <c r="CN4985" s="280">
        <v>3</v>
      </c>
    </row>
    <row r="4986" spans="4:92">
      <c r="D4986" s="273" t="s">
        <v>83</v>
      </c>
      <c r="E4986" s="273" t="s">
        <v>287</v>
      </c>
      <c r="F4986" s="273" t="s">
        <v>942</v>
      </c>
      <c r="G4986" s="273" t="s">
        <v>945</v>
      </c>
      <c r="H4986" s="274">
        <v>45200</v>
      </c>
      <c r="I4986" s="273">
        <v>14232</v>
      </c>
      <c r="J4986" s="273">
        <v>827</v>
      </c>
      <c r="W4986" s="273">
        <v>258218</v>
      </c>
      <c r="X4986" s="273" t="s">
        <v>64</v>
      </c>
      <c r="Y4986" s="273" t="s">
        <v>63</v>
      </c>
      <c r="Z4986" s="273" t="s">
        <v>252</v>
      </c>
      <c r="AA4986" s="273" t="s">
        <v>257</v>
      </c>
      <c r="AB4986" s="274">
        <v>45108</v>
      </c>
      <c r="AC4986" s="273">
        <v>12710</v>
      </c>
      <c r="AD4986" s="273">
        <v>22</v>
      </c>
      <c r="AK4986" s="273">
        <v>207781</v>
      </c>
      <c r="BV4986" s="336" t="s">
        <v>64</v>
      </c>
      <c r="BW4986" s="337" t="s">
        <v>75</v>
      </c>
      <c r="BX4986" s="337" t="s">
        <v>79</v>
      </c>
      <c r="BY4986" s="337" t="s">
        <v>79</v>
      </c>
      <c r="BZ4986" s="337" t="s">
        <v>204</v>
      </c>
      <c r="CA4986" s="337" t="s">
        <v>205</v>
      </c>
      <c r="CB4986" s="337" t="s">
        <v>206</v>
      </c>
      <c r="CC4986" s="337" t="s">
        <v>207</v>
      </c>
      <c r="CD4986" s="338">
        <v>0</v>
      </c>
      <c r="CE4986" s="335">
        <v>45139</v>
      </c>
      <c r="CF4986" s="337"/>
      <c r="CG4986" s="337" t="s">
        <v>181</v>
      </c>
      <c r="CH4986" s="337"/>
      <c r="CI4986" s="337" t="s">
        <v>208</v>
      </c>
      <c r="CJ4986" s="337" t="s">
        <v>209</v>
      </c>
      <c r="CK4986" s="337"/>
      <c r="CL4986" s="337"/>
      <c r="CM4986" s="337" t="s">
        <v>73</v>
      </c>
      <c r="CN4986" s="337">
        <v>3</v>
      </c>
    </row>
    <row r="4987" spans="4:92">
      <c r="D4987" s="273" t="s">
        <v>83</v>
      </c>
      <c r="E4987" s="273" t="s">
        <v>287</v>
      </c>
      <c r="F4987" s="273" t="s">
        <v>942</v>
      </c>
      <c r="G4987" s="273" t="s">
        <v>945</v>
      </c>
      <c r="H4987" s="274">
        <v>45200</v>
      </c>
      <c r="I4987" s="273">
        <v>14232</v>
      </c>
      <c r="J4987" s="273">
        <v>827</v>
      </c>
      <c r="K4987" s="273">
        <v>6667.46</v>
      </c>
      <c r="L4987" s="273" t="s">
        <v>66</v>
      </c>
      <c r="M4987" s="273">
        <v>1248.301119</v>
      </c>
      <c r="N4987" s="273" t="s">
        <v>115</v>
      </c>
      <c r="W4987" s="273">
        <v>258242</v>
      </c>
      <c r="X4987" s="273" t="s">
        <v>64</v>
      </c>
      <c r="Y4987" s="273" t="s">
        <v>63</v>
      </c>
      <c r="Z4987" s="273" t="s">
        <v>252</v>
      </c>
      <c r="AA4987" s="273" t="s">
        <v>257</v>
      </c>
      <c r="AB4987" s="274">
        <v>45108</v>
      </c>
      <c r="AC4987" s="273">
        <v>12711</v>
      </c>
      <c r="AD4987" s="273">
        <v>22</v>
      </c>
      <c r="AE4987" s="273">
        <v>3.34</v>
      </c>
      <c r="AF4987" s="273" t="s">
        <v>90</v>
      </c>
      <c r="AG4987" s="273" t="s">
        <v>824</v>
      </c>
      <c r="AH4987" s="273" t="s">
        <v>1455</v>
      </c>
      <c r="AI4987" s="273" t="s">
        <v>199</v>
      </c>
      <c r="AJ4987" s="273" t="s">
        <v>200</v>
      </c>
      <c r="AK4987" s="273">
        <v>209970</v>
      </c>
      <c r="BV4987" s="279" t="s">
        <v>64</v>
      </c>
      <c r="BW4987" s="280" t="s">
        <v>75</v>
      </c>
      <c r="BX4987" s="280" t="s">
        <v>79</v>
      </c>
      <c r="BY4987" s="280" t="s">
        <v>79</v>
      </c>
      <c r="BZ4987" s="280" t="s">
        <v>204</v>
      </c>
      <c r="CA4987" s="280" t="s">
        <v>205</v>
      </c>
      <c r="CB4987" s="280" t="s">
        <v>206</v>
      </c>
      <c r="CC4987" s="280" t="s">
        <v>207</v>
      </c>
      <c r="CD4987" s="281">
        <v>0</v>
      </c>
      <c r="CE4987" s="277">
        <v>45139</v>
      </c>
      <c r="CF4987" s="280"/>
      <c r="CG4987" s="280" t="s">
        <v>181</v>
      </c>
      <c r="CH4987" s="280"/>
      <c r="CI4987" s="280" t="s">
        <v>208</v>
      </c>
      <c r="CJ4987" s="280" t="s">
        <v>209</v>
      </c>
      <c r="CK4987" s="280"/>
      <c r="CL4987" s="280"/>
      <c r="CM4987" s="280" t="s">
        <v>73</v>
      </c>
      <c r="CN4987" s="280">
        <v>3</v>
      </c>
    </row>
    <row r="4988" spans="4:92">
      <c r="D4988" s="273" t="s">
        <v>83</v>
      </c>
      <c r="E4988" s="273" t="s">
        <v>287</v>
      </c>
      <c r="F4988" s="273" t="s">
        <v>942</v>
      </c>
      <c r="G4988" s="273" t="s">
        <v>945</v>
      </c>
      <c r="H4988" s="274">
        <v>45200</v>
      </c>
      <c r="I4988" s="273">
        <v>14232</v>
      </c>
      <c r="J4988" s="273">
        <v>827</v>
      </c>
      <c r="K4988" s="273">
        <v>0</v>
      </c>
      <c r="L4988" s="273" t="s">
        <v>66</v>
      </c>
      <c r="N4988" s="273" t="s">
        <v>107</v>
      </c>
      <c r="W4988" s="273">
        <v>258243</v>
      </c>
      <c r="X4988" s="273" t="s">
        <v>64</v>
      </c>
      <c r="Y4988" s="273" t="s">
        <v>63</v>
      </c>
      <c r="Z4988" s="273" t="s">
        <v>252</v>
      </c>
      <c r="AA4988" s="273" t="s">
        <v>257</v>
      </c>
      <c r="AB4988" s="274">
        <v>45108</v>
      </c>
      <c r="AC4988" s="273">
        <v>12711</v>
      </c>
      <c r="AD4988" s="273">
        <v>22</v>
      </c>
      <c r="AE4988" s="273">
        <v>0.9</v>
      </c>
      <c r="AF4988" s="273" t="s">
        <v>90</v>
      </c>
      <c r="AG4988" s="273" t="s">
        <v>819</v>
      </c>
      <c r="AH4988" s="273" t="s">
        <v>820</v>
      </c>
      <c r="AI4988" s="273" t="s">
        <v>199</v>
      </c>
      <c r="AJ4988" s="273" t="s">
        <v>200</v>
      </c>
      <c r="AK4988" s="273">
        <v>209976</v>
      </c>
      <c r="BV4988" s="336" t="s">
        <v>64</v>
      </c>
      <c r="BW4988" s="337" t="s">
        <v>75</v>
      </c>
      <c r="BX4988" s="337" t="s">
        <v>79</v>
      </c>
      <c r="BY4988" s="337" t="s">
        <v>79</v>
      </c>
      <c r="BZ4988" s="337" t="s">
        <v>204</v>
      </c>
      <c r="CA4988" s="337" t="s">
        <v>205</v>
      </c>
      <c r="CB4988" s="337" t="s">
        <v>206</v>
      </c>
      <c r="CC4988" s="337" t="s">
        <v>207</v>
      </c>
      <c r="CD4988" s="338">
        <v>0</v>
      </c>
      <c r="CE4988" s="335">
        <v>45139</v>
      </c>
      <c r="CF4988" s="337"/>
      <c r="CG4988" s="337" t="s">
        <v>181</v>
      </c>
      <c r="CH4988" s="337"/>
      <c r="CI4988" s="337" t="s">
        <v>208</v>
      </c>
      <c r="CJ4988" s="337" t="s">
        <v>209</v>
      </c>
      <c r="CK4988" s="337"/>
      <c r="CL4988" s="337"/>
      <c r="CM4988" s="337" t="s">
        <v>73</v>
      </c>
      <c r="CN4988" s="337">
        <v>3</v>
      </c>
    </row>
    <row r="4989" spans="4:92">
      <c r="D4989" s="273" t="s">
        <v>83</v>
      </c>
      <c r="E4989" s="273" t="s">
        <v>287</v>
      </c>
      <c r="F4989" s="273" t="s">
        <v>942</v>
      </c>
      <c r="G4989" s="273" t="s">
        <v>945</v>
      </c>
      <c r="H4989" s="274">
        <v>45231</v>
      </c>
      <c r="I4989" s="273">
        <v>14599</v>
      </c>
      <c r="J4989" s="273">
        <v>827</v>
      </c>
      <c r="W4989" s="273">
        <v>298033</v>
      </c>
      <c r="X4989" s="273" t="s">
        <v>64</v>
      </c>
      <c r="Y4989" s="273" t="s">
        <v>63</v>
      </c>
      <c r="Z4989" s="273" t="s">
        <v>252</v>
      </c>
      <c r="AA4989" s="273" t="s">
        <v>257</v>
      </c>
      <c r="AB4989" s="274">
        <v>45108</v>
      </c>
      <c r="AC4989" s="273">
        <v>12711</v>
      </c>
      <c r="AD4989" s="273">
        <v>22</v>
      </c>
      <c r="AE4989" s="273">
        <v>1.738</v>
      </c>
      <c r="AF4989" s="273" t="s">
        <v>90</v>
      </c>
      <c r="AG4989" s="273" t="s">
        <v>879</v>
      </c>
      <c r="AH4989" s="273" t="s">
        <v>880</v>
      </c>
      <c r="AI4989" s="273" t="s">
        <v>123</v>
      </c>
      <c r="AJ4989" s="273" t="s">
        <v>214</v>
      </c>
      <c r="AK4989" s="273">
        <v>209982</v>
      </c>
      <c r="BV4989" s="279" t="s">
        <v>64</v>
      </c>
      <c r="BW4989" s="280" t="s">
        <v>75</v>
      </c>
      <c r="BX4989" s="280" t="s">
        <v>79</v>
      </c>
      <c r="BY4989" s="280" t="s">
        <v>79</v>
      </c>
      <c r="BZ4989" s="280" t="s">
        <v>204</v>
      </c>
      <c r="CA4989" s="280" t="s">
        <v>205</v>
      </c>
      <c r="CB4989" s="280" t="s">
        <v>206</v>
      </c>
      <c r="CC4989" s="280" t="s">
        <v>207</v>
      </c>
      <c r="CD4989" s="281">
        <v>0</v>
      </c>
      <c r="CE4989" s="277">
        <v>45139</v>
      </c>
      <c r="CF4989" s="280"/>
      <c r="CG4989" s="280" t="s">
        <v>181</v>
      </c>
      <c r="CH4989" s="280"/>
      <c r="CI4989" s="280" t="s">
        <v>208</v>
      </c>
      <c r="CJ4989" s="280" t="s">
        <v>209</v>
      </c>
      <c r="CK4989" s="280"/>
      <c r="CL4989" s="280"/>
      <c r="CM4989" s="280" t="s">
        <v>73</v>
      </c>
      <c r="CN4989" s="280">
        <v>3</v>
      </c>
    </row>
    <row r="4990" spans="4:92">
      <c r="D4990" s="273" t="s">
        <v>83</v>
      </c>
      <c r="E4990" s="273" t="s">
        <v>287</v>
      </c>
      <c r="F4990" s="273" t="s">
        <v>942</v>
      </c>
      <c r="G4990" s="273" t="s">
        <v>945</v>
      </c>
      <c r="H4990" s="274">
        <v>45231</v>
      </c>
      <c r="I4990" s="273">
        <v>14599</v>
      </c>
      <c r="J4990" s="273">
        <v>827</v>
      </c>
      <c r="K4990" s="273">
        <v>7268.57</v>
      </c>
      <c r="L4990" s="273" t="s">
        <v>66</v>
      </c>
      <c r="M4990" s="273">
        <v>1427.59617</v>
      </c>
      <c r="N4990" s="273" t="s">
        <v>115</v>
      </c>
      <c r="W4990" s="273">
        <v>298057</v>
      </c>
      <c r="X4990" s="273" t="s">
        <v>64</v>
      </c>
      <c r="Y4990" s="273" t="s">
        <v>63</v>
      </c>
      <c r="Z4990" s="273" t="s">
        <v>252</v>
      </c>
      <c r="AA4990" s="273" t="s">
        <v>257</v>
      </c>
      <c r="AB4990" s="274">
        <v>45108</v>
      </c>
      <c r="AC4990" s="273">
        <v>12711</v>
      </c>
      <c r="AD4990" s="273">
        <v>22</v>
      </c>
      <c r="AE4990" s="273">
        <v>0.35</v>
      </c>
      <c r="AF4990" s="273" t="s">
        <v>90</v>
      </c>
      <c r="AG4990" s="273" t="s">
        <v>828</v>
      </c>
      <c r="AH4990" s="273" t="s">
        <v>1457</v>
      </c>
      <c r="AI4990" s="273" t="s">
        <v>199</v>
      </c>
      <c r="AJ4990" s="273" t="s">
        <v>214</v>
      </c>
      <c r="AK4990" s="273">
        <v>209988</v>
      </c>
      <c r="BV4990" s="336" t="s">
        <v>64</v>
      </c>
      <c r="BW4990" s="337" t="s">
        <v>75</v>
      </c>
      <c r="BX4990" s="337" t="s">
        <v>79</v>
      </c>
      <c r="BY4990" s="337" t="s">
        <v>79</v>
      </c>
      <c r="BZ4990" s="337" t="s">
        <v>204</v>
      </c>
      <c r="CA4990" s="337" t="s">
        <v>205</v>
      </c>
      <c r="CB4990" s="337" t="s">
        <v>206</v>
      </c>
      <c r="CC4990" s="337" t="s">
        <v>207</v>
      </c>
      <c r="CD4990" s="338">
        <v>0</v>
      </c>
      <c r="CE4990" s="335">
        <v>45139</v>
      </c>
      <c r="CF4990" s="337"/>
      <c r="CG4990" s="337" t="s">
        <v>181</v>
      </c>
      <c r="CH4990" s="337"/>
      <c r="CI4990" s="337" t="s">
        <v>208</v>
      </c>
      <c r="CJ4990" s="337" t="s">
        <v>209</v>
      </c>
      <c r="CK4990" s="337"/>
      <c r="CL4990" s="337"/>
      <c r="CM4990" s="337" t="s">
        <v>73</v>
      </c>
      <c r="CN4990" s="337">
        <v>3</v>
      </c>
    </row>
    <row r="4991" spans="4:92">
      <c r="D4991" s="273" t="s">
        <v>83</v>
      </c>
      <c r="E4991" s="273" t="s">
        <v>287</v>
      </c>
      <c r="F4991" s="273" t="s">
        <v>942</v>
      </c>
      <c r="G4991" s="273" t="s">
        <v>945</v>
      </c>
      <c r="H4991" s="274">
        <v>45231</v>
      </c>
      <c r="I4991" s="273">
        <v>14599</v>
      </c>
      <c r="J4991" s="273">
        <v>827</v>
      </c>
      <c r="K4991" s="273">
        <v>0</v>
      </c>
      <c r="L4991" s="273" t="s">
        <v>66</v>
      </c>
      <c r="N4991" s="273" t="s">
        <v>107</v>
      </c>
      <c r="W4991" s="273">
        <v>298058</v>
      </c>
      <c r="X4991" s="273" t="s">
        <v>64</v>
      </c>
      <c r="Y4991" s="273" t="s">
        <v>63</v>
      </c>
      <c r="Z4991" s="273" t="s">
        <v>252</v>
      </c>
      <c r="AA4991" s="273" t="s">
        <v>437</v>
      </c>
      <c r="AB4991" s="274">
        <v>44927</v>
      </c>
      <c r="AC4991" s="273">
        <v>16026</v>
      </c>
      <c r="AD4991" s="273">
        <v>668</v>
      </c>
      <c r="AK4991" s="273">
        <v>300254</v>
      </c>
      <c r="BV4991" s="279" t="s">
        <v>64</v>
      </c>
      <c r="BW4991" s="280" t="s">
        <v>75</v>
      </c>
      <c r="BX4991" s="280" t="s">
        <v>79</v>
      </c>
      <c r="BY4991" s="280" t="s">
        <v>79</v>
      </c>
      <c r="BZ4991" s="280" t="s">
        <v>204</v>
      </c>
      <c r="CA4991" s="280" t="s">
        <v>205</v>
      </c>
      <c r="CB4991" s="280" t="s">
        <v>206</v>
      </c>
      <c r="CC4991" s="280" t="s">
        <v>207</v>
      </c>
      <c r="CD4991" s="281">
        <v>0</v>
      </c>
      <c r="CE4991" s="277">
        <v>45139</v>
      </c>
      <c r="CF4991" s="280"/>
      <c r="CG4991" s="280" t="s">
        <v>181</v>
      </c>
      <c r="CH4991" s="280"/>
      <c r="CI4991" s="280" t="s">
        <v>208</v>
      </c>
      <c r="CJ4991" s="280" t="s">
        <v>209</v>
      </c>
      <c r="CK4991" s="280"/>
      <c r="CL4991" s="280"/>
      <c r="CM4991" s="280" t="s">
        <v>73</v>
      </c>
      <c r="CN4991" s="280">
        <v>3</v>
      </c>
    </row>
    <row r="4992" spans="4:92">
      <c r="D4992" s="273" t="s">
        <v>83</v>
      </c>
      <c r="E4992" s="273" t="s">
        <v>287</v>
      </c>
      <c r="F4992" s="273" t="s">
        <v>942</v>
      </c>
      <c r="G4992" s="273" t="s">
        <v>945</v>
      </c>
      <c r="H4992" s="274">
        <v>45261</v>
      </c>
      <c r="I4992" s="273">
        <v>17058</v>
      </c>
      <c r="J4992" s="273">
        <v>827</v>
      </c>
      <c r="W4992" s="273">
        <v>316542</v>
      </c>
      <c r="X4992" s="273" t="s">
        <v>64</v>
      </c>
      <c r="Y4992" s="273" t="s">
        <v>63</v>
      </c>
      <c r="Z4992" s="273" t="s">
        <v>252</v>
      </c>
      <c r="AA4992" s="273" t="s">
        <v>437</v>
      </c>
      <c r="AB4992" s="274">
        <v>44927</v>
      </c>
      <c r="AC4992" s="273">
        <v>16027</v>
      </c>
      <c r="AD4992" s="273">
        <v>668</v>
      </c>
      <c r="AE4992" s="273">
        <v>0.21829999999999999</v>
      </c>
      <c r="AF4992" s="273" t="s">
        <v>90</v>
      </c>
      <c r="AG4992" s="273" t="s">
        <v>1344</v>
      </c>
      <c r="AH4992" s="273" t="s">
        <v>2109</v>
      </c>
      <c r="AI4992" s="273" t="s">
        <v>123</v>
      </c>
      <c r="AJ4992" s="273" t="s">
        <v>200</v>
      </c>
      <c r="AK4992" s="273">
        <v>300270</v>
      </c>
      <c r="BV4992" s="336" t="s">
        <v>64</v>
      </c>
      <c r="BW4992" s="337" t="s">
        <v>75</v>
      </c>
      <c r="BX4992" s="337" t="s">
        <v>79</v>
      </c>
      <c r="BY4992" s="337" t="s">
        <v>79</v>
      </c>
      <c r="BZ4992" s="337" t="s">
        <v>204</v>
      </c>
      <c r="CA4992" s="337" t="s">
        <v>205</v>
      </c>
      <c r="CB4992" s="337" t="s">
        <v>206</v>
      </c>
      <c r="CC4992" s="337" t="s">
        <v>207</v>
      </c>
      <c r="CD4992" s="338">
        <v>0</v>
      </c>
      <c r="CE4992" s="335">
        <v>45139</v>
      </c>
      <c r="CF4992" s="337"/>
      <c r="CG4992" s="337" t="s">
        <v>181</v>
      </c>
      <c r="CH4992" s="337"/>
      <c r="CI4992" s="337" t="s">
        <v>208</v>
      </c>
      <c r="CJ4992" s="337" t="s">
        <v>209</v>
      </c>
      <c r="CK4992" s="337"/>
      <c r="CL4992" s="337"/>
      <c r="CM4992" s="337" t="s">
        <v>73</v>
      </c>
      <c r="CN4992" s="337">
        <v>3</v>
      </c>
    </row>
    <row r="4993" spans="4:92">
      <c r="D4993" s="273" t="s">
        <v>83</v>
      </c>
      <c r="E4993" s="273" t="s">
        <v>287</v>
      </c>
      <c r="F4993" s="273" t="s">
        <v>942</v>
      </c>
      <c r="G4993" s="273" t="s">
        <v>945</v>
      </c>
      <c r="H4993" s="274">
        <v>45261</v>
      </c>
      <c r="I4993" s="273">
        <v>17058</v>
      </c>
      <c r="J4993" s="273">
        <v>827</v>
      </c>
      <c r="K4993" s="273">
        <v>9018.69</v>
      </c>
      <c r="L4993" s="273" t="s">
        <v>66</v>
      </c>
      <c r="M4993" s="273">
        <v>1617.7107960000001</v>
      </c>
      <c r="N4993" s="273" t="s">
        <v>115</v>
      </c>
      <c r="W4993" s="273">
        <v>316566</v>
      </c>
      <c r="X4993" s="273" t="s">
        <v>64</v>
      </c>
      <c r="Y4993" s="273" t="s">
        <v>63</v>
      </c>
      <c r="Z4993" s="273" t="s">
        <v>252</v>
      </c>
      <c r="AA4993" s="273" t="s">
        <v>437</v>
      </c>
      <c r="AB4993" s="274">
        <v>45017</v>
      </c>
      <c r="AC4993" s="273">
        <v>14868</v>
      </c>
      <c r="AD4993" s="273">
        <v>668</v>
      </c>
      <c r="AK4993" s="273">
        <v>278510</v>
      </c>
      <c r="BV4993" s="279" t="s">
        <v>64</v>
      </c>
      <c r="BW4993" s="280" t="s">
        <v>75</v>
      </c>
      <c r="BX4993" s="280" t="s">
        <v>79</v>
      </c>
      <c r="BY4993" s="280" t="s">
        <v>79</v>
      </c>
      <c r="BZ4993" s="280" t="s">
        <v>204</v>
      </c>
      <c r="CA4993" s="280" t="s">
        <v>205</v>
      </c>
      <c r="CB4993" s="280" t="s">
        <v>206</v>
      </c>
      <c r="CC4993" s="280" t="s">
        <v>207</v>
      </c>
      <c r="CD4993" s="281">
        <v>0</v>
      </c>
      <c r="CE4993" s="277">
        <v>45139</v>
      </c>
      <c r="CF4993" s="280"/>
      <c r="CG4993" s="280" t="s">
        <v>181</v>
      </c>
      <c r="CH4993" s="280"/>
      <c r="CI4993" s="280" t="s">
        <v>208</v>
      </c>
      <c r="CJ4993" s="280" t="s">
        <v>209</v>
      </c>
      <c r="CK4993" s="280"/>
      <c r="CL4993" s="280"/>
      <c r="CM4993" s="280" t="s">
        <v>73</v>
      </c>
      <c r="CN4993" s="280">
        <v>3</v>
      </c>
    </row>
    <row r="4994" spans="4:92">
      <c r="D4994" s="273" t="s">
        <v>83</v>
      </c>
      <c r="E4994" s="273" t="s">
        <v>287</v>
      </c>
      <c r="F4994" s="273" t="s">
        <v>466</v>
      </c>
      <c r="G4994" s="273" t="s">
        <v>851</v>
      </c>
      <c r="H4994" s="274">
        <v>45261</v>
      </c>
      <c r="I4994" s="273">
        <v>17040</v>
      </c>
      <c r="J4994" s="273">
        <v>796</v>
      </c>
      <c r="K4994" s="273">
        <v>2665</v>
      </c>
      <c r="L4994" s="273" t="s">
        <v>66</v>
      </c>
      <c r="M4994" s="273">
        <v>1025.0587905</v>
      </c>
      <c r="N4994" s="273" t="s">
        <v>964</v>
      </c>
      <c r="P4994" s="273" t="s">
        <v>1204</v>
      </c>
      <c r="Q4994" s="273" t="s">
        <v>1496</v>
      </c>
      <c r="R4994" s="273" t="s">
        <v>70</v>
      </c>
      <c r="S4994" s="273" t="s">
        <v>1497</v>
      </c>
      <c r="T4994" s="273" t="s">
        <v>122</v>
      </c>
      <c r="U4994" s="273" t="s">
        <v>122</v>
      </c>
      <c r="V4994" s="273" t="s">
        <v>122</v>
      </c>
      <c r="W4994" s="273">
        <v>338536</v>
      </c>
      <c r="X4994" s="273" t="s">
        <v>64</v>
      </c>
      <c r="Y4994" s="273" t="s">
        <v>63</v>
      </c>
      <c r="Z4994" s="273" t="s">
        <v>252</v>
      </c>
      <c r="AA4994" s="273" t="s">
        <v>437</v>
      </c>
      <c r="AB4994" s="274">
        <v>45108</v>
      </c>
      <c r="AC4994" s="273">
        <v>15014</v>
      </c>
      <c r="AD4994" s="273">
        <v>668</v>
      </c>
      <c r="AK4994" s="273">
        <v>280116</v>
      </c>
      <c r="BV4994" s="336" t="s">
        <v>64</v>
      </c>
      <c r="BW4994" s="337" t="s">
        <v>75</v>
      </c>
      <c r="BX4994" s="337" t="s">
        <v>79</v>
      </c>
      <c r="BY4994" s="337" t="s">
        <v>79</v>
      </c>
      <c r="BZ4994" s="337" t="s">
        <v>204</v>
      </c>
      <c r="CA4994" s="337" t="s">
        <v>205</v>
      </c>
      <c r="CB4994" s="337" t="s">
        <v>206</v>
      </c>
      <c r="CC4994" s="337" t="s">
        <v>207</v>
      </c>
      <c r="CD4994" s="338">
        <v>0</v>
      </c>
      <c r="CE4994" s="335">
        <v>45139</v>
      </c>
      <c r="CF4994" s="337"/>
      <c r="CG4994" s="337" t="s">
        <v>181</v>
      </c>
      <c r="CH4994" s="337"/>
      <c r="CI4994" s="337" t="s">
        <v>208</v>
      </c>
      <c r="CJ4994" s="337" t="s">
        <v>209</v>
      </c>
      <c r="CK4994" s="337"/>
      <c r="CL4994" s="337"/>
      <c r="CM4994" s="337" t="s">
        <v>73</v>
      </c>
      <c r="CN4994" s="337">
        <v>3</v>
      </c>
    </row>
    <row r="4995" spans="4:92">
      <c r="D4995" s="273" t="s">
        <v>83</v>
      </c>
      <c r="E4995" s="273" t="s">
        <v>287</v>
      </c>
      <c r="F4995" s="273" t="s">
        <v>466</v>
      </c>
      <c r="G4995" s="273" t="s">
        <v>851</v>
      </c>
      <c r="H4995" s="274">
        <v>45261</v>
      </c>
      <c r="I4995" s="273">
        <v>17040</v>
      </c>
      <c r="J4995" s="273">
        <v>796</v>
      </c>
      <c r="K4995" s="273">
        <v>0</v>
      </c>
      <c r="L4995" s="273" t="s">
        <v>66</v>
      </c>
      <c r="N4995" s="273" t="s">
        <v>107</v>
      </c>
      <c r="W4995" s="273">
        <v>338535</v>
      </c>
      <c r="X4995" s="273" t="s">
        <v>64</v>
      </c>
      <c r="Y4995" s="273" t="s">
        <v>63</v>
      </c>
      <c r="Z4995" s="273" t="s">
        <v>252</v>
      </c>
      <c r="AA4995" s="273" t="s">
        <v>437</v>
      </c>
      <c r="AB4995" s="274">
        <v>45108</v>
      </c>
      <c r="AC4995" s="273">
        <v>15605</v>
      </c>
      <c r="AD4995" s="273">
        <v>668</v>
      </c>
      <c r="AK4995" s="273">
        <v>285072</v>
      </c>
      <c r="BV4995" s="279" t="s">
        <v>64</v>
      </c>
      <c r="BW4995" s="280" t="s">
        <v>75</v>
      </c>
      <c r="BX4995" s="280" t="s">
        <v>79</v>
      </c>
      <c r="BY4995" s="280" t="s">
        <v>79</v>
      </c>
      <c r="BZ4995" s="280" t="s">
        <v>86</v>
      </c>
      <c r="CA4995" s="280" t="s">
        <v>87</v>
      </c>
      <c r="CB4995" s="280" t="s">
        <v>179</v>
      </c>
      <c r="CC4995" s="280" t="s">
        <v>180</v>
      </c>
      <c r="CD4995" s="281">
        <v>1</v>
      </c>
      <c r="CE4995" s="277">
        <v>45139</v>
      </c>
      <c r="CF4995" s="280"/>
      <c r="CG4995" s="280" t="s">
        <v>181</v>
      </c>
      <c r="CH4995" s="280"/>
      <c r="CI4995" s="280" t="s">
        <v>181</v>
      </c>
      <c r="CJ4995" s="280" t="s">
        <v>1702</v>
      </c>
      <c r="CK4995" s="280"/>
      <c r="CL4995" s="280"/>
      <c r="CM4995" s="280" t="s">
        <v>73</v>
      </c>
      <c r="CN4995" s="280">
        <v>3</v>
      </c>
    </row>
    <row r="4996" spans="4:92">
      <c r="D4996" s="273" t="s">
        <v>83</v>
      </c>
      <c r="E4996" s="273" t="s">
        <v>287</v>
      </c>
      <c r="F4996" s="273" t="s">
        <v>466</v>
      </c>
      <c r="G4996" s="273" t="s">
        <v>851</v>
      </c>
      <c r="H4996" s="274">
        <v>45261</v>
      </c>
      <c r="I4996" s="273">
        <v>17040</v>
      </c>
      <c r="J4996" s="273">
        <v>796</v>
      </c>
      <c r="K4996" s="273">
        <v>0</v>
      </c>
      <c r="L4996" s="273" t="s">
        <v>66</v>
      </c>
      <c r="M4996" s="273">
        <v>0</v>
      </c>
      <c r="N4996" s="273" t="s">
        <v>115</v>
      </c>
      <c r="W4996" s="273">
        <v>338534</v>
      </c>
      <c r="X4996" s="273" t="s">
        <v>64</v>
      </c>
      <c r="Y4996" s="273" t="s">
        <v>63</v>
      </c>
      <c r="Z4996" s="273" t="s">
        <v>252</v>
      </c>
      <c r="AA4996" s="273" t="s">
        <v>437</v>
      </c>
      <c r="AB4996" s="274">
        <v>45200</v>
      </c>
      <c r="AC4996" s="273">
        <v>15160</v>
      </c>
      <c r="AD4996" s="273">
        <v>668</v>
      </c>
      <c r="AK4996" s="273">
        <v>281722</v>
      </c>
      <c r="BV4996" s="336" t="s">
        <v>64</v>
      </c>
      <c r="BW4996" s="337" t="s">
        <v>75</v>
      </c>
      <c r="BX4996" s="337" t="s">
        <v>79</v>
      </c>
      <c r="BY4996" s="337" t="s">
        <v>79</v>
      </c>
      <c r="BZ4996" s="337" t="s">
        <v>86</v>
      </c>
      <c r="CA4996" s="337" t="s">
        <v>87</v>
      </c>
      <c r="CB4996" s="337" t="s">
        <v>179</v>
      </c>
      <c r="CC4996" s="337" t="s">
        <v>180</v>
      </c>
      <c r="CD4996" s="338">
        <v>1</v>
      </c>
      <c r="CE4996" s="335">
        <v>45139</v>
      </c>
      <c r="CF4996" s="337"/>
      <c r="CG4996" s="337" t="s">
        <v>181</v>
      </c>
      <c r="CH4996" s="337"/>
      <c r="CI4996" s="337" t="s">
        <v>181</v>
      </c>
      <c r="CJ4996" s="337" t="s">
        <v>1702</v>
      </c>
      <c r="CK4996" s="337"/>
      <c r="CL4996" s="337"/>
      <c r="CM4996" s="337" t="s">
        <v>73</v>
      </c>
      <c r="CN4996" s="337">
        <v>3</v>
      </c>
    </row>
    <row r="4997" spans="4:92">
      <c r="D4997" s="273" t="s">
        <v>83</v>
      </c>
      <c r="E4997" s="273" t="s">
        <v>287</v>
      </c>
      <c r="F4997" s="273" t="s">
        <v>466</v>
      </c>
      <c r="G4997" s="273" t="s">
        <v>859</v>
      </c>
      <c r="H4997" s="274">
        <v>44927</v>
      </c>
      <c r="I4997" s="273">
        <v>11235</v>
      </c>
      <c r="J4997" s="273">
        <v>799</v>
      </c>
      <c r="W4997" s="273">
        <v>139702</v>
      </c>
      <c r="X4997" s="273" t="s">
        <v>64</v>
      </c>
      <c r="Y4997" s="273" t="s">
        <v>63</v>
      </c>
      <c r="Z4997" s="273" t="s">
        <v>252</v>
      </c>
      <c r="AA4997" s="273" t="s">
        <v>442</v>
      </c>
      <c r="AB4997" s="274">
        <v>44927</v>
      </c>
      <c r="AC4997" s="273">
        <v>14724</v>
      </c>
      <c r="AD4997" s="273">
        <v>671</v>
      </c>
      <c r="AK4997" s="273">
        <v>276928</v>
      </c>
      <c r="BV4997" s="279" t="s">
        <v>64</v>
      </c>
      <c r="BW4997" s="280" t="s">
        <v>75</v>
      </c>
      <c r="BX4997" s="280" t="s">
        <v>79</v>
      </c>
      <c r="BY4997" s="280" t="s">
        <v>79</v>
      </c>
      <c r="BZ4997" s="280" t="s">
        <v>86</v>
      </c>
      <c r="CA4997" s="280" t="s">
        <v>87</v>
      </c>
      <c r="CB4997" s="280" t="s">
        <v>179</v>
      </c>
      <c r="CC4997" s="280" t="s">
        <v>180</v>
      </c>
      <c r="CD4997" s="281">
        <v>1</v>
      </c>
      <c r="CE4997" s="277">
        <v>45139</v>
      </c>
      <c r="CF4997" s="280"/>
      <c r="CG4997" s="280" t="s">
        <v>181</v>
      </c>
      <c r="CH4997" s="280"/>
      <c r="CI4997" s="280" t="s">
        <v>181</v>
      </c>
      <c r="CJ4997" s="280" t="s">
        <v>1702</v>
      </c>
      <c r="CK4997" s="280"/>
      <c r="CL4997" s="280"/>
      <c r="CM4997" s="280" t="s">
        <v>73</v>
      </c>
      <c r="CN4997" s="280">
        <v>3</v>
      </c>
    </row>
    <row r="4998" spans="4:92">
      <c r="D4998" s="273" t="s">
        <v>83</v>
      </c>
      <c r="E4998" s="273" t="s">
        <v>287</v>
      </c>
      <c r="F4998" s="273" t="s">
        <v>466</v>
      </c>
      <c r="G4998" s="273" t="s">
        <v>859</v>
      </c>
      <c r="H4998" s="274">
        <v>44927</v>
      </c>
      <c r="I4998" s="273">
        <v>11235</v>
      </c>
      <c r="J4998" s="273">
        <v>799</v>
      </c>
      <c r="K4998" s="273">
        <v>0</v>
      </c>
      <c r="L4998" s="273" t="s">
        <v>66</v>
      </c>
      <c r="N4998" s="273" t="s">
        <v>107</v>
      </c>
      <c r="W4998" s="273">
        <v>139727</v>
      </c>
      <c r="X4998" s="273" t="s">
        <v>64</v>
      </c>
      <c r="Y4998" s="273" t="s">
        <v>63</v>
      </c>
      <c r="Z4998" s="273" t="s">
        <v>252</v>
      </c>
      <c r="AA4998" s="273" t="s">
        <v>442</v>
      </c>
      <c r="AB4998" s="274">
        <v>44927</v>
      </c>
      <c r="AC4998" s="273">
        <v>15308</v>
      </c>
      <c r="AD4998" s="273">
        <v>671</v>
      </c>
      <c r="AK4998" s="273">
        <v>283294</v>
      </c>
      <c r="BV4998" s="336" t="s">
        <v>64</v>
      </c>
      <c r="BW4998" s="337" t="s">
        <v>75</v>
      </c>
      <c r="BX4998" s="337" t="s">
        <v>79</v>
      </c>
      <c r="BY4998" s="337" t="s">
        <v>79</v>
      </c>
      <c r="BZ4998" s="337" t="s">
        <v>86</v>
      </c>
      <c r="CA4998" s="337" t="s">
        <v>87</v>
      </c>
      <c r="CB4998" s="337" t="s">
        <v>179</v>
      </c>
      <c r="CC4998" s="337" t="s">
        <v>180</v>
      </c>
      <c r="CD4998" s="338">
        <v>1</v>
      </c>
      <c r="CE4998" s="335">
        <v>45139</v>
      </c>
      <c r="CF4998" s="337"/>
      <c r="CG4998" s="337" t="s">
        <v>181</v>
      </c>
      <c r="CH4998" s="337"/>
      <c r="CI4998" s="337" t="s">
        <v>181</v>
      </c>
      <c r="CJ4998" s="337" t="s">
        <v>1702</v>
      </c>
      <c r="CK4998" s="337"/>
      <c r="CL4998" s="337"/>
      <c r="CM4998" s="337" t="s">
        <v>73</v>
      </c>
      <c r="CN4998" s="337">
        <v>3</v>
      </c>
    </row>
    <row r="4999" spans="4:92">
      <c r="D4999" s="273" t="s">
        <v>83</v>
      </c>
      <c r="E4999" s="273" t="s">
        <v>287</v>
      </c>
      <c r="F4999" s="273" t="s">
        <v>466</v>
      </c>
      <c r="G4999" s="273" t="s">
        <v>859</v>
      </c>
      <c r="H4999" s="274">
        <v>44927</v>
      </c>
      <c r="I4999" s="273">
        <v>11235</v>
      </c>
      <c r="J4999" s="273">
        <v>799</v>
      </c>
      <c r="K4999" s="273">
        <v>20216.95</v>
      </c>
      <c r="L4999" s="273" t="s">
        <v>66</v>
      </c>
      <c r="M4999" s="273">
        <v>3354.8356874999999</v>
      </c>
      <c r="N4999" s="273" t="s">
        <v>115</v>
      </c>
      <c r="W4999" s="273">
        <v>139726</v>
      </c>
      <c r="X4999" s="273" t="s">
        <v>64</v>
      </c>
      <c r="Y4999" s="273" t="s">
        <v>63</v>
      </c>
      <c r="Z4999" s="273" t="s">
        <v>252</v>
      </c>
      <c r="AA4999" s="273" t="s">
        <v>442</v>
      </c>
      <c r="AB4999" s="274">
        <v>44927</v>
      </c>
      <c r="AC4999" s="273">
        <v>15308</v>
      </c>
      <c r="AD4999" s="273">
        <v>671</v>
      </c>
      <c r="AK4999" s="273">
        <v>335955</v>
      </c>
      <c r="BV4999" s="279" t="s">
        <v>64</v>
      </c>
      <c r="BW4999" s="280" t="s">
        <v>75</v>
      </c>
      <c r="BX4999" s="280" t="s">
        <v>79</v>
      </c>
      <c r="BY4999" s="280" t="s">
        <v>79</v>
      </c>
      <c r="BZ4999" s="280" t="s">
        <v>86</v>
      </c>
      <c r="CA4999" s="280" t="s">
        <v>87</v>
      </c>
      <c r="CB4999" s="280" t="s">
        <v>179</v>
      </c>
      <c r="CC4999" s="280" t="s">
        <v>180</v>
      </c>
      <c r="CD4999" s="281">
        <v>1</v>
      </c>
      <c r="CE4999" s="277">
        <v>45139</v>
      </c>
      <c r="CF4999" s="280"/>
      <c r="CG4999" s="280" t="s">
        <v>181</v>
      </c>
      <c r="CH4999" s="280"/>
      <c r="CI4999" s="280" t="s">
        <v>181</v>
      </c>
      <c r="CJ4999" s="280" t="s">
        <v>1702</v>
      </c>
      <c r="CK4999" s="280"/>
      <c r="CL4999" s="280"/>
      <c r="CM4999" s="280" t="s">
        <v>73</v>
      </c>
      <c r="CN4999" s="280">
        <v>3</v>
      </c>
    </row>
    <row r="5000" spans="4:92">
      <c r="D5000" s="273" t="s">
        <v>83</v>
      </c>
      <c r="E5000" s="273" t="s">
        <v>287</v>
      </c>
      <c r="F5000" s="273" t="s">
        <v>466</v>
      </c>
      <c r="G5000" s="273" t="s">
        <v>859</v>
      </c>
      <c r="H5000" s="274">
        <v>44927</v>
      </c>
      <c r="I5000" s="273">
        <v>17157</v>
      </c>
      <c r="J5000" s="273">
        <v>799</v>
      </c>
      <c r="K5000" s="273">
        <v>205</v>
      </c>
      <c r="L5000" s="273" t="s">
        <v>1202</v>
      </c>
      <c r="M5000" s="273">
        <v>1606.6985999999999</v>
      </c>
      <c r="N5000" s="273" t="s">
        <v>1203</v>
      </c>
      <c r="P5000" s="273" t="s">
        <v>92</v>
      </c>
      <c r="Q5000" s="273" t="s">
        <v>1496</v>
      </c>
      <c r="R5000" s="273" t="s">
        <v>70</v>
      </c>
      <c r="S5000" s="273" t="s">
        <v>1521</v>
      </c>
      <c r="T5000" s="273" t="s">
        <v>2110</v>
      </c>
      <c r="U5000" s="273" t="s">
        <v>1523</v>
      </c>
      <c r="V5000" s="273" t="s">
        <v>1524</v>
      </c>
      <c r="W5000" s="273">
        <v>329010</v>
      </c>
      <c r="X5000" s="273" t="s">
        <v>64</v>
      </c>
      <c r="Y5000" s="273" t="s">
        <v>63</v>
      </c>
      <c r="Z5000" s="273" t="s">
        <v>252</v>
      </c>
      <c r="AA5000" s="273" t="s">
        <v>442</v>
      </c>
      <c r="AB5000" s="274">
        <v>44927</v>
      </c>
      <c r="AC5000" s="273">
        <v>15308</v>
      </c>
      <c r="AD5000" s="273">
        <v>671</v>
      </c>
      <c r="AK5000" s="273">
        <v>335959</v>
      </c>
      <c r="BV5000" s="336" t="s">
        <v>64</v>
      </c>
      <c r="BW5000" s="337" t="s">
        <v>75</v>
      </c>
      <c r="BX5000" s="337" t="s">
        <v>79</v>
      </c>
      <c r="BY5000" s="337" t="s">
        <v>79</v>
      </c>
      <c r="BZ5000" s="337" t="s">
        <v>86</v>
      </c>
      <c r="CA5000" s="337" t="s">
        <v>87</v>
      </c>
      <c r="CB5000" s="337" t="s">
        <v>179</v>
      </c>
      <c r="CC5000" s="337" t="s">
        <v>180</v>
      </c>
      <c r="CD5000" s="338">
        <v>1</v>
      </c>
      <c r="CE5000" s="335">
        <v>45139</v>
      </c>
      <c r="CF5000" s="337"/>
      <c r="CG5000" s="337" t="s">
        <v>181</v>
      </c>
      <c r="CH5000" s="337"/>
      <c r="CI5000" s="337" t="s">
        <v>181</v>
      </c>
      <c r="CJ5000" s="337" t="s">
        <v>1702</v>
      </c>
      <c r="CK5000" s="337"/>
      <c r="CL5000" s="337"/>
      <c r="CM5000" s="337" t="s">
        <v>73</v>
      </c>
      <c r="CN5000" s="337">
        <v>3</v>
      </c>
    </row>
    <row r="5001" spans="4:92">
      <c r="D5001" s="273" t="s">
        <v>83</v>
      </c>
      <c r="E5001" s="273" t="s">
        <v>287</v>
      </c>
      <c r="F5001" s="273" t="s">
        <v>466</v>
      </c>
      <c r="G5001" s="273" t="s">
        <v>859</v>
      </c>
      <c r="H5001" s="274">
        <v>44927</v>
      </c>
      <c r="I5001" s="273">
        <v>17157</v>
      </c>
      <c r="J5001" s="273">
        <v>799</v>
      </c>
      <c r="K5001" s="273">
        <v>3</v>
      </c>
      <c r="L5001" s="273" t="s">
        <v>1202</v>
      </c>
      <c r="M5001" s="273">
        <v>24.50535</v>
      </c>
      <c r="N5001" s="273" t="s">
        <v>1203</v>
      </c>
      <c r="P5001" s="273" t="s">
        <v>92</v>
      </c>
      <c r="Q5001" s="273" t="s">
        <v>1496</v>
      </c>
      <c r="R5001" s="273" t="s">
        <v>70</v>
      </c>
      <c r="S5001" s="273" t="s">
        <v>1521</v>
      </c>
      <c r="T5001" s="273" t="s">
        <v>1764</v>
      </c>
      <c r="U5001" s="273" t="s">
        <v>1523</v>
      </c>
      <c r="V5001" s="273" t="s">
        <v>1524</v>
      </c>
      <c r="W5001" s="273">
        <v>341019</v>
      </c>
      <c r="X5001" s="273" t="s">
        <v>64</v>
      </c>
      <c r="Y5001" s="273" t="s">
        <v>63</v>
      </c>
      <c r="Z5001" s="273" t="s">
        <v>252</v>
      </c>
      <c r="AA5001" s="273" t="s">
        <v>442</v>
      </c>
      <c r="AB5001" s="274">
        <v>44927</v>
      </c>
      <c r="AC5001" s="273">
        <v>15308</v>
      </c>
      <c r="AD5001" s="273">
        <v>671</v>
      </c>
      <c r="AK5001" s="273">
        <v>335962</v>
      </c>
      <c r="BV5001" s="279" t="s">
        <v>64</v>
      </c>
      <c r="BW5001" s="280" t="s">
        <v>75</v>
      </c>
      <c r="BX5001" s="280" t="s">
        <v>79</v>
      </c>
      <c r="BY5001" s="280" t="s">
        <v>79</v>
      </c>
      <c r="BZ5001" s="280" t="s">
        <v>86</v>
      </c>
      <c r="CA5001" s="280" t="s">
        <v>87</v>
      </c>
      <c r="CB5001" s="280" t="s">
        <v>179</v>
      </c>
      <c r="CC5001" s="280" t="s">
        <v>180</v>
      </c>
      <c r="CD5001" s="281">
        <v>1</v>
      </c>
      <c r="CE5001" s="277">
        <v>45139</v>
      </c>
      <c r="CF5001" s="280"/>
      <c r="CG5001" s="280" t="s">
        <v>181</v>
      </c>
      <c r="CH5001" s="280"/>
      <c r="CI5001" s="280" t="s">
        <v>181</v>
      </c>
      <c r="CJ5001" s="280" t="s">
        <v>1702</v>
      </c>
      <c r="CK5001" s="280"/>
      <c r="CL5001" s="280"/>
      <c r="CM5001" s="280" t="s">
        <v>73</v>
      </c>
      <c r="CN5001" s="280">
        <v>3</v>
      </c>
    </row>
    <row r="5002" spans="4:92">
      <c r="D5002" s="273" t="s">
        <v>83</v>
      </c>
      <c r="E5002" s="273" t="s">
        <v>287</v>
      </c>
      <c r="F5002" s="273" t="s">
        <v>466</v>
      </c>
      <c r="G5002" s="273" t="s">
        <v>859</v>
      </c>
      <c r="H5002" s="274">
        <v>44958</v>
      </c>
      <c r="I5002" s="273">
        <v>11397</v>
      </c>
      <c r="J5002" s="273">
        <v>799</v>
      </c>
      <c r="W5002" s="273">
        <v>144400</v>
      </c>
      <c r="X5002" s="273" t="s">
        <v>64</v>
      </c>
      <c r="Y5002" s="273" t="s">
        <v>63</v>
      </c>
      <c r="Z5002" s="273" t="s">
        <v>252</v>
      </c>
      <c r="AA5002" s="273" t="s">
        <v>442</v>
      </c>
      <c r="AB5002" s="274">
        <v>44927</v>
      </c>
      <c r="AC5002" s="273">
        <v>15308</v>
      </c>
      <c r="AD5002" s="273">
        <v>671</v>
      </c>
      <c r="AK5002" s="273">
        <v>335965</v>
      </c>
      <c r="BV5002" s="336" t="s">
        <v>64</v>
      </c>
      <c r="BW5002" s="337" t="s">
        <v>75</v>
      </c>
      <c r="BX5002" s="337" t="s">
        <v>79</v>
      </c>
      <c r="BY5002" s="337" t="s">
        <v>79</v>
      </c>
      <c r="BZ5002" s="337" t="s">
        <v>86</v>
      </c>
      <c r="CA5002" s="337" t="s">
        <v>87</v>
      </c>
      <c r="CB5002" s="337" t="s">
        <v>179</v>
      </c>
      <c r="CC5002" s="337" t="s">
        <v>180</v>
      </c>
      <c r="CD5002" s="338">
        <v>1</v>
      </c>
      <c r="CE5002" s="335">
        <v>45139</v>
      </c>
      <c r="CF5002" s="337"/>
      <c r="CG5002" s="337" t="s">
        <v>181</v>
      </c>
      <c r="CH5002" s="337"/>
      <c r="CI5002" s="337" t="s">
        <v>181</v>
      </c>
      <c r="CJ5002" s="337" t="s">
        <v>1702</v>
      </c>
      <c r="CK5002" s="337"/>
      <c r="CL5002" s="337"/>
      <c r="CM5002" s="337" t="s">
        <v>73</v>
      </c>
      <c r="CN5002" s="337">
        <v>3</v>
      </c>
    </row>
    <row r="5003" spans="4:92">
      <c r="D5003" s="273" t="s">
        <v>83</v>
      </c>
      <c r="E5003" s="273" t="s">
        <v>287</v>
      </c>
      <c r="F5003" s="273" t="s">
        <v>466</v>
      </c>
      <c r="G5003" s="273" t="s">
        <v>859</v>
      </c>
      <c r="H5003" s="274">
        <v>44958</v>
      </c>
      <c r="I5003" s="273">
        <v>11397</v>
      </c>
      <c r="J5003" s="273">
        <v>799</v>
      </c>
      <c r="K5003" s="273">
        <v>0</v>
      </c>
      <c r="L5003" s="273" t="s">
        <v>66</v>
      </c>
      <c r="N5003" s="273" t="s">
        <v>107</v>
      </c>
      <c r="W5003" s="273">
        <v>144425</v>
      </c>
      <c r="X5003" s="273" t="s">
        <v>64</v>
      </c>
      <c r="Y5003" s="273" t="s">
        <v>63</v>
      </c>
      <c r="Z5003" s="273" t="s">
        <v>252</v>
      </c>
      <c r="AA5003" s="273" t="s">
        <v>442</v>
      </c>
      <c r="AB5003" s="274">
        <v>44927</v>
      </c>
      <c r="AC5003" s="273">
        <v>15308</v>
      </c>
      <c r="AD5003" s="273">
        <v>671</v>
      </c>
      <c r="AK5003" s="273">
        <v>335968</v>
      </c>
      <c r="BV5003" s="279" t="s">
        <v>64</v>
      </c>
      <c r="BW5003" s="280" t="s">
        <v>75</v>
      </c>
      <c r="BX5003" s="280" t="s">
        <v>79</v>
      </c>
      <c r="BY5003" s="280" t="s">
        <v>79</v>
      </c>
      <c r="BZ5003" s="280" t="s">
        <v>86</v>
      </c>
      <c r="CA5003" s="280" t="s">
        <v>87</v>
      </c>
      <c r="CB5003" s="280" t="s">
        <v>179</v>
      </c>
      <c r="CC5003" s="280" t="s">
        <v>180</v>
      </c>
      <c r="CD5003" s="281">
        <v>1</v>
      </c>
      <c r="CE5003" s="277">
        <v>45139</v>
      </c>
      <c r="CF5003" s="280"/>
      <c r="CG5003" s="280" t="s">
        <v>181</v>
      </c>
      <c r="CH5003" s="280"/>
      <c r="CI5003" s="280" t="s">
        <v>181</v>
      </c>
      <c r="CJ5003" s="280" t="s">
        <v>1702</v>
      </c>
      <c r="CK5003" s="280"/>
      <c r="CL5003" s="280"/>
      <c r="CM5003" s="280" t="s">
        <v>73</v>
      </c>
      <c r="CN5003" s="280">
        <v>3</v>
      </c>
    </row>
    <row r="5004" spans="4:92">
      <c r="D5004" s="273" t="s">
        <v>83</v>
      </c>
      <c r="E5004" s="273" t="s">
        <v>287</v>
      </c>
      <c r="F5004" s="273" t="s">
        <v>466</v>
      </c>
      <c r="G5004" s="273" t="s">
        <v>859</v>
      </c>
      <c r="H5004" s="274">
        <v>44958</v>
      </c>
      <c r="I5004" s="273">
        <v>11397</v>
      </c>
      <c r="J5004" s="273">
        <v>799</v>
      </c>
      <c r="K5004" s="273">
        <v>16193.95</v>
      </c>
      <c r="L5004" s="273" t="s">
        <v>66</v>
      </c>
      <c r="M5004" s="273">
        <v>2709.0025154999998</v>
      </c>
      <c r="N5004" s="273" t="s">
        <v>115</v>
      </c>
      <c r="W5004" s="273">
        <v>144424</v>
      </c>
      <c r="X5004" s="273" t="s">
        <v>64</v>
      </c>
      <c r="Y5004" s="273" t="s">
        <v>63</v>
      </c>
      <c r="Z5004" s="273" t="s">
        <v>252</v>
      </c>
      <c r="AA5004" s="273" t="s">
        <v>442</v>
      </c>
      <c r="AB5004" s="274">
        <v>44927</v>
      </c>
      <c r="AC5004" s="273">
        <v>15308</v>
      </c>
      <c r="AD5004" s="273">
        <v>671</v>
      </c>
      <c r="AK5004" s="273">
        <v>335971</v>
      </c>
      <c r="BV5004" s="336" t="s">
        <v>64</v>
      </c>
      <c r="BW5004" s="337" t="s">
        <v>75</v>
      </c>
      <c r="BX5004" s="337" t="s">
        <v>79</v>
      </c>
      <c r="BY5004" s="337" t="s">
        <v>79</v>
      </c>
      <c r="BZ5004" s="337" t="s">
        <v>86</v>
      </c>
      <c r="CA5004" s="337" t="s">
        <v>87</v>
      </c>
      <c r="CB5004" s="337" t="s">
        <v>179</v>
      </c>
      <c r="CC5004" s="337" t="s">
        <v>180</v>
      </c>
      <c r="CD5004" s="338">
        <v>1</v>
      </c>
      <c r="CE5004" s="335">
        <v>45139</v>
      </c>
      <c r="CF5004" s="337"/>
      <c r="CG5004" s="337" t="s">
        <v>181</v>
      </c>
      <c r="CH5004" s="337"/>
      <c r="CI5004" s="337" t="s">
        <v>181</v>
      </c>
      <c r="CJ5004" s="337" t="s">
        <v>1702</v>
      </c>
      <c r="CK5004" s="337"/>
      <c r="CL5004" s="337"/>
      <c r="CM5004" s="337" t="s">
        <v>73</v>
      </c>
      <c r="CN5004" s="337">
        <v>3</v>
      </c>
    </row>
    <row r="5005" spans="4:92">
      <c r="D5005" s="273" t="s">
        <v>83</v>
      </c>
      <c r="E5005" s="273" t="s">
        <v>287</v>
      </c>
      <c r="F5005" s="273" t="s">
        <v>466</v>
      </c>
      <c r="G5005" s="273" t="s">
        <v>859</v>
      </c>
      <c r="H5005" s="274">
        <v>44986</v>
      </c>
      <c r="I5005" s="273">
        <v>11559</v>
      </c>
      <c r="J5005" s="273">
        <v>799</v>
      </c>
      <c r="W5005" s="273">
        <v>149098</v>
      </c>
      <c r="X5005" s="273" t="s">
        <v>64</v>
      </c>
      <c r="Y5005" s="273" t="s">
        <v>63</v>
      </c>
      <c r="Z5005" s="273" t="s">
        <v>252</v>
      </c>
      <c r="AA5005" s="273" t="s">
        <v>442</v>
      </c>
      <c r="AB5005" s="274">
        <v>44927</v>
      </c>
      <c r="AC5005" s="273">
        <v>15308</v>
      </c>
      <c r="AD5005" s="273">
        <v>671</v>
      </c>
      <c r="AK5005" s="273">
        <v>335974</v>
      </c>
      <c r="BV5005" s="279" t="s">
        <v>64</v>
      </c>
      <c r="BW5005" s="280" t="s">
        <v>75</v>
      </c>
      <c r="BX5005" s="280" t="s">
        <v>79</v>
      </c>
      <c r="BY5005" s="280" t="s">
        <v>79</v>
      </c>
      <c r="BZ5005" s="280" t="s">
        <v>86</v>
      </c>
      <c r="CA5005" s="280" t="s">
        <v>87</v>
      </c>
      <c r="CB5005" s="280" t="s">
        <v>179</v>
      </c>
      <c r="CC5005" s="280" t="s">
        <v>180</v>
      </c>
      <c r="CD5005" s="281">
        <v>1</v>
      </c>
      <c r="CE5005" s="277">
        <v>45139</v>
      </c>
      <c r="CF5005" s="280"/>
      <c r="CG5005" s="280" t="s">
        <v>181</v>
      </c>
      <c r="CH5005" s="280"/>
      <c r="CI5005" s="280" t="s">
        <v>181</v>
      </c>
      <c r="CJ5005" s="280" t="s">
        <v>1702</v>
      </c>
      <c r="CK5005" s="280"/>
      <c r="CL5005" s="280"/>
      <c r="CM5005" s="280" t="s">
        <v>73</v>
      </c>
      <c r="CN5005" s="280">
        <v>3</v>
      </c>
    </row>
    <row r="5006" spans="4:92">
      <c r="D5006" s="273" t="s">
        <v>83</v>
      </c>
      <c r="E5006" s="273" t="s">
        <v>287</v>
      </c>
      <c r="F5006" s="273" t="s">
        <v>466</v>
      </c>
      <c r="G5006" s="273" t="s">
        <v>859</v>
      </c>
      <c r="H5006" s="274">
        <v>44986</v>
      </c>
      <c r="I5006" s="273">
        <v>11559</v>
      </c>
      <c r="J5006" s="273">
        <v>799</v>
      </c>
      <c r="K5006" s="273">
        <v>20856.95</v>
      </c>
      <c r="L5006" s="273" t="s">
        <v>66</v>
      </c>
      <c r="M5006" s="273">
        <v>3452.6439974999998</v>
      </c>
      <c r="N5006" s="273" t="s">
        <v>115</v>
      </c>
      <c r="W5006" s="273">
        <v>149122</v>
      </c>
      <c r="X5006" s="273" t="s">
        <v>64</v>
      </c>
      <c r="Y5006" s="273" t="s">
        <v>63</v>
      </c>
      <c r="Z5006" s="273" t="s">
        <v>252</v>
      </c>
      <c r="AA5006" s="273" t="s">
        <v>442</v>
      </c>
      <c r="AB5006" s="274">
        <v>44927</v>
      </c>
      <c r="AC5006" s="273">
        <v>15458</v>
      </c>
      <c r="AD5006" s="273">
        <v>671</v>
      </c>
      <c r="AK5006" s="273">
        <v>284484</v>
      </c>
      <c r="BV5006" s="336" t="s">
        <v>64</v>
      </c>
      <c r="BW5006" s="337" t="s">
        <v>75</v>
      </c>
      <c r="BX5006" s="337" t="s">
        <v>79</v>
      </c>
      <c r="BY5006" s="337" t="s">
        <v>79</v>
      </c>
      <c r="BZ5006" s="337" t="s">
        <v>86</v>
      </c>
      <c r="CA5006" s="337" t="s">
        <v>87</v>
      </c>
      <c r="CB5006" s="337" t="s">
        <v>179</v>
      </c>
      <c r="CC5006" s="337" t="s">
        <v>180</v>
      </c>
      <c r="CD5006" s="338">
        <v>1</v>
      </c>
      <c r="CE5006" s="335">
        <v>45139</v>
      </c>
      <c r="CF5006" s="337"/>
      <c r="CG5006" s="337" t="s">
        <v>181</v>
      </c>
      <c r="CH5006" s="337"/>
      <c r="CI5006" s="337" t="s">
        <v>181</v>
      </c>
      <c r="CJ5006" s="337" t="s">
        <v>1702</v>
      </c>
      <c r="CK5006" s="337"/>
      <c r="CL5006" s="337"/>
      <c r="CM5006" s="337" t="s">
        <v>73</v>
      </c>
      <c r="CN5006" s="337">
        <v>3</v>
      </c>
    </row>
    <row r="5007" spans="4:92">
      <c r="D5007" s="273" t="s">
        <v>83</v>
      </c>
      <c r="E5007" s="273" t="s">
        <v>287</v>
      </c>
      <c r="F5007" s="273" t="s">
        <v>466</v>
      </c>
      <c r="G5007" s="273" t="s">
        <v>859</v>
      </c>
      <c r="H5007" s="274">
        <v>44986</v>
      </c>
      <c r="I5007" s="273">
        <v>11559</v>
      </c>
      <c r="J5007" s="273">
        <v>799</v>
      </c>
      <c r="K5007" s="273">
        <v>0</v>
      </c>
      <c r="L5007" s="273" t="s">
        <v>66</v>
      </c>
      <c r="N5007" s="273" t="s">
        <v>107</v>
      </c>
      <c r="W5007" s="273">
        <v>149123</v>
      </c>
      <c r="X5007" s="273" t="s">
        <v>64</v>
      </c>
      <c r="Y5007" s="273" t="s">
        <v>63</v>
      </c>
      <c r="Z5007" s="273" t="s">
        <v>252</v>
      </c>
      <c r="AA5007" s="273" t="s">
        <v>442</v>
      </c>
      <c r="AB5007" s="274">
        <v>44927</v>
      </c>
      <c r="AC5007" s="273">
        <v>16034</v>
      </c>
      <c r="AD5007" s="273">
        <v>671</v>
      </c>
      <c r="AK5007" s="273">
        <v>300341</v>
      </c>
      <c r="BV5007" s="279" t="s">
        <v>64</v>
      </c>
      <c r="BW5007" s="280" t="s">
        <v>75</v>
      </c>
      <c r="BX5007" s="280" t="s">
        <v>79</v>
      </c>
      <c r="BY5007" s="280" t="s">
        <v>79</v>
      </c>
      <c r="BZ5007" s="280" t="s">
        <v>167</v>
      </c>
      <c r="CA5007" s="280" t="s">
        <v>168</v>
      </c>
      <c r="CB5007" s="280" t="s">
        <v>319</v>
      </c>
      <c r="CC5007" s="280" t="s">
        <v>320</v>
      </c>
      <c r="CD5007" s="281">
        <v>15</v>
      </c>
      <c r="CE5007" s="277">
        <v>45139</v>
      </c>
      <c r="CF5007" s="280">
        <v>0</v>
      </c>
      <c r="CG5007" s="280" t="s">
        <v>90</v>
      </c>
      <c r="CH5007" s="280">
        <v>0</v>
      </c>
      <c r="CI5007" s="280" t="s">
        <v>80</v>
      </c>
      <c r="CJ5007" s="280"/>
      <c r="CK5007" s="280"/>
      <c r="CL5007" s="280"/>
      <c r="CM5007" s="280" t="s">
        <v>73</v>
      </c>
      <c r="CN5007" s="280">
        <v>3</v>
      </c>
    </row>
    <row r="5008" spans="4:92">
      <c r="D5008" s="273" t="s">
        <v>83</v>
      </c>
      <c r="E5008" s="273" t="s">
        <v>287</v>
      </c>
      <c r="F5008" s="273" t="s">
        <v>466</v>
      </c>
      <c r="G5008" s="273" t="s">
        <v>859</v>
      </c>
      <c r="H5008" s="274">
        <v>45017</v>
      </c>
      <c r="I5008" s="273">
        <v>11721</v>
      </c>
      <c r="J5008" s="273">
        <v>799</v>
      </c>
      <c r="W5008" s="273">
        <v>153796</v>
      </c>
      <c r="X5008" s="273" t="s">
        <v>64</v>
      </c>
      <c r="Y5008" s="273" t="s">
        <v>63</v>
      </c>
      <c r="Z5008" s="273" t="s">
        <v>221</v>
      </c>
      <c r="AA5008" s="273" t="s">
        <v>221</v>
      </c>
      <c r="AB5008" s="274">
        <v>45017</v>
      </c>
      <c r="AC5008" s="273">
        <v>12046</v>
      </c>
      <c r="AD5008" s="273">
        <v>17</v>
      </c>
      <c r="AE5008" s="273">
        <v>0</v>
      </c>
      <c r="AF5008" s="273" t="s">
        <v>90</v>
      </c>
      <c r="AG5008" s="273" t="s">
        <v>1306</v>
      </c>
      <c r="AH5008" s="273" t="s">
        <v>1466</v>
      </c>
      <c r="AI5008" s="273" t="s">
        <v>123</v>
      </c>
      <c r="AJ5008" s="273" t="s">
        <v>214</v>
      </c>
      <c r="AK5008" s="273">
        <v>163641</v>
      </c>
      <c r="BV5008" s="336" t="s">
        <v>64</v>
      </c>
      <c r="BW5008" s="337" t="s">
        <v>75</v>
      </c>
      <c r="BX5008" s="337" t="s">
        <v>79</v>
      </c>
      <c r="BY5008" s="337" t="s">
        <v>79</v>
      </c>
      <c r="BZ5008" s="337" t="s">
        <v>138</v>
      </c>
      <c r="CA5008" s="337" t="s">
        <v>139</v>
      </c>
      <c r="CB5008" s="337" t="s">
        <v>190</v>
      </c>
      <c r="CC5008" s="337" t="s">
        <v>191</v>
      </c>
      <c r="CD5008" s="338">
        <v>8</v>
      </c>
      <c r="CE5008" s="335">
        <v>45139</v>
      </c>
      <c r="CF5008" s="337">
        <v>386</v>
      </c>
      <c r="CG5008" s="337" t="s">
        <v>90</v>
      </c>
      <c r="CH5008" s="337">
        <v>386</v>
      </c>
      <c r="CI5008" s="337" t="s">
        <v>80</v>
      </c>
      <c r="CJ5008" s="337"/>
      <c r="CK5008" s="337"/>
      <c r="CL5008" s="337"/>
      <c r="CM5008" s="337" t="s">
        <v>73</v>
      </c>
      <c r="CN5008" s="337">
        <v>3</v>
      </c>
    </row>
    <row r="5009" spans="4:92">
      <c r="D5009" s="273" t="s">
        <v>83</v>
      </c>
      <c r="E5009" s="273" t="s">
        <v>287</v>
      </c>
      <c r="F5009" s="273" t="s">
        <v>466</v>
      </c>
      <c r="G5009" s="273" t="s">
        <v>859</v>
      </c>
      <c r="H5009" s="274">
        <v>45017</v>
      </c>
      <c r="I5009" s="273">
        <v>11721</v>
      </c>
      <c r="J5009" s="273">
        <v>799</v>
      </c>
      <c r="K5009" s="273">
        <v>16029.95</v>
      </c>
      <c r="L5009" s="273" t="s">
        <v>66</v>
      </c>
      <c r="M5009" s="273">
        <v>2703.0573045000001</v>
      </c>
      <c r="N5009" s="273" t="s">
        <v>115</v>
      </c>
      <c r="W5009" s="273">
        <v>153820</v>
      </c>
      <c r="X5009" s="273" t="s">
        <v>64</v>
      </c>
      <c r="Y5009" s="273" t="s">
        <v>63</v>
      </c>
      <c r="Z5009" s="273" t="s">
        <v>221</v>
      </c>
      <c r="AA5009" s="273" t="s">
        <v>221</v>
      </c>
      <c r="AB5009" s="274">
        <v>45017</v>
      </c>
      <c r="AC5009" s="273">
        <v>12046</v>
      </c>
      <c r="AD5009" s="273">
        <v>17</v>
      </c>
      <c r="AE5009" s="273">
        <v>0</v>
      </c>
      <c r="AF5009" s="273" t="s">
        <v>90</v>
      </c>
      <c r="AG5009" s="273" t="s">
        <v>819</v>
      </c>
      <c r="AH5009" s="273" t="s">
        <v>1236</v>
      </c>
      <c r="AI5009" s="273" t="s">
        <v>199</v>
      </c>
      <c r="AJ5009" s="273" t="s">
        <v>200</v>
      </c>
      <c r="AK5009" s="273">
        <v>163647</v>
      </c>
      <c r="BV5009" s="279" t="s">
        <v>64</v>
      </c>
      <c r="BW5009" s="280" t="s">
        <v>75</v>
      </c>
      <c r="BX5009" s="280" t="s">
        <v>79</v>
      </c>
      <c r="BY5009" s="280" t="s">
        <v>79</v>
      </c>
      <c r="BZ5009" s="280" t="s">
        <v>86</v>
      </c>
      <c r="CA5009" s="280" t="s">
        <v>87</v>
      </c>
      <c r="CB5009" s="280" t="s">
        <v>217</v>
      </c>
      <c r="CC5009" s="280" t="s">
        <v>218</v>
      </c>
      <c r="CD5009" s="281">
        <v>2</v>
      </c>
      <c r="CE5009" s="277">
        <v>45139</v>
      </c>
      <c r="CF5009" s="280"/>
      <c r="CG5009" s="280" t="s">
        <v>181</v>
      </c>
      <c r="CH5009" s="280"/>
      <c r="CI5009" s="280" t="s">
        <v>181</v>
      </c>
      <c r="CJ5009" s="280" t="s">
        <v>178</v>
      </c>
      <c r="CK5009" s="280"/>
      <c r="CL5009" s="280" t="s">
        <v>1703</v>
      </c>
      <c r="CM5009" s="280" t="s">
        <v>73</v>
      </c>
      <c r="CN5009" s="280">
        <v>3</v>
      </c>
    </row>
    <row r="5010" spans="4:92">
      <c r="D5010" s="273" t="s">
        <v>83</v>
      </c>
      <c r="E5010" s="273" t="s">
        <v>287</v>
      </c>
      <c r="F5010" s="273" t="s">
        <v>466</v>
      </c>
      <c r="G5010" s="273" t="s">
        <v>859</v>
      </c>
      <c r="H5010" s="274">
        <v>45017</v>
      </c>
      <c r="I5010" s="273">
        <v>11721</v>
      </c>
      <c r="J5010" s="273">
        <v>799</v>
      </c>
      <c r="K5010" s="273">
        <v>0</v>
      </c>
      <c r="L5010" s="273" t="s">
        <v>66</v>
      </c>
      <c r="N5010" s="273" t="s">
        <v>107</v>
      </c>
      <c r="W5010" s="273">
        <v>153821</v>
      </c>
      <c r="X5010" s="273" t="s">
        <v>64</v>
      </c>
      <c r="Y5010" s="273" t="s">
        <v>63</v>
      </c>
      <c r="Z5010" s="273" t="s">
        <v>221</v>
      </c>
      <c r="AA5010" s="273" t="s">
        <v>221</v>
      </c>
      <c r="AB5010" s="274">
        <v>45017</v>
      </c>
      <c r="AC5010" s="273">
        <v>12046</v>
      </c>
      <c r="AD5010" s="273">
        <v>17</v>
      </c>
      <c r="AE5010" s="273">
        <v>0</v>
      </c>
      <c r="AF5010" s="273" t="s">
        <v>90</v>
      </c>
      <c r="AG5010" s="273" t="s">
        <v>819</v>
      </c>
      <c r="AH5010" s="273" t="s">
        <v>1235</v>
      </c>
      <c r="AI5010" s="273" t="s">
        <v>199</v>
      </c>
      <c r="AJ5010" s="273" t="s">
        <v>200</v>
      </c>
      <c r="AK5010" s="273">
        <v>163653</v>
      </c>
      <c r="BV5010" s="336" t="s">
        <v>64</v>
      </c>
      <c r="BW5010" s="337" t="s">
        <v>75</v>
      </c>
      <c r="BX5010" s="337" t="s">
        <v>79</v>
      </c>
      <c r="BY5010" s="337" t="s">
        <v>79</v>
      </c>
      <c r="BZ5010" s="337" t="s">
        <v>86</v>
      </c>
      <c r="CA5010" s="337" t="s">
        <v>87</v>
      </c>
      <c r="CB5010" s="337" t="s">
        <v>217</v>
      </c>
      <c r="CC5010" s="337" t="s">
        <v>218</v>
      </c>
      <c r="CD5010" s="338">
        <v>2</v>
      </c>
      <c r="CE5010" s="335">
        <v>45139</v>
      </c>
      <c r="CF5010" s="337"/>
      <c r="CG5010" s="337" t="s">
        <v>181</v>
      </c>
      <c r="CH5010" s="337"/>
      <c r="CI5010" s="337" t="s">
        <v>181</v>
      </c>
      <c r="CJ5010" s="337" t="s">
        <v>82</v>
      </c>
      <c r="CK5010" s="337"/>
      <c r="CL5010" s="337"/>
      <c r="CM5010" s="337" t="s">
        <v>73</v>
      </c>
      <c r="CN5010" s="337">
        <v>3</v>
      </c>
    </row>
    <row r="5011" spans="4:92">
      <c r="D5011" s="273" t="s">
        <v>83</v>
      </c>
      <c r="E5011" s="273" t="s">
        <v>287</v>
      </c>
      <c r="F5011" s="273" t="s">
        <v>466</v>
      </c>
      <c r="G5011" s="273" t="s">
        <v>859</v>
      </c>
      <c r="H5011" s="274">
        <v>45047</v>
      </c>
      <c r="I5011" s="273">
        <v>12340</v>
      </c>
      <c r="J5011" s="273">
        <v>799</v>
      </c>
      <c r="W5011" s="273">
        <v>196569</v>
      </c>
      <c r="X5011" s="273" t="s">
        <v>64</v>
      </c>
      <c r="Y5011" s="273" t="s">
        <v>63</v>
      </c>
      <c r="Z5011" s="273" t="s">
        <v>221</v>
      </c>
      <c r="AA5011" s="273" t="s">
        <v>221</v>
      </c>
      <c r="AB5011" s="274">
        <v>45017</v>
      </c>
      <c r="AC5011" s="273">
        <v>12046</v>
      </c>
      <c r="AD5011" s="273">
        <v>17</v>
      </c>
      <c r="AE5011" s="273">
        <v>4.7169999999999996</v>
      </c>
      <c r="AF5011" s="273" t="s">
        <v>90</v>
      </c>
      <c r="AG5011" s="273" t="s">
        <v>795</v>
      </c>
      <c r="AH5011" s="273" t="s">
        <v>1237</v>
      </c>
      <c r="AI5011" s="273" t="s">
        <v>123</v>
      </c>
      <c r="AJ5011" s="273" t="s">
        <v>200</v>
      </c>
      <c r="AK5011" s="273">
        <v>163659</v>
      </c>
      <c r="BV5011" s="279" t="s">
        <v>64</v>
      </c>
      <c r="BW5011" s="280" t="s">
        <v>75</v>
      </c>
      <c r="BX5011" s="280" t="s">
        <v>79</v>
      </c>
      <c r="BY5011" s="280" t="s">
        <v>79</v>
      </c>
      <c r="BZ5011" s="280" t="s">
        <v>86</v>
      </c>
      <c r="CA5011" s="280" t="s">
        <v>87</v>
      </c>
      <c r="CB5011" s="280" t="s">
        <v>217</v>
      </c>
      <c r="CC5011" s="280" t="s">
        <v>218</v>
      </c>
      <c r="CD5011" s="281">
        <v>2</v>
      </c>
      <c r="CE5011" s="277">
        <v>45139</v>
      </c>
      <c r="CF5011" s="280"/>
      <c r="CG5011" s="280" t="s">
        <v>181</v>
      </c>
      <c r="CH5011" s="280"/>
      <c r="CI5011" s="280" t="s">
        <v>181</v>
      </c>
      <c r="CJ5011" s="280" t="s">
        <v>100</v>
      </c>
      <c r="CK5011" s="280"/>
      <c r="CL5011" s="280"/>
      <c r="CM5011" s="280" t="s">
        <v>73</v>
      </c>
      <c r="CN5011" s="280">
        <v>3</v>
      </c>
    </row>
    <row r="5012" spans="4:92">
      <c r="D5012" s="273" t="s">
        <v>83</v>
      </c>
      <c r="E5012" s="273" t="s">
        <v>287</v>
      </c>
      <c r="F5012" s="273" t="s">
        <v>466</v>
      </c>
      <c r="G5012" s="273" t="s">
        <v>859</v>
      </c>
      <c r="H5012" s="274">
        <v>45047</v>
      </c>
      <c r="I5012" s="273">
        <v>12340</v>
      </c>
      <c r="J5012" s="273">
        <v>799</v>
      </c>
      <c r="K5012" s="273">
        <v>0</v>
      </c>
      <c r="L5012" s="273" t="s">
        <v>66</v>
      </c>
      <c r="N5012" s="273" t="s">
        <v>107</v>
      </c>
      <c r="W5012" s="273">
        <v>196594</v>
      </c>
      <c r="X5012" s="273" t="s">
        <v>64</v>
      </c>
      <c r="Y5012" s="273" t="s">
        <v>63</v>
      </c>
      <c r="Z5012" s="273" t="s">
        <v>221</v>
      </c>
      <c r="AA5012" s="273" t="s">
        <v>221</v>
      </c>
      <c r="AB5012" s="274">
        <v>45017</v>
      </c>
      <c r="AC5012" s="273">
        <v>12046</v>
      </c>
      <c r="AD5012" s="273">
        <v>17</v>
      </c>
      <c r="AE5012" s="273">
        <v>0.39700000000000002</v>
      </c>
      <c r="AF5012" s="273" t="s">
        <v>90</v>
      </c>
      <c r="AG5012" s="273" t="s">
        <v>1044</v>
      </c>
      <c r="AH5012" s="273" t="s">
        <v>1045</v>
      </c>
      <c r="AI5012" s="273" t="s">
        <v>123</v>
      </c>
      <c r="AJ5012" s="273" t="s">
        <v>200</v>
      </c>
      <c r="AK5012" s="273">
        <v>163665</v>
      </c>
      <c r="BV5012" s="336" t="s">
        <v>64</v>
      </c>
      <c r="BW5012" s="337" t="s">
        <v>75</v>
      </c>
      <c r="BX5012" s="337" t="s">
        <v>79</v>
      </c>
      <c r="BY5012" s="337" t="s">
        <v>79</v>
      </c>
      <c r="BZ5012" s="337" t="s">
        <v>86</v>
      </c>
      <c r="CA5012" s="337" t="s">
        <v>87</v>
      </c>
      <c r="CB5012" s="337" t="s">
        <v>217</v>
      </c>
      <c r="CC5012" s="337" t="s">
        <v>218</v>
      </c>
      <c r="CD5012" s="338">
        <v>2</v>
      </c>
      <c r="CE5012" s="335">
        <v>45139</v>
      </c>
      <c r="CF5012" s="337"/>
      <c r="CG5012" s="337" t="s">
        <v>181</v>
      </c>
      <c r="CH5012" s="337"/>
      <c r="CI5012" s="337" t="s">
        <v>181</v>
      </c>
      <c r="CJ5012" s="337" t="s">
        <v>116</v>
      </c>
      <c r="CK5012" s="337"/>
      <c r="CL5012" s="337"/>
      <c r="CM5012" s="337" t="s">
        <v>73</v>
      </c>
      <c r="CN5012" s="337">
        <v>3</v>
      </c>
    </row>
    <row r="5013" spans="4:92">
      <c r="D5013" s="273" t="s">
        <v>83</v>
      </c>
      <c r="E5013" s="273" t="s">
        <v>287</v>
      </c>
      <c r="F5013" s="273" t="s">
        <v>466</v>
      </c>
      <c r="G5013" s="273" t="s">
        <v>859</v>
      </c>
      <c r="H5013" s="274">
        <v>45047</v>
      </c>
      <c r="I5013" s="273">
        <v>12340</v>
      </c>
      <c r="J5013" s="273">
        <v>799</v>
      </c>
      <c r="K5013" s="273">
        <v>17834.95</v>
      </c>
      <c r="L5013" s="273" t="s">
        <v>66</v>
      </c>
      <c r="M5013" s="273">
        <v>2990.0682255000002</v>
      </c>
      <c r="N5013" s="273" t="s">
        <v>115</v>
      </c>
      <c r="W5013" s="273">
        <v>196593</v>
      </c>
      <c r="X5013" s="273" t="s">
        <v>64</v>
      </c>
      <c r="Y5013" s="273" t="s">
        <v>63</v>
      </c>
      <c r="Z5013" s="273" t="s">
        <v>221</v>
      </c>
      <c r="AA5013" s="273" t="s">
        <v>221</v>
      </c>
      <c r="AB5013" s="274">
        <v>45017</v>
      </c>
      <c r="AC5013" s="273">
        <v>12046</v>
      </c>
      <c r="AD5013" s="273">
        <v>17</v>
      </c>
      <c r="AE5013" s="273">
        <v>0.05</v>
      </c>
      <c r="AF5013" s="273" t="s">
        <v>90</v>
      </c>
      <c r="AG5013" s="273" t="s">
        <v>1048</v>
      </c>
      <c r="AH5013" s="273" t="s">
        <v>1049</v>
      </c>
      <c r="AI5013" s="273" t="s">
        <v>123</v>
      </c>
      <c r="AJ5013" s="273" t="s">
        <v>200</v>
      </c>
      <c r="AK5013" s="273">
        <v>163671</v>
      </c>
      <c r="BV5013" s="279" t="s">
        <v>64</v>
      </c>
      <c r="BW5013" s="280" t="s">
        <v>75</v>
      </c>
      <c r="BX5013" s="280" t="s">
        <v>79</v>
      </c>
      <c r="BY5013" s="280" t="s">
        <v>79</v>
      </c>
      <c r="BZ5013" s="280" t="s">
        <v>86</v>
      </c>
      <c r="CA5013" s="280" t="s">
        <v>87</v>
      </c>
      <c r="CB5013" s="280" t="s">
        <v>217</v>
      </c>
      <c r="CC5013" s="280" t="s">
        <v>218</v>
      </c>
      <c r="CD5013" s="281">
        <v>2</v>
      </c>
      <c r="CE5013" s="277">
        <v>45139</v>
      </c>
      <c r="CF5013" s="280"/>
      <c r="CG5013" s="280" t="s">
        <v>181</v>
      </c>
      <c r="CH5013" s="280"/>
      <c r="CI5013" s="280" t="s">
        <v>181</v>
      </c>
      <c r="CJ5013" s="280" t="s">
        <v>109</v>
      </c>
      <c r="CK5013" s="280"/>
      <c r="CL5013" s="280"/>
      <c r="CM5013" s="280" t="s">
        <v>73</v>
      </c>
      <c r="CN5013" s="280">
        <v>3</v>
      </c>
    </row>
    <row r="5014" spans="4:92">
      <c r="D5014" s="273" t="s">
        <v>83</v>
      </c>
      <c r="E5014" s="273" t="s">
        <v>287</v>
      </c>
      <c r="F5014" s="273" t="s">
        <v>466</v>
      </c>
      <c r="G5014" s="273" t="s">
        <v>859</v>
      </c>
      <c r="H5014" s="274">
        <v>45078</v>
      </c>
      <c r="I5014" s="273">
        <v>12609</v>
      </c>
      <c r="J5014" s="273">
        <v>799</v>
      </c>
      <c r="W5014" s="273">
        <v>191211</v>
      </c>
      <c r="X5014" s="273" t="s">
        <v>64</v>
      </c>
      <c r="Y5014" s="273" t="s">
        <v>63</v>
      </c>
      <c r="Z5014" s="273" t="s">
        <v>221</v>
      </c>
      <c r="AA5014" s="273" t="s">
        <v>221</v>
      </c>
      <c r="AB5014" s="274">
        <v>45017</v>
      </c>
      <c r="AC5014" s="273">
        <v>12046</v>
      </c>
      <c r="AD5014" s="273">
        <v>17</v>
      </c>
      <c r="AE5014" s="273">
        <v>0.16500000000000001</v>
      </c>
      <c r="AF5014" s="273" t="s">
        <v>90</v>
      </c>
      <c r="AG5014" s="273" t="s">
        <v>884</v>
      </c>
      <c r="AH5014" s="273" t="s">
        <v>1051</v>
      </c>
      <c r="AI5014" s="273" t="s">
        <v>123</v>
      </c>
      <c r="AJ5014" s="273" t="s">
        <v>200</v>
      </c>
      <c r="AK5014" s="273">
        <v>163677</v>
      </c>
      <c r="BV5014" s="336" t="s">
        <v>64</v>
      </c>
      <c r="BW5014" s="337" t="s">
        <v>75</v>
      </c>
      <c r="BX5014" s="337" t="s">
        <v>79</v>
      </c>
      <c r="BY5014" s="337" t="s">
        <v>79</v>
      </c>
      <c r="BZ5014" s="337" t="s">
        <v>86</v>
      </c>
      <c r="CA5014" s="337" t="s">
        <v>87</v>
      </c>
      <c r="CB5014" s="337" t="s">
        <v>217</v>
      </c>
      <c r="CC5014" s="337" t="s">
        <v>218</v>
      </c>
      <c r="CD5014" s="338">
        <v>2</v>
      </c>
      <c r="CE5014" s="335">
        <v>45139</v>
      </c>
      <c r="CF5014" s="337"/>
      <c r="CG5014" s="337" t="s">
        <v>181</v>
      </c>
      <c r="CH5014" s="337"/>
      <c r="CI5014" s="337" t="s">
        <v>181</v>
      </c>
      <c r="CJ5014" s="337" t="s">
        <v>125</v>
      </c>
      <c r="CK5014" s="337"/>
      <c r="CL5014" s="337"/>
      <c r="CM5014" s="337" t="s">
        <v>73</v>
      </c>
      <c r="CN5014" s="337">
        <v>3</v>
      </c>
    </row>
    <row r="5015" spans="4:92">
      <c r="D5015" s="273" t="s">
        <v>83</v>
      </c>
      <c r="E5015" s="273" t="s">
        <v>287</v>
      </c>
      <c r="F5015" s="273" t="s">
        <v>466</v>
      </c>
      <c r="G5015" s="273" t="s">
        <v>859</v>
      </c>
      <c r="H5015" s="274">
        <v>45078</v>
      </c>
      <c r="I5015" s="273">
        <v>12609</v>
      </c>
      <c r="J5015" s="273">
        <v>799</v>
      </c>
      <c r="K5015" s="273">
        <v>18321.95</v>
      </c>
      <c r="L5015" s="273" t="s">
        <v>66</v>
      </c>
      <c r="M5015" s="273">
        <v>3054.8902035000001</v>
      </c>
      <c r="N5015" s="273" t="s">
        <v>115</v>
      </c>
      <c r="W5015" s="273">
        <v>191235</v>
      </c>
      <c r="X5015" s="273" t="s">
        <v>64</v>
      </c>
      <c r="Y5015" s="273" t="s">
        <v>63</v>
      </c>
      <c r="Z5015" s="273" t="s">
        <v>221</v>
      </c>
      <c r="AA5015" s="273" t="s">
        <v>221</v>
      </c>
      <c r="AB5015" s="274">
        <v>45017</v>
      </c>
      <c r="AC5015" s="273">
        <v>12046</v>
      </c>
      <c r="AD5015" s="273">
        <v>17</v>
      </c>
      <c r="AE5015" s="273">
        <v>0</v>
      </c>
      <c r="AF5015" s="273" t="s">
        <v>90</v>
      </c>
      <c r="AG5015" s="273" t="s">
        <v>989</v>
      </c>
      <c r="AH5015" s="273" t="s">
        <v>1053</v>
      </c>
      <c r="AI5015" s="273" t="s">
        <v>123</v>
      </c>
      <c r="AJ5015" s="273" t="s">
        <v>200</v>
      </c>
      <c r="AK5015" s="273">
        <v>163683</v>
      </c>
      <c r="BV5015" s="279" t="s">
        <v>64</v>
      </c>
      <c r="BW5015" s="280" t="s">
        <v>75</v>
      </c>
      <c r="BX5015" s="280" t="s">
        <v>79</v>
      </c>
      <c r="BY5015" s="280" t="s">
        <v>79</v>
      </c>
      <c r="BZ5015" s="280" t="s">
        <v>86</v>
      </c>
      <c r="CA5015" s="280" t="s">
        <v>87</v>
      </c>
      <c r="CB5015" s="280" t="s">
        <v>217</v>
      </c>
      <c r="CC5015" s="280" t="s">
        <v>218</v>
      </c>
      <c r="CD5015" s="281">
        <v>2</v>
      </c>
      <c r="CE5015" s="277">
        <v>45139</v>
      </c>
      <c r="CF5015" s="280"/>
      <c r="CG5015" s="280" t="s">
        <v>181</v>
      </c>
      <c r="CH5015" s="280"/>
      <c r="CI5015" s="280" t="s">
        <v>181</v>
      </c>
      <c r="CJ5015" s="280" t="s">
        <v>189</v>
      </c>
      <c r="CK5015" s="280"/>
      <c r="CL5015" s="280"/>
      <c r="CM5015" s="280" t="s">
        <v>73</v>
      </c>
      <c r="CN5015" s="280">
        <v>3</v>
      </c>
    </row>
    <row r="5016" spans="4:92">
      <c r="D5016" s="273" t="s">
        <v>83</v>
      </c>
      <c r="E5016" s="273" t="s">
        <v>287</v>
      </c>
      <c r="F5016" s="273" t="s">
        <v>466</v>
      </c>
      <c r="G5016" s="273" t="s">
        <v>859</v>
      </c>
      <c r="H5016" s="274">
        <v>45078</v>
      </c>
      <c r="I5016" s="273">
        <v>12609</v>
      </c>
      <c r="J5016" s="273">
        <v>799</v>
      </c>
      <c r="K5016" s="273">
        <v>0</v>
      </c>
      <c r="L5016" s="273" t="s">
        <v>66</v>
      </c>
      <c r="N5016" s="273" t="s">
        <v>107</v>
      </c>
      <c r="W5016" s="273">
        <v>191236</v>
      </c>
      <c r="X5016" s="273" t="s">
        <v>64</v>
      </c>
      <c r="Y5016" s="273" t="s">
        <v>63</v>
      </c>
      <c r="Z5016" s="273" t="s">
        <v>221</v>
      </c>
      <c r="AA5016" s="273" t="s">
        <v>221</v>
      </c>
      <c r="AB5016" s="274">
        <v>45017</v>
      </c>
      <c r="AC5016" s="273">
        <v>12046</v>
      </c>
      <c r="AD5016" s="273">
        <v>17</v>
      </c>
      <c r="AE5016" s="273">
        <v>3.9E-2</v>
      </c>
      <c r="AF5016" s="273" t="s">
        <v>90</v>
      </c>
      <c r="AG5016" s="273" t="s">
        <v>837</v>
      </c>
      <c r="AH5016" s="273" t="s">
        <v>1056</v>
      </c>
      <c r="AI5016" s="273" t="s">
        <v>123</v>
      </c>
      <c r="AJ5016" s="273" t="s">
        <v>200</v>
      </c>
      <c r="AK5016" s="273">
        <v>163689</v>
      </c>
      <c r="BV5016" s="336" t="s">
        <v>64</v>
      </c>
      <c r="BW5016" s="337" t="s">
        <v>75</v>
      </c>
      <c r="BX5016" s="337" t="s">
        <v>79</v>
      </c>
      <c r="BY5016" s="337" t="s">
        <v>79</v>
      </c>
      <c r="BZ5016" s="337" t="s">
        <v>86</v>
      </c>
      <c r="CA5016" s="337" t="s">
        <v>87</v>
      </c>
      <c r="CB5016" s="337" t="s">
        <v>217</v>
      </c>
      <c r="CC5016" s="337" t="s">
        <v>218</v>
      </c>
      <c r="CD5016" s="338">
        <v>2</v>
      </c>
      <c r="CE5016" s="335">
        <v>45139</v>
      </c>
      <c r="CF5016" s="337"/>
      <c r="CG5016" s="337" t="s">
        <v>181</v>
      </c>
      <c r="CH5016" s="337"/>
      <c r="CI5016" s="337" t="s">
        <v>181</v>
      </c>
      <c r="CJ5016" s="337" t="s">
        <v>132</v>
      </c>
      <c r="CK5016" s="337"/>
      <c r="CL5016" s="337"/>
      <c r="CM5016" s="337" t="s">
        <v>73</v>
      </c>
      <c r="CN5016" s="337">
        <v>3</v>
      </c>
    </row>
    <row r="5017" spans="4:92">
      <c r="D5017" s="273" t="s">
        <v>83</v>
      </c>
      <c r="E5017" s="273" t="s">
        <v>287</v>
      </c>
      <c r="F5017" s="273" t="s">
        <v>466</v>
      </c>
      <c r="G5017" s="273" t="s">
        <v>859</v>
      </c>
      <c r="H5017" s="274">
        <v>45108</v>
      </c>
      <c r="I5017" s="273">
        <v>12878</v>
      </c>
      <c r="J5017" s="273">
        <v>799</v>
      </c>
      <c r="W5017" s="273">
        <v>204695</v>
      </c>
      <c r="X5017" s="273" t="s">
        <v>64</v>
      </c>
      <c r="Y5017" s="273" t="s">
        <v>63</v>
      </c>
      <c r="Z5017" s="273" t="s">
        <v>221</v>
      </c>
      <c r="AA5017" s="273" t="s">
        <v>221</v>
      </c>
      <c r="AB5017" s="274">
        <v>45017</v>
      </c>
      <c r="AC5017" s="273">
        <v>12046</v>
      </c>
      <c r="AD5017" s="273">
        <v>17</v>
      </c>
      <c r="AE5017" s="273">
        <v>0.624</v>
      </c>
      <c r="AF5017" s="273" t="s">
        <v>90</v>
      </c>
      <c r="AG5017" s="273" t="s">
        <v>884</v>
      </c>
      <c r="AH5017" s="273" t="s">
        <v>1058</v>
      </c>
      <c r="AI5017" s="273" t="s">
        <v>123</v>
      </c>
      <c r="AJ5017" s="273" t="s">
        <v>200</v>
      </c>
      <c r="AK5017" s="273">
        <v>163695</v>
      </c>
      <c r="BV5017" s="279" t="s">
        <v>64</v>
      </c>
      <c r="BW5017" s="280" t="s">
        <v>75</v>
      </c>
      <c r="BX5017" s="280" t="s">
        <v>79</v>
      </c>
      <c r="BY5017" s="280" t="s">
        <v>79</v>
      </c>
      <c r="BZ5017" s="280" t="s">
        <v>86</v>
      </c>
      <c r="CA5017" s="280" t="s">
        <v>87</v>
      </c>
      <c r="CB5017" s="280" t="s">
        <v>217</v>
      </c>
      <c r="CC5017" s="280" t="s">
        <v>218</v>
      </c>
      <c r="CD5017" s="281">
        <v>2</v>
      </c>
      <c r="CE5017" s="277">
        <v>45139</v>
      </c>
      <c r="CF5017" s="280"/>
      <c r="CG5017" s="280" t="s">
        <v>181</v>
      </c>
      <c r="CH5017" s="280"/>
      <c r="CI5017" s="280" t="s">
        <v>181</v>
      </c>
      <c r="CJ5017" s="280" t="s">
        <v>150</v>
      </c>
      <c r="CK5017" s="280"/>
      <c r="CL5017" s="280"/>
      <c r="CM5017" s="280" t="s">
        <v>73</v>
      </c>
      <c r="CN5017" s="280">
        <v>3</v>
      </c>
    </row>
    <row r="5018" spans="4:92">
      <c r="D5018" s="273" t="s">
        <v>83</v>
      </c>
      <c r="E5018" s="273" t="s">
        <v>287</v>
      </c>
      <c r="F5018" s="273" t="s">
        <v>466</v>
      </c>
      <c r="G5018" s="273" t="s">
        <v>859</v>
      </c>
      <c r="H5018" s="274">
        <v>45108</v>
      </c>
      <c r="I5018" s="273">
        <v>12878</v>
      </c>
      <c r="J5018" s="273">
        <v>799</v>
      </c>
      <c r="K5018" s="273">
        <v>14229.95</v>
      </c>
      <c r="L5018" s="273" t="s">
        <v>66</v>
      </c>
      <c r="M5018" s="273">
        <v>2434.9368119999999</v>
      </c>
      <c r="N5018" s="273" t="s">
        <v>115</v>
      </c>
      <c r="W5018" s="273">
        <v>204719</v>
      </c>
      <c r="X5018" s="273" t="s">
        <v>64</v>
      </c>
      <c r="Y5018" s="273" t="s">
        <v>63</v>
      </c>
      <c r="Z5018" s="273" t="s">
        <v>221</v>
      </c>
      <c r="AA5018" s="273" t="s">
        <v>221</v>
      </c>
      <c r="AB5018" s="274">
        <v>45017</v>
      </c>
      <c r="AC5018" s="273">
        <v>12046</v>
      </c>
      <c r="AD5018" s="273">
        <v>17</v>
      </c>
      <c r="AE5018" s="273">
        <v>0</v>
      </c>
      <c r="AF5018" s="273" t="s">
        <v>90</v>
      </c>
      <c r="AG5018" s="273" t="s">
        <v>983</v>
      </c>
      <c r="AH5018" s="273" t="s">
        <v>984</v>
      </c>
      <c r="AI5018" s="273" t="s">
        <v>123</v>
      </c>
      <c r="AJ5018" s="273" t="s">
        <v>200</v>
      </c>
      <c r="AK5018" s="273">
        <v>163701</v>
      </c>
      <c r="BV5018" s="336" t="s">
        <v>64</v>
      </c>
      <c r="BW5018" s="337" t="s">
        <v>75</v>
      </c>
      <c r="BX5018" s="337" t="s">
        <v>79</v>
      </c>
      <c r="BY5018" s="337" t="s">
        <v>79</v>
      </c>
      <c r="BZ5018" s="337" t="s">
        <v>86</v>
      </c>
      <c r="CA5018" s="337" t="s">
        <v>87</v>
      </c>
      <c r="CB5018" s="337" t="s">
        <v>217</v>
      </c>
      <c r="CC5018" s="337" t="s">
        <v>218</v>
      </c>
      <c r="CD5018" s="338">
        <v>2</v>
      </c>
      <c r="CE5018" s="335">
        <v>45139</v>
      </c>
      <c r="CF5018" s="337"/>
      <c r="CG5018" s="337" t="s">
        <v>181</v>
      </c>
      <c r="CH5018" s="337"/>
      <c r="CI5018" s="337" t="s">
        <v>181</v>
      </c>
      <c r="CJ5018" s="337" t="s">
        <v>137</v>
      </c>
      <c r="CK5018" s="337"/>
      <c r="CL5018" s="337"/>
      <c r="CM5018" s="337" t="s">
        <v>73</v>
      </c>
      <c r="CN5018" s="337">
        <v>3</v>
      </c>
    </row>
    <row r="5019" spans="4:92">
      <c r="D5019" s="273" t="s">
        <v>83</v>
      </c>
      <c r="E5019" s="273" t="s">
        <v>287</v>
      </c>
      <c r="F5019" s="273" t="s">
        <v>466</v>
      </c>
      <c r="G5019" s="273" t="s">
        <v>859</v>
      </c>
      <c r="H5019" s="274">
        <v>45108</v>
      </c>
      <c r="I5019" s="273">
        <v>12878</v>
      </c>
      <c r="J5019" s="273">
        <v>799</v>
      </c>
      <c r="K5019" s="273">
        <v>0</v>
      </c>
      <c r="L5019" s="273" t="s">
        <v>66</v>
      </c>
      <c r="N5019" s="273" t="s">
        <v>107</v>
      </c>
      <c r="W5019" s="273">
        <v>204720</v>
      </c>
      <c r="X5019" s="273" t="s">
        <v>64</v>
      </c>
      <c r="Y5019" s="273" t="s">
        <v>63</v>
      </c>
      <c r="Z5019" s="273" t="s">
        <v>221</v>
      </c>
      <c r="AA5019" s="273" t="s">
        <v>221</v>
      </c>
      <c r="AB5019" s="274">
        <v>45017</v>
      </c>
      <c r="AC5019" s="273">
        <v>12046</v>
      </c>
      <c r="AD5019" s="273">
        <v>17</v>
      </c>
      <c r="AE5019" s="273">
        <v>3.0750000000000002</v>
      </c>
      <c r="AF5019" s="273" t="s">
        <v>90</v>
      </c>
      <c r="AG5019" s="273" t="s">
        <v>884</v>
      </c>
      <c r="AH5019" s="273" t="s">
        <v>880</v>
      </c>
      <c r="AI5019" s="273" t="s">
        <v>123</v>
      </c>
      <c r="AJ5019" s="273" t="s">
        <v>200</v>
      </c>
      <c r="AK5019" s="273">
        <v>163707</v>
      </c>
      <c r="BV5019" s="279" t="s">
        <v>64</v>
      </c>
      <c r="BW5019" s="280" t="s">
        <v>75</v>
      </c>
      <c r="BX5019" s="280" t="s">
        <v>79</v>
      </c>
      <c r="BY5019" s="280" t="s">
        <v>79</v>
      </c>
      <c r="BZ5019" s="280" t="s">
        <v>86</v>
      </c>
      <c r="CA5019" s="280" t="s">
        <v>87</v>
      </c>
      <c r="CB5019" s="280" t="s">
        <v>217</v>
      </c>
      <c r="CC5019" s="280" t="s">
        <v>218</v>
      </c>
      <c r="CD5019" s="281">
        <v>2</v>
      </c>
      <c r="CE5019" s="277">
        <v>45139</v>
      </c>
      <c r="CF5019" s="280"/>
      <c r="CG5019" s="280" t="s">
        <v>181</v>
      </c>
      <c r="CH5019" s="280"/>
      <c r="CI5019" s="280" t="s">
        <v>181</v>
      </c>
      <c r="CJ5019" s="280" t="s">
        <v>160</v>
      </c>
      <c r="CK5019" s="280"/>
      <c r="CL5019" s="280"/>
      <c r="CM5019" s="280" t="s">
        <v>73</v>
      </c>
      <c r="CN5019" s="280">
        <v>3</v>
      </c>
    </row>
    <row r="5020" spans="4:92">
      <c r="D5020" s="273" t="s">
        <v>83</v>
      </c>
      <c r="E5020" s="273" t="s">
        <v>287</v>
      </c>
      <c r="F5020" s="273" t="s">
        <v>466</v>
      </c>
      <c r="G5020" s="273" t="s">
        <v>859</v>
      </c>
      <c r="H5020" s="274">
        <v>45139</v>
      </c>
      <c r="I5020" s="273">
        <v>13555</v>
      </c>
      <c r="J5020" s="273">
        <v>799</v>
      </c>
      <c r="W5020" s="273">
        <v>222764</v>
      </c>
      <c r="X5020" s="273" t="s">
        <v>64</v>
      </c>
      <c r="Y5020" s="273" t="s">
        <v>63</v>
      </c>
      <c r="Z5020" s="273" t="s">
        <v>221</v>
      </c>
      <c r="AA5020" s="273" t="s">
        <v>221</v>
      </c>
      <c r="AB5020" s="274">
        <v>45017</v>
      </c>
      <c r="AC5020" s="273">
        <v>12046</v>
      </c>
      <c r="AD5020" s="273">
        <v>17</v>
      </c>
      <c r="AE5020" s="273">
        <v>0</v>
      </c>
      <c r="AF5020" s="273" t="s">
        <v>90</v>
      </c>
      <c r="AG5020" s="273" t="s">
        <v>989</v>
      </c>
      <c r="AH5020" s="273" t="s">
        <v>990</v>
      </c>
      <c r="AI5020" s="273" t="s">
        <v>123</v>
      </c>
      <c r="AJ5020" s="273" t="s">
        <v>200</v>
      </c>
      <c r="AK5020" s="273">
        <v>163713</v>
      </c>
      <c r="BV5020" s="336" t="s">
        <v>64</v>
      </c>
      <c r="BW5020" s="337" t="s">
        <v>75</v>
      </c>
      <c r="BX5020" s="337" t="s">
        <v>79</v>
      </c>
      <c r="BY5020" s="337" t="s">
        <v>79</v>
      </c>
      <c r="BZ5020" s="337" t="s">
        <v>86</v>
      </c>
      <c r="CA5020" s="337" t="s">
        <v>87</v>
      </c>
      <c r="CB5020" s="337" t="s">
        <v>217</v>
      </c>
      <c r="CC5020" s="337" t="s">
        <v>218</v>
      </c>
      <c r="CD5020" s="338">
        <v>2</v>
      </c>
      <c r="CE5020" s="335">
        <v>45139</v>
      </c>
      <c r="CF5020" s="337"/>
      <c r="CG5020" s="337" t="s">
        <v>181</v>
      </c>
      <c r="CH5020" s="337"/>
      <c r="CI5020" s="337" t="s">
        <v>181</v>
      </c>
      <c r="CJ5020" s="337" t="s">
        <v>166</v>
      </c>
      <c r="CK5020" s="337"/>
      <c r="CL5020" s="337"/>
      <c r="CM5020" s="337" t="s">
        <v>73</v>
      </c>
      <c r="CN5020" s="337">
        <v>3</v>
      </c>
    </row>
    <row r="5021" spans="4:92">
      <c r="D5021" s="273" t="s">
        <v>83</v>
      </c>
      <c r="E5021" s="273" t="s">
        <v>287</v>
      </c>
      <c r="F5021" s="273" t="s">
        <v>466</v>
      </c>
      <c r="G5021" s="273" t="s">
        <v>859</v>
      </c>
      <c r="H5021" s="274">
        <v>45139</v>
      </c>
      <c r="I5021" s="273">
        <v>13555</v>
      </c>
      <c r="J5021" s="273">
        <v>799</v>
      </c>
      <c r="K5021" s="273">
        <v>16624.95</v>
      </c>
      <c r="L5021" s="273" t="s">
        <v>66</v>
      </c>
      <c r="M5021" s="273">
        <v>2804.2111275000002</v>
      </c>
      <c r="N5021" s="273" t="s">
        <v>115</v>
      </c>
      <c r="W5021" s="273">
        <v>222788</v>
      </c>
      <c r="X5021" s="273" t="s">
        <v>64</v>
      </c>
      <c r="Y5021" s="273" t="s">
        <v>63</v>
      </c>
      <c r="Z5021" s="273" t="s">
        <v>221</v>
      </c>
      <c r="AA5021" s="273" t="s">
        <v>221</v>
      </c>
      <c r="AB5021" s="274">
        <v>45017</v>
      </c>
      <c r="AC5021" s="273">
        <v>12046</v>
      </c>
      <c r="AD5021" s="273">
        <v>17</v>
      </c>
      <c r="AE5021" s="273">
        <v>32.1</v>
      </c>
      <c r="AF5021" s="273" t="s">
        <v>90</v>
      </c>
      <c r="AG5021" s="273" t="s">
        <v>798</v>
      </c>
      <c r="AH5021" s="273" t="s">
        <v>993</v>
      </c>
      <c r="AI5021" s="273" t="s">
        <v>123</v>
      </c>
      <c r="AJ5021" s="273" t="s">
        <v>200</v>
      </c>
      <c r="AK5021" s="273">
        <v>163719</v>
      </c>
      <c r="BV5021" s="279" t="s">
        <v>64</v>
      </c>
      <c r="BW5021" s="280" t="s">
        <v>75</v>
      </c>
      <c r="BX5021" s="280" t="s">
        <v>79</v>
      </c>
      <c r="BY5021" s="280" t="s">
        <v>79</v>
      </c>
      <c r="BZ5021" s="280" t="s">
        <v>86</v>
      </c>
      <c r="CA5021" s="280" t="s">
        <v>87</v>
      </c>
      <c r="CB5021" s="280" t="s">
        <v>233</v>
      </c>
      <c r="CC5021" s="280" t="s">
        <v>234</v>
      </c>
      <c r="CD5021" s="281">
        <v>1</v>
      </c>
      <c r="CE5021" s="277">
        <v>45139</v>
      </c>
      <c r="CF5021" s="280"/>
      <c r="CG5021" s="280" t="s">
        <v>181</v>
      </c>
      <c r="CH5021" s="280"/>
      <c r="CI5021" s="280" t="s">
        <v>181</v>
      </c>
      <c r="CJ5021" s="280" t="s">
        <v>1585</v>
      </c>
      <c r="CK5021" s="280"/>
      <c r="CL5021" s="280"/>
      <c r="CM5021" s="280" t="s">
        <v>73</v>
      </c>
      <c r="CN5021" s="280">
        <v>3</v>
      </c>
    </row>
    <row r="5022" spans="4:92">
      <c r="D5022" s="273" t="s">
        <v>83</v>
      </c>
      <c r="E5022" s="273" t="s">
        <v>287</v>
      </c>
      <c r="F5022" s="273" t="s">
        <v>466</v>
      </c>
      <c r="G5022" s="273" t="s">
        <v>859</v>
      </c>
      <c r="H5022" s="274">
        <v>45139</v>
      </c>
      <c r="I5022" s="273">
        <v>13555</v>
      </c>
      <c r="J5022" s="273">
        <v>799</v>
      </c>
      <c r="K5022" s="273">
        <v>0</v>
      </c>
      <c r="L5022" s="273" t="s">
        <v>66</v>
      </c>
      <c r="N5022" s="273" t="s">
        <v>107</v>
      </c>
      <c r="W5022" s="273">
        <v>222789</v>
      </c>
      <c r="X5022" s="273" t="s">
        <v>64</v>
      </c>
      <c r="Y5022" s="273" t="s">
        <v>63</v>
      </c>
      <c r="Z5022" s="273" t="s">
        <v>221</v>
      </c>
      <c r="AA5022" s="273" t="s">
        <v>221</v>
      </c>
      <c r="AB5022" s="274">
        <v>45139</v>
      </c>
      <c r="AC5022" s="273">
        <v>13375</v>
      </c>
      <c r="AD5022" s="273">
        <v>17</v>
      </c>
      <c r="AE5022" s="273">
        <v>1.2390000000000001</v>
      </c>
      <c r="AF5022" s="273" t="s">
        <v>90</v>
      </c>
      <c r="AG5022" s="273" t="s">
        <v>884</v>
      </c>
      <c r="AH5022" s="273" t="s">
        <v>1058</v>
      </c>
      <c r="AI5022" s="273" t="s">
        <v>123</v>
      </c>
      <c r="AJ5022" s="273" t="s">
        <v>200</v>
      </c>
      <c r="AK5022" s="273">
        <v>226570</v>
      </c>
      <c r="BV5022" s="336" t="s">
        <v>64</v>
      </c>
      <c r="BW5022" s="337" t="s">
        <v>75</v>
      </c>
      <c r="BX5022" s="337" t="s">
        <v>79</v>
      </c>
      <c r="BY5022" s="337" t="s">
        <v>79</v>
      </c>
      <c r="BZ5022" s="337" t="s">
        <v>86</v>
      </c>
      <c r="CA5022" s="337" t="s">
        <v>87</v>
      </c>
      <c r="CB5022" s="337" t="s">
        <v>233</v>
      </c>
      <c r="CC5022" s="337" t="s">
        <v>234</v>
      </c>
      <c r="CD5022" s="338">
        <v>1</v>
      </c>
      <c r="CE5022" s="335">
        <v>45139</v>
      </c>
      <c r="CF5022" s="337"/>
      <c r="CG5022" s="337" t="s">
        <v>181</v>
      </c>
      <c r="CH5022" s="337"/>
      <c r="CI5022" s="337" t="s">
        <v>181</v>
      </c>
      <c r="CJ5022" s="337" t="s">
        <v>1585</v>
      </c>
      <c r="CK5022" s="337"/>
      <c r="CL5022" s="337"/>
      <c r="CM5022" s="337" t="s">
        <v>73</v>
      </c>
      <c r="CN5022" s="337">
        <v>3</v>
      </c>
    </row>
    <row r="5023" spans="4:92">
      <c r="D5023" s="273" t="s">
        <v>83</v>
      </c>
      <c r="E5023" s="273" t="s">
        <v>287</v>
      </c>
      <c r="F5023" s="273" t="s">
        <v>466</v>
      </c>
      <c r="G5023" s="273" t="s">
        <v>859</v>
      </c>
      <c r="H5023" s="274">
        <v>45170</v>
      </c>
      <c r="I5023" s="273">
        <v>13882</v>
      </c>
      <c r="J5023" s="273">
        <v>799</v>
      </c>
      <c r="W5023" s="273">
        <v>235715</v>
      </c>
      <c r="X5023" s="273" t="s">
        <v>64</v>
      </c>
      <c r="Y5023" s="273" t="s">
        <v>63</v>
      </c>
      <c r="Z5023" s="273" t="s">
        <v>221</v>
      </c>
      <c r="AA5023" s="273" t="s">
        <v>221</v>
      </c>
      <c r="AB5023" s="274">
        <v>45139</v>
      </c>
      <c r="AC5023" s="273">
        <v>13375</v>
      </c>
      <c r="AD5023" s="273">
        <v>17</v>
      </c>
      <c r="AE5023" s="273">
        <v>0</v>
      </c>
      <c r="AF5023" s="273" t="s">
        <v>90</v>
      </c>
      <c r="AG5023" s="273" t="s">
        <v>983</v>
      </c>
      <c r="AH5023" s="273" t="s">
        <v>984</v>
      </c>
      <c r="AI5023" s="273" t="s">
        <v>123</v>
      </c>
      <c r="AJ5023" s="273" t="s">
        <v>200</v>
      </c>
      <c r="AK5023" s="273">
        <v>226576</v>
      </c>
      <c r="BV5023" s="279" t="s">
        <v>64</v>
      </c>
      <c r="BW5023" s="280" t="s">
        <v>75</v>
      </c>
      <c r="BX5023" s="280" t="s">
        <v>79</v>
      </c>
      <c r="BY5023" s="280" t="s">
        <v>79</v>
      </c>
      <c r="BZ5023" s="280" t="s">
        <v>86</v>
      </c>
      <c r="CA5023" s="280" t="s">
        <v>87</v>
      </c>
      <c r="CB5023" s="280" t="s">
        <v>233</v>
      </c>
      <c r="CC5023" s="280" t="s">
        <v>234</v>
      </c>
      <c r="CD5023" s="281">
        <v>1</v>
      </c>
      <c r="CE5023" s="277">
        <v>45139</v>
      </c>
      <c r="CF5023" s="280"/>
      <c r="CG5023" s="280" t="s">
        <v>181</v>
      </c>
      <c r="CH5023" s="280"/>
      <c r="CI5023" s="280" t="s">
        <v>181</v>
      </c>
      <c r="CJ5023" s="280" t="s">
        <v>1585</v>
      </c>
      <c r="CK5023" s="280"/>
      <c r="CL5023" s="280"/>
      <c r="CM5023" s="280" t="s">
        <v>73</v>
      </c>
      <c r="CN5023" s="280">
        <v>3</v>
      </c>
    </row>
    <row r="5024" spans="4:92">
      <c r="D5024" s="273" t="s">
        <v>83</v>
      </c>
      <c r="E5024" s="273" t="s">
        <v>287</v>
      </c>
      <c r="F5024" s="273" t="s">
        <v>466</v>
      </c>
      <c r="G5024" s="273" t="s">
        <v>859</v>
      </c>
      <c r="H5024" s="274">
        <v>45170</v>
      </c>
      <c r="I5024" s="273">
        <v>13882</v>
      </c>
      <c r="J5024" s="273">
        <v>799</v>
      </c>
      <c r="K5024" s="273">
        <v>0</v>
      </c>
      <c r="L5024" s="273" t="s">
        <v>66</v>
      </c>
      <c r="N5024" s="273" t="s">
        <v>107</v>
      </c>
      <c r="W5024" s="273">
        <v>235740</v>
      </c>
      <c r="X5024" s="273" t="s">
        <v>64</v>
      </c>
      <c r="Y5024" s="273" t="s">
        <v>63</v>
      </c>
      <c r="Z5024" s="273" t="s">
        <v>221</v>
      </c>
      <c r="AA5024" s="273" t="s">
        <v>221</v>
      </c>
      <c r="AB5024" s="274">
        <v>45139</v>
      </c>
      <c r="AC5024" s="273">
        <v>13375</v>
      </c>
      <c r="AD5024" s="273">
        <v>17</v>
      </c>
      <c r="AE5024" s="273">
        <v>0</v>
      </c>
      <c r="AF5024" s="273" t="s">
        <v>90</v>
      </c>
      <c r="AG5024" s="273" t="s">
        <v>884</v>
      </c>
      <c r="AH5024" s="273" t="s">
        <v>880</v>
      </c>
      <c r="AI5024" s="273" t="s">
        <v>123</v>
      </c>
      <c r="AJ5024" s="273" t="s">
        <v>200</v>
      </c>
      <c r="AK5024" s="273">
        <v>226582</v>
      </c>
      <c r="BV5024" s="336" t="s">
        <v>64</v>
      </c>
      <c r="BW5024" s="337" t="s">
        <v>75</v>
      </c>
      <c r="BX5024" s="337" t="s">
        <v>79</v>
      </c>
      <c r="BY5024" s="337" t="s">
        <v>79</v>
      </c>
      <c r="BZ5024" s="337" t="s">
        <v>86</v>
      </c>
      <c r="CA5024" s="337" t="s">
        <v>87</v>
      </c>
      <c r="CB5024" s="337" t="s">
        <v>233</v>
      </c>
      <c r="CC5024" s="337" t="s">
        <v>234</v>
      </c>
      <c r="CD5024" s="338">
        <v>1</v>
      </c>
      <c r="CE5024" s="335">
        <v>45139</v>
      </c>
      <c r="CF5024" s="337"/>
      <c r="CG5024" s="337" t="s">
        <v>181</v>
      </c>
      <c r="CH5024" s="337"/>
      <c r="CI5024" s="337" t="s">
        <v>181</v>
      </c>
      <c r="CJ5024" s="337" t="s">
        <v>1585</v>
      </c>
      <c r="CK5024" s="337"/>
      <c r="CL5024" s="337"/>
      <c r="CM5024" s="337" t="s">
        <v>73</v>
      </c>
      <c r="CN5024" s="337">
        <v>3</v>
      </c>
    </row>
    <row r="5025" spans="4:92">
      <c r="D5025" s="273" t="s">
        <v>83</v>
      </c>
      <c r="E5025" s="273" t="s">
        <v>287</v>
      </c>
      <c r="F5025" s="273" t="s">
        <v>466</v>
      </c>
      <c r="G5025" s="273" t="s">
        <v>859</v>
      </c>
      <c r="H5025" s="274">
        <v>45170</v>
      </c>
      <c r="I5025" s="273">
        <v>13882</v>
      </c>
      <c r="J5025" s="273">
        <v>799</v>
      </c>
      <c r="K5025" s="273">
        <v>15451.95</v>
      </c>
      <c r="L5025" s="273" t="s">
        <v>66</v>
      </c>
      <c r="M5025" s="273">
        <v>2614.060266</v>
      </c>
      <c r="N5025" s="273" t="s">
        <v>115</v>
      </c>
      <c r="W5025" s="273">
        <v>235739</v>
      </c>
      <c r="X5025" s="273" t="s">
        <v>64</v>
      </c>
      <c r="Y5025" s="273" t="s">
        <v>63</v>
      </c>
      <c r="Z5025" s="273" t="s">
        <v>221</v>
      </c>
      <c r="AA5025" s="273" t="s">
        <v>221</v>
      </c>
      <c r="AB5025" s="274">
        <v>45139</v>
      </c>
      <c r="AC5025" s="273">
        <v>13375</v>
      </c>
      <c r="AD5025" s="273">
        <v>17</v>
      </c>
      <c r="AE5025" s="273">
        <v>0</v>
      </c>
      <c r="AF5025" s="273" t="s">
        <v>90</v>
      </c>
      <c r="AG5025" s="273" t="s">
        <v>989</v>
      </c>
      <c r="AH5025" s="273" t="s">
        <v>990</v>
      </c>
      <c r="AI5025" s="273" t="s">
        <v>123</v>
      </c>
      <c r="AJ5025" s="273" t="s">
        <v>200</v>
      </c>
      <c r="AK5025" s="273">
        <v>226588</v>
      </c>
      <c r="BV5025" s="279" t="s">
        <v>64</v>
      </c>
      <c r="BW5025" s="280" t="s">
        <v>75</v>
      </c>
      <c r="BX5025" s="280" t="s">
        <v>79</v>
      </c>
      <c r="BY5025" s="280" t="s">
        <v>79</v>
      </c>
      <c r="BZ5025" s="280" t="s">
        <v>86</v>
      </c>
      <c r="CA5025" s="280" t="s">
        <v>87</v>
      </c>
      <c r="CB5025" s="280" t="s">
        <v>233</v>
      </c>
      <c r="CC5025" s="280" t="s">
        <v>234</v>
      </c>
      <c r="CD5025" s="281">
        <v>1</v>
      </c>
      <c r="CE5025" s="277">
        <v>45139</v>
      </c>
      <c r="CF5025" s="280"/>
      <c r="CG5025" s="280" t="s">
        <v>181</v>
      </c>
      <c r="CH5025" s="280"/>
      <c r="CI5025" s="280" t="s">
        <v>181</v>
      </c>
      <c r="CJ5025" s="280" t="s">
        <v>1585</v>
      </c>
      <c r="CK5025" s="280"/>
      <c r="CL5025" s="280"/>
      <c r="CM5025" s="280" t="s">
        <v>73</v>
      </c>
      <c r="CN5025" s="280">
        <v>3</v>
      </c>
    </row>
    <row r="5026" spans="4:92">
      <c r="D5026" s="273" t="s">
        <v>83</v>
      </c>
      <c r="E5026" s="273" t="s">
        <v>287</v>
      </c>
      <c r="F5026" s="273" t="s">
        <v>466</v>
      </c>
      <c r="G5026" s="273" t="s">
        <v>859</v>
      </c>
      <c r="H5026" s="274">
        <v>45200</v>
      </c>
      <c r="I5026" s="273">
        <v>14217</v>
      </c>
      <c r="J5026" s="273">
        <v>799</v>
      </c>
      <c r="W5026" s="273">
        <v>253732</v>
      </c>
      <c r="X5026" s="273" t="s">
        <v>64</v>
      </c>
      <c r="Y5026" s="273" t="s">
        <v>63</v>
      </c>
      <c r="Z5026" s="273" t="s">
        <v>221</v>
      </c>
      <c r="AA5026" s="273" t="s">
        <v>221</v>
      </c>
      <c r="AB5026" s="274">
        <v>45139</v>
      </c>
      <c r="AC5026" s="273">
        <v>13375</v>
      </c>
      <c r="AD5026" s="273">
        <v>17</v>
      </c>
      <c r="AE5026" s="273">
        <v>16.13</v>
      </c>
      <c r="AF5026" s="273" t="s">
        <v>90</v>
      </c>
      <c r="AG5026" s="273" t="s">
        <v>798</v>
      </c>
      <c r="AH5026" s="273" t="s">
        <v>993</v>
      </c>
      <c r="AI5026" s="273" t="s">
        <v>123</v>
      </c>
      <c r="AJ5026" s="273" t="s">
        <v>200</v>
      </c>
      <c r="AK5026" s="273">
        <v>226594</v>
      </c>
      <c r="BV5026" s="336" t="s">
        <v>64</v>
      </c>
      <c r="BW5026" s="337" t="s">
        <v>75</v>
      </c>
      <c r="BX5026" s="337" t="s">
        <v>79</v>
      </c>
      <c r="BY5026" s="337" t="s">
        <v>79</v>
      </c>
      <c r="BZ5026" s="337" t="s">
        <v>86</v>
      </c>
      <c r="CA5026" s="337" t="s">
        <v>87</v>
      </c>
      <c r="CB5026" s="337" t="s">
        <v>233</v>
      </c>
      <c r="CC5026" s="337" t="s">
        <v>234</v>
      </c>
      <c r="CD5026" s="338">
        <v>1</v>
      </c>
      <c r="CE5026" s="335">
        <v>45139</v>
      </c>
      <c r="CF5026" s="337"/>
      <c r="CG5026" s="337" t="s">
        <v>181</v>
      </c>
      <c r="CH5026" s="337"/>
      <c r="CI5026" s="337" t="s">
        <v>181</v>
      </c>
      <c r="CJ5026" s="337" t="s">
        <v>1585</v>
      </c>
      <c r="CK5026" s="337"/>
      <c r="CL5026" s="337"/>
      <c r="CM5026" s="337" t="s">
        <v>73</v>
      </c>
      <c r="CN5026" s="337">
        <v>3</v>
      </c>
    </row>
    <row r="5027" spans="4:92">
      <c r="D5027" s="273" t="s">
        <v>83</v>
      </c>
      <c r="E5027" s="273" t="s">
        <v>287</v>
      </c>
      <c r="F5027" s="273" t="s">
        <v>466</v>
      </c>
      <c r="G5027" s="273" t="s">
        <v>859</v>
      </c>
      <c r="H5027" s="274">
        <v>45200</v>
      </c>
      <c r="I5027" s="273">
        <v>14217</v>
      </c>
      <c r="J5027" s="273">
        <v>799</v>
      </c>
      <c r="K5027" s="273">
        <v>0</v>
      </c>
      <c r="L5027" s="273" t="s">
        <v>66</v>
      </c>
      <c r="N5027" s="273" t="s">
        <v>107</v>
      </c>
      <c r="W5027" s="273">
        <v>253757</v>
      </c>
      <c r="X5027" s="273" t="s">
        <v>64</v>
      </c>
      <c r="Y5027" s="273" t="s">
        <v>63</v>
      </c>
      <c r="Z5027" s="273" t="s">
        <v>221</v>
      </c>
      <c r="AA5027" s="273" t="s">
        <v>221</v>
      </c>
      <c r="AB5027" s="274">
        <v>45139</v>
      </c>
      <c r="AC5027" s="273">
        <v>13375</v>
      </c>
      <c r="AD5027" s="273">
        <v>17</v>
      </c>
      <c r="AE5027" s="273">
        <v>0.375</v>
      </c>
      <c r="AF5027" s="273" t="s">
        <v>90</v>
      </c>
      <c r="AG5027" s="273" t="s">
        <v>995</v>
      </c>
      <c r="AH5027" s="273" t="s">
        <v>996</v>
      </c>
      <c r="AI5027" s="273" t="s">
        <v>123</v>
      </c>
      <c r="AJ5027" s="273" t="s">
        <v>200</v>
      </c>
      <c r="AK5027" s="273">
        <v>226600</v>
      </c>
      <c r="BV5027" s="279" t="s">
        <v>64</v>
      </c>
      <c r="BW5027" s="280" t="s">
        <v>75</v>
      </c>
      <c r="BX5027" s="280" t="s">
        <v>79</v>
      </c>
      <c r="BY5027" s="280" t="s">
        <v>79</v>
      </c>
      <c r="BZ5027" s="280" t="s">
        <v>86</v>
      </c>
      <c r="CA5027" s="280" t="s">
        <v>87</v>
      </c>
      <c r="CB5027" s="280" t="s">
        <v>233</v>
      </c>
      <c r="CC5027" s="280" t="s">
        <v>234</v>
      </c>
      <c r="CD5027" s="281">
        <v>1</v>
      </c>
      <c r="CE5027" s="277">
        <v>45139</v>
      </c>
      <c r="CF5027" s="280"/>
      <c r="CG5027" s="280" t="s">
        <v>181</v>
      </c>
      <c r="CH5027" s="280"/>
      <c r="CI5027" s="280" t="s">
        <v>181</v>
      </c>
      <c r="CJ5027" s="280" t="s">
        <v>1585</v>
      </c>
      <c r="CK5027" s="280"/>
      <c r="CL5027" s="280"/>
      <c r="CM5027" s="280" t="s">
        <v>73</v>
      </c>
      <c r="CN5027" s="280">
        <v>3</v>
      </c>
    </row>
    <row r="5028" spans="4:92">
      <c r="D5028" s="273" t="s">
        <v>83</v>
      </c>
      <c r="E5028" s="273" t="s">
        <v>287</v>
      </c>
      <c r="F5028" s="273" t="s">
        <v>466</v>
      </c>
      <c r="G5028" s="273" t="s">
        <v>859</v>
      </c>
      <c r="H5028" s="274">
        <v>45200</v>
      </c>
      <c r="I5028" s="273">
        <v>14217</v>
      </c>
      <c r="J5028" s="273">
        <v>799</v>
      </c>
      <c r="K5028" s="273">
        <v>17904.95</v>
      </c>
      <c r="L5028" s="273" t="s">
        <v>66</v>
      </c>
      <c r="M5028" s="273">
        <v>3000.7973069999998</v>
      </c>
      <c r="N5028" s="273" t="s">
        <v>115</v>
      </c>
      <c r="W5028" s="273">
        <v>253756</v>
      </c>
      <c r="X5028" s="273" t="s">
        <v>64</v>
      </c>
      <c r="Y5028" s="273" t="s">
        <v>63</v>
      </c>
      <c r="Z5028" s="273" t="s">
        <v>221</v>
      </c>
      <c r="AA5028" s="273" t="s">
        <v>221</v>
      </c>
      <c r="AB5028" s="274">
        <v>45139</v>
      </c>
      <c r="AC5028" s="273">
        <v>13375</v>
      </c>
      <c r="AD5028" s="273">
        <v>17</v>
      </c>
      <c r="AE5028" s="273">
        <v>0.16</v>
      </c>
      <c r="AF5028" s="273" t="s">
        <v>90</v>
      </c>
      <c r="AG5028" s="273" t="s">
        <v>998</v>
      </c>
      <c r="AH5028" s="273" t="s">
        <v>999</v>
      </c>
      <c r="AI5028" s="273" t="s">
        <v>123</v>
      </c>
      <c r="AJ5028" s="273" t="s">
        <v>200</v>
      </c>
      <c r="AK5028" s="273">
        <v>226606</v>
      </c>
      <c r="BV5028" s="336" t="s">
        <v>64</v>
      </c>
      <c r="BW5028" s="337" t="s">
        <v>75</v>
      </c>
      <c r="BX5028" s="337" t="s">
        <v>79</v>
      </c>
      <c r="BY5028" s="337" t="s">
        <v>79</v>
      </c>
      <c r="BZ5028" s="337" t="s">
        <v>86</v>
      </c>
      <c r="CA5028" s="337" t="s">
        <v>87</v>
      </c>
      <c r="CB5028" s="337" t="s">
        <v>233</v>
      </c>
      <c r="CC5028" s="337" t="s">
        <v>234</v>
      </c>
      <c r="CD5028" s="338">
        <v>1</v>
      </c>
      <c r="CE5028" s="335">
        <v>45139</v>
      </c>
      <c r="CF5028" s="337"/>
      <c r="CG5028" s="337" t="s">
        <v>181</v>
      </c>
      <c r="CH5028" s="337"/>
      <c r="CI5028" s="337" t="s">
        <v>181</v>
      </c>
      <c r="CJ5028" s="337" t="s">
        <v>1585</v>
      </c>
      <c r="CK5028" s="337"/>
      <c r="CL5028" s="337"/>
      <c r="CM5028" s="337" t="s">
        <v>73</v>
      </c>
      <c r="CN5028" s="337">
        <v>3</v>
      </c>
    </row>
    <row r="5029" spans="4:92">
      <c r="D5029" s="273" t="s">
        <v>83</v>
      </c>
      <c r="E5029" s="273" t="s">
        <v>287</v>
      </c>
      <c r="F5029" s="273" t="s">
        <v>466</v>
      </c>
      <c r="G5029" s="273" t="s">
        <v>859</v>
      </c>
      <c r="H5029" s="274">
        <v>45231</v>
      </c>
      <c r="I5029" s="273">
        <v>14584</v>
      </c>
      <c r="J5029" s="273">
        <v>799</v>
      </c>
      <c r="W5029" s="273">
        <v>272590</v>
      </c>
      <c r="X5029" s="273" t="s">
        <v>64</v>
      </c>
      <c r="Y5029" s="273" t="s">
        <v>63</v>
      </c>
      <c r="Z5029" s="273" t="s">
        <v>221</v>
      </c>
      <c r="AA5029" s="273" t="s">
        <v>221</v>
      </c>
      <c r="AB5029" s="274">
        <v>45139</v>
      </c>
      <c r="AC5029" s="273">
        <v>13375</v>
      </c>
      <c r="AD5029" s="273">
        <v>17</v>
      </c>
      <c r="AE5029" s="273">
        <v>7.0000000000000007E-2</v>
      </c>
      <c r="AF5029" s="273" t="s">
        <v>90</v>
      </c>
      <c r="AG5029" s="273" t="s">
        <v>1005</v>
      </c>
      <c r="AH5029" s="273" t="s">
        <v>1006</v>
      </c>
      <c r="AI5029" s="273" t="s">
        <v>123</v>
      </c>
      <c r="AJ5029" s="273" t="s">
        <v>200</v>
      </c>
      <c r="AK5029" s="273">
        <v>226612</v>
      </c>
      <c r="BV5029" s="279" t="s">
        <v>64</v>
      </c>
      <c r="BW5029" s="280" t="s">
        <v>75</v>
      </c>
      <c r="BX5029" s="280" t="s">
        <v>79</v>
      </c>
      <c r="BY5029" s="280" t="s">
        <v>79</v>
      </c>
      <c r="BZ5029" s="280" t="s">
        <v>86</v>
      </c>
      <c r="CA5029" s="280" t="s">
        <v>87</v>
      </c>
      <c r="CB5029" s="280" t="s">
        <v>233</v>
      </c>
      <c r="CC5029" s="280" t="s">
        <v>234</v>
      </c>
      <c r="CD5029" s="281">
        <v>1</v>
      </c>
      <c r="CE5029" s="277">
        <v>45139</v>
      </c>
      <c r="CF5029" s="280"/>
      <c r="CG5029" s="280" t="s">
        <v>181</v>
      </c>
      <c r="CH5029" s="280"/>
      <c r="CI5029" s="280" t="s">
        <v>181</v>
      </c>
      <c r="CJ5029" s="280" t="s">
        <v>1585</v>
      </c>
      <c r="CK5029" s="280"/>
      <c r="CL5029" s="280"/>
      <c r="CM5029" s="280" t="s">
        <v>73</v>
      </c>
      <c r="CN5029" s="280">
        <v>3</v>
      </c>
    </row>
    <row r="5030" spans="4:92">
      <c r="D5030" s="273" t="s">
        <v>83</v>
      </c>
      <c r="E5030" s="273" t="s">
        <v>287</v>
      </c>
      <c r="F5030" s="273" t="s">
        <v>466</v>
      </c>
      <c r="G5030" s="273" t="s">
        <v>859</v>
      </c>
      <c r="H5030" s="274">
        <v>45231</v>
      </c>
      <c r="I5030" s="273">
        <v>14584</v>
      </c>
      <c r="J5030" s="273">
        <v>799</v>
      </c>
      <c r="K5030" s="273">
        <v>18408.95</v>
      </c>
      <c r="L5030" s="273" t="s">
        <v>66</v>
      </c>
      <c r="M5030" s="273">
        <v>4365.2658494999996</v>
      </c>
      <c r="N5030" s="273" t="s">
        <v>115</v>
      </c>
      <c r="W5030" s="273">
        <v>272614</v>
      </c>
      <c r="X5030" s="273" t="s">
        <v>64</v>
      </c>
      <c r="Y5030" s="273" t="s">
        <v>63</v>
      </c>
      <c r="Z5030" s="273" t="s">
        <v>221</v>
      </c>
      <c r="AA5030" s="273" t="s">
        <v>221</v>
      </c>
      <c r="AB5030" s="274">
        <v>45139</v>
      </c>
      <c r="AC5030" s="273">
        <v>13375</v>
      </c>
      <c r="AD5030" s="273">
        <v>17</v>
      </c>
      <c r="AE5030" s="273">
        <v>3.2000000000000002E-3</v>
      </c>
      <c r="AF5030" s="273" t="s">
        <v>90</v>
      </c>
      <c r="AG5030" s="273" t="s">
        <v>1015</v>
      </c>
      <c r="AH5030" s="273" t="s">
        <v>1016</v>
      </c>
      <c r="AI5030" s="273" t="s">
        <v>123</v>
      </c>
      <c r="AJ5030" s="273" t="s">
        <v>200</v>
      </c>
      <c r="AK5030" s="273">
        <v>226618</v>
      </c>
      <c r="BV5030" s="336" t="s">
        <v>64</v>
      </c>
      <c r="BW5030" s="337" t="s">
        <v>75</v>
      </c>
      <c r="BX5030" s="337" t="s">
        <v>79</v>
      </c>
      <c r="BY5030" s="337" t="s">
        <v>79</v>
      </c>
      <c r="BZ5030" s="337" t="s">
        <v>86</v>
      </c>
      <c r="CA5030" s="337" t="s">
        <v>87</v>
      </c>
      <c r="CB5030" s="337" t="s">
        <v>233</v>
      </c>
      <c r="CC5030" s="337" t="s">
        <v>234</v>
      </c>
      <c r="CD5030" s="338">
        <v>1</v>
      </c>
      <c r="CE5030" s="335">
        <v>45139</v>
      </c>
      <c r="CF5030" s="337"/>
      <c r="CG5030" s="337" t="s">
        <v>181</v>
      </c>
      <c r="CH5030" s="337"/>
      <c r="CI5030" s="337" t="s">
        <v>181</v>
      </c>
      <c r="CJ5030" s="337" t="s">
        <v>1585</v>
      </c>
      <c r="CK5030" s="337"/>
      <c r="CL5030" s="337"/>
      <c r="CM5030" s="337" t="s">
        <v>73</v>
      </c>
      <c r="CN5030" s="337">
        <v>3</v>
      </c>
    </row>
    <row r="5031" spans="4:92">
      <c r="D5031" s="273" t="s">
        <v>83</v>
      </c>
      <c r="E5031" s="273" t="s">
        <v>287</v>
      </c>
      <c r="F5031" s="273" t="s">
        <v>466</v>
      </c>
      <c r="G5031" s="273" t="s">
        <v>859</v>
      </c>
      <c r="H5031" s="274">
        <v>45231</v>
      </c>
      <c r="I5031" s="273">
        <v>14584</v>
      </c>
      <c r="J5031" s="273">
        <v>799</v>
      </c>
      <c r="K5031" s="273">
        <v>0</v>
      </c>
      <c r="L5031" s="273" t="s">
        <v>66</v>
      </c>
      <c r="N5031" s="273" t="s">
        <v>107</v>
      </c>
      <c r="W5031" s="273">
        <v>272615</v>
      </c>
      <c r="X5031" s="273" t="s">
        <v>64</v>
      </c>
      <c r="Y5031" s="273" t="s">
        <v>63</v>
      </c>
      <c r="Z5031" s="273" t="s">
        <v>221</v>
      </c>
      <c r="AA5031" s="273" t="s">
        <v>221</v>
      </c>
      <c r="AB5031" s="274">
        <v>45139</v>
      </c>
      <c r="AC5031" s="273">
        <v>13375</v>
      </c>
      <c r="AD5031" s="273">
        <v>17</v>
      </c>
      <c r="AE5031" s="273">
        <v>1.9E-2</v>
      </c>
      <c r="AF5031" s="273" t="s">
        <v>90</v>
      </c>
      <c r="AG5031" s="273" t="s">
        <v>1015</v>
      </c>
      <c r="AH5031" s="273" t="s">
        <v>1019</v>
      </c>
      <c r="AI5031" s="273" t="s">
        <v>123</v>
      </c>
      <c r="AJ5031" s="273" t="s">
        <v>200</v>
      </c>
      <c r="AK5031" s="273">
        <v>226624</v>
      </c>
      <c r="BV5031" s="279" t="s">
        <v>64</v>
      </c>
      <c r="BW5031" s="280" t="s">
        <v>75</v>
      </c>
      <c r="BX5031" s="280" t="s">
        <v>79</v>
      </c>
      <c r="BY5031" s="280" t="s">
        <v>79</v>
      </c>
      <c r="BZ5031" s="280" t="s">
        <v>86</v>
      </c>
      <c r="CA5031" s="280" t="s">
        <v>87</v>
      </c>
      <c r="CB5031" s="280" t="s">
        <v>233</v>
      </c>
      <c r="CC5031" s="280" t="s">
        <v>234</v>
      </c>
      <c r="CD5031" s="281">
        <v>1</v>
      </c>
      <c r="CE5031" s="277">
        <v>45139</v>
      </c>
      <c r="CF5031" s="280"/>
      <c r="CG5031" s="280" t="s">
        <v>181</v>
      </c>
      <c r="CH5031" s="280"/>
      <c r="CI5031" s="280" t="s">
        <v>181</v>
      </c>
      <c r="CJ5031" s="280" t="s">
        <v>1585</v>
      </c>
      <c r="CK5031" s="280"/>
      <c r="CL5031" s="280"/>
      <c r="CM5031" s="280" t="s">
        <v>73</v>
      </c>
      <c r="CN5031" s="280">
        <v>3</v>
      </c>
    </row>
    <row r="5032" spans="4:92">
      <c r="D5032" s="273" t="s">
        <v>83</v>
      </c>
      <c r="E5032" s="273" t="s">
        <v>287</v>
      </c>
      <c r="F5032" s="273" t="s">
        <v>466</v>
      </c>
      <c r="G5032" s="273" t="s">
        <v>859</v>
      </c>
      <c r="H5032" s="274">
        <v>45261</v>
      </c>
      <c r="I5032" s="273">
        <v>17043</v>
      </c>
      <c r="J5032" s="273">
        <v>799</v>
      </c>
      <c r="W5032" s="273">
        <v>314525</v>
      </c>
      <c r="X5032" s="273" t="s">
        <v>64</v>
      </c>
      <c r="Y5032" s="273" t="s">
        <v>63</v>
      </c>
      <c r="Z5032" s="273" t="s">
        <v>221</v>
      </c>
      <c r="AA5032" s="273" t="s">
        <v>221</v>
      </c>
      <c r="AB5032" s="274">
        <v>45139</v>
      </c>
      <c r="AC5032" s="273">
        <v>13375</v>
      </c>
      <c r="AD5032" s="273">
        <v>17</v>
      </c>
      <c r="AE5032" s="273">
        <v>0.74099999999999999</v>
      </c>
      <c r="AF5032" s="273" t="s">
        <v>90</v>
      </c>
      <c r="AG5032" s="273" t="s">
        <v>795</v>
      </c>
      <c r="AH5032" s="273" t="s">
        <v>1021</v>
      </c>
      <c r="AI5032" s="273" t="s">
        <v>123</v>
      </c>
      <c r="AJ5032" s="273" t="s">
        <v>200</v>
      </c>
      <c r="AK5032" s="273">
        <v>226630</v>
      </c>
      <c r="BV5032" s="336" t="s">
        <v>64</v>
      </c>
      <c r="BW5032" s="337" t="s">
        <v>75</v>
      </c>
      <c r="BX5032" s="337" t="s">
        <v>79</v>
      </c>
      <c r="BY5032" s="337" t="s">
        <v>79</v>
      </c>
      <c r="BZ5032" s="337" t="s">
        <v>86</v>
      </c>
      <c r="CA5032" s="337" t="s">
        <v>87</v>
      </c>
      <c r="CB5032" s="337" t="s">
        <v>233</v>
      </c>
      <c r="CC5032" s="337" t="s">
        <v>234</v>
      </c>
      <c r="CD5032" s="338">
        <v>1</v>
      </c>
      <c r="CE5032" s="335">
        <v>45139</v>
      </c>
      <c r="CF5032" s="337"/>
      <c r="CG5032" s="337" t="s">
        <v>181</v>
      </c>
      <c r="CH5032" s="337"/>
      <c r="CI5032" s="337" t="s">
        <v>181</v>
      </c>
      <c r="CJ5032" s="337" t="s">
        <v>1585</v>
      </c>
      <c r="CK5032" s="337"/>
      <c r="CL5032" s="337"/>
      <c r="CM5032" s="337" t="s">
        <v>73</v>
      </c>
      <c r="CN5032" s="337">
        <v>3</v>
      </c>
    </row>
    <row r="5033" spans="4:92">
      <c r="D5033" s="273" t="s">
        <v>83</v>
      </c>
      <c r="E5033" s="273" t="s">
        <v>287</v>
      </c>
      <c r="F5033" s="273" t="s">
        <v>466</v>
      </c>
      <c r="G5033" s="273" t="s">
        <v>859</v>
      </c>
      <c r="H5033" s="274">
        <v>45261</v>
      </c>
      <c r="I5033" s="273">
        <v>17043</v>
      </c>
      <c r="J5033" s="273">
        <v>799</v>
      </c>
      <c r="K5033" s="273">
        <v>15619.95</v>
      </c>
      <c r="L5033" s="273" t="s">
        <v>66</v>
      </c>
      <c r="M5033" s="273">
        <v>2776.5520455000001</v>
      </c>
      <c r="N5033" s="273" t="s">
        <v>115</v>
      </c>
      <c r="W5033" s="273">
        <v>314549</v>
      </c>
      <c r="X5033" s="273" t="s">
        <v>64</v>
      </c>
      <c r="Y5033" s="273" t="s">
        <v>63</v>
      </c>
      <c r="Z5033" s="273" t="s">
        <v>221</v>
      </c>
      <c r="AA5033" s="273" t="s">
        <v>221</v>
      </c>
      <c r="AB5033" s="274">
        <v>45139</v>
      </c>
      <c r="AC5033" s="273">
        <v>13375</v>
      </c>
      <c r="AD5033" s="273">
        <v>17</v>
      </c>
      <c r="AE5033" s="273">
        <v>1.51</v>
      </c>
      <c r="AF5033" s="273" t="s">
        <v>90</v>
      </c>
      <c r="AG5033" s="273" t="s">
        <v>1026</v>
      </c>
      <c r="AH5033" s="273" t="s">
        <v>1027</v>
      </c>
      <c r="AI5033" s="273" t="s">
        <v>123</v>
      </c>
      <c r="AJ5033" s="273" t="s">
        <v>200</v>
      </c>
      <c r="AK5033" s="273">
        <v>226636</v>
      </c>
      <c r="BV5033" s="279" t="s">
        <v>64</v>
      </c>
      <c r="BW5033" s="280" t="s">
        <v>75</v>
      </c>
      <c r="BX5033" s="280" t="s">
        <v>79</v>
      </c>
      <c r="BY5033" s="280" t="s">
        <v>79</v>
      </c>
      <c r="BZ5033" s="280" t="s">
        <v>86</v>
      </c>
      <c r="CA5033" s="280" t="s">
        <v>87</v>
      </c>
      <c r="CB5033" s="280" t="s">
        <v>225</v>
      </c>
      <c r="CC5033" s="280" t="s">
        <v>226</v>
      </c>
      <c r="CD5033" s="281">
        <v>5</v>
      </c>
      <c r="CE5033" s="277">
        <v>45139</v>
      </c>
      <c r="CF5033" s="280">
        <v>0</v>
      </c>
      <c r="CG5033" s="280" t="s">
        <v>90</v>
      </c>
      <c r="CH5033" s="280">
        <v>0</v>
      </c>
      <c r="CI5033" s="280" t="s">
        <v>80</v>
      </c>
      <c r="CJ5033" s="280"/>
      <c r="CK5033" s="280"/>
      <c r="CL5033" s="280"/>
      <c r="CM5033" s="280" t="s">
        <v>73</v>
      </c>
      <c r="CN5033" s="280">
        <v>3</v>
      </c>
    </row>
    <row r="5034" spans="4:92">
      <c r="D5034" s="273" t="s">
        <v>83</v>
      </c>
      <c r="E5034" s="273" t="s">
        <v>287</v>
      </c>
      <c r="F5034" s="273" t="s">
        <v>466</v>
      </c>
      <c r="G5034" s="273" t="s">
        <v>859</v>
      </c>
      <c r="H5034" s="274">
        <v>45261</v>
      </c>
      <c r="I5034" s="273">
        <v>17043</v>
      </c>
      <c r="J5034" s="273">
        <v>799</v>
      </c>
      <c r="K5034" s="273">
        <v>0</v>
      </c>
      <c r="L5034" s="273" t="s">
        <v>66</v>
      </c>
      <c r="N5034" s="273" t="s">
        <v>107</v>
      </c>
      <c r="W5034" s="273">
        <v>314550</v>
      </c>
      <c r="X5034" s="273" t="s">
        <v>64</v>
      </c>
      <c r="Y5034" s="273" t="s">
        <v>63</v>
      </c>
      <c r="Z5034" s="273" t="s">
        <v>221</v>
      </c>
      <c r="AA5034" s="273" t="s">
        <v>221</v>
      </c>
      <c r="AB5034" s="274">
        <v>45139</v>
      </c>
      <c r="AC5034" s="273">
        <v>13375</v>
      </c>
      <c r="AD5034" s="273">
        <v>17</v>
      </c>
      <c r="AE5034" s="273">
        <v>0</v>
      </c>
      <c r="AF5034" s="273" t="s">
        <v>90</v>
      </c>
      <c r="AG5034" s="273" t="s">
        <v>1030</v>
      </c>
      <c r="AH5034" s="273" t="s">
        <v>1031</v>
      </c>
      <c r="AI5034" s="273" t="s">
        <v>123</v>
      </c>
      <c r="AJ5034" s="273" t="s">
        <v>200</v>
      </c>
      <c r="AK5034" s="273">
        <v>226642</v>
      </c>
      <c r="BV5034" s="336" t="s">
        <v>64</v>
      </c>
      <c r="BW5034" s="337" t="s">
        <v>75</v>
      </c>
      <c r="BX5034" s="337" t="s">
        <v>79</v>
      </c>
      <c r="BY5034" s="337" t="s">
        <v>79</v>
      </c>
      <c r="BZ5034" s="337" t="s">
        <v>86</v>
      </c>
      <c r="CA5034" s="337" t="s">
        <v>87</v>
      </c>
      <c r="CB5034" s="337" t="s">
        <v>225</v>
      </c>
      <c r="CC5034" s="337" t="s">
        <v>226</v>
      </c>
      <c r="CD5034" s="338">
        <v>5</v>
      </c>
      <c r="CE5034" s="335">
        <v>45139</v>
      </c>
      <c r="CF5034" s="337">
        <v>0</v>
      </c>
      <c r="CG5034" s="337" t="s">
        <v>90</v>
      </c>
      <c r="CH5034" s="337">
        <v>0</v>
      </c>
      <c r="CI5034" s="337" t="s">
        <v>80</v>
      </c>
      <c r="CJ5034" s="337"/>
      <c r="CK5034" s="337"/>
      <c r="CL5034" s="337"/>
      <c r="CM5034" s="337" t="s">
        <v>73</v>
      </c>
      <c r="CN5034" s="337">
        <v>3</v>
      </c>
    </row>
    <row r="5035" spans="4:92">
      <c r="D5035" s="273" t="s">
        <v>83</v>
      </c>
      <c r="E5035" s="273" t="s">
        <v>287</v>
      </c>
      <c r="F5035" s="273" t="s">
        <v>466</v>
      </c>
      <c r="G5035" s="273" t="s">
        <v>853</v>
      </c>
      <c r="H5035" s="274">
        <v>44927</v>
      </c>
      <c r="I5035" s="273">
        <v>11233</v>
      </c>
      <c r="J5035" s="273">
        <v>797</v>
      </c>
      <c r="K5035" s="273">
        <v>4161.9799999999996</v>
      </c>
      <c r="L5035" s="273" t="s">
        <v>66</v>
      </c>
      <c r="M5035" s="273">
        <v>0</v>
      </c>
      <c r="N5035" s="273" t="s">
        <v>1010</v>
      </c>
      <c r="O5035" s="273">
        <v>0</v>
      </c>
      <c r="P5035" s="273" t="s">
        <v>1011</v>
      </c>
      <c r="Q5035" s="273" t="s">
        <v>1188</v>
      </c>
      <c r="R5035" s="273" t="s">
        <v>1013</v>
      </c>
      <c r="S5035" s="273" t="s">
        <v>1525</v>
      </c>
      <c r="U5035" s="273" t="s">
        <v>73</v>
      </c>
      <c r="V5035" s="273" t="s">
        <v>1526</v>
      </c>
      <c r="W5035" s="273">
        <v>139670</v>
      </c>
      <c r="X5035" s="273" t="s">
        <v>64</v>
      </c>
      <c r="Y5035" s="273" t="s">
        <v>63</v>
      </c>
      <c r="Z5035" s="273" t="s">
        <v>221</v>
      </c>
      <c r="AA5035" s="273" t="s">
        <v>221</v>
      </c>
      <c r="AB5035" s="274">
        <v>45139</v>
      </c>
      <c r="AC5035" s="273">
        <v>13375</v>
      </c>
      <c r="AD5035" s="273">
        <v>17</v>
      </c>
      <c r="AE5035" s="273">
        <v>0</v>
      </c>
      <c r="AF5035" s="273" t="s">
        <v>90</v>
      </c>
      <c r="AG5035" s="273" t="s">
        <v>989</v>
      </c>
      <c r="AH5035" s="273" t="s">
        <v>1035</v>
      </c>
      <c r="AI5035" s="273" t="s">
        <v>123</v>
      </c>
      <c r="AJ5035" s="273" t="s">
        <v>200</v>
      </c>
      <c r="AK5035" s="273">
        <v>226648</v>
      </c>
      <c r="BV5035" s="279" t="s">
        <v>64</v>
      </c>
      <c r="BW5035" s="280" t="s">
        <v>75</v>
      </c>
      <c r="BX5035" s="280" t="s">
        <v>79</v>
      </c>
      <c r="BY5035" s="280" t="s">
        <v>79</v>
      </c>
      <c r="BZ5035" s="280" t="s">
        <v>86</v>
      </c>
      <c r="CA5035" s="280" t="s">
        <v>87</v>
      </c>
      <c r="CB5035" s="280" t="s">
        <v>225</v>
      </c>
      <c r="CC5035" s="280" t="s">
        <v>226</v>
      </c>
      <c r="CD5035" s="281">
        <v>5</v>
      </c>
      <c r="CE5035" s="277">
        <v>45139</v>
      </c>
      <c r="CF5035" s="280">
        <v>0</v>
      </c>
      <c r="CG5035" s="280" t="s">
        <v>90</v>
      </c>
      <c r="CH5035" s="280">
        <v>0</v>
      </c>
      <c r="CI5035" s="280" t="s">
        <v>80</v>
      </c>
      <c r="CJ5035" s="280"/>
      <c r="CK5035" s="280"/>
      <c r="CL5035" s="280"/>
      <c r="CM5035" s="280" t="s">
        <v>73</v>
      </c>
      <c r="CN5035" s="280">
        <v>3</v>
      </c>
    </row>
    <row r="5036" spans="4:92">
      <c r="D5036" s="273" t="s">
        <v>83</v>
      </c>
      <c r="E5036" s="273" t="s">
        <v>287</v>
      </c>
      <c r="F5036" s="273" t="s">
        <v>466</v>
      </c>
      <c r="G5036" s="273" t="s">
        <v>853</v>
      </c>
      <c r="H5036" s="274">
        <v>44927</v>
      </c>
      <c r="I5036" s="273">
        <v>11233</v>
      </c>
      <c r="J5036" s="273">
        <v>797</v>
      </c>
      <c r="K5036" s="273">
        <v>125168</v>
      </c>
      <c r="L5036" s="273" t="s">
        <v>66</v>
      </c>
      <c r="M5036" s="273">
        <v>37091.116633500002</v>
      </c>
      <c r="N5036" s="273" t="s">
        <v>964</v>
      </c>
      <c r="P5036" s="273" t="s">
        <v>1204</v>
      </c>
      <c r="Q5036" s="273" t="s">
        <v>1496</v>
      </c>
      <c r="R5036" s="273" t="s">
        <v>70</v>
      </c>
      <c r="S5036" s="273" t="s">
        <v>1527</v>
      </c>
      <c r="T5036" s="273" t="s">
        <v>122</v>
      </c>
      <c r="U5036" s="273" t="s">
        <v>122</v>
      </c>
      <c r="V5036" s="273" t="s">
        <v>122</v>
      </c>
      <c r="W5036" s="273">
        <v>171929</v>
      </c>
      <c r="X5036" s="273" t="s">
        <v>64</v>
      </c>
      <c r="Y5036" s="273" t="s">
        <v>63</v>
      </c>
      <c r="Z5036" s="273" t="s">
        <v>221</v>
      </c>
      <c r="AA5036" s="273" t="s">
        <v>221</v>
      </c>
      <c r="AB5036" s="274">
        <v>45261</v>
      </c>
      <c r="AC5036" s="273">
        <v>16889</v>
      </c>
      <c r="AD5036" s="273">
        <v>17</v>
      </c>
      <c r="AE5036" s="273">
        <v>0</v>
      </c>
      <c r="AF5036" s="273" t="s">
        <v>90</v>
      </c>
      <c r="AG5036" s="273" t="s">
        <v>1030</v>
      </c>
      <c r="AH5036" s="273" t="s">
        <v>1031</v>
      </c>
      <c r="AI5036" s="273" t="s">
        <v>123</v>
      </c>
      <c r="AJ5036" s="273" t="s">
        <v>200</v>
      </c>
      <c r="AK5036" s="273">
        <v>317688</v>
      </c>
      <c r="BV5036" s="336" t="s">
        <v>64</v>
      </c>
      <c r="BW5036" s="337" t="s">
        <v>75</v>
      </c>
      <c r="BX5036" s="337" t="s">
        <v>79</v>
      </c>
      <c r="BY5036" s="337" t="s">
        <v>79</v>
      </c>
      <c r="BZ5036" s="337" t="s">
        <v>86</v>
      </c>
      <c r="CA5036" s="337" t="s">
        <v>87</v>
      </c>
      <c r="CB5036" s="337" t="s">
        <v>225</v>
      </c>
      <c r="CC5036" s="337" t="s">
        <v>226</v>
      </c>
      <c r="CD5036" s="338">
        <v>5</v>
      </c>
      <c r="CE5036" s="335">
        <v>45139</v>
      </c>
      <c r="CF5036" s="337">
        <v>0</v>
      </c>
      <c r="CG5036" s="337" t="s">
        <v>90</v>
      </c>
      <c r="CH5036" s="337">
        <v>0</v>
      </c>
      <c r="CI5036" s="337" t="s">
        <v>80</v>
      </c>
      <c r="CJ5036" s="337"/>
      <c r="CK5036" s="337"/>
      <c r="CL5036" s="337"/>
      <c r="CM5036" s="337" t="s">
        <v>73</v>
      </c>
      <c r="CN5036" s="337">
        <v>3</v>
      </c>
    </row>
    <row r="5037" spans="4:92">
      <c r="D5037" s="273" t="s">
        <v>83</v>
      </c>
      <c r="E5037" s="273" t="s">
        <v>287</v>
      </c>
      <c r="F5037" s="273" t="s">
        <v>466</v>
      </c>
      <c r="G5037" s="273" t="s">
        <v>853</v>
      </c>
      <c r="H5037" s="274">
        <v>44927</v>
      </c>
      <c r="I5037" s="273">
        <v>11233</v>
      </c>
      <c r="J5037" s="273">
        <v>797</v>
      </c>
      <c r="K5037" s="273">
        <v>178300</v>
      </c>
      <c r="L5037" s="273" t="s">
        <v>66</v>
      </c>
      <c r="N5037" s="273" t="s">
        <v>107</v>
      </c>
      <c r="W5037" s="273">
        <v>139669</v>
      </c>
      <c r="X5037" s="273" t="s">
        <v>64</v>
      </c>
      <c r="Y5037" s="273" t="s">
        <v>63</v>
      </c>
      <c r="Z5037" s="273" t="s">
        <v>221</v>
      </c>
      <c r="AA5037" s="273" t="s">
        <v>221</v>
      </c>
      <c r="AB5037" s="274">
        <v>45261</v>
      </c>
      <c r="AC5037" s="273">
        <v>16889</v>
      </c>
      <c r="AD5037" s="273">
        <v>17</v>
      </c>
      <c r="AE5037" s="273">
        <v>0</v>
      </c>
      <c r="AF5037" s="273" t="s">
        <v>90</v>
      </c>
      <c r="AG5037" s="273" t="s">
        <v>989</v>
      </c>
      <c r="AH5037" s="273" t="s">
        <v>1035</v>
      </c>
      <c r="AI5037" s="273" t="s">
        <v>123</v>
      </c>
      <c r="AJ5037" s="273" t="s">
        <v>200</v>
      </c>
      <c r="AK5037" s="273">
        <v>317694</v>
      </c>
      <c r="BV5037" s="279" t="s">
        <v>64</v>
      </c>
      <c r="BW5037" s="280" t="s">
        <v>75</v>
      </c>
      <c r="BX5037" s="280" t="s">
        <v>79</v>
      </c>
      <c r="BY5037" s="280" t="s">
        <v>79</v>
      </c>
      <c r="BZ5037" s="280" t="s">
        <v>86</v>
      </c>
      <c r="CA5037" s="280" t="s">
        <v>87</v>
      </c>
      <c r="CB5037" s="280" t="s">
        <v>225</v>
      </c>
      <c r="CC5037" s="280" t="s">
        <v>226</v>
      </c>
      <c r="CD5037" s="281">
        <v>5</v>
      </c>
      <c r="CE5037" s="277">
        <v>45139</v>
      </c>
      <c r="CF5037" s="280">
        <v>0</v>
      </c>
      <c r="CG5037" s="280" t="s">
        <v>90</v>
      </c>
      <c r="CH5037" s="280">
        <v>0</v>
      </c>
      <c r="CI5037" s="280" t="s">
        <v>80</v>
      </c>
      <c r="CJ5037" s="280"/>
      <c r="CK5037" s="280"/>
      <c r="CL5037" s="280"/>
      <c r="CM5037" s="280" t="s">
        <v>73</v>
      </c>
      <c r="CN5037" s="280">
        <v>3</v>
      </c>
    </row>
    <row r="5038" spans="4:92">
      <c r="D5038" s="273" t="s">
        <v>83</v>
      </c>
      <c r="E5038" s="273" t="s">
        <v>287</v>
      </c>
      <c r="F5038" s="273" t="s">
        <v>466</v>
      </c>
      <c r="G5038" s="273" t="s">
        <v>853</v>
      </c>
      <c r="H5038" s="274">
        <v>44927</v>
      </c>
      <c r="I5038" s="273">
        <v>11233</v>
      </c>
      <c r="J5038" s="273">
        <v>797</v>
      </c>
      <c r="K5038" s="273">
        <v>0</v>
      </c>
      <c r="L5038" s="273" t="s">
        <v>66</v>
      </c>
      <c r="M5038" s="273">
        <v>0</v>
      </c>
      <c r="N5038" s="273" t="s">
        <v>115</v>
      </c>
      <c r="W5038" s="273">
        <v>139668</v>
      </c>
      <c r="X5038" s="273" t="s">
        <v>64</v>
      </c>
      <c r="Y5038" s="273" t="s">
        <v>63</v>
      </c>
      <c r="Z5038" s="273" t="s">
        <v>221</v>
      </c>
      <c r="AA5038" s="273" t="s">
        <v>221</v>
      </c>
      <c r="AB5038" s="274">
        <v>45261</v>
      </c>
      <c r="AC5038" s="273">
        <v>16889</v>
      </c>
      <c r="AD5038" s="273">
        <v>17</v>
      </c>
      <c r="AE5038" s="273">
        <v>0</v>
      </c>
      <c r="AF5038" s="273" t="s">
        <v>90</v>
      </c>
      <c r="AG5038" s="273" t="s">
        <v>989</v>
      </c>
      <c r="AH5038" s="273" t="s">
        <v>1038</v>
      </c>
      <c r="AI5038" s="273" t="s">
        <v>123</v>
      </c>
      <c r="AJ5038" s="273" t="s">
        <v>200</v>
      </c>
      <c r="AK5038" s="273">
        <v>317700</v>
      </c>
      <c r="BV5038" s="336" t="s">
        <v>64</v>
      </c>
      <c r="BW5038" s="337" t="s">
        <v>75</v>
      </c>
      <c r="BX5038" s="337" t="s">
        <v>79</v>
      </c>
      <c r="BY5038" s="337" t="s">
        <v>79</v>
      </c>
      <c r="BZ5038" s="337" t="s">
        <v>86</v>
      </c>
      <c r="CA5038" s="337" t="s">
        <v>87</v>
      </c>
      <c r="CB5038" s="337" t="s">
        <v>225</v>
      </c>
      <c r="CC5038" s="337" t="s">
        <v>226</v>
      </c>
      <c r="CD5038" s="338">
        <v>5</v>
      </c>
      <c r="CE5038" s="335">
        <v>45139</v>
      </c>
      <c r="CF5038" s="337">
        <v>0</v>
      </c>
      <c r="CG5038" s="337" t="s">
        <v>90</v>
      </c>
      <c r="CH5038" s="337">
        <v>0</v>
      </c>
      <c r="CI5038" s="337" t="s">
        <v>80</v>
      </c>
      <c r="CJ5038" s="337"/>
      <c r="CK5038" s="337"/>
      <c r="CL5038" s="337"/>
      <c r="CM5038" s="337" t="s">
        <v>73</v>
      </c>
      <c r="CN5038" s="337">
        <v>3</v>
      </c>
    </row>
    <row r="5039" spans="4:92">
      <c r="D5039" s="273" t="s">
        <v>83</v>
      </c>
      <c r="E5039" s="273" t="s">
        <v>287</v>
      </c>
      <c r="F5039" s="273" t="s">
        <v>518</v>
      </c>
      <c r="G5039" s="273" t="s">
        <v>1070</v>
      </c>
      <c r="H5039" s="274">
        <v>45047</v>
      </c>
      <c r="I5039" s="273">
        <v>12385</v>
      </c>
      <c r="J5039" s="273">
        <v>862</v>
      </c>
      <c r="W5039" s="273">
        <v>180650</v>
      </c>
      <c r="X5039" s="273" t="s">
        <v>64</v>
      </c>
      <c r="Y5039" s="273" t="s">
        <v>63</v>
      </c>
      <c r="Z5039" s="273" t="s">
        <v>221</v>
      </c>
      <c r="AA5039" s="273" t="s">
        <v>221</v>
      </c>
      <c r="AB5039" s="274">
        <v>45261</v>
      </c>
      <c r="AC5039" s="273">
        <v>16889</v>
      </c>
      <c r="AD5039" s="273">
        <v>17</v>
      </c>
      <c r="AE5039" s="273">
        <v>0</v>
      </c>
      <c r="AF5039" s="273" t="s">
        <v>90</v>
      </c>
      <c r="AG5039" s="273" t="s">
        <v>989</v>
      </c>
      <c r="AH5039" s="273" t="s">
        <v>1091</v>
      </c>
      <c r="AI5039" s="273" t="s">
        <v>123</v>
      </c>
      <c r="AJ5039" s="273" t="s">
        <v>200</v>
      </c>
      <c r="AK5039" s="273">
        <v>317706</v>
      </c>
      <c r="BV5039" s="279" t="s">
        <v>64</v>
      </c>
      <c r="BW5039" s="280" t="s">
        <v>75</v>
      </c>
      <c r="BX5039" s="280" t="s">
        <v>79</v>
      </c>
      <c r="BY5039" s="280" t="s">
        <v>79</v>
      </c>
      <c r="BZ5039" s="280" t="s">
        <v>86</v>
      </c>
      <c r="CA5039" s="280" t="s">
        <v>87</v>
      </c>
      <c r="CB5039" s="280" t="s">
        <v>225</v>
      </c>
      <c r="CC5039" s="280" t="s">
        <v>226</v>
      </c>
      <c r="CD5039" s="281">
        <v>5</v>
      </c>
      <c r="CE5039" s="277">
        <v>45139</v>
      </c>
      <c r="CF5039" s="280">
        <v>0</v>
      </c>
      <c r="CG5039" s="280" t="s">
        <v>90</v>
      </c>
      <c r="CH5039" s="280">
        <v>0</v>
      </c>
      <c r="CI5039" s="280" t="s">
        <v>80</v>
      </c>
      <c r="CJ5039" s="280"/>
      <c r="CK5039" s="280"/>
      <c r="CL5039" s="280"/>
      <c r="CM5039" s="280" t="s">
        <v>73</v>
      </c>
      <c r="CN5039" s="280">
        <v>3</v>
      </c>
    </row>
    <row r="5040" spans="4:92">
      <c r="D5040" s="273" t="s">
        <v>83</v>
      </c>
      <c r="E5040" s="273" t="s">
        <v>287</v>
      </c>
      <c r="F5040" s="273" t="s">
        <v>518</v>
      </c>
      <c r="G5040" s="273" t="s">
        <v>1070</v>
      </c>
      <c r="H5040" s="274">
        <v>45047</v>
      </c>
      <c r="I5040" s="273">
        <v>12385</v>
      </c>
      <c r="J5040" s="273">
        <v>862</v>
      </c>
      <c r="K5040" s="273">
        <v>370</v>
      </c>
      <c r="L5040" s="273" t="s">
        <v>66</v>
      </c>
      <c r="M5040" s="273">
        <v>446.96411999999998</v>
      </c>
      <c r="N5040" s="273" t="s">
        <v>115</v>
      </c>
      <c r="W5040" s="273">
        <v>180674</v>
      </c>
      <c r="X5040" s="273" t="s">
        <v>64</v>
      </c>
      <c r="Y5040" s="273" t="s">
        <v>63</v>
      </c>
      <c r="Z5040" s="273" t="s">
        <v>221</v>
      </c>
      <c r="AA5040" s="273" t="s">
        <v>221</v>
      </c>
      <c r="AB5040" s="274">
        <v>45261</v>
      </c>
      <c r="AC5040" s="273">
        <v>16889</v>
      </c>
      <c r="AD5040" s="273">
        <v>17</v>
      </c>
      <c r="AE5040" s="273">
        <v>0.56000000000000005</v>
      </c>
      <c r="AF5040" s="273" t="s">
        <v>90</v>
      </c>
      <c r="AG5040" s="273" t="s">
        <v>1026</v>
      </c>
      <c r="AH5040" s="273" t="s">
        <v>1093</v>
      </c>
      <c r="AI5040" s="273" t="s">
        <v>123</v>
      </c>
      <c r="AJ5040" s="273" t="s">
        <v>200</v>
      </c>
      <c r="AK5040" s="273">
        <v>317712</v>
      </c>
      <c r="BV5040" s="336" t="s">
        <v>64</v>
      </c>
      <c r="BW5040" s="337" t="s">
        <v>75</v>
      </c>
      <c r="BX5040" s="337" t="s">
        <v>79</v>
      </c>
      <c r="BY5040" s="337" t="s">
        <v>79</v>
      </c>
      <c r="BZ5040" s="337" t="s">
        <v>86</v>
      </c>
      <c r="CA5040" s="337" t="s">
        <v>87</v>
      </c>
      <c r="CB5040" s="337" t="s">
        <v>225</v>
      </c>
      <c r="CC5040" s="337" t="s">
        <v>226</v>
      </c>
      <c r="CD5040" s="338">
        <v>5</v>
      </c>
      <c r="CE5040" s="335">
        <v>45139</v>
      </c>
      <c r="CF5040" s="337">
        <v>0</v>
      </c>
      <c r="CG5040" s="337" t="s">
        <v>90</v>
      </c>
      <c r="CH5040" s="337">
        <v>0</v>
      </c>
      <c r="CI5040" s="337" t="s">
        <v>80</v>
      </c>
      <c r="CJ5040" s="337"/>
      <c r="CK5040" s="337"/>
      <c r="CL5040" s="337"/>
      <c r="CM5040" s="337" t="s">
        <v>73</v>
      </c>
      <c r="CN5040" s="337">
        <v>3</v>
      </c>
    </row>
    <row r="5041" spans="4:92">
      <c r="D5041" s="273" t="s">
        <v>83</v>
      </c>
      <c r="E5041" s="273" t="s">
        <v>287</v>
      </c>
      <c r="F5041" s="273" t="s">
        <v>518</v>
      </c>
      <c r="G5041" s="273" t="s">
        <v>1070</v>
      </c>
      <c r="H5041" s="274">
        <v>45047</v>
      </c>
      <c r="I5041" s="273">
        <v>12385</v>
      </c>
      <c r="J5041" s="273">
        <v>862</v>
      </c>
      <c r="K5041" s="273">
        <v>0</v>
      </c>
      <c r="L5041" s="273" t="s">
        <v>66</v>
      </c>
      <c r="N5041" s="273" t="s">
        <v>107</v>
      </c>
      <c r="W5041" s="273">
        <v>180675</v>
      </c>
      <c r="X5041" s="273" t="s">
        <v>64</v>
      </c>
      <c r="Y5041" s="273" t="s">
        <v>63</v>
      </c>
      <c r="Z5041" s="273" t="s">
        <v>221</v>
      </c>
      <c r="AA5041" s="273" t="s">
        <v>221</v>
      </c>
      <c r="AB5041" s="274">
        <v>45261</v>
      </c>
      <c r="AC5041" s="273">
        <v>16889</v>
      </c>
      <c r="AD5041" s="273">
        <v>17</v>
      </c>
      <c r="AE5041" s="273">
        <v>2.0999999999999999E-3</v>
      </c>
      <c r="AF5041" s="273" t="s">
        <v>90</v>
      </c>
      <c r="AG5041" s="273" t="s">
        <v>1095</v>
      </c>
      <c r="AH5041" s="273" t="s">
        <v>1096</v>
      </c>
      <c r="AI5041" s="273" t="s">
        <v>123</v>
      </c>
      <c r="AJ5041" s="273" t="s">
        <v>200</v>
      </c>
      <c r="AK5041" s="273">
        <v>317718</v>
      </c>
      <c r="BV5041" s="279" t="s">
        <v>64</v>
      </c>
      <c r="BW5041" s="280" t="s">
        <v>75</v>
      </c>
      <c r="BX5041" s="280" t="s">
        <v>79</v>
      </c>
      <c r="BY5041" s="280" t="s">
        <v>79</v>
      </c>
      <c r="BZ5041" s="280" t="s">
        <v>86</v>
      </c>
      <c r="CA5041" s="280" t="s">
        <v>87</v>
      </c>
      <c r="CB5041" s="280" t="s">
        <v>225</v>
      </c>
      <c r="CC5041" s="280" t="s">
        <v>226</v>
      </c>
      <c r="CD5041" s="281">
        <v>5</v>
      </c>
      <c r="CE5041" s="277">
        <v>45139</v>
      </c>
      <c r="CF5041" s="280">
        <v>0</v>
      </c>
      <c r="CG5041" s="280" t="s">
        <v>90</v>
      </c>
      <c r="CH5041" s="280">
        <v>0</v>
      </c>
      <c r="CI5041" s="280" t="s">
        <v>80</v>
      </c>
      <c r="CJ5041" s="280"/>
      <c r="CK5041" s="280"/>
      <c r="CL5041" s="280"/>
      <c r="CM5041" s="280" t="s">
        <v>73</v>
      </c>
      <c r="CN5041" s="280">
        <v>3</v>
      </c>
    </row>
    <row r="5042" spans="4:92">
      <c r="D5042" s="273" t="s">
        <v>83</v>
      </c>
      <c r="E5042" s="273" t="s">
        <v>287</v>
      </c>
      <c r="F5042" s="273" t="s">
        <v>518</v>
      </c>
      <c r="G5042" s="273" t="s">
        <v>1070</v>
      </c>
      <c r="H5042" s="274">
        <v>45078</v>
      </c>
      <c r="I5042" s="273">
        <v>12654</v>
      </c>
      <c r="J5042" s="273">
        <v>862</v>
      </c>
      <c r="W5042" s="273">
        <v>192486</v>
      </c>
      <c r="X5042" s="273" t="s">
        <v>64</v>
      </c>
      <c r="Y5042" s="273" t="s">
        <v>63</v>
      </c>
      <c r="Z5042" s="273" t="s">
        <v>221</v>
      </c>
      <c r="AA5042" s="273" t="s">
        <v>221</v>
      </c>
      <c r="AB5042" s="274">
        <v>45261</v>
      </c>
      <c r="AC5042" s="273">
        <v>16889</v>
      </c>
      <c r="AD5042" s="273">
        <v>17</v>
      </c>
      <c r="AE5042" s="273">
        <v>8.5000000000000006E-2</v>
      </c>
      <c r="AF5042" s="273" t="s">
        <v>90</v>
      </c>
      <c r="AG5042" s="273" t="s">
        <v>1876</v>
      </c>
      <c r="AH5042" s="273" t="s">
        <v>1903</v>
      </c>
      <c r="AI5042" s="273" t="s">
        <v>123</v>
      </c>
      <c r="AJ5042" s="273" t="s">
        <v>200</v>
      </c>
      <c r="AK5042" s="273">
        <v>317724</v>
      </c>
      <c r="BV5042" s="336" t="s">
        <v>64</v>
      </c>
      <c r="BW5042" s="337" t="s">
        <v>75</v>
      </c>
      <c r="BX5042" s="337" t="s">
        <v>79</v>
      </c>
      <c r="BY5042" s="337" t="s">
        <v>79</v>
      </c>
      <c r="BZ5042" s="337" t="s">
        <v>86</v>
      </c>
      <c r="CA5042" s="337" t="s">
        <v>87</v>
      </c>
      <c r="CB5042" s="337" t="s">
        <v>225</v>
      </c>
      <c r="CC5042" s="337" t="s">
        <v>226</v>
      </c>
      <c r="CD5042" s="338">
        <v>5</v>
      </c>
      <c r="CE5042" s="335">
        <v>45139</v>
      </c>
      <c r="CF5042" s="337">
        <v>0</v>
      </c>
      <c r="CG5042" s="337" t="s">
        <v>90</v>
      </c>
      <c r="CH5042" s="337">
        <v>0</v>
      </c>
      <c r="CI5042" s="337" t="s">
        <v>80</v>
      </c>
      <c r="CJ5042" s="337"/>
      <c r="CK5042" s="337"/>
      <c r="CL5042" s="337"/>
      <c r="CM5042" s="337" t="s">
        <v>73</v>
      </c>
      <c r="CN5042" s="337">
        <v>3</v>
      </c>
    </row>
    <row r="5043" spans="4:92">
      <c r="D5043" s="273" t="s">
        <v>83</v>
      </c>
      <c r="E5043" s="273" t="s">
        <v>287</v>
      </c>
      <c r="F5043" s="273" t="s">
        <v>518</v>
      </c>
      <c r="G5043" s="273" t="s">
        <v>1070</v>
      </c>
      <c r="H5043" s="274">
        <v>45078</v>
      </c>
      <c r="I5043" s="273">
        <v>12654</v>
      </c>
      <c r="J5043" s="273">
        <v>862</v>
      </c>
      <c r="K5043" s="273">
        <v>830</v>
      </c>
      <c r="L5043" s="273" t="s">
        <v>66</v>
      </c>
      <c r="M5043" s="273">
        <v>966.29661999999996</v>
      </c>
      <c r="N5043" s="273" t="s">
        <v>115</v>
      </c>
      <c r="W5043" s="273">
        <v>192510</v>
      </c>
      <c r="X5043" s="273" t="s">
        <v>64</v>
      </c>
      <c r="Y5043" s="273" t="s">
        <v>63</v>
      </c>
      <c r="Z5043" s="273" t="s">
        <v>221</v>
      </c>
      <c r="AA5043" s="273" t="s">
        <v>221</v>
      </c>
      <c r="AB5043" s="274">
        <v>45261</v>
      </c>
      <c r="AC5043" s="273">
        <v>16889</v>
      </c>
      <c r="AD5043" s="273">
        <v>17</v>
      </c>
      <c r="AE5043" s="273">
        <v>0</v>
      </c>
      <c r="AF5043" s="273" t="s">
        <v>90</v>
      </c>
      <c r="AG5043" s="273" t="s">
        <v>1239</v>
      </c>
      <c r="AH5043" s="273" t="s">
        <v>1240</v>
      </c>
      <c r="AI5043" s="273" t="s">
        <v>123</v>
      </c>
      <c r="AJ5043" s="273" t="s">
        <v>200</v>
      </c>
      <c r="AK5043" s="273">
        <v>317749</v>
      </c>
      <c r="BV5043" s="279" t="s">
        <v>64</v>
      </c>
      <c r="BW5043" s="280" t="s">
        <v>75</v>
      </c>
      <c r="BX5043" s="280" t="s">
        <v>79</v>
      </c>
      <c r="BY5043" s="280" t="s">
        <v>79</v>
      </c>
      <c r="BZ5043" s="280" t="s">
        <v>86</v>
      </c>
      <c r="CA5043" s="280" t="s">
        <v>87</v>
      </c>
      <c r="CB5043" s="280" t="s">
        <v>225</v>
      </c>
      <c r="CC5043" s="280" t="s">
        <v>226</v>
      </c>
      <c r="CD5043" s="281">
        <v>5</v>
      </c>
      <c r="CE5043" s="277">
        <v>45139</v>
      </c>
      <c r="CF5043" s="280">
        <v>0</v>
      </c>
      <c r="CG5043" s="280" t="s">
        <v>90</v>
      </c>
      <c r="CH5043" s="280">
        <v>0</v>
      </c>
      <c r="CI5043" s="280" t="s">
        <v>80</v>
      </c>
      <c r="CJ5043" s="280"/>
      <c r="CK5043" s="280"/>
      <c r="CL5043" s="280"/>
      <c r="CM5043" s="280" t="s">
        <v>73</v>
      </c>
      <c r="CN5043" s="280">
        <v>3</v>
      </c>
    </row>
    <row r="5044" spans="4:92">
      <c r="D5044" s="273" t="s">
        <v>83</v>
      </c>
      <c r="E5044" s="273" t="s">
        <v>287</v>
      </c>
      <c r="F5044" s="273" t="s">
        <v>518</v>
      </c>
      <c r="G5044" s="273" t="s">
        <v>1070</v>
      </c>
      <c r="H5044" s="274">
        <v>45078</v>
      </c>
      <c r="I5044" s="273">
        <v>12654</v>
      </c>
      <c r="J5044" s="273">
        <v>862</v>
      </c>
      <c r="K5044" s="273">
        <v>0</v>
      </c>
      <c r="L5044" s="273" t="s">
        <v>66</v>
      </c>
      <c r="N5044" s="273" t="s">
        <v>107</v>
      </c>
      <c r="W5044" s="273">
        <v>192511</v>
      </c>
      <c r="X5044" s="273" t="s">
        <v>64</v>
      </c>
      <c r="Y5044" s="273" t="s">
        <v>63</v>
      </c>
      <c r="Z5044" s="273" t="s">
        <v>65</v>
      </c>
      <c r="AA5044" s="273" t="s">
        <v>65</v>
      </c>
      <c r="AB5044" s="274">
        <v>44927</v>
      </c>
      <c r="AC5044" s="273">
        <v>11786</v>
      </c>
      <c r="AD5044" s="273">
        <v>5</v>
      </c>
      <c r="AK5044" s="273">
        <v>156364</v>
      </c>
      <c r="BV5044" s="336" t="s">
        <v>64</v>
      </c>
      <c r="BW5044" s="337" t="s">
        <v>75</v>
      </c>
      <c r="BX5044" s="337" t="s">
        <v>79</v>
      </c>
      <c r="BY5044" s="337" t="s">
        <v>79</v>
      </c>
      <c r="BZ5044" s="337" t="s">
        <v>86</v>
      </c>
      <c r="CA5044" s="337" t="s">
        <v>87</v>
      </c>
      <c r="CB5044" s="337" t="s">
        <v>225</v>
      </c>
      <c r="CC5044" s="337" t="s">
        <v>226</v>
      </c>
      <c r="CD5044" s="338">
        <v>5</v>
      </c>
      <c r="CE5044" s="335">
        <v>45139</v>
      </c>
      <c r="CF5044" s="337">
        <v>0</v>
      </c>
      <c r="CG5044" s="337" t="s">
        <v>90</v>
      </c>
      <c r="CH5044" s="337">
        <v>0</v>
      </c>
      <c r="CI5044" s="337" t="s">
        <v>80</v>
      </c>
      <c r="CJ5044" s="337"/>
      <c r="CK5044" s="337"/>
      <c r="CL5044" s="337"/>
      <c r="CM5044" s="337" t="s">
        <v>73</v>
      </c>
      <c r="CN5044" s="337">
        <v>3</v>
      </c>
    </row>
    <row r="5045" spans="4:92">
      <c r="D5045" s="273" t="s">
        <v>83</v>
      </c>
      <c r="E5045" s="273" t="s">
        <v>287</v>
      </c>
      <c r="F5045" s="273" t="s">
        <v>518</v>
      </c>
      <c r="G5045" s="273" t="s">
        <v>1070</v>
      </c>
      <c r="H5045" s="274">
        <v>45108</v>
      </c>
      <c r="I5045" s="273">
        <v>12923</v>
      </c>
      <c r="J5045" s="273">
        <v>862</v>
      </c>
      <c r="W5045" s="273">
        <v>205970</v>
      </c>
      <c r="X5045" s="273" t="s">
        <v>64</v>
      </c>
      <c r="Y5045" s="273" t="s">
        <v>63</v>
      </c>
      <c r="Z5045" s="273" t="s">
        <v>65</v>
      </c>
      <c r="AA5045" s="273" t="s">
        <v>65</v>
      </c>
      <c r="AB5045" s="274">
        <v>44927</v>
      </c>
      <c r="AC5045" s="273">
        <v>11942</v>
      </c>
      <c r="AD5045" s="273">
        <v>5</v>
      </c>
      <c r="AE5045" s="273">
        <v>4.4000000000000004</v>
      </c>
      <c r="AF5045" s="273" t="s">
        <v>90</v>
      </c>
      <c r="AG5045" s="273" t="s">
        <v>882</v>
      </c>
      <c r="AH5045" s="273" t="s">
        <v>1119</v>
      </c>
      <c r="AI5045" s="273" t="s">
        <v>123</v>
      </c>
      <c r="AJ5045" s="273" t="s">
        <v>214</v>
      </c>
      <c r="AK5045" s="273">
        <v>159313</v>
      </c>
      <c r="BV5045" s="279" t="s">
        <v>64</v>
      </c>
      <c r="BW5045" s="280" t="s">
        <v>75</v>
      </c>
      <c r="BX5045" s="280" t="s">
        <v>79</v>
      </c>
      <c r="BY5045" s="280" t="s">
        <v>79</v>
      </c>
      <c r="BZ5045" s="280" t="s">
        <v>86</v>
      </c>
      <c r="CA5045" s="280" t="s">
        <v>87</v>
      </c>
      <c r="CB5045" s="280" t="s">
        <v>225</v>
      </c>
      <c r="CC5045" s="280" t="s">
        <v>226</v>
      </c>
      <c r="CD5045" s="281">
        <v>5</v>
      </c>
      <c r="CE5045" s="277">
        <v>45170</v>
      </c>
      <c r="CF5045" s="280">
        <v>0</v>
      </c>
      <c r="CG5045" s="280" t="s">
        <v>90</v>
      </c>
      <c r="CH5045" s="280">
        <v>0</v>
      </c>
      <c r="CI5045" s="280" t="s">
        <v>80</v>
      </c>
      <c r="CJ5045" s="280"/>
      <c r="CK5045" s="280"/>
      <c r="CL5045" s="280"/>
      <c r="CM5045" s="280" t="s">
        <v>73</v>
      </c>
      <c r="CN5045" s="280">
        <v>3</v>
      </c>
    </row>
    <row r="5046" spans="4:92">
      <c r="D5046" s="273" t="s">
        <v>83</v>
      </c>
      <c r="E5046" s="273" t="s">
        <v>287</v>
      </c>
      <c r="F5046" s="273" t="s">
        <v>518</v>
      </c>
      <c r="G5046" s="273" t="s">
        <v>1070</v>
      </c>
      <c r="H5046" s="274">
        <v>45108</v>
      </c>
      <c r="I5046" s="273">
        <v>12923</v>
      </c>
      <c r="J5046" s="273">
        <v>862</v>
      </c>
      <c r="K5046" s="273">
        <v>570</v>
      </c>
      <c r="L5046" s="273" t="s">
        <v>66</v>
      </c>
      <c r="M5046" s="273">
        <v>717.98321999999996</v>
      </c>
      <c r="N5046" s="273" t="s">
        <v>115</v>
      </c>
      <c r="W5046" s="273">
        <v>205994</v>
      </c>
      <c r="X5046" s="273" t="s">
        <v>64</v>
      </c>
      <c r="Y5046" s="273" t="s">
        <v>63</v>
      </c>
      <c r="Z5046" s="273" t="s">
        <v>65</v>
      </c>
      <c r="AA5046" s="273" t="s">
        <v>65</v>
      </c>
      <c r="AB5046" s="274">
        <v>44927</v>
      </c>
      <c r="AC5046" s="273">
        <v>11942</v>
      </c>
      <c r="AD5046" s="273">
        <v>5</v>
      </c>
      <c r="AE5046" s="273">
        <v>20</v>
      </c>
      <c r="AF5046" s="273" t="s">
        <v>90</v>
      </c>
      <c r="AH5046" s="273" t="s">
        <v>1124</v>
      </c>
      <c r="AI5046" s="273" t="s">
        <v>123</v>
      </c>
      <c r="AJ5046" s="273" t="s">
        <v>200</v>
      </c>
      <c r="AK5046" s="273">
        <v>165640</v>
      </c>
      <c r="BV5046" s="336" t="s">
        <v>64</v>
      </c>
      <c r="BW5046" s="337" t="s">
        <v>75</v>
      </c>
      <c r="BX5046" s="337" t="s">
        <v>79</v>
      </c>
      <c r="BY5046" s="337" t="s">
        <v>79</v>
      </c>
      <c r="BZ5046" s="337" t="s">
        <v>86</v>
      </c>
      <c r="CA5046" s="337" t="s">
        <v>87</v>
      </c>
      <c r="CB5046" s="337" t="s">
        <v>225</v>
      </c>
      <c r="CC5046" s="337" t="s">
        <v>226</v>
      </c>
      <c r="CD5046" s="338">
        <v>5</v>
      </c>
      <c r="CE5046" s="335">
        <v>45170</v>
      </c>
      <c r="CF5046" s="337">
        <v>0</v>
      </c>
      <c r="CG5046" s="337" t="s">
        <v>90</v>
      </c>
      <c r="CH5046" s="337">
        <v>0</v>
      </c>
      <c r="CI5046" s="337" t="s">
        <v>80</v>
      </c>
      <c r="CJ5046" s="337"/>
      <c r="CK5046" s="337"/>
      <c r="CL5046" s="337"/>
      <c r="CM5046" s="337" t="s">
        <v>73</v>
      </c>
      <c r="CN5046" s="337">
        <v>3</v>
      </c>
    </row>
    <row r="5047" spans="4:92">
      <c r="D5047" s="273" t="s">
        <v>83</v>
      </c>
      <c r="E5047" s="273" t="s">
        <v>287</v>
      </c>
      <c r="F5047" s="273" t="s">
        <v>518</v>
      </c>
      <c r="G5047" s="273" t="s">
        <v>1070</v>
      </c>
      <c r="H5047" s="274">
        <v>45108</v>
      </c>
      <c r="I5047" s="273">
        <v>12923</v>
      </c>
      <c r="J5047" s="273">
        <v>862</v>
      </c>
      <c r="K5047" s="273">
        <v>0</v>
      </c>
      <c r="L5047" s="273" t="s">
        <v>66</v>
      </c>
      <c r="N5047" s="273" t="s">
        <v>107</v>
      </c>
      <c r="W5047" s="273">
        <v>205995</v>
      </c>
      <c r="X5047" s="273" t="s">
        <v>64</v>
      </c>
      <c r="Y5047" s="273" t="s">
        <v>63</v>
      </c>
      <c r="Z5047" s="273" t="s">
        <v>65</v>
      </c>
      <c r="AA5047" s="273" t="s">
        <v>65</v>
      </c>
      <c r="AB5047" s="274">
        <v>44927</v>
      </c>
      <c r="AC5047" s="273">
        <v>11942</v>
      </c>
      <c r="AD5047" s="273">
        <v>5</v>
      </c>
      <c r="AE5047" s="273">
        <v>0.4</v>
      </c>
      <c r="AF5047" s="273" t="s">
        <v>90</v>
      </c>
      <c r="AG5047" s="273" t="s">
        <v>625</v>
      </c>
      <c r="AH5047" s="273" t="s">
        <v>1129</v>
      </c>
      <c r="AI5047" s="273" t="s">
        <v>123</v>
      </c>
      <c r="AJ5047" s="273" t="s">
        <v>627</v>
      </c>
      <c r="AK5047" s="273">
        <v>165645</v>
      </c>
      <c r="BV5047" s="279" t="s">
        <v>64</v>
      </c>
      <c r="BW5047" s="280" t="s">
        <v>75</v>
      </c>
      <c r="BX5047" s="280" t="s">
        <v>79</v>
      </c>
      <c r="BY5047" s="280" t="s">
        <v>79</v>
      </c>
      <c r="BZ5047" s="280" t="s">
        <v>86</v>
      </c>
      <c r="CA5047" s="280" t="s">
        <v>87</v>
      </c>
      <c r="CB5047" s="280" t="s">
        <v>225</v>
      </c>
      <c r="CC5047" s="280" t="s">
        <v>226</v>
      </c>
      <c r="CD5047" s="281">
        <v>5</v>
      </c>
      <c r="CE5047" s="277">
        <v>45170</v>
      </c>
      <c r="CF5047" s="280">
        <v>0</v>
      </c>
      <c r="CG5047" s="280" t="s">
        <v>90</v>
      </c>
      <c r="CH5047" s="280">
        <v>0</v>
      </c>
      <c r="CI5047" s="280" t="s">
        <v>80</v>
      </c>
      <c r="CJ5047" s="280"/>
      <c r="CK5047" s="280"/>
      <c r="CL5047" s="280"/>
      <c r="CM5047" s="280" t="s">
        <v>73</v>
      </c>
      <c r="CN5047" s="280">
        <v>3</v>
      </c>
    </row>
    <row r="5048" spans="4:92">
      <c r="D5048" s="273" t="s">
        <v>83</v>
      </c>
      <c r="E5048" s="273" t="s">
        <v>287</v>
      </c>
      <c r="F5048" s="273" t="s">
        <v>518</v>
      </c>
      <c r="G5048" s="273" t="s">
        <v>1070</v>
      </c>
      <c r="H5048" s="274">
        <v>45139</v>
      </c>
      <c r="I5048" s="273">
        <v>13600</v>
      </c>
      <c r="J5048" s="273">
        <v>862</v>
      </c>
      <c r="W5048" s="273">
        <v>224039</v>
      </c>
      <c r="X5048" s="273" t="s">
        <v>64</v>
      </c>
      <c r="Y5048" s="273" t="s">
        <v>63</v>
      </c>
      <c r="Z5048" s="273" t="s">
        <v>65</v>
      </c>
      <c r="AA5048" s="273" t="s">
        <v>65</v>
      </c>
      <c r="AB5048" s="274">
        <v>44927</v>
      </c>
      <c r="AC5048" s="273">
        <v>11942</v>
      </c>
      <c r="AD5048" s="273">
        <v>5</v>
      </c>
      <c r="AE5048" s="273">
        <v>5.6</v>
      </c>
      <c r="AF5048" s="273" t="s">
        <v>90</v>
      </c>
      <c r="AH5048" s="273" t="s">
        <v>1096</v>
      </c>
      <c r="AI5048" s="273" t="s">
        <v>123</v>
      </c>
      <c r="AJ5048" s="273" t="s">
        <v>200</v>
      </c>
      <c r="AK5048" s="273">
        <v>171339</v>
      </c>
      <c r="BV5048" s="336" t="s">
        <v>64</v>
      </c>
      <c r="BW5048" s="337" t="s">
        <v>75</v>
      </c>
      <c r="BX5048" s="337" t="s">
        <v>79</v>
      </c>
      <c r="BY5048" s="337" t="s">
        <v>79</v>
      </c>
      <c r="BZ5048" s="337" t="s">
        <v>86</v>
      </c>
      <c r="CA5048" s="337" t="s">
        <v>87</v>
      </c>
      <c r="CB5048" s="337" t="s">
        <v>225</v>
      </c>
      <c r="CC5048" s="337" t="s">
        <v>226</v>
      </c>
      <c r="CD5048" s="338">
        <v>5</v>
      </c>
      <c r="CE5048" s="335">
        <v>45170</v>
      </c>
      <c r="CF5048" s="337">
        <v>0</v>
      </c>
      <c r="CG5048" s="337" t="s">
        <v>90</v>
      </c>
      <c r="CH5048" s="337">
        <v>0</v>
      </c>
      <c r="CI5048" s="337" t="s">
        <v>80</v>
      </c>
      <c r="CJ5048" s="337"/>
      <c r="CK5048" s="337"/>
      <c r="CL5048" s="337"/>
      <c r="CM5048" s="337" t="s">
        <v>73</v>
      </c>
      <c r="CN5048" s="337">
        <v>3</v>
      </c>
    </row>
    <row r="5049" spans="4:92">
      <c r="D5049" s="273" t="s">
        <v>83</v>
      </c>
      <c r="E5049" s="273" t="s">
        <v>287</v>
      </c>
      <c r="F5049" s="273" t="s">
        <v>518</v>
      </c>
      <c r="G5049" s="273" t="s">
        <v>1070</v>
      </c>
      <c r="H5049" s="274">
        <v>45139</v>
      </c>
      <c r="I5049" s="273">
        <v>13600</v>
      </c>
      <c r="J5049" s="273">
        <v>862</v>
      </c>
      <c r="K5049" s="273">
        <v>932</v>
      </c>
      <c r="L5049" s="273" t="s">
        <v>66</v>
      </c>
      <c r="M5049" s="273">
        <v>1147.12095</v>
      </c>
      <c r="N5049" s="273" t="s">
        <v>115</v>
      </c>
      <c r="W5049" s="273">
        <v>224063</v>
      </c>
      <c r="X5049" s="273" t="s">
        <v>64</v>
      </c>
      <c r="Y5049" s="273" t="s">
        <v>63</v>
      </c>
      <c r="Z5049" s="273" t="s">
        <v>65</v>
      </c>
      <c r="AA5049" s="273" t="s">
        <v>65</v>
      </c>
      <c r="AB5049" s="274">
        <v>44927</v>
      </c>
      <c r="AC5049" s="273">
        <v>11942</v>
      </c>
      <c r="AD5049" s="273">
        <v>5</v>
      </c>
      <c r="AE5049" s="273">
        <v>1.9</v>
      </c>
      <c r="AF5049" s="273" t="s">
        <v>90</v>
      </c>
      <c r="AG5049" s="273" t="s">
        <v>703</v>
      </c>
      <c r="AH5049" s="273" t="s">
        <v>1135</v>
      </c>
      <c r="AI5049" s="273" t="s">
        <v>123</v>
      </c>
      <c r="AJ5049" s="273" t="s">
        <v>124</v>
      </c>
      <c r="AK5049" s="273">
        <v>171129</v>
      </c>
      <c r="BV5049" s="279" t="s">
        <v>64</v>
      </c>
      <c r="BW5049" s="280" t="s">
        <v>75</v>
      </c>
      <c r="BX5049" s="280" t="s">
        <v>79</v>
      </c>
      <c r="BY5049" s="280" t="s">
        <v>79</v>
      </c>
      <c r="BZ5049" s="280" t="s">
        <v>86</v>
      </c>
      <c r="CA5049" s="280" t="s">
        <v>87</v>
      </c>
      <c r="CB5049" s="280" t="s">
        <v>225</v>
      </c>
      <c r="CC5049" s="280" t="s">
        <v>226</v>
      </c>
      <c r="CD5049" s="281">
        <v>5</v>
      </c>
      <c r="CE5049" s="277">
        <v>45170</v>
      </c>
      <c r="CF5049" s="280">
        <v>0</v>
      </c>
      <c r="CG5049" s="280" t="s">
        <v>90</v>
      </c>
      <c r="CH5049" s="280">
        <v>0</v>
      </c>
      <c r="CI5049" s="280" t="s">
        <v>80</v>
      </c>
      <c r="CJ5049" s="280"/>
      <c r="CK5049" s="280"/>
      <c r="CL5049" s="280"/>
      <c r="CM5049" s="280" t="s">
        <v>73</v>
      </c>
      <c r="CN5049" s="280">
        <v>3</v>
      </c>
    </row>
    <row r="5050" spans="4:92">
      <c r="D5050" s="273" t="s">
        <v>83</v>
      </c>
      <c r="E5050" s="273" t="s">
        <v>287</v>
      </c>
      <c r="F5050" s="273" t="s">
        <v>518</v>
      </c>
      <c r="G5050" s="273" t="s">
        <v>1070</v>
      </c>
      <c r="H5050" s="274">
        <v>45139</v>
      </c>
      <c r="I5050" s="273">
        <v>13600</v>
      </c>
      <c r="J5050" s="273">
        <v>862</v>
      </c>
      <c r="K5050" s="273">
        <v>0</v>
      </c>
      <c r="L5050" s="273" t="s">
        <v>66</v>
      </c>
      <c r="N5050" s="273" t="s">
        <v>107</v>
      </c>
      <c r="W5050" s="273">
        <v>224064</v>
      </c>
      <c r="X5050" s="273" t="s">
        <v>64</v>
      </c>
      <c r="Y5050" s="273" t="s">
        <v>63</v>
      </c>
      <c r="Z5050" s="273" t="s">
        <v>65</v>
      </c>
      <c r="AA5050" s="273" t="s">
        <v>65</v>
      </c>
      <c r="AB5050" s="274">
        <v>44927</v>
      </c>
      <c r="AC5050" s="273">
        <v>11942</v>
      </c>
      <c r="AD5050" s="273">
        <v>5</v>
      </c>
      <c r="AE5050" s="273">
        <v>0.2</v>
      </c>
      <c r="AF5050" s="273" t="s">
        <v>90</v>
      </c>
      <c r="AG5050" s="273" t="s">
        <v>819</v>
      </c>
      <c r="AH5050" s="273" t="s">
        <v>1415</v>
      </c>
      <c r="AI5050" s="273" t="s">
        <v>199</v>
      </c>
      <c r="AJ5050" s="273" t="s">
        <v>200</v>
      </c>
      <c r="AK5050" s="273">
        <v>171134</v>
      </c>
      <c r="BV5050" s="336" t="s">
        <v>64</v>
      </c>
      <c r="BW5050" s="337" t="s">
        <v>75</v>
      </c>
      <c r="BX5050" s="337" t="s">
        <v>79</v>
      </c>
      <c r="BY5050" s="337" t="s">
        <v>79</v>
      </c>
      <c r="BZ5050" s="337" t="s">
        <v>86</v>
      </c>
      <c r="CA5050" s="337" t="s">
        <v>87</v>
      </c>
      <c r="CB5050" s="337" t="s">
        <v>225</v>
      </c>
      <c r="CC5050" s="337" t="s">
        <v>226</v>
      </c>
      <c r="CD5050" s="338">
        <v>5</v>
      </c>
      <c r="CE5050" s="335">
        <v>45170</v>
      </c>
      <c r="CF5050" s="337">
        <v>0</v>
      </c>
      <c r="CG5050" s="337" t="s">
        <v>90</v>
      </c>
      <c r="CH5050" s="337">
        <v>0</v>
      </c>
      <c r="CI5050" s="337" t="s">
        <v>80</v>
      </c>
      <c r="CJ5050" s="337"/>
      <c r="CK5050" s="337"/>
      <c r="CL5050" s="337"/>
      <c r="CM5050" s="337" t="s">
        <v>73</v>
      </c>
      <c r="CN5050" s="337">
        <v>3</v>
      </c>
    </row>
    <row r="5051" spans="4:92">
      <c r="D5051" s="273" t="s">
        <v>83</v>
      </c>
      <c r="E5051" s="273" t="s">
        <v>287</v>
      </c>
      <c r="F5051" s="273" t="s">
        <v>518</v>
      </c>
      <c r="G5051" s="273" t="s">
        <v>1070</v>
      </c>
      <c r="H5051" s="274">
        <v>45170</v>
      </c>
      <c r="I5051" s="273">
        <v>13927</v>
      </c>
      <c r="J5051" s="273">
        <v>862</v>
      </c>
      <c r="W5051" s="273">
        <v>246860</v>
      </c>
      <c r="X5051" s="273" t="s">
        <v>64</v>
      </c>
      <c r="Y5051" s="273" t="s">
        <v>63</v>
      </c>
      <c r="Z5051" s="273" t="s">
        <v>120</v>
      </c>
      <c r="AA5051" s="273" t="s">
        <v>120</v>
      </c>
      <c r="AB5051" s="274">
        <v>45017</v>
      </c>
      <c r="AC5051" s="273">
        <v>12042</v>
      </c>
      <c r="AD5051" s="273">
        <v>6</v>
      </c>
      <c r="AE5051" s="273">
        <v>1.69</v>
      </c>
      <c r="AF5051" s="273" t="s">
        <v>90</v>
      </c>
      <c r="AG5051" s="273" t="s">
        <v>819</v>
      </c>
      <c r="AH5051" s="273" t="s">
        <v>1906</v>
      </c>
      <c r="AI5051" s="273" t="s">
        <v>199</v>
      </c>
      <c r="AJ5051" s="273" t="s">
        <v>1185</v>
      </c>
      <c r="AK5051" s="273">
        <v>162434</v>
      </c>
      <c r="BV5051" s="279" t="s">
        <v>64</v>
      </c>
      <c r="BW5051" s="280" t="s">
        <v>75</v>
      </c>
      <c r="BX5051" s="280" t="s">
        <v>79</v>
      </c>
      <c r="BY5051" s="280" t="s">
        <v>79</v>
      </c>
      <c r="BZ5051" s="280" t="s">
        <v>86</v>
      </c>
      <c r="CA5051" s="280" t="s">
        <v>87</v>
      </c>
      <c r="CB5051" s="280" t="s">
        <v>225</v>
      </c>
      <c r="CC5051" s="280" t="s">
        <v>226</v>
      </c>
      <c r="CD5051" s="281">
        <v>5</v>
      </c>
      <c r="CE5051" s="277">
        <v>45170</v>
      </c>
      <c r="CF5051" s="280">
        <v>0</v>
      </c>
      <c r="CG5051" s="280" t="s">
        <v>90</v>
      </c>
      <c r="CH5051" s="280">
        <v>0</v>
      </c>
      <c r="CI5051" s="280" t="s">
        <v>80</v>
      </c>
      <c r="CJ5051" s="280"/>
      <c r="CK5051" s="280"/>
      <c r="CL5051" s="280"/>
      <c r="CM5051" s="280" t="s">
        <v>73</v>
      </c>
      <c r="CN5051" s="280">
        <v>3</v>
      </c>
    </row>
    <row r="5052" spans="4:92">
      <c r="D5052" s="273" t="s">
        <v>83</v>
      </c>
      <c r="E5052" s="273" t="s">
        <v>287</v>
      </c>
      <c r="F5052" s="273" t="s">
        <v>518</v>
      </c>
      <c r="G5052" s="273" t="s">
        <v>1070</v>
      </c>
      <c r="H5052" s="274">
        <v>45170</v>
      </c>
      <c r="I5052" s="273">
        <v>13927</v>
      </c>
      <c r="J5052" s="273">
        <v>862</v>
      </c>
      <c r="K5052" s="273">
        <v>553</v>
      </c>
      <c r="L5052" s="273" t="s">
        <v>66</v>
      </c>
      <c r="M5052" s="273">
        <v>696.79928500000005</v>
      </c>
      <c r="N5052" s="273" t="s">
        <v>115</v>
      </c>
      <c r="W5052" s="273">
        <v>246884</v>
      </c>
      <c r="X5052" s="273" t="s">
        <v>64</v>
      </c>
      <c r="Y5052" s="273" t="s">
        <v>63</v>
      </c>
      <c r="Z5052" s="273" t="s">
        <v>120</v>
      </c>
      <c r="AA5052" s="273" t="s">
        <v>120</v>
      </c>
      <c r="AB5052" s="274">
        <v>45017</v>
      </c>
      <c r="AC5052" s="273">
        <v>12042</v>
      </c>
      <c r="AD5052" s="273">
        <v>6</v>
      </c>
      <c r="AE5052" s="273">
        <v>0.11</v>
      </c>
      <c r="AF5052" s="273" t="s">
        <v>90</v>
      </c>
      <c r="AG5052" s="273" t="s">
        <v>837</v>
      </c>
      <c r="AH5052" s="273" t="s">
        <v>2111</v>
      </c>
      <c r="AI5052" s="273" t="s">
        <v>123</v>
      </c>
      <c r="AJ5052" s="273" t="s">
        <v>200</v>
      </c>
      <c r="AK5052" s="273">
        <v>162440</v>
      </c>
      <c r="BV5052" s="336" t="s">
        <v>64</v>
      </c>
      <c r="BW5052" s="337" t="s">
        <v>75</v>
      </c>
      <c r="BX5052" s="337" t="s">
        <v>79</v>
      </c>
      <c r="BY5052" s="337" t="s">
        <v>79</v>
      </c>
      <c r="BZ5052" s="337" t="s">
        <v>86</v>
      </c>
      <c r="CA5052" s="337" t="s">
        <v>87</v>
      </c>
      <c r="CB5052" s="337" t="s">
        <v>225</v>
      </c>
      <c r="CC5052" s="337" t="s">
        <v>226</v>
      </c>
      <c r="CD5052" s="338">
        <v>5</v>
      </c>
      <c r="CE5052" s="335">
        <v>45170</v>
      </c>
      <c r="CF5052" s="337">
        <v>0</v>
      </c>
      <c r="CG5052" s="337" t="s">
        <v>90</v>
      </c>
      <c r="CH5052" s="337">
        <v>0</v>
      </c>
      <c r="CI5052" s="337" t="s">
        <v>80</v>
      </c>
      <c r="CJ5052" s="337"/>
      <c r="CK5052" s="337"/>
      <c r="CL5052" s="337"/>
      <c r="CM5052" s="337" t="s">
        <v>73</v>
      </c>
      <c r="CN5052" s="337">
        <v>3</v>
      </c>
    </row>
    <row r="5053" spans="4:92">
      <c r="D5053" s="273" t="s">
        <v>83</v>
      </c>
      <c r="E5053" s="273" t="s">
        <v>287</v>
      </c>
      <c r="F5053" s="273" t="s">
        <v>518</v>
      </c>
      <c r="G5053" s="273" t="s">
        <v>1070</v>
      </c>
      <c r="H5053" s="274">
        <v>45170</v>
      </c>
      <c r="I5053" s="273">
        <v>13927</v>
      </c>
      <c r="J5053" s="273">
        <v>862</v>
      </c>
      <c r="K5053" s="273">
        <v>0</v>
      </c>
      <c r="L5053" s="273" t="s">
        <v>66</v>
      </c>
      <c r="N5053" s="273" t="s">
        <v>107</v>
      </c>
      <c r="W5053" s="273">
        <v>246885</v>
      </c>
      <c r="X5053" s="273" t="s">
        <v>64</v>
      </c>
      <c r="Y5053" s="273" t="s">
        <v>63</v>
      </c>
      <c r="Z5053" s="273" t="s">
        <v>120</v>
      </c>
      <c r="AA5053" s="273" t="s">
        <v>120</v>
      </c>
      <c r="AB5053" s="274">
        <v>45047</v>
      </c>
      <c r="AC5053" s="273">
        <v>12143</v>
      </c>
      <c r="AD5053" s="273">
        <v>6</v>
      </c>
      <c r="AK5053" s="273">
        <v>174527</v>
      </c>
      <c r="BV5053" s="279" t="s">
        <v>64</v>
      </c>
      <c r="BW5053" s="280" t="s">
        <v>75</v>
      </c>
      <c r="BX5053" s="280" t="s">
        <v>79</v>
      </c>
      <c r="BY5053" s="280" t="s">
        <v>79</v>
      </c>
      <c r="BZ5053" s="280" t="s">
        <v>86</v>
      </c>
      <c r="CA5053" s="280" t="s">
        <v>87</v>
      </c>
      <c r="CB5053" s="280" t="s">
        <v>225</v>
      </c>
      <c r="CC5053" s="280" t="s">
        <v>226</v>
      </c>
      <c r="CD5053" s="281">
        <v>5</v>
      </c>
      <c r="CE5053" s="277">
        <v>45170</v>
      </c>
      <c r="CF5053" s="280">
        <v>0</v>
      </c>
      <c r="CG5053" s="280" t="s">
        <v>90</v>
      </c>
      <c r="CH5053" s="280">
        <v>0</v>
      </c>
      <c r="CI5053" s="280" t="s">
        <v>80</v>
      </c>
      <c r="CJ5053" s="280"/>
      <c r="CK5053" s="280"/>
      <c r="CL5053" s="280"/>
      <c r="CM5053" s="280" t="s">
        <v>73</v>
      </c>
      <c r="CN5053" s="280">
        <v>3</v>
      </c>
    </row>
    <row r="5054" spans="4:92">
      <c r="D5054" s="273" t="s">
        <v>83</v>
      </c>
      <c r="E5054" s="273" t="s">
        <v>287</v>
      </c>
      <c r="F5054" s="273" t="s">
        <v>518</v>
      </c>
      <c r="G5054" s="273" t="s">
        <v>1070</v>
      </c>
      <c r="H5054" s="274">
        <v>45200</v>
      </c>
      <c r="I5054" s="273">
        <v>14262</v>
      </c>
      <c r="J5054" s="273">
        <v>862</v>
      </c>
      <c r="W5054" s="273">
        <v>255007</v>
      </c>
      <c r="X5054" s="273" t="s">
        <v>64</v>
      </c>
      <c r="Y5054" s="273" t="s">
        <v>63</v>
      </c>
      <c r="Z5054" s="273" t="s">
        <v>120</v>
      </c>
      <c r="AA5054" s="273" t="s">
        <v>120</v>
      </c>
      <c r="AB5054" s="274">
        <v>45047</v>
      </c>
      <c r="AC5054" s="273">
        <v>12144</v>
      </c>
      <c r="AD5054" s="273">
        <v>6</v>
      </c>
      <c r="AE5054" s="273">
        <v>9.1900000000000003E-3</v>
      </c>
      <c r="AF5054" s="273" t="s">
        <v>90</v>
      </c>
      <c r="AG5054" s="273" t="s">
        <v>882</v>
      </c>
      <c r="AH5054" s="273" t="s">
        <v>1184</v>
      </c>
      <c r="AI5054" s="273" t="s">
        <v>123</v>
      </c>
      <c r="AJ5054" s="273" t="s">
        <v>1185</v>
      </c>
      <c r="AK5054" s="273">
        <v>182719</v>
      </c>
      <c r="BV5054" s="336" t="s">
        <v>64</v>
      </c>
      <c r="BW5054" s="337" t="s">
        <v>75</v>
      </c>
      <c r="BX5054" s="337" t="s">
        <v>79</v>
      </c>
      <c r="BY5054" s="337" t="s">
        <v>79</v>
      </c>
      <c r="BZ5054" s="337" t="s">
        <v>86</v>
      </c>
      <c r="CA5054" s="337" t="s">
        <v>87</v>
      </c>
      <c r="CB5054" s="337" t="s">
        <v>225</v>
      </c>
      <c r="CC5054" s="337" t="s">
        <v>226</v>
      </c>
      <c r="CD5054" s="338">
        <v>5</v>
      </c>
      <c r="CE5054" s="335">
        <v>45170</v>
      </c>
      <c r="CF5054" s="337">
        <v>0</v>
      </c>
      <c r="CG5054" s="337" t="s">
        <v>90</v>
      </c>
      <c r="CH5054" s="337">
        <v>0</v>
      </c>
      <c r="CI5054" s="337" t="s">
        <v>80</v>
      </c>
      <c r="CJ5054" s="337"/>
      <c r="CK5054" s="337"/>
      <c r="CL5054" s="337"/>
      <c r="CM5054" s="337" t="s">
        <v>73</v>
      </c>
      <c r="CN5054" s="337">
        <v>3</v>
      </c>
    </row>
    <row r="5055" spans="4:92">
      <c r="D5055" s="273" t="s">
        <v>83</v>
      </c>
      <c r="E5055" s="273" t="s">
        <v>287</v>
      </c>
      <c r="F5055" s="273" t="s">
        <v>518</v>
      </c>
      <c r="G5055" s="273" t="s">
        <v>1070</v>
      </c>
      <c r="H5055" s="274">
        <v>45200</v>
      </c>
      <c r="I5055" s="273">
        <v>14262</v>
      </c>
      <c r="J5055" s="273">
        <v>862</v>
      </c>
      <c r="K5055" s="273">
        <v>0</v>
      </c>
      <c r="L5055" s="273" t="s">
        <v>66</v>
      </c>
      <c r="M5055" s="273">
        <v>0</v>
      </c>
      <c r="N5055" s="273" t="s">
        <v>115</v>
      </c>
      <c r="W5055" s="273">
        <v>255031</v>
      </c>
      <c r="X5055" s="273" t="s">
        <v>64</v>
      </c>
      <c r="Y5055" s="273" t="s">
        <v>63</v>
      </c>
      <c r="Z5055" s="273" t="s">
        <v>120</v>
      </c>
      <c r="AA5055" s="273" t="s">
        <v>120</v>
      </c>
      <c r="AB5055" s="274">
        <v>45047</v>
      </c>
      <c r="AC5055" s="273">
        <v>12144</v>
      </c>
      <c r="AD5055" s="273">
        <v>6</v>
      </c>
      <c r="AE5055" s="273">
        <v>2.37</v>
      </c>
      <c r="AF5055" s="273" t="s">
        <v>90</v>
      </c>
      <c r="AG5055" s="273" t="s">
        <v>998</v>
      </c>
      <c r="AH5055" s="273" t="s">
        <v>1869</v>
      </c>
      <c r="AI5055" s="273" t="s">
        <v>123</v>
      </c>
      <c r="AJ5055" s="273" t="s">
        <v>200</v>
      </c>
      <c r="AK5055" s="273">
        <v>182725</v>
      </c>
      <c r="BV5055" s="279" t="s">
        <v>64</v>
      </c>
      <c r="BW5055" s="280" t="s">
        <v>75</v>
      </c>
      <c r="BX5055" s="280" t="s">
        <v>79</v>
      </c>
      <c r="BY5055" s="280" t="s">
        <v>79</v>
      </c>
      <c r="BZ5055" s="280" t="s">
        <v>86</v>
      </c>
      <c r="CA5055" s="280" t="s">
        <v>87</v>
      </c>
      <c r="CB5055" s="280" t="s">
        <v>225</v>
      </c>
      <c r="CC5055" s="280" t="s">
        <v>226</v>
      </c>
      <c r="CD5055" s="281">
        <v>5</v>
      </c>
      <c r="CE5055" s="277">
        <v>45170</v>
      </c>
      <c r="CF5055" s="280">
        <v>0</v>
      </c>
      <c r="CG5055" s="280" t="s">
        <v>90</v>
      </c>
      <c r="CH5055" s="280">
        <v>0</v>
      </c>
      <c r="CI5055" s="280" t="s">
        <v>80</v>
      </c>
      <c r="CJ5055" s="280"/>
      <c r="CK5055" s="280"/>
      <c r="CL5055" s="280"/>
      <c r="CM5055" s="280" t="s">
        <v>73</v>
      </c>
      <c r="CN5055" s="280">
        <v>3</v>
      </c>
    </row>
    <row r="5056" spans="4:92">
      <c r="D5056" s="273" t="s">
        <v>83</v>
      </c>
      <c r="E5056" s="273" t="s">
        <v>287</v>
      </c>
      <c r="F5056" s="273" t="s">
        <v>518</v>
      </c>
      <c r="G5056" s="273" t="s">
        <v>1070</v>
      </c>
      <c r="H5056" s="274">
        <v>45200</v>
      </c>
      <c r="I5056" s="273">
        <v>14262</v>
      </c>
      <c r="J5056" s="273">
        <v>862</v>
      </c>
      <c r="K5056" s="273">
        <v>0</v>
      </c>
      <c r="L5056" s="273" t="s">
        <v>66</v>
      </c>
      <c r="N5056" s="273" t="s">
        <v>107</v>
      </c>
      <c r="W5056" s="273">
        <v>255032</v>
      </c>
      <c r="X5056" s="273" t="s">
        <v>64</v>
      </c>
      <c r="Y5056" s="273" t="s">
        <v>63</v>
      </c>
      <c r="Z5056" s="273" t="s">
        <v>120</v>
      </c>
      <c r="AA5056" s="273" t="s">
        <v>120</v>
      </c>
      <c r="AB5056" s="274">
        <v>45047</v>
      </c>
      <c r="AC5056" s="273">
        <v>12144</v>
      </c>
      <c r="AD5056" s="273">
        <v>6</v>
      </c>
      <c r="AE5056" s="273">
        <v>5.41</v>
      </c>
      <c r="AF5056" s="273" t="s">
        <v>90</v>
      </c>
      <c r="AG5056" s="273" t="s">
        <v>1190</v>
      </c>
      <c r="AH5056" s="273" t="s">
        <v>1096</v>
      </c>
      <c r="AI5056" s="273" t="s">
        <v>123</v>
      </c>
      <c r="AJ5056" s="273" t="s">
        <v>200</v>
      </c>
      <c r="AK5056" s="273">
        <v>182797</v>
      </c>
      <c r="BV5056" s="336" t="s">
        <v>64</v>
      </c>
      <c r="BW5056" s="337" t="s">
        <v>75</v>
      </c>
      <c r="BX5056" s="337" t="s">
        <v>79</v>
      </c>
      <c r="BY5056" s="337" t="s">
        <v>79</v>
      </c>
      <c r="BZ5056" s="337" t="s">
        <v>86</v>
      </c>
      <c r="CA5056" s="337" t="s">
        <v>87</v>
      </c>
      <c r="CB5056" s="337" t="s">
        <v>225</v>
      </c>
      <c r="CC5056" s="337" t="s">
        <v>226</v>
      </c>
      <c r="CD5056" s="338">
        <v>5</v>
      </c>
      <c r="CE5056" s="335">
        <v>45170</v>
      </c>
      <c r="CF5056" s="337">
        <v>0</v>
      </c>
      <c r="CG5056" s="337" t="s">
        <v>90</v>
      </c>
      <c r="CH5056" s="337">
        <v>0</v>
      </c>
      <c r="CI5056" s="337" t="s">
        <v>80</v>
      </c>
      <c r="CJ5056" s="337"/>
      <c r="CK5056" s="337"/>
      <c r="CL5056" s="337"/>
      <c r="CM5056" s="337" t="s">
        <v>73</v>
      </c>
      <c r="CN5056" s="337">
        <v>3</v>
      </c>
    </row>
    <row r="5057" spans="4:92">
      <c r="D5057" s="273" t="s">
        <v>83</v>
      </c>
      <c r="E5057" s="273" t="s">
        <v>287</v>
      </c>
      <c r="F5057" s="273" t="s">
        <v>518</v>
      </c>
      <c r="G5057" s="273" t="s">
        <v>1070</v>
      </c>
      <c r="H5057" s="274">
        <v>45231</v>
      </c>
      <c r="I5057" s="273">
        <v>14629</v>
      </c>
      <c r="J5057" s="273">
        <v>862</v>
      </c>
      <c r="W5057" s="273">
        <v>310007</v>
      </c>
      <c r="X5057" s="273" t="s">
        <v>64</v>
      </c>
      <c r="Y5057" s="273" t="s">
        <v>63</v>
      </c>
      <c r="Z5057" s="273" t="s">
        <v>120</v>
      </c>
      <c r="AA5057" s="273" t="s">
        <v>120</v>
      </c>
      <c r="AB5057" s="274">
        <v>45047</v>
      </c>
      <c r="AC5057" s="273">
        <v>12144</v>
      </c>
      <c r="AD5057" s="273">
        <v>6</v>
      </c>
      <c r="AE5057" s="273">
        <v>25.86</v>
      </c>
      <c r="AF5057" s="273" t="s">
        <v>90</v>
      </c>
      <c r="AG5057" s="273" t="s">
        <v>887</v>
      </c>
      <c r="AH5057" s="273" t="s">
        <v>1194</v>
      </c>
      <c r="AI5057" s="273" t="s">
        <v>123</v>
      </c>
      <c r="AJ5057" s="273" t="s">
        <v>200</v>
      </c>
      <c r="AK5057" s="273">
        <v>182732</v>
      </c>
      <c r="BV5057" s="279" t="s">
        <v>64</v>
      </c>
      <c r="BW5057" s="280" t="s">
        <v>75</v>
      </c>
      <c r="BX5057" s="280" t="s">
        <v>79</v>
      </c>
      <c r="BY5057" s="280" t="s">
        <v>79</v>
      </c>
      <c r="BZ5057" s="280" t="s">
        <v>86</v>
      </c>
      <c r="CA5057" s="280" t="s">
        <v>87</v>
      </c>
      <c r="CB5057" s="280" t="s">
        <v>233</v>
      </c>
      <c r="CC5057" s="280" t="s">
        <v>234</v>
      </c>
      <c r="CD5057" s="281">
        <v>1</v>
      </c>
      <c r="CE5057" s="277">
        <v>45170</v>
      </c>
      <c r="CF5057" s="280"/>
      <c r="CG5057" s="280" t="s">
        <v>181</v>
      </c>
      <c r="CH5057" s="280"/>
      <c r="CI5057" s="280" t="s">
        <v>181</v>
      </c>
      <c r="CJ5057" s="280" t="s">
        <v>1842</v>
      </c>
      <c r="CK5057" s="280"/>
      <c r="CL5057" s="280"/>
      <c r="CM5057" s="280" t="s">
        <v>73</v>
      </c>
      <c r="CN5057" s="280">
        <v>3</v>
      </c>
    </row>
    <row r="5058" spans="4:92">
      <c r="D5058" s="273" t="s">
        <v>83</v>
      </c>
      <c r="E5058" s="273" t="s">
        <v>287</v>
      </c>
      <c r="F5058" s="273" t="s">
        <v>518</v>
      </c>
      <c r="G5058" s="273" t="s">
        <v>1070</v>
      </c>
      <c r="H5058" s="274">
        <v>45231</v>
      </c>
      <c r="I5058" s="273">
        <v>14629</v>
      </c>
      <c r="J5058" s="273">
        <v>862</v>
      </c>
      <c r="K5058" s="273">
        <v>0</v>
      </c>
      <c r="L5058" s="273" t="s">
        <v>66</v>
      </c>
      <c r="M5058" s="273">
        <v>0</v>
      </c>
      <c r="N5058" s="273" t="s">
        <v>115</v>
      </c>
      <c r="W5058" s="273">
        <v>310031</v>
      </c>
      <c r="X5058" s="273" t="s">
        <v>64</v>
      </c>
      <c r="Y5058" s="273" t="s">
        <v>63</v>
      </c>
      <c r="Z5058" s="273" t="s">
        <v>120</v>
      </c>
      <c r="AA5058" s="273" t="s">
        <v>120</v>
      </c>
      <c r="AB5058" s="274">
        <v>45047</v>
      </c>
      <c r="AC5058" s="273">
        <v>12144</v>
      </c>
      <c r="AD5058" s="273">
        <v>6</v>
      </c>
      <c r="AE5058" s="273">
        <v>15.948</v>
      </c>
      <c r="AF5058" s="273" t="s">
        <v>90</v>
      </c>
      <c r="AG5058" s="273" t="s">
        <v>884</v>
      </c>
      <c r="AH5058" s="273" t="s">
        <v>1195</v>
      </c>
      <c r="AI5058" s="273" t="s">
        <v>123</v>
      </c>
      <c r="AJ5058" s="273" t="s">
        <v>200</v>
      </c>
      <c r="AK5058" s="273">
        <v>182738</v>
      </c>
      <c r="BV5058" s="336" t="s">
        <v>64</v>
      </c>
      <c r="BW5058" s="337" t="s">
        <v>75</v>
      </c>
      <c r="BX5058" s="337" t="s">
        <v>79</v>
      </c>
      <c r="BY5058" s="337" t="s">
        <v>79</v>
      </c>
      <c r="BZ5058" s="337" t="s">
        <v>86</v>
      </c>
      <c r="CA5058" s="337" t="s">
        <v>87</v>
      </c>
      <c r="CB5058" s="337" t="s">
        <v>233</v>
      </c>
      <c r="CC5058" s="337" t="s">
        <v>234</v>
      </c>
      <c r="CD5058" s="338">
        <v>1</v>
      </c>
      <c r="CE5058" s="335">
        <v>45170</v>
      </c>
      <c r="CF5058" s="337"/>
      <c r="CG5058" s="337" t="s">
        <v>181</v>
      </c>
      <c r="CH5058" s="337"/>
      <c r="CI5058" s="337" t="s">
        <v>181</v>
      </c>
      <c r="CJ5058" s="337" t="s">
        <v>1842</v>
      </c>
      <c r="CK5058" s="337"/>
      <c r="CL5058" s="337"/>
      <c r="CM5058" s="337" t="s">
        <v>73</v>
      </c>
      <c r="CN5058" s="337">
        <v>3</v>
      </c>
    </row>
    <row r="5059" spans="4:92">
      <c r="D5059" s="273" t="s">
        <v>83</v>
      </c>
      <c r="E5059" s="273" t="s">
        <v>287</v>
      </c>
      <c r="F5059" s="273" t="s">
        <v>518</v>
      </c>
      <c r="G5059" s="273" t="s">
        <v>1070</v>
      </c>
      <c r="H5059" s="274">
        <v>45231</v>
      </c>
      <c r="I5059" s="273">
        <v>14629</v>
      </c>
      <c r="J5059" s="273">
        <v>862</v>
      </c>
      <c r="K5059" s="273">
        <v>0</v>
      </c>
      <c r="L5059" s="273" t="s">
        <v>66</v>
      </c>
      <c r="N5059" s="273" t="s">
        <v>107</v>
      </c>
      <c r="W5059" s="273">
        <v>310032</v>
      </c>
      <c r="X5059" s="273" t="s">
        <v>64</v>
      </c>
      <c r="Y5059" s="273" t="s">
        <v>63</v>
      </c>
      <c r="Z5059" s="273" t="s">
        <v>120</v>
      </c>
      <c r="AA5059" s="273" t="s">
        <v>120</v>
      </c>
      <c r="AB5059" s="274">
        <v>45047</v>
      </c>
      <c r="AC5059" s="273">
        <v>12144</v>
      </c>
      <c r="AD5059" s="273">
        <v>6</v>
      </c>
      <c r="AE5059" s="273">
        <v>2.5470000000000002</v>
      </c>
      <c r="AF5059" s="273" t="s">
        <v>90</v>
      </c>
      <c r="AG5059" s="273" t="s">
        <v>795</v>
      </c>
      <c r="AH5059" s="273" t="s">
        <v>1197</v>
      </c>
      <c r="AI5059" s="273" t="s">
        <v>123</v>
      </c>
      <c r="AJ5059" s="273" t="s">
        <v>200</v>
      </c>
      <c r="AK5059" s="273">
        <v>182744</v>
      </c>
      <c r="BV5059" s="279" t="s">
        <v>64</v>
      </c>
      <c r="BW5059" s="280" t="s">
        <v>75</v>
      </c>
      <c r="BX5059" s="280" t="s">
        <v>79</v>
      </c>
      <c r="BY5059" s="280" t="s">
        <v>79</v>
      </c>
      <c r="BZ5059" s="280" t="s">
        <v>86</v>
      </c>
      <c r="CA5059" s="280" t="s">
        <v>87</v>
      </c>
      <c r="CB5059" s="280" t="s">
        <v>233</v>
      </c>
      <c r="CC5059" s="280" t="s">
        <v>234</v>
      </c>
      <c r="CD5059" s="281">
        <v>1</v>
      </c>
      <c r="CE5059" s="277">
        <v>45170</v>
      </c>
      <c r="CF5059" s="280"/>
      <c r="CG5059" s="280" t="s">
        <v>181</v>
      </c>
      <c r="CH5059" s="280"/>
      <c r="CI5059" s="280" t="s">
        <v>181</v>
      </c>
      <c r="CJ5059" s="280" t="s">
        <v>1842</v>
      </c>
      <c r="CK5059" s="280"/>
      <c r="CL5059" s="280"/>
      <c r="CM5059" s="280" t="s">
        <v>73</v>
      </c>
      <c r="CN5059" s="280">
        <v>3</v>
      </c>
    </row>
    <row r="5060" spans="4:92">
      <c r="D5060" s="273" t="s">
        <v>83</v>
      </c>
      <c r="E5060" s="273" t="s">
        <v>287</v>
      </c>
      <c r="F5060" s="273" t="s">
        <v>518</v>
      </c>
      <c r="G5060" s="273" t="s">
        <v>1070</v>
      </c>
      <c r="H5060" s="274">
        <v>45261</v>
      </c>
      <c r="I5060" s="273">
        <v>17086</v>
      </c>
      <c r="J5060" s="273">
        <v>862</v>
      </c>
      <c r="W5060" s="273">
        <v>315748</v>
      </c>
      <c r="X5060" s="273" t="s">
        <v>64</v>
      </c>
      <c r="Y5060" s="273" t="s">
        <v>63</v>
      </c>
      <c r="Z5060" s="273" t="s">
        <v>120</v>
      </c>
      <c r="AA5060" s="273" t="s">
        <v>120</v>
      </c>
      <c r="AB5060" s="274">
        <v>45047</v>
      </c>
      <c r="AC5060" s="273">
        <v>12144</v>
      </c>
      <c r="AD5060" s="273">
        <v>6</v>
      </c>
      <c r="AE5060" s="273">
        <v>1.621</v>
      </c>
      <c r="AF5060" s="273" t="s">
        <v>90</v>
      </c>
      <c r="AG5060" s="273" t="s">
        <v>1198</v>
      </c>
      <c r="AH5060" s="273" t="s">
        <v>1199</v>
      </c>
      <c r="AI5060" s="273" t="s">
        <v>123</v>
      </c>
      <c r="AJ5060" s="273" t="s">
        <v>200</v>
      </c>
      <c r="AK5060" s="273">
        <v>182750</v>
      </c>
      <c r="BV5060" s="336" t="s">
        <v>64</v>
      </c>
      <c r="BW5060" s="337" t="s">
        <v>75</v>
      </c>
      <c r="BX5060" s="337" t="s">
        <v>79</v>
      </c>
      <c r="BY5060" s="337" t="s">
        <v>79</v>
      </c>
      <c r="BZ5060" s="337" t="s">
        <v>86</v>
      </c>
      <c r="CA5060" s="337" t="s">
        <v>87</v>
      </c>
      <c r="CB5060" s="337" t="s">
        <v>233</v>
      </c>
      <c r="CC5060" s="337" t="s">
        <v>234</v>
      </c>
      <c r="CD5060" s="338">
        <v>1</v>
      </c>
      <c r="CE5060" s="335">
        <v>45170</v>
      </c>
      <c r="CF5060" s="337"/>
      <c r="CG5060" s="337" t="s">
        <v>181</v>
      </c>
      <c r="CH5060" s="337"/>
      <c r="CI5060" s="337" t="s">
        <v>181</v>
      </c>
      <c r="CJ5060" s="337" t="s">
        <v>1842</v>
      </c>
      <c r="CK5060" s="337"/>
      <c r="CL5060" s="337"/>
      <c r="CM5060" s="337" t="s">
        <v>73</v>
      </c>
      <c r="CN5060" s="337">
        <v>3</v>
      </c>
    </row>
    <row r="5061" spans="4:92">
      <c r="D5061" s="273" t="s">
        <v>83</v>
      </c>
      <c r="E5061" s="273" t="s">
        <v>287</v>
      </c>
      <c r="F5061" s="273" t="s">
        <v>518</v>
      </c>
      <c r="G5061" s="273" t="s">
        <v>1070</v>
      </c>
      <c r="H5061" s="274">
        <v>45261</v>
      </c>
      <c r="I5061" s="273">
        <v>17086</v>
      </c>
      <c r="J5061" s="273">
        <v>862</v>
      </c>
      <c r="K5061" s="273">
        <v>3165</v>
      </c>
      <c r="L5061" s="273" t="s">
        <v>66</v>
      </c>
      <c r="M5061" s="273">
        <v>2775.9046775000002</v>
      </c>
      <c r="N5061" s="273" t="s">
        <v>115</v>
      </c>
      <c r="W5061" s="273">
        <v>315772</v>
      </c>
      <c r="X5061" s="273" t="s">
        <v>64</v>
      </c>
      <c r="Y5061" s="273" t="s">
        <v>63</v>
      </c>
      <c r="Z5061" s="273" t="s">
        <v>120</v>
      </c>
      <c r="AA5061" s="273" t="s">
        <v>120</v>
      </c>
      <c r="AB5061" s="274">
        <v>45047</v>
      </c>
      <c r="AC5061" s="273">
        <v>12144</v>
      </c>
      <c r="AD5061" s="273">
        <v>6</v>
      </c>
      <c r="AE5061" s="273">
        <v>1.4999999999999999E-2</v>
      </c>
      <c r="AF5061" s="273" t="s">
        <v>90</v>
      </c>
      <c r="AG5061" s="273" t="s">
        <v>983</v>
      </c>
      <c r="AH5061" s="273" t="s">
        <v>1200</v>
      </c>
      <c r="AI5061" s="273" t="s">
        <v>123</v>
      </c>
      <c r="AJ5061" s="273" t="s">
        <v>200</v>
      </c>
      <c r="AK5061" s="273">
        <v>182756</v>
      </c>
      <c r="BV5061" s="279" t="s">
        <v>64</v>
      </c>
      <c r="BW5061" s="280" t="s">
        <v>75</v>
      </c>
      <c r="BX5061" s="280" t="s">
        <v>79</v>
      </c>
      <c r="BY5061" s="280" t="s">
        <v>79</v>
      </c>
      <c r="BZ5061" s="280" t="s">
        <v>86</v>
      </c>
      <c r="CA5061" s="280" t="s">
        <v>87</v>
      </c>
      <c r="CB5061" s="280" t="s">
        <v>233</v>
      </c>
      <c r="CC5061" s="280" t="s">
        <v>234</v>
      </c>
      <c r="CD5061" s="281">
        <v>1</v>
      </c>
      <c r="CE5061" s="277">
        <v>45170</v>
      </c>
      <c r="CF5061" s="280"/>
      <c r="CG5061" s="280" t="s">
        <v>181</v>
      </c>
      <c r="CH5061" s="280"/>
      <c r="CI5061" s="280" t="s">
        <v>181</v>
      </c>
      <c r="CJ5061" s="280" t="s">
        <v>1842</v>
      </c>
      <c r="CK5061" s="280"/>
      <c r="CL5061" s="280"/>
      <c r="CM5061" s="280" t="s">
        <v>73</v>
      </c>
      <c r="CN5061" s="280">
        <v>3</v>
      </c>
    </row>
    <row r="5062" spans="4:92">
      <c r="D5062" s="273" t="s">
        <v>83</v>
      </c>
      <c r="E5062" s="273" t="s">
        <v>287</v>
      </c>
      <c r="F5062" s="273" t="s">
        <v>518</v>
      </c>
      <c r="G5062" s="273" t="s">
        <v>1070</v>
      </c>
      <c r="H5062" s="274">
        <v>45261</v>
      </c>
      <c r="I5062" s="273">
        <v>17086</v>
      </c>
      <c r="J5062" s="273">
        <v>862</v>
      </c>
      <c r="K5062" s="273">
        <v>0</v>
      </c>
      <c r="L5062" s="273" t="s">
        <v>66</v>
      </c>
      <c r="N5062" s="273" t="s">
        <v>107</v>
      </c>
      <c r="W5062" s="273">
        <v>315773</v>
      </c>
      <c r="X5062" s="273" t="s">
        <v>64</v>
      </c>
      <c r="Y5062" s="273" t="s">
        <v>63</v>
      </c>
      <c r="Z5062" s="273" t="s">
        <v>120</v>
      </c>
      <c r="AA5062" s="273" t="s">
        <v>120</v>
      </c>
      <c r="AB5062" s="274">
        <v>45047</v>
      </c>
      <c r="AC5062" s="273">
        <v>12144</v>
      </c>
      <c r="AD5062" s="273">
        <v>6</v>
      </c>
      <c r="AE5062" s="273">
        <v>7.1999999999999995E-2</v>
      </c>
      <c r="AF5062" s="273" t="s">
        <v>90</v>
      </c>
      <c r="AG5062" s="273" t="s">
        <v>1048</v>
      </c>
      <c r="AH5062" s="273" t="s">
        <v>1049</v>
      </c>
      <c r="AI5062" s="273" t="s">
        <v>123</v>
      </c>
      <c r="AJ5062" s="273" t="s">
        <v>200</v>
      </c>
      <c r="AK5062" s="273">
        <v>182762</v>
      </c>
      <c r="BV5062" s="336" t="s">
        <v>64</v>
      </c>
      <c r="BW5062" s="337" t="s">
        <v>75</v>
      </c>
      <c r="BX5062" s="337" t="s">
        <v>79</v>
      </c>
      <c r="BY5062" s="337" t="s">
        <v>79</v>
      </c>
      <c r="BZ5062" s="337" t="s">
        <v>86</v>
      </c>
      <c r="CA5062" s="337" t="s">
        <v>87</v>
      </c>
      <c r="CB5062" s="337" t="s">
        <v>233</v>
      </c>
      <c r="CC5062" s="337" t="s">
        <v>234</v>
      </c>
      <c r="CD5062" s="338">
        <v>1</v>
      </c>
      <c r="CE5062" s="335">
        <v>45170</v>
      </c>
      <c r="CF5062" s="337"/>
      <c r="CG5062" s="337" t="s">
        <v>181</v>
      </c>
      <c r="CH5062" s="337"/>
      <c r="CI5062" s="337" t="s">
        <v>181</v>
      </c>
      <c r="CJ5062" s="337" t="s">
        <v>1842</v>
      </c>
      <c r="CK5062" s="337"/>
      <c r="CL5062" s="337"/>
      <c r="CM5062" s="337" t="s">
        <v>73</v>
      </c>
      <c r="CN5062" s="337">
        <v>3</v>
      </c>
    </row>
    <row r="5063" spans="4:92">
      <c r="D5063" s="273" t="s">
        <v>83</v>
      </c>
      <c r="E5063" s="273" t="s">
        <v>404</v>
      </c>
      <c r="F5063" s="273" t="s">
        <v>596</v>
      </c>
      <c r="G5063" s="273" t="s">
        <v>721</v>
      </c>
      <c r="H5063" s="274">
        <v>45047</v>
      </c>
      <c r="I5063" s="273">
        <v>12305</v>
      </c>
      <c r="J5063" s="273">
        <v>734</v>
      </c>
      <c r="K5063" s="273">
        <v>0</v>
      </c>
      <c r="L5063" s="273" t="s">
        <v>66</v>
      </c>
      <c r="N5063" s="273" t="s">
        <v>107</v>
      </c>
      <c r="W5063" s="273">
        <v>178412</v>
      </c>
      <c r="X5063" s="273" t="s">
        <v>64</v>
      </c>
      <c r="Y5063" s="273" t="s">
        <v>63</v>
      </c>
      <c r="Z5063" s="273" t="s">
        <v>120</v>
      </c>
      <c r="AA5063" s="273" t="s">
        <v>120</v>
      </c>
      <c r="AB5063" s="274">
        <v>45047</v>
      </c>
      <c r="AC5063" s="273">
        <v>12144</v>
      </c>
      <c r="AD5063" s="273">
        <v>6</v>
      </c>
      <c r="AE5063" s="273">
        <v>0.32600000000000001</v>
      </c>
      <c r="AF5063" s="273" t="s">
        <v>90</v>
      </c>
      <c r="AG5063" s="273" t="s">
        <v>1159</v>
      </c>
      <c r="AH5063" s="273" t="s">
        <v>1160</v>
      </c>
      <c r="AI5063" s="273" t="s">
        <v>123</v>
      </c>
      <c r="AJ5063" s="273" t="s">
        <v>200</v>
      </c>
      <c r="AK5063" s="273">
        <v>182768</v>
      </c>
      <c r="BV5063" s="279" t="s">
        <v>64</v>
      </c>
      <c r="BW5063" s="280" t="s">
        <v>75</v>
      </c>
      <c r="BX5063" s="280" t="s">
        <v>79</v>
      </c>
      <c r="BY5063" s="280" t="s">
        <v>79</v>
      </c>
      <c r="BZ5063" s="280" t="s">
        <v>86</v>
      </c>
      <c r="CA5063" s="280" t="s">
        <v>87</v>
      </c>
      <c r="CB5063" s="280" t="s">
        <v>233</v>
      </c>
      <c r="CC5063" s="280" t="s">
        <v>234</v>
      </c>
      <c r="CD5063" s="281">
        <v>1</v>
      </c>
      <c r="CE5063" s="277">
        <v>45170</v>
      </c>
      <c r="CF5063" s="280"/>
      <c r="CG5063" s="280" t="s">
        <v>181</v>
      </c>
      <c r="CH5063" s="280"/>
      <c r="CI5063" s="280" t="s">
        <v>181</v>
      </c>
      <c r="CJ5063" s="280" t="s">
        <v>1842</v>
      </c>
      <c r="CK5063" s="280"/>
      <c r="CL5063" s="280"/>
      <c r="CM5063" s="280" t="s">
        <v>73</v>
      </c>
      <c r="CN5063" s="280">
        <v>3</v>
      </c>
    </row>
    <row r="5064" spans="4:92">
      <c r="D5064" s="273" t="s">
        <v>83</v>
      </c>
      <c r="E5064" s="273" t="s">
        <v>404</v>
      </c>
      <c r="F5064" s="273" t="s">
        <v>596</v>
      </c>
      <c r="G5064" s="273" t="s">
        <v>721</v>
      </c>
      <c r="H5064" s="274">
        <v>45078</v>
      </c>
      <c r="I5064" s="273">
        <v>12574</v>
      </c>
      <c r="J5064" s="273">
        <v>734</v>
      </c>
      <c r="W5064" s="273">
        <v>190223</v>
      </c>
      <c r="X5064" s="273" t="s">
        <v>64</v>
      </c>
      <c r="Y5064" s="273" t="s">
        <v>63</v>
      </c>
      <c r="Z5064" s="273" t="s">
        <v>120</v>
      </c>
      <c r="AA5064" s="273" t="s">
        <v>120</v>
      </c>
      <c r="AB5064" s="274">
        <v>45047</v>
      </c>
      <c r="AC5064" s="273">
        <v>12144</v>
      </c>
      <c r="AD5064" s="273">
        <v>6</v>
      </c>
      <c r="AE5064" s="273">
        <v>0.92500000000000004</v>
      </c>
      <c r="AF5064" s="273" t="s">
        <v>90</v>
      </c>
      <c r="AG5064" s="273" t="s">
        <v>887</v>
      </c>
      <c r="AH5064" s="273" t="s">
        <v>1163</v>
      </c>
      <c r="AI5064" s="273" t="s">
        <v>123</v>
      </c>
      <c r="AJ5064" s="273" t="s">
        <v>200</v>
      </c>
      <c r="AK5064" s="273">
        <v>182774</v>
      </c>
      <c r="BV5064" s="336" t="s">
        <v>64</v>
      </c>
      <c r="BW5064" s="337" t="s">
        <v>75</v>
      </c>
      <c r="BX5064" s="337" t="s">
        <v>79</v>
      </c>
      <c r="BY5064" s="337" t="s">
        <v>79</v>
      </c>
      <c r="BZ5064" s="337" t="s">
        <v>86</v>
      </c>
      <c r="CA5064" s="337" t="s">
        <v>87</v>
      </c>
      <c r="CB5064" s="337" t="s">
        <v>233</v>
      </c>
      <c r="CC5064" s="337" t="s">
        <v>234</v>
      </c>
      <c r="CD5064" s="338">
        <v>1</v>
      </c>
      <c r="CE5064" s="335">
        <v>45170</v>
      </c>
      <c r="CF5064" s="337"/>
      <c r="CG5064" s="337" t="s">
        <v>181</v>
      </c>
      <c r="CH5064" s="337"/>
      <c r="CI5064" s="337" t="s">
        <v>181</v>
      </c>
      <c r="CJ5064" s="337" t="s">
        <v>1842</v>
      </c>
      <c r="CK5064" s="337"/>
      <c r="CL5064" s="337"/>
      <c r="CM5064" s="337" t="s">
        <v>73</v>
      </c>
      <c r="CN5064" s="337">
        <v>3</v>
      </c>
    </row>
    <row r="5065" spans="4:92">
      <c r="D5065" s="273" t="s">
        <v>83</v>
      </c>
      <c r="E5065" s="273" t="s">
        <v>404</v>
      </c>
      <c r="F5065" s="273" t="s">
        <v>596</v>
      </c>
      <c r="G5065" s="273" t="s">
        <v>721</v>
      </c>
      <c r="H5065" s="274">
        <v>45078</v>
      </c>
      <c r="I5065" s="273">
        <v>12574</v>
      </c>
      <c r="J5065" s="273">
        <v>734</v>
      </c>
      <c r="K5065" s="273">
        <v>287</v>
      </c>
      <c r="L5065" s="273" t="s">
        <v>66</v>
      </c>
      <c r="M5065" s="273">
        <v>2873.8368</v>
      </c>
      <c r="N5065" s="273" t="s">
        <v>115</v>
      </c>
      <c r="W5065" s="273">
        <v>190247</v>
      </c>
      <c r="X5065" s="273" t="s">
        <v>64</v>
      </c>
      <c r="Y5065" s="273" t="s">
        <v>63</v>
      </c>
      <c r="Z5065" s="273" t="s">
        <v>120</v>
      </c>
      <c r="AA5065" s="273" t="s">
        <v>120</v>
      </c>
      <c r="AB5065" s="274">
        <v>45047</v>
      </c>
      <c r="AC5065" s="273">
        <v>12144</v>
      </c>
      <c r="AD5065" s="273">
        <v>6</v>
      </c>
      <c r="AE5065" s="273">
        <v>0.33600000000000002</v>
      </c>
      <c r="AF5065" s="273" t="s">
        <v>90</v>
      </c>
      <c r="AG5065" s="273" t="s">
        <v>884</v>
      </c>
      <c r="AH5065" s="273" t="s">
        <v>1166</v>
      </c>
      <c r="AI5065" s="273" t="s">
        <v>123</v>
      </c>
      <c r="AJ5065" s="273" t="s">
        <v>200</v>
      </c>
      <c r="AK5065" s="273">
        <v>182780</v>
      </c>
      <c r="BV5065" s="279" t="s">
        <v>64</v>
      </c>
      <c r="BW5065" s="280" t="s">
        <v>75</v>
      </c>
      <c r="BX5065" s="280" t="s">
        <v>79</v>
      </c>
      <c r="BY5065" s="280" t="s">
        <v>79</v>
      </c>
      <c r="BZ5065" s="280" t="s">
        <v>86</v>
      </c>
      <c r="CA5065" s="280" t="s">
        <v>87</v>
      </c>
      <c r="CB5065" s="280" t="s">
        <v>233</v>
      </c>
      <c r="CC5065" s="280" t="s">
        <v>234</v>
      </c>
      <c r="CD5065" s="281">
        <v>1</v>
      </c>
      <c r="CE5065" s="277">
        <v>45170</v>
      </c>
      <c r="CF5065" s="280"/>
      <c r="CG5065" s="280" t="s">
        <v>181</v>
      </c>
      <c r="CH5065" s="280"/>
      <c r="CI5065" s="280" t="s">
        <v>181</v>
      </c>
      <c r="CJ5065" s="280" t="s">
        <v>1842</v>
      </c>
      <c r="CK5065" s="280"/>
      <c r="CL5065" s="280"/>
      <c r="CM5065" s="280" t="s">
        <v>73</v>
      </c>
      <c r="CN5065" s="280">
        <v>3</v>
      </c>
    </row>
    <row r="5066" spans="4:92">
      <c r="D5066" s="273" t="s">
        <v>83</v>
      </c>
      <c r="E5066" s="273" t="s">
        <v>404</v>
      </c>
      <c r="F5066" s="273" t="s">
        <v>596</v>
      </c>
      <c r="G5066" s="273" t="s">
        <v>721</v>
      </c>
      <c r="H5066" s="274">
        <v>45078</v>
      </c>
      <c r="I5066" s="273">
        <v>12574</v>
      </c>
      <c r="J5066" s="273">
        <v>734</v>
      </c>
      <c r="K5066" s="273">
        <v>0</v>
      </c>
      <c r="L5066" s="273" t="s">
        <v>66</v>
      </c>
      <c r="N5066" s="273" t="s">
        <v>107</v>
      </c>
      <c r="W5066" s="273">
        <v>190248</v>
      </c>
      <c r="X5066" s="273" t="s">
        <v>64</v>
      </c>
      <c r="Y5066" s="273" t="s">
        <v>63</v>
      </c>
      <c r="Z5066" s="273" t="s">
        <v>120</v>
      </c>
      <c r="AA5066" s="273" t="s">
        <v>120</v>
      </c>
      <c r="AB5066" s="274">
        <v>45047</v>
      </c>
      <c r="AC5066" s="273">
        <v>12144</v>
      </c>
      <c r="AD5066" s="273">
        <v>6</v>
      </c>
      <c r="AE5066" s="273">
        <v>0.75600000000000001</v>
      </c>
      <c r="AF5066" s="273" t="s">
        <v>90</v>
      </c>
      <c r="AG5066" s="273" t="s">
        <v>884</v>
      </c>
      <c r="AH5066" s="273" t="s">
        <v>1169</v>
      </c>
      <c r="AI5066" s="273" t="s">
        <v>123</v>
      </c>
      <c r="AJ5066" s="273" t="s">
        <v>200</v>
      </c>
      <c r="AK5066" s="273">
        <v>182786</v>
      </c>
      <c r="BV5066" s="336" t="s">
        <v>64</v>
      </c>
      <c r="BW5066" s="337" t="s">
        <v>75</v>
      </c>
      <c r="BX5066" s="337" t="s">
        <v>79</v>
      </c>
      <c r="BY5066" s="337" t="s">
        <v>79</v>
      </c>
      <c r="BZ5066" s="337" t="s">
        <v>86</v>
      </c>
      <c r="CA5066" s="337" t="s">
        <v>87</v>
      </c>
      <c r="CB5066" s="337" t="s">
        <v>233</v>
      </c>
      <c r="CC5066" s="337" t="s">
        <v>234</v>
      </c>
      <c r="CD5066" s="338">
        <v>1</v>
      </c>
      <c r="CE5066" s="335">
        <v>45170</v>
      </c>
      <c r="CF5066" s="337"/>
      <c r="CG5066" s="337" t="s">
        <v>181</v>
      </c>
      <c r="CH5066" s="337"/>
      <c r="CI5066" s="337" t="s">
        <v>181</v>
      </c>
      <c r="CJ5066" s="337" t="s">
        <v>1842</v>
      </c>
      <c r="CK5066" s="337"/>
      <c r="CL5066" s="337"/>
      <c r="CM5066" s="337" t="s">
        <v>73</v>
      </c>
      <c r="CN5066" s="337">
        <v>3</v>
      </c>
    </row>
    <row r="5067" spans="4:92">
      <c r="D5067" s="273" t="s">
        <v>83</v>
      </c>
      <c r="E5067" s="273" t="s">
        <v>404</v>
      </c>
      <c r="F5067" s="273" t="s">
        <v>596</v>
      </c>
      <c r="G5067" s="273" t="s">
        <v>721</v>
      </c>
      <c r="H5067" s="274">
        <v>45108</v>
      </c>
      <c r="I5067" s="273">
        <v>12843</v>
      </c>
      <c r="J5067" s="273">
        <v>734</v>
      </c>
      <c r="W5067" s="273">
        <v>203707</v>
      </c>
      <c r="X5067" s="273" t="s">
        <v>64</v>
      </c>
      <c r="Y5067" s="273" t="s">
        <v>63</v>
      </c>
      <c r="Z5067" s="273" t="s">
        <v>165</v>
      </c>
      <c r="AA5067" s="273" t="s">
        <v>165</v>
      </c>
      <c r="AB5067" s="274">
        <v>44927</v>
      </c>
      <c r="AC5067" s="273">
        <v>11945</v>
      </c>
      <c r="AD5067" s="273">
        <v>11</v>
      </c>
      <c r="AE5067" s="273">
        <v>0</v>
      </c>
      <c r="AF5067" s="273" t="s">
        <v>90</v>
      </c>
      <c r="AG5067" s="273" t="s">
        <v>1105</v>
      </c>
      <c r="AH5067" s="273" t="s">
        <v>1106</v>
      </c>
      <c r="AI5067" s="273" t="s">
        <v>123</v>
      </c>
      <c r="AJ5067" s="273" t="s">
        <v>200</v>
      </c>
      <c r="AK5067" s="273">
        <v>319196</v>
      </c>
      <c r="BV5067" s="279" t="s">
        <v>64</v>
      </c>
      <c r="BW5067" s="280" t="s">
        <v>75</v>
      </c>
      <c r="BX5067" s="280" t="s">
        <v>79</v>
      </c>
      <c r="BY5067" s="280" t="s">
        <v>79</v>
      </c>
      <c r="BZ5067" s="280" t="s">
        <v>86</v>
      </c>
      <c r="CA5067" s="280" t="s">
        <v>87</v>
      </c>
      <c r="CB5067" s="280" t="s">
        <v>233</v>
      </c>
      <c r="CC5067" s="280" t="s">
        <v>234</v>
      </c>
      <c r="CD5067" s="281">
        <v>1</v>
      </c>
      <c r="CE5067" s="277">
        <v>45170</v>
      </c>
      <c r="CF5067" s="280"/>
      <c r="CG5067" s="280" t="s">
        <v>181</v>
      </c>
      <c r="CH5067" s="280"/>
      <c r="CI5067" s="280" t="s">
        <v>181</v>
      </c>
      <c r="CJ5067" s="280" t="s">
        <v>1842</v>
      </c>
      <c r="CK5067" s="280"/>
      <c r="CL5067" s="280"/>
      <c r="CM5067" s="280" t="s">
        <v>73</v>
      </c>
      <c r="CN5067" s="280">
        <v>3</v>
      </c>
    </row>
    <row r="5068" spans="4:92">
      <c r="D5068" s="273" t="s">
        <v>83</v>
      </c>
      <c r="E5068" s="273" t="s">
        <v>404</v>
      </c>
      <c r="F5068" s="273" t="s">
        <v>596</v>
      </c>
      <c r="G5068" s="273" t="s">
        <v>721</v>
      </c>
      <c r="H5068" s="274">
        <v>45108</v>
      </c>
      <c r="I5068" s="273">
        <v>12843</v>
      </c>
      <c r="J5068" s="273">
        <v>734</v>
      </c>
      <c r="K5068" s="273">
        <v>237</v>
      </c>
      <c r="L5068" s="273" t="s">
        <v>66</v>
      </c>
      <c r="M5068" s="273">
        <v>2351.1167999999998</v>
      </c>
      <c r="N5068" s="273" t="s">
        <v>115</v>
      </c>
      <c r="W5068" s="273">
        <v>203731</v>
      </c>
      <c r="X5068" s="273" t="s">
        <v>64</v>
      </c>
      <c r="Y5068" s="273" t="s">
        <v>63</v>
      </c>
      <c r="Z5068" s="273" t="s">
        <v>165</v>
      </c>
      <c r="AA5068" s="273" t="s">
        <v>165</v>
      </c>
      <c r="AB5068" s="274">
        <v>44927</v>
      </c>
      <c r="AC5068" s="273">
        <v>11945</v>
      </c>
      <c r="AD5068" s="273">
        <v>11</v>
      </c>
      <c r="AE5068" s="273">
        <v>0</v>
      </c>
      <c r="AF5068" s="273" t="s">
        <v>90</v>
      </c>
      <c r="AG5068" s="273" t="s">
        <v>1233</v>
      </c>
      <c r="AH5068" s="273" t="s">
        <v>1234</v>
      </c>
      <c r="AI5068" s="273" t="s">
        <v>123</v>
      </c>
      <c r="AJ5068" s="273" t="s">
        <v>214</v>
      </c>
      <c r="AK5068" s="273">
        <v>319202</v>
      </c>
      <c r="BV5068" s="336" t="s">
        <v>64</v>
      </c>
      <c r="BW5068" s="337" t="s">
        <v>75</v>
      </c>
      <c r="BX5068" s="337" t="s">
        <v>79</v>
      </c>
      <c r="BY5068" s="337" t="s">
        <v>79</v>
      </c>
      <c r="BZ5068" s="337" t="s">
        <v>86</v>
      </c>
      <c r="CA5068" s="337" t="s">
        <v>87</v>
      </c>
      <c r="CB5068" s="337" t="s">
        <v>233</v>
      </c>
      <c r="CC5068" s="337" t="s">
        <v>234</v>
      </c>
      <c r="CD5068" s="338">
        <v>1</v>
      </c>
      <c r="CE5068" s="335">
        <v>45170</v>
      </c>
      <c r="CF5068" s="337"/>
      <c r="CG5068" s="337" t="s">
        <v>181</v>
      </c>
      <c r="CH5068" s="337"/>
      <c r="CI5068" s="337" t="s">
        <v>181</v>
      </c>
      <c r="CJ5068" s="337" t="s">
        <v>1842</v>
      </c>
      <c r="CK5068" s="337"/>
      <c r="CL5068" s="337"/>
      <c r="CM5068" s="337" t="s">
        <v>73</v>
      </c>
      <c r="CN5068" s="337">
        <v>3</v>
      </c>
    </row>
    <row r="5069" spans="4:92">
      <c r="D5069" s="273" t="s">
        <v>83</v>
      </c>
      <c r="E5069" s="273" t="s">
        <v>404</v>
      </c>
      <c r="F5069" s="273" t="s">
        <v>596</v>
      </c>
      <c r="G5069" s="273" t="s">
        <v>721</v>
      </c>
      <c r="H5069" s="274">
        <v>45108</v>
      </c>
      <c r="I5069" s="273">
        <v>12843</v>
      </c>
      <c r="J5069" s="273">
        <v>734</v>
      </c>
      <c r="K5069" s="273">
        <v>0</v>
      </c>
      <c r="L5069" s="273" t="s">
        <v>66</v>
      </c>
      <c r="N5069" s="273" t="s">
        <v>107</v>
      </c>
      <c r="W5069" s="273">
        <v>203732</v>
      </c>
      <c r="X5069" s="273" t="s">
        <v>64</v>
      </c>
      <c r="Y5069" s="273" t="s">
        <v>63</v>
      </c>
      <c r="Z5069" s="273" t="s">
        <v>165</v>
      </c>
      <c r="AA5069" s="273" t="s">
        <v>165</v>
      </c>
      <c r="AB5069" s="274">
        <v>44927</v>
      </c>
      <c r="AC5069" s="273">
        <v>11945</v>
      </c>
      <c r="AD5069" s="273">
        <v>11</v>
      </c>
      <c r="AE5069" s="273">
        <v>0</v>
      </c>
      <c r="AF5069" s="273" t="s">
        <v>90</v>
      </c>
      <c r="AG5069" s="273" t="s">
        <v>815</v>
      </c>
      <c r="AH5069" s="273" t="s">
        <v>230</v>
      </c>
      <c r="AI5069" s="273" t="s">
        <v>123</v>
      </c>
      <c r="AJ5069" s="273" t="s">
        <v>200</v>
      </c>
      <c r="AK5069" s="273">
        <v>319212</v>
      </c>
      <c r="BV5069" s="279" t="s">
        <v>64</v>
      </c>
      <c r="BW5069" s="280" t="s">
        <v>75</v>
      </c>
      <c r="BX5069" s="280" t="s">
        <v>79</v>
      </c>
      <c r="BY5069" s="280" t="s">
        <v>79</v>
      </c>
      <c r="BZ5069" s="280" t="s">
        <v>86</v>
      </c>
      <c r="CA5069" s="280" t="s">
        <v>87</v>
      </c>
      <c r="CB5069" s="280" t="s">
        <v>217</v>
      </c>
      <c r="CC5069" s="280" t="s">
        <v>218</v>
      </c>
      <c r="CD5069" s="281">
        <v>2</v>
      </c>
      <c r="CE5069" s="277">
        <v>45170</v>
      </c>
      <c r="CF5069" s="280"/>
      <c r="CG5069" s="280" t="s">
        <v>181</v>
      </c>
      <c r="CH5069" s="280"/>
      <c r="CI5069" s="280" t="s">
        <v>181</v>
      </c>
      <c r="CJ5069" s="280" t="s">
        <v>82</v>
      </c>
      <c r="CK5069" s="280"/>
      <c r="CL5069" s="280"/>
      <c r="CM5069" s="280" t="s">
        <v>73</v>
      </c>
      <c r="CN5069" s="280">
        <v>3</v>
      </c>
    </row>
    <row r="5070" spans="4:92">
      <c r="D5070" s="273" t="s">
        <v>83</v>
      </c>
      <c r="E5070" s="273" t="s">
        <v>404</v>
      </c>
      <c r="F5070" s="273" t="s">
        <v>596</v>
      </c>
      <c r="G5070" s="273" t="s">
        <v>721</v>
      </c>
      <c r="H5070" s="274">
        <v>45139</v>
      </c>
      <c r="I5070" s="273">
        <v>13520</v>
      </c>
      <c r="J5070" s="273">
        <v>734</v>
      </c>
      <c r="W5070" s="273">
        <v>221776</v>
      </c>
      <c r="X5070" s="273" t="s">
        <v>64</v>
      </c>
      <c r="Y5070" s="273" t="s">
        <v>63</v>
      </c>
      <c r="Z5070" s="273" t="s">
        <v>165</v>
      </c>
      <c r="AA5070" s="273" t="s">
        <v>165</v>
      </c>
      <c r="AB5070" s="274">
        <v>44927</v>
      </c>
      <c r="AC5070" s="273">
        <v>11945</v>
      </c>
      <c r="AD5070" s="273">
        <v>11</v>
      </c>
      <c r="AE5070" s="273">
        <v>0.75</v>
      </c>
      <c r="AF5070" s="273" t="s">
        <v>90</v>
      </c>
      <c r="AG5070" s="273" t="s">
        <v>819</v>
      </c>
      <c r="AH5070" s="273" t="s">
        <v>1235</v>
      </c>
      <c r="AI5070" s="273" t="s">
        <v>199</v>
      </c>
      <c r="AJ5070" s="273" t="s">
        <v>200</v>
      </c>
      <c r="AK5070" s="273">
        <v>319218</v>
      </c>
      <c r="BV5070" s="336" t="s">
        <v>64</v>
      </c>
      <c r="BW5070" s="337" t="s">
        <v>75</v>
      </c>
      <c r="BX5070" s="337" t="s">
        <v>79</v>
      </c>
      <c r="BY5070" s="337" t="s">
        <v>79</v>
      </c>
      <c r="BZ5070" s="337" t="s">
        <v>86</v>
      </c>
      <c r="CA5070" s="337" t="s">
        <v>87</v>
      </c>
      <c r="CB5070" s="337" t="s">
        <v>217</v>
      </c>
      <c r="CC5070" s="337" t="s">
        <v>218</v>
      </c>
      <c r="CD5070" s="338">
        <v>2</v>
      </c>
      <c r="CE5070" s="335">
        <v>45170</v>
      </c>
      <c r="CF5070" s="337"/>
      <c r="CG5070" s="337" t="s">
        <v>181</v>
      </c>
      <c r="CH5070" s="337"/>
      <c r="CI5070" s="337" t="s">
        <v>181</v>
      </c>
      <c r="CJ5070" s="337" t="s">
        <v>189</v>
      </c>
      <c r="CK5070" s="337"/>
      <c r="CL5070" s="337"/>
      <c r="CM5070" s="337" t="s">
        <v>73</v>
      </c>
      <c r="CN5070" s="337">
        <v>3</v>
      </c>
    </row>
    <row r="5071" spans="4:92">
      <c r="D5071" s="273" t="s">
        <v>83</v>
      </c>
      <c r="E5071" s="273" t="s">
        <v>404</v>
      </c>
      <c r="F5071" s="273" t="s">
        <v>596</v>
      </c>
      <c r="G5071" s="273" t="s">
        <v>721</v>
      </c>
      <c r="H5071" s="274">
        <v>45139</v>
      </c>
      <c r="I5071" s="273">
        <v>13520</v>
      </c>
      <c r="J5071" s="273">
        <v>734</v>
      </c>
      <c r="K5071" s="273">
        <v>192</v>
      </c>
      <c r="L5071" s="273" t="s">
        <v>66</v>
      </c>
      <c r="M5071" s="273">
        <v>1880.6687999999999</v>
      </c>
      <c r="N5071" s="273" t="s">
        <v>115</v>
      </c>
      <c r="W5071" s="273">
        <v>221800</v>
      </c>
      <c r="X5071" s="273" t="s">
        <v>64</v>
      </c>
      <c r="Y5071" s="273" t="s">
        <v>63</v>
      </c>
      <c r="Z5071" s="273" t="s">
        <v>165</v>
      </c>
      <c r="AA5071" s="273" t="s">
        <v>165</v>
      </c>
      <c r="AB5071" s="274">
        <v>44927</v>
      </c>
      <c r="AC5071" s="273">
        <v>11945</v>
      </c>
      <c r="AD5071" s="273">
        <v>11</v>
      </c>
      <c r="AE5071" s="273">
        <v>0</v>
      </c>
      <c r="AF5071" s="273" t="s">
        <v>90</v>
      </c>
      <c r="AG5071" s="273" t="s">
        <v>819</v>
      </c>
      <c r="AH5071" s="273" t="s">
        <v>1236</v>
      </c>
      <c r="AI5071" s="273" t="s">
        <v>123</v>
      </c>
      <c r="AJ5071" s="273" t="s">
        <v>200</v>
      </c>
      <c r="AK5071" s="273">
        <v>319224</v>
      </c>
      <c r="BV5071" s="279" t="s">
        <v>64</v>
      </c>
      <c r="BW5071" s="280" t="s">
        <v>75</v>
      </c>
      <c r="BX5071" s="280" t="s">
        <v>79</v>
      </c>
      <c r="BY5071" s="280" t="s">
        <v>79</v>
      </c>
      <c r="BZ5071" s="280" t="s">
        <v>86</v>
      </c>
      <c r="CA5071" s="280" t="s">
        <v>87</v>
      </c>
      <c r="CB5071" s="280" t="s">
        <v>217</v>
      </c>
      <c r="CC5071" s="280" t="s">
        <v>218</v>
      </c>
      <c r="CD5071" s="281">
        <v>2</v>
      </c>
      <c r="CE5071" s="277">
        <v>45170</v>
      </c>
      <c r="CF5071" s="280"/>
      <c r="CG5071" s="280" t="s">
        <v>181</v>
      </c>
      <c r="CH5071" s="280"/>
      <c r="CI5071" s="280" t="s">
        <v>181</v>
      </c>
      <c r="CJ5071" s="280" t="s">
        <v>100</v>
      </c>
      <c r="CK5071" s="280"/>
      <c r="CL5071" s="280"/>
      <c r="CM5071" s="280" t="s">
        <v>73</v>
      </c>
      <c r="CN5071" s="280">
        <v>3</v>
      </c>
    </row>
    <row r="5072" spans="4:92">
      <c r="D5072" s="273" t="s">
        <v>83</v>
      </c>
      <c r="E5072" s="273" t="s">
        <v>404</v>
      </c>
      <c r="F5072" s="273" t="s">
        <v>596</v>
      </c>
      <c r="G5072" s="273" t="s">
        <v>721</v>
      </c>
      <c r="H5072" s="274">
        <v>45139</v>
      </c>
      <c r="I5072" s="273">
        <v>13520</v>
      </c>
      <c r="J5072" s="273">
        <v>734</v>
      </c>
      <c r="K5072" s="273">
        <v>0</v>
      </c>
      <c r="L5072" s="273" t="s">
        <v>66</v>
      </c>
      <c r="N5072" s="273" t="s">
        <v>107</v>
      </c>
      <c r="W5072" s="273">
        <v>221801</v>
      </c>
      <c r="X5072" s="273" t="s">
        <v>64</v>
      </c>
      <c r="Y5072" s="273" t="s">
        <v>63</v>
      </c>
      <c r="Z5072" s="273" t="s">
        <v>165</v>
      </c>
      <c r="AA5072" s="273" t="s">
        <v>165</v>
      </c>
      <c r="AB5072" s="274">
        <v>44927</v>
      </c>
      <c r="AC5072" s="273">
        <v>11945</v>
      </c>
      <c r="AD5072" s="273">
        <v>11</v>
      </c>
      <c r="AE5072" s="273">
        <v>7.6950000000000003</v>
      </c>
      <c r="AF5072" s="273" t="s">
        <v>90</v>
      </c>
      <c r="AG5072" s="273" t="s">
        <v>1198</v>
      </c>
      <c r="AH5072" s="273" t="s">
        <v>1194</v>
      </c>
      <c r="AI5072" s="273" t="s">
        <v>123</v>
      </c>
      <c r="AJ5072" s="273" t="s">
        <v>200</v>
      </c>
      <c r="AK5072" s="273">
        <v>319234</v>
      </c>
      <c r="BV5072" s="336" t="s">
        <v>64</v>
      </c>
      <c r="BW5072" s="337" t="s">
        <v>75</v>
      </c>
      <c r="BX5072" s="337" t="s">
        <v>79</v>
      </c>
      <c r="BY5072" s="337" t="s">
        <v>79</v>
      </c>
      <c r="BZ5072" s="337" t="s">
        <v>86</v>
      </c>
      <c r="CA5072" s="337" t="s">
        <v>87</v>
      </c>
      <c r="CB5072" s="337" t="s">
        <v>217</v>
      </c>
      <c r="CC5072" s="337" t="s">
        <v>218</v>
      </c>
      <c r="CD5072" s="338">
        <v>2</v>
      </c>
      <c r="CE5072" s="335">
        <v>45170</v>
      </c>
      <c r="CF5072" s="337"/>
      <c r="CG5072" s="337" t="s">
        <v>181</v>
      </c>
      <c r="CH5072" s="337"/>
      <c r="CI5072" s="337" t="s">
        <v>181</v>
      </c>
      <c r="CJ5072" s="337" t="s">
        <v>160</v>
      </c>
      <c r="CK5072" s="337"/>
      <c r="CL5072" s="337"/>
      <c r="CM5072" s="337" t="s">
        <v>73</v>
      </c>
      <c r="CN5072" s="337">
        <v>3</v>
      </c>
    </row>
    <row r="5073" spans="4:92">
      <c r="D5073" s="273" t="s">
        <v>83</v>
      </c>
      <c r="E5073" s="273" t="s">
        <v>404</v>
      </c>
      <c r="F5073" s="273" t="s">
        <v>596</v>
      </c>
      <c r="G5073" s="273" t="s">
        <v>721</v>
      </c>
      <c r="H5073" s="274">
        <v>45170</v>
      </c>
      <c r="I5073" s="273">
        <v>13847</v>
      </c>
      <c r="J5073" s="273">
        <v>734</v>
      </c>
      <c r="W5073" s="273">
        <v>234727</v>
      </c>
      <c r="X5073" s="273" t="s">
        <v>64</v>
      </c>
      <c r="Y5073" s="273" t="s">
        <v>63</v>
      </c>
      <c r="Z5073" s="273" t="s">
        <v>165</v>
      </c>
      <c r="AA5073" s="273" t="s">
        <v>165</v>
      </c>
      <c r="AB5073" s="274">
        <v>44927</v>
      </c>
      <c r="AC5073" s="273">
        <v>11945</v>
      </c>
      <c r="AD5073" s="273">
        <v>11</v>
      </c>
      <c r="AE5073" s="273">
        <v>0</v>
      </c>
      <c r="AF5073" s="273" t="s">
        <v>90</v>
      </c>
      <c r="AG5073" s="273" t="s">
        <v>1198</v>
      </c>
      <c r="AH5073" s="273" t="s">
        <v>1237</v>
      </c>
      <c r="AI5073" s="273" t="s">
        <v>123</v>
      </c>
      <c r="AJ5073" s="273" t="s">
        <v>200</v>
      </c>
      <c r="AK5073" s="273">
        <v>319240</v>
      </c>
      <c r="BV5073" s="279" t="s">
        <v>64</v>
      </c>
      <c r="BW5073" s="280" t="s">
        <v>75</v>
      </c>
      <c r="BX5073" s="280" t="s">
        <v>79</v>
      </c>
      <c r="BY5073" s="280" t="s">
        <v>79</v>
      </c>
      <c r="BZ5073" s="280" t="s">
        <v>86</v>
      </c>
      <c r="CA5073" s="280" t="s">
        <v>87</v>
      </c>
      <c r="CB5073" s="280" t="s">
        <v>217</v>
      </c>
      <c r="CC5073" s="280" t="s">
        <v>218</v>
      </c>
      <c r="CD5073" s="281">
        <v>2</v>
      </c>
      <c r="CE5073" s="277">
        <v>45170</v>
      </c>
      <c r="CF5073" s="280"/>
      <c r="CG5073" s="280" t="s">
        <v>181</v>
      </c>
      <c r="CH5073" s="280"/>
      <c r="CI5073" s="280" t="s">
        <v>181</v>
      </c>
      <c r="CJ5073" s="280" t="s">
        <v>150</v>
      </c>
      <c r="CK5073" s="280"/>
      <c r="CL5073" s="280"/>
      <c r="CM5073" s="280" t="s">
        <v>73</v>
      </c>
      <c r="CN5073" s="280">
        <v>3</v>
      </c>
    </row>
    <row r="5074" spans="4:92">
      <c r="D5074" s="273" t="s">
        <v>83</v>
      </c>
      <c r="E5074" s="273" t="s">
        <v>404</v>
      </c>
      <c r="F5074" s="273" t="s">
        <v>596</v>
      </c>
      <c r="G5074" s="273" t="s">
        <v>721</v>
      </c>
      <c r="H5074" s="274">
        <v>45170</v>
      </c>
      <c r="I5074" s="273">
        <v>13847</v>
      </c>
      <c r="J5074" s="273">
        <v>734</v>
      </c>
      <c r="K5074" s="273">
        <v>188</v>
      </c>
      <c r="L5074" s="273" t="s">
        <v>66</v>
      </c>
      <c r="M5074" s="273">
        <v>1838.6592000000001</v>
      </c>
      <c r="N5074" s="273" t="s">
        <v>115</v>
      </c>
      <c r="W5074" s="273">
        <v>234751</v>
      </c>
      <c r="X5074" s="273" t="s">
        <v>64</v>
      </c>
      <c r="Y5074" s="273" t="s">
        <v>63</v>
      </c>
      <c r="Z5074" s="273" t="s">
        <v>165</v>
      </c>
      <c r="AA5074" s="273" t="s">
        <v>165</v>
      </c>
      <c r="AB5074" s="274">
        <v>44927</v>
      </c>
      <c r="AC5074" s="273">
        <v>11945</v>
      </c>
      <c r="AD5074" s="273">
        <v>11</v>
      </c>
      <c r="AE5074" s="273">
        <v>0</v>
      </c>
      <c r="AF5074" s="273" t="s">
        <v>90</v>
      </c>
      <c r="AG5074" s="273" t="s">
        <v>1198</v>
      </c>
      <c r="AH5074" s="273" t="s">
        <v>1045</v>
      </c>
      <c r="AI5074" s="273" t="s">
        <v>123</v>
      </c>
      <c r="AJ5074" s="273" t="s">
        <v>200</v>
      </c>
      <c r="AK5074" s="273">
        <v>319246</v>
      </c>
      <c r="BV5074" s="336" t="s">
        <v>64</v>
      </c>
      <c r="BW5074" s="337" t="s">
        <v>75</v>
      </c>
      <c r="BX5074" s="337" t="s">
        <v>79</v>
      </c>
      <c r="BY5074" s="337" t="s">
        <v>79</v>
      </c>
      <c r="BZ5074" s="337" t="s">
        <v>86</v>
      </c>
      <c r="CA5074" s="337" t="s">
        <v>87</v>
      </c>
      <c r="CB5074" s="337" t="s">
        <v>217</v>
      </c>
      <c r="CC5074" s="337" t="s">
        <v>218</v>
      </c>
      <c r="CD5074" s="338">
        <v>2</v>
      </c>
      <c r="CE5074" s="335">
        <v>45170</v>
      </c>
      <c r="CF5074" s="337"/>
      <c r="CG5074" s="337" t="s">
        <v>181</v>
      </c>
      <c r="CH5074" s="337"/>
      <c r="CI5074" s="337" t="s">
        <v>181</v>
      </c>
      <c r="CJ5074" s="337" t="s">
        <v>166</v>
      </c>
      <c r="CK5074" s="337"/>
      <c r="CL5074" s="337"/>
      <c r="CM5074" s="337" t="s">
        <v>73</v>
      </c>
      <c r="CN5074" s="337">
        <v>3</v>
      </c>
    </row>
    <row r="5075" spans="4:92">
      <c r="D5075" s="273" t="s">
        <v>83</v>
      </c>
      <c r="E5075" s="273" t="s">
        <v>404</v>
      </c>
      <c r="F5075" s="273" t="s">
        <v>596</v>
      </c>
      <c r="G5075" s="273" t="s">
        <v>721</v>
      </c>
      <c r="H5075" s="274">
        <v>45170</v>
      </c>
      <c r="I5075" s="273">
        <v>13847</v>
      </c>
      <c r="J5075" s="273">
        <v>734</v>
      </c>
      <c r="K5075" s="273">
        <v>0</v>
      </c>
      <c r="L5075" s="273" t="s">
        <v>66</v>
      </c>
      <c r="N5075" s="273" t="s">
        <v>107</v>
      </c>
      <c r="W5075" s="273">
        <v>234752</v>
      </c>
      <c r="X5075" s="273" t="s">
        <v>64</v>
      </c>
      <c r="Y5075" s="273" t="s">
        <v>63</v>
      </c>
      <c r="Z5075" s="273" t="s">
        <v>165</v>
      </c>
      <c r="AA5075" s="273" t="s">
        <v>165</v>
      </c>
      <c r="AB5075" s="274">
        <v>44927</v>
      </c>
      <c r="AC5075" s="273">
        <v>11945</v>
      </c>
      <c r="AD5075" s="273">
        <v>11</v>
      </c>
      <c r="AE5075" s="273">
        <v>2E-3</v>
      </c>
      <c r="AF5075" s="273" t="s">
        <v>90</v>
      </c>
      <c r="AG5075" s="273" t="s">
        <v>1198</v>
      </c>
      <c r="AH5075" s="273" t="s">
        <v>1200</v>
      </c>
      <c r="AI5075" s="273" t="s">
        <v>123</v>
      </c>
      <c r="AJ5075" s="273" t="s">
        <v>200</v>
      </c>
      <c r="AK5075" s="273">
        <v>319252</v>
      </c>
      <c r="BV5075" s="279" t="s">
        <v>64</v>
      </c>
      <c r="BW5075" s="280" t="s">
        <v>75</v>
      </c>
      <c r="BX5075" s="280" t="s">
        <v>79</v>
      </c>
      <c r="BY5075" s="280" t="s">
        <v>79</v>
      </c>
      <c r="BZ5075" s="280" t="s">
        <v>86</v>
      </c>
      <c r="CA5075" s="280" t="s">
        <v>87</v>
      </c>
      <c r="CB5075" s="280" t="s">
        <v>217</v>
      </c>
      <c r="CC5075" s="280" t="s">
        <v>218</v>
      </c>
      <c r="CD5075" s="281">
        <v>2</v>
      </c>
      <c r="CE5075" s="277">
        <v>45170</v>
      </c>
      <c r="CF5075" s="280"/>
      <c r="CG5075" s="280" t="s">
        <v>181</v>
      </c>
      <c r="CH5075" s="280"/>
      <c r="CI5075" s="280" t="s">
        <v>181</v>
      </c>
      <c r="CJ5075" s="280" t="s">
        <v>109</v>
      </c>
      <c r="CK5075" s="280"/>
      <c r="CL5075" s="280"/>
      <c r="CM5075" s="280" t="s">
        <v>73</v>
      </c>
      <c r="CN5075" s="280">
        <v>3</v>
      </c>
    </row>
    <row r="5076" spans="4:92">
      <c r="D5076" s="273" t="s">
        <v>83</v>
      </c>
      <c r="E5076" s="273" t="s">
        <v>404</v>
      </c>
      <c r="F5076" s="273" t="s">
        <v>596</v>
      </c>
      <c r="G5076" s="273" t="s">
        <v>721</v>
      </c>
      <c r="H5076" s="274">
        <v>45200</v>
      </c>
      <c r="I5076" s="273">
        <v>14182</v>
      </c>
      <c r="J5076" s="273">
        <v>734</v>
      </c>
      <c r="W5076" s="273">
        <v>252744</v>
      </c>
      <c r="X5076" s="273" t="s">
        <v>64</v>
      </c>
      <c r="Y5076" s="273" t="s">
        <v>63</v>
      </c>
      <c r="Z5076" s="273" t="s">
        <v>165</v>
      </c>
      <c r="AA5076" s="273" t="s">
        <v>165</v>
      </c>
      <c r="AB5076" s="274">
        <v>44927</v>
      </c>
      <c r="AC5076" s="273">
        <v>11945</v>
      </c>
      <c r="AD5076" s="273">
        <v>11</v>
      </c>
      <c r="AE5076" s="273">
        <v>1.2999999999999999E-2</v>
      </c>
      <c r="AF5076" s="273" t="s">
        <v>90</v>
      </c>
      <c r="AG5076" s="273" t="s">
        <v>1198</v>
      </c>
      <c r="AH5076" s="273" t="s">
        <v>1049</v>
      </c>
      <c r="AI5076" s="273" t="s">
        <v>123</v>
      </c>
      <c r="AJ5076" s="273" t="s">
        <v>200</v>
      </c>
      <c r="AK5076" s="273">
        <v>319258</v>
      </c>
      <c r="BV5076" s="336" t="s">
        <v>64</v>
      </c>
      <c r="BW5076" s="337" t="s">
        <v>75</v>
      </c>
      <c r="BX5076" s="337" t="s">
        <v>79</v>
      </c>
      <c r="BY5076" s="337" t="s">
        <v>79</v>
      </c>
      <c r="BZ5076" s="337" t="s">
        <v>86</v>
      </c>
      <c r="CA5076" s="337" t="s">
        <v>87</v>
      </c>
      <c r="CB5076" s="337" t="s">
        <v>217</v>
      </c>
      <c r="CC5076" s="337" t="s">
        <v>218</v>
      </c>
      <c r="CD5076" s="338">
        <v>2</v>
      </c>
      <c r="CE5076" s="335">
        <v>45170</v>
      </c>
      <c r="CF5076" s="337"/>
      <c r="CG5076" s="337" t="s">
        <v>181</v>
      </c>
      <c r="CH5076" s="337"/>
      <c r="CI5076" s="337" t="s">
        <v>181</v>
      </c>
      <c r="CJ5076" s="337" t="s">
        <v>125</v>
      </c>
      <c r="CK5076" s="337"/>
      <c r="CL5076" s="337"/>
      <c r="CM5076" s="337" t="s">
        <v>73</v>
      </c>
      <c r="CN5076" s="337">
        <v>3</v>
      </c>
    </row>
    <row r="5077" spans="4:92">
      <c r="D5077" s="273" t="s">
        <v>83</v>
      </c>
      <c r="E5077" s="273" t="s">
        <v>287</v>
      </c>
      <c r="F5077" s="273" t="s">
        <v>466</v>
      </c>
      <c r="G5077" s="273" t="s">
        <v>853</v>
      </c>
      <c r="H5077" s="274">
        <v>45078</v>
      </c>
      <c r="I5077" s="273">
        <v>12607</v>
      </c>
      <c r="J5077" s="273">
        <v>797</v>
      </c>
      <c r="K5077" s="273">
        <v>46148</v>
      </c>
      <c r="L5077" s="273" t="s">
        <v>66</v>
      </c>
      <c r="M5077" s="273">
        <v>0</v>
      </c>
      <c r="N5077" s="273" t="s">
        <v>1010</v>
      </c>
      <c r="O5077" s="273">
        <v>0</v>
      </c>
      <c r="P5077" s="273" t="s">
        <v>1011</v>
      </c>
      <c r="Q5077" s="273" t="s">
        <v>1188</v>
      </c>
      <c r="R5077" s="273" t="s">
        <v>1013</v>
      </c>
      <c r="S5077" s="273" t="s">
        <v>1525</v>
      </c>
      <c r="U5077" s="273" t="s">
        <v>73</v>
      </c>
      <c r="V5077" s="273" t="s">
        <v>1526</v>
      </c>
      <c r="W5077" s="273">
        <v>206431</v>
      </c>
      <c r="X5077" s="273" t="s">
        <v>64</v>
      </c>
      <c r="Y5077" s="273" t="s">
        <v>63</v>
      </c>
      <c r="Z5077" s="273" t="s">
        <v>165</v>
      </c>
      <c r="AA5077" s="273" t="s">
        <v>165</v>
      </c>
      <c r="AB5077" s="274">
        <v>44927</v>
      </c>
      <c r="AC5077" s="273">
        <v>11945</v>
      </c>
      <c r="AD5077" s="273">
        <v>11</v>
      </c>
      <c r="AE5077" s="273">
        <v>0.02</v>
      </c>
      <c r="AF5077" s="273" t="s">
        <v>90</v>
      </c>
      <c r="AG5077" s="273" t="s">
        <v>1198</v>
      </c>
      <c r="AH5077" s="273" t="s">
        <v>1051</v>
      </c>
      <c r="AI5077" s="273" t="s">
        <v>123</v>
      </c>
      <c r="AJ5077" s="273" t="s">
        <v>200</v>
      </c>
      <c r="AK5077" s="273">
        <v>319264</v>
      </c>
      <c r="BV5077" s="279" t="s">
        <v>64</v>
      </c>
      <c r="BW5077" s="280" t="s">
        <v>75</v>
      </c>
      <c r="BX5077" s="280" t="s">
        <v>79</v>
      </c>
      <c r="BY5077" s="280" t="s">
        <v>79</v>
      </c>
      <c r="BZ5077" s="280" t="s">
        <v>86</v>
      </c>
      <c r="CA5077" s="280" t="s">
        <v>87</v>
      </c>
      <c r="CB5077" s="280" t="s">
        <v>217</v>
      </c>
      <c r="CC5077" s="280" t="s">
        <v>218</v>
      </c>
      <c r="CD5077" s="281">
        <v>2</v>
      </c>
      <c r="CE5077" s="277">
        <v>45170</v>
      </c>
      <c r="CF5077" s="280"/>
      <c r="CG5077" s="280" t="s">
        <v>181</v>
      </c>
      <c r="CH5077" s="280"/>
      <c r="CI5077" s="280" t="s">
        <v>181</v>
      </c>
      <c r="CJ5077" s="280" t="s">
        <v>116</v>
      </c>
      <c r="CK5077" s="280"/>
      <c r="CL5077" s="280"/>
      <c r="CM5077" s="280" t="s">
        <v>73</v>
      </c>
      <c r="CN5077" s="280">
        <v>3</v>
      </c>
    </row>
    <row r="5078" spans="4:92">
      <c r="D5078" s="273" t="s">
        <v>83</v>
      </c>
      <c r="E5078" s="273" t="s">
        <v>287</v>
      </c>
      <c r="F5078" s="273" t="s">
        <v>466</v>
      </c>
      <c r="G5078" s="273" t="s">
        <v>853</v>
      </c>
      <c r="H5078" s="274">
        <v>45078</v>
      </c>
      <c r="I5078" s="273">
        <v>12607</v>
      </c>
      <c r="J5078" s="273">
        <v>797</v>
      </c>
      <c r="K5078" s="273">
        <v>211723</v>
      </c>
      <c r="L5078" s="273" t="s">
        <v>66</v>
      </c>
      <c r="M5078" s="273">
        <v>109802.18719500001</v>
      </c>
      <c r="N5078" s="273" t="s">
        <v>964</v>
      </c>
      <c r="P5078" s="273" t="s">
        <v>1204</v>
      </c>
      <c r="Q5078" s="273" t="s">
        <v>1496</v>
      </c>
      <c r="R5078" s="273" t="s">
        <v>70</v>
      </c>
      <c r="S5078" s="273" t="s">
        <v>1527</v>
      </c>
      <c r="T5078" s="273" t="s">
        <v>122</v>
      </c>
      <c r="U5078" s="273" t="s">
        <v>122</v>
      </c>
      <c r="V5078" s="273" t="s">
        <v>122</v>
      </c>
      <c r="W5078" s="273">
        <v>206447</v>
      </c>
      <c r="X5078" s="273" t="s">
        <v>64</v>
      </c>
      <c r="Y5078" s="273" t="s">
        <v>63</v>
      </c>
      <c r="Z5078" s="273" t="s">
        <v>165</v>
      </c>
      <c r="AA5078" s="273" t="s">
        <v>165</v>
      </c>
      <c r="AB5078" s="274">
        <v>44927</v>
      </c>
      <c r="AC5078" s="273">
        <v>11945</v>
      </c>
      <c r="AD5078" s="273">
        <v>11</v>
      </c>
      <c r="AE5078" s="273">
        <v>0</v>
      </c>
      <c r="AF5078" s="273" t="s">
        <v>90</v>
      </c>
      <c r="AG5078" s="273" t="s">
        <v>1198</v>
      </c>
      <c r="AH5078" s="273" t="s">
        <v>1053</v>
      </c>
      <c r="AI5078" s="273" t="s">
        <v>123</v>
      </c>
      <c r="AJ5078" s="273" t="s">
        <v>200</v>
      </c>
      <c r="AK5078" s="273">
        <v>319270</v>
      </c>
      <c r="BV5078" s="336" t="s">
        <v>64</v>
      </c>
      <c r="BW5078" s="337" t="s">
        <v>75</v>
      </c>
      <c r="BX5078" s="337" t="s">
        <v>79</v>
      </c>
      <c r="BY5078" s="337" t="s">
        <v>79</v>
      </c>
      <c r="BZ5078" s="337" t="s">
        <v>86</v>
      </c>
      <c r="CA5078" s="337" t="s">
        <v>87</v>
      </c>
      <c r="CB5078" s="337" t="s">
        <v>217</v>
      </c>
      <c r="CC5078" s="337" t="s">
        <v>218</v>
      </c>
      <c r="CD5078" s="338">
        <v>2</v>
      </c>
      <c r="CE5078" s="335">
        <v>45170</v>
      </c>
      <c r="CF5078" s="337"/>
      <c r="CG5078" s="337" t="s">
        <v>181</v>
      </c>
      <c r="CH5078" s="337"/>
      <c r="CI5078" s="337" t="s">
        <v>181</v>
      </c>
      <c r="CJ5078" s="337" t="s">
        <v>132</v>
      </c>
      <c r="CK5078" s="337"/>
      <c r="CL5078" s="337"/>
      <c r="CM5078" s="337" t="s">
        <v>73</v>
      </c>
      <c r="CN5078" s="337">
        <v>3</v>
      </c>
    </row>
    <row r="5079" spans="4:92">
      <c r="D5079" s="273" t="s">
        <v>83</v>
      </c>
      <c r="E5079" s="273" t="s">
        <v>287</v>
      </c>
      <c r="F5079" s="273" t="s">
        <v>466</v>
      </c>
      <c r="G5079" s="273" t="s">
        <v>853</v>
      </c>
      <c r="H5079" s="274">
        <v>45078</v>
      </c>
      <c r="I5079" s="273">
        <v>12607</v>
      </c>
      <c r="J5079" s="273">
        <v>797</v>
      </c>
      <c r="K5079" s="273">
        <v>28400</v>
      </c>
      <c r="L5079" s="273" t="s">
        <v>66</v>
      </c>
      <c r="N5079" s="273" t="s">
        <v>107</v>
      </c>
      <c r="W5079" s="273">
        <v>206430</v>
      </c>
      <c r="X5079" s="273" t="s">
        <v>64</v>
      </c>
      <c r="Y5079" s="273" t="s">
        <v>63</v>
      </c>
      <c r="Z5079" s="273" t="s">
        <v>165</v>
      </c>
      <c r="AA5079" s="273" t="s">
        <v>165</v>
      </c>
      <c r="AB5079" s="274">
        <v>44927</v>
      </c>
      <c r="AC5079" s="273">
        <v>11945</v>
      </c>
      <c r="AD5079" s="273">
        <v>11</v>
      </c>
      <c r="AE5079" s="273">
        <v>0.38100000000000001</v>
      </c>
      <c r="AF5079" s="273" t="s">
        <v>90</v>
      </c>
      <c r="AG5079" s="273" t="s">
        <v>1198</v>
      </c>
      <c r="AH5079" s="273" t="s">
        <v>1208</v>
      </c>
      <c r="AI5079" s="273" t="s">
        <v>123</v>
      </c>
      <c r="AJ5079" s="273" t="s">
        <v>200</v>
      </c>
      <c r="AK5079" s="273">
        <v>319276</v>
      </c>
      <c r="BV5079" s="279" t="s">
        <v>64</v>
      </c>
      <c r="BW5079" s="280" t="s">
        <v>75</v>
      </c>
      <c r="BX5079" s="280" t="s">
        <v>79</v>
      </c>
      <c r="BY5079" s="280" t="s">
        <v>79</v>
      </c>
      <c r="BZ5079" s="280" t="s">
        <v>86</v>
      </c>
      <c r="CA5079" s="280" t="s">
        <v>87</v>
      </c>
      <c r="CB5079" s="280" t="s">
        <v>217</v>
      </c>
      <c r="CC5079" s="280" t="s">
        <v>218</v>
      </c>
      <c r="CD5079" s="281">
        <v>2</v>
      </c>
      <c r="CE5079" s="277">
        <v>45170</v>
      </c>
      <c r="CF5079" s="280"/>
      <c r="CG5079" s="280" t="s">
        <v>181</v>
      </c>
      <c r="CH5079" s="280"/>
      <c r="CI5079" s="280" t="s">
        <v>181</v>
      </c>
      <c r="CJ5079" s="280" t="s">
        <v>137</v>
      </c>
      <c r="CK5079" s="280"/>
      <c r="CL5079" s="280"/>
      <c r="CM5079" s="280" t="s">
        <v>73</v>
      </c>
      <c r="CN5079" s="280">
        <v>3</v>
      </c>
    </row>
    <row r="5080" spans="4:92">
      <c r="D5080" s="273" t="s">
        <v>83</v>
      </c>
      <c r="E5080" s="273" t="s">
        <v>287</v>
      </c>
      <c r="F5080" s="273" t="s">
        <v>466</v>
      </c>
      <c r="G5080" s="273" t="s">
        <v>853</v>
      </c>
      <c r="H5080" s="274">
        <v>45078</v>
      </c>
      <c r="I5080" s="273">
        <v>12607</v>
      </c>
      <c r="J5080" s="273">
        <v>797</v>
      </c>
      <c r="K5080" s="273">
        <v>0</v>
      </c>
      <c r="L5080" s="273" t="s">
        <v>66</v>
      </c>
      <c r="M5080" s="273">
        <v>0</v>
      </c>
      <c r="N5080" s="273" t="s">
        <v>115</v>
      </c>
      <c r="W5080" s="273">
        <v>206429</v>
      </c>
      <c r="X5080" s="273" t="s">
        <v>64</v>
      </c>
      <c r="Y5080" s="273" t="s">
        <v>63</v>
      </c>
      <c r="Z5080" s="273" t="s">
        <v>165</v>
      </c>
      <c r="AA5080" s="273" t="s">
        <v>165</v>
      </c>
      <c r="AB5080" s="274">
        <v>44927</v>
      </c>
      <c r="AC5080" s="273">
        <v>11945</v>
      </c>
      <c r="AD5080" s="273">
        <v>11</v>
      </c>
      <c r="AE5080" s="273">
        <v>0.34599999999999997</v>
      </c>
      <c r="AF5080" s="273" t="s">
        <v>90</v>
      </c>
      <c r="AG5080" s="273" t="s">
        <v>1198</v>
      </c>
      <c r="AH5080" s="273" t="s">
        <v>1209</v>
      </c>
      <c r="AI5080" s="273" t="s">
        <v>123</v>
      </c>
      <c r="AJ5080" s="273" t="s">
        <v>200</v>
      </c>
      <c r="AK5080" s="273">
        <v>319282</v>
      </c>
      <c r="BV5080" s="336" t="s">
        <v>64</v>
      </c>
      <c r="BW5080" s="337" t="s">
        <v>75</v>
      </c>
      <c r="BX5080" s="337" t="s">
        <v>79</v>
      </c>
      <c r="BY5080" s="337" t="s">
        <v>79</v>
      </c>
      <c r="BZ5080" s="337" t="s">
        <v>86</v>
      </c>
      <c r="CA5080" s="337" t="s">
        <v>87</v>
      </c>
      <c r="CB5080" s="337" t="s">
        <v>217</v>
      </c>
      <c r="CC5080" s="337" t="s">
        <v>218</v>
      </c>
      <c r="CD5080" s="338">
        <v>2</v>
      </c>
      <c r="CE5080" s="335">
        <v>45170</v>
      </c>
      <c r="CF5080" s="337"/>
      <c r="CG5080" s="337" t="s">
        <v>181</v>
      </c>
      <c r="CH5080" s="337"/>
      <c r="CI5080" s="337" t="s">
        <v>181</v>
      </c>
      <c r="CJ5080" s="337" t="s">
        <v>178</v>
      </c>
      <c r="CK5080" s="337"/>
      <c r="CL5080" s="337" t="s">
        <v>1703</v>
      </c>
      <c r="CM5080" s="337" t="s">
        <v>73</v>
      </c>
      <c r="CN5080" s="337">
        <v>3</v>
      </c>
    </row>
    <row r="5081" spans="4:92">
      <c r="D5081" s="273" t="s">
        <v>83</v>
      </c>
      <c r="E5081" s="273" t="s">
        <v>287</v>
      </c>
      <c r="F5081" s="273" t="s">
        <v>466</v>
      </c>
      <c r="G5081" s="273" t="s">
        <v>853</v>
      </c>
      <c r="H5081" s="274">
        <v>45108</v>
      </c>
      <c r="I5081" s="273">
        <v>12876</v>
      </c>
      <c r="J5081" s="273">
        <v>797</v>
      </c>
      <c r="K5081" s="273">
        <v>38465</v>
      </c>
      <c r="L5081" s="273" t="s">
        <v>66</v>
      </c>
      <c r="M5081" s="273">
        <v>0</v>
      </c>
      <c r="N5081" s="273" t="s">
        <v>1010</v>
      </c>
      <c r="O5081" s="273">
        <v>0</v>
      </c>
      <c r="P5081" s="273" t="s">
        <v>1011</v>
      </c>
      <c r="Q5081" s="273" t="s">
        <v>1188</v>
      </c>
      <c r="R5081" s="273" t="s">
        <v>1013</v>
      </c>
      <c r="S5081" s="273" t="s">
        <v>1525</v>
      </c>
      <c r="U5081" s="273" t="s">
        <v>73</v>
      </c>
      <c r="V5081" s="273" t="s">
        <v>1526</v>
      </c>
      <c r="W5081" s="273">
        <v>230392</v>
      </c>
      <c r="X5081" s="273" t="s">
        <v>64</v>
      </c>
      <c r="Y5081" s="273" t="s">
        <v>63</v>
      </c>
      <c r="Z5081" s="273" t="s">
        <v>165</v>
      </c>
      <c r="AA5081" s="273" t="s">
        <v>165</v>
      </c>
      <c r="AB5081" s="274">
        <v>44927</v>
      </c>
      <c r="AC5081" s="273">
        <v>11945</v>
      </c>
      <c r="AD5081" s="273">
        <v>11</v>
      </c>
      <c r="AE5081" s="273">
        <v>2.0299999999999998</v>
      </c>
      <c r="AF5081" s="273" t="s">
        <v>90</v>
      </c>
      <c r="AG5081" s="273" t="s">
        <v>1198</v>
      </c>
      <c r="AH5081" s="273" t="s">
        <v>1210</v>
      </c>
      <c r="AI5081" s="273" t="s">
        <v>123</v>
      </c>
      <c r="AJ5081" s="273" t="s">
        <v>200</v>
      </c>
      <c r="AK5081" s="273">
        <v>319288</v>
      </c>
      <c r="BV5081" s="279" t="s">
        <v>64</v>
      </c>
      <c r="BW5081" s="280" t="s">
        <v>75</v>
      </c>
      <c r="BX5081" s="280" t="s">
        <v>79</v>
      </c>
      <c r="BY5081" s="280" t="s">
        <v>79</v>
      </c>
      <c r="BZ5081" s="280" t="s">
        <v>138</v>
      </c>
      <c r="CA5081" s="280" t="s">
        <v>139</v>
      </c>
      <c r="CB5081" s="280" t="s">
        <v>190</v>
      </c>
      <c r="CC5081" s="280" t="s">
        <v>191</v>
      </c>
      <c r="CD5081" s="281">
        <v>8</v>
      </c>
      <c r="CE5081" s="277">
        <v>45170</v>
      </c>
      <c r="CF5081" s="280">
        <v>408</v>
      </c>
      <c r="CG5081" s="280" t="s">
        <v>90</v>
      </c>
      <c r="CH5081" s="280">
        <v>408</v>
      </c>
      <c r="CI5081" s="280" t="s">
        <v>80</v>
      </c>
      <c r="CJ5081" s="280"/>
      <c r="CK5081" s="280"/>
      <c r="CL5081" s="280"/>
      <c r="CM5081" s="280" t="s">
        <v>73</v>
      </c>
      <c r="CN5081" s="280">
        <v>3</v>
      </c>
    </row>
    <row r="5082" spans="4:92">
      <c r="D5082" s="273" t="s">
        <v>83</v>
      </c>
      <c r="E5082" s="273" t="s">
        <v>287</v>
      </c>
      <c r="F5082" s="273" t="s">
        <v>466</v>
      </c>
      <c r="G5082" s="273" t="s">
        <v>853</v>
      </c>
      <c r="H5082" s="274">
        <v>45108</v>
      </c>
      <c r="I5082" s="273">
        <v>12876</v>
      </c>
      <c r="J5082" s="273">
        <v>797</v>
      </c>
      <c r="K5082" s="273">
        <v>273232</v>
      </c>
      <c r="L5082" s="273" t="s">
        <v>66</v>
      </c>
      <c r="M5082" s="273">
        <v>73178.664602999997</v>
      </c>
      <c r="N5082" s="273" t="s">
        <v>964</v>
      </c>
      <c r="P5082" s="273" t="s">
        <v>1204</v>
      </c>
      <c r="Q5082" s="273" t="s">
        <v>1496</v>
      </c>
      <c r="R5082" s="273" t="s">
        <v>70</v>
      </c>
      <c r="S5082" s="273" t="s">
        <v>1527</v>
      </c>
      <c r="T5082" s="273" t="s">
        <v>122</v>
      </c>
      <c r="U5082" s="273" t="s">
        <v>122</v>
      </c>
      <c r="V5082" s="273" t="s">
        <v>122</v>
      </c>
      <c r="W5082" s="273">
        <v>230408</v>
      </c>
      <c r="X5082" s="273" t="s">
        <v>64</v>
      </c>
      <c r="Y5082" s="273" t="s">
        <v>63</v>
      </c>
      <c r="Z5082" s="273" t="s">
        <v>165</v>
      </c>
      <c r="AA5082" s="273" t="s">
        <v>165</v>
      </c>
      <c r="AB5082" s="274">
        <v>45047</v>
      </c>
      <c r="AC5082" s="273">
        <v>12152</v>
      </c>
      <c r="AD5082" s="273">
        <v>11</v>
      </c>
      <c r="AE5082" s="273">
        <v>7.11</v>
      </c>
      <c r="AF5082" s="273" t="s">
        <v>90</v>
      </c>
      <c r="AG5082" s="273" t="s">
        <v>1198</v>
      </c>
      <c r="AH5082" s="273" t="s">
        <v>993</v>
      </c>
      <c r="AI5082" s="273" t="s">
        <v>123</v>
      </c>
      <c r="AJ5082" s="273" t="s">
        <v>200</v>
      </c>
      <c r="AK5082" s="273">
        <v>340732</v>
      </c>
      <c r="BV5082" s="336" t="s">
        <v>64</v>
      </c>
      <c r="BW5082" s="337" t="s">
        <v>75</v>
      </c>
      <c r="BX5082" s="337" t="s">
        <v>79</v>
      </c>
      <c r="BY5082" s="337" t="s">
        <v>79</v>
      </c>
      <c r="BZ5082" s="337" t="s">
        <v>167</v>
      </c>
      <c r="CA5082" s="337" t="s">
        <v>168</v>
      </c>
      <c r="CB5082" s="337" t="s">
        <v>319</v>
      </c>
      <c r="CC5082" s="337" t="s">
        <v>320</v>
      </c>
      <c r="CD5082" s="338">
        <v>15</v>
      </c>
      <c r="CE5082" s="335">
        <v>45170</v>
      </c>
      <c r="CF5082" s="337">
        <v>0</v>
      </c>
      <c r="CG5082" s="337" t="s">
        <v>90</v>
      </c>
      <c r="CH5082" s="337">
        <v>0</v>
      </c>
      <c r="CI5082" s="337" t="s">
        <v>80</v>
      </c>
      <c r="CJ5082" s="337"/>
      <c r="CK5082" s="337"/>
      <c r="CL5082" s="337"/>
      <c r="CM5082" s="337" t="s">
        <v>73</v>
      </c>
      <c r="CN5082" s="337">
        <v>3</v>
      </c>
    </row>
    <row r="5083" spans="4:92">
      <c r="D5083" s="273" t="s">
        <v>83</v>
      </c>
      <c r="E5083" s="273" t="s">
        <v>287</v>
      </c>
      <c r="F5083" s="273" t="s">
        <v>466</v>
      </c>
      <c r="G5083" s="273" t="s">
        <v>853</v>
      </c>
      <c r="H5083" s="274">
        <v>45108</v>
      </c>
      <c r="I5083" s="273">
        <v>12876</v>
      </c>
      <c r="J5083" s="273">
        <v>797</v>
      </c>
      <c r="K5083" s="273">
        <v>0</v>
      </c>
      <c r="L5083" s="273" t="s">
        <v>66</v>
      </c>
      <c r="N5083" s="273" t="s">
        <v>107</v>
      </c>
      <c r="W5083" s="273">
        <v>230391</v>
      </c>
      <c r="X5083" s="273" t="s">
        <v>64</v>
      </c>
      <c r="Y5083" s="273" t="s">
        <v>63</v>
      </c>
      <c r="Z5083" s="273" t="s">
        <v>165</v>
      </c>
      <c r="AA5083" s="273" t="s">
        <v>165</v>
      </c>
      <c r="AB5083" s="274">
        <v>45047</v>
      </c>
      <c r="AC5083" s="273">
        <v>12152</v>
      </c>
      <c r="AD5083" s="273">
        <v>11</v>
      </c>
      <c r="AE5083" s="273">
        <v>0.749</v>
      </c>
      <c r="AF5083" s="273" t="s">
        <v>90</v>
      </c>
      <c r="AG5083" s="273" t="s">
        <v>1198</v>
      </c>
      <c r="AH5083" s="273" t="s">
        <v>1172</v>
      </c>
      <c r="AI5083" s="273" t="s">
        <v>123</v>
      </c>
      <c r="AJ5083" s="273" t="s">
        <v>200</v>
      </c>
      <c r="AK5083" s="273">
        <v>340738</v>
      </c>
      <c r="BV5083" s="279" t="s">
        <v>64</v>
      </c>
      <c r="BW5083" s="280" t="s">
        <v>75</v>
      </c>
      <c r="BX5083" s="280" t="s">
        <v>79</v>
      </c>
      <c r="BY5083" s="280" t="s">
        <v>79</v>
      </c>
      <c r="BZ5083" s="280" t="s">
        <v>86</v>
      </c>
      <c r="CA5083" s="280" t="s">
        <v>87</v>
      </c>
      <c r="CB5083" s="280" t="s">
        <v>179</v>
      </c>
      <c r="CC5083" s="280" t="s">
        <v>180</v>
      </c>
      <c r="CD5083" s="281">
        <v>1</v>
      </c>
      <c r="CE5083" s="277">
        <v>45170</v>
      </c>
      <c r="CF5083" s="280"/>
      <c r="CG5083" s="280" t="s">
        <v>181</v>
      </c>
      <c r="CH5083" s="280"/>
      <c r="CI5083" s="280" t="s">
        <v>181</v>
      </c>
      <c r="CJ5083" s="280" t="s">
        <v>1867</v>
      </c>
      <c r="CK5083" s="280"/>
      <c r="CL5083" s="280"/>
      <c r="CM5083" s="280" t="s">
        <v>73</v>
      </c>
      <c r="CN5083" s="280">
        <v>3</v>
      </c>
    </row>
    <row r="5084" spans="4:92">
      <c r="D5084" s="273" t="s">
        <v>83</v>
      </c>
      <c r="E5084" s="273" t="s">
        <v>287</v>
      </c>
      <c r="F5084" s="273" t="s">
        <v>466</v>
      </c>
      <c r="G5084" s="273" t="s">
        <v>853</v>
      </c>
      <c r="H5084" s="274">
        <v>45108</v>
      </c>
      <c r="I5084" s="273">
        <v>12876</v>
      </c>
      <c r="J5084" s="273">
        <v>797</v>
      </c>
      <c r="K5084" s="273">
        <v>0</v>
      </c>
      <c r="L5084" s="273" t="s">
        <v>66</v>
      </c>
      <c r="M5084" s="273">
        <v>0</v>
      </c>
      <c r="N5084" s="273" t="s">
        <v>115</v>
      </c>
      <c r="W5084" s="273">
        <v>230390</v>
      </c>
      <c r="X5084" s="273" t="s">
        <v>64</v>
      </c>
      <c r="Y5084" s="273" t="s">
        <v>63</v>
      </c>
      <c r="Z5084" s="273" t="s">
        <v>165</v>
      </c>
      <c r="AA5084" s="273" t="s">
        <v>165</v>
      </c>
      <c r="AB5084" s="274">
        <v>45047</v>
      </c>
      <c r="AC5084" s="273">
        <v>12152</v>
      </c>
      <c r="AD5084" s="273">
        <v>11</v>
      </c>
      <c r="AE5084" s="273">
        <v>0.375</v>
      </c>
      <c r="AF5084" s="273" t="s">
        <v>90</v>
      </c>
      <c r="AG5084" s="273" t="s">
        <v>1198</v>
      </c>
      <c r="AH5084" s="273" t="s">
        <v>1093</v>
      </c>
      <c r="AI5084" s="273" t="s">
        <v>123</v>
      </c>
      <c r="AJ5084" s="273" t="s">
        <v>200</v>
      </c>
      <c r="AK5084" s="273">
        <v>340744</v>
      </c>
      <c r="BV5084" s="336" t="s">
        <v>64</v>
      </c>
      <c r="BW5084" s="337" t="s">
        <v>75</v>
      </c>
      <c r="BX5084" s="337" t="s">
        <v>79</v>
      </c>
      <c r="BY5084" s="337" t="s">
        <v>79</v>
      </c>
      <c r="BZ5084" s="337" t="s">
        <v>86</v>
      </c>
      <c r="CA5084" s="337" t="s">
        <v>87</v>
      </c>
      <c r="CB5084" s="337" t="s">
        <v>179</v>
      </c>
      <c r="CC5084" s="337" t="s">
        <v>180</v>
      </c>
      <c r="CD5084" s="338">
        <v>1</v>
      </c>
      <c r="CE5084" s="335">
        <v>45170</v>
      </c>
      <c r="CF5084" s="337"/>
      <c r="CG5084" s="337" t="s">
        <v>181</v>
      </c>
      <c r="CH5084" s="337"/>
      <c r="CI5084" s="337" t="s">
        <v>181</v>
      </c>
      <c r="CJ5084" s="337" t="s">
        <v>1867</v>
      </c>
      <c r="CK5084" s="337"/>
      <c r="CL5084" s="337"/>
      <c r="CM5084" s="337" t="s">
        <v>73</v>
      </c>
      <c r="CN5084" s="337">
        <v>3</v>
      </c>
    </row>
    <row r="5085" spans="4:92">
      <c r="D5085" s="273" t="s">
        <v>83</v>
      </c>
      <c r="E5085" s="273" t="s">
        <v>287</v>
      </c>
      <c r="F5085" s="273" t="s">
        <v>466</v>
      </c>
      <c r="G5085" s="273" t="s">
        <v>853</v>
      </c>
      <c r="H5085" s="274">
        <v>45139</v>
      </c>
      <c r="I5085" s="273">
        <v>13553</v>
      </c>
      <c r="J5085" s="273">
        <v>797</v>
      </c>
      <c r="K5085" s="273">
        <v>29102</v>
      </c>
      <c r="L5085" s="273" t="s">
        <v>66</v>
      </c>
      <c r="M5085" s="273">
        <v>0</v>
      </c>
      <c r="N5085" s="273" t="s">
        <v>1010</v>
      </c>
      <c r="O5085" s="273">
        <v>0</v>
      </c>
      <c r="P5085" s="273" t="s">
        <v>1011</v>
      </c>
      <c r="Q5085" s="273" t="s">
        <v>1188</v>
      </c>
      <c r="R5085" s="273" t="s">
        <v>1013</v>
      </c>
      <c r="S5085" s="273" t="s">
        <v>1525</v>
      </c>
      <c r="U5085" s="273" t="s">
        <v>73</v>
      </c>
      <c r="V5085" s="273" t="s">
        <v>1526</v>
      </c>
      <c r="W5085" s="273">
        <v>230438</v>
      </c>
      <c r="X5085" s="273" t="s">
        <v>64</v>
      </c>
      <c r="Y5085" s="273" t="s">
        <v>63</v>
      </c>
      <c r="Z5085" s="273" t="s">
        <v>165</v>
      </c>
      <c r="AA5085" s="273" t="s">
        <v>165</v>
      </c>
      <c r="AB5085" s="274">
        <v>45047</v>
      </c>
      <c r="AC5085" s="273">
        <v>12152</v>
      </c>
      <c r="AD5085" s="273">
        <v>11</v>
      </c>
      <c r="AE5085" s="273">
        <v>0</v>
      </c>
      <c r="AF5085" s="273" t="s">
        <v>90</v>
      </c>
      <c r="AG5085" s="273" t="s">
        <v>1198</v>
      </c>
      <c r="AH5085" s="273" t="s">
        <v>1216</v>
      </c>
      <c r="AI5085" s="273" t="s">
        <v>123</v>
      </c>
      <c r="AJ5085" s="273" t="s">
        <v>200</v>
      </c>
      <c r="AK5085" s="273">
        <v>340750</v>
      </c>
      <c r="BV5085" s="279" t="s">
        <v>64</v>
      </c>
      <c r="BW5085" s="280" t="s">
        <v>75</v>
      </c>
      <c r="BX5085" s="280" t="s">
        <v>79</v>
      </c>
      <c r="BY5085" s="280" t="s">
        <v>79</v>
      </c>
      <c r="BZ5085" s="280" t="s">
        <v>86</v>
      </c>
      <c r="CA5085" s="280" t="s">
        <v>87</v>
      </c>
      <c r="CB5085" s="280" t="s">
        <v>179</v>
      </c>
      <c r="CC5085" s="280" t="s">
        <v>180</v>
      </c>
      <c r="CD5085" s="281">
        <v>1</v>
      </c>
      <c r="CE5085" s="277">
        <v>45170</v>
      </c>
      <c r="CF5085" s="280"/>
      <c r="CG5085" s="280" t="s">
        <v>181</v>
      </c>
      <c r="CH5085" s="280"/>
      <c r="CI5085" s="280" t="s">
        <v>181</v>
      </c>
      <c r="CJ5085" s="280" t="s">
        <v>1867</v>
      </c>
      <c r="CK5085" s="280"/>
      <c r="CL5085" s="280"/>
      <c r="CM5085" s="280" t="s">
        <v>73</v>
      </c>
      <c r="CN5085" s="280">
        <v>3</v>
      </c>
    </row>
    <row r="5086" spans="4:92">
      <c r="D5086" s="273" t="s">
        <v>83</v>
      </c>
      <c r="E5086" s="273" t="s">
        <v>287</v>
      </c>
      <c r="F5086" s="273" t="s">
        <v>466</v>
      </c>
      <c r="G5086" s="273" t="s">
        <v>853</v>
      </c>
      <c r="H5086" s="274">
        <v>45139</v>
      </c>
      <c r="I5086" s="273">
        <v>13553</v>
      </c>
      <c r="J5086" s="273">
        <v>797</v>
      </c>
      <c r="K5086" s="273">
        <v>285715</v>
      </c>
      <c r="L5086" s="273" t="s">
        <v>66</v>
      </c>
      <c r="M5086" s="273">
        <v>82770.399537000005</v>
      </c>
      <c r="N5086" s="273" t="s">
        <v>964</v>
      </c>
      <c r="P5086" s="273" t="s">
        <v>1204</v>
      </c>
      <c r="Q5086" s="273" t="s">
        <v>1496</v>
      </c>
      <c r="R5086" s="273" t="s">
        <v>70</v>
      </c>
      <c r="S5086" s="273" t="s">
        <v>1527</v>
      </c>
      <c r="T5086" s="273" t="s">
        <v>122</v>
      </c>
      <c r="U5086" s="273" t="s">
        <v>122</v>
      </c>
      <c r="V5086" s="273" t="s">
        <v>122</v>
      </c>
      <c r="W5086" s="273">
        <v>230454</v>
      </c>
      <c r="X5086" s="273" t="s">
        <v>64</v>
      </c>
      <c r="Y5086" s="273" t="s">
        <v>63</v>
      </c>
      <c r="Z5086" s="273" t="s">
        <v>165</v>
      </c>
      <c r="AA5086" s="273" t="s">
        <v>165</v>
      </c>
      <c r="AB5086" s="274">
        <v>45047</v>
      </c>
      <c r="AC5086" s="273">
        <v>12152</v>
      </c>
      <c r="AD5086" s="273">
        <v>11</v>
      </c>
      <c r="AE5086" s="273">
        <v>0</v>
      </c>
      <c r="AF5086" s="273" t="s">
        <v>90</v>
      </c>
      <c r="AG5086" s="273" t="s">
        <v>1198</v>
      </c>
      <c r="AH5086" s="273" t="s">
        <v>1238</v>
      </c>
      <c r="AI5086" s="273" t="s">
        <v>123</v>
      </c>
      <c r="AJ5086" s="273" t="s">
        <v>200</v>
      </c>
      <c r="AK5086" s="273">
        <v>340756</v>
      </c>
      <c r="BV5086" s="336" t="s">
        <v>64</v>
      </c>
      <c r="BW5086" s="337" t="s">
        <v>75</v>
      </c>
      <c r="BX5086" s="337" t="s">
        <v>79</v>
      </c>
      <c r="BY5086" s="337" t="s">
        <v>79</v>
      </c>
      <c r="BZ5086" s="337" t="s">
        <v>86</v>
      </c>
      <c r="CA5086" s="337" t="s">
        <v>87</v>
      </c>
      <c r="CB5086" s="337" t="s">
        <v>179</v>
      </c>
      <c r="CC5086" s="337" t="s">
        <v>180</v>
      </c>
      <c r="CD5086" s="338">
        <v>1</v>
      </c>
      <c r="CE5086" s="335">
        <v>45170</v>
      </c>
      <c r="CF5086" s="337"/>
      <c r="CG5086" s="337" t="s">
        <v>181</v>
      </c>
      <c r="CH5086" s="337"/>
      <c r="CI5086" s="337" t="s">
        <v>181</v>
      </c>
      <c r="CJ5086" s="337" t="s">
        <v>1867</v>
      </c>
      <c r="CK5086" s="337"/>
      <c r="CL5086" s="337"/>
      <c r="CM5086" s="337" t="s">
        <v>73</v>
      </c>
      <c r="CN5086" s="337">
        <v>3</v>
      </c>
    </row>
    <row r="5087" spans="4:92">
      <c r="D5087" s="273" t="s">
        <v>83</v>
      </c>
      <c r="E5087" s="273" t="s">
        <v>287</v>
      </c>
      <c r="F5087" s="273" t="s">
        <v>466</v>
      </c>
      <c r="G5087" s="273" t="s">
        <v>853</v>
      </c>
      <c r="H5087" s="274">
        <v>45139</v>
      </c>
      <c r="I5087" s="273">
        <v>13553</v>
      </c>
      <c r="J5087" s="273">
        <v>797</v>
      </c>
      <c r="K5087" s="273">
        <v>0</v>
      </c>
      <c r="L5087" s="273" t="s">
        <v>66</v>
      </c>
      <c r="N5087" s="273" t="s">
        <v>107</v>
      </c>
      <c r="W5087" s="273">
        <v>230437</v>
      </c>
      <c r="X5087" s="273" t="s">
        <v>64</v>
      </c>
      <c r="Y5087" s="273" t="s">
        <v>63</v>
      </c>
      <c r="Z5087" s="273" t="s">
        <v>165</v>
      </c>
      <c r="AA5087" s="273" t="s">
        <v>165</v>
      </c>
      <c r="AB5087" s="274">
        <v>45047</v>
      </c>
      <c r="AC5087" s="273">
        <v>12152</v>
      </c>
      <c r="AD5087" s="273">
        <v>11</v>
      </c>
      <c r="AE5087" s="273">
        <v>0</v>
      </c>
      <c r="AF5087" s="273" t="s">
        <v>90</v>
      </c>
      <c r="AG5087" s="273" t="s">
        <v>1239</v>
      </c>
      <c r="AH5087" s="273" t="s">
        <v>1240</v>
      </c>
      <c r="AI5087" s="273" t="s">
        <v>123</v>
      </c>
      <c r="AJ5087" s="273" t="s">
        <v>200</v>
      </c>
      <c r="AK5087" s="273">
        <v>340762</v>
      </c>
      <c r="BV5087" s="279" t="s">
        <v>64</v>
      </c>
      <c r="BW5087" s="280" t="s">
        <v>75</v>
      </c>
      <c r="BX5087" s="280" t="s">
        <v>79</v>
      </c>
      <c r="BY5087" s="280" t="s">
        <v>79</v>
      </c>
      <c r="BZ5087" s="280" t="s">
        <v>86</v>
      </c>
      <c r="CA5087" s="280" t="s">
        <v>87</v>
      </c>
      <c r="CB5087" s="280" t="s">
        <v>179</v>
      </c>
      <c r="CC5087" s="280" t="s">
        <v>180</v>
      </c>
      <c r="CD5087" s="281">
        <v>1</v>
      </c>
      <c r="CE5087" s="277">
        <v>45170</v>
      </c>
      <c r="CF5087" s="280"/>
      <c r="CG5087" s="280" t="s">
        <v>181</v>
      </c>
      <c r="CH5087" s="280"/>
      <c r="CI5087" s="280" t="s">
        <v>181</v>
      </c>
      <c r="CJ5087" s="280" t="s">
        <v>1867</v>
      </c>
      <c r="CK5087" s="280"/>
      <c r="CL5087" s="280"/>
      <c r="CM5087" s="280" t="s">
        <v>73</v>
      </c>
      <c r="CN5087" s="280">
        <v>3</v>
      </c>
    </row>
    <row r="5088" spans="4:92">
      <c r="D5088" s="273" t="s">
        <v>83</v>
      </c>
      <c r="E5088" s="273" t="s">
        <v>287</v>
      </c>
      <c r="F5088" s="273" t="s">
        <v>466</v>
      </c>
      <c r="G5088" s="273" t="s">
        <v>853</v>
      </c>
      <c r="H5088" s="274">
        <v>45139</v>
      </c>
      <c r="I5088" s="273">
        <v>13553</v>
      </c>
      <c r="J5088" s="273">
        <v>797</v>
      </c>
      <c r="K5088" s="273">
        <v>0</v>
      </c>
      <c r="L5088" s="273" t="s">
        <v>66</v>
      </c>
      <c r="M5088" s="273">
        <v>0</v>
      </c>
      <c r="N5088" s="273" t="s">
        <v>115</v>
      </c>
      <c r="W5088" s="273">
        <v>230436</v>
      </c>
      <c r="X5088" s="273" t="s">
        <v>64</v>
      </c>
      <c r="Y5088" s="273" t="s">
        <v>63</v>
      </c>
      <c r="Z5088" s="273" t="s">
        <v>165</v>
      </c>
      <c r="AA5088" s="273" t="s">
        <v>165</v>
      </c>
      <c r="AB5088" s="274">
        <v>45078</v>
      </c>
      <c r="AC5088" s="273">
        <v>12420</v>
      </c>
      <c r="AD5088" s="273">
        <v>11</v>
      </c>
      <c r="AK5088" s="273">
        <v>195969</v>
      </c>
      <c r="BV5088" s="336" t="s">
        <v>64</v>
      </c>
      <c r="BW5088" s="337" t="s">
        <v>75</v>
      </c>
      <c r="BX5088" s="337" t="s">
        <v>79</v>
      </c>
      <c r="BY5088" s="337" t="s">
        <v>79</v>
      </c>
      <c r="BZ5088" s="337" t="s">
        <v>86</v>
      </c>
      <c r="CA5088" s="337" t="s">
        <v>87</v>
      </c>
      <c r="CB5088" s="337" t="s">
        <v>179</v>
      </c>
      <c r="CC5088" s="337" t="s">
        <v>180</v>
      </c>
      <c r="CD5088" s="338">
        <v>1</v>
      </c>
      <c r="CE5088" s="335">
        <v>45170</v>
      </c>
      <c r="CF5088" s="337"/>
      <c r="CG5088" s="337" t="s">
        <v>181</v>
      </c>
      <c r="CH5088" s="337"/>
      <c r="CI5088" s="337" t="s">
        <v>181</v>
      </c>
      <c r="CJ5088" s="337" t="s">
        <v>1867</v>
      </c>
      <c r="CK5088" s="337"/>
      <c r="CL5088" s="337"/>
      <c r="CM5088" s="337" t="s">
        <v>73</v>
      </c>
      <c r="CN5088" s="337">
        <v>3</v>
      </c>
    </row>
    <row r="5089" spans="4:92">
      <c r="D5089" s="273" t="s">
        <v>83</v>
      </c>
      <c r="E5089" s="273" t="s">
        <v>287</v>
      </c>
      <c r="F5089" s="273" t="s">
        <v>466</v>
      </c>
      <c r="G5089" s="273" t="s">
        <v>853</v>
      </c>
      <c r="H5089" s="274">
        <v>45170</v>
      </c>
      <c r="I5089" s="273">
        <v>13880</v>
      </c>
      <c r="J5089" s="273">
        <v>797</v>
      </c>
      <c r="K5089" s="273">
        <v>18315</v>
      </c>
      <c r="L5089" s="273" t="s">
        <v>66</v>
      </c>
      <c r="M5089" s="273">
        <v>0</v>
      </c>
      <c r="N5089" s="273" t="s">
        <v>1010</v>
      </c>
      <c r="O5089" s="273">
        <v>0</v>
      </c>
      <c r="P5089" s="273" t="s">
        <v>1011</v>
      </c>
      <c r="Q5089" s="273" t="s">
        <v>1188</v>
      </c>
      <c r="R5089" s="273" t="s">
        <v>1013</v>
      </c>
      <c r="S5089" s="273" t="s">
        <v>1525</v>
      </c>
      <c r="U5089" s="273" t="s">
        <v>73</v>
      </c>
      <c r="V5089" s="273" t="s">
        <v>1526</v>
      </c>
      <c r="W5089" s="273">
        <v>248295</v>
      </c>
      <c r="X5089" s="273" t="s">
        <v>64</v>
      </c>
      <c r="Y5089" s="273" t="s">
        <v>63</v>
      </c>
      <c r="Z5089" s="273" t="s">
        <v>165</v>
      </c>
      <c r="AA5089" s="273" t="s">
        <v>165</v>
      </c>
      <c r="AB5089" s="274">
        <v>45078</v>
      </c>
      <c r="AC5089" s="273">
        <v>12421</v>
      </c>
      <c r="AD5089" s="273">
        <v>11</v>
      </c>
      <c r="AE5089" s="273">
        <v>6.0419999999999998</v>
      </c>
      <c r="AF5089" s="273" t="s">
        <v>90</v>
      </c>
      <c r="AG5089" s="273" t="s">
        <v>882</v>
      </c>
      <c r="AH5089" s="273" t="s">
        <v>1101</v>
      </c>
      <c r="AI5089" s="273" t="s">
        <v>123</v>
      </c>
      <c r="AJ5089" s="273" t="s">
        <v>214</v>
      </c>
      <c r="AK5089" s="273">
        <v>342755</v>
      </c>
      <c r="BV5089" s="279" t="s">
        <v>64</v>
      </c>
      <c r="BW5089" s="280" t="s">
        <v>75</v>
      </c>
      <c r="BX5089" s="280" t="s">
        <v>79</v>
      </c>
      <c r="BY5089" s="280" t="s">
        <v>79</v>
      </c>
      <c r="BZ5089" s="280" t="s">
        <v>86</v>
      </c>
      <c r="CA5089" s="280" t="s">
        <v>87</v>
      </c>
      <c r="CB5089" s="280" t="s">
        <v>179</v>
      </c>
      <c r="CC5089" s="280" t="s">
        <v>180</v>
      </c>
      <c r="CD5089" s="281">
        <v>1</v>
      </c>
      <c r="CE5089" s="277">
        <v>45170</v>
      </c>
      <c r="CF5089" s="280"/>
      <c r="CG5089" s="280" t="s">
        <v>181</v>
      </c>
      <c r="CH5089" s="280"/>
      <c r="CI5089" s="280" t="s">
        <v>181</v>
      </c>
      <c r="CJ5089" s="280" t="s">
        <v>1867</v>
      </c>
      <c r="CK5089" s="280"/>
      <c r="CL5089" s="280"/>
      <c r="CM5089" s="280" t="s">
        <v>73</v>
      </c>
      <c r="CN5089" s="280">
        <v>3</v>
      </c>
    </row>
    <row r="5090" spans="4:92">
      <c r="D5090" s="273" t="s">
        <v>83</v>
      </c>
      <c r="E5090" s="273" t="s">
        <v>287</v>
      </c>
      <c r="F5090" s="273" t="s">
        <v>466</v>
      </c>
      <c r="G5090" s="273" t="s">
        <v>853</v>
      </c>
      <c r="H5090" s="274">
        <v>45170</v>
      </c>
      <c r="I5090" s="273">
        <v>13880</v>
      </c>
      <c r="J5090" s="273">
        <v>797</v>
      </c>
      <c r="K5090" s="273">
        <v>289196</v>
      </c>
      <c r="L5090" s="273" t="s">
        <v>66</v>
      </c>
      <c r="M5090" s="273">
        <v>77660.799662999998</v>
      </c>
      <c r="N5090" s="273" t="s">
        <v>964</v>
      </c>
      <c r="P5090" s="273" t="s">
        <v>1204</v>
      </c>
      <c r="Q5090" s="273" t="s">
        <v>1496</v>
      </c>
      <c r="R5090" s="273" t="s">
        <v>70</v>
      </c>
      <c r="S5090" s="273" t="s">
        <v>1527</v>
      </c>
      <c r="T5090" s="273" t="s">
        <v>122</v>
      </c>
      <c r="U5090" s="273" t="s">
        <v>122</v>
      </c>
      <c r="V5090" s="273" t="s">
        <v>122</v>
      </c>
      <c r="W5090" s="273">
        <v>248311</v>
      </c>
      <c r="X5090" s="273" t="s">
        <v>64</v>
      </c>
      <c r="Y5090" s="273" t="s">
        <v>63</v>
      </c>
      <c r="Z5090" s="273" t="s">
        <v>165</v>
      </c>
      <c r="AA5090" s="273" t="s">
        <v>165</v>
      </c>
      <c r="AB5090" s="274">
        <v>45078</v>
      </c>
      <c r="AC5090" s="273">
        <v>12421</v>
      </c>
      <c r="AD5090" s="273">
        <v>11</v>
      </c>
      <c r="AE5090" s="273">
        <v>0</v>
      </c>
      <c r="AF5090" s="273" t="s">
        <v>90</v>
      </c>
      <c r="AG5090" s="273" t="s">
        <v>879</v>
      </c>
      <c r="AH5090" s="273" t="s">
        <v>880</v>
      </c>
      <c r="AI5090" s="273" t="s">
        <v>123</v>
      </c>
      <c r="AJ5090" s="273" t="s">
        <v>214</v>
      </c>
      <c r="AK5090" s="273">
        <v>342761</v>
      </c>
      <c r="BV5090" s="336" t="s">
        <v>64</v>
      </c>
      <c r="BW5090" s="337" t="s">
        <v>75</v>
      </c>
      <c r="BX5090" s="337" t="s">
        <v>79</v>
      </c>
      <c r="BY5090" s="337" t="s">
        <v>79</v>
      </c>
      <c r="BZ5090" s="337" t="s">
        <v>86</v>
      </c>
      <c r="CA5090" s="337" t="s">
        <v>87</v>
      </c>
      <c r="CB5090" s="337" t="s">
        <v>179</v>
      </c>
      <c r="CC5090" s="337" t="s">
        <v>180</v>
      </c>
      <c r="CD5090" s="338">
        <v>1</v>
      </c>
      <c r="CE5090" s="335">
        <v>45170</v>
      </c>
      <c r="CF5090" s="337"/>
      <c r="CG5090" s="337" t="s">
        <v>181</v>
      </c>
      <c r="CH5090" s="337"/>
      <c r="CI5090" s="337" t="s">
        <v>181</v>
      </c>
      <c r="CJ5090" s="337" t="s">
        <v>1867</v>
      </c>
      <c r="CK5090" s="337"/>
      <c r="CL5090" s="337"/>
      <c r="CM5090" s="337" t="s">
        <v>73</v>
      </c>
      <c r="CN5090" s="337">
        <v>3</v>
      </c>
    </row>
    <row r="5091" spans="4:92">
      <c r="D5091" s="273" t="s">
        <v>83</v>
      </c>
      <c r="E5091" s="273" t="s">
        <v>287</v>
      </c>
      <c r="F5091" s="273" t="s">
        <v>466</v>
      </c>
      <c r="G5091" s="273" t="s">
        <v>853</v>
      </c>
      <c r="H5091" s="274">
        <v>45170</v>
      </c>
      <c r="I5091" s="273">
        <v>13880</v>
      </c>
      <c r="J5091" s="273">
        <v>797</v>
      </c>
      <c r="K5091" s="273">
        <v>0</v>
      </c>
      <c r="L5091" s="273" t="s">
        <v>66</v>
      </c>
      <c r="N5091" s="273" t="s">
        <v>107</v>
      </c>
      <c r="W5091" s="273">
        <v>248294</v>
      </c>
      <c r="X5091" s="273" t="s">
        <v>64</v>
      </c>
      <c r="Y5091" s="273" t="s">
        <v>63</v>
      </c>
      <c r="Z5091" s="273" t="s">
        <v>165</v>
      </c>
      <c r="AA5091" s="273" t="s">
        <v>165</v>
      </c>
      <c r="AB5091" s="274">
        <v>45078</v>
      </c>
      <c r="AC5091" s="273">
        <v>12421</v>
      </c>
      <c r="AD5091" s="273">
        <v>11</v>
      </c>
      <c r="AE5091" s="273">
        <v>0</v>
      </c>
      <c r="AF5091" s="273" t="s">
        <v>90</v>
      </c>
      <c r="AG5091" s="273" t="s">
        <v>1218</v>
      </c>
      <c r="AH5091" s="273" t="s">
        <v>1219</v>
      </c>
      <c r="AI5091" s="273" t="s">
        <v>123</v>
      </c>
      <c r="AJ5091" s="273" t="s">
        <v>214</v>
      </c>
      <c r="AK5091" s="273">
        <v>342767</v>
      </c>
      <c r="BV5091" s="279" t="s">
        <v>64</v>
      </c>
      <c r="BW5091" s="280" t="s">
        <v>75</v>
      </c>
      <c r="BX5091" s="280" t="s">
        <v>79</v>
      </c>
      <c r="BY5091" s="280" t="s">
        <v>79</v>
      </c>
      <c r="BZ5091" s="280" t="s">
        <v>86</v>
      </c>
      <c r="CA5091" s="280" t="s">
        <v>87</v>
      </c>
      <c r="CB5091" s="280" t="s">
        <v>179</v>
      </c>
      <c r="CC5091" s="280" t="s">
        <v>180</v>
      </c>
      <c r="CD5091" s="281">
        <v>1</v>
      </c>
      <c r="CE5091" s="277">
        <v>45170</v>
      </c>
      <c r="CF5091" s="280"/>
      <c r="CG5091" s="280" t="s">
        <v>181</v>
      </c>
      <c r="CH5091" s="280"/>
      <c r="CI5091" s="280" t="s">
        <v>181</v>
      </c>
      <c r="CJ5091" s="280" t="s">
        <v>1867</v>
      </c>
      <c r="CK5091" s="280"/>
      <c r="CL5091" s="280"/>
      <c r="CM5091" s="280" t="s">
        <v>73</v>
      </c>
      <c r="CN5091" s="280">
        <v>3</v>
      </c>
    </row>
    <row r="5092" spans="4:92">
      <c r="D5092" s="273" t="s">
        <v>83</v>
      </c>
      <c r="E5092" s="273" t="s">
        <v>287</v>
      </c>
      <c r="F5092" s="273" t="s">
        <v>466</v>
      </c>
      <c r="G5092" s="273" t="s">
        <v>853</v>
      </c>
      <c r="H5092" s="274">
        <v>45170</v>
      </c>
      <c r="I5092" s="273">
        <v>13880</v>
      </c>
      <c r="J5092" s="273">
        <v>797</v>
      </c>
      <c r="K5092" s="273">
        <v>0</v>
      </c>
      <c r="L5092" s="273" t="s">
        <v>66</v>
      </c>
      <c r="M5092" s="273">
        <v>0</v>
      </c>
      <c r="N5092" s="273" t="s">
        <v>115</v>
      </c>
      <c r="W5092" s="273">
        <v>248293</v>
      </c>
      <c r="X5092" s="273" t="s">
        <v>64</v>
      </c>
      <c r="Y5092" s="273" t="s">
        <v>63</v>
      </c>
      <c r="Z5092" s="273" t="s">
        <v>165</v>
      </c>
      <c r="AA5092" s="273" t="s">
        <v>165</v>
      </c>
      <c r="AB5092" s="274">
        <v>45078</v>
      </c>
      <c r="AC5092" s="273">
        <v>12421</v>
      </c>
      <c r="AD5092" s="273">
        <v>11</v>
      </c>
      <c r="AE5092" s="273">
        <v>0.04</v>
      </c>
      <c r="AF5092" s="273" t="s">
        <v>90</v>
      </c>
      <c r="AG5092" s="273" t="s">
        <v>1221</v>
      </c>
      <c r="AH5092" s="273" t="s">
        <v>1222</v>
      </c>
      <c r="AI5092" s="273" t="s">
        <v>123</v>
      </c>
      <c r="AJ5092" s="273" t="s">
        <v>214</v>
      </c>
      <c r="AK5092" s="273">
        <v>342773</v>
      </c>
      <c r="BV5092" s="336" t="s">
        <v>64</v>
      </c>
      <c r="BW5092" s="337" t="s">
        <v>75</v>
      </c>
      <c r="BX5092" s="337" t="s">
        <v>79</v>
      </c>
      <c r="BY5092" s="337" t="s">
        <v>79</v>
      </c>
      <c r="BZ5092" s="337" t="s">
        <v>86</v>
      </c>
      <c r="CA5092" s="337" t="s">
        <v>87</v>
      </c>
      <c r="CB5092" s="337" t="s">
        <v>179</v>
      </c>
      <c r="CC5092" s="337" t="s">
        <v>180</v>
      </c>
      <c r="CD5092" s="338">
        <v>1</v>
      </c>
      <c r="CE5092" s="335">
        <v>45170</v>
      </c>
      <c r="CF5092" s="337"/>
      <c r="CG5092" s="337" t="s">
        <v>181</v>
      </c>
      <c r="CH5092" s="337"/>
      <c r="CI5092" s="337" t="s">
        <v>181</v>
      </c>
      <c r="CJ5092" s="337" t="s">
        <v>1867</v>
      </c>
      <c r="CK5092" s="337"/>
      <c r="CL5092" s="337"/>
      <c r="CM5092" s="337" t="s">
        <v>73</v>
      </c>
      <c r="CN5092" s="337">
        <v>3</v>
      </c>
    </row>
    <row r="5093" spans="4:92">
      <c r="D5093" s="273" t="s">
        <v>83</v>
      </c>
      <c r="E5093" s="273" t="s">
        <v>287</v>
      </c>
      <c r="F5093" s="273" t="s">
        <v>466</v>
      </c>
      <c r="G5093" s="273" t="s">
        <v>853</v>
      </c>
      <c r="H5093" s="274">
        <v>45200</v>
      </c>
      <c r="I5093" s="273">
        <v>14215</v>
      </c>
      <c r="J5093" s="273">
        <v>797</v>
      </c>
      <c r="K5093" s="273">
        <v>14181</v>
      </c>
      <c r="L5093" s="273" t="s">
        <v>66</v>
      </c>
      <c r="M5093" s="273">
        <v>0</v>
      </c>
      <c r="N5093" s="273" t="s">
        <v>1010</v>
      </c>
      <c r="O5093" s="273">
        <v>0</v>
      </c>
      <c r="P5093" s="273" t="s">
        <v>1011</v>
      </c>
      <c r="Q5093" s="273" t="s">
        <v>1188</v>
      </c>
      <c r="R5093" s="273" t="s">
        <v>1013</v>
      </c>
      <c r="S5093" s="273" t="s">
        <v>1525</v>
      </c>
      <c r="U5093" s="273" t="s">
        <v>73</v>
      </c>
      <c r="V5093" s="273" t="s">
        <v>1526</v>
      </c>
      <c r="W5093" s="273">
        <v>285577</v>
      </c>
      <c r="X5093" s="273" t="s">
        <v>64</v>
      </c>
      <c r="Y5093" s="273" t="s">
        <v>63</v>
      </c>
      <c r="Z5093" s="273" t="s">
        <v>165</v>
      </c>
      <c r="AA5093" s="273" t="s">
        <v>165</v>
      </c>
      <c r="AB5093" s="274">
        <v>45078</v>
      </c>
      <c r="AC5093" s="273">
        <v>12421</v>
      </c>
      <c r="AD5093" s="273">
        <v>11</v>
      </c>
      <c r="AE5093" s="273">
        <v>0</v>
      </c>
      <c r="AF5093" s="273" t="s">
        <v>90</v>
      </c>
      <c r="AG5093" s="273" t="s">
        <v>1223</v>
      </c>
      <c r="AH5093" s="273" t="s">
        <v>1224</v>
      </c>
      <c r="AI5093" s="273" t="s">
        <v>123</v>
      </c>
      <c r="AJ5093" s="273" t="s">
        <v>214</v>
      </c>
      <c r="AK5093" s="273">
        <v>342779</v>
      </c>
      <c r="BV5093" s="279" t="s">
        <v>64</v>
      </c>
      <c r="BW5093" s="280" t="s">
        <v>75</v>
      </c>
      <c r="BX5093" s="280" t="s">
        <v>79</v>
      </c>
      <c r="BY5093" s="280" t="s">
        <v>79</v>
      </c>
      <c r="BZ5093" s="280" t="s">
        <v>86</v>
      </c>
      <c r="CA5093" s="280" t="s">
        <v>87</v>
      </c>
      <c r="CB5093" s="280" t="s">
        <v>179</v>
      </c>
      <c r="CC5093" s="280" t="s">
        <v>180</v>
      </c>
      <c r="CD5093" s="281">
        <v>1</v>
      </c>
      <c r="CE5093" s="277">
        <v>45170</v>
      </c>
      <c r="CF5093" s="280"/>
      <c r="CG5093" s="280" t="s">
        <v>181</v>
      </c>
      <c r="CH5093" s="280"/>
      <c r="CI5093" s="280" t="s">
        <v>181</v>
      </c>
      <c r="CJ5093" s="280" t="s">
        <v>1867</v>
      </c>
      <c r="CK5093" s="280"/>
      <c r="CL5093" s="280"/>
      <c r="CM5093" s="280" t="s">
        <v>73</v>
      </c>
      <c r="CN5093" s="280">
        <v>3</v>
      </c>
    </row>
    <row r="5094" spans="4:92">
      <c r="D5094" s="273" t="s">
        <v>83</v>
      </c>
      <c r="E5094" s="273" t="s">
        <v>287</v>
      </c>
      <c r="F5094" s="273" t="s">
        <v>466</v>
      </c>
      <c r="G5094" s="273" t="s">
        <v>853</v>
      </c>
      <c r="H5094" s="274">
        <v>45200</v>
      </c>
      <c r="I5094" s="273">
        <v>14215</v>
      </c>
      <c r="J5094" s="273">
        <v>797</v>
      </c>
      <c r="K5094" s="273">
        <v>241525</v>
      </c>
      <c r="L5094" s="273" t="s">
        <v>66</v>
      </c>
      <c r="M5094" s="273">
        <v>66794.637365999995</v>
      </c>
      <c r="N5094" s="273" t="s">
        <v>964</v>
      </c>
      <c r="P5094" s="273" t="s">
        <v>1204</v>
      </c>
      <c r="Q5094" s="273" t="s">
        <v>1496</v>
      </c>
      <c r="R5094" s="273" t="s">
        <v>70</v>
      </c>
      <c r="S5094" s="273" t="s">
        <v>1527</v>
      </c>
      <c r="T5094" s="273" t="s">
        <v>122</v>
      </c>
      <c r="U5094" s="273" t="s">
        <v>122</v>
      </c>
      <c r="V5094" s="273" t="s">
        <v>122</v>
      </c>
      <c r="W5094" s="273">
        <v>285593</v>
      </c>
      <c r="X5094" s="273" t="s">
        <v>64</v>
      </c>
      <c r="Y5094" s="273" t="s">
        <v>63</v>
      </c>
      <c r="Z5094" s="273" t="s">
        <v>165</v>
      </c>
      <c r="AA5094" s="273" t="s">
        <v>165</v>
      </c>
      <c r="AB5094" s="274">
        <v>45078</v>
      </c>
      <c r="AC5094" s="273">
        <v>12421</v>
      </c>
      <c r="AD5094" s="273">
        <v>11</v>
      </c>
      <c r="AE5094" s="273">
        <v>0.56200000000000006</v>
      </c>
      <c r="AF5094" s="273" t="s">
        <v>90</v>
      </c>
      <c r="AG5094" s="273" t="s">
        <v>819</v>
      </c>
      <c r="AH5094" s="273" t="s">
        <v>1225</v>
      </c>
      <c r="AI5094" s="273" t="s">
        <v>199</v>
      </c>
      <c r="AJ5094" s="273" t="s">
        <v>214</v>
      </c>
      <c r="AK5094" s="273">
        <v>342785</v>
      </c>
      <c r="BV5094" s="336" t="s">
        <v>64</v>
      </c>
      <c r="BW5094" s="337" t="s">
        <v>75</v>
      </c>
      <c r="BX5094" s="337" t="s">
        <v>79</v>
      </c>
      <c r="BY5094" s="337" t="s">
        <v>79</v>
      </c>
      <c r="BZ5094" s="337" t="s">
        <v>86</v>
      </c>
      <c r="CA5094" s="337" t="s">
        <v>87</v>
      </c>
      <c r="CB5094" s="337" t="s">
        <v>179</v>
      </c>
      <c r="CC5094" s="337" t="s">
        <v>180</v>
      </c>
      <c r="CD5094" s="338">
        <v>1</v>
      </c>
      <c r="CE5094" s="335">
        <v>45170</v>
      </c>
      <c r="CF5094" s="337"/>
      <c r="CG5094" s="337" t="s">
        <v>181</v>
      </c>
      <c r="CH5094" s="337"/>
      <c r="CI5094" s="337" t="s">
        <v>181</v>
      </c>
      <c r="CJ5094" s="337" t="s">
        <v>1867</v>
      </c>
      <c r="CK5094" s="337"/>
      <c r="CL5094" s="337"/>
      <c r="CM5094" s="337" t="s">
        <v>73</v>
      </c>
      <c r="CN5094" s="337">
        <v>3</v>
      </c>
    </row>
    <row r="5095" spans="4:92">
      <c r="D5095" s="273" t="s">
        <v>83</v>
      </c>
      <c r="E5095" s="273" t="s">
        <v>287</v>
      </c>
      <c r="F5095" s="273" t="s">
        <v>466</v>
      </c>
      <c r="G5095" s="273" t="s">
        <v>853</v>
      </c>
      <c r="H5095" s="274">
        <v>45200</v>
      </c>
      <c r="I5095" s="273">
        <v>14215</v>
      </c>
      <c r="J5095" s="273">
        <v>797</v>
      </c>
      <c r="K5095" s="273">
        <v>84814</v>
      </c>
      <c r="L5095" s="273" t="s">
        <v>66</v>
      </c>
      <c r="N5095" s="273" t="s">
        <v>107</v>
      </c>
      <c r="W5095" s="273">
        <v>285576</v>
      </c>
      <c r="X5095" s="273" t="s">
        <v>64</v>
      </c>
      <c r="Y5095" s="273" t="s">
        <v>63</v>
      </c>
      <c r="Z5095" s="273" t="s">
        <v>165</v>
      </c>
      <c r="AA5095" s="273" t="s">
        <v>165</v>
      </c>
      <c r="AB5095" s="274">
        <v>45078</v>
      </c>
      <c r="AC5095" s="273">
        <v>12421</v>
      </c>
      <c r="AD5095" s="273">
        <v>11</v>
      </c>
      <c r="AE5095" s="273">
        <v>6.18</v>
      </c>
      <c r="AF5095" s="273" t="s">
        <v>90</v>
      </c>
      <c r="AG5095" s="273" t="s">
        <v>837</v>
      </c>
      <c r="AH5095" s="273" t="s">
        <v>1226</v>
      </c>
      <c r="AI5095" s="273" t="s">
        <v>123</v>
      </c>
      <c r="AJ5095" s="273" t="s">
        <v>200</v>
      </c>
      <c r="AK5095" s="273">
        <v>342791</v>
      </c>
      <c r="BV5095" s="279" t="s">
        <v>64</v>
      </c>
      <c r="BW5095" s="280" t="s">
        <v>75</v>
      </c>
      <c r="BX5095" s="280" t="s">
        <v>79</v>
      </c>
      <c r="BY5095" s="280" t="s">
        <v>79</v>
      </c>
      <c r="BZ5095" s="280" t="s">
        <v>204</v>
      </c>
      <c r="CA5095" s="280" t="s">
        <v>205</v>
      </c>
      <c r="CB5095" s="280" t="s">
        <v>206</v>
      </c>
      <c r="CC5095" s="280" t="s">
        <v>207</v>
      </c>
      <c r="CD5095" s="281">
        <v>0</v>
      </c>
      <c r="CE5095" s="277">
        <v>45170</v>
      </c>
      <c r="CF5095" s="280"/>
      <c r="CG5095" s="280" t="s">
        <v>181</v>
      </c>
      <c r="CH5095" s="280"/>
      <c r="CI5095" s="280" t="s">
        <v>208</v>
      </c>
      <c r="CJ5095" s="280" t="s">
        <v>209</v>
      </c>
      <c r="CK5095" s="280"/>
      <c r="CL5095" s="280"/>
      <c r="CM5095" s="280" t="s">
        <v>73</v>
      </c>
      <c r="CN5095" s="280">
        <v>3</v>
      </c>
    </row>
    <row r="5096" spans="4:92">
      <c r="D5096" s="273" t="s">
        <v>83</v>
      </c>
      <c r="E5096" s="273" t="s">
        <v>287</v>
      </c>
      <c r="F5096" s="273" t="s">
        <v>466</v>
      </c>
      <c r="G5096" s="273" t="s">
        <v>853</v>
      </c>
      <c r="H5096" s="274">
        <v>45200</v>
      </c>
      <c r="I5096" s="273">
        <v>14215</v>
      </c>
      <c r="J5096" s="273">
        <v>797</v>
      </c>
      <c r="K5096" s="273">
        <v>0</v>
      </c>
      <c r="L5096" s="273" t="s">
        <v>66</v>
      </c>
      <c r="M5096" s="273">
        <v>0</v>
      </c>
      <c r="N5096" s="273" t="s">
        <v>115</v>
      </c>
      <c r="W5096" s="273">
        <v>285575</v>
      </c>
      <c r="X5096" s="273" t="s">
        <v>64</v>
      </c>
      <c r="Y5096" s="273" t="s">
        <v>63</v>
      </c>
      <c r="Z5096" s="273" t="s">
        <v>165</v>
      </c>
      <c r="AA5096" s="273" t="s">
        <v>165</v>
      </c>
      <c r="AB5096" s="274">
        <v>45078</v>
      </c>
      <c r="AC5096" s="273">
        <v>12421</v>
      </c>
      <c r="AD5096" s="273">
        <v>11</v>
      </c>
      <c r="AE5096" s="273">
        <v>0</v>
      </c>
      <c r="AF5096" s="273" t="s">
        <v>90</v>
      </c>
      <c r="AG5096" s="273" t="s">
        <v>1227</v>
      </c>
      <c r="AH5096" s="273" t="s">
        <v>1228</v>
      </c>
      <c r="AI5096" s="273" t="s">
        <v>123</v>
      </c>
      <c r="AJ5096" s="273" t="s">
        <v>200</v>
      </c>
      <c r="AK5096" s="273">
        <v>342797</v>
      </c>
      <c r="BV5096" s="336" t="s">
        <v>64</v>
      </c>
      <c r="BW5096" s="337" t="s">
        <v>75</v>
      </c>
      <c r="BX5096" s="337" t="s">
        <v>79</v>
      </c>
      <c r="BY5096" s="337" t="s">
        <v>79</v>
      </c>
      <c r="BZ5096" s="337" t="s">
        <v>204</v>
      </c>
      <c r="CA5096" s="337" t="s">
        <v>205</v>
      </c>
      <c r="CB5096" s="337" t="s">
        <v>206</v>
      </c>
      <c r="CC5096" s="337" t="s">
        <v>207</v>
      </c>
      <c r="CD5096" s="338">
        <v>0</v>
      </c>
      <c r="CE5096" s="335">
        <v>45170</v>
      </c>
      <c r="CF5096" s="337"/>
      <c r="CG5096" s="337" t="s">
        <v>181</v>
      </c>
      <c r="CH5096" s="337"/>
      <c r="CI5096" s="337" t="s">
        <v>208</v>
      </c>
      <c r="CJ5096" s="337" t="s">
        <v>209</v>
      </c>
      <c r="CK5096" s="337"/>
      <c r="CL5096" s="337"/>
      <c r="CM5096" s="337" t="s">
        <v>73</v>
      </c>
      <c r="CN5096" s="337">
        <v>3</v>
      </c>
    </row>
    <row r="5097" spans="4:92">
      <c r="D5097" s="273" t="s">
        <v>83</v>
      </c>
      <c r="E5097" s="273" t="s">
        <v>287</v>
      </c>
      <c r="F5097" s="273" t="s">
        <v>466</v>
      </c>
      <c r="G5097" s="273" t="s">
        <v>853</v>
      </c>
      <c r="H5097" s="274">
        <v>45231</v>
      </c>
      <c r="I5097" s="273">
        <v>14582</v>
      </c>
      <c r="J5097" s="273">
        <v>797</v>
      </c>
      <c r="K5097" s="273">
        <v>5864.91</v>
      </c>
      <c r="L5097" s="273" t="s">
        <v>66</v>
      </c>
      <c r="M5097" s="273">
        <v>0</v>
      </c>
      <c r="N5097" s="273" t="s">
        <v>1010</v>
      </c>
      <c r="O5097" s="273">
        <v>0</v>
      </c>
      <c r="P5097" s="273" t="s">
        <v>1011</v>
      </c>
      <c r="Q5097" s="273" t="s">
        <v>1188</v>
      </c>
      <c r="R5097" s="273" t="s">
        <v>1013</v>
      </c>
      <c r="S5097" s="273" t="s">
        <v>1525</v>
      </c>
      <c r="U5097" s="273" t="s">
        <v>73</v>
      </c>
      <c r="V5097" s="273" t="s">
        <v>1526</v>
      </c>
      <c r="W5097" s="273">
        <v>320881</v>
      </c>
      <c r="X5097" s="273" t="s">
        <v>64</v>
      </c>
      <c r="Y5097" s="273" t="s">
        <v>63</v>
      </c>
      <c r="Z5097" s="273" t="s">
        <v>165</v>
      </c>
      <c r="AA5097" s="273" t="s">
        <v>165</v>
      </c>
      <c r="AB5097" s="274">
        <v>45200</v>
      </c>
      <c r="AC5097" s="273">
        <v>14027</v>
      </c>
      <c r="AD5097" s="273">
        <v>11</v>
      </c>
      <c r="AE5097" s="273">
        <v>0.31</v>
      </c>
      <c r="AF5097" s="273" t="s">
        <v>90</v>
      </c>
      <c r="AG5097" s="273" t="s">
        <v>815</v>
      </c>
      <c r="AH5097" s="273" t="s">
        <v>230</v>
      </c>
      <c r="AI5097" s="273" t="s">
        <v>123</v>
      </c>
      <c r="AJ5097" s="273" t="s">
        <v>200</v>
      </c>
      <c r="AK5097" s="273">
        <v>343707</v>
      </c>
      <c r="BV5097" s="279" t="s">
        <v>64</v>
      </c>
      <c r="BW5097" s="280" t="s">
        <v>75</v>
      </c>
      <c r="BX5097" s="280" t="s">
        <v>79</v>
      </c>
      <c r="BY5097" s="280" t="s">
        <v>79</v>
      </c>
      <c r="BZ5097" s="280" t="s">
        <v>204</v>
      </c>
      <c r="CA5097" s="280" t="s">
        <v>205</v>
      </c>
      <c r="CB5097" s="280" t="s">
        <v>206</v>
      </c>
      <c r="CC5097" s="280" t="s">
        <v>207</v>
      </c>
      <c r="CD5097" s="281">
        <v>0</v>
      </c>
      <c r="CE5097" s="277">
        <v>45170</v>
      </c>
      <c r="CF5097" s="280"/>
      <c r="CG5097" s="280" t="s">
        <v>181</v>
      </c>
      <c r="CH5097" s="280"/>
      <c r="CI5097" s="280" t="s">
        <v>208</v>
      </c>
      <c r="CJ5097" s="280" t="s">
        <v>209</v>
      </c>
      <c r="CK5097" s="280"/>
      <c r="CL5097" s="280"/>
      <c r="CM5097" s="280" t="s">
        <v>73</v>
      </c>
      <c r="CN5097" s="280">
        <v>3</v>
      </c>
    </row>
    <row r="5098" spans="4:92">
      <c r="D5098" s="273" t="s">
        <v>83</v>
      </c>
      <c r="E5098" s="273" t="s">
        <v>287</v>
      </c>
      <c r="F5098" s="273" t="s">
        <v>466</v>
      </c>
      <c r="G5098" s="273" t="s">
        <v>853</v>
      </c>
      <c r="H5098" s="274">
        <v>45231</v>
      </c>
      <c r="I5098" s="273">
        <v>14582</v>
      </c>
      <c r="J5098" s="273">
        <v>797</v>
      </c>
      <c r="K5098" s="273">
        <v>205208</v>
      </c>
      <c r="L5098" s="273" t="s">
        <v>66</v>
      </c>
      <c r="M5098" s="273">
        <v>58516.527700500003</v>
      </c>
      <c r="N5098" s="273" t="s">
        <v>964</v>
      </c>
      <c r="P5098" s="273" t="s">
        <v>1204</v>
      </c>
      <c r="Q5098" s="273" t="s">
        <v>1496</v>
      </c>
      <c r="R5098" s="273" t="s">
        <v>70</v>
      </c>
      <c r="S5098" s="273" t="s">
        <v>1527</v>
      </c>
      <c r="T5098" s="273" t="s">
        <v>122</v>
      </c>
      <c r="U5098" s="273" t="s">
        <v>122</v>
      </c>
      <c r="V5098" s="273" t="s">
        <v>122</v>
      </c>
      <c r="W5098" s="273">
        <v>320897</v>
      </c>
      <c r="X5098" s="273" t="s">
        <v>64</v>
      </c>
      <c r="Y5098" s="273" t="s">
        <v>63</v>
      </c>
      <c r="Z5098" s="273" t="s">
        <v>165</v>
      </c>
      <c r="AA5098" s="273" t="s">
        <v>165</v>
      </c>
      <c r="AB5098" s="274">
        <v>45200</v>
      </c>
      <c r="AC5098" s="273">
        <v>14027</v>
      </c>
      <c r="AD5098" s="273">
        <v>11</v>
      </c>
      <c r="AE5098" s="273">
        <v>0</v>
      </c>
      <c r="AF5098" s="273" t="s">
        <v>90</v>
      </c>
      <c r="AG5098" s="273" t="s">
        <v>819</v>
      </c>
      <c r="AH5098" s="273" t="s">
        <v>1235</v>
      </c>
      <c r="AI5098" s="273" t="s">
        <v>199</v>
      </c>
      <c r="AJ5098" s="273" t="s">
        <v>200</v>
      </c>
      <c r="AK5098" s="273">
        <v>343713</v>
      </c>
      <c r="BV5098" s="336" t="s">
        <v>64</v>
      </c>
      <c r="BW5098" s="337" t="s">
        <v>75</v>
      </c>
      <c r="BX5098" s="337" t="s">
        <v>79</v>
      </c>
      <c r="BY5098" s="337" t="s">
        <v>79</v>
      </c>
      <c r="BZ5098" s="337" t="s">
        <v>204</v>
      </c>
      <c r="CA5098" s="337" t="s">
        <v>205</v>
      </c>
      <c r="CB5098" s="337" t="s">
        <v>206</v>
      </c>
      <c r="CC5098" s="337" t="s">
        <v>207</v>
      </c>
      <c r="CD5098" s="338">
        <v>0</v>
      </c>
      <c r="CE5098" s="335">
        <v>45170</v>
      </c>
      <c r="CF5098" s="337"/>
      <c r="CG5098" s="337" t="s">
        <v>181</v>
      </c>
      <c r="CH5098" s="337"/>
      <c r="CI5098" s="337" t="s">
        <v>208</v>
      </c>
      <c r="CJ5098" s="337" t="s">
        <v>209</v>
      </c>
      <c r="CK5098" s="337"/>
      <c r="CL5098" s="337"/>
      <c r="CM5098" s="337" t="s">
        <v>73</v>
      </c>
      <c r="CN5098" s="337">
        <v>3</v>
      </c>
    </row>
    <row r="5099" spans="4:92">
      <c r="D5099" s="273" t="s">
        <v>83</v>
      </c>
      <c r="E5099" s="273" t="s">
        <v>287</v>
      </c>
      <c r="F5099" s="273" t="s">
        <v>466</v>
      </c>
      <c r="G5099" s="273" t="s">
        <v>853</v>
      </c>
      <c r="H5099" s="274">
        <v>45231</v>
      </c>
      <c r="I5099" s="273">
        <v>14582</v>
      </c>
      <c r="J5099" s="273">
        <v>797</v>
      </c>
      <c r="K5099" s="273">
        <v>132589</v>
      </c>
      <c r="L5099" s="273" t="s">
        <v>66</v>
      </c>
      <c r="N5099" s="273" t="s">
        <v>107</v>
      </c>
      <c r="W5099" s="273">
        <v>320880</v>
      </c>
      <c r="X5099" s="273" t="s">
        <v>64</v>
      </c>
      <c r="Y5099" s="273" t="s">
        <v>63</v>
      </c>
      <c r="Z5099" s="273" t="s">
        <v>165</v>
      </c>
      <c r="AA5099" s="273" t="s">
        <v>165</v>
      </c>
      <c r="AB5099" s="274">
        <v>45200</v>
      </c>
      <c r="AC5099" s="273">
        <v>14027</v>
      </c>
      <c r="AD5099" s="273">
        <v>11</v>
      </c>
      <c r="AE5099" s="273">
        <v>0</v>
      </c>
      <c r="AF5099" s="273" t="s">
        <v>90</v>
      </c>
      <c r="AG5099" s="273" t="s">
        <v>819</v>
      </c>
      <c r="AH5099" s="273" t="s">
        <v>1236</v>
      </c>
      <c r="AI5099" s="273" t="s">
        <v>123</v>
      </c>
      <c r="AJ5099" s="273" t="s">
        <v>200</v>
      </c>
      <c r="AK5099" s="273">
        <v>343719</v>
      </c>
      <c r="BV5099" s="279" t="s">
        <v>64</v>
      </c>
      <c r="BW5099" s="280" t="s">
        <v>75</v>
      </c>
      <c r="BX5099" s="280" t="s">
        <v>79</v>
      </c>
      <c r="BY5099" s="280" t="s">
        <v>79</v>
      </c>
      <c r="BZ5099" s="280" t="s">
        <v>204</v>
      </c>
      <c r="CA5099" s="280" t="s">
        <v>205</v>
      </c>
      <c r="CB5099" s="280" t="s">
        <v>206</v>
      </c>
      <c r="CC5099" s="280" t="s">
        <v>207</v>
      </c>
      <c r="CD5099" s="281">
        <v>0</v>
      </c>
      <c r="CE5099" s="277">
        <v>45170</v>
      </c>
      <c r="CF5099" s="280"/>
      <c r="CG5099" s="280" t="s">
        <v>181</v>
      </c>
      <c r="CH5099" s="280"/>
      <c r="CI5099" s="280" t="s">
        <v>208</v>
      </c>
      <c r="CJ5099" s="280" t="s">
        <v>209</v>
      </c>
      <c r="CK5099" s="280"/>
      <c r="CL5099" s="280"/>
      <c r="CM5099" s="280" t="s">
        <v>73</v>
      </c>
      <c r="CN5099" s="280">
        <v>3</v>
      </c>
    </row>
    <row r="5100" spans="4:92">
      <c r="D5100" s="273" t="s">
        <v>83</v>
      </c>
      <c r="E5100" s="273" t="s">
        <v>287</v>
      </c>
      <c r="F5100" s="273" t="s">
        <v>466</v>
      </c>
      <c r="G5100" s="273" t="s">
        <v>853</v>
      </c>
      <c r="H5100" s="274">
        <v>45231</v>
      </c>
      <c r="I5100" s="273">
        <v>14582</v>
      </c>
      <c r="J5100" s="273">
        <v>797</v>
      </c>
      <c r="K5100" s="273">
        <v>0</v>
      </c>
      <c r="L5100" s="273" t="s">
        <v>66</v>
      </c>
      <c r="M5100" s="273">
        <v>0</v>
      </c>
      <c r="N5100" s="273" t="s">
        <v>115</v>
      </c>
      <c r="W5100" s="273">
        <v>320879</v>
      </c>
      <c r="X5100" s="273" t="s">
        <v>64</v>
      </c>
      <c r="Y5100" s="273" t="s">
        <v>63</v>
      </c>
      <c r="Z5100" s="273" t="s">
        <v>165</v>
      </c>
      <c r="AA5100" s="273" t="s">
        <v>165</v>
      </c>
      <c r="AB5100" s="274">
        <v>45200</v>
      </c>
      <c r="AC5100" s="273">
        <v>14027</v>
      </c>
      <c r="AD5100" s="273">
        <v>11</v>
      </c>
      <c r="AE5100" s="273">
        <v>5.57</v>
      </c>
      <c r="AF5100" s="273" t="s">
        <v>90</v>
      </c>
      <c r="AG5100" s="273" t="s">
        <v>1198</v>
      </c>
      <c r="AH5100" s="273" t="s">
        <v>1194</v>
      </c>
      <c r="AI5100" s="273" t="s">
        <v>123</v>
      </c>
      <c r="AJ5100" s="273" t="s">
        <v>200</v>
      </c>
      <c r="AK5100" s="273">
        <v>343725</v>
      </c>
      <c r="BV5100" s="336" t="s">
        <v>64</v>
      </c>
      <c r="BW5100" s="337" t="s">
        <v>75</v>
      </c>
      <c r="BX5100" s="337" t="s">
        <v>79</v>
      </c>
      <c r="BY5100" s="337" t="s">
        <v>79</v>
      </c>
      <c r="BZ5100" s="337" t="s">
        <v>204</v>
      </c>
      <c r="CA5100" s="337" t="s">
        <v>205</v>
      </c>
      <c r="CB5100" s="337" t="s">
        <v>206</v>
      </c>
      <c r="CC5100" s="337" t="s">
        <v>207</v>
      </c>
      <c r="CD5100" s="338">
        <v>0</v>
      </c>
      <c r="CE5100" s="335">
        <v>45170</v>
      </c>
      <c r="CF5100" s="337"/>
      <c r="CG5100" s="337" t="s">
        <v>181</v>
      </c>
      <c r="CH5100" s="337"/>
      <c r="CI5100" s="337" t="s">
        <v>208</v>
      </c>
      <c r="CJ5100" s="337" t="s">
        <v>209</v>
      </c>
      <c r="CK5100" s="337"/>
      <c r="CL5100" s="337"/>
      <c r="CM5100" s="337" t="s">
        <v>73</v>
      </c>
      <c r="CN5100" s="337">
        <v>3</v>
      </c>
    </row>
    <row r="5101" spans="4:92">
      <c r="D5101" s="273" t="s">
        <v>83</v>
      </c>
      <c r="E5101" s="273" t="s">
        <v>287</v>
      </c>
      <c r="F5101" s="273" t="s">
        <v>466</v>
      </c>
      <c r="G5101" s="273" t="s">
        <v>853</v>
      </c>
      <c r="H5101" s="274">
        <v>45261</v>
      </c>
      <c r="I5101" s="273">
        <v>17041</v>
      </c>
      <c r="J5101" s="273">
        <v>797</v>
      </c>
      <c r="K5101" s="273">
        <v>3039.69</v>
      </c>
      <c r="L5101" s="273" t="s">
        <v>66</v>
      </c>
      <c r="M5101" s="273">
        <v>0</v>
      </c>
      <c r="N5101" s="273" t="s">
        <v>1010</v>
      </c>
      <c r="O5101" s="273">
        <v>0</v>
      </c>
      <c r="P5101" s="273" t="s">
        <v>1011</v>
      </c>
      <c r="Q5101" s="273" t="s">
        <v>1188</v>
      </c>
      <c r="R5101" s="273" t="s">
        <v>1013</v>
      </c>
      <c r="S5101" s="273" t="s">
        <v>1525</v>
      </c>
      <c r="U5101" s="273" t="s">
        <v>73</v>
      </c>
      <c r="V5101" s="273" t="s">
        <v>1526</v>
      </c>
      <c r="W5101" s="273">
        <v>320927</v>
      </c>
      <c r="X5101" s="273" t="s">
        <v>64</v>
      </c>
      <c r="Y5101" s="273" t="s">
        <v>63</v>
      </c>
      <c r="Z5101" s="273" t="s">
        <v>165</v>
      </c>
      <c r="AA5101" s="273" t="s">
        <v>165</v>
      </c>
      <c r="AB5101" s="274">
        <v>45200</v>
      </c>
      <c r="AC5101" s="273">
        <v>14027</v>
      </c>
      <c r="AD5101" s="273">
        <v>11</v>
      </c>
      <c r="AE5101" s="273">
        <v>3.6999999999999998E-2</v>
      </c>
      <c r="AF5101" s="273" t="s">
        <v>90</v>
      </c>
      <c r="AG5101" s="273" t="s">
        <v>1198</v>
      </c>
      <c r="AH5101" s="273" t="s">
        <v>1237</v>
      </c>
      <c r="AI5101" s="273" t="s">
        <v>123</v>
      </c>
      <c r="AJ5101" s="273" t="s">
        <v>200</v>
      </c>
      <c r="AK5101" s="273">
        <v>343731</v>
      </c>
      <c r="BV5101" s="279" t="s">
        <v>64</v>
      </c>
      <c r="BW5101" s="280" t="s">
        <v>75</v>
      </c>
      <c r="BX5101" s="280" t="s">
        <v>79</v>
      </c>
      <c r="BY5101" s="280" t="s">
        <v>79</v>
      </c>
      <c r="BZ5101" s="280" t="s">
        <v>204</v>
      </c>
      <c r="CA5101" s="280" t="s">
        <v>205</v>
      </c>
      <c r="CB5101" s="280" t="s">
        <v>206</v>
      </c>
      <c r="CC5101" s="280" t="s">
        <v>207</v>
      </c>
      <c r="CD5101" s="281">
        <v>0</v>
      </c>
      <c r="CE5101" s="277">
        <v>45170</v>
      </c>
      <c r="CF5101" s="280"/>
      <c r="CG5101" s="280" t="s">
        <v>181</v>
      </c>
      <c r="CH5101" s="280"/>
      <c r="CI5101" s="280" t="s">
        <v>208</v>
      </c>
      <c r="CJ5101" s="280" t="s">
        <v>209</v>
      </c>
      <c r="CK5101" s="280"/>
      <c r="CL5101" s="280"/>
      <c r="CM5101" s="280" t="s">
        <v>73</v>
      </c>
      <c r="CN5101" s="280">
        <v>3</v>
      </c>
    </row>
    <row r="5102" spans="4:92">
      <c r="D5102" s="273" t="s">
        <v>83</v>
      </c>
      <c r="E5102" s="273" t="s">
        <v>287</v>
      </c>
      <c r="F5102" s="273" t="s">
        <v>466</v>
      </c>
      <c r="G5102" s="273" t="s">
        <v>853</v>
      </c>
      <c r="H5102" s="274">
        <v>45261</v>
      </c>
      <c r="I5102" s="273">
        <v>17041</v>
      </c>
      <c r="J5102" s="273">
        <v>797</v>
      </c>
      <c r="K5102" s="273">
        <v>154962</v>
      </c>
      <c r="L5102" s="273" t="s">
        <v>66</v>
      </c>
      <c r="M5102" s="273">
        <v>47063.419652999997</v>
      </c>
      <c r="N5102" s="273" t="s">
        <v>964</v>
      </c>
      <c r="P5102" s="273" t="s">
        <v>1204</v>
      </c>
      <c r="Q5102" s="273" t="s">
        <v>1496</v>
      </c>
      <c r="R5102" s="273" t="s">
        <v>70</v>
      </c>
      <c r="S5102" s="273" t="s">
        <v>1527</v>
      </c>
      <c r="T5102" s="273" t="s">
        <v>122</v>
      </c>
      <c r="U5102" s="273" t="s">
        <v>122</v>
      </c>
      <c r="V5102" s="273" t="s">
        <v>122</v>
      </c>
      <c r="W5102" s="273">
        <v>320943</v>
      </c>
      <c r="X5102" s="273" t="s">
        <v>64</v>
      </c>
      <c r="Y5102" s="273" t="s">
        <v>63</v>
      </c>
      <c r="Z5102" s="273" t="s">
        <v>165</v>
      </c>
      <c r="AA5102" s="273" t="s">
        <v>165</v>
      </c>
      <c r="AB5102" s="274">
        <v>45200</v>
      </c>
      <c r="AC5102" s="273">
        <v>14027</v>
      </c>
      <c r="AD5102" s="273">
        <v>11</v>
      </c>
      <c r="AE5102" s="273">
        <v>0</v>
      </c>
      <c r="AF5102" s="273" t="s">
        <v>90</v>
      </c>
      <c r="AG5102" s="273" t="s">
        <v>1198</v>
      </c>
      <c r="AH5102" s="273" t="s">
        <v>1045</v>
      </c>
      <c r="AI5102" s="273" t="s">
        <v>123</v>
      </c>
      <c r="AJ5102" s="273" t="s">
        <v>200</v>
      </c>
      <c r="AK5102" s="273">
        <v>343737</v>
      </c>
      <c r="BV5102" s="336" t="s">
        <v>64</v>
      </c>
      <c r="BW5102" s="337" t="s">
        <v>75</v>
      </c>
      <c r="BX5102" s="337" t="s">
        <v>79</v>
      </c>
      <c r="BY5102" s="337" t="s">
        <v>79</v>
      </c>
      <c r="BZ5102" s="337" t="s">
        <v>204</v>
      </c>
      <c r="CA5102" s="337" t="s">
        <v>205</v>
      </c>
      <c r="CB5102" s="337" t="s">
        <v>206</v>
      </c>
      <c r="CC5102" s="337" t="s">
        <v>207</v>
      </c>
      <c r="CD5102" s="338">
        <v>0</v>
      </c>
      <c r="CE5102" s="335">
        <v>45170</v>
      </c>
      <c r="CF5102" s="337"/>
      <c r="CG5102" s="337" t="s">
        <v>181</v>
      </c>
      <c r="CH5102" s="337"/>
      <c r="CI5102" s="337" t="s">
        <v>208</v>
      </c>
      <c r="CJ5102" s="337" t="s">
        <v>209</v>
      </c>
      <c r="CK5102" s="337"/>
      <c r="CL5102" s="337"/>
      <c r="CM5102" s="337" t="s">
        <v>73</v>
      </c>
      <c r="CN5102" s="337">
        <v>3</v>
      </c>
    </row>
    <row r="5103" spans="4:92">
      <c r="D5103" s="273" t="s">
        <v>83</v>
      </c>
      <c r="E5103" s="273" t="s">
        <v>287</v>
      </c>
      <c r="F5103" s="273" t="s">
        <v>466</v>
      </c>
      <c r="G5103" s="273" t="s">
        <v>853</v>
      </c>
      <c r="H5103" s="274">
        <v>45261</v>
      </c>
      <c r="I5103" s="273">
        <v>17041</v>
      </c>
      <c r="J5103" s="273">
        <v>797</v>
      </c>
      <c r="K5103" s="273">
        <v>145244</v>
      </c>
      <c r="L5103" s="273" t="s">
        <v>66</v>
      </c>
      <c r="N5103" s="273" t="s">
        <v>107</v>
      </c>
      <c r="W5103" s="273">
        <v>320926</v>
      </c>
      <c r="X5103" s="273" t="s">
        <v>64</v>
      </c>
      <c r="Y5103" s="273" t="s">
        <v>63</v>
      </c>
      <c r="Z5103" s="273" t="s">
        <v>165</v>
      </c>
      <c r="AA5103" s="273" t="s">
        <v>165</v>
      </c>
      <c r="AB5103" s="274">
        <v>45200</v>
      </c>
      <c r="AC5103" s="273">
        <v>14027</v>
      </c>
      <c r="AD5103" s="273">
        <v>11</v>
      </c>
      <c r="AE5103" s="273">
        <v>0</v>
      </c>
      <c r="AF5103" s="273" t="s">
        <v>90</v>
      </c>
      <c r="AG5103" s="273" t="s">
        <v>1198</v>
      </c>
      <c r="AH5103" s="273" t="s">
        <v>1200</v>
      </c>
      <c r="AI5103" s="273" t="s">
        <v>123</v>
      </c>
      <c r="AJ5103" s="273" t="s">
        <v>200</v>
      </c>
      <c r="AK5103" s="273">
        <v>343743</v>
      </c>
      <c r="BV5103" s="279" t="s">
        <v>64</v>
      </c>
      <c r="BW5103" s="280" t="s">
        <v>75</v>
      </c>
      <c r="BX5103" s="280" t="s">
        <v>79</v>
      </c>
      <c r="BY5103" s="280" t="s">
        <v>79</v>
      </c>
      <c r="BZ5103" s="280" t="s">
        <v>204</v>
      </c>
      <c r="CA5103" s="280" t="s">
        <v>205</v>
      </c>
      <c r="CB5103" s="280" t="s">
        <v>206</v>
      </c>
      <c r="CC5103" s="280" t="s">
        <v>207</v>
      </c>
      <c r="CD5103" s="281">
        <v>0</v>
      </c>
      <c r="CE5103" s="277">
        <v>45170</v>
      </c>
      <c r="CF5103" s="280"/>
      <c r="CG5103" s="280" t="s">
        <v>181</v>
      </c>
      <c r="CH5103" s="280"/>
      <c r="CI5103" s="280" t="s">
        <v>208</v>
      </c>
      <c r="CJ5103" s="280" t="s">
        <v>209</v>
      </c>
      <c r="CK5103" s="280"/>
      <c r="CL5103" s="280"/>
      <c r="CM5103" s="280" t="s">
        <v>73</v>
      </c>
      <c r="CN5103" s="280">
        <v>3</v>
      </c>
    </row>
    <row r="5104" spans="4:92">
      <c r="D5104" s="273" t="s">
        <v>83</v>
      </c>
      <c r="E5104" s="273" t="s">
        <v>287</v>
      </c>
      <c r="F5104" s="273" t="s">
        <v>466</v>
      </c>
      <c r="G5104" s="273" t="s">
        <v>853</v>
      </c>
      <c r="H5104" s="274">
        <v>45261</v>
      </c>
      <c r="I5104" s="273">
        <v>17041</v>
      </c>
      <c r="J5104" s="273">
        <v>797</v>
      </c>
      <c r="K5104" s="273">
        <v>0</v>
      </c>
      <c r="L5104" s="273" t="s">
        <v>66</v>
      </c>
      <c r="M5104" s="273">
        <v>0</v>
      </c>
      <c r="N5104" s="273" t="s">
        <v>115</v>
      </c>
      <c r="W5104" s="273">
        <v>320925</v>
      </c>
      <c r="X5104" s="273" t="s">
        <v>64</v>
      </c>
      <c r="Y5104" s="273" t="s">
        <v>63</v>
      </c>
      <c r="Z5104" s="273" t="s">
        <v>165</v>
      </c>
      <c r="AA5104" s="273" t="s">
        <v>165</v>
      </c>
      <c r="AB5104" s="274">
        <v>45200</v>
      </c>
      <c r="AC5104" s="273">
        <v>14027</v>
      </c>
      <c r="AD5104" s="273">
        <v>11</v>
      </c>
      <c r="AE5104" s="273">
        <v>0</v>
      </c>
      <c r="AF5104" s="273" t="s">
        <v>90</v>
      </c>
      <c r="AG5104" s="273" t="s">
        <v>1198</v>
      </c>
      <c r="AH5104" s="273" t="s">
        <v>1049</v>
      </c>
      <c r="AI5104" s="273" t="s">
        <v>123</v>
      </c>
      <c r="AJ5104" s="273" t="s">
        <v>200</v>
      </c>
      <c r="AK5104" s="273">
        <v>343749</v>
      </c>
      <c r="BV5104" s="336" t="s">
        <v>64</v>
      </c>
      <c r="BW5104" s="337" t="s">
        <v>75</v>
      </c>
      <c r="BX5104" s="337" t="s">
        <v>79</v>
      </c>
      <c r="BY5104" s="337" t="s">
        <v>79</v>
      </c>
      <c r="BZ5104" s="337" t="s">
        <v>204</v>
      </c>
      <c r="CA5104" s="337" t="s">
        <v>205</v>
      </c>
      <c r="CB5104" s="337" t="s">
        <v>206</v>
      </c>
      <c r="CC5104" s="337" t="s">
        <v>207</v>
      </c>
      <c r="CD5104" s="338">
        <v>0</v>
      </c>
      <c r="CE5104" s="335">
        <v>45170</v>
      </c>
      <c r="CF5104" s="337"/>
      <c r="CG5104" s="337" t="s">
        <v>181</v>
      </c>
      <c r="CH5104" s="337"/>
      <c r="CI5104" s="337" t="s">
        <v>208</v>
      </c>
      <c r="CJ5104" s="337" t="s">
        <v>209</v>
      </c>
      <c r="CK5104" s="337"/>
      <c r="CL5104" s="337"/>
      <c r="CM5104" s="337" t="s">
        <v>73</v>
      </c>
      <c r="CN5104" s="337">
        <v>3</v>
      </c>
    </row>
    <row r="5105" spans="4:92">
      <c r="D5105" s="273" t="s">
        <v>83</v>
      </c>
      <c r="E5105" s="273" t="s">
        <v>287</v>
      </c>
      <c r="F5105" s="273" t="s">
        <v>466</v>
      </c>
      <c r="G5105" s="273" t="s">
        <v>467</v>
      </c>
      <c r="H5105" s="274">
        <v>44927</v>
      </c>
      <c r="I5105" s="273">
        <v>11234</v>
      </c>
      <c r="J5105" s="273">
        <v>798</v>
      </c>
      <c r="K5105" s="273">
        <v>36153</v>
      </c>
      <c r="L5105" s="273" t="s">
        <v>66</v>
      </c>
      <c r="M5105" s="273">
        <v>11879.202811499999</v>
      </c>
      <c r="N5105" s="273" t="s">
        <v>964</v>
      </c>
      <c r="P5105" s="273" t="s">
        <v>68</v>
      </c>
      <c r="Q5105" s="273" t="s">
        <v>1496</v>
      </c>
      <c r="R5105" s="273" t="s">
        <v>70</v>
      </c>
      <c r="S5105" s="273" t="s">
        <v>1533</v>
      </c>
      <c r="T5105" s="273" t="s">
        <v>1534</v>
      </c>
      <c r="U5105" s="273" t="s">
        <v>1534</v>
      </c>
      <c r="V5105" s="273" t="s">
        <v>1534</v>
      </c>
      <c r="W5105" s="273">
        <v>139699</v>
      </c>
      <c r="X5105" s="273" t="s">
        <v>64</v>
      </c>
      <c r="Y5105" s="273" t="s">
        <v>63</v>
      </c>
      <c r="Z5105" s="273" t="s">
        <v>165</v>
      </c>
      <c r="AA5105" s="273" t="s">
        <v>165</v>
      </c>
      <c r="AB5105" s="274">
        <v>45200</v>
      </c>
      <c r="AC5105" s="273">
        <v>14027</v>
      </c>
      <c r="AD5105" s="273">
        <v>11</v>
      </c>
      <c r="AE5105" s="273">
        <v>0</v>
      </c>
      <c r="AF5105" s="273" t="s">
        <v>90</v>
      </c>
      <c r="AG5105" s="273" t="s">
        <v>1198</v>
      </c>
      <c r="AH5105" s="273" t="s">
        <v>1051</v>
      </c>
      <c r="AI5105" s="273" t="s">
        <v>123</v>
      </c>
      <c r="AJ5105" s="273" t="s">
        <v>200</v>
      </c>
      <c r="AK5105" s="273">
        <v>343755</v>
      </c>
      <c r="BV5105" s="279" t="s">
        <v>64</v>
      </c>
      <c r="BW5105" s="280" t="s">
        <v>75</v>
      </c>
      <c r="BX5105" s="280" t="s">
        <v>79</v>
      </c>
      <c r="BY5105" s="280" t="s">
        <v>79</v>
      </c>
      <c r="BZ5105" s="280" t="s">
        <v>204</v>
      </c>
      <c r="CA5105" s="280" t="s">
        <v>205</v>
      </c>
      <c r="CB5105" s="280" t="s">
        <v>206</v>
      </c>
      <c r="CC5105" s="280" t="s">
        <v>207</v>
      </c>
      <c r="CD5105" s="281">
        <v>0</v>
      </c>
      <c r="CE5105" s="277">
        <v>45170</v>
      </c>
      <c r="CF5105" s="280"/>
      <c r="CG5105" s="280" t="s">
        <v>181</v>
      </c>
      <c r="CH5105" s="280"/>
      <c r="CI5105" s="280" t="s">
        <v>208</v>
      </c>
      <c r="CJ5105" s="280" t="s">
        <v>209</v>
      </c>
      <c r="CK5105" s="280"/>
      <c r="CL5105" s="280"/>
      <c r="CM5105" s="280" t="s">
        <v>73</v>
      </c>
      <c r="CN5105" s="280">
        <v>3</v>
      </c>
    </row>
    <row r="5106" spans="4:92">
      <c r="D5106" s="273" t="s">
        <v>83</v>
      </c>
      <c r="E5106" s="273" t="s">
        <v>287</v>
      </c>
      <c r="F5106" s="273" t="s">
        <v>466</v>
      </c>
      <c r="G5106" s="273" t="s">
        <v>467</v>
      </c>
      <c r="H5106" s="274">
        <v>44927</v>
      </c>
      <c r="I5106" s="273">
        <v>11234</v>
      </c>
      <c r="J5106" s="273">
        <v>798</v>
      </c>
      <c r="K5106" s="273">
        <v>0</v>
      </c>
      <c r="L5106" s="273" t="s">
        <v>66</v>
      </c>
      <c r="N5106" s="273" t="s">
        <v>107</v>
      </c>
      <c r="W5106" s="273">
        <v>139698</v>
      </c>
      <c r="X5106" s="273" t="s">
        <v>64</v>
      </c>
      <c r="Y5106" s="273" t="s">
        <v>63</v>
      </c>
      <c r="Z5106" s="273" t="s">
        <v>165</v>
      </c>
      <c r="AA5106" s="273" t="s">
        <v>165</v>
      </c>
      <c r="AB5106" s="274">
        <v>45200</v>
      </c>
      <c r="AC5106" s="273">
        <v>14027</v>
      </c>
      <c r="AD5106" s="273">
        <v>11</v>
      </c>
      <c r="AE5106" s="273">
        <v>0</v>
      </c>
      <c r="AF5106" s="273" t="s">
        <v>90</v>
      </c>
      <c r="AG5106" s="273" t="s">
        <v>1198</v>
      </c>
      <c r="AH5106" s="273" t="s">
        <v>1053</v>
      </c>
      <c r="AI5106" s="273" t="s">
        <v>123</v>
      </c>
      <c r="AJ5106" s="273" t="s">
        <v>200</v>
      </c>
      <c r="AK5106" s="273">
        <v>343761</v>
      </c>
      <c r="BV5106" s="336" t="s">
        <v>64</v>
      </c>
      <c r="BW5106" s="337" t="s">
        <v>75</v>
      </c>
      <c r="BX5106" s="337" t="s">
        <v>79</v>
      </c>
      <c r="BY5106" s="337" t="s">
        <v>79</v>
      </c>
      <c r="BZ5106" s="337" t="s">
        <v>204</v>
      </c>
      <c r="CA5106" s="337" t="s">
        <v>205</v>
      </c>
      <c r="CB5106" s="337" t="s">
        <v>206</v>
      </c>
      <c r="CC5106" s="337" t="s">
        <v>207</v>
      </c>
      <c r="CD5106" s="338">
        <v>0</v>
      </c>
      <c r="CE5106" s="335">
        <v>45170</v>
      </c>
      <c r="CF5106" s="337"/>
      <c r="CG5106" s="337" t="s">
        <v>181</v>
      </c>
      <c r="CH5106" s="337"/>
      <c r="CI5106" s="337" t="s">
        <v>208</v>
      </c>
      <c r="CJ5106" s="337" t="s">
        <v>209</v>
      </c>
      <c r="CK5106" s="337"/>
      <c r="CL5106" s="337"/>
      <c r="CM5106" s="337" t="s">
        <v>73</v>
      </c>
      <c r="CN5106" s="337">
        <v>3</v>
      </c>
    </row>
    <row r="5107" spans="4:92">
      <c r="D5107" s="273" t="s">
        <v>83</v>
      </c>
      <c r="E5107" s="273" t="s">
        <v>287</v>
      </c>
      <c r="F5107" s="273" t="s">
        <v>466</v>
      </c>
      <c r="G5107" s="273" t="s">
        <v>467</v>
      </c>
      <c r="H5107" s="274">
        <v>44927</v>
      </c>
      <c r="I5107" s="273">
        <v>11234</v>
      </c>
      <c r="J5107" s="273">
        <v>798</v>
      </c>
      <c r="K5107" s="273">
        <v>0</v>
      </c>
      <c r="L5107" s="273" t="s">
        <v>66</v>
      </c>
      <c r="M5107" s="273">
        <v>0</v>
      </c>
      <c r="N5107" s="273" t="s">
        <v>115</v>
      </c>
      <c r="W5107" s="273">
        <v>139697</v>
      </c>
      <c r="X5107" s="273" t="s">
        <v>64</v>
      </c>
      <c r="Y5107" s="273" t="s">
        <v>63</v>
      </c>
      <c r="Z5107" s="273" t="s">
        <v>165</v>
      </c>
      <c r="AA5107" s="273" t="s">
        <v>165</v>
      </c>
      <c r="AB5107" s="274">
        <v>45200</v>
      </c>
      <c r="AC5107" s="273">
        <v>14027</v>
      </c>
      <c r="AD5107" s="273">
        <v>11</v>
      </c>
      <c r="AE5107" s="273">
        <v>0.52400000000000002</v>
      </c>
      <c r="AF5107" s="273" t="s">
        <v>90</v>
      </c>
      <c r="AG5107" s="273" t="s">
        <v>1198</v>
      </c>
      <c r="AH5107" s="273" t="s">
        <v>1208</v>
      </c>
      <c r="AI5107" s="273" t="s">
        <v>123</v>
      </c>
      <c r="AJ5107" s="273" t="s">
        <v>200</v>
      </c>
      <c r="AK5107" s="273">
        <v>343767</v>
      </c>
      <c r="BV5107" s="279" t="s">
        <v>64</v>
      </c>
      <c r="BW5107" s="280" t="s">
        <v>75</v>
      </c>
      <c r="BX5107" s="280" t="s">
        <v>79</v>
      </c>
      <c r="BY5107" s="280" t="s">
        <v>79</v>
      </c>
      <c r="BZ5107" s="280" t="s">
        <v>167</v>
      </c>
      <c r="CA5107" s="280" t="s">
        <v>168</v>
      </c>
      <c r="CB5107" s="280" t="s">
        <v>313</v>
      </c>
      <c r="CC5107" s="280" t="s">
        <v>314</v>
      </c>
      <c r="CD5107" s="281">
        <v>14</v>
      </c>
      <c r="CE5107" s="277">
        <v>45170</v>
      </c>
      <c r="CF5107" s="280">
        <v>0</v>
      </c>
      <c r="CG5107" s="280" t="s">
        <v>90</v>
      </c>
      <c r="CH5107" s="280">
        <v>0</v>
      </c>
      <c r="CI5107" s="280" t="s">
        <v>80</v>
      </c>
      <c r="CJ5107" s="280"/>
      <c r="CK5107" s="280"/>
      <c r="CL5107" s="280"/>
      <c r="CM5107" s="280" t="s">
        <v>73</v>
      </c>
      <c r="CN5107" s="280">
        <v>3</v>
      </c>
    </row>
    <row r="5108" spans="4:92">
      <c r="D5108" s="273" t="s">
        <v>83</v>
      </c>
      <c r="E5108" s="273" t="s">
        <v>287</v>
      </c>
      <c r="F5108" s="273" t="s">
        <v>466</v>
      </c>
      <c r="G5108" s="273" t="s">
        <v>467</v>
      </c>
      <c r="H5108" s="274">
        <v>44958</v>
      </c>
      <c r="I5108" s="273">
        <v>11396</v>
      </c>
      <c r="J5108" s="273">
        <v>798</v>
      </c>
      <c r="K5108" s="273">
        <v>34975</v>
      </c>
      <c r="L5108" s="273" t="s">
        <v>66</v>
      </c>
      <c r="M5108" s="273">
        <v>11331.9024555</v>
      </c>
      <c r="N5108" s="273" t="s">
        <v>964</v>
      </c>
      <c r="P5108" s="273" t="s">
        <v>68</v>
      </c>
      <c r="Q5108" s="273" t="s">
        <v>1496</v>
      </c>
      <c r="R5108" s="273" t="s">
        <v>70</v>
      </c>
      <c r="S5108" s="273" t="s">
        <v>1533</v>
      </c>
      <c r="T5108" s="273" t="s">
        <v>1534</v>
      </c>
      <c r="U5108" s="273" t="s">
        <v>1534</v>
      </c>
      <c r="V5108" s="273" t="s">
        <v>1534</v>
      </c>
      <c r="W5108" s="273">
        <v>144397</v>
      </c>
      <c r="X5108" s="273" t="s">
        <v>64</v>
      </c>
      <c r="Y5108" s="273" t="s">
        <v>63</v>
      </c>
      <c r="Z5108" s="273" t="s">
        <v>165</v>
      </c>
      <c r="AA5108" s="273" t="s">
        <v>165</v>
      </c>
      <c r="AB5108" s="274">
        <v>45200</v>
      </c>
      <c r="AC5108" s="273">
        <v>14027</v>
      </c>
      <c r="AD5108" s="273">
        <v>11</v>
      </c>
      <c r="AE5108" s="273">
        <v>0.47899999999999998</v>
      </c>
      <c r="AF5108" s="273" t="s">
        <v>90</v>
      </c>
      <c r="AG5108" s="273" t="s">
        <v>1198</v>
      </c>
      <c r="AH5108" s="273" t="s">
        <v>1209</v>
      </c>
      <c r="AI5108" s="273" t="s">
        <v>123</v>
      </c>
      <c r="AJ5108" s="273" t="s">
        <v>200</v>
      </c>
      <c r="AK5108" s="273">
        <v>343773</v>
      </c>
      <c r="BV5108" s="336" t="s">
        <v>64</v>
      </c>
      <c r="BW5108" s="337" t="s">
        <v>75</v>
      </c>
      <c r="BX5108" s="337" t="s">
        <v>79</v>
      </c>
      <c r="BY5108" s="337" t="s">
        <v>79</v>
      </c>
      <c r="BZ5108" s="337" t="s">
        <v>167</v>
      </c>
      <c r="CA5108" s="337" t="s">
        <v>168</v>
      </c>
      <c r="CB5108" s="337" t="s">
        <v>353</v>
      </c>
      <c r="CC5108" s="337" t="s">
        <v>354</v>
      </c>
      <c r="CD5108" s="338">
        <v>13</v>
      </c>
      <c r="CE5108" s="335">
        <v>45170</v>
      </c>
      <c r="CF5108" s="337">
        <v>0</v>
      </c>
      <c r="CG5108" s="337" t="s">
        <v>90</v>
      </c>
      <c r="CH5108" s="337">
        <v>0</v>
      </c>
      <c r="CI5108" s="337" t="s">
        <v>80</v>
      </c>
      <c r="CJ5108" s="337"/>
      <c r="CK5108" s="337"/>
      <c r="CL5108" s="337"/>
      <c r="CM5108" s="337" t="s">
        <v>73</v>
      </c>
      <c r="CN5108" s="337">
        <v>3</v>
      </c>
    </row>
    <row r="5109" spans="4:92">
      <c r="D5109" s="273" t="s">
        <v>83</v>
      </c>
      <c r="E5109" s="273" t="s">
        <v>287</v>
      </c>
      <c r="F5109" s="273" t="s">
        <v>466</v>
      </c>
      <c r="G5109" s="273" t="s">
        <v>467</v>
      </c>
      <c r="H5109" s="274">
        <v>44958</v>
      </c>
      <c r="I5109" s="273">
        <v>11396</v>
      </c>
      <c r="J5109" s="273">
        <v>798</v>
      </c>
      <c r="K5109" s="273">
        <v>0</v>
      </c>
      <c r="L5109" s="273" t="s">
        <v>66</v>
      </c>
      <c r="N5109" s="273" t="s">
        <v>107</v>
      </c>
      <c r="W5109" s="273">
        <v>144396</v>
      </c>
      <c r="X5109" s="273" t="s">
        <v>64</v>
      </c>
      <c r="Y5109" s="273" t="s">
        <v>63</v>
      </c>
      <c r="Z5109" s="273" t="s">
        <v>165</v>
      </c>
      <c r="AA5109" s="273" t="s">
        <v>165</v>
      </c>
      <c r="AB5109" s="274">
        <v>45200</v>
      </c>
      <c r="AC5109" s="273">
        <v>14027</v>
      </c>
      <c r="AD5109" s="273">
        <v>11</v>
      </c>
      <c r="AE5109" s="273">
        <v>3.5790000000000002</v>
      </c>
      <c r="AF5109" s="273" t="s">
        <v>90</v>
      </c>
      <c r="AG5109" s="273" t="s">
        <v>1198</v>
      </c>
      <c r="AH5109" s="273" t="s">
        <v>1210</v>
      </c>
      <c r="AI5109" s="273" t="s">
        <v>123</v>
      </c>
      <c r="AJ5109" s="273" t="s">
        <v>200</v>
      </c>
      <c r="AK5109" s="273">
        <v>343779</v>
      </c>
      <c r="BV5109" s="279" t="s">
        <v>64</v>
      </c>
      <c r="BW5109" s="280" t="s">
        <v>75</v>
      </c>
      <c r="BX5109" s="280" t="s">
        <v>79</v>
      </c>
      <c r="BY5109" s="280" t="s">
        <v>79</v>
      </c>
      <c r="BZ5109" s="280" t="s">
        <v>151</v>
      </c>
      <c r="CA5109" s="280" t="s">
        <v>152</v>
      </c>
      <c r="CB5109" s="280" t="s">
        <v>161</v>
      </c>
      <c r="CC5109" s="280" t="s">
        <v>162</v>
      </c>
      <c r="CD5109" s="281">
        <v>11</v>
      </c>
      <c r="CE5109" s="277">
        <v>45170</v>
      </c>
      <c r="CF5109" s="280">
        <v>83180.800000000003</v>
      </c>
      <c r="CG5109" s="280" t="s">
        <v>90</v>
      </c>
      <c r="CH5109" s="280">
        <v>83180.800000000003</v>
      </c>
      <c r="CI5109" s="280" t="s">
        <v>80</v>
      </c>
      <c r="CJ5109" s="280"/>
      <c r="CK5109" s="280"/>
      <c r="CL5109" s="280"/>
      <c r="CM5109" s="280" t="s">
        <v>73</v>
      </c>
      <c r="CN5109" s="280">
        <v>3</v>
      </c>
    </row>
    <row r="5110" spans="4:92">
      <c r="D5110" s="273" t="s">
        <v>83</v>
      </c>
      <c r="E5110" s="273" t="s">
        <v>287</v>
      </c>
      <c r="F5110" s="273" t="s">
        <v>466</v>
      </c>
      <c r="G5110" s="273" t="s">
        <v>467</v>
      </c>
      <c r="H5110" s="274">
        <v>44958</v>
      </c>
      <c r="I5110" s="273">
        <v>11396</v>
      </c>
      <c r="J5110" s="273">
        <v>798</v>
      </c>
      <c r="K5110" s="273">
        <v>0</v>
      </c>
      <c r="L5110" s="273" t="s">
        <v>66</v>
      </c>
      <c r="M5110" s="273">
        <v>0</v>
      </c>
      <c r="N5110" s="273" t="s">
        <v>115</v>
      </c>
      <c r="W5110" s="273">
        <v>144395</v>
      </c>
      <c r="X5110" s="273" t="s">
        <v>64</v>
      </c>
      <c r="Y5110" s="273" t="s">
        <v>63</v>
      </c>
      <c r="Z5110" s="273" t="s">
        <v>165</v>
      </c>
      <c r="AA5110" s="273" t="s">
        <v>165</v>
      </c>
      <c r="AB5110" s="274">
        <v>45200</v>
      </c>
      <c r="AC5110" s="273">
        <v>14027</v>
      </c>
      <c r="AD5110" s="273">
        <v>11</v>
      </c>
      <c r="AE5110" s="273">
        <v>0.13700000000000001</v>
      </c>
      <c r="AF5110" s="273" t="s">
        <v>90</v>
      </c>
      <c r="AG5110" s="273" t="s">
        <v>1198</v>
      </c>
      <c r="AH5110" s="273" t="s">
        <v>984</v>
      </c>
      <c r="AI5110" s="273" t="s">
        <v>123</v>
      </c>
      <c r="AJ5110" s="273" t="s">
        <v>200</v>
      </c>
      <c r="AK5110" s="273">
        <v>343785</v>
      </c>
      <c r="BV5110" s="336" t="s">
        <v>64</v>
      </c>
      <c r="BW5110" s="337" t="s">
        <v>75</v>
      </c>
      <c r="BX5110" s="337" t="s">
        <v>79</v>
      </c>
      <c r="BY5110" s="337" t="s">
        <v>79</v>
      </c>
      <c r="BZ5110" s="337" t="s">
        <v>167</v>
      </c>
      <c r="CA5110" s="337" t="s">
        <v>168</v>
      </c>
      <c r="CB5110" s="337" t="s">
        <v>169</v>
      </c>
      <c r="CC5110" s="337" t="s">
        <v>170</v>
      </c>
      <c r="CD5110" s="338">
        <v>12</v>
      </c>
      <c r="CE5110" s="335">
        <v>45170</v>
      </c>
      <c r="CF5110" s="337">
        <v>2710</v>
      </c>
      <c r="CG5110" s="337" t="s">
        <v>90</v>
      </c>
      <c r="CH5110" s="337">
        <v>2710</v>
      </c>
      <c r="CI5110" s="337" t="s">
        <v>80</v>
      </c>
      <c r="CJ5110" s="337"/>
      <c r="CK5110" s="337"/>
      <c r="CL5110" s="337"/>
      <c r="CM5110" s="337" t="s">
        <v>73</v>
      </c>
      <c r="CN5110" s="337">
        <v>3</v>
      </c>
    </row>
    <row r="5111" spans="4:92">
      <c r="D5111" s="273" t="s">
        <v>83</v>
      </c>
      <c r="E5111" s="273" t="s">
        <v>287</v>
      </c>
      <c r="F5111" s="273" t="s">
        <v>466</v>
      </c>
      <c r="G5111" s="273" t="s">
        <v>467</v>
      </c>
      <c r="H5111" s="274">
        <v>44986</v>
      </c>
      <c r="I5111" s="273">
        <v>11558</v>
      </c>
      <c r="J5111" s="273">
        <v>798</v>
      </c>
      <c r="K5111" s="273">
        <v>33503</v>
      </c>
      <c r="L5111" s="273" t="s">
        <v>66</v>
      </c>
      <c r="M5111" s="273">
        <v>9643.3240229999992</v>
      </c>
      <c r="N5111" s="273" t="s">
        <v>964</v>
      </c>
      <c r="P5111" s="273" t="s">
        <v>68</v>
      </c>
      <c r="Q5111" s="273" t="s">
        <v>1496</v>
      </c>
      <c r="R5111" s="273" t="s">
        <v>70</v>
      </c>
      <c r="S5111" s="273" t="s">
        <v>1533</v>
      </c>
      <c r="T5111" s="273" t="s">
        <v>1534</v>
      </c>
      <c r="U5111" s="273" t="s">
        <v>1534</v>
      </c>
      <c r="V5111" s="273" t="s">
        <v>1534</v>
      </c>
      <c r="W5111" s="273">
        <v>149095</v>
      </c>
      <c r="X5111" s="273" t="s">
        <v>64</v>
      </c>
      <c r="Y5111" s="273" t="s">
        <v>63</v>
      </c>
      <c r="Z5111" s="273" t="s">
        <v>165</v>
      </c>
      <c r="AA5111" s="273" t="s">
        <v>165</v>
      </c>
      <c r="AB5111" s="274">
        <v>45200</v>
      </c>
      <c r="AC5111" s="273">
        <v>14027</v>
      </c>
      <c r="AD5111" s="273">
        <v>11</v>
      </c>
      <c r="AE5111" s="273">
        <v>4.306</v>
      </c>
      <c r="AF5111" s="273" t="s">
        <v>90</v>
      </c>
      <c r="AG5111" s="273" t="s">
        <v>1198</v>
      </c>
      <c r="AH5111" s="273" t="s">
        <v>1211</v>
      </c>
      <c r="AI5111" s="273" t="s">
        <v>123</v>
      </c>
      <c r="AJ5111" s="273" t="s">
        <v>200</v>
      </c>
      <c r="AK5111" s="273">
        <v>343791</v>
      </c>
      <c r="BV5111" s="279" t="s">
        <v>64</v>
      </c>
      <c r="BW5111" s="280" t="s">
        <v>75</v>
      </c>
      <c r="BX5111" s="280" t="s">
        <v>79</v>
      </c>
      <c r="BY5111" s="280" t="s">
        <v>79</v>
      </c>
      <c r="BZ5111" s="280" t="s">
        <v>126</v>
      </c>
      <c r="CA5111" s="280" t="s">
        <v>127</v>
      </c>
      <c r="CB5111" s="280" t="s">
        <v>133</v>
      </c>
      <c r="CC5111" s="280" t="s">
        <v>134</v>
      </c>
      <c r="CD5111" s="281">
        <v>7</v>
      </c>
      <c r="CE5111" s="277">
        <v>45170</v>
      </c>
      <c r="CF5111" s="280"/>
      <c r="CG5111" s="280"/>
      <c r="CH5111" s="280"/>
      <c r="CI5111" s="280" t="s">
        <v>104</v>
      </c>
      <c r="CJ5111" s="280"/>
      <c r="CK5111" s="280"/>
      <c r="CL5111" s="280"/>
      <c r="CM5111" s="280" t="s">
        <v>73</v>
      </c>
      <c r="CN5111" s="280">
        <v>3</v>
      </c>
    </row>
    <row r="5112" spans="4:92">
      <c r="D5112" s="273" t="s">
        <v>83</v>
      </c>
      <c r="E5112" s="273" t="s">
        <v>287</v>
      </c>
      <c r="F5112" s="273" t="s">
        <v>518</v>
      </c>
      <c r="G5112" s="273" t="s">
        <v>958</v>
      </c>
      <c r="H5112" s="274">
        <v>45170</v>
      </c>
      <c r="I5112" s="273">
        <v>13899</v>
      </c>
      <c r="J5112" s="273">
        <v>831</v>
      </c>
      <c r="K5112" s="273">
        <v>0</v>
      </c>
      <c r="L5112" s="273" t="s">
        <v>66</v>
      </c>
      <c r="N5112" s="273" t="s">
        <v>107</v>
      </c>
      <c r="W5112" s="273">
        <v>236233</v>
      </c>
      <c r="X5112" s="273" t="s">
        <v>64</v>
      </c>
      <c r="Y5112" s="273" t="s">
        <v>404</v>
      </c>
      <c r="Z5112" s="273" t="s">
        <v>408</v>
      </c>
      <c r="AA5112" s="273" t="s">
        <v>988</v>
      </c>
      <c r="AB5112" s="274">
        <v>44958</v>
      </c>
      <c r="AC5112" s="273">
        <v>12004</v>
      </c>
      <c r="AD5112" s="273">
        <v>839</v>
      </c>
      <c r="AE5112" s="273">
        <v>1.7170000000000001</v>
      </c>
      <c r="AF5112" s="273" t="s">
        <v>90</v>
      </c>
      <c r="AH5112" s="273" t="s">
        <v>1249</v>
      </c>
      <c r="AI5112" s="273" t="s">
        <v>123</v>
      </c>
      <c r="AJ5112" s="273" t="s">
        <v>200</v>
      </c>
      <c r="AK5112" s="273">
        <v>185221</v>
      </c>
      <c r="BV5112" s="336" t="s">
        <v>64</v>
      </c>
      <c r="BW5112" s="337" t="s">
        <v>75</v>
      </c>
      <c r="BX5112" s="337" t="s">
        <v>79</v>
      </c>
      <c r="BY5112" s="337" t="s">
        <v>79</v>
      </c>
      <c r="BZ5112" s="337" t="s">
        <v>138</v>
      </c>
      <c r="CA5112" s="337" t="s">
        <v>139</v>
      </c>
      <c r="CB5112" s="337" t="s">
        <v>140</v>
      </c>
      <c r="CC5112" s="337" t="s">
        <v>141</v>
      </c>
      <c r="CD5112" s="338">
        <v>9</v>
      </c>
      <c r="CE5112" s="335">
        <v>45170</v>
      </c>
      <c r="CF5112" s="337">
        <v>0</v>
      </c>
      <c r="CG5112" s="337" t="s">
        <v>90</v>
      </c>
      <c r="CH5112" s="337">
        <v>0</v>
      </c>
      <c r="CI5112" s="337" t="s">
        <v>80</v>
      </c>
      <c r="CJ5112" s="337"/>
      <c r="CK5112" s="337"/>
      <c r="CL5112" s="337"/>
      <c r="CM5112" s="337" t="s">
        <v>73</v>
      </c>
      <c r="CN5112" s="337">
        <v>3</v>
      </c>
    </row>
    <row r="5113" spans="4:92">
      <c r="D5113" s="273" t="s">
        <v>83</v>
      </c>
      <c r="E5113" s="273" t="s">
        <v>287</v>
      </c>
      <c r="F5113" s="273" t="s">
        <v>518</v>
      </c>
      <c r="G5113" s="273" t="s">
        <v>958</v>
      </c>
      <c r="H5113" s="274">
        <v>45200</v>
      </c>
      <c r="I5113" s="273">
        <v>14234</v>
      </c>
      <c r="J5113" s="273">
        <v>831</v>
      </c>
      <c r="W5113" s="273">
        <v>254225</v>
      </c>
      <c r="X5113" s="273" t="s">
        <v>64</v>
      </c>
      <c r="Y5113" s="273" t="s">
        <v>404</v>
      </c>
      <c r="Z5113" s="273" t="s">
        <v>408</v>
      </c>
      <c r="AA5113" s="273" t="s">
        <v>988</v>
      </c>
      <c r="AB5113" s="274">
        <v>44958</v>
      </c>
      <c r="AC5113" s="273">
        <v>12004</v>
      </c>
      <c r="AD5113" s="273">
        <v>839</v>
      </c>
      <c r="AE5113" s="273">
        <v>55.88</v>
      </c>
      <c r="AF5113" s="273" t="s">
        <v>90</v>
      </c>
      <c r="AH5113" s="273" t="s">
        <v>1250</v>
      </c>
      <c r="AI5113" s="273" t="s">
        <v>123</v>
      </c>
      <c r="AJ5113" s="273" t="s">
        <v>200</v>
      </c>
      <c r="AK5113" s="273">
        <v>185227</v>
      </c>
      <c r="BV5113" s="279" t="s">
        <v>64</v>
      </c>
      <c r="BW5113" s="280" t="s">
        <v>75</v>
      </c>
      <c r="BX5113" s="280" t="s">
        <v>79</v>
      </c>
      <c r="BY5113" s="280" t="s">
        <v>79</v>
      </c>
      <c r="BZ5113" s="280" t="s">
        <v>151</v>
      </c>
      <c r="CA5113" s="280" t="s">
        <v>152</v>
      </c>
      <c r="CB5113" s="280" t="s">
        <v>153</v>
      </c>
      <c r="CC5113" s="280" t="s">
        <v>154</v>
      </c>
      <c r="CD5113" s="281">
        <v>10</v>
      </c>
      <c r="CE5113" s="277">
        <v>45170</v>
      </c>
      <c r="CF5113" s="280">
        <v>103976</v>
      </c>
      <c r="CG5113" s="280" t="s">
        <v>90</v>
      </c>
      <c r="CH5113" s="280">
        <v>103976</v>
      </c>
      <c r="CI5113" s="280" t="s">
        <v>80</v>
      </c>
      <c r="CJ5113" s="280"/>
      <c r="CK5113" s="280"/>
      <c r="CL5113" s="280"/>
      <c r="CM5113" s="280" t="s">
        <v>73</v>
      </c>
      <c r="CN5113" s="280">
        <v>3</v>
      </c>
    </row>
    <row r="5114" spans="4:92">
      <c r="D5114" s="273" t="s">
        <v>83</v>
      </c>
      <c r="E5114" s="273" t="s">
        <v>287</v>
      </c>
      <c r="F5114" s="273" t="s">
        <v>518</v>
      </c>
      <c r="G5114" s="273" t="s">
        <v>958</v>
      </c>
      <c r="H5114" s="274">
        <v>45200</v>
      </c>
      <c r="I5114" s="273">
        <v>14234</v>
      </c>
      <c r="J5114" s="273">
        <v>831</v>
      </c>
      <c r="K5114" s="273">
        <v>6412.6</v>
      </c>
      <c r="L5114" s="273" t="s">
        <v>66</v>
      </c>
      <c r="M5114" s="273">
        <v>2303.13094</v>
      </c>
      <c r="N5114" s="273" t="s">
        <v>115</v>
      </c>
      <c r="W5114" s="273">
        <v>254249</v>
      </c>
      <c r="X5114" s="273" t="s">
        <v>64</v>
      </c>
      <c r="Y5114" s="273" t="s">
        <v>404</v>
      </c>
      <c r="Z5114" s="273" t="s">
        <v>408</v>
      </c>
      <c r="AA5114" s="273" t="s">
        <v>988</v>
      </c>
      <c r="AB5114" s="274">
        <v>44958</v>
      </c>
      <c r="AC5114" s="273">
        <v>12004</v>
      </c>
      <c r="AD5114" s="273">
        <v>839</v>
      </c>
      <c r="AE5114" s="273">
        <v>2.403</v>
      </c>
      <c r="AF5114" s="273" t="s">
        <v>90</v>
      </c>
      <c r="AH5114" s="273" t="s">
        <v>1251</v>
      </c>
      <c r="AI5114" s="273" t="s">
        <v>123</v>
      </c>
      <c r="AJ5114" s="273" t="s">
        <v>200</v>
      </c>
      <c r="AK5114" s="273">
        <v>185233</v>
      </c>
      <c r="BV5114" s="336" t="s">
        <v>64</v>
      </c>
      <c r="BW5114" s="337" t="s">
        <v>75</v>
      </c>
      <c r="BX5114" s="337" t="s">
        <v>79</v>
      </c>
      <c r="BY5114" s="337" t="s">
        <v>79</v>
      </c>
      <c r="BZ5114" s="337" t="s">
        <v>126</v>
      </c>
      <c r="CA5114" s="337" t="s">
        <v>127</v>
      </c>
      <c r="CB5114" s="337" t="s">
        <v>128</v>
      </c>
      <c r="CC5114" s="337" t="s">
        <v>129</v>
      </c>
      <c r="CD5114" s="338">
        <v>6</v>
      </c>
      <c r="CE5114" s="335">
        <v>45170</v>
      </c>
      <c r="CF5114" s="337"/>
      <c r="CG5114" s="337"/>
      <c r="CH5114" s="337"/>
      <c r="CI5114" s="337" t="s">
        <v>80</v>
      </c>
      <c r="CJ5114" s="337"/>
      <c r="CK5114" s="337"/>
      <c r="CL5114" s="337"/>
      <c r="CM5114" s="337" t="s">
        <v>73</v>
      </c>
      <c r="CN5114" s="337">
        <v>3</v>
      </c>
    </row>
    <row r="5115" spans="4:92">
      <c r="D5115" s="273" t="s">
        <v>83</v>
      </c>
      <c r="E5115" s="273" t="s">
        <v>287</v>
      </c>
      <c r="F5115" s="273" t="s">
        <v>518</v>
      </c>
      <c r="G5115" s="273" t="s">
        <v>958</v>
      </c>
      <c r="H5115" s="274">
        <v>45200</v>
      </c>
      <c r="I5115" s="273">
        <v>14234</v>
      </c>
      <c r="J5115" s="273">
        <v>831</v>
      </c>
      <c r="K5115" s="273">
        <v>0</v>
      </c>
      <c r="L5115" s="273" t="s">
        <v>66</v>
      </c>
      <c r="N5115" s="273" t="s">
        <v>107</v>
      </c>
      <c r="W5115" s="273">
        <v>254250</v>
      </c>
      <c r="X5115" s="273" t="s">
        <v>64</v>
      </c>
      <c r="Y5115" s="273" t="s">
        <v>404</v>
      </c>
      <c r="Z5115" s="273" t="s">
        <v>408</v>
      </c>
      <c r="AA5115" s="273" t="s">
        <v>988</v>
      </c>
      <c r="AB5115" s="274">
        <v>44958</v>
      </c>
      <c r="AC5115" s="273">
        <v>12004</v>
      </c>
      <c r="AD5115" s="273">
        <v>839</v>
      </c>
      <c r="AE5115" s="273">
        <v>0.09</v>
      </c>
      <c r="AF5115" s="273" t="s">
        <v>90</v>
      </c>
      <c r="AH5115" s="273" t="s">
        <v>2070</v>
      </c>
      <c r="AI5115" s="273" t="s">
        <v>123</v>
      </c>
      <c r="AJ5115" s="273" t="s">
        <v>200</v>
      </c>
      <c r="AK5115" s="273">
        <v>185239</v>
      </c>
      <c r="BV5115" s="279" t="s">
        <v>64</v>
      </c>
      <c r="BW5115" s="280" t="s">
        <v>75</v>
      </c>
      <c r="BX5115" s="280" t="s">
        <v>79</v>
      </c>
      <c r="BY5115" s="280" t="s">
        <v>79</v>
      </c>
      <c r="BZ5115" s="280" t="s">
        <v>110</v>
      </c>
      <c r="CA5115" s="280" t="s">
        <v>111</v>
      </c>
      <c r="CB5115" s="280" t="s">
        <v>117</v>
      </c>
      <c r="CC5115" s="280" t="s">
        <v>118</v>
      </c>
      <c r="CD5115" s="281">
        <v>5</v>
      </c>
      <c r="CE5115" s="277">
        <v>45170</v>
      </c>
      <c r="CF5115" s="280"/>
      <c r="CG5115" s="280"/>
      <c r="CH5115" s="280"/>
      <c r="CI5115" s="280" t="s">
        <v>104</v>
      </c>
      <c r="CJ5115" s="280"/>
      <c r="CK5115" s="280"/>
      <c r="CL5115" s="280"/>
      <c r="CM5115" s="280" t="s">
        <v>73</v>
      </c>
      <c r="CN5115" s="280">
        <v>3</v>
      </c>
    </row>
    <row r="5116" spans="4:92">
      <c r="D5116" s="273" t="s">
        <v>83</v>
      </c>
      <c r="E5116" s="273" t="s">
        <v>287</v>
      </c>
      <c r="F5116" s="273" t="s">
        <v>518</v>
      </c>
      <c r="G5116" s="273" t="s">
        <v>958</v>
      </c>
      <c r="H5116" s="274">
        <v>45231</v>
      </c>
      <c r="I5116" s="273">
        <v>14601</v>
      </c>
      <c r="J5116" s="273">
        <v>831</v>
      </c>
      <c r="W5116" s="273">
        <v>273083</v>
      </c>
      <c r="X5116" s="273" t="s">
        <v>64</v>
      </c>
      <c r="Y5116" s="273" t="s">
        <v>404</v>
      </c>
      <c r="Z5116" s="273" t="s">
        <v>408</v>
      </c>
      <c r="AA5116" s="273" t="s">
        <v>988</v>
      </c>
      <c r="AB5116" s="274">
        <v>44958</v>
      </c>
      <c r="AC5116" s="273">
        <v>12004</v>
      </c>
      <c r="AD5116" s="273">
        <v>839</v>
      </c>
      <c r="AE5116" s="273">
        <v>0.66100000000000003</v>
      </c>
      <c r="AF5116" s="273" t="s">
        <v>90</v>
      </c>
      <c r="AH5116" s="273" t="s">
        <v>1967</v>
      </c>
      <c r="AI5116" s="273" t="s">
        <v>123</v>
      </c>
      <c r="AJ5116" s="273" t="s">
        <v>200</v>
      </c>
      <c r="AK5116" s="273">
        <v>185245</v>
      </c>
      <c r="BV5116" s="336" t="s">
        <v>64</v>
      </c>
      <c r="BW5116" s="337" t="s">
        <v>75</v>
      </c>
      <c r="BX5116" s="337" t="s">
        <v>79</v>
      </c>
      <c r="BY5116" s="337" t="s">
        <v>79</v>
      </c>
      <c r="BZ5116" s="337" t="s">
        <v>110</v>
      </c>
      <c r="CA5116" s="337" t="s">
        <v>111</v>
      </c>
      <c r="CB5116" s="337" t="s">
        <v>112</v>
      </c>
      <c r="CC5116" s="337" t="s">
        <v>113</v>
      </c>
      <c r="CD5116" s="338">
        <v>4</v>
      </c>
      <c r="CE5116" s="335">
        <v>45170</v>
      </c>
      <c r="CF5116" s="337"/>
      <c r="CG5116" s="337"/>
      <c r="CH5116" s="337"/>
      <c r="CI5116" s="337" t="s">
        <v>80</v>
      </c>
      <c r="CJ5116" s="337"/>
      <c r="CK5116" s="337"/>
      <c r="CL5116" s="337"/>
      <c r="CM5116" s="337" t="s">
        <v>73</v>
      </c>
      <c r="CN5116" s="337">
        <v>3</v>
      </c>
    </row>
    <row r="5117" spans="4:92">
      <c r="D5117" s="273" t="s">
        <v>83</v>
      </c>
      <c r="E5117" s="273" t="s">
        <v>287</v>
      </c>
      <c r="F5117" s="273" t="s">
        <v>518</v>
      </c>
      <c r="G5117" s="273" t="s">
        <v>958</v>
      </c>
      <c r="H5117" s="274">
        <v>45231</v>
      </c>
      <c r="I5117" s="273">
        <v>14601</v>
      </c>
      <c r="J5117" s="273">
        <v>831</v>
      </c>
      <c r="K5117" s="273">
        <v>6886.9</v>
      </c>
      <c r="L5117" s="273" t="s">
        <v>66</v>
      </c>
      <c r="M5117" s="273">
        <v>2473.4840774999998</v>
      </c>
      <c r="N5117" s="273" t="s">
        <v>115</v>
      </c>
      <c r="W5117" s="273">
        <v>273107</v>
      </c>
      <c r="X5117" s="273" t="s">
        <v>64</v>
      </c>
      <c r="Y5117" s="273" t="s">
        <v>404</v>
      </c>
      <c r="Z5117" s="273" t="s">
        <v>408</v>
      </c>
      <c r="AA5117" s="273" t="s">
        <v>988</v>
      </c>
      <c r="AB5117" s="274">
        <v>44958</v>
      </c>
      <c r="AC5117" s="273">
        <v>12004</v>
      </c>
      <c r="AD5117" s="273">
        <v>839</v>
      </c>
      <c r="AE5117" s="273">
        <v>0.59099999999999997</v>
      </c>
      <c r="AF5117" s="273" t="s">
        <v>90</v>
      </c>
      <c r="AH5117" s="273" t="s">
        <v>2071</v>
      </c>
      <c r="AI5117" s="273" t="s">
        <v>123</v>
      </c>
      <c r="AJ5117" s="273" t="s">
        <v>200</v>
      </c>
      <c r="AK5117" s="273">
        <v>185251</v>
      </c>
      <c r="BV5117" s="279" t="s">
        <v>64</v>
      </c>
      <c r="BW5117" s="280" t="s">
        <v>75</v>
      </c>
      <c r="BX5117" s="280" t="s">
        <v>79</v>
      </c>
      <c r="BY5117" s="280" t="s">
        <v>79</v>
      </c>
      <c r="BZ5117" s="280" t="s">
        <v>86</v>
      </c>
      <c r="CA5117" s="280" t="s">
        <v>87</v>
      </c>
      <c r="CB5117" s="280" t="s">
        <v>101</v>
      </c>
      <c r="CC5117" s="280" t="s">
        <v>102</v>
      </c>
      <c r="CD5117" s="281">
        <v>4</v>
      </c>
      <c r="CE5117" s="277">
        <v>45170</v>
      </c>
      <c r="CF5117" s="280">
        <v>3559</v>
      </c>
      <c r="CG5117" s="280" t="s">
        <v>1495</v>
      </c>
      <c r="CH5117" s="280">
        <v>511.60624999999999</v>
      </c>
      <c r="CI5117" s="280" t="s">
        <v>104</v>
      </c>
      <c r="CJ5117" s="280"/>
      <c r="CK5117" s="280"/>
      <c r="CL5117" s="280"/>
      <c r="CM5117" s="280" t="s">
        <v>73</v>
      </c>
      <c r="CN5117" s="280">
        <v>3</v>
      </c>
    </row>
    <row r="5118" spans="4:92">
      <c r="D5118" s="273" t="s">
        <v>83</v>
      </c>
      <c r="E5118" s="273" t="s">
        <v>287</v>
      </c>
      <c r="F5118" s="273" t="s">
        <v>518</v>
      </c>
      <c r="G5118" s="273" t="s">
        <v>958</v>
      </c>
      <c r="H5118" s="274">
        <v>45231</v>
      </c>
      <c r="I5118" s="273">
        <v>14601</v>
      </c>
      <c r="J5118" s="273">
        <v>831</v>
      </c>
      <c r="K5118" s="273">
        <v>0</v>
      </c>
      <c r="L5118" s="273" t="s">
        <v>66</v>
      </c>
      <c r="N5118" s="273" t="s">
        <v>107</v>
      </c>
      <c r="W5118" s="273">
        <v>273108</v>
      </c>
      <c r="X5118" s="273" t="s">
        <v>64</v>
      </c>
      <c r="Y5118" s="273" t="s">
        <v>404</v>
      </c>
      <c r="Z5118" s="273" t="s">
        <v>408</v>
      </c>
      <c r="AA5118" s="273" t="s">
        <v>988</v>
      </c>
      <c r="AB5118" s="274">
        <v>44958</v>
      </c>
      <c r="AC5118" s="273">
        <v>12004</v>
      </c>
      <c r="AD5118" s="273">
        <v>839</v>
      </c>
      <c r="AE5118" s="273">
        <v>0.75600000000000001</v>
      </c>
      <c r="AF5118" s="273" t="s">
        <v>90</v>
      </c>
      <c r="AH5118" s="273" t="s">
        <v>1241</v>
      </c>
      <c r="AI5118" s="273" t="s">
        <v>123</v>
      </c>
      <c r="AJ5118" s="273" t="s">
        <v>200</v>
      </c>
      <c r="AK5118" s="273">
        <v>185257</v>
      </c>
      <c r="BV5118" s="336" t="s">
        <v>64</v>
      </c>
      <c r="BW5118" s="337" t="s">
        <v>75</v>
      </c>
      <c r="BX5118" s="337" t="s">
        <v>79</v>
      </c>
      <c r="BY5118" s="337" t="s">
        <v>79</v>
      </c>
      <c r="BZ5118" s="337" t="s">
        <v>86</v>
      </c>
      <c r="CA5118" s="337" t="s">
        <v>87</v>
      </c>
      <c r="CB5118" s="337" t="s">
        <v>101</v>
      </c>
      <c r="CC5118" s="337" t="s">
        <v>102</v>
      </c>
      <c r="CD5118" s="338">
        <v>4</v>
      </c>
      <c r="CE5118" s="335">
        <v>45170</v>
      </c>
      <c r="CF5118" s="337">
        <v>3198</v>
      </c>
      <c r="CG5118" s="337" t="s">
        <v>1495</v>
      </c>
      <c r="CH5118" s="337">
        <v>459.71249999999998</v>
      </c>
      <c r="CI5118" s="337" t="s">
        <v>104</v>
      </c>
      <c r="CJ5118" s="337"/>
      <c r="CK5118" s="337"/>
      <c r="CL5118" s="337"/>
      <c r="CM5118" s="337" t="s">
        <v>73</v>
      </c>
      <c r="CN5118" s="337">
        <v>3</v>
      </c>
    </row>
    <row r="5119" spans="4:92">
      <c r="D5119" s="273" t="s">
        <v>83</v>
      </c>
      <c r="E5119" s="273" t="s">
        <v>287</v>
      </c>
      <c r="F5119" s="273" t="s">
        <v>518</v>
      </c>
      <c r="G5119" s="273" t="s">
        <v>958</v>
      </c>
      <c r="H5119" s="274">
        <v>45261</v>
      </c>
      <c r="I5119" s="273">
        <v>17060</v>
      </c>
      <c r="J5119" s="273">
        <v>831</v>
      </c>
      <c r="W5119" s="273">
        <v>315018</v>
      </c>
      <c r="X5119" s="273" t="s">
        <v>64</v>
      </c>
      <c r="Y5119" s="273" t="s">
        <v>404</v>
      </c>
      <c r="Z5119" s="273" t="s">
        <v>408</v>
      </c>
      <c r="AA5119" s="273" t="s">
        <v>988</v>
      </c>
      <c r="AB5119" s="274">
        <v>44958</v>
      </c>
      <c r="AC5119" s="273">
        <v>12004</v>
      </c>
      <c r="AD5119" s="273">
        <v>839</v>
      </c>
      <c r="AE5119" s="273">
        <v>4.4080000000000004</v>
      </c>
      <c r="AF5119" s="273" t="s">
        <v>90</v>
      </c>
      <c r="AH5119" s="273" t="s">
        <v>1242</v>
      </c>
      <c r="AI5119" s="273" t="s">
        <v>123</v>
      </c>
      <c r="AJ5119" s="273" t="s">
        <v>200</v>
      </c>
      <c r="AK5119" s="273">
        <v>185263</v>
      </c>
      <c r="BV5119" s="279" t="s">
        <v>64</v>
      </c>
      <c r="BW5119" s="280" t="s">
        <v>75</v>
      </c>
      <c r="BX5119" s="280" t="s">
        <v>79</v>
      </c>
      <c r="BY5119" s="280" t="s">
        <v>79</v>
      </c>
      <c r="BZ5119" s="280" t="s">
        <v>86</v>
      </c>
      <c r="CA5119" s="280" t="s">
        <v>87</v>
      </c>
      <c r="CB5119" s="280" t="s">
        <v>101</v>
      </c>
      <c r="CC5119" s="280" t="s">
        <v>102</v>
      </c>
      <c r="CD5119" s="281">
        <v>4</v>
      </c>
      <c r="CE5119" s="277">
        <v>45170</v>
      </c>
      <c r="CF5119" s="280">
        <v>7246</v>
      </c>
      <c r="CG5119" s="280" t="s">
        <v>1495</v>
      </c>
      <c r="CH5119" s="280">
        <v>1041.6125</v>
      </c>
      <c r="CI5119" s="280" t="s">
        <v>104</v>
      </c>
      <c r="CJ5119" s="280"/>
      <c r="CK5119" s="280"/>
      <c r="CL5119" s="280"/>
      <c r="CM5119" s="280" t="s">
        <v>73</v>
      </c>
      <c r="CN5119" s="280">
        <v>3</v>
      </c>
    </row>
    <row r="5120" spans="4:92">
      <c r="D5120" s="273" t="s">
        <v>83</v>
      </c>
      <c r="E5120" s="273" t="s">
        <v>287</v>
      </c>
      <c r="F5120" s="273" t="s">
        <v>518</v>
      </c>
      <c r="G5120" s="273" t="s">
        <v>958</v>
      </c>
      <c r="H5120" s="274">
        <v>45261</v>
      </c>
      <c r="I5120" s="273">
        <v>17060</v>
      </c>
      <c r="J5120" s="273">
        <v>831</v>
      </c>
      <c r="K5120" s="273">
        <v>7492.5</v>
      </c>
      <c r="L5120" s="273" t="s">
        <v>66</v>
      </c>
      <c r="M5120" s="273">
        <v>2690.9877750000001</v>
      </c>
      <c r="N5120" s="273" t="s">
        <v>115</v>
      </c>
      <c r="W5120" s="273">
        <v>315042</v>
      </c>
      <c r="X5120" s="273" t="s">
        <v>64</v>
      </c>
      <c r="Y5120" s="273" t="s">
        <v>404</v>
      </c>
      <c r="Z5120" s="273" t="s">
        <v>408</v>
      </c>
      <c r="AA5120" s="273" t="s">
        <v>988</v>
      </c>
      <c r="AB5120" s="274">
        <v>44958</v>
      </c>
      <c r="AC5120" s="273">
        <v>12004</v>
      </c>
      <c r="AD5120" s="273">
        <v>839</v>
      </c>
      <c r="AE5120" s="273">
        <v>3.64</v>
      </c>
      <c r="AF5120" s="273" t="s">
        <v>90</v>
      </c>
      <c r="AH5120" s="273" t="s">
        <v>1243</v>
      </c>
      <c r="AI5120" s="273" t="s">
        <v>123</v>
      </c>
      <c r="AJ5120" s="273" t="s">
        <v>200</v>
      </c>
      <c r="AK5120" s="273">
        <v>185275</v>
      </c>
      <c r="BV5120" s="336" t="s">
        <v>64</v>
      </c>
      <c r="BW5120" s="337" t="s">
        <v>75</v>
      </c>
      <c r="BX5120" s="337" t="s">
        <v>79</v>
      </c>
      <c r="BY5120" s="337" t="s">
        <v>79</v>
      </c>
      <c r="BZ5120" s="337" t="s">
        <v>86</v>
      </c>
      <c r="CA5120" s="337" t="s">
        <v>87</v>
      </c>
      <c r="CB5120" s="337" t="s">
        <v>101</v>
      </c>
      <c r="CC5120" s="337" t="s">
        <v>102</v>
      </c>
      <c r="CD5120" s="338">
        <v>4</v>
      </c>
      <c r="CE5120" s="335">
        <v>45170</v>
      </c>
      <c r="CF5120" s="337">
        <v>8191</v>
      </c>
      <c r="CG5120" s="337" t="s">
        <v>1495</v>
      </c>
      <c r="CH5120" s="337">
        <v>1177.45625</v>
      </c>
      <c r="CI5120" s="337" t="s">
        <v>104</v>
      </c>
      <c r="CJ5120" s="337"/>
      <c r="CK5120" s="337"/>
      <c r="CL5120" s="337"/>
      <c r="CM5120" s="337" t="s">
        <v>73</v>
      </c>
      <c r="CN5120" s="337">
        <v>3</v>
      </c>
    </row>
    <row r="5121" spans="4:92">
      <c r="D5121" s="273" t="s">
        <v>83</v>
      </c>
      <c r="E5121" s="273" t="s">
        <v>287</v>
      </c>
      <c r="F5121" s="273" t="s">
        <v>518</v>
      </c>
      <c r="G5121" s="273" t="s">
        <v>958</v>
      </c>
      <c r="H5121" s="274">
        <v>45261</v>
      </c>
      <c r="I5121" s="273">
        <v>17060</v>
      </c>
      <c r="J5121" s="273">
        <v>831</v>
      </c>
      <c r="K5121" s="273">
        <v>0</v>
      </c>
      <c r="L5121" s="273" t="s">
        <v>66</v>
      </c>
      <c r="N5121" s="273" t="s">
        <v>107</v>
      </c>
      <c r="W5121" s="273">
        <v>315043</v>
      </c>
      <c r="X5121" s="273" t="s">
        <v>64</v>
      </c>
      <c r="Y5121" s="273" t="s">
        <v>404</v>
      </c>
      <c r="Z5121" s="273" t="s">
        <v>408</v>
      </c>
      <c r="AA5121" s="273" t="s">
        <v>988</v>
      </c>
      <c r="AB5121" s="274">
        <v>44958</v>
      </c>
      <c r="AC5121" s="273">
        <v>12004</v>
      </c>
      <c r="AD5121" s="273">
        <v>839</v>
      </c>
      <c r="AE5121" s="273">
        <v>3.97</v>
      </c>
      <c r="AF5121" s="273" t="s">
        <v>90</v>
      </c>
      <c r="AH5121" s="273" t="s">
        <v>1244</v>
      </c>
      <c r="AI5121" s="273" t="s">
        <v>123</v>
      </c>
      <c r="AJ5121" s="273" t="s">
        <v>1245</v>
      </c>
      <c r="AK5121" s="273">
        <v>185281</v>
      </c>
      <c r="BV5121" s="279" t="s">
        <v>64</v>
      </c>
      <c r="BW5121" s="280" t="s">
        <v>75</v>
      </c>
      <c r="BX5121" s="280" t="s">
        <v>79</v>
      </c>
      <c r="BY5121" s="280" t="s">
        <v>79</v>
      </c>
      <c r="BZ5121" s="280" t="s">
        <v>86</v>
      </c>
      <c r="CA5121" s="280" t="s">
        <v>87</v>
      </c>
      <c r="CB5121" s="280" t="s">
        <v>101</v>
      </c>
      <c r="CC5121" s="280" t="s">
        <v>102</v>
      </c>
      <c r="CD5121" s="281">
        <v>4</v>
      </c>
      <c r="CE5121" s="277">
        <v>45170</v>
      </c>
      <c r="CF5121" s="280">
        <v>100691</v>
      </c>
      <c r="CG5121" s="280" t="s">
        <v>1495</v>
      </c>
      <c r="CH5121" s="280">
        <v>14474.331249999999</v>
      </c>
      <c r="CI5121" s="280" t="s">
        <v>104</v>
      </c>
      <c r="CJ5121" s="280"/>
      <c r="CK5121" s="280"/>
      <c r="CL5121" s="280"/>
      <c r="CM5121" s="280" t="s">
        <v>73</v>
      </c>
      <c r="CN5121" s="280">
        <v>3</v>
      </c>
    </row>
    <row r="5122" spans="4:92">
      <c r="D5122" s="273" t="s">
        <v>83</v>
      </c>
      <c r="E5122" s="273" t="s">
        <v>287</v>
      </c>
      <c r="F5122" s="273" t="s">
        <v>518</v>
      </c>
      <c r="G5122" s="273" t="s">
        <v>519</v>
      </c>
      <c r="H5122" s="274">
        <v>44927</v>
      </c>
      <c r="I5122" s="273">
        <v>11253</v>
      </c>
      <c r="J5122" s="273">
        <v>832</v>
      </c>
      <c r="W5122" s="273">
        <v>140224</v>
      </c>
      <c r="X5122" s="273" t="s">
        <v>64</v>
      </c>
      <c r="Y5122" s="273" t="s">
        <v>404</v>
      </c>
      <c r="Z5122" s="273" t="s">
        <v>408</v>
      </c>
      <c r="AA5122" s="273" t="s">
        <v>988</v>
      </c>
      <c r="AB5122" s="274">
        <v>44986</v>
      </c>
      <c r="AC5122" s="273">
        <v>12037</v>
      </c>
      <c r="AD5122" s="273">
        <v>839</v>
      </c>
      <c r="AE5122" s="273">
        <v>13.02</v>
      </c>
      <c r="AF5122" s="273" t="s">
        <v>90</v>
      </c>
      <c r="AH5122" s="273" t="s">
        <v>1246</v>
      </c>
      <c r="AI5122" s="273" t="s">
        <v>123</v>
      </c>
      <c r="AJ5122" s="273" t="s">
        <v>200</v>
      </c>
      <c r="AK5122" s="273">
        <v>185389</v>
      </c>
      <c r="BV5122" s="336" t="s">
        <v>64</v>
      </c>
      <c r="BW5122" s="337" t="s">
        <v>75</v>
      </c>
      <c r="BX5122" s="337" t="s">
        <v>79</v>
      </c>
      <c r="BY5122" s="337" t="s">
        <v>79</v>
      </c>
      <c r="BZ5122" s="337" t="s">
        <v>86</v>
      </c>
      <c r="CA5122" s="337" t="s">
        <v>87</v>
      </c>
      <c r="CB5122" s="337" t="s">
        <v>101</v>
      </c>
      <c r="CC5122" s="337" t="s">
        <v>102</v>
      </c>
      <c r="CD5122" s="338">
        <v>4</v>
      </c>
      <c r="CE5122" s="335">
        <v>45170</v>
      </c>
      <c r="CF5122" s="337">
        <v>52070</v>
      </c>
      <c r="CG5122" s="337" t="s">
        <v>1495</v>
      </c>
      <c r="CH5122" s="337">
        <v>7485.0625</v>
      </c>
      <c r="CI5122" s="337" t="s">
        <v>104</v>
      </c>
      <c r="CJ5122" s="337"/>
      <c r="CK5122" s="337"/>
      <c r="CL5122" s="337"/>
      <c r="CM5122" s="337" t="s">
        <v>73</v>
      </c>
      <c r="CN5122" s="337">
        <v>3</v>
      </c>
    </row>
    <row r="5123" spans="4:92">
      <c r="D5123" s="273" t="s">
        <v>83</v>
      </c>
      <c r="E5123" s="273" t="s">
        <v>287</v>
      </c>
      <c r="F5123" s="273" t="s">
        <v>518</v>
      </c>
      <c r="G5123" s="273" t="s">
        <v>519</v>
      </c>
      <c r="H5123" s="274">
        <v>44927</v>
      </c>
      <c r="I5123" s="273">
        <v>11253</v>
      </c>
      <c r="J5123" s="273">
        <v>832</v>
      </c>
      <c r="K5123" s="273">
        <v>2859</v>
      </c>
      <c r="L5123" s="273" t="s">
        <v>66</v>
      </c>
      <c r="M5123" s="273">
        <v>2265.7510775000001</v>
      </c>
      <c r="N5123" s="273" t="s">
        <v>115</v>
      </c>
      <c r="W5123" s="273">
        <v>140248</v>
      </c>
      <c r="X5123" s="273" t="s">
        <v>64</v>
      </c>
      <c r="Y5123" s="273" t="s">
        <v>404</v>
      </c>
      <c r="Z5123" s="273" t="s">
        <v>408</v>
      </c>
      <c r="AA5123" s="273" t="s">
        <v>988</v>
      </c>
      <c r="AB5123" s="274">
        <v>44986</v>
      </c>
      <c r="AC5123" s="273">
        <v>12037</v>
      </c>
      <c r="AD5123" s="273">
        <v>839</v>
      </c>
      <c r="AE5123" s="273">
        <v>0.03</v>
      </c>
      <c r="AF5123" s="273" t="s">
        <v>90</v>
      </c>
      <c r="AH5123" s="273" t="s">
        <v>1247</v>
      </c>
      <c r="AI5123" s="273" t="s">
        <v>123</v>
      </c>
      <c r="AJ5123" s="273" t="s">
        <v>200</v>
      </c>
      <c r="AK5123" s="273">
        <v>185395</v>
      </c>
      <c r="BV5123" s="279" t="s">
        <v>64</v>
      </c>
      <c r="BW5123" s="280" t="s">
        <v>75</v>
      </c>
      <c r="BX5123" s="280" t="s">
        <v>79</v>
      </c>
      <c r="BY5123" s="280" t="s">
        <v>79</v>
      </c>
      <c r="BZ5123" s="280" t="s">
        <v>86</v>
      </c>
      <c r="CA5123" s="280" t="s">
        <v>87</v>
      </c>
      <c r="CB5123" s="280" t="s">
        <v>101</v>
      </c>
      <c r="CC5123" s="280" t="s">
        <v>102</v>
      </c>
      <c r="CD5123" s="281">
        <v>4</v>
      </c>
      <c r="CE5123" s="277">
        <v>45170</v>
      </c>
      <c r="CF5123" s="280">
        <v>75538</v>
      </c>
      <c r="CG5123" s="280" t="s">
        <v>1495</v>
      </c>
      <c r="CH5123" s="280">
        <v>10858.5875</v>
      </c>
      <c r="CI5123" s="280" t="s">
        <v>104</v>
      </c>
      <c r="CJ5123" s="280"/>
      <c r="CK5123" s="280"/>
      <c r="CL5123" s="280"/>
      <c r="CM5123" s="280" t="s">
        <v>73</v>
      </c>
      <c r="CN5123" s="280">
        <v>3</v>
      </c>
    </row>
    <row r="5124" spans="4:92">
      <c r="D5124" s="273" t="s">
        <v>83</v>
      </c>
      <c r="E5124" s="273" t="s">
        <v>287</v>
      </c>
      <c r="F5124" s="273" t="s">
        <v>518</v>
      </c>
      <c r="G5124" s="273" t="s">
        <v>519</v>
      </c>
      <c r="H5124" s="274">
        <v>44927</v>
      </c>
      <c r="I5124" s="273">
        <v>11253</v>
      </c>
      <c r="J5124" s="273">
        <v>832</v>
      </c>
      <c r="K5124" s="273">
        <v>0</v>
      </c>
      <c r="L5124" s="273" t="s">
        <v>66</v>
      </c>
      <c r="N5124" s="273" t="s">
        <v>107</v>
      </c>
      <c r="W5124" s="273">
        <v>140249</v>
      </c>
      <c r="X5124" s="273" t="s">
        <v>64</v>
      </c>
      <c r="Y5124" s="273" t="s">
        <v>404</v>
      </c>
      <c r="Z5124" s="273" t="s">
        <v>408</v>
      </c>
      <c r="AA5124" s="273" t="s">
        <v>988</v>
      </c>
      <c r="AB5124" s="274">
        <v>44986</v>
      </c>
      <c r="AC5124" s="273">
        <v>12037</v>
      </c>
      <c r="AD5124" s="273">
        <v>839</v>
      </c>
      <c r="AE5124" s="273">
        <v>1.38</v>
      </c>
      <c r="AF5124" s="273" t="s">
        <v>90</v>
      </c>
      <c r="AH5124" s="273" t="s">
        <v>1249</v>
      </c>
      <c r="AI5124" s="273" t="s">
        <v>123</v>
      </c>
      <c r="AJ5124" s="273" t="s">
        <v>200</v>
      </c>
      <c r="AK5124" s="273">
        <v>185401</v>
      </c>
      <c r="BV5124" s="336" t="s">
        <v>64</v>
      </c>
      <c r="BW5124" s="337" t="s">
        <v>75</v>
      </c>
      <c r="BX5124" s="337" t="s">
        <v>79</v>
      </c>
      <c r="BY5124" s="337" t="s">
        <v>79</v>
      </c>
      <c r="BZ5124" s="337" t="s">
        <v>86</v>
      </c>
      <c r="CA5124" s="337" t="s">
        <v>87</v>
      </c>
      <c r="CB5124" s="337" t="s">
        <v>101</v>
      </c>
      <c r="CC5124" s="337" t="s">
        <v>102</v>
      </c>
      <c r="CD5124" s="338">
        <v>4</v>
      </c>
      <c r="CE5124" s="335">
        <v>45170</v>
      </c>
      <c r="CF5124" s="337">
        <v>47799</v>
      </c>
      <c r="CG5124" s="337" t="s">
        <v>1495</v>
      </c>
      <c r="CH5124" s="337">
        <v>6871.1062499999998</v>
      </c>
      <c r="CI5124" s="337" t="s">
        <v>104</v>
      </c>
      <c r="CJ5124" s="337"/>
      <c r="CK5124" s="337"/>
      <c r="CL5124" s="337"/>
      <c r="CM5124" s="337" t="s">
        <v>73</v>
      </c>
      <c r="CN5124" s="337">
        <v>3</v>
      </c>
    </row>
    <row r="5125" spans="4:92">
      <c r="D5125" s="273" t="s">
        <v>83</v>
      </c>
      <c r="E5125" s="273" t="s">
        <v>287</v>
      </c>
      <c r="F5125" s="273" t="s">
        <v>518</v>
      </c>
      <c r="G5125" s="273" t="s">
        <v>519</v>
      </c>
      <c r="H5125" s="274">
        <v>44927</v>
      </c>
      <c r="I5125" s="273">
        <v>17172</v>
      </c>
      <c r="J5125" s="273">
        <v>832</v>
      </c>
      <c r="K5125" s="273">
        <v>56</v>
      </c>
      <c r="L5125" s="273" t="s">
        <v>1202</v>
      </c>
      <c r="M5125" s="273">
        <v>894.97799999999995</v>
      </c>
      <c r="N5125" s="273" t="s">
        <v>1203</v>
      </c>
      <c r="P5125" s="273" t="s">
        <v>1420</v>
      </c>
      <c r="Q5125" s="273" t="s">
        <v>1496</v>
      </c>
      <c r="R5125" s="273" t="s">
        <v>70</v>
      </c>
      <c r="S5125" s="273" t="s">
        <v>1521</v>
      </c>
      <c r="T5125" s="273" t="s">
        <v>1678</v>
      </c>
      <c r="U5125" s="273" t="s">
        <v>73</v>
      </c>
      <c r="V5125" s="273" t="s">
        <v>1679</v>
      </c>
      <c r="W5125" s="273">
        <v>329250</v>
      </c>
      <c r="X5125" s="273" t="s">
        <v>64</v>
      </c>
      <c r="Y5125" s="273" t="s">
        <v>404</v>
      </c>
      <c r="Z5125" s="273" t="s">
        <v>408</v>
      </c>
      <c r="AA5125" s="273" t="s">
        <v>988</v>
      </c>
      <c r="AB5125" s="274">
        <v>44986</v>
      </c>
      <c r="AC5125" s="273">
        <v>12037</v>
      </c>
      <c r="AD5125" s="273">
        <v>839</v>
      </c>
      <c r="AE5125" s="273">
        <v>58.71</v>
      </c>
      <c r="AF5125" s="273" t="s">
        <v>90</v>
      </c>
      <c r="AH5125" s="273" t="s">
        <v>1250</v>
      </c>
      <c r="AI5125" s="273" t="s">
        <v>123</v>
      </c>
      <c r="AJ5125" s="273" t="s">
        <v>200</v>
      </c>
      <c r="AK5125" s="273">
        <v>185407</v>
      </c>
      <c r="BV5125" s="279" t="s">
        <v>64</v>
      </c>
      <c r="BW5125" s="280" t="s">
        <v>75</v>
      </c>
      <c r="BX5125" s="280" t="s">
        <v>79</v>
      </c>
      <c r="BY5125" s="280" t="s">
        <v>79</v>
      </c>
      <c r="BZ5125" s="280" t="s">
        <v>86</v>
      </c>
      <c r="CA5125" s="280" t="s">
        <v>87</v>
      </c>
      <c r="CB5125" s="280" t="s">
        <v>101</v>
      </c>
      <c r="CC5125" s="280" t="s">
        <v>102</v>
      </c>
      <c r="CD5125" s="281">
        <v>4</v>
      </c>
      <c r="CE5125" s="277">
        <v>45170</v>
      </c>
      <c r="CF5125" s="280">
        <v>66730</v>
      </c>
      <c r="CG5125" s="280" t="s">
        <v>1495</v>
      </c>
      <c r="CH5125" s="280">
        <v>9592.4375</v>
      </c>
      <c r="CI5125" s="280" t="s">
        <v>104</v>
      </c>
      <c r="CJ5125" s="280"/>
      <c r="CK5125" s="280"/>
      <c r="CL5125" s="280"/>
      <c r="CM5125" s="280" t="s">
        <v>73</v>
      </c>
      <c r="CN5125" s="280">
        <v>3</v>
      </c>
    </row>
    <row r="5126" spans="4:92">
      <c r="D5126" s="273" t="s">
        <v>83</v>
      </c>
      <c r="E5126" s="273" t="s">
        <v>287</v>
      </c>
      <c r="F5126" s="273" t="s">
        <v>518</v>
      </c>
      <c r="G5126" s="273" t="s">
        <v>519</v>
      </c>
      <c r="H5126" s="274">
        <v>44958</v>
      </c>
      <c r="I5126" s="273">
        <v>11415</v>
      </c>
      <c r="J5126" s="273">
        <v>832</v>
      </c>
      <c r="W5126" s="273">
        <v>144922</v>
      </c>
      <c r="X5126" s="273" t="s">
        <v>64</v>
      </c>
      <c r="Y5126" s="273" t="s">
        <v>404</v>
      </c>
      <c r="Z5126" s="273" t="s">
        <v>408</v>
      </c>
      <c r="AA5126" s="273" t="s">
        <v>419</v>
      </c>
      <c r="AB5126" s="274">
        <v>44986</v>
      </c>
      <c r="AC5126" s="273">
        <v>12025</v>
      </c>
      <c r="AD5126" s="273">
        <v>55</v>
      </c>
      <c r="AE5126" s="273">
        <v>0.77</v>
      </c>
      <c r="AF5126" s="273" t="s">
        <v>90</v>
      </c>
      <c r="AH5126" s="273" t="s">
        <v>1264</v>
      </c>
      <c r="AI5126" s="273" t="s">
        <v>123</v>
      </c>
      <c r="AJ5126" s="273" t="s">
        <v>200</v>
      </c>
      <c r="AK5126" s="273">
        <v>185756</v>
      </c>
      <c r="BV5126" s="336" t="s">
        <v>64</v>
      </c>
      <c r="BW5126" s="337" t="s">
        <v>75</v>
      </c>
      <c r="BX5126" s="337" t="s">
        <v>79</v>
      </c>
      <c r="BY5126" s="337" t="s">
        <v>79</v>
      </c>
      <c r="BZ5126" s="337" t="s">
        <v>86</v>
      </c>
      <c r="CA5126" s="337" t="s">
        <v>87</v>
      </c>
      <c r="CB5126" s="337" t="s">
        <v>101</v>
      </c>
      <c r="CC5126" s="337" t="s">
        <v>102</v>
      </c>
      <c r="CD5126" s="338">
        <v>4</v>
      </c>
      <c r="CE5126" s="335">
        <v>45170</v>
      </c>
      <c r="CF5126" s="337">
        <v>61186</v>
      </c>
      <c r="CG5126" s="337" t="s">
        <v>1495</v>
      </c>
      <c r="CH5126" s="337">
        <v>8795.4874999999993</v>
      </c>
      <c r="CI5126" s="337" t="s">
        <v>104</v>
      </c>
      <c r="CJ5126" s="337"/>
      <c r="CK5126" s="337"/>
      <c r="CL5126" s="337"/>
      <c r="CM5126" s="337" t="s">
        <v>73</v>
      </c>
      <c r="CN5126" s="337">
        <v>3</v>
      </c>
    </row>
    <row r="5127" spans="4:92">
      <c r="D5127" s="273" t="s">
        <v>83</v>
      </c>
      <c r="E5127" s="273" t="s">
        <v>287</v>
      </c>
      <c r="F5127" s="273" t="s">
        <v>518</v>
      </c>
      <c r="G5127" s="273" t="s">
        <v>519</v>
      </c>
      <c r="H5127" s="274">
        <v>44958</v>
      </c>
      <c r="I5127" s="273">
        <v>11415</v>
      </c>
      <c r="J5127" s="273">
        <v>832</v>
      </c>
      <c r="K5127" s="273">
        <v>4958</v>
      </c>
      <c r="L5127" s="273" t="s">
        <v>66</v>
      </c>
      <c r="M5127" s="273">
        <v>1994.1522574999999</v>
      </c>
      <c r="N5127" s="273" t="s">
        <v>115</v>
      </c>
      <c r="W5127" s="273">
        <v>144946</v>
      </c>
      <c r="X5127" s="273" t="s">
        <v>64</v>
      </c>
      <c r="Y5127" s="273" t="s">
        <v>404</v>
      </c>
      <c r="Z5127" s="273" t="s">
        <v>408</v>
      </c>
      <c r="AA5127" s="273" t="s">
        <v>419</v>
      </c>
      <c r="AB5127" s="274">
        <v>44986</v>
      </c>
      <c r="AC5127" s="273">
        <v>12025</v>
      </c>
      <c r="AD5127" s="273">
        <v>55</v>
      </c>
      <c r="AE5127" s="273">
        <v>0.88</v>
      </c>
      <c r="AF5127" s="273" t="s">
        <v>90</v>
      </c>
      <c r="AH5127" s="273" t="s">
        <v>1241</v>
      </c>
      <c r="AI5127" s="273" t="s">
        <v>123</v>
      </c>
      <c r="AJ5127" s="273" t="s">
        <v>200</v>
      </c>
      <c r="AK5127" s="273">
        <v>185762</v>
      </c>
      <c r="BV5127" s="279" t="s">
        <v>64</v>
      </c>
      <c r="BW5127" s="280" t="s">
        <v>75</v>
      </c>
      <c r="BX5127" s="280" t="s">
        <v>79</v>
      </c>
      <c r="BY5127" s="280" t="s">
        <v>79</v>
      </c>
      <c r="BZ5127" s="280" t="s">
        <v>86</v>
      </c>
      <c r="CA5127" s="280" t="s">
        <v>87</v>
      </c>
      <c r="CB5127" s="280" t="s">
        <v>101</v>
      </c>
      <c r="CC5127" s="280" t="s">
        <v>102</v>
      </c>
      <c r="CD5127" s="281">
        <v>4</v>
      </c>
      <c r="CE5127" s="277">
        <v>45170</v>
      </c>
      <c r="CF5127" s="280">
        <v>2014</v>
      </c>
      <c r="CG5127" s="280" t="s">
        <v>1495</v>
      </c>
      <c r="CH5127" s="280">
        <v>289.51249999999999</v>
      </c>
      <c r="CI5127" s="280" t="s">
        <v>104</v>
      </c>
      <c r="CJ5127" s="280"/>
      <c r="CK5127" s="280"/>
      <c r="CL5127" s="280"/>
      <c r="CM5127" s="280" t="s">
        <v>73</v>
      </c>
      <c r="CN5127" s="280">
        <v>3</v>
      </c>
    </row>
    <row r="5128" spans="4:92">
      <c r="D5128" s="273" t="s">
        <v>83</v>
      </c>
      <c r="E5128" s="273" t="s">
        <v>287</v>
      </c>
      <c r="F5128" s="273" t="s">
        <v>518</v>
      </c>
      <c r="G5128" s="273" t="s">
        <v>519</v>
      </c>
      <c r="H5128" s="274">
        <v>44958</v>
      </c>
      <c r="I5128" s="273">
        <v>11415</v>
      </c>
      <c r="J5128" s="273">
        <v>832</v>
      </c>
      <c r="K5128" s="273">
        <v>0</v>
      </c>
      <c r="L5128" s="273" t="s">
        <v>66</v>
      </c>
      <c r="N5128" s="273" t="s">
        <v>107</v>
      </c>
      <c r="W5128" s="273">
        <v>144947</v>
      </c>
      <c r="X5128" s="273" t="s">
        <v>64</v>
      </c>
      <c r="Y5128" s="273" t="s">
        <v>404</v>
      </c>
      <c r="Z5128" s="273" t="s">
        <v>408</v>
      </c>
      <c r="AA5128" s="273" t="s">
        <v>419</v>
      </c>
      <c r="AB5128" s="274">
        <v>44986</v>
      </c>
      <c r="AC5128" s="273">
        <v>12025</v>
      </c>
      <c r="AD5128" s="273">
        <v>55</v>
      </c>
      <c r="AE5128" s="273">
        <v>5.9</v>
      </c>
      <c r="AF5128" s="273" t="s">
        <v>90</v>
      </c>
      <c r="AH5128" s="273" t="s">
        <v>1242</v>
      </c>
      <c r="AI5128" s="273" t="s">
        <v>123</v>
      </c>
      <c r="AJ5128" s="273" t="s">
        <v>200</v>
      </c>
      <c r="AK5128" s="273">
        <v>185768</v>
      </c>
      <c r="BV5128" s="336" t="s">
        <v>64</v>
      </c>
      <c r="BW5128" s="337" t="s">
        <v>75</v>
      </c>
      <c r="BX5128" s="337" t="s">
        <v>79</v>
      </c>
      <c r="BY5128" s="337" t="s">
        <v>79</v>
      </c>
      <c r="BZ5128" s="337" t="s">
        <v>86</v>
      </c>
      <c r="CA5128" s="337" t="s">
        <v>87</v>
      </c>
      <c r="CB5128" s="337" t="s">
        <v>101</v>
      </c>
      <c r="CC5128" s="337" t="s">
        <v>102</v>
      </c>
      <c r="CD5128" s="338">
        <v>4</v>
      </c>
      <c r="CE5128" s="335">
        <v>45170</v>
      </c>
      <c r="CF5128" s="337">
        <v>797</v>
      </c>
      <c r="CG5128" s="337" t="s">
        <v>1495</v>
      </c>
      <c r="CH5128" s="337">
        <v>114.56874999999999</v>
      </c>
      <c r="CI5128" s="337" t="s">
        <v>104</v>
      </c>
      <c r="CJ5128" s="337"/>
      <c r="CK5128" s="337"/>
      <c r="CL5128" s="337"/>
      <c r="CM5128" s="337" t="s">
        <v>73</v>
      </c>
      <c r="CN5128" s="337">
        <v>3</v>
      </c>
    </row>
    <row r="5129" spans="4:92">
      <c r="D5129" s="273" t="s">
        <v>83</v>
      </c>
      <c r="E5129" s="273" t="s">
        <v>404</v>
      </c>
      <c r="F5129" s="273" t="s">
        <v>431</v>
      </c>
      <c r="G5129" s="273" t="s">
        <v>757</v>
      </c>
      <c r="H5129" s="274">
        <v>45078</v>
      </c>
      <c r="I5129" s="273">
        <v>12582</v>
      </c>
      <c r="J5129" s="273">
        <v>765</v>
      </c>
      <c r="W5129" s="273">
        <v>190455</v>
      </c>
      <c r="X5129" s="273" t="s">
        <v>64</v>
      </c>
      <c r="Y5129" s="273" t="s">
        <v>404</v>
      </c>
      <c r="Z5129" s="273" t="s">
        <v>408</v>
      </c>
      <c r="AA5129" s="273" t="s">
        <v>419</v>
      </c>
      <c r="AB5129" s="274">
        <v>44986</v>
      </c>
      <c r="AC5129" s="273">
        <v>12025</v>
      </c>
      <c r="AD5129" s="273">
        <v>55</v>
      </c>
      <c r="AE5129" s="273">
        <v>8.99</v>
      </c>
      <c r="AF5129" s="273" t="s">
        <v>90</v>
      </c>
      <c r="AH5129" s="273" t="s">
        <v>1243</v>
      </c>
      <c r="AI5129" s="273" t="s">
        <v>123</v>
      </c>
      <c r="AJ5129" s="273" t="s">
        <v>200</v>
      </c>
      <c r="AK5129" s="273">
        <v>185774</v>
      </c>
      <c r="BV5129" s="279" t="s">
        <v>64</v>
      </c>
      <c r="BW5129" s="280" t="s">
        <v>75</v>
      </c>
      <c r="BX5129" s="280" t="s">
        <v>79</v>
      </c>
      <c r="BY5129" s="280" t="s">
        <v>79</v>
      </c>
      <c r="BZ5129" s="280" t="s">
        <v>86</v>
      </c>
      <c r="CA5129" s="280" t="s">
        <v>87</v>
      </c>
      <c r="CB5129" s="280" t="s">
        <v>88</v>
      </c>
      <c r="CC5129" s="280" t="s">
        <v>89</v>
      </c>
      <c r="CD5129" s="281">
        <v>3</v>
      </c>
      <c r="CE5129" s="277">
        <v>45170</v>
      </c>
      <c r="CF5129" s="280">
        <v>16236</v>
      </c>
      <c r="CG5129" s="280" t="s">
        <v>90</v>
      </c>
      <c r="CH5129" s="280">
        <v>16236</v>
      </c>
      <c r="CI5129" s="280" t="s">
        <v>80</v>
      </c>
      <c r="CJ5129" s="280"/>
      <c r="CK5129" s="280"/>
      <c r="CL5129" s="280"/>
      <c r="CM5129" s="280" t="s">
        <v>73</v>
      </c>
      <c r="CN5129" s="280">
        <v>3</v>
      </c>
    </row>
    <row r="5130" spans="4:92">
      <c r="D5130" s="273" t="s">
        <v>83</v>
      </c>
      <c r="E5130" s="273" t="s">
        <v>404</v>
      </c>
      <c r="F5130" s="273" t="s">
        <v>431</v>
      </c>
      <c r="G5130" s="273" t="s">
        <v>757</v>
      </c>
      <c r="H5130" s="274">
        <v>45078</v>
      </c>
      <c r="I5130" s="273">
        <v>12582</v>
      </c>
      <c r="J5130" s="273">
        <v>765</v>
      </c>
      <c r="K5130" s="273">
        <v>11903</v>
      </c>
      <c r="L5130" s="273" t="s">
        <v>66</v>
      </c>
      <c r="M5130" s="273">
        <v>4060.3056000000001</v>
      </c>
      <c r="N5130" s="273" t="s">
        <v>115</v>
      </c>
      <c r="W5130" s="273">
        <v>190479</v>
      </c>
      <c r="X5130" s="273" t="s">
        <v>64</v>
      </c>
      <c r="Y5130" s="273" t="s">
        <v>404</v>
      </c>
      <c r="Z5130" s="273" t="s">
        <v>408</v>
      </c>
      <c r="AA5130" s="273" t="s">
        <v>419</v>
      </c>
      <c r="AB5130" s="274">
        <v>44986</v>
      </c>
      <c r="AC5130" s="273">
        <v>12025</v>
      </c>
      <c r="AD5130" s="273">
        <v>55</v>
      </c>
      <c r="AE5130" s="273">
        <v>2.0299999999999998</v>
      </c>
      <c r="AF5130" s="273" t="s">
        <v>90</v>
      </c>
      <c r="AH5130" s="273" t="s">
        <v>1257</v>
      </c>
      <c r="AI5130" s="273" t="s">
        <v>123</v>
      </c>
      <c r="AJ5130" s="273" t="s">
        <v>200</v>
      </c>
      <c r="AK5130" s="273">
        <v>185780</v>
      </c>
      <c r="BV5130" s="336" t="s">
        <v>64</v>
      </c>
      <c r="BW5130" s="337" t="s">
        <v>75</v>
      </c>
      <c r="BX5130" s="337" t="s">
        <v>79</v>
      </c>
      <c r="BY5130" s="337" t="s">
        <v>79</v>
      </c>
      <c r="BZ5130" s="337" t="s">
        <v>86</v>
      </c>
      <c r="CA5130" s="337" t="s">
        <v>87</v>
      </c>
      <c r="CB5130" s="337" t="s">
        <v>88</v>
      </c>
      <c r="CC5130" s="337" t="s">
        <v>89</v>
      </c>
      <c r="CD5130" s="338">
        <v>3</v>
      </c>
      <c r="CE5130" s="335">
        <v>45170</v>
      </c>
      <c r="CF5130" s="337">
        <v>11630</v>
      </c>
      <c r="CG5130" s="337" t="s">
        <v>90</v>
      </c>
      <c r="CH5130" s="337">
        <v>11630</v>
      </c>
      <c r="CI5130" s="337" t="s">
        <v>80</v>
      </c>
      <c r="CJ5130" s="337"/>
      <c r="CK5130" s="337"/>
      <c r="CL5130" s="337"/>
      <c r="CM5130" s="337" t="s">
        <v>73</v>
      </c>
      <c r="CN5130" s="337">
        <v>3</v>
      </c>
    </row>
    <row r="5131" spans="4:92">
      <c r="D5131" s="273" t="s">
        <v>83</v>
      </c>
      <c r="E5131" s="273" t="s">
        <v>404</v>
      </c>
      <c r="F5131" s="273" t="s">
        <v>431</v>
      </c>
      <c r="G5131" s="273" t="s">
        <v>757</v>
      </c>
      <c r="H5131" s="274">
        <v>45078</v>
      </c>
      <c r="I5131" s="273">
        <v>12582</v>
      </c>
      <c r="J5131" s="273">
        <v>765</v>
      </c>
      <c r="K5131" s="273">
        <v>0</v>
      </c>
      <c r="L5131" s="273" t="s">
        <v>66</v>
      </c>
      <c r="N5131" s="273" t="s">
        <v>107</v>
      </c>
      <c r="W5131" s="273">
        <v>190480</v>
      </c>
      <c r="X5131" s="273" t="s">
        <v>64</v>
      </c>
      <c r="Y5131" s="273" t="s">
        <v>404</v>
      </c>
      <c r="Z5131" s="273" t="s">
        <v>408</v>
      </c>
      <c r="AA5131" s="273" t="s">
        <v>419</v>
      </c>
      <c r="AB5131" s="274">
        <v>44986</v>
      </c>
      <c r="AC5131" s="273">
        <v>12025</v>
      </c>
      <c r="AD5131" s="273">
        <v>55</v>
      </c>
      <c r="AE5131" s="273">
        <v>2.12</v>
      </c>
      <c r="AF5131" s="273" t="s">
        <v>90</v>
      </c>
      <c r="AH5131" s="273" t="s">
        <v>1259</v>
      </c>
      <c r="AI5131" s="273" t="s">
        <v>123</v>
      </c>
      <c r="AJ5131" s="273" t="s">
        <v>200</v>
      </c>
      <c r="AK5131" s="273">
        <v>185786</v>
      </c>
      <c r="BV5131" s="279" t="s">
        <v>64</v>
      </c>
      <c r="BW5131" s="280" t="s">
        <v>75</v>
      </c>
      <c r="BX5131" s="280" t="s">
        <v>79</v>
      </c>
      <c r="BY5131" s="280" t="s">
        <v>79</v>
      </c>
      <c r="BZ5131" s="280" t="s">
        <v>86</v>
      </c>
      <c r="CA5131" s="280" t="s">
        <v>87</v>
      </c>
      <c r="CB5131" s="280" t="s">
        <v>88</v>
      </c>
      <c r="CC5131" s="280" t="s">
        <v>89</v>
      </c>
      <c r="CD5131" s="281">
        <v>3</v>
      </c>
      <c r="CE5131" s="277">
        <v>45170</v>
      </c>
      <c r="CF5131" s="280">
        <v>18379</v>
      </c>
      <c r="CG5131" s="280" t="s">
        <v>90</v>
      </c>
      <c r="CH5131" s="280">
        <v>18379</v>
      </c>
      <c r="CI5131" s="280" t="s">
        <v>80</v>
      </c>
      <c r="CJ5131" s="280"/>
      <c r="CK5131" s="280"/>
      <c r="CL5131" s="280"/>
      <c r="CM5131" s="280" t="s">
        <v>73</v>
      </c>
      <c r="CN5131" s="280">
        <v>3</v>
      </c>
    </row>
    <row r="5132" spans="4:92">
      <c r="D5132" s="273" t="s">
        <v>83</v>
      </c>
      <c r="E5132" s="273" t="s">
        <v>404</v>
      </c>
      <c r="F5132" s="273" t="s">
        <v>431</v>
      </c>
      <c r="G5132" s="273" t="s">
        <v>757</v>
      </c>
      <c r="H5132" s="274">
        <v>45108</v>
      </c>
      <c r="I5132" s="273">
        <v>12851</v>
      </c>
      <c r="J5132" s="273">
        <v>765</v>
      </c>
      <c r="W5132" s="273">
        <v>203939</v>
      </c>
      <c r="X5132" s="273" t="s">
        <v>64</v>
      </c>
      <c r="Y5132" s="273" t="s">
        <v>404</v>
      </c>
      <c r="Z5132" s="273" t="s">
        <v>408</v>
      </c>
      <c r="AA5132" s="273" t="s">
        <v>419</v>
      </c>
      <c r="AB5132" s="274">
        <v>44986</v>
      </c>
      <c r="AC5132" s="273">
        <v>12025</v>
      </c>
      <c r="AD5132" s="273">
        <v>55</v>
      </c>
      <c r="AE5132" s="273">
        <v>1.95</v>
      </c>
      <c r="AF5132" s="273" t="s">
        <v>90</v>
      </c>
      <c r="AH5132" s="273" t="s">
        <v>1244</v>
      </c>
      <c r="AI5132" s="273" t="s">
        <v>123</v>
      </c>
      <c r="AJ5132" s="273" t="s">
        <v>1245</v>
      </c>
      <c r="AK5132" s="273">
        <v>185792</v>
      </c>
      <c r="BV5132" s="336" t="s">
        <v>64</v>
      </c>
      <c r="BW5132" s="337" t="s">
        <v>75</v>
      </c>
      <c r="BX5132" s="337" t="s">
        <v>79</v>
      </c>
      <c r="BY5132" s="337" t="s">
        <v>79</v>
      </c>
      <c r="BZ5132" s="337" t="s">
        <v>86</v>
      </c>
      <c r="CA5132" s="337" t="s">
        <v>87</v>
      </c>
      <c r="CB5132" s="337" t="s">
        <v>88</v>
      </c>
      <c r="CC5132" s="337" t="s">
        <v>89</v>
      </c>
      <c r="CD5132" s="338">
        <v>3</v>
      </c>
      <c r="CE5132" s="335">
        <v>45170</v>
      </c>
      <c r="CF5132" s="337">
        <v>12669</v>
      </c>
      <c r="CG5132" s="337" t="s">
        <v>90</v>
      </c>
      <c r="CH5132" s="337">
        <v>12669</v>
      </c>
      <c r="CI5132" s="337" t="s">
        <v>80</v>
      </c>
      <c r="CJ5132" s="337"/>
      <c r="CK5132" s="337"/>
      <c r="CL5132" s="337"/>
      <c r="CM5132" s="337" t="s">
        <v>73</v>
      </c>
      <c r="CN5132" s="337">
        <v>3</v>
      </c>
    </row>
    <row r="5133" spans="4:92">
      <c r="D5133" s="273" t="s">
        <v>83</v>
      </c>
      <c r="E5133" s="273" t="s">
        <v>404</v>
      </c>
      <c r="F5133" s="273" t="s">
        <v>431</v>
      </c>
      <c r="G5133" s="273" t="s">
        <v>757</v>
      </c>
      <c r="H5133" s="274">
        <v>45108</v>
      </c>
      <c r="I5133" s="273">
        <v>12851</v>
      </c>
      <c r="J5133" s="273">
        <v>765</v>
      </c>
      <c r="K5133" s="273">
        <v>6964</v>
      </c>
      <c r="L5133" s="273" t="s">
        <v>66</v>
      </c>
      <c r="M5133" s="273">
        <v>2803.0664999999999</v>
      </c>
      <c r="N5133" s="273" t="s">
        <v>115</v>
      </c>
      <c r="W5133" s="273">
        <v>203963</v>
      </c>
      <c r="X5133" s="273" t="s">
        <v>64</v>
      </c>
      <c r="Y5133" s="273" t="s">
        <v>404</v>
      </c>
      <c r="Z5133" s="273" t="s">
        <v>408</v>
      </c>
      <c r="AA5133" s="273" t="s">
        <v>419</v>
      </c>
      <c r="AB5133" s="274">
        <v>45017</v>
      </c>
      <c r="AC5133" s="273">
        <v>11923</v>
      </c>
      <c r="AD5133" s="273">
        <v>55</v>
      </c>
      <c r="AK5133" s="273">
        <v>158967</v>
      </c>
      <c r="BV5133" s="279" t="s">
        <v>64</v>
      </c>
      <c r="BW5133" s="280" t="s">
        <v>75</v>
      </c>
      <c r="BX5133" s="280" t="s">
        <v>79</v>
      </c>
      <c r="BY5133" s="280" t="s">
        <v>79</v>
      </c>
      <c r="BZ5133" s="280" t="s">
        <v>86</v>
      </c>
      <c r="CA5133" s="280" t="s">
        <v>87</v>
      </c>
      <c r="CB5133" s="280" t="s">
        <v>88</v>
      </c>
      <c r="CC5133" s="280" t="s">
        <v>89</v>
      </c>
      <c r="CD5133" s="281">
        <v>3</v>
      </c>
      <c r="CE5133" s="277">
        <v>45170</v>
      </c>
      <c r="CF5133" s="280">
        <v>24499</v>
      </c>
      <c r="CG5133" s="280" t="s">
        <v>90</v>
      </c>
      <c r="CH5133" s="280">
        <v>24499</v>
      </c>
      <c r="CI5133" s="280" t="s">
        <v>80</v>
      </c>
      <c r="CJ5133" s="280"/>
      <c r="CK5133" s="280"/>
      <c r="CL5133" s="280"/>
      <c r="CM5133" s="280" t="s">
        <v>73</v>
      </c>
      <c r="CN5133" s="280">
        <v>3</v>
      </c>
    </row>
    <row r="5134" spans="4:92">
      <c r="D5134" s="273" t="s">
        <v>83</v>
      </c>
      <c r="E5134" s="273" t="s">
        <v>404</v>
      </c>
      <c r="F5134" s="273" t="s">
        <v>431</v>
      </c>
      <c r="G5134" s="273" t="s">
        <v>757</v>
      </c>
      <c r="H5134" s="274">
        <v>45108</v>
      </c>
      <c r="I5134" s="273">
        <v>12851</v>
      </c>
      <c r="J5134" s="273">
        <v>765</v>
      </c>
      <c r="K5134" s="273">
        <v>0</v>
      </c>
      <c r="L5134" s="273" t="s">
        <v>66</v>
      </c>
      <c r="N5134" s="273" t="s">
        <v>107</v>
      </c>
      <c r="W5134" s="273">
        <v>203964</v>
      </c>
      <c r="X5134" s="273" t="s">
        <v>64</v>
      </c>
      <c r="Y5134" s="273" t="s">
        <v>404</v>
      </c>
      <c r="Z5134" s="273" t="s">
        <v>408</v>
      </c>
      <c r="AA5134" s="273" t="s">
        <v>419</v>
      </c>
      <c r="AB5134" s="274">
        <v>45017</v>
      </c>
      <c r="AC5134" s="273">
        <v>12058</v>
      </c>
      <c r="AD5134" s="273">
        <v>55</v>
      </c>
      <c r="AE5134" s="273">
        <v>8.07</v>
      </c>
      <c r="AF5134" s="273" t="s">
        <v>90</v>
      </c>
      <c r="AH5134" s="273" t="s">
        <v>1246</v>
      </c>
      <c r="AI5134" s="273" t="s">
        <v>123</v>
      </c>
      <c r="AJ5134" s="273" t="s">
        <v>200</v>
      </c>
      <c r="AK5134" s="273">
        <v>197232</v>
      </c>
      <c r="BV5134" s="336" t="s">
        <v>64</v>
      </c>
      <c r="BW5134" s="337" t="s">
        <v>75</v>
      </c>
      <c r="BX5134" s="337" t="s">
        <v>79</v>
      </c>
      <c r="BY5134" s="337" t="s">
        <v>79</v>
      </c>
      <c r="BZ5134" s="337" t="s">
        <v>86</v>
      </c>
      <c r="CA5134" s="337" t="s">
        <v>87</v>
      </c>
      <c r="CB5134" s="337" t="s">
        <v>88</v>
      </c>
      <c r="CC5134" s="337" t="s">
        <v>89</v>
      </c>
      <c r="CD5134" s="338">
        <v>3</v>
      </c>
      <c r="CE5134" s="335">
        <v>45170</v>
      </c>
      <c r="CF5134" s="337">
        <v>1993</v>
      </c>
      <c r="CG5134" s="337" t="s">
        <v>90</v>
      </c>
      <c r="CH5134" s="337">
        <v>1993</v>
      </c>
      <c r="CI5134" s="337" t="s">
        <v>80</v>
      </c>
      <c r="CJ5134" s="337"/>
      <c r="CK5134" s="337"/>
      <c r="CL5134" s="337"/>
      <c r="CM5134" s="337" t="s">
        <v>73</v>
      </c>
      <c r="CN5134" s="337">
        <v>3</v>
      </c>
    </row>
    <row r="5135" spans="4:92">
      <c r="D5135" s="273" t="s">
        <v>83</v>
      </c>
      <c r="E5135" s="273" t="s">
        <v>404</v>
      </c>
      <c r="F5135" s="273" t="s">
        <v>431</v>
      </c>
      <c r="G5135" s="273" t="s">
        <v>757</v>
      </c>
      <c r="H5135" s="274">
        <v>45139</v>
      </c>
      <c r="I5135" s="273">
        <v>13528</v>
      </c>
      <c r="J5135" s="273">
        <v>765</v>
      </c>
      <c r="W5135" s="273">
        <v>222008</v>
      </c>
      <c r="X5135" s="273" t="s">
        <v>64</v>
      </c>
      <c r="Y5135" s="273" t="s">
        <v>404</v>
      </c>
      <c r="Z5135" s="273" t="s">
        <v>408</v>
      </c>
      <c r="AA5135" s="273" t="s">
        <v>419</v>
      </c>
      <c r="AB5135" s="274">
        <v>45017</v>
      </c>
      <c r="AC5135" s="273">
        <v>12058</v>
      </c>
      <c r="AD5135" s="273">
        <v>55</v>
      </c>
      <c r="AE5135" s="273">
        <v>3</v>
      </c>
      <c r="AF5135" s="273" t="s">
        <v>90</v>
      </c>
      <c r="AH5135" s="273" t="s">
        <v>1249</v>
      </c>
      <c r="AI5135" s="273" t="s">
        <v>123</v>
      </c>
      <c r="AJ5135" s="273" t="s">
        <v>200</v>
      </c>
      <c r="AK5135" s="273">
        <v>197238</v>
      </c>
      <c r="BV5135" s="279" t="s">
        <v>64</v>
      </c>
      <c r="BW5135" s="280" t="s">
        <v>75</v>
      </c>
      <c r="BX5135" s="280" t="s">
        <v>79</v>
      </c>
      <c r="BY5135" s="280" t="s">
        <v>79</v>
      </c>
      <c r="BZ5135" s="280" t="s">
        <v>86</v>
      </c>
      <c r="CA5135" s="280" t="s">
        <v>87</v>
      </c>
      <c r="CB5135" s="280" t="s">
        <v>88</v>
      </c>
      <c r="CC5135" s="280" t="s">
        <v>89</v>
      </c>
      <c r="CD5135" s="281">
        <v>3</v>
      </c>
      <c r="CE5135" s="277">
        <v>45170</v>
      </c>
      <c r="CF5135" s="280">
        <v>1763</v>
      </c>
      <c r="CG5135" s="280" t="s">
        <v>90</v>
      </c>
      <c r="CH5135" s="280">
        <v>1763</v>
      </c>
      <c r="CI5135" s="280" t="s">
        <v>80</v>
      </c>
      <c r="CJ5135" s="280"/>
      <c r="CK5135" s="280"/>
      <c r="CL5135" s="280"/>
      <c r="CM5135" s="280" t="s">
        <v>73</v>
      </c>
      <c r="CN5135" s="280">
        <v>3</v>
      </c>
    </row>
    <row r="5136" spans="4:92">
      <c r="D5136" s="273" t="s">
        <v>83</v>
      </c>
      <c r="E5136" s="273" t="s">
        <v>404</v>
      </c>
      <c r="F5136" s="273" t="s">
        <v>431</v>
      </c>
      <c r="G5136" s="273" t="s">
        <v>757</v>
      </c>
      <c r="H5136" s="274">
        <v>45139</v>
      </c>
      <c r="I5136" s="273">
        <v>13528</v>
      </c>
      <c r="J5136" s="273">
        <v>765</v>
      </c>
      <c r="K5136" s="273">
        <v>8514</v>
      </c>
      <c r="L5136" s="273" t="s">
        <v>66</v>
      </c>
      <c r="M5136" s="273">
        <v>3211.3458000000001</v>
      </c>
      <c r="N5136" s="273" t="s">
        <v>115</v>
      </c>
      <c r="W5136" s="273">
        <v>222032</v>
      </c>
      <c r="X5136" s="273" t="s">
        <v>64</v>
      </c>
      <c r="Y5136" s="273" t="s">
        <v>404</v>
      </c>
      <c r="Z5136" s="273" t="s">
        <v>408</v>
      </c>
      <c r="AA5136" s="273" t="s">
        <v>419</v>
      </c>
      <c r="AB5136" s="274">
        <v>45017</v>
      </c>
      <c r="AC5136" s="273">
        <v>12058</v>
      </c>
      <c r="AD5136" s="273">
        <v>55</v>
      </c>
      <c r="AE5136" s="273">
        <v>65.599999999999994</v>
      </c>
      <c r="AF5136" s="273" t="s">
        <v>90</v>
      </c>
      <c r="AH5136" s="273" t="s">
        <v>1250</v>
      </c>
      <c r="AI5136" s="273" t="s">
        <v>123</v>
      </c>
      <c r="AJ5136" s="273" t="s">
        <v>200</v>
      </c>
      <c r="AK5136" s="273">
        <v>197244</v>
      </c>
      <c r="BV5136" s="336" t="s">
        <v>64</v>
      </c>
      <c r="BW5136" s="337" t="s">
        <v>75</v>
      </c>
      <c r="BX5136" s="337" t="s">
        <v>79</v>
      </c>
      <c r="BY5136" s="337" t="s">
        <v>79</v>
      </c>
      <c r="BZ5136" s="337" t="s">
        <v>86</v>
      </c>
      <c r="CA5136" s="337" t="s">
        <v>87</v>
      </c>
      <c r="CB5136" s="337" t="s">
        <v>88</v>
      </c>
      <c r="CC5136" s="337" t="s">
        <v>89</v>
      </c>
      <c r="CD5136" s="338">
        <v>3</v>
      </c>
      <c r="CE5136" s="335">
        <v>45170</v>
      </c>
      <c r="CF5136" s="337">
        <v>778</v>
      </c>
      <c r="CG5136" s="337" t="s">
        <v>90</v>
      </c>
      <c r="CH5136" s="337">
        <v>778</v>
      </c>
      <c r="CI5136" s="337" t="s">
        <v>80</v>
      </c>
      <c r="CJ5136" s="337"/>
      <c r="CK5136" s="337"/>
      <c r="CL5136" s="337"/>
      <c r="CM5136" s="337" t="s">
        <v>73</v>
      </c>
      <c r="CN5136" s="337">
        <v>3</v>
      </c>
    </row>
    <row r="5137" spans="4:92">
      <c r="D5137" s="273" t="s">
        <v>83</v>
      </c>
      <c r="E5137" s="273" t="s">
        <v>404</v>
      </c>
      <c r="F5137" s="273" t="s">
        <v>431</v>
      </c>
      <c r="G5137" s="273" t="s">
        <v>757</v>
      </c>
      <c r="H5137" s="274">
        <v>45139</v>
      </c>
      <c r="I5137" s="273">
        <v>13528</v>
      </c>
      <c r="J5137" s="273">
        <v>765</v>
      </c>
      <c r="K5137" s="273">
        <v>0</v>
      </c>
      <c r="L5137" s="273" t="s">
        <v>66</v>
      </c>
      <c r="N5137" s="273" t="s">
        <v>107</v>
      </c>
      <c r="W5137" s="273">
        <v>222033</v>
      </c>
      <c r="X5137" s="273" t="s">
        <v>64</v>
      </c>
      <c r="Y5137" s="273" t="s">
        <v>404</v>
      </c>
      <c r="Z5137" s="273" t="s">
        <v>408</v>
      </c>
      <c r="AA5137" s="273" t="s">
        <v>419</v>
      </c>
      <c r="AB5137" s="274">
        <v>45017</v>
      </c>
      <c r="AC5137" s="273">
        <v>12058</v>
      </c>
      <c r="AD5137" s="273">
        <v>55</v>
      </c>
      <c r="AE5137" s="273">
        <v>1.88</v>
      </c>
      <c r="AF5137" s="273" t="s">
        <v>90</v>
      </c>
      <c r="AH5137" s="273" t="s">
        <v>1262</v>
      </c>
      <c r="AI5137" s="273" t="s">
        <v>123</v>
      </c>
      <c r="AJ5137" s="273" t="s">
        <v>200</v>
      </c>
      <c r="AK5137" s="273">
        <v>197250</v>
      </c>
      <c r="BV5137" s="279" t="s">
        <v>64</v>
      </c>
      <c r="BW5137" s="280" t="s">
        <v>75</v>
      </c>
      <c r="BX5137" s="280" t="s">
        <v>79</v>
      </c>
      <c r="BY5137" s="280" t="s">
        <v>79</v>
      </c>
      <c r="BZ5137" s="280" t="s">
        <v>86</v>
      </c>
      <c r="CA5137" s="280" t="s">
        <v>87</v>
      </c>
      <c r="CB5137" s="280" t="s">
        <v>88</v>
      </c>
      <c r="CC5137" s="280" t="s">
        <v>89</v>
      </c>
      <c r="CD5137" s="281">
        <v>3</v>
      </c>
      <c r="CE5137" s="277">
        <v>45170</v>
      </c>
      <c r="CF5137" s="280">
        <v>866</v>
      </c>
      <c r="CG5137" s="280" t="s">
        <v>90</v>
      </c>
      <c r="CH5137" s="280">
        <v>866</v>
      </c>
      <c r="CI5137" s="280" t="s">
        <v>80</v>
      </c>
      <c r="CJ5137" s="280"/>
      <c r="CK5137" s="280"/>
      <c r="CL5137" s="280"/>
      <c r="CM5137" s="280" t="s">
        <v>73</v>
      </c>
      <c r="CN5137" s="280">
        <v>3</v>
      </c>
    </row>
    <row r="5138" spans="4:92">
      <c r="D5138" s="273" t="s">
        <v>83</v>
      </c>
      <c r="E5138" s="273" t="s">
        <v>404</v>
      </c>
      <c r="F5138" s="273" t="s">
        <v>431</v>
      </c>
      <c r="G5138" s="273" t="s">
        <v>757</v>
      </c>
      <c r="H5138" s="274">
        <v>45170</v>
      </c>
      <c r="I5138" s="273">
        <v>13855</v>
      </c>
      <c r="J5138" s="273">
        <v>765</v>
      </c>
      <c r="W5138" s="273">
        <v>234959</v>
      </c>
      <c r="X5138" s="273" t="s">
        <v>64</v>
      </c>
      <c r="Y5138" s="273" t="s">
        <v>404</v>
      </c>
      <c r="Z5138" s="273" t="s">
        <v>408</v>
      </c>
      <c r="AA5138" s="273" t="s">
        <v>419</v>
      </c>
      <c r="AB5138" s="274">
        <v>45017</v>
      </c>
      <c r="AC5138" s="273">
        <v>12058</v>
      </c>
      <c r="AD5138" s="273">
        <v>55</v>
      </c>
      <c r="AE5138" s="273">
        <v>1.48</v>
      </c>
      <c r="AF5138" s="273" t="s">
        <v>90</v>
      </c>
      <c r="AH5138" s="273" t="s">
        <v>1251</v>
      </c>
      <c r="AI5138" s="273" t="s">
        <v>123</v>
      </c>
      <c r="AJ5138" s="273" t="s">
        <v>200</v>
      </c>
      <c r="AK5138" s="273">
        <v>197256</v>
      </c>
      <c r="BV5138" s="336" t="s">
        <v>64</v>
      </c>
      <c r="BW5138" s="337" t="s">
        <v>75</v>
      </c>
      <c r="BX5138" s="337" t="s">
        <v>79</v>
      </c>
      <c r="BY5138" s="337" t="s">
        <v>79</v>
      </c>
      <c r="BZ5138" s="337" t="s">
        <v>86</v>
      </c>
      <c r="CA5138" s="337" t="s">
        <v>87</v>
      </c>
      <c r="CB5138" s="337" t="s">
        <v>88</v>
      </c>
      <c r="CC5138" s="337" t="s">
        <v>89</v>
      </c>
      <c r="CD5138" s="338">
        <v>3</v>
      </c>
      <c r="CE5138" s="335">
        <v>45170</v>
      </c>
      <c r="CF5138" s="337">
        <v>194</v>
      </c>
      <c r="CG5138" s="337" t="s">
        <v>90</v>
      </c>
      <c r="CH5138" s="337">
        <v>194</v>
      </c>
      <c r="CI5138" s="337" t="s">
        <v>80</v>
      </c>
      <c r="CJ5138" s="337"/>
      <c r="CK5138" s="337"/>
      <c r="CL5138" s="337"/>
      <c r="CM5138" s="337" t="s">
        <v>73</v>
      </c>
      <c r="CN5138" s="337">
        <v>3</v>
      </c>
    </row>
    <row r="5139" spans="4:92">
      <c r="D5139" s="273" t="s">
        <v>83</v>
      </c>
      <c r="E5139" s="273" t="s">
        <v>404</v>
      </c>
      <c r="F5139" s="273" t="s">
        <v>431</v>
      </c>
      <c r="G5139" s="273" t="s">
        <v>757</v>
      </c>
      <c r="H5139" s="274">
        <v>45170</v>
      </c>
      <c r="I5139" s="273">
        <v>13855</v>
      </c>
      <c r="J5139" s="273">
        <v>765</v>
      </c>
      <c r="K5139" s="273">
        <v>8256</v>
      </c>
      <c r="L5139" s="273" t="s">
        <v>66</v>
      </c>
      <c r="M5139" s="273">
        <v>3189.1001999999999</v>
      </c>
      <c r="N5139" s="273" t="s">
        <v>115</v>
      </c>
      <c r="W5139" s="273">
        <v>234983</v>
      </c>
      <c r="X5139" s="273" t="s">
        <v>64</v>
      </c>
      <c r="Y5139" s="273" t="s">
        <v>404</v>
      </c>
      <c r="Z5139" s="273" t="s">
        <v>408</v>
      </c>
      <c r="AA5139" s="273" t="s">
        <v>419</v>
      </c>
      <c r="AB5139" s="274">
        <v>45017</v>
      </c>
      <c r="AC5139" s="273">
        <v>12058</v>
      </c>
      <c r="AD5139" s="273">
        <v>55</v>
      </c>
      <c r="AE5139" s="273">
        <v>0.03</v>
      </c>
      <c r="AF5139" s="273" t="s">
        <v>90</v>
      </c>
      <c r="AH5139" s="273" t="s">
        <v>1252</v>
      </c>
      <c r="AI5139" s="273" t="s">
        <v>123</v>
      </c>
      <c r="AJ5139" s="273" t="s">
        <v>200</v>
      </c>
      <c r="AK5139" s="273">
        <v>197262</v>
      </c>
      <c r="BV5139" s="279" t="s">
        <v>64</v>
      </c>
      <c r="BW5139" s="280" t="s">
        <v>75</v>
      </c>
      <c r="BX5139" s="280" t="s">
        <v>79</v>
      </c>
      <c r="BY5139" s="280" t="s">
        <v>79</v>
      </c>
      <c r="BZ5139" s="280" t="s">
        <v>86</v>
      </c>
      <c r="CA5139" s="280" t="s">
        <v>87</v>
      </c>
      <c r="CB5139" s="280" t="s">
        <v>88</v>
      </c>
      <c r="CC5139" s="280" t="s">
        <v>89</v>
      </c>
      <c r="CD5139" s="281">
        <v>3</v>
      </c>
      <c r="CE5139" s="277">
        <v>45170</v>
      </c>
      <c r="CF5139" s="280">
        <v>490</v>
      </c>
      <c r="CG5139" s="280" t="s">
        <v>90</v>
      </c>
      <c r="CH5139" s="280">
        <v>490</v>
      </c>
      <c r="CI5139" s="280" t="s">
        <v>80</v>
      </c>
      <c r="CJ5139" s="280"/>
      <c r="CK5139" s="280"/>
      <c r="CL5139" s="280"/>
      <c r="CM5139" s="280" t="s">
        <v>73</v>
      </c>
      <c r="CN5139" s="280">
        <v>3</v>
      </c>
    </row>
    <row r="5140" spans="4:92">
      <c r="D5140" s="273" t="s">
        <v>83</v>
      </c>
      <c r="E5140" s="273" t="s">
        <v>404</v>
      </c>
      <c r="F5140" s="273" t="s">
        <v>431</v>
      </c>
      <c r="G5140" s="273" t="s">
        <v>757</v>
      </c>
      <c r="H5140" s="274">
        <v>45170</v>
      </c>
      <c r="I5140" s="273">
        <v>13855</v>
      </c>
      <c r="J5140" s="273">
        <v>765</v>
      </c>
      <c r="K5140" s="273">
        <v>0</v>
      </c>
      <c r="L5140" s="273" t="s">
        <v>66</v>
      </c>
      <c r="N5140" s="273" t="s">
        <v>107</v>
      </c>
      <c r="W5140" s="273">
        <v>234984</v>
      </c>
      <c r="X5140" s="273" t="s">
        <v>64</v>
      </c>
      <c r="Y5140" s="273" t="s">
        <v>404</v>
      </c>
      <c r="Z5140" s="273" t="s">
        <v>408</v>
      </c>
      <c r="AA5140" s="273" t="s">
        <v>419</v>
      </c>
      <c r="AB5140" s="274">
        <v>45017</v>
      </c>
      <c r="AC5140" s="273">
        <v>12058</v>
      </c>
      <c r="AD5140" s="273">
        <v>55</v>
      </c>
      <c r="AE5140" s="273">
        <v>0.59</v>
      </c>
      <c r="AF5140" s="273" t="s">
        <v>90</v>
      </c>
      <c r="AH5140" s="273" t="s">
        <v>1264</v>
      </c>
      <c r="AI5140" s="273" t="s">
        <v>123</v>
      </c>
      <c r="AJ5140" s="273" t="s">
        <v>200</v>
      </c>
      <c r="AK5140" s="273">
        <v>197268</v>
      </c>
      <c r="BV5140" s="336" t="s">
        <v>64</v>
      </c>
      <c r="BW5140" s="337" t="s">
        <v>75</v>
      </c>
      <c r="BX5140" s="337" t="s">
        <v>79</v>
      </c>
      <c r="BY5140" s="337" t="s">
        <v>79</v>
      </c>
      <c r="BZ5140" s="337" t="s">
        <v>86</v>
      </c>
      <c r="CA5140" s="337" t="s">
        <v>87</v>
      </c>
      <c r="CB5140" s="337" t="s">
        <v>88</v>
      </c>
      <c r="CC5140" s="337" t="s">
        <v>89</v>
      </c>
      <c r="CD5140" s="338">
        <v>3</v>
      </c>
      <c r="CE5140" s="335">
        <v>45170</v>
      </c>
      <c r="CF5140" s="337">
        <v>14887</v>
      </c>
      <c r="CG5140" s="337" t="s">
        <v>90</v>
      </c>
      <c r="CH5140" s="337">
        <v>14887</v>
      </c>
      <c r="CI5140" s="337" t="s">
        <v>80</v>
      </c>
      <c r="CJ5140" s="337"/>
      <c r="CK5140" s="337"/>
      <c r="CL5140" s="337"/>
      <c r="CM5140" s="337" t="s">
        <v>73</v>
      </c>
      <c r="CN5140" s="337">
        <v>3</v>
      </c>
    </row>
    <row r="5141" spans="4:92">
      <c r="D5141" s="273" t="s">
        <v>83</v>
      </c>
      <c r="E5141" s="273" t="s">
        <v>404</v>
      </c>
      <c r="F5141" s="273" t="s">
        <v>431</v>
      </c>
      <c r="G5141" s="273" t="s">
        <v>757</v>
      </c>
      <c r="H5141" s="274">
        <v>45200</v>
      </c>
      <c r="I5141" s="273">
        <v>14190</v>
      </c>
      <c r="J5141" s="273">
        <v>765</v>
      </c>
      <c r="W5141" s="273">
        <v>252976</v>
      </c>
      <c r="X5141" s="273" t="s">
        <v>64</v>
      </c>
      <c r="Y5141" s="273" t="s">
        <v>404</v>
      </c>
      <c r="Z5141" s="273" t="s">
        <v>596</v>
      </c>
      <c r="AA5141" s="273" t="s">
        <v>597</v>
      </c>
      <c r="AB5141" s="274">
        <v>44927</v>
      </c>
      <c r="AC5141" s="273">
        <v>16746</v>
      </c>
      <c r="AD5141" s="273">
        <v>869</v>
      </c>
      <c r="AK5141" s="273">
        <v>308687</v>
      </c>
      <c r="BV5141" s="279" t="s">
        <v>64</v>
      </c>
      <c r="BW5141" s="280" t="s">
        <v>75</v>
      </c>
      <c r="BX5141" s="280" t="s">
        <v>79</v>
      </c>
      <c r="BY5141" s="280" t="s">
        <v>79</v>
      </c>
      <c r="BZ5141" s="280" t="s">
        <v>86</v>
      </c>
      <c r="CA5141" s="280" t="s">
        <v>87</v>
      </c>
      <c r="CB5141" s="280" t="s">
        <v>88</v>
      </c>
      <c r="CC5141" s="280" t="s">
        <v>89</v>
      </c>
      <c r="CD5141" s="281">
        <v>3</v>
      </c>
      <c r="CE5141" s="277">
        <v>45200</v>
      </c>
      <c r="CF5141" s="280">
        <v>10883</v>
      </c>
      <c r="CG5141" s="280" t="s">
        <v>90</v>
      </c>
      <c r="CH5141" s="280">
        <v>10883</v>
      </c>
      <c r="CI5141" s="280" t="s">
        <v>80</v>
      </c>
      <c r="CJ5141" s="280"/>
      <c r="CK5141" s="280"/>
      <c r="CL5141" s="280"/>
      <c r="CM5141" s="280" t="s">
        <v>73</v>
      </c>
      <c r="CN5141" s="280">
        <v>3</v>
      </c>
    </row>
    <row r="5142" spans="4:92">
      <c r="D5142" s="273" t="s">
        <v>83</v>
      </c>
      <c r="E5142" s="273" t="s">
        <v>404</v>
      </c>
      <c r="F5142" s="273" t="s">
        <v>431</v>
      </c>
      <c r="G5142" s="273" t="s">
        <v>757</v>
      </c>
      <c r="H5142" s="274">
        <v>45200</v>
      </c>
      <c r="I5142" s="273">
        <v>14190</v>
      </c>
      <c r="J5142" s="273">
        <v>765</v>
      </c>
      <c r="K5142" s="273">
        <v>10327</v>
      </c>
      <c r="L5142" s="273" t="s">
        <v>66</v>
      </c>
      <c r="M5142" s="273">
        <v>3759.6273000000001</v>
      </c>
      <c r="N5142" s="273" t="s">
        <v>115</v>
      </c>
      <c r="W5142" s="273">
        <v>253000</v>
      </c>
      <c r="X5142" s="273" t="s">
        <v>64</v>
      </c>
      <c r="Y5142" s="273" t="s">
        <v>404</v>
      </c>
      <c r="Z5142" s="273" t="s">
        <v>596</v>
      </c>
      <c r="AA5142" s="273" t="s">
        <v>597</v>
      </c>
      <c r="AB5142" s="274">
        <v>45017</v>
      </c>
      <c r="AC5142" s="273">
        <v>14978</v>
      </c>
      <c r="AD5142" s="273">
        <v>869</v>
      </c>
      <c r="AK5142" s="273">
        <v>279724</v>
      </c>
      <c r="BV5142" s="336" t="s">
        <v>64</v>
      </c>
      <c r="BW5142" s="337" t="s">
        <v>75</v>
      </c>
      <c r="BX5142" s="337" t="s">
        <v>79</v>
      </c>
      <c r="BY5142" s="337" t="s">
        <v>79</v>
      </c>
      <c r="BZ5142" s="337" t="s">
        <v>86</v>
      </c>
      <c r="CA5142" s="337" t="s">
        <v>87</v>
      </c>
      <c r="CB5142" s="337" t="s">
        <v>88</v>
      </c>
      <c r="CC5142" s="337" t="s">
        <v>89</v>
      </c>
      <c r="CD5142" s="338">
        <v>3</v>
      </c>
      <c r="CE5142" s="335">
        <v>45200</v>
      </c>
      <c r="CF5142" s="337">
        <v>8859</v>
      </c>
      <c r="CG5142" s="337" t="s">
        <v>90</v>
      </c>
      <c r="CH5142" s="337">
        <v>8859</v>
      </c>
      <c r="CI5142" s="337" t="s">
        <v>80</v>
      </c>
      <c r="CJ5142" s="337"/>
      <c r="CK5142" s="337"/>
      <c r="CL5142" s="337"/>
      <c r="CM5142" s="337" t="s">
        <v>73</v>
      </c>
      <c r="CN5142" s="337">
        <v>3</v>
      </c>
    </row>
    <row r="5143" spans="4:92">
      <c r="D5143" s="273" t="s">
        <v>83</v>
      </c>
      <c r="E5143" s="273" t="s">
        <v>404</v>
      </c>
      <c r="F5143" s="273" t="s">
        <v>431</v>
      </c>
      <c r="G5143" s="273" t="s">
        <v>757</v>
      </c>
      <c r="H5143" s="274">
        <v>45200</v>
      </c>
      <c r="I5143" s="273">
        <v>14190</v>
      </c>
      <c r="J5143" s="273">
        <v>765</v>
      </c>
      <c r="K5143" s="273">
        <v>0</v>
      </c>
      <c r="L5143" s="273" t="s">
        <v>66</v>
      </c>
      <c r="N5143" s="273" t="s">
        <v>107</v>
      </c>
      <c r="W5143" s="273">
        <v>253001</v>
      </c>
      <c r="X5143" s="273" t="s">
        <v>64</v>
      </c>
      <c r="Y5143" s="273" t="s">
        <v>404</v>
      </c>
      <c r="Z5143" s="273" t="s">
        <v>596</v>
      </c>
      <c r="AA5143" s="273" t="s">
        <v>597</v>
      </c>
      <c r="AB5143" s="274">
        <v>45108</v>
      </c>
      <c r="AC5143" s="273">
        <v>15124</v>
      </c>
      <c r="AD5143" s="273">
        <v>869</v>
      </c>
      <c r="AK5143" s="273">
        <v>281330</v>
      </c>
      <c r="BV5143" s="279" t="s">
        <v>64</v>
      </c>
      <c r="BW5143" s="280" t="s">
        <v>75</v>
      </c>
      <c r="BX5143" s="280" t="s">
        <v>79</v>
      </c>
      <c r="BY5143" s="280" t="s">
        <v>79</v>
      </c>
      <c r="BZ5143" s="280" t="s">
        <v>86</v>
      </c>
      <c r="CA5143" s="280" t="s">
        <v>87</v>
      </c>
      <c r="CB5143" s="280" t="s">
        <v>88</v>
      </c>
      <c r="CC5143" s="280" t="s">
        <v>89</v>
      </c>
      <c r="CD5143" s="281">
        <v>3</v>
      </c>
      <c r="CE5143" s="277">
        <v>45200</v>
      </c>
      <c r="CF5143" s="280">
        <v>16418</v>
      </c>
      <c r="CG5143" s="280" t="s">
        <v>90</v>
      </c>
      <c r="CH5143" s="280">
        <v>16418</v>
      </c>
      <c r="CI5143" s="280" t="s">
        <v>80</v>
      </c>
      <c r="CJ5143" s="280"/>
      <c r="CK5143" s="280"/>
      <c r="CL5143" s="280"/>
      <c r="CM5143" s="280" t="s">
        <v>73</v>
      </c>
      <c r="CN5143" s="280">
        <v>3</v>
      </c>
    </row>
    <row r="5144" spans="4:92">
      <c r="D5144" s="273" t="s">
        <v>83</v>
      </c>
      <c r="E5144" s="273" t="s">
        <v>404</v>
      </c>
      <c r="F5144" s="273" t="s">
        <v>431</v>
      </c>
      <c r="G5144" s="273" t="s">
        <v>757</v>
      </c>
      <c r="H5144" s="274">
        <v>45231</v>
      </c>
      <c r="I5144" s="273">
        <v>14557</v>
      </c>
      <c r="J5144" s="273">
        <v>765</v>
      </c>
      <c r="W5144" s="273">
        <v>271834</v>
      </c>
      <c r="X5144" s="273" t="s">
        <v>64</v>
      </c>
      <c r="Y5144" s="273" t="s">
        <v>404</v>
      </c>
      <c r="Z5144" s="273" t="s">
        <v>596</v>
      </c>
      <c r="AA5144" s="273" t="s">
        <v>597</v>
      </c>
      <c r="AB5144" s="274">
        <v>45108</v>
      </c>
      <c r="AC5144" s="273">
        <v>15715</v>
      </c>
      <c r="AD5144" s="273">
        <v>869</v>
      </c>
      <c r="AK5144" s="273">
        <v>285512</v>
      </c>
      <c r="BV5144" s="336" t="s">
        <v>64</v>
      </c>
      <c r="BW5144" s="337" t="s">
        <v>75</v>
      </c>
      <c r="BX5144" s="337" t="s">
        <v>79</v>
      </c>
      <c r="BY5144" s="337" t="s">
        <v>79</v>
      </c>
      <c r="BZ5144" s="337" t="s">
        <v>86</v>
      </c>
      <c r="CA5144" s="337" t="s">
        <v>87</v>
      </c>
      <c r="CB5144" s="337" t="s">
        <v>88</v>
      </c>
      <c r="CC5144" s="337" t="s">
        <v>89</v>
      </c>
      <c r="CD5144" s="338">
        <v>3</v>
      </c>
      <c r="CE5144" s="335">
        <v>45200</v>
      </c>
      <c r="CF5144" s="337">
        <v>10519</v>
      </c>
      <c r="CG5144" s="337" t="s">
        <v>90</v>
      </c>
      <c r="CH5144" s="337">
        <v>10519</v>
      </c>
      <c r="CI5144" s="337" t="s">
        <v>80</v>
      </c>
      <c r="CJ5144" s="337"/>
      <c r="CK5144" s="337"/>
      <c r="CL5144" s="337"/>
      <c r="CM5144" s="337" t="s">
        <v>73</v>
      </c>
      <c r="CN5144" s="337">
        <v>3</v>
      </c>
    </row>
    <row r="5145" spans="4:92">
      <c r="D5145" s="273" t="s">
        <v>83</v>
      </c>
      <c r="E5145" s="273" t="s">
        <v>404</v>
      </c>
      <c r="F5145" s="273" t="s">
        <v>431</v>
      </c>
      <c r="G5145" s="273" t="s">
        <v>757</v>
      </c>
      <c r="H5145" s="274">
        <v>45231</v>
      </c>
      <c r="I5145" s="273">
        <v>14557</v>
      </c>
      <c r="J5145" s="273">
        <v>765</v>
      </c>
      <c r="K5145" s="273">
        <v>9198</v>
      </c>
      <c r="L5145" s="273" t="s">
        <v>66</v>
      </c>
      <c r="M5145" s="273">
        <v>3480.8319000000001</v>
      </c>
      <c r="N5145" s="273" t="s">
        <v>115</v>
      </c>
      <c r="W5145" s="273">
        <v>271858</v>
      </c>
      <c r="X5145" s="273" t="s">
        <v>64</v>
      </c>
      <c r="Y5145" s="273" t="s">
        <v>404</v>
      </c>
      <c r="Z5145" s="273" t="s">
        <v>596</v>
      </c>
      <c r="AA5145" s="273" t="s">
        <v>597</v>
      </c>
      <c r="AB5145" s="274">
        <v>45200</v>
      </c>
      <c r="AC5145" s="273">
        <v>15270</v>
      </c>
      <c r="AD5145" s="273">
        <v>869</v>
      </c>
      <c r="AK5145" s="273">
        <v>282936</v>
      </c>
      <c r="BV5145" s="279" t="s">
        <v>64</v>
      </c>
      <c r="BW5145" s="280" t="s">
        <v>75</v>
      </c>
      <c r="BX5145" s="280" t="s">
        <v>79</v>
      </c>
      <c r="BY5145" s="280" t="s">
        <v>79</v>
      </c>
      <c r="BZ5145" s="280" t="s">
        <v>86</v>
      </c>
      <c r="CA5145" s="280" t="s">
        <v>87</v>
      </c>
      <c r="CB5145" s="280" t="s">
        <v>88</v>
      </c>
      <c r="CC5145" s="280" t="s">
        <v>89</v>
      </c>
      <c r="CD5145" s="281">
        <v>3</v>
      </c>
      <c r="CE5145" s="277">
        <v>45200</v>
      </c>
      <c r="CF5145" s="280">
        <v>21102</v>
      </c>
      <c r="CG5145" s="280" t="s">
        <v>90</v>
      </c>
      <c r="CH5145" s="280">
        <v>21102</v>
      </c>
      <c r="CI5145" s="280" t="s">
        <v>80</v>
      </c>
      <c r="CJ5145" s="280"/>
      <c r="CK5145" s="280"/>
      <c r="CL5145" s="280"/>
      <c r="CM5145" s="280" t="s">
        <v>73</v>
      </c>
      <c r="CN5145" s="280">
        <v>3</v>
      </c>
    </row>
    <row r="5146" spans="4:92">
      <c r="D5146" s="273" t="s">
        <v>83</v>
      </c>
      <c r="E5146" s="273" t="s">
        <v>404</v>
      </c>
      <c r="F5146" s="273" t="s">
        <v>431</v>
      </c>
      <c r="G5146" s="273" t="s">
        <v>757</v>
      </c>
      <c r="H5146" s="274">
        <v>45231</v>
      </c>
      <c r="I5146" s="273">
        <v>14557</v>
      </c>
      <c r="J5146" s="273">
        <v>765</v>
      </c>
      <c r="K5146" s="273">
        <v>0</v>
      </c>
      <c r="L5146" s="273" t="s">
        <v>66</v>
      </c>
      <c r="N5146" s="273" t="s">
        <v>107</v>
      </c>
      <c r="W5146" s="273">
        <v>271859</v>
      </c>
      <c r="X5146" s="273" t="s">
        <v>64</v>
      </c>
      <c r="Y5146" s="273" t="s">
        <v>404</v>
      </c>
      <c r="Z5146" s="273" t="s">
        <v>862</v>
      </c>
      <c r="AA5146" s="273" t="s">
        <v>863</v>
      </c>
      <c r="AB5146" s="274">
        <v>44927</v>
      </c>
      <c r="AC5146" s="273">
        <v>14834</v>
      </c>
      <c r="AD5146" s="273">
        <v>873</v>
      </c>
      <c r="AK5146" s="273">
        <v>278136</v>
      </c>
      <c r="BV5146" s="336" t="s">
        <v>64</v>
      </c>
      <c r="BW5146" s="337" t="s">
        <v>75</v>
      </c>
      <c r="BX5146" s="337" t="s">
        <v>79</v>
      </c>
      <c r="BY5146" s="337" t="s">
        <v>79</v>
      </c>
      <c r="BZ5146" s="337" t="s">
        <v>86</v>
      </c>
      <c r="CA5146" s="337" t="s">
        <v>87</v>
      </c>
      <c r="CB5146" s="337" t="s">
        <v>88</v>
      </c>
      <c r="CC5146" s="337" t="s">
        <v>89</v>
      </c>
      <c r="CD5146" s="338">
        <v>3</v>
      </c>
      <c r="CE5146" s="335">
        <v>45200</v>
      </c>
      <c r="CF5146" s="337">
        <v>1990</v>
      </c>
      <c r="CG5146" s="337" t="s">
        <v>90</v>
      </c>
      <c r="CH5146" s="337">
        <v>1990</v>
      </c>
      <c r="CI5146" s="337" t="s">
        <v>80</v>
      </c>
      <c r="CJ5146" s="337"/>
      <c r="CK5146" s="337"/>
      <c r="CL5146" s="337"/>
      <c r="CM5146" s="337" t="s">
        <v>73</v>
      </c>
      <c r="CN5146" s="337">
        <v>3</v>
      </c>
    </row>
    <row r="5147" spans="4:92">
      <c r="D5147" s="273" t="s">
        <v>83</v>
      </c>
      <c r="E5147" s="273" t="s">
        <v>404</v>
      </c>
      <c r="F5147" s="273" t="s">
        <v>431</v>
      </c>
      <c r="G5147" s="273" t="s">
        <v>757</v>
      </c>
      <c r="H5147" s="274">
        <v>45261</v>
      </c>
      <c r="I5147" s="273">
        <v>17017</v>
      </c>
      <c r="J5147" s="273">
        <v>765</v>
      </c>
      <c r="W5147" s="273">
        <v>313795</v>
      </c>
      <c r="X5147" s="273" t="s">
        <v>64</v>
      </c>
      <c r="Y5147" s="273" t="s">
        <v>404</v>
      </c>
      <c r="Z5147" s="273" t="s">
        <v>862</v>
      </c>
      <c r="AA5147" s="273" t="s">
        <v>863</v>
      </c>
      <c r="AB5147" s="274">
        <v>44927</v>
      </c>
      <c r="AC5147" s="273">
        <v>15418</v>
      </c>
      <c r="AD5147" s="273">
        <v>873</v>
      </c>
      <c r="AK5147" s="273">
        <v>284278</v>
      </c>
      <c r="BV5147" s="279" t="s">
        <v>64</v>
      </c>
      <c r="BW5147" s="280" t="s">
        <v>75</v>
      </c>
      <c r="BX5147" s="280" t="s">
        <v>79</v>
      </c>
      <c r="BY5147" s="280" t="s">
        <v>79</v>
      </c>
      <c r="BZ5147" s="280" t="s">
        <v>86</v>
      </c>
      <c r="CA5147" s="280" t="s">
        <v>87</v>
      </c>
      <c r="CB5147" s="280" t="s">
        <v>88</v>
      </c>
      <c r="CC5147" s="280" t="s">
        <v>89</v>
      </c>
      <c r="CD5147" s="281">
        <v>3</v>
      </c>
      <c r="CE5147" s="277">
        <v>45200</v>
      </c>
      <c r="CF5147" s="280">
        <v>1475</v>
      </c>
      <c r="CG5147" s="280" t="s">
        <v>90</v>
      </c>
      <c r="CH5147" s="280">
        <v>1475</v>
      </c>
      <c r="CI5147" s="280" t="s">
        <v>80</v>
      </c>
      <c r="CJ5147" s="280"/>
      <c r="CK5147" s="280"/>
      <c r="CL5147" s="280"/>
      <c r="CM5147" s="280" t="s">
        <v>73</v>
      </c>
      <c r="CN5147" s="280">
        <v>3</v>
      </c>
    </row>
    <row r="5148" spans="4:92">
      <c r="D5148" s="273" t="s">
        <v>83</v>
      </c>
      <c r="E5148" s="273" t="s">
        <v>404</v>
      </c>
      <c r="F5148" s="273" t="s">
        <v>431</v>
      </c>
      <c r="G5148" s="273" t="s">
        <v>757</v>
      </c>
      <c r="H5148" s="274">
        <v>45261</v>
      </c>
      <c r="I5148" s="273">
        <v>17017</v>
      </c>
      <c r="J5148" s="273">
        <v>765</v>
      </c>
      <c r="K5148" s="273">
        <v>8484</v>
      </c>
      <c r="L5148" s="273" t="s">
        <v>66</v>
      </c>
      <c r="M5148" s="273">
        <v>2948.8719000000001</v>
      </c>
      <c r="N5148" s="273" t="s">
        <v>115</v>
      </c>
      <c r="W5148" s="273">
        <v>313819</v>
      </c>
      <c r="X5148" s="273" t="s">
        <v>64</v>
      </c>
      <c r="Y5148" s="273" t="s">
        <v>404</v>
      </c>
      <c r="Z5148" s="273" t="s">
        <v>862</v>
      </c>
      <c r="AA5148" s="273" t="s">
        <v>863</v>
      </c>
      <c r="AB5148" s="274">
        <v>44927</v>
      </c>
      <c r="AC5148" s="273">
        <v>15568</v>
      </c>
      <c r="AD5148" s="273">
        <v>873</v>
      </c>
      <c r="AK5148" s="273">
        <v>284924</v>
      </c>
      <c r="BV5148" s="336" t="s">
        <v>64</v>
      </c>
      <c r="BW5148" s="337" t="s">
        <v>75</v>
      </c>
      <c r="BX5148" s="337" t="s">
        <v>79</v>
      </c>
      <c r="BY5148" s="337" t="s">
        <v>79</v>
      </c>
      <c r="BZ5148" s="337" t="s">
        <v>86</v>
      </c>
      <c r="CA5148" s="337" t="s">
        <v>87</v>
      </c>
      <c r="CB5148" s="337" t="s">
        <v>88</v>
      </c>
      <c r="CC5148" s="337" t="s">
        <v>89</v>
      </c>
      <c r="CD5148" s="338">
        <v>3</v>
      </c>
      <c r="CE5148" s="335">
        <v>45200</v>
      </c>
      <c r="CF5148" s="337">
        <v>1468</v>
      </c>
      <c r="CG5148" s="337" t="s">
        <v>90</v>
      </c>
      <c r="CH5148" s="337">
        <v>1468</v>
      </c>
      <c r="CI5148" s="337" t="s">
        <v>80</v>
      </c>
      <c r="CJ5148" s="337"/>
      <c r="CK5148" s="337"/>
      <c r="CL5148" s="337"/>
      <c r="CM5148" s="337" t="s">
        <v>73</v>
      </c>
      <c r="CN5148" s="337">
        <v>3</v>
      </c>
    </row>
    <row r="5149" spans="4:92">
      <c r="D5149" s="273" t="s">
        <v>83</v>
      </c>
      <c r="E5149" s="273" t="s">
        <v>404</v>
      </c>
      <c r="F5149" s="273" t="s">
        <v>431</v>
      </c>
      <c r="G5149" s="273" t="s">
        <v>757</v>
      </c>
      <c r="H5149" s="274">
        <v>45261</v>
      </c>
      <c r="I5149" s="273">
        <v>17017</v>
      </c>
      <c r="J5149" s="273">
        <v>765</v>
      </c>
      <c r="K5149" s="273">
        <v>0</v>
      </c>
      <c r="L5149" s="273" t="s">
        <v>66</v>
      </c>
      <c r="N5149" s="273" t="s">
        <v>107</v>
      </c>
      <c r="W5149" s="273">
        <v>313820</v>
      </c>
      <c r="X5149" s="273" t="s">
        <v>64</v>
      </c>
      <c r="Y5149" s="273" t="s">
        <v>404</v>
      </c>
      <c r="Z5149" s="273" t="s">
        <v>862</v>
      </c>
      <c r="AA5149" s="273" t="s">
        <v>863</v>
      </c>
      <c r="AB5149" s="274">
        <v>44927</v>
      </c>
      <c r="AC5149" s="273">
        <v>16757</v>
      </c>
      <c r="AD5149" s="273">
        <v>873</v>
      </c>
      <c r="AK5149" s="273">
        <v>308813</v>
      </c>
      <c r="BV5149" s="279" t="s">
        <v>64</v>
      </c>
      <c r="BW5149" s="280" t="s">
        <v>75</v>
      </c>
      <c r="BX5149" s="280" t="s">
        <v>79</v>
      </c>
      <c r="BY5149" s="280" t="s">
        <v>79</v>
      </c>
      <c r="BZ5149" s="280" t="s">
        <v>86</v>
      </c>
      <c r="CA5149" s="280" t="s">
        <v>87</v>
      </c>
      <c r="CB5149" s="280" t="s">
        <v>88</v>
      </c>
      <c r="CC5149" s="280" t="s">
        <v>89</v>
      </c>
      <c r="CD5149" s="281">
        <v>3</v>
      </c>
      <c r="CE5149" s="277">
        <v>45200</v>
      </c>
      <c r="CF5149" s="280">
        <v>11668</v>
      </c>
      <c r="CG5149" s="280" t="s">
        <v>90</v>
      </c>
      <c r="CH5149" s="280">
        <v>11668</v>
      </c>
      <c r="CI5149" s="280" t="s">
        <v>80</v>
      </c>
      <c r="CJ5149" s="280"/>
      <c r="CK5149" s="280"/>
      <c r="CL5149" s="280"/>
      <c r="CM5149" s="280" t="s">
        <v>73</v>
      </c>
      <c r="CN5149" s="280">
        <v>3</v>
      </c>
    </row>
    <row r="5150" spans="4:92">
      <c r="D5150" s="273" t="s">
        <v>83</v>
      </c>
      <c r="E5150" s="273" t="s">
        <v>404</v>
      </c>
      <c r="F5150" s="273" t="s">
        <v>456</v>
      </c>
      <c r="G5150" s="273" t="s">
        <v>457</v>
      </c>
      <c r="H5150" s="274">
        <v>44927</v>
      </c>
      <c r="I5150" s="273">
        <v>11206</v>
      </c>
      <c r="J5150" s="273">
        <v>739</v>
      </c>
      <c r="W5150" s="273">
        <v>138861</v>
      </c>
      <c r="X5150" s="273" t="s">
        <v>64</v>
      </c>
      <c r="Y5150" s="273" t="s">
        <v>404</v>
      </c>
      <c r="Z5150" s="273" t="s">
        <v>862</v>
      </c>
      <c r="AA5150" s="273" t="s">
        <v>863</v>
      </c>
      <c r="AB5150" s="274">
        <v>44927</v>
      </c>
      <c r="AC5150" s="273">
        <v>16757</v>
      </c>
      <c r="AD5150" s="273">
        <v>873</v>
      </c>
      <c r="AK5150" s="273">
        <v>310045</v>
      </c>
      <c r="BV5150" s="336" t="s">
        <v>64</v>
      </c>
      <c r="BW5150" s="337" t="s">
        <v>75</v>
      </c>
      <c r="BX5150" s="337" t="s">
        <v>79</v>
      </c>
      <c r="BY5150" s="337" t="s">
        <v>79</v>
      </c>
      <c r="BZ5150" s="337" t="s">
        <v>86</v>
      </c>
      <c r="CA5150" s="337" t="s">
        <v>87</v>
      </c>
      <c r="CB5150" s="337" t="s">
        <v>88</v>
      </c>
      <c r="CC5150" s="337" t="s">
        <v>89</v>
      </c>
      <c r="CD5150" s="338">
        <v>3</v>
      </c>
      <c r="CE5150" s="335">
        <v>45200</v>
      </c>
      <c r="CF5150" s="337">
        <v>313</v>
      </c>
      <c r="CG5150" s="337" t="s">
        <v>90</v>
      </c>
      <c r="CH5150" s="337">
        <v>313</v>
      </c>
      <c r="CI5150" s="337" t="s">
        <v>80</v>
      </c>
      <c r="CJ5150" s="337"/>
      <c r="CK5150" s="337"/>
      <c r="CL5150" s="337"/>
      <c r="CM5150" s="337" t="s">
        <v>73</v>
      </c>
      <c r="CN5150" s="337">
        <v>3</v>
      </c>
    </row>
    <row r="5151" spans="4:92">
      <c r="D5151" s="273" t="s">
        <v>83</v>
      </c>
      <c r="E5151" s="273" t="s">
        <v>404</v>
      </c>
      <c r="F5151" s="273" t="s">
        <v>456</v>
      </c>
      <c r="G5151" s="273" t="s">
        <v>457</v>
      </c>
      <c r="H5151" s="274">
        <v>44927</v>
      </c>
      <c r="I5151" s="273">
        <v>11206</v>
      </c>
      <c r="J5151" s="273">
        <v>739</v>
      </c>
      <c r="K5151" s="273">
        <v>1089.3399999999999</v>
      </c>
      <c r="L5151" s="273" t="s">
        <v>66</v>
      </c>
      <c r="M5151" s="273">
        <v>406.04880029999998</v>
      </c>
      <c r="N5151" s="273" t="s">
        <v>115</v>
      </c>
      <c r="W5151" s="273">
        <v>138885</v>
      </c>
      <c r="X5151" s="273" t="s">
        <v>64</v>
      </c>
      <c r="Y5151" s="273" t="s">
        <v>404</v>
      </c>
      <c r="Z5151" s="273" t="s">
        <v>862</v>
      </c>
      <c r="AA5151" s="273" t="s">
        <v>863</v>
      </c>
      <c r="AB5151" s="274">
        <v>44927</v>
      </c>
      <c r="AC5151" s="273">
        <v>16758</v>
      </c>
      <c r="AD5151" s="273">
        <v>873</v>
      </c>
      <c r="AE5151" s="273">
        <v>0</v>
      </c>
      <c r="AF5151" s="273" t="s">
        <v>90</v>
      </c>
      <c r="AG5151" s="273" t="s">
        <v>2112</v>
      </c>
      <c r="AH5151" s="273" t="s">
        <v>2112</v>
      </c>
      <c r="AI5151" s="273" t="s">
        <v>123</v>
      </c>
      <c r="AJ5151" s="273" t="s">
        <v>200</v>
      </c>
      <c r="AK5151" s="273">
        <v>308831</v>
      </c>
      <c r="BV5151" s="279" t="s">
        <v>64</v>
      </c>
      <c r="BW5151" s="280" t="s">
        <v>75</v>
      </c>
      <c r="BX5151" s="280" t="s">
        <v>79</v>
      </c>
      <c r="BY5151" s="280" t="s">
        <v>79</v>
      </c>
      <c r="BZ5151" s="280" t="s">
        <v>86</v>
      </c>
      <c r="CA5151" s="280" t="s">
        <v>87</v>
      </c>
      <c r="CB5151" s="280" t="s">
        <v>88</v>
      </c>
      <c r="CC5151" s="280" t="s">
        <v>89</v>
      </c>
      <c r="CD5151" s="281">
        <v>3</v>
      </c>
      <c r="CE5151" s="277">
        <v>45200</v>
      </c>
      <c r="CF5151" s="280">
        <v>7256</v>
      </c>
      <c r="CG5151" s="280" t="s">
        <v>90</v>
      </c>
      <c r="CH5151" s="280">
        <v>7256</v>
      </c>
      <c r="CI5151" s="280" t="s">
        <v>80</v>
      </c>
      <c r="CJ5151" s="280"/>
      <c r="CK5151" s="280"/>
      <c r="CL5151" s="280"/>
      <c r="CM5151" s="280" t="s">
        <v>73</v>
      </c>
      <c r="CN5151" s="280">
        <v>3</v>
      </c>
    </row>
    <row r="5152" spans="4:92">
      <c r="D5152" s="273" t="s">
        <v>83</v>
      </c>
      <c r="E5152" s="273" t="s">
        <v>473</v>
      </c>
      <c r="F5152" s="273" t="s">
        <v>963</v>
      </c>
      <c r="G5152" s="273" t="s">
        <v>972</v>
      </c>
      <c r="H5152" s="274">
        <v>45200</v>
      </c>
      <c r="I5152" s="273">
        <v>14236</v>
      </c>
      <c r="J5152" s="273">
        <v>834</v>
      </c>
      <c r="W5152" s="273">
        <v>254283</v>
      </c>
      <c r="X5152" s="273" t="s">
        <v>64</v>
      </c>
      <c r="Y5152" s="273" t="s">
        <v>404</v>
      </c>
      <c r="Z5152" s="273" t="s">
        <v>862</v>
      </c>
      <c r="AA5152" s="273" t="s">
        <v>863</v>
      </c>
      <c r="AB5152" s="274">
        <v>45017</v>
      </c>
      <c r="AC5152" s="273">
        <v>14980</v>
      </c>
      <c r="AD5152" s="273">
        <v>873</v>
      </c>
      <c r="AK5152" s="273">
        <v>279742</v>
      </c>
      <c r="BV5152" s="336" t="s">
        <v>64</v>
      </c>
      <c r="BW5152" s="337" t="s">
        <v>75</v>
      </c>
      <c r="BX5152" s="337" t="s">
        <v>79</v>
      </c>
      <c r="BY5152" s="337" t="s">
        <v>79</v>
      </c>
      <c r="BZ5152" s="337" t="s">
        <v>86</v>
      </c>
      <c r="CA5152" s="337" t="s">
        <v>87</v>
      </c>
      <c r="CB5152" s="337" t="s">
        <v>88</v>
      </c>
      <c r="CC5152" s="337" t="s">
        <v>89</v>
      </c>
      <c r="CD5152" s="338">
        <v>3</v>
      </c>
      <c r="CE5152" s="335">
        <v>45200</v>
      </c>
      <c r="CF5152" s="337">
        <v>1200</v>
      </c>
      <c r="CG5152" s="337" t="s">
        <v>90</v>
      </c>
      <c r="CH5152" s="337">
        <v>1200</v>
      </c>
      <c r="CI5152" s="337" t="s">
        <v>80</v>
      </c>
      <c r="CJ5152" s="337"/>
      <c r="CK5152" s="337"/>
      <c r="CL5152" s="337"/>
      <c r="CM5152" s="337" t="s">
        <v>73</v>
      </c>
      <c r="CN5152" s="337">
        <v>3</v>
      </c>
    </row>
    <row r="5153" spans="4:92">
      <c r="D5153" s="273" t="s">
        <v>83</v>
      </c>
      <c r="E5153" s="273" t="s">
        <v>473</v>
      </c>
      <c r="F5153" s="273" t="s">
        <v>963</v>
      </c>
      <c r="G5153" s="273" t="s">
        <v>972</v>
      </c>
      <c r="H5153" s="274">
        <v>45200</v>
      </c>
      <c r="I5153" s="273">
        <v>14236</v>
      </c>
      <c r="J5153" s="273">
        <v>834</v>
      </c>
      <c r="K5153" s="273">
        <v>5601</v>
      </c>
      <c r="L5153" s="273" t="s">
        <v>66</v>
      </c>
      <c r="M5153" s="273">
        <v>925.32640000000004</v>
      </c>
      <c r="N5153" s="273" t="s">
        <v>115</v>
      </c>
      <c r="W5153" s="273">
        <v>254307</v>
      </c>
      <c r="X5153" s="273" t="s">
        <v>64</v>
      </c>
      <c r="Y5153" s="273" t="s">
        <v>404</v>
      </c>
      <c r="Z5153" s="273" t="s">
        <v>862</v>
      </c>
      <c r="AA5153" s="273" t="s">
        <v>863</v>
      </c>
      <c r="AB5153" s="274">
        <v>45108</v>
      </c>
      <c r="AC5153" s="273">
        <v>15126</v>
      </c>
      <c r="AD5153" s="273">
        <v>873</v>
      </c>
      <c r="AK5153" s="273">
        <v>281348</v>
      </c>
      <c r="BV5153" s="279" t="s">
        <v>64</v>
      </c>
      <c r="BW5153" s="280" t="s">
        <v>75</v>
      </c>
      <c r="BX5153" s="280" t="s">
        <v>79</v>
      </c>
      <c r="BY5153" s="280" t="s">
        <v>79</v>
      </c>
      <c r="BZ5153" s="280" t="s">
        <v>86</v>
      </c>
      <c r="CA5153" s="280" t="s">
        <v>87</v>
      </c>
      <c r="CB5153" s="280" t="s">
        <v>101</v>
      </c>
      <c r="CC5153" s="280" t="s">
        <v>102</v>
      </c>
      <c r="CD5153" s="281">
        <v>4</v>
      </c>
      <c r="CE5153" s="277">
        <v>45200</v>
      </c>
      <c r="CF5153" s="280">
        <v>4932</v>
      </c>
      <c r="CG5153" s="280" t="s">
        <v>1495</v>
      </c>
      <c r="CH5153" s="280">
        <v>708.97500000000002</v>
      </c>
      <c r="CI5153" s="280" t="s">
        <v>104</v>
      </c>
      <c r="CJ5153" s="280"/>
      <c r="CK5153" s="280"/>
      <c r="CL5153" s="280"/>
      <c r="CM5153" s="280" t="s">
        <v>73</v>
      </c>
      <c r="CN5153" s="280">
        <v>3</v>
      </c>
    </row>
    <row r="5154" spans="4:92">
      <c r="D5154" s="273" t="s">
        <v>83</v>
      </c>
      <c r="E5154" s="273" t="s">
        <v>473</v>
      </c>
      <c r="F5154" s="273" t="s">
        <v>963</v>
      </c>
      <c r="G5154" s="273" t="s">
        <v>972</v>
      </c>
      <c r="H5154" s="274">
        <v>45200</v>
      </c>
      <c r="I5154" s="273">
        <v>14236</v>
      </c>
      <c r="J5154" s="273">
        <v>834</v>
      </c>
      <c r="K5154" s="273">
        <v>0</v>
      </c>
      <c r="L5154" s="273" t="s">
        <v>66</v>
      </c>
      <c r="N5154" s="273" t="s">
        <v>107</v>
      </c>
      <c r="W5154" s="273">
        <v>254308</v>
      </c>
      <c r="X5154" s="273" t="s">
        <v>64</v>
      </c>
      <c r="Y5154" s="273" t="s">
        <v>404</v>
      </c>
      <c r="Z5154" s="273" t="s">
        <v>862</v>
      </c>
      <c r="AA5154" s="273" t="s">
        <v>863</v>
      </c>
      <c r="AB5154" s="274">
        <v>45108</v>
      </c>
      <c r="AC5154" s="273">
        <v>15717</v>
      </c>
      <c r="AD5154" s="273">
        <v>873</v>
      </c>
      <c r="AK5154" s="273">
        <v>285520</v>
      </c>
      <c r="BV5154" s="336" t="s">
        <v>64</v>
      </c>
      <c r="BW5154" s="337" t="s">
        <v>75</v>
      </c>
      <c r="BX5154" s="337" t="s">
        <v>79</v>
      </c>
      <c r="BY5154" s="337" t="s">
        <v>79</v>
      </c>
      <c r="BZ5154" s="337" t="s">
        <v>86</v>
      </c>
      <c r="CA5154" s="337" t="s">
        <v>87</v>
      </c>
      <c r="CB5154" s="337" t="s">
        <v>101</v>
      </c>
      <c r="CC5154" s="337" t="s">
        <v>102</v>
      </c>
      <c r="CD5154" s="338">
        <v>4</v>
      </c>
      <c r="CE5154" s="335">
        <v>45200</v>
      </c>
      <c r="CF5154" s="337">
        <v>29822</v>
      </c>
      <c r="CG5154" s="337" t="s">
        <v>1495</v>
      </c>
      <c r="CH5154" s="337">
        <v>4286.9125000000004</v>
      </c>
      <c r="CI5154" s="337" t="s">
        <v>104</v>
      </c>
      <c r="CJ5154" s="337"/>
      <c r="CK5154" s="337"/>
      <c r="CL5154" s="337"/>
      <c r="CM5154" s="337" t="s">
        <v>73</v>
      </c>
      <c r="CN5154" s="337">
        <v>3</v>
      </c>
    </row>
    <row r="5155" spans="4:92">
      <c r="D5155" s="273" t="s">
        <v>83</v>
      </c>
      <c r="E5155" s="273" t="s">
        <v>473</v>
      </c>
      <c r="F5155" s="273" t="s">
        <v>963</v>
      </c>
      <c r="G5155" s="273" t="s">
        <v>972</v>
      </c>
      <c r="H5155" s="274">
        <v>45231</v>
      </c>
      <c r="I5155" s="273">
        <v>14603</v>
      </c>
      <c r="J5155" s="273">
        <v>834</v>
      </c>
      <c r="W5155" s="273">
        <v>273141</v>
      </c>
      <c r="X5155" s="273" t="s">
        <v>64</v>
      </c>
      <c r="Y5155" s="273" t="s">
        <v>404</v>
      </c>
      <c r="Z5155" s="273" t="s">
        <v>862</v>
      </c>
      <c r="AA5155" s="273" t="s">
        <v>863</v>
      </c>
      <c r="AB5155" s="274">
        <v>45200</v>
      </c>
      <c r="AC5155" s="273">
        <v>15272</v>
      </c>
      <c r="AD5155" s="273">
        <v>873</v>
      </c>
      <c r="AK5155" s="273">
        <v>282954</v>
      </c>
      <c r="BV5155" s="279" t="s">
        <v>64</v>
      </c>
      <c r="BW5155" s="280" t="s">
        <v>75</v>
      </c>
      <c r="BX5155" s="280" t="s">
        <v>79</v>
      </c>
      <c r="BY5155" s="280" t="s">
        <v>79</v>
      </c>
      <c r="BZ5155" s="280" t="s">
        <v>86</v>
      </c>
      <c r="CA5155" s="280" t="s">
        <v>87</v>
      </c>
      <c r="CB5155" s="280" t="s">
        <v>101</v>
      </c>
      <c r="CC5155" s="280" t="s">
        <v>102</v>
      </c>
      <c r="CD5155" s="281">
        <v>4</v>
      </c>
      <c r="CE5155" s="277">
        <v>45200</v>
      </c>
      <c r="CF5155" s="280">
        <v>1286</v>
      </c>
      <c r="CG5155" s="280" t="s">
        <v>1495</v>
      </c>
      <c r="CH5155" s="280">
        <v>184.86250000000001</v>
      </c>
      <c r="CI5155" s="280" t="s">
        <v>104</v>
      </c>
      <c r="CJ5155" s="280"/>
      <c r="CK5155" s="280"/>
      <c r="CL5155" s="280"/>
      <c r="CM5155" s="280" t="s">
        <v>73</v>
      </c>
      <c r="CN5155" s="280">
        <v>3</v>
      </c>
    </row>
    <row r="5156" spans="4:92">
      <c r="D5156" s="273" t="s">
        <v>83</v>
      </c>
      <c r="E5156" s="273" t="s">
        <v>473</v>
      </c>
      <c r="F5156" s="273" t="s">
        <v>963</v>
      </c>
      <c r="G5156" s="273" t="s">
        <v>972</v>
      </c>
      <c r="H5156" s="274">
        <v>45231</v>
      </c>
      <c r="I5156" s="273">
        <v>14603</v>
      </c>
      <c r="J5156" s="273">
        <v>834</v>
      </c>
      <c r="K5156" s="273">
        <v>5638</v>
      </c>
      <c r="L5156" s="273" t="s">
        <v>66</v>
      </c>
      <c r="M5156" s="273">
        <v>1039.46</v>
      </c>
      <c r="N5156" s="273" t="s">
        <v>115</v>
      </c>
      <c r="W5156" s="273">
        <v>273165</v>
      </c>
      <c r="X5156" s="273" t="s">
        <v>64</v>
      </c>
      <c r="Y5156" s="273" t="s">
        <v>287</v>
      </c>
      <c r="Z5156" s="273" t="s">
        <v>288</v>
      </c>
      <c r="AA5156" s="273" t="s">
        <v>1062</v>
      </c>
      <c r="AB5156" s="274">
        <v>44927</v>
      </c>
      <c r="AC5156" s="273">
        <v>14821</v>
      </c>
      <c r="AD5156" s="273">
        <v>858</v>
      </c>
      <c r="AK5156" s="273">
        <v>277997</v>
      </c>
      <c r="BV5156" s="336" t="s">
        <v>64</v>
      </c>
      <c r="BW5156" s="337" t="s">
        <v>75</v>
      </c>
      <c r="BX5156" s="337" t="s">
        <v>79</v>
      </c>
      <c r="BY5156" s="337" t="s">
        <v>79</v>
      </c>
      <c r="BZ5156" s="337" t="s">
        <v>86</v>
      </c>
      <c r="CA5156" s="337" t="s">
        <v>87</v>
      </c>
      <c r="CB5156" s="337" t="s">
        <v>101</v>
      </c>
      <c r="CC5156" s="337" t="s">
        <v>102</v>
      </c>
      <c r="CD5156" s="338">
        <v>4</v>
      </c>
      <c r="CE5156" s="335">
        <v>45200</v>
      </c>
      <c r="CF5156" s="337">
        <v>47955</v>
      </c>
      <c r="CG5156" s="337" t="s">
        <v>1495</v>
      </c>
      <c r="CH5156" s="337">
        <v>6893.53125</v>
      </c>
      <c r="CI5156" s="337" t="s">
        <v>104</v>
      </c>
      <c r="CJ5156" s="337"/>
      <c r="CK5156" s="337"/>
      <c r="CL5156" s="337"/>
      <c r="CM5156" s="337" t="s">
        <v>73</v>
      </c>
      <c r="CN5156" s="337">
        <v>3</v>
      </c>
    </row>
    <row r="5157" spans="4:92">
      <c r="D5157" s="273" t="s">
        <v>83</v>
      </c>
      <c r="E5157" s="273" t="s">
        <v>473</v>
      </c>
      <c r="F5157" s="273" t="s">
        <v>963</v>
      </c>
      <c r="G5157" s="273" t="s">
        <v>972</v>
      </c>
      <c r="H5157" s="274">
        <v>45231</v>
      </c>
      <c r="I5157" s="273">
        <v>14603</v>
      </c>
      <c r="J5157" s="273">
        <v>834</v>
      </c>
      <c r="K5157" s="273">
        <v>0</v>
      </c>
      <c r="L5157" s="273" t="s">
        <v>66</v>
      </c>
      <c r="N5157" s="273" t="s">
        <v>107</v>
      </c>
      <c r="W5157" s="273">
        <v>273166</v>
      </c>
      <c r="X5157" s="273" t="s">
        <v>64</v>
      </c>
      <c r="Y5157" s="273" t="s">
        <v>287</v>
      </c>
      <c r="Z5157" s="273" t="s">
        <v>325</v>
      </c>
      <c r="AA5157" s="273" t="s">
        <v>463</v>
      </c>
      <c r="AB5157" s="274">
        <v>45200</v>
      </c>
      <c r="AC5157" s="273">
        <v>15156</v>
      </c>
      <c r="AD5157" s="273">
        <v>67</v>
      </c>
      <c r="AK5157" s="273">
        <v>320854</v>
      </c>
      <c r="BV5157" s="279" t="s">
        <v>64</v>
      </c>
      <c r="BW5157" s="280" t="s">
        <v>75</v>
      </c>
      <c r="BX5157" s="280" t="s">
        <v>79</v>
      </c>
      <c r="BY5157" s="280" t="s">
        <v>79</v>
      </c>
      <c r="BZ5157" s="280" t="s">
        <v>86</v>
      </c>
      <c r="CA5157" s="280" t="s">
        <v>87</v>
      </c>
      <c r="CB5157" s="280" t="s">
        <v>101</v>
      </c>
      <c r="CC5157" s="280" t="s">
        <v>102</v>
      </c>
      <c r="CD5157" s="281">
        <v>4</v>
      </c>
      <c r="CE5157" s="277">
        <v>45200</v>
      </c>
      <c r="CF5157" s="280">
        <v>6033</v>
      </c>
      <c r="CG5157" s="280" t="s">
        <v>1495</v>
      </c>
      <c r="CH5157" s="280">
        <v>867.24374999999998</v>
      </c>
      <c r="CI5157" s="280" t="s">
        <v>104</v>
      </c>
      <c r="CJ5157" s="280"/>
      <c r="CK5157" s="280"/>
      <c r="CL5157" s="280"/>
      <c r="CM5157" s="280" t="s">
        <v>73</v>
      </c>
      <c r="CN5157" s="280">
        <v>3</v>
      </c>
    </row>
    <row r="5158" spans="4:92">
      <c r="D5158" s="273" t="s">
        <v>83</v>
      </c>
      <c r="E5158" s="273" t="s">
        <v>473</v>
      </c>
      <c r="F5158" s="273" t="s">
        <v>963</v>
      </c>
      <c r="G5158" s="273" t="s">
        <v>972</v>
      </c>
      <c r="H5158" s="274">
        <v>45261</v>
      </c>
      <c r="I5158" s="273">
        <v>17062</v>
      </c>
      <c r="J5158" s="273">
        <v>834</v>
      </c>
      <c r="K5158" s="273">
        <v>105.9</v>
      </c>
      <c r="L5158" s="273" t="s">
        <v>1202</v>
      </c>
      <c r="M5158" s="273">
        <v>7912.08</v>
      </c>
      <c r="N5158" s="273" t="s">
        <v>1203</v>
      </c>
      <c r="P5158" s="273" t="s">
        <v>1011</v>
      </c>
      <c r="Q5158" s="273" t="s">
        <v>1516</v>
      </c>
      <c r="R5158" s="273" t="s">
        <v>70</v>
      </c>
      <c r="S5158" s="273" t="s">
        <v>2113</v>
      </c>
      <c r="T5158" s="273" t="s">
        <v>2114</v>
      </c>
      <c r="U5158" s="273" t="s">
        <v>73</v>
      </c>
      <c r="V5158" s="273" t="s">
        <v>2115</v>
      </c>
      <c r="W5158" s="273">
        <v>315102</v>
      </c>
      <c r="X5158" s="273" t="s">
        <v>64</v>
      </c>
      <c r="Y5158" s="273" t="s">
        <v>287</v>
      </c>
      <c r="Z5158" s="273" t="s">
        <v>325</v>
      </c>
      <c r="AA5158" s="273" t="s">
        <v>463</v>
      </c>
      <c r="AB5158" s="274">
        <v>45231</v>
      </c>
      <c r="AC5158" s="273">
        <v>14469</v>
      </c>
      <c r="AD5158" s="273">
        <v>67</v>
      </c>
      <c r="AE5158" s="273">
        <v>0</v>
      </c>
      <c r="AF5158" s="273" t="s">
        <v>90</v>
      </c>
      <c r="AG5158" s="273" t="s">
        <v>1774</v>
      </c>
      <c r="AH5158" s="273" t="s">
        <v>1774</v>
      </c>
      <c r="AI5158" s="273" t="s">
        <v>199</v>
      </c>
      <c r="AJ5158" s="273" t="s">
        <v>1245</v>
      </c>
      <c r="AK5158" s="273">
        <v>337074</v>
      </c>
      <c r="BV5158" s="336" t="s">
        <v>64</v>
      </c>
      <c r="BW5158" s="337" t="s">
        <v>75</v>
      </c>
      <c r="BX5158" s="337" t="s">
        <v>79</v>
      </c>
      <c r="BY5158" s="337" t="s">
        <v>79</v>
      </c>
      <c r="BZ5158" s="337" t="s">
        <v>86</v>
      </c>
      <c r="CA5158" s="337" t="s">
        <v>87</v>
      </c>
      <c r="CB5158" s="337" t="s">
        <v>101</v>
      </c>
      <c r="CC5158" s="337" t="s">
        <v>102</v>
      </c>
      <c r="CD5158" s="338">
        <v>4</v>
      </c>
      <c r="CE5158" s="335">
        <v>45200</v>
      </c>
      <c r="CF5158" s="337">
        <v>6062</v>
      </c>
      <c r="CG5158" s="337" t="s">
        <v>1495</v>
      </c>
      <c r="CH5158" s="337">
        <v>871.41250000000002</v>
      </c>
      <c r="CI5158" s="337" t="s">
        <v>104</v>
      </c>
      <c r="CJ5158" s="337"/>
      <c r="CK5158" s="337"/>
      <c r="CL5158" s="337"/>
      <c r="CM5158" s="337" t="s">
        <v>73</v>
      </c>
      <c r="CN5158" s="337">
        <v>3</v>
      </c>
    </row>
    <row r="5159" spans="4:92">
      <c r="D5159" s="273" t="s">
        <v>83</v>
      </c>
      <c r="E5159" s="273" t="s">
        <v>473</v>
      </c>
      <c r="F5159" s="273" t="s">
        <v>963</v>
      </c>
      <c r="G5159" s="273" t="s">
        <v>972</v>
      </c>
      <c r="H5159" s="274">
        <v>45261</v>
      </c>
      <c r="I5159" s="273">
        <v>17062</v>
      </c>
      <c r="J5159" s="273">
        <v>834</v>
      </c>
      <c r="K5159" s="273">
        <v>8418</v>
      </c>
      <c r="L5159" s="273" t="s">
        <v>66</v>
      </c>
      <c r="M5159" s="273">
        <v>1452.78</v>
      </c>
      <c r="N5159" s="273" t="s">
        <v>115</v>
      </c>
      <c r="W5159" s="273">
        <v>315100</v>
      </c>
      <c r="X5159" s="273" t="s">
        <v>64</v>
      </c>
      <c r="Y5159" s="273" t="s">
        <v>287</v>
      </c>
      <c r="Z5159" s="273" t="s">
        <v>325</v>
      </c>
      <c r="AA5159" s="273" t="s">
        <v>463</v>
      </c>
      <c r="AB5159" s="274">
        <v>45231</v>
      </c>
      <c r="AC5159" s="273">
        <v>14469</v>
      </c>
      <c r="AD5159" s="273">
        <v>67</v>
      </c>
      <c r="AE5159" s="273">
        <v>0</v>
      </c>
      <c r="AF5159" s="273" t="s">
        <v>90</v>
      </c>
      <c r="AG5159" s="273" t="s">
        <v>1775</v>
      </c>
      <c r="AH5159" s="273" t="s">
        <v>1775</v>
      </c>
      <c r="AI5159" s="273" t="s">
        <v>123</v>
      </c>
      <c r="AJ5159" s="273" t="s">
        <v>200</v>
      </c>
      <c r="AK5159" s="273">
        <v>337080</v>
      </c>
      <c r="BV5159" s="279" t="s">
        <v>64</v>
      </c>
      <c r="BW5159" s="280" t="s">
        <v>75</v>
      </c>
      <c r="BX5159" s="280" t="s">
        <v>79</v>
      </c>
      <c r="BY5159" s="280" t="s">
        <v>79</v>
      </c>
      <c r="BZ5159" s="280" t="s">
        <v>86</v>
      </c>
      <c r="CA5159" s="280" t="s">
        <v>87</v>
      </c>
      <c r="CB5159" s="280" t="s">
        <v>101</v>
      </c>
      <c r="CC5159" s="280" t="s">
        <v>102</v>
      </c>
      <c r="CD5159" s="281">
        <v>4</v>
      </c>
      <c r="CE5159" s="277">
        <v>45200</v>
      </c>
      <c r="CF5159" s="280">
        <v>8179</v>
      </c>
      <c r="CG5159" s="280" t="s">
        <v>1495</v>
      </c>
      <c r="CH5159" s="280">
        <v>1175.73125</v>
      </c>
      <c r="CI5159" s="280" t="s">
        <v>104</v>
      </c>
      <c r="CJ5159" s="280"/>
      <c r="CK5159" s="280"/>
      <c r="CL5159" s="280"/>
      <c r="CM5159" s="280" t="s">
        <v>73</v>
      </c>
      <c r="CN5159" s="280">
        <v>3</v>
      </c>
    </row>
    <row r="5160" spans="4:92">
      <c r="D5160" s="273" t="s">
        <v>83</v>
      </c>
      <c r="E5160" s="273" t="s">
        <v>473</v>
      </c>
      <c r="F5160" s="273" t="s">
        <v>963</v>
      </c>
      <c r="G5160" s="273" t="s">
        <v>972</v>
      </c>
      <c r="H5160" s="274">
        <v>45261</v>
      </c>
      <c r="I5160" s="273">
        <v>17062</v>
      </c>
      <c r="J5160" s="273">
        <v>834</v>
      </c>
      <c r="K5160" s="273">
        <v>0</v>
      </c>
      <c r="L5160" s="273" t="s">
        <v>66</v>
      </c>
      <c r="N5160" s="273" t="s">
        <v>107</v>
      </c>
      <c r="W5160" s="273">
        <v>315101</v>
      </c>
      <c r="X5160" s="273" t="s">
        <v>64</v>
      </c>
      <c r="Y5160" s="273" t="s">
        <v>287</v>
      </c>
      <c r="Z5160" s="273" t="s">
        <v>325</v>
      </c>
      <c r="AA5160" s="273" t="s">
        <v>463</v>
      </c>
      <c r="AB5160" s="274">
        <v>45231</v>
      </c>
      <c r="AC5160" s="273">
        <v>14470</v>
      </c>
      <c r="AD5160" s="273">
        <v>67</v>
      </c>
      <c r="AK5160" s="273">
        <v>269575</v>
      </c>
      <c r="BV5160" s="336" t="s">
        <v>64</v>
      </c>
      <c r="BW5160" s="337" t="s">
        <v>75</v>
      </c>
      <c r="BX5160" s="337" t="s">
        <v>79</v>
      </c>
      <c r="BY5160" s="337" t="s">
        <v>79</v>
      </c>
      <c r="BZ5160" s="337" t="s">
        <v>86</v>
      </c>
      <c r="CA5160" s="337" t="s">
        <v>87</v>
      </c>
      <c r="CB5160" s="337" t="s">
        <v>101</v>
      </c>
      <c r="CC5160" s="337" t="s">
        <v>102</v>
      </c>
      <c r="CD5160" s="338">
        <v>4</v>
      </c>
      <c r="CE5160" s="335">
        <v>45200</v>
      </c>
      <c r="CF5160" s="337">
        <v>86729</v>
      </c>
      <c r="CG5160" s="337" t="s">
        <v>1495</v>
      </c>
      <c r="CH5160" s="337">
        <v>12467.293750000001</v>
      </c>
      <c r="CI5160" s="337" t="s">
        <v>104</v>
      </c>
      <c r="CJ5160" s="337"/>
      <c r="CK5160" s="337"/>
      <c r="CL5160" s="337"/>
      <c r="CM5160" s="337" t="s">
        <v>73</v>
      </c>
      <c r="CN5160" s="337">
        <v>3</v>
      </c>
    </row>
    <row r="5161" spans="4:92">
      <c r="D5161" s="273" t="s">
        <v>83</v>
      </c>
      <c r="E5161" s="273" t="s">
        <v>404</v>
      </c>
      <c r="F5161" s="273" t="s">
        <v>431</v>
      </c>
      <c r="G5161" s="273" t="s">
        <v>436</v>
      </c>
      <c r="H5161" s="274">
        <v>44927</v>
      </c>
      <c r="I5161" s="273">
        <v>11208</v>
      </c>
      <c r="J5161" s="273">
        <v>762</v>
      </c>
      <c r="W5161" s="273">
        <v>138919</v>
      </c>
      <c r="X5161" s="273" t="s">
        <v>64</v>
      </c>
      <c r="Y5161" s="273" t="s">
        <v>287</v>
      </c>
      <c r="Z5161" s="273" t="s">
        <v>325</v>
      </c>
      <c r="AA5161" s="273" t="s">
        <v>463</v>
      </c>
      <c r="AB5161" s="274">
        <v>45261</v>
      </c>
      <c r="AC5161" s="273">
        <v>16937</v>
      </c>
      <c r="AD5161" s="273">
        <v>67</v>
      </c>
      <c r="AE5161" s="273">
        <v>0</v>
      </c>
      <c r="AF5161" s="273" t="s">
        <v>90</v>
      </c>
      <c r="AG5161" s="273" t="s">
        <v>1774</v>
      </c>
      <c r="AH5161" s="273" t="s">
        <v>1774</v>
      </c>
      <c r="AI5161" s="273" t="s">
        <v>199</v>
      </c>
      <c r="AJ5161" s="273" t="s">
        <v>1245</v>
      </c>
      <c r="AK5161" s="273">
        <v>337095</v>
      </c>
      <c r="BV5161" s="279" t="s">
        <v>64</v>
      </c>
      <c r="BW5161" s="280" t="s">
        <v>75</v>
      </c>
      <c r="BX5161" s="280" t="s">
        <v>79</v>
      </c>
      <c r="BY5161" s="280" t="s">
        <v>79</v>
      </c>
      <c r="BZ5161" s="280" t="s">
        <v>86</v>
      </c>
      <c r="CA5161" s="280" t="s">
        <v>87</v>
      </c>
      <c r="CB5161" s="280" t="s">
        <v>101</v>
      </c>
      <c r="CC5161" s="280" t="s">
        <v>102</v>
      </c>
      <c r="CD5161" s="281">
        <v>4</v>
      </c>
      <c r="CE5161" s="277">
        <v>45200</v>
      </c>
      <c r="CF5161" s="280">
        <v>43233</v>
      </c>
      <c r="CG5161" s="280" t="s">
        <v>1495</v>
      </c>
      <c r="CH5161" s="280">
        <v>6214.7437499999996</v>
      </c>
      <c r="CI5161" s="280" t="s">
        <v>104</v>
      </c>
      <c r="CJ5161" s="280"/>
      <c r="CK5161" s="280"/>
      <c r="CL5161" s="280"/>
      <c r="CM5161" s="280" t="s">
        <v>73</v>
      </c>
      <c r="CN5161" s="280">
        <v>3</v>
      </c>
    </row>
    <row r="5162" spans="4:92">
      <c r="D5162" s="273" t="s">
        <v>83</v>
      </c>
      <c r="E5162" s="273" t="s">
        <v>404</v>
      </c>
      <c r="F5162" s="273" t="s">
        <v>431</v>
      </c>
      <c r="G5162" s="273" t="s">
        <v>436</v>
      </c>
      <c r="H5162" s="274">
        <v>44927</v>
      </c>
      <c r="I5162" s="273">
        <v>11208</v>
      </c>
      <c r="J5162" s="273">
        <v>762</v>
      </c>
      <c r="K5162" s="273">
        <v>29260</v>
      </c>
      <c r="L5162" s="273" t="s">
        <v>66</v>
      </c>
      <c r="M5162" s="273">
        <v>11923.0371</v>
      </c>
      <c r="N5162" s="273" t="s">
        <v>115</v>
      </c>
      <c r="W5162" s="273">
        <v>138943</v>
      </c>
      <c r="X5162" s="273" t="s">
        <v>64</v>
      </c>
      <c r="Y5162" s="273" t="s">
        <v>287</v>
      </c>
      <c r="Z5162" s="273" t="s">
        <v>325</v>
      </c>
      <c r="AA5162" s="273" t="s">
        <v>463</v>
      </c>
      <c r="AB5162" s="274">
        <v>45261</v>
      </c>
      <c r="AC5162" s="273">
        <v>16937</v>
      </c>
      <c r="AD5162" s="273">
        <v>67</v>
      </c>
      <c r="AE5162" s="273">
        <v>0</v>
      </c>
      <c r="AF5162" s="273" t="s">
        <v>90</v>
      </c>
      <c r="AG5162" s="273" t="s">
        <v>1775</v>
      </c>
      <c r="AH5162" s="273" t="s">
        <v>1775</v>
      </c>
      <c r="AI5162" s="273" t="s">
        <v>123</v>
      </c>
      <c r="AJ5162" s="273" t="s">
        <v>200</v>
      </c>
      <c r="AK5162" s="273">
        <v>337101</v>
      </c>
      <c r="BV5162" s="336" t="s">
        <v>64</v>
      </c>
      <c r="BW5162" s="337" t="s">
        <v>75</v>
      </c>
      <c r="BX5162" s="337" t="s">
        <v>79</v>
      </c>
      <c r="BY5162" s="337" t="s">
        <v>79</v>
      </c>
      <c r="BZ5162" s="337" t="s">
        <v>86</v>
      </c>
      <c r="CA5162" s="337" t="s">
        <v>87</v>
      </c>
      <c r="CB5162" s="337" t="s">
        <v>101</v>
      </c>
      <c r="CC5162" s="337" t="s">
        <v>102</v>
      </c>
      <c r="CD5162" s="338">
        <v>4</v>
      </c>
      <c r="CE5162" s="335">
        <v>45200</v>
      </c>
      <c r="CF5162" s="337">
        <v>67478</v>
      </c>
      <c r="CG5162" s="337" t="s">
        <v>1495</v>
      </c>
      <c r="CH5162" s="337">
        <v>9699.9624999999996</v>
      </c>
      <c r="CI5162" s="337" t="s">
        <v>104</v>
      </c>
      <c r="CJ5162" s="337"/>
      <c r="CK5162" s="337"/>
      <c r="CL5162" s="337"/>
      <c r="CM5162" s="337" t="s">
        <v>73</v>
      </c>
      <c r="CN5162" s="337">
        <v>3</v>
      </c>
    </row>
    <row r="5163" spans="4:92">
      <c r="D5163" s="273" t="s">
        <v>83</v>
      </c>
      <c r="E5163" s="273" t="s">
        <v>404</v>
      </c>
      <c r="F5163" s="273" t="s">
        <v>431</v>
      </c>
      <c r="G5163" s="273" t="s">
        <v>436</v>
      </c>
      <c r="H5163" s="274">
        <v>44927</v>
      </c>
      <c r="I5163" s="273">
        <v>11208</v>
      </c>
      <c r="J5163" s="273">
        <v>762</v>
      </c>
      <c r="K5163" s="273">
        <v>0</v>
      </c>
      <c r="L5163" s="273" t="s">
        <v>66</v>
      </c>
      <c r="N5163" s="273" t="s">
        <v>107</v>
      </c>
      <c r="W5163" s="273">
        <v>138944</v>
      </c>
      <c r="X5163" s="273" t="s">
        <v>64</v>
      </c>
      <c r="Y5163" s="273" t="s">
        <v>287</v>
      </c>
      <c r="Z5163" s="273" t="s">
        <v>325</v>
      </c>
      <c r="AA5163" s="273" t="s">
        <v>463</v>
      </c>
      <c r="AB5163" s="274">
        <v>45261</v>
      </c>
      <c r="AC5163" s="273">
        <v>16938</v>
      </c>
      <c r="AD5163" s="273">
        <v>67</v>
      </c>
      <c r="AK5163" s="273">
        <v>311747</v>
      </c>
      <c r="BV5163" s="279" t="s">
        <v>64</v>
      </c>
      <c r="BW5163" s="280" t="s">
        <v>75</v>
      </c>
      <c r="BX5163" s="280" t="s">
        <v>79</v>
      </c>
      <c r="BY5163" s="280" t="s">
        <v>79</v>
      </c>
      <c r="BZ5163" s="280" t="s">
        <v>86</v>
      </c>
      <c r="CA5163" s="280" t="s">
        <v>87</v>
      </c>
      <c r="CB5163" s="280" t="s">
        <v>101</v>
      </c>
      <c r="CC5163" s="280" t="s">
        <v>102</v>
      </c>
      <c r="CD5163" s="281">
        <v>4</v>
      </c>
      <c r="CE5163" s="277">
        <v>45200</v>
      </c>
      <c r="CF5163" s="280">
        <v>36410</v>
      </c>
      <c r="CG5163" s="280" t="s">
        <v>1495</v>
      </c>
      <c r="CH5163" s="280">
        <v>5233.9375</v>
      </c>
      <c r="CI5163" s="280" t="s">
        <v>104</v>
      </c>
      <c r="CJ5163" s="280"/>
      <c r="CK5163" s="280"/>
      <c r="CL5163" s="280"/>
      <c r="CM5163" s="280" t="s">
        <v>73</v>
      </c>
      <c r="CN5163" s="280">
        <v>3</v>
      </c>
    </row>
    <row r="5164" spans="4:92">
      <c r="D5164" s="273" t="s">
        <v>83</v>
      </c>
      <c r="E5164" s="273" t="s">
        <v>404</v>
      </c>
      <c r="F5164" s="273" t="s">
        <v>431</v>
      </c>
      <c r="G5164" s="273" t="s">
        <v>436</v>
      </c>
      <c r="H5164" s="274">
        <v>44958</v>
      </c>
      <c r="I5164" s="273">
        <v>11370</v>
      </c>
      <c r="J5164" s="273">
        <v>762</v>
      </c>
      <c r="W5164" s="273">
        <v>143617</v>
      </c>
      <c r="X5164" s="273" t="s">
        <v>64</v>
      </c>
      <c r="Y5164" s="273" t="s">
        <v>287</v>
      </c>
      <c r="Z5164" s="273" t="s">
        <v>325</v>
      </c>
      <c r="AA5164" s="273" t="s">
        <v>469</v>
      </c>
      <c r="AB5164" s="274">
        <v>44927</v>
      </c>
      <c r="AC5164" s="273">
        <v>11814</v>
      </c>
      <c r="AD5164" s="273">
        <v>68</v>
      </c>
      <c r="AK5164" s="273">
        <v>156896</v>
      </c>
      <c r="BV5164" s="336" t="s">
        <v>64</v>
      </c>
      <c r="BW5164" s="337" t="s">
        <v>75</v>
      </c>
      <c r="BX5164" s="337" t="s">
        <v>79</v>
      </c>
      <c r="BY5164" s="337" t="s">
        <v>79</v>
      </c>
      <c r="BZ5164" s="337" t="s">
        <v>86</v>
      </c>
      <c r="CA5164" s="337" t="s">
        <v>87</v>
      </c>
      <c r="CB5164" s="337" t="s">
        <v>101</v>
      </c>
      <c r="CC5164" s="337" t="s">
        <v>102</v>
      </c>
      <c r="CD5164" s="338">
        <v>4</v>
      </c>
      <c r="CE5164" s="335">
        <v>45200</v>
      </c>
      <c r="CF5164" s="337">
        <v>44729</v>
      </c>
      <c r="CG5164" s="337" t="s">
        <v>1495</v>
      </c>
      <c r="CH5164" s="337">
        <v>6429.7937499999998</v>
      </c>
      <c r="CI5164" s="337" t="s">
        <v>104</v>
      </c>
      <c r="CJ5164" s="337"/>
      <c r="CK5164" s="337"/>
      <c r="CL5164" s="337"/>
      <c r="CM5164" s="337" t="s">
        <v>73</v>
      </c>
      <c r="CN5164" s="337">
        <v>3</v>
      </c>
    </row>
    <row r="5165" spans="4:92">
      <c r="D5165" s="273" t="s">
        <v>83</v>
      </c>
      <c r="E5165" s="273" t="s">
        <v>404</v>
      </c>
      <c r="F5165" s="273" t="s">
        <v>431</v>
      </c>
      <c r="G5165" s="273" t="s">
        <v>436</v>
      </c>
      <c r="H5165" s="274">
        <v>44958</v>
      </c>
      <c r="I5165" s="273">
        <v>11370</v>
      </c>
      <c r="J5165" s="273">
        <v>762</v>
      </c>
      <c r="K5165" s="273">
        <v>24272</v>
      </c>
      <c r="L5165" s="273" t="s">
        <v>66</v>
      </c>
      <c r="M5165" s="273">
        <v>11472.50325</v>
      </c>
      <c r="N5165" s="273" t="s">
        <v>115</v>
      </c>
      <c r="W5165" s="273">
        <v>143641</v>
      </c>
      <c r="X5165" s="273" t="s">
        <v>64</v>
      </c>
      <c r="Y5165" s="273" t="s">
        <v>287</v>
      </c>
      <c r="Z5165" s="273" t="s">
        <v>325</v>
      </c>
      <c r="AA5165" s="273" t="s">
        <v>469</v>
      </c>
      <c r="AB5165" s="274">
        <v>44927</v>
      </c>
      <c r="AC5165" s="273">
        <v>11964</v>
      </c>
      <c r="AD5165" s="273">
        <v>68</v>
      </c>
      <c r="AE5165" s="273">
        <v>1.5820000000000001</v>
      </c>
      <c r="AF5165" s="273" t="s">
        <v>90</v>
      </c>
      <c r="AG5165" s="273" t="s">
        <v>1270</v>
      </c>
      <c r="AH5165" s="273" t="s">
        <v>1271</v>
      </c>
      <c r="AI5165" s="273" t="s">
        <v>123</v>
      </c>
      <c r="AJ5165" s="273" t="s">
        <v>200</v>
      </c>
      <c r="AK5165" s="273">
        <v>159643</v>
      </c>
      <c r="BV5165" s="279" t="s">
        <v>64</v>
      </c>
      <c r="BW5165" s="280" t="s">
        <v>75</v>
      </c>
      <c r="BX5165" s="280" t="s">
        <v>79</v>
      </c>
      <c r="BY5165" s="280" t="s">
        <v>79</v>
      </c>
      <c r="BZ5165" s="280" t="s">
        <v>110</v>
      </c>
      <c r="CA5165" s="280" t="s">
        <v>111</v>
      </c>
      <c r="CB5165" s="280" t="s">
        <v>112</v>
      </c>
      <c r="CC5165" s="280" t="s">
        <v>113</v>
      </c>
      <c r="CD5165" s="281">
        <v>4</v>
      </c>
      <c r="CE5165" s="277">
        <v>45200</v>
      </c>
      <c r="CF5165" s="280"/>
      <c r="CG5165" s="280"/>
      <c r="CH5165" s="280"/>
      <c r="CI5165" s="280" t="s">
        <v>80</v>
      </c>
      <c r="CJ5165" s="280"/>
      <c r="CK5165" s="280"/>
      <c r="CL5165" s="280"/>
      <c r="CM5165" s="280" t="s">
        <v>73</v>
      </c>
      <c r="CN5165" s="280">
        <v>3</v>
      </c>
    </row>
    <row r="5166" spans="4:92">
      <c r="D5166" s="273" t="s">
        <v>83</v>
      </c>
      <c r="E5166" s="273" t="s">
        <v>404</v>
      </c>
      <c r="F5166" s="273" t="s">
        <v>431</v>
      </c>
      <c r="G5166" s="273" t="s">
        <v>436</v>
      </c>
      <c r="H5166" s="274">
        <v>44958</v>
      </c>
      <c r="I5166" s="273">
        <v>11370</v>
      </c>
      <c r="J5166" s="273">
        <v>762</v>
      </c>
      <c r="K5166" s="273">
        <v>0</v>
      </c>
      <c r="L5166" s="273" t="s">
        <v>66</v>
      </c>
      <c r="N5166" s="273" t="s">
        <v>107</v>
      </c>
      <c r="W5166" s="273">
        <v>143642</v>
      </c>
      <c r="X5166" s="273" t="s">
        <v>64</v>
      </c>
      <c r="Y5166" s="273" t="s">
        <v>287</v>
      </c>
      <c r="Z5166" s="273" t="s">
        <v>325</v>
      </c>
      <c r="AA5166" s="273" t="s">
        <v>469</v>
      </c>
      <c r="AB5166" s="274">
        <v>44927</v>
      </c>
      <c r="AC5166" s="273">
        <v>11964</v>
      </c>
      <c r="AD5166" s="273">
        <v>68</v>
      </c>
      <c r="AE5166" s="273">
        <v>0.20300000000000001</v>
      </c>
      <c r="AF5166" s="273" t="s">
        <v>90</v>
      </c>
      <c r="AG5166" s="273" t="s">
        <v>1272</v>
      </c>
      <c r="AH5166" s="273" t="s">
        <v>1273</v>
      </c>
      <c r="AI5166" s="273" t="s">
        <v>199</v>
      </c>
      <c r="AJ5166" s="273" t="s">
        <v>1245</v>
      </c>
      <c r="AK5166" s="273">
        <v>182834</v>
      </c>
      <c r="BV5166" s="336" t="s">
        <v>64</v>
      </c>
      <c r="BW5166" s="337" t="s">
        <v>75</v>
      </c>
      <c r="BX5166" s="337" t="s">
        <v>79</v>
      </c>
      <c r="BY5166" s="337" t="s">
        <v>79</v>
      </c>
      <c r="BZ5166" s="337" t="s">
        <v>110</v>
      </c>
      <c r="CA5166" s="337" t="s">
        <v>111</v>
      </c>
      <c r="CB5166" s="337" t="s">
        <v>117</v>
      </c>
      <c r="CC5166" s="337" t="s">
        <v>118</v>
      </c>
      <c r="CD5166" s="338">
        <v>5</v>
      </c>
      <c r="CE5166" s="335">
        <v>45200</v>
      </c>
      <c r="CF5166" s="337"/>
      <c r="CG5166" s="337"/>
      <c r="CH5166" s="337"/>
      <c r="CI5166" s="337" t="s">
        <v>104</v>
      </c>
      <c r="CJ5166" s="337"/>
      <c r="CK5166" s="337"/>
      <c r="CL5166" s="337"/>
      <c r="CM5166" s="337" t="s">
        <v>73</v>
      </c>
      <c r="CN5166" s="337">
        <v>3</v>
      </c>
    </row>
    <row r="5167" spans="4:92">
      <c r="D5167" s="273" t="s">
        <v>83</v>
      </c>
      <c r="E5167" s="273" t="s">
        <v>404</v>
      </c>
      <c r="F5167" s="273" t="s">
        <v>431</v>
      </c>
      <c r="G5167" s="273" t="s">
        <v>436</v>
      </c>
      <c r="H5167" s="274">
        <v>44986</v>
      </c>
      <c r="I5167" s="273">
        <v>11532</v>
      </c>
      <c r="J5167" s="273">
        <v>762</v>
      </c>
      <c r="W5167" s="273">
        <v>148315</v>
      </c>
      <c r="X5167" s="273" t="s">
        <v>64</v>
      </c>
      <c r="Y5167" s="273" t="s">
        <v>287</v>
      </c>
      <c r="Z5167" s="273" t="s">
        <v>325</v>
      </c>
      <c r="AA5167" s="273" t="s">
        <v>469</v>
      </c>
      <c r="AB5167" s="274">
        <v>44927</v>
      </c>
      <c r="AC5167" s="273">
        <v>11964</v>
      </c>
      <c r="AD5167" s="273">
        <v>68</v>
      </c>
      <c r="AE5167" s="273">
        <v>0.125</v>
      </c>
      <c r="AF5167" s="273" t="s">
        <v>90</v>
      </c>
      <c r="AG5167" s="273" t="s">
        <v>1719</v>
      </c>
      <c r="AH5167" s="273" t="s">
        <v>1720</v>
      </c>
      <c r="AI5167" s="273" t="s">
        <v>199</v>
      </c>
      <c r="AJ5167" s="273" t="s">
        <v>200</v>
      </c>
      <c r="AK5167" s="273">
        <v>182840</v>
      </c>
      <c r="BV5167" s="279" t="s">
        <v>64</v>
      </c>
      <c r="BW5167" s="280" t="s">
        <v>75</v>
      </c>
      <c r="BX5167" s="280" t="s">
        <v>79</v>
      </c>
      <c r="BY5167" s="280" t="s">
        <v>79</v>
      </c>
      <c r="BZ5167" s="280" t="s">
        <v>126</v>
      </c>
      <c r="CA5167" s="280" t="s">
        <v>127</v>
      </c>
      <c r="CB5167" s="280" t="s">
        <v>128</v>
      </c>
      <c r="CC5167" s="280" t="s">
        <v>129</v>
      </c>
      <c r="CD5167" s="281">
        <v>6</v>
      </c>
      <c r="CE5167" s="277">
        <v>45200</v>
      </c>
      <c r="CF5167" s="280"/>
      <c r="CG5167" s="280"/>
      <c r="CH5167" s="280"/>
      <c r="CI5167" s="280" t="s">
        <v>80</v>
      </c>
      <c r="CJ5167" s="280"/>
      <c r="CK5167" s="280"/>
      <c r="CL5167" s="280"/>
      <c r="CM5167" s="280" t="s">
        <v>73</v>
      </c>
      <c r="CN5167" s="280">
        <v>3</v>
      </c>
    </row>
    <row r="5168" spans="4:92">
      <c r="D5168" s="273" t="s">
        <v>83</v>
      </c>
      <c r="E5168" s="273" t="s">
        <v>404</v>
      </c>
      <c r="F5168" s="273" t="s">
        <v>431</v>
      </c>
      <c r="G5168" s="273" t="s">
        <v>436</v>
      </c>
      <c r="H5168" s="274">
        <v>44986</v>
      </c>
      <c r="I5168" s="273">
        <v>11532</v>
      </c>
      <c r="J5168" s="273">
        <v>762</v>
      </c>
      <c r="K5168" s="273">
        <v>38150</v>
      </c>
      <c r="L5168" s="273" t="s">
        <v>66</v>
      </c>
      <c r="M5168" s="273">
        <v>12769.627259999999</v>
      </c>
      <c r="N5168" s="273" t="s">
        <v>115</v>
      </c>
      <c r="W5168" s="273">
        <v>148339</v>
      </c>
      <c r="X5168" s="273" t="s">
        <v>64</v>
      </c>
      <c r="Y5168" s="273" t="s">
        <v>287</v>
      </c>
      <c r="Z5168" s="273" t="s">
        <v>325</v>
      </c>
      <c r="AA5168" s="273" t="s">
        <v>469</v>
      </c>
      <c r="AB5168" s="274">
        <v>44927</v>
      </c>
      <c r="AC5168" s="273">
        <v>11964</v>
      </c>
      <c r="AD5168" s="273">
        <v>68</v>
      </c>
      <c r="AE5168" s="273">
        <v>8.5280000000000005</v>
      </c>
      <c r="AF5168" s="273" t="s">
        <v>90</v>
      </c>
      <c r="AG5168" s="273" t="s">
        <v>1274</v>
      </c>
      <c r="AH5168" s="273" t="s">
        <v>1275</v>
      </c>
      <c r="AI5168" s="273" t="s">
        <v>123</v>
      </c>
      <c r="AJ5168" s="273" t="s">
        <v>200</v>
      </c>
      <c r="AK5168" s="273">
        <v>182846</v>
      </c>
      <c r="BV5168" s="336" t="s">
        <v>64</v>
      </c>
      <c r="BW5168" s="337" t="s">
        <v>75</v>
      </c>
      <c r="BX5168" s="337" t="s">
        <v>79</v>
      </c>
      <c r="BY5168" s="337" t="s">
        <v>79</v>
      </c>
      <c r="BZ5168" s="337" t="s">
        <v>151</v>
      </c>
      <c r="CA5168" s="337" t="s">
        <v>152</v>
      </c>
      <c r="CB5168" s="337" t="s">
        <v>153</v>
      </c>
      <c r="CC5168" s="337" t="s">
        <v>154</v>
      </c>
      <c r="CD5168" s="338">
        <v>10</v>
      </c>
      <c r="CE5168" s="335">
        <v>45200</v>
      </c>
      <c r="CF5168" s="337">
        <v>92554</v>
      </c>
      <c r="CG5168" s="337" t="s">
        <v>90</v>
      </c>
      <c r="CH5168" s="337">
        <v>92554</v>
      </c>
      <c r="CI5168" s="337" t="s">
        <v>80</v>
      </c>
      <c r="CJ5168" s="337"/>
      <c r="CK5168" s="337"/>
      <c r="CL5168" s="337"/>
      <c r="CM5168" s="337" t="s">
        <v>73</v>
      </c>
      <c r="CN5168" s="337">
        <v>3</v>
      </c>
    </row>
    <row r="5169" spans="4:92">
      <c r="D5169" s="273" t="s">
        <v>83</v>
      </c>
      <c r="E5169" s="273" t="s">
        <v>404</v>
      </c>
      <c r="F5169" s="273" t="s">
        <v>431</v>
      </c>
      <c r="G5169" s="273" t="s">
        <v>436</v>
      </c>
      <c r="H5169" s="274">
        <v>44986</v>
      </c>
      <c r="I5169" s="273">
        <v>11532</v>
      </c>
      <c r="J5169" s="273">
        <v>762</v>
      </c>
      <c r="K5169" s="273">
        <v>0</v>
      </c>
      <c r="L5169" s="273" t="s">
        <v>66</v>
      </c>
      <c r="N5169" s="273" t="s">
        <v>107</v>
      </c>
      <c r="W5169" s="273">
        <v>148340</v>
      </c>
      <c r="X5169" s="273" t="s">
        <v>64</v>
      </c>
      <c r="Y5169" s="273" t="s">
        <v>287</v>
      </c>
      <c r="Z5169" s="273" t="s">
        <v>325</v>
      </c>
      <c r="AA5169" s="273" t="s">
        <v>469</v>
      </c>
      <c r="AB5169" s="274">
        <v>45078</v>
      </c>
      <c r="AC5169" s="273">
        <v>12499</v>
      </c>
      <c r="AD5169" s="273">
        <v>68</v>
      </c>
      <c r="AE5169" s="273">
        <v>9.1999999999999998E-2</v>
      </c>
      <c r="AF5169" s="273" t="s">
        <v>90</v>
      </c>
      <c r="AG5169" s="273" t="s">
        <v>2116</v>
      </c>
      <c r="AH5169" s="273" t="s">
        <v>2117</v>
      </c>
      <c r="AI5169" s="273" t="s">
        <v>123</v>
      </c>
      <c r="AJ5169" s="273" t="s">
        <v>200</v>
      </c>
      <c r="AK5169" s="273">
        <v>196433</v>
      </c>
      <c r="BV5169" s="279" t="s">
        <v>64</v>
      </c>
      <c r="BW5169" s="280" t="s">
        <v>75</v>
      </c>
      <c r="BX5169" s="280" t="s">
        <v>79</v>
      </c>
      <c r="BY5169" s="280" t="s">
        <v>79</v>
      </c>
      <c r="BZ5169" s="280" t="s">
        <v>138</v>
      </c>
      <c r="CA5169" s="280" t="s">
        <v>139</v>
      </c>
      <c r="CB5169" s="280" t="s">
        <v>140</v>
      </c>
      <c r="CC5169" s="280" t="s">
        <v>141</v>
      </c>
      <c r="CD5169" s="281">
        <v>9</v>
      </c>
      <c r="CE5169" s="277">
        <v>45200</v>
      </c>
      <c r="CF5169" s="280">
        <v>0</v>
      </c>
      <c r="CG5169" s="280" t="s">
        <v>90</v>
      </c>
      <c r="CH5169" s="280">
        <v>0</v>
      </c>
      <c r="CI5169" s="280" t="s">
        <v>80</v>
      </c>
      <c r="CJ5169" s="280"/>
      <c r="CK5169" s="280"/>
      <c r="CL5169" s="280"/>
      <c r="CM5169" s="280" t="s">
        <v>73</v>
      </c>
      <c r="CN5169" s="280">
        <v>3</v>
      </c>
    </row>
    <row r="5170" spans="4:92">
      <c r="D5170" s="273" t="s">
        <v>83</v>
      </c>
      <c r="E5170" s="273" t="s">
        <v>404</v>
      </c>
      <c r="F5170" s="273" t="s">
        <v>431</v>
      </c>
      <c r="G5170" s="273" t="s">
        <v>436</v>
      </c>
      <c r="H5170" s="274">
        <v>45017</v>
      </c>
      <c r="I5170" s="273">
        <v>11694</v>
      </c>
      <c r="J5170" s="273">
        <v>762</v>
      </c>
      <c r="W5170" s="273">
        <v>153013</v>
      </c>
      <c r="X5170" s="273" t="s">
        <v>64</v>
      </c>
      <c r="Y5170" s="273" t="s">
        <v>287</v>
      </c>
      <c r="Z5170" s="273" t="s">
        <v>325</v>
      </c>
      <c r="AA5170" s="273" t="s">
        <v>469</v>
      </c>
      <c r="AB5170" s="274">
        <v>45078</v>
      </c>
      <c r="AC5170" s="273">
        <v>12499</v>
      </c>
      <c r="AD5170" s="273">
        <v>68</v>
      </c>
      <c r="AE5170" s="273">
        <v>9.1199999999999992</v>
      </c>
      <c r="AF5170" s="273" t="s">
        <v>90</v>
      </c>
      <c r="AG5170" s="273" t="s">
        <v>2118</v>
      </c>
      <c r="AH5170" s="273" t="s">
        <v>1275</v>
      </c>
      <c r="AI5170" s="273" t="s">
        <v>123</v>
      </c>
      <c r="AJ5170" s="273" t="s">
        <v>200</v>
      </c>
      <c r="AK5170" s="273">
        <v>196439</v>
      </c>
      <c r="BV5170" s="336" t="s">
        <v>64</v>
      </c>
      <c r="BW5170" s="337" t="s">
        <v>75</v>
      </c>
      <c r="BX5170" s="337" t="s">
        <v>79</v>
      </c>
      <c r="BY5170" s="337" t="s">
        <v>79</v>
      </c>
      <c r="BZ5170" s="337" t="s">
        <v>126</v>
      </c>
      <c r="CA5170" s="337" t="s">
        <v>127</v>
      </c>
      <c r="CB5170" s="337" t="s">
        <v>133</v>
      </c>
      <c r="CC5170" s="337" t="s">
        <v>134</v>
      </c>
      <c r="CD5170" s="338">
        <v>7</v>
      </c>
      <c r="CE5170" s="335">
        <v>45200</v>
      </c>
      <c r="CF5170" s="337"/>
      <c r="CG5170" s="337"/>
      <c r="CH5170" s="337"/>
      <c r="CI5170" s="337" t="s">
        <v>104</v>
      </c>
      <c r="CJ5170" s="337"/>
      <c r="CK5170" s="337"/>
      <c r="CL5170" s="337"/>
      <c r="CM5170" s="337" t="s">
        <v>73</v>
      </c>
      <c r="CN5170" s="337">
        <v>3</v>
      </c>
    </row>
    <row r="5171" spans="4:92">
      <c r="D5171" s="273" t="s">
        <v>83</v>
      </c>
      <c r="E5171" s="273" t="s">
        <v>404</v>
      </c>
      <c r="F5171" s="273" t="s">
        <v>431</v>
      </c>
      <c r="G5171" s="273" t="s">
        <v>436</v>
      </c>
      <c r="H5171" s="274">
        <v>45017</v>
      </c>
      <c r="I5171" s="273">
        <v>11694</v>
      </c>
      <c r="J5171" s="273">
        <v>762</v>
      </c>
      <c r="K5171" s="273">
        <v>30047.5</v>
      </c>
      <c r="L5171" s="273" t="s">
        <v>66</v>
      </c>
      <c r="M5171" s="273">
        <v>13253.13054</v>
      </c>
      <c r="N5171" s="273" t="s">
        <v>115</v>
      </c>
      <c r="W5171" s="273">
        <v>153037</v>
      </c>
      <c r="X5171" s="273" t="s">
        <v>64</v>
      </c>
      <c r="Y5171" s="273" t="s">
        <v>287</v>
      </c>
      <c r="Z5171" s="273" t="s">
        <v>325</v>
      </c>
      <c r="AA5171" s="273" t="s">
        <v>469</v>
      </c>
      <c r="AB5171" s="274">
        <v>45078</v>
      </c>
      <c r="AC5171" s="273">
        <v>12499</v>
      </c>
      <c r="AD5171" s="273">
        <v>68</v>
      </c>
      <c r="AE5171" s="273">
        <v>3.39</v>
      </c>
      <c r="AF5171" s="273" t="s">
        <v>90</v>
      </c>
      <c r="AG5171" s="273" t="s">
        <v>2119</v>
      </c>
      <c r="AH5171" s="273" t="s">
        <v>1277</v>
      </c>
      <c r="AI5171" s="273" t="s">
        <v>123</v>
      </c>
      <c r="AJ5171" s="273" t="s">
        <v>200</v>
      </c>
      <c r="AK5171" s="273">
        <v>196445</v>
      </c>
      <c r="BV5171" s="279" t="s">
        <v>64</v>
      </c>
      <c r="BW5171" s="280" t="s">
        <v>75</v>
      </c>
      <c r="BX5171" s="280" t="s">
        <v>79</v>
      </c>
      <c r="BY5171" s="280" t="s">
        <v>79</v>
      </c>
      <c r="BZ5171" s="280" t="s">
        <v>167</v>
      </c>
      <c r="CA5171" s="280" t="s">
        <v>168</v>
      </c>
      <c r="CB5171" s="280" t="s">
        <v>169</v>
      </c>
      <c r="CC5171" s="280" t="s">
        <v>170</v>
      </c>
      <c r="CD5171" s="281">
        <v>12</v>
      </c>
      <c r="CE5171" s="277">
        <v>45200</v>
      </c>
      <c r="CF5171" s="280">
        <v>2476</v>
      </c>
      <c r="CG5171" s="280" t="s">
        <v>90</v>
      </c>
      <c r="CH5171" s="280">
        <v>2476</v>
      </c>
      <c r="CI5171" s="280" t="s">
        <v>80</v>
      </c>
      <c r="CJ5171" s="280"/>
      <c r="CK5171" s="280"/>
      <c r="CL5171" s="280"/>
      <c r="CM5171" s="280" t="s">
        <v>73</v>
      </c>
      <c r="CN5171" s="280">
        <v>3</v>
      </c>
    </row>
    <row r="5172" spans="4:92">
      <c r="D5172" s="273" t="s">
        <v>83</v>
      </c>
      <c r="E5172" s="273" t="s">
        <v>404</v>
      </c>
      <c r="F5172" s="273" t="s">
        <v>431</v>
      </c>
      <c r="G5172" s="273" t="s">
        <v>436</v>
      </c>
      <c r="H5172" s="274">
        <v>45017</v>
      </c>
      <c r="I5172" s="273">
        <v>11694</v>
      </c>
      <c r="J5172" s="273">
        <v>762</v>
      </c>
      <c r="K5172" s="273">
        <v>0</v>
      </c>
      <c r="L5172" s="273" t="s">
        <v>66</v>
      </c>
      <c r="N5172" s="273" t="s">
        <v>107</v>
      </c>
      <c r="W5172" s="273">
        <v>153038</v>
      </c>
      <c r="X5172" s="273" t="s">
        <v>64</v>
      </c>
      <c r="Y5172" s="273" t="s">
        <v>287</v>
      </c>
      <c r="Z5172" s="273" t="s">
        <v>325</v>
      </c>
      <c r="AA5172" s="273" t="s">
        <v>469</v>
      </c>
      <c r="AB5172" s="274">
        <v>45078</v>
      </c>
      <c r="AC5172" s="273">
        <v>12499</v>
      </c>
      <c r="AD5172" s="273">
        <v>68</v>
      </c>
      <c r="AE5172" s="273">
        <v>6.194</v>
      </c>
      <c r="AF5172" s="273" t="s">
        <v>90</v>
      </c>
      <c r="AG5172" s="273" t="s">
        <v>1563</v>
      </c>
      <c r="AH5172" s="273" t="s">
        <v>1564</v>
      </c>
      <c r="AI5172" s="273" t="s">
        <v>123</v>
      </c>
      <c r="AJ5172" s="273" t="s">
        <v>214</v>
      </c>
      <c r="AK5172" s="273">
        <v>196451</v>
      </c>
      <c r="BV5172" s="336" t="s">
        <v>64</v>
      </c>
      <c r="BW5172" s="337" t="s">
        <v>75</v>
      </c>
      <c r="BX5172" s="337" t="s">
        <v>79</v>
      </c>
      <c r="BY5172" s="337" t="s">
        <v>79</v>
      </c>
      <c r="BZ5172" s="337" t="s">
        <v>151</v>
      </c>
      <c r="CA5172" s="337" t="s">
        <v>152</v>
      </c>
      <c r="CB5172" s="337" t="s">
        <v>161</v>
      </c>
      <c r="CC5172" s="337" t="s">
        <v>162</v>
      </c>
      <c r="CD5172" s="338">
        <v>11</v>
      </c>
      <c r="CE5172" s="335">
        <v>45200</v>
      </c>
      <c r="CF5172" s="337">
        <v>74043.199999999997</v>
      </c>
      <c r="CG5172" s="337" t="s">
        <v>90</v>
      </c>
      <c r="CH5172" s="337">
        <v>74043.199999999997</v>
      </c>
      <c r="CI5172" s="337" t="s">
        <v>80</v>
      </c>
      <c r="CJ5172" s="337"/>
      <c r="CK5172" s="337"/>
      <c r="CL5172" s="337"/>
      <c r="CM5172" s="337" t="s">
        <v>73</v>
      </c>
      <c r="CN5172" s="337">
        <v>3</v>
      </c>
    </row>
    <row r="5173" spans="4:92">
      <c r="D5173" s="273" t="s">
        <v>83</v>
      </c>
      <c r="E5173" s="273" t="s">
        <v>404</v>
      </c>
      <c r="F5173" s="273" t="s">
        <v>431</v>
      </c>
      <c r="G5173" s="273" t="s">
        <v>436</v>
      </c>
      <c r="H5173" s="274">
        <v>45047</v>
      </c>
      <c r="I5173" s="273">
        <v>12310</v>
      </c>
      <c r="J5173" s="273">
        <v>762</v>
      </c>
      <c r="K5173" s="273">
        <v>40330</v>
      </c>
      <c r="L5173" s="273" t="s">
        <v>66</v>
      </c>
      <c r="M5173" s="273">
        <v>545.34362999999996</v>
      </c>
      <c r="N5173" s="273" t="s">
        <v>1010</v>
      </c>
      <c r="O5173" s="273">
        <v>14140</v>
      </c>
      <c r="P5173" s="273" t="s">
        <v>1011</v>
      </c>
      <c r="Q5173" s="273" t="s">
        <v>1993</v>
      </c>
      <c r="R5173" s="273" t="s">
        <v>1013</v>
      </c>
      <c r="S5173" s="273" t="s">
        <v>1682</v>
      </c>
      <c r="U5173" s="273" t="s">
        <v>1682</v>
      </c>
      <c r="V5173" s="273" t="s">
        <v>1682</v>
      </c>
      <c r="W5173" s="273">
        <v>178558</v>
      </c>
      <c r="X5173" s="273" t="s">
        <v>64</v>
      </c>
      <c r="Y5173" s="273" t="s">
        <v>287</v>
      </c>
      <c r="Z5173" s="273" t="s">
        <v>325</v>
      </c>
      <c r="AA5173" s="273" t="s">
        <v>469</v>
      </c>
      <c r="AB5173" s="274">
        <v>45078</v>
      </c>
      <c r="AC5173" s="273">
        <v>12499</v>
      </c>
      <c r="AD5173" s="273">
        <v>68</v>
      </c>
      <c r="AE5173" s="273">
        <v>1.0489999999999999</v>
      </c>
      <c r="AF5173" s="273" t="s">
        <v>90</v>
      </c>
      <c r="AG5173" s="273" t="s">
        <v>1565</v>
      </c>
      <c r="AH5173" s="273" t="s">
        <v>1566</v>
      </c>
      <c r="AI5173" s="273" t="s">
        <v>123</v>
      </c>
      <c r="AJ5173" s="273" t="s">
        <v>1245</v>
      </c>
      <c r="AK5173" s="273">
        <v>196457</v>
      </c>
      <c r="BV5173" s="279" t="s">
        <v>64</v>
      </c>
      <c r="BW5173" s="280" t="s">
        <v>75</v>
      </c>
      <c r="BX5173" s="280" t="s">
        <v>79</v>
      </c>
      <c r="BY5173" s="280" t="s">
        <v>79</v>
      </c>
      <c r="BZ5173" s="280" t="s">
        <v>167</v>
      </c>
      <c r="CA5173" s="280" t="s">
        <v>168</v>
      </c>
      <c r="CB5173" s="280" t="s">
        <v>353</v>
      </c>
      <c r="CC5173" s="280" t="s">
        <v>354</v>
      </c>
      <c r="CD5173" s="281">
        <v>13</v>
      </c>
      <c r="CE5173" s="277">
        <v>45200</v>
      </c>
      <c r="CF5173" s="280">
        <v>0</v>
      </c>
      <c r="CG5173" s="280" t="s">
        <v>90</v>
      </c>
      <c r="CH5173" s="280">
        <v>0</v>
      </c>
      <c r="CI5173" s="280" t="s">
        <v>80</v>
      </c>
      <c r="CJ5173" s="280"/>
      <c r="CK5173" s="280"/>
      <c r="CL5173" s="280"/>
      <c r="CM5173" s="280" t="s">
        <v>73</v>
      </c>
      <c r="CN5173" s="280">
        <v>3</v>
      </c>
    </row>
    <row r="5174" spans="4:92">
      <c r="D5174" s="273" t="s">
        <v>83</v>
      </c>
      <c r="E5174" s="273" t="s">
        <v>404</v>
      </c>
      <c r="F5174" s="273" t="s">
        <v>431</v>
      </c>
      <c r="G5174" s="273" t="s">
        <v>436</v>
      </c>
      <c r="H5174" s="274">
        <v>45047</v>
      </c>
      <c r="I5174" s="273">
        <v>12310</v>
      </c>
      <c r="J5174" s="273">
        <v>762</v>
      </c>
      <c r="K5174" s="273">
        <v>15767</v>
      </c>
      <c r="L5174" s="273" t="s">
        <v>66</v>
      </c>
      <c r="M5174" s="273">
        <v>14311.10226</v>
      </c>
      <c r="N5174" s="273" t="s">
        <v>115</v>
      </c>
      <c r="W5174" s="273">
        <v>178556</v>
      </c>
      <c r="X5174" s="273" t="s">
        <v>64</v>
      </c>
      <c r="Y5174" s="273" t="s">
        <v>287</v>
      </c>
      <c r="Z5174" s="273" t="s">
        <v>325</v>
      </c>
      <c r="AA5174" s="273" t="s">
        <v>469</v>
      </c>
      <c r="AB5174" s="274">
        <v>45078</v>
      </c>
      <c r="AC5174" s="273">
        <v>12499</v>
      </c>
      <c r="AD5174" s="273">
        <v>68</v>
      </c>
      <c r="AE5174" s="273">
        <v>6.5000000000000002E-2</v>
      </c>
      <c r="AF5174" s="273" t="s">
        <v>90</v>
      </c>
      <c r="AG5174" s="273" t="s">
        <v>1567</v>
      </c>
      <c r="AH5174" s="273" t="s">
        <v>1568</v>
      </c>
      <c r="AI5174" s="273" t="s">
        <v>199</v>
      </c>
      <c r="AJ5174" s="273" t="s">
        <v>1245</v>
      </c>
      <c r="AK5174" s="273">
        <v>196463</v>
      </c>
      <c r="BV5174" s="336" t="s">
        <v>64</v>
      </c>
      <c r="BW5174" s="337" t="s">
        <v>75</v>
      </c>
      <c r="BX5174" s="337" t="s">
        <v>79</v>
      </c>
      <c r="BY5174" s="337" t="s">
        <v>79</v>
      </c>
      <c r="BZ5174" s="337" t="s">
        <v>167</v>
      </c>
      <c r="CA5174" s="337" t="s">
        <v>168</v>
      </c>
      <c r="CB5174" s="337" t="s">
        <v>313</v>
      </c>
      <c r="CC5174" s="337" t="s">
        <v>314</v>
      </c>
      <c r="CD5174" s="338">
        <v>14</v>
      </c>
      <c r="CE5174" s="335">
        <v>45200</v>
      </c>
      <c r="CF5174" s="337">
        <v>0</v>
      </c>
      <c r="CG5174" s="337" t="s">
        <v>90</v>
      </c>
      <c r="CH5174" s="337">
        <v>0</v>
      </c>
      <c r="CI5174" s="337" t="s">
        <v>80</v>
      </c>
      <c r="CJ5174" s="337"/>
      <c r="CK5174" s="337"/>
      <c r="CL5174" s="337"/>
      <c r="CM5174" s="337" t="s">
        <v>73</v>
      </c>
      <c r="CN5174" s="337">
        <v>3</v>
      </c>
    </row>
    <row r="5175" spans="4:92">
      <c r="D5175" s="273" t="s">
        <v>83</v>
      </c>
      <c r="E5175" s="273" t="s">
        <v>404</v>
      </c>
      <c r="F5175" s="273" t="s">
        <v>431</v>
      </c>
      <c r="G5175" s="273" t="s">
        <v>436</v>
      </c>
      <c r="H5175" s="274">
        <v>45047</v>
      </c>
      <c r="I5175" s="273">
        <v>12310</v>
      </c>
      <c r="J5175" s="273">
        <v>762</v>
      </c>
      <c r="K5175" s="273">
        <v>40330</v>
      </c>
      <c r="L5175" s="273" t="s">
        <v>66</v>
      </c>
      <c r="N5175" s="273" t="s">
        <v>107</v>
      </c>
      <c r="W5175" s="273">
        <v>178557</v>
      </c>
      <c r="X5175" s="273" t="s">
        <v>64</v>
      </c>
      <c r="Y5175" s="273" t="s">
        <v>287</v>
      </c>
      <c r="Z5175" s="273" t="s">
        <v>325</v>
      </c>
      <c r="AA5175" s="273" t="s">
        <v>469</v>
      </c>
      <c r="AB5175" s="274">
        <v>45078</v>
      </c>
      <c r="AC5175" s="273">
        <v>12499</v>
      </c>
      <c r="AD5175" s="273">
        <v>68</v>
      </c>
      <c r="AE5175" s="273">
        <v>7.1999999999999995E-2</v>
      </c>
      <c r="AF5175" s="273" t="s">
        <v>90</v>
      </c>
      <c r="AG5175" s="273" t="s">
        <v>1569</v>
      </c>
      <c r="AH5175" s="273" t="s">
        <v>1570</v>
      </c>
      <c r="AI5175" s="273" t="s">
        <v>199</v>
      </c>
      <c r="AJ5175" s="273" t="s">
        <v>1245</v>
      </c>
      <c r="AK5175" s="273">
        <v>196469</v>
      </c>
      <c r="BV5175" s="279" t="s">
        <v>64</v>
      </c>
      <c r="BW5175" s="280" t="s">
        <v>75</v>
      </c>
      <c r="BX5175" s="280" t="s">
        <v>79</v>
      </c>
      <c r="BY5175" s="280" t="s">
        <v>79</v>
      </c>
      <c r="BZ5175" s="280" t="s">
        <v>204</v>
      </c>
      <c r="CA5175" s="280" t="s">
        <v>205</v>
      </c>
      <c r="CB5175" s="280" t="s">
        <v>206</v>
      </c>
      <c r="CC5175" s="280" t="s">
        <v>207</v>
      </c>
      <c r="CD5175" s="281">
        <v>0</v>
      </c>
      <c r="CE5175" s="277">
        <v>45200</v>
      </c>
      <c r="CF5175" s="280"/>
      <c r="CG5175" s="280" t="s">
        <v>181</v>
      </c>
      <c r="CH5175" s="280"/>
      <c r="CI5175" s="280" t="s">
        <v>208</v>
      </c>
      <c r="CJ5175" s="280" t="s">
        <v>209</v>
      </c>
      <c r="CK5175" s="280"/>
      <c r="CL5175" s="280"/>
      <c r="CM5175" s="280" t="s">
        <v>73</v>
      </c>
      <c r="CN5175" s="280">
        <v>3</v>
      </c>
    </row>
    <row r="5176" spans="4:92">
      <c r="D5176" s="273" t="s">
        <v>83</v>
      </c>
      <c r="E5176" s="273" t="s">
        <v>404</v>
      </c>
      <c r="F5176" s="273" t="s">
        <v>431</v>
      </c>
      <c r="G5176" s="273" t="s">
        <v>436</v>
      </c>
      <c r="H5176" s="274">
        <v>45078</v>
      </c>
      <c r="I5176" s="273">
        <v>12579</v>
      </c>
      <c r="J5176" s="273">
        <v>762</v>
      </c>
      <c r="K5176" s="273">
        <v>57216</v>
      </c>
      <c r="L5176" s="273" t="s">
        <v>66</v>
      </c>
      <c r="M5176" s="273">
        <v>674.92425000000003</v>
      </c>
      <c r="N5176" s="273" t="s">
        <v>1010</v>
      </c>
      <c r="O5176" s="273">
        <v>17500</v>
      </c>
      <c r="P5176" s="273" t="s">
        <v>1011</v>
      </c>
      <c r="Q5176" s="273" t="s">
        <v>1993</v>
      </c>
      <c r="R5176" s="273" t="s">
        <v>1013</v>
      </c>
      <c r="S5176" s="273" t="s">
        <v>1682</v>
      </c>
      <c r="U5176" s="273" t="s">
        <v>1682</v>
      </c>
      <c r="V5176" s="273" t="s">
        <v>1682</v>
      </c>
      <c r="W5176" s="273">
        <v>190394</v>
      </c>
      <c r="X5176" s="273" t="s">
        <v>64</v>
      </c>
      <c r="Y5176" s="273" t="s">
        <v>287</v>
      </c>
      <c r="Z5176" s="273" t="s">
        <v>325</v>
      </c>
      <c r="AA5176" s="273" t="s">
        <v>469</v>
      </c>
      <c r="AB5176" s="274">
        <v>45078</v>
      </c>
      <c r="AC5176" s="273">
        <v>12499</v>
      </c>
      <c r="AD5176" s="273">
        <v>68</v>
      </c>
      <c r="AE5176" s="273">
        <v>0.10199999999999999</v>
      </c>
      <c r="AF5176" s="273" t="s">
        <v>90</v>
      </c>
      <c r="AG5176" s="273" t="s">
        <v>1571</v>
      </c>
      <c r="AH5176" s="273" t="s">
        <v>1572</v>
      </c>
      <c r="AI5176" s="273" t="s">
        <v>123</v>
      </c>
      <c r="AJ5176" s="273" t="s">
        <v>200</v>
      </c>
      <c r="AK5176" s="273">
        <v>196475</v>
      </c>
      <c r="BV5176" s="336" t="s">
        <v>64</v>
      </c>
      <c r="BW5176" s="337" t="s">
        <v>75</v>
      </c>
      <c r="BX5176" s="337" t="s">
        <v>79</v>
      </c>
      <c r="BY5176" s="337" t="s">
        <v>79</v>
      </c>
      <c r="BZ5176" s="337" t="s">
        <v>204</v>
      </c>
      <c r="CA5176" s="337" t="s">
        <v>205</v>
      </c>
      <c r="CB5176" s="337" t="s">
        <v>206</v>
      </c>
      <c r="CC5176" s="337" t="s">
        <v>207</v>
      </c>
      <c r="CD5176" s="338">
        <v>0</v>
      </c>
      <c r="CE5176" s="335">
        <v>45200</v>
      </c>
      <c r="CF5176" s="337"/>
      <c r="CG5176" s="337" t="s">
        <v>181</v>
      </c>
      <c r="CH5176" s="337"/>
      <c r="CI5176" s="337" t="s">
        <v>208</v>
      </c>
      <c r="CJ5176" s="337" t="s">
        <v>209</v>
      </c>
      <c r="CK5176" s="337"/>
      <c r="CL5176" s="337"/>
      <c r="CM5176" s="337" t="s">
        <v>73</v>
      </c>
      <c r="CN5176" s="337">
        <v>3</v>
      </c>
    </row>
    <row r="5177" spans="4:92">
      <c r="D5177" s="273" t="s">
        <v>83</v>
      </c>
      <c r="E5177" s="273" t="s">
        <v>404</v>
      </c>
      <c r="F5177" s="273" t="s">
        <v>431</v>
      </c>
      <c r="G5177" s="273" t="s">
        <v>436</v>
      </c>
      <c r="H5177" s="274">
        <v>45078</v>
      </c>
      <c r="I5177" s="273">
        <v>12579</v>
      </c>
      <c r="J5177" s="273">
        <v>762</v>
      </c>
      <c r="K5177" s="273">
        <v>0</v>
      </c>
      <c r="L5177" s="273" t="s">
        <v>66</v>
      </c>
      <c r="M5177" s="273">
        <v>10005.73236</v>
      </c>
      <c r="N5177" s="273" t="s">
        <v>115</v>
      </c>
      <c r="W5177" s="273">
        <v>190392</v>
      </c>
      <c r="X5177" s="273" t="s">
        <v>64</v>
      </c>
      <c r="Y5177" s="273" t="s">
        <v>287</v>
      </c>
      <c r="Z5177" s="273" t="s">
        <v>325</v>
      </c>
      <c r="AA5177" s="273" t="s">
        <v>469</v>
      </c>
      <c r="AB5177" s="274">
        <v>45078</v>
      </c>
      <c r="AC5177" s="273">
        <v>12499</v>
      </c>
      <c r="AD5177" s="273">
        <v>68</v>
      </c>
      <c r="AE5177" s="273">
        <v>0.18</v>
      </c>
      <c r="AF5177" s="273" t="s">
        <v>90</v>
      </c>
      <c r="AG5177" s="273" t="s">
        <v>1792</v>
      </c>
      <c r="AH5177" s="273" t="s">
        <v>1793</v>
      </c>
      <c r="AI5177" s="273" t="s">
        <v>199</v>
      </c>
      <c r="AJ5177" s="273" t="s">
        <v>200</v>
      </c>
      <c r="AK5177" s="273">
        <v>196481</v>
      </c>
      <c r="BV5177" s="279" t="s">
        <v>64</v>
      </c>
      <c r="BW5177" s="280" t="s">
        <v>75</v>
      </c>
      <c r="BX5177" s="280" t="s">
        <v>79</v>
      </c>
      <c r="BY5177" s="280" t="s">
        <v>79</v>
      </c>
      <c r="BZ5177" s="280" t="s">
        <v>204</v>
      </c>
      <c r="CA5177" s="280" t="s">
        <v>205</v>
      </c>
      <c r="CB5177" s="280" t="s">
        <v>206</v>
      </c>
      <c r="CC5177" s="280" t="s">
        <v>207</v>
      </c>
      <c r="CD5177" s="281">
        <v>0</v>
      </c>
      <c r="CE5177" s="277">
        <v>45200</v>
      </c>
      <c r="CF5177" s="280"/>
      <c r="CG5177" s="280" t="s">
        <v>181</v>
      </c>
      <c r="CH5177" s="280"/>
      <c r="CI5177" s="280" t="s">
        <v>208</v>
      </c>
      <c r="CJ5177" s="280" t="s">
        <v>209</v>
      </c>
      <c r="CK5177" s="280"/>
      <c r="CL5177" s="280"/>
      <c r="CM5177" s="280" t="s">
        <v>73</v>
      </c>
      <c r="CN5177" s="280">
        <v>3</v>
      </c>
    </row>
    <row r="5178" spans="4:92">
      <c r="D5178" s="273" t="s">
        <v>83</v>
      </c>
      <c r="E5178" s="273" t="s">
        <v>404</v>
      </c>
      <c r="F5178" s="273" t="s">
        <v>431</v>
      </c>
      <c r="G5178" s="273" t="s">
        <v>436</v>
      </c>
      <c r="H5178" s="274">
        <v>45078</v>
      </c>
      <c r="I5178" s="273">
        <v>12579</v>
      </c>
      <c r="J5178" s="273">
        <v>762</v>
      </c>
      <c r="K5178" s="273">
        <v>0</v>
      </c>
      <c r="L5178" s="273" t="s">
        <v>66</v>
      </c>
      <c r="N5178" s="273" t="s">
        <v>107</v>
      </c>
      <c r="W5178" s="273">
        <v>190393</v>
      </c>
      <c r="X5178" s="273" t="s">
        <v>64</v>
      </c>
      <c r="Y5178" s="273" t="s">
        <v>287</v>
      </c>
      <c r="Z5178" s="273" t="s">
        <v>325</v>
      </c>
      <c r="AA5178" s="273" t="s">
        <v>469</v>
      </c>
      <c r="AB5178" s="274">
        <v>45078</v>
      </c>
      <c r="AC5178" s="273">
        <v>12499</v>
      </c>
      <c r="AD5178" s="273">
        <v>68</v>
      </c>
      <c r="AE5178" s="273">
        <v>3.504</v>
      </c>
      <c r="AF5178" s="273" t="s">
        <v>90</v>
      </c>
      <c r="AG5178" s="273" t="s">
        <v>1573</v>
      </c>
      <c r="AH5178" s="273" t="s">
        <v>1574</v>
      </c>
      <c r="AI5178" s="273" t="s">
        <v>123</v>
      </c>
      <c r="AJ5178" s="273" t="s">
        <v>200</v>
      </c>
      <c r="AK5178" s="273">
        <v>196487</v>
      </c>
      <c r="BV5178" s="336" t="s">
        <v>64</v>
      </c>
      <c r="BW5178" s="337" t="s">
        <v>75</v>
      </c>
      <c r="BX5178" s="337" t="s">
        <v>79</v>
      </c>
      <c r="BY5178" s="337" t="s">
        <v>79</v>
      </c>
      <c r="BZ5178" s="337" t="s">
        <v>204</v>
      </c>
      <c r="CA5178" s="337" t="s">
        <v>205</v>
      </c>
      <c r="CB5178" s="337" t="s">
        <v>206</v>
      </c>
      <c r="CC5178" s="337" t="s">
        <v>207</v>
      </c>
      <c r="CD5178" s="338">
        <v>0</v>
      </c>
      <c r="CE5178" s="335">
        <v>45200</v>
      </c>
      <c r="CF5178" s="337"/>
      <c r="CG5178" s="337" t="s">
        <v>181</v>
      </c>
      <c r="CH5178" s="337"/>
      <c r="CI5178" s="337" t="s">
        <v>208</v>
      </c>
      <c r="CJ5178" s="337" t="s">
        <v>209</v>
      </c>
      <c r="CK5178" s="337"/>
      <c r="CL5178" s="337"/>
      <c r="CM5178" s="337" t="s">
        <v>73</v>
      </c>
      <c r="CN5178" s="337">
        <v>3</v>
      </c>
    </row>
    <row r="5179" spans="4:92">
      <c r="D5179" s="273" t="s">
        <v>83</v>
      </c>
      <c r="E5179" s="273" t="s">
        <v>404</v>
      </c>
      <c r="F5179" s="273" t="s">
        <v>431</v>
      </c>
      <c r="G5179" s="273" t="s">
        <v>436</v>
      </c>
      <c r="H5179" s="274">
        <v>45108</v>
      </c>
      <c r="I5179" s="273">
        <v>12848</v>
      </c>
      <c r="J5179" s="273">
        <v>762</v>
      </c>
      <c r="K5179" s="273">
        <v>46636</v>
      </c>
      <c r="L5179" s="273" t="s">
        <v>66</v>
      </c>
      <c r="M5179" s="273">
        <v>0</v>
      </c>
      <c r="N5179" s="273" t="s">
        <v>1010</v>
      </c>
      <c r="O5179" s="273">
        <v>15785</v>
      </c>
      <c r="P5179" s="273" t="s">
        <v>1011</v>
      </c>
      <c r="Q5179" s="273" t="s">
        <v>1993</v>
      </c>
      <c r="R5179" s="273" t="s">
        <v>1013</v>
      </c>
      <c r="S5179" s="273" t="s">
        <v>1682</v>
      </c>
      <c r="U5179" s="273" t="s">
        <v>1682</v>
      </c>
      <c r="V5179" s="273" t="s">
        <v>1682</v>
      </c>
      <c r="W5179" s="273">
        <v>203878</v>
      </c>
      <c r="X5179" s="273" t="s">
        <v>64</v>
      </c>
      <c r="Y5179" s="273" t="s">
        <v>287</v>
      </c>
      <c r="Z5179" s="273" t="s">
        <v>325</v>
      </c>
      <c r="AA5179" s="273" t="s">
        <v>469</v>
      </c>
      <c r="AB5179" s="274">
        <v>45078</v>
      </c>
      <c r="AC5179" s="273">
        <v>12499</v>
      </c>
      <c r="AD5179" s="273">
        <v>68</v>
      </c>
      <c r="AE5179" s="273">
        <v>0.66400000000000003</v>
      </c>
      <c r="AF5179" s="273" t="s">
        <v>90</v>
      </c>
      <c r="AG5179" s="273" t="s">
        <v>1575</v>
      </c>
      <c r="AH5179" s="273" t="s">
        <v>1576</v>
      </c>
      <c r="AI5179" s="273" t="s">
        <v>123</v>
      </c>
      <c r="AJ5179" s="273" t="s">
        <v>200</v>
      </c>
      <c r="AK5179" s="273">
        <v>196493</v>
      </c>
      <c r="BV5179" s="279" t="s">
        <v>64</v>
      </c>
      <c r="BW5179" s="280" t="s">
        <v>75</v>
      </c>
      <c r="BX5179" s="280" t="s">
        <v>79</v>
      </c>
      <c r="BY5179" s="280" t="s">
        <v>79</v>
      </c>
      <c r="BZ5179" s="280" t="s">
        <v>204</v>
      </c>
      <c r="CA5179" s="280" t="s">
        <v>205</v>
      </c>
      <c r="CB5179" s="280" t="s">
        <v>206</v>
      </c>
      <c r="CC5179" s="280" t="s">
        <v>207</v>
      </c>
      <c r="CD5179" s="281">
        <v>0</v>
      </c>
      <c r="CE5179" s="277">
        <v>45200</v>
      </c>
      <c r="CF5179" s="280"/>
      <c r="CG5179" s="280" t="s">
        <v>181</v>
      </c>
      <c r="CH5179" s="280"/>
      <c r="CI5179" s="280" t="s">
        <v>208</v>
      </c>
      <c r="CJ5179" s="280" t="s">
        <v>209</v>
      </c>
      <c r="CK5179" s="280"/>
      <c r="CL5179" s="280"/>
      <c r="CM5179" s="280" t="s">
        <v>73</v>
      </c>
      <c r="CN5179" s="280">
        <v>3</v>
      </c>
    </row>
    <row r="5180" spans="4:92">
      <c r="D5180" s="273" t="s">
        <v>83</v>
      </c>
      <c r="E5180" s="273" t="s">
        <v>404</v>
      </c>
      <c r="F5180" s="273" t="s">
        <v>431</v>
      </c>
      <c r="G5180" s="273" t="s">
        <v>436</v>
      </c>
      <c r="H5180" s="274">
        <v>45108</v>
      </c>
      <c r="I5180" s="273">
        <v>12848</v>
      </c>
      <c r="J5180" s="273">
        <v>762</v>
      </c>
      <c r="K5180" s="273">
        <v>22575</v>
      </c>
      <c r="L5180" s="273" t="s">
        <v>66</v>
      </c>
      <c r="M5180" s="273">
        <v>14274.49374</v>
      </c>
      <c r="N5180" s="273" t="s">
        <v>115</v>
      </c>
      <c r="W5180" s="273">
        <v>203876</v>
      </c>
      <c r="X5180" s="273" t="s">
        <v>64</v>
      </c>
      <c r="Y5180" s="273" t="s">
        <v>287</v>
      </c>
      <c r="Z5180" s="273" t="s">
        <v>325</v>
      </c>
      <c r="AA5180" s="273" t="s">
        <v>469</v>
      </c>
      <c r="AB5180" s="274">
        <v>45231</v>
      </c>
      <c r="AC5180" s="273">
        <v>14473</v>
      </c>
      <c r="AD5180" s="273">
        <v>68</v>
      </c>
      <c r="AE5180" s="273">
        <v>0.12</v>
      </c>
      <c r="AF5180" s="273" t="s">
        <v>90</v>
      </c>
      <c r="AG5180" s="273" t="s">
        <v>1584</v>
      </c>
      <c r="AH5180" s="273" t="s">
        <v>1286</v>
      </c>
      <c r="AI5180" s="273" t="s">
        <v>123</v>
      </c>
      <c r="AJ5180" s="273" t="s">
        <v>1245</v>
      </c>
      <c r="AK5180" s="273">
        <v>275351</v>
      </c>
      <c r="BV5180" s="336" t="s">
        <v>64</v>
      </c>
      <c r="BW5180" s="337" t="s">
        <v>75</v>
      </c>
      <c r="BX5180" s="337" t="s">
        <v>79</v>
      </c>
      <c r="BY5180" s="337" t="s">
        <v>79</v>
      </c>
      <c r="BZ5180" s="337" t="s">
        <v>204</v>
      </c>
      <c r="CA5180" s="337" t="s">
        <v>205</v>
      </c>
      <c r="CB5180" s="337" t="s">
        <v>206</v>
      </c>
      <c r="CC5180" s="337" t="s">
        <v>207</v>
      </c>
      <c r="CD5180" s="338">
        <v>0</v>
      </c>
      <c r="CE5180" s="335">
        <v>45200</v>
      </c>
      <c r="CF5180" s="337"/>
      <c r="CG5180" s="337" t="s">
        <v>181</v>
      </c>
      <c r="CH5180" s="337"/>
      <c r="CI5180" s="337" t="s">
        <v>208</v>
      </c>
      <c r="CJ5180" s="337" t="s">
        <v>209</v>
      </c>
      <c r="CK5180" s="337"/>
      <c r="CL5180" s="337"/>
      <c r="CM5180" s="337" t="s">
        <v>73</v>
      </c>
      <c r="CN5180" s="337">
        <v>3</v>
      </c>
    </row>
    <row r="5181" spans="4:92">
      <c r="D5181" s="273" t="s">
        <v>83</v>
      </c>
      <c r="E5181" s="273" t="s">
        <v>404</v>
      </c>
      <c r="F5181" s="273" t="s">
        <v>431</v>
      </c>
      <c r="G5181" s="273" t="s">
        <v>436</v>
      </c>
      <c r="H5181" s="274">
        <v>45108</v>
      </c>
      <c r="I5181" s="273">
        <v>12848</v>
      </c>
      <c r="J5181" s="273">
        <v>762</v>
      </c>
      <c r="K5181" s="273">
        <v>0</v>
      </c>
      <c r="L5181" s="273" t="s">
        <v>66</v>
      </c>
      <c r="N5181" s="273" t="s">
        <v>107</v>
      </c>
      <c r="W5181" s="273">
        <v>203877</v>
      </c>
      <c r="X5181" s="273" t="s">
        <v>64</v>
      </c>
      <c r="Y5181" s="273" t="s">
        <v>287</v>
      </c>
      <c r="Z5181" s="273" t="s">
        <v>325</v>
      </c>
      <c r="AA5181" s="273" t="s">
        <v>469</v>
      </c>
      <c r="AB5181" s="274">
        <v>45231</v>
      </c>
      <c r="AC5181" s="273">
        <v>14474</v>
      </c>
      <c r="AD5181" s="273">
        <v>68</v>
      </c>
      <c r="AK5181" s="273">
        <v>336571</v>
      </c>
      <c r="BV5181" s="279" t="s">
        <v>64</v>
      </c>
      <c r="BW5181" s="280" t="s">
        <v>75</v>
      </c>
      <c r="BX5181" s="280" t="s">
        <v>79</v>
      </c>
      <c r="BY5181" s="280" t="s">
        <v>79</v>
      </c>
      <c r="BZ5181" s="280" t="s">
        <v>204</v>
      </c>
      <c r="CA5181" s="280" t="s">
        <v>205</v>
      </c>
      <c r="CB5181" s="280" t="s">
        <v>206</v>
      </c>
      <c r="CC5181" s="280" t="s">
        <v>207</v>
      </c>
      <c r="CD5181" s="281">
        <v>0</v>
      </c>
      <c r="CE5181" s="277">
        <v>45200</v>
      </c>
      <c r="CF5181" s="280"/>
      <c r="CG5181" s="280" t="s">
        <v>181</v>
      </c>
      <c r="CH5181" s="280"/>
      <c r="CI5181" s="280" t="s">
        <v>208</v>
      </c>
      <c r="CJ5181" s="280" t="s">
        <v>209</v>
      </c>
      <c r="CK5181" s="280"/>
      <c r="CL5181" s="280"/>
      <c r="CM5181" s="280" t="s">
        <v>73</v>
      </c>
      <c r="CN5181" s="280">
        <v>3</v>
      </c>
    </row>
    <row r="5182" spans="4:92">
      <c r="D5182" s="273" t="s">
        <v>83</v>
      </c>
      <c r="E5182" s="273" t="s">
        <v>404</v>
      </c>
      <c r="F5182" s="273" t="s">
        <v>431</v>
      </c>
      <c r="G5182" s="273" t="s">
        <v>436</v>
      </c>
      <c r="H5182" s="274">
        <v>45139</v>
      </c>
      <c r="I5182" s="273">
        <v>13525</v>
      </c>
      <c r="J5182" s="273">
        <v>762</v>
      </c>
      <c r="K5182" s="273">
        <v>62408</v>
      </c>
      <c r="L5182" s="273" t="s">
        <v>66</v>
      </c>
      <c r="M5182" s="273">
        <v>0</v>
      </c>
      <c r="N5182" s="273" t="s">
        <v>1010</v>
      </c>
      <c r="O5182" s="273">
        <v>0</v>
      </c>
      <c r="P5182" s="273" t="s">
        <v>1011</v>
      </c>
      <c r="Q5182" s="273" t="s">
        <v>1993</v>
      </c>
      <c r="R5182" s="273" t="s">
        <v>1013</v>
      </c>
      <c r="S5182" s="273" t="s">
        <v>1682</v>
      </c>
      <c r="U5182" s="273" t="s">
        <v>1682</v>
      </c>
      <c r="V5182" s="273" t="s">
        <v>1682</v>
      </c>
      <c r="W5182" s="273">
        <v>221947</v>
      </c>
      <c r="X5182" s="273" t="s">
        <v>64</v>
      </c>
      <c r="Y5182" s="273" t="s">
        <v>287</v>
      </c>
      <c r="Z5182" s="273" t="s">
        <v>325</v>
      </c>
      <c r="AA5182" s="273" t="s">
        <v>469</v>
      </c>
      <c r="AB5182" s="274">
        <v>45261</v>
      </c>
      <c r="AC5182" s="273">
        <v>16940</v>
      </c>
      <c r="AD5182" s="273">
        <v>68</v>
      </c>
      <c r="AE5182" s="273">
        <v>1.0029999999999999</v>
      </c>
      <c r="AF5182" s="273" t="s">
        <v>90</v>
      </c>
      <c r="AG5182" s="273" t="s">
        <v>1270</v>
      </c>
      <c r="AH5182" s="273" t="s">
        <v>1287</v>
      </c>
      <c r="AI5182" s="273" t="s">
        <v>123</v>
      </c>
      <c r="AJ5182" s="273" t="s">
        <v>200</v>
      </c>
      <c r="AK5182" s="273">
        <v>311792</v>
      </c>
      <c r="BV5182" s="336" t="s">
        <v>64</v>
      </c>
      <c r="BW5182" s="337" t="s">
        <v>75</v>
      </c>
      <c r="BX5182" s="337" t="s">
        <v>79</v>
      </c>
      <c r="BY5182" s="337" t="s">
        <v>79</v>
      </c>
      <c r="BZ5182" s="337" t="s">
        <v>204</v>
      </c>
      <c r="CA5182" s="337" t="s">
        <v>205</v>
      </c>
      <c r="CB5182" s="337" t="s">
        <v>206</v>
      </c>
      <c r="CC5182" s="337" t="s">
        <v>207</v>
      </c>
      <c r="CD5182" s="338">
        <v>0</v>
      </c>
      <c r="CE5182" s="335">
        <v>45200</v>
      </c>
      <c r="CF5182" s="337"/>
      <c r="CG5182" s="337" t="s">
        <v>181</v>
      </c>
      <c r="CH5182" s="337"/>
      <c r="CI5182" s="337" t="s">
        <v>208</v>
      </c>
      <c r="CJ5182" s="337" t="s">
        <v>209</v>
      </c>
      <c r="CK5182" s="337"/>
      <c r="CL5182" s="337"/>
      <c r="CM5182" s="337" t="s">
        <v>73</v>
      </c>
      <c r="CN5182" s="337">
        <v>3</v>
      </c>
    </row>
    <row r="5183" spans="4:92">
      <c r="D5183" s="273" t="s">
        <v>83</v>
      </c>
      <c r="E5183" s="273" t="s">
        <v>404</v>
      </c>
      <c r="F5183" s="273" t="s">
        <v>431</v>
      </c>
      <c r="G5183" s="273" t="s">
        <v>436</v>
      </c>
      <c r="H5183" s="274">
        <v>45139</v>
      </c>
      <c r="I5183" s="273">
        <v>13525</v>
      </c>
      <c r="J5183" s="273">
        <v>762</v>
      </c>
      <c r="K5183" s="273">
        <v>45132</v>
      </c>
      <c r="L5183" s="273" t="s">
        <v>66</v>
      </c>
      <c r="M5183" s="273">
        <v>16543.170150000002</v>
      </c>
      <c r="N5183" s="273" t="s">
        <v>115</v>
      </c>
      <c r="W5183" s="273">
        <v>221945</v>
      </c>
      <c r="X5183" s="273" t="s">
        <v>64</v>
      </c>
      <c r="Y5183" s="273" t="s">
        <v>287</v>
      </c>
      <c r="Z5183" s="273" t="s">
        <v>325</v>
      </c>
      <c r="AA5183" s="273" t="s">
        <v>469</v>
      </c>
      <c r="AB5183" s="274">
        <v>45261</v>
      </c>
      <c r="AC5183" s="273">
        <v>16940</v>
      </c>
      <c r="AD5183" s="273">
        <v>68</v>
      </c>
      <c r="AE5183" s="273">
        <v>0.55300000000000005</v>
      </c>
      <c r="AF5183" s="273" t="s">
        <v>90</v>
      </c>
      <c r="AG5183" s="273" t="s">
        <v>1272</v>
      </c>
      <c r="AH5183" s="273" t="s">
        <v>1273</v>
      </c>
      <c r="AI5183" s="273" t="s">
        <v>199</v>
      </c>
      <c r="AJ5183" s="273" t="s">
        <v>1245</v>
      </c>
      <c r="AK5183" s="273">
        <v>317974</v>
      </c>
      <c r="BV5183" s="279" t="s">
        <v>64</v>
      </c>
      <c r="BW5183" s="280" t="s">
        <v>75</v>
      </c>
      <c r="BX5183" s="280" t="s">
        <v>79</v>
      </c>
      <c r="BY5183" s="280" t="s">
        <v>79</v>
      </c>
      <c r="BZ5183" s="280" t="s">
        <v>204</v>
      </c>
      <c r="CA5183" s="280" t="s">
        <v>205</v>
      </c>
      <c r="CB5183" s="280" t="s">
        <v>206</v>
      </c>
      <c r="CC5183" s="280" t="s">
        <v>207</v>
      </c>
      <c r="CD5183" s="281">
        <v>0</v>
      </c>
      <c r="CE5183" s="277">
        <v>45200</v>
      </c>
      <c r="CF5183" s="280"/>
      <c r="CG5183" s="280" t="s">
        <v>181</v>
      </c>
      <c r="CH5183" s="280"/>
      <c r="CI5183" s="280" t="s">
        <v>208</v>
      </c>
      <c r="CJ5183" s="280" t="s">
        <v>209</v>
      </c>
      <c r="CK5183" s="280"/>
      <c r="CL5183" s="280"/>
      <c r="CM5183" s="280" t="s">
        <v>73</v>
      </c>
      <c r="CN5183" s="280">
        <v>3</v>
      </c>
    </row>
    <row r="5184" spans="4:92">
      <c r="D5184" s="273" t="s">
        <v>83</v>
      </c>
      <c r="E5184" s="273" t="s">
        <v>404</v>
      </c>
      <c r="F5184" s="273" t="s">
        <v>431</v>
      </c>
      <c r="G5184" s="273" t="s">
        <v>436</v>
      </c>
      <c r="H5184" s="274">
        <v>45139</v>
      </c>
      <c r="I5184" s="273">
        <v>13525</v>
      </c>
      <c r="J5184" s="273">
        <v>762</v>
      </c>
      <c r="K5184" s="273">
        <v>0</v>
      </c>
      <c r="L5184" s="273" t="s">
        <v>66</v>
      </c>
      <c r="N5184" s="273" t="s">
        <v>107</v>
      </c>
      <c r="W5184" s="273">
        <v>221946</v>
      </c>
      <c r="X5184" s="273" t="s">
        <v>64</v>
      </c>
      <c r="Y5184" s="273" t="s">
        <v>287</v>
      </c>
      <c r="Z5184" s="273" t="s">
        <v>325</v>
      </c>
      <c r="AA5184" s="273" t="s">
        <v>469</v>
      </c>
      <c r="AB5184" s="274">
        <v>45261</v>
      </c>
      <c r="AC5184" s="273">
        <v>16940</v>
      </c>
      <c r="AD5184" s="273">
        <v>68</v>
      </c>
      <c r="AE5184" s="273">
        <v>3.3000000000000002E-2</v>
      </c>
      <c r="AF5184" s="273" t="s">
        <v>90</v>
      </c>
      <c r="AG5184" s="273" t="s">
        <v>1288</v>
      </c>
      <c r="AH5184" s="273" t="s">
        <v>1289</v>
      </c>
      <c r="AI5184" s="273" t="s">
        <v>123</v>
      </c>
      <c r="AJ5184" s="273" t="s">
        <v>1245</v>
      </c>
      <c r="AK5184" s="273">
        <v>317980</v>
      </c>
      <c r="BV5184" s="336" t="s">
        <v>64</v>
      </c>
      <c r="BW5184" s="337" t="s">
        <v>75</v>
      </c>
      <c r="BX5184" s="337" t="s">
        <v>79</v>
      </c>
      <c r="BY5184" s="337" t="s">
        <v>79</v>
      </c>
      <c r="BZ5184" s="337" t="s">
        <v>204</v>
      </c>
      <c r="CA5184" s="337" t="s">
        <v>205</v>
      </c>
      <c r="CB5184" s="337" t="s">
        <v>206</v>
      </c>
      <c r="CC5184" s="337" t="s">
        <v>207</v>
      </c>
      <c r="CD5184" s="338">
        <v>0</v>
      </c>
      <c r="CE5184" s="335">
        <v>45200</v>
      </c>
      <c r="CF5184" s="337"/>
      <c r="CG5184" s="337" t="s">
        <v>181</v>
      </c>
      <c r="CH5184" s="337"/>
      <c r="CI5184" s="337" t="s">
        <v>208</v>
      </c>
      <c r="CJ5184" s="337" t="s">
        <v>209</v>
      </c>
      <c r="CK5184" s="337"/>
      <c r="CL5184" s="337"/>
      <c r="CM5184" s="337" t="s">
        <v>73</v>
      </c>
      <c r="CN5184" s="337">
        <v>3</v>
      </c>
    </row>
    <row r="5185" spans="4:92">
      <c r="D5185" s="273" t="s">
        <v>83</v>
      </c>
      <c r="E5185" s="273" t="s">
        <v>404</v>
      </c>
      <c r="F5185" s="273" t="s">
        <v>431</v>
      </c>
      <c r="G5185" s="273" t="s">
        <v>436</v>
      </c>
      <c r="H5185" s="274">
        <v>45170</v>
      </c>
      <c r="I5185" s="273">
        <v>13852</v>
      </c>
      <c r="J5185" s="273">
        <v>762</v>
      </c>
      <c r="K5185" s="273">
        <v>31446</v>
      </c>
      <c r="L5185" s="273" t="s">
        <v>66</v>
      </c>
      <c r="M5185" s="273">
        <v>0</v>
      </c>
      <c r="N5185" s="273" t="s">
        <v>1010</v>
      </c>
      <c r="O5185" s="273">
        <v>0</v>
      </c>
      <c r="P5185" s="273" t="s">
        <v>1011</v>
      </c>
      <c r="Q5185" s="273" t="s">
        <v>1993</v>
      </c>
      <c r="R5185" s="273" t="s">
        <v>1342</v>
      </c>
      <c r="S5185" s="273" t="s">
        <v>1682</v>
      </c>
      <c r="U5185" s="273" t="s">
        <v>1682</v>
      </c>
      <c r="V5185" s="273" t="s">
        <v>1682</v>
      </c>
      <c r="W5185" s="273">
        <v>234898</v>
      </c>
      <c r="X5185" s="273" t="s">
        <v>64</v>
      </c>
      <c r="Y5185" s="273" t="s">
        <v>287</v>
      </c>
      <c r="Z5185" s="273" t="s">
        <v>325</v>
      </c>
      <c r="AA5185" s="273" t="s">
        <v>469</v>
      </c>
      <c r="AB5185" s="274">
        <v>45261</v>
      </c>
      <c r="AC5185" s="273">
        <v>16940</v>
      </c>
      <c r="AD5185" s="273">
        <v>68</v>
      </c>
      <c r="AE5185" s="273">
        <v>0.11</v>
      </c>
      <c r="AF5185" s="273" t="s">
        <v>90</v>
      </c>
      <c r="AG5185" s="273" t="s">
        <v>1724</v>
      </c>
      <c r="AH5185" s="273" t="s">
        <v>1725</v>
      </c>
      <c r="AI5185" s="273" t="s">
        <v>199</v>
      </c>
      <c r="AJ5185" s="273" t="s">
        <v>1245</v>
      </c>
      <c r="AK5185" s="273">
        <v>317986</v>
      </c>
      <c r="BV5185" s="279" t="s">
        <v>64</v>
      </c>
      <c r="BW5185" s="280" t="s">
        <v>75</v>
      </c>
      <c r="BX5185" s="280" t="s">
        <v>79</v>
      </c>
      <c r="BY5185" s="280" t="s">
        <v>79</v>
      </c>
      <c r="BZ5185" s="280" t="s">
        <v>204</v>
      </c>
      <c r="CA5185" s="280" t="s">
        <v>205</v>
      </c>
      <c r="CB5185" s="280" t="s">
        <v>206</v>
      </c>
      <c r="CC5185" s="280" t="s">
        <v>207</v>
      </c>
      <c r="CD5185" s="281">
        <v>0</v>
      </c>
      <c r="CE5185" s="277">
        <v>45200</v>
      </c>
      <c r="CF5185" s="280"/>
      <c r="CG5185" s="280" t="s">
        <v>181</v>
      </c>
      <c r="CH5185" s="280"/>
      <c r="CI5185" s="280" t="s">
        <v>208</v>
      </c>
      <c r="CJ5185" s="280" t="s">
        <v>209</v>
      </c>
      <c r="CK5185" s="280"/>
      <c r="CL5185" s="280"/>
      <c r="CM5185" s="280" t="s">
        <v>73</v>
      </c>
      <c r="CN5185" s="280">
        <v>3</v>
      </c>
    </row>
    <row r="5186" spans="4:92">
      <c r="D5186" s="273" t="s">
        <v>83</v>
      </c>
      <c r="E5186" s="273" t="s">
        <v>404</v>
      </c>
      <c r="F5186" s="273" t="s">
        <v>431</v>
      </c>
      <c r="G5186" s="273" t="s">
        <v>436</v>
      </c>
      <c r="H5186" s="274">
        <v>45170</v>
      </c>
      <c r="I5186" s="273">
        <v>13852</v>
      </c>
      <c r="J5186" s="273">
        <v>762</v>
      </c>
      <c r="K5186" s="273">
        <v>81025</v>
      </c>
      <c r="L5186" s="273" t="s">
        <v>66</v>
      </c>
      <c r="M5186" s="273">
        <v>20724.593369999999</v>
      </c>
      <c r="N5186" s="273" t="s">
        <v>115</v>
      </c>
      <c r="W5186" s="273">
        <v>234896</v>
      </c>
      <c r="X5186" s="273" t="s">
        <v>64</v>
      </c>
      <c r="Y5186" s="273" t="s">
        <v>287</v>
      </c>
      <c r="Z5186" s="273" t="s">
        <v>325</v>
      </c>
      <c r="AA5186" s="273" t="s">
        <v>469</v>
      </c>
      <c r="AB5186" s="274">
        <v>45261</v>
      </c>
      <c r="AC5186" s="273">
        <v>16940</v>
      </c>
      <c r="AD5186" s="273">
        <v>68</v>
      </c>
      <c r="AE5186" s="273">
        <v>6.4950000000000001</v>
      </c>
      <c r="AF5186" s="273" t="s">
        <v>90</v>
      </c>
      <c r="AG5186" s="273" t="s">
        <v>1274</v>
      </c>
      <c r="AH5186" s="273" t="s">
        <v>1275</v>
      </c>
      <c r="AI5186" s="273" t="s">
        <v>123</v>
      </c>
      <c r="AJ5186" s="273" t="s">
        <v>200</v>
      </c>
      <c r="AK5186" s="273">
        <v>317992</v>
      </c>
      <c r="BV5186" s="336" t="s">
        <v>64</v>
      </c>
      <c r="BW5186" s="337" t="s">
        <v>75</v>
      </c>
      <c r="BX5186" s="337" t="s">
        <v>79</v>
      </c>
      <c r="BY5186" s="337" t="s">
        <v>79</v>
      </c>
      <c r="BZ5186" s="337" t="s">
        <v>204</v>
      </c>
      <c r="CA5186" s="337" t="s">
        <v>205</v>
      </c>
      <c r="CB5186" s="337" t="s">
        <v>206</v>
      </c>
      <c r="CC5186" s="337" t="s">
        <v>207</v>
      </c>
      <c r="CD5186" s="338">
        <v>0</v>
      </c>
      <c r="CE5186" s="335">
        <v>45200</v>
      </c>
      <c r="CF5186" s="337"/>
      <c r="CG5186" s="337" t="s">
        <v>181</v>
      </c>
      <c r="CH5186" s="337"/>
      <c r="CI5186" s="337" t="s">
        <v>208</v>
      </c>
      <c r="CJ5186" s="337" t="s">
        <v>209</v>
      </c>
      <c r="CK5186" s="337"/>
      <c r="CL5186" s="337"/>
      <c r="CM5186" s="337" t="s">
        <v>73</v>
      </c>
      <c r="CN5186" s="337">
        <v>3</v>
      </c>
    </row>
    <row r="5187" spans="4:92">
      <c r="D5187" s="273" t="s">
        <v>83</v>
      </c>
      <c r="E5187" s="273" t="s">
        <v>404</v>
      </c>
      <c r="F5187" s="273" t="s">
        <v>431</v>
      </c>
      <c r="G5187" s="273" t="s">
        <v>436</v>
      </c>
      <c r="H5187" s="274">
        <v>45170</v>
      </c>
      <c r="I5187" s="273">
        <v>13852</v>
      </c>
      <c r="J5187" s="273">
        <v>762</v>
      </c>
      <c r="K5187" s="273">
        <v>1725</v>
      </c>
      <c r="L5187" s="273" t="s">
        <v>66</v>
      </c>
      <c r="N5187" s="273" t="s">
        <v>107</v>
      </c>
      <c r="W5187" s="273">
        <v>234897</v>
      </c>
      <c r="X5187" s="273" t="s">
        <v>64</v>
      </c>
      <c r="Y5187" s="273" t="s">
        <v>287</v>
      </c>
      <c r="Z5187" s="273" t="s">
        <v>325</v>
      </c>
      <c r="AA5187" s="273" t="s">
        <v>469</v>
      </c>
      <c r="AB5187" s="274">
        <v>45261</v>
      </c>
      <c r="AC5187" s="273">
        <v>16940</v>
      </c>
      <c r="AD5187" s="273">
        <v>68</v>
      </c>
      <c r="AE5187" s="273">
        <v>2.67</v>
      </c>
      <c r="AF5187" s="273" t="s">
        <v>90</v>
      </c>
      <c r="AG5187" s="273" t="s">
        <v>1276</v>
      </c>
      <c r="AH5187" s="273" t="s">
        <v>1277</v>
      </c>
      <c r="AI5187" s="273" t="s">
        <v>123</v>
      </c>
      <c r="AJ5187" s="273" t="s">
        <v>200</v>
      </c>
      <c r="AK5187" s="273">
        <v>317998</v>
      </c>
      <c r="BV5187" s="279" t="s">
        <v>64</v>
      </c>
      <c r="BW5187" s="280" t="s">
        <v>75</v>
      </c>
      <c r="BX5187" s="280" t="s">
        <v>79</v>
      </c>
      <c r="BY5187" s="280" t="s">
        <v>79</v>
      </c>
      <c r="BZ5187" s="280" t="s">
        <v>86</v>
      </c>
      <c r="CA5187" s="280" t="s">
        <v>87</v>
      </c>
      <c r="CB5187" s="280" t="s">
        <v>179</v>
      </c>
      <c r="CC5187" s="280" t="s">
        <v>180</v>
      </c>
      <c r="CD5187" s="281">
        <v>1</v>
      </c>
      <c r="CE5187" s="277">
        <v>45200</v>
      </c>
      <c r="CF5187" s="280"/>
      <c r="CG5187" s="280" t="s">
        <v>181</v>
      </c>
      <c r="CH5187" s="280"/>
      <c r="CI5187" s="280" t="s">
        <v>181</v>
      </c>
      <c r="CJ5187" s="280" t="s">
        <v>306</v>
      </c>
      <c r="CK5187" s="280"/>
      <c r="CL5187" s="280"/>
      <c r="CM5187" s="280" t="s">
        <v>73</v>
      </c>
      <c r="CN5187" s="280">
        <v>3</v>
      </c>
    </row>
    <row r="5188" spans="4:92">
      <c r="D5188" s="273" t="s">
        <v>83</v>
      </c>
      <c r="E5188" s="273" t="s">
        <v>404</v>
      </c>
      <c r="F5188" s="273" t="s">
        <v>431</v>
      </c>
      <c r="G5188" s="273" t="s">
        <v>436</v>
      </c>
      <c r="H5188" s="274">
        <v>45200</v>
      </c>
      <c r="I5188" s="273">
        <v>14187</v>
      </c>
      <c r="J5188" s="273">
        <v>762</v>
      </c>
      <c r="K5188" s="273">
        <v>45070</v>
      </c>
      <c r="L5188" s="273" t="s">
        <v>66</v>
      </c>
      <c r="M5188" s="273">
        <v>0</v>
      </c>
      <c r="N5188" s="273" t="s">
        <v>1010</v>
      </c>
      <c r="O5188" s="273">
        <v>0</v>
      </c>
      <c r="P5188" s="273" t="s">
        <v>1011</v>
      </c>
      <c r="Q5188" s="273" t="s">
        <v>1993</v>
      </c>
      <c r="R5188" s="273" t="s">
        <v>1013</v>
      </c>
      <c r="S5188" s="273" t="s">
        <v>2024</v>
      </c>
      <c r="U5188" s="273" t="s">
        <v>2024</v>
      </c>
      <c r="V5188" s="273" t="s">
        <v>2024</v>
      </c>
      <c r="W5188" s="273">
        <v>252915</v>
      </c>
      <c r="X5188" s="273" t="s">
        <v>64</v>
      </c>
      <c r="Y5188" s="273" t="s">
        <v>287</v>
      </c>
      <c r="Z5188" s="273" t="s">
        <v>325</v>
      </c>
      <c r="AA5188" s="273" t="s">
        <v>469</v>
      </c>
      <c r="AB5188" s="274">
        <v>45261</v>
      </c>
      <c r="AC5188" s="273">
        <v>16940</v>
      </c>
      <c r="AD5188" s="273">
        <v>68</v>
      </c>
      <c r="AE5188" s="273">
        <v>5.62</v>
      </c>
      <c r="AF5188" s="273" t="s">
        <v>90</v>
      </c>
      <c r="AG5188" s="273" t="s">
        <v>1563</v>
      </c>
      <c r="AH5188" s="273" t="s">
        <v>1564</v>
      </c>
      <c r="AI5188" s="273" t="s">
        <v>123</v>
      </c>
      <c r="AJ5188" s="273" t="s">
        <v>214</v>
      </c>
      <c r="AK5188" s="273">
        <v>318004</v>
      </c>
      <c r="BV5188" s="336" t="s">
        <v>64</v>
      </c>
      <c r="BW5188" s="337" t="s">
        <v>75</v>
      </c>
      <c r="BX5188" s="337" t="s">
        <v>79</v>
      </c>
      <c r="BY5188" s="337" t="s">
        <v>79</v>
      </c>
      <c r="BZ5188" s="337" t="s">
        <v>86</v>
      </c>
      <c r="CA5188" s="337" t="s">
        <v>87</v>
      </c>
      <c r="CB5188" s="337" t="s">
        <v>179</v>
      </c>
      <c r="CC5188" s="337" t="s">
        <v>180</v>
      </c>
      <c r="CD5188" s="338">
        <v>1</v>
      </c>
      <c r="CE5188" s="335">
        <v>45200</v>
      </c>
      <c r="CF5188" s="337"/>
      <c r="CG5188" s="337" t="s">
        <v>181</v>
      </c>
      <c r="CH5188" s="337"/>
      <c r="CI5188" s="337" t="s">
        <v>181</v>
      </c>
      <c r="CJ5188" s="337" t="s">
        <v>306</v>
      </c>
      <c r="CK5188" s="337"/>
      <c r="CL5188" s="337"/>
      <c r="CM5188" s="337" t="s">
        <v>73</v>
      </c>
      <c r="CN5188" s="337">
        <v>3</v>
      </c>
    </row>
    <row r="5189" spans="4:92">
      <c r="D5189" s="273" t="s">
        <v>83</v>
      </c>
      <c r="E5189" s="273" t="s">
        <v>404</v>
      </c>
      <c r="F5189" s="273" t="s">
        <v>431</v>
      </c>
      <c r="G5189" s="273" t="s">
        <v>436</v>
      </c>
      <c r="H5189" s="274">
        <v>45200</v>
      </c>
      <c r="I5189" s="273">
        <v>14187</v>
      </c>
      <c r="J5189" s="273">
        <v>762</v>
      </c>
      <c r="K5189" s="273">
        <v>90247.5</v>
      </c>
      <c r="L5189" s="273" t="s">
        <v>66</v>
      </c>
      <c r="M5189" s="273">
        <v>20786.482080000002</v>
      </c>
      <c r="N5189" s="273" t="s">
        <v>115</v>
      </c>
      <c r="W5189" s="273">
        <v>252913</v>
      </c>
      <c r="X5189" s="273" t="s">
        <v>64</v>
      </c>
      <c r="Y5189" s="273" t="s">
        <v>287</v>
      </c>
      <c r="Z5189" s="273" t="s">
        <v>325</v>
      </c>
      <c r="AA5189" s="273" t="s">
        <v>469</v>
      </c>
      <c r="AB5189" s="274">
        <v>45261</v>
      </c>
      <c r="AC5189" s="273">
        <v>16940</v>
      </c>
      <c r="AD5189" s="273">
        <v>68</v>
      </c>
      <c r="AE5189" s="273">
        <v>1.2769999999999999</v>
      </c>
      <c r="AF5189" s="273" t="s">
        <v>90</v>
      </c>
      <c r="AG5189" s="273" t="s">
        <v>1565</v>
      </c>
      <c r="AH5189" s="273" t="s">
        <v>1566</v>
      </c>
      <c r="AI5189" s="273" t="s">
        <v>123</v>
      </c>
      <c r="AJ5189" s="273" t="s">
        <v>1245</v>
      </c>
      <c r="AK5189" s="273">
        <v>318010</v>
      </c>
      <c r="BV5189" s="279" t="s">
        <v>64</v>
      </c>
      <c r="BW5189" s="280" t="s">
        <v>75</v>
      </c>
      <c r="BX5189" s="280" t="s">
        <v>79</v>
      </c>
      <c r="BY5189" s="280" t="s">
        <v>79</v>
      </c>
      <c r="BZ5189" s="280" t="s">
        <v>86</v>
      </c>
      <c r="CA5189" s="280" t="s">
        <v>87</v>
      </c>
      <c r="CB5189" s="280" t="s">
        <v>179</v>
      </c>
      <c r="CC5189" s="280" t="s">
        <v>180</v>
      </c>
      <c r="CD5189" s="281">
        <v>1</v>
      </c>
      <c r="CE5189" s="277">
        <v>45200</v>
      </c>
      <c r="CF5189" s="280"/>
      <c r="CG5189" s="280" t="s">
        <v>181</v>
      </c>
      <c r="CH5189" s="280"/>
      <c r="CI5189" s="280" t="s">
        <v>181</v>
      </c>
      <c r="CJ5189" s="280" t="s">
        <v>306</v>
      </c>
      <c r="CK5189" s="280"/>
      <c r="CL5189" s="280"/>
      <c r="CM5189" s="280" t="s">
        <v>73</v>
      </c>
      <c r="CN5189" s="280">
        <v>3</v>
      </c>
    </row>
    <row r="5190" spans="4:92">
      <c r="D5190" s="273" t="s">
        <v>83</v>
      </c>
      <c r="E5190" s="273" t="s">
        <v>404</v>
      </c>
      <c r="F5190" s="273" t="s">
        <v>431</v>
      </c>
      <c r="G5190" s="273" t="s">
        <v>436</v>
      </c>
      <c r="H5190" s="274">
        <v>45200</v>
      </c>
      <c r="I5190" s="273">
        <v>14187</v>
      </c>
      <c r="J5190" s="273">
        <v>762</v>
      </c>
      <c r="K5190" s="273">
        <v>25</v>
      </c>
      <c r="L5190" s="273" t="s">
        <v>66</v>
      </c>
      <c r="N5190" s="273" t="s">
        <v>107</v>
      </c>
      <c r="W5190" s="273">
        <v>252914</v>
      </c>
      <c r="X5190" s="273" t="s">
        <v>64</v>
      </c>
      <c r="Y5190" s="273" t="s">
        <v>287</v>
      </c>
      <c r="Z5190" s="273" t="s">
        <v>325</v>
      </c>
      <c r="AA5190" s="273" t="s">
        <v>469</v>
      </c>
      <c r="AB5190" s="274">
        <v>45261</v>
      </c>
      <c r="AC5190" s="273">
        <v>16940</v>
      </c>
      <c r="AD5190" s="273">
        <v>68</v>
      </c>
      <c r="AE5190" s="273">
        <v>0.02</v>
      </c>
      <c r="AF5190" s="273" t="s">
        <v>90</v>
      </c>
      <c r="AG5190" s="273" t="s">
        <v>1567</v>
      </c>
      <c r="AH5190" s="273" t="s">
        <v>1568</v>
      </c>
      <c r="AI5190" s="273" t="s">
        <v>199</v>
      </c>
      <c r="AJ5190" s="273" t="s">
        <v>1245</v>
      </c>
      <c r="AK5190" s="273">
        <v>318016</v>
      </c>
      <c r="BV5190" s="336" t="s">
        <v>64</v>
      </c>
      <c r="BW5190" s="337" t="s">
        <v>75</v>
      </c>
      <c r="BX5190" s="337" t="s">
        <v>79</v>
      </c>
      <c r="BY5190" s="337" t="s">
        <v>79</v>
      </c>
      <c r="BZ5190" s="337" t="s">
        <v>86</v>
      </c>
      <c r="CA5190" s="337" t="s">
        <v>87</v>
      </c>
      <c r="CB5190" s="337" t="s">
        <v>179</v>
      </c>
      <c r="CC5190" s="337" t="s">
        <v>180</v>
      </c>
      <c r="CD5190" s="338">
        <v>1</v>
      </c>
      <c r="CE5190" s="335">
        <v>45200</v>
      </c>
      <c r="CF5190" s="337"/>
      <c r="CG5190" s="337" t="s">
        <v>181</v>
      </c>
      <c r="CH5190" s="337"/>
      <c r="CI5190" s="337" t="s">
        <v>181</v>
      </c>
      <c r="CJ5190" s="337" t="s">
        <v>306</v>
      </c>
      <c r="CK5190" s="337"/>
      <c r="CL5190" s="337"/>
      <c r="CM5190" s="337" t="s">
        <v>73</v>
      </c>
      <c r="CN5190" s="337">
        <v>3</v>
      </c>
    </row>
    <row r="5191" spans="4:92">
      <c r="D5191" s="273" t="s">
        <v>83</v>
      </c>
      <c r="E5191" s="273" t="s">
        <v>404</v>
      </c>
      <c r="F5191" s="273" t="s">
        <v>431</v>
      </c>
      <c r="G5191" s="273" t="s">
        <v>436</v>
      </c>
      <c r="H5191" s="274">
        <v>45231</v>
      </c>
      <c r="I5191" s="273">
        <v>14554</v>
      </c>
      <c r="J5191" s="273">
        <v>762</v>
      </c>
      <c r="K5191" s="273">
        <v>39174</v>
      </c>
      <c r="L5191" s="273" t="s">
        <v>66</v>
      </c>
      <c r="M5191" s="273">
        <v>0</v>
      </c>
      <c r="N5191" s="273" t="s">
        <v>1010</v>
      </c>
      <c r="O5191" s="273">
        <v>0</v>
      </c>
      <c r="P5191" s="273" t="s">
        <v>1011</v>
      </c>
      <c r="Q5191" s="273" t="s">
        <v>1993</v>
      </c>
      <c r="R5191" s="273" t="s">
        <v>1013</v>
      </c>
      <c r="S5191" s="273" t="s">
        <v>1682</v>
      </c>
      <c r="U5191" s="273" t="s">
        <v>1682</v>
      </c>
      <c r="V5191" s="273" t="s">
        <v>1682</v>
      </c>
      <c r="W5191" s="273">
        <v>271773</v>
      </c>
      <c r="X5191" s="273" t="s">
        <v>83</v>
      </c>
      <c r="Y5191" s="273" t="s">
        <v>63</v>
      </c>
      <c r="Z5191" s="273" t="s">
        <v>504</v>
      </c>
      <c r="AA5191" s="273" t="s">
        <v>505</v>
      </c>
      <c r="AB5191" s="274">
        <v>45017</v>
      </c>
      <c r="AC5191" s="273">
        <v>12097</v>
      </c>
      <c r="AD5191" s="273">
        <v>684</v>
      </c>
      <c r="AK5191" s="273">
        <v>227267</v>
      </c>
      <c r="BV5191" s="279" t="s">
        <v>64</v>
      </c>
      <c r="BW5191" s="280" t="s">
        <v>75</v>
      </c>
      <c r="BX5191" s="280" t="s">
        <v>79</v>
      </c>
      <c r="BY5191" s="280" t="s">
        <v>79</v>
      </c>
      <c r="BZ5191" s="280" t="s">
        <v>86</v>
      </c>
      <c r="CA5191" s="280" t="s">
        <v>87</v>
      </c>
      <c r="CB5191" s="280" t="s">
        <v>179</v>
      </c>
      <c r="CC5191" s="280" t="s">
        <v>180</v>
      </c>
      <c r="CD5191" s="281">
        <v>1</v>
      </c>
      <c r="CE5191" s="277">
        <v>45200</v>
      </c>
      <c r="CF5191" s="280"/>
      <c r="CG5191" s="280" t="s">
        <v>181</v>
      </c>
      <c r="CH5191" s="280"/>
      <c r="CI5191" s="280" t="s">
        <v>181</v>
      </c>
      <c r="CJ5191" s="280" t="s">
        <v>306</v>
      </c>
      <c r="CK5191" s="280"/>
      <c r="CL5191" s="280"/>
      <c r="CM5191" s="280" t="s">
        <v>73</v>
      </c>
      <c r="CN5191" s="280">
        <v>3</v>
      </c>
    </row>
    <row r="5192" spans="4:92">
      <c r="D5192" s="273" t="s">
        <v>83</v>
      </c>
      <c r="E5192" s="273" t="s">
        <v>404</v>
      </c>
      <c r="F5192" s="273" t="s">
        <v>431</v>
      </c>
      <c r="G5192" s="273" t="s">
        <v>436</v>
      </c>
      <c r="H5192" s="274">
        <v>45231</v>
      </c>
      <c r="I5192" s="273">
        <v>14554</v>
      </c>
      <c r="J5192" s="273">
        <v>762</v>
      </c>
      <c r="K5192" s="273">
        <v>79432.5</v>
      </c>
      <c r="L5192" s="273" t="s">
        <v>66</v>
      </c>
      <c r="M5192" s="273">
        <v>19527.199769999999</v>
      </c>
      <c r="N5192" s="273" t="s">
        <v>115</v>
      </c>
      <c r="W5192" s="273">
        <v>271771</v>
      </c>
      <c r="X5192" s="273" t="s">
        <v>83</v>
      </c>
      <c r="Y5192" s="273" t="s">
        <v>63</v>
      </c>
      <c r="Z5192" s="273" t="s">
        <v>504</v>
      </c>
      <c r="AA5192" s="273" t="s">
        <v>505</v>
      </c>
      <c r="AB5192" s="274">
        <v>45017</v>
      </c>
      <c r="AC5192" s="273">
        <v>12117</v>
      </c>
      <c r="AD5192" s="273">
        <v>684</v>
      </c>
      <c r="AE5192" s="273">
        <v>0.218</v>
      </c>
      <c r="AF5192" s="273" t="s">
        <v>90</v>
      </c>
      <c r="AG5192" s="273" t="s">
        <v>1295</v>
      </c>
      <c r="AH5192" s="273" t="s">
        <v>1296</v>
      </c>
      <c r="AI5192" s="273" t="s">
        <v>123</v>
      </c>
      <c r="AJ5192" s="273" t="s">
        <v>200</v>
      </c>
      <c r="AK5192" s="273">
        <v>294159</v>
      </c>
      <c r="BV5192" s="336" t="s">
        <v>64</v>
      </c>
      <c r="BW5192" s="337" t="s">
        <v>75</v>
      </c>
      <c r="BX5192" s="337" t="s">
        <v>79</v>
      </c>
      <c r="BY5192" s="337" t="s">
        <v>79</v>
      </c>
      <c r="BZ5192" s="337" t="s">
        <v>86</v>
      </c>
      <c r="CA5192" s="337" t="s">
        <v>87</v>
      </c>
      <c r="CB5192" s="337" t="s">
        <v>179</v>
      </c>
      <c r="CC5192" s="337" t="s">
        <v>180</v>
      </c>
      <c r="CD5192" s="338">
        <v>1</v>
      </c>
      <c r="CE5192" s="335">
        <v>45200</v>
      </c>
      <c r="CF5192" s="337"/>
      <c r="CG5192" s="337" t="s">
        <v>181</v>
      </c>
      <c r="CH5192" s="337"/>
      <c r="CI5192" s="337" t="s">
        <v>181</v>
      </c>
      <c r="CJ5192" s="337" t="s">
        <v>306</v>
      </c>
      <c r="CK5192" s="337"/>
      <c r="CL5192" s="337"/>
      <c r="CM5192" s="337" t="s">
        <v>73</v>
      </c>
      <c r="CN5192" s="337">
        <v>3</v>
      </c>
    </row>
    <row r="5193" spans="4:92">
      <c r="D5193" s="273" t="s">
        <v>83</v>
      </c>
      <c r="E5193" s="273" t="s">
        <v>404</v>
      </c>
      <c r="F5193" s="273" t="s">
        <v>431</v>
      </c>
      <c r="G5193" s="273" t="s">
        <v>436</v>
      </c>
      <c r="H5193" s="274">
        <v>45231</v>
      </c>
      <c r="I5193" s="273">
        <v>14554</v>
      </c>
      <c r="J5193" s="273">
        <v>762</v>
      </c>
      <c r="K5193" s="273">
        <v>325</v>
      </c>
      <c r="L5193" s="273" t="s">
        <v>66</v>
      </c>
      <c r="N5193" s="273" t="s">
        <v>107</v>
      </c>
      <c r="W5193" s="273">
        <v>271772</v>
      </c>
      <c r="X5193" s="273" t="s">
        <v>83</v>
      </c>
      <c r="Y5193" s="273" t="s">
        <v>63</v>
      </c>
      <c r="Z5193" s="273" t="s">
        <v>504</v>
      </c>
      <c r="AA5193" s="273" t="s">
        <v>505</v>
      </c>
      <c r="AB5193" s="274">
        <v>45017</v>
      </c>
      <c r="AC5193" s="273">
        <v>12117</v>
      </c>
      <c r="AD5193" s="273">
        <v>684</v>
      </c>
      <c r="AE5193" s="273">
        <v>0.64400000000000002</v>
      </c>
      <c r="AF5193" s="273" t="s">
        <v>90</v>
      </c>
      <c r="AG5193" s="273" t="s">
        <v>1297</v>
      </c>
      <c r="AH5193" s="273" t="s">
        <v>1195</v>
      </c>
      <c r="AI5193" s="273" t="s">
        <v>123</v>
      </c>
      <c r="AJ5193" s="273" t="s">
        <v>214</v>
      </c>
      <c r="AK5193" s="273">
        <v>294165</v>
      </c>
      <c r="BV5193" s="279" t="s">
        <v>64</v>
      </c>
      <c r="BW5193" s="280" t="s">
        <v>75</v>
      </c>
      <c r="BX5193" s="280" t="s">
        <v>79</v>
      </c>
      <c r="BY5193" s="280" t="s">
        <v>79</v>
      </c>
      <c r="BZ5193" s="280" t="s">
        <v>86</v>
      </c>
      <c r="CA5193" s="280" t="s">
        <v>87</v>
      </c>
      <c r="CB5193" s="280" t="s">
        <v>179</v>
      </c>
      <c r="CC5193" s="280" t="s">
        <v>180</v>
      </c>
      <c r="CD5193" s="281">
        <v>1</v>
      </c>
      <c r="CE5193" s="277">
        <v>45200</v>
      </c>
      <c r="CF5193" s="280"/>
      <c r="CG5193" s="280" t="s">
        <v>181</v>
      </c>
      <c r="CH5193" s="280"/>
      <c r="CI5193" s="280" t="s">
        <v>181</v>
      </c>
      <c r="CJ5193" s="280" t="s">
        <v>306</v>
      </c>
      <c r="CK5193" s="280"/>
      <c r="CL5193" s="280"/>
      <c r="CM5193" s="280" t="s">
        <v>73</v>
      </c>
      <c r="CN5193" s="280">
        <v>3</v>
      </c>
    </row>
    <row r="5194" spans="4:92">
      <c r="D5194" s="273" t="s">
        <v>83</v>
      </c>
      <c r="E5194" s="273" t="s">
        <v>404</v>
      </c>
      <c r="F5194" s="273" t="s">
        <v>431</v>
      </c>
      <c r="G5194" s="273" t="s">
        <v>454</v>
      </c>
      <c r="H5194" s="274">
        <v>45078</v>
      </c>
      <c r="I5194" s="273">
        <v>12581</v>
      </c>
      <c r="J5194" s="273">
        <v>764</v>
      </c>
      <c r="K5194" s="273">
        <v>9837</v>
      </c>
      <c r="L5194" s="273" t="s">
        <v>66</v>
      </c>
      <c r="N5194" s="273" t="s">
        <v>107</v>
      </c>
      <c r="W5194" s="273">
        <v>190451</v>
      </c>
      <c r="X5194" s="273" t="s">
        <v>83</v>
      </c>
      <c r="Y5194" s="273" t="s">
        <v>63</v>
      </c>
      <c r="Z5194" s="273" t="s">
        <v>504</v>
      </c>
      <c r="AA5194" s="273" t="s">
        <v>505</v>
      </c>
      <c r="AB5194" s="274">
        <v>45017</v>
      </c>
      <c r="AC5194" s="273">
        <v>12117</v>
      </c>
      <c r="AD5194" s="273">
        <v>684</v>
      </c>
      <c r="AE5194" s="273">
        <v>0.33200000000000002</v>
      </c>
      <c r="AF5194" s="273" t="s">
        <v>90</v>
      </c>
      <c r="AG5194" s="273" t="s">
        <v>1294</v>
      </c>
      <c r="AH5194" s="273" t="s">
        <v>1194</v>
      </c>
      <c r="AI5194" s="273" t="s">
        <v>123</v>
      </c>
      <c r="AJ5194" s="273" t="s">
        <v>200</v>
      </c>
      <c r="AK5194" s="273">
        <v>294171</v>
      </c>
      <c r="BV5194" s="336" t="s">
        <v>64</v>
      </c>
      <c r="BW5194" s="337" t="s">
        <v>75</v>
      </c>
      <c r="BX5194" s="337" t="s">
        <v>79</v>
      </c>
      <c r="BY5194" s="337" t="s">
        <v>79</v>
      </c>
      <c r="BZ5194" s="337" t="s">
        <v>86</v>
      </c>
      <c r="CA5194" s="337" t="s">
        <v>87</v>
      </c>
      <c r="CB5194" s="337" t="s">
        <v>179</v>
      </c>
      <c r="CC5194" s="337" t="s">
        <v>180</v>
      </c>
      <c r="CD5194" s="338">
        <v>1</v>
      </c>
      <c r="CE5194" s="335">
        <v>45200</v>
      </c>
      <c r="CF5194" s="337"/>
      <c r="CG5194" s="337" t="s">
        <v>181</v>
      </c>
      <c r="CH5194" s="337"/>
      <c r="CI5194" s="337" t="s">
        <v>181</v>
      </c>
      <c r="CJ5194" s="337" t="s">
        <v>306</v>
      </c>
      <c r="CK5194" s="337"/>
      <c r="CL5194" s="337"/>
      <c r="CM5194" s="337" t="s">
        <v>73</v>
      </c>
      <c r="CN5194" s="337">
        <v>3</v>
      </c>
    </row>
    <row r="5195" spans="4:92">
      <c r="D5195" s="273" t="s">
        <v>83</v>
      </c>
      <c r="E5195" s="273" t="s">
        <v>404</v>
      </c>
      <c r="F5195" s="273" t="s">
        <v>431</v>
      </c>
      <c r="G5195" s="273" t="s">
        <v>454</v>
      </c>
      <c r="H5195" s="274">
        <v>45108</v>
      </c>
      <c r="I5195" s="273">
        <v>12850</v>
      </c>
      <c r="J5195" s="273">
        <v>764</v>
      </c>
      <c r="W5195" s="273">
        <v>203910</v>
      </c>
      <c r="X5195" s="273" t="s">
        <v>83</v>
      </c>
      <c r="Y5195" s="273" t="s">
        <v>63</v>
      </c>
      <c r="Z5195" s="273" t="s">
        <v>504</v>
      </c>
      <c r="AA5195" s="273" t="s">
        <v>505</v>
      </c>
      <c r="AB5195" s="274">
        <v>45017</v>
      </c>
      <c r="AC5195" s="273">
        <v>12117</v>
      </c>
      <c r="AD5195" s="273">
        <v>684</v>
      </c>
      <c r="AE5195" s="273">
        <v>0</v>
      </c>
      <c r="AF5195" s="273" t="s">
        <v>90</v>
      </c>
      <c r="AG5195" s="273" t="s">
        <v>1045</v>
      </c>
      <c r="AH5195" s="273" t="s">
        <v>1045</v>
      </c>
      <c r="AI5195" s="273" t="s">
        <v>123</v>
      </c>
      <c r="AJ5195" s="273" t="s">
        <v>200</v>
      </c>
      <c r="AK5195" s="273">
        <v>294177</v>
      </c>
      <c r="BV5195" s="279" t="s">
        <v>64</v>
      </c>
      <c r="BW5195" s="280" t="s">
        <v>75</v>
      </c>
      <c r="BX5195" s="280" t="s">
        <v>79</v>
      </c>
      <c r="BY5195" s="280" t="s">
        <v>79</v>
      </c>
      <c r="BZ5195" s="280" t="s">
        <v>86</v>
      </c>
      <c r="CA5195" s="280" t="s">
        <v>87</v>
      </c>
      <c r="CB5195" s="280" t="s">
        <v>179</v>
      </c>
      <c r="CC5195" s="280" t="s">
        <v>180</v>
      </c>
      <c r="CD5195" s="281">
        <v>1</v>
      </c>
      <c r="CE5195" s="277">
        <v>45200</v>
      </c>
      <c r="CF5195" s="280"/>
      <c r="CG5195" s="280" t="s">
        <v>181</v>
      </c>
      <c r="CH5195" s="280"/>
      <c r="CI5195" s="280" t="s">
        <v>181</v>
      </c>
      <c r="CJ5195" s="280" t="s">
        <v>306</v>
      </c>
      <c r="CK5195" s="280"/>
      <c r="CL5195" s="280"/>
      <c r="CM5195" s="280" t="s">
        <v>73</v>
      </c>
      <c r="CN5195" s="280">
        <v>3</v>
      </c>
    </row>
    <row r="5196" spans="4:92">
      <c r="D5196" s="273" t="s">
        <v>83</v>
      </c>
      <c r="E5196" s="273" t="s">
        <v>404</v>
      </c>
      <c r="F5196" s="273" t="s">
        <v>431</v>
      </c>
      <c r="G5196" s="273" t="s">
        <v>454</v>
      </c>
      <c r="H5196" s="274">
        <v>45108</v>
      </c>
      <c r="I5196" s="273">
        <v>12850</v>
      </c>
      <c r="J5196" s="273">
        <v>764</v>
      </c>
      <c r="K5196" s="273">
        <v>114372</v>
      </c>
      <c r="L5196" s="273" t="s">
        <v>66</v>
      </c>
      <c r="M5196" s="273">
        <v>29726.287499999999</v>
      </c>
      <c r="N5196" s="273" t="s">
        <v>115</v>
      </c>
      <c r="W5196" s="273">
        <v>203934</v>
      </c>
      <c r="X5196" s="273" t="s">
        <v>83</v>
      </c>
      <c r="Y5196" s="273" t="s">
        <v>63</v>
      </c>
      <c r="Z5196" s="273" t="s">
        <v>504</v>
      </c>
      <c r="AA5196" s="273" t="s">
        <v>505</v>
      </c>
      <c r="AB5196" s="274">
        <v>45017</v>
      </c>
      <c r="AC5196" s="273">
        <v>14877</v>
      </c>
      <c r="AD5196" s="273">
        <v>684</v>
      </c>
      <c r="AK5196" s="273">
        <v>278609</v>
      </c>
      <c r="BV5196" s="336" t="s">
        <v>64</v>
      </c>
      <c r="BW5196" s="337" t="s">
        <v>75</v>
      </c>
      <c r="BX5196" s="337" t="s">
        <v>79</v>
      </c>
      <c r="BY5196" s="337" t="s">
        <v>79</v>
      </c>
      <c r="BZ5196" s="337" t="s">
        <v>86</v>
      </c>
      <c r="CA5196" s="337" t="s">
        <v>87</v>
      </c>
      <c r="CB5196" s="337" t="s">
        <v>179</v>
      </c>
      <c r="CC5196" s="337" t="s">
        <v>180</v>
      </c>
      <c r="CD5196" s="338">
        <v>1</v>
      </c>
      <c r="CE5196" s="335">
        <v>45200</v>
      </c>
      <c r="CF5196" s="337"/>
      <c r="CG5196" s="337" t="s">
        <v>181</v>
      </c>
      <c r="CH5196" s="337"/>
      <c r="CI5196" s="337" t="s">
        <v>181</v>
      </c>
      <c r="CJ5196" s="337" t="s">
        <v>306</v>
      </c>
      <c r="CK5196" s="337"/>
      <c r="CL5196" s="337"/>
      <c r="CM5196" s="337" t="s">
        <v>73</v>
      </c>
      <c r="CN5196" s="337">
        <v>3</v>
      </c>
    </row>
    <row r="5197" spans="4:92">
      <c r="D5197" s="273" t="s">
        <v>83</v>
      </c>
      <c r="E5197" s="273" t="s">
        <v>404</v>
      </c>
      <c r="F5197" s="273" t="s">
        <v>431</v>
      </c>
      <c r="G5197" s="273" t="s">
        <v>454</v>
      </c>
      <c r="H5197" s="274">
        <v>45108</v>
      </c>
      <c r="I5197" s="273">
        <v>12850</v>
      </c>
      <c r="J5197" s="273">
        <v>764</v>
      </c>
      <c r="K5197" s="273">
        <v>5812</v>
      </c>
      <c r="L5197" s="273" t="s">
        <v>66</v>
      </c>
      <c r="N5197" s="273" t="s">
        <v>107</v>
      </c>
      <c r="W5197" s="273">
        <v>203935</v>
      </c>
      <c r="X5197" s="273" t="s">
        <v>83</v>
      </c>
      <c r="Y5197" s="273" t="s">
        <v>63</v>
      </c>
      <c r="Z5197" s="273" t="s">
        <v>504</v>
      </c>
      <c r="AA5197" s="273" t="s">
        <v>505</v>
      </c>
      <c r="AB5197" s="274">
        <v>45047</v>
      </c>
      <c r="AC5197" s="273">
        <v>12260</v>
      </c>
      <c r="AD5197" s="273">
        <v>684</v>
      </c>
      <c r="AK5197" s="273">
        <v>227286</v>
      </c>
      <c r="BV5197" s="279" t="s">
        <v>64</v>
      </c>
      <c r="BW5197" s="280" t="s">
        <v>75</v>
      </c>
      <c r="BX5197" s="280" t="s">
        <v>79</v>
      </c>
      <c r="BY5197" s="280" t="s">
        <v>79</v>
      </c>
      <c r="BZ5197" s="280" t="s">
        <v>86</v>
      </c>
      <c r="CA5197" s="280" t="s">
        <v>87</v>
      </c>
      <c r="CB5197" s="280" t="s">
        <v>179</v>
      </c>
      <c r="CC5197" s="280" t="s">
        <v>180</v>
      </c>
      <c r="CD5197" s="281">
        <v>1</v>
      </c>
      <c r="CE5197" s="277">
        <v>45200</v>
      </c>
      <c r="CF5197" s="280"/>
      <c r="CG5197" s="280" t="s">
        <v>181</v>
      </c>
      <c r="CH5197" s="280"/>
      <c r="CI5197" s="280" t="s">
        <v>181</v>
      </c>
      <c r="CJ5197" s="280" t="s">
        <v>306</v>
      </c>
      <c r="CK5197" s="280"/>
      <c r="CL5197" s="280"/>
      <c r="CM5197" s="280" t="s">
        <v>73</v>
      </c>
      <c r="CN5197" s="280">
        <v>3</v>
      </c>
    </row>
    <row r="5198" spans="4:92">
      <c r="D5198" s="273" t="s">
        <v>83</v>
      </c>
      <c r="E5198" s="273" t="s">
        <v>404</v>
      </c>
      <c r="F5198" s="273" t="s">
        <v>431</v>
      </c>
      <c r="G5198" s="273" t="s">
        <v>454</v>
      </c>
      <c r="H5198" s="274">
        <v>45139</v>
      </c>
      <c r="I5198" s="273">
        <v>13527</v>
      </c>
      <c r="J5198" s="273">
        <v>764</v>
      </c>
      <c r="W5198" s="273">
        <v>221979</v>
      </c>
      <c r="X5198" s="273" t="s">
        <v>83</v>
      </c>
      <c r="Y5198" s="273" t="s">
        <v>63</v>
      </c>
      <c r="Z5198" s="273" t="s">
        <v>504</v>
      </c>
      <c r="AA5198" s="273" t="s">
        <v>505</v>
      </c>
      <c r="AB5198" s="274">
        <v>45047</v>
      </c>
      <c r="AC5198" s="273">
        <v>12261</v>
      </c>
      <c r="AD5198" s="273">
        <v>684</v>
      </c>
      <c r="AE5198" s="273">
        <v>0.39</v>
      </c>
      <c r="AF5198" s="273" t="s">
        <v>90</v>
      </c>
      <c r="AG5198" s="273" t="s">
        <v>1295</v>
      </c>
      <c r="AH5198" s="273" t="s">
        <v>1296</v>
      </c>
      <c r="AI5198" s="273" t="s">
        <v>123</v>
      </c>
      <c r="AJ5198" s="273" t="s">
        <v>200</v>
      </c>
      <c r="AK5198" s="273">
        <v>294192</v>
      </c>
      <c r="BV5198" s="336" t="s">
        <v>64</v>
      </c>
      <c r="BW5198" s="337" t="s">
        <v>75</v>
      </c>
      <c r="BX5198" s="337" t="s">
        <v>79</v>
      </c>
      <c r="BY5198" s="337" t="s">
        <v>79</v>
      </c>
      <c r="BZ5198" s="337" t="s">
        <v>86</v>
      </c>
      <c r="CA5198" s="337" t="s">
        <v>87</v>
      </c>
      <c r="CB5198" s="337" t="s">
        <v>179</v>
      </c>
      <c r="CC5198" s="337" t="s">
        <v>180</v>
      </c>
      <c r="CD5198" s="338">
        <v>1</v>
      </c>
      <c r="CE5198" s="335">
        <v>45200</v>
      </c>
      <c r="CF5198" s="337"/>
      <c r="CG5198" s="337" t="s">
        <v>181</v>
      </c>
      <c r="CH5198" s="337"/>
      <c r="CI5198" s="337" t="s">
        <v>181</v>
      </c>
      <c r="CJ5198" s="337" t="s">
        <v>306</v>
      </c>
      <c r="CK5198" s="337"/>
      <c r="CL5198" s="337"/>
      <c r="CM5198" s="337" t="s">
        <v>73</v>
      </c>
      <c r="CN5198" s="337">
        <v>3</v>
      </c>
    </row>
    <row r="5199" spans="4:92">
      <c r="D5199" s="273" t="s">
        <v>83</v>
      </c>
      <c r="E5199" s="273" t="s">
        <v>404</v>
      </c>
      <c r="F5199" s="273" t="s">
        <v>431</v>
      </c>
      <c r="G5199" s="273" t="s">
        <v>454</v>
      </c>
      <c r="H5199" s="274">
        <v>45139</v>
      </c>
      <c r="I5199" s="273">
        <v>13527</v>
      </c>
      <c r="J5199" s="273">
        <v>764</v>
      </c>
      <c r="K5199" s="273">
        <v>141084</v>
      </c>
      <c r="L5199" s="273" t="s">
        <v>66</v>
      </c>
      <c r="M5199" s="273">
        <v>32039.26167</v>
      </c>
      <c r="N5199" s="273" t="s">
        <v>115</v>
      </c>
      <c r="W5199" s="273">
        <v>222003</v>
      </c>
      <c r="X5199" s="273" t="s">
        <v>83</v>
      </c>
      <c r="Y5199" s="273" t="s">
        <v>63</v>
      </c>
      <c r="Z5199" s="273" t="s">
        <v>504</v>
      </c>
      <c r="AA5199" s="273" t="s">
        <v>505</v>
      </c>
      <c r="AB5199" s="274">
        <v>45047</v>
      </c>
      <c r="AC5199" s="273">
        <v>12261</v>
      </c>
      <c r="AD5199" s="273">
        <v>684</v>
      </c>
      <c r="AE5199" s="273">
        <v>0.86299999999999999</v>
      </c>
      <c r="AF5199" s="273" t="s">
        <v>90</v>
      </c>
      <c r="AG5199" s="273" t="s">
        <v>1297</v>
      </c>
      <c r="AH5199" s="273" t="s">
        <v>1195</v>
      </c>
      <c r="AI5199" s="273" t="s">
        <v>123</v>
      </c>
      <c r="AJ5199" s="273" t="s">
        <v>214</v>
      </c>
      <c r="AK5199" s="273">
        <v>294198</v>
      </c>
      <c r="BV5199" s="279" t="s">
        <v>64</v>
      </c>
      <c r="BW5199" s="280" t="s">
        <v>75</v>
      </c>
      <c r="BX5199" s="280" t="s">
        <v>79</v>
      </c>
      <c r="BY5199" s="280" t="s">
        <v>79</v>
      </c>
      <c r="BZ5199" s="280" t="s">
        <v>167</v>
      </c>
      <c r="CA5199" s="280" t="s">
        <v>168</v>
      </c>
      <c r="CB5199" s="280" t="s">
        <v>319</v>
      </c>
      <c r="CC5199" s="280" t="s">
        <v>320</v>
      </c>
      <c r="CD5199" s="281">
        <v>15</v>
      </c>
      <c r="CE5199" s="277">
        <v>45200</v>
      </c>
      <c r="CF5199" s="280">
        <v>0</v>
      </c>
      <c r="CG5199" s="280" t="s">
        <v>90</v>
      </c>
      <c r="CH5199" s="280">
        <v>0</v>
      </c>
      <c r="CI5199" s="280" t="s">
        <v>80</v>
      </c>
      <c r="CJ5199" s="280"/>
      <c r="CK5199" s="280"/>
      <c r="CL5199" s="280"/>
      <c r="CM5199" s="280" t="s">
        <v>73</v>
      </c>
      <c r="CN5199" s="280">
        <v>3</v>
      </c>
    </row>
    <row r="5200" spans="4:92">
      <c r="D5200" s="273" t="s">
        <v>83</v>
      </c>
      <c r="E5200" s="273" t="s">
        <v>404</v>
      </c>
      <c r="F5200" s="273" t="s">
        <v>431</v>
      </c>
      <c r="G5200" s="273" t="s">
        <v>454</v>
      </c>
      <c r="H5200" s="274">
        <v>45139</v>
      </c>
      <c r="I5200" s="273">
        <v>13527</v>
      </c>
      <c r="J5200" s="273">
        <v>764</v>
      </c>
      <c r="K5200" s="273">
        <v>5019</v>
      </c>
      <c r="L5200" s="273" t="s">
        <v>66</v>
      </c>
      <c r="N5200" s="273" t="s">
        <v>107</v>
      </c>
      <c r="W5200" s="273">
        <v>222004</v>
      </c>
      <c r="X5200" s="273" t="s">
        <v>83</v>
      </c>
      <c r="Y5200" s="273" t="s">
        <v>63</v>
      </c>
      <c r="Z5200" s="273" t="s">
        <v>504</v>
      </c>
      <c r="AA5200" s="273" t="s">
        <v>505</v>
      </c>
      <c r="AB5200" s="274">
        <v>45047</v>
      </c>
      <c r="AC5200" s="273">
        <v>12261</v>
      </c>
      <c r="AD5200" s="273">
        <v>684</v>
      </c>
      <c r="AE5200" s="273">
        <v>0.751</v>
      </c>
      <c r="AF5200" s="273" t="s">
        <v>90</v>
      </c>
      <c r="AG5200" s="273" t="s">
        <v>1294</v>
      </c>
      <c r="AH5200" s="273" t="s">
        <v>1194</v>
      </c>
      <c r="AI5200" s="273" t="s">
        <v>123</v>
      </c>
      <c r="AJ5200" s="273" t="s">
        <v>200</v>
      </c>
      <c r="AK5200" s="273">
        <v>294204</v>
      </c>
      <c r="BV5200" s="336" t="s">
        <v>64</v>
      </c>
      <c r="BW5200" s="337" t="s">
        <v>75</v>
      </c>
      <c r="BX5200" s="337" t="s">
        <v>79</v>
      </c>
      <c r="BY5200" s="337" t="s">
        <v>79</v>
      </c>
      <c r="BZ5200" s="337" t="s">
        <v>138</v>
      </c>
      <c r="CA5200" s="337" t="s">
        <v>139</v>
      </c>
      <c r="CB5200" s="337" t="s">
        <v>190</v>
      </c>
      <c r="CC5200" s="337" t="s">
        <v>191</v>
      </c>
      <c r="CD5200" s="338">
        <v>8</v>
      </c>
      <c r="CE5200" s="335">
        <v>45200</v>
      </c>
      <c r="CF5200" s="337">
        <v>597</v>
      </c>
      <c r="CG5200" s="337" t="s">
        <v>90</v>
      </c>
      <c r="CH5200" s="337">
        <v>597</v>
      </c>
      <c r="CI5200" s="337" t="s">
        <v>80</v>
      </c>
      <c r="CJ5200" s="337"/>
      <c r="CK5200" s="337"/>
      <c r="CL5200" s="337"/>
      <c r="CM5200" s="337" t="s">
        <v>73</v>
      </c>
      <c r="CN5200" s="337">
        <v>3</v>
      </c>
    </row>
    <row r="5201" spans="4:92">
      <c r="D5201" s="273" t="s">
        <v>83</v>
      </c>
      <c r="E5201" s="273" t="s">
        <v>404</v>
      </c>
      <c r="F5201" s="273" t="s">
        <v>431</v>
      </c>
      <c r="G5201" s="273" t="s">
        <v>454</v>
      </c>
      <c r="H5201" s="274">
        <v>45170</v>
      </c>
      <c r="I5201" s="273">
        <v>13854</v>
      </c>
      <c r="J5201" s="273">
        <v>764</v>
      </c>
      <c r="W5201" s="273">
        <v>234930</v>
      </c>
      <c r="X5201" s="273" t="s">
        <v>83</v>
      </c>
      <c r="Y5201" s="273" t="s">
        <v>63</v>
      </c>
      <c r="Z5201" s="273" t="s">
        <v>504</v>
      </c>
      <c r="AA5201" s="273" t="s">
        <v>505</v>
      </c>
      <c r="AB5201" s="274">
        <v>45047</v>
      </c>
      <c r="AC5201" s="273">
        <v>12261</v>
      </c>
      <c r="AD5201" s="273">
        <v>684</v>
      </c>
      <c r="AE5201" s="273">
        <v>2.7E-2</v>
      </c>
      <c r="AF5201" s="273" t="s">
        <v>90</v>
      </c>
      <c r="AG5201" s="273" t="s">
        <v>1045</v>
      </c>
      <c r="AH5201" s="273" t="s">
        <v>1045</v>
      </c>
      <c r="AI5201" s="273" t="s">
        <v>123</v>
      </c>
      <c r="AJ5201" s="273" t="s">
        <v>200</v>
      </c>
      <c r="AK5201" s="273">
        <v>294210</v>
      </c>
      <c r="BV5201" s="279" t="s">
        <v>64</v>
      </c>
      <c r="BW5201" s="280" t="s">
        <v>75</v>
      </c>
      <c r="BX5201" s="280" t="s">
        <v>79</v>
      </c>
      <c r="BY5201" s="280" t="s">
        <v>79</v>
      </c>
      <c r="BZ5201" s="280" t="s">
        <v>86</v>
      </c>
      <c r="CA5201" s="280" t="s">
        <v>87</v>
      </c>
      <c r="CB5201" s="280" t="s">
        <v>217</v>
      </c>
      <c r="CC5201" s="280" t="s">
        <v>218</v>
      </c>
      <c r="CD5201" s="281">
        <v>2</v>
      </c>
      <c r="CE5201" s="277">
        <v>45200</v>
      </c>
      <c r="CF5201" s="280"/>
      <c r="CG5201" s="280" t="s">
        <v>181</v>
      </c>
      <c r="CH5201" s="280"/>
      <c r="CI5201" s="280" t="s">
        <v>181</v>
      </c>
      <c r="CJ5201" s="280" t="s">
        <v>178</v>
      </c>
      <c r="CK5201" s="280"/>
      <c r="CL5201" s="280" t="s">
        <v>1703</v>
      </c>
      <c r="CM5201" s="280" t="s">
        <v>73</v>
      </c>
      <c r="CN5201" s="280">
        <v>3</v>
      </c>
    </row>
    <row r="5202" spans="4:92">
      <c r="D5202" s="273" t="s">
        <v>83</v>
      </c>
      <c r="E5202" s="273" t="s">
        <v>404</v>
      </c>
      <c r="F5202" s="273" t="s">
        <v>431</v>
      </c>
      <c r="G5202" s="273" t="s">
        <v>454</v>
      </c>
      <c r="H5202" s="274">
        <v>45170</v>
      </c>
      <c r="I5202" s="273">
        <v>13854</v>
      </c>
      <c r="J5202" s="273">
        <v>764</v>
      </c>
      <c r="K5202" s="273">
        <v>120924</v>
      </c>
      <c r="L5202" s="273" t="s">
        <v>66</v>
      </c>
      <c r="M5202" s="273">
        <v>30466.896720000001</v>
      </c>
      <c r="N5202" s="273" t="s">
        <v>115</v>
      </c>
      <c r="W5202" s="273">
        <v>234954</v>
      </c>
      <c r="X5202" s="273" t="s">
        <v>83</v>
      </c>
      <c r="Y5202" s="273" t="s">
        <v>63</v>
      </c>
      <c r="Z5202" s="273" t="s">
        <v>504</v>
      </c>
      <c r="AA5202" s="273" t="s">
        <v>505</v>
      </c>
      <c r="AB5202" s="274">
        <v>45078</v>
      </c>
      <c r="AC5202" s="273">
        <v>12529</v>
      </c>
      <c r="AD5202" s="273">
        <v>684</v>
      </c>
      <c r="AK5202" s="273">
        <v>227305</v>
      </c>
      <c r="BV5202" s="336" t="s">
        <v>64</v>
      </c>
      <c r="BW5202" s="337" t="s">
        <v>75</v>
      </c>
      <c r="BX5202" s="337" t="s">
        <v>79</v>
      </c>
      <c r="BY5202" s="337" t="s">
        <v>79</v>
      </c>
      <c r="BZ5202" s="337" t="s">
        <v>86</v>
      </c>
      <c r="CA5202" s="337" t="s">
        <v>87</v>
      </c>
      <c r="CB5202" s="337" t="s">
        <v>217</v>
      </c>
      <c r="CC5202" s="337" t="s">
        <v>218</v>
      </c>
      <c r="CD5202" s="338">
        <v>2</v>
      </c>
      <c r="CE5202" s="335">
        <v>45200</v>
      </c>
      <c r="CF5202" s="337"/>
      <c r="CG5202" s="337" t="s">
        <v>181</v>
      </c>
      <c r="CH5202" s="337"/>
      <c r="CI5202" s="337" t="s">
        <v>181</v>
      </c>
      <c r="CJ5202" s="337" t="s">
        <v>150</v>
      </c>
      <c r="CK5202" s="337"/>
      <c r="CL5202" s="337"/>
      <c r="CM5202" s="337" t="s">
        <v>73</v>
      </c>
      <c r="CN5202" s="337">
        <v>3</v>
      </c>
    </row>
    <row r="5203" spans="4:92">
      <c r="D5203" s="273" t="s">
        <v>83</v>
      </c>
      <c r="E5203" s="273" t="s">
        <v>404</v>
      </c>
      <c r="F5203" s="273" t="s">
        <v>431</v>
      </c>
      <c r="G5203" s="273" t="s">
        <v>454</v>
      </c>
      <c r="H5203" s="274">
        <v>45170</v>
      </c>
      <c r="I5203" s="273">
        <v>13854</v>
      </c>
      <c r="J5203" s="273">
        <v>764</v>
      </c>
      <c r="K5203" s="273">
        <v>8044</v>
      </c>
      <c r="L5203" s="273" t="s">
        <v>66</v>
      </c>
      <c r="N5203" s="273" t="s">
        <v>107</v>
      </c>
      <c r="W5203" s="273">
        <v>234955</v>
      </c>
      <c r="X5203" s="273" t="s">
        <v>83</v>
      </c>
      <c r="Y5203" s="273" t="s">
        <v>63</v>
      </c>
      <c r="Z5203" s="273" t="s">
        <v>504</v>
      </c>
      <c r="AA5203" s="273" t="s">
        <v>505</v>
      </c>
      <c r="AB5203" s="274">
        <v>45078</v>
      </c>
      <c r="AC5203" s="273">
        <v>12530</v>
      </c>
      <c r="AD5203" s="273">
        <v>684</v>
      </c>
      <c r="AE5203" s="273">
        <v>0.86</v>
      </c>
      <c r="AF5203" s="273" t="s">
        <v>90</v>
      </c>
      <c r="AG5203" s="273" t="s">
        <v>1295</v>
      </c>
      <c r="AH5203" s="273" t="s">
        <v>1296</v>
      </c>
      <c r="AI5203" s="273" t="s">
        <v>123</v>
      </c>
      <c r="AJ5203" s="273" t="s">
        <v>200</v>
      </c>
      <c r="AK5203" s="273">
        <v>294225</v>
      </c>
      <c r="BV5203" s="279" t="s">
        <v>64</v>
      </c>
      <c r="BW5203" s="280" t="s">
        <v>75</v>
      </c>
      <c r="BX5203" s="280" t="s">
        <v>79</v>
      </c>
      <c r="BY5203" s="280" t="s">
        <v>79</v>
      </c>
      <c r="BZ5203" s="280" t="s">
        <v>86</v>
      </c>
      <c r="CA5203" s="280" t="s">
        <v>87</v>
      </c>
      <c r="CB5203" s="280" t="s">
        <v>217</v>
      </c>
      <c r="CC5203" s="280" t="s">
        <v>218</v>
      </c>
      <c r="CD5203" s="281">
        <v>2</v>
      </c>
      <c r="CE5203" s="277">
        <v>45200</v>
      </c>
      <c r="CF5203" s="280"/>
      <c r="CG5203" s="280" t="s">
        <v>181</v>
      </c>
      <c r="CH5203" s="280"/>
      <c r="CI5203" s="280" t="s">
        <v>181</v>
      </c>
      <c r="CJ5203" s="280" t="s">
        <v>166</v>
      </c>
      <c r="CK5203" s="280"/>
      <c r="CL5203" s="280"/>
      <c r="CM5203" s="280" t="s">
        <v>73</v>
      </c>
      <c r="CN5203" s="280">
        <v>3</v>
      </c>
    </row>
    <row r="5204" spans="4:92">
      <c r="D5204" s="273" t="s">
        <v>83</v>
      </c>
      <c r="E5204" s="273" t="s">
        <v>404</v>
      </c>
      <c r="F5204" s="273" t="s">
        <v>431</v>
      </c>
      <c r="G5204" s="273" t="s">
        <v>454</v>
      </c>
      <c r="H5204" s="274">
        <v>45200</v>
      </c>
      <c r="I5204" s="273">
        <v>14189</v>
      </c>
      <c r="J5204" s="273">
        <v>764</v>
      </c>
      <c r="W5204" s="273">
        <v>252947</v>
      </c>
      <c r="X5204" s="273" t="s">
        <v>83</v>
      </c>
      <c r="Y5204" s="273" t="s">
        <v>63</v>
      </c>
      <c r="Z5204" s="273" t="s">
        <v>504</v>
      </c>
      <c r="AA5204" s="273" t="s">
        <v>505</v>
      </c>
      <c r="AB5204" s="274">
        <v>45078</v>
      </c>
      <c r="AC5204" s="273">
        <v>12530</v>
      </c>
      <c r="AD5204" s="273">
        <v>684</v>
      </c>
      <c r="AE5204" s="273">
        <v>1.234</v>
      </c>
      <c r="AF5204" s="273" t="s">
        <v>90</v>
      </c>
      <c r="AG5204" s="273" t="s">
        <v>1297</v>
      </c>
      <c r="AH5204" s="273" t="s">
        <v>1195</v>
      </c>
      <c r="AI5204" s="273" t="s">
        <v>123</v>
      </c>
      <c r="AJ5204" s="273" t="s">
        <v>214</v>
      </c>
      <c r="AK5204" s="273">
        <v>294231</v>
      </c>
      <c r="BV5204" s="336" t="s">
        <v>64</v>
      </c>
      <c r="BW5204" s="337" t="s">
        <v>75</v>
      </c>
      <c r="BX5204" s="337" t="s">
        <v>79</v>
      </c>
      <c r="BY5204" s="337" t="s">
        <v>79</v>
      </c>
      <c r="BZ5204" s="337" t="s">
        <v>86</v>
      </c>
      <c r="CA5204" s="337" t="s">
        <v>87</v>
      </c>
      <c r="CB5204" s="337" t="s">
        <v>217</v>
      </c>
      <c r="CC5204" s="337" t="s">
        <v>218</v>
      </c>
      <c r="CD5204" s="338">
        <v>2</v>
      </c>
      <c r="CE5204" s="335">
        <v>45200</v>
      </c>
      <c r="CF5204" s="337"/>
      <c r="CG5204" s="337" t="s">
        <v>181</v>
      </c>
      <c r="CH5204" s="337"/>
      <c r="CI5204" s="337" t="s">
        <v>181</v>
      </c>
      <c r="CJ5204" s="337" t="s">
        <v>160</v>
      </c>
      <c r="CK5204" s="337"/>
      <c r="CL5204" s="337"/>
      <c r="CM5204" s="337" t="s">
        <v>73</v>
      </c>
      <c r="CN5204" s="337">
        <v>3</v>
      </c>
    </row>
    <row r="5205" spans="4:92">
      <c r="D5205" s="273" t="s">
        <v>83</v>
      </c>
      <c r="E5205" s="273" t="s">
        <v>404</v>
      </c>
      <c r="F5205" s="273" t="s">
        <v>431</v>
      </c>
      <c r="G5205" s="273" t="s">
        <v>454</v>
      </c>
      <c r="H5205" s="274">
        <v>45200</v>
      </c>
      <c r="I5205" s="273">
        <v>14189</v>
      </c>
      <c r="J5205" s="273">
        <v>764</v>
      </c>
      <c r="K5205" s="273">
        <v>137916</v>
      </c>
      <c r="L5205" s="273" t="s">
        <v>66</v>
      </c>
      <c r="M5205" s="273">
        <v>31921.613880000001</v>
      </c>
      <c r="N5205" s="273" t="s">
        <v>115</v>
      </c>
      <c r="W5205" s="273">
        <v>252971</v>
      </c>
      <c r="X5205" s="273" t="s">
        <v>83</v>
      </c>
      <c r="Y5205" s="273" t="s">
        <v>63</v>
      </c>
      <c r="Z5205" s="273" t="s">
        <v>172</v>
      </c>
      <c r="AA5205" s="273" t="s">
        <v>184</v>
      </c>
      <c r="AB5205" s="274">
        <v>45017</v>
      </c>
      <c r="AC5205" s="273">
        <v>12045</v>
      </c>
      <c r="AD5205" s="273">
        <v>13</v>
      </c>
      <c r="AE5205" s="273">
        <v>1.18</v>
      </c>
      <c r="AF5205" s="273" t="s">
        <v>90</v>
      </c>
      <c r="AG5205" s="273" t="s">
        <v>882</v>
      </c>
      <c r="AH5205" s="273" t="s">
        <v>1119</v>
      </c>
      <c r="AI5205" s="273" t="s">
        <v>123</v>
      </c>
      <c r="AJ5205" s="273" t="s">
        <v>214</v>
      </c>
      <c r="AK5205" s="273">
        <v>163225</v>
      </c>
      <c r="BV5205" s="279" t="s">
        <v>64</v>
      </c>
      <c r="BW5205" s="280" t="s">
        <v>75</v>
      </c>
      <c r="BX5205" s="280" t="s">
        <v>79</v>
      </c>
      <c r="BY5205" s="280" t="s">
        <v>79</v>
      </c>
      <c r="BZ5205" s="280" t="s">
        <v>86</v>
      </c>
      <c r="CA5205" s="280" t="s">
        <v>87</v>
      </c>
      <c r="CB5205" s="280" t="s">
        <v>217</v>
      </c>
      <c r="CC5205" s="280" t="s">
        <v>218</v>
      </c>
      <c r="CD5205" s="281">
        <v>2</v>
      </c>
      <c r="CE5205" s="277">
        <v>45200</v>
      </c>
      <c r="CF5205" s="280"/>
      <c r="CG5205" s="280" t="s">
        <v>181</v>
      </c>
      <c r="CH5205" s="280"/>
      <c r="CI5205" s="280" t="s">
        <v>181</v>
      </c>
      <c r="CJ5205" s="280" t="s">
        <v>132</v>
      </c>
      <c r="CK5205" s="280"/>
      <c r="CL5205" s="280"/>
      <c r="CM5205" s="280" t="s">
        <v>73</v>
      </c>
      <c r="CN5205" s="280">
        <v>3</v>
      </c>
    </row>
    <row r="5206" spans="4:92">
      <c r="D5206" s="273" t="s">
        <v>83</v>
      </c>
      <c r="E5206" s="273" t="s">
        <v>404</v>
      </c>
      <c r="F5206" s="273" t="s">
        <v>431</v>
      </c>
      <c r="G5206" s="273" t="s">
        <v>454</v>
      </c>
      <c r="H5206" s="274">
        <v>45200</v>
      </c>
      <c r="I5206" s="273">
        <v>14189</v>
      </c>
      <c r="J5206" s="273">
        <v>764</v>
      </c>
      <c r="K5206" s="273">
        <v>10828</v>
      </c>
      <c r="L5206" s="273" t="s">
        <v>66</v>
      </c>
      <c r="N5206" s="273" t="s">
        <v>107</v>
      </c>
      <c r="W5206" s="273">
        <v>252972</v>
      </c>
      <c r="X5206" s="273" t="s">
        <v>83</v>
      </c>
      <c r="Y5206" s="273" t="s">
        <v>63</v>
      </c>
      <c r="Z5206" s="273" t="s">
        <v>172</v>
      </c>
      <c r="AA5206" s="273" t="s">
        <v>184</v>
      </c>
      <c r="AB5206" s="274">
        <v>45017</v>
      </c>
      <c r="AC5206" s="273">
        <v>12045</v>
      </c>
      <c r="AD5206" s="273">
        <v>13</v>
      </c>
      <c r="AE5206" s="273">
        <v>2.11</v>
      </c>
      <c r="AF5206" s="273" t="s">
        <v>90</v>
      </c>
      <c r="AH5206" s="273" t="s">
        <v>1096</v>
      </c>
      <c r="AI5206" s="273" t="s">
        <v>123</v>
      </c>
      <c r="AJ5206" s="273" t="s">
        <v>716</v>
      </c>
      <c r="AK5206" s="273">
        <v>163231</v>
      </c>
      <c r="BV5206" s="336" t="s">
        <v>64</v>
      </c>
      <c r="BW5206" s="337" t="s">
        <v>75</v>
      </c>
      <c r="BX5206" s="337" t="s">
        <v>79</v>
      </c>
      <c r="BY5206" s="337" t="s">
        <v>79</v>
      </c>
      <c r="BZ5206" s="337" t="s">
        <v>86</v>
      </c>
      <c r="CA5206" s="337" t="s">
        <v>87</v>
      </c>
      <c r="CB5206" s="337" t="s">
        <v>217</v>
      </c>
      <c r="CC5206" s="337" t="s">
        <v>218</v>
      </c>
      <c r="CD5206" s="338">
        <v>2</v>
      </c>
      <c r="CE5206" s="335">
        <v>45200</v>
      </c>
      <c r="CF5206" s="337"/>
      <c r="CG5206" s="337" t="s">
        <v>181</v>
      </c>
      <c r="CH5206" s="337"/>
      <c r="CI5206" s="337" t="s">
        <v>181</v>
      </c>
      <c r="CJ5206" s="337" t="s">
        <v>125</v>
      </c>
      <c r="CK5206" s="337"/>
      <c r="CL5206" s="337"/>
      <c r="CM5206" s="337" t="s">
        <v>73</v>
      </c>
      <c r="CN5206" s="337">
        <v>3</v>
      </c>
    </row>
    <row r="5207" spans="4:92">
      <c r="D5207" s="273" t="s">
        <v>83</v>
      </c>
      <c r="E5207" s="273" t="s">
        <v>404</v>
      </c>
      <c r="F5207" s="273" t="s">
        <v>431</v>
      </c>
      <c r="G5207" s="273" t="s">
        <v>454</v>
      </c>
      <c r="H5207" s="274">
        <v>45231</v>
      </c>
      <c r="I5207" s="273">
        <v>14556</v>
      </c>
      <c r="J5207" s="273">
        <v>764</v>
      </c>
      <c r="W5207" s="273">
        <v>271805</v>
      </c>
      <c r="X5207" s="273" t="s">
        <v>83</v>
      </c>
      <c r="Y5207" s="273" t="s">
        <v>63</v>
      </c>
      <c r="Z5207" s="273" t="s">
        <v>172</v>
      </c>
      <c r="AA5207" s="273" t="s">
        <v>184</v>
      </c>
      <c r="AB5207" s="274">
        <v>45047</v>
      </c>
      <c r="AC5207" s="273">
        <v>12156</v>
      </c>
      <c r="AD5207" s="273">
        <v>13</v>
      </c>
      <c r="AK5207" s="273">
        <v>198176</v>
      </c>
      <c r="BV5207" s="279" t="s">
        <v>64</v>
      </c>
      <c r="BW5207" s="280" t="s">
        <v>75</v>
      </c>
      <c r="BX5207" s="280" t="s">
        <v>79</v>
      </c>
      <c r="BY5207" s="280" t="s">
        <v>79</v>
      </c>
      <c r="BZ5207" s="280" t="s">
        <v>86</v>
      </c>
      <c r="CA5207" s="280" t="s">
        <v>87</v>
      </c>
      <c r="CB5207" s="280" t="s">
        <v>217</v>
      </c>
      <c r="CC5207" s="280" t="s">
        <v>218</v>
      </c>
      <c r="CD5207" s="281">
        <v>2</v>
      </c>
      <c r="CE5207" s="277">
        <v>45200</v>
      </c>
      <c r="CF5207" s="280"/>
      <c r="CG5207" s="280" t="s">
        <v>181</v>
      </c>
      <c r="CH5207" s="280"/>
      <c r="CI5207" s="280" t="s">
        <v>181</v>
      </c>
      <c r="CJ5207" s="280" t="s">
        <v>137</v>
      </c>
      <c r="CK5207" s="280"/>
      <c r="CL5207" s="280"/>
      <c r="CM5207" s="280" t="s">
        <v>73</v>
      </c>
      <c r="CN5207" s="280">
        <v>3</v>
      </c>
    </row>
    <row r="5208" spans="4:92">
      <c r="D5208" s="273" t="s">
        <v>83</v>
      </c>
      <c r="E5208" s="273" t="s">
        <v>404</v>
      </c>
      <c r="F5208" s="273" t="s">
        <v>431</v>
      </c>
      <c r="G5208" s="273" t="s">
        <v>454</v>
      </c>
      <c r="H5208" s="274">
        <v>45231</v>
      </c>
      <c r="I5208" s="273">
        <v>14556</v>
      </c>
      <c r="J5208" s="273">
        <v>764</v>
      </c>
      <c r="K5208" s="273">
        <v>171212</v>
      </c>
      <c r="L5208" s="273" t="s">
        <v>66</v>
      </c>
      <c r="M5208" s="273">
        <v>35910.262049999998</v>
      </c>
      <c r="N5208" s="273" t="s">
        <v>115</v>
      </c>
      <c r="W5208" s="273">
        <v>271829</v>
      </c>
      <c r="X5208" s="273" t="s">
        <v>83</v>
      </c>
      <c r="Y5208" s="273" t="s">
        <v>63</v>
      </c>
      <c r="Z5208" s="273" t="s">
        <v>172</v>
      </c>
      <c r="AA5208" s="273" t="s">
        <v>184</v>
      </c>
      <c r="AB5208" s="274">
        <v>45047</v>
      </c>
      <c r="AC5208" s="273">
        <v>12157</v>
      </c>
      <c r="AD5208" s="273">
        <v>13</v>
      </c>
      <c r="AE5208" s="273">
        <v>1.4870000000000001</v>
      </c>
      <c r="AF5208" s="273" t="s">
        <v>90</v>
      </c>
      <c r="AG5208" s="273" t="s">
        <v>882</v>
      </c>
      <c r="AH5208" s="273" t="s">
        <v>1119</v>
      </c>
      <c r="AI5208" s="273" t="s">
        <v>123</v>
      </c>
      <c r="AJ5208" s="273" t="s">
        <v>214</v>
      </c>
      <c r="AK5208" s="273">
        <v>183429</v>
      </c>
      <c r="BV5208" s="336" t="s">
        <v>64</v>
      </c>
      <c r="BW5208" s="337" t="s">
        <v>75</v>
      </c>
      <c r="BX5208" s="337" t="s">
        <v>79</v>
      </c>
      <c r="BY5208" s="337" t="s">
        <v>79</v>
      </c>
      <c r="BZ5208" s="337" t="s">
        <v>86</v>
      </c>
      <c r="CA5208" s="337" t="s">
        <v>87</v>
      </c>
      <c r="CB5208" s="337" t="s">
        <v>217</v>
      </c>
      <c r="CC5208" s="337" t="s">
        <v>218</v>
      </c>
      <c r="CD5208" s="338">
        <v>2</v>
      </c>
      <c r="CE5208" s="335">
        <v>45200</v>
      </c>
      <c r="CF5208" s="337"/>
      <c r="CG5208" s="337" t="s">
        <v>181</v>
      </c>
      <c r="CH5208" s="337"/>
      <c r="CI5208" s="337" t="s">
        <v>181</v>
      </c>
      <c r="CJ5208" s="337" t="s">
        <v>189</v>
      </c>
      <c r="CK5208" s="337"/>
      <c r="CL5208" s="337"/>
      <c r="CM5208" s="337" t="s">
        <v>73</v>
      </c>
      <c r="CN5208" s="337">
        <v>3</v>
      </c>
    </row>
    <row r="5209" spans="4:92">
      <c r="D5209" s="273" t="s">
        <v>83</v>
      </c>
      <c r="E5209" s="273" t="s">
        <v>404</v>
      </c>
      <c r="F5209" s="273" t="s">
        <v>431</v>
      </c>
      <c r="G5209" s="273" t="s">
        <v>454</v>
      </c>
      <c r="H5209" s="274">
        <v>45231</v>
      </c>
      <c r="I5209" s="273">
        <v>14556</v>
      </c>
      <c r="J5209" s="273">
        <v>764</v>
      </c>
      <c r="K5209" s="273">
        <v>1456</v>
      </c>
      <c r="L5209" s="273" t="s">
        <v>66</v>
      </c>
      <c r="N5209" s="273" t="s">
        <v>107</v>
      </c>
      <c r="W5209" s="273">
        <v>271830</v>
      </c>
      <c r="X5209" s="273" t="s">
        <v>83</v>
      </c>
      <c r="Y5209" s="273" t="s">
        <v>63</v>
      </c>
      <c r="Z5209" s="273" t="s">
        <v>172</v>
      </c>
      <c r="AA5209" s="273" t="s">
        <v>184</v>
      </c>
      <c r="AB5209" s="274">
        <v>45047</v>
      </c>
      <c r="AC5209" s="273">
        <v>12157</v>
      </c>
      <c r="AD5209" s="273">
        <v>13</v>
      </c>
      <c r="AE5209" s="273">
        <v>2.8</v>
      </c>
      <c r="AF5209" s="273" t="s">
        <v>90</v>
      </c>
      <c r="AH5209" s="273" t="s">
        <v>1096</v>
      </c>
      <c r="AI5209" s="273" t="s">
        <v>123</v>
      </c>
      <c r="AJ5209" s="273" t="s">
        <v>716</v>
      </c>
      <c r="AK5209" s="273">
        <v>183435</v>
      </c>
      <c r="BV5209" s="279" t="s">
        <v>64</v>
      </c>
      <c r="BW5209" s="280" t="s">
        <v>75</v>
      </c>
      <c r="BX5209" s="280" t="s">
        <v>79</v>
      </c>
      <c r="BY5209" s="280" t="s">
        <v>79</v>
      </c>
      <c r="BZ5209" s="280" t="s">
        <v>86</v>
      </c>
      <c r="CA5209" s="280" t="s">
        <v>87</v>
      </c>
      <c r="CB5209" s="280" t="s">
        <v>217</v>
      </c>
      <c r="CC5209" s="280" t="s">
        <v>218</v>
      </c>
      <c r="CD5209" s="281">
        <v>2</v>
      </c>
      <c r="CE5209" s="277">
        <v>45200</v>
      </c>
      <c r="CF5209" s="280"/>
      <c r="CG5209" s="280" t="s">
        <v>181</v>
      </c>
      <c r="CH5209" s="280"/>
      <c r="CI5209" s="280" t="s">
        <v>181</v>
      </c>
      <c r="CJ5209" s="280" t="s">
        <v>100</v>
      </c>
      <c r="CK5209" s="280"/>
      <c r="CL5209" s="280"/>
      <c r="CM5209" s="280" t="s">
        <v>73</v>
      </c>
      <c r="CN5209" s="280">
        <v>3</v>
      </c>
    </row>
    <row r="5210" spans="4:92">
      <c r="D5210" s="273" t="s">
        <v>83</v>
      </c>
      <c r="E5210" s="273" t="s">
        <v>404</v>
      </c>
      <c r="F5210" s="273" t="s">
        <v>431</v>
      </c>
      <c r="G5210" s="273" t="s">
        <v>454</v>
      </c>
      <c r="H5210" s="274">
        <v>45261</v>
      </c>
      <c r="I5210" s="273">
        <v>17016</v>
      </c>
      <c r="J5210" s="273">
        <v>764</v>
      </c>
      <c r="W5210" s="273">
        <v>313766</v>
      </c>
      <c r="X5210" s="273" t="s">
        <v>83</v>
      </c>
      <c r="Y5210" s="273" t="s">
        <v>63</v>
      </c>
      <c r="Z5210" s="273" t="s">
        <v>172</v>
      </c>
      <c r="AA5210" s="273" t="s">
        <v>184</v>
      </c>
      <c r="AB5210" s="274">
        <v>45047</v>
      </c>
      <c r="AC5210" s="273">
        <v>12157</v>
      </c>
      <c r="AD5210" s="273">
        <v>13</v>
      </c>
      <c r="AE5210" s="273">
        <v>0.33300000000000002</v>
      </c>
      <c r="AF5210" s="273" t="s">
        <v>90</v>
      </c>
      <c r="AG5210" s="273" t="s">
        <v>1304</v>
      </c>
      <c r="AH5210" s="273" t="s">
        <v>1305</v>
      </c>
      <c r="AI5210" s="273" t="s">
        <v>123</v>
      </c>
      <c r="AJ5210" s="273" t="s">
        <v>200</v>
      </c>
      <c r="AK5210" s="273">
        <v>183445</v>
      </c>
      <c r="BV5210" s="336" t="s">
        <v>64</v>
      </c>
      <c r="BW5210" s="337" t="s">
        <v>75</v>
      </c>
      <c r="BX5210" s="337" t="s">
        <v>79</v>
      </c>
      <c r="BY5210" s="337" t="s">
        <v>79</v>
      </c>
      <c r="BZ5210" s="337" t="s">
        <v>86</v>
      </c>
      <c r="CA5210" s="337" t="s">
        <v>87</v>
      </c>
      <c r="CB5210" s="337" t="s">
        <v>217</v>
      </c>
      <c r="CC5210" s="337" t="s">
        <v>218</v>
      </c>
      <c r="CD5210" s="338">
        <v>2</v>
      </c>
      <c r="CE5210" s="335">
        <v>45200</v>
      </c>
      <c r="CF5210" s="337"/>
      <c r="CG5210" s="337" t="s">
        <v>181</v>
      </c>
      <c r="CH5210" s="337"/>
      <c r="CI5210" s="337" t="s">
        <v>181</v>
      </c>
      <c r="CJ5210" s="337" t="s">
        <v>82</v>
      </c>
      <c r="CK5210" s="337"/>
      <c r="CL5210" s="337"/>
      <c r="CM5210" s="337" t="s">
        <v>73</v>
      </c>
      <c r="CN5210" s="337">
        <v>3</v>
      </c>
    </row>
    <row r="5211" spans="4:92">
      <c r="D5211" s="273" t="s">
        <v>83</v>
      </c>
      <c r="E5211" s="273" t="s">
        <v>404</v>
      </c>
      <c r="F5211" s="273" t="s">
        <v>431</v>
      </c>
      <c r="G5211" s="273" t="s">
        <v>454</v>
      </c>
      <c r="H5211" s="274">
        <v>45261</v>
      </c>
      <c r="I5211" s="273">
        <v>17016</v>
      </c>
      <c r="J5211" s="273">
        <v>764</v>
      </c>
      <c r="K5211" s="273">
        <v>266609</v>
      </c>
      <c r="L5211" s="273" t="s">
        <v>66</v>
      </c>
      <c r="M5211" s="273">
        <v>44947.561229999999</v>
      </c>
      <c r="N5211" s="273" t="s">
        <v>115</v>
      </c>
      <c r="W5211" s="273">
        <v>313790</v>
      </c>
      <c r="X5211" s="273" t="s">
        <v>83</v>
      </c>
      <c r="Y5211" s="273" t="s">
        <v>63</v>
      </c>
      <c r="Z5211" s="273" t="s">
        <v>172</v>
      </c>
      <c r="AA5211" s="273" t="s">
        <v>184</v>
      </c>
      <c r="AB5211" s="274">
        <v>45078</v>
      </c>
      <c r="AC5211" s="273">
        <v>12425</v>
      </c>
      <c r="AD5211" s="273">
        <v>13</v>
      </c>
      <c r="AK5211" s="273">
        <v>198233</v>
      </c>
      <c r="BV5211" s="279" t="s">
        <v>64</v>
      </c>
      <c r="BW5211" s="280" t="s">
        <v>75</v>
      </c>
      <c r="BX5211" s="280" t="s">
        <v>79</v>
      </c>
      <c r="BY5211" s="280" t="s">
        <v>79</v>
      </c>
      <c r="BZ5211" s="280" t="s">
        <v>86</v>
      </c>
      <c r="CA5211" s="280" t="s">
        <v>87</v>
      </c>
      <c r="CB5211" s="280" t="s">
        <v>217</v>
      </c>
      <c r="CC5211" s="280" t="s">
        <v>218</v>
      </c>
      <c r="CD5211" s="281">
        <v>2</v>
      </c>
      <c r="CE5211" s="277">
        <v>45200</v>
      </c>
      <c r="CF5211" s="280"/>
      <c r="CG5211" s="280" t="s">
        <v>181</v>
      </c>
      <c r="CH5211" s="280"/>
      <c r="CI5211" s="280" t="s">
        <v>181</v>
      </c>
      <c r="CJ5211" s="280" t="s">
        <v>109</v>
      </c>
      <c r="CK5211" s="280"/>
      <c r="CL5211" s="280"/>
      <c r="CM5211" s="280" t="s">
        <v>73</v>
      </c>
      <c r="CN5211" s="280">
        <v>3</v>
      </c>
    </row>
    <row r="5212" spans="4:92">
      <c r="D5212" s="273" t="s">
        <v>83</v>
      </c>
      <c r="E5212" s="273" t="s">
        <v>404</v>
      </c>
      <c r="F5212" s="273" t="s">
        <v>431</v>
      </c>
      <c r="G5212" s="273" t="s">
        <v>454</v>
      </c>
      <c r="H5212" s="274">
        <v>45261</v>
      </c>
      <c r="I5212" s="273">
        <v>17016</v>
      </c>
      <c r="J5212" s="273">
        <v>764</v>
      </c>
      <c r="K5212" s="273">
        <v>15328</v>
      </c>
      <c r="L5212" s="273" t="s">
        <v>66</v>
      </c>
      <c r="N5212" s="273" t="s">
        <v>107</v>
      </c>
      <c r="W5212" s="273">
        <v>313791</v>
      </c>
      <c r="X5212" s="273" t="s">
        <v>83</v>
      </c>
      <c r="Y5212" s="273" t="s">
        <v>63</v>
      </c>
      <c r="Z5212" s="273" t="s">
        <v>172</v>
      </c>
      <c r="AA5212" s="273" t="s">
        <v>184</v>
      </c>
      <c r="AB5212" s="274">
        <v>45078</v>
      </c>
      <c r="AC5212" s="273">
        <v>12426</v>
      </c>
      <c r="AD5212" s="273">
        <v>13</v>
      </c>
      <c r="AE5212" s="273">
        <v>1.2769999999999999</v>
      </c>
      <c r="AF5212" s="273" t="s">
        <v>90</v>
      </c>
      <c r="AG5212" s="273" t="s">
        <v>882</v>
      </c>
      <c r="AH5212" s="273" t="s">
        <v>1119</v>
      </c>
      <c r="AI5212" s="273" t="s">
        <v>123</v>
      </c>
      <c r="AJ5212" s="273" t="s">
        <v>214</v>
      </c>
      <c r="AK5212" s="273">
        <v>195743</v>
      </c>
      <c r="BV5212" s="336" t="s">
        <v>64</v>
      </c>
      <c r="BW5212" s="337" t="s">
        <v>75</v>
      </c>
      <c r="BX5212" s="337" t="s">
        <v>79</v>
      </c>
      <c r="BY5212" s="337" t="s">
        <v>79</v>
      </c>
      <c r="BZ5212" s="337" t="s">
        <v>86</v>
      </c>
      <c r="CA5212" s="337" t="s">
        <v>87</v>
      </c>
      <c r="CB5212" s="337" t="s">
        <v>217</v>
      </c>
      <c r="CC5212" s="337" t="s">
        <v>218</v>
      </c>
      <c r="CD5212" s="338">
        <v>2</v>
      </c>
      <c r="CE5212" s="335">
        <v>45200</v>
      </c>
      <c r="CF5212" s="337"/>
      <c r="CG5212" s="337" t="s">
        <v>181</v>
      </c>
      <c r="CH5212" s="337"/>
      <c r="CI5212" s="337" t="s">
        <v>181</v>
      </c>
      <c r="CJ5212" s="337" t="s">
        <v>116</v>
      </c>
      <c r="CK5212" s="337"/>
      <c r="CL5212" s="337"/>
      <c r="CM5212" s="337" t="s">
        <v>73</v>
      </c>
      <c r="CN5212" s="337">
        <v>3</v>
      </c>
    </row>
    <row r="5213" spans="4:92">
      <c r="D5213" s="273" t="s">
        <v>83</v>
      </c>
      <c r="E5213" s="273" t="s">
        <v>404</v>
      </c>
      <c r="F5213" s="273" t="s">
        <v>431</v>
      </c>
      <c r="G5213" s="273" t="s">
        <v>750</v>
      </c>
      <c r="H5213" s="274">
        <v>44927</v>
      </c>
      <c r="I5213" s="273">
        <v>11209</v>
      </c>
      <c r="J5213" s="273">
        <v>763</v>
      </c>
      <c r="K5213" s="273">
        <v>845062</v>
      </c>
      <c r="L5213" s="273" t="s">
        <v>66</v>
      </c>
      <c r="M5213" s="273">
        <v>93214.093439999997</v>
      </c>
      <c r="N5213" s="273" t="s">
        <v>115</v>
      </c>
      <c r="W5213" s="273">
        <v>138972</v>
      </c>
      <c r="X5213" s="273" t="s">
        <v>83</v>
      </c>
      <c r="Y5213" s="273" t="s">
        <v>63</v>
      </c>
      <c r="Z5213" s="273" t="s">
        <v>172</v>
      </c>
      <c r="AA5213" s="273" t="s">
        <v>184</v>
      </c>
      <c r="AB5213" s="274">
        <v>45078</v>
      </c>
      <c r="AC5213" s="273">
        <v>12426</v>
      </c>
      <c r="AD5213" s="273">
        <v>13</v>
      </c>
      <c r="AE5213" s="273">
        <v>2.6</v>
      </c>
      <c r="AF5213" s="273" t="s">
        <v>90</v>
      </c>
      <c r="AH5213" s="273" t="s">
        <v>1096</v>
      </c>
      <c r="AI5213" s="273" t="s">
        <v>123</v>
      </c>
      <c r="AJ5213" s="273" t="s">
        <v>716</v>
      </c>
      <c r="AK5213" s="273">
        <v>195749</v>
      </c>
      <c r="BV5213" s="279" t="s">
        <v>64</v>
      </c>
      <c r="BW5213" s="280" t="s">
        <v>75</v>
      </c>
      <c r="BX5213" s="280" t="s">
        <v>79</v>
      </c>
      <c r="BY5213" s="280" t="s">
        <v>79</v>
      </c>
      <c r="BZ5213" s="280" t="s">
        <v>86</v>
      </c>
      <c r="CA5213" s="280" t="s">
        <v>87</v>
      </c>
      <c r="CB5213" s="280" t="s">
        <v>233</v>
      </c>
      <c r="CC5213" s="280" t="s">
        <v>234</v>
      </c>
      <c r="CD5213" s="281">
        <v>1</v>
      </c>
      <c r="CE5213" s="277">
        <v>45200</v>
      </c>
      <c r="CF5213" s="280"/>
      <c r="CG5213" s="280" t="s">
        <v>181</v>
      </c>
      <c r="CH5213" s="280"/>
      <c r="CI5213" s="280" t="s">
        <v>181</v>
      </c>
      <c r="CJ5213" s="280" t="s">
        <v>1320</v>
      </c>
      <c r="CK5213" s="280"/>
      <c r="CL5213" s="280"/>
      <c r="CM5213" s="280" t="s">
        <v>73</v>
      </c>
      <c r="CN5213" s="280">
        <v>3</v>
      </c>
    </row>
    <row r="5214" spans="4:92">
      <c r="D5214" s="273" t="s">
        <v>83</v>
      </c>
      <c r="E5214" s="273" t="s">
        <v>404</v>
      </c>
      <c r="F5214" s="273" t="s">
        <v>431</v>
      </c>
      <c r="G5214" s="273" t="s">
        <v>750</v>
      </c>
      <c r="H5214" s="274">
        <v>44927</v>
      </c>
      <c r="I5214" s="273">
        <v>11209</v>
      </c>
      <c r="J5214" s="273">
        <v>763</v>
      </c>
      <c r="K5214" s="273">
        <v>17178</v>
      </c>
      <c r="L5214" s="273" t="s">
        <v>66</v>
      </c>
      <c r="N5214" s="273" t="s">
        <v>107</v>
      </c>
      <c r="W5214" s="273">
        <v>138973</v>
      </c>
      <c r="X5214" s="273" t="s">
        <v>83</v>
      </c>
      <c r="Y5214" s="273" t="s">
        <v>63</v>
      </c>
      <c r="Z5214" s="273" t="s">
        <v>172</v>
      </c>
      <c r="AA5214" s="273" t="s">
        <v>184</v>
      </c>
      <c r="AB5214" s="274">
        <v>45078</v>
      </c>
      <c r="AC5214" s="273">
        <v>12426</v>
      </c>
      <c r="AD5214" s="273">
        <v>13</v>
      </c>
      <c r="AE5214" s="273">
        <v>0.187</v>
      </c>
      <c r="AF5214" s="273" t="s">
        <v>90</v>
      </c>
      <c r="AG5214" s="273" t="s">
        <v>1304</v>
      </c>
      <c r="AH5214" s="273" t="s">
        <v>1305</v>
      </c>
      <c r="AI5214" s="273" t="s">
        <v>123</v>
      </c>
      <c r="AJ5214" s="273" t="s">
        <v>200</v>
      </c>
      <c r="AK5214" s="273">
        <v>195755</v>
      </c>
      <c r="BV5214" s="336" t="s">
        <v>64</v>
      </c>
      <c r="BW5214" s="337" t="s">
        <v>75</v>
      </c>
      <c r="BX5214" s="337" t="s">
        <v>79</v>
      </c>
      <c r="BY5214" s="337" t="s">
        <v>79</v>
      </c>
      <c r="BZ5214" s="337" t="s">
        <v>86</v>
      </c>
      <c r="CA5214" s="337" t="s">
        <v>87</v>
      </c>
      <c r="CB5214" s="337" t="s">
        <v>233</v>
      </c>
      <c r="CC5214" s="337" t="s">
        <v>234</v>
      </c>
      <c r="CD5214" s="338">
        <v>1</v>
      </c>
      <c r="CE5214" s="335">
        <v>45200</v>
      </c>
      <c r="CF5214" s="337"/>
      <c r="CG5214" s="337" t="s">
        <v>181</v>
      </c>
      <c r="CH5214" s="337"/>
      <c r="CI5214" s="337" t="s">
        <v>181</v>
      </c>
      <c r="CJ5214" s="337" t="s">
        <v>1320</v>
      </c>
      <c r="CK5214" s="337"/>
      <c r="CL5214" s="337"/>
      <c r="CM5214" s="337" t="s">
        <v>73</v>
      </c>
      <c r="CN5214" s="337">
        <v>3</v>
      </c>
    </row>
    <row r="5215" spans="4:92">
      <c r="D5215" s="273" t="s">
        <v>83</v>
      </c>
      <c r="E5215" s="273" t="s">
        <v>404</v>
      </c>
      <c r="F5215" s="273" t="s">
        <v>431</v>
      </c>
      <c r="G5215" s="273" t="s">
        <v>750</v>
      </c>
      <c r="H5215" s="274">
        <v>44958</v>
      </c>
      <c r="I5215" s="273">
        <v>11371</v>
      </c>
      <c r="J5215" s="273">
        <v>763</v>
      </c>
      <c r="K5215" s="273">
        <v>15661</v>
      </c>
      <c r="L5215" s="273" t="s">
        <v>66</v>
      </c>
      <c r="M5215" s="273">
        <v>0</v>
      </c>
      <c r="N5215" s="273" t="s">
        <v>1010</v>
      </c>
      <c r="O5215" s="273">
        <v>0</v>
      </c>
      <c r="P5215" s="273" t="s">
        <v>1011</v>
      </c>
      <c r="Q5215" s="273" t="s">
        <v>1993</v>
      </c>
      <c r="R5215" s="273" t="s">
        <v>1342</v>
      </c>
      <c r="S5215" s="273" t="s">
        <v>1682</v>
      </c>
      <c r="U5215" s="273" t="s">
        <v>1682</v>
      </c>
      <c r="V5215" s="273" t="s">
        <v>1682</v>
      </c>
      <c r="W5215" s="273">
        <v>143672</v>
      </c>
      <c r="X5215" s="273" t="s">
        <v>83</v>
      </c>
      <c r="Y5215" s="273" t="s">
        <v>63</v>
      </c>
      <c r="Z5215" s="273" t="s">
        <v>172</v>
      </c>
      <c r="AA5215" s="273" t="s">
        <v>184</v>
      </c>
      <c r="AB5215" s="274">
        <v>45078</v>
      </c>
      <c r="AC5215" s="273">
        <v>12426</v>
      </c>
      <c r="AD5215" s="273">
        <v>13</v>
      </c>
      <c r="AE5215" s="273">
        <v>0.23899999999999999</v>
      </c>
      <c r="AF5215" s="273" t="s">
        <v>90</v>
      </c>
      <c r="AG5215" s="273" t="s">
        <v>1306</v>
      </c>
      <c r="AH5215" s="273" t="s">
        <v>1307</v>
      </c>
      <c r="AI5215" s="273" t="s">
        <v>123</v>
      </c>
      <c r="AJ5215" s="273" t="s">
        <v>214</v>
      </c>
      <c r="AK5215" s="273">
        <v>195761</v>
      </c>
      <c r="BV5215" s="279" t="s">
        <v>64</v>
      </c>
      <c r="BW5215" s="280" t="s">
        <v>75</v>
      </c>
      <c r="BX5215" s="280" t="s">
        <v>79</v>
      </c>
      <c r="BY5215" s="280" t="s">
        <v>79</v>
      </c>
      <c r="BZ5215" s="280" t="s">
        <v>86</v>
      </c>
      <c r="CA5215" s="280" t="s">
        <v>87</v>
      </c>
      <c r="CB5215" s="280" t="s">
        <v>233</v>
      </c>
      <c r="CC5215" s="280" t="s">
        <v>234</v>
      </c>
      <c r="CD5215" s="281">
        <v>1</v>
      </c>
      <c r="CE5215" s="277">
        <v>45200</v>
      </c>
      <c r="CF5215" s="280"/>
      <c r="CG5215" s="280" t="s">
        <v>181</v>
      </c>
      <c r="CH5215" s="280"/>
      <c r="CI5215" s="280" t="s">
        <v>181</v>
      </c>
      <c r="CJ5215" s="280" t="s">
        <v>1320</v>
      </c>
      <c r="CK5215" s="280"/>
      <c r="CL5215" s="280"/>
      <c r="CM5215" s="280" t="s">
        <v>73</v>
      </c>
      <c r="CN5215" s="280">
        <v>3</v>
      </c>
    </row>
    <row r="5216" spans="4:92">
      <c r="D5216" s="273" t="s">
        <v>83</v>
      </c>
      <c r="E5216" s="273" t="s">
        <v>404</v>
      </c>
      <c r="F5216" s="273" t="s">
        <v>431</v>
      </c>
      <c r="G5216" s="273" t="s">
        <v>750</v>
      </c>
      <c r="H5216" s="274">
        <v>44958</v>
      </c>
      <c r="I5216" s="273">
        <v>11371</v>
      </c>
      <c r="J5216" s="273">
        <v>763</v>
      </c>
      <c r="K5216" s="273">
        <v>824757</v>
      </c>
      <c r="L5216" s="273" t="s">
        <v>66</v>
      </c>
      <c r="M5216" s="273">
        <v>93527.333249999996</v>
      </c>
      <c r="N5216" s="273" t="s">
        <v>115</v>
      </c>
      <c r="W5216" s="273">
        <v>143670</v>
      </c>
      <c r="X5216" s="273" t="s">
        <v>83</v>
      </c>
      <c r="Y5216" s="273" t="s">
        <v>63</v>
      </c>
      <c r="Z5216" s="273" t="s">
        <v>172</v>
      </c>
      <c r="AA5216" s="273" t="s">
        <v>184</v>
      </c>
      <c r="AB5216" s="274">
        <v>45078</v>
      </c>
      <c r="AC5216" s="273">
        <v>12426</v>
      </c>
      <c r="AD5216" s="273">
        <v>13</v>
      </c>
      <c r="AE5216" s="273">
        <v>0.184</v>
      </c>
      <c r="AF5216" s="273" t="s">
        <v>90</v>
      </c>
      <c r="AG5216" s="273" t="s">
        <v>1221</v>
      </c>
      <c r="AH5216" s="273" t="s">
        <v>1222</v>
      </c>
      <c r="AI5216" s="273" t="s">
        <v>123</v>
      </c>
      <c r="AJ5216" s="273" t="s">
        <v>214</v>
      </c>
      <c r="AK5216" s="273">
        <v>195767</v>
      </c>
      <c r="BV5216" s="336" t="s">
        <v>64</v>
      </c>
      <c r="BW5216" s="337" t="s">
        <v>75</v>
      </c>
      <c r="BX5216" s="337" t="s">
        <v>79</v>
      </c>
      <c r="BY5216" s="337" t="s">
        <v>79</v>
      </c>
      <c r="BZ5216" s="337" t="s">
        <v>86</v>
      </c>
      <c r="CA5216" s="337" t="s">
        <v>87</v>
      </c>
      <c r="CB5216" s="337" t="s">
        <v>233</v>
      </c>
      <c r="CC5216" s="337" t="s">
        <v>234</v>
      </c>
      <c r="CD5216" s="338">
        <v>1</v>
      </c>
      <c r="CE5216" s="335">
        <v>45200</v>
      </c>
      <c r="CF5216" s="337"/>
      <c r="CG5216" s="337" t="s">
        <v>181</v>
      </c>
      <c r="CH5216" s="337"/>
      <c r="CI5216" s="337" t="s">
        <v>181</v>
      </c>
      <c r="CJ5216" s="337" t="s">
        <v>1320</v>
      </c>
      <c r="CK5216" s="337"/>
      <c r="CL5216" s="337"/>
      <c r="CM5216" s="337" t="s">
        <v>73</v>
      </c>
      <c r="CN5216" s="337">
        <v>3</v>
      </c>
    </row>
    <row r="5217" spans="4:92">
      <c r="D5217" s="273" t="s">
        <v>83</v>
      </c>
      <c r="E5217" s="273" t="s">
        <v>404</v>
      </c>
      <c r="F5217" s="273" t="s">
        <v>431</v>
      </c>
      <c r="G5217" s="273" t="s">
        <v>750</v>
      </c>
      <c r="H5217" s="274">
        <v>44958</v>
      </c>
      <c r="I5217" s="273">
        <v>11371</v>
      </c>
      <c r="J5217" s="273">
        <v>763</v>
      </c>
      <c r="K5217" s="273">
        <v>21024</v>
      </c>
      <c r="L5217" s="273" t="s">
        <v>66</v>
      </c>
      <c r="N5217" s="273" t="s">
        <v>107</v>
      </c>
      <c r="W5217" s="273">
        <v>143671</v>
      </c>
      <c r="X5217" s="273" t="s">
        <v>83</v>
      </c>
      <c r="Y5217" s="273" t="s">
        <v>63</v>
      </c>
      <c r="Z5217" s="273" t="s">
        <v>172</v>
      </c>
      <c r="AA5217" s="273" t="s">
        <v>184</v>
      </c>
      <c r="AB5217" s="274">
        <v>45108</v>
      </c>
      <c r="AC5217" s="273">
        <v>12694</v>
      </c>
      <c r="AD5217" s="273">
        <v>13</v>
      </c>
      <c r="AK5217" s="273">
        <v>229769</v>
      </c>
      <c r="BV5217" s="279" t="s">
        <v>64</v>
      </c>
      <c r="BW5217" s="280" t="s">
        <v>75</v>
      </c>
      <c r="BX5217" s="280" t="s">
        <v>79</v>
      </c>
      <c r="BY5217" s="280" t="s">
        <v>79</v>
      </c>
      <c r="BZ5217" s="280" t="s">
        <v>86</v>
      </c>
      <c r="CA5217" s="280" t="s">
        <v>87</v>
      </c>
      <c r="CB5217" s="280" t="s">
        <v>233</v>
      </c>
      <c r="CC5217" s="280" t="s">
        <v>234</v>
      </c>
      <c r="CD5217" s="281">
        <v>1</v>
      </c>
      <c r="CE5217" s="277">
        <v>45200</v>
      </c>
      <c r="CF5217" s="280"/>
      <c r="CG5217" s="280" t="s">
        <v>181</v>
      </c>
      <c r="CH5217" s="280"/>
      <c r="CI5217" s="280" t="s">
        <v>181</v>
      </c>
      <c r="CJ5217" s="280" t="s">
        <v>1320</v>
      </c>
      <c r="CK5217" s="280"/>
      <c r="CL5217" s="280"/>
      <c r="CM5217" s="280" t="s">
        <v>73</v>
      </c>
      <c r="CN5217" s="280">
        <v>3</v>
      </c>
    </row>
    <row r="5218" spans="4:92">
      <c r="D5218" s="273" t="s">
        <v>83</v>
      </c>
      <c r="E5218" s="273" t="s">
        <v>404</v>
      </c>
      <c r="F5218" s="273" t="s">
        <v>431</v>
      </c>
      <c r="G5218" s="273" t="s">
        <v>750</v>
      </c>
      <c r="H5218" s="274">
        <v>44986</v>
      </c>
      <c r="I5218" s="273">
        <v>11533</v>
      </c>
      <c r="J5218" s="273">
        <v>763</v>
      </c>
      <c r="K5218" s="273">
        <v>40047</v>
      </c>
      <c r="L5218" s="273" t="s">
        <v>66</v>
      </c>
      <c r="M5218" s="273">
        <v>0</v>
      </c>
      <c r="N5218" s="273" t="s">
        <v>1010</v>
      </c>
      <c r="O5218" s="273">
        <v>0</v>
      </c>
      <c r="P5218" s="273" t="s">
        <v>1011</v>
      </c>
      <c r="Q5218" s="273" t="s">
        <v>1993</v>
      </c>
      <c r="R5218" s="273" t="s">
        <v>1342</v>
      </c>
      <c r="S5218" s="273" t="s">
        <v>1682</v>
      </c>
      <c r="U5218" s="273" t="s">
        <v>1682</v>
      </c>
      <c r="V5218" s="273" t="s">
        <v>1682</v>
      </c>
      <c r="W5218" s="273">
        <v>148370</v>
      </c>
      <c r="X5218" s="273" t="s">
        <v>83</v>
      </c>
      <c r="Y5218" s="273" t="s">
        <v>63</v>
      </c>
      <c r="Z5218" s="273" t="s">
        <v>172</v>
      </c>
      <c r="AA5218" s="273" t="s">
        <v>184</v>
      </c>
      <c r="AB5218" s="274">
        <v>45108</v>
      </c>
      <c r="AC5218" s="273">
        <v>12695</v>
      </c>
      <c r="AD5218" s="273">
        <v>13</v>
      </c>
      <c r="AE5218" s="273">
        <v>1.8660000000000001</v>
      </c>
      <c r="AF5218" s="273" t="s">
        <v>90</v>
      </c>
      <c r="AG5218" s="273" t="s">
        <v>882</v>
      </c>
      <c r="AH5218" s="273" t="s">
        <v>1119</v>
      </c>
      <c r="AI5218" s="273" t="s">
        <v>123</v>
      </c>
      <c r="AJ5218" s="273" t="s">
        <v>214</v>
      </c>
      <c r="AK5218" s="273">
        <v>210393</v>
      </c>
      <c r="BV5218" s="336" t="s">
        <v>64</v>
      </c>
      <c r="BW5218" s="337" t="s">
        <v>75</v>
      </c>
      <c r="BX5218" s="337" t="s">
        <v>79</v>
      </c>
      <c r="BY5218" s="337" t="s">
        <v>79</v>
      </c>
      <c r="BZ5218" s="337" t="s">
        <v>86</v>
      </c>
      <c r="CA5218" s="337" t="s">
        <v>87</v>
      </c>
      <c r="CB5218" s="337" t="s">
        <v>233</v>
      </c>
      <c r="CC5218" s="337" t="s">
        <v>234</v>
      </c>
      <c r="CD5218" s="338">
        <v>1</v>
      </c>
      <c r="CE5218" s="335">
        <v>45200</v>
      </c>
      <c r="CF5218" s="337"/>
      <c r="CG5218" s="337" t="s">
        <v>181</v>
      </c>
      <c r="CH5218" s="337"/>
      <c r="CI5218" s="337" t="s">
        <v>181</v>
      </c>
      <c r="CJ5218" s="337" t="s">
        <v>1320</v>
      </c>
      <c r="CK5218" s="337"/>
      <c r="CL5218" s="337"/>
      <c r="CM5218" s="337" t="s">
        <v>73</v>
      </c>
      <c r="CN5218" s="337">
        <v>3</v>
      </c>
    </row>
    <row r="5219" spans="4:92">
      <c r="D5219" s="273" t="s">
        <v>83</v>
      </c>
      <c r="E5219" s="273" t="s">
        <v>404</v>
      </c>
      <c r="F5219" s="273" t="s">
        <v>431</v>
      </c>
      <c r="G5219" s="273" t="s">
        <v>750</v>
      </c>
      <c r="H5219" s="274">
        <v>44986</v>
      </c>
      <c r="I5219" s="273">
        <v>11533</v>
      </c>
      <c r="J5219" s="273">
        <v>763</v>
      </c>
      <c r="K5219" s="273">
        <v>1014286</v>
      </c>
      <c r="L5219" s="273" t="s">
        <v>66</v>
      </c>
      <c r="M5219" s="273">
        <v>109855.34976</v>
      </c>
      <c r="N5219" s="273" t="s">
        <v>115</v>
      </c>
      <c r="W5219" s="273">
        <v>148368</v>
      </c>
      <c r="X5219" s="273" t="s">
        <v>83</v>
      </c>
      <c r="Y5219" s="273" t="s">
        <v>63</v>
      </c>
      <c r="Z5219" s="273" t="s">
        <v>172</v>
      </c>
      <c r="AA5219" s="273" t="s">
        <v>184</v>
      </c>
      <c r="AB5219" s="274">
        <v>45108</v>
      </c>
      <c r="AC5219" s="273">
        <v>12695</v>
      </c>
      <c r="AD5219" s="273">
        <v>13</v>
      </c>
      <c r="AE5219" s="273">
        <v>0.34200000000000003</v>
      </c>
      <c r="AF5219" s="273" t="s">
        <v>90</v>
      </c>
      <c r="AG5219" s="273" t="s">
        <v>1304</v>
      </c>
      <c r="AH5219" s="273" t="s">
        <v>1305</v>
      </c>
      <c r="AI5219" s="273" t="s">
        <v>123</v>
      </c>
      <c r="AJ5219" s="273" t="s">
        <v>200</v>
      </c>
      <c r="AK5219" s="273">
        <v>210405</v>
      </c>
      <c r="BV5219" s="279" t="s">
        <v>64</v>
      </c>
      <c r="BW5219" s="280" t="s">
        <v>75</v>
      </c>
      <c r="BX5219" s="280" t="s">
        <v>79</v>
      </c>
      <c r="BY5219" s="280" t="s">
        <v>79</v>
      </c>
      <c r="BZ5219" s="280" t="s">
        <v>86</v>
      </c>
      <c r="CA5219" s="280" t="s">
        <v>87</v>
      </c>
      <c r="CB5219" s="280" t="s">
        <v>233</v>
      </c>
      <c r="CC5219" s="280" t="s">
        <v>234</v>
      </c>
      <c r="CD5219" s="281">
        <v>1</v>
      </c>
      <c r="CE5219" s="277">
        <v>45200</v>
      </c>
      <c r="CF5219" s="280"/>
      <c r="CG5219" s="280" t="s">
        <v>181</v>
      </c>
      <c r="CH5219" s="280"/>
      <c r="CI5219" s="280" t="s">
        <v>181</v>
      </c>
      <c r="CJ5219" s="280" t="s">
        <v>1320</v>
      </c>
      <c r="CK5219" s="280"/>
      <c r="CL5219" s="280"/>
      <c r="CM5219" s="280" t="s">
        <v>73</v>
      </c>
      <c r="CN5219" s="280">
        <v>3</v>
      </c>
    </row>
    <row r="5220" spans="4:92">
      <c r="D5220" s="273" t="s">
        <v>83</v>
      </c>
      <c r="E5220" s="273" t="s">
        <v>404</v>
      </c>
      <c r="F5220" s="273" t="s">
        <v>431</v>
      </c>
      <c r="G5220" s="273" t="s">
        <v>750</v>
      </c>
      <c r="H5220" s="274">
        <v>44986</v>
      </c>
      <c r="I5220" s="273">
        <v>11533</v>
      </c>
      <c r="J5220" s="273">
        <v>763</v>
      </c>
      <c r="K5220" s="273">
        <v>21420</v>
      </c>
      <c r="L5220" s="273" t="s">
        <v>66</v>
      </c>
      <c r="N5220" s="273" t="s">
        <v>107</v>
      </c>
      <c r="W5220" s="273">
        <v>148369</v>
      </c>
      <c r="X5220" s="273" t="s">
        <v>83</v>
      </c>
      <c r="Y5220" s="273" t="s">
        <v>63</v>
      </c>
      <c r="Z5220" s="273" t="s">
        <v>172</v>
      </c>
      <c r="AA5220" s="273" t="s">
        <v>184</v>
      </c>
      <c r="AB5220" s="274">
        <v>45139</v>
      </c>
      <c r="AC5220" s="273">
        <v>13369</v>
      </c>
      <c r="AD5220" s="273">
        <v>13</v>
      </c>
      <c r="AK5220" s="273">
        <v>229826</v>
      </c>
      <c r="BV5220" s="336" t="s">
        <v>64</v>
      </c>
      <c r="BW5220" s="337" t="s">
        <v>75</v>
      </c>
      <c r="BX5220" s="337" t="s">
        <v>79</v>
      </c>
      <c r="BY5220" s="337" t="s">
        <v>79</v>
      </c>
      <c r="BZ5220" s="337" t="s">
        <v>86</v>
      </c>
      <c r="CA5220" s="337" t="s">
        <v>87</v>
      </c>
      <c r="CB5220" s="337" t="s">
        <v>233</v>
      </c>
      <c r="CC5220" s="337" t="s">
        <v>234</v>
      </c>
      <c r="CD5220" s="338">
        <v>1</v>
      </c>
      <c r="CE5220" s="335">
        <v>45200</v>
      </c>
      <c r="CF5220" s="337"/>
      <c r="CG5220" s="337" t="s">
        <v>181</v>
      </c>
      <c r="CH5220" s="337"/>
      <c r="CI5220" s="337" t="s">
        <v>181</v>
      </c>
      <c r="CJ5220" s="337" t="s">
        <v>1320</v>
      </c>
      <c r="CK5220" s="337"/>
      <c r="CL5220" s="337"/>
      <c r="CM5220" s="337" t="s">
        <v>73</v>
      </c>
      <c r="CN5220" s="337">
        <v>3</v>
      </c>
    </row>
    <row r="5221" spans="4:92">
      <c r="D5221" s="273" t="s">
        <v>83</v>
      </c>
      <c r="E5221" s="273" t="s">
        <v>404</v>
      </c>
      <c r="F5221" s="273" t="s">
        <v>431</v>
      </c>
      <c r="G5221" s="273" t="s">
        <v>750</v>
      </c>
      <c r="H5221" s="274">
        <v>45017</v>
      </c>
      <c r="I5221" s="273">
        <v>11695</v>
      </c>
      <c r="J5221" s="273">
        <v>763</v>
      </c>
      <c r="K5221" s="273">
        <v>116270</v>
      </c>
      <c r="L5221" s="273" t="s">
        <v>66</v>
      </c>
      <c r="M5221" s="273">
        <v>0</v>
      </c>
      <c r="N5221" s="273" t="s">
        <v>1010</v>
      </c>
      <c r="O5221" s="273">
        <v>0</v>
      </c>
      <c r="P5221" s="273" t="s">
        <v>1011</v>
      </c>
      <c r="Q5221" s="273" t="s">
        <v>1993</v>
      </c>
      <c r="R5221" s="273" t="s">
        <v>1342</v>
      </c>
      <c r="S5221" s="273" t="s">
        <v>1682</v>
      </c>
      <c r="U5221" s="273" t="s">
        <v>1682</v>
      </c>
      <c r="V5221" s="273" t="s">
        <v>1682</v>
      </c>
      <c r="W5221" s="273">
        <v>153068</v>
      </c>
      <c r="X5221" s="273" t="s">
        <v>83</v>
      </c>
      <c r="Y5221" s="273" t="s">
        <v>63</v>
      </c>
      <c r="Z5221" s="273" t="s">
        <v>172</v>
      </c>
      <c r="AA5221" s="273" t="s">
        <v>487</v>
      </c>
      <c r="AB5221" s="274">
        <v>45170</v>
      </c>
      <c r="AC5221" s="273">
        <v>13779</v>
      </c>
      <c r="AD5221" s="273">
        <v>74</v>
      </c>
      <c r="AE5221" s="273">
        <v>7.5979999999999999</v>
      </c>
      <c r="AF5221" s="273" t="s">
        <v>90</v>
      </c>
      <c r="AG5221" s="273" t="s">
        <v>887</v>
      </c>
      <c r="AH5221" s="273" t="s">
        <v>1194</v>
      </c>
      <c r="AI5221" s="273" t="s">
        <v>123</v>
      </c>
      <c r="AJ5221" s="273" t="s">
        <v>200</v>
      </c>
      <c r="AK5221" s="273">
        <v>243990</v>
      </c>
      <c r="BV5221" s="279" t="s">
        <v>64</v>
      </c>
      <c r="BW5221" s="280" t="s">
        <v>75</v>
      </c>
      <c r="BX5221" s="280" t="s">
        <v>79</v>
      </c>
      <c r="BY5221" s="280" t="s">
        <v>79</v>
      </c>
      <c r="BZ5221" s="280" t="s">
        <v>86</v>
      </c>
      <c r="CA5221" s="280" t="s">
        <v>87</v>
      </c>
      <c r="CB5221" s="280" t="s">
        <v>233</v>
      </c>
      <c r="CC5221" s="280" t="s">
        <v>234</v>
      </c>
      <c r="CD5221" s="281">
        <v>1</v>
      </c>
      <c r="CE5221" s="277">
        <v>45200</v>
      </c>
      <c r="CF5221" s="280"/>
      <c r="CG5221" s="280" t="s">
        <v>181</v>
      </c>
      <c r="CH5221" s="280"/>
      <c r="CI5221" s="280" t="s">
        <v>181</v>
      </c>
      <c r="CJ5221" s="280" t="s">
        <v>1320</v>
      </c>
      <c r="CK5221" s="280"/>
      <c r="CL5221" s="280"/>
      <c r="CM5221" s="280" t="s">
        <v>73</v>
      </c>
      <c r="CN5221" s="280">
        <v>3</v>
      </c>
    </row>
    <row r="5222" spans="4:92">
      <c r="D5222" s="273" t="s">
        <v>83</v>
      </c>
      <c r="E5222" s="273" t="s">
        <v>404</v>
      </c>
      <c r="F5222" s="273" t="s">
        <v>431</v>
      </c>
      <c r="G5222" s="273" t="s">
        <v>750</v>
      </c>
      <c r="H5222" s="274">
        <v>45017</v>
      </c>
      <c r="I5222" s="273">
        <v>11695</v>
      </c>
      <c r="J5222" s="273">
        <v>763</v>
      </c>
      <c r="K5222" s="273">
        <v>1041622</v>
      </c>
      <c r="L5222" s="273" t="s">
        <v>66</v>
      </c>
      <c r="M5222" s="273">
        <v>111708.85557</v>
      </c>
      <c r="N5222" s="273" t="s">
        <v>115</v>
      </c>
      <c r="W5222" s="273">
        <v>153066</v>
      </c>
      <c r="X5222" s="273" t="s">
        <v>83</v>
      </c>
      <c r="Y5222" s="273" t="s">
        <v>63</v>
      </c>
      <c r="Z5222" s="273" t="s">
        <v>172</v>
      </c>
      <c r="AA5222" s="273" t="s">
        <v>487</v>
      </c>
      <c r="AB5222" s="274">
        <v>45170</v>
      </c>
      <c r="AC5222" s="273">
        <v>13779</v>
      </c>
      <c r="AD5222" s="273">
        <v>74</v>
      </c>
      <c r="AE5222" s="273">
        <v>7.4880000000000004</v>
      </c>
      <c r="AF5222" s="273" t="s">
        <v>90</v>
      </c>
      <c r="AG5222" s="273" t="s">
        <v>795</v>
      </c>
      <c r="AH5222" s="273" t="s">
        <v>1354</v>
      </c>
      <c r="AI5222" s="273" t="s">
        <v>123</v>
      </c>
      <c r="AJ5222" s="273" t="s">
        <v>200</v>
      </c>
      <c r="AK5222" s="273">
        <v>243996</v>
      </c>
      <c r="BV5222" s="336" t="s">
        <v>64</v>
      </c>
      <c r="BW5222" s="337" t="s">
        <v>75</v>
      </c>
      <c r="BX5222" s="337" t="s">
        <v>79</v>
      </c>
      <c r="BY5222" s="337" t="s">
        <v>79</v>
      </c>
      <c r="BZ5222" s="337" t="s">
        <v>86</v>
      </c>
      <c r="CA5222" s="337" t="s">
        <v>87</v>
      </c>
      <c r="CB5222" s="337" t="s">
        <v>233</v>
      </c>
      <c r="CC5222" s="337" t="s">
        <v>234</v>
      </c>
      <c r="CD5222" s="338">
        <v>1</v>
      </c>
      <c r="CE5222" s="335">
        <v>45200</v>
      </c>
      <c r="CF5222" s="337"/>
      <c r="CG5222" s="337" t="s">
        <v>181</v>
      </c>
      <c r="CH5222" s="337"/>
      <c r="CI5222" s="337" t="s">
        <v>181</v>
      </c>
      <c r="CJ5222" s="337" t="s">
        <v>1320</v>
      </c>
      <c r="CK5222" s="337"/>
      <c r="CL5222" s="337"/>
      <c r="CM5222" s="337" t="s">
        <v>73</v>
      </c>
      <c r="CN5222" s="337">
        <v>3</v>
      </c>
    </row>
    <row r="5223" spans="4:92">
      <c r="D5223" s="273" t="s">
        <v>83</v>
      </c>
      <c r="E5223" s="273" t="s">
        <v>404</v>
      </c>
      <c r="F5223" s="273" t="s">
        <v>431</v>
      </c>
      <c r="G5223" s="273" t="s">
        <v>750</v>
      </c>
      <c r="H5223" s="274">
        <v>45017</v>
      </c>
      <c r="I5223" s="273">
        <v>11695</v>
      </c>
      <c r="J5223" s="273">
        <v>763</v>
      </c>
      <c r="K5223" s="273">
        <v>23032</v>
      </c>
      <c r="L5223" s="273" t="s">
        <v>66</v>
      </c>
      <c r="N5223" s="273" t="s">
        <v>107</v>
      </c>
      <c r="W5223" s="273">
        <v>153067</v>
      </c>
      <c r="X5223" s="273" t="s">
        <v>83</v>
      </c>
      <c r="Y5223" s="273" t="s">
        <v>63</v>
      </c>
      <c r="Z5223" s="273" t="s">
        <v>172</v>
      </c>
      <c r="AA5223" s="273" t="s">
        <v>487</v>
      </c>
      <c r="AB5223" s="274">
        <v>45170</v>
      </c>
      <c r="AC5223" s="273">
        <v>13779</v>
      </c>
      <c r="AD5223" s="273">
        <v>74</v>
      </c>
      <c r="AE5223" s="273">
        <v>4.3520000000000003</v>
      </c>
      <c r="AF5223" s="273" t="s">
        <v>90</v>
      </c>
      <c r="AG5223" s="273" t="s">
        <v>884</v>
      </c>
      <c r="AH5223" s="273" t="s">
        <v>1195</v>
      </c>
      <c r="AI5223" s="273" t="s">
        <v>123</v>
      </c>
      <c r="AJ5223" s="273" t="s">
        <v>200</v>
      </c>
      <c r="AK5223" s="273">
        <v>244002</v>
      </c>
      <c r="BV5223" s="279" t="s">
        <v>64</v>
      </c>
      <c r="BW5223" s="280" t="s">
        <v>75</v>
      </c>
      <c r="BX5223" s="280" t="s">
        <v>79</v>
      </c>
      <c r="BY5223" s="280" t="s">
        <v>79</v>
      </c>
      <c r="BZ5223" s="280" t="s">
        <v>86</v>
      </c>
      <c r="CA5223" s="280" t="s">
        <v>87</v>
      </c>
      <c r="CB5223" s="280" t="s">
        <v>233</v>
      </c>
      <c r="CC5223" s="280" t="s">
        <v>234</v>
      </c>
      <c r="CD5223" s="281">
        <v>1</v>
      </c>
      <c r="CE5223" s="277">
        <v>45200</v>
      </c>
      <c r="CF5223" s="280"/>
      <c r="CG5223" s="280" t="s">
        <v>181</v>
      </c>
      <c r="CH5223" s="280"/>
      <c r="CI5223" s="280" t="s">
        <v>181</v>
      </c>
      <c r="CJ5223" s="280" t="s">
        <v>1320</v>
      </c>
      <c r="CK5223" s="280"/>
      <c r="CL5223" s="280"/>
      <c r="CM5223" s="280" t="s">
        <v>73</v>
      </c>
      <c r="CN5223" s="280">
        <v>3</v>
      </c>
    </row>
    <row r="5224" spans="4:92">
      <c r="D5224" s="273" t="s">
        <v>83</v>
      </c>
      <c r="E5224" s="273" t="s">
        <v>404</v>
      </c>
      <c r="F5224" s="273" t="s">
        <v>431</v>
      </c>
      <c r="G5224" s="273" t="s">
        <v>750</v>
      </c>
      <c r="H5224" s="274">
        <v>45047</v>
      </c>
      <c r="I5224" s="273">
        <v>12311</v>
      </c>
      <c r="J5224" s="273">
        <v>763</v>
      </c>
      <c r="K5224" s="273">
        <v>183938</v>
      </c>
      <c r="L5224" s="273" t="s">
        <v>66</v>
      </c>
      <c r="M5224" s="273">
        <v>0</v>
      </c>
      <c r="N5224" s="273" t="s">
        <v>1010</v>
      </c>
      <c r="O5224" s="273">
        <v>0</v>
      </c>
      <c r="P5224" s="273" t="s">
        <v>1011</v>
      </c>
      <c r="Q5224" s="273" t="s">
        <v>1993</v>
      </c>
      <c r="R5224" s="273" t="s">
        <v>1342</v>
      </c>
      <c r="S5224" s="273" t="s">
        <v>1682</v>
      </c>
      <c r="U5224" s="273" t="s">
        <v>1682</v>
      </c>
      <c r="V5224" s="273" t="s">
        <v>1682</v>
      </c>
      <c r="W5224" s="273">
        <v>178587</v>
      </c>
      <c r="X5224" s="273" t="s">
        <v>83</v>
      </c>
      <c r="Y5224" s="273" t="s">
        <v>63</v>
      </c>
      <c r="Z5224" s="273" t="s">
        <v>172</v>
      </c>
      <c r="AA5224" s="273" t="s">
        <v>487</v>
      </c>
      <c r="AB5224" s="274">
        <v>45170</v>
      </c>
      <c r="AC5224" s="273">
        <v>13779</v>
      </c>
      <c r="AD5224" s="273">
        <v>74</v>
      </c>
      <c r="AE5224" s="273">
        <v>14.395</v>
      </c>
      <c r="AF5224" s="273" t="s">
        <v>90</v>
      </c>
      <c r="AG5224" s="273" t="s">
        <v>798</v>
      </c>
      <c r="AH5224" s="273" t="s">
        <v>1412</v>
      </c>
      <c r="AI5224" s="273" t="s">
        <v>123</v>
      </c>
      <c r="AJ5224" s="273" t="s">
        <v>200</v>
      </c>
      <c r="AK5224" s="273">
        <v>244008</v>
      </c>
      <c r="BV5224" s="336" t="s">
        <v>64</v>
      </c>
      <c r="BW5224" s="337" t="s">
        <v>75</v>
      </c>
      <c r="BX5224" s="337" t="s">
        <v>79</v>
      </c>
      <c r="BY5224" s="337" t="s">
        <v>79</v>
      </c>
      <c r="BZ5224" s="337" t="s">
        <v>86</v>
      </c>
      <c r="CA5224" s="337" t="s">
        <v>87</v>
      </c>
      <c r="CB5224" s="337" t="s">
        <v>233</v>
      </c>
      <c r="CC5224" s="337" t="s">
        <v>234</v>
      </c>
      <c r="CD5224" s="338">
        <v>1</v>
      </c>
      <c r="CE5224" s="335">
        <v>45200</v>
      </c>
      <c r="CF5224" s="337"/>
      <c r="CG5224" s="337" t="s">
        <v>181</v>
      </c>
      <c r="CH5224" s="337"/>
      <c r="CI5224" s="337" t="s">
        <v>181</v>
      </c>
      <c r="CJ5224" s="337" t="s">
        <v>1320</v>
      </c>
      <c r="CK5224" s="337"/>
      <c r="CL5224" s="337"/>
      <c r="CM5224" s="337" t="s">
        <v>73</v>
      </c>
      <c r="CN5224" s="337">
        <v>3</v>
      </c>
    </row>
    <row r="5225" spans="4:92">
      <c r="D5225" s="273" t="s">
        <v>83</v>
      </c>
      <c r="E5225" s="273" t="s">
        <v>404</v>
      </c>
      <c r="F5225" s="273" t="s">
        <v>431</v>
      </c>
      <c r="G5225" s="273" t="s">
        <v>750</v>
      </c>
      <c r="H5225" s="274">
        <v>45047</v>
      </c>
      <c r="I5225" s="273">
        <v>12311</v>
      </c>
      <c r="J5225" s="273">
        <v>763</v>
      </c>
      <c r="K5225" s="273">
        <v>1125942</v>
      </c>
      <c r="L5225" s="273" t="s">
        <v>66</v>
      </c>
      <c r="M5225" s="273">
        <v>119340.70434</v>
      </c>
      <c r="N5225" s="273" t="s">
        <v>115</v>
      </c>
      <c r="W5225" s="273">
        <v>178585</v>
      </c>
      <c r="X5225" s="273" t="s">
        <v>83</v>
      </c>
      <c r="Y5225" s="273" t="s">
        <v>63</v>
      </c>
      <c r="Z5225" s="273" t="s">
        <v>172</v>
      </c>
      <c r="AA5225" s="273" t="s">
        <v>487</v>
      </c>
      <c r="AB5225" s="274">
        <v>45170</v>
      </c>
      <c r="AC5225" s="273">
        <v>13779</v>
      </c>
      <c r="AD5225" s="273">
        <v>74</v>
      </c>
      <c r="AE5225" s="273">
        <v>5.4989999999999997</v>
      </c>
      <c r="AF5225" s="273" t="s">
        <v>90</v>
      </c>
      <c r="AH5225" s="273" t="s">
        <v>1318</v>
      </c>
      <c r="AI5225" s="273" t="s">
        <v>123</v>
      </c>
      <c r="AJ5225" s="273" t="s">
        <v>200</v>
      </c>
      <c r="AK5225" s="273">
        <v>244014</v>
      </c>
      <c r="BV5225" s="279" t="s">
        <v>64</v>
      </c>
      <c r="BW5225" s="280" t="s">
        <v>75</v>
      </c>
      <c r="BX5225" s="280" t="s">
        <v>79</v>
      </c>
      <c r="BY5225" s="280" t="s">
        <v>79</v>
      </c>
      <c r="BZ5225" s="280" t="s">
        <v>86</v>
      </c>
      <c r="CA5225" s="280" t="s">
        <v>87</v>
      </c>
      <c r="CB5225" s="280" t="s">
        <v>225</v>
      </c>
      <c r="CC5225" s="280" t="s">
        <v>226</v>
      </c>
      <c r="CD5225" s="281">
        <v>5</v>
      </c>
      <c r="CE5225" s="277">
        <v>45200</v>
      </c>
      <c r="CF5225" s="280">
        <v>0</v>
      </c>
      <c r="CG5225" s="280" t="s">
        <v>90</v>
      </c>
      <c r="CH5225" s="280">
        <v>0</v>
      </c>
      <c r="CI5225" s="280" t="s">
        <v>80</v>
      </c>
      <c r="CJ5225" s="280"/>
      <c r="CK5225" s="280"/>
      <c r="CL5225" s="280"/>
      <c r="CM5225" s="280" t="s">
        <v>73</v>
      </c>
      <c r="CN5225" s="280">
        <v>3</v>
      </c>
    </row>
    <row r="5226" spans="4:92">
      <c r="D5226" s="273" t="s">
        <v>83</v>
      </c>
      <c r="E5226" s="273" t="s">
        <v>404</v>
      </c>
      <c r="F5226" s="273" t="s">
        <v>431</v>
      </c>
      <c r="G5226" s="273" t="s">
        <v>750</v>
      </c>
      <c r="H5226" s="274">
        <v>45047</v>
      </c>
      <c r="I5226" s="273">
        <v>12311</v>
      </c>
      <c r="J5226" s="273">
        <v>763</v>
      </c>
      <c r="K5226" s="273">
        <v>28454</v>
      </c>
      <c r="L5226" s="273" t="s">
        <v>66</v>
      </c>
      <c r="N5226" s="273" t="s">
        <v>107</v>
      </c>
      <c r="W5226" s="273">
        <v>178586</v>
      </c>
      <c r="X5226" s="273" t="s">
        <v>83</v>
      </c>
      <c r="Y5226" s="273" t="s">
        <v>63</v>
      </c>
      <c r="Z5226" s="273" t="s">
        <v>172</v>
      </c>
      <c r="AA5226" s="273" t="s">
        <v>487</v>
      </c>
      <c r="AB5226" s="274">
        <v>45170</v>
      </c>
      <c r="AC5226" s="273">
        <v>13779</v>
      </c>
      <c r="AD5226" s="273">
        <v>74</v>
      </c>
      <c r="AE5226" s="273">
        <v>1.347</v>
      </c>
      <c r="AF5226" s="273" t="s">
        <v>90</v>
      </c>
      <c r="AH5226" s="273" t="s">
        <v>1319</v>
      </c>
      <c r="AI5226" s="273" t="s">
        <v>123</v>
      </c>
      <c r="AJ5226" s="273" t="s">
        <v>200</v>
      </c>
      <c r="AK5226" s="273">
        <v>244020</v>
      </c>
      <c r="BV5226" s="336" t="s">
        <v>64</v>
      </c>
      <c r="BW5226" s="337" t="s">
        <v>75</v>
      </c>
      <c r="BX5226" s="337" t="s">
        <v>79</v>
      </c>
      <c r="BY5226" s="337" t="s">
        <v>79</v>
      </c>
      <c r="BZ5226" s="337" t="s">
        <v>86</v>
      </c>
      <c r="CA5226" s="337" t="s">
        <v>87</v>
      </c>
      <c r="CB5226" s="337" t="s">
        <v>225</v>
      </c>
      <c r="CC5226" s="337" t="s">
        <v>226</v>
      </c>
      <c r="CD5226" s="338">
        <v>5</v>
      </c>
      <c r="CE5226" s="335">
        <v>45200</v>
      </c>
      <c r="CF5226" s="337">
        <v>0</v>
      </c>
      <c r="CG5226" s="337" t="s">
        <v>90</v>
      </c>
      <c r="CH5226" s="337">
        <v>0</v>
      </c>
      <c r="CI5226" s="337" t="s">
        <v>80</v>
      </c>
      <c r="CJ5226" s="337"/>
      <c r="CK5226" s="337"/>
      <c r="CL5226" s="337"/>
      <c r="CM5226" s="337" t="s">
        <v>73</v>
      </c>
      <c r="CN5226" s="337">
        <v>3</v>
      </c>
    </row>
    <row r="5227" spans="4:92">
      <c r="D5227" s="273" t="s">
        <v>83</v>
      </c>
      <c r="E5227" s="273" t="s">
        <v>404</v>
      </c>
      <c r="F5227" s="273" t="s">
        <v>431</v>
      </c>
      <c r="G5227" s="273" t="s">
        <v>750</v>
      </c>
      <c r="H5227" s="274">
        <v>45078</v>
      </c>
      <c r="I5227" s="273">
        <v>12580</v>
      </c>
      <c r="J5227" s="273">
        <v>763</v>
      </c>
      <c r="K5227" s="273">
        <v>101896</v>
      </c>
      <c r="L5227" s="273" t="s">
        <v>66</v>
      </c>
      <c r="M5227" s="273">
        <v>0</v>
      </c>
      <c r="N5227" s="273" t="s">
        <v>1010</v>
      </c>
      <c r="O5227" s="273">
        <v>0</v>
      </c>
      <c r="P5227" s="273" t="s">
        <v>1011</v>
      </c>
      <c r="Q5227" s="273" t="s">
        <v>1993</v>
      </c>
      <c r="R5227" s="273" t="s">
        <v>1342</v>
      </c>
      <c r="S5227" s="273" t="s">
        <v>1682</v>
      </c>
      <c r="U5227" s="273" t="s">
        <v>1682</v>
      </c>
      <c r="V5227" s="273" t="s">
        <v>1682</v>
      </c>
      <c r="W5227" s="273">
        <v>190423</v>
      </c>
      <c r="X5227" s="273" t="s">
        <v>83</v>
      </c>
      <c r="Y5227" s="273" t="s">
        <v>63</v>
      </c>
      <c r="Z5227" s="273" t="s">
        <v>172</v>
      </c>
      <c r="AA5227" s="273" t="s">
        <v>487</v>
      </c>
      <c r="AB5227" s="274">
        <v>45170</v>
      </c>
      <c r="AC5227" s="273">
        <v>13779</v>
      </c>
      <c r="AD5227" s="273">
        <v>74</v>
      </c>
      <c r="AE5227" s="273">
        <v>7.1</v>
      </c>
      <c r="AF5227" s="273" t="s">
        <v>90</v>
      </c>
      <c r="AG5227" s="273" t="s">
        <v>703</v>
      </c>
      <c r="AH5227" s="273" t="s">
        <v>1302</v>
      </c>
      <c r="AI5227" s="273" t="s">
        <v>123</v>
      </c>
      <c r="AJ5227" s="273" t="s">
        <v>124</v>
      </c>
      <c r="AK5227" s="273">
        <v>244025</v>
      </c>
      <c r="BV5227" s="279" t="s">
        <v>64</v>
      </c>
      <c r="BW5227" s="280" t="s">
        <v>75</v>
      </c>
      <c r="BX5227" s="280" t="s">
        <v>79</v>
      </c>
      <c r="BY5227" s="280" t="s">
        <v>79</v>
      </c>
      <c r="BZ5227" s="280" t="s">
        <v>86</v>
      </c>
      <c r="CA5227" s="280" t="s">
        <v>87</v>
      </c>
      <c r="CB5227" s="280" t="s">
        <v>225</v>
      </c>
      <c r="CC5227" s="280" t="s">
        <v>226</v>
      </c>
      <c r="CD5227" s="281">
        <v>5</v>
      </c>
      <c r="CE5227" s="277">
        <v>45200</v>
      </c>
      <c r="CF5227" s="280">
        <v>0</v>
      </c>
      <c r="CG5227" s="280" t="s">
        <v>90</v>
      </c>
      <c r="CH5227" s="280">
        <v>0</v>
      </c>
      <c r="CI5227" s="280" t="s">
        <v>80</v>
      </c>
      <c r="CJ5227" s="280"/>
      <c r="CK5227" s="280"/>
      <c r="CL5227" s="280"/>
      <c r="CM5227" s="280" t="s">
        <v>73</v>
      </c>
      <c r="CN5227" s="280">
        <v>3</v>
      </c>
    </row>
    <row r="5228" spans="4:92">
      <c r="D5228" s="273" t="s">
        <v>83</v>
      </c>
      <c r="E5228" s="273" t="s">
        <v>404</v>
      </c>
      <c r="F5228" s="273" t="s">
        <v>431</v>
      </c>
      <c r="G5228" s="273" t="s">
        <v>750</v>
      </c>
      <c r="H5228" s="274">
        <v>45078</v>
      </c>
      <c r="I5228" s="273">
        <v>12580</v>
      </c>
      <c r="J5228" s="273">
        <v>763</v>
      </c>
      <c r="K5228" s="273">
        <v>1165810</v>
      </c>
      <c r="L5228" s="273" t="s">
        <v>66</v>
      </c>
      <c r="M5228" s="273">
        <v>122871.29868000001</v>
      </c>
      <c r="N5228" s="273" t="s">
        <v>115</v>
      </c>
      <c r="W5228" s="273">
        <v>190421</v>
      </c>
      <c r="X5228" s="273" t="s">
        <v>83</v>
      </c>
      <c r="Y5228" s="273" t="s">
        <v>63</v>
      </c>
      <c r="Z5228" s="273" t="s">
        <v>172</v>
      </c>
      <c r="AA5228" s="273" t="s">
        <v>487</v>
      </c>
      <c r="AB5228" s="274">
        <v>45170</v>
      </c>
      <c r="AC5228" s="273">
        <v>13779</v>
      </c>
      <c r="AD5228" s="273">
        <v>74</v>
      </c>
      <c r="AE5228" s="273">
        <v>0.11799999999999999</v>
      </c>
      <c r="AF5228" s="273" t="s">
        <v>90</v>
      </c>
      <c r="AG5228" s="273" t="s">
        <v>837</v>
      </c>
      <c r="AH5228" s="273" t="s">
        <v>223</v>
      </c>
      <c r="AI5228" s="273" t="s">
        <v>199</v>
      </c>
      <c r="AJ5228" s="273" t="s">
        <v>200</v>
      </c>
      <c r="AK5228" s="273">
        <v>244031</v>
      </c>
      <c r="BV5228" s="336" t="s">
        <v>64</v>
      </c>
      <c r="BW5228" s="337" t="s">
        <v>75</v>
      </c>
      <c r="BX5228" s="337" t="s">
        <v>79</v>
      </c>
      <c r="BY5228" s="337" t="s">
        <v>79</v>
      </c>
      <c r="BZ5228" s="337" t="s">
        <v>86</v>
      </c>
      <c r="CA5228" s="337" t="s">
        <v>87</v>
      </c>
      <c r="CB5228" s="337" t="s">
        <v>225</v>
      </c>
      <c r="CC5228" s="337" t="s">
        <v>226</v>
      </c>
      <c r="CD5228" s="338">
        <v>5</v>
      </c>
      <c r="CE5228" s="335">
        <v>45200</v>
      </c>
      <c r="CF5228" s="337">
        <v>0</v>
      </c>
      <c r="CG5228" s="337" t="s">
        <v>90</v>
      </c>
      <c r="CH5228" s="337">
        <v>0</v>
      </c>
      <c r="CI5228" s="337" t="s">
        <v>80</v>
      </c>
      <c r="CJ5228" s="337"/>
      <c r="CK5228" s="337"/>
      <c r="CL5228" s="337"/>
      <c r="CM5228" s="337" t="s">
        <v>73</v>
      </c>
      <c r="CN5228" s="337">
        <v>3</v>
      </c>
    </row>
    <row r="5229" spans="4:92">
      <c r="D5229" s="273" t="s">
        <v>83</v>
      </c>
      <c r="E5229" s="273" t="s">
        <v>404</v>
      </c>
      <c r="F5229" s="273" t="s">
        <v>408</v>
      </c>
      <c r="G5229" s="273" t="s">
        <v>706</v>
      </c>
      <c r="H5229" s="274">
        <v>45017</v>
      </c>
      <c r="I5229" s="273">
        <v>11686</v>
      </c>
      <c r="J5229" s="273">
        <v>730</v>
      </c>
      <c r="K5229" s="273">
        <v>102000</v>
      </c>
      <c r="L5229" s="273" t="s">
        <v>66</v>
      </c>
      <c r="M5229" s="273">
        <v>16449.624349999998</v>
      </c>
      <c r="N5229" s="273" t="s">
        <v>115</v>
      </c>
      <c r="W5229" s="273">
        <v>243687</v>
      </c>
      <c r="X5229" s="273" t="s">
        <v>83</v>
      </c>
      <c r="Y5229" s="273" t="s">
        <v>63</v>
      </c>
      <c r="Z5229" s="273" t="s">
        <v>172</v>
      </c>
      <c r="AA5229" s="273" t="s">
        <v>487</v>
      </c>
      <c r="AB5229" s="274">
        <v>45170</v>
      </c>
      <c r="AC5229" s="273">
        <v>13779</v>
      </c>
      <c r="AD5229" s="273">
        <v>74</v>
      </c>
      <c r="AE5229" s="273">
        <v>0.34300000000000003</v>
      </c>
      <c r="AF5229" s="273" t="s">
        <v>90</v>
      </c>
      <c r="AG5229" s="273" t="s">
        <v>995</v>
      </c>
      <c r="AH5229" s="273" t="s">
        <v>1321</v>
      </c>
      <c r="AI5229" s="273" t="s">
        <v>199</v>
      </c>
      <c r="AJ5229" s="273" t="s">
        <v>200</v>
      </c>
      <c r="AK5229" s="273">
        <v>244037</v>
      </c>
      <c r="BV5229" s="279" t="s">
        <v>64</v>
      </c>
      <c r="BW5229" s="280" t="s">
        <v>75</v>
      </c>
      <c r="BX5229" s="280" t="s">
        <v>79</v>
      </c>
      <c r="BY5229" s="280" t="s">
        <v>79</v>
      </c>
      <c r="BZ5229" s="280" t="s">
        <v>86</v>
      </c>
      <c r="CA5229" s="280" t="s">
        <v>87</v>
      </c>
      <c r="CB5229" s="280" t="s">
        <v>225</v>
      </c>
      <c r="CC5229" s="280" t="s">
        <v>226</v>
      </c>
      <c r="CD5229" s="281">
        <v>5</v>
      </c>
      <c r="CE5229" s="277">
        <v>45200</v>
      </c>
      <c r="CF5229" s="280">
        <v>0</v>
      </c>
      <c r="CG5229" s="280" t="s">
        <v>90</v>
      </c>
      <c r="CH5229" s="280">
        <v>0</v>
      </c>
      <c r="CI5229" s="280" t="s">
        <v>80</v>
      </c>
      <c r="CJ5229" s="280"/>
      <c r="CK5229" s="280"/>
      <c r="CL5229" s="280"/>
      <c r="CM5229" s="280" t="s">
        <v>73</v>
      </c>
      <c r="CN5229" s="280">
        <v>3</v>
      </c>
    </row>
    <row r="5230" spans="4:92">
      <c r="D5230" s="273" t="s">
        <v>83</v>
      </c>
      <c r="E5230" s="273" t="s">
        <v>404</v>
      </c>
      <c r="F5230" s="273" t="s">
        <v>408</v>
      </c>
      <c r="G5230" s="273" t="s">
        <v>706</v>
      </c>
      <c r="H5230" s="274">
        <v>45017</v>
      </c>
      <c r="I5230" s="273">
        <v>11686</v>
      </c>
      <c r="J5230" s="273">
        <v>730</v>
      </c>
      <c r="K5230" s="273">
        <v>0</v>
      </c>
      <c r="L5230" s="273" t="s">
        <v>66</v>
      </c>
      <c r="N5230" s="273" t="s">
        <v>107</v>
      </c>
      <c r="W5230" s="273">
        <v>243688</v>
      </c>
      <c r="X5230" s="273" t="s">
        <v>83</v>
      </c>
      <c r="Y5230" s="273" t="s">
        <v>63</v>
      </c>
      <c r="Z5230" s="273" t="s">
        <v>172</v>
      </c>
      <c r="AA5230" s="273" t="s">
        <v>487</v>
      </c>
      <c r="AB5230" s="274">
        <v>45170</v>
      </c>
      <c r="AC5230" s="273">
        <v>13779</v>
      </c>
      <c r="AD5230" s="273">
        <v>74</v>
      </c>
      <c r="AE5230" s="273">
        <v>0.38600000000000001</v>
      </c>
      <c r="AF5230" s="273" t="s">
        <v>90</v>
      </c>
      <c r="AG5230" s="273" t="s">
        <v>1015</v>
      </c>
      <c r="AH5230" s="273" t="s">
        <v>1311</v>
      </c>
      <c r="AI5230" s="273" t="s">
        <v>123</v>
      </c>
      <c r="AJ5230" s="273" t="s">
        <v>200</v>
      </c>
      <c r="AK5230" s="273">
        <v>244043</v>
      </c>
      <c r="BV5230" s="336" t="s">
        <v>64</v>
      </c>
      <c r="BW5230" s="337" t="s">
        <v>75</v>
      </c>
      <c r="BX5230" s="337" t="s">
        <v>79</v>
      </c>
      <c r="BY5230" s="337" t="s">
        <v>79</v>
      </c>
      <c r="BZ5230" s="337" t="s">
        <v>86</v>
      </c>
      <c r="CA5230" s="337" t="s">
        <v>87</v>
      </c>
      <c r="CB5230" s="337" t="s">
        <v>225</v>
      </c>
      <c r="CC5230" s="337" t="s">
        <v>226</v>
      </c>
      <c r="CD5230" s="338">
        <v>5</v>
      </c>
      <c r="CE5230" s="335">
        <v>45200</v>
      </c>
      <c r="CF5230" s="337">
        <v>0</v>
      </c>
      <c r="CG5230" s="337" t="s">
        <v>90</v>
      </c>
      <c r="CH5230" s="337">
        <v>0</v>
      </c>
      <c r="CI5230" s="337" t="s">
        <v>80</v>
      </c>
      <c r="CJ5230" s="337"/>
      <c r="CK5230" s="337"/>
      <c r="CL5230" s="337"/>
      <c r="CM5230" s="337" t="s">
        <v>73</v>
      </c>
      <c r="CN5230" s="337">
        <v>3</v>
      </c>
    </row>
    <row r="5231" spans="4:92">
      <c r="D5231" s="273" t="s">
        <v>83</v>
      </c>
      <c r="E5231" s="273" t="s">
        <v>404</v>
      </c>
      <c r="F5231" s="273" t="s">
        <v>408</v>
      </c>
      <c r="G5231" s="273" t="s">
        <v>706</v>
      </c>
      <c r="H5231" s="274">
        <v>45047</v>
      </c>
      <c r="I5231" s="273">
        <v>12302</v>
      </c>
      <c r="J5231" s="273">
        <v>730</v>
      </c>
      <c r="K5231" s="273">
        <v>75</v>
      </c>
      <c r="L5231" s="273" t="s">
        <v>1202</v>
      </c>
      <c r="M5231" s="273">
        <v>150.64425</v>
      </c>
      <c r="N5231" s="273" t="s">
        <v>1203</v>
      </c>
      <c r="P5231" s="273" t="s">
        <v>1204</v>
      </c>
      <c r="Q5231" s="273" t="s">
        <v>1012</v>
      </c>
      <c r="R5231" s="273" t="s">
        <v>70</v>
      </c>
      <c r="S5231" s="273" t="s">
        <v>1205</v>
      </c>
      <c r="T5231" s="273" t="s">
        <v>1206</v>
      </c>
      <c r="U5231" s="273" t="s">
        <v>73</v>
      </c>
      <c r="V5231" s="273" t="s">
        <v>1261</v>
      </c>
      <c r="W5231" s="273">
        <v>243718</v>
      </c>
      <c r="X5231" s="273" t="s">
        <v>83</v>
      </c>
      <c r="Y5231" s="273" t="s">
        <v>63</v>
      </c>
      <c r="Z5231" s="273" t="s">
        <v>172</v>
      </c>
      <c r="AA5231" s="273" t="s">
        <v>487</v>
      </c>
      <c r="AB5231" s="274">
        <v>45170</v>
      </c>
      <c r="AC5231" s="273">
        <v>13779</v>
      </c>
      <c r="AD5231" s="273">
        <v>74</v>
      </c>
      <c r="AE5231" s="273">
        <v>0.1</v>
      </c>
      <c r="AF5231" s="273" t="s">
        <v>90</v>
      </c>
      <c r="AG5231" s="273" t="s">
        <v>998</v>
      </c>
      <c r="AH5231" s="273" t="s">
        <v>1323</v>
      </c>
      <c r="AI5231" s="273" t="s">
        <v>199</v>
      </c>
      <c r="AJ5231" s="273" t="s">
        <v>200</v>
      </c>
      <c r="AK5231" s="273">
        <v>244049</v>
      </c>
      <c r="BV5231" s="279" t="s">
        <v>64</v>
      </c>
      <c r="BW5231" s="280" t="s">
        <v>75</v>
      </c>
      <c r="BX5231" s="280" t="s">
        <v>79</v>
      </c>
      <c r="BY5231" s="280" t="s">
        <v>79</v>
      </c>
      <c r="BZ5231" s="280" t="s">
        <v>86</v>
      </c>
      <c r="CA5231" s="280" t="s">
        <v>87</v>
      </c>
      <c r="CB5231" s="280" t="s">
        <v>225</v>
      </c>
      <c r="CC5231" s="280" t="s">
        <v>226</v>
      </c>
      <c r="CD5231" s="281">
        <v>5</v>
      </c>
      <c r="CE5231" s="277">
        <v>45200</v>
      </c>
      <c r="CF5231" s="280">
        <v>0</v>
      </c>
      <c r="CG5231" s="280" t="s">
        <v>90</v>
      </c>
      <c r="CH5231" s="280">
        <v>0</v>
      </c>
      <c r="CI5231" s="280" t="s">
        <v>80</v>
      </c>
      <c r="CJ5231" s="280"/>
      <c r="CK5231" s="280"/>
      <c r="CL5231" s="280"/>
      <c r="CM5231" s="280" t="s">
        <v>73</v>
      </c>
      <c r="CN5231" s="280">
        <v>3</v>
      </c>
    </row>
    <row r="5232" spans="4:92">
      <c r="D5232" s="273" t="s">
        <v>83</v>
      </c>
      <c r="E5232" s="273" t="s">
        <v>404</v>
      </c>
      <c r="F5232" s="273" t="s">
        <v>408</v>
      </c>
      <c r="G5232" s="273" t="s">
        <v>706</v>
      </c>
      <c r="H5232" s="274">
        <v>45047</v>
      </c>
      <c r="I5232" s="273">
        <v>12302</v>
      </c>
      <c r="J5232" s="273">
        <v>730</v>
      </c>
      <c r="K5232" s="273">
        <v>113000</v>
      </c>
      <c r="L5232" s="273" t="s">
        <v>66</v>
      </c>
      <c r="M5232" s="273">
        <v>16002.46564</v>
      </c>
      <c r="N5232" s="273" t="s">
        <v>115</v>
      </c>
      <c r="W5232" s="273">
        <v>243716</v>
      </c>
      <c r="X5232" s="273" t="s">
        <v>83</v>
      </c>
      <c r="Y5232" s="273" t="s">
        <v>63</v>
      </c>
      <c r="Z5232" s="273" t="s">
        <v>172</v>
      </c>
      <c r="AA5232" s="273" t="s">
        <v>487</v>
      </c>
      <c r="AB5232" s="274">
        <v>45170</v>
      </c>
      <c r="AC5232" s="273">
        <v>13779</v>
      </c>
      <c r="AD5232" s="273">
        <v>74</v>
      </c>
      <c r="AE5232" s="273">
        <v>0.27200000000000002</v>
      </c>
      <c r="AF5232" s="273" t="s">
        <v>90</v>
      </c>
      <c r="AG5232" s="273" t="s">
        <v>1304</v>
      </c>
      <c r="AH5232" s="273" t="s">
        <v>1305</v>
      </c>
      <c r="AI5232" s="273" t="s">
        <v>123</v>
      </c>
      <c r="AJ5232" s="273" t="s">
        <v>200</v>
      </c>
      <c r="AK5232" s="273">
        <v>244055</v>
      </c>
      <c r="BV5232" s="336" t="s">
        <v>64</v>
      </c>
      <c r="BW5232" s="337" t="s">
        <v>75</v>
      </c>
      <c r="BX5232" s="337" t="s">
        <v>79</v>
      </c>
      <c r="BY5232" s="337" t="s">
        <v>79</v>
      </c>
      <c r="BZ5232" s="337" t="s">
        <v>86</v>
      </c>
      <c r="CA5232" s="337" t="s">
        <v>87</v>
      </c>
      <c r="CB5232" s="337" t="s">
        <v>225</v>
      </c>
      <c r="CC5232" s="337" t="s">
        <v>226</v>
      </c>
      <c r="CD5232" s="338">
        <v>5</v>
      </c>
      <c r="CE5232" s="335">
        <v>45200</v>
      </c>
      <c r="CF5232" s="337">
        <v>0</v>
      </c>
      <c r="CG5232" s="337" t="s">
        <v>90</v>
      </c>
      <c r="CH5232" s="337">
        <v>0</v>
      </c>
      <c r="CI5232" s="337" t="s">
        <v>80</v>
      </c>
      <c r="CJ5232" s="337"/>
      <c r="CK5232" s="337"/>
      <c r="CL5232" s="337"/>
      <c r="CM5232" s="337" t="s">
        <v>73</v>
      </c>
      <c r="CN5232" s="337">
        <v>3</v>
      </c>
    </row>
    <row r="5233" spans="4:92">
      <c r="D5233" s="273" t="s">
        <v>83</v>
      </c>
      <c r="E5233" s="273" t="s">
        <v>404</v>
      </c>
      <c r="F5233" s="273" t="s">
        <v>408</v>
      </c>
      <c r="G5233" s="273" t="s">
        <v>706</v>
      </c>
      <c r="H5233" s="274">
        <v>45047</v>
      </c>
      <c r="I5233" s="273">
        <v>12302</v>
      </c>
      <c r="J5233" s="273">
        <v>730</v>
      </c>
      <c r="K5233" s="273">
        <v>0</v>
      </c>
      <c r="L5233" s="273" t="s">
        <v>66</v>
      </c>
      <c r="N5233" s="273" t="s">
        <v>107</v>
      </c>
      <c r="W5233" s="273">
        <v>243717</v>
      </c>
      <c r="X5233" s="273" t="s">
        <v>83</v>
      </c>
      <c r="Y5233" s="273" t="s">
        <v>63</v>
      </c>
      <c r="Z5233" s="273" t="s">
        <v>172</v>
      </c>
      <c r="AA5233" s="273" t="s">
        <v>487</v>
      </c>
      <c r="AB5233" s="274">
        <v>45170</v>
      </c>
      <c r="AC5233" s="273">
        <v>13779</v>
      </c>
      <c r="AD5233" s="273">
        <v>74</v>
      </c>
      <c r="AE5233" s="273">
        <v>2.3E-2</v>
      </c>
      <c r="AF5233" s="273" t="s">
        <v>90</v>
      </c>
      <c r="AH5233" s="273" t="s">
        <v>1324</v>
      </c>
      <c r="AI5233" s="273" t="s">
        <v>123</v>
      </c>
      <c r="AJ5233" s="273" t="s">
        <v>200</v>
      </c>
      <c r="AK5233" s="273">
        <v>244097</v>
      </c>
      <c r="BV5233" s="279" t="s">
        <v>64</v>
      </c>
      <c r="BW5233" s="280" t="s">
        <v>75</v>
      </c>
      <c r="BX5233" s="280" t="s">
        <v>79</v>
      </c>
      <c r="BY5233" s="280" t="s">
        <v>79</v>
      </c>
      <c r="BZ5233" s="280" t="s">
        <v>86</v>
      </c>
      <c r="CA5233" s="280" t="s">
        <v>87</v>
      </c>
      <c r="CB5233" s="280" t="s">
        <v>225</v>
      </c>
      <c r="CC5233" s="280" t="s">
        <v>226</v>
      </c>
      <c r="CD5233" s="281">
        <v>5</v>
      </c>
      <c r="CE5233" s="277">
        <v>45200</v>
      </c>
      <c r="CF5233" s="280">
        <v>0</v>
      </c>
      <c r="CG5233" s="280" t="s">
        <v>90</v>
      </c>
      <c r="CH5233" s="280">
        <v>0</v>
      </c>
      <c r="CI5233" s="280" t="s">
        <v>80</v>
      </c>
      <c r="CJ5233" s="280"/>
      <c r="CK5233" s="280"/>
      <c r="CL5233" s="280"/>
      <c r="CM5233" s="280" t="s">
        <v>73</v>
      </c>
      <c r="CN5233" s="280">
        <v>3</v>
      </c>
    </row>
    <row r="5234" spans="4:92">
      <c r="D5234" s="273" t="s">
        <v>83</v>
      </c>
      <c r="E5234" s="273" t="s">
        <v>404</v>
      </c>
      <c r="F5234" s="273" t="s">
        <v>408</v>
      </c>
      <c r="G5234" s="273" t="s">
        <v>706</v>
      </c>
      <c r="H5234" s="274">
        <v>45078</v>
      </c>
      <c r="I5234" s="273">
        <v>12571</v>
      </c>
      <c r="J5234" s="273">
        <v>730</v>
      </c>
      <c r="K5234" s="273">
        <v>75</v>
      </c>
      <c r="L5234" s="273" t="s">
        <v>1202</v>
      </c>
      <c r="M5234" s="273">
        <v>150.64425</v>
      </c>
      <c r="N5234" s="273" t="s">
        <v>1203</v>
      </c>
      <c r="P5234" s="273" t="s">
        <v>1204</v>
      </c>
      <c r="Q5234" s="273" t="s">
        <v>1012</v>
      </c>
      <c r="R5234" s="273" t="s">
        <v>70</v>
      </c>
      <c r="S5234" s="273" t="s">
        <v>1205</v>
      </c>
      <c r="T5234" s="273" t="s">
        <v>1206</v>
      </c>
      <c r="U5234" s="273" t="s">
        <v>73</v>
      </c>
      <c r="V5234" s="273" t="s">
        <v>1261</v>
      </c>
      <c r="W5234" s="273">
        <v>243747</v>
      </c>
      <c r="X5234" s="273" t="s">
        <v>83</v>
      </c>
      <c r="Y5234" s="273" t="s">
        <v>63</v>
      </c>
      <c r="Z5234" s="273" t="s">
        <v>172</v>
      </c>
      <c r="AA5234" s="273" t="s">
        <v>487</v>
      </c>
      <c r="AB5234" s="274">
        <v>45170</v>
      </c>
      <c r="AC5234" s="273">
        <v>13780</v>
      </c>
      <c r="AD5234" s="273">
        <v>74</v>
      </c>
      <c r="AK5234" s="273">
        <v>247516</v>
      </c>
      <c r="BV5234" s="336" t="s">
        <v>64</v>
      </c>
      <c r="BW5234" s="337" t="s">
        <v>75</v>
      </c>
      <c r="BX5234" s="337" t="s">
        <v>79</v>
      </c>
      <c r="BY5234" s="337" t="s">
        <v>79</v>
      </c>
      <c r="BZ5234" s="337" t="s">
        <v>86</v>
      </c>
      <c r="CA5234" s="337" t="s">
        <v>87</v>
      </c>
      <c r="CB5234" s="337" t="s">
        <v>225</v>
      </c>
      <c r="CC5234" s="337" t="s">
        <v>226</v>
      </c>
      <c r="CD5234" s="338">
        <v>5</v>
      </c>
      <c r="CE5234" s="335">
        <v>45200</v>
      </c>
      <c r="CF5234" s="337">
        <v>0</v>
      </c>
      <c r="CG5234" s="337" t="s">
        <v>90</v>
      </c>
      <c r="CH5234" s="337">
        <v>0</v>
      </c>
      <c r="CI5234" s="337" t="s">
        <v>80</v>
      </c>
      <c r="CJ5234" s="337"/>
      <c r="CK5234" s="337"/>
      <c r="CL5234" s="337"/>
      <c r="CM5234" s="337" t="s">
        <v>73</v>
      </c>
      <c r="CN5234" s="337">
        <v>3</v>
      </c>
    </row>
    <row r="5235" spans="4:92">
      <c r="D5235" s="273" t="s">
        <v>83</v>
      </c>
      <c r="E5235" s="273" t="s">
        <v>404</v>
      </c>
      <c r="F5235" s="273" t="s">
        <v>408</v>
      </c>
      <c r="G5235" s="273" t="s">
        <v>706</v>
      </c>
      <c r="H5235" s="274">
        <v>45078</v>
      </c>
      <c r="I5235" s="273">
        <v>12571</v>
      </c>
      <c r="J5235" s="273">
        <v>730</v>
      </c>
      <c r="K5235" s="273">
        <v>113000</v>
      </c>
      <c r="L5235" s="273" t="s">
        <v>66</v>
      </c>
      <c r="M5235" s="273">
        <v>16158.40791</v>
      </c>
      <c r="N5235" s="273" t="s">
        <v>115</v>
      </c>
      <c r="W5235" s="273">
        <v>243745</v>
      </c>
      <c r="X5235" s="273" t="s">
        <v>83</v>
      </c>
      <c r="Y5235" s="273" t="s">
        <v>63</v>
      </c>
      <c r="Z5235" s="273" t="s">
        <v>501</v>
      </c>
      <c r="AA5235" s="273" t="s">
        <v>501</v>
      </c>
      <c r="AB5235" s="274">
        <v>45108</v>
      </c>
      <c r="AC5235" s="273">
        <v>12780</v>
      </c>
      <c r="AD5235" s="273">
        <v>77</v>
      </c>
      <c r="AK5235" s="273">
        <v>202053</v>
      </c>
      <c r="BV5235" s="279" t="s">
        <v>64</v>
      </c>
      <c r="BW5235" s="280" t="s">
        <v>75</v>
      </c>
      <c r="BX5235" s="280" t="s">
        <v>79</v>
      </c>
      <c r="BY5235" s="280" t="s">
        <v>79</v>
      </c>
      <c r="BZ5235" s="280" t="s">
        <v>86</v>
      </c>
      <c r="CA5235" s="280" t="s">
        <v>87</v>
      </c>
      <c r="CB5235" s="280" t="s">
        <v>225</v>
      </c>
      <c r="CC5235" s="280" t="s">
        <v>226</v>
      </c>
      <c r="CD5235" s="281">
        <v>5</v>
      </c>
      <c r="CE5235" s="277">
        <v>45200</v>
      </c>
      <c r="CF5235" s="280">
        <v>0</v>
      </c>
      <c r="CG5235" s="280" t="s">
        <v>90</v>
      </c>
      <c r="CH5235" s="280">
        <v>0</v>
      </c>
      <c r="CI5235" s="280" t="s">
        <v>80</v>
      </c>
      <c r="CJ5235" s="280"/>
      <c r="CK5235" s="280"/>
      <c r="CL5235" s="280"/>
      <c r="CM5235" s="280" t="s">
        <v>73</v>
      </c>
      <c r="CN5235" s="280">
        <v>3</v>
      </c>
    </row>
    <row r="5236" spans="4:92">
      <c r="D5236" s="273" t="s">
        <v>83</v>
      </c>
      <c r="E5236" s="273" t="s">
        <v>404</v>
      </c>
      <c r="F5236" s="273" t="s">
        <v>408</v>
      </c>
      <c r="G5236" s="273" t="s">
        <v>706</v>
      </c>
      <c r="H5236" s="274">
        <v>45078</v>
      </c>
      <c r="I5236" s="273">
        <v>12571</v>
      </c>
      <c r="J5236" s="273">
        <v>730</v>
      </c>
      <c r="K5236" s="273">
        <v>0</v>
      </c>
      <c r="L5236" s="273" t="s">
        <v>66</v>
      </c>
      <c r="N5236" s="273" t="s">
        <v>107</v>
      </c>
      <c r="W5236" s="273">
        <v>243746</v>
      </c>
      <c r="X5236" s="273" t="s">
        <v>83</v>
      </c>
      <c r="Y5236" s="273" t="s">
        <v>63</v>
      </c>
      <c r="Z5236" s="273" t="s">
        <v>501</v>
      </c>
      <c r="AA5236" s="273" t="s">
        <v>501</v>
      </c>
      <c r="AB5236" s="274">
        <v>45108</v>
      </c>
      <c r="AC5236" s="273">
        <v>12781</v>
      </c>
      <c r="AD5236" s="273">
        <v>77</v>
      </c>
      <c r="AE5236" s="273">
        <v>0.628</v>
      </c>
      <c r="AF5236" s="273" t="s">
        <v>90</v>
      </c>
      <c r="AG5236" s="273" t="s">
        <v>1333</v>
      </c>
      <c r="AH5236" s="273" t="s">
        <v>1334</v>
      </c>
      <c r="AI5236" s="273" t="s">
        <v>123</v>
      </c>
      <c r="AJ5236" s="273" t="s">
        <v>214</v>
      </c>
      <c r="AK5236" s="273">
        <v>202069</v>
      </c>
      <c r="BV5236" s="336" t="s">
        <v>64</v>
      </c>
      <c r="BW5236" s="337" t="s">
        <v>75</v>
      </c>
      <c r="BX5236" s="337" t="s">
        <v>79</v>
      </c>
      <c r="BY5236" s="337" t="s">
        <v>79</v>
      </c>
      <c r="BZ5236" s="337" t="s">
        <v>86</v>
      </c>
      <c r="CA5236" s="337" t="s">
        <v>87</v>
      </c>
      <c r="CB5236" s="337" t="s">
        <v>225</v>
      </c>
      <c r="CC5236" s="337" t="s">
        <v>226</v>
      </c>
      <c r="CD5236" s="338">
        <v>5</v>
      </c>
      <c r="CE5236" s="335">
        <v>45200</v>
      </c>
      <c r="CF5236" s="337">
        <v>0</v>
      </c>
      <c r="CG5236" s="337" t="s">
        <v>90</v>
      </c>
      <c r="CH5236" s="337">
        <v>0</v>
      </c>
      <c r="CI5236" s="337" t="s">
        <v>80</v>
      </c>
      <c r="CJ5236" s="337"/>
      <c r="CK5236" s="337"/>
      <c r="CL5236" s="337"/>
      <c r="CM5236" s="337" t="s">
        <v>73</v>
      </c>
      <c r="CN5236" s="337">
        <v>3</v>
      </c>
    </row>
    <row r="5237" spans="4:92">
      <c r="D5237" s="273" t="s">
        <v>83</v>
      </c>
      <c r="E5237" s="273" t="s">
        <v>404</v>
      </c>
      <c r="F5237" s="273" t="s">
        <v>408</v>
      </c>
      <c r="G5237" s="273" t="s">
        <v>706</v>
      </c>
      <c r="H5237" s="274">
        <v>45108</v>
      </c>
      <c r="I5237" s="273">
        <v>12840</v>
      </c>
      <c r="J5237" s="273">
        <v>730</v>
      </c>
      <c r="K5237" s="273">
        <v>90</v>
      </c>
      <c r="L5237" s="273" t="s">
        <v>1202</v>
      </c>
      <c r="M5237" s="273">
        <v>180.7731</v>
      </c>
      <c r="N5237" s="273" t="s">
        <v>1203</v>
      </c>
      <c r="P5237" s="273" t="s">
        <v>68</v>
      </c>
      <c r="Q5237" s="273" t="s">
        <v>1012</v>
      </c>
      <c r="R5237" s="273" t="s">
        <v>70</v>
      </c>
      <c r="S5237" s="273" t="s">
        <v>1205</v>
      </c>
      <c r="T5237" s="273" t="s">
        <v>1206</v>
      </c>
      <c r="U5237" s="273" t="s">
        <v>73</v>
      </c>
      <c r="V5237" s="273" t="s">
        <v>1493</v>
      </c>
      <c r="W5237" s="273">
        <v>260070</v>
      </c>
      <c r="X5237" s="273" t="s">
        <v>83</v>
      </c>
      <c r="Y5237" s="273" t="s">
        <v>63</v>
      </c>
      <c r="Z5237" s="273" t="s">
        <v>501</v>
      </c>
      <c r="AA5237" s="273" t="s">
        <v>501</v>
      </c>
      <c r="AB5237" s="274">
        <v>45108</v>
      </c>
      <c r="AC5237" s="273">
        <v>12781</v>
      </c>
      <c r="AD5237" s="273">
        <v>77</v>
      </c>
      <c r="AE5237" s="273">
        <v>7.8E-2</v>
      </c>
      <c r="AF5237" s="273" t="s">
        <v>90</v>
      </c>
      <c r="AG5237" s="273" t="s">
        <v>882</v>
      </c>
      <c r="AH5237" s="273" t="s">
        <v>1119</v>
      </c>
      <c r="AI5237" s="273" t="s">
        <v>123</v>
      </c>
      <c r="AJ5237" s="273" t="s">
        <v>214</v>
      </c>
      <c r="AK5237" s="273">
        <v>207275</v>
      </c>
      <c r="BV5237" s="279" t="s">
        <v>64</v>
      </c>
      <c r="BW5237" s="280" t="s">
        <v>75</v>
      </c>
      <c r="BX5237" s="280" t="s">
        <v>79</v>
      </c>
      <c r="BY5237" s="280" t="s">
        <v>79</v>
      </c>
      <c r="BZ5237" s="280" t="s">
        <v>86</v>
      </c>
      <c r="CA5237" s="280" t="s">
        <v>87</v>
      </c>
      <c r="CB5237" s="280" t="s">
        <v>225</v>
      </c>
      <c r="CC5237" s="280" t="s">
        <v>226</v>
      </c>
      <c r="CD5237" s="281">
        <v>5</v>
      </c>
      <c r="CE5237" s="277">
        <v>45231</v>
      </c>
      <c r="CF5237" s="280">
        <v>0</v>
      </c>
      <c r="CG5237" s="280" t="s">
        <v>90</v>
      </c>
      <c r="CH5237" s="280">
        <v>0</v>
      </c>
      <c r="CI5237" s="280" t="s">
        <v>80</v>
      </c>
      <c r="CJ5237" s="280"/>
      <c r="CK5237" s="280"/>
      <c r="CL5237" s="280"/>
      <c r="CM5237" s="280" t="s">
        <v>73</v>
      </c>
      <c r="CN5237" s="280">
        <v>3</v>
      </c>
    </row>
    <row r="5238" spans="4:92">
      <c r="D5238" s="273" t="s">
        <v>83</v>
      </c>
      <c r="E5238" s="273" t="s">
        <v>404</v>
      </c>
      <c r="F5238" s="273" t="s">
        <v>408</v>
      </c>
      <c r="G5238" s="273" t="s">
        <v>706</v>
      </c>
      <c r="H5238" s="274">
        <v>45108</v>
      </c>
      <c r="I5238" s="273">
        <v>12840</v>
      </c>
      <c r="J5238" s="273">
        <v>730</v>
      </c>
      <c r="K5238" s="273">
        <v>110000</v>
      </c>
      <c r="L5238" s="273" t="s">
        <v>66</v>
      </c>
      <c r="M5238" s="273">
        <v>15538.71423</v>
      </c>
      <c r="N5238" s="273" t="s">
        <v>115</v>
      </c>
      <c r="W5238" s="273">
        <v>260068</v>
      </c>
      <c r="X5238" s="273" t="s">
        <v>83</v>
      </c>
      <c r="Y5238" s="273" t="s">
        <v>63</v>
      </c>
      <c r="Z5238" s="273" t="s">
        <v>501</v>
      </c>
      <c r="AA5238" s="273" t="s">
        <v>501</v>
      </c>
      <c r="AB5238" s="274">
        <v>45108</v>
      </c>
      <c r="AC5238" s="273">
        <v>12781</v>
      </c>
      <c r="AD5238" s="273">
        <v>77</v>
      </c>
      <c r="AE5238" s="273">
        <v>0.13</v>
      </c>
      <c r="AF5238" s="273" t="s">
        <v>90</v>
      </c>
      <c r="AG5238" s="273" t="s">
        <v>1105</v>
      </c>
      <c r="AH5238" s="273" t="s">
        <v>1106</v>
      </c>
      <c r="AI5238" s="273" t="s">
        <v>123</v>
      </c>
      <c r="AJ5238" s="273" t="s">
        <v>1185</v>
      </c>
      <c r="AK5238" s="273">
        <v>207281</v>
      </c>
      <c r="BV5238" s="336" t="s">
        <v>64</v>
      </c>
      <c r="BW5238" s="337" t="s">
        <v>75</v>
      </c>
      <c r="BX5238" s="337" t="s">
        <v>79</v>
      </c>
      <c r="BY5238" s="337" t="s">
        <v>79</v>
      </c>
      <c r="BZ5238" s="337" t="s">
        <v>86</v>
      </c>
      <c r="CA5238" s="337" t="s">
        <v>87</v>
      </c>
      <c r="CB5238" s="337" t="s">
        <v>225</v>
      </c>
      <c r="CC5238" s="337" t="s">
        <v>226</v>
      </c>
      <c r="CD5238" s="338">
        <v>5</v>
      </c>
      <c r="CE5238" s="335">
        <v>45231</v>
      </c>
      <c r="CF5238" s="337">
        <v>0</v>
      </c>
      <c r="CG5238" s="337" t="s">
        <v>90</v>
      </c>
      <c r="CH5238" s="337">
        <v>0</v>
      </c>
      <c r="CI5238" s="337" t="s">
        <v>80</v>
      </c>
      <c r="CJ5238" s="337"/>
      <c r="CK5238" s="337"/>
      <c r="CL5238" s="337"/>
      <c r="CM5238" s="337" t="s">
        <v>73</v>
      </c>
      <c r="CN5238" s="337">
        <v>3</v>
      </c>
    </row>
    <row r="5239" spans="4:92">
      <c r="D5239" s="273" t="s">
        <v>83</v>
      </c>
      <c r="E5239" s="273" t="s">
        <v>404</v>
      </c>
      <c r="F5239" s="273" t="s">
        <v>408</v>
      </c>
      <c r="G5239" s="273" t="s">
        <v>706</v>
      </c>
      <c r="H5239" s="274">
        <v>45108</v>
      </c>
      <c r="I5239" s="273">
        <v>12840</v>
      </c>
      <c r="J5239" s="273">
        <v>730</v>
      </c>
      <c r="K5239" s="273">
        <v>0</v>
      </c>
      <c r="L5239" s="273" t="s">
        <v>66</v>
      </c>
      <c r="N5239" s="273" t="s">
        <v>107</v>
      </c>
      <c r="W5239" s="273">
        <v>260069</v>
      </c>
      <c r="X5239" s="273" t="s">
        <v>83</v>
      </c>
      <c r="Y5239" s="273" t="s">
        <v>63</v>
      </c>
      <c r="Z5239" s="273" t="s">
        <v>501</v>
      </c>
      <c r="AA5239" s="273" t="s">
        <v>501</v>
      </c>
      <c r="AB5239" s="274">
        <v>45108</v>
      </c>
      <c r="AC5239" s="273">
        <v>12781</v>
      </c>
      <c r="AD5239" s="273">
        <v>77</v>
      </c>
      <c r="AE5239" s="273">
        <v>0.59499999999999997</v>
      </c>
      <c r="AF5239" s="273" t="s">
        <v>90</v>
      </c>
      <c r="AG5239" s="273" t="s">
        <v>884</v>
      </c>
      <c r="AH5239" s="273" t="s">
        <v>1195</v>
      </c>
      <c r="AI5239" s="273" t="s">
        <v>123</v>
      </c>
      <c r="AJ5239" s="273" t="s">
        <v>200</v>
      </c>
      <c r="AK5239" s="273">
        <v>207287</v>
      </c>
      <c r="BV5239" s="279" t="s">
        <v>64</v>
      </c>
      <c r="BW5239" s="280" t="s">
        <v>75</v>
      </c>
      <c r="BX5239" s="280" t="s">
        <v>79</v>
      </c>
      <c r="BY5239" s="280" t="s">
        <v>79</v>
      </c>
      <c r="BZ5239" s="280" t="s">
        <v>86</v>
      </c>
      <c r="CA5239" s="280" t="s">
        <v>87</v>
      </c>
      <c r="CB5239" s="280" t="s">
        <v>225</v>
      </c>
      <c r="CC5239" s="280" t="s">
        <v>226</v>
      </c>
      <c r="CD5239" s="281">
        <v>5</v>
      </c>
      <c r="CE5239" s="277">
        <v>45231</v>
      </c>
      <c r="CF5239" s="280">
        <v>0</v>
      </c>
      <c r="CG5239" s="280" t="s">
        <v>90</v>
      </c>
      <c r="CH5239" s="280">
        <v>0</v>
      </c>
      <c r="CI5239" s="280" t="s">
        <v>80</v>
      </c>
      <c r="CJ5239" s="280"/>
      <c r="CK5239" s="280"/>
      <c r="CL5239" s="280"/>
      <c r="CM5239" s="280" t="s">
        <v>73</v>
      </c>
      <c r="CN5239" s="280">
        <v>3</v>
      </c>
    </row>
    <row r="5240" spans="4:92">
      <c r="D5240" s="273" t="s">
        <v>83</v>
      </c>
      <c r="E5240" s="273" t="s">
        <v>404</v>
      </c>
      <c r="F5240" s="273" t="s">
        <v>408</v>
      </c>
      <c r="G5240" s="273" t="s">
        <v>706</v>
      </c>
      <c r="H5240" s="274">
        <v>45139</v>
      </c>
      <c r="I5240" s="273">
        <v>13517</v>
      </c>
      <c r="J5240" s="273">
        <v>730</v>
      </c>
      <c r="K5240" s="273">
        <v>90</v>
      </c>
      <c r="L5240" s="273" t="s">
        <v>1202</v>
      </c>
      <c r="M5240" s="273">
        <v>180.7731</v>
      </c>
      <c r="N5240" s="273" t="s">
        <v>1203</v>
      </c>
      <c r="P5240" s="273" t="s">
        <v>68</v>
      </c>
      <c r="Q5240" s="273" t="s">
        <v>1012</v>
      </c>
      <c r="R5240" s="273" t="s">
        <v>70</v>
      </c>
      <c r="S5240" s="273" t="s">
        <v>1205</v>
      </c>
      <c r="T5240" s="273" t="s">
        <v>1206</v>
      </c>
      <c r="U5240" s="273" t="s">
        <v>73</v>
      </c>
      <c r="V5240" s="273" t="s">
        <v>2120</v>
      </c>
      <c r="W5240" s="273">
        <v>260099</v>
      </c>
      <c r="X5240" s="273" t="s">
        <v>83</v>
      </c>
      <c r="Y5240" s="273" t="s">
        <v>63</v>
      </c>
      <c r="Z5240" s="273" t="s">
        <v>501</v>
      </c>
      <c r="AA5240" s="273" t="s">
        <v>501</v>
      </c>
      <c r="AB5240" s="274">
        <v>45108</v>
      </c>
      <c r="AC5240" s="273">
        <v>12781</v>
      </c>
      <c r="AD5240" s="273">
        <v>77</v>
      </c>
      <c r="AE5240" s="273">
        <v>5.2999999999999999E-2</v>
      </c>
      <c r="AF5240" s="273" t="s">
        <v>90</v>
      </c>
      <c r="AG5240" s="273" t="s">
        <v>1159</v>
      </c>
      <c r="AH5240" s="273" t="s">
        <v>1418</v>
      </c>
      <c r="AI5240" s="273" t="s">
        <v>123</v>
      </c>
      <c r="AJ5240" s="273" t="s">
        <v>200</v>
      </c>
      <c r="AK5240" s="273">
        <v>207293</v>
      </c>
      <c r="BV5240" s="336" t="s">
        <v>64</v>
      </c>
      <c r="BW5240" s="337" t="s">
        <v>75</v>
      </c>
      <c r="BX5240" s="337" t="s">
        <v>79</v>
      </c>
      <c r="BY5240" s="337" t="s">
        <v>79</v>
      </c>
      <c r="BZ5240" s="337" t="s">
        <v>86</v>
      </c>
      <c r="CA5240" s="337" t="s">
        <v>87</v>
      </c>
      <c r="CB5240" s="337" t="s">
        <v>225</v>
      </c>
      <c r="CC5240" s="337" t="s">
        <v>226</v>
      </c>
      <c r="CD5240" s="338">
        <v>5</v>
      </c>
      <c r="CE5240" s="335">
        <v>45231</v>
      </c>
      <c r="CF5240" s="337">
        <v>0</v>
      </c>
      <c r="CG5240" s="337" t="s">
        <v>90</v>
      </c>
      <c r="CH5240" s="337">
        <v>0</v>
      </c>
      <c r="CI5240" s="337" t="s">
        <v>80</v>
      </c>
      <c r="CJ5240" s="337"/>
      <c r="CK5240" s="337"/>
      <c r="CL5240" s="337"/>
      <c r="CM5240" s="337" t="s">
        <v>73</v>
      </c>
      <c r="CN5240" s="337">
        <v>3</v>
      </c>
    </row>
    <row r="5241" spans="4:92">
      <c r="D5241" s="273" t="s">
        <v>83</v>
      </c>
      <c r="E5241" s="273" t="s">
        <v>404</v>
      </c>
      <c r="F5241" s="273" t="s">
        <v>408</v>
      </c>
      <c r="G5241" s="273" t="s">
        <v>706</v>
      </c>
      <c r="H5241" s="274">
        <v>45139</v>
      </c>
      <c r="I5241" s="273">
        <v>13517</v>
      </c>
      <c r="J5241" s="273">
        <v>730</v>
      </c>
      <c r="K5241" s="273">
        <v>115000</v>
      </c>
      <c r="L5241" s="273" t="s">
        <v>66</v>
      </c>
      <c r="M5241" s="273">
        <v>16143.270710000001</v>
      </c>
      <c r="N5241" s="273" t="s">
        <v>115</v>
      </c>
      <c r="W5241" s="273">
        <v>260097</v>
      </c>
      <c r="X5241" s="273" t="s">
        <v>83</v>
      </c>
      <c r="Y5241" s="273" t="s">
        <v>63</v>
      </c>
      <c r="Z5241" s="273" t="s">
        <v>501</v>
      </c>
      <c r="AA5241" s="273" t="s">
        <v>501</v>
      </c>
      <c r="AB5241" s="274">
        <v>45108</v>
      </c>
      <c r="AC5241" s="273">
        <v>12781</v>
      </c>
      <c r="AD5241" s="273">
        <v>77</v>
      </c>
      <c r="AE5241" s="273">
        <v>1.2749999999999999</v>
      </c>
      <c r="AF5241" s="273" t="s">
        <v>90</v>
      </c>
      <c r="AG5241" s="273" t="s">
        <v>887</v>
      </c>
      <c r="AH5241" s="273" t="s">
        <v>1194</v>
      </c>
      <c r="AI5241" s="273" t="s">
        <v>123</v>
      </c>
      <c r="AJ5241" s="273" t="s">
        <v>200</v>
      </c>
      <c r="AK5241" s="273">
        <v>207299</v>
      </c>
      <c r="BV5241" s="279" t="s">
        <v>64</v>
      </c>
      <c r="BW5241" s="280" t="s">
        <v>75</v>
      </c>
      <c r="BX5241" s="280" t="s">
        <v>79</v>
      </c>
      <c r="BY5241" s="280" t="s">
        <v>79</v>
      </c>
      <c r="BZ5241" s="280" t="s">
        <v>86</v>
      </c>
      <c r="CA5241" s="280" t="s">
        <v>87</v>
      </c>
      <c r="CB5241" s="280" t="s">
        <v>225</v>
      </c>
      <c r="CC5241" s="280" t="s">
        <v>226</v>
      </c>
      <c r="CD5241" s="281">
        <v>5</v>
      </c>
      <c r="CE5241" s="277">
        <v>45231</v>
      </c>
      <c r="CF5241" s="280">
        <v>0</v>
      </c>
      <c r="CG5241" s="280" t="s">
        <v>90</v>
      </c>
      <c r="CH5241" s="280">
        <v>0</v>
      </c>
      <c r="CI5241" s="280" t="s">
        <v>80</v>
      </c>
      <c r="CJ5241" s="280"/>
      <c r="CK5241" s="280"/>
      <c r="CL5241" s="280"/>
      <c r="CM5241" s="280" t="s">
        <v>73</v>
      </c>
      <c r="CN5241" s="280">
        <v>3</v>
      </c>
    </row>
    <row r="5242" spans="4:92">
      <c r="D5242" s="273" t="s">
        <v>83</v>
      </c>
      <c r="E5242" s="273" t="s">
        <v>404</v>
      </c>
      <c r="F5242" s="273" t="s">
        <v>408</v>
      </c>
      <c r="G5242" s="273" t="s">
        <v>706</v>
      </c>
      <c r="H5242" s="274">
        <v>45139</v>
      </c>
      <c r="I5242" s="273">
        <v>13517</v>
      </c>
      <c r="J5242" s="273">
        <v>730</v>
      </c>
      <c r="K5242" s="273">
        <v>0</v>
      </c>
      <c r="L5242" s="273" t="s">
        <v>66</v>
      </c>
      <c r="N5242" s="273" t="s">
        <v>107</v>
      </c>
      <c r="W5242" s="273">
        <v>260098</v>
      </c>
      <c r="X5242" s="273" t="s">
        <v>83</v>
      </c>
      <c r="Y5242" s="273" t="s">
        <v>63</v>
      </c>
      <c r="Z5242" s="273" t="s">
        <v>501</v>
      </c>
      <c r="AA5242" s="273" t="s">
        <v>501</v>
      </c>
      <c r="AB5242" s="274">
        <v>45108</v>
      </c>
      <c r="AC5242" s="273">
        <v>12781</v>
      </c>
      <c r="AD5242" s="273">
        <v>77</v>
      </c>
      <c r="AE5242" s="273">
        <v>0.19500000000000001</v>
      </c>
      <c r="AF5242" s="273" t="s">
        <v>90</v>
      </c>
      <c r="AG5242" s="273" t="s">
        <v>1026</v>
      </c>
      <c r="AH5242" s="273" t="s">
        <v>1327</v>
      </c>
      <c r="AI5242" s="273" t="s">
        <v>123</v>
      </c>
      <c r="AJ5242" s="273" t="s">
        <v>200</v>
      </c>
      <c r="AK5242" s="273">
        <v>207305</v>
      </c>
      <c r="BV5242" s="336" t="s">
        <v>64</v>
      </c>
      <c r="BW5242" s="337" t="s">
        <v>75</v>
      </c>
      <c r="BX5242" s="337" t="s">
        <v>79</v>
      </c>
      <c r="BY5242" s="337" t="s">
        <v>79</v>
      </c>
      <c r="BZ5242" s="337" t="s">
        <v>86</v>
      </c>
      <c r="CA5242" s="337" t="s">
        <v>87</v>
      </c>
      <c r="CB5242" s="337" t="s">
        <v>225</v>
      </c>
      <c r="CC5242" s="337" t="s">
        <v>226</v>
      </c>
      <c r="CD5242" s="338">
        <v>5</v>
      </c>
      <c r="CE5242" s="335">
        <v>45231</v>
      </c>
      <c r="CF5242" s="337">
        <v>0</v>
      </c>
      <c r="CG5242" s="337" t="s">
        <v>90</v>
      </c>
      <c r="CH5242" s="337">
        <v>0</v>
      </c>
      <c r="CI5242" s="337" t="s">
        <v>80</v>
      </c>
      <c r="CJ5242" s="337"/>
      <c r="CK5242" s="337"/>
      <c r="CL5242" s="337"/>
      <c r="CM5242" s="337" t="s">
        <v>73</v>
      </c>
      <c r="CN5242" s="337">
        <v>3</v>
      </c>
    </row>
    <row r="5243" spans="4:92">
      <c r="D5243" s="273" t="s">
        <v>83</v>
      </c>
      <c r="E5243" s="273" t="s">
        <v>287</v>
      </c>
      <c r="F5243" s="273" t="s">
        <v>1034</v>
      </c>
      <c r="G5243" s="273" t="s">
        <v>1037</v>
      </c>
      <c r="H5243" s="274">
        <v>44958</v>
      </c>
      <c r="I5243" s="273">
        <v>11427</v>
      </c>
      <c r="J5243" s="273">
        <v>850</v>
      </c>
      <c r="K5243" s="273">
        <v>141</v>
      </c>
      <c r="L5243" s="273" t="s">
        <v>66</v>
      </c>
      <c r="M5243" s="273">
        <v>46.638749799999999</v>
      </c>
      <c r="N5243" s="273" t="s">
        <v>115</v>
      </c>
      <c r="W5243" s="273">
        <v>145294</v>
      </c>
      <c r="X5243" s="273" t="s">
        <v>83</v>
      </c>
      <c r="Y5243" s="273" t="s">
        <v>63</v>
      </c>
      <c r="Z5243" s="273" t="s">
        <v>501</v>
      </c>
      <c r="AA5243" s="273" t="s">
        <v>501</v>
      </c>
      <c r="AB5243" s="274">
        <v>45108</v>
      </c>
      <c r="AC5243" s="273">
        <v>12781</v>
      </c>
      <c r="AD5243" s="273">
        <v>77</v>
      </c>
      <c r="AE5243" s="273">
        <v>3.18</v>
      </c>
      <c r="AF5243" s="273" t="s">
        <v>90</v>
      </c>
      <c r="AG5243" s="273" t="s">
        <v>798</v>
      </c>
      <c r="AH5243" s="273" t="s">
        <v>953</v>
      </c>
      <c r="AI5243" s="273" t="s">
        <v>123</v>
      </c>
      <c r="AJ5243" s="273" t="s">
        <v>200</v>
      </c>
      <c r="AK5243" s="273">
        <v>207311</v>
      </c>
      <c r="BV5243" s="279" t="s">
        <v>64</v>
      </c>
      <c r="BW5243" s="280" t="s">
        <v>75</v>
      </c>
      <c r="BX5243" s="280" t="s">
        <v>79</v>
      </c>
      <c r="BY5243" s="280" t="s">
        <v>79</v>
      </c>
      <c r="BZ5243" s="280" t="s">
        <v>86</v>
      </c>
      <c r="CA5243" s="280" t="s">
        <v>87</v>
      </c>
      <c r="CB5243" s="280" t="s">
        <v>225</v>
      </c>
      <c r="CC5243" s="280" t="s">
        <v>226</v>
      </c>
      <c r="CD5243" s="281">
        <v>5</v>
      </c>
      <c r="CE5243" s="277">
        <v>45231</v>
      </c>
      <c r="CF5243" s="280">
        <v>0</v>
      </c>
      <c r="CG5243" s="280" t="s">
        <v>90</v>
      </c>
      <c r="CH5243" s="280">
        <v>0</v>
      </c>
      <c r="CI5243" s="280" t="s">
        <v>80</v>
      </c>
      <c r="CJ5243" s="280"/>
      <c r="CK5243" s="280"/>
      <c r="CL5243" s="280"/>
      <c r="CM5243" s="280" t="s">
        <v>73</v>
      </c>
      <c r="CN5243" s="280">
        <v>3</v>
      </c>
    </row>
    <row r="5244" spans="4:92">
      <c r="D5244" s="273" t="s">
        <v>83</v>
      </c>
      <c r="E5244" s="273" t="s">
        <v>287</v>
      </c>
      <c r="F5244" s="273" t="s">
        <v>1034</v>
      </c>
      <c r="G5244" s="273" t="s">
        <v>1037</v>
      </c>
      <c r="H5244" s="274">
        <v>44986</v>
      </c>
      <c r="I5244" s="273">
        <v>11589</v>
      </c>
      <c r="J5244" s="273">
        <v>850</v>
      </c>
      <c r="W5244" s="273">
        <v>149968</v>
      </c>
      <c r="X5244" s="273" t="s">
        <v>83</v>
      </c>
      <c r="Y5244" s="273" t="s">
        <v>63</v>
      </c>
      <c r="Z5244" s="273" t="s">
        <v>501</v>
      </c>
      <c r="AA5244" s="273" t="s">
        <v>501</v>
      </c>
      <c r="AB5244" s="274">
        <v>45108</v>
      </c>
      <c r="AC5244" s="273">
        <v>12781</v>
      </c>
      <c r="AD5244" s="273">
        <v>77</v>
      </c>
      <c r="AE5244" s="273">
        <v>1.181</v>
      </c>
      <c r="AF5244" s="273" t="s">
        <v>90</v>
      </c>
      <c r="AG5244" s="273" t="s">
        <v>795</v>
      </c>
      <c r="AH5244" s="273" t="s">
        <v>1354</v>
      </c>
      <c r="AI5244" s="273" t="s">
        <v>123</v>
      </c>
      <c r="AJ5244" s="273" t="s">
        <v>200</v>
      </c>
      <c r="AK5244" s="273">
        <v>207317</v>
      </c>
      <c r="BV5244" s="336" t="s">
        <v>64</v>
      </c>
      <c r="BW5244" s="337" t="s">
        <v>75</v>
      </c>
      <c r="BX5244" s="337" t="s">
        <v>79</v>
      </c>
      <c r="BY5244" s="337" t="s">
        <v>79</v>
      </c>
      <c r="BZ5244" s="337" t="s">
        <v>86</v>
      </c>
      <c r="CA5244" s="337" t="s">
        <v>87</v>
      </c>
      <c r="CB5244" s="337" t="s">
        <v>225</v>
      </c>
      <c r="CC5244" s="337" t="s">
        <v>226</v>
      </c>
      <c r="CD5244" s="338">
        <v>5</v>
      </c>
      <c r="CE5244" s="335">
        <v>45231</v>
      </c>
      <c r="CF5244" s="337">
        <v>0</v>
      </c>
      <c r="CG5244" s="337" t="s">
        <v>90</v>
      </c>
      <c r="CH5244" s="337">
        <v>0</v>
      </c>
      <c r="CI5244" s="337" t="s">
        <v>80</v>
      </c>
      <c r="CJ5244" s="337"/>
      <c r="CK5244" s="337"/>
      <c r="CL5244" s="337"/>
      <c r="CM5244" s="337" t="s">
        <v>73</v>
      </c>
      <c r="CN5244" s="337">
        <v>3</v>
      </c>
    </row>
    <row r="5245" spans="4:92">
      <c r="D5245" s="273" t="s">
        <v>83</v>
      </c>
      <c r="E5245" s="273" t="s">
        <v>287</v>
      </c>
      <c r="F5245" s="273" t="s">
        <v>1034</v>
      </c>
      <c r="G5245" s="273" t="s">
        <v>1037</v>
      </c>
      <c r="H5245" s="274">
        <v>44986</v>
      </c>
      <c r="I5245" s="273">
        <v>11589</v>
      </c>
      <c r="J5245" s="273">
        <v>850</v>
      </c>
      <c r="K5245" s="273">
        <v>0</v>
      </c>
      <c r="L5245" s="273" t="s">
        <v>66</v>
      </c>
      <c r="N5245" s="273" t="s">
        <v>107</v>
      </c>
      <c r="W5245" s="273">
        <v>149993</v>
      </c>
      <c r="X5245" s="273" t="s">
        <v>83</v>
      </c>
      <c r="Y5245" s="273" t="s">
        <v>63</v>
      </c>
      <c r="Z5245" s="273" t="s">
        <v>501</v>
      </c>
      <c r="AA5245" s="273" t="s">
        <v>501</v>
      </c>
      <c r="AB5245" s="274">
        <v>45108</v>
      </c>
      <c r="AC5245" s="273">
        <v>12781</v>
      </c>
      <c r="AD5245" s="273">
        <v>77</v>
      </c>
      <c r="AE5245" s="273">
        <v>0.16600000000000001</v>
      </c>
      <c r="AF5245" s="273" t="s">
        <v>90</v>
      </c>
      <c r="AG5245" s="273" t="s">
        <v>1355</v>
      </c>
      <c r="AH5245" s="273" t="s">
        <v>1356</v>
      </c>
      <c r="AI5245" s="273" t="s">
        <v>123</v>
      </c>
      <c r="AJ5245" s="273" t="s">
        <v>200</v>
      </c>
      <c r="AK5245" s="273">
        <v>207323</v>
      </c>
      <c r="BV5245" s="279" t="s">
        <v>64</v>
      </c>
      <c r="BW5245" s="280" t="s">
        <v>75</v>
      </c>
      <c r="BX5245" s="280" t="s">
        <v>79</v>
      </c>
      <c r="BY5245" s="280" t="s">
        <v>79</v>
      </c>
      <c r="BZ5245" s="280" t="s">
        <v>86</v>
      </c>
      <c r="CA5245" s="280" t="s">
        <v>87</v>
      </c>
      <c r="CB5245" s="280" t="s">
        <v>225</v>
      </c>
      <c r="CC5245" s="280" t="s">
        <v>226</v>
      </c>
      <c r="CD5245" s="281">
        <v>5</v>
      </c>
      <c r="CE5245" s="277">
        <v>45231</v>
      </c>
      <c r="CF5245" s="280">
        <v>0</v>
      </c>
      <c r="CG5245" s="280" t="s">
        <v>90</v>
      </c>
      <c r="CH5245" s="280">
        <v>0</v>
      </c>
      <c r="CI5245" s="280" t="s">
        <v>80</v>
      </c>
      <c r="CJ5245" s="280"/>
      <c r="CK5245" s="280"/>
      <c r="CL5245" s="280"/>
      <c r="CM5245" s="280" t="s">
        <v>73</v>
      </c>
      <c r="CN5245" s="280">
        <v>3</v>
      </c>
    </row>
    <row r="5246" spans="4:92">
      <c r="D5246" s="273" t="s">
        <v>83</v>
      </c>
      <c r="E5246" s="273" t="s">
        <v>287</v>
      </c>
      <c r="F5246" s="273" t="s">
        <v>1034</v>
      </c>
      <c r="G5246" s="273" t="s">
        <v>1037</v>
      </c>
      <c r="H5246" s="274">
        <v>44986</v>
      </c>
      <c r="I5246" s="273">
        <v>11589</v>
      </c>
      <c r="J5246" s="273">
        <v>850</v>
      </c>
      <c r="K5246" s="273">
        <v>168</v>
      </c>
      <c r="L5246" s="273" t="s">
        <v>66</v>
      </c>
      <c r="M5246" s="273">
        <v>55.211644800000002</v>
      </c>
      <c r="N5246" s="273" t="s">
        <v>115</v>
      </c>
      <c r="W5246" s="273">
        <v>149992</v>
      </c>
      <c r="X5246" s="273" t="s">
        <v>83</v>
      </c>
      <c r="Y5246" s="273" t="s">
        <v>63</v>
      </c>
      <c r="Z5246" s="273" t="s">
        <v>501</v>
      </c>
      <c r="AA5246" s="273" t="s">
        <v>501</v>
      </c>
      <c r="AB5246" s="274">
        <v>45108</v>
      </c>
      <c r="AC5246" s="273">
        <v>12781</v>
      </c>
      <c r="AD5246" s="273">
        <v>77</v>
      </c>
      <c r="AE5246" s="273">
        <v>2.01E-2</v>
      </c>
      <c r="AF5246" s="273" t="s">
        <v>90</v>
      </c>
      <c r="AG5246" s="273" t="s">
        <v>1048</v>
      </c>
      <c r="AH5246" s="273" t="s">
        <v>1328</v>
      </c>
      <c r="AI5246" s="273" t="s">
        <v>123</v>
      </c>
      <c r="AJ5246" s="273" t="s">
        <v>200</v>
      </c>
      <c r="AK5246" s="273">
        <v>207329</v>
      </c>
      <c r="BV5246" s="336" t="s">
        <v>64</v>
      </c>
      <c r="BW5246" s="337" t="s">
        <v>75</v>
      </c>
      <c r="BX5246" s="337" t="s">
        <v>79</v>
      </c>
      <c r="BY5246" s="337" t="s">
        <v>79</v>
      </c>
      <c r="BZ5246" s="337" t="s">
        <v>86</v>
      </c>
      <c r="CA5246" s="337" t="s">
        <v>87</v>
      </c>
      <c r="CB5246" s="337" t="s">
        <v>225</v>
      </c>
      <c r="CC5246" s="337" t="s">
        <v>226</v>
      </c>
      <c r="CD5246" s="338">
        <v>5</v>
      </c>
      <c r="CE5246" s="335">
        <v>45231</v>
      </c>
      <c r="CF5246" s="337">
        <v>0</v>
      </c>
      <c r="CG5246" s="337" t="s">
        <v>90</v>
      </c>
      <c r="CH5246" s="337">
        <v>0</v>
      </c>
      <c r="CI5246" s="337" t="s">
        <v>80</v>
      </c>
      <c r="CJ5246" s="337"/>
      <c r="CK5246" s="337"/>
      <c r="CL5246" s="337"/>
      <c r="CM5246" s="337" t="s">
        <v>73</v>
      </c>
      <c r="CN5246" s="337">
        <v>3</v>
      </c>
    </row>
    <row r="5247" spans="4:92">
      <c r="D5247" s="273" t="s">
        <v>83</v>
      </c>
      <c r="E5247" s="273" t="s">
        <v>287</v>
      </c>
      <c r="F5247" s="273" t="s">
        <v>1034</v>
      </c>
      <c r="G5247" s="273" t="s">
        <v>1037</v>
      </c>
      <c r="H5247" s="274">
        <v>45017</v>
      </c>
      <c r="I5247" s="273">
        <v>11751</v>
      </c>
      <c r="J5247" s="273">
        <v>850</v>
      </c>
      <c r="W5247" s="273">
        <v>154666</v>
      </c>
      <c r="X5247" s="273" t="s">
        <v>83</v>
      </c>
      <c r="Y5247" s="273" t="s">
        <v>63</v>
      </c>
      <c r="Z5247" s="273" t="s">
        <v>501</v>
      </c>
      <c r="AA5247" s="273" t="s">
        <v>501</v>
      </c>
      <c r="AB5247" s="274">
        <v>45108</v>
      </c>
      <c r="AC5247" s="273">
        <v>12781</v>
      </c>
      <c r="AD5247" s="273">
        <v>77</v>
      </c>
      <c r="AE5247" s="273">
        <v>3.0000000000000001E-3</v>
      </c>
      <c r="AF5247" s="273" t="s">
        <v>90</v>
      </c>
      <c r="AG5247" s="273" t="s">
        <v>983</v>
      </c>
      <c r="AH5247" s="273" t="s">
        <v>1329</v>
      </c>
      <c r="AI5247" s="273" t="s">
        <v>123</v>
      </c>
      <c r="AJ5247" s="273" t="s">
        <v>200</v>
      </c>
      <c r="AK5247" s="273">
        <v>207335</v>
      </c>
      <c r="BV5247" s="279" t="s">
        <v>64</v>
      </c>
      <c r="BW5247" s="280" t="s">
        <v>75</v>
      </c>
      <c r="BX5247" s="280" t="s">
        <v>79</v>
      </c>
      <c r="BY5247" s="280" t="s">
        <v>79</v>
      </c>
      <c r="BZ5247" s="280" t="s">
        <v>86</v>
      </c>
      <c r="CA5247" s="280" t="s">
        <v>87</v>
      </c>
      <c r="CB5247" s="280" t="s">
        <v>225</v>
      </c>
      <c r="CC5247" s="280" t="s">
        <v>226</v>
      </c>
      <c r="CD5247" s="281">
        <v>5</v>
      </c>
      <c r="CE5247" s="277">
        <v>45231</v>
      </c>
      <c r="CF5247" s="280">
        <v>0</v>
      </c>
      <c r="CG5247" s="280" t="s">
        <v>90</v>
      </c>
      <c r="CH5247" s="280">
        <v>0</v>
      </c>
      <c r="CI5247" s="280" t="s">
        <v>80</v>
      </c>
      <c r="CJ5247" s="280"/>
      <c r="CK5247" s="280"/>
      <c r="CL5247" s="280"/>
      <c r="CM5247" s="280" t="s">
        <v>73</v>
      </c>
      <c r="CN5247" s="280">
        <v>3</v>
      </c>
    </row>
    <row r="5248" spans="4:92">
      <c r="D5248" s="273" t="s">
        <v>83</v>
      </c>
      <c r="E5248" s="273" t="s">
        <v>287</v>
      </c>
      <c r="F5248" s="273" t="s">
        <v>1034</v>
      </c>
      <c r="G5248" s="273" t="s">
        <v>1037</v>
      </c>
      <c r="H5248" s="274">
        <v>45017</v>
      </c>
      <c r="I5248" s="273">
        <v>11751</v>
      </c>
      <c r="J5248" s="273">
        <v>850</v>
      </c>
      <c r="K5248" s="273">
        <v>0</v>
      </c>
      <c r="L5248" s="273" t="s">
        <v>66</v>
      </c>
      <c r="N5248" s="273" t="s">
        <v>107</v>
      </c>
      <c r="W5248" s="273">
        <v>154691</v>
      </c>
      <c r="X5248" s="273" t="s">
        <v>83</v>
      </c>
      <c r="Y5248" s="273" t="s">
        <v>63</v>
      </c>
      <c r="Z5248" s="273" t="s">
        <v>228</v>
      </c>
      <c r="AA5248" s="273" t="s">
        <v>237</v>
      </c>
      <c r="AB5248" s="274">
        <v>44986</v>
      </c>
      <c r="AC5248" s="273">
        <v>12014</v>
      </c>
      <c r="AD5248" s="273">
        <v>19</v>
      </c>
      <c r="AE5248" s="273">
        <v>1.36</v>
      </c>
      <c r="AF5248" s="273" t="s">
        <v>90</v>
      </c>
      <c r="AG5248" s="273" t="s">
        <v>995</v>
      </c>
      <c r="AH5248" s="273" t="s">
        <v>1321</v>
      </c>
      <c r="AI5248" s="273" t="s">
        <v>199</v>
      </c>
      <c r="AJ5248" s="273" t="s">
        <v>200</v>
      </c>
      <c r="AK5248" s="273">
        <v>166473</v>
      </c>
      <c r="BV5248" s="336" t="s">
        <v>64</v>
      </c>
      <c r="BW5248" s="337" t="s">
        <v>75</v>
      </c>
      <c r="BX5248" s="337" t="s">
        <v>79</v>
      </c>
      <c r="BY5248" s="337" t="s">
        <v>79</v>
      </c>
      <c r="BZ5248" s="337" t="s">
        <v>86</v>
      </c>
      <c r="CA5248" s="337" t="s">
        <v>87</v>
      </c>
      <c r="CB5248" s="337" t="s">
        <v>225</v>
      </c>
      <c r="CC5248" s="337" t="s">
        <v>226</v>
      </c>
      <c r="CD5248" s="338">
        <v>5</v>
      </c>
      <c r="CE5248" s="335">
        <v>45231</v>
      </c>
      <c r="CF5248" s="337">
        <v>0</v>
      </c>
      <c r="CG5248" s="337" t="s">
        <v>90</v>
      </c>
      <c r="CH5248" s="337">
        <v>0</v>
      </c>
      <c r="CI5248" s="337" t="s">
        <v>80</v>
      </c>
      <c r="CJ5248" s="337"/>
      <c r="CK5248" s="337"/>
      <c r="CL5248" s="337"/>
      <c r="CM5248" s="337" t="s">
        <v>73</v>
      </c>
      <c r="CN5248" s="337">
        <v>3</v>
      </c>
    </row>
    <row r="5249" spans="4:92">
      <c r="D5249" s="273" t="s">
        <v>83</v>
      </c>
      <c r="E5249" s="273" t="s">
        <v>287</v>
      </c>
      <c r="F5249" s="273" t="s">
        <v>1034</v>
      </c>
      <c r="G5249" s="273" t="s">
        <v>1037</v>
      </c>
      <c r="H5249" s="274">
        <v>45017</v>
      </c>
      <c r="I5249" s="273">
        <v>11751</v>
      </c>
      <c r="J5249" s="273">
        <v>850</v>
      </c>
      <c r="K5249" s="273">
        <v>188</v>
      </c>
      <c r="L5249" s="273" t="s">
        <v>66</v>
      </c>
      <c r="M5249" s="273">
        <v>62.2852186</v>
      </c>
      <c r="N5249" s="273" t="s">
        <v>115</v>
      </c>
      <c r="W5249" s="273">
        <v>154690</v>
      </c>
      <c r="X5249" s="273" t="s">
        <v>83</v>
      </c>
      <c r="Y5249" s="273" t="s">
        <v>63</v>
      </c>
      <c r="Z5249" s="273" t="s">
        <v>228</v>
      </c>
      <c r="AA5249" s="273" t="s">
        <v>237</v>
      </c>
      <c r="AB5249" s="274">
        <v>44986</v>
      </c>
      <c r="AC5249" s="273">
        <v>12014</v>
      </c>
      <c r="AD5249" s="273">
        <v>19</v>
      </c>
      <c r="AE5249" s="273">
        <v>0.01</v>
      </c>
      <c r="AF5249" s="273" t="s">
        <v>90</v>
      </c>
      <c r="AG5249" s="273" t="s">
        <v>819</v>
      </c>
      <c r="AH5249" s="273" t="s">
        <v>1330</v>
      </c>
      <c r="AI5249" s="273" t="s">
        <v>199</v>
      </c>
      <c r="AJ5249" s="273" t="s">
        <v>1185</v>
      </c>
      <c r="AK5249" s="273">
        <v>166479</v>
      </c>
      <c r="BV5249" s="279" t="s">
        <v>64</v>
      </c>
      <c r="BW5249" s="280" t="s">
        <v>75</v>
      </c>
      <c r="BX5249" s="280" t="s">
        <v>79</v>
      </c>
      <c r="BY5249" s="280" t="s">
        <v>79</v>
      </c>
      <c r="BZ5249" s="280" t="s">
        <v>86</v>
      </c>
      <c r="CA5249" s="280" t="s">
        <v>87</v>
      </c>
      <c r="CB5249" s="280" t="s">
        <v>233</v>
      </c>
      <c r="CC5249" s="280" t="s">
        <v>234</v>
      </c>
      <c r="CD5249" s="281">
        <v>1</v>
      </c>
      <c r="CE5249" s="277">
        <v>45231</v>
      </c>
      <c r="CF5249" s="280"/>
      <c r="CG5249" s="280" t="s">
        <v>181</v>
      </c>
      <c r="CH5249" s="280"/>
      <c r="CI5249" s="280" t="s">
        <v>181</v>
      </c>
      <c r="CJ5249" s="280" t="s">
        <v>2121</v>
      </c>
      <c r="CK5249" s="280"/>
      <c r="CL5249" s="280"/>
      <c r="CM5249" s="280" t="s">
        <v>73</v>
      </c>
      <c r="CN5249" s="280">
        <v>3</v>
      </c>
    </row>
    <row r="5250" spans="4:92">
      <c r="D5250" s="273" t="s">
        <v>83</v>
      </c>
      <c r="E5250" s="273" t="s">
        <v>287</v>
      </c>
      <c r="F5250" s="273" t="s">
        <v>1034</v>
      </c>
      <c r="G5250" s="273" t="s">
        <v>1037</v>
      </c>
      <c r="H5250" s="274">
        <v>45047</v>
      </c>
      <c r="I5250" s="273">
        <v>12371</v>
      </c>
      <c r="J5250" s="273">
        <v>850</v>
      </c>
      <c r="W5250" s="273">
        <v>180260</v>
      </c>
      <c r="X5250" s="273" t="s">
        <v>83</v>
      </c>
      <c r="Y5250" s="273" t="s">
        <v>63</v>
      </c>
      <c r="Z5250" s="273" t="s">
        <v>228</v>
      </c>
      <c r="AA5250" s="273" t="s">
        <v>237</v>
      </c>
      <c r="AB5250" s="274">
        <v>44986</v>
      </c>
      <c r="AC5250" s="273">
        <v>12014</v>
      </c>
      <c r="AD5250" s="273">
        <v>19</v>
      </c>
      <c r="AE5250" s="273">
        <v>7.81</v>
      </c>
      <c r="AF5250" s="273" t="s">
        <v>90</v>
      </c>
      <c r="AG5250" s="273" t="s">
        <v>887</v>
      </c>
      <c r="AH5250" s="273" t="s">
        <v>1348</v>
      </c>
      <c r="AI5250" s="273" t="s">
        <v>123</v>
      </c>
      <c r="AJ5250" s="273" t="s">
        <v>200</v>
      </c>
      <c r="AK5250" s="273">
        <v>166498</v>
      </c>
      <c r="BV5250" s="336" t="s">
        <v>64</v>
      </c>
      <c r="BW5250" s="337" t="s">
        <v>75</v>
      </c>
      <c r="BX5250" s="337" t="s">
        <v>79</v>
      </c>
      <c r="BY5250" s="337" t="s">
        <v>79</v>
      </c>
      <c r="BZ5250" s="337" t="s">
        <v>86</v>
      </c>
      <c r="CA5250" s="337" t="s">
        <v>87</v>
      </c>
      <c r="CB5250" s="337" t="s">
        <v>233</v>
      </c>
      <c r="CC5250" s="337" t="s">
        <v>234</v>
      </c>
      <c r="CD5250" s="338">
        <v>1</v>
      </c>
      <c r="CE5250" s="335">
        <v>45231</v>
      </c>
      <c r="CF5250" s="337"/>
      <c r="CG5250" s="337" t="s">
        <v>181</v>
      </c>
      <c r="CH5250" s="337"/>
      <c r="CI5250" s="337" t="s">
        <v>181</v>
      </c>
      <c r="CJ5250" s="337" t="s">
        <v>2121</v>
      </c>
      <c r="CK5250" s="337"/>
      <c r="CL5250" s="337"/>
      <c r="CM5250" s="337" t="s">
        <v>73</v>
      </c>
      <c r="CN5250" s="337">
        <v>3</v>
      </c>
    </row>
    <row r="5251" spans="4:92">
      <c r="D5251" s="273" t="s">
        <v>83</v>
      </c>
      <c r="E5251" s="273" t="s">
        <v>287</v>
      </c>
      <c r="F5251" s="273" t="s">
        <v>1034</v>
      </c>
      <c r="G5251" s="273" t="s">
        <v>1037</v>
      </c>
      <c r="H5251" s="274">
        <v>45047</v>
      </c>
      <c r="I5251" s="273">
        <v>12371</v>
      </c>
      <c r="J5251" s="273">
        <v>850</v>
      </c>
      <c r="K5251" s="273">
        <v>0</v>
      </c>
      <c r="L5251" s="273" t="s">
        <v>66</v>
      </c>
      <c r="N5251" s="273" t="s">
        <v>107</v>
      </c>
      <c r="W5251" s="273">
        <v>180285</v>
      </c>
      <c r="X5251" s="273" t="s">
        <v>83</v>
      </c>
      <c r="Y5251" s="273" t="s">
        <v>63</v>
      </c>
      <c r="Z5251" s="273" t="s">
        <v>228</v>
      </c>
      <c r="AA5251" s="273" t="s">
        <v>237</v>
      </c>
      <c r="AB5251" s="274">
        <v>44986</v>
      </c>
      <c r="AC5251" s="273">
        <v>12014</v>
      </c>
      <c r="AD5251" s="273">
        <v>19</v>
      </c>
      <c r="AE5251" s="273">
        <v>1.48</v>
      </c>
      <c r="AF5251" s="273" t="s">
        <v>90</v>
      </c>
      <c r="AG5251" s="273" t="s">
        <v>884</v>
      </c>
      <c r="AH5251" s="273" t="s">
        <v>1349</v>
      </c>
      <c r="AI5251" s="273" t="s">
        <v>123</v>
      </c>
      <c r="AJ5251" s="273" t="s">
        <v>200</v>
      </c>
      <c r="AK5251" s="273">
        <v>166518</v>
      </c>
      <c r="BV5251" s="279" t="s">
        <v>64</v>
      </c>
      <c r="BW5251" s="280" t="s">
        <v>75</v>
      </c>
      <c r="BX5251" s="280" t="s">
        <v>79</v>
      </c>
      <c r="BY5251" s="280" t="s">
        <v>79</v>
      </c>
      <c r="BZ5251" s="280" t="s">
        <v>86</v>
      </c>
      <c r="CA5251" s="280" t="s">
        <v>87</v>
      </c>
      <c r="CB5251" s="280" t="s">
        <v>233</v>
      </c>
      <c r="CC5251" s="280" t="s">
        <v>234</v>
      </c>
      <c r="CD5251" s="281">
        <v>1</v>
      </c>
      <c r="CE5251" s="277">
        <v>45231</v>
      </c>
      <c r="CF5251" s="280"/>
      <c r="CG5251" s="280" t="s">
        <v>181</v>
      </c>
      <c r="CH5251" s="280"/>
      <c r="CI5251" s="280" t="s">
        <v>181</v>
      </c>
      <c r="CJ5251" s="280" t="s">
        <v>2121</v>
      </c>
      <c r="CK5251" s="280"/>
      <c r="CL5251" s="280"/>
      <c r="CM5251" s="280" t="s">
        <v>73</v>
      </c>
      <c r="CN5251" s="280">
        <v>3</v>
      </c>
    </row>
    <row r="5252" spans="4:92">
      <c r="D5252" s="273" t="s">
        <v>83</v>
      </c>
      <c r="E5252" s="273" t="s">
        <v>287</v>
      </c>
      <c r="F5252" s="273" t="s">
        <v>1034</v>
      </c>
      <c r="G5252" s="273" t="s">
        <v>1037</v>
      </c>
      <c r="H5252" s="274">
        <v>45047</v>
      </c>
      <c r="I5252" s="273">
        <v>12371</v>
      </c>
      <c r="J5252" s="273">
        <v>850</v>
      </c>
      <c r="K5252" s="273">
        <v>165</v>
      </c>
      <c r="L5252" s="273" t="s">
        <v>66</v>
      </c>
      <c r="M5252" s="273">
        <v>55.631595599999997</v>
      </c>
      <c r="N5252" s="273" t="s">
        <v>115</v>
      </c>
      <c r="W5252" s="273">
        <v>180284</v>
      </c>
      <c r="X5252" s="273" t="s">
        <v>83</v>
      </c>
      <c r="Y5252" s="273" t="s">
        <v>63</v>
      </c>
      <c r="Z5252" s="273" t="s">
        <v>228</v>
      </c>
      <c r="AA5252" s="273" t="s">
        <v>237</v>
      </c>
      <c r="AB5252" s="274">
        <v>44986</v>
      </c>
      <c r="AC5252" s="273">
        <v>12014</v>
      </c>
      <c r="AD5252" s="273">
        <v>19</v>
      </c>
      <c r="AE5252" s="273">
        <v>0.99</v>
      </c>
      <c r="AF5252" s="273" t="s">
        <v>90</v>
      </c>
      <c r="AG5252" s="273" t="s">
        <v>884</v>
      </c>
      <c r="AH5252" s="273" t="s">
        <v>1351</v>
      </c>
      <c r="AI5252" s="273" t="s">
        <v>123</v>
      </c>
      <c r="AJ5252" s="273" t="s">
        <v>200</v>
      </c>
      <c r="AK5252" s="273">
        <v>166524</v>
      </c>
      <c r="BV5252" s="336" t="s">
        <v>64</v>
      </c>
      <c r="BW5252" s="337" t="s">
        <v>75</v>
      </c>
      <c r="BX5252" s="337" t="s">
        <v>79</v>
      </c>
      <c r="BY5252" s="337" t="s">
        <v>79</v>
      </c>
      <c r="BZ5252" s="337" t="s">
        <v>86</v>
      </c>
      <c r="CA5252" s="337" t="s">
        <v>87</v>
      </c>
      <c r="CB5252" s="337" t="s">
        <v>233</v>
      </c>
      <c r="CC5252" s="337" t="s">
        <v>234</v>
      </c>
      <c r="CD5252" s="338">
        <v>1</v>
      </c>
      <c r="CE5252" s="335">
        <v>45231</v>
      </c>
      <c r="CF5252" s="337"/>
      <c r="CG5252" s="337" t="s">
        <v>181</v>
      </c>
      <c r="CH5252" s="337"/>
      <c r="CI5252" s="337" t="s">
        <v>181</v>
      </c>
      <c r="CJ5252" s="337" t="s">
        <v>2121</v>
      </c>
      <c r="CK5252" s="337"/>
      <c r="CL5252" s="337"/>
      <c r="CM5252" s="337" t="s">
        <v>73</v>
      </c>
      <c r="CN5252" s="337">
        <v>3</v>
      </c>
    </row>
    <row r="5253" spans="4:92">
      <c r="D5253" s="273" t="s">
        <v>83</v>
      </c>
      <c r="E5253" s="273" t="s">
        <v>287</v>
      </c>
      <c r="F5253" s="273" t="s">
        <v>1034</v>
      </c>
      <c r="G5253" s="273" t="s">
        <v>1037</v>
      </c>
      <c r="H5253" s="274">
        <v>45078</v>
      </c>
      <c r="I5253" s="273">
        <v>12640</v>
      </c>
      <c r="J5253" s="273">
        <v>850</v>
      </c>
      <c r="W5253" s="273">
        <v>192096</v>
      </c>
      <c r="X5253" s="273" t="s">
        <v>83</v>
      </c>
      <c r="Y5253" s="273" t="s">
        <v>63</v>
      </c>
      <c r="Z5253" s="273" t="s">
        <v>228</v>
      </c>
      <c r="AA5253" s="273" t="s">
        <v>237</v>
      </c>
      <c r="AB5253" s="274">
        <v>44986</v>
      </c>
      <c r="AC5253" s="273">
        <v>12014</v>
      </c>
      <c r="AD5253" s="273">
        <v>19</v>
      </c>
      <c r="AE5253" s="273">
        <v>17.367999999999999</v>
      </c>
      <c r="AF5253" s="273" t="s">
        <v>90</v>
      </c>
      <c r="AG5253" s="273" t="s">
        <v>795</v>
      </c>
      <c r="AH5253" s="273" t="s">
        <v>1354</v>
      </c>
      <c r="AI5253" s="273" t="s">
        <v>123</v>
      </c>
      <c r="AJ5253" s="273" t="s">
        <v>200</v>
      </c>
      <c r="AK5253" s="273">
        <v>166530</v>
      </c>
      <c r="BV5253" s="279" t="s">
        <v>64</v>
      </c>
      <c r="BW5253" s="280" t="s">
        <v>75</v>
      </c>
      <c r="BX5253" s="280" t="s">
        <v>79</v>
      </c>
      <c r="BY5253" s="280" t="s">
        <v>79</v>
      </c>
      <c r="BZ5253" s="280" t="s">
        <v>86</v>
      </c>
      <c r="CA5253" s="280" t="s">
        <v>87</v>
      </c>
      <c r="CB5253" s="280" t="s">
        <v>233</v>
      </c>
      <c r="CC5253" s="280" t="s">
        <v>234</v>
      </c>
      <c r="CD5253" s="281">
        <v>1</v>
      </c>
      <c r="CE5253" s="277">
        <v>45231</v>
      </c>
      <c r="CF5253" s="280"/>
      <c r="CG5253" s="280" t="s">
        <v>181</v>
      </c>
      <c r="CH5253" s="280"/>
      <c r="CI5253" s="280" t="s">
        <v>181</v>
      </c>
      <c r="CJ5253" s="280" t="s">
        <v>2121</v>
      </c>
      <c r="CK5253" s="280"/>
      <c r="CL5253" s="280"/>
      <c r="CM5253" s="280" t="s">
        <v>73</v>
      </c>
      <c r="CN5253" s="280">
        <v>3</v>
      </c>
    </row>
    <row r="5254" spans="4:92">
      <c r="D5254" s="273" t="s">
        <v>83</v>
      </c>
      <c r="E5254" s="273" t="s">
        <v>287</v>
      </c>
      <c r="F5254" s="273" t="s">
        <v>1034</v>
      </c>
      <c r="G5254" s="273" t="s">
        <v>1037</v>
      </c>
      <c r="H5254" s="274">
        <v>45078</v>
      </c>
      <c r="I5254" s="273">
        <v>12640</v>
      </c>
      <c r="J5254" s="273">
        <v>850</v>
      </c>
      <c r="K5254" s="273">
        <v>0</v>
      </c>
      <c r="L5254" s="273" t="s">
        <v>66</v>
      </c>
      <c r="N5254" s="273" t="s">
        <v>107</v>
      </c>
      <c r="W5254" s="273">
        <v>192121</v>
      </c>
      <c r="X5254" s="273" t="s">
        <v>83</v>
      </c>
      <c r="Y5254" s="273" t="s">
        <v>63</v>
      </c>
      <c r="Z5254" s="273" t="s">
        <v>228</v>
      </c>
      <c r="AA5254" s="273" t="s">
        <v>237</v>
      </c>
      <c r="AB5254" s="274">
        <v>44986</v>
      </c>
      <c r="AC5254" s="273">
        <v>12014</v>
      </c>
      <c r="AD5254" s="273">
        <v>19</v>
      </c>
      <c r="AE5254" s="273">
        <v>2.7029999999999998</v>
      </c>
      <c r="AF5254" s="273" t="s">
        <v>90</v>
      </c>
      <c r="AG5254" s="273" t="s">
        <v>1876</v>
      </c>
      <c r="AH5254" s="273" t="s">
        <v>1877</v>
      </c>
      <c r="AI5254" s="273" t="s">
        <v>123</v>
      </c>
      <c r="AJ5254" s="273" t="s">
        <v>200</v>
      </c>
      <c r="AK5254" s="273">
        <v>166536</v>
      </c>
      <c r="BV5254" s="336" t="s">
        <v>64</v>
      </c>
      <c r="BW5254" s="337" t="s">
        <v>75</v>
      </c>
      <c r="BX5254" s="337" t="s">
        <v>79</v>
      </c>
      <c r="BY5254" s="337" t="s">
        <v>79</v>
      </c>
      <c r="BZ5254" s="337" t="s">
        <v>86</v>
      </c>
      <c r="CA5254" s="337" t="s">
        <v>87</v>
      </c>
      <c r="CB5254" s="337" t="s">
        <v>233</v>
      </c>
      <c r="CC5254" s="337" t="s">
        <v>234</v>
      </c>
      <c r="CD5254" s="338">
        <v>1</v>
      </c>
      <c r="CE5254" s="335">
        <v>45231</v>
      </c>
      <c r="CF5254" s="337"/>
      <c r="CG5254" s="337" t="s">
        <v>181</v>
      </c>
      <c r="CH5254" s="337"/>
      <c r="CI5254" s="337" t="s">
        <v>181</v>
      </c>
      <c r="CJ5254" s="337" t="s">
        <v>2121</v>
      </c>
      <c r="CK5254" s="337"/>
      <c r="CL5254" s="337"/>
      <c r="CM5254" s="337" t="s">
        <v>73</v>
      </c>
      <c r="CN5254" s="337">
        <v>3</v>
      </c>
    </row>
    <row r="5255" spans="4:92">
      <c r="D5255" s="273" t="s">
        <v>83</v>
      </c>
      <c r="E5255" s="273" t="s">
        <v>287</v>
      </c>
      <c r="F5255" s="273" t="s">
        <v>1034</v>
      </c>
      <c r="G5255" s="273" t="s">
        <v>1037</v>
      </c>
      <c r="H5255" s="274">
        <v>45078</v>
      </c>
      <c r="I5255" s="273">
        <v>12640</v>
      </c>
      <c r="J5255" s="273">
        <v>850</v>
      </c>
      <c r="K5255" s="273">
        <v>159</v>
      </c>
      <c r="L5255" s="273" t="s">
        <v>66</v>
      </c>
      <c r="M5255" s="273">
        <v>53.269922600000001</v>
      </c>
      <c r="N5255" s="273" t="s">
        <v>115</v>
      </c>
      <c r="W5255" s="273">
        <v>192120</v>
      </c>
      <c r="X5255" s="273" t="s">
        <v>83</v>
      </c>
      <c r="Y5255" s="273" t="s">
        <v>63</v>
      </c>
      <c r="Z5255" s="273" t="s">
        <v>228</v>
      </c>
      <c r="AA5255" s="273" t="s">
        <v>237</v>
      </c>
      <c r="AB5255" s="274">
        <v>44986</v>
      </c>
      <c r="AC5255" s="273">
        <v>12014</v>
      </c>
      <c r="AD5255" s="273">
        <v>19</v>
      </c>
      <c r="AE5255" s="273">
        <v>0.23200000000000001</v>
      </c>
      <c r="AF5255" s="273" t="s">
        <v>90</v>
      </c>
      <c r="AG5255" s="273" t="s">
        <v>1026</v>
      </c>
      <c r="AH5255" s="273" t="s">
        <v>1327</v>
      </c>
      <c r="AI5255" s="273" t="s">
        <v>123</v>
      </c>
      <c r="AJ5255" s="273" t="s">
        <v>200</v>
      </c>
      <c r="AK5255" s="273">
        <v>166542</v>
      </c>
      <c r="BV5255" s="279" t="s">
        <v>64</v>
      </c>
      <c r="BW5255" s="280" t="s">
        <v>75</v>
      </c>
      <c r="BX5255" s="280" t="s">
        <v>79</v>
      </c>
      <c r="BY5255" s="280" t="s">
        <v>79</v>
      </c>
      <c r="BZ5255" s="280" t="s">
        <v>86</v>
      </c>
      <c r="CA5255" s="280" t="s">
        <v>87</v>
      </c>
      <c r="CB5255" s="280" t="s">
        <v>233</v>
      </c>
      <c r="CC5255" s="280" t="s">
        <v>234</v>
      </c>
      <c r="CD5255" s="281">
        <v>1</v>
      </c>
      <c r="CE5255" s="277">
        <v>45231</v>
      </c>
      <c r="CF5255" s="280"/>
      <c r="CG5255" s="280" t="s">
        <v>181</v>
      </c>
      <c r="CH5255" s="280"/>
      <c r="CI5255" s="280" t="s">
        <v>181</v>
      </c>
      <c r="CJ5255" s="280" t="s">
        <v>2121</v>
      </c>
      <c r="CK5255" s="280"/>
      <c r="CL5255" s="280"/>
      <c r="CM5255" s="280" t="s">
        <v>73</v>
      </c>
      <c r="CN5255" s="280">
        <v>3</v>
      </c>
    </row>
    <row r="5256" spans="4:92">
      <c r="D5256" s="273" t="s">
        <v>83</v>
      </c>
      <c r="E5256" s="273" t="s">
        <v>287</v>
      </c>
      <c r="F5256" s="273" t="s">
        <v>1034</v>
      </c>
      <c r="G5256" s="273" t="s">
        <v>1037</v>
      </c>
      <c r="H5256" s="274">
        <v>45108</v>
      </c>
      <c r="I5256" s="273">
        <v>12909</v>
      </c>
      <c r="J5256" s="273">
        <v>850</v>
      </c>
      <c r="W5256" s="273">
        <v>205580</v>
      </c>
      <c r="X5256" s="273" t="s">
        <v>83</v>
      </c>
      <c r="Y5256" s="273" t="s">
        <v>63</v>
      </c>
      <c r="Z5256" s="273" t="s">
        <v>228</v>
      </c>
      <c r="AA5256" s="273" t="s">
        <v>237</v>
      </c>
      <c r="AB5256" s="274">
        <v>44986</v>
      </c>
      <c r="AC5256" s="273">
        <v>12014</v>
      </c>
      <c r="AD5256" s="273">
        <v>19</v>
      </c>
      <c r="AE5256" s="273">
        <v>18.510000000000002</v>
      </c>
      <c r="AF5256" s="273" t="s">
        <v>90</v>
      </c>
      <c r="AG5256" s="273" t="s">
        <v>798</v>
      </c>
      <c r="AH5256" s="273" t="s">
        <v>953</v>
      </c>
      <c r="AI5256" s="273" t="s">
        <v>123</v>
      </c>
      <c r="AJ5256" s="273" t="s">
        <v>200</v>
      </c>
      <c r="AK5256" s="273">
        <v>166548</v>
      </c>
      <c r="BV5256" s="336" t="s">
        <v>64</v>
      </c>
      <c r="BW5256" s="337" t="s">
        <v>75</v>
      </c>
      <c r="BX5256" s="337" t="s">
        <v>79</v>
      </c>
      <c r="BY5256" s="337" t="s">
        <v>79</v>
      </c>
      <c r="BZ5256" s="337" t="s">
        <v>86</v>
      </c>
      <c r="CA5256" s="337" t="s">
        <v>87</v>
      </c>
      <c r="CB5256" s="337" t="s">
        <v>233</v>
      </c>
      <c r="CC5256" s="337" t="s">
        <v>234</v>
      </c>
      <c r="CD5256" s="338">
        <v>1</v>
      </c>
      <c r="CE5256" s="335">
        <v>45231</v>
      </c>
      <c r="CF5256" s="337"/>
      <c r="CG5256" s="337" t="s">
        <v>181</v>
      </c>
      <c r="CH5256" s="337"/>
      <c r="CI5256" s="337" t="s">
        <v>181</v>
      </c>
      <c r="CJ5256" s="337" t="s">
        <v>2121</v>
      </c>
      <c r="CK5256" s="337"/>
      <c r="CL5256" s="337"/>
      <c r="CM5256" s="337" t="s">
        <v>73</v>
      </c>
      <c r="CN5256" s="337">
        <v>3</v>
      </c>
    </row>
    <row r="5257" spans="4:92">
      <c r="D5257" s="273" t="s">
        <v>83</v>
      </c>
      <c r="E5257" s="273" t="s">
        <v>287</v>
      </c>
      <c r="F5257" s="273" t="s">
        <v>1034</v>
      </c>
      <c r="G5257" s="273" t="s">
        <v>1037</v>
      </c>
      <c r="H5257" s="274">
        <v>45108</v>
      </c>
      <c r="I5257" s="273">
        <v>12909</v>
      </c>
      <c r="J5257" s="273">
        <v>850</v>
      </c>
      <c r="K5257" s="273">
        <v>0</v>
      </c>
      <c r="L5257" s="273" t="s">
        <v>66</v>
      </c>
      <c r="N5257" s="273" t="s">
        <v>107</v>
      </c>
      <c r="W5257" s="273">
        <v>205605</v>
      </c>
      <c r="X5257" s="273" t="s">
        <v>83</v>
      </c>
      <c r="Y5257" s="273" t="s">
        <v>63</v>
      </c>
      <c r="Z5257" s="273" t="s">
        <v>228</v>
      </c>
      <c r="AA5257" s="273" t="s">
        <v>237</v>
      </c>
      <c r="AB5257" s="274">
        <v>45017</v>
      </c>
      <c r="AC5257" s="273">
        <v>11907</v>
      </c>
      <c r="AD5257" s="273">
        <v>19</v>
      </c>
      <c r="AK5257" s="273">
        <v>158663</v>
      </c>
      <c r="BV5257" s="279" t="s">
        <v>64</v>
      </c>
      <c r="BW5257" s="280" t="s">
        <v>75</v>
      </c>
      <c r="BX5257" s="280" t="s">
        <v>79</v>
      </c>
      <c r="BY5257" s="280" t="s">
        <v>79</v>
      </c>
      <c r="BZ5257" s="280" t="s">
        <v>86</v>
      </c>
      <c r="CA5257" s="280" t="s">
        <v>87</v>
      </c>
      <c r="CB5257" s="280" t="s">
        <v>233</v>
      </c>
      <c r="CC5257" s="280" t="s">
        <v>234</v>
      </c>
      <c r="CD5257" s="281">
        <v>1</v>
      </c>
      <c r="CE5257" s="277">
        <v>45231</v>
      </c>
      <c r="CF5257" s="280"/>
      <c r="CG5257" s="280" t="s">
        <v>181</v>
      </c>
      <c r="CH5257" s="280"/>
      <c r="CI5257" s="280" t="s">
        <v>181</v>
      </c>
      <c r="CJ5257" s="280" t="s">
        <v>2121</v>
      </c>
      <c r="CK5257" s="280"/>
      <c r="CL5257" s="280"/>
      <c r="CM5257" s="280" t="s">
        <v>73</v>
      </c>
      <c r="CN5257" s="280">
        <v>3</v>
      </c>
    </row>
    <row r="5258" spans="4:92">
      <c r="D5258" s="273" t="s">
        <v>83</v>
      </c>
      <c r="E5258" s="273" t="s">
        <v>287</v>
      </c>
      <c r="F5258" s="273" t="s">
        <v>1034</v>
      </c>
      <c r="G5258" s="273" t="s">
        <v>1037</v>
      </c>
      <c r="H5258" s="274">
        <v>45108</v>
      </c>
      <c r="I5258" s="273">
        <v>12909</v>
      </c>
      <c r="J5258" s="273">
        <v>850</v>
      </c>
      <c r="K5258" s="273">
        <v>169</v>
      </c>
      <c r="L5258" s="273" t="s">
        <v>66</v>
      </c>
      <c r="M5258" s="273">
        <v>55.810316800000003</v>
      </c>
      <c r="N5258" s="273" t="s">
        <v>115</v>
      </c>
      <c r="W5258" s="273">
        <v>205604</v>
      </c>
      <c r="X5258" s="273" t="s">
        <v>83</v>
      </c>
      <c r="Y5258" s="273" t="s">
        <v>63</v>
      </c>
      <c r="Z5258" s="273" t="s">
        <v>228</v>
      </c>
      <c r="AA5258" s="273" t="s">
        <v>237</v>
      </c>
      <c r="AB5258" s="274">
        <v>45017</v>
      </c>
      <c r="AC5258" s="273">
        <v>12047</v>
      </c>
      <c r="AD5258" s="273">
        <v>19</v>
      </c>
      <c r="AE5258" s="273">
        <v>0.84199999999999997</v>
      </c>
      <c r="AF5258" s="273" t="s">
        <v>90</v>
      </c>
      <c r="AG5258" s="273" t="s">
        <v>1333</v>
      </c>
      <c r="AH5258" s="273" t="s">
        <v>1334</v>
      </c>
      <c r="AI5258" s="273" t="s">
        <v>123</v>
      </c>
      <c r="AJ5258" s="273" t="s">
        <v>214</v>
      </c>
      <c r="AK5258" s="273">
        <v>160888</v>
      </c>
      <c r="BV5258" s="336" t="s">
        <v>64</v>
      </c>
      <c r="BW5258" s="337" t="s">
        <v>75</v>
      </c>
      <c r="BX5258" s="337" t="s">
        <v>79</v>
      </c>
      <c r="BY5258" s="337" t="s">
        <v>79</v>
      </c>
      <c r="BZ5258" s="337" t="s">
        <v>86</v>
      </c>
      <c r="CA5258" s="337" t="s">
        <v>87</v>
      </c>
      <c r="CB5258" s="337" t="s">
        <v>233</v>
      </c>
      <c r="CC5258" s="337" t="s">
        <v>234</v>
      </c>
      <c r="CD5258" s="338">
        <v>1</v>
      </c>
      <c r="CE5258" s="335">
        <v>45231</v>
      </c>
      <c r="CF5258" s="337"/>
      <c r="CG5258" s="337" t="s">
        <v>181</v>
      </c>
      <c r="CH5258" s="337"/>
      <c r="CI5258" s="337" t="s">
        <v>181</v>
      </c>
      <c r="CJ5258" s="337" t="s">
        <v>2121</v>
      </c>
      <c r="CK5258" s="337"/>
      <c r="CL5258" s="337"/>
      <c r="CM5258" s="337" t="s">
        <v>73</v>
      </c>
      <c r="CN5258" s="337">
        <v>3</v>
      </c>
    </row>
    <row r="5259" spans="4:92">
      <c r="D5259" s="273" t="s">
        <v>83</v>
      </c>
      <c r="E5259" s="273" t="s">
        <v>287</v>
      </c>
      <c r="F5259" s="273" t="s">
        <v>1034</v>
      </c>
      <c r="G5259" s="273" t="s">
        <v>1037</v>
      </c>
      <c r="H5259" s="274">
        <v>45139</v>
      </c>
      <c r="I5259" s="273">
        <v>13586</v>
      </c>
      <c r="J5259" s="273">
        <v>850</v>
      </c>
      <c r="W5259" s="273">
        <v>223649</v>
      </c>
      <c r="X5259" s="273" t="s">
        <v>83</v>
      </c>
      <c r="Y5259" s="273" t="s">
        <v>63</v>
      </c>
      <c r="Z5259" s="273" t="s">
        <v>228</v>
      </c>
      <c r="AA5259" s="273" t="s">
        <v>237</v>
      </c>
      <c r="AB5259" s="274">
        <v>45017</v>
      </c>
      <c r="AC5259" s="273">
        <v>12047</v>
      </c>
      <c r="AD5259" s="273">
        <v>19</v>
      </c>
      <c r="AE5259" s="273">
        <v>0.67</v>
      </c>
      <c r="AF5259" s="273" t="s">
        <v>90</v>
      </c>
      <c r="AG5259" s="273" t="s">
        <v>879</v>
      </c>
      <c r="AH5259" s="273" t="s">
        <v>880</v>
      </c>
      <c r="AI5259" s="273" t="s">
        <v>123</v>
      </c>
      <c r="AJ5259" s="273" t="s">
        <v>214</v>
      </c>
      <c r="AK5259" s="273">
        <v>166614</v>
      </c>
      <c r="BV5259" s="279" t="s">
        <v>64</v>
      </c>
      <c r="BW5259" s="280" t="s">
        <v>75</v>
      </c>
      <c r="BX5259" s="280" t="s">
        <v>79</v>
      </c>
      <c r="BY5259" s="280" t="s">
        <v>79</v>
      </c>
      <c r="BZ5259" s="280" t="s">
        <v>86</v>
      </c>
      <c r="CA5259" s="280" t="s">
        <v>87</v>
      </c>
      <c r="CB5259" s="280" t="s">
        <v>233</v>
      </c>
      <c r="CC5259" s="280" t="s">
        <v>234</v>
      </c>
      <c r="CD5259" s="281">
        <v>1</v>
      </c>
      <c r="CE5259" s="277">
        <v>45231</v>
      </c>
      <c r="CF5259" s="280"/>
      <c r="CG5259" s="280" t="s">
        <v>181</v>
      </c>
      <c r="CH5259" s="280"/>
      <c r="CI5259" s="280" t="s">
        <v>181</v>
      </c>
      <c r="CJ5259" s="280" t="s">
        <v>2121</v>
      </c>
      <c r="CK5259" s="280"/>
      <c r="CL5259" s="280"/>
      <c r="CM5259" s="280" t="s">
        <v>73</v>
      </c>
      <c r="CN5259" s="280">
        <v>3</v>
      </c>
    </row>
    <row r="5260" spans="4:92">
      <c r="D5260" s="273" t="s">
        <v>83</v>
      </c>
      <c r="E5260" s="273" t="s">
        <v>63</v>
      </c>
      <c r="F5260" s="273" t="s">
        <v>530</v>
      </c>
      <c r="G5260" s="273" t="s">
        <v>1047</v>
      </c>
      <c r="H5260" s="274">
        <v>44927</v>
      </c>
      <c r="I5260" s="273">
        <v>11776</v>
      </c>
      <c r="J5260" s="273">
        <v>852</v>
      </c>
      <c r="K5260" s="273">
        <v>0</v>
      </c>
      <c r="L5260" s="273" t="s">
        <v>66</v>
      </c>
      <c r="N5260" s="273" t="s">
        <v>107</v>
      </c>
      <c r="W5260" s="273">
        <v>155416</v>
      </c>
      <c r="X5260" s="273" t="s">
        <v>83</v>
      </c>
      <c r="Y5260" s="273" t="s">
        <v>63</v>
      </c>
      <c r="Z5260" s="273" t="s">
        <v>228</v>
      </c>
      <c r="AA5260" s="273" t="s">
        <v>237</v>
      </c>
      <c r="AB5260" s="274">
        <v>45017</v>
      </c>
      <c r="AC5260" s="273">
        <v>12047</v>
      </c>
      <c r="AD5260" s="273">
        <v>19</v>
      </c>
      <c r="AE5260" s="273">
        <v>0.28999999999999998</v>
      </c>
      <c r="AF5260" s="273" t="s">
        <v>90</v>
      </c>
      <c r="AG5260" s="273" t="s">
        <v>1304</v>
      </c>
      <c r="AH5260" s="273" t="s">
        <v>2122</v>
      </c>
      <c r="AI5260" s="273" t="s">
        <v>123</v>
      </c>
      <c r="AJ5260" s="273" t="s">
        <v>200</v>
      </c>
      <c r="AK5260" s="273">
        <v>166620</v>
      </c>
      <c r="BV5260" s="336" t="s">
        <v>64</v>
      </c>
      <c r="BW5260" s="337" t="s">
        <v>75</v>
      </c>
      <c r="BX5260" s="337" t="s">
        <v>79</v>
      </c>
      <c r="BY5260" s="337" t="s">
        <v>79</v>
      </c>
      <c r="BZ5260" s="337" t="s">
        <v>86</v>
      </c>
      <c r="CA5260" s="337" t="s">
        <v>87</v>
      </c>
      <c r="CB5260" s="337" t="s">
        <v>233</v>
      </c>
      <c r="CC5260" s="337" t="s">
        <v>234</v>
      </c>
      <c r="CD5260" s="338">
        <v>1</v>
      </c>
      <c r="CE5260" s="335">
        <v>45231</v>
      </c>
      <c r="CF5260" s="337"/>
      <c r="CG5260" s="337" t="s">
        <v>181</v>
      </c>
      <c r="CH5260" s="337"/>
      <c r="CI5260" s="337" t="s">
        <v>181</v>
      </c>
      <c r="CJ5260" s="337" t="s">
        <v>2121</v>
      </c>
      <c r="CK5260" s="337"/>
      <c r="CL5260" s="337"/>
      <c r="CM5260" s="337" t="s">
        <v>73</v>
      </c>
      <c r="CN5260" s="337">
        <v>3</v>
      </c>
    </row>
    <row r="5261" spans="4:92">
      <c r="D5261" s="273" t="s">
        <v>83</v>
      </c>
      <c r="E5261" s="273" t="s">
        <v>63</v>
      </c>
      <c r="F5261" s="273" t="s">
        <v>530</v>
      </c>
      <c r="G5261" s="273" t="s">
        <v>1047</v>
      </c>
      <c r="H5261" s="274">
        <v>44927</v>
      </c>
      <c r="I5261" s="273">
        <v>11776</v>
      </c>
      <c r="J5261" s="273">
        <v>852</v>
      </c>
      <c r="K5261" s="273">
        <v>26646</v>
      </c>
      <c r="L5261" s="273" t="s">
        <v>66</v>
      </c>
      <c r="M5261" s="273">
        <v>4890.4468800000004</v>
      </c>
      <c r="N5261" s="273" t="s">
        <v>115</v>
      </c>
      <c r="W5261" s="273">
        <v>155415</v>
      </c>
      <c r="X5261" s="273" t="s">
        <v>83</v>
      </c>
      <c r="Y5261" s="273" t="s">
        <v>63</v>
      </c>
      <c r="Z5261" s="273" t="s">
        <v>228</v>
      </c>
      <c r="AA5261" s="273" t="s">
        <v>237</v>
      </c>
      <c r="AB5261" s="274">
        <v>45017</v>
      </c>
      <c r="AC5261" s="273">
        <v>12047</v>
      </c>
      <c r="AD5261" s="273">
        <v>19</v>
      </c>
      <c r="AE5261" s="273">
        <v>0.62</v>
      </c>
      <c r="AF5261" s="273" t="s">
        <v>90</v>
      </c>
      <c r="AG5261" s="273" t="s">
        <v>837</v>
      </c>
      <c r="AH5261" s="273" t="s">
        <v>1226</v>
      </c>
      <c r="AI5261" s="273" t="s">
        <v>199</v>
      </c>
      <c r="AJ5261" s="273" t="s">
        <v>200</v>
      </c>
      <c r="AK5261" s="273">
        <v>166626</v>
      </c>
      <c r="BV5261" s="279" t="s">
        <v>64</v>
      </c>
      <c r="BW5261" s="280" t="s">
        <v>75</v>
      </c>
      <c r="BX5261" s="280" t="s">
        <v>79</v>
      </c>
      <c r="BY5261" s="280" t="s">
        <v>79</v>
      </c>
      <c r="BZ5261" s="280" t="s">
        <v>86</v>
      </c>
      <c r="CA5261" s="280" t="s">
        <v>87</v>
      </c>
      <c r="CB5261" s="280" t="s">
        <v>217</v>
      </c>
      <c r="CC5261" s="280" t="s">
        <v>218</v>
      </c>
      <c r="CD5261" s="281">
        <v>2</v>
      </c>
      <c r="CE5261" s="277">
        <v>45231</v>
      </c>
      <c r="CF5261" s="280"/>
      <c r="CG5261" s="280" t="s">
        <v>181</v>
      </c>
      <c r="CH5261" s="280"/>
      <c r="CI5261" s="280" t="s">
        <v>181</v>
      </c>
      <c r="CJ5261" s="280" t="s">
        <v>178</v>
      </c>
      <c r="CK5261" s="280"/>
      <c r="CL5261" s="280" t="s">
        <v>1703</v>
      </c>
      <c r="CM5261" s="280" t="s">
        <v>73</v>
      </c>
      <c r="CN5261" s="280">
        <v>3</v>
      </c>
    </row>
    <row r="5262" spans="4:92">
      <c r="D5262" s="273" t="s">
        <v>83</v>
      </c>
      <c r="E5262" s="273" t="s">
        <v>63</v>
      </c>
      <c r="F5262" s="273" t="s">
        <v>530</v>
      </c>
      <c r="G5262" s="273" t="s">
        <v>1047</v>
      </c>
      <c r="H5262" s="274">
        <v>45017</v>
      </c>
      <c r="I5262" s="273">
        <v>13663</v>
      </c>
      <c r="J5262" s="273">
        <v>852</v>
      </c>
      <c r="W5262" s="273">
        <v>229249</v>
      </c>
      <c r="X5262" s="273" t="s">
        <v>83</v>
      </c>
      <c r="Y5262" s="273" t="s">
        <v>63</v>
      </c>
      <c r="Z5262" s="273" t="s">
        <v>228</v>
      </c>
      <c r="AA5262" s="273" t="s">
        <v>237</v>
      </c>
      <c r="AB5262" s="274">
        <v>45017</v>
      </c>
      <c r="AC5262" s="273">
        <v>12047</v>
      </c>
      <c r="AD5262" s="273">
        <v>19</v>
      </c>
      <c r="AE5262" s="273">
        <v>2.08</v>
      </c>
      <c r="AF5262" s="273" t="s">
        <v>90</v>
      </c>
      <c r="AG5262" s="273" t="s">
        <v>995</v>
      </c>
      <c r="AH5262" s="273" t="s">
        <v>1321</v>
      </c>
      <c r="AI5262" s="273" t="s">
        <v>199</v>
      </c>
      <c r="AJ5262" s="273" t="s">
        <v>200</v>
      </c>
      <c r="AK5262" s="273">
        <v>166632</v>
      </c>
      <c r="BV5262" s="336" t="s">
        <v>64</v>
      </c>
      <c r="BW5262" s="337" t="s">
        <v>75</v>
      </c>
      <c r="BX5262" s="337" t="s">
        <v>79</v>
      </c>
      <c r="BY5262" s="337" t="s">
        <v>79</v>
      </c>
      <c r="BZ5262" s="337" t="s">
        <v>86</v>
      </c>
      <c r="CA5262" s="337" t="s">
        <v>87</v>
      </c>
      <c r="CB5262" s="337" t="s">
        <v>217</v>
      </c>
      <c r="CC5262" s="337" t="s">
        <v>218</v>
      </c>
      <c r="CD5262" s="338">
        <v>2</v>
      </c>
      <c r="CE5262" s="335">
        <v>45231</v>
      </c>
      <c r="CF5262" s="337"/>
      <c r="CG5262" s="337" t="s">
        <v>181</v>
      </c>
      <c r="CH5262" s="337"/>
      <c r="CI5262" s="337" t="s">
        <v>181</v>
      </c>
      <c r="CJ5262" s="337" t="s">
        <v>189</v>
      </c>
      <c r="CK5262" s="337"/>
      <c r="CL5262" s="337"/>
      <c r="CM5262" s="337" t="s">
        <v>73</v>
      </c>
      <c r="CN5262" s="337">
        <v>3</v>
      </c>
    </row>
    <row r="5263" spans="4:92">
      <c r="D5263" s="273" t="s">
        <v>83</v>
      </c>
      <c r="E5263" s="273" t="s">
        <v>63</v>
      </c>
      <c r="F5263" s="273" t="s">
        <v>530</v>
      </c>
      <c r="G5263" s="273" t="s">
        <v>1047</v>
      </c>
      <c r="H5263" s="274">
        <v>45017</v>
      </c>
      <c r="I5263" s="273">
        <v>13663</v>
      </c>
      <c r="J5263" s="273">
        <v>852</v>
      </c>
      <c r="K5263" s="273">
        <v>0</v>
      </c>
      <c r="L5263" s="273" t="s">
        <v>66</v>
      </c>
      <c r="N5263" s="273" t="s">
        <v>107</v>
      </c>
      <c r="W5263" s="273">
        <v>229274</v>
      </c>
      <c r="X5263" s="273" t="s">
        <v>83</v>
      </c>
      <c r="Y5263" s="273" t="s">
        <v>63</v>
      </c>
      <c r="Z5263" s="273" t="s">
        <v>228</v>
      </c>
      <c r="AA5263" s="273" t="s">
        <v>244</v>
      </c>
      <c r="AB5263" s="274">
        <v>45047</v>
      </c>
      <c r="AC5263" s="273">
        <v>12171</v>
      </c>
      <c r="AD5263" s="273">
        <v>20</v>
      </c>
      <c r="AE5263" s="273">
        <v>0.1164</v>
      </c>
      <c r="AF5263" s="273" t="s">
        <v>90</v>
      </c>
      <c r="AG5263" s="273" t="s">
        <v>1105</v>
      </c>
      <c r="AH5263" s="273" t="s">
        <v>1106</v>
      </c>
      <c r="AI5263" s="273" t="s">
        <v>123</v>
      </c>
      <c r="AJ5263" s="273" t="s">
        <v>1185</v>
      </c>
      <c r="AK5263" s="273">
        <v>182112</v>
      </c>
      <c r="BV5263" s="279" t="s">
        <v>64</v>
      </c>
      <c r="BW5263" s="280" t="s">
        <v>75</v>
      </c>
      <c r="BX5263" s="280" t="s">
        <v>79</v>
      </c>
      <c r="BY5263" s="280" t="s">
        <v>79</v>
      </c>
      <c r="BZ5263" s="280" t="s">
        <v>86</v>
      </c>
      <c r="CA5263" s="280" t="s">
        <v>87</v>
      </c>
      <c r="CB5263" s="280" t="s">
        <v>217</v>
      </c>
      <c r="CC5263" s="280" t="s">
        <v>218</v>
      </c>
      <c r="CD5263" s="281">
        <v>2</v>
      </c>
      <c r="CE5263" s="277">
        <v>45231</v>
      </c>
      <c r="CF5263" s="280"/>
      <c r="CG5263" s="280" t="s">
        <v>181</v>
      </c>
      <c r="CH5263" s="280"/>
      <c r="CI5263" s="280" t="s">
        <v>181</v>
      </c>
      <c r="CJ5263" s="280" t="s">
        <v>82</v>
      </c>
      <c r="CK5263" s="280"/>
      <c r="CL5263" s="280"/>
      <c r="CM5263" s="280" t="s">
        <v>73</v>
      </c>
      <c r="CN5263" s="280">
        <v>3</v>
      </c>
    </row>
    <row r="5264" spans="4:92">
      <c r="D5264" s="273" t="s">
        <v>83</v>
      </c>
      <c r="E5264" s="273" t="s">
        <v>63</v>
      </c>
      <c r="F5264" s="273" t="s">
        <v>530</v>
      </c>
      <c r="G5264" s="273" t="s">
        <v>1047</v>
      </c>
      <c r="H5264" s="274">
        <v>45017</v>
      </c>
      <c r="I5264" s="273">
        <v>13663</v>
      </c>
      <c r="J5264" s="273">
        <v>852</v>
      </c>
      <c r="K5264" s="273">
        <v>25102</v>
      </c>
      <c r="L5264" s="273" t="s">
        <v>66</v>
      </c>
      <c r="M5264" s="273">
        <v>4890.4468800000004</v>
      </c>
      <c r="N5264" s="273" t="s">
        <v>115</v>
      </c>
      <c r="W5264" s="273">
        <v>229273</v>
      </c>
      <c r="X5264" s="273" t="s">
        <v>83</v>
      </c>
      <c r="Y5264" s="273" t="s">
        <v>63</v>
      </c>
      <c r="Z5264" s="273" t="s">
        <v>228</v>
      </c>
      <c r="AA5264" s="273" t="s">
        <v>244</v>
      </c>
      <c r="AB5264" s="274">
        <v>45047</v>
      </c>
      <c r="AC5264" s="273">
        <v>12171</v>
      </c>
      <c r="AD5264" s="273">
        <v>20</v>
      </c>
      <c r="AE5264" s="273">
        <v>1.4200000000000001E-2</v>
      </c>
      <c r="AF5264" s="273" t="s">
        <v>90</v>
      </c>
      <c r="AG5264" s="273" t="s">
        <v>1369</v>
      </c>
      <c r="AH5264" s="273" t="s">
        <v>1370</v>
      </c>
      <c r="AI5264" s="273" t="s">
        <v>123</v>
      </c>
      <c r="AJ5264" s="273" t="s">
        <v>1185</v>
      </c>
      <c r="AK5264" s="273">
        <v>182118</v>
      </c>
      <c r="BV5264" s="336" t="s">
        <v>64</v>
      </c>
      <c r="BW5264" s="337" t="s">
        <v>75</v>
      </c>
      <c r="BX5264" s="337" t="s">
        <v>79</v>
      </c>
      <c r="BY5264" s="337" t="s">
        <v>79</v>
      </c>
      <c r="BZ5264" s="337" t="s">
        <v>86</v>
      </c>
      <c r="CA5264" s="337" t="s">
        <v>87</v>
      </c>
      <c r="CB5264" s="337" t="s">
        <v>217</v>
      </c>
      <c r="CC5264" s="337" t="s">
        <v>218</v>
      </c>
      <c r="CD5264" s="338">
        <v>2</v>
      </c>
      <c r="CE5264" s="335">
        <v>45231</v>
      </c>
      <c r="CF5264" s="337"/>
      <c r="CG5264" s="337" t="s">
        <v>181</v>
      </c>
      <c r="CH5264" s="337"/>
      <c r="CI5264" s="337" t="s">
        <v>181</v>
      </c>
      <c r="CJ5264" s="337" t="s">
        <v>100</v>
      </c>
      <c r="CK5264" s="337"/>
      <c r="CL5264" s="337"/>
      <c r="CM5264" s="337" t="s">
        <v>73</v>
      </c>
      <c r="CN5264" s="337">
        <v>3</v>
      </c>
    </row>
    <row r="5265" spans="4:92">
      <c r="D5265" s="273" t="s">
        <v>83</v>
      </c>
      <c r="E5265" s="273" t="s">
        <v>63</v>
      </c>
      <c r="F5265" s="273" t="s">
        <v>530</v>
      </c>
      <c r="G5265" s="273" t="s">
        <v>1047</v>
      </c>
      <c r="H5265" s="274">
        <v>45108</v>
      </c>
      <c r="I5265" s="273">
        <v>13990</v>
      </c>
      <c r="J5265" s="273">
        <v>852</v>
      </c>
      <c r="W5265" s="273">
        <v>244098</v>
      </c>
      <c r="X5265" s="273" t="s">
        <v>83</v>
      </c>
      <c r="Y5265" s="273" t="s">
        <v>63</v>
      </c>
      <c r="Z5265" s="273" t="s">
        <v>228</v>
      </c>
      <c r="AA5265" s="273" t="s">
        <v>244</v>
      </c>
      <c r="AB5265" s="274">
        <v>45047</v>
      </c>
      <c r="AC5265" s="273">
        <v>12171</v>
      </c>
      <c r="AD5265" s="273">
        <v>20</v>
      </c>
      <c r="AE5265" s="273">
        <v>7.6E-3</v>
      </c>
      <c r="AF5265" s="273" t="s">
        <v>90</v>
      </c>
      <c r="AG5265" s="273" t="s">
        <v>1365</v>
      </c>
      <c r="AH5265" s="273" t="s">
        <v>1366</v>
      </c>
      <c r="AI5265" s="273" t="s">
        <v>199</v>
      </c>
      <c r="AJ5265" s="273" t="s">
        <v>1185</v>
      </c>
      <c r="AK5265" s="273">
        <v>182124</v>
      </c>
      <c r="BV5265" s="279" t="s">
        <v>64</v>
      </c>
      <c r="BW5265" s="280" t="s">
        <v>75</v>
      </c>
      <c r="BX5265" s="280" t="s">
        <v>79</v>
      </c>
      <c r="BY5265" s="280" t="s">
        <v>79</v>
      </c>
      <c r="BZ5265" s="280" t="s">
        <v>86</v>
      </c>
      <c r="CA5265" s="280" t="s">
        <v>87</v>
      </c>
      <c r="CB5265" s="280" t="s">
        <v>217</v>
      </c>
      <c r="CC5265" s="280" t="s">
        <v>218</v>
      </c>
      <c r="CD5265" s="281">
        <v>2</v>
      </c>
      <c r="CE5265" s="277">
        <v>45231</v>
      </c>
      <c r="CF5265" s="280"/>
      <c r="CG5265" s="280" t="s">
        <v>181</v>
      </c>
      <c r="CH5265" s="280"/>
      <c r="CI5265" s="280" t="s">
        <v>181</v>
      </c>
      <c r="CJ5265" s="280" t="s">
        <v>109</v>
      </c>
      <c r="CK5265" s="280"/>
      <c r="CL5265" s="280"/>
      <c r="CM5265" s="280" t="s">
        <v>73</v>
      </c>
      <c r="CN5265" s="280">
        <v>3</v>
      </c>
    </row>
    <row r="5266" spans="4:92">
      <c r="D5266" s="273" t="s">
        <v>83</v>
      </c>
      <c r="E5266" s="273" t="s">
        <v>63</v>
      </c>
      <c r="F5266" s="273" t="s">
        <v>530</v>
      </c>
      <c r="G5266" s="273" t="s">
        <v>1047</v>
      </c>
      <c r="H5266" s="274">
        <v>45108</v>
      </c>
      <c r="I5266" s="273">
        <v>13990</v>
      </c>
      <c r="J5266" s="273">
        <v>852</v>
      </c>
      <c r="K5266" s="273">
        <v>0</v>
      </c>
      <c r="L5266" s="273" t="s">
        <v>66</v>
      </c>
      <c r="N5266" s="273" t="s">
        <v>107</v>
      </c>
      <c r="W5266" s="273">
        <v>244123</v>
      </c>
      <c r="X5266" s="273" t="s">
        <v>83</v>
      </c>
      <c r="Y5266" s="273" t="s">
        <v>63</v>
      </c>
      <c r="Z5266" s="273" t="s">
        <v>228</v>
      </c>
      <c r="AA5266" s="273" t="s">
        <v>244</v>
      </c>
      <c r="AB5266" s="274">
        <v>45078</v>
      </c>
      <c r="AC5266" s="273">
        <v>12438</v>
      </c>
      <c r="AD5266" s="273">
        <v>20</v>
      </c>
      <c r="AK5266" s="273">
        <v>244144</v>
      </c>
      <c r="BV5266" s="336" t="s">
        <v>64</v>
      </c>
      <c r="BW5266" s="337" t="s">
        <v>75</v>
      </c>
      <c r="BX5266" s="337" t="s">
        <v>79</v>
      </c>
      <c r="BY5266" s="337" t="s">
        <v>79</v>
      </c>
      <c r="BZ5266" s="337" t="s">
        <v>86</v>
      </c>
      <c r="CA5266" s="337" t="s">
        <v>87</v>
      </c>
      <c r="CB5266" s="337" t="s">
        <v>217</v>
      </c>
      <c r="CC5266" s="337" t="s">
        <v>218</v>
      </c>
      <c r="CD5266" s="338">
        <v>2</v>
      </c>
      <c r="CE5266" s="335">
        <v>45231</v>
      </c>
      <c r="CF5266" s="337"/>
      <c r="CG5266" s="337" t="s">
        <v>181</v>
      </c>
      <c r="CH5266" s="337"/>
      <c r="CI5266" s="337" t="s">
        <v>181</v>
      </c>
      <c r="CJ5266" s="337" t="s">
        <v>116</v>
      </c>
      <c r="CK5266" s="337"/>
      <c r="CL5266" s="337"/>
      <c r="CM5266" s="337" t="s">
        <v>73</v>
      </c>
      <c r="CN5266" s="337">
        <v>3</v>
      </c>
    </row>
    <row r="5267" spans="4:92">
      <c r="D5267" s="273" t="s">
        <v>83</v>
      </c>
      <c r="E5267" s="273" t="s">
        <v>63</v>
      </c>
      <c r="F5267" s="273" t="s">
        <v>530</v>
      </c>
      <c r="G5267" s="273" t="s">
        <v>1047</v>
      </c>
      <c r="H5267" s="274">
        <v>45108</v>
      </c>
      <c r="I5267" s="273">
        <v>13990</v>
      </c>
      <c r="J5267" s="273">
        <v>852</v>
      </c>
      <c r="K5267" s="273">
        <v>43583</v>
      </c>
      <c r="L5267" s="273" t="s">
        <v>66</v>
      </c>
      <c r="M5267" s="273">
        <v>4890.4468800000004</v>
      </c>
      <c r="N5267" s="273" t="s">
        <v>115</v>
      </c>
      <c r="W5267" s="273">
        <v>244122</v>
      </c>
      <c r="X5267" s="273" t="s">
        <v>83</v>
      </c>
      <c r="Y5267" s="273" t="s">
        <v>63</v>
      </c>
      <c r="Z5267" s="273" t="s">
        <v>228</v>
      </c>
      <c r="AA5267" s="273" t="s">
        <v>244</v>
      </c>
      <c r="AB5267" s="274">
        <v>45078</v>
      </c>
      <c r="AC5267" s="273">
        <v>12440</v>
      </c>
      <c r="AD5267" s="273">
        <v>20</v>
      </c>
      <c r="AE5267" s="273">
        <v>0.81399999999999995</v>
      </c>
      <c r="AF5267" s="273" t="s">
        <v>90</v>
      </c>
      <c r="AG5267" s="273" t="s">
        <v>1333</v>
      </c>
      <c r="AH5267" s="273" t="s">
        <v>1334</v>
      </c>
      <c r="AI5267" s="273" t="s">
        <v>123</v>
      </c>
      <c r="AJ5267" s="273" t="s">
        <v>214</v>
      </c>
      <c r="AK5267" s="273">
        <v>186990</v>
      </c>
      <c r="BV5267" s="279" t="s">
        <v>64</v>
      </c>
      <c r="BW5267" s="280" t="s">
        <v>75</v>
      </c>
      <c r="BX5267" s="280" t="s">
        <v>79</v>
      </c>
      <c r="BY5267" s="280" t="s">
        <v>79</v>
      </c>
      <c r="BZ5267" s="280" t="s">
        <v>86</v>
      </c>
      <c r="CA5267" s="280" t="s">
        <v>87</v>
      </c>
      <c r="CB5267" s="280" t="s">
        <v>217</v>
      </c>
      <c r="CC5267" s="280" t="s">
        <v>218</v>
      </c>
      <c r="CD5267" s="281">
        <v>2</v>
      </c>
      <c r="CE5267" s="277">
        <v>45231</v>
      </c>
      <c r="CF5267" s="280"/>
      <c r="CG5267" s="280" t="s">
        <v>181</v>
      </c>
      <c r="CH5267" s="280"/>
      <c r="CI5267" s="280" t="s">
        <v>181</v>
      </c>
      <c r="CJ5267" s="280" t="s">
        <v>125</v>
      </c>
      <c r="CK5267" s="280"/>
      <c r="CL5267" s="280"/>
      <c r="CM5267" s="280" t="s">
        <v>73</v>
      </c>
      <c r="CN5267" s="280">
        <v>3</v>
      </c>
    </row>
    <row r="5268" spans="4:92">
      <c r="D5268" s="273" t="s">
        <v>83</v>
      </c>
      <c r="E5268" s="273" t="s">
        <v>63</v>
      </c>
      <c r="F5268" s="273" t="s">
        <v>530</v>
      </c>
      <c r="G5268" s="273" t="s">
        <v>1047</v>
      </c>
      <c r="H5268" s="274">
        <v>45200</v>
      </c>
      <c r="I5268" s="273">
        <v>16861</v>
      </c>
      <c r="J5268" s="273">
        <v>852</v>
      </c>
      <c r="W5268" s="273">
        <v>318153</v>
      </c>
      <c r="X5268" s="273" t="s">
        <v>83</v>
      </c>
      <c r="Y5268" s="273" t="s">
        <v>63</v>
      </c>
      <c r="Z5268" s="273" t="s">
        <v>228</v>
      </c>
      <c r="AA5268" s="273" t="s">
        <v>244</v>
      </c>
      <c r="AB5268" s="274">
        <v>45078</v>
      </c>
      <c r="AC5268" s="273">
        <v>12440</v>
      </c>
      <c r="AD5268" s="273">
        <v>20</v>
      </c>
      <c r="AE5268" s="273">
        <v>0.08</v>
      </c>
      <c r="AF5268" s="273" t="s">
        <v>90</v>
      </c>
      <c r="AG5268" s="273" t="s">
        <v>884</v>
      </c>
      <c r="AH5268" s="273" t="s">
        <v>1349</v>
      </c>
      <c r="AI5268" s="273" t="s">
        <v>123</v>
      </c>
      <c r="AJ5268" s="273" t="s">
        <v>200</v>
      </c>
      <c r="AK5268" s="273">
        <v>194663</v>
      </c>
      <c r="BV5268" s="336" t="s">
        <v>64</v>
      </c>
      <c r="BW5268" s="337" t="s">
        <v>75</v>
      </c>
      <c r="BX5268" s="337" t="s">
        <v>79</v>
      </c>
      <c r="BY5268" s="337" t="s">
        <v>79</v>
      </c>
      <c r="BZ5268" s="337" t="s">
        <v>86</v>
      </c>
      <c r="CA5268" s="337" t="s">
        <v>87</v>
      </c>
      <c r="CB5268" s="337" t="s">
        <v>217</v>
      </c>
      <c r="CC5268" s="337" t="s">
        <v>218</v>
      </c>
      <c r="CD5268" s="338">
        <v>2</v>
      </c>
      <c r="CE5268" s="335">
        <v>45231</v>
      </c>
      <c r="CF5268" s="337"/>
      <c r="CG5268" s="337" t="s">
        <v>181</v>
      </c>
      <c r="CH5268" s="337"/>
      <c r="CI5268" s="337" t="s">
        <v>181</v>
      </c>
      <c r="CJ5268" s="337" t="s">
        <v>132</v>
      </c>
      <c r="CK5268" s="337"/>
      <c r="CL5268" s="337"/>
      <c r="CM5268" s="337" t="s">
        <v>73</v>
      </c>
      <c r="CN5268" s="337">
        <v>3</v>
      </c>
    </row>
    <row r="5269" spans="4:92">
      <c r="D5269" s="273" t="s">
        <v>83</v>
      </c>
      <c r="E5269" s="273" t="s">
        <v>63</v>
      </c>
      <c r="F5269" s="273" t="s">
        <v>530</v>
      </c>
      <c r="G5269" s="273" t="s">
        <v>1047</v>
      </c>
      <c r="H5269" s="274">
        <v>45200</v>
      </c>
      <c r="I5269" s="273">
        <v>16861</v>
      </c>
      <c r="J5269" s="273">
        <v>852</v>
      </c>
      <c r="K5269" s="273">
        <v>0</v>
      </c>
      <c r="L5269" s="273" t="s">
        <v>66</v>
      </c>
      <c r="N5269" s="273" t="s">
        <v>107</v>
      </c>
      <c r="W5269" s="273">
        <v>318178</v>
      </c>
      <c r="X5269" s="273" t="s">
        <v>83</v>
      </c>
      <c r="Y5269" s="273" t="s">
        <v>63</v>
      </c>
      <c r="Z5269" s="273" t="s">
        <v>228</v>
      </c>
      <c r="AA5269" s="273" t="s">
        <v>244</v>
      </c>
      <c r="AB5269" s="274">
        <v>45078</v>
      </c>
      <c r="AC5269" s="273">
        <v>12440</v>
      </c>
      <c r="AD5269" s="273">
        <v>20</v>
      </c>
      <c r="AE5269" s="273">
        <v>0.17</v>
      </c>
      <c r="AF5269" s="273" t="s">
        <v>90</v>
      </c>
      <c r="AG5269" s="273" t="s">
        <v>1026</v>
      </c>
      <c r="AH5269" s="273" t="s">
        <v>1327</v>
      </c>
      <c r="AI5269" s="273" t="s">
        <v>123</v>
      </c>
      <c r="AJ5269" s="273" t="s">
        <v>200</v>
      </c>
      <c r="AK5269" s="273">
        <v>194669</v>
      </c>
      <c r="BV5269" s="279" t="s">
        <v>64</v>
      </c>
      <c r="BW5269" s="280" t="s">
        <v>75</v>
      </c>
      <c r="BX5269" s="280" t="s">
        <v>79</v>
      </c>
      <c r="BY5269" s="280" t="s">
        <v>79</v>
      </c>
      <c r="BZ5269" s="280" t="s">
        <v>86</v>
      </c>
      <c r="CA5269" s="280" t="s">
        <v>87</v>
      </c>
      <c r="CB5269" s="280" t="s">
        <v>217</v>
      </c>
      <c r="CC5269" s="280" t="s">
        <v>218</v>
      </c>
      <c r="CD5269" s="281">
        <v>2</v>
      </c>
      <c r="CE5269" s="277">
        <v>45231</v>
      </c>
      <c r="CF5269" s="280"/>
      <c r="CG5269" s="280" t="s">
        <v>181</v>
      </c>
      <c r="CH5269" s="280"/>
      <c r="CI5269" s="280" t="s">
        <v>181</v>
      </c>
      <c r="CJ5269" s="280" t="s">
        <v>137</v>
      </c>
      <c r="CK5269" s="280"/>
      <c r="CL5269" s="280"/>
      <c r="CM5269" s="280" t="s">
        <v>73</v>
      </c>
      <c r="CN5269" s="280">
        <v>3</v>
      </c>
    </row>
    <row r="5270" spans="4:92">
      <c r="D5270" s="273" t="s">
        <v>83</v>
      </c>
      <c r="E5270" s="273" t="s">
        <v>63</v>
      </c>
      <c r="F5270" s="273" t="s">
        <v>530</v>
      </c>
      <c r="G5270" s="273" t="s">
        <v>1047</v>
      </c>
      <c r="H5270" s="274">
        <v>45200</v>
      </c>
      <c r="I5270" s="273">
        <v>16861</v>
      </c>
      <c r="J5270" s="273">
        <v>852</v>
      </c>
      <c r="K5270" s="273">
        <v>39186</v>
      </c>
      <c r="L5270" s="273" t="s">
        <v>66</v>
      </c>
      <c r="M5270" s="273">
        <v>4890.4468800000004</v>
      </c>
      <c r="N5270" s="273" t="s">
        <v>115</v>
      </c>
      <c r="W5270" s="273">
        <v>318177</v>
      </c>
      <c r="X5270" s="273" t="s">
        <v>83</v>
      </c>
      <c r="Y5270" s="273" t="s">
        <v>63</v>
      </c>
      <c r="Z5270" s="273" t="s">
        <v>228</v>
      </c>
      <c r="AA5270" s="273" t="s">
        <v>244</v>
      </c>
      <c r="AB5270" s="274">
        <v>45078</v>
      </c>
      <c r="AC5270" s="273">
        <v>12440</v>
      </c>
      <c r="AD5270" s="273">
        <v>20</v>
      </c>
      <c r="AE5270" s="273">
        <v>1.99</v>
      </c>
      <c r="AF5270" s="273" t="s">
        <v>90</v>
      </c>
      <c r="AG5270" s="273" t="s">
        <v>795</v>
      </c>
      <c r="AH5270" s="273" t="s">
        <v>1354</v>
      </c>
      <c r="AI5270" s="273" t="s">
        <v>123</v>
      </c>
      <c r="AJ5270" s="273" t="s">
        <v>200</v>
      </c>
      <c r="AK5270" s="273">
        <v>194675</v>
      </c>
      <c r="BV5270" s="336" t="s">
        <v>64</v>
      </c>
      <c r="BW5270" s="337" t="s">
        <v>75</v>
      </c>
      <c r="BX5270" s="337" t="s">
        <v>79</v>
      </c>
      <c r="BY5270" s="337" t="s">
        <v>79</v>
      </c>
      <c r="BZ5270" s="337" t="s">
        <v>86</v>
      </c>
      <c r="CA5270" s="337" t="s">
        <v>87</v>
      </c>
      <c r="CB5270" s="337" t="s">
        <v>217</v>
      </c>
      <c r="CC5270" s="337" t="s">
        <v>218</v>
      </c>
      <c r="CD5270" s="338">
        <v>2</v>
      </c>
      <c r="CE5270" s="335">
        <v>45231</v>
      </c>
      <c r="CF5270" s="337"/>
      <c r="CG5270" s="337" t="s">
        <v>181</v>
      </c>
      <c r="CH5270" s="337"/>
      <c r="CI5270" s="337" t="s">
        <v>181</v>
      </c>
      <c r="CJ5270" s="337" t="s">
        <v>150</v>
      </c>
      <c r="CK5270" s="337"/>
      <c r="CL5270" s="337"/>
      <c r="CM5270" s="337" t="s">
        <v>73</v>
      </c>
      <c r="CN5270" s="337">
        <v>3</v>
      </c>
    </row>
    <row r="5271" spans="4:92">
      <c r="D5271" s="273" t="s">
        <v>83</v>
      </c>
      <c r="E5271" s="273" t="s">
        <v>63</v>
      </c>
      <c r="F5271" s="273" t="s">
        <v>530</v>
      </c>
      <c r="G5271" s="273" t="s">
        <v>533</v>
      </c>
      <c r="H5271" s="274">
        <v>44927</v>
      </c>
      <c r="I5271" s="273">
        <v>11161</v>
      </c>
      <c r="J5271" s="273">
        <v>677</v>
      </c>
      <c r="W5271" s="273">
        <v>137556</v>
      </c>
      <c r="X5271" s="273" t="s">
        <v>83</v>
      </c>
      <c r="Y5271" s="273" t="s">
        <v>63</v>
      </c>
      <c r="Z5271" s="273" t="s">
        <v>228</v>
      </c>
      <c r="AA5271" s="273" t="s">
        <v>244</v>
      </c>
      <c r="AB5271" s="274">
        <v>45108</v>
      </c>
      <c r="AC5271" s="273">
        <v>12707</v>
      </c>
      <c r="AD5271" s="273">
        <v>20</v>
      </c>
      <c r="AK5271" s="273">
        <v>244163</v>
      </c>
      <c r="BV5271" s="279" t="s">
        <v>64</v>
      </c>
      <c r="BW5271" s="280" t="s">
        <v>75</v>
      </c>
      <c r="BX5271" s="280" t="s">
        <v>79</v>
      </c>
      <c r="BY5271" s="280" t="s">
        <v>79</v>
      </c>
      <c r="BZ5271" s="280" t="s">
        <v>86</v>
      </c>
      <c r="CA5271" s="280" t="s">
        <v>87</v>
      </c>
      <c r="CB5271" s="280" t="s">
        <v>217</v>
      </c>
      <c r="CC5271" s="280" t="s">
        <v>218</v>
      </c>
      <c r="CD5271" s="281">
        <v>2</v>
      </c>
      <c r="CE5271" s="277">
        <v>45231</v>
      </c>
      <c r="CF5271" s="280"/>
      <c r="CG5271" s="280" t="s">
        <v>181</v>
      </c>
      <c r="CH5271" s="280"/>
      <c r="CI5271" s="280" t="s">
        <v>181</v>
      </c>
      <c r="CJ5271" s="280" t="s">
        <v>160</v>
      </c>
      <c r="CK5271" s="280"/>
      <c r="CL5271" s="280"/>
      <c r="CM5271" s="280" t="s">
        <v>73</v>
      </c>
      <c r="CN5271" s="280">
        <v>3</v>
      </c>
    </row>
    <row r="5272" spans="4:92">
      <c r="D5272" s="273" t="s">
        <v>83</v>
      </c>
      <c r="E5272" s="273" t="s">
        <v>63</v>
      </c>
      <c r="F5272" s="273" t="s">
        <v>530</v>
      </c>
      <c r="G5272" s="273" t="s">
        <v>533</v>
      </c>
      <c r="H5272" s="274">
        <v>44927</v>
      </c>
      <c r="I5272" s="273">
        <v>11161</v>
      </c>
      <c r="J5272" s="273">
        <v>677</v>
      </c>
      <c r="K5272" s="273">
        <v>14039</v>
      </c>
      <c r="L5272" s="273" t="s">
        <v>66</v>
      </c>
      <c r="M5272" s="273">
        <v>1449.11536</v>
      </c>
      <c r="N5272" s="273" t="s">
        <v>115</v>
      </c>
      <c r="W5272" s="273">
        <v>137580</v>
      </c>
      <c r="X5272" s="273" t="s">
        <v>83</v>
      </c>
      <c r="Y5272" s="273" t="s">
        <v>63</v>
      </c>
      <c r="Z5272" s="273" t="s">
        <v>228</v>
      </c>
      <c r="AA5272" s="273" t="s">
        <v>244</v>
      </c>
      <c r="AB5272" s="274">
        <v>45108</v>
      </c>
      <c r="AC5272" s="273">
        <v>12709</v>
      </c>
      <c r="AD5272" s="273">
        <v>20</v>
      </c>
      <c r="AE5272" s="273">
        <v>0.84299999999999997</v>
      </c>
      <c r="AF5272" s="273" t="s">
        <v>90</v>
      </c>
      <c r="AG5272" s="273" t="s">
        <v>1333</v>
      </c>
      <c r="AH5272" s="273" t="s">
        <v>1334</v>
      </c>
      <c r="AI5272" s="273" t="s">
        <v>123</v>
      </c>
      <c r="AJ5272" s="273" t="s">
        <v>214</v>
      </c>
      <c r="AK5272" s="273">
        <v>200474</v>
      </c>
      <c r="BV5272" s="336" t="s">
        <v>64</v>
      </c>
      <c r="BW5272" s="337" t="s">
        <v>75</v>
      </c>
      <c r="BX5272" s="337" t="s">
        <v>79</v>
      </c>
      <c r="BY5272" s="337" t="s">
        <v>79</v>
      </c>
      <c r="BZ5272" s="337" t="s">
        <v>86</v>
      </c>
      <c r="CA5272" s="337" t="s">
        <v>87</v>
      </c>
      <c r="CB5272" s="337" t="s">
        <v>217</v>
      </c>
      <c r="CC5272" s="337" t="s">
        <v>218</v>
      </c>
      <c r="CD5272" s="338">
        <v>2</v>
      </c>
      <c r="CE5272" s="335">
        <v>45231</v>
      </c>
      <c r="CF5272" s="337"/>
      <c r="CG5272" s="337" t="s">
        <v>181</v>
      </c>
      <c r="CH5272" s="337"/>
      <c r="CI5272" s="337" t="s">
        <v>181</v>
      </c>
      <c r="CJ5272" s="337" t="s">
        <v>166</v>
      </c>
      <c r="CK5272" s="337"/>
      <c r="CL5272" s="337"/>
      <c r="CM5272" s="337" t="s">
        <v>73</v>
      </c>
      <c r="CN5272" s="337">
        <v>3</v>
      </c>
    </row>
    <row r="5273" spans="4:92">
      <c r="D5273" s="273" t="s">
        <v>83</v>
      </c>
      <c r="E5273" s="273" t="s">
        <v>63</v>
      </c>
      <c r="F5273" s="273" t="s">
        <v>530</v>
      </c>
      <c r="G5273" s="273" t="s">
        <v>533</v>
      </c>
      <c r="H5273" s="274">
        <v>44927</v>
      </c>
      <c r="I5273" s="273">
        <v>11161</v>
      </c>
      <c r="J5273" s="273">
        <v>677</v>
      </c>
      <c r="K5273" s="273">
        <v>0</v>
      </c>
      <c r="L5273" s="273" t="s">
        <v>66</v>
      </c>
      <c r="N5273" s="273" t="s">
        <v>107</v>
      </c>
      <c r="W5273" s="273">
        <v>137581</v>
      </c>
      <c r="X5273" s="273" t="s">
        <v>83</v>
      </c>
      <c r="Y5273" s="273" t="s">
        <v>63</v>
      </c>
      <c r="Z5273" s="273" t="s">
        <v>228</v>
      </c>
      <c r="AA5273" s="273" t="s">
        <v>244</v>
      </c>
      <c r="AB5273" s="274">
        <v>45108</v>
      </c>
      <c r="AC5273" s="273">
        <v>12709</v>
      </c>
      <c r="AD5273" s="273">
        <v>20</v>
      </c>
      <c r="AE5273" s="273">
        <v>0.83</v>
      </c>
      <c r="AF5273" s="273" t="s">
        <v>90</v>
      </c>
      <c r="AG5273" s="273" t="s">
        <v>887</v>
      </c>
      <c r="AH5273" s="273" t="s">
        <v>1194</v>
      </c>
      <c r="AI5273" s="273" t="s">
        <v>123</v>
      </c>
      <c r="AJ5273" s="273" t="s">
        <v>200</v>
      </c>
      <c r="AK5273" s="273">
        <v>207481</v>
      </c>
      <c r="BV5273" s="279" t="s">
        <v>64</v>
      </c>
      <c r="BW5273" s="280" t="s">
        <v>75</v>
      </c>
      <c r="BX5273" s="280" t="s">
        <v>79</v>
      </c>
      <c r="BY5273" s="280" t="s">
        <v>79</v>
      </c>
      <c r="BZ5273" s="280" t="s">
        <v>138</v>
      </c>
      <c r="CA5273" s="280" t="s">
        <v>139</v>
      </c>
      <c r="CB5273" s="280" t="s">
        <v>190</v>
      </c>
      <c r="CC5273" s="280" t="s">
        <v>191</v>
      </c>
      <c r="CD5273" s="281">
        <v>8</v>
      </c>
      <c r="CE5273" s="277">
        <v>45231</v>
      </c>
      <c r="CF5273" s="280">
        <v>457</v>
      </c>
      <c r="CG5273" s="280" t="s">
        <v>90</v>
      </c>
      <c r="CH5273" s="280">
        <v>457</v>
      </c>
      <c r="CI5273" s="280" t="s">
        <v>80</v>
      </c>
      <c r="CJ5273" s="280"/>
      <c r="CK5273" s="280"/>
      <c r="CL5273" s="280"/>
      <c r="CM5273" s="280" t="s">
        <v>73</v>
      </c>
      <c r="CN5273" s="280">
        <v>3</v>
      </c>
    </row>
    <row r="5274" spans="4:92">
      <c r="D5274" s="273" t="s">
        <v>83</v>
      </c>
      <c r="E5274" s="273" t="s">
        <v>63</v>
      </c>
      <c r="F5274" s="273" t="s">
        <v>530</v>
      </c>
      <c r="G5274" s="273" t="s">
        <v>533</v>
      </c>
      <c r="H5274" s="274">
        <v>44958</v>
      </c>
      <c r="I5274" s="273">
        <v>11323</v>
      </c>
      <c r="J5274" s="273">
        <v>677</v>
      </c>
      <c r="W5274" s="273">
        <v>142254</v>
      </c>
      <c r="X5274" s="273" t="s">
        <v>83</v>
      </c>
      <c r="Y5274" s="273" t="s">
        <v>63</v>
      </c>
      <c r="Z5274" s="273" t="s">
        <v>228</v>
      </c>
      <c r="AA5274" s="273" t="s">
        <v>244</v>
      </c>
      <c r="AB5274" s="274">
        <v>45108</v>
      </c>
      <c r="AC5274" s="273">
        <v>12709</v>
      </c>
      <c r="AD5274" s="273">
        <v>20</v>
      </c>
      <c r="AE5274" s="273">
        <v>0.20599999999999999</v>
      </c>
      <c r="AF5274" s="273" t="s">
        <v>90</v>
      </c>
      <c r="AG5274" s="273" t="s">
        <v>1026</v>
      </c>
      <c r="AH5274" s="273" t="s">
        <v>1327</v>
      </c>
      <c r="AI5274" s="273" t="s">
        <v>123</v>
      </c>
      <c r="AJ5274" s="273" t="s">
        <v>200</v>
      </c>
      <c r="AK5274" s="273">
        <v>207487</v>
      </c>
      <c r="BV5274" s="336" t="s">
        <v>64</v>
      </c>
      <c r="BW5274" s="337" t="s">
        <v>75</v>
      </c>
      <c r="BX5274" s="337" t="s">
        <v>79</v>
      </c>
      <c r="BY5274" s="337" t="s">
        <v>79</v>
      </c>
      <c r="BZ5274" s="337" t="s">
        <v>167</v>
      </c>
      <c r="CA5274" s="337" t="s">
        <v>168</v>
      </c>
      <c r="CB5274" s="337" t="s">
        <v>319</v>
      </c>
      <c r="CC5274" s="337" t="s">
        <v>320</v>
      </c>
      <c r="CD5274" s="338">
        <v>15</v>
      </c>
      <c r="CE5274" s="335">
        <v>45231</v>
      </c>
      <c r="CF5274" s="337">
        <v>0</v>
      </c>
      <c r="CG5274" s="337" t="s">
        <v>90</v>
      </c>
      <c r="CH5274" s="337">
        <v>0</v>
      </c>
      <c r="CI5274" s="337" t="s">
        <v>80</v>
      </c>
      <c r="CJ5274" s="337"/>
      <c r="CK5274" s="337"/>
      <c r="CL5274" s="337"/>
      <c r="CM5274" s="337" t="s">
        <v>73</v>
      </c>
      <c r="CN5274" s="337">
        <v>3</v>
      </c>
    </row>
    <row r="5275" spans="4:92">
      <c r="D5275" s="273" t="s">
        <v>83</v>
      </c>
      <c r="E5275" s="273" t="s">
        <v>63</v>
      </c>
      <c r="F5275" s="273" t="s">
        <v>530</v>
      </c>
      <c r="G5275" s="273" t="s">
        <v>533</v>
      </c>
      <c r="H5275" s="274">
        <v>44958</v>
      </c>
      <c r="I5275" s="273">
        <v>11323</v>
      </c>
      <c r="J5275" s="273">
        <v>677</v>
      </c>
      <c r="K5275" s="273">
        <v>7769</v>
      </c>
      <c r="L5275" s="273" t="s">
        <v>66</v>
      </c>
      <c r="M5275" s="273">
        <v>962.83176000000003</v>
      </c>
      <c r="N5275" s="273" t="s">
        <v>115</v>
      </c>
      <c r="W5275" s="273">
        <v>142278</v>
      </c>
      <c r="X5275" s="273" t="s">
        <v>83</v>
      </c>
      <c r="Y5275" s="273" t="s">
        <v>63</v>
      </c>
      <c r="Z5275" s="273" t="s">
        <v>228</v>
      </c>
      <c r="AA5275" s="273" t="s">
        <v>244</v>
      </c>
      <c r="AB5275" s="274">
        <v>45108</v>
      </c>
      <c r="AC5275" s="273">
        <v>12709</v>
      </c>
      <c r="AD5275" s="273">
        <v>20</v>
      </c>
      <c r="AE5275" s="273">
        <v>2.3889999999999998</v>
      </c>
      <c r="AF5275" s="273" t="s">
        <v>90</v>
      </c>
      <c r="AG5275" s="273" t="s">
        <v>795</v>
      </c>
      <c r="AH5275" s="273" t="s">
        <v>1354</v>
      </c>
      <c r="AI5275" s="273" t="s">
        <v>123</v>
      </c>
      <c r="AJ5275" s="273" t="s">
        <v>200</v>
      </c>
      <c r="AK5275" s="273">
        <v>207493</v>
      </c>
      <c r="BV5275" s="279" t="s">
        <v>64</v>
      </c>
      <c r="BW5275" s="280" t="s">
        <v>75</v>
      </c>
      <c r="BX5275" s="280" t="s">
        <v>79</v>
      </c>
      <c r="BY5275" s="280" t="s">
        <v>79</v>
      </c>
      <c r="BZ5275" s="280" t="s">
        <v>86</v>
      </c>
      <c r="CA5275" s="280" t="s">
        <v>87</v>
      </c>
      <c r="CB5275" s="280" t="s">
        <v>179</v>
      </c>
      <c r="CC5275" s="280" t="s">
        <v>180</v>
      </c>
      <c r="CD5275" s="281">
        <v>1</v>
      </c>
      <c r="CE5275" s="277">
        <v>45231</v>
      </c>
      <c r="CF5275" s="280"/>
      <c r="CG5275" s="280" t="s">
        <v>181</v>
      </c>
      <c r="CH5275" s="280"/>
      <c r="CI5275" s="280" t="s">
        <v>181</v>
      </c>
      <c r="CJ5275" s="280" t="s">
        <v>1595</v>
      </c>
      <c r="CK5275" s="280"/>
      <c r="CL5275" s="280"/>
      <c r="CM5275" s="280" t="s">
        <v>73</v>
      </c>
      <c r="CN5275" s="280">
        <v>3</v>
      </c>
    </row>
    <row r="5276" spans="4:92">
      <c r="D5276" s="273" t="s">
        <v>83</v>
      </c>
      <c r="E5276" s="273" t="s">
        <v>63</v>
      </c>
      <c r="F5276" s="273" t="s">
        <v>530</v>
      </c>
      <c r="G5276" s="273" t="s">
        <v>533</v>
      </c>
      <c r="H5276" s="274">
        <v>44958</v>
      </c>
      <c r="I5276" s="273">
        <v>11323</v>
      </c>
      <c r="J5276" s="273">
        <v>677</v>
      </c>
      <c r="K5276" s="273">
        <v>0</v>
      </c>
      <c r="L5276" s="273" t="s">
        <v>66</v>
      </c>
      <c r="N5276" s="273" t="s">
        <v>107</v>
      </c>
      <c r="W5276" s="273">
        <v>142279</v>
      </c>
      <c r="X5276" s="273" t="s">
        <v>83</v>
      </c>
      <c r="Y5276" s="273" t="s">
        <v>63</v>
      </c>
      <c r="Z5276" s="273" t="s">
        <v>228</v>
      </c>
      <c r="AA5276" s="273" t="s">
        <v>244</v>
      </c>
      <c r="AB5276" s="274">
        <v>45108</v>
      </c>
      <c r="AC5276" s="273">
        <v>12709</v>
      </c>
      <c r="AD5276" s="273">
        <v>20</v>
      </c>
      <c r="AE5276" s="273">
        <v>8.2000000000000007E-3</v>
      </c>
      <c r="AF5276" s="273" t="s">
        <v>90</v>
      </c>
      <c r="AG5276" s="273" t="s">
        <v>1365</v>
      </c>
      <c r="AH5276" s="273" t="s">
        <v>1366</v>
      </c>
      <c r="AI5276" s="273" t="s">
        <v>199</v>
      </c>
      <c r="AJ5276" s="273" t="s">
        <v>1185</v>
      </c>
      <c r="AK5276" s="273">
        <v>207499</v>
      </c>
      <c r="BV5276" s="336" t="s">
        <v>64</v>
      </c>
      <c r="BW5276" s="337" t="s">
        <v>75</v>
      </c>
      <c r="BX5276" s="337" t="s">
        <v>79</v>
      </c>
      <c r="BY5276" s="337" t="s">
        <v>79</v>
      </c>
      <c r="BZ5276" s="337" t="s">
        <v>86</v>
      </c>
      <c r="CA5276" s="337" t="s">
        <v>87</v>
      </c>
      <c r="CB5276" s="337" t="s">
        <v>179</v>
      </c>
      <c r="CC5276" s="337" t="s">
        <v>180</v>
      </c>
      <c r="CD5276" s="338">
        <v>1</v>
      </c>
      <c r="CE5276" s="335">
        <v>45231</v>
      </c>
      <c r="CF5276" s="337"/>
      <c r="CG5276" s="337" t="s">
        <v>181</v>
      </c>
      <c r="CH5276" s="337"/>
      <c r="CI5276" s="337" t="s">
        <v>181</v>
      </c>
      <c r="CJ5276" s="337" t="s">
        <v>1595</v>
      </c>
      <c r="CK5276" s="337"/>
      <c r="CL5276" s="337"/>
      <c r="CM5276" s="337" t="s">
        <v>73</v>
      </c>
      <c r="CN5276" s="337">
        <v>3</v>
      </c>
    </row>
    <row r="5277" spans="4:92">
      <c r="D5277" s="273" t="s">
        <v>83</v>
      </c>
      <c r="E5277" s="273" t="s">
        <v>63</v>
      </c>
      <c r="F5277" s="273" t="s">
        <v>530</v>
      </c>
      <c r="G5277" s="273" t="s">
        <v>1116</v>
      </c>
      <c r="H5277" s="274">
        <v>45170</v>
      </c>
      <c r="I5277" s="273">
        <v>14003</v>
      </c>
      <c r="J5277" s="273">
        <v>881</v>
      </c>
      <c r="W5277" s="273">
        <v>326742</v>
      </c>
      <c r="X5277" s="273" t="s">
        <v>83</v>
      </c>
      <c r="Y5277" s="273" t="s">
        <v>63</v>
      </c>
      <c r="Z5277" s="273" t="s">
        <v>228</v>
      </c>
      <c r="AA5277" s="273" t="s">
        <v>244</v>
      </c>
      <c r="AB5277" s="274">
        <v>45139</v>
      </c>
      <c r="AC5277" s="273">
        <v>13382</v>
      </c>
      <c r="AD5277" s="273">
        <v>20</v>
      </c>
      <c r="AK5277" s="273">
        <v>244182</v>
      </c>
      <c r="BV5277" s="279" t="s">
        <v>64</v>
      </c>
      <c r="BW5277" s="280" t="s">
        <v>75</v>
      </c>
      <c r="BX5277" s="280" t="s">
        <v>79</v>
      </c>
      <c r="BY5277" s="280" t="s">
        <v>79</v>
      </c>
      <c r="BZ5277" s="280" t="s">
        <v>86</v>
      </c>
      <c r="CA5277" s="280" t="s">
        <v>87</v>
      </c>
      <c r="CB5277" s="280" t="s">
        <v>179</v>
      </c>
      <c r="CC5277" s="280" t="s">
        <v>180</v>
      </c>
      <c r="CD5277" s="281">
        <v>1</v>
      </c>
      <c r="CE5277" s="277">
        <v>45231</v>
      </c>
      <c r="CF5277" s="280"/>
      <c r="CG5277" s="280" t="s">
        <v>181</v>
      </c>
      <c r="CH5277" s="280"/>
      <c r="CI5277" s="280" t="s">
        <v>181</v>
      </c>
      <c r="CJ5277" s="280" t="s">
        <v>1595</v>
      </c>
      <c r="CK5277" s="280"/>
      <c r="CL5277" s="280"/>
      <c r="CM5277" s="280" t="s">
        <v>73</v>
      </c>
      <c r="CN5277" s="280">
        <v>3</v>
      </c>
    </row>
    <row r="5278" spans="4:92">
      <c r="D5278" s="273" t="s">
        <v>83</v>
      </c>
      <c r="E5278" s="273" t="s">
        <v>63</v>
      </c>
      <c r="F5278" s="273" t="s">
        <v>530</v>
      </c>
      <c r="G5278" s="273" t="s">
        <v>1116</v>
      </c>
      <c r="H5278" s="274">
        <v>45170</v>
      </c>
      <c r="I5278" s="273">
        <v>14003</v>
      </c>
      <c r="J5278" s="273">
        <v>881</v>
      </c>
      <c r="K5278" s="273">
        <v>0</v>
      </c>
      <c r="L5278" s="273" t="s">
        <v>66</v>
      </c>
      <c r="N5278" s="273" t="s">
        <v>107</v>
      </c>
      <c r="W5278" s="273">
        <v>326767</v>
      </c>
      <c r="X5278" s="273" t="s">
        <v>83</v>
      </c>
      <c r="Y5278" s="273" t="s">
        <v>63</v>
      </c>
      <c r="Z5278" s="273" t="s">
        <v>157</v>
      </c>
      <c r="AA5278" s="273" t="s">
        <v>157</v>
      </c>
      <c r="AB5278" s="274">
        <v>44927</v>
      </c>
      <c r="AC5278" s="273">
        <v>15282</v>
      </c>
      <c r="AD5278" s="273">
        <v>10</v>
      </c>
      <c r="AK5278" s="273">
        <v>326781</v>
      </c>
      <c r="BV5278" s="336" t="s">
        <v>64</v>
      </c>
      <c r="BW5278" s="337" t="s">
        <v>75</v>
      </c>
      <c r="BX5278" s="337" t="s">
        <v>79</v>
      </c>
      <c r="BY5278" s="337" t="s">
        <v>79</v>
      </c>
      <c r="BZ5278" s="337" t="s">
        <v>86</v>
      </c>
      <c r="CA5278" s="337" t="s">
        <v>87</v>
      </c>
      <c r="CB5278" s="337" t="s">
        <v>179</v>
      </c>
      <c r="CC5278" s="337" t="s">
        <v>180</v>
      </c>
      <c r="CD5278" s="338">
        <v>1</v>
      </c>
      <c r="CE5278" s="335">
        <v>45231</v>
      </c>
      <c r="CF5278" s="337"/>
      <c r="CG5278" s="337" t="s">
        <v>181</v>
      </c>
      <c r="CH5278" s="337"/>
      <c r="CI5278" s="337" t="s">
        <v>181</v>
      </c>
      <c r="CJ5278" s="337" t="s">
        <v>1595</v>
      </c>
      <c r="CK5278" s="337"/>
      <c r="CL5278" s="337"/>
      <c r="CM5278" s="337" t="s">
        <v>73</v>
      </c>
      <c r="CN5278" s="337">
        <v>3</v>
      </c>
    </row>
    <row r="5279" spans="4:92">
      <c r="D5279" s="273" t="s">
        <v>83</v>
      </c>
      <c r="E5279" s="273" t="s">
        <v>63</v>
      </c>
      <c r="F5279" s="273" t="s">
        <v>530</v>
      </c>
      <c r="G5279" s="273" t="s">
        <v>1116</v>
      </c>
      <c r="H5279" s="274">
        <v>45170</v>
      </c>
      <c r="I5279" s="273">
        <v>14003</v>
      </c>
      <c r="J5279" s="273">
        <v>881</v>
      </c>
      <c r="K5279" s="273">
        <v>24696</v>
      </c>
      <c r="L5279" s="273" t="s">
        <v>66</v>
      </c>
      <c r="M5279" s="273">
        <v>6340.2785599999997</v>
      </c>
      <c r="N5279" s="273" t="s">
        <v>115</v>
      </c>
      <c r="W5279" s="273">
        <v>326766</v>
      </c>
      <c r="X5279" s="273" t="s">
        <v>83</v>
      </c>
      <c r="Y5279" s="273" t="s">
        <v>63</v>
      </c>
      <c r="Z5279" s="273" t="s">
        <v>157</v>
      </c>
      <c r="AA5279" s="273" t="s">
        <v>157</v>
      </c>
      <c r="AB5279" s="274">
        <v>44927</v>
      </c>
      <c r="AC5279" s="273">
        <v>15282</v>
      </c>
      <c r="AD5279" s="273">
        <v>10</v>
      </c>
      <c r="AK5279" s="273">
        <v>326818</v>
      </c>
      <c r="BV5279" s="279" t="s">
        <v>64</v>
      </c>
      <c r="BW5279" s="280" t="s">
        <v>75</v>
      </c>
      <c r="BX5279" s="280" t="s">
        <v>79</v>
      </c>
      <c r="BY5279" s="280" t="s">
        <v>79</v>
      </c>
      <c r="BZ5279" s="280" t="s">
        <v>86</v>
      </c>
      <c r="CA5279" s="280" t="s">
        <v>87</v>
      </c>
      <c r="CB5279" s="280" t="s">
        <v>179</v>
      </c>
      <c r="CC5279" s="280" t="s">
        <v>180</v>
      </c>
      <c r="CD5279" s="281">
        <v>1</v>
      </c>
      <c r="CE5279" s="277">
        <v>45231</v>
      </c>
      <c r="CF5279" s="280"/>
      <c r="CG5279" s="280" t="s">
        <v>181</v>
      </c>
      <c r="CH5279" s="280"/>
      <c r="CI5279" s="280" t="s">
        <v>181</v>
      </c>
      <c r="CJ5279" s="280" t="s">
        <v>1595</v>
      </c>
      <c r="CK5279" s="280"/>
      <c r="CL5279" s="280"/>
      <c r="CM5279" s="280" t="s">
        <v>73</v>
      </c>
      <c r="CN5279" s="280">
        <v>3</v>
      </c>
    </row>
    <row r="5280" spans="4:92">
      <c r="D5280" s="273" t="s">
        <v>83</v>
      </c>
      <c r="E5280" s="273" t="s">
        <v>63</v>
      </c>
      <c r="F5280" s="273" t="s">
        <v>530</v>
      </c>
      <c r="G5280" s="273" t="s">
        <v>1116</v>
      </c>
      <c r="H5280" s="274">
        <v>45200</v>
      </c>
      <c r="I5280" s="273">
        <v>14276</v>
      </c>
      <c r="J5280" s="273">
        <v>881</v>
      </c>
      <c r="K5280" s="273">
        <v>25200</v>
      </c>
      <c r="L5280" s="273" t="s">
        <v>66</v>
      </c>
      <c r="M5280" s="273">
        <v>3549.5284000000001</v>
      </c>
      <c r="N5280" s="273" t="s">
        <v>67</v>
      </c>
      <c r="P5280" s="273" t="s">
        <v>68</v>
      </c>
      <c r="Q5280" s="273" t="s">
        <v>69</v>
      </c>
      <c r="R5280" s="273" t="s">
        <v>70</v>
      </c>
      <c r="S5280" s="273" t="s">
        <v>71</v>
      </c>
      <c r="T5280" s="273" t="s">
        <v>72</v>
      </c>
      <c r="U5280" s="273" t="s">
        <v>73</v>
      </c>
      <c r="V5280" s="273" t="s">
        <v>74</v>
      </c>
      <c r="W5280" s="273">
        <v>326808</v>
      </c>
      <c r="X5280" s="273" t="s">
        <v>83</v>
      </c>
      <c r="Y5280" s="273" t="s">
        <v>63</v>
      </c>
      <c r="Z5280" s="273" t="s">
        <v>157</v>
      </c>
      <c r="AA5280" s="273" t="s">
        <v>157</v>
      </c>
      <c r="AB5280" s="274">
        <v>44927</v>
      </c>
      <c r="AC5280" s="273">
        <v>15282</v>
      </c>
      <c r="AD5280" s="273">
        <v>10</v>
      </c>
      <c r="AK5280" s="273">
        <v>326816</v>
      </c>
      <c r="BV5280" s="336" t="s">
        <v>64</v>
      </c>
      <c r="BW5280" s="337" t="s">
        <v>75</v>
      </c>
      <c r="BX5280" s="337" t="s">
        <v>79</v>
      </c>
      <c r="BY5280" s="337" t="s">
        <v>79</v>
      </c>
      <c r="BZ5280" s="337" t="s">
        <v>86</v>
      </c>
      <c r="CA5280" s="337" t="s">
        <v>87</v>
      </c>
      <c r="CB5280" s="337" t="s">
        <v>179</v>
      </c>
      <c r="CC5280" s="337" t="s">
        <v>180</v>
      </c>
      <c r="CD5280" s="338">
        <v>1</v>
      </c>
      <c r="CE5280" s="335">
        <v>45231</v>
      </c>
      <c r="CF5280" s="337"/>
      <c r="CG5280" s="337" t="s">
        <v>181</v>
      </c>
      <c r="CH5280" s="337"/>
      <c r="CI5280" s="337" t="s">
        <v>181</v>
      </c>
      <c r="CJ5280" s="337" t="s">
        <v>1595</v>
      </c>
      <c r="CK5280" s="337"/>
      <c r="CL5280" s="337"/>
      <c r="CM5280" s="337" t="s">
        <v>73</v>
      </c>
      <c r="CN5280" s="337">
        <v>3</v>
      </c>
    </row>
    <row r="5281" spans="4:92">
      <c r="D5281" s="273" t="s">
        <v>83</v>
      </c>
      <c r="E5281" s="273" t="s">
        <v>63</v>
      </c>
      <c r="F5281" s="273" t="s">
        <v>530</v>
      </c>
      <c r="G5281" s="273" t="s">
        <v>1116</v>
      </c>
      <c r="H5281" s="274">
        <v>45200</v>
      </c>
      <c r="I5281" s="273">
        <v>14276</v>
      </c>
      <c r="J5281" s="273">
        <v>881</v>
      </c>
      <c r="K5281" s="273">
        <v>0</v>
      </c>
      <c r="L5281" s="273" t="s">
        <v>66</v>
      </c>
      <c r="N5281" s="273" t="s">
        <v>107</v>
      </c>
      <c r="W5281" s="273">
        <v>326807</v>
      </c>
      <c r="X5281" s="273" t="s">
        <v>83</v>
      </c>
      <c r="Y5281" s="273" t="s">
        <v>63</v>
      </c>
      <c r="Z5281" s="273" t="s">
        <v>157</v>
      </c>
      <c r="AA5281" s="273" t="s">
        <v>157</v>
      </c>
      <c r="AB5281" s="274">
        <v>44927</v>
      </c>
      <c r="AC5281" s="273">
        <v>15282</v>
      </c>
      <c r="AD5281" s="273">
        <v>10</v>
      </c>
      <c r="AK5281" s="273">
        <v>326821</v>
      </c>
      <c r="BV5281" s="279" t="s">
        <v>64</v>
      </c>
      <c r="BW5281" s="280" t="s">
        <v>75</v>
      </c>
      <c r="BX5281" s="280" t="s">
        <v>79</v>
      </c>
      <c r="BY5281" s="280" t="s">
        <v>79</v>
      </c>
      <c r="BZ5281" s="280" t="s">
        <v>86</v>
      </c>
      <c r="CA5281" s="280" t="s">
        <v>87</v>
      </c>
      <c r="CB5281" s="280" t="s">
        <v>179</v>
      </c>
      <c r="CC5281" s="280" t="s">
        <v>180</v>
      </c>
      <c r="CD5281" s="281">
        <v>1</v>
      </c>
      <c r="CE5281" s="277">
        <v>45231</v>
      </c>
      <c r="CF5281" s="280"/>
      <c r="CG5281" s="280" t="s">
        <v>181</v>
      </c>
      <c r="CH5281" s="280"/>
      <c r="CI5281" s="280" t="s">
        <v>181</v>
      </c>
      <c r="CJ5281" s="280" t="s">
        <v>1595</v>
      </c>
      <c r="CK5281" s="280"/>
      <c r="CL5281" s="280"/>
      <c r="CM5281" s="280" t="s">
        <v>73</v>
      </c>
      <c r="CN5281" s="280">
        <v>3</v>
      </c>
    </row>
    <row r="5282" spans="4:92">
      <c r="D5282" s="273" t="s">
        <v>83</v>
      </c>
      <c r="E5282" s="273" t="s">
        <v>63</v>
      </c>
      <c r="F5282" s="273" t="s">
        <v>530</v>
      </c>
      <c r="G5282" s="273" t="s">
        <v>1116</v>
      </c>
      <c r="H5282" s="274">
        <v>45200</v>
      </c>
      <c r="I5282" s="273">
        <v>14276</v>
      </c>
      <c r="J5282" s="273">
        <v>881</v>
      </c>
      <c r="K5282" s="273">
        <v>56448</v>
      </c>
      <c r="L5282" s="273" t="s">
        <v>66</v>
      </c>
      <c r="M5282" s="273">
        <v>8865.2739999999994</v>
      </c>
      <c r="N5282" s="273" t="s">
        <v>115</v>
      </c>
      <c r="W5282" s="273">
        <v>326806</v>
      </c>
      <c r="X5282" s="273" t="s">
        <v>83</v>
      </c>
      <c r="Y5282" s="273" t="s">
        <v>63</v>
      </c>
      <c r="Z5282" s="273" t="s">
        <v>157</v>
      </c>
      <c r="AA5282" s="273" t="s">
        <v>157</v>
      </c>
      <c r="AB5282" s="274">
        <v>44927</v>
      </c>
      <c r="AC5282" s="273">
        <v>15282</v>
      </c>
      <c r="AD5282" s="273">
        <v>10</v>
      </c>
      <c r="AK5282" s="273">
        <v>326824</v>
      </c>
      <c r="BV5282" s="336" t="s">
        <v>64</v>
      </c>
      <c r="BW5282" s="337" t="s">
        <v>75</v>
      </c>
      <c r="BX5282" s="337" t="s">
        <v>79</v>
      </c>
      <c r="BY5282" s="337" t="s">
        <v>79</v>
      </c>
      <c r="BZ5282" s="337" t="s">
        <v>86</v>
      </c>
      <c r="CA5282" s="337" t="s">
        <v>87</v>
      </c>
      <c r="CB5282" s="337" t="s">
        <v>179</v>
      </c>
      <c r="CC5282" s="337" t="s">
        <v>180</v>
      </c>
      <c r="CD5282" s="338">
        <v>1</v>
      </c>
      <c r="CE5282" s="335">
        <v>45231</v>
      </c>
      <c r="CF5282" s="337"/>
      <c r="CG5282" s="337" t="s">
        <v>181</v>
      </c>
      <c r="CH5282" s="337"/>
      <c r="CI5282" s="337" t="s">
        <v>181</v>
      </c>
      <c r="CJ5282" s="337" t="s">
        <v>1595</v>
      </c>
      <c r="CK5282" s="337"/>
      <c r="CL5282" s="337"/>
      <c r="CM5282" s="337" t="s">
        <v>73</v>
      </c>
      <c r="CN5282" s="337">
        <v>3</v>
      </c>
    </row>
    <row r="5283" spans="4:92">
      <c r="D5283" s="273" t="s">
        <v>83</v>
      </c>
      <c r="E5283" s="273" t="s">
        <v>63</v>
      </c>
      <c r="F5283" s="273" t="s">
        <v>530</v>
      </c>
      <c r="G5283" s="273" t="s">
        <v>1116</v>
      </c>
      <c r="H5283" s="274">
        <v>45231</v>
      </c>
      <c r="I5283" s="273">
        <v>14643</v>
      </c>
      <c r="J5283" s="273">
        <v>881</v>
      </c>
      <c r="K5283" s="273">
        <v>25200</v>
      </c>
      <c r="L5283" s="273" t="s">
        <v>66</v>
      </c>
      <c r="M5283" s="273">
        <v>3549.5284000000001</v>
      </c>
      <c r="N5283" s="273" t="s">
        <v>67</v>
      </c>
      <c r="P5283" s="273" t="s">
        <v>68</v>
      </c>
      <c r="Q5283" s="273" t="s">
        <v>69</v>
      </c>
      <c r="R5283" s="273" t="s">
        <v>70</v>
      </c>
      <c r="S5283" s="273" t="s">
        <v>71</v>
      </c>
      <c r="T5283" s="273" t="s">
        <v>72</v>
      </c>
      <c r="U5283" s="273" t="s">
        <v>73</v>
      </c>
      <c r="V5283" s="273" t="s">
        <v>74</v>
      </c>
      <c r="W5283" s="273">
        <v>326870</v>
      </c>
      <c r="X5283" s="273" t="s">
        <v>83</v>
      </c>
      <c r="Y5283" s="273" t="s">
        <v>63</v>
      </c>
      <c r="Z5283" s="273" t="s">
        <v>157</v>
      </c>
      <c r="AA5283" s="273" t="s">
        <v>157</v>
      </c>
      <c r="AB5283" s="274">
        <v>44927</v>
      </c>
      <c r="AC5283" s="273">
        <v>15282</v>
      </c>
      <c r="AD5283" s="273">
        <v>10</v>
      </c>
      <c r="AK5283" s="273">
        <v>326827</v>
      </c>
      <c r="BV5283" s="279" t="s">
        <v>64</v>
      </c>
      <c r="BW5283" s="280" t="s">
        <v>75</v>
      </c>
      <c r="BX5283" s="280" t="s">
        <v>79</v>
      </c>
      <c r="BY5283" s="280" t="s">
        <v>79</v>
      </c>
      <c r="BZ5283" s="280" t="s">
        <v>86</v>
      </c>
      <c r="CA5283" s="280" t="s">
        <v>87</v>
      </c>
      <c r="CB5283" s="280" t="s">
        <v>179</v>
      </c>
      <c r="CC5283" s="280" t="s">
        <v>180</v>
      </c>
      <c r="CD5283" s="281">
        <v>1</v>
      </c>
      <c r="CE5283" s="277">
        <v>45231</v>
      </c>
      <c r="CF5283" s="280"/>
      <c r="CG5283" s="280" t="s">
        <v>181</v>
      </c>
      <c r="CH5283" s="280"/>
      <c r="CI5283" s="280" t="s">
        <v>181</v>
      </c>
      <c r="CJ5283" s="280" t="s">
        <v>1595</v>
      </c>
      <c r="CK5283" s="280"/>
      <c r="CL5283" s="280"/>
      <c r="CM5283" s="280" t="s">
        <v>73</v>
      </c>
      <c r="CN5283" s="280">
        <v>3</v>
      </c>
    </row>
    <row r="5284" spans="4:92">
      <c r="D5284" s="273" t="s">
        <v>83</v>
      </c>
      <c r="E5284" s="273" t="s">
        <v>63</v>
      </c>
      <c r="F5284" s="273" t="s">
        <v>530</v>
      </c>
      <c r="G5284" s="273" t="s">
        <v>1116</v>
      </c>
      <c r="H5284" s="274">
        <v>45231</v>
      </c>
      <c r="I5284" s="273">
        <v>14643</v>
      </c>
      <c r="J5284" s="273">
        <v>881</v>
      </c>
      <c r="K5284" s="273">
        <v>0</v>
      </c>
      <c r="L5284" s="273" t="s">
        <v>66</v>
      </c>
      <c r="N5284" s="273" t="s">
        <v>107</v>
      </c>
      <c r="W5284" s="273">
        <v>326869</v>
      </c>
      <c r="X5284" s="273" t="s">
        <v>83</v>
      </c>
      <c r="Y5284" s="273" t="s">
        <v>63</v>
      </c>
      <c r="Z5284" s="273" t="s">
        <v>157</v>
      </c>
      <c r="AA5284" s="273" t="s">
        <v>157</v>
      </c>
      <c r="AB5284" s="274">
        <v>44927</v>
      </c>
      <c r="AC5284" s="273">
        <v>15282</v>
      </c>
      <c r="AD5284" s="273">
        <v>10</v>
      </c>
      <c r="AK5284" s="273">
        <v>326830</v>
      </c>
      <c r="BV5284" s="336" t="s">
        <v>64</v>
      </c>
      <c r="BW5284" s="337" t="s">
        <v>75</v>
      </c>
      <c r="BX5284" s="337" t="s">
        <v>79</v>
      </c>
      <c r="BY5284" s="337" t="s">
        <v>79</v>
      </c>
      <c r="BZ5284" s="337" t="s">
        <v>86</v>
      </c>
      <c r="CA5284" s="337" t="s">
        <v>87</v>
      </c>
      <c r="CB5284" s="337" t="s">
        <v>179</v>
      </c>
      <c r="CC5284" s="337" t="s">
        <v>180</v>
      </c>
      <c r="CD5284" s="338">
        <v>1</v>
      </c>
      <c r="CE5284" s="335">
        <v>45231</v>
      </c>
      <c r="CF5284" s="337"/>
      <c r="CG5284" s="337" t="s">
        <v>181</v>
      </c>
      <c r="CH5284" s="337"/>
      <c r="CI5284" s="337" t="s">
        <v>181</v>
      </c>
      <c r="CJ5284" s="337" t="s">
        <v>1595</v>
      </c>
      <c r="CK5284" s="337"/>
      <c r="CL5284" s="337"/>
      <c r="CM5284" s="337" t="s">
        <v>73</v>
      </c>
      <c r="CN5284" s="337">
        <v>3</v>
      </c>
    </row>
    <row r="5285" spans="4:92">
      <c r="D5285" s="273" t="s">
        <v>83</v>
      </c>
      <c r="E5285" s="273" t="s">
        <v>63</v>
      </c>
      <c r="F5285" s="273" t="s">
        <v>530</v>
      </c>
      <c r="G5285" s="273" t="s">
        <v>1116</v>
      </c>
      <c r="H5285" s="274">
        <v>45231</v>
      </c>
      <c r="I5285" s="273">
        <v>14643</v>
      </c>
      <c r="J5285" s="273">
        <v>881</v>
      </c>
      <c r="K5285" s="273">
        <v>76048</v>
      </c>
      <c r="L5285" s="273" t="s">
        <v>66</v>
      </c>
      <c r="M5285" s="273">
        <v>9162.8724000000002</v>
      </c>
      <c r="N5285" s="273" t="s">
        <v>115</v>
      </c>
      <c r="W5285" s="273">
        <v>326868</v>
      </c>
      <c r="X5285" s="273" t="s">
        <v>83</v>
      </c>
      <c r="Y5285" s="273" t="s">
        <v>63</v>
      </c>
      <c r="Z5285" s="273" t="s">
        <v>157</v>
      </c>
      <c r="AA5285" s="273" t="s">
        <v>157</v>
      </c>
      <c r="AB5285" s="274">
        <v>44927</v>
      </c>
      <c r="AC5285" s="273">
        <v>15282</v>
      </c>
      <c r="AD5285" s="273">
        <v>10</v>
      </c>
      <c r="AK5285" s="273">
        <v>326833</v>
      </c>
      <c r="BV5285" s="279" t="s">
        <v>64</v>
      </c>
      <c r="BW5285" s="280" t="s">
        <v>75</v>
      </c>
      <c r="BX5285" s="280" t="s">
        <v>79</v>
      </c>
      <c r="BY5285" s="280" t="s">
        <v>79</v>
      </c>
      <c r="BZ5285" s="280" t="s">
        <v>86</v>
      </c>
      <c r="CA5285" s="280" t="s">
        <v>87</v>
      </c>
      <c r="CB5285" s="280" t="s">
        <v>179</v>
      </c>
      <c r="CC5285" s="280" t="s">
        <v>180</v>
      </c>
      <c r="CD5285" s="281">
        <v>1</v>
      </c>
      <c r="CE5285" s="277">
        <v>45231</v>
      </c>
      <c r="CF5285" s="280"/>
      <c r="CG5285" s="280" t="s">
        <v>181</v>
      </c>
      <c r="CH5285" s="280"/>
      <c r="CI5285" s="280" t="s">
        <v>181</v>
      </c>
      <c r="CJ5285" s="280" t="s">
        <v>1595</v>
      </c>
      <c r="CK5285" s="280"/>
      <c r="CL5285" s="280"/>
      <c r="CM5285" s="280" t="s">
        <v>73</v>
      </c>
      <c r="CN5285" s="280">
        <v>3</v>
      </c>
    </row>
    <row r="5286" spans="4:92">
      <c r="D5286" s="273" t="s">
        <v>83</v>
      </c>
      <c r="E5286" s="273" t="s">
        <v>63</v>
      </c>
      <c r="F5286" s="273" t="s">
        <v>530</v>
      </c>
      <c r="G5286" s="273" t="s">
        <v>1116</v>
      </c>
      <c r="H5286" s="274">
        <v>45261</v>
      </c>
      <c r="I5286" s="273">
        <v>17100</v>
      </c>
      <c r="J5286" s="273">
        <v>881</v>
      </c>
      <c r="K5286" s="273">
        <v>0</v>
      </c>
      <c r="L5286" s="273" t="s">
        <v>66</v>
      </c>
      <c r="M5286" s="273">
        <v>0</v>
      </c>
      <c r="N5286" s="273" t="s">
        <v>67</v>
      </c>
      <c r="P5286" s="273" t="s">
        <v>68</v>
      </c>
      <c r="Q5286" s="273" t="s">
        <v>69</v>
      </c>
      <c r="R5286" s="273" t="s">
        <v>70</v>
      </c>
      <c r="S5286" s="273" t="s">
        <v>71</v>
      </c>
      <c r="T5286" s="273" t="s">
        <v>72</v>
      </c>
      <c r="U5286" s="273" t="s">
        <v>73</v>
      </c>
      <c r="V5286" s="273" t="s">
        <v>74</v>
      </c>
      <c r="W5286" s="273">
        <v>327005</v>
      </c>
      <c r="X5286" s="273" t="s">
        <v>83</v>
      </c>
      <c r="Y5286" s="273" t="s">
        <v>63</v>
      </c>
      <c r="Z5286" s="273" t="s">
        <v>157</v>
      </c>
      <c r="AA5286" s="273" t="s">
        <v>157</v>
      </c>
      <c r="AB5286" s="274">
        <v>44927</v>
      </c>
      <c r="AC5286" s="273">
        <v>15282</v>
      </c>
      <c r="AD5286" s="273">
        <v>10</v>
      </c>
      <c r="AK5286" s="273">
        <v>326836</v>
      </c>
      <c r="BV5286" s="336" t="s">
        <v>64</v>
      </c>
      <c r="BW5286" s="337" t="s">
        <v>75</v>
      </c>
      <c r="BX5286" s="337" t="s">
        <v>79</v>
      </c>
      <c r="BY5286" s="337" t="s">
        <v>79</v>
      </c>
      <c r="BZ5286" s="337" t="s">
        <v>86</v>
      </c>
      <c r="CA5286" s="337" t="s">
        <v>87</v>
      </c>
      <c r="CB5286" s="337" t="s">
        <v>179</v>
      </c>
      <c r="CC5286" s="337" t="s">
        <v>180</v>
      </c>
      <c r="CD5286" s="338">
        <v>1</v>
      </c>
      <c r="CE5286" s="335">
        <v>45231</v>
      </c>
      <c r="CF5286" s="337"/>
      <c r="CG5286" s="337" t="s">
        <v>181</v>
      </c>
      <c r="CH5286" s="337"/>
      <c r="CI5286" s="337" t="s">
        <v>181</v>
      </c>
      <c r="CJ5286" s="337" t="s">
        <v>1595</v>
      </c>
      <c r="CK5286" s="337"/>
      <c r="CL5286" s="337"/>
      <c r="CM5286" s="337" t="s">
        <v>73</v>
      </c>
      <c r="CN5286" s="337">
        <v>3</v>
      </c>
    </row>
    <row r="5287" spans="4:92">
      <c r="D5287" s="273" t="s">
        <v>83</v>
      </c>
      <c r="E5287" s="273" t="s">
        <v>63</v>
      </c>
      <c r="F5287" s="273" t="s">
        <v>530</v>
      </c>
      <c r="G5287" s="273" t="s">
        <v>1116</v>
      </c>
      <c r="H5287" s="274">
        <v>45261</v>
      </c>
      <c r="I5287" s="273">
        <v>17100</v>
      </c>
      <c r="J5287" s="273">
        <v>881</v>
      </c>
      <c r="K5287" s="273">
        <v>0</v>
      </c>
      <c r="L5287" s="273" t="s">
        <v>66</v>
      </c>
      <c r="N5287" s="273" t="s">
        <v>107</v>
      </c>
      <c r="W5287" s="273">
        <v>327004</v>
      </c>
      <c r="X5287" s="273" t="s">
        <v>83</v>
      </c>
      <c r="Y5287" s="273" t="s">
        <v>63</v>
      </c>
      <c r="Z5287" s="273" t="s">
        <v>157</v>
      </c>
      <c r="AA5287" s="273" t="s">
        <v>157</v>
      </c>
      <c r="AB5287" s="274">
        <v>44927</v>
      </c>
      <c r="AC5287" s="273">
        <v>15282</v>
      </c>
      <c r="AD5287" s="273">
        <v>10</v>
      </c>
      <c r="AK5287" s="273">
        <v>326840</v>
      </c>
      <c r="BV5287" s="279" t="s">
        <v>64</v>
      </c>
      <c r="BW5287" s="280" t="s">
        <v>75</v>
      </c>
      <c r="BX5287" s="280" t="s">
        <v>79</v>
      </c>
      <c r="BY5287" s="280" t="s">
        <v>79</v>
      </c>
      <c r="BZ5287" s="280" t="s">
        <v>204</v>
      </c>
      <c r="CA5287" s="280" t="s">
        <v>205</v>
      </c>
      <c r="CB5287" s="280" t="s">
        <v>206</v>
      </c>
      <c r="CC5287" s="280" t="s">
        <v>207</v>
      </c>
      <c r="CD5287" s="281">
        <v>0</v>
      </c>
      <c r="CE5287" s="277">
        <v>45231</v>
      </c>
      <c r="CF5287" s="280"/>
      <c r="CG5287" s="280" t="s">
        <v>181</v>
      </c>
      <c r="CH5287" s="280"/>
      <c r="CI5287" s="280" t="s">
        <v>208</v>
      </c>
      <c r="CJ5287" s="280" t="s">
        <v>209</v>
      </c>
      <c r="CK5287" s="280"/>
      <c r="CL5287" s="280"/>
      <c r="CM5287" s="280" t="s">
        <v>73</v>
      </c>
      <c r="CN5287" s="280">
        <v>3</v>
      </c>
    </row>
    <row r="5288" spans="4:92">
      <c r="D5288" s="273" t="s">
        <v>83</v>
      </c>
      <c r="E5288" s="273" t="s">
        <v>63</v>
      </c>
      <c r="F5288" s="273" t="s">
        <v>530</v>
      </c>
      <c r="G5288" s="273" t="s">
        <v>1116</v>
      </c>
      <c r="H5288" s="274">
        <v>45261</v>
      </c>
      <c r="I5288" s="273">
        <v>17100</v>
      </c>
      <c r="J5288" s="273">
        <v>881</v>
      </c>
      <c r="K5288" s="273">
        <v>35280</v>
      </c>
      <c r="L5288" s="273" t="s">
        <v>66</v>
      </c>
      <c r="M5288" s="273">
        <v>6172.9527200000002</v>
      </c>
      <c r="N5288" s="273" t="s">
        <v>115</v>
      </c>
      <c r="W5288" s="273">
        <v>327003</v>
      </c>
      <c r="X5288" s="273" t="s">
        <v>83</v>
      </c>
      <c r="Y5288" s="273" t="s">
        <v>63</v>
      </c>
      <c r="Z5288" s="273" t="s">
        <v>157</v>
      </c>
      <c r="AA5288" s="273" t="s">
        <v>157</v>
      </c>
      <c r="AB5288" s="274">
        <v>44927</v>
      </c>
      <c r="AC5288" s="273">
        <v>15282</v>
      </c>
      <c r="AD5288" s="273">
        <v>10</v>
      </c>
      <c r="AK5288" s="273">
        <v>326843</v>
      </c>
      <c r="BV5288" s="336" t="s">
        <v>64</v>
      </c>
      <c r="BW5288" s="337" t="s">
        <v>75</v>
      </c>
      <c r="BX5288" s="337" t="s">
        <v>79</v>
      </c>
      <c r="BY5288" s="337" t="s">
        <v>79</v>
      </c>
      <c r="BZ5288" s="337" t="s">
        <v>204</v>
      </c>
      <c r="CA5288" s="337" t="s">
        <v>205</v>
      </c>
      <c r="CB5288" s="337" t="s">
        <v>206</v>
      </c>
      <c r="CC5288" s="337" t="s">
        <v>207</v>
      </c>
      <c r="CD5288" s="338">
        <v>0</v>
      </c>
      <c r="CE5288" s="335">
        <v>45231</v>
      </c>
      <c r="CF5288" s="337"/>
      <c r="CG5288" s="337" t="s">
        <v>181</v>
      </c>
      <c r="CH5288" s="337"/>
      <c r="CI5288" s="337" t="s">
        <v>208</v>
      </c>
      <c r="CJ5288" s="337" t="s">
        <v>209</v>
      </c>
      <c r="CK5288" s="337"/>
      <c r="CL5288" s="337"/>
      <c r="CM5288" s="337" t="s">
        <v>73</v>
      </c>
      <c r="CN5288" s="337">
        <v>3</v>
      </c>
    </row>
    <row r="5289" spans="4:92">
      <c r="D5289" s="273" t="s">
        <v>83</v>
      </c>
      <c r="E5289" s="273" t="s">
        <v>63</v>
      </c>
      <c r="F5289" s="273" t="s">
        <v>530</v>
      </c>
      <c r="G5289" s="273" t="s">
        <v>1113</v>
      </c>
      <c r="H5289" s="274">
        <v>44927</v>
      </c>
      <c r="I5289" s="273">
        <v>13991</v>
      </c>
      <c r="J5289" s="273">
        <v>880</v>
      </c>
      <c r="W5289" s="273">
        <v>247238</v>
      </c>
      <c r="X5289" s="273" t="s">
        <v>83</v>
      </c>
      <c r="Y5289" s="273" t="s">
        <v>63</v>
      </c>
      <c r="Z5289" s="273" t="s">
        <v>157</v>
      </c>
      <c r="AA5289" s="273" t="s">
        <v>157</v>
      </c>
      <c r="AB5289" s="274">
        <v>44927</v>
      </c>
      <c r="AC5289" s="273">
        <v>15432</v>
      </c>
      <c r="AD5289" s="273">
        <v>10</v>
      </c>
      <c r="AK5289" s="273">
        <v>284380</v>
      </c>
      <c r="BV5289" s="279" t="s">
        <v>64</v>
      </c>
      <c r="BW5289" s="280" t="s">
        <v>75</v>
      </c>
      <c r="BX5289" s="280" t="s">
        <v>79</v>
      </c>
      <c r="BY5289" s="280" t="s">
        <v>79</v>
      </c>
      <c r="BZ5289" s="280" t="s">
        <v>204</v>
      </c>
      <c r="CA5289" s="280" t="s">
        <v>205</v>
      </c>
      <c r="CB5289" s="280" t="s">
        <v>206</v>
      </c>
      <c r="CC5289" s="280" t="s">
        <v>207</v>
      </c>
      <c r="CD5289" s="281">
        <v>0</v>
      </c>
      <c r="CE5289" s="277">
        <v>45231</v>
      </c>
      <c r="CF5289" s="280"/>
      <c r="CG5289" s="280" t="s">
        <v>181</v>
      </c>
      <c r="CH5289" s="280"/>
      <c r="CI5289" s="280" t="s">
        <v>208</v>
      </c>
      <c r="CJ5289" s="280" t="s">
        <v>209</v>
      </c>
      <c r="CK5289" s="280"/>
      <c r="CL5289" s="280"/>
      <c r="CM5289" s="280" t="s">
        <v>73</v>
      </c>
      <c r="CN5289" s="280">
        <v>3</v>
      </c>
    </row>
    <row r="5290" spans="4:92">
      <c r="D5290" s="273" t="s">
        <v>83</v>
      </c>
      <c r="E5290" s="273" t="s">
        <v>63</v>
      </c>
      <c r="F5290" s="273" t="s">
        <v>530</v>
      </c>
      <c r="G5290" s="273" t="s">
        <v>1113</v>
      </c>
      <c r="H5290" s="274">
        <v>44927</v>
      </c>
      <c r="I5290" s="273">
        <v>13991</v>
      </c>
      <c r="J5290" s="273">
        <v>880</v>
      </c>
      <c r="K5290" s="273">
        <v>0</v>
      </c>
      <c r="L5290" s="273" t="s">
        <v>66</v>
      </c>
      <c r="N5290" s="273" t="s">
        <v>107</v>
      </c>
      <c r="W5290" s="273">
        <v>247263</v>
      </c>
      <c r="X5290" s="273" t="s">
        <v>83</v>
      </c>
      <c r="Y5290" s="273" t="s">
        <v>63</v>
      </c>
      <c r="Z5290" s="273" t="s">
        <v>157</v>
      </c>
      <c r="AA5290" s="273" t="s">
        <v>157</v>
      </c>
      <c r="AB5290" s="274">
        <v>44958</v>
      </c>
      <c r="AC5290" s="273">
        <v>11826</v>
      </c>
      <c r="AD5290" s="273">
        <v>10</v>
      </c>
      <c r="AK5290" s="273">
        <v>157124</v>
      </c>
      <c r="BV5290" s="336" t="s">
        <v>64</v>
      </c>
      <c r="BW5290" s="337" t="s">
        <v>75</v>
      </c>
      <c r="BX5290" s="337" t="s">
        <v>79</v>
      </c>
      <c r="BY5290" s="337" t="s">
        <v>79</v>
      </c>
      <c r="BZ5290" s="337" t="s">
        <v>204</v>
      </c>
      <c r="CA5290" s="337" t="s">
        <v>205</v>
      </c>
      <c r="CB5290" s="337" t="s">
        <v>206</v>
      </c>
      <c r="CC5290" s="337" t="s">
        <v>207</v>
      </c>
      <c r="CD5290" s="338">
        <v>0</v>
      </c>
      <c r="CE5290" s="335">
        <v>45231</v>
      </c>
      <c r="CF5290" s="337"/>
      <c r="CG5290" s="337" t="s">
        <v>181</v>
      </c>
      <c r="CH5290" s="337"/>
      <c r="CI5290" s="337" t="s">
        <v>208</v>
      </c>
      <c r="CJ5290" s="337" t="s">
        <v>209</v>
      </c>
      <c r="CK5290" s="337"/>
      <c r="CL5290" s="337"/>
      <c r="CM5290" s="337" t="s">
        <v>73</v>
      </c>
      <c r="CN5290" s="337">
        <v>3</v>
      </c>
    </row>
    <row r="5291" spans="4:92">
      <c r="D5291" s="273" t="s">
        <v>83</v>
      </c>
      <c r="E5291" s="273" t="s">
        <v>63</v>
      </c>
      <c r="F5291" s="273" t="s">
        <v>530</v>
      </c>
      <c r="G5291" s="273" t="s">
        <v>1113</v>
      </c>
      <c r="H5291" s="274">
        <v>44927</v>
      </c>
      <c r="I5291" s="273">
        <v>13991</v>
      </c>
      <c r="J5291" s="273">
        <v>880</v>
      </c>
      <c r="K5291" s="273">
        <v>9866</v>
      </c>
      <c r="L5291" s="273" t="s">
        <v>66</v>
      </c>
      <c r="M5291" s="273">
        <v>1047.5203200000001</v>
      </c>
      <c r="N5291" s="273" t="s">
        <v>115</v>
      </c>
      <c r="W5291" s="273">
        <v>247262</v>
      </c>
      <c r="X5291" s="273" t="s">
        <v>83</v>
      </c>
      <c r="Y5291" s="273" t="s">
        <v>63</v>
      </c>
      <c r="Z5291" s="273" t="s">
        <v>157</v>
      </c>
      <c r="AA5291" s="273" t="s">
        <v>157</v>
      </c>
      <c r="AB5291" s="274">
        <v>44958</v>
      </c>
      <c r="AC5291" s="273">
        <v>11977</v>
      </c>
      <c r="AD5291" s="273">
        <v>10</v>
      </c>
      <c r="AE5291" s="273">
        <v>3</v>
      </c>
      <c r="AF5291" s="273" t="s">
        <v>90</v>
      </c>
      <c r="AG5291" s="273" t="s">
        <v>882</v>
      </c>
      <c r="AH5291" s="273" t="s">
        <v>1119</v>
      </c>
      <c r="AI5291" s="273" t="s">
        <v>123</v>
      </c>
      <c r="AJ5291" s="273" t="s">
        <v>214</v>
      </c>
      <c r="AK5291" s="273">
        <v>165475</v>
      </c>
      <c r="BV5291" s="279" t="s">
        <v>64</v>
      </c>
      <c r="BW5291" s="280" t="s">
        <v>75</v>
      </c>
      <c r="BX5291" s="280" t="s">
        <v>79</v>
      </c>
      <c r="BY5291" s="280" t="s">
        <v>79</v>
      </c>
      <c r="BZ5291" s="280" t="s">
        <v>204</v>
      </c>
      <c r="CA5291" s="280" t="s">
        <v>205</v>
      </c>
      <c r="CB5291" s="280" t="s">
        <v>206</v>
      </c>
      <c r="CC5291" s="280" t="s">
        <v>207</v>
      </c>
      <c r="CD5291" s="281">
        <v>0</v>
      </c>
      <c r="CE5291" s="277">
        <v>45231</v>
      </c>
      <c r="CF5291" s="280"/>
      <c r="CG5291" s="280" t="s">
        <v>181</v>
      </c>
      <c r="CH5291" s="280"/>
      <c r="CI5291" s="280" t="s">
        <v>208</v>
      </c>
      <c r="CJ5291" s="280" t="s">
        <v>209</v>
      </c>
      <c r="CK5291" s="280"/>
      <c r="CL5291" s="280"/>
      <c r="CM5291" s="280" t="s">
        <v>73</v>
      </c>
      <c r="CN5291" s="280">
        <v>3</v>
      </c>
    </row>
    <row r="5292" spans="4:92">
      <c r="D5292" s="273" t="s">
        <v>83</v>
      </c>
      <c r="E5292" s="273" t="s">
        <v>63</v>
      </c>
      <c r="F5292" s="273" t="s">
        <v>530</v>
      </c>
      <c r="G5292" s="273" t="s">
        <v>1113</v>
      </c>
      <c r="H5292" s="274">
        <v>44958</v>
      </c>
      <c r="I5292" s="273">
        <v>13992</v>
      </c>
      <c r="J5292" s="273">
        <v>880</v>
      </c>
      <c r="W5292" s="273">
        <v>247267</v>
      </c>
      <c r="X5292" s="273" t="s">
        <v>83</v>
      </c>
      <c r="Y5292" s="273" t="s">
        <v>63</v>
      </c>
      <c r="Z5292" s="273" t="s">
        <v>157</v>
      </c>
      <c r="AA5292" s="273" t="s">
        <v>157</v>
      </c>
      <c r="AB5292" s="274">
        <v>44958</v>
      </c>
      <c r="AC5292" s="273">
        <v>11977</v>
      </c>
      <c r="AD5292" s="273">
        <v>10</v>
      </c>
      <c r="AE5292" s="273">
        <v>0.1</v>
      </c>
      <c r="AF5292" s="273" t="s">
        <v>90</v>
      </c>
      <c r="AG5292" s="273" t="s">
        <v>995</v>
      </c>
      <c r="AH5292" s="273" t="s">
        <v>1321</v>
      </c>
      <c r="AI5292" s="273" t="s">
        <v>199</v>
      </c>
      <c r="AJ5292" s="273" t="s">
        <v>200</v>
      </c>
      <c r="AK5292" s="273">
        <v>165481</v>
      </c>
      <c r="BV5292" s="336" t="s">
        <v>64</v>
      </c>
      <c r="BW5292" s="337" t="s">
        <v>75</v>
      </c>
      <c r="BX5292" s="337" t="s">
        <v>79</v>
      </c>
      <c r="BY5292" s="337" t="s">
        <v>79</v>
      </c>
      <c r="BZ5292" s="337" t="s">
        <v>204</v>
      </c>
      <c r="CA5292" s="337" t="s">
        <v>205</v>
      </c>
      <c r="CB5292" s="337" t="s">
        <v>206</v>
      </c>
      <c r="CC5292" s="337" t="s">
        <v>207</v>
      </c>
      <c r="CD5292" s="338">
        <v>0</v>
      </c>
      <c r="CE5292" s="335">
        <v>45231</v>
      </c>
      <c r="CF5292" s="337"/>
      <c r="CG5292" s="337" t="s">
        <v>181</v>
      </c>
      <c r="CH5292" s="337"/>
      <c r="CI5292" s="337" t="s">
        <v>208</v>
      </c>
      <c r="CJ5292" s="337" t="s">
        <v>209</v>
      </c>
      <c r="CK5292" s="337"/>
      <c r="CL5292" s="337"/>
      <c r="CM5292" s="337" t="s">
        <v>73</v>
      </c>
      <c r="CN5292" s="337">
        <v>3</v>
      </c>
    </row>
    <row r="5293" spans="4:92">
      <c r="D5293" s="273" t="s">
        <v>83</v>
      </c>
      <c r="E5293" s="273" t="s">
        <v>976</v>
      </c>
      <c r="F5293" s="273" t="s">
        <v>979</v>
      </c>
      <c r="G5293" s="273" t="s">
        <v>986</v>
      </c>
      <c r="H5293" s="274">
        <v>45108</v>
      </c>
      <c r="I5293" s="273">
        <v>12899</v>
      </c>
      <c r="J5293" s="273">
        <v>838</v>
      </c>
      <c r="W5293" s="273">
        <v>205304</v>
      </c>
      <c r="X5293" s="273" t="s">
        <v>83</v>
      </c>
      <c r="Y5293" s="273" t="s">
        <v>63</v>
      </c>
      <c r="Z5293" s="273" t="s">
        <v>157</v>
      </c>
      <c r="AA5293" s="273" t="s">
        <v>157</v>
      </c>
      <c r="AB5293" s="274">
        <v>44958</v>
      </c>
      <c r="AC5293" s="273">
        <v>11977</v>
      </c>
      <c r="AD5293" s="273">
        <v>10</v>
      </c>
      <c r="AE5293" s="273">
        <v>3.4</v>
      </c>
      <c r="AF5293" s="273" t="s">
        <v>90</v>
      </c>
      <c r="AH5293" s="273" t="s">
        <v>1124</v>
      </c>
      <c r="AI5293" s="273" t="s">
        <v>123</v>
      </c>
      <c r="AJ5293" s="273" t="s">
        <v>200</v>
      </c>
      <c r="AK5293" s="273">
        <v>165487</v>
      </c>
      <c r="BV5293" s="279" t="s">
        <v>64</v>
      </c>
      <c r="BW5293" s="280" t="s">
        <v>75</v>
      </c>
      <c r="BX5293" s="280" t="s">
        <v>79</v>
      </c>
      <c r="BY5293" s="280" t="s">
        <v>79</v>
      </c>
      <c r="BZ5293" s="280" t="s">
        <v>204</v>
      </c>
      <c r="CA5293" s="280" t="s">
        <v>205</v>
      </c>
      <c r="CB5293" s="280" t="s">
        <v>206</v>
      </c>
      <c r="CC5293" s="280" t="s">
        <v>207</v>
      </c>
      <c r="CD5293" s="281">
        <v>0</v>
      </c>
      <c r="CE5293" s="277">
        <v>45231</v>
      </c>
      <c r="CF5293" s="280"/>
      <c r="CG5293" s="280" t="s">
        <v>181</v>
      </c>
      <c r="CH5293" s="280"/>
      <c r="CI5293" s="280" t="s">
        <v>208</v>
      </c>
      <c r="CJ5293" s="280" t="s">
        <v>209</v>
      </c>
      <c r="CK5293" s="280"/>
      <c r="CL5293" s="280"/>
      <c r="CM5293" s="280" t="s">
        <v>73</v>
      </c>
      <c r="CN5293" s="280">
        <v>3</v>
      </c>
    </row>
    <row r="5294" spans="4:92">
      <c r="D5294" s="273" t="s">
        <v>83</v>
      </c>
      <c r="E5294" s="273" t="s">
        <v>976</v>
      </c>
      <c r="F5294" s="273" t="s">
        <v>979</v>
      </c>
      <c r="G5294" s="273" t="s">
        <v>986</v>
      </c>
      <c r="H5294" s="274">
        <v>45108</v>
      </c>
      <c r="I5294" s="273">
        <v>12899</v>
      </c>
      <c r="J5294" s="273">
        <v>838</v>
      </c>
      <c r="K5294" s="273">
        <v>16778.38</v>
      </c>
      <c r="L5294" s="273" t="s">
        <v>66</v>
      </c>
      <c r="M5294" s="273">
        <v>4380.2169323999997</v>
      </c>
      <c r="N5294" s="273" t="s">
        <v>115</v>
      </c>
      <c r="W5294" s="273">
        <v>205328</v>
      </c>
      <c r="X5294" s="273" t="s">
        <v>83</v>
      </c>
      <c r="Y5294" s="273" t="s">
        <v>63</v>
      </c>
      <c r="Z5294" s="273" t="s">
        <v>157</v>
      </c>
      <c r="AA5294" s="273" t="s">
        <v>157</v>
      </c>
      <c r="AB5294" s="274">
        <v>44958</v>
      </c>
      <c r="AC5294" s="273">
        <v>11977</v>
      </c>
      <c r="AD5294" s="273">
        <v>10</v>
      </c>
      <c r="AE5294" s="273">
        <v>6</v>
      </c>
      <c r="AF5294" s="273" t="s">
        <v>90</v>
      </c>
      <c r="AG5294" s="273" t="s">
        <v>121</v>
      </c>
      <c r="AH5294" s="273" t="s">
        <v>1096</v>
      </c>
      <c r="AI5294" s="273" t="s">
        <v>123</v>
      </c>
      <c r="AJ5294" s="273" t="s">
        <v>124</v>
      </c>
      <c r="AK5294" s="273">
        <v>165492</v>
      </c>
      <c r="BV5294" s="336" t="s">
        <v>64</v>
      </c>
      <c r="BW5294" s="337" t="s">
        <v>75</v>
      </c>
      <c r="BX5294" s="337" t="s">
        <v>79</v>
      </c>
      <c r="BY5294" s="337" t="s">
        <v>79</v>
      </c>
      <c r="BZ5294" s="337" t="s">
        <v>204</v>
      </c>
      <c r="CA5294" s="337" t="s">
        <v>205</v>
      </c>
      <c r="CB5294" s="337" t="s">
        <v>206</v>
      </c>
      <c r="CC5294" s="337" t="s">
        <v>207</v>
      </c>
      <c r="CD5294" s="338">
        <v>0</v>
      </c>
      <c r="CE5294" s="335">
        <v>45231</v>
      </c>
      <c r="CF5294" s="337"/>
      <c r="CG5294" s="337" t="s">
        <v>181</v>
      </c>
      <c r="CH5294" s="337"/>
      <c r="CI5294" s="337" t="s">
        <v>208</v>
      </c>
      <c r="CJ5294" s="337" t="s">
        <v>209</v>
      </c>
      <c r="CK5294" s="337"/>
      <c r="CL5294" s="337"/>
      <c r="CM5294" s="337" t="s">
        <v>73</v>
      </c>
      <c r="CN5294" s="337">
        <v>3</v>
      </c>
    </row>
    <row r="5295" spans="4:92">
      <c r="D5295" s="273" t="s">
        <v>83</v>
      </c>
      <c r="E5295" s="273" t="s">
        <v>976</v>
      </c>
      <c r="F5295" s="273" t="s">
        <v>979</v>
      </c>
      <c r="G5295" s="273" t="s">
        <v>986</v>
      </c>
      <c r="H5295" s="274">
        <v>45108</v>
      </c>
      <c r="I5295" s="273">
        <v>12899</v>
      </c>
      <c r="J5295" s="273">
        <v>838</v>
      </c>
      <c r="K5295" s="273">
        <v>16778.38</v>
      </c>
      <c r="L5295" s="273" t="s">
        <v>66</v>
      </c>
      <c r="N5295" s="273" t="s">
        <v>107</v>
      </c>
      <c r="W5295" s="273">
        <v>205329</v>
      </c>
      <c r="X5295" s="273" t="s">
        <v>83</v>
      </c>
      <c r="Y5295" s="273" t="s">
        <v>63</v>
      </c>
      <c r="Z5295" s="273" t="s">
        <v>157</v>
      </c>
      <c r="AA5295" s="273" t="s">
        <v>157</v>
      </c>
      <c r="AB5295" s="274">
        <v>44986</v>
      </c>
      <c r="AC5295" s="273">
        <v>11864</v>
      </c>
      <c r="AD5295" s="273">
        <v>10</v>
      </c>
      <c r="AK5295" s="273">
        <v>157846</v>
      </c>
      <c r="BV5295" s="279" t="s">
        <v>64</v>
      </c>
      <c r="BW5295" s="280" t="s">
        <v>75</v>
      </c>
      <c r="BX5295" s="280" t="s">
        <v>79</v>
      </c>
      <c r="BY5295" s="280" t="s">
        <v>79</v>
      </c>
      <c r="BZ5295" s="280" t="s">
        <v>204</v>
      </c>
      <c r="CA5295" s="280" t="s">
        <v>205</v>
      </c>
      <c r="CB5295" s="280" t="s">
        <v>206</v>
      </c>
      <c r="CC5295" s="280" t="s">
        <v>207</v>
      </c>
      <c r="CD5295" s="281">
        <v>0</v>
      </c>
      <c r="CE5295" s="277">
        <v>45231</v>
      </c>
      <c r="CF5295" s="280"/>
      <c r="CG5295" s="280" t="s">
        <v>181</v>
      </c>
      <c r="CH5295" s="280"/>
      <c r="CI5295" s="280" t="s">
        <v>208</v>
      </c>
      <c r="CJ5295" s="280" t="s">
        <v>209</v>
      </c>
      <c r="CK5295" s="280"/>
      <c r="CL5295" s="280"/>
      <c r="CM5295" s="280" t="s">
        <v>73</v>
      </c>
      <c r="CN5295" s="280">
        <v>3</v>
      </c>
    </row>
    <row r="5296" spans="4:92">
      <c r="D5296" s="273" t="s">
        <v>83</v>
      </c>
      <c r="E5296" s="273" t="s">
        <v>976</v>
      </c>
      <c r="F5296" s="273" t="s">
        <v>979</v>
      </c>
      <c r="G5296" s="273" t="s">
        <v>986</v>
      </c>
      <c r="H5296" s="274">
        <v>45139</v>
      </c>
      <c r="I5296" s="273">
        <v>13576</v>
      </c>
      <c r="J5296" s="273">
        <v>838</v>
      </c>
      <c r="W5296" s="273">
        <v>223373</v>
      </c>
      <c r="X5296" s="273" t="s">
        <v>83</v>
      </c>
      <c r="Y5296" s="273" t="s">
        <v>63</v>
      </c>
      <c r="Z5296" s="273" t="s">
        <v>157</v>
      </c>
      <c r="AA5296" s="273" t="s">
        <v>157</v>
      </c>
      <c r="AB5296" s="274">
        <v>45139</v>
      </c>
      <c r="AC5296" s="273">
        <v>13360</v>
      </c>
      <c r="AD5296" s="273">
        <v>10</v>
      </c>
      <c r="AE5296" s="273">
        <v>16.899999999999999</v>
      </c>
      <c r="AF5296" s="273" t="s">
        <v>90</v>
      </c>
      <c r="AH5296" s="273" t="s">
        <v>1124</v>
      </c>
      <c r="AI5296" s="273" t="s">
        <v>123</v>
      </c>
      <c r="AJ5296" s="273" t="s">
        <v>200</v>
      </c>
      <c r="AK5296" s="273">
        <v>228251</v>
      </c>
      <c r="BV5296" s="336" t="s">
        <v>64</v>
      </c>
      <c r="BW5296" s="337" t="s">
        <v>75</v>
      </c>
      <c r="BX5296" s="337" t="s">
        <v>79</v>
      </c>
      <c r="BY5296" s="337" t="s">
        <v>79</v>
      </c>
      <c r="BZ5296" s="337" t="s">
        <v>204</v>
      </c>
      <c r="CA5296" s="337" t="s">
        <v>205</v>
      </c>
      <c r="CB5296" s="337" t="s">
        <v>206</v>
      </c>
      <c r="CC5296" s="337" t="s">
        <v>207</v>
      </c>
      <c r="CD5296" s="338">
        <v>0</v>
      </c>
      <c r="CE5296" s="335">
        <v>45231</v>
      </c>
      <c r="CF5296" s="337"/>
      <c r="CG5296" s="337" t="s">
        <v>181</v>
      </c>
      <c r="CH5296" s="337"/>
      <c r="CI5296" s="337" t="s">
        <v>208</v>
      </c>
      <c r="CJ5296" s="337" t="s">
        <v>209</v>
      </c>
      <c r="CK5296" s="337"/>
      <c r="CL5296" s="337"/>
      <c r="CM5296" s="337" t="s">
        <v>73</v>
      </c>
      <c r="CN5296" s="337">
        <v>3</v>
      </c>
    </row>
    <row r="5297" spans="4:92">
      <c r="D5297" s="273" t="s">
        <v>83</v>
      </c>
      <c r="E5297" s="273" t="s">
        <v>976</v>
      </c>
      <c r="F5297" s="273" t="s">
        <v>979</v>
      </c>
      <c r="G5297" s="273" t="s">
        <v>986</v>
      </c>
      <c r="H5297" s="274">
        <v>45139</v>
      </c>
      <c r="I5297" s="273">
        <v>13576</v>
      </c>
      <c r="J5297" s="273">
        <v>838</v>
      </c>
      <c r="K5297" s="273">
        <v>16784.55</v>
      </c>
      <c r="L5297" s="273" t="s">
        <v>66</v>
      </c>
      <c r="M5297" s="273">
        <v>4379.4708244000003</v>
      </c>
      <c r="N5297" s="273" t="s">
        <v>115</v>
      </c>
      <c r="W5297" s="273">
        <v>223397</v>
      </c>
      <c r="X5297" s="273" t="s">
        <v>83</v>
      </c>
      <c r="Y5297" s="273" t="s">
        <v>63</v>
      </c>
      <c r="Z5297" s="273" t="s">
        <v>157</v>
      </c>
      <c r="AA5297" s="273" t="s">
        <v>157</v>
      </c>
      <c r="AB5297" s="274">
        <v>45139</v>
      </c>
      <c r="AC5297" s="273">
        <v>13360</v>
      </c>
      <c r="AD5297" s="273">
        <v>10</v>
      </c>
      <c r="AE5297" s="273">
        <v>8.1</v>
      </c>
      <c r="AF5297" s="273" t="s">
        <v>90</v>
      </c>
      <c r="AG5297" s="273" t="s">
        <v>121</v>
      </c>
      <c r="AH5297" s="273" t="s">
        <v>1096</v>
      </c>
      <c r="AI5297" s="273" t="s">
        <v>123</v>
      </c>
      <c r="AJ5297" s="273" t="s">
        <v>124</v>
      </c>
      <c r="AK5297" s="273">
        <v>228256</v>
      </c>
      <c r="BV5297" s="279" t="s">
        <v>64</v>
      </c>
      <c r="BW5297" s="280" t="s">
        <v>75</v>
      </c>
      <c r="BX5297" s="280" t="s">
        <v>79</v>
      </c>
      <c r="BY5297" s="280" t="s">
        <v>79</v>
      </c>
      <c r="BZ5297" s="280" t="s">
        <v>204</v>
      </c>
      <c r="CA5297" s="280" t="s">
        <v>205</v>
      </c>
      <c r="CB5297" s="280" t="s">
        <v>206</v>
      </c>
      <c r="CC5297" s="280" t="s">
        <v>207</v>
      </c>
      <c r="CD5297" s="281">
        <v>0</v>
      </c>
      <c r="CE5297" s="277">
        <v>45231</v>
      </c>
      <c r="CF5297" s="280"/>
      <c r="CG5297" s="280" t="s">
        <v>181</v>
      </c>
      <c r="CH5297" s="280"/>
      <c r="CI5297" s="280" t="s">
        <v>208</v>
      </c>
      <c r="CJ5297" s="280" t="s">
        <v>209</v>
      </c>
      <c r="CK5297" s="280"/>
      <c r="CL5297" s="280"/>
      <c r="CM5297" s="280" t="s">
        <v>73</v>
      </c>
      <c r="CN5297" s="280">
        <v>3</v>
      </c>
    </row>
    <row r="5298" spans="4:92">
      <c r="D5298" s="273" t="s">
        <v>83</v>
      </c>
      <c r="E5298" s="273" t="s">
        <v>976</v>
      </c>
      <c r="F5298" s="273" t="s">
        <v>979</v>
      </c>
      <c r="G5298" s="273" t="s">
        <v>986</v>
      </c>
      <c r="H5298" s="274">
        <v>45139</v>
      </c>
      <c r="I5298" s="273">
        <v>13576</v>
      </c>
      <c r="J5298" s="273">
        <v>838</v>
      </c>
      <c r="K5298" s="273">
        <v>16784.55</v>
      </c>
      <c r="L5298" s="273" t="s">
        <v>66</v>
      </c>
      <c r="N5298" s="273" t="s">
        <v>107</v>
      </c>
      <c r="W5298" s="273">
        <v>223398</v>
      </c>
      <c r="X5298" s="273" t="s">
        <v>83</v>
      </c>
      <c r="Y5298" s="273" t="s">
        <v>63</v>
      </c>
      <c r="Z5298" s="273" t="s">
        <v>157</v>
      </c>
      <c r="AA5298" s="273" t="s">
        <v>157</v>
      </c>
      <c r="AB5298" s="274">
        <v>45139</v>
      </c>
      <c r="AC5298" s="273">
        <v>13360</v>
      </c>
      <c r="AD5298" s="273">
        <v>10</v>
      </c>
      <c r="AE5298" s="273">
        <v>0.3</v>
      </c>
      <c r="AF5298" s="273" t="s">
        <v>90</v>
      </c>
      <c r="AG5298" s="273" t="s">
        <v>625</v>
      </c>
      <c r="AH5298" s="273" t="s">
        <v>2029</v>
      </c>
      <c r="AI5298" s="273" t="s">
        <v>123</v>
      </c>
      <c r="AJ5298" s="273" t="s">
        <v>627</v>
      </c>
      <c r="AK5298" s="273">
        <v>228261</v>
      </c>
      <c r="BV5298" s="336" t="s">
        <v>64</v>
      </c>
      <c r="BW5298" s="337" t="s">
        <v>75</v>
      </c>
      <c r="BX5298" s="337" t="s">
        <v>79</v>
      </c>
      <c r="BY5298" s="337" t="s">
        <v>79</v>
      </c>
      <c r="BZ5298" s="337" t="s">
        <v>204</v>
      </c>
      <c r="CA5298" s="337" t="s">
        <v>205</v>
      </c>
      <c r="CB5298" s="337" t="s">
        <v>206</v>
      </c>
      <c r="CC5298" s="337" t="s">
        <v>207</v>
      </c>
      <c r="CD5298" s="338">
        <v>0</v>
      </c>
      <c r="CE5298" s="335">
        <v>45231</v>
      </c>
      <c r="CF5298" s="337"/>
      <c r="CG5298" s="337" t="s">
        <v>181</v>
      </c>
      <c r="CH5298" s="337"/>
      <c r="CI5298" s="337" t="s">
        <v>208</v>
      </c>
      <c r="CJ5298" s="337" t="s">
        <v>209</v>
      </c>
      <c r="CK5298" s="337"/>
      <c r="CL5298" s="337"/>
      <c r="CM5298" s="337" t="s">
        <v>73</v>
      </c>
      <c r="CN5298" s="337">
        <v>3</v>
      </c>
    </row>
    <row r="5299" spans="4:92">
      <c r="D5299" s="273" t="s">
        <v>83</v>
      </c>
      <c r="E5299" s="273" t="s">
        <v>976</v>
      </c>
      <c r="F5299" s="273" t="s">
        <v>979</v>
      </c>
      <c r="G5299" s="273" t="s">
        <v>986</v>
      </c>
      <c r="H5299" s="274">
        <v>45170</v>
      </c>
      <c r="I5299" s="273">
        <v>13903</v>
      </c>
      <c r="J5299" s="273">
        <v>838</v>
      </c>
      <c r="W5299" s="273">
        <v>236324</v>
      </c>
      <c r="X5299" s="273" t="s">
        <v>83</v>
      </c>
      <c r="Y5299" s="273" t="s">
        <v>63</v>
      </c>
      <c r="Z5299" s="273" t="s">
        <v>157</v>
      </c>
      <c r="AA5299" s="273" t="s">
        <v>157</v>
      </c>
      <c r="AB5299" s="274">
        <v>45139</v>
      </c>
      <c r="AC5299" s="273">
        <v>13362</v>
      </c>
      <c r="AD5299" s="273">
        <v>10</v>
      </c>
      <c r="AK5299" s="273">
        <v>217991</v>
      </c>
      <c r="BV5299" s="279" t="s">
        <v>64</v>
      </c>
      <c r="BW5299" s="280" t="s">
        <v>75</v>
      </c>
      <c r="BX5299" s="280" t="s">
        <v>79</v>
      </c>
      <c r="BY5299" s="280" t="s">
        <v>79</v>
      </c>
      <c r="BZ5299" s="280" t="s">
        <v>167</v>
      </c>
      <c r="CA5299" s="280" t="s">
        <v>168</v>
      </c>
      <c r="CB5299" s="280" t="s">
        <v>313</v>
      </c>
      <c r="CC5299" s="280" t="s">
        <v>314</v>
      </c>
      <c r="CD5299" s="281">
        <v>14</v>
      </c>
      <c r="CE5299" s="277">
        <v>45231</v>
      </c>
      <c r="CF5299" s="280">
        <v>0</v>
      </c>
      <c r="CG5299" s="280" t="s">
        <v>90</v>
      </c>
      <c r="CH5299" s="280">
        <v>0</v>
      </c>
      <c r="CI5299" s="280" t="s">
        <v>80</v>
      </c>
      <c r="CJ5299" s="280"/>
      <c r="CK5299" s="280"/>
      <c r="CL5299" s="280"/>
      <c r="CM5299" s="280" t="s">
        <v>73</v>
      </c>
      <c r="CN5299" s="280">
        <v>3</v>
      </c>
    </row>
    <row r="5300" spans="4:92">
      <c r="D5300" s="273" t="s">
        <v>83</v>
      </c>
      <c r="E5300" s="273" t="s">
        <v>976</v>
      </c>
      <c r="F5300" s="273" t="s">
        <v>979</v>
      </c>
      <c r="G5300" s="273" t="s">
        <v>986</v>
      </c>
      <c r="H5300" s="274">
        <v>45170</v>
      </c>
      <c r="I5300" s="273">
        <v>13903</v>
      </c>
      <c r="J5300" s="273">
        <v>838</v>
      </c>
      <c r="K5300" s="273">
        <v>13811</v>
      </c>
      <c r="L5300" s="273" t="s">
        <v>66</v>
      </c>
      <c r="M5300" s="273">
        <v>4379.4708244000003</v>
      </c>
      <c r="N5300" s="273" t="s">
        <v>115</v>
      </c>
      <c r="W5300" s="273">
        <v>236348</v>
      </c>
      <c r="X5300" s="273" t="s">
        <v>83</v>
      </c>
      <c r="Y5300" s="273" t="s">
        <v>63</v>
      </c>
      <c r="Z5300" s="273" t="s">
        <v>157</v>
      </c>
      <c r="AA5300" s="273" t="s">
        <v>157</v>
      </c>
      <c r="AB5300" s="274">
        <v>45170</v>
      </c>
      <c r="AC5300" s="273">
        <v>13687</v>
      </c>
      <c r="AD5300" s="273">
        <v>10</v>
      </c>
      <c r="AE5300" s="273">
        <v>3.3</v>
      </c>
      <c r="AF5300" s="273" t="s">
        <v>90</v>
      </c>
      <c r="AG5300" s="273" t="s">
        <v>882</v>
      </c>
      <c r="AH5300" s="273" t="s">
        <v>1119</v>
      </c>
      <c r="AI5300" s="273" t="s">
        <v>123</v>
      </c>
      <c r="AJ5300" s="273" t="s">
        <v>214</v>
      </c>
      <c r="AK5300" s="273">
        <v>240423</v>
      </c>
      <c r="BV5300" s="336" t="s">
        <v>64</v>
      </c>
      <c r="BW5300" s="337" t="s">
        <v>75</v>
      </c>
      <c r="BX5300" s="337" t="s">
        <v>79</v>
      </c>
      <c r="BY5300" s="337" t="s">
        <v>79</v>
      </c>
      <c r="BZ5300" s="337" t="s">
        <v>167</v>
      </c>
      <c r="CA5300" s="337" t="s">
        <v>168</v>
      </c>
      <c r="CB5300" s="337" t="s">
        <v>353</v>
      </c>
      <c r="CC5300" s="337" t="s">
        <v>354</v>
      </c>
      <c r="CD5300" s="338">
        <v>13</v>
      </c>
      <c r="CE5300" s="335">
        <v>45231</v>
      </c>
      <c r="CF5300" s="337">
        <v>0</v>
      </c>
      <c r="CG5300" s="337" t="s">
        <v>90</v>
      </c>
      <c r="CH5300" s="337">
        <v>0</v>
      </c>
      <c r="CI5300" s="337" t="s">
        <v>80</v>
      </c>
      <c r="CJ5300" s="337"/>
      <c r="CK5300" s="337"/>
      <c r="CL5300" s="337"/>
      <c r="CM5300" s="337" t="s">
        <v>73</v>
      </c>
      <c r="CN5300" s="337">
        <v>3</v>
      </c>
    </row>
    <row r="5301" spans="4:92">
      <c r="D5301" s="273" t="s">
        <v>83</v>
      </c>
      <c r="E5301" s="273" t="s">
        <v>976</v>
      </c>
      <c r="F5301" s="273" t="s">
        <v>979</v>
      </c>
      <c r="G5301" s="273" t="s">
        <v>986</v>
      </c>
      <c r="H5301" s="274">
        <v>45170</v>
      </c>
      <c r="I5301" s="273">
        <v>13903</v>
      </c>
      <c r="J5301" s="273">
        <v>838</v>
      </c>
      <c r="K5301" s="273">
        <v>13811</v>
      </c>
      <c r="L5301" s="273" t="s">
        <v>66</v>
      </c>
      <c r="N5301" s="273" t="s">
        <v>107</v>
      </c>
      <c r="W5301" s="273">
        <v>236349</v>
      </c>
      <c r="X5301" s="273" t="s">
        <v>83</v>
      </c>
      <c r="Y5301" s="273" t="s">
        <v>63</v>
      </c>
      <c r="Z5301" s="273" t="s">
        <v>157</v>
      </c>
      <c r="AA5301" s="273" t="s">
        <v>157</v>
      </c>
      <c r="AB5301" s="274">
        <v>45170</v>
      </c>
      <c r="AC5301" s="273">
        <v>13687</v>
      </c>
      <c r="AD5301" s="273">
        <v>10</v>
      </c>
      <c r="AE5301" s="273">
        <v>5.6</v>
      </c>
      <c r="AF5301" s="273" t="s">
        <v>90</v>
      </c>
      <c r="AH5301" s="273" t="s">
        <v>1124</v>
      </c>
      <c r="AI5301" s="273" t="s">
        <v>123</v>
      </c>
      <c r="AJ5301" s="273" t="s">
        <v>200</v>
      </c>
      <c r="AK5301" s="273">
        <v>240429</v>
      </c>
      <c r="BV5301" s="279" t="s">
        <v>64</v>
      </c>
      <c r="BW5301" s="280" t="s">
        <v>75</v>
      </c>
      <c r="BX5301" s="280" t="s">
        <v>79</v>
      </c>
      <c r="BY5301" s="280" t="s">
        <v>79</v>
      </c>
      <c r="BZ5301" s="280" t="s">
        <v>151</v>
      </c>
      <c r="CA5301" s="280" t="s">
        <v>152</v>
      </c>
      <c r="CB5301" s="280" t="s">
        <v>161</v>
      </c>
      <c r="CC5301" s="280" t="s">
        <v>162</v>
      </c>
      <c r="CD5301" s="281">
        <v>11</v>
      </c>
      <c r="CE5301" s="277">
        <v>45231</v>
      </c>
      <c r="CF5301" s="280">
        <v>66328</v>
      </c>
      <c r="CG5301" s="280" t="s">
        <v>90</v>
      </c>
      <c r="CH5301" s="280">
        <v>66328</v>
      </c>
      <c r="CI5301" s="280" t="s">
        <v>80</v>
      </c>
      <c r="CJ5301" s="280"/>
      <c r="CK5301" s="280"/>
      <c r="CL5301" s="280"/>
      <c r="CM5301" s="280" t="s">
        <v>73</v>
      </c>
      <c r="CN5301" s="280">
        <v>3</v>
      </c>
    </row>
    <row r="5302" spans="4:92">
      <c r="D5302" s="273" t="s">
        <v>83</v>
      </c>
      <c r="E5302" s="273" t="s">
        <v>63</v>
      </c>
      <c r="F5302" s="273" t="s">
        <v>84</v>
      </c>
      <c r="G5302" s="273" t="s">
        <v>85</v>
      </c>
      <c r="H5302" s="274">
        <v>45078</v>
      </c>
      <c r="I5302" s="273">
        <v>12404</v>
      </c>
      <c r="J5302" s="273">
        <v>3</v>
      </c>
      <c r="K5302" s="273">
        <v>5012</v>
      </c>
      <c r="L5302" s="273" t="s">
        <v>66</v>
      </c>
      <c r="M5302" s="273">
        <v>590.47559999999999</v>
      </c>
      <c r="N5302" s="273" t="s">
        <v>67</v>
      </c>
      <c r="P5302" s="273" t="s">
        <v>92</v>
      </c>
      <c r="Q5302" s="273" t="s">
        <v>69</v>
      </c>
      <c r="R5302" s="273" t="s">
        <v>70</v>
      </c>
      <c r="S5302" s="273" t="s">
        <v>93</v>
      </c>
      <c r="T5302" s="273" t="s">
        <v>94</v>
      </c>
      <c r="U5302" s="273" t="s">
        <v>73</v>
      </c>
      <c r="V5302" s="273" t="s">
        <v>95</v>
      </c>
      <c r="W5302" s="273">
        <v>197663</v>
      </c>
      <c r="X5302" s="273" t="s">
        <v>83</v>
      </c>
      <c r="Y5302" s="273" t="s">
        <v>63</v>
      </c>
      <c r="Z5302" s="273" t="s">
        <v>157</v>
      </c>
      <c r="AA5302" s="273" t="s">
        <v>157</v>
      </c>
      <c r="AB5302" s="274">
        <v>45170</v>
      </c>
      <c r="AC5302" s="273">
        <v>13687</v>
      </c>
      <c r="AD5302" s="273">
        <v>10</v>
      </c>
      <c r="AE5302" s="273">
        <v>8.6999999999999993</v>
      </c>
      <c r="AF5302" s="273" t="s">
        <v>90</v>
      </c>
      <c r="AG5302" s="273" t="s">
        <v>121</v>
      </c>
      <c r="AH5302" s="273" t="s">
        <v>1096</v>
      </c>
      <c r="AI5302" s="273" t="s">
        <v>123</v>
      </c>
      <c r="AJ5302" s="273" t="s">
        <v>124</v>
      </c>
      <c r="AK5302" s="273">
        <v>240434</v>
      </c>
      <c r="BV5302" s="336" t="s">
        <v>64</v>
      </c>
      <c r="BW5302" s="337" t="s">
        <v>75</v>
      </c>
      <c r="BX5302" s="337" t="s">
        <v>79</v>
      </c>
      <c r="BY5302" s="337" t="s">
        <v>79</v>
      </c>
      <c r="BZ5302" s="337" t="s">
        <v>167</v>
      </c>
      <c r="CA5302" s="337" t="s">
        <v>168</v>
      </c>
      <c r="CB5302" s="337" t="s">
        <v>169</v>
      </c>
      <c r="CC5302" s="337" t="s">
        <v>170</v>
      </c>
      <c r="CD5302" s="338">
        <v>12</v>
      </c>
      <c r="CE5302" s="335">
        <v>45231</v>
      </c>
      <c r="CF5302" s="337">
        <v>2390</v>
      </c>
      <c r="CG5302" s="337" t="s">
        <v>90</v>
      </c>
      <c r="CH5302" s="337">
        <v>2390</v>
      </c>
      <c r="CI5302" s="337" t="s">
        <v>80</v>
      </c>
      <c r="CJ5302" s="337"/>
      <c r="CK5302" s="337"/>
      <c r="CL5302" s="337"/>
      <c r="CM5302" s="337" t="s">
        <v>73</v>
      </c>
      <c r="CN5302" s="337">
        <v>3</v>
      </c>
    </row>
    <row r="5303" spans="4:92">
      <c r="D5303" s="273" t="s">
        <v>83</v>
      </c>
      <c r="E5303" s="273" t="s">
        <v>63</v>
      </c>
      <c r="F5303" s="273" t="s">
        <v>84</v>
      </c>
      <c r="G5303" s="273" t="s">
        <v>85</v>
      </c>
      <c r="H5303" s="274">
        <v>45078</v>
      </c>
      <c r="I5303" s="273">
        <v>12404</v>
      </c>
      <c r="J5303" s="273">
        <v>3</v>
      </c>
      <c r="K5303" s="273">
        <v>109148</v>
      </c>
      <c r="L5303" s="273" t="s">
        <v>66</v>
      </c>
      <c r="M5303" s="273">
        <v>19278.841120000001</v>
      </c>
      <c r="N5303" s="273" t="s">
        <v>67</v>
      </c>
      <c r="P5303" s="273" t="s">
        <v>1011</v>
      </c>
      <c r="Q5303" s="273" t="s">
        <v>69</v>
      </c>
      <c r="R5303" s="273" t="s">
        <v>70</v>
      </c>
      <c r="S5303" s="273" t="s">
        <v>1041</v>
      </c>
      <c r="T5303" s="273" t="s">
        <v>1042</v>
      </c>
      <c r="U5303" s="273" t="s">
        <v>73</v>
      </c>
      <c r="V5303" s="273" t="s">
        <v>1043</v>
      </c>
      <c r="W5303" s="273">
        <v>197680</v>
      </c>
      <c r="X5303" s="273" t="s">
        <v>83</v>
      </c>
      <c r="Y5303" s="273" t="s">
        <v>63</v>
      </c>
      <c r="Z5303" s="273" t="s">
        <v>157</v>
      </c>
      <c r="AA5303" s="273" t="s">
        <v>157</v>
      </c>
      <c r="AB5303" s="274">
        <v>45170</v>
      </c>
      <c r="AC5303" s="273">
        <v>13687</v>
      </c>
      <c r="AD5303" s="273">
        <v>10</v>
      </c>
      <c r="AE5303" s="273">
        <v>0.3</v>
      </c>
      <c r="AF5303" s="273" t="s">
        <v>90</v>
      </c>
      <c r="AG5303" s="273" t="s">
        <v>625</v>
      </c>
      <c r="AH5303" s="273" t="s">
        <v>2029</v>
      </c>
      <c r="AI5303" s="273" t="s">
        <v>123</v>
      </c>
      <c r="AJ5303" s="273" t="s">
        <v>627</v>
      </c>
      <c r="AK5303" s="273">
        <v>240439</v>
      </c>
      <c r="BV5303" s="279" t="s">
        <v>64</v>
      </c>
      <c r="BW5303" s="280" t="s">
        <v>75</v>
      </c>
      <c r="BX5303" s="280" t="s">
        <v>79</v>
      </c>
      <c r="BY5303" s="280" t="s">
        <v>79</v>
      </c>
      <c r="BZ5303" s="280" t="s">
        <v>126</v>
      </c>
      <c r="CA5303" s="280" t="s">
        <v>127</v>
      </c>
      <c r="CB5303" s="280" t="s">
        <v>133</v>
      </c>
      <c r="CC5303" s="280" t="s">
        <v>134</v>
      </c>
      <c r="CD5303" s="281">
        <v>7</v>
      </c>
      <c r="CE5303" s="277">
        <v>45231</v>
      </c>
      <c r="CF5303" s="280"/>
      <c r="CG5303" s="280"/>
      <c r="CH5303" s="280"/>
      <c r="CI5303" s="280" t="s">
        <v>104</v>
      </c>
      <c r="CJ5303" s="280"/>
      <c r="CK5303" s="280"/>
      <c r="CL5303" s="280"/>
      <c r="CM5303" s="280" t="s">
        <v>73</v>
      </c>
      <c r="CN5303" s="280">
        <v>3</v>
      </c>
    </row>
    <row r="5304" spans="4:92">
      <c r="D5304" s="273" t="s">
        <v>83</v>
      </c>
      <c r="E5304" s="273" t="s">
        <v>63</v>
      </c>
      <c r="F5304" s="273" t="s">
        <v>84</v>
      </c>
      <c r="G5304" s="273" t="s">
        <v>85</v>
      </c>
      <c r="H5304" s="274">
        <v>45078</v>
      </c>
      <c r="I5304" s="273">
        <v>12404</v>
      </c>
      <c r="J5304" s="273">
        <v>3</v>
      </c>
      <c r="K5304" s="273">
        <v>209351</v>
      </c>
      <c r="L5304" s="273" t="s">
        <v>66</v>
      </c>
      <c r="M5304" s="273">
        <v>29488.029119999999</v>
      </c>
      <c r="N5304" s="273" t="s">
        <v>67</v>
      </c>
      <c r="P5304" s="273" t="s">
        <v>68</v>
      </c>
      <c r="Q5304" s="273" t="s">
        <v>69</v>
      </c>
      <c r="R5304" s="273" t="s">
        <v>70</v>
      </c>
      <c r="S5304" s="273" t="s">
        <v>71</v>
      </c>
      <c r="T5304" s="273" t="s">
        <v>72</v>
      </c>
      <c r="U5304" s="273" t="s">
        <v>73</v>
      </c>
      <c r="V5304" s="273" t="s">
        <v>74</v>
      </c>
      <c r="W5304" s="273">
        <v>197697</v>
      </c>
      <c r="X5304" s="273" t="s">
        <v>83</v>
      </c>
      <c r="Y5304" s="273" t="s">
        <v>63</v>
      </c>
      <c r="Z5304" s="273" t="s">
        <v>157</v>
      </c>
      <c r="AA5304" s="273" t="s">
        <v>157</v>
      </c>
      <c r="AB5304" s="274">
        <v>45170</v>
      </c>
      <c r="AC5304" s="273">
        <v>13689</v>
      </c>
      <c r="AD5304" s="273">
        <v>10</v>
      </c>
      <c r="AK5304" s="273">
        <v>230942</v>
      </c>
      <c r="BV5304" s="336" t="s">
        <v>64</v>
      </c>
      <c r="BW5304" s="337" t="s">
        <v>75</v>
      </c>
      <c r="BX5304" s="337" t="s">
        <v>79</v>
      </c>
      <c r="BY5304" s="337" t="s">
        <v>79</v>
      </c>
      <c r="BZ5304" s="337" t="s">
        <v>138</v>
      </c>
      <c r="CA5304" s="337" t="s">
        <v>139</v>
      </c>
      <c r="CB5304" s="337" t="s">
        <v>140</v>
      </c>
      <c r="CC5304" s="337" t="s">
        <v>141</v>
      </c>
      <c r="CD5304" s="338">
        <v>9</v>
      </c>
      <c r="CE5304" s="335">
        <v>45231</v>
      </c>
      <c r="CF5304" s="337">
        <v>0</v>
      </c>
      <c r="CG5304" s="337" t="s">
        <v>90</v>
      </c>
      <c r="CH5304" s="337">
        <v>0</v>
      </c>
      <c r="CI5304" s="337" t="s">
        <v>80</v>
      </c>
      <c r="CJ5304" s="337"/>
      <c r="CK5304" s="337"/>
      <c r="CL5304" s="337"/>
      <c r="CM5304" s="337" t="s">
        <v>73</v>
      </c>
      <c r="CN5304" s="337">
        <v>3</v>
      </c>
    </row>
    <row r="5305" spans="4:92">
      <c r="D5305" s="273" t="s">
        <v>83</v>
      </c>
      <c r="E5305" s="273" t="s">
        <v>63</v>
      </c>
      <c r="F5305" s="273" t="s">
        <v>84</v>
      </c>
      <c r="G5305" s="273" t="s">
        <v>85</v>
      </c>
      <c r="H5305" s="274">
        <v>45078</v>
      </c>
      <c r="I5305" s="273">
        <v>12404</v>
      </c>
      <c r="J5305" s="273">
        <v>3</v>
      </c>
      <c r="K5305" s="273">
        <v>11715</v>
      </c>
      <c r="L5305" s="273" t="s">
        <v>66</v>
      </c>
      <c r="M5305" s="273">
        <v>1510.88168</v>
      </c>
      <c r="N5305" s="273" t="s">
        <v>67</v>
      </c>
      <c r="P5305" s="273" t="s">
        <v>92</v>
      </c>
      <c r="Q5305" s="273" t="s">
        <v>69</v>
      </c>
      <c r="R5305" s="273" t="s">
        <v>70</v>
      </c>
      <c r="S5305" s="273" t="s">
        <v>834</v>
      </c>
      <c r="T5305" s="273" t="s">
        <v>835</v>
      </c>
      <c r="U5305" s="273" t="s">
        <v>73</v>
      </c>
      <c r="V5305" s="273" t="s">
        <v>836</v>
      </c>
      <c r="W5305" s="273">
        <v>197715</v>
      </c>
      <c r="X5305" s="273" t="s">
        <v>83</v>
      </c>
      <c r="Y5305" s="273" t="s">
        <v>63</v>
      </c>
      <c r="Z5305" s="273" t="s">
        <v>157</v>
      </c>
      <c r="AA5305" s="273" t="s">
        <v>157</v>
      </c>
      <c r="AB5305" s="274">
        <v>45200</v>
      </c>
      <c r="AC5305" s="273">
        <v>14022</v>
      </c>
      <c r="AD5305" s="273">
        <v>10</v>
      </c>
      <c r="AE5305" s="273">
        <v>2.8719999999999999</v>
      </c>
      <c r="AF5305" s="273" t="s">
        <v>90</v>
      </c>
      <c r="AG5305" s="273" t="s">
        <v>882</v>
      </c>
      <c r="AH5305" s="273" t="s">
        <v>1119</v>
      </c>
      <c r="AI5305" s="273" t="s">
        <v>123</v>
      </c>
      <c r="AJ5305" s="273" t="s">
        <v>214</v>
      </c>
      <c r="AK5305" s="273">
        <v>257464</v>
      </c>
      <c r="BV5305" s="279" t="s">
        <v>64</v>
      </c>
      <c r="BW5305" s="280" t="s">
        <v>75</v>
      </c>
      <c r="BX5305" s="280" t="s">
        <v>79</v>
      </c>
      <c r="BY5305" s="280" t="s">
        <v>79</v>
      </c>
      <c r="BZ5305" s="280" t="s">
        <v>151</v>
      </c>
      <c r="CA5305" s="280" t="s">
        <v>152</v>
      </c>
      <c r="CB5305" s="280" t="s">
        <v>153</v>
      </c>
      <c r="CC5305" s="280" t="s">
        <v>154</v>
      </c>
      <c r="CD5305" s="281">
        <v>10</v>
      </c>
      <c r="CE5305" s="277">
        <v>45231</v>
      </c>
      <c r="CF5305" s="280">
        <v>82910</v>
      </c>
      <c r="CG5305" s="280" t="s">
        <v>90</v>
      </c>
      <c r="CH5305" s="280">
        <v>82910</v>
      </c>
      <c r="CI5305" s="280" t="s">
        <v>80</v>
      </c>
      <c r="CJ5305" s="280"/>
      <c r="CK5305" s="280"/>
      <c r="CL5305" s="280"/>
      <c r="CM5305" s="280" t="s">
        <v>73</v>
      </c>
      <c r="CN5305" s="280">
        <v>3</v>
      </c>
    </row>
    <row r="5306" spans="4:92">
      <c r="D5306" s="273" t="s">
        <v>83</v>
      </c>
      <c r="E5306" s="273" t="s">
        <v>63</v>
      </c>
      <c r="F5306" s="273" t="s">
        <v>84</v>
      </c>
      <c r="G5306" s="273" t="s">
        <v>85</v>
      </c>
      <c r="H5306" s="274">
        <v>45078</v>
      </c>
      <c r="I5306" s="273">
        <v>12404</v>
      </c>
      <c r="J5306" s="273">
        <v>3</v>
      </c>
      <c r="K5306" s="273">
        <v>0</v>
      </c>
      <c r="L5306" s="273" t="s">
        <v>66</v>
      </c>
      <c r="N5306" s="273" t="s">
        <v>107</v>
      </c>
      <c r="W5306" s="273">
        <v>197646</v>
      </c>
      <c r="X5306" s="273" t="s">
        <v>83</v>
      </c>
      <c r="Y5306" s="273" t="s">
        <v>63</v>
      </c>
      <c r="Z5306" s="273" t="s">
        <v>157</v>
      </c>
      <c r="AA5306" s="273" t="s">
        <v>157</v>
      </c>
      <c r="AB5306" s="274">
        <v>45200</v>
      </c>
      <c r="AC5306" s="273">
        <v>14022</v>
      </c>
      <c r="AD5306" s="273">
        <v>10</v>
      </c>
      <c r="AE5306" s="273">
        <v>3.9239999999999999</v>
      </c>
      <c r="AF5306" s="273" t="s">
        <v>90</v>
      </c>
      <c r="AH5306" s="273" t="s">
        <v>1124</v>
      </c>
      <c r="AI5306" s="273" t="s">
        <v>123</v>
      </c>
      <c r="AJ5306" s="273" t="s">
        <v>200</v>
      </c>
      <c r="AK5306" s="273">
        <v>257470</v>
      </c>
      <c r="BV5306" s="336" t="s">
        <v>64</v>
      </c>
      <c r="BW5306" s="337" t="s">
        <v>75</v>
      </c>
      <c r="BX5306" s="337" t="s">
        <v>79</v>
      </c>
      <c r="BY5306" s="337" t="s">
        <v>79</v>
      </c>
      <c r="BZ5306" s="337" t="s">
        <v>126</v>
      </c>
      <c r="CA5306" s="337" t="s">
        <v>127</v>
      </c>
      <c r="CB5306" s="337" t="s">
        <v>128</v>
      </c>
      <c r="CC5306" s="337" t="s">
        <v>129</v>
      </c>
      <c r="CD5306" s="338">
        <v>6</v>
      </c>
      <c r="CE5306" s="335">
        <v>45231</v>
      </c>
      <c r="CF5306" s="337"/>
      <c r="CG5306" s="337"/>
      <c r="CH5306" s="337"/>
      <c r="CI5306" s="337" t="s">
        <v>80</v>
      </c>
      <c r="CJ5306" s="337"/>
      <c r="CK5306" s="337"/>
      <c r="CL5306" s="337"/>
      <c r="CM5306" s="337" t="s">
        <v>73</v>
      </c>
      <c r="CN5306" s="337">
        <v>3</v>
      </c>
    </row>
    <row r="5307" spans="4:92">
      <c r="D5307" s="273" t="s">
        <v>83</v>
      </c>
      <c r="E5307" s="273" t="s">
        <v>63</v>
      </c>
      <c r="F5307" s="273" t="s">
        <v>84</v>
      </c>
      <c r="G5307" s="273" t="s">
        <v>85</v>
      </c>
      <c r="H5307" s="274">
        <v>45078</v>
      </c>
      <c r="I5307" s="273">
        <v>12404</v>
      </c>
      <c r="J5307" s="273">
        <v>3</v>
      </c>
      <c r="K5307" s="273">
        <v>52734</v>
      </c>
      <c r="L5307" s="273" t="s">
        <v>66</v>
      </c>
      <c r="M5307" s="273">
        <v>12147.322</v>
      </c>
      <c r="N5307" s="273" t="s">
        <v>115</v>
      </c>
      <c r="W5307" s="273">
        <v>197645</v>
      </c>
      <c r="X5307" s="273" t="s">
        <v>83</v>
      </c>
      <c r="Y5307" s="273" t="s">
        <v>63</v>
      </c>
      <c r="Z5307" s="273" t="s">
        <v>157</v>
      </c>
      <c r="AA5307" s="273" t="s">
        <v>157</v>
      </c>
      <c r="AB5307" s="274">
        <v>45200</v>
      </c>
      <c r="AC5307" s="273">
        <v>14022</v>
      </c>
      <c r="AD5307" s="273">
        <v>10</v>
      </c>
      <c r="AE5307" s="273">
        <v>6.4</v>
      </c>
      <c r="AF5307" s="273" t="s">
        <v>90</v>
      </c>
      <c r="AG5307" s="273" t="s">
        <v>121</v>
      </c>
      <c r="AH5307" s="273" t="s">
        <v>1096</v>
      </c>
      <c r="AI5307" s="273" t="s">
        <v>123</v>
      </c>
      <c r="AJ5307" s="273" t="s">
        <v>124</v>
      </c>
      <c r="AK5307" s="273">
        <v>257475</v>
      </c>
      <c r="BV5307" s="279" t="s">
        <v>64</v>
      </c>
      <c r="BW5307" s="280" t="s">
        <v>75</v>
      </c>
      <c r="BX5307" s="280" t="s">
        <v>79</v>
      </c>
      <c r="BY5307" s="280" t="s">
        <v>79</v>
      </c>
      <c r="BZ5307" s="280" t="s">
        <v>110</v>
      </c>
      <c r="CA5307" s="280" t="s">
        <v>111</v>
      </c>
      <c r="CB5307" s="280" t="s">
        <v>117</v>
      </c>
      <c r="CC5307" s="280" t="s">
        <v>118</v>
      </c>
      <c r="CD5307" s="281">
        <v>5</v>
      </c>
      <c r="CE5307" s="277">
        <v>45231</v>
      </c>
      <c r="CF5307" s="280"/>
      <c r="CG5307" s="280"/>
      <c r="CH5307" s="280"/>
      <c r="CI5307" s="280" t="s">
        <v>104</v>
      </c>
      <c r="CJ5307" s="280"/>
      <c r="CK5307" s="280"/>
      <c r="CL5307" s="280"/>
      <c r="CM5307" s="280" t="s">
        <v>73</v>
      </c>
      <c r="CN5307" s="280">
        <v>3</v>
      </c>
    </row>
    <row r="5308" spans="4:92">
      <c r="D5308" s="273" t="s">
        <v>83</v>
      </c>
      <c r="E5308" s="273" t="s">
        <v>63</v>
      </c>
      <c r="F5308" s="273" t="s">
        <v>84</v>
      </c>
      <c r="G5308" s="273" t="s">
        <v>106</v>
      </c>
      <c r="H5308" s="274">
        <v>45200</v>
      </c>
      <c r="I5308" s="273">
        <v>14013</v>
      </c>
      <c r="J5308" s="273">
        <v>4</v>
      </c>
      <c r="K5308" s="273">
        <v>45541</v>
      </c>
      <c r="L5308" s="273" t="s">
        <v>66</v>
      </c>
      <c r="M5308" s="273">
        <v>8043.9154399999998</v>
      </c>
      <c r="N5308" s="273" t="s">
        <v>67</v>
      </c>
      <c r="P5308" s="273" t="s">
        <v>1011</v>
      </c>
      <c r="Q5308" s="273" t="s">
        <v>69</v>
      </c>
      <c r="R5308" s="273" t="s">
        <v>70</v>
      </c>
      <c r="S5308" s="273" t="s">
        <v>1041</v>
      </c>
      <c r="T5308" s="273" t="s">
        <v>1042</v>
      </c>
      <c r="U5308" s="273" t="s">
        <v>73</v>
      </c>
      <c r="V5308" s="273" t="s">
        <v>1043</v>
      </c>
      <c r="W5308" s="273">
        <v>267335</v>
      </c>
      <c r="X5308" s="273" t="s">
        <v>83</v>
      </c>
      <c r="Y5308" s="273" t="s">
        <v>63</v>
      </c>
      <c r="Z5308" s="273" t="s">
        <v>157</v>
      </c>
      <c r="AA5308" s="273" t="s">
        <v>157</v>
      </c>
      <c r="AB5308" s="274">
        <v>45200</v>
      </c>
      <c r="AC5308" s="273">
        <v>14022</v>
      </c>
      <c r="AD5308" s="273">
        <v>10</v>
      </c>
      <c r="AE5308" s="273">
        <v>0.3</v>
      </c>
      <c r="AF5308" s="273" t="s">
        <v>90</v>
      </c>
      <c r="AG5308" s="273" t="s">
        <v>625</v>
      </c>
      <c r="AH5308" s="273" t="s">
        <v>2029</v>
      </c>
      <c r="AI5308" s="273" t="s">
        <v>123</v>
      </c>
      <c r="AJ5308" s="273" t="s">
        <v>627</v>
      </c>
      <c r="AK5308" s="273">
        <v>257480</v>
      </c>
      <c r="BV5308" s="336" t="s">
        <v>64</v>
      </c>
      <c r="BW5308" s="337" t="s">
        <v>75</v>
      </c>
      <c r="BX5308" s="337" t="s">
        <v>79</v>
      </c>
      <c r="BY5308" s="337" t="s">
        <v>79</v>
      </c>
      <c r="BZ5308" s="337" t="s">
        <v>110</v>
      </c>
      <c r="CA5308" s="337" t="s">
        <v>111</v>
      </c>
      <c r="CB5308" s="337" t="s">
        <v>112</v>
      </c>
      <c r="CC5308" s="337" t="s">
        <v>113</v>
      </c>
      <c r="CD5308" s="338">
        <v>4</v>
      </c>
      <c r="CE5308" s="335">
        <v>45231</v>
      </c>
      <c r="CF5308" s="337"/>
      <c r="CG5308" s="337"/>
      <c r="CH5308" s="337"/>
      <c r="CI5308" s="337" t="s">
        <v>80</v>
      </c>
      <c r="CJ5308" s="337"/>
      <c r="CK5308" s="337"/>
      <c r="CL5308" s="337"/>
      <c r="CM5308" s="337" t="s">
        <v>73</v>
      </c>
      <c r="CN5308" s="337">
        <v>3</v>
      </c>
    </row>
    <row r="5309" spans="4:92">
      <c r="D5309" s="273" t="s">
        <v>83</v>
      </c>
      <c r="E5309" s="273" t="s">
        <v>63</v>
      </c>
      <c r="F5309" s="273" t="s">
        <v>84</v>
      </c>
      <c r="G5309" s="273" t="s">
        <v>106</v>
      </c>
      <c r="H5309" s="274">
        <v>45200</v>
      </c>
      <c r="I5309" s="273">
        <v>14013</v>
      </c>
      <c r="J5309" s="273">
        <v>4</v>
      </c>
      <c r="K5309" s="273">
        <v>120699</v>
      </c>
      <c r="L5309" s="273" t="s">
        <v>66</v>
      </c>
      <c r="M5309" s="273">
        <v>17001.00864</v>
      </c>
      <c r="N5309" s="273" t="s">
        <v>67</v>
      </c>
      <c r="P5309" s="273" t="s">
        <v>68</v>
      </c>
      <c r="Q5309" s="273" t="s">
        <v>69</v>
      </c>
      <c r="R5309" s="273" t="s">
        <v>70</v>
      </c>
      <c r="S5309" s="273" t="s">
        <v>71</v>
      </c>
      <c r="T5309" s="273" t="s">
        <v>72</v>
      </c>
      <c r="U5309" s="273" t="s">
        <v>73</v>
      </c>
      <c r="V5309" s="273" t="s">
        <v>74</v>
      </c>
      <c r="W5309" s="273">
        <v>267352</v>
      </c>
      <c r="X5309" s="273" t="s">
        <v>83</v>
      </c>
      <c r="Y5309" s="273" t="s">
        <v>63</v>
      </c>
      <c r="Z5309" s="273" t="s">
        <v>157</v>
      </c>
      <c r="AA5309" s="273" t="s">
        <v>157</v>
      </c>
      <c r="AB5309" s="274">
        <v>45200</v>
      </c>
      <c r="AC5309" s="273">
        <v>14024</v>
      </c>
      <c r="AD5309" s="273">
        <v>10</v>
      </c>
      <c r="AK5309" s="273">
        <v>276123</v>
      </c>
      <c r="BV5309" s="279" t="s">
        <v>64</v>
      </c>
      <c r="BW5309" s="280" t="s">
        <v>75</v>
      </c>
      <c r="BX5309" s="280" t="s">
        <v>79</v>
      </c>
      <c r="BY5309" s="280" t="s">
        <v>79</v>
      </c>
      <c r="BZ5309" s="280" t="s">
        <v>86</v>
      </c>
      <c r="CA5309" s="280" t="s">
        <v>87</v>
      </c>
      <c r="CB5309" s="280" t="s">
        <v>101</v>
      </c>
      <c r="CC5309" s="280" t="s">
        <v>102</v>
      </c>
      <c r="CD5309" s="281">
        <v>4</v>
      </c>
      <c r="CE5309" s="277">
        <v>45231</v>
      </c>
      <c r="CF5309" s="280">
        <v>48190</v>
      </c>
      <c r="CG5309" s="280" t="s">
        <v>1495</v>
      </c>
      <c r="CH5309" s="280">
        <v>6927.3125</v>
      </c>
      <c r="CI5309" s="280" t="s">
        <v>104</v>
      </c>
      <c r="CJ5309" s="280"/>
      <c r="CK5309" s="280"/>
      <c r="CL5309" s="280"/>
      <c r="CM5309" s="280" t="s">
        <v>73</v>
      </c>
      <c r="CN5309" s="280">
        <v>3</v>
      </c>
    </row>
    <row r="5310" spans="4:92">
      <c r="D5310" s="273" t="s">
        <v>83</v>
      </c>
      <c r="E5310" s="273" t="s">
        <v>63</v>
      </c>
      <c r="F5310" s="273" t="s">
        <v>84</v>
      </c>
      <c r="G5310" s="273" t="s">
        <v>106</v>
      </c>
      <c r="H5310" s="274">
        <v>45200</v>
      </c>
      <c r="I5310" s="273">
        <v>14013</v>
      </c>
      <c r="J5310" s="273">
        <v>4</v>
      </c>
      <c r="K5310" s="273">
        <v>11735</v>
      </c>
      <c r="L5310" s="273" t="s">
        <v>66</v>
      </c>
      <c r="M5310" s="273">
        <v>1382.53016</v>
      </c>
      <c r="N5310" s="273" t="s">
        <v>67</v>
      </c>
      <c r="P5310" s="273" t="s">
        <v>92</v>
      </c>
      <c r="Q5310" s="273" t="s">
        <v>69</v>
      </c>
      <c r="R5310" s="273" t="s">
        <v>70</v>
      </c>
      <c r="S5310" s="273" t="s">
        <v>93</v>
      </c>
      <c r="T5310" s="273" t="s">
        <v>94</v>
      </c>
      <c r="U5310" s="273" t="s">
        <v>73</v>
      </c>
      <c r="V5310" s="273" t="s">
        <v>95</v>
      </c>
      <c r="W5310" s="273">
        <v>267369</v>
      </c>
      <c r="X5310" s="273" t="s">
        <v>83</v>
      </c>
      <c r="Y5310" s="273" t="s">
        <v>63</v>
      </c>
      <c r="Z5310" s="273" t="s">
        <v>157</v>
      </c>
      <c r="AA5310" s="273" t="s">
        <v>157</v>
      </c>
      <c r="AB5310" s="274">
        <v>45200</v>
      </c>
      <c r="AC5310" s="273">
        <v>15136</v>
      </c>
      <c r="AD5310" s="273">
        <v>10</v>
      </c>
      <c r="AK5310" s="273">
        <v>281462</v>
      </c>
      <c r="BV5310" s="336" t="s">
        <v>64</v>
      </c>
      <c r="BW5310" s="337" t="s">
        <v>75</v>
      </c>
      <c r="BX5310" s="337" t="s">
        <v>79</v>
      </c>
      <c r="BY5310" s="337" t="s">
        <v>79</v>
      </c>
      <c r="BZ5310" s="337" t="s">
        <v>86</v>
      </c>
      <c r="CA5310" s="337" t="s">
        <v>87</v>
      </c>
      <c r="CB5310" s="337" t="s">
        <v>101</v>
      </c>
      <c r="CC5310" s="337" t="s">
        <v>102</v>
      </c>
      <c r="CD5310" s="338">
        <v>4</v>
      </c>
      <c r="CE5310" s="335">
        <v>45231</v>
      </c>
      <c r="CF5310" s="337">
        <v>1356</v>
      </c>
      <c r="CG5310" s="337" t="s">
        <v>1495</v>
      </c>
      <c r="CH5310" s="337">
        <v>194.92500000000001</v>
      </c>
      <c r="CI5310" s="337" t="s">
        <v>104</v>
      </c>
      <c r="CJ5310" s="337"/>
      <c r="CK5310" s="337"/>
      <c r="CL5310" s="337"/>
      <c r="CM5310" s="337" t="s">
        <v>73</v>
      </c>
      <c r="CN5310" s="337">
        <v>3</v>
      </c>
    </row>
    <row r="5311" spans="4:92">
      <c r="D5311" s="273" t="s">
        <v>83</v>
      </c>
      <c r="E5311" s="273" t="s">
        <v>63</v>
      </c>
      <c r="F5311" s="273" t="s">
        <v>84</v>
      </c>
      <c r="G5311" s="273" t="s">
        <v>106</v>
      </c>
      <c r="H5311" s="274">
        <v>45200</v>
      </c>
      <c r="I5311" s="273">
        <v>14013</v>
      </c>
      <c r="J5311" s="273">
        <v>4</v>
      </c>
      <c r="K5311" s="273">
        <v>0</v>
      </c>
      <c r="L5311" s="273" t="s">
        <v>66</v>
      </c>
      <c r="N5311" s="273" t="s">
        <v>107</v>
      </c>
      <c r="W5311" s="273">
        <v>267318</v>
      </c>
      <c r="X5311" s="273" t="s">
        <v>83</v>
      </c>
      <c r="Y5311" s="273" t="s">
        <v>287</v>
      </c>
      <c r="Z5311" s="273" t="s">
        <v>466</v>
      </c>
      <c r="AA5311" s="273" t="s">
        <v>853</v>
      </c>
      <c r="AB5311" s="274">
        <v>44927</v>
      </c>
      <c r="AC5311" s="273">
        <v>15373</v>
      </c>
      <c r="AD5311" s="273">
        <v>797</v>
      </c>
      <c r="AK5311" s="273">
        <v>326011</v>
      </c>
      <c r="BV5311" s="279" t="s">
        <v>64</v>
      </c>
      <c r="BW5311" s="280" t="s">
        <v>75</v>
      </c>
      <c r="BX5311" s="280" t="s">
        <v>79</v>
      </c>
      <c r="BY5311" s="280" t="s">
        <v>79</v>
      </c>
      <c r="BZ5311" s="280" t="s">
        <v>86</v>
      </c>
      <c r="CA5311" s="280" t="s">
        <v>87</v>
      </c>
      <c r="CB5311" s="280" t="s">
        <v>101</v>
      </c>
      <c r="CC5311" s="280" t="s">
        <v>102</v>
      </c>
      <c r="CD5311" s="281">
        <v>4</v>
      </c>
      <c r="CE5311" s="277">
        <v>45231</v>
      </c>
      <c r="CF5311" s="280">
        <v>4262</v>
      </c>
      <c r="CG5311" s="280" t="s">
        <v>1495</v>
      </c>
      <c r="CH5311" s="280">
        <v>612.66250000000002</v>
      </c>
      <c r="CI5311" s="280" t="s">
        <v>104</v>
      </c>
      <c r="CJ5311" s="280"/>
      <c r="CK5311" s="280"/>
      <c r="CL5311" s="280"/>
      <c r="CM5311" s="280" t="s">
        <v>73</v>
      </c>
      <c r="CN5311" s="280">
        <v>3</v>
      </c>
    </row>
    <row r="5312" spans="4:92">
      <c r="D5312" s="273" t="s">
        <v>83</v>
      </c>
      <c r="E5312" s="273" t="s">
        <v>63</v>
      </c>
      <c r="F5312" s="273" t="s">
        <v>84</v>
      </c>
      <c r="G5312" s="273" t="s">
        <v>106</v>
      </c>
      <c r="H5312" s="274">
        <v>45200</v>
      </c>
      <c r="I5312" s="273">
        <v>14013</v>
      </c>
      <c r="J5312" s="273">
        <v>4</v>
      </c>
      <c r="K5312" s="273">
        <v>12146</v>
      </c>
      <c r="L5312" s="273" t="s">
        <v>66</v>
      </c>
      <c r="M5312" s="273">
        <v>4476.6743999999999</v>
      </c>
      <c r="N5312" s="273" t="s">
        <v>115</v>
      </c>
      <c r="W5312" s="273">
        <v>267317</v>
      </c>
      <c r="X5312" s="273" t="s">
        <v>83</v>
      </c>
      <c r="Y5312" s="273" t="s">
        <v>287</v>
      </c>
      <c r="Z5312" s="273" t="s">
        <v>466</v>
      </c>
      <c r="AA5312" s="273" t="s">
        <v>853</v>
      </c>
      <c r="AB5312" s="274">
        <v>44927</v>
      </c>
      <c r="AC5312" s="273">
        <v>15373</v>
      </c>
      <c r="AD5312" s="273">
        <v>797</v>
      </c>
      <c r="AK5312" s="273">
        <v>326016</v>
      </c>
      <c r="BV5312" s="336" t="s">
        <v>64</v>
      </c>
      <c r="BW5312" s="337" t="s">
        <v>75</v>
      </c>
      <c r="BX5312" s="337" t="s">
        <v>79</v>
      </c>
      <c r="BY5312" s="337" t="s">
        <v>79</v>
      </c>
      <c r="BZ5312" s="337" t="s">
        <v>86</v>
      </c>
      <c r="CA5312" s="337" t="s">
        <v>87</v>
      </c>
      <c r="CB5312" s="337" t="s">
        <v>101</v>
      </c>
      <c r="CC5312" s="337" t="s">
        <v>102</v>
      </c>
      <c r="CD5312" s="338">
        <v>4</v>
      </c>
      <c r="CE5312" s="335">
        <v>45231</v>
      </c>
      <c r="CF5312" s="337">
        <v>1122</v>
      </c>
      <c r="CG5312" s="337" t="s">
        <v>1495</v>
      </c>
      <c r="CH5312" s="337">
        <v>161.28749999999999</v>
      </c>
      <c r="CI5312" s="337" t="s">
        <v>104</v>
      </c>
      <c r="CJ5312" s="337"/>
      <c r="CK5312" s="337"/>
      <c r="CL5312" s="337"/>
      <c r="CM5312" s="337" t="s">
        <v>73</v>
      </c>
      <c r="CN5312" s="337">
        <v>3</v>
      </c>
    </row>
    <row r="5313" spans="4:92">
      <c r="D5313" s="273" t="s">
        <v>83</v>
      </c>
      <c r="E5313" s="273" t="s">
        <v>63</v>
      </c>
      <c r="F5313" s="273" t="s">
        <v>530</v>
      </c>
      <c r="G5313" s="273" t="s">
        <v>1040</v>
      </c>
      <c r="H5313" s="274">
        <v>45047</v>
      </c>
      <c r="I5313" s="273">
        <v>12372</v>
      </c>
      <c r="J5313" s="273">
        <v>851</v>
      </c>
      <c r="K5313" s="273">
        <v>7294.2</v>
      </c>
      <c r="L5313" s="273" t="s">
        <v>66</v>
      </c>
      <c r="M5313" s="273">
        <v>712.51048000000003</v>
      </c>
      <c r="N5313" s="273" t="s">
        <v>115</v>
      </c>
      <c r="W5313" s="273">
        <v>180313</v>
      </c>
      <c r="X5313" s="273" t="s">
        <v>83</v>
      </c>
      <c r="Y5313" s="273" t="s">
        <v>287</v>
      </c>
      <c r="Z5313" s="273" t="s">
        <v>466</v>
      </c>
      <c r="AA5313" s="273" t="s">
        <v>853</v>
      </c>
      <c r="AB5313" s="274">
        <v>44927</v>
      </c>
      <c r="AC5313" s="273">
        <v>15373</v>
      </c>
      <c r="AD5313" s="273">
        <v>797</v>
      </c>
      <c r="AK5313" s="273">
        <v>336817</v>
      </c>
      <c r="BV5313" s="279" t="s">
        <v>64</v>
      </c>
      <c r="BW5313" s="280" t="s">
        <v>75</v>
      </c>
      <c r="BX5313" s="280" t="s">
        <v>79</v>
      </c>
      <c r="BY5313" s="280" t="s">
        <v>79</v>
      </c>
      <c r="BZ5313" s="280" t="s">
        <v>86</v>
      </c>
      <c r="CA5313" s="280" t="s">
        <v>87</v>
      </c>
      <c r="CB5313" s="280" t="s">
        <v>101</v>
      </c>
      <c r="CC5313" s="280" t="s">
        <v>102</v>
      </c>
      <c r="CD5313" s="281">
        <v>4</v>
      </c>
      <c r="CE5313" s="277">
        <v>45231</v>
      </c>
      <c r="CF5313" s="280">
        <v>5520</v>
      </c>
      <c r="CG5313" s="280" t="s">
        <v>1495</v>
      </c>
      <c r="CH5313" s="280">
        <v>793.5</v>
      </c>
      <c r="CI5313" s="280" t="s">
        <v>104</v>
      </c>
      <c r="CJ5313" s="280"/>
      <c r="CK5313" s="280"/>
      <c r="CL5313" s="280"/>
      <c r="CM5313" s="280" t="s">
        <v>73</v>
      </c>
      <c r="CN5313" s="280">
        <v>3</v>
      </c>
    </row>
    <row r="5314" spans="4:92">
      <c r="D5314" s="273" t="s">
        <v>83</v>
      </c>
      <c r="E5314" s="273" t="s">
        <v>63</v>
      </c>
      <c r="F5314" s="273" t="s">
        <v>84</v>
      </c>
      <c r="G5314" s="273" t="s">
        <v>106</v>
      </c>
      <c r="H5314" s="274">
        <v>45231</v>
      </c>
      <c r="I5314" s="273">
        <v>14381</v>
      </c>
      <c r="J5314" s="273">
        <v>4</v>
      </c>
      <c r="K5314" s="273">
        <v>29696</v>
      </c>
      <c r="L5314" s="273" t="s">
        <v>66</v>
      </c>
      <c r="M5314" s="273">
        <v>3829.90256</v>
      </c>
      <c r="N5314" s="273" t="s">
        <v>67</v>
      </c>
      <c r="P5314" s="273" t="s">
        <v>92</v>
      </c>
      <c r="Q5314" s="273" t="s">
        <v>69</v>
      </c>
      <c r="R5314" s="273" t="s">
        <v>70</v>
      </c>
      <c r="S5314" s="273" t="s">
        <v>834</v>
      </c>
      <c r="T5314" s="273" t="s">
        <v>835</v>
      </c>
      <c r="U5314" s="273" t="s">
        <v>73</v>
      </c>
      <c r="V5314" s="273" t="s">
        <v>836</v>
      </c>
      <c r="W5314" s="273">
        <v>328099</v>
      </c>
      <c r="X5314" s="273" t="s">
        <v>83</v>
      </c>
      <c r="Y5314" s="273" t="s">
        <v>287</v>
      </c>
      <c r="Z5314" s="273" t="s">
        <v>466</v>
      </c>
      <c r="AA5314" s="273" t="s">
        <v>853</v>
      </c>
      <c r="AB5314" s="274">
        <v>44927</v>
      </c>
      <c r="AC5314" s="273">
        <v>15373</v>
      </c>
      <c r="AD5314" s="273">
        <v>797</v>
      </c>
      <c r="AK5314" s="273">
        <v>336829</v>
      </c>
      <c r="BV5314" s="336" t="s">
        <v>64</v>
      </c>
      <c r="BW5314" s="337" t="s">
        <v>75</v>
      </c>
      <c r="BX5314" s="337" t="s">
        <v>79</v>
      </c>
      <c r="BY5314" s="337" t="s">
        <v>79</v>
      </c>
      <c r="BZ5314" s="337" t="s">
        <v>86</v>
      </c>
      <c r="CA5314" s="337" t="s">
        <v>87</v>
      </c>
      <c r="CB5314" s="337" t="s">
        <v>101</v>
      </c>
      <c r="CC5314" s="337" t="s">
        <v>102</v>
      </c>
      <c r="CD5314" s="338">
        <v>4</v>
      </c>
      <c r="CE5314" s="335">
        <v>45231</v>
      </c>
      <c r="CF5314" s="337">
        <v>7003</v>
      </c>
      <c r="CG5314" s="337" t="s">
        <v>1495</v>
      </c>
      <c r="CH5314" s="337">
        <v>1006.68125</v>
      </c>
      <c r="CI5314" s="337" t="s">
        <v>104</v>
      </c>
      <c r="CJ5314" s="337"/>
      <c r="CK5314" s="337"/>
      <c r="CL5314" s="337"/>
      <c r="CM5314" s="337" t="s">
        <v>73</v>
      </c>
      <c r="CN5314" s="337">
        <v>3</v>
      </c>
    </row>
    <row r="5315" spans="4:92">
      <c r="D5315" s="273" t="s">
        <v>83</v>
      </c>
      <c r="E5315" s="273" t="s">
        <v>63</v>
      </c>
      <c r="F5315" s="273" t="s">
        <v>84</v>
      </c>
      <c r="G5315" s="273" t="s">
        <v>106</v>
      </c>
      <c r="H5315" s="274">
        <v>45231</v>
      </c>
      <c r="I5315" s="273">
        <v>14381</v>
      </c>
      <c r="J5315" s="273">
        <v>4</v>
      </c>
      <c r="K5315" s="273">
        <v>54495</v>
      </c>
      <c r="L5315" s="273" t="s">
        <v>66</v>
      </c>
      <c r="M5315" s="273">
        <v>9625.4523200000003</v>
      </c>
      <c r="N5315" s="273" t="s">
        <v>67</v>
      </c>
      <c r="P5315" s="273" t="s">
        <v>1011</v>
      </c>
      <c r="Q5315" s="273" t="s">
        <v>69</v>
      </c>
      <c r="R5315" s="273" t="s">
        <v>70</v>
      </c>
      <c r="S5315" s="273" t="s">
        <v>1041</v>
      </c>
      <c r="T5315" s="273" t="s">
        <v>1042</v>
      </c>
      <c r="U5315" s="273" t="s">
        <v>73</v>
      </c>
      <c r="V5315" s="273" t="s">
        <v>1043</v>
      </c>
      <c r="W5315" s="273">
        <v>328115</v>
      </c>
      <c r="X5315" s="273" t="s">
        <v>83</v>
      </c>
      <c r="Y5315" s="273" t="s">
        <v>287</v>
      </c>
      <c r="Z5315" s="273" t="s">
        <v>466</v>
      </c>
      <c r="AA5315" s="273" t="s">
        <v>853</v>
      </c>
      <c r="AB5315" s="274">
        <v>44927</v>
      </c>
      <c r="AC5315" s="273">
        <v>15373</v>
      </c>
      <c r="AD5315" s="273">
        <v>797</v>
      </c>
      <c r="AK5315" s="273">
        <v>336832</v>
      </c>
      <c r="BV5315" s="279" t="s">
        <v>64</v>
      </c>
      <c r="BW5315" s="280" t="s">
        <v>75</v>
      </c>
      <c r="BX5315" s="280" t="s">
        <v>79</v>
      </c>
      <c r="BY5315" s="280" t="s">
        <v>79</v>
      </c>
      <c r="BZ5315" s="280" t="s">
        <v>86</v>
      </c>
      <c r="CA5315" s="280" t="s">
        <v>87</v>
      </c>
      <c r="CB5315" s="280" t="s">
        <v>101</v>
      </c>
      <c r="CC5315" s="280" t="s">
        <v>102</v>
      </c>
      <c r="CD5315" s="281">
        <v>4</v>
      </c>
      <c r="CE5315" s="277">
        <v>45231</v>
      </c>
      <c r="CF5315" s="280">
        <v>8467</v>
      </c>
      <c r="CG5315" s="280" t="s">
        <v>1495</v>
      </c>
      <c r="CH5315" s="280">
        <v>1217.1312499999999</v>
      </c>
      <c r="CI5315" s="280" t="s">
        <v>104</v>
      </c>
      <c r="CJ5315" s="280"/>
      <c r="CK5315" s="280"/>
      <c r="CL5315" s="280"/>
      <c r="CM5315" s="280" t="s">
        <v>73</v>
      </c>
      <c r="CN5315" s="280">
        <v>3</v>
      </c>
    </row>
    <row r="5316" spans="4:92">
      <c r="D5316" s="273" t="s">
        <v>83</v>
      </c>
      <c r="E5316" s="273" t="s">
        <v>63</v>
      </c>
      <c r="F5316" s="273" t="s">
        <v>84</v>
      </c>
      <c r="G5316" s="273" t="s">
        <v>106</v>
      </c>
      <c r="H5316" s="274">
        <v>45231</v>
      </c>
      <c r="I5316" s="273">
        <v>14381</v>
      </c>
      <c r="J5316" s="273">
        <v>4</v>
      </c>
      <c r="K5316" s="273">
        <v>29691</v>
      </c>
      <c r="L5316" s="273" t="s">
        <v>66</v>
      </c>
      <c r="M5316" s="273">
        <v>4182.1040800000001</v>
      </c>
      <c r="N5316" s="273" t="s">
        <v>67</v>
      </c>
      <c r="P5316" s="273" t="s">
        <v>68</v>
      </c>
      <c r="Q5316" s="273" t="s">
        <v>69</v>
      </c>
      <c r="R5316" s="273" t="s">
        <v>70</v>
      </c>
      <c r="S5316" s="273" t="s">
        <v>71</v>
      </c>
      <c r="T5316" s="273" t="s">
        <v>72</v>
      </c>
      <c r="U5316" s="273" t="s">
        <v>73</v>
      </c>
      <c r="V5316" s="273" t="s">
        <v>74</v>
      </c>
      <c r="W5316" s="273">
        <v>328132</v>
      </c>
      <c r="X5316" s="273" t="s">
        <v>83</v>
      </c>
      <c r="Y5316" s="273" t="s">
        <v>287</v>
      </c>
      <c r="Z5316" s="273" t="s">
        <v>466</v>
      </c>
      <c r="AA5316" s="273" t="s">
        <v>853</v>
      </c>
      <c r="AB5316" s="274">
        <v>44927</v>
      </c>
      <c r="AC5316" s="273">
        <v>15373</v>
      </c>
      <c r="AD5316" s="273">
        <v>797</v>
      </c>
      <c r="AK5316" s="273">
        <v>344955</v>
      </c>
      <c r="BV5316" s="336" t="s">
        <v>64</v>
      </c>
      <c r="BW5316" s="337" t="s">
        <v>75</v>
      </c>
      <c r="BX5316" s="337" t="s">
        <v>79</v>
      </c>
      <c r="BY5316" s="337" t="s">
        <v>79</v>
      </c>
      <c r="BZ5316" s="337" t="s">
        <v>86</v>
      </c>
      <c r="CA5316" s="337" t="s">
        <v>87</v>
      </c>
      <c r="CB5316" s="337" t="s">
        <v>101</v>
      </c>
      <c r="CC5316" s="337" t="s">
        <v>102</v>
      </c>
      <c r="CD5316" s="338">
        <v>4</v>
      </c>
      <c r="CE5316" s="335">
        <v>45231</v>
      </c>
      <c r="CF5316" s="337">
        <v>76878</v>
      </c>
      <c r="CG5316" s="337" t="s">
        <v>1495</v>
      </c>
      <c r="CH5316" s="337">
        <v>11051.2125</v>
      </c>
      <c r="CI5316" s="337" t="s">
        <v>104</v>
      </c>
      <c r="CJ5316" s="337"/>
      <c r="CK5316" s="337"/>
      <c r="CL5316" s="337"/>
      <c r="CM5316" s="337" t="s">
        <v>73</v>
      </c>
      <c r="CN5316" s="337">
        <v>3</v>
      </c>
    </row>
    <row r="5317" spans="4:92">
      <c r="D5317" s="273" t="s">
        <v>83</v>
      </c>
      <c r="E5317" s="273" t="s">
        <v>63</v>
      </c>
      <c r="F5317" s="273" t="s">
        <v>84</v>
      </c>
      <c r="G5317" s="273" t="s">
        <v>106</v>
      </c>
      <c r="H5317" s="274">
        <v>45231</v>
      </c>
      <c r="I5317" s="273">
        <v>14381</v>
      </c>
      <c r="J5317" s="273">
        <v>4</v>
      </c>
      <c r="K5317" s="273">
        <v>12908</v>
      </c>
      <c r="L5317" s="273" t="s">
        <v>66</v>
      </c>
      <c r="M5317" s="273">
        <v>1520.7148</v>
      </c>
      <c r="N5317" s="273" t="s">
        <v>67</v>
      </c>
      <c r="P5317" s="273" t="s">
        <v>92</v>
      </c>
      <c r="Q5317" s="273" t="s">
        <v>69</v>
      </c>
      <c r="R5317" s="273" t="s">
        <v>70</v>
      </c>
      <c r="S5317" s="273" t="s">
        <v>93</v>
      </c>
      <c r="T5317" s="273" t="s">
        <v>94</v>
      </c>
      <c r="U5317" s="273" t="s">
        <v>73</v>
      </c>
      <c r="V5317" s="273" t="s">
        <v>95</v>
      </c>
      <c r="W5317" s="273">
        <v>328149</v>
      </c>
      <c r="X5317" s="273" t="s">
        <v>83</v>
      </c>
      <c r="Y5317" s="273" t="s">
        <v>287</v>
      </c>
      <c r="Z5317" s="273" t="s">
        <v>466</v>
      </c>
      <c r="AA5317" s="273" t="s">
        <v>853</v>
      </c>
      <c r="AB5317" s="274">
        <v>44927</v>
      </c>
      <c r="AC5317" s="273">
        <v>15523</v>
      </c>
      <c r="AD5317" s="273">
        <v>797</v>
      </c>
      <c r="AK5317" s="273">
        <v>284746</v>
      </c>
      <c r="BV5317" s="279" t="s">
        <v>64</v>
      </c>
      <c r="BW5317" s="280" t="s">
        <v>75</v>
      </c>
      <c r="BX5317" s="280" t="s">
        <v>79</v>
      </c>
      <c r="BY5317" s="280" t="s">
        <v>79</v>
      </c>
      <c r="BZ5317" s="280" t="s">
        <v>86</v>
      </c>
      <c r="CA5317" s="280" t="s">
        <v>87</v>
      </c>
      <c r="CB5317" s="280" t="s">
        <v>101</v>
      </c>
      <c r="CC5317" s="280" t="s">
        <v>102</v>
      </c>
      <c r="CD5317" s="281">
        <v>4</v>
      </c>
      <c r="CE5317" s="277">
        <v>45231</v>
      </c>
      <c r="CF5317" s="280">
        <v>40015</v>
      </c>
      <c r="CG5317" s="280" t="s">
        <v>1495</v>
      </c>
      <c r="CH5317" s="280">
        <v>5752.15625</v>
      </c>
      <c r="CI5317" s="280" t="s">
        <v>104</v>
      </c>
      <c r="CJ5317" s="280"/>
      <c r="CK5317" s="280"/>
      <c r="CL5317" s="280"/>
      <c r="CM5317" s="280" t="s">
        <v>73</v>
      </c>
      <c r="CN5317" s="280">
        <v>3</v>
      </c>
    </row>
    <row r="5318" spans="4:92">
      <c r="D5318" s="273" t="s">
        <v>83</v>
      </c>
      <c r="E5318" s="273" t="s">
        <v>63</v>
      </c>
      <c r="F5318" s="273" t="s">
        <v>84</v>
      </c>
      <c r="G5318" s="273" t="s">
        <v>106</v>
      </c>
      <c r="H5318" s="274">
        <v>45231</v>
      </c>
      <c r="I5318" s="273">
        <v>14381</v>
      </c>
      <c r="J5318" s="273">
        <v>4</v>
      </c>
      <c r="K5318" s="273">
        <v>0</v>
      </c>
      <c r="L5318" s="273" t="s">
        <v>66</v>
      </c>
      <c r="N5318" s="273" t="s">
        <v>107</v>
      </c>
      <c r="W5318" s="273">
        <v>328098</v>
      </c>
      <c r="X5318" s="273" t="s">
        <v>83</v>
      </c>
      <c r="Y5318" s="273" t="s">
        <v>287</v>
      </c>
      <c r="Z5318" s="273" t="s">
        <v>466</v>
      </c>
      <c r="AA5318" s="273" t="s">
        <v>853</v>
      </c>
      <c r="AB5318" s="274">
        <v>44927</v>
      </c>
      <c r="AC5318" s="273">
        <v>16470</v>
      </c>
      <c r="AD5318" s="273">
        <v>797</v>
      </c>
      <c r="AK5318" s="273">
        <v>305556</v>
      </c>
      <c r="BV5318" s="336" t="s">
        <v>64</v>
      </c>
      <c r="BW5318" s="337" t="s">
        <v>75</v>
      </c>
      <c r="BX5318" s="337" t="s">
        <v>79</v>
      </c>
      <c r="BY5318" s="337" t="s">
        <v>79</v>
      </c>
      <c r="BZ5318" s="337" t="s">
        <v>86</v>
      </c>
      <c r="CA5318" s="337" t="s">
        <v>87</v>
      </c>
      <c r="CB5318" s="337" t="s">
        <v>101</v>
      </c>
      <c r="CC5318" s="337" t="s">
        <v>102</v>
      </c>
      <c r="CD5318" s="338">
        <v>4</v>
      </c>
      <c r="CE5318" s="335">
        <v>45231</v>
      </c>
      <c r="CF5318" s="337">
        <v>68304</v>
      </c>
      <c r="CG5318" s="337" t="s">
        <v>1495</v>
      </c>
      <c r="CH5318" s="337">
        <v>9818.7000000000007</v>
      </c>
      <c r="CI5318" s="337" t="s">
        <v>104</v>
      </c>
      <c r="CJ5318" s="337"/>
      <c r="CK5318" s="337"/>
      <c r="CL5318" s="337"/>
      <c r="CM5318" s="337" t="s">
        <v>73</v>
      </c>
      <c r="CN5318" s="337">
        <v>3</v>
      </c>
    </row>
    <row r="5319" spans="4:92">
      <c r="D5319" s="273" t="s">
        <v>83</v>
      </c>
      <c r="E5319" s="273" t="s">
        <v>63</v>
      </c>
      <c r="F5319" s="273" t="s">
        <v>84</v>
      </c>
      <c r="G5319" s="273" t="s">
        <v>106</v>
      </c>
      <c r="H5319" s="274">
        <v>45231</v>
      </c>
      <c r="I5319" s="273">
        <v>14381</v>
      </c>
      <c r="J5319" s="273">
        <v>4</v>
      </c>
      <c r="K5319" s="273">
        <v>76533</v>
      </c>
      <c r="L5319" s="273" t="s">
        <v>66</v>
      </c>
      <c r="M5319" s="273">
        <v>10523.978080000001</v>
      </c>
      <c r="N5319" s="273" t="s">
        <v>115</v>
      </c>
      <c r="W5319" s="273">
        <v>328097</v>
      </c>
      <c r="X5319" s="273" t="s">
        <v>83</v>
      </c>
      <c r="Y5319" s="273" t="s">
        <v>287</v>
      </c>
      <c r="Z5319" s="273" t="s">
        <v>466</v>
      </c>
      <c r="AA5319" s="273" t="s">
        <v>853</v>
      </c>
      <c r="AB5319" s="274">
        <v>44927</v>
      </c>
      <c r="AC5319" s="273">
        <v>16471</v>
      </c>
      <c r="AD5319" s="273">
        <v>797</v>
      </c>
      <c r="AE5319" s="273">
        <v>23.29</v>
      </c>
      <c r="AF5319" s="273" t="s">
        <v>90</v>
      </c>
      <c r="AG5319" s="273" t="s">
        <v>2123</v>
      </c>
      <c r="AH5319" s="273" t="s">
        <v>2124</v>
      </c>
      <c r="AI5319" s="273" t="s">
        <v>123</v>
      </c>
      <c r="AJ5319" s="273" t="s">
        <v>200</v>
      </c>
      <c r="AK5319" s="273">
        <v>305572</v>
      </c>
      <c r="BV5319" s="279" t="s">
        <v>64</v>
      </c>
      <c r="BW5319" s="280" t="s">
        <v>75</v>
      </c>
      <c r="BX5319" s="280" t="s">
        <v>79</v>
      </c>
      <c r="BY5319" s="280" t="s">
        <v>79</v>
      </c>
      <c r="BZ5319" s="280" t="s">
        <v>86</v>
      </c>
      <c r="CA5319" s="280" t="s">
        <v>87</v>
      </c>
      <c r="CB5319" s="280" t="s">
        <v>101</v>
      </c>
      <c r="CC5319" s="280" t="s">
        <v>102</v>
      </c>
      <c r="CD5319" s="281">
        <v>4</v>
      </c>
      <c r="CE5319" s="277">
        <v>45231</v>
      </c>
      <c r="CF5319" s="280">
        <v>34939</v>
      </c>
      <c r="CG5319" s="280" t="s">
        <v>1495</v>
      </c>
      <c r="CH5319" s="280">
        <v>5022.4812499999998</v>
      </c>
      <c r="CI5319" s="280" t="s">
        <v>104</v>
      </c>
      <c r="CJ5319" s="280"/>
      <c r="CK5319" s="280"/>
      <c r="CL5319" s="280"/>
      <c r="CM5319" s="280" t="s">
        <v>73</v>
      </c>
      <c r="CN5319" s="280">
        <v>3</v>
      </c>
    </row>
    <row r="5320" spans="4:92">
      <c r="D5320" s="273" t="s">
        <v>83</v>
      </c>
      <c r="E5320" s="273" t="s">
        <v>63</v>
      </c>
      <c r="F5320" s="273" t="s">
        <v>228</v>
      </c>
      <c r="G5320" s="273" t="s">
        <v>237</v>
      </c>
      <c r="H5320" s="274">
        <v>45231</v>
      </c>
      <c r="I5320" s="273">
        <v>14410</v>
      </c>
      <c r="J5320" s="273">
        <v>19</v>
      </c>
      <c r="K5320" s="273">
        <v>63040</v>
      </c>
      <c r="L5320" s="273" t="s">
        <v>66</v>
      </c>
      <c r="M5320" s="273">
        <v>8879.4701600000008</v>
      </c>
      <c r="N5320" s="273" t="s">
        <v>67</v>
      </c>
      <c r="P5320" s="273" t="s">
        <v>68</v>
      </c>
      <c r="Q5320" s="273" t="s">
        <v>69</v>
      </c>
      <c r="R5320" s="273" t="s">
        <v>1013</v>
      </c>
      <c r="S5320" s="273" t="s">
        <v>71</v>
      </c>
      <c r="T5320" s="273" t="s">
        <v>72</v>
      </c>
      <c r="U5320" s="273" t="s">
        <v>73</v>
      </c>
      <c r="V5320" s="273" t="s">
        <v>74</v>
      </c>
      <c r="W5320" s="273">
        <v>291251</v>
      </c>
      <c r="X5320" s="273" t="s">
        <v>83</v>
      </c>
      <c r="Y5320" s="273" t="s">
        <v>287</v>
      </c>
      <c r="Z5320" s="273" t="s">
        <v>466</v>
      </c>
      <c r="AA5320" s="273" t="s">
        <v>853</v>
      </c>
      <c r="AB5320" s="274">
        <v>44927</v>
      </c>
      <c r="AC5320" s="273">
        <v>16471</v>
      </c>
      <c r="AD5320" s="273">
        <v>797</v>
      </c>
      <c r="AE5320" s="273">
        <v>17.809999999999999</v>
      </c>
      <c r="AF5320" s="273" t="s">
        <v>90</v>
      </c>
      <c r="AG5320" s="273" t="s">
        <v>2006</v>
      </c>
      <c r="AH5320" s="273" t="s">
        <v>1392</v>
      </c>
      <c r="AI5320" s="273" t="s">
        <v>123</v>
      </c>
      <c r="AJ5320" s="273" t="s">
        <v>200</v>
      </c>
      <c r="AK5320" s="273">
        <v>325480</v>
      </c>
      <c r="BV5320" s="336" t="s">
        <v>64</v>
      </c>
      <c r="BW5320" s="337" t="s">
        <v>75</v>
      </c>
      <c r="BX5320" s="337" t="s">
        <v>79</v>
      </c>
      <c r="BY5320" s="337" t="s">
        <v>79</v>
      </c>
      <c r="BZ5320" s="337" t="s">
        <v>86</v>
      </c>
      <c r="CA5320" s="337" t="s">
        <v>87</v>
      </c>
      <c r="CB5320" s="337" t="s">
        <v>101</v>
      </c>
      <c r="CC5320" s="337" t="s">
        <v>102</v>
      </c>
      <c r="CD5320" s="338">
        <v>4</v>
      </c>
      <c r="CE5320" s="335">
        <v>45231</v>
      </c>
      <c r="CF5320" s="337">
        <v>46583</v>
      </c>
      <c r="CG5320" s="337" t="s">
        <v>1495</v>
      </c>
      <c r="CH5320" s="337">
        <v>6696.3062499999996</v>
      </c>
      <c r="CI5320" s="337" t="s">
        <v>104</v>
      </c>
      <c r="CJ5320" s="337"/>
      <c r="CK5320" s="337"/>
      <c r="CL5320" s="337"/>
      <c r="CM5320" s="337" t="s">
        <v>73</v>
      </c>
      <c r="CN5320" s="337">
        <v>3</v>
      </c>
    </row>
    <row r="5321" spans="4:92">
      <c r="D5321" s="273" t="s">
        <v>83</v>
      </c>
      <c r="E5321" s="273" t="s">
        <v>63</v>
      </c>
      <c r="F5321" s="273" t="s">
        <v>228</v>
      </c>
      <c r="G5321" s="273" t="s">
        <v>237</v>
      </c>
      <c r="H5321" s="274">
        <v>45231</v>
      </c>
      <c r="I5321" s="273">
        <v>14410</v>
      </c>
      <c r="J5321" s="273">
        <v>19</v>
      </c>
      <c r="K5321" s="273">
        <v>26735</v>
      </c>
      <c r="L5321" s="273" t="s">
        <v>66</v>
      </c>
      <c r="M5321" s="273">
        <v>3149.7241600000002</v>
      </c>
      <c r="N5321" s="273" t="s">
        <v>67</v>
      </c>
      <c r="P5321" s="273" t="s">
        <v>92</v>
      </c>
      <c r="Q5321" s="273" t="s">
        <v>69</v>
      </c>
      <c r="R5321" s="273" t="s">
        <v>70</v>
      </c>
      <c r="S5321" s="273" t="s">
        <v>93</v>
      </c>
      <c r="T5321" s="273" t="s">
        <v>94</v>
      </c>
      <c r="U5321" s="273" t="s">
        <v>73</v>
      </c>
      <c r="V5321" s="273" t="s">
        <v>95</v>
      </c>
      <c r="W5321" s="273">
        <v>291268</v>
      </c>
      <c r="X5321" s="273" t="s">
        <v>83</v>
      </c>
      <c r="Y5321" s="273" t="s">
        <v>287</v>
      </c>
      <c r="Z5321" s="273" t="s">
        <v>466</v>
      </c>
      <c r="AA5321" s="273" t="s">
        <v>853</v>
      </c>
      <c r="AB5321" s="274">
        <v>44927</v>
      </c>
      <c r="AC5321" s="273">
        <v>16471</v>
      </c>
      <c r="AD5321" s="273">
        <v>797</v>
      </c>
      <c r="AE5321" s="273">
        <v>16.62</v>
      </c>
      <c r="AF5321" s="273" t="s">
        <v>90</v>
      </c>
      <c r="AG5321" s="273" t="s">
        <v>2125</v>
      </c>
      <c r="AH5321" s="273" t="s">
        <v>1741</v>
      </c>
      <c r="AI5321" s="273" t="s">
        <v>123</v>
      </c>
      <c r="AJ5321" s="273" t="s">
        <v>200</v>
      </c>
      <c r="AK5321" s="273">
        <v>325486</v>
      </c>
      <c r="BV5321" s="279" t="s">
        <v>64</v>
      </c>
      <c r="BW5321" s="280" t="s">
        <v>75</v>
      </c>
      <c r="BX5321" s="280" t="s">
        <v>79</v>
      </c>
      <c r="BY5321" s="280" t="s">
        <v>79</v>
      </c>
      <c r="BZ5321" s="280" t="s">
        <v>86</v>
      </c>
      <c r="CA5321" s="280" t="s">
        <v>87</v>
      </c>
      <c r="CB5321" s="280" t="s">
        <v>88</v>
      </c>
      <c r="CC5321" s="280" t="s">
        <v>89</v>
      </c>
      <c r="CD5321" s="281">
        <v>3</v>
      </c>
      <c r="CE5321" s="277">
        <v>45231</v>
      </c>
      <c r="CF5321" s="280">
        <v>11334</v>
      </c>
      <c r="CG5321" s="280" t="s">
        <v>90</v>
      </c>
      <c r="CH5321" s="280">
        <v>11334</v>
      </c>
      <c r="CI5321" s="280" t="s">
        <v>80</v>
      </c>
      <c r="CJ5321" s="280"/>
      <c r="CK5321" s="280"/>
      <c r="CL5321" s="280"/>
      <c r="CM5321" s="280" t="s">
        <v>73</v>
      </c>
      <c r="CN5321" s="280">
        <v>3</v>
      </c>
    </row>
    <row r="5322" spans="4:92">
      <c r="D5322" s="273" t="s">
        <v>83</v>
      </c>
      <c r="E5322" s="273" t="s">
        <v>63</v>
      </c>
      <c r="F5322" s="273" t="s">
        <v>228</v>
      </c>
      <c r="G5322" s="273" t="s">
        <v>237</v>
      </c>
      <c r="H5322" s="274">
        <v>45231</v>
      </c>
      <c r="I5322" s="273">
        <v>14410</v>
      </c>
      <c r="J5322" s="273">
        <v>19</v>
      </c>
      <c r="K5322" s="273">
        <v>0</v>
      </c>
      <c r="L5322" s="273" t="s">
        <v>66</v>
      </c>
      <c r="N5322" s="273" t="s">
        <v>107</v>
      </c>
      <c r="W5322" s="273">
        <v>291200</v>
      </c>
      <c r="X5322" s="273" t="s">
        <v>83</v>
      </c>
      <c r="Y5322" s="273" t="s">
        <v>287</v>
      </c>
      <c r="Z5322" s="273" t="s">
        <v>466</v>
      </c>
      <c r="AA5322" s="273" t="s">
        <v>853</v>
      </c>
      <c r="AB5322" s="274">
        <v>44927</v>
      </c>
      <c r="AC5322" s="273">
        <v>16471</v>
      </c>
      <c r="AD5322" s="273">
        <v>797</v>
      </c>
      <c r="AE5322" s="273">
        <v>38.61</v>
      </c>
      <c r="AF5322" s="273" t="s">
        <v>90</v>
      </c>
      <c r="AG5322" s="273" t="s">
        <v>2126</v>
      </c>
      <c r="AH5322" s="273" t="s">
        <v>2127</v>
      </c>
      <c r="AI5322" s="273" t="s">
        <v>123</v>
      </c>
      <c r="AJ5322" s="273" t="s">
        <v>200</v>
      </c>
      <c r="AK5322" s="273">
        <v>325497</v>
      </c>
      <c r="BV5322" s="336" t="s">
        <v>64</v>
      </c>
      <c r="BW5322" s="337" t="s">
        <v>75</v>
      </c>
      <c r="BX5322" s="337" t="s">
        <v>79</v>
      </c>
      <c r="BY5322" s="337" t="s">
        <v>79</v>
      </c>
      <c r="BZ5322" s="337" t="s">
        <v>86</v>
      </c>
      <c r="CA5322" s="337" t="s">
        <v>87</v>
      </c>
      <c r="CB5322" s="337" t="s">
        <v>88</v>
      </c>
      <c r="CC5322" s="337" t="s">
        <v>89</v>
      </c>
      <c r="CD5322" s="338">
        <v>3</v>
      </c>
      <c r="CE5322" s="335">
        <v>45231</v>
      </c>
      <c r="CF5322" s="337">
        <v>8501</v>
      </c>
      <c r="CG5322" s="337" t="s">
        <v>90</v>
      </c>
      <c r="CH5322" s="337">
        <v>8501</v>
      </c>
      <c r="CI5322" s="337" t="s">
        <v>80</v>
      </c>
      <c r="CJ5322" s="337"/>
      <c r="CK5322" s="337"/>
      <c r="CL5322" s="337"/>
      <c r="CM5322" s="337" t="s">
        <v>73</v>
      </c>
      <c r="CN5322" s="337">
        <v>3</v>
      </c>
    </row>
    <row r="5323" spans="4:92">
      <c r="D5323" s="273" t="s">
        <v>83</v>
      </c>
      <c r="E5323" s="273" t="s">
        <v>63</v>
      </c>
      <c r="F5323" s="273" t="s">
        <v>228</v>
      </c>
      <c r="G5323" s="273" t="s">
        <v>237</v>
      </c>
      <c r="H5323" s="274">
        <v>45231</v>
      </c>
      <c r="I5323" s="273">
        <v>14410</v>
      </c>
      <c r="J5323" s="273">
        <v>19</v>
      </c>
      <c r="K5323" s="273">
        <v>162232</v>
      </c>
      <c r="L5323" s="273" t="s">
        <v>66</v>
      </c>
      <c r="M5323" s="273">
        <v>26676.66848</v>
      </c>
      <c r="N5323" s="273" t="s">
        <v>115</v>
      </c>
      <c r="W5323" s="273">
        <v>291199</v>
      </c>
      <c r="X5323" s="273" t="s">
        <v>83</v>
      </c>
      <c r="Y5323" s="273" t="s">
        <v>287</v>
      </c>
      <c r="Z5323" s="273" t="s">
        <v>466</v>
      </c>
      <c r="AA5323" s="273" t="s">
        <v>853</v>
      </c>
      <c r="AB5323" s="274">
        <v>44927</v>
      </c>
      <c r="AC5323" s="273">
        <v>16471</v>
      </c>
      <c r="AD5323" s="273">
        <v>797</v>
      </c>
      <c r="AE5323" s="273">
        <v>5.6000000000000001E-2</v>
      </c>
      <c r="AF5323" s="273" t="s">
        <v>90</v>
      </c>
      <c r="AG5323" s="273" t="s">
        <v>2128</v>
      </c>
      <c r="AH5323" s="273" t="s">
        <v>2129</v>
      </c>
      <c r="AI5323" s="273" t="s">
        <v>123</v>
      </c>
      <c r="AJ5323" s="273" t="s">
        <v>200</v>
      </c>
      <c r="AK5323" s="273">
        <v>326022</v>
      </c>
      <c r="BV5323" s="279" t="s">
        <v>64</v>
      </c>
      <c r="BW5323" s="280" t="s">
        <v>75</v>
      </c>
      <c r="BX5323" s="280" t="s">
        <v>79</v>
      </c>
      <c r="BY5323" s="280" t="s">
        <v>79</v>
      </c>
      <c r="BZ5323" s="280" t="s">
        <v>86</v>
      </c>
      <c r="CA5323" s="280" t="s">
        <v>87</v>
      </c>
      <c r="CB5323" s="280" t="s">
        <v>88</v>
      </c>
      <c r="CC5323" s="280" t="s">
        <v>89</v>
      </c>
      <c r="CD5323" s="281">
        <v>3</v>
      </c>
      <c r="CE5323" s="277">
        <v>45231</v>
      </c>
      <c r="CF5323" s="280">
        <v>16619</v>
      </c>
      <c r="CG5323" s="280" t="s">
        <v>90</v>
      </c>
      <c r="CH5323" s="280">
        <v>16619</v>
      </c>
      <c r="CI5323" s="280" t="s">
        <v>80</v>
      </c>
      <c r="CJ5323" s="280"/>
      <c r="CK5323" s="280"/>
      <c r="CL5323" s="280"/>
      <c r="CM5323" s="280" t="s">
        <v>73</v>
      </c>
      <c r="CN5323" s="280">
        <v>3</v>
      </c>
    </row>
    <row r="5324" spans="4:92">
      <c r="D5324" s="273" t="s">
        <v>83</v>
      </c>
      <c r="E5324" s="273" t="s">
        <v>63</v>
      </c>
      <c r="F5324" s="273" t="s">
        <v>228</v>
      </c>
      <c r="G5324" s="273" t="s">
        <v>237</v>
      </c>
      <c r="H5324" s="274">
        <v>45261</v>
      </c>
      <c r="I5324" s="273">
        <v>16892</v>
      </c>
      <c r="J5324" s="273">
        <v>19</v>
      </c>
      <c r="K5324" s="273">
        <v>9000</v>
      </c>
      <c r="L5324" s="273" t="s">
        <v>66</v>
      </c>
      <c r="M5324" s="273">
        <v>0</v>
      </c>
      <c r="N5324" s="273" t="s">
        <v>1010</v>
      </c>
      <c r="O5324" s="273">
        <v>0</v>
      </c>
      <c r="P5324" s="273" t="s">
        <v>1011</v>
      </c>
      <c r="Q5324" s="273" t="s">
        <v>69</v>
      </c>
      <c r="R5324" s="273" t="s">
        <v>1013</v>
      </c>
      <c r="S5324" s="273" t="s">
        <v>1298</v>
      </c>
      <c r="U5324" s="273" t="s">
        <v>73</v>
      </c>
      <c r="V5324" s="273" t="s">
        <v>1859</v>
      </c>
      <c r="W5324" s="273">
        <v>318411</v>
      </c>
      <c r="X5324" s="273" t="s">
        <v>83</v>
      </c>
      <c r="Y5324" s="273" t="s">
        <v>287</v>
      </c>
      <c r="Z5324" s="273" t="s">
        <v>466</v>
      </c>
      <c r="AA5324" s="273" t="s">
        <v>853</v>
      </c>
      <c r="AB5324" s="274">
        <v>44927</v>
      </c>
      <c r="AC5324" s="273">
        <v>16471</v>
      </c>
      <c r="AD5324" s="273">
        <v>797</v>
      </c>
      <c r="AE5324" s="273">
        <v>12</v>
      </c>
      <c r="AF5324" s="273" t="s">
        <v>90</v>
      </c>
      <c r="AG5324" s="273" t="s">
        <v>1389</v>
      </c>
      <c r="AH5324" s="273" t="s">
        <v>2130</v>
      </c>
      <c r="AI5324" s="273" t="s">
        <v>123</v>
      </c>
      <c r="AJ5324" s="273" t="s">
        <v>200</v>
      </c>
      <c r="AK5324" s="273">
        <v>326028</v>
      </c>
      <c r="BV5324" s="336" t="s">
        <v>64</v>
      </c>
      <c r="BW5324" s="337" t="s">
        <v>75</v>
      </c>
      <c r="BX5324" s="337" t="s">
        <v>79</v>
      </c>
      <c r="BY5324" s="337" t="s">
        <v>79</v>
      </c>
      <c r="BZ5324" s="337" t="s">
        <v>86</v>
      </c>
      <c r="CA5324" s="337" t="s">
        <v>87</v>
      </c>
      <c r="CB5324" s="337" t="s">
        <v>88</v>
      </c>
      <c r="CC5324" s="337" t="s">
        <v>89</v>
      </c>
      <c r="CD5324" s="338">
        <v>3</v>
      </c>
      <c r="CE5324" s="335">
        <v>45231</v>
      </c>
      <c r="CF5324" s="337">
        <v>9736</v>
      </c>
      <c r="CG5324" s="337" t="s">
        <v>90</v>
      </c>
      <c r="CH5324" s="337">
        <v>9736</v>
      </c>
      <c r="CI5324" s="337" t="s">
        <v>80</v>
      </c>
      <c r="CJ5324" s="337"/>
      <c r="CK5324" s="337"/>
      <c r="CL5324" s="337"/>
      <c r="CM5324" s="337" t="s">
        <v>73</v>
      </c>
      <c r="CN5324" s="337">
        <v>3</v>
      </c>
    </row>
    <row r="5325" spans="4:92">
      <c r="D5325" s="273" t="s">
        <v>83</v>
      </c>
      <c r="E5325" s="273" t="s">
        <v>63</v>
      </c>
      <c r="F5325" s="273" t="s">
        <v>228</v>
      </c>
      <c r="G5325" s="273" t="s">
        <v>237</v>
      </c>
      <c r="H5325" s="274">
        <v>45261</v>
      </c>
      <c r="I5325" s="273">
        <v>16892</v>
      </c>
      <c r="J5325" s="273">
        <v>19</v>
      </c>
      <c r="K5325" s="273">
        <v>88640</v>
      </c>
      <c r="L5325" s="273" t="s">
        <v>66</v>
      </c>
      <c r="M5325" s="273">
        <v>11431.91368</v>
      </c>
      <c r="N5325" s="273" t="s">
        <v>67</v>
      </c>
      <c r="P5325" s="273" t="s">
        <v>92</v>
      </c>
      <c r="Q5325" s="273" t="s">
        <v>69</v>
      </c>
      <c r="R5325" s="273" t="s">
        <v>1013</v>
      </c>
      <c r="S5325" s="273" t="s">
        <v>834</v>
      </c>
      <c r="T5325" s="273" t="s">
        <v>835</v>
      </c>
      <c r="U5325" s="273" t="s">
        <v>73</v>
      </c>
      <c r="V5325" s="273" t="s">
        <v>836</v>
      </c>
      <c r="W5325" s="273">
        <v>318427</v>
      </c>
      <c r="X5325" s="273" t="s">
        <v>83</v>
      </c>
      <c r="Y5325" s="273" t="s">
        <v>287</v>
      </c>
      <c r="Z5325" s="273" t="s">
        <v>466</v>
      </c>
      <c r="AA5325" s="273" t="s">
        <v>853</v>
      </c>
      <c r="AB5325" s="274">
        <v>44927</v>
      </c>
      <c r="AC5325" s="273">
        <v>16471</v>
      </c>
      <c r="AD5325" s="273">
        <v>797</v>
      </c>
      <c r="AE5325" s="273">
        <v>0.26</v>
      </c>
      <c r="AF5325" s="273" t="s">
        <v>90</v>
      </c>
      <c r="AG5325" s="273" t="s">
        <v>1900</v>
      </c>
      <c r="AH5325" s="273" t="s">
        <v>2131</v>
      </c>
      <c r="AI5325" s="273" t="s">
        <v>123</v>
      </c>
      <c r="AJ5325" s="273" t="s">
        <v>200</v>
      </c>
      <c r="AK5325" s="273">
        <v>336781</v>
      </c>
      <c r="BV5325" s="279" t="s">
        <v>64</v>
      </c>
      <c r="BW5325" s="280" t="s">
        <v>75</v>
      </c>
      <c r="BX5325" s="280" t="s">
        <v>79</v>
      </c>
      <c r="BY5325" s="280" t="s">
        <v>79</v>
      </c>
      <c r="BZ5325" s="280" t="s">
        <v>86</v>
      </c>
      <c r="CA5325" s="280" t="s">
        <v>87</v>
      </c>
      <c r="CB5325" s="280" t="s">
        <v>88</v>
      </c>
      <c r="CC5325" s="280" t="s">
        <v>89</v>
      </c>
      <c r="CD5325" s="281">
        <v>3</v>
      </c>
      <c r="CE5325" s="277">
        <v>45231</v>
      </c>
      <c r="CF5325" s="280">
        <v>18705</v>
      </c>
      <c r="CG5325" s="280" t="s">
        <v>90</v>
      </c>
      <c r="CH5325" s="280">
        <v>18705</v>
      </c>
      <c r="CI5325" s="280" t="s">
        <v>80</v>
      </c>
      <c r="CJ5325" s="280"/>
      <c r="CK5325" s="280"/>
      <c r="CL5325" s="280"/>
      <c r="CM5325" s="280" t="s">
        <v>73</v>
      </c>
      <c r="CN5325" s="280">
        <v>3</v>
      </c>
    </row>
    <row r="5326" spans="4:92">
      <c r="D5326" s="273" t="s">
        <v>83</v>
      </c>
      <c r="E5326" s="273" t="s">
        <v>63</v>
      </c>
      <c r="F5326" s="273" t="s">
        <v>228</v>
      </c>
      <c r="G5326" s="273" t="s">
        <v>237</v>
      </c>
      <c r="H5326" s="274">
        <v>45261</v>
      </c>
      <c r="I5326" s="273">
        <v>16892</v>
      </c>
      <c r="J5326" s="273">
        <v>19</v>
      </c>
      <c r="K5326" s="273">
        <v>101190</v>
      </c>
      <c r="L5326" s="273" t="s">
        <v>66</v>
      </c>
      <c r="M5326" s="273">
        <v>17873.225920000001</v>
      </c>
      <c r="N5326" s="273" t="s">
        <v>67</v>
      </c>
      <c r="P5326" s="273" t="s">
        <v>1011</v>
      </c>
      <c r="Q5326" s="273" t="s">
        <v>69</v>
      </c>
      <c r="R5326" s="273" t="s">
        <v>1013</v>
      </c>
      <c r="S5326" s="273" t="s">
        <v>1041</v>
      </c>
      <c r="T5326" s="273" t="s">
        <v>1042</v>
      </c>
      <c r="U5326" s="273" t="s">
        <v>73</v>
      </c>
      <c r="V5326" s="273" t="s">
        <v>1043</v>
      </c>
      <c r="W5326" s="273">
        <v>318444</v>
      </c>
      <c r="X5326" s="273" t="s">
        <v>83</v>
      </c>
      <c r="Y5326" s="273" t="s">
        <v>287</v>
      </c>
      <c r="Z5326" s="273" t="s">
        <v>926</v>
      </c>
      <c r="AA5326" s="273" t="s">
        <v>931</v>
      </c>
      <c r="AB5326" s="274">
        <v>45108</v>
      </c>
      <c r="AC5326" s="273">
        <v>15687</v>
      </c>
      <c r="AD5326" s="273">
        <v>823</v>
      </c>
      <c r="AK5326" s="273">
        <v>285400</v>
      </c>
      <c r="BV5326" s="336" t="s">
        <v>64</v>
      </c>
      <c r="BW5326" s="337" t="s">
        <v>75</v>
      </c>
      <c r="BX5326" s="337" t="s">
        <v>79</v>
      </c>
      <c r="BY5326" s="337" t="s">
        <v>79</v>
      </c>
      <c r="BZ5326" s="337" t="s">
        <v>86</v>
      </c>
      <c r="CA5326" s="337" t="s">
        <v>87</v>
      </c>
      <c r="CB5326" s="337" t="s">
        <v>88</v>
      </c>
      <c r="CC5326" s="337" t="s">
        <v>89</v>
      </c>
      <c r="CD5326" s="338">
        <v>3</v>
      </c>
      <c r="CE5326" s="335">
        <v>45231</v>
      </c>
      <c r="CF5326" s="337">
        <v>2060</v>
      </c>
      <c r="CG5326" s="337" t="s">
        <v>90</v>
      </c>
      <c r="CH5326" s="337">
        <v>2060</v>
      </c>
      <c r="CI5326" s="337" t="s">
        <v>80</v>
      </c>
      <c r="CJ5326" s="337"/>
      <c r="CK5326" s="337"/>
      <c r="CL5326" s="337"/>
      <c r="CM5326" s="337" t="s">
        <v>73</v>
      </c>
      <c r="CN5326" s="337">
        <v>3</v>
      </c>
    </row>
    <row r="5327" spans="4:92">
      <c r="D5327" s="273" t="s">
        <v>83</v>
      </c>
      <c r="E5327" s="273" t="s">
        <v>63</v>
      </c>
      <c r="F5327" s="273" t="s">
        <v>504</v>
      </c>
      <c r="G5327" s="273" t="s">
        <v>567</v>
      </c>
      <c r="H5327" s="274">
        <v>45261</v>
      </c>
      <c r="I5327" s="273">
        <v>16972</v>
      </c>
      <c r="J5327" s="273">
        <v>687</v>
      </c>
      <c r="K5327" s="273">
        <v>27044</v>
      </c>
      <c r="L5327" s="273" t="s">
        <v>66</v>
      </c>
      <c r="M5327" s="273">
        <v>4776.7799199999999</v>
      </c>
      <c r="N5327" s="273" t="s">
        <v>67</v>
      </c>
      <c r="P5327" s="273" t="s">
        <v>1011</v>
      </c>
      <c r="Q5327" s="273" t="s">
        <v>69</v>
      </c>
      <c r="R5327" s="273" t="s">
        <v>70</v>
      </c>
      <c r="S5327" s="273" t="s">
        <v>1041</v>
      </c>
      <c r="T5327" s="273" t="s">
        <v>1042</v>
      </c>
      <c r="U5327" s="273" t="s">
        <v>73</v>
      </c>
      <c r="V5327" s="273" t="s">
        <v>1043</v>
      </c>
      <c r="W5327" s="273">
        <v>320096</v>
      </c>
      <c r="X5327" s="273" t="s">
        <v>83</v>
      </c>
      <c r="Y5327" s="273" t="s">
        <v>287</v>
      </c>
      <c r="Z5327" s="273" t="s">
        <v>926</v>
      </c>
      <c r="AA5327" s="273" t="s">
        <v>931</v>
      </c>
      <c r="AB5327" s="274">
        <v>45200</v>
      </c>
      <c r="AC5327" s="273">
        <v>15242</v>
      </c>
      <c r="AD5327" s="273">
        <v>823</v>
      </c>
      <c r="AK5327" s="273">
        <v>282624</v>
      </c>
      <c r="BV5327" s="279" t="s">
        <v>64</v>
      </c>
      <c r="BW5327" s="280" t="s">
        <v>75</v>
      </c>
      <c r="BX5327" s="280" t="s">
        <v>79</v>
      </c>
      <c r="BY5327" s="280" t="s">
        <v>79</v>
      </c>
      <c r="BZ5327" s="280" t="s">
        <v>86</v>
      </c>
      <c r="CA5327" s="280" t="s">
        <v>87</v>
      </c>
      <c r="CB5327" s="280" t="s">
        <v>88</v>
      </c>
      <c r="CC5327" s="280" t="s">
        <v>89</v>
      </c>
      <c r="CD5327" s="281">
        <v>3</v>
      </c>
      <c r="CE5327" s="277">
        <v>45231</v>
      </c>
      <c r="CF5327" s="280">
        <v>1704</v>
      </c>
      <c r="CG5327" s="280" t="s">
        <v>90</v>
      </c>
      <c r="CH5327" s="280">
        <v>1704</v>
      </c>
      <c r="CI5327" s="280" t="s">
        <v>80</v>
      </c>
      <c r="CJ5327" s="280"/>
      <c r="CK5327" s="280"/>
      <c r="CL5327" s="280"/>
      <c r="CM5327" s="280" t="s">
        <v>73</v>
      </c>
      <c r="CN5327" s="280">
        <v>3</v>
      </c>
    </row>
    <row r="5328" spans="4:92">
      <c r="D5328" s="273" t="s">
        <v>83</v>
      </c>
      <c r="E5328" s="273" t="s">
        <v>63</v>
      </c>
      <c r="F5328" s="273" t="s">
        <v>504</v>
      </c>
      <c r="G5328" s="273" t="s">
        <v>567</v>
      </c>
      <c r="H5328" s="274">
        <v>45261</v>
      </c>
      <c r="I5328" s="273">
        <v>16972</v>
      </c>
      <c r="J5328" s="273">
        <v>687</v>
      </c>
      <c r="K5328" s="273">
        <v>28193</v>
      </c>
      <c r="L5328" s="273" t="s">
        <v>66</v>
      </c>
      <c r="M5328" s="273">
        <v>3636.0403200000001</v>
      </c>
      <c r="N5328" s="273" t="s">
        <v>67</v>
      </c>
      <c r="P5328" s="273" t="s">
        <v>92</v>
      </c>
      <c r="Q5328" s="273" t="s">
        <v>69</v>
      </c>
      <c r="R5328" s="273" t="s">
        <v>70</v>
      </c>
      <c r="S5328" s="273" t="s">
        <v>834</v>
      </c>
      <c r="T5328" s="273" t="s">
        <v>835</v>
      </c>
      <c r="U5328" s="273" t="s">
        <v>73</v>
      </c>
      <c r="V5328" s="273" t="s">
        <v>836</v>
      </c>
      <c r="W5328" s="273">
        <v>320112</v>
      </c>
      <c r="X5328" s="273" t="s">
        <v>83</v>
      </c>
      <c r="Y5328" s="273" t="s">
        <v>287</v>
      </c>
      <c r="Z5328" s="273" t="s">
        <v>936</v>
      </c>
      <c r="AA5328" s="273" t="s">
        <v>939</v>
      </c>
      <c r="AB5328" s="274">
        <v>44927</v>
      </c>
      <c r="AC5328" s="273">
        <v>14805</v>
      </c>
      <c r="AD5328" s="273">
        <v>825</v>
      </c>
      <c r="AK5328" s="273">
        <v>277821</v>
      </c>
      <c r="BV5328" s="336" t="s">
        <v>64</v>
      </c>
      <c r="BW5328" s="337" t="s">
        <v>75</v>
      </c>
      <c r="BX5328" s="337" t="s">
        <v>79</v>
      </c>
      <c r="BY5328" s="337" t="s">
        <v>79</v>
      </c>
      <c r="BZ5328" s="337" t="s">
        <v>86</v>
      </c>
      <c r="CA5328" s="337" t="s">
        <v>87</v>
      </c>
      <c r="CB5328" s="337" t="s">
        <v>88</v>
      </c>
      <c r="CC5328" s="337" t="s">
        <v>89</v>
      </c>
      <c r="CD5328" s="338">
        <v>3</v>
      </c>
      <c r="CE5328" s="335">
        <v>45231</v>
      </c>
      <c r="CF5328" s="337">
        <v>1343</v>
      </c>
      <c r="CG5328" s="337" t="s">
        <v>90</v>
      </c>
      <c r="CH5328" s="337">
        <v>1343</v>
      </c>
      <c r="CI5328" s="337" t="s">
        <v>80</v>
      </c>
      <c r="CJ5328" s="337"/>
      <c r="CK5328" s="337"/>
      <c r="CL5328" s="337"/>
      <c r="CM5328" s="337" t="s">
        <v>73</v>
      </c>
      <c r="CN5328" s="337">
        <v>3</v>
      </c>
    </row>
    <row r="5329" spans="4:92">
      <c r="D5329" s="273" t="s">
        <v>83</v>
      </c>
      <c r="E5329" s="273" t="s">
        <v>63</v>
      </c>
      <c r="F5329" s="273" t="s">
        <v>504</v>
      </c>
      <c r="G5329" s="273" t="s">
        <v>567</v>
      </c>
      <c r="H5329" s="274">
        <v>45261</v>
      </c>
      <c r="I5329" s="273">
        <v>16972</v>
      </c>
      <c r="J5329" s="273">
        <v>687</v>
      </c>
      <c r="K5329" s="273">
        <v>0</v>
      </c>
      <c r="L5329" s="273" t="s">
        <v>66</v>
      </c>
      <c r="M5329" s="273">
        <v>0</v>
      </c>
      <c r="N5329" s="273" t="s">
        <v>67</v>
      </c>
      <c r="P5329" s="273" t="s">
        <v>68</v>
      </c>
      <c r="Q5329" s="273" t="s">
        <v>69</v>
      </c>
      <c r="R5329" s="273" t="s">
        <v>70</v>
      </c>
      <c r="S5329" s="273" t="s">
        <v>71</v>
      </c>
      <c r="T5329" s="273" t="s">
        <v>72</v>
      </c>
      <c r="U5329" s="273" t="s">
        <v>73</v>
      </c>
      <c r="V5329" s="273" t="s">
        <v>74</v>
      </c>
      <c r="W5329" s="273">
        <v>320129</v>
      </c>
      <c r="X5329" s="273" t="s">
        <v>83</v>
      </c>
      <c r="Y5329" s="273" t="s">
        <v>287</v>
      </c>
      <c r="Z5329" s="273" t="s">
        <v>936</v>
      </c>
      <c r="AA5329" s="273" t="s">
        <v>939</v>
      </c>
      <c r="AB5329" s="274">
        <v>44927</v>
      </c>
      <c r="AC5329" s="273">
        <v>15389</v>
      </c>
      <c r="AD5329" s="273">
        <v>825</v>
      </c>
      <c r="AK5329" s="273">
        <v>284025</v>
      </c>
      <c r="BV5329" s="279" t="s">
        <v>64</v>
      </c>
      <c r="BW5329" s="280" t="s">
        <v>75</v>
      </c>
      <c r="BX5329" s="280" t="s">
        <v>79</v>
      </c>
      <c r="BY5329" s="280" t="s">
        <v>79</v>
      </c>
      <c r="BZ5329" s="280" t="s">
        <v>86</v>
      </c>
      <c r="CA5329" s="280" t="s">
        <v>87</v>
      </c>
      <c r="CB5329" s="280" t="s">
        <v>88</v>
      </c>
      <c r="CC5329" s="280" t="s">
        <v>89</v>
      </c>
      <c r="CD5329" s="281">
        <v>3</v>
      </c>
      <c r="CE5329" s="277">
        <v>45231</v>
      </c>
      <c r="CF5329" s="280">
        <v>273</v>
      </c>
      <c r="CG5329" s="280" t="s">
        <v>90</v>
      </c>
      <c r="CH5329" s="280">
        <v>273</v>
      </c>
      <c r="CI5329" s="280" t="s">
        <v>80</v>
      </c>
      <c r="CJ5329" s="280"/>
      <c r="CK5329" s="280"/>
      <c r="CL5329" s="280"/>
      <c r="CM5329" s="280" t="s">
        <v>73</v>
      </c>
      <c r="CN5329" s="280">
        <v>3</v>
      </c>
    </row>
    <row r="5330" spans="4:92">
      <c r="D5330" s="273" t="s">
        <v>83</v>
      </c>
      <c r="E5330" s="273" t="s">
        <v>63</v>
      </c>
      <c r="F5330" s="273" t="s">
        <v>504</v>
      </c>
      <c r="G5330" s="273" t="s">
        <v>567</v>
      </c>
      <c r="H5330" s="274">
        <v>45261</v>
      </c>
      <c r="I5330" s="273">
        <v>16972</v>
      </c>
      <c r="J5330" s="273">
        <v>687</v>
      </c>
      <c r="K5330" s="273">
        <v>11839</v>
      </c>
      <c r="L5330" s="273" t="s">
        <v>66</v>
      </c>
      <c r="M5330" s="273">
        <v>1394.7727199999999</v>
      </c>
      <c r="N5330" s="273" t="s">
        <v>67</v>
      </c>
      <c r="P5330" s="273" t="s">
        <v>92</v>
      </c>
      <c r="Q5330" s="273" t="s">
        <v>69</v>
      </c>
      <c r="R5330" s="273" t="s">
        <v>70</v>
      </c>
      <c r="S5330" s="273" t="s">
        <v>93</v>
      </c>
      <c r="T5330" s="273" t="s">
        <v>94</v>
      </c>
      <c r="U5330" s="273" t="s">
        <v>73</v>
      </c>
      <c r="V5330" s="273" t="s">
        <v>95</v>
      </c>
      <c r="W5330" s="273">
        <v>320146</v>
      </c>
      <c r="X5330" s="273" t="s">
        <v>83</v>
      </c>
      <c r="Y5330" s="273" t="s">
        <v>287</v>
      </c>
      <c r="Z5330" s="273" t="s">
        <v>936</v>
      </c>
      <c r="AA5330" s="273" t="s">
        <v>939</v>
      </c>
      <c r="AB5330" s="274">
        <v>44927</v>
      </c>
      <c r="AC5330" s="273">
        <v>15389</v>
      </c>
      <c r="AD5330" s="273">
        <v>825</v>
      </c>
      <c r="AK5330" s="273">
        <v>327527</v>
      </c>
      <c r="BV5330" s="336" t="s">
        <v>64</v>
      </c>
      <c r="BW5330" s="337" t="s">
        <v>75</v>
      </c>
      <c r="BX5330" s="337" t="s">
        <v>79</v>
      </c>
      <c r="BY5330" s="337" t="s">
        <v>79</v>
      </c>
      <c r="BZ5330" s="337" t="s">
        <v>86</v>
      </c>
      <c r="CA5330" s="337" t="s">
        <v>87</v>
      </c>
      <c r="CB5330" s="337" t="s">
        <v>88</v>
      </c>
      <c r="CC5330" s="337" t="s">
        <v>89</v>
      </c>
      <c r="CD5330" s="338">
        <v>3</v>
      </c>
      <c r="CE5330" s="335">
        <v>45231</v>
      </c>
      <c r="CF5330" s="337">
        <v>1037</v>
      </c>
      <c r="CG5330" s="337" t="s">
        <v>90</v>
      </c>
      <c r="CH5330" s="337">
        <v>1037</v>
      </c>
      <c r="CI5330" s="337" t="s">
        <v>80</v>
      </c>
      <c r="CJ5330" s="337"/>
      <c r="CK5330" s="337"/>
      <c r="CL5330" s="337"/>
      <c r="CM5330" s="337" t="s">
        <v>73</v>
      </c>
      <c r="CN5330" s="337">
        <v>3</v>
      </c>
    </row>
    <row r="5331" spans="4:92">
      <c r="D5331" s="273" t="s">
        <v>83</v>
      </c>
      <c r="E5331" s="273" t="s">
        <v>404</v>
      </c>
      <c r="F5331" s="273" t="s">
        <v>431</v>
      </c>
      <c r="G5331" s="273" t="s">
        <v>750</v>
      </c>
      <c r="H5331" s="274">
        <v>45078</v>
      </c>
      <c r="I5331" s="273">
        <v>12580</v>
      </c>
      <c r="J5331" s="273">
        <v>763</v>
      </c>
      <c r="K5331" s="273">
        <v>7657</v>
      </c>
      <c r="L5331" s="273" t="s">
        <v>66</v>
      </c>
      <c r="N5331" s="273" t="s">
        <v>107</v>
      </c>
      <c r="W5331" s="273">
        <v>190422</v>
      </c>
      <c r="X5331" s="273" t="s">
        <v>83</v>
      </c>
      <c r="Y5331" s="273" t="s">
        <v>287</v>
      </c>
      <c r="Z5331" s="273" t="s">
        <v>936</v>
      </c>
      <c r="AA5331" s="273" t="s">
        <v>939</v>
      </c>
      <c r="AB5331" s="274">
        <v>44927</v>
      </c>
      <c r="AC5331" s="273">
        <v>15539</v>
      </c>
      <c r="AD5331" s="273">
        <v>825</v>
      </c>
      <c r="AK5331" s="273">
        <v>284810</v>
      </c>
      <c r="BV5331" s="279" t="s">
        <v>64</v>
      </c>
      <c r="BW5331" s="280" t="s">
        <v>75</v>
      </c>
      <c r="BX5331" s="280" t="s">
        <v>79</v>
      </c>
      <c r="BY5331" s="280" t="s">
        <v>79</v>
      </c>
      <c r="BZ5331" s="280" t="s">
        <v>86</v>
      </c>
      <c r="CA5331" s="280" t="s">
        <v>87</v>
      </c>
      <c r="CB5331" s="280" t="s">
        <v>88</v>
      </c>
      <c r="CC5331" s="280" t="s">
        <v>89</v>
      </c>
      <c r="CD5331" s="281">
        <v>3</v>
      </c>
      <c r="CE5331" s="277">
        <v>45231</v>
      </c>
      <c r="CF5331" s="280">
        <v>330</v>
      </c>
      <c r="CG5331" s="280" t="s">
        <v>90</v>
      </c>
      <c r="CH5331" s="280">
        <v>330</v>
      </c>
      <c r="CI5331" s="280" t="s">
        <v>80</v>
      </c>
      <c r="CJ5331" s="280"/>
      <c r="CK5331" s="280"/>
      <c r="CL5331" s="280"/>
      <c r="CM5331" s="280" t="s">
        <v>73</v>
      </c>
      <c r="CN5331" s="280">
        <v>3</v>
      </c>
    </row>
    <row r="5332" spans="4:92">
      <c r="D5332" s="273" t="s">
        <v>83</v>
      </c>
      <c r="E5332" s="273" t="s">
        <v>404</v>
      </c>
      <c r="F5332" s="273" t="s">
        <v>431</v>
      </c>
      <c r="G5332" s="273" t="s">
        <v>750</v>
      </c>
      <c r="H5332" s="274">
        <v>45108</v>
      </c>
      <c r="I5332" s="273">
        <v>12849</v>
      </c>
      <c r="J5332" s="273">
        <v>763</v>
      </c>
      <c r="K5332" s="273">
        <v>119656</v>
      </c>
      <c r="L5332" s="273" t="s">
        <v>66</v>
      </c>
      <c r="M5332" s="273">
        <v>0</v>
      </c>
      <c r="N5332" s="273" t="s">
        <v>1010</v>
      </c>
      <c r="O5332" s="273">
        <v>0</v>
      </c>
      <c r="P5332" s="273" t="s">
        <v>1011</v>
      </c>
      <c r="Q5332" s="273" t="s">
        <v>1993</v>
      </c>
      <c r="R5332" s="273" t="s">
        <v>1342</v>
      </c>
      <c r="S5332" s="273" t="s">
        <v>1682</v>
      </c>
      <c r="U5332" s="273" t="s">
        <v>1682</v>
      </c>
      <c r="V5332" s="273" t="s">
        <v>1682</v>
      </c>
      <c r="W5332" s="273">
        <v>210279</v>
      </c>
      <c r="X5332" s="273" t="s">
        <v>83</v>
      </c>
      <c r="Y5332" s="273" t="s">
        <v>287</v>
      </c>
      <c r="Z5332" s="273" t="s">
        <v>936</v>
      </c>
      <c r="AA5332" s="273" t="s">
        <v>939</v>
      </c>
      <c r="AB5332" s="274">
        <v>44927</v>
      </c>
      <c r="AC5332" s="273">
        <v>16566</v>
      </c>
      <c r="AD5332" s="273">
        <v>825</v>
      </c>
      <c r="AK5332" s="273">
        <v>306708</v>
      </c>
      <c r="BV5332" s="336" t="s">
        <v>64</v>
      </c>
      <c r="BW5332" s="337" t="s">
        <v>75</v>
      </c>
      <c r="BX5332" s="337" t="s">
        <v>79</v>
      </c>
      <c r="BY5332" s="337" t="s">
        <v>79</v>
      </c>
      <c r="BZ5332" s="337" t="s">
        <v>86</v>
      </c>
      <c r="CA5332" s="337" t="s">
        <v>87</v>
      </c>
      <c r="CB5332" s="337" t="s">
        <v>88</v>
      </c>
      <c r="CC5332" s="337" t="s">
        <v>89</v>
      </c>
      <c r="CD5332" s="338">
        <v>3</v>
      </c>
      <c r="CE5332" s="335">
        <v>45231</v>
      </c>
      <c r="CF5332" s="337">
        <v>11725</v>
      </c>
      <c r="CG5332" s="337" t="s">
        <v>90</v>
      </c>
      <c r="CH5332" s="337">
        <v>11725</v>
      </c>
      <c r="CI5332" s="337" t="s">
        <v>80</v>
      </c>
      <c r="CJ5332" s="337"/>
      <c r="CK5332" s="337"/>
      <c r="CL5332" s="337"/>
      <c r="CM5332" s="337" t="s">
        <v>73</v>
      </c>
      <c r="CN5332" s="337">
        <v>3</v>
      </c>
    </row>
    <row r="5333" spans="4:92">
      <c r="D5333" s="273" t="s">
        <v>83</v>
      </c>
      <c r="E5333" s="273" t="s">
        <v>404</v>
      </c>
      <c r="F5333" s="273" t="s">
        <v>431</v>
      </c>
      <c r="G5333" s="273" t="s">
        <v>750</v>
      </c>
      <c r="H5333" s="274">
        <v>45108</v>
      </c>
      <c r="I5333" s="273">
        <v>12849</v>
      </c>
      <c r="J5333" s="273">
        <v>763</v>
      </c>
      <c r="K5333" s="273">
        <v>1114832</v>
      </c>
      <c r="L5333" s="273" t="s">
        <v>66</v>
      </c>
      <c r="M5333" s="273">
        <v>121326.05160000001</v>
      </c>
      <c r="N5333" s="273" t="s">
        <v>115</v>
      </c>
      <c r="W5333" s="273">
        <v>210277</v>
      </c>
      <c r="X5333" s="273" t="s">
        <v>83</v>
      </c>
      <c r="Y5333" s="273" t="s">
        <v>287</v>
      </c>
      <c r="Z5333" s="273" t="s">
        <v>936</v>
      </c>
      <c r="AA5333" s="273" t="s">
        <v>939</v>
      </c>
      <c r="AB5333" s="274">
        <v>44927</v>
      </c>
      <c r="AC5333" s="273">
        <v>16567</v>
      </c>
      <c r="AD5333" s="273">
        <v>825</v>
      </c>
      <c r="AK5333" s="273">
        <v>306724</v>
      </c>
      <c r="BV5333" s="279" t="s">
        <v>64</v>
      </c>
      <c r="BW5333" s="280" t="s">
        <v>75</v>
      </c>
      <c r="BX5333" s="280" t="s">
        <v>79</v>
      </c>
      <c r="BY5333" s="280" t="s">
        <v>79</v>
      </c>
      <c r="BZ5333" s="280" t="s">
        <v>86</v>
      </c>
      <c r="CA5333" s="280" t="s">
        <v>87</v>
      </c>
      <c r="CB5333" s="280" t="s">
        <v>88</v>
      </c>
      <c r="CC5333" s="280" t="s">
        <v>89</v>
      </c>
      <c r="CD5333" s="281">
        <v>3</v>
      </c>
      <c r="CE5333" s="277">
        <v>45261</v>
      </c>
      <c r="CF5333" s="280">
        <v>260</v>
      </c>
      <c r="CG5333" s="280" t="s">
        <v>90</v>
      </c>
      <c r="CH5333" s="280">
        <v>260</v>
      </c>
      <c r="CI5333" s="280" t="s">
        <v>80</v>
      </c>
      <c r="CJ5333" s="280"/>
      <c r="CK5333" s="280"/>
      <c r="CL5333" s="280"/>
      <c r="CM5333" s="280" t="s">
        <v>73</v>
      </c>
      <c r="CN5333" s="280">
        <v>3</v>
      </c>
    </row>
    <row r="5334" spans="4:92">
      <c r="D5334" s="273" t="s">
        <v>83</v>
      </c>
      <c r="E5334" s="273" t="s">
        <v>404</v>
      </c>
      <c r="F5334" s="273" t="s">
        <v>431</v>
      </c>
      <c r="G5334" s="273" t="s">
        <v>750</v>
      </c>
      <c r="H5334" s="274">
        <v>45108</v>
      </c>
      <c r="I5334" s="273">
        <v>12849</v>
      </c>
      <c r="J5334" s="273">
        <v>763</v>
      </c>
      <c r="K5334" s="273">
        <v>1603</v>
      </c>
      <c r="L5334" s="273" t="s">
        <v>66</v>
      </c>
      <c r="N5334" s="273" t="s">
        <v>107</v>
      </c>
      <c r="W5334" s="273">
        <v>210278</v>
      </c>
      <c r="X5334" s="273" t="s">
        <v>83</v>
      </c>
      <c r="Y5334" s="273" t="s">
        <v>287</v>
      </c>
      <c r="Z5334" s="273" t="s">
        <v>936</v>
      </c>
      <c r="AA5334" s="273" t="s">
        <v>939</v>
      </c>
      <c r="AB5334" s="274">
        <v>45017</v>
      </c>
      <c r="AC5334" s="273">
        <v>14951</v>
      </c>
      <c r="AD5334" s="273">
        <v>825</v>
      </c>
      <c r="AK5334" s="273">
        <v>326650</v>
      </c>
      <c r="BV5334" s="336" t="s">
        <v>64</v>
      </c>
      <c r="BW5334" s="337" t="s">
        <v>75</v>
      </c>
      <c r="BX5334" s="337" t="s">
        <v>79</v>
      </c>
      <c r="BY5334" s="337" t="s">
        <v>79</v>
      </c>
      <c r="BZ5334" s="337" t="s">
        <v>86</v>
      </c>
      <c r="CA5334" s="337" t="s">
        <v>87</v>
      </c>
      <c r="CB5334" s="337" t="s">
        <v>88</v>
      </c>
      <c r="CC5334" s="337" t="s">
        <v>89</v>
      </c>
      <c r="CD5334" s="338">
        <v>3</v>
      </c>
      <c r="CE5334" s="335">
        <v>45261</v>
      </c>
      <c r="CF5334" s="337">
        <v>11608</v>
      </c>
      <c r="CG5334" s="337" t="s">
        <v>90</v>
      </c>
      <c r="CH5334" s="337">
        <v>11608</v>
      </c>
      <c r="CI5334" s="337" t="s">
        <v>80</v>
      </c>
      <c r="CJ5334" s="337"/>
      <c r="CK5334" s="337"/>
      <c r="CL5334" s="337"/>
      <c r="CM5334" s="337" t="s">
        <v>73</v>
      </c>
      <c r="CN5334" s="337">
        <v>3</v>
      </c>
    </row>
    <row r="5335" spans="4:92">
      <c r="D5335" s="273" t="s">
        <v>83</v>
      </c>
      <c r="E5335" s="273" t="s">
        <v>404</v>
      </c>
      <c r="F5335" s="273" t="s">
        <v>431</v>
      </c>
      <c r="G5335" s="273" t="s">
        <v>750</v>
      </c>
      <c r="H5335" s="274">
        <v>45139</v>
      </c>
      <c r="I5335" s="273">
        <v>13526</v>
      </c>
      <c r="J5335" s="273">
        <v>763</v>
      </c>
      <c r="K5335" s="273">
        <v>129444</v>
      </c>
      <c r="L5335" s="273" t="s">
        <v>66</v>
      </c>
      <c r="M5335" s="273">
        <v>0</v>
      </c>
      <c r="N5335" s="273" t="s">
        <v>1010</v>
      </c>
      <c r="O5335" s="273">
        <v>0</v>
      </c>
      <c r="P5335" s="273" t="s">
        <v>1011</v>
      </c>
      <c r="Q5335" s="273" t="s">
        <v>1993</v>
      </c>
      <c r="R5335" s="273" t="s">
        <v>1342</v>
      </c>
      <c r="S5335" s="273" t="s">
        <v>1682</v>
      </c>
      <c r="U5335" s="273" t="s">
        <v>1682</v>
      </c>
      <c r="V5335" s="273" t="s">
        <v>1682</v>
      </c>
      <c r="W5335" s="273">
        <v>221976</v>
      </c>
      <c r="X5335" s="273" t="s">
        <v>83</v>
      </c>
      <c r="Y5335" s="273" t="s">
        <v>287</v>
      </c>
      <c r="Z5335" s="273" t="s">
        <v>936</v>
      </c>
      <c r="AA5335" s="273" t="s">
        <v>939</v>
      </c>
      <c r="AB5335" s="274">
        <v>45108</v>
      </c>
      <c r="AC5335" s="273">
        <v>15097</v>
      </c>
      <c r="AD5335" s="273">
        <v>825</v>
      </c>
      <c r="AK5335" s="273">
        <v>326661</v>
      </c>
      <c r="BV5335" s="279" t="s">
        <v>64</v>
      </c>
      <c r="BW5335" s="280" t="s">
        <v>75</v>
      </c>
      <c r="BX5335" s="280" t="s">
        <v>79</v>
      </c>
      <c r="BY5335" s="280" t="s">
        <v>79</v>
      </c>
      <c r="BZ5335" s="280" t="s">
        <v>86</v>
      </c>
      <c r="CA5335" s="280" t="s">
        <v>87</v>
      </c>
      <c r="CB5335" s="280" t="s">
        <v>88</v>
      </c>
      <c r="CC5335" s="280" t="s">
        <v>89</v>
      </c>
      <c r="CD5335" s="281">
        <v>3</v>
      </c>
      <c r="CE5335" s="277">
        <v>45261</v>
      </c>
      <c r="CF5335" s="280">
        <v>10233</v>
      </c>
      <c r="CG5335" s="280" t="s">
        <v>90</v>
      </c>
      <c r="CH5335" s="280">
        <v>10233</v>
      </c>
      <c r="CI5335" s="280" t="s">
        <v>80</v>
      </c>
      <c r="CJ5335" s="280"/>
      <c r="CK5335" s="280"/>
      <c r="CL5335" s="280"/>
      <c r="CM5335" s="280" t="s">
        <v>73</v>
      </c>
      <c r="CN5335" s="280">
        <v>3</v>
      </c>
    </row>
    <row r="5336" spans="4:92">
      <c r="D5336" s="273" t="s">
        <v>83</v>
      </c>
      <c r="E5336" s="273" t="s">
        <v>404</v>
      </c>
      <c r="F5336" s="273" t="s">
        <v>431</v>
      </c>
      <c r="G5336" s="273" t="s">
        <v>750</v>
      </c>
      <c r="H5336" s="274">
        <v>45139</v>
      </c>
      <c r="I5336" s="273">
        <v>13526</v>
      </c>
      <c r="J5336" s="273">
        <v>763</v>
      </c>
      <c r="K5336" s="273">
        <v>1163997</v>
      </c>
      <c r="L5336" s="273" t="s">
        <v>66</v>
      </c>
      <c r="M5336" s="273">
        <v>126786.27039000001</v>
      </c>
      <c r="N5336" s="273" t="s">
        <v>115</v>
      </c>
      <c r="W5336" s="273">
        <v>221974</v>
      </c>
      <c r="X5336" s="273" t="s">
        <v>83</v>
      </c>
      <c r="Y5336" s="273" t="s">
        <v>287</v>
      </c>
      <c r="Z5336" s="273" t="s">
        <v>936</v>
      </c>
      <c r="AA5336" s="273" t="s">
        <v>939</v>
      </c>
      <c r="AB5336" s="274">
        <v>45108</v>
      </c>
      <c r="AC5336" s="273">
        <v>15688</v>
      </c>
      <c r="AD5336" s="273">
        <v>825</v>
      </c>
      <c r="AK5336" s="273">
        <v>327531</v>
      </c>
      <c r="BV5336" s="336" t="s">
        <v>64</v>
      </c>
      <c r="BW5336" s="337" t="s">
        <v>75</v>
      </c>
      <c r="BX5336" s="337" t="s">
        <v>79</v>
      </c>
      <c r="BY5336" s="337" t="s">
        <v>79</v>
      </c>
      <c r="BZ5336" s="337" t="s">
        <v>86</v>
      </c>
      <c r="CA5336" s="337" t="s">
        <v>87</v>
      </c>
      <c r="CB5336" s="337" t="s">
        <v>88</v>
      </c>
      <c r="CC5336" s="337" t="s">
        <v>89</v>
      </c>
      <c r="CD5336" s="338">
        <v>3</v>
      </c>
      <c r="CE5336" s="335">
        <v>45261</v>
      </c>
      <c r="CF5336" s="337">
        <v>8529</v>
      </c>
      <c r="CG5336" s="337" t="s">
        <v>90</v>
      </c>
      <c r="CH5336" s="337">
        <v>8529</v>
      </c>
      <c r="CI5336" s="337" t="s">
        <v>80</v>
      </c>
      <c r="CJ5336" s="337"/>
      <c r="CK5336" s="337"/>
      <c r="CL5336" s="337"/>
      <c r="CM5336" s="337" t="s">
        <v>73</v>
      </c>
      <c r="CN5336" s="337">
        <v>3</v>
      </c>
    </row>
    <row r="5337" spans="4:92">
      <c r="D5337" s="273" t="s">
        <v>83</v>
      </c>
      <c r="E5337" s="273" t="s">
        <v>404</v>
      </c>
      <c r="F5337" s="273" t="s">
        <v>431</v>
      </c>
      <c r="G5337" s="273" t="s">
        <v>750</v>
      </c>
      <c r="H5337" s="274">
        <v>45139</v>
      </c>
      <c r="I5337" s="273">
        <v>13526</v>
      </c>
      <c r="J5337" s="273">
        <v>763</v>
      </c>
      <c r="K5337" s="273">
        <v>48352</v>
      </c>
      <c r="L5337" s="273" t="s">
        <v>66</v>
      </c>
      <c r="N5337" s="273" t="s">
        <v>107</v>
      </c>
      <c r="W5337" s="273">
        <v>221975</v>
      </c>
      <c r="X5337" s="273" t="s">
        <v>83</v>
      </c>
      <c r="Y5337" s="273" t="s">
        <v>287</v>
      </c>
      <c r="Z5337" s="273" t="s">
        <v>936</v>
      </c>
      <c r="AA5337" s="273" t="s">
        <v>939</v>
      </c>
      <c r="AB5337" s="274">
        <v>45200</v>
      </c>
      <c r="AC5337" s="273">
        <v>15243</v>
      </c>
      <c r="AD5337" s="273">
        <v>825</v>
      </c>
      <c r="AK5337" s="273">
        <v>326672</v>
      </c>
      <c r="BV5337" s="279" t="s">
        <v>64</v>
      </c>
      <c r="BW5337" s="280" t="s">
        <v>75</v>
      </c>
      <c r="BX5337" s="280" t="s">
        <v>79</v>
      </c>
      <c r="BY5337" s="280" t="s">
        <v>79</v>
      </c>
      <c r="BZ5337" s="280" t="s">
        <v>86</v>
      </c>
      <c r="CA5337" s="280" t="s">
        <v>87</v>
      </c>
      <c r="CB5337" s="280" t="s">
        <v>88</v>
      </c>
      <c r="CC5337" s="280" t="s">
        <v>89</v>
      </c>
      <c r="CD5337" s="281">
        <v>3</v>
      </c>
      <c r="CE5337" s="277">
        <v>45261</v>
      </c>
      <c r="CF5337" s="280">
        <v>16771</v>
      </c>
      <c r="CG5337" s="280" t="s">
        <v>90</v>
      </c>
      <c r="CH5337" s="280">
        <v>16771</v>
      </c>
      <c r="CI5337" s="280" t="s">
        <v>80</v>
      </c>
      <c r="CJ5337" s="280"/>
      <c r="CK5337" s="280"/>
      <c r="CL5337" s="280"/>
      <c r="CM5337" s="280" t="s">
        <v>73</v>
      </c>
      <c r="CN5337" s="280">
        <v>3</v>
      </c>
    </row>
    <row r="5338" spans="4:92">
      <c r="D5338" s="273" t="s">
        <v>83</v>
      </c>
      <c r="E5338" s="273" t="s">
        <v>404</v>
      </c>
      <c r="F5338" s="273" t="s">
        <v>431</v>
      </c>
      <c r="G5338" s="273" t="s">
        <v>750</v>
      </c>
      <c r="H5338" s="274">
        <v>45170</v>
      </c>
      <c r="I5338" s="273">
        <v>13853</v>
      </c>
      <c r="J5338" s="273">
        <v>763</v>
      </c>
      <c r="K5338" s="273">
        <v>125089</v>
      </c>
      <c r="L5338" s="273" t="s">
        <v>66</v>
      </c>
      <c r="M5338" s="273">
        <v>0</v>
      </c>
      <c r="N5338" s="273" t="s">
        <v>1010</v>
      </c>
      <c r="O5338" s="273">
        <v>0</v>
      </c>
      <c r="P5338" s="273" t="s">
        <v>1011</v>
      </c>
      <c r="Q5338" s="273" t="s">
        <v>1993</v>
      </c>
      <c r="R5338" s="273" t="s">
        <v>1342</v>
      </c>
      <c r="S5338" s="273" t="s">
        <v>1682</v>
      </c>
      <c r="U5338" s="273" t="s">
        <v>1682</v>
      </c>
      <c r="V5338" s="273" t="s">
        <v>1682</v>
      </c>
      <c r="W5338" s="273">
        <v>234927</v>
      </c>
      <c r="X5338" s="273" t="s">
        <v>83</v>
      </c>
      <c r="Y5338" s="273" t="s">
        <v>287</v>
      </c>
      <c r="Z5338" s="273" t="s">
        <v>866</v>
      </c>
      <c r="AA5338" s="273" t="s">
        <v>875</v>
      </c>
      <c r="AB5338" s="274">
        <v>44927</v>
      </c>
      <c r="AC5338" s="273">
        <v>14793</v>
      </c>
      <c r="AD5338" s="273">
        <v>802</v>
      </c>
      <c r="AK5338" s="273">
        <v>277685</v>
      </c>
      <c r="BV5338" s="336" t="s">
        <v>64</v>
      </c>
      <c r="BW5338" s="337" t="s">
        <v>75</v>
      </c>
      <c r="BX5338" s="337" t="s">
        <v>79</v>
      </c>
      <c r="BY5338" s="337" t="s">
        <v>79</v>
      </c>
      <c r="BZ5338" s="337" t="s">
        <v>86</v>
      </c>
      <c r="CA5338" s="337" t="s">
        <v>87</v>
      </c>
      <c r="CB5338" s="337" t="s">
        <v>88</v>
      </c>
      <c r="CC5338" s="337" t="s">
        <v>89</v>
      </c>
      <c r="CD5338" s="338">
        <v>3</v>
      </c>
      <c r="CE5338" s="335">
        <v>45261</v>
      </c>
      <c r="CF5338" s="337">
        <v>9545</v>
      </c>
      <c r="CG5338" s="337" t="s">
        <v>90</v>
      </c>
      <c r="CH5338" s="337">
        <v>9545</v>
      </c>
      <c r="CI5338" s="337" t="s">
        <v>80</v>
      </c>
      <c r="CJ5338" s="337"/>
      <c r="CK5338" s="337"/>
      <c r="CL5338" s="337"/>
      <c r="CM5338" s="337" t="s">
        <v>73</v>
      </c>
      <c r="CN5338" s="337">
        <v>3</v>
      </c>
    </row>
    <row r="5339" spans="4:92">
      <c r="D5339" s="273" t="s">
        <v>83</v>
      </c>
      <c r="E5339" s="273" t="s">
        <v>404</v>
      </c>
      <c r="F5339" s="273" t="s">
        <v>431</v>
      </c>
      <c r="G5339" s="273" t="s">
        <v>750</v>
      </c>
      <c r="H5339" s="274">
        <v>45170</v>
      </c>
      <c r="I5339" s="273">
        <v>13853</v>
      </c>
      <c r="J5339" s="273">
        <v>763</v>
      </c>
      <c r="K5339" s="273">
        <v>1134994</v>
      </c>
      <c r="L5339" s="273" t="s">
        <v>66</v>
      </c>
      <c r="M5339" s="273">
        <v>126199.80867</v>
      </c>
      <c r="N5339" s="273" t="s">
        <v>115</v>
      </c>
      <c r="W5339" s="273">
        <v>234925</v>
      </c>
      <c r="X5339" s="273" t="s">
        <v>83</v>
      </c>
      <c r="Y5339" s="273" t="s">
        <v>287</v>
      </c>
      <c r="Z5339" s="273" t="s">
        <v>866</v>
      </c>
      <c r="AA5339" s="273" t="s">
        <v>875</v>
      </c>
      <c r="AB5339" s="274">
        <v>44927</v>
      </c>
      <c r="AC5339" s="273">
        <v>15377</v>
      </c>
      <c r="AD5339" s="273">
        <v>802</v>
      </c>
      <c r="AK5339" s="273">
        <v>283909</v>
      </c>
      <c r="BV5339" s="279" t="s">
        <v>64</v>
      </c>
      <c r="BW5339" s="280" t="s">
        <v>75</v>
      </c>
      <c r="BX5339" s="280" t="s">
        <v>79</v>
      </c>
      <c r="BY5339" s="280" t="s">
        <v>79</v>
      </c>
      <c r="BZ5339" s="280" t="s">
        <v>86</v>
      </c>
      <c r="CA5339" s="280" t="s">
        <v>87</v>
      </c>
      <c r="CB5339" s="280" t="s">
        <v>88</v>
      </c>
      <c r="CC5339" s="280" t="s">
        <v>89</v>
      </c>
      <c r="CD5339" s="281">
        <v>3</v>
      </c>
      <c r="CE5339" s="277">
        <v>45261</v>
      </c>
      <c r="CF5339" s="280">
        <v>20749</v>
      </c>
      <c r="CG5339" s="280" t="s">
        <v>90</v>
      </c>
      <c r="CH5339" s="280">
        <v>20749</v>
      </c>
      <c r="CI5339" s="280" t="s">
        <v>80</v>
      </c>
      <c r="CJ5339" s="280"/>
      <c r="CK5339" s="280"/>
      <c r="CL5339" s="280"/>
      <c r="CM5339" s="280" t="s">
        <v>73</v>
      </c>
      <c r="CN5339" s="280">
        <v>3</v>
      </c>
    </row>
    <row r="5340" spans="4:92">
      <c r="D5340" s="273" t="s">
        <v>83</v>
      </c>
      <c r="E5340" s="273" t="s">
        <v>404</v>
      </c>
      <c r="F5340" s="273" t="s">
        <v>431</v>
      </c>
      <c r="G5340" s="273" t="s">
        <v>750</v>
      </c>
      <c r="H5340" s="274">
        <v>45170</v>
      </c>
      <c r="I5340" s="273">
        <v>13853</v>
      </c>
      <c r="J5340" s="273">
        <v>763</v>
      </c>
      <c r="K5340" s="273">
        <v>30896</v>
      </c>
      <c r="L5340" s="273" t="s">
        <v>66</v>
      </c>
      <c r="N5340" s="273" t="s">
        <v>107</v>
      </c>
      <c r="W5340" s="273">
        <v>234926</v>
      </c>
      <c r="X5340" s="273" t="s">
        <v>83</v>
      </c>
      <c r="Y5340" s="273" t="s">
        <v>287</v>
      </c>
      <c r="Z5340" s="273" t="s">
        <v>866</v>
      </c>
      <c r="AA5340" s="273" t="s">
        <v>875</v>
      </c>
      <c r="AB5340" s="274">
        <v>44927</v>
      </c>
      <c r="AC5340" s="273">
        <v>15527</v>
      </c>
      <c r="AD5340" s="273">
        <v>802</v>
      </c>
      <c r="AK5340" s="273">
        <v>284760</v>
      </c>
      <c r="BV5340" s="336" t="s">
        <v>64</v>
      </c>
      <c r="BW5340" s="337" t="s">
        <v>75</v>
      </c>
      <c r="BX5340" s="337" t="s">
        <v>79</v>
      </c>
      <c r="BY5340" s="337" t="s">
        <v>79</v>
      </c>
      <c r="BZ5340" s="337" t="s">
        <v>86</v>
      </c>
      <c r="CA5340" s="337" t="s">
        <v>87</v>
      </c>
      <c r="CB5340" s="337" t="s">
        <v>88</v>
      </c>
      <c r="CC5340" s="337" t="s">
        <v>89</v>
      </c>
      <c r="CD5340" s="338">
        <v>3</v>
      </c>
      <c r="CE5340" s="335">
        <v>45261</v>
      </c>
      <c r="CF5340" s="337">
        <v>1833</v>
      </c>
      <c r="CG5340" s="337" t="s">
        <v>90</v>
      </c>
      <c r="CH5340" s="337">
        <v>1833</v>
      </c>
      <c r="CI5340" s="337" t="s">
        <v>80</v>
      </c>
      <c r="CJ5340" s="337"/>
      <c r="CK5340" s="337"/>
      <c r="CL5340" s="337"/>
      <c r="CM5340" s="337" t="s">
        <v>73</v>
      </c>
      <c r="CN5340" s="337">
        <v>3</v>
      </c>
    </row>
    <row r="5341" spans="4:92">
      <c r="D5341" s="273" t="s">
        <v>83</v>
      </c>
      <c r="E5341" s="273" t="s">
        <v>404</v>
      </c>
      <c r="F5341" s="273" t="s">
        <v>431</v>
      </c>
      <c r="G5341" s="273" t="s">
        <v>750</v>
      </c>
      <c r="H5341" s="274">
        <v>45200</v>
      </c>
      <c r="I5341" s="273">
        <v>14188</v>
      </c>
      <c r="J5341" s="273">
        <v>763</v>
      </c>
      <c r="K5341" s="273">
        <v>123281</v>
      </c>
      <c r="L5341" s="273" t="s">
        <v>66</v>
      </c>
      <c r="M5341" s="273">
        <v>0</v>
      </c>
      <c r="N5341" s="273" t="s">
        <v>1010</v>
      </c>
      <c r="O5341" s="273">
        <v>0</v>
      </c>
      <c r="P5341" s="273" t="s">
        <v>1011</v>
      </c>
      <c r="Q5341" s="273" t="s">
        <v>1993</v>
      </c>
      <c r="R5341" s="273" t="s">
        <v>1342</v>
      </c>
      <c r="S5341" s="273" t="s">
        <v>1682</v>
      </c>
      <c r="U5341" s="273" t="s">
        <v>1682</v>
      </c>
      <c r="V5341" s="273" t="s">
        <v>1682</v>
      </c>
      <c r="W5341" s="273">
        <v>252944</v>
      </c>
      <c r="X5341" s="273" t="s">
        <v>83</v>
      </c>
      <c r="Y5341" s="273" t="s">
        <v>287</v>
      </c>
      <c r="Z5341" s="273" t="s">
        <v>866</v>
      </c>
      <c r="AA5341" s="273" t="s">
        <v>875</v>
      </c>
      <c r="AB5341" s="274">
        <v>44927</v>
      </c>
      <c r="AC5341" s="273">
        <v>16494</v>
      </c>
      <c r="AD5341" s="273">
        <v>802</v>
      </c>
      <c r="AK5341" s="273">
        <v>305844</v>
      </c>
      <c r="BV5341" s="279" t="s">
        <v>64</v>
      </c>
      <c r="BW5341" s="280" t="s">
        <v>75</v>
      </c>
      <c r="BX5341" s="280" t="s">
        <v>79</v>
      </c>
      <c r="BY5341" s="280" t="s">
        <v>79</v>
      </c>
      <c r="BZ5341" s="280" t="s">
        <v>86</v>
      </c>
      <c r="CA5341" s="280" t="s">
        <v>87</v>
      </c>
      <c r="CB5341" s="280" t="s">
        <v>88</v>
      </c>
      <c r="CC5341" s="280" t="s">
        <v>89</v>
      </c>
      <c r="CD5341" s="281">
        <v>3</v>
      </c>
      <c r="CE5341" s="277">
        <v>45261</v>
      </c>
      <c r="CF5341" s="280">
        <v>2435</v>
      </c>
      <c r="CG5341" s="280" t="s">
        <v>90</v>
      </c>
      <c r="CH5341" s="280">
        <v>2435</v>
      </c>
      <c r="CI5341" s="280" t="s">
        <v>80</v>
      </c>
      <c r="CJ5341" s="280"/>
      <c r="CK5341" s="280"/>
      <c r="CL5341" s="280"/>
      <c r="CM5341" s="280" t="s">
        <v>73</v>
      </c>
      <c r="CN5341" s="280">
        <v>3</v>
      </c>
    </row>
    <row r="5342" spans="4:92">
      <c r="D5342" s="273" t="s">
        <v>83</v>
      </c>
      <c r="E5342" s="273" t="s">
        <v>404</v>
      </c>
      <c r="F5342" s="273" t="s">
        <v>431</v>
      </c>
      <c r="G5342" s="273" t="s">
        <v>750</v>
      </c>
      <c r="H5342" s="274">
        <v>45200</v>
      </c>
      <c r="I5342" s="273">
        <v>14188</v>
      </c>
      <c r="J5342" s="273">
        <v>763</v>
      </c>
      <c r="K5342" s="273">
        <v>1158856</v>
      </c>
      <c r="L5342" s="273" t="s">
        <v>66</v>
      </c>
      <c r="M5342" s="273">
        <v>128732.38559999999</v>
      </c>
      <c r="N5342" s="273" t="s">
        <v>115</v>
      </c>
      <c r="W5342" s="273">
        <v>252942</v>
      </c>
      <c r="X5342" s="273" t="s">
        <v>83</v>
      </c>
      <c r="Y5342" s="273" t="s">
        <v>287</v>
      </c>
      <c r="Z5342" s="273" t="s">
        <v>866</v>
      </c>
      <c r="AA5342" s="273" t="s">
        <v>875</v>
      </c>
      <c r="AB5342" s="274">
        <v>44927</v>
      </c>
      <c r="AC5342" s="273">
        <v>16495</v>
      </c>
      <c r="AD5342" s="273">
        <v>802</v>
      </c>
      <c r="AK5342" s="273">
        <v>305860</v>
      </c>
      <c r="BV5342" s="336" t="s">
        <v>64</v>
      </c>
      <c r="BW5342" s="337" t="s">
        <v>75</v>
      </c>
      <c r="BX5342" s="337" t="s">
        <v>79</v>
      </c>
      <c r="BY5342" s="337" t="s">
        <v>79</v>
      </c>
      <c r="BZ5342" s="337" t="s">
        <v>86</v>
      </c>
      <c r="CA5342" s="337" t="s">
        <v>87</v>
      </c>
      <c r="CB5342" s="337" t="s">
        <v>88</v>
      </c>
      <c r="CC5342" s="337" t="s">
        <v>89</v>
      </c>
      <c r="CD5342" s="338">
        <v>3</v>
      </c>
      <c r="CE5342" s="335">
        <v>45261</v>
      </c>
      <c r="CF5342" s="337">
        <v>902</v>
      </c>
      <c r="CG5342" s="337" t="s">
        <v>90</v>
      </c>
      <c r="CH5342" s="337">
        <v>902</v>
      </c>
      <c r="CI5342" s="337" t="s">
        <v>80</v>
      </c>
      <c r="CJ5342" s="337"/>
      <c r="CK5342" s="337"/>
      <c r="CL5342" s="337"/>
      <c r="CM5342" s="337" t="s">
        <v>73</v>
      </c>
      <c r="CN5342" s="337">
        <v>3</v>
      </c>
    </row>
    <row r="5343" spans="4:92">
      <c r="D5343" s="273" t="s">
        <v>83</v>
      </c>
      <c r="E5343" s="273" t="s">
        <v>404</v>
      </c>
      <c r="F5343" s="273" t="s">
        <v>431</v>
      </c>
      <c r="G5343" s="273" t="s">
        <v>750</v>
      </c>
      <c r="H5343" s="274">
        <v>45200</v>
      </c>
      <c r="I5343" s="273">
        <v>14188</v>
      </c>
      <c r="J5343" s="273">
        <v>763</v>
      </c>
      <c r="K5343" s="273">
        <v>15714</v>
      </c>
      <c r="L5343" s="273" t="s">
        <v>66</v>
      </c>
      <c r="N5343" s="273" t="s">
        <v>107</v>
      </c>
      <c r="W5343" s="273">
        <v>252943</v>
      </c>
      <c r="X5343" s="273" t="s">
        <v>83</v>
      </c>
      <c r="Y5343" s="273" t="s">
        <v>194</v>
      </c>
      <c r="Z5343" s="273" t="s">
        <v>385</v>
      </c>
      <c r="AA5343" s="273" t="s">
        <v>790</v>
      </c>
      <c r="AB5343" s="274">
        <v>44927</v>
      </c>
      <c r="AC5343" s="273">
        <v>11970</v>
      </c>
      <c r="AD5343" s="273">
        <v>777</v>
      </c>
      <c r="AE5343" s="273">
        <v>0</v>
      </c>
      <c r="AF5343" s="273" t="s">
        <v>90</v>
      </c>
      <c r="AG5343" s="273" t="s">
        <v>2132</v>
      </c>
      <c r="AH5343" s="273" t="s">
        <v>2132</v>
      </c>
      <c r="AI5343" s="273" t="s">
        <v>123</v>
      </c>
      <c r="AJ5343" s="273" t="s">
        <v>1245</v>
      </c>
      <c r="AK5343" s="273">
        <v>159733</v>
      </c>
      <c r="BV5343" s="279" t="s">
        <v>64</v>
      </c>
      <c r="BW5343" s="280" t="s">
        <v>75</v>
      </c>
      <c r="BX5343" s="280" t="s">
        <v>79</v>
      </c>
      <c r="BY5343" s="280" t="s">
        <v>79</v>
      </c>
      <c r="BZ5343" s="280" t="s">
        <v>86</v>
      </c>
      <c r="CA5343" s="280" t="s">
        <v>87</v>
      </c>
      <c r="CB5343" s="280" t="s">
        <v>88</v>
      </c>
      <c r="CC5343" s="280" t="s">
        <v>89</v>
      </c>
      <c r="CD5343" s="281">
        <v>3</v>
      </c>
      <c r="CE5343" s="277">
        <v>45261</v>
      </c>
      <c r="CF5343" s="280">
        <v>247</v>
      </c>
      <c r="CG5343" s="280" t="s">
        <v>90</v>
      </c>
      <c r="CH5343" s="280">
        <v>247</v>
      </c>
      <c r="CI5343" s="280" t="s">
        <v>80</v>
      </c>
      <c r="CJ5343" s="280"/>
      <c r="CK5343" s="280"/>
      <c r="CL5343" s="280"/>
      <c r="CM5343" s="280" t="s">
        <v>73</v>
      </c>
      <c r="CN5343" s="280">
        <v>3</v>
      </c>
    </row>
    <row r="5344" spans="4:92">
      <c r="D5344" s="273" t="s">
        <v>83</v>
      </c>
      <c r="E5344" s="273" t="s">
        <v>404</v>
      </c>
      <c r="F5344" s="273" t="s">
        <v>431</v>
      </c>
      <c r="G5344" s="273" t="s">
        <v>750</v>
      </c>
      <c r="H5344" s="274">
        <v>45231</v>
      </c>
      <c r="I5344" s="273">
        <v>14555</v>
      </c>
      <c r="J5344" s="273">
        <v>763</v>
      </c>
      <c r="K5344" s="273">
        <v>103313</v>
      </c>
      <c r="L5344" s="273" t="s">
        <v>66</v>
      </c>
      <c r="M5344" s="273">
        <v>0</v>
      </c>
      <c r="N5344" s="273" t="s">
        <v>1010</v>
      </c>
      <c r="O5344" s="273">
        <v>0</v>
      </c>
      <c r="P5344" s="273" t="s">
        <v>1011</v>
      </c>
      <c r="Q5344" s="273" t="s">
        <v>1993</v>
      </c>
      <c r="R5344" s="273" t="s">
        <v>1342</v>
      </c>
      <c r="S5344" s="273" t="s">
        <v>1682</v>
      </c>
      <c r="U5344" s="273" t="s">
        <v>1682</v>
      </c>
      <c r="V5344" s="273" t="s">
        <v>1682</v>
      </c>
      <c r="W5344" s="273">
        <v>271802</v>
      </c>
      <c r="X5344" s="273" t="s">
        <v>83</v>
      </c>
      <c r="Y5344" s="273" t="s">
        <v>194</v>
      </c>
      <c r="Z5344" s="273" t="s">
        <v>385</v>
      </c>
      <c r="AA5344" s="273" t="s">
        <v>790</v>
      </c>
      <c r="AB5344" s="274">
        <v>44958</v>
      </c>
      <c r="AC5344" s="273">
        <v>11857</v>
      </c>
      <c r="AD5344" s="273">
        <v>777</v>
      </c>
      <c r="AK5344" s="273">
        <v>157711</v>
      </c>
      <c r="BV5344" s="336" t="s">
        <v>64</v>
      </c>
      <c r="BW5344" s="337" t="s">
        <v>75</v>
      </c>
      <c r="BX5344" s="337" t="s">
        <v>79</v>
      </c>
      <c r="BY5344" s="337" t="s">
        <v>79</v>
      </c>
      <c r="BZ5344" s="337" t="s">
        <v>86</v>
      </c>
      <c r="CA5344" s="337" t="s">
        <v>87</v>
      </c>
      <c r="CB5344" s="337" t="s">
        <v>88</v>
      </c>
      <c r="CC5344" s="337" t="s">
        <v>89</v>
      </c>
      <c r="CD5344" s="338">
        <v>3</v>
      </c>
      <c r="CE5344" s="335">
        <v>45261</v>
      </c>
      <c r="CF5344" s="337">
        <v>0</v>
      </c>
      <c r="CG5344" s="337" t="s">
        <v>90</v>
      </c>
      <c r="CH5344" s="337">
        <v>0</v>
      </c>
      <c r="CI5344" s="337" t="s">
        <v>80</v>
      </c>
      <c r="CJ5344" s="337"/>
      <c r="CK5344" s="337"/>
      <c r="CL5344" s="337"/>
      <c r="CM5344" s="337" t="s">
        <v>73</v>
      </c>
      <c r="CN5344" s="337">
        <v>3</v>
      </c>
    </row>
    <row r="5345" spans="4:92">
      <c r="D5345" s="273" t="s">
        <v>83</v>
      </c>
      <c r="E5345" s="273" t="s">
        <v>404</v>
      </c>
      <c r="F5345" s="273" t="s">
        <v>431</v>
      </c>
      <c r="G5345" s="273" t="s">
        <v>750</v>
      </c>
      <c r="H5345" s="274">
        <v>45231</v>
      </c>
      <c r="I5345" s="273">
        <v>14555</v>
      </c>
      <c r="J5345" s="273">
        <v>763</v>
      </c>
      <c r="K5345" s="273">
        <v>1154559</v>
      </c>
      <c r="L5345" s="273" t="s">
        <v>66</v>
      </c>
      <c r="M5345" s="273">
        <v>128691.61812</v>
      </c>
      <c r="N5345" s="273" t="s">
        <v>115</v>
      </c>
      <c r="W5345" s="273">
        <v>271800</v>
      </c>
      <c r="X5345" s="273" t="s">
        <v>83</v>
      </c>
      <c r="Y5345" s="273" t="s">
        <v>194</v>
      </c>
      <c r="Z5345" s="273" t="s">
        <v>385</v>
      </c>
      <c r="AA5345" s="273" t="s">
        <v>790</v>
      </c>
      <c r="AB5345" s="274">
        <v>44958</v>
      </c>
      <c r="AC5345" s="273">
        <v>12003</v>
      </c>
      <c r="AD5345" s="273">
        <v>777</v>
      </c>
      <c r="AE5345" s="273">
        <v>19.899999999999999</v>
      </c>
      <c r="AF5345" s="273" t="s">
        <v>90</v>
      </c>
      <c r="AG5345" s="273" t="s">
        <v>2025</v>
      </c>
      <c r="AH5345" s="273" t="s">
        <v>2025</v>
      </c>
      <c r="AI5345" s="273" t="s">
        <v>123</v>
      </c>
      <c r="AJ5345" s="273" t="s">
        <v>1245</v>
      </c>
      <c r="AK5345" s="273">
        <v>160228</v>
      </c>
      <c r="BV5345" s="279" t="s">
        <v>64</v>
      </c>
      <c r="BW5345" s="280" t="s">
        <v>75</v>
      </c>
      <c r="BX5345" s="280" t="s">
        <v>79</v>
      </c>
      <c r="BY5345" s="280" t="s">
        <v>79</v>
      </c>
      <c r="BZ5345" s="280" t="s">
        <v>86</v>
      </c>
      <c r="CA5345" s="280" t="s">
        <v>87</v>
      </c>
      <c r="CB5345" s="280" t="s">
        <v>101</v>
      </c>
      <c r="CC5345" s="280" t="s">
        <v>102</v>
      </c>
      <c r="CD5345" s="281">
        <v>4</v>
      </c>
      <c r="CE5345" s="277">
        <v>45261</v>
      </c>
      <c r="CF5345" s="280">
        <v>1069</v>
      </c>
      <c r="CG5345" s="280" t="s">
        <v>1495</v>
      </c>
      <c r="CH5345" s="280">
        <v>153.66874999999999</v>
      </c>
      <c r="CI5345" s="280" t="s">
        <v>104</v>
      </c>
      <c r="CJ5345" s="280"/>
      <c r="CK5345" s="280"/>
      <c r="CL5345" s="280"/>
      <c r="CM5345" s="280" t="s">
        <v>73</v>
      </c>
      <c r="CN5345" s="280">
        <v>3</v>
      </c>
    </row>
    <row r="5346" spans="4:92">
      <c r="D5346" s="273" t="s">
        <v>83</v>
      </c>
      <c r="E5346" s="273" t="s">
        <v>404</v>
      </c>
      <c r="F5346" s="273" t="s">
        <v>431</v>
      </c>
      <c r="G5346" s="273" t="s">
        <v>750</v>
      </c>
      <c r="H5346" s="274">
        <v>45231</v>
      </c>
      <c r="I5346" s="273">
        <v>14555</v>
      </c>
      <c r="J5346" s="273">
        <v>763</v>
      </c>
      <c r="K5346" s="273">
        <v>18224</v>
      </c>
      <c r="L5346" s="273" t="s">
        <v>66</v>
      </c>
      <c r="N5346" s="273" t="s">
        <v>107</v>
      </c>
      <c r="W5346" s="273">
        <v>271801</v>
      </c>
      <c r="X5346" s="273" t="s">
        <v>83</v>
      </c>
      <c r="Y5346" s="273" t="s">
        <v>194</v>
      </c>
      <c r="Z5346" s="273" t="s">
        <v>385</v>
      </c>
      <c r="AA5346" s="273" t="s">
        <v>790</v>
      </c>
      <c r="AB5346" s="274">
        <v>44986</v>
      </c>
      <c r="AC5346" s="273">
        <v>11895</v>
      </c>
      <c r="AD5346" s="273">
        <v>777</v>
      </c>
      <c r="AK5346" s="273">
        <v>158433</v>
      </c>
      <c r="BV5346" s="336" t="s">
        <v>64</v>
      </c>
      <c r="BW5346" s="337" t="s">
        <v>75</v>
      </c>
      <c r="BX5346" s="337" t="s">
        <v>79</v>
      </c>
      <c r="BY5346" s="337" t="s">
        <v>79</v>
      </c>
      <c r="BZ5346" s="337" t="s">
        <v>86</v>
      </c>
      <c r="CA5346" s="337" t="s">
        <v>87</v>
      </c>
      <c r="CB5346" s="337" t="s">
        <v>101</v>
      </c>
      <c r="CC5346" s="337" t="s">
        <v>102</v>
      </c>
      <c r="CD5346" s="338">
        <v>4</v>
      </c>
      <c r="CE5346" s="335">
        <v>45261</v>
      </c>
      <c r="CF5346" s="337">
        <v>0</v>
      </c>
      <c r="CG5346" s="337" t="s">
        <v>1495</v>
      </c>
      <c r="CH5346" s="337">
        <v>0</v>
      </c>
      <c r="CI5346" s="337" t="s">
        <v>104</v>
      </c>
      <c r="CJ5346" s="337"/>
      <c r="CK5346" s="337"/>
      <c r="CL5346" s="337"/>
      <c r="CM5346" s="337" t="s">
        <v>73</v>
      </c>
      <c r="CN5346" s="337">
        <v>3</v>
      </c>
    </row>
    <row r="5347" spans="4:92">
      <c r="D5347" s="273" t="s">
        <v>83</v>
      </c>
      <c r="E5347" s="273" t="s">
        <v>404</v>
      </c>
      <c r="F5347" s="273" t="s">
        <v>431</v>
      </c>
      <c r="G5347" s="273" t="s">
        <v>750</v>
      </c>
      <c r="H5347" s="274">
        <v>45261</v>
      </c>
      <c r="I5347" s="273">
        <v>17015</v>
      </c>
      <c r="J5347" s="273">
        <v>763</v>
      </c>
      <c r="K5347" s="273">
        <v>90653</v>
      </c>
      <c r="L5347" s="273" t="s">
        <v>66</v>
      </c>
      <c r="M5347" s="273">
        <v>0</v>
      </c>
      <c r="N5347" s="273" t="s">
        <v>1010</v>
      </c>
      <c r="O5347" s="273">
        <v>0</v>
      </c>
      <c r="P5347" s="273" t="s">
        <v>1011</v>
      </c>
      <c r="Q5347" s="273" t="s">
        <v>1993</v>
      </c>
      <c r="R5347" s="273" t="s">
        <v>1342</v>
      </c>
      <c r="S5347" s="273" t="s">
        <v>1682</v>
      </c>
      <c r="U5347" s="273" t="s">
        <v>1682</v>
      </c>
      <c r="V5347" s="273" t="s">
        <v>1682</v>
      </c>
      <c r="W5347" s="273">
        <v>313763</v>
      </c>
      <c r="X5347" s="273" t="s">
        <v>83</v>
      </c>
      <c r="Y5347" s="273" t="s">
        <v>194</v>
      </c>
      <c r="Z5347" s="273" t="s">
        <v>385</v>
      </c>
      <c r="AA5347" s="273" t="s">
        <v>790</v>
      </c>
      <c r="AB5347" s="274">
        <v>44986</v>
      </c>
      <c r="AC5347" s="273">
        <v>12036</v>
      </c>
      <c r="AD5347" s="273">
        <v>777</v>
      </c>
      <c r="AE5347" s="273">
        <v>14.9</v>
      </c>
      <c r="AF5347" s="273" t="s">
        <v>90</v>
      </c>
      <c r="AG5347" s="273" t="s">
        <v>2025</v>
      </c>
      <c r="AH5347" s="273" t="s">
        <v>2025</v>
      </c>
      <c r="AI5347" s="273" t="s">
        <v>123</v>
      </c>
      <c r="AJ5347" s="273" t="s">
        <v>1245</v>
      </c>
      <c r="AK5347" s="273">
        <v>160723</v>
      </c>
      <c r="BV5347" s="279" t="s">
        <v>64</v>
      </c>
      <c r="BW5347" s="280" t="s">
        <v>75</v>
      </c>
      <c r="BX5347" s="280" t="s">
        <v>79</v>
      </c>
      <c r="BY5347" s="280" t="s">
        <v>79</v>
      </c>
      <c r="BZ5347" s="280" t="s">
        <v>86</v>
      </c>
      <c r="CA5347" s="280" t="s">
        <v>87</v>
      </c>
      <c r="CB5347" s="280" t="s">
        <v>101</v>
      </c>
      <c r="CC5347" s="280" t="s">
        <v>102</v>
      </c>
      <c r="CD5347" s="281">
        <v>4</v>
      </c>
      <c r="CE5347" s="277">
        <v>45261</v>
      </c>
      <c r="CF5347" s="280">
        <v>1015</v>
      </c>
      <c r="CG5347" s="280" t="s">
        <v>1495</v>
      </c>
      <c r="CH5347" s="280">
        <v>145.90625</v>
      </c>
      <c r="CI5347" s="280" t="s">
        <v>104</v>
      </c>
      <c r="CJ5347" s="280"/>
      <c r="CK5347" s="280"/>
      <c r="CL5347" s="280"/>
      <c r="CM5347" s="280" t="s">
        <v>73</v>
      </c>
      <c r="CN5347" s="280">
        <v>3</v>
      </c>
    </row>
    <row r="5348" spans="4:92">
      <c r="D5348" s="273" t="s">
        <v>83</v>
      </c>
      <c r="E5348" s="273" t="s">
        <v>404</v>
      </c>
      <c r="F5348" s="273" t="s">
        <v>431</v>
      </c>
      <c r="G5348" s="273" t="s">
        <v>750</v>
      </c>
      <c r="H5348" s="274">
        <v>45261</v>
      </c>
      <c r="I5348" s="273">
        <v>17015</v>
      </c>
      <c r="J5348" s="273">
        <v>763</v>
      </c>
      <c r="K5348" s="273">
        <v>1134627</v>
      </c>
      <c r="L5348" s="273" t="s">
        <v>66</v>
      </c>
      <c r="M5348" s="273">
        <v>125305.84989</v>
      </c>
      <c r="N5348" s="273" t="s">
        <v>115</v>
      </c>
      <c r="W5348" s="273">
        <v>313761</v>
      </c>
      <c r="X5348" s="273" t="s">
        <v>83</v>
      </c>
      <c r="Y5348" s="273" t="s">
        <v>194</v>
      </c>
      <c r="Z5348" s="273" t="s">
        <v>385</v>
      </c>
      <c r="AA5348" s="273" t="s">
        <v>790</v>
      </c>
      <c r="AB5348" s="274">
        <v>45017</v>
      </c>
      <c r="AC5348" s="273">
        <v>11933</v>
      </c>
      <c r="AD5348" s="273">
        <v>777</v>
      </c>
      <c r="AK5348" s="273">
        <v>172082</v>
      </c>
      <c r="BV5348" s="336" t="s">
        <v>64</v>
      </c>
      <c r="BW5348" s="337" t="s">
        <v>75</v>
      </c>
      <c r="BX5348" s="337" t="s">
        <v>79</v>
      </c>
      <c r="BY5348" s="337" t="s">
        <v>79</v>
      </c>
      <c r="BZ5348" s="337" t="s">
        <v>86</v>
      </c>
      <c r="CA5348" s="337" t="s">
        <v>87</v>
      </c>
      <c r="CB5348" s="337" t="s">
        <v>101</v>
      </c>
      <c r="CC5348" s="337" t="s">
        <v>102</v>
      </c>
      <c r="CD5348" s="338">
        <v>4</v>
      </c>
      <c r="CE5348" s="335">
        <v>45261</v>
      </c>
      <c r="CF5348" s="337">
        <v>3707</v>
      </c>
      <c r="CG5348" s="337" t="s">
        <v>1495</v>
      </c>
      <c r="CH5348" s="337">
        <v>532.88125000000002</v>
      </c>
      <c r="CI5348" s="337" t="s">
        <v>104</v>
      </c>
      <c r="CJ5348" s="337"/>
      <c r="CK5348" s="337"/>
      <c r="CL5348" s="337"/>
      <c r="CM5348" s="337" t="s">
        <v>73</v>
      </c>
      <c r="CN5348" s="337">
        <v>3</v>
      </c>
    </row>
    <row r="5349" spans="4:92">
      <c r="D5349" s="273" t="s">
        <v>83</v>
      </c>
      <c r="E5349" s="273" t="s">
        <v>404</v>
      </c>
      <c r="F5349" s="273" t="s">
        <v>431</v>
      </c>
      <c r="G5349" s="273" t="s">
        <v>750</v>
      </c>
      <c r="H5349" s="274">
        <v>45261</v>
      </c>
      <c r="I5349" s="273">
        <v>17015</v>
      </c>
      <c r="J5349" s="273">
        <v>763</v>
      </c>
      <c r="K5349" s="273">
        <v>34278</v>
      </c>
      <c r="L5349" s="273" t="s">
        <v>66</v>
      </c>
      <c r="N5349" s="273" t="s">
        <v>107</v>
      </c>
      <c r="W5349" s="273">
        <v>313762</v>
      </c>
      <c r="X5349" s="273" t="s">
        <v>83</v>
      </c>
      <c r="Y5349" s="273" t="s">
        <v>194</v>
      </c>
      <c r="Z5349" s="273" t="s">
        <v>385</v>
      </c>
      <c r="AA5349" s="273" t="s">
        <v>790</v>
      </c>
      <c r="AB5349" s="274">
        <v>45017</v>
      </c>
      <c r="AC5349" s="273">
        <v>12069</v>
      </c>
      <c r="AD5349" s="273">
        <v>777</v>
      </c>
      <c r="AE5349" s="273">
        <v>9.6999999999999993</v>
      </c>
      <c r="AF5349" s="273" t="s">
        <v>90</v>
      </c>
      <c r="AG5349" s="273" t="s">
        <v>2025</v>
      </c>
      <c r="AH5349" s="273" t="s">
        <v>2025</v>
      </c>
      <c r="AI5349" s="273" t="s">
        <v>123</v>
      </c>
      <c r="AJ5349" s="273" t="s">
        <v>1245</v>
      </c>
      <c r="AK5349" s="273">
        <v>161218</v>
      </c>
      <c r="BV5349" s="279" t="s">
        <v>64</v>
      </c>
      <c r="BW5349" s="280" t="s">
        <v>75</v>
      </c>
      <c r="BX5349" s="280" t="s">
        <v>79</v>
      </c>
      <c r="BY5349" s="280" t="s">
        <v>79</v>
      </c>
      <c r="BZ5349" s="280" t="s">
        <v>86</v>
      </c>
      <c r="CA5349" s="280" t="s">
        <v>87</v>
      </c>
      <c r="CB5349" s="280" t="s">
        <v>101</v>
      </c>
      <c r="CC5349" s="280" t="s">
        <v>102</v>
      </c>
      <c r="CD5349" s="281">
        <v>4</v>
      </c>
      <c r="CE5349" s="277">
        <v>45261</v>
      </c>
      <c r="CF5349" s="280">
        <v>10008</v>
      </c>
      <c r="CG5349" s="280" t="s">
        <v>1495</v>
      </c>
      <c r="CH5349" s="280">
        <v>1438.65</v>
      </c>
      <c r="CI5349" s="280" t="s">
        <v>104</v>
      </c>
      <c r="CJ5349" s="280"/>
      <c r="CK5349" s="280"/>
      <c r="CL5349" s="280"/>
      <c r="CM5349" s="280" t="s">
        <v>73</v>
      </c>
      <c r="CN5349" s="280">
        <v>3</v>
      </c>
    </row>
    <row r="5350" spans="4:92">
      <c r="D5350" s="273" t="s">
        <v>83</v>
      </c>
      <c r="E5350" s="273" t="s">
        <v>404</v>
      </c>
      <c r="F5350" s="273" t="s">
        <v>431</v>
      </c>
      <c r="G5350" s="273" t="s">
        <v>757</v>
      </c>
      <c r="H5350" s="274">
        <v>44927</v>
      </c>
      <c r="I5350" s="273">
        <v>11211</v>
      </c>
      <c r="J5350" s="273">
        <v>765</v>
      </c>
      <c r="W5350" s="273">
        <v>139006</v>
      </c>
      <c r="X5350" s="273" t="s">
        <v>83</v>
      </c>
      <c r="Y5350" s="273" t="s">
        <v>194</v>
      </c>
      <c r="Z5350" s="273" t="s">
        <v>385</v>
      </c>
      <c r="AA5350" s="273" t="s">
        <v>790</v>
      </c>
      <c r="AB5350" s="274">
        <v>45047</v>
      </c>
      <c r="AC5350" s="273">
        <v>12324</v>
      </c>
      <c r="AD5350" s="273">
        <v>777</v>
      </c>
      <c r="AK5350" s="273">
        <v>178953</v>
      </c>
      <c r="BV5350" s="336" t="s">
        <v>64</v>
      </c>
      <c r="BW5350" s="337" t="s">
        <v>75</v>
      </c>
      <c r="BX5350" s="337" t="s">
        <v>79</v>
      </c>
      <c r="BY5350" s="337" t="s">
        <v>79</v>
      </c>
      <c r="BZ5350" s="337" t="s">
        <v>86</v>
      </c>
      <c r="CA5350" s="337" t="s">
        <v>87</v>
      </c>
      <c r="CB5350" s="337" t="s">
        <v>101</v>
      </c>
      <c r="CC5350" s="337" t="s">
        <v>102</v>
      </c>
      <c r="CD5350" s="338">
        <v>4</v>
      </c>
      <c r="CE5350" s="335">
        <v>45261</v>
      </c>
      <c r="CF5350" s="337">
        <v>7534</v>
      </c>
      <c r="CG5350" s="337" t="s">
        <v>1495</v>
      </c>
      <c r="CH5350" s="337">
        <v>1083.0125</v>
      </c>
      <c r="CI5350" s="337" t="s">
        <v>104</v>
      </c>
      <c r="CJ5350" s="337"/>
      <c r="CK5350" s="337"/>
      <c r="CL5350" s="337"/>
      <c r="CM5350" s="337" t="s">
        <v>73</v>
      </c>
      <c r="CN5350" s="337">
        <v>3</v>
      </c>
    </row>
    <row r="5351" spans="4:92">
      <c r="D5351" s="273" t="s">
        <v>83</v>
      </c>
      <c r="E5351" s="273" t="s">
        <v>404</v>
      </c>
      <c r="F5351" s="273" t="s">
        <v>431</v>
      </c>
      <c r="G5351" s="273" t="s">
        <v>757</v>
      </c>
      <c r="H5351" s="274">
        <v>44927</v>
      </c>
      <c r="I5351" s="273">
        <v>11211</v>
      </c>
      <c r="J5351" s="273">
        <v>765</v>
      </c>
      <c r="K5351" s="273">
        <v>18429</v>
      </c>
      <c r="L5351" s="273" t="s">
        <v>66</v>
      </c>
      <c r="M5351" s="273">
        <v>4122.7383600000003</v>
      </c>
      <c r="N5351" s="273" t="s">
        <v>115</v>
      </c>
      <c r="W5351" s="273">
        <v>139030</v>
      </c>
      <c r="X5351" s="273" t="s">
        <v>83</v>
      </c>
      <c r="Y5351" s="273" t="s">
        <v>194</v>
      </c>
      <c r="Z5351" s="273" t="s">
        <v>385</v>
      </c>
      <c r="AA5351" s="273" t="s">
        <v>790</v>
      </c>
      <c r="AB5351" s="274">
        <v>45047</v>
      </c>
      <c r="AC5351" s="273">
        <v>12325</v>
      </c>
      <c r="AD5351" s="273">
        <v>777</v>
      </c>
      <c r="AE5351" s="273">
        <v>29.2</v>
      </c>
      <c r="AF5351" s="273" t="s">
        <v>90</v>
      </c>
      <c r="AG5351" s="273" t="s">
        <v>2025</v>
      </c>
      <c r="AH5351" s="273" t="s">
        <v>2025</v>
      </c>
      <c r="AI5351" s="273" t="s">
        <v>123</v>
      </c>
      <c r="AJ5351" s="273" t="s">
        <v>1245</v>
      </c>
      <c r="AK5351" s="273">
        <v>178971</v>
      </c>
      <c r="BV5351" s="279" t="s">
        <v>64</v>
      </c>
      <c r="BW5351" s="280" t="s">
        <v>75</v>
      </c>
      <c r="BX5351" s="280" t="s">
        <v>79</v>
      </c>
      <c r="BY5351" s="280" t="s">
        <v>79</v>
      </c>
      <c r="BZ5351" s="280" t="s">
        <v>86</v>
      </c>
      <c r="CA5351" s="280" t="s">
        <v>87</v>
      </c>
      <c r="CB5351" s="280" t="s">
        <v>101</v>
      </c>
      <c r="CC5351" s="280" t="s">
        <v>102</v>
      </c>
      <c r="CD5351" s="281">
        <v>4</v>
      </c>
      <c r="CE5351" s="277">
        <v>45261</v>
      </c>
      <c r="CF5351" s="280">
        <v>85278</v>
      </c>
      <c r="CG5351" s="280" t="s">
        <v>1495</v>
      </c>
      <c r="CH5351" s="280">
        <v>12258.7125</v>
      </c>
      <c r="CI5351" s="280" t="s">
        <v>104</v>
      </c>
      <c r="CJ5351" s="280"/>
      <c r="CK5351" s="280"/>
      <c r="CL5351" s="280"/>
      <c r="CM5351" s="280" t="s">
        <v>73</v>
      </c>
      <c r="CN5351" s="280">
        <v>3</v>
      </c>
    </row>
    <row r="5352" spans="4:92">
      <c r="D5352" s="273" t="s">
        <v>83</v>
      </c>
      <c r="E5352" s="273" t="s">
        <v>404</v>
      </c>
      <c r="F5352" s="273" t="s">
        <v>431</v>
      </c>
      <c r="G5352" s="273" t="s">
        <v>757</v>
      </c>
      <c r="H5352" s="274">
        <v>44927</v>
      </c>
      <c r="I5352" s="273">
        <v>11211</v>
      </c>
      <c r="J5352" s="273">
        <v>765</v>
      </c>
      <c r="K5352" s="273">
        <v>0</v>
      </c>
      <c r="L5352" s="273" t="s">
        <v>66</v>
      </c>
      <c r="N5352" s="273" t="s">
        <v>107</v>
      </c>
      <c r="W5352" s="273">
        <v>139031</v>
      </c>
      <c r="X5352" s="273" t="s">
        <v>83</v>
      </c>
      <c r="Y5352" s="273" t="s">
        <v>194</v>
      </c>
      <c r="Z5352" s="273" t="s">
        <v>385</v>
      </c>
      <c r="AA5352" s="273" t="s">
        <v>790</v>
      </c>
      <c r="AB5352" s="274">
        <v>45078</v>
      </c>
      <c r="AC5352" s="273">
        <v>12593</v>
      </c>
      <c r="AD5352" s="273">
        <v>777</v>
      </c>
      <c r="AK5352" s="273">
        <v>199115</v>
      </c>
      <c r="BV5352" s="336" t="s">
        <v>64</v>
      </c>
      <c r="BW5352" s="337" t="s">
        <v>75</v>
      </c>
      <c r="BX5352" s="337" t="s">
        <v>79</v>
      </c>
      <c r="BY5352" s="337" t="s">
        <v>79</v>
      </c>
      <c r="BZ5352" s="337" t="s">
        <v>86</v>
      </c>
      <c r="CA5352" s="337" t="s">
        <v>87</v>
      </c>
      <c r="CB5352" s="337" t="s">
        <v>101</v>
      </c>
      <c r="CC5352" s="337" t="s">
        <v>102</v>
      </c>
      <c r="CD5352" s="338">
        <v>4</v>
      </c>
      <c r="CE5352" s="335">
        <v>45261</v>
      </c>
      <c r="CF5352" s="337">
        <v>39230</v>
      </c>
      <c r="CG5352" s="337" t="s">
        <v>1495</v>
      </c>
      <c r="CH5352" s="337">
        <v>5639.3125</v>
      </c>
      <c r="CI5352" s="337" t="s">
        <v>104</v>
      </c>
      <c r="CJ5352" s="337"/>
      <c r="CK5352" s="337"/>
      <c r="CL5352" s="337"/>
      <c r="CM5352" s="337" t="s">
        <v>73</v>
      </c>
      <c r="CN5352" s="337">
        <v>3</v>
      </c>
    </row>
    <row r="5353" spans="4:92">
      <c r="D5353" s="273" t="s">
        <v>83</v>
      </c>
      <c r="E5353" s="273" t="s">
        <v>404</v>
      </c>
      <c r="F5353" s="273" t="s">
        <v>431</v>
      </c>
      <c r="G5353" s="273" t="s">
        <v>757</v>
      </c>
      <c r="H5353" s="274">
        <v>44958</v>
      </c>
      <c r="I5353" s="273">
        <v>11373</v>
      </c>
      <c r="J5353" s="273">
        <v>765</v>
      </c>
      <c r="W5353" s="273">
        <v>143704</v>
      </c>
      <c r="X5353" s="273" t="s">
        <v>83</v>
      </c>
      <c r="Y5353" s="273" t="s">
        <v>194</v>
      </c>
      <c r="Z5353" s="273" t="s">
        <v>385</v>
      </c>
      <c r="AA5353" s="273" t="s">
        <v>790</v>
      </c>
      <c r="AB5353" s="274">
        <v>45078</v>
      </c>
      <c r="AC5353" s="273">
        <v>12594</v>
      </c>
      <c r="AD5353" s="273">
        <v>777</v>
      </c>
      <c r="AE5353" s="273">
        <v>15.4</v>
      </c>
      <c r="AF5353" s="273" t="s">
        <v>90</v>
      </c>
      <c r="AG5353" s="273" t="s">
        <v>2025</v>
      </c>
      <c r="AH5353" s="273" t="s">
        <v>2025</v>
      </c>
      <c r="AI5353" s="273" t="s">
        <v>123</v>
      </c>
      <c r="AJ5353" s="273" t="s">
        <v>1245</v>
      </c>
      <c r="AK5353" s="273">
        <v>199168</v>
      </c>
      <c r="BV5353" s="279" t="s">
        <v>64</v>
      </c>
      <c r="BW5353" s="280" t="s">
        <v>75</v>
      </c>
      <c r="BX5353" s="280" t="s">
        <v>79</v>
      </c>
      <c r="BY5353" s="280" t="s">
        <v>79</v>
      </c>
      <c r="BZ5353" s="280" t="s">
        <v>86</v>
      </c>
      <c r="CA5353" s="280" t="s">
        <v>87</v>
      </c>
      <c r="CB5353" s="280" t="s">
        <v>101</v>
      </c>
      <c r="CC5353" s="280" t="s">
        <v>102</v>
      </c>
      <c r="CD5353" s="281">
        <v>4</v>
      </c>
      <c r="CE5353" s="277">
        <v>45261</v>
      </c>
      <c r="CF5353" s="280">
        <v>68929</v>
      </c>
      <c r="CG5353" s="280" t="s">
        <v>1495</v>
      </c>
      <c r="CH5353" s="280">
        <v>9908.5437500000007</v>
      </c>
      <c r="CI5353" s="280" t="s">
        <v>104</v>
      </c>
      <c r="CJ5353" s="280"/>
      <c r="CK5353" s="280"/>
      <c r="CL5353" s="280"/>
      <c r="CM5353" s="280" t="s">
        <v>73</v>
      </c>
      <c r="CN5353" s="280">
        <v>3</v>
      </c>
    </row>
    <row r="5354" spans="4:92">
      <c r="D5354" s="273" t="s">
        <v>83</v>
      </c>
      <c r="E5354" s="273" t="s">
        <v>404</v>
      </c>
      <c r="F5354" s="273" t="s">
        <v>456</v>
      </c>
      <c r="G5354" s="273" t="s">
        <v>457</v>
      </c>
      <c r="H5354" s="274">
        <v>45231</v>
      </c>
      <c r="I5354" s="273">
        <v>14552</v>
      </c>
      <c r="J5354" s="273">
        <v>739</v>
      </c>
      <c r="K5354" s="273">
        <v>0</v>
      </c>
      <c r="L5354" s="273" t="s">
        <v>66</v>
      </c>
      <c r="N5354" s="273" t="s">
        <v>107</v>
      </c>
      <c r="W5354" s="273">
        <v>271714</v>
      </c>
      <c r="X5354" s="273" t="s">
        <v>83</v>
      </c>
      <c r="Y5354" s="273" t="s">
        <v>194</v>
      </c>
      <c r="Z5354" s="273" t="s">
        <v>385</v>
      </c>
      <c r="AA5354" s="273" t="s">
        <v>790</v>
      </c>
      <c r="AB5354" s="274">
        <v>45108</v>
      </c>
      <c r="AC5354" s="273">
        <v>12862</v>
      </c>
      <c r="AD5354" s="273">
        <v>777</v>
      </c>
      <c r="AK5354" s="273">
        <v>204273</v>
      </c>
      <c r="BV5354" s="336" t="s">
        <v>64</v>
      </c>
      <c r="BW5354" s="337" t="s">
        <v>75</v>
      </c>
      <c r="BX5354" s="337" t="s">
        <v>79</v>
      </c>
      <c r="BY5354" s="337" t="s">
        <v>79</v>
      </c>
      <c r="BZ5354" s="337" t="s">
        <v>86</v>
      </c>
      <c r="CA5354" s="337" t="s">
        <v>87</v>
      </c>
      <c r="CB5354" s="337" t="s">
        <v>101</v>
      </c>
      <c r="CC5354" s="337" t="s">
        <v>102</v>
      </c>
      <c r="CD5354" s="338">
        <v>4</v>
      </c>
      <c r="CE5354" s="335">
        <v>45261</v>
      </c>
      <c r="CF5354" s="337">
        <v>35054</v>
      </c>
      <c r="CG5354" s="337" t="s">
        <v>1495</v>
      </c>
      <c r="CH5354" s="337">
        <v>5039.0124999999998</v>
      </c>
      <c r="CI5354" s="337" t="s">
        <v>104</v>
      </c>
      <c r="CJ5354" s="337"/>
      <c r="CK5354" s="337"/>
      <c r="CL5354" s="337"/>
      <c r="CM5354" s="337" t="s">
        <v>73</v>
      </c>
      <c r="CN5354" s="337">
        <v>3</v>
      </c>
    </row>
    <row r="5355" spans="4:92">
      <c r="D5355" s="273" t="s">
        <v>83</v>
      </c>
      <c r="E5355" s="273" t="s">
        <v>404</v>
      </c>
      <c r="F5355" s="273" t="s">
        <v>456</v>
      </c>
      <c r="G5355" s="273" t="s">
        <v>457</v>
      </c>
      <c r="H5355" s="274">
        <v>45261</v>
      </c>
      <c r="I5355" s="273">
        <v>17012</v>
      </c>
      <c r="J5355" s="273">
        <v>739</v>
      </c>
      <c r="W5355" s="273">
        <v>313650</v>
      </c>
      <c r="X5355" s="273" t="s">
        <v>83</v>
      </c>
      <c r="Y5355" s="273" t="s">
        <v>194</v>
      </c>
      <c r="Z5355" s="273" t="s">
        <v>385</v>
      </c>
      <c r="AA5355" s="273" t="s">
        <v>790</v>
      </c>
      <c r="AB5355" s="274">
        <v>45108</v>
      </c>
      <c r="AC5355" s="273">
        <v>12863</v>
      </c>
      <c r="AD5355" s="273">
        <v>777</v>
      </c>
      <c r="AE5355" s="273">
        <v>31.63</v>
      </c>
      <c r="AF5355" s="273" t="s">
        <v>90</v>
      </c>
      <c r="AG5355" s="273" t="s">
        <v>2025</v>
      </c>
      <c r="AH5355" s="273" t="s">
        <v>2025</v>
      </c>
      <c r="AI5355" s="273" t="s">
        <v>123</v>
      </c>
      <c r="AJ5355" s="273" t="s">
        <v>1245</v>
      </c>
      <c r="AK5355" s="273">
        <v>204291</v>
      </c>
      <c r="BV5355" s="279" t="s">
        <v>64</v>
      </c>
      <c r="BW5355" s="280" t="s">
        <v>75</v>
      </c>
      <c r="BX5355" s="280" t="s">
        <v>79</v>
      </c>
      <c r="BY5355" s="280" t="s">
        <v>79</v>
      </c>
      <c r="BZ5355" s="280" t="s">
        <v>86</v>
      </c>
      <c r="CA5355" s="280" t="s">
        <v>87</v>
      </c>
      <c r="CB5355" s="280" t="s">
        <v>101</v>
      </c>
      <c r="CC5355" s="280" t="s">
        <v>102</v>
      </c>
      <c r="CD5355" s="281">
        <v>4</v>
      </c>
      <c r="CE5355" s="277">
        <v>45261</v>
      </c>
      <c r="CF5355" s="280">
        <v>42058</v>
      </c>
      <c r="CG5355" s="280" t="s">
        <v>1495</v>
      </c>
      <c r="CH5355" s="280">
        <v>6045.8374999999996</v>
      </c>
      <c r="CI5355" s="280" t="s">
        <v>104</v>
      </c>
      <c r="CJ5355" s="280"/>
      <c r="CK5355" s="280"/>
      <c r="CL5355" s="280"/>
      <c r="CM5355" s="280" t="s">
        <v>73</v>
      </c>
      <c r="CN5355" s="280">
        <v>3</v>
      </c>
    </row>
    <row r="5356" spans="4:92">
      <c r="D5356" s="273" t="s">
        <v>83</v>
      </c>
      <c r="E5356" s="273" t="s">
        <v>404</v>
      </c>
      <c r="F5356" s="273" t="s">
        <v>456</v>
      </c>
      <c r="G5356" s="273" t="s">
        <v>457</v>
      </c>
      <c r="H5356" s="274">
        <v>45261</v>
      </c>
      <c r="I5356" s="273">
        <v>17012</v>
      </c>
      <c r="J5356" s="273">
        <v>739</v>
      </c>
      <c r="K5356" s="273">
        <v>0</v>
      </c>
      <c r="L5356" s="273" t="s">
        <v>66</v>
      </c>
      <c r="M5356" s="273">
        <v>36.208458</v>
      </c>
      <c r="N5356" s="273" t="s">
        <v>115</v>
      </c>
      <c r="W5356" s="273">
        <v>313674</v>
      </c>
      <c r="X5356" s="273" t="s">
        <v>83</v>
      </c>
      <c r="Y5356" s="273" t="s">
        <v>194</v>
      </c>
      <c r="Z5356" s="273" t="s">
        <v>385</v>
      </c>
      <c r="AA5356" s="273" t="s">
        <v>790</v>
      </c>
      <c r="AB5356" s="274">
        <v>45139</v>
      </c>
      <c r="AC5356" s="273">
        <v>13539</v>
      </c>
      <c r="AD5356" s="273">
        <v>777</v>
      </c>
      <c r="AK5356" s="273">
        <v>222342</v>
      </c>
      <c r="BV5356" s="336" t="s">
        <v>64</v>
      </c>
      <c r="BW5356" s="337" t="s">
        <v>75</v>
      </c>
      <c r="BX5356" s="337" t="s">
        <v>79</v>
      </c>
      <c r="BY5356" s="337" t="s">
        <v>79</v>
      </c>
      <c r="BZ5356" s="337" t="s">
        <v>86</v>
      </c>
      <c r="CA5356" s="337" t="s">
        <v>87</v>
      </c>
      <c r="CB5356" s="337" t="s">
        <v>101</v>
      </c>
      <c r="CC5356" s="337" t="s">
        <v>102</v>
      </c>
      <c r="CD5356" s="338">
        <v>4</v>
      </c>
      <c r="CE5356" s="335">
        <v>45261</v>
      </c>
      <c r="CF5356" s="337">
        <v>47709</v>
      </c>
      <c r="CG5356" s="337" t="s">
        <v>1495</v>
      </c>
      <c r="CH5356" s="337">
        <v>6858.1687499999998</v>
      </c>
      <c r="CI5356" s="337" t="s">
        <v>104</v>
      </c>
      <c r="CJ5356" s="337"/>
      <c r="CK5356" s="337"/>
      <c r="CL5356" s="337"/>
      <c r="CM5356" s="337" t="s">
        <v>73</v>
      </c>
      <c r="CN5356" s="337">
        <v>3</v>
      </c>
    </row>
    <row r="5357" spans="4:92">
      <c r="D5357" s="273" t="s">
        <v>83</v>
      </c>
      <c r="E5357" s="273" t="s">
        <v>404</v>
      </c>
      <c r="F5357" s="273" t="s">
        <v>456</v>
      </c>
      <c r="G5357" s="273" t="s">
        <v>457</v>
      </c>
      <c r="H5357" s="274">
        <v>45261</v>
      </c>
      <c r="I5357" s="273">
        <v>17012</v>
      </c>
      <c r="J5357" s="273">
        <v>739</v>
      </c>
      <c r="K5357" s="273">
        <v>0</v>
      </c>
      <c r="L5357" s="273" t="s">
        <v>66</v>
      </c>
      <c r="N5357" s="273" t="s">
        <v>107</v>
      </c>
      <c r="W5357" s="273">
        <v>313675</v>
      </c>
      <c r="X5357" s="273" t="s">
        <v>83</v>
      </c>
      <c r="Y5357" s="273" t="s">
        <v>63</v>
      </c>
      <c r="Z5357" s="273" t="s">
        <v>157</v>
      </c>
      <c r="AA5357" s="273" t="s">
        <v>157</v>
      </c>
      <c r="AB5357" s="274">
        <v>45200</v>
      </c>
      <c r="AC5357" s="273">
        <v>15136</v>
      </c>
      <c r="AD5357" s="273">
        <v>10</v>
      </c>
      <c r="AK5357" s="273">
        <v>326978</v>
      </c>
      <c r="BV5357" s="279" t="s">
        <v>64</v>
      </c>
      <c r="BW5357" s="280" t="s">
        <v>75</v>
      </c>
      <c r="BX5357" s="280" t="s">
        <v>79</v>
      </c>
      <c r="BY5357" s="280" t="s">
        <v>79</v>
      </c>
      <c r="BZ5357" s="280" t="s">
        <v>110</v>
      </c>
      <c r="CA5357" s="280" t="s">
        <v>111</v>
      </c>
      <c r="CB5357" s="280" t="s">
        <v>112</v>
      </c>
      <c r="CC5357" s="280" t="s">
        <v>113</v>
      </c>
      <c r="CD5357" s="281">
        <v>4</v>
      </c>
      <c r="CE5357" s="277">
        <v>45261</v>
      </c>
      <c r="CF5357" s="280"/>
      <c r="CG5357" s="280"/>
      <c r="CH5357" s="280"/>
      <c r="CI5357" s="280" t="s">
        <v>80</v>
      </c>
      <c r="CJ5357" s="280"/>
      <c r="CK5357" s="280"/>
      <c r="CL5357" s="280"/>
      <c r="CM5357" s="280" t="s">
        <v>73</v>
      </c>
      <c r="CN5357" s="280">
        <v>3</v>
      </c>
    </row>
    <row r="5358" spans="4:92">
      <c r="D5358" s="273" t="s">
        <v>83</v>
      </c>
      <c r="E5358" s="273" t="s">
        <v>404</v>
      </c>
      <c r="F5358" s="273" t="s">
        <v>456</v>
      </c>
      <c r="G5358" s="273" t="s">
        <v>736</v>
      </c>
      <c r="H5358" s="274">
        <v>44927</v>
      </c>
      <c r="I5358" s="273">
        <v>11205</v>
      </c>
      <c r="J5358" s="273">
        <v>738</v>
      </c>
      <c r="W5358" s="273">
        <v>138832</v>
      </c>
      <c r="X5358" s="273" t="s">
        <v>83</v>
      </c>
      <c r="Y5358" s="273" t="s">
        <v>63</v>
      </c>
      <c r="Z5358" s="273" t="s">
        <v>501</v>
      </c>
      <c r="AA5358" s="273" t="s">
        <v>501</v>
      </c>
      <c r="AB5358" s="274">
        <v>45139</v>
      </c>
      <c r="AC5358" s="273">
        <v>13457</v>
      </c>
      <c r="AD5358" s="273">
        <v>77</v>
      </c>
      <c r="AE5358" s="273">
        <v>1.0999999999999999E-2</v>
      </c>
      <c r="AF5358" s="273" t="s">
        <v>90</v>
      </c>
      <c r="AG5358" s="273" t="s">
        <v>1048</v>
      </c>
      <c r="AH5358" s="273" t="s">
        <v>1328</v>
      </c>
      <c r="AI5358" s="273" t="s">
        <v>123</v>
      </c>
      <c r="AJ5358" s="273" t="s">
        <v>200</v>
      </c>
      <c r="AK5358" s="273">
        <v>226726</v>
      </c>
      <c r="BV5358" s="336" t="s">
        <v>64</v>
      </c>
      <c r="BW5358" s="337" t="s">
        <v>75</v>
      </c>
      <c r="BX5358" s="337" t="s">
        <v>79</v>
      </c>
      <c r="BY5358" s="337" t="s">
        <v>79</v>
      </c>
      <c r="BZ5358" s="337" t="s">
        <v>110</v>
      </c>
      <c r="CA5358" s="337" t="s">
        <v>111</v>
      </c>
      <c r="CB5358" s="337" t="s">
        <v>117</v>
      </c>
      <c r="CC5358" s="337" t="s">
        <v>118</v>
      </c>
      <c r="CD5358" s="338">
        <v>5</v>
      </c>
      <c r="CE5358" s="335">
        <v>45261</v>
      </c>
      <c r="CF5358" s="337"/>
      <c r="CG5358" s="337"/>
      <c r="CH5358" s="337"/>
      <c r="CI5358" s="337" t="s">
        <v>104</v>
      </c>
      <c r="CJ5358" s="337"/>
      <c r="CK5358" s="337"/>
      <c r="CL5358" s="337"/>
      <c r="CM5358" s="337" t="s">
        <v>73</v>
      </c>
      <c r="CN5358" s="337">
        <v>3</v>
      </c>
    </row>
    <row r="5359" spans="4:92">
      <c r="D5359" s="273" t="s">
        <v>83</v>
      </c>
      <c r="E5359" s="273" t="s">
        <v>404</v>
      </c>
      <c r="F5359" s="273" t="s">
        <v>456</v>
      </c>
      <c r="G5359" s="273" t="s">
        <v>736</v>
      </c>
      <c r="H5359" s="274">
        <v>44927</v>
      </c>
      <c r="I5359" s="273">
        <v>11205</v>
      </c>
      <c r="J5359" s="273">
        <v>738</v>
      </c>
      <c r="K5359" s="273">
        <v>4459.26</v>
      </c>
      <c r="L5359" s="273" t="s">
        <v>66</v>
      </c>
      <c r="M5359" s="273">
        <v>1053.7480811</v>
      </c>
      <c r="N5359" s="273" t="s">
        <v>115</v>
      </c>
      <c r="W5359" s="273">
        <v>138856</v>
      </c>
      <c r="X5359" s="273" t="s">
        <v>83</v>
      </c>
      <c r="Y5359" s="273" t="s">
        <v>63</v>
      </c>
      <c r="Z5359" s="273" t="s">
        <v>501</v>
      </c>
      <c r="AA5359" s="273" t="s">
        <v>501</v>
      </c>
      <c r="AB5359" s="274">
        <v>45139</v>
      </c>
      <c r="AC5359" s="273">
        <v>13457</v>
      </c>
      <c r="AD5359" s="273">
        <v>77</v>
      </c>
      <c r="AE5359" s="273">
        <v>3.0000000000000001E-3</v>
      </c>
      <c r="AF5359" s="273" t="s">
        <v>90</v>
      </c>
      <c r="AG5359" s="273" t="s">
        <v>983</v>
      </c>
      <c r="AH5359" s="273" t="s">
        <v>1329</v>
      </c>
      <c r="AI5359" s="273" t="s">
        <v>123</v>
      </c>
      <c r="AJ5359" s="273" t="s">
        <v>200</v>
      </c>
      <c r="AK5359" s="273">
        <v>226732</v>
      </c>
      <c r="BV5359" s="279" t="s">
        <v>64</v>
      </c>
      <c r="BW5359" s="280" t="s">
        <v>75</v>
      </c>
      <c r="BX5359" s="280" t="s">
        <v>79</v>
      </c>
      <c r="BY5359" s="280" t="s">
        <v>79</v>
      </c>
      <c r="BZ5359" s="280" t="s">
        <v>126</v>
      </c>
      <c r="CA5359" s="280" t="s">
        <v>127</v>
      </c>
      <c r="CB5359" s="280" t="s">
        <v>128</v>
      </c>
      <c r="CC5359" s="280" t="s">
        <v>129</v>
      </c>
      <c r="CD5359" s="281">
        <v>6</v>
      </c>
      <c r="CE5359" s="277">
        <v>45261</v>
      </c>
      <c r="CF5359" s="280"/>
      <c r="CG5359" s="280"/>
      <c r="CH5359" s="280"/>
      <c r="CI5359" s="280" t="s">
        <v>80</v>
      </c>
      <c r="CJ5359" s="280"/>
      <c r="CK5359" s="280"/>
      <c r="CL5359" s="280"/>
      <c r="CM5359" s="280" t="s">
        <v>73</v>
      </c>
      <c r="CN5359" s="280">
        <v>3</v>
      </c>
    </row>
    <row r="5360" spans="4:92">
      <c r="D5360" s="273" t="s">
        <v>83</v>
      </c>
      <c r="E5360" s="273" t="s">
        <v>404</v>
      </c>
      <c r="F5360" s="273" t="s">
        <v>456</v>
      </c>
      <c r="G5360" s="273" t="s">
        <v>736</v>
      </c>
      <c r="H5360" s="274">
        <v>44927</v>
      </c>
      <c r="I5360" s="273">
        <v>11205</v>
      </c>
      <c r="J5360" s="273">
        <v>738</v>
      </c>
      <c r="K5360" s="273">
        <v>0</v>
      </c>
      <c r="L5360" s="273" t="s">
        <v>66</v>
      </c>
      <c r="N5360" s="273" t="s">
        <v>107</v>
      </c>
      <c r="W5360" s="273">
        <v>138857</v>
      </c>
      <c r="X5360" s="273" t="s">
        <v>83</v>
      </c>
      <c r="Y5360" s="273" t="s">
        <v>63</v>
      </c>
      <c r="Z5360" s="273" t="s">
        <v>501</v>
      </c>
      <c r="AA5360" s="273" t="s">
        <v>501</v>
      </c>
      <c r="AB5360" s="274">
        <v>45139</v>
      </c>
      <c r="AC5360" s="273">
        <v>13457</v>
      </c>
      <c r="AD5360" s="273">
        <v>77</v>
      </c>
      <c r="AE5360" s="273">
        <v>0.59</v>
      </c>
      <c r="AF5360" s="273" t="s">
        <v>90</v>
      </c>
      <c r="AG5360" s="273" t="s">
        <v>989</v>
      </c>
      <c r="AH5360" s="273" t="s">
        <v>1423</v>
      </c>
      <c r="AI5360" s="273" t="s">
        <v>123</v>
      </c>
      <c r="AJ5360" s="273" t="s">
        <v>200</v>
      </c>
      <c r="AK5360" s="273">
        <v>226738</v>
      </c>
      <c r="BV5360" s="336" t="s">
        <v>64</v>
      </c>
      <c r="BW5360" s="337" t="s">
        <v>75</v>
      </c>
      <c r="BX5360" s="337" t="s">
        <v>79</v>
      </c>
      <c r="BY5360" s="337" t="s">
        <v>79</v>
      </c>
      <c r="BZ5360" s="337" t="s">
        <v>151</v>
      </c>
      <c r="CA5360" s="337" t="s">
        <v>152</v>
      </c>
      <c r="CB5360" s="337" t="s">
        <v>153</v>
      </c>
      <c r="CC5360" s="337" t="s">
        <v>154</v>
      </c>
      <c r="CD5360" s="338">
        <v>10</v>
      </c>
      <c r="CE5360" s="335">
        <v>45261</v>
      </c>
      <c r="CF5360" s="337">
        <v>82594</v>
      </c>
      <c r="CG5360" s="337" t="s">
        <v>90</v>
      </c>
      <c r="CH5360" s="337">
        <v>82594</v>
      </c>
      <c r="CI5360" s="337" t="s">
        <v>80</v>
      </c>
      <c r="CJ5360" s="337"/>
      <c r="CK5360" s="337"/>
      <c r="CL5360" s="337"/>
      <c r="CM5360" s="337" t="s">
        <v>73</v>
      </c>
      <c r="CN5360" s="337">
        <v>3</v>
      </c>
    </row>
    <row r="5361" spans="4:92">
      <c r="D5361" s="273" t="s">
        <v>83</v>
      </c>
      <c r="E5361" s="273" t="s">
        <v>404</v>
      </c>
      <c r="F5361" s="273" t="s">
        <v>456</v>
      </c>
      <c r="G5361" s="273" t="s">
        <v>736</v>
      </c>
      <c r="H5361" s="274">
        <v>44958</v>
      </c>
      <c r="I5361" s="273">
        <v>11367</v>
      </c>
      <c r="J5361" s="273">
        <v>738</v>
      </c>
      <c r="W5361" s="273">
        <v>143530</v>
      </c>
      <c r="X5361" s="273" t="s">
        <v>83</v>
      </c>
      <c r="Y5361" s="273" t="s">
        <v>63</v>
      </c>
      <c r="Z5361" s="273" t="s">
        <v>501</v>
      </c>
      <c r="AA5361" s="273" t="s">
        <v>501</v>
      </c>
      <c r="AB5361" s="274">
        <v>45139</v>
      </c>
      <c r="AC5361" s="273">
        <v>13457</v>
      </c>
      <c r="AD5361" s="273">
        <v>77</v>
      </c>
      <c r="AE5361" s="273">
        <v>0.28439999999999999</v>
      </c>
      <c r="AF5361" s="273" t="s">
        <v>90</v>
      </c>
      <c r="AG5361" s="273" t="s">
        <v>819</v>
      </c>
      <c r="AH5361" s="273" t="s">
        <v>1330</v>
      </c>
      <c r="AI5361" s="273" t="s">
        <v>199</v>
      </c>
      <c r="AJ5361" s="273" t="s">
        <v>1185</v>
      </c>
      <c r="AK5361" s="273">
        <v>226744</v>
      </c>
      <c r="BV5361" s="279" t="s">
        <v>64</v>
      </c>
      <c r="BW5361" s="280" t="s">
        <v>75</v>
      </c>
      <c r="BX5361" s="280" t="s">
        <v>79</v>
      </c>
      <c r="BY5361" s="280" t="s">
        <v>79</v>
      </c>
      <c r="BZ5361" s="280" t="s">
        <v>138</v>
      </c>
      <c r="CA5361" s="280" t="s">
        <v>139</v>
      </c>
      <c r="CB5361" s="280" t="s">
        <v>140</v>
      </c>
      <c r="CC5361" s="280" t="s">
        <v>141</v>
      </c>
      <c r="CD5361" s="281">
        <v>9</v>
      </c>
      <c r="CE5361" s="277">
        <v>45261</v>
      </c>
      <c r="CF5361" s="280">
        <v>0</v>
      </c>
      <c r="CG5361" s="280" t="s">
        <v>90</v>
      </c>
      <c r="CH5361" s="280">
        <v>0</v>
      </c>
      <c r="CI5361" s="280" t="s">
        <v>80</v>
      </c>
      <c r="CJ5361" s="280"/>
      <c r="CK5361" s="280"/>
      <c r="CL5361" s="280"/>
      <c r="CM5361" s="280" t="s">
        <v>73</v>
      </c>
      <c r="CN5361" s="280">
        <v>3</v>
      </c>
    </row>
    <row r="5362" spans="4:92">
      <c r="D5362" s="273" t="s">
        <v>83</v>
      </c>
      <c r="E5362" s="273" t="s">
        <v>404</v>
      </c>
      <c r="F5362" s="273" t="s">
        <v>456</v>
      </c>
      <c r="G5362" s="273" t="s">
        <v>736</v>
      </c>
      <c r="H5362" s="274">
        <v>44958</v>
      </c>
      <c r="I5362" s="273">
        <v>11367</v>
      </c>
      <c r="J5362" s="273">
        <v>738</v>
      </c>
      <c r="K5362" s="273">
        <v>4459.29</v>
      </c>
      <c r="L5362" s="273" t="s">
        <v>66</v>
      </c>
      <c r="M5362" s="273">
        <v>1053.7480811</v>
      </c>
      <c r="N5362" s="273" t="s">
        <v>115</v>
      </c>
      <c r="W5362" s="273">
        <v>143554</v>
      </c>
      <c r="X5362" s="273" t="s">
        <v>83</v>
      </c>
      <c r="Y5362" s="273" t="s">
        <v>63</v>
      </c>
      <c r="Z5362" s="273" t="s">
        <v>501</v>
      </c>
      <c r="AA5362" s="273" t="s">
        <v>501</v>
      </c>
      <c r="AB5362" s="274">
        <v>45139</v>
      </c>
      <c r="AC5362" s="273">
        <v>13457</v>
      </c>
      <c r="AD5362" s="273">
        <v>77</v>
      </c>
      <c r="AE5362" s="273">
        <v>1.8800000000000001E-2</v>
      </c>
      <c r="AF5362" s="273" t="s">
        <v>90</v>
      </c>
      <c r="AG5362" s="273" t="s">
        <v>703</v>
      </c>
      <c r="AH5362" s="273" t="s">
        <v>1176</v>
      </c>
      <c r="AI5362" s="273" t="s">
        <v>123</v>
      </c>
      <c r="AJ5362" s="273" t="s">
        <v>124</v>
      </c>
      <c r="AK5362" s="273">
        <v>226749</v>
      </c>
      <c r="BV5362" s="336" t="s">
        <v>64</v>
      </c>
      <c r="BW5362" s="337" t="s">
        <v>75</v>
      </c>
      <c r="BX5362" s="337" t="s">
        <v>79</v>
      </c>
      <c r="BY5362" s="337" t="s">
        <v>79</v>
      </c>
      <c r="BZ5362" s="337" t="s">
        <v>126</v>
      </c>
      <c r="CA5362" s="337" t="s">
        <v>127</v>
      </c>
      <c r="CB5362" s="337" t="s">
        <v>133</v>
      </c>
      <c r="CC5362" s="337" t="s">
        <v>134</v>
      </c>
      <c r="CD5362" s="338">
        <v>7</v>
      </c>
      <c r="CE5362" s="335">
        <v>45261</v>
      </c>
      <c r="CF5362" s="337"/>
      <c r="CG5362" s="337"/>
      <c r="CH5362" s="337"/>
      <c r="CI5362" s="337" t="s">
        <v>104</v>
      </c>
      <c r="CJ5362" s="337"/>
      <c r="CK5362" s="337"/>
      <c r="CL5362" s="337"/>
      <c r="CM5362" s="337" t="s">
        <v>73</v>
      </c>
      <c r="CN5362" s="337">
        <v>3</v>
      </c>
    </row>
    <row r="5363" spans="4:92">
      <c r="D5363" s="273" t="s">
        <v>83</v>
      </c>
      <c r="E5363" s="273" t="s">
        <v>404</v>
      </c>
      <c r="F5363" s="273" t="s">
        <v>456</v>
      </c>
      <c r="G5363" s="273" t="s">
        <v>736</v>
      </c>
      <c r="H5363" s="274">
        <v>44958</v>
      </c>
      <c r="I5363" s="273">
        <v>11367</v>
      </c>
      <c r="J5363" s="273">
        <v>738</v>
      </c>
      <c r="K5363" s="273">
        <v>0</v>
      </c>
      <c r="L5363" s="273" t="s">
        <v>66</v>
      </c>
      <c r="N5363" s="273" t="s">
        <v>107</v>
      </c>
      <c r="W5363" s="273">
        <v>143555</v>
      </c>
      <c r="X5363" s="273" t="s">
        <v>83</v>
      </c>
      <c r="Y5363" s="273" t="s">
        <v>63</v>
      </c>
      <c r="Z5363" s="273" t="s">
        <v>501</v>
      </c>
      <c r="AA5363" s="273" t="s">
        <v>501</v>
      </c>
      <c r="AB5363" s="274">
        <v>45139</v>
      </c>
      <c r="AC5363" s="273">
        <v>13457</v>
      </c>
      <c r="AD5363" s="273">
        <v>77</v>
      </c>
      <c r="AE5363" s="273">
        <v>10.43</v>
      </c>
      <c r="AF5363" s="273" t="s">
        <v>90</v>
      </c>
      <c r="AG5363" s="273" t="s">
        <v>1239</v>
      </c>
      <c r="AH5363" s="273" t="s">
        <v>1240</v>
      </c>
      <c r="AI5363" s="273" t="s">
        <v>123</v>
      </c>
      <c r="AJ5363" s="273" t="s">
        <v>200</v>
      </c>
      <c r="AK5363" s="273">
        <v>317353</v>
      </c>
      <c r="BV5363" s="279" t="s">
        <v>64</v>
      </c>
      <c r="BW5363" s="280" t="s">
        <v>75</v>
      </c>
      <c r="BX5363" s="280" t="s">
        <v>79</v>
      </c>
      <c r="BY5363" s="280" t="s">
        <v>79</v>
      </c>
      <c r="BZ5363" s="280" t="s">
        <v>167</v>
      </c>
      <c r="CA5363" s="280" t="s">
        <v>168</v>
      </c>
      <c r="CB5363" s="280" t="s">
        <v>169</v>
      </c>
      <c r="CC5363" s="280" t="s">
        <v>170</v>
      </c>
      <c r="CD5363" s="281">
        <v>12</v>
      </c>
      <c r="CE5363" s="277">
        <v>45261</v>
      </c>
      <c r="CF5363" s="280">
        <v>2116</v>
      </c>
      <c r="CG5363" s="280" t="s">
        <v>90</v>
      </c>
      <c r="CH5363" s="280">
        <v>2116</v>
      </c>
      <c r="CI5363" s="280" t="s">
        <v>80</v>
      </c>
      <c r="CJ5363" s="280"/>
      <c r="CK5363" s="280"/>
      <c r="CL5363" s="280"/>
      <c r="CM5363" s="280" t="s">
        <v>73</v>
      </c>
      <c r="CN5363" s="280">
        <v>3</v>
      </c>
    </row>
    <row r="5364" spans="4:92">
      <c r="D5364" s="273" t="s">
        <v>83</v>
      </c>
      <c r="E5364" s="273" t="s">
        <v>404</v>
      </c>
      <c r="F5364" s="273" t="s">
        <v>456</v>
      </c>
      <c r="G5364" s="273" t="s">
        <v>736</v>
      </c>
      <c r="H5364" s="274">
        <v>44986</v>
      </c>
      <c r="I5364" s="273">
        <v>11529</v>
      </c>
      <c r="J5364" s="273">
        <v>738</v>
      </c>
      <c r="W5364" s="273">
        <v>148228</v>
      </c>
      <c r="X5364" s="273" t="s">
        <v>83</v>
      </c>
      <c r="Y5364" s="273" t="s">
        <v>63</v>
      </c>
      <c r="Z5364" s="273" t="s">
        <v>501</v>
      </c>
      <c r="AA5364" s="273" t="s">
        <v>501</v>
      </c>
      <c r="AB5364" s="274">
        <v>45170</v>
      </c>
      <c r="AC5364" s="273">
        <v>13783</v>
      </c>
      <c r="AD5364" s="273">
        <v>77</v>
      </c>
      <c r="AK5364" s="273">
        <v>233047</v>
      </c>
      <c r="BV5364" s="336" t="s">
        <v>64</v>
      </c>
      <c r="BW5364" s="337" t="s">
        <v>75</v>
      </c>
      <c r="BX5364" s="337" t="s">
        <v>79</v>
      </c>
      <c r="BY5364" s="337" t="s">
        <v>79</v>
      </c>
      <c r="BZ5364" s="337" t="s">
        <v>151</v>
      </c>
      <c r="CA5364" s="337" t="s">
        <v>152</v>
      </c>
      <c r="CB5364" s="337" t="s">
        <v>161</v>
      </c>
      <c r="CC5364" s="337" t="s">
        <v>162</v>
      </c>
      <c r="CD5364" s="338">
        <v>11</v>
      </c>
      <c r="CE5364" s="335">
        <v>45261</v>
      </c>
      <c r="CF5364" s="337">
        <v>66075.199999999997</v>
      </c>
      <c r="CG5364" s="337" t="s">
        <v>90</v>
      </c>
      <c r="CH5364" s="337">
        <v>66075.199999999997</v>
      </c>
      <c r="CI5364" s="337" t="s">
        <v>80</v>
      </c>
      <c r="CJ5364" s="337"/>
      <c r="CK5364" s="337"/>
      <c r="CL5364" s="337"/>
      <c r="CM5364" s="337" t="s">
        <v>73</v>
      </c>
      <c r="CN5364" s="337">
        <v>3</v>
      </c>
    </row>
    <row r="5365" spans="4:92">
      <c r="D5365" s="273" t="s">
        <v>83</v>
      </c>
      <c r="E5365" s="273" t="s">
        <v>404</v>
      </c>
      <c r="F5365" s="273" t="s">
        <v>456</v>
      </c>
      <c r="G5365" s="273" t="s">
        <v>736</v>
      </c>
      <c r="H5365" s="274">
        <v>44986</v>
      </c>
      <c r="I5365" s="273">
        <v>11529</v>
      </c>
      <c r="J5365" s="273">
        <v>738</v>
      </c>
      <c r="K5365" s="273">
        <v>76.7</v>
      </c>
      <c r="L5365" s="273" t="s">
        <v>66</v>
      </c>
      <c r="M5365" s="273">
        <v>23.8335097</v>
      </c>
      <c r="N5365" s="273" t="s">
        <v>115</v>
      </c>
      <c r="W5365" s="273">
        <v>148252</v>
      </c>
      <c r="X5365" s="273" t="s">
        <v>83</v>
      </c>
      <c r="Y5365" s="273" t="s">
        <v>63</v>
      </c>
      <c r="Z5365" s="273" t="s">
        <v>501</v>
      </c>
      <c r="AA5365" s="273" t="s">
        <v>501</v>
      </c>
      <c r="AB5365" s="274">
        <v>45170</v>
      </c>
      <c r="AC5365" s="273">
        <v>13784</v>
      </c>
      <c r="AD5365" s="273">
        <v>77</v>
      </c>
      <c r="AE5365" s="273">
        <v>0.66800000000000004</v>
      </c>
      <c r="AF5365" s="273" t="s">
        <v>90</v>
      </c>
      <c r="AG5365" s="273" t="s">
        <v>1333</v>
      </c>
      <c r="AH5365" s="273" t="s">
        <v>1334</v>
      </c>
      <c r="AI5365" s="273" t="s">
        <v>123</v>
      </c>
      <c r="AJ5365" s="273" t="s">
        <v>214</v>
      </c>
      <c r="AK5365" s="273">
        <v>233063</v>
      </c>
      <c r="BV5365" s="279" t="s">
        <v>64</v>
      </c>
      <c r="BW5365" s="280" t="s">
        <v>75</v>
      </c>
      <c r="BX5365" s="280" t="s">
        <v>79</v>
      </c>
      <c r="BY5365" s="280" t="s">
        <v>79</v>
      </c>
      <c r="BZ5365" s="280" t="s">
        <v>167</v>
      </c>
      <c r="CA5365" s="280" t="s">
        <v>168</v>
      </c>
      <c r="CB5365" s="280" t="s">
        <v>353</v>
      </c>
      <c r="CC5365" s="280" t="s">
        <v>354</v>
      </c>
      <c r="CD5365" s="281">
        <v>13</v>
      </c>
      <c r="CE5365" s="277">
        <v>45261</v>
      </c>
      <c r="CF5365" s="280">
        <v>0</v>
      </c>
      <c r="CG5365" s="280" t="s">
        <v>90</v>
      </c>
      <c r="CH5365" s="280">
        <v>0</v>
      </c>
      <c r="CI5365" s="280" t="s">
        <v>80</v>
      </c>
      <c r="CJ5365" s="280"/>
      <c r="CK5365" s="280"/>
      <c r="CL5365" s="280"/>
      <c r="CM5365" s="280" t="s">
        <v>73</v>
      </c>
      <c r="CN5365" s="280">
        <v>3</v>
      </c>
    </row>
    <row r="5366" spans="4:92">
      <c r="D5366" s="273" t="s">
        <v>83</v>
      </c>
      <c r="E5366" s="273" t="s">
        <v>404</v>
      </c>
      <c r="F5366" s="273" t="s">
        <v>456</v>
      </c>
      <c r="G5366" s="273" t="s">
        <v>736</v>
      </c>
      <c r="H5366" s="274">
        <v>44986</v>
      </c>
      <c r="I5366" s="273">
        <v>11529</v>
      </c>
      <c r="J5366" s="273">
        <v>738</v>
      </c>
      <c r="K5366" s="273">
        <v>0</v>
      </c>
      <c r="L5366" s="273" t="s">
        <v>66</v>
      </c>
      <c r="N5366" s="273" t="s">
        <v>107</v>
      </c>
      <c r="W5366" s="273">
        <v>148253</v>
      </c>
      <c r="X5366" s="273" t="s">
        <v>83</v>
      </c>
      <c r="Y5366" s="273" t="s">
        <v>63</v>
      </c>
      <c r="Z5366" s="273" t="s">
        <v>501</v>
      </c>
      <c r="AA5366" s="273" t="s">
        <v>501</v>
      </c>
      <c r="AB5366" s="274">
        <v>45170</v>
      </c>
      <c r="AC5366" s="273">
        <v>13784</v>
      </c>
      <c r="AD5366" s="273">
        <v>77</v>
      </c>
      <c r="AE5366" s="273">
        <v>8.1000000000000003E-2</v>
      </c>
      <c r="AF5366" s="273" t="s">
        <v>90</v>
      </c>
      <c r="AG5366" s="273" t="s">
        <v>882</v>
      </c>
      <c r="AH5366" s="273" t="s">
        <v>1119</v>
      </c>
      <c r="AI5366" s="273" t="s">
        <v>123</v>
      </c>
      <c r="AJ5366" s="273" t="s">
        <v>214</v>
      </c>
      <c r="AK5366" s="273">
        <v>239320</v>
      </c>
      <c r="BV5366" s="336" t="s">
        <v>64</v>
      </c>
      <c r="BW5366" s="337" t="s">
        <v>75</v>
      </c>
      <c r="BX5366" s="337" t="s">
        <v>79</v>
      </c>
      <c r="BY5366" s="337" t="s">
        <v>79</v>
      </c>
      <c r="BZ5366" s="337" t="s">
        <v>167</v>
      </c>
      <c r="CA5366" s="337" t="s">
        <v>168</v>
      </c>
      <c r="CB5366" s="337" t="s">
        <v>313</v>
      </c>
      <c r="CC5366" s="337" t="s">
        <v>314</v>
      </c>
      <c r="CD5366" s="338">
        <v>14</v>
      </c>
      <c r="CE5366" s="335">
        <v>45261</v>
      </c>
      <c r="CF5366" s="337">
        <v>0</v>
      </c>
      <c r="CG5366" s="337" t="s">
        <v>90</v>
      </c>
      <c r="CH5366" s="337">
        <v>0</v>
      </c>
      <c r="CI5366" s="337" t="s">
        <v>80</v>
      </c>
      <c r="CJ5366" s="337"/>
      <c r="CK5366" s="337"/>
      <c r="CL5366" s="337"/>
      <c r="CM5366" s="337" t="s">
        <v>73</v>
      </c>
      <c r="CN5366" s="337">
        <v>3</v>
      </c>
    </row>
    <row r="5367" spans="4:92">
      <c r="D5367" s="273" t="s">
        <v>83</v>
      </c>
      <c r="E5367" s="273" t="s">
        <v>404</v>
      </c>
      <c r="F5367" s="273" t="s">
        <v>456</v>
      </c>
      <c r="G5367" s="273" t="s">
        <v>736</v>
      </c>
      <c r="H5367" s="274">
        <v>45017</v>
      </c>
      <c r="I5367" s="273">
        <v>11691</v>
      </c>
      <c r="J5367" s="273">
        <v>738</v>
      </c>
      <c r="W5367" s="273">
        <v>152926</v>
      </c>
      <c r="X5367" s="273" t="s">
        <v>83</v>
      </c>
      <c r="Y5367" s="273" t="s">
        <v>63</v>
      </c>
      <c r="Z5367" s="273" t="s">
        <v>501</v>
      </c>
      <c r="AA5367" s="273" t="s">
        <v>501</v>
      </c>
      <c r="AB5367" s="274">
        <v>45170</v>
      </c>
      <c r="AC5367" s="273">
        <v>13784</v>
      </c>
      <c r="AD5367" s="273">
        <v>77</v>
      </c>
      <c r="AE5367" s="273">
        <v>0.06</v>
      </c>
      <c r="AF5367" s="273" t="s">
        <v>90</v>
      </c>
      <c r="AG5367" s="273" t="s">
        <v>1105</v>
      </c>
      <c r="AH5367" s="273" t="s">
        <v>1106</v>
      </c>
      <c r="AI5367" s="273" t="s">
        <v>123</v>
      </c>
      <c r="AJ5367" s="273" t="s">
        <v>1185</v>
      </c>
      <c r="AK5367" s="273">
        <v>239326</v>
      </c>
      <c r="BV5367" s="279" t="s">
        <v>64</v>
      </c>
      <c r="BW5367" s="280" t="s">
        <v>75</v>
      </c>
      <c r="BX5367" s="280" t="s">
        <v>79</v>
      </c>
      <c r="BY5367" s="280" t="s">
        <v>79</v>
      </c>
      <c r="BZ5367" s="280" t="s">
        <v>204</v>
      </c>
      <c r="CA5367" s="280" t="s">
        <v>205</v>
      </c>
      <c r="CB5367" s="280" t="s">
        <v>206</v>
      </c>
      <c r="CC5367" s="280" t="s">
        <v>207</v>
      </c>
      <c r="CD5367" s="281">
        <v>0</v>
      </c>
      <c r="CE5367" s="277">
        <v>45261</v>
      </c>
      <c r="CF5367" s="280"/>
      <c r="CG5367" s="280" t="s">
        <v>181</v>
      </c>
      <c r="CH5367" s="280"/>
      <c r="CI5367" s="280" t="s">
        <v>208</v>
      </c>
      <c r="CJ5367" s="280" t="s">
        <v>209</v>
      </c>
      <c r="CK5367" s="280"/>
      <c r="CL5367" s="280"/>
      <c r="CM5367" s="280" t="s">
        <v>73</v>
      </c>
      <c r="CN5367" s="280">
        <v>3</v>
      </c>
    </row>
    <row r="5368" spans="4:92">
      <c r="D5368" s="273" t="s">
        <v>83</v>
      </c>
      <c r="E5368" s="273" t="s">
        <v>404</v>
      </c>
      <c r="F5368" s="273" t="s">
        <v>456</v>
      </c>
      <c r="G5368" s="273" t="s">
        <v>736</v>
      </c>
      <c r="H5368" s="274">
        <v>45017</v>
      </c>
      <c r="I5368" s="273">
        <v>11691</v>
      </c>
      <c r="J5368" s="273">
        <v>738</v>
      </c>
      <c r="K5368" s="273">
        <v>0</v>
      </c>
      <c r="L5368" s="273" t="s">
        <v>66</v>
      </c>
      <c r="M5368" s="273">
        <v>0</v>
      </c>
      <c r="N5368" s="273" t="s">
        <v>115</v>
      </c>
      <c r="W5368" s="273">
        <v>152950</v>
      </c>
      <c r="X5368" s="273" t="s">
        <v>83</v>
      </c>
      <c r="Y5368" s="273" t="s">
        <v>63</v>
      </c>
      <c r="Z5368" s="273" t="s">
        <v>501</v>
      </c>
      <c r="AA5368" s="273" t="s">
        <v>501</v>
      </c>
      <c r="AB5368" s="274">
        <v>45170</v>
      </c>
      <c r="AC5368" s="273">
        <v>13784</v>
      </c>
      <c r="AD5368" s="273">
        <v>77</v>
      </c>
      <c r="AE5368" s="273">
        <v>1.04E-2</v>
      </c>
      <c r="AF5368" s="273" t="s">
        <v>90</v>
      </c>
      <c r="AG5368" s="273" t="s">
        <v>1306</v>
      </c>
      <c r="AH5368" s="273" t="s">
        <v>1307</v>
      </c>
      <c r="AI5368" s="273" t="s">
        <v>123</v>
      </c>
      <c r="AJ5368" s="273" t="s">
        <v>214</v>
      </c>
      <c r="AK5368" s="273">
        <v>239332</v>
      </c>
      <c r="BV5368" s="336" t="s">
        <v>64</v>
      </c>
      <c r="BW5368" s="337" t="s">
        <v>75</v>
      </c>
      <c r="BX5368" s="337" t="s">
        <v>79</v>
      </c>
      <c r="BY5368" s="337" t="s">
        <v>79</v>
      </c>
      <c r="BZ5368" s="337" t="s">
        <v>204</v>
      </c>
      <c r="CA5368" s="337" t="s">
        <v>205</v>
      </c>
      <c r="CB5368" s="337" t="s">
        <v>206</v>
      </c>
      <c r="CC5368" s="337" t="s">
        <v>207</v>
      </c>
      <c r="CD5368" s="338">
        <v>0</v>
      </c>
      <c r="CE5368" s="335">
        <v>45261</v>
      </c>
      <c r="CF5368" s="337"/>
      <c r="CG5368" s="337" t="s">
        <v>181</v>
      </c>
      <c r="CH5368" s="337"/>
      <c r="CI5368" s="337" t="s">
        <v>208</v>
      </c>
      <c r="CJ5368" s="337" t="s">
        <v>209</v>
      </c>
      <c r="CK5368" s="337"/>
      <c r="CL5368" s="337"/>
      <c r="CM5368" s="337" t="s">
        <v>73</v>
      </c>
      <c r="CN5368" s="337">
        <v>3</v>
      </c>
    </row>
    <row r="5369" spans="4:92">
      <c r="D5369" s="273" t="s">
        <v>83</v>
      </c>
      <c r="E5369" s="273" t="s">
        <v>404</v>
      </c>
      <c r="F5369" s="273" t="s">
        <v>456</v>
      </c>
      <c r="G5369" s="273" t="s">
        <v>736</v>
      </c>
      <c r="H5369" s="274">
        <v>45017</v>
      </c>
      <c r="I5369" s="273">
        <v>11691</v>
      </c>
      <c r="J5369" s="273">
        <v>738</v>
      </c>
      <c r="K5369" s="273">
        <v>0</v>
      </c>
      <c r="L5369" s="273" t="s">
        <v>66</v>
      </c>
      <c r="N5369" s="273" t="s">
        <v>107</v>
      </c>
      <c r="W5369" s="273">
        <v>152951</v>
      </c>
      <c r="X5369" s="273" t="s">
        <v>83</v>
      </c>
      <c r="Y5369" s="273" t="s">
        <v>63</v>
      </c>
      <c r="Z5369" s="273" t="s">
        <v>501</v>
      </c>
      <c r="AA5369" s="273" t="s">
        <v>501</v>
      </c>
      <c r="AB5369" s="274">
        <v>45170</v>
      </c>
      <c r="AC5369" s="273">
        <v>13784</v>
      </c>
      <c r="AD5369" s="273">
        <v>77</v>
      </c>
      <c r="AE5369" s="273">
        <v>0.82199999999999995</v>
      </c>
      <c r="AF5369" s="273" t="s">
        <v>90</v>
      </c>
      <c r="AG5369" s="273" t="s">
        <v>884</v>
      </c>
      <c r="AH5369" s="273" t="s">
        <v>1195</v>
      </c>
      <c r="AI5369" s="273" t="s">
        <v>123</v>
      </c>
      <c r="AJ5369" s="273" t="s">
        <v>200</v>
      </c>
      <c r="AK5369" s="273">
        <v>239338</v>
      </c>
      <c r="BV5369" s="279" t="s">
        <v>64</v>
      </c>
      <c r="BW5369" s="280" t="s">
        <v>75</v>
      </c>
      <c r="BX5369" s="280" t="s">
        <v>79</v>
      </c>
      <c r="BY5369" s="280" t="s">
        <v>79</v>
      </c>
      <c r="BZ5369" s="280" t="s">
        <v>204</v>
      </c>
      <c r="CA5369" s="280" t="s">
        <v>205</v>
      </c>
      <c r="CB5369" s="280" t="s">
        <v>206</v>
      </c>
      <c r="CC5369" s="280" t="s">
        <v>207</v>
      </c>
      <c r="CD5369" s="281">
        <v>0</v>
      </c>
      <c r="CE5369" s="277">
        <v>45261</v>
      </c>
      <c r="CF5369" s="280"/>
      <c r="CG5369" s="280" t="s">
        <v>181</v>
      </c>
      <c r="CH5369" s="280"/>
      <c r="CI5369" s="280" t="s">
        <v>208</v>
      </c>
      <c r="CJ5369" s="280" t="s">
        <v>209</v>
      </c>
      <c r="CK5369" s="280"/>
      <c r="CL5369" s="280"/>
      <c r="CM5369" s="280" t="s">
        <v>73</v>
      </c>
      <c r="CN5369" s="280">
        <v>3</v>
      </c>
    </row>
    <row r="5370" spans="4:92">
      <c r="D5370" s="273" t="s">
        <v>83</v>
      </c>
      <c r="E5370" s="273" t="s">
        <v>404</v>
      </c>
      <c r="F5370" s="273" t="s">
        <v>456</v>
      </c>
      <c r="G5370" s="273" t="s">
        <v>736</v>
      </c>
      <c r="H5370" s="274">
        <v>45047</v>
      </c>
      <c r="I5370" s="273">
        <v>12307</v>
      </c>
      <c r="J5370" s="273">
        <v>738</v>
      </c>
      <c r="W5370" s="273">
        <v>178445</v>
      </c>
      <c r="X5370" s="273" t="s">
        <v>83</v>
      </c>
      <c r="Y5370" s="273" t="s">
        <v>63</v>
      </c>
      <c r="Z5370" s="273" t="s">
        <v>501</v>
      </c>
      <c r="AA5370" s="273" t="s">
        <v>501</v>
      </c>
      <c r="AB5370" s="274">
        <v>45170</v>
      </c>
      <c r="AC5370" s="273">
        <v>13784</v>
      </c>
      <c r="AD5370" s="273">
        <v>77</v>
      </c>
      <c r="AE5370" s="273">
        <v>3.7999999999999999E-2</v>
      </c>
      <c r="AF5370" s="273" t="s">
        <v>90</v>
      </c>
      <c r="AG5370" s="273" t="s">
        <v>1159</v>
      </c>
      <c r="AH5370" s="273" t="s">
        <v>1418</v>
      </c>
      <c r="AI5370" s="273" t="s">
        <v>123</v>
      </c>
      <c r="AJ5370" s="273" t="s">
        <v>200</v>
      </c>
      <c r="AK5370" s="273">
        <v>239344</v>
      </c>
      <c r="BV5370" s="336" t="s">
        <v>64</v>
      </c>
      <c r="BW5370" s="337" t="s">
        <v>75</v>
      </c>
      <c r="BX5370" s="337" t="s">
        <v>79</v>
      </c>
      <c r="BY5370" s="337" t="s">
        <v>79</v>
      </c>
      <c r="BZ5370" s="337" t="s">
        <v>204</v>
      </c>
      <c r="CA5370" s="337" t="s">
        <v>205</v>
      </c>
      <c r="CB5370" s="337" t="s">
        <v>206</v>
      </c>
      <c r="CC5370" s="337" t="s">
        <v>207</v>
      </c>
      <c r="CD5370" s="338">
        <v>0</v>
      </c>
      <c r="CE5370" s="335">
        <v>45261</v>
      </c>
      <c r="CF5370" s="337"/>
      <c r="CG5370" s="337" t="s">
        <v>181</v>
      </c>
      <c r="CH5370" s="337"/>
      <c r="CI5370" s="337" t="s">
        <v>208</v>
      </c>
      <c r="CJ5370" s="337" t="s">
        <v>209</v>
      </c>
      <c r="CK5370" s="337"/>
      <c r="CL5370" s="337"/>
      <c r="CM5370" s="337" t="s">
        <v>73</v>
      </c>
      <c r="CN5370" s="337">
        <v>3</v>
      </c>
    </row>
    <row r="5371" spans="4:92">
      <c r="D5371" s="273" t="s">
        <v>83</v>
      </c>
      <c r="E5371" s="273" t="s">
        <v>404</v>
      </c>
      <c r="F5371" s="273" t="s">
        <v>456</v>
      </c>
      <c r="G5371" s="273" t="s">
        <v>736</v>
      </c>
      <c r="H5371" s="274">
        <v>45047</v>
      </c>
      <c r="I5371" s="273">
        <v>12307</v>
      </c>
      <c r="J5371" s="273">
        <v>738</v>
      </c>
      <c r="K5371" s="273">
        <v>0</v>
      </c>
      <c r="L5371" s="273" t="s">
        <v>66</v>
      </c>
      <c r="M5371" s="273">
        <v>0</v>
      </c>
      <c r="N5371" s="273" t="s">
        <v>115</v>
      </c>
      <c r="W5371" s="273">
        <v>178469</v>
      </c>
      <c r="X5371" s="273" t="s">
        <v>83</v>
      </c>
      <c r="Y5371" s="273" t="s">
        <v>63</v>
      </c>
      <c r="Z5371" s="273" t="s">
        <v>504</v>
      </c>
      <c r="AA5371" s="273" t="s">
        <v>505</v>
      </c>
      <c r="AB5371" s="274">
        <v>45170</v>
      </c>
      <c r="AC5371" s="273">
        <v>13801</v>
      </c>
      <c r="AD5371" s="273">
        <v>684</v>
      </c>
      <c r="AK5371" s="273">
        <v>296165</v>
      </c>
      <c r="BV5371" s="279" t="s">
        <v>64</v>
      </c>
      <c r="BW5371" s="280" t="s">
        <v>75</v>
      </c>
      <c r="BX5371" s="280" t="s">
        <v>79</v>
      </c>
      <c r="BY5371" s="280" t="s">
        <v>79</v>
      </c>
      <c r="BZ5371" s="280" t="s">
        <v>204</v>
      </c>
      <c r="CA5371" s="280" t="s">
        <v>205</v>
      </c>
      <c r="CB5371" s="280" t="s">
        <v>206</v>
      </c>
      <c r="CC5371" s="280" t="s">
        <v>207</v>
      </c>
      <c r="CD5371" s="281">
        <v>0</v>
      </c>
      <c r="CE5371" s="277">
        <v>45261</v>
      </c>
      <c r="CF5371" s="280"/>
      <c r="CG5371" s="280" t="s">
        <v>181</v>
      </c>
      <c r="CH5371" s="280"/>
      <c r="CI5371" s="280" t="s">
        <v>208</v>
      </c>
      <c r="CJ5371" s="280" t="s">
        <v>209</v>
      </c>
      <c r="CK5371" s="280"/>
      <c r="CL5371" s="280"/>
      <c r="CM5371" s="280" t="s">
        <v>73</v>
      </c>
      <c r="CN5371" s="280">
        <v>3</v>
      </c>
    </row>
    <row r="5372" spans="4:92">
      <c r="D5372" s="273" t="s">
        <v>83</v>
      </c>
      <c r="E5372" s="273" t="s">
        <v>404</v>
      </c>
      <c r="F5372" s="273" t="s">
        <v>456</v>
      </c>
      <c r="G5372" s="273" t="s">
        <v>736</v>
      </c>
      <c r="H5372" s="274">
        <v>45047</v>
      </c>
      <c r="I5372" s="273">
        <v>12307</v>
      </c>
      <c r="J5372" s="273">
        <v>738</v>
      </c>
      <c r="K5372" s="273">
        <v>0</v>
      </c>
      <c r="L5372" s="273" t="s">
        <v>66</v>
      </c>
      <c r="N5372" s="273" t="s">
        <v>107</v>
      </c>
      <c r="W5372" s="273">
        <v>178470</v>
      </c>
      <c r="X5372" s="273" t="s">
        <v>83</v>
      </c>
      <c r="Y5372" s="273" t="s">
        <v>63</v>
      </c>
      <c r="Z5372" s="273" t="s">
        <v>504</v>
      </c>
      <c r="AA5372" s="273" t="s">
        <v>505</v>
      </c>
      <c r="AB5372" s="274">
        <v>45170</v>
      </c>
      <c r="AC5372" s="273">
        <v>13802</v>
      </c>
      <c r="AD5372" s="273">
        <v>684</v>
      </c>
      <c r="AE5372" s="273">
        <v>0.82699999999999996</v>
      </c>
      <c r="AF5372" s="273" t="s">
        <v>90</v>
      </c>
      <c r="AG5372" s="273" t="s">
        <v>1295</v>
      </c>
      <c r="AH5372" s="273" t="s">
        <v>1296</v>
      </c>
      <c r="AI5372" s="273" t="s">
        <v>123</v>
      </c>
      <c r="AJ5372" s="273" t="s">
        <v>200</v>
      </c>
      <c r="AK5372" s="273">
        <v>294324</v>
      </c>
      <c r="BV5372" s="336" t="s">
        <v>64</v>
      </c>
      <c r="BW5372" s="337" t="s">
        <v>75</v>
      </c>
      <c r="BX5372" s="337" t="s">
        <v>79</v>
      </c>
      <c r="BY5372" s="337" t="s">
        <v>79</v>
      </c>
      <c r="BZ5372" s="337" t="s">
        <v>204</v>
      </c>
      <c r="CA5372" s="337" t="s">
        <v>205</v>
      </c>
      <c r="CB5372" s="337" t="s">
        <v>206</v>
      </c>
      <c r="CC5372" s="337" t="s">
        <v>207</v>
      </c>
      <c r="CD5372" s="338">
        <v>0</v>
      </c>
      <c r="CE5372" s="335">
        <v>45261</v>
      </c>
      <c r="CF5372" s="337"/>
      <c r="CG5372" s="337" t="s">
        <v>181</v>
      </c>
      <c r="CH5372" s="337"/>
      <c r="CI5372" s="337" t="s">
        <v>208</v>
      </c>
      <c r="CJ5372" s="337" t="s">
        <v>209</v>
      </c>
      <c r="CK5372" s="337"/>
      <c r="CL5372" s="337"/>
      <c r="CM5372" s="337" t="s">
        <v>73</v>
      </c>
      <c r="CN5372" s="337">
        <v>3</v>
      </c>
    </row>
    <row r="5373" spans="4:92">
      <c r="D5373" s="273" t="s">
        <v>83</v>
      </c>
      <c r="E5373" s="273" t="s">
        <v>404</v>
      </c>
      <c r="F5373" s="273" t="s">
        <v>456</v>
      </c>
      <c r="G5373" s="273" t="s">
        <v>736</v>
      </c>
      <c r="H5373" s="274">
        <v>45078</v>
      </c>
      <c r="I5373" s="273">
        <v>12576</v>
      </c>
      <c r="J5373" s="273">
        <v>738</v>
      </c>
      <c r="W5373" s="273">
        <v>190281</v>
      </c>
      <c r="X5373" s="273" t="s">
        <v>83</v>
      </c>
      <c r="Y5373" s="273" t="s">
        <v>63</v>
      </c>
      <c r="Z5373" s="273" t="s">
        <v>504</v>
      </c>
      <c r="AA5373" s="273" t="s">
        <v>505</v>
      </c>
      <c r="AB5373" s="274">
        <v>45170</v>
      </c>
      <c r="AC5373" s="273">
        <v>13802</v>
      </c>
      <c r="AD5373" s="273">
        <v>684</v>
      </c>
      <c r="AE5373" s="273">
        <v>0.61699999999999999</v>
      </c>
      <c r="AF5373" s="273" t="s">
        <v>90</v>
      </c>
      <c r="AG5373" s="273" t="s">
        <v>1297</v>
      </c>
      <c r="AH5373" s="273" t="s">
        <v>1195</v>
      </c>
      <c r="AI5373" s="273" t="s">
        <v>123</v>
      </c>
      <c r="AJ5373" s="273" t="s">
        <v>214</v>
      </c>
      <c r="AK5373" s="273">
        <v>294330</v>
      </c>
      <c r="BV5373" s="279" t="s">
        <v>64</v>
      </c>
      <c r="BW5373" s="280" t="s">
        <v>75</v>
      </c>
      <c r="BX5373" s="280" t="s">
        <v>79</v>
      </c>
      <c r="BY5373" s="280" t="s">
        <v>79</v>
      </c>
      <c r="BZ5373" s="280" t="s">
        <v>204</v>
      </c>
      <c r="CA5373" s="280" t="s">
        <v>205</v>
      </c>
      <c r="CB5373" s="280" t="s">
        <v>206</v>
      </c>
      <c r="CC5373" s="280" t="s">
        <v>207</v>
      </c>
      <c r="CD5373" s="281">
        <v>0</v>
      </c>
      <c r="CE5373" s="277">
        <v>45261</v>
      </c>
      <c r="CF5373" s="280"/>
      <c r="CG5373" s="280" t="s">
        <v>181</v>
      </c>
      <c r="CH5373" s="280"/>
      <c r="CI5373" s="280" t="s">
        <v>208</v>
      </c>
      <c r="CJ5373" s="280" t="s">
        <v>209</v>
      </c>
      <c r="CK5373" s="280"/>
      <c r="CL5373" s="280"/>
      <c r="CM5373" s="280" t="s">
        <v>73</v>
      </c>
      <c r="CN5373" s="280">
        <v>3</v>
      </c>
    </row>
    <row r="5374" spans="4:92">
      <c r="D5374" s="273" t="s">
        <v>83</v>
      </c>
      <c r="E5374" s="273" t="s">
        <v>404</v>
      </c>
      <c r="F5374" s="273" t="s">
        <v>456</v>
      </c>
      <c r="G5374" s="273" t="s">
        <v>736</v>
      </c>
      <c r="H5374" s="274">
        <v>45078</v>
      </c>
      <c r="I5374" s="273">
        <v>12576</v>
      </c>
      <c r="J5374" s="273">
        <v>738</v>
      </c>
      <c r="K5374" s="273">
        <v>0</v>
      </c>
      <c r="L5374" s="273" t="s">
        <v>66</v>
      </c>
      <c r="M5374" s="273">
        <v>0</v>
      </c>
      <c r="N5374" s="273" t="s">
        <v>115</v>
      </c>
      <c r="W5374" s="273">
        <v>190305</v>
      </c>
      <c r="X5374" s="273" t="s">
        <v>83</v>
      </c>
      <c r="Y5374" s="273" t="s">
        <v>63</v>
      </c>
      <c r="Z5374" s="273" t="s">
        <v>504</v>
      </c>
      <c r="AA5374" s="273" t="s">
        <v>505</v>
      </c>
      <c r="AB5374" s="274">
        <v>45170</v>
      </c>
      <c r="AC5374" s="273">
        <v>13802</v>
      </c>
      <c r="AD5374" s="273">
        <v>684</v>
      </c>
      <c r="AE5374" s="273">
        <v>0</v>
      </c>
      <c r="AF5374" s="273" t="s">
        <v>90</v>
      </c>
      <c r="AG5374" s="273" t="s">
        <v>1294</v>
      </c>
      <c r="AH5374" s="273" t="s">
        <v>1194</v>
      </c>
      <c r="AI5374" s="273" t="s">
        <v>123</v>
      </c>
      <c r="AJ5374" s="273" t="s">
        <v>200</v>
      </c>
      <c r="AK5374" s="273">
        <v>294336</v>
      </c>
      <c r="BV5374" s="336" t="s">
        <v>64</v>
      </c>
      <c r="BW5374" s="337" t="s">
        <v>75</v>
      </c>
      <c r="BX5374" s="337" t="s">
        <v>79</v>
      </c>
      <c r="BY5374" s="337" t="s">
        <v>79</v>
      </c>
      <c r="BZ5374" s="337" t="s">
        <v>204</v>
      </c>
      <c r="CA5374" s="337" t="s">
        <v>205</v>
      </c>
      <c r="CB5374" s="337" t="s">
        <v>206</v>
      </c>
      <c r="CC5374" s="337" t="s">
        <v>207</v>
      </c>
      <c r="CD5374" s="338">
        <v>0</v>
      </c>
      <c r="CE5374" s="335">
        <v>45261</v>
      </c>
      <c r="CF5374" s="337"/>
      <c r="CG5374" s="337" t="s">
        <v>181</v>
      </c>
      <c r="CH5374" s="337"/>
      <c r="CI5374" s="337" t="s">
        <v>208</v>
      </c>
      <c r="CJ5374" s="337" t="s">
        <v>209</v>
      </c>
      <c r="CK5374" s="337"/>
      <c r="CL5374" s="337"/>
      <c r="CM5374" s="337" t="s">
        <v>73</v>
      </c>
      <c r="CN5374" s="337">
        <v>3</v>
      </c>
    </row>
    <row r="5375" spans="4:92">
      <c r="D5375" s="273" t="s">
        <v>83</v>
      </c>
      <c r="E5375" s="273" t="s">
        <v>404</v>
      </c>
      <c r="F5375" s="273" t="s">
        <v>456</v>
      </c>
      <c r="G5375" s="273" t="s">
        <v>736</v>
      </c>
      <c r="H5375" s="274">
        <v>45078</v>
      </c>
      <c r="I5375" s="273">
        <v>12576</v>
      </c>
      <c r="J5375" s="273">
        <v>738</v>
      </c>
      <c r="K5375" s="273">
        <v>0</v>
      </c>
      <c r="L5375" s="273" t="s">
        <v>66</v>
      </c>
      <c r="N5375" s="273" t="s">
        <v>107</v>
      </c>
      <c r="W5375" s="273">
        <v>190306</v>
      </c>
      <c r="X5375" s="273" t="s">
        <v>83</v>
      </c>
      <c r="Y5375" s="273" t="s">
        <v>63</v>
      </c>
      <c r="Z5375" s="273" t="s">
        <v>504</v>
      </c>
      <c r="AA5375" s="273" t="s">
        <v>505</v>
      </c>
      <c r="AB5375" s="274">
        <v>45170</v>
      </c>
      <c r="AC5375" s="273">
        <v>13802</v>
      </c>
      <c r="AD5375" s="273">
        <v>684</v>
      </c>
      <c r="AE5375" s="273">
        <v>3.6999999999999998E-2</v>
      </c>
      <c r="AF5375" s="273" t="s">
        <v>90</v>
      </c>
      <c r="AG5375" s="273" t="s">
        <v>1045</v>
      </c>
      <c r="AH5375" s="273" t="s">
        <v>1045</v>
      </c>
      <c r="AI5375" s="273" t="s">
        <v>123</v>
      </c>
      <c r="AJ5375" s="273" t="s">
        <v>200</v>
      </c>
      <c r="AK5375" s="273">
        <v>294342</v>
      </c>
      <c r="BV5375" s="279" t="s">
        <v>64</v>
      </c>
      <c r="BW5375" s="280" t="s">
        <v>75</v>
      </c>
      <c r="BX5375" s="280" t="s">
        <v>79</v>
      </c>
      <c r="BY5375" s="280" t="s">
        <v>79</v>
      </c>
      <c r="BZ5375" s="280" t="s">
        <v>204</v>
      </c>
      <c r="CA5375" s="280" t="s">
        <v>205</v>
      </c>
      <c r="CB5375" s="280" t="s">
        <v>206</v>
      </c>
      <c r="CC5375" s="280" t="s">
        <v>207</v>
      </c>
      <c r="CD5375" s="281">
        <v>0</v>
      </c>
      <c r="CE5375" s="277">
        <v>45261</v>
      </c>
      <c r="CF5375" s="280"/>
      <c r="CG5375" s="280" t="s">
        <v>181</v>
      </c>
      <c r="CH5375" s="280"/>
      <c r="CI5375" s="280" t="s">
        <v>208</v>
      </c>
      <c r="CJ5375" s="280" t="s">
        <v>209</v>
      </c>
      <c r="CK5375" s="280"/>
      <c r="CL5375" s="280"/>
      <c r="CM5375" s="280" t="s">
        <v>73</v>
      </c>
      <c r="CN5375" s="280">
        <v>3</v>
      </c>
    </row>
    <row r="5376" spans="4:92">
      <c r="D5376" s="273" t="s">
        <v>83</v>
      </c>
      <c r="E5376" s="273" t="s">
        <v>404</v>
      </c>
      <c r="F5376" s="273" t="s">
        <v>456</v>
      </c>
      <c r="G5376" s="273" t="s">
        <v>736</v>
      </c>
      <c r="H5376" s="274">
        <v>45108</v>
      </c>
      <c r="I5376" s="273">
        <v>12845</v>
      </c>
      <c r="J5376" s="273">
        <v>738</v>
      </c>
      <c r="W5376" s="273">
        <v>203765</v>
      </c>
      <c r="X5376" s="273" t="s">
        <v>83</v>
      </c>
      <c r="Y5376" s="273" t="s">
        <v>63</v>
      </c>
      <c r="Z5376" s="273" t="s">
        <v>504</v>
      </c>
      <c r="AA5376" s="273" t="s">
        <v>505</v>
      </c>
      <c r="AB5376" s="274">
        <v>45200</v>
      </c>
      <c r="AC5376" s="273">
        <v>14136</v>
      </c>
      <c r="AD5376" s="273">
        <v>684</v>
      </c>
      <c r="AK5376" s="273">
        <v>296184</v>
      </c>
      <c r="BV5376" s="336" t="s">
        <v>64</v>
      </c>
      <c r="BW5376" s="337" t="s">
        <v>75</v>
      </c>
      <c r="BX5376" s="337" t="s">
        <v>79</v>
      </c>
      <c r="BY5376" s="337" t="s">
        <v>79</v>
      </c>
      <c r="BZ5376" s="337" t="s">
        <v>204</v>
      </c>
      <c r="CA5376" s="337" t="s">
        <v>205</v>
      </c>
      <c r="CB5376" s="337" t="s">
        <v>206</v>
      </c>
      <c r="CC5376" s="337" t="s">
        <v>207</v>
      </c>
      <c r="CD5376" s="338">
        <v>0</v>
      </c>
      <c r="CE5376" s="335">
        <v>45261</v>
      </c>
      <c r="CF5376" s="337"/>
      <c r="CG5376" s="337" t="s">
        <v>181</v>
      </c>
      <c r="CH5376" s="337"/>
      <c r="CI5376" s="337" t="s">
        <v>208</v>
      </c>
      <c r="CJ5376" s="337" t="s">
        <v>209</v>
      </c>
      <c r="CK5376" s="337"/>
      <c r="CL5376" s="337"/>
      <c r="CM5376" s="337" t="s">
        <v>73</v>
      </c>
      <c r="CN5376" s="337">
        <v>3</v>
      </c>
    </row>
    <row r="5377" spans="4:92">
      <c r="D5377" s="273" t="s">
        <v>83</v>
      </c>
      <c r="E5377" s="273" t="s">
        <v>404</v>
      </c>
      <c r="F5377" s="273" t="s">
        <v>456</v>
      </c>
      <c r="G5377" s="273" t="s">
        <v>736</v>
      </c>
      <c r="H5377" s="274">
        <v>45108</v>
      </c>
      <c r="I5377" s="273">
        <v>12845</v>
      </c>
      <c r="J5377" s="273">
        <v>738</v>
      </c>
      <c r="K5377" s="273">
        <v>0</v>
      </c>
      <c r="L5377" s="273" t="s">
        <v>66</v>
      </c>
      <c r="M5377" s="273">
        <v>0</v>
      </c>
      <c r="N5377" s="273" t="s">
        <v>115</v>
      </c>
      <c r="W5377" s="273">
        <v>203789</v>
      </c>
      <c r="X5377" s="273" t="s">
        <v>83</v>
      </c>
      <c r="Y5377" s="273" t="s">
        <v>63</v>
      </c>
      <c r="Z5377" s="273" t="s">
        <v>504</v>
      </c>
      <c r="AA5377" s="273" t="s">
        <v>505</v>
      </c>
      <c r="AB5377" s="274">
        <v>45200</v>
      </c>
      <c r="AC5377" s="273">
        <v>14137</v>
      </c>
      <c r="AD5377" s="273">
        <v>684</v>
      </c>
      <c r="AE5377" s="273">
        <v>0.35099999999999998</v>
      </c>
      <c r="AF5377" s="273" t="s">
        <v>90</v>
      </c>
      <c r="AG5377" s="273" t="s">
        <v>1295</v>
      </c>
      <c r="AH5377" s="273" t="s">
        <v>1296</v>
      </c>
      <c r="AI5377" s="273" t="s">
        <v>123</v>
      </c>
      <c r="AJ5377" s="273" t="s">
        <v>200</v>
      </c>
      <c r="AK5377" s="273">
        <v>294357</v>
      </c>
      <c r="BV5377" s="279" t="s">
        <v>64</v>
      </c>
      <c r="BW5377" s="280" t="s">
        <v>75</v>
      </c>
      <c r="BX5377" s="280" t="s">
        <v>79</v>
      </c>
      <c r="BY5377" s="280" t="s">
        <v>79</v>
      </c>
      <c r="BZ5377" s="280" t="s">
        <v>204</v>
      </c>
      <c r="CA5377" s="280" t="s">
        <v>205</v>
      </c>
      <c r="CB5377" s="280" t="s">
        <v>206</v>
      </c>
      <c r="CC5377" s="280" t="s">
        <v>207</v>
      </c>
      <c r="CD5377" s="281">
        <v>0</v>
      </c>
      <c r="CE5377" s="277">
        <v>45261</v>
      </c>
      <c r="CF5377" s="280"/>
      <c r="CG5377" s="280" t="s">
        <v>181</v>
      </c>
      <c r="CH5377" s="280"/>
      <c r="CI5377" s="280" t="s">
        <v>208</v>
      </c>
      <c r="CJ5377" s="280" t="s">
        <v>209</v>
      </c>
      <c r="CK5377" s="280"/>
      <c r="CL5377" s="280"/>
      <c r="CM5377" s="280" t="s">
        <v>73</v>
      </c>
      <c r="CN5377" s="280">
        <v>3</v>
      </c>
    </row>
    <row r="5378" spans="4:92">
      <c r="D5378" s="273" t="s">
        <v>83</v>
      </c>
      <c r="E5378" s="273" t="s">
        <v>404</v>
      </c>
      <c r="F5378" s="273" t="s">
        <v>456</v>
      </c>
      <c r="G5378" s="273" t="s">
        <v>736</v>
      </c>
      <c r="H5378" s="274">
        <v>45108</v>
      </c>
      <c r="I5378" s="273">
        <v>12845</v>
      </c>
      <c r="J5378" s="273">
        <v>738</v>
      </c>
      <c r="K5378" s="273">
        <v>0</v>
      </c>
      <c r="L5378" s="273" t="s">
        <v>66</v>
      </c>
      <c r="N5378" s="273" t="s">
        <v>107</v>
      </c>
      <c r="W5378" s="273">
        <v>203790</v>
      </c>
      <c r="X5378" s="273" t="s">
        <v>83</v>
      </c>
      <c r="Y5378" s="273" t="s">
        <v>63</v>
      </c>
      <c r="Z5378" s="273" t="s">
        <v>504</v>
      </c>
      <c r="AA5378" s="273" t="s">
        <v>505</v>
      </c>
      <c r="AB5378" s="274">
        <v>45200</v>
      </c>
      <c r="AC5378" s="273">
        <v>14137</v>
      </c>
      <c r="AD5378" s="273">
        <v>684</v>
      </c>
      <c r="AE5378" s="273">
        <v>0.40600000000000003</v>
      </c>
      <c r="AF5378" s="273" t="s">
        <v>90</v>
      </c>
      <c r="AG5378" s="273" t="s">
        <v>1297</v>
      </c>
      <c r="AH5378" s="273" t="s">
        <v>1195</v>
      </c>
      <c r="AI5378" s="273" t="s">
        <v>123</v>
      </c>
      <c r="AJ5378" s="273" t="s">
        <v>214</v>
      </c>
      <c r="AK5378" s="273">
        <v>294363</v>
      </c>
      <c r="BV5378" s="336" t="s">
        <v>64</v>
      </c>
      <c r="BW5378" s="337" t="s">
        <v>75</v>
      </c>
      <c r="BX5378" s="337" t="s">
        <v>79</v>
      </c>
      <c r="BY5378" s="337" t="s">
        <v>79</v>
      </c>
      <c r="BZ5378" s="337" t="s">
        <v>204</v>
      </c>
      <c r="CA5378" s="337" t="s">
        <v>205</v>
      </c>
      <c r="CB5378" s="337" t="s">
        <v>206</v>
      </c>
      <c r="CC5378" s="337" t="s">
        <v>207</v>
      </c>
      <c r="CD5378" s="338">
        <v>0</v>
      </c>
      <c r="CE5378" s="335">
        <v>45261</v>
      </c>
      <c r="CF5378" s="337"/>
      <c r="CG5378" s="337" t="s">
        <v>181</v>
      </c>
      <c r="CH5378" s="337"/>
      <c r="CI5378" s="337" t="s">
        <v>208</v>
      </c>
      <c r="CJ5378" s="337" t="s">
        <v>209</v>
      </c>
      <c r="CK5378" s="337"/>
      <c r="CL5378" s="337"/>
      <c r="CM5378" s="337" t="s">
        <v>73</v>
      </c>
      <c r="CN5378" s="337">
        <v>3</v>
      </c>
    </row>
    <row r="5379" spans="4:92">
      <c r="D5379" s="273" t="s">
        <v>83</v>
      </c>
      <c r="E5379" s="273" t="s">
        <v>404</v>
      </c>
      <c r="F5379" s="273" t="s">
        <v>456</v>
      </c>
      <c r="G5379" s="273" t="s">
        <v>736</v>
      </c>
      <c r="H5379" s="274">
        <v>45139</v>
      </c>
      <c r="I5379" s="273">
        <v>13522</v>
      </c>
      <c r="J5379" s="273">
        <v>738</v>
      </c>
      <c r="W5379" s="273">
        <v>221834</v>
      </c>
      <c r="X5379" s="273" t="s">
        <v>83</v>
      </c>
      <c r="Y5379" s="273" t="s">
        <v>63</v>
      </c>
      <c r="Z5379" s="273" t="s">
        <v>504</v>
      </c>
      <c r="AA5379" s="273" t="s">
        <v>505</v>
      </c>
      <c r="AB5379" s="274">
        <v>45200</v>
      </c>
      <c r="AC5379" s="273">
        <v>14137</v>
      </c>
      <c r="AD5379" s="273">
        <v>684</v>
      </c>
      <c r="AE5379" s="273">
        <v>0</v>
      </c>
      <c r="AF5379" s="273" t="s">
        <v>90</v>
      </c>
      <c r="AG5379" s="273" t="s">
        <v>1294</v>
      </c>
      <c r="AH5379" s="273" t="s">
        <v>1194</v>
      </c>
      <c r="AI5379" s="273" t="s">
        <v>123</v>
      </c>
      <c r="AJ5379" s="273" t="s">
        <v>200</v>
      </c>
      <c r="AK5379" s="273">
        <v>294369</v>
      </c>
      <c r="BV5379" s="279" t="s">
        <v>64</v>
      </c>
      <c r="BW5379" s="280" t="s">
        <v>75</v>
      </c>
      <c r="BX5379" s="280" t="s">
        <v>79</v>
      </c>
      <c r="BY5379" s="280" t="s">
        <v>79</v>
      </c>
      <c r="BZ5379" s="280" t="s">
        <v>86</v>
      </c>
      <c r="CA5379" s="280" t="s">
        <v>87</v>
      </c>
      <c r="CB5379" s="280" t="s">
        <v>179</v>
      </c>
      <c r="CC5379" s="280" t="s">
        <v>180</v>
      </c>
      <c r="CD5379" s="281">
        <v>1</v>
      </c>
      <c r="CE5379" s="277">
        <v>45261</v>
      </c>
      <c r="CF5379" s="280"/>
      <c r="CG5379" s="280" t="s">
        <v>181</v>
      </c>
      <c r="CH5379" s="280"/>
      <c r="CI5379" s="280" t="s">
        <v>181</v>
      </c>
      <c r="CJ5379" s="280" t="s">
        <v>1733</v>
      </c>
      <c r="CK5379" s="280"/>
      <c r="CL5379" s="280"/>
      <c r="CM5379" s="280" t="s">
        <v>73</v>
      </c>
      <c r="CN5379" s="280">
        <v>3</v>
      </c>
    </row>
    <row r="5380" spans="4:92">
      <c r="D5380" s="273" t="s">
        <v>83</v>
      </c>
      <c r="E5380" s="273" t="s">
        <v>404</v>
      </c>
      <c r="F5380" s="273" t="s">
        <v>456</v>
      </c>
      <c r="G5380" s="273" t="s">
        <v>736</v>
      </c>
      <c r="H5380" s="274">
        <v>45139</v>
      </c>
      <c r="I5380" s="273">
        <v>13522</v>
      </c>
      <c r="J5380" s="273">
        <v>738</v>
      </c>
      <c r="K5380" s="273">
        <v>0</v>
      </c>
      <c r="L5380" s="273" t="s">
        <v>66</v>
      </c>
      <c r="M5380" s="273">
        <v>0</v>
      </c>
      <c r="N5380" s="273" t="s">
        <v>115</v>
      </c>
      <c r="W5380" s="273">
        <v>221858</v>
      </c>
      <c r="X5380" s="273" t="s">
        <v>83</v>
      </c>
      <c r="Y5380" s="273" t="s">
        <v>63</v>
      </c>
      <c r="Z5380" s="273" t="s">
        <v>504</v>
      </c>
      <c r="AA5380" s="273" t="s">
        <v>505</v>
      </c>
      <c r="AB5380" s="274">
        <v>45200</v>
      </c>
      <c r="AC5380" s="273">
        <v>14137</v>
      </c>
      <c r="AD5380" s="273">
        <v>684</v>
      </c>
      <c r="AE5380" s="273">
        <v>0</v>
      </c>
      <c r="AF5380" s="273" t="s">
        <v>90</v>
      </c>
      <c r="AG5380" s="273" t="s">
        <v>1045</v>
      </c>
      <c r="AH5380" s="273" t="s">
        <v>1045</v>
      </c>
      <c r="AI5380" s="273" t="s">
        <v>123</v>
      </c>
      <c r="AJ5380" s="273" t="s">
        <v>200</v>
      </c>
      <c r="AK5380" s="273">
        <v>294375</v>
      </c>
      <c r="BV5380" s="336" t="s">
        <v>64</v>
      </c>
      <c r="BW5380" s="337" t="s">
        <v>75</v>
      </c>
      <c r="BX5380" s="337" t="s">
        <v>79</v>
      </c>
      <c r="BY5380" s="337" t="s">
        <v>79</v>
      </c>
      <c r="BZ5380" s="337" t="s">
        <v>86</v>
      </c>
      <c r="CA5380" s="337" t="s">
        <v>87</v>
      </c>
      <c r="CB5380" s="337" t="s">
        <v>179</v>
      </c>
      <c r="CC5380" s="337" t="s">
        <v>180</v>
      </c>
      <c r="CD5380" s="338">
        <v>1</v>
      </c>
      <c r="CE5380" s="335">
        <v>45261</v>
      </c>
      <c r="CF5380" s="337"/>
      <c r="CG5380" s="337" t="s">
        <v>181</v>
      </c>
      <c r="CH5380" s="337"/>
      <c r="CI5380" s="337" t="s">
        <v>181</v>
      </c>
      <c r="CJ5380" s="337" t="s">
        <v>1733</v>
      </c>
      <c r="CK5380" s="337"/>
      <c r="CL5380" s="337"/>
      <c r="CM5380" s="337" t="s">
        <v>73</v>
      </c>
      <c r="CN5380" s="337">
        <v>3</v>
      </c>
    </row>
    <row r="5381" spans="4:92">
      <c r="D5381" s="273" t="s">
        <v>83</v>
      </c>
      <c r="E5381" s="273" t="s">
        <v>404</v>
      </c>
      <c r="F5381" s="273" t="s">
        <v>456</v>
      </c>
      <c r="G5381" s="273" t="s">
        <v>736</v>
      </c>
      <c r="H5381" s="274">
        <v>45139</v>
      </c>
      <c r="I5381" s="273">
        <v>13522</v>
      </c>
      <c r="J5381" s="273">
        <v>738</v>
      </c>
      <c r="K5381" s="273">
        <v>0</v>
      </c>
      <c r="L5381" s="273" t="s">
        <v>66</v>
      </c>
      <c r="N5381" s="273" t="s">
        <v>107</v>
      </c>
      <c r="W5381" s="273">
        <v>221859</v>
      </c>
      <c r="X5381" s="273" t="s">
        <v>83</v>
      </c>
      <c r="Y5381" s="273" t="s">
        <v>63</v>
      </c>
      <c r="Z5381" s="273" t="s">
        <v>504</v>
      </c>
      <c r="AA5381" s="273" t="s">
        <v>505</v>
      </c>
      <c r="AB5381" s="274">
        <v>45200</v>
      </c>
      <c r="AC5381" s="273">
        <v>15169</v>
      </c>
      <c r="AD5381" s="273">
        <v>684</v>
      </c>
      <c r="AK5381" s="273">
        <v>281821</v>
      </c>
      <c r="BV5381" s="279" t="s">
        <v>64</v>
      </c>
      <c r="BW5381" s="280" t="s">
        <v>75</v>
      </c>
      <c r="BX5381" s="280" t="s">
        <v>79</v>
      </c>
      <c r="BY5381" s="280" t="s">
        <v>79</v>
      </c>
      <c r="BZ5381" s="280" t="s">
        <v>86</v>
      </c>
      <c r="CA5381" s="280" t="s">
        <v>87</v>
      </c>
      <c r="CB5381" s="280" t="s">
        <v>179</v>
      </c>
      <c r="CC5381" s="280" t="s">
        <v>180</v>
      </c>
      <c r="CD5381" s="281">
        <v>1</v>
      </c>
      <c r="CE5381" s="277">
        <v>45261</v>
      </c>
      <c r="CF5381" s="280"/>
      <c r="CG5381" s="280" t="s">
        <v>181</v>
      </c>
      <c r="CH5381" s="280"/>
      <c r="CI5381" s="280" t="s">
        <v>181</v>
      </c>
      <c r="CJ5381" s="280" t="s">
        <v>1733</v>
      </c>
      <c r="CK5381" s="280"/>
      <c r="CL5381" s="280"/>
      <c r="CM5381" s="280" t="s">
        <v>73</v>
      </c>
      <c r="CN5381" s="280">
        <v>3</v>
      </c>
    </row>
    <row r="5382" spans="4:92">
      <c r="D5382" s="273" t="s">
        <v>83</v>
      </c>
      <c r="E5382" s="273" t="s">
        <v>404</v>
      </c>
      <c r="F5382" s="273" t="s">
        <v>456</v>
      </c>
      <c r="G5382" s="273" t="s">
        <v>736</v>
      </c>
      <c r="H5382" s="274">
        <v>45170</v>
      </c>
      <c r="I5382" s="273">
        <v>13849</v>
      </c>
      <c r="J5382" s="273">
        <v>738</v>
      </c>
      <c r="W5382" s="273">
        <v>234785</v>
      </c>
      <c r="X5382" s="273" t="s">
        <v>83</v>
      </c>
      <c r="Y5382" s="273" t="s">
        <v>63</v>
      </c>
      <c r="Z5382" s="273" t="s">
        <v>504</v>
      </c>
      <c r="AA5382" s="273" t="s">
        <v>505</v>
      </c>
      <c r="AB5382" s="274">
        <v>45231</v>
      </c>
      <c r="AC5382" s="273">
        <v>14504</v>
      </c>
      <c r="AD5382" s="273">
        <v>684</v>
      </c>
      <c r="AK5382" s="273">
        <v>296203</v>
      </c>
      <c r="BV5382" s="336" t="s">
        <v>64</v>
      </c>
      <c r="BW5382" s="337" t="s">
        <v>75</v>
      </c>
      <c r="BX5382" s="337" t="s">
        <v>79</v>
      </c>
      <c r="BY5382" s="337" t="s">
        <v>79</v>
      </c>
      <c r="BZ5382" s="337" t="s">
        <v>86</v>
      </c>
      <c r="CA5382" s="337" t="s">
        <v>87</v>
      </c>
      <c r="CB5382" s="337" t="s">
        <v>179</v>
      </c>
      <c r="CC5382" s="337" t="s">
        <v>180</v>
      </c>
      <c r="CD5382" s="338">
        <v>1</v>
      </c>
      <c r="CE5382" s="335">
        <v>45261</v>
      </c>
      <c r="CF5382" s="337"/>
      <c r="CG5382" s="337" t="s">
        <v>181</v>
      </c>
      <c r="CH5382" s="337"/>
      <c r="CI5382" s="337" t="s">
        <v>181</v>
      </c>
      <c r="CJ5382" s="337" t="s">
        <v>1733</v>
      </c>
      <c r="CK5382" s="337"/>
      <c r="CL5382" s="337"/>
      <c r="CM5382" s="337" t="s">
        <v>73</v>
      </c>
      <c r="CN5382" s="337">
        <v>3</v>
      </c>
    </row>
    <row r="5383" spans="4:92">
      <c r="D5383" s="273" t="s">
        <v>83</v>
      </c>
      <c r="E5383" s="273" t="s">
        <v>404</v>
      </c>
      <c r="F5383" s="273" t="s">
        <v>456</v>
      </c>
      <c r="G5383" s="273" t="s">
        <v>736</v>
      </c>
      <c r="H5383" s="274">
        <v>45170</v>
      </c>
      <c r="I5383" s="273">
        <v>13849</v>
      </c>
      <c r="J5383" s="273">
        <v>738</v>
      </c>
      <c r="K5383" s="273">
        <v>0</v>
      </c>
      <c r="L5383" s="273" t="s">
        <v>66</v>
      </c>
      <c r="M5383" s="273">
        <v>0</v>
      </c>
      <c r="N5383" s="273" t="s">
        <v>115</v>
      </c>
      <c r="W5383" s="273">
        <v>234809</v>
      </c>
      <c r="X5383" s="273" t="s">
        <v>83</v>
      </c>
      <c r="Y5383" s="273" t="s">
        <v>63</v>
      </c>
      <c r="Z5383" s="273" t="s">
        <v>504</v>
      </c>
      <c r="AA5383" s="273" t="s">
        <v>505</v>
      </c>
      <c r="AB5383" s="274">
        <v>45231</v>
      </c>
      <c r="AC5383" s="273">
        <v>14505</v>
      </c>
      <c r="AD5383" s="273">
        <v>684</v>
      </c>
      <c r="AE5383" s="273">
        <v>0.93899999999999995</v>
      </c>
      <c r="AF5383" s="273" t="s">
        <v>90</v>
      </c>
      <c r="AG5383" s="273" t="s">
        <v>1295</v>
      </c>
      <c r="AH5383" s="273" t="s">
        <v>1296</v>
      </c>
      <c r="AI5383" s="273" t="s">
        <v>123</v>
      </c>
      <c r="AJ5383" s="273" t="s">
        <v>200</v>
      </c>
      <c r="AK5383" s="273">
        <v>294390</v>
      </c>
      <c r="BV5383" s="279" t="s">
        <v>64</v>
      </c>
      <c r="BW5383" s="280" t="s">
        <v>75</v>
      </c>
      <c r="BX5383" s="280" t="s">
        <v>79</v>
      </c>
      <c r="BY5383" s="280" t="s">
        <v>79</v>
      </c>
      <c r="BZ5383" s="280" t="s">
        <v>86</v>
      </c>
      <c r="CA5383" s="280" t="s">
        <v>87</v>
      </c>
      <c r="CB5383" s="280" t="s">
        <v>179</v>
      </c>
      <c r="CC5383" s="280" t="s">
        <v>180</v>
      </c>
      <c r="CD5383" s="281">
        <v>1</v>
      </c>
      <c r="CE5383" s="277">
        <v>45261</v>
      </c>
      <c r="CF5383" s="280"/>
      <c r="CG5383" s="280" t="s">
        <v>181</v>
      </c>
      <c r="CH5383" s="280"/>
      <c r="CI5383" s="280" t="s">
        <v>181</v>
      </c>
      <c r="CJ5383" s="280" t="s">
        <v>1733</v>
      </c>
      <c r="CK5383" s="280"/>
      <c r="CL5383" s="280"/>
      <c r="CM5383" s="280" t="s">
        <v>73</v>
      </c>
      <c r="CN5383" s="280">
        <v>3</v>
      </c>
    </row>
    <row r="5384" spans="4:92">
      <c r="D5384" s="273" t="s">
        <v>83</v>
      </c>
      <c r="E5384" s="273" t="s">
        <v>404</v>
      </c>
      <c r="F5384" s="273" t="s">
        <v>456</v>
      </c>
      <c r="G5384" s="273" t="s">
        <v>736</v>
      </c>
      <c r="H5384" s="274">
        <v>45170</v>
      </c>
      <c r="I5384" s="273">
        <v>13849</v>
      </c>
      <c r="J5384" s="273">
        <v>738</v>
      </c>
      <c r="K5384" s="273">
        <v>0</v>
      </c>
      <c r="L5384" s="273" t="s">
        <v>66</v>
      </c>
      <c r="N5384" s="273" t="s">
        <v>107</v>
      </c>
      <c r="W5384" s="273">
        <v>234810</v>
      </c>
      <c r="X5384" s="273" t="s">
        <v>83</v>
      </c>
      <c r="Y5384" s="273" t="s">
        <v>63</v>
      </c>
      <c r="Z5384" s="273" t="s">
        <v>504</v>
      </c>
      <c r="AA5384" s="273" t="s">
        <v>505</v>
      </c>
      <c r="AB5384" s="274">
        <v>45231</v>
      </c>
      <c r="AC5384" s="273">
        <v>14505</v>
      </c>
      <c r="AD5384" s="273">
        <v>684</v>
      </c>
      <c r="AE5384" s="273">
        <v>0.82399999999999995</v>
      </c>
      <c r="AF5384" s="273" t="s">
        <v>90</v>
      </c>
      <c r="AG5384" s="273" t="s">
        <v>1297</v>
      </c>
      <c r="AH5384" s="273" t="s">
        <v>1195</v>
      </c>
      <c r="AI5384" s="273" t="s">
        <v>123</v>
      </c>
      <c r="AJ5384" s="273" t="s">
        <v>214</v>
      </c>
      <c r="AK5384" s="273">
        <v>294396</v>
      </c>
      <c r="BV5384" s="336" t="s">
        <v>64</v>
      </c>
      <c r="BW5384" s="337" t="s">
        <v>75</v>
      </c>
      <c r="BX5384" s="337" t="s">
        <v>79</v>
      </c>
      <c r="BY5384" s="337" t="s">
        <v>79</v>
      </c>
      <c r="BZ5384" s="337" t="s">
        <v>86</v>
      </c>
      <c r="CA5384" s="337" t="s">
        <v>87</v>
      </c>
      <c r="CB5384" s="337" t="s">
        <v>179</v>
      </c>
      <c r="CC5384" s="337" t="s">
        <v>180</v>
      </c>
      <c r="CD5384" s="338">
        <v>1</v>
      </c>
      <c r="CE5384" s="335">
        <v>45261</v>
      </c>
      <c r="CF5384" s="337"/>
      <c r="CG5384" s="337" t="s">
        <v>181</v>
      </c>
      <c r="CH5384" s="337"/>
      <c r="CI5384" s="337" t="s">
        <v>181</v>
      </c>
      <c r="CJ5384" s="337" t="s">
        <v>1733</v>
      </c>
      <c r="CK5384" s="337"/>
      <c r="CL5384" s="337"/>
      <c r="CM5384" s="337" t="s">
        <v>73</v>
      </c>
      <c r="CN5384" s="337">
        <v>3</v>
      </c>
    </row>
    <row r="5385" spans="4:92">
      <c r="D5385" s="273" t="s">
        <v>83</v>
      </c>
      <c r="E5385" s="273" t="s">
        <v>404</v>
      </c>
      <c r="F5385" s="273" t="s">
        <v>456</v>
      </c>
      <c r="G5385" s="273" t="s">
        <v>736</v>
      </c>
      <c r="H5385" s="274">
        <v>45200</v>
      </c>
      <c r="I5385" s="273">
        <v>14184</v>
      </c>
      <c r="J5385" s="273">
        <v>738</v>
      </c>
      <c r="W5385" s="273">
        <v>252802</v>
      </c>
      <c r="X5385" s="273" t="s">
        <v>83</v>
      </c>
      <c r="Y5385" s="273" t="s">
        <v>287</v>
      </c>
      <c r="Z5385" s="273" t="s">
        <v>466</v>
      </c>
      <c r="AA5385" s="273" t="s">
        <v>853</v>
      </c>
      <c r="AB5385" s="274">
        <v>44927</v>
      </c>
      <c r="AC5385" s="273">
        <v>16471</v>
      </c>
      <c r="AD5385" s="273">
        <v>797</v>
      </c>
      <c r="AE5385" s="273">
        <v>4.9000000000000002E-2</v>
      </c>
      <c r="AF5385" s="273" t="s">
        <v>90</v>
      </c>
      <c r="AG5385" s="273" t="s">
        <v>2133</v>
      </c>
      <c r="AH5385" s="273" t="s">
        <v>2134</v>
      </c>
      <c r="AI5385" s="273" t="s">
        <v>199</v>
      </c>
      <c r="AJ5385" s="273" t="s">
        <v>200</v>
      </c>
      <c r="AK5385" s="273">
        <v>344907</v>
      </c>
      <c r="BV5385" s="279" t="s">
        <v>64</v>
      </c>
      <c r="BW5385" s="280" t="s">
        <v>75</v>
      </c>
      <c r="BX5385" s="280" t="s">
        <v>79</v>
      </c>
      <c r="BY5385" s="280" t="s">
        <v>79</v>
      </c>
      <c r="BZ5385" s="280" t="s">
        <v>86</v>
      </c>
      <c r="CA5385" s="280" t="s">
        <v>87</v>
      </c>
      <c r="CB5385" s="280" t="s">
        <v>179</v>
      </c>
      <c r="CC5385" s="280" t="s">
        <v>180</v>
      </c>
      <c r="CD5385" s="281">
        <v>1</v>
      </c>
      <c r="CE5385" s="277">
        <v>45261</v>
      </c>
      <c r="CF5385" s="280"/>
      <c r="CG5385" s="280" t="s">
        <v>181</v>
      </c>
      <c r="CH5385" s="280"/>
      <c r="CI5385" s="280" t="s">
        <v>181</v>
      </c>
      <c r="CJ5385" s="280" t="s">
        <v>1733</v>
      </c>
      <c r="CK5385" s="280"/>
      <c r="CL5385" s="280"/>
      <c r="CM5385" s="280" t="s">
        <v>73</v>
      </c>
      <c r="CN5385" s="280">
        <v>3</v>
      </c>
    </row>
    <row r="5386" spans="4:92">
      <c r="D5386" s="273" t="s">
        <v>83</v>
      </c>
      <c r="E5386" s="273" t="s">
        <v>404</v>
      </c>
      <c r="F5386" s="273" t="s">
        <v>456</v>
      </c>
      <c r="G5386" s="273" t="s">
        <v>736</v>
      </c>
      <c r="H5386" s="274">
        <v>45200</v>
      </c>
      <c r="I5386" s="273">
        <v>14184</v>
      </c>
      <c r="J5386" s="273">
        <v>738</v>
      </c>
      <c r="K5386" s="273">
        <v>0</v>
      </c>
      <c r="L5386" s="273" t="s">
        <v>66</v>
      </c>
      <c r="M5386" s="273">
        <v>0</v>
      </c>
      <c r="N5386" s="273" t="s">
        <v>115</v>
      </c>
      <c r="W5386" s="273">
        <v>252826</v>
      </c>
      <c r="X5386" s="273" t="s">
        <v>83</v>
      </c>
      <c r="Y5386" s="273" t="s">
        <v>287</v>
      </c>
      <c r="Z5386" s="273" t="s">
        <v>466</v>
      </c>
      <c r="AA5386" s="273" t="s">
        <v>853</v>
      </c>
      <c r="AB5386" s="274">
        <v>44927</v>
      </c>
      <c r="AC5386" s="273">
        <v>16471</v>
      </c>
      <c r="AD5386" s="273">
        <v>797</v>
      </c>
      <c r="AE5386" s="273">
        <v>0.24</v>
      </c>
      <c r="AF5386" s="273" t="s">
        <v>90</v>
      </c>
      <c r="AG5386" s="273" t="s">
        <v>2135</v>
      </c>
      <c r="AH5386" s="273" t="s">
        <v>2136</v>
      </c>
      <c r="AI5386" s="273" t="s">
        <v>199</v>
      </c>
      <c r="AJ5386" s="273" t="s">
        <v>200</v>
      </c>
      <c r="AK5386" s="273">
        <v>344913</v>
      </c>
      <c r="BV5386" s="336" t="s">
        <v>64</v>
      </c>
      <c r="BW5386" s="337" t="s">
        <v>75</v>
      </c>
      <c r="BX5386" s="337" t="s">
        <v>79</v>
      </c>
      <c r="BY5386" s="337" t="s">
        <v>79</v>
      </c>
      <c r="BZ5386" s="337" t="s">
        <v>86</v>
      </c>
      <c r="CA5386" s="337" t="s">
        <v>87</v>
      </c>
      <c r="CB5386" s="337" t="s">
        <v>179</v>
      </c>
      <c r="CC5386" s="337" t="s">
        <v>180</v>
      </c>
      <c r="CD5386" s="338">
        <v>1</v>
      </c>
      <c r="CE5386" s="335">
        <v>45261</v>
      </c>
      <c r="CF5386" s="337"/>
      <c r="CG5386" s="337" t="s">
        <v>181</v>
      </c>
      <c r="CH5386" s="337"/>
      <c r="CI5386" s="337" t="s">
        <v>181</v>
      </c>
      <c r="CJ5386" s="337" t="s">
        <v>1733</v>
      </c>
      <c r="CK5386" s="337"/>
      <c r="CL5386" s="337"/>
      <c r="CM5386" s="337" t="s">
        <v>73</v>
      </c>
      <c r="CN5386" s="337">
        <v>3</v>
      </c>
    </row>
    <row r="5387" spans="4:92">
      <c r="D5387" s="273" t="s">
        <v>83</v>
      </c>
      <c r="E5387" s="273" t="s">
        <v>404</v>
      </c>
      <c r="F5387" s="273" t="s">
        <v>456</v>
      </c>
      <c r="G5387" s="273" t="s">
        <v>736</v>
      </c>
      <c r="H5387" s="274">
        <v>45200</v>
      </c>
      <c r="I5387" s="273">
        <v>14184</v>
      </c>
      <c r="J5387" s="273">
        <v>738</v>
      </c>
      <c r="K5387" s="273">
        <v>0</v>
      </c>
      <c r="L5387" s="273" t="s">
        <v>66</v>
      </c>
      <c r="N5387" s="273" t="s">
        <v>107</v>
      </c>
      <c r="W5387" s="273">
        <v>252827</v>
      </c>
      <c r="X5387" s="273" t="s">
        <v>83</v>
      </c>
      <c r="Y5387" s="273" t="s">
        <v>287</v>
      </c>
      <c r="Z5387" s="273" t="s">
        <v>466</v>
      </c>
      <c r="AA5387" s="273" t="s">
        <v>853</v>
      </c>
      <c r="AB5387" s="274">
        <v>44927</v>
      </c>
      <c r="AC5387" s="273">
        <v>16471</v>
      </c>
      <c r="AD5387" s="273">
        <v>797</v>
      </c>
      <c r="AE5387" s="273">
        <v>0.224</v>
      </c>
      <c r="AF5387" s="273" t="s">
        <v>90</v>
      </c>
      <c r="AG5387" s="273" t="s">
        <v>2137</v>
      </c>
      <c r="AH5387" s="273" t="s">
        <v>2138</v>
      </c>
      <c r="AI5387" s="273" t="s">
        <v>199</v>
      </c>
      <c r="AJ5387" s="273" t="s">
        <v>200</v>
      </c>
      <c r="AK5387" s="273">
        <v>344919</v>
      </c>
      <c r="BV5387" s="279" t="s">
        <v>64</v>
      </c>
      <c r="BW5387" s="280" t="s">
        <v>75</v>
      </c>
      <c r="BX5387" s="280" t="s">
        <v>79</v>
      </c>
      <c r="BY5387" s="280" t="s">
        <v>79</v>
      </c>
      <c r="BZ5387" s="280" t="s">
        <v>86</v>
      </c>
      <c r="CA5387" s="280" t="s">
        <v>87</v>
      </c>
      <c r="CB5387" s="280" t="s">
        <v>179</v>
      </c>
      <c r="CC5387" s="280" t="s">
        <v>180</v>
      </c>
      <c r="CD5387" s="281">
        <v>1</v>
      </c>
      <c r="CE5387" s="277">
        <v>45261</v>
      </c>
      <c r="CF5387" s="280"/>
      <c r="CG5387" s="280" t="s">
        <v>181</v>
      </c>
      <c r="CH5387" s="280"/>
      <c r="CI5387" s="280" t="s">
        <v>181</v>
      </c>
      <c r="CJ5387" s="280" t="s">
        <v>1733</v>
      </c>
      <c r="CK5387" s="280"/>
      <c r="CL5387" s="280"/>
      <c r="CM5387" s="280" t="s">
        <v>73</v>
      </c>
      <c r="CN5387" s="280">
        <v>3</v>
      </c>
    </row>
    <row r="5388" spans="4:92">
      <c r="D5388" s="273" t="s">
        <v>83</v>
      </c>
      <c r="E5388" s="273" t="s">
        <v>404</v>
      </c>
      <c r="F5388" s="273" t="s">
        <v>456</v>
      </c>
      <c r="G5388" s="273" t="s">
        <v>736</v>
      </c>
      <c r="H5388" s="274">
        <v>45231</v>
      </c>
      <c r="I5388" s="273">
        <v>14551</v>
      </c>
      <c r="J5388" s="273">
        <v>738</v>
      </c>
      <c r="W5388" s="273">
        <v>271660</v>
      </c>
      <c r="X5388" s="273" t="s">
        <v>83</v>
      </c>
      <c r="Y5388" s="273" t="s">
        <v>287</v>
      </c>
      <c r="Z5388" s="273" t="s">
        <v>466</v>
      </c>
      <c r="AA5388" s="273" t="s">
        <v>853</v>
      </c>
      <c r="AB5388" s="274">
        <v>44927</v>
      </c>
      <c r="AC5388" s="273">
        <v>16471</v>
      </c>
      <c r="AD5388" s="273">
        <v>797</v>
      </c>
      <c r="AE5388" s="273">
        <v>3.3000000000000002E-2</v>
      </c>
      <c r="AF5388" s="273" t="s">
        <v>90</v>
      </c>
      <c r="AG5388" s="273" t="s">
        <v>1898</v>
      </c>
      <c r="AH5388" s="273" t="s">
        <v>2139</v>
      </c>
      <c r="AI5388" s="273" t="s">
        <v>199</v>
      </c>
      <c r="AJ5388" s="273" t="s">
        <v>200</v>
      </c>
      <c r="AK5388" s="273">
        <v>344925</v>
      </c>
      <c r="BV5388" s="336" t="s">
        <v>64</v>
      </c>
      <c r="BW5388" s="337" t="s">
        <v>75</v>
      </c>
      <c r="BX5388" s="337" t="s">
        <v>79</v>
      </c>
      <c r="BY5388" s="337" t="s">
        <v>79</v>
      </c>
      <c r="BZ5388" s="337" t="s">
        <v>86</v>
      </c>
      <c r="CA5388" s="337" t="s">
        <v>87</v>
      </c>
      <c r="CB5388" s="337" t="s">
        <v>179</v>
      </c>
      <c r="CC5388" s="337" t="s">
        <v>180</v>
      </c>
      <c r="CD5388" s="338">
        <v>1</v>
      </c>
      <c r="CE5388" s="335">
        <v>45261</v>
      </c>
      <c r="CF5388" s="337"/>
      <c r="CG5388" s="337" t="s">
        <v>181</v>
      </c>
      <c r="CH5388" s="337"/>
      <c r="CI5388" s="337" t="s">
        <v>181</v>
      </c>
      <c r="CJ5388" s="337" t="s">
        <v>1733</v>
      </c>
      <c r="CK5388" s="337"/>
      <c r="CL5388" s="337"/>
      <c r="CM5388" s="337" t="s">
        <v>73</v>
      </c>
      <c r="CN5388" s="337">
        <v>3</v>
      </c>
    </row>
    <row r="5389" spans="4:92">
      <c r="D5389" s="273" t="s">
        <v>83</v>
      </c>
      <c r="E5389" s="273" t="s">
        <v>404</v>
      </c>
      <c r="F5389" s="273" t="s">
        <v>456</v>
      </c>
      <c r="G5389" s="273" t="s">
        <v>736</v>
      </c>
      <c r="H5389" s="274">
        <v>45231</v>
      </c>
      <c r="I5389" s="273">
        <v>14551</v>
      </c>
      <c r="J5389" s="273">
        <v>738</v>
      </c>
      <c r="K5389" s="273">
        <v>0</v>
      </c>
      <c r="L5389" s="273" t="s">
        <v>66</v>
      </c>
      <c r="M5389" s="273">
        <v>0</v>
      </c>
      <c r="N5389" s="273" t="s">
        <v>115</v>
      </c>
      <c r="W5389" s="273">
        <v>271684</v>
      </c>
      <c r="X5389" s="273" t="s">
        <v>83</v>
      </c>
      <c r="Y5389" s="273" t="s">
        <v>287</v>
      </c>
      <c r="Z5389" s="273" t="s">
        <v>466</v>
      </c>
      <c r="AA5389" s="273" t="s">
        <v>853</v>
      </c>
      <c r="AB5389" s="274">
        <v>44927</v>
      </c>
      <c r="AC5389" s="273">
        <v>16471</v>
      </c>
      <c r="AD5389" s="273">
        <v>797</v>
      </c>
      <c r="AE5389" s="273">
        <v>0.193</v>
      </c>
      <c r="AF5389" s="273" t="s">
        <v>90</v>
      </c>
      <c r="AG5389" s="273" t="s">
        <v>2140</v>
      </c>
      <c r="AH5389" s="273" t="s">
        <v>2141</v>
      </c>
      <c r="AI5389" s="273" t="s">
        <v>199</v>
      </c>
      <c r="AJ5389" s="273" t="s">
        <v>200</v>
      </c>
      <c r="AK5389" s="273">
        <v>344931</v>
      </c>
      <c r="BV5389" s="279" t="s">
        <v>64</v>
      </c>
      <c r="BW5389" s="280" t="s">
        <v>75</v>
      </c>
      <c r="BX5389" s="280" t="s">
        <v>79</v>
      </c>
      <c r="BY5389" s="280" t="s">
        <v>79</v>
      </c>
      <c r="BZ5389" s="280" t="s">
        <v>86</v>
      </c>
      <c r="CA5389" s="280" t="s">
        <v>87</v>
      </c>
      <c r="CB5389" s="280" t="s">
        <v>179</v>
      </c>
      <c r="CC5389" s="280" t="s">
        <v>180</v>
      </c>
      <c r="CD5389" s="281">
        <v>1</v>
      </c>
      <c r="CE5389" s="277">
        <v>45261</v>
      </c>
      <c r="CF5389" s="280"/>
      <c r="CG5389" s="280" t="s">
        <v>181</v>
      </c>
      <c r="CH5389" s="280"/>
      <c r="CI5389" s="280" t="s">
        <v>181</v>
      </c>
      <c r="CJ5389" s="280" t="s">
        <v>1733</v>
      </c>
      <c r="CK5389" s="280"/>
      <c r="CL5389" s="280"/>
      <c r="CM5389" s="280" t="s">
        <v>73</v>
      </c>
      <c r="CN5389" s="280">
        <v>3</v>
      </c>
    </row>
    <row r="5390" spans="4:92">
      <c r="D5390" s="273" t="s">
        <v>83</v>
      </c>
      <c r="E5390" s="273" t="s">
        <v>404</v>
      </c>
      <c r="F5390" s="273" t="s">
        <v>456</v>
      </c>
      <c r="G5390" s="273" t="s">
        <v>736</v>
      </c>
      <c r="H5390" s="274">
        <v>45231</v>
      </c>
      <c r="I5390" s="273">
        <v>14551</v>
      </c>
      <c r="J5390" s="273">
        <v>738</v>
      </c>
      <c r="K5390" s="273">
        <v>0</v>
      </c>
      <c r="L5390" s="273" t="s">
        <v>66</v>
      </c>
      <c r="N5390" s="273" t="s">
        <v>107</v>
      </c>
      <c r="W5390" s="273">
        <v>271685</v>
      </c>
      <c r="X5390" s="273" t="s">
        <v>83</v>
      </c>
      <c r="Y5390" s="273" t="s">
        <v>287</v>
      </c>
      <c r="Z5390" s="273" t="s">
        <v>466</v>
      </c>
      <c r="AA5390" s="273" t="s">
        <v>853</v>
      </c>
      <c r="AB5390" s="274">
        <v>44927</v>
      </c>
      <c r="AC5390" s="273">
        <v>16471</v>
      </c>
      <c r="AD5390" s="273">
        <v>797</v>
      </c>
      <c r="AE5390" s="273">
        <v>2.8000000000000001E-2</v>
      </c>
      <c r="AF5390" s="273" t="s">
        <v>90</v>
      </c>
      <c r="AG5390" s="273" t="s">
        <v>2142</v>
      </c>
      <c r="AH5390" s="273" t="s">
        <v>2143</v>
      </c>
      <c r="AI5390" s="273" t="s">
        <v>199</v>
      </c>
      <c r="AJ5390" s="273" t="s">
        <v>200</v>
      </c>
      <c r="AK5390" s="273">
        <v>344937</v>
      </c>
      <c r="BV5390" s="336" t="s">
        <v>64</v>
      </c>
      <c r="BW5390" s="337" t="s">
        <v>75</v>
      </c>
      <c r="BX5390" s="337" t="s">
        <v>79</v>
      </c>
      <c r="BY5390" s="337" t="s">
        <v>79</v>
      </c>
      <c r="BZ5390" s="337" t="s">
        <v>86</v>
      </c>
      <c r="CA5390" s="337" t="s">
        <v>87</v>
      </c>
      <c r="CB5390" s="337" t="s">
        <v>179</v>
      </c>
      <c r="CC5390" s="337" t="s">
        <v>180</v>
      </c>
      <c r="CD5390" s="338">
        <v>1</v>
      </c>
      <c r="CE5390" s="335">
        <v>45261</v>
      </c>
      <c r="CF5390" s="337"/>
      <c r="CG5390" s="337" t="s">
        <v>181</v>
      </c>
      <c r="CH5390" s="337"/>
      <c r="CI5390" s="337" t="s">
        <v>181</v>
      </c>
      <c r="CJ5390" s="337" t="s">
        <v>1733</v>
      </c>
      <c r="CK5390" s="337"/>
      <c r="CL5390" s="337"/>
      <c r="CM5390" s="337" t="s">
        <v>73</v>
      </c>
      <c r="CN5390" s="337">
        <v>3</v>
      </c>
    </row>
    <row r="5391" spans="4:92">
      <c r="D5391" s="273" t="s">
        <v>83</v>
      </c>
      <c r="E5391" s="273" t="s">
        <v>404</v>
      </c>
      <c r="F5391" s="273" t="s">
        <v>456</v>
      </c>
      <c r="G5391" s="273" t="s">
        <v>736</v>
      </c>
      <c r="H5391" s="274">
        <v>45261</v>
      </c>
      <c r="I5391" s="273">
        <v>17011</v>
      </c>
      <c r="J5391" s="273">
        <v>738</v>
      </c>
      <c r="W5391" s="273">
        <v>313621</v>
      </c>
      <c r="X5391" s="273" t="s">
        <v>83</v>
      </c>
      <c r="Y5391" s="273" t="s">
        <v>287</v>
      </c>
      <c r="Z5391" s="273" t="s">
        <v>466</v>
      </c>
      <c r="AA5391" s="273" t="s">
        <v>853</v>
      </c>
      <c r="AB5391" s="274">
        <v>45017</v>
      </c>
      <c r="AC5391" s="273">
        <v>14935</v>
      </c>
      <c r="AD5391" s="273">
        <v>797</v>
      </c>
      <c r="AK5391" s="273">
        <v>325916</v>
      </c>
      <c r="BV5391" s="279" t="s">
        <v>64</v>
      </c>
      <c r="BW5391" s="280" t="s">
        <v>75</v>
      </c>
      <c r="BX5391" s="280" t="s">
        <v>79</v>
      </c>
      <c r="BY5391" s="280" t="s">
        <v>79</v>
      </c>
      <c r="BZ5391" s="280" t="s">
        <v>167</v>
      </c>
      <c r="CA5391" s="280" t="s">
        <v>168</v>
      </c>
      <c r="CB5391" s="280" t="s">
        <v>319</v>
      </c>
      <c r="CC5391" s="280" t="s">
        <v>320</v>
      </c>
      <c r="CD5391" s="281">
        <v>15</v>
      </c>
      <c r="CE5391" s="277">
        <v>45261</v>
      </c>
      <c r="CF5391" s="280">
        <v>0</v>
      </c>
      <c r="CG5391" s="280" t="s">
        <v>90</v>
      </c>
      <c r="CH5391" s="280">
        <v>0</v>
      </c>
      <c r="CI5391" s="280" t="s">
        <v>80</v>
      </c>
      <c r="CJ5391" s="280"/>
      <c r="CK5391" s="280"/>
      <c r="CL5391" s="280"/>
      <c r="CM5391" s="280" t="s">
        <v>73</v>
      </c>
      <c r="CN5391" s="280">
        <v>3</v>
      </c>
    </row>
    <row r="5392" spans="4:92">
      <c r="D5392" s="273" t="s">
        <v>83</v>
      </c>
      <c r="E5392" s="273" t="s">
        <v>404</v>
      </c>
      <c r="F5392" s="273" t="s">
        <v>456</v>
      </c>
      <c r="G5392" s="273" t="s">
        <v>736</v>
      </c>
      <c r="H5392" s="274">
        <v>45261</v>
      </c>
      <c r="I5392" s="273">
        <v>17011</v>
      </c>
      <c r="J5392" s="273">
        <v>738</v>
      </c>
      <c r="K5392" s="273">
        <v>0</v>
      </c>
      <c r="L5392" s="273" t="s">
        <v>66</v>
      </c>
      <c r="M5392" s="273">
        <v>0</v>
      </c>
      <c r="N5392" s="273" t="s">
        <v>115</v>
      </c>
      <c r="W5392" s="273">
        <v>313645</v>
      </c>
      <c r="X5392" s="273" t="s">
        <v>83</v>
      </c>
      <c r="Y5392" s="273" t="s">
        <v>287</v>
      </c>
      <c r="Z5392" s="273" t="s">
        <v>466</v>
      </c>
      <c r="AA5392" s="273" t="s">
        <v>853</v>
      </c>
      <c r="AB5392" s="274">
        <v>45017</v>
      </c>
      <c r="AC5392" s="273">
        <v>14935</v>
      </c>
      <c r="AD5392" s="273">
        <v>797</v>
      </c>
      <c r="AK5392" s="273">
        <v>325927</v>
      </c>
      <c r="BV5392" s="336" t="s">
        <v>64</v>
      </c>
      <c r="BW5392" s="337" t="s">
        <v>75</v>
      </c>
      <c r="BX5392" s="337" t="s">
        <v>79</v>
      </c>
      <c r="BY5392" s="337" t="s">
        <v>79</v>
      </c>
      <c r="BZ5392" s="337" t="s">
        <v>138</v>
      </c>
      <c r="CA5392" s="337" t="s">
        <v>139</v>
      </c>
      <c r="CB5392" s="337" t="s">
        <v>190</v>
      </c>
      <c r="CC5392" s="337" t="s">
        <v>191</v>
      </c>
      <c r="CD5392" s="338">
        <v>8</v>
      </c>
      <c r="CE5392" s="335">
        <v>45261</v>
      </c>
      <c r="CF5392" s="337">
        <v>518</v>
      </c>
      <c r="CG5392" s="337" t="s">
        <v>90</v>
      </c>
      <c r="CH5392" s="337">
        <v>518</v>
      </c>
      <c r="CI5392" s="337" t="s">
        <v>80</v>
      </c>
      <c r="CJ5392" s="337"/>
      <c r="CK5392" s="337"/>
      <c r="CL5392" s="337"/>
      <c r="CM5392" s="337" t="s">
        <v>73</v>
      </c>
      <c r="CN5392" s="337">
        <v>3</v>
      </c>
    </row>
    <row r="5393" spans="4:92">
      <c r="D5393" s="273" t="s">
        <v>83</v>
      </c>
      <c r="E5393" s="273" t="s">
        <v>404</v>
      </c>
      <c r="F5393" s="273" t="s">
        <v>456</v>
      </c>
      <c r="G5393" s="273" t="s">
        <v>736</v>
      </c>
      <c r="H5393" s="274">
        <v>45261</v>
      </c>
      <c r="I5393" s="273">
        <v>17011</v>
      </c>
      <c r="J5393" s="273">
        <v>738</v>
      </c>
      <c r="K5393" s="273">
        <v>0</v>
      </c>
      <c r="L5393" s="273" t="s">
        <v>66</v>
      </c>
      <c r="N5393" s="273" t="s">
        <v>107</v>
      </c>
      <c r="W5393" s="273">
        <v>313646</v>
      </c>
      <c r="X5393" s="273" t="s">
        <v>83</v>
      </c>
      <c r="Y5393" s="273" t="s">
        <v>287</v>
      </c>
      <c r="Z5393" s="273" t="s">
        <v>466</v>
      </c>
      <c r="AA5393" s="273" t="s">
        <v>853</v>
      </c>
      <c r="AB5393" s="274">
        <v>45108</v>
      </c>
      <c r="AC5393" s="273">
        <v>15081</v>
      </c>
      <c r="AD5393" s="273">
        <v>797</v>
      </c>
      <c r="AK5393" s="273">
        <v>325932</v>
      </c>
      <c r="BV5393" s="279" t="s">
        <v>64</v>
      </c>
      <c r="BW5393" s="280" t="s">
        <v>75</v>
      </c>
      <c r="BX5393" s="280" t="s">
        <v>79</v>
      </c>
      <c r="BY5393" s="280" t="s">
        <v>79</v>
      </c>
      <c r="BZ5393" s="280" t="s">
        <v>86</v>
      </c>
      <c r="CA5393" s="280" t="s">
        <v>87</v>
      </c>
      <c r="CB5393" s="280" t="s">
        <v>217</v>
      </c>
      <c r="CC5393" s="280" t="s">
        <v>218</v>
      </c>
      <c r="CD5393" s="281">
        <v>2</v>
      </c>
      <c r="CE5393" s="277">
        <v>45261</v>
      </c>
      <c r="CF5393" s="280"/>
      <c r="CG5393" s="280" t="s">
        <v>181</v>
      </c>
      <c r="CH5393" s="280"/>
      <c r="CI5393" s="280" t="s">
        <v>181</v>
      </c>
      <c r="CJ5393" s="280" t="s">
        <v>178</v>
      </c>
      <c r="CK5393" s="280"/>
      <c r="CL5393" s="280" t="s">
        <v>1703</v>
      </c>
      <c r="CM5393" s="280" t="s">
        <v>73</v>
      </c>
      <c r="CN5393" s="280">
        <v>3</v>
      </c>
    </row>
    <row r="5394" spans="4:92">
      <c r="D5394" s="273" t="s">
        <v>83</v>
      </c>
      <c r="E5394" s="273" t="s">
        <v>404</v>
      </c>
      <c r="F5394" s="273" t="s">
        <v>456</v>
      </c>
      <c r="G5394" s="273" t="s">
        <v>744</v>
      </c>
      <c r="H5394" s="274">
        <v>44927</v>
      </c>
      <c r="I5394" s="273">
        <v>11207</v>
      </c>
      <c r="J5394" s="273">
        <v>740</v>
      </c>
      <c r="W5394" s="273">
        <v>138890</v>
      </c>
      <c r="X5394" s="273" t="s">
        <v>83</v>
      </c>
      <c r="Y5394" s="273" t="s">
        <v>287</v>
      </c>
      <c r="Z5394" s="273" t="s">
        <v>466</v>
      </c>
      <c r="AA5394" s="273" t="s">
        <v>853</v>
      </c>
      <c r="AB5394" s="274">
        <v>45108</v>
      </c>
      <c r="AC5394" s="273">
        <v>15672</v>
      </c>
      <c r="AD5394" s="273">
        <v>797</v>
      </c>
      <c r="AK5394" s="273">
        <v>325959</v>
      </c>
      <c r="BV5394" s="336" t="s">
        <v>64</v>
      </c>
      <c r="BW5394" s="337" t="s">
        <v>75</v>
      </c>
      <c r="BX5394" s="337" t="s">
        <v>79</v>
      </c>
      <c r="BY5394" s="337" t="s">
        <v>79</v>
      </c>
      <c r="BZ5394" s="337" t="s">
        <v>86</v>
      </c>
      <c r="CA5394" s="337" t="s">
        <v>87</v>
      </c>
      <c r="CB5394" s="337" t="s">
        <v>217</v>
      </c>
      <c r="CC5394" s="337" t="s">
        <v>218</v>
      </c>
      <c r="CD5394" s="338">
        <v>2</v>
      </c>
      <c r="CE5394" s="335">
        <v>45261</v>
      </c>
      <c r="CF5394" s="337"/>
      <c r="CG5394" s="337" t="s">
        <v>181</v>
      </c>
      <c r="CH5394" s="337"/>
      <c r="CI5394" s="337" t="s">
        <v>181</v>
      </c>
      <c r="CJ5394" s="337" t="s">
        <v>189</v>
      </c>
      <c r="CK5394" s="337"/>
      <c r="CL5394" s="337"/>
      <c r="CM5394" s="337" t="s">
        <v>73</v>
      </c>
      <c r="CN5394" s="337">
        <v>3</v>
      </c>
    </row>
    <row r="5395" spans="4:92">
      <c r="D5395" s="273" t="s">
        <v>83</v>
      </c>
      <c r="E5395" s="273" t="s">
        <v>404</v>
      </c>
      <c r="F5395" s="273" t="s">
        <v>456</v>
      </c>
      <c r="G5395" s="273" t="s">
        <v>744</v>
      </c>
      <c r="H5395" s="274">
        <v>44927</v>
      </c>
      <c r="I5395" s="273">
        <v>11207</v>
      </c>
      <c r="J5395" s="273">
        <v>740</v>
      </c>
      <c r="K5395" s="273">
        <v>8782.0400000000009</v>
      </c>
      <c r="L5395" s="273" t="s">
        <v>66</v>
      </c>
      <c r="M5395" s="273">
        <v>2608.9609546000002</v>
      </c>
      <c r="N5395" s="273" t="s">
        <v>115</v>
      </c>
      <c r="W5395" s="273">
        <v>138914</v>
      </c>
      <c r="X5395" s="273" t="s">
        <v>83</v>
      </c>
      <c r="Y5395" s="273" t="s">
        <v>287</v>
      </c>
      <c r="Z5395" s="273" t="s">
        <v>466</v>
      </c>
      <c r="AA5395" s="273" t="s">
        <v>853</v>
      </c>
      <c r="AB5395" s="274">
        <v>45200</v>
      </c>
      <c r="AC5395" s="273">
        <v>15227</v>
      </c>
      <c r="AD5395" s="273">
        <v>797</v>
      </c>
      <c r="AK5395" s="273">
        <v>325948</v>
      </c>
      <c r="BV5395" s="279" t="s">
        <v>64</v>
      </c>
      <c r="BW5395" s="280" t="s">
        <v>75</v>
      </c>
      <c r="BX5395" s="280" t="s">
        <v>79</v>
      </c>
      <c r="BY5395" s="280" t="s">
        <v>79</v>
      </c>
      <c r="BZ5395" s="280" t="s">
        <v>86</v>
      </c>
      <c r="CA5395" s="280" t="s">
        <v>87</v>
      </c>
      <c r="CB5395" s="280" t="s">
        <v>217</v>
      </c>
      <c r="CC5395" s="280" t="s">
        <v>218</v>
      </c>
      <c r="CD5395" s="281">
        <v>2</v>
      </c>
      <c r="CE5395" s="277">
        <v>45261</v>
      </c>
      <c r="CF5395" s="280"/>
      <c r="CG5395" s="280" t="s">
        <v>181</v>
      </c>
      <c r="CH5395" s="280"/>
      <c r="CI5395" s="280" t="s">
        <v>181</v>
      </c>
      <c r="CJ5395" s="280" t="s">
        <v>82</v>
      </c>
      <c r="CK5395" s="280"/>
      <c r="CL5395" s="280"/>
      <c r="CM5395" s="280" t="s">
        <v>73</v>
      </c>
      <c r="CN5395" s="280">
        <v>3</v>
      </c>
    </row>
    <row r="5396" spans="4:92">
      <c r="D5396" s="273" t="s">
        <v>83</v>
      </c>
      <c r="E5396" s="273" t="s">
        <v>404</v>
      </c>
      <c r="F5396" s="273" t="s">
        <v>456</v>
      </c>
      <c r="G5396" s="273" t="s">
        <v>744</v>
      </c>
      <c r="H5396" s="274">
        <v>44927</v>
      </c>
      <c r="I5396" s="273">
        <v>11207</v>
      </c>
      <c r="J5396" s="273">
        <v>740</v>
      </c>
      <c r="K5396" s="273">
        <v>0</v>
      </c>
      <c r="L5396" s="273" t="s">
        <v>66</v>
      </c>
      <c r="N5396" s="273" t="s">
        <v>107</v>
      </c>
      <c r="W5396" s="273">
        <v>138915</v>
      </c>
      <c r="X5396" s="273" t="s">
        <v>83</v>
      </c>
      <c r="Y5396" s="273" t="s">
        <v>287</v>
      </c>
      <c r="Z5396" s="273" t="s">
        <v>466</v>
      </c>
      <c r="AA5396" s="273" t="s">
        <v>467</v>
      </c>
      <c r="AB5396" s="274">
        <v>44927</v>
      </c>
      <c r="AC5396" s="273">
        <v>14790</v>
      </c>
      <c r="AD5396" s="273">
        <v>798</v>
      </c>
      <c r="AK5396" s="273">
        <v>277652</v>
      </c>
      <c r="BV5396" s="336" t="s">
        <v>64</v>
      </c>
      <c r="BW5396" s="337" t="s">
        <v>75</v>
      </c>
      <c r="BX5396" s="337" t="s">
        <v>79</v>
      </c>
      <c r="BY5396" s="337" t="s">
        <v>79</v>
      </c>
      <c r="BZ5396" s="337" t="s">
        <v>86</v>
      </c>
      <c r="CA5396" s="337" t="s">
        <v>87</v>
      </c>
      <c r="CB5396" s="337" t="s">
        <v>217</v>
      </c>
      <c r="CC5396" s="337" t="s">
        <v>218</v>
      </c>
      <c r="CD5396" s="338">
        <v>2</v>
      </c>
      <c r="CE5396" s="335">
        <v>45261</v>
      </c>
      <c r="CF5396" s="337"/>
      <c r="CG5396" s="337" t="s">
        <v>181</v>
      </c>
      <c r="CH5396" s="337"/>
      <c r="CI5396" s="337" t="s">
        <v>181</v>
      </c>
      <c r="CJ5396" s="337" t="s">
        <v>100</v>
      </c>
      <c r="CK5396" s="337"/>
      <c r="CL5396" s="337"/>
      <c r="CM5396" s="337" t="s">
        <v>73</v>
      </c>
      <c r="CN5396" s="337">
        <v>3</v>
      </c>
    </row>
    <row r="5397" spans="4:92">
      <c r="D5397" s="273" t="s">
        <v>83</v>
      </c>
      <c r="E5397" s="273" t="s">
        <v>404</v>
      </c>
      <c r="F5397" s="273" t="s">
        <v>456</v>
      </c>
      <c r="G5397" s="273" t="s">
        <v>744</v>
      </c>
      <c r="H5397" s="274">
        <v>44958</v>
      </c>
      <c r="I5397" s="273">
        <v>11369</v>
      </c>
      <c r="J5397" s="273">
        <v>740</v>
      </c>
      <c r="W5397" s="273">
        <v>143588</v>
      </c>
      <c r="X5397" s="273" t="s">
        <v>83</v>
      </c>
      <c r="Y5397" s="273" t="s">
        <v>287</v>
      </c>
      <c r="Z5397" s="273" t="s">
        <v>466</v>
      </c>
      <c r="AA5397" s="273" t="s">
        <v>467</v>
      </c>
      <c r="AB5397" s="274">
        <v>44927</v>
      </c>
      <c r="AC5397" s="273">
        <v>15374</v>
      </c>
      <c r="AD5397" s="273">
        <v>798</v>
      </c>
      <c r="AK5397" s="273">
        <v>283888</v>
      </c>
      <c r="BV5397" s="279" t="s">
        <v>64</v>
      </c>
      <c r="BW5397" s="280" t="s">
        <v>75</v>
      </c>
      <c r="BX5397" s="280" t="s">
        <v>79</v>
      </c>
      <c r="BY5397" s="280" t="s">
        <v>79</v>
      </c>
      <c r="BZ5397" s="280" t="s">
        <v>86</v>
      </c>
      <c r="CA5397" s="280" t="s">
        <v>87</v>
      </c>
      <c r="CB5397" s="280" t="s">
        <v>217</v>
      </c>
      <c r="CC5397" s="280" t="s">
        <v>218</v>
      </c>
      <c r="CD5397" s="281">
        <v>2</v>
      </c>
      <c r="CE5397" s="277">
        <v>45261</v>
      </c>
      <c r="CF5397" s="280"/>
      <c r="CG5397" s="280" t="s">
        <v>181</v>
      </c>
      <c r="CH5397" s="280"/>
      <c r="CI5397" s="280" t="s">
        <v>181</v>
      </c>
      <c r="CJ5397" s="280" t="s">
        <v>109</v>
      </c>
      <c r="CK5397" s="280"/>
      <c r="CL5397" s="280"/>
      <c r="CM5397" s="280" t="s">
        <v>73</v>
      </c>
      <c r="CN5397" s="280">
        <v>3</v>
      </c>
    </row>
    <row r="5398" spans="4:92">
      <c r="D5398" s="273" t="s">
        <v>83</v>
      </c>
      <c r="E5398" s="273" t="s">
        <v>404</v>
      </c>
      <c r="F5398" s="273" t="s">
        <v>456</v>
      </c>
      <c r="G5398" s="273" t="s">
        <v>744</v>
      </c>
      <c r="H5398" s="274">
        <v>44958</v>
      </c>
      <c r="I5398" s="273">
        <v>11369</v>
      </c>
      <c r="J5398" s="273">
        <v>740</v>
      </c>
      <c r="K5398" s="273">
        <v>8571.59</v>
      </c>
      <c r="L5398" s="273" t="s">
        <v>66</v>
      </c>
      <c r="M5398" s="273">
        <v>1966.6407904</v>
      </c>
      <c r="N5398" s="273" t="s">
        <v>115</v>
      </c>
      <c r="W5398" s="273">
        <v>143612</v>
      </c>
      <c r="X5398" s="273" t="s">
        <v>83</v>
      </c>
      <c r="Y5398" s="273" t="s">
        <v>287</v>
      </c>
      <c r="Z5398" s="273" t="s">
        <v>466</v>
      </c>
      <c r="AA5398" s="273" t="s">
        <v>467</v>
      </c>
      <c r="AB5398" s="274">
        <v>44927</v>
      </c>
      <c r="AC5398" s="273">
        <v>15374</v>
      </c>
      <c r="AD5398" s="273">
        <v>798</v>
      </c>
      <c r="AK5398" s="273">
        <v>326645</v>
      </c>
      <c r="BV5398" s="336" t="s">
        <v>64</v>
      </c>
      <c r="BW5398" s="337" t="s">
        <v>75</v>
      </c>
      <c r="BX5398" s="337" t="s">
        <v>79</v>
      </c>
      <c r="BY5398" s="337" t="s">
        <v>79</v>
      </c>
      <c r="BZ5398" s="337" t="s">
        <v>86</v>
      </c>
      <c r="CA5398" s="337" t="s">
        <v>87</v>
      </c>
      <c r="CB5398" s="337" t="s">
        <v>217</v>
      </c>
      <c r="CC5398" s="337" t="s">
        <v>218</v>
      </c>
      <c r="CD5398" s="338">
        <v>2</v>
      </c>
      <c r="CE5398" s="335">
        <v>45261</v>
      </c>
      <c r="CF5398" s="337"/>
      <c r="CG5398" s="337" t="s">
        <v>181</v>
      </c>
      <c r="CH5398" s="337"/>
      <c r="CI5398" s="337" t="s">
        <v>181</v>
      </c>
      <c r="CJ5398" s="337" t="s">
        <v>116</v>
      </c>
      <c r="CK5398" s="337"/>
      <c r="CL5398" s="337"/>
      <c r="CM5398" s="337" t="s">
        <v>73</v>
      </c>
      <c r="CN5398" s="337">
        <v>3</v>
      </c>
    </row>
    <row r="5399" spans="4:92">
      <c r="D5399" s="273" t="s">
        <v>83</v>
      </c>
      <c r="E5399" s="273" t="s">
        <v>404</v>
      </c>
      <c r="F5399" s="273" t="s">
        <v>456</v>
      </c>
      <c r="G5399" s="273" t="s">
        <v>744</v>
      </c>
      <c r="H5399" s="274">
        <v>44958</v>
      </c>
      <c r="I5399" s="273">
        <v>11369</v>
      </c>
      <c r="J5399" s="273">
        <v>740</v>
      </c>
      <c r="K5399" s="273">
        <v>0</v>
      </c>
      <c r="L5399" s="273" t="s">
        <v>66</v>
      </c>
      <c r="N5399" s="273" t="s">
        <v>107</v>
      </c>
      <c r="W5399" s="273">
        <v>143613</v>
      </c>
      <c r="X5399" s="273" t="s">
        <v>83</v>
      </c>
      <c r="Y5399" s="273" t="s">
        <v>287</v>
      </c>
      <c r="Z5399" s="273" t="s">
        <v>466</v>
      </c>
      <c r="AA5399" s="273" t="s">
        <v>467</v>
      </c>
      <c r="AB5399" s="274">
        <v>44927</v>
      </c>
      <c r="AC5399" s="273">
        <v>15524</v>
      </c>
      <c r="AD5399" s="273">
        <v>798</v>
      </c>
      <c r="AK5399" s="273">
        <v>284748</v>
      </c>
      <c r="BV5399" s="279" t="s">
        <v>64</v>
      </c>
      <c r="BW5399" s="280" t="s">
        <v>75</v>
      </c>
      <c r="BX5399" s="280" t="s">
        <v>79</v>
      </c>
      <c r="BY5399" s="280" t="s">
        <v>79</v>
      </c>
      <c r="BZ5399" s="280" t="s">
        <v>86</v>
      </c>
      <c r="CA5399" s="280" t="s">
        <v>87</v>
      </c>
      <c r="CB5399" s="280" t="s">
        <v>217</v>
      </c>
      <c r="CC5399" s="280" t="s">
        <v>218</v>
      </c>
      <c r="CD5399" s="281">
        <v>2</v>
      </c>
      <c r="CE5399" s="277">
        <v>45261</v>
      </c>
      <c r="CF5399" s="280"/>
      <c r="CG5399" s="280" t="s">
        <v>181</v>
      </c>
      <c r="CH5399" s="280"/>
      <c r="CI5399" s="280" t="s">
        <v>181</v>
      </c>
      <c r="CJ5399" s="280" t="s">
        <v>125</v>
      </c>
      <c r="CK5399" s="280"/>
      <c r="CL5399" s="280"/>
      <c r="CM5399" s="280" t="s">
        <v>73</v>
      </c>
      <c r="CN5399" s="280">
        <v>3</v>
      </c>
    </row>
    <row r="5400" spans="4:92">
      <c r="D5400" s="273" t="s">
        <v>83</v>
      </c>
      <c r="E5400" s="273" t="s">
        <v>404</v>
      </c>
      <c r="F5400" s="273" t="s">
        <v>456</v>
      </c>
      <c r="G5400" s="273" t="s">
        <v>744</v>
      </c>
      <c r="H5400" s="274">
        <v>44986</v>
      </c>
      <c r="I5400" s="273">
        <v>11531</v>
      </c>
      <c r="J5400" s="273">
        <v>740</v>
      </c>
      <c r="W5400" s="273">
        <v>148286</v>
      </c>
      <c r="X5400" s="273" t="s">
        <v>83</v>
      </c>
      <c r="Y5400" s="273" t="s">
        <v>287</v>
      </c>
      <c r="Z5400" s="273" t="s">
        <v>466</v>
      </c>
      <c r="AA5400" s="273" t="s">
        <v>467</v>
      </c>
      <c r="AB5400" s="274">
        <v>44927</v>
      </c>
      <c r="AC5400" s="273">
        <v>16476</v>
      </c>
      <c r="AD5400" s="273">
        <v>798</v>
      </c>
      <c r="AK5400" s="273">
        <v>305628</v>
      </c>
      <c r="BV5400" s="336" t="s">
        <v>64</v>
      </c>
      <c r="BW5400" s="337" t="s">
        <v>75</v>
      </c>
      <c r="BX5400" s="337" t="s">
        <v>79</v>
      </c>
      <c r="BY5400" s="337" t="s">
        <v>79</v>
      </c>
      <c r="BZ5400" s="337" t="s">
        <v>86</v>
      </c>
      <c r="CA5400" s="337" t="s">
        <v>87</v>
      </c>
      <c r="CB5400" s="337" t="s">
        <v>217</v>
      </c>
      <c r="CC5400" s="337" t="s">
        <v>218</v>
      </c>
      <c r="CD5400" s="338">
        <v>2</v>
      </c>
      <c r="CE5400" s="335">
        <v>45261</v>
      </c>
      <c r="CF5400" s="337"/>
      <c r="CG5400" s="337" t="s">
        <v>181</v>
      </c>
      <c r="CH5400" s="337"/>
      <c r="CI5400" s="337" t="s">
        <v>181</v>
      </c>
      <c r="CJ5400" s="337" t="s">
        <v>132</v>
      </c>
      <c r="CK5400" s="337"/>
      <c r="CL5400" s="337"/>
      <c r="CM5400" s="337" t="s">
        <v>73</v>
      </c>
      <c r="CN5400" s="337">
        <v>3</v>
      </c>
    </row>
    <row r="5401" spans="4:92">
      <c r="D5401" s="273" t="s">
        <v>83</v>
      </c>
      <c r="E5401" s="273" t="s">
        <v>404</v>
      </c>
      <c r="F5401" s="273" t="s">
        <v>456</v>
      </c>
      <c r="G5401" s="273" t="s">
        <v>744</v>
      </c>
      <c r="H5401" s="274">
        <v>44986</v>
      </c>
      <c r="I5401" s="273">
        <v>11531</v>
      </c>
      <c r="J5401" s="273">
        <v>740</v>
      </c>
      <c r="K5401" s="273">
        <v>8063.6</v>
      </c>
      <c r="L5401" s="273" t="s">
        <v>66</v>
      </c>
      <c r="M5401" s="273">
        <v>2772.0331209999999</v>
      </c>
      <c r="N5401" s="273" t="s">
        <v>115</v>
      </c>
      <c r="W5401" s="273">
        <v>148310</v>
      </c>
      <c r="X5401" s="273" t="s">
        <v>64</v>
      </c>
      <c r="Y5401" s="273" t="s">
        <v>287</v>
      </c>
      <c r="Z5401" s="273" t="s">
        <v>325</v>
      </c>
      <c r="AA5401" s="273" t="s">
        <v>469</v>
      </c>
      <c r="AB5401" s="274">
        <v>44927</v>
      </c>
      <c r="AC5401" s="273">
        <v>11964</v>
      </c>
      <c r="AD5401" s="273">
        <v>68</v>
      </c>
      <c r="AE5401" s="273">
        <v>0.16300000000000001</v>
      </c>
      <c r="AF5401" s="273" t="s">
        <v>90</v>
      </c>
      <c r="AG5401" s="273" t="s">
        <v>1278</v>
      </c>
      <c r="AH5401" s="273" t="s">
        <v>1779</v>
      </c>
      <c r="AI5401" s="273" t="s">
        <v>199</v>
      </c>
      <c r="AJ5401" s="273" t="s">
        <v>200</v>
      </c>
      <c r="AK5401" s="273">
        <v>182918</v>
      </c>
      <c r="BV5401" s="279" t="s">
        <v>64</v>
      </c>
      <c r="BW5401" s="280" t="s">
        <v>75</v>
      </c>
      <c r="BX5401" s="280" t="s">
        <v>79</v>
      </c>
      <c r="BY5401" s="280" t="s">
        <v>79</v>
      </c>
      <c r="BZ5401" s="280" t="s">
        <v>86</v>
      </c>
      <c r="CA5401" s="280" t="s">
        <v>87</v>
      </c>
      <c r="CB5401" s="280" t="s">
        <v>217</v>
      </c>
      <c r="CC5401" s="280" t="s">
        <v>218</v>
      </c>
      <c r="CD5401" s="281">
        <v>2</v>
      </c>
      <c r="CE5401" s="277">
        <v>45261</v>
      </c>
      <c r="CF5401" s="280"/>
      <c r="CG5401" s="280" t="s">
        <v>181</v>
      </c>
      <c r="CH5401" s="280"/>
      <c r="CI5401" s="280" t="s">
        <v>181</v>
      </c>
      <c r="CJ5401" s="280" t="s">
        <v>137</v>
      </c>
      <c r="CK5401" s="280"/>
      <c r="CL5401" s="280"/>
      <c r="CM5401" s="280" t="s">
        <v>73</v>
      </c>
      <c r="CN5401" s="280">
        <v>3</v>
      </c>
    </row>
    <row r="5402" spans="4:92">
      <c r="D5402" s="273" t="s">
        <v>83</v>
      </c>
      <c r="E5402" s="273" t="s">
        <v>404</v>
      </c>
      <c r="F5402" s="273" t="s">
        <v>456</v>
      </c>
      <c r="G5402" s="273" t="s">
        <v>744</v>
      </c>
      <c r="H5402" s="274">
        <v>44986</v>
      </c>
      <c r="I5402" s="273">
        <v>11531</v>
      </c>
      <c r="J5402" s="273">
        <v>740</v>
      </c>
      <c r="K5402" s="273">
        <v>0</v>
      </c>
      <c r="L5402" s="273" t="s">
        <v>66</v>
      </c>
      <c r="N5402" s="273" t="s">
        <v>107</v>
      </c>
      <c r="W5402" s="273">
        <v>148311</v>
      </c>
      <c r="X5402" s="273" t="s">
        <v>64</v>
      </c>
      <c r="Y5402" s="273" t="s">
        <v>287</v>
      </c>
      <c r="Z5402" s="273" t="s">
        <v>325</v>
      </c>
      <c r="AA5402" s="273" t="s">
        <v>469</v>
      </c>
      <c r="AB5402" s="274">
        <v>44927</v>
      </c>
      <c r="AC5402" s="273">
        <v>11964</v>
      </c>
      <c r="AD5402" s="273">
        <v>68</v>
      </c>
      <c r="AE5402" s="273">
        <v>2E-3</v>
      </c>
      <c r="AF5402" s="273" t="s">
        <v>90</v>
      </c>
      <c r="AG5402" s="273" t="s">
        <v>1586</v>
      </c>
      <c r="AH5402" s="273" t="s">
        <v>2144</v>
      </c>
      <c r="AI5402" s="273" t="s">
        <v>199</v>
      </c>
      <c r="AJ5402" s="273" t="s">
        <v>200</v>
      </c>
      <c r="AK5402" s="273">
        <v>182924</v>
      </c>
      <c r="BV5402" s="336" t="s">
        <v>64</v>
      </c>
      <c r="BW5402" s="337" t="s">
        <v>75</v>
      </c>
      <c r="BX5402" s="337" t="s">
        <v>79</v>
      </c>
      <c r="BY5402" s="337" t="s">
        <v>79</v>
      </c>
      <c r="BZ5402" s="337" t="s">
        <v>86</v>
      </c>
      <c r="CA5402" s="337" t="s">
        <v>87</v>
      </c>
      <c r="CB5402" s="337" t="s">
        <v>217</v>
      </c>
      <c r="CC5402" s="337" t="s">
        <v>218</v>
      </c>
      <c r="CD5402" s="338">
        <v>2</v>
      </c>
      <c r="CE5402" s="335">
        <v>45261</v>
      </c>
      <c r="CF5402" s="337"/>
      <c r="CG5402" s="337" t="s">
        <v>181</v>
      </c>
      <c r="CH5402" s="337"/>
      <c r="CI5402" s="337" t="s">
        <v>181</v>
      </c>
      <c r="CJ5402" s="337" t="s">
        <v>150</v>
      </c>
      <c r="CK5402" s="337"/>
      <c r="CL5402" s="337"/>
      <c r="CM5402" s="337" t="s">
        <v>73</v>
      </c>
      <c r="CN5402" s="337">
        <v>3</v>
      </c>
    </row>
    <row r="5403" spans="4:92">
      <c r="D5403" s="273" t="s">
        <v>83</v>
      </c>
      <c r="E5403" s="273" t="s">
        <v>404</v>
      </c>
      <c r="F5403" s="273" t="s">
        <v>456</v>
      </c>
      <c r="G5403" s="273" t="s">
        <v>744</v>
      </c>
      <c r="H5403" s="274">
        <v>45017</v>
      </c>
      <c r="I5403" s="273">
        <v>11693</v>
      </c>
      <c r="J5403" s="273">
        <v>740</v>
      </c>
      <c r="W5403" s="273">
        <v>152984</v>
      </c>
      <c r="X5403" s="273" t="s">
        <v>64</v>
      </c>
      <c r="Y5403" s="273" t="s">
        <v>287</v>
      </c>
      <c r="Z5403" s="273" t="s">
        <v>325</v>
      </c>
      <c r="AA5403" s="273" t="s">
        <v>469</v>
      </c>
      <c r="AB5403" s="274">
        <v>44927</v>
      </c>
      <c r="AC5403" s="273">
        <v>11964</v>
      </c>
      <c r="AD5403" s="273">
        <v>68</v>
      </c>
      <c r="AE5403" s="273">
        <v>0.12</v>
      </c>
      <c r="AF5403" s="273" t="s">
        <v>90</v>
      </c>
      <c r="AG5403" s="273" t="s">
        <v>1584</v>
      </c>
      <c r="AH5403" s="273" t="s">
        <v>1286</v>
      </c>
      <c r="AI5403" s="273" t="s">
        <v>123</v>
      </c>
      <c r="AJ5403" s="273" t="s">
        <v>1245</v>
      </c>
      <c r="AK5403" s="273">
        <v>182930</v>
      </c>
      <c r="BV5403" s="279" t="s">
        <v>64</v>
      </c>
      <c r="BW5403" s="280" t="s">
        <v>75</v>
      </c>
      <c r="BX5403" s="280" t="s">
        <v>79</v>
      </c>
      <c r="BY5403" s="280" t="s">
        <v>79</v>
      </c>
      <c r="BZ5403" s="280" t="s">
        <v>86</v>
      </c>
      <c r="CA5403" s="280" t="s">
        <v>87</v>
      </c>
      <c r="CB5403" s="280" t="s">
        <v>217</v>
      </c>
      <c r="CC5403" s="280" t="s">
        <v>218</v>
      </c>
      <c r="CD5403" s="281">
        <v>2</v>
      </c>
      <c r="CE5403" s="277">
        <v>45261</v>
      </c>
      <c r="CF5403" s="280"/>
      <c r="CG5403" s="280" t="s">
        <v>181</v>
      </c>
      <c r="CH5403" s="280"/>
      <c r="CI5403" s="280" t="s">
        <v>181</v>
      </c>
      <c r="CJ5403" s="280" t="s">
        <v>160</v>
      </c>
      <c r="CK5403" s="280"/>
      <c r="CL5403" s="280"/>
      <c r="CM5403" s="280" t="s">
        <v>73</v>
      </c>
      <c r="CN5403" s="280">
        <v>3</v>
      </c>
    </row>
    <row r="5404" spans="4:92">
      <c r="D5404" s="273" t="s">
        <v>83</v>
      </c>
      <c r="E5404" s="273" t="s">
        <v>404</v>
      </c>
      <c r="F5404" s="273" t="s">
        <v>456</v>
      </c>
      <c r="G5404" s="273" t="s">
        <v>744</v>
      </c>
      <c r="H5404" s="274">
        <v>45017</v>
      </c>
      <c r="I5404" s="273">
        <v>11693</v>
      </c>
      <c r="J5404" s="273">
        <v>740</v>
      </c>
      <c r="K5404" s="273">
        <v>1572.52</v>
      </c>
      <c r="L5404" s="273" t="s">
        <v>66</v>
      </c>
      <c r="M5404" s="273">
        <v>517.1849254</v>
      </c>
      <c r="N5404" s="273" t="s">
        <v>115</v>
      </c>
      <c r="W5404" s="273">
        <v>153008</v>
      </c>
      <c r="X5404" s="273" t="s">
        <v>64</v>
      </c>
      <c r="Y5404" s="273" t="s">
        <v>287</v>
      </c>
      <c r="Z5404" s="273" t="s">
        <v>325</v>
      </c>
      <c r="AA5404" s="273" t="s">
        <v>469</v>
      </c>
      <c r="AB5404" s="274">
        <v>44927</v>
      </c>
      <c r="AC5404" s="273">
        <v>14719</v>
      </c>
      <c r="AD5404" s="273">
        <v>68</v>
      </c>
      <c r="AK5404" s="273">
        <v>276876</v>
      </c>
      <c r="BV5404" s="336" t="s">
        <v>64</v>
      </c>
      <c r="BW5404" s="337" t="s">
        <v>75</v>
      </c>
      <c r="BX5404" s="337" t="s">
        <v>79</v>
      </c>
      <c r="BY5404" s="337" t="s">
        <v>79</v>
      </c>
      <c r="BZ5404" s="337" t="s">
        <v>86</v>
      </c>
      <c r="CA5404" s="337" t="s">
        <v>87</v>
      </c>
      <c r="CB5404" s="337" t="s">
        <v>217</v>
      </c>
      <c r="CC5404" s="337" t="s">
        <v>218</v>
      </c>
      <c r="CD5404" s="338">
        <v>2</v>
      </c>
      <c r="CE5404" s="335">
        <v>45261</v>
      </c>
      <c r="CF5404" s="337"/>
      <c r="CG5404" s="337" t="s">
        <v>181</v>
      </c>
      <c r="CH5404" s="337"/>
      <c r="CI5404" s="337" t="s">
        <v>181</v>
      </c>
      <c r="CJ5404" s="337" t="s">
        <v>166</v>
      </c>
      <c r="CK5404" s="337"/>
      <c r="CL5404" s="337"/>
      <c r="CM5404" s="337" t="s">
        <v>73</v>
      </c>
      <c r="CN5404" s="337">
        <v>3</v>
      </c>
    </row>
    <row r="5405" spans="4:92">
      <c r="D5405" s="273" t="s">
        <v>83</v>
      </c>
      <c r="E5405" s="273" t="s">
        <v>404</v>
      </c>
      <c r="F5405" s="273" t="s">
        <v>456</v>
      </c>
      <c r="G5405" s="273" t="s">
        <v>744</v>
      </c>
      <c r="H5405" s="274">
        <v>45017</v>
      </c>
      <c r="I5405" s="273">
        <v>11693</v>
      </c>
      <c r="J5405" s="273">
        <v>740</v>
      </c>
      <c r="K5405" s="273">
        <v>0</v>
      </c>
      <c r="L5405" s="273" t="s">
        <v>66</v>
      </c>
      <c r="N5405" s="273" t="s">
        <v>107</v>
      </c>
      <c r="W5405" s="273">
        <v>153009</v>
      </c>
      <c r="X5405" s="273" t="s">
        <v>64</v>
      </c>
      <c r="Y5405" s="273" t="s">
        <v>287</v>
      </c>
      <c r="Z5405" s="273" t="s">
        <v>325</v>
      </c>
      <c r="AA5405" s="273" t="s">
        <v>469</v>
      </c>
      <c r="AB5405" s="274">
        <v>44927</v>
      </c>
      <c r="AC5405" s="273">
        <v>14719</v>
      </c>
      <c r="AD5405" s="273">
        <v>68</v>
      </c>
      <c r="AK5405" s="273">
        <v>336758</v>
      </c>
      <c r="BV5405" s="279" t="s">
        <v>64</v>
      </c>
      <c r="BW5405" s="280" t="s">
        <v>75</v>
      </c>
      <c r="BX5405" s="280" t="s">
        <v>79</v>
      </c>
      <c r="BY5405" s="280" t="s">
        <v>79</v>
      </c>
      <c r="BZ5405" s="280" t="s">
        <v>86</v>
      </c>
      <c r="CA5405" s="280" t="s">
        <v>87</v>
      </c>
      <c r="CB5405" s="280" t="s">
        <v>233</v>
      </c>
      <c r="CC5405" s="280" t="s">
        <v>234</v>
      </c>
      <c r="CD5405" s="281">
        <v>1</v>
      </c>
      <c r="CE5405" s="277">
        <v>45261</v>
      </c>
      <c r="CF5405" s="280"/>
      <c r="CG5405" s="280" t="s">
        <v>181</v>
      </c>
      <c r="CH5405" s="280"/>
      <c r="CI5405" s="280" t="s">
        <v>181</v>
      </c>
      <c r="CJ5405" s="280" t="s">
        <v>1602</v>
      </c>
      <c r="CK5405" s="280"/>
      <c r="CL5405" s="280"/>
      <c r="CM5405" s="280" t="s">
        <v>73</v>
      </c>
      <c r="CN5405" s="280">
        <v>3</v>
      </c>
    </row>
    <row r="5406" spans="4:92">
      <c r="D5406" s="273" t="s">
        <v>83</v>
      </c>
      <c r="E5406" s="273" t="s">
        <v>404</v>
      </c>
      <c r="F5406" s="273" t="s">
        <v>456</v>
      </c>
      <c r="G5406" s="273" t="s">
        <v>744</v>
      </c>
      <c r="H5406" s="274">
        <v>45047</v>
      </c>
      <c r="I5406" s="273">
        <v>12309</v>
      </c>
      <c r="J5406" s="273">
        <v>740</v>
      </c>
      <c r="W5406" s="273">
        <v>178503</v>
      </c>
      <c r="X5406" s="273" t="s">
        <v>64</v>
      </c>
      <c r="Y5406" s="273" t="s">
        <v>287</v>
      </c>
      <c r="Z5406" s="273" t="s">
        <v>325</v>
      </c>
      <c r="AA5406" s="273" t="s">
        <v>469</v>
      </c>
      <c r="AB5406" s="274">
        <v>44927</v>
      </c>
      <c r="AC5406" s="273">
        <v>15303</v>
      </c>
      <c r="AD5406" s="273">
        <v>68</v>
      </c>
      <c r="AK5406" s="273">
        <v>283249</v>
      </c>
      <c r="BV5406" s="336" t="s">
        <v>64</v>
      </c>
      <c r="BW5406" s="337" t="s">
        <v>75</v>
      </c>
      <c r="BX5406" s="337" t="s">
        <v>79</v>
      </c>
      <c r="BY5406" s="337" t="s">
        <v>79</v>
      </c>
      <c r="BZ5406" s="337" t="s">
        <v>86</v>
      </c>
      <c r="CA5406" s="337" t="s">
        <v>87</v>
      </c>
      <c r="CB5406" s="337" t="s">
        <v>233</v>
      </c>
      <c r="CC5406" s="337" t="s">
        <v>234</v>
      </c>
      <c r="CD5406" s="338">
        <v>1</v>
      </c>
      <c r="CE5406" s="335">
        <v>45261</v>
      </c>
      <c r="CF5406" s="337"/>
      <c r="CG5406" s="337" t="s">
        <v>181</v>
      </c>
      <c r="CH5406" s="337"/>
      <c r="CI5406" s="337" t="s">
        <v>181</v>
      </c>
      <c r="CJ5406" s="337" t="s">
        <v>1602</v>
      </c>
      <c r="CK5406" s="337"/>
      <c r="CL5406" s="337"/>
      <c r="CM5406" s="337" t="s">
        <v>73</v>
      </c>
      <c r="CN5406" s="337">
        <v>3</v>
      </c>
    </row>
    <row r="5407" spans="4:92">
      <c r="D5407" s="273" t="s">
        <v>83</v>
      </c>
      <c r="E5407" s="273" t="s">
        <v>404</v>
      </c>
      <c r="F5407" s="273" t="s">
        <v>456</v>
      </c>
      <c r="G5407" s="273" t="s">
        <v>744</v>
      </c>
      <c r="H5407" s="274">
        <v>45047</v>
      </c>
      <c r="I5407" s="273">
        <v>12309</v>
      </c>
      <c r="J5407" s="273">
        <v>740</v>
      </c>
      <c r="K5407" s="273">
        <v>1076.96</v>
      </c>
      <c r="L5407" s="273" t="s">
        <v>66</v>
      </c>
      <c r="M5407" s="273">
        <v>454.3118437</v>
      </c>
      <c r="N5407" s="273" t="s">
        <v>115</v>
      </c>
      <c r="W5407" s="273">
        <v>178527</v>
      </c>
      <c r="X5407" s="273" t="s">
        <v>64</v>
      </c>
      <c r="Y5407" s="273" t="s">
        <v>287</v>
      </c>
      <c r="Z5407" s="273" t="s">
        <v>325</v>
      </c>
      <c r="AA5407" s="273" t="s">
        <v>469</v>
      </c>
      <c r="AB5407" s="274">
        <v>44927</v>
      </c>
      <c r="AC5407" s="273">
        <v>15303</v>
      </c>
      <c r="AD5407" s="273">
        <v>68</v>
      </c>
      <c r="AK5407" s="273">
        <v>328559</v>
      </c>
      <c r="BV5407" s="279" t="s">
        <v>64</v>
      </c>
      <c r="BW5407" s="280" t="s">
        <v>75</v>
      </c>
      <c r="BX5407" s="280" t="s">
        <v>79</v>
      </c>
      <c r="BY5407" s="280" t="s">
        <v>79</v>
      </c>
      <c r="BZ5407" s="280" t="s">
        <v>86</v>
      </c>
      <c r="CA5407" s="280" t="s">
        <v>87</v>
      </c>
      <c r="CB5407" s="280" t="s">
        <v>233</v>
      </c>
      <c r="CC5407" s="280" t="s">
        <v>234</v>
      </c>
      <c r="CD5407" s="281">
        <v>1</v>
      </c>
      <c r="CE5407" s="277">
        <v>45261</v>
      </c>
      <c r="CF5407" s="280"/>
      <c r="CG5407" s="280" t="s">
        <v>181</v>
      </c>
      <c r="CH5407" s="280"/>
      <c r="CI5407" s="280" t="s">
        <v>181</v>
      </c>
      <c r="CJ5407" s="280" t="s">
        <v>1602</v>
      </c>
      <c r="CK5407" s="280"/>
      <c r="CL5407" s="280"/>
      <c r="CM5407" s="280" t="s">
        <v>73</v>
      </c>
      <c r="CN5407" s="280">
        <v>3</v>
      </c>
    </row>
    <row r="5408" spans="4:92">
      <c r="D5408" s="273" t="s">
        <v>83</v>
      </c>
      <c r="E5408" s="273" t="s">
        <v>404</v>
      </c>
      <c r="F5408" s="273" t="s">
        <v>456</v>
      </c>
      <c r="G5408" s="273" t="s">
        <v>744</v>
      </c>
      <c r="H5408" s="274">
        <v>45047</v>
      </c>
      <c r="I5408" s="273">
        <v>12309</v>
      </c>
      <c r="J5408" s="273">
        <v>740</v>
      </c>
      <c r="K5408" s="273">
        <v>0</v>
      </c>
      <c r="L5408" s="273" t="s">
        <v>66</v>
      </c>
      <c r="N5408" s="273" t="s">
        <v>107</v>
      </c>
      <c r="W5408" s="273">
        <v>178528</v>
      </c>
      <c r="X5408" s="273" t="s">
        <v>64</v>
      </c>
      <c r="Y5408" s="273" t="s">
        <v>287</v>
      </c>
      <c r="Z5408" s="273" t="s">
        <v>325</v>
      </c>
      <c r="AA5408" s="273" t="s">
        <v>469</v>
      </c>
      <c r="AB5408" s="274">
        <v>44927</v>
      </c>
      <c r="AC5408" s="273">
        <v>15303</v>
      </c>
      <c r="AD5408" s="273">
        <v>68</v>
      </c>
      <c r="AK5408" s="273">
        <v>328562</v>
      </c>
      <c r="BV5408" s="336" t="s">
        <v>64</v>
      </c>
      <c r="BW5408" s="337" t="s">
        <v>75</v>
      </c>
      <c r="BX5408" s="337" t="s">
        <v>79</v>
      </c>
      <c r="BY5408" s="337" t="s">
        <v>79</v>
      </c>
      <c r="BZ5408" s="337" t="s">
        <v>86</v>
      </c>
      <c r="CA5408" s="337" t="s">
        <v>87</v>
      </c>
      <c r="CB5408" s="337" t="s">
        <v>233</v>
      </c>
      <c r="CC5408" s="337" t="s">
        <v>234</v>
      </c>
      <c r="CD5408" s="338">
        <v>1</v>
      </c>
      <c r="CE5408" s="335">
        <v>45261</v>
      </c>
      <c r="CF5408" s="337"/>
      <c r="CG5408" s="337" t="s">
        <v>181</v>
      </c>
      <c r="CH5408" s="337"/>
      <c r="CI5408" s="337" t="s">
        <v>181</v>
      </c>
      <c r="CJ5408" s="337" t="s">
        <v>1602</v>
      </c>
      <c r="CK5408" s="337"/>
      <c r="CL5408" s="337"/>
      <c r="CM5408" s="337" t="s">
        <v>73</v>
      </c>
      <c r="CN5408" s="337">
        <v>3</v>
      </c>
    </row>
    <row r="5409" spans="4:92">
      <c r="D5409" s="273" t="s">
        <v>83</v>
      </c>
      <c r="E5409" s="273" t="s">
        <v>404</v>
      </c>
      <c r="F5409" s="273" t="s">
        <v>456</v>
      </c>
      <c r="G5409" s="273" t="s">
        <v>744</v>
      </c>
      <c r="H5409" s="274">
        <v>45078</v>
      </c>
      <c r="I5409" s="273">
        <v>12578</v>
      </c>
      <c r="J5409" s="273">
        <v>740</v>
      </c>
      <c r="W5409" s="273">
        <v>190339</v>
      </c>
      <c r="X5409" s="273" t="s">
        <v>64</v>
      </c>
      <c r="Y5409" s="273" t="s">
        <v>287</v>
      </c>
      <c r="Z5409" s="273" t="s">
        <v>325</v>
      </c>
      <c r="AA5409" s="273" t="s">
        <v>469</v>
      </c>
      <c r="AB5409" s="274">
        <v>44927</v>
      </c>
      <c r="AC5409" s="273">
        <v>15303</v>
      </c>
      <c r="AD5409" s="273">
        <v>68</v>
      </c>
      <c r="AK5409" s="273">
        <v>328565</v>
      </c>
      <c r="BV5409" s="279" t="s">
        <v>64</v>
      </c>
      <c r="BW5409" s="280" t="s">
        <v>75</v>
      </c>
      <c r="BX5409" s="280" t="s">
        <v>79</v>
      </c>
      <c r="BY5409" s="280" t="s">
        <v>79</v>
      </c>
      <c r="BZ5409" s="280" t="s">
        <v>86</v>
      </c>
      <c r="CA5409" s="280" t="s">
        <v>87</v>
      </c>
      <c r="CB5409" s="280" t="s">
        <v>233</v>
      </c>
      <c r="CC5409" s="280" t="s">
        <v>234</v>
      </c>
      <c r="CD5409" s="281">
        <v>1</v>
      </c>
      <c r="CE5409" s="277">
        <v>45261</v>
      </c>
      <c r="CF5409" s="280"/>
      <c r="CG5409" s="280" t="s">
        <v>181</v>
      </c>
      <c r="CH5409" s="280"/>
      <c r="CI5409" s="280" t="s">
        <v>181</v>
      </c>
      <c r="CJ5409" s="280" t="s">
        <v>1602</v>
      </c>
      <c r="CK5409" s="280"/>
      <c r="CL5409" s="280"/>
      <c r="CM5409" s="280" t="s">
        <v>73</v>
      </c>
      <c r="CN5409" s="280">
        <v>3</v>
      </c>
    </row>
    <row r="5410" spans="4:92">
      <c r="D5410" s="273" t="s">
        <v>83</v>
      </c>
      <c r="E5410" s="273" t="s">
        <v>404</v>
      </c>
      <c r="F5410" s="273" t="s">
        <v>456</v>
      </c>
      <c r="G5410" s="273" t="s">
        <v>457</v>
      </c>
      <c r="H5410" s="274">
        <v>44958</v>
      </c>
      <c r="I5410" s="273">
        <v>11368</v>
      </c>
      <c r="J5410" s="273">
        <v>739</v>
      </c>
      <c r="W5410" s="273">
        <v>143559</v>
      </c>
      <c r="X5410" s="273" t="s">
        <v>64</v>
      </c>
      <c r="Y5410" s="273" t="s">
        <v>287</v>
      </c>
      <c r="Z5410" s="273" t="s">
        <v>325</v>
      </c>
      <c r="AA5410" s="273" t="s">
        <v>469</v>
      </c>
      <c r="AB5410" s="274">
        <v>44927</v>
      </c>
      <c r="AC5410" s="273">
        <v>15303</v>
      </c>
      <c r="AD5410" s="273">
        <v>68</v>
      </c>
      <c r="AK5410" s="273">
        <v>328568</v>
      </c>
      <c r="BV5410" s="336" t="s">
        <v>64</v>
      </c>
      <c r="BW5410" s="337" t="s">
        <v>75</v>
      </c>
      <c r="BX5410" s="337" t="s">
        <v>79</v>
      </c>
      <c r="BY5410" s="337" t="s">
        <v>79</v>
      </c>
      <c r="BZ5410" s="337" t="s">
        <v>86</v>
      </c>
      <c r="CA5410" s="337" t="s">
        <v>87</v>
      </c>
      <c r="CB5410" s="337" t="s">
        <v>233</v>
      </c>
      <c r="CC5410" s="337" t="s">
        <v>234</v>
      </c>
      <c r="CD5410" s="338">
        <v>1</v>
      </c>
      <c r="CE5410" s="335">
        <v>45261</v>
      </c>
      <c r="CF5410" s="337"/>
      <c r="CG5410" s="337" t="s">
        <v>181</v>
      </c>
      <c r="CH5410" s="337"/>
      <c r="CI5410" s="337" t="s">
        <v>181</v>
      </c>
      <c r="CJ5410" s="337" t="s">
        <v>1602</v>
      </c>
      <c r="CK5410" s="337"/>
      <c r="CL5410" s="337"/>
      <c r="CM5410" s="337" t="s">
        <v>73</v>
      </c>
      <c r="CN5410" s="337">
        <v>3</v>
      </c>
    </row>
    <row r="5411" spans="4:92">
      <c r="D5411" s="273" t="s">
        <v>83</v>
      </c>
      <c r="E5411" s="273" t="s">
        <v>404</v>
      </c>
      <c r="F5411" s="273" t="s">
        <v>456</v>
      </c>
      <c r="G5411" s="273" t="s">
        <v>457</v>
      </c>
      <c r="H5411" s="274">
        <v>44958</v>
      </c>
      <c r="I5411" s="273">
        <v>11368</v>
      </c>
      <c r="J5411" s="273">
        <v>739</v>
      </c>
      <c r="K5411" s="273">
        <v>1016.79</v>
      </c>
      <c r="L5411" s="273" t="s">
        <v>66</v>
      </c>
      <c r="M5411" s="273">
        <v>381.50006180000003</v>
      </c>
      <c r="N5411" s="273" t="s">
        <v>115</v>
      </c>
      <c r="W5411" s="273">
        <v>143583</v>
      </c>
      <c r="X5411" s="273" t="s">
        <v>64</v>
      </c>
      <c r="Y5411" s="273" t="s">
        <v>287</v>
      </c>
      <c r="Z5411" s="273" t="s">
        <v>325</v>
      </c>
      <c r="AA5411" s="273" t="s">
        <v>469</v>
      </c>
      <c r="AB5411" s="274">
        <v>44927</v>
      </c>
      <c r="AC5411" s="273">
        <v>15303</v>
      </c>
      <c r="AD5411" s="273">
        <v>68</v>
      </c>
      <c r="AK5411" s="273">
        <v>328572</v>
      </c>
      <c r="BV5411" s="279" t="s">
        <v>64</v>
      </c>
      <c r="BW5411" s="280" t="s">
        <v>75</v>
      </c>
      <c r="BX5411" s="280" t="s">
        <v>79</v>
      </c>
      <c r="BY5411" s="280" t="s">
        <v>79</v>
      </c>
      <c r="BZ5411" s="280" t="s">
        <v>86</v>
      </c>
      <c r="CA5411" s="280" t="s">
        <v>87</v>
      </c>
      <c r="CB5411" s="280" t="s">
        <v>233</v>
      </c>
      <c r="CC5411" s="280" t="s">
        <v>234</v>
      </c>
      <c r="CD5411" s="281">
        <v>1</v>
      </c>
      <c r="CE5411" s="277">
        <v>45261</v>
      </c>
      <c r="CF5411" s="280"/>
      <c r="CG5411" s="280" t="s">
        <v>181</v>
      </c>
      <c r="CH5411" s="280"/>
      <c r="CI5411" s="280" t="s">
        <v>181</v>
      </c>
      <c r="CJ5411" s="280" t="s">
        <v>1602</v>
      </c>
      <c r="CK5411" s="280"/>
      <c r="CL5411" s="280"/>
      <c r="CM5411" s="280" t="s">
        <v>73</v>
      </c>
      <c r="CN5411" s="280">
        <v>3</v>
      </c>
    </row>
    <row r="5412" spans="4:92">
      <c r="D5412" s="273" t="s">
        <v>83</v>
      </c>
      <c r="E5412" s="273" t="s">
        <v>404</v>
      </c>
      <c r="F5412" s="273" t="s">
        <v>456</v>
      </c>
      <c r="G5412" s="273" t="s">
        <v>457</v>
      </c>
      <c r="H5412" s="274">
        <v>44958</v>
      </c>
      <c r="I5412" s="273">
        <v>11368</v>
      </c>
      <c r="J5412" s="273">
        <v>739</v>
      </c>
      <c r="K5412" s="273">
        <v>0</v>
      </c>
      <c r="L5412" s="273" t="s">
        <v>66</v>
      </c>
      <c r="N5412" s="273" t="s">
        <v>107</v>
      </c>
      <c r="W5412" s="273">
        <v>143584</v>
      </c>
      <c r="X5412" s="273" t="s">
        <v>64</v>
      </c>
      <c r="Y5412" s="273" t="s">
        <v>287</v>
      </c>
      <c r="Z5412" s="273" t="s">
        <v>325</v>
      </c>
      <c r="AA5412" s="273" t="s">
        <v>469</v>
      </c>
      <c r="AB5412" s="274">
        <v>44927</v>
      </c>
      <c r="AC5412" s="273">
        <v>15303</v>
      </c>
      <c r="AD5412" s="273">
        <v>68</v>
      </c>
      <c r="AK5412" s="273">
        <v>328574</v>
      </c>
      <c r="BV5412" s="336" t="s">
        <v>64</v>
      </c>
      <c r="BW5412" s="337" t="s">
        <v>75</v>
      </c>
      <c r="BX5412" s="337" t="s">
        <v>79</v>
      </c>
      <c r="BY5412" s="337" t="s">
        <v>79</v>
      </c>
      <c r="BZ5412" s="337" t="s">
        <v>86</v>
      </c>
      <c r="CA5412" s="337" t="s">
        <v>87</v>
      </c>
      <c r="CB5412" s="337" t="s">
        <v>233</v>
      </c>
      <c r="CC5412" s="337" t="s">
        <v>234</v>
      </c>
      <c r="CD5412" s="338">
        <v>1</v>
      </c>
      <c r="CE5412" s="335">
        <v>45261</v>
      </c>
      <c r="CF5412" s="337"/>
      <c r="CG5412" s="337" t="s">
        <v>181</v>
      </c>
      <c r="CH5412" s="337"/>
      <c r="CI5412" s="337" t="s">
        <v>181</v>
      </c>
      <c r="CJ5412" s="337" t="s">
        <v>1602</v>
      </c>
      <c r="CK5412" s="337"/>
      <c r="CL5412" s="337"/>
      <c r="CM5412" s="337" t="s">
        <v>73</v>
      </c>
      <c r="CN5412" s="337">
        <v>3</v>
      </c>
    </row>
    <row r="5413" spans="4:92">
      <c r="D5413" s="273" t="s">
        <v>83</v>
      </c>
      <c r="E5413" s="273" t="s">
        <v>404</v>
      </c>
      <c r="F5413" s="273" t="s">
        <v>456</v>
      </c>
      <c r="G5413" s="273" t="s">
        <v>457</v>
      </c>
      <c r="H5413" s="274">
        <v>44986</v>
      </c>
      <c r="I5413" s="273">
        <v>11530</v>
      </c>
      <c r="J5413" s="273">
        <v>739</v>
      </c>
      <c r="W5413" s="273">
        <v>148257</v>
      </c>
      <c r="X5413" s="273" t="s">
        <v>64</v>
      </c>
      <c r="Y5413" s="273" t="s">
        <v>287</v>
      </c>
      <c r="Z5413" s="273" t="s">
        <v>325</v>
      </c>
      <c r="AA5413" s="273" t="s">
        <v>469</v>
      </c>
      <c r="AB5413" s="274">
        <v>44927</v>
      </c>
      <c r="AC5413" s="273">
        <v>15303</v>
      </c>
      <c r="AD5413" s="273">
        <v>68</v>
      </c>
      <c r="AK5413" s="273">
        <v>328577</v>
      </c>
      <c r="BV5413" s="279" t="s">
        <v>64</v>
      </c>
      <c r="BW5413" s="280" t="s">
        <v>75</v>
      </c>
      <c r="BX5413" s="280" t="s">
        <v>79</v>
      </c>
      <c r="BY5413" s="280" t="s">
        <v>79</v>
      </c>
      <c r="BZ5413" s="280" t="s">
        <v>86</v>
      </c>
      <c r="CA5413" s="280" t="s">
        <v>87</v>
      </c>
      <c r="CB5413" s="280" t="s">
        <v>233</v>
      </c>
      <c r="CC5413" s="280" t="s">
        <v>234</v>
      </c>
      <c r="CD5413" s="281">
        <v>1</v>
      </c>
      <c r="CE5413" s="277">
        <v>45261</v>
      </c>
      <c r="CF5413" s="280"/>
      <c r="CG5413" s="280" t="s">
        <v>181</v>
      </c>
      <c r="CH5413" s="280"/>
      <c r="CI5413" s="280" t="s">
        <v>181</v>
      </c>
      <c r="CJ5413" s="280" t="s">
        <v>1602</v>
      </c>
      <c r="CK5413" s="280"/>
      <c r="CL5413" s="280"/>
      <c r="CM5413" s="280" t="s">
        <v>73</v>
      </c>
      <c r="CN5413" s="280">
        <v>3</v>
      </c>
    </row>
    <row r="5414" spans="4:92">
      <c r="D5414" s="273" t="s">
        <v>83</v>
      </c>
      <c r="E5414" s="273" t="s">
        <v>404</v>
      </c>
      <c r="F5414" s="273" t="s">
        <v>456</v>
      </c>
      <c r="G5414" s="273" t="s">
        <v>457</v>
      </c>
      <c r="H5414" s="274">
        <v>44986</v>
      </c>
      <c r="I5414" s="273">
        <v>11530</v>
      </c>
      <c r="J5414" s="273">
        <v>739</v>
      </c>
      <c r="K5414" s="273">
        <v>1011.61</v>
      </c>
      <c r="L5414" s="273" t="s">
        <v>66</v>
      </c>
      <c r="M5414" s="273">
        <v>267.36891609999998</v>
      </c>
      <c r="N5414" s="273" t="s">
        <v>115</v>
      </c>
      <c r="W5414" s="273">
        <v>148281</v>
      </c>
      <c r="X5414" s="273" t="s">
        <v>64</v>
      </c>
      <c r="Y5414" s="273" t="s">
        <v>287</v>
      </c>
      <c r="Z5414" s="273" t="s">
        <v>325</v>
      </c>
      <c r="AA5414" s="273" t="s">
        <v>469</v>
      </c>
      <c r="AB5414" s="274">
        <v>44927</v>
      </c>
      <c r="AC5414" s="273">
        <v>15303</v>
      </c>
      <c r="AD5414" s="273">
        <v>68</v>
      </c>
      <c r="AK5414" s="273">
        <v>328580</v>
      </c>
      <c r="BV5414" s="336" t="s">
        <v>64</v>
      </c>
      <c r="BW5414" s="337" t="s">
        <v>75</v>
      </c>
      <c r="BX5414" s="337" t="s">
        <v>79</v>
      </c>
      <c r="BY5414" s="337" t="s">
        <v>79</v>
      </c>
      <c r="BZ5414" s="337" t="s">
        <v>86</v>
      </c>
      <c r="CA5414" s="337" t="s">
        <v>87</v>
      </c>
      <c r="CB5414" s="337" t="s">
        <v>233</v>
      </c>
      <c r="CC5414" s="337" t="s">
        <v>234</v>
      </c>
      <c r="CD5414" s="338">
        <v>1</v>
      </c>
      <c r="CE5414" s="335">
        <v>45261</v>
      </c>
      <c r="CF5414" s="337"/>
      <c r="CG5414" s="337" t="s">
        <v>181</v>
      </c>
      <c r="CH5414" s="337"/>
      <c r="CI5414" s="337" t="s">
        <v>181</v>
      </c>
      <c r="CJ5414" s="337" t="s">
        <v>1602</v>
      </c>
      <c r="CK5414" s="337"/>
      <c r="CL5414" s="337"/>
      <c r="CM5414" s="337" t="s">
        <v>73</v>
      </c>
      <c r="CN5414" s="337">
        <v>3</v>
      </c>
    </row>
    <row r="5415" spans="4:92">
      <c r="D5415" s="273" t="s">
        <v>83</v>
      </c>
      <c r="E5415" s="273" t="s">
        <v>404</v>
      </c>
      <c r="F5415" s="273" t="s">
        <v>456</v>
      </c>
      <c r="G5415" s="273" t="s">
        <v>457</v>
      </c>
      <c r="H5415" s="274">
        <v>44986</v>
      </c>
      <c r="I5415" s="273">
        <v>11530</v>
      </c>
      <c r="J5415" s="273">
        <v>739</v>
      </c>
      <c r="K5415" s="273">
        <v>0</v>
      </c>
      <c r="L5415" s="273" t="s">
        <v>66</v>
      </c>
      <c r="N5415" s="273" t="s">
        <v>107</v>
      </c>
      <c r="W5415" s="273">
        <v>148282</v>
      </c>
      <c r="X5415" s="273" t="s">
        <v>83</v>
      </c>
      <c r="Y5415" s="273" t="s">
        <v>63</v>
      </c>
      <c r="Z5415" s="273" t="s">
        <v>228</v>
      </c>
      <c r="AA5415" s="273" t="s">
        <v>237</v>
      </c>
      <c r="AB5415" s="274">
        <v>45047</v>
      </c>
      <c r="AC5415" s="273">
        <v>12168</v>
      </c>
      <c r="AD5415" s="273">
        <v>19</v>
      </c>
      <c r="AE5415" s="273">
        <v>1.18E-2</v>
      </c>
      <c r="AF5415" s="273" t="s">
        <v>90</v>
      </c>
      <c r="AG5415" s="273" t="s">
        <v>819</v>
      </c>
      <c r="AH5415" s="273" t="s">
        <v>1330</v>
      </c>
      <c r="AI5415" s="273" t="s">
        <v>199</v>
      </c>
      <c r="AJ5415" s="273" t="s">
        <v>1185</v>
      </c>
      <c r="AK5415" s="273">
        <v>182596</v>
      </c>
      <c r="BV5415" s="279" t="s">
        <v>64</v>
      </c>
      <c r="BW5415" s="280" t="s">
        <v>75</v>
      </c>
      <c r="BX5415" s="280" t="s">
        <v>79</v>
      </c>
      <c r="BY5415" s="280" t="s">
        <v>79</v>
      </c>
      <c r="BZ5415" s="280" t="s">
        <v>86</v>
      </c>
      <c r="CA5415" s="280" t="s">
        <v>87</v>
      </c>
      <c r="CB5415" s="280" t="s">
        <v>233</v>
      </c>
      <c r="CC5415" s="280" t="s">
        <v>234</v>
      </c>
      <c r="CD5415" s="281">
        <v>1</v>
      </c>
      <c r="CE5415" s="277">
        <v>45261</v>
      </c>
      <c r="CF5415" s="280"/>
      <c r="CG5415" s="280" t="s">
        <v>181</v>
      </c>
      <c r="CH5415" s="280"/>
      <c r="CI5415" s="280" t="s">
        <v>181</v>
      </c>
      <c r="CJ5415" s="280" t="s">
        <v>1602</v>
      </c>
      <c r="CK5415" s="280"/>
      <c r="CL5415" s="280"/>
      <c r="CM5415" s="280" t="s">
        <v>73</v>
      </c>
      <c r="CN5415" s="280">
        <v>3</v>
      </c>
    </row>
    <row r="5416" spans="4:92">
      <c r="D5416" s="273" t="s">
        <v>83</v>
      </c>
      <c r="E5416" s="273" t="s">
        <v>404</v>
      </c>
      <c r="F5416" s="273" t="s">
        <v>456</v>
      </c>
      <c r="G5416" s="273" t="s">
        <v>457</v>
      </c>
      <c r="H5416" s="274">
        <v>45017</v>
      </c>
      <c r="I5416" s="273">
        <v>11692</v>
      </c>
      <c r="J5416" s="273">
        <v>739</v>
      </c>
      <c r="W5416" s="273">
        <v>152955</v>
      </c>
      <c r="X5416" s="273" t="s">
        <v>83</v>
      </c>
      <c r="Y5416" s="273" t="s">
        <v>63</v>
      </c>
      <c r="Z5416" s="273" t="s">
        <v>228</v>
      </c>
      <c r="AA5416" s="273" t="s">
        <v>237</v>
      </c>
      <c r="AB5416" s="274">
        <v>45047</v>
      </c>
      <c r="AC5416" s="273">
        <v>12168</v>
      </c>
      <c r="AD5416" s="273">
        <v>19</v>
      </c>
      <c r="AE5416" s="273">
        <v>9.0299999999999994</v>
      </c>
      <c r="AF5416" s="273" t="s">
        <v>90</v>
      </c>
      <c r="AG5416" s="273" t="s">
        <v>887</v>
      </c>
      <c r="AH5416" s="273" t="s">
        <v>1348</v>
      </c>
      <c r="AI5416" s="273" t="s">
        <v>123</v>
      </c>
      <c r="AJ5416" s="273" t="s">
        <v>200</v>
      </c>
      <c r="AK5416" s="273">
        <v>182602</v>
      </c>
      <c r="BV5416" s="336" t="s">
        <v>64</v>
      </c>
      <c r="BW5416" s="337" t="s">
        <v>75</v>
      </c>
      <c r="BX5416" s="337" t="s">
        <v>79</v>
      </c>
      <c r="BY5416" s="337" t="s">
        <v>79</v>
      </c>
      <c r="BZ5416" s="337" t="s">
        <v>86</v>
      </c>
      <c r="CA5416" s="337" t="s">
        <v>87</v>
      </c>
      <c r="CB5416" s="337" t="s">
        <v>233</v>
      </c>
      <c r="CC5416" s="337" t="s">
        <v>234</v>
      </c>
      <c r="CD5416" s="338">
        <v>1</v>
      </c>
      <c r="CE5416" s="335">
        <v>45261</v>
      </c>
      <c r="CF5416" s="337"/>
      <c r="CG5416" s="337" t="s">
        <v>181</v>
      </c>
      <c r="CH5416" s="337"/>
      <c r="CI5416" s="337" t="s">
        <v>181</v>
      </c>
      <c r="CJ5416" s="337" t="s">
        <v>1602</v>
      </c>
      <c r="CK5416" s="337"/>
      <c r="CL5416" s="337"/>
      <c r="CM5416" s="337" t="s">
        <v>73</v>
      </c>
      <c r="CN5416" s="337">
        <v>3</v>
      </c>
    </row>
    <row r="5417" spans="4:92">
      <c r="D5417" s="273" t="s">
        <v>83</v>
      </c>
      <c r="E5417" s="273" t="s">
        <v>404</v>
      </c>
      <c r="F5417" s="273" t="s">
        <v>456</v>
      </c>
      <c r="G5417" s="273" t="s">
        <v>457</v>
      </c>
      <c r="H5417" s="274">
        <v>45017</v>
      </c>
      <c r="I5417" s="273">
        <v>11692</v>
      </c>
      <c r="J5417" s="273">
        <v>739</v>
      </c>
      <c r="K5417" s="273">
        <v>759.67</v>
      </c>
      <c r="L5417" s="273" t="s">
        <v>66</v>
      </c>
      <c r="M5417" s="273">
        <v>296.79760110000001</v>
      </c>
      <c r="N5417" s="273" t="s">
        <v>115</v>
      </c>
      <c r="W5417" s="273">
        <v>152979</v>
      </c>
      <c r="X5417" s="273" t="s">
        <v>83</v>
      </c>
      <c r="Y5417" s="273" t="s">
        <v>63</v>
      </c>
      <c r="Z5417" s="273" t="s">
        <v>228</v>
      </c>
      <c r="AA5417" s="273" t="s">
        <v>237</v>
      </c>
      <c r="AB5417" s="274">
        <v>45047</v>
      </c>
      <c r="AC5417" s="273">
        <v>12168</v>
      </c>
      <c r="AD5417" s="273">
        <v>19</v>
      </c>
      <c r="AE5417" s="273">
        <v>1.27</v>
      </c>
      <c r="AF5417" s="273" t="s">
        <v>90</v>
      </c>
      <c r="AG5417" s="273" t="s">
        <v>884</v>
      </c>
      <c r="AH5417" s="273" t="s">
        <v>1349</v>
      </c>
      <c r="AI5417" s="273" t="s">
        <v>123</v>
      </c>
      <c r="AJ5417" s="273" t="s">
        <v>200</v>
      </c>
      <c r="AK5417" s="273">
        <v>182608</v>
      </c>
      <c r="BV5417" s="279" t="s">
        <v>64</v>
      </c>
      <c r="BW5417" s="280" t="s">
        <v>75</v>
      </c>
      <c r="BX5417" s="280" t="s">
        <v>79</v>
      </c>
      <c r="BY5417" s="280" t="s">
        <v>79</v>
      </c>
      <c r="BZ5417" s="280" t="s">
        <v>86</v>
      </c>
      <c r="CA5417" s="280" t="s">
        <v>87</v>
      </c>
      <c r="CB5417" s="280" t="s">
        <v>225</v>
      </c>
      <c r="CC5417" s="280" t="s">
        <v>226</v>
      </c>
      <c r="CD5417" s="281">
        <v>5</v>
      </c>
      <c r="CE5417" s="277">
        <v>45261</v>
      </c>
      <c r="CF5417" s="280">
        <v>0</v>
      </c>
      <c r="CG5417" s="280" t="s">
        <v>90</v>
      </c>
      <c r="CH5417" s="280">
        <v>0</v>
      </c>
      <c r="CI5417" s="280" t="s">
        <v>80</v>
      </c>
      <c r="CJ5417" s="280"/>
      <c r="CK5417" s="280"/>
      <c r="CL5417" s="280"/>
      <c r="CM5417" s="280" t="s">
        <v>73</v>
      </c>
      <c r="CN5417" s="280">
        <v>3</v>
      </c>
    </row>
    <row r="5418" spans="4:92">
      <c r="D5418" s="273" t="s">
        <v>83</v>
      </c>
      <c r="E5418" s="273" t="s">
        <v>404</v>
      </c>
      <c r="F5418" s="273" t="s">
        <v>456</v>
      </c>
      <c r="G5418" s="273" t="s">
        <v>457</v>
      </c>
      <c r="H5418" s="274">
        <v>45017</v>
      </c>
      <c r="I5418" s="273">
        <v>11692</v>
      </c>
      <c r="J5418" s="273">
        <v>739</v>
      </c>
      <c r="K5418" s="273">
        <v>0</v>
      </c>
      <c r="L5418" s="273" t="s">
        <v>66</v>
      </c>
      <c r="N5418" s="273" t="s">
        <v>107</v>
      </c>
      <c r="W5418" s="273">
        <v>152980</v>
      </c>
      <c r="X5418" s="273" t="s">
        <v>83</v>
      </c>
      <c r="Y5418" s="273" t="s">
        <v>63</v>
      </c>
      <c r="Z5418" s="273" t="s">
        <v>228</v>
      </c>
      <c r="AA5418" s="273" t="s">
        <v>237</v>
      </c>
      <c r="AB5418" s="274">
        <v>45047</v>
      </c>
      <c r="AC5418" s="273">
        <v>12168</v>
      </c>
      <c r="AD5418" s="273">
        <v>19</v>
      </c>
      <c r="AE5418" s="273">
        <v>0.89</v>
      </c>
      <c r="AF5418" s="273" t="s">
        <v>90</v>
      </c>
      <c r="AG5418" s="273" t="s">
        <v>884</v>
      </c>
      <c r="AH5418" s="273" t="s">
        <v>1351</v>
      </c>
      <c r="AI5418" s="273" t="s">
        <v>123</v>
      </c>
      <c r="AJ5418" s="273" t="s">
        <v>200</v>
      </c>
      <c r="AK5418" s="273">
        <v>182614</v>
      </c>
      <c r="BV5418" s="336" t="s">
        <v>64</v>
      </c>
      <c r="BW5418" s="337" t="s">
        <v>75</v>
      </c>
      <c r="BX5418" s="337" t="s">
        <v>79</v>
      </c>
      <c r="BY5418" s="337" t="s">
        <v>79</v>
      </c>
      <c r="BZ5418" s="337" t="s">
        <v>86</v>
      </c>
      <c r="CA5418" s="337" t="s">
        <v>87</v>
      </c>
      <c r="CB5418" s="337" t="s">
        <v>225</v>
      </c>
      <c r="CC5418" s="337" t="s">
        <v>226</v>
      </c>
      <c r="CD5418" s="338">
        <v>5</v>
      </c>
      <c r="CE5418" s="335">
        <v>45261</v>
      </c>
      <c r="CF5418" s="337">
        <v>0</v>
      </c>
      <c r="CG5418" s="337" t="s">
        <v>90</v>
      </c>
      <c r="CH5418" s="337">
        <v>0</v>
      </c>
      <c r="CI5418" s="337" t="s">
        <v>80</v>
      </c>
      <c r="CJ5418" s="337"/>
      <c r="CK5418" s="337"/>
      <c r="CL5418" s="337"/>
      <c r="CM5418" s="337" t="s">
        <v>73</v>
      </c>
      <c r="CN5418" s="337">
        <v>3</v>
      </c>
    </row>
    <row r="5419" spans="4:92">
      <c r="D5419" s="273" t="s">
        <v>83</v>
      </c>
      <c r="E5419" s="273" t="s">
        <v>404</v>
      </c>
      <c r="F5419" s="273" t="s">
        <v>456</v>
      </c>
      <c r="G5419" s="273" t="s">
        <v>457</v>
      </c>
      <c r="H5419" s="274">
        <v>45047</v>
      </c>
      <c r="I5419" s="273">
        <v>12308</v>
      </c>
      <c r="J5419" s="273">
        <v>739</v>
      </c>
      <c r="W5419" s="273">
        <v>178474</v>
      </c>
      <c r="X5419" s="273" t="s">
        <v>83</v>
      </c>
      <c r="Y5419" s="273" t="s">
        <v>63</v>
      </c>
      <c r="Z5419" s="273" t="s">
        <v>228</v>
      </c>
      <c r="AA5419" s="273" t="s">
        <v>237</v>
      </c>
      <c r="AB5419" s="274">
        <v>45047</v>
      </c>
      <c r="AC5419" s="273">
        <v>12168</v>
      </c>
      <c r="AD5419" s="273">
        <v>19</v>
      </c>
      <c r="AE5419" s="273">
        <v>22.123000000000001</v>
      </c>
      <c r="AF5419" s="273" t="s">
        <v>90</v>
      </c>
      <c r="AG5419" s="273" t="s">
        <v>795</v>
      </c>
      <c r="AH5419" s="273" t="s">
        <v>1354</v>
      </c>
      <c r="AI5419" s="273" t="s">
        <v>123</v>
      </c>
      <c r="AJ5419" s="273" t="s">
        <v>200</v>
      </c>
      <c r="AK5419" s="273">
        <v>182620</v>
      </c>
      <c r="BV5419" s="279" t="s">
        <v>64</v>
      </c>
      <c r="BW5419" s="280" t="s">
        <v>75</v>
      </c>
      <c r="BX5419" s="280" t="s">
        <v>79</v>
      </c>
      <c r="BY5419" s="280" t="s">
        <v>79</v>
      </c>
      <c r="BZ5419" s="280" t="s">
        <v>86</v>
      </c>
      <c r="CA5419" s="280" t="s">
        <v>87</v>
      </c>
      <c r="CB5419" s="280" t="s">
        <v>225</v>
      </c>
      <c r="CC5419" s="280" t="s">
        <v>226</v>
      </c>
      <c r="CD5419" s="281">
        <v>5</v>
      </c>
      <c r="CE5419" s="277">
        <v>45261</v>
      </c>
      <c r="CF5419" s="280">
        <v>0</v>
      </c>
      <c r="CG5419" s="280" t="s">
        <v>90</v>
      </c>
      <c r="CH5419" s="280">
        <v>0</v>
      </c>
      <c r="CI5419" s="280" t="s">
        <v>80</v>
      </c>
      <c r="CJ5419" s="280"/>
      <c r="CK5419" s="280"/>
      <c r="CL5419" s="280"/>
      <c r="CM5419" s="280" t="s">
        <v>73</v>
      </c>
      <c r="CN5419" s="280">
        <v>3</v>
      </c>
    </row>
    <row r="5420" spans="4:92">
      <c r="D5420" s="273" t="s">
        <v>83</v>
      </c>
      <c r="E5420" s="273" t="s">
        <v>404</v>
      </c>
      <c r="F5420" s="273" t="s">
        <v>456</v>
      </c>
      <c r="G5420" s="273" t="s">
        <v>457</v>
      </c>
      <c r="H5420" s="274">
        <v>45047</v>
      </c>
      <c r="I5420" s="273">
        <v>12308</v>
      </c>
      <c r="J5420" s="273">
        <v>739</v>
      </c>
      <c r="K5420" s="273">
        <v>832.89</v>
      </c>
      <c r="L5420" s="273" t="s">
        <v>66</v>
      </c>
      <c r="M5420" s="273">
        <v>321.97961509999999</v>
      </c>
      <c r="N5420" s="273" t="s">
        <v>115</v>
      </c>
      <c r="W5420" s="273">
        <v>178498</v>
      </c>
      <c r="X5420" s="273" t="s">
        <v>83</v>
      </c>
      <c r="Y5420" s="273" t="s">
        <v>63</v>
      </c>
      <c r="Z5420" s="273" t="s">
        <v>228</v>
      </c>
      <c r="AA5420" s="273" t="s">
        <v>237</v>
      </c>
      <c r="AB5420" s="274">
        <v>45047</v>
      </c>
      <c r="AC5420" s="273">
        <v>12168</v>
      </c>
      <c r="AD5420" s="273">
        <v>19</v>
      </c>
      <c r="AE5420" s="273">
        <v>1.0999999999999999E-2</v>
      </c>
      <c r="AF5420" s="273" t="s">
        <v>90</v>
      </c>
      <c r="AG5420" s="273" t="s">
        <v>1355</v>
      </c>
      <c r="AH5420" s="273" t="s">
        <v>1356</v>
      </c>
      <c r="AI5420" s="273" t="s">
        <v>123</v>
      </c>
      <c r="AJ5420" s="273" t="s">
        <v>200</v>
      </c>
      <c r="AK5420" s="273">
        <v>182626</v>
      </c>
      <c r="BV5420" s="336" t="s">
        <v>64</v>
      </c>
      <c r="BW5420" s="337" t="s">
        <v>75</v>
      </c>
      <c r="BX5420" s="337" t="s">
        <v>79</v>
      </c>
      <c r="BY5420" s="337" t="s">
        <v>79</v>
      </c>
      <c r="BZ5420" s="337" t="s">
        <v>86</v>
      </c>
      <c r="CA5420" s="337" t="s">
        <v>87</v>
      </c>
      <c r="CB5420" s="337" t="s">
        <v>225</v>
      </c>
      <c r="CC5420" s="337" t="s">
        <v>226</v>
      </c>
      <c r="CD5420" s="338">
        <v>5</v>
      </c>
      <c r="CE5420" s="335">
        <v>45261</v>
      </c>
      <c r="CF5420" s="337">
        <v>0</v>
      </c>
      <c r="CG5420" s="337" t="s">
        <v>90</v>
      </c>
      <c r="CH5420" s="337">
        <v>0</v>
      </c>
      <c r="CI5420" s="337" t="s">
        <v>80</v>
      </c>
      <c r="CJ5420" s="337"/>
      <c r="CK5420" s="337"/>
      <c r="CL5420" s="337"/>
      <c r="CM5420" s="337" t="s">
        <v>73</v>
      </c>
      <c r="CN5420" s="337">
        <v>3</v>
      </c>
    </row>
    <row r="5421" spans="4:92">
      <c r="D5421" s="273" t="s">
        <v>83</v>
      </c>
      <c r="E5421" s="273" t="s">
        <v>404</v>
      </c>
      <c r="F5421" s="273" t="s">
        <v>456</v>
      </c>
      <c r="G5421" s="273" t="s">
        <v>457</v>
      </c>
      <c r="H5421" s="274">
        <v>45047</v>
      </c>
      <c r="I5421" s="273">
        <v>12308</v>
      </c>
      <c r="J5421" s="273">
        <v>739</v>
      </c>
      <c r="K5421" s="273">
        <v>0</v>
      </c>
      <c r="L5421" s="273" t="s">
        <v>66</v>
      </c>
      <c r="N5421" s="273" t="s">
        <v>107</v>
      </c>
      <c r="W5421" s="273">
        <v>178499</v>
      </c>
      <c r="X5421" s="273" t="s">
        <v>83</v>
      </c>
      <c r="Y5421" s="273" t="s">
        <v>63</v>
      </c>
      <c r="Z5421" s="273" t="s">
        <v>228</v>
      </c>
      <c r="AA5421" s="273" t="s">
        <v>237</v>
      </c>
      <c r="AB5421" s="274">
        <v>45047</v>
      </c>
      <c r="AC5421" s="273">
        <v>12168</v>
      </c>
      <c r="AD5421" s="273">
        <v>19</v>
      </c>
      <c r="AE5421" s="273">
        <v>9.5000000000000001E-2</v>
      </c>
      <c r="AF5421" s="273" t="s">
        <v>90</v>
      </c>
      <c r="AG5421" s="273" t="s">
        <v>1358</v>
      </c>
      <c r="AH5421" s="273" t="s">
        <v>489</v>
      </c>
      <c r="AI5421" s="273" t="s">
        <v>123</v>
      </c>
      <c r="AJ5421" s="273" t="s">
        <v>200</v>
      </c>
      <c r="AK5421" s="273">
        <v>182632</v>
      </c>
      <c r="BV5421" s="279" t="s">
        <v>64</v>
      </c>
      <c r="BW5421" s="280" t="s">
        <v>75</v>
      </c>
      <c r="BX5421" s="280" t="s">
        <v>79</v>
      </c>
      <c r="BY5421" s="280" t="s">
        <v>79</v>
      </c>
      <c r="BZ5421" s="280" t="s">
        <v>86</v>
      </c>
      <c r="CA5421" s="280" t="s">
        <v>87</v>
      </c>
      <c r="CB5421" s="280" t="s">
        <v>225</v>
      </c>
      <c r="CC5421" s="280" t="s">
        <v>226</v>
      </c>
      <c r="CD5421" s="281">
        <v>5</v>
      </c>
      <c r="CE5421" s="277">
        <v>45261</v>
      </c>
      <c r="CF5421" s="280">
        <v>0</v>
      </c>
      <c r="CG5421" s="280" t="s">
        <v>90</v>
      </c>
      <c r="CH5421" s="280">
        <v>0</v>
      </c>
      <c r="CI5421" s="280" t="s">
        <v>80</v>
      </c>
      <c r="CJ5421" s="280"/>
      <c r="CK5421" s="280"/>
      <c r="CL5421" s="280"/>
      <c r="CM5421" s="280" t="s">
        <v>73</v>
      </c>
      <c r="CN5421" s="280">
        <v>3</v>
      </c>
    </row>
    <row r="5422" spans="4:92">
      <c r="D5422" s="273" t="s">
        <v>83</v>
      </c>
      <c r="E5422" s="273" t="s">
        <v>404</v>
      </c>
      <c r="F5422" s="273" t="s">
        <v>456</v>
      </c>
      <c r="G5422" s="273" t="s">
        <v>457</v>
      </c>
      <c r="H5422" s="274">
        <v>45078</v>
      </c>
      <c r="I5422" s="273">
        <v>12577</v>
      </c>
      <c r="J5422" s="273">
        <v>739</v>
      </c>
      <c r="W5422" s="273">
        <v>190310</v>
      </c>
      <c r="X5422" s="273" t="s">
        <v>83</v>
      </c>
      <c r="Y5422" s="273" t="s">
        <v>63</v>
      </c>
      <c r="Z5422" s="273" t="s">
        <v>228</v>
      </c>
      <c r="AA5422" s="273" t="s">
        <v>237</v>
      </c>
      <c r="AB5422" s="274">
        <v>45047</v>
      </c>
      <c r="AC5422" s="273">
        <v>12168</v>
      </c>
      <c r="AD5422" s="273">
        <v>19</v>
      </c>
      <c r="AE5422" s="273">
        <v>6.3E-2</v>
      </c>
      <c r="AF5422" s="273" t="s">
        <v>90</v>
      </c>
      <c r="AG5422" s="273" t="s">
        <v>1005</v>
      </c>
      <c r="AH5422" s="273" t="s">
        <v>1892</v>
      </c>
      <c r="AI5422" s="273" t="s">
        <v>123</v>
      </c>
      <c r="AJ5422" s="273" t="s">
        <v>200</v>
      </c>
      <c r="AK5422" s="273">
        <v>182638</v>
      </c>
      <c r="BV5422" s="336" t="s">
        <v>64</v>
      </c>
      <c r="BW5422" s="337" t="s">
        <v>75</v>
      </c>
      <c r="BX5422" s="337" t="s">
        <v>79</v>
      </c>
      <c r="BY5422" s="337" t="s">
        <v>79</v>
      </c>
      <c r="BZ5422" s="337" t="s">
        <v>86</v>
      </c>
      <c r="CA5422" s="337" t="s">
        <v>87</v>
      </c>
      <c r="CB5422" s="337" t="s">
        <v>225</v>
      </c>
      <c r="CC5422" s="337" t="s">
        <v>226</v>
      </c>
      <c r="CD5422" s="338">
        <v>5</v>
      </c>
      <c r="CE5422" s="335">
        <v>45261</v>
      </c>
      <c r="CF5422" s="337">
        <v>0</v>
      </c>
      <c r="CG5422" s="337" t="s">
        <v>90</v>
      </c>
      <c r="CH5422" s="337">
        <v>0</v>
      </c>
      <c r="CI5422" s="337" t="s">
        <v>80</v>
      </c>
      <c r="CJ5422" s="337"/>
      <c r="CK5422" s="337"/>
      <c r="CL5422" s="337"/>
      <c r="CM5422" s="337" t="s">
        <v>73</v>
      </c>
      <c r="CN5422" s="337">
        <v>3</v>
      </c>
    </row>
    <row r="5423" spans="4:92">
      <c r="D5423" s="273" t="s">
        <v>83</v>
      </c>
      <c r="E5423" s="273" t="s">
        <v>404</v>
      </c>
      <c r="F5423" s="273" t="s">
        <v>456</v>
      </c>
      <c r="G5423" s="273" t="s">
        <v>457</v>
      </c>
      <c r="H5423" s="274">
        <v>45078</v>
      </c>
      <c r="I5423" s="273">
        <v>12577</v>
      </c>
      <c r="J5423" s="273">
        <v>739</v>
      </c>
      <c r="K5423" s="273">
        <v>897.97</v>
      </c>
      <c r="L5423" s="273" t="s">
        <v>66</v>
      </c>
      <c r="M5423" s="273">
        <v>344.27836300000001</v>
      </c>
      <c r="N5423" s="273" t="s">
        <v>115</v>
      </c>
      <c r="W5423" s="273">
        <v>190334</v>
      </c>
      <c r="X5423" s="273" t="s">
        <v>83</v>
      </c>
      <c r="Y5423" s="273" t="s">
        <v>63</v>
      </c>
      <c r="Z5423" s="273" t="s">
        <v>228</v>
      </c>
      <c r="AA5423" s="273" t="s">
        <v>237</v>
      </c>
      <c r="AB5423" s="274">
        <v>45047</v>
      </c>
      <c r="AC5423" s="273">
        <v>12168</v>
      </c>
      <c r="AD5423" s="273">
        <v>19</v>
      </c>
      <c r="AE5423" s="273">
        <v>0.17299999999999999</v>
      </c>
      <c r="AF5423" s="273" t="s">
        <v>90</v>
      </c>
      <c r="AG5423" s="273" t="s">
        <v>1876</v>
      </c>
      <c r="AH5423" s="273" t="s">
        <v>1877</v>
      </c>
      <c r="AI5423" s="273" t="s">
        <v>123</v>
      </c>
      <c r="AJ5423" s="273" t="s">
        <v>200</v>
      </c>
      <c r="AK5423" s="273">
        <v>182644</v>
      </c>
      <c r="BV5423" s="279" t="s">
        <v>64</v>
      </c>
      <c r="BW5423" s="280" t="s">
        <v>75</v>
      </c>
      <c r="BX5423" s="280" t="s">
        <v>79</v>
      </c>
      <c r="BY5423" s="280" t="s">
        <v>79</v>
      </c>
      <c r="BZ5423" s="280" t="s">
        <v>86</v>
      </c>
      <c r="CA5423" s="280" t="s">
        <v>87</v>
      </c>
      <c r="CB5423" s="280" t="s">
        <v>225</v>
      </c>
      <c r="CC5423" s="280" t="s">
        <v>226</v>
      </c>
      <c r="CD5423" s="281">
        <v>5</v>
      </c>
      <c r="CE5423" s="277">
        <v>45261</v>
      </c>
      <c r="CF5423" s="280">
        <v>0</v>
      </c>
      <c r="CG5423" s="280" t="s">
        <v>90</v>
      </c>
      <c r="CH5423" s="280">
        <v>0</v>
      </c>
      <c r="CI5423" s="280" t="s">
        <v>80</v>
      </c>
      <c r="CJ5423" s="280"/>
      <c r="CK5423" s="280"/>
      <c r="CL5423" s="280"/>
      <c r="CM5423" s="280" t="s">
        <v>73</v>
      </c>
      <c r="CN5423" s="280">
        <v>3</v>
      </c>
    </row>
    <row r="5424" spans="4:92">
      <c r="D5424" s="273" t="s">
        <v>83</v>
      </c>
      <c r="E5424" s="273" t="s">
        <v>404</v>
      </c>
      <c r="F5424" s="273" t="s">
        <v>456</v>
      </c>
      <c r="G5424" s="273" t="s">
        <v>457</v>
      </c>
      <c r="H5424" s="274">
        <v>45078</v>
      </c>
      <c r="I5424" s="273">
        <v>12577</v>
      </c>
      <c r="J5424" s="273">
        <v>739</v>
      </c>
      <c r="K5424" s="273">
        <v>0</v>
      </c>
      <c r="L5424" s="273" t="s">
        <v>66</v>
      </c>
      <c r="N5424" s="273" t="s">
        <v>107</v>
      </c>
      <c r="W5424" s="273">
        <v>190335</v>
      </c>
      <c r="X5424" s="273" t="s">
        <v>83</v>
      </c>
      <c r="Y5424" s="273" t="s">
        <v>63</v>
      </c>
      <c r="Z5424" s="273" t="s">
        <v>228</v>
      </c>
      <c r="AA5424" s="273" t="s">
        <v>237</v>
      </c>
      <c r="AB5424" s="274">
        <v>45047</v>
      </c>
      <c r="AC5424" s="273">
        <v>12168</v>
      </c>
      <c r="AD5424" s="273">
        <v>19</v>
      </c>
      <c r="AE5424" s="273">
        <v>0.18</v>
      </c>
      <c r="AF5424" s="273" t="s">
        <v>90</v>
      </c>
      <c r="AG5424" s="273" t="s">
        <v>1026</v>
      </c>
      <c r="AH5424" s="273" t="s">
        <v>1327</v>
      </c>
      <c r="AI5424" s="273" t="s">
        <v>123</v>
      </c>
      <c r="AJ5424" s="273" t="s">
        <v>200</v>
      </c>
      <c r="AK5424" s="273">
        <v>182650</v>
      </c>
      <c r="BV5424" s="336" t="s">
        <v>64</v>
      </c>
      <c r="BW5424" s="337" t="s">
        <v>75</v>
      </c>
      <c r="BX5424" s="337" t="s">
        <v>79</v>
      </c>
      <c r="BY5424" s="337" t="s">
        <v>79</v>
      </c>
      <c r="BZ5424" s="337" t="s">
        <v>86</v>
      </c>
      <c r="CA5424" s="337" t="s">
        <v>87</v>
      </c>
      <c r="CB5424" s="337" t="s">
        <v>225</v>
      </c>
      <c r="CC5424" s="337" t="s">
        <v>226</v>
      </c>
      <c r="CD5424" s="338">
        <v>5</v>
      </c>
      <c r="CE5424" s="335">
        <v>45261</v>
      </c>
      <c r="CF5424" s="337">
        <v>0</v>
      </c>
      <c r="CG5424" s="337" t="s">
        <v>90</v>
      </c>
      <c r="CH5424" s="337">
        <v>0</v>
      </c>
      <c r="CI5424" s="337" t="s">
        <v>80</v>
      </c>
      <c r="CJ5424" s="337"/>
      <c r="CK5424" s="337"/>
      <c r="CL5424" s="337"/>
      <c r="CM5424" s="337" t="s">
        <v>73</v>
      </c>
      <c r="CN5424" s="337">
        <v>3</v>
      </c>
    </row>
    <row r="5425" spans="4:92">
      <c r="D5425" s="273" t="s">
        <v>83</v>
      </c>
      <c r="E5425" s="273" t="s">
        <v>404</v>
      </c>
      <c r="F5425" s="273" t="s">
        <v>456</v>
      </c>
      <c r="G5425" s="273" t="s">
        <v>457</v>
      </c>
      <c r="H5425" s="274">
        <v>45108</v>
      </c>
      <c r="I5425" s="273">
        <v>12846</v>
      </c>
      <c r="J5425" s="273">
        <v>739</v>
      </c>
      <c r="W5425" s="273">
        <v>203794</v>
      </c>
      <c r="X5425" s="273" t="s">
        <v>83</v>
      </c>
      <c r="Y5425" s="273" t="s">
        <v>63</v>
      </c>
      <c r="Z5425" s="273" t="s">
        <v>228</v>
      </c>
      <c r="AA5425" s="273" t="s">
        <v>237</v>
      </c>
      <c r="AB5425" s="274">
        <v>45047</v>
      </c>
      <c r="AC5425" s="273">
        <v>12168</v>
      </c>
      <c r="AD5425" s="273">
        <v>19</v>
      </c>
      <c r="AE5425" s="273">
        <v>11.93</v>
      </c>
      <c r="AF5425" s="273" t="s">
        <v>90</v>
      </c>
      <c r="AG5425" s="273" t="s">
        <v>798</v>
      </c>
      <c r="AH5425" s="273" t="s">
        <v>953</v>
      </c>
      <c r="AI5425" s="273" t="s">
        <v>123</v>
      </c>
      <c r="AJ5425" s="273" t="s">
        <v>200</v>
      </c>
      <c r="AK5425" s="273">
        <v>182656</v>
      </c>
      <c r="BV5425" s="279" t="s">
        <v>64</v>
      </c>
      <c r="BW5425" s="280" t="s">
        <v>75</v>
      </c>
      <c r="BX5425" s="280" t="s">
        <v>79</v>
      </c>
      <c r="BY5425" s="280" t="s">
        <v>79</v>
      </c>
      <c r="BZ5425" s="280" t="s">
        <v>86</v>
      </c>
      <c r="CA5425" s="280" t="s">
        <v>87</v>
      </c>
      <c r="CB5425" s="280" t="s">
        <v>225</v>
      </c>
      <c r="CC5425" s="280" t="s">
        <v>226</v>
      </c>
      <c r="CD5425" s="281">
        <v>5</v>
      </c>
      <c r="CE5425" s="277">
        <v>45261</v>
      </c>
      <c r="CF5425" s="280">
        <v>0</v>
      </c>
      <c r="CG5425" s="280" t="s">
        <v>90</v>
      </c>
      <c r="CH5425" s="280">
        <v>0</v>
      </c>
      <c r="CI5425" s="280" t="s">
        <v>80</v>
      </c>
      <c r="CJ5425" s="280"/>
      <c r="CK5425" s="280"/>
      <c r="CL5425" s="280"/>
      <c r="CM5425" s="280" t="s">
        <v>73</v>
      </c>
      <c r="CN5425" s="280">
        <v>3</v>
      </c>
    </row>
    <row r="5426" spans="4:92">
      <c r="D5426" s="273" t="s">
        <v>83</v>
      </c>
      <c r="E5426" s="273" t="s">
        <v>404</v>
      </c>
      <c r="F5426" s="273" t="s">
        <v>456</v>
      </c>
      <c r="G5426" s="273" t="s">
        <v>457</v>
      </c>
      <c r="H5426" s="274">
        <v>45108</v>
      </c>
      <c r="I5426" s="273">
        <v>12846</v>
      </c>
      <c r="J5426" s="273">
        <v>739</v>
      </c>
      <c r="K5426" s="273">
        <v>897.97</v>
      </c>
      <c r="L5426" s="273" t="s">
        <v>66</v>
      </c>
      <c r="M5426" s="273">
        <v>344.27836300000001</v>
      </c>
      <c r="N5426" s="273" t="s">
        <v>115</v>
      </c>
      <c r="W5426" s="273">
        <v>203818</v>
      </c>
      <c r="X5426" s="273" t="s">
        <v>83</v>
      </c>
      <c r="Y5426" s="273" t="s">
        <v>63</v>
      </c>
      <c r="Z5426" s="273" t="s">
        <v>228</v>
      </c>
      <c r="AA5426" s="273" t="s">
        <v>237</v>
      </c>
      <c r="AB5426" s="274">
        <v>45078</v>
      </c>
      <c r="AC5426" s="273">
        <v>12435</v>
      </c>
      <c r="AD5426" s="273">
        <v>19</v>
      </c>
      <c r="AK5426" s="273">
        <v>196821</v>
      </c>
      <c r="BV5426" s="336" t="s">
        <v>64</v>
      </c>
      <c r="BW5426" s="337" t="s">
        <v>75</v>
      </c>
      <c r="BX5426" s="337" t="s">
        <v>79</v>
      </c>
      <c r="BY5426" s="337" t="s">
        <v>79</v>
      </c>
      <c r="BZ5426" s="337" t="s">
        <v>86</v>
      </c>
      <c r="CA5426" s="337" t="s">
        <v>87</v>
      </c>
      <c r="CB5426" s="337" t="s">
        <v>225</v>
      </c>
      <c r="CC5426" s="337" t="s">
        <v>226</v>
      </c>
      <c r="CD5426" s="338">
        <v>5</v>
      </c>
      <c r="CE5426" s="335">
        <v>45261</v>
      </c>
      <c r="CF5426" s="337">
        <v>0</v>
      </c>
      <c r="CG5426" s="337" t="s">
        <v>90</v>
      </c>
      <c r="CH5426" s="337">
        <v>0</v>
      </c>
      <c r="CI5426" s="337" t="s">
        <v>80</v>
      </c>
      <c r="CJ5426" s="337"/>
      <c r="CK5426" s="337"/>
      <c r="CL5426" s="337"/>
      <c r="CM5426" s="337" t="s">
        <v>73</v>
      </c>
      <c r="CN5426" s="337">
        <v>3</v>
      </c>
    </row>
    <row r="5427" spans="4:92">
      <c r="D5427" s="273" t="s">
        <v>83</v>
      </c>
      <c r="E5427" s="273" t="s">
        <v>404</v>
      </c>
      <c r="F5427" s="273" t="s">
        <v>456</v>
      </c>
      <c r="G5427" s="273" t="s">
        <v>457</v>
      </c>
      <c r="H5427" s="274">
        <v>45108</v>
      </c>
      <c r="I5427" s="273">
        <v>12846</v>
      </c>
      <c r="J5427" s="273">
        <v>739</v>
      </c>
      <c r="K5427" s="273">
        <v>0</v>
      </c>
      <c r="L5427" s="273" t="s">
        <v>66</v>
      </c>
      <c r="N5427" s="273" t="s">
        <v>107</v>
      </c>
      <c r="W5427" s="273">
        <v>203819</v>
      </c>
      <c r="X5427" s="273" t="s">
        <v>83</v>
      </c>
      <c r="Y5427" s="273" t="s">
        <v>63</v>
      </c>
      <c r="Z5427" s="273" t="s">
        <v>228</v>
      </c>
      <c r="AA5427" s="273" t="s">
        <v>237</v>
      </c>
      <c r="AB5427" s="274">
        <v>45078</v>
      </c>
      <c r="AC5427" s="273">
        <v>12437</v>
      </c>
      <c r="AD5427" s="273">
        <v>19</v>
      </c>
      <c r="AE5427" s="273">
        <v>1.268</v>
      </c>
      <c r="AF5427" s="273" t="s">
        <v>90</v>
      </c>
      <c r="AG5427" s="273" t="s">
        <v>1333</v>
      </c>
      <c r="AH5427" s="273" t="s">
        <v>1334</v>
      </c>
      <c r="AI5427" s="273" t="s">
        <v>123</v>
      </c>
      <c r="AJ5427" s="273" t="s">
        <v>214</v>
      </c>
      <c r="AK5427" s="273">
        <v>186927</v>
      </c>
      <c r="BV5427" s="279" t="s">
        <v>64</v>
      </c>
      <c r="BW5427" s="280" t="s">
        <v>75</v>
      </c>
      <c r="BX5427" s="280" t="s">
        <v>79</v>
      </c>
      <c r="BY5427" s="280" t="s">
        <v>79</v>
      </c>
      <c r="BZ5427" s="280" t="s">
        <v>86</v>
      </c>
      <c r="CA5427" s="280" t="s">
        <v>87</v>
      </c>
      <c r="CB5427" s="280" t="s">
        <v>225</v>
      </c>
      <c r="CC5427" s="280" t="s">
        <v>226</v>
      </c>
      <c r="CD5427" s="281">
        <v>5</v>
      </c>
      <c r="CE5427" s="277">
        <v>45261</v>
      </c>
      <c r="CF5427" s="280">
        <v>0</v>
      </c>
      <c r="CG5427" s="280" t="s">
        <v>90</v>
      </c>
      <c r="CH5427" s="280">
        <v>0</v>
      </c>
      <c r="CI5427" s="280" t="s">
        <v>80</v>
      </c>
      <c r="CJ5427" s="280"/>
      <c r="CK5427" s="280"/>
      <c r="CL5427" s="280"/>
      <c r="CM5427" s="280" t="s">
        <v>73</v>
      </c>
      <c r="CN5427" s="280">
        <v>3</v>
      </c>
    </row>
    <row r="5428" spans="4:92">
      <c r="D5428" s="273" t="s">
        <v>83</v>
      </c>
      <c r="E5428" s="273" t="s">
        <v>404</v>
      </c>
      <c r="F5428" s="273" t="s">
        <v>456</v>
      </c>
      <c r="G5428" s="273" t="s">
        <v>457</v>
      </c>
      <c r="H5428" s="274">
        <v>45139</v>
      </c>
      <c r="I5428" s="273">
        <v>13523</v>
      </c>
      <c r="J5428" s="273">
        <v>739</v>
      </c>
      <c r="W5428" s="273">
        <v>221863</v>
      </c>
      <c r="X5428" s="273" t="s">
        <v>83</v>
      </c>
      <c r="Y5428" s="273" t="s">
        <v>63</v>
      </c>
      <c r="Z5428" s="273" t="s">
        <v>228</v>
      </c>
      <c r="AA5428" s="273" t="s">
        <v>237</v>
      </c>
      <c r="AB5428" s="274">
        <v>45078</v>
      </c>
      <c r="AC5428" s="273">
        <v>12437</v>
      </c>
      <c r="AD5428" s="273">
        <v>19</v>
      </c>
      <c r="AE5428" s="273">
        <v>0.57999999999999996</v>
      </c>
      <c r="AF5428" s="273" t="s">
        <v>90</v>
      </c>
      <c r="AG5428" s="273" t="s">
        <v>879</v>
      </c>
      <c r="AH5428" s="273" t="s">
        <v>880</v>
      </c>
      <c r="AI5428" s="273" t="s">
        <v>123</v>
      </c>
      <c r="AJ5428" s="273" t="s">
        <v>214</v>
      </c>
      <c r="AK5428" s="273">
        <v>193904</v>
      </c>
      <c r="BV5428" s="336" t="s">
        <v>64</v>
      </c>
      <c r="BW5428" s="337" t="s">
        <v>75</v>
      </c>
      <c r="BX5428" s="337" t="s">
        <v>79</v>
      </c>
      <c r="BY5428" s="337" t="s">
        <v>79</v>
      </c>
      <c r="BZ5428" s="337" t="s">
        <v>86</v>
      </c>
      <c r="CA5428" s="337" t="s">
        <v>87</v>
      </c>
      <c r="CB5428" s="337" t="s">
        <v>225</v>
      </c>
      <c r="CC5428" s="337" t="s">
        <v>226</v>
      </c>
      <c r="CD5428" s="338">
        <v>5</v>
      </c>
      <c r="CE5428" s="335">
        <v>45261</v>
      </c>
      <c r="CF5428" s="337">
        <v>0</v>
      </c>
      <c r="CG5428" s="337" t="s">
        <v>90</v>
      </c>
      <c r="CH5428" s="337">
        <v>0</v>
      </c>
      <c r="CI5428" s="337" t="s">
        <v>80</v>
      </c>
      <c r="CJ5428" s="337"/>
      <c r="CK5428" s="337"/>
      <c r="CL5428" s="337"/>
      <c r="CM5428" s="337" t="s">
        <v>73</v>
      </c>
      <c r="CN5428" s="337">
        <v>3</v>
      </c>
    </row>
    <row r="5429" spans="4:92">
      <c r="D5429" s="273" t="s">
        <v>83</v>
      </c>
      <c r="E5429" s="273" t="s">
        <v>404</v>
      </c>
      <c r="F5429" s="273" t="s">
        <v>456</v>
      </c>
      <c r="G5429" s="273" t="s">
        <v>457</v>
      </c>
      <c r="H5429" s="274">
        <v>45139</v>
      </c>
      <c r="I5429" s="273">
        <v>13523</v>
      </c>
      <c r="J5429" s="273">
        <v>739</v>
      </c>
      <c r="K5429" s="273">
        <v>958</v>
      </c>
      <c r="L5429" s="273" t="s">
        <v>66</v>
      </c>
      <c r="M5429" s="273">
        <v>325.1459926</v>
      </c>
      <c r="N5429" s="273" t="s">
        <v>115</v>
      </c>
      <c r="W5429" s="273">
        <v>221887</v>
      </c>
      <c r="X5429" s="273" t="s">
        <v>83</v>
      </c>
      <c r="Y5429" s="273" t="s">
        <v>63</v>
      </c>
      <c r="Z5429" s="273" t="s">
        <v>228</v>
      </c>
      <c r="AA5429" s="273" t="s">
        <v>237</v>
      </c>
      <c r="AB5429" s="274">
        <v>45078</v>
      </c>
      <c r="AC5429" s="273">
        <v>12437</v>
      </c>
      <c r="AD5429" s="273">
        <v>19</v>
      </c>
      <c r="AE5429" s="273">
        <v>0.28999999999999998</v>
      </c>
      <c r="AF5429" s="273" t="s">
        <v>90</v>
      </c>
      <c r="AG5429" s="273" t="s">
        <v>1304</v>
      </c>
      <c r="AH5429" s="273" t="s">
        <v>2145</v>
      </c>
      <c r="AI5429" s="273" t="s">
        <v>123</v>
      </c>
      <c r="AJ5429" s="273" t="s">
        <v>200</v>
      </c>
      <c r="AK5429" s="273">
        <v>193910</v>
      </c>
      <c r="BV5429" s="279" t="s">
        <v>64</v>
      </c>
      <c r="BW5429" s="280" t="s">
        <v>75</v>
      </c>
      <c r="BX5429" s="280" t="s">
        <v>173</v>
      </c>
      <c r="BY5429" s="280" t="s">
        <v>173</v>
      </c>
      <c r="BZ5429" s="280" t="s">
        <v>86</v>
      </c>
      <c r="CA5429" s="280" t="s">
        <v>87</v>
      </c>
      <c r="CB5429" s="280" t="s">
        <v>225</v>
      </c>
      <c r="CC5429" s="280" t="s">
        <v>226</v>
      </c>
      <c r="CD5429" s="281">
        <v>5</v>
      </c>
      <c r="CE5429" s="277">
        <v>44927</v>
      </c>
      <c r="CF5429" s="280">
        <v>0</v>
      </c>
      <c r="CG5429" s="280" t="s">
        <v>90</v>
      </c>
      <c r="CH5429" s="280">
        <v>0</v>
      </c>
      <c r="CI5429" s="280" t="s">
        <v>80</v>
      </c>
      <c r="CJ5429" s="280"/>
      <c r="CK5429" s="280"/>
      <c r="CL5429" s="280" t="s">
        <v>2146</v>
      </c>
      <c r="CM5429" s="280" t="s">
        <v>73</v>
      </c>
      <c r="CN5429" s="280">
        <v>3</v>
      </c>
    </row>
    <row r="5430" spans="4:92">
      <c r="D5430" s="273" t="s">
        <v>83</v>
      </c>
      <c r="E5430" s="273" t="s">
        <v>404</v>
      </c>
      <c r="F5430" s="273" t="s">
        <v>456</v>
      </c>
      <c r="G5430" s="273" t="s">
        <v>457</v>
      </c>
      <c r="H5430" s="274">
        <v>45139</v>
      </c>
      <c r="I5430" s="273">
        <v>13523</v>
      </c>
      <c r="J5430" s="273">
        <v>739</v>
      </c>
      <c r="K5430" s="273">
        <v>0</v>
      </c>
      <c r="L5430" s="273" t="s">
        <v>66</v>
      </c>
      <c r="N5430" s="273" t="s">
        <v>107</v>
      </c>
      <c r="W5430" s="273">
        <v>221888</v>
      </c>
      <c r="X5430" s="273" t="s">
        <v>64</v>
      </c>
      <c r="Y5430" s="273" t="s">
        <v>404</v>
      </c>
      <c r="Z5430" s="273" t="s">
        <v>408</v>
      </c>
      <c r="AA5430" s="273" t="s">
        <v>419</v>
      </c>
      <c r="AB5430" s="274">
        <v>45017</v>
      </c>
      <c r="AC5430" s="273">
        <v>12058</v>
      </c>
      <c r="AD5430" s="273">
        <v>55</v>
      </c>
      <c r="AE5430" s="273">
        <v>0.88</v>
      </c>
      <c r="AF5430" s="273" t="s">
        <v>90</v>
      </c>
      <c r="AH5430" s="273" t="s">
        <v>1241</v>
      </c>
      <c r="AI5430" s="273" t="s">
        <v>123</v>
      </c>
      <c r="AJ5430" s="273" t="s">
        <v>200</v>
      </c>
      <c r="AK5430" s="273">
        <v>197274</v>
      </c>
      <c r="BV5430" s="336" t="s">
        <v>64</v>
      </c>
      <c r="BW5430" s="337" t="s">
        <v>75</v>
      </c>
      <c r="BX5430" s="337" t="s">
        <v>173</v>
      </c>
      <c r="BY5430" s="337" t="s">
        <v>173</v>
      </c>
      <c r="BZ5430" s="337" t="s">
        <v>86</v>
      </c>
      <c r="CA5430" s="337" t="s">
        <v>87</v>
      </c>
      <c r="CB5430" s="337" t="s">
        <v>225</v>
      </c>
      <c r="CC5430" s="337" t="s">
        <v>226</v>
      </c>
      <c r="CD5430" s="338">
        <v>5</v>
      </c>
      <c r="CE5430" s="335">
        <v>44927</v>
      </c>
      <c r="CF5430" s="337">
        <v>5166</v>
      </c>
      <c r="CG5430" s="337" t="s">
        <v>90</v>
      </c>
      <c r="CH5430" s="337">
        <v>5166</v>
      </c>
      <c r="CI5430" s="337" t="s">
        <v>80</v>
      </c>
      <c r="CJ5430" s="337"/>
      <c r="CK5430" s="337"/>
      <c r="CL5430" s="337" t="s">
        <v>2147</v>
      </c>
      <c r="CM5430" s="337" t="s">
        <v>73</v>
      </c>
      <c r="CN5430" s="337">
        <v>3</v>
      </c>
    </row>
    <row r="5431" spans="4:92">
      <c r="D5431" s="273" t="s">
        <v>83</v>
      </c>
      <c r="E5431" s="273" t="s">
        <v>404</v>
      </c>
      <c r="F5431" s="273" t="s">
        <v>456</v>
      </c>
      <c r="G5431" s="273" t="s">
        <v>457</v>
      </c>
      <c r="H5431" s="274">
        <v>45170</v>
      </c>
      <c r="I5431" s="273">
        <v>13850</v>
      </c>
      <c r="J5431" s="273">
        <v>739</v>
      </c>
      <c r="W5431" s="273">
        <v>234814</v>
      </c>
      <c r="X5431" s="273" t="s">
        <v>64</v>
      </c>
      <c r="Y5431" s="273" t="s">
        <v>404</v>
      </c>
      <c r="Z5431" s="273" t="s">
        <v>408</v>
      </c>
      <c r="AA5431" s="273" t="s">
        <v>419</v>
      </c>
      <c r="AB5431" s="274">
        <v>45017</v>
      </c>
      <c r="AC5431" s="273">
        <v>12058</v>
      </c>
      <c r="AD5431" s="273">
        <v>55</v>
      </c>
      <c r="AE5431" s="273">
        <v>4.8099999999999996</v>
      </c>
      <c r="AF5431" s="273" t="s">
        <v>90</v>
      </c>
      <c r="AH5431" s="273" t="s">
        <v>1242</v>
      </c>
      <c r="AI5431" s="273" t="s">
        <v>123</v>
      </c>
      <c r="AJ5431" s="273" t="s">
        <v>200</v>
      </c>
      <c r="AK5431" s="273">
        <v>197280</v>
      </c>
      <c r="BV5431" s="279" t="s">
        <v>64</v>
      </c>
      <c r="BW5431" s="280" t="s">
        <v>75</v>
      </c>
      <c r="BX5431" s="280" t="s">
        <v>173</v>
      </c>
      <c r="BY5431" s="280" t="s">
        <v>173</v>
      </c>
      <c r="BZ5431" s="280" t="s">
        <v>86</v>
      </c>
      <c r="CA5431" s="280" t="s">
        <v>87</v>
      </c>
      <c r="CB5431" s="280" t="s">
        <v>225</v>
      </c>
      <c r="CC5431" s="280" t="s">
        <v>226</v>
      </c>
      <c r="CD5431" s="281">
        <v>5</v>
      </c>
      <c r="CE5431" s="277">
        <v>44927</v>
      </c>
      <c r="CF5431" s="280">
        <v>7366</v>
      </c>
      <c r="CG5431" s="280" t="s">
        <v>90</v>
      </c>
      <c r="CH5431" s="280">
        <v>7366</v>
      </c>
      <c r="CI5431" s="280" t="s">
        <v>80</v>
      </c>
      <c r="CJ5431" s="280"/>
      <c r="CK5431" s="280"/>
      <c r="CL5431" s="280" t="s">
        <v>2148</v>
      </c>
      <c r="CM5431" s="280" t="s">
        <v>73</v>
      </c>
      <c r="CN5431" s="280">
        <v>3</v>
      </c>
    </row>
    <row r="5432" spans="4:92">
      <c r="D5432" s="273" t="s">
        <v>83</v>
      </c>
      <c r="E5432" s="273" t="s">
        <v>404</v>
      </c>
      <c r="F5432" s="273" t="s">
        <v>456</v>
      </c>
      <c r="G5432" s="273" t="s">
        <v>457</v>
      </c>
      <c r="H5432" s="274">
        <v>45170</v>
      </c>
      <c r="I5432" s="273">
        <v>13850</v>
      </c>
      <c r="J5432" s="273">
        <v>739</v>
      </c>
      <c r="K5432" s="273">
        <v>1028</v>
      </c>
      <c r="L5432" s="273" t="s">
        <v>66</v>
      </c>
      <c r="M5432" s="273">
        <v>346.27504340000002</v>
      </c>
      <c r="N5432" s="273" t="s">
        <v>115</v>
      </c>
      <c r="W5432" s="273">
        <v>234838</v>
      </c>
      <c r="X5432" s="273" t="s">
        <v>64</v>
      </c>
      <c r="Y5432" s="273" t="s">
        <v>404</v>
      </c>
      <c r="Z5432" s="273" t="s">
        <v>408</v>
      </c>
      <c r="AA5432" s="273" t="s">
        <v>419</v>
      </c>
      <c r="AB5432" s="274">
        <v>45017</v>
      </c>
      <c r="AC5432" s="273">
        <v>12058</v>
      </c>
      <c r="AD5432" s="273">
        <v>55</v>
      </c>
      <c r="AE5432" s="273">
        <v>8.41</v>
      </c>
      <c r="AF5432" s="273" t="s">
        <v>90</v>
      </c>
      <c r="AH5432" s="273" t="s">
        <v>1243</v>
      </c>
      <c r="AI5432" s="273" t="s">
        <v>123</v>
      </c>
      <c r="AJ5432" s="273" t="s">
        <v>200</v>
      </c>
      <c r="AK5432" s="273">
        <v>197286</v>
      </c>
      <c r="BV5432" s="336" t="s">
        <v>64</v>
      </c>
      <c r="BW5432" s="337" t="s">
        <v>75</v>
      </c>
      <c r="BX5432" s="337" t="s">
        <v>173</v>
      </c>
      <c r="BY5432" s="337" t="s">
        <v>173</v>
      </c>
      <c r="BZ5432" s="337" t="s">
        <v>86</v>
      </c>
      <c r="CA5432" s="337" t="s">
        <v>87</v>
      </c>
      <c r="CB5432" s="337" t="s">
        <v>233</v>
      </c>
      <c r="CC5432" s="337" t="s">
        <v>234</v>
      </c>
      <c r="CD5432" s="338">
        <v>1</v>
      </c>
      <c r="CE5432" s="335">
        <v>44927</v>
      </c>
      <c r="CF5432" s="337"/>
      <c r="CG5432" s="337" t="s">
        <v>181</v>
      </c>
      <c r="CH5432" s="337"/>
      <c r="CI5432" s="337" t="s">
        <v>181</v>
      </c>
      <c r="CJ5432" s="337" t="s">
        <v>1541</v>
      </c>
      <c r="CK5432" s="337"/>
      <c r="CL5432" s="337"/>
      <c r="CM5432" s="337" t="s">
        <v>73</v>
      </c>
      <c r="CN5432" s="337">
        <v>3</v>
      </c>
    </row>
    <row r="5433" spans="4:92">
      <c r="D5433" s="273" t="s">
        <v>83</v>
      </c>
      <c r="E5433" s="273" t="s">
        <v>404</v>
      </c>
      <c r="F5433" s="273" t="s">
        <v>456</v>
      </c>
      <c r="G5433" s="273" t="s">
        <v>457</v>
      </c>
      <c r="H5433" s="274">
        <v>45170</v>
      </c>
      <c r="I5433" s="273">
        <v>13850</v>
      </c>
      <c r="J5433" s="273">
        <v>739</v>
      </c>
      <c r="K5433" s="273">
        <v>0</v>
      </c>
      <c r="L5433" s="273" t="s">
        <v>66</v>
      </c>
      <c r="N5433" s="273" t="s">
        <v>107</v>
      </c>
      <c r="W5433" s="273">
        <v>234839</v>
      </c>
      <c r="X5433" s="273" t="s">
        <v>64</v>
      </c>
      <c r="Y5433" s="273" t="s">
        <v>404</v>
      </c>
      <c r="Z5433" s="273" t="s">
        <v>408</v>
      </c>
      <c r="AA5433" s="273" t="s">
        <v>419</v>
      </c>
      <c r="AB5433" s="274">
        <v>45017</v>
      </c>
      <c r="AC5433" s="273">
        <v>12058</v>
      </c>
      <c r="AD5433" s="273">
        <v>55</v>
      </c>
      <c r="AE5433" s="273">
        <v>1.88</v>
      </c>
      <c r="AF5433" s="273" t="s">
        <v>90</v>
      </c>
      <c r="AH5433" s="273" t="s">
        <v>1257</v>
      </c>
      <c r="AI5433" s="273" t="s">
        <v>123</v>
      </c>
      <c r="AJ5433" s="273" t="s">
        <v>200</v>
      </c>
      <c r="AK5433" s="273">
        <v>197292</v>
      </c>
      <c r="BV5433" s="279" t="s">
        <v>64</v>
      </c>
      <c r="BW5433" s="280" t="s">
        <v>75</v>
      </c>
      <c r="BX5433" s="280" t="s">
        <v>173</v>
      </c>
      <c r="BY5433" s="280" t="s">
        <v>173</v>
      </c>
      <c r="BZ5433" s="280" t="s">
        <v>86</v>
      </c>
      <c r="CA5433" s="280" t="s">
        <v>87</v>
      </c>
      <c r="CB5433" s="280" t="s">
        <v>233</v>
      </c>
      <c r="CC5433" s="280" t="s">
        <v>234</v>
      </c>
      <c r="CD5433" s="281">
        <v>1</v>
      </c>
      <c r="CE5433" s="277">
        <v>44927</v>
      </c>
      <c r="CF5433" s="280"/>
      <c r="CG5433" s="280" t="s">
        <v>181</v>
      </c>
      <c r="CH5433" s="280"/>
      <c r="CI5433" s="280" t="s">
        <v>181</v>
      </c>
      <c r="CJ5433" s="280" t="s">
        <v>1541</v>
      </c>
      <c r="CK5433" s="280"/>
      <c r="CL5433" s="280"/>
      <c r="CM5433" s="280" t="s">
        <v>73</v>
      </c>
      <c r="CN5433" s="280">
        <v>3</v>
      </c>
    </row>
    <row r="5434" spans="4:92">
      <c r="D5434" s="273" t="s">
        <v>83</v>
      </c>
      <c r="E5434" s="273" t="s">
        <v>404</v>
      </c>
      <c r="F5434" s="273" t="s">
        <v>456</v>
      </c>
      <c r="G5434" s="273" t="s">
        <v>457</v>
      </c>
      <c r="H5434" s="274">
        <v>45200</v>
      </c>
      <c r="I5434" s="273">
        <v>14185</v>
      </c>
      <c r="J5434" s="273">
        <v>739</v>
      </c>
      <c r="W5434" s="273">
        <v>252831</v>
      </c>
      <c r="X5434" s="273" t="s">
        <v>64</v>
      </c>
      <c r="Y5434" s="273" t="s">
        <v>404</v>
      </c>
      <c r="Z5434" s="273" t="s">
        <v>408</v>
      </c>
      <c r="AA5434" s="273" t="s">
        <v>419</v>
      </c>
      <c r="AB5434" s="274">
        <v>45017</v>
      </c>
      <c r="AC5434" s="273">
        <v>12058</v>
      </c>
      <c r="AD5434" s="273">
        <v>55</v>
      </c>
      <c r="AE5434" s="273">
        <v>1.94</v>
      </c>
      <c r="AF5434" s="273" t="s">
        <v>90</v>
      </c>
      <c r="AH5434" s="273" t="s">
        <v>1259</v>
      </c>
      <c r="AI5434" s="273" t="s">
        <v>123</v>
      </c>
      <c r="AJ5434" s="273" t="s">
        <v>200</v>
      </c>
      <c r="AK5434" s="273">
        <v>197298</v>
      </c>
      <c r="BV5434" s="336" t="s">
        <v>64</v>
      </c>
      <c r="BW5434" s="337" t="s">
        <v>75</v>
      </c>
      <c r="BX5434" s="337" t="s">
        <v>173</v>
      </c>
      <c r="BY5434" s="337" t="s">
        <v>173</v>
      </c>
      <c r="BZ5434" s="337" t="s">
        <v>86</v>
      </c>
      <c r="CA5434" s="337" t="s">
        <v>87</v>
      </c>
      <c r="CB5434" s="337" t="s">
        <v>233</v>
      </c>
      <c r="CC5434" s="337" t="s">
        <v>234</v>
      </c>
      <c r="CD5434" s="338">
        <v>1</v>
      </c>
      <c r="CE5434" s="335">
        <v>44927</v>
      </c>
      <c r="CF5434" s="337"/>
      <c r="CG5434" s="337" t="s">
        <v>181</v>
      </c>
      <c r="CH5434" s="337"/>
      <c r="CI5434" s="337" t="s">
        <v>181</v>
      </c>
      <c r="CJ5434" s="337" t="s">
        <v>1541</v>
      </c>
      <c r="CK5434" s="337"/>
      <c r="CL5434" s="337"/>
      <c r="CM5434" s="337" t="s">
        <v>73</v>
      </c>
      <c r="CN5434" s="337">
        <v>3</v>
      </c>
    </row>
    <row r="5435" spans="4:92">
      <c r="D5435" s="273" t="s">
        <v>83</v>
      </c>
      <c r="E5435" s="273" t="s">
        <v>404</v>
      </c>
      <c r="F5435" s="273" t="s">
        <v>456</v>
      </c>
      <c r="G5435" s="273" t="s">
        <v>457</v>
      </c>
      <c r="H5435" s="274">
        <v>45200</v>
      </c>
      <c r="I5435" s="273">
        <v>14185</v>
      </c>
      <c r="J5435" s="273">
        <v>739</v>
      </c>
      <c r="K5435" s="273">
        <v>831</v>
      </c>
      <c r="L5435" s="273" t="s">
        <v>66</v>
      </c>
      <c r="M5435" s="273">
        <v>286.6353919</v>
      </c>
      <c r="N5435" s="273" t="s">
        <v>115</v>
      </c>
      <c r="W5435" s="273">
        <v>252855</v>
      </c>
      <c r="X5435" s="273" t="s">
        <v>64</v>
      </c>
      <c r="Y5435" s="273" t="s">
        <v>404</v>
      </c>
      <c r="Z5435" s="273" t="s">
        <v>408</v>
      </c>
      <c r="AA5435" s="273" t="s">
        <v>419</v>
      </c>
      <c r="AB5435" s="274">
        <v>45017</v>
      </c>
      <c r="AC5435" s="273">
        <v>12058</v>
      </c>
      <c r="AD5435" s="273">
        <v>55</v>
      </c>
      <c r="AE5435" s="273">
        <v>1.88</v>
      </c>
      <c r="AF5435" s="273" t="s">
        <v>90</v>
      </c>
      <c r="AH5435" s="273" t="s">
        <v>1244</v>
      </c>
      <c r="AI5435" s="273" t="s">
        <v>123</v>
      </c>
      <c r="AJ5435" s="273" t="s">
        <v>1245</v>
      </c>
      <c r="AK5435" s="273">
        <v>197304</v>
      </c>
      <c r="BV5435" s="279" t="s">
        <v>64</v>
      </c>
      <c r="BW5435" s="280" t="s">
        <v>75</v>
      </c>
      <c r="BX5435" s="280" t="s">
        <v>173</v>
      </c>
      <c r="BY5435" s="280" t="s">
        <v>173</v>
      </c>
      <c r="BZ5435" s="280" t="s">
        <v>86</v>
      </c>
      <c r="CA5435" s="280" t="s">
        <v>87</v>
      </c>
      <c r="CB5435" s="280" t="s">
        <v>217</v>
      </c>
      <c r="CC5435" s="280" t="s">
        <v>218</v>
      </c>
      <c r="CD5435" s="281">
        <v>2</v>
      </c>
      <c r="CE5435" s="277">
        <v>44927</v>
      </c>
      <c r="CF5435" s="280"/>
      <c r="CG5435" s="280" t="s">
        <v>181</v>
      </c>
      <c r="CH5435" s="280"/>
      <c r="CI5435" s="280" t="s">
        <v>181</v>
      </c>
      <c r="CJ5435" s="280" t="s">
        <v>335</v>
      </c>
      <c r="CK5435" s="280"/>
      <c r="CL5435" s="280"/>
      <c r="CM5435" s="280" t="s">
        <v>73</v>
      </c>
      <c r="CN5435" s="280">
        <v>3</v>
      </c>
    </row>
    <row r="5436" spans="4:92">
      <c r="D5436" s="273" t="s">
        <v>83</v>
      </c>
      <c r="E5436" s="273" t="s">
        <v>404</v>
      </c>
      <c r="F5436" s="273" t="s">
        <v>456</v>
      </c>
      <c r="G5436" s="273" t="s">
        <v>457</v>
      </c>
      <c r="H5436" s="274">
        <v>45200</v>
      </c>
      <c r="I5436" s="273">
        <v>14185</v>
      </c>
      <c r="J5436" s="273">
        <v>739</v>
      </c>
      <c r="K5436" s="273">
        <v>0</v>
      </c>
      <c r="L5436" s="273" t="s">
        <v>66</v>
      </c>
      <c r="N5436" s="273" t="s">
        <v>107</v>
      </c>
      <c r="W5436" s="273">
        <v>252856</v>
      </c>
      <c r="X5436" s="273" t="s">
        <v>64</v>
      </c>
      <c r="Y5436" s="273" t="s">
        <v>404</v>
      </c>
      <c r="Z5436" s="273" t="s">
        <v>408</v>
      </c>
      <c r="AA5436" s="273" t="s">
        <v>419</v>
      </c>
      <c r="AB5436" s="274">
        <v>45047</v>
      </c>
      <c r="AC5436" s="273">
        <v>12208</v>
      </c>
      <c r="AD5436" s="273">
        <v>55</v>
      </c>
      <c r="AE5436" s="273">
        <v>7.92</v>
      </c>
      <c r="AF5436" s="273" t="s">
        <v>90</v>
      </c>
      <c r="AH5436" s="273" t="s">
        <v>1246</v>
      </c>
      <c r="AI5436" s="273" t="s">
        <v>123</v>
      </c>
      <c r="AJ5436" s="273" t="s">
        <v>200</v>
      </c>
      <c r="AK5436" s="273">
        <v>198624</v>
      </c>
      <c r="BV5436" s="336" t="s">
        <v>64</v>
      </c>
      <c r="BW5436" s="337" t="s">
        <v>75</v>
      </c>
      <c r="BX5436" s="337" t="s">
        <v>173</v>
      </c>
      <c r="BY5436" s="337" t="s">
        <v>173</v>
      </c>
      <c r="BZ5436" s="337" t="s">
        <v>86</v>
      </c>
      <c r="CA5436" s="337" t="s">
        <v>87</v>
      </c>
      <c r="CB5436" s="337" t="s">
        <v>217</v>
      </c>
      <c r="CC5436" s="337" t="s">
        <v>218</v>
      </c>
      <c r="CD5436" s="338">
        <v>2</v>
      </c>
      <c r="CE5436" s="335">
        <v>44927</v>
      </c>
      <c r="CF5436" s="337"/>
      <c r="CG5436" s="337" t="s">
        <v>181</v>
      </c>
      <c r="CH5436" s="337"/>
      <c r="CI5436" s="337" t="s">
        <v>181</v>
      </c>
      <c r="CJ5436" s="337" t="s">
        <v>342</v>
      </c>
      <c r="CK5436" s="337"/>
      <c r="CL5436" s="337"/>
      <c r="CM5436" s="337" t="s">
        <v>73</v>
      </c>
      <c r="CN5436" s="337">
        <v>3</v>
      </c>
    </row>
    <row r="5437" spans="4:92">
      <c r="D5437" s="273" t="s">
        <v>83</v>
      </c>
      <c r="E5437" s="273" t="s">
        <v>404</v>
      </c>
      <c r="F5437" s="273" t="s">
        <v>456</v>
      </c>
      <c r="G5437" s="273" t="s">
        <v>457</v>
      </c>
      <c r="H5437" s="274">
        <v>45231</v>
      </c>
      <c r="I5437" s="273">
        <v>14552</v>
      </c>
      <c r="J5437" s="273">
        <v>739</v>
      </c>
      <c r="W5437" s="273">
        <v>271689</v>
      </c>
      <c r="X5437" s="273" t="s">
        <v>64</v>
      </c>
      <c r="Y5437" s="273" t="s">
        <v>404</v>
      </c>
      <c r="Z5437" s="273" t="s">
        <v>408</v>
      </c>
      <c r="AA5437" s="273" t="s">
        <v>419</v>
      </c>
      <c r="AB5437" s="274">
        <v>45047</v>
      </c>
      <c r="AC5437" s="273">
        <v>12208</v>
      </c>
      <c r="AD5437" s="273">
        <v>55</v>
      </c>
      <c r="AE5437" s="273">
        <v>4.1100000000000003</v>
      </c>
      <c r="AF5437" s="273" t="s">
        <v>90</v>
      </c>
      <c r="AH5437" s="273" t="s">
        <v>1249</v>
      </c>
      <c r="AI5437" s="273" t="s">
        <v>123</v>
      </c>
      <c r="AJ5437" s="273" t="s">
        <v>200</v>
      </c>
      <c r="AK5437" s="273">
        <v>198630</v>
      </c>
      <c r="BV5437" s="279" t="s">
        <v>64</v>
      </c>
      <c r="BW5437" s="280" t="s">
        <v>75</v>
      </c>
      <c r="BX5437" s="280" t="s">
        <v>173</v>
      </c>
      <c r="BY5437" s="280" t="s">
        <v>173</v>
      </c>
      <c r="BZ5437" s="280" t="s">
        <v>86</v>
      </c>
      <c r="CA5437" s="280" t="s">
        <v>87</v>
      </c>
      <c r="CB5437" s="280" t="s">
        <v>217</v>
      </c>
      <c r="CC5437" s="280" t="s">
        <v>218</v>
      </c>
      <c r="CD5437" s="281">
        <v>2</v>
      </c>
      <c r="CE5437" s="277">
        <v>44927</v>
      </c>
      <c r="CF5437" s="280"/>
      <c r="CG5437" s="280" t="s">
        <v>181</v>
      </c>
      <c r="CH5437" s="280"/>
      <c r="CI5437" s="280" t="s">
        <v>181</v>
      </c>
      <c r="CJ5437" s="280" t="s">
        <v>329</v>
      </c>
      <c r="CK5437" s="280"/>
      <c r="CL5437" s="280"/>
      <c r="CM5437" s="280" t="s">
        <v>73</v>
      </c>
      <c r="CN5437" s="280">
        <v>3</v>
      </c>
    </row>
    <row r="5438" spans="4:92">
      <c r="D5438" s="273" t="s">
        <v>83</v>
      </c>
      <c r="E5438" s="273" t="s">
        <v>404</v>
      </c>
      <c r="F5438" s="273" t="s">
        <v>456</v>
      </c>
      <c r="G5438" s="273" t="s">
        <v>457</v>
      </c>
      <c r="H5438" s="274">
        <v>45231</v>
      </c>
      <c r="I5438" s="273">
        <v>14552</v>
      </c>
      <c r="J5438" s="273">
        <v>739</v>
      </c>
      <c r="K5438" s="273">
        <v>106</v>
      </c>
      <c r="L5438" s="273" t="s">
        <v>66</v>
      </c>
      <c r="M5438" s="273">
        <v>68.185145599999998</v>
      </c>
      <c r="N5438" s="273" t="s">
        <v>115</v>
      </c>
      <c r="W5438" s="273">
        <v>271713</v>
      </c>
      <c r="X5438" s="273" t="s">
        <v>64</v>
      </c>
      <c r="Y5438" s="273" t="s">
        <v>404</v>
      </c>
      <c r="Z5438" s="273" t="s">
        <v>408</v>
      </c>
      <c r="AA5438" s="273" t="s">
        <v>419</v>
      </c>
      <c r="AB5438" s="274">
        <v>45047</v>
      </c>
      <c r="AC5438" s="273">
        <v>12208</v>
      </c>
      <c r="AD5438" s="273">
        <v>55</v>
      </c>
      <c r="AE5438" s="273">
        <v>77.61</v>
      </c>
      <c r="AF5438" s="273" t="s">
        <v>90</v>
      </c>
      <c r="AH5438" s="273" t="s">
        <v>1250</v>
      </c>
      <c r="AI5438" s="273" t="s">
        <v>123</v>
      </c>
      <c r="AJ5438" s="273" t="s">
        <v>200</v>
      </c>
      <c r="AK5438" s="273">
        <v>198636</v>
      </c>
      <c r="BV5438" s="336" t="s">
        <v>64</v>
      </c>
      <c r="BW5438" s="337" t="s">
        <v>75</v>
      </c>
      <c r="BX5438" s="337" t="s">
        <v>173</v>
      </c>
      <c r="BY5438" s="337" t="s">
        <v>173</v>
      </c>
      <c r="BZ5438" s="337" t="s">
        <v>138</v>
      </c>
      <c r="CA5438" s="337" t="s">
        <v>139</v>
      </c>
      <c r="CB5438" s="337" t="s">
        <v>190</v>
      </c>
      <c r="CC5438" s="337" t="s">
        <v>191</v>
      </c>
      <c r="CD5438" s="338">
        <v>8</v>
      </c>
      <c r="CE5438" s="335">
        <v>44927</v>
      </c>
      <c r="CF5438" s="337">
        <v>0</v>
      </c>
      <c r="CG5438" s="337" t="s">
        <v>90</v>
      </c>
      <c r="CH5438" s="337">
        <v>0</v>
      </c>
      <c r="CI5438" s="337" t="s">
        <v>80</v>
      </c>
      <c r="CJ5438" s="337"/>
      <c r="CK5438" s="337"/>
      <c r="CL5438" s="337"/>
      <c r="CM5438" s="337" t="s">
        <v>73</v>
      </c>
      <c r="CN5438" s="337">
        <v>3</v>
      </c>
    </row>
    <row r="5439" spans="4:92">
      <c r="D5439" s="273" t="s">
        <v>83</v>
      </c>
      <c r="E5439" s="273" t="s">
        <v>404</v>
      </c>
      <c r="F5439" s="273" t="s">
        <v>408</v>
      </c>
      <c r="G5439" s="273" t="s">
        <v>706</v>
      </c>
      <c r="H5439" s="274">
        <v>44958</v>
      </c>
      <c r="I5439" s="273">
        <v>11362</v>
      </c>
      <c r="J5439" s="273">
        <v>730</v>
      </c>
      <c r="K5439" s="273">
        <v>0</v>
      </c>
      <c r="L5439" s="273" t="s">
        <v>66</v>
      </c>
      <c r="N5439" s="273" t="s">
        <v>107</v>
      </c>
      <c r="W5439" s="273">
        <v>173532</v>
      </c>
      <c r="X5439" s="273" t="s">
        <v>64</v>
      </c>
      <c r="Y5439" s="273" t="s">
        <v>404</v>
      </c>
      <c r="Z5439" s="273" t="s">
        <v>408</v>
      </c>
      <c r="AA5439" s="273" t="s">
        <v>419</v>
      </c>
      <c r="AB5439" s="274">
        <v>45047</v>
      </c>
      <c r="AC5439" s="273">
        <v>12208</v>
      </c>
      <c r="AD5439" s="273">
        <v>55</v>
      </c>
      <c r="AE5439" s="273">
        <v>2.5310000000000001</v>
      </c>
      <c r="AF5439" s="273" t="s">
        <v>90</v>
      </c>
      <c r="AH5439" s="273" t="s">
        <v>1262</v>
      </c>
      <c r="AI5439" s="273" t="s">
        <v>123</v>
      </c>
      <c r="AJ5439" s="273" t="s">
        <v>200</v>
      </c>
      <c r="AK5439" s="273">
        <v>198642</v>
      </c>
      <c r="BV5439" s="279" t="s">
        <v>64</v>
      </c>
      <c r="BW5439" s="280" t="s">
        <v>75</v>
      </c>
      <c r="BX5439" s="280" t="s">
        <v>173</v>
      </c>
      <c r="BY5439" s="280" t="s">
        <v>173</v>
      </c>
      <c r="BZ5439" s="280" t="s">
        <v>167</v>
      </c>
      <c r="CA5439" s="280" t="s">
        <v>168</v>
      </c>
      <c r="CB5439" s="280" t="s">
        <v>319</v>
      </c>
      <c r="CC5439" s="280" t="s">
        <v>320</v>
      </c>
      <c r="CD5439" s="281">
        <v>15</v>
      </c>
      <c r="CE5439" s="277">
        <v>44927</v>
      </c>
      <c r="CF5439" s="280">
        <v>666</v>
      </c>
      <c r="CG5439" s="280" t="s">
        <v>90</v>
      </c>
      <c r="CH5439" s="280">
        <v>666</v>
      </c>
      <c r="CI5439" s="280" t="s">
        <v>80</v>
      </c>
      <c r="CJ5439" s="280"/>
      <c r="CK5439" s="280"/>
      <c r="CL5439" s="280"/>
      <c r="CM5439" s="280" t="s">
        <v>73</v>
      </c>
      <c r="CN5439" s="280">
        <v>3</v>
      </c>
    </row>
    <row r="5440" spans="4:92">
      <c r="D5440" s="273" t="s">
        <v>83</v>
      </c>
      <c r="E5440" s="273" t="s">
        <v>404</v>
      </c>
      <c r="F5440" s="273" t="s">
        <v>408</v>
      </c>
      <c r="G5440" s="273" t="s">
        <v>706</v>
      </c>
      <c r="H5440" s="274">
        <v>44986</v>
      </c>
      <c r="I5440" s="273">
        <v>11524</v>
      </c>
      <c r="J5440" s="273">
        <v>730</v>
      </c>
      <c r="K5440" s="273">
        <v>75</v>
      </c>
      <c r="L5440" s="273" t="s">
        <v>1202</v>
      </c>
      <c r="M5440" s="273">
        <v>130.995</v>
      </c>
      <c r="N5440" s="273" t="s">
        <v>1203</v>
      </c>
      <c r="P5440" s="273" t="s">
        <v>1204</v>
      </c>
      <c r="Q5440" s="273" t="s">
        <v>1012</v>
      </c>
      <c r="R5440" s="273" t="s">
        <v>70</v>
      </c>
      <c r="S5440" s="273" t="s">
        <v>1205</v>
      </c>
      <c r="T5440" s="273" t="s">
        <v>1206</v>
      </c>
      <c r="U5440" s="273" t="s">
        <v>73</v>
      </c>
      <c r="V5440" s="273" t="s">
        <v>1207</v>
      </c>
      <c r="W5440" s="273">
        <v>173562</v>
      </c>
      <c r="X5440" s="273" t="s">
        <v>64</v>
      </c>
      <c r="Y5440" s="273" t="s">
        <v>404</v>
      </c>
      <c r="Z5440" s="273" t="s">
        <v>408</v>
      </c>
      <c r="AA5440" s="273" t="s">
        <v>419</v>
      </c>
      <c r="AB5440" s="274">
        <v>45047</v>
      </c>
      <c r="AC5440" s="273">
        <v>12208</v>
      </c>
      <c r="AD5440" s="273">
        <v>55</v>
      </c>
      <c r="AE5440" s="273">
        <v>1.1930000000000001</v>
      </c>
      <c r="AF5440" s="273" t="s">
        <v>90</v>
      </c>
      <c r="AH5440" s="273" t="s">
        <v>1251</v>
      </c>
      <c r="AI5440" s="273" t="s">
        <v>123</v>
      </c>
      <c r="AJ5440" s="273" t="s">
        <v>200</v>
      </c>
      <c r="AK5440" s="273">
        <v>198648</v>
      </c>
      <c r="BV5440" s="336" t="s">
        <v>64</v>
      </c>
      <c r="BW5440" s="337" t="s">
        <v>75</v>
      </c>
      <c r="BX5440" s="337" t="s">
        <v>173</v>
      </c>
      <c r="BY5440" s="337" t="s">
        <v>173</v>
      </c>
      <c r="BZ5440" s="337" t="s">
        <v>86</v>
      </c>
      <c r="CA5440" s="337" t="s">
        <v>87</v>
      </c>
      <c r="CB5440" s="337" t="s">
        <v>179</v>
      </c>
      <c r="CC5440" s="337" t="s">
        <v>180</v>
      </c>
      <c r="CD5440" s="338">
        <v>1</v>
      </c>
      <c r="CE5440" s="335">
        <v>44927</v>
      </c>
      <c r="CF5440" s="337"/>
      <c r="CG5440" s="337" t="s">
        <v>181</v>
      </c>
      <c r="CH5440" s="337"/>
      <c r="CI5440" s="337" t="s">
        <v>181</v>
      </c>
      <c r="CJ5440" s="337" t="s">
        <v>1834</v>
      </c>
      <c r="CK5440" s="337"/>
      <c r="CL5440" s="337"/>
      <c r="CM5440" s="337" t="s">
        <v>73</v>
      </c>
      <c r="CN5440" s="337">
        <v>3</v>
      </c>
    </row>
    <row r="5441" spans="4:92">
      <c r="D5441" s="273" t="s">
        <v>83</v>
      </c>
      <c r="E5441" s="273" t="s">
        <v>404</v>
      </c>
      <c r="F5441" s="273" t="s">
        <v>408</v>
      </c>
      <c r="G5441" s="273" t="s">
        <v>706</v>
      </c>
      <c r="H5441" s="274">
        <v>44986</v>
      </c>
      <c r="I5441" s="273">
        <v>11524</v>
      </c>
      <c r="J5441" s="273">
        <v>730</v>
      </c>
      <c r="K5441" s="273">
        <v>105000</v>
      </c>
      <c r="L5441" s="273" t="s">
        <v>66</v>
      </c>
      <c r="M5441" s="273">
        <v>17107.685010000001</v>
      </c>
      <c r="N5441" s="273" t="s">
        <v>115</v>
      </c>
      <c r="W5441" s="273">
        <v>173560</v>
      </c>
      <c r="X5441" s="273" t="s">
        <v>64</v>
      </c>
      <c r="Y5441" s="273" t="s">
        <v>404</v>
      </c>
      <c r="Z5441" s="273" t="s">
        <v>408</v>
      </c>
      <c r="AA5441" s="273" t="s">
        <v>419</v>
      </c>
      <c r="AB5441" s="274">
        <v>45047</v>
      </c>
      <c r="AC5441" s="273">
        <v>12208</v>
      </c>
      <c r="AD5441" s="273">
        <v>55</v>
      </c>
      <c r="AE5441" s="273">
        <v>1.2E-2</v>
      </c>
      <c r="AF5441" s="273" t="s">
        <v>90</v>
      </c>
      <c r="AH5441" s="273" t="s">
        <v>1252</v>
      </c>
      <c r="AI5441" s="273" t="s">
        <v>123</v>
      </c>
      <c r="AJ5441" s="273" t="s">
        <v>200</v>
      </c>
      <c r="AK5441" s="273">
        <v>198654</v>
      </c>
      <c r="BV5441" s="279" t="s">
        <v>64</v>
      </c>
      <c r="BW5441" s="280" t="s">
        <v>75</v>
      </c>
      <c r="BX5441" s="280" t="s">
        <v>173</v>
      </c>
      <c r="BY5441" s="280" t="s">
        <v>173</v>
      </c>
      <c r="BZ5441" s="280" t="s">
        <v>86</v>
      </c>
      <c r="CA5441" s="280" t="s">
        <v>87</v>
      </c>
      <c r="CB5441" s="280" t="s">
        <v>179</v>
      </c>
      <c r="CC5441" s="280" t="s">
        <v>180</v>
      </c>
      <c r="CD5441" s="281">
        <v>1</v>
      </c>
      <c r="CE5441" s="277">
        <v>44927</v>
      </c>
      <c r="CF5441" s="280"/>
      <c r="CG5441" s="280" t="s">
        <v>181</v>
      </c>
      <c r="CH5441" s="280"/>
      <c r="CI5441" s="280" t="s">
        <v>181</v>
      </c>
      <c r="CJ5441" s="280" t="s">
        <v>1834</v>
      </c>
      <c r="CK5441" s="280"/>
      <c r="CL5441" s="280"/>
      <c r="CM5441" s="280" t="s">
        <v>73</v>
      </c>
      <c r="CN5441" s="280">
        <v>3</v>
      </c>
    </row>
    <row r="5442" spans="4:92">
      <c r="D5442" s="273" t="s">
        <v>83</v>
      </c>
      <c r="E5442" s="273" t="s">
        <v>404</v>
      </c>
      <c r="F5442" s="273" t="s">
        <v>408</v>
      </c>
      <c r="G5442" s="273" t="s">
        <v>706</v>
      </c>
      <c r="H5442" s="274">
        <v>44986</v>
      </c>
      <c r="I5442" s="273">
        <v>11524</v>
      </c>
      <c r="J5442" s="273">
        <v>730</v>
      </c>
      <c r="K5442" s="273">
        <v>0</v>
      </c>
      <c r="L5442" s="273" t="s">
        <v>66</v>
      </c>
      <c r="N5442" s="273" t="s">
        <v>107</v>
      </c>
      <c r="W5442" s="273">
        <v>173561</v>
      </c>
      <c r="X5442" s="273" t="s">
        <v>64</v>
      </c>
      <c r="Y5442" s="273" t="s">
        <v>404</v>
      </c>
      <c r="Z5442" s="273" t="s">
        <v>408</v>
      </c>
      <c r="AA5442" s="273" t="s">
        <v>419</v>
      </c>
      <c r="AB5442" s="274">
        <v>45047</v>
      </c>
      <c r="AC5442" s="273">
        <v>12208</v>
      </c>
      <c r="AD5442" s="273">
        <v>55</v>
      </c>
      <c r="AE5442" s="273">
        <v>0.88900000000000001</v>
      </c>
      <c r="AF5442" s="273" t="s">
        <v>90</v>
      </c>
      <c r="AH5442" s="273" t="s">
        <v>1264</v>
      </c>
      <c r="AI5442" s="273" t="s">
        <v>123</v>
      </c>
      <c r="AJ5442" s="273" t="s">
        <v>200</v>
      </c>
      <c r="AK5442" s="273">
        <v>198660</v>
      </c>
      <c r="BV5442" s="336" t="s">
        <v>64</v>
      </c>
      <c r="BW5442" s="337" t="s">
        <v>75</v>
      </c>
      <c r="BX5442" s="337" t="s">
        <v>173</v>
      </c>
      <c r="BY5442" s="337" t="s">
        <v>173</v>
      </c>
      <c r="BZ5442" s="337" t="s">
        <v>86</v>
      </c>
      <c r="CA5442" s="337" t="s">
        <v>87</v>
      </c>
      <c r="CB5442" s="337" t="s">
        <v>179</v>
      </c>
      <c r="CC5442" s="337" t="s">
        <v>180</v>
      </c>
      <c r="CD5442" s="338">
        <v>1</v>
      </c>
      <c r="CE5442" s="335">
        <v>44927</v>
      </c>
      <c r="CF5442" s="337"/>
      <c r="CG5442" s="337" t="s">
        <v>181</v>
      </c>
      <c r="CH5442" s="337"/>
      <c r="CI5442" s="337" t="s">
        <v>181</v>
      </c>
      <c r="CJ5442" s="337" t="s">
        <v>1834</v>
      </c>
      <c r="CK5442" s="337"/>
      <c r="CL5442" s="337"/>
      <c r="CM5442" s="337" t="s">
        <v>73</v>
      </c>
      <c r="CN5442" s="337">
        <v>3</v>
      </c>
    </row>
    <row r="5443" spans="4:92">
      <c r="D5443" s="273" t="s">
        <v>83</v>
      </c>
      <c r="E5443" s="273" t="s">
        <v>404</v>
      </c>
      <c r="F5443" s="273" t="s">
        <v>408</v>
      </c>
      <c r="G5443" s="273" t="s">
        <v>706</v>
      </c>
      <c r="H5443" s="274">
        <v>45017</v>
      </c>
      <c r="I5443" s="273">
        <v>11686</v>
      </c>
      <c r="J5443" s="273">
        <v>730</v>
      </c>
      <c r="K5443" s="273">
        <v>75</v>
      </c>
      <c r="L5443" s="273" t="s">
        <v>1202</v>
      </c>
      <c r="M5443" s="273">
        <v>150.64425</v>
      </c>
      <c r="N5443" s="273" t="s">
        <v>1203</v>
      </c>
      <c r="P5443" s="273" t="s">
        <v>1204</v>
      </c>
      <c r="Q5443" s="273" t="s">
        <v>1012</v>
      </c>
      <c r="R5443" s="273" t="s">
        <v>70</v>
      </c>
      <c r="S5443" s="273" t="s">
        <v>1205</v>
      </c>
      <c r="T5443" s="273" t="s">
        <v>1206</v>
      </c>
      <c r="U5443" s="273" t="s">
        <v>73</v>
      </c>
      <c r="V5443" s="273" t="s">
        <v>1261</v>
      </c>
      <c r="W5443" s="273">
        <v>243689</v>
      </c>
      <c r="X5443" s="273" t="s">
        <v>64</v>
      </c>
      <c r="Y5443" s="273" t="s">
        <v>404</v>
      </c>
      <c r="Z5443" s="273" t="s">
        <v>408</v>
      </c>
      <c r="AA5443" s="273" t="s">
        <v>419</v>
      </c>
      <c r="AB5443" s="274">
        <v>45047</v>
      </c>
      <c r="AC5443" s="273">
        <v>12208</v>
      </c>
      <c r="AD5443" s="273">
        <v>55</v>
      </c>
      <c r="AE5443" s="273">
        <v>0.78700000000000003</v>
      </c>
      <c r="AF5443" s="273" t="s">
        <v>90</v>
      </c>
      <c r="AH5443" s="273" t="s">
        <v>1241</v>
      </c>
      <c r="AI5443" s="273" t="s">
        <v>123</v>
      </c>
      <c r="AJ5443" s="273" t="s">
        <v>200</v>
      </c>
      <c r="AK5443" s="273">
        <v>198666</v>
      </c>
      <c r="BV5443" s="279" t="s">
        <v>64</v>
      </c>
      <c r="BW5443" s="280" t="s">
        <v>75</v>
      </c>
      <c r="BX5443" s="280" t="s">
        <v>173</v>
      </c>
      <c r="BY5443" s="280" t="s">
        <v>173</v>
      </c>
      <c r="BZ5443" s="280" t="s">
        <v>204</v>
      </c>
      <c r="CA5443" s="280" t="s">
        <v>205</v>
      </c>
      <c r="CB5443" s="280" t="s">
        <v>206</v>
      </c>
      <c r="CC5443" s="280" t="s">
        <v>207</v>
      </c>
      <c r="CD5443" s="281">
        <v>0</v>
      </c>
      <c r="CE5443" s="277">
        <v>44927</v>
      </c>
      <c r="CF5443" s="280"/>
      <c r="CG5443" s="280" t="s">
        <v>181</v>
      </c>
      <c r="CH5443" s="280"/>
      <c r="CI5443" s="280" t="s">
        <v>208</v>
      </c>
      <c r="CJ5443" s="280" t="s">
        <v>209</v>
      </c>
      <c r="CK5443" s="280"/>
      <c r="CL5443" s="280"/>
      <c r="CM5443" s="280" t="s">
        <v>73</v>
      </c>
      <c r="CN5443" s="280">
        <v>3</v>
      </c>
    </row>
    <row r="5444" spans="4:92">
      <c r="D5444" s="273" t="s">
        <v>83</v>
      </c>
      <c r="E5444" s="273" t="s">
        <v>404</v>
      </c>
      <c r="F5444" s="273" t="s">
        <v>408</v>
      </c>
      <c r="G5444" s="273" t="s">
        <v>706</v>
      </c>
      <c r="H5444" s="274">
        <v>45170</v>
      </c>
      <c r="I5444" s="273">
        <v>13844</v>
      </c>
      <c r="J5444" s="273">
        <v>730</v>
      </c>
      <c r="K5444" s="273">
        <v>90</v>
      </c>
      <c r="L5444" s="273" t="s">
        <v>1202</v>
      </c>
      <c r="M5444" s="273">
        <v>180.7731</v>
      </c>
      <c r="N5444" s="273" t="s">
        <v>1203</v>
      </c>
      <c r="P5444" s="273" t="s">
        <v>68</v>
      </c>
      <c r="Q5444" s="273" t="s">
        <v>1012</v>
      </c>
      <c r="R5444" s="273" t="s">
        <v>70</v>
      </c>
      <c r="S5444" s="273" t="s">
        <v>1205</v>
      </c>
      <c r="T5444" s="273" t="s">
        <v>1206</v>
      </c>
      <c r="U5444" s="273" t="s">
        <v>73</v>
      </c>
      <c r="V5444" s="273" t="s">
        <v>2120</v>
      </c>
      <c r="W5444" s="273">
        <v>260128</v>
      </c>
      <c r="X5444" s="273" t="s">
        <v>64</v>
      </c>
      <c r="Y5444" s="273" t="s">
        <v>404</v>
      </c>
      <c r="Z5444" s="273" t="s">
        <v>408</v>
      </c>
      <c r="AA5444" s="273" t="s">
        <v>419</v>
      </c>
      <c r="AB5444" s="274">
        <v>45047</v>
      </c>
      <c r="AC5444" s="273">
        <v>12208</v>
      </c>
      <c r="AD5444" s="273">
        <v>55</v>
      </c>
      <c r="AE5444" s="273">
        <v>6.9109999999999996</v>
      </c>
      <c r="AF5444" s="273" t="s">
        <v>90</v>
      </c>
      <c r="AH5444" s="273" t="s">
        <v>1242</v>
      </c>
      <c r="AI5444" s="273" t="s">
        <v>123</v>
      </c>
      <c r="AJ5444" s="273" t="s">
        <v>200</v>
      </c>
      <c r="AK5444" s="273">
        <v>198672</v>
      </c>
      <c r="BV5444" s="336" t="s">
        <v>64</v>
      </c>
      <c r="BW5444" s="337" t="s">
        <v>75</v>
      </c>
      <c r="BX5444" s="337" t="s">
        <v>173</v>
      </c>
      <c r="BY5444" s="337" t="s">
        <v>173</v>
      </c>
      <c r="BZ5444" s="337" t="s">
        <v>204</v>
      </c>
      <c r="CA5444" s="337" t="s">
        <v>205</v>
      </c>
      <c r="CB5444" s="337" t="s">
        <v>206</v>
      </c>
      <c r="CC5444" s="337" t="s">
        <v>207</v>
      </c>
      <c r="CD5444" s="338">
        <v>0</v>
      </c>
      <c r="CE5444" s="335">
        <v>44927</v>
      </c>
      <c r="CF5444" s="337"/>
      <c r="CG5444" s="337" t="s">
        <v>181</v>
      </c>
      <c r="CH5444" s="337"/>
      <c r="CI5444" s="337" t="s">
        <v>208</v>
      </c>
      <c r="CJ5444" s="337" t="s">
        <v>209</v>
      </c>
      <c r="CK5444" s="337"/>
      <c r="CL5444" s="337"/>
      <c r="CM5444" s="337" t="s">
        <v>73</v>
      </c>
      <c r="CN5444" s="337">
        <v>3</v>
      </c>
    </row>
    <row r="5445" spans="4:92">
      <c r="D5445" s="273" t="s">
        <v>83</v>
      </c>
      <c r="E5445" s="273" t="s">
        <v>404</v>
      </c>
      <c r="F5445" s="273" t="s">
        <v>408</v>
      </c>
      <c r="G5445" s="273" t="s">
        <v>706</v>
      </c>
      <c r="H5445" s="274">
        <v>45170</v>
      </c>
      <c r="I5445" s="273">
        <v>13844</v>
      </c>
      <c r="J5445" s="273">
        <v>730</v>
      </c>
      <c r="K5445" s="273">
        <v>106000</v>
      </c>
      <c r="L5445" s="273" t="s">
        <v>66</v>
      </c>
      <c r="M5445" s="273">
        <v>14376.148160000001</v>
      </c>
      <c r="N5445" s="273" t="s">
        <v>115</v>
      </c>
      <c r="W5445" s="273">
        <v>260126</v>
      </c>
      <c r="X5445" s="273" t="s">
        <v>64</v>
      </c>
      <c r="Y5445" s="273" t="s">
        <v>287</v>
      </c>
      <c r="Z5445" s="273" t="s">
        <v>288</v>
      </c>
      <c r="AA5445" s="273" t="s">
        <v>1062</v>
      </c>
      <c r="AB5445" s="274">
        <v>44927</v>
      </c>
      <c r="AC5445" s="273">
        <v>15405</v>
      </c>
      <c r="AD5445" s="273">
        <v>858</v>
      </c>
      <c r="AK5445" s="273">
        <v>284167</v>
      </c>
      <c r="BV5445" s="279" t="s">
        <v>64</v>
      </c>
      <c r="BW5445" s="280" t="s">
        <v>75</v>
      </c>
      <c r="BX5445" s="280" t="s">
        <v>173</v>
      </c>
      <c r="BY5445" s="280" t="s">
        <v>173</v>
      </c>
      <c r="BZ5445" s="280" t="s">
        <v>204</v>
      </c>
      <c r="CA5445" s="280" t="s">
        <v>205</v>
      </c>
      <c r="CB5445" s="280" t="s">
        <v>206</v>
      </c>
      <c r="CC5445" s="280" t="s">
        <v>207</v>
      </c>
      <c r="CD5445" s="281">
        <v>0</v>
      </c>
      <c r="CE5445" s="277">
        <v>44927</v>
      </c>
      <c r="CF5445" s="280"/>
      <c r="CG5445" s="280" t="s">
        <v>181</v>
      </c>
      <c r="CH5445" s="280"/>
      <c r="CI5445" s="280" t="s">
        <v>208</v>
      </c>
      <c r="CJ5445" s="280" t="s">
        <v>209</v>
      </c>
      <c r="CK5445" s="280"/>
      <c r="CL5445" s="280"/>
      <c r="CM5445" s="280" t="s">
        <v>73</v>
      </c>
      <c r="CN5445" s="280">
        <v>3</v>
      </c>
    </row>
    <row r="5446" spans="4:92">
      <c r="D5446" s="273" t="s">
        <v>83</v>
      </c>
      <c r="E5446" s="273" t="s">
        <v>404</v>
      </c>
      <c r="F5446" s="273" t="s">
        <v>408</v>
      </c>
      <c r="G5446" s="273" t="s">
        <v>706</v>
      </c>
      <c r="H5446" s="274">
        <v>45170</v>
      </c>
      <c r="I5446" s="273">
        <v>13844</v>
      </c>
      <c r="J5446" s="273">
        <v>730</v>
      </c>
      <c r="K5446" s="273">
        <v>0</v>
      </c>
      <c r="L5446" s="273" t="s">
        <v>66</v>
      </c>
      <c r="N5446" s="273" t="s">
        <v>107</v>
      </c>
      <c r="W5446" s="273">
        <v>260127</v>
      </c>
      <c r="X5446" s="273" t="s">
        <v>64</v>
      </c>
      <c r="Y5446" s="273" t="s">
        <v>287</v>
      </c>
      <c r="Z5446" s="273" t="s">
        <v>288</v>
      </c>
      <c r="AA5446" s="273" t="s">
        <v>1062</v>
      </c>
      <c r="AB5446" s="274">
        <v>44927</v>
      </c>
      <c r="AC5446" s="273">
        <v>15405</v>
      </c>
      <c r="AD5446" s="273">
        <v>858</v>
      </c>
      <c r="AK5446" s="273">
        <v>334496</v>
      </c>
      <c r="BV5446" s="336" t="s">
        <v>64</v>
      </c>
      <c r="BW5446" s="337" t="s">
        <v>75</v>
      </c>
      <c r="BX5446" s="337" t="s">
        <v>173</v>
      </c>
      <c r="BY5446" s="337" t="s">
        <v>173</v>
      </c>
      <c r="BZ5446" s="337" t="s">
        <v>167</v>
      </c>
      <c r="CA5446" s="337" t="s">
        <v>168</v>
      </c>
      <c r="CB5446" s="337" t="s">
        <v>313</v>
      </c>
      <c r="CC5446" s="337" t="s">
        <v>314</v>
      </c>
      <c r="CD5446" s="338">
        <v>14</v>
      </c>
      <c r="CE5446" s="335">
        <v>44927</v>
      </c>
      <c r="CF5446" s="337">
        <v>0</v>
      </c>
      <c r="CG5446" s="337" t="s">
        <v>90</v>
      </c>
      <c r="CH5446" s="337">
        <v>0</v>
      </c>
      <c r="CI5446" s="337" t="s">
        <v>80</v>
      </c>
      <c r="CJ5446" s="337"/>
      <c r="CK5446" s="337"/>
      <c r="CL5446" s="337"/>
      <c r="CM5446" s="337" t="s">
        <v>73</v>
      </c>
      <c r="CN5446" s="337">
        <v>3</v>
      </c>
    </row>
    <row r="5447" spans="4:92">
      <c r="D5447" s="273" t="s">
        <v>83</v>
      </c>
      <c r="E5447" s="273" t="s">
        <v>404</v>
      </c>
      <c r="F5447" s="273" t="s">
        <v>408</v>
      </c>
      <c r="G5447" s="273" t="s">
        <v>706</v>
      </c>
      <c r="H5447" s="274">
        <v>45200</v>
      </c>
      <c r="I5447" s="273">
        <v>14179</v>
      </c>
      <c r="J5447" s="273">
        <v>730</v>
      </c>
      <c r="K5447" s="273">
        <v>105</v>
      </c>
      <c r="L5447" s="273" t="s">
        <v>1202</v>
      </c>
      <c r="M5447" s="273">
        <v>210.90195</v>
      </c>
      <c r="N5447" s="273" t="s">
        <v>1203</v>
      </c>
      <c r="P5447" s="273" t="s">
        <v>68</v>
      </c>
      <c r="Q5447" s="273" t="s">
        <v>1012</v>
      </c>
      <c r="R5447" s="273" t="s">
        <v>70</v>
      </c>
      <c r="S5447" s="273" t="s">
        <v>1205</v>
      </c>
      <c r="T5447" s="273" t="s">
        <v>1206</v>
      </c>
      <c r="U5447" s="273" t="s">
        <v>73</v>
      </c>
      <c r="V5447" s="273" t="s">
        <v>1494</v>
      </c>
      <c r="W5447" s="273">
        <v>324139</v>
      </c>
      <c r="X5447" s="273" t="s">
        <v>64</v>
      </c>
      <c r="Y5447" s="273" t="s">
        <v>287</v>
      </c>
      <c r="Z5447" s="273" t="s">
        <v>288</v>
      </c>
      <c r="AA5447" s="273" t="s">
        <v>1062</v>
      </c>
      <c r="AB5447" s="274">
        <v>44927</v>
      </c>
      <c r="AC5447" s="273">
        <v>15405</v>
      </c>
      <c r="AD5447" s="273">
        <v>858</v>
      </c>
      <c r="AK5447" s="273">
        <v>334499</v>
      </c>
      <c r="BV5447" s="279" t="s">
        <v>64</v>
      </c>
      <c r="BW5447" s="280" t="s">
        <v>75</v>
      </c>
      <c r="BX5447" s="280" t="s">
        <v>173</v>
      </c>
      <c r="BY5447" s="280" t="s">
        <v>173</v>
      </c>
      <c r="BZ5447" s="280" t="s">
        <v>167</v>
      </c>
      <c r="CA5447" s="280" t="s">
        <v>168</v>
      </c>
      <c r="CB5447" s="280" t="s">
        <v>353</v>
      </c>
      <c r="CC5447" s="280" t="s">
        <v>354</v>
      </c>
      <c r="CD5447" s="281">
        <v>13</v>
      </c>
      <c r="CE5447" s="277">
        <v>44927</v>
      </c>
      <c r="CF5447" s="280">
        <v>0</v>
      </c>
      <c r="CG5447" s="280" t="s">
        <v>90</v>
      </c>
      <c r="CH5447" s="280">
        <v>0</v>
      </c>
      <c r="CI5447" s="280" t="s">
        <v>80</v>
      </c>
      <c r="CJ5447" s="280"/>
      <c r="CK5447" s="280"/>
      <c r="CL5447" s="280"/>
      <c r="CM5447" s="280" t="s">
        <v>73</v>
      </c>
      <c r="CN5447" s="280">
        <v>3</v>
      </c>
    </row>
    <row r="5448" spans="4:92">
      <c r="D5448" s="273" t="s">
        <v>83</v>
      </c>
      <c r="E5448" s="273" t="s">
        <v>404</v>
      </c>
      <c r="F5448" s="273" t="s">
        <v>408</v>
      </c>
      <c r="G5448" s="273" t="s">
        <v>706</v>
      </c>
      <c r="H5448" s="274">
        <v>45200</v>
      </c>
      <c r="I5448" s="273">
        <v>14179</v>
      </c>
      <c r="J5448" s="273">
        <v>730</v>
      </c>
      <c r="K5448" s="273">
        <v>98000</v>
      </c>
      <c r="L5448" s="273" t="s">
        <v>66</v>
      </c>
      <c r="M5448" s="273">
        <v>11893.29804</v>
      </c>
      <c r="N5448" s="273" t="s">
        <v>115</v>
      </c>
      <c r="W5448" s="273">
        <v>324137</v>
      </c>
      <c r="X5448" s="273" t="s">
        <v>64</v>
      </c>
      <c r="Y5448" s="273" t="s">
        <v>287</v>
      </c>
      <c r="Z5448" s="273" t="s">
        <v>288</v>
      </c>
      <c r="AA5448" s="273" t="s">
        <v>1062</v>
      </c>
      <c r="AB5448" s="274">
        <v>44927</v>
      </c>
      <c r="AC5448" s="273">
        <v>15555</v>
      </c>
      <c r="AD5448" s="273">
        <v>858</v>
      </c>
      <c r="AK5448" s="273">
        <v>284872</v>
      </c>
      <c r="BV5448" s="336" t="s">
        <v>64</v>
      </c>
      <c r="BW5448" s="337" t="s">
        <v>75</v>
      </c>
      <c r="BX5448" s="337" t="s">
        <v>173</v>
      </c>
      <c r="BY5448" s="337" t="s">
        <v>173</v>
      </c>
      <c r="BZ5448" s="337" t="s">
        <v>151</v>
      </c>
      <c r="CA5448" s="337" t="s">
        <v>152</v>
      </c>
      <c r="CB5448" s="337" t="s">
        <v>161</v>
      </c>
      <c r="CC5448" s="337" t="s">
        <v>162</v>
      </c>
      <c r="CD5448" s="338">
        <v>11</v>
      </c>
      <c r="CE5448" s="335">
        <v>44927</v>
      </c>
      <c r="CF5448" s="337">
        <v>4419</v>
      </c>
      <c r="CG5448" s="337" t="s">
        <v>90</v>
      </c>
      <c r="CH5448" s="337">
        <v>4419</v>
      </c>
      <c r="CI5448" s="337" t="s">
        <v>80</v>
      </c>
      <c r="CJ5448" s="337"/>
      <c r="CK5448" s="337"/>
      <c r="CL5448" s="337" t="s">
        <v>2149</v>
      </c>
      <c r="CM5448" s="337" t="s">
        <v>73</v>
      </c>
      <c r="CN5448" s="337">
        <v>3</v>
      </c>
    </row>
    <row r="5449" spans="4:92">
      <c r="D5449" s="273" t="s">
        <v>83</v>
      </c>
      <c r="E5449" s="273" t="s">
        <v>404</v>
      </c>
      <c r="F5449" s="273" t="s">
        <v>408</v>
      </c>
      <c r="G5449" s="273" t="s">
        <v>706</v>
      </c>
      <c r="H5449" s="274">
        <v>45200</v>
      </c>
      <c r="I5449" s="273">
        <v>14179</v>
      </c>
      <c r="J5449" s="273">
        <v>730</v>
      </c>
      <c r="K5449" s="273">
        <v>0</v>
      </c>
      <c r="L5449" s="273" t="s">
        <v>66</v>
      </c>
      <c r="N5449" s="273" t="s">
        <v>107</v>
      </c>
      <c r="W5449" s="273">
        <v>324138</v>
      </c>
      <c r="X5449" s="273" t="s">
        <v>64</v>
      </c>
      <c r="Y5449" s="273" t="s">
        <v>287</v>
      </c>
      <c r="Z5449" s="273" t="s">
        <v>288</v>
      </c>
      <c r="AA5449" s="273" t="s">
        <v>1062</v>
      </c>
      <c r="AB5449" s="274">
        <v>44927</v>
      </c>
      <c r="AC5449" s="273">
        <v>16684</v>
      </c>
      <c r="AD5449" s="273">
        <v>858</v>
      </c>
      <c r="AE5449" s="273">
        <v>0.61</v>
      </c>
      <c r="AF5449" s="273" t="s">
        <v>90</v>
      </c>
      <c r="AG5449" s="273" t="s">
        <v>121</v>
      </c>
      <c r="AH5449" s="273" t="s">
        <v>2150</v>
      </c>
      <c r="AI5449" s="273" t="s">
        <v>123</v>
      </c>
      <c r="AJ5449" s="273" t="s">
        <v>124</v>
      </c>
      <c r="AK5449" s="273">
        <v>307971</v>
      </c>
      <c r="BV5449" s="279" t="s">
        <v>64</v>
      </c>
      <c r="BW5449" s="280" t="s">
        <v>75</v>
      </c>
      <c r="BX5449" s="280" t="s">
        <v>173</v>
      </c>
      <c r="BY5449" s="280" t="s">
        <v>173</v>
      </c>
      <c r="BZ5449" s="280" t="s">
        <v>167</v>
      </c>
      <c r="CA5449" s="280" t="s">
        <v>168</v>
      </c>
      <c r="CB5449" s="280" t="s">
        <v>169</v>
      </c>
      <c r="CC5449" s="280" t="s">
        <v>170</v>
      </c>
      <c r="CD5449" s="281">
        <v>12</v>
      </c>
      <c r="CE5449" s="277">
        <v>44927</v>
      </c>
      <c r="CF5449" s="280">
        <v>0</v>
      </c>
      <c r="CG5449" s="280" t="s">
        <v>90</v>
      </c>
      <c r="CH5449" s="280">
        <v>0</v>
      </c>
      <c r="CI5449" s="280" t="s">
        <v>80</v>
      </c>
      <c r="CJ5449" s="280"/>
      <c r="CK5449" s="280"/>
      <c r="CL5449" s="280"/>
      <c r="CM5449" s="280" t="s">
        <v>73</v>
      </c>
      <c r="CN5449" s="280">
        <v>3</v>
      </c>
    </row>
    <row r="5450" spans="4:92">
      <c r="D5450" s="273" t="s">
        <v>83</v>
      </c>
      <c r="E5450" s="273" t="s">
        <v>404</v>
      </c>
      <c r="F5450" s="273" t="s">
        <v>408</v>
      </c>
      <c r="G5450" s="273" t="s">
        <v>706</v>
      </c>
      <c r="H5450" s="274">
        <v>45231</v>
      </c>
      <c r="I5450" s="273">
        <v>14546</v>
      </c>
      <c r="J5450" s="273">
        <v>730</v>
      </c>
      <c r="K5450" s="273">
        <v>105</v>
      </c>
      <c r="L5450" s="273" t="s">
        <v>1202</v>
      </c>
      <c r="M5450" s="273">
        <v>210.90195</v>
      </c>
      <c r="N5450" s="273" t="s">
        <v>1203</v>
      </c>
      <c r="P5450" s="273" t="s">
        <v>68</v>
      </c>
      <c r="Q5450" s="273" t="s">
        <v>1012</v>
      </c>
      <c r="R5450" s="273" t="s">
        <v>70</v>
      </c>
      <c r="S5450" s="273" t="s">
        <v>1205</v>
      </c>
      <c r="T5450" s="273" t="s">
        <v>1206</v>
      </c>
      <c r="U5450" s="273" t="s">
        <v>73</v>
      </c>
      <c r="V5450" s="273" t="s">
        <v>1494</v>
      </c>
      <c r="W5450" s="273">
        <v>324167</v>
      </c>
      <c r="X5450" s="273" t="s">
        <v>64</v>
      </c>
      <c r="Y5450" s="273" t="s">
        <v>287</v>
      </c>
      <c r="Z5450" s="273" t="s">
        <v>288</v>
      </c>
      <c r="AA5450" s="273" t="s">
        <v>1062</v>
      </c>
      <c r="AB5450" s="274">
        <v>44927</v>
      </c>
      <c r="AC5450" s="273">
        <v>16684</v>
      </c>
      <c r="AD5450" s="273">
        <v>858</v>
      </c>
      <c r="AE5450" s="273">
        <v>1.2450000000000001</v>
      </c>
      <c r="AF5450" s="273" t="s">
        <v>90</v>
      </c>
      <c r="AG5450" s="273" t="s">
        <v>121</v>
      </c>
      <c r="AH5450" s="273" t="s">
        <v>2151</v>
      </c>
      <c r="AI5450" s="273" t="s">
        <v>123</v>
      </c>
      <c r="AJ5450" s="273" t="s">
        <v>124</v>
      </c>
      <c r="AK5450" s="273">
        <v>334525</v>
      </c>
      <c r="BV5450" s="336" t="s">
        <v>64</v>
      </c>
      <c r="BW5450" s="337" t="s">
        <v>75</v>
      </c>
      <c r="BX5450" s="337" t="s">
        <v>173</v>
      </c>
      <c r="BY5450" s="337" t="s">
        <v>173</v>
      </c>
      <c r="BZ5450" s="337" t="s">
        <v>126</v>
      </c>
      <c r="CA5450" s="337" t="s">
        <v>127</v>
      </c>
      <c r="CB5450" s="337" t="s">
        <v>133</v>
      </c>
      <c r="CC5450" s="337" t="s">
        <v>134</v>
      </c>
      <c r="CD5450" s="338">
        <v>7</v>
      </c>
      <c r="CE5450" s="335">
        <v>44927</v>
      </c>
      <c r="CF5450" s="337"/>
      <c r="CG5450" s="337"/>
      <c r="CH5450" s="337"/>
      <c r="CI5450" s="337" t="s">
        <v>104</v>
      </c>
      <c r="CJ5450" s="337"/>
      <c r="CK5450" s="337"/>
      <c r="CL5450" s="337"/>
      <c r="CM5450" s="337" t="s">
        <v>73</v>
      </c>
      <c r="CN5450" s="337">
        <v>3</v>
      </c>
    </row>
    <row r="5451" spans="4:92">
      <c r="D5451" s="273" t="s">
        <v>83</v>
      </c>
      <c r="E5451" s="273" t="s">
        <v>404</v>
      </c>
      <c r="F5451" s="273" t="s">
        <v>408</v>
      </c>
      <c r="G5451" s="273" t="s">
        <v>706</v>
      </c>
      <c r="H5451" s="274">
        <v>45231</v>
      </c>
      <c r="I5451" s="273">
        <v>14546</v>
      </c>
      <c r="J5451" s="273">
        <v>730</v>
      </c>
      <c r="K5451" s="273">
        <v>91000</v>
      </c>
      <c r="L5451" s="273" t="s">
        <v>66</v>
      </c>
      <c r="M5451" s="273">
        <v>11293.37005</v>
      </c>
      <c r="N5451" s="273" t="s">
        <v>115</v>
      </c>
      <c r="W5451" s="273">
        <v>324165</v>
      </c>
      <c r="X5451" s="273" t="s">
        <v>64</v>
      </c>
      <c r="Y5451" s="273" t="s">
        <v>287</v>
      </c>
      <c r="Z5451" s="273" t="s">
        <v>288</v>
      </c>
      <c r="AA5451" s="273" t="s">
        <v>1062</v>
      </c>
      <c r="AB5451" s="274">
        <v>44927</v>
      </c>
      <c r="AC5451" s="273">
        <v>17407</v>
      </c>
      <c r="AD5451" s="273">
        <v>858</v>
      </c>
      <c r="AK5451" s="273">
        <v>335379</v>
      </c>
      <c r="BV5451" s="279" t="s">
        <v>64</v>
      </c>
      <c r="BW5451" s="280" t="s">
        <v>75</v>
      </c>
      <c r="BX5451" s="280" t="s">
        <v>173</v>
      </c>
      <c r="BY5451" s="280" t="s">
        <v>173</v>
      </c>
      <c r="BZ5451" s="280" t="s">
        <v>138</v>
      </c>
      <c r="CA5451" s="280" t="s">
        <v>139</v>
      </c>
      <c r="CB5451" s="280" t="s">
        <v>140</v>
      </c>
      <c r="CC5451" s="280" t="s">
        <v>141</v>
      </c>
      <c r="CD5451" s="281">
        <v>9</v>
      </c>
      <c r="CE5451" s="277">
        <v>44927</v>
      </c>
      <c r="CF5451" s="280">
        <v>0</v>
      </c>
      <c r="CG5451" s="280" t="s">
        <v>90</v>
      </c>
      <c r="CH5451" s="280">
        <v>0</v>
      </c>
      <c r="CI5451" s="280" t="s">
        <v>80</v>
      </c>
      <c r="CJ5451" s="280"/>
      <c r="CK5451" s="280"/>
      <c r="CL5451" s="280"/>
      <c r="CM5451" s="280" t="s">
        <v>73</v>
      </c>
      <c r="CN5451" s="280">
        <v>3</v>
      </c>
    </row>
    <row r="5452" spans="4:92">
      <c r="D5452" s="273" t="s">
        <v>83</v>
      </c>
      <c r="E5452" s="273" t="s">
        <v>404</v>
      </c>
      <c r="F5452" s="273" t="s">
        <v>408</v>
      </c>
      <c r="G5452" s="273" t="s">
        <v>706</v>
      </c>
      <c r="H5452" s="274">
        <v>45231</v>
      </c>
      <c r="I5452" s="273">
        <v>14546</v>
      </c>
      <c r="J5452" s="273">
        <v>730</v>
      </c>
      <c r="K5452" s="273">
        <v>0</v>
      </c>
      <c r="L5452" s="273" t="s">
        <v>66</v>
      </c>
      <c r="N5452" s="273" t="s">
        <v>107</v>
      </c>
      <c r="W5452" s="273">
        <v>324166</v>
      </c>
      <c r="X5452" s="273" t="s">
        <v>64</v>
      </c>
      <c r="Y5452" s="273" t="s">
        <v>287</v>
      </c>
      <c r="Z5452" s="273" t="s">
        <v>288</v>
      </c>
      <c r="AA5452" s="273" t="s">
        <v>1062</v>
      </c>
      <c r="AB5452" s="274">
        <v>45017</v>
      </c>
      <c r="AC5452" s="273">
        <v>14967</v>
      </c>
      <c r="AD5452" s="273">
        <v>858</v>
      </c>
      <c r="AK5452" s="273">
        <v>318497</v>
      </c>
      <c r="BV5452" s="336" t="s">
        <v>64</v>
      </c>
      <c r="BW5452" s="337" t="s">
        <v>75</v>
      </c>
      <c r="BX5452" s="337" t="s">
        <v>173</v>
      </c>
      <c r="BY5452" s="337" t="s">
        <v>173</v>
      </c>
      <c r="BZ5452" s="337" t="s">
        <v>151</v>
      </c>
      <c r="CA5452" s="337" t="s">
        <v>152</v>
      </c>
      <c r="CB5452" s="337" t="s">
        <v>153</v>
      </c>
      <c r="CC5452" s="337" t="s">
        <v>154</v>
      </c>
      <c r="CD5452" s="338">
        <v>10</v>
      </c>
      <c r="CE5452" s="335">
        <v>44927</v>
      </c>
      <c r="CF5452" s="337">
        <v>5524</v>
      </c>
      <c r="CG5452" s="337" t="s">
        <v>90</v>
      </c>
      <c r="CH5452" s="337">
        <v>5524</v>
      </c>
      <c r="CI5452" s="337" t="s">
        <v>80</v>
      </c>
      <c r="CJ5452" s="337"/>
      <c r="CK5452" s="337"/>
      <c r="CL5452" s="337" t="s">
        <v>2152</v>
      </c>
      <c r="CM5452" s="337" t="s">
        <v>73</v>
      </c>
      <c r="CN5452" s="337">
        <v>3</v>
      </c>
    </row>
    <row r="5453" spans="4:92">
      <c r="D5453" s="273" t="s">
        <v>83</v>
      </c>
      <c r="E5453" s="273" t="s">
        <v>404</v>
      </c>
      <c r="F5453" s="273" t="s">
        <v>408</v>
      </c>
      <c r="G5453" s="273" t="s">
        <v>706</v>
      </c>
      <c r="H5453" s="274">
        <v>45261</v>
      </c>
      <c r="I5453" s="273">
        <v>17006</v>
      </c>
      <c r="J5453" s="273">
        <v>730</v>
      </c>
      <c r="K5453" s="273">
        <v>105</v>
      </c>
      <c r="L5453" s="273" t="s">
        <v>1202</v>
      </c>
      <c r="M5453" s="273">
        <v>210.90195</v>
      </c>
      <c r="N5453" s="273" t="s">
        <v>1203</v>
      </c>
      <c r="P5453" s="273" t="s">
        <v>68</v>
      </c>
      <c r="Q5453" s="273" t="s">
        <v>1012</v>
      </c>
      <c r="R5453" s="273" t="s">
        <v>70</v>
      </c>
      <c r="S5453" s="273" t="s">
        <v>1205</v>
      </c>
      <c r="T5453" s="273" t="s">
        <v>1206</v>
      </c>
      <c r="U5453" s="273" t="s">
        <v>73</v>
      </c>
      <c r="V5453" s="273" t="s">
        <v>1494</v>
      </c>
      <c r="W5453" s="273">
        <v>324195</v>
      </c>
      <c r="X5453" s="273" t="s">
        <v>64</v>
      </c>
      <c r="Y5453" s="273" t="s">
        <v>287</v>
      </c>
      <c r="Z5453" s="273" t="s">
        <v>288</v>
      </c>
      <c r="AA5453" s="273" t="s">
        <v>1062</v>
      </c>
      <c r="AB5453" s="274">
        <v>45108</v>
      </c>
      <c r="AC5453" s="273">
        <v>15113</v>
      </c>
      <c r="AD5453" s="273">
        <v>858</v>
      </c>
      <c r="AK5453" s="273">
        <v>318508</v>
      </c>
      <c r="BV5453" s="279" t="s">
        <v>64</v>
      </c>
      <c r="BW5453" s="280" t="s">
        <v>75</v>
      </c>
      <c r="BX5453" s="280" t="s">
        <v>173</v>
      </c>
      <c r="BY5453" s="280" t="s">
        <v>173</v>
      </c>
      <c r="BZ5453" s="280" t="s">
        <v>126</v>
      </c>
      <c r="CA5453" s="280" t="s">
        <v>127</v>
      </c>
      <c r="CB5453" s="280" t="s">
        <v>128</v>
      </c>
      <c r="CC5453" s="280" t="s">
        <v>129</v>
      </c>
      <c r="CD5453" s="281">
        <v>6</v>
      </c>
      <c r="CE5453" s="277">
        <v>44927</v>
      </c>
      <c r="CF5453" s="280"/>
      <c r="CG5453" s="280"/>
      <c r="CH5453" s="280"/>
      <c r="CI5453" s="280" t="s">
        <v>80</v>
      </c>
      <c r="CJ5453" s="280"/>
      <c r="CK5453" s="280"/>
      <c r="CL5453" s="280"/>
      <c r="CM5453" s="280" t="s">
        <v>73</v>
      </c>
      <c r="CN5453" s="280">
        <v>3</v>
      </c>
    </row>
    <row r="5454" spans="4:92">
      <c r="D5454" s="273" t="s">
        <v>83</v>
      </c>
      <c r="E5454" s="273" t="s">
        <v>404</v>
      </c>
      <c r="F5454" s="273" t="s">
        <v>408</v>
      </c>
      <c r="G5454" s="273" t="s">
        <v>706</v>
      </c>
      <c r="H5454" s="274">
        <v>45261</v>
      </c>
      <c r="I5454" s="273">
        <v>17006</v>
      </c>
      <c r="J5454" s="273">
        <v>730</v>
      </c>
      <c r="K5454" s="273">
        <v>82000</v>
      </c>
      <c r="L5454" s="273" t="s">
        <v>66</v>
      </c>
      <c r="M5454" s="273">
        <v>10198.339180000001</v>
      </c>
      <c r="N5454" s="273" t="s">
        <v>115</v>
      </c>
      <c r="W5454" s="273">
        <v>324193</v>
      </c>
      <c r="X5454" s="273" t="s">
        <v>64</v>
      </c>
      <c r="Y5454" s="273" t="s">
        <v>287</v>
      </c>
      <c r="Z5454" s="273" t="s">
        <v>288</v>
      </c>
      <c r="AA5454" s="273" t="s">
        <v>1062</v>
      </c>
      <c r="AB5454" s="274">
        <v>45108</v>
      </c>
      <c r="AC5454" s="273">
        <v>15704</v>
      </c>
      <c r="AD5454" s="273">
        <v>858</v>
      </c>
      <c r="AK5454" s="273">
        <v>318528</v>
      </c>
      <c r="BV5454" s="336" t="s">
        <v>64</v>
      </c>
      <c r="BW5454" s="337" t="s">
        <v>75</v>
      </c>
      <c r="BX5454" s="337" t="s">
        <v>173</v>
      </c>
      <c r="BY5454" s="337" t="s">
        <v>173</v>
      </c>
      <c r="BZ5454" s="337" t="s">
        <v>110</v>
      </c>
      <c r="CA5454" s="337" t="s">
        <v>111</v>
      </c>
      <c r="CB5454" s="337" t="s">
        <v>117</v>
      </c>
      <c r="CC5454" s="337" t="s">
        <v>118</v>
      </c>
      <c r="CD5454" s="338">
        <v>5</v>
      </c>
      <c r="CE5454" s="335">
        <v>44927</v>
      </c>
      <c r="CF5454" s="337"/>
      <c r="CG5454" s="337"/>
      <c r="CH5454" s="337"/>
      <c r="CI5454" s="337" t="s">
        <v>104</v>
      </c>
      <c r="CJ5454" s="337"/>
      <c r="CK5454" s="337"/>
      <c r="CL5454" s="337"/>
      <c r="CM5454" s="337" t="s">
        <v>73</v>
      </c>
      <c r="CN5454" s="337">
        <v>3</v>
      </c>
    </row>
    <row r="5455" spans="4:92">
      <c r="D5455" s="273" t="s">
        <v>83</v>
      </c>
      <c r="E5455" s="273" t="s">
        <v>404</v>
      </c>
      <c r="F5455" s="273" t="s">
        <v>408</v>
      </c>
      <c r="G5455" s="273" t="s">
        <v>706</v>
      </c>
      <c r="H5455" s="274">
        <v>45261</v>
      </c>
      <c r="I5455" s="273">
        <v>17006</v>
      </c>
      <c r="J5455" s="273">
        <v>730</v>
      </c>
      <c r="K5455" s="273">
        <v>0</v>
      </c>
      <c r="L5455" s="273" t="s">
        <v>66</v>
      </c>
      <c r="N5455" s="273" t="s">
        <v>107</v>
      </c>
      <c r="W5455" s="273">
        <v>324194</v>
      </c>
      <c r="X5455" s="273" t="s">
        <v>64</v>
      </c>
      <c r="Y5455" s="273" t="s">
        <v>287</v>
      </c>
      <c r="Z5455" s="273" t="s">
        <v>288</v>
      </c>
      <c r="AA5455" s="273" t="s">
        <v>1062</v>
      </c>
      <c r="AB5455" s="274">
        <v>45200</v>
      </c>
      <c r="AC5455" s="273">
        <v>15259</v>
      </c>
      <c r="AD5455" s="273">
        <v>858</v>
      </c>
      <c r="AK5455" s="273">
        <v>318519</v>
      </c>
      <c r="BV5455" s="279" t="s">
        <v>64</v>
      </c>
      <c r="BW5455" s="280" t="s">
        <v>75</v>
      </c>
      <c r="BX5455" s="280" t="s">
        <v>173</v>
      </c>
      <c r="BY5455" s="280" t="s">
        <v>173</v>
      </c>
      <c r="BZ5455" s="280" t="s">
        <v>110</v>
      </c>
      <c r="CA5455" s="280" t="s">
        <v>111</v>
      </c>
      <c r="CB5455" s="280" t="s">
        <v>112</v>
      </c>
      <c r="CC5455" s="280" t="s">
        <v>113</v>
      </c>
      <c r="CD5455" s="281">
        <v>4</v>
      </c>
      <c r="CE5455" s="277">
        <v>44927</v>
      </c>
      <c r="CF5455" s="280"/>
      <c r="CG5455" s="280"/>
      <c r="CH5455" s="280"/>
      <c r="CI5455" s="280" t="s">
        <v>80</v>
      </c>
      <c r="CJ5455" s="280"/>
      <c r="CK5455" s="280"/>
      <c r="CL5455" s="280"/>
      <c r="CM5455" s="280" t="s">
        <v>73</v>
      </c>
      <c r="CN5455" s="280">
        <v>3</v>
      </c>
    </row>
    <row r="5456" spans="4:92">
      <c r="D5456" s="273" t="s">
        <v>83</v>
      </c>
      <c r="E5456" s="273" t="s">
        <v>404</v>
      </c>
      <c r="F5456" s="273" t="s">
        <v>408</v>
      </c>
      <c r="G5456" s="273" t="s">
        <v>709</v>
      </c>
      <c r="H5456" s="274">
        <v>44927</v>
      </c>
      <c r="I5456" s="273">
        <v>11201</v>
      </c>
      <c r="J5456" s="273">
        <v>731</v>
      </c>
      <c r="K5456" s="273">
        <v>75</v>
      </c>
      <c r="L5456" s="273" t="s">
        <v>1202</v>
      </c>
      <c r="M5456" s="273">
        <v>130.995</v>
      </c>
      <c r="N5456" s="273" t="s">
        <v>1203</v>
      </c>
      <c r="P5456" s="273" t="s">
        <v>1204</v>
      </c>
      <c r="Q5456" s="273" t="s">
        <v>1012</v>
      </c>
      <c r="R5456" s="273" t="s">
        <v>70</v>
      </c>
      <c r="S5456" s="273" t="s">
        <v>1205</v>
      </c>
      <c r="T5456" s="273" t="s">
        <v>1206</v>
      </c>
      <c r="U5456" s="273" t="s">
        <v>73</v>
      </c>
      <c r="V5456" s="273" t="s">
        <v>1207</v>
      </c>
      <c r="W5456" s="273">
        <v>138742</v>
      </c>
      <c r="X5456" s="273" t="s">
        <v>64</v>
      </c>
      <c r="Y5456" s="273" t="s">
        <v>287</v>
      </c>
      <c r="Z5456" s="273" t="s">
        <v>288</v>
      </c>
      <c r="AA5456" s="273" t="s">
        <v>1062</v>
      </c>
      <c r="AB5456" s="274">
        <v>45200</v>
      </c>
      <c r="AC5456" s="273">
        <v>15259</v>
      </c>
      <c r="AD5456" s="273">
        <v>858</v>
      </c>
      <c r="AK5456" s="273">
        <v>318546</v>
      </c>
      <c r="BV5456" s="336" t="s">
        <v>64</v>
      </c>
      <c r="BW5456" s="337" t="s">
        <v>75</v>
      </c>
      <c r="BX5456" s="337" t="s">
        <v>173</v>
      </c>
      <c r="BY5456" s="337" t="s">
        <v>173</v>
      </c>
      <c r="BZ5456" s="337" t="s">
        <v>86</v>
      </c>
      <c r="CA5456" s="337" t="s">
        <v>87</v>
      </c>
      <c r="CB5456" s="337" t="s">
        <v>101</v>
      </c>
      <c r="CC5456" s="337" t="s">
        <v>102</v>
      </c>
      <c r="CD5456" s="338">
        <v>4</v>
      </c>
      <c r="CE5456" s="335">
        <v>44927</v>
      </c>
      <c r="CF5456" s="337">
        <v>32081.279999999999</v>
      </c>
      <c r="CG5456" s="337" t="s">
        <v>1495</v>
      </c>
      <c r="CH5456" s="337">
        <v>4611.6840000000002</v>
      </c>
      <c r="CI5456" s="337" t="s">
        <v>104</v>
      </c>
      <c r="CJ5456" s="337"/>
      <c r="CK5456" s="337"/>
      <c r="CL5456" s="337" t="s">
        <v>2153</v>
      </c>
      <c r="CM5456" s="337" t="s">
        <v>73</v>
      </c>
      <c r="CN5456" s="337">
        <v>3</v>
      </c>
    </row>
    <row r="5457" spans="4:92">
      <c r="D5457" s="273" t="s">
        <v>83</v>
      </c>
      <c r="E5457" s="273" t="s">
        <v>404</v>
      </c>
      <c r="F5457" s="273" t="s">
        <v>408</v>
      </c>
      <c r="G5457" s="273" t="s">
        <v>709</v>
      </c>
      <c r="H5457" s="274">
        <v>44927</v>
      </c>
      <c r="I5457" s="273">
        <v>11201</v>
      </c>
      <c r="J5457" s="273">
        <v>731</v>
      </c>
      <c r="K5457" s="273">
        <v>118000</v>
      </c>
      <c r="L5457" s="273" t="s">
        <v>66</v>
      </c>
      <c r="M5457" s="273">
        <v>18711.995330000002</v>
      </c>
      <c r="N5457" s="273" t="s">
        <v>115</v>
      </c>
      <c r="W5457" s="273">
        <v>138740</v>
      </c>
      <c r="X5457" s="273" t="s">
        <v>64</v>
      </c>
      <c r="Y5457" s="273" t="s">
        <v>287</v>
      </c>
      <c r="Z5457" s="273" t="s">
        <v>288</v>
      </c>
      <c r="AA5457" s="273" t="s">
        <v>1062</v>
      </c>
      <c r="AB5457" s="274">
        <v>45200</v>
      </c>
      <c r="AC5457" s="273">
        <v>15259</v>
      </c>
      <c r="AD5457" s="273">
        <v>858</v>
      </c>
      <c r="AK5457" s="273">
        <v>318549</v>
      </c>
      <c r="BV5457" s="279" t="s">
        <v>64</v>
      </c>
      <c r="BW5457" s="280" t="s">
        <v>75</v>
      </c>
      <c r="BX5457" s="280" t="s">
        <v>173</v>
      </c>
      <c r="BY5457" s="280" t="s">
        <v>173</v>
      </c>
      <c r="BZ5457" s="280" t="s">
        <v>86</v>
      </c>
      <c r="CA5457" s="280" t="s">
        <v>87</v>
      </c>
      <c r="CB5457" s="280" t="s">
        <v>101</v>
      </c>
      <c r="CC5457" s="280" t="s">
        <v>102</v>
      </c>
      <c r="CD5457" s="281">
        <v>4</v>
      </c>
      <c r="CE5457" s="277">
        <v>44927</v>
      </c>
      <c r="CF5457" s="280">
        <v>2835.84</v>
      </c>
      <c r="CG5457" s="280" t="s">
        <v>1495</v>
      </c>
      <c r="CH5457" s="280">
        <v>407.65199999999999</v>
      </c>
      <c r="CI5457" s="280" t="s">
        <v>104</v>
      </c>
      <c r="CJ5457" s="280"/>
      <c r="CK5457" s="280"/>
      <c r="CL5457" s="280" t="s">
        <v>2153</v>
      </c>
      <c r="CM5457" s="280" t="s">
        <v>73</v>
      </c>
      <c r="CN5457" s="280">
        <v>3</v>
      </c>
    </row>
    <row r="5458" spans="4:92">
      <c r="D5458" s="273" t="s">
        <v>83</v>
      </c>
      <c r="E5458" s="273" t="s">
        <v>404</v>
      </c>
      <c r="F5458" s="273" t="s">
        <v>408</v>
      </c>
      <c r="G5458" s="273" t="s">
        <v>709</v>
      </c>
      <c r="H5458" s="274">
        <v>44927</v>
      </c>
      <c r="I5458" s="273">
        <v>11201</v>
      </c>
      <c r="J5458" s="273">
        <v>731</v>
      </c>
      <c r="K5458" s="273">
        <v>0</v>
      </c>
      <c r="L5458" s="273" t="s">
        <v>66</v>
      </c>
      <c r="N5458" s="273" t="s">
        <v>107</v>
      </c>
      <c r="W5458" s="273">
        <v>138741</v>
      </c>
      <c r="X5458" s="273" t="s">
        <v>64</v>
      </c>
      <c r="Y5458" s="273" t="s">
        <v>287</v>
      </c>
      <c r="Z5458" s="273" t="s">
        <v>288</v>
      </c>
      <c r="AA5458" s="273" t="s">
        <v>1062</v>
      </c>
      <c r="AB5458" s="274">
        <v>45200</v>
      </c>
      <c r="AC5458" s="273">
        <v>15259</v>
      </c>
      <c r="AD5458" s="273">
        <v>858</v>
      </c>
      <c r="AK5458" s="273">
        <v>318552</v>
      </c>
      <c r="BV5458" s="336" t="s">
        <v>64</v>
      </c>
      <c r="BW5458" s="337" t="s">
        <v>75</v>
      </c>
      <c r="BX5458" s="337" t="s">
        <v>173</v>
      </c>
      <c r="BY5458" s="337" t="s">
        <v>173</v>
      </c>
      <c r="BZ5458" s="337" t="s">
        <v>86</v>
      </c>
      <c r="CA5458" s="337" t="s">
        <v>87</v>
      </c>
      <c r="CB5458" s="337" t="s">
        <v>101</v>
      </c>
      <c r="CC5458" s="337" t="s">
        <v>102</v>
      </c>
      <c r="CD5458" s="338">
        <v>4</v>
      </c>
      <c r="CE5458" s="335">
        <v>44927</v>
      </c>
      <c r="CF5458" s="337">
        <v>20388.900000000001</v>
      </c>
      <c r="CG5458" s="337" t="s">
        <v>1495</v>
      </c>
      <c r="CH5458" s="337">
        <v>2930.9043750000001</v>
      </c>
      <c r="CI5458" s="337" t="s">
        <v>104</v>
      </c>
      <c r="CJ5458" s="337"/>
      <c r="CK5458" s="337"/>
      <c r="CL5458" s="337" t="s">
        <v>2153</v>
      </c>
      <c r="CM5458" s="337" t="s">
        <v>73</v>
      </c>
      <c r="CN5458" s="337">
        <v>3</v>
      </c>
    </row>
    <row r="5459" spans="4:92">
      <c r="D5459" s="273" t="s">
        <v>83</v>
      </c>
      <c r="E5459" s="273" t="s">
        <v>404</v>
      </c>
      <c r="F5459" s="273" t="s">
        <v>408</v>
      </c>
      <c r="G5459" s="273" t="s">
        <v>709</v>
      </c>
      <c r="H5459" s="274">
        <v>44958</v>
      </c>
      <c r="I5459" s="273">
        <v>11363</v>
      </c>
      <c r="J5459" s="273">
        <v>731</v>
      </c>
      <c r="K5459" s="273">
        <v>75</v>
      </c>
      <c r="L5459" s="273" t="s">
        <v>1202</v>
      </c>
      <c r="M5459" s="273">
        <v>130.995</v>
      </c>
      <c r="N5459" s="273" t="s">
        <v>1203</v>
      </c>
      <c r="P5459" s="273" t="s">
        <v>1204</v>
      </c>
      <c r="Q5459" s="273" t="s">
        <v>1012</v>
      </c>
      <c r="R5459" s="273" t="s">
        <v>70</v>
      </c>
      <c r="S5459" s="273" t="s">
        <v>1205</v>
      </c>
      <c r="T5459" s="273" t="s">
        <v>1206</v>
      </c>
      <c r="U5459" s="273" t="s">
        <v>73</v>
      </c>
      <c r="V5459" s="273" t="s">
        <v>1207</v>
      </c>
      <c r="W5459" s="273">
        <v>173591</v>
      </c>
      <c r="X5459" s="273" t="s">
        <v>64</v>
      </c>
      <c r="Y5459" s="273" t="s">
        <v>287</v>
      </c>
      <c r="Z5459" s="273" t="s">
        <v>288</v>
      </c>
      <c r="AA5459" s="273" t="s">
        <v>1062</v>
      </c>
      <c r="AB5459" s="274">
        <v>45200</v>
      </c>
      <c r="AC5459" s="273">
        <v>15259</v>
      </c>
      <c r="AD5459" s="273">
        <v>858</v>
      </c>
      <c r="AK5459" s="273">
        <v>318558</v>
      </c>
      <c r="BV5459" s="279" t="s">
        <v>64</v>
      </c>
      <c r="BW5459" s="280" t="s">
        <v>75</v>
      </c>
      <c r="BX5459" s="280" t="s">
        <v>173</v>
      </c>
      <c r="BY5459" s="280" t="s">
        <v>173</v>
      </c>
      <c r="BZ5459" s="280" t="s">
        <v>86</v>
      </c>
      <c r="CA5459" s="280" t="s">
        <v>87</v>
      </c>
      <c r="CB5459" s="280" t="s">
        <v>88</v>
      </c>
      <c r="CC5459" s="280" t="s">
        <v>89</v>
      </c>
      <c r="CD5459" s="281">
        <v>3</v>
      </c>
      <c r="CE5459" s="277">
        <v>44927</v>
      </c>
      <c r="CF5459" s="280">
        <v>7665</v>
      </c>
      <c r="CG5459" s="280" t="s">
        <v>90</v>
      </c>
      <c r="CH5459" s="280">
        <v>7665</v>
      </c>
      <c r="CI5459" s="280" t="s">
        <v>80</v>
      </c>
      <c r="CJ5459" s="280"/>
      <c r="CK5459" s="280"/>
      <c r="CL5459" s="280" t="s">
        <v>2154</v>
      </c>
      <c r="CM5459" s="280" t="s">
        <v>73</v>
      </c>
      <c r="CN5459" s="280">
        <v>3</v>
      </c>
    </row>
    <row r="5460" spans="4:92">
      <c r="D5460" s="273" t="s">
        <v>83</v>
      </c>
      <c r="E5460" s="273" t="s">
        <v>404</v>
      </c>
      <c r="F5460" s="273" t="s">
        <v>408</v>
      </c>
      <c r="G5460" s="273" t="s">
        <v>709</v>
      </c>
      <c r="H5460" s="274">
        <v>44958</v>
      </c>
      <c r="I5460" s="273">
        <v>11363</v>
      </c>
      <c r="J5460" s="273">
        <v>731</v>
      </c>
      <c r="K5460" s="273">
        <v>122000</v>
      </c>
      <c r="L5460" s="273" t="s">
        <v>66</v>
      </c>
      <c r="M5460" s="273">
        <v>19373.40364</v>
      </c>
      <c r="N5460" s="273" t="s">
        <v>115</v>
      </c>
      <c r="W5460" s="273">
        <v>173589</v>
      </c>
      <c r="X5460" s="273" t="s">
        <v>64</v>
      </c>
      <c r="Y5460" s="273" t="s">
        <v>287</v>
      </c>
      <c r="Z5460" s="273" t="s">
        <v>325</v>
      </c>
      <c r="AA5460" s="273" t="s">
        <v>469</v>
      </c>
      <c r="AB5460" s="274">
        <v>44927</v>
      </c>
      <c r="AC5460" s="273">
        <v>11964</v>
      </c>
      <c r="AD5460" s="273">
        <v>68</v>
      </c>
      <c r="AE5460" s="273">
        <v>3.2080000000000002</v>
      </c>
      <c r="AF5460" s="273" t="s">
        <v>90</v>
      </c>
      <c r="AG5460" s="273" t="s">
        <v>1276</v>
      </c>
      <c r="AH5460" s="273" t="s">
        <v>1277</v>
      </c>
      <c r="AI5460" s="273" t="s">
        <v>123</v>
      </c>
      <c r="AJ5460" s="273" t="s">
        <v>200</v>
      </c>
      <c r="AK5460" s="273">
        <v>182852</v>
      </c>
      <c r="BV5460" s="336" t="s">
        <v>64</v>
      </c>
      <c r="BW5460" s="337" t="s">
        <v>75</v>
      </c>
      <c r="BX5460" s="337" t="s">
        <v>173</v>
      </c>
      <c r="BY5460" s="337" t="s">
        <v>173</v>
      </c>
      <c r="BZ5460" s="337" t="s">
        <v>86</v>
      </c>
      <c r="CA5460" s="337" t="s">
        <v>87</v>
      </c>
      <c r="CB5460" s="337" t="s">
        <v>88</v>
      </c>
      <c r="CC5460" s="337" t="s">
        <v>89</v>
      </c>
      <c r="CD5460" s="338">
        <v>3</v>
      </c>
      <c r="CE5460" s="335">
        <v>44927</v>
      </c>
      <c r="CF5460" s="337">
        <v>844</v>
      </c>
      <c r="CG5460" s="337" t="s">
        <v>90</v>
      </c>
      <c r="CH5460" s="337">
        <v>844</v>
      </c>
      <c r="CI5460" s="337" t="s">
        <v>80</v>
      </c>
      <c r="CJ5460" s="337"/>
      <c r="CK5460" s="337"/>
      <c r="CL5460" s="337" t="s">
        <v>2154</v>
      </c>
      <c r="CM5460" s="337" t="s">
        <v>73</v>
      </c>
      <c r="CN5460" s="337">
        <v>3</v>
      </c>
    </row>
    <row r="5461" spans="4:92">
      <c r="D5461" s="273" t="s">
        <v>83</v>
      </c>
      <c r="E5461" s="273" t="s">
        <v>404</v>
      </c>
      <c r="F5461" s="273" t="s">
        <v>408</v>
      </c>
      <c r="G5461" s="273" t="s">
        <v>709</v>
      </c>
      <c r="H5461" s="274">
        <v>44958</v>
      </c>
      <c r="I5461" s="273">
        <v>11363</v>
      </c>
      <c r="J5461" s="273">
        <v>731</v>
      </c>
      <c r="K5461" s="273">
        <v>0</v>
      </c>
      <c r="L5461" s="273" t="s">
        <v>66</v>
      </c>
      <c r="N5461" s="273" t="s">
        <v>107</v>
      </c>
      <c r="W5461" s="273">
        <v>173590</v>
      </c>
      <c r="X5461" s="273" t="s">
        <v>64</v>
      </c>
      <c r="Y5461" s="273" t="s">
        <v>287</v>
      </c>
      <c r="Z5461" s="273" t="s">
        <v>325</v>
      </c>
      <c r="AA5461" s="273" t="s">
        <v>469</v>
      </c>
      <c r="AB5461" s="274">
        <v>44927</v>
      </c>
      <c r="AC5461" s="273">
        <v>11964</v>
      </c>
      <c r="AD5461" s="273">
        <v>68</v>
      </c>
      <c r="AE5461" s="273">
        <v>8.8780000000000001</v>
      </c>
      <c r="AF5461" s="273" t="s">
        <v>90</v>
      </c>
      <c r="AG5461" s="273" t="s">
        <v>1563</v>
      </c>
      <c r="AH5461" s="273" t="s">
        <v>1564</v>
      </c>
      <c r="AI5461" s="273" t="s">
        <v>123</v>
      </c>
      <c r="AJ5461" s="273" t="s">
        <v>214</v>
      </c>
      <c r="AK5461" s="273">
        <v>182858</v>
      </c>
      <c r="BV5461" s="279" t="s">
        <v>64</v>
      </c>
      <c r="BW5461" s="280" t="s">
        <v>75</v>
      </c>
      <c r="BX5461" s="280" t="s">
        <v>173</v>
      </c>
      <c r="BY5461" s="280" t="s">
        <v>173</v>
      </c>
      <c r="BZ5461" s="280" t="s">
        <v>86</v>
      </c>
      <c r="CA5461" s="280" t="s">
        <v>87</v>
      </c>
      <c r="CB5461" s="280" t="s">
        <v>88</v>
      </c>
      <c r="CC5461" s="280" t="s">
        <v>89</v>
      </c>
      <c r="CD5461" s="281">
        <v>3</v>
      </c>
      <c r="CE5461" s="277">
        <v>44927</v>
      </c>
      <c r="CF5461" s="280">
        <v>9548</v>
      </c>
      <c r="CG5461" s="280" t="s">
        <v>90</v>
      </c>
      <c r="CH5461" s="280">
        <v>9548</v>
      </c>
      <c r="CI5461" s="280" t="s">
        <v>80</v>
      </c>
      <c r="CJ5461" s="280"/>
      <c r="CK5461" s="280"/>
      <c r="CL5461" s="280" t="s">
        <v>2154</v>
      </c>
      <c r="CM5461" s="280" t="s">
        <v>73</v>
      </c>
      <c r="CN5461" s="280">
        <v>3</v>
      </c>
    </row>
    <row r="5462" spans="4:92">
      <c r="D5462" s="273" t="s">
        <v>83</v>
      </c>
      <c r="E5462" s="273" t="s">
        <v>404</v>
      </c>
      <c r="F5462" s="273" t="s">
        <v>408</v>
      </c>
      <c r="G5462" s="273" t="s">
        <v>709</v>
      </c>
      <c r="H5462" s="274">
        <v>44986</v>
      </c>
      <c r="I5462" s="273">
        <v>11525</v>
      </c>
      <c r="J5462" s="273">
        <v>731</v>
      </c>
      <c r="K5462" s="273">
        <v>75</v>
      </c>
      <c r="L5462" s="273" t="s">
        <v>1202</v>
      </c>
      <c r="M5462" s="273">
        <v>130.995</v>
      </c>
      <c r="N5462" s="273" t="s">
        <v>1203</v>
      </c>
      <c r="P5462" s="273" t="s">
        <v>1204</v>
      </c>
      <c r="Q5462" s="273" t="s">
        <v>1012</v>
      </c>
      <c r="R5462" s="273" t="s">
        <v>70</v>
      </c>
      <c r="S5462" s="273" t="s">
        <v>1205</v>
      </c>
      <c r="T5462" s="273" t="s">
        <v>1206</v>
      </c>
      <c r="U5462" s="273" t="s">
        <v>73</v>
      </c>
      <c r="V5462" s="273" t="s">
        <v>1207</v>
      </c>
      <c r="W5462" s="273">
        <v>173620</v>
      </c>
      <c r="X5462" s="273" t="s">
        <v>64</v>
      </c>
      <c r="Y5462" s="273" t="s">
        <v>287</v>
      </c>
      <c r="Z5462" s="273" t="s">
        <v>325</v>
      </c>
      <c r="AA5462" s="273" t="s">
        <v>469</v>
      </c>
      <c r="AB5462" s="274">
        <v>44927</v>
      </c>
      <c r="AC5462" s="273">
        <v>11964</v>
      </c>
      <c r="AD5462" s="273">
        <v>68</v>
      </c>
      <c r="AE5462" s="273">
        <v>1.006</v>
      </c>
      <c r="AF5462" s="273" t="s">
        <v>90</v>
      </c>
      <c r="AG5462" s="273" t="s">
        <v>1565</v>
      </c>
      <c r="AH5462" s="273" t="s">
        <v>1566</v>
      </c>
      <c r="AI5462" s="273" t="s">
        <v>123</v>
      </c>
      <c r="AJ5462" s="273" t="s">
        <v>1245</v>
      </c>
      <c r="AK5462" s="273">
        <v>182864</v>
      </c>
      <c r="BV5462" s="336" t="s">
        <v>64</v>
      </c>
      <c r="BW5462" s="337" t="s">
        <v>75</v>
      </c>
      <c r="BX5462" s="337" t="s">
        <v>173</v>
      </c>
      <c r="BY5462" s="337" t="s">
        <v>173</v>
      </c>
      <c r="BZ5462" s="337" t="s">
        <v>86</v>
      </c>
      <c r="CA5462" s="337" t="s">
        <v>87</v>
      </c>
      <c r="CB5462" s="337" t="s">
        <v>88</v>
      </c>
      <c r="CC5462" s="337" t="s">
        <v>89</v>
      </c>
      <c r="CD5462" s="338">
        <v>3</v>
      </c>
      <c r="CE5462" s="335">
        <v>44958</v>
      </c>
      <c r="CF5462" s="337">
        <v>7422</v>
      </c>
      <c r="CG5462" s="337" t="s">
        <v>90</v>
      </c>
      <c r="CH5462" s="337">
        <v>7422</v>
      </c>
      <c r="CI5462" s="337" t="s">
        <v>80</v>
      </c>
      <c r="CJ5462" s="337"/>
      <c r="CK5462" s="337"/>
      <c r="CL5462" s="337" t="s">
        <v>2154</v>
      </c>
      <c r="CM5462" s="337" t="s">
        <v>73</v>
      </c>
      <c r="CN5462" s="337">
        <v>3</v>
      </c>
    </row>
    <row r="5463" spans="4:92">
      <c r="D5463" s="273" t="s">
        <v>83</v>
      </c>
      <c r="E5463" s="273" t="s">
        <v>404</v>
      </c>
      <c r="F5463" s="273" t="s">
        <v>408</v>
      </c>
      <c r="G5463" s="273" t="s">
        <v>709</v>
      </c>
      <c r="H5463" s="274">
        <v>44986</v>
      </c>
      <c r="I5463" s="273">
        <v>11525</v>
      </c>
      <c r="J5463" s="273">
        <v>731</v>
      </c>
      <c r="K5463" s="273">
        <v>145000</v>
      </c>
      <c r="L5463" s="273" t="s">
        <v>66</v>
      </c>
      <c r="M5463" s="273">
        <v>23067.98662</v>
      </c>
      <c r="N5463" s="273" t="s">
        <v>115</v>
      </c>
      <c r="W5463" s="273">
        <v>173618</v>
      </c>
      <c r="X5463" s="273" t="s">
        <v>64</v>
      </c>
      <c r="Y5463" s="273" t="s">
        <v>287</v>
      </c>
      <c r="Z5463" s="273" t="s">
        <v>325</v>
      </c>
      <c r="AA5463" s="273" t="s">
        <v>469</v>
      </c>
      <c r="AB5463" s="274">
        <v>44927</v>
      </c>
      <c r="AC5463" s="273">
        <v>11964</v>
      </c>
      <c r="AD5463" s="273">
        <v>68</v>
      </c>
      <c r="AE5463" s="273">
        <v>9.5000000000000001E-2</v>
      </c>
      <c r="AF5463" s="273" t="s">
        <v>90</v>
      </c>
      <c r="AG5463" s="273" t="s">
        <v>1567</v>
      </c>
      <c r="AH5463" s="273" t="s">
        <v>1568</v>
      </c>
      <c r="AI5463" s="273" t="s">
        <v>199</v>
      </c>
      <c r="AJ5463" s="273" t="s">
        <v>1245</v>
      </c>
      <c r="AK5463" s="273">
        <v>182870</v>
      </c>
      <c r="BV5463" s="279" t="s">
        <v>64</v>
      </c>
      <c r="BW5463" s="280" t="s">
        <v>75</v>
      </c>
      <c r="BX5463" s="280" t="s">
        <v>173</v>
      </c>
      <c r="BY5463" s="280" t="s">
        <v>173</v>
      </c>
      <c r="BZ5463" s="280" t="s">
        <v>86</v>
      </c>
      <c r="CA5463" s="280" t="s">
        <v>87</v>
      </c>
      <c r="CB5463" s="280" t="s">
        <v>88</v>
      </c>
      <c r="CC5463" s="280" t="s">
        <v>89</v>
      </c>
      <c r="CD5463" s="281">
        <v>3</v>
      </c>
      <c r="CE5463" s="277">
        <v>44958</v>
      </c>
      <c r="CF5463" s="280">
        <v>12009</v>
      </c>
      <c r="CG5463" s="280" t="s">
        <v>90</v>
      </c>
      <c r="CH5463" s="280">
        <v>12009</v>
      </c>
      <c r="CI5463" s="280" t="s">
        <v>80</v>
      </c>
      <c r="CJ5463" s="280"/>
      <c r="CK5463" s="280"/>
      <c r="CL5463" s="280" t="s">
        <v>2154</v>
      </c>
      <c r="CM5463" s="280" t="s">
        <v>73</v>
      </c>
      <c r="CN5463" s="280">
        <v>3</v>
      </c>
    </row>
    <row r="5464" spans="4:92">
      <c r="D5464" s="273" t="s">
        <v>83</v>
      </c>
      <c r="E5464" s="273" t="s">
        <v>404</v>
      </c>
      <c r="F5464" s="273" t="s">
        <v>408</v>
      </c>
      <c r="G5464" s="273" t="s">
        <v>709</v>
      </c>
      <c r="H5464" s="274">
        <v>44986</v>
      </c>
      <c r="I5464" s="273">
        <v>11525</v>
      </c>
      <c r="J5464" s="273">
        <v>731</v>
      </c>
      <c r="K5464" s="273">
        <v>0</v>
      </c>
      <c r="L5464" s="273" t="s">
        <v>66</v>
      </c>
      <c r="N5464" s="273" t="s">
        <v>107</v>
      </c>
      <c r="W5464" s="273">
        <v>173619</v>
      </c>
      <c r="X5464" s="273" t="s">
        <v>64</v>
      </c>
      <c r="Y5464" s="273" t="s">
        <v>287</v>
      </c>
      <c r="Z5464" s="273" t="s">
        <v>325</v>
      </c>
      <c r="AA5464" s="273" t="s">
        <v>469</v>
      </c>
      <c r="AB5464" s="274">
        <v>44927</v>
      </c>
      <c r="AC5464" s="273">
        <v>11964</v>
      </c>
      <c r="AD5464" s="273">
        <v>68</v>
      </c>
      <c r="AE5464" s="273">
        <v>1.4E-2</v>
      </c>
      <c r="AF5464" s="273" t="s">
        <v>90</v>
      </c>
      <c r="AG5464" s="273" t="s">
        <v>1569</v>
      </c>
      <c r="AH5464" s="273" t="s">
        <v>1570</v>
      </c>
      <c r="AI5464" s="273" t="s">
        <v>199</v>
      </c>
      <c r="AJ5464" s="273" t="s">
        <v>1245</v>
      </c>
      <c r="AK5464" s="273">
        <v>182876</v>
      </c>
      <c r="BV5464" s="336" t="s">
        <v>64</v>
      </c>
      <c r="BW5464" s="337" t="s">
        <v>75</v>
      </c>
      <c r="BX5464" s="337" t="s">
        <v>173</v>
      </c>
      <c r="BY5464" s="337" t="s">
        <v>173</v>
      </c>
      <c r="BZ5464" s="337" t="s">
        <v>86</v>
      </c>
      <c r="CA5464" s="337" t="s">
        <v>87</v>
      </c>
      <c r="CB5464" s="337" t="s">
        <v>88</v>
      </c>
      <c r="CC5464" s="337" t="s">
        <v>89</v>
      </c>
      <c r="CD5464" s="338">
        <v>3</v>
      </c>
      <c r="CE5464" s="335">
        <v>44958</v>
      </c>
      <c r="CF5464" s="337">
        <v>2151</v>
      </c>
      <c r="CG5464" s="337" t="s">
        <v>90</v>
      </c>
      <c r="CH5464" s="337">
        <v>2151</v>
      </c>
      <c r="CI5464" s="337" t="s">
        <v>80</v>
      </c>
      <c r="CJ5464" s="337"/>
      <c r="CK5464" s="337"/>
      <c r="CL5464" s="337" t="s">
        <v>2154</v>
      </c>
      <c r="CM5464" s="337" t="s">
        <v>73</v>
      </c>
      <c r="CN5464" s="337">
        <v>3</v>
      </c>
    </row>
    <row r="5465" spans="4:92">
      <c r="D5465" s="273" t="s">
        <v>83</v>
      </c>
      <c r="E5465" s="273" t="s">
        <v>404</v>
      </c>
      <c r="F5465" s="273" t="s">
        <v>408</v>
      </c>
      <c r="G5465" s="273" t="s">
        <v>709</v>
      </c>
      <c r="H5465" s="274">
        <v>45017</v>
      </c>
      <c r="I5465" s="273">
        <v>11687</v>
      </c>
      <c r="J5465" s="273">
        <v>731</v>
      </c>
      <c r="K5465" s="273">
        <v>75</v>
      </c>
      <c r="L5465" s="273" t="s">
        <v>1202</v>
      </c>
      <c r="M5465" s="273">
        <v>150.64425</v>
      </c>
      <c r="N5465" s="273" t="s">
        <v>1203</v>
      </c>
      <c r="P5465" s="273" t="s">
        <v>1204</v>
      </c>
      <c r="Q5465" s="273" t="s">
        <v>1012</v>
      </c>
      <c r="R5465" s="273" t="s">
        <v>70</v>
      </c>
      <c r="S5465" s="273" t="s">
        <v>1205</v>
      </c>
      <c r="T5465" s="273" t="s">
        <v>1206</v>
      </c>
      <c r="U5465" s="273" t="s">
        <v>73</v>
      </c>
      <c r="V5465" s="273" t="s">
        <v>1261</v>
      </c>
      <c r="W5465" s="273">
        <v>243776</v>
      </c>
      <c r="X5465" s="273" t="s">
        <v>64</v>
      </c>
      <c r="Y5465" s="273" t="s">
        <v>287</v>
      </c>
      <c r="Z5465" s="273" t="s">
        <v>325</v>
      </c>
      <c r="AA5465" s="273" t="s">
        <v>469</v>
      </c>
      <c r="AB5465" s="274">
        <v>44927</v>
      </c>
      <c r="AC5465" s="273">
        <v>11964</v>
      </c>
      <c r="AD5465" s="273">
        <v>68</v>
      </c>
      <c r="AE5465" s="273">
        <v>0.42099999999999999</v>
      </c>
      <c r="AF5465" s="273" t="s">
        <v>90</v>
      </c>
      <c r="AG5465" s="273" t="s">
        <v>1571</v>
      </c>
      <c r="AH5465" s="273" t="s">
        <v>1572</v>
      </c>
      <c r="AI5465" s="273" t="s">
        <v>123</v>
      </c>
      <c r="AJ5465" s="273" t="s">
        <v>200</v>
      </c>
      <c r="AK5465" s="273">
        <v>182882</v>
      </c>
      <c r="BV5465" s="279" t="s">
        <v>64</v>
      </c>
      <c r="BW5465" s="280" t="s">
        <v>75</v>
      </c>
      <c r="BX5465" s="280" t="s">
        <v>173</v>
      </c>
      <c r="BY5465" s="280" t="s">
        <v>173</v>
      </c>
      <c r="BZ5465" s="280" t="s">
        <v>86</v>
      </c>
      <c r="CA5465" s="280" t="s">
        <v>87</v>
      </c>
      <c r="CB5465" s="280" t="s">
        <v>101</v>
      </c>
      <c r="CC5465" s="280" t="s">
        <v>102</v>
      </c>
      <c r="CD5465" s="281">
        <v>4</v>
      </c>
      <c r="CE5465" s="277">
        <v>44958</v>
      </c>
      <c r="CF5465" s="280">
        <v>7227.36</v>
      </c>
      <c r="CG5465" s="280" t="s">
        <v>1495</v>
      </c>
      <c r="CH5465" s="280">
        <v>1038.933</v>
      </c>
      <c r="CI5465" s="280" t="s">
        <v>104</v>
      </c>
      <c r="CJ5465" s="280"/>
      <c r="CK5465" s="280"/>
      <c r="CL5465" s="280" t="s">
        <v>2153</v>
      </c>
      <c r="CM5465" s="280" t="s">
        <v>73</v>
      </c>
      <c r="CN5465" s="280">
        <v>3</v>
      </c>
    </row>
    <row r="5466" spans="4:92">
      <c r="D5466" s="273" t="s">
        <v>83</v>
      </c>
      <c r="E5466" s="273" t="s">
        <v>404</v>
      </c>
      <c r="F5466" s="273" t="s">
        <v>408</v>
      </c>
      <c r="G5466" s="273" t="s">
        <v>709</v>
      </c>
      <c r="H5466" s="274">
        <v>45017</v>
      </c>
      <c r="I5466" s="273">
        <v>11687</v>
      </c>
      <c r="J5466" s="273">
        <v>731</v>
      </c>
      <c r="K5466" s="273">
        <v>151000</v>
      </c>
      <c r="L5466" s="273" t="s">
        <v>66</v>
      </c>
      <c r="M5466" s="273">
        <v>23339.961350000001</v>
      </c>
      <c r="N5466" s="273" t="s">
        <v>115</v>
      </c>
      <c r="W5466" s="273">
        <v>243774</v>
      </c>
      <c r="X5466" s="273" t="s">
        <v>64</v>
      </c>
      <c r="Y5466" s="273" t="s">
        <v>287</v>
      </c>
      <c r="Z5466" s="273" t="s">
        <v>325</v>
      </c>
      <c r="AA5466" s="273" t="s">
        <v>469</v>
      </c>
      <c r="AB5466" s="274">
        <v>44927</v>
      </c>
      <c r="AC5466" s="273">
        <v>11964</v>
      </c>
      <c r="AD5466" s="273">
        <v>68</v>
      </c>
      <c r="AE5466" s="273">
        <v>3.4249999999999998</v>
      </c>
      <c r="AF5466" s="273" t="s">
        <v>90</v>
      </c>
      <c r="AG5466" s="273" t="s">
        <v>1573</v>
      </c>
      <c r="AH5466" s="273" t="s">
        <v>1574</v>
      </c>
      <c r="AI5466" s="273" t="s">
        <v>123</v>
      </c>
      <c r="AJ5466" s="273" t="s">
        <v>200</v>
      </c>
      <c r="AK5466" s="273">
        <v>182888</v>
      </c>
      <c r="BV5466" s="336" t="s">
        <v>64</v>
      </c>
      <c r="BW5466" s="337" t="s">
        <v>75</v>
      </c>
      <c r="BX5466" s="337" t="s">
        <v>173</v>
      </c>
      <c r="BY5466" s="337" t="s">
        <v>173</v>
      </c>
      <c r="BZ5466" s="337" t="s">
        <v>86</v>
      </c>
      <c r="CA5466" s="337" t="s">
        <v>87</v>
      </c>
      <c r="CB5466" s="337" t="s">
        <v>101</v>
      </c>
      <c r="CC5466" s="337" t="s">
        <v>102</v>
      </c>
      <c r="CD5466" s="338">
        <v>4</v>
      </c>
      <c r="CE5466" s="335">
        <v>44958</v>
      </c>
      <c r="CF5466" s="337">
        <v>40350.239999999998</v>
      </c>
      <c r="CG5466" s="337" t="s">
        <v>1495</v>
      </c>
      <c r="CH5466" s="337">
        <v>5800.3469999999998</v>
      </c>
      <c r="CI5466" s="337" t="s">
        <v>104</v>
      </c>
      <c r="CJ5466" s="337"/>
      <c r="CK5466" s="337"/>
      <c r="CL5466" s="337" t="s">
        <v>2153</v>
      </c>
      <c r="CM5466" s="337" t="s">
        <v>73</v>
      </c>
      <c r="CN5466" s="337">
        <v>3</v>
      </c>
    </row>
    <row r="5467" spans="4:92">
      <c r="D5467" s="273" t="s">
        <v>83</v>
      </c>
      <c r="E5467" s="273" t="s">
        <v>404</v>
      </c>
      <c r="F5467" s="273" t="s">
        <v>408</v>
      </c>
      <c r="G5467" s="273" t="s">
        <v>709</v>
      </c>
      <c r="H5467" s="274">
        <v>45017</v>
      </c>
      <c r="I5467" s="273">
        <v>11687</v>
      </c>
      <c r="J5467" s="273">
        <v>731</v>
      </c>
      <c r="K5467" s="273">
        <v>0</v>
      </c>
      <c r="L5467" s="273" t="s">
        <v>66</v>
      </c>
      <c r="N5467" s="273" t="s">
        <v>107</v>
      </c>
      <c r="W5467" s="273">
        <v>243775</v>
      </c>
      <c r="X5467" s="273" t="s">
        <v>64</v>
      </c>
      <c r="Y5467" s="273" t="s">
        <v>287</v>
      </c>
      <c r="Z5467" s="273" t="s">
        <v>325</v>
      </c>
      <c r="AA5467" s="273" t="s">
        <v>469</v>
      </c>
      <c r="AB5467" s="274">
        <v>44927</v>
      </c>
      <c r="AC5467" s="273">
        <v>11964</v>
      </c>
      <c r="AD5467" s="273">
        <v>68</v>
      </c>
      <c r="AE5467" s="273">
        <v>0.85199999999999998</v>
      </c>
      <c r="AF5467" s="273" t="s">
        <v>90</v>
      </c>
      <c r="AG5467" s="273" t="s">
        <v>1575</v>
      </c>
      <c r="AH5467" s="273" t="s">
        <v>1576</v>
      </c>
      <c r="AI5467" s="273" t="s">
        <v>123</v>
      </c>
      <c r="AJ5467" s="273" t="s">
        <v>200</v>
      </c>
      <c r="AK5467" s="273">
        <v>182894</v>
      </c>
      <c r="BV5467" s="279" t="s">
        <v>64</v>
      </c>
      <c r="BW5467" s="280" t="s">
        <v>75</v>
      </c>
      <c r="BX5467" s="280" t="s">
        <v>173</v>
      </c>
      <c r="BY5467" s="280" t="s">
        <v>173</v>
      </c>
      <c r="BZ5467" s="280" t="s">
        <v>86</v>
      </c>
      <c r="CA5467" s="280" t="s">
        <v>87</v>
      </c>
      <c r="CB5467" s="280" t="s">
        <v>101</v>
      </c>
      <c r="CC5467" s="280" t="s">
        <v>102</v>
      </c>
      <c r="CD5467" s="281">
        <v>4</v>
      </c>
      <c r="CE5467" s="277">
        <v>44958</v>
      </c>
      <c r="CF5467" s="280">
        <v>19742.52</v>
      </c>
      <c r="CG5467" s="280" t="s">
        <v>1495</v>
      </c>
      <c r="CH5467" s="280">
        <v>2837.9872500000001</v>
      </c>
      <c r="CI5467" s="280" t="s">
        <v>104</v>
      </c>
      <c r="CJ5467" s="280"/>
      <c r="CK5467" s="280"/>
      <c r="CL5467" s="280" t="s">
        <v>2153</v>
      </c>
      <c r="CM5467" s="280" t="s">
        <v>73</v>
      </c>
      <c r="CN5467" s="280">
        <v>3</v>
      </c>
    </row>
    <row r="5468" spans="4:92">
      <c r="D5468" s="273" t="s">
        <v>83</v>
      </c>
      <c r="E5468" s="273" t="s">
        <v>287</v>
      </c>
      <c r="F5468" s="273" t="s">
        <v>484</v>
      </c>
      <c r="G5468" s="273" t="s">
        <v>485</v>
      </c>
      <c r="H5468" s="274">
        <v>45047</v>
      </c>
      <c r="I5468" s="273">
        <v>12345</v>
      </c>
      <c r="J5468" s="273">
        <v>807</v>
      </c>
      <c r="K5468" s="273">
        <v>156965</v>
      </c>
      <c r="L5468" s="273" t="s">
        <v>66</v>
      </c>
      <c r="M5468" s="273">
        <v>4957.3181000000004</v>
      </c>
      <c r="N5468" s="273" t="s">
        <v>964</v>
      </c>
      <c r="P5468" s="273" t="s">
        <v>68</v>
      </c>
      <c r="Q5468" s="273" t="s">
        <v>1496</v>
      </c>
      <c r="R5468" s="273" t="s">
        <v>70</v>
      </c>
      <c r="S5468" s="273" t="s">
        <v>1538</v>
      </c>
      <c r="T5468" s="273" t="s">
        <v>1539</v>
      </c>
      <c r="U5468" s="273" t="s">
        <v>73</v>
      </c>
      <c r="V5468" s="273" t="s">
        <v>1540</v>
      </c>
      <c r="W5468" s="273">
        <v>256695</v>
      </c>
      <c r="X5468" s="273" t="s">
        <v>64</v>
      </c>
      <c r="Y5468" s="273" t="s">
        <v>287</v>
      </c>
      <c r="Z5468" s="273" t="s">
        <v>325</v>
      </c>
      <c r="AA5468" s="273" t="s">
        <v>469</v>
      </c>
      <c r="AB5468" s="274">
        <v>44927</v>
      </c>
      <c r="AC5468" s="273">
        <v>11964</v>
      </c>
      <c r="AD5468" s="273">
        <v>68</v>
      </c>
      <c r="AE5468" s="273">
        <v>16.030999999999999</v>
      </c>
      <c r="AF5468" s="273" t="s">
        <v>90</v>
      </c>
      <c r="AG5468" s="273" t="s">
        <v>1577</v>
      </c>
      <c r="AH5468" s="273" t="s">
        <v>1578</v>
      </c>
      <c r="AI5468" s="273" t="s">
        <v>123</v>
      </c>
      <c r="AJ5468" s="273" t="s">
        <v>200</v>
      </c>
      <c r="AK5468" s="273">
        <v>182900</v>
      </c>
      <c r="BV5468" s="336" t="s">
        <v>64</v>
      </c>
      <c r="BW5468" s="337" t="s">
        <v>75</v>
      </c>
      <c r="BX5468" s="337" t="s">
        <v>173</v>
      </c>
      <c r="BY5468" s="337" t="s">
        <v>173</v>
      </c>
      <c r="BZ5468" s="337" t="s">
        <v>110</v>
      </c>
      <c r="CA5468" s="337" t="s">
        <v>111</v>
      </c>
      <c r="CB5468" s="337" t="s">
        <v>112</v>
      </c>
      <c r="CC5468" s="337" t="s">
        <v>113</v>
      </c>
      <c r="CD5468" s="338">
        <v>4</v>
      </c>
      <c r="CE5468" s="335">
        <v>44958</v>
      </c>
      <c r="CF5468" s="337"/>
      <c r="CG5468" s="337"/>
      <c r="CH5468" s="337"/>
      <c r="CI5468" s="337" t="s">
        <v>80</v>
      </c>
      <c r="CJ5468" s="337"/>
      <c r="CK5468" s="337"/>
      <c r="CL5468" s="337"/>
      <c r="CM5468" s="337" t="s">
        <v>73</v>
      </c>
      <c r="CN5468" s="337">
        <v>3</v>
      </c>
    </row>
    <row r="5469" spans="4:92">
      <c r="D5469" s="273" t="s">
        <v>83</v>
      </c>
      <c r="E5469" s="273" t="s">
        <v>287</v>
      </c>
      <c r="F5469" s="273" t="s">
        <v>484</v>
      </c>
      <c r="G5469" s="273" t="s">
        <v>485</v>
      </c>
      <c r="H5469" s="274">
        <v>45047</v>
      </c>
      <c r="I5469" s="273">
        <v>12345</v>
      </c>
      <c r="J5469" s="273">
        <v>807</v>
      </c>
      <c r="K5469" s="273">
        <v>0</v>
      </c>
      <c r="L5469" s="273" t="s">
        <v>66</v>
      </c>
      <c r="M5469" s="273">
        <v>0</v>
      </c>
      <c r="N5469" s="273" t="s">
        <v>115</v>
      </c>
      <c r="W5469" s="273">
        <v>256693</v>
      </c>
      <c r="X5469" s="273" t="s">
        <v>64</v>
      </c>
      <c r="Y5469" s="273" t="s">
        <v>287</v>
      </c>
      <c r="Z5469" s="273" t="s">
        <v>325</v>
      </c>
      <c r="AA5469" s="273" t="s">
        <v>469</v>
      </c>
      <c r="AB5469" s="274">
        <v>44927</v>
      </c>
      <c r="AC5469" s="273">
        <v>11964</v>
      </c>
      <c r="AD5469" s="273">
        <v>68</v>
      </c>
      <c r="AE5469" s="273">
        <v>4.923</v>
      </c>
      <c r="AF5469" s="273" t="s">
        <v>90</v>
      </c>
      <c r="AG5469" s="273" t="s">
        <v>2155</v>
      </c>
      <c r="AH5469" s="273" t="s">
        <v>1580</v>
      </c>
      <c r="AI5469" s="273" t="s">
        <v>123</v>
      </c>
      <c r="AJ5469" s="273" t="s">
        <v>200</v>
      </c>
      <c r="AK5469" s="273">
        <v>182906</v>
      </c>
      <c r="BV5469" s="279" t="s">
        <v>64</v>
      </c>
      <c r="BW5469" s="280" t="s">
        <v>75</v>
      </c>
      <c r="BX5469" s="280" t="s">
        <v>173</v>
      </c>
      <c r="BY5469" s="280" t="s">
        <v>173</v>
      </c>
      <c r="BZ5469" s="280" t="s">
        <v>110</v>
      </c>
      <c r="CA5469" s="280" t="s">
        <v>111</v>
      </c>
      <c r="CB5469" s="280" t="s">
        <v>117</v>
      </c>
      <c r="CC5469" s="280" t="s">
        <v>118</v>
      </c>
      <c r="CD5469" s="281">
        <v>5</v>
      </c>
      <c r="CE5469" s="277">
        <v>44958</v>
      </c>
      <c r="CF5469" s="280"/>
      <c r="CG5469" s="280"/>
      <c r="CH5469" s="280"/>
      <c r="CI5469" s="280" t="s">
        <v>104</v>
      </c>
      <c r="CJ5469" s="280"/>
      <c r="CK5469" s="280"/>
      <c r="CL5469" s="280"/>
      <c r="CM5469" s="280" t="s">
        <v>73</v>
      </c>
      <c r="CN5469" s="280">
        <v>3</v>
      </c>
    </row>
    <row r="5470" spans="4:92">
      <c r="D5470" s="273" t="s">
        <v>83</v>
      </c>
      <c r="E5470" s="273" t="s">
        <v>287</v>
      </c>
      <c r="F5470" s="273" t="s">
        <v>484</v>
      </c>
      <c r="G5470" s="273" t="s">
        <v>485</v>
      </c>
      <c r="H5470" s="274">
        <v>45047</v>
      </c>
      <c r="I5470" s="273">
        <v>12345</v>
      </c>
      <c r="J5470" s="273">
        <v>807</v>
      </c>
      <c r="K5470" s="273">
        <v>0</v>
      </c>
      <c r="L5470" s="273" t="s">
        <v>66</v>
      </c>
      <c r="N5470" s="273" t="s">
        <v>107</v>
      </c>
      <c r="W5470" s="273">
        <v>256694</v>
      </c>
      <c r="X5470" s="273" t="s">
        <v>64</v>
      </c>
      <c r="Y5470" s="273" t="s">
        <v>287</v>
      </c>
      <c r="Z5470" s="273" t="s">
        <v>325</v>
      </c>
      <c r="AA5470" s="273" t="s">
        <v>469</v>
      </c>
      <c r="AB5470" s="274">
        <v>44927</v>
      </c>
      <c r="AC5470" s="273">
        <v>11964</v>
      </c>
      <c r="AD5470" s="273">
        <v>68</v>
      </c>
      <c r="AE5470" s="273">
        <v>0.23799999999999999</v>
      </c>
      <c r="AF5470" s="273" t="s">
        <v>90</v>
      </c>
      <c r="AG5470" s="273" t="s">
        <v>1582</v>
      </c>
      <c r="AH5470" s="273" t="s">
        <v>1583</v>
      </c>
      <c r="AI5470" s="273" t="s">
        <v>123</v>
      </c>
      <c r="AJ5470" s="273" t="s">
        <v>200</v>
      </c>
      <c r="AK5470" s="273">
        <v>182912</v>
      </c>
      <c r="BV5470" s="336" t="s">
        <v>64</v>
      </c>
      <c r="BW5470" s="337" t="s">
        <v>75</v>
      </c>
      <c r="BX5470" s="337" t="s">
        <v>173</v>
      </c>
      <c r="BY5470" s="337" t="s">
        <v>173</v>
      </c>
      <c r="BZ5470" s="337" t="s">
        <v>126</v>
      </c>
      <c r="CA5470" s="337" t="s">
        <v>127</v>
      </c>
      <c r="CB5470" s="337" t="s">
        <v>128</v>
      </c>
      <c r="CC5470" s="337" t="s">
        <v>129</v>
      </c>
      <c r="CD5470" s="338">
        <v>6</v>
      </c>
      <c r="CE5470" s="335">
        <v>44958</v>
      </c>
      <c r="CF5470" s="337"/>
      <c r="CG5470" s="337"/>
      <c r="CH5470" s="337"/>
      <c r="CI5470" s="337" t="s">
        <v>80</v>
      </c>
      <c r="CJ5470" s="337"/>
      <c r="CK5470" s="337"/>
      <c r="CL5470" s="337"/>
      <c r="CM5470" s="337" t="s">
        <v>73</v>
      </c>
      <c r="CN5470" s="337">
        <v>3</v>
      </c>
    </row>
    <row r="5471" spans="4:92">
      <c r="D5471" s="273" t="s">
        <v>83</v>
      </c>
      <c r="E5471" s="273" t="s">
        <v>287</v>
      </c>
      <c r="F5471" s="273" t="s">
        <v>484</v>
      </c>
      <c r="G5471" s="273" t="s">
        <v>485</v>
      </c>
      <c r="H5471" s="274">
        <v>45078</v>
      </c>
      <c r="I5471" s="273">
        <v>12614</v>
      </c>
      <c r="J5471" s="273">
        <v>807</v>
      </c>
      <c r="K5471" s="273">
        <v>168038</v>
      </c>
      <c r="L5471" s="273" t="s">
        <v>66</v>
      </c>
      <c r="M5471" s="273">
        <v>5254.1270999999997</v>
      </c>
      <c r="N5471" s="273" t="s">
        <v>964</v>
      </c>
      <c r="P5471" s="273" t="s">
        <v>68</v>
      </c>
      <c r="Q5471" s="273" t="s">
        <v>1496</v>
      </c>
      <c r="R5471" s="273" t="s">
        <v>70</v>
      </c>
      <c r="S5471" s="273" t="s">
        <v>1538</v>
      </c>
      <c r="T5471" s="273" t="s">
        <v>1539</v>
      </c>
      <c r="U5471" s="273" t="s">
        <v>73</v>
      </c>
      <c r="V5471" s="273" t="s">
        <v>1540</v>
      </c>
      <c r="W5471" s="273">
        <v>256724</v>
      </c>
      <c r="X5471" s="273" t="s">
        <v>83</v>
      </c>
      <c r="Y5471" s="273" t="s">
        <v>63</v>
      </c>
      <c r="Z5471" s="273" t="s">
        <v>172</v>
      </c>
      <c r="AA5471" s="273" t="s">
        <v>487</v>
      </c>
      <c r="AB5471" s="274">
        <v>44927</v>
      </c>
      <c r="AC5471" s="273">
        <v>11967</v>
      </c>
      <c r="AD5471" s="273">
        <v>74</v>
      </c>
      <c r="AE5471" s="273">
        <v>3.4009999999999998</v>
      </c>
      <c r="AF5471" s="273" t="s">
        <v>90</v>
      </c>
      <c r="AG5471" s="273" t="s">
        <v>884</v>
      </c>
      <c r="AH5471" s="273" t="s">
        <v>1195</v>
      </c>
      <c r="AI5471" s="273" t="s">
        <v>123</v>
      </c>
      <c r="AJ5471" s="273" t="s">
        <v>200</v>
      </c>
      <c r="AK5471" s="273">
        <v>162508</v>
      </c>
      <c r="BV5471" s="279" t="s">
        <v>64</v>
      </c>
      <c r="BW5471" s="280" t="s">
        <v>75</v>
      </c>
      <c r="BX5471" s="280" t="s">
        <v>173</v>
      </c>
      <c r="BY5471" s="280" t="s">
        <v>173</v>
      </c>
      <c r="BZ5471" s="280" t="s">
        <v>151</v>
      </c>
      <c r="CA5471" s="280" t="s">
        <v>152</v>
      </c>
      <c r="CB5471" s="280" t="s">
        <v>153</v>
      </c>
      <c r="CC5471" s="280" t="s">
        <v>154</v>
      </c>
      <c r="CD5471" s="281">
        <v>10</v>
      </c>
      <c r="CE5471" s="277">
        <v>44958</v>
      </c>
      <c r="CF5471" s="280">
        <v>8259</v>
      </c>
      <c r="CG5471" s="280" t="s">
        <v>90</v>
      </c>
      <c r="CH5471" s="280">
        <v>8259</v>
      </c>
      <c r="CI5471" s="280" t="s">
        <v>80</v>
      </c>
      <c r="CJ5471" s="280"/>
      <c r="CK5471" s="280"/>
      <c r="CL5471" s="280" t="s">
        <v>2152</v>
      </c>
      <c r="CM5471" s="280" t="s">
        <v>73</v>
      </c>
      <c r="CN5471" s="280">
        <v>3</v>
      </c>
    </row>
    <row r="5472" spans="4:92">
      <c r="D5472" s="273" t="s">
        <v>83</v>
      </c>
      <c r="E5472" s="273" t="s">
        <v>287</v>
      </c>
      <c r="F5472" s="273" t="s">
        <v>484</v>
      </c>
      <c r="G5472" s="273" t="s">
        <v>485</v>
      </c>
      <c r="H5472" s="274">
        <v>45078</v>
      </c>
      <c r="I5472" s="273">
        <v>12614</v>
      </c>
      <c r="J5472" s="273">
        <v>807</v>
      </c>
      <c r="K5472" s="273">
        <v>0</v>
      </c>
      <c r="L5472" s="273" t="s">
        <v>66</v>
      </c>
      <c r="M5472" s="273">
        <v>0</v>
      </c>
      <c r="N5472" s="273" t="s">
        <v>115</v>
      </c>
      <c r="W5472" s="273">
        <v>256722</v>
      </c>
      <c r="X5472" s="273" t="s">
        <v>83</v>
      </c>
      <c r="Y5472" s="273" t="s">
        <v>63</v>
      </c>
      <c r="Z5472" s="273" t="s">
        <v>172</v>
      </c>
      <c r="AA5472" s="273" t="s">
        <v>487</v>
      </c>
      <c r="AB5472" s="274">
        <v>44927</v>
      </c>
      <c r="AC5472" s="273">
        <v>11967</v>
      </c>
      <c r="AD5472" s="273">
        <v>74</v>
      </c>
      <c r="AE5472" s="273">
        <v>10.14</v>
      </c>
      <c r="AF5472" s="273" t="s">
        <v>90</v>
      </c>
      <c r="AG5472" s="273" t="s">
        <v>798</v>
      </c>
      <c r="AH5472" s="273" t="s">
        <v>1412</v>
      </c>
      <c r="AI5472" s="273" t="s">
        <v>123</v>
      </c>
      <c r="AJ5472" s="273" t="s">
        <v>200</v>
      </c>
      <c r="AK5472" s="273">
        <v>162514</v>
      </c>
      <c r="BV5472" s="336" t="s">
        <v>64</v>
      </c>
      <c r="BW5472" s="337" t="s">
        <v>75</v>
      </c>
      <c r="BX5472" s="337" t="s">
        <v>173</v>
      </c>
      <c r="BY5472" s="337" t="s">
        <v>173</v>
      </c>
      <c r="BZ5472" s="337" t="s">
        <v>138</v>
      </c>
      <c r="CA5472" s="337" t="s">
        <v>139</v>
      </c>
      <c r="CB5472" s="337" t="s">
        <v>140</v>
      </c>
      <c r="CC5472" s="337" t="s">
        <v>141</v>
      </c>
      <c r="CD5472" s="338">
        <v>9</v>
      </c>
      <c r="CE5472" s="335">
        <v>44958</v>
      </c>
      <c r="CF5472" s="337">
        <v>0</v>
      </c>
      <c r="CG5472" s="337" t="s">
        <v>90</v>
      </c>
      <c r="CH5472" s="337">
        <v>0</v>
      </c>
      <c r="CI5472" s="337" t="s">
        <v>80</v>
      </c>
      <c r="CJ5472" s="337"/>
      <c r="CK5472" s="337"/>
      <c r="CL5472" s="337"/>
      <c r="CM5472" s="337" t="s">
        <v>73</v>
      </c>
      <c r="CN5472" s="337">
        <v>3</v>
      </c>
    </row>
    <row r="5473" spans="4:92">
      <c r="D5473" s="273" t="s">
        <v>83</v>
      </c>
      <c r="E5473" s="273" t="s">
        <v>287</v>
      </c>
      <c r="F5473" s="273" t="s">
        <v>484</v>
      </c>
      <c r="G5473" s="273" t="s">
        <v>485</v>
      </c>
      <c r="H5473" s="274">
        <v>45078</v>
      </c>
      <c r="I5473" s="273">
        <v>12614</v>
      </c>
      <c r="J5473" s="273">
        <v>807</v>
      </c>
      <c r="K5473" s="273">
        <v>0</v>
      </c>
      <c r="L5473" s="273" t="s">
        <v>66</v>
      </c>
      <c r="N5473" s="273" t="s">
        <v>107</v>
      </c>
      <c r="W5473" s="273">
        <v>256723</v>
      </c>
      <c r="X5473" s="273" t="s">
        <v>83</v>
      </c>
      <c r="Y5473" s="273" t="s">
        <v>63</v>
      </c>
      <c r="Z5473" s="273" t="s">
        <v>172</v>
      </c>
      <c r="AA5473" s="273" t="s">
        <v>487</v>
      </c>
      <c r="AB5473" s="274">
        <v>44927</v>
      </c>
      <c r="AC5473" s="273">
        <v>11967</v>
      </c>
      <c r="AD5473" s="273">
        <v>74</v>
      </c>
      <c r="AE5473" s="273">
        <v>3.7519999999999998</v>
      </c>
      <c r="AF5473" s="273" t="s">
        <v>90</v>
      </c>
      <c r="AH5473" s="273" t="s">
        <v>1318</v>
      </c>
      <c r="AI5473" s="273" t="s">
        <v>123</v>
      </c>
      <c r="AJ5473" s="273" t="s">
        <v>200</v>
      </c>
      <c r="AK5473" s="273">
        <v>162520</v>
      </c>
      <c r="BV5473" s="279" t="s">
        <v>64</v>
      </c>
      <c r="BW5473" s="280" t="s">
        <v>75</v>
      </c>
      <c r="BX5473" s="280" t="s">
        <v>173</v>
      </c>
      <c r="BY5473" s="280" t="s">
        <v>173</v>
      </c>
      <c r="BZ5473" s="280" t="s">
        <v>126</v>
      </c>
      <c r="CA5473" s="280" t="s">
        <v>127</v>
      </c>
      <c r="CB5473" s="280" t="s">
        <v>133</v>
      </c>
      <c r="CC5473" s="280" t="s">
        <v>134</v>
      </c>
      <c r="CD5473" s="281">
        <v>7</v>
      </c>
      <c r="CE5473" s="277">
        <v>44958</v>
      </c>
      <c r="CF5473" s="280"/>
      <c r="CG5473" s="280"/>
      <c r="CH5473" s="280"/>
      <c r="CI5473" s="280" t="s">
        <v>104</v>
      </c>
      <c r="CJ5473" s="280"/>
      <c r="CK5473" s="280"/>
      <c r="CL5473" s="280"/>
      <c r="CM5473" s="280" t="s">
        <v>73</v>
      </c>
      <c r="CN5473" s="280">
        <v>3</v>
      </c>
    </row>
    <row r="5474" spans="4:92">
      <c r="D5474" s="273" t="s">
        <v>83</v>
      </c>
      <c r="E5474" s="273" t="s">
        <v>287</v>
      </c>
      <c r="F5474" s="273" t="s">
        <v>484</v>
      </c>
      <c r="G5474" s="273" t="s">
        <v>485</v>
      </c>
      <c r="H5474" s="274">
        <v>45108</v>
      </c>
      <c r="I5474" s="273">
        <v>12883</v>
      </c>
      <c r="J5474" s="273">
        <v>807</v>
      </c>
      <c r="K5474" s="273">
        <v>152578</v>
      </c>
      <c r="L5474" s="273" t="s">
        <v>66</v>
      </c>
      <c r="M5474" s="273">
        <v>4862.0960999999998</v>
      </c>
      <c r="N5474" s="273" t="s">
        <v>964</v>
      </c>
      <c r="P5474" s="273" t="s">
        <v>68</v>
      </c>
      <c r="Q5474" s="273" t="s">
        <v>1496</v>
      </c>
      <c r="R5474" s="273" t="s">
        <v>70</v>
      </c>
      <c r="S5474" s="273" t="s">
        <v>1538</v>
      </c>
      <c r="T5474" s="273" t="s">
        <v>1539</v>
      </c>
      <c r="U5474" s="273" t="s">
        <v>73</v>
      </c>
      <c r="V5474" s="273" t="s">
        <v>1540</v>
      </c>
      <c r="W5474" s="273">
        <v>256753</v>
      </c>
      <c r="X5474" s="273" t="s">
        <v>83</v>
      </c>
      <c r="Y5474" s="273" t="s">
        <v>63</v>
      </c>
      <c r="Z5474" s="273" t="s">
        <v>172</v>
      </c>
      <c r="AA5474" s="273" t="s">
        <v>487</v>
      </c>
      <c r="AB5474" s="274">
        <v>44927</v>
      </c>
      <c r="AC5474" s="273">
        <v>11967</v>
      </c>
      <c r="AD5474" s="273">
        <v>74</v>
      </c>
      <c r="AE5474" s="273">
        <v>0.504</v>
      </c>
      <c r="AF5474" s="273" t="s">
        <v>90</v>
      </c>
      <c r="AH5474" s="273" t="s">
        <v>1319</v>
      </c>
      <c r="AI5474" s="273" t="s">
        <v>123</v>
      </c>
      <c r="AJ5474" s="273" t="s">
        <v>200</v>
      </c>
      <c r="AK5474" s="273">
        <v>162526</v>
      </c>
      <c r="BV5474" s="336" t="s">
        <v>64</v>
      </c>
      <c r="BW5474" s="337" t="s">
        <v>75</v>
      </c>
      <c r="BX5474" s="337" t="s">
        <v>173</v>
      </c>
      <c r="BY5474" s="337" t="s">
        <v>173</v>
      </c>
      <c r="BZ5474" s="337" t="s">
        <v>167</v>
      </c>
      <c r="CA5474" s="337" t="s">
        <v>168</v>
      </c>
      <c r="CB5474" s="337" t="s">
        <v>169</v>
      </c>
      <c r="CC5474" s="337" t="s">
        <v>170</v>
      </c>
      <c r="CD5474" s="338">
        <v>12</v>
      </c>
      <c r="CE5474" s="335">
        <v>44958</v>
      </c>
      <c r="CF5474" s="337">
        <v>0</v>
      </c>
      <c r="CG5474" s="337" t="s">
        <v>90</v>
      </c>
      <c r="CH5474" s="337">
        <v>0</v>
      </c>
      <c r="CI5474" s="337" t="s">
        <v>80</v>
      </c>
      <c r="CJ5474" s="337"/>
      <c r="CK5474" s="337"/>
      <c r="CL5474" s="337"/>
      <c r="CM5474" s="337" t="s">
        <v>73</v>
      </c>
      <c r="CN5474" s="337">
        <v>3</v>
      </c>
    </row>
    <row r="5475" spans="4:92">
      <c r="D5475" s="273" t="s">
        <v>83</v>
      </c>
      <c r="E5475" s="273" t="s">
        <v>287</v>
      </c>
      <c r="F5475" s="273" t="s">
        <v>484</v>
      </c>
      <c r="G5475" s="273" t="s">
        <v>485</v>
      </c>
      <c r="H5475" s="274">
        <v>45108</v>
      </c>
      <c r="I5475" s="273">
        <v>12883</v>
      </c>
      <c r="J5475" s="273">
        <v>807</v>
      </c>
      <c r="K5475" s="273">
        <v>0</v>
      </c>
      <c r="L5475" s="273" t="s">
        <v>66</v>
      </c>
      <c r="M5475" s="273">
        <v>0</v>
      </c>
      <c r="N5475" s="273" t="s">
        <v>115</v>
      </c>
      <c r="W5475" s="273">
        <v>256751</v>
      </c>
      <c r="X5475" s="273" t="s">
        <v>83</v>
      </c>
      <c r="Y5475" s="273" t="s">
        <v>63</v>
      </c>
      <c r="Z5475" s="273" t="s">
        <v>172</v>
      </c>
      <c r="AA5475" s="273" t="s">
        <v>487</v>
      </c>
      <c r="AB5475" s="274">
        <v>44927</v>
      </c>
      <c r="AC5475" s="273">
        <v>11967</v>
      </c>
      <c r="AD5475" s="273">
        <v>74</v>
      </c>
      <c r="AE5475" s="273">
        <v>1</v>
      </c>
      <c r="AF5475" s="273" t="s">
        <v>90</v>
      </c>
      <c r="AG5475" s="273" t="s">
        <v>703</v>
      </c>
      <c r="AH5475" s="273" t="s">
        <v>1302</v>
      </c>
      <c r="AI5475" s="273" t="s">
        <v>123</v>
      </c>
      <c r="AJ5475" s="273" t="s">
        <v>124</v>
      </c>
      <c r="AK5475" s="273">
        <v>162531</v>
      </c>
      <c r="BV5475" s="279" t="s">
        <v>64</v>
      </c>
      <c r="BW5475" s="280" t="s">
        <v>75</v>
      </c>
      <c r="BX5475" s="280" t="s">
        <v>173</v>
      </c>
      <c r="BY5475" s="280" t="s">
        <v>173</v>
      </c>
      <c r="BZ5475" s="280" t="s">
        <v>151</v>
      </c>
      <c r="CA5475" s="280" t="s">
        <v>152</v>
      </c>
      <c r="CB5475" s="280" t="s">
        <v>161</v>
      </c>
      <c r="CC5475" s="280" t="s">
        <v>162</v>
      </c>
      <c r="CD5475" s="281">
        <v>11</v>
      </c>
      <c r="CE5475" s="277">
        <v>44958</v>
      </c>
      <c r="CF5475" s="280">
        <v>6607</v>
      </c>
      <c r="CG5475" s="280" t="s">
        <v>90</v>
      </c>
      <c r="CH5475" s="280">
        <v>6607</v>
      </c>
      <c r="CI5475" s="280" t="s">
        <v>80</v>
      </c>
      <c r="CJ5475" s="280"/>
      <c r="CK5475" s="280"/>
      <c r="CL5475" s="280" t="s">
        <v>2149</v>
      </c>
      <c r="CM5475" s="280" t="s">
        <v>73</v>
      </c>
      <c r="CN5475" s="280">
        <v>3</v>
      </c>
    </row>
    <row r="5476" spans="4:92">
      <c r="D5476" s="273" t="s">
        <v>83</v>
      </c>
      <c r="E5476" s="273" t="s">
        <v>287</v>
      </c>
      <c r="F5476" s="273" t="s">
        <v>484</v>
      </c>
      <c r="G5476" s="273" t="s">
        <v>485</v>
      </c>
      <c r="H5476" s="274">
        <v>45108</v>
      </c>
      <c r="I5476" s="273">
        <v>12883</v>
      </c>
      <c r="J5476" s="273">
        <v>807</v>
      </c>
      <c r="K5476" s="273">
        <v>0</v>
      </c>
      <c r="L5476" s="273" t="s">
        <v>66</v>
      </c>
      <c r="N5476" s="273" t="s">
        <v>107</v>
      </c>
      <c r="W5476" s="273">
        <v>256752</v>
      </c>
      <c r="X5476" s="273" t="s">
        <v>83</v>
      </c>
      <c r="Y5476" s="273" t="s">
        <v>63</v>
      </c>
      <c r="Z5476" s="273" t="s">
        <v>172</v>
      </c>
      <c r="AA5476" s="273" t="s">
        <v>487</v>
      </c>
      <c r="AB5476" s="274">
        <v>44958</v>
      </c>
      <c r="AC5476" s="273">
        <v>11854</v>
      </c>
      <c r="AD5476" s="273">
        <v>74</v>
      </c>
      <c r="AK5476" s="273">
        <v>198043</v>
      </c>
      <c r="BV5476" s="336" t="s">
        <v>64</v>
      </c>
      <c r="BW5476" s="337" t="s">
        <v>75</v>
      </c>
      <c r="BX5476" s="337" t="s">
        <v>173</v>
      </c>
      <c r="BY5476" s="337" t="s">
        <v>173</v>
      </c>
      <c r="BZ5476" s="337" t="s">
        <v>167</v>
      </c>
      <c r="CA5476" s="337" t="s">
        <v>168</v>
      </c>
      <c r="CB5476" s="337" t="s">
        <v>353</v>
      </c>
      <c r="CC5476" s="337" t="s">
        <v>354</v>
      </c>
      <c r="CD5476" s="338">
        <v>13</v>
      </c>
      <c r="CE5476" s="335">
        <v>44958</v>
      </c>
      <c r="CF5476" s="337">
        <v>0</v>
      </c>
      <c r="CG5476" s="337" t="s">
        <v>90</v>
      </c>
      <c r="CH5476" s="337">
        <v>0</v>
      </c>
      <c r="CI5476" s="337" t="s">
        <v>80</v>
      </c>
      <c r="CJ5476" s="337"/>
      <c r="CK5476" s="337"/>
      <c r="CL5476" s="337"/>
      <c r="CM5476" s="337" t="s">
        <v>73</v>
      </c>
      <c r="CN5476" s="337">
        <v>3</v>
      </c>
    </row>
    <row r="5477" spans="4:92">
      <c r="D5477" s="273" t="s">
        <v>83</v>
      </c>
      <c r="E5477" s="273" t="s">
        <v>287</v>
      </c>
      <c r="F5477" s="273" t="s">
        <v>484</v>
      </c>
      <c r="G5477" s="273" t="s">
        <v>485</v>
      </c>
      <c r="H5477" s="274">
        <v>45139</v>
      </c>
      <c r="I5477" s="273">
        <v>13560</v>
      </c>
      <c r="J5477" s="273">
        <v>807</v>
      </c>
      <c r="K5477" s="273">
        <v>162554</v>
      </c>
      <c r="L5477" s="273" t="s">
        <v>66</v>
      </c>
      <c r="M5477" s="273">
        <v>5221.8123999999998</v>
      </c>
      <c r="N5477" s="273" t="s">
        <v>964</v>
      </c>
      <c r="P5477" s="273" t="s">
        <v>68</v>
      </c>
      <c r="Q5477" s="273" t="s">
        <v>1496</v>
      </c>
      <c r="R5477" s="273" t="s">
        <v>70</v>
      </c>
      <c r="S5477" s="273" t="s">
        <v>1538</v>
      </c>
      <c r="T5477" s="273" t="s">
        <v>1539</v>
      </c>
      <c r="U5477" s="273" t="s">
        <v>73</v>
      </c>
      <c r="V5477" s="273" t="s">
        <v>1540</v>
      </c>
      <c r="W5477" s="273">
        <v>256782</v>
      </c>
      <c r="X5477" s="273" t="s">
        <v>83</v>
      </c>
      <c r="Y5477" s="273" t="s">
        <v>63</v>
      </c>
      <c r="Z5477" s="273" t="s">
        <v>172</v>
      </c>
      <c r="AA5477" s="273" t="s">
        <v>487</v>
      </c>
      <c r="AB5477" s="274">
        <v>44958</v>
      </c>
      <c r="AC5477" s="273">
        <v>12000</v>
      </c>
      <c r="AD5477" s="273">
        <v>74</v>
      </c>
      <c r="AE5477" s="273">
        <v>8.8529999999999998</v>
      </c>
      <c r="AF5477" s="273" t="s">
        <v>90</v>
      </c>
      <c r="AG5477" s="273" t="s">
        <v>882</v>
      </c>
      <c r="AH5477" s="273" t="s">
        <v>1119</v>
      </c>
      <c r="AI5477" s="273" t="s">
        <v>123</v>
      </c>
      <c r="AJ5477" s="273" t="s">
        <v>214</v>
      </c>
      <c r="AK5477" s="273">
        <v>162546</v>
      </c>
      <c r="BV5477" s="279" t="s">
        <v>64</v>
      </c>
      <c r="BW5477" s="280" t="s">
        <v>75</v>
      </c>
      <c r="BX5477" s="280" t="s">
        <v>173</v>
      </c>
      <c r="BY5477" s="280" t="s">
        <v>173</v>
      </c>
      <c r="BZ5477" s="280" t="s">
        <v>167</v>
      </c>
      <c r="CA5477" s="280" t="s">
        <v>168</v>
      </c>
      <c r="CB5477" s="280" t="s">
        <v>313</v>
      </c>
      <c r="CC5477" s="280" t="s">
        <v>314</v>
      </c>
      <c r="CD5477" s="281">
        <v>14</v>
      </c>
      <c r="CE5477" s="277">
        <v>44958</v>
      </c>
      <c r="CF5477" s="280">
        <v>0</v>
      </c>
      <c r="CG5477" s="280" t="s">
        <v>90</v>
      </c>
      <c r="CH5477" s="280">
        <v>0</v>
      </c>
      <c r="CI5477" s="280" t="s">
        <v>80</v>
      </c>
      <c r="CJ5477" s="280"/>
      <c r="CK5477" s="280"/>
      <c r="CL5477" s="280"/>
      <c r="CM5477" s="280" t="s">
        <v>73</v>
      </c>
      <c r="CN5477" s="280">
        <v>3</v>
      </c>
    </row>
    <row r="5478" spans="4:92">
      <c r="D5478" s="273" t="s">
        <v>83</v>
      </c>
      <c r="E5478" s="273" t="s">
        <v>287</v>
      </c>
      <c r="F5478" s="273" t="s">
        <v>484</v>
      </c>
      <c r="G5478" s="273" t="s">
        <v>485</v>
      </c>
      <c r="H5478" s="274">
        <v>45139</v>
      </c>
      <c r="I5478" s="273">
        <v>13560</v>
      </c>
      <c r="J5478" s="273">
        <v>807</v>
      </c>
      <c r="K5478" s="273">
        <v>0</v>
      </c>
      <c r="L5478" s="273" t="s">
        <v>66</v>
      </c>
      <c r="M5478" s="273">
        <v>0</v>
      </c>
      <c r="N5478" s="273" t="s">
        <v>115</v>
      </c>
      <c r="W5478" s="273">
        <v>256780</v>
      </c>
      <c r="X5478" s="273" t="s">
        <v>83</v>
      </c>
      <c r="Y5478" s="273" t="s">
        <v>63</v>
      </c>
      <c r="Z5478" s="273" t="s">
        <v>172</v>
      </c>
      <c r="AA5478" s="273" t="s">
        <v>487</v>
      </c>
      <c r="AB5478" s="274">
        <v>44958</v>
      </c>
      <c r="AC5478" s="273">
        <v>12000</v>
      </c>
      <c r="AD5478" s="273">
        <v>74</v>
      </c>
      <c r="AE5478" s="273">
        <v>6.89</v>
      </c>
      <c r="AF5478" s="273" t="s">
        <v>90</v>
      </c>
      <c r="AH5478" s="273" t="s">
        <v>1096</v>
      </c>
      <c r="AI5478" s="273" t="s">
        <v>123</v>
      </c>
      <c r="AJ5478" s="273" t="s">
        <v>716</v>
      </c>
      <c r="AK5478" s="273">
        <v>162552</v>
      </c>
      <c r="BV5478" s="336" t="s">
        <v>64</v>
      </c>
      <c r="BW5478" s="337" t="s">
        <v>75</v>
      </c>
      <c r="BX5478" s="337" t="s">
        <v>173</v>
      </c>
      <c r="BY5478" s="337" t="s">
        <v>173</v>
      </c>
      <c r="BZ5478" s="337" t="s">
        <v>204</v>
      </c>
      <c r="CA5478" s="337" t="s">
        <v>205</v>
      </c>
      <c r="CB5478" s="337" t="s">
        <v>206</v>
      </c>
      <c r="CC5478" s="337" t="s">
        <v>207</v>
      </c>
      <c r="CD5478" s="338">
        <v>0</v>
      </c>
      <c r="CE5478" s="335">
        <v>44958</v>
      </c>
      <c r="CF5478" s="337"/>
      <c r="CG5478" s="337" t="s">
        <v>181</v>
      </c>
      <c r="CH5478" s="337"/>
      <c r="CI5478" s="337" t="s">
        <v>208</v>
      </c>
      <c r="CJ5478" s="337" t="s">
        <v>209</v>
      </c>
      <c r="CK5478" s="337"/>
      <c r="CL5478" s="337" t="s">
        <v>2156</v>
      </c>
      <c r="CM5478" s="337" t="s">
        <v>73</v>
      </c>
      <c r="CN5478" s="337">
        <v>3</v>
      </c>
    </row>
    <row r="5479" spans="4:92">
      <c r="D5479" s="273" t="s">
        <v>83</v>
      </c>
      <c r="E5479" s="273" t="s">
        <v>287</v>
      </c>
      <c r="F5479" s="273" t="s">
        <v>484</v>
      </c>
      <c r="G5479" s="273" t="s">
        <v>485</v>
      </c>
      <c r="H5479" s="274">
        <v>45139</v>
      </c>
      <c r="I5479" s="273">
        <v>13560</v>
      </c>
      <c r="J5479" s="273">
        <v>807</v>
      </c>
      <c r="K5479" s="273">
        <v>0</v>
      </c>
      <c r="L5479" s="273" t="s">
        <v>66</v>
      </c>
      <c r="N5479" s="273" t="s">
        <v>107</v>
      </c>
      <c r="W5479" s="273">
        <v>256781</v>
      </c>
      <c r="X5479" s="273" t="s">
        <v>83</v>
      </c>
      <c r="Y5479" s="273" t="s">
        <v>63</v>
      </c>
      <c r="Z5479" s="273" t="s">
        <v>172</v>
      </c>
      <c r="AA5479" s="273" t="s">
        <v>487</v>
      </c>
      <c r="AB5479" s="274">
        <v>44958</v>
      </c>
      <c r="AC5479" s="273">
        <v>12000</v>
      </c>
      <c r="AD5479" s="273">
        <v>74</v>
      </c>
      <c r="AE5479" s="273">
        <v>8.48</v>
      </c>
      <c r="AF5479" s="273" t="s">
        <v>90</v>
      </c>
      <c r="AG5479" s="273" t="s">
        <v>887</v>
      </c>
      <c r="AH5479" s="273" t="s">
        <v>1194</v>
      </c>
      <c r="AI5479" s="273" t="s">
        <v>123</v>
      </c>
      <c r="AJ5479" s="273" t="s">
        <v>200</v>
      </c>
      <c r="AK5479" s="273">
        <v>162564</v>
      </c>
      <c r="BV5479" s="279" t="s">
        <v>64</v>
      </c>
      <c r="BW5479" s="280" t="s">
        <v>75</v>
      </c>
      <c r="BX5479" s="280" t="s">
        <v>173</v>
      </c>
      <c r="BY5479" s="280" t="s">
        <v>173</v>
      </c>
      <c r="BZ5479" s="280" t="s">
        <v>204</v>
      </c>
      <c r="CA5479" s="280" t="s">
        <v>205</v>
      </c>
      <c r="CB5479" s="280" t="s">
        <v>206</v>
      </c>
      <c r="CC5479" s="280" t="s">
        <v>207</v>
      </c>
      <c r="CD5479" s="281">
        <v>0</v>
      </c>
      <c r="CE5479" s="277">
        <v>44958</v>
      </c>
      <c r="CF5479" s="280"/>
      <c r="CG5479" s="280" t="s">
        <v>181</v>
      </c>
      <c r="CH5479" s="280"/>
      <c r="CI5479" s="280" t="s">
        <v>208</v>
      </c>
      <c r="CJ5479" s="280" t="s">
        <v>209</v>
      </c>
      <c r="CK5479" s="280"/>
      <c r="CL5479" s="280"/>
      <c r="CM5479" s="280" t="s">
        <v>73</v>
      </c>
      <c r="CN5479" s="280">
        <v>3</v>
      </c>
    </row>
    <row r="5480" spans="4:92">
      <c r="D5480" s="273" t="s">
        <v>83</v>
      </c>
      <c r="E5480" s="273" t="s">
        <v>287</v>
      </c>
      <c r="F5480" s="273" t="s">
        <v>484</v>
      </c>
      <c r="G5480" s="273" t="s">
        <v>485</v>
      </c>
      <c r="H5480" s="274">
        <v>45170</v>
      </c>
      <c r="I5480" s="273">
        <v>13887</v>
      </c>
      <c r="J5480" s="273">
        <v>807</v>
      </c>
      <c r="K5480" s="273">
        <v>174486</v>
      </c>
      <c r="L5480" s="273" t="s">
        <v>66</v>
      </c>
      <c r="M5480" s="273">
        <v>5440.5191000000004</v>
      </c>
      <c r="N5480" s="273" t="s">
        <v>964</v>
      </c>
      <c r="P5480" s="273" t="s">
        <v>68</v>
      </c>
      <c r="Q5480" s="273" t="s">
        <v>1496</v>
      </c>
      <c r="R5480" s="273" t="s">
        <v>70</v>
      </c>
      <c r="S5480" s="273" t="s">
        <v>1538</v>
      </c>
      <c r="T5480" s="273" t="s">
        <v>1539</v>
      </c>
      <c r="U5480" s="273" t="s">
        <v>73</v>
      </c>
      <c r="V5480" s="273" t="s">
        <v>1540</v>
      </c>
      <c r="W5480" s="273">
        <v>256811</v>
      </c>
      <c r="X5480" s="273" t="s">
        <v>83</v>
      </c>
      <c r="Y5480" s="273" t="s">
        <v>63</v>
      </c>
      <c r="Z5480" s="273" t="s">
        <v>172</v>
      </c>
      <c r="AA5480" s="273" t="s">
        <v>487</v>
      </c>
      <c r="AB5480" s="274">
        <v>44958</v>
      </c>
      <c r="AC5480" s="273">
        <v>12000</v>
      </c>
      <c r="AD5480" s="273">
        <v>74</v>
      </c>
      <c r="AE5480" s="273">
        <v>3.6440000000000001</v>
      </c>
      <c r="AF5480" s="273" t="s">
        <v>90</v>
      </c>
      <c r="AG5480" s="273" t="s">
        <v>795</v>
      </c>
      <c r="AH5480" s="273" t="s">
        <v>1354</v>
      </c>
      <c r="AI5480" s="273" t="s">
        <v>123</v>
      </c>
      <c r="AJ5480" s="273" t="s">
        <v>200</v>
      </c>
      <c r="AK5480" s="273">
        <v>162570</v>
      </c>
      <c r="BV5480" s="336" t="s">
        <v>64</v>
      </c>
      <c r="BW5480" s="337" t="s">
        <v>75</v>
      </c>
      <c r="BX5480" s="337" t="s">
        <v>173</v>
      </c>
      <c r="BY5480" s="337" t="s">
        <v>173</v>
      </c>
      <c r="BZ5480" s="337" t="s">
        <v>204</v>
      </c>
      <c r="CA5480" s="337" t="s">
        <v>205</v>
      </c>
      <c r="CB5480" s="337" t="s">
        <v>206</v>
      </c>
      <c r="CC5480" s="337" t="s">
        <v>207</v>
      </c>
      <c r="CD5480" s="338">
        <v>0</v>
      </c>
      <c r="CE5480" s="335">
        <v>44958</v>
      </c>
      <c r="CF5480" s="337"/>
      <c r="CG5480" s="337" t="s">
        <v>181</v>
      </c>
      <c r="CH5480" s="337"/>
      <c r="CI5480" s="337" t="s">
        <v>208</v>
      </c>
      <c r="CJ5480" s="337" t="s">
        <v>209</v>
      </c>
      <c r="CK5480" s="337"/>
      <c r="CL5480" s="337"/>
      <c r="CM5480" s="337" t="s">
        <v>73</v>
      </c>
      <c r="CN5480" s="337">
        <v>3</v>
      </c>
    </row>
    <row r="5481" spans="4:92">
      <c r="D5481" s="273" t="s">
        <v>83</v>
      </c>
      <c r="E5481" s="273" t="s">
        <v>287</v>
      </c>
      <c r="F5481" s="273" t="s">
        <v>484</v>
      </c>
      <c r="G5481" s="273" t="s">
        <v>485</v>
      </c>
      <c r="H5481" s="274">
        <v>45170</v>
      </c>
      <c r="I5481" s="273">
        <v>13887</v>
      </c>
      <c r="J5481" s="273">
        <v>807</v>
      </c>
      <c r="K5481" s="273">
        <v>0</v>
      </c>
      <c r="L5481" s="273" t="s">
        <v>66</v>
      </c>
      <c r="M5481" s="273">
        <v>0</v>
      </c>
      <c r="N5481" s="273" t="s">
        <v>115</v>
      </c>
      <c r="W5481" s="273">
        <v>256809</v>
      </c>
      <c r="X5481" s="273" t="s">
        <v>83</v>
      </c>
      <c r="Y5481" s="273" t="s">
        <v>63</v>
      </c>
      <c r="Z5481" s="273" t="s">
        <v>172</v>
      </c>
      <c r="AA5481" s="273" t="s">
        <v>487</v>
      </c>
      <c r="AB5481" s="274">
        <v>44958</v>
      </c>
      <c r="AC5481" s="273">
        <v>12000</v>
      </c>
      <c r="AD5481" s="273">
        <v>74</v>
      </c>
      <c r="AE5481" s="273">
        <v>4.1820000000000004</v>
      </c>
      <c r="AF5481" s="273" t="s">
        <v>90</v>
      </c>
      <c r="AG5481" s="273" t="s">
        <v>884</v>
      </c>
      <c r="AH5481" s="273" t="s">
        <v>1195</v>
      </c>
      <c r="AI5481" s="273" t="s">
        <v>123</v>
      </c>
      <c r="AJ5481" s="273" t="s">
        <v>200</v>
      </c>
      <c r="AK5481" s="273">
        <v>162576</v>
      </c>
      <c r="BV5481" s="279" t="s">
        <v>64</v>
      </c>
      <c r="BW5481" s="280" t="s">
        <v>75</v>
      </c>
      <c r="BX5481" s="280" t="s">
        <v>173</v>
      </c>
      <c r="BY5481" s="280" t="s">
        <v>173</v>
      </c>
      <c r="BZ5481" s="280" t="s">
        <v>86</v>
      </c>
      <c r="CA5481" s="280" t="s">
        <v>87</v>
      </c>
      <c r="CB5481" s="280" t="s">
        <v>179</v>
      </c>
      <c r="CC5481" s="280" t="s">
        <v>180</v>
      </c>
      <c r="CD5481" s="281">
        <v>1</v>
      </c>
      <c r="CE5481" s="277">
        <v>44958</v>
      </c>
      <c r="CF5481" s="280"/>
      <c r="CG5481" s="280" t="s">
        <v>181</v>
      </c>
      <c r="CH5481" s="280"/>
      <c r="CI5481" s="280" t="s">
        <v>181</v>
      </c>
      <c r="CJ5481" s="280" t="s">
        <v>345</v>
      </c>
      <c r="CK5481" s="280"/>
      <c r="CL5481" s="280"/>
      <c r="CM5481" s="280" t="s">
        <v>73</v>
      </c>
      <c r="CN5481" s="280">
        <v>3</v>
      </c>
    </row>
    <row r="5482" spans="4:92">
      <c r="D5482" s="273" t="s">
        <v>83</v>
      </c>
      <c r="E5482" s="273" t="s">
        <v>287</v>
      </c>
      <c r="F5482" s="273" t="s">
        <v>484</v>
      </c>
      <c r="G5482" s="273" t="s">
        <v>485</v>
      </c>
      <c r="H5482" s="274">
        <v>45170</v>
      </c>
      <c r="I5482" s="273">
        <v>13887</v>
      </c>
      <c r="J5482" s="273">
        <v>807</v>
      </c>
      <c r="K5482" s="273">
        <v>0</v>
      </c>
      <c r="L5482" s="273" t="s">
        <v>66</v>
      </c>
      <c r="N5482" s="273" t="s">
        <v>107</v>
      </c>
      <c r="W5482" s="273">
        <v>256810</v>
      </c>
      <c r="X5482" s="273" t="s">
        <v>83</v>
      </c>
      <c r="Y5482" s="273" t="s">
        <v>63</v>
      </c>
      <c r="Z5482" s="273" t="s">
        <v>172</v>
      </c>
      <c r="AA5482" s="273" t="s">
        <v>487</v>
      </c>
      <c r="AB5482" s="274">
        <v>44958</v>
      </c>
      <c r="AC5482" s="273">
        <v>12000</v>
      </c>
      <c r="AD5482" s="273">
        <v>74</v>
      </c>
      <c r="AE5482" s="273">
        <v>10.46</v>
      </c>
      <c r="AF5482" s="273" t="s">
        <v>90</v>
      </c>
      <c r="AG5482" s="273" t="s">
        <v>798</v>
      </c>
      <c r="AH5482" s="273" t="s">
        <v>1412</v>
      </c>
      <c r="AI5482" s="273" t="s">
        <v>123</v>
      </c>
      <c r="AJ5482" s="273" t="s">
        <v>200</v>
      </c>
      <c r="AK5482" s="273">
        <v>162582</v>
      </c>
      <c r="BV5482" s="336" t="s">
        <v>64</v>
      </c>
      <c r="BW5482" s="337" t="s">
        <v>75</v>
      </c>
      <c r="BX5482" s="337" t="s">
        <v>173</v>
      </c>
      <c r="BY5482" s="337" t="s">
        <v>173</v>
      </c>
      <c r="BZ5482" s="337" t="s">
        <v>86</v>
      </c>
      <c r="CA5482" s="337" t="s">
        <v>87</v>
      </c>
      <c r="CB5482" s="337" t="s">
        <v>179</v>
      </c>
      <c r="CC5482" s="337" t="s">
        <v>180</v>
      </c>
      <c r="CD5482" s="338">
        <v>1</v>
      </c>
      <c r="CE5482" s="335">
        <v>44958</v>
      </c>
      <c r="CF5482" s="337"/>
      <c r="CG5482" s="337" t="s">
        <v>181</v>
      </c>
      <c r="CH5482" s="337"/>
      <c r="CI5482" s="337" t="s">
        <v>181</v>
      </c>
      <c r="CJ5482" s="337" t="s">
        <v>345</v>
      </c>
      <c r="CK5482" s="337"/>
      <c r="CL5482" s="337"/>
      <c r="CM5482" s="337" t="s">
        <v>73</v>
      </c>
      <c r="CN5482" s="337">
        <v>3</v>
      </c>
    </row>
    <row r="5483" spans="4:92">
      <c r="D5483" s="273" t="s">
        <v>83</v>
      </c>
      <c r="E5483" s="273" t="s">
        <v>287</v>
      </c>
      <c r="F5483" s="273" t="s">
        <v>484</v>
      </c>
      <c r="G5483" s="273" t="s">
        <v>485</v>
      </c>
      <c r="H5483" s="274">
        <v>45200</v>
      </c>
      <c r="I5483" s="273">
        <v>14222</v>
      </c>
      <c r="J5483" s="273">
        <v>807</v>
      </c>
      <c r="K5483" s="273">
        <v>206602</v>
      </c>
      <c r="L5483" s="273" t="s">
        <v>66</v>
      </c>
      <c r="M5483" s="273">
        <v>10704.269700000001</v>
      </c>
      <c r="N5483" s="273" t="s">
        <v>964</v>
      </c>
      <c r="P5483" s="273" t="s">
        <v>68</v>
      </c>
      <c r="Q5483" s="273" t="s">
        <v>1496</v>
      </c>
      <c r="R5483" s="273" t="s">
        <v>70</v>
      </c>
      <c r="S5483" s="273" t="s">
        <v>1538</v>
      </c>
      <c r="T5483" s="273" t="s">
        <v>1539</v>
      </c>
      <c r="U5483" s="273" t="s">
        <v>73</v>
      </c>
      <c r="V5483" s="273" t="s">
        <v>1540</v>
      </c>
      <c r="W5483" s="273">
        <v>256840</v>
      </c>
      <c r="X5483" s="273" t="s">
        <v>83</v>
      </c>
      <c r="Y5483" s="273" t="s">
        <v>63</v>
      </c>
      <c r="Z5483" s="273" t="s">
        <v>172</v>
      </c>
      <c r="AA5483" s="273" t="s">
        <v>487</v>
      </c>
      <c r="AB5483" s="274">
        <v>44958</v>
      </c>
      <c r="AC5483" s="273">
        <v>12000</v>
      </c>
      <c r="AD5483" s="273">
        <v>74</v>
      </c>
      <c r="AE5483" s="273">
        <v>0.33700000000000002</v>
      </c>
      <c r="AF5483" s="273" t="s">
        <v>90</v>
      </c>
      <c r="AH5483" s="273" t="s">
        <v>1318</v>
      </c>
      <c r="AI5483" s="273" t="s">
        <v>123</v>
      </c>
      <c r="AJ5483" s="273" t="s">
        <v>200</v>
      </c>
      <c r="AK5483" s="273">
        <v>162588</v>
      </c>
      <c r="BV5483" s="279" t="s">
        <v>64</v>
      </c>
      <c r="BW5483" s="280" t="s">
        <v>75</v>
      </c>
      <c r="BX5483" s="280" t="s">
        <v>173</v>
      </c>
      <c r="BY5483" s="280" t="s">
        <v>173</v>
      </c>
      <c r="BZ5483" s="280" t="s">
        <v>86</v>
      </c>
      <c r="CA5483" s="280" t="s">
        <v>87</v>
      </c>
      <c r="CB5483" s="280" t="s">
        <v>179</v>
      </c>
      <c r="CC5483" s="280" t="s">
        <v>180</v>
      </c>
      <c r="CD5483" s="281">
        <v>1</v>
      </c>
      <c r="CE5483" s="277">
        <v>44958</v>
      </c>
      <c r="CF5483" s="280"/>
      <c r="CG5483" s="280" t="s">
        <v>181</v>
      </c>
      <c r="CH5483" s="280"/>
      <c r="CI5483" s="280" t="s">
        <v>181</v>
      </c>
      <c r="CJ5483" s="280" t="s">
        <v>345</v>
      </c>
      <c r="CK5483" s="280"/>
      <c r="CL5483" s="280"/>
      <c r="CM5483" s="280" t="s">
        <v>73</v>
      </c>
      <c r="CN5483" s="280">
        <v>3</v>
      </c>
    </row>
    <row r="5484" spans="4:92">
      <c r="D5484" s="273" t="s">
        <v>83</v>
      </c>
      <c r="E5484" s="273" t="s">
        <v>287</v>
      </c>
      <c r="F5484" s="273" t="s">
        <v>484</v>
      </c>
      <c r="G5484" s="273" t="s">
        <v>485</v>
      </c>
      <c r="H5484" s="274">
        <v>45200</v>
      </c>
      <c r="I5484" s="273">
        <v>14222</v>
      </c>
      <c r="J5484" s="273">
        <v>807</v>
      </c>
      <c r="K5484" s="273">
        <v>0</v>
      </c>
      <c r="L5484" s="273" t="s">
        <v>66</v>
      </c>
      <c r="M5484" s="273">
        <v>0</v>
      </c>
      <c r="N5484" s="273" t="s">
        <v>115</v>
      </c>
      <c r="W5484" s="273">
        <v>256838</v>
      </c>
      <c r="X5484" s="273" t="s">
        <v>83</v>
      </c>
      <c r="Y5484" s="273" t="s">
        <v>63</v>
      </c>
      <c r="Z5484" s="273" t="s">
        <v>172</v>
      </c>
      <c r="AA5484" s="273" t="s">
        <v>487</v>
      </c>
      <c r="AB5484" s="274">
        <v>44958</v>
      </c>
      <c r="AC5484" s="273">
        <v>12000</v>
      </c>
      <c r="AD5484" s="273">
        <v>74</v>
      </c>
      <c r="AE5484" s="273">
        <v>1.05</v>
      </c>
      <c r="AF5484" s="273" t="s">
        <v>90</v>
      </c>
      <c r="AH5484" s="273" t="s">
        <v>1319</v>
      </c>
      <c r="AI5484" s="273" t="s">
        <v>123</v>
      </c>
      <c r="AJ5484" s="273" t="s">
        <v>200</v>
      </c>
      <c r="AK5484" s="273">
        <v>162594</v>
      </c>
      <c r="BV5484" s="336" t="s">
        <v>64</v>
      </c>
      <c r="BW5484" s="337" t="s">
        <v>75</v>
      </c>
      <c r="BX5484" s="337" t="s">
        <v>173</v>
      </c>
      <c r="BY5484" s="337" t="s">
        <v>173</v>
      </c>
      <c r="BZ5484" s="337" t="s">
        <v>167</v>
      </c>
      <c r="CA5484" s="337" t="s">
        <v>168</v>
      </c>
      <c r="CB5484" s="337" t="s">
        <v>319</v>
      </c>
      <c r="CC5484" s="337" t="s">
        <v>320</v>
      </c>
      <c r="CD5484" s="338">
        <v>15</v>
      </c>
      <c r="CE5484" s="335">
        <v>44958</v>
      </c>
      <c r="CF5484" s="337">
        <v>682</v>
      </c>
      <c r="CG5484" s="337" t="s">
        <v>90</v>
      </c>
      <c r="CH5484" s="337">
        <v>682</v>
      </c>
      <c r="CI5484" s="337" t="s">
        <v>80</v>
      </c>
      <c r="CJ5484" s="337"/>
      <c r="CK5484" s="337"/>
      <c r="CL5484" s="337"/>
      <c r="CM5484" s="337" t="s">
        <v>73</v>
      </c>
      <c r="CN5484" s="337">
        <v>3</v>
      </c>
    </row>
    <row r="5485" spans="4:92">
      <c r="D5485" s="273" t="s">
        <v>83</v>
      </c>
      <c r="E5485" s="273" t="s">
        <v>287</v>
      </c>
      <c r="F5485" s="273" t="s">
        <v>484</v>
      </c>
      <c r="G5485" s="273" t="s">
        <v>485</v>
      </c>
      <c r="H5485" s="274">
        <v>45200</v>
      </c>
      <c r="I5485" s="273">
        <v>14222</v>
      </c>
      <c r="J5485" s="273">
        <v>807</v>
      </c>
      <c r="K5485" s="273">
        <v>0</v>
      </c>
      <c r="L5485" s="273" t="s">
        <v>66</v>
      </c>
      <c r="N5485" s="273" t="s">
        <v>107</v>
      </c>
      <c r="W5485" s="273">
        <v>256839</v>
      </c>
      <c r="X5485" s="273" t="s">
        <v>64</v>
      </c>
      <c r="Y5485" s="273" t="s">
        <v>287</v>
      </c>
      <c r="Z5485" s="273" t="s">
        <v>325</v>
      </c>
      <c r="AA5485" s="273" t="s">
        <v>469</v>
      </c>
      <c r="AB5485" s="274">
        <v>45078</v>
      </c>
      <c r="AC5485" s="273">
        <v>12499</v>
      </c>
      <c r="AD5485" s="273">
        <v>68</v>
      </c>
      <c r="AE5485" s="273">
        <v>29.533000000000001</v>
      </c>
      <c r="AF5485" s="273" t="s">
        <v>90</v>
      </c>
      <c r="AG5485" s="273" t="s">
        <v>1577</v>
      </c>
      <c r="AH5485" s="273" t="s">
        <v>1578</v>
      </c>
      <c r="AI5485" s="273" t="s">
        <v>123</v>
      </c>
      <c r="AJ5485" s="273" t="s">
        <v>200</v>
      </c>
      <c r="AK5485" s="273">
        <v>196499</v>
      </c>
      <c r="BV5485" s="279" t="s">
        <v>64</v>
      </c>
      <c r="BW5485" s="280" t="s">
        <v>75</v>
      </c>
      <c r="BX5485" s="280" t="s">
        <v>173</v>
      </c>
      <c r="BY5485" s="280" t="s">
        <v>173</v>
      </c>
      <c r="BZ5485" s="280" t="s">
        <v>138</v>
      </c>
      <c r="CA5485" s="280" t="s">
        <v>139</v>
      </c>
      <c r="CB5485" s="280" t="s">
        <v>190</v>
      </c>
      <c r="CC5485" s="280" t="s">
        <v>191</v>
      </c>
      <c r="CD5485" s="281">
        <v>8</v>
      </c>
      <c r="CE5485" s="277">
        <v>44958</v>
      </c>
      <c r="CF5485" s="280">
        <v>0</v>
      </c>
      <c r="CG5485" s="280" t="s">
        <v>90</v>
      </c>
      <c r="CH5485" s="280">
        <v>0</v>
      </c>
      <c r="CI5485" s="280" t="s">
        <v>80</v>
      </c>
      <c r="CJ5485" s="280"/>
      <c r="CK5485" s="280"/>
      <c r="CL5485" s="280"/>
      <c r="CM5485" s="280" t="s">
        <v>73</v>
      </c>
      <c r="CN5485" s="280">
        <v>3</v>
      </c>
    </row>
    <row r="5486" spans="4:92">
      <c r="D5486" s="273" t="s">
        <v>83</v>
      </c>
      <c r="E5486" s="273" t="s">
        <v>287</v>
      </c>
      <c r="F5486" s="273" t="s">
        <v>484</v>
      </c>
      <c r="G5486" s="273" t="s">
        <v>485</v>
      </c>
      <c r="H5486" s="274">
        <v>45231</v>
      </c>
      <c r="I5486" s="273">
        <v>14589</v>
      </c>
      <c r="J5486" s="273">
        <v>807</v>
      </c>
      <c r="K5486" s="273">
        <v>257577</v>
      </c>
      <c r="L5486" s="273" t="s">
        <v>66</v>
      </c>
      <c r="M5486" s="273">
        <v>12695.929</v>
      </c>
      <c r="N5486" s="273" t="s">
        <v>964</v>
      </c>
      <c r="P5486" s="273" t="s">
        <v>68</v>
      </c>
      <c r="Q5486" s="273" t="s">
        <v>1496</v>
      </c>
      <c r="R5486" s="273" t="s">
        <v>70</v>
      </c>
      <c r="S5486" s="273" t="s">
        <v>1538</v>
      </c>
      <c r="T5486" s="273" t="s">
        <v>1539</v>
      </c>
      <c r="U5486" s="273" t="s">
        <v>73</v>
      </c>
      <c r="V5486" s="273" t="s">
        <v>1540</v>
      </c>
      <c r="W5486" s="273">
        <v>318873</v>
      </c>
      <c r="X5486" s="273" t="s">
        <v>64</v>
      </c>
      <c r="Y5486" s="273" t="s">
        <v>287</v>
      </c>
      <c r="Z5486" s="273" t="s">
        <v>325</v>
      </c>
      <c r="AA5486" s="273" t="s">
        <v>469</v>
      </c>
      <c r="AB5486" s="274">
        <v>45078</v>
      </c>
      <c r="AC5486" s="273">
        <v>12499</v>
      </c>
      <c r="AD5486" s="273">
        <v>68</v>
      </c>
      <c r="AE5486" s="273">
        <v>3.5089999999999999</v>
      </c>
      <c r="AF5486" s="273" t="s">
        <v>90</v>
      </c>
      <c r="AG5486" s="273" t="s">
        <v>1579</v>
      </c>
      <c r="AH5486" s="273" t="s">
        <v>1580</v>
      </c>
      <c r="AI5486" s="273" t="s">
        <v>123</v>
      </c>
      <c r="AJ5486" s="273" t="s">
        <v>200</v>
      </c>
      <c r="AK5486" s="273">
        <v>196505</v>
      </c>
      <c r="BV5486" s="336" t="s">
        <v>64</v>
      </c>
      <c r="BW5486" s="337" t="s">
        <v>75</v>
      </c>
      <c r="BX5486" s="337" t="s">
        <v>173</v>
      </c>
      <c r="BY5486" s="337" t="s">
        <v>173</v>
      </c>
      <c r="BZ5486" s="337" t="s">
        <v>86</v>
      </c>
      <c r="CA5486" s="337" t="s">
        <v>87</v>
      </c>
      <c r="CB5486" s="337" t="s">
        <v>217</v>
      </c>
      <c r="CC5486" s="337" t="s">
        <v>218</v>
      </c>
      <c r="CD5486" s="338">
        <v>2</v>
      </c>
      <c r="CE5486" s="335">
        <v>44958</v>
      </c>
      <c r="CF5486" s="337"/>
      <c r="CG5486" s="337" t="s">
        <v>181</v>
      </c>
      <c r="CH5486" s="337"/>
      <c r="CI5486" s="337" t="s">
        <v>181</v>
      </c>
      <c r="CJ5486" s="337" t="s">
        <v>335</v>
      </c>
      <c r="CK5486" s="337"/>
      <c r="CL5486" s="337"/>
      <c r="CM5486" s="337" t="s">
        <v>73</v>
      </c>
      <c r="CN5486" s="337">
        <v>3</v>
      </c>
    </row>
    <row r="5487" spans="4:92">
      <c r="D5487" s="273" t="s">
        <v>83</v>
      </c>
      <c r="E5487" s="273" t="s">
        <v>287</v>
      </c>
      <c r="F5487" s="273" t="s">
        <v>484</v>
      </c>
      <c r="G5487" s="273" t="s">
        <v>485</v>
      </c>
      <c r="H5487" s="274">
        <v>45231</v>
      </c>
      <c r="I5487" s="273">
        <v>14589</v>
      </c>
      <c r="J5487" s="273">
        <v>807</v>
      </c>
      <c r="K5487" s="273">
        <v>0</v>
      </c>
      <c r="L5487" s="273" t="s">
        <v>66</v>
      </c>
      <c r="M5487" s="273">
        <v>0</v>
      </c>
      <c r="N5487" s="273" t="s">
        <v>115</v>
      </c>
      <c r="W5487" s="273">
        <v>318871</v>
      </c>
      <c r="X5487" s="273" t="s">
        <v>64</v>
      </c>
      <c r="Y5487" s="273" t="s">
        <v>287</v>
      </c>
      <c r="Z5487" s="273" t="s">
        <v>325</v>
      </c>
      <c r="AA5487" s="273" t="s">
        <v>469</v>
      </c>
      <c r="AB5487" s="274">
        <v>45078</v>
      </c>
      <c r="AC5487" s="273">
        <v>12499</v>
      </c>
      <c r="AD5487" s="273">
        <v>68</v>
      </c>
      <c r="AE5487" s="273">
        <v>0.373</v>
      </c>
      <c r="AF5487" s="273" t="s">
        <v>90</v>
      </c>
      <c r="AG5487" s="273" t="s">
        <v>1582</v>
      </c>
      <c r="AH5487" s="273" t="s">
        <v>1583</v>
      </c>
      <c r="AI5487" s="273" t="s">
        <v>123</v>
      </c>
      <c r="AJ5487" s="273" t="s">
        <v>200</v>
      </c>
      <c r="AK5487" s="273">
        <v>196511</v>
      </c>
      <c r="BV5487" s="279" t="s">
        <v>64</v>
      </c>
      <c r="BW5487" s="280" t="s">
        <v>75</v>
      </c>
      <c r="BX5487" s="280" t="s">
        <v>173</v>
      </c>
      <c r="BY5487" s="280" t="s">
        <v>173</v>
      </c>
      <c r="BZ5487" s="280" t="s">
        <v>86</v>
      </c>
      <c r="CA5487" s="280" t="s">
        <v>87</v>
      </c>
      <c r="CB5487" s="280" t="s">
        <v>217</v>
      </c>
      <c r="CC5487" s="280" t="s">
        <v>218</v>
      </c>
      <c r="CD5487" s="281">
        <v>2</v>
      </c>
      <c r="CE5487" s="277">
        <v>44958</v>
      </c>
      <c r="CF5487" s="280"/>
      <c r="CG5487" s="280" t="s">
        <v>181</v>
      </c>
      <c r="CH5487" s="280"/>
      <c r="CI5487" s="280" t="s">
        <v>181</v>
      </c>
      <c r="CJ5487" s="280" t="s">
        <v>342</v>
      </c>
      <c r="CK5487" s="280"/>
      <c r="CL5487" s="280"/>
      <c r="CM5487" s="280" t="s">
        <v>73</v>
      </c>
      <c r="CN5487" s="280">
        <v>3</v>
      </c>
    </row>
    <row r="5488" spans="4:92">
      <c r="D5488" s="273" t="s">
        <v>83</v>
      </c>
      <c r="E5488" s="273" t="s">
        <v>287</v>
      </c>
      <c r="F5488" s="273" t="s">
        <v>484</v>
      </c>
      <c r="G5488" s="273" t="s">
        <v>485</v>
      </c>
      <c r="H5488" s="274">
        <v>45231</v>
      </c>
      <c r="I5488" s="273">
        <v>14589</v>
      </c>
      <c r="J5488" s="273">
        <v>807</v>
      </c>
      <c r="K5488" s="273">
        <v>0</v>
      </c>
      <c r="L5488" s="273" t="s">
        <v>66</v>
      </c>
      <c r="N5488" s="273" t="s">
        <v>107</v>
      </c>
      <c r="W5488" s="273">
        <v>318872</v>
      </c>
      <c r="X5488" s="273" t="s">
        <v>64</v>
      </c>
      <c r="Y5488" s="273" t="s">
        <v>287</v>
      </c>
      <c r="Z5488" s="273" t="s">
        <v>325</v>
      </c>
      <c r="AA5488" s="273" t="s">
        <v>469</v>
      </c>
      <c r="AB5488" s="274">
        <v>45078</v>
      </c>
      <c r="AC5488" s="273">
        <v>12499</v>
      </c>
      <c r="AD5488" s="273">
        <v>68</v>
      </c>
      <c r="AE5488" s="273">
        <v>8.0000000000000002E-3</v>
      </c>
      <c r="AF5488" s="273" t="s">
        <v>90</v>
      </c>
      <c r="AG5488" s="273" t="s">
        <v>1721</v>
      </c>
      <c r="AH5488" s="273" t="s">
        <v>1283</v>
      </c>
      <c r="AI5488" s="273" t="s">
        <v>123</v>
      </c>
      <c r="AJ5488" s="273" t="s">
        <v>200</v>
      </c>
      <c r="AK5488" s="273">
        <v>196517</v>
      </c>
      <c r="BV5488" s="336" t="s">
        <v>64</v>
      </c>
      <c r="BW5488" s="337" t="s">
        <v>75</v>
      </c>
      <c r="BX5488" s="337" t="s">
        <v>173</v>
      </c>
      <c r="BY5488" s="337" t="s">
        <v>173</v>
      </c>
      <c r="BZ5488" s="337" t="s">
        <v>86</v>
      </c>
      <c r="CA5488" s="337" t="s">
        <v>87</v>
      </c>
      <c r="CB5488" s="337" t="s">
        <v>217</v>
      </c>
      <c r="CC5488" s="337" t="s">
        <v>218</v>
      </c>
      <c r="CD5488" s="338">
        <v>2</v>
      </c>
      <c r="CE5488" s="335">
        <v>44958</v>
      </c>
      <c r="CF5488" s="337"/>
      <c r="CG5488" s="337" t="s">
        <v>181</v>
      </c>
      <c r="CH5488" s="337"/>
      <c r="CI5488" s="337" t="s">
        <v>181</v>
      </c>
      <c r="CJ5488" s="337" t="s">
        <v>329</v>
      </c>
      <c r="CK5488" s="337"/>
      <c r="CL5488" s="337"/>
      <c r="CM5488" s="337" t="s">
        <v>73</v>
      </c>
      <c r="CN5488" s="337">
        <v>3</v>
      </c>
    </row>
    <row r="5489" spans="4:92">
      <c r="D5489" s="273" t="s">
        <v>83</v>
      </c>
      <c r="E5489" s="273" t="s">
        <v>287</v>
      </c>
      <c r="F5489" s="273" t="s">
        <v>1034</v>
      </c>
      <c r="G5489" s="273" t="s">
        <v>1037</v>
      </c>
      <c r="H5489" s="274">
        <v>45139</v>
      </c>
      <c r="I5489" s="273">
        <v>13586</v>
      </c>
      <c r="J5489" s="273">
        <v>850</v>
      </c>
      <c r="K5489" s="273">
        <v>0</v>
      </c>
      <c r="L5489" s="273" t="s">
        <v>66</v>
      </c>
      <c r="N5489" s="273" t="s">
        <v>107</v>
      </c>
      <c r="W5489" s="273">
        <v>223674</v>
      </c>
      <c r="X5489" s="273" t="s">
        <v>64</v>
      </c>
      <c r="Y5489" s="273" t="s">
        <v>287</v>
      </c>
      <c r="Z5489" s="273" t="s">
        <v>325</v>
      </c>
      <c r="AA5489" s="273" t="s">
        <v>469</v>
      </c>
      <c r="AB5489" s="274">
        <v>45078</v>
      </c>
      <c r="AC5489" s="273">
        <v>12499</v>
      </c>
      <c r="AD5489" s="273">
        <v>68</v>
      </c>
      <c r="AE5489" s="273">
        <v>0.12</v>
      </c>
      <c r="AF5489" s="273" t="s">
        <v>90</v>
      </c>
      <c r="AG5489" s="273" t="s">
        <v>1584</v>
      </c>
      <c r="AH5489" s="273" t="s">
        <v>1286</v>
      </c>
      <c r="AI5489" s="273" t="s">
        <v>123</v>
      </c>
      <c r="AJ5489" s="273" t="s">
        <v>1245</v>
      </c>
      <c r="AK5489" s="273">
        <v>196523</v>
      </c>
      <c r="BV5489" s="279" t="s">
        <v>64</v>
      </c>
      <c r="BW5489" s="280" t="s">
        <v>75</v>
      </c>
      <c r="BX5489" s="280" t="s">
        <v>173</v>
      </c>
      <c r="BY5489" s="280" t="s">
        <v>173</v>
      </c>
      <c r="BZ5489" s="280" t="s">
        <v>86</v>
      </c>
      <c r="CA5489" s="280" t="s">
        <v>87</v>
      </c>
      <c r="CB5489" s="280" t="s">
        <v>233</v>
      </c>
      <c r="CC5489" s="280" t="s">
        <v>234</v>
      </c>
      <c r="CD5489" s="281">
        <v>1</v>
      </c>
      <c r="CE5489" s="277">
        <v>44958</v>
      </c>
      <c r="CF5489" s="280"/>
      <c r="CG5489" s="280" t="s">
        <v>181</v>
      </c>
      <c r="CH5489" s="280"/>
      <c r="CI5489" s="280" t="s">
        <v>181</v>
      </c>
      <c r="CJ5489" s="280" t="s">
        <v>1126</v>
      </c>
      <c r="CK5489" s="280"/>
      <c r="CL5489" s="280"/>
      <c r="CM5489" s="280" t="s">
        <v>73</v>
      </c>
      <c r="CN5489" s="280">
        <v>3</v>
      </c>
    </row>
    <row r="5490" spans="4:92">
      <c r="D5490" s="273" t="s">
        <v>83</v>
      </c>
      <c r="E5490" s="273" t="s">
        <v>404</v>
      </c>
      <c r="F5490" s="273" t="s">
        <v>408</v>
      </c>
      <c r="G5490" s="273" t="s">
        <v>709</v>
      </c>
      <c r="H5490" s="274">
        <v>45231</v>
      </c>
      <c r="I5490" s="273">
        <v>14547</v>
      </c>
      <c r="J5490" s="273">
        <v>731</v>
      </c>
      <c r="K5490" s="273">
        <v>133000</v>
      </c>
      <c r="L5490" s="273" t="s">
        <v>66</v>
      </c>
      <c r="M5490" s="273">
        <v>15769.265429999999</v>
      </c>
      <c r="N5490" s="273" t="s">
        <v>115</v>
      </c>
      <c r="W5490" s="273">
        <v>324249</v>
      </c>
      <c r="X5490" s="273" t="s">
        <v>64</v>
      </c>
      <c r="Y5490" s="273" t="s">
        <v>287</v>
      </c>
      <c r="Z5490" s="273" t="s">
        <v>325</v>
      </c>
      <c r="AA5490" s="273" t="s">
        <v>469</v>
      </c>
      <c r="AB5490" s="274">
        <v>45078</v>
      </c>
      <c r="AC5490" s="273">
        <v>12500</v>
      </c>
      <c r="AD5490" s="273">
        <v>68</v>
      </c>
      <c r="AK5490" s="273">
        <v>336476</v>
      </c>
      <c r="BV5490" s="336" t="s">
        <v>64</v>
      </c>
      <c r="BW5490" s="337" t="s">
        <v>75</v>
      </c>
      <c r="BX5490" s="337" t="s">
        <v>173</v>
      </c>
      <c r="BY5490" s="337" t="s">
        <v>173</v>
      </c>
      <c r="BZ5490" s="337" t="s">
        <v>86</v>
      </c>
      <c r="CA5490" s="337" t="s">
        <v>87</v>
      </c>
      <c r="CB5490" s="337" t="s">
        <v>233</v>
      </c>
      <c r="CC5490" s="337" t="s">
        <v>234</v>
      </c>
      <c r="CD5490" s="338">
        <v>1</v>
      </c>
      <c r="CE5490" s="335">
        <v>44958</v>
      </c>
      <c r="CF5490" s="337"/>
      <c r="CG5490" s="337" t="s">
        <v>181</v>
      </c>
      <c r="CH5490" s="337"/>
      <c r="CI5490" s="337" t="s">
        <v>181</v>
      </c>
      <c r="CJ5490" s="337" t="s">
        <v>1126</v>
      </c>
      <c r="CK5490" s="337"/>
      <c r="CL5490" s="337"/>
      <c r="CM5490" s="337" t="s">
        <v>73</v>
      </c>
      <c r="CN5490" s="337">
        <v>3</v>
      </c>
    </row>
    <row r="5491" spans="4:92">
      <c r="D5491" s="273" t="s">
        <v>83</v>
      </c>
      <c r="E5491" s="273" t="s">
        <v>404</v>
      </c>
      <c r="F5491" s="273" t="s">
        <v>408</v>
      </c>
      <c r="G5491" s="273" t="s">
        <v>709</v>
      </c>
      <c r="H5491" s="274">
        <v>45231</v>
      </c>
      <c r="I5491" s="273">
        <v>14547</v>
      </c>
      <c r="J5491" s="273">
        <v>731</v>
      </c>
      <c r="K5491" s="273">
        <v>0</v>
      </c>
      <c r="L5491" s="273" t="s">
        <v>66</v>
      </c>
      <c r="N5491" s="273" t="s">
        <v>107</v>
      </c>
      <c r="W5491" s="273">
        <v>324250</v>
      </c>
      <c r="X5491" s="273" t="s">
        <v>64</v>
      </c>
      <c r="Y5491" s="273" t="s">
        <v>287</v>
      </c>
      <c r="Z5491" s="273" t="s">
        <v>325</v>
      </c>
      <c r="AA5491" s="273" t="s">
        <v>469</v>
      </c>
      <c r="AB5491" s="274">
        <v>45108</v>
      </c>
      <c r="AC5491" s="273">
        <v>12768</v>
      </c>
      <c r="AD5491" s="273">
        <v>68</v>
      </c>
      <c r="AE5491" s="273">
        <v>1.0609999999999999</v>
      </c>
      <c r="AF5491" s="273" t="s">
        <v>90</v>
      </c>
      <c r="AG5491" s="273" t="s">
        <v>1723</v>
      </c>
      <c r="AH5491" s="273" t="s">
        <v>1287</v>
      </c>
      <c r="AI5491" s="273" t="s">
        <v>123</v>
      </c>
      <c r="AJ5491" s="273" t="s">
        <v>200</v>
      </c>
      <c r="AK5491" s="273">
        <v>201780</v>
      </c>
      <c r="BV5491" s="279" t="s">
        <v>64</v>
      </c>
      <c r="BW5491" s="280" t="s">
        <v>75</v>
      </c>
      <c r="BX5491" s="280" t="s">
        <v>173</v>
      </c>
      <c r="BY5491" s="280" t="s">
        <v>173</v>
      </c>
      <c r="BZ5491" s="280" t="s">
        <v>86</v>
      </c>
      <c r="CA5491" s="280" t="s">
        <v>87</v>
      </c>
      <c r="CB5491" s="280" t="s">
        <v>233</v>
      </c>
      <c r="CC5491" s="280" t="s">
        <v>234</v>
      </c>
      <c r="CD5491" s="281">
        <v>1</v>
      </c>
      <c r="CE5491" s="277">
        <v>44958</v>
      </c>
      <c r="CF5491" s="280"/>
      <c r="CG5491" s="280" t="s">
        <v>181</v>
      </c>
      <c r="CH5491" s="280"/>
      <c r="CI5491" s="280" t="s">
        <v>181</v>
      </c>
      <c r="CJ5491" s="280" t="s">
        <v>1126</v>
      </c>
      <c r="CK5491" s="280"/>
      <c r="CL5491" s="280"/>
      <c r="CM5491" s="280" t="s">
        <v>73</v>
      </c>
      <c r="CN5491" s="280">
        <v>3</v>
      </c>
    </row>
    <row r="5492" spans="4:92">
      <c r="D5492" s="273" t="s">
        <v>83</v>
      </c>
      <c r="E5492" s="273" t="s">
        <v>404</v>
      </c>
      <c r="F5492" s="273" t="s">
        <v>408</v>
      </c>
      <c r="G5492" s="273" t="s">
        <v>709</v>
      </c>
      <c r="H5492" s="274">
        <v>45261</v>
      </c>
      <c r="I5492" s="273">
        <v>17007</v>
      </c>
      <c r="J5492" s="273">
        <v>731</v>
      </c>
      <c r="K5492" s="273">
        <v>105</v>
      </c>
      <c r="L5492" s="273" t="s">
        <v>1202</v>
      </c>
      <c r="M5492" s="273">
        <v>210.90195</v>
      </c>
      <c r="N5492" s="273" t="s">
        <v>1203</v>
      </c>
      <c r="P5492" s="273" t="s">
        <v>1204</v>
      </c>
      <c r="Q5492" s="273" t="s">
        <v>1012</v>
      </c>
      <c r="R5492" s="273" t="s">
        <v>70</v>
      </c>
      <c r="S5492" s="273" t="s">
        <v>1205</v>
      </c>
      <c r="T5492" s="273" t="s">
        <v>1206</v>
      </c>
      <c r="U5492" s="273" t="s">
        <v>73</v>
      </c>
      <c r="V5492" s="273" t="s">
        <v>1494</v>
      </c>
      <c r="W5492" s="273">
        <v>324279</v>
      </c>
      <c r="X5492" s="273" t="s">
        <v>64</v>
      </c>
      <c r="Y5492" s="273" t="s">
        <v>287</v>
      </c>
      <c r="Z5492" s="273" t="s">
        <v>325</v>
      </c>
      <c r="AA5492" s="273" t="s">
        <v>469</v>
      </c>
      <c r="AB5492" s="274">
        <v>45108</v>
      </c>
      <c r="AC5492" s="273">
        <v>12768</v>
      </c>
      <c r="AD5492" s="273">
        <v>68</v>
      </c>
      <c r="AE5492" s="273">
        <v>0.23699999999999999</v>
      </c>
      <c r="AF5492" s="273" t="s">
        <v>90</v>
      </c>
      <c r="AG5492" s="273" t="s">
        <v>1272</v>
      </c>
      <c r="AH5492" s="273" t="s">
        <v>1273</v>
      </c>
      <c r="AI5492" s="273" t="s">
        <v>199</v>
      </c>
      <c r="AJ5492" s="273" t="s">
        <v>1245</v>
      </c>
      <c r="AK5492" s="273">
        <v>206664</v>
      </c>
      <c r="BV5492" s="336" t="s">
        <v>64</v>
      </c>
      <c r="BW5492" s="337" t="s">
        <v>75</v>
      </c>
      <c r="BX5492" s="337" t="s">
        <v>173</v>
      </c>
      <c r="BY5492" s="337" t="s">
        <v>173</v>
      </c>
      <c r="BZ5492" s="337" t="s">
        <v>86</v>
      </c>
      <c r="CA5492" s="337" t="s">
        <v>87</v>
      </c>
      <c r="CB5492" s="337" t="s">
        <v>225</v>
      </c>
      <c r="CC5492" s="337" t="s">
        <v>226</v>
      </c>
      <c r="CD5492" s="338">
        <v>5</v>
      </c>
      <c r="CE5492" s="335">
        <v>44958</v>
      </c>
      <c r="CF5492" s="337">
        <v>0</v>
      </c>
      <c r="CG5492" s="337" t="s">
        <v>90</v>
      </c>
      <c r="CH5492" s="337">
        <v>0</v>
      </c>
      <c r="CI5492" s="337" t="s">
        <v>80</v>
      </c>
      <c r="CJ5492" s="337"/>
      <c r="CK5492" s="337"/>
      <c r="CL5492" s="337" t="s">
        <v>2146</v>
      </c>
      <c r="CM5492" s="337" t="s">
        <v>73</v>
      </c>
      <c r="CN5492" s="337">
        <v>3</v>
      </c>
    </row>
    <row r="5493" spans="4:92">
      <c r="D5493" s="273" t="s">
        <v>83</v>
      </c>
      <c r="E5493" s="273" t="s">
        <v>404</v>
      </c>
      <c r="F5493" s="273" t="s">
        <v>408</v>
      </c>
      <c r="G5493" s="273" t="s">
        <v>709</v>
      </c>
      <c r="H5493" s="274">
        <v>45261</v>
      </c>
      <c r="I5493" s="273">
        <v>17007</v>
      </c>
      <c r="J5493" s="273">
        <v>731</v>
      </c>
      <c r="K5493" s="273">
        <v>130000</v>
      </c>
      <c r="L5493" s="273" t="s">
        <v>66</v>
      </c>
      <c r="M5493" s="273">
        <v>15120.8984</v>
      </c>
      <c r="N5493" s="273" t="s">
        <v>115</v>
      </c>
      <c r="W5493" s="273">
        <v>324277</v>
      </c>
      <c r="X5493" s="273" t="s">
        <v>64</v>
      </c>
      <c r="Y5493" s="273" t="s">
        <v>287</v>
      </c>
      <c r="Z5493" s="273" t="s">
        <v>325</v>
      </c>
      <c r="AA5493" s="273" t="s">
        <v>469</v>
      </c>
      <c r="AB5493" s="274">
        <v>45108</v>
      </c>
      <c r="AC5493" s="273">
        <v>12768</v>
      </c>
      <c r="AD5493" s="273">
        <v>68</v>
      </c>
      <c r="AE5493" s="273">
        <v>6.8040000000000003</v>
      </c>
      <c r="AF5493" s="273" t="s">
        <v>90</v>
      </c>
      <c r="AG5493" s="273" t="s">
        <v>2118</v>
      </c>
      <c r="AH5493" s="273" t="s">
        <v>1275</v>
      </c>
      <c r="AI5493" s="273" t="s">
        <v>123</v>
      </c>
      <c r="AJ5493" s="273" t="s">
        <v>200</v>
      </c>
      <c r="AK5493" s="273">
        <v>206670</v>
      </c>
      <c r="BV5493" s="279" t="s">
        <v>64</v>
      </c>
      <c r="BW5493" s="280" t="s">
        <v>75</v>
      </c>
      <c r="BX5493" s="280" t="s">
        <v>173</v>
      </c>
      <c r="BY5493" s="280" t="s">
        <v>173</v>
      </c>
      <c r="BZ5493" s="280" t="s">
        <v>86</v>
      </c>
      <c r="CA5493" s="280" t="s">
        <v>87</v>
      </c>
      <c r="CB5493" s="280" t="s">
        <v>225</v>
      </c>
      <c r="CC5493" s="280" t="s">
        <v>226</v>
      </c>
      <c r="CD5493" s="281">
        <v>5</v>
      </c>
      <c r="CE5493" s="277">
        <v>44958</v>
      </c>
      <c r="CF5493" s="280">
        <v>9434</v>
      </c>
      <c r="CG5493" s="280" t="s">
        <v>90</v>
      </c>
      <c r="CH5493" s="280">
        <v>9434</v>
      </c>
      <c r="CI5493" s="280" t="s">
        <v>80</v>
      </c>
      <c r="CJ5493" s="280"/>
      <c r="CK5493" s="280"/>
      <c r="CL5493" s="280" t="s">
        <v>2148</v>
      </c>
      <c r="CM5493" s="280" t="s">
        <v>73</v>
      </c>
      <c r="CN5493" s="280">
        <v>3</v>
      </c>
    </row>
    <row r="5494" spans="4:92">
      <c r="D5494" s="273" t="s">
        <v>83</v>
      </c>
      <c r="E5494" s="273" t="s">
        <v>404</v>
      </c>
      <c r="F5494" s="273" t="s">
        <v>408</v>
      </c>
      <c r="G5494" s="273" t="s">
        <v>709</v>
      </c>
      <c r="H5494" s="274">
        <v>45261</v>
      </c>
      <c r="I5494" s="273">
        <v>17007</v>
      </c>
      <c r="J5494" s="273">
        <v>731</v>
      </c>
      <c r="K5494" s="273">
        <v>0</v>
      </c>
      <c r="L5494" s="273" t="s">
        <v>66</v>
      </c>
      <c r="N5494" s="273" t="s">
        <v>107</v>
      </c>
      <c r="W5494" s="273">
        <v>324278</v>
      </c>
      <c r="X5494" s="273" t="s">
        <v>64</v>
      </c>
      <c r="Y5494" s="273" t="s">
        <v>287</v>
      </c>
      <c r="Z5494" s="273" t="s">
        <v>325</v>
      </c>
      <c r="AA5494" s="273" t="s">
        <v>469</v>
      </c>
      <c r="AB5494" s="274">
        <v>45108</v>
      </c>
      <c r="AC5494" s="273">
        <v>12768</v>
      </c>
      <c r="AD5494" s="273">
        <v>68</v>
      </c>
      <c r="AE5494" s="273">
        <v>2.5459999999999998</v>
      </c>
      <c r="AF5494" s="273" t="s">
        <v>90</v>
      </c>
      <c r="AG5494" s="273" t="s">
        <v>1276</v>
      </c>
      <c r="AH5494" s="273" t="s">
        <v>1277</v>
      </c>
      <c r="AI5494" s="273" t="s">
        <v>123</v>
      </c>
      <c r="AJ5494" s="273" t="s">
        <v>200</v>
      </c>
      <c r="AK5494" s="273">
        <v>206676</v>
      </c>
      <c r="BV5494" s="336" t="s">
        <v>64</v>
      </c>
      <c r="BW5494" s="337" t="s">
        <v>75</v>
      </c>
      <c r="BX5494" s="337" t="s">
        <v>173</v>
      </c>
      <c r="BY5494" s="337" t="s">
        <v>173</v>
      </c>
      <c r="BZ5494" s="337" t="s">
        <v>86</v>
      </c>
      <c r="CA5494" s="337" t="s">
        <v>87</v>
      </c>
      <c r="CB5494" s="337" t="s">
        <v>225</v>
      </c>
      <c r="CC5494" s="337" t="s">
        <v>226</v>
      </c>
      <c r="CD5494" s="338">
        <v>5</v>
      </c>
      <c r="CE5494" s="335">
        <v>44958</v>
      </c>
      <c r="CF5494" s="337">
        <v>3889</v>
      </c>
      <c r="CG5494" s="337" t="s">
        <v>90</v>
      </c>
      <c r="CH5494" s="337">
        <v>3889</v>
      </c>
      <c r="CI5494" s="337" t="s">
        <v>80</v>
      </c>
      <c r="CJ5494" s="337"/>
      <c r="CK5494" s="337"/>
      <c r="CL5494" s="337" t="s">
        <v>2157</v>
      </c>
      <c r="CM5494" s="337" t="s">
        <v>73</v>
      </c>
      <c r="CN5494" s="337">
        <v>3</v>
      </c>
    </row>
    <row r="5495" spans="4:92">
      <c r="D5495" s="273" t="s">
        <v>83</v>
      </c>
      <c r="E5495" s="273" t="s">
        <v>404</v>
      </c>
      <c r="F5495" s="273" t="s">
        <v>408</v>
      </c>
      <c r="G5495" s="273" t="s">
        <v>713</v>
      </c>
      <c r="H5495" s="274">
        <v>44927</v>
      </c>
      <c r="I5495" s="273">
        <v>11202</v>
      </c>
      <c r="J5495" s="273">
        <v>732</v>
      </c>
      <c r="K5495" s="273">
        <v>150</v>
      </c>
      <c r="L5495" s="273" t="s">
        <v>1202</v>
      </c>
      <c r="M5495" s="273">
        <v>261.99</v>
      </c>
      <c r="N5495" s="273" t="s">
        <v>1203</v>
      </c>
      <c r="P5495" s="273" t="s">
        <v>1204</v>
      </c>
      <c r="Q5495" s="273" t="s">
        <v>1012</v>
      </c>
      <c r="R5495" s="273" t="s">
        <v>70</v>
      </c>
      <c r="S5495" s="273" t="s">
        <v>1205</v>
      </c>
      <c r="T5495" s="273" t="s">
        <v>1206</v>
      </c>
      <c r="U5495" s="273" t="s">
        <v>73</v>
      </c>
      <c r="V5495" s="273" t="s">
        <v>1207</v>
      </c>
      <c r="W5495" s="273">
        <v>138771</v>
      </c>
      <c r="X5495" s="273" t="s">
        <v>64</v>
      </c>
      <c r="Y5495" s="273" t="s">
        <v>287</v>
      </c>
      <c r="Z5495" s="273" t="s">
        <v>325</v>
      </c>
      <c r="AA5495" s="273" t="s">
        <v>469</v>
      </c>
      <c r="AB5495" s="274">
        <v>45108</v>
      </c>
      <c r="AC5495" s="273">
        <v>12768</v>
      </c>
      <c r="AD5495" s="273">
        <v>68</v>
      </c>
      <c r="AE5495" s="273">
        <v>5.8449999999999998</v>
      </c>
      <c r="AF5495" s="273" t="s">
        <v>90</v>
      </c>
      <c r="AG5495" s="273" t="s">
        <v>1563</v>
      </c>
      <c r="AH5495" s="273" t="s">
        <v>1564</v>
      </c>
      <c r="AI5495" s="273" t="s">
        <v>123</v>
      </c>
      <c r="AJ5495" s="273" t="s">
        <v>214</v>
      </c>
      <c r="AK5495" s="273">
        <v>206682</v>
      </c>
      <c r="BV5495" s="279" t="s">
        <v>64</v>
      </c>
      <c r="BW5495" s="280" t="s">
        <v>75</v>
      </c>
      <c r="BX5495" s="280" t="s">
        <v>173</v>
      </c>
      <c r="BY5495" s="280" t="s">
        <v>173</v>
      </c>
      <c r="BZ5495" s="280" t="s">
        <v>86</v>
      </c>
      <c r="CA5495" s="280" t="s">
        <v>87</v>
      </c>
      <c r="CB5495" s="280" t="s">
        <v>225</v>
      </c>
      <c r="CC5495" s="280" t="s">
        <v>226</v>
      </c>
      <c r="CD5495" s="281">
        <v>5</v>
      </c>
      <c r="CE5495" s="277">
        <v>44986</v>
      </c>
      <c r="CF5495" s="280">
        <v>11429</v>
      </c>
      <c r="CG5495" s="280" t="s">
        <v>90</v>
      </c>
      <c r="CH5495" s="280">
        <v>11429</v>
      </c>
      <c r="CI5495" s="280" t="s">
        <v>80</v>
      </c>
      <c r="CJ5495" s="280"/>
      <c r="CK5495" s="280"/>
      <c r="CL5495" s="280" t="s">
        <v>2148</v>
      </c>
      <c r="CM5495" s="280" t="s">
        <v>73</v>
      </c>
      <c r="CN5495" s="280">
        <v>3</v>
      </c>
    </row>
    <row r="5496" spans="4:92">
      <c r="D5496" s="273" t="s">
        <v>83</v>
      </c>
      <c r="E5496" s="273" t="s">
        <v>404</v>
      </c>
      <c r="F5496" s="273" t="s">
        <v>408</v>
      </c>
      <c r="G5496" s="273" t="s">
        <v>713</v>
      </c>
      <c r="H5496" s="274">
        <v>44927</v>
      </c>
      <c r="I5496" s="273">
        <v>11202</v>
      </c>
      <c r="J5496" s="273">
        <v>732</v>
      </c>
      <c r="K5496" s="273">
        <v>535000</v>
      </c>
      <c r="L5496" s="273" t="s">
        <v>66</v>
      </c>
      <c r="M5496" s="273">
        <v>83553.617920000004</v>
      </c>
      <c r="N5496" s="273" t="s">
        <v>115</v>
      </c>
      <c r="W5496" s="273">
        <v>138769</v>
      </c>
      <c r="X5496" s="273" t="s">
        <v>64</v>
      </c>
      <c r="Y5496" s="273" t="s">
        <v>404</v>
      </c>
      <c r="Z5496" s="273" t="s">
        <v>408</v>
      </c>
      <c r="AA5496" s="273" t="s">
        <v>419</v>
      </c>
      <c r="AB5496" s="274">
        <v>45047</v>
      </c>
      <c r="AC5496" s="273">
        <v>12208</v>
      </c>
      <c r="AD5496" s="273">
        <v>55</v>
      </c>
      <c r="AE5496" s="273">
        <v>9</v>
      </c>
      <c r="AF5496" s="273" t="s">
        <v>90</v>
      </c>
      <c r="AH5496" s="273" t="s">
        <v>1243</v>
      </c>
      <c r="AI5496" s="273" t="s">
        <v>123</v>
      </c>
      <c r="AJ5496" s="273" t="s">
        <v>200</v>
      </c>
      <c r="AK5496" s="273">
        <v>198678</v>
      </c>
      <c r="BV5496" s="336" t="s">
        <v>64</v>
      </c>
      <c r="BW5496" s="337" t="s">
        <v>75</v>
      </c>
      <c r="BX5496" s="337" t="s">
        <v>173</v>
      </c>
      <c r="BY5496" s="337" t="s">
        <v>173</v>
      </c>
      <c r="BZ5496" s="337" t="s">
        <v>86</v>
      </c>
      <c r="CA5496" s="337" t="s">
        <v>87</v>
      </c>
      <c r="CB5496" s="337" t="s">
        <v>225</v>
      </c>
      <c r="CC5496" s="337" t="s">
        <v>226</v>
      </c>
      <c r="CD5496" s="338">
        <v>5</v>
      </c>
      <c r="CE5496" s="335">
        <v>44986</v>
      </c>
      <c r="CF5496" s="337">
        <v>2372</v>
      </c>
      <c r="CG5496" s="337" t="s">
        <v>90</v>
      </c>
      <c r="CH5496" s="337">
        <v>2372</v>
      </c>
      <c r="CI5496" s="337" t="s">
        <v>80</v>
      </c>
      <c r="CJ5496" s="337"/>
      <c r="CK5496" s="337"/>
      <c r="CL5496" s="337" t="s">
        <v>2147</v>
      </c>
      <c r="CM5496" s="337" t="s">
        <v>73</v>
      </c>
      <c r="CN5496" s="337">
        <v>3</v>
      </c>
    </row>
    <row r="5497" spans="4:92">
      <c r="D5497" s="273" t="s">
        <v>83</v>
      </c>
      <c r="E5497" s="273" t="s">
        <v>404</v>
      </c>
      <c r="F5497" s="273" t="s">
        <v>408</v>
      </c>
      <c r="G5497" s="273" t="s">
        <v>713</v>
      </c>
      <c r="H5497" s="274">
        <v>44927</v>
      </c>
      <c r="I5497" s="273">
        <v>11202</v>
      </c>
      <c r="J5497" s="273">
        <v>732</v>
      </c>
      <c r="K5497" s="273">
        <v>0</v>
      </c>
      <c r="L5497" s="273" t="s">
        <v>66</v>
      </c>
      <c r="N5497" s="273" t="s">
        <v>107</v>
      </c>
      <c r="W5497" s="273">
        <v>138770</v>
      </c>
      <c r="X5497" s="273" t="s">
        <v>64</v>
      </c>
      <c r="Y5497" s="273" t="s">
        <v>404</v>
      </c>
      <c r="Z5497" s="273" t="s">
        <v>408</v>
      </c>
      <c r="AA5497" s="273" t="s">
        <v>419</v>
      </c>
      <c r="AB5497" s="274">
        <v>45047</v>
      </c>
      <c r="AC5497" s="273">
        <v>12208</v>
      </c>
      <c r="AD5497" s="273">
        <v>55</v>
      </c>
      <c r="AE5497" s="273">
        <v>2.04</v>
      </c>
      <c r="AF5497" s="273" t="s">
        <v>90</v>
      </c>
      <c r="AH5497" s="273" t="s">
        <v>1257</v>
      </c>
      <c r="AI5497" s="273" t="s">
        <v>123</v>
      </c>
      <c r="AJ5497" s="273" t="s">
        <v>200</v>
      </c>
      <c r="AK5497" s="273">
        <v>198684</v>
      </c>
      <c r="BV5497" s="279" t="s">
        <v>64</v>
      </c>
      <c r="BW5497" s="280" t="s">
        <v>75</v>
      </c>
      <c r="BX5497" s="280" t="s">
        <v>173</v>
      </c>
      <c r="BY5497" s="280" t="s">
        <v>173</v>
      </c>
      <c r="BZ5497" s="280" t="s">
        <v>86</v>
      </c>
      <c r="CA5497" s="280" t="s">
        <v>87</v>
      </c>
      <c r="CB5497" s="280" t="s">
        <v>225</v>
      </c>
      <c r="CC5497" s="280" t="s">
        <v>226</v>
      </c>
      <c r="CD5497" s="281">
        <v>5</v>
      </c>
      <c r="CE5497" s="277">
        <v>44986</v>
      </c>
      <c r="CF5497" s="280">
        <v>0</v>
      </c>
      <c r="CG5497" s="280" t="s">
        <v>90</v>
      </c>
      <c r="CH5497" s="280">
        <v>0</v>
      </c>
      <c r="CI5497" s="280" t="s">
        <v>80</v>
      </c>
      <c r="CJ5497" s="280"/>
      <c r="CK5497" s="280"/>
      <c r="CL5497" s="280" t="s">
        <v>2146</v>
      </c>
      <c r="CM5497" s="280" t="s">
        <v>73</v>
      </c>
      <c r="CN5497" s="280">
        <v>3</v>
      </c>
    </row>
    <row r="5498" spans="4:92">
      <c r="D5498" s="273" t="s">
        <v>83</v>
      </c>
      <c r="E5498" s="273" t="s">
        <v>404</v>
      </c>
      <c r="F5498" s="273" t="s">
        <v>408</v>
      </c>
      <c r="G5498" s="273" t="s">
        <v>713</v>
      </c>
      <c r="H5498" s="274">
        <v>44958</v>
      </c>
      <c r="I5498" s="273">
        <v>11364</v>
      </c>
      <c r="J5498" s="273">
        <v>732</v>
      </c>
      <c r="K5498" s="273">
        <v>150</v>
      </c>
      <c r="L5498" s="273" t="s">
        <v>1202</v>
      </c>
      <c r="M5498" s="273">
        <v>261.99</v>
      </c>
      <c r="N5498" s="273" t="s">
        <v>1203</v>
      </c>
      <c r="P5498" s="273" t="s">
        <v>1204</v>
      </c>
      <c r="Q5498" s="273" t="s">
        <v>1012</v>
      </c>
      <c r="R5498" s="273" t="s">
        <v>70</v>
      </c>
      <c r="S5498" s="273" t="s">
        <v>1205</v>
      </c>
      <c r="T5498" s="273" t="s">
        <v>1206</v>
      </c>
      <c r="U5498" s="273" t="s">
        <v>73</v>
      </c>
      <c r="V5498" s="273" t="s">
        <v>1207</v>
      </c>
      <c r="W5498" s="273">
        <v>173649</v>
      </c>
      <c r="X5498" s="273" t="s">
        <v>64</v>
      </c>
      <c r="Y5498" s="273" t="s">
        <v>404</v>
      </c>
      <c r="Z5498" s="273" t="s">
        <v>408</v>
      </c>
      <c r="AA5498" s="273" t="s">
        <v>419</v>
      </c>
      <c r="AB5498" s="274">
        <v>45047</v>
      </c>
      <c r="AC5498" s="273">
        <v>12208</v>
      </c>
      <c r="AD5498" s="273">
        <v>55</v>
      </c>
      <c r="AE5498" s="273">
        <v>2.0059999999999998</v>
      </c>
      <c r="AF5498" s="273" t="s">
        <v>90</v>
      </c>
      <c r="AH5498" s="273" t="s">
        <v>1259</v>
      </c>
      <c r="AI5498" s="273" t="s">
        <v>123</v>
      </c>
      <c r="AJ5498" s="273" t="s">
        <v>200</v>
      </c>
      <c r="AK5498" s="273">
        <v>198690</v>
      </c>
      <c r="BV5498" s="336" t="s">
        <v>64</v>
      </c>
      <c r="BW5498" s="337" t="s">
        <v>75</v>
      </c>
      <c r="BX5498" s="337" t="s">
        <v>173</v>
      </c>
      <c r="BY5498" s="337" t="s">
        <v>173</v>
      </c>
      <c r="BZ5498" s="337" t="s">
        <v>86</v>
      </c>
      <c r="CA5498" s="337" t="s">
        <v>87</v>
      </c>
      <c r="CB5498" s="337" t="s">
        <v>233</v>
      </c>
      <c r="CC5498" s="337" t="s">
        <v>234</v>
      </c>
      <c r="CD5498" s="338">
        <v>1</v>
      </c>
      <c r="CE5498" s="335">
        <v>44986</v>
      </c>
      <c r="CF5498" s="337"/>
      <c r="CG5498" s="337" t="s">
        <v>181</v>
      </c>
      <c r="CH5498" s="337"/>
      <c r="CI5498" s="337" t="s">
        <v>181</v>
      </c>
      <c r="CJ5498" s="337" t="s">
        <v>182</v>
      </c>
      <c r="CK5498" s="337"/>
      <c r="CL5498" s="337"/>
      <c r="CM5498" s="337" t="s">
        <v>73</v>
      </c>
      <c r="CN5498" s="337">
        <v>3</v>
      </c>
    </row>
    <row r="5499" spans="4:92">
      <c r="D5499" s="273" t="s">
        <v>83</v>
      </c>
      <c r="E5499" s="273" t="s">
        <v>404</v>
      </c>
      <c r="F5499" s="273" t="s">
        <v>408</v>
      </c>
      <c r="G5499" s="273" t="s">
        <v>713</v>
      </c>
      <c r="H5499" s="274">
        <v>44958</v>
      </c>
      <c r="I5499" s="273">
        <v>11364</v>
      </c>
      <c r="J5499" s="273">
        <v>732</v>
      </c>
      <c r="K5499" s="273">
        <v>527000</v>
      </c>
      <c r="L5499" s="273" t="s">
        <v>66</v>
      </c>
      <c r="M5499" s="273">
        <v>82118.145600000003</v>
      </c>
      <c r="N5499" s="273" t="s">
        <v>115</v>
      </c>
      <c r="W5499" s="273">
        <v>173647</v>
      </c>
      <c r="X5499" s="273" t="s">
        <v>64</v>
      </c>
      <c r="Y5499" s="273" t="s">
        <v>404</v>
      </c>
      <c r="Z5499" s="273" t="s">
        <v>408</v>
      </c>
      <c r="AA5499" s="273" t="s">
        <v>419</v>
      </c>
      <c r="AB5499" s="274">
        <v>45047</v>
      </c>
      <c r="AC5499" s="273">
        <v>12208</v>
      </c>
      <c r="AD5499" s="273">
        <v>55</v>
      </c>
      <c r="AE5499" s="273">
        <v>1.25</v>
      </c>
      <c r="AF5499" s="273" t="s">
        <v>90</v>
      </c>
      <c r="AH5499" s="273" t="s">
        <v>1244</v>
      </c>
      <c r="AI5499" s="273" t="s">
        <v>123</v>
      </c>
      <c r="AJ5499" s="273" t="s">
        <v>1245</v>
      </c>
      <c r="AK5499" s="273">
        <v>198696</v>
      </c>
      <c r="BV5499" s="279" t="s">
        <v>64</v>
      </c>
      <c r="BW5499" s="280" t="s">
        <v>75</v>
      </c>
      <c r="BX5499" s="280" t="s">
        <v>173</v>
      </c>
      <c r="BY5499" s="280" t="s">
        <v>173</v>
      </c>
      <c r="BZ5499" s="280" t="s">
        <v>86</v>
      </c>
      <c r="CA5499" s="280" t="s">
        <v>87</v>
      </c>
      <c r="CB5499" s="280" t="s">
        <v>233</v>
      </c>
      <c r="CC5499" s="280" t="s">
        <v>234</v>
      </c>
      <c r="CD5499" s="281">
        <v>1</v>
      </c>
      <c r="CE5499" s="277">
        <v>44986</v>
      </c>
      <c r="CF5499" s="280"/>
      <c r="CG5499" s="280" t="s">
        <v>181</v>
      </c>
      <c r="CH5499" s="280"/>
      <c r="CI5499" s="280" t="s">
        <v>181</v>
      </c>
      <c r="CJ5499" s="280" t="s">
        <v>182</v>
      </c>
      <c r="CK5499" s="280"/>
      <c r="CL5499" s="280"/>
      <c r="CM5499" s="280" t="s">
        <v>73</v>
      </c>
      <c r="CN5499" s="280">
        <v>3</v>
      </c>
    </row>
    <row r="5500" spans="4:92">
      <c r="D5500" s="273" t="s">
        <v>83</v>
      </c>
      <c r="E5500" s="273" t="s">
        <v>404</v>
      </c>
      <c r="F5500" s="273" t="s">
        <v>408</v>
      </c>
      <c r="G5500" s="273" t="s">
        <v>713</v>
      </c>
      <c r="H5500" s="274">
        <v>44958</v>
      </c>
      <c r="I5500" s="273">
        <v>11364</v>
      </c>
      <c r="J5500" s="273">
        <v>732</v>
      </c>
      <c r="K5500" s="273">
        <v>0</v>
      </c>
      <c r="L5500" s="273" t="s">
        <v>66</v>
      </c>
      <c r="N5500" s="273" t="s">
        <v>107</v>
      </c>
      <c r="W5500" s="273">
        <v>173648</v>
      </c>
      <c r="X5500" s="273" t="s">
        <v>64</v>
      </c>
      <c r="Y5500" s="273" t="s">
        <v>404</v>
      </c>
      <c r="Z5500" s="273" t="s">
        <v>408</v>
      </c>
      <c r="AA5500" s="273" t="s">
        <v>419</v>
      </c>
      <c r="AB5500" s="274">
        <v>45047</v>
      </c>
      <c r="AC5500" s="273">
        <v>12209</v>
      </c>
      <c r="AD5500" s="273">
        <v>55</v>
      </c>
      <c r="AK5500" s="273">
        <v>175978</v>
      </c>
      <c r="BV5500" s="336" t="s">
        <v>64</v>
      </c>
      <c r="BW5500" s="337" t="s">
        <v>75</v>
      </c>
      <c r="BX5500" s="337" t="s">
        <v>173</v>
      </c>
      <c r="BY5500" s="337" t="s">
        <v>173</v>
      </c>
      <c r="BZ5500" s="337" t="s">
        <v>86</v>
      </c>
      <c r="CA5500" s="337" t="s">
        <v>87</v>
      </c>
      <c r="CB5500" s="337" t="s">
        <v>233</v>
      </c>
      <c r="CC5500" s="337" t="s">
        <v>234</v>
      </c>
      <c r="CD5500" s="338">
        <v>1</v>
      </c>
      <c r="CE5500" s="335">
        <v>44986</v>
      </c>
      <c r="CF5500" s="337"/>
      <c r="CG5500" s="337" t="s">
        <v>181</v>
      </c>
      <c r="CH5500" s="337"/>
      <c r="CI5500" s="337" t="s">
        <v>181</v>
      </c>
      <c r="CJ5500" s="337" t="s">
        <v>182</v>
      </c>
      <c r="CK5500" s="337"/>
      <c r="CL5500" s="337"/>
      <c r="CM5500" s="337" t="s">
        <v>73</v>
      </c>
      <c r="CN5500" s="337">
        <v>3</v>
      </c>
    </row>
    <row r="5501" spans="4:92">
      <c r="D5501" s="273" t="s">
        <v>83</v>
      </c>
      <c r="E5501" s="273" t="s">
        <v>404</v>
      </c>
      <c r="F5501" s="273" t="s">
        <v>408</v>
      </c>
      <c r="G5501" s="273" t="s">
        <v>713</v>
      </c>
      <c r="H5501" s="274">
        <v>44986</v>
      </c>
      <c r="I5501" s="273">
        <v>11526</v>
      </c>
      <c r="J5501" s="273">
        <v>732</v>
      </c>
      <c r="K5501" s="273">
        <v>150</v>
      </c>
      <c r="L5501" s="273" t="s">
        <v>1202</v>
      </c>
      <c r="M5501" s="273">
        <v>261.99</v>
      </c>
      <c r="N5501" s="273" t="s">
        <v>1203</v>
      </c>
      <c r="P5501" s="273" t="s">
        <v>1204</v>
      </c>
      <c r="Q5501" s="273" t="s">
        <v>1012</v>
      </c>
      <c r="R5501" s="273" t="s">
        <v>70</v>
      </c>
      <c r="S5501" s="273" t="s">
        <v>1205</v>
      </c>
      <c r="T5501" s="273" t="s">
        <v>1206</v>
      </c>
      <c r="U5501" s="273" t="s">
        <v>73</v>
      </c>
      <c r="V5501" s="273" t="s">
        <v>1207</v>
      </c>
      <c r="W5501" s="273">
        <v>173678</v>
      </c>
      <c r="X5501" s="273" t="s">
        <v>64</v>
      </c>
      <c r="Y5501" s="273" t="s">
        <v>404</v>
      </c>
      <c r="Z5501" s="273" t="s">
        <v>408</v>
      </c>
      <c r="AA5501" s="273" t="s">
        <v>419</v>
      </c>
      <c r="AB5501" s="274">
        <v>45078</v>
      </c>
      <c r="AC5501" s="273">
        <v>12477</v>
      </c>
      <c r="AD5501" s="273">
        <v>55</v>
      </c>
      <c r="AE5501" s="273">
        <v>7.3150000000000004</v>
      </c>
      <c r="AF5501" s="273" t="s">
        <v>90</v>
      </c>
      <c r="AH5501" s="273" t="s">
        <v>1246</v>
      </c>
      <c r="AI5501" s="273" t="s">
        <v>123</v>
      </c>
      <c r="AJ5501" s="273" t="s">
        <v>200</v>
      </c>
      <c r="AK5501" s="273">
        <v>209163</v>
      </c>
      <c r="BV5501" s="279" t="s">
        <v>64</v>
      </c>
      <c r="BW5501" s="280" t="s">
        <v>75</v>
      </c>
      <c r="BX5501" s="280" t="s">
        <v>173</v>
      </c>
      <c r="BY5501" s="280" t="s">
        <v>173</v>
      </c>
      <c r="BZ5501" s="280" t="s">
        <v>86</v>
      </c>
      <c r="CA5501" s="280" t="s">
        <v>87</v>
      </c>
      <c r="CB5501" s="280" t="s">
        <v>217</v>
      </c>
      <c r="CC5501" s="280" t="s">
        <v>218</v>
      </c>
      <c r="CD5501" s="281">
        <v>2</v>
      </c>
      <c r="CE5501" s="277">
        <v>44986</v>
      </c>
      <c r="CF5501" s="280"/>
      <c r="CG5501" s="280" t="s">
        <v>181</v>
      </c>
      <c r="CH5501" s="280"/>
      <c r="CI5501" s="280" t="s">
        <v>181</v>
      </c>
      <c r="CJ5501" s="280" t="s">
        <v>342</v>
      </c>
      <c r="CK5501" s="280"/>
      <c r="CL5501" s="280"/>
      <c r="CM5501" s="280" t="s">
        <v>73</v>
      </c>
      <c r="CN5501" s="280">
        <v>3</v>
      </c>
    </row>
    <row r="5502" spans="4:92">
      <c r="D5502" s="273" t="s">
        <v>83</v>
      </c>
      <c r="E5502" s="273" t="s">
        <v>404</v>
      </c>
      <c r="F5502" s="273" t="s">
        <v>408</v>
      </c>
      <c r="G5502" s="273" t="s">
        <v>713</v>
      </c>
      <c r="H5502" s="274">
        <v>44986</v>
      </c>
      <c r="I5502" s="273">
        <v>11526</v>
      </c>
      <c r="J5502" s="273">
        <v>732</v>
      </c>
      <c r="K5502" s="273">
        <v>618000</v>
      </c>
      <c r="L5502" s="273" t="s">
        <v>66</v>
      </c>
      <c r="M5502" s="273">
        <v>95958.378660000002</v>
      </c>
      <c r="N5502" s="273" t="s">
        <v>115</v>
      </c>
      <c r="W5502" s="273">
        <v>173676</v>
      </c>
      <c r="X5502" s="273" t="s">
        <v>64</v>
      </c>
      <c r="Y5502" s="273" t="s">
        <v>404</v>
      </c>
      <c r="Z5502" s="273" t="s">
        <v>408</v>
      </c>
      <c r="AA5502" s="273" t="s">
        <v>419</v>
      </c>
      <c r="AB5502" s="274">
        <v>45078</v>
      </c>
      <c r="AC5502" s="273">
        <v>12477</v>
      </c>
      <c r="AD5502" s="273">
        <v>55</v>
      </c>
      <c r="AE5502" s="273">
        <v>5.99</v>
      </c>
      <c r="AF5502" s="273" t="s">
        <v>90</v>
      </c>
      <c r="AH5502" s="273" t="s">
        <v>1249</v>
      </c>
      <c r="AI5502" s="273" t="s">
        <v>123</v>
      </c>
      <c r="AJ5502" s="273" t="s">
        <v>200</v>
      </c>
      <c r="AK5502" s="273">
        <v>209169</v>
      </c>
      <c r="BV5502" s="336" t="s">
        <v>64</v>
      </c>
      <c r="BW5502" s="337" t="s">
        <v>75</v>
      </c>
      <c r="BX5502" s="337" t="s">
        <v>173</v>
      </c>
      <c r="BY5502" s="337" t="s">
        <v>173</v>
      </c>
      <c r="BZ5502" s="337" t="s">
        <v>86</v>
      </c>
      <c r="CA5502" s="337" t="s">
        <v>87</v>
      </c>
      <c r="CB5502" s="337" t="s">
        <v>217</v>
      </c>
      <c r="CC5502" s="337" t="s">
        <v>218</v>
      </c>
      <c r="CD5502" s="338">
        <v>2</v>
      </c>
      <c r="CE5502" s="335">
        <v>44986</v>
      </c>
      <c r="CF5502" s="337"/>
      <c r="CG5502" s="337" t="s">
        <v>181</v>
      </c>
      <c r="CH5502" s="337"/>
      <c r="CI5502" s="337" t="s">
        <v>181</v>
      </c>
      <c r="CJ5502" s="337" t="s">
        <v>329</v>
      </c>
      <c r="CK5502" s="337"/>
      <c r="CL5502" s="337"/>
      <c r="CM5502" s="337" t="s">
        <v>73</v>
      </c>
      <c r="CN5502" s="337">
        <v>3</v>
      </c>
    </row>
    <row r="5503" spans="4:92">
      <c r="D5503" s="273" t="s">
        <v>83</v>
      </c>
      <c r="E5503" s="273" t="s">
        <v>404</v>
      </c>
      <c r="F5503" s="273" t="s">
        <v>408</v>
      </c>
      <c r="G5503" s="273" t="s">
        <v>713</v>
      </c>
      <c r="H5503" s="274">
        <v>44986</v>
      </c>
      <c r="I5503" s="273">
        <v>11526</v>
      </c>
      <c r="J5503" s="273">
        <v>732</v>
      </c>
      <c r="K5503" s="273">
        <v>0</v>
      </c>
      <c r="L5503" s="273" t="s">
        <v>66</v>
      </c>
      <c r="N5503" s="273" t="s">
        <v>107</v>
      </c>
      <c r="W5503" s="273">
        <v>173677</v>
      </c>
      <c r="X5503" s="273" t="s">
        <v>64</v>
      </c>
      <c r="Y5503" s="273" t="s">
        <v>404</v>
      </c>
      <c r="Z5503" s="273" t="s">
        <v>408</v>
      </c>
      <c r="AA5503" s="273" t="s">
        <v>419</v>
      </c>
      <c r="AB5503" s="274">
        <v>45078</v>
      </c>
      <c r="AC5503" s="273">
        <v>12477</v>
      </c>
      <c r="AD5503" s="273">
        <v>55</v>
      </c>
      <c r="AE5503" s="273">
        <v>39.69</v>
      </c>
      <c r="AF5503" s="273" t="s">
        <v>90</v>
      </c>
      <c r="AH5503" s="273" t="s">
        <v>1250</v>
      </c>
      <c r="AI5503" s="273" t="s">
        <v>123</v>
      </c>
      <c r="AJ5503" s="273" t="s">
        <v>200</v>
      </c>
      <c r="AK5503" s="273">
        <v>209175</v>
      </c>
      <c r="BV5503" s="279" t="s">
        <v>64</v>
      </c>
      <c r="BW5503" s="280" t="s">
        <v>75</v>
      </c>
      <c r="BX5503" s="280" t="s">
        <v>173</v>
      </c>
      <c r="BY5503" s="280" t="s">
        <v>173</v>
      </c>
      <c r="BZ5503" s="280" t="s">
        <v>86</v>
      </c>
      <c r="CA5503" s="280" t="s">
        <v>87</v>
      </c>
      <c r="CB5503" s="280" t="s">
        <v>217</v>
      </c>
      <c r="CC5503" s="280" t="s">
        <v>218</v>
      </c>
      <c r="CD5503" s="281">
        <v>2</v>
      </c>
      <c r="CE5503" s="277">
        <v>44986</v>
      </c>
      <c r="CF5503" s="280"/>
      <c r="CG5503" s="280" t="s">
        <v>181</v>
      </c>
      <c r="CH5503" s="280"/>
      <c r="CI5503" s="280" t="s">
        <v>181</v>
      </c>
      <c r="CJ5503" s="280" t="s">
        <v>335</v>
      </c>
      <c r="CK5503" s="280"/>
      <c r="CL5503" s="280"/>
      <c r="CM5503" s="280" t="s">
        <v>73</v>
      </c>
      <c r="CN5503" s="280">
        <v>3</v>
      </c>
    </row>
    <row r="5504" spans="4:92">
      <c r="D5504" s="273" t="s">
        <v>83</v>
      </c>
      <c r="E5504" s="273" t="s">
        <v>404</v>
      </c>
      <c r="F5504" s="273" t="s">
        <v>408</v>
      </c>
      <c r="G5504" s="273" t="s">
        <v>713</v>
      </c>
      <c r="H5504" s="274">
        <v>45017</v>
      </c>
      <c r="I5504" s="273">
        <v>11688</v>
      </c>
      <c r="J5504" s="273">
        <v>732</v>
      </c>
      <c r="K5504" s="273">
        <v>150</v>
      </c>
      <c r="L5504" s="273" t="s">
        <v>1202</v>
      </c>
      <c r="M5504" s="273">
        <v>301.2885</v>
      </c>
      <c r="N5504" s="273" t="s">
        <v>1203</v>
      </c>
      <c r="P5504" s="273" t="s">
        <v>1204</v>
      </c>
      <c r="Q5504" s="273" t="s">
        <v>1012</v>
      </c>
      <c r="R5504" s="273" t="s">
        <v>70</v>
      </c>
      <c r="S5504" s="273" t="s">
        <v>1205</v>
      </c>
      <c r="T5504" s="273" t="s">
        <v>1206</v>
      </c>
      <c r="U5504" s="273" t="s">
        <v>73</v>
      </c>
      <c r="V5504" s="273" t="s">
        <v>1261</v>
      </c>
      <c r="W5504" s="273">
        <v>243863</v>
      </c>
      <c r="X5504" s="273" t="s">
        <v>64</v>
      </c>
      <c r="Y5504" s="273" t="s">
        <v>404</v>
      </c>
      <c r="Z5504" s="273" t="s">
        <v>408</v>
      </c>
      <c r="AA5504" s="273" t="s">
        <v>419</v>
      </c>
      <c r="AB5504" s="274">
        <v>45078</v>
      </c>
      <c r="AC5504" s="273">
        <v>12477</v>
      </c>
      <c r="AD5504" s="273">
        <v>55</v>
      </c>
      <c r="AE5504" s="273">
        <v>3.2749999999999999</v>
      </c>
      <c r="AF5504" s="273" t="s">
        <v>90</v>
      </c>
      <c r="AH5504" s="273" t="s">
        <v>1262</v>
      </c>
      <c r="AI5504" s="273" t="s">
        <v>123</v>
      </c>
      <c r="AJ5504" s="273" t="s">
        <v>200</v>
      </c>
      <c r="AK5504" s="273">
        <v>209181</v>
      </c>
      <c r="BV5504" s="336" t="s">
        <v>64</v>
      </c>
      <c r="BW5504" s="337" t="s">
        <v>75</v>
      </c>
      <c r="BX5504" s="337" t="s">
        <v>173</v>
      </c>
      <c r="BY5504" s="337" t="s">
        <v>173</v>
      </c>
      <c r="BZ5504" s="337" t="s">
        <v>138</v>
      </c>
      <c r="CA5504" s="337" t="s">
        <v>139</v>
      </c>
      <c r="CB5504" s="337" t="s">
        <v>190</v>
      </c>
      <c r="CC5504" s="337" t="s">
        <v>191</v>
      </c>
      <c r="CD5504" s="338">
        <v>8</v>
      </c>
      <c r="CE5504" s="335">
        <v>44986</v>
      </c>
      <c r="CF5504" s="337">
        <v>0</v>
      </c>
      <c r="CG5504" s="337" t="s">
        <v>90</v>
      </c>
      <c r="CH5504" s="337">
        <v>0</v>
      </c>
      <c r="CI5504" s="337" t="s">
        <v>80</v>
      </c>
      <c r="CJ5504" s="337"/>
      <c r="CK5504" s="337"/>
      <c r="CL5504" s="337"/>
      <c r="CM5504" s="337" t="s">
        <v>73</v>
      </c>
      <c r="CN5504" s="337">
        <v>3</v>
      </c>
    </row>
    <row r="5505" spans="4:92">
      <c r="D5505" s="273" t="s">
        <v>83</v>
      </c>
      <c r="E5505" s="273" t="s">
        <v>404</v>
      </c>
      <c r="F5505" s="273" t="s">
        <v>408</v>
      </c>
      <c r="G5505" s="273" t="s">
        <v>713</v>
      </c>
      <c r="H5505" s="274">
        <v>45017</v>
      </c>
      <c r="I5505" s="273">
        <v>11688</v>
      </c>
      <c r="J5505" s="273">
        <v>732</v>
      </c>
      <c r="K5505" s="273">
        <v>581000</v>
      </c>
      <c r="L5505" s="273" t="s">
        <v>66</v>
      </c>
      <c r="M5505" s="273">
        <v>88548.049729999999</v>
      </c>
      <c r="N5505" s="273" t="s">
        <v>115</v>
      </c>
      <c r="W5505" s="273">
        <v>243861</v>
      </c>
      <c r="X5505" s="273" t="s">
        <v>64</v>
      </c>
      <c r="Y5505" s="273" t="s">
        <v>404</v>
      </c>
      <c r="Z5505" s="273" t="s">
        <v>408</v>
      </c>
      <c r="AA5505" s="273" t="s">
        <v>419</v>
      </c>
      <c r="AB5505" s="274">
        <v>45078</v>
      </c>
      <c r="AC5505" s="273">
        <v>12477</v>
      </c>
      <c r="AD5505" s="273">
        <v>55</v>
      </c>
      <c r="AE5505" s="273">
        <v>1.109</v>
      </c>
      <c r="AF5505" s="273" t="s">
        <v>90</v>
      </c>
      <c r="AH5505" s="273" t="s">
        <v>1251</v>
      </c>
      <c r="AI5505" s="273" t="s">
        <v>123</v>
      </c>
      <c r="AJ5505" s="273" t="s">
        <v>200</v>
      </c>
      <c r="AK5505" s="273">
        <v>209187</v>
      </c>
      <c r="BV5505" s="279" t="s">
        <v>64</v>
      </c>
      <c r="BW5505" s="280" t="s">
        <v>75</v>
      </c>
      <c r="BX5505" s="280" t="s">
        <v>173</v>
      </c>
      <c r="BY5505" s="280" t="s">
        <v>173</v>
      </c>
      <c r="BZ5505" s="280" t="s">
        <v>167</v>
      </c>
      <c r="CA5505" s="280" t="s">
        <v>168</v>
      </c>
      <c r="CB5505" s="280" t="s">
        <v>319</v>
      </c>
      <c r="CC5505" s="280" t="s">
        <v>320</v>
      </c>
      <c r="CD5505" s="281">
        <v>15</v>
      </c>
      <c r="CE5505" s="277">
        <v>44986</v>
      </c>
      <c r="CF5505" s="280">
        <v>867</v>
      </c>
      <c r="CG5505" s="280" t="s">
        <v>90</v>
      </c>
      <c r="CH5505" s="280">
        <v>867</v>
      </c>
      <c r="CI5505" s="280" t="s">
        <v>80</v>
      </c>
      <c r="CJ5505" s="280"/>
      <c r="CK5505" s="280"/>
      <c r="CL5505" s="280"/>
      <c r="CM5505" s="280" t="s">
        <v>73</v>
      </c>
      <c r="CN5505" s="280">
        <v>3</v>
      </c>
    </row>
    <row r="5506" spans="4:92">
      <c r="D5506" s="273" t="s">
        <v>83</v>
      </c>
      <c r="E5506" s="273" t="s">
        <v>404</v>
      </c>
      <c r="F5506" s="273" t="s">
        <v>408</v>
      </c>
      <c r="G5506" s="273" t="s">
        <v>713</v>
      </c>
      <c r="H5506" s="274">
        <v>45017</v>
      </c>
      <c r="I5506" s="273">
        <v>11688</v>
      </c>
      <c r="J5506" s="273">
        <v>732</v>
      </c>
      <c r="K5506" s="273">
        <v>0</v>
      </c>
      <c r="L5506" s="273" t="s">
        <v>66</v>
      </c>
      <c r="N5506" s="273" t="s">
        <v>107</v>
      </c>
      <c r="W5506" s="273">
        <v>243862</v>
      </c>
      <c r="X5506" s="273" t="s">
        <v>64</v>
      </c>
      <c r="Y5506" s="273" t="s">
        <v>404</v>
      </c>
      <c r="Z5506" s="273" t="s">
        <v>408</v>
      </c>
      <c r="AA5506" s="273" t="s">
        <v>419</v>
      </c>
      <c r="AB5506" s="274">
        <v>45078</v>
      </c>
      <c r="AC5506" s="273">
        <v>12477</v>
      </c>
      <c r="AD5506" s="273">
        <v>55</v>
      </c>
      <c r="AE5506" s="273">
        <v>8.9999999999999993E-3</v>
      </c>
      <c r="AF5506" s="273" t="s">
        <v>90</v>
      </c>
      <c r="AH5506" s="273" t="s">
        <v>1252</v>
      </c>
      <c r="AI5506" s="273" t="s">
        <v>123</v>
      </c>
      <c r="AJ5506" s="273" t="s">
        <v>200</v>
      </c>
      <c r="AK5506" s="273">
        <v>209193</v>
      </c>
      <c r="BV5506" s="336" t="s">
        <v>64</v>
      </c>
      <c r="BW5506" s="337" t="s">
        <v>75</v>
      </c>
      <c r="BX5506" s="337" t="s">
        <v>173</v>
      </c>
      <c r="BY5506" s="337" t="s">
        <v>173</v>
      </c>
      <c r="BZ5506" s="337" t="s">
        <v>86</v>
      </c>
      <c r="CA5506" s="337" t="s">
        <v>87</v>
      </c>
      <c r="CB5506" s="337" t="s">
        <v>179</v>
      </c>
      <c r="CC5506" s="337" t="s">
        <v>180</v>
      </c>
      <c r="CD5506" s="338">
        <v>1</v>
      </c>
      <c r="CE5506" s="335">
        <v>44986</v>
      </c>
      <c r="CF5506" s="337"/>
      <c r="CG5506" s="337" t="s">
        <v>181</v>
      </c>
      <c r="CH5506" s="337"/>
      <c r="CI5506" s="337" t="s">
        <v>181</v>
      </c>
      <c r="CJ5506" s="337" t="s">
        <v>1604</v>
      </c>
      <c r="CK5506" s="337"/>
      <c r="CL5506" s="337"/>
      <c r="CM5506" s="337" t="s">
        <v>73</v>
      </c>
      <c r="CN5506" s="337">
        <v>3</v>
      </c>
    </row>
    <row r="5507" spans="4:92">
      <c r="D5507" s="273" t="s">
        <v>83</v>
      </c>
      <c r="E5507" s="273" t="s">
        <v>404</v>
      </c>
      <c r="F5507" s="273" t="s">
        <v>408</v>
      </c>
      <c r="G5507" s="273" t="s">
        <v>713</v>
      </c>
      <c r="H5507" s="274">
        <v>45047</v>
      </c>
      <c r="I5507" s="273">
        <v>12304</v>
      </c>
      <c r="J5507" s="273">
        <v>732</v>
      </c>
      <c r="K5507" s="273">
        <v>150</v>
      </c>
      <c r="L5507" s="273" t="s">
        <v>1202</v>
      </c>
      <c r="M5507" s="273">
        <v>301.2885</v>
      </c>
      <c r="N5507" s="273" t="s">
        <v>1203</v>
      </c>
      <c r="P5507" s="273" t="s">
        <v>1204</v>
      </c>
      <c r="Q5507" s="273" t="s">
        <v>1012</v>
      </c>
      <c r="R5507" s="273" t="s">
        <v>70</v>
      </c>
      <c r="S5507" s="273" t="s">
        <v>1205</v>
      </c>
      <c r="T5507" s="273" t="s">
        <v>1206</v>
      </c>
      <c r="U5507" s="273" t="s">
        <v>73</v>
      </c>
      <c r="V5507" s="273" t="s">
        <v>1261</v>
      </c>
      <c r="W5507" s="273">
        <v>243892</v>
      </c>
      <c r="X5507" s="273" t="s">
        <v>64</v>
      </c>
      <c r="Y5507" s="273" t="s">
        <v>404</v>
      </c>
      <c r="Z5507" s="273" t="s">
        <v>408</v>
      </c>
      <c r="AA5507" s="273" t="s">
        <v>419</v>
      </c>
      <c r="AB5507" s="274">
        <v>45078</v>
      </c>
      <c r="AC5507" s="273">
        <v>12477</v>
      </c>
      <c r="AD5507" s="273">
        <v>55</v>
      </c>
      <c r="AE5507" s="273">
        <v>0.95599999999999996</v>
      </c>
      <c r="AF5507" s="273" t="s">
        <v>90</v>
      </c>
      <c r="AH5507" s="273" t="s">
        <v>1264</v>
      </c>
      <c r="AI5507" s="273" t="s">
        <v>123</v>
      </c>
      <c r="AJ5507" s="273" t="s">
        <v>200</v>
      </c>
      <c r="AK5507" s="273">
        <v>209199</v>
      </c>
      <c r="BV5507" s="279" t="s">
        <v>64</v>
      </c>
      <c r="BW5507" s="280" t="s">
        <v>75</v>
      </c>
      <c r="BX5507" s="280" t="s">
        <v>173</v>
      </c>
      <c r="BY5507" s="280" t="s">
        <v>173</v>
      </c>
      <c r="BZ5507" s="280" t="s">
        <v>86</v>
      </c>
      <c r="CA5507" s="280" t="s">
        <v>87</v>
      </c>
      <c r="CB5507" s="280" t="s">
        <v>179</v>
      </c>
      <c r="CC5507" s="280" t="s">
        <v>180</v>
      </c>
      <c r="CD5507" s="281">
        <v>1</v>
      </c>
      <c r="CE5507" s="277">
        <v>44986</v>
      </c>
      <c r="CF5507" s="280"/>
      <c r="CG5507" s="280" t="s">
        <v>181</v>
      </c>
      <c r="CH5507" s="280"/>
      <c r="CI5507" s="280" t="s">
        <v>181</v>
      </c>
      <c r="CJ5507" s="280" t="s">
        <v>1604</v>
      </c>
      <c r="CK5507" s="280"/>
      <c r="CL5507" s="280"/>
      <c r="CM5507" s="280" t="s">
        <v>73</v>
      </c>
      <c r="CN5507" s="280">
        <v>3</v>
      </c>
    </row>
    <row r="5508" spans="4:92">
      <c r="D5508" s="273" t="s">
        <v>83</v>
      </c>
      <c r="E5508" s="273" t="s">
        <v>404</v>
      </c>
      <c r="F5508" s="273" t="s">
        <v>408</v>
      </c>
      <c r="G5508" s="273" t="s">
        <v>713</v>
      </c>
      <c r="H5508" s="274">
        <v>45047</v>
      </c>
      <c r="I5508" s="273">
        <v>12304</v>
      </c>
      <c r="J5508" s="273">
        <v>732</v>
      </c>
      <c r="K5508" s="273">
        <v>673000</v>
      </c>
      <c r="L5508" s="273" t="s">
        <v>66</v>
      </c>
      <c r="M5508" s="273">
        <v>90536.903149999998</v>
      </c>
      <c r="N5508" s="273" t="s">
        <v>115</v>
      </c>
      <c r="W5508" s="273">
        <v>243890</v>
      </c>
      <c r="X5508" s="273" t="s">
        <v>64</v>
      </c>
      <c r="Y5508" s="273" t="s">
        <v>404</v>
      </c>
      <c r="Z5508" s="273" t="s">
        <v>408</v>
      </c>
      <c r="AA5508" s="273" t="s">
        <v>419</v>
      </c>
      <c r="AB5508" s="274">
        <v>45078</v>
      </c>
      <c r="AC5508" s="273">
        <v>12477</v>
      </c>
      <c r="AD5508" s="273">
        <v>55</v>
      </c>
      <c r="AE5508" s="273">
        <v>1</v>
      </c>
      <c r="AF5508" s="273" t="s">
        <v>90</v>
      </c>
      <c r="AH5508" s="273" t="s">
        <v>1241</v>
      </c>
      <c r="AI5508" s="273" t="s">
        <v>123</v>
      </c>
      <c r="AJ5508" s="273" t="s">
        <v>200</v>
      </c>
      <c r="AK5508" s="273">
        <v>209205</v>
      </c>
      <c r="BV5508" s="336" t="s">
        <v>64</v>
      </c>
      <c r="BW5508" s="337" t="s">
        <v>75</v>
      </c>
      <c r="BX5508" s="337" t="s">
        <v>173</v>
      </c>
      <c r="BY5508" s="337" t="s">
        <v>173</v>
      </c>
      <c r="BZ5508" s="337" t="s">
        <v>86</v>
      </c>
      <c r="CA5508" s="337" t="s">
        <v>87</v>
      </c>
      <c r="CB5508" s="337" t="s">
        <v>179</v>
      </c>
      <c r="CC5508" s="337" t="s">
        <v>180</v>
      </c>
      <c r="CD5508" s="338">
        <v>1</v>
      </c>
      <c r="CE5508" s="335">
        <v>44986</v>
      </c>
      <c r="CF5508" s="337"/>
      <c r="CG5508" s="337" t="s">
        <v>181</v>
      </c>
      <c r="CH5508" s="337"/>
      <c r="CI5508" s="337" t="s">
        <v>181</v>
      </c>
      <c r="CJ5508" s="337" t="s">
        <v>1604</v>
      </c>
      <c r="CK5508" s="337"/>
      <c r="CL5508" s="337"/>
      <c r="CM5508" s="337" t="s">
        <v>73</v>
      </c>
      <c r="CN5508" s="337">
        <v>3</v>
      </c>
    </row>
    <row r="5509" spans="4:92">
      <c r="D5509" s="273" t="s">
        <v>83</v>
      </c>
      <c r="E5509" s="273" t="s">
        <v>404</v>
      </c>
      <c r="F5509" s="273" t="s">
        <v>408</v>
      </c>
      <c r="G5509" s="273" t="s">
        <v>713</v>
      </c>
      <c r="H5509" s="274">
        <v>45047</v>
      </c>
      <c r="I5509" s="273">
        <v>12304</v>
      </c>
      <c r="J5509" s="273">
        <v>732</v>
      </c>
      <c r="K5509" s="273">
        <v>0</v>
      </c>
      <c r="L5509" s="273" t="s">
        <v>66</v>
      </c>
      <c r="N5509" s="273" t="s">
        <v>107</v>
      </c>
      <c r="W5509" s="273">
        <v>243891</v>
      </c>
      <c r="X5509" s="273" t="s">
        <v>64</v>
      </c>
      <c r="Y5509" s="273" t="s">
        <v>404</v>
      </c>
      <c r="Z5509" s="273" t="s">
        <v>408</v>
      </c>
      <c r="AA5509" s="273" t="s">
        <v>419</v>
      </c>
      <c r="AB5509" s="274">
        <v>45078</v>
      </c>
      <c r="AC5509" s="273">
        <v>12477</v>
      </c>
      <c r="AD5509" s="273">
        <v>55</v>
      </c>
      <c r="AE5509" s="273">
        <v>6.0789999999999997</v>
      </c>
      <c r="AF5509" s="273" t="s">
        <v>90</v>
      </c>
      <c r="AH5509" s="273" t="s">
        <v>1242</v>
      </c>
      <c r="AI5509" s="273" t="s">
        <v>123</v>
      </c>
      <c r="AJ5509" s="273" t="s">
        <v>200</v>
      </c>
      <c r="AK5509" s="273">
        <v>209211</v>
      </c>
      <c r="BV5509" s="279" t="s">
        <v>64</v>
      </c>
      <c r="BW5509" s="280" t="s">
        <v>75</v>
      </c>
      <c r="BX5509" s="280" t="s">
        <v>173</v>
      </c>
      <c r="BY5509" s="280" t="s">
        <v>173</v>
      </c>
      <c r="BZ5509" s="280" t="s">
        <v>204</v>
      </c>
      <c r="CA5509" s="280" t="s">
        <v>205</v>
      </c>
      <c r="CB5509" s="280" t="s">
        <v>206</v>
      </c>
      <c r="CC5509" s="280" t="s">
        <v>207</v>
      </c>
      <c r="CD5509" s="281">
        <v>0</v>
      </c>
      <c r="CE5509" s="277">
        <v>44986</v>
      </c>
      <c r="CF5509" s="280"/>
      <c r="CG5509" s="280" t="s">
        <v>181</v>
      </c>
      <c r="CH5509" s="280"/>
      <c r="CI5509" s="280" t="s">
        <v>208</v>
      </c>
      <c r="CJ5509" s="280" t="s">
        <v>209</v>
      </c>
      <c r="CK5509" s="280"/>
      <c r="CL5509" s="280"/>
      <c r="CM5509" s="280" t="s">
        <v>73</v>
      </c>
      <c r="CN5509" s="280">
        <v>3</v>
      </c>
    </row>
    <row r="5510" spans="4:92">
      <c r="D5510" s="273" t="s">
        <v>83</v>
      </c>
      <c r="E5510" s="273" t="s">
        <v>404</v>
      </c>
      <c r="F5510" s="273" t="s">
        <v>596</v>
      </c>
      <c r="G5510" s="273" t="s">
        <v>721</v>
      </c>
      <c r="H5510" s="274">
        <v>44927</v>
      </c>
      <c r="I5510" s="273">
        <v>11203</v>
      </c>
      <c r="J5510" s="273">
        <v>734</v>
      </c>
      <c r="K5510" s="273">
        <v>276</v>
      </c>
      <c r="L5510" s="273" t="s">
        <v>66</v>
      </c>
      <c r="M5510" s="273">
        <v>2627.7984000000001</v>
      </c>
      <c r="N5510" s="273" t="s">
        <v>115</v>
      </c>
      <c r="W5510" s="273">
        <v>138798</v>
      </c>
      <c r="X5510" s="273" t="s">
        <v>64</v>
      </c>
      <c r="Y5510" s="273" t="s">
        <v>404</v>
      </c>
      <c r="Z5510" s="273" t="s">
        <v>408</v>
      </c>
      <c r="AA5510" s="273" t="s">
        <v>419</v>
      </c>
      <c r="AB5510" s="274">
        <v>45078</v>
      </c>
      <c r="AC5510" s="273">
        <v>12477</v>
      </c>
      <c r="AD5510" s="273">
        <v>55</v>
      </c>
      <c r="AE5510" s="273">
        <v>8.7899999999999991</v>
      </c>
      <c r="AF5510" s="273" t="s">
        <v>90</v>
      </c>
      <c r="AH5510" s="273" t="s">
        <v>1243</v>
      </c>
      <c r="AI5510" s="273" t="s">
        <v>123</v>
      </c>
      <c r="AJ5510" s="273" t="s">
        <v>200</v>
      </c>
      <c r="AK5510" s="273">
        <v>209217</v>
      </c>
      <c r="BV5510" s="336" t="s">
        <v>64</v>
      </c>
      <c r="BW5510" s="337" t="s">
        <v>75</v>
      </c>
      <c r="BX5510" s="337" t="s">
        <v>173</v>
      </c>
      <c r="BY5510" s="337" t="s">
        <v>173</v>
      </c>
      <c r="BZ5510" s="337" t="s">
        <v>204</v>
      </c>
      <c r="CA5510" s="337" t="s">
        <v>205</v>
      </c>
      <c r="CB5510" s="337" t="s">
        <v>206</v>
      </c>
      <c r="CC5510" s="337" t="s">
        <v>207</v>
      </c>
      <c r="CD5510" s="338">
        <v>0</v>
      </c>
      <c r="CE5510" s="335">
        <v>44986</v>
      </c>
      <c r="CF5510" s="337"/>
      <c r="CG5510" s="337" t="s">
        <v>181</v>
      </c>
      <c r="CH5510" s="337"/>
      <c r="CI5510" s="337" t="s">
        <v>208</v>
      </c>
      <c r="CJ5510" s="337" t="s">
        <v>209</v>
      </c>
      <c r="CK5510" s="337"/>
      <c r="CL5510" s="337"/>
      <c r="CM5510" s="337" t="s">
        <v>73</v>
      </c>
      <c r="CN5510" s="337">
        <v>3</v>
      </c>
    </row>
    <row r="5511" spans="4:92">
      <c r="D5511" s="273" t="s">
        <v>83</v>
      </c>
      <c r="E5511" s="273" t="s">
        <v>404</v>
      </c>
      <c r="F5511" s="273" t="s">
        <v>408</v>
      </c>
      <c r="G5511" s="273" t="s">
        <v>713</v>
      </c>
      <c r="H5511" s="274">
        <v>45078</v>
      </c>
      <c r="I5511" s="273">
        <v>12573</v>
      </c>
      <c r="J5511" s="273">
        <v>732</v>
      </c>
      <c r="K5511" s="273">
        <v>150</v>
      </c>
      <c r="L5511" s="273" t="s">
        <v>1202</v>
      </c>
      <c r="M5511" s="273">
        <v>301.2885</v>
      </c>
      <c r="N5511" s="273" t="s">
        <v>1203</v>
      </c>
      <c r="P5511" s="273" t="s">
        <v>1204</v>
      </c>
      <c r="Q5511" s="273" t="s">
        <v>1012</v>
      </c>
      <c r="R5511" s="273" t="s">
        <v>70</v>
      </c>
      <c r="S5511" s="273" t="s">
        <v>1205</v>
      </c>
      <c r="T5511" s="273" t="s">
        <v>1206</v>
      </c>
      <c r="U5511" s="273" t="s">
        <v>73</v>
      </c>
      <c r="V5511" s="273" t="s">
        <v>1261</v>
      </c>
      <c r="W5511" s="273">
        <v>243921</v>
      </c>
      <c r="X5511" s="273" t="s">
        <v>64</v>
      </c>
      <c r="Y5511" s="273" t="s">
        <v>287</v>
      </c>
      <c r="Z5511" s="273" t="s">
        <v>288</v>
      </c>
      <c r="AA5511" s="273" t="s">
        <v>1062</v>
      </c>
      <c r="AB5511" s="274">
        <v>45200</v>
      </c>
      <c r="AC5511" s="273">
        <v>15259</v>
      </c>
      <c r="AD5511" s="273">
        <v>858</v>
      </c>
      <c r="AK5511" s="273">
        <v>318561</v>
      </c>
      <c r="BV5511" s="279" t="s">
        <v>64</v>
      </c>
      <c r="BW5511" s="280" t="s">
        <v>75</v>
      </c>
      <c r="BX5511" s="280" t="s">
        <v>173</v>
      </c>
      <c r="BY5511" s="280" t="s">
        <v>173</v>
      </c>
      <c r="BZ5511" s="280" t="s">
        <v>204</v>
      </c>
      <c r="CA5511" s="280" t="s">
        <v>205</v>
      </c>
      <c r="CB5511" s="280" t="s">
        <v>206</v>
      </c>
      <c r="CC5511" s="280" t="s">
        <v>207</v>
      </c>
      <c r="CD5511" s="281">
        <v>0</v>
      </c>
      <c r="CE5511" s="277">
        <v>44986</v>
      </c>
      <c r="CF5511" s="280"/>
      <c r="CG5511" s="280" t="s">
        <v>181</v>
      </c>
      <c r="CH5511" s="280"/>
      <c r="CI5511" s="280" t="s">
        <v>208</v>
      </c>
      <c r="CJ5511" s="280" t="s">
        <v>209</v>
      </c>
      <c r="CK5511" s="280"/>
      <c r="CL5511" s="280"/>
      <c r="CM5511" s="280" t="s">
        <v>73</v>
      </c>
      <c r="CN5511" s="280">
        <v>3</v>
      </c>
    </row>
    <row r="5512" spans="4:92">
      <c r="D5512" s="273" t="s">
        <v>83</v>
      </c>
      <c r="E5512" s="273" t="s">
        <v>404</v>
      </c>
      <c r="F5512" s="273" t="s">
        <v>408</v>
      </c>
      <c r="G5512" s="273" t="s">
        <v>713</v>
      </c>
      <c r="H5512" s="274">
        <v>45078</v>
      </c>
      <c r="I5512" s="273">
        <v>12573</v>
      </c>
      <c r="J5512" s="273">
        <v>732</v>
      </c>
      <c r="K5512" s="273">
        <v>666000</v>
      </c>
      <c r="L5512" s="273" t="s">
        <v>66</v>
      </c>
      <c r="M5512" s="273">
        <v>90456.734209999995</v>
      </c>
      <c r="N5512" s="273" t="s">
        <v>115</v>
      </c>
      <c r="W5512" s="273">
        <v>243919</v>
      </c>
      <c r="X5512" s="273" t="s">
        <v>64</v>
      </c>
      <c r="Y5512" s="273" t="s">
        <v>287</v>
      </c>
      <c r="Z5512" s="273" t="s">
        <v>288</v>
      </c>
      <c r="AA5512" s="273" t="s">
        <v>1062</v>
      </c>
      <c r="AB5512" s="274">
        <v>45200</v>
      </c>
      <c r="AC5512" s="273">
        <v>15259</v>
      </c>
      <c r="AD5512" s="273">
        <v>858</v>
      </c>
      <c r="AK5512" s="273">
        <v>318564</v>
      </c>
      <c r="BV5512" s="336" t="s">
        <v>64</v>
      </c>
      <c r="BW5512" s="337" t="s">
        <v>75</v>
      </c>
      <c r="BX5512" s="337" t="s">
        <v>173</v>
      </c>
      <c r="BY5512" s="337" t="s">
        <v>173</v>
      </c>
      <c r="BZ5512" s="337" t="s">
        <v>167</v>
      </c>
      <c r="CA5512" s="337" t="s">
        <v>168</v>
      </c>
      <c r="CB5512" s="337" t="s">
        <v>313</v>
      </c>
      <c r="CC5512" s="337" t="s">
        <v>314</v>
      </c>
      <c r="CD5512" s="338">
        <v>14</v>
      </c>
      <c r="CE5512" s="335">
        <v>44986</v>
      </c>
      <c r="CF5512" s="337">
        <v>0</v>
      </c>
      <c r="CG5512" s="337" t="s">
        <v>90</v>
      </c>
      <c r="CH5512" s="337">
        <v>0</v>
      </c>
      <c r="CI5512" s="337" t="s">
        <v>80</v>
      </c>
      <c r="CJ5512" s="337"/>
      <c r="CK5512" s="337"/>
      <c r="CL5512" s="337"/>
      <c r="CM5512" s="337" t="s">
        <v>73</v>
      </c>
      <c r="CN5512" s="337">
        <v>3</v>
      </c>
    </row>
    <row r="5513" spans="4:92">
      <c r="D5513" s="273" t="s">
        <v>83</v>
      </c>
      <c r="E5513" s="273" t="s">
        <v>404</v>
      </c>
      <c r="F5513" s="273" t="s">
        <v>408</v>
      </c>
      <c r="G5513" s="273" t="s">
        <v>713</v>
      </c>
      <c r="H5513" s="274">
        <v>45078</v>
      </c>
      <c r="I5513" s="273">
        <v>12573</v>
      </c>
      <c r="J5513" s="273">
        <v>732</v>
      </c>
      <c r="K5513" s="273">
        <v>0</v>
      </c>
      <c r="L5513" s="273" t="s">
        <v>66</v>
      </c>
      <c r="N5513" s="273" t="s">
        <v>107</v>
      </c>
      <c r="W5513" s="273">
        <v>243920</v>
      </c>
      <c r="X5513" s="273" t="s">
        <v>64</v>
      </c>
      <c r="Y5513" s="273" t="s">
        <v>287</v>
      </c>
      <c r="Z5513" s="273" t="s">
        <v>288</v>
      </c>
      <c r="AA5513" s="273" t="s">
        <v>1062</v>
      </c>
      <c r="AB5513" s="274">
        <v>45200</v>
      </c>
      <c r="AC5513" s="273">
        <v>15259</v>
      </c>
      <c r="AD5513" s="273">
        <v>858</v>
      </c>
      <c r="AK5513" s="273">
        <v>318567</v>
      </c>
      <c r="BV5513" s="279" t="s">
        <v>64</v>
      </c>
      <c r="BW5513" s="280" t="s">
        <v>75</v>
      </c>
      <c r="BX5513" s="280" t="s">
        <v>173</v>
      </c>
      <c r="BY5513" s="280" t="s">
        <v>173</v>
      </c>
      <c r="BZ5513" s="280" t="s">
        <v>167</v>
      </c>
      <c r="CA5513" s="280" t="s">
        <v>168</v>
      </c>
      <c r="CB5513" s="280" t="s">
        <v>353</v>
      </c>
      <c r="CC5513" s="280" t="s">
        <v>354</v>
      </c>
      <c r="CD5513" s="281">
        <v>13</v>
      </c>
      <c r="CE5513" s="277">
        <v>44986</v>
      </c>
      <c r="CF5513" s="280">
        <v>0</v>
      </c>
      <c r="CG5513" s="280" t="s">
        <v>90</v>
      </c>
      <c r="CH5513" s="280">
        <v>0</v>
      </c>
      <c r="CI5513" s="280" t="s">
        <v>80</v>
      </c>
      <c r="CJ5513" s="280"/>
      <c r="CK5513" s="280"/>
      <c r="CL5513" s="280"/>
      <c r="CM5513" s="280" t="s">
        <v>73</v>
      </c>
      <c r="CN5513" s="280">
        <v>3</v>
      </c>
    </row>
    <row r="5514" spans="4:92">
      <c r="D5514" s="273" t="s">
        <v>83</v>
      </c>
      <c r="E5514" s="273" t="s">
        <v>404</v>
      </c>
      <c r="F5514" s="273" t="s">
        <v>408</v>
      </c>
      <c r="G5514" s="273" t="s">
        <v>713</v>
      </c>
      <c r="H5514" s="274">
        <v>45108</v>
      </c>
      <c r="I5514" s="273">
        <v>12842</v>
      </c>
      <c r="J5514" s="273">
        <v>732</v>
      </c>
      <c r="K5514" s="273">
        <v>160</v>
      </c>
      <c r="L5514" s="273" t="s">
        <v>1202</v>
      </c>
      <c r="M5514" s="273">
        <v>321.37439999999998</v>
      </c>
      <c r="N5514" s="273" t="s">
        <v>1203</v>
      </c>
      <c r="P5514" s="273" t="s">
        <v>68</v>
      </c>
      <c r="Q5514" s="273" t="s">
        <v>1012</v>
      </c>
      <c r="R5514" s="273" t="s">
        <v>70</v>
      </c>
      <c r="S5514" s="273" t="s">
        <v>1205</v>
      </c>
      <c r="T5514" s="273" t="s">
        <v>1206</v>
      </c>
      <c r="U5514" s="273" t="s">
        <v>73</v>
      </c>
      <c r="V5514" s="273" t="s">
        <v>1491</v>
      </c>
      <c r="W5514" s="273">
        <v>260244</v>
      </c>
      <c r="X5514" s="273" t="s">
        <v>64</v>
      </c>
      <c r="Y5514" s="273" t="s">
        <v>287</v>
      </c>
      <c r="Z5514" s="273" t="s">
        <v>288</v>
      </c>
      <c r="AA5514" s="273" t="s">
        <v>1062</v>
      </c>
      <c r="AB5514" s="274">
        <v>45200</v>
      </c>
      <c r="AC5514" s="273">
        <v>15259</v>
      </c>
      <c r="AD5514" s="273">
        <v>858</v>
      </c>
      <c r="AK5514" s="273">
        <v>318570</v>
      </c>
      <c r="BV5514" s="336" t="s">
        <v>64</v>
      </c>
      <c r="BW5514" s="337" t="s">
        <v>75</v>
      </c>
      <c r="BX5514" s="337" t="s">
        <v>173</v>
      </c>
      <c r="BY5514" s="337" t="s">
        <v>173</v>
      </c>
      <c r="BZ5514" s="337" t="s">
        <v>151</v>
      </c>
      <c r="CA5514" s="337" t="s">
        <v>152</v>
      </c>
      <c r="CB5514" s="337" t="s">
        <v>161</v>
      </c>
      <c r="CC5514" s="337" t="s">
        <v>162</v>
      </c>
      <c r="CD5514" s="338">
        <v>11</v>
      </c>
      <c r="CE5514" s="335">
        <v>44986</v>
      </c>
      <c r="CF5514" s="337">
        <v>6090</v>
      </c>
      <c r="CG5514" s="337" t="s">
        <v>90</v>
      </c>
      <c r="CH5514" s="337">
        <v>6090</v>
      </c>
      <c r="CI5514" s="337" t="s">
        <v>80</v>
      </c>
      <c r="CJ5514" s="337"/>
      <c r="CK5514" s="337"/>
      <c r="CL5514" s="337" t="s">
        <v>2149</v>
      </c>
      <c r="CM5514" s="337" t="s">
        <v>73</v>
      </c>
      <c r="CN5514" s="337">
        <v>3</v>
      </c>
    </row>
    <row r="5515" spans="4:92">
      <c r="D5515" s="273" t="s">
        <v>83</v>
      </c>
      <c r="E5515" s="273" t="s">
        <v>404</v>
      </c>
      <c r="F5515" s="273" t="s">
        <v>408</v>
      </c>
      <c r="G5515" s="273" t="s">
        <v>713</v>
      </c>
      <c r="H5515" s="274">
        <v>45108</v>
      </c>
      <c r="I5515" s="273">
        <v>12842</v>
      </c>
      <c r="J5515" s="273">
        <v>732</v>
      </c>
      <c r="K5515" s="273">
        <v>739000</v>
      </c>
      <c r="L5515" s="273" t="s">
        <v>66</v>
      </c>
      <c r="M5515" s="273">
        <v>98739.81005</v>
      </c>
      <c r="N5515" s="273" t="s">
        <v>115</v>
      </c>
      <c r="W5515" s="273">
        <v>260242</v>
      </c>
      <c r="X5515" s="273" t="s">
        <v>64</v>
      </c>
      <c r="Y5515" s="273" t="s">
        <v>287</v>
      </c>
      <c r="Z5515" s="273" t="s">
        <v>288</v>
      </c>
      <c r="AA5515" s="273" t="s">
        <v>1062</v>
      </c>
      <c r="AB5515" s="274">
        <v>45200</v>
      </c>
      <c r="AC5515" s="273">
        <v>15259</v>
      </c>
      <c r="AD5515" s="273">
        <v>858</v>
      </c>
      <c r="AK5515" s="273">
        <v>318574</v>
      </c>
      <c r="BV5515" s="279" t="s">
        <v>64</v>
      </c>
      <c r="BW5515" s="280" t="s">
        <v>75</v>
      </c>
      <c r="BX5515" s="280" t="s">
        <v>173</v>
      </c>
      <c r="BY5515" s="280" t="s">
        <v>173</v>
      </c>
      <c r="BZ5515" s="280" t="s">
        <v>167</v>
      </c>
      <c r="CA5515" s="280" t="s">
        <v>168</v>
      </c>
      <c r="CB5515" s="280" t="s">
        <v>169</v>
      </c>
      <c r="CC5515" s="280" t="s">
        <v>170</v>
      </c>
      <c r="CD5515" s="281">
        <v>12</v>
      </c>
      <c r="CE5515" s="277">
        <v>44986</v>
      </c>
      <c r="CF5515" s="280">
        <v>0</v>
      </c>
      <c r="CG5515" s="280" t="s">
        <v>90</v>
      </c>
      <c r="CH5515" s="280">
        <v>0</v>
      </c>
      <c r="CI5515" s="280" t="s">
        <v>80</v>
      </c>
      <c r="CJ5515" s="280"/>
      <c r="CK5515" s="280"/>
      <c r="CL5515" s="280"/>
      <c r="CM5515" s="280" t="s">
        <v>73</v>
      </c>
      <c r="CN5515" s="280">
        <v>3</v>
      </c>
    </row>
    <row r="5516" spans="4:92">
      <c r="D5516" s="273" t="s">
        <v>83</v>
      </c>
      <c r="E5516" s="273" t="s">
        <v>404</v>
      </c>
      <c r="F5516" s="273" t="s">
        <v>408</v>
      </c>
      <c r="G5516" s="273" t="s">
        <v>713</v>
      </c>
      <c r="H5516" s="274">
        <v>45108</v>
      </c>
      <c r="I5516" s="273">
        <v>12842</v>
      </c>
      <c r="J5516" s="273">
        <v>732</v>
      </c>
      <c r="K5516" s="273">
        <v>0</v>
      </c>
      <c r="L5516" s="273" t="s">
        <v>66</v>
      </c>
      <c r="N5516" s="273" t="s">
        <v>107</v>
      </c>
      <c r="W5516" s="273">
        <v>260243</v>
      </c>
      <c r="X5516" s="273" t="s">
        <v>64</v>
      </c>
      <c r="Y5516" s="273" t="s">
        <v>287</v>
      </c>
      <c r="Z5516" s="273" t="s">
        <v>288</v>
      </c>
      <c r="AA5516" s="273" t="s">
        <v>1062</v>
      </c>
      <c r="AB5516" s="274">
        <v>45200</v>
      </c>
      <c r="AC5516" s="273">
        <v>15259</v>
      </c>
      <c r="AD5516" s="273">
        <v>858</v>
      </c>
      <c r="AK5516" s="273">
        <v>318576</v>
      </c>
      <c r="BV5516" s="336" t="s">
        <v>64</v>
      </c>
      <c r="BW5516" s="337" t="s">
        <v>75</v>
      </c>
      <c r="BX5516" s="337" t="s">
        <v>173</v>
      </c>
      <c r="BY5516" s="337" t="s">
        <v>173</v>
      </c>
      <c r="BZ5516" s="337" t="s">
        <v>126</v>
      </c>
      <c r="CA5516" s="337" t="s">
        <v>127</v>
      </c>
      <c r="CB5516" s="337" t="s">
        <v>133</v>
      </c>
      <c r="CC5516" s="337" t="s">
        <v>134</v>
      </c>
      <c r="CD5516" s="338">
        <v>7</v>
      </c>
      <c r="CE5516" s="335">
        <v>44986</v>
      </c>
      <c r="CF5516" s="337"/>
      <c r="CG5516" s="337"/>
      <c r="CH5516" s="337"/>
      <c r="CI5516" s="337" t="s">
        <v>104</v>
      </c>
      <c r="CJ5516" s="337"/>
      <c r="CK5516" s="337"/>
      <c r="CL5516" s="337"/>
      <c r="CM5516" s="337" t="s">
        <v>73</v>
      </c>
      <c r="CN5516" s="337">
        <v>3</v>
      </c>
    </row>
    <row r="5517" spans="4:92">
      <c r="D5517" s="273" t="s">
        <v>83</v>
      </c>
      <c r="E5517" s="273" t="s">
        <v>404</v>
      </c>
      <c r="F5517" s="273" t="s">
        <v>408</v>
      </c>
      <c r="G5517" s="273" t="s">
        <v>713</v>
      </c>
      <c r="H5517" s="274">
        <v>45139</v>
      </c>
      <c r="I5517" s="273">
        <v>13519</v>
      </c>
      <c r="J5517" s="273">
        <v>732</v>
      </c>
      <c r="K5517" s="273">
        <v>160</v>
      </c>
      <c r="L5517" s="273" t="s">
        <v>1202</v>
      </c>
      <c r="M5517" s="273">
        <v>321.37439999999998</v>
      </c>
      <c r="N5517" s="273" t="s">
        <v>1203</v>
      </c>
      <c r="P5517" s="273" t="s">
        <v>68</v>
      </c>
      <c r="Q5517" s="273" t="s">
        <v>1012</v>
      </c>
      <c r="R5517" s="273" t="s">
        <v>70</v>
      </c>
      <c r="S5517" s="273" t="s">
        <v>1205</v>
      </c>
      <c r="T5517" s="273" t="s">
        <v>1206</v>
      </c>
      <c r="U5517" s="273" t="s">
        <v>73</v>
      </c>
      <c r="V5517" s="273" t="s">
        <v>1491</v>
      </c>
      <c r="W5517" s="273">
        <v>260273</v>
      </c>
      <c r="X5517" s="273" t="s">
        <v>64</v>
      </c>
      <c r="Y5517" s="273" t="s">
        <v>287</v>
      </c>
      <c r="Z5517" s="273" t="s">
        <v>288</v>
      </c>
      <c r="AA5517" s="273" t="s">
        <v>1060</v>
      </c>
      <c r="AB5517" s="274">
        <v>44927</v>
      </c>
      <c r="AC5517" s="273">
        <v>14820</v>
      </c>
      <c r="AD5517" s="273">
        <v>857</v>
      </c>
      <c r="AK5517" s="273">
        <v>277982</v>
      </c>
      <c r="BV5517" s="279" t="s">
        <v>64</v>
      </c>
      <c r="BW5517" s="280" t="s">
        <v>75</v>
      </c>
      <c r="BX5517" s="280" t="s">
        <v>173</v>
      </c>
      <c r="BY5517" s="280" t="s">
        <v>173</v>
      </c>
      <c r="BZ5517" s="280" t="s">
        <v>138</v>
      </c>
      <c r="CA5517" s="280" t="s">
        <v>139</v>
      </c>
      <c r="CB5517" s="280" t="s">
        <v>140</v>
      </c>
      <c r="CC5517" s="280" t="s">
        <v>141</v>
      </c>
      <c r="CD5517" s="281">
        <v>9</v>
      </c>
      <c r="CE5517" s="277">
        <v>44986</v>
      </c>
      <c r="CF5517" s="280">
        <v>0</v>
      </c>
      <c r="CG5517" s="280" t="s">
        <v>90</v>
      </c>
      <c r="CH5517" s="280">
        <v>0</v>
      </c>
      <c r="CI5517" s="280" t="s">
        <v>80</v>
      </c>
      <c r="CJ5517" s="280"/>
      <c r="CK5517" s="280"/>
      <c r="CL5517" s="280"/>
      <c r="CM5517" s="280" t="s">
        <v>73</v>
      </c>
      <c r="CN5517" s="280">
        <v>3</v>
      </c>
    </row>
    <row r="5518" spans="4:92">
      <c r="D5518" s="273" t="s">
        <v>83</v>
      </c>
      <c r="E5518" s="273" t="s">
        <v>404</v>
      </c>
      <c r="F5518" s="273" t="s">
        <v>408</v>
      </c>
      <c r="G5518" s="273" t="s">
        <v>713</v>
      </c>
      <c r="H5518" s="274">
        <v>45139</v>
      </c>
      <c r="I5518" s="273">
        <v>13519</v>
      </c>
      <c r="J5518" s="273">
        <v>732</v>
      </c>
      <c r="K5518" s="273">
        <v>747000</v>
      </c>
      <c r="L5518" s="273" t="s">
        <v>66</v>
      </c>
      <c r="M5518" s="273">
        <v>100386.76652</v>
      </c>
      <c r="N5518" s="273" t="s">
        <v>115</v>
      </c>
      <c r="W5518" s="273">
        <v>260271</v>
      </c>
      <c r="X5518" s="273" t="s">
        <v>64</v>
      </c>
      <c r="Y5518" s="273" t="s">
        <v>287</v>
      </c>
      <c r="Z5518" s="273" t="s">
        <v>288</v>
      </c>
      <c r="AA5518" s="273" t="s">
        <v>1060</v>
      </c>
      <c r="AB5518" s="274">
        <v>44927</v>
      </c>
      <c r="AC5518" s="273">
        <v>15404</v>
      </c>
      <c r="AD5518" s="273">
        <v>857</v>
      </c>
      <c r="AK5518" s="273">
        <v>284158</v>
      </c>
      <c r="BV5518" s="336" t="s">
        <v>64</v>
      </c>
      <c r="BW5518" s="337" t="s">
        <v>75</v>
      </c>
      <c r="BX5518" s="337" t="s">
        <v>173</v>
      </c>
      <c r="BY5518" s="337" t="s">
        <v>173</v>
      </c>
      <c r="BZ5518" s="337" t="s">
        <v>151</v>
      </c>
      <c r="CA5518" s="337" t="s">
        <v>152</v>
      </c>
      <c r="CB5518" s="337" t="s">
        <v>153</v>
      </c>
      <c r="CC5518" s="337" t="s">
        <v>154</v>
      </c>
      <c r="CD5518" s="338">
        <v>10</v>
      </c>
      <c r="CE5518" s="335">
        <v>44986</v>
      </c>
      <c r="CF5518" s="337">
        <v>7612</v>
      </c>
      <c r="CG5518" s="337" t="s">
        <v>90</v>
      </c>
      <c r="CH5518" s="337">
        <v>7612</v>
      </c>
      <c r="CI5518" s="337" t="s">
        <v>80</v>
      </c>
      <c r="CJ5518" s="337"/>
      <c r="CK5518" s="337"/>
      <c r="CL5518" s="337" t="s">
        <v>2152</v>
      </c>
      <c r="CM5518" s="337" t="s">
        <v>73</v>
      </c>
      <c r="CN5518" s="337">
        <v>3</v>
      </c>
    </row>
    <row r="5519" spans="4:92">
      <c r="D5519" s="273" t="s">
        <v>83</v>
      </c>
      <c r="E5519" s="273" t="s">
        <v>404</v>
      </c>
      <c r="F5519" s="273" t="s">
        <v>408</v>
      </c>
      <c r="G5519" s="273" t="s">
        <v>713</v>
      </c>
      <c r="H5519" s="274">
        <v>45139</v>
      </c>
      <c r="I5519" s="273">
        <v>13519</v>
      </c>
      <c r="J5519" s="273">
        <v>732</v>
      </c>
      <c r="K5519" s="273">
        <v>0</v>
      </c>
      <c r="L5519" s="273" t="s">
        <v>66</v>
      </c>
      <c r="N5519" s="273" t="s">
        <v>107</v>
      </c>
      <c r="W5519" s="273">
        <v>260272</v>
      </c>
      <c r="X5519" s="273" t="s">
        <v>64</v>
      </c>
      <c r="Y5519" s="273" t="s">
        <v>287</v>
      </c>
      <c r="Z5519" s="273" t="s">
        <v>288</v>
      </c>
      <c r="AA5519" s="273" t="s">
        <v>1060</v>
      </c>
      <c r="AB5519" s="274">
        <v>44927</v>
      </c>
      <c r="AC5519" s="273">
        <v>15404</v>
      </c>
      <c r="AD5519" s="273">
        <v>857</v>
      </c>
      <c r="AK5519" s="273">
        <v>334503</v>
      </c>
      <c r="BV5519" s="279" t="s">
        <v>64</v>
      </c>
      <c r="BW5519" s="280" t="s">
        <v>75</v>
      </c>
      <c r="BX5519" s="280" t="s">
        <v>173</v>
      </c>
      <c r="BY5519" s="280" t="s">
        <v>173</v>
      </c>
      <c r="BZ5519" s="280" t="s">
        <v>126</v>
      </c>
      <c r="CA5519" s="280" t="s">
        <v>127</v>
      </c>
      <c r="CB5519" s="280" t="s">
        <v>128</v>
      </c>
      <c r="CC5519" s="280" t="s">
        <v>129</v>
      </c>
      <c r="CD5519" s="281">
        <v>6</v>
      </c>
      <c r="CE5519" s="277">
        <v>44986</v>
      </c>
      <c r="CF5519" s="280"/>
      <c r="CG5519" s="280"/>
      <c r="CH5519" s="280"/>
      <c r="CI5519" s="280" t="s">
        <v>80</v>
      </c>
      <c r="CJ5519" s="280"/>
      <c r="CK5519" s="280"/>
      <c r="CL5519" s="280"/>
      <c r="CM5519" s="280" t="s">
        <v>73</v>
      </c>
      <c r="CN5519" s="280">
        <v>3</v>
      </c>
    </row>
    <row r="5520" spans="4:92">
      <c r="D5520" s="273" t="s">
        <v>83</v>
      </c>
      <c r="E5520" s="273" t="s">
        <v>404</v>
      </c>
      <c r="F5520" s="273" t="s">
        <v>408</v>
      </c>
      <c r="G5520" s="273" t="s">
        <v>713</v>
      </c>
      <c r="H5520" s="274">
        <v>45170</v>
      </c>
      <c r="I5520" s="273">
        <v>13846</v>
      </c>
      <c r="J5520" s="273">
        <v>732</v>
      </c>
      <c r="K5520" s="273">
        <v>160</v>
      </c>
      <c r="L5520" s="273" t="s">
        <v>1202</v>
      </c>
      <c r="M5520" s="273">
        <v>321.37439999999998</v>
      </c>
      <c r="N5520" s="273" t="s">
        <v>1203</v>
      </c>
      <c r="P5520" s="273" t="s">
        <v>68</v>
      </c>
      <c r="Q5520" s="273" t="s">
        <v>1012</v>
      </c>
      <c r="R5520" s="273" t="s">
        <v>70</v>
      </c>
      <c r="S5520" s="273" t="s">
        <v>1205</v>
      </c>
      <c r="T5520" s="273" t="s">
        <v>1206</v>
      </c>
      <c r="U5520" s="273" t="s">
        <v>73</v>
      </c>
      <c r="V5520" s="273" t="s">
        <v>1491</v>
      </c>
      <c r="W5520" s="273">
        <v>260302</v>
      </c>
      <c r="X5520" s="273" t="s">
        <v>64</v>
      </c>
      <c r="Y5520" s="273" t="s">
        <v>287</v>
      </c>
      <c r="Z5520" s="273" t="s">
        <v>288</v>
      </c>
      <c r="AA5520" s="273" t="s">
        <v>1060</v>
      </c>
      <c r="AB5520" s="274">
        <v>44927</v>
      </c>
      <c r="AC5520" s="273">
        <v>15404</v>
      </c>
      <c r="AD5520" s="273">
        <v>857</v>
      </c>
      <c r="AK5520" s="273">
        <v>334514</v>
      </c>
      <c r="BV5520" s="336" t="s">
        <v>64</v>
      </c>
      <c r="BW5520" s="337" t="s">
        <v>75</v>
      </c>
      <c r="BX5520" s="337" t="s">
        <v>173</v>
      </c>
      <c r="BY5520" s="337" t="s">
        <v>173</v>
      </c>
      <c r="BZ5520" s="337" t="s">
        <v>110</v>
      </c>
      <c r="CA5520" s="337" t="s">
        <v>111</v>
      </c>
      <c r="CB5520" s="337" t="s">
        <v>117</v>
      </c>
      <c r="CC5520" s="337" t="s">
        <v>118</v>
      </c>
      <c r="CD5520" s="338">
        <v>5</v>
      </c>
      <c r="CE5520" s="335">
        <v>44986</v>
      </c>
      <c r="CF5520" s="337"/>
      <c r="CG5520" s="337"/>
      <c r="CH5520" s="337"/>
      <c r="CI5520" s="337" t="s">
        <v>104</v>
      </c>
      <c r="CJ5520" s="337"/>
      <c r="CK5520" s="337"/>
      <c r="CL5520" s="337"/>
      <c r="CM5520" s="337" t="s">
        <v>73</v>
      </c>
      <c r="CN5520" s="337">
        <v>3</v>
      </c>
    </row>
    <row r="5521" spans="4:92">
      <c r="D5521" s="273" t="s">
        <v>83</v>
      </c>
      <c r="E5521" s="273" t="s">
        <v>404</v>
      </c>
      <c r="F5521" s="273" t="s">
        <v>408</v>
      </c>
      <c r="G5521" s="273" t="s">
        <v>713</v>
      </c>
      <c r="H5521" s="274">
        <v>45170</v>
      </c>
      <c r="I5521" s="273">
        <v>13846</v>
      </c>
      <c r="J5521" s="273">
        <v>732</v>
      </c>
      <c r="K5521" s="273">
        <v>728000</v>
      </c>
      <c r="L5521" s="273" t="s">
        <v>66</v>
      </c>
      <c r="M5521" s="273">
        <v>93014.571689999997</v>
      </c>
      <c r="N5521" s="273" t="s">
        <v>115</v>
      </c>
      <c r="W5521" s="273">
        <v>260300</v>
      </c>
      <c r="X5521" s="273" t="s">
        <v>64</v>
      </c>
      <c r="Y5521" s="273" t="s">
        <v>287</v>
      </c>
      <c r="Z5521" s="273" t="s">
        <v>288</v>
      </c>
      <c r="AA5521" s="273" t="s">
        <v>1060</v>
      </c>
      <c r="AB5521" s="274">
        <v>44927</v>
      </c>
      <c r="AC5521" s="273">
        <v>15404</v>
      </c>
      <c r="AD5521" s="273">
        <v>857</v>
      </c>
      <c r="AK5521" s="273">
        <v>334517</v>
      </c>
      <c r="BV5521" s="279" t="s">
        <v>64</v>
      </c>
      <c r="BW5521" s="280" t="s">
        <v>75</v>
      </c>
      <c r="BX5521" s="280" t="s">
        <v>173</v>
      </c>
      <c r="BY5521" s="280" t="s">
        <v>173</v>
      </c>
      <c r="BZ5521" s="280" t="s">
        <v>110</v>
      </c>
      <c r="CA5521" s="280" t="s">
        <v>111</v>
      </c>
      <c r="CB5521" s="280" t="s">
        <v>112</v>
      </c>
      <c r="CC5521" s="280" t="s">
        <v>113</v>
      </c>
      <c r="CD5521" s="281">
        <v>4</v>
      </c>
      <c r="CE5521" s="277">
        <v>44986</v>
      </c>
      <c r="CF5521" s="280"/>
      <c r="CG5521" s="280"/>
      <c r="CH5521" s="280"/>
      <c r="CI5521" s="280" t="s">
        <v>80</v>
      </c>
      <c r="CJ5521" s="280"/>
      <c r="CK5521" s="280"/>
      <c r="CL5521" s="280"/>
      <c r="CM5521" s="280" t="s">
        <v>73</v>
      </c>
      <c r="CN5521" s="280">
        <v>3</v>
      </c>
    </row>
    <row r="5522" spans="4:92">
      <c r="D5522" s="273" t="s">
        <v>83</v>
      </c>
      <c r="E5522" s="273" t="s">
        <v>404</v>
      </c>
      <c r="F5522" s="273" t="s">
        <v>408</v>
      </c>
      <c r="G5522" s="273" t="s">
        <v>713</v>
      </c>
      <c r="H5522" s="274">
        <v>45170</v>
      </c>
      <c r="I5522" s="273">
        <v>13846</v>
      </c>
      <c r="J5522" s="273">
        <v>732</v>
      </c>
      <c r="K5522" s="273">
        <v>0</v>
      </c>
      <c r="L5522" s="273" t="s">
        <v>66</v>
      </c>
      <c r="N5522" s="273" t="s">
        <v>107</v>
      </c>
      <c r="W5522" s="273">
        <v>260301</v>
      </c>
      <c r="X5522" s="273" t="s">
        <v>64</v>
      </c>
      <c r="Y5522" s="273" t="s">
        <v>287</v>
      </c>
      <c r="Z5522" s="273" t="s">
        <v>288</v>
      </c>
      <c r="AA5522" s="273" t="s">
        <v>1060</v>
      </c>
      <c r="AB5522" s="274">
        <v>44927</v>
      </c>
      <c r="AC5522" s="273">
        <v>15554</v>
      </c>
      <c r="AD5522" s="273">
        <v>857</v>
      </c>
      <c r="AK5522" s="273">
        <v>284870</v>
      </c>
      <c r="BV5522" s="336" t="s">
        <v>64</v>
      </c>
      <c r="BW5522" s="337" t="s">
        <v>75</v>
      </c>
      <c r="BX5522" s="337" t="s">
        <v>173</v>
      </c>
      <c r="BY5522" s="337" t="s">
        <v>173</v>
      </c>
      <c r="BZ5522" s="337" t="s">
        <v>86</v>
      </c>
      <c r="CA5522" s="337" t="s">
        <v>87</v>
      </c>
      <c r="CB5522" s="337" t="s">
        <v>101</v>
      </c>
      <c r="CC5522" s="337" t="s">
        <v>102</v>
      </c>
      <c r="CD5522" s="338">
        <v>4</v>
      </c>
      <c r="CE5522" s="335">
        <v>44986</v>
      </c>
      <c r="CF5522" s="337">
        <v>3937.92</v>
      </c>
      <c r="CG5522" s="337" t="s">
        <v>1495</v>
      </c>
      <c r="CH5522" s="337">
        <v>566.07600000000002</v>
      </c>
      <c r="CI5522" s="337" t="s">
        <v>104</v>
      </c>
      <c r="CJ5522" s="337"/>
      <c r="CK5522" s="337"/>
      <c r="CL5522" s="337" t="s">
        <v>2153</v>
      </c>
      <c r="CM5522" s="337" t="s">
        <v>73</v>
      </c>
      <c r="CN5522" s="337">
        <v>3</v>
      </c>
    </row>
    <row r="5523" spans="4:92">
      <c r="D5523" s="273" t="s">
        <v>83</v>
      </c>
      <c r="E5523" s="273" t="s">
        <v>404</v>
      </c>
      <c r="F5523" s="273" t="s">
        <v>408</v>
      </c>
      <c r="G5523" s="273" t="s">
        <v>713</v>
      </c>
      <c r="H5523" s="274">
        <v>45200</v>
      </c>
      <c r="I5523" s="273">
        <v>14181</v>
      </c>
      <c r="J5523" s="273">
        <v>732</v>
      </c>
      <c r="K5523" s="273">
        <v>290</v>
      </c>
      <c r="L5523" s="273" t="s">
        <v>1202</v>
      </c>
      <c r="M5523" s="273">
        <v>582.49109999999996</v>
      </c>
      <c r="N5523" s="273" t="s">
        <v>1203</v>
      </c>
      <c r="P5523" s="273" t="s">
        <v>68</v>
      </c>
      <c r="Q5523" s="273" t="s">
        <v>1012</v>
      </c>
      <c r="R5523" s="273" t="s">
        <v>70</v>
      </c>
      <c r="S5523" s="273" t="s">
        <v>1205</v>
      </c>
      <c r="T5523" s="273" t="s">
        <v>1206</v>
      </c>
      <c r="U5523" s="273" t="s">
        <v>73</v>
      </c>
      <c r="V5523" s="273" t="s">
        <v>1494</v>
      </c>
      <c r="W5523" s="273">
        <v>324307</v>
      </c>
      <c r="X5523" s="273" t="s">
        <v>64</v>
      </c>
      <c r="Y5523" s="273" t="s">
        <v>287</v>
      </c>
      <c r="Z5523" s="273" t="s">
        <v>288</v>
      </c>
      <c r="AA5523" s="273" t="s">
        <v>1060</v>
      </c>
      <c r="AB5523" s="274">
        <v>44927</v>
      </c>
      <c r="AC5523" s="273">
        <v>16679</v>
      </c>
      <c r="AD5523" s="273">
        <v>857</v>
      </c>
      <c r="AK5523" s="273">
        <v>307918</v>
      </c>
      <c r="BV5523" s="279" t="s">
        <v>64</v>
      </c>
      <c r="BW5523" s="280" t="s">
        <v>75</v>
      </c>
      <c r="BX5523" s="280" t="s">
        <v>173</v>
      </c>
      <c r="BY5523" s="280" t="s">
        <v>173</v>
      </c>
      <c r="BZ5523" s="280" t="s">
        <v>86</v>
      </c>
      <c r="CA5523" s="280" t="s">
        <v>87</v>
      </c>
      <c r="CB5523" s="280" t="s">
        <v>101</v>
      </c>
      <c r="CC5523" s="280" t="s">
        <v>102</v>
      </c>
      <c r="CD5523" s="281">
        <v>4</v>
      </c>
      <c r="CE5523" s="277">
        <v>44986</v>
      </c>
      <c r="CF5523" s="280">
        <v>52637.760000000002</v>
      </c>
      <c r="CG5523" s="280" t="s">
        <v>1495</v>
      </c>
      <c r="CH5523" s="280">
        <v>7566.6779999999999</v>
      </c>
      <c r="CI5523" s="280" t="s">
        <v>104</v>
      </c>
      <c r="CJ5523" s="280"/>
      <c r="CK5523" s="280"/>
      <c r="CL5523" s="280" t="s">
        <v>2153</v>
      </c>
      <c r="CM5523" s="280" t="s">
        <v>73</v>
      </c>
      <c r="CN5523" s="280">
        <v>3</v>
      </c>
    </row>
    <row r="5524" spans="4:92">
      <c r="D5524" s="273" t="s">
        <v>83</v>
      </c>
      <c r="E5524" s="273" t="s">
        <v>404</v>
      </c>
      <c r="F5524" s="273" t="s">
        <v>408</v>
      </c>
      <c r="G5524" s="273" t="s">
        <v>713</v>
      </c>
      <c r="H5524" s="274">
        <v>45200</v>
      </c>
      <c r="I5524" s="273">
        <v>14181</v>
      </c>
      <c r="J5524" s="273">
        <v>732</v>
      </c>
      <c r="K5524" s="273">
        <v>739000</v>
      </c>
      <c r="L5524" s="273" t="s">
        <v>66</v>
      </c>
      <c r="M5524" s="273">
        <v>83113.212729999999</v>
      </c>
      <c r="N5524" s="273" t="s">
        <v>115</v>
      </c>
      <c r="W5524" s="273">
        <v>324305</v>
      </c>
      <c r="X5524" s="273" t="s">
        <v>64</v>
      </c>
      <c r="Y5524" s="273" t="s">
        <v>287</v>
      </c>
      <c r="Z5524" s="273" t="s">
        <v>288</v>
      </c>
      <c r="AA5524" s="273" t="s">
        <v>1060</v>
      </c>
      <c r="AB5524" s="274">
        <v>44927</v>
      </c>
      <c r="AC5524" s="273">
        <v>17406</v>
      </c>
      <c r="AD5524" s="273">
        <v>857</v>
      </c>
      <c r="AK5524" s="273">
        <v>335360</v>
      </c>
      <c r="BV5524" s="336" t="s">
        <v>64</v>
      </c>
      <c r="BW5524" s="337" t="s">
        <v>75</v>
      </c>
      <c r="BX5524" s="337" t="s">
        <v>173</v>
      </c>
      <c r="BY5524" s="337" t="s">
        <v>173</v>
      </c>
      <c r="BZ5524" s="337" t="s">
        <v>86</v>
      </c>
      <c r="CA5524" s="337" t="s">
        <v>87</v>
      </c>
      <c r="CB5524" s="337" t="s">
        <v>101</v>
      </c>
      <c r="CC5524" s="337" t="s">
        <v>102</v>
      </c>
      <c r="CD5524" s="338">
        <v>4</v>
      </c>
      <c r="CE5524" s="335">
        <v>44986</v>
      </c>
      <c r="CF5524" s="337">
        <v>12169.5</v>
      </c>
      <c r="CG5524" s="337" t="s">
        <v>1495</v>
      </c>
      <c r="CH5524" s="337">
        <v>1749.3656249999999</v>
      </c>
      <c r="CI5524" s="337" t="s">
        <v>104</v>
      </c>
      <c r="CJ5524" s="337"/>
      <c r="CK5524" s="337"/>
      <c r="CL5524" s="337" t="s">
        <v>2153</v>
      </c>
      <c r="CM5524" s="337" t="s">
        <v>73</v>
      </c>
      <c r="CN5524" s="337">
        <v>3</v>
      </c>
    </row>
    <row r="5525" spans="4:92">
      <c r="D5525" s="273" t="s">
        <v>83</v>
      </c>
      <c r="E5525" s="273" t="s">
        <v>404</v>
      </c>
      <c r="F5525" s="273" t="s">
        <v>408</v>
      </c>
      <c r="G5525" s="273" t="s">
        <v>713</v>
      </c>
      <c r="H5525" s="274">
        <v>45200</v>
      </c>
      <c r="I5525" s="273">
        <v>14181</v>
      </c>
      <c r="J5525" s="273">
        <v>732</v>
      </c>
      <c r="K5525" s="273">
        <v>0</v>
      </c>
      <c r="L5525" s="273" t="s">
        <v>66</v>
      </c>
      <c r="N5525" s="273" t="s">
        <v>107</v>
      </c>
      <c r="W5525" s="273">
        <v>324306</v>
      </c>
      <c r="X5525" s="273" t="s">
        <v>64</v>
      </c>
      <c r="Y5525" s="273" t="s">
        <v>287</v>
      </c>
      <c r="Z5525" s="273" t="s">
        <v>288</v>
      </c>
      <c r="AA5525" s="273" t="s">
        <v>1060</v>
      </c>
      <c r="AB5525" s="274">
        <v>45017</v>
      </c>
      <c r="AC5525" s="273">
        <v>14966</v>
      </c>
      <c r="AD5525" s="273">
        <v>857</v>
      </c>
      <c r="AK5525" s="273">
        <v>318540</v>
      </c>
      <c r="BV5525" s="279" t="s">
        <v>64</v>
      </c>
      <c r="BW5525" s="280" t="s">
        <v>75</v>
      </c>
      <c r="BX5525" s="280" t="s">
        <v>173</v>
      </c>
      <c r="BY5525" s="280" t="s">
        <v>173</v>
      </c>
      <c r="BZ5525" s="280" t="s">
        <v>86</v>
      </c>
      <c r="CA5525" s="280" t="s">
        <v>87</v>
      </c>
      <c r="CB5525" s="280" t="s">
        <v>88</v>
      </c>
      <c r="CC5525" s="280" t="s">
        <v>89</v>
      </c>
      <c r="CD5525" s="281">
        <v>3</v>
      </c>
      <c r="CE5525" s="277">
        <v>44986</v>
      </c>
      <c r="CF5525" s="280">
        <v>1172</v>
      </c>
      <c r="CG5525" s="280" t="s">
        <v>90</v>
      </c>
      <c r="CH5525" s="280">
        <v>1172</v>
      </c>
      <c r="CI5525" s="280" t="s">
        <v>80</v>
      </c>
      <c r="CJ5525" s="280"/>
      <c r="CK5525" s="280"/>
      <c r="CL5525" s="280" t="s">
        <v>2154</v>
      </c>
      <c r="CM5525" s="280" t="s">
        <v>73</v>
      </c>
      <c r="CN5525" s="280">
        <v>3</v>
      </c>
    </row>
    <row r="5526" spans="4:92">
      <c r="D5526" s="273" t="s">
        <v>83</v>
      </c>
      <c r="E5526" s="273" t="s">
        <v>404</v>
      </c>
      <c r="F5526" s="273" t="s">
        <v>408</v>
      </c>
      <c r="G5526" s="273" t="s">
        <v>713</v>
      </c>
      <c r="H5526" s="274">
        <v>45231</v>
      </c>
      <c r="I5526" s="273">
        <v>14548</v>
      </c>
      <c r="J5526" s="273">
        <v>732</v>
      </c>
      <c r="K5526" s="273">
        <v>290</v>
      </c>
      <c r="L5526" s="273" t="s">
        <v>1202</v>
      </c>
      <c r="M5526" s="273">
        <v>582.49109999999996</v>
      </c>
      <c r="N5526" s="273" t="s">
        <v>1203</v>
      </c>
      <c r="P5526" s="273" t="s">
        <v>68</v>
      </c>
      <c r="Q5526" s="273" t="s">
        <v>1012</v>
      </c>
      <c r="R5526" s="273" t="s">
        <v>70</v>
      </c>
      <c r="S5526" s="273" t="s">
        <v>1205</v>
      </c>
      <c r="T5526" s="273" t="s">
        <v>1206</v>
      </c>
      <c r="U5526" s="273" t="s">
        <v>73</v>
      </c>
      <c r="V5526" s="273" t="s">
        <v>1494</v>
      </c>
      <c r="W5526" s="273">
        <v>324335</v>
      </c>
      <c r="X5526" s="273" t="s">
        <v>64</v>
      </c>
      <c r="Y5526" s="273" t="s">
        <v>287</v>
      </c>
      <c r="Z5526" s="273" t="s">
        <v>288</v>
      </c>
      <c r="AA5526" s="273" t="s">
        <v>1060</v>
      </c>
      <c r="AB5526" s="274">
        <v>45017</v>
      </c>
      <c r="AC5526" s="273">
        <v>14966</v>
      </c>
      <c r="AD5526" s="273">
        <v>857</v>
      </c>
      <c r="AK5526" s="273">
        <v>318580</v>
      </c>
      <c r="BV5526" s="336" t="s">
        <v>64</v>
      </c>
      <c r="BW5526" s="337" t="s">
        <v>75</v>
      </c>
      <c r="BX5526" s="337" t="s">
        <v>173</v>
      </c>
      <c r="BY5526" s="337" t="s">
        <v>173</v>
      </c>
      <c r="BZ5526" s="337" t="s">
        <v>86</v>
      </c>
      <c r="CA5526" s="337" t="s">
        <v>87</v>
      </c>
      <c r="CB5526" s="337" t="s">
        <v>88</v>
      </c>
      <c r="CC5526" s="337" t="s">
        <v>89</v>
      </c>
      <c r="CD5526" s="338">
        <v>3</v>
      </c>
      <c r="CE5526" s="335">
        <v>44986</v>
      </c>
      <c r="CF5526" s="337">
        <v>4575</v>
      </c>
      <c r="CG5526" s="337" t="s">
        <v>90</v>
      </c>
      <c r="CH5526" s="337">
        <v>4575</v>
      </c>
      <c r="CI5526" s="337" t="s">
        <v>80</v>
      </c>
      <c r="CJ5526" s="337"/>
      <c r="CK5526" s="337"/>
      <c r="CL5526" s="337" t="s">
        <v>2154</v>
      </c>
      <c r="CM5526" s="337" t="s">
        <v>73</v>
      </c>
      <c r="CN5526" s="337">
        <v>3</v>
      </c>
    </row>
    <row r="5527" spans="4:92">
      <c r="D5527" s="273" t="s">
        <v>83</v>
      </c>
      <c r="E5527" s="273" t="s">
        <v>404</v>
      </c>
      <c r="F5527" s="273" t="s">
        <v>408</v>
      </c>
      <c r="G5527" s="273" t="s">
        <v>713</v>
      </c>
      <c r="H5527" s="274">
        <v>45231</v>
      </c>
      <c r="I5527" s="273">
        <v>14548</v>
      </c>
      <c r="J5527" s="273">
        <v>732</v>
      </c>
      <c r="K5527" s="273">
        <v>680000</v>
      </c>
      <c r="L5527" s="273" t="s">
        <v>66</v>
      </c>
      <c r="M5527" s="273">
        <v>78591.847529999999</v>
      </c>
      <c r="N5527" s="273" t="s">
        <v>115</v>
      </c>
      <c r="W5527" s="273">
        <v>324333</v>
      </c>
      <c r="X5527" s="273" t="s">
        <v>64</v>
      </c>
      <c r="Y5527" s="273" t="s">
        <v>287</v>
      </c>
      <c r="Z5527" s="273" t="s">
        <v>325</v>
      </c>
      <c r="AA5527" s="273" t="s">
        <v>469</v>
      </c>
      <c r="AB5527" s="274">
        <v>45261</v>
      </c>
      <c r="AC5527" s="273">
        <v>16940</v>
      </c>
      <c r="AD5527" s="273">
        <v>68</v>
      </c>
      <c r="AE5527" s="273">
        <v>0.08</v>
      </c>
      <c r="AF5527" s="273" t="s">
        <v>90</v>
      </c>
      <c r="AG5527" s="273" t="s">
        <v>1569</v>
      </c>
      <c r="AH5527" s="273" t="s">
        <v>1570</v>
      </c>
      <c r="AI5527" s="273" t="s">
        <v>199</v>
      </c>
      <c r="AJ5527" s="273" t="s">
        <v>1245</v>
      </c>
      <c r="AK5527" s="273">
        <v>318022</v>
      </c>
      <c r="BV5527" s="279" t="s">
        <v>64</v>
      </c>
      <c r="BW5527" s="280" t="s">
        <v>75</v>
      </c>
      <c r="BX5527" s="280" t="s">
        <v>173</v>
      </c>
      <c r="BY5527" s="280" t="s">
        <v>173</v>
      </c>
      <c r="BZ5527" s="280" t="s">
        <v>86</v>
      </c>
      <c r="CA5527" s="280" t="s">
        <v>87</v>
      </c>
      <c r="CB5527" s="280" t="s">
        <v>88</v>
      </c>
      <c r="CC5527" s="280" t="s">
        <v>89</v>
      </c>
      <c r="CD5527" s="281">
        <v>3</v>
      </c>
      <c r="CE5527" s="277">
        <v>44986</v>
      </c>
      <c r="CF5527" s="280">
        <v>15666</v>
      </c>
      <c r="CG5527" s="280" t="s">
        <v>90</v>
      </c>
      <c r="CH5527" s="280">
        <v>15666</v>
      </c>
      <c r="CI5527" s="280" t="s">
        <v>80</v>
      </c>
      <c r="CJ5527" s="280"/>
      <c r="CK5527" s="280"/>
      <c r="CL5527" s="280" t="s">
        <v>2154</v>
      </c>
      <c r="CM5527" s="280" t="s">
        <v>73</v>
      </c>
      <c r="CN5527" s="280">
        <v>3</v>
      </c>
    </row>
    <row r="5528" spans="4:92">
      <c r="D5528" s="273" t="s">
        <v>83</v>
      </c>
      <c r="E5528" s="273" t="s">
        <v>404</v>
      </c>
      <c r="F5528" s="273" t="s">
        <v>408</v>
      </c>
      <c r="G5528" s="273" t="s">
        <v>713</v>
      </c>
      <c r="H5528" s="274">
        <v>45231</v>
      </c>
      <c r="I5528" s="273">
        <v>14548</v>
      </c>
      <c r="J5528" s="273">
        <v>732</v>
      </c>
      <c r="K5528" s="273">
        <v>0</v>
      </c>
      <c r="L5528" s="273" t="s">
        <v>66</v>
      </c>
      <c r="N5528" s="273" t="s">
        <v>107</v>
      </c>
      <c r="W5528" s="273">
        <v>324334</v>
      </c>
      <c r="X5528" s="273" t="s">
        <v>64</v>
      </c>
      <c r="Y5528" s="273" t="s">
        <v>287</v>
      </c>
      <c r="Z5528" s="273" t="s">
        <v>325</v>
      </c>
      <c r="AA5528" s="273" t="s">
        <v>469</v>
      </c>
      <c r="AB5528" s="274">
        <v>45261</v>
      </c>
      <c r="AC5528" s="273">
        <v>16940</v>
      </c>
      <c r="AD5528" s="273">
        <v>68</v>
      </c>
      <c r="AE5528" s="273">
        <v>1.2999999999999999E-2</v>
      </c>
      <c r="AF5528" s="273" t="s">
        <v>90</v>
      </c>
      <c r="AG5528" s="273" t="s">
        <v>1874</v>
      </c>
      <c r="AH5528" s="273" t="s">
        <v>1875</v>
      </c>
      <c r="AI5528" s="273" t="s">
        <v>199</v>
      </c>
      <c r="AJ5528" s="273" t="s">
        <v>1245</v>
      </c>
      <c r="AK5528" s="273">
        <v>318028</v>
      </c>
      <c r="BV5528" s="336" t="s">
        <v>64</v>
      </c>
      <c r="BW5528" s="337" t="s">
        <v>75</v>
      </c>
      <c r="BX5528" s="337" t="s">
        <v>173</v>
      </c>
      <c r="BY5528" s="337" t="s">
        <v>173</v>
      </c>
      <c r="BZ5528" s="337" t="s">
        <v>86</v>
      </c>
      <c r="CA5528" s="337" t="s">
        <v>87</v>
      </c>
      <c r="CB5528" s="337" t="s">
        <v>88</v>
      </c>
      <c r="CC5528" s="337" t="s">
        <v>89</v>
      </c>
      <c r="CD5528" s="338">
        <v>3</v>
      </c>
      <c r="CE5528" s="335">
        <v>45017</v>
      </c>
      <c r="CF5528" s="337">
        <v>14725</v>
      </c>
      <c r="CG5528" s="337" t="s">
        <v>90</v>
      </c>
      <c r="CH5528" s="337">
        <v>14725</v>
      </c>
      <c r="CI5528" s="337" t="s">
        <v>80</v>
      </c>
      <c r="CJ5528" s="337"/>
      <c r="CK5528" s="337"/>
      <c r="CL5528" s="337" t="s">
        <v>2154</v>
      </c>
      <c r="CM5528" s="337" t="s">
        <v>73</v>
      </c>
      <c r="CN5528" s="337">
        <v>3</v>
      </c>
    </row>
    <row r="5529" spans="4:92">
      <c r="D5529" s="273" t="s">
        <v>83</v>
      </c>
      <c r="E5529" s="273" t="s">
        <v>404</v>
      </c>
      <c r="F5529" s="273" t="s">
        <v>408</v>
      </c>
      <c r="G5529" s="273" t="s">
        <v>713</v>
      </c>
      <c r="H5529" s="274">
        <v>45261</v>
      </c>
      <c r="I5529" s="273">
        <v>17008</v>
      </c>
      <c r="J5529" s="273">
        <v>732</v>
      </c>
      <c r="K5529" s="273">
        <v>290</v>
      </c>
      <c r="L5529" s="273" t="s">
        <v>1202</v>
      </c>
      <c r="M5529" s="273">
        <v>582.49109999999996</v>
      </c>
      <c r="N5529" s="273" t="s">
        <v>1203</v>
      </c>
      <c r="P5529" s="273" t="s">
        <v>68</v>
      </c>
      <c r="Q5529" s="273" t="s">
        <v>1012</v>
      </c>
      <c r="R5529" s="273" t="s">
        <v>70</v>
      </c>
      <c r="S5529" s="273" t="s">
        <v>1205</v>
      </c>
      <c r="T5529" s="273" t="s">
        <v>1206</v>
      </c>
      <c r="U5529" s="273" t="s">
        <v>73</v>
      </c>
      <c r="V5529" s="273" t="s">
        <v>1494</v>
      </c>
      <c r="W5529" s="273">
        <v>324363</v>
      </c>
      <c r="X5529" s="273" t="s">
        <v>64</v>
      </c>
      <c r="Y5529" s="273" t="s">
        <v>287</v>
      </c>
      <c r="Z5529" s="273" t="s">
        <v>325</v>
      </c>
      <c r="AA5529" s="273" t="s">
        <v>469</v>
      </c>
      <c r="AB5529" s="274">
        <v>45261</v>
      </c>
      <c r="AC5529" s="273">
        <v>16940</v>
      </c>
      <c r="AD5529" s="273">
        <v>68</v>
      </c>
      <c r="AE5529" s="273">
        <v>2.1309999999999998</v>
      </c>
      <c r="AF5529" s="273" t="s">
        <v>90</v>
      </c>
      <c r="AG5529" s="273" t="s">
        <v>1573</v>
      </c>
      <c r="AH5529" s="273" t="s">
        <v>1574</v>
      </c>
      <c r="AI5529" s="273" t="s">
        <v>123</v>
      </c>
      <c r="AJ5529" s="273" t="s">
        <v>200</v>
      </c>
      <c r="AK5529" s="273">
        <v>318034</v>
      </c>
      <c r="BV5529" s="279" t="s">
        <v>64</v>
      </c>
      <c r="BW5529" s="280" t="s">
        <v>75</v>
      </c>
      <c r="BX5529" s="280" t="s">
        <v>173</v>
      </c>
      <c r="BY5529" s="280" t="s">
        <v>173</v>
      </c>
      <c r="BZ5529" s="280" t="s">
        <v>86</v>
      </c>
      <c r="CA5529" s="280" t="s">
        <v>87</v>
      </c>
      <c r="CB5529" s="280" t="s">
        <v>88</v>
      </c>
      <c r="CC5529" s="280" t="s">
        <v>89</v>
      </c>
      <c r="CD5529" s="281">
        <v>3</v>
      </c>
      <c r="CE5529" s="277">
        <v>45017</v>
      </c>
      <c r="CF5529" s="280">
        <v>1006</v>
      </c>
      <c r="CG5529" s="280" t="s">
        <v>90</v>
      </c>
      <c r="CH5529" s="280">
        <v>1006</v>
      </c>
      <c r="CI5529" s="280" t="s">
        <v>80</v>
      </c>
      <c r="CJ5529" s="280"/>
      <c r="CK5529" s="280"/>
      <c r="CL5529" s="280" t="s">
        <v>2154</v>
      </c>
      <c r="CM5529" s="280" t="s">
        <v>73</v>
      </c>
      <c r="CN5529" s="280">
        <v>3</v>
      </c>
    </row>
    <row r="5530" spans="4:92">
      <c r="D5530" s="273" t="s">
        <v>83</v>
      </c>
      <c r="E5530" s="273" t="s">
        <v>404</v>
      </c>
      <c r="F5530" s="273" t="s">
        <v>408</v>
      </c>
      <c r="G5530" s="273" t="s">
        <v>713</v>
      </c>
      <c r="H5530" s="274">
        <v>45261</v>
      </c>
      <c r="I5530" s="273">
        <v>17008</v>
      </c>
      <c r="J5530" s="273">
        <v>732</v>
      </c>
      <c r="K5530" s="273">
        <v>577000</v>
      </c>
      <c r="L5530" s="273" t="s">
        <v>66</v>
      </c>
      <c r="M5530" s="273">
        <v>66930.585300000006</v>
      </c>
      <c r="N5530" s="273" t="s">
        <v>115</v>
      </c>
      <c r="W5530" s="273">
        <v>324361</v>
      </c>
      <c r="X5530" s="273" t="s">
        <v>64</v>
      </c>
      <c r="Y5530" s="273" t="s">
        <v>287</v>
      </c>
      <c r="Z5530" s="273" t="s">
        <v>325</v>
      </c>
      <c r="AA5530" s="273" t="s">
        <v>469</v>
      </c>
      <c r="AB5530" s="274">
        <v>45261</v>
      </c>
      <c r="AC5530" s="273">
        <v>16940</v>
      </c>
      <c r="AD5530" s="273">
        <v>68</v>
      </c>
      <c r="AE5530" s="273">
        <v>0.26600000000000001</v>
      </c>
      <c r="AF5530" s="273" t="s">
        <v>90</v>
      </c>
      <c r="AG5530" s="273" t="s">
        <v>1575</v>
      </c>
      <c r="AH5530" s="273" t="s">
        <v>1576</v>
      </c>
      <c r="AI5530" s="273" t="s">
        <v>123</v>
      </c>
      <c r="AJ5530" s="273" t="s">
        <v>200</v>
      </c>
      <c r="AK5530" s="273">
        <v>318040</v>
      </c>
      <c r="BV5530" s="336" t="s">
        <v>64</v>
      </c>
      <c r="BW5530" s="337" t="s">
        <v>75</v>
      </c>
      <c r="BX5530" s="337" t="s">
        <v>173</v>
      </c>
      <c r="BY5530" s="337" t="s">
        <v>173</v>
      </c>
      <c r="BZ5530" s="337" t="s">
        <v>86</v>
      </c>
      <c r="CA5530" s="337" t="s">
        <v>87</v>
      </c>
      <c r="CB5530" s="337" t="s">
        <v>88</v>
      </c>
      <c r="CC5530" s="337" t="s">
        <v>89</v>
      </c>
      <c r="CD5530" s="338">
        <v>3</v>
      </c>
      <c r="CE5530" s="335">
        <v>45017</v>
      </c>
      <c r="CF5530" s="337">
        <v>3766</v>
      </c>
      <c r="CG5530" s="337" t="s">
        <v>90</v>
      </c>
      <c r="CH5530" s="337">
        <v>3766</v>
      </c>
      <c r="CI5530" s="337" t="s">
        <v>80</v>
      </c>
      <c r="CJ5530" s="337"/>
      <c r="CK5530" s="337"/>
      <c r="CL5530" s="337" t="s">
        <v>2154</v>
      </c>
      <c r="CM5530" s="337" t="s">
        <v>73</v>
      </c>
      <c r="CN5530" s="337">
        <v>3</v>
      </c>
    </row>
    <row r="5531" spans="4:92">
      <c r="D5531" s="273" t="s">
        <v>83</v>
      </c>
      <c r="E5531" s="273" t="s">
        <v>404</v>
      </c>
      <c r="F5531" s="273" t="s">
        <v>408</v>
      </c>
      <c r="G5531" s="273" t="s">
        <v>713</v>
      </c>
      <c r="H5531" s="274">
        <v>45261</v>
      </c>
      <c r="I5531" s="273">
        <v>17008</v>
      </c>
      <c r="J5531" s="273">
        <v>732</v>
      </c>
      <c r="K5531" s="273">
        <v>0</v>
      </c>
      <c r="L5531" s="273" t="s">
        <v>66</v>
      </c>
      <c r="N5531" s="273" t="s">
        <v>107</v>
      </c>
      <c r="W5531" s="273">
        <v>324362</v>
      </c>
      <c r="X5531" s="273" t="s">
        <v>64</v>
      </c>
      <c r="Y5531" s="273" t="s">
        <v>287</v>
      </c>
      <c r="Z5531" s="273" t="s">
        <v>325</v>
      </c>
      <c r="AA5531" s="273" t="s">
        <v>469</v>
      </c>
      <c r="AB5531" s="274">
        <v>45261</v>
      </c>
      <c r="AC5531" s="273">
        <v>16940</v>
      </c>
      <c r="AD5531" s="273">
        <v>68</v>
      </c>
      <c r="AE5531" s="273">
        <v>16.829999999999998</v>
      </c>
      <c r="AF5531" s="273" t="s">
        <v>90</v>
      </c>
      <c r="AG5531" s="273" t="s">
        <v>1577</v>
      </c>
      <c r="AH5531" s="273" t="s">
        <v>1578</v>
      </c>
      <c r="AI5531" s="273" t="s">
        <v>123</v>
      </c>
      <c r="AJ5531" s="273" t="s">
        <v>200</v>
      </c>
      <c r="AK5531" s="273">
        <v>318046</v>
      </c>
      <c r="BV5531" s="279" t="s">
        <v>64</v>
      </c>
      <c r="BW5531" s="280" t="s">
        <v>75</v>
      </c>
      <c r="BX5531" s="280" t="s">
        <v>173</v>
      </c>
      <c r="BY5531" s="280" t="s">
        <v>173</v>
      </c>
      <c r="BZ5531" s="280" t="s">
        <v>86</v>
      </c>
      <c r="CA5531" s="280" t="s">
        <v>87</v>
      </c>
      <c r="CB5531" s="280" t="s">
        <v>101</v>
      </c>
      <c r="CC5531" s="280" t="s">
        <v>102</v>
      </c>
      <c r="CD5531" s="281">
        <v>4</v>
      </c>
      <c r="CE5531" s="277">
        <v>45017</v>
      </c>
      <c r="CF5531" s="280">
        <v>10017.56</v>
      </c>
      <c r="CG5531" s="280" t="s">
        <v>1495</v>
      </c>
      <c r="CH5531" s="280">
        <v>1440.0242499999999</v>
      </c>
      <c r="CI5531" s="280" t="s">
        <v>104</v>
      </c>
      <c r="CJ5531" s="280"/>
      <c r="CK5531" s="280"/>
      <c r="CL5531" s="280" t="s">
        <v>2153</v>
      </c>
      <c r="CM5531" s="280" t="s">
        <v>73</v>
      </c>
      <c r="CN5531" s="280">
        <v>3</v>
      </c>
    </row>
    <row r="5532" spans="4:92">
      <c r="D5532" s="273" t="s">
        <v>83</v>
      </c>
      <c r="E5532" s="273" t="s">
        <v>404</v>
      </c>
      <c r="F5532" s="273" t="s">
        <v>596</v>
      </c>
      <c r="G5532" s="273" t="s">
        <v>721</v>
      </c>
      <c r="H5532" s="274">
        <v>44927</v>
      </c>
      <c r="I5532" s="273">
        <v>11203</v>
      </c>
      <c r="J5532" s="273">
        <v>734</v>
      </c>
      <c r="W5532" s="273">
        <v>138774</v>
      </c>
      <c r="X5532" s="273" t="s">
        <v>64</v>
      </c>
      <c r="Y5532" s="273" t="s">
        <v>287</v>
      </c>
      <c r="Z5532" s="273" t="s">
        <v>325</v>
      </c>
      <c r="AA5532" s="273" t="s">
        <v>469</v>
      </c>
      <c r="AB5532" s="274">
        <v>45261</v>
      </c>
      <c r="AC5532" s="273">
        <v>16940</v>
      </c>
      <c r="AD5532" s="273">
        <v>68</v>
      </c>
      <c r="AE5532" s="273">
        <v>3.2320000000000002</v>
      </c>
      <c r="AF5532" s="273" t="s">
        <v>90</v>
      </c>
      <c r="AG5532" s="273" t="s">
        <v>1579</v>
      </c>
      <c r="AH5532" s="273" t="s">
        <v>1580</v>
      </c>
      <c r="AI5532" s="273" t="s">
        <v>123</v>
      </c>
      <c r="AJ5532" s="273" t="s">
        <v>200</v>
      </c>
      <c r="AK5532" s="273">
        <v>318052</v>
      </c>
      <c r="BV5532" s="336" t="s">
        <v>64</v>
      </c>
      <c r="BW5532" s="337" t="s">
        <v>75</v>
      </c>
      <c r="BX5532" s="337" t="s">
        <v>173</v>
      </c>
      <c r="BY5532" s="337" t="s">
        <v>173</v>
      </c>
      <c r="BZ5532" s="337" t="s">
        <v>86</v>
      </c>
      <c r="CA5532" s="337" t="s">
        <v>87</v>
      </c>
      <c r="CB5532" s="337" t="s">
        <v>101</v>
      </c>
      <c r="CC5532" s="337" t="s">
        <v>102</v>
      </c>
      <c r="CD5532" s="338">
        <v>4</v>
      </c>
      <c r="CE5532" s="335">
        <v>45017</v>
      </c>
      <c r="CF5532" s="337">
        <v>49476</v>
      </c>
      <c r="CG5532" s="337" t="s">
        <v>1495</v>
      </c>
      <c r="CH5532" s="337">
        <v>7112.1750000000002</v>
      </c>
      <c r="CI5532" s="337" t="s">
        <v>104</v>
      </c>
      <c r="CJ5532" s="337"/>
      <c r="CK5532" s="337"/>
      <c r="CL5532" s="337" t="s">
        <v>2153</v>
      </c>
      <c r="CM5532" s="337" t="s">
        <v>73</v>
      </c>
      <c r="CN5532" s="337">
        <v>3</v>
      </c>
    </row>
    <row r="5533" spans="4:92">
      <c r="D5533" s="273" t="s">
        <v>83</v>
      </c>
      <c r="E5533" s="273" t="s">
        <v>287</v>
      </c>
      <c r="F5533" s="273" t="s">
        <v>484</v>
      </c>
      <c r="G5533" s="273" t="s">
        <v>485</v>
      </c>
      <c r="H5533" s="274">
        <v>45261</v>
      </c>
      <c r="I5533" s="273">
        <v>17048</v>
      </c>
      <c r="J5533" s="273">
        <v>807</v>
      </c>
      <c r="K5533" s="273">
        <v>245670</v>
      </c>
      <c r="L5533" s="273" t="s">
        <v>66</v>
      </c>
      <c r="M5533" s="273">
        <v>12262.061100000001</v>
      </c>
      <c r="N5533" s="273" t="s">
        <v>964</v>
      </c>
      <c r="P5533" s="273" t="s">
        <v>68</v>
      </c>
      <c r="Q5533" s="273" t="s">
        <v>1496</v>
      </c>
      <c r="R5533" s="273" t="s">
        <v>70</v>
      </c>
      <c r="S5533" s="273" t="s">
        <v>1538</v>
      </c>
      <c r="T5533" s="273" t="s">
        <v>1539</v>
      </c>
      <c r="U5533" s="273" t="s">
        <v>73</v>
      </c>
      <c r="V5533" s="273" t="s">
        <v>1540</v>
      </c>
      <c r="W5533" s="273">
        <v>325381</v>
      </c>
      <c r="X5533" s="273" t="s">
        <v>64</v>
      </c>
      <c r="Y5533" s="273" t="s">
        <v>287</v>
      </c>
      <c r="Z5533" s="273" t="s">
        <v>325</v>
      </c>
      <c r="AA5533" s="273" t="s">
        <v>469</v>
      </c>
      <c r="AB5533" s="274">
        <v>45261</v>
      </c>
      <c r="AC5533" s="273">
        <v>16940</v>
      </c>
      <c r="AD5533" s="273">
        <v>68</v>
      </c>
      <c r="AE5533" s="273">
        <v>0.22600000000000001</v>
      </c>
      <c r="AF5533" s="273" t="s">
        <v>90</v>
      </c>
      <c r="AG5533" s="273" t="s">
        <v>1582</v>
      </c>
      <c r="AH5533" s="273" t="s">
        <v>1583</v>
      </c>
      <c r="AI5533" s="273" t="s">
        <v>123</v>
      </c>
      <c r="AJ5533" s="273" t="s">
        <v>200</v>
      </c>
      <c r="AK5533" s="273">
        <v>318058</v>
      </c>
      <c r="BV5533" s="279" t="s">
        <v>64</v>
      </c>
      <c r="BW5533" s="280" t="s">
        <v>75</v>
      </c>
      <c r="BX5533" s="280" t="s">
        <v>173</v>
      </c>
      <c r="BY5533" s="280" t="s">
        <v>173</v>
      </c>
      <c r="BZ5533" s="280" t="s">
        <v>86</v>
      </c>
      <c r="CA5533" s="280" t="s">
        <v>87</v>
      </c>
      <c r="CB5533" s="280" t="s">
        <v>101</v>
      </c>
      <c r="CC5533" s="280" t="s">
        <v>102</v>
      </c>
      <c r="CD5533" s="281">
        <v>4</v>
      </c>
      <c r="CE5533" s="277">
        <v>45017</v>
      </c>
      <c r="CF5533" s="280">
        <v>3380.16</v>
      </c>
      <c r="CG5533" s="280" t="s">
        <v>1495</v>
      </c>
      <c r="CH5533" s="280">
        <v>485.89800000000002</v>
      </c>
      <c r="CI5533" s="280" t="s">
        <v>104</v>
      </c>
      <c r="CJ5533" s="280"/>
      <c r="CK5533" s="280"/>
      <c r="CL5533" s="280" t="s">
        <v>2153</v>
      </c>
      <c r="CM5533" s="280" t="s">
        <v>73</v>
      </c>
      <c r="CN5533" s="280">
        <v>3</v>
      </c>
    </row>
    <row r="5534" spans="4:92">
      <c r="D5534" s="273" t="s">
        <v>83</v>
      </c>
      <c r="E5534" s="273" t="s">
        <v>287</v>
      </c>
      <c r="F5534" s="273" t="s">
        <v>484</v>
      </c>
      <c r="G5534" s="273" t="s">
        <v>485</v>
      </c>
      <c r="H5534" s="274">
        <v>45261</v>
      </c>
      <c r="I5534" s="273">
        <v>17048</v>
      </c>
      <c r="J5534" s="273">
        <v>807</v>
      </c>
      <c r="K5534" s="273">
        <v>0</v>
      </c>
      <c r="L5534" s="273" t="s">
        <v>66</v>
      </c>
      <c r="M5534" s="273">
        <v>0</v>
      </c>
      <c r="N5534" s="273" t="s">
        <v>115</v>
      </c>
      <c r="W5534" s="273">
        <v>325379</v>
      </c>
      <c r="X5534" s="273" t="s">
        <v>64</v>
      </c>
      <c r="Y5534" s="273" t="s">
        <v>287</v>
      </c>
      <c r="Z5534" s="273" t="s">
        <v>325</v>
      </c>
      <c r="AA5534" s="273" t="s">
        <v>469</v>
      </c>
      <c r="AB5534" s="274">
        <v>45261</v>
      </c>
      <c r="AC5534" s="273">
        <v>16940</v>
      </c>
      <c r="AD5534" s="273">
        <v>68</v>
      </c>
      <c r="AE5534" s="273">
        <v>6.7000000000000004E-2</v>
      </c>
      <c r="AF5534" s="273" t="s">
        <v>90</v>
      </c>
      <c r="AG5534" s="273" t="s">
        <v>2006</v>
      </c>
      <c r="AH5534" s="273" t="s">
        <v>2007</v>
      </c>
      <c r="AI5534" s="273" t="s">
        <v>123</v>
      </c>
      <c r="AJ5534" s="273" t="s">
        <v>200</v>
      </c>
      <c r="AK5534" s="273">
        <v>318064</v>
      </c>
      <c r="BV5534" s="336" t="s">
        <v>64</v>
      </c>
      <c r="BW5534" s="337" t="s">
        <v>75</v>
      </c>
      <c r="BX5534" s="337" t="s">
        <v>173</v>
      </c>
      <c r="BY5534" s="337" t="s">
        <v>173</v>
      </c>
      <c r="BZ5534" s="337" t="s">
        <v>110</v>
      </c>
      <c r="CA5534" s="337" t="s">
        <v>111</v>
      </c>
      <c r="CB5534" s="337" t="s">
        <v>112</v>
      </c>
      <c r="CC5534" s="337" t="s">
        <v>113</v>
      </c>
      <c r="CD5534" s="338">
        <v>4</v>
      </c>
      <c r="CE5534" s="335">
        <v>45017</v>
      </c>
      <c r="CF5534" s="337"/>
      <c r="CG5534" s="337"/>
      <c r="CH5534" s="337"/>
      <c r="CI5534" s="337" t="s">
        <v>80</v>
      </c>
      <c r="CJ5534" s="337"/>
      <c r="CK5534" s="337"/>
      <c r="CL5534" s="337"/>
      <c r="CM5534" s="337" t="s">
        <v>73</v>
      </c>
      <c r="CN5534" s="337">
        <v>3</v>
      </c>
    </row>
    <row r="5535" spans="4:92">
      <c r="D5535" s="273" t="s">
        <v>83</v>
      </c>
      <c r="E5535" s="273" t="s">
        <v>287</v>
      </c>
      <c r="F5535" s="273" t="s">
        <v>484</v>
      </c>
      <c r="G5535" s="273" t="s">
        <v>485</v>
      </c>
      <c r="H5535" s="274">
        <v>45261</v>
      </c>
      <c r="I5535" s="273">
        <v>17048</v>
      </c>
      <c r="J5535" s="273">
        <v>807</v>
      </c>
      <c r="K5535" s="273">
        <v>0</v>
      </c>
      <c r="L5535" s="273" t="s">
        <v>66</v>
      </c>
      <c r="N5535" s="273" t="s">
        <v>107</v>
      </c>
      <c r="W5535" s="273">
        <v>325380</v>
      </c>
      <c r="X5535" s="273" t="s">
        <v>64</v>
      </c>
      <c r="Y5535" s="273" t="s">
        <v>287</v>
      </c>
      <c r="Z5535" s="273" t="s">
        <v>325</v>
      </c>
      <c r="AA5535" s="273" t="s">
        <v>469</v>
      </c>
      <c r="AB5535" s="274">
        <v>45261</v>
      </c>
      <c r="AC5535" s="273">
        <v>16940</v>
      </c>
      <c r="AD5535" s="273">
        <v>68</v>
      </c>
      <c r="AE5535" s="273">
        <v>7.0000000000000001E-3</v>
      </c>
      <c r="AF5535" s="273" t="s">
        <v>90</v>
      </c>
      <c r="AG5535" s="273" t="s">
        <v>2158</v>
      </c>
      <c r="AH5535" s="273" t="s">
        <v>2159</v>
      </c>
      <c r="AI5535" s="273" t="s">
        <v>123</v>
      </c>
      <c r="AJ5535" s="273" t="s">
        <v>200</v>
      </c>
      <c r="AK5535" s="273">
        <v>318070</v>
      </c>
      <c r="BV5535" s="279" t="s">
        <v>64</v>
      </c>
      <c r="BW5535" s="280" t="s">
        <v>75</v>
      </c>
      <c r="BX5535" s="280" t="s">
        <v>173</v>
      </c>
      <c r="BY5535" s="280" t="s">
        <v>173</v>
      </c>
      <c r="BZ5535" s="280" t="s">
        <v>110</v>
      </c>
      <c r="CA5535" s="280" t="s">
        <v>111</v>
      </c>
      <c r="CB5535" s="280" t="s">
        <v>117</v>
      </c>
      <c r="CC5535" s="280" t="s">
        <v>118</v>
      </c>
      <c r="CD5535" s="281">
        <v>5</v>
      </c>
      <c r="CE5535" s="277">
        <v>45017</v>
      </c>
      <c r="CF5535" s="280"/>
      <c r="CG5535" s="280"/>
      <c r="CH5535" s="280"/>
      <c r="CI5535" s="280" t="s">
        <v>104</v>
      </c>
      <c r="CJ5535" s="280"/>
      <c r="CK5535" s="280"/>
      <c r="CL5535" s="280"/>
      <c r="CM5535" s="280" t="s">
        <v>73</v>
      </c>
      <c r="CN5535" s="280">
        <v>3</v>
      </c>
    </row>
    <row r="5536" spans="4:92">
      <c r="D5536" s="273" t="s">
        <v>83</v>
      </c>
      <c r="E5536" s="273" t="s">
        <v>287</v>
      </c>
      <c r="F5536" s="273" t="s">
        <v>1034</v>
      </c>
      <c r="G5536" s="273" t="s">
        <v>1037</v>
      </c>
      <c r="H5536" s="274">
        <v>44927</v>
      </c>
      <c r="I5536" s="273">
        <v>11265</v>
      </c>
      <c r="J5536" s="273">
        <v>850</v>
      </c>
      <c r="W5536" s="273">
        <v>140572</v>
      </c>
      <c r="X5536" s="273" t="s">
        <v>64</v>
      </c>
      <c r="Y5536" s="273" t="s">
        <v>287</v>
      </c>
      <c r="Z5536" s="273" t="s">
        <v>325</v>
      </c>
      <c r="AA5536" s="273" t="s">
        <v>469</v>
      </c>
      <c r="AB5536" s="274">
        <v>45261</v>
      </c>
      <c r="AC5536" s="273">
        <v>16940</v>
      </c>
      <c r="AD5536" s="273">
        <v>68</v>
      </c>
      <c r="AE5536" s="273">
        <v>0.12</v>
      </c>
      <c r="AF5536" s="273" t="s">
        <v>90</v>
      </c>
      <c r="AG5536" s="273" t="s">
        <v>1584</v>
      </c>
      <c r="AH5536" s="273" t="s">
        <v>1286</v>
      </c>
      <c r="AI5536" s="273" t="s">
        <v>123</v>
      </c>
      <c r="AJ5536" s="273" t="s">
        <v>1245</v>
      </c>
      <c r="AK5536" s="273">
        <v>318076</v>
      </c>
      <c r="BV5536" s="336" t="s">
        <v>64</v>
      </c>
      <c r="BW5536" s="337" t="s">
        <v>75</v>
      </c>
      <c r="BX5536" s="337" t="s">
        <v>173</v>
      </c>
      <c r="BY5536" s="337" t="s">
        <v>173</v>
      </c>
      <c r="BZ5536" s="337" t="s">
        <v>126</v>
      </c>
      <c r="CA5536" s="337" t="s">
        <v>127</v>
      </c>
      <c r="CB5536" s="337" t="s">
        <v>128</v>
      </c>
      <c r="CC5536" s="337" t="s">
        <v>129</v>
      </c>
      <c r="CD5536" s="338">
        <v>6</v>
      </c>
      <c r="CE5536" s="335">
        <v>45017</v>
      </c>
      <c r="CF5536" s="337"/>
      <c r="CG5536" s="337"/>
      <c r="CH5536" s="337"/>
      <c r="CI5536" s="337" t="s">
        <v>80</v>
      </c>
      <c r="CJ5536" s="337"/>
      <c r="CK5536" s="337"/>
      <c r="CL5536" s="337"/>
      <c r="CM5536" s="337" t="s">
        <v>73</v>
      </c>
      <c r="CN5536" s="337">
        <v>3</v>
      </c>
    </row>
    <row r="5537" spans="4:92">
      <c r="D5537" s="273" t="s">
        <v>83</v>
      </c>
      <c r="E5537" s="273" t="s">
        <v>287</v>
      </c>
      <c r="F5537" s="273" t="s">
        <v>1034</v>
      </c>
      <c r="G5537" s="273" t="s">
        <v>1037</v>
      </c>
      <c r="H5537" s="274">
        <v>44927</v>
      </c>
      <c r="I5537" s="273">
        <v>11265</v>
      </c>
      <c r="J5537" s="273">
        <v>850</v>
      </c>
      <c r="K5537" s="273">
        <v>0</v>
      </c>
      <c r="L5537" s="273" t="s">
        <v>66</v>
      </c>
      <c r="N5537" s="273" t="s">
        <v>107</v>
      </c>
      <c r="W5537" s="273">
        <v>140597</v>
      </c>
      <c r="X5537" s="273" t="s">
        <v>64</v>
      </c>
      <c r="Y5537" s="273" t="s">
        <v>287</v>
      </c>
      <c r="Z5537" s="273" t="s">
        <v>325</v>
      </c>
      <c r="AA5537" s="273" t="s">
        <v>469</v>
      </c>
      <c r="AB5537" s="274">
        <v>45261</v>
      </c>
      <c r="AC5537" s="273">
        <v>16941</v>
      </c>
      <c r="AD5537" s="273">
        <v>68</v>
      </c>
      <c r="AK5537" s="273">
        <v>336590</v>
      </c>
      <c r="BV5537" s="279" t="s">
        <v>64</v>
      </c>
      <c r="BW5537" s="280" t="s">
        <v>75</v>
      </c>
      <c r="BX5537" s="280" t="s">
        <v>173</v>
      </c>
      <c r="BY5537" s="280" t="s">
        <v>173</v>
      </c>
      <c r="BZ5537" s="280" t="s">
        <v>151</v>
      </c>
      <c r="CA5537" s="280" t="s">
        <v>152</v>
      </c>
      <c r="CB5537" s="280" t="s">
        <v>153</v>
      </c>
      <c r="CC5537" s="280" t="s">
        <v>154</v>
      </c>
      <c r="CD5537" s="281">
        <v>10</v>
      </c>
      <c r="CE5537" s="277">
        <v>45017</v>
      </c>
      <c r="CF5537" s="280">
        <v>7099</v>
      </c>
      <c r="CG5537" s="280" t="s">
        <v>90</v>
      </c>
      <c r="CH5537" s="280">
        <v>7099</v>
      </c>
      <c r="CI5537" s="280" t="s">
        <v>80</v>
      </c>
      <c r="CJ5537" s="280"/>
      <c r="CK5537" s="280"/>
      <c r="CL5537" s="280" t="s">
        <v>2160</v>
      </c>
      <c r="CM5537" s="280" t="s">
        <v>73</v>
      </c>
      <c r="CN5537" s="280">
        <v>3</v>
      </c>
    </row>
    <row r="5538" spans="4:92">
      <c r="D5538" s="273" t="s">
        <v>83</v>
      </c>
      <c r="E5538" s="273" t="s">
        <v>287</v>
      </c>
      <c r="F5538" s="273" t="s">
        <v>1034</v>
      </c>
      <c r="G5538" s="273" t="s">
        <v>1037</v>
      </c>
      <c r="H5538" s="274">
        <v>44927</v>
      </c>
      <c r="I5538" s="273">
        <v>11265</v>
      </c>
      <c r="J5538" s="273">
        <v>850</v>
      </c>
      <c r="K5538" s="273">
        <v>171</v>
      </c>
      <c r="L5538" s="273" t="s">
        <v>66</v>
      </c>
      <c r="M5538" s="273">
        <v>55.559843000000001</v>
      </c>
      <c r="N5538" s="273" t="s">
        <v>115</v>
      </c>
      <c r="W5538" s="273">
        <v>140596</v>
      </c>
      <c r="X5538" s="273" t="s">
        <v>64</v>
      </c>
      <c r="Y5538" s="273" t="s">
        <v>287</v>
      </c>
      <c r="Z5538" s="273" t="s">
        <v>892</v>
      </c>
      <c r="AA5538" s="273" t="s">
        <v>1067</v>
      </c>
      <c r="AB5538" s="274">
        <v>44927</v>
      </c>
      <c r="AC5538" s="273">
        <v>14824</v>
      </c>
      <c r="AD5538" s="273">
        <v>861</v>
      </c>
      <c r="AK5538" s="273">
        <v>278026</v>
      </c>
      <c r="BV5538" s="336" t="s">
        <v>64</v>
      </c>
      <c r="BW5538" s="337" t="s">
        <v>75</v>
      </c>
      <c r="BX5538" s="337" t="s">
        <v>173</v>
      </c>
      <c r="BY5538" s="337" t="s">
        <v>173</v>
      </c>
      <c r="BZ5538" s="337" t="s">
        <v>138</v>
      </c>
      <c r="CA5538" s="337" t="s">
        <v>139</v>
      </c>
      <c r="CB5538" s="337" t="s">
        <v>140</v>
      </c>
      <c r="CC5538" s="337" t="s">
        <v>141</v>
      </c>
      <c r="CD5538" s="338">
        <v>9</v>
      </c>
      <c r="CE5538" s="335">
        <v>45017</v>
      </c>
      <c r="CF5538" s="337">
        <v>0</v>
      </c>
      <c r="CG5538" s="337" t="s">
        <v>90</v>
      </c>
      <c r="CH5538" s="337">
        <v>0</v>
      </c>
      <c r="CI5538" s="337" t="s">
        <v>80</v>
      </c>
      <c r="CJ5538" s="337"/>
      <c r="CK5538" s="337"/>
      <c r="CL5538" s="337"/>
      <c r="CM5538" s="337" t="s">
        <v>73</v>
      </c>
      <c r="CN5538" s="337">
        <v>3</v>
      </c>
    </row>
    <row r="5539" spans="4:92">
      <c r="D5539" s="273" t="s">
        <v>83</v>
      </c>
      <c r="E5539" s="273" t="s">
        <v>287</v>
      </c>
      <c r="F5539" s="273" t="s">
        <v>1034</v>
      </c>
      <c r="G5539" s="273" t="s">
        <v>1037</v>
      </c>
      <c r="H5539" s="274">
        <v>44927</v>
      </c>
      <c r="I5539" s="273">
        <v>17175</v>
      </c>
      <c r="J5539" s="273">
        <v>850</v>
      </c>
      <c r="K5539" s="273">
        <v>2</v>
      </c>
      <c r="L5539" s="273" t="s">
        <v>1202</v>
      </c>
      <c r="M5539" s="273">
        <v>15.98175</v>
      </c>
      <c r="N5539" s="273" t="s">
        <v>1203</v>
      </c>
      <c r="P5539" s="273" t="s">
        <v>1204</v>
      </c>
      <c r="Q5539" s="273" t="s">
        <v>1496</v>
      </c>
      <c r="R5539" s="273" t="s">
        <v>70</v>
      </c>
      <c r="S5539" s="273" t="s">
        <v>1521</v>
      </c>
      <c r="T5539" s="273" t="s">
        <v>1600</v>
      </c>
      <c r="U5539" s="273" t="s">
        <v>1523</v>
      </c>
      <c r="V5539" s="273" t="s">
        <v>1601</v>
      </c>
      <c r="W5539" s="273">
        <v>329298</v>
      </c>
      <c r="X5539" s="273" t="s">
        <v>64</v>
      </c>
      <c r="Y5539" s="273" t="s">
        <v>287</v>
      </c>
      <c r="Z5539" s="273" t="s">
        <v>325</v>
      </c>
      <c r="AA5539" s="273" t="s">
        <v>469</v>
      </c>
      <c r="AB5539" s="274">
        <v>45108</v>
      </c>
      <c r="AC5539" s="273">
        <v>12768</v>
      </c>
      <c r="AD5539" s="273">
        <v>68</v>
      </c>
      <c r="AE5539" s="273">
        <v>0.84499999999999997</v>
      </c>
      <c r="AF5539" s="273" t="s">
        <v>90</v>
      </c>
      <c r="AG5539" s="273" t="s">
        <v>2161</v>
      </c>
      <c r="AH5539" s="273" t="s">
        <v>1566</v>
      </c>
      <c r="AI5539" s="273" t="s">
        <v>123</v>
      </c>
      <c r="AJ5539" s="273" t="s">
        <v>1245</v>
      </c>
      <c r="AK5539" s="273">
        <v>206688</v>
      </c>
      <c r="BV5539" s="279" t="s">
        <v>64</v>
      </c>
      <c r="BW5539" s="280" t="s">
        <v>75</v>
      </c>
      <c r="BX5539" s="280" t="s">
        <v>173</v>
      </c>
      <c r="BY5539" s="280" t="s">
        <v>173</v>
      </c>
      <c r="BZ5539" s="280" t="s">
        <v>126</v>
      </c>
      <c r="CA5539" s="280" t="s">
        <v>127</v>
      </c>
      <c r="CB5539" s="280" t="s">
        <v>133</v>
      </c>
      <c r="CC5539" s="280" t="s">
        <v>134</v>
      </c>
      <c r="CD5539" s="281">
        <v>7</v>
      </c>
      <c r="CE5539" s="277">
        <v>45017</v>
      </c>
      <c r="CF5539" s="280"/>
      <c r="CG5539" s="280"/>
      <c r="CH5539" s="280"/>
      <c r="CI5539" s="280" t="s">
        <v>104</v>
      </c>
      <c r="CJ5539" s="280"/>
      <c r="CK5539" s="280"/>
      <c r="CL5539" s="280"/>
      <c r="CM5539" s="280" t="s">
        <v>73</v>
      </c>
      <c r="CN5539" s="280">
        <v>3</v>
      </c>
    </row>
    <row r="5540" spans="4:92">
      <c r="D5540" s="273" t="s">
        <v>83</v>
      </c>
      <c r="E5540" s="273" t="s">
        <v>287</v>
      </c>
      <c r="F5540" s="273" t="s">
        <v>1034</v>
      </c>
      <c r="G5540" s="273" t="s">
        <v>1037</v>
      </c>
      <c r="H5540" s="274">
        <v>44958</v>
      </c>
      <c r="I5540" s="273">
        <v>11427</v>
      </c>
      <c r="J5540" s="273">
        <v>850</v>
      </c>
      <c r="W5540" s="273">
        <v>145270</v>
      </c>
      <c r="X5540" s="273" t="s">
        <v>64</v>
      </c>
      <c r="Y5540" s="273" t="s">
        <v>287</v>
      </c>
      <c r="Z5540" s="273" t="s">
        <v>325</v>
      </c>
      <c r="AA5540" s="273" t="s">
        <v>469</v>
      </c>
      <c r="AB5540" s="274">
        <v>45108</v>
      </c>
      <c r="AC5540" s="273">
        <v>12768</v>
      </c>
      <c r="AD5540" s="273">
        <v>68</v>
      </c>
      <c r="AE5540" s="273">
        <v>4.8000000000000001E-2</v>
      </c>
      <c r="AF5540" s="273" t="s">
        <v>90</v>
      </c>
      <c r="AG5540" s="273" t="s">
        <v>1567</v>
      </c>
      <c r="AH5540" s="273" t="s">
        <v>1568</v>
      </c>
      <c r="AI5540" s="273" t="s">
        <v>199</v>
      </c>
      <c r="AJ5540" s="273" t="s">
        <v>1245</v>
      </c>
      <c r="AK5540" s="273">
        <v>206694</v>
      </c>
      <c r="BV5540" s="336" t="s">
        <v>64</v>
      </c>
      <c r="BW5540" s="337" t="s">
        <v>75</v>
      </c>
      <c r="BX5540" s="337" t="s">
        <v>173</v>
      </c>
      <c r="BY5540" s="337" t="s">
        <v>173</v>
      </c>
      <c r="BZ5540" s="337" t="s">
        <v>167</v>
      </c>
      <c r="CA5540" s="337" t="s">
        <v>168</v>
      </c>
      <c r="CB5540" s="337" t="s">
        <v>169</v>
      </c>
      <c r="CC5540" s="337" t="s">
        <v>170</v>
      </c>
      <c r="CD5540" s="338">
        <v>12</v>
      </c>
      <c r="CE5540" s="335">
        <v>45017</v>
      </c>
      <c r="CF5540" s="337">
        <v>0</v>
      </c>
      <c r="CG5540" s="337" t="s">
        <v>90</v>
      </c>
      <c r="CH5540" s="337">
        <v>0</v>
      </c>
      <c r="CI5540" s="337" t="s">
        <v>80</v>
      </c>
      <c r="CJ5540" s="337"/>
      <c r="CK5540" s="337"/>
      <c r="CL5540" s="337"/>
      <c r="CM5540" s="337" t="s">
        <v>73</v>
      </c>
      <c r="CN5540" s="337">
        <v>3</v>
      </c>
    </row>
    <row r="5541" spans="4:92">
      <c r="D5541" s="273" t="s">
        <v>83</v>
      </c>
      <c r="E5541" s="273" t="s">
        <v>287</v>
      </c>
      <c r="F5541" s="273" t="s">
        <v>1034</v>
      </c>
      <c r="G5541" s="273" t="s">
        <v>1037</v>
      </c>
      <c r="H5541" s="274">
        <v>44958</v>
      </c>
      <c r="I5541" s="273">
        <v>11427</v>
      </c>
      <c r="J5541" s="273">
        <v>850</v>
      </c>
      <c r="K5541" s="273">
        <v>0</v>
      </c>
      <c r="L5541" s="273" t="s">
        <v>66</v>
      </c>
      <c r="N5541" s="273" t="s">
        <v>107</v>
      </c>
      <c r="W5541" s="273">
        <v>145295</v>
      </c>
      <c r="X5541" s="273" t="s">
        <v>64</v>
      </c>
      <c r="Y5541" s="273" t="s">
        <v>287</v>
      </c>
      <c r="Z5541" s="273" t="s">
        <v>325</v>
      </c>
      <c r="AA5541" s="273" t="s">
        <v>469</v>
      </c>
      <c r="AB5541" s="274">
        <v>45108</v>
      </c>
      <c r="AC5541" s="273">
        <v>12768</v>
      </c>
      <c r="AD5541" s="273">
        <v>68</v>
      </c>
      <c r="AE5541" s="273">
        <v>0.04</v>
      </c>
      <c r="AF5541" s="273" t="s">
        <v>90</v>
      </c>
      <c r="AG5541" s="273" t="s">
        <v>1569</v>
      </c>
      <c r="AH5541" s="273" t="s">
        <v>1570</v>
      </c>
      <c r="AI5541" s="273" t="s">
        <v>199</v>
      </c>
      <c r="AJ5541" s="273" t="s">
        <v>1245</v>
      </c>
      <c r="AK5541" s="273">
        <v>206700</v>
      </c>
      <c r="BV5541" s="279" t="s">
        <v>64</v>
      </c>
      <c r="BW5541" s="280" t="s">
        <v>75</v>
      </c>
      <c r="BX5541" s="280" t="s">
        <v>173</v>
      </c>
      <c r="BY5541" s="280" t="s">
        <v>173</v>
      </c>
      <c r="BZ5541" s="280" t="s">
        <v>151</v>
      </c>
      <c r="CA5541" s="280" t="s">
        <v>152</v>
      </c>
      <c r="CB5541" s="280" t="s">
        <v>161</v>
      </c>
      <c r="CC5541" s="280" t="s">
        <v>162</v>
      </c>
      <c r="CD5541" s="281">
        <v>11</v>
      </c>
      <c r="CE5541" s="277">
        <v>45017</v>
      </c>
      <c r="CF5541" s="280">
        <v>5679</v>
      </c>
      <c r="CG5541" s="280" t="s">
        <v>90</v>
      </c>
      <c r="CH5541" s="280">
        <v>5679</v>
      </c>
      <c r="CI5541" s="280" t="s">
        <v>80</v>
      </c>
      <c r="CJ5541" s="280"/>
      <c r="CK5541" s="280"/>
      <c r="CL5541" s="280" t="s">
        <v>2149</v>
      </c>
      <c r="CM5541" s="280" t="s">
        <v>73</v>
      </c>
      <c r="CN5541" s="280">
        <v>3</v>
      </c>
    </row>
    <row r="5542" spans="4:92">
      <c r="D5542" s="273" t="s">
        <v>64</v>
      </c>
      <c r="E5542" s="273" t="s">
        <v>63</v>
      </c>
      <c r="F5542" s="273" t="s">
        <v>252</v>
      </c>
      <c r="G5542" s="273" t="s">
        <v>515</v>
      </c>
      <c r="H5542" s="274">
        <v>45139</v>
      </c>
      <c r="I5542" s="273">
        <v>13463</v>
      </c>
      <c r="J5542" s="273">
        <v>669</v>
      </c>
      <c r="K5542" s="273">
        <v>153218</v>
      </c>
      <c r="L5542" s="273" t="s">
        <v>66</v>
      </c>
      <c r="M5542" s="273">
        <v>28415.86088</v>
      </c>
      <c r="N5542" s="273" t="s">
        <v>67</v>
      </c>
      <c r="P5542" s="273" t="s">
        <v>1011</v>
      </c>
      <c r="Q5542" s="273" t="s">
        <v>69</v>
      </c>
      <c r="R5542" s="273" t="s">
        <v>70</v>
      </c>
      <c r="S5542" s="273" t="s">
        <v>1041</v>
      </c>
      <c r="T5542" s="273" t="s">
        <v>1042</v>
      </c>
      <c r="U5542" s="273" t="s">
        <v>73</v>
      </c>
      <c r="V5542" s="273" t="s">
        <v>1043</v>
      </c>
      <c r="W5542" s="273">
        <v>244610</v>
      </c>
      <c r="X5542" s="273" t="s">
        <v>64</v>
      </c>
      <c r="Y5542" s="273" t="s">
        <v>287</v>
      </c>
      <c r="Z5542" s="273" t="s">
        <v>325</v>
      </c>
      <c r="AA5542" s="273" t="s">
        <v>469</v>
      </c>
      <c r="AB5542" s="274">
        <v>45108</v>
      </c>
      <c r="AC5542" s="273">
        <v>12768</v>
      </c>
      <c r="AD5542" s="273">
        <v>68</v>
      </c>
      <c r="AE5542" s="273">
        <v>7.0999999999999994E-2</v>
      </c>
      <c r="AF5542" s="273" t="s">
        <v>90</v>
      </c>
      <c r="AG5542" s="273" t="s">
        <v>1776</v>
      </c>
      <c r="AH5542" s="273" t="s">
        <v>1777</v>
      </c>
      <c r="AI5542" s="273" t="s">
        <v>123</v>
      </c>
      <c r="AJ5542" s="273" t="s">
        <v>200</v>
      </c>
      <c r="AK5542" s="273">
        <v>206706</v>
      </c>
      <c r="BV5542" s="336" t="s">
        <v>64</v>
      </c>
      <c r="BW5542" s="337" t="s">
        <v>75</v>
      </c>
      <c r="BX5542" s="337" t="s">
        <v>173</v>
      </c>
      <c r="BY5542" s="337" t="s">
        <v>173</v>
      </c>
      <c r="BZ5542" s="337" t="s">
        <v>167</v>
      </c>
      <c r="CA5542" s="337" t="s">
        <v>168</v>
      </c>
      <c r="CB5542" s="337" t="s">
        <v>353</v>
      </c>
      <c r="CC5542" s="337" t="s">
        <v>354</v>
      </c>
      <c r="CD5542" s="338">
        <v>13</v>
      </c>
      <c r="CE5542" s="335">
        <v>45017</v>
      </c>
      <c r="CF5542" s="337">
        <v>0</v>
      </c>
      <c r="CG5542" s="337" t="s">
        <v>90</v>
      </c>
      <c r="CH5542" s="337">
        <v>0</v>
      </c>
      <c r="CI5542" s="337" t="s">
        <v>80</v>
      </c>
      <c r="CJ5542" s="337"/>
      <c r="CK5542" s="337"/>
      <c r="CL5542" s="337"/>
      <c r="CM5542" s="337" t="s">
        <v>73</v>
      </c>
      <c r="CN5542" s="337">
        <v>3</v>
      </c>
    </row>
    <row r="5543" spans="4:92">
      <c r="D5543" s="273" t="s">
        <v>64</v>
      </c>
      <c r="E5543" s="273" t="s">
        <v>63</v>
      </c>
      <c r="F5543" s="273" t="s">
        <v>252</v>
      </c>
      <c r="G5543" s="273" t="s">
        <v>515</v>
      </c>
      <c r="H5543" s="274">
        <v>45139</v>
      </c>
      <c r="I5543" s="273">
        <v>13463</v>
      </c>
      <c r="J5543" s="273">
        <v>669</v>
      </c>
      <c r="K5543" s="273">
        <v>17190</v>
      </c>
      <c r="L5543" s="273" t="s">
        <v>66</v>
      </c>
      <c r="M5543" s="273">
        <v>2126.4935999999998</v>
      </c>
      <c r="N5543" s="273" t="s">
        <v>67</v>
      </c>
      <c r="P5543" s="273" t="s">
        <v>92</v>
      </c>
      <c r="Q5543" s="273" t="s">
        <v>69</v>
      </c>
      <c r="R5543" s="273" t="s">
        <v>70</v>
      </c>
      <c r="S5543" s="273" t="s">
        <v>93</v>
      </c>
      <c r="T5543" s="273" t="s">
        <v>94</v>
      </c>
      <c r="U5543" s="273" t="s">
        <v>73</v>
      </c>
      <c r="V5543" s="273" t="s">
        <v>95</v>
      </c>
      <c r="W5543" s="273">
        <v>244626</v>
      </c>
      <c r="X5543" s="273" t="s">
        <v>64</v>
      </c>
      <c r="Y5543" s="273" t="s">
        <v>287</v>
      </c>
      <c r="Z5543" s="273" t="s">
        <v>325</v>
      </c>
      <c r="AA5543" s="273" t="s">
        <v>469</v>
      </c>
      <c r="AB5543" s="274">
        <v>45108</v>
      </c>
      <c r="AC5543" s="273">
        <v>12768</v>
      </c>
      <c r="AD5543" s="273">
        <v>68</v>
      </c>
      <c r="AE5543" s="273">
        <v>0.47199999999999998</v>
      </c>
      <c r="AF5543" s="273" t="s">
        <v>90</v>
      </c>
      <c r="AG5543" s="273" t="s">
        <v>1571</v>
      </c>
      <c r="AH5543" s="273" t="s">
        <v>1572</v>
      </c>
      <c r="AI5543" s="273" t="s">
        <v>123</v>
      </c>
      <c r="AJ5543" s="273" t="s">
        <v>200</v>
      </c>
      <c r="AK5543" s="273">
        <v>206712</v>
      </c>
      <c r="BV5543" s="279" t="s">
        <v>64</v>
      </c>
      <c r="BW5543" s="280" t="s">
        <v>75</v>
      </c>
      <c r="BX5543" s="280" t="s">
        <v>173</v>
      </c>
      <c r="BY5543" s="280" t="s">
        <v>173</v>
      </c>
      <c r="BZ5543" s="280" t="s">
        <v>167</v>
      </c>
      <c r="CA5543" s="280" t="s">
        <v>168</v>
      </c>
      <c r="CB5543" s="280" t="s">
        <v>313</v>
      </c>
      <c r="CC5543" s="280" t="s">
        <v>314</v>
      </c>
      <c r="CD5543" s="281">
        <v>14</v>
      </c>
      <c r="CE5543" s="277">
        <v>45017</v>
      </c>
      <c r="CF5543" s="280">
        <v>0</v>
      </c>
      <c r="CG5543" s="280" t="s">
        <v>90</v>
      </c>
      <c r="CH5543" s="280">
        <v>0</v>
      </c>
      <c r="CI5543" s="280" t="s">
        <v>80</v>
      </c>
      <c r="CJ5543" s="280"/>
      <c r="CK5543" s="280"/>
      <c r="CL5543" s="280"/>
      <c r="CM5543" s="280" t="s">
        <v>73</v>
      </c>
      <c r="CN5543" s="280">
        <v>3</v>
      </c>
    </row>
    <row r="5544" spans="4:92">
      <c r="D5544" s="273" t="s">
        <v>64</v>
      </c>
      <c r="E5544" s="273" t="s">
        <v>63</v>
      </c>
      <c r="F5544" s="273" t="s">
        <v>252</v>
      </c>
      <c r="G5544" s="273" t="s">
        <v>515</v>
      </c>
      <c r="H5544" s="274">
        <v>45139</v>
      </c>
      <c r="I5544" s="273">
        <v>13463</v>
      </c>
      <c r="J5544" s="273">
        <v>669</v>
      </c>
      <c r="K5544" s="273">
        <v>480354</v>
      </c>
      <c r="L5544" s="273" t="s">
        <v>66</v>
      </c>
      <c r="M5544" s="273">
        <v>71042.924480000001</v>
      </c>
      <c r="N5544" s="273" t="s">
        <v>67</v>
      </c>
      <c r="P5544" s="273" t="s">
        <v>68</v>
      </c>
      <c r="Q5544" s="273" t="s">
        <v>69</v>
      </c>
      <c r="R5544" s="273" t="s">
        <v>70</v>
      </c>
      <c r="S5544" s="273" t="s">
        <v>71</v>
      </c>
      <c r="T5544" s="273" t="s">
        <v>72</v>
      </c>
      <c r="U5544" s="273" t="s">
        <v>73</v>
      </c>
      <c r="V5544" s="273" t="s">
        <v>74</v>
      </c>
      <c r="W5544" s="273">
        <v>244643</v>
      </c>
      <c r="X5544" s="273" t="s">
        <v>64</v>
      </c>
      <c r="Y5544" s="273" t="s">
        <v>287</v>
      </c>
      <c r="Z5544" s="273" t="s">
        <v>325</v>
      </c>
      <c r="AA5544" s="273" t="s">
        <v>469</v>
      </c>
      <c r="AB5544" s="274">
        <v>45108</v>
      </c>
      <c r="AC5544" s="273">
        <v>12768</v>
      </c>
      <c r="AD5544" s="273">
        <v>68</v>
      </c>
      <c r="AE5544" s="273">
        <v>0.36</v>
      </c>
      <c r="AF5544" s="273" t="s">
        <v>90</v>
      </c>
      <c r="AG5544" s="273" t="s">
        <v>2162</v>
      </c>
      <c r="AH5544" s="273" t="s">
        <v>1797</v>
      </c>
      <c r="AI5544" s="273" t="s">
        <v>199</v>
      </c>
      <c r="AJ5544" s="273" t="s">
        <v>1245</v>
      </c>
      <c r="AK5544" s="273">
        <v>206718</v>
      </c>
      <c r="BV5544" s="336" t="s">
        <v>64</v>
      </c>
      <c r="BW5544" s="337" t="s">
        <v>75</v>
      </c>
      <c r="BX5544" s="337" t="s">
        <v>173</v>
      </c>
      <c r="BY5544" s="337" t="s">
        <v>173</v>
      </c>
      <c r="BZ5544" s="337" t="s">
        <v>204</v>
      </c>
      <c r="CA5544" s="337" t="s">
        <v>205</v>
      </c>
      <c r="CB5544" s="337" t="s">
        <v>206</v>
      </c>
      <c r="CC5544" s="337" t="s">
        <v>207</v>
      </c>
      <c r="CD5544" s="338">
        <v>0</v>
      </c>
      <c r="CE5544" s="335">
        <v>45017</v>
      </c>
      <c r="CF5544" s="337"/>
      <c r="CG5544" s="337" t="s">
        <v>181</v>
      </c>
      <c r="CH5544" s="337"/>
      <c r="CI5544" s="337" t="s">
        <v>208</v>
      </c>
      <c r="CJ5544" s="337" t="s">
        <v>209</v>
      </c>
      <c r="CK5544" s="337"/>
      <c r="CL5544" s="337"/>
      <c r="CM5544" s="337" t="s">
        <v>73</v>
      </c>
      <c r="CN5544" s="337">
        <v>3</v>
      </c>
    </row>
    <row r="5545" spans="4:92">
      <c r="D5545" s="273" t="s">
        <v>64</v>
      </c>
      <c r="E5545" s="273" t="s">
        <v>63</v>
      </c>
      <c r="F5545" s="273" t="s">
        <v>252</v>
      </c>
      <c r="G5545" s="273" t="s">
        <v>515</v>
      </c>
      <c r="H5545" s="274">
        <v>45139</v>
      </c>
      <c r="I5545" s="273">
        <v>13463</v>
      </c>
      <c r="J5545" s="273">
        <v>669</v>
      </c>
      <c r="K5545" s="273">
        <v>45953</v>
      </c>
      <c r="L5545" s="273" t="s">
        <v>66</v>
      </c>
      <c r="M5545" s="273">
        <v>5926.5060800000001</v>
      </c>
      <c r="N5545" s="273" t="s">
        <v>67</v>
      </c>
      <c r="P5545" s="273" t="s">
        <v>92</v>
      </c>
      <c r="Q5545" s="273" t="s">
        <v>69</v>
      </c>
      <c r="R5545" s="273" t="s">
        <v>70</v>
      </c>
      <c r="S5545" s="273" t="s">
        <v>1857</v>
      </c>
      <c r="T5545" s="273" t="s">
        <v>835</v>
      </c>
      <c r="U5545" s="273" t="s">
        <v>73</v>
      </c>
      <c r="V5545" s="273" t="s">
        <v>1858</v>
      </c>
      <c r="W5545" s="273">
        <v>244660</v>
      </c>
      <c r="X5545" s="273" t="s">
        <v>64</v>
      </c>
      <c r="Y5545" s="273" t="s">
        <v>287</v>
      </c>
      <c r="Z5545" s="273" t="s">
        <v>325</v>
      </c>
      <c r="AA5545" s="273" t="s">
        <v>469</v>
      </c>
      <c r="AB5545" s="274">
        <v>45108</v>
      </c>
      <c r="AC5545" s="273">
        <v>12768</v>
      </c>
      <c r="AD5545" s="273">
        <v>68</v>
      </c>
      <c r="AE5545" s="273">
        <v>1.889</v>
      </c>
      <c r="AF5545" s="273" t="s">
        <v>90</v>
      </c>
      <c r="AG5545" s="273" t="s">
        <v>1573</v>
      </c>
      <c r="AH5545" s="273" t="s">
        <v>1574</v>
      </c>
      <c r="AI5545" s="273" t="s">
        <v>123</v>
      </c>
      <c r="AJ5545" s="273" t="s">
        <v>200</v>
      </c>
      <c r="AK5545" s="273">
        <v>206724</v>
      </c>
      <c r="BV5545" s="279" t="s">
        <v>64</v>
      </c>
      <c r="BW5545" s="280" t="s">
        <v>75</v>
      </c>
      <c r="BX5545" s="280" t="s">
        <v>173</v>
      </c>
      <c r="BY5545" s="280" t="s">
        <v>173</v>
      </c>
      <c r="BZ5545" s="280" t="s">
        <v>204</v>
      </c>
      <c r="CA5545" s="280" t="s">
        <v>205</v>
      </c>
      <c r="CB5545" s="280" t="s">
        <v>206</v>
      </c>
      <c r="CC5545" s="280" t="s">
        <v>207</v>
      </c>
      <c r="CD5545" s="281">
        <v>0</v>
      </c>
      <c r="CE5545" s="277">
        <v>45017</v>
      </c>
      <c r="CF5545" s="280"/>
      <c r="CG5545" s="280" t="s">
        <v>181</v>
      </c>
      <c r="CH5545" s="280"/>
      <c r="CI5545" s="280" t="s">
        <v>208</v>
      </c>
      <c r="CJ5545" s="280" t="s">
        <v>209</v>
      </c>
      <c r="CK5545" s="280"/>
      <c r="CL5545" s="280"/>
      <c r="CM5545" s="280" t="s">
        <v>73</v>
      </c>
      <c r="CN5545" s="280">
        <v>3</v>
      </c>
    </row>
    <row r="5546" spans="4:92">
      <c r="D5546" s="273" t="s">
        <v>64</v>
      </c>
      <c r="E5546" s="273" t="s">
        <v>63</v>
      </c>
      <c r="F5546" s="273" t="s">
        <v>252</v>
      </c>
      <c r="G5546" s="273" t="s">
        <v>515</v>
      </c>
      <c r="H5546" s="274">
        <v>45139</v>
      </c>
      <c r="I5546" s="273">
        <v>13463</v>
      </c>
      <c r="J5546" s="273">
        <v>669</v>
      </c>
      <c r="K5546" s="273">
        <v>0</v>
      </c>
      <c r="L5546" s="273" t="s">
        <v>66</v>
      </c>
      <c r="N5546" s="273" t="s">
        <v>107</v>
      </c>
      <c r="W5546" s="273">
        <v>244609</v>
      </c>
      <c r="X5546" s="273" t="s">
        <v>64</v>
      </c>
      <c r="Y5546" s="273" t="s">
        <v>287</v>
      </c>
      <c r="Z5546" s="273" t="s">
        <v>325</v>
      </c>
      <c r="AA5546" s="273" t="s">
        <v>469</v>
      </c>
      <c r="AB5546" s="274">
        <v>45108</v>
      </c>
      <c r="AC5546" s="273">
        <v>12768</v>
      </c>
      <c r="AD5546" s="273">
        <v>68</v>
      </c>
      <c r="AE5546" s="273">
        <v>0.31</v>
      </c>
      <c r="AF5546" s="273" t="s">
        <v>90</v>
      </c>
      <c r="AG5546" s="273" t="s">
        <v>1575</v>
      </c>
      <c r="AH5546" s="273" t="s">
        <v>1576</v>
      </c>
      <c r="AI5546" s="273" t="s">
        <v>123</v>
      </c>
      <c r="AJ5546" s="273" t="s">
        <v>200</v>
      </c>
      <c r="AK5546" s="273">
        <v>206730</v>
      </c>
      <c r="BV5546" s="336" t="s">
        <v>64</v>
      </c>
      <c r="BW5546" s="337" t="s">
        <v>75</v>
      </c>
      <c r="BX5546" s="337" t="s">
        <v>173</v>
      </c>
      <c r="BY5546" s="337" t="s">
        <v>173</v>
      </c>
      <c r="BZ5546" s="337" t="s">
        <v>204</v>
      </c>
      <c r="CA5546" s="337" t="s">
        <v>205</v>
      </c>
      <c r="CB5546" s="337" t="s">
        <v>206</v>
      </c>
      <c r="CC5546" s="337" t="s">
        <v>207</v>
      </c>
      <c r="CD5546" s="338">
        <v>0</v>
      </c>
      <c r="CE5546" s="335">
        <v>45017</v>
      </c>
      <c r="CF5546" s="337"/>
      <c r="CG5546" s="337" t="s">
        <v>181</v>
      </c>
      <c r="CH5546" s="337"/>
      <c r="CI5546" s="337" t="s">
        <v>208</v>
      </c>
      <c r="CJ5546" s="337" t="s">
        <v>209</v>
      </c>
      <c r="CK5546" s="337"/>
      <c r="CL5546" s="337"/>
      <c r="CM5546" s="337" t="s">
        <v>73</v>
      </c>
      <c r="CN5546" s="337">
        <v>3</v>
      </c>
    </row>
    <row r="5547" spans="4:92">
      <c r="D5547" s="273" t="s">
        <v>64</v>
      </c>
      <c r="E5547" s="273" t="s">
        <v>63</v>
      </c>
      <c r="F5547" s="273" t="s">
        <v>252</v>
      </c>
      <c r="G5547" s="273" t="s">
        <v>515</v>
      </c>
      <c r="H5547" s="274">
        <v>45139</v>
      </c>
      <c r="I5547" s="273">
        <v>13463</v>
      </c>
      <c r="J5547" s="273">
        <v>669</v>
      </c>
      <c r="K5547" s="273">
        <v>30608</v>
      </c>
      <c r="L5547" s="273" t="s">
        <v>66</v>
      </c>
      <c r="M5547" s="273">
        <v>8041.9618399999999</v>
      </c>
      <c r="N5547" s="273" t="s">
        <v>115</v>
      </c>
      <c r="W5547" s="273">
        <v>244608</v>
      </c>
      <c r="X5547" s="273" t="s">
        <v>64</v>
      </c>
      <c r="Y5547" s="273" t="s">
        <v>287</v>
      </c>
      <c r="Z5547" s="273" t="s">
        <v>325</v>
      </c>
      <c r="AA5547" s="273" t="s">
        <v>469</v>
      </c>
      <c r="AB5547" s="274">
        <v>45108</v>
      </c>
      <c r="AC5547" s="273">
        <v>12768</v>
      </c>
      <c r="AD5547" s="273">
        <v>68</v>
      </c>
      <c r="AE5547" s="273">
        <v>18.981999999999999</v>
      </c>
      <c r="AF5547" s="273" t="s">
        <v>90</v>
      </c>
      <c r="AG5547" s="273" t="s">
        <v>1577</v>
      </c>
      <c r="AH5547" s="273" t="s">
        <v>1578</v>
      </c>
      <c r="AI5547" s="273" t="s">
        <v>123</v>
      </c>
      <c r="AJ5547" s="273" t="s">
        <v>200</v>
      </c>
      <c r="AK5547" s="273">
        <v>206736</v>
      </c>
      <c r="BV5547" s="279" t="s">
        <v>64</v>
      </c>
      <c r="BW5547" s="280" t="s">
        <v>75</v>
      </c>
      <c r="BX5547" s="280" t="s">
        <v>173</v>
      </c>
      <c r="BY5547" s="280" t="s">
        <v>173</v>
      </c>
      <c r="BZ5547" s="280" t="s">
        <v>86</v>
      </c>
      <c r="CA5547" s="280" t="s">
        <v>87</v>
      </c>
      <c r="CB5547" s="280" t="s">
        <v>179</v>
      </c>
      <c r="CC5547" s="280" t="s">
        <v>180</v>
      </c>
      <c r="CD5547" s="281">
        <v>1</v>
      </c>
      <c r="CE5547" s="277">
        <v>45017</v>
      </c>
      <c r="CF5547" s="280"/>
      <c r="CG5547" s="280" t="s">
        <v>181</v>
      </c>
      <c r="CH5547" s="280"/>
      <c r="CI5547" s="280" t="s">
        <v>181</v>
      </c>
      <c r="CJ5547" s="280" t="s">
        <v>1734</v>
      </c>
      <c r="CK5547" s="280"/>
      <c r="CL5547" s="280"/>
      <c r="CM5547" s="280" t="s">
        <v>73</v>
      </c>
      <c r="CN5547" s="280">
        <v>3</v>
      </c>
    </row>
    <row r="5548" spans="4:92">
      <c r="D5548" s="273" t="s">
        <v>64</v>
      </c>
      <c r="E5548" s="273" t="s">
        <v>63</v>
      </c>
      <c r="F5548" s="273" t="s">
        <v>252</v>
      </c>
      <c r="G5548" s="273" t="s">
        <v>515</v>
      </c>
      <c r="H5548" s="274">
        <v>45170</v>
      </c>
      <c r="I5548" s="273">
        <v>13790</v>
      </c>
      <c r="J5548" s="273">
        <v>669</v>
      </c>
      <c r="K5548" s="273">
        <v>59597</v>
      </c>
      <c r="L5548" s="273" t="s">
        <v>66</v>
      </c>
      <c r="M5548" s="273">
        <v>11053.078079999999</v>
      </c>
      <c r="N5548" s="273" t="s">
        <v>67</v>
      </c>
      <c r="P5548" s="273" t="s">
        <v>1011</v>
      </c>
      <c r="Q5548" s="273" t="s">
        <v>69</v>
      </c>
      <c r="R5548" s="273" t="s">
        <v>70</v>
      </c>
      <c r="S5548" s="273" t="s">
        <v>1041</v>
      </c>
      <c r="T5548" s="273" t="s">
        <v>1042</v>
      </c>
      <c r="U5548" s="273" t="s">
        <v>73</v>
      </c>
      <c r="V5548" s="273" t="s">
        <v>1043</v>
      </c>
      <c r="W5548" s="273">
        <v>246640</v>
      </c>
      <c r="X5548" s="273" t="s">
        <v>64</v>
      </c>
      <c r="Y5548" s="273" t="s">
        <v>287</v>
      </c>
      <c r="Z5548" s="273" t="s">
        <v>325</v>
      </c>
      <c r="AA5548" s="273" t="s">
        <v>469</v>
      </c>
      <c r="AB5548" s="274">
        <v>45108</v>
      </c>
      <c r="AC5548" s="273">
        <v>12768</v>
      </c>
      <c r="AD5548" s="273">
        <v>68</v>
      </c>
      <c r="AE5548" s="273">
        <v>3.2610000000000001</v>
      </c>
      <c r="AF5548" s="273" t="s">
        <v>90</v>
      </c>
      <c r="AG5548" s="273" t="s">
        <v>1579</v>
      </c>
      <c r="AH5548" s="273" t="s">
        <v>1580</v>
      </c>
      <c r="AI5548" s="273" t="s">
        <v>123</v>
      </c>
      <c r="AJ5548" s="273" t="s">
        <v>200</v>
      </c>
      <c r="AK5548" s="273">
        <v>206742</v>
      </c>
      <c r="BV5548" s="336" t="s">
        <v>64</v>
      </c>
      <c r="BW5548" s="337" t="s">
        <v>75</v>
      </c>
      <c r="BX5548" s="337" t="s">
        <v>173</v>
      </c>
      <c r="BY5548" s="337" t="s">
        <v>173</v>
      </c>
      <c r="BZ5548" s="337" t="s">
        <v>86</v>
      </c>
      <c r="CA5548" s="337" t="s">
        <v>87</v>
      </c>
      <c r="CB5548" s="337" t="s">
        <v>179</v>
      </c>
      <c r="CC5548" s="337" t="s">
        <v>180</v>
      </c>
      <c r="CD5548" s="338">
        <v>1</v>
      </c>
      <c r="CE5548" s="335">
        <v>45017</v>
      </c>
      <c r="CF5548" s="337"/>
      <c r="CG5548" s="337" t="s">
        <v>181</v>
      </c>
      <c r="CH5548" s="337"/>
      <c r="CI5548" s="337" t="s">
        <v>181</v>
      </c>
      <c r="CJ5548" s="337" t="s">
        <v>1734</v>
      </c>
      <c r="CK5548" s="337"/>
      <c r="CL5548" s="337"/>
      <c r="CM5548" s="337" t="s">
        <v>73</v>
      </c>
      <c r="CN5548" s="337">
        <v>3</v>
      </c>
    </row>
    <row r="5549" spans="4:92">
      <c r="D5549" s="273" t="s">
        <v>64</v>
      </c>
      <c r="E5549" s="273" t="s">
        <v>63</v>
      </c>
      <c r="F5549" s="273" t="s">
        <v>252</v>
      </c>
      <c r="G5549" s="273" t="s">
        <v>515</v>
      </c>
      <c r="H5549" s="274">
        <v>45170</v>
      </c>
      <c r="I5549" s="273">
        <v>13790</v>
      </c>
      <c r="J5549" s="273">
        <v>669</v>
      </c>
      <c r="K5549" s="273">
        <v>0</v>
      </c>
      <c r="L5549" s="273" t="s">
        <v>66</v>
      </c>
      <c r="M5549" s="273">
        <v>0</v>
      </c>
      <c r="N5549" s="273" t="s">
        <v>67</v>
      </c>
      <c r="P5549" s="273" t="s">
        <v>92</v>
      </c>
      <c r="Q5549" s="273" t="s">
        <v>69</v>
      </c>
      <c r="R5549" s="273" t="s">
        <v>70</v>
      </c>
      <c r="S5549" s="273" t="s">
        <v>93</v>
      </c>
      <c r="T5549" s="273" t="s">
        <v>94</v>
      </c>
      <c r="U5549" s="273" t="s">
        <v>73</v>
      </c>
      <c r="V5549" s="273" t="s">
        <v>95</v>
      </c>
      <c r="W5549" s="273">
        <v>246656</v>
      </c>
      <c r="X5549" s="273" t="s">
        <v>64</v>
      </c>
      <c r="Y5549" s="273" t="s">
        <v>287</v>
      </c>
      <c r="Z5549" s="273" t="s">
        <v>325</v>
      </c>
      <c r="AA5549" s="273" t="s">
        <v>469</v>
      </c>
      <c r="AB5549" s="274">
        <v>45108</v>
      </c>
      <c r="AC5549" s="273">
        <v>12768</v>
      </c>
      <c r="AD5549" s="273">
        <v>68</v>
      </c>
      <c r="AE5549" s="273">
        <v>0.254</v>
      </c>
      <c r="AF5549" s="273" t="s">
        <v>90</v>
      </c>
      <c r="AG5549" s="273" t="s">
        <v>1582</v>
      </c>
      <c r="AH5549" s="273" t="s">
        <v>1583</v>
      </c>
      <c r="AI5549" s="273" t="s">
        <v>123</v>
      </c>
      <c r="AJ5549" s="273" t="s">
        <v>200</v>
      </c>
      <c r="AK5549" s="273">
        <v>206748</v>
      </c>
      <c r="BV5549" s="279" t="s">
        <v>64</v>
      </c>
      <c r="BW5549" s="280" t="s">
        <v>75</v>
      </c>
      <c r="BX5549" s="280" t="s">
        <v>173</v>
      </c>
      <c r="BY5549" s="280" t="s">
        <v>173</v>
      </c>
      <c r="BZ5549" s="280" t="s">
        <v>86</v>
      </c>
      <c r="CA5549" s="280" t="s">
        <v>87</v>
      </c>
      <c r="CB5549" s="280" t="s">
        <v>179</v>
      </c>
      <c r="CC5549" s="280" t="s">
        <v>180</v>
      </c>
      <c r="CD5549" s="281">
        <v>1</v>
      </c>
      <c r="CE5549" s="277">
        <v>45017</v>
      </c>
      <c r="CF5549" s="280"/>
      <c r="CG5549" s="280" t="s">
        <v>181</v>
      </c>
      <c r="CH5549" s="280"/>
      <c r="CI5549" s="280" t="s">
        <v>181</v>
      </c>
      <c r="CJ5549" s="280" t="s">
        <v>1734</v>
      </c>
      <c r="CK5549" s="280"/>
      <c r="CL5549" s="280"/>
      <c r="CM5549" s="280" t="s">
        <v>73</v>
      </c>
      <c r="CN5549" s="280">
        <v>3</v>
      </c>
    </row>
    <row r="5550" spans="4:92">
      <c r="D5550" s="273" t="s">
        <v>64</v>
      </c>
      <c r="E5550" s="273" t="s">
        <v>63</v>
      </c>
      <c r="F5550" s="273" t="s">
        <v>252</v>
      </c>
      <c r="G5550" s="273" t="s">
        <v>515</v>
      </c>
      <c r="H5550" s="274">
        <v>45170</v>
      </c>
      <c r="I5550" s="273">
        <v>13790</v>
      </c>
      <c r="J5550" s="273">
        <v>669</v>
      </c>
      <c r="K5550" s="273">
        <v>265851</v>
      </c>
      <c r="L5550" s="273" t="s">
        <v>66</v>
      </c>
      <c r="M5550" s="273">
        <v>39318.60944</v>
      </c>
      <c r="N5550" s="273" t="s">
        <v>67</v>
      </c>
      <c r="P5550" s="273" t="s">
        <v>68</v>
      </c>
      <c r="Q5550" s="273" t="s">
        <v>69</v>
      </c>
      <c r="R5550" s="273" t="s">
        <v>70</v>
      </c>
      <c r="S5550" s="273" t="s">
        <v>71</v>
      </c>
      <c r="T5550" s="273" t="s">
        <v>72</v>
      </c>
      <c r="U5550" s="273" t="s">
        <v>73</v>
      </c>
      <c r="V5550" s="273" t="s">
        <v>74</v>
      </c>
      <c r="W5550" s="273">
        <v>246673</v>
      </c>
      <c r="X5550" s="273" t="s">
        <v>64</v>
      </c>
      <c r="Y5550" s="273" t="s">
        <v>63</v>
      </c>
      <c r="Z5550" s="273" t="s">
        <v>165</v>
      </c>
      <c r="AA5550" s="273" t="s">
        <v>165</v>
      </c>
      <c r="AB5550" s="274">
        <v>45078</v>
      </c>
      <c r="AC5550" s="273">
        <v>12421</v>
      </c>
      <c r="AD5550" s="273">
        <v>11</v>
      </c>
      <c r="AE5550" s="273">
        <v>0.219</v>
      </c>
      <c r="AF5550" s="273" t="s">
        <v>90</v>
      </c>
      <c r="AG5550" s="273" t="s">
        <v>1198</v>
      </c>
      <c r="AH5550" s="273" t="s">
        <v>1209</v>
      </c>
      <c r="AI5550" s="273" t="s">
        <v>123</v>
      </c>
      <c r="AJ5550" s="273" t="s">
        <v>200</v>
      </c>
      <c r="AK5550" s="273">
        <v>342893</v>
      </c>
      <c r="BV5550" s="336" t="s">
        <v>64</v>
      </c>
      <c r="BW5550" s="337" t="s">
        <v>75</v>
      </c>
      <c r="BX5550" s="337" t="s">
        <v>173</v>
      </c>
      <c r="BY5550" s="337" t="s">
        <v>173</v>
      </c>
      <c r="BZ5550" s="337" t="s">
        <v>167</v>
      </c>
      <c r="CA5550" s="337" t="s">
        <v>168</v>
      </c>
      <c r="CB5550" s="337" t="s">
        <v>319</v>
      </c>
      <c r="CC5550" s="337" t="s">
        <v>320</v>
      </c>
      <c r="CD5550" s="338">
        <v>15</v>
      </c>
      <c r="CE5550" s="335">
        <v>45017</v>
      </c>
      <c r="CF5550" s="337">
        <v>620</v>
      </c>
      <c r="CG5550" s="337" t="s">
        <v>90</v>
      </c>
      <c r="CH5550" s="337">
        <v>620</v>
      </c>
      <c r="CI5550" s="337" t="s">
        <v>80</v>
      </c>
      <c r="CJ5550" s="337"/>
      <c r="CK5550" s="337"/>
      <c r="CL5550" s="337"/>
      <c r="CM5550" s="337" t="s">
        <v>73</v>
      </c>
      <c r="CN5550" s="337">
        <v>3</v>
      </c>
    </row>
    <row r="5551" spans="4:92">
      <c r="D5551" s="273" t="s">
        <v>64</v>
      </c>
      <c r="E5551" s="273" t="s">
        <v>63</v>
      </c>
      <c r="F5551" s="273" t="s">
        <v>252</v>
      </c>
      <c r="G5551" s="273" t="s">
        <v>515</v>
      </c>
      <c r="H5551" s="274">
        <v>45170</v>
      </c>
      <c r="I5551" s="273">
        <v>13790</v>
      </c>
      <c r="J5551" s="273">
        <v>669</v>
      </c>
      <c r="K5551" s="273">
        <v>0</v>
      </c>
      <c r="L5551" s="273" t="s">
        <v>66</v>
      </c>
      <c r="M5551" s="273">
        <v>0</v>
      </c>
      <c r="N5551" s="273" t="s">
        <v>67</v>
      </c>
      <c r="P5551" s="273" t="s">
        <v>92</v>
      </c>
      <c r="Q5551" s="273" t="s">
        <v>69</v>
      </c>
      <c r="R5551" s="273" t="s">
        <v>70</v>
      </c>
      <c r="S5551" s="273" t="s">
        <v>1857</v>
      </c>
      <c r="T5551" s="273" t="s">
        <v>835</v>
      </c>
      <c r="U5551" s="273" t="s">
        <v>73</v>
      </c>
      <c r="V5551" s="273" t="s">
        <v>1858</v>
      </c>
      <c r="W5551" s="273">
        <v>246690</v>
      </c>
      <c r="X5551" s="273" t="s">
        <v>64</v>
      </c>
      <c r="Y5551" s="273" t="s">
        <v>63</v>
      </c>
      <c r="Z5551" s="273" t="s">
        <v>165</v>
      </c>
      <c r="AA5551" s="273" t="s">
        <v>165</v>
      </c>
      <c r="AB5551" s="274">
        <v>45078</v>
      </c>
      <c r="AC5551" s="273">
        <v>12421</v>
      </c>
      <c r="AD5551" s="273">
        <v>11</v>
      </c>
      <c r="AE5551" s="273">
        <v>1.7909999999999999</v>
      </c>
      <c r="AF5551" s="273" t="s">
        <v>90</v>
      </c>
      <c r="AG5551" s="273" t="s">
        <v>1198</v>
      </c>
      <c r="AH5551" s="273" t="s">
        <v>1210</v>
      </c>
      <c r="AI5551" s="273" t="s">
        <v>123</v>
      </c>
      <c r="AJ5551" s="273" t="s">
        <v>200</v>
      </c>
      <c r="AK5551" s="273">
        <v>342899</v>
      </c>
      <c r="BV5551" s="279" t="s">
        <v>64</v>
      </c>
      <c r="BW5551" s="280" t="s">
        <v>75</v>
      </c>
      <c r="BX5551" s="280" t="s">
        <v>173</v>
      </c>
      <c r="BY5551" s="280" t="s">
        <v>173</v>
      </c>
      <c r="BZ5551" s="280" t="s">
        <v>138</v>
      </c>
      <c r="CA5551" s="280" t="s">
        <v>139</v>
      </c>
      <c r="CB5551" s="280" t="s">
        <v>190</v>
      </c>
      <c r="CC5551" s="280" t="s">
        <v>191</v>
      </c>
      <c r="CD5551" s="281">
        <v>8</v>
      </c>
      <c r="CE5551" s="277">
        <v>45017</v>
      </c>
      <c r="CF5551" s="280">
        <v>0</v>
      </c>
      <c r="CG5551" s="280" t="s">
        <v>90</v>
      </c>
      <c r="CH5551" s="280">
        <v>0</v>
      </c>
      <c r="CI5551" s="280" t="s">
        <v>80</v>
      </c>
      <c r="CJ5551" s="280"/>
      <c r="CK5551" s="280"/>
      <c r="CL5551" s="280"/>
      <c r="CM5551" s="280" t="s">
        <v>73</v>
      </c>
      <c r="CN5551" s="280">
        <v>3</v>
      </c>
    </row>
    <row r="5552" spans="4:92">
      <c r="D5552" s="273" t="s">
        <v>64</v>
      </c>
      <c r="E5552" s="273" t="s">
        <v>63</v>
      </c>
      <c r="F5552" s="273" t="s">
        <v>252</v>
      </c>
      <c r="G5552" s="273" t="s">
        <v>515</v>
      </c>
      <c r="H5552" s="274">
        <v>45170</v>
      </c>
      <c r="I5552" s="273">
        <v>13790</v>
      </c>
      <c r="J5552" s="273">
        <v>669</v>
      </c>
      <c r="K5552" s="273">
        <v>0</v>
      </c>
      <c r="L5552" s="273" t="s">
        <v>66</v>
      </c>
      <c r="N5552" s="273" t="s">
        <v>107</v>
      </c>
      <c r="W5552" s="273">
        <v>246639</v>
      </c>
      <c r="X5552" s="273" t="s">
        <v>64</v>
      </c>
      <c r="Y5552" s="273" t="s">
        <v>63</v>
      </c>
      <c r="Z5552" s="273" t="s">
        <v>165</v>
      </c>
      <c r="AA5552" s="273" t="s">
        <v>165</v>
      </c>
      <c r="AB5552" s="274">
        <v>45078</v>
      </c>
      <c r="AC5552" s="273">
        <v>12421</v>
      </c>
      <c r="AD5552" s="273">
        <v>11</v>
      </c>
      <c r="AE5552" s="273">
        <v>0.13600000000000001</v>
      </c>
      <c r="AF5552" s="273" t="s">
        <v>90</v>
      </c>
      <c r="AG5552" s="273" t="s">
        <v>1198</v>
      </c>
      <c r="AH5552" s="273" t="s">
        <v>984</v>
      </c>
      <c r="AI5552" s="273" t="s">
        <v>123</v>
      </c>
      <c r="AJ5552" s="273" t="s">
        <v>200</v>
      </c>
      <c r="AK5552" s="273">
        <v>342905</v>
      </c>
      <c r="BV5552" s="336" t="s">
        <v>64</v>
      </c>
      <c r="BW5552" s="337" t="s">
        <v>75</v>
      </c>
      <c r="BX5552" s="337" t="s">
        <v>173</v>
      </c>
      <c r="BY5552" s="337" t="s">
        <v>173</v>
      </c>
      <c r="BZ5552" s="337" t="s">
        <v>86</v>
      </c>
      <c r="CA5552" s="337" t="s">
        <v>87</v>
      </c>
      <c r="CB5552" s="337" t="s">
        <v>217</v>
      </c>
      <c r="CC5552" s="337" t="s">
        <v>218</v>
      </c>
      <c r="CD5552" s="338">
        <v>2</v>
      </c>
      <c r="CE5552" s="335">
        <v>45017</v>
      </c>
      <c r="CF5552" s="337"/>
      <c r="CG5552" s="337" t="s">
        <v>181</v>
      </c>
      <c r="CH5552" s="337"/>
      <c r="CI5552" s="337" t="s">
        <v>181</v>
      </c>
      <c r="CJ5552" s="337" t="s">
        <v>342</v>
      </c>
      <c r="CK5552" s="337"/>
      <c r="CL5552" s="337"/>
      <c r="CM5552" s="337" t="s">
        <v>73</v>
      </c>
      <c r="CN5552" s="337">
        <v>3</v>
      </c>
    </row>
    <row r="5553" spans="4:92">
      <c r="D5553" s="273" t="s">
        <v>64</v>
      </c>
      <c r="E5553" s="273" t="s">
        <v>63</v>
      </c>
      <c r="F5553" s="273" t="s">
        <v>65</v>
      </c>
      <c r="G5553" s="273" t="s">
        <v>65</v>
      </c>
      <c r="H5553" s="274">
        <v>45231</v>
      </c>
      <c r="I5553" s="273">
        <v>14385</v>
      </c>
      <c r="J5553" s="273">
        <v>5</v>
      </c>
      <c r="K5553" s="273">
        <v>22844</v>
      </c>
      <c r="L5553" s="273" t="s">
        <v>66</v>
      </c>
      <c r="M5553" s="273">
        <v>2691.27936</v>
      </c>
      <c r="N5553" s="273" t="s">
        <v>67</v>
      </c>
      <c r="P5553" s="273" t="s">
        <v>92</v>
      </c>
      <c r="Q5553" s="273" t="s">
        <v>69</v>
      </c>
      <c r="R5553" s="273" t="s">
        <v>70</v>
      </c>
      <c r="S5553" s="273" t="s">
        <v>93</v>
      </c>
      <c r="T5553" s="273" t="s">
        <v>94</v>
      </c>
      <c r="U5553" s="273" t="s">
        <v>73</v>
      </c>
      <c r="V5553" s="273" t="s">
        <v>95</v>
      </c>
      <c r="W5553" s="273">
        <v>325281</v>
      </c>
      <c r="X5553" s="273" t="s">
        <v>64</v>
      </c>
      <c r="Y5553" s="273" t="s">
        <v>63</v>
      </c>
      <c r="Z5553" s="273" t="s">
        <v>165</v>
      </c>
      <c r="AA5553" s="273" t="s">
        <v>165</v>
      </c>
      <c r="AB5553" s="274">
        <v>45078</v>
      </c>
      <c r="AC5553" s="273">
        <v>12421</v>
      </c>
      <c r="AD5553" s="273">
        <v>11</v>
      </c>
      <c r="AE5553" s="273">
        <v>2.1629999999999998</v>
      </c>
      <c r="AF5553" s="273" t="s">
        <v>90</v>
      </c>
      <c r="AG5553" s="273" t="s">
        <v>1198</v>
      </c>
      <c r="AH5553" s="273" t="s">
        <v>1211</v>
      </c>
      <c r="AI5553" s="273" t="s">
        <v>123</v>
      </c>
      <c r="AJ5553" s="273" t="s">
        <v>200</v>
      </c>
      <c r="AK5553" s="273">
        <v>342911</v>
      </c>
      <c r="BV5553" s="279" t="s">
        <v>64</v>
      </c>
      <c r="BW5553" s="280" t="s">
        <v>75</v>
      </c>
      <c r="BX5553" s="280" t="s">
        <v>173</v>
      </c>
      <c r="BY5553" s="280" t="s">
        <v>173</v>
      </c>
      <c r="BZ5553" s="280" t="s">
        <v>86</v>
      </c>
      <c r="CA5553" s="280" t="s">
        <v>87</v>
      </c>
      <c r="CB5553" s="280" t="s">
        <v>217</v>
      </c>
      <c r="CC5553" s="280" t="s">
        <v>218</v>
      </c>
      <c r="CD5553" s="281">
        <v>2</v>
      </c>
      <c r="CE5553" s="277">
        <v>45017</v>
      </c>
      <c r="CF5553" s="280"/>
      <c r="CG5553" s="280" t="s">
        <v>181</v>
      </c>
      <c r="CH5553" s="280"/>
      <c r="CI5553" s="280" t="s">
        <v>181</v>
      </c>
      <c r="CJ5553" s="280" t="s">
        <v>329</v>
      </c>
      <c r="CK5553" s="280"/>
      <c r="CL5553" s="280"/>
      <c r="CM5553" s="280" t="s">
        <v>73</v>
      </c>
      <c r="CN5553" s="280">
        <v>3</v>
      </c>
    </row>
    <row r="5554" spans="4:92">
      <c r="D5554" s="273" t="s">
        <v>64</v>
      </c>
      <c r="E5554" s="273" t="s">
        <v>63</v>
      </c>
      <c r="F5554" s="273" t="s">
        <v>65</v>
      </c>
      <c r="G5554" s="273" t="s">
        <v>65</v>
      </c>
      <c r="H5554" s="274">
        <v>45231</v>
      </c>
      <c r="I5554" s="273">
        <v>14385</v>
      </c>
      <c r="J5554" s="273">
        <v>5</v>
      </c>
      <c r="K5554" s="273">
        <v>0</v>
      </c>
      <c r="L5554" s="273" t="s">
        <v>66</v>
      </c>
      <c r="N5554" s="273" t="s">
        <v>107</v>
      </c>
      <c r="W5554" s="273">
        <v>325230</v>
      </c>
      <c r="X5554" s="273" t="s">
        <v>64</v>
      </c>
      <c r="Y5554" s="273" t="s">
        <v>63</v>
      </c>
      <c r="Z5554" s="273" t="s">
        <v>165</v>
      </c>
      <c r="AA5554" s="273" t="s">
        <v>165</v>
      </c>
      <c r="AB5554" s="274">
        <v>45078</v>
      </c>
      <c r="AC5554" s="273">
        <v>12421</v>
      </c>
      <c r="AD5554" s="273">
        <v>11</v>
      </c>
      <c r="AE5554" s="273">
        <v>0.63200000000000001</v>
      </c>
      <c r="AF5554" s="273" t="s">
        <v>90</v>
      </c>
      <c r="AG5554" s="273" t="s">
        <v>1198</v>
      </c>
      <c r="AH5554" s="273" t="s">
        <v>880</v>
      </c>
      <c r="AI5554" s="273" t="s">
        <v>123</v>
      </c>
      <c r="AJ5554" s="273" t="s">
        <v>200</v>
      </c>
      <c r="AK5554" s="273">
        <v>342917</v>
      </c>
      <c r="BV5554" s="336" t="s">
        <v>64</v>
      </c>
      <c r="BW5554" s="337" t="s">
        <v>75</v>
      </c>
      <c r="BX5554" s="337" t="s">
        <v>173</v>
      </c>
      <c r="BY5554" s="337" t="s">
        <v>173</v>
      </c>
      <c r="BZ5554" s="337" t="s">
        <v>86</v>
      </c>
      <c r="CA5554" s="337" t="s">
        <v>87</v>
      </c>
      <c r="CB5554" s="337" t="s">
        <v>217</v>
      </c>
      <c r="CC5554" s="337" t="s">
        <v>218</v>
      </c>
      <c r="CD5554" s="338">
        <v>2</v>
      </c>
      <c r="CE5554" s="335">
        <v>45017</v>
      </c>
      <c r="CF5554" s="337"/>
      <c r="CG5554" s="337" t="s">
        <v>181</v>
      </c>
      <c r="CH5554" s="337"/>
      <c r="CI5554" s="337" t="s">
        <v>181</v>
      </c>
      <c r="CJ5554" s="337" t="s">
        <v>335</v>
      </c>
      <c r="CK5554" s="337"/>
      <c r="CL5554" s="337"/>
      <c r="CM5554" s="337" t="s">
        <v>73</v>
      </c>
      <c r="CN5554" s="337">
        <v>3</v>
      </c>
    </row>
    <row r="5555" spans="4:92">
      <c r="D5555" s="273" t="s">
        <v>64</v>
      </c>
      <c r="E5555" s="273" t="s">
        <v>63</v>
      </c>
      <c r="F5555" s="273" t="s">
        <v>65</v>
      </c>
      <c r="G5555" s="273" t="s">
        <v>65</v>
      </c>
      <c r="H5555" s="274">
        <v>45231</v>
      </c>
      <c r="I5555" s="273">
        <v>14385</v>
      </c>
      <c r="J5555" s="273">
        <v>5</v>
      </c>
      <c r="K5555" s="273">
        <v>148335</v>
      </c>
      <c r="L5555" s="273" t="s">
        <v>66</v>
      </c>
      <c r="M5555" s="273">
        <v>19544.75864</v>
      </c>
      <c r="N5555" s="273" t="s">
        <v>115</v>
      </c>
      <c r="W5555" s="273">
        <v>325229</v>
      </c>
      <c r="X5555" s="273" t="s">
        <v>64</v>
      </c>
      <c r="Y5555" s="273" t="s">
        <v>63</v>
      </c>
      <c r="Z5555" s="273" t="s">
        <v>165</v>
      </c>
      <c r="AA5555" s="273" t="s">
        <v>165</v>
      </c>
      <c r="AB5555" s="274">
        <v>45078</v>
      </c>
      <c r="AC5555" s="273">
        <v>12421</v>
      </c>
      <c r="AD5555" s="273">
        <v>11</v>
      </c>
      <c r="AE5555" s="273">
        <v>0</v>
      </c>
      <c r="AF5555" s="273" t="s">
        <v>90</v>
      </c>
      <c r="AG5555" s="273" t="s">
        <v>1198</v>
      </c>
      <c r="AH5555" s="273" t="s">
        <v>990</v>
      </c>
      <c r="AI5555" s="273" t="s">
        <v>123</v>
      </c>
      <c r="AJ5555" s="273" t="s">
        <v>200</v>
      </c>
      <c r="AK5555" s="273">
        <v>342923</v>
      </c>
      <c r="BV5555" s="279" t="s">
        <v>64</v>
      </c>
      <c r="BW5555" s="280" t="s">
        <v>75</v>
      </c>
      <c r="BX5555" s="280" t="s">
        <v>173</v>
      </c>
      <c r="BY5555" s="280" t="s">
        <v>173</v>
      </c>
      <c r="BZ5555" s="280" t="s">
        <v>86</v>
      </c>
      <c r="CA5555" s="280" t="s">
        <v>87</v>
      </c>
      <c r="CB5555" s="280" t="s">
        <v>233</v>
      </c>
      <c r="CC5555" s="280" t="s">
        <v>234</v>
      </c>
      <c r="CD5555" s="281">
        <v>1</v>
      </c>
      <c r="CE5555" s="277">
        <v>45017</v>
      </c>
      <c r="CF5555" s="280"/>
      <c r="CG5555" s="280" t="s">
        <v>181</v>
      </c>
      <c r="CH5555" s="280"/>
      <c r="CI5555" s="280" t="s">
        <v>181</v>
      </c>
      <c r="CJ5555" s="280" t="s">
        <v>1544</v>
      </c>
      <c r="CK5555" s="280"/>
      <c r="CL5555" s="280"/>
      <c r="CM5555" s="280" t="s">
        <v>73</v>
      </c>
      <c r="CN5555" s="280">
        <v>3</v>
      </c>
    </row>
    <row r="5556" spans="4:92">
      <c r="D5556" s="273" t="s">
        <v>64</v>
      </c>
      <c r="E5556" s="273" t="s">
        <v>63</v>
      </c>
      <c r="F5556" s="273" t="s">
        <v>65</v>
      </c>
      <c r="G5556" s="273" t="s">
        <v>65</v>
      </c>
      <c r="H5556" s="274">
        <v>45261</v>
      </c>
      <c r="I5556" s="273">
        <v>16873</v>
      </c>
      <c r="J5556" s="273">
        <v>5</v>
      </c>
      <c r="K5556" s="273">
        <v>73742</v>
      </c>
      <c r="L5556" s="273" t="s">
        <v>66</v>
      </c>
      <c r="M5556" s="273">
        <v>9510.5155200000008</v>
      </c>
      <c r="N5556" s="273" t="s">
        <v>67</v>
      </c>
      <c r="P5556" s="273" t="s">
        <v>92</v>
      </c>
      <c r="Q5556" s="273" t="s">
        <v>69</v>
      </c>
      <c r="R5556" s="273" t="s">
        <v>70</v>
      </c>
      <c r="S5556" s="273" t="s">
        <v>834</v>
      </c>
      <c r="T5556" s="273" t="s">
        <v>835</v>
      </c>
      <c r="U5556" s="273" t="s">
        <v>73</v>
      </c>
      <c r="V5556" s="273" t="s">
        <v>1473</v>
      </c>
      <c r="W5556" s="273">
        <v>326147</v>
      </c>
      <c r="X5556" s="273" t="s">
        <v>64</v>
      </c>
      <c r="Y5556" s="273" t="s">
        <v>63</v>
      </c>
      <c r="Z5556" s="273" t="s">
        <v>165</v>
      </c>
      <c r="AA5556" s="273" t="s">
        <v>165</v>
      </c>
      <c r="AB5556" s="274">
        <v>45078</v>
      </c>
      <c r="AC5556" s="273">
        <v>12421</v>
      </c>
      <c r="AD5556" s="273">
        <v>11</v>
      </c>
      <c r="AE5556" s="273">
        <v>10.3</v>
      </c>
      <c r="AF5556" s="273" t="s">
        <v>90</v>
      </c>
      <c r="AG5556" s="273" t="s">
        <v>1198</v>
      </c>
      <c r="AH5556" s="273" t="s">
        <v>993</v>
      </c>
      <c r="AI5556" s="273" t="s">
        <v>123</v>
      </c>
      <c r="AJ5556" s="273" t="s">
        <v>200</v>
      </c>
      <c r="AK5556" s="273">
        <v>342929</v>
      </c>
      <c r="BV5556" s="336" t="s">
        <v>64</v>
      </c>
      <c r="BW5556" s="337" t="s">
        <v>75</v>
      </c>
      <c r="BX5556" s="337" t="s">
        <v>173</v>
      </c>
      <c r="BY5556" s="337" t="s">
        <v>173</v>
      </c>
      <c r="BZ5556" s="337" t="s">
        <v>86</v>
      </c>
      <c r="CA5556" s="337" t="s">
        <v>87</v>
      </c>
      <c r="CB5556" s="337" t="s">
        <v>233</v>
      </c>
      <c r="CC5556" s="337" t="s">
        <v>234</v>
      </c>
      <c r="CD5556" s="338">
        <v>1</v>
      </c>
      <c r="CE5556" s="335">
        <v>45017</v>
      </c>
      <c r="CF5556" s="337"/>
      <c r="CG5556" s="337" t="s">
        <v>181</v>
      </c>
      <c r="CH5556" s="337"/>
      <c r="CI5556" s="337" t="s">
        <v>181</v>
      </c>
      <c r="CJ5556" s="337" t="s">
        <v>1544</v>
      </c>
      <c r="CK5556" s="337"/>
      <c r="CL5556" s="337"/>
      <c r="CM5556" s="337" t="s">
        <v>73</v>
      </c>
      <c r="CN5556" s="337">
        <v>3</v>
      </c>
    </row>
    <row r="5557" spans="4:92">
      <c r="D5557" s="273" t="s">
        <v>64</v>
      </c>
      <c r="E5557" s="273" t="s">
        <v>63</v>
      </c>
      <c r="F5557" s="273" t="s">
        <v>65</v>
      </c>
      <c r="G5557" s="273" t="s">
        <v>65</v>
      </c>
      <c r="H5557" s="274">
        <v>45261</v>
      </c>
      <c r="I5557" s="273">
        <v>16873</v>
      </c>
      <c r="J5557" s="273">
        <v>5</v>
      </c>
      <c r="K5557" s="273">
        <v>73158</v>
      </c>
      <c r="L5557" s="273" t="s">
        <v>66</v>
      </c>
      <c r="M5557" s="273">
        <v>12921.9244</v>
      </c>
      <c r="N5557" s="273" t="s">
        <v>67</v>
      </c>
      <c r="P5557" s="273" t="s">
        <v>1011</v>
      </c>
      <c r="Q5557" s="273" t="s">
        <v>69</v>
      </c>
      <c r="R5557" s="273" t="s">
        <v>70</v>
      </c>
      <c r="S5557" s="273" t="s">
        <v>1041</v>
      </c>
      <c r="T5557" s="273" t="s">
        <v>1042</v>
      </c>
      <c r="U5557" s="273" t="s">
        <v>73</v>
      </c>
      <c r="V5557" s="273" t="s">
        <v>1043</v>
      </c>
      <c r="W5557" s="273">
        <v>326163</v>
      </c>
      <c r="X5557" s="273" t="s">
        <v>64</v>
      </c>
      <c r="Y5557" s="273" t="s">
        <v>63</v>
      </c>
      <c r="Z5557" s="273" t="s">
        <v>165</v>
      </c>
      <c r="AA5557" s="273" t="s">
        <v>165</v>
      </c>
      <c r="AB5557" s="274">
        <v>45078</v>
      </c>
      <c r="AC5557" s="273">
        <v>12421</v>
      </c>
      <c r="AD5557" s="273">
        <v>11</v>
      </c>
      <c r="AE5557" s="273">
        <v>0.33</v>
      </c>
      <c r="AF5557" s="273" t="s">
        <v>90</v>
      </c>
      <c r="AG5557" s="273" t="s">
        <v>1198</v>
      </c>
      <c r="AH5557" s="273" t="s">
        <v>1172</v>
      </c>
      <c r="AI5557" s="273" t="s">
        <v>123</v>
      </c>
      <c r="AJ5557" s="273" t="s">
        <v>200</v>
      </c>
      <c r="AK5557" s="273">
        <v>342935</v>
      </c>
      <c r="BV5557" s="279" t="s">
        <v>64</v>
      </c>
      <c r="BW5557" s="280" t="s">
        <v>75</v>
      </c>
      <c r="BX5557" s="280" t="s">
        <v>173</v>
      </c>
      <c r="BY5557" s="280" t="s">
        <v>173</v>
      </c>
      <c r="BZ5557" s="280" t="s">
        <v>86</v>
      </c>
      <c r="CA5557" s="280" t="s">
        <v>87</v>
      </c>
      <c r="CB5557" s="280" t="s">
        <v>233</v>
      </c>
      <c r="CC5557" s="280" t="s">
        <v>234</v>
      </c>
      <c r="CD5557" s="281">
        <v>1</v>
      </c>
      <c r="CE5557" s="277">
        <v>45017</v>
      </c>
      <c r="CF5557" s="280"/>
      <c r="CG5557" s="280" t="s">
        <v>181</v>
      </c>
      <c r="CH5557" s="280"/>
      <c r="CI5557" s="280" t="s">
        <v>181</v>
      </c>
      <c r="CJ5557" s="280" t="s">
        <v>1544</v>
      </c>
      <c r="CK5557" s="280"/>
      <c r="CL5557" s="280"/>
      <c r="CM5557" s="280" t="s">
        <v>73</v>
      </c>
      <c r="CN5557" s="280">
        <v>3</v>
      </c>
    </row>
    <row r="5558" spans="4:92">
      <c r="D5558" s="273" t="s">
        <v>64</v>
      </c>
      <c r="E5558" s="273" t="s">
        <v>63</v>
      </c>
      <c r="F5558" s="273" t="s">
        <v>65</v>
      </c>
      <c r="G5558" s="273" t="s">
        <v>65</v>
      </c>
      <c r="H5558" s="274">
        <v>45261</v>
      </c>
      <c r="I5558" s="273">
        <v>16873</v>
      </c>
      <c r="J5558" s="273">
        <v>5</v>
      </c>
      <c r="K5558" s="273">
        <v>30040</v>
      </c>
      <c r="L5558" s="273" t="s">
        <v>66</v>
      </c>
      <c r="M5558" s="273">
        <v>3539.0766400000002</v>
      </c>
      <c r="N5558" s="273" t="s">
        <v>67</v>
      </c>
      <c r="P5558" s="273" t="s">
        <v>92</v>
      </c>
      <c r="Q5558" s="273" t="s">
        <v>69</v>
      </c>
      <c r="R5558" s="273" t="s">
        <v>70</v>
      </c>
      <c r="S5558" s="273" t="s">
        <v>93</v>
      </c>
      <c r="T5558" s="273" t="s">
        <v>94</v>
      </c>
      <c r="U5558" s="273" t="s">
        <v>73</v>
      </c>
      <c r="V5558" s="273" t="s">
        <v>95</v>
      </c>
      <c r="W5558" s="273">
        <v>326197</v>
      </c>
      <c r="X5558" s="273" t="s">
        <v>64</v>
      </c>
      <c r="Y5558" s="273" t="s">
        <v>63</v>
      </c>
      <c r="Z5558" s="273" t="s">
        <v>165</v>
      </c>
      <c r="AA5558" s="273" t="s">
        <v>165</v>
      </c>
      <c r="AB5558" s="274">
        <v>45078</v>
      </c>
      <c r="AC5558" s="273">
        <v>12421</v>
      </c>
      <c r="AD5558" s="273">
        <v>11</v>
      </c>
      <c r="AE5558" s="273">
        <v>0.39200000000000002</v>
      </c>
      <c r="AF5558" s="273" t="s">
        <v>90</v>
      </c>
      <c r="AG5558" s="273" t="s">
        <v>1198</v>
      </c>
      <c r="AH5558" s="273" t="s">
        <v>1093</v>
      </c>
      <c r="AI5558" s="273" t="s">
        <v>123</v>
      </c>
      <c r="AJ5558" s="273" t="s">
        <v>200</v>
      </c>
      <c r="AK5558" s="273">
        <v>342941</v>
      </c>
      <c r="BV5558" s="336" t="s">
        <v>64</v>
      </c>
      <c r="BW5558" s="337" t="s">
        <v>75</v>
      </c>
      <c r="BX5558" s="337" t="s">
        <v>173</v>
      </c>
      <c r="BY5558" s="337" t="s">
        <v>173</v>
      </c>
      <c r="BZ5558" s="337" t="s">
        <v>86</v>
      </c>
      <c r="CA5558" s="337" t="s">
        <v>87</v>
      </c>
      <c r="CB5558" s="337" t="s">
        <v>225</v>
      </c>
      <c r="CC5558" s="337" t="s">
        <v>226</v>
      </c>
      <c r="CD5558" s="338">
        <v>5</v>
      </c>
      <c r="CE5558" s="335">
        <v>45017</v>
      </c>
      <c r="CF5558" s="337">
        <v>10315</v>
      </c>
      <c r="CG5558" s="337" t="s">
        <v>90</v>
      </c>
      <c r="CH5558" s="337">
        <v>10315</v>
      </c>
      <c r="CI5558" s="337" t="s">
        <v>80</v>
      </c>
      <c r="CJ5558" s="337"/>
      <c r="CK5558" s="337"/>
      <c r="CL5558" s="337" t="s">
        <v>2163</v>
      </c>
      <c r="CM5558" s="337" t="s">
        <v>73</v>
      </c>
      <c r="CN5558" s="337">
        <v>3</v>
      </c>
    </row>
    <row r="5559" spans="4:92">
      <c r="D5559" s="273" t="s">
        <v>64</v>
      </c>
      <c r="E5559" s="273" t="s">
        <v>63</v>
      </c>
      <c r="F5559" s="273" t="s">
        <v>65</v>
      </c>
      <c r="G5559" s="273" t="s">
        <v>65</v>
      </c>
      <c r="H5559" s="274">
        <v>45261</v>
      </c>
      <c r="I5559" s="273">
        <v>16873</v>
      </c>
      <c r="J5559" s="273">
        <v>5</v>
      </c>
      <c r="K5559" s="273">
        <v>0</v>
      </c>
      <c r="L5559" s="273" t="s">
        <v>66</v>
      </c>
      <c r="N5559" s="273" t="s">
        <v>107</v>
      </c>
      <c r="W5559" s="273">
        <v>326146</v>
      </c>
      <c r="X5559" s="273" t="s">
        <v>64</v>
      </c>
      <c r="Y5559" s="273" t="s">
        <v>63</v>
      </c>
      <c r="Z5559" s="273" t="s">
        <v>165</v>
      </c>
      <c r="AA5559" s="273" t="s">
        <v>165</v>
      </c>
      <c r="AB5559" s="274">
        <v>45078</v>
      </c>
      <c r="AC5559" s="273">
        <v>12421</v>
      </c>
      <c r="AD5559" s="273">
        <v>11</v>
      </c>
      <c r="AE5559" s="273">
        <v>0</v>
      </c>
      <c r="AF5559" s="273" t="s">
        <v>90</v>
      </c>
      <c r="AG5559" s="273" t="s">
        <v>1198</v>
      </c>
      <c r="AH5559" s="273" t="s">
        <v>1216</v>
      </c>
      <c r="AI5559" s="273" t="s">
        <v>123</v>
      </c>
      <c r="AJ5559" s="273" t="s">
        <v>200</v>
      </c>
      <c r="AK5559" s="273">
        <v>342947</v>
      </c>
      <c r="BV5559" s="279" t="s">
        <v>64</v>
      </c>
      <c r="BW5559" s="280" t="s">
        <v>75</v>
      </c>
      <c r="BX5559" s="280" t="s">
        <v>173</v>
      </c>
      <c r="BY5559" s="280" t="s">
        <v>173</v>
      </c>
      <c r="BZ5559" s="280" t="s">
        <v>86</v>
      </c>
      <c r="CA5559" s="280" t="s">
        <v>87</v>
      </c>
      <c r="CB5559" s="280" t="s">
        <v>225</v>
      </c>
      <c r="CC5559" s="280" t="s">
        <v>226</v>
      </c>
      <c r="CD5559" s="281">
        <v>5</v>
      </c>
      <c r="CE5559" s="277">
        <v>45017</v>
      </c>
      <c r="CF5559" s="280">
        <v>2083</v>
      </c>
      <c r="CG5559" s="280" t="s">
        <v>90</v>
      </c>
      <c r="CH5559" s="280">
        <v>2083</v>
      </c>
      <c r="CI5559" s="280" t="s">
        <v>80</v>
      </c>
      <c r="CJ5559" s="280"/>
      <c r="CK5559" s="280"/>
      <c r="CL5559" s="280" t="s">
        <v>2147</v>
      </c>
      <c r="CM5559" s="280" t="s">
        <v>73</v>
      </c>
      <c r="CN5559" s="280">
        <v>3</v>
      </c>
    </row>
    <row r="5560" spans="4:92">
      <c r="D5560" s="273" t="s">
        <v>64</v>
      </c>
      <c r="E5560" s="273" t="s">
        <v>63</v>
      </c>
      <c r="F5560" s="273" t="s">
        <v>65</v>
      </c>
      <c r="G5560" s="273" t="s">
        <v>65</v>
      </c>
      <c r="H5560" s="274">
        <v>45261</v>
      </c>
      <c r="I5560" s="273">
        <v>16873</v>
      </c>
      <c r="J5560" s="273">
        <v>5</v>
      </c>
      <c r="K5560" s="273">
        <v>148060</v>
      </c>
      <c r="L5560" s="273" t="s">
        <v>66</v>
      </c>
      <c r="M5560" s="273">
        <v>19211.89776</v>
      </c>
      <c r="N5560" s="273" t="s">
        <v>115</v>
      </c>
      <c r="W5560" s="273">
        <v>326145</v>
      </c>
      <c r="X5560" s="273" t="s">
        <v>64</v>
      </c>
      <c r="Y5560" s="273" t="s">
        <v>63</v>
      </c>
      <c r="Z5560" s="273" t="s">
        <v>165</v>
      </c>
      <c r="AA5560" s="273" t="s">
        <v>165</v>
      </c>
      <c r="AB5560" s="274">
        <v>45078</v>
      </c>
      <c r="AC5560" s="273">
        <v>12421</v>
      </c>
      <c r="AD5560" s="273">
        <v>11</v>
      </c>
      <c r="AE5560" s="273">
        <v>0</v>
      </c>
      <c r="AF5560" s="273" t="s">
        <v>90</v>
      </c>
      <c r="AG5560" s="273" t="s">
        <v>1198</v>
      </c>
      <c r="AH5560" s="273" t="s">
        <v>1238</v>
      </c>
      <c r="AI5560" s="273" t="s">
        <v>123</v>
      </c>
      <c r="AJ5560" s="273" t="s">
        <v>200</v>
      </c>
      <c r="AK5560" s="273">
        <v>342953</v>
      </c>
      <c r="BV5560" s="336" t="s">
        <v>64</v>
      </c>
      <c r="BW5560" s="337" t="s">
        <v>75</v>
      </c>
      <c r="BX5560" s="337" t="s">
        <v>173</v>
      </c>
      <c r="BY5560" s="337" t="s">
        <v>173</v>
      </c>
      <c r="BZ5560" s="337" t="s">
        <v>86</v>
      </c>
      <c r="CA5560" s="337" t="s">
        <v>87</v>
      </c>
      <c r="CB5560" s="337" t="s">
        <v>225</v>
      </c>
      <c r="CC5560" s="337" t="s">
        <v>226</v>
      </c>
      <c r="CD5560" s="338">
        <v>5</v>
      </c>
      <c r="CE5560" s="335">
        <v>45017</v>
      </c>
      <c r="CF5560" s="337">
        <v>0</v>
      </c>
      <c r="CG5560" s="337" t="s">
        <v>90</v>
      </c>
      <c r="CH5560" s="337">
        <v>0</v>
      </c>
      <c r="CI5560" s="337" t="s">
        <v>80</v>
      </c>
      <c r="CJ5560" s="337"/>
      <c r="CK5560" s="337"/>
      <c r="CL5560" s="337" t="s">
        <v>2146</v>
      </c>
      <c r="CM5560" s="337" t="s">
        <v>73</v>
      </c>
      <c r="CN5560" s="337">
        <v>3</v>
      </c>
    </row>
    <row r="5561" spans="4:92">
      <c r="D5561" s="273" t="s">
        <v>64</v>
      </c>
      <c r="E5561" s="273" t="s">
        <v>63</v>
      </c>
      <c r="F5561" s="273" t="s">
        <v>120</v>
      </c>
      <c r="G5561" s="273" t="s">
        <v>120</v>
      </c>
      <c r="H5561" s="274">
        <v>44927</v>
      </c>
      <c r="I5561" s="273">
        <v>11130</v>
      </c>
      <c r="J5561" s="273">
        <v>6</v>
      </c>
      <c r="K5561" s="273">
        <v>449565</v>
      </c>
      <c r="L5561" s="273" t="s">
        <v>66</v>
      </c>
      <c r="M5561" s="273">
        <v>57980.471120000002</v>
      </c>
      <c r="N5561" s="273" t="s">
        <v>67</v>
      </c>
      <c r="P5561" s="273" t="s">
        <v>92</v>
      </c>
      <c r="Q5561" s="273" t="s">
        <v>69</v>
      </c>
      <c r="R5561" s="273" t="s">
        <v>70</v>
      </c>
      <c r="S5561" s="273" t="s">
        <v>834</v>
      </c>
      <c r="T5561" s="273" t="s">
        <v>835</v>
      </c>
      <c r="U5561" s="273" t="s">
        <v>73</v>
      </c>
      <c r="V5561" s="273" t="s">
        <v>836</v>
      </c>
      <c r="W5561" s="273">
        <v>136683</v>
      </c>
      <c r="X5561" s="273" t="s">
        <v>64</v>
      </c>
      <c r="Y5561" s="273" t="s">
        <v>63</v>
      </c>
      <c r="Z5561" s="273" t="s">
        <v>165</v>
      </c>
      <c r="AA5561" s="273" t="s">
        <v>165</v>
      </c>
      <c r="AB5561" s="274">
        <v>45078</v>
      </c>
      <c r="AC5561" s="273">
        <v>12421</v>
      </c>
      <c r="AD5561" s="273">
        <v>11</v>
      </c>
      <c r="AE5561" s="273">
        <v>0</v>
      </c>
      <c r="AF5561" s="273" t="s">
        <v>90</v>
      </c>
      <c r="AG5561" s="273" t="s">
        <v>1239</v>
      </c>
      <c r="AH5561" s="273" t="s">
        <v>1240</v>
      </c>
      <c r="AI5561" s="273" t="s">
        <v>123</v>
      </c>
      <c r="AJ5561" s="273" t="s">
        <v>200</v>
      </c>
      <c r="AK5561" s="273">
        <v>342959</v>
      </c>
      <c r="BV5561" s="279" t="s">
        <v>64</v>
      </c>
      <c r="BW5561" s="280" t="s">
        <v>75</v>
      </c>
      <c r="BX5561" s="280" t="s">
        <v>173</v>
      </c>
      <c r="BY5561" s="280" t="s">
        <v>173</v>
      </c>
      <c r="BZ5561" s="280" t="s">
        <v>86</v>
      </c>
      <c r="CA5561" s="280" t="s">
        <v>87</v>
      </c>
      <c r="CB5561" s="280" t="s">
        <v>225</v>
      </c>
      <c r="CC5561" s="280" t="s">
        <v>226</v>
      </c>
      <c r="CD5561" s="281">
        <v>5</v>
      </c>
      <c r="CE5561" s="277">
        <v>45047</v>
      </c>
      <c r="CF5561" s="280">
        <v>0</v>
      </c>
      <c r="CG5561" s="280" t="s">
        <v>90</v>
      </c>
      <c r="CH5561" s="280">
        <v>0</v>
      </c>
      <c r="CI5561" s="280" t="s">
        <v>80</v>
      </c>
      <c r="CJ5561" s="280"/>
      <c r="CK5561" s="280"/>
      <c r="CL5561" s="280" t="s">
        <v>2146</v>
      </c>
      <c r="CM5561" s="280" t="s">
        <v>73</v>
      </c>
      <c r="CN5561" s="280">
        <v>3</v>
      </c>
    </row>
    <row r="5562" spans="4:92">
      <c r="D5562" s="273" t="s">
        <v>64</v>
      </c>
      <c r="E5562" s="273" t="s">
        <v>63</v>
      </c>
      <c r="F5562" s="273" t="s">
        <v>120</v>
      </c>
      <c r="G5562" s="273" t="s">
        <v>120</v>
      </c>
      <c r="H5562" s="274">
        <v>45200</v>
      </c>
      <c r="I5562" s="273">
        <v>14021</v>
      </c>
      <c r="J5562" s="273">
        <v>6</v>
      </c>
      <c r="K5562" s="273">
        <v>155987</v>
      </c>
      <c r="L5562" s="273" t="s">
        <v>66</v>
      </c>
      <c r="M5562" s="273">
        <v>20117.651839999999</v>
      </c>
      <c r="N5562" s="273" t="s">
        <v>67</v>
      </c>
      <c r="P5562" s="273" t="s">
        <v>92</v>
      </c>
      <c r="Q5562" s="273" t="s">
        <v>69</v>
      </c>
      <c r="R5562" s="273" t="s">
        <v>70</v>
      </c>
      <c r="S5562" s="273" t="s">
        <v>834</v>
      </c>
      <c r="T5562" s="273" t="s">
        <v>835</v>
      </c>
      <c r="U5562" s="273" t="s">
        <v>73</v>
      </c>
      <c r="V5562" s="273" t="s">
        <v>836</v>
      </c>
      <c r="W5562" s="273">
        <v>275155</v>
      </c>
      <c r="X5562" s="273" t="s">
        <v>64</v>
      </c>
      <c r="Y5562" s="273" t="s">
        <v>63</v>
      </c>
      <c r="Z5562" s="273" t="s">
        <v>165</v>
      </c>
      <c r="AA5562" s="273" t="s">
        <v>165</v>
      </c>
      <c r="AB5562" s="274">
        <v>45108</v>
      </c>
      <c r="AC5562" s="273">
        <v>12689</v>
      </c>
      <c r="AD5562" s="273">
        <v>11</v>
      </c>
      <c r="AK5562" s="273">
        <v>209066</v>
      </c>
      <c r="BV5562" s="336" t="s">
        <v>64</v>
      </c>
      <c r="BW5562" s="337" t="s">
        <v>75</v>
      </c>
      <c r="BX5562" s="337" t="s">
        <v>173</v>
      </c>
      <c r="BY5562" s="337" t="s">
        <v>173</v>
      </c>
      <c r="BZ5562" s="337" t="s">
        <v>86</v>
      </c>
      <c r="CA5562" s="337" t="s">
        <v>87</v>
      </c>
      <c r="CB5562" s="337" t="s">
        <v>225</v>
      </c>
      <c r="CC5562" s="337" t="s">
        <v>226</v>
      </c>
      <c r="CD5562" s="338">
        <v>5</v>
      </c>
      <c r="CE5562" s="335">
        <v>45047</v>
      </c>
      <c r="CF5562" s="337">
        <v>11449</v>
      </c>
      <c r="CG5562" s="337" t="s">
        <v>90</v>
      </c>
      <c r="CH5562" s="337">
        <v>11449</v>
      </c>
      <c r="CI5562" s="337" t="s">
        <v>80</v>
      </c>
      <c r="CJ5562" s="337"/>
      <c r="CK5562" s="337"/>
      <c r="CL5562" s="337" t="s">
        <v>2163</v>
      </c>
      <c r="CM5562" s="337" t="s">
        <v>73</v>
      </c>
      <c r="CN5562" s="337">
        <v>3</v>
      </c>
    </row>
    <row r="5563" spans="4:92">
      <c r="D5563" s="273" t="s">
        <v>64</v>
      </c>
      <c r="E5563" s="273" t="s">
        <v>63</v>
      </c>
      <c r="F5563" s="273" t="s">
        <v>120</v>
      </c>
      <c r="G5563" s="273" t="s">
        <v>120</v>
      </c>
      <c r="H5563" s="274">
        <v>45200</v>
      </c>
      <c r="I5563" s="273">
        <v>14021</v>
      </c>
      <c r="J5563" s="273">
        <v>6</v>
      </c>
      <c r="K5563" s="273">
        <v>222115</v>
      </c>
      <c r="L5563" s="273" t="s">
        <v>66</v>
      </c>
      <c r="M5563" s="273">
        <v>39232.162640000002</v>
      </c>
      <c r="N5563" s="273" t="s">
        <v>67</v>
      </c>
      <c r="P5563" s="273" t="s">
        <v>1011</v>
      </c>
      <c r="Q5563" s="273" t="s">
        <v>69</v>
      </c>
      <c r="R5563" s="273" t="s">
        <v>70</v>
      </c>
      <c r="S5563" s="273" t="s">
        <v>1041</v>
      </c>
      <c r="T5563" s="273" t="s">
        <v>1042</v>
      </c>
      <c r="U5563" s="273" t="s">
        <v>73</v>
      </c>
      <c r="V5563" s="273" t="s">
        <v>1043</v>
      </c>
      <c r="W5563" s="273">
        <v>275171</v>
      </c>
      <c r="X5563" s="273" t="s">
        <v>64</v>
      </c>
      <c r="Y5563" s="273" t="s">
        <v>63</v>
      </c>
      <c r="Z5563" s="273" t="s">
        <v>165</v>
      </c>
      <c r="AA5563" s="273" t="s">
        <v>165</v>
      </c>
      <c r="AB5563" s="274">
        <v>45108</v>
      </c>
      <c r="AC5563" s="273">
        <v>12690</v>
      </c>
      <c r="AD5563" s="273">
        <v>11</v>
      </c>
      <c r="AE5563" s="273">
        <v>5.4809999999999999</v>
      </c>
      <c r="AF5563" s="273" t="s">
        <v>90</v>
      </c>
      <c r="AG5563" s="273" t="s">
        <v>882</v>
      </c>
      <c r="AH5563" s="273" t="s">
        <v>1101</v>
      </c>
      <c r="AI5563" s="273" t="s">
        <v>123</v>
      </c>
      <c r="AJ5563" s="273" t="s">
        <v>214</v>
      </c>
      <c r="AK5563" s="273">
        <v>342974</v>
      </c>
      <c r="BV5563" s="279" t="s">
        <v>64</v>
      </c>
      <c r="BW5563" s="280" t="s">
        <v>75</v>
      </c>
      <c r="BX5563" s="280" t="s">
        <v>173</v>
      </c>
      <c r="BY5563" s="280" t="s">
        <v>173</v>
      </c>
      <c r="BZ5563" s="280" t="s">
        <v>86</v>
      </c>
      <c r="CA5563" s="280" t="s">
        <v>87</v>
      </c>
      <c r="CB5563" s="280" t="s">
        <v>225</v>
      </c>
      <c r="CC5563" s="280" t="s">
        <v>226</v>
      </c>
      <c r="CD5563" s="281">
        <v>5</v>
      </c>
      <c r="CE5563" s="277">
        <v>45047</v>
      </c>
      <c r="CF5563" s="280">
        <v>2830</v>
      </c>
      <c r="CG5563" s="280" t="s">
        <v>90</v>
      </c>
      <c r="CH5563" s="280">
        <v>2830</v>
      </c>
      <c r="CI5563" s="280" t="s">
        <v>80</v>
      </c>
      <c r="CJ5563" s="280"/>
      <c r="CK5563" s="280"/>
      <c r="CL5563" s="280" t="s">
        <v>2147</v>
      </c>
      <c r="CM5563" s="280" t="s">
        <v>73</v>
      </c>
      <c r="CN5563" s="280">
        <v>3</v>
      </c>
    </row>
    <row r="5564" spans="4:92">
      <c r="D5564" s="273" t="s">
        <v>64</v>
      </c>
      <c r="E5564" s="273" t="s">
        <v>63</v>
      </c>
      <c r="F5564" s="273" t="s">
        <v>120</v>
      </c>
      <c r="G5564" s="273" t="s">
        <v>120</v>
      </c>
      <c r="H5564" s="274">
        <v>45200</v>
      </c>
      <c r="I5564" s="273">
        <v>14021</v>
      </c>
      <c r="J5564" s="273">
        <v>6</v>
      </c>
      <c r="K5564" s="273">
        <v>27547</v>
      </c>
      <c r="L5564" s="273" t="s">
        <v>66</v>
      </c>
      <c r="M5564" s="273">
        <v>0</v>
      </c>
      <c r="N5564" s="273" t="s">
        <v>1010</v>
      </c>
      <c r="O5564" s="273">
        <v>0</v>
      </c>
      <c r="P5564" s="273" t="s">
        <v>1011</v>
      </c>
      <c r="Q5564" s="273" t="s">
        <v>69</v>
      </c>
      <c r="R5564" s="273" t="s">
        <v>1013</v>
      </c>
      <c r="S5564" s="273" t="s">
        <v>1298</v>
      </c>
      <c r="U5564" s="273" t="s">
        <v>73</v>
      </c>
      <c r="V5564" s="273" t="s">
        <v>1299</v>
      </c>
      <c r="W5564" s="273">
        <v>275188</v>
      </c>
      <c r="X5564" s="273" t="s">
        <v>64</v>
      </c>
      <c r="Y5564" s="273" t="s">
        <v>63</v>
      </c>
      <c r="Z5564" s="273" t="s">
        <v>165</v>
      </c>
      <c r="AA5564" s="273" t="s">
        <v>165</v>
      </c>
      <c r="AB5564" s="274">
        <v>45108</v>
      </c>
      <c r="AC5564" s="273">
        <v>12690</v>
      </c>
      <c r="AD5564" s="273">
        <v>11</v>
      </c>
      <c r="AE5564" s="273">
        <v>0</v>
      </c>
      <c r="AF5564" s="273" t="s">
        <v>90</v>
      </c>
      <c r="AG5564" s="273" t="s">
        <v>879</v>
      </c>
      <c r="AH5564" s="273" t="s">
        <v>880</v>
      </c>
      <c r="AI5564" s="273" t="s">
        <v>123</v>
      </c>
      <c r="AJ5564" s="273" t="s">
        <v>214</v>
      </c>
      <c r="AK5564" s="273">
        <v>342980</v>
      </c>
      <c r="BV5564" s="336" t="s">
        <v>64</v>
      </c>
      <c r="BW5564" s="337" t="s">
        <v>75</v>
      </c>
      <c r="BX5564" s="337" t="s">
        <v>173</v>
      </c>
      <c r="BY5564" s="337" t="s">
        <v>173</v>
      </c>
      <c r="BZ5564" s="337" t="s">
        <v>86</v>
      </c>
      <c r="CA5564" s="337" t="s">
        <v>87</v>
      </c>
      <c r="CB5564" s="337" t="s">
        <v>233</v>
      </c>
      <c r="CC5564" s="337" t="s">
        <v>234</v>
      </c>
      <c r="CD5564" s="338">
        <v>1</v>
      </c>
      <c r="CE5564" s="335">
        <v>45047</v>
      </c>
      <c r="CF5564" s="337"/>
      <c r="CG5564" s="337" t="s">
        <v>181</v>
      </c>
      <c r="CH5564" s="337"/>
      <c r="CI5564" s="337" t="s">
        <v>181</v>
      </c>
      <c r="CJ5564" s="337" t="s">
        <v>1837</v>
      </c>
      <c r="CK5564" s="337"/>
      <c r="CL5564" s="337"/>
      <c r="CM5564" s="337" t="s">
        <v>73</v>
      </c>
      <c r="CN5564" s="337">
        <v>3</v>
      </c>
    </row>
    <row r="5565" spans="4:92">
      <c r="D5565" s="273" t="s">
        <v>64</v>
      </c>
      <c r="E5565" s="273" t="s">
        <v>404</v>
      </c>
      <c r="F5565" s="273" t="s">
        <v>408</v>
      </c>
      <c r="G5565" s="273" t="s">
        <v>413</v>
      </c>
      <c r="H5565" s="274">
        <v>45047</v>
      </c>
      <c r="I5565" s="273">
        <v>12207</v>
      </c>
      <c r="J5565" s="273">
        <v>54</v>
      </c>
      <c r="K5565" s="273">
        <v>600</v>
      </c>
      <c r="L5565" s="273" t="s">
        <v>1202</v>
      </c>
      <c r="M5565" s="273">
        <v>1205.154</v>
      </c>
      <c r="N5565" s="273" t="s">
        <v>1203</v>
      </c>
      <c r="P5565" s="273" t="s">
        <v>1204</v>
      </c>
      <c r="Q5565" s="273" t="s">
        <v>1012</v>
      </c>
      <c r="R5565" s="273" t="s">
        <v>70</v>
      </c>
      <c r="S5565" s="273" t="s">
        <v>1205</v>
      </c>
      <c r="T5565" s="273" t="s">
        <v>1206</v>
      </c>
      <c r="U5565" s="273" t="s">
        <v>73</v>
      </c>
      <c r="V5565" s="273" t="s">
        <v>2164</v>
      </c>
      <c r="W5565" s="273">
        <v>242942</v>
      </c>
      <c r="X5565" s="273" t="s">
        <v>83</v>
      </c>
      <c r="Y5565" s="273" t="s">
        <v>63</v>
      </c>
      <c r="Z5565" s="273" t="s">
        <v>504</v>
      </c>
      <c r="AA5565" s="273" t="s">
        <v>505</v>
      </c>
      <c r="AB5565" s="274">
        <v>45078</v>
      </c>
      <c r="AC5565" s="273">
        <v>12530</v>
      </c>
      <c r="AD5565" s="273">
        <v>684</v>
      </c>
      <c r="AE5565" s="273">
        <v>0.72</v>
      </c>
      <c r="AF5565" s="273" t="s">
        <v>90</v>
      </c>
      <c r="AG5565" s="273" t="s">
        <v>1294</v>
      </c>
      <c r="AH5565" s="273" t="s">
        <v>1194</v>
      </c>
      <c r="AI5565" s="273" t="s">
        <v>123</v>
      </c>
      <c r="AJ5565" s="273" t="s">
        <v>200</v>
      </c>
      <c r="AK5565" s="273">
        <v>294237</v>
      </c>
      <c r="BV5565" s="279" t="s">
        <v>64</v>
      </c>
      <c r="BW5565" s="280" t="s">
        <v>75</v>
      </c>
      <c r="BX5565" s="280" t="s">
        <v>173</v>
      </c>
      <c r="BY5565" s="280" t="s">
        <v>173</v>
      </c>
      <c r="BZ5565" s="280" t="s">
        <v>86</v>
      </c>
      <c r="CA5565" s="280" t="s">
        <v>87</v>
      </c>
      <c r="CB5565" s="280" t="s">
        <v>233</v>
      </c>
      <c r="CC5565" s="280" t="s">
        <v>234</v>
      </c>
      <c r="CD5565" s="281">
        <v>1</v>
      </c>
      <c r="CE5565" s="277">
        <v>45047</v>
      </c>
      <c r="CF5565" s="280"/>
      <c r="CG5565" s="280" t="s">
        <v>181</v>
      </c>
      <c r="CH5565" s="280"/>
      <c r="CI5565" s="280" t="s">
        <v>181</v>
      </c>
      <c r="CJ5565" s="280" t="s">
        <v>1837</v>
      </c>
      <c r="CK5565" s="280"/>
      <c r="CL5565" s="280"/>
      <c r="CM5565" s="280" t="s">
        <v>73</v>
      </c>
      <c r="CN5565" s="280">
        <v>3</v>
      </c>
    </row>
    <row r="5566" spans="4:92">
      <c r="D5566" s="273" t="s">
        <v>64</v>
      </c>
      <c r="E5566" s="273" t="s">
        <v>404</v>
      </c>
      <c r="F5566" s="273" t="s">
        <v>408</v>
      </c>
      <c r="G5566" s="273" t="s">
        <v>413</v>
      </c>
      <c r="H5566" s="274">
        <v>45047</v>
      </c>
      <c r="I5566" s="273">
        <v>12207</v>
      </c>
      <c r="J5566" s="273">
        <v>54</v>
      </c>
      <c r="K5566" s="273">
        <v>0</v>
      </c>
      <c r="L5566" s="273" t="s">
        <v>66</v>
      </c>
      <c r="N5566" s="273" t="s">
        <v>107</v>
      </c>
      <c r="W5566" s="273">
        <v>242926</v>
      </c>
      <c r="X5566" s="273" t="s">
        <v>83</v>
      </c>
      <c r="Y5566" s="273" t="s">
        <v>63</v>
      </c>
      <c r="Z5566" s="273" t="s">
        <v>504</v>
      </c>
      <c r="AA5566" s="273" t="s">
        <v>505</v>
      </c>
      <c r="AB5566" s="274">
        <v>45078</v>
      </c>
      <c r="AC5566" s="273">
        <v>12530</v>
      </c>
      <c r="AD5566" s="273">
        <v>684</v>
      </c>
      <c r="AE5566" s="273">
        <v>4.4999999999999998E-2</v>
      </c>
      <c r="AF5566" s="273" t="s">
        <v>90</v>
      </c>
      <c r="AG5566" s="273" t="s">
        <v>1045</v>
      </c>
      <c r="AH5566" s="273" t="s">
        <v>1045</v>
      </c>
      <c r="AI5566" s="273" t="s">
        <v>123</v>
      </c>
      <c r="AJ5566" s="273" t="s">
        <v>200</v>
      </c>
      <c r="AK5566" s="273">
        <v>294243</v>
      </c>
      <c r="BV5566" s="336" t="s">
        <v>64</v>
      </c>
      <c r="BW5566" s="337" t="s">
        <v>75</v>
      </c>
      <c r="BX5566" s="337" t="s">
        <v>173</v>
      </c>
      <c r="BY5566" s="337" t="s">
        <v>173</v>
      </c>
      <c r="BZ5566" s="337" t="s">
        <v>86</v>
      </c>
      <c r="CA5566" s="337" t="s">
        <v>87</v>
      </c>
      <c r="CB5566" s="337" t="s">
        <v>233</v>
      </c>
      <c r="CC5566" s="337" t="s">
        <v>234</v>
      </c>
      <c r="CD5566" s="338">
        <v>1</v>
      </c>
      <c r="CE5566" s="335">
        <v>45047</v>
      </c>
      <c r="CF5566" s="337"/>
      <c r="CG5566" s="337" t="s">
        <v>181</v>
      </c>
      <c r="CH5566" s="337"/>
      <c r="CI5566" s="337" t="s">
        <v>181</v>
      </c>
      <c r="CJ5566" s="337" t="s">
        <v>1837</v>
      </c>
      <c r="CK5566" s="337"/>
      <c r="CL5566" s="337"/>
      <c r="CM5566" s="337" t="s">
        <v>73</v>
      </c>
      <c r="CN5566" s="337">
        <v>3</v>
      </c>
    </row>
    <row r="5567" spans="4:92">
      <c r="D5567" s="273" t="s">
        <v>64</v>
      </c>
      <c r="E5567" s="273" t="s">
        <v>404</v>
      </c>
      <c r="F5567" s="273" t="s">
        <v>408</v>
      </c>
      <c r="G5567" s="273" t="s">
        <v>413</v>
      </c>
      <c r="H5567" s="274">
        <v>45047</v>
      </c>
      <c r="I5567" s="273">
        <v>12207</v>
      </c>
      <c r="J5567" s="273">
        <v>54</v>
      </c>
      <c r="K5567" s="273">
        <v>2385000</v>
      </c>
      <c r="L5567" s="273" t="s">
        <v>66</v>
      </c>
      <c r="M5567" s="273">
        <v>321722.98875680001</v>
      </c>
      <c r="N5567" s="273" t="s">
        <v>115</v>
      </c>
      <c r="W5567" s="273">
        <v>242925</v>
      </c>
      <c r="X5567" s="273" t="s">
        <v>83</v>
      </c>
      <c r="Y5567" s="273" t="s">
        <v>63</v>
      </c>
      <c r="Z5567" s="273" t="s">
        <v>504</v>
      </c>
      <c r="AA5567" s="273" t="s">
        <v>505</v>
      </c>
      <c r="AB5567" s="274">
        <v>45108</v>
      </c>
      <c r="AC5567" s="273">
        <v>12798</v>
      </c>
      <c r="AD5567" s="273">
        <v>684</v>
      </c>
      <c r="AK5567" s="273">
        <v>227324</v>
      </c>
      <c r="BV5567" s="279" t="s">
        <v>64</v>
      </c>
      <c r="BW5567" s="280" t="s">
        <v>75</v>
      </c>
      <c r="BX5567" s="280" t="s">
        <v>173</v>
      </c>
      <c r="BY5567" s="280" t="s">
        <v>173</v>
      </c>
      <c r="BZ5567" s="280" t="s">
        <v>86</v>
      </c>
      <c r="CA5567" s="280" t="s">
        <v>87</v>
      </c>
      <c r="CB5567" s="280" t="s">
        <v>217</v>
      </c>
      <c r="CC5567" s="280" t="s">
        <v>218</v>
      </c>
      <c r="CD5567" s="281">
        <v>2</v>
      </c>
      <c r="CE5567" s="277">
        <v>45047</v>
      </c>
      <c r="CF5567" s="280"/>
      <c r="CG5567" s="280" t="s">
        <v>181</v>
      </c>
      <c r="CH5567" s="280"/>
      <c r="CI5567" s="280" t="s">
        <v>181</v>
      </c>
      <c r="CJ5567" s="280" t="s">
        <v>329</v>
      </c>
      <c r="CK5567" s="280"/>
      <c r="CL5567" s="280"/>
      <c r="CM5567" s="280" t="s">
        <v>73</v>
      </c>
      <c r="CN5567" s="280">
        <v>3</v>
      </c>
    </row>
    <row r="5568" spans="4:92">
      <c r="D5568" s="273" t="s">
        <v>64</v>
      </c>
      <c r="E5568" s="273" t="s">
        <v>404</v>
      </c>
      <c r="F5568" s="273" t="s">
        <v>408</v>
      </c>
      <c r="G5568" s="273" t="s">
        <v>413</v>
      </c>
      <c r="H5568" s="274">
        <v>45078</v>
      </c>
      <c r="I5568" s="273">
        <v>12476</v>
      </c>
      <c r="J5568" s="273">
        <v>54</v>
      </c>
      <c r="K5568" s="273">
        <v>124870.86</v>
      </c>
      <c r="L5568" s="273" t="s">
        <v>66</v>
      </c>
      <c r="M5568" s="273">
        <v>0</v>
      </c>
      <c r="N5568" s="273" t="s">
        <v>1010</v>
      </c>
      <c r="O5568" s="273">
        <v>0</v>
      </c>
      <c r="P5568" s="273" t="s">
        <v>1011</v>
      </c>
      <c r="Q5568" s="273" t="s">
        <v>1188</v>
      </c>
      <c r="R5568" s="273" t="s">
        <v>1013</v>
      </c>
      <c r="S5568" s="273" t="s">
        <v>1785</v>
      </c>
      <c r="U5568" s="273" t="s">
        <v>1785</v>
      </c>
      <c r="V5568" s="273" t="s">
        <v>1785</v>
      </c>
      <c r="W5568" s="273">
        <v>242972</v>
      </c>
      <c r="X5568" s="273" t="s">
        <v>83</v>
      </c>
      <c r="Y5568" s="273" t="s">
        <v>63</v>
      </c>
      <c r="Z5568" s="273" t="s">
        <v>504</v>
      </c>
      <c r="AA5568" s="273" t="s">
        <v>505</v>
      </c>
      <c r="AB5568" s="274">
        <v>45108</v>
      </c>
      <c r="AC5568" s="273">
        <v>12799</v>
      </c>
      <c r="AD5568" s="273">
        <v>684</v>
      </c>
      <c r="AE5568" s="273">
        <v>2.7269999999999999</v>
      </c>
      <c r="AF5568" s="273" t="s">
        <v>90</v>
      </c>
      <c r="AG5568" s="273" t="s">
        <v>1295</v>
      </c>
      <c r="AH5568" s="273" t="s">
        <v>1296</v>
      </c>
      <c r="AI5568" s="273" t="s">
        <v>123</v>
      </c>
      <c r="AJ5568" s="273" t="s">
        <v>200</v>
      </c>
      <c r="AK5568" s="273">
        <v>294258</v>
      </c>
      <c r="BV5568" s="336" t="s">
        <v>64</v>
      </c>
      <c r="BW5568" s="337" t="s">
        <v>75</v>
      </c>
      <c r="BX5568" s="337" t="s">
        <v>173</v>
      </c>
      <c r="BY5568" s="337" t="s">
        <v>173</v>
      </c>
      <c r="BZ5568" s="337" t="s">
        <v>86</v>
      </c>
      <c r="CA5568" s="337" t="s">
        <v>87</v>
      </c>
      <c r="CB5568" s="337" t="s">
        <v>217</v>
      </c>
      <c r="CC5568" s="337" t="s">
        <v>218</v>
      </c>
      <c r="CD5568" s="338">
        <v>2</v>
      </c>
      <c r="CE5568" s="335">
        <v>45047</v>
      </c>
      <c r="CF5568" s="337"/>
      <c r="CG5568" s="337" t="s">
        <v>181</v>
      </c>
      <c r="CH5568" s="337"/>
      <c r="CI5568" s="337" t="s">
        <v>181</v>
      </c>
      <c r="CJ5568" s="337" t="s">
        <v>335</v>
      </c>
      <c r="CK5568" s="337"/>
      <c r="CL5568" s="337"/>
      <c r="CM5568" s="337" t="s">
        <v>73</v>
      </c>
      <c r="CN5568" s="337">
        <v>3</v>
      </c>
    </row>
    <row r="5569" spans="4:92">
      <c r="D5569" s="273" t="s">
        <v>64</v>
      </c>
      <c r="E5569" s="273" t="s">
        <v>404</v>
      </c>
      <c r="F5569" s="273" t="s">
        <v>408</v>
      </c>
      <c r="G5569" s="273" t="s">
        <v>413</v>
      </c>
      <c r="H5569" s="274">
        <v>45078</v>
      </c>
      <c r="I5569" s="273">
        <v>12476</v>
      </c>
      <c r="J5569" s="273">
        <v>54</v>
      </c>
      <c r="K5569" s="273">
        <v>600</v>
      </c>
      <c r="L5569" s="273" t="s">
        <v>1202</v>
      </c>
      <c r="M5569" s="273">
        <v>1205.154</v>
      </c>
      <c r="N5569" s="273" t="s">
        <v>1203</v>
      </c>
      <c r="P5569" s="273" t="s">
        <v>1204</v>
      </c>
      <c r="Q5569" s="273" t="s">
        <v>1012</v>
      </c>
      <c r="R5569" s="273" t="s">
        <v>70</v>
      </c>
      <c r="S5569" s="273" t="s">
        <v>1205</v>
      </c>
      <c r="T5569" s="273" t="s">
        <v>1206</v>
      </c>
      <c r="U5569" s="273" t="s">
        <v>73</v>
      </c>
      <c r="V5569" s="273" t="s">
        <v>2164</v>
      </c>
      <c r="W5569" s="273">
        <v>242987</v>
      </c>
      <c r="X5569" s="273" t="s">
        <v>83</v>
      </c>
      <c r="Y5569" s="273" t="s">
        <v>63</v>
      </c>
      <c r="Z5569" s="273" t="s">
        <v>504</v>
      </c>
      <c r="AA5569" s="273" t="s">
        <v>505</v>
      </c>
      <c r="AB5569" s="274">
        <v>45108</v>
      </c>
      <c r="AC5569" s="273">
        <v>12799</v>
      </c>
      <c r="AD5569" s="273">
        <v>684</v>
      </c>
      <c r="AE5569" s="273">
        <v>3.1320000000000001</v>
      </c>
      <c r="AF5569" s="273" t="s">
        <v>90</v>
      </c>
      <c r="AG5569" s="273" t="s">
        <v>1297</v>
      </c>
      <c r="AH5569" s="273" t="s">
        <v>1195</v>
      </c>
      <c r="AI5569" s="273" t="s">
        <v>123</v>
      </c>
      <c r="AJ5569" s="273" t="s">
        <v>214</v>
      </c>
      <c r="AK5569" s="273">
        <v>294264</v>
      </c>
      <c r="BV5569" s="279" t="s">
        <v>64</v>
      </c>
      <c r="BW5569" s="280" t="s">
        <v>75</v>
      </c>
      <c r="BX5569" s="280" t="s">
        <v>173</v>
      </c>
      <c r="BY5569" s="280" t="s">
        <v>173</v>
      </c>
      <c r="BZ5569" s="280" t="s">
        <v>86</v>
      </c>
      <c r="CA5569" s="280" t="s">
        <v>87</v>
      </c>
      <c r="CB5569" s="280" t="s">
        <v>217</v>
      </c>
      <c r="CC5569" s="280" t="s">
        <v>218</v>
      </c>
      <c r="CD5569" s="281">
        <v>2</v>
      </c>
      <c r="CE5569" s="277">
        <v>45047</v>
      </c>
      <c r="CF5569" s="280"/>
      <c r="CG5569" s="280" t="s">
        <v>181</v>
      </c>
      <c r="CH5569" s="280"/>
      <c r="CI5569" s="280" t="s">
        <v>181</v>
      </c>
      <c r="CJ5569" s="280" t="s">
        <v>342</v>
      </c>
      <c r="CK5569" s="280"/>
      <c r="CL5569" s="280"/>
      <c r="CM5569" s="280" t="s">
        <v>73</v>
      </c>
      <c r="CN5569" s="280">
        <v>3</v>
      </c>
    </row>
    <row r="5570" spans="4:92">
      <c r="D5570" s="273" t="s">
        <v>64</v>
      </c>
      <c r="E5570" s="273" t="s">
        <v>404</v>
      </c>
      <c r="F5570" s="273" t="s">
        <v>408</v>
      </c>
      <c r="G5570" s="273" t="s">
        <v>413</v>
      </c>
      <c r="H5570" s="274">
        <v>45078</v>
      </c>
      <c r="I5570" s="273">
        <v>12476</v>
      </c>
      <c r="J5570" s="273">
        <v>54</v>
      </c>
      <c r="K5570" s="273">
        <v>0</v>
      </c>
      <c r="L5570" s="273" t="s">
        <v>66</v>
      </c>
      <c r="N5570" s="273" t="s">
        <v>107</v>
      </c>
      <c r="W5570" s="273">
        <v>242971</v>
      </c>
      <c r="X5570" s="273" t="s">
        <v>83</v>
      </c>
      <c r="Y5570" s="273" t="s">
        <v>63</v>
      </c>
      <c r="Z5570" s="273" t="s">
        <v>504</v>
      </c>
      <c r="AA5570" s="273" t="s">
        <v>505</v>
      </c>
      <c r="AB5570" s="274">
        <v>45108</v>
      </c>
      <c r="AC5570" s="273">
        <v>12799</v>
      </c>
      <c r="AD5570" s="273">
        <v>684</v>
      </c>
      <c r="AE5570" s="273">
        <v>0</v>
      </c>
      <c r="AF5570" s="273" t="s">
        <v>90</v>
      </c>
      <c r="AG5570" s="273" t="s">
        <v>1294</v>
      </c>
      <c r="AH5570" s="273" t="s">
        <v>1194</v>
      </c>
      <c r="AI5570" s="273" t="s">
        <v>123</v>
      </c>
      <c r="AJ5570" s="273" t="s">
        <v>200</v>
      </c>
      <c r="AK5570" s="273">
        <v>294270</v>
      </c>
      <c r="BV5570" s="336" t="s">
        <v>64</v>
      </c>
      <c r="BW5570" s="337" t="s">
        <v>75</v>
      </c>
      <c r="BX5570" s="337" t="s">
        <v>173</v>
      </c>
      <c r="BY5570" s="337" t="s">
        <v>173</v>
      </c>
      <c r="BZ5570" s="337" t="s">
        <v>138</v>
      </c>
      <c r="CA5570" s="337" t="s">
        <v>139</v>
      </c>
      <c r="CB5570" s="337" t="s">
        <v>190</v>
      </c>
      <c r="CC5570" s="337" t="s">
        <v>191</v>
      </c>
      <c r="CD5570" s="338">
        <v>8</v>
      </c>
      <c r="CE5570" s="335">
        <v>45047</v>
      </c>
      <c r="CF5570" s="337">
        <v>0</v>
      </c>
      <c r="CG5570" s="337" t="s">
        <v>90</v>
      </c>
      <c r="CH5570" s="337">
        <v>0</v>
      </c>
      <c r="CI5570" s="337" t="s">
        <v>80</v>
      </c>
      <c r="CJ5570" s="337"/>
      <c r="CK5570" s="337"/>
      <c r="CL5570" s="337"/>
      <c r="CM5570" s="337" t="s">
        <v>73</v>
      </c>
      <c r="CN5570" s="337">
        <v>3</v>
      </c>
    </row>
    <row r="5571" spans="4:92">
      <c r="D5571" s="273" t="s">
        <v>64</v>
      </c>
      <c r="E5571" s="273" t="s">
        <v>404</v>
      </c>
      <c r="F5571" s="273" t="s">
        <v>408</v>
      </c>
      <c r="G5571" s="273" t="s">
        <v>413</v>
      </c>
      <c r="H5571" s="274">
        <v>45078</v>
      </c>
      <c r="I5571" s="273">
        <v>12476</v>
      </c>
      <c r="J5571" s="273">
        <v>54</v>
      </c>
      <c r="K5571" s="273">
        <v>2368000</v>
      </c>
      <c r="L5571" s="273" t="s">
        <v>66</v>
      </c>
      <c r="M5571" s="273">
        <v>322868.49549350003</v>
      </c>
      <c r="N5571" s="273" t="s">
        <v>115</v>
      </c>
      <c r="W5571" s="273">
        <v>242970</v>
      </c>
      <c r="X5571" s="273" t="s">
        <v>83</v>
      </c>
      <c r="Y5571" s="273" t="s">
        <v>63</v>
      </c>
      <c r="Z5571" s="273" t="s">
        <v>504</v>
      </c>
      <c r="AA5571" s="273" t="s">
        <v>505</v>
      </c>
      <c r="AB5571" s="274">
        <v>45108</v>
      </c>
      <c r="AC5571" s="273">
        <v>12799</v>
      </c>
      <c r="AD5571" s="273">
        <v>684</v>
      </c>
      <c r="AE5571" s="273">
        <v>7.0000000000000007E-2</v>
      </c>
      <c r="AF5571" s="273" t="s">
        <v>90</v>
      </c>
      <c r="AG5571" s="273" t="s">
        <v>1045</v>
      </c>
      <c r="AH5571" s="273" t="s">
        <v>1045</v>
      </c>
      <c r="AI5571" s="273" t="s">
        <v>123</v>
      </c>
      <c r="AJ5571" s="273" t="s">
        <v>200</v>
      </c>
      <c r="AK5571" s="273">
        <v>294276</v>
      </c>
      <c r="BV5571" s="279" t="s">
        <v>64</v>
      </c>
      <c r="BW5571" s="280" t="s">
        <v>75</v>
      </c>
      <c r="BX5571" s="280" t="s">
        <v>173</v>
      </c>
      <c r="BY5571" s="280" t="s">
        <v>173</v>
      </c>
      <c r="BZ5571" s="280" t="s">
        <v>167</v>
      </c>
      <c r="CA5571" s="280" t="s">
        <v>168</v>
      </c>
      <c r="CB5571" s="280" t="s">
        <v>319</v>
      </c>
      <c r="CC5571" s="280" t="s">
        <v>320</v>
      </c>
      <c r="CD5571" s="281">
        <v>15</v>
      </c>
      <c r="CE5571" s="277">
        <v>45047</v>
      </c>
      <c r="CF5571" s="280">
        <v>893</v>
      </c>
      <c r="CG5571" s="280" t="s">
        <v>90</v>
      </c>
      <c r="CH5571" s="280">
        <v>893</v>
      </c>
      <c r="CI5571" s="280" t="s">
        <v>80</v>
      </c>
      <c r="CJ5571" s="280"/>
      <c r="CK5571" s="280"/>
      <c r="CL5571" s="280"/>
      <c r="CM5571" s="280" t="s">
        <v>73</v>
      </c>
      <c r="CN5571" s="280">
        <v>3</v>
      </c>
    </row>
    <row r="5572" spans="4:92">
      <c r="D5572" s="273" t="s">
        <v>64</v>
      </c>
      <c r="E5572" s="273" t="s">
        <v>404</v>
      </c>
      <c r="F5572" s="273" t="s">
        <v>408</v>
      </c>
      <c r="G5572" s="273" t="s">
        <v>413</v>
      </c>
      <c r="H5572" s="274">
        <v>45108</v>
      </c>
      <c r="I5572" s="273">
        <v>12745</v>
      </c>
      <c r="J5572" s="273">
        <v>54</v>
      </c>
      <c r="K5572" s="273">
        <v>97952.38</v>
      </c>
      <c r="L5572" s="273" t="s">
        <v>66</v>
      </c>
      <c r="M5572" s="273">
        <v>0</v>
      </c>
      <c r="N5572" s="273" t="s">
        <v>1010</v>
      </c>
      <c r="O5572" s="273">
        <v>0</v>
      </c>
      <c r="P5572" s="273" t="s">
        <v>1011</v>
      </c>
      <c r="Q5572" s="273" t="s">
        <v>1188</v>
      </c>
      <c r="R5572" s="273" t="s">
        <v>1013</v>
      </c>
      <c r="S5572" s="273" t="s">
        <v>1785</v>
      </c>
      <c r="U5572" s="273" t="s">
        <v>1785</v>
      </c>
      <c r="V5572" s="273" t="s">
        <v>1785</v>
      </c>
      <c r="W5572" s="273">
        <v>259845</v>
      </c>
      <c r="X5572" s="273" t="s">
        <v>83</v>
      </c>
      <c r="Y5572" s="273" t="s">
        <v>63</v>
      </c>
      <c r="Z5572" s="273" t="s">
        <v>504</v>
      </c>
      <c r="AA5572" s="273" t="s">
        <v>505</v>
      </c>
      <c r="AB5572" s="274">
        <v>45108</v>
      </c>
      <c r="AC5572" s="273">
        <v>15023</v>
      </c>
      <c r="AD5572" s="273">
        <v>684</v>
      </c>
      <c r="AK5572" s="273">
        <v>280215</v>
      </c>
      <c r="BV5572" s="336" t="s">
        <v>64</v>
      </c>
      <c r="BW5572" s="337" t="s">
        <v>75</v>
      </c>
      <c r="BX5572" s="337" t="s">
        <v>173</v>
      </c>
      <c r="BY5572" s="337" t="s">
        <v>173</v>
      </c>
      <c r="BZ5572" s="337" t="s">
        <v>86</v>
      </c>
      <c r="CA5572" s="337" t="s">
        <v>87</v>
      </c>
      <c r="CB5572" s="337" t="s">
        <v>179</v>
      </c>
      <c r="CC5572" s="337" t="s">
        <v>180</v>
      </c>
      <c r="CD5572" s="338">
        <v>1</v>
      </c>
      <c r="CE5572" s="335">
        <v>45047</v>
      </c>
      <c r="CF5572" s="337"/>
      <c r="CG5572" s="337" t="s">
        <v>181</v>
      </c>
      <c r="CH5572" s="337"/>
      <c r="CI5572" s="337" t="s">
        <v>181</v>
      </c>
      <c r="CJ5572" s="337" t="s">
        <v>1865</v>
      </c>
      <c r="CK5572" s="337"/>
      <c r="CL5572" s="337"/>
      <c r="CM5572" s="337" t="s">
        <v>73</v>
      </c>
      <c r="CN5572" s="337">
        <v>3</v>
      </c>
    </row>
    <row r="5573" spans="4:92">
      <c r="D5573" s="273" t="s">
        <v>64</v>
      </c>
      <c r="E5573" s="273" t="s">
        <v>404</v>
      </c>
      <c r="F5573" s="273" t="s">
        <v>408</v>
      </c>
      <c r="G5573" s="273" t="s">
        <v>413</v>
      </c>
      <c r="H5573" s="274">
        <v>45108</v>
      </c>
      <c r="I5573" s="273">
        <v>12745</v>
      </c>
      <c r="J5573" s="273">
        <v>54</v>
      </c>
      <c r="K5573" s="273">
        <v>700</v>
      </c>
      <c r="L5573" s="273" t="s">
        <v>1202</v>
      </c>
      <c r="M5573" s="273">
        <v>1406.0129999999999</v>
      </c>
      <c r="N5573" s="273" t="s">
        <v>1203</v>
      </c>
      <c r="P5573" s="273" t="s">
        <v>68</v>
      </c>
      <c r="Q5573" s="273" t="s">
        <v>1012</v>
      </c>
      <c r="R5573" s="273" t="s">
        <v>70</v>
      </c>
      <c r="S5573" s="273" t="s">
        <v>1205</v>
      </c>
      <c r="T5573" s="273" t="s">
        <v>1206</v>
      </c>
      <c r="U5573" s="273" t="s">
        <v>73</v>
      </c>
      <c r="V5573" s="273" t="s">
        <v>1786</v>
      </c>
      <c r="W5573" s="273">
        <v>259860</v>
      </c>
      <c r="X5573" s="273" t="s">
        <v>83</v>
      </c>
      <c r="Y5573" s="273" t="s">
        <v>63</v>
      </c>
      <c r="Z5573" s="273" t="s">
        <v>504</v>
      </c>
      <c r="AA5573" s="273" t="s">
        <v>505</v>
      </c>
      <c r="AB5573" s="274">
        <v>45108</v>
      </c>
      <c r="AC5573" s="273">
        <v>15614</v>
      </c>
      <c r="AD5573" s="273">
        <v>684</v>
      </c>
      <c r="AK5573" s="273">
        <v>285108</v>
      </c>
      <c r="BV5573" s="279" t="s">
        <v>64</v>
      </c>
      <c r="BW5573" s="280" t="s">
        <v>75</v>
      </c>
      <c r="BX5573" s="280" t="s">
        <v>173</v>
      </c>
      <c r="BY5573" s="280" t="s">
        <v>173</v>
      </c>
      <c r="BZ5573" s="280" t="s">
        <v>86</v>
      </c>
      <c r="CA5573" s="280" t="s">
        <v>87</v>
      </c>
      <c r="CB5573" s="280" t="s">
        <v>179</v>
      </c>
      <c r="CC5573" s="280" t="s">
        <v>180</v>
      </c>
      <c r="CD5573" s="281">
        <v>1</v>
      </c>
      <c r="CE5573" s="277">
        <v>45047</v>
      </c>
      <c r="CF5573" s="280"/>
      <c r="CG5573" s="280" t="s">
        <v>181</v>
      </c>
      <c r="CH5573" s="280"/>
      <c r="CI5573" s="280" t="s">
        <v>181</v>
      </c>
      <c r="CJ5573" s="280" t="s">
        <v>1865</v>
      </c>
      <c r="CK5573" s="280"/>
      <c r="CL5573" s="280"/>
      <c r="CM5573" s="280" t="s">
        <v>73</v>
      </c>
      <c r="CN5573" s="280">
        <v>3</v>
      </c>
    </row>
    <row r="5574" spans="4:92">
      <c r="D5574" s="273" t="s">
        <v>64</v>
      </c>
      <c r="E5574" s="273" t="s">
        <v>404</v>
      </c>
      <c r="F5574" s="273" t="s">
        <v>408</v>
      </c>
      <c r="G5574" s="273" t="s">
        <v>413</v>
      </c>
      <c r="H5574" s="274">
        <v>45108</v>
      </c>
      <c r="I5574" s="273">
        <v>12745</v>
      </c>
      <c r="J5574" s="273">
        <v>54</v>
      </c>
      <c r="K5574" s="273">
        <v>0</v>
      </c>
      <c r="L5574" s="273" t="s">
        <v>66</v>
      </c>
      <c r="N5574" s="273" t="s">
        <v>107</v>
      </c>
      <c r="W5574" s="273">
        <v>259844</v>
      </c>
      <c r="X5574" s="273" t="s">
        <v>83</v>
      </c>
      <c r="Y5574" s="273" t="s">
        <v>63</v>
      </c>
      <c r="Z5574" s="273" t="s">
        <v>504</v>
      </c>
      <c r="AA5574" s="273" t="s">
        <v>505</v>
      </c>
      <c r="AB5574" s="274">
        <v>45139</v>
      </c>
      <c r="AC5574" s="273">
        <v>13474</v>
      </c>
      <c r="AD5574" s="273">
        <v>684</v>
      </c>
      <c r="AK5574" s="273">
        <v>227343</v>
      </c>
      <c r="BV5574" s="336" t="s">
        <v>64</v>
      </c>
      <c r="BW5574" s="337" t="s">
        <v>75</v>
      </c>
      <c r="BX5574" s="337" t="s">
        <v>173</v>
      </c>
      <c r="BY5574" s="337" t="s">
        <v>173</v>
      </c>
      <c r="BZ5574" s="337" t="s">
        <v>86</v>
      </c>
      <c r="CA5574" s="337" t="s">
        <v>87</v>
      </c>
      <c r="CB5574" s="337" t="s">
        <v>179</v>
      </c>
      <c r="CC5574" s="337" t="s">
        <v>180</v>
      </c>
      <c r="CD5574" s="338">
        <v>1</v>
      </c>
      <c r="CE5574" s="335">
        <v>45047</v>
      </c>
      <c r="CF5574" s="337"/>
      <c r="CG5574" s="337" t="s">
        <v>181</v>
      </c>
      <c r="CH5574" s="337"/>
      <c r="CI5574" s="337" t="s">
        <v>181</v>
      </c>
      <c r="CJ5574" s="337" t="s">
        <v>1865</v>
      </c>
      <c r="CK5574" s="337"/>
      <c r="CL5574" s="337"/>
      <c r="CM5574" s="337" t="s">
        <v>73</v>
      </c>
      <c r="CN5574" s="337">
        <v>3</v>
      </c>
    </row>
    <row r="5575" spans="4:92">
      <c r="D5575" s="273" t="s">
        <v>64</v>
      </c>
      <c r="E5575" s="273" t="s">
        <v>404</v>
      </c>
      <c r="F5575" s="273" t="s">
        <v>408</v>
      </c>
      <c r="G5575" s="273" t="s">
        <v>413</v>
      </c>
      <c r="H5575" s="274">
        <v>45108</v>
      </c>
      <c r="I5575" s="273">
        <v>12745</v>
      </c>
      <c r="J5575" s="273">
        <v>54</v>
      </c>
      <c r="K5575" s="273">
        <v>2426000</v>
      </c>
      <c r="L5575" s="273" t="s">
        <v>66</v>
      </c>
      <c r="M5575" s="273">
        <v>323832.98431510001</v>
      </c>
      <c r="N5575" s="273" t="s">
        <v>115</v>
      </c>
      <c r="W5575" s="273">
        <v>259843</v>
      </c>
      <c r="X5575" s="273" t="s">
        <v>83</v>
      </c>
      <c r="Y5575" s="273" t="s">
        <v>63</v>
      </c>
      <c r="Z5575" s="273" t="s">
        <v>504</v>
      </c>
      <c r="AA5575" s="273" t="s">
        <v>505</v>
      </c>
      <c r="AB5575" s="274">
        <v>45139</v>
      </c>
      <c r="AC5575" s="273">
        <v>13475</v>
      </c>
      <c r="AD5575" s="273">
        <v>684</v>
      </c>
      <c r="AE5575" s="273">
        <v>0.42599999999999999</v>
      </c>
      <c r="AF5575" s="273" t="s">
        <v>90</v>
      </c>
      <c r="AG5575" s="273" t="s">
        <v>1295</v>
      </c>
      <c r="AH5575" s="273" t="s">
        <v>1296</v>
      </c>
      <c r="AI5575" s="273" t="s">
        <v>123</v>
      </c>
      <c r="AJ5575" s="273" t="s">
        <v>200</v>
      </c>
      <c r="AK5575" s="273">
        <v>294291</v>
      </c>
      <c r="BV5575" s="279" t="s">
        <v>64</v>
      </c>
      <c r="BW5575" s="280" t="s">
        <v>75</v>
      </c>
      <c r="BX5575" s="280" t="s">
        <v>173</v>
      </c>
      <c r="BY5575" s="280" t="s">
        <v>173</v>
      </c>
      <c r="BZ5575" s="280" t="s">
        <v>204</v>
      </c>
      <c r="CA5575" s="280" t="s">
        <v>205</v>
      </c>
      <c r="CB5575" s="280" t="s">
        <v>206</v>
      </c>
      <c r="CC5575" s="280" t="s">
        <v>207</v>
      </c>
      <c r="CD5575" s="281">
        <v>0</v>
      </c>
      <c r="CE5575" s="277">
        <v>45047</v>
      </c>
      <c r="CF5575" s="280"/>
      <c r="CG5575" s="280" t="s">
        <v>181</v>
      </c>
      <c r="CH5575" s="280"/>
      <c r="CI5575" s="280" t="s">
        <v>208</v>
      </c>
      <c r="CJ5575" s="280" t="s">
        <v>209</v>
      </c>
      <c r="CK5575" s="280"/>
      <c r="CL5575" s="280"/>
      <c r="CM5575" s="280" t="s">
        <v>73</v>
      </c>
      <c r="CN5575" s="280">
        <v>3</v>
      </c>
    </row>
    <row r="5576" spans="4:92">
      <c r="D5576" s="273" t="s">
        <v>64</v>
      </c>
      <c r="E5576" s="273" t="s">
        <v>404</v>
      </c>
      <c r="F5576" s="273" t="s">
        <v>408</v>
      </c>
      <c r="G5576" s="273" t="s">
        <v>419</v>
      </c>
      <c r="H5576" s="274">
        <v>44958</v>
      </c>
      <c r="I5576" s="273">
        <v>11308</v>
      </c>
      <c r="J5576" s="273">
        <v>55</v>
      </c>
      <c r="K5576" s="273">
        <v>375</v>
      </c>
      <c r="L5576" s="273" t="s">
        <v>1202</v>
      </c>
      <c r="M5576" s="273">
        <v>654.97500000000002</v>
      </c>
      <c r="N5576" s="273" t="s">
        <v>1203</v>
      </c>
      <c r="P5576" s="273" t="s">
        <v>1204</v>
      </c>
      <c r="Q5576" s="273" t="s">
        <v>1012</v>
      </c>
      <c r="R5576" s="273" t="s">
        <v>70</v>
      </c>
      <c r="S5576" s="273" t="s">
        <v>1205</v>
      </c>
      <c r="T5576" s="273" t="s">
        <v>1206</v>
      </c>
      <c r="U5576" s="273" t="s">
        <v>73</v>
      </c>
      <c r="V5576" s="273" t="s">
        <v>2012</v>
      </c>
      <c r="W5576" s="273">
        <v>173384</v>
      </c>
      <c r="X5576" s="273" t="s">
        <v>83</v>
      </c>
      <c r="Y5576" s="273" t="s">
        <v>63</v>
      </c>
      <c r="Z5576" s="273" t="s">
        <v>504</v>
      </c>
      <c r="AA5576" s="273" t="s">
        <v>505</v>
      </c>
      <c r="AB5576" s="274">
        <v>45139</v>
      </c>
      <c r="AC5576" s="273">
        <v>13475</v>
      </c>
      <c r="AD5576" s="273">
        <v>684</v>
      </c>
      <c r="AE5576" s="273">
        <v>0.99099999999999999</v>
      </c>
      <c r="AF5576" s="273" t="s">
        <v>90</v>
      </c>
      <c r="AG5576" s="273" t="s">
        <v>1297</v>
      </c>
      <c r="AH5576" s="273" t="s">
        <v>1195</v>
      </c>
      <c r="AI5576" s="273" t="s">
        <v>123</v>
      </c>
      <c r="AJ5576" s="273" t="s">
        <v>214</v>
      </c>
      <c r="AK5576" s="273">
        <v>294297</v>
      </c>
      <c r="BV5576" s="336" t="s">
        <v>64</v>
      </c>
      <c r="BW5576" s="337" t="s">
        <v>75</v>
      </c>
      <c r="BX5576" s="337" t="s">
        <v>173</v>
      </c>
      <c r="BY5576" s="337" t="s">
        <v>173</v>
      </c>
      <c r="BZ5576" s="337" t="s">
        <v>204</v>
      </c>
      <c r="CA5576" s="337" t="s">
        <v>205</v>
      </c>
      <c r="CB5576" s="337" t="s">
        <v>206</v>
      </c>
      <c r="CC5576" s="337" t="s">
        <v>207</v>
      </c>
      <c r="CD5576" s="338">
        <v>0</v>
      </c>
      <c r="CE5576" s="335">
        <v>45047</v>
      </c>
      <c r="CF5576" s="337"/>
      <c r="CG5576" s="337" t="s">
        <v>181</v>
      </c>
      <c r="CH5576" s="337"/>
      <c r="CI5576" s="337" t="s">
        <v>208</v>
      </c>
      <c r="CJ5576" s="337" t="s">
        <v>209</v>
      </c>
      <c r="CK5576" s="337"/>
      <c r="CL5576" s="337"/>
      <c r="CM5576" s="337" t="s">
        <v>73</v>
      </c>
      <c r="CN5576" s="337">
        <v>3</v>
      </c>
    </row>
    <row r="5577" spans="4:92">
      <c r="D5577" s="273" t="s">
        <v>64</v>
      </c>
      <c r="E5577" s="273" t="s">
        <v>404</v>
      </c>
      <c r="F5577" s="273" t="s">
        <v>408</v>
      </c>
      <c r="G5577" s="273" t="s">
        <v>419</v>
      </c>
      <c r="H5577" s="274">
        <v>44958</v>
      </c>
      <c r="I5577" s="273">
        <v>11308</v>
      </c>
      <c r="J5577" s="273">
        <v>55</v>
      </c>
      <c r="K5577" s="273">
        <v>0</v>
      </c>
      <c r="L5577" s="273" t="s">
        <v>66</v>
      </c>
      <c r="N5577" s="273" t="s">
        <v>107</v>
      </c>
      <c r="W5577" s="273">
        <v>173368</v>
      </c>
      <c r="X5577" s="273" t="s">
        <v>83</v>
      </c>
      <c r="Y5577" s="273" t="s">
        <v>63</v>
      </c>
      <c r="Z5577" s="273" t="s">
        <v>504</v>
      </c>
      <c r="AA5577" s="273" t="s">
        <v>505</v>
      </c>
      <c r="AB5577" s="274">
        <v>45139</v>
      </c>
      <c r="AC5577" s="273">
        <v>13475</v>
      </c>
      <c r="AD5577" s="273">
        <v>684</v>
      </c>
      <c r="AE5577" s="273">
        <v>0</v>
      </c>
      <c r="AF5577" s="273" t="s">
        <v>90</v>
      </c>
      <c r="AG5577" s="273" t="s">
        <v>1294</v>
      </c>
      <c r="AH5577" s="273" t="s">
        <v>1194</v>
      </c>
      <c r="AI5577" s="273" t="s">
        <v>123</v>
      </c>
      <c r="AJ5577" s="273" t="s">
        <v>200</v>
      </c>
      <c r="AK5577" s="273">
        <v>294303</v>
      </c>
      <c r="BV5577" s="279" t="s">
        <v>64</v>
      </c>
      <c r="BW5577" s="280" t="s">
        <v>75</v>
      </c>
      <c r="BX5577" s="280" t="s">
        <v>173</v>
      </c>
      <c r="BY5577" s="280" t="s">
        <v>173</v>
      </c>
      <c r="BZ5577" s="280" t="s">
        <v>204</v>
      </c>
      <c r="CA5577" s="280" t="s">
        <v>205</v>
      </c>
      <c r="CB5577" s="280" t="s">
        <v>206</v>
      </c>
      <c r="CC5577" s="280" t="s">
        <v>207</v>
      </c>
      <c r="CD5577" s="281">
        <v>0</v>
      </c>
      <c r="CE5577" s="277">
        <v>45047</v>
      </c>
      <c r="CF5577" s="280"/>
      <c r="CG5577" s="280" t="s">
        <v>181</v>
      </c>
      <c r="CH5577" s="280"/>
      <c r="CI5577" s="280" t="s">
        <v>208</v>
      </c>
      <c r="CJ5577" s="280" t="s">
        <v>209</v>
      </c>
      <c r="CK5577" s="280"/>
      <c r="CL5577" s="280"/>
      <c r="CM5577" s="280" t="s">
        <v>73</v>
      </c>
      <c r="CN5577" s="280">
        <v>3</v>
      </c>
    </row>
    <row r="5578" spans="4:92">
      <c r="D5578" s="273" t="s">
        <v>64</v>
      </c>
      <c r="E5578" s="273" t="s">
        <v>75</v>
      </c>
      <c r="F5578" s="273" t="s">
        <v>391</v>
      </c>
      <c r="G5578" s="273" t="s">
        <v>391</v>
      </c>
      <c r="H5578" s="274">
        <v>45231</v>
      </c>
      <c r="I5578" s="273">
        <v>14440</v>
      </c>
      <c r="J5578" s="273">
        <v>49</v>
      </c>
      <c r="K5578" s="273">
        <v>6936000</v>
      </c>
      <c r="L5578" s="273" t="s">
        <v>66</v>
      </c>
      <c r="M5578" s="273">
        <v>767567.88908520003</v>
      </c>
      <c r="N5578" s="273" t="s">
        <v>964</v>
      </c>
      <c r="P5578" s="273" t="s">
        <v>92</v>
      </c>
      <c r="Q5578" s="273" t="s">
        <v>1001</v>
      </c>
      <c r="R5578" s="273" t="s">
        <v>70</v>
      </c>
      <c r="S5578" s="273" t="s">
        <v>1025</v>
      </c>
      <c r="T5578" s="273" t="s">
        <v>1003</v>
      </c>
      <c r="U5578" s="273" t="s">
        <v>73</v>
      </c>
      <c r="V5578" s="273" t="s">
        <v>1004</v>
      </c>
      <c r="W5578" s="273">
        <v>268920</v>
      </c>
      <c r="X5578" s="273" t="s">
        <v>83</v>
      </c>
      <c r="Y5578" s="273" t="s">
        <v>63</v>
      </c>
      <c r="Z5578" s="273" t="s">
        <v>504</v>
      </c>
      <c r="AA5578" s="273" t="s">
        <v>505</v>
      </c>
      <c r="AB5578" s="274">
        <v>45139</v>
      </c>
      <c r="AC5578" s="273">
        <v>13475</v>
      </c>
      <c r="AD5578" s="273">
        <v>684</v>
      </c>
      <c r="AE5578" s="273">
        <v>4.5999999999999999E-2</v>
      </c>
      <c r="AF5578" s="273" t="s">
        <v>90</v>
      </c>
      <c r="AG5578" s="273" t="s">
        <v>1045</v>
      </c>
      <c r="AH5578" s="273" t="s">
        <v>1045</v>
      </c>
      <c r="AI5578" s="273" t="s">
        <v>123</v>
      </c>
      <c r="AJ5578" s="273" t="s">
        <v>200</v>
      </c>
      <c r="AK5578" s="273">
        <v>294309</v>
      </c>
      <c r="BV5578" s="336" t="s">
        <v>64</v>
      </c>
      <c r="BW5578" s="337" t="s">
        <v>75</v>
      </c>
      <c r="BX5578" s="337" t="s">
        <v>173</v>
      </c>
      <c r="BY5578" s="337" t="s">
        <v>173</v>
      </c>
      <c r="BZ5578" s="337" t="s">
        <v>167</v>
      </c>
      <c r="CA5578" s="337" t="s">
        <v>168</v>
      </c>
      <c r="CB5578" s="337" t="s">
        <v>313</v>
      </c>
      <c r="CC5578" s="337" t="s">
        <v>314</v>
      </c>
      <c r="CD5578" s="338">
        <v>14</v>
      </c>
      <c r="CE5578" s="335">
        <v>45047</v>
      </c>
      <c r="CF5578" s="337">
        <v>0</v>
      </c>
      <c r="CG5578" s="337" t="s">
        <v>90</v>
      </c>
      <c r="CH5578" s="337">
        <v>0</v>
      </c>
      <c r="CI5578" s="337" t="s">
        <v>80</v>
      </c>
      <c r="CJ5578" s="337"/>
      <c r="CK5578" s="337"/>
      <c r="CL5578" s="337"/>
      <c r="CM5578" s="337" t="s">
        <v>73</v>
      </c>
      <c r="CN5578" s="337">
        <v>3</v>
      </c>
    </row>
    <row r="5579" spans="4:92">
      <c r="D5579" s="273" t="s">
        <v>64</v>
      </c>
      <c r="E5579" s="273" t="s">
        <v>75</v>
      </c>
      <c r="F5579" s="273" t="s">
        <v>391</v>
      </c>
      <c r="G5579" s="273" t="s">
        <v>391</v>
      </c>
      <c r="H5579" s="274">
        <v>45231</v>
      </c>
      <c r="I5579" s="273">
        <v>14440</v>
      </c>
      <c r="J5579" s="273">
        <v>49</v>
      </c>
      <c r="K5579" s="273">
        <v>267710</v>
      </c>
      <c r="L5579" s="273" t="s">
        <v>66</v>
      </c>
      <c r="M5579" s="273">
        <v>22140.445437499999</v>
      </c>
      <c r="N5579" s="273" t="s">
        <v>1010</v>
      </c>
      <c r="O5579" s="273">
        <v>0</v>
      </c>
      <c r="P5579" s="273" t="s">
        <v>1011</v>
      </c>
      <c r="Q5579" s="273" t="s">
        <v>1012</v>
      </c>
      <c r="R5579" s="273" t="s">
        <v>1013</v>
      </c>
      <c r="S5579" s="273" t="s">
        <v>1014</v>
      </c>
      <c r="U5579" s="273" t="s">
        <v>122</v>
      </c>
      <c r="V5579" s="273" t="s">
        <v>79</v>
      </c>
      <c r="W5579" s="273">
        <v>328392</v>
      </c>
      <c r="X5579" s="273" t="s">
        <v>83</v>
      </c>
      <c r="Y5579" s="273" t="s">
        <v>287</v>
      </c>
      <c r="Z5579" s="273" t="s">
        <v>866</v>
      </c>
      <c r="AA5579" s="273" t="s">
        <v>875</v>
      </c>
      <c r="AB5579" s="274">
        <v>45017</v>
      </c>
      <c r="AC5579" s="273">
        <v>14939</v>
      </c>
      <c r="AD5579" s="273">
        <v>802</v>
      </c>
      <c r="AK5579" s="273">
        <v>279291</v>
      </c>
      <c r="BV5579" s="279" t="s">
        <v>64</v>
      </c>
      <c r="BW5579" s="280" t="s">
        <v>75</v>
      </c>
      <c r="BX5579" s="280" t="s">
        <v>173</v>
      </c>
      <c r="BY5579" s="280" t="s">
        <v>173</v>
      </c>
      <c r="BZ5579" s="280" t="s">
        <v>167</v>
      </c>
      <c r="CA5579" s="280" t="s">
        <v>168</v>
      </c>
      <c r="CB5579" s="280" t="s">
        <v>353</v>
      </c>
      <c r="CC5579" s="280" t="s">
        <v>354</v>
      </c>
      <c r="CD5579" s="281">
        <v>13</v>
      </c>
      <c r="CE5579" s="277">
        <v>45047</v>
      </c>
      <c r="CF5579" s="280">
        <v>0</v>
      </c>
      <c r="CG5579" s="280" t="s">
        <v>90</v>
      </c>
      <c r="CH5579" s="280">
        <v>0</v>
      </c>
      <c r="CI5579" s="280" t="s">
        <v>80</v>
      </c>
      <c r="CJ5579" s="280"/>
      <c r="CK5579" s="280"/>
      <c r="CL5579" s="280"/>
      <c r="CM5579" s="280" t="s">
        <v>73</v>
      </c>
      <c r="CN5579" s="280">
        <v>3</v>
      </c>
    </row>
    <row r="5580" spans="4:92">
      <c r="D5580" s="273" t="s">
        <v>64</v>
      </c>
      <c r="E5580" s="273" t="s">
        <v>75</v>
      </c>
      <c r="F5580" s="273" t="s">
        <v>391</v>
      </c>
      <c r="G5580" s="273" t="s">
        <v>391</v>
      </c>
      <c r="H5580" s="274">
        <v>45231</v>
      </c>
      <c r="I5580" s="273">
        <v>14440</v>
      </c>
      <c r="J5580" s="273">
        <v>49</v>
      </c>
      <c r="K5580" s="273">
        <v>0</v>
      </c>
      <c r="L5580" s="273" t="s">
        <v>66</v>
      </c>
      <c r="N5580" s="273" t="s">
        <v>107</v>
      </c>
      <c r="W5580" s="273">
        <v>268919</v>
      </c>
      <c r="X5580" s="273" t="s">
        <v>83</v>
      </c>
      <c r="Y5580" s="273" t="s">
        <v>287</v>
      </c>
      <c r="Z5580" s="273" t="s">
        <v>866</v>
      </c>
      <c r="AA5580" s="273" t="s">
        <v>875</v>
      </c>
      <c r="AB5580" s="274">
        <v>45108</v>
      </c>
      <c r="AC5580" s="273">
        <v>15085</v>
      </c>
      <c r="AD5580" s="273">
        <v>802</v>
      </c>
      <c r="AK5580" s="273">
        <v>280897</v>
      </c>
      <c r="BV5580" s="336" t="s">
        <v>64</v>
      </c>
      <c r="BW5580" s="337" t="s">
        <v>75</v>
      </c>
      <c r="BX5580" s="337" t="s">
        <v>173</v>
      </c>
      <c r="BY5580" s="337" t="s">
        <v>173</v>
      </c>
      <c r="BZ5580" s="337" t="s">
        <v>151</v>
      </c>
      <c r="CA5580" s="337" t="s">
        <v>152</v>
      </c>
      <c r="CB5580" s="337" t="s">
        <v>161</v>
      </c>
      <c r="CC5580" s="337" t="s">
        <v>162</v>
      </c>
      <c r="CD5580" s="338">
        <v>11</v>
      </c>
      <c r="CE5580" s="335">
        <v>45047</v>
      </c>
      <c r="CF5580" s="337">
        <v>6200</v>
      </c>
      <c r="CG5580" s="337" t="s">
        <v>90</v>
      </c>
      <c r="CH5580" s="337">
        <v>6200</v>
      </c>
      <c r="CI5580" s="337" t="s">
        <v>80</v>
      </c>
      <c r="CJ5580" s="337"/>
      <c r="CK5580" s="337"/>
      <c r="CL5580" s="337" t="s">
        <v>2149</v>
      </c>
      <c r="CM5580" s="337" t="s">
        <v>73</v>
      </c>
      <c r="CN5580" s="337">
        <v>3</v>
      </c>
    </row>
    <row r="5581" spans="4:92">
      <c r="D5581" s="273" t="s">
        <v>64</v>
      </c>
      <c r="E5581" s="273" t="s">
        <v>75</v>
      </c>
      <c r="F5581" s="273" t="s">
        <v>391</v>
      </c>
      <c r="G5581" s="273" t="s">
        <v>391</v>
      </c>
      <c r="H5581" s="274">
        <v>45231</v>
      </c>
      <c r="I5581" s="273">
        <v>14440</v>
      </c>
      <c r="J5581" s="273">
        <v>49</v>
      </c>
      <c r="K5581" s="273">
        <v>1436148</v>
      </c>
      <c r="L5581" s="273" t="s">
        <v>66</v>
      </c>
      <c r="M5581" s="273">
        <v>23300.377124999999</v>
      </c>
      <c r="N5581" s="273" t="s">
        <v>115</v>
      </c>
      <c r="W5581" s="273">
        <v>268918</v>
      </c>
      <c r="X5581" s="273" t="s">
        <v>83</v>
      </c>
      <c r="Y5581" s="273" t="s">
        <v>287</v>
      </c>
      <c r="Z5581" s="273" t="s">
        <v>866</v>
      </c>
      <c r="AA5581" s="273" t="s">
        <v>875</v>
      </c>
      <c r="AB5581" s="274">
        <v>45108</v>
      </c>
      <c r="AC5581" s="273">
        <v>15676</v>
      </c>
      <c r="AD5581" s="273">
        <v>802</v>
      </c>
      <c r="AK5581" s="273">
        <v>285356</v>
      </c>
      <c r="BV5581" s="279" t="s">
        <v>64</v>
      </c>
      <c r="BW5581" s="280" t="s">
        <v>75</v>
      </c>
      <c r="BX5581" s="280" t="s">
        <v>173</v>
      </c>
      <c r="BY5581" s="280" t="s">
        <v>173</v>
      </c>
      <c r="BZ5581" s="280" t="s">
        <v>167</v>
      </c>
      <c r="CA5581" s="280" t="s">
        <v>168</v>
      </c>
      <c r="CB5581" s="280" t="s">
        <v>169</v>
      </c>
      <c r="CC5581" s="280" t="s">
        <v>170</v>
      </c>
      <c r="CD5581" s="281">
        <v>12</v>
      </c>
      <c r="CE5581" s="277">
        <v>45047</v>
      </c>
      <c r="CF5581" s="280">
        <v>0</v>
      </c>
      <c r="CG5581" s="280" t="s">
        <v>90</v>
      </c>
      <c r="CH5581" s="280">
        <v>0</v>
      </c>
      <c r="CI5581" s="280" t="s">
        <v>80</v>
      </c>
      <c r="CJ5581" s="280"/>
      <c r="CK5581" s="280"/>
      <c r="CL5581" s="280"/>
      <c r="CM5581" s="280" t="s">
        <v>73</v>
      </c>
      <c r="CN5581" s="280">
        <v>3</v>
      </c>
    </row>
    <row r="5582" spans="4:92">
      <c r="D5582" s="273" t="s">
        <v>64</v>
      </c>
      <c r="E5582" s="273" t="s">
        <v>75</v>
      </c>
      <c r="F5582" s="273" t="s">
        <v>391</v>
      </c>
      <c r="G5582" s="273" t="s">
        <v>391</v>
      </c>
      <c r="H5582" s="274">
        <v>45261</v>
      </c>
      <c r="I5582" s="273">
        <v>16916</v>
      </c>
      <c r="J5582" s="273">
        <v>49</v>
      </c>
      <c r="K5582" s="273">
        <v>6944000</v>
      </c>
      <c r="L5582" s="273" t="s">
        <v>66</v>
      </c>
      <c r="M5582" s="273">
        <v>789597.62593750004</v>
      </c>
      <c r="N5582" s="273" t="s">
        <v>964</v>
      </c>
      <c r="P5582" s="273" t="s">
        <v>92</v>
      </c>
      <c r="Q5582" s="273" t="s">
        <v>1001</v>
      </c>
      <c r="R5582" s="273" t="s">
        <v>70</v>
      </c>
      <c r="S5582" s="273" t="s">
        <v>1025</v>
      </c>
      <c r="T5582" s="273" t="s">
        <v>1003</v>
      </c>
      <c r="U5582" s="273" t="s">
        <v>73</v>
      </c>
      <c r="V5582" s="273" t="s">
        <v>1004</v>
      </c>
      <c r="W5582" s="273">
        <v>311300</v>
      </c>
      <c r="X5582" s="273" t="s">
        <v>83</v>
      </c>
      <c r="Y5582" s="273" t="s">
        <v>287</v>
      </c>
      <c r="Z5582" s="273" t="s">
        <v>866</v>
      </c>
      <c r="AA5582" s="273" t="s">
        <v>875</v>
      </c>
      <c r="AB5582" s="274">
        <v>45200</v>
      </c>
      <c r="AC5582" s="273">
        <v>15231</v>
      </c>
      <c r="AD5582" s="273">
        <v>802</v>
      </c>
      <c r="AK5582" s="273">
        <v>282507</v>
      </c>
      <c r="BV5582" s="336" t="s">
        <v>64</v>
      </c>
      <c r="BW5582" s="337" t="s">
        <v>75</v>
      </c>
      <c r="BX5582" s="337" t="s">
        <v>173</v>
      </c>
      <c r="BY5582" s="337" t="s">
        <v>173</v>
      </c>
      <c r="BZ5582" s="337" t="s">
        <v>126</v>
      </c>
      <c r="CA5582" s="337" t="s">
        <v>127</v>
      </c>
      <c r="CB5582" s="337" t="s">
        <v>133</v>
      </c>
      <c r="CC5582" s="337" t="s">
        <v>134</v>
      </c>
      <c r="CD5582" s="338">
        <v>7</v>
      </c>
      <c r="CE5582" s="335">
        <v>45047</v>
      </c>
      <c r="CF5582" s="337"/>
      <c r="CG5582" s="337"/>
      <c r="CH5582" s="337"/>
      <c r="CI5582" s="337" t="s">
        <v>104</v>
      </c>
      <c r="CJ5582" s="337"/>
      <c r="CK5582" s="337"/>
      <c r="CL5582" s="337"/>
      <c r="CM5582" s="337" t="s">
        <v>73</v>
      </c>
      <c r="CN5582" s="337">
        <v>3</v>
      </c>
    </row>
    <row r="5583" spans="4:92">
      <c r="D5583" s="273" t="s">
        <v>64</v>
      </c>
      <c r="E5583" s="273" t="s">
        <v>75</v>
      </c>
      <c r="F5583" s="273" t="s">
        <v>391</v>
      </c>
      <c r="G5583" s="273" t="s">
        <v>391</v>
      </c>
      <c r="H5583" s="274">
        <v>45261</v>
      </c>
      <c r="I5583" s="273">
        <v>16916</v>
      </c>
      <c r="J5583" s="273">
        <v>49</v>
      </c>
      <c r="K5583" s="273">
        <v>227926</v>
      </c>
      <c r="L5583" s="273" t="s">
        <v>66</v>
      </c>
      <c r="M5583" s="273">
        <v>16839.957437500001</v>
      </c>
      <c r="N5583" s="273" t="s">
        <v>1010</v>
      </c>
      <c r="O5583" s="273">
        <v>0</v>
      </c>
      <c r="P5583" s="273" t="s">
        <v>1011</v>
      </c>
      <c r="Q5583" s="273" t="s">
        <v>1012</v>
      </c>
      <c r="R5583" s="273" t="s">
        <v>1013</v>
      </c>
      <c r="S5583" s="273" t="s">
        <v>1014</v>
      </c>
      <c r="U5583" s="273" t="s">
        <v>122</v>
      </c>
      <c r="V5583" s="273" t="s">
        <v>79</v>
      </c>
      <c r="W5583" s="273">
        <v>328369</v>
      </c>
      <c r="X5583" s="273" t="s">
        <v>83</v>
      </c>
      <c r="Y5583" s="273" t="s">
        <v>287</v>
      </c>
      <c r="Z5583" s="273" t="s">
        <v>866</v>
      </c>
      <c r="AA5583" s="273" t="s">
        <v>871</v>
      </c>
      <c r="AB5583" s="274">
        <v>44927</v>
      </c>
      <c r="AC5583" s="273">
        <v>14792</v>
      </c>
      <c r="AD5583" s="273">
        <v>801</v>
      </c>
      <c r="AK5583" s="273">
        <v>277674</v>
      </c>
      <c r="BV5583" s="279" t="s">
        <v>64</v>
      </c>
      <c r="BW5583" s="280" t="s">
        <v>75</v>
      </c>
      <c r="BX5583" s="280" t="s">
        <v>173</v>
      </c>
      <c r="BY5583" s="280" t="s">
        <v>173</v>
      </c>
      <c r="BZ5583" s="280" t="s">
        <v>138</v>
      </c>
      <c r="CA5583" s="280" t="s">
        <v>139</v>
      </c>
      <c r="CB5583" s="280" t="s">
        <v>140</v>
      </c>
      <c r="CC5583" s="280" t="s">
        <v>141</v>
      </c>
      <c r="CD5583" s="281">
        <v>9</v>
      </c>
      <c r="CE5583" s="277">
        <v>45047</v>
      </c>
      <c r="CF5583" s="280">
        <v>0</v>
      </c>
      <c r="CG5583" s="280" t="s">
        <v>90</v>
      </c>
      <c r="CH5583" s="280">
        <v>0</v>
      </c>
      <c r="CI5583" s="280" t="s">
        <v>80</v>
      </c>
      <c r="CJ5583" s="280"/>
      <c r="CK5583" s="280"/>
      <c r="CL5583" s="280"/>
      <c r="CM5583" s="280" t="s">
        <v>73</v>
      </c>
      <c r="CN5583" s="280">
        <v>3</v>
      </c>
    </row>
    <row r="5584" spans="4:92">
      <c r="D5584" s="273" t="s">
        <v>64</v>
      </c>
      <c r="E5584" s="273" t="s">
        <v>75</v>
      </c>
      <c r="F5584" s="273" t="s">
        <v>391</v>
      </c>
      <c r="G5584" s="273" t="s">
        <v>391</v>
      </c>
      <c r="H5584" s="274">
        <v>45261</v>
      </c>
      <c r="I5584" s="273">
        <v>16916</v>
      </c>
      <c r="J5584" s="273">
        <v>49</v>
      </c>
      <c r="K5584" s="273">
        <v>0</v>
      </c>
      <c r="L5584" s="273" t="s">
        <v>66</v>
      </c>
      <c r="N5584" s="273" t="s">
        <v>107</v>
      </c>
      <c r="W5584" s="273">
        <v>311299</v>
      </c>
      <c r="X5584" s="273" t="s">
        <v>83</v>
      </c>
      <c r="Y5584" s="273" t="s">
        <v>287</v>
      </c>
      <c r="Z5584" s="273" t="s">
        <v>866</v>
      </c>
      <c r="AA5584" s="273" t="s">
        <v>871</v>
      </c>
      <c r="AB5584" s="274">
        <v>44927</v>
      </c>
      <c r="AC5584" s="273">
        <v>15376</v>
      </c>
      <c r="AD5584" s="273">
        <v>801</v>
      </c>
      <c r="AK5584" s="273">
        <v>283900</v>
      </c>
      <c r="BV5584" s="336" t="s">
        <v>64</v>
      </c>
      <c r="BW5584" s="337" t="s">
        <v>75</v>
      </c>
      <c r="BX5584" s="337" t="s">
        <v>173</v>
      </c>
      <c r="BY5584" s="337" t="s">
        <v>173</v>
      </c>
      <c r="BZ5584" s="337" t="s">
        <v>151</v>
      </c>
      <c r="CA5584" s="337" t="s">
        <v>152</v>
      </c>
      <c r="CB5584" s="337" t="s">
        <v>153</v>
      </c>
      <c r="CC5584" s="337" t="s">
        <v>154</v>
      </c>
      <c r="CD5584" s="338">
        <v>10</v>
      </c>
      <c r="CE5584" s="335">
        <v>45047</v>
      </c>
      <c r="CF5584" s="337">
        <v>7750</v>
      </c>
      <c r="CG5584" s="337" t="s">
        <v>90</v>
      </c>
      <c r="CH5584" s="337">
        <v>7750</v>
      </c>
      <c r="CI5584" s="337" t="s">
        <v>80</v>
      </c>
      <c r="CJ5584" s="337"/>
      <c r="CK5584" s="337"/>
      <c r="CL5584" s="337" t="s">
        <v>2160</v>
      </c>
      <c r="CM5584" s="337" t="s">
        <v>73</v>
      </c>
      <c r="CN5584" s="337">
        <v>3</v>
      </c>
    </row>
    <row r="5585" spans="4:92">
      <c r="D5585" s="273" t="s">
        <v>64</v>
      </c>
      <c r="E5585" s="273" t="s">
        <v>75</v>
      </c>
      <c r="F5585" s="273" t="s">
        <v>391</v>
      </c>
      <c r="G5585" s="273" t="s">
        <v>391</v>
      </c>
      <c r="H5585" s="274">
        <v>45261</v>
      </c>
      <c r="I5585" s="273">
        <v>16916</v>
      </c>
      <c r="J5585" s="273">
        <v>49</v>
      </c>
      <c r="K5585" s="273">
        <v>3185392</v>
      </c>
      <c r="L5585" s="273" t="s">
        <v>66</v>
      </c>
      <c r="M5585" s="273">
        <v>164258.1383125</v>
      </c>
      <c r="N5585" s="273" t="s">
        <v>115</v>
      </c>
      <c r="W5585" s="273">
        <v>311298</v>
      </c>
      <c r="X5585" s="273" t="s">
        <v>83</v>
      </c>
      <c r="Y5585" s="273" t="s">
        <v>287</v>
      </c>
      <c r="Z5585" s="273" t="s">
        <v>866</v>
      </c>
      <c r="AA5585" s="273" t="s">
        <v>871</v>
      </c>
      <c r="AB5585" s="274">
        <v>44927</v>
      </c>
      <c r="AC5585" s="273">
        <v>15526</v>
      </c>
      <c r="AD5585" s="273">
        <v>801</v>
      </c>
      <c r="AK5585" s="273">
        <v>284756</v>
      </c>
      <c r="BV5585" s="279" t="s">
        <v>64</v>
      </c>
      <c r="BW5585" s="280" t="s">
        <v>75</v>
      </c>
      <c r="BX5585" s="280" t="s">
        <v>173</v>
      </c>
      <c r="BY5585" s="280" t="s">
        <v>173</v>
      </c>
      <c r="BZ5585" s="280" t="s">
        <v>126</v>
      </c>
      <c r="CA5585" s="280" t="s">
        <v>127</v>
      </c>
      <c r="CB5585" s="280" t="s">
        <v>128</v>
      </c>
      <c r="CC5585" s="280" t="s">
        <v>129</v>
      </c>
      <c r="CD5585" s="281">
        <v>6</v>
      </c>
      <c r="CE5585" s="277">
        <v>45047</v>
      </c>
      <c r="CF5585" s="280"/>
      <c r="CG5585" s="280"/>
      <c r="CH5585" s="280"/>
      <c r="CI5585" s="280" t="s">
        <v>80</v>
      </c>
      <c r="CJ5585" s="280"/>
      <c r="CK5585" s="280"/>
      <c r="CL5585" s="280"/>
      <c r="CM5585" s="280" t="s">
        <v>73</v>
      </c>
      <c r="CN5585" s="280">
        <v>3</v>
      </c>
    </row>
    <row r="5586" spans="4:92">
      <c r="D5586" s="273" t="s">
        <v>64</v>
      </c>
      <c r="E5586" s="273" t="s">
        <v>75</v>
      </c>
      <c r="F5586" s="273" t="s">
        <v>173</v>
      </c>
      <c r="G5586" s="273" t="s">
        <v>173</v>
      </c>
      <c r="H5586" s="274">
        <v>44927</v>
      </c>
      <c r="I5586" s="273">
        <v>11142</v>
      </c>
      <c r="J5586" s="273">
        <v>45</v>
      </c>
      <c r="W5586" s="273">
        <v>137005</v>
      </c>
      <c r="X5586" s="273" t="s">
        <v>83</v>
      </c>
      <c r="Y5586" s="273" t="s">
        <v>287</v>
      </c>
      <c r="Z5586" s="273" t="s">
        <v>866</v>
      </c>
      <c r="AA5586" s="273" t="s">
        <v>871</v>
      </c>
      <c r="AB5586" s="274">
        <v>44927</v>
      </c>
      <c r="AC5586" s="273">
        <v>16488</v>
      </c>
      <c r="AD5586" s="273">
        <v>801</v>
      </c>
      <c r="AK5586" s="273">
        <v>305772</v>
      </c>
      <c r="BV5586" s="336" t="s">
        <v>64</v>
      </c>
      <c r="BW5586" s="337" t="s">
        <v>75</v>
      </c>
      <c r="BX5586" s="337" t="s">
        <v>173</v>
      </c>
      <c r="BY5586" s="337" t="s">
        <v>173</v>
      </c>
      <c r="BZ5586" s="337" t="s">
        <v>110</v>
      </c>
      <c r="CA5586" s="337" t="s">
        <v>111</v>
      </c>
      <c r="CB5586" s="337" t="s">
        <v>117</v>
      </c>
      <c r="CC5586" s="337" t="s">
        <v>118</v>
      </c>
      <c r="CD5586" s="338">
        <v>5</v>
      </c>
      <c r="CE5586" s="335">
        <v>45047</v>
      </c>
      <c r="CF5586" s="337"/>
      <c r="CG5586" s="337"/>
      <c r="CH5586" s="337"/>
      <c r="CI5586" s="337" t="s">
        <v>104</v>
      </c>
      <c r="CJ5586" s="337"/>
      <c r="CK5586" s="337"/>
      <c r="CL5586" s="337"/>
      <c r="CM5586" s="337" t="s">
        <v>73</v>
      </c>
      <c r="CN5586" s="337">
        <v>3</v>
      </c>
    </row>
    <row r="5587" spans="4:92">
      <c r="D5587" s="273" t="s">
        <v>64</v>
      </c>
      <c r="E5587" s="273" t="s">
        <v>75</v>
      </c>
      <c r="F5587" s="273" t="s">
        <v>173</v>
      </c>
      <c r="G5587" s="273" t="s">
        <v>173</v>
      </c>
      <c r="H5587" s="274">
        <v>44927</v>
      </c>
      <c r="I5587" s="273">
        <v>11142</v>
      </c>
      <c r="J5587" s="273">
        <v>45</v>
      </c>
      <c r="K5587" s="273">
        <v>9779</v>
      </c>
      <c r="L5587" s="273" t="s">
        <v>66</v>
      </c>
      <c r="M5587" s="273">
        <v>625.96225000000004</v>
      </c>
      <c r="N5587" s="273" t="s">
        <v>67</v>
      </c>
      <c r="P5587" s="273" t="s">
        <v>1011</v>
      </c>
      <c r="Q5587" s="273" t="s">
        <v>1188</v>
      </c>
      <c r="R5587" s="273" t="s">
        <v>1342</v>
      </c>
      <c r="S5587" s="273" t="s">
        <v>1350</v>
      </c>
      <c r="T5587" s="273" t="s">
        <v>2165</v>
      </c>
      <c r="U5587" s="273" t="s">
        <v>1344</v>
      </c>
      <c r="V5587" s="273" t="s">
        <v>1345</v>
      </c>
      <c r="W5587" s="273">
        <v>239294</v>
      </c>
      <c r="X5587" s="273" t="s">
        <v>83</v>
      </c>
      <c r="Y5587" s="273" t="s">
        <v>287</v>
      </c>
      <c r="Z5587" s="273" t="s">
        <v>866</v>
      </c>
      <c r="AA5587" s="273" t="s">
        <v>871</v>
      </c>
      <c r="AB5587" s="274">
        <v>44927</v>
      </c>
      <c r="AC5587" s="273">
        <v>16489</v>
      </c>
      <c r="AD5587" s="273">
        <v>801</v>
      </c>
      <c r="AE5587" s="273">
        <v>0.26</v>
      </c>
      <c r="AF5587" s="273" t="s">
        <v>90</v>
      </c>
      <c r="AG5587" s="273" t="s">
        <v>2166</v>
      </c>
      <c r="AH5587" s="273" t="s">
        <v>2166</v>
      </c>
      <c r="AI5587" s="273" t="s">
        <v>123</v>
      </c>
      <c r="AJ5587" s="273" t="s">
        <v>200</v>
      </c>
      <c r="AK5587" s="273">
        <v>305788</v>
      </c>
      <c r="BV5587" s="279" t="s">
        <v>64</v>
      </c>
      <c r="BW5587" s="280" t="s">
        <v>75</v>
      </c>
      <c r="BX5587" s="280" t="s">
        <v>173</v>
      </c>
      <c r="BY5587" s="280" t="s">
        <v>173</v>
      </c>
      <c r="BZ5587" s="280" t="s">
        <v>110</v>
      </c>
      <c r="CA5587" s="280" t="s">
        <v>111</v>
      </c>
      <c r="CB5587" s="280" t="s">
        <v>112</v>
      </c>
      <c r="CC5587" s="280" t="s">
        <v>113</v>
      </c>
      <c r="CD5587" s="281">
        <v>4</v>
      </c>
      <c r="CE5587" s="277">
        <v>45047</v>
      </c>
      <c r="CF5587" s="280"/>
      <c r="CG5587" s="280"/>
      <c r="CH5587" s="280"/>
      <c r="CI5587" s="280" t="s">
        <v>80</v>
      </c>
      <c r="CJ5587" s="280"/>
      <c r="CK5587" s="280"/>
      <c r="CL5587" s="280"/>
      <c r="CM5587" s="280" t="s">
        <v>73</v>
      </c>
      <c r="CN5587" s="280">
        <v>3</v>
      </c>
    </row>
    <row r="5588" spans="4:92">
      <c r="D5588" s="273" t="s">
        <v>64</v>
      </c>
      <c r="E5588" s="273" t="s">
        <v>75</v>
      </c>
      <c r="F5588" s="273" t="s">
        <v>173</v>
      </c>
      <c r="G5588" s="273" t="s">
        <v>173</v>
      </c>
      <c r="H5588" s="274">
        <v>44927</v>
      </c>
      <c r="I5588" s="273">
        <v>11142</v>
      </c>
      <c r="J5588" s="273">
        <v>45</v>
      </c>
      <c r="K5588" s="273">
        <v>0</v>
      </c>
      <c r="L5588" s="273" t="s">
        <v>66</v>
      </c>
      <c r="N5588" s="273" t="s">
        <v>107</v>
      </c>
      <c r="W5588" s="273">
        <v>137030</v>
      </c>
      <c r="X5588" s="273" t="s">
        <v>83</v>
      </c>
      <c r="Y5588" s="273" t="s">
        <v>287</v>
      </c>
      <c r="Z5588" s="273" t="s">
        <v>866</v>
      </c>
      <c r="AA5588" s="273" t="s">
        <v>871</v>
      </c>
      <c r="AB5588" s="274">
        <v>45017</v>
      </c>
      <c r="AC5588" s="273">
        <v>14938</v>
      </c>
      <c r="AD5588" s="273">
        <v>801</v>
      </c>
      <c r="AK5588" s="273">
        <v>279280</v>
      </c>
      <c r="BV5588" s="336" t="s">
        <v>64</v>
      </c>
      <c r="BW5588" s="337" t="s">
        <v>75</v>
      </c>
      <c r="BX5588" s="337" t="s">
        <v>173</v>
      </c>
      <c r="BY5588" s="337" t="s">
        <v>173</v>
      </c>
      <c r="BZ5588" s="337" t="s">
        <v>86</v>
      </c>
      <c r="CA5588" s="337" t="s">
        <v>87</v>
      </c>
      <c r="CB5588" s="337" t="s">
        <v>101</v>
      </c>
      <c r="CC5588" s="337" t="s">
        <v>102</v>
      </c>
      <c r="CD5588" s="338">
        <v>4</v>
      </c>
      <c r="CE5588" s="335">
        <v>45047</v>
      </c>
      <c r="CF5588" s="337">
        <v>3756.84</v>
      </c>
      <c r="CG5588" s="337" t="s">
        <v>1495</v>
      </c>
      <c r="CH5588" s="337">
        <v>540.04575</v>
      </c>
      <c r="CI5588" s="337" t="s">
        <v>104</v>
      </c>
      <c r="CJ5588" s="337"/>
      <c r="CK5588" s="337"/>
      <c r="CL5588" s="337" t="s">
        <v>2153</v>
      </c>
      <c r="CM5588" s="337" t="s">
        <v>73</v>
      </c>
      <c r="CN5588" s="337">
        <v>3</v>
      </c>
    </row>
    <row r="5589" spans="4:92">
      <c r="D5589" s="273" t="s">
        <v>64</v>
      </c>
      <c r="E5589" s="273" t="s">
        <v>75</v>
      </c>
      <c r="F5589" s="273" t="s">
        <v>173</v>
      </c>
      <c r="G5589" s="273" t="s">
        <v>173</v>
      </c>
      <c r="H5589" s="274">
        <v>44927</v>
      </c>
      <c r="I5589" s="273">
        <v>11142</v>
      </c>
      <c r="J5589" s="273">
        <v>45</v>
      </c>
      <c r="K5589" s="273">
        <v>915511</v>
      </c>
      <c r="L5589" s="273" t="s">
        <v>66</v>
      </c>
      <c r="M5589" s="273">
        <v>107319.101125</v>
      </c>
      <c r="N5589" s="273" t="s">
        <v>115</v>
      </c>
      <c r="W5589" s="273">
        <v>137029</v>
      </c>
      <c r="X5589" s="273" t="s">
        <v>83</v>
      </c>
      <c r="Y5589" s="273" t="s">
        <v>287</v>
      </c>
      <c r="Z5589" s="273" t="s">
        <v>866</v>
      </c>
      <c r="AA5589" s="273" t="s">
        <v>871</v>
      </c>
      <c r="AB5589" s="274">
        <v>45108</v>
      </c>
      <c r="AC5589" s="273">
        <v>15084</v>
      </c>
      <c r="AD5589" s="273">
        <v>801</v>
      </c>
      <c r="AK5589" s="273">
        <v>280886</v>
      </c>
      <c r="BV5589" s="279" t="s">
        <v>64</v>
      </c>
      <c r="BW5589" s="280" t="s">
        <v>75</v>
      </c>
      <c r="BX5589" s="280" t="s">
        <v>173</v>
      </c>
      <c r="BY5589" s="280" t="s">
        <v>173</v>
      </c>
      <c r="BZ5589" s="280" t="s">
        <v>86</v>
      </c>
      <c r="CA5589" s="280" t="s">
        <v>87</v>
      </c>
      <c r="CB5589" s="280" t="s">
        <v>101</v>
      </c>
      <c r="CC5589" s="280" t="s">
        <v>102</v>
      </c>
      <c r="CD5589" s="281">
        <v>4</v>
      </c>
      <c r="CE5589" s="277">
        <v>45047</v>
      </c>
      <c r="CF5589" s="280">
        <v>54774.720000000001</v>
      </c>
      <c r="CG5589" s="280" t="s">
        <v>1495</v>
      </c>
      <c r="CH5589" s="280">
        <v>7873.866</v>
      </c>
      <c r="CI5589" s="280" t="s">
        <v>104</v>
      </c>
      <c r="CJ5589" s="280"/>
      <c r="CK5589" s="280"/>
      <c r="CL5589" s="280" t="s">
        <v>2153</v>
      </c>
      <c r="CM5589" s="280" t="s">
        <v>73</v>
      </c>
      <c r="CN5589" s="280">
        <v>3</v>
      </c>
    </row>
    <row r="5590" spans="4:92">
      <c r="D5590" s="273" t="s">
        <v>64</v>
      </c>
      <c r="E5590" s="273" t="s">
        <v>63</v>
      </c>
      <c r="F5590" s="273" t="s">
        <v>221</v>
      </c>
      <c r="G5590" s="273" t="s">
        <v>221</v>
      </c>
      <c r="H5590" s="274">
        <v>45231</v>
      </c>
      <c r="I5590" s="273">
        <v>14407</v>
      </c>
      <c r="J5590" s="273">
        <v>17</v>
      </c>
      <c r="K5590" s="273">
        <v>397767</v>
      </c>
      <c r="L5590" s="273" t="s">
        <v>66</v>
      </c>
      <c r="M5590" s="273">
        <v>56027.294399999999</v>
      </c>
      <c r="N5590" s="273" t="s">
        <v>67</v>
      </c>
      <c r="P5590" s="273" t="s">
        <v>68</v>
      </c>
      <c r="Q5590" s="273" t="s">
        <v>69</v>
      </c>
      <c r="R5590" s="273" t="s">
        <v>70</v>
      </c>
      <c r="S5590" s="273" t="s">
        <v>71</v>
      </c>
      <c r="T5590" s="273" t="s">
        <v>72</v>
      </c>
      <c r="U5590" s="273" t="s">
        <v>73</v>
      </c>
      <c r="V5590" s="273" t="s">
        <v>74</v>
      </c>
      <c r="W5590" s="273">
        <v>326484</v>
      </c>
      <c r="X5590" s="273" t="s">
        <v>83</v>
      </c>
      <c r="Y5590" s="273" t="s">
        <v>287</v>
      </c>
      <c r="Z5590" s="273" t="s">
        <v>866</v>
      </c>
      <c r="AA5590" s="273" t="s">
        <v>871</v>
      </c>
      <c r="AB5590" s="274">
        <v>45108</v>
      </c>
      <c r="AC5590" s="273">
        <v>15675</v>
      </c>
      <c r="AD5590" s="273">
        <v>801</v>
      </c>
      <c r="AK5590" s="273">
        <v>285352</v>
      </c>
      <c r="BV5590" s="336" t="s">
        <v>64</v>
      </c>
      <c r="BW5590" s="337" t="s">
        <v>75</v>
      </c>
      <c r="BX5590" s="337" t="s">
        <v>173</v>
      </c>
      <c r="BY5590" s="337" t="s">
        <v>173</v>
      </c>
      <c r="BZ5590" s="337" t="s">
        <v>86</v>
      </c>
      <c r="CA5590" s="337" t="s">
        <v>87</v>
      </c>
      <c r="CB5590" s="337" t="s">
        <v>101</v>
      </c>
      <c r="CC5590" s="337" t="s">
        <v>102</v>
      </c>
      <c r="CD5590" s="338">
        <v>4</v>
      </c>
      <c r="CE5590" s="335">
        <v>45047</v>
      </c>
      <c r="CF5590" s="337">
        <v>12257.28</v>
      </c>
      <c r="CG5590" s="337" t="s">
        <v>1495</v>
      </c>
      <c r="CH5590" s="337">
        <v>1761.9839999999999</v>
      </c>
      <c r="CI5590" s="337" t="s">
        <v>104</v>
      </c>
      <c r="CJ5590" s="337"/>
      <c r="CK5590" s="337"/>
      <c r="CL5590" s="337" t="s">
        <v>2153</v>
      </c>
      <c r="CM5590" s="337" t="s">
        <v>73</v>
      </c>
      <c r="CN5590" s="337">
        <v>3</v>
      </c>
    </row>
    <row r="5591" spans="4:92">
      <c r="D5591" s="273" t="s">
        <v>64</v>
      </c>
      <c r="E5591" s="273" t="s">
        <v>63</v>
      </c>
      <c r="F5591" s="273" t="s">
        <v>221</v>
      </c>
      <c r="G5591" s="273" t="s">
        <v>221</v>
      </c>
      <c r="H5591" s="274">
        <v>45231</v>
      </c>
      <c r="I5591" s="273">
        <v>14407</v>
      </c>
      <c r="J5591" s="273">
        <v>17</v>
      </c>
      <c r="K5591" s="273">
        <v>173326</v>
      </c>
      <c r="L5591" s="273" t="s">
        <v>66</v>
      </c>
      <c r="M5591" s="273">
        <v>20419.873759999999</v>
      </c>
      <c r="N5591" s="273" t="s">
        <v>67</v>
      </c>
      <c r="P5591" s="273" t="s">
        <v>1011</v>
      </c>
      <c r="Q5591" s="273" t="s">
        <v>69</v>
      </c>
      <c r="R5591" s="273" t="s">
        <v>70</v>
      </c>
      <c r="S5591" s="273" t="s">
        <v>93</v>
      </c>
      <c r="T5591" s="273" t="s">
        <v>94</v>
      </c>
      <c r="U5591" s="273" t="s">
        <v>73</v>
      </c>
      <c r="V5591" s="273" t="s">
        <v>95</v>
      </c>
      <c r="W5591" s="273">
        <v>326501</v>
      </c>
      <c r="X5591" s="273" t="s">
        <v>83</v>
      </c>
      <c r="Y5591" s="273" t="s">
        <v>287</v>
      </c>
      <c r="Z5591" s="273" t="s">
        <v>866</v>
      </c>
      <c r="AA5591" s="273" t="s">
        <v>871</v>
      </c>
      <c r="AB5591" s="274">
        <v>45200</v>
      </c>
      <c r="AC5591" s="273">
        <v>15230</v>
      </c>
      <c r="AD5591" s="273">
        <v>801</v>
      </c>
      <c r="AK5591" s="273">
        <v>282492</v>
      </c>
      <c r="BV5591" s="279" t="s">
        <v>64</v>
      </c>
      <c r="BW5591" s="280" t="s">
        <v>75</v>
      </c>
      <c r="BX5591" s="280" t="s">
        <v>173</v>
      </c>
      <c r="BY5591" s="280" t="s">
        <v>173</v>
      </c>
      <c r="BZ5591" s="280" t="s">
        <v>86</v>
      </c>
      <c r="CA5591" s="280" t="s">
        <v>87</v>
      </c>
      <c r="CB5591" s="280" t="s">
        <v>88</v>
      </c>
      <c r="CC5591" s="280" t="s">
        <v>89</v>
      </c>
      <c r="CD5591" s="281">
        <v>3</v>
      </c>
      <c r="CE5591" s="277">
        <v>45047</v>
      </c>
      <c r="CF5591" s="280">
        <v>4608</v>
      </c>
      <c r="CG5591" s="280" t="s">
        <v>90</v>
      </c>
      <c r="CH5591" s="280">
        <v>4608</v>
      </c>
      <c r="CI5591" s="280" t="s">
        <v>80</v>
      </c>
      <c r="CJ5591" s="280"/>
      <c r="CK5591" s="280"/>
      <c r="CL5591" s="280" t="s">
        <v>2154</v>
      </c>
      <c r="CM5591" s="280" t="s">
        <v>73</v>
      </c>
      <c r="CN5591" s="280">
        <v>3</v>
      </c>
    </row>
    <row r="5592" spans="4:92">
      <c r="D5592" s="273" t="s">
        <v>64</v>
      </c>
      <c r="E5592" s="273" t="s">
        <v>63</v>
      </c>
      <c r="F5592" s="273" t="s">
        <v>221</v>
      </c>
      <c r="G5592" s="273" t="s">
        <v>221</v>
      </c>
      <c r="H5592" s="274">
        <v>45231</v>
      </c>
      <c r="I5592" s="273">
        <v>14407</v>
      </c>
      <c r="J5592" s="273">
        <v>17</v>
      </c>
      <c r="K5592" s="273">
        <v>0</v>
      </c>
      <c r="L5592" s="273" t="s">
        <v>66</v>
      </c>
      <c r="N5592" s="273" t="s">
        <v>107</v>
      </c>
      <c r="W5592" s="273">
        <v>326433</v>
      </c>
      <c r="X5592" s="273" t="s">
        <v>83</v>
      </c>
      <c r="Y5592" s="273" t="s">
        <v>287</v>
      </c>
      <c r="Z5592" s="273" t="s">
        <v>833</v>
      </c>
      <c r="AA5592" s="273" t="s">
        <v>840</v>
      </c>
      <c r="AB5592" s="274">
        <v>44927</v>
      </c>
      <c r="AC5592" s="273">
        <v>14786</v>
      </c>
      <c r="AD5592" s="273">
        <v>792</v>
      </c>
      <c r="AK5592" s="273">
        <v>277608</v>
      </c>
      <c r="BV5592" s="336" t="s">
        <v>64</v>
      </c>
      <c r="BW5592" s="337" t="s">
        <v>75</v>
      </c>
      <c r="BX5592" s="337" t="s">
        <v>173</v>
      </c>
      <c r="BY5592" s="337" t="s">
        <v>173</v>
      </c>
      <c r="BZ5592" s="337" t="s">
        <v>86</v>
      </c>
      <c r="CA5592" s="337" t="s">
        <v>87</v>
      </c>
      <c r="CB5592" s="337" t="s">
        <v>88</v>
      </c>
      <c r="CC5592" s="337" t="s">
        <v>89</v>
      </c>
      <c r="CD5592" s="338">
        <v>3</v>
      </c>
      <c r="CE5592" s="335">
        <v>45047</v>
      </c>
      <c r="CF5592" s="337">
        <v>16302</v>
      </c>
      <c r="CG5592" s="337" t="s">
        <v>90</v>
      </c>
      <c r="CH5592" s="337">
        <v>16302</v>
      </c>
      <c r="CI5592" s="337" t="s">
        <v>80</v>
      </c>
      <c r="CJ5592" s="337"/>
      <c r="CK5592" s="337"/>
      <c r="CL5592" s="337" t="s">
        <v>2154</v>
      </c>
      <c r="CM5592" s="337" t="s">
        <v>73</v>
      </c>
      <c r="CN5592" s="337">
        <v>3</v>
      </c>
    </row>
    <row r="5593" spans="4:92">
      <c r="D5593" s="273" t="s">
        <v>64</v>
      </c>
      <c r="E5593" s="273" t="s">
        <v>63</v>
      </c>
      <c r="F5593" s="273" t="s">
        <v>221</v>
      </c>
      <c r="G5593" s="273" t="s">
        <v>221</v>
      </c>
      <c r="H5593" s="274">
        <v>45231</v>
      </c>
      <c r="I5593" s="273">
        <v>14407</v>
      </c>
      <c r="J5593" s="273">
        <v>17</v>
      </c>
      <c r="K5593" s="273">
        <v>436084</v>
      </c>
      <c r="L5593" s="273" t="s">
        <v>66</v>
      </c>
      <c r="M5593" s="273">
        <v>71726.521680000005</v>
      </c>
      <c r="N5593" s="273" t="s">
        <v>115</v>
      </c>
      <c r="W5593" s="273">
        <v>326432</v>
      </c>
      <c r="X5593" s="273" t="s">
        <v>83</v>
      </c>
      <c r="Y5593" s="273" t="s">
        <v>287</v>
      </c>
      <c r="Z5593" s="273" t="s">
        <v>833</v>
      </c>
      <c r="AA5593" s="273" t="s">
        <v>840</v>
      </c>
      <c r="AB5593" s="274">
        <v>44927</v>
      </c>
      <c r="AC5593" s="273">
        <v>15370</v>
      </c>
      <c r="AD5593" s="273">
        <v>792</v>
      </c>
      <c r="AK5593" s="273">
        <v>283846</v>
      </c>
      <c r="BV5593" s="279" t="s">
        <v>64</v>
      </c>
      <c r="BW5593" s="280" t="s">
        <v>75</v>
      </c>
      <c r="BX5593" s="280" t="s">
        <v>173</v>
      </c>
      <c r="BY5593" s="280" t="s">
        <v>173</v>
      </c>
      <c r="BZ5593" s="280" t="s">
        <v>86</v>
      </c>
      <c r="CA5593" s="280" t="s">
        <v>87</v>
      </c>
      <c r="CB5593" s="280" t="s">
        <v>88</v>
      </c>
      <c r="CC5593" s="280" t="s">
        <v>89</v>
      </c>
      <c r="CD5593" s="281">
        <v>3</v>
      </c>
      <c r="CE5593" s="277">
        <v>45047</v>
      </c>
      <c r="CF5593" s="280">
        <v>1119</v>
      </c>
      <c r="CG5593" s="280" t="s">
        <v>90</v>
      </c>
      <c r="CH5593" s="280">
        <v>1119</v>
      </c>
      <c r="CI5593" s="280" t="s">
        <v>80</v>
      </c>
      <c r="CJ5593" s="280"/>
      <c r="CK5593" s="280"/>
      <c r="CL5593" s="280" t="s">
        <v>2154</v>
      </c>
      <c r="CM5593" s="280" t="s">
        <v>73</v>
      </c>
      <c r="CN5593" s="280">
        <v>3</v>
      </c>
    </row>
    <row r="5594" spans="4:92">
      <c r="D5594" s="273" t="s">
        <v>64</v>
      </c>
      <c r="E5594" s="273" t="s">
        <v>63</v>
      </c>
      <c r="F5594" s="273" t="s">
        <v>252</v>
      </c>
      <c r="G5594" s="273" t="s">
        <v>515</v>
      </c>
      <c r="H5594" s="274">
        <v>45200</v>
      </c>
      <c r="I5594" s="273">
        <v>14125</v>
      </c>
      <c r="J5594" s="273">
        <v>669</v>
      </c>
      <c r="K5594" s="273">
        <v>43084</v>
      </c>
      <c r="L5594" s="273" t="s">
        <v>66</v>
      </c>
      <c r="M5594" s="273">
        <v>5834.5240800000001</v>
      </c>
      <c r="N5594" s="273" t="s">
        <v>67</v>
      </c>
      <c r="P5594" s="273" t="s">
        <v>92</v>
      </c>
      <c r="Q5594" s="273" t="s">
        <v>69</v>
      </c>
      <c r="R5594" s="273" t="s">
        <v>70</v>
      </c>
      <c r="S5594" s="273" t="s">
        <v>1857</v>
      </c>
      <c r="T5594" s="273" t="s">
        <v>835</v>
      </c>
      <c r="U5594" s="273" t="s">
        <v>73</v>
      </c>
      <c r="V5594" s="273" t="s">
        <v>1858</v>
      </c>
      <c r="W5594" s="273">
        <v>261374</v>
      </c>
      <c r="X5594" s="273" t="s">
        <v>83</v>
      </c>
      <c r="Y5594" s="273" t="s">
        <v>287</v>
      </c>
      <c r="Z5594" s="273" t="s">
        <v>833</v>
      </c>
      <c r="AA5594" s="273" t="s">
        <v>840</v>
      </c>
      <c r="AB5594" s="274">
        <v>44927</v>
      </c>
      <c r="AC5594" s="273">
        <v>15520</v>
      </c>
      <c r="AD5594" s="273">
        <v>792</v>
      </c>
      <c r="AK5594" s="273">
        <v>284732</v>
      </c>
      <c r="BV5594" s="336" t="s">
        <v>64</v>
      </c>
      <c r="BW5594" s="337" t="s">
        <v>75</v>
      </c>
      <c r="BX5594" s="337" t="s">
        <v>173</v>
      </c>
      <c r="BY5594" s="337" t="s">
        <v>173</v>
      </c>
      <c r="BZ5594" s="337" t="s">
        <v>86</v>
      </c>
      <c r="CA5594" s="337" t="s">
        <v>87</v>
      </c>
      <c r="CB5594" s="337" t="s">
        <v>88</v>
      </c>
      <c r="CC5594" s="337" t="s">
        <v>89</v>
      </c>
      <c r="CD5594" s="338">
        <v>3</v>
      </c>
      <c r="CE5594" s="335">
        <v>45078</v>
      </c>
      <c r="CF5594" s="337">
        <v>5018</v>
      </c>
      <c r="CG5594" s="337" t="s">
        <v>90</v>
      </c>
      <c r="CH5594" s="337">
        <v>5018</v>
      </c>
      <c r="CI5594" s="337" t="s">
        <v>80</v>
      </c>
      <c r="CJ5594" s="337"/>
      <c r="CK5594" s="337"/>
      <c r="CL5594" s="337" t="s">
        <v>2154</v>
      </c>
      <c r="CM5594" s="337" t="s">
        <v>73</v>
      </c>
      <c r="CN5594" s="337">
        <v>3</v>
      </c>
    </row>
    <row r="5595" spans="4:92">
      <c r="D5595" s="273" t="s">
        <v>64</v>
      </c>
      <c r="E5595" s="273" t="s">
        <v>63</v>
      </c>
      <c r="F5595" s="273" t="s">
        <v>252</v>
      </c>
      <c r="G5595" s="273" t="s">
        <v>515</v>
      </c>
      <c r="H5595" s="274">
        <v>45200</v>
      </c>
      <c r="I5595" s="273">
        <v>14125</v>
      </c>
      <c r="J5595" s="273">
        <v>669</v>
      </c>
      <c r="K5595" s="273">
        <v>0</v>
      </c>
      <c r="L5595" s="273" t="s">
        <v>66</v>
      </c>
      <c r="N5595" s="273" t="s">
        <v>107</v>
      </c>
      <c r="W5595" s="273">
        <v>261323</v>
      </c>
      <c r="X5595" s="273" t="s">
        <v>83</v>
      </c>
      <c r="Y5595" s="273" t="s">
        <v>287</v>
      </c>
      <c r="Z5595" s="273" t="s">
        <v>833</v>
      </c>
      <c r="AA5595" s="273" t="s">
        <v>840</v>
      </c>
      <c r="AB5595" s="274">
        <v>44927</v>
      </c>
      <c r="AC5595" s="273">
        <v>16452</v>
      </c>
      <c r="AD5595" s="273">
        <v>792</v>
      </c>
      <c r="AK5595" s="273">
        <v>305340</v>
      </c>
      <c r="BV5595" s="279" t="s">
        <v>64</v>
      </c>
      <c r="BW5595" s="280" t="s">
        <v>75</v>
      </c>
      <c r="BX5595" s="280" t="s">
        <v>173</v>
      </c>
      <c r="BY5595" s="280" t="s">
        <v>173</v>
      </c>
      <c r="BZ5595" s="280" t="s">
        <v>86</v>
      </c>
      <c r="CA5595" s="280" t="s">
        <v>87</v>
      </c>
      <c r="CB5595" s="280" t="s">
        <v>88</v>
      </c>
      <c r="CC5595" s="280" t="s">
        <v>89</v>
      </c>
      <c r="CD5595" s="281">
        <v>3</v>
      </c>
      <c r="CE5595" s="277">
        <v>45078</v>
      </c>
      <c r="CF5595" s="280">
        <v>17708</v>
      </c>
      <c r="CG5595" s="280" t="s">
        <v>90</v>
      </c>
      <c r="CH5595" s="280">
        <v>17708</v>
      </c>
      <c r="CI5595" s="280" t="s">
        <v>80</v>
      </c>
      <c r="CJ5595" s="280"/>
      <c r="CK5595" s="280"/>
      <c r="CL5595" s="280" t="s">
        <v>2154</v>
      </c>
      <c r="CM5595" s="280" t="s">
        <v>73</v>
      </c>
      <c r="CN5595" s="280">
        <v>3</v>
      </c>
    </row>
    <row r="5596" spans="4:92">
      <c r="D5596" s="273" t="s">
        <v>64</v>
      </c>
      <c r="E5596" s="273" t="s">
        <v>63</v>
      </c>
      <c r="F5596" s="273" t="s">
        <v>252</v>
      </c>
      <c r="G5596" s="273" t="s">
        <v>515</v>
      </c>
      <c r="H5596" s="274">
        <v>45200</v>
      </c>
      <c r="I5596" s="273">
        <v>14125</v>
      </c>
      <c r="J5596" s="273">
        <v>669</v>
      </c>
      <c r="K5596" s="273">
        <v>42750</v>
      </c>
      <c r="L5596" s="273" t="s">
        <v>66</v>
      </c>
      <c r="M5596" s="273">
        <v>9059.9827999999998</v>
      </c>
      <c r="N5596" s="273" t="s">
        <v>115</v>
      </c>
      <c r="W5596" s="273">
        <v>261322</v>
      </c>
      <c r="X5596" s="273" t="s">
        <v>83</v>
      </c>
      <c r="Y5596" s="273" t="s">
        <v>63</v>
      </c>
      <c r="Z5596" s="273" t="s">
        <v>172</v>
      </c>
      <c r="AA5596" s="273" t="s">
        <v>184</v>
      </c>
      <c r="AB5596" s="274">
        <v>45139</v>
      </c>
      <c r="AC5596" s="273">
        <v>13370</v>
      </c>
      <c r="AD5596" s="273">
        <v>13</v>
      </c>
      <c r="AE5596" s="273">
        <v>0.75800000000000001</v>
      </c>
      <c r="AF5596" s="273" t="s">
        <v>90</v>
      </c>
      <c r="AG5596" s="273" t="s">
        <v>882</v>
      </c>
      <c r="AH5596" s="273" t="s">
        <v>1119</v>
      </c>
      <c r="AI5596" s="273" t="s">
        <v>123</v>
      </c>
      <c r="AJ5596" s="273" t="s">
        <v>214</v>
      </c>
      <c r="AK5596" s="273">
        <v>228823</v>
      </c>
      <c r="BV5596" s="336" t="s">
        <v>64</v>
      </c>
      <c r="BW5596" s="337" t="s">
        <v>75</v>
      </c>
      <c r="BX5596" s="337" t="s">
        <v>173</v>
      </c>
      <c r="BY5596" s="337" t="s">
        <v>173</v>
      </c>
      <c r="BZ5596" s="337" t="s">
        <v>86</v>
      </c>
      <c r="CA5596" s="337" t="s">
        <v>87</v>
      </c>
      <c r="CB5596" s="337" t="s">
        <v>88</v>
      </c>
      <c r="CC5596" s="337" t="s">
        <v>89</v>
      </c>
      <c r="CD5596" s="338">
        <v>3</v>
      </c>
      <c r="CE5596" s="335">
        <v>45078</v>
      </c>
      <c r="CF5596" s="337">
        <v>1256</v>
      </c>
      <c r="CG5596" s="337" t="s">
        <v>90</v>
      </c>
      <c r="CH5596" s="337">
        <v>1256</v>
      </c>
      <c r="CI5596" s="337" t="s">
        <v>80</v>
      </c>
      <c r="CJ5596" s="337"/>
      <c r="CK5596" s="337"/>
      <c r="CL5596" s="337" t="s">
        <v>2154</v>
      </c>
      <c r="CM5596" s="337" t="s">
        <v>73</v>
      </c>
      <c r="CN5596" s="337">
        <v>3</v>
      </c>
    </row>
    <row r="5597" spans="4:92">
      <c r="D5597" s="273" t="s">
        <v>64</v>
      </c>
      <c r="E5597" s="273" t="s">
        <v>63</v>
      </c>
      <c r="F5597" s="273" t="s">
        <v>252</v>
      </c>
      <c r="G5597" s="273" t="s">
        <v>515</v>
      </c>
      <c r="H5597" s="274">
        <v>45231</v>
      </c>
      <c r="I5597" s="273">
        <v>14493</v>
      </c>
      <c r="J5597" s="273">
        <v>669</v>
      </c>
      <c r="K5597" s="273">
        <v>117969</v>
      </c>
      <c r="L5597" s="273" t="s">
        <v>66</v>
      </c>
      <c r="M5597" s="273">
        <v>21878.822240000001</v>
      </c>
      <c r="N5597" s="273" t="s">
        <v>67</v>
      </c>
      <c r="P5597" s="273" t="s">
        <v>1011</v>
      </c>
      <c r="Q5597" s="273" t="s">
        <v>69</v>
      </c>
      <c r="R5597" s="273" t="s">
        <v>70</v>
      </c>
      <c r="S5597" s="273" t="s">
        <v>1041</v>
      </c>
      <c r="T5597" s="273" t="s">
        <v>1042</v>
      </c>
      <c r="U5597" s="273" t="s">
        <v>73</v>
      </c>
      <c r="V5597" s="273" t="s">
        <v>1043</v>
      </c>
      <c r="W5597" s="273">
        <v>292580</v>
      </c>
      <c r="X5597" s="273" t="s">
        <v>83</v>
      </c>
      <c r="Y5597" s="273" t="s">
        <v>63</v>
      </c>
      <c r="Z5597" s="273" t="s">
        <v>172</v>
      </c>
      <c r="AA5597" s="273" t="s">
        <v>184</v>
      </c>
      <c r="AB5597" s="274">
        <v>45139</v>
      </c>
      <c r="AC5597" s="273">
        <v>13370</v>
      </c>
      <c r="AD5597" s="273">
        <v>13</v>
      </c>
      <c r="AE5597" s="273">
        <v>0.58899999999999997</v>
      </c>
      <c r="AF5597" s="273" t="s">
        <v>90</v>
      </c>
      <c r="AG5597" s="273" t="s">
        <v>1304</v>
      </c>
      <c r="AH5597" s="273" t="s">
        <v>1305</v>
      </c>
      <c r="AI5597" s="273" t="s">
        <v>123</v>
      </c>
      <c r="AJ5597" s="273" t="s">
        <v>200</v>
      </c>
      <c r="AK5597" s="273">
        <v>228829</v>
      </c>
      <c r="BV5597" s="279" t="s">
        <v>64</v>
      </c>
      <c r="BW5597" s="280" t="s">
        <v>75</v>
      </c>
      <c r="BX5597" s="280" t="s">
        <v>173</v>
      </c>
      <c r="BY5597" s="280" t="s">
        <v>173</v>
      </c>
      <c r="BZ5597" s="280" t="s">
        <v>86</v>
      </c>
      <c r="CA5597" s="280" t="s">
        <v>87</v>
      </c>
      <c r="CB5597" s="280" t="s">
        <v>101</v>
      </c>
      <c r="CC5597" s="280" t="s">
        <v>102</v>
      </c>
      <c r="CD5597" s="281">
        <v>4</v>
      </c>
      <c r="CE5597" s="277">
        <v>45078</v>
      </c>
      <c r="CF5597" s="280">
        <v>4220.16</v>
      </c>
      <c r="CG5597" s="280" t="s">
        <v>1495</v>
      </c>
      <c r="CH5597" s="280">
        <v>606.64800000000002</v>
      </c>
      <c r="CI5597" s="280" t="s">
        <v>104</v>
      </c>
      <c r="CJ5597" s="280"/>
      <c r="CK5597" s="280"/>
      <c r="CL5597" s="280" t="s">
        <v>2153</v>
      </c>
      <c r="CM5597" s="280" t="s">
        <v>73</v>
      </c>
      <c r="CN5597" s="280">
        <v>3</v>
      </c>
    </row>
    <row r="5598" spans="4:92">
      <c r="D5598" s="273" t="s">
        <v>64</v>
      </c>
      <c r="E5598" s="273" t="s">
        <v>63</v>
      </c>
      <c r="F5598" s="273" t="s">
        <v>252</v>
      </c>
      <c r="G5598" s="273" t="s">
        <v>515</v>
      </c>
      <c r="H5598" s="274">
        <v>45231</v>
      </c>
      <c r="I5598" s="273">
        <v>14493</v>
      </c>
      <c r="J5598" s="273">
        <v>669</v>
      </c>
      <c r="K5598" s="273">
        <v>26662</v>
      </c>
      <c r="L5598" s="273" t="s">
        <v>66</v>
      </c>
      <c r="M5598" s="273">
        <v>3298.2303200000001</v>
      </c>
      <c r="N5598" s="273" t="s">
        <v>67</v>
      </c>
      <c r="P5598" s="273" t="s">
        <v>92</v>
      </c>
      <c r="Q5598" s="273" t="s">
        <v>69</v>
      </c>
      <c r="R5598" s="273" t="s">
        <v>70</v>
      </c>
      <c r="S5598" s="273" t="s">
        <v>93</v>
      </c>
      <c r="T5598" s="273" t="s">
        <v>94</v>
      </c>
      <c r="U5598" s="273" t="s">
        <v>73</v>
      </c>
      <c r="V5598" s="273" t="s">
        <v>95</v>
      </c>
      <c r="W5598" s="273">
        <v>292596</v>
      </c>
      <c r="X5598" s="273" t="s">
        <v>83</v>
      </c>
      <c r="Y5598" s="273" t="s">
        <v>63</v>
      </c>
      <c r="Z5598" s="273" t="s">
        <v>172</v>
      </c>
      <c r="AA5598" s="273" t="s">
        <v>184</v>
      </c>
      <c r="AB5598" s="274">
        <v>45170</v>
      </c>
      <c r="AC5598" s="273">
        <v>13696</v>
      </c>
      <c r="AD5598" s="273">
        <v>13</v>
      </c>
      <c r="AK5598" s="273">
        <v>247200</v>
      </c>
      <c r="BV5598" s="336" t="s">
        <v>64</v>
      </c>
      <c r="BW5598" s="337" t="s">
        <v>75</v>
      </c>
      <c r="BX5598" s="337" t="s">
        <v>173</v>
      </c>
      <c r="BY5598" s="337" t="s">
        <v>173</v>
      </c>
      <c r="BZ5598" s="337" t="s">
        <v>86</v>
      </c>
      <c r="CA5598" s="337" t="s">
        <v>87</v>
      </c>
      <c r="CB5598" s="337" t="s">
        <v>101</v>
      </c>
      <c r="CC5598" s="337" t="s">
        <v>102</v>
      </c>
      <c r="CD5598" s="338">
        <v>4</v>
      </c>
      <c r="CE5598" s="335">
        <v>45078</v>
      </c>
      <c r="CF5598" s="337">
        <v>13347.88</v>
      </c>
      <c r="CG5598" s="337" t="s">
        <v>1495</v>
      </c>
      <c r="CH5598" s="337">
        <v>1918.75775</v>
      </c>
      <c r="CI5598" s="337" t="s">
        <v>104</v>
      </c>
      <c r="CJ5598" s="337"/>
      <c r="CK5598" s="337"/>
      <c r="CL5598" s="337" t="s">
        <v>2153</v>
      </c>
      <c r="CM5598" s="337" t="s">
        <v>73</v>
      </c>
      <c r="CN5598" s="337">
        <v>3</v>
      </c>
    </row>
    <row r="5599" spans="4:92">
      <c r="D5599" s="273" t="s">
        <v>64</v>
      </c>
      <c r="E5599" s="273" t="s">
        <v>63</v>
      </c>
      <c r="F5599" s="273" t="s">
        <v>252</v>
      </c>
      <c r="G5599" s="273" t="s">
        <v>515</v>
      </c>
      <c r="H5599" s="274">
        <v>45231</v>
      </c>
      <c r="I5599" s="273">
        <v>14493</v>
      </c>
      <c r="J5599" s="273">
        <v>669</v>
      </c>
      <c r="K5599" s="273">
        <v>61590</v>
      </c>
      <c r="L5599" s="273" t="s">
        <v>66</v>
      </c>
      <c r="M5599" s="273">
        <v>9109.0181599999996</v>
      </c>
      <c r="N5599" s="273" t="s">
        <v>67</v>
      </c>
      <c r="P5599" s="273" t="s">
        <v>68</v>
      </c>
      <c r="Q5599" s="273" t="s">
        <v>69</v>
      </c>
      <c r="R5599" s="273" t="s">
        <v>70</v>
      </c>
      <c r="S5599" s="273" t="s">
        <v>71</v>
      </c>
      <c r="T5599" s="273" t="s">
        <v>72</v>
      </c>
      <c r="U5599" s="273" t="s">
        <v>73</v>
      </c>
      <c r="V5599" s="273" t="s">
        <v>74</v>
      </c>
      <c r="W5599" s="273">
        <v>292613</v>
      </c>
      <c r="X5599" s="273" t="s">
        <v>83</v>
      </c>
      <c r="Y5599" s="273" t="s">
        <v>63</v>
      </c>
      <c r="Z5599" s="273" t="s">
        <v>172</v>
      </c>
      <c r="AA5599" s="273" t="s">
        <v>184</v>
      </c>
      <c r="AB5599" s="274">
        <v>45170</v>
      </c>
      <c r="AC5599" s="273">
        <v>13697</v>
      </c>
      <c r="AD5599" s="273">
        <v>13</v>
      </c>
      <c r="AE5599" s="273">
        <v>0.55300000000000005</v>
      </c>
      <c r="AF5599" s="273" t="s">
        <v>90</v>
      </c>
      <c r="AG5599" s="273" t="s">
        <v>882</v>
      </c>
      <c r="AH5599" s="273" t="s">
        <v>1119</v>
      </c>
      <c r="AI5599" s="273" t="s">
        <v>123</v>
      </c>
      <c r="AJ5599" s="273" t="s">
        <v>214</v>
      </c>
      <c r="AK5599" s="273">
        <v>243957</v>
      </c>
      <c r="BV5599" s="279" t="s">
        <v>64</v>
      </c>
      <c r="BW5599" s="280" t="s">
        <v>75</v>
      </c>
      <c r="BX5599" s="280" t="s">
        <v>173</v>
      </c>
      <c r="BY5599" s="280" t="s">
        <v>173</v>
      </c>
      <c r="BZ5599" s="280" t="s">
        <v>86</v>
      </c>
      <c r="CA5599" s="280" t="s">
        <v>87</v>
      </c>
      <c r="CB5599" s="280" t="s">
        <v>101</v>
      </c>
      <c r="CC5599" s="280" t="s">
        <v>102</v>
      </c>
      <c r="CD5599" s="281">
        <v>4</v>
      </c>
      <c r="CE5599" s="277">
        <v>45078</v>
      </c>
      <c r="CF5599" s="280">
        <v>59498.879999999997</v>
      </c>
      <c r="CG5599" s="280" t="s">
        <v>1495</v>
      </c>
      <c r="CH5599" s="280">
        <v>8552.9639999999999</v>
      </c>
      <c r="CI5599" s="280" t="s">
        <v>104</v>
      </c>
      <c r="CJ5599" s="280"/>
      <c r="CK5599" s="280"/>
      <c r="CL5599" s="280" t="s">
        <v>2153</v>
      </c>
      <c r="CM5599" s="280" t="s">
        <v>73</v>
      </c>
      <c r="CN5599" s="280">
        <v>3</v>
      </c>
    </row>
    <row r="5600" spans="4:92">
      <c r="D5600" s="273" t="s">
        <v>64</v>
      </c>
      <c r="E5600" s="273" t="s">
        <v>63</v>
      </c>
      <c r="F5600" s="273" t="s">
        <v>252</v>
      </c>
      <c r="G5600" s="273" t="s">
        <v>515</v>
      </c>
      <c r="H5600" s="274">
        <v>45231</v>
      </c>
      <c r="I5600" s="273">
        <v>14493</v>
      </c>
      <c r="J5600" s="273">
        <v>669</v>
      </c>
      <c r="K5600" s="273">
        <v>61113</v>
      </c>
      <c r="L5600" s="273" t="s">
        <v>66</v>
      </c>
      <c r="M5600" s="273">
        <v>8275.8077599999997</v>
      </c>
      <c r="N5600" s="273" t="s">
        <v>67</v>
      </c>
      <c r="P5600" s="273" t="s">
        <v>92</v>
      </c>
      <c r="Q5600" s="273" t="s">
        <v>69</v>
      </c>
      <c r="R5600" s="273" t="s">
        <v>70</v>
      </c>
      <c r="S5600" s="273" t="s">
        <v>1857</v>
      </c>
      <c r="T5600" s="273" t="s">
        <v>835</v>
      </c>
      <c r="U5600" s="273" t="s">
        <v>73</v>
      </c>
      <c r="V5600" s="273" t="s">
        <v>1858</v>
      </c>
      <c r="W5600" s="273">
        <v>292630</v>
      </c>
      <c r="X5600" s="273" t="s">
        <v>83</v>
      </c>
      <c r="Y5600" s="273" t="s">
        <v>63</v>
      </c>
      <c r="Z5600" s="273" t="s">
        <v>172</v>
      </c>
      <c r="AA5600" s="273" t="s">
        <v>184</v>
      </c>
      <c r="AB5600" s="274">
        <v>45200</v>
      </c>
      <c r="AC5600" s="273">
        <v>14031</v>
      </c>
      <c r="AD5600" s="273">
        <v>13</v>
      </c>
      <c r="AK5600" s="273">
        <v>264356</v>
      </c>
      <c r="BV5600" s="336" t="s">
        <v>64</v>
      </c>
      <c r="BW5600" s="337" t="s">
        <v>75</v>
      </c>
      <c r="BX5600" s="337" t="s">
        <v>173</v>
      </c>
      <c r="BY5600" s="337" t="s">
        <v>173</v>
      </c>
      <c r="BZ5600" s="337" t="s">
        <v>110</v>
      </c>
      <c r="CA5600" s="337" t="s">
        <v>111</v>
      </c>
      <c r="CB5600" s="337" t="s">
        <v>112</v>
      </c>
      <c r="CC5600" s="337" t="s">
        <v>113</v>
      </c>
      <c r="CD5600" s="338">
        <v>4</v>
      </c>
      <c r="CE5600" s="335">
        <v>45078</v>
      </c>
      <c r="CF5600" s="337"/>
      <c r="CG5600" s="337"/>
      <c r="CH5600" s="337"/>
      <c r="CI5600" s="337" t="s">
        <v>80</v>
      </c>
      <c r="CJ5600" s="337"/>
      <c r="CK5600" s="337"/>
      <c r="CL5600" s="337"/>
      <c r="CM5600" s="337" t="s">
        <v>73</v>
      </c>
      <c r="CN5600" s="337">
        <v>3</v>
      </c>
    </row>
    <row r="5601" spans="4:92">
      <c r="D5601" s="273" t="s">
        <v>64</v>
      </c>
      <c r="E5601" s="273" t="s">
        <v>63</v>
      </c>
      <c r="F5601" s="273" t="s">
        <v>252</v>
      </c>
      <c r="G5601" s="273" t="s">
        <v>515</v>
      </c>
      <c r="H5601" s="274">
        <v>45231</v>
      </c>
      <c r="I5601" s="273">
        <v>14493</v>
      </c>
      <c r="J5601" s="273">
        <v>669</v>
      </c>
      <c r="K5601" s="273">
        <v>0</v>
      </c>
      <c r="L5601" s="273" t="s">
        <v>66</v>
      </c>
      <c r="N5601" s="273" t="s">
        <v>107</v>
      </c>
      <c r="W5601" s="273">
        <v>292579</v>
      </c>
      <c r="X5601" s="273" t="s">
        <v>83</v>
      </c>
      <c r="Y5601" s="273" t="s">
        <v>63</v>
      </c>
      <c r="Z5601" s="273" t="s">
        <v>172</v>
      </c>
      <c r="AA5601" s="273" t="s">
        <v>184</v>
      </c>
      <c r="AB5601" s="274">
        <v>45200</v>
      </c>
      <c r="AC5601" s="273">
        <v>14032</v>
      </c>
      <c r="AD5601" s="273">
        <v>13</v>
      </c>
      <c r="AE5601" s="273">
        <v>0.626</v>
      </c>
      <c r="AF5601" s="273" t="s">
        <v>90</v>
      </c>
      <c r="AG5601" s="273" t="s">
        <v>882</v>
      </c>
      <c r="AH5601" s="273" t="s">
        <v>1119</v>
      </c>
      <c r="AI5601" s="273" t="s">
        <v>123</v>
      </c>
      <c r="AJ5601" s="273" t="s">
        <v>214</v>
      </c>
      <c r="AK5601" s="273">
        <v>258324</v>
      </c>
      <c r="BV5601" s="279" t="s">
        <v>64</v>
      </c>
      <c r="BW5601" s="280" t="s">
        <v>75</v>
      </c>
      <c r="BX5601" s="280" t="s">
        <v>173</v>
      </c>
      <c r="BY5601" s="280" t="s">
        <v>173</v>
      </c>
      <c r="BZ5601" s="280" t="s">
        <v>110</v>
      </c>
      <c r="CA5601" s="280" t="s">
        <v>111</v>
      </c>
      <c r="CB5601" s="280" t="s">
        <v>117</v>
      </c>
      <c r="CC5601" s="280" t="s">
        <v>118</v>
      </c>
      <c r="CD5601" s="281">
        <v>5</v>
      </c>
      <c r="CE5601" s="277">
        <v>45078</v>
      </c>
      <c r="CF5601" s="280"/>
      <c r="CG5601" s="280"/>
      <c r="CH5601" s="280"/>
      <c r="CI5601" s="280" t="s">
        <v>104</v>
      </c>
      <c r="CJ5601" s="280"/>
      <c r="CK5601" s="280"/>
      <c r="CL5601" s="280"/>
      <c r="CM5601" s="280" t="s">
        <v>73</v>
      </c>
      <c r="CN5601" s="280">
        <v>3</v>
      </c>
    </row>
    <row r="5602" spans="4:92">
      <c r="D5602" s="273" t="s">
        <v>83</v>
      </c>
      <c r="E5602" s="273" t="s">
        <v>63</v>
      </c>
      <c r="F5602" s="273" t="s">
        <v>530</v>
      </c>
      <c r="G5602" s="273" t="s">
        <v>550</v>
      </c>
      <c r="H5602" s="274">
        <v>44927</v>
      </c>
      <c r="I5602" s="273">
        <v>11163</v>
      </c>
      <c r="J5602" s="273">
        <v>682</v>
      </c>
      <c r="K5602" s="273">
        <v>0</v>
      </c>
      <c r="L5602" s="273" t="s">
        <v>66</v>
      </c>
      <c r="M5602" s="273">
        <v>0</v>
      </c>
      <c r="N5602" s="273" t="s">
        <v>115</v>
      </c>
      <c r="W5602" s="273">
        <v>137638</v>
      </c>
      <c r="X5602" s="273" t="s">
        <v>83</v>
      </c>
      <c r="Y5602" s="273" t="s">
        <v>63</v>
      </c>
      <c r="Z5602" s="273" t="s">
        <v>172</v>
      </c>
      <c r="AA5602" s="273" t="s">
        <v>184</v>
      </c>
      <c r="AB5602" s="274">
        <v>45231</v>
      </c>
      <c r="AC5602" s="273">
        <v>14399</v>
      </c>
      <c r="AD5602" s="273">
        <v>13</v>
      </c>
      <c r="AK5602" s="273">
        <v>291762</v>
      </c>
      <c r="BV5602" s="336" t="s">
        <v>64</v>
      </c>
      <c r="BW5602" s="337" t="s">
        <v>75</v>
      </c>
      <c r="BX5602" s="337" t="s">
        <v>173</v>
      </c>
      <c r="BY5602" s="337" t="s">
        <v>173</v>
      </c>
      <c r="BZ5602" s="337" t="s">
        <v>126</v>
      </c>
      <c r="CA5602" s="337" t="s">
        <v>127</v>
      </c>
      <c r="CB5602" s="337" t="s">
        <v>128</v>
      </c>
      <c r="CC5602" s="337" t="s">
        <v>129</v>
      </c>
      <c r="CD5602" s="338">
        <v>6</v>
      </c>
      <c r="CE5602" s="335">
        <v>45078</v>
      </c>
      <c r="CF5602" s="337"/>
      <c r="CG5602" s="337"/>
      <c r="CH5602" s="337"/>
      <c r="CI5602" s="337" t="s">
        <v>80</v>
      </c>
      <c r="CJ5602" s="337"/>
      <c r="CK5602" s="337"/>
      <c r="CL5602" s="337"/>
      <c r="CM5602" s="337" t="s">
        <v>73</v>
      </c>
      <c r="CN5602" s="337">
        <v>3</v>
      </c>
    </row>
    <row r="5603" spans="4:92">
      <c r="D5603" s="273" t="s">
        <v>83</v>
      </c>
      <c r="E5603" s="273" t="s">
        <v>63</v>
      </c>
      <c r="F5603" s="273" t="s">
        <v>530</v>
      </c>
      <c r="G5603" s="273" t="s">
        <v>550</v>
      </c>
      <c r="H5603" s="274">
        <v>44927</v>
      </c>
      <c r="I5603" s="273">
        <v>11163</v>
      </c>
      <c r="J5603" s="273">
        <v>682</v>
      </c>
      <c r="K5603" s="273">
        <v>0</v>
      </c>
      <c r="L5603" s="273" t="s">
        <v>66</v>
      </c>
      <c r="N5603" s="273" t="s">
        <v>107</v>
      </c>
      <c r="W5603" s="273">
        <v>137639</v>
      </c>
      <c r="X5603" s="273" t="s">
        <v>83</v>
      </c>
      <c r="Y5603" s="273" t="s">
        <v>63</v>
      </c>
      <c r="Z5603" s="273" t="s">
        <v>172</v>
      </c>
      <c r="AA5603" s="273" t="s">
        <v>184</v>
      </c>
      <c r="AB5603" s="274">
        <v>45231</v>
      </c>
      <c r="AC5603" s="273">
        <v>14400</v>
      </c>
      <c r="AD5603" s="273">
        <v>13</v>
      </c>
      <c r="AE5603" s="273">
        <v>0.37</v>
      </c>
      <c r="AF5603" s="273" t="s">
        <v>90</v>
      </c>
      <c r="AG5603" s="273" t="s">
        <v>882</v>
      </c>
      <c r="AH5603" s="273" t="s">
        <v>1119</v>
      </c>
      <c r="AI5603" s="273" t="s">
        <v>123</v>
      </c>
      <c r="AJ5603" s="273" t="s">
        <v>214</v>
      </c>
      <c r="AK5603" s="273">
        <v>286538</v>
      </c>
      <c r="BV5603" s="279" t="s">
        <v>64</v>
      </c>
      <c r="BW5603" s="280" t="s">
        <v>75</v>
      </c>
      <c r="BX5603" s="280" t="s">
        <v>173</v>
      </c>
      <c r="BY5603" s="280" t="s">
        <v>173</v>
      </c>
      <c r="BZ5603" s="280" t="s">
        <v>151</v>
      </c>
      <c r="CA5603" s="280" t="s">
        <v>152</v>
      </c>
      <c r="CB5603" s="280" t="s">
        <v>153</v>
      </c>
      <c r="CC5603" s="280" t="s">
        <v>154</v>
      </c>
      <c r="CD5603" s="281">
        <v>10</v>
      </c>
      <c r="CE5603" s="277">
        <v>45078</v>
      </c>
      <c r="CF5603" s="280">
        <v>7585</v>
      </c>
      <c r="CG5603" s="280" t="s">
        <v>90</v>
      </c>
      <c r="CH5603" s="280">
        <v>7585</v>
      </c>
      <c r="CI5603" s="280" t="s">
        <v>80</v>
      </c>
      <c r="CJ5603" s="280"/>
      <c r="CK5603" s="280"/>
      <c r="CL5603" s="280" t="s">
        <v>2160</v>
      </c>
      <c r="CM5603" s="280" t="s">
        <v>73</v>
      </c>
      <c r="CN5603" s="280">
        <v>3</v>
      </c>
    </row>
    <row r="5604" spans="4:92">
      <c r="D5604" s="273" t="s">
        <v>83</v>
      </c>
      <c r="E5604" s="273" t="s">
        <v>63</v>
      </c>
      <c r="F5604" s="273" t="s">
        <v>530</v>
      </c>
      <c r="G5604" s="273" t="s">
        <v>550</v>
      </c>
      <c r="H5604" s="274">
        <v>44958</v>
      </c>
      <c r="I5604" s="273">
        <v>11325</v>
      </c>
      <c r="J5604" s="273">
        <v>682</v>
      </c>
      <c r="W5604" s="273">
        <v>142312</v>
      </c>
      <c r="X5604" s="273" t="s">
        <v>83</v>
      </c>
      <c r="Y5604" s="273" t="s">
        <v>63</v>
      </c>
      <c r="Z5604" s="273" t="s">
        <v>172</v>
      </c>
      <c r="AA5604" s="273" t="s">
        <v>184</v>
      </c>
      <c r="AB5604" s="274">
        <v>45261</v>
      </c>
      <c r="AC5604" s="273">
        <v>16883</v>
      </c>
      <c r="AD5604" s="273">
        <v>13</v>
      </c>
      <c r="AK5604" s="273">
        <v>323338</v>
      </c>
      <c r="BV5604" s="336" t="s">
        <v>64</v>
      </c>
      <c r="BW5604" s="337" t="s">
        <v>75</v>
      </c>
      <c r="BX5604" s="337" t="s">
        <v>173</v>
      </c>
      <c r="BY5604" s="337" t="s">
        <v>173</v>
      </c>
      <c r="BZ5604" s="337" t="s">
        <v>138</v>
      </c>
      <c r="CA5604" s="337" t="s">
        <v>139</v>
      </c>
      <c r="CB5604" s="337" t="s">
        <v>140</v>
      </c>
      <c r="CC5604" s="337" t="s">
        <v>141</v>
      </c>
      <c r="CD5604" s="338">
        <v>9</v>
      </c>
      <c r="CE5604" s="335">
        <v>45078</v>
      </c>
      <c r="CF5604" s="337">
        <v>0</v>
      </c>
      <c r="CG5604" s="337" t="s">
        <v>90</v>
      </c>
      <c r="CH5604" s="337">
        <v>0</v>
      </c>
      <c r="CI5604" s="337" t="s">
        <v>80</v>
      </c>
      <c r="CJ5604" s="337"/>
      <c r="CK5604" s="337"/>
      <c r="CL5604" s="337"/>
      <c r="CM5604" s="337" t="s">
        <v>73</v>
      </c>
      <c r="CN5604" s="337">
        <v>3</v>
      </c>
    </row>
    <row r="5605" spans="4:92">
      <c r="D5605" s="273" t="s">
        <v>83</v>
      </c>
      <c r="E5605" s="273" t="s">
        <v>63</v>
      </c>
      <c r="F5605" s="273" t="s">
        <v>530</v>
      </c>
      <c r="G5605" s="273" t="s">
        <v>550</v>
      </c>
      <c r="H5605" s="274">
        <v>44958</v>
      </c>
      <c r="I5605" s="273">
        <v>11325</v>
      </c>
      <c r="J5605" s="273">
        <v>682</v>
      </c>
      <c r="K5605" s="273">
        <v>0</v>
      </c>
      <c r="L5605" s="273" t="s">
        <v>66</v>
      </c>
      <c r="M5605" s="273">
        <v>0</v>
      </c>
      <c r="N5605" s="273" t="s">
        <v>115</v>
      </c>
      <c r="W5605" s="273">
        <v>142336</v>
      </c>
      <c r="X5605" s="273" t="s">
        <v>83</v>
      </c>
      <c r="Y5605" s="273" t="s">
        <v>63</v>
      </c>
      <c r="Z5605" s="273" t="s">
        <v>172</v>
      </c>
      <c r="AA5605" s="273" t="s">
        <v>184</v>
      </c>
      <c r="AB5605" s="274">
        <v>45261</v>
      </c>
      <c r="AC5605" s="273">
        <v>16884</v>
      </c>
      <c r="AD5605" s="273">
        <v>13</v>
      </c>
      <c r="AE5605" s="273">
        <v>0.376</v>
      </c>
      <c r="AF5605" s="273" t="s">
        <v>90</v>
      </c>
      <c r="AG5605" s="273" t="s">
        <v>882</v>
      </c>
      <c r="AH5605" s="273" t="s">
        <v>1119</v>
      </c>
      <c r="AI5605" s="273" t="s">
        <v>123</v>
      </c>
      <c r="AJ5605" s="273" t="s">
        <v>214</v>
      </c>
      <c r="AK5605" s="273">
        <v>317790</v>
      </c>
      <c r="BV5605" s="279" t="s">
        <v>64</v>
      </c>
      <c r="BW5605" s="280" t="s">
        <v>75</v>
      </c>
      <c r="BX5605" s="280" t="s">
        <v>173</v>
      </c>
      <c r="BY5605" s="280" t="s">
        <v>173</v>
      </c>
      <c r="BZ5605" s="280" t="s">
        <v>126</v>
      </c>
      <c r="CA5605" s="280" t="s">
        <v>127</v>
      </c>
      <c r="CB5605" s="280" t="s">
        <v>133</v>
      </c>
      <c r="CC5605" s="280" t="s">
        <v>134</v>
      </c>
      <c r="CD5605" s="281">
        <v>7</v>
      </c>
      <c r="CE5605" s="277">
        <v>45078</v>
      </c>
      <c r="CF5605" s="280"/>
      <c r="CG5605" s="280"/>
      <c r="CH5605" s="280"/>
      <c r="CI5605" s="280" t="s">
        <v>104</v>
      </c>
      <c r="CJ5605" s="280"/>
      <c r="CK5605" s="280"/>
      <c r="CL5605" s="280"/>
      <c r="CM5605" s="280" t="s">
        <v>73</v>
      </c>
      <c r="CN5605" s="280">
        <v>3</v>
      </c>
    </row>
    <row r="5606" spans="4:92">
      <c r="D5606" s="273" t="s">
        <v>83</v>
      </c>
      <c r="E5606" s="273" t="s">
        <v>63</v>
      </c>
      <c r="F5606" s="273" t="s">
        <v>530</v>
      </c>
      <c r="G5606" s="273" t="s">
        <v>550</v>
      </c>
      <c r="H5606" s="274">
        <v>44958</v>
      </c>
      <c r="I5606" s="273">
        <v>11325</v>
      </c>
      <c r="J5606" s="273">
        <v>682</v>
      </c>
      <c r="K5606" s="273">
        <v>0</v>
      </c>
      <c r="L5606" s="273" t="s">
        <v>66</v>
      </c>
      <c r="N5606" s="273" t="s">
        <v>107</v>
      </c>
      <c r="W5606" s="273">
        <v>142337</v>
      </c>
      <c r="X5606" s="273" t="s">
        <v>83</v>
      </c>
      <c r="Y5606" s="273" t="s">
        <v>63</v>
      </c>
      <c r="Z5606" s="273" t="s">
        <v>172</v>
      </c>
      <c r="AA5606" s="273" t="s">
        <v>487</v>
      </c>
      <c r="AB5606" s="274">
        <v>44927</v>
      </c>
      <c r="AC5606" s="273">
        <v>11816</v>
      </c>
      <c r="AD5606" s="273">
        <v>74</v>
      </c>
      <c r="AK5606" s="273">
        <v>156934</v>
      </c>
      <c r="BV5606" s="336" t="s">
        <v>64</v>
      </c>
      <c r="BW5606" s="337" t="s">
        <v>75</v>
      </c>
      <c r="BX5606" s="337" t="s">
        <v>173</v>
      </c>
      <c r="BY5606" s="337" t="s">
        <v>173</v>
      </c>
      <c r="BZ5606" s="337" t="s">
        <v>167</v>
      </c>
      <c r="CA5606" s="337" t="s">
        <v>168</v>
      </c>
      <c r="CB5606" s="337" t="s">
        <v>169</v>
      </c>
      <c r="CC5606" s="337" t="s">
        <v>170</v>
      </c>
      <c r="CD5606" s="338">
        <v>12</v>
      </c>
      <c r="CE5606" s="335">
        <v>45078</v>
      </c>
      <c r="CF5606" s="337">
        <v>186</v>
      </c>
      <c r="CG5606" s="337" t="s">
        <v>90</v>
      </c>
      <c r="CH5606" s="337">
        <v>186</v>
      </c>
      <c r="CI5606" s="337" t="s">
        <v>80</v>
      </c>
      <c r="CJ5606" s="337"/>
      <c r="CK5606" s="337"/>
      <c r="CL5606" s="337" t="s">
        <v>2167</v>
      </c>
      <c r="CM5606" s="337" t="s">
        <v>73</v>
      </c>
      <c r="CN5606" s="337">
        <v>3</v>
      </c>
    </row>
    <row r="5607" spans="4:92">
      <c r="D5607" s="273" t="s">
        <v>83</v>
      </c>
      <c r="E5607" s="273" t="s">
        <v>63</v>
      </c>
      <c r="F5607" s="273" t="s">
        <v>530</v>
      </c>
      <c r="G5607" s="273" t="s">
        <v>550</v>
      </c>
      <c r="H5607" s="274">
        <v>44986</v>
      </c>
      <c r="I5607" s="273">
        <v>11487</v>
      </c>
      <c r="J5607" s="273">
        <v>682</v>
      </c>
      <c r="W5607" s="273">
        <v>147010</v>
      </c>
      <c r="X5607" s="273" t="s">
        <v>83</v>
      </c>
      <c r="Y5607" s="273" t="s">
        <v>63</v>
      </c>
      <c r="Z5607" s="273" t="s">
        <v>172</v>
      </c>
      <c r="AA5607" s="273" t="s">
        <v>487</v>
      </c>
      <c r="AB5607" s="274">
        <v>44927</v>
      </c>
      <c r="AC5607" s="273">
        <v>11967</v>
      </c>
      <c r="AD5607" s="273">
        <v>74</v>
      </c>
      <c r="AE5607" s="273">
        <v>7.4779999999999998</v>
      </c>
      <c r="AF5607" s="273" t="s">
        <v>90</v>
      </c>
      <c r="AG5607" s="273" t="s">
        <v>882</v>
      </c>
      <c r="AH5607" s="273" t="s">
        <v>1119</v>
      </c>
      <c r="AI5607" s="273" t="s">
        <v>123</v>
      </c>
      <c r="AJ5607" s="273" t="s">
        <v>214</v>
      </c>
      <c r="AK5607" s="273">
        <v>159688</v>
      </c>
      <c r="BV5607" s="279" t="s">
        <v>64</v>
      </c>
      <c r="BW5607" s="280" t="s">
        <v>75</v>
      </c>
      <c r="BX5607" s="280" t="s">
        <v>173</v>
      </c>
      <c r="BY5607" s="280" t="s">
        <v>173</v>
      </c>
      <c r="BZ5607" s="280" t="s">
        <v>151</v>
      </c>
      <c r="CA5607" s="280" t="s">
        <v>152</v>
      </c>
      <c r="CB5607" s="280" t="s">
        <v>161</v>
      </c>
      <c r="CC5607" s="280" t="s">
        <v>162</v>
      </c>
      <c r="CD5607" s="281">
        <v>11</v>
      </c>
      <c r="CE5607" s="277">
        <v>45078</v>
      </c>
      <c r="CF5607" s="280">
        <v>6068</v>
      </c>
      <c r="CG5607" s="280" t="s">
        <v>90</v>
      </c>
      <c r="CH5607" s="280">
        <v>6068</v>
      </c>
      <c r="CI5607" s="280" t="s">
        <v>80</v>
      </c>
      <c r="CJ5607" s="280"/>
      <c r="CK5607" s="280"/>
      <c r="CL5607" s="280" t="s">
        <v>2149</v>
      </c>
      <c r="CM5607" s="280" t="s">
        <v>73</v>
      </c>
      <c r="CN5607" s="280">
        <v>3</v>
      </c>
    </row>
    <row r="5608" spans="4:92">
      <c r="D5608" s="273" t="s">
        <v>83</v>
      </c>
      <c r="E5608" s="273" t="s">
        <v>63</v>
      </c>
      <c r="F5608" s="273" t="s">
        <v>530</v>
      </c>
      <c r="G5608" s="273" t="s">
        <v>550</v>
      </c>
      <c r="H5608" s="274">
        <v>44986</v>
      </c>
      <c r="I5608" s="273">
        <v>11487</v>
      </c>
      <c r="J5608" s="273">
        <v>682</v>
      </c>
      <c r="K5608" s="273">
        <v>2313</v>
      </c>
      <c r="L5608" s="273" t="s">
        <v>66</v>
      </c>
      <c r="M5608" s="273">
        <v>188.65263999999999</v>
      </c>
      <c r="N5608" s="273" t="s">
        <v>115</v>
      </c>
      <c r="W5608" s="273">
        <v>147034</v>
      </c>
      <c r="X5608" s="273" t="s">
        <v>83</v>
      </c>
      <c r="Y5608" s="273" t="s">
        <v>63</v>
      </c>
      <c r="Z5608" s="273" t="s">
        <v>172</v>
      </c>
      <c r="AA5608" s="273" t="s">
        <v>487</v>
      </c>
      <c r="AB5608" s="274">
        <v>44927</v>
      </c>
      <c r="AC5608" s="273">
        <v>11967</v>
      </c>
      <c r="AD5608" s="273">
        <v>74</v>
      </c>
      <c r="AE5608" s="273">
        <v>4.8899999999999997</v>
      </c>
      <c r="AF5608" s="273" t="s">
        <v>90</v>
      </c>
      <c r="AH5608" s="273" t="s">
        <v>1096</v>
      </c>
      <c r="AI5608" s="273" t="s">
        <v>123</v>
      </c>
      <c r="AJ5608" s="273" t="s">
        <v>716</v>
      </c>
      <c r="AK5608" s="273">
        <v>162484</v>
      </c>
      <c r="BV5608" s="336" t="s">
        <v>64</v>
      </c>
      <c r="BW5608" s="337" t="s">
        <v>75</v>
      </c>
      <c r="BX5608" s="337" t="s">
        <v>173</v>
      </c>
      <c r="BY5608" s="337" t="s">
        <v>173</v>
      </c>
      <c r="BZ5608" s="337" t="s">
        <v>167</v>
      </c>
      <c r="CA5608" s="337" t="s">
        <v>168</v>
      </c>
      <c r="CB5608" s="337" t="s">
        <v>353</v>
      </c>
      <c r="CC5608" s="337" t="s">
        <v>354</v>
      </c>
      <c r="CD5608" s="338">
        <v>13</v>
      </c>
      <c r="CE5608" s="335">
        <v>45078</v>
      </c>
      <c r="CF5608" s="337">
        <v>0</v>
      </c>
      <c r="CG5608" s="337" t="s">
        <v>90</v>
      </c>
      <c r="CH5608" s="337">
        <v>0</v>
      </c>
      <c r="CI5608" s="337" t="s">
        <v>80</v>
      </c>
      <c r="CJ5608" s="337"/>
      <c r="CK5608" s="337"/>
      <c r="CL5608" s="337"/>
      <c r="CM5608" s="337" t="s">
        <v>73</v>
      </c>
      <c r="CN5608" s="337">
        <v>3</v>
      </c>
    </row>
    <row r="5609" spans="4:92">
      <c r="D5609" s="273" t="s">
        <v>83</v>
      </c>
      <c r="E5609" s="273" t="s">
        <v>63</v>
      </c>
      <c r="F5609" s="273" t="s">
        <v>530</v>
      </c>
      <c r="G5609" s="273" t="s">
        <v>550</v>
      </c>
      <c r="H5609" s="274">
        <v>44986</v>
      </c>
      <c r="I5609" s="273">
        <v>11487</v>
      </c>
      <c r="J5609" s="273">
        <v>682</v>
      </c>
      <c r="K5609" s="273">
        <v>0</v>
      </c>
      <c r="L5609" s="273" t="s">
        <v>66</v>
      </c>
      <c r="N5609" s="273" t="s">
        <v>107</v>
      </c>
      <c r="W5609" s="273">
        <v>147035</v>
      </c>
      <c r="X5609" s="273" t="s">
        <v>83</v>
      </c>
      <c r="Y5609" s="273" t="s">
        <v>63</v>
      </c>
      <c r="Z5609" s="273" t="s">
        <v>172</v>
      </c>
      <c r="AA5609" s="273" t="s">
        <v>487</v>
      </c>
      <c r="AB5609" s="274">
        <v>44927</v>
      </c>
      <c r="AC5609" s="273">
        <v>11967</v>
      </c>
      <c r="AD5609" s="273">
        <v>74</v>
      </c>
      <c r="AE5609" s="273">
        <v>0.15</v>
      </c>
      <c r="AF5609" s="273" t="s">
        <v>90</v>
      </c>
      <c r="AG5609" s="273" t="s">
        <v>2168</v>
      </c>
      <c r="AH5609" s="273" t="s">
        <v>1416</v>
      </c>
      <c r="AI5609" s="273" t="s">
        <v>199</v>
      </c>
      <c r="AJ5609" s="273" t="s">
        <v>200</v>
      </c>
      <c r="AK5609" s="273">
        <v>162490</v>
      </c>
      <c r="BV5609" s="279" t="s">
        <v>64</v>
      </c>
      <c r="BW5609" s="280" t="s">
        <v>75</v>
      </c>
      <c r="BX5609" s="280" t="s">
        <v>173</v>
      </c>
      <c r="BY5609" s="280" t="s">
        <v>173</v>
      </c>
      <c r="BZ5609" s="280" t="s">
        <v>167</v>
      </c>
      <c r="CA5609" s="280" t="s">
        <v>168</v>
      </c>
      <c r="CB5609" s="280" t="s">
        <v>313</v>
      </c>
      <c r="CC5609" s="280" t="s">
        <v>314</v>
      </c>
      <c r="CD5609" s="281">
        <v>14</v>
      </c>
      <c r="CE5609" s="277">
        <v>45078</v>
      </c>
      <c r="CF5609" s="280">
        <v>0</v>
      </c>
      <c r="CG5609" s="280" t="s">
        <v>90</v>
      </c>
      <c r="CH5609" s="280">
        <v>0</v>
      </c>
      <c r="CI5609" s="280" t="s">
        <v>80</v>
      </c>
      <c r="CJ5609" s="280"/>
      <c r="CK5609" s="280"/>
      <c r="CL5609" s="280"/>
      <c r="CM5609" s="280" t="s">
        <v>73</v>
      </c>
      <c r="CN5609" s="280">
        <v>3</v>
      </c>
    </row>
    <row r="5610" spans="4:92">
      <c r="D5610" s="273" t="s">
        <v>83</v>
      </c>
      <c r="E5610" s="273" t="s">
        <v>63</v>
      </c>
      <c r="F5610" s="273" t="s">
        <v>530</v>
      </c>
      <c r="G5610" s="273" t="s">
        <v>550</v>
      </c>
      <c r="H5610" s="274">
        <v>45017</v>
      </c>
      <c r="I5610" s="273">
        <v>11649</v>
      </c>
      <c r="J5610" s="273">
        <v>682</v>
      </c>
      <c r="W5610" s="273">
        <v>151708</v>
      </c>
      <c r="X5610" s="273" t="s">
        <v>83</v>
      </c>
      <c r="Y5610" s="273" t="s">
        <v>63</v>
      </c>
      <c r="Z5610" s="273" t="s">
        <v>172</v>
      </c>
      <c r="AA5610" s="273" t="s">
        <v>487</v>
      </c>
      <c r="AB5610" s="274">
        <v>44927</v>
      </c>
      <c r="AC5610" s="273">
        <v>11967</v>
      </c>
      <c r="AD5610" s="273">
        <v>74</v>
      </c>
      <c r="AE5610" s="273">
        <v>7.915</v>
      </c>
      <c r="AF5610" s="273" t="s">
        <v>90</v>
      </c>
      <c r="AG5610" s="273" t="s">
        <v>887</v>
      </c>
      <c r="AH5610" s="273" t="s">
        <v>1194</v>
      </c>
      <c r="AI5610" s="273" t="s">
        <v>123</v>
      </c>
      <c r="AJ5610" s="273" t="s">
        <v>200</v>
      </c>
      <c r="AK5610" s="273">
        <v>162496</v>
      </c>
      <c r="BV5610" s="336" t="s">
        <v>64</v>
      </c>
      <c r="BW5610" s="337" t="s">
        <v>75</v>
      </c>
      <c r="BX5610" s="337" t="s">
        <v>173</v>
      </c>
      <c r="BY5610" s="337" t="s">
        <v>173</v>
      </c>
      <c r="BZ5610" s="337" t="s">
        <v>204</v>
      </c>
      <c r="CA5610" s="337" t="s">
        <v>205</v>
      </c>
      <c r="CB5610" s="337" t="s">
        <v>206</v>
      </c>
      <c r="CC5610" s="337" t="s">
        <v>207</v>
      </c>
      <c r="CD5610" s="338">
        <v>0</v>
      </c>
      <c r="CE5610" s="335">
        <v>45078</v>
      </c>
      <c r="CF5610" s="337"/>
      <c r="CG5610" s="337" t="s">
        <v>181</v>
      </c>
      <c r="CH5610" s="337"/>
      <c r="CI5610" s="337" t="s">
        <v>208</v>
      </c>
      <c r="CJ5610" s="337" t="s">
        <v>209</v>
      </c>
      <c r="CK5610" s="337"/>
      <c r="CL5610" s="337"/>
      <c r="CM5610" s="337" t="s">
        <v>73</v>
      </c>
      <c r="CN5610" s="337">
        <v>3</v>
      </c>
    </row>
    <row r="5611" spans="4:92">
      <c r="D5611" s="273" t="s">
        <v>83</v>
      </c>
      <c r="E5611" s="273" t="s">
        <v>63</v>
      </c>
      <c r="F5611" s="273" t="s">
        <v>530</v>
      </c>
      <c r="G5611" s="273" t="s">
        <v>550</v>
      </c>
      <c r="H5611" s="274">
        <v>45017</v>
      </c>
      <c r="I5611" s="273">
        <v>11649</v>
      </c>
      <c r="J5611" s="273">
        <v>682</v>
      </c>
      <c r="K5611" s="273">
        <v>0</v>
      </c>
      <c r="L5611" s="273" t="s">
        <v>66</v>
      </c>
      <c r="M5611" s="273">
        <v>0</v>
      </c>
      <c r="N5611" s="273" t="s">
        <v>115</v>
      </c>
      <c r="W5611" s="273">
        <v>151732</v>
      </c>
      <c r="X5611" s="273" t="s">
        <v>83</v>
      </c>
      <c r="Y5611" s="273" t="s">
        <v>63</v>
      </c>
      <c r="Z5611" s="273" t="s">
        <v>172</v>
      </c>
      <c r="AA5611" s="273" t="s">
        <v>487</v>
      </c>
      <c r="AB5611" s="274">
        <v>44927</v>
      </c>
      <c r="AC5611" s="273">
        <v>11967</v>
      </c>
      <c r="AD5611" s="273">
        <v>74</v>
      </c>
      <c r="AE5611" s="273">
        <v>4.4169999999999998</v>
      </c>
      <c r="AF5611" s="273" t="s">
        <v>90</v>
      </c>
      <c r="AG5611" s="273" t="s">
        <v>795</v>
      </c>
      <c r="AH5611" s="273" t="s">
        <v>1354</v>
      </c>
      <c r="AI5611" s="273" t="s">
        <v>123</v>
      </c>
      <c r="AJ5611" s="273" t="s">
        <v>200</v>
      </c>
      <c r="AK5611" s="273">
        <v>162502</v>
      </c>
      <c r="BV5611" s="279" t="s">
        <v>64</v>
      </c>
      <c r="BW5611" s="280" t="s">
        <v>75</v>
      </c>
      <c r="BX5611" s="280" t="s">
        <v>173</v>
      </c>
      <c r="BY5611" s="280" t="s">
        <v>173</v>
      </c>
      <c r="BZ5611" s="280" t="s">
        <v>204</v>
      </c>
      <c r="CA5611" s="280" t="s">
        <v>205</v>
      </c>
      <c r="CB5611" s="280" t="s">
        <v>206</v>
      </c>
      <c r="CC5611" s="280" t="s">
        <v>207</v>
      </c>
      <c r="CD5611" s="281">
        <v>0</v>
      </c>
      <c r="CE5611" s="277">
        <v>45078</v>
      </c>
      <c r="CF5611" s="280"/>
      <c r="CG5611" s="280" t="s">
        <v>181</v>
      </c>
      <c r="CH5611" s="280"/>
      <c r="CI5611" s="280" t="s">
        <v>208</v>
      </c>
      <c r="CJ5611" s="280" t="s">
        <v>209</v>
      </c>
      <c r="CK5611" s="280"/>
      <c r="CL5611" s="280"/>
      <c r="CM5611" s="280" t="s">
        <v>73</v>
      </c>
      <c r="CN5611" s="280">
        <v>3</v>
      </c>
    </row>
    <row r="5612" spans="4:92">
      <c r="D5612" s="273" t="s">
        <v>83</v>
      </c>
      <c r="E5612" s="273" t="s">
        <v>63</v>
      </c>
      <c r="F5612" s="273" t="s">
        <v>530</v>
      </c>
      <c r="G5612" s="273" t="s">
        <v>550</v>
      </c>
      <c r="H5612" s="274">
        <v>45017</v>
      </c>
      <c r="I5612" s="273">
        <v>11649</v>
      </c>
      <c r="J5612" s="273">
        <v>682</v>
      </c>
      <c r="K5612" s="273">
        <v>0</v>
      </c>
      <c r="L5612" s="273" t="s">
        <v>66</v>
      </c>
      <c r="N5612" s="273" t="s">
        <v>107</v>
      </c>
      <c r="W5612" s="273">
        <v>151733</v>
      </c>
      <c r="X5612" s="273" t="s">
        <v>64</v>
      </c>
      <c r="Y5612" s="273" t="s">
        <v>63</v>
      </c>
      <c r="Z5612" s="273" t="s">
        <v>252</v>
      </c>
      <c r="AA5612" s="273" t="s">
        <v>515</v>
      </c>
      <c r="AB5612" s="274">
        <v>45108</v>
      </c>
      <c r="AC5612" s="273">
        <v>12786</v>
      </c>
      <c r="AD5612" s="273">
        <v>669</v>
      </c>
      <c r="AE5612" s="273">
        <v>0</v>
      </c>
      <c r="AF5612" s="273" t="s">
        <v>90</v>
      </c>
      <c r="AG5612" s="273" t="s">
        <v>815</v>
      </c>
      <c r="AH5612" s="273" t="s">
        <v>230</v>
      </c>
      <c r="AI5612" s="273" t="s">
        <v>123</v>
      </c>
      <c r="AJ5612" s="273" t="s">
        <v>200</v>
      </c>
      <c r="AK5612" s="273">
        <v>207635</v>
      </c>
      <c r="BV5612" s="336" t="s">
        <v>64</v>
      </c>
      <c r="BW5612" s="337" t="s">
        <v>75</v>
      </c>
      <c r="BX5612" s="337" t="s">
        <v>173</v>
      </c>
      <c r="BY5612" s="337" t="s">
        <v>173</v>
      </c>
      <c r="BZ5612" s="337" t="s">
        <v>204</v>
      </c>
      <c r="CA5612" s="337" t="s">
        <v>205</v>
      </c>
      <c r="CB5612" s="337" t="s">
        <v>206</v>
      </c>
      <c r="CC5612" s="337" t="s">
        <v>207</v>
      </c>
      <c r="CD5612" s="338">
        <v>0</v>
      </c>
      <c r="CE5612" s="335">
        <v>45078</v>
      </c>
      <c r="CF5612" s="337"/>
      <c r="CG5612" s="337" t="s">
        <v>181</v>
      </c>
      <c r="CH5612" s="337"/>
      <c r="CI5612" s="337" t="s">
        <v>208</v>
      </c>
      <c r="CJ5612" s="337" t="s">
        <v>209</v>
      </c>
      <c r="CK5612" s="337"/>
      <c r="CL5612" s="337"/>
      <c r="CM5612" s="337" t="s">
        <v>73</v>
      </c>
      <c r="CN5612" s="337">
        <v>3</v>
      </c>
    </row>
    <row r="5613" spans="4:92">
      <c r="D5613" s="273" t="s">
        <v>83</v>
      </c>
      <c r="E5613" s="273" t="s">
        <v>63</v>
      </c>
      <c r="F5613" s="273" t="s">
        <v>530</v>
      </c>
      <c r="G5613" s="273" t="s">
        <v>550</v>
      </c>
      <c r="H5613" s="274">
        <v>45047</v>
      </c>
      <c r="I5613" s="273">
        <v>12257</v>
      </c>
      <c r="J5613" s="273">
        <v>682</v>
      </c>
      <c r="W5613" s="273">
        <v>177091</v>
      </c>
      <c r="X5613" s="273" t="s">
        <v>64</v>
      </c>
      <c r="Y5613" s="273" t="s">
        <v>63</v>
      </c>
      <c r="Z5613" s="273" t="s">
        <v>252</v>
      </c>
      <c r="AA5613" s="273" t="s">
        <v>515</v>
      </c>
      <c r="AB5613" s="274">
        <v>45108</v>
      </c>
      <c r="AC5613" s="273">
        <v>12786</v>
      </c>
      <c r="AD5613" s="273">
        <v>669</v>
      </c>
      <c r="AE5613" s="273">
        <v>0</v>
      </c>
      <c r="AF5613" s="273" t="s">
        <v>90</v>
      </c>
      <c r="AG5613" s="273" t="s">
        <v>828</v>
      </c>
      <c r="AH5613" s="273" t="s">
        <v>1603</v>
      </c>
      <c r="AI5613" s="273" t="s">
        <v>199</v>
      </c>
      <c r="AJ5613" s="273" t="s">
        <v>214</v>
      </c>
      <c r="AK5613" s="273">
        <v>207641</v>
      </c>
      <c r="BV5613" s="279" t="s">
        <v>64</v>
      </c>
      <c r="BW5613" s="280" t="s">
        <v>75</v>
      </c>
      <c r="BX5613" s="280" t="s">
        <v>173</v>
      </c>
      <c r="BY5613" s="280" t="s">
        <v>173</v>
      </c>
      <c r="BZ5613" s="280" t="s">
        <v>86</v>
      </c>
      <c r="CA5613" s="280" t="s">
        <v>87</v>
      </c>
      <c r="CB5613" s="280" t="s">
        <v>179</v>
      </c>
      <c r="CC5613" s="280" t="s">
        <v>180</v>
      </c>
      <c r="CD5613" s="281">
        <v>1</v>
      </c>
      <c r="CE5613" s="277">
        <v>45078</v>
      </c>
      <c r="CF5613" s="280"/>
      <c r="CG5613" s="280" t="s">
        <v>181</v>
      </c>
      <c r="CH5613" s="280"/>
      <c r="CI5613" s="280" t="s">
        <v>181</v>
      </c>
      <c r="CJ5613" s="280" t="s">
        <v>235</v>
      </c>
      <c r="CK5613" s="280"/>
      <c r="CL5613" s="280"/>
      <c r="CM5613" s="280" t="s">
        <v>73</v>
      </c>
      <c r="CN5613" s="280">
        <v>3</v>
      </c>
    </row>
    <row r="5614" spans="4:92">
      <c r="D5614" s="273" t="s">
        <v>83</v>
      </c>
      <c r="E5614" s="273" t="s">
        <v>63</v>
      </c>
      <c r="F5614" s="273" t="s">
        <v>530</v>
      </c>
      <c r="G5614" s="273" t="s">
        <v>550</v>
      </c>
      <c r="H5614" s="274">
        <v>45047</v>
      </c>
      <c r="I5614" s="273">
        <v>12257</v>
      </c>
      <c r="J5614" s="273">
        <v>682</v>
      </c>
      <c r="K5614" s="273">
        <v>2529</v>
      </c>
      <c r="L5614" s="273" t="s">
        <v>66</v>
      </c>
      <c r="M5614" s="273">
        <v>216.16584</v>
      </c>
      <c r="N5614" s="273" t="s">
        <v>115</v>
      </c>
      <c r="W5614" s="273">
        <v>177115</v>
      </c>
      <c r="X5614" s="273" t="s">
        <v>64</v>
      </c>
      <c r="Y5614" s="273" t="s">
        <v>63</v>
      </c>
      <c r="Z5614" s="273" t="s">
        <v>252</v>
      </c>
      <c r="AA5614" s="273" t="s">
        <v>515</v>
      </c>
      <c r="AB5614" s="274">
        <v>45108</v>
      </c>
      <c r="AC5614" s="273">
        <v>15606</v>
      </c>
      <c r="AD5614" s="273">
        <v>669</v>
      </c>
      <c r="AK5614" s="273">
        <v>285076</v>
      </c>
      <c r="BV5614" s="336" t="s">
        <v>64</v>
      </c>
      <c r="BW5614" s="337" t="s">
        <v>75</v>
      </c>
      <c r="BX5614" s="337" t="s">
        <v>173</v>
      </c>
      <c r="BY5614" s="337" t="s">
        <v>173</v>
      </c>
      <c r="BZ5614" s="337" t="s">
        <v>86</v>
      </c>
      <c r="CA5614" s="337" t="s">
        <v>87</v>
      </c>
      <c r="CB5614" s="337" t="s">
        <v>179</v>
      </c>
      <c r="CC5614" s="337" t="s">
        <v>180</v>
      </c>
      <c r="CD5614" s="338">
        <v>1</v>
      </c>
      <c r="CE5614" s="335">
        <v>45078</v>
      </c>
      <c r="CF5614" s="337"/>
      <c r="CG5614" s="337" t="s">
        <v>181</v>
      </c>
      <c r="CH5614" s="337"/>
      <c r="CI5614" s="337" t="s">
        <v>181</v>
      </c>
      <c r="CJ5614" s="337" t="s">
        <v>235</v>
      </c>
      <c r="CK5614" s="337"/>
      <c r="CL5614" s="337"/>
      <c r="CM5614" s="337" t="s">
        <v>73</v>
      </c>
      <c r="CN5614" s="337">
        <v>3</v>
      </c>
    </row>
    <row r="5615" spans="4:92">
      <c r="D5615" s="273" t="s">
        <v>83</v>
      </c>
      <c r="E5615" s="273" t="s">
        <v>63</v>
      </c>
      <c r="F5615" s="273" t="s">
        <v>530</v>
      </c>
      <c r="G5615" s="273" t="s">
        <v>550</v>
      </c>
      <c r="H5615" s="274">
        <v>45047</v>
      </c>
      <c r="I5615" s="273">
        <v>12257</v>
      </c>
      <c r="J5615" s="273">
        <v>682</v>
      </c>
      <c r="K5615" s="273">
        <v>0</v>
      </c>
      <c r="L5615" s="273" t="s">
        <v>66</v>
      </c>
      <c r="N5615" s="273" t="s">
        <v>107</v>
      </c>
      <c r="W5615" s="273">
        <v>177116</v>
      </c>
      <c r="X5615" s="273" t="s">
        <v>64</v>
      </c>
      <c r="Y5615" s="273" t="s">
        <v>63</v>
      </c>
      <c r="Z5615" s="273" t="s">
        <v>252</v>
      </c>
      <c r="AA5615" s="273" t="s">
        <v>515</v>
      </c>
      <c r="AB5615" s="274">
        <v>45139</v>
      </c>
      <c r="AC5615" s="273">
        <v>13461</v>
      </c>
      <c r="AD5615" s="273">
        <v>669</v>
      </c>
      <c r="AK5615" s="273">
        <v>238036</v>
      </c>
      <c r="BV5615" s="279" t="s">
        <v>64</v>
      </c>
      <c r="BW5615" s="280" t="s">
        <v>75</v>
      </c>
      <c r="BX5615" s="280" t="s">
        <v>173</v>
      </c>
      <c r="BY5615" s="280" t="s">
        <v>173</v>
      </c>
      <c r="BZ5615" s="280" t="s">
        <v>86</v>
      </c>
      <c r="CA5615" s="280" t="s">
        <v>87</v>
      </c>
      <c r="CB5615" s="280" t="s">
        <v>179</v>
      </c>
      <c r="CC5615" s="280" t="s">
        <v>180</v>
      </c>
      <c r="CD5615" s="281">
        <v>1</v>
      </c>
      <c r="CE5615" s="277">
        <v>45078</v>
      </c>
      <c r="CF5615" s="280"/>
      <c r="CG5615" s="280" t="s">
        <v>181</v>
      </c>
      <c r="CH5615" s="280"/>
      <c r="CI5615" s="280" t="s">
        <v>181</v>
      </c>
      <c r="CJ5615" s="280" t="s">
        <v>235</v>
      </c>
      <c r="CK5615" s="280"/>
      <c r="CL5615" s="280"/>
      <c r="CM5615" s="280" t="s">
        <v>73</v>
      </c>
      <c r="CN5615" s="280">
        <v>3</v>
      </c>
    </row>
    <row r="5616" spans="4:92">
      <c r="D5616" s="273" t="s">
        <v>83</v>
      </c>
      <c r="E5616" s="273" t="s">
        <v>63</v>
      </c>
      <c r="F5616" s="273" t="s">
        <v>530</v>
      </c>
      <c r="G5616" s="273" t="s">
        <v>550</v>
      </c>
      <c r="H5616" s="274">
        <v>45078</v>
      </c>
      <c r="I5616" s="273">
        <v>12526</v>
      </c>
      <c r="J5616" s="273">
        <v>682</v>
      </c>
      <c r="W5616" s="273">
        <v>196678</v>
      </c>
      <c r="X5616" s="273" t="s">
        <v>64</v>
      </c>
      <c r="Y5616" s="273" t="s">
        <v>63</v>
      </c>
      <c r="Z5616" s="273" t="s">
        <v>252</v>
      </c>
      <c r="AA5616" s="273" t="s">
        <v>515</v>
      </c>
      <c r="AB5616" s="274">
        <v>45139</v>
      </c>
      <c r="AC5616" s="273">
        <v>13464</v>
      </c>
      <c r="AD5616" s="273">
        <v>669</v>
      </c>
      <c r="AE5616" s="273">
        <v>0</v>
      </c>
      <c r="AF5616" s="273" t="s">
        <v>90</v>
      </c>
      <c r="AG5616" s="273" t="s">
        <v>819</v>
      </c>
      <c r="AH5616" s="273" t="s">
        <v>820</v>
      </c>
      <c r="AI5616" s="273" t="s">
        <v>199</v>
      </c>
      <c r="AJ5616" s="273" t="s">
        <v>200</v>
      </c>
      <c r="AK5616" s="273">
        <v>227524</v>
      </c>
      <c r="BV5616" s="336" t="s">
        <v>64</v>
      </c>
      <c r="BW5616" s="337" t="s">
        <v>75</v>
      </c>
      <c r="BX5616" s="337" t="s">
        <v>173</v>
      </c>
      <c r="BY5616" s="337" t="s">
        <v>173</v>
      </c>
      <c r="BZ5616" s="337" t="s">
        <v>167</v>
      </c>
      <c r="CA5616" s="337" t="s">
        <v>168</v>
      </c>
      <c r="CB5616" s="337" t="s">
        <v>319</v>
      </c>
      <c r="CC5616" s="337" t="s">
        <v>320</v>
      </c>
      <c r="CD5616" s="338">
        <v>15</v>
      </c>
      <c r="CE5616" s="335">
        <v>45078</v>
      </c>
      <c r="CF5616" s="337">
        <v>864</v>
      </c>
      <c r="CG5616" s="337" t="s">
        <v>90</v>
      </c>
      <c r="CH5616" s="337">
        <v>864</v>
      </c>
      <c r="CI5616" s="337" t="s">
        <v>80</v>
      </c>
      <c r="CJ5616" s="337"/>
      <c r="CK5616" s="337"/>
      <c r="CL5616" s="337"/>
      <c r="CM5616" s="337" t="s">
        <v>73</v>
      </c>
      <c r="CN5616" s="337">
        <v>3</v>
      </c>
    </row>
    <row r="5617" spans="4:92">
      <c r="D5617" s="273" t="s">
        <v>83</v>
      </c>
      <c r="E5617" s="273" t="s">
        <v>63</v>
      </c>
      <c r="F5617" s="273" t="s">
        <v>530</v>
      </c>
      <c r="G5617" s="273" t="s">
        <v>550</v>
      </c>
      <c r="H5617" s="274">
        <v>45078</v>
      </c>
      <c r="I5617" s="273">
        <v>12526</v>
      </c>
      <c r="J5617" s="273">
        <v>682</v>
      </c>
      <c r="K5617" s="273">
        <v>2191</v>
      </c>
      <c r="L5617" s="273" t="s">
        <v>66</v>
      </c>
      <c r="M5617" s="273">
        <v>241.10679999999999</v>
      </c>
      <c r="N5617" s="273" t="s">
        <v>115</v>
      </c>
      <c r="W5617" s="273">
        <v>196702</v>
      </c>
      <c r="X5617" s="273" t="s">
        <v>64</v>
      </c>
      <c r="Y5617" s="273" t="s">
        <v>63</v>
      </c>
      <c r="Z5617" s="273" t="s">
        <v>252</v>
      </c>
      <c r="AA5617" s="273" t="s">
        <v>515</v>
      </c>
      <c r="AB5617" s="274">
        <v>45139</v>
      </c>
      <c r="AC5617" s="273">
        <v>13464</v>
      </c>
      <c r="AD5617" s="273">
        <v>669</v>
      </c>
      <c r="AE5617" s="273">
        <v>0</v>
      </c>
      <c r="AF5617" s="273" t="s">
        <v>90</v>
      </c>
      <c r="AG5617" s="273" t="s">
        <v>824</v>
      </c>
      <c r="AH5617" s="273" t="s">
        <v>825</v>
      </c>
      <c r="AI5617" s="273" t="s">
        <v>199</v>
      </c>
      <c r="AJ5617" s="273" t="s">
        <v>200</v>
      </c>
      <c r="AK5617" s="273">
        <v>227530</v>
      </c>
      <c r="BV5617" s="279" t="s">
        <v>64</v>
      </c>
      <c r="BW5617" s="280" t="s">
        <v>75</v>
      </c>
      <c r="BX5617" s="280" t="s">
        <v>173</v>
      </c>
      <c r="BY5617" s="280" t="s">
        <v>173</v>
      </c>
      <c r="BZ5617" s="280" t="s">
        <v>138</v>
      </c>
      <c r="CA5617" s="280" t="s">
        <v>139</v>
      </c>
      <c r="CB5617" s="280" t="s">
        <v>190</v>
      </c>
      <c r="CC5617" s="280" t="s">
        <v>191</v>
      </c>
      <c r="CD5617" s="281">
        <v>8</v>
      </c>
      <c r="CE5617" s="277">
        <v>45078</v>
      </c>
      <c r="CF5617" s="280">
        <v>0</v>
      </c>
      <c r="CG5617" s="280" t="s">
        <v>90</v>
      </c>
      <c r="CH5617" s="280">
        <v>0</v>
      </c>
      <c r="CI5617" s="280" t="s">
        <v>80</v>
      </c>
      <c r="CJ5617" s="280"/>
      <c r="CK5617" s="280"/>
      <c r="CL5617" s="280"/>
      <c r="CM5617" s="280" t="s">
        <v>73</v>
      </c>
      <c r="CN5617" s="280">
        <v>3</v>
      </c>
    </row>
    <row r="5618" spans="4:92">
      <c r="D5618" s="273" t="s">
        <v>83</v>
      </c>
      <c r="E5618" s="273" t="s">
        <v>63</v>
      </c>
      <c r="F5618" s="273" t="s">
        <v>530</v>
      </c>
      <c r="G5618" s="273" t="s">
        <v>550</v>
      </c>
      <c r="H5618" s="274">
        <v>45078</v>
      </c>
      <c r="I5618" s="273">
        <v>12526</v>
      </c>
      <c r="J5618" s="273">
        <v>682</v>
      </c>
      <c r="K5618" s="273">
        <v>0</v>
      </c>
      <c r="L5618" s="273" t="s">
        <v>66</v>
      </c>
      <c r="N5618" s="273" t="s">
        <v>107</v>
      </c>
      <c r="W5618" s="273">
        <v>196703</v>
      </c>
      <c r="X5618" s="273" t="s">
        <v>64</v>
      </c>
      <c r="Y5618" s="273" t="s">
        <v>63</v>
      </c>
      <c r="Z5618" s="273" t="s">
        <v>252</v>
      </c>
      <c r="AA5618" s="273" t="s">
        <v>515</v>
      </c>
      <c r="AB5618" s="274">
        <v>45139</v>
      </c>
      <c r="AC5618" s="273">
        <v>13464</v>
      </c>
      <c r="AD5618" s="273">
        <v>669</v>
      </c>
      <c r="AE5618" s="273">
        <v>0</v>
      </c>
      <c r="AF5618" s="273" t="s">
        <v>90</v>
      </c>
      <c r="AG5618" s="273" t="s">
        <v>828</v>
      </c>
      <c r="AH5618" s="273" t="s">
        <v>829</v>
      </c>
      <c r="AI5618" s="273" t="s">
        <v>199</v>
      </c>
      <c r="AJ5618" s="273" t="s">
        <v>214</v>
      </c>
      <c r="AK5618" s="273">
        <v>227536</v>
      </c>
      <c r="BV5618" s="336" t="s">
        <v>64</v>
      </c>
      <c r="BW5618" s="337" t="s">
        <v>75</v>
      </c>
      <c r="BX5618" s="337" t="s">
        <v>173</v>
      </c>
      <c r="BY5618" s="337" t="s">
        <v>173</v>
      </c>
      <c r="BZ5618" s="337" t="s">
        <v>86</v>
      </c>
      <c r="CA5618" s="337" t="s">
        <v>87</v>
      </c>
      <c r="CB5618" s="337" t="s">
        <v>217</v>
      </c>
      <c r="CC5618" s="337" t="s">
        <v>218</v>
      </c>
      <c r="CD5618" s="338">
        <v>2</v>
      </c>
      <c r="CE5618" s="335">
        <v>45078</v>
      </c>
      <c r="CF5618" s="337"/>
      <c r="CG5618" s="337" t="s">
        <v>181</v>
      </c>
      <c r="CH5618" s="337"/>
      <c r="CI5618" s="337" t="s">
        <v>181</v>
      </c>
      <c r="CJ5618" s="337" t="s">
        <v>342</v>
      </c>
      <c r="CK5618" s="337"/>
      <c r="CL5618" s="337"/>
      <c r="CM5618" s="337" t="s">
        <v>73</v>
      </c>
      <c r="CN5618" s="337">
        <v>3</v>
      </c>
    </row>
    <row r="5619" spans="4:92">
      <c r="D5619" s="273" t="s">
        <v>83</v>
      </c>
      <c r="E5619" s="273" t="s">
        <v>63</v>
      </c>
      <c r="F5619" s="273" t="s">
        <v>530</v>
      </c>
      <c r="G5619" s="273" t="s">
        <v>550</v>
      </c>
      <c r="H5619" s="274">
        <v>45108</v>
      </c>
      <c r="I5619" s="273">
        <v>12795</v>
      </c>
      <c r="J5619" s="273">
        <v>682</v>
      </c>
      <c r="W5619" s="273">
        <v>202411</v>
      </c>
      <c r="X5619" s="273" t="s">
        <v>64</v>
      </c>
      <c r="Y5619" s="273" t="s">
        <v>63</v>
      </c>
      <c r="Z5619" s="273" t="s">
        <v>252</v>
      </c>
      <c r="AA5619" s="273" t="s">
        <v>515</v>
      </c>
      <c r="AB5619" s="274">
        <v>45139</v>
      </c>
      <c r="AC5619" s="273">
        <v>13464</v>
      </c>
      <c r="AD5619" s="273">
        <v>669</v>
      </c>
      <c r="AE5619" s="273">
        <v>0</v>
      </c>
      <c r="AF5619" s="273" t="s">
        <v>90</v>
      </c>
      <c r="AG5619" s="273" t="s">
        <v>837</v>
      </c>
      <c r="AH5619" s="273" t="s">
        <v>838</v>
      </c>
      <c r="AI5619" s="273" t="s">
        <v>199</v>
      </c>
      <c r="AJ5619" s="273" t="s">
        <v>200</v>
      </c>
      <c r="AK5619" s="273">
        <v>227542</v>
      </c>
      <c r="BV5619" s="279" t="s">
        <v>64</v>
      </c>
      <c r="BW5619" s="280" t="s">
        <v>75</v>
      </c>
      <c r="BX5619" s="280" t="s">
        <v>173</v>
      </c>
      <c r="BY5619" s="280" t="s">
        <v>173</v>
      </c>
      <c r="BZ5619" s="280" t="s">
        <v>86</v>
      </c>
      <c r="CA5619" s="280" t="s">
        <v>87</v>
      </c>
      <c r="CB5619" s="280" t="s">
        <v>217</v>
      </c>
      <c r="CC5619" s="280" t="s">
        <v>218</v>
      </c>
      <c r="CD5619" s="281">
        <v>2</v>
      </c>
      <c r="CE5619" s="277">
        <v>45078</v>
      </c>
      <c r="CF5619" s="280"/>
      <c r="CG5619" s="280" t="s">
        <v>181</v>
      </c>
      <c r="CH5619" s="280"/>
      <c r="CI5619" s="280" t="s">
        <v>181</v>
      </c>
      <c r="CJ5619" s="280" t="s">
        <v>329</v>
      </c>
      <c r="CK5619" s="280"/>
      <c r="CL5619" s="280"/>
      <c r="CM5619" s="280" t="s">
        <v>73</v>
      </c>
      <c r="CN5619" s="280">
        <v>3</v>
      </c>
    </row>
    <row r="5620" spans="4:92">
      <c r="D5620" s="273" t="s">
        <v>83</v>
      </c>
      <c r="E5620" s="273" t="s">
        <v>63</v>
      </c>
      <c r="F5620" s="273" t="s">
        <v>530</v>
      </c>
      <c r="G5620" s="273" t="s">
        <v>550</v>
      </c>
      <c r="H5620" s="274">
        <v>45108</v>
      </c>
      <c r="I5620" s="273">
        <v>12795</v>
      </c>
      <c r="J5620" s="273">
        <v>682</v>
      </c>
      <c r="K5620" s="273">
        <v>0</v>
      </c>
      <c r="L5620" s="273" t="s">
        <v>66</v>
      </c>
      <c r="M5620" s="273">
        <v>0</v>
      </c>
      <c r="N5620" s="273" t="s">
        <v>115</v>
      </c>
      <c r="W5620" s="273">
        <v>202435</v>
      </c>
      <c r="X5620" s="273" t="s">
        <v>64</v>
      </c>
      <c r="Y5620" s="273" t="s">
        <v>63</v>
      </c>
      <c r="Z5620" s="273" t="s">
        <v>252</v>
      </c>
      <c r="AA5620" s="273" t="s">
        <v>515</v>
      </c>
      <c r="AB5620" s="274">
        <v>45139</v>
      </c>
      <c r="AC5620" s="273">
        <v>13464</v>
      </c>
      <c r="AD5620" s="273">
        <v>669</v>
      </c>
      <c r="AE5620" s="273">
        <v>0.31</v>
      </c>
      <c r="AF5620" s="273" t="s">
        <v>90</v>
      </c>
      <c r="AG5620" s="273" t="s">
        <v>819</v>
      </c>
      <c r="AH5620" s="273" t="s">
        <v>841</v>
      </c>
      <c r="AI5620" s="273" t="s">
        <v>199</v>
      </c>
      <c r="AJ5620" s="273" t="s">
        <v>200</v>
      </c>
      <c r="AK5620" s="273">
        <v>227548</v>
      </c>
      <c r="BV5620" s="336" t="s">
        <v>64</v>
      </c>
      <c r="BW5620" s="337" t="s">
        <v>75</v>
      </c>
      <c r="BX5620" s="337" t="s">
        <v>173</v>
      </c>
      <c r="BY5620" s="337" t="s">
        <v>173</v>
      </c>
      <c r="BZ5620" s="337" t="s">
        <v>86</v>
      </c>
      <c r="CA5620" s="337" t="s">
        <v>87</v>
      </c>
      <c r="CB5620" s="337" t="s">
        <v>217</v>
      </c>
      <c r="CC5620" s="337" t="s">
        <v>218</v>
      </c>
      <c r="CD5620" s="338">
        <v>2</v>
      </c>
      <c r="CE5620" s="335">
        <v>45078</v>
      </c>
      <c r="CF5620" s="337"/>
      <c r="CG5620" s="337" t="s">
        <v>181</v>
      </c>
      <c r="CH5620" s="337"/>
      <c r="CI5620" s="337" t="s">
        <v>181</v>
      </c>
      <c r="CJ5620" s="337" t="s">
        <v>335</v>
      </c>
      <c r="CK5620" s="337"/>
      <c r="CL5620" s="337"/>
      <c r="CM5620" s="337" t="s">
        <v>73</v>
      </c>
      <c r="CN5620" s="337">
        <v>3</v>
      </c>
    </row>
    <row r="5621" spans="4:92">
      <c r="D5621" s="273" t="s">
        <v>83</v>
      </c>
      <c r="E5621" s="273" t="s">
        <v>63</v>
      </c>
      <c r="F5621" s="273" t="s">
        <v>530</v>
      </c>
      <c r="G5621" s="273" t="s">
        <v>550</v>
      </c>
      <c r="H5621" s="274">
        <v>45108</v>
      </c>
      <c r="I5621" s="273">
        <v>12795</v>
      </c>
      <c r="J5621" s="273">
        <v>682</v>
      </c>
      <c r="K5621" s="273">
        <v>0</v>
      </c>
      <c r="L5621" s="273" t="s">
        <v>66</v>
      </c>
      <c r="N5621" s="273" t="s">
        <v>107</v>
      </c>
      <c r="W5621" s="273">
        <v>202436</v>
      </c>
      <c r="X5621" s="273" t="s">
        <v>64</v>
      </c>
      <c r="Y5621" s="273" t="s">
        <v>63</v>
      </c>
      <c r="Z5621" s="273" t="s">
        <v>252</v>
      </c>
      <c r="AA5621" s="273" t="s">
        <v>515</v>
      </c>
      <c r="AB5621" s="274">
        <v>45139</v>
      </c>
      <c r="AC5621" s="273">
        <v>13464</v>
      </c>
      <c r="AD5621" s="273">
        <v>669</v>
      </c>
      <c r="AE5621" s="273">
        <v>0</v>
      </c>
      <c r="AF5621" s="273" t="s">
        <v>90</v>
      </c>
      <c r="AG5621" s="273" t="s">
        <v>819</v>
      </c>
      <c r="AH5621" s="273" t="s">
        <v>855</v>
      </c>
      <c r="AI5621" s="273" t="s">
        <v>199</v>
      </c>
      <c r="AJ5621" s="273" t="s">
        <v>200</v>
      </c>
      <c r="AK5621" s="273">
        <v>227554</v>
      </c>
      <c r="BV5621" s="279" t="s">
        <v>64</v>
      </c>
      <c r="BW5621" s="280" t="s">
        <v>75</v>
      </c>
      <c r="BX5621" s="280" t="s">
        <v>173</v>
      </c>
      <c r="BY5621" s="280" t="s">
        <v>173</v>
      </c>
      <c r="BZ5621" s="280" t="s">
        <v>86</v>
      </c>
      <c r="CA5621" s="280" t="s">
        <v>87</v>
      </c>
      <c r="CB5621" s="280" t="s">
        <v>233</v>
      </c>
      <c r="CC5621" s="280" t="s">
        <v>234</v>
      </c>
      <c r="CD5621" s="281">
        <v>1</v>
      </c>
      <c r="CE5621" s="277">
        <v>45078</v>
      </c>
      <c r="CF5621" s="280"/>
      <c r="CG5621" s="280" t="s">
        <v>181</v>
      </c>
      <c r="CH5621" s="280"/>
      <c r="CI5621" s="280" t="s">
        <v>181</v>
      </c>
      <c r="CJ5621" s="280" t="s">
        <v>242</v>
      </c>
      <c r="CK5621" s="280"/>
      <c r="CL5621" s="280"/>
      <c r="CM5621" s="280" t="s">
        <v>73</v>
      </c>
      <c r="CN5621" s="280">
        <v>3</v>
      </c>
    </row>
    <row r="5622" spans="4:92">
      <c r="D5622" s="273" t="s">
        <v>83</v>
      </c>
      <c r="E5622" s="273" t="s">
        <v>63</v>
      </c>
      <c r="F5622" s="273" t="s">
        <v>530</v>
      </c>
      <c r="G5622" s="273" t="s">
        <v>550</v>
      </c>
      <c r="H5622" s="274">
        <v>45139</v>
      </c>
      <c r="I5622" s="273">
        <v>13471</v>
      </c>
      <c r="J5622" s="273">
        <v>682</v>
      </c>
      <c r="W5622" s="273">
        <v>230196</v>
      </c>
      <c r="X5622" s="273" t="s">
        <v>64</v>
      </c>
      <c r="Y5622" s="273" t="s">
        <v>63</v>
      </c>
      <c r="Z5622" s="273" t="s">
        <v>252</v>
      </c>
      <c r="AA5622" s="273" t="s">
        <v>515</v>
      </c>
      <c r="AB5622" s="274">
        <v>45139</v>
      </c>
      <c r="AC5622" s="273">
        <v>13464</v>
      </c>
      <c r="AD5622" s="273">
        <v>669</v>
      </c>
      <c r="AE5622" s="273">
        <v>0</v>
      </c>
      <c r="AF5622" s="273" t="s">
        <v>90</v>
      </c>
      <c r="AG5622" s="273" t="s">
        <v>860</v>
      </c>
      <c r="AH5622" s="273" t="s">
        <v>861</v>
      </c>
      <c r="AI5622" s="273" t="s">
        <v>199</v>
      </c>
      <c r="AJ5622" s="273" t="s">
        <v>200</v>
      </c>
      <c r="AK5622" s="273">
        <v>227560</v>
      </c>
      <c r="BV5622" s="336" t="s">
        <v>64</v>
      </c>
      <c r="BW5622" s="337" t="s">
        <v>75</v>
      </c>
      <c r="BX5622" s="337" t="s">
        <v>173</v>
      </c>
      <c r="BY5622" s="337" t="s">
        <v>173</v>
      </c>
      <c r="BZ5622" s="337" t="s">
        <v>86</v>
      </c>
      <c r="CA5622" s="337" t="s">
        <v>87</v>
      </c>
      <c r="CB5622" s="337" t="s">
        <v>233</v>
      </c>
      <c r="CC5622" s="337" t="s">
        <v>234</v>
      </c>
      <c r="CD5622" s="338">
        <v>1</v>
      </c>
      <c r="CE5622" s="335">
        <v>45078</v>
      </c>
      <c r="CF5622" s="337"/>
      <c r="CG5622" s="337" t="s">
        <v>181</v>
      </c>
      <c r="CH5622" s="337"/>
      <c r="CI5622" s="337" t="s">
        <v>181</v>
      </c>
      <c r="CJ5622" s="337" t="s">
        <v>242</v>
      </c>
      <c r="CK5622" s="337"/>
      <c r="CL5622" s="337"/>
      <c r="CM5622" s="337" t="s">
        <v>73</v>
      </c>
      <c r="CN5622" s="337">
        <v>3</v>
      </c>
    </row>
    <row r="5623" spans="4:92">
      <c r="D5623" s="273" t="s">
        <v>83</v>
      </c>
      <c r="E5623" s="273" t="s">
        <v>63</v>
      </c>
      <c r="F5623" s="273" t="s">
        <v>530</v>
      </c>
      <c r="G5623" s="273" t="s">
        <v>550</v>
      </c>
      <c r="H5623" s="274">
        <v>45139</v>
      </c>
      <c r="I5623" s="273">
        <v>13471</v>
      </c>
      <c r="J5623" s="273">
        <v>682</v>
      </c>
      <c r="K5623" s="273">
        <v>2341</v>
      </c>
      <c r="L5623" s="273" t="s">
        <v>66</v>
      </c>
      <c r="M5623" s="273">
        <v>255.36807999999999</v>
      </c>
      <c r="N5623" s="273" t="s">
        <v>115</v>
      </c>
      <c r="W5623" s="273">
        <v>230220</v>
      </c>
      <c r="X5623" s="273" t="s">
        <v>64</v>
      </c>
      <c r="Y5623" s="273" t="s">
        <v>63</v>
      </c>
      <c r="Z5623" s="273" t="s">
        <v>252</v>
      </c>
      <c r="AA5623" s="273" t="s">
        <v>515</v>
      </c>
      <c r="AB5623" s="274">
        <v>45139</v>
      </c>
      <c r="AC5623" s="273">
        <v>13464</v>
      </c>
      <c r="AD5623" s="273">
        <v>669</v>
      </c>
      <c r="AE5623" s="273">
        <v>0</v>
      </c>
      <c r="AF5623" s="273" t="s">
        <v>90</v>
      </c>
      <c r="AG5623" s="273" t="s">
        <v>867</v>
      </c>
      <c r="AH5623" s="273" t="s">
        <v>868</v>
      </c>
      <c r="AI5623" s="273" t="s">
        <v>199</v>
      </c>
      <c r="AJ5623" s="273" t="s">
        <v>214</v>
      </c>
      <c r="AK5623" s="273">
        <v>227566</v>
      </c>
      <c r="BV5623" s="279" t="s">
        <v>64</v>
      </c>
      <c r="BW5623" s="280" t="s">
        <v>75</v>
      </c>
      <c r="BX5623" s="280" t="s">
        <v>173</v>
      </c>
      <c r="BY5623" s="280" t="s">
        <v>173</v>
      </c>
      <c r="BZ5623" s="280" t="s">
        <v>86</v>
      </c>
      <c r="CA5623" s="280" t="s">
        <v>87</v>
      </c>
      <c r="CB5623" s="280" t="s">
        <v>233</v>
      </c>
      <c r="CC5623" s="280" t="s">
        <v>234</v>
      </c>
      <c r="CD5623" s="281">
        <v>1</v>
      </c>
      <c r="CE5623" s="277">
        <v>45078</v>
      </c>
      <c r="CF5623" s="280"/>
      <c r="CG5623" s="280" t="s">
        <v>181</v>
      </c>
      <c r="CH5623" s="280"/>
      <c r="CI5623" s="280" t="s">
        <v>181</v>
      </c>
      <c r="CJ5623" s="280" t="s">
        <v>242</v>
      </c>
      <c r="CK5623" s="280"/>
      <c r="CL5623" s="280"/>
      <c r="CM5623" s="280" t="s">
        <v>73</v>
      </c>
      <c r="CN5623" s="280">
        <v>3</v>
      </c>
    </row>
    <row r="5624" spans="4:92">
      <c r="D5624" s="273" t="s">
        <v>83</v>
      </c>
      <c r="E5624" s="273" t="s">
        <v>63</v>
      </c>
      <c r="F5624" s="273" t="s">
        <v>530</v>
      </c>
      <c r="G5624" s="273" t="s">
        <v>550</v>
      </c>
      <c r="H5624" s="274">
        <v>45139</v>
      </c>
      <c r="I5624" s="273">
        <v>13471</v>
      </c>
      <c r="J5624" s="273">
        <v>682</v>
      </c>
      <c r="K5624" s="273">
        <v>0</v>
      </c>
      <c r="L5624" s="273" t="s">
        <v>66</v>
      </c>
      <c r="N5624" s="273" t="s">
        <v>107</v>
      </c>
      <c r="W5624" s="273">
        <v>230221</v>
      </c>
      <c r="X5624" s="273" t="s">
        <v>64</v>
      </c>
      <c r="Y5624" s="273" t="s">
        <v>63</v>
      </c>
      <c r="Z5624" s="273" t="s">
        <v>252</v>
      </c>
      <c r="AA5624" s="273" t="s">
        <v>515</v>
      </c>
      <c r="AB5624" s="274">
        <v>45139</v>
      </c>
      <c r="AC5624" s="273">
        <v>13464</v>
      </c>
      <c r="AD5624" s="273">
        <v>669</v>
      </c>
      <c r="AE5624" s="273">
        <v>0.3</v>
      </c>
      <c r="AF5624" s="273" t="s">
        <v>90</v>
      </c>
      <c r="AG5624" s="273" t="s">
        <v>872</v>
      </c>
      <c r="AH5624" s="273" t="s">
        <v>873</v>
      </c>
      <c r="AI5624" s="273" t="s">
        <v>199</v>
      </c>
      <c r="AJ5624" s="273" t="s">
        <v>200</v>
      </c>
      <c r="AK5624" s="273">
        <v>227572</v>
      </c>
      <c r="BV5624" s="336" t="s">
        <v>64</v>
      </c>
      <c r="BW5624" s="337" t="s">
        <v>75</v>
      </c>
      <c r="BX5624" s="337" t="s">
        <v>173</v>
      </c>
      <c r="BY5624" s="337" t="s">
        <v>173</v>
      </c>
      <c r="BZ5624" s="337" t="s">
        <v>86</v>
      </c>
      <c r="CA5624" s="337" t="s">
        <v>87</v>
      </c>
      <c r="CB5624" s="337" t="s">
        <v>225</v>
      </c>
      <c r="CC5624" s="337" t="s">
        <v>226</v>
      </c>
      <c r="CD5624" s="338">
        <v>5</v>
      </c>
      <c r="CE5624" s="335">
        <v>45078</v>
      </c>
      <c r="CF5624" s="337">
        <v>0</v>
      </c>
      <c r="CG5624" s="337" t="s">
        <v>90</v>
      </c>
      <c r="CH5624" s="337">
        <v>0</v>
      </c>
      <c r="CI5624" s="337" t="s">
        <v>80</v>
      </c>
      <c r="CJ5624" s="337"/>
      <c r="CK5624" s="337"/>
      <c r="CL5624" s="337" t="s">
        <v>2146</v>
      </c>
      <c r="CM5624" s="337" t="s">
        <v>73</v>
      </c>
      <c r="CN5624" s="337">
        <v>3</v>
      </c>
    </row>
    <row r="5625" spans="4:92">
      <c r="D5625" s="273" t="s">
        <v>83</v>
      </c>
      <c r="E5625" s="273" t="s">
        <v>63</v>
      </c>
      <c r="F5625" s="273" t="s">
        <v>530</v>
      </c>
      <c r="G5625" s="273" t="s">
        <v>550</v>
      </c>
      <c r="H5625" s="274">
        <v>45170</v>
      </c>
      <c r="I5625" s="273">
        <v>13798</v>
      </c>
      <c r="J5625" s="273">
        <v>682</v>
      </c>
      <c r="W5625" s="273">
        <v>233405</v>
      </c>
      <c r="X5625" s="273" t="s">
        <v>64</v>
      </c>
      <c r="Y5625" s="273" t="s">
        <v>63</v>
      </c>
      <c r="Z5625" s="273" t="s">
        <v>252</v>
      </c>
      <c r="AA5625" s="273" t="s">
        <v>515</v>
      </c>
      <c r="AB5625" s="274">
        <v>45139</v>
      </c>
      <c r="AC5625" s="273">
        <v>13464</v>
      </c>
      <c r="AD5625" s="273">
        <v>669</v>
      </c>
      <c r="AE5625" s="273">
        <v>0.31</v>
      </c>
      <c r="AF5625" s="273" t="s">
        <v>90</v>
      </c>
      <c r="AG5625" s="273" t="s">
        <v>876</v>
      </c>
      <c r="AH5625" s="273" t="s">
        <v>877</v>
      </c>
      <c r="AI5625" s="273" t="s">
        <v>199</v>
      </c>
      <c r="AJ5625" s="273" t="s">
        <v>200</v>
      </c>
      <c r="AK5625" s="273">
        <v>227578</v>
      </c>
      <c r="BV5625" s="279" t="s">
        <v>64</v>
      </c>
      <c r="BW5625" s="280" t="s">
        <v>75</v>
      </c>
      <c r="BX5625" s="280" t="s">
        <v>173</v>
      </c>
      <c r="BY5625" s="280" t="s">
        <v>173</v>
      </c>
      <c r="BZ5625" s="280" t="s">
        <v>86</v>
      </c>
      <c r="CA5625" s="280" t="s">
        <v>87</v>
      </c>
      <c r="CB5625" s="280" t="s">
        <v>225</v>
      </c>
      <c r="CC5625" s="280" t="s">
        <v>226</v>
      </c>
      <c r="CD5625" s="281">
        <v>5</v>
      </c>
      <c r="CE5625" s="277">
        <v>45078</v>
      </c>
      <c r="CF5625" s="280">
        <v>2977</v>
      </c>
      <c r="CG5625" s="280" t="s">
        <v>90</v>
      </c>
      <c r="CH5625" s="280">
        <v>2977</v>
      </c>
      <c r="CI5625" s="280" t="s">
        <v>80</v>
      </c>
      <c r="CJ5625" s="280"/>
      <c r="CK5625" s="280"/>
      <c r="CL5625" s="280" t="s">
        <v>2147</v>
      </c>
      <c r="CM5625" s="280" t="s">
        <v>73</v>
      </c>
      <c r="CN5625" s="280">
        <v>3</v>
      </c>
    </row>
    <row r="5626" spans="4:92">
      <c r="D5626" s="273" t="s">
        <v>83</v>
      </c>
      <c r="E5626" s="273" t="s">
        <v>63</v>
      </c>
      <c r="F5626" s="273" t="s">
        <v>530</v>
      </c>
      <c r="G5626" s="273" t="s">
        <v>550</v>
      </c>
      <c r="H5626" s="274">
        <v>45170</v>
      </c>
      <c r="I5626" s="273">
        <v>13798</v>
      </c>
      <c r="J5626" s="273">
        <v>682</v>
      </c>
      <c r="K5626" s="273">
        <v>0</v>
      </c>
      <c r="L5626" s="273" t="s">
        <v>66</v>
      </c>
      <c r="M5626" s="273">
        <v>0</v>
      </c>
      <c r="N5626" s="273" t="s">
        <v>115</v>
      </c>
      <c r="W5626" s="273">
        <v>233429</v>
      </c>
      <c r="X5626" s="273" t="s">
        <v>83</v>
      </c>
      <c r="Y5626" s="273" t="s">
        <v>63</v>
      </c>
      <c r="Z5626" s="273" t="s">
        <v>228</v>
      </c>
      <c r="AA5626" s="273" t="s">
        <v>244</v>
      </c>
      <c r="AB5626" s="274">
        <v>45200</v>
      </c>
      <c r="AC5626" s="273">
        <v>14046</v>
      </c>
      <c r="AD5626" s="273">
        <v>20</v>
      </c>
      <c r="AE5626" s="273">
        <v>0.43</v>
      </c>
      <c r="AF5626" s="273" t="s">
        <v>90</v>
      </c>
      <c r="AG5626" s="273" t="s">
        <v>884</v>
      </c>
      <c r="AH5626" s="273" t="s">
        <v>1195</v>
      </c>
      <c r="AI5626" s="273" t="s">
        <v>123</v>
      </c>
      <c r="AJ5626" s="273" t="s">
        <v>200</v>
      </c>
      <c r="AK5626" s="273">
        <v>257287</v>
      </c>
      <c r="BV5626" s="336" t="s">
        <v>64</v>
      </c>
      <c r="BW5626" s="337" t="s">
        <v>75</v>
      </c>
      <c r="BX5626" s="337" t="s">
        <v>173</v>
      </c>
      <c r="BY5626" s="337" t="s">
        <v>173</v>
      </c>
      <c r="BZ5626" s="337" t="s">
        <v>86</v>
      </c>
      <c r="CA5626" s="337" t="s">
        <v>87</v>
      </c>
      <c r="CB5626" s="337" t="s">
        <v>225</v>
      </c>
      <c r="CC5626" s="337" t="s">
        <v>226</v>
      </c>
      <c r="CD5626" s="338">
        <v>5</v>
      </c>
      <c r="CE5626" s="335">
        <v>45078</v>
      </c>
      <c r="CF5626" s="337">
        <v>13420</v>
      </c>
      <c r="CG5626" s="337" t="s">
        <v>90</v>
      </c>
      <c r="CH5626" s="337">
        <v>13420</v>
      </c>
      <c r="CI5626" s="337" t="s">
        <v>80</v>
      </c>
      <c r="CJ5626" s="337"/>
      <c r="CK5626" s="337"/>
      <c r="CL5626" s="337" t="s">
        <v>2163</v>
      </c>
      <c r="CM5626" s="337" t="s">
        <v>73</v>
      </c>
      <c r="CN5626" s="337">
        <v>3</v>
      </c>
    </row>
    <row r="5627" spans="4:92">
      <c r="D5627" s="273" t="s">
        <v>83</v>
      </c>
      <c r="E5627" s="273" t="s">
        <v>63</v>
      </c>
      <c r="F5627" s="273" t="s">
        <v>530</v>
      </c>
      <c r="G5627" s="273" t="s">
        <v>550</v>
      </c>
      <c r="H5627" s="274">
        <v>45170</v>
      </c>
      <c r="I5627" s="273">
        <v>13798</v>
      </c>
      <c r="J5627" s="273">
        <v>682</v>
      </c>
      <c r="K5627" s="273">
        <v>0</v>
      </c>
      <c r="L5627" s="273" t="s">
        <v>66</v>
      </c>
      <c r="N5627" s="273" t="s">
        <v>107</v>
      </c>
      <c r="W5627" s="273">
        <v>233430</v>
      </c>
      <c r="X5627" s="273" t="s">
        <v>83</v>
      </c>
      <c r="Y5627" s="273" t="s">
        <v>63</v>
      </c>
      <c r="Z5627" s="273" t="s">
        <v>228</v>
      </c>
      <c r="AA5627" s="273" t="s">
        <v>244</v>
      </c>
      <c r="AB5627" s="274">
        <v>45200</v>
      </c>
      <c r="AC5627" s="273">
        <v>14046</v>
      </c>
      <c r="AD5627" s="273">
        <v>20</v>
      </c>
      <c r="AE5627" s="273">
        <v>1.28</v>
      </c>
      <c r="AF5627" s="273" t="s">
        <v>90</v>
      </c>
      <c r="AG5627" s="273" t="s">
        <v>887</v>
      </c>
      <c r="AH5627" s="273" t="s">
        <v>1194</v>
      </c>
      <c r="AI5627" s="273" t="s">
        <v>123</v>
      </c>
      <c r="AJ5627" s="273" t="s">
        <v>200</v>
      </c>
      <c r="AK5627" s="273">
        <v>257293</v>
      </c>
      <c r="BV5627" s="279" t="s">
        <v>64</v>
      </c>
      <c r="BW5627" s="280" t="s">
        <v>75</v>
      </c>
      <c r="BX5627" s="280" t="s">
        <v>173</v>
      </c>
      <c r="BY5627" s="280" t="s">
        <v>173</v>
      </c>
      <c r="BZ5627" s="280" t="s">
        <v>86</v>
      </c>
      <c r="CA5627" s="280" t="s">
        <v>87</v>
      </c>
      <c r="CB5627" s="280" t="s">
        <v>225</v>
      </c>
      <c r="CC5627" s="280" t="s">
        <v>226</v>
      </c>
      <c r="CD5627" s="281">
        <v>5</v>
      </c>
      <c r="CE5627" s="277">
        <v>45108</v>
      </c>
      <c r="CF5627" s="280">
        <v>3584</v>
      </c>
      <c r="CG5627" s="280" t="s">
        <v>90</v>
      </c>
      <c r="CH5627" s="280">
        <v>3584</v>
      </c>
      <c r="CI5627" s="280" t="s">
        <v>80</v>
      </c>
      <c r="CJ5627" s="280"/>
      <c r="CK5627" s="280"/>
      <c r="CL5627" s="280" t="s">
        <v>2147</v>
      </c>
      <c r="CM5627" s="280" t="s">
        <v>73</v>
      </c>
      <c r="CN5627" s="280">
        <v>3</v>
      </c>
    </row>
    <row r="5628" spans="4:92">
      <c r="D5628" s="273" t="s">
        <v>83</v>
      </c>
      <c r="E5628" s="273" t="s">
        <v>63</v>
      </c>
      <c r="F5628" s="273" t="s">
        <v>530</v>
      </c>
      <c r="G5628" s="273" t="s">
        <v>550</v>
      </c>
      <c r="H5628" s="274">
        <v>45200</v>
      </c>
      <c r="I5628" s="273">
        <v>14133</v>
      </c>
      <c r="J5628" s="273">
        <v>682</v>
      </c>
      <c r="W5628" s="273">
        <v>262899</v>
      </c>
      <c r="X5628" s="273" t="s">
        <v>83</v>
      </c>
      <c r="Y5628" s="273" t="s">
        <v>63</v>
      </c>
      <c r="Z5628" s="273" t="s">
        <v>228</v>
      </c>
      <c r="AA5628" s="273" t="s">
        <v>244</v>
      </c>
      <c r="AB5628" s="274">
        <v>45200</v>
      </c>
      <c r="AC5628" s="273">
        <v>14046</v>
      </c>
      <c r="AD5628" s="273">
        <v>20</v>
      </c>
      <c r="AE5628" s="273">
        <v>0.26</v>
      </c>
      <c r="AF5628" s="273" t="s">
        <v>90</v>
      </c>
      <c r="AG5628" s="273" t="s">
        <v>1026</v>
      </c>
      <c r="AH5628" s="273" t="s">
        <v>1327</v>
      </c>
      <c r="AI5628" s="273" t="s">
        <v>123</v>
      </c>
      <c r="AJ5628" s="273" t="s">
        <v>200</v>
      </c>
      <c r="AK5628" s="273">
        <v>257299</v>
      </c>
      <c r="BV5628" s="336" t="s">
        <v>64</v>
      </c>
      <c r="BW5628" s="337" t="s">
        <v>75</v>
      </c>
      <c r="BX5628" s="337" t="s">
        <v>173</v>
      </c>
      <c r="BY5628" s="337" t="s">
        <v>173</v>
      </c>
      <c r="BZ5628" s="337" t="s">
        <v>86</v>
      </c>
      <c r="CA5628" s="337" t="s">
        <v>87</v>
      </c>
      <c r="CB5628" s="337" t="s">
        <v>225</v>
      </c>
      <c r="CC5628" s="337" t="s">
        <v>226</v>
      </c>
      <c r="CD5628" s="338">
        <v>5</v>
      </c>
      <c r="CE5628" s="335">
        <v>45108</v>
      </c>
      <c r="CF5628" s="337">
        <v>0</v>
      </c>
      <c r="CG5628" s="337" t="s">
        <v>90</v>
      </c>
      <c r="CH5628" s="337">
        <v>0</v>
      </c>
      <c r="CI5628" s="337" t="s">
        <v>80</v>
      </c>
      <c r="CJ5628" s="337"/>
      <c r="CK5628" s="337"/>
      <c r="CL5628" s="337" t="s">
        <v>2146</v>
      </c>
      <c r="CM5628" s="337" t="s">
        <v>73</v>
      </c>
      <c r="CN5628" s="337">
        <v>3</v>
      </c>
    </row>
    <row r="5629" spans="4:92">
      <c r="D5629" s="273" t="s">
        <v>83</v>
      </c>
      <c r="E5629" s="273" t="s">
        <v>63</v>
      </c>
      <c r="F5629" s="273" t="s">
        <v>530</v>
      </c>
      <c r="G5629" s="273" t="s">
        <v>550</v>
      </c>
      <c r="H5629" s="274">
        <v>45200</v>
      </c>
      <c r="I5629" s="273">
        <v>14133</v>
      </c>
      <c r="J5629" s="273">
        <v>682</v>
      </c>
      <c r="K5629" s="273">
        <v>1820</v>
      </c>
      <c r="L5629" s="273" t="s">
        <v>66</v>
      </c>
      <c r="M5629" s="273">
        <v>192.5924</v>
      </c>
      <c r="N5629" s="273" t="s">
        <v>115</v>
      </c>
      <c r="W5629" s="273">
        <v>262923</v>
      </c>
      <c r="X5629" s="273" t="s">
        <v>83</v>
      </c>
      <c r="Y5629" s="273" t="s">
        <v>63</v>
      </c>
      <c r="Z5629" s="273" t="s">
        <v>228</v>
      </c>
      <c r="AA5629" s="273" t="s">
        <v>244</v>
      </c>
      <c r="AB5629" s="274">
        <v>45200</v>
      </c>
      <c r="AC5629" s="273">
        <v>14046</v>
      </c>
      <c r="AD5629" s="273">
        <v>20</v>
      </c>
      <c r="AE5629" s="273">
        <v>0.14000000000000001</v>
      </c>
      <c r="AF5629" s="273" t="s">
        <v>90</v>
      </c>
      <c r="AG5629" s="273" t="s">
        <v>1105</v>
      </c>
      <c r="AH5629" s="273" t="s">
        <v>1106</v>
      </c>
      <c r="AI5629" s="273" t="s">
        <v>123</v>
      </c>
      <c r="AJ5629" s="273" t="s">
        <v>1185</v>
      </c>
      <c r="AK5629" s="273">
        <v>257323</v>
      </c>
      <c r="BV5629" s="279" t="s">
        <v>64</v>
      </c>
      <c r="BW5629" s="280" t="s">
        <v>75</v>
      </c>
      <c r="BX5629" s="280" t="s">
        <v>173</v>
      </c>
      <c r="BY5629" s="280" t="s">
        <v>173</v>
      </c>
      <c r="BZ5629" s="280" t="s">
        <v>86</v>
      </c>
      <c r="CA5629" s="280" t="s">
        <v>87</v>
      </c>
      <c r="CB5629" s="280" t="s">
        <v>225</v>
      </c>
      <c r="CC5629" s="280" t="s">
        <v>226</v>
      </c>
      <c r="CD5629" s="281">
        <v>5</v>
      </c>
      <c r="CE5629" s="277">
        <v>45108</v>
      </c>
      <c r="CF5629" s="280">
        <v>14298</v>
      </c>
      <c r="CG5629" s="280" t="s">
        <v>90</v>
      </c>
      <c r="CH5629" s="280">
        <v>14298</v>
      </c>
      <c r="CI5629" s="280" t="s">
        <v>80</v>
      </c>
      <c r="CJ5629" s="280"/>
      <c r="CK5629" s="280"/>
      <c r="CL5629" s="280" t="s">
        <v>2163</v>
      </c>
      <c r="CM5629" s="280" t="s">
        <v>73</v>
      </c>
      <c r="CN5629" s="280">
        <v>3</v>
      </c>
    </row>
    <row r="5630" spans="4:92">
      <c r="D5630" s="273" t="s">
        <v>83</v>
      </c>
      <c r="E5630" s="273" t="s">
        <v>63</v>
      </c>
      <c r="F5630" s="273" t="s">
        <v>530</v>
      </c>
      <c r="G5630" s="273" t="s">
        <v>550</v>
      </c>
      <c r="H5630" s="274">
        <v>45200</v>
      </c>
      <c r="I5630" s="273">
        <v>14133</v>
      </c>
      <c r="J5630" s="273">
        <v>682</v>
      </c>
      <c r="K5630" s="273">
        <v>0</v>
      </c>
      <c r="L5630" s="273" t="s">
        <v>66</v>
      </c>
      <c r="N5630" s="273" t="s">
        <v>107</v>
      </c>
      <c r="W5630" s="273">
        <v>262924</v>
      </c>
      <c r="X5630" s="273" t="s">
        <v>83</v>
      </c>
      <c r="Y5630" s="273" t="s">
        <v>63</v>
      </c>
      <c r="Z5630" s="273" t="s">
        <v>228</v>
      </c>
      <c r="AA5630" s="273" t="s">
        <v>244</v>
      </c>
      <c r="AB5630" s="274">
        <v>45200</v>
      </c>
      <c r="AC5630" s="273">
        <v>14046</v>
      </c>
      <c r="AD5630" s="273">
        <v>20</v>
      </c>
      <c r="AE5630" s="273">
        <v>5.0000000000000001E-3</v>
      </c>
      <c r="AF5630" s="273" t="s">
        <v>90</v>
      </c>
      <c r="AG5630" s="273" t="s">
        <v>1369</v>
      </c>
      <c r="AH5630" s="273" t="s">
        <v>1370</v>
      </c>
      <c r="AI5630" s="273" t="s">
        <v>123</v>
      </c>
      <c r="AJ5630" s="273" t="s">
        <v>1185</v>
      </c>
      <c r="AK5630" s="273">
        <v>257329</v>
      </c>
      <c r="BV5630" s="336" t="s">
        <v>64</v>
      </c>
      <c r="BW5630" s="337" t="s">
        <v>75</v>
      </c>
      <c r="BX5630" s="337" t="s">
        <v>173</v>
      </c>
      <c r="BY5630" s="337" t="s">
        <v>173</v>
      </c>
      <c r="BZ5630" s="337" t="s">
        <v>86</v>
      </c>
      <c r="CA5630" s="337" t="s">
        <v>87</v>
      </c>
      <c r="CB5630" s="337" t="s">
        <v>233</v>
      </c>
      <c r="CC5630" s="337" t="s">
        <v>234</v>
      </c>
      <c r="CD5630" s="338">
        <v>1</v>
      </c>
      <c r="CE5630" s="335">
        <v>45108</v>
      </c>
      <c r="CF5630" s="337"/>
      <c r="CG5630" s="337" t="s">
        <v>181</v>
      </c>
      <c r="CH5630" s="337"/>
      <c r="CI5630" s="337" t="s">
        <v>181</v>
      </c>
      <c r="CJ5630" s="337" t="s">
        <v>1914</v>
      </c>
      <c r="CK5630" s="337"/>
      <c r="CL5630" s="337"/>
      <c r="CM5630" s="337" t="s">
        <v>73</v>
      </c>
      <c r="CN5630" s="337">
        <v>3</v>
      </c>
    </row>
    <row r="5631" spans="4:92">
      <c r="D5631" s="273" t="s">
        <v>83</v>
      </c>
      <c r="E5631" s="273" t="s">
        <v>63</v>
      </c>
      <c r="F5631" s="273" t="s">
        <v>530</v>
      </c>
      <c r="G5631" s="273" t="s">
        <v>550</v>
      </c>
      <c r="H5631" s="274">
        <v>45231</v>
      </c>
      <c r="I5631" s="273">
        <v>14501</v>
      </c>
      <c r="J5631" s="273">
        <v>682</v>
      </c>
      <c r="W5631" s="273">
        <v>291140</v>
      </c>
      <c r="X5631" s="273" t="s">
        <v>83</v>
      </c>
      <c r="Y5631" s="273" t="s">
        <v>63</v>
      </c>
      <c r="Z5631" s="273" t="s">
        <v>228</v>
      </c>
      <c r="AA5631" s="273" t="s">
        <v>244</v>
      </c>
      <c r="AB5631" s="274">
        <v>45200</v>
      </c>
      <c r="AC5631" s="273">
        <v>14046</v>
      </c>
      <c r="AD5631" s="273">
        <v>20</v>
      </c>
      <c r="AE5631" s="273">
        <v>1.2999999999999999E-2</v>
      </c>
      <c r="AF5631" s="273" t="s">
        <v>90</v>
      </c>
      <c r="AG5631" s="273" t="s">
        <v>1365</v>
      </c>
      <c r="AH5631" s="273" t="s">
        <v>1366</v>
      </c>
      <c r="AI5631" s="273" t="s">
        <v>199</v>
      </c>
      <c r="AJ5631" s="273" t="s">
        <v>1185</v>
      </c>
      <c r="AK5631" s="273">
        <v>257335</v>
      </c>
      <c r="BV5631" s="279" t="s">
        <v>64</v>
      </c>
      <c r="BW5631" s="280" t="s">
        <v>75</v>
      </c>
      <c r="BX5631" s="280" t="s">
        <v>173</v>
      </c>
      <c r="BY5631" s="280" t="s">
        <v>173</v>
      </c>
      <c r="BZ5631" s="280" t="s">
        <v>86</v>
      </c>
      <c r="CA5631" s="280" t="s">
        <v>87</v>
      </c>
      <c r="CB5631" s="280" t="s">
        <v>233</v>
      </c>
      <c r="CC5631" s="280" t="s">
        <v>234</v>
      </c>
      <c r="CD5631" s="281">
        <v>1</v>
      </c>
      <c r="CE5631" s="277">
        <v>45108</v>
      </c>
      <c r="CF5631" s="280"/>
      <c r="CG5631" s="280" t="s">
        <v>181</v>
      </c>
      <c r="CH5631" s="280"/>
      <c r="CI5631" s="280" t="s">
        <v>181</v>
      </c>
      <c r="CJ5631" s="280" t="s">
        <v>1914</v>
      </c>
      <c r="CK5631" s="280"/>
      <c r="CL5631" s="280"/>
      <c r="CM5631" s="280" t="s">
        <v>73</v>
      </c>
      <c r="CN5631" s="280">
        <v>3</v>
      </c>
    </row>
    <row r="5632" spans="4:92">
      <c r="D5632" s="273" t="s">
        <v>83</v>
      </c>
      <c r="E5632" s="273" t="s">
        <v>63</v>
      </c>
      <c r="F5632" s="273" t="s">
        <v>530</v>
      </c>
      <c r="G5632" s="273" t="s">
        <v>550</v>
      </c>
      <c r="H5632" s="274">
        <v>45231</v>
      </c>
      <c r="I5632" s="273">
        <v>14501</v>
      </c>
      <c r="J5632" s="273">
        <v>682</v>
      </c>
      <c r="K5632" s="273">
        <v>0</v>
      </c>
      <c r="L5632" s="273" t="s">
        <v>66</v>
      </c>
      <c r="M5632" s="273">
        <v>0</v>
      </c>
      <c r="N5632" s="273" t="s">
        <v>115</v>
      </c>
      <c r="W5632" s="273">
        <v>291164</v>
      </c>
      <c r="X5632" s="273" t="s">
        <v>83</v>
      </c>
      <c r="Y5632" s="273" t="s">
        <v>63</v>
      </c>
      <c r="Z5632" s="273" t="s">
        <v>228</v>
      </c>
      <c r="AA5632" s="273" t="s">
        <v>244</v>
      </c>
      <c r="AB5632" s="274">
        <v>45200</v>
      </c>
      <c r="AC5632" s="273">
        <v>14046</v>
      </c>
      <c r="AD5632" s="273">
        <v>20</v>
      </c>
      <c r="AE5632" s="273">
        <v>4.7999999999999996E-3</v>
      </c>
      <c r="AF5632" s="273" t="s">
        <v>90</v>
      </c>
      <c r="AG5632" s="273" t="s">
        <v>867</v>
      </c>
      <c r="AH5632" s="273" t="s">
        <v>2169</v>
      </c>
      <c r="AI5632" s="273" t="s">
        <v>199</v>
      </c>
      <c r="AJ5632" s="273" t="s">
        <v>1185</v>
      </c>
      <c r="AK5632" s="273">
        <v>257341</v>
      </c>
      <c r="BV5632" s="336" t="s">
        <v>64</v>
      </c>
      <c r="BW5632" s="337" t="s">
        <v>75</v>
      </c>
      <c r="BX5632" s="337" t="s">
        <v>173</v>
      </c>
      <c r="BY5632" s="337" t="s">
        <v>173</v>
      </c>
      <c r="BZ5632" s="337" t="s">
        <v>86</v>
      </c>
      <c r="CA5632" s="337" t="s">
        <v>87</v>
      </c>
      <c r="CB5632" s="337" t="s">
        <v>233</v>
      </c>
      <c r="CC5632" s="337" t="s">
        <v>234</v>
      </c>
      <c r="CD5632" s="338">
        <v>1</v>
      </c>
      <c r="CE5632" s="335">
        <v>45108</v>
      </c>
      <c r="CF5632" s="337"/>
      <c r="CG5632" s="337" t="s">
        <v>181</v>
      </c>
      <c r="CH5632" s="337"/>
      <c r="CI5632" s="337" t="s">
        <v>181</v>
      </c>
      <c r="CJ5632" s="337" t="s">
        <v>1914</v>
      </c>
      <c r="CK5632" s="337"/>
      <c r="CL5632" s="337"/>
      <c r="CM5632" s="337" t="s">
        <v>73</v>
      </c>
      <c r="CN5632" s="337">
        <v>3</v>
      </c>
    </row>
    <row r="5633" spans="4:92">
      <c r="D5633" s="273" t="s">
        <v>83</v>
      </c>
      <c r="E5633" s="273" t="s">
        <v>63</v>
      </c>
      <c r="F5633" s="273" t="s">
        <v>530</v>
      </c>
      <c r="G5633" s="273" t="s">
        <v>550</v>
      </c>
      <c r="H5633" s="274">
        <v>45231</v>
      </c>
      <c r="I5633" s="273">
        <v>14501</v>
      </c>
      <c r="J5633" s="273">
        <v>682</v>
      </c>
      <c r="K5633" s="273">
        <v>0</v>
      </c>
      <c r="L5633" s="273" t="s">
        <v>66</v>
      </c>
      <c r="N5633" s="273" t="s">
        <v>107</v>
      </c>
      <c r="W5633" s="273">
        <v>291165</v>
      </c>
      <c r="X5633" s="273" t="s">
        <v>83</v>
      </c>
      <c r="Y5633" s="273" t="s">
        <v>63</v>
      </c>
      <c r="Z5633" s="273" t="s">
        <v>228</v>
      </c>
      <c r="AA5633" s="273" t="s">
        <v>244</v>
      </c>
      <c r="AB5633" s="274">
        <v>45200</v>
      </c>
      <c r="AC5633" s="273">
        <v>14046</v>
      </c>
      <c r="AD5633" s="273">
        <v>20</v>
      </c>
      <c r="AE5633" s="273">
        <v>5.1999999999999998E-3</v>
      </c>
      <c r="AF5633" s="273" t="s">
        <v>90</v>
      </c>
      <c r="AG5633" s="273" t="s">
        <v>819</v>
      </c>
      <c r="AH5633" s="273" t="s">
        <v>1330</v>
      </c>
      <c r="AI5633" s="273" t="s">
        <v>199</v>
      </c>
      <c r="AJ5633" s="273" t="s">
        <v>1185</v>
      </c>
      <c r="AK5633" s="273">
        <v>257347</v>
      </c>
      <c r="BV5633" s="279" t="s">
        <v>64</v>
      </c>
      <c r="BW5633" s="280" t="s">
        <v>75</v>
      </c>
      <c r="BX5633" s="280" t="s">
        <v>173</v>
      </c>
      <c r="BY5633" s="280" t="s">
        <v>173</v>
      </c>
      <c r="BZ5633" s="280" t="s">
        <v>86</v>
      </c>
      <c r="CA5633" s="280" t="s">
        <v>87</v>
      </c>
      <c r="CB5633" s="280" t="s">
        <v>217</v>
      </c>
      <c r="CC5633" s="280" t="s">
        <v>218</v>
      </c>
      <c r="CD5633" s="281">
        <v>2</v>
      </c>
      <c r="CE5633" s="277">
        <v>45108</v>
      </c>
      <c r="CF5633" s="280"/>
      <c r="CG5633" s="280" t="s">
        <v>181</v>
      </c>
      <c r="CH5633" s="280"/>
      <c r="CI5633" s="280" t="s">
        <v>181</v>
      </c>
      <c r="CJ5633" s="280" t="s">
        <v>342</v>
      </c>
      <c r="CK5633" s="280"/>
      <c r="CL5633" s="280"/>
      <c r="CM5633" s="280" t="s">
        <v>73</v>
      </c>
      <c r="CN5633" s="280">
        <v>3</v>
      </c>
    </row>
    <row r="5634" spans="4:92">
      <c r="D5634" s="273" t="s">
        <v>83</v>
      </c>
      <c r="E5634" s="273" t="s">
        <v>63</v>
      </c>
      <c r="F5634" s="273" t="s">
        <v>530</v>
      </c>
      <c r="G5634" s="273" t="s">
        <v>550</v>
      </c>
      <c r="H5634" s="274">
        <v>45261</v>
      </c>
      <c r="I5634" s="273">
        <v>16961</v>
      </c>
      <c r="J5634" s="273">
        <v>682</v>
      </c>
      <c r="W5634" s="273">
        <v>318356</v>
      </c>
      <c r="X5634" s="273" t="s">
        <v>83</v>
      </c>
      <c r="Y5634" s="273" t="s">
        <v>63</v>
      </c>
      <c r="Z5634" s="273" t="s">
        <v>228</v>
      </c>
      <c r="AA5634" s="273" t="s">
        <v>244</v>
      </c>
      <c r="AB5634" s="274">
        <v>45200</v>
      </c>
      <c r="AC5634" s="273">
        <v>14046</v>
      </c>
      <c r="AD5634" s="273">
        <v>20</v>
      </c>
      <c r="AE5634" s="273">
        <v>2.3999999999999998E-3</v>
      </c>
      <c r="AF5634" s="273" t="s">
        <v>90</v>
      </c>
      <c r="AG5634" s="273" t="s">
        <v>1306</v>
      </c>
      <c r="AH5634" s="273" t="s">
        <v>1307</v>
      </c>
      <c r="AI5634" s="273" t="s">
        <v>123</v>
      </c>
      <c r="AJ5634" s="273" t="s">
        <v>1185</v>
      </c>
      <c r="AK5634" s="273">
        <v>257353</v>
      </c>
      <c r="BV5634" s="336" t="s">
        <v>64</v>
      </c>
      <c r="BW5634" s="337" t="s">
        <v>75</v>
      </c>
      <c r="BX5634" s="337" t="s">
        <v>173</v>
      </c>
      <c r="BY5634" s="337" t="s">
        <v>173</v>
      </c>
      <c r="BZ5634" s="337" t="s">
        <v>86</v>
      </c>
      <c r="CA5634" s="337" t="s">
        <v>87</v>
      </c>
      <c r="CB5634" s="337" t="s">
        <v>217</v>
      </c>
      <c r="CC5634" s="337" t="s">
        <v>218</v>
      </c>
      <c r="CD5634" s="338">
        <v>2</v>
      </c>
      <c r="CE5634" s="335">
        <v>45108</v>
      </c>
      <c r="CF5634" s="337"/>
      <c r="CG5634" s="337" t="s">
        <v>181</v>
      </c>
      <c r="CH5634" s="337"/>
      <c r="CI5634" s="337" t="s">
        <v>181</v>
      </c>
      <c r="CJ5634" s="337" t="s">
        <v>329</v>
      </c>
      <c r="CK5634" s="337"/>
      <c r="CL5634" s="337"/>
      <c r="CM5634" s="337" t="s">
        <v>73</v>
      </c>
      <c r="CN5634" s="337">
        <v>3</v>
      </c>
    </row>
    <row r="5635" spans="4:92">
      <c r="D5635" s="273" t="s">
        <v>83</v>
      </c>
      <c r="E5635" s="273" t="s">
        <v>63</v>
      </c>
      <c r="F5635" s="273" t="s">
        <v>530</v>
      </c>
      <c r="G5635" s="273" t="s">
        <v>550</v>
      </c>
      <c r="H5635" s="274">
        <v>45261</v>
      </c>
      <c r="I5635" s="273">
        <v>16961</v>
      </c>
      <c r="J5635" s="273">
        <v>682</v>
      </c>
      <c r="K5635" s="273">
        <v>1446</v>
      </c>
      <c r="L5635" s="273" t="s">
        <v>66</v>
      </c>
      <c r="M5635" s="273">
        <v>0</v>
      </c>
      <c r="N5635" s="273" t="s">
        <v>115</v>
      </c>
      <c r="W5635" s="273">
        <v>318380</v>
      </c>
      <c r="X5635" s="273" t="s">
        <v>83</v>
      </c>
      <c r="Y5635" s="273" t="s">
        <v>63</v>
      </c>
      <c r="Z5635" s="273" t="s">
        <v>228</v>
      </c>
      <c r="AA5635" s="273" t="s">
        <v>244</v>
      </c>
      <c r="AB5635" s="274">
        <v>45231</v>
      </c>
      <c r="AC5635" s="273">
        <v>14412</v>
      </c>
      <c r="AD5635" s="273">
        <v>20</v>
      </c>
      <c r="AK5635" s="273">
        <v>337462</v>
      </c>
      <c r="BV5635" s="279" t="s">
        <v>64</v>
      </c>
      <c r="BW5635" s="280" t="s">
        <v>75</v>
      </c>
      <c r="BX5635" s="280" t="s">
        <v>173</v>
      </c>
      <c r="BY5635" s="280" t="s">
        <v>173</v>
      </c>
      <c r="BZ5635" s="280" t="s">
        <v>86</v>
      </c>
      <c r="CA5635" s="280" t="s">
        <v>87</v>
      </c>
      <c r="CB5635" s="280" t="s">
        <v>217</v>
      </c>
      <c r="CC5635" s="280" t="s">
        <v>218</v>
      </c>
      <c r="CD5635" s="281">
        <v>2</v>
      </c>
      <c r="CE5635" s="277">
        <v>45108</v>
      </c>
      <c r="CF5635" s="280"/>
      <c r="CG5635" s="280" t="s">
        <v>181</v>
      </c>
      <c r="CH5635" s="280"/>
      <c r="CI5635" s="280" t="s">
        <v>181</v>
      </c>
      <c r="CJ5635" s="280" t="s">
        <v>335</v>
      </c>
      <c r="CK5635" s="280"/>
      <c r="CL5635" s="280"/>
      <c r="CM5635" s="280" t="s">
        <v>73</v>
      </c>
      <c r="CN5635" s="280">
        <v>3</v>
      </c>
    </row>
    <row r="5636" spans="4:92">
      <c r="D5636" s="273" t="s">
        <v>83</v>
      </c>
      <c r="E5636" s="273" t="s">
        <v>63</v>
      </c>
      <c r="F5636" s="273" t="s">
        <v>530</v>
      </c>
      <c r="G5636" s="273" t="s">
        <v>550</v>
      </c>
      <c r="H5636" s="274">
        <v>45261</v>
      </c>
      <c r="I5636" s="273">
        <v>16961</v>
      </c>
      <c r="J5636" s="273">
        <v>682</v>
      </c>
      <c r="K5636" s="273">
        <v>0</v>
      </c>
      <c r="L5636" s="273" t="s">
        <v>66</v>
      </c>
      <c r="N5636" s="273" t="s">
        <v>107</v>
      </c>
      <c r="W5636" s="273">
        <v>318381</v>
      </c>
      <c r="X5636" s="273" t="s">
        <v>83</v>
      </c>
      <c r="Y5636" s="273" t="s">
        <v>63</v>
      </c>
      <c r="Z5636" s="273" t="s">
        <v>228</v>
      </c>
      <c r="AA5636" s="273" t="s">
        <v>244</v>
      </c>
      <c r="AB5636" s="274">
        <v>45231</v>
      </c>
      <c r="AC5636" s="273">
        <v>14414</v>
      </c>
      <c r="AD5636" s="273">
        <v>20</v>
      </c>
      <c r="AE5636" s="273">
        <v>1.1659999999999999</v>
      </c>
      <c r="AF5636" s="273" t="s">
        <v>90</v>
      </c>
      <c r="AG5636" s="273" t="s">
        <v>1333</v>
      </c>
      <c r="AH5636" s="273" t="s">
        <v>1334</v>
      </c>
      <c r="AI5636" s="273" t="s">
        <v>123</v>
      </c>
      <c r="AJ5636" s="273" t="s">
        <v>214</v>
      </c>
      <c r="AK5636" s="273">
        <v>276500</v>
      </c>
      <c r="BV5636" s="336" t="s">
        <v>64</v>
      </c>
      <c r="BW5636" s="337" t="s">
        <v>75</v>
      </c>
      <c r="BX5636" s="337" t="s">
        <v>173</v>
      </c>
      <c r="BY5636" s="337" t="s">
        <v>173</v>
      </c>
      <c r="BZ5636" s="337" t="s">
        <v>138</v>
      </c>
      <c r="CA5636" s="337" t="s">
        <v>139</v>
      </c>
      <c r="CB5636" s="337" t="s">
        <v>190</v>
      </c>
      <c r="CC5636" s="337" t="s">
        <v>191</v>
      </c>
      <c r="CD5636" s="338">
        <v>8</v>
      </c>
      <c r="CE5636" s="335">
        <v>45108</v>
      </c>
      <c r="CF5636" s="337">
        <v>0</v>
      </c>
      <c r="CG5636" s="337" t="s">
        <v>90</v>
      </c>
      <c r="CH5636" s="337">
        <v>0</v>
      </c>
      <c r="CI5636" s="337" t="s">
        <v>80</v>
      </c>
      <c r="CJ5636" s="337"/>
      <c r="CK5636" s="337"/>
      <c r="CL5636" s="337"/>
      <c r="CM5636" s="337" t="s">
        <v>73</v>
      </c>
      <c r="CN5636" s="337">
        <v>3</v>
      </c>
    </row>
    <row r="5637" spans="4:92">
      <c r="D5637" s="273" t="s">
        <v>83</v>
      </c>
      <c r="E5637" s="273" t="s">
        <v>63</v>
      </c>
      <c r="F5637" s="273" t="s">
        <v>530</v>
      </c>
      <c r="G5637" s="273" t="s">
        <v>1047</v>
      </c>
      <c r="H5637" s="274">
        <v>44927</v>
      </c>
      <c r="I5637" s="273">
        <v>11776</v>
      </c>
      <c r="J5637" s="273">
        <v>852</v>
      </c>
      <c r="W5637" s="273">
        <v>155391</v>
      </c>
      <c r="X5637" s="273" t="s">
        <v>83</v>
      </c>
      <c r="Y5637" s="273" t="s">
        <v>63</v>
      </c>
      <c r="Z5637" s="273" t="s">
        <v>228</v>
      </c>
      <c r="AA5637" s="273" t="s">
        <v>244</v>
      </c>
      <c r="AB5637" s="274">
        <v>45231</v>
      </c>
      <c r="AC5637" s="273">
        <v>14414</v>
      </c>
      <c r="AD5637" s="273">
        <v>20</v>
      </c>
      <c r="AE5637" s="273">
        <v>0.34</v>
      </c>
      <c r="AF5637" s="273" t="s">
        <v>90</v>
      </c>
      <c r="AG5637" s="273" t="s">
        <v>884</v>
      </c>
      <c r="AH5637" s="273" t="s">
        <v>1195</v>
      </c>
      <c r="AI5637" s="273" t="s">
        <v>123</v>
      </c>
      <c r="AJ5637" s="273" t="s">
        <v>200</v>
      </c>
      <c r="AK5637" s="273">
        <v>276506</v>
      </c>
      <c r="BV5637" s="279" t="s">
        <v>64</v>
      </c>
      <c r="BW5637" s="280" t="s">
        <v>75</v>
      </c>
      <c r="BX5637" s="280" t="s">
        <v>173</v>
      </c>
      <c r="BY5637" s="280" t="s">
        <v>173</v>
      </c>
      <c r="BZ5637" s="280" t="s">
        <v>167</v>
      </c>
      <c r="CA5637" s="280" t="s">
        <v>168</v>
      </c>
      <c r="CB5637" s="280" t="s">
        <v>319</v>
      </c>
      <c r="CC5637" s="280" t="s">
        <v>320</v>
      </c>
      <c r="CD5637" s="281">
        <v>15</v>
      </c>
      <c r="CE5637" s="277">
        <v>45108</v>
      </c>
      <c r="CF5637" s="280">
        <v>888</v>
      </c>
      <c r="CG5637" s="280" t="s">
        <v>90</v>
      </c>
      <c r="CH5637" s="280">
        <v>888</v>
      </c>
      <c r="CI5637" s="280" t="s">
        <v>80</v>
      </c>
      <c r="CJ5637" s="280"/>
      <c r="CK5637" s="280"/>
      <c r="CL5637" s="280"/>
      <c r="CM5637" s="280" t="s">
        <v>73</v>
      </c>
      <c r="CN5637" s="280">
        <v>3</v>
      </c>
    </row>
    <row r="5638" spans="4:92">
      <c r="D5638" s="273" t="s">
        <v>64</v>
      </c>
      <c r="E5638" s="273" t="s">
        <v>63</v>
      </c>
      <c r="F5638" s="273" t="s">
        <v>252</v>
      </c>
      <c r="G5638" s="273" t="s">
        <v>515</v>
      </c>
      <c r="H5638" s="274">
        <v>45170</v>
      </c>
      <c r="I5638" s="273">
        <v>13790</v>
      </c>
      <c r="J5638" s="273">
        <v>669</v>
      </c>
      <c r="K5638" s="273">
        <v>65424</v>
      </c>
      <c r="L5638" s="273" t="s">
        <v>66</v>
      </c>
      <c r="M5638" s="273">
        <v>13228.248879999999</v>
      </c>
      <c r="N5638" s="273" t="s">
        <v>115</v>
      </c>
      <c r="W5638" s="273">
        <v>246638</v>
      </c>
      <c r="X5638" s="273" t="s">
        <v>83</v>
      </c>
      <c r="Y5638" s="273" t="s">
        <v>63</v>
      </c>
      <c r="Z5638" s="273" t="s">
        <v>228</v>
      </c>
      <c r="AA5638" s="273" t="s">
        <v>244</v>
      </c>
      <c r="AB5638" s="274">
        <v>45231</v>
      </c>
      <c r="AC5638" s="273">
        <v>14414</v>
      </c>
      <c r="AD5638" s="273">
        <v>20</v>
      </c>
      <c r="AE5638" s="273">
        <v>0.78</v>
      </c>
      <c r="AF5638" s="273" t="s">
        <v>90</v>
      </c>
      <c r="AG5638" s="273" t="s">
        <v>887</v>
      </c>
      <c r="AH5638" s="273" t="s">
        <v>1194</v>
      </c>
      <c r="AI5638" s="273" t="s">
        <v>123</v>
      </c>
      <c r="AJ5638" s="273" t="s">
        <v>200</v>
      </c>
      <c r="AK5638" s="273">
        <v>276560</v>
      </c>
      <c r="BV5638" s="336" t="s">
        <v>64</v>
      </c>
      <c r="BW5638" s="337" t="s">
        <v>75</v>
      </c>
      <c r="BX5638" s="337" t="s">
        <v>173</v>
      </c>
      <c r="BY5638" s="337" t="s">
        <v>173</v>
      </c>
      <c r="BZ5638" s="337" t="s">
        <v>86</v>
      </c>
      <c r="CA5638" s="337" t="s">
        <v>87</v>
      </c>
      <c r="CB5638" s="337" t="s">
        <v>179</v>
      </c>
      <c r="CC5638" s="337" t="s">
        <v>180</v>
      </c>
      <c r="CD5638" s="338">
        <v>1</v>
      </c>
      <c r="CE5638" s="335">
        <v>45108</v>
      </c>
      <c r="CF5638" s="337"/>
      <c r="CG5638" s="337" t="s">
        <v>181</v>
      </c>
      <c r="CH5638" s="337"/>
      <c r="CI5638" s="337" t="s">
        <v>181</v>
      </c>
      <c r="CJ5638" s="337" t="s">
        <v>1581</v>
      </c>
      <c r="CK5638" s="337"/>
      <c r="CL5638" s="337"/>
      <c r="CM5638" s="337" t="s">
        <v>73</v>
      </c>
      <c r="CN5638" s="337">
        <v>3</v>
      </c>
    </row>
    <row r="5639" spans="4:92">
      <c r="D5639" s="273" t="s">
        <v>64</v>
      </c>
      <c r="E5639" s="273" t="s">
        <v>63</v>
      </c>
      <c r="F5639" s="273" t="s">
        <v>252</v>
      </c>
      <c r="G5639" s="273" t="s">
        <v>515</v>
      </c>
      <c r="H5639" s="274">
        <v>45200</v>
      </c>
      <c r="I5639" s="273">
        <v>14125</v>
      </c>
      <c r="J5639" s="273">
        <v>669</v>
      </c>
      <c r="K5639" s="273">
        <v>88752</v>
      </c>
      <c r="L5639" s="273" t="s">
        <v>66</v>
      </c>
      <c r="M5639" s="273">
        <v>16460.28472</v>
      </c>
      <c r="N5639" s="273" t="s">
        <v>67</v>
      </c>
      <c r="P5639" s="273" t="s">
        <v>1011</v>
      </c>
      <c r="Q5639" s="273" t="s">
        <v>69</v>
      </c>
      <c r="R5639" s="273" t="s">
        <v>70</v>
      </c>
      <c r="S5639" s="273" t="s">
        <v>1041</v>
      </c>
      <c r="T5639" s="273" t="s">
        <v>1042</v>
      </c>
      <c r="U5639" s="273" t="s">
        <v>73</v>
      </c>
      <c r="V5639" s="273" t="s">
        <v>1043</v>
      </c>
      <c r="W5639" s="273">
        <v>261324</v>
      </c>
      <c r="X5639" s="273" t="s">
        <v>83</v>
      </c>
      <c r="Y5639" s="273" t="s">
        <v>63</v>
      </c>
      <c r="Z5639" s="273" t="s">
        <v>228</v>
      </c>
      <c r="AA5639" s="273" t="s">
        <v>244</v>
      </c>
      <c r="AB5639" s="274">
        <v>45231</v>
      </c>
      <c r="AC5639" s="273">
        <v>14414</v>
      </c>
      <c r="AD5639" s="273">
        <v>20</v>
      </c>
      <c r="AE5639" s="273">
        <v>0.23899999999999999</v>
      </c>
      <c r="AF5639" s="273" t="s">
        <v>90</v>
      </c>
      <c r="AG5639" s="273" t="s">
        <v>1026</v>
      </c>
      <c r="AH5639" s="273" t="s">
        <v>1327</v>
      </c>
      <c r="AI5639" s="273" t="s">
        <v>123</v>
      </c>
      <c r="AJ5639" s="273" t="s">
        <v>200</v>
      </c>
      <c r="AK5639" s="273">
        <v>276566</v>
      </c>
      <c r="BV5639" s="279" t="s">
        <v>64</v>
      </c>
      <c r="BW5639" s="280" t="s">
        <v>75</v>
      </c>
      <c r="BX5639" s="280" t="s">
        <v>173</v>
      </c>
      <c r="BY5639" s="280" t="s">
        <v>173</v>
      </c>
      <c r="BZ5639" s="280" t="s">
        <v>86</v>
      </c>
      <c r="CA5639" s="280" t="s">
        <v>87</v>
      </c>
      <c r="CB5639" s="280" t="s">
        <v>179</v>
      </c>
      <c r="CC5639" s="280" t="s">
        <v>180</v>
      </c>
      <c r="CD5639" s="281">
        <v>1</v>
      </c>
      <c r="CE5639" s="277">
        <v>45108</v>
      </c>
      <c r="CF5639" s="280"/>
      <c r="CG5639" s="280" t="s">
        <v>181</v>
      </c>
      <c r="CH5639" s="280"/>
      <c r="CI5639" s="280" t="s">
        <v>181</v>
      </c>
      <c r="CJ5639" s="280" t="s">
        <v>1581</v>
      </c>
      <c r="CK5639" s="280"/>
      <c r="CL5639" s="280"/>
      <c r="CM5639" s="280" t="s">
        <v>73</v>
      </c>
      <c r="CN5639" s="280">
        <v>3</v>
      </c>
    </row>
    <row r="5640" spans="4:92">
      <c r="D5640" s="273" t="s">
        <v>64</v>
      </c>
      <c r="E5640" s="273" t="s">
        <v>63</v>
      </c>
      <c r="F5640" s="273" t="s">
        <v>252</v>
      </c>
      <c r="G5640" s="273" t="s">
        <v>515</v>
      </c>
      <c r="H5640" s="274">
        <v>45200</v>
      </c>
      <c r="I5640" s="273">
        <v>14125</v>
      </c>
      <c r="J5640" s="273">
        <v>669</v>
      </c>
      <c r="K5640" s="273">
        <v>19547</v>
      </c>
      <c r="L5640" s="273" t="s">
        <v>66</v>
      </c>
      <c r="M5640" s="273">
        <v>2418.0684000000001</v>
      </c>
      <c r="N5640" s="273" t="s">
        <v>67</v>
      </c>
      <c r="P5640" s="273" t="s">
        <v>92</v>
      </c>
      <c r="Q5640" s="273" t="s">
        <v>69</v>
      </c>
      <c r="R5640" s="273" t="s">
        <v>70</v>
      </c>
      <c r="S5640" s="273" t="s">
        <v>93</v>
      </c>
      <c r="T5640" s="273" t="s">
        <v>94</v>
      </c>
      <c r="U5640" s="273" t="s">
        <v>73</v>
      </c>
      <c r="V5640" s="273" t="s">
        <v>95</v>
      </c>
      <c r="W5640" s="273">
        <v>261340</v>
      </c>
      <c r="X5640" s="273" t="s">
        <v>64</v>
      </c>
      <c r="Y5640" s="273" t="s">
        <v>63</v>
      </c>
      <c r="Z5640" s="273" t="s">
        <v>252</v>
      </c>
      <c r="AA5640" s="273" t="s">
        <v>257</v>
      </c>
      <c r="AB5640" s="274">
        <v>44958</v>
      </c>
      <c r="AC5640" s="273">
        <v>11833</v>
      </c>
      <c r="AD5640" s="273">
        <v>22</v>
      </c>
      <c r="AK5640" s="273">
        <v>169933</v>
      </c>
      <c r="BV5640" s="336" t="s">
        <v>64</v>
      </c>
      <c r="BW5640" s="337" t="s">
        <v>75</v>
      </c>
      <c r="BX5640" s="337" t="s">
        <v>173</v>
      </c>
      <c r="BY5640" s="337" t="s">
        <v>173</v>
      </c>
      <c r="BZ5640" s="337" t="s">
        <v>86</v>
      </c>
      <c r="CA5640" s="337" t="s">
        <v>87</v>
      </c>
      <c r="CB5640" s="337" t="s">
        <v>179</v>
      </c>
      <c r="CC5640" s="337" t="s">
        <v>180</v>
      </c>
      <c r="CD5640" s="338">
        <v>1</v>
      </c>
      <c r="CE5640" s="335">
        <v>45108</v>
      </c>
      <c r="CF5640" s="337"/>
      <c r="CG5640" s="337" t="s">
        <v>181</v>
      </c>
      <c r="CH5640" s="337"/>
      <c r="CI5640" s="337" t="s">
        <v>181</v>
      </c>
      <c r="CJ5640" s="337" t="s">
        <v>1581</v>
      </c>
      <c r="CK5640" s="337"/>
      <c r="CL5640" s="337"/>
      <c r="CM5640" s="337" t="s">
        <v>73</v>
      </c>
      <c r="CN5640" s="337">
        <v>3</v>
      </c>
    </row>
    <row r="5641" spans="4:92">
      <c r="D5641" s="273" t="s">
        <v>64</v>
      </c>
      <c r="E5641" s="273" t="s">
        <v>63</v>
      </c>
      <c r="F5641" s="273" t="s">
        <v>252</v>
      </c>
      <c r="G5641" s="273" t="s">
        <v>515</v>
      </c>
      <c r="H5641" s="274">
        <v>45200</v>
      </c>
      <c r="I5641" s="273">
        <v>14125</v>
      </c>
      <c r="J5641" s="273">
        <v>669</v>
      </c>
      <c r="K5641" s="273">
        <v>54695</v>
      </c>
      <c r="L5641" s="273" t="s">
        <v>66</v>
      </c>
      <c r="M5641" s="273">
        <v>8089.2715200000002</v>
      </c>
      <c r="N5641" s="273" t="s">
        <v>67</v>
      </c>
      <c r="P5641" s="273" t="s">
        <v>68</v>
      </c>
      <c r="Q5641" s="273" t="s">
        <v>69</v>
      </c>
      <c r="R5641" s="273" t="s">
        <v>70</v>
      </c>
      <c r="S5641" s="273" t="s">
        <v>71</v>
      </c>
      <c r="T5641" s="273" t="s">
        <v>72</v>
      </c>
      <c r="U5641" s="273" t="s">
        <v>73</v>
      </c>
      <c r="V5641" s="273" t="s">
        <v>74</v>
      </c>
      <c r="W5641" s="273">
        <v>261357</v>
      </c>
      <c r="X5641" s="273" t="s">
        <v>64</v>
      </c>
      <c r="Y5641" s="273" t="s">
        <v>63</v>
      </c>
      <c r="Z5641" s="273" t="s">
        <v>252</v>
      </c>
      <c r="AA5641" s="273" t="s">
        <v>257</v>
      </c>
      <c r="AB5641" s="274">
        <v>44958</v>
      </c>
      <c r="AC5641" s="273">
        <v>11983</v>
      </c>
      <c r="AD5641" s="273">
        <v>22</v>
      </c>
      <c r="AE5641" s="273">
        <v>0.3</v>
      </c>
      <c r="AF5641" s="273" t="s">
        <v>90</v>
      </c>
      <c r="AG5641" s="273" t="s">
        <v>879</v>
      </c>
      <c r="AH5641" s="273" t="s">
        <v>893</v>
      </c>
      <c r="AI5641" s="273" t="s">
        <v>123</v>
      </c>
      <c r="AJ5641" s="273" t="s">
        <v>214</v>
      </c>
      <c r="AK5641" s="273">
        <v>167889</v>
      </c>
      <c r="BV5641" s="279" t="s">
        <v>64</v>
      </c>
      <c r="BW5641" s="280" t="s">
        <v>75</v>
      </c>
      <c r="BX5641" s="280" t="s">
        <v>173</v>
      </c>
      <c r="BY5641" s="280" t="s">
        <v>173</v>
      </c>
      <c r="BZ5641" s="280" t="s">
        <v>204</v>
      </c>
      <c r="CA5641" s="280" t="s">
        <v>205</v>
      </c>
      <c r="CB5641" s="280" t="s">
        <v>206</v>
      </c>
      <c r="CC5641" s="280" t="s">
        <v>207</v>
      </c>
      <c r="CD5641" s="281">
        <v>0</v>
      </c>
      <c r="CE5641" s="277">
        <v>45108</v>
      </c>
      <c r="CF5641" s="280"/>
      <c r="CG5641" s="280" t="s">
        <v>181</v>
      </c>
      <c r="CH5641" s="280"/>
      <c r="CI5641" s="280" t="s">
        <v>208</v>
      </c>
      <c r="CJ5641" s="280" t="s">
        <v>209</v>
      </c>
      <c r="CK5641" s="280"/>
      <c r="CL5641" s="280"/>
      <c r="CM5641" s="280" t="s">
        <v>73</v>
      </c>
      <c r="CN5641" s="280">
        <v>3</v>
      </c>
    </row>
    <row r="5642" spans="4:92">
      <c r="D5642" s="273" t="s">
        <v>64</v>
      </c>
      <c r="E5642" s="273" t="s">
        <v>63</v>
      </c>
      <c r="F5642" s="273" t="s">
        <v>252</v>
      </c>
      <c r="G5642" s="273" t="s">
        <v>442</v>
      </c>
      <c r="H5642" s="274">
        <v>45170</v>
      </c>
      <c r="I5642" s="273">
        <v>13793</v>
      </c>
      <c r="J5642" s="273">
        <v>671</v>
      </c>
      <c r="K5642" s="273">
        <v>2604</v>
      </c>
      <c r="L5642" s="273" t="s">
        <v>66</v>
      </c>
      <c r="M5642" s="273">
        <v>834.74072000000001</v>
      </c>
      <c r="N5642" s="273" t="s">
        <v>67</v>
      </c>
      <c r="P5642" s="273" t="s">
        <v>92</v>
      </c>
      <c r="Q5642" s="273" t="s">
        <v>69</v>
      </c>
      <c r="R5642" s="273" t="s">
        <v>70</v>
      </c>
      <c r="S5642" s="273" t="s">
        <v>834</v>
      </c>
      <c r="T5642" s="273" t="s">
        <v>835</v>
      </c>
      <c r="U5642" s="273" t="s">
        <v>73</v>
      </c>
      <c r="V5642" s="273" t="s">
        <v>836</v>
      </c>
      <c r="W5642" s="273">
        <v>265156</v>
      </c>
      <c r="X5642" s="273" t="s">
        <v>64</v>
      </c>
      <c r="Y5642" s="273" t="s">
        <v>63</v>
      </c>
      <c r="Z5642" s="273" t="s">
        <v>252</v>
      </c>
      <c r="AA5642" s="273" t="s">
        <v>257</v>
      </c>
      <c r="AB5642" s="274">
        <v>44958</v>
      </c>
      <c r="AC5642" s="273">
        <v>11983</v>
      </c>
      <c r="AD5642" s="273">
        <v>22</v>
      </c>
      <c r="AE5642" s="273">
        <v>3.55</v>
      </c>
      <c r="AF5642" s="273" t="s">
        <v>90</v>
      </c>
      <c r="AG5642" s="273" t="s">
        <v>879</v>
      </c>
      <c r="AH5642" s="273" t="s">
        <v>893</v>
      </c>
      <c r="AI5642" s="273" t="s">
        <v>123</v>
      </c>
      <c r="AJ5642" s="273" t="s">
        <v>214</v>
      </c>
      <c r="AK5642" s="273">
        <v>167895</v>
      </c>
      <c r="BV5642" s="336" t="s">
        <v>64</v>
      </c>
      <c r="BW5642" s="337" t="s">
        <v>75</v>
      </c>
      <c r="BX5642" s="337" t="s">
        <v>173</v>
      </c>
      <c r="BY5642" s="337" t="s">
        <v>173</v>
      </c>
      <c r="BZ5642" s="337" t="s">
        <v>204</v>
      </c>
      <c r="CA5642" s="337" t="s">
        <v>205</v>
      </c>
      <c r="CB5642" s="337" t="s">
        <v>206</v>
      </c>
      <c r="CC5642" s="337" t="s">
        <v>207</v>
      </c>
      <c r="CD5642" s="338">
        <v>0</v>
      </c>
      <c r="CE5642" s="335">
        <v>45108</v>
      </c>
      <c r="CF5642" s="337"/>
      <c r="CG5642" s="337" t="s">
        <v>181</v>
      </c>
      <c r="CH5642" s="337"/>
      <c r="CI5642" s="337" t="s">
        <v>208</v>
      </c>
      <c r="CJ5642" s="337" t="s">
        <v>209</v>
      </c>
      <c r="CK5642" s="337"/>
      <c r="CL5642" s="337"/>
      <c r="CM5642" s="337" t="s">
        <v>73</v>
      </c>
      <c r="CN5642" s="337">
        <v>3</v>
      </c>
    </row>
    <row r="5643" spans="4:92">
      <c r="D5643" s="273" t="s">
        <v>64</v>
      </c>
      <c r="E5643" s="273" t="s">
        <v>63</v>
      </c>
      <c r="F5643" s="273" t="s">
        <v>252</v>
      </c>
      <c r="G5643" s="273" t="s">
        <v>442</v>
      </c>
      <c r="H5643" s="274">
        <v>45170</v>
      </c>
      <c r="I5643" s="273">
        <v>13793</v>
      </c>
      <c r="J5643" s="273">
        <v>671</v>
      </c>
      <c r="K5643" s="273">
        <v>5680</v>
      </c>
      <c r="L5643" s="273" t="s">
        <v>66</v>
      </c>
      <c r="M5643" s="273">
        <v>1003.04336</v>
      </c>
      <c r="N5643" s="273" t="s">
        <v>67</v>
      </c>
      <c r="P5643" s="273" t="s">
        <v>1011</v>
      </c>
      <c r="Q5643" s="273" t="s">
        <v>69</v>
      </c>
      <c r="R5643" s="273" t="s">
        <v>70</v>
      </c>
      <c r="S5643" s="273" t="s">
        <v>1041</v>
      </c>
      <c r="T5643" s="273" t="s">
        <v>1042</v>
      </c>
      <c r="U5643" s="273" t="s">
        <v>73</v>
      </c>
      <c r="V5643" s="273" t="s">
        <v>1043</v>
      </c>
      <c r="W5643" s="273">
        <v>265172</v>
      </c>
      <c r="X5643" s="273" t="s">
        <v>64</v>
      </c>
      <c r="Y5643" s="273" t="s">
        <v>63</v>
      </c>
      <c r="Z5643" s="273" t="s">
        <v>252</v>
      </c>
      <c r="AA5643" s="273" t="s">
        <v>257</v>
      </c>
      <c r="AB5643" s="274">
        <v>44958</v>
      </c>
      <c r="AC5643" s="273">
        <v>11983</v>
      </c>
      <c r="AD5643" s="273">
        <v>22</v>
      </c>
      <c r="AE5643" s="273">
        <v>0.21</v>
      </c>
      <c r="AF5643" s="273" t="s">
        <v>90</v>
      </c>
      <c r="AG5643" s="273" t="s">
        <v>898</v>
      </c>
      <c r="AH5643" s="273" t="s">
        <v>899</v>
      </c>
      <c r="AI5643" s="273" t="s">
        <v>199</v>
      </c>
      <c r="AJ5643" s="273" t="s">
        <v>214</v>
      </c>
      <c r="AK5643" s="273">
        <v>167901</v>
      </c>
      <c r="BV5643" s="279" t="s">
        <v>64</v>
      </c>
      <c r="BW5643" s="280" t="s">
        <v>75</v>
      </c>
      <c r="BX5643" s="280" t="s">
        <v>173</v>
      </c>
      <c r="BY5643" s="280" t="s">
        <v>173</v>
      </c>
      <c r="BZ5643" s="280" t="s">
        <v>204</v>
      </c>
      <c r="CA5643" s="280" t="s">
        <v>205</v>
      </c>
      <c r="CB5643" s="280" t="s">
        <v>206</v>
      </c>
      <c r="CC5643" s="280" t="s">
        <v>207</v>
      </c>
      <c r="CD5643" s="281">
        <v>0</v>
      </c>
      <c r="CE5643" s="277">
        <v>45108</v>
      </c>
      <c r="CF5643" s="280"/>
      <c r="CG5643" s="280" t="s">
        <v>181</v>
      </c>
      <c r="CH5643" s="280"/>
      <c r="CI5643" s="280" t="s">
        <v>208</v>
      </c>
      <c r="CJ5643" s="280" t="s">
        <v>209</v>
      </c>
      <c r="CK5643" s="280"/>
      <c r="CL5643" s="280"/>
      <c r="CM5643" s="280" t="s">
        <v>73</v>
      </c>
      <c r="CN5643" s="280">
        <v>3</v>
      </c>
    </row>
    <row r="5644" spans="4:92">
      <c r="D5644" s="273" t="s">
        <v>64</v>
      </c>
      <c r="E5644" s="273" t="s">
        <v>63</v>
      </c>
      <c r="F5644" s="273" t="s">
        <v>252</v>
      </c>
      <c r="G5644" s="273" t="s">
        <v>442</v>
      </c>
      <c r="H5644" s="274">
        <v>45170</v>
      </c>
      <c r="I5644" s="273">
        <v>13793</v>
      </c>
      <c r="J5644" s="273">
        <v>671</v>
      </c>
      <c r="K5644" s="273">
        <v>77023</v>
      </c>
      <c r="L5644" s="273" t="s">
        <v>66</v>
      </c>
      <c r="M5644" s="273">
        <v>10849.1548</v>
      </c>
      <c r="N5644" s="273" t="s">
        <v>67</v>
      </c>
      <c r="P5644" s="273" t="s">
        <v>92</v>
      </c>
      <c r="Q5644" s="273" t="s">
        <v>69</v>
      </c>
      <c r="R5644" s="273" t="s">
        <v>70</v>
      </c>
      <c r="S5644" s="273" t="s">
        <v>71</v>
      </c>
      <c r="T5644" s="273" t="s">
        <v>72</v>
      </c>
      <c r="U5644" s="273" t="s">
        <v>73</v>
      </c>
      <c r="V5644" s="273" t="s">
        <v>74</v>
      </c>
      <c r="W5644" s="273">
        <v>265189</v>
      </c>
      <c r="X5644" s="273" t="s">
        <v>64</v>
      </c>
      <c r="Y5644" s="273" t="s">
        <v>63</v>
      </c>
      <c r="Z5644" s="273" t="s">
        <v>252</v>
      </c>
      <c r="AA5644" s="273" t="s">
        <v>257</v>
      </c>
      <c r="AB5644" s="274">
        <v>44958</v>
      </c>
      <c r="AC5644" s="273">
        <v>11983</v>
      </c>
      <c r="AD5644" s="273">
        <v>22</v>
      </c>
      <c r="AE5644" s="273">
        <v>3</v>
      </c>
      <c r="AF5644" s="273" t="s">
        <v>90</v>
      </c>
      <c r="AG5644" s="273" t="s">
        <v>879</v>
      </c>
      <c r="AH5644" s="273" t="s">
        <v>893</v>
      </c>
      <c r="AI5644" s="273" t="s">
        <v>123</v>
      </c>
      <c r="AJ5644" s="273" t="s">
        <v>214</v>
      </c>
      <c r="AK5644" s="273">
        <v>167907</v>
      </c>
      <c r="BV5644" s="336" t="s">
        <v>64</v>
      </c>
      <c r="BW5644" s="337" t="s">
        <v>75</v>
      </c>
      <c r="BX5644" s="337" t="s">
        <v>173</v>
      </c>
      <c r="BY5644" s="337" t="s">
        <v>173</v>
      </c>
      <c r="BZ5644" s="337" t="s">
        <v>167</v>
      </c>
      <c r="CA5644" s="337" t="s">
        <v>168</v>
      </c>
      <c r="CB5644" s="337" t="s">
        <v>313</v>
      </c>
      <c r="CC5644" s="337" t="s">
        <v>314</v>
      </c>
      <c r="CD5644" s="338">
        <v>14</v>
      </c>
      <c r="CE5644" s="335">
        <v>45108</v>
      </c>
      <c r="CF5644" s="337">
        <v>0</v>
      </c>
      <c r="CG5644" s="337" t="s">
        <v>90</v>
      </c>
      <c r="CH5644" s="337">
        <v>0</v>
      </c>
      <c r="CI5644" s="337" t="s">
        <v>80</v>
      </c>
      <c r="CJ5644" s="337"/>
      <c r="CK5644" s="337"/>
      <c r="CL5644" s="337"/>
      <c r="CM5644" s="337" t="s">
        <v>73</v>
      </c>
      <c r="CN5644" s="337">
        <v>3</v>
      </c>
    </row>
    <row r="5645" spans="4:92">
      <c r="D5645" s="273" t="s">
        <v>64</v>
      </c>
      <c r="E5645" s="273" t="s">
        <v>63</v>
      </c>
      <c r="F5645" s="273" t="s">
        <v>252</v>
      </c>
      <c r="G5645" s="273" t="s">
        <v>442</v>
      </c>
      <c r="H5645" s="274">
        <v>45170</v>
      </c>
      <c r="I5645" s="273">
        <v>13793</v>
      </c>
      <c r="J5645" s="273">
        <v>671</v>
      </c>
      <c r="K5645" s="273">
        <v>1223</v>
      </c>
      <c r="L5645" s="273" t="s">
        <v>66</v>
      </c>
      <c r="M5645" s="273">
        <v>144.078</v>
      </c>
      <c r="N5645" s="273" t="s">
        <v>67</v>
      </c>
      <c r="P5645" s="273" t="s">
        <v>92</v>
      </c>
      <c r="Q5645" s="273" t="s">
        <v>69</v>
      </c>
      <c r="R5645" s="273" t="s">
        <v>70</v>
      </c>
      <c r="S5645" s="273" t="s">
        <v>93</v>
      </c>
      <c r="T5645" s="273" t="s">
        <v>94</v>
      </c>
      <c r="U5645" s="273" t="s">
        <v>73</v>
      </c>
      <c r="V5645" s="273" t="s">
        <v>95</v>
      </c>
      <c r="W5645" s="273">
        <v>265206</v>
      </c>
      <c r="X5645" s="273" t="s">
        <v>64</v>
      </c>
      <c r="Y5645" s="273" t="s">
        <v>63</v>
      </c>
      <c r="Z5645" s="273" t="s">
        <v>252</v>
      </c>
      <c r="AA5645" s="273" t="s">
        <v>257</v>
      </c>
      <c r="AB5645" s="274">
        <v>44958</v>
      </c>
      <c r="AC5645" s="273">
        <v>11983</v>
      </c>
      <c r="AD5645" s="273">
        <v>22</v>
      </c>
      <c r="AE5645" s="273">
        <v>3.3</v>
      </c>
      <c r="AF5645" s="273" t="s">
        <v>90</v>
      </c>
      <c r="AG5645" s="273" t="s">
        <v>824</v>
      </c>
      <c r="AH5645" s="273" t="s">
        <v>904</v>
      </c>
      <c r="AI5645" s="273" t="s">
        <v>199</v>
      </c>
      <c r="AJ5645" s="273" t="s">
        <v>200</v>
      </c>
      <c r="AK5645" s="273">
        <v>167913</v>
      </c>
      <c r="BV5645" s="279" t="s">
        <v>64</v>
      </c>
      <c r="BW5645" s="280" t="s">
        <v>75</v>
      </c>
      <c r="BX5645" s="280" t="s">
        <v>173</v>
      </c>
      <c r="BY5645" s="280" t="s">
        <v>173</v>
      </c>
      <c r="BZ5645" s="280" t="s">
        <v>167</v>
      </c>
      <c r="CA5645" s="280" t="s">
        <v>168</v>
      </c>
      <c r="CB5645" s="280" t="s">
        <v>353</v>
      </c>
      <c r="CC5645" s="280" t="s">
        <v>354</v>
      </c>
      <c r="CD5645" s="281">
        <v>13</v>
      </c>
      <c r="CE5645" s="277">
        <v>45108</v>
      </c>
      <c r="CF5645" s="280">
        <v>0</v>
      </c>
      <c r="CG5645" s="280" t="s">
        <v>90</v>
      </c>
      <c r="CH5645" s="280">
        <v>0</v>
      </c>
      <c r="CI5645" s="280" t="s">
        <v>80</v>
      </c>
      <c r="CJ5645" s="280"/>
      <c r="CK5645" s="280"/>
      <c r="CL5645" s="280"/>
      <c r="CM5645" s="280" t="s">
        <v>73</v>
      </c>
      <c r="CN5645" s="280">
        <v>3</v>
      </c>
    </row>
    <row r="5646" spans="4:92">
      <c r="D5646" s="273" t="s">
        <v>64</v>
      </c>
      <c r="E5646" s="273" t="s">
        <v>63</v>
      </c>
      <c r="F5646" s="273" t="s">
        <v>252</v>
      </c>
      <c r="G5646" s="273" t="s">
        <v>442</v>
      </c>
      <c r="H5646" s="274">
        <v>45170</v>
      </c>
      <c r="I5646" s="273">
        <v>13793</v>
      </c>
      <c r="J5646" s="273">
        <v>671</v>
      </c>
      <c r="K5646" s="273">
        <v>0</v>
      </c>
      <c r="L5646" s="273" t="s">
        <v>66</v>
      </c>
      <c r="N5646" s="273" t="s">
        <v>107</v>
      </c>
      <c r="W5646" s="273">
        <v>265155</v>
      </c>
      <c r="X5646" s="273" t="s">
        <v>64</v>
      </c>
      <c r="Y5646" s="273" t="s">
        <v>63</v>
      </c>
      <c r="Z5646" s="273" t="s">
        <v>252</v>
      </c>
      <c r="AA5646" s="273" t="s">
        <v>257</v>
      </c>
      <c r="AB5646" s="274">
        <v>44958</v>
      </c>
      <c r="AC5646" s="273">
        <v>11983</v>
      </c>
      <c r="AD5646" s="273">
        <v>22</v>
      </c>
      <c r="AE5646" s="273">
        <v>0.48</v>
      </c>
      <c r="AF5646" s="273" t="s">
        <v>90</v>
      </c>
      <c r="AG5646" s="273" t="s">
        <v>910</v>
      </c>
      <c r="AH5646" s="273" t="s">
        <v>911</v>
      </c>
      <c r="AI5646" s="273" t="s">
        <v>199</v>
      </c>
      <c r="AJ5646" s="273" t="s">
        <v>200</v>
      </c>
      <c r="AK5646" s="273">
        <v>167919</v>
      </c>
      <c r="BV5646" s="336" t="s">
        <v>64</v>
      </c>
      <c r="BW5646" s="337" t="s">
        <v>75</v>
      </c>
      <c r="BX5646" s="337" t="s">
        <v>173</v>
      </c>
      <c r="BY5646" s="337" t="s">
        <v>173</v>
      </c>
      <c r="BZ5646" s="337" t="s">
        <v>151</v>
      </c>
      <c r="CA5646" s="337" t="s">
        <v>152</v>
      </c>
      <c r="CB5646" s="337" t="s">
        <v>161</v>
      </c>
      <c r="CC5646" s="337" t="s">
        <v>162</v>
      </c>
      <c r="CD5646" s="338">
        <v>11</v>
      </c>
      <c r="CE5646" s="335">
        <v>45108</v>
      </c>
      <c r="CF5646" s="337">
        <v>7350</v>
      </c>
      <c r="CG5646" s="337" t="s">
        <v>90</v>
      </c>
      <c r="CH5646" s="337">
        <v>7350</v>
      </c>
      <c r="CI5646" s="337" t="s">
        <v>80</v>
      </c>
      <c r="CJ5646" s="337"/>
      <c r="CK5646" s="337"/>
      <c r="CL5646" s="337" t="s">
        <v>2149</v>
      </c>
      <c r="CM5646" s="337" t="s">
        <v>73</v>
      </c>
      <c r="CN5646" s="337">
        <v>3</v>
      </c>
    </row>
    <row r="5647" spans="4:92">
      <c r="D5647" s="273" t="s">
        <v>64</v>
      </c>
      <c r="E5647" s="273" t="s">
        <v>63</v>
      </c>
      <c r="F5647" s="273" t="s">
        <v>252</v>
      </c>
      <c r="G5647" s="273" t="s">
        <v>442</v>
      </c>
      <c r="H5647" s="274">
        <v>45170</v>
      </c>
      <c r="I5647" s="273">
        <v>13793</v>
      </c>
      <c r="J5647" s="273">
        <v>671</v>
      </c>
      <c r="K5647" s="273">
        <v>0</v>
      </c>
      <c r="L5647" s="273" t="s">
        <v>66</v>
      </c>
      <c r="M5647" s="273">
        <v>0</v>
      </c>
      <c r="N5647" s="273" t="s">
        <v>115</v>
      </c>
      <c r="W5647" s="273">
        <v>265154</v>
      </c>
      <c r="X5647" s="273" t="s">
        <v>64</v>
      </c>
      <c r="Y5647" s="273" t="s">
        <v>63</v>
      </c>
      <c r="Z5647" s="273" t="s">
        <v>252</v>
      </c>
      <c r="AA5647" s="273" t="s">
        <v>257</v>
      </c>
      <c r="AB5647" s="274">
        <v>44958</v>
      </c>
      <c r="AC5647" s="273">
        <v>11983</v>
      </c>
      <c r="AD5647" s="273">
        <v>22</v>
      </c>
      <c r="AE5647" s="273">
        <v>0.72</v>
      </c>
      <c r="AF5647" s="273" t="s">
        <v>90</v>
      </c>
      <c r="AG5647" s="273" t="s">
        <v>910</v>
      </c>
      <c r="AH5647" s="273" t="s">
        <v>914</v>
      </c>
      <c r="AI5647" s="273" t="s">
        <v>199</v>
      </c>
      <c r="AJ5647" s="273" t="s">
        <v>200</v>
      </c>
      <c r="AK5647" s="273">
        <v>167925</v>
      </c>
      <c r="BV5647" s="279" t="s">
        <v>64</v>
      </c>
      <c r="BW5647" s="280" t="s">
        <v>75</v>
      </c>
      <c r="BX5647" s="280" t="s">
        <v>173</v>
      </c>
      <c r="BY5647" s="280" t="s">
        <v>173</v>
      </c>
      <c r="BZ5647" s="280" t="s">
        <v>167</v>
      </c>
      <c r="CA5647" s="280" t="s">
        <v>168</v>
      </c>
      <c r="CB5647" s="280" t="s">
        <v>169</v>
      </c>
      <c r="CC5647" s="280" t="s">
        <v>170</v>
      </c>
      <c r="CD5647" s="281">
        <v>12</v>
      </c>
      <c r="CE5647" s="277">
        <v>45108</v>
      </c>
      <c r="CF5647" s="280">
        <v>296</v>
      </c>
      <c r="CG5647" s="280" t="s">
        <v>90</v>
      </c>
      <c r="CH5647" s="280">
        <v>296</v>
      </c>
      <c r="CI5647" s="280" t="s">
        <v>80</v>
      </c>
      <c r="CJ5647" s="280"/>
      <c r="CK5647" s="280"/>
      <c r="CL5647" s="280"/>
      <c r="CM5647" s="280" t="s">
        <v>73</v>
      </c>
      <c r="CN5647" s="280">
        <v>3</v>
      </c>
    </row>
    <row r="5648" spans="4:92">
      <c r="D5648" s="273" t="s">
        <v>64</v>
      </c>
      <c r="E5648" s="273" t="s">
        <v>63</v>
      </c>
      <c r="F5648" s="273" t="s">
        <v>252</v>
      </c>
      <c r="G5648" s="273" t="s">
        <v>442</v>
      </c>
      <c r="H5648" s="274">
        <v>45200</v>
      </c>
      <c r="I5648" s="273">
        <v>14128</v>
      </c>
      <c r="J5648" s="273">
        <v>671</v>
      </c>
      <c r="K5648" s="273">
        <v>13529</v>
      </c>
      <c r="L5648" s="273" t="s">
        <v>66</v>
      </c>
      <c r="M5648" s="273">
        <v>1744.7927199999999</v>
      </c>
      <c r="N5648" s="273" t="s">
        <v>67</v>
      </c>
      <c r="P5648" s="273" t="s">
        <v>92</v>
      </c>
      <c r="Q5648" s="273" t="s">
        <v>69</v>
      </c>
      <c r="R5648" s="273" t="s">
        <v>70</v>
      </c>
      <c r="S5648" s="273" t="s">
        <v>834</v>
      </c>
      <c r="T5648" s="273" t="s">
        <v>835</v>
      </c>
      <c r="U5648" s="273" t="s">
        <v>73</v>
      </c>
      <c r="V5648" s="273" t="s">
        <v>836</v>
      </c>
      <c r="W5648" s="273">
        <v>317000</v>
      </c>
      <c r="X5648" s="273" t="s">
        <v>64</v>
      </c>
      <c r="Y5648" s="273" t="s">
        <v>63</v>
      </c>
      <c r="Z5648" s="273" t="s">
        <v>252</v>
      </c>
      <c r="AA5648" s="273" t="s">
        <v>257</v>
      </c>
      <c r="AB5648" s="274">
        <v>44958</v>
      </c>
      <c r="AC5648" s="273">
        <v>11983</v>
      </c>
      <c r="AD5648" s="273">
        <v>22</v>
      </c>
      <c r="AE5648" s="273">
        <v>0.47</v>
      </c>
      <c r="AF5648" s="273" t="s">
        <v>90</v>
      </c>
      <c r="AG5648" s="273" t="s">
        <v>910</v>
      </c>
      <c r="AH5648" s="273" t="s">
        <v>911</v>
      </c>
      <c r="AI5648" s="273" t="s">
        <v>199</v>
      </c>
      <c r="AJ5648" s="273" t="s">
        <v>200</v>
      </c>
      <c r="AK5648" s="273">
        <v>167931</v>
      </c>
      <c r="BV5648" s="336" t="s">
        <v>64</v>
      </c>
      <c r="BW5648" s="337" t="s">
        <v>75</v>
      </c>
      <c r="BX5648" s="337" t="s">
        <v>173</v>
      </c>
      <c r="BY5648" s="337" t="s">
        <v>173</v>
      </c>
      <c r="BZ5648" s="337" t="s">
        <v>126</v>
      </c>
      <c r="CA5648" s="337" t="s">
        <v>127</v>
      </c>
      <c r="CB5648" s="337" t="s">
        <v>133</v>
      </c>
      <c r="CC5648" s="337" t="s">
        <v>134</v>
      </c>
      <c r="CD5648" s="338">
        <v>7</v>
      </c>
      <c r="CE5648" s="335">
        <v>45108</v>
      </c>
      <c r="CF5648" s="337"/>
      <c r="CG5648" s="337"/>
      <c r="CH5648" s="337"/>
      <c r="CI5648" s="337" t="s">
        <v>104</v>
      </c>
      <c r="CJ5648" s="337"/>
      <c r="CK5648" s="337"/>
      <c r="CL5648" s="337"/>
      <c r="CM5648" s="337" t="s">
        <v>73</v>
      </c>
      <c r="CN5648" s="337">
        <v>3</v>
      </c>
    </row>
    <row r="5649" spans="4:92">
      <c r="D5649" s="273" t="s">
        <v>64</v>
      </c>
      <c r="E5649" s="273" t="s">
        <v>63</v>
      </c>
      <c r="F5649" s="273" t="s">
        <v>252</v>
      </c>
      <c r="G5649" s="273" t="s">
        <v>442</v>
      </c>
      <c r="H5649" s="274">
        <v>45200</v>
      </c>
      <c r="I5649" s="273">
        <v>14128</v>
      </c>
      <c r="J5649" s="273">
        <v>671</v>
      </c>
      <c r="K5649" s="273">
        <v>0</v>
      </c>
      <c r="L5649" s="273" t="s">
        <v>66</v>
      </c>
      <c r="M5649" s="273">
        <v>0</v>
      </c>
      <c r="N5649" s="273" t="s">
        <v>67</v>
      </c>
      <c r="P5649" s="273" t="s">
        <v>1011</v>
      </c>
      <c r="Q5649" s="273" t="s">
        <v>69</v>
      </c>
      <c r="R5649" s="273" t="s">
        <v>70</v>
      </c>
      <c r="S5649" s="273" t="s">
        <v>1041</v>
      </c>
      <c r="T5649" s="273" t="s">
        <v>1042</v>
      </c>
      <c r="U5649" s="273" t="s">
        <v>73</v>
      </c>
      <c r="V5649" s="273" t="s">
        <v>1043</v>
      </c>
      <c r="W5649" s="273">
        <v>317016</v>
      </c>
      <c r="X5649" s="273" t="s">
        <v>64</v>
      </c>
      <c r="Y5649" s="273" t="s">
        <v>63</v>
      </c>
      <c r="Z5649" s="273" t="s">
        <v>252</v>
      </c>
      <c r="AA5649" s="273" t="s">
        <v>257</v>
      </c>
      <c r="AB5649" s="274">
        <v>44958</v>
      </c>
      <c r="AC5649" s="273">
        <v>11983</v>
      </c>
      <c r="AD5649" s="273">
        <v>22</v>
      </c>
      <c r="AE5649" s="273">
        <v>0.47</v>
      </c>
      <c r="AF5649" s="273" t="s">
        <v>90</v>
      </c>
      <c r="AG5649" s="273" t="s">
        <v>898</v>
      </c>
      <c r="AH5649" s="273" t="s">
        <v>899</v>
      </c>
      <c r="AI5649" s="273" t="s">
        <v>199</v>
      </c>
      <c r="AJ5649" s="273" t="s">
        <v>214</v>
      </c>
      <c r="AK5649" s="273">
        <v>167937</v>
      </c>
      <c r="BV5649" s="279" t="s">
        <v>64</v>
      </c>
      <c r="BW5649" s="280" t="s">
        <v>75</v>
      </c>
      <c r="BX5649" s="280" t="s">
        <v>173</v>
      </c>
      <c r="BY5649" s="280" t="s">
        <v>173</v>
      </c>
      <c r="BZ5649" s="280" t="s">
        <v>138</v>
      </c>
      <c r="CA5649" s="280" t="s">
        <v>139</v>
      </c>
      <c r="CB5649" s="280" t="s">
        <v>140</v>
      </c>
      <c r="CC5649" s="280" t="s">
        <v>141</v>
      </c>
      <c r="CD5649" s="281">
        <v>9</v>
      </c>
      <c r="CE5649" s="277">
        <v>45108</v>
      </c>
      <c r="CF5649" s="280">
        <v>0</v>
      </c>
      <c r="CG5649" s="280" t="s">
        <v>90</v>
      </c>
      <c r="CH5649" s="280">
        <v>0</v>
      </c>
      <c r="CI5649" s="280" t="s">
        <v>80</v>
      </c>
      <c r="CJ5649" s="280"/>
      <c r="CK5649" s="280"/>
      <c r="CL5649" s="280"/>
      <c r="CM5649" s="280" t="s">
        <v>73</v>
      </c>
      <c r="CN5649" s="280">
        <v>3</v>
      </c>
    </row>
    <row r="5650" spans="4:92">
      <c r="D5650" s="273" t="s">
        <v>64</v>
      </c>
      <c r="E5650" s="273" t="s">
        <v>63</v>
      </c>
      <c r="F5650" s="273" t="s">
        <v>252</v>
      </c>
      <c r="G5650" s="273" t="s">
        <v>442</v>
      </c>
      <c r="H5650" s="274">
        <v>45200</v>
      </c>
      <c r="I5650" s="273">
        <v>14128</v>
      </c>
      <c r="J5650" s="273">
        <v>671</v>
      </c>
      <c r="K5650" s="273">
        <v>57874</v>
      </c>
      <c r="L5650" s="273" t="s">
        <v>66</v>
      </c>
      <c r="M5650" s="273">
        <v>8151.8192799999997</v>
      </c>
      <c r="N5650" s="273" t="s">
        <v>67</v>
      </c>
      <c r="P5650" s="273" t="s">
        <v>92</v>
      </c>
      <c r="Q5650" s="273" t="s">
        <v>69</v>
      </c>
      <c r="R5650" s="273" t="s">
        <v>70</v>
      </c>
      <c r="S5650" s="273" t="s">
        <v>71</v>
      </c>
      <c r="T5650" s="273" t="s">
        <v>72</v>
      </c>
      <c r="U5650" s="273" t="s">
        <v>73</v>
      </c>
      <c r="V5650" s="273" t="s">
        <v>74</v>
      </c>
      <c r="W5650" s="273">
        <v>317033</v>
      </c>
      <c r="X5650" s="273" t="s">
        <v>64</v>
      </c>
      <c r="Y5650" s="273" t="s">
        <v>63</v>
      </c>
      <c r="Z5650" s="273" t="s">
        <v>252</v>
      </c>
      <c r="AA5650" s="273" t="s">
        <v>257</v>
      </c>
      <c r="AB5650" s="274">
        <v>44958</v>
      </c>
      <c r="AC5650" s="273">
        <v>11983</v>
      </c>
      <c r="AD5650" s="273">
        <v>22</v>
      </c>
      <c r="AE5650" s="273">
        <v>0.17</v>
      </c>
      <c r="AF5650" s="273" t="s">
        <v>90</v>
      </c>
      <c r="AG5650" s="273" t="s">
        <v>923</v>
      </c>
      <c r="AH5650" s="273" t="s">
        <v>924</v>
      </c>
      <c r="AI5650" s="273" t="s">
        <v>199</v>
      </c>
      <c r="AJ5650" s="273" t="s">
        <v>214</v>
      </c>
      <c r="AK5650" s="273">
        <v>167943</v>
      </c>
      <c r="BV5650" s="336" t="s">
        <v>64</v>
      </c>
      <c r="BW5650" s="337" t="s">
        <v>75</v>
      </c>
      <c r="BX5650" s="337" t="s">
        <v>173</v>
      </c>
      <c r="BY5650" s="337" t="s">
        <v>173</v>
      </c>
      <c r="BZ5650" s="337" t="s">
        <v>151</v>
      </c>
      <c r="CA5650" s="337" t="s">
        <v>152</v>
      </c>
      <c r="CB5650" s="337" t="s">
        <v>153</v>
      </c>
      <c r="CC5650" s="337" t="s">
        <v>154</v>
      </c>
      <c r="CD5650" s="338">
        <v>10</v>
      </c>
      <c r="CE5650" s="335">
        <v>45108</v>
      </c>
      <c r="CF5650" s="337">
        <v>9187</v>
      </c>
      <c r="CG5650" s="337" t="s">
        <v>90</v>
      </c>
      <c r="CH5650" s="337">
        <v>9187</v>
      </c>
      <c r="CI5650" s="337" t="s">
        <v>80</v>
      </c>
      <c r="CJ5650" s="337"/>
      <c r="CK5650" s="337"/>
      <c r="CL5650" s="337" t="s">
        <v>2160</v>
      </c>
      <c r="CM5650" s="337" t="s">
        <v>73</v>
      </c>
      <c r="CN5650" s="337">
        <v>3</v>
      </c>
    </row>
    <row r="5651" spans="4:92">
      <c r="D5651" s="273" t="s">
        <v>64</v>
      </c>
      <c r="E5651" s="273" t="s">
        <v>63</v>
      </c>
      <c r="F5651" s="273" t="s">
        <v>252</v>
      </c>
      <c r="G5651" s="273" t="s">
        <v>442</v>
      </c>
      <c r="H5651" s="274">
        <v>45200</v>
      </c>
      <c r="I5651" s="273">
        <v>14128</v>
      </c>
      <c r="J5651" s="273">
        <v>671</v>
      </c>
      <c r="K5651" s="273">
        <v>5548</v>
      </c>
      <c r="L5651" s="273" t="s">
        <v>66</v>
      </c>
      <c r="M5651" s="273">
        <v>653.64200000000005</v>
      </c>
      <c r="N5651" s="273" t="s">
        <v>67</v>
      </c>
      <c r="P5651" s="273" t="s">
        <v>92</v>
      </c>
      <c r="Q5651" s="273" t="s">
        <v>69</v>
      </c>
      <c r="R5651" s="273" t="s">
        <v>70</v>
      </c>
      <c r="S5651" s="273" t="s">
        <v>93</v>
      </c>
      <c r="T5651" s="273" t="s">
        <v>94</v>
      </c>
      <c r="U5651" s="273" t="s">
        <v>73</v>
      </c>
      <c r="V5651" s="273" t="s">
        <v>95</v>
      </c>
      <c r="W5651" s="273">
        <v>317050</v>
      </c>
      <c r="X5651" s="273" t="s">
        <v>64</v>
      </c>
      <c r="Y5651" s="273" t="s">
        <v>63</v>
      </c>
      <c r="Z5651" s="273" t="s">
        <v>252</v>
      </c>
      <c r="AA5651" s="273" t="s">
        <v>257</v>
      </c>
      <c r="AB5651" s="274">
        <v>44958</v>
      </c>
      <c r="AC5651" s="273">
        <v>11983</v>
      </c>
      <c r="AD5651" s="273">
        <v>22</v>
      </c>
      <c r="AE5651" s="273">
        <v>0.14000000000000001</v>
      </c>
      <c r="AF5651" s="273" t="s">
        <v>90</v>
      </c>
      <c r="AG5651" s="273" t="s">
        <v>923</v>
      </c>
      <c r="AH5651" s="273" t="s">
        <v>924</v>
      </c>
      <c r="AI5651" s="273" t="s">
        <v>199</v>
      </c>
      <c r="AJ5651" s="273" t="s">
        <v>214</v>
      </c>
      <c r="AK5651" s="273">
        <v>167949</v>
      </c>
      <c r="BV5651" s="279" t="s">
        <v>64</v>
      </c>
      <c r="BW5651" s="280" t="s">
        <v>75</v>
      </c>
      <c r="BX5651" s="280" t="s">
        <v>173</v>
      </c>
      <c r="BY5651" s="280" t="s">
        <v>173</v>
      </c>
      <c r="BZ5651" s="280" t="s">
        <v>126</v>
      </c>
      <c r="CA5651" s="280" t="s">
        <v>127</v>
      </c>
      <c r="CB5651" s="280" t="s">
        <v>128</v>
      </c>
      <c r="CC5651" s="280" t="s">
        <v>129</v>
      </c>
      <c r="CD5651" s="281">
        <v>6</v>
      </c>
      <c r="CE5651" s="277">
        <v>45108</v>
      </c>
      <c r="CF5651" s="280"/>
      <c r="CG5651" s="280"/>
      <c r="CH5651" s="280"/>
      <c r="CI5651" s="280" t="s">
        <v>80</v>
      </c>
      <c r="CJ5651" s="280"/>
      <c r="CK5651" s="280"/>
      <c r="CL5651" s="280"/>
      <c r="CM5651" s="280" t="s">
        <v>73</v>
      </c>
      <c r="CN5651" s="280">
        <v>3</v>
      </c>
    </row>
    <row r="5652" spans="4:92">
      <c r="D5652" s="273" t="s">
        <v>64</v>
      </c>
      <c r="E5652" s="273" t="s">
        <v>63</v>
      </c>
      <c r="F5652" s="273" t="s">
        <v>252</v>
      </c>
      <c r="G5652" s="273" t="s">
        <v>442</v>
      </c>
      <c r="H5652" s="274">
        <v>45200</v>
      </c>
      <c r="I5652" s="273">
        <v>14128</v>
      </c>
      <c r="J5652" s="273">
        <v>671</v>
      </c>
      <c r="K5652" s="273">
        <v>0</v>
      </c>
      <c r="L5652" s="273" t="s">
        <v>66</v>
      </c>
      <c r="N5652" s="273" t="s">
        <v>107</v>
      </c>
      <c r="W5652" s="273">
        <v>316999</v>
      </c>
      <c r="X5652" s="273" t="s">
        <v>64</v>
      </c>
      <c r="Y5652" s="273" t="s">
        <v>63</v>
      </c>
      <c r="Z5652" s="273" t="s">
        <v>252</v>
      </c>
      <c r="AA5652" s="273" t="s">
        <v>257</v>
      </c>
      <c r="AB5652" s="274">
        <v>44958</v>
      </c>
      <c r="AC5652" s="273">
        <v>11983</v>
      </c>
      <c r="AD5652" s="273">
        <v>22</v>
      </c>
      <c r="AE5652" s="273">
        <v>2.63</v>
      </c>
      <c r="AF5652" s="273" t="s">
        <v>90</v>
      </c>
      <c r="AG5652" s="273" t="s">
        <v>1690</v>
      </c>
      <c r="AH5652" s="273" t="s">
        <v>904</v>
      </c>
      <c r="AI5652" s="273" t="s">
        <v>199</v>
      </c>
      <c r="AJ5652" s="273" t="s">
        <v>200</v>
      </c>
      <c r="AK5652" s="273">
        <v>167955</v>
      </c>
      <c r="BV5652" s="336" t="s">
        <v>64</v>
      </c>
      <c r="BW5652" s="337" t="s">
        <v>75</v>
      </c>
      <c r="BX5652" s="337" t="s">
        <v>173</v>
      </c>
      <c r="BY5652" s="337" t="s">
        <v>173</v>
      </c>
      <c r="BZ5652" s="337" t="s">
        <v>110</v>
      </c>
      <c r="CA5652" s="337" t="s">
        <v>111</v>
      </c>
      <c r="CB5652" s="337" t="s">
        <v>117</v>
      </c>
      <c r="CC5652" s="337" t="s">
        <v>118</v>
      </c>
      <c r="CD5652" s="338">
        <v>5</v>
      </c>
      <c r="CE5652" s="335">
        <v>45108</v>
      </c>
      <c r="CF5652" s="337"/>
      <c r="CG5652" s="337"/>
      <c r="CH5652" s="337"/>
      <c r="CI5652" s="337" t="s">
        <v>104</v>
      </c>
      <c r="CJ5652" s="337"/>
      <c r="CK5652" s="337"/>
      <c r="CL5652" s="337"/>
      <c r="CM5652" s="337" t="s">
        <v>73</v>
      </c>
      <c r="CN5652" s="337">
        <v>3</v>
      </c>
    </row>
    <row r="5653" spans="4:92">
      <c r="D5653" s="273" t="s">
        <v>64</v>
      </c>
      <c r="E5653" s="273" t="s">
        <v>63</v>
      </c>
      <c r="F5653" s="273" t="s">
        <v>252</v>
      </c>
      <c r="G5653" s="273" t="s">
        <v>442</v>
      </c>
      <c r="H5653" s="274">
        <v>45200</v>
      </c>
      <c r="I5653" s="273">
        <v>14128</v>
      </c>
      <c r="J5653" s="273">
        <v>671</v>
      </c>
      <c r="K5653" s="273">
        <v>0</v>
      </c>
      <c r="L5653" s="273" t="s">
        <v>66</v>
      </c>
      <c r="M5653" s="273">
        <v>637.72015999999996</v>
      </c>
      <c r="N5653" s="273" t="s">
        <v>115</v>
      </c>
      <c r="W5653" s="273">
        <v>316998</v>
      </c>
      <c r="X5653" s="273" t="s">
        <v>64</v>
      </c>
      <c r="Y5653" s="273" t="s">
        <v>63</v>
      </c>
      <c r="Z5653" s="273" t="s">
        <v>252</v>
      </c>
      <c r="AA5653" s="273" t="s">
        <v>257</v>
      </c>
      <c r="AB5653" s="274">
        <v>44958</v>
      </c>
      <c r="AC5653" s="273">
        <v>11983</v>
      </c>
      <c r="AD5653" s="273">
        <v>22</v>
      </c>
      <c r="AE5653" s="273">
        <v>1.1100000000000001</v>
      </c>
      <c r="AF5653" s="273" t="s">
        <v>90</v>
      </c>
      <c r="AG5653" s="273" t="s">
        <v>887</v>
      </c>
      <c r="AH5653" s="273" t="s">
        <v>929</v>
      </c>
      <c r="AI5653" s="273" t="s">
        <v>123</v>
      </c>
      <c r="AJ5653" s="273" t="s">
        <v>200</v>
      </c>
      <c r="AK5653" s="273">
        <v>167961</v>
      </c>
      <c r="BV5653" s="279" t="s">
        <v>64</v>
      </c>
      <c r="BW5653" s="280" t="s">
        <v>75</v>
      </c>
      <c r="BX5653" s="280" t="s">
        <v>173</v>
      </c>
      <c r="BY5653" s="280" t="s">
        <v>173</v>
      </c>
      <c r="BZ5653" s="280" t="s">
        <v>110</v>
      </c>
      <c r="CA5653" s="280" t="s">
        <v>111</v>
      </c>
      <c r="CB5653" s="280" t="s">
        <v>112</v>
      </c>
      <c r="CC5653" s="280" t="s">
        <v>113</v>
      </c>
      <c r="CD5653" s="281">
        <v>4</v>
      </c>
      <c r="CE5653" s="277">
        <v>45108</v>
      </c>
      <c r="CF5653" s="280"/>
      <c r="CG5653" s="280"/>
      <c r="CH5653" s="280"/>
      <c r="CI5653" s="280" t="s">
        <v>80</v>
      </c>
      <c r="CJ5653" s="280"/>
      <c r="CK5653" s="280"/>
      <c r="CL5653" s="280"/>
      <c r="CM5653" s="280" t="s">
        <v>73</v>
      </c>
      <c r="CN5653" s="280">
        <v>3</v>
      </c>
    </row>
    <row r="5654" spans="4:92">
      <c r="D5654" s="273" t="s">
        <v>64</v>
      </c>
      <c r="E5654" s="273" t="s">
        <v>63</v>
      </c>
      <c r="F5654" s="273" t="s">
        <v>252</v>
      </c>
      <c r="G5654" s="273" t="s">
        <v>442</v>
      </c>
      <c r="H5654" s="274">
        <v>45231</v>
      </c>
      <c r="I5654" s="273">
        <v>14496</v>
      </c>
      <c r="J5654" s="273">
        <v>671</v>
      </c>
      <c r="K5654" s="273">
        <v>13911</v>
      </c>
      <c r="L5654" s="273" t="s">
        <v>66</v>
      </c>
      <c r="M5654" s="273">
        <v>1794.0885599999999</v>
      </c>
      <c r="N5654" s="273" t="s">
        <v>67</v>
      </c>
      <c r="P5654" s="273" t="s">
        <v>92</v>
      </c>
      <c r="Q5654" s="273" t="s">
        <v>69</v>
      </c>
      <c r="R5654" s="273" t="s">
        <v>70</v>
      </c>
      <c r="S5654" s="273" t="s">
        <v>834</v>
      </c>
      <c r="T5654" s="273" t="s">
        <v>835</v>
      </c>
      <c r="U5654" s="273" t="s">
        <v>73</v>
      </c>
      <c r="V5654" s="273" t="s">
        <v>836</v>
      </c>
      <c r="W5654" s="273">
        <v>317085</v>
      </c>
      <c r="X5654" s="273" t="s">
        <v>83</v>
      </c>
      <c r="Y5654" s="273" t="s">
        <v>63</v>
      </c>
      <c r="Z5654" s="273" t="s">
        <v>172</v>
      </c>
      <c r="AA5654" s="273" t="s">
        <v>487</v>
      </c>
      <c r="AB5654" s="274">
        <v>45200</v>
      </c>
      <c r="AC5654" s="273">
        <v>14114</v>
      </c>
      <c r="AD5654" s="273">
        <v>74</v>
      </c>
      <c r="AE5654" s="273">
        <v>8.7330000000000005</v>
      </c>
      <c r="AF5654" s="273" t="s">
        <v>90</v>
      </c>
      <c r="AG5654" s="273" t="s">
        <v>882</v>
      </c>
      <c r="AH5654" s="273" t="s">
        <v>1119</v>
      </c>
      <c r="AI5654" s="273" t="s">
        <v>123</v>
      </c>
      <c r="AJ5654" s="273" t="s">
        <v>214</v>
      </c>
      <c r="AK5654" s="273">
        <v>258339</v>
      </c>
      <c r="BV5654" s="336" t="s">
        <v>64</v>
      </c>
      <c r="BW5654" s="337" t="s">
        <v>75</v>
      </c>
      <c r="BX5654" s="337" t="s">
        <v>173</v>
      </c>
      <c r="BY5654" s="337" t="s">
        <v>173</v>
      </c>
      <c r="BZ5654" s="337" t="s">
        <v>86</v>
      </c>
      <c r="CA5654" s="337" t="s">
        <v>87</v>
      </c>
      <c r="CB5654" s="337" t="s">
        <v>101</v>
      </c>
      <c r="CC5654" s="337" t="s">
        <v>102</v>
      </c>
      <c r="CD5654" s="338">
        <v>4</v>
      </c>
      <c r="CE5654" s="335">
        <v>45108</v>
      </c>
      <c r="CF5654" s="337">
        <v>16369.64</v>
      </c>
      <c r="CG5654" s="337" t="s">
        <v>1495</v>
      </c>
      <c r="CH5654" s="337">
        <v>2353.1357499999999</v>
      </c>
      <c r="CI5654" s="337" t="s">
        <v>104</v>
      </c>
      <c r="CJ5654" s="337"/>
      <c r="CK5654" s="337"/>
      <c r="CL5654" s="337" t="s">
        <v>2153</v>
      </c>
      <c r="CM5654" s="337" t="s">
        <v>73</v>
      </c>
      <c r="CN5654" s="337">
        <v>3</v>
      </c>
    </row>
    <row r="5655" spans="4:92">
      <c r="D5655" s="273" t="s">
        <v>64</v>
      </c>
      <c r="E5655" s="273" t="s">
        <v>63</v>
      </c>
      <c r="F5655" s="273" t="s">
        <v>252</v>
      </c>
      <c r="G5655" s="273" t="s">
        <v>442</v>
      </c>
      <c r="H5655" s="274">
        <v>45231</v>
      </c>
      <c r="I5655" s="273">
        <v>14496</v>
      </c>
      <c r="J5655" s="273">
        <v>671</v>
      </c>
      <c r="K5655" s="273">
        <v>19986</v>
      </c>
      <c r="L5655" s="273" t="s">
        <v>66</v>
      </c>
      <c r="M5655" s="273">
        <v>3530.1552000000001</v>
      </c>
      <c r="N5655" s="273" t="s">
        <v>67</v>
      </c>
      <c r="P5655" s="273" t="s">
        <v>1011</v>
      </c>
      <c r="Q5655" s="273" t="s">
        <v>69</v>
      </c>
      <c r="R5655" s="273" t="s">
        <v>70</v>
      </c>
      <c r="S5655" s="273" t="s">
        <v>1041</v>
      </c>
      <c r="T5655" s="273" t="s">
        <v>1042</v>
      </c>
      <c r="U5655" s="273" t="s">
        <v>73</v>
      </c>
      <c r="V5655" s="273" t="s">
        <v>1043</v>
      </c>
      <c r="W5655" s="273">
        <v>317101</v>
      </c>
      <c r="X5655" s="273" t="s">
        <v>83</v>
      </c>
      <c r="Y5655" s="273" t="s">
        <v>63</v>
      </c>
      <c r="Z5655" s="273" t="s">
        <v>172</v>
      </c>
      <c r="AA5655" s="273" t="s">
        <v>487</v>
      </c>
      <c r="AB5655" s="274">
        <v>45200</v>
      </c>
      <c r="AC5655" s="273">
        <v>14114</v>
      </c>
      <c r="AD5655" s="273">
        <v>74</v>
      </c>
      <c r="AE5655" s="273">
        <v>7</v>
      </c>
      <c r="AF5655" s="273" t="s">
        <v>90</v>
      </c>
      <c r="AH5655" s="273" t="s">
        <v>1096</v>
      </c>
      <c r="AI5655" s="273" t="s">
        <v>123</v>
      </c>
      <c r="AJ5655" s="273" t="s">
        <v>716</v>
      </c>
      <c r="AK5655" s="273">
        <v>258345</v>
      </c>
      <c r="BV5655" s="279" t="s">
        <v>64</v>
      </c>
      <c r="BW5655" s="280" t="s">
        <v>75</v>
      </c>
      <c r="BX5655" s="280" t="s">
        <v>173</v>
      </c>
      <c r="BY5655" s="280" t="s">
        <v>173</v>
      </c>
      <c r="BZ5655" s="280" t="s">
        <v>86</v>
      </c>
      <c r="CA5655" s="280" t="s">
        <v>87</v>
      </c>
      <c r="CB5655" s="280" t="s">
        <v>101</v>
      </c>
      <c r="CC5655" s="280" t="s">
        <v>102</v>
      </c>
      <c r="CD5655" s="281">
        <v>4</v>
      </c>
      <c r="CE5655" s="277">
        <v>45108</v>
      </c>
      <c r="CF5655" s="280">
        <v>3608.64</v>
      </c>
      <c r="CG5655" s="280" t="s">
        <v>1495</v>
      </c>
      <c r="CH5655" s="280">
        <v>518.74199999999996</v>
      </c>
      <c r="CI5655" s="280" t="s">
        <v>104</v>
      </c>
      <c r="CJ5655" s="280"/>
      <c r="CK5655" s="280"/>
      <c r="CL5655" s="280" t="s">
        <v>2153</v>
      </c>
      <c r="CM5655" s="280" t="s">
        <v>73</v>
      </c>
      <c r="CN5655" s="280">
        <v>3</v>
      </c>
    </row>
    <row r="5656" spans="4:92">
      <c r="D5656" s="273" t="s">
        <v>64</v>
      </c>
      <c r="E5656" s="273" t="s">
        <v>63</v>
      </c>
      <c r="F5656" s="273" t="s">
        <v>252</v>
      </c>
      <c r="G5656" s="273" t="s">
        <v>442</v>
      </c>
      <c r="H5656" s="274">
        <v>45231</v>
      </c>
      <c r="I5656" s="273">
        <v>14496</v>
      </c>
      <c r="J5656" s="273">
        <v>671</v>
      </c>
      <c r="K5656" s="273">
        <v>13618</v>
      </c>
      <c r="L5656" s="273" t="s">
        <v>66</v>
      </c>
      <c r="M5656" s="273">
        <v>1918.17472</v>
      </c>
      <c r="N5656" s="273" t="s">
        <v>67</v>
      </c>
      <c r="P5656" s="273" t="s">
        <v>92</v>
      </c>
      <c r="Q5656" s="273" t="s">
        <v>69</v>
      </c>
      <c r="R5656" s="273" t="s">
        <v>70</v>
      </c>
      <c r="S5656" s="273" t="s">
        <v>71</v>
      </c>
      <c r="T5656" s="273" t="s">
        <v>72</v>
      </c>
      <c r="U5656" s="273" t="s">
        <v>73</v>
      </c>
      <c r="V5656" s="273" t="s">
        <v>74</v>
      </c>
      <c r="W5656" s="273">
        <v>317118</v>
      </c>
      <c r="X5656" s="273" t="s">
        <v>83</v>
      </c>
      <c r="Y5656" s="273" t="s">
        <v>63</v>
      </c>
      <c r="Z5656" s="273" t="s">
        <v>172</v>
      </c>
      <c r="AA5656" s="273" t="s">
        <v>487</v>
      </c>
      <c r="AB5656" s="274">
        <v>45200</v>
      </c>
      <c r="AC5656" s="273">
        <v>14114</v>
      </c>
      <c r="AD5656" s="273">
        <v>74</v>
      </c>
      <c r="AE5656" s="273">
        <v>7.5179999999999998</v>
      </c>
      <c r="AF5656" s="273" t="s">
        <v>90</v>
      </c>
      <c r="AG5656" s="273" t="s">
        <v>887</v>
      </c>
      <c r="AH5656" s="273" t="s">
        <v>1194</v>
      </c>
      <c r="AI5656" s="273" t="s">
        <v>123</v>
      </c>
      <c r="AJ5656" s="273" t="s">
        <v>200</v>
      </c>
      <c r="AK5656" s="273">
        <v>258351</v>
      </c>
      <c r="BV5656" s="336" t="s">
        <v>64</v>
      </c>
      <c r="BW5656" s="337" t="s">
        <v>75</v>
      </c>
      <c r="BX5656" s="337" t="s">
        <v>173</v>
      </c>
      <c r="BY5656" s="337" t="s">
        <v>173</v>
      </c>
      <c r="BZ5656" s="337" t="s">
        <v>86</v>
      </c>
      <c r="CA5656" s="337" t="s">
        <v>87</v>
      </c>
      <c r="CB5656" s="337" t="s">
        <v>101</v>
      </c>
      <c r="CC5656" s="337" t="s">
        <v>102</v>
      </c>
      <c r="CD5656" s="338">
        <v>4</v>
      </c>
      <c r="CE5656" s="335">
        <v>45108</v>
      </c>
      <c r="CF5656" s="337">
        <v>66665.759999999995</v>
      </c>
      <c r="CG5656" s="337" t="s">
        <v>1495</v>
      </c>
      <c r="CH5656" s="337">
        <v>9583.2029999999995</v>
      </c>
      <c r="CI5656" s="337" t="s">
        <v>104</v>
      </c>
      <c r="CJ5656" s="337"/>
      <c r="CK5656" s="337"/>
      <c r="CL5656" s="337" t="s">
        <v>2153</v>
      </c>
      <c r="CM5656" s="337" t="s">
        <v>73</v>
      </c>
      <c r="CN5656" s="337">
        <v>3</v>
      </c>
    </row>
    <row r="5657" spans="4:92">
      <c r="D5657" s="273" t="s">
        <v>64</v>
      </c>
      <c r="E5657" s="273" t="s">
        <v>63</v>
      </c>
      <c r="F5657" s="273" t="s">
        <v>252</v>
      </c>
      <c r="G5657" s="273" t="s">
        <v>591</v>
      </c>
      <c r="H5657" s="274">
        <v>45078</v>
      </c>
      <c r="I5657" s="273">
        <v>12642</v>
      </c>
      <c r="J5657" s="273">
        <v>853</v>
      </c>
      <c r="W5657" s="273">
        <v>244391</v>
      </c>
      <c r="X5657" s="273" t="s">
        <v>83</v>
      </c>
      <c r="Y5657" s="273" t="s">
        <v>63</v>
      </c>
      <c r="Z5657" s="273" t="s">
        <v>172</v>
      </c>
      <c r="AA5657" s="273" t="s">
        <v>487</v>
      </c>
      <c r="AB5657" s="274">
        <v>45200</v>
      </c>
      <c r="AC5657" s="273">
        <v>14114</v>
      </c>
      <c r="AD5657" s="273">
        <v>74</v>
      </c>
      <c r="AE5657" s="273">
        <v>3.42</v>
      </c>
      <c r="AF5657" s="273" t="s">
        <v>90</v>
      </c>
      <c r="AG5657" s="273" t="s">
        <v>795</v>
      </c>
      <c r="AH5657" s="273" t="s">
        <v>1354</v>
      </c>
      <c r="AI5657" s="273" t="s">
        <v>123</v>
      </c>
      <c r="AJ5657" s="273" t="s">
        <v>200</v>
      </c>
      <c r="AK5657" s="273">
        <v>258357</v>
      </c>
      <c r="BV5657" s="279" t="s">
        <v>64</v>
      </c>
      <c r="BW5657" s="280" t="s">
        <v>75</v>
      </c>
      <c r="BX5657" s="280" t="s">
        <v>173</v>
      </c>
      <c r="BY5657" s="280" t="s">
        <v>173</v>
      </c>
      <c r="BZ5657" s="280" t="s">
        <v>86</v>
      </c>
      <c r="CA5657" s="280" t="s">
        <v>87</v>
      </c>
      <c r="CB5657" s="280" t="s">
        <v>88</v>
      </c>
      <c r="CC5657" s="280" t="s">
        <v>89</v>
      </c>
      <c r="CD5657" s="281">
        <v>3</v>
      </c>
      <c r="CE5657" s="277">
        <v>45108</v>
      </c>
      <c r="CF5657" s="280">
        <v>6154</v>
      </c>
      <c r="CG5657" s="280" t="s">
        <v>90</v>
      </c>
      <c r="CH5657" s="280">
        <v>6154</v>
      </c>
      <c r="CI5657" s="280" t="s">
        <v>80</v>
      </c>
      <c r="CJ5657" s="280"/>
      <c r="CK5657" s="280"/>
      <c r="CL5657" s="280" t="s">
        <v>2154</v>
      </c>
      <c r="CM5657" s="280" t="s">
        <v>73</v>
      </c>
      <c r="CN5657" s="280">
        <v>3</v>
      </c>
    </row>
    <row r="5658" spans="4:92">
      <c r="D5658" s="273" t="s">
        <v>64</v>
      </c>
      <c r="E5658" s="273" t="s">
        <v>63</v>
      </c>
      <c r="F5658" s="273" t="s">
        <v>252</v>
      </c>
      <c r="G5658" s="273" t="s">
        <v>591</v>
      </c>
      <c r="H5658" s="274">
        <v>45078</v>
      </c>
      <c r="I5658" s="273">
        <v>12642</v>
      </c>
      <c r="J5658" s="273">
        <v>853</v>
      </c>
      <c r="K5658" s="273">
        <v>0</v>
      </c>
      <c r="L5658" s="273" t="s">
        <v>66</v>
      </c>
      <c r="N5658" s="273" t="s">
        <v>107</v>
      </c>
      <c r="W5658" s="273">
        <v>244416</v>
      </c>
      <c r="X5658" s="273" t="s">
        <v>83</v>
      </c>
      <c r="Y5658" s="273" t="s">
        <v>63</v>
      </c>
      <c r="Z5658" s="273" t="s">
        <v>172</v>
      </c>
      <c r="AA5658" s="273" t="s">
        <v>487</v>
      </c>
      <c r="AB5658" s="274">
        <v>45200</v>
      </c>
      <c r="AC5658" s="273">
        <v>14114</v>
      </c>
      <c r="AD5658" s="273">
        <v>74</v>
      </c>
      <c r="AE5658" s="273">
        <v>3.488</v>
      </c>
      <c r="AF5658" s="273" t="s">
        <v>90</v>
      </c>
      <c r="AG5658" s="273" t="s">
        <v>884</v>
      </c>
      <c r="AH5658" s="273" t="s">
        <v>1195</v>
      </c>
      <c r="AI5658" s="273" t="s">
        <v>123</v>
      </c>
      <c r="AJ5658" s="273" t="s">
        <v>200</v>
      </c>
      <c r="AK5658" s="273">
        <v>258363</v>
      </c>
      <c r="BV5658" s="336" t="s">
        <v>64</v>
      </c>
      <c r="BW5658" s="337" t="s">
        <v>75</v>
      </c>
      <c r="BX5658" s="337" t="s">
        <v>173</v>
      </c>
      <c r="BY5658" s="337" t="s">
        <v>173</v>
      </c>
      <c r="BZ5658" s="337" t="s">
        <v>86</v>
      </c>
      <c r="CA5658" s="337" t="s">
        <v>87</v>
      </c>
      <c r="CB5658" s="337" t="s">
        <v>88</v>
      </c>
      <c r="CC5658" s="337" t="s">
        <v>89</v>
      </c>
      <c r="CD5658" s="338">
        <v>3</v>
      </c>
      <c r="CE5658" s="335">
        <v>45108</v>
      </c>
      <c r="CF5658" s="337">
        <v>19841</v>
      </c>
      <c r="CG5658" s="337" t="s">
        <v>90</v>
      </c>
      <c r="CH5658" s="337">
        <v>19841</v>
      </c>
      <c r="CI5658" s="337" t="s">
        <v>80</v>
      </c>
      <c r="CJ5658" s="337"/>
      <c r="CK5658" s="337"/>
      <c r="CL5658" s="337" t="s">
        <v>2154</v>
      </c>
      <c r="CM5658" s="337" t="s">
        <v>73</v>
      </c>
      <c r="CN5658" s="337">
        <v>3</v>
      </c>
    </row>
    <row r="5659" spans="4:92">
      <c r="D5659" s="273" t="s">
        <v>64</v>
      </c>
      <c r="E5659" s="273" t="s">
        <v>63</v>
      </c>
      <c r="F5659" s="273" t="s">
        <v>252</v>
      </c>
      <c r="G5659" s="273" t="s">
        <v>591</v>
      </c>
      <c r="H5659" s="274">
        <v>45078</v>
      </c>
      <c r="I5659" s="273">
        <v>12642</v>
      </c>
      <c r="J5659" s="273">
        <v>853</v>
      </c>
      <c r="K5659" s="273">
        <v>3680</v>
      </c>
      <c r="L5659" s="273" t="s">
        <v>66</v>
      </c>
      <c r="M5659" s="273">
        <v>907.34951999999998</v>
      </c>
      <c r="N5659" s="273" t="s">
        <v>115</v>
      </c>
      <c r="W5659" s="273">
        <v>244415</v>
      </c>
      <c r="X5659" s="273" t="s">
        <v>83</v>
      </c>
      <c r="Y5659" s="273" t="s">
        <v>63</v>
      </c>
      <c r="Z5659" s="273" t="s">
        <v>172</v>
      </c>
      <c r="AA5659" s="273" t="s">
        <v>487</v>
      </c>
      <c r="AB5659" s="274">
        <v>45200</v>
      </c>
      <c r="AC5659" s="273">
        <v>14114</v>
      </c>
      <c r="AD5659" s="273">
        <v>74</v>
      </c>
      <c r="AE5659" s="273">
        <v>21.715</v>
      </c>
      <c r="AF5659" s="273" t="s">
        <v>90</v>
      </c>
      <c r="AG5659" s="273" t="s">
        <v>798</v>
      </c>
      <c r="AH5659" s="273" t="s">
        <v>1412</v>
      </c>
      <c r="AI5659" s="273" t="s">
        <v>123</v>
      </c>
      <c r="AJ5659" s="273" t="s">
        <v>200</v>
      </c>
      <c r="AK5659" s="273">
        <v>258369</v>
      </c>
      <c r="BV5659" s="279" t="s">
        <v>64</v>
      </c>
      <c r="BW5659" s="280" t="s">
        <v>75</v>
      </c>
      <c r="BX5659" s="280" t="s">
        <v>173</v>
      </c>
      <c r="BY5659" s="280" t="s">
        <v>173</v>
      </c>
      <c r="BZ5659" s="280" t="s">
        <v>86</v>
      </c>
      <c r="CA5659" s="280" t="s">
        <v>87</v>
      </c>
      <c r="CB5659" s="280" t="s">
        <v>88</v>
      </c>
      <c r="CC5659" s="280" t="s">
        <v>89</v>
      </c>
      <c r="CD5659" s="281">
        <v>3</v>
      </c>
      <c r="CE5659" s="277">
        <v>45108</v>
      </c>
      <c r="CF5659" s="280">
        <v>1074</v>
      </c>
      <c r="CG5659" s="280" t="s">
        <v>90</v>
      </c>
      <c r="CH5659" s="280">
        <v>1074</v>
      </c>
      <c r="CI5659" s="280" t="s">
        <v>80</v>
      </c>
      <c r="CJ5659" s="280"/>
      <c r="CK5659" s="280"/>
      <c r="CL5659" s="280" t="s">
        <v>2154</v>
      </c>
      <c r="CM5659" s="280" t="s">
        <v>73</v>
      </c>
      <c r="CN5659" s="280">
        <v>3</v>
      </c>
    </row>
    <row r="5660" spans="4:92">
      <c r="D5660" s="273" t="s">
        <v>64</v>
      </c>
      <c r="E5660" s="273" t="s">
        <v>63</v>
      </c>
      <c r="F5660" s="273" t="s">
        <v>252</v>
      </c>
      <c r="G5660" s="273" t="s">
        <v>591</v>
      </c>
      <c r="H5660" s="274">
        <v>45108</v>
      </c>
      <c r="I5660" s="273">
        <v>12911</v>
      </c>
      <c r="J5660" s="273">
        <v>853</v>
      </c>
      <c r="W5660" s="273">
        <v>248315</v>
      </c>
      <c r="X5660" s="273" t="s">
        <v>83</v>
      </c>
      <c r="Y5660" s="273" t="s">
        <v>63</v>
      </c>
      <c r="Z5660" s="273" t="s">
        <v>172</v>
      </c>
      <c r="AA5660" s="273" t="s">
        <v>487</v>
      </c>
      <c r="AB5660" s="274">
        <v>45200</v>
      </c>
      <c r="AC5660" s="273">
        <v>14114</v>
      </c>
      <c r="AD5660" s="273">
        <v>74</v>
      </c>
      <c r="AE5660" s="273">
        <v>1.41</v>
      </c>
      <c r="AF5660" s="273" t="s">
        <v>90</v>
      </c>
      <c r="AH5660" s="273" t="s">
        <v>1318</v>
      </c>
      <c r="AI5660" s="273" t="s">
        <v>123</v>
      </c>
      <c r="AJ5660" s="273" t="s">
        <v>200</v>
      </c>
      <c r="AK5660" s="273">
        <v>258375</v>
      </c>
      <c r="BV5660" s="336" t="s">
        <v>64</v>
      </c>
      <c r="BW5660" s="337" t="s">
        <v>75</v>
      </c>
      <c r="BX5660" s="337" t="s">
        <v>173</v>
      </c>
      <c r="BY5660" s="337" t="s">
        <v>173</v>
      </c>
      <c r="BZ5660" s="337" t="s">
        <v>86</v>
      </c>
      <c r="CA5660" s="337" t="s">
        <v>87</v>
      </c>
      <c r="CB5660" s="337" t="s">
        <v>88</v>
      </c>
      <c r="CC5660" s="337" t="s">
        <v>89</v>
      </c>
      <c r="CD5660" s="338">
        <v>3</v>
      </c>
      <c r="CE5660" s="335">
        <v>45139</v>
      </c>
      <c r="CF5660" s="337">
        <v>6336</v>
      </c>
      <c r="CG5660" s="337" t="s">
        <v>90</v>
      </c>
      <c r="CH5660" s="337">
        <v>6336</v>
      </c>
      <c r="CI5660" s="337" t="s">
        <v>80</v>
      </c>
      <c r="CJ5660" s="337"/>
      <c r="CK5660" s="337"/>
      <c r="CL5660" s="337" t="s">
        <v>2154</v>
      </c>
      <c r="CM5660" s="337" t="s">
        <v>73</v>
      </c>
      <c r="CN5660" s="337">
        <v>3</v>
      </c>
    </row>
    <row r="5661" spans="4:92">
      <c r="D5661" s="273" t="s">
        <v>64</v>
      </c>
      <c r="E5661" s="273" t="s">
        <v>63</v>
      </c>
      <c r="F5661" s="273" t="s">
        <v>252</v>
      </c>
      <c r="G5661" s="273" t="s">
        <v>591</v>
      </c>
      <c r="H5661" s="274">
        <v>45108</v>
      </c>
      <c r="I5661" s="273">
        <v>12911</v>
      </c>
      <c r="J5661" s="273">
        <v>853</v>
      </c>
      <c r="K5661" s="273">
        <v>0</v>
      </c>
      <c r="L5661" s="273" t="s">
        <v>66</v>
      </c>
      <c r="N5661" s="273" t="s">
        <v>107</v>
      </c>
      <c r="W5661" s="273">
        <v>248340</v>
      </c>
      <c r="X5661" s="273" t="s">
        <v>83</v>
      </c>
      <c r="Y5661" s="273" t="s">
        <v>63</v>
      </c>
      <c r="Z5661" s="273" t="s">
        <v>172</v>
      </c>
      <c r="AA5661" s="273" t="s">
        <v>487</v>
      </c>
      <c r="AB5661" s="274">
        <v>45200</v>
      </c>
      <c r="AC5661" s="273">
        <v>14114</v>
      </c>
      <c r="AD5661" s="273">
        <v>74</v>
      </c>
      <c r="AE5661" s="273">
        <v>1.032</v>
      </c>
      <c r="AF5661" s="273" t="s">
        <v>90</v>
      </c>
      <c r="AH5661" s="273" t="s">
        <v>1319</v>
      </c>
      <c r="AI5661" s="273" t="s">
        <v>123</v>
      </c>
      <c r="AJ5661" s="273" t="s">
        <v>200</v>
      </c>
      <c r="AK5661" s="273">
        <v>258381</v>
      </c>
      <c r="BV5661" s="279" t="s">
        <v>64</v>
      </c>
      <c r="BW5661" s="280" t="s">
        <v>75</v>
      </c>
      <c r="BX5661" s="280" t="s">
        <v>173</v>
      </c>
      <c r="BY5661" s="280" t="s">
        <v>173</v>
      </c>
      <c r="BZ5661" s="280" t="s">
        <v>86</v>
      </c>
      <c r="CA5661" s="280" t="s">
        <v>87</v>
      </c>
      <c r="CB5661" s="280" t="s">
        <v>88</v>
      </c>
      <c r="CC5661" s="280" t="s">
        <v>89</v>
      </c>
      <c r="CD5661" s="281">
        <v>3</v>
      </c>
      <c r="CE5661" s="277">
        <v>45139</v>
      </c>
      <c r="CF5661" s="280">
        <v>22490</v>
      </c>
      <c r="CG5661" s="280" t="s">
        <v>90</v>
      </c>
      <c r="CH5661" s="280">
        <v>22490</v>
      </c>
      <c r="CI5661" s="280" t="s">
        <v>80</v>
      </c>
      <c r="CJ5661" s="280"/>
      <c r="CK5661" s="280"/>
      <c r="CL5661" s="280" t="s">
        <v>2154</v>
      </c>
      <c r="CM5661" s="280" t="s">
        <v>73</v>
      </c>
      <c r="CN5661" s="280">
        <v>3</v>
      </c>
    </row>
    <row r="5662" spans="4:92">
      <c r="D5662" s="273" t="s">
        <v>64</v>
      </c>
      <c r="E5662" s="273" t="s">
        <v>63</v>
      </c>
      <c r="F5662" s="273" t="s">
        <v>252</v>
      </c>
      <c r="G5662" s="273" t="s">
        <v>591</v>
      </c>
      <c r="H5662" s="274">
        <v>45108</v>
      </c>
      <c r="I5662" s="273">
        <v>12911</v>
      </c>
      <c r="J5662" s="273">
        <v>853</v>
      </c>
      <c r="K5662" s="273">
        <v>5480</v>
      </c>
      <c r="L5662" s="273" t="s">
        <v>66</v>
      </c>
      <c r="M5662" s="273">
        <v>1222.5303200000001</v>
      </c>
      <c r="N5662" s="273" t="s">
        <v>115</v>
      </c>
      <c r="W5662" s="273">
        <v>248339</v>
      </c>
      <c r="X5662" s="273" t="s">
        <v>83</v>
      </c>
      <c r="Y5662" s="273" t="s">
        <v>63</v>
      </c>
      <c r="Z5662" s="273" t="s">
        <v>172</v>
      </c>
      <c r="AA5662" s="273" t="s">
        <v>487</v>
      </c>
      <c r="AB5662" s="274">
        <v>45200</v>
      </c>
      <c r="AC5662" s="273">
        <v>14114</v>
      </c>
      <c r="AD5662" s="273">
        <v>74</v>
      </c>
      <c r="AE5662" s="273">
        <v>8</v>
      </c>
      <c r="AF5662" s="273" t="s">
        <v>90</v>
      </c>
      <c r="AG5662" s="273" t="s">
        <v>703</v>
      </c>
      <c r="AH5662" s="273" t="s">
        <v>1302</v>
      </c>
      <c r="AI5662" s="273" t="s">
        <v>123</v>
      </c>
      <c r="AJ5662" s="273" t="s">
        <v>124</v>
      </c>
      <c r="AK5662" s="273">
        <v>258386</v>
      </c>
      <c r="BV5662" s="336" t="s">
        <v>64</v>
      </c>
      <c r="BW5662" s="337" t="s">
        <v>75</v>
      </c>
      <c r="BX5662" s="337" t="s">
        <v>173</v>
      </c>
      <c r="BY5662" s="337" t="s">
        <v>173</v>
      </c>
      <c r="BZ5662" s="337" t="s">
        <v>86</v>
      </c>
      <c r="CA5662" s="337" t="s">
        <v>87</v>
      </c>
      <c r="CB5662" s="337" t="s">
        <v>88</v>
      </c>
      <c r="CC5662" s="337" t="s">
        <v>89</v>
      </c>
      <c r="CD5662" s="338">
        <v>3</v>
      </c>
      <c r="CE5662" s="335">
        <v>45139</v>
      </c>
      <c r="CF5662" s="337">
        <v>1914</v>
      </c>
      <c r="CG5662" s="337" t="s">
        <v>90</v>
      </c>
      <c r="CH5662" s="337">
        <v>1914</v>
      </c>
      <c r="CI5662" s="337" t="s">
        <v>80</v>
      </c>
      <c r="CJ5662" s="337"/>
      <c r="CK5662" s="337"/>
      <c r="CL5662" s="337" t="s">
        <v>2154</v>
      </c>
      <c r="CM5662" s="337" t="s">
        <v>73</v>
      </c>
      <c r="CN5662" s="337">
        <v>3</v>
      </c>
    </row>
    <row r="5663" spans="4:92">
      <c r="D5663" s="273" t="s">
        <v>64</v>
      </c>
      <c r="E5663" s="273" t="s">
        <v>63</v>
      </c>
      <c r="F5663" s="273" t="s">
        <v>252</v>
      </c>
      <c r="G5663" s="273" t="s">
        <v>591</v>
      </c>
      <c r="H5663" s="274">
        <v>45139</v>
      </c>
      <c r="I5663" s="273">
        <v>13588</v>
      </c>
      <c r="J5663" s="273">
        <v>853</v>
      </c>
      <c r="W5663" s="273">
        <v>248344</v>
      </c>
      <c r="X5663" s="273" t="s">
        <v>83</v>
      </c>
      <c r="Y5663" s="273" t="s">
        <v>63</v>
      </c>
      <c r="Z5663" s="273" t="s">
        <v>172</v>
      </c>
      <c r="AA5663" s="273" t="s">
        <v>487</v>
      </c>
      <c r="AB5663" s="274">
        <v>45200</v>
      </c>
      <c r="AC5663" s="273">
        <v>14114</v>
      </c>
      <c r="AD5663" s="273">
        <v>74</v>
      </c>
      <c r="AE5663" s="273">
        <v>0</v>
      </c>
      <c r="AF5663" s="273" t="s">
        <v>90</v>
      </c>
      <c r="AG5663" s="273" t="s">
        <v>837</v>
      </c>
      <c r="AH5663" s="273" t="s">
        <v>223</v>
      </c>
      <c r="AI5663" s="273" t="s">
        <v>199</v>
      </c>
      <c r="AJ5663" s="273" t="s">
        <v>200</v>
      </c>
      <c r="AK5663" s="273">
        <v>258392</v>
      </c>
      <c r="BV5663" s="279" t="s">
        <v>64</v>
      </c>
      <c r="BW5663" s="280" t="s">
        <v>75</v>
      </c>
      <c r="BX5663" s="280" t="s">
        <v>173</v>
      </c>
      <c r="BY5663" s="280" t="s">
        <v>173</v>
      </c>
      <c r="BZ5663" s="280" t="s">
        <v>86</v>
      </c>
      <c r="CA5663" s="280" t="s">
        <v>87</v>
      </c>
      <c r="CB5663" s="280" t="s">
        <v>101</v>
      </c>
      <c r="CC5663" s="280" t="s">
        <v>102</v>
      </c>
      <c r="CD5663" s="281">
        <v>4</v>
      </c>
      <c r="CE5663" s="277">
        <v>45139</v>
      </c>
      <c r="CF5663" s="280">
        <v>16853.759999999998</v>
      </c>
      <c r="CG5663" s="280" t="s">
        <v>1495</v>
      </c>
      <c r="CH5663" s="280">
        <v>2422.7280000000001</v>
      </c>
      <c r="CI5663" s="280" t="s">
        <v>104</v>
      </c>
      <c r="CJ5663" s="280"/>
      <c r="CK5663" s="280"/>
      <c r="CL5663" s="280" t="s">
        <v>2153</v>
      </c>
      <c r="CM5663" s="280" t="s">
        <v>73</v>
      </c>
      <c r="CN5663" s="280">
        <v>3</v>
      </c>
    </row>
    <row r="5664" spans="4:92">
      <c r="D5664" s="273" t="s">
        <v>64</v>
      </c>
      <c r="E5664" s="273" t="s">
        <v>63</v>
      </c>
      <c r="F5664" s="273" t="s">
        <v>252</v>
      </c>
      <c r="G5664" s="273" t="s">
        <v>591</v>
      </c>
      <c r="H5664" s="274">
        <v>45139</v>
      </c>
      <c r="I5664" s="273">
        <v>13588</v>
      </c>
      <c r="J5664" s="273">
        <v>853</v>
      </c>
      <c r="K5664" s="273">
        <v>0</v>
      </c>
      <c r="L5664" s="273" t="s">
        <v>66</v>
      </c>
      <c r="N5664" s="273" t="s">
        <v>107</v>
      </c>
      <c r="W5664" s="273">
        <v>248369</v>
      </c>
      <c r="X5664" s="273" t="s">
        <v>83</v>
      </c>
      <c r="Y5664" s="273" t="s">
        <v>63</v>
      </c>
      <c r="Z5664" s="273" t="s">
        <v>172</v>
      </c>
      <c r="AA5664" s="273" t="s">
        <v>487</v>
      </c>
      <c r="AB5664" s="274">
        <v>45200</v>
      </c>
      <c r="AC5664" s="273">
        <v>14114</v>
      </c>
      <c r="AD5664" s="273">
        <v>74</v>
      </c>
      <c r="AE5664" s="273">
        <v>0.28199999999999997</v>
      </c>
      <c r="AF5664" s="273" t="s">
        <v>90</v>
      </c>
      <c r="AG5664" s="273" t="s">
        <v>995</v>
      </c>
      <c r="AH5664" s="273" t="s">
        <v>1321</v>
      </c>
      <c r="AI5664" s="273" t="s">
        <v>199</v>
      </c>
      <c r="AJ5664" s="273" t="s">
        <v>200</v>
      </c>
      <c r="AK5664" s="273">
        <v>258398</v>
      </c>
      <c r="BV5664" s="336" t="s">
        <v>64</v>
      </c>
      <c r="BW5664" s="337" t="s">
        <v>75</v>
      </c>
      <c r="BX5664" s="337" t="s">
        <v>173</v>
      </c>
      <c r="BY5664" s="337" t="s">
        <v>173</v>
      </c>
      <c r="BZ5664" s="337" t="s">
        <v>86</v>
      </c>
      <c r="CA5664" s="337" t="s">
        <v>87</v>
      </c>
      <c r="CB5664" s="337" t="s">
        <v>101</v>
      </c>
      <c r="CC5664" s="337" t="s">
        <v>102</v>
      </c>
      <c r="CD5664" s="338">
        <v>4</v>
      </c>
      <c r="CE5664" s="335">
        <v>45139</v>
      </c>
      <c r="CF5664" s="337">
        <v>75566.399999999994</v>
      </c>
      <c r="CG5664" s="337" t="s">
        <v>1495</v>
      </c>
      <c r="CH5664" s="337">
        <v>10862.67</v>
      </c>
      <c r="CI5664" s="337" t="s">
        <v>104</v>
      </c>
      <c r="CJ5664" s="337"/>
      <c r="CK5664" s="337"/>
      <c r="CL5664" s="337" t="s">
        <v>2153</v>
      </c>
      <c r="CM5664" s="337" t="s">
        <v>73</v>
      </c>
      <c r="CN5664" s="337">
        <v>3</v>
      </c>
    </row>
    <row r="5665" spans="4:92">
      <c r="D5665" s="273" t="s">
        <v>64</v>
      </c>
      <c r="E5665" s="273" t="s">
        <v>63</v>
      </c>
      <c r="F5665" s="273" t="s">
        <v>252</v>
      </c>
      <c r="G5665" s="273" t="s">
        <v>591</v>
      </c>
      <c r="H5665" s="274">
        <v>45139</v>
      </c>
      <c r="I5665" s="273">
        <v>13588</v>
      </c>
      <c r="J5665" s="273">
        <v>853</v>
      </c>
      <c r="K5665" s="273">
        <v>5280</v>
      </c>
      <c r="L5665" s="273" t="s">
        <v>66</v>
      </c>
      <c r="M5665" s="273">
        <v>1203.3850399999999</v>
      </c>
      <c r="N5665" s="273" t="s">
        <v>115</v>
      </c>
      <c r="W5665" s="273">
        <v>248368</v>
      </c>
      <c r="X5665" s="273" t="s">
        <v>83</v>
      </c>
      <c r="Y5665" s="273" t="s">
        <v>63</v>
      </c>
      <c r="Z5665" s="273" t="s">
        <v>172</v>
      </c>
      <c r="AA5665" s="273" t="s">
        <v>487</v>
      </c>
      <c r="AB5665" s="274">
        <v>45200</v>
      </c>
      <c r="AC5665" s="273">
        <v>14114</v>
      </c>
      <c r="AD5665" s="273">
        <v>74</v>
      </c>
      <c r="AE5665" s="273">
        <v>0.27800000000000002</v>
      </c>
      <c r="AF5665" s="273" t="s">
        <v>90</v>
      </c>
      <c r="AG5665" s="273" t="s">
        <v>1015</v>
      </c>
      <c r="AH5665" s="273" t="s">
        <v>1311</v>
      </c>
      <c r="AI5665" s="273" t="s">
        <v>123</v>
      </c>
      <c r="AJ5665" s="273" t="s">
        <v>200</v>
      </c>
      <c r="AK5665" s="273">
        <v>258404</v>
      </c>
      <c r="BV5665" s="279" t="s">
        <v>64</v>
      </c>
      <c r="BW5665" s="280" t="s">
        <v>75</v>
      </c>
      <c r="BX5665" s="280" t="s">
        <v>173</v>
      </c>
      <c r="BY5665" s="280" t="s">
        <v>173</v>
      </c>
      <c r="BZ5665" s="280" t="s">
        <v>86</v>
      </c>
      <c r="CA5665" s="280" t="s">
        <v>87</v>
      </c>
      <c r="CB5665" s="280" t="s">
        <v>101</v>
      </c>
      <c r="CC5665" s="280" t="s">
        <v>102</v>
      </c>
      <c r="CD5665" s="281">
        <v>4</v>
      </c>
      <c r="CE5665" s="277">
        <v>45139</v>
      </c>
      <c r="CF5665" s="280">
        <v>6431.04</v>
      </c>
      <c r="CG5665" s="280" t="s">
        <v>1495</v>
      </c>
      <c r="CH5665" s="280">
        <v>924.46199999999999</v>
      </c>
      <c r="CI5665" s="280" t="s">
        <v>104</v>
      </c>
      <c r="CJ5665" s="280"/>
      <c r="CK5665" s="280"/>
      <c r="CL5665" s="280" t="s">
        <v>2153</v>
      </c>
      <c r="CM5665" s="280" t="s">
        <v>73</v>
      </c>
      <c r="CN5665" s="280">
        <v>3</v>
      </c>
    </row>
    <row r="5666" spans="4:92">
      <c r="D5666" s="273" t="s">
        <v>64</v>
      </c>
      <c r="E5666" s="273" t="s">
        <v>63</v>
      </c>
      <c r="F5666" s="273" t="s">
        <v>252</v>
      </c>
      <c r="G5666" s="273" t="s">
        <v>591</v>
      </c>
      <c r="H5666" s="274">
        <v>45170</v>
      </c>
      <c r="I5666" s="273">
        <v>13915</v>
      </c>
      <c r="J5666" s="273">
        <v>853</v>
      </c>
      <c r="W5666" s="273">
        <v>248373</v>
      </c>
      <c r="X5666" s="273" t="s">
        <v>83</v>
      </c>
      <c r="Y5666" s="273" t="s">
        <v>63</v>
      </c>
      <c r="Z5666" s="273" t="s">
        <v>172</v>
      </c>
      <c r="AA5666" s="273" t="s">
        <v>487</v>
      </c>
      <c r="AB5666" s="274">
        <v>45200</v>
      </c>
      <c r="AC5666" s="273">
        <v>14114</v>
      </c>
      <c r="AD5666" s="273">
        <v>74</v>
      </c>
      <c r="AE5666" s="273">
        <v>0</v>
      </c>
      <c r="AF5666" s="273" t="s">
        <v>90</v>
      </c>
      <c r="AG5666" s="273" t="s">
        <v>998</v>
      </c>
      <c r="AH5666" s="273" t="s">
        <v>1323</v>
      </c>
      <c r="AI5666" s="273" t="s">
        <v>199</v>
      </c>
      <c r="AJ5666" s="273" t="s">
        <v>200</v>
      </c>
      <c r="AK5666" s="273">
        <v>258410</v>
      </c>
      <c r="BV5666" s="336" t="s">
        <v>64</v>
      </c>
      <c r="BW5666" s="337" t="s">
        <v>75</v>
      </c>
      <c r="BX5666" s="337" t="s">
        <v>173</v>
      </c>
      <c r="BY5666" s="337" t="s">
        <v>173</v>
      </c>
      <c r="BZ5666" s="337" t="s">
        <v>110</v>
      </c>
      <c r="CA5666" s="337" t="s">
        <v>111</v>
      </c>
      <c r="CB5666" s="337" t="s">
        <v>112</v>
      </c>
      <c r="CC5666" s="337" t="s">
        <v>113</v>
      </c>
      <c r="CD5666" s="338">
        <v>4</v>
      </c>
      <c r="CE5666" s="335">
        <v>45139</v>
      </c>
      <c r="CF5666" s="337"/>
      <c r="CG5666" s="337"/>
      <c r="CH5666" s="337"/>
      <c r="CI5666" s="337" t="s">
        <v>80</v>
      </c>
      <c r="CJ5666" s="337"/>
      <c r="CK5666" s="337"/>
      <c r="CL5666" s="337"/>
      <c r="CM5666" s="337" t="s">
        <v>73</v>
      </c>
      <c r="CN5666" s="337">
        <v>3</v>
      </c>
    </row>
    <row r="5667" spans="4:92">
      <c r="D5667" s="273" t="s">
        <v>64</v>
      </c>
      <c r="E5667" s="273" t="s">
        <v>63</v>
      </c>
      <c r="F5667" s="273" t="s">
        <v>252</v>
      </c>
      <c r="G5667" s="273" t="s">
        <v>591</v>
      </c>
      <c r="H5667" s="274">
        <v>45170</v>
      </c>
      <c r="I5667" s="273">
        <v>13915</v>
      </c>
      <c r="J5667" s="273">
        <v>853</v>
      </c>
      <c r="K5667" s="273">
        <v>0</v>
      </c>
      <c r="L5667" s="273" t="s">
        <v>66</v>
      </c>
      <c r="N5667" s="273" t="s">
        <v>107</v>
      </c>
      <c r="W5667" s="273">
        <v>248398</v>
      </c>
      <c r="X5667" s="273" t="s">
        <v>83</v>
      </c>
      <c r="Y5667" s="273" t="s">
        <v>63</v>
      </c>
      <c r="Z5667" s="273" t="s">
        <v>172</v>
      </c>
      <c r="AA5667" s="273" t="s">
        <v>487</v>
      </c>
      <c r="AB5667" s="274">
        <v>45200</v>
      </c>
      <c r="AC5667" s="273">
        <v>14114</v>
      </c>
      <c r="AD5667" s="273">
        <v>74</v>
      </c>
      <c r="AE5667" s="273">
        <v>9.5000000000000001E-2</v>
      </c>
      <c r="AF5667" s="273" t="s">
        <v>90</v>
      </c>
      <c r="AG5667" s="273" t="s">
        <v>1304</v>
      </c>
      <c r="AH5667" s="273" t="s">
        <v>1305</v>
      </c>
      <c r="AI5667" s="273" t="s">
        <v>123</v>
      </c>
      <c r="AJ5667" s="273" t="s">
        <v>200</v>
      </c>
      <c r="AK5667" s="273">
        <v>258416</v>
      </c>
      <c r="BV5667" s="279" t="s">
        <v>64</v>
      </c>
      <c r="BW5667" s="280" t="s">
        <v>75</v>
      </c>
      <c r="BX5667" s="280" t="s">
        <v>173</v>
      </c>
      <c r="BY5667" s="280" t="s">
        <v>173</v>
      </c>
      <c r="BZ5667" s="280" t="s">
        <v>110</v>
      </c>
      <c r="CA5667" s="280" t="s">
        <v>111</v>
      </c>
      <c r="CB5667" s="280" t="s">
        <v>117</v>
      </c>
      <c r="CC5667" s="280" t="s">
        <v>118</v>
      </c>
      <c r="CD5667" s="281">
        <v>5</v>
      </c>
      <c r="CE5667" s="277">
        <v>45139</v>
      </c>
      <c r="CF5667" s="280"/>
      <c r="CG5667" s="280"/>
      <c r="CH5667" s="280"/>
      <c r="CI5667" s="280" t="s">
        <v>104</v>
      </c>
      <c r="CJ5667" s="280"/>
      <c r="CK5667" s="280"/>
      <c r="CL5667" s="280"/>
      <c r="CM5667" s="280" t="s">
        <v>73</v>
      </c>
      <c r="CN5667" s="280">
        <v>3</v>
      </c>
    </row>
    <row r="5668" spans="4:92">
      <c r="D5668" s="273" t="s">
        <v>64</v>
      </c>
      <c r="E5668" s="273" t="s">
        <v>63</v>
      </c>
      <c r="F5668" s="273" t="s">
        <v>252</v>
      </c>
      <c r="G5668" s="273" t="s">
        <v>591</v>
      </c>
      <c r="H5668" s="274">
        <v>45170</v>
      </c>
      <c r="I5668" s="273">
        <v>13915</v>
      </c>
      <c r="J5668" s="273">
        <v>853</v>
      </c>
      <c r="K5668" s="273">
        <v>5880</v>
      </c>
      <c r="L5668" s="273" t="s">
        <v>66</v>
      </c>
      <c r="M5668" s="273">
        <v>1257.0439200000001</v>
      </c>
      <c r="N5668" s="273" t="s">
        <v>115</v>
      </c>
      <c r="W5668" s="273">
        <v>248397</v>
      </c>
      <c r="X5668" s="273" t="s">
        <v>64</v>
      </c>
      <c r="Y5668" s="273" t="s">
        <v>63</v>
      </c>
      <c r="Z5668" s="273" t="s">
        <v>252</v>
      </c>
      <c r="AA5668" s="273" t="s">
        <v>257</v>
      </c>
      <c r="AB5668" s="274">
        <v>45108</v>
      </c>
      <c r="AC5668" s="273">
        <v>12711</v>
      </c>
      <c r="AD5668" s="273">
        <v>22</v>
      </c>
      <c r="AE5668" s="273">
        <v>20.78</v>
      </c>
      <c r="AF5668" s="273" t="s">
        <v>90</v>
      </c>
      <c r="AG5668" s="273" t="s">
        <v>837</v>
      </c>
      <c r="AH5668" s="273" t="s">
        <v>1458</v>
      </c>
      <c r="AI5668" s="273" t="s">
        <v>199</v>
      </c>
      <c r="AJ5668" s="273" t="s">
        <v>200</v>
      </c>
      <c r="AK5668" s="273">
        <v>209994</v>
      </c>
      <c r="BV5668" s="336" t="s">
        <v>64</v>
      </c>
      <c r="BW5668" s="337" t="s">
        <v>75</v>
      </c>
      <c r="BX5668" s="337" t="s">
        <v>173</v>
      </c>
      <c r="BY5668" s="337" t="s">
        <v>173</v>
      </c>
      <c r="BZ5668" s="337" t="s">
        <v>126</v>
      </c>
      <c r="CA5668" s="337" t="s">
        <v>127</v>
      </c>
      <c r="CB5668" s="337" t="s">
        <v>128</v>
      </c>
      <c r="CC5668" s="337" t="s">
        <v>129</v>
      </c>
      <c r="CD5668" s="338">
        <v>6</v>
      </c>
      <c r="CE5668" s="335">
        <v>45139</v>
      </c>
      <c r="CF5668" s="337"/>
      <c r="CG5668" s="337"/>
      <c r="CH5668" s="337"/>
      <c r="CI5668" s="337" t="s">
        <v>80</v>
      </c>
      <c r="CJ5668" s="337"/>
      <c r="CK5668" s="337"/>
      <c r="CL5668" s="337"/>
      <c r="CM5668" s="337" t="s">
        <v>73</v>
      </c>
      <c r="CN5668" s="337">
        <v>3</v>
      </c>
    </row>
    <row r="5669" spans="4:92">
      <c r="D5669" s="273" t="s">
        <v>64</v>
      </c>
      <c r="E5669" s="273" t="s">
        <v>63</v>
      </c>
      <c r="F5669" s="273" t="s">
        <v>252</v>
      </c>
      <c r="G5669" s="273" t="s">
        <v>591</v>
      </c>
      <c r="H5669" s="274">
        <v>45200</v>
      </c>
      <c r="I5669" s="273">
        <v>14250</v>
      </c>
      <c r="J5669" s="273">
        <v>853</v>
      </c>
      <c r="W5669" s="273">
        <v>317139</v>
      </c>
      <c r="X5669" s="273" t="s">
        <v>64</v>
      </c>
      <c r="Y5669" s="273" t="s">
        <v>63</v>
      </c>
      <c r="Z5669" s="273" t="s">
        <v>252</v>
      </c>
      <c r="AA5669" s="273" t="s">
        <v>257</v>
      </c>
      <c r="AB5669" s="274">
        <v>45108</v>
      </c>
      <c r="AC5669" s="273">
        <v>12711</v>
      </c>
      <c r="AD5669" s="273">
        <v>22</v>
      </c>
      <c r="AE5669" s="273">
        <v>1.35</v>
      </c>
      <c r="AF5669" s="273" t="s">
        <v>90</v>
      </c>
      <c r="AG5669" s="273" t="s">
        <v>819</v>
      </c>
      <c r="AH5669" s="273" t="s">
        <v>841</v>
      </c>
      <c r="AI5669" s="273" t="s">
        <v>199</v>
      </c>
      <c r="AJ5669" s="273" t="s">
        <v>200</v>
      </c>
      <c r="AK5669" s="273">
        <v>210000</v>
      </c>
      <c r="BV5669" s="279" t="s">
        <v>64</v>
      </c>
      <c r="BW5669" s="280" t="s">
        <v>75</v>
      </c>
      <c r="BX5669" s="280" t="s">
        <v>173</v>
      </c>
      <c r="BY5669" s="280" t="s">
        <v>173</v>
      </c>
      <c r="BZ5669" s="280" t="s">
        <v>151</v>
      </c>
      <c r="CA5669" s="280" t="s">
        <v>152</v>
      </c>
      <c r="CB5669" s="280" t="s">
        <v>153</v>
      </c>
      <c r="CC5669" s="280" t="s">
        <v>154</v>
      </c>
      <c r="CD5669" s="281">
        <v>10</v>
      </c>
      <c r="CE5669" s="277">
        <v>45139</v>
      </c>
      <c r="CF5669" s="280">
        <v>11568</v>
      </c>
      <c r="CG5669" s="280" t="s">
        <v>90</v>
      </c>
      <c r="CH5669" s="280">
        <v>11568</v>
      </c>
      <c r="CI5669" s="280" t="s">
        <v>80</v>
      </c>
      <c r="CJ5669" s="280"/>
      <c r="CK5669" s="280"/>
      <c r="CL5669" s="280" t="s">
        <v>2160</v>
      </c>
      <c r="CM5669" s="280" t="s">
        <v>73</v>
      </c>
      <c r="CN5669" s="280">
        <v>3</v>
      </c>
    </row>
    <row r="5670" spans="4:92">
      <c r="D5670" s="273" t="s">
        <v>64</v>
      </c>
      <c r="E5670" s="273" t="s">
        <v>63</v>
      </c>
      <c r="F5670" s="273" t="s">
        <v>252</v>
      </c>
      <c r="G5670" s="273" t="s">
        <v>591</v>
      </c>
      <c r="H5670" s="274">
        <v>45200</v>
      </c>
      <c r="I5670" s="273">
        <v>14250</v>
      </c>
      <c r="J5670" s="273">
        <v>853</v>
      </c>
      <c r="K5670" s="273">
        <v>0</v>
      </c>
      <c r="L5670" s="273" t="s">
        <v>66</v>
      </c>
      <c r="N5670" s="273" t="s">
        <v>107</v>
      </c>
      <c r="W5670" s="273">
        <v>317164</v>
      </c>
      <c r="X5670" s="273" t="s">
        <v>64</v>
      </c>
      <c r="Y5670" s="273" t="s">
        <v>63</v>
      </c>
      <c r="Z5670" s="273" t="s">
        <v>252</v>
      </c>
      <c r="AA5670" s="273" t="s">
        <v>257</v>
      </c>
      <c r="AB5670" s="274">
        <v>45108</v>
      </c>
      <c r="AC5670" s="273">
        <v>12711</v>
      </c>
      <c r="AD5670" s="273">
        <v>22</v>
      </c>
      <c r="AE5670" s="273">
        <v>0.77</v>
      </c>
      <c r="AF5670" s="273" t="s">
        <v>90</v>
      </c>
      <c r="AG5670" s="273" t="s">
        <v>867</v>
      </c>
      <c r="AH5670" s="273" t="s">
        <v>868</v>
      </c>
      <c r="AI5670" s="273" t="s">
        <v>199</v>
      </c>
      <c r="AJ5670" s="273" t="s">
        <v>214</v>
      </c>
      <c r="AK5670" s="273">
        <v>210006</v>
      </c>
      <c r="BV5670" s="336" t="s">
        <v>64</v>
      </c>
      <c r="BW5670" s="337" t="s">
        <v>75</v>
      </c>
      <c r="BX5670" s="337" t="s">
        <v>173</v>
      </c>
      <c r="BY5670" s="337" t="s">
        <v>173</v>
      </c>
      <c r="BZ5670" s="337" t="s">
        <v>138</v>
      </c>
      <c r="CA5670" s="337" t="s">
        <v>139</v>
      </c>
      <c r="CB5670" s="337" t="s">
        <v>140</v>
      </c>
      <c r="CC5670" s="337" t="s">
        <v>141</v>
      </c>
      <c r="CD5670" s="338">
        <v>9</v>
      </c>
      <c r="CE5670" s="335">
        <v>45139</v>
      </c>
      <c r="CF5670" s="337">
        <v>0</v>
      </c>
      <c r="CG5670" s="337" t="s">
        <v>90</v>
      </c>
      <c r="CH5670" s="337">
        <v>0</v>
      </c>
      <c r="CI5670" s="337" t="s">
        <v>80</v>
      </c>
      <c r="CJ5670" s="337"/>
      <c r="CK5670" s="337"/>
      <c r="CL5670" s="337"/>
      <c r="CM5670" s="337" t="s">
        <v>73</v>
      </c>
      <c r="CN5670" s="337">
        <v>3</v>
      </c>
    </row>
    <row r="5671" spans="4:92">
      <c r="D5671" s="273" t="s">
        <v>64</v>
      </c>
      <c r="E5671" s="273" t="s">
        <v>63</v>
      </c>
      <c r="F5671" s="273" t="s">
        <v>252</v>
      </c>
      <c r="G5671" s="273" t="s">
        <v>591</v>
      </c>
      <c r="H5671" s="274">
        <v>45200</v>
      </c>
      <c r="I5671" s="273">
        <v>14250</v>
      </c>
      <c r="J5671" s="273">
        <v>853</v>
      </c>
      <c r="K5671" s="273">
        <v>0</v>
      </c>
      <c r="L5671" s="273" t="s">
        <v>66</v>
      </c>
      <c r="M5671" s="273">
        <v>0</v>
      </c>
      <c r="N5671" s="273" t="s">
        <v>115</v>
      </c>
      <c r="W5671" s="273">
        <v>317163</v>
      </c>
      <c r="X5671" s="273" t="s">
        <v>64</v>
      </c>
      <c r="Y5671" s="273" t="s">
        <v>63</v>
      </c>
      <c r="Z5671" s="273" t="s">
        <v>252</v>
      </c>
      <c r="AA5671" s="273" t="s">
        <v>257</v>
      </c>
      <c r="AB5671" s="274">
        <v>45108</v>
      </c>
      <c r="AC5671" s="273">
        <v>12711</v>
      </c>
      <c r="AD5671" s="273">
        <v>22</v>
      </c>
      <c r="AE5671" s="273">
        <v>0</v>
      </c>
      <c r="AF5671" s="273" t="s">
        <v>90</v>
      </c>
      <c r="AG5671" s="273" t="s">
        <v>815</v>
      </c>
      <c r="AH5671" s="273" t="s">
        <v>230</v>
      </c>
      <c r="AI5671" s="273" t="s">
        <v>123</v>
      </c>
      <c r="AJ5671" s="273" t="s">
        <v>200</v>
      </c>
      <c r="AK5671" s="273">
        <v>210012</v>
      </c>
      <c r="BV5671" s="279" t="s">
        <v>64</v>
      </c>
      <c r="BW5671" s="280" t="s">
        <v>75</v>
      </c>
      <c r="BX5671" s="280" t="s">
        <v>173</v>
      </c>
      <c r="BY5671" s="280" t="s">
        <v>173</v>
      </c>
      <c r="BZ5671" s="280" t="s">
        <v>126</v>
      </c>
      <c r="CA5671" s="280" t="s">
        <v>127</v>
      </c>
      <c r="CB5671" s="280" t="s">
        <v>133</v>
      </c>
      <c r="CC5671" s="280" t="s">
        <v>134</v>
      </c>
      <c r="CD5671" s="281">
        <v>7</v>
      </c>
      <c r="CE5671" s="277">
        <v>45139</v>
      </c>
      <c r="CF5671" s="280"/>
      <c r="CG5671" s="280"/>
      <c r="CH5671" s="280"/>
      <c r="CI5671" s="280" t="s">
        <v>104</v>
      </c>
      <c r="CJ5671" s="280"/>
      <c r="CK5671" s="280"/>
      <c r="CL5671" s="280"/>
      <c r="CM5671" s="280" t="s">
        <v>73</v>
      </c>
      <c r="CN5671" s="280">
        <v>3</v>
      </c>
    </row>
    <row r="5672" spans="4:92">
      <c r="D5672" s="273" t="s">
        <v>64</v>
      </c>
      <c r="E5672" s="273" t="s">
        <v>63</v>
      </c>
      <c r="F5672" s="273" t="s">
        <v>252</v>
      </c>
      <c r="G5672" s="273" t="s">
        <v>591</v>
      </c>
      <c r="H5672" s="274">
        <v>45231</v>
      </c>
      <c r="I5672" s="273">
        <v>14617</v>
      </c>
      <c r="J5672" s="273">
        <v>853</v>
      </c>
      <c r="W5672" s="273">
        <v>317168</v>
      </c>
      <c r="X5672" s="273" t="s">
        <v>64</v>
      </c>
      <c r="Y5672" s="273" t="s">
        <v>63</v>
      </c>
      <c r="Z5672" s="273" t="s">
        <v>252</v>
      </c>
      <c r="AA5672" s="273" t="s">
        <v>257</v>
      </c>
      <c r="AB5672" s="274">
        <v>45108</v>
      </c>
      <c r="AC5672" s="273">
        <v>12711</v>
      </c>
      <c r="AD5672" s="273">
        <v>22</v>
      </c>
      <c r="AE5672" s="273">
        <v>6.96</v>
      </c>
      <c r="AF5672" s="273" t="s">
        <v>90</v>
      </c>
      <c r="AG5672" s="273" t="s">
        <v>879</v>
      </c>
      <c r="AH5672" s="273" t="s">
        <v>880</v>
      </c>
      <c r="AI5672" s="273" t="s">
        <v>123</v>
      </c>
      <c r="AJ5672" s="273" t="s">
        <v>200</v>
      </c>
      <c r="AK5672" s="273">
        <v>210018</v>
      </c>
      <c r="BV5672" s="336" t="s">
        <v>64</v>
      </c>
      <c r="BW5672" s="337" t="s">
        <v>75</v>
      </c>
      <c r="BX5672" s="337" t="s">
        <v>173</v>
      </c>
      <c r="BY5672" s="337" t="s">
        <v>173</v>
      </c>
      <c r="BZ5672" s="337" t="s">
        <v>167</v>
      </c>
      <c r="CA5672" s="337" t="s">
        <v>168</v>
      </c>
      <c r="CB5672" s="337" t="s">
        <v>169</v>
      </c>
      <c r="CC5672" s="337" t="s">
        <v>170</v>
      </c>
      <c r="CD5672" s="338">
        <v>12</v>
      </c>
      <c r="CE5672" s="335">
        <v>45139</v>
      </c>
      <c r="CF5672" s="337">
        <v>0</v>
      </c>
      <c r="CG5672" s="337" t="s">
        <v>90</v>
      </c>
      <c r="CH5672" s="337">
        <v>0</v>
      </c>
      <c r="CI5672" s="337" t="s">
        <v>80</v>
      </c>
      <c r="CJ5672" s="337"/>
      <c r="CK5672" s="337"/>
      <c r="CL5672" s="337"/>
      <c r="CM5672" s="337" t="s">
        <v>73</v>
      </c>
      <c r="CN5672" s="337">
        <v>3</v>
      </c>
    </row>
    <row r="5673" spans="4:92">
      <c r="D5673" s="273" t="s">
        <v>64</v>
      </c>
      <c r="E5673" s="273" t="s">
        <v>63</v>
      </c>
      <c r="F5673" s="273" t="s">
        <v>252</v>
      </c>
      <c r="G5673" s="273" t="s">
        <v>591</v>
      </c>
      <c r="H5673" s="274">
        <v>45231</v>
      </c>
      <c r="I5673" s="273">
        <v>14617</v>
      </c>
      <c r="J5673" s="273">
        <v>853</v>
      </c>
      <c r="K5673" s="273">
        <v>0</v>
      </c>
      <c r="L5673" s="273" t="s">
        <v>66</v>
      </c>
      <c r="N5673" s="273" t="s">
        <v>107</v>
      </c>
      <c r="W5673" s="273">
        <v>317193</v>
      </c>
      <c r="X5673" s="273" t="s">
        <v>64</v>
      </c>
      <c r="Y5673" s="273" t="s">
        <v>63</v>
      </c>
      <c r="Z5673" s="273" t="s">
        <v>252</v>
      </c>
      <c r="AA5673" s="273" t="s">
        <v>257</v>
      </c>
      <c r="AB5673" s="274">
        <v>45108</v>
      </c>
      <c r="AC5673" s="273">
        <v>12711</v>
      </c>
      <c r="AD5673" s="273">
        <v>22</v>
      </c>
      <c r="AE5673" s="273">
        <v>1.25</v>
      </c>
      <c r="AF5673" s="273" t="s">
        <v>90</v>
      </c>
      <c r="AG5673" s="273" t="s">
        <v>887</v>
      </c>
      <c r="AH5673" s="273" t="s">
        <v>940</v>
      </c>
      <c r="AI5673" s="273" t="s">
        <v>123</v>
      </c>
      <c r="AJ5673" s="273" t="s">
        <v>200</v>
      </c>
      <c r="AK5673" s="273">
        <v>210024</v>
      </c>
      <c r="BV5673" s="279" t="s">
        <v>64</v>
      </c>
      <c r="BW5673" s="280" t="s">
        <v>75</v>
      </c>
      <c r="BX5673" s="280" t="s">
        <v>173</v>
      </c>
      <c r="BY5673" s="280" t="s">
        <v>173</v>
      </c>
      <c r="BZ5673" s="280" t="s">
        <v>151</v>
      </c>
      <c r="CA5673" s="280" t="s">
        <v>152</v>
      </c>
      <c r="CB5673" s="280" t="s">
        <v>161</v>
      </c>
      <c r="CC5673" s="280" t="s">
        <v>162</v>
      </c>
      <c r="CD5673" s="281">
        <v>11</v>
      </c>
      <c r="CE5673" s="277">
        <v>45139</v>
      </c>
      <c r="CF5673" s="280">
        <v>9254</v>
      </c>
      <c r="CG5673" s="280" t="s">
        <v>90</v>
      </c>
      <c r="CH5673" s="280">
        <v>9254</v>
      </c>
      <c r="CI5673" s="280" t="s">
        <v>80</v>
      </c>
      <c r="CJ5673" s="280"/>
      <c r="CK5673" s="280"/>
      <c r="CL5673" s="280" t="s">
        <v>2149</v>
      </c>
      <c r="CM5673" s="280" t="s">
        <v>73</v>
      </c>
      <c r="CN5673" s="280">
        <v>3</v>
      </c>
    </row>
    <row r="5674" spans="4:92">
      <c r="D5674" s="273" t="s">
        <v>64</v>
      </c>
      <c r="E5674" s="273" t="s">
        <v>63</v>
      </c>
      <c r="F5674" s="273" t="s">
        <v>252</v>
      </c>
      <c r="G5674" s="273" t="s">
        <v>591</v>
      </c>
      <c r="H5674" s="274">
        <v>45231</v>
      </c>
      <c r="I5674" s="273">
        <v>14617</v>
      </c>
      <c r="J5674" s="273">
        <v>853</v>
      </c>
      <c r="K5674" s="273">
        <v>0</v>
      </c>
      <c r="L5674" s="273" t="s">
        <v>66</v>
      </c>
      <c r="M5674" s="273">
        <v>0</v>
      </c>
      <c r="N5674" s="273" t="s">
        <v>115</v>
      </c>
      <c r="W5674" s="273">
        <v>317192</v>
      </c>
      <c r="X5674" s="273" t="s">
        <v>64</v>
      </c>
      <c r="Y5674" s="273" t="s">
        <v>63</v>
      </c>
      <c r="Z5674" s="273" t="s">
        <v>252</v>
      </c>
      <c r="AA5674" s="273" t="s">
        <v>257</v>
      </c>
      <c r="AB5674" s="274">
        <v>45108</v>
      </c>
      <c r="AC5674" s="273">
        <v>12711</v>
      </c>
      <c r="AD5674" s="273">
        <v>22</v>
      </c>
      <c r="AE5674" s="273">
        <v>6.6000000000000003E-2</v>
      </c>
      <c r="AF5674" s="273" t="s">
        <v>90</v>
      </c>
      <c r="AG5674" s="273" t="s">
        <v>884</v>
      </c>
      <c r="AH5674" s="273" t="s">
        <v>943</v>
      </c>
      <c r="AI5674" s="273" t="s">
        <v>123</v>
      </c>
      <c r="AJ5674" s="273" t="s">
        <v>200</v>
      </c>
      <c r="AK5674" s="273">
        <v>210030</v>
      </c>
      <c r="BV5674" s="336" t="s">
        <v>64</v>
      </c>
      <c r="BW5674" s="337" t="s">
        <v>75</v>
      </c>
      <c r="BX5674" s="337" t="s">
        <v>173</v>
      </c>
      <c r="BY5674" s="337" t="s">
        <v>173</v>
      </c>
      <c r="BZ5674" s="337" t="s">
        <v>167</v>
      </c>
      <c r="CA5674" s="337" t="s">
        <v>168</v>
      </c>
      <c r="CB5674" s="337" t="s">
        <v>353</v>
      </c>
      <c r="CC5674" s="337" t="s">
        <v>354</v>
      </c>
      <c r="CD5674" s="338">
        <v>13</v>
      </c>
      <c r="CE5674" s="335">
        <v>45139</v>
      </c>
      <c r="CF5674" s="337">
        <v>0</v>
      </c>
      <c r="CG5674" s="337" t="s">
        <v>90</v>
      </c>
      <c r="CH5674" s="337">
        <v>0</v>
      </c>
      <c r="CI5674" s="337" t="s">
        <v>80</v>
      </c>
      <c r="CJ5674" s="337"/>
      <c r="CK5674" s="337"/>
      <c r="CL5674" s="337"/>
      <c r="CM5674" s="337" t="s">
        <v>73</v>
      </c>
      <c r="CN5674" s="337">
        <v>3</v>
      </c>
    </row>
    <row r="5675" spans="4:92">
      <c r="D5675" s="273" t="s">
        <v>64</v>
      </c>
      <c r="E5675" s="273" t="s">
        <v>63</v>
      </c>
      <c r="F5675" s="273" t="s">
        <v>252</v>
      </c>
      <c r="G5675" s="273" t="s">
        <v>591</v>
      </c>
      <c r="H5675" s="274">
        <v>45261</v>
      </c>
      <c r="I5675" s="273">
        <v>17076</v>
      </c>
      <c r="J5675" s="273">
        <v>853</v>
      </c>
      <c r="W5675" s="273">
        <v>317197</v>
      </c>
      <c r="X5675" s="273" t="s">
        <v>64</v>
      </c>
      <c r="Y5675" s="273" t="s">
        <v>63</v>
      </c>
      <c r="Z5675" s="273" t="s">
        <v>252</v>
      </c>
      <c r="AA5675" s="273" t="s">
        <v>257</v>
      </c>
      <c r="AB5675" s="274">
        <v>45108</v>
      </c>
      <c r="AC5675" s="273">
        <v>12711</v>
      </c>
      <c r="AD5675" s="273">
        <v>22</v>
      </c>
      <c r="AE5675" s="273">
        <v>0.09</v>
      </c>
      <c r="AF5675" s="273" t="s">
        <v>90</v>
      </c>
      <c r="AG5675" s="273" t="s">
        <v>795</v>
      </c>
      <c r="AH5675" s="273" t="s">
        <v>946</v>
      </c>
      <c r="AI5675" s="273" t="s">
        <v>123</v>
      </c>
      <c r="AJ5675" s="273" t="s">
        <v>200</v>
      </c>
      <c r="AK5675" s="273">
        <v>210036</v>
      </c>
      <c r="BV5675" s="279" t="s">
        <v>64</v>
      </c>
      <c r="BW5675" s="280" t="s">
        <v>75</v>
      </c>
      <c r="BX5675" s="280" t="s">
        <v>173</v>
      </c>
      <c r="BY5675" s="280" t="s">
        <v>173</v>
      </c>
      <c r="BZ5675" s="280" t="s">
        <v>167</v>
      </c>
      <c r="CA5675" s="280" t="s">
        <v>168</v>
      </c>
      <c r="CB5675" s="280" t="s">
        <v>313</v>
      </c>
      <c r="CC5675" s="280" t="s">
        <v>314</v>
      </c>
      <c r="CD5675" s="281">
        <v>14</v>
      </c>
      <c r="CE5675" s="277">
        <v>45139</v>
      </c>
      <c r="CF5675" s="280">
        <v>0</v>
      </c>
      <c r="CG5675" s="280" t="s">
        <v>90</v>
      </c>
      <c r="CH5675" s="280">
        <v>0</v>
      </c>
      <c r="CI5675" s="280" t="s">
        <v>80</v>
      </c>
      <c r="CJ5675" s="280"/>
      <c r="CK5675" s="280"/>
      <c r="CL5675" s="280"/>
      <c r="CM5675" s="280" t="s">
        <v>73</v>
      </c>
      <c r="CN5675" s="280">
        <v>3</v>
      </c>
    </row>
    <row r="5676" spans="4:92">
      <c r="D5676" s="273" t="s">
        <v>64</v>
      </c>
      <c r="E5676" s="273" t="s">
        <v>63</v>
      </c>
      <c r="F5676" s="273" t="s">
        <v>252</v>
      </c>
      <c r="G5676" s="273" t="s">
        <v>591</v>
      </c>
      <c r="H5676" s="274">
        <v>45261</v>
      </c>
      <c r="I5676" s="273">
        <v>17076</v>
      </c>
      <c r="J5676" s="273">
        <v>853</v>
      </c>
      <c r="K5676" s="273">
        <v>0</v>
      </c>
      <c r="L5676" s="273" t="s">
        <v>66</v>
      </c>
      <c r="N5676" s="273" t="s">
        <v>107</v>
      </c>
      <c r="W5676" s="273">
        <v>317222</v>
      </c>
      <c r="X5676" s="273" t="s">
        <v>64</v>
      </c>
      <c r="Y5676" s="273" t="s">
        <v>63</v>
      </c>
      <c r="Z5676" s="273" t="s">
        <v>252</v>
      </c>
      <c r="AA5676" s="273" t="s">
        <v>257</v>
      </c>
      <c r="AB5676" s="274">
        <v>45108</v>
      </c>
      <c r="AC5676" s="273">
        <v>12711</v>
      </c>
      <c r="AD5676" s="273">
        <v>22</v>
      </c>
      <c r="AE5676" s="273">
        <v>5.8000000000000003E-2</v>
      </c>
      <c r="AF5676" s="273" t="s">
        <v>90</v>
      </c>
      <c r="AG5676" s="273" t="s">
        <v>949</v>
      </c>
      <c r="AH5676" s="273" t="s">
        <v>950</v>
      </c>
      <c r="AI5676" s="273" t="s">
        <v>199</v>
      </c>
      <c r="AJ5676" s="273" t="s">
        <v>200</v>
      </c>
      <c r="AK5676" s="273">
        <v>210042</v>
      </c>
      <c r="BV5676" s="336" t="s">
        <v>64</v>
      </c>
      <c r="BW5676" s="337" t="s">
        <v>75</v>
      </c>
      <c r="BX5676" s="337" t="s">
        <v>173</v>
      </c>
      <c r="BY5676" s="337" t="s">
        <v>173</v>
      </c>
      <c r="BZ5676" s="337" t="s">
        <v>204</v>
      </c>
      <c r="CA5676" s="337" t="s">
        <v>205</v>
      </c>
      <c r="CB5676" s="337" t="s">
        <v>206</v>
      </c>
      <c r="CC5676" s="337" t="s">
        <v>207</v>
      </c>
      <c r="CD5676" s="338">
        <v>0</v>
      </c>
      <c r="CE5676" s="335">
        <v>45139</v>
      </c>
      <c r="CF5676" s="337"/>
      <c r="CG5676" s="337" t="s">
        <v>181</v>
      </c>
      <c r="CH5676" s="337"/>
      <c r="CI5676" s="337" t="s">
        <v>208</v>
      </c>
      <c r="CJ5676" s="337" t="s">
        <v>209</v>
      </c>
      <c r="CK5676" s="337"/>
      <c r="CL5676" s="337"/>
      <c r="CM5676" s="337" t="s">
        <v>73</v>
      </c>
      <c r="CN5676" s="337">
        <v>3</v>
      </c>
    </row>
    <row r="5677" spans="4:92">
      <c r="D5677" s="273" t="s">
        <v>64</v>
      </c>
      <c r="E5677" s="273" t="s">
        <v>63</v>
      </c>
      <c r="F5677" s="273" t="s">
        <v>252</v>
      </c>
      <c r="G5677" s="273" t="s">
        <v>591</v>
      </c>
      <c r="H5677" s="274">
        <v>45261</v>
      </c>
      <c r="I5677" s="273">
        <v>17076</v>
      </c>
      <c r="J5677" s="273">
        <v>853</v>
      </c>
      <c r="K5677" s="273">
        <v>0</v>
      </c>
      <c r="L5677" s="273" t="s">
        <v>66</v>
      </c>
      <c r="M5677" s="273">
        <v>0</v>
      </c>
      <c r="N5677" s="273" t="s">
        <v>115</v>
      </c>
      <c r="W5677" s="273">
        <v>317221</v>
      </c>
      <c r="X5677" s="273" t="s">
        <v>64</v>
      </c>
      <c r="Y5677" s="273" t="s">
        <v>63</v>
      </c>
      <c r="Z5677" s="273" t="s">
        <v>252</v>
      </c>
      <c r="AA5677" s="273" t="s">
        <v>257</v>
      </c>
      <c r="AB5677" s="274">
        <v>45108</v>
      </c>
      <c r="AC5677" s="273">
        <v>12711</v>
      </c>
      <c r="AD5677" s="273">
        <v>22</v>
      </c>
      <c r="AE5677" s="273">
        <v>1.27</v>
      </c>
      <c r="AF5677" s="273" t="s">
        <v>90</v>
      </c>
      <c r="AG5677" s="273" t="s">
        <v>798</v>
      </c>
      <c r="AH5677" s="273" t="s">
        <v>953</v>
      </c>
      <c r="AI5677" s="273" t="s">
        <v>123</v>
      </c>
      <c r="AJ5677" s="273" t="s">
        <v>200</v>
      </c>
      <c r="AK5677" s="273">
        <v>210048</v>
      </c>
      <c r="BV5677" s="279" t="s">
        <v>64</v>
      </c>
      <c r="BW5677" s="280" t="s">
        <v>75</v>
      </c>
      <c r="BX5677" s="280" t="s">
        <v>173</v>
      </c>
      <c r="BY5677" s="280" t="s">
        <v>173</v>
      </c>
      <c r="BZ5677" s="280" t="s">
        <v>204</v>
      </c>
      <c r="CA5677" s="280" t="s">
        <v>205</v>
      </c>
      <c r="CB5677" s="280" t="s">
        <v>206</v>
      </c>
      <c r="CC5677" s="280" t="s">
        <v>207</v>
      </c>
      <c r="CD5677" s="281">
        <v>0</v>
      </c>
      <c r="CE5677" s="277">
        <v>45139</v>
      </c>
      <c r="CF5677" s="280"/>
      <c r="CG5677" s="280" t="s">
        <v>181</v>
      </c>
      <c r="CH5677" s="280"/>
      <c r="CI5677" s="280" t="s">
        <v>208</v>
      </c>
      <c r="CJ5677" s="280" t="s">
        <v>209</v>
      </c>
      <c r="CK5677" s="280"/>
      <c r="CL5677" s="280"/>
      <c r="CM5677" s="280" t="s">
        <v>73</v>
      </c>
      <c r="CN5677" s="280">
        <v>3</v>
      </c>
    </row>
    <row r="5678" spans="4:92">
      <c r="D5678" s="273" t="s">
        <v>64</v>
      </c>
      <c r="E5678" s="273" t="s">
        <v>63</v>
      </c>
      <c r="F5678" s="273" t="s">
        <v>221</v>
      </c>
      <c r="G5678" s="273" t="s">
        <v>221</v>
      </c>
      <c r="H5678" s="274">
        <v>44927</v>
      </c>
      <c r="I5678" s="273">
        <v>11135</v>
      </c>
      <c r="J5678" s="273">
        <v>17</v>
      </c>
      <c r="K5678" s="273">
        <v>45000</v>
      </c>
      <c r="L5678" s="273" t="s">
        <v>66</v>
      </c>
      <c r="M5678" s="273">
        <v>0</v>
      </c>
      <c r="N5678" s="273" t="s">
        <v>1010</v>
      </c>
      <c r="O5678" s="273">
        <v>0</v>
      </c>
      <c r="P5678" s="273" t="s">
        <v>1011</v>
      </c>
      <c r="Q5678" s="273" t="s">
        <v>69</v>
      </c>
      <c r="R5678" s="273" t="s">
        <v>1013</v>
      </c>
      <c r="S5678" s="273" t="s">
        <v>1298</v>
      </c>
      <c r="U5678" s="273" t="s">
        <v>73</v>
      </c>
      <c r="V5678" s="273" t="s">
        <v>2170</v>
      </c>
      <c r="W5678" s="273">
        <v>136828</v>
      </c>
      <c r="X5678" s="273" t="s">
        <v>64</v>
      </c>
      <c r="Y5678" s="273" t="s">
        <v>63</v>
      </c>
      <c r="Z5678" s="273" t="s">
        <v>252</v>
      </c>
      <c r="AA5678" s="273" t="s">
        <v>257</v>
      </c>
      <c r="AB5678" s="274">
        <v>45108</v>
      </c>
      <c r="AC5678" s="273">
        <v>12711</v>
      </c>
      <c r="AD5678" s="273">
        <v>22</v>
      </c>
      <c r="AE5678" s="273">
        <v>6.4</v>
      </c>
      <c r="AF5678" s="273" t="s">
        <v>90</v>
      </c>
      <c r="AG5678" s="273" t="s">
        <v>625</v>
      </c>
      <c r="AH5678" s="273" t="s">
        <v>955</v>
      </c>
      <c r="AI5678" s="273" t="s">
        <v>123</v>
      </c>
      <c r="AJ5678" s="273" t="s">
        <v>627</v>
      </c>
      <c r="AK5678" s="273">
        <v>210053</v>
      </c>
      <c r="BV5678" s="336" t="s">
        <v>64</v>
      </c>
      <c r="BW5678" s="337" t="s">
        <v>75</v>
      </c>
      <c r="BX5678" s="337" t="s">
        <v>173</v>
      </c>
      <c r="BY5678" s="337" t="s">
        <v>173</v>
      </c>
      <c r="BZ5678" s="337" t="s">
        <v>204</v>
      </c>
      <c r="CA5678" s="337" t="s">
        <v>205</v>
      </c>
      <c r="CB5678" s="337" t="s">
        <v>206</v>
      </c>
      <c r="CC5678" s="337" t="s">
        <v>207</v>
      </c>
      <c r="CD5678" s="338">
        <v>0</v>
      </c>
      <c r="CE5678" s="335">
        <v>45139</v>
      </c>
      <c r="CF5678" s="337"/>
      <c r="CG5678" s="337" t="s">
        <v>181</v>
      </c>
      <c r="CH5678" s="337"/>
      <c r="CI5678" s="337" t="s">
        <v>208</v>
      </c>
      <c r="CJ5678" s="337" t="s">
        <v>209</v>
      </c>
      <c r="CK5678" s="337"/>
      <c r="CL5678" s="337"/>
      <c r="CM5678" s="337" t="s">
        <v>73</v>
      </c>
      <c r="CN5678" s="337">
        <v>3</v>
      </c>
    </row>
    <row r="5679" spans="4:92">
      <c r="D5679" s="273" t="s">
        <v>64</v>
      </c>
      <c r="E5679" s="273" t="s">
        <v>63</v>
      </c>
      <c r="F5679" s="273" t="s">
        <v>221</v>
      </c>
      <c r="G5679" s="273" t="s">
        <v>221</v>
      </c>
      <c r="H5679" s="274">
        <v>44927</v>
      </c>
      <c r="I5679" s="273">
        <v>11135</v>
      </c>
      <c r="J5679" s="273">
        <v>17</v>
      </c>
      <c r="K5679" s="273">
        <v>908923</v>
      </c>
      <c r="L5679" s="273" t="s">
        <v>66</v>
      </c>
      <c r="M5679" s="273">
        <v>117223.97719999999</v>
      </c>
      <c r="N5679" s="273" t="s">
        <v>67</v>
      </c>
      <c r="P5679" s="273" t="s">
        <v>92</v>
      </c>
      <c r="Q5679" s="273" t="s">
        <v>69</v>
      </c>
      <c r="R5679" s="273" t="s">
        <v>70</v>
      </c>
      <c r="S5679" s="273" t="s">
        <v>834</v>
      </c>
      <c r="T5679" s="273" t="s">
        <v>835</v>
      </c>
      <c r="U5679" s="273" t="s">
        <v>73</v>
      </c>
      <c r="V5679" s="273" t="s">
        <v>836</v>
      </c>
      <c r="W5679" s="273">
        <v>184279</v>
      </c>
      <c r="X5679" s="273" t="s">
        <v>64</v>
      </c>
      <c r="Y5679" s="273" t="s">
        <v>63</v>
      </c>
      <c r="Z5679" s="273" t="s">
        <v>252</v>
      </c>
      <c r="AA5679" s="273" t="s">
        <v>257</v>
      </c>
      <c r="AB5679" s="274">
        <v>45108</v>
      </c>
      <c r="AC5679" s="273">
        <v>12711</v>
      </c>
      <c r="AD5679" s="273">
        <v>22</v>
      </c>
      <c r="AE5679" s="273">
        <v>2.39</v>
      </c>
      <c r="AF5679" s="273" t="s">
        <v>90</v>
      </c>
      <c r="AG5679" s="273" t="s">
        <v>121</v>
      </c>
      <c r="AH5679" s="273" t="s">
        <v>959</v>
      </c>
      <c r="AI5679" s="273" t="s">
        <v>123</v>
      </c>
      <c r="AJ5679" s="273" t="s">
        <v>124</v>
      </c>
      <c r="AK5679" s="273">
        <v>210058</v>
      </c>
      <c r="BV5679" s="279" t="s">
        <v>64</v>
      </c>
      <c r="BW5679" s="280" t="s">
        <v>75</v>
      </c>
      <c r="BX5679" s="280" t="s">
        <v>173</v>
      </c>
      <c r="BY5679" s="280" t="s">
        <v>173</v>
      </c>
      <c r="BZ5679" s="280" t="s">
        <v>86</v>
      </c>
      <c r="CA5679" s="280" t="s">
        <v>87</v>
      </c>
      <c r="CB5679" s="280" t="s">
        <v>179</v>
      </c>
      <c r="CC5679" s="280" t="s">
        <v>180</v>
      </c>
      <c r="CD5679" s="281">
        <v>1</v>
      </c>
      <c r="CE5679" s="277">
        <v>45139</v>
      </c>
      <c r="CF5679" s="280"/>
      <c r="CG5679" s="280" t="s">
        <v>181</v>
      </c>
      <c r="CH5679" s="280"/>
      <c r="CI5679" s="280" t="s">
        <v>181</v>
      </c>
      <c r="CJ5679" s="280" t="s">
        <v>1702</v>
      </c>
      <c r="CK5679" s="280"/>
      <c r="CL5679" s="280"/>
      <c r="CM5679" s="280" t="s">
        <v>73</v>
      </c>
      <c r="CN5679" s="280">
        <v>3</v>
      </c>
    </row>
    <row r="5680" spans="4:92">
      <c r="D5680" s="273" t="s">
        <v>64</v>
      </c>
      <c r="E5680" s="273" t="s">
        <v>63</v>
      </c>
      <c r="F5680" s="273" t="s">
        <v>221</v>
      </c>
      <c r="G5680" s="273" t="s">
        <v>221</v>
      </c>
      <c r="H5680" s="274">
        <v>44927</v>
      </c>
      <c r="I5680" s="273">
        <v>11135</v>
      </c>
      <c r="J5680" s="273">
        <v>17</v>
      </c>
      <c r="K5680" s="273">
        <v>498164</v>
      </c>
      <c r="L5680" s="273" t="s">
        <v>66</v>
      </c>
      <c r="M5680" s="273">
        <v>87608.280320000005</v>
      </c>
      <c r="N5680" s="273" t="s">
        <v>67</v>
      </c>
      <c r="P5680" s="273" t="s">
        <v>1011</v>
      </c>
      <c r="Q5680" s="273" t="s">
        <v>69</v>
      </c>
      <c r="R5680" s="273" t="s">
        <v>70</v>
      </c>
      <c r="S5680" s="273" t="s">
        <v>1041</v>
      </c>
      <c r="T5680" s="273" t="s">
        <v>1042</v>
      </c>
      <c r="U5680" s="273" t="s">
        <v>73</v>
      </c>
      <c r="V5680" s="273" t="s">
        <v>1043</v>
      </c>
      <c r="W5680" s="273">
        <v>184296</v>
      </c>
      <c r="X5680" s="273" t="s">
        <v>64</v>
      </c>
      <c r="Y5680" s="273" t="s">
        <v>63</v>
      </c>
      <c r="Z5680" s="273" t="s">
        <v>252</v>
      </c>
      <c r="AA5680" s="273" t="s">
        <v>257</v>
      </c>
      <c r="AB5680" s="274">
        <v>45108</v>
      </c>
      <c r="AC5680" s="273">
        <v>12711</v>
      </c>
      <c r="AD5680" s="273">
        <v>22</v>
      </c>
      <c r="AE5680" s="273">
        <v>0.2</v>
      </c>
      <c r="AF5680" s="273" t="s">
        <v>90</v>
      </c>
      <c r="AG5680" s="273" t="s">
        <v>801</v>
      </c>
      <c r="AH5680" s="273" t="s">
        <v>961</v>
      </c>
      <c r="AI5680" s="273" t="s">
        <v>199</v>
      </c>
      <c r="AJ5680" s="273" t="s">
        <v>627</v>
      </c>
      <c r="AK5680" s="273">
        <v>210063</v>
      </c>
      <c r="BV5680" s="336" t="s">
        <v>64</v>
      </c>
      <c r="BW5680" s="337" t="s">
        <v>75</v>
      </c>
      <c r="BX5680" s="337" t="s">
        <v>173</v>
      </c>
      <c r="BY5680" s="337" t="s">
        <v>173</v>
      </c>
      <c r="BZ5680" s="337" t="s">
        <v>86</v>
      </c>
      <c r="CA5680" s="337" t="s">
        <v>87</v>
      </c>
      <c r="CB5680" s="337" t="s">
        <v>179</v>
      </c>
      <c r="CC5680" s="337" t="s">
        <v>180</v>
      </c>
      <c r="CD5680" s="338">
        <v>1</v>
      </c>
      <c r="CE5680" s="335">
        <v>45139</v>
      </c>
      <c r="CF5680" s="337"/>
      <c r="CG5680" s="337" t="s">
        <v>181</v>
      </c>
      <c r="CH5680" s="337"/>
      <c r="CI5680" s="337" t="s">
        <v>181</v>
      </c>
      <c r="CJ5680" s="337" t="s">
        <v>1702</v>
      </c>
      <c r="CK5680" s="337"/>
      <c r="CL5680" s="337"/>
      <c r="CM5680" s="337" t="s">
        <v>73</v>
      </c>
      <c r="CN5680" s="337">
        <v>3</v>
      </c>
    </row>
    <row r="5681" spans="4:92">
      <c r="D5681" s="273" t="s">
        <v>64</v>
      </c>
      <c r="E5681" s="273" t="s">
        <v>63</v>
      </c>
      <c r="F5681" s="273" t="s">
        <v>221</v>
      </c>
      <c r="G5681" s="273" t="s">
        <v>221</v>
      </c>
      <c r="H5681" s="274">
        <v>44927</v>
      </c>
      <c r="I5681" s="273">
        <v>11135</v>
      </c>
      <c r="J5681" s="273">
        <v>17</v>
      </c>
      <c r="K5681" s="273">
        <v>0</v>
      </c>
      <c r="L5681" s="273" t="s">
        <v>66</v>
      </c>
      <c r="N5681" s="273" t="s">
        <v>107</v>
      </c>
      <c r="W5681" s="273">
        <v>136827</v>
      </c>
      <c r="X5681" s="273" t="s">
        <v>64</v>
      </c>
      <c r="Y5681" s="273" t="s">
        <v>63</v>
      </c>
      <c r="Z5681" s="273" t="s">
        <v>252</v>
      </c>
      <c r="AA5681" s="273" t="s">
        <v>257</v>
      </c>
      <c r="AB5681" s="274">
        <v>45108</v>
      </c>
      <c r="AC5681" s="273">
        <v>12711</v>
      </c>
      <c r="AD5681" s="273">
        <v>22</v>
      </c>
      <c r="AE5681" s="273">
        <v>0.01</v>
      </c>
      <c r="AF5681" s="273" t="s">
        <v>90</v>
      </c>
      <c r="AG5681" s="273" t="s">
        <v>801</v>
      </c>
      <c r="AH5681" s="273" t="s">
        <v>969</v>
      </c>
      <c r="AI5681" s="273" t="s">
        <v>199</v>
      </c>
      <c r="AJ5681" s="273" t="s">
        <v>627</v>
      </c>
      <c r="AK5681" s="273">
        <v>210068</v>
      </c>
      <c r="BV5681" s="279" t="s">
        <v>64</v>
      </c>
      <c r="BW5681" s="280" t="s">
        <v>75</v>
      </c>
      <c r="BX5681" s="280" t="s">
        <v>173</v>
      </c>
      <c r="BY5681" s="280" t="s">
        <v>173</v>
      </c>
      <c r="BZ5681" s="280" t="s">
        <v>86</v>
      </c>
      <c r="CA5681" s="280" t="s">
        <v>87</v>
      </c>
      <c r="CB5681" s="280" t="s">
        <v>179</v>
      </c>
      <c r="CC5681" s="280" t="s">
        <v>180</v>
      </c>
      <c r="CD5681" s="281">
        <v>1</v>
      </c>
      <c r="CE5681" s="277">
        <v>45139</v>
      </c>
      <c r="CF5681" s="280"/>
      <c r="CG5681" s="280" t="s">
        <v>181</v>
      </c>
      <c r="CH5681" s="280"/>
      <c r="CI5681" s="280" t="s">
        <v>181</v>
      </c>
      <c r="CJ5681" s="280" t="s">
        <v>1702</v>
      </c>
      <c r="CK5681" s="280"/>
      <c r="CL5681" s="280"/>
      <c r="CM5681" s="280" t="s">
        <v>73</v>
      </c>
      <c r="CN5681" s="280">
        <v>3</v>
      </c>
    </row>
    <row r="5682" spans="4:92">
      <c r="D5682" s="273" t="s">
        <v>64</v>
      </c>
      <c r="E5682" s="273" t="s">
        <v>63</v>
      </c>
      <c r="F5682" s="273" t="s">
        <v>221</v>
      </c>
      <c r="G5682" s="273" t="s">
        <v>221</v>
      </c>
      <c r="H5682" s="274">
        <v>44927</v>
      </c>
      <c r="I5682" s="273">
        <v>11135</v>
      </c>
      <c r="J5682" s="273">
        <v>17</v>
      </c>
      <c r="K5682" s="273">
        <v>0</v>
      </c>
      <c r="L5682" s="273" t="s">
        <v>66</v>
      </c>
      <c r="M5682" s="273">
        <v>16670.85024</v>
      </c>
      <c r="N5682" s="273" t="s">
        <v>115</v>
      </c>
      <c r="W5682" s="273">
        <v>136826</v>
      </c>
      <c r="X5682" s="273" t="s">
        <v>64</v>
      </c>
      <c r="Y5682" s="273" t="s">
        <v>63</v>
      </c>
      <c r="Z5682" s="273" t="s">
        <v>252</v>
      </c>
      <c r="AA5682" s="273" t="s">
        <v>442</v>
      </c>
      <c r="AB5682" s="274">
        <v>44927</v>
      </c>
      <c r="AC5682" s="273">
        <v>16035</v>
      </c>
      <c r="AD5682" s="273">
        <v>671</v>
      </c>
      <c r="AK5682" s="273">
        <v>300357</v>
      </c>
      <c r="BV5682" s="336" t="s">
        <v>64</v>
      </c>
      <c r="BW5682" s="337" t="s">
        <v>75</v>
      </c>
      <c r="BX5682" s="337" t="s">
        <v>173</v>
      </c>
      <c r="BY5682" s="337" t="s">
        <v>173</v>
      </c>
      <c r="BZ5682" s="337" t="s">
        <v>167</v>
      </c>
      <c r="CA5682" s="337" t="s">
        <v>168</v>
      </c>
      <c r="CB5682" s="337" t="s">
        <v>319</v>
      </c>
      <c r="CC5682" s="337" t="s">
        <v>320</v>
      </c>
      <c r="CD5682" s="338">
        <v>15</v>
      </c>
      <c r="CE5682" s="335">
        <v>45139</v>
      </c>
      <c r="CF5682" s="337">
        <v>879</v>
      </c>
      <c r="CG5682" s="337" t="s">
        <v>90</v>
      </c>
      <c r="CH5682" s="337">
        <v>879</v>
      </c>
      <c r="CI5682" s="337" t="s">
        <v>80</v>
      </c>
      <c r="CJ5682" s="337"/>
      <c r="CK5682" s="337"/>
      <c r="CL5682" s="337"/>
      <c r="CM5682" s="337" t="s">
        <v>73</v>
      </c>
      <c r="CN5682" s="337">
        <v>3</v>
      </c>
    </row>
    <row r="5683" spans="4:92">
      <c r="D5683" s="273" t="s">
        <v>64</v>
      </c>
      <c r="E5683" s="273" t="s">
        <v>63</v>
      </c>
      <c r="F5683" s="273" t="s">
        <v>221</v>
      </c>
      <c r="G5683" s="273" t="s">
        <v>221</v>
      </c>
      <c r="H5683" s="274">
        <v>44958</v>
      </c>
      <c r="I5683" s="273">
        <v>11297</v>
      </c>
      <c r="J5683" s="273">
        <v>17</v>
      </c>
      <c r="K5683" s="273">
        <v>36000</v>
      </c>
      <c r="L5683" s="273" t="s">
        <v>66</v>
      </c>
      <c r="M5683" s="273">
        <v>0</v>
      </c>
      <c r="N5683" s="273" t="s">
        <v>1010</v>
      </c>
      <c r="O5683" s="273">
        <v>0</v>
      </c>
      <c r="P5683" s="273" t="s">
        <v>1011</v>
      </c>
      <c r="Q5683" s="273" t="s">
        <v>69</v>
      </c>
      <c r="R5683" s="273" t="s">
        <v>1013</v>
      </c>
      <c r="S5683" s="273" t="s">
        <v>1298</v>
      </c>
      <c r="U5683" s="273" t="s">
        <v>73</v>
      </c>
      <c r="V5683" s="273" t="s">
        <v>2170</v>
      </c>
      <c r="W5683" s="273">
        <v>258273</v>
      </c>
      <c r="X5683" s="273" t="s">
        <v>64</v>
      </c>
      <c r="Y5683" s="273" t="s">
        <v>63</v>
      </c>
      <c r="Z5683" s="273" t="s">
        <v>252</v>
      </c>
      <c r="AA5683" s="273" t="s">
        <v>442</v>
      </c>
      <c r="AB5683" s="274">
        <v>45017</v>
      </c>
      <c r="AC5683" s="273">
        <v>14870</v>
      </c>
      <c r="AD5683" s="273">
        <v>671</v>
      </c>
      <c r="AK5683" s="273">
        <v>278534</v>
      </c>
      <c r="BV5683" s="279" t="s">
        <v>64</v>
      </c>
      <c r="BW5683" s="280" t="s">
        <v>75</v>
      </c>
      <c r="BX5683" s="280" t="s">
        <v>173</v>
      </c>
      <c r="BY5683" s="280" t="s">
        <v>173</v>
      </c>
      <c r="BZ5683" s="280" t="s">
        <v>138</v>
      </c>
      <c r="CA5683" s="280" t="s">
        <v>139</v>
      </c>
      <c r="CB5683" s="280" t="s">
        <v>190</v>
      </c>
      <c r="CC5683" s="280" t="s">
        <v>191</v>
      </c>
      <c r="CD5683" s="281">
        <v>8</v>
      </c>
      <c r="CE5683" s="277">
        <v>45139</v>
      </c>
      <c r="CF5683" s="280">
        <v>0</v>
      </c>
      <c r="CG5683" s="280" t="s">
        <v>90</v>
      </c>
      <c r="CH5683" s="280">
        <v>0</v>
      </c>
      <c r="CI5683" s="280" t="s">
        <v>80</v>
      </c>
      <c r="CJ5683" s="280"/>
      <c r="CK5683" s="280"/>
      <c r="CL5683" s="280"/>
      <c r="CM5683" s="280" t="s">
        <v>73</v>
      </c>
      <c r="CN5683" s="280">
        <v>3</v>
      </c>
    </row>
    <row r="5684" spans="4:92">
      <c r="D5684" s="273" t="s">
        <v>64</v>
      </c>
      <c r="E5684" s="273" t="s">
        <v>63</v>
      </c>
      <c r="F5684" s="273" t="s">
        <v>221</v>
      </c>
      <c r="G5684" s="273" t="s">
        <v>221</v>
      </c>
      <c r="H5684" s="274">
        <v>44958</v>
      </c>
      <c r="I5684" s="273">
        <v>11297</v>
      </c>
      <c r="J5684" s="273">
        <v>17</v>
      </c>
      <c r="K5684" s="273">
        <v>803875</v>
      </c>
      <c r="L5684" s="273" t="s">
        <v>66</v>
      </c>
      <c r="M5684" s="273">
        <v>103675.924</v>
      </c>
      <c r="N5684" s="273" t="s">
        <v>67</v>
      </c>
      <c r="P5684" s="273" t="s">
        <v>92</v>
      </c>
      <c r="Q5684" s="273" t="s">
        <v>69</v>
      </c>
      <c r="R5684" s="273" t="s">
        <v>70</v>
      </c>
      <c r="S5684" s="273" t="s">
        <v>834</v>
      </c>
      <c r="T5684" s="273" t="s">
        <v>835</v>
      </c>
      <c r="U5684" s="273" t="s">
        <v>73</v>
      </c>
      <c r="V5684" s="273" t="s">
        <v>836</v>
      </c>
      <c r="W5684" s="273">
        <v>258289</v>
      </c>
      <c r="X5684" s="273" t="s">
        <v>64</v>
      </c>
      <c r="Y5684" s="273" t="s">
        <v>63</v>
      </c>
      <c r="Z5684" s="273" t="s">
        <v>252</v>
      </c>
      <c r="AA5684" s="273" t="s">
        <v>442</v>
      </c>
      <c r="AB5684" s="274">
        <v>45108</v>
      </c>
      <c r="AC5684" s="273">
        <v>15016</v>
      </c>
      <c r="AD5684" s="273">
        <v>671</v>
      </c>
      <c r="AK5684" s="273">
        <v>280140</v>
      </c>
      <c r="BV5684" s="336" t="s">
        <v>64</v>
      </c>
      <c r="BW5684" s="337" t="s">
        <v>75</v>
      </c>
      <c r="BX5684" s="337" t="s">
        <v>173</v>
      </c>
      <c r="BY5684" s="337" t="s">
        <v>173</v>
      </c>
      <c r="BZ5684" s="337" t="s">
        <v>86</v>
      </c>
      <c r="CA5684" s="337" t="s">
        <v>87</v>
      </c>
      <c r="CB5684" s="337" t="s">
        <v>217</v>
      </c>
      <c r="CC5684" s="337" t="s">
        <v>218</v>
      </c>
      <c r="CD5684" s="338">
        <v>2</v>
      </c>
      <c r="CE5684" s="335">
        <v>45139</v>
      </c>
      <c r="CF5684" s="337"/>
      <c r="CG5684" s="337" t="s">
        <v>181</v>
      </c>
      <c r="CH5684" s="337"/>
      <c r="CI5684" s="337" t="s">
        <v>181</v>
      </c>
      <c r="CJ5684" s="337" t="s">
        <v>342</v>
      </c>
      <c r="CK5684" s="337"/>
      <c r="CL5684" s="337"/>
      <c r="CM5684" s="337" t="s">
        <v>73</v>
      </c>
      <c r="CN5684" s="337">
        <v>3</v>
      </c>
    </row>
    <row r="5685" spans="4:92">
      <c r="D5685" s="273" t="s">
        <v>64</v>
      </c>
      <c r="E5685" s="273" t="s">
        <v>63</v>
      </c>
      <c r="F5685" s="273" t="s">
        <v>221</v>
      </c>
      <c r="G5685" s="273" t="s">
        <v>221</v>
      </c>
      <c r="H5685" s="274">
        <v>44958</v>
      </c>
      <c r="I5685" s="273">
        <v>11297</v>
      </c>
      <c r="J5685" s="273">
        <v>17</v>
      </c>
      <c r="K5685" s="273">
        <v>478703</v>
      </c>
      <c r="L5685" s="273" t="s">
        <v>66</v>
      </c>
      <c r="M5685" s="273">
        <v>73529.010720000006</v>
      </c>
      <c r="N5685" s="273" t="s">
        <v>67</v>
      </c>
      <c r="P5685" s="273" t="s">
        <v>1011</v>
      </c>
      <c r="Q5685" s="273" t="s">
        <v>69</v>
      </c>
      <c r="R5685" s="273" t="s">
        <v>70</v>
      </c>
      <c r="S5685" s="273" t="s">
        <v>1041</v>
      </c>
      <c r="T5685" s="273" t="s">
        <v>1042</v>
      </c>
      <c r="U5685" s="273" t="s">
        <v>73</v>
      </c>
      <c r="V5685" s="273" t="s">
        <v>1043</v>
      </c>
      <c r="W5685" s="273">
        <v>258306</v>
      </c>
      <c r="X5685" s="273" t="s">
        <v>64</v>
      </c>
      <c r="Y5685" s="273" t="s">
        <v>63</v>
      </c>
      <c r="Z5685" s="273" t="s">
        <v>252</v>
      </c>
      <c r="AA5685" s="273" t="s">
        <v>442</v>
      </c>
      <c r="AB5685" s="274">
        <v>45108</v>
      </c>
      <c r="AC5685" s="273">
        <v>15607</v>
      </c>
      <c r="AD5685" s="273">
        <v>671</v>
      </c>
      <c r="AK5685" s="273">
        <v>285080</v>
      </c>
      <c r="BV5685" s="279" t="s">
        <v>64</v>
      </c>
      <c r="BW5685" s="280" t="s">
        <v>75</v>
      </c>
      <c r="BX5685" s="280" t="s">
        <v>173</v>
      </c>
      <c r="BY5685" s="280" t="s">
        <v>173</v>
      </c>
      <c r="BZ5685" s="280" t="s">
        <v>86</v>
      </c>
      <c r="CA5685" s="280" t="s">
        <v>87</v>
      </c>
      <c r="CB5685" s="280" t="s">
        <v>217</v>
      </c>
      <c r="CC5685" s="280" t="s">
        <v>218</v>
      </c>
      <c r="CD5685" s="281">
        <v>2</v>
      </c>
      <c r="CE5685" s="277">
        <v>45139</v>
      </c>
      <c r="CF5685" s="280"/>
      <c r="CG5685" s="280" t="s">
        <v>181</v>
      </c>
      <c r="CH5685" s="280"/>
      <c r="CI5685" s="280" t="s">
        <v>181</v>
      </c>
      <c r="CJ5685" s="280" t="s">
        <v>329</v>
      </c>
      <c r="CK5685" s="280"/>
      <c r="CL5685" s="280"/>
      <c r="CM5685" s="280" t="s">
        <v>73</v>
      </c>
      <c r="CN5685" s="280">
        <v>3</v>
      </c>
    </row>
    <row r="5686" spans="4:92">
      <c r="D5686" s="273" t="s">
        <v>64</v>
      </c>
      <c r="E5686" s="273" t="s">
        <v>63</v>
      </c>
      <c r="F5686" s="273" t="s">
        <v>221</v>
      </c>
      <c r="G5686" s="273" t="s">
        <v>221</v>
      </c>
      <c r="H5686" s="274">
        <v>44958</v>
      </c>
      <c r="I5686" s="273">
        <v>11297</v>
      </c>
      <c r="J5686" s="273">
        <v>17</v>
      </c>
      <c r="K5686" s="273">
        <v>420800</v>
      </c>
      <c r="L5686" s="273" t="s">
        <v>66</v>
      </c>
      <c r="M5686" s="273">
        <v>59271.637920000001</v>
      </c>
      <c r="N5686" s="273" t="s">
        <v>67</v>
      </c>
      <c r="P5686" s="273" t="s">
        <v>68</v>
      </c>
      <c r="Q5686" s="273" t="s">
        <v>69</v>
      </c>
      <c r="R5686" s="273" t="s">
        <v>70</v>
      </c>
      <c r="S5686" s="273" t="s">
        <v>71</v>
      </c>
      <c r="T5686" s="273" t="s">
        <v>72</v>
      </c>
      <c r="U5686" s="273" t="s">
        <v>73</v>
      </c>
      <c r="V5686" s="273" t="s">
        <v>74</v>
      </c>
      <c r="W5686" s="273">
        <v>258472</v>
      </c>
      <c r="X5686" s="273" t="s">
        <v>64</v>
      </c>
      <c r="Y5686" s="273" t="s">
        <v>63</v>
      </c>
      <c r="Z5686" s="273" t="s">
        <v>252</v>
      </c>
      <c r="AA5686" s="273" t="s">
        <v>442</v>
      </c>
      <c r="AB5686" s="274">
        <v>45200</v>
      </c>
      <c r="AC5686" s="273">
        <v>15162</v>
      </c>
      <c r="AD5686" s="273">
        <v>671</v>
      </c>
      <c r="AK5686" s="273">
        <v>281746</v>
      </c>
      <c r="BV5686" s="336" t="s">
        <v>64</v>
      </c>
      <c r="BW5686" s="337" t="s">
        <v>75</v>
      </c>
      <c r="BX5686" s="337" t="s">
        <v>173</v>
      </c>
      <c r="BY5686" s="337" t="s">
        <v>173</v>
      </c>
      <c r="BZ5686" s="337" t="s">
        <v>86</v>
      </c>
      <c r="CA5686" s="337" t="s">
        <v>87</v>
      </c>
      <c r="CB5686" s="337" t="s">
        <v>217</v>
      </c>
      <c r="CC5686" s="337" t="s">
        <v>218</v>
      </c>
      <c r="CD5686" s="338">
        <v>2</v>
      </c>
      <c r="CE5686" s="335">
        <v>45139</v>
      </c>
      <c r="CF5686" s="337"/>
      <c r="CG5686" s="337" t="s">
        <v>181</v>
      </c>
      <c r="CH5686" s="337"/>
      <c r="CI5686" s="337" t="s">
        <v>181</v>
      </c>
      <c r="CJ5686" s="337" t="s">
        <v>335</v>
      </c>
      <c r="CK5686" s="337"/>
      <c r="CL5686" s="337"/>
      <c r="CM5686" s="337" t="s">
        <v>73</v>
      </c>
      <c r="CN5686" s="337">
        <v>3</v>
      </c>
    </row>
    <row r="5687" spans="4:92">
      <c r="D5687" s="273" t="s">
        <v>64</v>
      </c>
      <c r="E5687" s="273" t="s">
        <v>63</v>
      </c>
      <c r="F5687" s="273" t="s">
        <v>221</v>
      </c>
      <c r="G5687" s="273" t="s">
        <v>221</v>
      </c>
      <c r="H5687" s="274">
        <v>44958</v>
      </c>
      <c r="I5687" s="273">
        <v>11297</v>
      </c>
      <c r="J5687" s="273">
        <v>17</v>
      </c>
      <c r="K5687" s="273">
        <v>0</v>
      </c>
      <c r="L5687" s="273" t="s">
        <v>66</v>
      </c>
      <c r="N5687" s="273" t="s">
        <v>107</v>
      </c>
      <c r="W5687" s="273">
        <v>258272</v>
      </c>
      <c r="X5687" s="273" t="s">
        <v>64</v>
      </c>
      <c r="Y5687" s="273" t="s">
        <v>63</v>
      </c>
      <c r="Z5687" s="273" t="s">
        <v>252</v>
      </c>
      <c r="AA5687" s="273" t="s">
        <v>779</v>
      </c>
      <c r="AB5687" s="274">
        <v>44927</v>
      </c>
      <c r="AC5687" s="273">
        <v>14817</v>
      </c>
      <c r="AD5687" s="273">
        <v>854</v>
      </c>
      <c r="AK5687" s="273">
        <v>277949</v>
      </c>
      <c r="BV5687" s="279" t="s">
        <v>64</v>
      </c>
      <c r="BW5687" s="280" t="s">
        <v>75</v>
      </c>
      <c r="BX5687" s="280" t="s">
        <v>173</v>
      </c>
      <c r="BY5687" s="280" t="s">
        <v>173</v>
      </c>
      <c r="BZ5687" s="280" t="s">
        <v>86</v>
      </c>
      <c r="CA5687" s="280" t="s">
        <v>87</v>
      </c>
      <c r="CB5687" s="280" t="s">
        <v>233</v>
      </c>
      <c r="CC5687" s="280" t="s">
        <v>234</v>
      </c>
      <c r="CD5687" s="281">
        <v>1</v>
      </c>
      <c r="CE5687" s="277">
        <v>45139</v>
      </c>
      <c r="CF5687" s="280"/>
      <c r="CG5687" s="280" t="s">
        <v>181</v>
      </c>
      <c r="CH5687" s="280"/>
      <c r="CI5687" s="280" t="s">
        <v>181</v>
      </c>
      <c r="CJ5687" s="280" t="s">
        <v>1585</v>
      </c>
      <c r="CK5687" s="280"/>
      <c r="CL5687" s="280"/>
      <c r="CM5687" s="280" t="s">
        <v>73</v>
      </c>
      <c r="CN5687" s="280">
        <v>3</v>
      </c>
    </row>
    <row r="5688" spans="4:92">
      <c r="D5688" s="273" t="s">
        <v>64</v>
      </c>
      <c r="E5688" s="273" t="s">
        <v>63</v>
      </c>
      <c r="F5688" s="273" t="s">
        <v>221</v>
      </c>
      <c r="G5688" s="273" t="s">
        <v>221</v>
      </c>
      <c r="H5688" s="274">
        <v>44958</v>
      </c>
      <c r="I5688" s="273">
        <v>11297</v>
      </c>
      <c r="J5688" s="273">
        <v>17</v>
      </c>
      <c r="K5688" s="273">
        <v>0</v>
      </c>
      <c r="L5688" s="273" t="s">
        <v>66</v>
      </c>
      <c r="M5688" s="273">
        <v>13507.385759999999</v>
      </c>
      <c r="N5688" s="273" t="s">
        <v>115</v>
      </c>
      <c r="W5688" s="273">
        <v>258271</v>
      </c>
      <c r="X5688" s="273" t="s">
        <v>64</v>
      </c>
      <c r="Y5688" s="273" t="s">
        <v>63</v>
      </c>
      <c r="Z5688" s="273" t="s">
        <v>252</v>
      </c>
      <c r="AA5688" s="273" t="s">
        <v>779</v>
      </c>
      <c r="AB5688" s="274">
        <v>44927</v>
      </c>
      <c r="AC5688" s="273">
        <v>15401</v>
      </c>
      <c r="AD5688" s="273">
        <v>854</v>
      </c>
      <c r="AK5688" s="273">
        <v>284125</v>
      </c>
      <c r="BV5688" s="336" t="s">
        <v>64</v>
      </c>
      <c r="BW5688" s="337" t="s">
        <v>75</v>
      </c>
      <c r="BX5688" s="337" t="s">
        <v>173</v>
      </c>
      <c r="BY5688" s="337" t="s">
        <v>173</v>
      </c>
      <c r="BZ5688" s="337" t="s">
        <v>86</v>
      </c>
      <c r="CA5688" s="337" t="s">
        <v>87</v>
      </c>
      <c r="CB5688" s="337" t="s">
        <v>233</v>
      </c>
      <c r="CC5688" s="337" t="s">
        <v>234</v>
      </c>
      <c r="CD5688" s="338">
        <v>1</v>
      </c>
      <c r="CE5688" s="335">
        <v>45139</v>
      </c>
      <c r="CF5688" s="337"/>
      <c r="CG5688" s="337" t="s">
        <v>181</v>
      </c>
      <c r="CH5688" s="337"/>
      <c r="CI5688" s="337" t="s">
        <v>181</v>
      </c>
      <c r="CJ5688" s="337" t="s">
        <v>1585</v>
      </c>
      <c r="CK5688" s="337"/>
      <c r="CL5688" s="337"/>
      <c r="CM5688" s="337" t="s">
        <v>73</v>
      </c>
      <c r="CN5688" s="337">
        <v>3</v>
      </c>
    </row>
    <row r="5689" spans="4:92">
      <c r="D5689" s="273" t="s">
        <v>64</v>
      </c>
      <c r="E5689" s="273" t="s">
        <v>63</v>
      </c>
      <c r="F5689" s="273" t="s">
        <v>221</v>
      </c>
      <c r="G5689" s="273" t="s">
        <v>221</v>
      </c>
      <c r="H5689" s="274">
        <v>44986</v>
      </c>
      <c r="I5689" s="273">
        <v>11459</v>
      </c>
      <c r="J5689" s="273">
        <v>17</v>
      </c>
      <c r="K5689" s="273">
        <v>76000</v>
      </c>
      <c r="L5689" s="273" t="s">
        <v>66</v>
      </c>
      <c r="M5689" s="273">
        <v>0</v>
      </c>
      <c r="N5689" s="273" t="s">
        <v>1010</v>
      </c>
      <c r="O5689" s="273">
        <v>0</v>
      </c>
      <c r="P5689" s="273" t="s">
        <v>1011</v>
      </c>
      <c r="Q5689" s="273" t="s">
        <v>69</v>
      </c>
      <c r="R5689" s="273" t="s">
        <v>1013</v>
      </c>
      <c r="S5689" s="273" t="s">
        <v>1298</v>
      </c>
      <c r="U5689" s="273" t="s">
        <v>73</v>
      </c>
      <c r="V5689" s="273" t="s">
        <v>2170</v>
      </c>
      <c r="W5689" s="273">
        <v>258502</v>
      </c>
      <c r="X5689" s="273" t="s">
        <v>64</v>
      </c>
      <c r="Y5689" s="273" t="s">
        <v>63</v>
      </c>
      <c r="Z5689" s="273" t="s">
        <v>252</v>
      </c>
      <c r="AA5689" s="273" t="s">
        <v>779</v>
      </c>
      <c r="AB5689" s="274">
        <v>44927</v>
      </c>
      <c r="AC5689" s="273">
        <v>15551</v>
      </c>
      <c r="AD5689" s="273">
        <v>854</v>
      </c>
      <c r="AK5689" s="273">
        <v>284856</v>
      </c>
      <c r="BV5689" s="279" t="s">
        <v>64</v>
      </c>
      <c r="BW5689" s="280" t="s">
        <v>75</v>
      </c>
      <c r="BX5689" s="280" t="s">
        <v>173</v>
      </c>
      <c r="BY5689" s="280" t="s">
        <v>173</v>
      </c>
      <c r="BZ5689" s="280" t="s">
        <v>86</v>
      </c>
      <c r="CA5689" s="280" t="s">
        <v>87</v>
      </c>
      <c r="CB5689" s="280" t="s">
        <v>233</v>
      </c>
      <c r="CC5689" s="280" t="s">
        <v>234</v>
      </c>
      <c r="CD5689" s="281">
        <v>1</v>
      </c>
      <c r="CE5689" s="277">
        <v>45139</v>
      </c>
      <c r="CF5689" s="280"/>
      <c r="CG5689" s="280" t="s">
        <v>181</v>
      </c>
      <c r="CH5689" s="280"/>
      <c r="CI5689" s="280" t="s">
        <v>181</v>
      </c>
      <c r="CJ5689" s="280" t="s">
        <v>1585</v>
      </c>
      <c r="CK5689" s="280"/>
      <c r="CL5689" s="280"/>
      <c r="CM5689" s="280" t="s">
        <v>73</v>
      </c>
      <c r="CN5689" s="280">
        <v>3</v>
      </c>
    </row>
    <row r="5690" spans="4:92">
      <c r="D5690" s="273" t="s">
        <v>64</v>
      </c>
      <c r="E5690" s="273" t="s">
        <v>63</v>
      </c>
      <c r="F5690" s="273" t="s">
        <v>221</v>
      </c>
      <c r="G5690" s="273" t="s">
        <v>221</v>
      </c>
      <c r="H5690" s="274">
        <v>44986</v>
      </c>
      <c r="I5690" s="273">
        <v>11459</v>
      </c>
      <c r="J5690" s="273">
        <v>17</v>
      </c>
      <c r="K5690" s="273">
        <v>509035</v>
      </c>
      <c r="L5690" s="273" t="s">
        <v>66</v>
      </c>
      <c r="M5690" s="273">
        <v>65650.30472</v>
      </c>
      <c r="N5690" s="273" t="s">
        <v>67</v>
      </c>
      <c r="P5690" s="273" t="s">
        <v>92</v>
      </c>
      <c r="Q5690" s="273" t="s">
        <v>69</v>
      </c>
      <c r="R5690" s="273" t="s">
        <v>70</v>
      </c>
      <c r="S5690" s="273" t="s">
        <v>834</v>
      </c>
      <c r="T5690" s="273" t="s">
        <v>835</v>
      </c>
      <c r="U5690" s="273" t="s">
        <v>73</v>
      </c>
      <c r="V5690" s="273" t="s">
        <v>836</v>
      </c>
      <c r="W5690" s="273">
        <v>258518</v>
      </c>
      <c r="X5690" s="273" t="s">
        <v>64</v>
      </c>
      <c r="Y5690" s="273" t="s">
        <v>63</v>
      </c>
      <c r="Z5690" s="273" t="s">
        <v>252</v>
      </c>
      <c r="AA5690" s="273" t="s">
        <v>779</v>
      </c>
      <c r="AB5690" s="274">
        <v>44927</v>
      </c>
      <c r="AC5690" s="273">
        <v>16658</v>
      </c>
      <c r="AD5690" s="273">
        <v>854</v>
      </c>
      <c r="AK5690" s="273">
        <v>307724</v>
      </c>
      <c r="BV5690" s="336" t="s">
        <v>64</v>
      </c>
      <c r="BW5690" s="337" t="s">
        <v>75</v>
      </c>
      <c r="BX5690" s="337" t="s">
        <v>173</v>
      </c>
      <c r="BY5690" s="337" t="s">
        <v>173</v>
      </c>
      <c r="BZ5690" s="337" t="s">
        <v>86</v>
      </c>
      <c r="CA5690" s="337" t="s">
        <v>87</v>
      </c>
      <c r="CB5690" s="337" t="s">
        <v>225</v>
      </c>
      <c r="CC5690" s="337" t="s">
        <v>226</v>
      </c>
      <c r="CD5690" s="338">
        <v>5</v>
      </c>
      <c r="CE5690" s="335">
        <v>45139</v>
      </c>
      <c r="CF5690" s="337">
        <v>0</v>
      </c>
      <c r="CG5690" s="337" t="s">
        <v>90</v>
      </c>
      <c r="CH5690" s="337">
        <v>0</v>
      </c>
      <c r="CI5690" s="337" t="s">
        <v>80</v>
      </c>
      <c r="CJ5690" s="337"/>
      <c r="CK5690" s="337"/>
      <c r="CL5690" s="337" t="s">
        <v>2146</v>
      </c>
      <c r="CM5690" s="337" t="s">
        <v>73</v>
      </c>
      <c r="CN5690" s="337">
        <v>3</v>
      </c>
    </row>
    <row r="5691" spans="4:92">
      <c r="D5691" s="273" t="s">
        <v>64</v>
      </c>
      <c r="E5691" s="273" t="s">
        <v>63</v>
      </c>
      <c r="F5691" s="273" t="s">
        <v>221</v>
      </c>
      <c r="G5691" s="273" t="s">
        <v>221</v>
      </c>
      <c r="H5691" s="274">
        <v>44986</v>
      </c>
      <c r="I5691" s="273">
        <v>11459</v>
      </c>
      <c r="J5691" s="273">
        <v>17</v>
      </c>
      <c r="K5691" s="273">
        <v>601954</v>
      </c>
      <c r="L5691" s="273" t="s">
        <v>66</v>
      </c>
      <c r="M5691" s="273">
        <v>106323.24735999999</v>
      </c>
      <c r="N5691" s="273" t="s">
        <v>67</v>
      </c>
      <c r="P5691" s="273" t="s">
        <v>1011</v>
      </c>
      <c r="Q5691" s="273" t="s">
        <v>69</v>
      </c>
      <c r="R5691" s="273" t="s">
        <v>70</v>
      </c>
      <c r="S5691" s="273" t="s">
        <v>1041</v>
      </c>
      <c r="T5691" s="273" t="s">
        <v>1042</v>
      </c>
      <c r="U5691" s="273" t="s">
        <v>73</v>
      </c>
      <c r="V5691" s="273" t="s">
        <v>1043</v>
      </c>
      <c r="W5691" s="273">
        <v>258535</v>
      </c>
      <c r="X5691" s="273" t="s">
        <v>64</v>
      </c>
      <c r="Y5691" s="273" t="s">
        <v>63</v>
      </c>
      <c r="Z5691" s="273" t="s">
        <v>252</v>
      </c>
      <c r="AA5691" s="273" t="s">
        <v>779</v>
      </c>
      <c r="AB5691" s="274">
        <v>44927</v>
      </c>
      <c r="AC5691" s="273">
        <v>16659</v>
      </c>
      <c r="AD5691" s="273">
        <v>854</v>
      </c>
      <c r="AK5691" s="273">
        <v>307740</v>
      </c>
      <c r="BV5691" s="279" t="s">
        <v>64</v>
      </c>
      <c r="BW5691" s="280" t="s">
        <v>75</v>
      </c>
      <c r="BX5691" s="280" t="s">
        <v>173</v>
      </c>
      <c r="BY5691" s="280" t="s">
        <v>173</v>
      </c>
      <c r="BZ5691" s="280" t="s">
        <v>86</v>
      </c>
      <c r="CA5691" s="280" t="s">
        <v>87</v>
      </c>
      <c r="CB5691" s="280" t="s">
        <v>225</v>
      </c>
      <c r="CC5691" s="280" t="s">
        <v>226</v>
      </c>
      <c r="CD5691" s="281">
        <v>5</v>
      </c>
      <c r="CE5691" s="277">
        <v>45139</v>
      </c>
      <c r="CF5691" s="280">
        <v>3460</v>
      </c>
      <c r="CG5691" s="280" t="s">
        <v>90</v>
      </c>
      <c r="CH5691" s="280">
        <v>3460</v>
      </c>
      <c r="CI5691" s="280" t="s">
        <v>80</v>
      </c>
      <c r="CJ5691" s="280"/>
      <c r="CK5691" s="280"/>
      <c r="CL5691" s="280" t="s">
        <v>2147</v>
      </c>
      <c r="CM5691" s="280" t="s">
        <v>73</v>
      </c>
      <c r="CN5691" s="280">
        <v>3</v>
      </c>
    </row>
    <row r="5692" spans="4:92">
      <c r="D5692" s="273" t="s">
        <v>64</v>
      </c>
      <c r="E5692" s="273" t="s">
        <v>63</v>
      </c>
      <c r="F5692" s="273" t="s">
        <v>221</v>
      </c>
      <c r="G5692" s="273" t="s">
        <v>221</v>
      </c>
      <c r="H5692" s="274">
        <v>44986</v>
      </c>
      <c r="I5692" s="273">
        <v>11459</v>
      </c>
      <c r="J5692" s="273">
        <v>17</v>
      </c>
      <c r="K5692" s="273">
        <v>445912</v>
      </c>
      <c r="L5692" s="273" t="s">
        <v>66</v>
      </c>
      <c r="M5692" s="273">
        <v>62808.69584</v>
      </c>
      <c r="N5692" s="273" t="s">
        <v>67</v>
      </c>
      <c r="P5692" s="273" t="s">
        <v>68</v>
      </c>
      <c r="Q5692" s="273" t="s">
        <v>69</v>
      </c>
      <c r="R5692" s="273" t="s">
        <v>70</v>
      </c>
      <c r="S5692" s="273" t="s">
        <v>71</v>
      </c>
      <c r="T5692" s="273" t="s">
        <v>72</v>
      </c>
      <c r="U5692" s="273" t="s">
        <v>73</v>
      </c>
      <c r="V5692" s="273" t="s">
        <v>74</v>
      </c>
      <c r="W5692" s="273">
        <v>258552</v>
      </c>
      <c r="X5692" s="273" t="s">
        <v>64</v>
      </c>
      <c r="Y5692" s="273" t="s">
        <v>63</v>
      </c>
      <c r="Z5692" s="273" t="s">
        <v>252</v>
      </c>
      <c r="AA5692" s="273" t="s">
        <v>779</v>
      </c>
      <c r="AB5692" s="274">
        <v>45017</v>
      </c>
      <c r="AC5692" s="273">
        <v>14963</v>
      </c>
      <c r="AD5692" s="273">
        <v>854</v>
      </c>
      <c r="AK5692" s="273">
        <v>279555</v>
      </c>
      <c r="BV5692" s="336" t="s">
        <v>64</v>
      </c>
      <c r="BW5692" s="337" t="s">
        <v>75</v>
      </c>
      <c r="BX5692" s="337" t="s">
        <v>173</v>
      </c>
      <c r="BY5692" s="337" t="s">
        <v>173</v>
      </c>
      <c r="BZ5692" s="337" t="s">
        <v>86</v>
      </c>
      <c r="CA5692" s="337" t="s">
        <v>87</v>
      </c>
      <c r="CB5692" s="337" t="s">
        <v>225</v>
      </c>
      <c r="CC5692" s="337" t="s">
        <v>226</v>
      </c>
      <c r="CD5692" s="338">
        <v>5</v>
      </c>
      <c r="CE5692" s="335">
        <v>45139</v>
      </c>
      <c r="CF5692" s="337">
        <v>15712</v>
      </c>
      <c r="CG5692" s="337" t="s">
        <v>90</v>
      </c>
      <c r="CH5692" s="337">
        <v>15712</v>
      </c>
      <c r="CI5692" s="337" t="s">
        <v>80</v>
      </c>
      <c r="CJ5692" s="337"/>
      <c r="CK5692" s="337"/>
      <c r="CL5692" s="337" t="s">
        <v>2163</v>
      </c>
      <c r="CM5692" s="337" t="s">
        <v>73</v>
      </c>
      <c r="CN5692" s="337">
        <v>3</v>
      </c>
    </row>
    <row r="5693" spans="4:92">
      <c r="D5693" s="273" t="s">
        <v>64</v>
      </c>
      <c r="E5693" s="273" t="s">
        <v>63</v>
      </c>
      <c r="F5693" s="273" t="s">
        <v>221</v>
      </c>
      <c r="G5693" s="273" t="s">
        <v>221</v>
      </c>
      <c r="H5693" s="274">
        <v>44986</v>
      </c>
      <c r="I5693" s="273">
        <v>11459</v>
      </c>
      <c r="J5693" s="273">
        <v>17</v>
      </c>
      <c r="K5693" s="273">
        <v>0</v>
      </c>
      <c r="L5693" s="273" t="s">
        <v>66</v>
      </c>
      <c r="N5693" s="273" t="s">
        <v>107</v>
      </c>
      <c r="W5693" s="273">
        <v>258501</v>
      </c>
      <c r="X5693" s="273" t="s">
        <v>64</v>
      </c>
      <c r="Y5693" s="273" t="s">
        <v>63</v>
      </c>
      <c r="Z5693" s="273" t="s">
        <v>252</v>
      </c>
      <c r="AA5693" s="273" t="s">
        <v>779</v>
      </c>
      <c r="AB5693" s="274">
        <v>45108</v>
      </c>
      <c r="AC5693" s="273">
        <v>15109</v>
      </c>
      <c r="AD5693" s="273">
        <v>854</v>
      </c>
      <c r="AK5693" s="273">
        <v>281161</v>
      </c>
      <c r="BV5693" s="279" t="s">
        <v>64</v>
      </c>
      <c r="BW5693" s="280" t="s">
        <v>75</v>
      </c>
      <c r="BX5693" s="280" t="s">
        <v>173</v>
      </c>
      <c r="BY5693" s="280" t="s">
        <v>173</v>
      </c>
      <c r="BZ5693" s="280" t="s">
        <v>86</v>
      </c>
      <c r="CA5693" s="280" t="s">
        <v>87</v>
      </c>
      <c r="CB5693" s="280" t="s">
        <v>225</v>
      </c>
      <c r="CC5693" s="280" t="s">
        <v>226</v>
      </c>
      <c r="CD5693" s="281">
        <v>5</v>
      </c>
      <c r="CE5693" s="277">
        <v>45170</v>
      </c>
      <c r="CF5693" s="280">
        <v>2373</v>
      </c>
      <c r="CG5693" s="280" t="s">
        <v>90</v>
      </c>
      <c r="CH5693" s="280">
        <v>2373</v>
      </c>
      <c r="CI5693" s="280" t="s">
        <v>80</v>
      </c>
      <c r="CJ5693" s="280"/>
      <c r="CK5693" s="280"/>
      <c r="CL5693" s="280" t="s">
        <v>2147</v>
      </c>
      <c r="CM5693" s="280" t="s">
        <v>73</v>
      </c>
      <c r="CN5693" s="280">
        <v>3</v>
      </c>
    </row>
    <row r="5694" spans="4:92">
      <c r="D5694" s="273" t="s">
        <v>64</v>
      </c>
      <c r="E5694" s="273" t="s">
        <v>63</v>
      </c>
      <c r="F5694" s="273" t="s">
        <v>221</v>
      </c>
      <c r="G5694" s="273" t="s">
        <v>221</v>
      </c>
      <c r="H5694" s="274">
        <v>44986</v>
      </c>
      <c r="I5694" s="273">
        <v>11459</v>
      </c>
      <c r="J5694" s="273">
        <v>17</v>
      </c>
      <c r="K5694" s="273">
        <v>150141</v>
      </c>
      <c r="L5694" s="273" t="s">
        <v>66</v>
      </c>
      <c r="M5694" s="273">
        <v>30478.732240000001</v>
      </c>
      <c r="N5694" s="273" t="s">
        <v>115</v>
      </c>
      <c r="W5694" s="273">
        <v>258500</v>
      </c>
      <c r="X5694" s="273" t="s">
        <v>64</v>
      </c>
      <c r="Y5694" s="273" t="s">
        <v>63</v>
      </c>
      <c r="Z5694" s="273" t="s">
        <v>252</v>
      </c>
      <c r="AA5694" s="273" t="s">
        <v>779</v>
      </c>
      <c r="AB5694" s="274">
        <v>45108</v>
      </c>
      <c r="AC5694" s="273">
        <v>15700</v>
      </c>
      <c r="AD5694" s="273">
        <v>854</v>
      </c>
      <c r="AK5694" s="273">
        <v>285452</v>
      </c>
      <c r="BV5694" s="336" t="s">
        <v>64</v>
      </c>
      <c r="BW5694" s="337" t="s">
        <v>75</v>
      </c>
      <c r="BX5694" s="337" t="s">
        <v>173</v>
      </c>
      <c r="BY5694" s="337" t="s">
        <v>173</v>
      </c>
      <c r="BZ5694" s="337" t="s">
        <v>86</v>
      </c>
      <c r="CA5694" s="337" t="s">
        <v>87</v>
      </c>
      <c r="CB5694" s="337" t="s">
        <v>225</v>
      </c>
      <c r="CC5694" s="337" t="s">
        <v>226</v>
      </c>
      <c r="CD5694" s="338">
        <v>5</v>
      </c>
      <c r="CE5694" s="335">
        <v>45170</v>
      </c>
      <c r="CF5694" s="337">
        <v>0</v>
      </c>
      <c r="CG5694" s="337" t="s">
        <v>90</v>
      </c>
      <c r="CH5694" s="337">
        <v>0</v>
      </c>
      <c r="CI5694" s="337" t="s">
        <v>80</v>
      </c>
      <c r="CJ5694" s="337"/>
      <c r="CK5694" s="337"/>
      <c r="CL5694" s="337" t="s">
        <v>2146</v>
      </c>
      <c r="CM5694" s="337" t="s">
        <v>73</v>
      </c>
      <c r="CN5694" s="337">
        <v>3</v>
      </c>
    </row>
    <row r="5695" spans="4:92">
      <c r="D5695" s="273" t="s">
        <v>64</v>
      </c>
      <c r="E5695" s="273" t="s">
        <v>63</v>
      </c>
      <c r="F5695" s="273" t="s">
        <v>221</v>
      </c>
      <c r="G5695" s="273" t="s">
        <v>221</v>
      </c>
      <c r="H5695" s="274">
        <v>45017</v>
      </c>
      <c r="I5695" s="273">
        <v>11621</v>
      </c>
      <c r="J5695" s="273">
        <v>17</v>
      </c>
      <c r="K5695" s="273">
        <v>58000</v>
      </c>
      <c r="L5695" s="273" t="s">
        <v>66</v>
      </c>
      <c r="M5695" s="273">
        <v>0</v>
      </c>
      <c r="N5695" s="273" t="s">
        <v>1010</v>
      </c>
      <c r="O5695" s="273">
        <v>0</v>
      </c>
      <c r="P5695" s="273" t="s">
        <v>1011</v>
      </c>
      <c r="Q5695" s="273" t="s">
        <v>69</v>
      </c>
      <c r="R5695" s="273" t="s">
        <v>1013</v>
      </c>
      <c r="S5695" s="273" t="s">
        <v>1298</v>
      </c>
      <c r="U5695" s="273" t="s">
        <v>73</v>
      </c>
      <c r="V5695" s="273" t="s">
        <v>2170</v>
      </c>
      <c r="W5695" s="273">
        <v>259251</v>
      </c>
      <c r="X5695" s="273" t="s">
        <v>64</v>
      </c>
      <c r="Y5695" s="273" t="s">
        <v>63</v>
      </c>
      <c r="Z5695" s="273" t="s">
        <v>252</v>
      </c>
      <c r="AA5695" s="273" t="s">
        <v>779</v>
      </c>
      <c r="AB5695" s="274">
        <v>45200</v>
      </c>
      <c r="AC5695" s="273">
        <v>15255</v>
      </c>
      <c r="AD5695" s="273">
        <v>854</v>
      </c>
      <c r="AK5695" s="273">
        <v>282767</v>
      </c>
      <c r="BV5695" s="279" t="s">
        <v>64</v>
      </c>
      <c r="BW5695" s="280" t="s">
        <v>75</v>
      </c>
      <c r="BX5695" s="280" t="s">
        <v>173</v>
      </c>
      <c r="BY5695" s="280" t="s">
        <v>173</v>
      </c>
      <c r="BZ5695" s="280" t="s">
        <v>86</v>
      </c>
      <c r="CA5695" s="280" t="s">
        <v>87</v>
      </c>
      <c r="CB5695" s="280" t="s">
        <v>225</v>
      </c>
      <c r="CC5695" s="280" t="s">
        <v>226</v>
      </c>
      <c r="CD5695" s="281">
        <v>5</v>
      </c>
      <c r="CE5695" s="277">
        <v>45170</v>
      </c>
      <c r="CF5695" s="280">
        <v>12552</v>
      </c>
      <c r="CG5695" s="280" t="s">
        <v>90</v>
      </c>
      <c r="CH5695" s="280">
        <v>12552</v>
      </c>
      <c r="CI5695" s="280" t="s">
        <v>80</v>
      </c>
      <c r="CJ5695" s="280"/>
      <c r="CK5695" s="280"/>
      <c r="CL5695" s="280" t="s">
        <v>2163</v>
      </c>
      <c r="CM5695" s="280" t="s">
        <v>73</v>
      </c>
      <c r="CN5695" s="280">
        <v>3</v>
      </c>
    </row>
    <row r="5696" spans="4:92">
      <c r="D5696" s="273" t="s">
        <v>64</v>
      </c>
      <c r="E5696" s="273" t="s">
        <v>63</v>
      </c>
      <c r="F5696" s="273" t="s">
        <v>221</v>
      </c>
      <c r="G5696" s="273" t="s">
        <v>221</v>
      </c>
      <c r="H5696" s="274">
        <v>45017</v>
      </c>
      <c r="I5696" s="273">
        <v>11621</v>
      </c>
      <c r="J5696" s="273">
        <v>17</v>
      </c>
      <c r="K5696" s="273">
        <v>259788</v>
      </c>
      <c r="L5696" s="273" t="s">
        <v>66</v>
      </c>
      <c r="M5696" s="273">
        <v>33504.923759999998</v>
      </c>
      <c r="N5696" s="273" t="s">
        <v>67</v>
      </c>
      <c r="P5696" s="273" t="s">
        <v>92</v>
      </c>
      <c r="Q5696" s="273" t="s">
        <v>69</v>
      </c>
      <c r="R5696" s="273" t="s">
        <v>70</v>
      </c>
      <c r="S5696" s="273" t="s">
        <v>834</v>
      </c>
      <c r="T5696" s="273" t="s">
        <v>835</v>
      </c>
      <c r="U5696" s="273" t="s">
        <v>73</v>
      </c>
      <c r="V5696" s="273" t="s">
        <v>836</v>
      </c>
      <c r="W5696" s="273">
        <v>259267</v>
      </c>
      <c r="X5696" s="273" t="s">
        <v>64</v>
      </c>
      <c r="Y5696" s="273" t="s">
        <v>63</v>
      </c>
      <c r="Z5696" s="273" t="s">
        <v>221</v>
      </c>
      <c r="AA5696" s="273" t="s">
        <v>221</v>
      </c>
      <c r="AB5696" s="274">
        <v>44927</v>
      </c>
      <c r="AC5696" s="273">
        <v>11792</v>
      </c>
      <c r="AD5696" s="273">
        <v>17</v>
      </c>
      <c r="AK5696" s="273">
        <v>156478</v>
      </c>
      <c r="BV5696" s="336" t="s">
        <v>64</v>
      </c>
      <c r="BW5696" s="337" t="s">
        <v>75</v>
      </c>
      <c r="BX5696" s="337" t="s">
        <v>173</v>
      </c>
      <c r="BY5696" s="337" t="s">
        <v>173</v>
      </c>
      <c r="BZ5696" s="337" t="s">
        <v>86</v>
      </c>
      <c r="CA5696" s="337" t="s">
        <v>87</v>
      </c>
      <c r="CB5696" s="337" t="s">
        <v>233</v>
      </c>
      <c r="CC5696" s="337" t="s">
        <v>234</v>
      </c>
      <c r="CD5696" s="338">
        <v>1</v>
      </c>
      <c r="CE5696" s="335">
        <v>45170</v>
      </c>
      <c r="CF5696" s="337"/>
      <c r="CG5696" s="337" t="s">
        <v>181</v>
      </c>
      <c r="CH5696" s="337"/>
      <c r="CI5696" s="337" t="s">
        <v>181</v>
      </c>
      <c r="CJ5696" s="337" t="s">
        <v>1842</v>
      </c>
      <c r="CK5696" s="337"/>
      <c r="CL5696" s="337"/>
      <c r="CM5696" s="337" t="s">
        <v>73</v>
      </c>
      <c r="CN5696" s="337">
        <v>3</v>
      </c>
    </row>
    <row r="5697" spans="4:92">
      <c r="D5697" s="273" t="s">
        <v>64</v>
      </c>
      <c r="E5697" s="273" t="s">
        <v>63</v>
      </c>
      <c r="F5697" s="273" t="s">
        <v>221</v>
      </c>
      <c r="G5697" s="273" t="s">
        <v>221</v>
      </c>
      <c r="H5697" s="274">
        <v>45017</v>
      </c>
      <c r="I5697" s="273">
        <v>11621</v>
      </c>
      <c r="J5697" s="273">
        <v>17</v>
      </c>
      <c r="K5697" s="273">
        <v>690805</v>
      </c>
      <c r="L5697" s="273" t="s">
        <v>66</v>
      </c>
      <c r="M5697" s="273">
        <v>122017.03711999999</v>
      </c>
      <c r="N5697" s="273" t="s">
        <v>67</v>
      </c>
      <c r="P5697" s="273" t="s">
        <v>1011</v>
      </c>
      <c r="Q5697" s="273" t="s">
        <v>69</v>
      </c>
      <c r="R5697" s="273" t="s">
        <v>70</v>
      </c>
      <c r="S5697" s="273" t="s">
        <v>1041</v>
      </c>
      <c r="T5697" s="273" t="s">
        <v>1042</v>
      </c>
      <c r="U5697" s="273" t="s">
        <v>73</v>
      </c>
      <c r="V5697" s="273" t="s">
        <v>1043</v>
      </c>
      <c r="W5697" s="273">
        <v>259284</v>
      </c>
      <c r="X5697" s="273" t="s">
        <v>64</v>
      </c>
      <c r="Y5697" s="273" t="s">
        <v>63</v>
      </c>
      <c r="Z5697" s="273" t="s">
        <v>221</v>
      </c>
      <c r="AA5697" s="273" t="s">
        <v>221</v>
      </c>
      <c r="AB5697" s="274">
        <v>44927</v>
      </c>
      <c r="AC5697" s="273">
        <v>11947</v>
      </c>
      <c r="AD5697" s="273">
        <v>17</v>
      </c>
      <c r="AE5697" s="273">
        <v>4.883</v>
      </c>
      <c r="AF5697" s="273" t="s">
        <v>90</v>
      </c>
      <c r="AG5697" s="273" t="s">
        <v>882</v>
      </c>
      <c r="AH5697" s="273" t="s">
        <v>1101</v>
      </c>
      <c r="AI5697" s="273" t="s">
        <v>123</v>
      </c>
      <c r="AJ5697" s="273" t="s">
        <v>214</v>
      </c>
      <c r="AK5697" s="273">
        <v>159388</v>
      </c>
      <c r="BV5697" s="279" t="s">
        <v>64</v>
      </c>
      <c r="BW5697" s="280" t="s">
        <v>75</v>
      </c>
      <c r="BX5697" s="280" t="s">
        <v>173</v>
      </c>
      <c r="BY5697" s="280" t="s">
        <v>173</v>
      </c>
      <c r="BZ5697" s="280" t="s">
        <v>86</v>
      </c>
      <c r="CA5697" s="280" t="s">
        <v>87</v>
      </c>
      <c r="CB5697" s="280" t="s">
        <v>233</v>
      </c>
      <c r="CC5697" s="280" t="s">
        <v>234</v>
      </c>
      <c r="CD5697" s="281">
        <v>1</v>
      </c>
      <c r="CE5697" s="277">
        <v>45170</v>
      </c>
      <c r="CF5697" s="280"/>
      <c r="CG5697" s="280" t="s">
        <v>181</v>
      </c>
      <c r="CH5697" s="280"/>
      <c r="CI5697" s="280" t="s">
        <v>181</v>
      </c>
      <c r="CJ5697" s="280" t="s">
        <v>1842</v>
      </c>
      <c r="CK5697" s="280"/>
      <c r="CL5697" s="280"/>
      <c r="CM5697" s="280" t="s">
        <v>73</v>
      </c>
      <c r="CN5697" s="280">
        <v>3</v>
      </c>
    </row>
    <row r="5698" spans="4:92">
      <c r="D5698" s="273" t="s">
        <v>64</v>
      </c>
      <c r="E5698" s="273" t="s">
        <v>63</v>
      </c>
      <c r="F5698" s="273" t="s">
        <v>221</v>
      </c>
      <c r="G5698" s="273" t="s">
        <v>221</v>
      </c>
      <c r="H5698" s="274">
        <v>45017</v>
      </c>
      <c r="I5698" s="273">
        <v>11621</v>
      </c>
      <c r="J5698" s="273">
        <v>17</v>
      </c>
      <c r="K5698" s="273">
        <v>0</v>
      </c>
      <c r="L5698" s="273" t="s">
        <v>66</v>
      </c>
      <c r="M5698" s="273">
        <v>0</v>
      </c>
      <c r="N5698" s="273" t="s">
        <v>67</v>
      </c>
      <c r="P5698" s="273" t="s">
        <v>68</v>
      </c>
      <c r="Q5698" s="273" t="s">
        <v>69</v>
      </c>
      <c r="R5698" s="273" t="s">
        <v>70</v>
      </c>
      <c r="S5698" s="273" t="s">
        <v>71</v>
      </c>
      <c r="T5698" s="273" t="s">
        <v>72</v>
      </c>
      <c r="U5698" s="273" t="s">
        <v>73</v>
      </c>
      <c r="V5698" s="273" t="s">
        <v>74</v>
      </c>
      <c r="W5698" s="273">
        <v>259301</v>
      </c>
      <c r="X5698" s="273" t="s">
        <v>64</v>
      </c>
      <c r="Y5698" s="273" t="s">
        <v>63</v>
      </c>
      <c r="Z5698" s="273" t="s">
        <v>221</v>
      </c>
      <c r="AA5698" s="273" t="s">
        <v>221</v>
      </c>
      <c r="AB5698" s="274">
        <v>44927</v>
      </c>
      <c r="AC5698" s="273">
        <v>11947</v>
      </c>
      <c r="AD5698" s="273">
        <v>17</v>
      </c>
      <c r="AE5698" s="273">
        <v>0</v>
      </c>
      <c r="AF5698" s="273" t="s">
        <v>90</v>
      </c>
      <c r="AG5698" s="273" t="s">
        <v>879</v>
      </c>
      <c r="AH5698" s="273" t="s">
        <v>880</v>
      </c>
      <c r="AI5698" s="273" t="s">
        <v>123</v>
      </c>
      <c r="AJ5698" s="273" t="s">
        <v>214</v>
      </c>
      <c r="AK5698" s="273">
        <v>161886</v>
      </c>
      <c r="BV5698" s="336" t="s">
        <v>64</v>
      </c>
      <c r="BW5698" s="337" t="s">
        <v>75</v>
      </c>
      <c r="BX5698" s="337" t="s">
        <v>173</v>
      </c>
      <c r="BY5698" s="337" t="s">
        <v>173</v>
      </c>
      <c r="BZ5698" s="337" t="s">
        <v>86</v>
      </c>
      <c r="CA5698" s="337" t="s">
        <v>87</v>
      </c>
      <c r="CB5698" s="337" t="s">
        <v>233</v>
      </c>
      <c r="CC5698" s="337" t="s">
        <v>234</v>
      </c>
      <c r="CD5698" s="338">
        <v>1</v>
      </c>
      <c r="CE5698" s="335">
        <v>45170</v>
      </c>
      <c r="CF5698" s="337"/>
      <c r="CG5698" s="337" t="s">
        <v>181</v>
      </c>
      <c r="CH5698" s="337"/>
      <c r="CI5698" s="337" t="s">
        <v>181</v>
      </c>
      <c r="CJ5698" s="337" t="s">
        <v>1842</v>
      </c>
      <c r="CK5698" s="337"/>
      <c r="CL5698" s="337"/>
      <c r="CM5698" s="337" t="s">
        <v>73</v>
      </c>
      <c r="CN5698" s="337">
        <v>3</v>
      </c>
    </row>
    <row r="5699" spans="4:92">
      <c r="D5699" s="273" t="s">
        <v>64</v>
      </c>
      <c r="E5699" s="273" t="s">
        <v>63</v>
      </c>
      <c r="F5699" s="273" t="s">
        <v>221</v>
      </c>
      <c r="G5699" s="273" t="s">
        <v>221</v>
      </c>
      <c r="H5699" s="274">
        <v>45108</v>
      </c>
      <c r="I5699" s="273">
        <v>12702</v>
      </c>
      <c r="J5699" s="273">
        <v>17</v>
      </c>
      <c r="K5699" s="273">
        <v>726552</v>
      </c>
      <c r="L5699" s="273" t="s">
        <v>66</v>
      </c>
      <c r="M5699" s="273">
        <v>125684.66064</v>
      </c>
      <c r="N5699" s="273" t="s">
        <v>67</v>
      </c>
      <c r="P5699" s="273" t="s">
        <v>1011</v>
      </c>
      <c r="Q5699" s="273" t="s">
        <v>69</v>
      </c>
      <c r="R5699" s="273" t="s">
        <v>70</v>
      </c>
      <c r="S5699" s="273" t="s">
        <v>1041</v>
      </c>
      <c r="T5699" s="273" t="s">
        <v>1042</v>
      </c>
      <c r="U5699" s="273" t="s">
        <v>73</v>
      </c>
      <c r="V5699" s="273" t="s">
        <v>1043</v>
      </c>
      <c r="W5699" s="273">
        <v>259558</v>
      </c>
      <c r="X5699" s="273" t="s">
        <v>64</v>
      </c>
      <c r="Y5699" s="273" t="s">
        <v>63</v>
      </c>
      <c r="Z5699" s="273" t="s">
        <v>165</v>
      </c>
      <c r="AA5699" s="273" t="s">
        <v>165</v>
      </c>
      <c r="AB5699" s="274">
        <v>45231</v>
      </c>
      <c r="AC5699" s="273">
        <v>14395</v>
      </c>
      <c r="AD5699" s="273">
        <v>11</v>
      </c>
      <c r="AE5699" s="273">
        <v>1.1859999999999999</v>
      </c>
      <c r="AF5699" s="273" t="s">
        <v>90</v>
      </c>
      <c r="AG5699" s="273" t="s">
        <v>819</v>
      </c>
      <c r="AH5699" s="273" t="s">
        <v>1225</v>
      </c>
      <c r="AI5699" s="273" t="s">
        <v>199</v>
      </c>
      <c r="AJ5699" s="273" t="s">
        <v>214</v>
      </c>
      <c r="AK5699" s="273">
        <v>343884</v>
      </c>
      <c r="BV5699" s="279" t="s">
        <v>64</v>
      </c>
      <c r="BW5699" s="280" t="s">
        <v>75</v>
      </c>
      <c r="BX5699" s="280" t="s">
        <v>173</v>
      </c>
      <c r="BY5699" s="280" t="s">
        <v>173</v>
      </c>
      <c r="BZ5699" s="280" t="s">
        <v>86</v>
      </c>
      <c r="CA5699" s="280" t="s">
        <v>87</v>
      </c>
      <c r="CB5699" s="280" t="s">
        <v>217</v>
      </c>
      <c r="CC5699" s="280" t="s">
        <v>218</v>
      </c>
      <c r="CD5699" s="281">
        <v>2</v>
      </c>
      <c r="CE5699" s="277">
        <v>45170</v>
      </c>
      <c r="CF5699" s="280"/>
      <c r="CG5699" s="280" t="s">
        <v>181</v>
      </c>
      <c r="CH5699" s="280"/>
      <c r="CI5699" s="280" t="s">
        <v>181</v>
      </c>
      <c r="CJ5699" s="280" t="s">
        <v>329</v>
      </c>
      <c r="CK5699" s="280"/>
      <c r="CL5699" s="280"/>
      <c r="CM5699" s="280" t="s">
        <v>73</v>
      </c>
      <c r="CN5699" s="280">
        <v>3</v>
      </c>
    </row>
    <row r="5700" spans="4:92">
      <c r="D5700" s="273" t="s">
        <v>64</v>
      </c>
      <c r="E5700" s="273" t="s">
        <v>63</v>
      </c>
      <c r="F5700" s="273" t="s">
        <v>221</v>
      </c>
      <c r="G5700" s="273" t="s">
        <v>221</v>
      </c>
      <c r="H5700" s="274">
        <v>45108</v>
      </c>
      <c r="I5700" s="273">
        <v>12702</v>
      </c>
      <c r="J5700" s="273">
        <v>17</v>
      </c>
      <c r="K5700" s="273">
        <v>1206018</v>
      </c>
      <c r="L5700" s="273" t="s">
        <v>66</v>
      </c>
      <c r="M5700" s="273">
        <v>169873.13904000001</v>
      </c>
      <c r="N5700" s="273" t="s">
        <v>67</v>
      </c>
      <c r="P5700" s="273" t="s">
        <v>68</v>
      </c>
      <c r="Q5700" s="273" t="s">
        <v>69</v>
      </c>
      <c r="R5700" s="273" t="s">
        <v>70</v>
      </c>
      <c r="S5700" s="273" t="s">
        <v>71</v>
      </c>
      <c r="T5700" s="273" t="s">
        <v>72</v>
      </c>
      <c r="U5700" s="273" t="s">
        <v>73</v>
      </c>
      <c r="V5700" s="273" t="s">
        <v>74</v>
      </c>
      <c r="W5700" s="273">
        <v>259575</v>
      </c>
      <c r="X5700" s="273" t="s">
        <v>64</v>
      </c>
      <c r="Y5700" s="273" t="s">
        <v>63</v>
      </c>
      <c r="Z5700" s="273" t="s">
        <v>165</v>
      </c>
      <c r="AA5700" s="273" t="s">
        <v>165</v>
      </c>
      <c r="AB5700" s="274">
        <v>45231</v>
      </c>
      <c r="AC5700" s="273">
        <v>14395</v>
      </c>
      <c r="AD5700" s="273">
        <v>11</v>
      </c>
      <c r="AE5700" s="273">
        <v>0</v>
      </c>
      <c r="AF5700" s="273" t="s">
        <v>90</v>
      </c>
      <c r="AG5700" s="273" t="s">
        <v>837</v>
      </c>
      <c r="AH5700" s="273" t="s">
        <v>1226</v>
      </c>
      <c r="AI5700" s="273" t="s">
        <v>123</v>
      </c>
      <c r="AJ5700" s="273" t="s">
        <v>200</v>
      </c>
      <c r="AK5700" s="273">
        <v>343890</v>
      </c>
      <c r="BV5700" s="336" t="s">
        <v>64</v>
      </c>
      <c r="BW5700" s="337" t="s">
        <v>75</v>
      </c>
      <c r="BX5700" s="337" t="s">
        <v>173</v>
      </c>
      <c r="BY5700" s="337" t="s">
        <v>173</v>
      </c>
      <c r="BZ5700" s="337" t="s">
        <v>86</v>
      </c>
      <c r="CA5700" s="337" t="s">
        <v>87</v>
      </c>
      <c r="CB5700" s="337" t="s">
        <v>217</v>
      </c>
      <c r="CC5700" s="337" t="s">
        <v>218</v>
      </c>
      <c r="CD5700" s="338">
        <v>2</v>
      </c>
      <c r="CE5700" s="335">
        <v>45170</v>
      </c>
      <c r="CF5700" s="337"/>
      <c r="CG5700" s="337" t="s">
        <v>181</v>
      </c>
      <c r="CH5700" s="337"/>
      <c r="CI5700" s="337" t="s">
        <v>181</v>
      </c>
      <c r="CJ5700" s="337" t="s">
        <v>335</v>
      </c>
      <c r="CK5700" s="337"/>
      <c r="CL5700" s="337"/>
      <c r="CM5700" s="337" t="s">
        <v>73</v>
      </c>
      <c r="CN5700" s="337">
        <v>3</v>
      </c>
    </row>
    <row r="5701" spans="4:92">
      <c r="D5701" s="273" t="s">
        <v>64</v>
      </c>
      <c r="E5701" s="273" t="s">
        <v>63</v>
      </c>
      <c r="F5701" s="273" t="s">
        <v>221</v>
      </c>
      <c r="G5701" s="273" t="s">
        <v>221</v>
      </c>
      <c r="H5701" s="274">
        <v>45108</v>
      </c>
      <c r="I5701" s="273">
        <v>12702</v>
      </c>
      <c r="J5701" s="273">
        <v>17</v>
      </c>
      <c r="K5701" s="273">
        <v>47782</v>
      </c>
      <c r="L5701" s="273" t="s">
        <v>66</v>
      </c>
      <c r="M5701" s="273">
        <v>5629.2983999999997</v>
      </c>
      <c r="N5701" s="273" t="s">
        <v>67</v>
      </c>
      <c r="P5701" s="273" t="s">
        <v>1011</v>
      </c>
      <c r="Q5701" s="273" t="s">
        <v>69</v>
      </c>
      <c r="R5701" s="273" t="s">
        <v>70</v>
      </c>
      <c r="S5701" s="273" t="s">
        <v>93</v>
      </c>
      <c r="T5701" s="273" t="s">
        <v>94</v>
      </c>
      <c r="U5701" s="273" t="s">
        <v>73</v>
      </c>
      <c r="V5701" s="273" t="s">
        <v>95</v>
      </c>
      <c r="W5701" s="273">
        <v>259592</v>
      </c>
      <c r="X5701" s="273" t="s">
        <v>64</v>
      </c>
      <c r="Y5701" s="273" t="s">
        <v>63</v>
      </c>
      <c r="Z5701" s="273" t="s">
        <v>165</v>
      </c>
      <c r="AA5701" s="273" t="s">
        <v>165</v>
      </c>
      <c r="AB5701" s="274">
        <v>45231</v>
      </c>
      <c r="AC5701" s="273">
        <v>14395</v>
      </c>
      <c r="AD5701" s="273">
        <v>11</v>
      </c>
      <c r="AE5701" s="273">
        <v>0</v>
      </c>
      <c r="AF5701" s="273" t="s">
        <v>90</v>
      </c>
      <c r="AG5701" s="273" t="s">
        <v>1227</v>
      </c>
      <c r="AH5701" s="273" t="s">
        <v>1228</v>
      </c>
      <c r="AI5701" s="273" t="s">
        <v>123</v>
      </c>
      <c r="AJ5701" s="273" t="s">
        <v>200</v>
      </c>
      <c r="AK5701" s="273">
        <v>343896</v>
      </c>
      <c r="BV5701" s="279" t="s">
        <v>64</v>
      </c>
      <c r="BW5701" s="280" t="s">
        <v>75</v>
      </c>
      <c r="BX5701" s="280" t="s">
        <v>173</v>
      </c>
      <c r="BY5701" s="280" t="s">
        <v>173</v>
      </c>
      <c r="BZ5701" s="280" t="s">
        <v>86</v>
      </c>
      <c r="CA5701" s="280" t="s">
        <v>87</v>
      </c>
      <c r="CB5701" s="280" t="s">
        <v>217</v>
      </c>
      <c r="CC5701" s="280" t="s">
        <v>218</v>
      </c>
      <c r="CD5701" s="281">
        <v>2</v>
      </c>
      <c r="CE5701" s="277">
        <v>45170</v>
      </c>
      <c r="CF5701" s="280"/>
      <c r="CG5701" s="280" t="s">
        <v>181</v>
      </c>
      <c r="CH5701" s="280"/>
      <c r="CI5701" s="280" t="s">
        <v>181</v>
      </c>
      <c r="CJ5701" s="280" t="s">
        <v>342</v>
      </c>
      <c r="CK5701" s="280"/>
      <c r="CL5701" s="280"/>
      <c r="CM5701" s="280" t="s">
        <v>73</v>
      </c>
      <c r="CN5701" s="280">
        <v>3</v>
      </c>
    </row>
    <row r="5702" spans="4:92">
      <c r="D5702" s="273" t="s">
        <v>64</v>
      </c>
      <c r="E5702" s="273" t="s">
        <v>63</v>
      </c>
      <c r="F5702" s="273" t="s">
        <v>221</v>
      </c>
      <c r="G5702" s="273" t="s">
        <v>221</v>
      </c>
      <c r="H5702" s="274">
        <v>45108</v>
      </c>
      <c r="I5702" s="273">
        <v>12702</v>
      </c>
      <c r="J5702" s="273">
        <v>17</v>
      </c>
      <c r="K5702" s="273">
        <v>0</v>
      </c>
      <c r="L5702" s="273" t="s">
        <v>66</v>
      </c>
      <c r="N5702" s="273" t="s">
        <v>107</v>
      </c>
      <c r="W5702" s="273">
        <v>259524</v>
      </c>
      <c r="X5702" s="273" t="s">
        <v>64</v>
      </c>
      <c r="Y5702" s="273" t="s">
        <v>63</v>
      </c>
      <c r="Z5702" s="273" t="s">
        <v>165</v>
      </c>
      <c r="AA5702" s="273" t="s">
        <v>165</v>
      </c>
      <c r="AB5702" s="274">
        <v>45231</v>
      </c>
      <c r="AC5702" s="273">
        <v>14395</v>
      </c>
      <c r="AD5702" s="273">
        <v>11</v>
      </c>
      <c r="AE5702" s="273">
        <v>0</v>
      </c>
      <c r="AF5702" s="273" t="s">
        <v>90</v>
      </c>
      <c r="AG5702" s="273" t="s">
        <v>1230</v>
      </c>
      <c r="AH5702" s="273" t="s">
        <v>1231</v>
      </c>
      <c r="AI5702" s="273" t="s">
        <v>123</v>
      </c>
      <c r="AJ5702" s="273" t="s">
        <v>214</v>
      </c>
      <c r="AK5702" s="273">
        <v>343902</v>
      </c>
      <c r="BV5702" s="336" t="s">
        <v>64</v>
      </c>
      <c r="BW5702" s="337" t="s">
        <v>75</v>
      </c>
      <c r="BX5702" s="337" t="s">
        <v>173</v>
      </c>
      <c r="BY5702" s="337" t="s">
        <v>173</v>
      </c>
      <c r="BZ5702" s="337" t="s">
        <v>138</v>
      </c>
      <c r="CA5702" s="337" t="s">
        <v>139</v>
      </c>
      <c r="CB5702" s="337" t="s">
        <v>190</v>
      </c>
      <c r="CC5702" s="337" t="s">
        <v>191</v>
      </c>
      <c r="CD5702" s="338">
        <v>8</v>
      </c>
      <c r="CE5702" s="335">
        <v>45170</v>
      </c>
      <c r="CF5702" s="337">
        <v>0</v>
      </c>
      <c r="CG5702" s="337" t="s">
        <v>90</v>
      </c>
      <c r="CH5702" s="337">
        <v>0</v>
      </c>
      <c r="CI5702" s="337" t="s">
        <v>80</v>
      </c>
      <c r="CJ5702" s="337"/>
      <c r="CK5702" s="337"/>
      <c r="CL5702" s="337"/>
      <c r="CM5702" s="337" t="s">
        <v>73</v>
      </c>
      <c r="CN5702" s="337">
        <v>3</v>
      </c>
    </row>
    <row r="5703" spans="4:92">
      <c r="D5703" s="273" t="s">
        <v>64</v>
      </c>
      <c r="E5703" s="273" t="s">
        <v>63</v>
      </c>
      <c r="F5703" s="273" t="s">
        <v>221</v>
      </c>
      <c r="G5703" s="273" t="s">
        <v>221</v>
      </c>
      <c r="H5703" s="274">
        <v>45108</v>
      </c>
      <c r="I5703" s="273">
        <v>12702</v>
      </c>
      <c r="J5703" s="273">
        <v>17</v>
      </c>
      <c r="K5703" s="273">
        <v>0</v>
      </c>
      <c r="L5703" s="273" t="s">
        <v>66</v>
      </c>
      <c r="M5703" s="273">
        <v>27273.75376</v>
      </c>
      <c r="N5703" s="273" t="s">
        <v>115</v>
      </c>
      <c r="W5703" s="273">
        <v>259523</v>
      </c>
      <c r="X5703" s="273" t="s">
        <v>64</v>
      </c>
      <c r="Y5703" s="273" t="s">
        <v>63</v>
      </c>
      <c r="Z5703" s="273" t="s">
        <v>165</v>
      </c>
      <c r="AA5703" s="273" t="s">
        <v>165</v>
      </c>
      <c r="AB5703" s="274">
        <v>45231</v>
      </c>
      <c r="AC5703" s="273">
        <v>14395</v>
      </c>
      <c r="AD5703" s="273">
        <v>11</v>
      </c>
      <c r="AE5703" s="273">
        <v>0</v>
      </c>
      <c r="AF5703" s="273" t="s">
        <v>90</v>
      </c>
      <c r="AG5703" s="273" t="s">
        <v>1105</v>
      </c>
      <c r="AH5703" s="273" t="s">
        <v>1106</v>
      </c>
      <c r="AI5703" s="273" t="s">
        <v>123</v>
      </c>
      <c r="AJ5703" s="273" t="s">
        <v>214</v>
      </c>
      <c r="AK5703" s="273">
        <v>343908</v>
      </c>
      <c r="BV5703" s="279" t="s">
        <v>64</v>
      </c>
      <c r="BW5703" s="280" t="s">
        <v>75</v>
      </c>
      <c r="BX5703" s="280" t="s">
        <v>173</v>
      </c>
      <c r="BY5703" s="280" t="s">
        <v>173</v>
      </c>
      <c r="BZ5703" s="280" t="s">
        <v>167</v>
      </c>
      <c r="CA5703" s="280" t="s">
        <v>168</v>
      </c>
      <c r="CB5703" s="280" t="s">
        <v>319</v>
      </c>
      <c r="CC5703" s="280" t="s">
        <v>320</v>
      </c>
      <c r="CD5703" s="281">
        <v>15</v>
      </c>
      <c r="CE5703" s="277">
        <v>45170</v>
      </c>
      <c r="CF5703" s="280">
        <v>813</v>
      </c>
      <c r="CG5703" s="280" t="s">
        <v>90</v>
      </c>
      <c r="CH5703" s="280">
        <v>813</v>
      </c>
      <c r="CI5703" s="280" t="s">
        <v>80</v>
      </c>
      <c r="CJ5703" s="280"/>
      <c r="CK5703" s="280"/>
      <c r="CL5703" s="280"/>
      <c r="CM5703" s="280" t="s">
        <v>73</v>
      </c>
      <c r="CN5703" s="280">
        <v>3</v>
      </c>
    </row>
    <row r="5704" spans="4:92">
      <c r="D5704" s="273" t="s">
        <v>64</v>
      </c>
      <c r="E5704" s="273" t="s">
        <v>63</v>
      </c>
      <c r="F5704" s="273" t="s">
        <v>221</v>
      </c>
      <c r="G5704" s="273" t="s">
        <v>221</v>
      </c>
      <c r="H5704" s="274">
        <v>45139</v>
      </c>
      <c r="I5704" s="273">
        <v>13377</v>
      </c>
      <c r="J5704" s="273">
        <v>17</v>
      </c>
      <c r="K5704" s="273">
        <v>85000</v>
      </c>
      <c r="L5704" s="273" t="s">
        <v>66</v>
      </c>
      <c r="M5704" s="273">
        <v>0</v>
      </c>
      <c r="N5704" s="273" t="s">
        <v>1010</v>
      </c>
      <c r="O5704" s="273">
        <v>0</v>
      </c>
      <c r="P5704" s="273" t="s">
        <v>1011</v>
      </c>
      <c r="Q5704" s="273" t="s">
        <v>69</v>
      </c>
      <c r="R5704" s="273" t="s">
        <v>1013</v>
      </c>
      <c r="S5704" s="273" t="s">
        <v>1298</v>
      </c>
      <c r="U5704" s="273" t="s">
        <v>73</v>
      </c>
      <c r="V5704" s="273" t="s">
        <v>2170</v>
      </c>
      <c r="W5704" s="273">
        <v>259651</v>
      </c>
      <c r="X5704" s="273" t="s">
        <v>64</v>
      </c>
      <c r="Y5704" s="273" t="s">
        <v>63</v>
      </c>
      <c r="Z5704" s="273" t="s">
        <v>165</v>
      </c>
      <c r="AA5704" s="273" t="s">
        <v>165</v>
      </c>
      <c r="AB5704" s="274">
        <v>45231</v>
      </c>
      <c r="AC5704" s="273">
        <v>14395</v>
      </c>
      <c r="AD5704" s="273">
        <v>11</v>
      </c>
      <c r="AE5704" s="273">
        <v>15.53</v>
      </c>
      <c r="AF5704" s="273" t="s">
        <v>90</v>
      </c>
      <c r="AG5704" s="273" t="s">
        <v>1105</v>
      </c>
      <c r="AH5704" s="273" t="s">
        <v>1106</v>
      </c>
      <c r="AI5704" s="273" t="s">
        <v>123</v>
      </c>
      <c r="AJ5704" s="273" t="s">
        <v>200</v>
      </c>
      <c r="AK5704" s="273">
        <v>343914</v>
      </c>
      <c r="BV5704" s="336" t="s">
        <v>64</v>
      </c>
      <c r="BW5704" s="337" t="s">
        <v>75</v>
      </c>
      <c r="BX5704" s="337" t="s">
        <v>173</v>
      </c>
      <c r="BY5704" s="337" t="s">
        <v>173</v>
      </c>
      <c r="BZ5704" s="337" t="s">
        <v>86</v>
      </c>
      <c r="CA5704" s="337" t="s">
        <v>87</v>
      </c>
      <c r="CB5704" s="337" t="s">
        <v>179</v>
      </c>
      <c r="CC5704" s="337" t="s">
        <v>180</v>
      </c>
      <c r="CD5704" s="338">
        <v>1</v>
      </c>
      <c r="CE5704" s="335">
        <v>45170</v>
      </c>
      <c r="CF5704" s="337"/>
      <c r="CG5704" s="337" t="s">
        <v>181</v>
      </c>
      <c r="CH5704" s="337"/>
      <c r="CI5704" s="337" t="s">
        <v>181</v>
      </c>
      <c r="CJ5704" s="337" t="s">
        <v>1867</v>
      </c>
      <c r="CK5704" s="337"/>
      <c r="CL5704" s="337"/>
      <c r="CM5704" s="337" t="s">
        <v>73</v>
      </c>
      <c r="CN5704" s="337">
        <v>3</v>
      </c>
    </row>
    <row r="5705" spans="4:92">
      <c r="D5705" s="273" t="s">
        <v>64</v>
      </c>
      <c r="E5705" s="273" t="s">
        <v>63</v>
      </c>
      <c r="F5705" s="273" t="s">
        <v>221</v>
      </c>
      <c r="G5705" s="273" t="s">
        <v>221</v>
      </c>
      <c r="H5705" s="274">
        <v>45139</v>
      </c>
      <c r="I5705" s="273">
        <v>13377</v>
      </c>
      <c r="J5705" s="273">
        <v>17</v>
      </c>
      <c r="K5705" s="273">
        <v>138430</v>
      </c>
      <c r="L5705" s="273" t="s">
        <v>66</v>
      </c>
      <c r="M5705" s="273">
        <v>17853.39688</v>
      </c>
      <c r="N5705" s="273" t="s">
        <v>67</v>
      </c>
      <c r="P5705" s="273" t="s">
        <v>92</v>
      </c>
      <c r="Q5705" s="273" t="s">
        <v>69</v>
      </c>
      <c r="R5705" s="273" t="s">
        <v>70</v>
      </c>
      <c r="S5705" s="273" t="s">
        <v>834</v>
      </c>
      <c r="T5705" s="273" t="s">
        <v>835</v>
      </c>
      <c r="U5705" s="273" t="s">
        <v>73</v>
      </c>
      <c r="V5705" s="273" t="s">
        <v>836</v>
      </c>
      <c r="W5705" s="273">
        <v>259667</v>
      </c>
      <c r="X5705" s="273" t="s">
        <v>64</v>
      </c>
      <c r="Y5705" s="273" t="s">
        <v>63</v>
      </c>
      <c r="Z5705" s="273" t="s">
        <v>165</v>
      </c>
      <c r="AA5705" s="273" t="s">
        <v>165</v>
      </c>
      <c r="AB5705" s="274">
        <v>45231</v>
      </c>
      <c r="AC5705" s="273">
        <v>14395</v>
      </c>
      <c r="AD5705" s="273">
        <v>11</v>
      </c>
      <c r="AE5705" s="273">
        <v>0</v>
      </c>
      <c r="AF5705" s="273" t="s">
        <v>90</v>
      </c>
      <c r="AG5705" s="273" t="s">
        <v>1233</v>
      </c>
      <c r="AH5705" s="273" t="s">
        <v>1234</v>
      </c>
      <c r="AI5705" s="273" t="s">
        <v>123</v>
      </c>
      <c r="AJ5705" s="273" t="s">
        <v>214</v>
      </c>
      <c r="AK5705" s="273">
        <v>343920</v>
      </c>
      <c r="BV5705" s="279" t="s">
        <v>64</v>
      </c>
      <c r="BW5705" s="280" t="s">
        <v>75</v>
      </c>
      <c r="BX5705" s="280" t="s">
        <v>173</v>
      </c>
      <c r="BY5705" s="280" t="s">
        <v>173</v>
      </c>
      <c r="BZ5705" s="280" t="s">
        <v>86</v>
      </c>
      <c r="CA5705" s="280" t="s">
        <v>87</v>
      </c>
      <c r="CB5705" s="280" t="s">
        <v>179</v>
      </c>
      <c r="CC5705" s="280" t="s">
        <v>180</v>
      </c>
      <c r="CD5705" s="281">
        <v>1</v>
      </c>
      <c r="CE5705" s="277">
        <v>45170</v>
      </c>
      <c r="CF5705" s="280"/>
      <c r="CG5705" s="280" t="s">
        <v>181</v>
      </c>
      <c r="CH5705" s="280"/>
      <c r="CI5705" s="280" t="s">
        <v>181</v>
      </c>
      <c r="CJ5705" s="280" t="s">
        <v>1867</v>
      </c>
      <c r="CK5705" s="280"/>
      <c r="CL5705" s="280"/>
      <c r="CM5705" s="280" t="s">
        <v>73</v>
      </c>
      <c r="CN5705" s="280">
        <v>3</v>
      </c>
    </row>
    <row r="5706" spans="4:92">
      <c r="D5706" s="273" t="s">
        <v>64</v>
      </c>
      <c r="E5706" s="273" t="s">
        <v>63</v>
      </c>
      <c r="F5706" s="273" t="s">
        <v>221</v>
      </c>
      <c r="G5706" s="273" t="s">
        <v>221</v>
      </c>
      <c r="H5706" s="274">
        <v>45139</v>
      </c>
      <c r="I5706" s="273">
        <v>13377</v>
      </c>
      <c r="J5706" s="273">
        <v>17</v>
      </c>
      <c r="K5706" s="273">
        <v>485149</v>
      </c>
      <c r="L5706" s="273" t="s">
        <v>66</v>
      </c>
      <c r="M5706" s="273">
        <v>43790.367279999999</v>
      </c>
      <c r="N5706" s="273" t="s">
        <v>67</v>
      </c>
      <c r="P5706" s="273" t="s">
        <v>1011</v>
      </c>
      <c r="Q5706" s="273" t="s">
        <v>69</v>
      </c>
      <c r="R5706" s="273" t="s">
        <v>70</v>
      </c>
      <c r="S5706" s="273" t="s">
        <v>1041</v>
      </c>
      <c r="T5706" s="273" t="s">
        <v>1042</v>
      </c>
      <c r="U5706" s="273" t="s">
        <v>73</v>
      </c>
      <c r="V5706" s="273" t="s">
        <v>1043</v>
      </c>
      <c r="W5706" s="273">
        <v>259684</v>
      </c>
      <c r="X5706" s="273" t="s">
        <v>64</v>
      </c>
      <c r="Y5706" s="273" t="s">
        <v>63</v>
      </c>
      <c r="Z5706" s="273" t="s">
        <v>165</v>
      </c>
      <c r="AA5706" s="273" t="s">
        <v>165</v>
      </c>
      <c r="AB5706" s="274">
        <v>45231</v>
      </c>
      <c r="AC5706" s="273">
        <v>14395</v>
      </c>
      <c r="AD5706" s="273">
        <v>11</v>
      </c>
      <c r="AE5706" s="273">
        <v>0</v>
      </c>
      <c r="AF5706" s="273" t="s">
        <v>90</v>
      </c>
      <c r="AG5706" s="273" t="s">
        <v>815</v>
      </c>
      <c r="AH5706" s="273" t="s">
        <v>230</v>
      </c>
      <c r="AI5706" s="273" t="s">
        <v>123</v>
      </c>
      <c r="AJ5706" s="273" t="s">
        <v>200</v>
      </c>
      <c r="AK5706" s="273">
        <v>343926</v>
      </c>
      <c r="BV5706" s="336" t="s">
        <v>64</v>
      </c>
      <c r="BW5706" s="337" t="s">
        <v>75</v>
      </c>
      <c r="BX5706" s="337" t="s">
        <v>173</v>
      </c>
      <c r="BY5706" s="337" t="s">
        <v>173</v>
      </c>
      <c r="BZ5706" s="337" t="s">
        <v>86</v>
      </c>
      <c r="CA5706" s="337" t="s">
        <v>87</v>
      </c>
      <c r="CB5706" s="337" t="s">
        <v>179</v>
      </c>
      <c r="CC5706" s="337" t="s">
        <v>180</v>
      </c>
      <c r="CD5706" s="338">
        <v>1</v>
      </c>
      <c r="CE5706" s="335">
        <v>45170</v>
      </c>
      <c r="CF5706" s="337"/>
      <c r="CG5706" s="337" t="s">
        <v>181</v>
      </c>
      <c r="CH5706" s="337"/>
      <c r="CI5706" s="337" t="s">
        <v>181</v>
      </c>
      <c r="CJ5706" s="337" t="s">
        <v>1867</v>
      </c>
      <c r="CK5706" s="337"/>
      <c r="CL5706" s="337"/>
      <c r="CM5706" s="337" t="s">
        <v>73</v>
      </c>
      <c r="CN5706" s="337">
        <v>3</v>
      </c>
    </row>
    <row r="5707" spans="4:92">
      <c r="D5707" s="273" t="s">
        <v>64</v>
      </c>
      <c r="E5707" s="273" t="s">
        <v>63</v>
      </c>
      <c r="F5707" s="273" t="s">
        <v>221</v>
      </c>
      <c r="G5707" s="273" t="s">
        <v>221</v>
      </c>
      <c r="H5707" s="274">
        <v>45139</v>
      </c>
      <c r="I5707" s="273">
        <v>13377</v>
      </c>
      <c r="J5707" s="273">
        <v>17</v>
      </c>
      <c r="K5707" s="273">
        <v>1909284</v>
      </c>
      <c r="L5707" s="273" t="s">
        <v>66</v>
      </c>
      <c r="M5707" s="273">
        <v>252824.81839999999</v>
      </c>
      <c r="N5707" s="273" t="s">
        <v>67</v>
      </c>
      <c r="P5707" s="273" t="s">
        <v>68</v>
      </c>
      <c r="Q5707" s="273" t="s">
        <v>69</v>
      </c>
      <c r="R5707" s="273" t="s">
        <v>70</v>
      </c>
      <c r="S5707" s="273" t="s">
        <v>71</v>
      </c>
      <c r="T5707" s="273" t="s">
        <v>72</v>
      </c>
      <c r="U5707" s="273" t="s">
        <v>73</v>
      </c>
      <c r="V5707" s="273" t="s">
        <v>74</v>
      </c>
      <c r="W5707" s="273">
        <v>259701</v>
      </c>
      <c r="X5707" s="273" t="s">
        <v>64</v>
      </c>
      <c r="Y5707" s="273" t="s">
        <v>63</v>
      </c>
      <c r="Z5707" s="273" t="s">
        <v>165</v>
      </c>
      <c r="AA5707" s="273" t="s">
        <v>165</v>
      </c>
      <c r="AB5707" s="274">
        <v>45231</v>
      </c>
      <c r="AC5707" s="273">
        <v>14395</v>
      </c>
      <c r="AD5707" s="273">
        <v>11</v>
      </c>
      <c r="AE5707" s="273">
        <v>1.02</v>
      </c>
      <c r="AF5707" s="273" t="s">
        <v>90</v>
      </c>
      <c r="AG5707" s="273" t="s">
        <v>819</v>
      </c>
      <c r="AH5707" s="273" t="s">
        <v>1235</v>
      </c>
      <c r="AI5707" s="273" t="s">
        <v>199</v>
      </c>
      <c r="AJ5707" s="273" t="s">
        <v>200</v>
      </c>
      <c r="AK5707" s="273">
        <v>343932</v>
      </c>
      <c r="BV5707" s="279" t="s">
        <v>64</v>
      </c>
      <c r="BW5707" s="280" t="s">
        <v>75</v>
      </c>
      <c r="BX5707" s="280" t="s">
        <v>173</v>
      </c>
      <c r="BY5707" s="280" t="s">
        <v>173</v>
      </c>
      <c r="BZ5707" s="280" t="s">
        <v>204</v>
      </c>
      <c r="CA5707" s="280" t="s">
        <v>205</v>
      </c>
      <c r="CB5707" s="280" t="s">
        <v>206</v>
      </c>
      <c r="CC5707" s="280" t="s">
        <v>207</v>
      </c>
      <c r="CD5707" s="281">
        <v>0</v>
      </c>
      <c r="CE5707" s="277">
        <v>45170</v>
      </c>
      <c r="CF5707" s="280"/>
      <c r="CG5707" s="280" t="s">
        <v>181</v>
      </c>
      <c r="CH5707" s="280"/>
      <c r="CI5707" s="280" t="s">
        <v>208</v>
      </c>
      <c r="CJ5707" s="280" t="s">
        <v>209</v>
      </c>
      <c r="CK5707" s="280"/>
      <c r="CL5707" s="280"/>
      <c r="CM5707" s="280" t="s">
        <v>73</v>
      </c>
      <c r="CN5707" s="280">
        <v>3</v>
      </c>
    </row>
    <row r="5708" spans="4:92">
      <c r="D5708" s="273" t="s">
        <v>64</v>
      </c>
      <c r="E5708" s="273" t="s">
        <v>63</v>
      </c>
      <c r="F5708" s="273" t="s">
        <v>221</v>
      </c>
      <c r="G5708" s="273" t="s">
        <v>221</v>
      </c>
      <c r="H5708" s="274">
        <v>45139</v>
      </c>
      <c r="I5708" s="273">
        <v>13377</v>
      </c>
      <c r="J5708" s="273">
        <v>17</v>
      </c>
      <c r="K5708" s="273">
        <v>52317</v>
      </c>
      <c r="L5708" s="273" t="s">
        <v>66</v>
      </c>
      <c r="M5708" s="273">
        <v>6163.6080000000002</v>
      </c>
      <c r="N5708" s="273" t="s">
        <v>67</v>
      </c>
      <c r="P5708" s="273" t="s">
        <v>1011</v>
      </c>
      <c r="Q5708" s="273" t="s">
        <v>69</v>
      </c>
      <c r="R5708" s="273" t="s">
        <v>70</v>
      </c>
      <c r="S5708" s="273" t="s">
        <v>93</v>
      </c>
      <c r="T5708" s="273" t="s">
        <v>94</v>
      </c>
      <c r="U5708" s="273" t="s">
        <v>73</v>
      </c>
      <c r="V5708" s="273" t="s">
        <v>95</v>
      </c>
      <c r="W5708" s="273">
        <v>259718</v>
      </c>
      <c r="X5708" s="273" t="s">
        <v>64</v>
      </c>
      <c r="Y5708" s="273" t="s">
        <v>63</v>
      </c>
      <c r="Z5708" s="273" t="s">
        <v>165</v>
      </c>
      <c r="AA5708" s="273" t="s">
        <v>165</v>
      </c>
      <c r="AB5708" s="274">
        <v>45231</v>
      </c>
      <c r="AC5708" s="273">
        <v>14395</v>
      </c>
      <c r="AD5708" s="273">
        <v>11</v>
      </c>
      <c r="AE5708" s="273">
        <v>0</v>
      </c>
      <c r="AF5708" s="273" t="s">
        <v>90</v>
      </c>
      <c r="AG5708" s="273" t="s">
        <v>819</v>
      </c>
      <c r="AH5708" s="273" t="s">
        <v>1236</v>
      </c>
      <c r="AI5708" s="273" t="s">
        <v>123</v>
      </c>
      <c r="AJ5708" s="273" t="s">
        <v>200</v>
      </c>
      <c r="AK5708" s="273">
        <v>343938</v>
      </c>
      <c r="BV5708" s="336" t="s">
        <v>64</v>
      </c>
      <c r="BW5708" s="337" t="s">
        <v>75</v>
      </c>
      <c r="BX5708" s="337" t="s">
        <v>173</v>
      </c>
      <c r="BY5708" s="337" t="s">
        <v>173</v>
      </c>
      <c r="BZ5708" s="337" t="s">
        <v>204</v>
      </c>
      <c r="CA5708" s="337" t="s">
        <v>205</v>
      </c>
      <c r="CB5708" s="337" t="s">
        <v>206</v>
      </c>
      <c r="CC5708" s="337" t="s">
        <v>207</v>
      </c>
      <c r="CD5708" s="338">
        <v>0</v>
      </c>
      <c r="CE5708" s="335">
        <v>45170</v>
      </c>
      <c r="CF5708" s="337"/>
      <c r="CG5708" s="337" t="s">
        <v>181</v>
      </c>
      <c r="CH5708" s="337"/>
      <c r="CI5708" s="337" t="s">
        <v>208</v>
      </c>
      <c r="CJ5708" s="337" t="s">
        <v>209</v>
      </c>
      <c r="CK5708" s="337"/>
      <c r="CL5708" s="337"/>
      <c r="CM5708" s="337" t="s">
        <v>73</v>
      </c>
      <c r="CN5708" s="337">
        <v>3</v>
      </c>
    </row>
    <row r="5709" spans="4:92">
      <c r="D5709" s="273" t="s">
        <v>64</v>
      </c>
      <c r="E5709" s="273" t="s">
        <v>63</v>
      </c>
      <c r="F5709" s="273" t="s">
        <v>221</v>
      </c>
      <c r="G5709" s="273" t="s">
        <v>221</v>
      </c>
      <c r="H5709" s="274">
        <v>45139</v>
      </c>
      <c r="I5709" s="273">
        <v>13377</v>
      </c>
      <c r="J5709" s="273">
        <v>17</v>
      </c>
      <c r="K5709" s="273">
        <v>0</v>
      </c>
      <c r="L5709" s="273" t="s">
        <v>66</v>
      </c>
      <c r="N5709" s="273" t="s">
        <v>107</v>
      </c>
      <c r="W5709" s="273">
        <v>259650</v>
      </c>
      <c r="X5709" s="273" t="s">
        <v>64</v>
      </c>
      <c r="Y5709" s="273" t="s">
        <v>63</v>
      </c>
      <c r="Z5709" s="273" t="s">
        <v>165</v>
      </c>
      <c r="AA5709" s="273" t="s">
        <v>165</v>
      </c>
      <c r="AB5709" s="274">
        <v>45231</v>
      </c>
      <c r="AC5709" s="273">
        <v>14395</v>
      </c>
      <c r="AD5709" s="273">
        <v>11</v>
      </c>
      <c r="AE5709" s="273">
        <v>9.06</v>
      </c>
      <c r="AF5709" s="273" t="s">
        <v>90</v>
      </c>
      <c r="AG5709" s="273" t="s">
        <v>1198</v>
      </c>
      <c r="AH5709" s="273" t="s">
        <v>1194</v>
      </c>
      <c r="AI5709" s="273" t="s">
        <v>123</v>
      </c>
      <c r="AJ5709" s="273" t="s">
        <v>200</v>
      </c>
      <c r="AK5709" s="273">
        <v>343944</v>
      </c>
      <c r="BV5709" s="279" t="s">
        <v>64</v>
      </c>
      <c r="BW5709" s="280" t="s">
        <v>75</v>
      </c>
      <c r="BX5709" s="280" t="s">
        <v>173</v>
      </c>
      <c r="BY5709" s="280" t="s">
        <v>173</v>
      </c>
      <c r="BZ5709" s="280" t="s">
        <v>204</v>
      </c>
      <c r="CA5709" s="280" t="s">
        <v>205</v>
      </c>
      <c r="CB5709" s="280" t="s">
        <v>206</v>
      </c>
      <c r="CC5709" s="280" t="s">
        <v>207</v>
      </c>
      <c r="CD5709" s="281">
        <v>0</v>
      </c>
      <c r="CE5709" s="277">
        <v>45170</v>
      </c>
      <c r="CF5709" s="280"/>
      <c r="CG5709" s="280" t="s">
        <v>181</v>
      </c>
      <c r="CH5709" s="280"/>
      <c r="CI5709" s="280" t="s">
        <v>208</v>
      </c>
      <c r="CJ5709" s="280" t="s">
        <v>209</v>
      </c>
      <c r="CK5709" s="280"/>
      <c r="CL5709" s="280"/>
      <c r="CM5709" s="280" t="s">
        <v>73</v>
      </c>
      <c r="CN5709" s="280">
        <v>3</v>
      </c>
    </row>
    <row r="5710" spans="4:92">
      <c r="D5710" s="273" t="s">
        <v>64</v>
      </c>
      <c r="E5710" s="273" t="s">
        <v>63</v>
      </c>
      <c r="F5710" s="273" t="s">
        <v>221</v>
      </c>
      <c r="G5710" s="273" t="s">
        <v>221</v>
      </c>
      <c r="H5710" s="274">
        <v>45139</v>
      </c>
      <c r="I5710" s="273">
        <v>13377</v>
      </c>
      <c r="J5710" s="273">
        <v>17</v>
      </c>
      <c r="K5710" s="273">
        <v>0</v>
      </c>
      <c r="L5710" s="273" t="s">
        <v>66</v>
      </c>
      <c r="M5710" s="273">
        <v>28557.69224</v>
      </c>
      <c r="N5710" s="273" t="s">
        <v>115</v>
      </c>
      <c r="W5710" s="273">
        <v>259649</v>
      </c>
      <c r="X5710" s="273" t="s">
        <v>64</v>
      </c>
      <c r="Y5710" s="273" t="s">
        <v>63</v>
      </c>
      <c r="Z5710" s="273" t="s">
        <v>165</v>
      </c>
      <c r="AA5710" s="273" t="s">
        <v>165</v>
      </c>
      <c r="AB5710" s="274">
        <v>45231</v>
      </c>
      <c r="AC5710" s="273">
        <v>14395</v>
      </c>
      <c r="AD5710" s="273">
        <v>11</v>
      </c>
      <c r="AE5710" s="273">
        <v>0.57999999999999996</v>
      </c>
      <c r="AF5710" s="273" t="s">
        <v>90</v>
      </c>
      <c r="AG5710" s="273" t="s">
        <v>1198</v>
      </c>
      <c r="AH5710" s="273" t="s">
        <v>1237</v>
      </c>
      <c r="AI5710" s="273" t="s">
        <v>123</v>
      </c>
      <c r="AJ5710" s="273" t="s">
        <v>200</v>
      </c>
      <c r="AK5710" s="273">
        <v>343950</v>
      </c>
      <c r="BV5710" s="336" t="s">
        <v>64</v>
      </c>
      <c r="BW5710" s="337" t="s">
        <v>75</v>
      </c>
      <c r="BX5710" s="337" t="s">
        <v>173</v>
      </c>
      <c r="BY5710" s="337" t="s">
        <v>173</v>
      </c>
      <c r="BZ5710" s="337" t="s">
        <v>167</v>
      </c>
      <c r="CA5710" s="337" t="s">
        <v>168</v>
      </c>
      <c r="CB5710" s="337" t="s">
        <v>313</v>
      </c>
      <c r="CC5710" s="337" t="s">
        <v>314</v>
      </c>
      <c r="CD5710" s="338">
        <v>14</v>
      </c>
      <c r="CE5710" s="335">
        <v>45170</v>
      </c>
      <c r="CF5710" s="337">
        <v>0</v>
      </c>
      <c r="CG5710" s="337" t="s">
        <v>90</v>
      </c>
      <c r="CH5710" s="337">
        <v>0</v>
      </c>
      <c r="CI5710" s="337" t="s">
        <v>80</v>
      </c>
      <c r="CJ5710" s="337"/>
      <c r="CK5710" s="337"/>
      <c r="CL5710" s="337"/>
      <c r="CM5710" s="337" t="s">
        <v>73</v>
      </c>
      <c r="CN5710" s="337">
        <v>3</v>
      </c>
    </row>
    <row r="5711" spans="4:92">
      <c r="D5711" s="273" t="s">
        <v>64</v>
      </c>
      <c r="E5711" s="273" t="s">
        <v>63</v>
      </c>
      <c r="F5711" s="273" t="s">
        <v>221</v>
      </c>
      <c r="G5711" s="273" t="s">
        <v>221</v>
      </c>
      <c r="H5711" s="274">
        <v>45170</v>
      </c>
      <c r="I5711" s="273">
        <v>13704</v>
      </c>
      <c r="J5711" s="273">
        <v>17</v>
      </c>
      <c r="K5711" s="273">
        <v>78000</v>
      </c>
      <c r="L5711" s="273" t="s">
        <v>66</v>
      </c>
      <c r="M5711" s="273">
        <v>0</v>
      </c>
      <c r="N5711" s="273" t="s">
        <v>1010</v>
      </c>
      <c r="O5711" s="273">
        <v>0</v>
      </c>
      <c r="P5711" s="273" t="s">
        <v>1011</v>
      </c>
      <c r="Q5711" s="273" t="s">
        <v>69</v>
      </c>
      <c r="R5711" s="273" t="s">
        <v>1013</v>
      </c>
      <c r="S5711" s="273" t="s">
        <v>1298</v>
      </c>
      <c r="U5711" s="273" t="s">
        <v>73</v>
      </c>
      <c r="V5711" s="273" t="s">
        <v>2170</v>
      </c>
      <c r="W5711" s="273">
        <v>259748</v>
      </c>
      <c r="X5711" s="273" t="s">
        <v>64</v>
      </c>
      <c r="Y5711" s="273" t="s">
        <v>63</v>
      </c>
      <c r="Z5711" s="273" t="s">
        <v>165</v>
      </c>
      <c r="AA5711" s="273" t="s">
        <v>165</v>
      </c>
      <c r="AB5711" s="274">
        <v>45231</v>
      </c>
      <c r="AC5711" s="273">
        <v>14395</v>
      </c>
      <c r="AD5711" s="273">
        <v>11</v>
      </c>
      <c r="AE5711" s="273">
        <v>0</v>
      </c>
      <c r="AF5711" s="273" t="s">
        <v>90</v>
      </c>
      <c r="AG5711" s="273" t="s">
        <v>1198</v>
      </c>
      <c r="AH5711" s="273" t="s">
        <v>1045</v>
      </c>
      <c r="AI5711" s="273" t="s">
        <v>123</v>
      </c>
      <c r="AJ5711" s="273" t="s">
        <v>200</v>
      </c>
      <c r="AK5711" s="273">
        <v>343956</v>
      </c>
      <c r="BV5711" s="279" t="s">
        <v>64</v>
      </c>
      <c r="BW5711" s="280" t="s">
        <v>75</v>
      </c>
      <c r="BX5711" s="280" t="s">
        <v>173</v>
      </c>
      <c r="BY5711" s="280" t="s">
        <v>173</v>
      </c>
      <c r="BZ5711" s="280" t="s">
        <v>167</v>
      </c>
      <c r="CA5711" s="280" t="s">
        <v>168</v>
      </c>
      <c r="CB5711" s="280" t="s">
        <v>353</v>
      </c>
      <c r="CC5711" s="280" t="s">
        <v>354</v>
      </c>
      <c r="CD5711" s="281">
        <v>13</v>
      </c>
      <c r="CE5711" s="277">
        <v>45170</v>
      </c>
      <c r="CF5711" s="280">
        <v>0</v>
      </c>
      <c r="CG5711" s="280" t="s">
        <v>90</v>
      </c>
      <c r="CH5711" s="280">
        <v>0</v>
      </c>
      <c r="CI5711" s="280" t="s">
        <v>80</v>
      </c>
      <c r="CJ5711" s="280"/>
      <c r="CK5711" s="280"/>
      <c r="CL5711" s="280"/>
      <c r="CM5711" s="280" t="s">
        <v>73</v>
      </c>
      <c r="CN5711" s="280">
        <v>3</v>
      </c>
    </row>
    <row r="5712" spans="4:92">
      <c r="D5712" s="273" t="s">
        <v>64</v>
      </c>
      <c r="E5712" s="273" t="s">
        <v>63</v>
      </c>
      <c r="F5712" s="273" t="s">
        <v>221</v>
      </c>
      <c r="G5712" s="273" t="s">
        <v>221</v>
      </c>
      <c r="H5712" s="274">
        <v>45170</v>
      </c>
      <c r="I5712" s="273">
        <v>13704</v>
      </c>
      <c r="J5712" s="273">
        <v>17</v>
      </c>
      <c r="K5712" s="273">
        <v>58068</v>
      </c>
      <c r="L5712" s="273" t="s">
        <v>66</v>
      </c>
      <c r="M5712" s="273">
        <v>7488.9953599999999</v>
      </c>
      <c r="N5712" s="273" t="s">
        <v>67</v>
      </c>
      <c r="P5712" s="273" t="s">
        <v>92</v>
      </c>
      <c r="Q5712" s="273" t="s">
        <v>69</v>
      </c>
      <c r="R5712" s="273" t="s">
        <v>70</v>
      </c>
      <c r="S5712" s="273" t="s">
        <v>834</v>
      </c>
      <c r="T5712" s="273" t="s">
        <v>835</v>
      </c>
      <c r="U5712" s="273" t="s">
        <v>73</v>
      </c>
      <c r="V5712" s="273" t="s">
        <v>836</v>
      </c>
      <c r="W5712" s="273">
        <v>259764</v>
      </c>
      <c r="X5712" s="273" t="s">
        <v>64</v>
      </c>
      <c r="Y5712" s="273" t="s">
        <v>63</v>
      </c>
      <c r="Z5712" s="273" t="s">
        <v>165</v>
      </c>
      <c r="AA5712" s="273" t="s">
        <v>165</v>
      </c>
      <c r="AB5712" s="274">
        <v>45231</v>
      </c>
      <c r="AC5712" s="273">
        <v>14395</v>
      </c>
      <c r="AD5712" s="273">
        <v>11</v>
      </c>
      <c r="AE5712" s="273">
        <v>0</v>
      </c>
      <c r="AF5712" s="273" t="s">
        <v>90</v>
      </c>
      <c r="AG5712" s="273" t="s">
        <v>1198</v>
      </c>
      <c r="AH5712" s="273" t="s">
        <v>1200</v>
      </c>
      <c r="AI5712" s="273" t="s">
        <v>123</v>
      </c>
      <c r="AJ5712" s="273" t="s">
        <v>200</v>
      </c>
      <c r="AK5712" s="273">
        <v>343962</v>
      </c>
      <c r="BV5712" s="336" t="s">
        <v>64</v>
      </c>
      <c r="BW5712" s="337" t="s">
        <v>75</v>
      </c>
      <c r="BX5712" s="337" t="s">
        <v>173</v>
      </c>
      <c r="BY5712" s="337" t="s">
        <v>173</v>
      </c>
      <c r="BZ5712" s="337" t="s">
        <v>151</v>
      </c>
      <c r="CA5712" s="337" t="s">
        <v>152</v>
      </c>
      <c r="CB5712" s="337" t="s">
        <v>161</v>
      </c>
      <c r="CC5712" s="337" t="s">
        <v>162</v>
      </c>
      <c r="CD5712" s="338">
        <v>11</v>
      </c>
      <c r="CE5712" s="335">
        <v>45170</v>
      </c>
      <c r="CF5712" s="337">
        <v>6156</v>
      </c>
      <c r="CG5712" s="337" t="s">
        <v>90</v>
      </c>
      <c r="CH5712" s="337">
        <v>6156</v>
      </c>
      <c r="CI5712" s="337" t="s">
        <v>80</v>
      </c>
      <c r="CJ5712" s="337"/>
      <c r="CK5712" s="337"/>
      <c r="CL5712" s="337" t="s">
        <v>2149</v>
      </c>
      <c r="CM5712" s="337" t="s">
        <v>73</v>
      </c>
      <c r="CN5712" s="337">
        <v>3</v>
      </c>
    </row>
    <row r="5713" spans="4:92">
      <c r="D5713" s="273" t="s">
        <v>64</v>
      </c>
      <c r="E5713" s="273" t="s">
        <v>63</v>
      </c>
      <c r="F5713" s="273" t="s">
        <v>221</v>
      </c>
      <c r="G5713" s="273" t="s">
        <v>221</v>
      </c>
      <c r="H5713" s="274">
        <v>45170</v>
      </c>
      <c r="I5713" s="273">
        <v>13704</v>
      </c>
      <c r="J5713" s="273">
        <v>17</v>
      </c>
      <c r="K5713" s="273">
        <v>615180</v>
      </c>
      <c r="L5713" s="273" t="s">
        <v>66</v>
      </c>
      <c r="M5713" s="273">
        <v>75101.691279999999</v>
      </c>
      <c r="N5713" s="273" t="s">
        <v>67</v>
      </c>
      <c r="P5713" s="273" t="s">
        <v>1011</v>
      </c>
      <c r="Q5713" s="273" t="s">
        <v>69</v>
      </c>
      <c r="R5713" s="273" t="s">
        <v>70</v>
      </c>
      <c r="S5713" s="273" t="s">
        <v>1041</v>
      </c>
      <c r="T5713" s="273" t="s">
        <v>1042</v>
      </c>
      <c r="U5713" s="273" t="s">
        <v>73</v>
      </c>
      <c r="V5713" s="273" t="s">
        <v>1043</v>
      </c>
      <c r="W5713" s="273">
        <v>259781</v>
      </c>
      <c r="X5713" s="273" t="s">
        <v>64</v>
      </c>
      <c r="Y5713" s="273" t="s">
        <v>63</v>
      </c>
      <c r="Z5713" s="273" t="s">
        <v>165</v>
      </c>
      <c r="AA5713" s="273" t="s">
        <v>165</v>
      </c>
      <c r="AB5713" s="274">
        <v>45231</v>
      </c>
      <c r="AC5713" s="273">
        <v>14395</v>
      </c>
      <c r="AD5713" s="273">
        <v>11</v>
      </c>
      <c r="AE5713" s="273">
        <v>0</v>
      </c>
      <c r="AF5713" s="273" t="s">
        <v>90</v>
      </c>
      <c r="AG5713" s="273" t="s">
        <v>1198</v>
      </c>
      <c r="AH5713" s="273" t="s">
        <v>1049</v>
      </c>
      <c r="AI5713" s="273" t="s">
        <v>123</v>
      </c>
      <c r="AJ5713" s="273" t="s">
        <v>200</v>
      </c>
      <c r="AK5713" s="273">
        <v>343968</v>
      </c>
      <c r="BV5713" s="279" t="s">
        <v>64</v>
      </c>
      <c r="BW5713" s="280" t="s">
        <v>75</v>
      </c>
      <c r="BX5713" s="280" t="s">
        <v>173</v>
      </c>
      <c r="BY5713" s="280" t="s">
        <v>173</v>
      </c>
      <c r="BZ5713" s="280" t="s">
        <v>167</v>
      </c>
      <c r="CA5713" s="280" t="s">
        <v>168</v>
      </c>
      <c r="CB5713" s="280" t="s">
        <v>169</v>
      </c>
      <c r="CC5713" s="280" t="s">
        <v>170</v>
      </c>
      <c r="CD5713" s="281">
        <v>12</v>
      </c>
      <c r="CE5713" s="277">
        <v>45170</v>
      </c>
      <c r="CF5713" s="280">
        <v>0</v>
      </c>
      <c r="CG5713" s="280" t="s">
        <v>90</v>
      </c>
      <c r="CH5713" s="280">
        <v>0</v>
      </c>
      <c r="CI5713" s="280" t="s">
        <v>80</v>
      </c>
      <c r="CJ5713" s="280"/>
      <c r="CK5713" s="280"/>
      <c r="CL5713" s="280"/>
      <c r="CM5713" s="280" t="s">
        <v>73</v>
      </c>
      <c r="CN5713" s="280">
        <v>3</v>
      </c>
    </row>
    <row r="5714" spans="4:92">
      <c r="D5714" s="273" t="s">
        <v>64</v>
      </c>
      <c r="E5714" s="273" t="s">
        <v>63</v>
      </c>
      <c r="F5714" s="273" t="s">
        <v>221</v>
      </c>
      <c r="G5714" s="273" t="s">
        <v>221</v>
      </c>
      <c r="H5714" s="274">
        <v>45170</v>
      </c>
      <c r="I5714" s="273">
        <v>13704</v>
      </c>
      <c r="J5714" s="273">
        <v>17</v>
      </c>
      <c r="K5714" s="273">
        <v>1717536</v>
      </c>
      <c r="L5714" s="273" t="s">
        <v>66</v>
      </c>
      <c r="M5714" s="273">
        <v>241922.78615999999</v>
      </c>
      <c r="N5714" s="273" t="s">
        <v>67</v>
      </c>
      <c r="P5714" s="273" t="s">
        <v>68</v>
      </c>
      <c r="Q5714" s="273" t="s">
        <v>69</v>
      </c>
      <c r="R5714" s="273" t="s">
        <v>70</v>
      </c>
      <c r="S5714" s="273" t="s">
        <v>71</v>
      </c>
      <c r="T5714" s="273" t="s">
        <v>72</v>
      </c>
      <c r="U5714" s="273" t="s">
        <v>73</v>
      </c>
      <c r="V5714" s="273" t="s">
        <v>74</v>
      </c>
      <c r="W5714" s="273">
        <v>259798</v>
      </c>
      <c r="X5714" s="273" t="s">
        <v>64</v>
      </c>
      <c r="Y5714" s="273" t="s">
        <v>63</v>
      </c>
      <c r="Z5714" s="273" t="s">
        <v>221</v>
      </c>
      <c r="AA5714" s="273" t="s">
        <v>221</v>
      </c>
      <c r="AB5714" s="274">
        <v>45017</v>
      </c>
      <c r="AC5714" s="273">
        <v>12046</v>
      </c>
      <c r="AD5714" s="273">
        <v>17</v>
      </c>
      <c r="AE5714" s="273">
        <v>0.39300000000000002</v>
      </c>
      <c r="AF5714" s="273" t="s">
        <v>90</v>
      </c>
      <c r="AG5714" s="273" t="s">
        <v>995</v>
      </c>
      <c r="AH5714" s="273" t="s">
        <v>996</v>
      </c>
      <c r="AI5714" s="273" t="s">
        <v>123</v>
      </c>
      <c r="AJ5714" s="273" t="s">
        <v>200</v>
      </c>
      <c r="AK5714" s="273">
        <v>163725</v>
      </c>
      <c r="BV5714" s="336" t="s">
        <v>64</v>
      </c>
      <c r="BW5714" s="337" t="s">
        <v>75</v>
      </c>
      <c r="BX5714" s="337" t="s">
        <v>173</v>
      </c>
      <c r="BY5714" s="337" t="s">
        <v>173</v>
      </c>
      <c r="BZ5714" s="337" t="s">
        <v>126</v>
      </c>
      <c r="CA5714" s="337" t="s">
        <v>127</v>
      </c>
      <c r="CB5714" s="337" t="s">
        <v>133</v>
      </c>
      <c r="CC5714" s="337" t="s">
        <v>134</v>
      </c>
      <c r="CD5714" s="338">
        <v>7</v>
      </c>
      <c r="CE5714" s="335">
        <v>45170</v>
      </c>
      <c r="CF5714" s="337"/>
      <c r="CG5714" s="337"/>
      <c r="CH5714" s="337"/>
      <c r="CI5714" s="337" t="s">
        <v>104</v>
      </c>
      <c r="CJ5714" s="337"/>
      <c r="CK5714" s="337"/>
      <c r="CL5714" s="337"/>
      <c r="CM5714" s="337" t="s">
        <v>73</v>
      </c>
      <c r="CN5714" s="337">
        <v>3</v>
      </c>
    </row>
    <row r="5715" spans="4:92">
      <c r="D5715" s="273" t="s">
        <v>64</v>
      </c>
      <c r="E5715" s="273" t="s">
        <v>63</v>
      </c>
      <c r="F5715" s="273" t="s">
        <v>65</v>
      </c>
      <c r="G5715" s="273" t="s">
        <v>65</v>
      </c>
      <c r="H5715" s="274">
        <v>45200</v>
      </c>
      <c r="I5715" s="273">
        <v>14017</v>
      </c>
      <c r="J5715" s="273">
        <v>5</v>
      </c>
      <c r="K5715" s="273">
        <v>52085</v>
      </c>
      <c r="L5715" s="273" t="s">
        <v>66</v>
      </c>
      <c r="M5715" s="273">
        <v>6717.4210400000002</v>
      </c>
      <c r="N5715" s="273" t="s">
        <v>67</v>
      </c>
      <c r="P5715" s="273" t="s">
        <v>92</v>
      </c>
      <c r="Q5715" s="273" t="s">
        <v>69</v>
      </c>
      <c r="R5715" s="273" t="s">
        <v>70</v>
      </c>
      <c r="S5715" s="273" t="s">
        <v>834</v>
      </c>
      <c r="T5715" s="273" t="s">
        <v>835</v>
      </c>
      <c r="U5715" s="273" t="s">
        <v>73</v>
      </c>
      <c r="V5715" s="273" t="s">
        <v>1473</v>
      </c>
      <c r="W5715" s="273">
        <v>323579</v>
      </c>
      <c r="X5715" s="273" t="s">
        <v>64</v>
      </c>
      <c r="Y5715" s="273" t="s">
        <v>63</v>
      </c>
      <c r="Z5715" s="273" t="s">
        <v>221</v>
      </c>
      <c r="AA5715" s="273" t="s">
        <v>221</v>
      </c>
      <c r="AB5715" s="274">
        <v>45017</v>
      </c>
      <c r="AC5715" s="273">
        <v>12046</v>
      </c>
      <c r="AD5715" s="273">
        <v>17</v>
      </c>
      <c r="AE5715" s="273">
        <v>0.30499999999999999</v>
      </c>
      <c r="AF5715" s="273" t="s">
        <v>90</v>
      </c>
      <c r="AG5715" s="273" t="s">
        <v>998</v>
      </c>
      <c r="AH5715" s="273" t="s">
        <v>999</v>
      </c>
      <c r="AI5715" s="273" t="s">
        <v>123</v>
      </c>
      <c r="AJ5715" s="273" t="s">
        <v>200</v>
      </c>
      <c r="AK5715" s="273">
        <v>163731</v>
      </c>
      <c r="BV5715" s="279" t="s">
        <v>64</v>
      </c>
      <c r="BW5715" s="280" t="s">
        <v>75</v>
      </c>
      <c r="BX5715" s="280" t="s">
        <v>173</v>
      </c>
      <c r="BY5715" s="280" t="s">
        <v>173</v>
      </c>
      <c r="BZ5715" s="280" t="s">
        <v>138</v>
      </c>
      <c r="CA5715" s="280" t="s">
        <v>139</v>
      </c>
      <c r="CB5715" s="280" t="s">
        <v>140</v>
      </c>
      <c r="CC5715" s="280" t="s">
        <v>141</v>
      </c>
      <c r="CD5715" s="281">
        <v>9</v>
      </c>
      <c r="CE5715" s="277">
        <v>45170</v>
      </c>
      <c r="CF5715" s="280">
        <v>0</v>
      </c>
      <c r="CG5715" s="280" t="s">
        <v>90</v>
      </c>
      <c r="CH5715" s="280">
        <v>0</v>
      </c>
      <c r="CI5715" s="280" t="s">
        <v>80</v>
      </c>
      <c r="CJ5715" s="280"/>
      <c r="CK5715" s="280"/>
      <c r="CL5715" s="280"/>
      <c r="CM5715" s="280" t="s">
        <v>73</v>
      </c>
      <c r="CN5715" s="280">
        <v>3</v>
      </c>
    </row>
    <row r="5716" spans="4:92">
      <c r="D5716" s="273" t="s">
        <v>64</v>
      </c>
      <c r="E5716" s="273" t="s">
        <v>63</v>
      </c>
      <c r="F5716" s="273" t="s">
        <v>65</v>
      </c>
      <c r="G5716" s="273" t="s">
        <v>65</v>
      </c>
      <c r="H5716" s="274">
        <v>45200</v>
      </c>
      <c r="I5716" s="273">
        <v>14017</v>
      </c>
      <c r="J5716" s="273">
        <v>5</v>
      </c>
      <c r="K5716" s="273">
        <v>75251</v>
      </c>
      <c r="L5716" s="273" t="s">
        <v>66</v>
      </c>
      <c r="M5716" s="273">
        <v>13291.610640000001</v>
      </c>
      <c r="N5716" s="273" t="s">
        <v>67</v>
      </c>
      <c r="P5716" s="273" t="s">
        <v>1011</v>
      </c>
      <c r="Q5716" s="273" t="s">
        <v>69</v>
      </c>
      <c r="R5716" s="273" t="s">
        <v>70</v>
      </c>
      <c r="S5716" s="273" t="s">
        <v>1041</v>
      </c>
      <c r="T5716" s="273" t="s">
        <v>1042</v>
      </c>
      <c r="U5716" s="273" t="s">
        <v>73</v>
      </c>
      <c r="V5716" s="273" t="s">
        <v>1043</v>
      </c>
      <c r="W5716" s="273">
        <v>323595</v>
      </c>
      <c r="X5716" s="273" t="s">
        <v>64</v>
      </c>
      <c r="Y5716" s="273" t="s">
        <v>63</v>
      </c>
      <c r="Z5716" s="273" t="s">
        <v>221</v>
      </c>
      <c r="AA5716" s="273" t="s">
        <v>221</v>
      </c>
      <c r="AB5716" s="274">
        <v>45017</v>
      </c>
      <c r="AC5716" s="273">
        <v>12046</v>
      </c>
      <c r="AD5716" s="273">
        <v>17</v>
      </c>
      <c r="AE5716" s="273">
        <v>0</v>
      </c>
      <c r="AF5716" s="273" t="s">
        <v>90</v>
      </c>
      <c r="AG5716" s="273" t="s">
        <v>1005</v>
      </c>
      <c r="AH5716" s="273" t="s">
        <v>1006</v>
      </c>
      <c r="AI5716" s="273" t="s">
        <v>123</v>
      </c>
      <c r="AJ5716" s="273" t="s">
        <v>200</v>
      </c>
      <c r="AK5716" s="273">
        <v>163737</v>
      </c>
      <c r="BV5716" s="336" t="s">
        <v>64</v>
      </c>
      <c r="BW5716" s="337" t="s">
        <v>75</v>
      </c>
      <c r="BX5716" s="337" t="s">
        <v>173</v>
      </c>
      <c r="BY5716" s="337" t="s">
        <v>173</v>
      </c>
      <c r="BZ5716" s="337" t="s">
        <v>151</v>
      </c>
      <c r="CA5716" s="337" t="s">
        <v>152</v>
      </c>
      <c r="CB5716" s="337" t="s">
        <v>153</v>
      </c>
      <c r="CC5716" s="337" t="s">
        <v>154</v>
      </c>
      <c r="CD5716" s="338">
        <v>10</v>
      </c>
      <c r="CE5716" s="335">
        <v>45170</v>
      </c>
      <c r="CF5716" s="337">
        <v>7695</v>
      </c>
      <c r="CG5716" s="337" t="s">
        <v>90</v>
      </c>
      <c r="CH5716" s="337">
        <v>7695</v>
      </c>
      <c r="CI5716" s="337" t="s">
        <v>80</v>
      </c>
      <c r="CJ5716" s="337"/>
      <c r="CK5716" s="337"/>
      <c r="CL5716" s="337" t="s">
        <v>2160</v>
      </c>
      <c r="CM5716" s="337" t="s">
        <v>73</v>
      </c>
      <c r="CN5716" s="337">
        <v>3</v>
      </c>
    </row>
    <row r="5717" spans="4:92">
      <c r="D5717" s="273" t="s">
        <v>64</v>
      </c>
      <c r="E5717" s="273" t="s">
        <v>63</v>
      </c>
      <c r="F5717" s="273" t="s">
        <v>65</v>
      </c>
      <c r="G5717" s="273" t="s">
        <v>65</v>
      </c>
      <c r="H5717" s="274">
        <v>45200</v>
      </c>
      <c r="I5717" s="273">
        <v>14017</v>
      </c>
      <c r="J5717" s="273">
        <v>5</v>
      </c>
      <c r="K5717" s="273">
        <v>235562</v>
      </c>
      <c r="L5717" s="273" t="s">
        <v>66</v>
      </c>
      <c r="M5717" s="273">
        <v>33179.981471999999</v>
      </c>
      <c r="N5717" s="273" t="s">
        <v>67</v>
      </c>
      <c r="P5717" s="273" t="s">
        <v>68</v>
      </c>
      <c r="Q5717" s="273" t="s">
        <v>69</v>
      </c>
      <c r="R5717" s="273" t="s">
        <v>70</v>
      </c>
      <c r="S5717" s="273" t="s">
        <v>71</v>
      </c>
      <c r="T5717" s="273" t="s">
        <v>72</v>
      </c>
      <c r="U5717" s="273" t="s">
        <v>73</v>
      </c>
      <c r="V5717" s="273" t="s">
        <v>74</v>
      </c>
      <c r="W5717" s="273">
        <v>323612</v>
      </c>
      <c r="X5717" s="273" t="s">
        <v>64</v>
      </c>
      <c r="Y5717" s="273" t="s">
        <v>63</v>
      </c>
      <c r="Z5717" s="273" t="s">
        <v>221</v>
      </c>
      <c r="AA5717" s="273" t="s">
        <v>221</v>
      </c>
      <c r="AB5717" s="274">
        <v>45017</v>
      </c>
      <c r="AC5717" s="273">
        <v>12046</v>
      </c>
      <c r="AD5717" s="273">
        <v>17</v>
      </c>
      <c r="AE5717" s="273">
        <v>6.4000000000000003E-3</v>
      </c>
      <c r="AF5717" s="273" t="s">
        <v>90</v>
      </c>
      <c r="AG5717" s="273" t="s">
        <v>1015</v>
      </c>
      <c r="AH5717" s="273" t="s">
        <v>1016</v>
      </c>
      <c r="AI5717" s="273" t="s">
        <v>123</v>
      </c>
      <c r="AJ5717" s="273" t="s">
        <v>200</v>
      </c>
      <c r="AK5717" s="273">
        <v>163743</v>
      </c>
      <c r="BV5717" s="279" t="s">
        <v>64</v>
      </c>
      <c r="BW5717" s="280" t="s">
        <v>75</v>
      </c>
      <c r="BX5717" s="280" t="s">
        <v>173</v>
      </c>
      <c r="BY5717" s="280" t="s">
        <v>173</v>
      </c>
      <c r="BZ5717" s="280" t="s">
        <v>126</v>
      </c>
      <c r="CA5717" s="280" t="s">
        <v>127</v>
      </c>
      <c r="CB5717" s="280" t="s">
        <v>128</v>
      </c>
      <c r="CC5717" s="280" t="s">
        <v>129</v>
      </c>
      <c r="CD5717" s="281">
        <v>6</v>
      </c>
      <c r="CE5717" s="277">
        <v>45170</v>
      </c>
      <c r="CF5717" s="280"/>
      <c r="CG5717" s="280"/>
      <c r="CH5717" s="280"/>
      <c r="CI5717" s="280" t="s">
        <v>80</v>
      </c>
      <c r="CJ5717" s="280"/>
      <c r="CK5717" s="280"/>
      <c r="CL5717" s="280"/>
      <c r="CM5717" s="280" t="s">
        <v>73</v>
      </c>
      <c r="CN5717" s="280">
        <v>3</v>
      </c>
    </row>
    <row r="5718" spans="4:92">
      <c r="D5718" s="273" t="s">
        <v>64</v>
      </c>
      <c r="E5718" s="273" t="s">
        <v>63</v>
      </c>
      <c r="F5718" s="273" t="s">
        <v>65</v>
      </c>
      <c r="G5718" s="273" t="s">
        <v>65</v>
      </c>
      <c r="H5718" s="274">
        <v>45200</v>
      </c>
      <c r="I5718" s="273">
        <v>14017</v>
      </c>
      <c r="J5718" s="273">
        <v>5</v>
      </c>
      <c r="K5718" s="273">
        <v>21328</v>
      </c>
      <c r="L5718" s="273" t="s">
        <v>66</v>
      </c>
      <c r="M5718" s="273">
        <v>2512.7203199999999</v>
      </c>
      <c r="N5718" s="273" t="s">
        <v>67</v>
      </c>
      <c r="P5718" s="273" t="s">
        <v>92</v>
      </c>
      <c r="Q5718" s="273" t="s">
        <v>69</v>
      </c>
      <c r="R5718" s="273" t="s">
        <v>70</v>
      </c>
      <c r="S5718" s="273" t="s">
        <v>93</v>
      </c>
      <c r="T5718" s="273" t="s">
        <v>94</v>
      </c>
      <c r="U5718" s="273" t="s">
        <v>73</v>
      </c>
      <c r="V5718" s="273" t="s">
        <v>95</v>
      </c>
      <c r="W5718" s="273">
        <v>323629</v>
      </c>
      <c r="X5718" s="273" t="s">
        <v>64</v>
      </c>
      <c r="Y5718" s="273" t="s">
        <v>63</v>
      </c>
      <c r="Z5718" s="273" t="s">
        <v>221</v>
      </c>
      <c r="AA5718" s="273" t="s">
        <v>221</v>
      </c>
      <c r="AB5718" s="274">
        <v>45017</v>
      </c>
      <c r="AC5718" s="273">
        <v>12046</v>
      </c>
      <c r="AD5718" s="273">
        <v>17</v>
      </c>
      <c r="AE5718" s="273">
        <v>1.7999999999999999E-2</v>
      </c>
      <c r="AF5718" s="273" t="s">
        <v>90</v>
      </c>
      <c r="AG5718" s="273" t="s">
        <v>1015</v>
      </c>
      <c r="AH5718" s="273" t="s">
        <v>1019</v>
      </c>
      <c r="AI5718" s="273" t="s">
        <v>123</v>
      </c>
      <c r="AJ5718" s="273" t="s">
        <v>200</v>
      </c>
      <c r="AK5718" s="273">
        <v>163749</v>
      </c>
      <c r="BV5718" s="336" t="s">
        <v>64</v>
      </c>
      <c r="BW5718" s="337" t="s">
        <v>75</v>
      </c>
      <c r="BX5718" s="337" t="s">
        <v>173</v>
      </c>
      <c r="BY5718" s="337" t="s">
        <v>173</v>
      </c>
      <c r="BZ5718" s="337" t="s">
        <v>110</v>
      </c>
      <c r="CA5718" s="337" t="s">
        <v>111</v>
      </c>
      <c r="CB5718" s="337" t="s">
        <v>117</v>
      </c>
      <c r="CC5718" s="337" t="s">
        <v>118</v>
      </c>
      <c r="CD5718" s="338">
        <v>5</v>
      </c>
      <c r="CE5718" s="335">
        <v>45170</v>
      </c>
      <c r="CF5718" s="337"/>
      <c r="CG5718" s="337"/>
      <c r="CH5718" s="337"/>
      <c r="CI5718" s="337" t="s">
        <v>104</v>
      </c>
      <c r="CJ5718" s="337"/>
      <c r="CK5718" s="337"/>
      <c r="CL5718" s="337"/>
      <c r="CM5718" s="337" t="s">
        <v>73</v>
      </c>
      <c r="CN5718" s="337">
        <v>3</v>
      </c>
    </row>
    <row r="5719" spans="4:92">
      <c r="D5719" s="273" t="s">
        <v>64</v>
      </c>
      <c r="E5719" s="273" t="s">
        <v>63</v>
      </c>
      <c r="F5719" s="273" t="s">
        <v>65</v>
      </c>
      <c r="G5719" s="273" t="s">
        <v>65</v>
      </c>
      <c r="H5719" s="274">
        <v>45200</v>
      </c>
      <c r="I5719" s="273">
        <v>14017</v>
      </c>
      <c r="J5719" s="273">
        <v>5</v>
      </c>
      <c r="K5719" s="273">
        <v>0</v>
      </c>
      <c r="L5719" s="273" t="s">
        <v>66</v>
      </c>
      <c r="N5719" s="273" t="s">
        <v>107</v>
      </c>
      <c r="W5719" s="273">
        <v>323578</v>
      </c>
      <c r="X5719" s="273" t="s">
        <v>64</v>
      </c>
      <c r="Y5719" s="273" t="s">
        <v>63</v>
      </c>
      <c r="Z5719" s="273" t="s">
        <v>221</v>
      </c>
      <c r="AA5719" s="273" t="s">
        <v>221</v>
      </c>
      <c r="AB5719" s="274">
        <v>45017</v>
      </c>
      <c r="AC5719" s="273">
        <v>12046</v>
      </c>
      <c r="AD5719" s="273">
        <v>17</v>
      </c>
      <c r="AE5719" s="273">
        <v>0.436</v>
      </c>
      <c r="AF5719" s="273" t="s">
        <v>90</v>
      </c>
      <c r="AG5719" s="273" t="s">
        <v>795</v>
      </c>
      <c r="AH5719" s="273" t="s">
        <v>1021</v>
      </c>
      <c r="AI5719" s="273" t="s">
        <v>123</v>
      </c>
      <c r="AJ5719" s="273" t="s">
        <v>200</v>
      </c>
      <c r="AK5719" s="273">
        <v>163755</v>
      </c>
      <c r="BV5719" s="279" t="s">
        <v>64</v>
      </c>
      <c r="BW5719" s="280" t="s">
        <v>75</v>
      </c>
      <c r="BX5719" s="280" t="s">
        <v>173</v>
      </c>
      <c r="BY5719" s="280" t="s">
        <v>173</v>
      </c>
      <c r="BZ5719" s="280" t="s">
        <v>110</v>
      </c>
      <c r="CA5719" s="280" t="s">
        <v>111</v>
      </c>
      <c r="CB5719" s="280" t="s">
        <v>112</v>
      </c>
      <c r="CC5719" s="280" t="s">
        <v>113</v>
      </c>
      <c r="CD5719" s="281">
        <v>4</v>
      </c>
      <c r="CE5719" s="277">
        <v>45170</v>
      </c>
      <c r="CF5719" s="280"/>
      <c r="CG5719" s="280"/>
      <c r="CH5719" s="280"/>
      <c r="CI5719" s="280" t="s">
        <v>80</v>
      </c>
      <c r="CJ5719" s="280"/>
      <c r="CK5719" s="280"/>
      <c r="CL5719" s="280"/>
      <c r="CM5719" s="280" t="s">
        <v>73</v>
      </c>
      <c r="CN5719" s="280">
        <v>3</v>
      </c>
    </row>
    <row r="5720" spans="4:92">
      <c r="D5720" s="273" t="s">
        <v>64</v>
      </c>
      <c r="E5720" s="273" t="s">
        <v>63</v>
      </c>
      <c r="F5720" s="273" t="s">
        <v>65</v>
      </c>
      <c r="G5720" s="273" t="s">
        <v>65</v>
      </c>
      <c r="H5720" s="274">
        <v>45200</v>
      </c>
      <c r="I5720" s="273">
        <v>14017</v>
      </c>
      <c r="J5720" s="273">
        <v>5</v>
      </c>
      <c r="K5720" s="273">
        <v>22337</v>
      </c>
      <c r="L5720" s="273" t="s">
        <v>66</v>
      </c>
      <c r="M5720" s="273">
        <v>7822.54</v>
      </c>
      <c r="N5720" s="273" t="s">
        <v>115</v>
      </c>
      <c r="W5720" s="273">
        <v>323577</v>
      </c>
      <c r="X5720" s="273" t="s">
        <v>64</v>
      </c>
      <c r="Y5720" s="273" t="s">
        <v>63</v>
      </c>
      <c r="Z5720" s="273" t="s">
        <v>221</v>
      </c>
      <c r="AA5720" s="273" t="s">
        <v>221</v>
      </c>
      <c r="AB5720" s="274">
        <v>45017</v>
      </c>
      <c r="AC5720" s="273">
        <v>12046</v>
      </c>
      <c r="AD5720" s="273">
        <v>17</v>
      </c>
      <c r="AE5720" s="273">
        <v>0.26</v>
      </c>
      <c r="AF5720" s="273" t="s">
        <v>90</v>
      </c>
      <c r="AG5720" s="273" t="s">
        <v>1026</v>
      </c>
      <c r="AH5720" s="273" t="s">
        <v>1027</v>
      </c>
      <c r="AI5720" s="273" t="s">
        <v>123</v>
      </c>
      <c r="AJ5720" s="273" t="s">
        <v>200</v>
      </c>
      <c r="AK5720" s="273">
        <v>163761</v>
      </c>
      <c r="BV5720" s="336" t="s">
        <v>64</v>
      </c>
      <c r="BW5720" s="337" t="s">
        <v>75</v>
      </c>
      <c r="BX5720" s="337" t="s">
        <v>173</v>
      </c>
      <c r="BY5720" s="337" t="s">
        <v>173</v>
      </c>
      <c r="BZ5720" s="337" t="s">
        <v>86</v>
      </c>
      <c r="CA5720" s="337" t="s">
        <v>87</v>
      </c>
      <c r="CB5720" s="337" t="s">
        <v>101</v>
      </c>
      <c r="CC5720" s="337" t="s">
        <v>102</v>
      </c>
      <c r="CD5720" s="338">
        <v>4</v>
      </c>
      <c r="CE5720" s="335">
        <v>45170</v>
      </c>
      <c r="CF5720" s="337">
        <v>11392.78</v>
      </c>
      <c r="CG5720" s="337" t="s">
        <v>1495</v>
      </c>
      <c r="CH5720" s="337">
        <v>1637.712125</v>
      </c>
      <c r="CI5720" s="337" t="s">
        <v>104</v>
      </c>
      <c r="CJ5720" s="337"/>
      <c r="CK5720" s="337"/>
      <c r="CL5720" s="337" t="s">
        <v>2153</v>
      </c>
      <c r="CM5720" s="337" t="s">
        <v>73</v>
      </c>
      <c r="CN5720" s="337">
        <v>3</v>
      </c>
    </row>
    <row r="5721" spans="4:92">
      <c r="D5721" s="273" t="s">
        <v>64</v>
      </c>
      <c r="E5721" s="273" t="s">
        <v>63</v>
      </c>
      <c r="F5721" s="273" t="s">
        <v>65</v>
      </c>
      <c r="G5721" s="273" t="s">
        <v>65</v>
      </c>
      <c r="H5721" s="274">
        <v>45231</v>
      </c>
      <c r="I5721" s="273">
        <v>14385</v>
      </c>
      <c r="J5721" s="273">
        <v>5</v>
      </c>
      <c r="K5721" s="273">
        <v>52645</v>
      </c>
      <c r="L5721" s="273" t="s">
        <v>66</v>
      </c>
      <c r="M5721" s="273">
        <v>6789.6391199999998</v>
      </c>
      <c r="N5721" s="273" t="s">
        <v>67</v>
      </c>
      <c r="P5721" s="273" t="s">
        <v>92</v>
      </c>
      <c r="Q5721" s="273" t="s">
        <v>69</v>
      </c>
      <c r="R5721" s="273" t="s">
        <v>70</v>
      </c>
      <c r="S5721" s="273" t="s">
        <v>834</v>
      </c>
      <c r="T5721" s="273" t="s">
        <v>835</v>
      </c>
      <c r="U5721" s="273" t="s">
        <v>73</v>
      </c>
      <c r="V5721" s="273" t="s">
        <v>1473</v>
      </c>
      <c r="W5721" s="273">
        <v>325231</v>
      </c>
      <c r="X5721" s="273" t="s">
        <v>64</v>
      </c>
      <c r="Y5721" s="273" t="s">
        <v>63</v>
      </c>
      <c r="Z5721" s="273" t="s">
        <v>221</v>
      </c>
      <c r="AA5721" s="273" t="s">
        <v>221</v>
      </c>
      <c r="AB5721" s="274">
        <v>45017</v>
      </c>
      <c r="AC5721" s="273">
        <v>12046</v>
      </c>
      <c r="AD5721" s="273">
        <v>17</v>
      </c>
      <c r="AE5721" s="273">
        <v>0</v>
      </c>
      <c r="AF5721" s="273" t="s">
        <v>90</v>
      </c>
      <c r="AG5721" s="273" t="s">
        <v>1030</v>
      </c>
      <c r="AH5721" s="273" t="s">
        <v>1031</v>
      </c>
      <c r="AI5721" s="273" t="s">
        <v>123</v>
      </c>
      <c r="AJ5721" s="273" t="s">
        <v>200</v>
      </c>
      <c r="AK5721" s="273">
        <v>163767</v>
      </c>
      <c r="BV5721" s="279" t="s">
        <v>64</v>
      </c>
      <c r="BW5721" s="280" t="s">
        <v>75</v>
      </c>
      <c r="BX5721" s="280" t="s">
        <v>173</v>
      </c>
      <c r="BY5721" s="280" t="s">
        <v>173</v>
      </c>
      <c r="BZ5721" s="280" t="s">
        <v>86</v>
      </c>
      <c r="CA5721" s="280" t="s">
        <v>87</v>
      </c>
      <c r="CB5721" s="280" t="s">
        <v>101</v>
      </c>
      <c r="CC5721" s="280" t="s">
        <v>102</v>
      </c>
      <c r="CD5721" s="281">
        <v>4</v>
      </c>
      <c r="CE5721" s="277">
        <v>45170</v>
      </c>
      <c r="CF5721" s="280">
        <v>3904.32</v>
      </c>
      <c r="CG5721" s="280" t="s">
        <v>1495</v>
      </c>
      <c r="CH5721" s="280">
        <v>561.24599999999998</v>
      </c>
      <c r="CI5721" s="280" t="s">
        <v>104</v>
      </c>
      <c r="CJ5721" s="280"/>
      <c r="CK5721" s="280"/>
      <c r="CL5721" s="280" t="s">
        <v>2153</v>
      </c>
      <c r="CM5721" s="280" t="s">
        <v>73</v>
      </c>
      <c r="CN5721" s="280">
        <v>3</v>
      </c>
    </row>
    <row r="5722" spans="4:92">
      <c r="D5722" s="273" t="s">
        <v>64</v>
      </c>
      <c r="E5722" s="273" t="s">
        <v>63</v>
      </c>
      <c r="F5722" s="273" t="s">
        <v>65</v>
      </c>
      <c r="G5722" s="273" t="s">
        <v>65</v>
      </c>
      <c r="H5722" s="274">
        <v>45231</v>
      </c>
      <c r="I5722" s="273">
        <v>14385</v>
      </c>
      <c r="J5722" s="273">
        <v>5</v>
      </c>
      <c r="K5722" s="273">
        <v>88504</v>
      </c>
      <c r="L5722" s="273" t="s">
        <v>66</v>
      </c>
      <c r="M5722" s="273">
        <v>15632.47928</v>
      </c>
      <c r="N5722" s="273" t="s">
        <v>67</v>
      </c>
      <c r="P5722" s="273" t="s">
        <v>1011</v>
      </c>
      <c r="Q5722" s="273" t="s">
        <v>69</v>
      </c>
      <c r="R5722" s="273" t="s">
        <v>70</v>
      </c>
      <c r="S5722" s="273" t="s">
        <v>1041</v>
      </c>
      <c r="T5722" s="273" t="s">
        <v>1042</v>
      </c>
      <c r="U5722" s="273" t="s">
        <v>73</v>
      </c>
      <c r="V5722" s="273" t="s">
        <v>1043</v>
      </c>
      <c r="W5722" s="273">
        <v>325247</v>
      </c>
      <c r="X5722" s="273" t="s">
        <v>64</v>
      </c>
      <c r="Y5722" s="273" t="s">
        <v>63</v>
      </c>
      <c r="Z5722" s="273" t="s">
        <v>221</v>
      </c>
      <c r="AA5722" s="273" t="s">
        <v>221</v>
      </c>
      <c r="AB5722" s="274">
        <v>45017</v>
      </c>
      <c r="AC5722" s="273">
        <v>12046</v>
      </c>
      <c r="AD5722" s="273">
        <v>17</v>
      </c>
      <c r="AE5722" s="273">
        <v>0</v>
      </c>
      <c r="AF5722" s="273" t="s">
        <v>90</v>
      </c>
      <c r="AG5722" s="273" t="s">
        <v>989</v>
      </c>
      <c r="AH5722" s="273" t="s">
        <v>1035</v>
      </c>
      <c r="AI5722" s="273" t="s">
        <v>123</v>
      </c>
      <c r="AJ5722" s="273" t="s">
        <v>200</v>
      </c>
      <c r="AK5722" s="273">
        <v>163773</v>
      </c>
      <c r="BV5722" s="336" t="s">
        <v>64</v>
      </c>
      <c r="BW5722" s="337" t="s">
        <v>75</v>
      </c>
      <c r="BX5722" s="337" t="s">
        <v>173</v>
      </c>
      <c r="BY5722" s="337" t="s">
        <v>173</v>
      </c>
      <c r="BZ5722" s="337" t="s">
        <v>86</v>
      </c>
      <c r="CA5722" s="337" t="s">
        <v>87</v>
      </c>
      <c r="CB5722" s="337" t="s">
        <v>101</v>
      </c>
      <c r="CC5722" s="337" t="s">
        <v>102</v>
      </c>
      <c r="CD5722" s="338">
        <v>4</v>
      </c>
      <c r="CE5722" s="335">
        <v>45170</v>
      </c>
      <c r="CF5722" s="337">
        <v>57708</v>
      </c>
      <c r="CG5722" s="337" t="s">
        <v>1495</v>
      </c>
      <c r="CH5722" s="337">
        <v>8295.5249999999996</v>
      </c>
      <c r="CI5722" s="337" t="s">
        <v>104</v>
      </c>
      <c r="CJ5722" s="337"/>
      <c r="CK5722" s="337"/>
      <c r="CL5722" s="337" t="s">
        <v>2153</v>
      </c>
      <c r="CM5722" s="337" t="s">
        <v>73</v>
      </c>
      <c r="CN5722" s="337">
        <v>3</v>
      </c>
    </row>
    <row r="5723" spans="4:92">
      <c r="D5723" s="273" t="s">
        <v>64</v>
      </c>
      <c r="E5723" s="273" t="s">
        <v>63</v>
      </c>
      <c r="F5723" s="273" t="s">
        <v>65</v>
      </c>
      <c r="G5723" s="273" t="s">
        <v>65</v>
      </c>
      <c r="H5723" s="274">
        <v>45231</v>
      </c>
      <c r="I5723" s="273">
        <v>14385</v>
      </c>
      <c r="J5723" s="273">
        <v>5</v>
      </c>
      <c r="K5723" s="273">
        <v>54364</v>
      </c>
      <c r="L5723" s="273" t="s">
        <v>66</v>
      </c>
      <c r="M5723" s="273">
        <v>7657.4184720000003</v>
      </c>
      <c r="N5723" s="273" t="s">
        <v>67</v>
      </c>
      <c r="P5723" s="273" t="s">
        <v>68</v>
      </c>
      <c r="Q5723" s="273" t="s">
        <v>69</v>
      </c>
      <c r="R5723" s="273" t="s">
        <v>70</v>
      </c>
      <c r="S5723" s="273" t="s">
        <v>71</v>
      </c>
      <c r="T5723" s="273" t="s">
        <v>72</v>
      </c>
      <c r="U5723" s="273" t="s">
        <v>73</v>
      </c>
      <c r="V5723" s="273" t="s">
        <v>74</v>
      </c>
      <c r="W5723" s="273">
        <v>325264</v>
      </c>
      <c r="X5723" s="273" t="s">
        <v>64</v>
      </c>
      <c r="Y5723" s="273" t="s">
        <v>63</v>
      </c>
      <c r="Z5723" s="273" t="s">
        <v>221</v>
      </c>
      <c r="AA5723" s="273" t="s">
        <v>221</v>
      </c>
      <c r="AB5723" s="274">
        <v>45017</v>
      </c>
      <c r="AC5723" s="273">
        <v>12046</v>
      </c>
      <c r="AD5723" s="273">
        <v>17</v>
      </c>
      <c r="AE5723" s="273">
        <v>0</v>
      </c>
      <c r="AF5723" s="273" t="s">
        <v>90</v>
      </c>
      <c r="AG5723" s="273" t="s">
        <v>989</v>
      </c>
      <c r="AH5723" s="273" t="s">
        <v>1038</v>
      </c>
      <c r="AI5723" s="273" t="s">
        <v>123</v>
      </c>
      <c r="AJ5723" s="273" t="s">
        <v>200</v>
      </c>
      <c r="AK5723" s="273">
        <v>163779</v>
      </c>
      <c r="BV5723" s="279" t="s">
        <v>64</v>
      </c>
      <c r="BW5723" s="280" t="s">
        <v>75</v>
      </c>
      <c r="BX5723" s="280" t="s">
        <v>173</v>
      </c>
      <c r="BY5723" s="280" t="s">
        <v>173</v>
      </c>
      <c r="BZ5723" s="280" t="s">
        <v>86</v>
      </c>
      <c r="CA5723" s="280" t="s">
        <v>87</v>
      </c>
      <c r="CB5723" s="280" t="s">
        <v>88</v>
      </c>
      <c r="CC5723" s="280" t="s">
        <v>89</v>
      </c>
      <c r="CD5723" s="281">
        <v>3</v>
      </c>
      <c r="CE5723" s="277">
        <v>45170</v>
      </c>
      <c r="CF5723" s="280">
        <v>17175</v>
      </c>
      <c r="CG5723" s="280" t="s">
        <v>90</v>
      </c>
      <c r="CH5723" s="280">
        <v>17175</v>
      </c>
      <c r="CI5723" s="280" t="s">
        <v>80</v>
      </c>
      <c r="CJ5723" s="280"/>
      <c r="CK5723" s="280"/>
      <c r="CL5723" s="280" t="s">
        <v>2154</v>
      </c>
      <c r="CM5723" s="280" t="s">
        <v>73</v>
      </c>
      <c r="CN5723" s="280">
        <v>3</v>
      </c>
    </row>
    <row r="5724" spans="4:92">
      <c r="D5724" s="273" t="s">
        <v>64</v>
      </c>
      <c r="E5724" s="273" t="s">
        <v>63</v>
      </c>
      <c r="F5724" s="273" t="s">
        <v>120</v>
      </c>
      <c r="G5724" s="273" t="s">
        <v>120</v>
      </c>
      <c r="H5724" s="274">
        <v>45200</v>
      </c>
      <c r="I5724" s="273">
        <v>14021</v>
      </c>
      <c r="J5724" s="273">
        <v>6</v>
      </c>
      <c r="K5724" s="273">
        <v>694352</v>
      </c>
      <c r="L5724" s="273" t="s">
        <v>66</v>
      </c>
      <c r="M5724" s="273">
        <v>97802.653520000007</v>
      </c>
      <c r="N5724" s="273" t="s">
        <v>67</v>
      </c>
      <c r="P5724" s="273" t="s">
        <v>68</v>
      </c>
      <c r="Q5724" s="273" t="s">
        <v>69</v>
      </c>
      <c r="R5724" s="273" t="s">
        <v>70</v>
      </c>
      <c r="S5724" s="273" t="s">
        <v>71</v>
      </c>
      <c r="T5724" s="273" t="s">
        <v>72</v>
      </c>
      <c r="U5724" s="273" t="s">
        <v>73</v>
      </c>
      <c r="V5724" s="273" t="s">
        <v>74</v>
      </c>
      <c r="W5724" s="273">
        <v>275205</v>
      </c>
      <c r="X5724" s="273" t="s">
        <v>64</v>
      </c>
      <c r="Y5724" s="273" t="s">
        <v>63</v>
      </c>
      <c r="Z5724" s="273" t="s">
        <v>221</v>
      </c>
      <c r="AA5724" s="273" t="s">
        <v>221</v>
      </c>
      <c r="AB5724" s="274">
        <v>45017</v>
      </c>
      <c r="AC5724" s="273">
        <v>12046</v>
      </c>
      <c r="AD5724" s="273">
        <v>17</v>
      </c>
      <c r="AE5724" s="273">
        <v>0</v>
      </c>
      <c r="AF5724" s="273" t="s">
        <v>90</v>
      </c>
      <c r="AG5724" s="273" t="s">
        <v>989</v>
      </c>
      <c r="AH5724" s="273" t="s">
        <v>1091</v>
      </c>
      <c r="AI5724" s="273" t="s">
        <v>123</v>
      </c>
      <c r="AJ5724" s="273" t="s">
        <v>200</v>
      </c>
      <c r="AK5724" s="273">
        <v>163785</v>
      </c>
      <c r="BV5724" s="336" t="s">
        <v>64</v>
      </c>
      <c r="BW5724" s="337" t="s">
        <v>75</v>
      </c>
      <c r="BX5724" s="337" t="s">
        <v>173</v>
      </c>
      <c r="BY5724" s="337" t="s">
        <v>173</v>
      </c>
      <c r="BZ5724" s="337" t="s">
        <v>86</v>
      </c>
      <c r="CA5724" s="337" t="s">
        <v>87</v>
      </c>
      <c r="CB5724" s="337" t="s">
        <v>88</v>
      </c>
      <c r="CC5724" s="337" t="s">
        <v>89</v>
      </c>
      <c r="CD5724" s="338">
        <v>3</v>
      </c>
      <c r="CE5724" s="335">
        <v>45170</v>
      </c>
      <c r="CF5724" s="337">
        <v>1162</v>
      </c>
      <c r="CG5724" s="337" t="s">
        <v>90</v>
      </c>
      <c r="CH5724" s="337">
        <v>1162</v>
      </c>
      <c r="CI5724" s="337" t="s">
        <v>80</v>
      </c>
      <c r="CJ5724" s="337"/>
      <c r="CK5724" s="337"/>
      <c r="CL5724" s="337" t="s">
        <v>2154</v>
      </c>
      <c r="CM5724" s="337" t="s">
        <v>73</v>
      </c>
      <c r="CN5724" s="337">
        <v>3</v>
      </c>
    </row>
    <row r="5725" spans="4:92">
      <c r="D5725" s="273" t="s">
        <v>64</v>
      </c>
      <c r="E5725" s="273" t="s">
        <v>63</v>
      </c>
      <c r="F5725" s="273" t="s">
        <v>120</v>
      </c>
      <c r="G5725" s="273" t="s">
        <v>120</v>
      </c>
      <c r="H5725" s="274">
        <v>45200</v>
      </c>
      <c r="I5725" s="273">
        <v>14021</v>
      </c>
      <c r="J5725" s="273">
        <v>6</v>
      </c>
      <c r="K5725" s="273">
        <v>64320</v>
      </c>
      <c r="L5725" s="273" t="s">
        <v>66</v>
      </c>
      <c r="M5725" s="273">
        <v>7577.6236799999997</v>
      </c>
      <c r="N5725" s="273" t="s">
        <v>67</v>
      </c>
      <c r="P5725" s="273" t="s">
        <v>92</v>
      </c>
      <c r="Q5725" s="273" t="s">
        <v>69</v>
      </c>
      <c r="R5725" s="273" t="s">
        <v>70</v>
      </c>
      <c r="S5725" s="273" t="s">
        <v>93</v>
      </c>
      <c r="T5725" s="273" t="s">
        <v>94</v>
      </c>
      <c r="U5725" s="273" t="s">
        <v>73</v>
      </c>
      <c r="V5725" s="273" t="s">
        <v>95</v>
      </c>
      <c r="W5725" s="273">
        <v>275222</v>
      </c>
      <c r="X5725" s="273" t="s">
        <v>64</v>
      </c>
      <c r="Y5725" s="273" t="s">
        <v>63</v>
      </c>
      <c r="Z5725" s="273" t="s">
        <v>221</v>
      </c>
      <c r="AA5725" s="273" t="s">
        <v>221</v>
      </c>
      <c r="AB5725" s="274">
        <v>45017</v>
      </c>
      <c r="AC5725" s="273">
        <v>12046</v>
      </c>
      <c r="AD5725" s="273">
        <v>17</v>
      </c>
      <c r="AE5725" s="273">
        <v>0.43</v>
      </c>
      <c r="AF5725" s="273" t="s">
        <v>90</v>
      </c>
      <c r="AG5725" s="273" t="s">
        <v>1026</v>
      </c>
      <c r="AH5725" s="273" t="s">
        <v>1093</v>
      </c>
      <c r="AI5725" s="273" t="s">
        <v>123</v>
      </c>
      <c r="AJ5725" s="273" t="s">
        <v>200</v>
      </c>
      <c r="AK5725" s="273">
        <v>163791</v>
      </c>
      <c r="BV5725" s="279" t="s">
        <v>64</v>
      </c>
      <c r="BW5725" s="280" t="s">
        <v>75</v>
      </c>
      <c r="BX5725" s="280" t="s">
        <v>173</v>
      </c>
      <c r="BY5725" s="280" t="s">
        <v>173</v>
      </c>
      <c r="BZ5725" s="280" t="s">
        <v>86</v>
      </c>
      <c r="CA5725" s="280" t="s">
        <v>87</v>
      </c>
      <c r="CB5725" s="280" t="s">
        <v>88</v>
      </c>
      <c r="CC5725" s="280" t="s">
        <v>89</v>
      </c>
      <c r="CD5725" s="281">
        <v>3</v>
      </c>
      <c r="CE5725" s="277">
        <v>45170</v>
      </c>
      <c r="CF5725" s="280">
        <v>4283</v>
      </c>
      <c r="CG5725" s="280" t="s">
        <v>90</v>
      </c>
      <c r="CH5725" s="280">
        <v>4283</v>
      </c>
      <c r="CI5725" s="280" t="s">
        <v>80</v>
      </c>
      <c r="CJ5725" s="280"/>
      <c r="CK5725" s="280"/>
      <c r="CL5725" s="280" t="s">
        <v>2154</v>
      </c>
      <c r="CM5725" s="280" t="s">
        <v>73</v>
      </c>
      <c r="CN5725" s="280">
        <v>3</v>
      </c>
    </row>
    <row r="5726" spans="4:92">
      <c r="D5726" s="273" t="s">
        <v>64</v>
      </c>
      <c r="E5726" s="273" t="s">
        <v>63</v>
      </c>
      <c r="F5726" s="273" t="s">
        <v>120</v>
      </c>
      <c r="G5726" s="273" t="s">
        <v>120</v>
      </c>
      <c r="H5726" s="274">
        <v>45200</v>
      </c>
      <c r="I5726" s="273">
        <v>14021</v>
      </c>
      <c r="J5726" s="273">
        <v>6</v>
      </c>
      <c r="K5726" s="273">
        <v>0</v>
      </c>
      <c r="L5726" s="273" t="s">
        <v>66</v>
      </c>
      <c r="N5726" s="273" t="s">
        <v>107</v>
      </c>
      <c r="W5726" s="273">
        <v>275154</v>
      </c>
      <c r="X5726" s="273" t="s">
        <v>64</v>
      </c>
      <c r="Y5726" s="273" t="s">
        <v>63</v>
      </c>
      <c r="Z5726" s="273" t="s">
        <v>221</v>
      </c>
      <c r="AA5726" s="273" t="s">
        <v>221</v>
      </c>
      <c r="AB5726" s="274">
        <v>45017</v>
      </c>
      <c r="AC5726" s="273">
        <v>12046</v>
      </c>
      <c r="AD5726" s="273">
        <v>17</v>
      </c>
      <c r="AE5726" s="273">
        <v>1.5E-3</v>
      </c>
      <c r="AF5726" s="273" t="s">
        <v>90</v>
      </c>
      <c r="AG5726" s="273" t="s">
        <v>1095</v>
      </c>
      <c r="AH5726" s="273" t="s">
        <v>1096</v>
      </c>
      <c r="AI5726" s="273" t="s">
        <v>123</v>
      </c>
      <c r="AJ5726" s="273" t="s">
        <v>200</v>
      </c>
      <c r="AK5726" s="273">
        <v>163797</v>
      </c>
      <c r="BV5726" s="336" t="s">
        <v>64</v>
      </c>
      <c r="BW5726" s="337" t="s">
        <v>75</v>
      </c>
      <c r="BX5726" s="337" t="s">
        <v>173</v>
      </c>
      <c r="BY5726" s="337" t="s">
        <v>173</v>
      </c>
      <c r="BZ5726" s="337" t="s">
        <v>86</v>
      </c>
      <c r="CA5726" s="337" t="s">
        <v>87</v>
      </c>
      <c r="CB5726" s="337" t="s">
        <v>88</v>
      </c>
      <c r="CC5726" s="337" t="s">
        <v>89</v>
      </c>
      <c r="CD5726" s="338">
        <v>3</v>
      </c>
      <c r="CE5726" s="335">
        <v>45200</v>
      </c>
      <c r="CF5726" s="337">
        <v>4183</v>
      </c>
      <c r="CG5726" s="337" t="s">
        <v>90</v>
      </c>
      <c r="CH5726" s="337">
        <v>4183</v>
      </c>
      <c r="CI5726" s="337" t="s">
        <v>80</v>
      </c>
      <c r="CJ5726" s="337"/>
      <c r="CK5726" s="337"/>
      <c r="CL5726" s="337" t="s">
        <v>2154</v>
      </c>
      <c r="CM5726" s="337" t="s">
        <v>73</v>
      </c>
      <c r="CN5726" s="337">
        <v>3</v>
      </c>
    </row>
    <row r="5727" spans="4:92">
      <c r="D5727" s="273" t="s">
        <v>64</v>
      </c>
      <c r="E5727" s="273" t="s">
        <v>63</v>
      </c>
      <c r="F5727" s="273" t="s">
        <v>120</v>
      </c>
      <c r="G5727" s="273" t="s">
        <v>120</v>
      </c>
      <c r="H5727" s="274">
        <v>45200</v>
      </c>
      <c r="I5727" s="273">
        <v>14021</v>
      </c>
      <c r="J5727" s="273">
        <v>6</v>
      </c>
      <c r="K5727" s="273">
        <v>67867</v>
      </c>
      <c r="L5727" s="273" t="s">
        <v>66</v>
      </c>
      <c r="M5727" s="273">
        <v>21365.253359999999</v>
      </c>
      <c r="N5727" s="273" t="s">
        <v>115</v>
      </c>
      <c r="W5727" s="273">
        <v>275153</v>
      </c>
      <c r="X5727" s="273" t="s">
        <v>64</v>
      </c>
      <c r="Y5727" s="273" t="s">
        <v>63</v>
      </c>
      <c r="Z5727" s="273" t="s">
        <v>221</v>
      </c>
      <c r="AA5727" s="273" t="s">
        <v>221</v>
      </c>
      <c r="AB5727" s="274">
        <v>45017</v>
      </c>
      <c r="AC5727" s="273">
        <v>14848</v>
      </c>
      <c r="AD5727" s="273">
        <v>17</v>
      </c>
      <c r="AK5727" s="273">
        <v>293403</v>
      </c>
      <c r="BV5727" s="279" t="s">
        <v>64</v>
      </c>
      <c r="BW5727" s="280" t="s">
        <v>75</v>
      </c>
      <c r="BX5727" s="280" t="s">
        <v>173</v>
      </c>
      <c r="BY5727" s="280" t="s">
        <v>173</v>
      </c>
      <c r="BZ5727" s="280" t="s">
        <v>86</v>
      </c>
      <c r="CA5727" s="280" t="s">
        <v>87</v>
      </c>
      <c r="CB5727" s="280" t="s">
        <v>88</v>
      </c>
      <c r="CC5727" s="280" t="s">
        <v>89</v>
      </c>
      <c r="CD5727" s="281">
        <v>3</v>
      </c>
      <c r="CE5727" s="277">
        <v>45200</v>
      </c>
      <c r="CF5727" s="280">
        <v>16857</v>
      </c>
      <c r="CG5727" s="280" t="s">
        <v>90</v>
      </c>
      <c r="CH5727" s="280">
        <v>16857</v>
      </c>
      <c r="CI5727" s="280" t="s">
        <v>80</v>
      </c>
      <c r="CJ5727" s="280"/>
      <c r="CK5727" s="280"/>
      <c r="CL5727" s="280" t="s">
        <v>2154</v>
      </c>
      <c r="CM5727" s="280" t="s">
        <v>73</v>
      </c>
      <c r="CN5727" s="280">
        <v>3</v>
      </c>
    </row>
    <row r="5728" spans="4:92">
      <c r="D5728" s="273" t="s">
        <v>64</v>
      </c>
      <c r="E5728" s="273" t="s">
        <v>63</v>
      </c>
      <c r="F5728" s="273" t="s">
        <v>120</v>
      </c>
      <c r="G5728" s="273" t="s">
        <v>120</v>
      </c>
      <c r="H5728" s="274">
        <v>45231</v>
      </c>
      <c r="I5728" s="273">
        <v>14389</v>
      </c>
      <c r="J5728" s="273">
        <v>6</v>
      </c>
      <c r="K5728" s="273">
        <v>172625</v>
      </c>
      <c r="L5728" s="273" t="s">
        <v>66</v>
      </c>
      <c r="M5728" s="273">
        <v>22263.453519999999</v>
      </c>
      <c r="N5728" s="273" t="s">
        <v>67</v>
      </c>
      <c r="P5728" s="273" t="s">
        <v>92</v>
      </c>
      <c r="Q5728" s="273" t="s">
        <v>69</v>
      </c>
      <c r="R5728" s="273" t="s">
        <v>70</v>
      </c>
      <c r="S5728" s="273" t="s">
        <v>834</v>
      </c>
      <c r="T5728" s="273" t="s">
        <v>835</v>
      </c>
      <c r="U5728" s="273" t="s">
        <v>73</v>
      </c>
      <c r="V5728" s="273" t="s">
        <v>836</v>
      </c>
      <c r="W5728" s="273">
        <v>322246</v>
      </c>
      <c r="X5728" s="273" t="s">
        <v>64</v>
      </c>
      <c r="Y5728" s="273" t="s">
        <v>63</v>
      </c>
      <c r="Z5728" s="273" t="s">
        <v>221</v>
      </c>
      <c r="AA5728" s="273" t="s">
        <v>221</v>
      </c>
      <c r="AB5728" s="274">
        <v>45017</v>
      </c>
      <c r="AC5728" s="273">
        <v>14848</v>
      </c>
      <c r="AD5728" s="273">
        <v>17</v>
      </c>
      <c r="AK5728" s="273">
        <v>293414</v>
      </c>
      <c r="BV5728" s="336" t="s">
        <v>64</v>
      </c>
      <c r="BW5728" s="337" t="s">
        <v>75</v>
      </c>
      <c r="BX5728" s="337" t="s">
        <v>173</v>
      </c>
      <c r="BY5728" s="337" t="s">
        <v>173</v>
      </c>
      <c r="BZ5728" s="337" t="s">
        <v>86</v>
      </c>
      <c r="CA5728" s="337" t="s">
        <v>87</v>
      </c>
      <c r="CB5728" s="337" t="s">
        <v>88</v>
      </c>
      <c r="CC5728" s="337" t="s">
        <v>89</v>
      </c>
      <c r="CD5728" s="338">
        <v>3</v>
      </c>
      <c r="CE5728" s="335">
        <v>45200</v>
      </c>
      <c r="CF5728" s="337">
        <v>967</v>
      </c>
      <c r="CG5728" s="337" t="s">
        <v>90</v>
      </c>
      <c r="CH5728" s="337">
        <v>967</v>
      </c>
      <c r="CI5728" s="337" t="s">
        <v>80</v>
      </c>
      <c r="CJ5728" s="337"/>
      <c r="CK5728" s="337"/>
      <c r="CL5728" s="337" t="s">
        <v>2154</v>
      </c>
      <c r="CM5728" s="337" t="s">
        <v>73</v>
      </c>
      <c r="CN5728" s="337">
        <v>3</v>
      </c>
    </row>
    <row r="5729" spans="4:92">
      <c r="D5729" s="273" t="s">
        <v>64</v>
      </c>
      <c r="E5729" s="273" t="s">
        <v>63</v>
      </c>
      <c r="F5729" s="273" t="s">
        <v>120</v>
      </c>
      <c r="G5729" s="273" t="s">
        <v>120</v>
      </c>
      <c r="H5729" s="274">
        <v>45231</v>
      </c>
      <c r="I5729" s="273">
        <v>14389</v>
      </c>
      <c r="J5729" s="273">
        <v>6</v>
      </c>
      <c r="K5729" s="273">
        <v>271571</v>
      </c>
      <c r="L5729" s="273" t="s">
        <v>66</v>
      </c>
      <c r="M5729" s="273">
        <v>47967.685039999997</v>
      </c>
      <c r="N5729" s="273" t="s">
        <v>67</v>
      </c>
      <c r="P5729" s="273" t="s">
        <v>1011</v>
      </c>
      <c r="Q5729" s="273" t="s">
        <v>69</v>
      </c>
      <c r="R5729" s="273" t="s">
        <v>70</v>
      </c>
      <c r="S5729" s="273" t="s">
        <v>1041</v>
      </c>
      <c r="T5729" s="273" t="s">
        <v>1042</v>
      </c>
      <c r="U5729" s="273" t="s">
        <v>73</v>
      </c>
      <c r="V5729" s="273" t="s">
        <v>1043</v>
      </c>
      <c r="W5729" s="273">
        <v>322262</v>
      </c>
      <c r="X5729" s="273" t="s">
        <v>83</v>
      </c>
      <c r="Y5729" s="273" t="s">
        <v>63</v>
      </c>
      <c r="Z5729" s="273" t="s">
        <v>501</v>
      </c>
      <c r="AA5729" s="273" t="s">
        <v>501</v>
      </c>
      <c r="AB5729" s="274">
        <v>45108</v>
      </c>
      <c r="AC5729" s="273">
        <v>12781</v>
      </c>
      <c r="AD5729" s="273">
        <v>77</v>
      </c>
      <c r="AE5729" s="273">
        <v>0.115</v>
      </c>
      <c r="AF5729" s="273" t="s">
        <v>90</v>
      </c>
      <c r="AG5729" s="273" t="s">
        <v>989</v>
      </c>
      <c r="AH5729" s="273" t="s">
        <v>1423</v>
      </c>
      <c r="AI5729" s="273" t="s">
        <v>123</v>
      </c>
      <c r="AJ5729" s="273" t="s">
        <v>200</v>
      </c>
      <c r="AK5729" s="273">
        <v>207341</v>
      </c>
      <c r="BV5729" s="279" t="s">
        <v>64</v>
      </c>
      <c r="BW5729" s="280" t="s">
        <v>75</v>
      </c>
      <c r="BX5729" s="280" t="s">
        <v>173</v>
      </c>
      <c r="BY5729" s="280" t="s">
        <v>173</v>
      </c>
      <c r="BZ5729" s="280" t="s">
        <v>86</v>
      </c>
      <c r="CA5729" s="280" t="s">
        <v>87</v>
      </c>
      <c r="CB5729" s="280" t="s">
        <v>101</v>
      </c>
      <c r="CC5729" s="280" t="s">
        <v>102</v>
      </c>
      <c r="CD5729" s="281">
        <v>4</v>
      </c>
      <c r="CE5729" s="277">
        <v>45200</v>
      </c>
      <c r="CF5729" s="280">
        <v>3249.12</v>
      </c>
      <c r="CG5729" s="280" t="s">
        <v>1495</v>
      </c>
      <c r="CH5729" s="280">
        <v>467.06099999999998</v>
      </c>
      <c r="CI5729" s="280" t="s">
        <v>104</v>
      </c>
      <c r="CJ5729" s="280"/>
      <c r="CK5729" s="280"/>
      <c r="CL5729" s="280" t="s">
        <v>2153</v>
      </c>
      <c r="CM5729" s="280" t="s">
        <v>73</v>
      </c>
      <c r="CN5729" s="280">
        <v>3</v>
      </c>
    </row>
    <row r="5730" spans="4:92">
      <c r="D5730" s="273" t="s">
        <v>64</v>
      </c>
      <c r="E5730" s="273" t="s">
        <v>63</v>
      </c>
      <c r="F5730" s="273" t="s">
        <v>120</v>
      </c>
      <c r="G5730" s="273" t="s">
        <v>120</v>
      </c>
      <c r="H5730" s="274">
        <v>45231</v>
      </c>
      <c r="I5730" s="273">
        <v>14389</v>
      </c>
      <c r="J5730" s="273">
        <v>6</v>
      </c>
      <c r="K5730" s="273">
        <v>28000</v>
      </c>
      <c r="L5730" s="273" t="s">
        <v>66</v>
      </c>
      <c r="M5730" s="273">
        <v>0</v>
      </c>
      <c r="N5730" s="273" t="s">
        <v>1010</v>
      </c>
      <c r="O5730" s="273">
        <v>0</v>
      </c>
      <c r="P5730" s="273" t="s">
        <v>1011</v>
      </c>
      <c r="Q5730" s="273" t="s">
        <v>69</v>
      </c>
      <c r="R5730" s="273" t="s">
        <v>1013</v>
      </c>
      <c r="S5730" s="273" t="s">
        <v>1298</v>
      </c>
      <c r="U5730" s="273" t="s">
        <v>73</v>
      </c>
      <c r="V5730" s="273" t="s">
        <v>1299</v>
      </c>
      <c r="W5730" s="273">
        <v>322279</v>
      </c>
      <c r="X5730" s="273" t="s">
        <v>83</v>
      </c>
      <c r="Y5730" s="273" t="s">
        <v>63</v>
      </c>
      <c r="Z5730" s="273" t="s">
        <v>501</v>
      </c>
      <c r="AA5730" s="273" t="s">
        <v>501</v>
      </c>
      <c r="AB5730" s="274">
        <v>45108</v>
      </c>
      <c r="AC5730" s="273">
        <v>12781</v>
      </c>
      <c r="AD5730" s="273">
        <v>77</v>
      </c>
      <c r="AE5730" s="273">
        <v>0.28199999999999997</v>
      </c>
      <c r="AF5730" s="273" t="s">
        <v>90</v>
      </c>
      <c r="AG5730" s="273" t="s">
        <v>819</v>
      </c>
      <c r="AH5730" s="273" t="s">
        <v>1330</v>
      </c>
      <c r="AI5730" s="273" t="s">
        <v>199</v>
      </c>
      <c r="AJ5730" s="273" t="s">
        <v>1185</v>
      </c>
      <c r="AK5730" s="273">
        <v>207347</v>
      </c>
      <c r="BV5730" s="336" t="s">
        <v>64</v>
      </c>
      <c r="BW5730" s="337" t="s">
        <v>75</v>
      </c>
      <c r="BX5730" s="337" t="s">
        <v>173</v>
      </c>
      <c r="BY5730" s="337" t="s">
        <v>173</v>
      </c>
      <c r="BZ5730" s="337" t="s">
        <v>86</v>
      </c>
      <c r="CA5730" s="337" t="s">
        <v>87</v>
      </c>
      <c r="CB5730" s="337" t="s">
        <v>101</v>
      </c>
      <c r="CC5730" s="337" t="s">
        <v>102</v>
      </c>
      <c r="CD5730" s="338">
        <v>4</v>
      </c>
      <c r="CE5730" s="335">
        <v>45200</v>
      </c>
      <c r="CF5730" s="337">
        <v>56639.519999999997</v>
      </c>
      <c r="CG5730" s="337" t="s">
        <v>1495</v>
      </c>
      <c r="CH5730" s="337">
        <v>8141.9309999999996</v>
      </c>
      <c r="CI5730" s="337" t="s">
        <v>104</v>
      </c>
      <c r="CJ5730" s="337"/>
      <c r="CK5730" s="337"/>
      <c r="CL5730" s="337" t="s">
        <v>2153</v>
      </c>
      <c r="CM5730" s="337" t="s">
        <v>73</v>
      </c>
      <c r="CN5730" s="337">
        <v>3</v>
      </c>
    </row>
    <row r="5731" spans="4:92">
      <c r="D5731" s="273" t="s">
        <v>64</v>
      </c>
      <c r="E5731" s="273" t="s">
        <v>63</v>
      </c>
      <c r="F5731" s="273" t="s">
        <v>120</v>
      </c>
      <c r="G5731" s="273" t="s">
        <v>120</v>
      </c>
      <c r="H5731" s="274">
        <v>45231</v>
      </c>
      <c r="I5731" s="273">
        <v>14389</v>
      </c>
      <c r="J5731" s="273">
        <v>6</v>
      </c>
      <c r="K5731" s="273">
        <v>173980</v>
      </c>
      <c r="L5731" s="273" t="s">
        <v>66</v>
      </c>
      <c r="M5731" s="273">
        <v>24505.860720000001</v>
      </c>
      <c r="N5731" s="273" t="s">
        <v>67</v>
      </c>
      <c r="P5731" s="273" t="s">
        <v>68</v>
      </c>
      <c r="Q5731" s="273" t="s">
        <v>69</v>
      </c>
      <c r="R5731" s="273" t="s">
        <v>70</v>
      </c>
      <c r="S5731" s="273" t="s">
        <v>71</v>
      </c>
      <c r="T5731" s="273" t="s">
        <v>72</v>
      </c>
      <c r="U5731" s="273" t="s">
        <v>73</v>
      </c>
      <c r="V5731" s="273" t="s">
        <v>74</v>
      </c>
      <c r="W5731" s="273">
        <v>322296</v>
      </c>
      <c r="X5731" s="273" t="s">
        <v>83</v>
      </c>
      <c r="Y5731" s="273" t="s">
        <v>63</v>
      </c>
      <c r="Z5731" s="273" t="s">
        <v>501</v>
      </c>
      <c r="AA5731" s="273" t="s">
        <v>501</v>
      </c>
      <c r="AB5731" s="274">
        <v>45108</v>
      </c>
      <c r="AC5731" s="273">
        <v>12781</v>
      </c>
      <c r="AD5731" s="273">
        <v>77</v>
      </c>
      <c r="AE5731" s="273">
        <v>1.8800000000000001E-2</v>
      </c>
      <c r="AF5731" s="273" t="s">
        <v>90</v>
      </c>
      <c r="AG5731" s="273" t="s">
        <v>703</v>
      </c>
      <c r="AH5731" s="273" t="s">
        <v>1176</v>
      </c>
      <c r="AI5731" s="273" t="s">
        <v>123</v>
      </c>
      <c r="AJ5731" s="273" t="s">
        <v>124</v>
      </c>
      <c r="AK5731" s="273">
        <v>207352</v>
      </c>
      <c r="BV5731" s="279" t="s">
        <v>64</v>
      </c>
      <c r="BW5731" s="280" t="s">
        <v>75</v>
      </c>
      <c r="BX5731" s="280" t="s">
        <v>173</v>
      </c>
      <c r="BY5731" s="280" t="s">
        <v>173</v>
      </c>
      <c r="BZ5731" s="280" t="s">
        <v>86</v>
      </c>
      <c r="CA5731" s="280" t="s">
        <v>87</v>
      </c>
      <c r="CB5731" s="280" t="s">
        <v>101</v>
      </c>
      <c r="CC5731" s="280" t="s">
        <v>102</v>
      </c>
      <c r="CD5731" s="281">
        <v>4</v>
      </c>
      <c r="CE5731" s="277">
        <v>45200</v>
      </c>
      <c r="CF5731" s="280">
        <v>11126.78</v>
      </c>
      <c r="CG5731" s="280" t="s">
        <v>1495</v>
      </c>
      <c r="CH5731" s="280">
        <v>1599.4746250000001</v>
      </c>
      <c r="CI5731" s="280" t="s">
        <v>104</v>
      </c>
      <c r="CJ5731" s="280"/>
      <c r="CK5731" s="280"/>
      <c r="CL5731" s="280" t="s">
        <v>2153</v>
      </c>
      <c r="CM5731" s="280" t="s">
        <v>73</v>
      </c>
      <c r="CN5731" s="280">
        <v>3</v>
      </c>
    </row>
    <row r="5732" spans="4:92">
      <c r="D5732" s="273" t="s">
        <v>64</v>
      </c>
      <c r="E5732" s="273" t="s">
        <v>63</v>
      </c>
      <c r="F5732" s="273" t="s">
        <v>120</v>
      </c>
      <c r="G5732" s="273" t="s">
        <v>120</v>
      </c>
      <c r="H5732" s="274">
        <v>45231</v>
      </c>
      <c r="I5732" s="273">
        <v>14389</v>
      </c>
      <c r="J5732" s="273">
        <v>6</v>
      </c>
      <c r="K5732" s="273">
        <v>74480</v>
      </c>
      <c r="L5732" s="273" t="s">
        <v>66</v>
      </c>
      <c r="M5732" s="273">
        <v>8774.5944</v>
      </c>
      <c r="N5732" s="273" t="s">
        <v>67</v>
      </c>
      <c r="P5732" s="273" t="s">
        <v>92</v>
      </c>
      <c r="Q5732" s="273" t="s">
        <v>69</v>
      </c>
      <c r="R5732" s="273" t="s">
        <v>70</v>
      </c>
      <c r="S5732" s="273" t="s">
        <v>93</v>
      </c>
      <c r="T5732" s="273" t="s">
        <v>94</v>
      </c>
      <c r="U5732" s="273" t="s">
        <v>73</v>
      </c>
      <c r="V5732" s="273" t="s">
        <v>95</v>
      </c>
      <c r="W5732" s="273">
        <v>322313</v>
      </c>
      <c r="X5732" s="273" t="s">
        <v>83</v>
      </c>
      <c r="Y5732" s="273" t="s">
        <v>63</v>
      </c>
      <c r="Z5732" s="273" t="s">
        <v>501</v>
      </c>
      <c r="AA5732" s="273" t="s">
        <v>501</v>
      </c>
      <c r="AB5732" s="274">
        <v>45139</v>
      </c>
      <c r="AC5732" s="273">
        <v>13456</v>
      </c>
      <c r="AD5732" s="273">
        <v>77</v>
      </c>
      <c r="AK5732" s="273">
        <v>220096</v>
      </c>
      <c r="BV5732" s="336" t="s">
        <v>64</v>
      </c>
      <c r="BW5732" s="337" t="s">
        <v>75</v>
      </c>
      <c r="BX5732" s="337" t="s">
        <v>173</v>
      </c>
      <c r="BY5732" s="337" t="s">
        <v>173</v>
      </c>
      <c r="BZ5732" s="337" t="s">
        <v>110</v>
      </c>
      <c r="CA5732" s="337" t="s">
        <v>111</v>
      </c>
      <c r="CB5732" s="337" t="s">
        <v>112</v>
      </c>
      <c r="CC5732" s="337" t="s">
        <v>113</v>
      </c>
      <c r="CD5732" s="338">
        <v>4</v>
      </c>
      <c r="CE5732" s="335">
        <v>45200</v>
      </c>
      <c r="CF5732" s="337"/>
      <c r="CG5732" s="337"/>
      <c r="CH5732" s="337"/>
      <c r="CI5732" s="337" t="s">
        <v>80</v>
      </c>
      <c r="CJ5732" s="337"/>
      <c r="CK5732" s="337"/>
      <c r="CL5732" s="337"/>
      <c r="CM5732" s="337" t="s">
        <v>73</v>
      </c>
      <c r="CN5732" s="337">
        <v>3</v>
      </c>
    </row>
    <row r="5733" spans="4:92">
      <c r="D5733" s="273" t="s">
        <v>64</v>
      </c>
      <c r="E5733" s="273" t="s">
        <v>63</v>
      </c>
      <c r="F5733" s="273" t="s">
        <v>120</v>
      </c>
      <c r="G5733" s="273" t="s">
        <v>120</v>
      </c>
      <c r="H5733" s="274">
        <v>45231</v>
      </c>
      <c r="I5733" s="273">
        <v>14389</v>
      </c>
      <c r="J5733" s="273">
        <v>6</v>
      </c>
      <c r="K5733" s="273">
        <v>0</v>
      </c>
      <c r="L5733" s="273" t="s">
        <v>66</v>
      </c>
      <c r="N5733" s="273" t="s">
        <v>107</v>
      </c>
      <c r="W5733" s="273">
        <v>322245</v>
      </c>
      <c r="X5733" s="273" t="s">
        <v>83</v>
      </c>
      <c r="Y5733" s="273" t="s">
        <v>63</v>
      </c>
      <c r="Z5733" s="273" t="s">
        <v>501</v>
      </c>
      <c r="AA5733" s="273" t="s">
        <v>501</v>
      </c>
      <c r="AB5733" s="274">
        <v>45139</v>
      </c>
      <c r="AC5733" s="273">
        <v>13457</v>
      </c>
      <c r="AD5733" s="273">
        <v>77</v>
      </c>
      <c r="AE5733" s="273">
        <v>0.82799999999999996</v>
      </c>
      <c r="AF5733" s="273" t="s">
        <v>90</v>
      </c>
      <c r="AG5733" s="273" t="s">
        <v>1333</v>
      </c>
      <c r="AH5733" s="273" t="s">
        <v>1334</v>
      </c>
      <c r="AI5733" s="273" t="s">
        <v>123</v>
      </c>
      <c r="AJ5733" s="273" t="s">
        <v>214</v>
      </c>
      <c r="AK5733" s="273">
        <v>220112</v>
      </c>
      <c r="BV5733" s="279" t="s">
        <v>64</v>
      </c>
      <c r="BW5733" s="280" t="s">
        <v>75</v>
      </c>
      <c r="BX5733" s="280" t="s">
        <v>173</v>
      </c>
      <c r="BY5733" s="280" t="s">
        <v>173</v>
      </c>
      <c r="BZ5733" s="280" t="s">
        <v>110</v>
      </c>
      <c r="CA5733" s="280" t="s">
        <v>111</v>
      </c>
      <c r="CB5733" s="280" t="s">
        <v>117</v>
      </c>
      <c r="CC5733" s="280" t="s">
        <v>118</v>
      </c>
      <c r="CD5733" s="281">
        <v>5</v>
      </c>
      <c r="CE5733" s="277">
        <v>45200</v>
      </c>
      <c r="CF5733" s="280"/>
      <c r="CG5733" s="280"/>
      <c r="CH5733" s="280"/>
      <c r="CI5733" s="280" t="s">
        <v>104</v>
      </c>
      <c r="CJ5733" s="280"/>
      <c r="CK5733" s="280"/>
      <c r="CL5733" s="280"/>
      <c r="CM5733" s="280" t="s">
        <v>73</v>
      </c>
      <c r="CN5733" s="280">
        <v>3</v>
      </c>
    </row>
    <row r="5734" spans="4:92">
      <c r="D5734" s="273" t="s">
        <v>64</v>
      </c>
      <c r="E5734" s="273" t="s">
        <v>63</v>
      </c>
      <c r="F5734" s="273" t="s">
        <v>120</v>
      </c>
      <c r="G5734" s="273" t="s">
        <v>120</v>
      </c>
      <c r="H5734" s="274">
        <v>45231</v>
      </c>
      <c r="I5734" s="273">
        <v>14389</v>
      </c>
      <c r="J5734" s="273">
        <v>6</v>
      </c>
      <c r="K5734" s="273">
        <v>464092</v>
      </c>
      <c r="L5734" s="273" t="s">
        <v>66</v>
      </c>
      <c r="M5734" s="273">
        <v>58067.308640000003</v>
      </c>
      <c r="N5734" s="273" t="s">
        <v>115</v>
      </c>
      <c r="W5734" s="273">
        <v>322244</v>
      </c>
      <c r="X5734" s="273" t="s">
        <v>83</v>
      </c>
      <c r="Y5734" s="273" t="s">
        <v>63</v>
      </c>
      <c r="Z5734" s="273" t="s">
        <v>501</v>
      </c>
      <c r="AA5734" s="273" t="s">
        <v>501</v>
      </c>
      <c r="AB5734" s="274">
        <v>45139</v>
      </c>
      <c r="AC5734" s="273">
        <v>13457</v>
      </c>
      <c r="AD5734" s="273">
        <v>77</v>
      </c>
      <c r="AE5734" s="273">
        <v>8.3000000000000004E-2</v>
      </c>
      <c r="AF5734" s="273" t="s">
        <v>90</v>
      </c>
      <c r="AG5734" s="273" t="s">
        <v>882</v>
      </c>
      <c r="AH5734" s="273" t="s">
        <v>1119</v>
      </c>
      <c r="AI5734" s="273" t="s">
        <v>123</v>
      </c>
      <c r="AJ5734" s="273" t="s">
        <v>214</v>
      </c>
      <c r="AK5734" s="273">
        <v>226678</v>
      </c>
      <c r="BV5734" s="336" t="s">
        <v>64</v>
      </c>
      <c r="BW5734" s="337" t="s">
        <v>75</v>
      </c>
      <c r="BX5734" s="337" t="s">
        <v>173</v>
      </c>
      <c r="BY5734" s="337" t="s">
        <v>173</v>
      </c>
      <c r="BZ5734" s="337" t="s">
        <v>126</v>
      </c>
      <c r="CA5734" s="337" t="s">
        <v>127</v>
      </c>
      <c r="CB5734" s="337" t="s">
        <v>128</v>
      </c>
      <c r="CC5734" s="337" t="s">
        <v>129</v>
      </c>
      <c r="CD5734" s="338">
        <v>6</v>
      </c>
      <c r="CE5734" s="335">
        <v>45200</v>
      </c>
      <c r="CF5734" s="337"/>
      <c r="CG5734" s="337"/>
      <c r="CH5734" s="337"/>
      <c r="CI5734" s="337" t="s">
        <v>80</v>
      </c>
      <c r="CJ5734" s="337"/>
      <c r="CK5734" s="337"/>
      <c r="CL5734" s="337"/>
      <c r="CM5734" s="337" t="s">
        <v>73</v>
      </c>
      <c r="CN5734" s="337">
        <v>3</v>
      </c>
    </row>
    <row r="5735" spans="4:92">
      <c r="D5735" s="273" t="s">
        <v>64</v>
      </c>
      <c r="E5735" s="273" t="s">
        <v>63</v>
      </c>
      <c r="F5735" s="273" t="s">
        <v>120</v>
      </c>
      <c r="G5735" s="273" t="s">
        <v>120</v>
      </c>
      <c r="H5735" s="274">
        <v>45261</v>
      </c>
      <c r="I5735" s="273">
        <v>16876</v>
      </c>
      <c r="J5735" s="273">
        <v>6</v>
      </c>
      <c r="K5735" s="273">
        <v>259629</v>
      </c>
      <c r="L5735" s="273" t="s">
        <v>66</v>
      </c>
      <c r="M5735" s="273">
        <v>33484.378400000001</v>
      </c>
      <c r="N5735" s="273" t="s">
        <v>67</v>
      </c>
      <c r="P5735" s="273" t="s">
        <v>92</v>
      </c>
      <c r="Q5735" s="273" t="s">
        <v>69</v>
      </c>
      <c r="R5735" s="273" t="s">
        <v>70</v>
      </c>
      <c r="S5735" s="273" t="s">
        <v>834</v>
      </c>
      <c r="T5735" s="273" t="s">
        <v>835</v>
      </c>
      <c r="U5735" s="273" t="s">
        <v>73</v>
      </c>
      <c r="V5735" s="273" t="s">
        <v>836</v>
      </c>
      <c r="W5735" s="273">
        <v>322343</v>
      </c>
      <c r="X5735" s="273" t="s">
        <v>83</v>
      </c>
      <c r="Y5735" s="273" t="s">
        <v>63</v>
      </c>
      <c r="Z5735" s="273" t="s">
        <v>501</v>
      </c>
      <c r="AA5735" s="273" t="s">
        <v>501</v>
      </c>
      <c r="AB5735" s="274">
        <v>45139</v>
      </c>
      <c r="AC5735" s="273">
        <v>13457</v>
      </c>
      <c r="AD5735" s="273">
        <v>77</v>
      </c>
      <c r="AE5735" s="273">
        <v>0.12620000000000001</v>
      </c>
      <c r="AF5735" s="273" t="s">
        <v>90</v>
      </c>
      <c r="AG5735" s="273" t="s">
        <v>1105</v>
      </c>
      <c r="AH5735" s="273" t="s">
        <v>1106</v>
      </c>
      <c r="AI5735" s="273" t="s">
        <v>123</v>
      </c>
      <c r="AJ5735" s="273" t="s">
        <v>1185</v>
      </c>
      <c r="AK5735" s="273">
        <v>226684</v>
      </c>
      <c r="BV5735" s="279" t="s">
        <v>64</v>
      </c>
      <c r="BW5735" s="280" t="s">
        <v>75</v>
      </c>
      <c r="BX5735" s="280" t="s">
        <v>173</v>
      </c>
      <c r="BY5735" s="280" t="s">
        <v>173</v>
      </c>
      <c r="BZ5735" s="280" t="s">
        <v>151</v>
      </c>
      <c r="CA5735" s="280" t="s">
        <v>152</v>
      </c>
      <c r="CB5735" s="280" t="s">
        <v>153</v>
      </c>
      <c r="CC5735" s="280" t="s">
        <v>154</v>
      </c>
      <c r="CD5735" s="281">
        <v>10</v>
      </c>
      <c r="CE5735" s="277">
        <v>45200</v>
      </c>
      <c r="CF5735" s="280">
        <v>6776</v>
      </c>
      <c r="CG5735" s="280" t="s">
        <v>90</v>
      </c>
      <c r="CH5735" s="280">
        <v>6776</v>
      </c>
      <c r="CI5735" s="280" t="s">
        <v>80</v>
      </c>
      <c r="CJ5735" s="280"/>
      <c r="CK5735" s="280"/>
      <c r="CL5735" s="280" t="s">
        <v>2160</v>
      </c>
      <c r="CM5735" s="280" t="s">
        <v>73</v>
      </c>
      <c r="CN5735" s="280">
        <v>3</v>
      </c>
    </row>
    <row r="5736" spans="4:92">
      <c r="D5736" s="273" t="s">
        <v>64</v>
      </c>
      <c r="E5736" s="273" t="s">
        <v>63</v>
      </c>
      <c r="F5736" s="273" t="s">
        <v>120</v>
      </c>
      <c r="G5736" s="273" t="s">
        <v>120</v>
      </c>
      <c r="H5736" s="274">
        <v>45261</v>
      </c>
      <c r="I5736" s="273">
        <v>16876</v>
      </c>
      <c r="J5736" s="273">
        <v>6</v>
      </c>
      <c r="K5736" s="273">
        <v>233115</v>
      </c>
      <c r="L5736" s="273" t="s">
        <v>66</v>
      </c>
      <c r="M5736" s="273">
        <v>41175.115519999999</v>
      </c>
      <c r="N5736" s="273" t="s">
        <v>67</v>
      </c>
      <c r="P5736" s="273" t="s">
        <v>1011</v>
      </c>
      <c r="Q5736" s="273" t="s">
        <v>69</v>
      </c>
      <c r="R5736" s="273" t="s">
        <v>70</v>
      </c>
      <c r="S5736" s="273" t="s">
        <v>1041</v>
      </c>
      <c r="T5736" s="273" t="s">
        <v>1042</v>
      </c>
      <c r="U5736" s="273" t="s">
        <v>73</v>
      </c>
      <c r="V5736" s="273" t="s">
        <v>1043</v>
      </c>
      <c r="W5736" s="273">
        <v>322359</v>
      </c>
      <c r="X5736" s="273" t="s">
        <v>83</v>
      </c>
      <c r="Y5736" s="273" t="s">
        <v>63</v>
      </c>
      <c r="Z5736" s="273" t="s">
        <v>501</v>
      </c>
      <c r="AA5736" s="273" t="s">
        <v>501</v>
      </c>
      <c r="AB5736" s="274">
        <v>45139</v>
      </c>
      <c r="AC5736" s="273">
        <v>13457</v>
      </c>
      <c r="AD5736" s="273">
        <v>77</v>
      </c>
      <c r="AE5736" s="273">
        <v>0.33500000000000002</v>
      </c>
      <c r="AF5736" s="273" t="s">
        <v>90</v>
      </c>
      <c r="AG5736" s="273" t="s">
        <v>884</v>
      </c>
      <c r="AH5736" s="273" t="s">
        <v>1195</v>
      </c>
      <c r="AI5736" s="273" t="s">
        <v>123</v>
      </c>
      <c r="AJ5736" s="273" t="s">
        <v>200</v>
      </c>
      <c r="AK5736" s="273">
        <v>226690</v>
      </c>
      <c r="BV5736" s="336" t="s">
        <v>64</v>
      </c>
      <c r="BW5736" s="337" t="s">
        <v>75</v>
      </c>
      <c r="BX5736" s="337" t="s">
        <v>173</v>
      </c>
      <c r="BY5736" s="337" t="s">
        <v>173</v>
      </c>
      <c r="BZ5736" s="337" t="s">
        <v>138</v>
      </c>
      <c r="CA5736" s="337" t="s">
        <v>139</v>
      </c>
      <c r="CB5736" s="337" t="s">
        <v>140</v>
      </c>
      <c r="CC5736" s="337" t="s">
        <v>141</v>
      </c>
      <c r="CD5736" s="338">
        <v>9</v>
      </c>
      <c r="CE5736" s="335">
        <v>45200</v>
      </c>
      <c r="CF5736" s="337">
        <v>0</v>
      </c>
      <c r="CG5736" s="337" t="s">
        <v>90</v>
      </c>
      <c r="CH5736" s="337">
        <v>0</v>
      </c>
      <c r="CI5736" s="337" t="s">
        <v>80</v>
      </c>
      <c r="CJ5736" s="337"/>
      <c r="CK5736" s="337"/>
      <c r="CL5736" s="337"/>
      <c r="CM5736" s="337" t="s">
        <v>73</v>
      </c>
      <c r="CN5736" s="337">
        <v>3</v>
      </c>
    </row>
    <row r="5737" spans="4:92">
      <c r="D5737" s="273" t="s">
        <v>64</v>
      </c>
      <c r="E5737" s="273" t="s">
        <v>63</v>
      </c>
      <c r="F5737" s="273" t="s">
        <v>120</v>
      </c>
      <c r="G5737" s="273" t="s">
        <v>120</v>
      </c>
      <c r="H5737" s="274">
        <v>45261</v>
      </c>
      <c r="I5737" s="273">
        <v>16876</v>
      </c>
      <c r="J5737" s="273">
        <v>6</v>
      </c>
      <c r="K5737" s="273">
        <v>16000</v>
      </c>
      <c r="L5737" s="273" t="s">
        <v>66</v>
      </c>
      <c r="M5737" s="273">
        <v>0</v>
      </c>
      <c r="N5737" s="273" t="s">
        <v>1010</v>
      </c>
      <c r="O5737" s="273">
        <v>0</v>
      </c>
      <c r="P5737" s="273" t="s">
        <v>1011</v>
      </c>
      <c r="Q5737" s="273" t="s">
        <v>69</v>
      </c>
      <c r="R5737" s="273" t="s">
        <v>1013</v>
      </c>
      <c r="S5737" s="273" t="s">
        <v>1298</v>
      </c>
      <c r="U5737" s="273" t="s">
        <v>73</v>
      </c>
      <c r="V5737" s="273" t="s">
        <v>1299</v>
      </c>
      <c r="W5737" s="273">
        <v>322376</v>
      </c>
      <c r="X5737" s="273" t="s">
        <v>83</v>
      </c>
      <c r="Y5737" s="273" t="s">
        <v>63</v>
      </c>
      <c r="Z5737" s="273" t="s">
        <v>501</v>
      </c>
      <c r="AA5737" s="273" t="s">
        <v>501</v>
      </c>
      <c r="AB5737" s="274">
        <v>45139</v>
      </c>
      <c r="AC5737" s="273">
        <v>13457</v>
      </c>
      <c r="AD5737" s="273">
        <v>77</v>
      </c>
      <c r="AE5737" s="273">
        <v>4.2000000000000003E-2</v>
      </c>
      <c r="AF5737" s="273" t="s">
        <v>90</v>
      </c>
      <c r="AG5737" s="273" t="s">
        <v>1159</v>
      </c>
      <c r="AH5737" s="273" t="s">
        <v>1418</v>
      </c>
      <c r="AI5737" s="273" t="s">
        <v>123</v>
      </c>
      <c r="AJ5737" s="273" t="s">
        <v>200</v>
      </c>
      <c r="AK5737" s="273">
        <v>226696</v>
      </c>
      <c r="BV5737" s="279" t="s">
        <v>64</v>
      </c>
      <c r="BW5737" s="280" t="s">
        <v>75</v>
      </c>
      <c r="BX5737" s="280" t="s">
        <v>173</v>
      </c>
      <c r="BY5737" s="280" t="s">
        <v>173</v>
      </c>
      <c r="BZ5737" s="280" t="s">
        <v>126</v>
      </c>
      <c r="CA5737" s="280" t="s">
        <v>127</v>
      </c>
      <c r="CB5737" s="280" t="s">
        <v>133</v>
      </c>
      <c r="CC5737" s="280" t="s">
        <v>134</v>
      </c>
      <c r="CD5737" s="281">
        <v>7</v>
      </c>
      <c r="CE5737" s="277">
        <v>45200</v>
      </c>
      <c r="CF5737" s="280"/>
      <c r="CG5737" s="280"/>
      <c r="CH5737" s="280"/>
      <c r="CI5737" s="280" t="s">
        <v>104</v>
      </c>
      <c r="CJ5737" s="280"/>
      <c r="CK5737" s="280"/>
      <c r="CL5737" s="280"/>
      <c r="CM5737" s="280" t="s">
        <v>73</v>
      </c>
      <c r="CN5737" s="280">
        <v>3</v>
      </c>
    </row>
    <row r="5738" spans="4:92">
      <c r="D5738" s="273" t="s">
        <v>64</v>
      </c>
      <c r="E5738" s="273" t="s">
        <v>404</v>
      </c>
      <c r="F5738" s="273" t="s">
        <v>456</v>
      </c>
      <c r="G5738" s="273" t="s">
        <v>933</v>
      </c>
      <c r="H5738" s="274">
        <v>45047</v>
      </c>
      <c r="I5738" s="273">
        <v>12395</v>
      </c>
      <c r="J5738" s="273">
        <v>874</v>
      </c>
      <c r="K5738" s="273">
        <v>9620</v>
      </c>
      <c r="L5738" s="273" t="s">
        <v>66</v>
      </c>
      <c r="M5738" s="273">
        <v>1973.9420844000001</v>
      </c>
      <c r="N5738" s="273" t="s">
        <v>115</v>
      </c>
      <c r="W5738" s="273">
        <v>180964</v>
      </c>
      <c r="X5738" s="273" t="s">
        <v>83</v>
      </c>
      <c r="Y5738" s="273" t="s">
        <v>63</v>
      </c>
      <c r="Z5738" s="273" t="s">
        <v>501</v>
      </c>
      <c r="AA5738" s="273" t="s">
        <v>501</v>
      </c>
      <c r="AB5738" s="274">
        <v>45139</v>
      </c>
      <c r="AC5738" s="273">
        <v>13457</v>
      </c>
      <c r="AD5738" s="273">
        <v>77</v>
      </c>
      <c r="AE5738" s="273">
        <v>0.49</v>
      </c>
      <c r="AF5738" s="273" t="s">
        <v>90</v>
      </c>
      <c r="AG5738" s="273" t="s">
        <v>887</v>
      </c>
      <c r="AH5738" s="273" t="s">
        <v>1194</v>
      </c>
      <c r="AI5738" s="273" t="s">
        <v>123</v>
      </c>
      <c r="AJ5738" s="273" t="s">
        <v>200</v>
      </c>
      <c r="AK5738" s="273">
        <v>226702</v>
      </c>
      <c r="BV5738" s="336" t="s">
        <v>64</v>
      </c>
      <c r="BW5738" s="337" t="s">
        <v>75</v>
      </c>
      <c r="BX5738" s="337" t="s">
        <v>173</v>
      </c>
      <c r="BY5738" s="337" t="s">
        <v>173</v>
      </c>
      <c r="BZ5738" s="337" t="s">
        <v>167</v>
      </c>
      <c r="CA5738" s="337" t="s">
        <v>168</v>
      </c>
      <c r="CB5738" s="337" t="s">
        <v>169</v>
      </c>
      <c r="CC5738" s="337" t="s">
        <v>170</v>
      </c>
      <c r="CD5738" s="338">
        <v>12</v>
      </c>
      <c r="CE5738" s="335">
        <v>45200</v>
      </c>
      <c r="CF5738" s="337">
        <v>0</v>
      </c>
      <c r="CG5738" s="337" t="s">
        <v>90</v>
      </c>
      <c r="CH5738" s="337">
        <v>0</v>
      </c>
      <c r="CI5738" s="337" t="s">
        <v>80</v>
      </c>
      <c r="CJ5738" s="337"/>
      <c r="CK5738" s="337"/>
      <c r="CL5738" s="337"/>
      <c r="CM5738" s="337" t="s">
        <v>73</v>
      </c>
      <c r="CN5738" s="337">
        <v>3</v>
      </c>
    </row>
    <row r="5739" spans="4:92">
      <c r="D5739" s="273" t="s">
        <v>64</v>
      </c>
      <c r="E5739" s="273" t="s">
        <v>63</v>
      </c>
      <c r="F5739" s="273" t="s">
        <v>165</v>
      </c>
      <c r="G5739" s="273" t="s">
        <v>165</v>
      </c>
      <c r="H5739" s="274">
        <v>45170</v>
      </c>
      <c r="I5739" s="273">
        <v>13694</v>
      </c>
      <c r="J5739" s="273">
        <v>11</v>
      </c>
      <c r="K5739" s="273">
        <v>16055</v>
      </c>
      <c r="L5739" s="273" t="s">
        <v>66</v>
      </c>
      <c r="M5739" s="273">
        <v>0</v>
      </c>
      <c r="N5739" s="273" t="s">
        <v>1010</v>
      </c>
      <c r="O5739" s="273">
        <v>0</v>
      </c>
      <c r="P5739" s="273" t="s">
        <v>1011</v>
      </c>
      <c r="Q5739" s="273" t="s">
        <v>69</v>
      </c>
      <c r="R5739" s="273" t="s">
        <v>1013</v>
      </c>
      <c r="S5739" s="273" t="s">
        <v>1298</v>
      </c>
      <c r="U5739" s="273" t="s">
        <v>73</v>
      </c>
      <c r="V5739" s="273" t="s">
        <v>2028</v>
      </c>
      <c r="W5739" s="273">
        <v>245376</v>
      </c>
      <c r="X5739" s="273" t="s">
        <v>83</v>
      </c>
      <c r="Y5739" s="273" t="s">
        <v>63</v>
      </c>
      <c r="Z5739" s="273" t="s">
        <v>501</v>
      </c>
      <c r="AA5739" s="273" t="s">
        <v>501</v>
      </c>
      <c r="AB5739" s="274">
        <v>45139</v>
      </c>
      <c r="AC5739" s="273">
        <v>13457</v>
      </c>
      <c r="AD5739" s="273">
        <v>77</v>
      </c>
      <c r="AE5739" s="273">
        <v>0.11799999999999999</v>
      </c>
      <c r="AF5739" s="273" t="s">
        <v>90</v>
      </c>
      <c r="AG5739" s="273" t="s">
        <v>1026</v>
      </c>
      <c r="AH5739" s="273" t="s">
        <v>1327</v>
      </c>
      <c r="AI5739" s="273" t="s">
        <v>123</v>
      </c>
      <c r="AJ5739" s="273" t="s">
        <v>200</v>
      </c>
      <c r="AK5739" s="273">
        <v>226708</v>
      </c>
      <c r="BV5739" s="279" t="s">
        <v>64</v>
      </c>
      <c r="BW5739" s="280" t="s">
        <v>75</v>
      </c>
      <c r="BX5739" s="280" t="s">
        <v>173</v>
      </c>
      <c r="BY5739" s="280" t="s">
        <v>173</v>
      </c>
      <c r="BZ5739" s="280" t="s">
        <v>151</v>
      </c>
      <c r="CA5739" s="280" t="s">
        <v>152</v>
      </c>
      <c r="CB5739" s="280" t="s">
        <v>161</v>
      </c>
      <c r="CC5739" s="280" t="s">
        <v>162</v>
      </c>
      <c r="CD5739" s="281">
        <v>11</v>
      </c>
      <c r="CE5739" s="277">
        <v>45200</v>
      </c>
      <c r="CF5739" s="280">
        <v>5421</v>
      </c>
      <c r="CG5739" s="280" t="s">
        <v>90</v>
      </c>
      <c r="CH5739" s="280">
        <v>5421</v>
      </c>
      <c r="CI5739" s="280" t="s">
        <v>80</v>
      </c>
      <c r="CJ5739" s="280"/>
      <c r="CK5739" s="280"/>
      <c r="CL5739" s="280" t="s">
        <v>2149</v>
      </c>
      <c r="CM5739" s="280" t="s">
        <v>73</v>
      </c>
      <c r="CN5739" s="280">
        <v>3</v>
      </c>
    </row>
    <row r="5740" spans="4:92">
      <c r="D5740" s="273" t="s">
        <v>64</v>
      </c>
      <c r="E5740" s="273" t="s">
        <v>63</v>
      </c>
      <c r="F5740" s="273" t="s">
        <v>165</v>
      </c>
      <c r="G5740" s="273" t="s">
        <v>165</v>
      </c>
      <c r="H5740" s="274">
        <v>45170</v>
      </c>
      <c r="I5740" s="273">
        <v>13694</v>
      </c>
      <c r="J5740" s="273">
        <v>11</v>
      </c>
      <c r="K5740" s="273">
        <v>30923</v>
      </c>
      <c r="L5740" s="273" t="s">
        <v>66</v>
      </c>
      <c r="M5740" s="273">
        <v>3988.1441599999998</v>
      </c>
      <c r="N5740" s="273" t="s">
        <v>67</v>
      </c>
      <c r="P5740" s="273" t="s">
        <v>92</v>
      </c>
      <c r="Q5740" s="273" t="s">
        <v>69</v>
      </c>
      <c r="R5740" s="273" t="s">
        <v>70</v>
      </c>
      <c r="S5740" s="273" t="s">
        <v>834</v>
      </c>
      <c r="T5740" s="273" t="s">
        <v>835</v>
      </c>
      <c r="U5740" s="273" t="s">
        <v>73</v>
      </c>
      <c r="V5740" s="273" t="s">
        <v>836</v>
      </c>
      <c r="W5740" s="273">
        <v>245392</v>
      </c>
      <c r="X5740" s="273" t="s">
        <v>83</v>
      </c>
      <c r="Y5740" s="273" t="s">
        <v>63</v>
      </c>
      <c r="Z5740" s="273" t="s">
        <v>501</v>
      </c>
      <c r="AA5740" s="273" t="s">
        <v>501</v>
      </c>
      <c r="AB5740" s="274">
        <v>45139</v>
      </c>
      <c r="AC5740" s="273">
        <v>13457</v>
      </c>
      <c r="AD5740" s="273">
        <v>77</v>
      </c>
      <c r="AE5740" s="273">
        <v>1.405</v>
      </c>
      <c r="AF5740" s="273" t="s">
        <v>90</v>
      </c>
      <c r="AG5740" s="273" t="s">
        <v>798</v>
      </c>
      <c r="AH5740" s="273" t="s">
        <v>953</v>
      </c>
      <c r="AI5740" s="273" t="s">
        <v>123</v>
      </c>
      <c r="AJ5740" s="273" t="s">
        <v>200</v>
      </c>
      <c r="AK5740" s="273">
        <v>226714</v>
      </c>
      <c r="BV5740" s="336" t="s">
        <v>64</v>
      </c>
      <c r="BW5740" s="337" t="s">
        <v>75</v>
      </c>
      <c r="BX5740" s="337" t="s">
        <v>173</v>
      </c>
      <c r="BY5740" s="337" t="s">
        <v>173</v>
      </c>
      <c r="BZ5740" s="337" t="s">
        <v>167</v>
      </c>
      <c r="CA5740" s="337" t="s">
        <v>168</v>
      </c>
      <c r="CB5740" s="337" t="s">
        <v>353</v>
      </c>
      <c r="CC5740" s="337" t="s">
        <v>354</v>
      </c>
      <c r="CD5740" s="338">
        <v>13</v>
      </c>
      <c r="CE5740" s="335">
        <v>45200</v>
      </c>
      <c r="CF5740" s="337">
        <v>0</v>
      </c>
      <c r="CG5740" s="337" t="s">
        <v>90</v>
      </c>
      <c r="CH5740" s="337">
        <v>0</v>
      </c>
      <c r="CI5740" s="337" t="s">
        <v>80</v>
      </c>
      <c r="CJ5740" s="337"/>
      <c r="CK5740" s="337"/>
      <c r="CL5740" s="337"/>
      <c r="CM5740" s="337" t="s">
        <v>73</v>
      </c>
      <c r="CN5740" s="337">
        <v>3</v>
      </c>
    </row>
    <row r="5741" spans="4:92">
      <c r="D5741" s="273" t="s">
        <v>64</v>
      </c>
      <c r="E5741" s="273" t="s">
        <v>63</v>
      </c>
      <c r="F5741" s="273" t="s">
        <v>165</v>
      </c>
      <c r="G5741" s="273" t="s">
        <v>165</v>
      </c>
      <c r="H5741" s="274">
        <v>45170</v>
      </c>
      <c r="I5741" s="273">
        <v>13694</v>
      </c>
      <c r="J5741" s="273">
        <v>11</v>
      </c>
      <c r="K5741" s="273">
        <v>14527</v>
      </c>
      <c r="L5741" s="273" t="s">
        <v>66</v>
      </c>
      <c r="M5741" s="273">
        <v>1711.38616</v>
      </c>
      <c r="N5741" s="273" t="s">
        <v>67</v>
      </c>
      <c r="P5741" s="273" t="s">
        <v>92</v>
      </c>
      <c r="Q5741" s="273" t="s">
        <v>69</v>
      </c>
      <c r="R5741" s="273" t="s">
        <v>70</v>
      </c>
      <c r="S5741" s="273" t="s">
        <v>93</v>
      </c>
      <c r="T5741" s="273" t="s">
        <v>94</v>
      </c>
      <c r="U5741" s="273" t="s">
        <v>73</v>
      </c>
      <c r="V5741" s="273" t="s">
        <v>95</v>
      </c>
      <c r="W5741" s="273">
        <v>245427</v>
      </c>
      <c r="X5741" s="273" t="s">
        <v>83</v>
      </c>
      <c r="Y5741" s="273" t="s">
        <v>63</v>
      </c>
      <c r="Z5741" s="273" t="s">
        <v>501</v>
      </c>
      <c r="AA5741" s="273" t="s">
        <v>501</v>
      </c>
      <c r="AB5741" s="274">
        <v>45139</v>
      </c>
      <c r="AC5741" s="273">
        <v>13457</v>
      </c>
      <c r="AD5741" s="273">
        <v>77</v>
      </c>
      <c r="AE5741" s="273">
        <v>0.32300000000000001</v>
      </c>
      <c r="AF5741" s="273" t="s">
        <v>90</v>
      </c>
      <c r="AG5741" s="273" t="s">
        <v>795</v>
      </c>
      <c r="AH5741" s="273" t="s">
        <v>1354</v>
      </c>
      <c r="AI5741" s="273" t="s">
        <v>123</v>
      </c>
      <c r="AJ5741" s="273" t="s">
        <v>200</v>
      </c>
      <c r="AK5741" s="273">
        <v>226720</v>
      </c>
      <c r="BV5741" s="279" t="s">
        <v>64</v>
      </c>
      <c r="BW5741" s="280" t="s">
        <v>75</v>
      </c>
      <c r="BX5741" s="280" t="s">
        <v>173</v>
      </c>
      <c r="BY5741" s="280" t="s">
        <v>173</v>
      </c>
      <c r="BZ5741" s="280" t="s">
        <v>167</v>
      </c>
      <c r="CA5741" s="280" t="s">
        <v>168</v>
      </c>
      <c r="CB5741" s="280" t="s">
        <v>313</v>
      </c>
      <c r="CC5741" s="280" t="s">
        <v>314</v>
      </c>
      <c r="CD5741" s="281">
        <v>14</v>
      </c>
      <c r="CE5741" s="277">
        <v>45200</v>
      </c>
      <c r="CF5741" s="280">
        <v>0</v>
      </c>
      <c r="CG5741" s="280" t="s">
        <v>90</v>
      </c>
      <c r="CH5741" s="280">
        <v>0</v>
      </c>
      <c r="CI5741" s="280" t="s">
        <v>80</v>
      </c>
      <c r="CJ5741" s="280"/>
      <c r="CK5741" s="280"/>
      <c r="CL5741" s="280"/>
      <c r="CM5741" s="280" t="s">
        <v>73</v>
      </c>
      <c r="CN5741" s="280">
        <v>3</v>
      </c>
    </row>
    <row r="5742" spans="4:92">
      <c r="D5742" s="273" t="s">
        <v>64</v>
      </c>
      <c r="E5742" s="273" t="s">
        <v>63</v>
      </c>
      <c r="F5742" s="273" t="s">
        <v>165</v>
      </c>
      <c r="G5742" s="273" t="s">
        <v>165</v>
      </c>
      <c r="H5742" s="274">
        <v>45170</v>
      </c>
      <c r="I5742" s="273">
        <v>13694</v>
      </c>
      <c r="J5742" s="273">
        <v>11</v>
      </c>
      <c r="K5742" s="273">
        <v>340748</v>
      </c>
      <c r="L5742" s="273" t="s">
        <v>66</v>
      </c>
      <c r="M5742" s="273">
        <v>60186.411119999997</v>
      </c>
      <c r="N5742" s="273" t="s">
        <v>67</v>
      </c>
      <c r="P5742" s="273" t="s">
        <v>1011</v>
      </c>
      <c r="Q5742" s="273" t="s">
        <v>69</v>
      </c>
      <c r="R5742" s="273" t="s">
        <v>70</v>
      </c>
      <c r="S5742" s="273" t="s">
        <v>1041</v>
      </c>
      <c r="T5742" s="273" t="s">
        <v>1042</v>
      </c>
      <c r="U5742" s="273" t="s">
        <v>73</v>
      </c>
      <c r="V5742" s="273" t="s">
        <v>1043</v>
      </c>
      <c r="W5742" s="273">
        <v>245410</v>
      </c>
      <c r="X5742" s="273" t="s">
        <v>64</v>
      </c>
      <c r="Y5742" s="273" t="s">
        <v>63</v>
      </c>
      <c r="Z5742" s="273" t="s">
        <v>221</v>
      </c>
      <c r="AA5742" s="273" t="s">
        <v>221</v>
      </c>
      <c r="AB5742" s="274">
        <v>45139</v>
      </c>
      <c r="AC5742" s="273">
        <v>13375</v>
      </c>
      <c r="AD5742" s="273">
        <v>17</v>
      </c>
      <c r="AE5742" s="273">
        <v>0</v>
      </c>
      <c r="AF5742" s="273" t="s">
        <v>90</v>
      </c>
      <c r="AG5742" s="273" t="s">
        <v>989</v>
      </c>
      <c r="AH5742" s="273" t="s">
        <v>1038</v>
      </c>
      <c r="AI5742" s="273" t="s">
        <v>123</v>
      </c>
      <c r="AJ5742" s="273" t="s">
        <v>200</v>
      </c>
      <c r="AK5742" s="273">
        <v>226654</v>
      </c>
      <c r="BV5742" s="336" t="s">
        <v>64</v>
      </c>
      <c r="BW5742" s="337" t="s">
        <v>75</v>
      </c>
      <c r="BX5742" s="337" t="s">
        <v>173</v>
      </c>
      <c r="BY5742" s="337" t="s">
        <v>173</v>
      </c>
      <c r="BZ5742" s="337" t="s">
        <v>204</v>
      </c>
      <c r="CA5742" s="337" t="s">
        <v>205</v>
      </c>
      <c r="CB5742" s="337" t="s">
        <v>206</v>
      </c>
      <c r="CC5742" s="337" t="s">
        <v>207</v>
      </c>
      <c r="CD5742" s="338">
        <v>0</v>
      </c>
      <c r="CE5742" s="335">
        <v>45200</v>
      </c>
      <c r="CF5742" s="337"/>
      <c r="CG5742" s="337" t="s">
        <v>181</v>
      </c>
      <c r="CH5742" s="337"/>
      <c r="CI5742" s="337" t="s">
        <v>208</v>
      </c>
      <c r="CJ5742" s="337" t="s">
        <v>209</v>
      </c>
      <c r="CK5742" s="337"/>
      <c r="CL5742" s="337"/>
      <c r="CM5742" s="337" t="s">
        <v>73</v>
      </c>
      <c r="CN5742" s="337">
        <v>3</v>
      </c>
    </row>
    <row r="5743" spans="4:92">
      <c r="D5743" s="273" t="s">
        <v>64</v>
      </c>
      <c r="E5743" s="273" t="s">
        <v>63</v>
      </c>
      <c r="F5743" s="273" t="s">
        <v>165</v>
      </c>
      <c r="G5743" s="273" t="s">
        <v>165</v>
      </c>
      <c r="H5743" s="274">
        <v>45170</v>
      </c>
      <c r="I5743" s="273">
        <v>13694</v>
      </c>
      <c r="J5743" s="273">
        <v>11</v>
      </c>
      <c r="K5743" s="273">
        <v>909944</v>
      </c>
      <c r="L5743" s="273" t="s">
        <v>66</v>
      </c>
      <c r="M5743" s="273">
        <v>128169.80263999999</v>
      </c>
      <c r="N5743" s="273" t="s">
        <v>67</v>
      </c>
      <c r="P5743" s="273" t="s">
        <v>68</v>
      </c>
      <c r="Q5743" s="273" t="s">
        <v>69</v>
      </c>
      <c r="R5743" s="273" t="s">
        <v>70</v>
      </c>
      <c r="S5743" s="273" t="s">
        <v>71</v>
      </c>
      <c r="T5743" s="273" t="s">
        <v>72</v>
      </c>
      <c r="U5743" s="273" t="s">
        <v>73</v>
      </c>
      <c r="V5743" s="273" t="s">
        <v>74</v>
      </c>
      <c r="W5743" s="273">
        <v>245443</v>
      </c>
      <c r="X5743" s="273" t="s">
        <v>64</v>
      </c>
      <c r="Y5743" s="273" t="s">
        <v>63</v>
      </c>
      <c r="Z5743" s="273" t="s">
        <v>221</v>
      </c>
      <c r="AA5743" s="273" t="s">
        <v>221</v>
      </c>
      <c r="AB5743" s="274">
        <v>45139</v>
      </c>
      <c r="AC5743" s="273">
        <v>13375</v>
      </c>
      <c r="AD5743" s="273">
        <v>17</v>
      </c>
      <c r="AE5743" s="273">
        <v>0</v>
      </c>
      <c r="AF5743" s="273" t="s">
        <v>90</v>
      </c>
      <c r="AG5743" s="273" t="s">
        <v>989</v>
      </c>
      <c r="AH5743" s="273" t="s">
        <v>1091</v>
      </c>
      <c r="AI5743" s="273" t="s">
        <v>123</v>
      </c>
      <c r="AJ5743" s="273" t="s">
        <v>200</v>
      </c>
      <c r="AK5743" s="273">
        <v>226660</v>
      </c>
      <c r="BV5743" s="279" t="s">
        <v>64</v>
      </c>
      <c r="BW5743" s="280" t="s">
        <v>75</v>
      </c>
      <c r="BX5743" s="280" t="s">
        <v>173</v>
      </c>
      <c r="BY5743" s="280" t="s">
        <v>173</v>
      </c>
      <c r="BZ5743" s="280" t="s">
        <v>204</v>
      </c>
      <c r="CA5743" s="280" t="s">
        <v>205</v>
      </c>
      <c r="CB5743" s="280" t="s">
        <v>206</v>
      </c>
      <c r="CC5743" s="280" t="s">
        <v>207</v>
      </c>
      <c r="CD5743" s="281">
        <v>0</v>
      </c>
      <c r="CE5743" s="277">
        <v>45200</v>
      </c>
      <c r="CF5743" s="280"/>
      <c r="CG5743" s="280" t="s">
        <v>181</v>
      </c>
      <c r="CH5743" s="280"/>
      <c r="CI5743" s="280" t="s">
        <v>208</v>
      </c>
      <c r="CJ5743" s="280" t="s">
        <v>209</v>
      </c>
      <c r="CK5743" s="280"/>
      <c r="CL5743" s="280"/>
      <c r="CM5743" s="280" t="s">
        <v>73</v>
      </c>
      <c r="CN5743" s="280">
        <v>3</v>
      </c>
    </row>
    <row r="5744" spans="4:92">
      <c r="D5744" s="273" t="s">
        <v>64</v>
      </c>
      <c r="E5744" s="273" t="s">
        <v>63</v>
      </c>
      <c r="F5744" s="273" t="s">
        <v>165</v>
      </c>
      <c r="G5744" s="273" t="s">
        <v>165</v>
      </c>
      <c r="H5744" s="274">
        <v>45170</v>
      </c>
      <c r="I5744" s="273">
        <v>13694</v>
      </c>
      <c r="J5744" s="273">
        <v>11</v>
      </c>
      <c r="K5744" s="273">
        <v>0</v>
      </c>
      <c r="L5744" s="273" t="s">
        <v>66</v>
      </c>
      <c r="N5744" s="273" t="s">
        <v>107</v>
      </c>
      <c r="W5744" s="273">
        <v>245375</v>
      </c>
      <c r="X5744" s="273" t="s">
        <v>64</v>
      </c>
      <c r="Y5744" s="273" t="s">
        <v>63</v>
      </c>
      <c r="Z5744" s="273" t="s">
        <v>221</v>
      </c>
      <c r="AA5744" s="273" t="s">
        <v>221</v>
      </c>
      <c r="AB5744" s="274">
        <v>45139</v>
      </c>
      <c r="AC5744" s="273">
        <v>13375</v>
      </c>
      <c r="AD5744" s="273">
        <v>17</v>
      </c>
      <c r="AE5744" s="273">
        <v>0.96</v>
      </c>
      <c r="AF5744" s="273" t="s">
        <v>90</v>
      </c>
      <c r="AG5744" s="273" t="s">
        <v>1026</v>
      </c>
      <c r="AH5744" s="273" t="s">
        <v>1093</v>
      </c>
      <c r="AI5744" s="273" t="s">
        <v>123</v>
      </c>
      <c r="AJ5744" s="273" t="s">
        <v>200</v>
      </c>
      <c r="AK5744" s="273">
        <v>226666</v>
      </c>
      <c r="BV5744" s="336" t="s">
        <v>64</v>
      </c>
      <c r="BW5744" s="337" t="s">
        <v>75</v>
      </c>
      <c r="BX5744" s="337" t="s">
        <v>173</v>
      </c>
      <c r="BY5744" s="337" t="s">
        <v>173</v>
      </c>
      <c r="BZ5744" s="337" t="s">
        <v>204</v>
      </c>
      <c r="CA5744" s="337" t="s">
        <v>205</v>
      </c>
      <c r="CB5744" s="337" t="s">
        <v>206</v>
      </c>
      <c r="CC5744" s="337" t="s">
        <v>207</v>
      </c>
      <c r="CD5744" s="338">
        <v>0</v>
      </c>
      <c r="CE5744" s="335">
        <v>45200</v>
      </c>
      <c r="CF5744" s="337"/>
      <c r="CG5744" s="337" t="s">
        <v>181</v>
      </c>
      <c r="CH5744" s="337"/>
      <c r="CI5744" s="337" t="s">
        <v>208</v>
      </c>
      <c r="CJ5744" s="337" t="s">
        <v>209</v>
      </c>
      <c r="CK5744" s="337"/>
      <c r="CL5744" s="337"/>
      <c r="CM5744" s="337" t="s">
        <v>73</v>
      </c>
      <c r="CN5744" s="337">
        <v>3</v>
      </c>
    </row>
    <row r="5745" spans="4:92">
      <c r="D5745" s="273" t="s">
        <v>64</v>
      </c>
      <c r="E5745" s="273" t="s">
        <v>63</v>
      </c>
      <c r="F5745" s="273" t="s">
        <v>165</v>
      </c>
      <c r="G5745" s="273" t="s">
        <v>165</v>
      </c>
      <c r="H5745" s="274">
        <v>45170</v>
      </c>
      <c r="I5745" s="273">
        <v>13694</v>
      </c>
      <c r="J5745" s="273">
        <v>11</v>
      </c>
      <c r="K5745" s="273">
        <v>125539</v>
      </c>
      <c r="L5745" s="273" t="s">
        <v>66</v>
      </c>
      <c r="M5745" s="273">
        <v>37566.686079999999</v>
      </c>
      <c r="N5745" s="273" t="s">
        <v>115</v>
      </c>
      <c r="W5745" s="273">
        <v>245374</v>
      </c>
      <c r="X5745" s="273" t="s">
        <v>64</v>
      </c>
      <c r="Y5745" s="273" t="s">
        <v>63</v>
      </c>
      <c r="Z5745" s="273" t="s">
        <v>221</v>
      </c>
      <c r="AA5745" s="273" t="s">
        <v>221</v>
      </c>
      <c r="AB5745" s="274">
        <v>45139</v>
      </c>
      <c r="AC5745" s="273">
        <v>13375</v>
      </c>
      <c r="AD5745" s="273">
        <v>17</v>
      </c>
      <c r="AE5745" s="273">
        <v>1.9E-3</v>
      </c>
      <c r="AF5745" s="273" t="s">
        <v>90</v>
      </c>
      <c r="AG5745" s="273" t="s">
        <v>1095</v>
      </c>
      <c r="AH5745" s="273" t="s">
        <v>1096</v>
      </c>
      <c r="AI5745" s="273" t="s">
        <v>123</v>
      </c>
      <c r="AJ5745" s="273" t="s">
        <v>200</v>
      </c>
      <c r="AK5745" s="273">
        <v>226672</v>
      </c>
      <c r="BV5745" s="279" t="s">
        <v>64</v>
      </c>
      <c r="BW5745" s="280" t="s">
        <v>75</v>
      </c>
      <c r="BX5745" s="280" t="s">
        <v>173</v>
      </c>
      <c r="BY5745" s="280" t="s">
        <v>173</v>
      </c>
      <c r="BZ5745" s="280" t="s">
        <v>86</v>
      </c>
      <c r="CA5745" s="280" t="s">
        <v>87</v>
      </c>
      <c r="CB5745" s="280" t="s">
        <v>179</v>
      </c>
      <c r="CC5745" s="280" t="s">
        <v>180</v>
      </c>
      <c r="CD5745" s="281">
        <v>1</v>
      </c>
      <c r="CE5745" s="277">
        <v>45200</v>
      </c>
      <c r="CF5745" s="280"/>
      <c r="CG5745" s="280" t="s">
        <v>181</v>
      </c>
      <c r="CH5745" s="280"/>
      <c r="CI5745" s="280" t="s">
        <v>181</v>
      </c>
      <c r="CJ5745" s="280" t="s">
        <v>306</v>
      </c>
      <c r="CK5745" s="280"/>
      <c r="CL5745" s="280"/>
      <c r="CM5745" s="280" t="s">
        <v>73</v>
      </c>
      <c r="CN5745" s="280">
        <v>3</v>
      </c>
    </row>
    <row r="5746" spans="4:92">
      <c r="D5746" s="273" t="s">
        <v>64</v>
      </c>
      <c r="E5746" s="273" t="s">
        <v>63</v>
      </c>
      <c r="F5746" s="273" t="s">
        <v>165</v>
      </c>
      <c r="G5746" s="273" t="s">
        <v>165</v>
      </c>
      <c r="H5746" s="274">
        <v>45200</v>
      </c>
      <c r="I5746" s="273">
        <v>14029</v>
      </c>
      <c r="J5746" s="273">
        <v>11</v>
      </c>
      <c r="K5746" s="273">
        <v>11000</v>
      </c>
      <c r="L5746" s="273" t="s">
        <v>66</v>
      </c>
      <c r="M5746" s="273">
        <v>0</v>
      </c>
      <c r="N5746" s="273" t="s">
        <v>1010</v>
      </c>
      <c r="O5746" s="273">
        <v>0</v>
      </c>
      <c r="P5746" s="273" t="s">
        <v>1011</v>
      </c>
      <c r="Q5746" s="273" t="s">
        <v>69</v>
      </c>
      <c r="R5746" s="273" t="s">
        <v>1013</v>
      </c>
      <c r="S5746" s="273" t="s">
        <v>1298</v>
      </c>
      <c r="U5746" s="273" t="s">
        <v>73</v>
      </c>
      <c r="V5746" s="273" t="s">
        <v>2028</v>
      </c>
      <c r="W5746" s="273">
        <v>324703</v>
      </c>
      <c r="X5746" s="273" t="s">
        <v>64</v>
      </c>
      <c r="Y5746" s="273" t="s">
        <v>63</v>
      </c>
      <c r="Z5746" s="273" t="s">
        <v>221</v>
      </c>
      <c r="AA5746" s="273" t="s">
        <v>221</v>
      </c>
      <c r="AB5746" s="274">
        <v>45170</v>
      </c>
      <c r="AC5746" s="273">
        <v>13701</v>
      </c>
      <c r="AD5746" s="273">
        <v>17</v>
      </c>
      <c r="AK5746" s="273">
        <v>243941</v>
      </c>
      <c r="BV5746" s="336" t="s">
        <v>64</v>
      </c>
      <c r="BW5746" s="337" t="s">
        <v>75</v>
      </c>
      <c r="BX5746" s="337" t="s">
        <v>173</v>
      </c>
      <c r="BY5746" s="337" t="s">
        <v>173</v>
      </c>
      <c r="BZ5746" s="337" t="s">
        <v>86</v>
      </c>
      <c r="CA5746" s="337" t="s">
        <v>87</v>
      </c>
      <c r="CB5746" s="337" t="s">
        <v>179</v>
      </c>
      <c r="CC5746" s="337" t="s">
        <v>180</v>
      </c>
      <c r="CD5746" s="338">
        <v>1</v>
      </c>
      <c r="CE5746" s="335">
        <v>45200</v>
      </c>
      <c r="CF5746" s="337"/>
      <c r="CG5746" s="337" t="s">
        <v>181</v>
      </c>
      <c r="CH5746" s="337"/>
      <c r="CI5746" s="337" t="s">
        <v>181</v>
      </c>
      <c r="CJ5746" s="337" t="s">
        <v>306</v>
      </c>
      <c r="CK5746" s="337"/>
      <c r="CL5746" s="337"/>
      <c r="CM5746" s="337" t="s">
        <v>73</v>
      </c>
      <c r="CN5746" s="337">
        <v>3</v>
      </c>
    </row>
    <row r="5747" spans="4:92">
      <c r="D5747" s="273" t="s">
        <v>64</v>
      </c>
      <c r="E5747" s="273" t="s">
        <v>63</v>
      </c>
      <c r="F5747" s="273" t="s">
        <v>165</v>
      </c>
      <c r="G5747" s="273" t="s">
        <v>165</v>
      </c>
      <c r="H5747" s="274">
        <v>45200</v>
      </c>
      <c r="I5747" s="273">
        <v>14029</v>
      </c>
      <c r="J5747" s="273">
        <v>11</v>
      </c>
      <c r="K5747" s="273">
        <v>173644</v>
      </c>
      <c r="L5747" s="273" t="s">
        <v>66</v>
      </c>
      <c r="M5747" s="273">
        <v>22394.865679999999</v>
      </c>
      <c r="N5747" s="273" t="s">
        <v>67</v>
      </c>
      <c r="P5747" s="273" t="s">
        <v>92</v>
      </c>
      <c r="Q5747" s="273" t="s">
        <v>69</v>
      </c>
      <c r="R5747" s="273" t="s">
        <v>70</v>
      </c>
      <c r="S5747" s="273" t="s">
        <v>834</v>
      </c>
      <c r="T5747" s="273" t="s">
        <v>835</v>
      </c>
      <c r="U5747" s="273" t="s">
        <v>73</v>
      </c>
      <c r="V5747" s="273" t="s">
        <v>836</v>
      </c>
      <c r="W5747" s="273">
        <v>324719</v>
      </c>
      <c r="X5747" s="273" t="s">
        <v>64</v>
      </c>
      <c r="Y5747" s="273" t="s">
        <v>63</v>
      </c>
      <c r="Z5747" s="273" t="s">
        <v>221</v>
      </c>
      <c r="AA5747" s="273" t="s">
        <v>221</v>
      </c>
      <c r="AB5747" s="274">
        <v>45170</v>
      </c>
      <c r="AC5747" s="273">
        <v>13702</v>
      </c>
      <c r="AD5747" s="273">
        <v>17</v>
      </c>
      <c r="AE5747" s="273">
        <v>6.2759999999999998</v>
      </c>
      <c r="AF5747" s="273" t="s">
        <v>90</v>
      </c>
      <c r="AG5747" s="273" t="s">
        <v>882</v>
      </c>
      <c r="AH5747" s="273" t="s">
        <v>1101</v>
      </c>
      <c r="AI5747" s="273" t="s">
        <v>123</v>
      </c>
      <c r="AJ5747" s="273" t="s">
        <v>214</v>
      </c>
      <c r="AK5747" s="273">
        <v>239073</v>
      </c>
      <c r="BV5747" s="279" t="s">
        <v>64</v>
      </c>
      <c r="BW5747" s="280" t="s">
        <v>75</v>
      </c>
      <c r="BX5747" s="280" t="s">
        <v>173</v>
      </c>
      <c r="BY5747" s="280" t="s">
        <v>173</v>
      </c>
      <c r="BZ5747" s="280" t="s">
        <v>86</v>
      </c>
      <c r="CA5747" s="280" t="s">
        <v>87</v>
      </c>
      <c r="CB5747" s="280" t="s">
        <v>179</v>
      </c>
      <c r="CC5747" s="280" t="s">
        <v>180</v>
      </c>
      <c r="CD5747" s="281">
        <v>1</v>
      </c>
      <c r="CE5747" s="277">
        <v>45200</v>
      </c>
      <c r="CF5747" s="280"/>
      <c r="CG5747" s="280" t="s">
        <v>181</v>
      </c>
      <c r="CH5747" s="280"/>
      <c r="CI5747" s="280" t="s">
        <v>181</v>
      </c>
      <c r="CJ5747" s="280" t="s">
        <v>306</v>
      </c>
      <c r="CK5747" s="280"/>
      <c r="CL5747" s="280"/>
      <c r="CM5747" s="280" t="s">
        <v>73</v>
      </c>
      <c r="CN5747" s="280">
        <v>3</v>
      </c>
    </row>
    <row r="5748" spans="4:92">
      <c r="D5748" s="273" t="s">
        <v>64</v>
      </c>
      <c r="E5748" s="273" t="s">
        <v>63</v>
      </c>
      <c r="F5748" s="273" t="s">
        <v>165</v>
      </c>
      <c r="G5748" s="273" t="s">
        <v>165</v>
      </c>
      <c r="H5748" s="274">
        <v>45200</v>
      </c>
      <c r="I5748" s="273">
        <v>14029</v>
      </c>
      <c r="J5748" s="273">
        <v>11</v>
      </c>
      <c r="K5748" s="273">
        <v>70903</v>
      </c>
      <c r="L5748" s="273" t="s">
        <v>66</v>
      </c>
      <c r="M5748" s="273">
        <v>8353.1703199999993</v>
      </c>
      <c r="N5748" s="273" t="s">
        <v>67</v>
      </c>
      <c r="P5748" s="273" t="s">
        <v>92</v>
      </c>
      <c r="Q5748" s="273" t="s">
        <v>69</v>
      </c>
      <c r="R5748" s="273" t="s">
        <v>70</v>
      </c>
      <c r="S5748" s="273" t="s">
        <v>93</v>
      </c>
      <c r="T5748" s="273" t="s">
        <v>94</v>
      </c>
      <c r="U5748" s="273" t="s">
        <v>73</v>
      </c>
      <c r="V5748" s="273" t="s">
        <v>95</v>
      </c>
      <c r="W5748" s="273">
        <v>324754</v>
      </c>
      <c r="X5748" s="273" t="s">
        <v>64</v>
      </c>
      <c r="Y5748" s="273" t="s">
        <v>63</v>
      </c>
      <c r="Z5748" s="273" t="s">
        <v>221</v>
      </c>
      <c r="AA5748" s="273" t="s">
        <v>221</v>
      </c>
      <c r="AB5748" s="274">
        <v>45170</v>
      </c>
      <c r="AC5748" s="273">
        <v>13702</v>
      </c>
      <c r="AD5748" s="273">
        <v>17</v>
      </c>
      <c r="AE5748" s="273">
        <v>0</v>
      </c>
      <c r="AF5748" s="273" t="s">
        <v>90</v>
      </c>
      <c r="AG5748" s="273" t="s">
        <v>879</v>
      </c>
      <c r="AH5748" s="273" t="s">
        <v>880</v>
      </c>
      <c r="AI5748" s="273" t="s">
        <v>123</v>
      </c>
      <c r="AJ5748" s="273" t="s">
        <v>214</v>
      </c>
      <c r="AK5748" s="273">
        <v>239079</v>
      </c>
      <c r="BV5748" s="336" t="s">
        <v>64</v>
      </c>
      <c r="BW5748" s="337" t="s">
        <v>75</v>
      </c>
      <c r="BX5748" s="337" t="s">
        <v>173</v>
      </c>
      <c r="BY5748" s="337" t="s">
        <v>173</v>
      </c>
      <c r="BZ5748" s="337" t="s">
        <v>167</v>
      </c>
      <c r="CA5748" s="337" t="s">
        <v>168</v>
      </c>
      <c r="CB5748" s="337" t="s">
        <v>319</v>
      </c>
      <c r="CC5748" s="337" t="s">
        <v>320</v>
      </c>
      <c r="CD5748" s="338">
        <v>15</v>
      </c>
      <c r="CE5748" s="335">
        <v>45200</v>
      </c>
      <c r="CF5748" s="337">
        <v>852</v>
      </c>
      <c r="CG5748" s="337" t="s">
        <v>90</v>
      </c>
      <c r="CH5748" s="337">
        <v>852</v>
      </c>
      <c r="CI5748" s="337" t="s">
        <v>80</v>
      </c>
      <c r="CJ5748" s="337"/>
      <c r="CK5748" s="337"/>
      <c r="CL5748" s="337"/>
      <c r="CM5748" s="337" t="s">
        <v>73</v>
      </c>
      <c r="CN5748" s="337">
        <v>3</v>
      </c>
    </row>
    <row r="5749" spans="4:92">
      <c r="D5749" s="273" t="s">
        <v>64</v>
      </c>
      <c r="E5749" s="273" t="s">
        <v>63</v>
      </c>
      <c r="F5749" s="273" t="s">
        <v>165</v>
      </c>
      <c r="G5749" s="273" t="s">
        <v>165</v>
      </c>
      <c r="H5749" s="274">
        <v>45200</v>
      </c>
      <c r="I5749" s="273">
        <v>14029</v>
      </c>
      <c r="J5749" s="273">
        <v>11</v>
      </c>
      <c r="K5749" s="273">
        <v>241744</v>
      </c>
      <c r="L5749" s="273" t="s">
        <v>66</v>
      </c>
      <c r="M5749" s="273">
        <v>42699.28168</v>
      </c>
      <c r="N5749" s="273" t="s">
        <v>67</v>
      </c>
      <c r="P5749" s="273" t="s">
        <v>1011</v>
      </c>
      <c r="Q5749" s="273" t="s">
        <v>69</v>
      </c>
      <c r="R5749" s="273" t="s">
        <v>70</v>
      </c>
      <c r="S5749" s="273" t="s">
        <v>1041</v>
      </c>
      <c r="T5749" s="273" t="s">
        <v>1042</v>
      </c>
      <c r="U5749" s="273" t="s">
        <v>73</v>
      </c>
      <c r="V5749" s="273" t="s">
        <v>1043</v>
      </c>
      <c r="W5749" s="273">
        <v>324737</v>
      </c>
      <c r="X5749" s="273" t="s">
        <v>64</v>
      </c>
      <c r="Y5749" s="273" t="s">
        <v>63</v>
      </c>
      <c r="Z5749" s="273" t="s">
        <v>221</v>
      </c>
      <c r="AA5749" s="273" t="s">
        <v>221</v>
      </c>
      <c r="AB5749" s="274">
        <v>45170</v>
      </c>
      <c r="AC5749" s="273">
        <v>13702</v>
      </c>
      <c r="AD5749" s="273">
        <v>17</v>
      </c>
      <c r="AE5749" s="273">
        <v>3.0599999999999999E-2</v>
      </c>
      <c r="AF5749" s="273" t="s">
        <v>90</v>
      </c>
      <c r="AG5749" s="273" t="s">
        <v>1105</v>
      </c>
      <c r="AH5749" s="273" t="s">
        <v>1106</v>
      </c>
      <c r="AI5749" s="273" t="s">
        <v>123</v>
      </c>
      <c r="AJ5749" s="273" t="s">
        <v>214</v>
      </c>
      <c r="AK5749" s="273">
        <v>239085</v>
      </c>
      <c r="BV5749" s="279" t="s">
        <v>64</v>
      </c>
      <c r="BW5749" s="280" t="s">
        <v>75</v>
      </c>
      <c r="BX5749" s="280" t="s">
        <v>173</v>
      </c>
      <c r="BY5749" s="280" t="s">
        <v>173</v>
      </c>
      <c r="BZ5749" s="280" t="s">
        <v>138</v>
      </c>
      <c r="CA5749" s="280" t="s">
        <v>139</v>
      </c>
      <c r="CB5749" s="280" t="s">
        <v>190</v>
      </c>
      <c r="CC5749" s="280" t="s">
        <v>191</v>
      </c>
      <c r="CD5749" s="281">
        <v>8</v>
      </c>
      <c r="CE5749" s="277">
        <v>45200</v>
      </c>
      <c r="CF5749" s="280">
        <v>0</v>
      </c>
      <c r="CG5749" s="280" t="s">
        <v>90</v>
      </c>
      <c r="CH5749" s="280">
        <v>0</v>
      </c>
      <c r="CI5749" s="280" t="s">
        <v>80</v>
      </c>
      <c r="CJ5749" s="280"/>
      <c r="CK5749" s="280"/>
      <c r="CL5749" s="280"/>
      <c r="CM5749" s="280" t="s">
        <v>73</v>
      </c>
      <c r="CN5749" s="280">
        <v>3</v>
      </c>
    </row>
    <row r="5750" spans="4:92">
      <c r="D5750" s="273" t="s">
        <v>64</v>
      </c>
      <c r="E5750" s="273" t="s">
        <v>63</v>
      </c>
      <c r="F5750" s="273" t="s">
        <v>165</v>
      </c>
      <c r="G5750" s="273" t="s">
        <v>165</v>
      </c>
      <c r="H5750" s="274">
        <v>45200</v>
      </c>
      <c r="I5750" s="273">
        <v>14029</v>
      </c>
      <c r="J5750" s="273">
        <v>11</v>
      </c>
      <c r="K5750" s="273">
        <v>792327</v>
      </c>
      <c r="L5750" s="273" t="s">
        <v>66</v>
      </c>
      <c r="M5750" s="273">
        <v>111602.88391999999</v>
      </c>
      <c r="N5750" s="273" t="s">
        <v>67</v>
      </c>
      <c r="P5750" s="273" t="s">
        <v>68</v>
      </c>
      <c r="Q5750" s="273" t="s">
        <v>69</v>
      </c>
      <c r="R5750" s="273" t="s">
        <v>70</v>
      </c>
      <c r="S5750" s="273" t="s">
        <v>71</v>
      </c>
      <c r="T5750" s="273" t="s">
        <v>72</v>
      </c>
      <c r="U5750" s="273" t="s">
        <v>73</v>
      </c>
      <c r="V5750" s="273" t="s">
        <v>74</v>
      </c>
      <c r="W5750" s="273">
        <v>324770</v>
      </c>
      <c r="X5750" s="273" t="s">
        <v>64</v>
      </c>
      <c r="Y5750" s="273" t="s">
        <v>63</v>
      </c>
      <c r="Z5750" s="273" t="s">
        <v>221</v>
      </c>
      <c r="AA5750" s="273" t="s">
        <v>221</v>
      </c>
      <c r="AB5750" s="274">
        <v>45170</v>
      </c>
      <c r="AC5750" s="273">
        <v>13702</v>
      </c>
      <c r="AD5750" s="273">
        <v>17</v>
      </c>
      <c r="AE5750" s="273">
        <v>0.3528</v>
      </c>
      <c r="AF5750" s="273" t="s">
        <v>90</v>
      </c>
      <c r="AG5750" s="273" t="s">
        <v>819</v>
      </c>
      <c r="AH5750" s="273" t="s">
        <v>1225</v>
      </c>
      <c r="AI5750" s="273" t="s">
        <v>199</v>
      </c>
      <c r="AJ5750" s="273" t="s">
        <v>214</v>
      </c>
      <c r="AK5750" s="273">
        <v>239091</v>
      </c>
      <c r="BV5750" s="336" t="s">
        <v>64</v>
      </c>
      <c r="BW5750" s="337" t="s">
        <v>75</v>
      </c>
      <c r="BX5750" s="337" t="s">
        <v>173</v>
      </c>
      <c r="BY5750" s="337" t="s">
        <v>173</v>
      </c>
      <c r="BZ5750" s="337" t="s">
        <v>86</v>
      </c>
      <c r="CA5750" s="337" t="s">
        <v>87</v>
      </c>
      <c r="CB5750" s="337" t="s">
        <v>217</v>
      </c>
      <c r="CC5750" s="337" t="s">
        <v>218</v>
      </c>
      <c r="CD5750" s="338">
        <v>2</v>
      </c>
      <c r="CE5750" s="335">
        <v>45200</v>
      </c>
      <c r="CF5750" s="337"/>
      <c r="CG5750" s="337" t="s">
        <v>181</v>
      </c>
      <c r="CH5750" s="337"/>
      <c r="CI5750" s="337" t="s">
        <v>181</v>
      </c>
      <c r="CJ5750" s="337" t="s">
        <v>342</v>
      </c>
      <c r="CK5750" s="337"/>
      <c r="CL5750" s="337"/>
      <c r="CM5750" s="337" t="s">
        <v>73</v>
      </c>
      <c r="CN5750" s="337">
        <v>3</v>
      </c>
    </row>
    <row r="5751" spans="4:92">
      <c r="D5751" s="273" t="s">
        <v>64</v>
      </c>
      <c r="E5751" s="273" t="s">
        <v>63</v>
      </c>
      <c r="F5751" s="273" t="s">
        <v>165</v>
      </c>
      <c r="G5751" s="273" t="s">
        <v>165</v>
      </c>
      <c r="H5751" s="274">
        <v>45200</v>
      </c>
      <c r="I5751" s="273">
        <v>14029</v>
      </c>
      <c r="J5751" s="273">
        <v>11</v>
      </c>
      <c r="K5751" s="273">
        <v>0</v>
      </c>
      <c r="L5751" s="273" t="s">
        <v>66</v>
      </c>
      <c r="N5751" s="273" t="s">
        <v>107</v>
      </c>
      <c r="W5751" s="273">
        <v>324702</v>
      </c>
      <c r="X5751" s="273" t="s">
        <v>64</v>
      </c>
      <c r="Y5751" s="273" t="s">
        <v>63</v>
      </c>
      <c r="Z5751" s="273" t="s">
        <v>221</v>
      </c>
      <c r="AA5751" s="273" t="s">
        <v>221</v>
      </c>
      <c r="AB5751" s="274">
        <v>45170</v>
      </c>
      <c r="AC5751" s="273">
        <v>13702</v>
      </c>
      <c r="AD5751" s="273">
        <v>17</v>
      </c>
      <c r="AE5751" s="273">
        <v>0</v>
      </c>
      <c r="AF5751" s="273" t="s">
        <v>90</v>
      </c>
      <c r="AG5751" s="273" t="s">
        <v>1230</v>
      </c>
      <c r="AH5751" s="273" t="s">
        <v>1231</v>
      </c>
      <c r="AI5751" s="273" t="s">
        <v>123</v>
      </c>
      <c r="AJ5751" s="273" t="s">
        <v>214</v>
      </c>
      <c r="AK5751" s="273">
        <v>239097</v>
      </c>
      <c r="BV5751" s="279" t="s">
        <v>64</v>
      </c>
      <c r="BW5751" s="280" t="s">
        <v>75</v>
      </c>
      <c r="BX5751" s="280" t="s">
        <v>173</v>
      </c>
      <c r="BY5751" s="280" t="s">
        <v>173</v>
      </c>
      <c r="BZ5751" s="280" t="s">
        <v>86</v>
      </c>
      <c r="CA5751" s="280" t="s">
        <v>87</v>
      </c>
      <c r="CB5751" s="280" t="s">
        <v>217</v>
      </c>
      <c r="CC5751" s="280" t="s">
        <v>218</v>
      </c>
      <c r="CD5751" s="281">
        <v>2</v>
      </c>
      <c r="CE5751" s="277">
        <v>45200</v>
      </c>
      <c r="CF5751" s="280"/>
      <c r="CG5751" s="280" t="s">
        <v>181</v>
      </c>
      <c r="CH5751" s="280"/>
      <c r="CI5751" s="280" t="s">
        <v>181</v>
      </c>
      <c r="CJ5751" s="280" t="s">
        <v>335</v>
      </c>
      <c r="CK5751" s="280"/>
      <c r="CL5751" s="280"/>
      <c r="CM5751" s="280" t="s">
        <v>73</v>
      </c>
      <c r="CN5751" s="280">
        <v>3</v>
      </c>
    </row>
    <row r="5752" spans="4:92">
      <c r="D5752" s="273" t="s">
        <v>64</v>
      </c>
      <c r="E5752" s="273" t="s">
        <v>63</v>
      </c>
      <c r="F5752" s="273" t="s">
        <v>165</v>
      </c>
      <c r="G5752" s="273" t="s">
        <v>165</v>
      </c>
      <c r="H5752" s="274">
        <v>45200</v>
      </c>
      <c r="I5752" s="273">
        <v>14029</v>
      </c>
      <c r="J5752" s="273">
        <v>11</v>
      </c>
      <c r="K5752" s="273">
        <v>70285</v>
      </c>
      <c r="L5752" s="273" t="s">
        <v>66</v>
      </c>
      <c r="M5752" s="273">
        <v>20792.327600000001</v>
      </c>
      <c r="N5752" s="273" t="s">
        <v>115</v>
      </c>
      <c r="W5752" s="273">
        <v>324701</v>
      </c>
      <c r="X5752" s="273" t="s">
        <v>64</v>
      </c>
      <c r="Y5752" s="273" t="s">
        <v>63</v>
      </c>
      <c r="Z5752" s="273" t="s">
        <v>221</v>
      </c>
      <c r="AA5752" s="273" t="s">
        <v>221</v>
      </c>
      <c r="AB5752" s="274">
        <v>45170</v>
      </c>
      <c r="AC5752" s="273">
        <v>13702</v>
      </c>
      <c r="AD5752" s="273">
        <v>17</v>
      </c>
      <c r="AE5752" s="273">
        <v>8.8350000000000009</v>
      </c>
      <c r="AF5752" s="273" t="s">
        <v>90</v>
      </c>
      <c r="AG5752" s="273" t="s">
        <v>887</v>
      </c>
      <c r="AH5752" s="273" t="s">
        <v>1194</v>
      </c>
      <c r="AI5752" s="273" t="s">
        <v>123</v>
      </c>
      <c r="AJ5752" s="273" t="s">
        <v>200</v>
      </c>
      <c r="AK5752" s="273">
        <v>239103</v>
      </c>
      <c r="BV5752" s="336" t="s">
        <v>64</v>
      </c>
      <c r="BW5752" s="337" t="s">
        <v>75</v>
      </c>
      <c r="BX5752" s="337" t="s">
        <v>173</v>
      </c>
      <c r="BY5752" s="337" t="s">
        <v>173</v>
      </c>
      <c r="BZ5752" s="337" t="s">
        <v>86</v>
      </c>
      <c r="CA5752" s="337" t="s">
        <v>87</v>
      </c>
      <c r="CB5752" s="337" t="s">
        <v>217</v>
      </c>
      <c r="CC5752" s="337" t="s">
        <v>218</v>
      </c>
      <c r="CD5752" s="338">
        <v>2</v>
      </c>
      <c r="CE5752" s="335">
        <v>45200</v>
      </c>
      <c r="CF5752" s="337"/>
      <c r="CG5752" s="337" t="s">
        <v>181</v>
      </c>
      <c r="CH5752" s="337"/>
      <c r="CI5752" s="337" t="s">
        <v>181</v>
      </c>
      <c r="CJ5752" s="337" t="s">
        <v>329</v>
      </c>
      <c r="CK5752" s="337"/>
      <c r="CL5752" s="337"/>
      <c r="CM5752" s="337" t="s">
        <v>73</v>
      </c>
      <c r="CN5752" s="337">
        <v>3</v>
      </c>
    </row>
    <row r="5753" spans="4:92">
      <c r="D5753" s="273" t="s">
        <v>64</v>
      </c>
      <c r="E5753" s="273" t="s">
        <v>63</v>
      </c>
      <c r="F5753" s="273" t="s">
        <v>165</v>
      </c>
      <c r="G5753" s="273" t="s">
        <v>165</v>
      </c>
      <c r="H5753" s="274">
        <v>45231</v>
      </c>
      <c r="I5753" s="273">
        <v>14397</v>
      </c>
      <c r="J5753" s="273">
        <v>11</v>
      </c>
      <c r="K5753" s="273">
        <v>13000</v>
      </c>
      <c r="L5753" s="273" t="s">
        <v>66</v>
      </c>
      <c r="M5753" s="273">
        <v>0</v>
      </c>
      <c r="N5753" s="273" t="s">
        <v>1010</v>
      </c>
      <c r="O5753" s="273">
        <v>0</v>
      </c>
      <c r="P5753" s="273" t="s">
        <v>1011</v>
      </c>
      <c r="Q5753" s="273" t="s">
        <v>69</v>
      </c>
      <c r="R5753" s="273" t="s">
        <v>1013</v>
      </c>
      <c r="S5753" s="273" t="s">
        <v>1298</v>
      </c>
      <c r="U5753" s="273" t="s">
        <v>73</v>
      </c>
      <c r="V5753" s="273" t="s">
        <v>2028</v>
      </c>
      <c r="W5753" s="273">
        <v>324800</v>
      </c>
      <c r="X5753" s="273" t="s">
        <v>64</v>
      </c>
      <c r="Y5753" s="273" t="s">
        <v>63</v>
      </c>
      <c r="Z5753" s="273" t="s">
        <v>221</v>
      </c>
      <c r="AA5753" s="273" t="s">
        <v>221</v>
      </c>
      <c r="AB5753" s="274">
        <v>45170</v>
      </c>
      <c r="AC5753" s="273">
        <v>13702</v>
      </c>
      <c r="AD5753" s="273">
        <v>17</v>
      </c>
      <c r="AE5753" s="273">
        <v>0</v>
      </c>
      <c r="AF5753" s="273" t="s">
        <v>90</v>
      </c>
      <c r="AG5753" s="273" t="s">
        <v>1306</v>
      </c>
      <c r="AH5753" s="273" t="s">
        <v>1466</v>
      </c>
      <c r="AI5753" s="273" t="s">
        <v>123</v>
      </c>
      <c r="AJ5753" s="273" t="s">
        <v>214</v>
      </c>
      <c r="AK5753" s="273">
        <v>239109</v>
      </c>
      <c r="BV5753" s="279" t="s">
        <v>64</v>
      </c>
      <c r="BW5753" s="280" t="s">
        <v>75</v>
      </c>
      <c r="BX5753" s="280" t="s">
        <v>173</v>
      </c>
      <c r="BY5753" s="280" t="s">
        <v>173</v>
      </c>
      <c r="BZ5753" s="280" t="s">
        <v>86</v>
      </c>
      <c r="CA5753" s="280" t="s">
        <v>87</v>
      </c>
      <c r="CB5753" s="280" t="s">
        <v>233</v>
      </c>
      <c r="CC5753" s="280" t="s">
        <v>234</v>
      </c>
      <c r="CD5753" s="281">
        <v>1</v>
      </c>
      <c r="CE5753" s="277">
        <v>45200</v>
      </c>
      <c r="CF5753" s="280"/>
      <c r="CG5753" s="280" t="s">
        <v>181</v>
      </c>
      <c r="CH5753" s="280"/>
      <c r="CI5753" s="280" t="s">
        <v>181</v>
      </c>
      <c r="CJ5753" s="280" t="s">
        <v>1320</v>
      </c>
      <c r="CK5753" s="280"/>
      <c r="CL5753" s="280"/>
      <c r="CM5753" s="280" t="s">
        <v>73</v>
      </c>
      <c r="CN5753" s="280">
        <v>3</v>
      </c>
    </row>
    <row r="5754" spans="4:92">
      <c r="D5754" s="273" t="s">
        <v>64</v>
      </c>
      <c r="E5754" s="273" t="s">
        <v>63</v>
      </c>
      <c r="F5754" s="273" t="s">
        <v>165</v>
      </c>
      <c r="G5754" s="273" t="s">
        <v>165</v>
      </c>
      <c r="H5754" s="274">
        <v>45231</v>
      </c>
      <c r="I5754" s="273">
        <v>14397</v>
      </c>
      <c r="J5754" s="273">
        <v>11</v>
      </c>
      <c r="K5754" s="273">
        <v>208418</v>
      </c>
      <c r="L5754" s="273" t="s">
        <v>66</v>
      </c>
      <c r="M5754" s="273">
        <v>26879.647519999999</v>
      </c>
      <c r="N5754" s="273" t="s">
        <v>67</v>
      </c>
      <c r="P5754" s="273" t="s">
        <v>92</v>
      </c>
      <c r="Q5754" s="273" t="s">
        <v>69</v>
      </c>
      <c r="R5754" s="273" t="s">
        <v>70</v>
      </c>
      <c r="S5754" s="273" t="s">
        <v>834</v>
      </c>
      <c r="T5754" s="273" t="s">
        <v>835</v>
      </c>
      <c r="U5754" s="273" t="s">
        <v>73</v>
      </c>
      <c r="V5754" s="273" t="s">
        <v>836</v>
      </c>
      <c r="W5754" s="273">
        <v>324816</v>
      </c>
      <c r="X5754" s="273" t="s">
        <v>64</v>
      </c>
      <c r="Y5754" s="273" t="s">
        <v>63</v>
      </c>
      <c r="Z5754" s="273" t="s">
        <v>221</v>
      </c>
      <c r="AA5754" s="273" t="s">
        <v>221</v>
      </c>
      <c r="AB5754" s="274">
        <v>45170</v>
      </c>
      <c r="AC5754" s="273">
        <v>13702</v>
      </c>
      <c r="AD5754" s="273">
        <v>17</v>
      </c>
      <c r="AE5754" s="273">
        <v>0.28999999999999998</v>
      </c>
      <c r="AF5754" s="273" t="s">
        <v>90</v>
      </c>
      <c r="AG5754" s="273" t="s">
        <v>819</v>
      </c>
      <c r="AH5754" s="273" t="s">
        <v>1236</v>
      </c>
      <c r="AI5754" s="273" t="s">
        <v>199</v>
      </c>
      <c r="AJ5754" s="273" t="s">
        <v>200</v>
      </c>
      <c r="AK5754" s="273">
        <v>239115</v>
      </c>
      <c r="BV5754" s="336" t="s">
        <v>64</v>
      </c>
      <c r="BW5754" s="337" t="s">
        <v>75</v>
      </c>
      <c r="BX5754" s="337" t="s">
        <v>173</v>
      </c>
      <c r="BY5754" s="337" t="s">
        <v>173</v>
      </c>
      <c r="BZ5754" s="337" t="s">
        <v>86</v>
      </c>
      <c r="CA5754" s="337" t="s">
        <v>87</v>
      </c>
      <c r="CB5754" s="337" t="s">
        <v>233</v>
      </c>
      <c r="CC5754" s="337" t="s">
        <v>234</v>
      </c>
      <c r="CD5754" s="338">
        <v>1</v>
      </c>
      <c r="CE5754" s="335">
        <v>45200</v>
      </c>
      <c r="CF5754" s="337"/>
      <c r="CG5754" s="337" t="s">
        <v>181</v>
      </c>
      <c r="CH5754" s="337"/>
      <c r="CI5754" s="337" t="s">
        <v>181</v>
      </c>
      <c r="CJ5754" s="337" t="s">
        <v>1320</v>
      </c>
      <c r="CK5754" s="337"/>
      <c r="CL5754" s="337"/>
      <c r="CM5754" s="337" t="s">
        <v>73</v>
      </c>
      <c r="CN5754" s="337">
        <v>3</v>
      </c>
    </row>
    <row r="5755" spans="4:92">
      <c r="D5755" s="273" t="s">
        <v>64</v>
      </c>
      <c r="E5755" s="273" t="s">
        <v>63</v>
      </c>
      <c r="F5755" s="273" t="s">
        <v>165</v>
      </c>
      <c r="G5755" s="273" t="s">
        <v>165</v>
      </c>
      <c r="H5755" s="274">
        <v>45231</v>
      </c>
      <c r="I5755" s="273">
        <v>14397</v>
      </c>
      <c r="J5755" s="273">
        <v>11</v>
      </c>
      <c r="K5755" s="273">
        <v>89413</v>
      </c>
      <c r="L5755" s="273" t="s">
        <v>66</v>
      </c>
      <c r="M5755" s="273">
        <v>10533.876319999999</v>
      </c>
      <c r="N5755" s="273" t="s">
        <v>67</v>
      </c>
      <c r="P5755" s="273" t="s">
        <v>92</v>
      </c>
      <c r="Q5755" s="273" t="s">
        <v>69</v>
      </c>
      <c r="R5755" s="273" t="s">
        <v>70</v>
      </c>
      <c r="S5755" s="273" t="s">
        <v>93</v>
      </c>
      <c r="T5755" s="273" t="s">
        <v>94</v>
      </c>
      <c r="U5755" s="273" t="s">
        <v>73</v>
      </c>
      <c r="V5755" s="273" t="s">
        <v>95</v>
      </c>
      <c r="W5755" s="273">
        <v>324851</v>
      </c>
      <c r="X5755" s="273" t="s">
        <v>64</v>
      </c>
      <c r="Y5755" s="273" t="s">
        <v>63</v>
      </c>
      <c r="Z5755" s="273" t="s">
        <v>221</v>
      </c>
      <c r="AA5755" s="273" t="s">
        <v>221</v>
      </c>
      <c r="AB5755" s="274">
        <v>45170</v>
      </c>
      <c r="AC5755" s="273">
        <v>13702</v>
      </c>
      <c r="AD5755" s="273">
        <v>17</v>
      </c>
      <c r="AE5755" s="273">
        <v>0</v>
      </c>
      <c r="AF5755" s="273" t="s">
        <v>90</v>
      </c>
      <c r="AG5755" s="273" t="s">
        <v>819</v>
      </c>
      <c r="AH5755" s="273" t="s">
        <v>1235</v>
      </c>
      <c r="AI5755" s="273" t="s">
        <v>199</v>
      </c>
      <c r="AJ5755" s="273" t="s">
        <v>200</v>
      </c>
      <c r="AK5755" s="273">
        <v>239121</v>
      </c>
      <c r="BV5755" s="279" t="s">
        <v>64</v>
      </c>
      <c r="BW5755" s="280" t="s">
        <v>75</v>
      </c>
      <c r="BX5755" s="280" t="s">
        <v>173</v>
      </c>
      <c r="BY5755" s="280" t="s">
        <v>173</v>
      </c>
      <c r="BZ5755" s="280" t="s">
        <v>86</v>
      </c>
      <c r="CA5755" s="280" t="s">
        <v>87</v>
      </c>
      <c r="CB5755" s="280" t="s">
        <v>233</v>
      </c>
      <c r="CC5755" s="280" t="s">
        <v>234</v>
      </c>
      <c r="CD5755" s="281">
        <v>1</v>
      </c>
      <c r="CE5755" s="277">
        <v>45200</v>
      </c>
      <c r="CF5755" s="280"/>
      <c r="CG5755" s="280" t="s">
        <v>181</v>
      </c>
      <c r="CH5755" s="280"/>
      <c r="CI5755" s="280" t="s">
        <v>181</v>
      </c>
      <c r="CJ5755" s="280" t="s">
        <v>1320</v>
      </c>
      <c r="CK5755" s="280"/>
      <c r="CL5755" s="280"/>
      <c r="CM5755" s="280" t="s">
        <v>73</v>
      </c>
      <c r="CN5755" s="280">
        <v>3</v>
      </c>
    </row>
    <row r="5756" spans="4:92">
      <c r="D5756" s="273" t="s">
        <v>64</v>
      </c>
      <c r="E5756" s="273" t="s">
        <v>404</v>
      </c>
      <c r="F5756" s="273" t="s">
        <v>408</v>
      </c>
      <c r="G5756" s="273" t="s">
        <v>423</v>
      </c>
      <c r="H5756" s="274">
        <v>45170</v>
      </c>
      <c r="I5756" s="273">
        <v>13755</v>
      </c>
      <c r="J5756" s="273">
        <v>56</v>
      </c>
      <c r="K5756" s="273">
        <v>0</v>
      </c>
      <c r="L5756" s="273" t="s">
        <v>66</v>
      </c>
      <c r="N5756" s="273" t="s">
        <v>107</v>
      </c>
      <c r="W5756" s="273">
        <v>259171</v>
      </c>
      <c r="X5756" s="273" t="s">
        <v>64</v>
      </c>
      <c r="Y5756" s="273" t="s">
        <v>63</v>
      </c>
      <c r="Z5756" s="273" t="s">
        <v>120</v>
      </c>
      <c r="AA5756" s="273" t="s">
        <v>120</v>
      </c>
      <c r="AB5756" s="274">
        <v>45078</v>
      </c>
      <c r="AC5756" s="273">
        <v>12413</v>
      </c>
      <c r="AD5756" s="273">
        <v>6</v>
      </c>
      <c r="AE5756" s="273">
        <v>9.6000000000000002E-2</v>
      </c>
      <c r="AF5756" s="273" t="s">
        <v>90</v>
      </c>
      <c r="AG5756" s="273" t="s">
        <v>884</v>
      </c>
      <c r="AH5756" s="273" t="s">
        <v>1166</v>
      </c>
      <c r="AI5756" s="273" t="s">
        <v>123</v>
      </c>
      <c r="AJ5756" s="273" t="s">
        <v>200</v>
      </c>
      <c r="AK5756" s="273">
        <v>193851</v>
      </c>
      <c r="BV5756" s="336" t="s">
        <v>64</v>
      </c>
      <c r="BW5756" s="337" t="s">
        <v>75</v>
      </c>
      <c r="BX5756" s="337" t="s">
        <v>173</v>
      </c>
      <c r="BY5756" s="337" t="s">
        <v>173</v>
      </c>
      <c r="BZ5756" s="337" t="s">
        <v>86</v>
      </c>
      <c r="CA5756" s="337" t="s">
        <v>87</v>
      </c>
      <c r="CB5756" s="337" t="s">
        <v>225</v>
      </c>
      <c r="CC5756" s="337" t="s">
        <v>226</v>
      </c>
      <c r="CD5756" s="338">
        <v>5</v>
      </c>
      <c r="CE5756" s="335">
        <v>45200</v>
      </c>
      <c r="CF5756" s="337">
        <v>2530</v>
      </c>
      <c r="CG5756" s="337" t="s">
        <v>90</v>
      </c>
      <c r="CH5756" s="337">
        <v>2530</v>
      </c>
      <c r="CI5756" s="337" t="s">
        <v>80</v>
      </c>
      <c r="CJ5756" s="337"/>
      <c r="CK5756" s="337"/>
      <c r="CL5756" s="337" t="s">
        <v>2147</v>
      </c>
      <c r="CM5756" s="337" t="s">
        <v>73</v>
      </c>
      <c r="CN5756" s="337">
        <v>3</v>
      </c>
    </row>
    <row r="5757" spans="4:92">
      <c r="D5757" s="273" t="s">
        <v>64</v>
      </c>
      <c r="E5757" s="273" t="s">
        <v>404</v>
      </c>
      <c r="F5757" s="273" t="s">
        <v>456</v>
      </c>
      <c r="G5757" s="273" t="s">
        <v>933</v>
      </c>
      <c r="H5757" s="274">
        <v>45078</v>
      </c>
      <c r="I5757" s="273">
        <v>12664</v>
      </c>
      <c r="J5757" s="273">
        <v>874</v>
      </c>
      <c r="W5757" s="273">
        <v>192776</v>
      </c>
      <c r="X5757" s="273" t="s">
        <v>64</v>
      </c>
      <c r="Y5757" s="273" t="s">
        <v>63</v>
      </c>
      <c r="Z5757" s="273" t="s">
        <v>120</v>
      </c>
      <c r="AA5757" s="273" t="s">
        <v>120</v>
      </c>
      <c r="AB5757" s="274">
        <v>45078</v>
      </c>
      <c r="AC5757" s="273">
        <v>12413</v>
      </c>
      <c r="AD5757" s="273">
        <v>6</v>
      </c>
      <c r="AE5757" s="273">
        <v>0.26400000000000001</v>
      </c>
      <c r="AF5757" s="273" t="s">
        <v>90</v>
      </c>
      <c r="AG5757" s="273" t="s">
        <v>884</v>
      </c>
      <c r="AH5757" s="273" t="s">
        <v>1169</v>
      </c>
      <c r="AI5757" s="273" t="s">
        <v>123</v>
      </c>
      <c r="AJ5757" s="273" t="s">
        <v>200</v>
      </c>
      <c r="AK5757" s="273">
        <v>193857</v>
      </c>
      <c r="BV5757" s="279" t="s">
        <v>64</v>
      </c>
      <c r="BW5757" s="280" t="s">
        <v>75</v>
      </c>
      <c r="BX5757" s="280" t="s">
        <v>173</v>
      </c>
      <c r="BY5757" s="280" t="s">
        <v>173</v>
      </c>
      <c r="BZ5757" s="280" t="s">
        <v>86</v>
      </c>
      <c r="CA5757" s="280" t="s">
        <v>87</v>
      </c>
      <c r="CB5757" s="280" t="s">
        <v>225</v>
      </c>
      <c r="CC5757" s="280" t="s">
        <v>226</v>
      </c>
      <c r="CD5757" s="281">
        <v>5</v>
      </c>
      <c r="CE5757" s="277">
        <v>45200</v>
      </c>
      <c r="CF5757" s="280">
        <v>12701</v>
      </c>
      <c r="CG5757" s="280" t="s">
        <v>90</v>
      </c>
      <c r="CH5757" s="280">
        <v>12701</v>
      </c>
      <c r="CI5757" s="280" t="s">
        <v>80</v>
      </c>
      <c r="CJ5757" s="280"/>
      <c r="CK5757" s="280"/>
      <c r="CL5757" s="280" t="s">
        <v>2163</v>
      </c>
      <c r="CM5757" s="280" t="s">
        <v>73</v>
      </c>
      <c r="CN5757" s="280">
        <v>3</v>
      </c>
    </row>
    <row r="5758" spans="4:92">
      <c r="D5758" s="273" t="s">
        <v>64</v>
      </c>
      <c r="E5758" s="273" t="s">
        <v>404</v>
      </c>
      <c r="F5758" s="273" t="s">
        <v>456</v>
      </c>
      <c r="G5758" s="273" t="s">
        <v>933</v>
      </c>
      <c r="H5758" s="274">
        <v>45078</v>
      </c>
      <c r="I5758" s="273">
        <v>12664</v>
      </c>
      <c r="J5758" s="273">
        <v>874</v>
      </c>
      <c r="K5758" s="273">
        <v>0</v>
      </c>
      <c r="L5758" s="273" t="s">
        <v>66</v>
      </c>
      <c r="N5758" s="273" t="s">
        <v>107</v>
      </c>
      <c r="W5758" s="273">
        <v>192801</v>
      </c>
      <c r="X5758" s="273" t="s">
        <v>64</v>
      </c>
      <c r="Y5758" s="273" t="s">
        <v>63</v>
      </c>
      <c r="Z5758" s="273" t="s">
        <v>120</v>
      </c>
      <c r="AA5758" s="273" t="s">
        <v>120</v>
      </c>
      <c r="AB5758" s="274">
        <v>45078</v>
      </c>
      <c r="AC5758" s="273">
        <v>12413</v>
      </c>
      <c r="AD5758" s="273">
        <v>6</v>
      </c>
      <c r="AE5758" s="273">
        <v>2.64</v>
      </c>
      <c r="AF5758" s="273" t="s">
        <v>90</v>
      </c>
      <c r="AG5758" s="273" t="s">
        <v>884</v>
      </c>
      <c r="AH5758" s="273" t="s">
        <v>1905</v>
      </c>
      <c r="AI5758" s="273" t="s">
        <v>123</v>
      </c>
      <c r="AJ5758" s="273" t="s">
        <v>200</v>
      </c>
      <c r="AK5758" s="273">
        <v>193863</v>
      </c>
      <c r="BV5758" s="336" t="s">
        <v>64</v>
      </c>
      <c r="BW5758" s="337" t="s">
        <v>75</v>
      </c>
      <c r="BX5758" s="337" t="s">
        <v>173</v>
      </c>
      <c r="BY5758" s="337" t="s">
        <v>173</v>
      </c>
      <c r="BZ5758" s="337" t="s">
        <v>86</v>
      </c>
      <c r="CA5758" s="337" t="s">
        <v>87</v>
      </c>
      <c r="CB5758" s="337" t="s">
        <v>225</v>
      </c>
      <c r="CC5758" s="337" t="s">
        <v>226</v>
      </c>
      <c r="CD5758" s="338">
        <v>5</v>
      </c>
      <c r="CE5758" s="335">
        <v>45200</v>
      </c>
      <c r="CF5758" s="337">
        <v>0</v>
      </c>
      <c r="CG5758" s="337" t="s">
        <v>90</v>
      </c>
      <c r="CH5758" s="337">
        <v>0</v>
      </c>
      <c r="CI5758" s="337" t="s">
        <v>80</v>
      </c>
      <c r="CJ5758" s="337"/>
      <c r="CK5758" s="337"/>
      <c r="CL5758" s="337" t="s">
        <v>2146</v>
      </c>
      <c r="CM5758" s="337" t="s">
        <v>73</v>
      </c>
      <c r="CN5758" s="337">
        <v>3</v>
      </c>
    </row>
    <row r="5759" spans="4:92">
      <c r="D5759" s="273" t="s">
        <v>64</v>
      </c>
      <c r="E5759" s="273" t="s">
        <v>404</v>
      </c>
      <c r="F5759" s="273" t="s">
        <v>456</v>
      </c>
      <c r="G5759" s="273" t="s">
        <v>933</v>
      </c>
      <c r="H5759" s="274">
        <v>45078</v>
      </c>
      <c r="I5759" s="273">
        <v>12664</v>
      </c>
      <c r="J5759" s="273">
        <v>874</v>
      </c>
      <c r="K5759" s="273">
        <v>9860</v>
      </c>
      <c r="L5759" s="273" t="s">
        <v>66</v>
      </c>
      <c r="M5759" s="273">
        <v>2014.7399272</v>
      </c>
      <c r="N5759" s="273" t="s">
        <v>115</v>
      </c>
      <c r="W5759" s="273">
        <v>192800</v>
      </c>
      <c r="X5759" s="273" t="s">
        <v>64</v>
      </c>
      <c r="Y5759" s="273" t="s">
        <v>63</v>
      </c>
      <c r="Z5759" s="273" t="s">
        <v>120</v>
      </c>
      <c r="AA5759" s="273" t="s">
        <v>120</v>
      </c>
      <c r="AB5759" s="274">
        <v>45078</v>
      </c>
      <c r="AC5759" s="273">
        <v>12413</v>
      </c>
      <c r="AD5759" s="273">
        <v>6</v>
      </c>
      <c r="AE5759" s="273">
        <v>19.32</v>
      </c>
      <c r="AF5759" s="273" t="s">
        <v>90</v>
      </c>
      <c r="AG5759" s="273" t="s">
        <v>798</v>
      </c>
      <c r="AH5759" s="273" t="s">
        <v>1176</v>
      </c>
      <c r="AI5759" s="273" t="s">
        <v>123</v>
      </c>
      <c r="AJ5759" s="273" t="s">
        <v>200</v>
      </c>
      <c r="AK5759" s="273">
        <v>193874</v>
      </c>
      <c r="BV5759" s="279" t="s">
        <v>64</v>
      </c>
      <c r="BW5759" s="280" t="s">
        <v>75</v>
      </c>
      <c r="BX5759" s="280" t="s">
        <v>173</v>
      </c>
      <c r="BY5759" s="280" t="s">
        <v>173</v>
      </c>
      <c r="BZ5759" s="280" t="s">
        <v>86</v>
      </c>
      <c r="CA5759" s="280" t="s">
        <v>87</v>
      </c>
      <c r="CB5759" s="280" t="s">
        <v>225</v>
      </c>
      <c r="CC5759" s="280" t="s">
        <v>226</v>
      </c>
      <c r="CD5759" s="281">
        <v>5</v>
      </c>
      <c r="CE5759" s="277">
        <v>45231</v>
      </c>
      <c r="CF5759" s="280">
        <v>0</v>
      </c>
      <c r="CG5759" s="280" t="s">
        <v>90</v>
      </c>
      <c r="CH5759" s="280">
        <v>0</v>
      </c>
      <c r="CI5759" s="280" t="s">
        <v>80</v>
      </c>
      <c r="CJ5759" s="280"/>
      <c r="CK5759" s="280"/>
      <c r="CL5759" s="280"/>
      <c r="CM5759" s="280" t="s">
        <v>73</v>
      </c>
      <c r="CN5759" s="280">
        <v>3</v>
      </c>
    </row>
    <row r="5760" spans="4:92">
      <c r="D5760" s="273" t="s">
        <v>64</v>
      </c>
      <c r="E5760" s="273" t="s">
        <v>404</v>
      </c>
      <c r="F5760" s="273" t="s">
        <v>456</v>
      </c>
      <c r="G5760" s="273" t="s">
        <v>933</v>
      </c>
      <c r="H5760" s="274">
        <v>45108</v>
      </c>
      <c r="I5760" s="273">
        <v>12933</v>
      </c>
      <c r="J5760" s="273">
        <v>874</v>
      </c>
      <c r="W5760" s="273">
        <v>206260</v>
      </c>
      <c r="X5760" s="273" t="s">
        <v>64</v>
      </c>
      <c r="Y5760" s="273" t="s">
        <v>63</v>
      </c>
      <c r="Z5760" s="273" t="s">
        <v>120</v>
      </c>
      <c r="AA5760" s="273" t="s">
        <v>120</v>
      </c>
      <c r="AB5760" s="274">
        <v>45078</v>
      </c>
      <c r="AC5760" s="273">
        <v>12413</v>
      </c>
      <c r="AD5760" s="273">
        <v>6</v>
      </c>
      <c r="AE5760" s="273">
        <v>0.26800000000000002</v>
      </c>
      <c r="AF5760" s="273" t="s">
        <v>90</v>
      </c>
      <c r="AG5760" s="273" t="s">
        <v>1124</v>
      </c>
      <c r="AH5760" s="273" t="s">
        <v>996</v>
      </c>
      <c r="AI5760" s="273" t="s">
        <v>199</v>
      </c>
      <c r="AJ5760" s="273" t="s">
        <v>200</v>
      </c>
      <c r="AK5760" s="273">
        <v>193880</v>
      </c>
      <c r="BV5760" s="336" t="s">
        <v>64</v>
      </c>
      <c r="BW5760" s="337" t="s">
        <v>75</v>
      </c>
      <c r="BX5760" s="337" t="s">
        <v>173</v>
      </c>
      <c r="BY5760" s="337" t="s">
        <v>173</v>
      </c>
      <c r="BZ5760" s="337" t="s">
        <v>86</v>
      </c>
      <c r="CA5760" s="337" t="s">
        <v>87</v>
      </c>
      <c r="CB5760" s="337" t="s">
        <v>225</v>
      </c>
      <c r="CC5760" s="337" t="s">
        <v>226</v>
      </c>
      <c r="CD5760" s="338">
        <v>5</v>
      </c>
      <c r="CE5760" s="335">
        <v>45231</v>
      </c>
      <c r="CF5760" s="337">
        <v>10465</v>
      </c>
      <c r="CG5760" s="337" t="s">
        <v>90</v>
      </c>
      <c r="CH5760" s="337">
        <v>10465</v>
      </c>
      <c r="CI5760" s="337" t="s">
        <v>80</v>
      </c>
      <c r="CJ5760" s="337"/>
      <c r="CK5760" s="337"/>
      <c r="CL5760" s="337" t="s">
        <v>2163</v>
      </c>
      <c r="CM5760" s="337" t="s">
        <v>73</v>
      </c>
      <c r="CN5760" s="337">
        <v>3</v>
      </c>
    </row>
    <row r="5761" spans="4:92">
      <c r="D5761" s="273" t="s">
        <v>64</v>
      </c>
      <c r="E5761" s="273" t="s">
        <v>404</v>
      </c>
      <c r="F5761" s="273" t="s">
        <v>456</v>
      </c>
      <c r="G5761" s="273" t="s">
        <v>933</v>
      </c>
      <c r="H5761" s="274">
        <v>45108</v>
      </c>
      <c r="I5761" s="273">
        <v>12933</v>
      </c>
      <c r="J5761" s="273">
        <v>874</v>
      </c>
      <c r="K5761" s="273">
        <v>0</v>
      </c>
      <c r="L5761" s="273" t="s">
        <v>66</v>
      </c>
      <c r="N5761" s="273" t="s">
        <v>107</v>
      </c>
      <c r="W5761" s="273">
        <v>206285</v>
      </c>
      <c r="X5761" s="273" t="s">
        <v>64</v>
      </c>
      <c r="Y5761" s="273" t="s">
        <v>63</v>
      </c>
      <c r="Z5761" s="273" t="s">
        <v>120</v>
      </c>
      <c r="AA5761" s="273" t="s">
        <v>120</v>
      </c>
      <c r="AB5761" s="274">
        <v>45078</v>
      </c>
      <c r="AC5761" s="273">
        <v>12413</v>
      </c>
      <c r="AD5761" s="273">
        <v>6</v>
      </c>
      <c r="AE5761" s="273">
        <v>1.359</v>
      </c>
      <c r="AF5761" s="273" t="s">
        <v>90</v>
      </c>
      <c r="AG5761" s="273" t="s">
        <v>1048</v>
      </c>
      <c r="AH5761" s="273" t="s">
        <v>1476</v>
      </c>
      <c r="AI5761" s="273" t="s">
        <v>123</v>
      </c>
      <c r="AJ5761" s="273" t="s">
        <v>200</v>
      </c>
      <c r="AK5761" s="273">
        <v>193886</v>
      </c>
      <c r="BV5761" s="279" t="s">
        <v>64</v>
      </c>
      <c r="BW5761" s="280" t="s">
        <v>75</v>
      </c>
      <c r="BX5761" s="280" t="s">
        <v>173</v>
      </c>
      <c r="BY5761" s="280" t="s">
        <v>173</v>
      </c>
      <c r="BZ5761" s="280" t="s">
        <v>86</v>
      </c>
      <c r="CA5761" s="280" t="s">
        <v>87</v>
      </c>
      <c r="CB5761" s="280" t="s">
        <v>225</v>
      </c>
      <c r="CC5761" s="280" t="s">
        <v>226</v>
      </c>
      <c r="CD5761" s="281">
        <v>5</v>
      </c>
      <c r="CE5761" s="277">
        <v>45231</v>
      </c>
      <c r="CF5761" s="280">
        <v>2593</v>
      </c>
      <c r="CG5761" s="280" t="s">
        <v>90</v>
      </c>
      <c r="CH5761" s="280">
        <v>2593</v>
      </c>
      <c r="CI5761" s="280" t="s">
        <v>80</v>
      </c>
      <c r="CJ5761" s="280"/>
      <c r="CK5761" s="280"/>
      <c r="CL5761" s="280" t="s">
        <v>2147</v>
      </c>
      <c r="CM5761" s="280" t="s">
        <v>73</v>
      </c>
      <c r="CN5761" s="280">
        <v>3</v>
      </c>
    </row>
    <row r="5762" spans="4:92">
      <c r="D5762" s="273" t="s">
        <v>64</v>
      </c>
      <c r="E5762" s="273" t="s">
        <v>404</v>
      </c>
      <c r="F5762" s="273" t="s">
        <v>456</v>
      </c>
      <c r="G5762" s="273" t="s">
        <v>933</v>
      </c>
      <c r="H5762" s="274">
        <v>45108</v>
      </c>
      <c r="I5762" s="273">
        <v>12933</v>
      </c>
      <c r="J5762" s="273">
        <v>874</v>
      </c>
      <c r="K5762" s="273">
        <v>10815</v>
      </c>
      <c r="L5762" s="273" t="s">
        <v>66</v>
      </c>
      <c r="M5762" s="273">
        <v>2215.1157456999999</v>
      </c>
      <c r="N5762" s="273" t="s">
        <v>115</v>
      </c>
      <c r="W5762" s="273">
        <v>206284</v>
      </c>
      <c r="X5762" s="273" t="s">
        <v>64</v>
      </c>
      <c r="Y5762" s="273" t="s">
        <v>63</v>
      </c>
      <c r="Z5762" s="273" t="s">
        <v>120</v>
      </c>
      <c r="AA5762" s="273" t="s">
        <v>120</v>
      </c>
      <c r="AB5762" s="274">
        <v>45078</v>
      </c>
      <c r="AC5762" s="273">
        <v>12413</v>
      </c>
      <c r="AD5762" s="273">
        <v>6</v>
      </c>
      <c r="AE5762" s="273">
        <v>1.444</v>
      </c>
      <c r="AF5762" s="273" t="s">
        <v>90</v>
      </c>
      <c r="AG5762" s="273" t="s">
        <v>819</v>
      </c>
      <c r="AH5762" s="273" t="s">
        <v>421</v>
      </c>
      <c r="AI5762" s="273" t="s">
        <v>199</v>
      </c>
      <c r="AJ5762" s="273" t="s">
        <v>1185</v>
      </c>
      <c r="AK5762" s="273">
        <v>193892</v>
      </c>
      <c r="BV5762" s="336" t="s">
        <v>64</v>
      </c>
      <c r="BW5762" s="337" t="s">
        <v>75</v>
      </c>
      <c r="BX5762" s="337" t="s">
        <v>173</v>
      </c>
      <c r="BY5762" s="337" t="s">
        <v>173</v>
      </c>
      <c r="BZ5762" s="337" t="s">
        <v>86</v>
      </c>
      <c r="CA5762" s="337" t="s">
        <v>87</v>
      </c>
      <c r="CB5762" s="337" t="s">
        <v>233</v>
      </c>
      <c r="CC5762" s="337" t="s">
        <v>234</v>
      </c>
      <c r="CD5762" s="338">
        <v>1</v>
      </c>
      <c r="CE5762" s="335">
        <v>45231</v>
      </c>
      <c r="CF5762" s="337"/>
      <c r="CG5762" s="337" t="s">
        <v>181</v>
      </c>
      <c r="CH5762" s="337"/>
      <c r="CI5762" s="337" t="s">
        <v>181</v>
      </c>
      <c r="CJ5762" s="337" t="s">
        <v>2121</v>
      </c>
      <c r="CK5762" s="337"/>
      <c r="CL5762" s="337"/>
      <c r="CM5762" s="337" t="s">
        <v>73</v>
      </c>
      <c r="CN5762" s="337">
        <v>3</v>
      </c>
    </row>
    <row r="5763" spans="4:92">
      <c r="D5763" s="273" t="s">
        <v>64</v>
      </c>
      <c r="E5763" s="273" t="s">
        <v>404</v>
      </c>
      <c r="F5763" s="273" t="s">
        <v>456</v>
      </c>
      <c r="G5763" s="273" t="s">
        <v>933</v>
      </c>
      <c r="H5763" s="274">
        <v>45139</v>
      </c>
      <c r="I5763" s="273">
        <v>13610</v>
      </c>
      <c r="J5763" s="273">
        <v>874</v>
      </c>
      <c r="W5763" s="273">
        <v>224329</v>
      </c>
      <c r="X5763" s="273" t="s">
        <v>64</v>
      </c>
      <c r="Y5763" s="273" t="s">
        <v>63</v>
      </c>
      <c r="Z5763" s="273" t="s">
        <v>120</v>
      </c>
      <c r="AA5763" s="273" t="s">
        <v>120</v>
      </c>
      <c r="AB5763" s="274">
        <v>45078</v>
      </c>
      <c r="AC5763" s="273">
        <v>12413</v>
      </c>
      <c r="AD5763" s="273">
        <v>6</v>
      </c>
      <c r="AE5763" s="273">
        <v>7.9180000000000001</v>
      </c>
      <c r="AF5763" s="273" t="s">
        <v>90</v>
      </c>
      <c r="AG5763" s="273" t="s">
        <v>2031</v>
      </c>
      <c r="AH5763" s="273" t="s">
        <v>2031</v>
      </c>
      <c r="AI5763" s="273" t="s">
        <v>123</v>
      </c>
      <c r="AJ5763" s="273" t="s">
        <v>200</v>
      </c>
      <c r="AK5763" s="273">
        <v>193898</v>
      </c>
      <c r="BV5763" s="279" t="s">
        <v>64</v>
      </c>
      <c r="BW5763" s="280" t="s">
        <v>75</v>
      </c>
      <c r="BX5763" s="280" t="s">
        <v>173</v>
      </c>
      <c r="BY5763" s="280" t="s">
        <v>173</v>
      </c>
      <c r="BZ5763" s="280" t="s">
        <v>86</v>
      </c>
      <c r="CA5763" s="280" t="s">
        <v>87</v>
      </c>
      <c r="CB5763" s="280" t="s">
        <v>233</v>
      </c>
      <c r="CC5763" s="280" t="s">
        <v>234</v>
      </c>
      <c r="CD5763" s="281">
        <v>1</v>
      </c>
      <c r="CE5763" s="277">
        <v>45231</v>
      </c>
      <c r="CF5763" s="280"/>
      <c r="CG5763" s="280" t="s">
        <v>181</v>
      </c>
      <c r="CH5763" s="280"/>
      <c r="CI5763" s="280" t="s">
        <v>181</v>
      </c>
      <c r="CJ5763" s="280" t="s">
        <v>2121</v>
      </c>
      <c r="CK5763" s="280"/>
      <c r="CL5763" s="280"/>
      <c r="CM5763" s="280" t="s">
        <v>73</v>
      </c>
      <c r="CN5763" s="280">
        <v>3</v>
      </c>
    </row>
    <row r="5764" spans="4:92">
      <c r="D5764" s="273" t="s">
        <v>64</v>
      </c>
      <c r="E5764" s="273" t="s">
        <v>404</v>
      </c>
      <c r="F5764" s="273" t="s">
        <v>456</v>
      </c>
      <c r="G5764" s="273" t="s">
        <v>933</v>
      </c>
      <c r="H5764" s="274">
        <v>45139</v>
      </c>
      <c r="I5764" s="273">
        <v>13610</v>
      </c>
      <c r="J5764" s="273">
        <v>874</v>
      </c>
      <c r="K5764" s="273">
        <v>0</v>
      </c>
      <c r="L5764" s="273" t="s">
        <v>66</v>
      </c>
      <c r="N5764" s="273" t="s">
        <v>107</v>
      </c>
      <c r="W5764" s="273">
        <v>224354</v>
      </c>
      <c r="X5764" s="273" t="s">
        <v>64</v>
      </c>
      <c r="Y5764" s="273" t="s">
        <v>63</v>
      </c>
      <c r="Z5764" s="273" t="s">
        <v>120</v>
      </c>
      <c r="AA5764" s="273" t="s">
        <v>120</v>
      </c>
      <c r="AB5764" s="274">
        <v>45108</v>
      </c>
      <c r="AC5764" s="273">
        <v>12681</v>
      </c>
      <c r="AD5764" s="273">
        <v>6</v>
      </c>
      <c r="AK5764" s="273">
        <v>199847</v>
      </c>
      <c r="BV5764" s="336" t="s">
        <v>64</v>
      </c>
      <c r="BW5764" s="337" t="s">
        <v>75</v>
      </c>
      <c r="BX5764" s="337" t="s">
        <v>173</v>
      </c>
      <c r="BY5764" s="337" t="s">
        <v>173</v>
      </c>
      <c r="BZ5764" s="337" t="s">
        <v>86</v>
      </c>
      <c r="CA5764" s="337" t="s">
        <v>87</v>
      </c>
      <c r="CB5764" s="337" t="s">
        <v>233</v>
      </c>
      <c r="CC5764" s="337" t="s">
        <v>234</v>
      </c>
      <c r="CD5764" s="338">
        <v>1</v>
      </c>
      <c r="CE5764" s="335">
        <v>45231</v>
      </c>
      <c r="CF5764" s="337"/>
      <c r="CG5764" s="337" t="s">
        <v>181</v>
      </c>
      <c r="CH5764" s="337"/>
      <c r="CI5764" s="337" t="s">
        <v>181</v>
      </c>
      <c r="CJ5764" s="337" t="s">
        <v>2121</v>
      </c>
      <c r="CK5764" s="337"/>
      <c r="CL5764" s="337"/>
      <c r="CM5764" s="337" t="s">
        <v>73</v>
      </c>
      <c r="CN5764" s="337">
        <v>3</v>
      </c>
    </row>
    <row r="5765" spans="4:92">
      <c r="D5765" s="273" t="s">
        <v>64</v>
      </c>
      <c r="E5765" s="273" t="s">
        <v>404</v>
      </c>
      <c r="F5765" s="273" t="s">
        <v>456</v>
      </c>
      <c r="G5765" s="273" t="s">
        <v>933</v>
      </c>
      <c r="H5765" s="274">
        <v>45139</v>
      </c>
      <c r="I5765" s="273">
        <v>13610</v>
      </c>
      <c r="J5765" s="273">
        <v>874</v>
      </c>
      <c r="K5765" s="273">
        <v>12360</v>
      </c>
      <c r="L5765" s="273" t="s">
        <v>66</v>
      </c>
      <c r="M5765" s="273">
        <v>2554.4545598</v>
      </c>
      <c r="N5765" s="273" t="s">
        <v>115</v>
      </c>
      <c r="W5765" s="273">
        <v>224353</v>
      </c>
      <c r="X5765" s="273" t="s">
        <v>64</v>
      </c>
      <c r="Y5765" s="273" t="s">
        <v>63</v>
      </c>
      <c r="Z5765" s="273" t="s">
        <v>120</v>
      </c>
      <c r="AA5765" s="273" t="s">
        <v>120</v>
      </c>
      <c r="AB5765" s="274">
        <v>45108</v>
      </c>
      <c r="AC5765" s="273">
        <v>12682</v>
      </c>
      <c r="AD5765" s="273">
        <v>6</v>
      </c>
      <c r="AE5765" s="273">
        <v>9.6059999999999999</v>
      </c>
      <c r="AF5765" s="273" t="s">
        <v>90</v>
      </c>
      <c r="AG5765" s="273" t="s">
        <v>882</v>
      </c>
      <c r="AH5765" s="273" t="s">
        <v>1184</v>
      </c>
      <c r="AI5765" s="273" t="s">
        <v>123</v>
      </c>
      <c r="AJ5765" s="273" t="s">
        <v>1185</v>
      </c>
      <c r="AK5765" s="273">
        <v>207367</v>
      </c>
      <c r="BV5765" s="279" t="s">
        <v>64</v>
      </c>
      <c r="BW5765" s="280" t="s">
        <v>75</v>
      </c>
      <c r="BX5765" s="280" t="s">
        <v>173</v>
      </c>
      <c r="BY5765" s="280" t="s">
        <v>173</v>
      </c>
      <c r="BZ5765" s="280" t="s">
        <v>86</v>
      </c>
      <c r="CA5765" s="280" t="s">
        <v>87</v>
      </c>
      <c r="CB5765" s="280" t="s">
        <v>217</v>
      </c>
      <c r="CC5765" s="280" t="s">
        <v>218</v>
      </c>
      <c r="CD5765" s="281">
        <v>2</v>
      </c>
      <c r="CE5765" s="277">
        <v>45231</v>
      </c>
      <c r="CF5765" s="280"/>
      <c r="CG5765" s="280" t="s">
        <v>181</v>
      </c>
      <c r="CH5765" s="280"/>
      <c r="CI5765" s="280" t="s">
        <v>181</v>
      </c>
      <c r="CJ5765" s="280" t="s">
        <v>342</v>
      </c>
      <c r="CK5765" s="280"/>
      <c r="CL5765" s="280"/>
      <c r="CM5765" s="280" t="s">
        <v>73</v>
      </c>
      <c r="CN5765" s="280">
        <v>3</v>
      </c>
    </row>
    <row r="5766" spans="4:92">
      <c r="D5766" s="273" t="s">
        <v>64</v>
      </c>
      <c r="E5766" s="273" t="s">
        <v>404</v>
      </c>
      <c r="F5766" s="273" t="s">
        <v>456</v>
      </c>
      <c r="G5766" s="273" t="s">
        <v>933</v>
      </c>
      <c r="H5766" s="274">
        <v>45170</v>
      </c>
      <c r="I5766" s="273">
        <v>13937</v>
      </c>
      <c r="J5766" s="273">
        <v>874</v>
      </c>
      <c r="W5766" s="273">
        <v>237280</v>
      </c>
      <c r="X5766" s="273" t="s">
        <v>64</v>
      </c>
      <c r="Y5766" s="273" t="s">
        <v>63</v>
      </c>
      <c r="Z5766" s="273" t="s">
        <v>120</v>
      </c>
      <c r="AA5766" s="273" t="s">
        <v>120</v>
      </c>
      <c r="AB5766" s="274">
        <v>45108</v>
      </c>
      <c r="AC5766" s="273">
        <v>12682</v>
      </c>
      <c r="AD5766" s="273">
        <v>6</v>
      </c>
      <c r="AE5766" s="273">
        <v>4.0599999999999996</v>
      </c>
      <c r="AF5766" s="273" t="s">
        <v>90</v>
      </c>
      <c r="AG5766" s="273" t="s">
        <v>1190</v>
      </c>
      <c r="AH5766" s="273" t="s">
        <v>1096</v>
      </c>
      <c r="AI5766" s="273" t="s">
        <v>123</v>
      </c>
      <c r="AJ5766" s="273" t="s">
        <v>200</v>
      </c>
      <c r="AK5766" s="273">
        <v>207445</v>
      </c>
      <c r="BV5766" s="336" t="s">
        <v>64</v>
      </c>
      <c r="BW5766" s="337" t="s">
        <v>75</v>
      </c>
      <c r="BX5766" s="337" t="s">
        <v>173</v>
      </c>
      <c r="BY5766" s="337" t="s">
        <v>173</v>
      </c>
      <c r="BZ5766" s="337" t="s">
        <v>86</v>
      </c>
      <c r="CA5766" s="337" t="s">
        <v>87</v>
      </c>
      <c r="CB5766" s="337" t="s">
        <v>217</v>
      </c>
      <c r="CC5766" s="337" t="s">
        <v>218</v>
      </c>
      <c r="CD5766" s="338">
        <v>2</v>
      </c>
      <c r="CE5766" s="335">
        <v>45231</v>
      </c>
      <c r="CF5766" s="337"/>
      <c r="CG5766" s="337" t="s">
        <v>181</v>
      </c>
      <c r="CH5766" s="337"/>
      <c r="CI5766" s="337" t="s">
        <v>181</v>
      </c>
      <c r="CJ5766" s="337" t="s">
        <v>335</v>
      </c>
      <c r="CK5766" s="337"/>
      <c r="CL5766" s="337"/>
      <c r="CM5766" s="337" t="s">
        <v>73</v>
      </c>
      <c r="CN5766" s="337">
        <v>3</v>
      </c>
    </row>
    <row r="5767" spans="4:92">
      <c r="D5767" s="273" t="s">
        <v>64</v>
      </c>
      <c r="E5767" s="273" t="s">
        <v>404</v>
      </c>
      <c r="F5767" s="273" t="s">
        <v>456</v>
      </c>
      <c r="G5767" s="273" t="s">
        <v>933</v>
      </c>
      <c r="H5767" s="274">
        <v>45170</v>
      </c>
      <c r="I5767" s="273">
        <v>13937</v>
      </c>
      <c r="J5767" s="273">
        <v>874</v>
      </c>
      <c r="K5767" s="273">
        <v>0</v>
      </c>
      <c r="L5767" s="273" t="s">
        <v>66</v>
      </c>
      <c r="N5767" s="273" t="s">
        <v>107</v>
      </c>
      <c r="W5767" s="273">
        <v>237305</v>
      </c>
      <c r="X5767" s="273" t="s">
        <v>64</v>
      </c>
      <c r="Y5767" s="273" t="s">
        <v>63</v>
      </c>
      <c r="Z5767" s="273" t="s">
        <v>120</v>
      </c>
      <c r="AA5767" s="273" t="s">
        <v>120</v>
      </c>
      <c r="AB5767" s="274">
        <v>45108</v>
      </c>
      <c r="AC5767" s="273">
        <v>12682</v>
      </c>
      <c r="AD5767" s="273">
        <v>6</v>
      </c>
      <c r="AE5767" s="273">
        <v>26.95</v>
      </c>
      <c r="AF5767" s="273" t="s">
        <v>90</v>
      </c>
      <c r="AG5767" s="273" t="s">
        <v>887</v>
      </c>
      <c r="AH5767" s="273" t="s">
        <v>1194</v>
      </c>
      <c r="AI5767" s="273" t="s">
        <v>123</v>
      </c>
      <c r="AJ5767" s="273" t="s">
        <v>200</v>
      </c>
      <c r="AK5767" s="273">
        <v>207380</v>
      </c>
      <c r="BV5767" s="279" t="s">
        <v>64</v>
      </c>
      <c r="BW5767" s="280" t="s">
        <v>75</v>
      </c>
      <c r="BX5767" s="280" t="s">
        <v>173</v>
      </c>
      <c r="BY5767" s="280" t="s">
        <v>173</v>
      </c>
      <c r="BZ5767" s="280" t="s">
        <v>86</v>
      </c>
      <c r="CA5767" s="280" t="s">
        <v>87</v>
      </c>
      <c r="CB5767" s="280" t="s">
        <v>217</v>
      </c>
      <c r="CC5767" s="280" t="s">
        <v>218</v>
      </c>
      <c r="CD5767" s="281">
        <v>2</v>
      </c>
      <c r="CE5767" s="277">
        <v>45231</v>
      </c>
      <c r="CF5767" s="280"/>
      <c r="CG5767" s="280" t="s">
        <v>181</v>
      </c>
      <c r="CH5767" s="280"/>
      <c r="CI5767" s="280" t="s">
        <v>181</v>
      </c>
      <c r="CJ5767" s="280" t="s">
        <v>329</v>
      </c>
      <c r="CK5767" s="280"/>
      <c r="CL5767" s="280"/>
      <c r="CM5767" s="280" t="s">
        <v>73</v>
      </c>
      <c r="CN5767" s="280">
        <v>3</v>
      </c>
    </row>
    <row r="5768" spans="4:92">
      <c r="D5768" s="273" t="s">
        <v>64</v>
      </c>
      <c r="E5768" s="273" t="s">
        <v>404</v>
      </c>
      <c r="F5768" s="273" t="s">
        <v>456</v>
      </c>
      <c r="G5768" s="273" t="s">
        <v>933</v>
      </c>
      <c r="H5768" s="274">
        <v>45170</v>
      </c>
      <c r="I5768" s="273">
        <v>13937</v>
      </c>
      <c r="J5768" s="273">
        <v>874</v>
      </c>
      <c r="K5768" s="273">
        <v>17590</v>
      </c>
      <c r="L5768" s="273" t="s">
        <v>66</v>
      </c>
      <c r="M5768" s="273">
        <v>3635.3515341000002</v>
      </c>
      <c r="N5768" s="273" t="s">
        <v>115</v>
      </c>
      <c r="W5768" s="273">
        <v>237304</v>
      </c>
      <c r="X5768" s="273" t="s">
        <v>64</v>
      </c>
      <c r="Y5768" s="273" t="s">
        <v>63</v>
      </c>
      <c r="Z5768" s="273" t="s">
        <v>120</v>
      </c>
      <c r="AA5768" s="273" t="s">
        <v>120</v>
      </c>
      <c r="AB5768" s="274">
        <v>45108</v>
      </c>
      <c r="AC5768" s="273">
        <v>12682</v>
      </c>
      <c r="AD5768" s="273">
        <v>6</v>
      </c>
      <c r="AE5768" s="273">
        <v>11.715999999999999</v>
      </c>
      <c r="AF5768" s="273" t="s">
        <v>90</v>
      </c>
      <c r="AG5768" s="273" t="s">
        <v>884</v>
      </c>
      <c r="AH5768" s="273" t="s">
        <v>1195</v>
      </c>
      <c r="AI5768" s="273" t="s">
        <v>123</v>
      </c>
      <c r="AJ5768" s="273" t="s">
        <v>200</v>
      </c>
      <c r="AK5768" s="273">
        <v>207386</v>
      </c>
      <c r="BV5768" s="336" t="s">
        <v>64</v>
      </c>
      <c r="BW5768" s="337" t="s">
        <v>75</v>
      </c>
      <c r="BX5768" s="337" t="s">
        <v>173</v>
      </c>
      <c r="BY5768" s="337" t="s">
        <v>173</v>
      </c>
      <c r="BZ5768" s="337" t="s">
        <v>138</v>
      </c>
      <c r="CA5768" s="337" t="s">
        <v>139</v>
      </c>
      <c r="CB5768" s="337" t="s">
        <v>190</v>
      </c>
      <c r="CC5768" s="337" t="s">
        <v>191</v>
      </c>
      <c r="CD5768" s="338">
        <v>8</v>
      </c>
      <c r="CE5768" s="335">
        <v>45231</v>
      </c>
      <c r="CF5768" s="337">
        <v>0</v>
      </c>
      <c r="CG5768" s="337" t="s">
        <v>90</v>
      </c>
      <c r="CH5768" s="337">
        <v>0</v>
      </c>
      <c r="CI5768" s="337" t="s">
        <v>80</v>
      </c>
      <c r="CJ5768" s="337"/>
      <c r="CK5768" s="337"/>
      <c r="CL5768" s="337"/>
      <c r="CM5768" s="337" t="s">
        <v>73</v>
      </c>
      <c r="CN5768" s="337">
        <v>3</v>
      </c>
    </row>
    <row r="5769" spans="4:92">
      <c r="D5769" s="273" t="s">
        <v>64</v>
      </c>
      <c r="E5769" s="273" t="s">
        <v>404</v>
      </c>
      <c r="F5769" s="273" t="s">
        <v>456</v>
      </c>
      <c r="G5769" s="273" t="s">
        <v>933</v>
      </c>
      <c r="H5769" s="274">
        <v>45200</v>
      </c>
      <c r="I5769" s="273">
        <v>14272</v>
      </c>
      <c r="J5769" s="273">
        <v>874</v>
      </c>
      <c r="W5769" s="273">
        <v>255297</v>
      </c>
      <c r="X5769" s="273" t="s">
        <v>64</v>
      </c>
      <c r="Y5769" s="273" t="s">
        <v>63</v>
      </c>
      <c r="Z5769" s="273" t="s">
        <v>120</v>
      </c>
      <c r="AA5769" s="273" t="s">
        <v>120</v>
      </c>
      <c r="AB5769" s="274">
        <v>45108</v>
      </c>
      <c r="AC5769" s="273">
        <v>12682</v>
      </c>
      <c r="AD5769" s="273">
        <v>6</v>
      </c>
      <c r="AE5769" s="273">
        <v>5.516</v>
      </c>
      <c r="AF5769" s="273" t="s">
        <v>90</v>
      </c>
      <c r="AG5769" s="273" t="s">
        <v>795</v>
      </c>
      <c r="AH5769" s="273" t="s">
        <v>1197</v>
      </c>
      <c r="AI5769" s="273" t="s">
        <v>123</v>
      </c>
      <c r="AJ5769" s="273" t="s">
        <v>200</v>
      </c>
      <c r="AK5769" s="273">
        <v>207392</v>
      </c>
      <c r="BV5769" s="279" t="s">
        <v>64</v>
      </c>
      <c r="BW5769" s="280" t="s">
        <v>75</v>
      </c>
      <c r="BX5769" s="280" t="s">
        <v>173</v>
      </c>
      <c r="BY5769" s="280" t="s">
        <v>173</v>
      </c>
      <c r="BZ5769" s="280" t="s">
        <v>167</v>
      </c>
      <c r="CA5769" s="280" t="s">
        <v>168</v>
      </c>
      <c r="CB5769" s="280" t="s">
        <v>319</v>
      </c>
      <c r="CC5769" s="280" t="s">
        <v>320</v>
      </c>
      <c r="CD5769" s="281">
        <v>15</v>
      </c>
      <c r="CE5769" s="277">
        <v>45231</v>
      </c>
      <c r="CF5769" s="280">
        <v>868</v>
      </c>
      <c r="CG5769" s="280" t="s">
        <v>90</v>
      </c>
      <c r="CH5769" s="280">
        <v>868</v>
      </c>
      <c r="CI5769" s="280" t="s">
        <v>80</v>
      </c>
      <c r="CJ5769" s="280"/>
      <c r="CK5769" s="280"/>
      <c r="CL5769" s="280" t="s">
        <v>2149</v>
      </c>
      <c r="CM5769" s="280" t="s">
        <v>73</v>
      </c>
      <c r="CN5769" s="280">
        <v>3</v>
      </c>
    </row>
    <row r="5770" spans="4:92">
      <c r="D5770" s="273" t="s">
        <v>64</v>
      </c>
      <c r="E5770" s="273" t="s">
        <v>404</v>
      </c>
      <c r="F5770" s="273" t="s">
        <v>456</v>
      </c>
      <c r="G5770" s="273" t="s">
        <v>933</v>
      </c>
      <c r="H5770" s="274">
        <v>45200</v>
      </c>
      <c r="I5770" s="273">
        <v>14272</v>
      </c>
      <c r="J5770" s="273">
        <v>874</v>
      </c>
      <c r="K5770" s="273">
        <v>0</v>
      </c>
      <c r="L5770" s="273" t="s">
        <v>66</v>
      </c>
      <c r="N5770" s="273" t="s">
        <v>107</v>
      </c>
      <c r="W5770" s="273">
        <v>255322</v>
      </c>
      <c r="X5770" s="273" t="s">
        <v>64</v>
      </c>
      <c r="Y5770" s="273" t="s">
        <v>63</v>
      </c>
      <c r="Z5770" s="273" t="s">
        <v>120</v>
      </c>
      <c r="AA5770" s="273" t="s">
        <v>120</v>
      </c>
      <c r="AB5770" s="274">
        <v>45108</v>
      </c>
      <c r="AC5770" s="273">
        <v>12682</v>
      </c>
      <c r="AD5770" s="273">
        <v>6</v>
      </c>
      <c r="AE5770" s="273">
        <v>2.605</v>
      </c>
      <c r="AF5770" s="273" t="s">
        <v>90</v>
      </c>
      <c r="AG5770" s="273" t="s">
        <v>1198</v>
      </c>
      <c r="AH5770" s="273" t="s">
        <v>1199</v>
      </c>
      <c r="AI5770" s="273" t="s">
        <v>123</v>
      </c>
      <c r="AJ5770" s="273" t="s">
        <v>200</v>
      </c>
      <c r="AK5770" s="273">
        <v>207398</v>
      </c>
      <c r="BV5770" s="336" t="s">
        <v>64</v>
      </c>
      <c r="BW5770" s="337" t="s">
        <v>75</v>
      </c>
      <c r="BX5770" s="337" t="s">
        <v>173</v>
      </c>
      <c r="BY5770" s="337" t="s">
        <v>173</v>
      </c>
      <c r="BZ5770" s="337" t="s">
        <v>86</v>
      </c>
      <c r="CA5770" s="337" t="s">
        <v>87</v>
      </c>
      <c r="CB5770" s="337" t="s">
        <v>179</v>
      </c>
      <c r="CC5770" s="337" t="s">
        <v>180</v>
      </c>
      <c r="CD5770" s="338">
        <v>1</v>
      </c>
      <c r="CE5770" s="335">
        <v>45231</v>
      </c>
      <c r="CF5770" s="337"/>
      <c r="CG5770" s="337" t="s">
        <v>181</v>
      </c>
      <c r="CH5770" s="337"/>
      <c r="CI5770" s="337" t="s">
        <v>181</v>
      </c>
      <c r="CJ5770" s="337" t="s">
        <v>1595</v>
      </c>
      <c r="CK5770" s="337"/>
      <c r="CL5770" s="337"/>
      <c r="CM5770" s="337" t="s">
        <v>73</v>
      </c>
      <c r="CN5770" s="337">
        <v>3</v>
      </c>
    </row>
    <row r="5771" spans="4:92">
      <c r="D5771" s="273" t="s">
        <v>64</v>
      </c>
      <c r="E5771" s="273" t="s">
        <v>404</v>
      </c>
      <c r="F5771" s="273" t="s">
        <v>456</v>
      </c>
      <c r="G5771" s="273" t="s">
        <v>933</v>
      </c>
      <c r="H5771" s="274">
        <v>45200</v>
      </c>
      <c r="I5771" s="273">
        <v>14272</v>
      </c>
      <c r="J5771" s="273">
        <v>874</v>
      </c>
      <c r="K5771" s="273">
        <v>17590</v>
      </c>
      <c r="L5771" s="273" t="s">
        <v>66</v>
      </c>
      <c r="M5771" s="273">
        <v>3635.3515341000002</v>
      </c>
      <c r="N5771" s="273" t="s">
        <v>115</v>
      </c>
      <c r="W5771" s="273">
        <v>255321</v>
      </c>
      <c r="X5771" s="273" t="s">
        <v>64</v>
      </c>
      <c r="Y5771" s="273" t="s">
        <v>63</v>
      </c>
      <c r="Z5771" s="273" t="s">
        <v>120</v>
      </c>
      <c r="AA5771" s="273" t="s">
        <v>120</v>
      </c>
      <c r="AB5771" s="274">
        <v>45108</v>
      </c>
      <c r="AC5771" s="273">
        <v>12682</v>
      </c>
      <c r="AD5771" s="273">
        <v>6</v>
      </c>
      <c r="AE5771" s="273">
        <v>1.2999999999999999E-2</v>
      </c>
      <c r="AF5771" s="273" t="s">
        <v>90</v>
      </c>
      <c r="AG5771" s="273" t="s">
        <v>983</v>
      </c>
      <c r="AH5771" s="273" t="s">
        <v>1200</v>
      </c>
      <c r="AI5771" s="273" t="s">
        <v>123</v>
      </c>
      <c r="AJ5771" s="273" t="s">
        <v>200</v>
      </c>
      <c r="AK5771" s="273">
        <v>207404</v>
      </c>
      <c r="BV5771" s="279" t="s">
        <v>64</v>
      </c>
      <c r="BW5771" s="280" t="s">
        <v>75</v>
      </c>
      <c r="BX5771" s="280" t="s">
        <v>173</v>
      </c>
      <c r="BY5771" s="280" t="s">
        <v>173</v>
      </c>
      <c r="BZ5771" s="280" t="s">
        <v>86</v>
      </c>
      <c r="CA5771" s="280" t="s">
        <v>87</v>
      </c>
      <c r="CB5771" s="280" t="s">
        <v>179</v>
      </c>
      <c r="CC5771" s="280" t="s">
        <v>180</v>
      </c>
      <c r="CD5771" s="281">
        <v>1</v>
      </c>
      <c r="CE5771" s="277">
        <v>45231</v>
      </c>
      <c r="CF5771" s="280"/>
      <c r="CG5771" s="280" t="s">
        <v>181</v>
      </c>
      <c r="CH5771" s="280"/>
      <c r="CI5771" s="280" t="s">
        <v>181</v>
      </c>
      <c r="CJ5771" s="280" t="s">
        <v>1595</v>
      </c>
      <c r="CK5771" s="280"/>
      <c r="CL5771" s="280"/>
      <c r="CM5771" s="280" t="s">
        <v>73</v>
      </c>
      <c r="CN5771" s="280">
        <v>3</v>
      </c>
    </row>
    <row r="5772" spans="4:92">
      <c r="D5772" s="273" t="s">
        <v>64</v>
      </c>
      <c r="E5772" s="273" t="s">
        <v>404</v>
      </c>
      <c r="F5772" s="273" t="s">
        <v>456</v>
      </c>
      <c r="G5772" s="273" t="s">
        <v>933</v>
      </c>
      <c r="H5772" s="274">
        <v>45231</v>
      </c>
      <c r="I5772" s="273">
        <v>14639</v>
      </c>
      <c r="J5772" s="273">
        <v>874</v>
      </c>
      <c r="W5772" s="273">
        <v>274155</v>
      </c>
      <c r="X5772" s="273" t="s">
        <v>64</v>
      </c>
      <c r="Y5772" s="273" t="s">
        <v>63</v>
      </c>
      <c r="Z5772" s="273" t="s">
        <v>65</v>
      </c>
      <c r="AA5772" s="273" t="s">
        <v>65</v>
      </c>
      <c r="AB5772" s="274">
        <v>44927</v>
      </c>
      <c r="AC5772" s="273">
        <v>11942</v>
      </c>
      <c r="AD5772" s="273">
        <v>5</v>
      </c>
      <c r="AE5772" s="273">
        <v>2</v>
      </c>
      <c r="AF5772" s="273" t="s">
        <v>90</v>
      </c>
      <c r="AG5772" s="273" t="s">
        <v>1110</v>
      </c>
      <c r="AH5772" s="273" t="s">
        <v>1111</v>
      </c>
      <c r="AI5772" s="273" t="s">
        <v>199</v>
      </c>
      <c r="AJ5772" s="273" t="s">
        <v>200</v>
      </c>
      <c r="AK5772" s="273">
        <v>171182</v>
      </c>
      <c r="BV5772" s="336" t="s">
        <v>64</v>
      </c>
      <c r="BW5772" s="337" t="s">
        <v>75</v>
      </c>
      <c r="BX5772" s="337" t="s">
        <v>173</v>
      </c>
      <c r="BY5772" s="337" t="s">
        <v>173</v>
      </c>
      <c r="BZ5772" s="337" t="s">
        <v>86</v>
      </c>
      <c r="CA5772" s="337" t="s">
        <v>87</v>
      </c>
      <c r="CB5772" s="337" t="s">
        <v>179</v>
      </c>
      <c r="CC5772" s="337" t="s">
        <v>180</v>
      </c>
      <c r="CD5772" s="338">
        <v>1</v>
      </c>
      <c r="CE5772" s="335">
        <v>45231</v>
      </c>
      <c r="CF5772" s="337"/>
      <c r="CG5772" s="337" t="s">
        <v>181</v>
      </c>
      <c r="CH5772" s="337"/>
      <c r="CI5772" s="337" t="s">
        <v>181</v>
      </c>
      <c r="CJ5772" s="337" t="s">
        <v>1595</v>
      </c>
      <c r="CK5772" s="337"/>
      <c r="CL5772" s="337"/>
      <c r="CM5772" s="337" t="s">
        <v>73</v>
      </c>
      <c r="CN5772" s="337">
        <v>3</v>
      </c>
    </row>
    <row r="5773" spans="4:92">
      <c r="D5773" s="273" t="s">
        <v>64</v>
      </c>
      <c r="E5773" s="273" t="s">
        <v>404</v>
      </c>
      <c r="F5773" s="273" t="s">
        <v>456</v>
      </c>
      <c r="G5773" s="273" t="s">
        <v>933</v>
      </c>
      <c r="H5773" s="274">
        <v>45231</v>
      </c>
      <c r="I5773" s="273">
        <v>14639</v>
      </c>
      <c r="J5773" s="273">
        <v>874</v>
      </c>
      <c r="K5773" s="273">
        <v>0</v>
      </c>
      <c r="L5773" s="273" t="s">
        <v>66</v>
      </c>
      <c r="N5773" s="273" t="s">
        <v>107</v>
      </c>
      <c r="W5773" s="273">
        <v>274180</v>
      </c>
      <c r="X5773" s="273" t="s">
        <v>64</v>
      </c>
      <c r="Y5773" s="273" t="s">
        <v>63</v>
      </c>
      <c r="Z5773" s="273" t="s">
        <v>65</v>
      </c>
      <c r="AA5773" s="273" t="s">
        <v>65</v>
      </c>
      <c r="AB5773" s="274">
        <v>44927</v>
      </c>
      <c r="AC5773" s="273">
        <v>14696</v>
      </c>
      <c r="AD5773" s="273">
        <v>5</v>
      </c>
      <c r="AK5773" s="273">
        <v>276622</v>
      </c>
      <c r="BV5773" s="279" t="s">
        <v>64</v>
      </c>
      <c r="BW5773" s="280" t="s">
        <v>75</v>
      </c>
      <c r="BX5773" s="280" t="s">
        <v>173</v>
      </c>
      <c r="BY5773" s="280" t="s">
        <v>173</v>
      </c>
      <c r="BZ5773" s="280" t="s">
        <v>204</v>
      </c>
      <c r="CA5773" s="280" t="s">
        <v>205</v>
      </c>
      <c r="CB5773" s="280" t="s">
        <v>206</v>
      </c>
      <c r="CC5773" s="280" t="s">
        <v>207</v>
      </c>
      <c r="CD5773" s="281">
        <v>0</v>
      </c>
      <c r="CE5773" s="277">
        <v>45231</v>
      </c>
      <c r="CF5773" s="280"/>
      <c r="CG5773" s="280" t="s">
        <v>181</v>
      </c>
      <c r="CH5773" s="280"/>
      <c r="CI5773" s="280" t="s">
        <v>208</v>
      </c>
      <c r="CJ5773" s="280" t="s">
        <v>209</v>
      </c>
      <c r="CK5773" s="280"/>
      <c r="CL5773" s="280"/>
      <c r="CM5773" s="280" t="s">
        <v>73</v>
      </c>
      <c r="CN5773" s="280">
        <v>3</v>
      </c>
    </row>
    <row r="5774" spans="4:92">
      <c r="D5774" s="273" t="s">
        <v>64</v>
      </c>
      <c r="E5774" s="273" t="s">
        <v>404</v>
      </c>
      <c r="F5774" s="273" t="s">
        <v>456</v>
      </c>
      <c r="G5774" s="273" t="s">
        <v>933</v>
      </c>
      <c r="H5774" s="274">
        <v>45231</v>
      </c>
      <c r="I5774" s="273">
        <v>14639</v>
      </c>
      <c r="J5774" s="273">
        <v>874</v>
      </c>
      <c r="K5774" s="273">
        <v>25640</v>
      </c>
      <c r="L5774" s="273" t="s">
        <v>66</v>
      </c>
      <c r="M5774" s="273">
        <v>5482.4448106999998</v>
      </c>
      <c r="N5774" s="273" t="s">
        <v>115</v>
      </c>
      <c r="W5774" s="273">
        <v>274179</v>
      </c>
      <c r="X5774" s="273" t="s">
        <v>64</v>
      </c>
      <c r="Y5774" s="273" t="s">
        <v>63</v>
      </c>
      <c r="Z5774" s="273" t="s">
        <v>65</v>
      </c>
      <c r="AA5774" s="273" t="s">
        <v>65</v>
      </c>
      <c r="AB5774" s="274">
        <v>44927</v>
      </c>
      <c r="AC5774" s="273">
        <v>14696</v>
      </c>
      <c r="AD5774" s="273">
        <v>5</v>
      </c>
      <c r="AK5774" s="273">
        <v>293287</v>
      </c>
      <c r="BV5774" s="336" t="s">
        <v>64</v>
      </c>
      <c r="BW5774" s="337" t="s">
        <v>75</v>
      </c>
      <c r="BX5774" s="337" t="s">
        <v>173</v>
      </c>
      <c r="BY5774" s="337" t="s">
        <v>173</v>
      </c>
      <c r="BZ5774" s="337" t="s">
        <v>204</v>
      </c>
      <c r="CA5774" s="337" t="s">
        <v>205</v>
      </c>
      <c r="CB5774" s="337" t="s">
        <v>206</v>
      </c>
      <c r="CC5774" s="337" t="s">
        <v>207</v>
      </c>
      <c r="CD5774" s="338">
        <v>0</v>
      </c>
      <c r="CE5774" s="335">
        <v>45231</v>
      </c>
      <c r="CF5774" s="337"/>
      <c r="CG5774" s="337" t="s">
        <v>181</v>
      </c>
      <c r="CH5774" s="337"/>
      <c r="CI5774" s="337" t="s">
        <v>208</v>
      </c>
      <c r="CJ5774" s="337" t="s">
        <v>209</v>
      </c>
      <c r="CK5774" s="337"/>
      <c r="CL5774" s="337"/>
      <c r="CM5774" s="337" t="s">
        <v>73</v>
      </c>
      <c r="CN5774" s="337">
        <v>3</v>
      </c>
    </row>
    <row r="5775" spans="4:92">
      <c r="D5775" s="273" t="s">
        <v>64</v>
      </c>
      <c r="E5775" s="273" t="s">
        <v>404</v>
      </c>
      <c r="F5775" s="273" t="s">
        <v>456</v>
      </c>
      <c r="G5775" s="273" t="s">
        <v>933</v>
      </c>
      <c r="H5775" s="274">
        <v>45261</v>
      </c>
      <c r="I5775" s="273">
        <v>17096</v>
      </c>
      <c r="J5775" s="273">
        <v>874</v>
      </c>
      <c r="W5775" s="273">
        <v>316038</v>
      </c>
      <c r="X5775" s="273" t="s">
        <v>64</v>
      </c>
      <c r="Y5775" s="273" t="s">
        <v>63</v>
      </c>
      <c r="Z5775" s="273" t="s">
        <v>65</v>
      </c>
      <c r="AA5775" s="273" t="s">
        <v>65</v>
      </c>
      <c r="AB5775" s="274">
        <v>44927</v>
      </c>
      <c r="AC5775" s="273">
        <v>15280</v>
      </c>
      <c r="AD5775" s="273">
        <v>5</v>
      </c>
      <c r="AK5775" s="273">
        <v>283042</v>
      </c>
      <c r="BV5775" s="279" t="s">
        <v>64</v>
      </c>
      <c r="BW5775" s="280" t="s">
        <v>75</v>
      </c>
      <c r="BX5775" s="280" t="s">
        <v>173</v>
      </c>
      <c r="BY5775" s="280" t="s">
        <v>173</v>
      </c>
      <c r="BZ5775" s="280" t="s">
        <v>204</v>
      </c>
      <c r="CA5775" s="280" t="s">
        <v>205</v>
      </c>
      <c r="CB5775" s="280" t="s">
        <v>206</v>
      </c>
      <c r="CC5775" s="280" t="s">
        <v>207</v>
      </c>
      <c r="CD5775" s="281">
        <v>0</v>
      </c>
      <c r="CE5775" s="277">
        <v>45231</v>
      </c>
      <c r="CF5775" s="280"/>
      <c r="CG5775" s="280" t="s">
        <v>181</v>
      </c>
      <c r="CH5775" s="280"/>
      <c r="CI5775" s="280" t="s">
        <v>208</v>
      </c>
      <c r="CJ5775" s="280" t="s">
        <v>209</v>
      </c>
      <c r="CK5775" s="280"/>
      <c r="CL5775" s="280"/>
      <c r="CM5775" s="280" t="s">
        <v>73</v>
      </c>
      <c r="CN5775" s="280">
        <v>3</v>
      </c>
    </row>
    <row r="5776" spans="4:92">
      <c r="D5776" s="273" t="s">
        <v>64</v>
      </c>
      <c r="E5776" s="273" t="s">
        <v>404</v>
      </c>
      <c r="F5776" s="273" t="s">
        <v>456</v>
      </c>
      <c r="G5776" s="273" t="s">
        <v>933</v>
      </c>
      <c r="H5776" s="274">
        <v>45261</v>
      </c>
      <c r="I5776" s="273">
        <v>17096</v>
      </c>
      <c r="J5776" s="273">
        <v>874</v>
      </c>
      <c r="K5776" s="273">
        <v>0</v>
      </c>
      <c r="L5776" s="273" t="s">
        <v>66</v>
      </c>
      <c r="N5776" s="273" t="s">
        <v>107</v>
      </c>
      <c r="W5776" s="273">
        <v>316063</v>
      </c>
      <c r="X5776" s="273" t="s">
        <v>64</v>
      </c>
      <c r="Y5776" s="273" t="s">
        <v>63</v>
      </c>
      <c r="Z5776" s="273" t="s">
        <v>65</v>
      </c>
      <c r="AA5776" s="273" t="s">
        <v>65</v>
      </c>
      <c r="AB5776" s="274">
        <v>44927</v>
      </c>
      <c r="AC5776" s="273">
        <v>15280</v>
      </c>
      <c r="AD5776" s="273">
        <v>5</v>
      </c>
      <c r="AK5776" s="273">
        <v>320588</v>
      </c>
      <c r="BV5776" s="336" t="s">
        <v>64</v>
      </c>
      <c r="BW5776" s="337" t="s">
        <v>75</v>
      </c>
      <c r="BX5776" s="337" t="s">
        <v>173</v>
      </c>
      <c r="BY5776" s="337" t="s">
        <v>173</v>
      </c>
      <c r="BZ5776" s="337" t="s">
        <v>167</v>
      </c>
      <c r="CA5776" s="337" t="s">
        <v>168</v>
      </c>
      <c r="CB5776" s="337" t="s">
        <v>313</v>
      </c>
      <c r="CC5776" s="337" t="s">
        <v>314</v>
      </c>
      <c r="CD5776" s="338">
        <v>14</v>
      </c>
      <c r="CE5776" s="335">
        <v>45231</v>
      </c>
      <c r="CF5776" s="337">
        <v>0</v>
      </c>
      <c r="CG5776" s="337" t="s">
        <v>90</v>
      </c>
      <c r="CH5776" s="337">
        <v>0</v>
      </c>
      <c r="CI5776" s="337" t="s">
        <v>80</v>
      </c>
      <c r="CJ5776" s="337"/>
      <c r="CK5776" s="337"/>
      <c r="CL5776" s="337"/>
      <c r="CM5776" s="337" t="s">
        <v>73</v>
      </c>
      <c r="CN5776" s="337">
        <v>3</v>
      </c>
    </row>
    <row r="5777" spans="4:92">
      <c r="D5777" s="273" t="s">
        <v>64</v>
      </c>
      <c r="E5777" s="273" t="s">
        <v>404</v>
      </c>
      <c r="F5777" s="273" t="s">
        <v>456</v>
      </c>
      <c r="G5777" s="273" t="s">
        <v>933</v>
      </c>
      <c r="H5777" s="274">
        <v>45261</v>
      </c>
      <c r="I5777" s="273">
        <v>17096</v>
      </c>
      <c r="J5777" s="273">
        <v>874</v>
      </c>
      <c r="K5777" s="273">
        <v>47810</v>
      </c>
      <c r="L5777" s="273" t="s">
        <v>66</v>
      </c>
      <c r="M5777" s="273">
        <v>8343.4047124999997</v>
      </c>
      <c r="N5777" s="273" t="s">
        <v>115</v>
      </c>
      <c r="W5777" s="273">
        <v>316062</v>
      </c>
      <c r="X5777" s="273" t="s">
        <v>64</v>
      </c>
      <c r="Y5777" s="273" t="s">
        <v>63</v>
      </c>
      <c r="Z5777" s="273" t="s">
        <v>65</v>
      </c>
      <c r="AA5777" s="273" t="s">
        <v>65</v>
      </c>
      <c r="AB5777" s="274">
        <v>44927</v>
      </c>
      <c r="AC5777" s="273">
        <v>15280</v>
      </c>
      <c r="AD5777" s="273">
        <v>5</v>
      </c>
      <c r="AK5777" s="273">
        <v>320592</v>
      </c>
      <c r="BV5777" s="279" t="s">
        <v>64</v>
      </c>
      <c r="BW5777" s="280" t="s">
        <v>75</v>
      </c>
      <c r="BX5777" s="280" t="s">
        <v>173</v>
      </c>
      <c r="BY5777" s="280" t="s">
        <v>173</v>
      </c>
      <c r="BZ5777" s="280" t="s">
        <v>167</v>
      </c>
      <c r="CA5777" s="280" t="s">
        <v>168</v>
      </c>
      <c r="CB5777" s="280" t="s">
        <v>353</v>
      </c>
      <c r="CC5777" s="280" t="s">
        <v>354</v>
      </c>
      <c r="CD5777" s="281">
        <v>13</v>
      </c>
      <c r="CE5777" s="277">
        <v>45231</v>
      </c>
      <c r="CF5777" s="280">
        <v>0</v>
      </c>
      <c r="CG5777" s="280" t="s">
        <v>90</v>
      </c>
      <c r="CH5777" s="280">
        <v>0</v>
      </c>
      <c r="CI5777" s="280" t="s">
        <v>80</v>
      </c>
      <c r="CJ5777" s="280"/>
      <c r="CK5777" s="280"/>
      <c r="CL5777" s="280"/>
      <c r="CM5777" s="280" t="s">
        <v>73</v>
      </c>
      <c r="CN5777" s="280">
        <v>3</v>
      </c>
    </row>
    <row r="5778" spans="4:92">
      <c r="D5778" s="273" t="s">
        <v>64</v>
      </c>
      <c r="E5778" s="273" t="s">
        <v>404</v>
      </c>
      <c r="F5778" s="273" t="s">
        <v>408</v>
      </c>
      <c r="G5778" s="273" t="s">
        <v>1081</v>
      </c>
      <c r="H5778" s="274">
        <v>44927</v>
      </c>
      <c r="I5778" s="273">
        <v>11280</v>
      </c>
      <c r="J5778" s="273">
        <v>866</v>
      </c>
      <c r="W5778" s="273">
        <v>141007</v>
      </c>
      <c r="X5778" s="273" t="s">
        <v>64</v>
      </c>
      <c r="Y5778" s="273" t="s">
        <v>63</v>
      </c>
      <c r="Z5778" s="273" t="s">
        <v>65</v>
      </c>
      <c r="AA5778" s="273" t="s">
        <v>65</v>
      </c>
      <c r="AB5778" s="274">
        <v>44927</v>
      </c>
      <c r="AC5778" s="273">
        <v>15280</v>
      </c>
      <c r="AD5778" s="273">
        <v>5</v>
      </c>
      <c r="AK5778" s="273">
        <v>320600</v>
      </c>
      <c r="BV5778" s="336" t="s">
        <v>64</v>
      </c>
      <c r="BW5778" s="337" t="s">
        <v>75</v>
      </c>
      <c r="BX5778" s="337" t="s">
        <v>173</v>
      </c>
      <c r="BY5778" s="337" t="s">
        <v>173</v>
      </c>
      <c r="BZ5778" s="337" t="s">
        <v>151</v>
      </c>
      <c r="CA5778" s="337" t="s">
        <v>152</v>
      </c>
      <c r="CB5778" s="337" t="s">
        <v>161</v>
      </c>
      <c r="CC5778" s="337" t="s">
        <v>162</v>
      </c>
      <c r="CD5778" s="338">
        <v>11</v>
      </c>
      <c r="CE5778" s="335">
        <v>45231</v>
      </c>
      <c r="CF5778" s="337">
        <v>4629</v>
      </c>
      <c r="CG5778" s="337" t="s">
        <v>90</v>
      </c>
      <c r="CH5778" s="337">
        <v>4629</v>
      </c>
      <c r="CI5778" s="337" t="s">
        <v>80</v>
      </c>
      <c r="CJ5778" s="337"/>
      <c r="CK5778" s="337"/>
      <c r="CL5778" s="337" t="s">
        <v>2160</v>
      </c>
      <c r="CM5778" s="337" t="s">
        <v>73</v>
      </c>
      <c r="CN5778" s="337">
        <v>3</v>
      </c>
    </row>
    <row r="5779" spans="4:92">
      <c r="D5779" s="273" t="s">
        <v>64</v>
      </c>
      <c r="E5779" s="273" t="s">
        <v>404</v>
      </c>
      <c r="F5779" s="273" t="s">
        <v>408</v>
      </c>
      <c r="G5779" s="273" t="s">
        <v>1081</v>
      </c>
      <c r="H5779" s="274">
        <v>44927</v>
      </c>
      <c r="I5779" s="273">
        <v>11280</v>
      </c>
      <c r="J5779" s="273">
        <v>866</v>
      </c>
      <c r="K5779" s="273">
        <v>2388</v>
      </c>
      <c r="L5779" s="273" t="s">
        <v>66</v>
      </c>
      <c r="M5779" s="273">
        <v>446.34363000000002</v>
      </c>
      <c r="N5779" s="273" t="s">
        <v>115</v>
      </c>
      <c r="W5779" s="273">
        <v>141031</v>
      </c>
      <c r="X5779" s="273" t="s">
        <v>64</v>
      </c>
      <c r="Y5779" s="273" t="s">
        <v>63</v>
      </c>
      <c r="Z5779" s="273" t="s">
        <v>65</v>
      </c>
      <c r="AA5779" s="273" t="s">
        <v>65</v>
      </c>
      <c r="AB5779" s="274">
        <v>44927</v>
      </c>
      <c r="AC5779" s="273">
        <v>15280</v>
      </c>
      <c r="AD5779" s="273">
        <v>5</v>
      </c>
      <c r="AK5779" s="273">
        <v>320604</v>
      </c>
      <c r="BV5779" s="279" t="s">
        <v>64</v>
      </c>
      <c r="BW5779" s="280" t="s">
        <v>75</v>
      </c>
      <c r="BX5779" s="280" t="s">
        <v>173</v>
      </c>
      <c r="BY5779" s="280" t="s">
        <v>173</v>
      </c>
      <c r="BZ5779" s="280" t="s">
        <v>167</v>
      </c>
      <c r="CA5779" s="280" t="s">
        <v>168</v>
      </c>
      <c r="CB5779" s="280" t="s">
        <v>169</v>
      </c>
      <c r="CC5779" s="280" t="s">
        <v>170</v>
      </c>
      <c r="CD5779" s="281">
        <v>12</v>
      </c>
      <c r="CE5779" s="277">
        <v>45231</v>
      </c>
      <c r="CF5779" s="280">
        <v>0</v>
      </c>
      <c r="CG5779" s="280" t="s">
        <v>90</v>
      </c>
      <c r="CH5779" s="280">
        <v>0</v>
      </c>
      <c r="CI5779" s="280" t="s">
        <v>80</v>
      </c>
      <c r="CJ5779" s="280"/>
      <c r="CK5779" s="280"/>
      <c r="CL5779" s="280"/>
      <c r="CM5779" s="280" t="s">
        <v>73</v>
      </c>
      <c r="CN5779" s="280">
        <v>3</v>
      </c>
    </row>
    <row r="5780" spans="4:92">
      <c r="D5780" s="273" t="s">
        <v>64</v>
      </c>
      <c r="E5780" s="273" t="s">
        <v>404</v>
      </c>
      <c r="F5780" s="273" t="s">
        <v>408</v>
      </c>
      <c r="G5780" s="273" t="s">
        <v>1081</v>
      </c>
      <c r="H5780" s="274">
        <v>44927</v>
      </c>
      <c r="I5780" s="273">
        <v>11280</v>
      </c>
      <c r="J5780" s="273">
        <v>866</v>
      </c>
      <c r="K5780" s="273">
        <v>0</v>
      </c>
      <c r="L5780" s="273" t="s">
        <v>66</v>
      </c>
      <c r="N5780" s="273" t="s">
        <v>107</v>
      </c>
      <c r="W5780" s="273">
        <v>141032</v>
      </c>
      <c r="X5780" s="273" t="s">
        <v>64</v>
      </c>
      <c r="Y5780" s="273" t="s">
        <v>63</v>
      </c>
      <c r="Z5780" s="273" t="s">
        <v>65</v>
      </c>
      <c r="AA5780" s="273" t="s">
        <v>65</v>
      </c>
      <c r="AB5780" s="274">
        <v>44927</v>
      </c>
      <c r="AC5780" s="273">
        <v>15280</v>
      </c>
      <c r="AD5780" s="273">
        <v>5</v>
      </c>
      <c r="AK5780" s="273">
        <v>320607</v>
      </c>
      <c r="BV5780" s="336" t="s">
        <v>64</v>
      </c>
      <c r="BW5780" s="337" t="s">
        <v>75</v>
      </c>
      <c r="BX5780" s="337" t="s">
        <v>173</v>
      </c>
      <c r="BY5780" s="337" t="s">
        <v>173</v>
      </c>
      <c r="BZ5780" s="337" t="s">
        <v>126</v>
      </c>
      <c r="CA5780" s="337" t="s">
        <v>127</v>
      </c>
      <c r="CB5780" s="337" t="s">
        <v>133</v>
      </c>
      <c r="CC5780" s="337" t="s">
        <v>134</v>
      </c>
      <c r="CD5780" s="338">
        <v>7</v>
      </c>
      <c r="CE5780" s="335">
        <v>45231</v>
      </c>
      <c r="CF5780" s="337"/>
      <c r="CG5780" s="337"/>
      <c r="CH5780" s="337"/>
      <c r="CI5780" s="337" t="s">
        <v>104</v>
      </c>
      <c r="CJ5780" s="337"/>
      <c r="CK5780" s="337"/>
      <c r="CL5780" s="337"/>
      <c r="CM5780" s="337" t="s">
        <v>73</v>
      </c>
      <c r="CN5780" s="337">
        <v>3</v>
      </c>
    </row>
    <row r="5781" spans="4:92">
      <c r="D5781" s="273" t="s">
        <v>64</v>
      </c>
      <c r="E5781" s="273" t="s">
        <v>404</v>
      </c>
      <c r="F5781" s="273" t="s">
        <v>408</v>
      </c>
      <c r="G5781" s="273" t="s">
        <v>1081</v>
      </c>
      <c r="H5781" s="274">
        <v>44958</v>
      </c>
      <c r="I5781" s="273">
        <v>11442</v>
      </c>
      <c r="J5781" s="273">
        <v>866</v>
      </c>
      <c r="W5781" s="273">
        <v>242624</v>
      </c>
      <c r="X5781" s="273" t="s">
        <v>64</v>
      </c>
      <c r="Y5781" s="273" t="s">
        <v>63</v>
      </c>
      <c r="Z5781" s="273" t="s">
        <v>65</v>
      </c>
      <c r="AA5781" s="273" t="s">
        <v>65</v>
      </c>
      <c r="AB5781" s="274">
        <v>44927</v>
      </c>
      <c r="AC5781" s="273">
        <v>15280</v>
      </c>
      <c r="AD5781" s="273">
        <v>5</v>
      </c>
      <c r="AK5781" s="273">
        <v>320618</v>
      </c>
      <c r="BV5781" s="279" t="s">
        <v>64</v>
      </c>
      <c r="BW5781" s="280" t="s">
        <v>75</v>
      </c>
      <c r="BX5781" s="280" t="s">
        <v>173</v>
      </c>
      <c r="BY5781" s="280" t="s">
        <v>173</v>
      </c>
      <c r="BZ5781" s="280" t="s">
        <v>138</v>
      </c>
      <c r="CA5781" s="280" t="s">
        <v>139</v>
      </c>
      <c r="CB5781" s="280" t="s">
        <v>140</v>
      </c>
      <c r="CC5781" s="280" t="s">
        <v>141</v>
      </c>
      <c r="CD5781" s="281">
        <v>9</v>
      </c>
      <c r="CE5781" s="277">
        <v>45231</v>
      </c>
      <c r="CF5781" s="280">
        <v>0</v>
      </c>
      <c r="CG5781" s="280" t="s">
        <v>90</v>
      </c>
      <c r="CH5781" s="280">
        <v>0</v>
      </c>
      <c r="CI5781" s="280" t="s">
        <v>80</v>
      </c>
      <c r="CJ5781" s="280"/>
      <c r="CK5781" s="280"/>
      <c r="CL5781" s="280"/>
      <c r="CM5781" s="280" t="s">
        <v>73</v>
      </c>
      <c r="CN5781" s="280">
        <v>3</v>
      </c>
    </row>
    <row r="5782" spans="4:92">
      <c r="D5782" s="273" t="s">
        <v>64</v>
      </c>
      <c r="E5782" s="273" t="s">
        <v>404</v>
      </c>
      <c r="F5782" s="273" t="s">
        <v>408</v>
      </c>
      <c r="G5782" s="273" t="s">
        <v>413</v>
      </c>
      <c r="H5782" s="274">
        <v>44986</v>
      </c>
      <c r="I5782" s="273">
        <v>11469</v>
      </c>
      <c r="J5782" s="273">
        <v>54</v>
      </c>
      <c r="K5782" s="273">
        <v>600</v>
      </c>
      <c r="L5782" s="273" t="s">
        <v>1202</v>
      </c>
      <c r="M5782" s="273">
        <v>1047.96</v>
      </c>
      <c r="N5782" s="273" t="s">
        <v>1203</v>
      </c>
      <c r="P5782" s="273" t="s">
        <v>1204</v>
      </c>
      <c r="Q5782" s="273" t="s">
        <v>1012</v>
      </c>
      <c r="R5782" s="273" t="s">
        <v>70</v>
      </c>
      <c r="S5782" s="273" t="s">
        <v>1205</v>
      </c>
      <c r="T5782" s="273" t="s">
        <v>1206</v>
      </c>
      <c r="U5782" s="273" t="s">
        <v>73</v>
      </c>
      <c r="V5782" s="273" t="s">
        <v>2012</v>
      </c>
      <c r="W5782" s="273">
        <v>173239</v>
      </c>
      <c r="X5782" s="273" t="s">
        <v>64</v>
      </c>
      <c r="Y5782" s="273" t="s">
        <v>63</v>
      </c>
      <c r="Z5782" s="273" t="s">
        <v>65</v>
      </c>
      <c r="AA5782" s="273" t="s">
        <v>65</v>
      </c>
      <c r="AB5782" s="274">
        <v>44927</v>
      </c>
      <c r="AC5782" s="273">
        <v>15280</v>
      </c>
      <c r="AD5782" s="273">
        <v>5</v>
      </c>
      <c r="AK5782" s="273">
        <v>320621</v>
      </c>
      <c r="BV5782" s="336" t="s">
        <v>64</v>
      </c>
      <c r="BW5782" s="337" t="s">
        <v>75</v>
      </c>
      <c r="BX5782" s="337" t="s">
        <v>173</v>
      </c>
      <c r="BY5782" s="337" t="s">
        <v>173</v>
      </c>
      <c r="BZ5782" s="337" t="s">
        <v>151</v>
      </c>
      <c r="CA5782" s="337" t="s">
        <v>152</v>
      </c>
      <c r="CB5782" s="337" t="s">
        <v>153</v>
      </c>
      <c r="CC5782" s="337" t="s">
        <v>154</v>
      </c>
      <c r="CD5782" s="338">
        <v>10</v>
      </c>
      <c r="CE5782" s="335">
        <v>45231</v>
      </c>
      <c r="CF5782" s="337">
        <v>5786</v>
      </c>
      <c r="CG5782" s="337" t="s">
        <v>90</v>
      </c>
      <c r="CH5782" s="337">
        <v>5786</v>
      </c>
      <c r="CI5782" s="337" t="s">
        <v>80</v>
      </c>
      <c r="CJ5782" s="337"/>
      <c r="CK5782" s="337"/>
      <c r="CL5782" s="337" t="s">
        <v>2146</v>
      </c>
      <c r="CM5782" s="337" t="s">
        <v>73</v>
      </c>
      <c r="CN5782" s="337">
        <v>3</v>
      </c>
    </row>
    <row r="5783" spans="4:92">
      <c r="D5783" s="273" t="s">
        <v>64</v>
      </c>
      <c r="E5783" s="273" t="s">
        <v>404</v>
      </c>
      <c r="F5783" s="273" t="s">
        <v>408</v>
      </c>
      <c r="G5783" s="273" t="s">
        <v>413</v>
      </c>
      <c r="H5783" s="274">
        <v>44986</v>
      </c>
      <c r="I5783" s="273">
        <v>11469</v>
      </c>
      <c r="J5783" s="273">
        <v>54</v>
      </c>
      <c r="K5783" s="273">
        <v>0</v>
      </c>
      <c r="L5783" s="273" t="s">
        <v>66</v>
      </c>
      <c r="N5783" s="273" t="s">
        <v>107</v>
      </c>
      <c r="W5783" s="273">
        <v>173223</v>
      </c>
      <c r="X5783" s="273" t="s">
        <v>64</v>
      </c>
      <c r="Y5783" s="273" t="s">
        <v>63</v>
      </c>
      <c r="Z5783" s="273" t="s">
        <v>65</v>
      </c>
      <c r="AA5783" s="273" t="s">
        <v>65</v>
      </c>
      <c r="AB5783" s="274">
        <v>44927</v>
      </c>
      <c r="AC5783" s="273">
        <v>15280</v>
      </c>
      <c r="AD5783" s="273">
        <v>5</v>
      </c>
      <c r="AK5783" s="273">
        <v>320625</v>
      </c>
      <c r="BV5783" s="279" t="s">
        <v>64</v>
      </c>
      <c r="BW5783" s="280" t="s">
        <v>75</v>
      </c>
      <c r="BX5783" s="280" t="s">
        <v>173</v>
      </c>
      <c r="BY5783" s="280" t="s">
        <v>173</v>
      </c>
      <c r="BZ5783" s="280" t="s">
        <v>126</v>
      </c>
      <c r="CA5783" s="280" t="s">
        <v>127</v>
      </c>
      <c r="CB5783" s="280" t="s">
        <v>128</v>
      </c>
      <c r="CC5783" s="280" t="s">
        <v>129</v>
      </c>
      <c r="CD5783" s="281">
        <v>6</v>
      </c>
      <c r="CE5783" s="277">
        <v>45231</v>
      </c>
      <c r="CF5783" s="280"/>
      <c r="CG5783" s="280"/>
      <c r="CH5783" s="280"/>
      <c r="CI5783" s="280" t="s">
        <v>80</v>
      </c>
      <c r="CJ5783" s="280"/>
      <c r="CK5783" s="280"/>
      <c r="CL5783" s="280"/>
      <c r="CM5783" s="280" t="s">
        <v>73</v>
      </c>
      <c r="CN5783" s="280">
        <v>3</v>
      </c>
    </row>
    <row r="5784" spans="4:92">
      <c r="D5784" s="273" t="s">
        <v>64</v>
      </c>
      <c r="E5784" s="273" t="s">
        <v>404</v>
      </c>
      <c r="F5784" s="273" t="s">
        <v>408</v>
      </c>
      <c r="G5784" s="273" t="s">
        <v>413</v>
      </c>
      <c r="H5784" s="274">
        <v>44986</v>
      </c>
      <c r="I5784" s="273">
        <v>11469</v>
      </c>
      <c r="J5784" s="273">
        <v>54</v>
      </c>
      <c r="K5784" s="273">
        <v>2037000</v>
      </c>
      <c r="L5784" s="273" t="s">
        <v>66</v>
      </c>
      <c r="M5784" s="273">
        <v>319208.29579</v>
      </c>
      <c r="N5784" s="273" t="s">
        <v>115</v>
      </c>
      <c r="W5784" s="273">
        <v>173222</v>
      </c>
      <c r="X5784" s="273" t="s">
        <v>64</v>
      </c>
      <c r="Y5784" s="273" t="s">
        <v>63</v>
      </c>
      <c r="Z5784" s="273" t="s">
        <v>65</v>
      </c>
      <c r="AA5784" s="273" t="s">
        <v>65</v>
      </c>
      <c r="AB5784" s="274">
        <v>44927</v>
      </c>
      <c r="AC5784" s="273">
        <v>15280</v>
      </c>
      <c r="AD5784" s="273">
        <v>5</v>
      </c>
      <c r="AK5784" s="273">
        <v>320629</v>
      </c>
      <c r="BV5784" s="336" t="s">
        <v>64</v>
      </c>
      <c r="BW5784" s="337" t="s">
        <v>75</v>
      </c>
      <c r="BX5784" s="337" t="s">
        <v>173</v>
      </c>
      <c r="BY5784" s="337" t="s">
        <v>173</v>
      </c>
      <c r="BZ5784" s="337" t="s">
        <v>110</v>
      </c>
      <c r="CA5784" s="337" t="s">
        <v>111</v>
      </c>
      <c r="CB5784" s="337" t="s">
        <v>117</v>
      </c>
      <c r="CC5784" s="337" t="s">
        <v>118</v>
      </c>
      <c r="CD5784" s="338">
        <v>5</v>
      </c>
      <c r="CE5784" s="335">
        <v>45231</v>
      </c>
      <c r="CF5784" s="337"/>
      <c r="CG5784" s="337"/>
      <c r="CH5784" s="337"/>
      <c r="CI5784" s="337" t="s">
        <v>104</v>
      </c>
      <c r="CJ5784" s="337"/>
      <c r="CK5784" s="337"/>
      <c r="CL5784" s="337"/>
      <c r="CM5784" s="337" t="s">
        <v>73</v>
      </c>
      <c r="CN5784" s="337">
        <v>3</v>
      </c>
    </row>
    <row r="5785" spans="4:92">
      <c r="D5785" s="273" t="s">
        <v>64</v>
      </c>
      <c r="E5785" s="273" t="s">
        <v>404</v>
      </c>
      <c r="F5785" s="273" t="s">
        <v>408</v>
      </c>
      <c r="G5785" s="273" t="s">
        <v>413</v>
      </c>
      <c r="H5785" s="274">
        <v>45017</v>
      </c>
      <c r="I5785" s="273">
        <v>11631</v>
      </c>
      <c r="J5785" s="273">
        <v>54</v>
      </c>
      <c r="K5785" s="273">
        <v>114387</v>
      </c>
      <c r="L5785" s="273" t="s">
        <v>66</v>
      </c>
      <c r="M5785" s="273">
        <v>0</v>
      </c>
      <c r="N5785" s="273" t="s">
        <v>1010</v>
      </c>
      <c r="O5785" s="273">
        <v>0</v>
      </c>
      <c r="P5785" s="273" t="s">
        <v>1011</v>
      </c>
      <c r="Q5785" s="273" t="s">
        <v>1188</v>
      </c>
      <c r="R5785" s="273" t="s">
        <v>1013</v>
      </c>
      <c r="S5785" s="273" t="s">
        <v>1785</v>
      </c>
      <c r="U5785" s="273" t="s">
        <v>1785</v>
      </c>
      <c r="V5785" s="273" t="s">
        <v>1785</v>
      </c>
      <c r="W5785" s="273">
        <v>242882</v>
      </c>
      <c r="X5785" s="273" t="s">
        <v>64</v>
      </c>
      <c r="Y5785" s="273" t="s">
        <v>63</v>
      </c>
      <c r="Z5785" s="273" t="s">
        <v>65</v>
      </c>
      <c r="AA5785" s="273" t="s">
        <v>65</v>
      </c>
      <c r="AB5785" s="274">
        <v>44927</v>
      </c>
      <c r="AC5785" s="273">
        <v>15280</v>
      </c>
      <c r="AD5785" s="273">
        <v>5</v>
      </c>
      <c r="AK5785" s="273">
        <v>320634</v>
      </c>
      <c r="BV5785" s="279" t="s">
        <v>64</v>
      </c>
      <c r="BW5785" s="280" t="s">
        <v>75</v>
      </c>
      <c r="BX5785" s="280" t="s">
        <v>173</v>
      </c>
      <c r="BY5785" s="280" t="s">
        <v>173</v>
      </c>
      <c r="BZ5785" s="280" t="s">
        <v>110</v>
      </c>
      <c r="CA5785" s="280" t="s">
        <v>111</v>
      </c>
      <c r="CB5785" s="280" t="s">
        <v>112</v>
      </c>
      <c r="CC5785" s="280" t="s">
        <v>113</v>
      </c>
      <c r="CD5785" s="281">
        <v>4</v>
      </c>
      <c r="CE5785" s="277">
        <v>45231</v>
      </c>
      <c r="CF5785" s="280"/>
      <c r="CG5785" s="280"/>
      <c r="CH5785" s="280"/>
      <c r="CI5785" s="280" t="s">
        <v>80</v>
      </c>
      <c r="CJ5785" s="280"/>
      <c r="CK5785" s="280"/>
      <c r="CL5785" s="280"/>
      <c r="CM5785" s="280" t="s">
        <v>73</v>
      </c>
      <c r="CN5785" s="280">
        <v>3</v>
      </c>
    </row>
    <row r="5786" spans="4:92">
      <c r="D5786" s="273" t="s">
        <v>64</v>
      </c>
      <c r="E5786" s="273" t="s">
        <v>404</v>
      </c>
      <c r="F5786" s="273" t="s">
        <v>408</v>
      </c>
      <c r="G5786" s="273" t="s">
        <v>413</v>
      </c>
      <c r="H5786" s="274">
        <v>45017</v>
      </c>
      <c r="I5786" s="273">
        <v>11631</v>
      </c>
      <c r="J5786" s="273">
        <v>54</v>
      </c>
      <c r="K5786" s="273">
        <v>600</v>
      </c>
      <c r="L5786" s="273" t="s">
        <v>1202</v>
      </c>
      <c r="M5786" s="273">
        <v>1205.154</v>
      </c>
      <c r="N5786" s="273" t="s">
        <v>1203</v>
      </c>
      <c r="P5786" s="273" t="s">
        <v>1204</v>
      </c>
      <c r="Q5786" s="273" t="s">
        <v>1012</v>
      </c>
      <c r="R5786" s="273" t="s">
        <v>70</v>
      </c>
      <c r="S5786" s="273" t="s">
        <v>1205</v>
      </c>
      <c r="T5786" s="273" t="s">
        <v>1206</v>
      </c>
      <c r="U5786" s="273" t="s">
        <v>73</v>
      </c>
      <c r="V5786" s="273" t="s">
        <v>2164</v>
      </c>
      <c r="W5786" s="273">
        <v>242897</v>
      </c>
      <c r="X5786" s="273" t="s">
        <v>64</v>
      </c>
      <c r="Y5786" s="273" t="s">
        <v>63</v>
      </c>
      <c r="Z5786" s="273" t="s">
        <v>65</v>
      </c>
      <c r="AA5786" s="273" t="s">
        <v>65</v>
      </c>
      <c r="AB5786" s="274">
        <v>44927</v>
      </c>
      <c r="AC5786" s="273">
        <v>15280</v>
      </c>
      <c r="AD5786" s="273">
        <v>5</v>
      </c>
      <c r="AK5786" s="273">
        <v>320639</v>
      </c>
      <c r="BV5786" s="336" t="s">
        <v>64</v>
      </c>
      <c r="BW5786" s="337" t="s">
        <v>75</v>
      </c>
      <c r="BX5786" s="337" t="s">
        <v>173</v>
      </c>
      <c r="BY5786" s="337" t="s">
        <v>173</v>
      </c>
      <c r="BZ5786" s="337" t="s">
        <v>86</v>
      </c>
      <c r="CA5786" s="337" t="s">
        <v>87</v>
      </c>
      <c r="CB5786" s="337" t="s">
        <v>101</v>
      </c>
      <c r="CC5786" s="337" t="s">
        <v>102</v>
      </c>
      <c r="CD5786" s="338">
        <v>4</v>
      </c>
      <c r="CE5786" s="335">
        <v>45231</v>
      </c>
      <c r="CF5786" s="337">
        <v>11001.15</v>
      </c>
      <c r="CG5786" s="337" t="s">
        <v>1495</v>
      </c>
      <c r="CH5786" s="337">
        <v>1581.4153125</v>
      </c>
      <c r="CI5786" s="337" t="s">
        <v>104</v>
      </c>
      <c r="CJ5786" s="337"/>
      <c r="CK5786" s="337"/>
      <c r="CL5786" s="337" t="s">
        <v>2153</v>
      </c>
      <c r="CM5786" s="337" t="s">
        <v>73</v>
      </c>
      <c r="CN5786" s="337">
        <v>3</v>
      </c>
    </row>
    <row r="5787" spans="4:92">
      <c r="D5787" s="273" t="s">
        <v>64</v>
      </c>
      <c r="E5787" s="273" t="s">
        <v>404</v>
      </c>
      <c r="F5787" s="273" t="s">
        <v>408</v>
      </c>
      <c r="G5787" s="273" t="s">
        <v>413</v>
      </c>
      <c r="H5787" s="274">
        <v>45017</v>
      </c>
      <c r="I5787" s="273">
        <v>11631</v>
      </c>
      <c r="J5787" s="273">
        <v>54</v>
      </c>
      <c r="K5787" s="273">
        <v>0</v>
      </c>
      <c r="L5787" s="273" t="s">
        <v>66</v>
      </c>
      <c r="N5787" s="273" t="s">
        <v>107</v>
      </c>
      <c r="W5787" s="273">
        <v>242881</v>
      </c>
      <c r="X5787" s="273" t="s">
        <v>64</v>
      </c>
      <c r="Y5787" s="273" t="s">
        <v>63</v>
      </c>
      <c r="Z5787" s="273" t="s">
        <v>65</v>
      </c>
      <c r="AA5787" s="273" t="s">
        <v>65</v>
      </c>
      <c r="AB5787" s="274">
        <v>44927</v>
      </c>
      <c r="AC5787" s="273">
        <v>15280</v>
      </c>
      <c r="AD5787" s="273">
        <v>5</v>
      </c>
      <c r="AK5787" s="273">
        <v>320643</v>
      </c>
      <c r="BV5787" s="279" t="s">
        <v>64</v>
      </c>
      <c r="BW5787" s="280" t="s">
        <v>75</v>
      </c>
      <c r="BX5787" s="280" t="s">
        <v>173</v>
      </c>
      <c r="BY5787" s="280" t="s">
        <v>173</v>
      </c>
      <c r="BZ5787" s="280" t="s">
        <v>86</v>
      </c>
      <c r="CA5787" s="280" t="s">
        <v>87</v>
      </c>
      <c r="CB5787" s="280" t="s">
        <v>101</v>
      </c>
      <c r="CC5787" s="280" t="s">
        <v>102</v>
      </c>
      <c r="CD5787" s="281">
        <v>4</v>
      </c>
      <c r="CE5787" s="277">
        <v>45231</v>
      </c>
      <c r="CF5787" s="280">
        <v>3423.84</v>
      </c>
      <c r="CG5787" s="280" t="s">
        <v>1495</v>
      </c>
      <c r="CH5787" s="280">
        <v>492.17700000000002</v>
      </c>
      <c r="CI5787" s="280" t="s">
        <v>104</v>
      </c>
      <c r="CJ5787" s="280"/>
      <c r="CK5787" s="280"/>
      <c r="CL5787" s="280" t="s">
        <v>2153</v>
      </c>
      <c r="CM5787" s="280" t="s">
        <v>73</v>
      </c>
      <c r="CN5787" s="280">
        <v>3</v>
      </c>
    </row>
    <row r="5788" spans="4:92">
      <c r="D5788" s="273" t="s">
        <v>64</v>
      </c>
      <c r="E5788" s="273" t="s">
        <v>404</v>
      </c>
      <c r="F5788" s="273" t="s">
        <v>408</v>
      </c>
      <c r="G5788" s="273" t="s">
        <v>413</v>
      </c>
      <c r="H5788" s="274">
        <v>45017</v>
      </c>
      <c r="I5788" s="273">
        <v>11631</v>
      </c>
      <c r="J5788" s="273">
        <v>54</v>
      </c>
      <c r="K5788" s="273">
        <v>2065548</v>
      </c>
      <c r="L5788" s="273" t="s">
        <v>66</v>
      </c>
      <c r="M5788" s="273">
        <v>317205.67333999998</v>
      </c>
      <c r="N5788" s="273" t="s">
        <v>115</v>
      </c>
      <c r="W5788" s="273">
        <v>242880</v>
      </c>
      <c r="X5788" s="273" t="s">
        <v>64</v>
      </c>
      <c r="Y5788" s="273" t="s">
        <v>63</v>
      </c>
      <c r="Z5788" s="273" t="s">
        <v>65</v>
      </c>
      <c r="AA5788" s="273" t="s">
        <v>65</v>
      </c>
      <c r="AB5788" s="274">
        <v>44927</v>
      </c>
      <c r="AC5788" s="273">
        <v>15280</v>
      </c>
      <c r="AD5788" s="273">
        <v>5</v>
      </c>
      <c r="AK5788" s="273">
        <v>320651</v>
      </c>
      <c r="BV5788" s="336" t="s">
        <v>64</v>
      </c>
      <c r="BW5788" s="337" t="s">
        <v>75</v>
      </c>
      <c r="BX5788" s="337" t="s">
        <v>173</v>
      </c>
      <c r="BY5788" s="337" t="s">
        <v>173</v>
      </c>
      <c r="BZ5788" s="337" t="s">
        <v>86</v>
      </c>
      <c r="CA5788" s="337" t="s">
        <v>87</v>
      </c>
      <c r="CB5788" s="337" t="s">
        <v>101</v>
      </c>
      <c r="CC5788" s="337" t="s">
        <v>102</v>
      </c>
      <c r="CD5788" s="338">
        <v>4</v>
      </c>
      <c r="CE5788" s="335">
        <v>45231</v>
      </c>
      <c r="CF5788" s="337">
        <v>46737.599999999999</v>
      </c>
      <c r="CG5788" s="337" t="s">
        <v>1495</v>
      </c>
      <c r="CH5788" s="337">
        <v>6718.53</v>
      </c>
      <c r="CI5788" s="337" t="s">
        <v>104</v>
      </c>
      <c r="CJ5788" s="337"/>
      <c r="CK5788" s="337"/>
      <c r="CL5788" s="337" t="s">
        <v>2153</v>
      </c>
      <c r="CM5788" s="337" t="s">
        <v>73</v>
      </c>
      <c r="CN5788" s="337">
        <v>3</v>
      </c>
    </row>
    <row r="5789" spans="4:92">
      <c r="D5789" s="273" t="s">
        <v>64</v>
      </c>
      <c r="E5789" s="273" t="s">
        <v>404</v>
      </c>
      <c r="F5789" s="273" t="s">
        <v>408</v>
      </c>
      <c r="G5789" s="273" t="s">
        <v>413</v>
      </c>
      <c r="H5789" s="274">
        <v>45047</v>
      </c>
      <c r="I5789" s="273">
        <v>12207</v>
      </c>
      <c r="J5789" s="273">
        <v>54</v>
      </c>
      <c r="K5789" s="273">
        <v>137469.73000000001</v>
      </c>
      <c r="L5789" s="273" t="s">
        <v>66</v>
      </c>
      <c r="M5789" s="273">
        <v>0</v>
      </c>
      <c r="N5789" s="273" t="s">
        <v>1010</v>
      </c>
      <c r="O5789" s="273">
        <v>0</v>
      </c>
      <c r="P5789" s="273" t="s">
        <v>1011</v>
      </c>
      <c r="Q5789" s="273" t="s">
        <v>1188</v>
      </c>
      <c r="R5789" s="273" t="s">
        <v>1013</v>
      </c>
      <c r="S5789" s="273" t="s">
        <v>1785</v>
      </c>
      <c r="U5789" s="273" t="s">
        <v>1785</v>
      </c>
      <c r="V5789" s="273" t="s">
        <v>1785</v>
      </c>
      <c r="W5789" s="273">
        <v>242927</v>
      </c>
      <c r="X5789" s="273" t="s">
        <v>64</v>
      </c>
      <c r="Y5789" s="273" t="s">
        <v>63</v>
      </c>
      <c r="Z5789" s="273" t="s">
        <v>65</v>
      </c>
      <c r="AA5789" s="273" t="s">
        <v>65</v>
      </c>
      <c r="AB5789" s="274">
        <v>44927</v>
      </c>
      <c r="AC5789" s="273">
        <v>15280</v>
      </c>
      <c r="AD5789" s="273">
        <v>5</v>
      </c>
      <c r="AK5789" s="273">
        <v>321587</v>
      </c>
      <c r="BV5789" s="279" t="s">
        <v>64</v>
      </c>
      <c r="BW5789" s="280" t="s">
        <v>75</v>
      </c>
      <c r="BX5789" s="280" t="s">
        <v>173</v>
      </c>
      <c r="BY5789" s="280" t="s">
        <v>173</v>
      </c>
      <c r="BZ5789" s="280" t="s">
        <v>86</v>
      </c>
      <c r="CA5789" s="280" t="s">
        <v>87</v>
      </c>
      <c r="CB5789" s="280" t="s">
        <v>88</v>
      </c>
      <c r="CC5789" s="280" t="s">
        <v>89</v>
      </c>
      <c r="CD5789" s="281">
        <v>3</v>
      </c>
      <c r="CE5789" s="277">
        <v>45231</v>
      </c>
      <c r="CF5789" s="280">
        <v>3915</v>
      </c>
      <c r="CG5789" s="280" t="s">
        <v>90</v>
      </c>
      <c r="CH5789" s="280">
        <v>3915</v>
      </c>
      <c r="CI5789" s="280" t="s">
        <v>80</v>
      </c>
      <c r="CJ5789" s="280"/>
      <c r="CK5789" s="280"/>
      <c r="CL5789" s="280" t="s">
        <v>2154</v>
      </c>
      <c r="CM5789" s="280" t="s">
        <v>73</v>
      </c>
      <c r="CN5789" s="280">
        <v>3</v>
      </c>
    </row>
    <row r="5790" spans="4:92">
      <c r="D5790" s="273" t="s">
        <v>64</v>
      </c>
      <c r="E5790" s="273" t="s">
        <v>404</v>
      </c>
      <c r="F5790" s="273" t="s">
        <v>408</v>
      </c>
      <c r="G5790" s="273" t="s">
        <v>419</v>
      </c>
      <c r="H5790" s="274">
        <v>44986</v>
      </c>
      <c r="I5790" s="273">
        <v>11470</v>
      </c>
      <c r="J5790" s="273">
        <v>55</v>
      </c>
      <c r="K5790" s="273">
        <v>60167</v>
      </c>
      <c r="L5790" s="273" t="s">
        <v>66</v>
      </c>
      <c r="M5790" s="273">
        <v>0</v>
      </c>
      <c r="N5790" s="273" t="s">
        <v>1010</v>
      </c>
      <c r="O5790" s="273">
        <v>0</v>
      </c>
      <c r="P5790" s="273" t="s">
        <v>1011</v>
      </c>
      <c r="Q5790" s="273" t="s">
        <v>1188</v>
      </c>
      <c r="R5790" s="273" t="s">
        <v>1013</v>
      </c>
      <c r="S5790" s="273" t="s">
        <v>1785</v>
      </c>
      <c r="U5790" s="273" t="s">
        <v>1785</v>
      </c>
      <c r="V5790" s="273" t="s">
        <v>1785</v>
      </c>
      <c r="W5790" s="273">
        <v>173414</v>
      </c>
      <c r="X5790" s="273" t="s">
        <v>64</v>
      </c>
      <c r="Y5790" s="273" t="s">
        <v>63</v>
      </c>
      <c r="Z5790" s="273" t="s">
        <v>65</v>
      </c>
      <c r="AA5790" s="273" t="s">
        <v>65</v>
      </c>
      <c r="AB5790" s="274">
        <v>44927</v>
      </c>
      <c r="AC5790" s="273">
        <v>15280</v>
      </c>
      <c r="AD5790" s="273">
        <v>5</v>
      </c>
      <c r="AK5790" s="273">
        <v>320661</v>
      </c>
      <c r="BV5790" s="336" t="s">
        <v>64</v>
      </c>
      <c r="BW5790" s="337" t="s">
        <v>75</v>
      </c>
      <c r="BX5790" s="337" t="s">
        <v>173</v>
      </c>
      <c r="BY5790" s="337" t="s">
        <v>173</v>
      </c>
      <c r="BZ5790" s="337" t="s">
        <v>86</v>
      </c>
      <c r="CA5790" s="337" t="s">
        <v>87</v>
      </c>
      <c r="CB5790" s="337" t="s">
        <v>88</v>
      </c>
      <c r="CC5790" s="337" t="s">
        <v>89</v>
      </c>
      <c r="CD5790" s="338">
        <v>3</v>
      </c>
      <c r="CE5790" s="335">
        <v>45231</v>
      </c>
      <c r="CF5790" s="337">
        <v>13910</v>
      </c>
      <c r="CG5790" s="337" t="s">
        <v>90</v>
      </c>
      <c r="CH5790" s="337">
        <v>13910</v>
      </c>
      <c r="CI5790" s="337" t="s">
        <v>80</v>
      </c>
      <c r="CJ5790" s="337"/>
      <c r="CK5790" s="337"/>
      <c r="CL5790" s="337" t="s">
        <v>2154</v>
      </c>
      <c r="CM5790" s="337" t="s">
        <v>73</v>
      </c>
      <c r="CN5790" s="337">
        <v>3</v>
      </c>
    </row>
    <row r="5791" spans="4:92">
      <c r="D5791" s="273" t="s">
        <v>64</v>
      </c>
      <c r="E5791" s="273" t="s">
        <v>404</v>
      </c>
      <c r="F5791" s="273" t="s">
        <v>408</v>
      </c>
      <c r="G5791" s="273" t="s">
        <v>419</v>
      </c>
      <c r="H5791" s="274">
        <v>44986</v>
      </c>
      <c r="I5791" s="273">
        <v>11470</v>
      </c>
      <c r="J5791" s="273">
        <v>55</v>
      </c>
      <c r="K5791" s="273">
        <v>375</v>
      </c>
      <c r="L5791" s="273" t="s">
        <v>1202</v>
      </c>
      <c r="M5791" s="273">
        <v>654.97500000000002</v>
      </c>
      <c r="N5791" s="273" t="s">
        <v>1203</v>
      </c>
      <c r="P5791" s="273" t="s">
        <v>1204</v>
      </c>
      <c r="Q5791" s="273" t="s">
        <v>1012</v>
      </c>
      <c r="R5791" s="273" t="s">
        <v>70</v>
      </c>
      <c r="S5791" s="273" t="s">
        <v>1205</v>
      </c>
      <c r="T5791" s="273" t="s">
        <v>1206</v>
      </c>
      <c r="U5791" s="273" t="s">
        <v>73</v>
      </c>
      <c r="V5791" s="273" t="s">
        <v>2012</v>
      </c>
      <c r="W5791" s="273">
        <v>173429</v>
      </c>
      <c r="X5791" s="273" t="s">
        <v>64</v>
      </c>
      <c r="Y5791" s="273" t="s">
        <v>63</v>
      </c>
      <c r="Z5791" s="273" t="s">
        <v>65</v>
      </c>
      <c r="AA5791" s="273" t="s">
        <v>65</v>
      </c>
      <c r="AB5791" s="274">
        <v>44927</v>
      </c>
      <c r="AC5791" s="273">
        <v>15430</v>
      </c>
      <c r="AD5791" s="273">
        <v>5</v>
      </c>
      <c r="AK5791" s="273">
        <v>284372</v>
      </c>
      <c r="BV5791" s="279" t="s">
        <v>64</v>
      </c>
      <c r="BW5791" s="280" t="s">
        <v>75</v>
      </c>
      <c r="BX5791" s="280" t="s">
        <v>173</v>
      </c>
      <c r="BY5791" s="280" t="s">
        <v>173</v>
      </c>
      <c r="BZ5791" s="280" t="s">
        <v>86</v>
      </c>
      <c r="CA5791" s="280" t="s">
        <v>87</v>
      </c>
      <c r="CB5791" s="280" t="s">
        <v>88</v>
      </c>
      <c r="CC5791" s="280" t="s">
        <v>89</v>
      </c>
      <c r="CD5791" s="281">
        <v>3</v>
      </c>
      <c r="CE5791" s="277">
        <v>45231</v>
      </c>
      <c r="CF5791" s="280">
        <v>1019</v>
      </c>
      <c r="CG5791" s="280" t="s">
        <v>90</v>
      </c>
      <c r="CH5791" s="280">
        <v>1019</v>
      </c>
      <c r="CI5791" s="280" t="s">
        <v>80</v>
      </c>
      <c r="CJ5791" s="280"/>
      <c r="CK5791" s="280"/>
      <c r="CL5791" s="280" t="s">
        <v>2154</v>
      </c>
      <c r="CM5791" s="280" t="s">
        <v>73</v>
      </c>
      <c r="CN5791" s="280">
        <v>3</v>
      </c>
    </row>
    <row r="5792" spans="4:92">
      <c r="D5792" s="273" t="s">
        <v>64</v>
      </c>
      <c r="E5792" s="273" t="s">
        <v>404</v>
      </c>
      <c r="F5792" s="273" t="s">
        <v>408</v>
      </c>
      <c r="G5792" s="273" t="s">
        <v>419</v>
      </c>
      <c r="H5792" s="274">
        <v>44986</v>
      </c>
      <c r="I5792" s="273">
        <v>11470</v>
      </c>
      <c r="J5792" s="273">
        <v>55</v>
      </c>
      <c r="K5792" s="273">
        <v>0</v>
      </c>
      <c r="L5792" s="273" t="s">
        <v>66</v>
      </c>
      <c r="N5792" s="273" t="s">
        <v>107</v>
      </c>
      <c r="W5792" s="273">
        <v>173413</v>
      </c>
      <c r="X5792" s="273" t="s">
        <v>64</v>
      </c>
      <c r="Y5792" s="273" t="s">
        <v>287</v>
      </c>
      <c r="Z5792" s="273" t="s">
        <v>892</v>
      </c>
      <c r="AA5792" s="273" t="s">
        <v>1067</v>
      </c>
      <c r="AB5792" s="274">
        <v>44927</v>
      </c>
      <c r="AC5792" s="273">
        <v>15408</v>
      </c>
      <c r="AD5792" s="273">
        <v>861</v>
      </c>
      <c r="AK5792" s="273">
        <v>284194</v>
      </c>
      <c r="BV5792" s="336" t="s">
        <v>64</v>
      </c>
      <c r="BW5792" s="337" t="s">
        <v>75</v>
      </c>
      <c r="BX5792" s="337" t="s">
        <v>173</v>
      </c>
      <c r="BY5792" s="337" t="s">
        <v>173</v>
      </c>
      <c r="BZ5792" s="337" t="s">
        <v>86</v>
      </c>
      <c r="CA5792" s="337" t="s">
        <v>87</v>
      </c>
      <c r="CB5792" s="337" t="s">
        <v>88</v>
      </c>
      <c r="CC5792" s="337" t="s">
        <v>89</v>
      </c>
      <c r="CD5792" s="338">
        <v>3</v>
      </c>
      <c r="CE5792" s="335">
        <v>45261</v>
      </c>
      <c r="CF5792" s="337">
        <v>14692</v>
      </c>
      <c r="CG5792" s="337" t="s">
        <v>90</v>
      </c>
      <c r="CH5792" s="337">
        <v>14692</v>
      </c>
      <c r="CI5792" s="337" t="s">
        <v>80</v>
      </c>
      <c r="CJ5792" s="337"/>
      <c r="CK5792" s="337"/>
      <c r="CL5792" s="337" t="s">
        <v>2171</v>
      </c>
      <c r="CM5792" s="337" t="s">
        <v>73</v>
      </c>
      <c r="CN5792" s="337">
        <v>3</v>
      </c>
    </row>
    <row r="5793" spans="4:92">
      <c r="D5793" s="273" t="s">
        <v>64</v>
      </c>
      <c r="E5793" s="273" t="s">
        <v>404</v>
      </c>
      <c r="F5793" s="273" t="s">
        <v>408</v>
      </c>
      <c r="G5793" s="273" t="s">
        <v>419</v>
      </c>
      <c r="H5793" s="274">
        <v>44986</v>
      </c>
      <c r="I5793" s="273">
        <v>11470</v>
      </c>
      <c r="J5793" s="273">
        <v>55</v>
      </c>
      <c r="K5793" s="273">
        <v>940000</v>
      </c>
      <c r="L5793" s="273" t="s">
        <v>66</v>
      </c>
      <c r="M5793" s="273">
        <v>147277.79493999999</v>
      </c>
      <c r="N5793" s="273" t="s">
        <v>115</v>
      </c>
      <c r="W5793" s="273">
        <v>173412</v>
      </c>
      <c r="X5793" s="273" t="s">
        <v>64</v>
      </c>
      <c r="Y5793" s="273" t="s">
        <v>287</v>
      </c>
      <c r="Z5793" s="273" t="s">
        <v>892</v>
      </c>
      <c r="AA5793" s="273" t="s">
        <v>1067</v>
      </c>
      <c r="AB5793" s="274">
        <v>44927</v>
      </c>
      <c r="AC5793" s="273">
        <v>15558</v>
      </c>
      <c r="AD5793" s="273">
        <v>861</v>
      </c>
      <c r="AK5793" s="273">
        <v>284886</v>
      </c>
      <c r="BV5793" s="279" t="s">
        <v>64</v>
      </c>
      <c r="BW5793" s="280" t="s">
        <v>75</v>
      </c>
      <c r="BX5793" s="280" t="s">
        <v>173</v>
      </c>
      <c r="BY5793" s="280" t="s">
        <v>173</v>
      </c>
      <c r="BZ5793" s="280" t="s">
        <v>86</v>
      </c>
      <c r="CA5793" s="280" t="s">
        <v>87</v>
      </c>
      <c r="CB5793" s="280" t="s">
        <v>88</v>
      </c>
      <c r="CC5793" s="280" t="s">
        <v>89</v>
      </c>
      <c r="CD5793" s="281">
        <v>3</v>
      </c>
      <c r="CE5793" s="277">
        <v>45261</v>
      </c>
      <c r="CF5793" s="280">
        <v>1024</v>
      </c>
      <c r="CG5793" s="280" t="s">
        <v>90</v>
      </c>
      <c r="CH5793" s="280">
        <v>1024</v>
      </c>
      <c r="CI5793" s="280" t="s">
        <v>80</v>
      </c>
      <c r="CJ5793" s="280"/>
      <c r="CK5793" s="280"/>
      <c r="CL5793" s="280" t="s">
        <v>2172</v>
      </c>
      <c r="CM5793" s="280" t="s">
        <v>73</v>
      </c>
      <c r="CN5793" s="280">
        <v>3</v>
      </c>
    </row>
    <row r="5794" spans="4:92">
      <c r="D5794" s="273" t="s">
        <v>64</v>
      </c>
      <c r="E5794" s="273" t="s">
        <v>404</v>
      </c>
      <c r="F5794" s="273" t="s">
        <v>408</v>
      </c>
      <c r="G5794" s="273" t="s">
        <v>419</v>
      </c>
      <c r="H5794" s="274">
        <v>45017</v>
      </c>
      <c r="I5794" s="273">
        <v>11632</v>
      </c>
      <c r="J5794" s="273">
        <v>55</v>
      </c>
      <c r="K5794" s="273">
        <v>54778</v>
      </c>
      <c r="L5794" s="273" t="s">
        <v>66</v>
      </c>
      <c r="M5794" s="273">
        <v>0</v>
      </c>
      <c r="N5794" s="273" t="s">
        <v>1010</v>
      </c>
      <c r="O5794" s="273">
        <v>0</v>
      </c>
      <c r="P5794" s="273" t="s">
        <v>1011</v>
      </c>
      <c r="Q5794" s="273" t="s">
        <v>1188</v>
      </c>
      <c r="R5794" s="273" t="s">
        <v>1013</v>
      </c>
      <c r="S5794" s="273" t="s">
        <v>1785</v>
      </c>
      <c r="U5794" s="273" t="s">
        <v>1785</v>
      </c>
      <c r="V5794" s="273" t="s">
        <v>1785</v>
      </c>
      <c r="W5794" s="273">
        <v>243017</v>
      </c>
      <c r="X5794" s="273" t="s">
        <v>64</v>
      </c>
      <c r="Y5794" s="273" t="s">
        <v>287</v>
      </c>
      <c r="Z5794" s="273" t="s">
        <v>892</v>
      </c>
      <c r="AA5794" s="273" t="s">
        <v>1067</v>
      </c>
      <c r="AB5794" s="274">
        <v>44927</v>
      </c>
      <c r="AC5794" s="273">
        <v>16699</v>
      </c>
      <c r="AD5794" s="273">
        <v>861</v>
      </c>
      <c r="AK5794" s="273">
        <v>308130</v>
      </c>
      <c r="BV5794" s="336" t="s">
        <v>64</v>
      </c>
      <c r="BW5794" s="337" t="s">
        <v>75</v>
      </c>
      <c r="BX5794" s="337" t="s">
        <v>173</v>
      </c>
      <c r="BY5794" s="337" t="s">
        <v>173</v>
      </c>
      <c r="BZ5794" s="337" t="s">
        <v>86</v>
      </c>
      <c r="CA5794" s="337" t="s">
        <v>87</v>
      </c>
      <c r="CB5794" s="337" t="s">
        <v>88</v>
      </c>
      <c r="CC5794" s="337" t="s">
        <v>89</v>
      </c>
      <c r="CD5794" s="338">
        <v>3</v>
      </c>
      <c r="CE5794" s="335">
        <v>45261</v>
      </c>
      <c r="CF5794" s="337">
        <v>4260</v>
      </c>
      <c r="CG5794" s="337" t="s">
        <v>90</v>
      </c>
      <c r="CH5794" s="337">
        <v>4260</v>
      </c>
      <c r="CI5794" s="337" t="s">
        <v>80</v>
      </c>
      <c r="CJ5794" s="337"/>
      <c r="CK5794" s="337"/>
      <c r="CL5794" s="337" t="s">
        <v>2173</v>
      </c>
      <c r="CM5794" s="337" t="s">
        <v>73</v>
      </c>
      <c r="CN5794" s="337">
        <v>3</v>
      </c>
    </row>
    <row r="5795" spans="4:92">
      <c r="D5795" s="273" t="s">
        <v>64</v>
      </c>
      <c r="E5795" s="273" t="s">
        <v>404</v>
      </c>
      <c r="F5795" s="273" t="s">
        <v>408</v>
      </c>
      <c r="G5795" s="273" t="s">
        <v>419</v>
      </c>
      <c r="H5795" s="274">
        <v>45017</v>
      </c>
      <c r="I5795" s="273">
        <v>11632</v>
      </c>
      <c r="J5795" s="273">
        <v>55</v>
      </c>
      <c r="K5795" s="273">
        <v>375</v>
      </c>
      <c r="L5795" s="273" t="s">
        <v>1202</v>
      </c>
      <c r="M5795" s="273">
        <v>753.22125000000005</v>
      </c>
      <c r="N5795" s="273" t="s">
        <v>1203</v>
      </c>
      <c r="P5795" s="273" t="s">
        <v>1204</v>
      </c>
      <c r="Q5795" s="273" t="s">
        <v>1012</v>
      </c>
      <c r="R5795" s="273" t="s">
        <v>70</v>
      </c>
      <c r="S5795" s="273" t="s">
        <v>1205</v>
      </c>
      <c r="T5795" s="273" t="s">
        <v>1206</v>
      </c>
      <c r="U5795" s="273" t="s">
        <v>73</v>
      </c>
      <c r="V5795" s="273" t="s">
        <v>1261</v>
      </c>
      <c r="W5795" s="273">
        <v>243032</v>
      </c>
      <c r="X5795" s="273" t="s">
        <v>64</v>
      </c>
      <c r="Y5795" s="273" t="s">
        <v>287</v>
      </c>
      <c r="Z5795" s="273" t="s">
        <v>892</v>
      </c>
      <c r="AA5795" s="273" t="s">
        <v>1067</v>
      </c>
      <c r="AB5795" s="274">
        <v>44927</v>
      </c>
      <c r="AC5795" s="273">
        <v>17410</v>
      </c>
      <c r="AD5795" s="273">
        <v>861</v>
      </c>
      <c r="AK5795" s="273">
        <v>335436</v>
      </c>
      <c r="BV5795" s="279" t="s">
        <v>64</v>
      </c>
      <c r="BW5795" s="280" t="s">
        <v>75</v>
      </c>
      <c r="BX5795" s="280" t="s">
        <v>173</v>
      </c>
      <c r="BY5795" s="280" t="s">
        <v>173</v>
      </c>
      <c r="BZ5795" s="280" t="s">
        <v>86</v>
      </c>
      <c r="CA5795" s="280" t="s">
        <v>87</v>
      </c>
      <c r="CB5795" s="280" t="s">
        <v>101</v>
      </c>
      <c r="CC5795" s="280" t="s">
        <v>102</v>
      </c>
      <c r="CD5795" s="281">
        <v>4</v>
      </c>
      <c r="CE5795" s="277">
        <v>45261</v>
      </c>
      <c r="CF5795" s="280">
        <v>3440.64</v>
      </c>
      <c r="CG5795" s="280" t="s">
        <v>1495</v>
      </c>
      <c r="CH5795" s="280">
        <v>494.59199999999998</v>
      </c>
      <c r="CI5795" s="280" t="s">
        <v>104</v>
      </c>
      <c r="CJ5795" s="280"/>
      <c r="CK5795" s="280"/>
      <c r="CL5795" s="280" t="s">
        <v>2174</v>
      </c>
      <c r="CM5795" s="280" t="s">
        <v>73</v>
      </c>
      <c r="CN5795" s="280">
        <v>3</v>
      </c>
    </row>
    <row r="5796" spans="4:92">
      <c r="D5796" s="273" t="s">
        <v>64</v>
      </c>
      <c r="E5796" s="273" t="s">
        <v>404</v>
      </c>
      <c r="F5796" s="273" t="s">
        <v>408</v>
      </c>
      <c r="G5796" s="273" t="s">
        <v>419</v>
      </c>
      <c r="H5796" s="274">
        <v>45017</v>
      </c>
      <c r="I5796" s="273">
        <v>11632</v>
      </c>
      <c r="J5796" s="273">
        <v>55</v>
      </c>
      <c r="K5796" s="273">
        <v>0</v>
      </c>
      <c r="L5796" s="273" t="s">
        <v>66</v>
      </c>
      <c r="N5796" s="273" t="s">
        <v>107</v>
      </c>
      <c r="W5796" s="273">
        <v>243016</v>
      </c>
      <c r="X5796" s="273" t="s">
        <v>64</v>
      </c>
      <c r="Y5796" s="273" t="s">
        <v>287</v>
      </c>
      <c r="Z5796" s="273" t="s">
        <v>892</v>
      </c>
      <c r="AA5796" s="273" t="s">
        <v>1067</v>
      </c>
      <c r="AB5796" s="274">
        <v>45017</v>
      </c>
      <c r="AC5796" s="273">
        <v>14970</v>
      </c>
      <c r="AD5796" s="273">
        <v>861</v>
      </c>
      <c r="AK5796" s="273">
        <v>279632</v>
      </c>
      <c r="BV5796" s="336" t="s">
        <v>64</v>
      </c>
      <c r="BW5796" s="337" t="s">
        <v>75</v>
      </c>
      <c r="BX5796" s="337" t="s">
        <v>173</v>
      </c>
      <c r="BY5796" s="337" t="s">
        <v>173</v>
      </c>
      <c r="BZ5796" s="337" t="s">
        <v>86</v>
      </c>
      <c r="CA5796" s="337" t="s">
        <v>87</v>
      </c>
      <c r="CB5796" s="337" t="s">
        <v>101</v>
      </c>
      <c r="CC5796" s="337" t="s">
        <v>102</v>
      </c>
      <c r="CD5796" s="338">
        <v>4</v>
      </c>
      <c r="CE5796" s="335">
        <v>45261</v>
      </c>
      <c r="CF5796" s="337">
        <v>49365.120000000003</v>
      </c>
      <c r="CG5796" s="337" t="s">
        <v>1495</v>
      </c>
      <c r="CH5796" s="337">
        <v>7096.2359999999999</v>
      </c>
      <c r="CI5796" s="337" t="s">
        <v>104</v>
      </c>
      <c r="CJ5796" s="337"/>
      <c r="CK5796" s="337"/>
      <c r="CL5796" s="337" t="s">
        <v>2175</v>
      </c>
      <c r="CM5796" s="337" t="s">
        <v>73</v>
      </c>
      <c r="CN5796" s="337">
        <v>3</v>
      </c>
    </row>
    <row r="5797" spans="4:92">
      <c r="D5797" s="273" t="s">
        <v>64</v>
      </c>
      <c r="E5797" s="273" t="s">
        <v>404</v>
      </c>
      <c r="F5797" s="273" t="s">
        <v>408</v>
      </c>
      <c r="G5797" s="273" t="s">
        <v>419</v>
      </c>
      <c r="H5797" s="274">
        <v>45017</v>
      </c>
      <c r="I5797" s="273">
        <v>11632</v>
      </c>
      <c r="J5797" s="273">
        <v>55</v>
      </c>
      <c r="K5797" s="273">
        <v>928000</v>
      </c>
      <c r="L5797" s="273" t="s">
        <v>66</v>
      </c>
      <c r="M5797" s="273">
        <v>141890.58189999999</v>
      </c>
      <c r="N5797" s="273" t="s">
        <v>115</v>
      </c>
      <c r="W5797" s="273">
        <v>243015</v>
      </c>
      <c r="X5797" s="273" t="s">
        <v>64</v>
      </c>
      <c r="Y5797" s="273" t="s">
        <v>287</v>
      </c>
      <c r="Z5797" s="273" t="s">
        <v>892</v>
      </c>
      <c r="AA5797" s="273" t="s">
        <v>1067</v>
      </c>
      <c r="AB5797" s="274">
        <v>45108</v>
      </c>
      <c r="AC5797" s="273">
        <v>15116</v>
      </c>
      <c r="AD5797" s="273">
        <v>861</v>
      </c>
      <c r="AK5797" s="273">
        <v>323697</v>
      </c>
      <c r="BV5797" s="279" t="s">
        <v>64</v>
      </c>
      <c r="BW5797" s="280" t="s">
        <v>75</v>
      </c>
      <c r="BX5797" s="280" t="s">
        <v>173</v>
      </c>
      <c r="BY5797" s="280" t="s">
        <v>173</v>
      </c>
      <c r="BZ5797" s="280" t="s">
        <v>110</v>
      </c>
      <c r="CA5797" s="280" t="s">
        <v>111</v>
      </c>
      <c r="CB5797" s="280" t="s">
        <v>112</v>
      </c>
      <c r="CC5797" s="280" t="s">
        <v>113</v>
      </c>
      <c r="CD5797" s="281">
        <v>4</v>
      </c>
      <c r="CE5797" s="277">
        <v>45261</v>
      </c>
      <c r="CF5797" s="280"/>
      <c r="CG5797" s="280"/>
      <c r="CH5797" s="280"/>
      <c r="CI5797" s="280" t="s">
        <v>80</v>
      </c>
      <c r="CJ5797" s="280"/>
      <c r="CK5797" s="280"/>
      <c r="CL5797" s="280"/>
      <c r="CM5797" s="280" t="s">
        <v>73</v>
      </c>
      <c r="CN5797" s="280">
        <v>3</v>
      </c>
    </row>
    <row r="5798" spans="4:92">
      <c r="D5798" s="273" t="s">
        <v>64</v>
      </c>
      <c r="E5798" s="273" t="s">
        <v>404</v>
      </c>
      <c r="F5798" s="273" t="s">
        <v>408</v>
      </c>
      <c r="G5798" s="273" t="s">
        <v>419</v>
      </c>
      <c r="H5798" s="274">
        <v>45047</v>
      </c>
      <c r="I5798" s="273">
        <v>12211</v>
      </c>
      <c r="J5798" s="273">
        <v>55</v>
      </c>
      <c r="K5798" s="273">
        <v>60914</v>
      </c>
      <c r="L5798" s="273" t="s">
        <v>66</v>
      </c>
      <c r="M5798" s="273">
        <v>0</v>
      </c>
      <c r="N5798" s="273" t="s">
        <v>1010</v>
      </c>
      <c r="O5798" s="273">
        <v>0</v>
      </c>
      <c r="P5798" s="273" t="s">
        <v>1011</v>
      </c>
      <c r="Q5798" s="273" t="s">
        <v>1188</v>
      </c>
      <c r="R5798" s="273" t="s">
        <v>1013</v>
      </c>
      <c r="S5798" s="273" t="s">
        <v>1785</v>
      </c>
      <c r="U5798" s="273" t="s">
        <v>1785</v>
      </c>
      <c r="V5798" s="273" t="s">
        <v>1785</v>
      </c>
      <c r="W5798" s="273">
        <v>243062</v>
      </c>
      <c r="X5798" s="273" t="s">
        <v>64</v>
      </c>
      <c r="Y5798" s="273" t="s">
        <v>287</v>
      </c>
      <c r="Z5798" s="273" t="s">
        <v>892</v>
      </c>
      <c r="AA5798" s="273" t="s">
        <v>1067</v>
      </c>
      <c r="AB5798" s="274">
        <v>45108</v>
      </c>
      <c r="AC5798" s="273">
        <v>15707</v>
      </c>
      <c r="AD5798" s="273">
        <v>861</v>
      </c>
      <c r="AK5798" s="273">
        <v>323711</v>
      </c>
      <c r="BV5798" s="336" t="s">
        <v>64</v>
      </c>
      <c r="BW5798" s="337" t="s">
        <v>75</v>
      </c>
      <c r="BX5798" s="337" t="s">
        <v>173</v>
      </c>
      <c r="BY5798" s="337" t="s">
        <v>173</v>
      </c>
      <c r="BZ5798" s="337" t="s">
        <v>86</v>
      </c>
      <c r="CA5798" s="337" t="s">
        <v>87</v>
      </c>
      <c r="CB5798" s="337" t="s">
        <v>101</v>
      </c>
      <c r="CC5798" s="337" t="s">
        <v>102</v>
      </c>
      <c r="CD5798" s="338">
        <v>4</v>
      </c>
      <c r="CE5798" s="335">
        <v>45261</v>
      </c>
      <c r="CF5798" s="337">
        <v>11970.6</v>
      </c>
      <c r="CG5798" s="337" t="s">
        <v>1495</v>
      </c>
      <c r="CH5798" s="337">
        <v>1720.7737500000001</v>
      </c>
      <c r="CI5798" s="337" t="s">
        <v>104</v>
      </c>
      <c r="CJ5798" s="337"/>
      <c r="CK5798" s="337"/>
      <c r="CL5798" s="337" t="s">
        <v>2175</v>
      </c>
      <c r="CM5798" s="337" t="s">
        <v>73</v>
      </c>
      <c r="CN5798" s="337">
        <v>3</v>
      </c>
    </row>
    <row r="5799" spans="4:92">
      <c r="D5799" s="273" t="s">
        <v>64</v>
      </c>
      <c r="E5799" s="273" t="s">
        <v>404</v>
      </c>
      <c r="F5799" s="273" t="s">
        <v>408</v>
      </c>
      <c r="G5799" s="273" t="s">
        <v>419</v>
      </c>
      <c r="H5799" s="274">
        <v>45047</v>
      </c>
      <c r="I5799" s="273">
        <v>12211</v>
      </c>
      <c r="J5799" s="273">
        <v>55</v>
      </c>
      <c r="K5799" s="273">
        <v>375</v>
      </c>
      <c r="L5799" s="273" t="s">
        <v>1202</v>
      </c>
      <c r="M5799" s="273">
        <v>753.22125000000005</v>
      </c>
      <c r="N5799" s="273" t="s">
        <v>1203</v>
      </c>
      <c r="P5799" s="273" t="s">
        <v>1204</v>
      </c>
      <c r="Q5799" s="273" t="s">
        <v>1012</v>
      </c>
      <c r="R5799" s="273" t="s">
        <v>70</v>
      </c>
      <c r="S5799" s="273" t="s">
        <v>1205</v>
      </c>
      <c r="T5799" s="273" t="s">
        <v>1206</v>
      </c>
      <c r="U5799" s="273" t="s">
        <v>73</v>
      </c>
      <c r="V5799" s="273" t="s">
        <v>1261</v>
      </c>
      <c r="W5799" s="273">
        <v>243077</v>
      </c>
      <c r="X5799" s="273" t="s">
        <v>64</v>
      </c>
      <c r="Y5799" s="273" t="s">
        <v>287</v>
      </c>
      <c r="Z5799" s="273" t="s">
        <v>892</v>
      </c>
      <c r="AA5799" s="273" t="s">
        <v>1067</v>
      </c>
      <c r="AB5799" s="274">
        <v>45200</v>
      </c>
      <c r="AC5799" s="273">
        <v>15262</v>
      </c>
      <c r="AD5799" s="273">
        <v>861</v>
      </c>
      <c r="AK5799" s="273">
        <v>323712</v>
      </c>
      <c r="BV5799" s="279" t="s">
        <v>64</v>
      </c>
      <c r="BW5799" s="280" t="s">
        <v>75</v>
      </c>
      <c r="BX5799" s="280" t="s">
        <v>173</v>
      </c>
      <c r="BY5799" s="280" t="s">
        <v>173</v>
      </c>
      <c r="BZ5799" s="280" t="s">
        <v>110</v>
      </c>
      <c r="CA5799" s="280" t="s">
        <v>111</v>
      </c>
      <c r="CB5799" s="280" t="s">
        <v>117</v>
      </c>
      <c r="CC5799" s="280" t="s">
        <v>118</v>
      </c>
      <c r="CD5799" s="281">
        <v>5</v>
      </c>
      <c r="CE5799" s="277">
        <v>45261</v>
      </c>
      <c r="CF5799" s="280"/>
      <c r="CG5799" s="280"/>
      <c r="CH5799" s="280"/>
      <c r="CI5799" s="280" t="s">
        <v>104</v>
      </c>
      <c r="CJ5799" s="280"/>
      <c r="CK5799" s="280"/>
      <c r="CL5799" s="280"/>
      <c r="CM5799" s="280" t="s">
        <v>73</v>
      </c>
      <c r="CN5799" s="280">
        <v>3</v>
      </c>
    </row>
    <row r="5800" spans="4:92">
      <c r="D5800" s="273" t="s">
        <v>64</v>
      </c>
      <c r="E5800" s="273" t="s">
        <v>404</v>
      </c>
      <c r="F5800" s="273" t="s">
        <v>408</v>
      </c>
      <c r="G5800" s="273" t="s">
        <v>419</v>
      </c>
      <c r="H5800" s="274">
        <v>45047</v>
      </c>
      <c r="I5800" s="273">
        <v>12211</v>
      </c>
      <c r="J5800" s="273">
        <v>55</v>
      </c>
      <c r="K5800" s="273">
        <v>0</v>
      </c>
      <c r="L5800" s="273" t="s">
        <v>66</v>
      </c>
      <c r="N5800" s="273" t="s">
        <v>107</v>
      </c>
      <c r="W5800" s="273">
        <v>243061</v>
      </c>
      <c r="X5800" s="273" t="s">
        <v>64</v>
      </c>
      <c r="Y5800" s="273" t="s">
        <v>287</v>
      </c>
      <c r="Z5800" s="273" t="s">
        <v>866</v>
      </c>
      <c r="AA5800" s="273" t="s">
        <v>1065</v>
      </c>
      <c r="AB5800" s="274">
        <v>44927</v>
      </c>
      <c r="AC5800" s="273">
        <v>14823</v>
      </c>
      <c r="AD5800" s="273">
        <v>860</v>
      </c>
      <c r="AK5800" s="273">
        <v>278017</v>
      </c>
      <c r="BV5800" s="336" t="s">
        <v>64</v>
      </c>
      <c r="BW5800" s="337" t="s">
        <v>75</v>
      </c>
      <c r="BX5800" s="337" t="s">
        <v>173</v>
      </c>
      <c r="BY5800" s="337" t="s">
        <v>173</v>
      </c>
      <c r="BZ5800" s="337" t="s">
        <v>126</v>
      </c>
      <c r="CA5800" s="337" t="s">
        <v>127</v>
      </c>
      <c r="CB5800" s="337" t="s">
        <v>128</v>
      </c>
      <c r="CC5800" s="337" t="s">
        <v>129</v>
      </c>
      <c r="CD5800" s="338">
        <v>6</v>
      </c>
      <c r="CE5800" s="335">
        <v>45261</v>
      </c>
      <c r="CF5800" s="337"/>
      <c r="CG5800" s="337"/>
      <c r="CH5800" s="337"/>
      <c r="CI5800" s="337" t="s">
        <v>80</v>
      </c>
      <c r="CJ5800" s="337"/>
      <c r="CK5800" s="337"/>
      <c r="CL5800" s="337"/>
      <c r="CM5800" s="337" t="s">
        <v>73</v>
      </c>
      <c r="CN5800" s="337">
        <v>3</v>
      </c>
    </row>
    <row r="5801" spans="4:92">
      <c r="D5801" s="273" t="s">
        <v>64</v>
      </c>
      <c r="E5801" s="273" t="s">
        <v>404</v>
      </c>
      <c r="F5801" s="273" t="s">
        <v>408</v>
      </c>
      <c r="G5801" s="273" t="s">
        <v>419</v>
      </c>
      <c r="H5801" s="274">
        <v>45047</v>
      </c>
      <c r="I5801" s="273">
        <v>12211</v>
      </c>
      <c r="J5801" s="273">
        <v>55</v>
      </c>
      <c r="K5801" s="273">
        <v>894000</v>
      </c>
      <c r="L5801" s="273" t="s">
        <v>66</v>
      </c>
      <c r="M5801" s="273">
        <v>131319.66383</v>
      </c>
      <c r="N5801" s="273" t="s">
        <v>115</v>
      </c>
      <c r="W5801" s="273">
        <v>243060</v>
      </c>
      <c r="X5801" s="273" t="s">
        <v>64</v>
      </c>
      <c r="Y5801" s="273" t="s">
        <v>287</v>
      </c>
      <c r="Z5801" s="273" t="s">
        <v>866</v>
      </c>
      <c r="AA5801" s="273" t="s">
        <v>1065</v>
      </c>
      <c r="AB5801" s="274">
        <v>44927</v>
      </c>
      <c r="AC5801" s="273">
        <v>15407</v>
      </c>
      <c r="AD5801" s="273">
        <v>860</v>
      </c>
      <c r="AK5801" s="273">
        <v>284179</v>
      </c>
      <c r="BV5801" s="279" t="s">
        <v>64</v>
      </c>
      <c r="BW5801" s="280" t="s">
        <v>75</v>
      </c>
      <c r="BX5801" s="280" t="s">
        <v>173</v>
      </c>
      <c r="BY5801" s="280" t="s">
        <v>173</v>
      </c>
      <c r="BZ5801" s="280" t="s">
        <v>151</v>
      </c>
      <c r="CA5801" s="280" t="s">
        <v>152</v>
      </c>
      <c r="CB5801" s="280" t="s">
        <v>153</v>
      </c>
      <c r="CC5801" s="280" t="s">
        <v>154</v>
      </c>
      <c r="CD5801" s="281">
        <v>10</v>
      </c>
      <c r="CE5801" s="277">
        <v>45261</v>
      </c>
      <c r="CF5801" s="280">
        <v>6135</v>
      </c>
      <c r="CG5801" s="280" t="s">
        <v>90</v>
      </c>
      <c r="CH5801" s="280">
        <v>6135</v>
      </c>
      <c r="CI5801" s="280" t="s">
        <v>80</v>
      </c>
      <c r="CJ5801" s="280"/>
      <c r="CK5801" s="280"/>
      <c r="CL5801" s="280" t="s">
        <v>2176</v>
      </c>
      <c r="CM5801" s="280" t="s">
        <v>73</v>
      </c>
      <c r="CN5801" s="280">
        <v>3</v>
      </c>
    </row>
    <row r="5802" spans="4:92">
      <c r="D5802" s="273" t="s">
        <v>64</v>
      </c>
      <c r="E5802" s="273" t="s">
        <v>404</v>
      </c>
      <c r="F5802" s="273" t="s">
        <v>408</v>
      </c>
      <c r="G5802" s="273" t="s">
        <v>419</v>
      </c>
      <c r="H5802" s="274">
        <v>45078</v>
      </c>
      <c r="I5802" s="273">
        <v>12480</v>
      </c>
      <c r="J5802" s="273">
        <v>55</v>
      </c>
      <c r="K5802" s="273">
        <v>58500</v>
      </c>
      <c r="L5802" s="273" t="s">
        <v>66</v>
      </c>
      <c r="M5802" s="273">
        <v>0</v>
      </c>
      <c r="N5802" s="273" t="s">
        <v>1010</v>
      </c>
      <c r="O5802" s="273">
        <v>0</v>
      </c>
      <c r="P5802" s="273" t="s">
        <v>1011</v>
      </c>
      <c r="Q5802" s="273" t="s">
        <v>1188</v>
      </c>
      <c r="R5802" s="273" t="s">
        <v>1013</v>
      </c>
      <c r="S5802" s="273" t="s">
        <v>1785</v>
      </c>
      <c r="U5802" s="273" t="s">
        <v>1785</v>
      </c>
      <c r="V5802" s="273" t="s">
        <v>1785</v>
      </c>
      <c r="W5802" s="273">
        <v>243107</v>
      </c>
      <c r="X5802" s="273" t="s">
        <v>64</v>
      </c>
      <c r="Y5802" s="273" t="s">
        <v>287</v>
      </c>
      <c r="Z5802" s="273" t="s">
        <v>866</v>
      </c>
      <c r="AA5802" s="273" t="s">
        <v>1065</v>
      </c>
      <c r="AB5802" s="274">
        <v>44927</v>
      </c>
      <c r="AC5802" s="273">
        <v>15557</v>
      </c>
      <c r="AD5802" s="273">
        <v>860</v>
      </c>
      <c r="AK5802" s="273">
        <v>284880</v>
      </c>
      <c r="BV5802" s="336" t="s">
        <v>64</v>
      </c>
      <c r="BW5802" s="337" t="s">
        <v>75</v>
      </c>
      <c r="BX5802" s="337" t="s">
        <v>173</v>
      </c>
      <c r="BY5802" s="337" t="s">
        <v>173</v>
      </c>
      <c r="BZ5802" s="337" t="s">
        <v>138</v>
      </c>
      <c r="CA5802" s="337" t="s">
        <v>139</v>
      </c>
      <c r="CB5802" s="337" t="s">
        <v>140</v>
      </c>
      <c r="CC5802" s="337" t="s">
        <v>141</v>
      </c>
      <c r="CD5802" s="338">
        <v>9</v>
      </c>
      <c r="CE5802" s="335">
        <v>45261</v>
      </c>
      <c r="CF5802" s="337">
        <v>0</v>
      </c>
      <c r="CG5802" s="337" t="s">
        <v>90</v>
      </c>
      <c r="CH5802" s="337">
        <v>0</v>
      </c>
      <c r="CI5802" s="337" t="s">
        <v>80</v>
      </c>
      <c r="CJ5802" s="337"/>
      <c r="CK5802" s="337"/>
      <c r="CL5802" s="337"/>
      <c r="CM5802" s="337" t="s">
        <v>73</v>
      </c>
      <c r="CN5802" s="337">
        <v>3</v>
      </c>
    </row>
    <row r="5803" spans="4:92">
      <c r="D5803" s="273" t="s">
        <v>64</v>
      </c>
      <c r="E5803" s="273" t="s">
        <v>404</v>
      </c>
      <c r="F5803" s="273" t="s">
        <v>408</v>
      </c>
      <c r="G5803" s="273" t="s">
        <v>419</v>
      </c>
      <c r="H5803" s="274">
        <v>45078</v>
      </c>
      <c r="I5803" s="273">
        <v>12480</v>
      </c>
      <c r="J5803" s="273">
        <v>55</v>
      </c>
      <c r="K5803" s="273">
        <v>375</v>
      </c>
      <c r="L5803" s="273" t="s">
        <v>1202</v>
      </c>
      <c r="M5803" s="273">
        <v>753.22125000000005</v>
      </c>
      <c r="N5803" s="273" t="s">
        <v>1203</v>
      </c>
      <c r="P5803" s="273" t="s">
        <v>1204</v>
      </c>
      <c r="Q5803" s="273" t="s">
        <v>1012</v>
      </c>
      <c r="R5803" s="273" t="s">
        <v>70</v>
      </c>
      <c r="S5803" s="273" t="s">
        <v>1205</v>
      </c>
      <c r="T5803" s="273" t="s">
        <v>1206</v>
      </c>
      <c r="U5803" s="273" t="s">
        <v>73</v>
      </c>
      <c r="V5803" s="273" t="s">
        <v>1261</v>
      </c>
      <c r="W5803" s="273">
        <v>243122</v>
      </c>
      <c r="X5803" s="273" t="s">
        <v>64</v>
      </c>
      <c r="Y5803" s="273" t="s">
        <v>287</v>
      </c>
      <c r="Z5803" s="273" t="s">
        <v>866</v>
      </c>
      <c r="AA5803" s="273" t="s">
        <v>1065</v>
      </c>
      <c r="AB5803" s="274">
        <v>44927</v>
      </c>
      <c r="AC5803" s="273">
        <v>16694</v>
      </c>
      <c r="AD5803" s="273">
        <v>860</v>
      </c>
      <c r="AE5803" s="273">
        <v>1.202</v>
      </c>
      <c r="AF5803" s="273" t="s">
        <v>90</v>
      </c>
      <c r="AG5803" s="273" t="s">
        <v>2126</v>
      </c>
      <c r="AH5803" s="273" t="s">
        <v>2177</v>
      </c>
      <c r="AI5803" s="273" t="s">
        <v>123</v>
      </c>
      <c r="AJ5803" s="273" t="s">
        <v>200</v>
      </c>
      <c r="AK5803" s="273">
        <v>308077</v>
      </c>
      <c r="BV5803" s="279" t="s">
        <v>64</v>
      </c>
      <c r="BW5803" s="280" t="s">
        <v>75</v>
      </c>
      <c r="BX5803" s="280" t="s">
        <v>173</v>
      </c>
      <c r="BY5803" s="280" t="s">
        <v>173</v>
      </c>
      <c r="BZ5803" s="280" t="s">
        <v>126</v>
      </c>
      <c r="CA5803" s="280" t="s">
        <v>127</v>
      </c>
      <c r="CB5803" s="280" t="s">
        <v>133</v>
      </c>
      <c r="CC5803" s="280" t="s">
        <v>134</v>
      </c>
      <c r="CD5803" s="281">
        <v>7</v>
      </c>
      <c r="CE5803" s="277">
        <v>45261</v>
      </c>
      <c r="CF5803" s="280"/>
      <c r="CG5803" s="280"/>
      <c r="CH5803" s="280"/>
      <c r="CI5803" s="280" t="s">
        <v>104</v>
      </c>
      <c r="CJ5803" s="280"/>
      <c r="CK5803" s="280"/>
      <c r="CL5803" s="280"/>
      <c r="CM5803" s="280" t="s">
        <v>73</v>
      </c>
      <c r="CN5803" s="280">
        <v>3</v>
      </c>
    </row>
    <row r="5804" spans="4:92">
      <c r="D5804" s="273" t="s">
        <v>64</v>
      </c>
      <c r="E5804" s="273" t="s">
        <v>404</v>
      </c>
      <c r="F5804" s="273" t="s">
        <v>408</v>
      </c>
      <c r="G5804" s="273" t="s">
        <v>419</v>
      </c>
      <c r="H5804" s="274">
        <v>45078</v>
      </c>
      <c r="I5804" s="273">
        <v>12480</v>
      </c>
      <c r="J5804" s="273">
        <v>55</v>
      </c>
      <c r="K5804" s="273">
        <v>0</v>
      </c>
      <c r="L5804" s="273" t="s">
        <v>66</v>
      </c>
      <c r="N5804" s="273" t="s">
        <v>107</v>
      </c>
      <c r="W5804" s="273">
        <v>243106</v>
      </c>
      <c r="X5804" s="273" t="s">
        <v>64</v>
      </c>
      <c r="Y5804" s="273" t="s">
        <v>287</v>
      </c>
      <c r="Z5804" s="273" t="s">
        <v>866</v>
      </c>
      <c r="AA5804" s="273" t="s">
        <v>1065</v>
      </c>
      <c r="AB5804" s="274">
        <v>44927</v>
      </c>
      <c r="AC5804" s="273">
        <v>16694</v>
      </c>
      <c r="AD5804" s="273">
        <v>860</v>
      </c>
      <c r="AE5804" s="273">
        <v>1.2999999999999999E-2</v>
      </c>
      <c r="AF5804" s="273" t="s">
        <v>90</v>
      </c>
      <c r="AG5804" s="273" t="s">
        <v>2128</v>
      </c>
      <c r="AH5804" s="273" t="s">
        <v>2178</v>
      </c>
      <c r="AI5804" s="273" t="s">
        <v>199</v>
      </c>
      <c r="AJ5804" s="273" t="s">
        <v>200</v>
      </c>
      <c r="AK5804" s="273">
        <v>328332</v>
      </c>
      <c r="BV5804" s="336" t="s">
        <v>64</v>
      </c>
      <c r="BW5804" s="337" t="s">
        <v>75</v>
      </c>
      <c r="BX5804" s="337" t="s">
        <v>173</v>
      </c>
      <c r="BY5804" s="337" t="s">
        <v>173</v>
      </c>
      <c r="BZ5804" s="337" t="s">
        <v>167</v>
      </c>
      <c r="CA5804" s="337" t="s">
        <v>168</v>
      </c>
      <c r="CB5804" s="337" t="s">
        <v>169</v>
      </c>
      <c r="CC5804" s="337" t="s">
        <v>170</v>
      </c>
      <c r="CD5804" s="338">
        <v>12</v>
      </c>
      <c r="CE5804" s="335">
        <v>45261</v>
      </c>
      <c r="CF5804" s="337">
        <v>0</v>
      </c>
      <c r="CG5804" s="337" t="s">
        <v>90</v>
      </c>
      <c r="CH5804" s="337">
        <v>0</v>
      </c>
      <c r="CI5804" s="337" t="s">
        <v>80</v>
      </c>
      <c r="CJ5804" s="337"/>
      <c r="CK5804" s="337"/>
      <c r="CL5804" s="337"/>
      <c r="CM5804" s="337" t="s">
        <v>73</v>
      </c>
      <c r="CN5804" s="337">
        <v>3</v>
      </c>
    </row>
    <row r="5805" spans="4:92">
      <c r="D5805" s="273" t="s">
        <v>64</v>
      </c>
      <c r="E5805" s="273" t="s">
        <v>404</v>
      </c>
      <c r="F5805" s="273" t="s">
        <v>408</v>
      </c>
      <c r="G5805" s="273" t="s">
        <v>419</v>
      </c>
      <c r="H5805" s="274">
        <v>45078</v>
      </c>
      <c r="I5805" s="273">
        <v>12480</v>
      </c>
      <c r="J5805" s="273">
        <v>55</v>
      </c>
      <c r="K5805" s="273">
        <v>894000</v>
      </c>
      <c r="L5805" s="273" t="s">
        <v>66</v>
      </c>
      <c r="M5805" s="273">
        <v>122360.81281790001</v>
      </c>
      <c r="N5805" s="273" t="s">
        <v>115</v>
      </c>
      <c r="W5805" s="273">
        <v>243105</v>
      </c>
      <c r="X5805" s="273" t="s">
        <v>64</v>
      </c>
      <c r="Y5805" s="273" t="s">
        <v>287</v>
      </c>
      <c r="Z5805" s="273" t="s">
        <v>866</v>
      </c>
      <c r="AA5805" s="273" t="s">
        <v>1065</v>
      </c>
      <c r="AB5805" s="274">
        <v>44927</v>
      </c>
      <c r="AC5805" s="273">
        <v>16694</v>
      </c>
      <c r="AD5805" s="273">
        <v>860</v>
      </c>
      <c r="AE5805" s="273">
        <v>7.7999999999999996E-3</v>
      </c>
      <c r="AF5805" s="273" t="s">
        <v>90</v>
      </c>
      <c r="AG5805" s="273" t="s">
        <v>2179</v>
      </c>
      <c r="AH5805" s="273" t="s">
        <v>2180</v>
      </c>
      <c r="AI5805" s="273" t="s">
        <v>199</v>
      </c>
      <c r="AJ5805" s="273" t="s">
        <v>200</v>
      </c>
      <c r="AK5805" s="273">
        <v>328338</v>
      </c>
      <c r="BV5805" s="279" t="s">
        <v>64</v>
      </c>
      <c r="BW5805" s="280" t="s">
        <v>75</v>
      </c>
      <c r="BX5805" s="280" t="s">
        <v>173</v>
      </c>
      <c r="BY5805" s="280" t="s">
        <v>173</v>
      </c>
      <c r="BZ5805" s="280" t="s">
        <v>151</v>
      </c>
      <c r="CA5805" s="280" t="s">
        <v>152</v>
      </c>
      <c r="CB5805" s="280" t="s">
        <v>161</v>
      </c>
      <c r="CC5805" s="280" t="s">
        <v>162</v>
      </c>
      <c r="CD5805" s="281">
        <v>11</v>
      </c>
      <c r="CE5805" s="277">
        <v>45261</v>
      </c>
      <c r="CF5805" s="280">
        <v>4908</v>
      </c>
      <c r="CG5805" s="280" t="s">
        <v>90</v>
      </c>
      <c r="CH5805" s="280">
        <v>4908</v>
      </c>
      <c r="CI5805" s="280" t="s">
        <v>80</v>
      </c>
      <c r="CJ5805" s="280"/>
      <c r="CK5805" s="280"/>
      <c r="CL5805" s="280" t="s">
        <v>2181</v>
      </c>
      <c r="CM5805" s="280" t="s">
        <v>73</v>
      </c>
      <c r="CN5805" s="280">
        <v>3</v>
      </c>
    </row>
    <row r="5806" spans="4:92">
      <c r="D5806" s="273" t="s">
        <v>64</v>
      </c>
      <c r="E5806" s="273" t="s">
        <v>404</v>
      </c>
      <c r="F5806" s="273" t="s">
        <v>767</v>
      </c>
      <c r="G5806" s="273" t="s">
        <v>768</v>
      </c>
      <c r="H5806" s="274">
        <v>45078</v>
      </c>
      <c r="I5806" s="273">
        <v>12662</v>
      </c>
      <c r="J5806" s="273">
        <v>871</v>
      </c>
      <c r="K5806" s="273">
        <v>0</v>
      </c>
      <c r="L5806" s="273" t="s">
        <v>66</v>
      </c>
      <c r="N5806" s="273" t="s">
        <v>107</v>
      </c>
      <c r="W5806" s="273">
        <v>192743</v>
      </c>
      <c r="X5806" s="273" t="s">
        <v>64</v>
      </c>
      <c r="Y5806" s="273" t="s">
        <v>287</v>
      </c>
      <c r="Z5806" s="273" t="s">
        <v>866</v>
      </c>
      <c r="AA5806" s="273" t="s">
        <v>1065</v>
      </c>
      <c r="AB5806" s="274">
        <v>44927</v>
      </c>
      <c r="AC5806" s="273">
        <v>16694</v>
      </c>
      <c r="AD5806" s="273">
        <v>860</v>
      </c>
      <c r="AE5806" s="273">
        <v>3.2000000000000001E-2</v>
      </c>
      <c r="AF5806" s="273" t="s">
        <v>90</v>
      </c>
      <c r="AG5806" s="273" t="s">
        <v>2182</v>
      </c>
      <c r="AH5806" s="273" t="s">
        <v>2183</v>
      </c>
      <c r="AI5806" s="273" t="s">
        <v>123</v>
      </c>
      <c r="AJ5806" s="273" t="s">
        <v>200</v>
      </c>
      <c r="AK5806" s="273">
        <v>328344</v>
      </c>
      <c r="BV5806" s="336" t="s">
        <v>64</v>
      </c>
      <c r="BW5806" s="337" t="s">
        <v>75</v>
      </c>
      <c r="BX5806" s="337" t="s">
        <v>173</v>
      </c>
      <c r="BY5806" s="337" t="s">
        <v>173</v>
      </c>
      <c r="BZ5806" s="337" t="s">
        <v>167</v>
      </c>
      <c r="CA5806" s="337" t="s">
        <v>168</v>
      </c>
      <c r="CB5806" s="337" t="s">
        <v>353</v>
      </c>
      <c r="CC5806" s="337" t="s">
        <v>354</v>
      </c>
      <c r="CD5806" s="338">
        <v>13</v>
      </c>
      <c r="CE5806" s="335">
        <v>45261</v>
      </c>
      <c r="CF5806" s="337">
        <v>0</v>
      </c>
      <c r="CG5806" s="337" t="s">
        <v>90</v>
      </c>
      <c r="CH5806" s="337">
        <v>0</v>
      </c>
      <c r="CI5806" s="337" t="s">
        <v>80</v>
      </c>
      <c r="CJ5806" s="337"/>
      <c r="CK5806" s="337"/>
      <c r="CL5806" s="337"/>
      <c r="CM5806" s="337" t="s">
        <v>73</v>
      </c>
      <c r="CN5806" s="337">
        <v>3</v>
      </c>
    </row>
    <row r="5807" spans="4:92">
      <c r="D5807" s="273" t="s">
        <v>64</v>
      </c>
      <c r="E5807" s="273" t="s">
        <v>404</v>
      </c>
      <c r="F5807" s="273" t="s">
        <v>767</v>
      </c>
      <c r="G5807" s="273" t="s">
        <v>768</v>
      </c>
      <c r="H5807" s="274">
        <v>45078</v>
      </c>
      <c r="I5807" s="273">
        <v>12662</v>
      </c>
      <c r="J5807" s="273">
        <v>871</v>
      </c>
      <c r="K5807" s="273">
        <v>1180</v>
      </c>
      <c r="L5807" s="273" t="s">
        <v>66</v>
      </c>
      <c r="M5807" s="273">
        <v>131.53400999999999</v>
      </c>
      <c r="N5807" s="273" t="s">
        <v>115</v>
      </c>
      <c r="W5807" s="273">
        <v>192742</v>
      </c>
      <c r="X5807" s="273" t="s">
        <v>64</v>
      </c>
      <c r="Y5807" s="273" t="s">
        <v>63</v>
      </c>
      <c r="Z5807" s="273" t="s">
        <v>221</v>
      </c>
      <c r="AA5807" s="273" t="s">
        <v>221</v>
      </c>
      <c r="AB5807" s="274">
        <v>45017</v>
      </c>
      <c r="AC5807" s="273">
        <v>14848</v>
      </c>
      <c r="AD5807" s="273">
        <v>17</v>
      </c>
      <c r="AK5807" s="273">
        <v>293416</v>
      </c>
      <c r="BV5807" s="279" t="s">
        <v>64</v>
      </c>
      <c r="BW5807" s="280" t="s">
        <v>75</v>
      </c>
      <c r="BX5807" s="280" t="s">
        <v>173</v>
      </c>
      <c r="BY5807" s="280" t="s">
        <v>173</v>
      </c>
      <c r="BZ5807" s="280" t="s">
        <v>167</v>
      </c>
      <c r="CA5807" s="280" t="s">
        <v>168</v>
      </c>
      <c r="CB5807" s="280" t="s">
        <v>313</v>
      </c>
      <c r="CC5807" s="280" t="s">
        <v>314</v>
      </c>
      <c r="CD5807" s="281">
        <v>14</v>
      </c>
      <c r="CE5807" s="277">
        <v>45261</v>
      </c>
      <c r="CF5807" s="280">
        <v>0</v>
      </c>
      <c r="CG5807" s="280" t="s">
        <v>90</v>
      </c>
      <c r="CH5807" s="280">
        <v>0</v>
      </c>
      <c r="CI5807" s="280" t="s">
        <v>80</v>
      </c>
      <c r="CJ5807" s="280"/>
      <c r="CK5807" s="280"/>
      <c r="CL5807" s="280"/>
      <c r="CM5807" s="280" t="s">
        <v>73</v>
      </c>
      <c r="CN5807" s="280">
        <v>3</v>
      </c>
    </row>
    <row r="5808" spans="4:92">
      <c r="D5808" s="273" t="s">
        <v>64</v>
      </c>
      <c r="E5808" s="273" t="s">
        <v>404</v>
      </c>
      <c r="F5808" s="273" t="s">
        <v>767</v>
      </c>
      <c r="G5808" s="273" t="s">
        <v>768</v>
      </c>
      <c r="H5808" s="274">
        <v>45108</v>
      </c>
      <c r="I5808" s="273">
        <v>12931</v>
      </c>
      <c r="J5808" s="273">
        <v>871</v>
      </c>
      <c r="W5808" s="273">
        <v>206202</v>
      </c>
      <c r="X5808" s="273" t="s">
        <v>64</v>
      </c>
      <c r="Y5808" s="273" t="s">
        <v>63</v>
      </c>
      <c r="Z5808" s="273" t="s">
        <v>221</v>
      </c>
      <c r="AA5808" s="273" t="s">
        <v>221</v>
      </c>
      <c r="AB5808" s="274">
        <v>45017</v>
      </c>
      <c r="AC5808" s="273">
        <v>14848</v>
      </c>
      <c r="AD5808" s="273">
        <v>17</v>
      </c>
      <c r="AK5808" s="273">
        <v>293419</v>
      </c>
      <c r="BV5808" s="336" t="s">
        <v>64</v>
      </c>
      <c r="BW5808" s="337" t="s">
        <v>75</v>
      </c>
      <c r="BX5808" s="337" t="s">
        <v>173</v>
      </c>
      <c r="BY5808" s="337" t="s">
        <v>173</v>
      </c>
      <c r="BZ5808" s="337" t="s">
        <v>204</v>
      </c>
      <c r="CA5808" s="337" t="s">
        <v>205</v>
      </c>
      <c r="CB5808" s="337" t="s">
        <v>206</v>
      </c>
      <c r="CC5808" s="337" t="s">
        <v>207</v>
      </c>
      <c r="CD5808" s="338">
        <v>0</v>
      </c>
      <c r="CE5808" s="335">
        <v>45261</v>
      </c>
      <c r="CF5808" s="337"/>
      <c r="CG5808" s="337" t="s">
        <v>181</v>
      </c>
      <c r="CH5808" s="337"/>
      <c r="CI5808" s="337" t="s">
        <v>208</v>
      </c>
      <c r="CJ5808" s="337" t="s">
        <v>209</v>
      </c>
      <c r="CK5808" s="337"/>
      <c r="CL5808" s="337"/>
      <c r="CM5808" s="337" t="s">
        <v>73</v>
      </c>
      <c r="CN5808" s="337">
        <v>3</v>
      </c>
    </row>
    <row r="5809" spans="4:92">
      <c r="D5809" s="273" t="s">
        <v>64</v>
      </c>
      <c r="E5809" s="273" t="s">
        <v>404</v>
      </c>
      <c r="F5809" s="273" t="s">
        <v>767</v>
      </c>
      <c r="G5809" s="273" t="s">
        <v>768</v>
      </c>
      <c r="H5809" s="274">
        <v>45108</v>
      </c>
      <c r="I5809" s="273">
        <v>12931</v>
      </c>
      <c r="J5809" s="273">
        <v>871</v>
      </c>
      <c r="K5809" s="273">
        <v>0</v>
      </c>
      <c r="L5809" s="273" t="s">
        <v>66</v>
      </c>
      <c r="N5809" s="273" t="s">
        <v>107</v>
      </c>
      <c r="W5809" s="273">
        <v>206227</v>
      </c>
      <c r="X5809" s="273" t="s">
        <v>64</v>
      </c>
      <c r="Y5809" s="273" t="s">
        <v>63</v>
      </c>
      <c r="Z5809" s="273" t="s">
        <v>221</v>
      </c>
      <c r="AA5809" s="273" t="s">
        <v>221</v>
      </c>
      <c r="AB5809" s="274">
        <v>45017</v>
      </c>
      <c r="AC5809" s="273">
        <v>14848</v>
      </c>
      <c r="AD5809" s="273">
        <v>17</v>
      </c>
      <c r="AK5809" s="273">
        <v>293421</v>
      </c>
      <c r="BV5809" s="279" t="s">
        <v>64</v>
      </c>
      <c r="BW5809" s="280" t="s">
        <v>75</v>
      </c>
      <c r="BX5809" s="280" t="s">
        <v>173</v>
      </c>
      <c r="BY5809" s="280" t="s">
        <v>173</v>
      </c>
      <c r="BZ5809" s="280" t="s">
        <v>204</v>
      </c>
      <c r="CA5809" s="280" t="s">
        <v>205</v>
      </c>
      <c r="CB5809" s="280" t="s">
        <v>206</v>
      </c>
      <c r="CC5809" s="280" t="s">
        <v>207</v>
      </c>
      <c r="CD5809" s="281">
        <v>0</v>
      </c>
      <c r="CE5809" s="277">
        <v>45261</v>
      </c>
      <c r="CF5809" s="280"/>
      <c r="CG5809" s="280" t="s">
        <v>181</v>
      </c>
      <c r="CH5809" s="280"/>
      <c r="CI5809" s="280" t="s">
        <v>208</v>
      </c>
      <c r="CJ5809" s="280" t="s">
        <v>209</v>
      </c>
      <c r="CK5809" s="280"/>
      <c r="CL5809" s="280"/>
      <c r="CM5809" s="280" t="s">
        <v>73</v>
      </c>
      <c r="CN5809" s="280">
        <v>3</v>
      </c>
    </row>
    <row r="5810" spans="4:92">
      <c r="D5810" s="273" t="s">
        <v>64</v>
      </c>
      <c r="E5810" s="273" t="s">
        <v>404</v>
      </c>
      <c r="F5810" s="273" t="s">
        <v>767</v>
      </c>
      <c r="G5810" s="273" t="s">
        <v>768</v>
      </c>
      <c r="H5810" s="274">
        <v>45108</v>
      </c>
      <c r="I5810" s="273">
        <v>12931</v>
      </c>
      <c r="J5810" s="273">
        <v>871</v>
      </c>
      <c r="K5810" s="273">
        <v>1224</v>
      </c>
      <c r="L5810" s="273" t="s">
        <v>66</v>
      </c>
      <c r="M5810" s="273">
        <v>201.62876</v>
      </c>
      <c r="N5810" s="273" t="s">
        <v>115</v>
      </c>
      <c r="W5810" s="273">
        <v>206226</v>
      </c>
      <c r="X5810" s="273" t="s">
        <v>64</v>
      </c>
      <c r="Y5810" s="273" t="s">
        <v>63</v>
      </c>
      <c r="Z5810" s="273" t="s">
        <v>221</v>
      </c>
      <c r="AA5810" s="273" t="s">
        <v>221</v>
      </c>
      <c r="AB5810" s="274">
        <v>45017</v>
      </c>
      <c r="AC5810" s="273">
        <v>14848</v>
      </c>
      <c r="AD5810" s="273">
        <v>17</v>
      </c>
      <c r="AK5810" s="273">
        <v>293426</v>
      </c>
      <c r="BV5810" s="336" t="s">
        <v>64</v>
      </c>
      <c r="BW5810" s="337" t="s">
        <v>75</v>
      </c>
      <c r="BX5810" s="337" t="s">
        <v>173</v>
      </c>
      <c r="BY5810" s="337" t="s">
        <v>173</v>
      </c>
      <c r="BZ5810" s="337" t="s">
        <v>204</v>
      </c>
      <c r="CA5810" s="337" t="s">
        <v>205</v>
      </c>
      <c r="CB5810" s="337" t="s">
        <v>206</v>
      </c>
      <c r="CC5810" s="337" t="s">
        <v>207</v>
      </c>
      <c r="CD5810" s="338">
        <v>0</v>
      </c>
      <c r="CE5810" s="335">
        <v>45261</v>
      </c>
      <c r="CF5810" s="337"/>
      <c r="CG5810" s="337" t="s">
        <v>181</v>
      </c>
      <c r="CH5810" s="337"/>
      <c r="CI5810" s="337" t="s">
        <v>208</v>
      </c>
      <c r="CJ5810" s="337" t="s">
        <v>209</v>
      </c>
      <c r="CK5810" s="337"/>
      <c r="CL5810" s="337"/>
      <c r="CM5810" s="337" t="s">
        <v>73</v>
      </c>
      <c r="CN5810" s="337">
        <v>3</v>
      </c>
    </row>
    <row r="5811" spans="4:92">
      <c r="D5811" s="273" t="s">
        <v>64</v>
      </c>
      <c r="E5811" s="273" t="s">
        <v>404</v>
      </c>
      <c r="F5811" s="273" t="s">
        <v>767</v>
      </c>
      <c r="G5811" s="273" t="s">
        <v>768</v>
      </c>
      <c r="H5811" s="274">
        <v>45139</v>
      </c>
      <c r="I5811" s="273">
        <v>13608</v>
      </c>
      <c r="J5811" s="273">
        <v>871</v>
      </c>
      <c r="W5811" s="273">
        <v>224271</v>
      </c>
      <c r="X5811" s="273" t="s">
        <v>64</v>
      </c>
      <c r="Y5811" s="273" t="s">
        <v>63</v>
      </c>
      <c r="Z5811" s="273" t="s">
        <v>221</v>
      </c>
      <c r="AA5811" s="273" t="s">
        <v>221</v>
      </c>
      <c r="AB5811" s="274">
        <v>45047</v>
      </c>
      <c r="AC5811" s="273">
        <v>12161</v>
      </c>
      <c r="AD5811" s="273">
        <v>17</v>
      </c>
      <c r="AK5811" s="273">
        <v>182674</v>
      </c>
      <c r="BV5811" s="279" t="s">
        <v>64</v>
      </c>
      <c r="BW5811" s="280" t="s">
        <v>75</v>
      </c>
      <c r="BX5811" s="280" t="s">
        <v>173</v>
      </c>
      <c r="BY5811" s="280" t="s">
        <v>173</v>
      </c>
      <c r="BZ5811" s="280" t="s">
        <v>86</v>
      </c>
      <c r="CA5811" s="280" t="s">
        <v>87</v>
      </c>
      <c r="CB5811" s="280" t="s">
        <v>179</v>
      </c>
      <c r="CC5811" s="280" t="s">
        <v>180</v>
      </c>
      <c r="CD5811" s="281">
        <v>1</v>
      </c>
      <c r="CE5811" s="277">
        <v>45261</v>
      </c>
      <c r="CF5811" s="280"/>
      <c r="CG5811" s="280" t="s">
        <v>181</v>
      </c>
      <c r="CH5811" s="280"/>
      <c r="CI5811" s="280" t="s">
        <v>181</v>
      </c>
      <c r="CJ5811" s="280" t="s">
        <v>1733</v>
      </c>
      <c r="CK5811" s="280"/>
      <c r="CL5811" s="280"/>
      <c r="CM5811" s="280" t="s">
        <v>73</v>
      </c>
      <c r="CN5811" s="280">
        <v>3</v>
      </c>
    </row>
    <row r="5812" spans="4:92">
      <c r="D5812" s="273" t="s">
        <v>64</v>
      </c>
      <c r="E5812" s="273" t="s">
        <v>404</v>
      </c>
      <c r="F5812" s="273" t="s">
        <v>767</v>
      </c>
      <c r="G5812" s="273" t="s">
        <v>768</v>
      </c>
      <c r="H5812" s="274">
        <v>45139</v>
      </c>
      <c r="I5812" s="273">
        <v>13608</v>
      </c>
      <c r="J5812" s="273">
        <v>871</v>
      </c>
      <c r="K5812" s="273">
        <v>0</v>
      </c>
      <c r="L5812" s="273" t="s">
        <v>66</v>
      </c>
      <c r="N5812" s="273" t="s">
        <v>107</v>
      </c>
      <c r="W5812" s="273">
        <v>224296</v>
      </c>
      <c r="X5812" s="273" t="s">
        <v>64</v>
      </c>
      <c r="Y5812" s="273" t="s">
        <v>63</v>
      </c>
      <c r="Z5812" s="273" t="s">
        <v>221</v>
      </c>
      <c r="AA5812" s="273" t="s">
        <v>221</v>
      </c>
      <c r="AB5812" s="274">
        <v>45047</v>
      </c>
      <c r="AC5812" s="273">
        <v>12162</v>
      </c>
      <c r="AD5812" s="273">
        <v>17</v>
      </c>
      <c r="AE5812" s="273">
        <v>8.6539999999999999</v>
      </c>
      <c r="AF5812" s="273" t="s">
        <v>90</v>
      </c>
      <c r="AG5812" s="273" t="s">
        <v>882</v>
      </c>
      <c r="AH5812" s="273" t="s">
        <v>1101</v>
      </c>
      <c r="AI5812" s="273" t="s">
        <v>123</v>
      </c>
      <c r="AJ5812" s="273" t="s">
        <v>214</v>
      </c>
      <c r="AK5812" s="273">
        <v>181741</v>
      </c>
      <c r="BV5812" s="336" t="s">
        <v>64</v>
      </c>
      <c r="BW5812" s="337" t="s">
        <v>75</v>
      </c>
      <c r="BX5812" s="337" t="s">
        <v>173</v>
      </c>
      <c r="BY5812" s="337" t="s">
        <v>173</v>
      </c>
      <c r="BZ5812" s="337" t="s">
        <v>86</v>
      </c>
      <c r="CA5812" s="337" t="s">
        <v>87</v>
      </c>
      <c r="CB5812" s="337" t="s">
        <v>179</v>
      </c>
      <c r="CC5812" s="337" t="s">
        <v>180</v>
      </c>
      <c r="CD5812" s="338">
        <v>1</v>
      </c>
      <c r="CE5812" s="335">
        <v>45261</v>
      </c>
      <c r="CF5812" s="337"/>
      <c r="CG5812" s="337" t="s">
        <v>181</v>
      </c>
      <c r="CH5812" s="337"/>
      <c r="CI5812" s="337" t="s">
        <v>181</v>
      </c>
      <c r="CJ5812" s="337" t="s">
        <v>1733</v>
      </c>
      <c r="CK5812" s="337"/>
      <c r="CL5812" s="337"/>
      <c r="CM5812" s="337" t="s">
        <v>73</v>
      </c>
      <c r="CN5812" s="337">
        <v>3</v>
      </c>
    </row>
    <row r="5813" spans="4:92">
      <c r="D5813" s="273" t="s">
        <v>64</v>
      </c>
      <c r="E5813" s="273" t="s">
        <v>404</v>
      </c>
      <c r="F5813" s="273" t="s">
        <v>767</v>
      </c>
      <c r="G5813" s="273" t="s">
        <v>768</v>
      </c>
      <c r="H5813" s="274">
        <v>45139</v>
      </c>
      <c r="I5813" s="273">
        <v>13608</v>
      </c>
      <c r="J5813" s="273">
        <v>871</v>
      </c>
      <c r="K5813" s="273">
        <v>1108</v>
      </c>
      <c r="L5813" s="273" t="s">
        <v>66</v>
      </c>
      <c r="M5813" s="273">
        <v>176.80965399999999</v>
      </c>
      <c r="N5813" s="273" t="s">
        <v>115</v>
      </c>
      <c r="W5813" s="273">
        <v>224295</v>
      </c>
      <c r="X5813" s="273" t="s">
        <v>64</v>
      </c>
      <c r="Y5813" s="273" t="s">
        <v>63</v>
      </c>
      <c r="Z5813" s="273" t="s">
        <v>221</v>
      </c>
      <c r="AA5813" s="273" t="s">
        <v>221</v>
      </c>
      <c r="AB5813" s="274">
        <v>45047</v>
      </c>
      <c r="AC5813" s="273">
        <v>12162</v>
      </c>
      <c r="AD5813" s="273">
        <v>17</v>
      </c>
      <c r="AE5813" s="273">
        <v>0</v>
      </c>
      <c r="AF5813" s="273" t="s">
        <v>90</v>
      </c>
      <c r="AG5813" s="273" t="s">
        <v>879</v>
      </c>
      <c r="AH5813" s="273" t="s">
        <v>880</v>
      </c>
      <c r="AI5813" s="273" t="s">
        <v>123</v>
      </c>
      <c r="AJ5813" s="273" t="s">
        <v>214</v>
      </c>
      <c r="AK5813" s="273">
        <v>181747</v>
      </c>
      <c r="BV5813" s="279" t="s">
        <v>64</v>
      </c>
      <c r="BW5813" s="280" t="s">
        <v>75</v>
      </c>
      <c r="BX5813" s="280" t="s">
        <v>173</v>
      </c>
      <c r="BY5813" s="280" t="s">
        <v>173</v>
      </c>
      <c r="BZ5813" s="280" t="s">
        <v>86</v>
      </c>
      <c r="CA5813" s="280" t="s">
        <v>87</v>
      </c>
      <c r="CB5813" s="280" t="s">
        <v>179</v>
      </c>
      <c r="CC5813" s="280" t="s">
        <v>180</v>
      </c>
      <c r="CD5813" s="281">
        <v>1</v>
      </c>
      <c r="CE5813" s="277">
        <v>45261</v>
      </c>
      <c r="CF5813" s="280"/>
      <c r="CG5813" s="280" t="s">
        <v>181</v>
      </c>
      <c r="CH5813" s="280"/>
      <c r="CI5813" s="280" t="s">
        <v>181</v>
      </c>
      <c r="CJ5813" s="280" t="s">
        <v>1733</v>
      </c>
      <c r="CK5813" s="280"/>
      <c r="CL5813" s="280"/>
      <c r="CM5813" s="280" t="s">
        <v>73</v>
      </c>
      <c r="CN5813" s="280">
        <v>3</v>
      </c>
    </row>
    <row r="5814" spans="4:92">
      <c r="D5814" s="273" t="s">
        <v>64</v>
      </c>
      <c r="E5814" s="273" t="s">
        <v>404</v>
      </c>
      <c r="F5814" s="273" t="s">
        <v>767</v>
      </c>
      <c r="G5814" s="273" t="s">
        <v>768</v>
      </c>
      <c r="H5814" s="274">
        <v>45170</v>
      </c>
      <c r="I5814" s="273">
        <v>13935</v>
      </c>
      <c r="J5814" s="273">
        <v>871</v>
      </c>
      <c r="W5814" s="273">
        <v>237222</v>
      </c>
      <c r="X5814" s="273" t="s">
        <v>64</v>
      </c>
      <c r="Y5814" s="273" t="s">
        <v>63</v>
      </c>
      <c r="Z5814" s="273" t="s">
        <v>221</v>
      </c>
      <c r="AA5814" s="273" t="s">
        <v>221</v>
      </c>
      <c r="AB5814" s="274">
        <v>45047</v>
      </c>
      <c r="AC5814" s="273">
        <v>12162</v>
      </c>
      <c r="AD5814" s="273">
        <v>17</v>
      </c>
      <c r="AE5814" s="273">
        <v>2.4199999999999999E-2</v>
      </c>
      <c r="AF5814" s="273" t="s">
        <v>90</v>
      </c>
      <c r="AG5814" s="273" t="s">
        <v>1105</v>
      </c>
      <c r="AH5814" s="273" t="s">
        <v>1106</v>
      </c>
      <c r="AI5814" s="273" t="s">
        <v>123</v>
      </c>
      <c r="AJ5814" s="273" t="s">
        <v>214</v>
      </c>
      <c r="AK5814" s="273">
        <v>181753</v>
      </c>
      <c r="BV5814" s="336" t="s">
        <v>64</v>
      </c>
      <c r="BW5814" s="337" t="s">
        <v>75</v>
      </c>
      <c r="BX5814" s="337" t="s">
        <v>173</v>
      </c>
      <c r="BY5814" s="337" t="s">
        <v>173</v>
      </c>
      <c r="BZ5814" s="337" t="s">
        <v>167</v>
      </c>
      <c r="CA5814" s="337" t="s">
        <v>168</v>
      </c>
      <c r="CB5814" s="337" t="s">
        <v>319</v>
      </c>
      <c r="CC5814" s="337" t="s">
        <v>320</v>
      </c>
      <c r="CD5814" s="338">
        <v>15</v>
      </c>
      <c r="CE5814" s="335">
        <v>45261</v>
      </c>
      <c r="CF5814" s="337">
        <v>886</v>
      </c>
      <c r="CG5814" s="337" t="s">
        <v>90</v>
      </c>
      <c r="CH5814" s="337">
        <v>886</v>
      </c>
      <c r="CI5814" s="337" t="s">
        <v>80</v>
      </c>
      <c r="CJ5814" s="337"/>
      <c r="CK5814" s="337"/>
      <c r="CL5814" s="337"/>
      <c r="CM5814" s="337" t="s">
        <v>73</v>
      </c>
      <c r="CN5814" s="337">
        <v>3</v>
      </c>
    </row>
    <row r="5815" spans="4:92">
      <c r="D5815" s="273" t="s">
        <v>64</v>
      </c>
      <c r="E5815" s="273" t="s">
        <v>404</v>
      </c>
      <c r="F5815" s="273" t="s">
        <v>767</v>
      </c>
      <c r="G5815" s="273" t="s">
        <v>768</v>
      </c>
      <c r="H5815" s="274">
        <v>45170</v>
      </c>
      <c r="I5815" s="273">
        <v>13935</v>
      </c>
      <c r="J5815" s="273">
        <v>871</v>
      </c>
      <c r="K5815" s="273">
        <v>0</v>
      </c>
      <c r="L5815" s="273" t="s">
        <v>66</v>
      </c>
      <c r="N5815" s="273" t="s">
        <v>107</v>
      </c>
      <c r="W5815" s="273">
        <v>237247</v>
      </c>
      <c r="X5815" s="273" t="s">
        <v>64</v>
      </c>
      <c r="Y5815" s="273" t="s">
        <v>63</v>
      </c>
      <c r="Z5815" s="273" t="s">
        <v>221</v>
      </c>
      <c r="AA5815" s="273" t="s">
        <v>221</v>
      </c>
      <c r="AB5815" s="274">
        <v>45047</v>
      </c>
      <c r="AC5815" s="273">
        <v>12162</v>
      </c>
      <c r="AD5815" s="273">
        <v>17</v>
      </c>
      <c r="AE5815" s="273">
        <v>7.0999999999999994E-2</v>
      </c>
      <c r="AF5815" s="273" t="s">
        <v>90</v>
      </c>
      <c r="AG5815" s="273" t="s">
        <v>819</v>
      </c>
      <c r="AH5815" s="273" t="s">
        <v>1225</v>
      </c>
      <c r="AI5815" s="273" t="s">
        <v>199</v>
      </c>
      <c r="AJ5815" s="273" t="s">
        <v>214</v>
      </c>
      <c r="AK5815" s="273">
        <v>181759</v>
      </c>
      <c r="BV5815" s="279" t="s">
        <v>64</v>
      </c>
      <c r="BW5815" s="280" t="s">
        <v>75</v>
      </c>
      <c r="BX5815" s="280" t="s">
        <v>173</v>
      </c>
      <c r="BY5815" s="280" t="s">
        <v>173</v>
      </c>
      <c r="BZ5815" s="280" t="s">
        <v>138</v>
      </c>
      <c r="CA5815" s="280" t="s">
        <v>139</v>
      </c>
      <c r="CB5815" s="280" t="s">
        <v>190</v>
      </c>
      <c r="CC5815" s="280" t="s">
        <v>191</v>
      </c>
      <c r="CD5815" s="281">
        <v>8</v>
      </c>
      <c r="CE5815" s="277">
        <v>45261</v>
      </c>
      <c r="CF5815" s="280">
        <v>0</v>
      </c>
      <c r="CG5815" s="280" t="s">
        <v>90</v>
      </c>
      <c r="CH5815" s="280">
        <v>0</v>
      </c>
      <c r="CI5815" s="280" t="s">
        <v>80</v>
      </c>
      <c r="CJ5815" s="280"/>
      <c r="CK5815" s="280"/>
      <c r="CL5815" s="280"/>
      <c r="CM5815" s="280" t="s">
        <v>73</v>
      </c>
      <c r="CN5815" s="280">
        <v>3</v>
      </c>
    </row>
    <row r="5816" spans="4:92">
      <c r="D5816" s="273" t="s">
        <v>64</v>
      </c>
      <c r="E5816" s="273" t="s">
        <v>404</v>
      </c>
      <c r="F5816" s="273" t="s">
        <v>767</v>
      </c>
      <c r="G5816" s="273" t="s">
        <v>768</v>
      </c>
      <c r="H5816" s="274">
        <v>45170</v>
      </c>
      <c r="I5816" s="273">
        <v>13935</v>
      </c>
      <c r="J5816" s="273">
        <v>871</v>
      </c>
      <c r="K5816" s="273">
        <v>1076</v>
      </c>
      <c r="L5816" s="273" t="s">
        <v>66</v>
      </c>
      <c r="M5816" s="273">
        <v>157.21758800000001</v>
      </c>
      <c r="N5816" s="273" t="s">
        <v>115</v>
      </c>
      <c r="W5816" s="273">
        <v>237246</v>
      </c>
      <c r="X5816" s="273" t="s">
        <v>64</v>
      </c>
      <c r="Y5816" s="273" t="s">
        <v>63</v>
      </c>
      <c r="Z5816" s="273" t="s">
        <v>221</v>
      </c>
      <c r="AA5816" s="273" t="s">
        <v>221</v>
      </c>
      <c r="AB5816" s="274">
        <v>45047</v>
      </c>
      <c r="AC5816" s="273">
        <v>12162</v>
      </c>
      <c r="AD5816" s="273">
        <v>17</v>
      </c>
      <c r="AE5816" s="273">
        <v>0</v>
      </c>
      <c r="AF5816" s="273" t="s">
        <v>90</v>
      </c>
      <c r="AG5816" s="273" t="s">
        <v>1230</v>
      </c>
      <c r="AH5816" s="273" t="s">
        <v>1231</v>
      </c>
      <c r="AI5816" s="273" t="s">
        <v>123</v>
      </c>
      <c r="AJ5816" s="273" t="s">
        <v>214</v>
      </c>
      <c r="AK5816" s="273">
        <v>181765</v>
      </c>
      <c r="BV5816" s="336" t="s">
        <v>64</v>
      </c>
      <c r="BW5816" s="337" t="s">
        <v>75</v>
      </c>
      <c r="BX5816" s="337" t="s">
        <v>173</v>
      </c>
      <c r="BY5816" s="337" t="s">
        <v>173</v>
      </c>
      <c r="BZ5816" s="337" t="s">
        <v>86</v>
      </c>
      <c r="CA5816" s="337" t="s">
        <v>87</v>
      </c>
      <c r="CB5816" s="337" t="s">
        <v>217</v>
      </c>
      <c r="CC5816" s="337" t="s">
        <v>218</v>
      </c>
      <c r="CD5816" s="338">
        <v>2</v>
      </c>
      <c r="CE5816" s="335">
        <v>45261</v>
      </c>
      <c r="CF5816" s="337"/>
      <c r="CG5816" s="337" t="s">
        <v>181</v>
      </c>
      <c r="CH5816" s="337"/>
      <c r="CI5816" s="337" t="s">
        <v>181</v>
      </c>
      <c r="CJ5816" s="337" t="s">
        <v>342</v>
      </c>
      <c r="CK5816" s="337"/>
      <c r="CL5816" s="337"/>
      <c r="CM5816" s="337" t="s">
        <v>73</v>
      </c>
      <c r="CN5816" s="337">
        <v>3</v>
      </c>
    </row>
    <row r="5817" spans="4:92">
      <c r="D5817" s="273" t="s">
        <v>64</v>
      </c>
      <c r="E5817" s="273" t="s">
        <v>404</v>
      </c>
      <c r="F5817" s="273" t="s">
        <v>767</v>
      </c>
      <c r="G5817" s="273" t="s">
        <v>768</v>
      </c>
      <c r="H5817" s="274">
        <v>45200</v>
      </c>
      <c r="I5817" s="273">
        <v>14270</v>
      </c>
      <c r="J5817" s="273">
        <v>871</v>
      </c>
      <c r="W5817" s="273">
        <v>255239</v>
      </c>
      <c r="X5817" s="273" t="s">
        <v>64</v>
      </c>
      <c r="Y5817" s="273" t="s">
        <v>63</v>
      </c>
      <c r="Z5817" s="273" t="s">
        <v>221</v>
      </c>
      <c r="AA5817" s="273" t="s">
        <v>221</v>
      </c>
      <c r="AB5817" s="274">
        <v>45047</v>
      </c>
      <c r="AC5817" s="273">
        <v>12162</v>
      </c>
      <c r="AD5817" s="273">
        <v>17</v>
      </c>
      <c r="AE5817" s="273">
        <v>11.28</v>
      </c>
      <c r="AF5817" s="273" t="s">
        <v>90</v>
      </c>
      <c r="AG5817" s="273" t="s">
        <v>887</v>
      </c>
      <c r="AH5817" s="273" t="s">
        <v>1194</v>
      </c>
      <c r="AI5817" s="273" t="s">
        <v>123</v>
      </c>
      <c r="AJ5817" s="273" t="s">
        <v>200</v>
      </c>
      <c r="AK5817" s="273">
        <v>181771</v>
      </c>
      <c r="BV5817" s="279" t="s">
        <v>64</v>
      </c>
      <c r="BW5817" s="280" t="s">
        <v>75</v>
      </c>
      <c r="BX5817" s="280" t="s">
        <v>173</v>
      </c>
      <c r="BY5817" s="280" t="s">
        <v>173</v>
      </c>
      <c r="BZ5817" s="280" t="s">
        <v>86</v>
      </c>
      <c r="CA5817" s="280" t="s">
        <v>87</v>
      </c>
      <c r="CB5817" s="280" t="s">
        <v>217</v>
      </c>
      <c r="CC5817" s="280" t="s">
        <v>218</v>
      </c>
      <c r="CD5817" s="281">
        <v>2</v>
      </c>
      <c r="CE5817" s="277">
        <v>45261</v>
      </c>
      <c r="CF5817" s="280"/>
      <c r="CG5817" s="280" t="s">
        <v>181</v>
      </c>
      <c r="CH5817" s="280"/>
      <c r="CI5817" s="280" t="s">
        <v>181</v>
      </c>
      <c r="CJ5817" s="280" t="s">
        <v>329</v>
      </c>
      <c r="CK5817" s="280"/>
      <c r="CL5817" s="280"/>
      <c r="CM5817" s="280" t="s">
        <v>73</v>
      </c>
      <c r="CN5817" s="280">
        <v>3</v>
      </c>
    </row>
    <row r="5818" spans="4:92">
      <c r="D5818" s="273" t="s">
        <v>64</v>
      </c>
      <c r="E5818" s="273" t="s">
        <v>404</v>
      </c>
      <c r="F5818" s="273" t="s">
        <v>767</v>
      </c>
      <c r="G5818" s="273" t="s">
        <v>768</v>
      </c>
      <c r="H5818" s="274">
        <v>45200</v>
      </c>
      <c r="I5818" s="273">
        <v>14270</v>
      </c>
      <c r="J5818" s="273">
        <v>871</v>
      </c>
      <c r="K5818" s="273">
        <v>0</v>
      </c>
      <c r="L5818" s="273" t="s">
        <v>66</v>
      </c>
      <c r="N5818" s="273" t="s">
        <v>107</v>
      </c>
      <c r="W5818" s="273">
        <v>255264</v>
      </c>
      <c r="X5818" s="273" t="s">
        <v>64</v>
      </c>
      <c r="Y5818" s="273" t="s">
        <v>63</v>
      </c>
      <c r="Z5818" s="273" t="s">
        <v>221</v>
      </c>
      <c r="AA5818" s="273" t="s">
        <v>221</v>
      </c>
      <c r="AB5818" s="274">
        <v>45047</v>
      </c>
      <c r="AC5818" s="273">
        <v>12162</v>
      </c>
      <c r="AD5818" s="273">
        <v>17</v>
      </c>
      <c r="AE5818" s="273">
        <v>0</v>
      </c>
      <c r="AF5818" s="273" t="s">
        <v>90</v>
      </c>
      <c r="AG5818" s="273" t="s">
        <v>1306</v>
      </c>
      <c r="AH5818" s="273" t="s">
        <v>1466</v>
      </c>
      <c r="AI5818" s="273" t="s">
        <v>123</v>
      </c>
      <c r="AJ5818" s="273" t="s">
        <v>214</v>
      </c>
      <c r="AK5818" s="273">
        <v>181777</v>
      </c>
      <c r="BV5818" s="336" t="s">
        <v>64</v>
      </c>
      <c r="BW5818" s="337" t="s">
        <v>75</v>
      </c>
      <c r="BX5818" s="337" t="s">
        <v>173</v>
      </c>
      <c r="BY5818" s="337" t="s">
        <v>173</v>
      </c>
      <c r="BZ5818" s="337" t="s">
        <v>86</v>
      </c>
      <c r="CA5818" s="337" t="s">
        <v>87</v>
      </c>
      <c r="CB5818" s="337" t="s">
        <v>217</v>
      </c>
      <c r="CC5818" s="337" t="s">
        <v>218</v>
      </c>
      <c r="CD5818" s="338">
        <v>2</v>
      </c>
      <c r="CE5818" s="335">
        <v>45261</v>
      </c>
      <c r="CF5818" s="337"/>
      <c r="CG5818" s="337" t="s">
        <v>181</v>
      </c>
      <c r="CH5818" s="337"/>
      <c r="CI5818" s="337" t="s">
        <v>181</v>
      </c>
      <c r="CJ5818" s="337" t="s">
        <v>335</v>
      </c>
      <c r="CK5818" s="337"/>
      <c r="CL5818" s="337"/>
      <c r="CM5818" s="337" t="s">
        <v>73</v>
      </c>
      <c r="CN5818" s="337">
        <v>3</v>
      </c>
    </row>
    <row r="5819" spans="4:92">
      <c r="D5819" s="273" t="s">
        <v>64</v>
      </c>
      <c r="E5819" s="273" t="s">
        <v>404</v>
      </c>
      <c r="F5819" s="273" t="s">
        <v>767</v>
      </c>
      <c r="G5819" s="273" t="s">
        <v>768</v>
      </c>
      <c r="H5819" s="274">
        <v>45200</v>
      </c>
      <c r="I5819" s="273">
        <v>14270</v>
      </c>
      <c r="J5819" s="273">
        <v>871</v>
      </c>
      <c r="K5819" s="273">
        <v>564</v>
      </c>
      <c r="L5819" s="273" t="s">
        <v>66</v>
      </c>
      <c r="M5819" s="273">
        <v>205.310664</v>
      </c>
      <c r="N5819" s="273" t="s">
        <v>115</v>
      </c>
      <c r="W5819" s="273">
        <v>255263</v>
      </c>
      <c r="X5819" s="273" t="s">
        <v>64</v>
      </c>
      <c r="Y5819" s="273" t="s">
        <v>63</v>
      </c>
      <c r="Z5819" s="273" t="s">
        <v>221</v>
      </c>
      <c r="AA5819" s="273" t="s">
        <v>221</v>
      </c>
      <c r="AB5819" s="274">
        <v>45047</v>
      </c>
      <c r="AC5819" s="273">
        <v>12162</v>
      </c>
      <c r="AD5819" s="273">
        <v>17</v>
      </c>
      <c r="AE5819" s="273">
        <v>0</v>
      </c>
      <c r="AF5819" s="273" t="s">
        <v>90</v>
      </c>
      <c r="AG5819" s="273" t="s">
        <v>819</v>
      </c>
      <c r="AH5819" s="273" t="s">
        <v>1236</v>
      </c>
      <c r="AI5819" s="273" t="s">
        <v>199</v>
      </c>
      <c r="AJ5819" s="273" t="s">
        <v>200</v>
      </c>
      <c r="AK5819" s="273">
        <v>181783</v>
      </c>
      <c r="BV5819" s="279" t="s">
        <v>64</v>
      </c>
      <c r="BW5819" s="280" t="s">
        <v>75</v>
      </c>
      <c r="BX5819" s="280" t="s">
        <v>173</v>
      </c>
      <c r="BY5819" s="280" t="s">
        <v>173</v>
      </c>
      <c r="BZ5819" s="280" t="s">
        <v>86</v>
      </c>
      <c r="CA5819" s="280" t="s">
        <v>87</v>
      </c>
      <c r="CB5819" s="280" t="s">
        <v>233</v>
      </c>
      <c r="CC5819" s="280" t="s">
        <v>234</v>
      </c>
      <c r="CD5819" s="281">
        <v>1</v>
      </c>
      <c r="CE5819" s="277">
        <v>45261</v>
      </c>
      <c r="CF5819" s="280"/>
      <c r="CG5819" s="280" t="s">
        <v>181</v>
      </c>
      <c r="CH5819" s="280"/>
      <c r="CI5819" s="280" t="s">
        <v>181</v>
      </c>
      <c r="CJ5819" s="280" t="s">
        <v>1602</v>
      </c>
      <c r="CK5819" s="280"/>
      <c r="CL5819" s="280"/>
      <c r="CM5819" s="280" t="s">
        <v>73</v>
      </c>
      <c r="CN5819" s="280">
        <v>3</v>
      </c>
    </row>
    <row r="5820" spans="4:92">
      <c r="D5820" s="273" t="s">
        <v>64</v>
      </c>
      <c r="E5820" s="273" t="s">
        <v>404</v>
      </c>
      <c r="F5820" s="273" t="s">
        <v>767</v>
      </c>
      <c r="G5820" s="273" t="s">
        <v>768</v>
      </c>
      <c r="H5820" s="274">
        <v>45231</v>
      </c>
      <c r="I5820" s="273">
        <v>14637</v>
      </c>
      <c r="J5820" s="273">
        <v>871</v>
      </c>
      <c r="W5820" s="273">
        <v>274097</v>
      </c>
      <c r="X5820" s="273" t="s">
        <v>64</v>
      </c>
      <c r="Y5820" s="273" t="s">
        <v>63</v>
      </c>
      <c r="Z5820" s="273" t="s">
        <v>221</v>
      </c>
      <c r="AA5820" s="273" t="s">
        <v>221</v>
      </c>
      <c r="AB5820" s="274">
        <v>45047</v>
      </c>
      <c r="AC5820" s="273">
        <v>12162</v>
      </c>
      <c r="AD5820" s="273">
        <v>17</v>
      </c>
      <c r="AE5820" s="273">
        <v>0.08</v>
      </c>
      <c r="AF5820" s="273" t="s">
        <v>90</v>
      </c>
      <c r="AG5820" s="273" t="s">
        <v>819</v>
      </c>
      <c r="AH5820" s="273" t="s">
        <v>1235</v>
      </c>
      <c r="AI5820" s="273" t="s">
        <v>199</v>
      </c>
      <c r="AJ5820" s="273" t="s">
        <v>200</v>
      </c>
      <c r="AK5820" s="273">
        <v>181789</v>
      </c>
      <c r="BV5820" s="336" t="s">
        <v>64</v>
      </c>
      <c r="BW5820" s="337" t="s">
        <v>75</v>
      </c>
      <c r="BX5820" s="337" t="s">
        <v>173</v>
      </c>
      <c r="BY5820" s="337" t="s">
        <v>173</v>
      </c>
      <c r="BZ5820" s="337" t="s">
        <v>86</v>
      </c>
      <c r="CA5820" s="337" t="s">
        <v>87</v>
      </c>
      <c r="CB5820" s="337" t="s">
        <v>233</v>
      </c>
      <c r="CC5820" s="337" t="s">
        <v>234</v>
      </c>
      <c r="CD5820" s="338">
        <v>1</v>
      </c>
      <c r="CE5820" s="335">
        <v>45261</v>
      </c>
      <c r="CF5820" s="337"/>
      <c r="CG5820" s="337" t="s">
        <v>181</v>
      </c>
      <c r="CH5820" s="337"/>
      <c r="CI5820" s="337" t="s">
        <v>181</v>
      </c>
      <c r="CJ5820" s="337" t="s">
        <v>1602</v>
      </c>
      <c r="CK5820" s="337"/>
      <c r="CL5820" s="337"/>
      <c r="CM5820" s="337" t="s">
        <v>73</v>
      </c>
      <c r="CN5820" s="337">
        <v>3</v>
      </c>
    </row>
    <row r="5821" spans="4:92">
      <c r="D5821" s="273" t="s">
        <v>64</v>
      </c>
      <c r="E5821" s="273" t="s">
        <v>404</v>
      </c>
      <c r="F5821" s="273" t="s">
        <v>767</v>
      </c>
      <c r="G5821" s="273" t="s">
        <v>768</v>
      </c>
      <c r="H5821" s="274">
        <v>45231</v>
      </c>
      <c r="I5821" s="273">
        <v>14637</v>
      </c>
      <c r="J5821" s="273">
        <v>871</v>
      </c>
      <c r="K5821" s="273">
        <v>0</v>
      </c>
      <c r="L5821" s="273" t="s">
        <v>66</v>
      </c>
      <c r="N5821" s="273" t="s">
        <v>107</v>
      </c>
      <c r="W5821" s="273">
        <v>274122</v>
      </c>
      <c r="X5821" s="273" t="s">
        <v>64</v>
      </c>
      <c r="Y5821" s="273" t="s">
        <v>63</v>
      </c>
      <c r="Z5821" s="273" t="s">
        <v>221</v>
      </c>
      <c r="AA5821" s="273" t="s">
        <v>221</v>
      </c>
      <c r="AB5821" s="274">
        <v>45047</v>
      </c>
      <c r="AC5821" s="273">
        <v>12162</v>
      </c>
      <c r="AD5821" s="273">
        <v>17</v>
      </c>
      <c r="AE5821" s="273">
        <v>0.61099999999999999</v>
      </c>
      <c r="AF5821" s="273" t="s">
        <v>90</v>
      </c>
      <c r="AG5821" s="273" t="s">
        <v>795</v>
      </c>
      <c r="AH5821" s="273" t="s">
        <v>1237</v>
      </c>
      <c r="AI5821" s="273" t="s">
        <v>123</v>
      </c>
      <c r="AJ5821" s="273" t="s">
        <v>200</v>
      </c>
      <c r="AK5821" s="273">
        <v>181795</v>
      </c>
      <c r="BV5821" s="279" t="s">
        <v>64</v>
      </c>
      <c r="BW5821" s="280" t="s">
        <v>75</v>
      </c>
      <c r="BX5821" s="280" t="s">
        <v>173</v>
      </c>
      <c r="BY5821" s="280" t="s">
        <v>173</v>
      </c>
      <c r="BZ5821" s="280" t="s">
        <v>86</v>
      </c>
      <c r="CA5821" s="280" t="s">
        <v>87</v>
      </c>
      <c r="CB5821" s="280" t="s">
        <v>233</v>
      </c>
      <c r="CC5821" s="280" t="s">
        <v>234</v>
      </c>
      <c r="CD5821" s="281">
        <v>1</v>
      </c>
      <c r="CE5821" s="277">
        <v>45261</v>
      </c>
      <c r="CF5821" s="280"/>
      <c r="CG5821" s="280" t="s">
        <v>181</v>
      </c>
      <c r="CH5821" s="280"/>
      <c r="CI5821" s="280" t="s">
        <v>181</v>
      </c>
      <c r="CJ5821" s="280" t="s">
        <v>1602</v>
      </c>
      <c r="CK5821" s="280"/>
      <c r="CL5821" s="280"/>
      <c r="CM5821" s="280" t="s">
        <v>73</v>
      </c>
      <c r="CN5821" s="280">
        <v>3</v>
      </c>
    </row>
    <row r="5822" spans="4:92">
      <c r="D5822" s="273" t="s">
        <v>64</v>
      </c>
      <c r="E5822" s="273" t="s">
        <v>404</v>
      </c>
      <c r="F5822" s="273" t="s">
        <v>767</v>
      </c>
      <c r="G5822" s="273" t="s">
        <v>768</v>
      </c>
      <c r="H5822" s="274">
        <v>45231</v>
      </c>
      <c r="I5822" s="273">
        <v>14637</v>
      </c>
      <c r="J5822" s="273">
        <v>871</v>
      </c>
      <c r="K5822" s="273">
        <v>1008</v>
      </c>
      <c r="L5822" s="273" t="s">
        <v>66</v>
      </c>
      <c r="M5822" s="273">
        <v>177.13634400000001</v>
      </c>
      <c r="N5822" s="273" t="s">
        <v>115</v>
      </c>
      <c r="W5822" s="273">
        <v>274121</v>
      </c>
      <c r="X5822" s="273" t="s">
        <v>64</v>
      </c>
      <c r="Y5822" s="273" t="s">
        <v>63</v>
      </c>
      <c r="Z5822" s="273" t="s">
        <v>120</v>
      </c>
      <c r="AA5822" s="273" t="s">
        <v>120</v>
      </c>
      <c r="AB5822" s="274">
        <v>45047</v>
      </c>
      <c r="AC5822" s="273">
        <v>12144</v>
      </c>
      <c r="AD5822" s="273">
        <v>6</v>
      </c>
      <c r="AE5822" s="273">
        <v>4.1500000000000004</v>
      </c>
      <c r="AF5822" s="273" t="s">
        <v>90</v>
      </c>
      <c r="AG5822" s="273" t="s">
        <v>884</v>
      </c>
      <c r="AH5822" s="273" t="s">
        <v>1905</v>
      </c>
      <c r="AI5822" s="273" t="s">
        <v>123</v>
      </c>
      <c r="AJ5822" s="273" t="s">
        <v>200</v>
      </c>
      <c r="AK5822" s="273">
        <v>182792</v>
      </c>
      <c r="BV5822" s="336" t="s">
        <v>64</v>
      </c>
      <c r="BW5822" s="337" t="s">
        <v>75</v>
      </c>
      <c r="BX5822" s="337" t="s">
        <v>173</v>
      </c>
      <c r="BY5822" s="337" t="s">
        <v>173</v>
      </c>
      <c r="BZ5822" s="337" t="s">
        <v>86</v>
      </c>
      <c r="CA5822" s="337" t="s">
        <v>87</v>
      </c>
      <c r="CB5822" s="337" t="s">
        <v>225</v>
      </c>
      <c r="CC5822" s="337" t="s">
        <v>226</v>
      </c>
      <c r="CD5822" s="338">
        <v>5</v>
      </c>
      <c r="CE5822" s="335">
        <v>45261</v>
      </c>
      <c r="CF5822" s="337">
        <v>2818</v>
      </c>
      <c r="CG5822" s="337" t="s">
        <v>90</v>
      </c>
      <c r="CH5822" s="337">
        <v>2818</v>
      </c>
      <c r="CI5822" s="337" t="s">
        <v>80</v>
      </c>
      <c r="CJ5822" s="337"/>
      <c r="CK5822" s="337"/>
      <c r="CL5822" s="337" t="s">
        <v>2184</v>
      </c>
      <c r="CM5822" s="337" t="s">
        <v>73</v>
      </c>
      <c r="CN5822" s="337">
        <v>3</v>
      </c>
    </row>
    <row r="5823" spans="4:92">
      <c r="D5823" s="273" t="s">
        <v>64</v>
      </c>
      <c r="E5823" s="273" t="s">
        <v>404</v>
      </c>
      <c r="F5823" s="273" t="s">
        <v>862</v>
      </c>
      <c r="G5823" s="273" t="s">
        <v>863</v>
      </c>
      <c r="H5823" s="274">
        <v>44927</v>
      </c>
      <c r="I5823" s="273">
        <v>11285</v>
      </c>
      <c r="J5823" s="273">
        <v>873</v>
      </c>
      <c r="W5823" s="273">
        <v>141152</v>
      </c>
      <c r="X5823" s="273" t="s">
        <v>64</v>
      </c>
      <c r="Y5823" s="273" t="s">
        <v>63</v>
      </c>
      <c r="Z5823" s="273" t="s">
        <v>120</v>
      </c>
      <c r="AA5823" s="273" t="s">
        <v>120</v>
      </c>
      <c r="AB5823" s="274">
        <v>45047</v>
      </c>
      <c r="AC5823" s="273">
        <v>12144</v>
      </c>
      <c r="AD5823" s="273">
        <v>6</v>
      </c>
      <c r="AE5823" s="273">
        <v>18.515000000000001</v>
      </c>
      <c r="AF5823" s="273" t="s">
        <v>90</v>
      </c>
      <c r="AG5823" s="273" t="s">
        <v>798</v>
      </c>
      <c r="AH5823" s="273" t="s">
        <v>1176</v>
      </c>
      <c r="AI5823" s="273" t="s">
        <v>123</v>
      </c>
      <c r="AJ5823" s="273" t="s">
        <v>200</v>
      </c>
      <c r="AK5823" s="273">
        <v>182803</v>
      </c>
      <c r="BV5823" s="279" t="s">
        <v>64</v>
      </c>
      <c r="BW5823" s="280" t="s">
        <v>75</v>
      </c>
      <c r="BX5823" s="280" t="s">
        <v>173</v>
      </c>
      <c r="BY5823" s="280" t="s">
        <v>173</v>
      </c>
      <c r="BZ5823" s="280" t="s">
        <v>86</v>
      </c>
      <c r="CA5823" s="280" t="s">
        <v>87</v>
      </c>
      <c r="CB5823" s="280" t="s">
        <v>225</v>
      </c>
      <c r="CC5823" s="280" t="s">
        <v>226</v>
      </c>
      <c r="CD5823" s="281">
        <v>5</v>
      </c>
      <c r="CE5823" s="277">
        <v>45261</v>
      </c>
      <c r="CF5823" s="280">
        <v>0</v>
      </c>
      <c r="CG5823" s="280" t="s">
        <v>90</v>
      </c>
      <c r="CH5823" s="280">
        <v>0</v>
      </c>
      <c r="CI5823" s="280" t="s">
        <v>80</v>
      </c>
      <c r="CJ5823" s="280"/>
      <c r="CK5823" s="280"/>
      <c r="CL5823" s="280" t="s">
        <v>2146</v>
      </c>
      <c r="CM5823" s="280" t="s">
        <v>73</v>
      </c>
      <c r="CN5823" s="280">
        <v>3</v>
      </c>
    </row>
    <row r="5824" spans="4:92">
      <c r="D5824" s="273" t="s">
        <v>64</v>
      </c>
      <c r="E5824" s="273" t="s">
        <v>404</v>
      </c>
      <c r="F5824" s="273" t="s">
        <v>862</v>
      </c>
      <c r="G5824" s="273" t="s">
        <v>863</v>
      </c>
      <c r="H5824" s="274">
        <v>44927</v>
      </c>
      <c r="I5824" s="273">
        <v>11285</v>
      </c>
      <c r="J5824" s="273">
        <v>873</v>
      </c>
      <c r="K5824" s="273">
        <v>0</v>
      </c>
      <c r="L5824" s="273" t="s">
        <v>66</v>
      </c>
      <c r="N5824" s="273" t="s">
        <v>107</v>
      </c>
      <c r="W5824" s="273">
        <v>141177</v>
      </c>
      <c r="X5824" s="273" t="s">
        <v>64</v>
      </c>
      <c r="Y5824" s="273" t="s">
        <v>63</v>
      </c>
      <c r="Z5824" s="273" t="s">
        <v>120</v>
      </c>
      <c r="AA5824" s="273" t="s">
        <v>120</v>
      </c>
      <c r="AB5824" s="274">
        <v>45047</v>
      </c>
      <c r="AC5824" s="273">
        <v>12144</v>
      </c>
      <c r="AD5824" s="273">
        <v>6</v>
      </c>
      <c r="AE5824" s="273">
        <v>0.22</v>
      </c>
      <c r="AF5824" s="273" t="s">
        <v>90</v>
      </c>
      <c r="AG5824" s="273" t="s">
        <v>819</v>
      </c>
      <c r="AH5824" s="273" t="s">
        <v>1416</v>
      </c>
      <c r="AI5824" s="273" t="s">
        <v>199</v>
      </c>
      <c r="AJ5824" s="273" t="s">
        <v>200</v>
      </c>
      <c r="AK5824" s="273">
        <v>182809</v>
      </c>
      <c r="BV5824" s="336" t="s">
        <v>64</v>
      </c>
      <c r="BW5824" s="337" t="s">
        <v>75</v>
      </c>
      <c r="BX5824" s="337" t="s">
        <v>173</v>
      </c>
      <c r="BY5824" s="337" t="s">
        <v>173</v>
      </c>
      <c r="BZ5824" s="337" t="s">
        <v>86</v>
      </c>
      <c r="CA5824" s="337" t="s">
        <v>87</v>
      </c>
      <c r="CB5824" s="337" t="s">
        <v>225</v>
      </c>
      <c r="CC5824" s="337" t="s">
        <v>226</v>
      </c>
      <c r="CD5824" s="338">
        <v>5</v>
      </c>
      <c r="CE5824" s="335">
        <v>45261</v>
      </c>
      <c r="CF5824" s="337">
        <v>11023</v>
      </c>
      <c r="CG5824" s="337" t="s">
        <v>90</v>
      </c>
      <c r="CH5824" s="337">
        <v>11023</v>
      </c>
      <c r="CI5824" s="337" t="s">
        <v>80</v>
      </c>
      <c r="CJ5824" s="337"/>
      <c r="CK5824" s="337"/>
      <c r="CL5824" s="337" t="s">
        <v>2185</v>
      </c>
      <c r="CM5824" s="337" t="s">
        <v>73</v>
      </c>
      <c r="CN5824" s="337">
        <v>3</v>
      </c>
    </row>
    <row r="5825" spans="4:92">
      <c r="D5825" s="273" t="s">
        <v>64</v>
      </c>
      <c r="E5825" s="273" t="s">
        <v>404</v>
      </c>
      <c r="F5825" s="273" t="s">
        <v>862</v>
      </c>
      <c r="G5825" s="273" t="s">
        <v>863</v>
      </c>
      <c r="H5825" s="274">
        <v>44927</v>
      </c>
      <c r="I5825" s="273">
        <v>11285</v>
      </c>
      <c r="J5825" s="273">
        <v>873</v>
      </c>
      <c r="K5825" s="273">
        <v>891</v>
      </c>
      <c r="L5825" s="273" t="s">
        <v>66</v>
      </c>
      <c r="M5825" s="273">
        <v>146.62474750000001</v>
      </c>
      <c r="N5825" s="273" t="s">
        <v>115</v>
      </c>
      <c r="W5825" s="273">
        <v>141176</v>
      </c>
      <c r="X5825" s="273" t="s">
        <v>64</v>
      </c>
      <c r="Y5825" s="273" t="s">
        <v>63</v>
      </c>
      <c r="Z5825" s="273" t="s">
        <v>120</v>
      </c>
      <c r="AA5825" s="273" t="s">
        <v>120</v>
      </c>
      <c r="AB5825" s="274">
        <v>45047</v>
      </c>
      <c r="AC5825" s="273">
        <v>12144</v>
      </c>
      <c r="AD5825" s="273">
        <v>6</v>
      </c>
      <c r="AE5825" s="273">
        <v>0.502</v>
      </c>
      <c r="AF5825" s="273" t="s">
        <v>90</v>
      </c>
      <c r="AG5825" s="273" t="s">
        <v>884</v>
      </c>
      <c r="AH5825" s="273" t="s">
        <v>1172</v>
      </c>
      <c r="AI5825" s="273" t="s">
        <v>123</v>
      </c>
      <c r="AJ5825" s="273" t="s">
        <v>200</v>
      </c>
      <c r="AK5825" s="273">
        <v>182815</v>
      </c>
      <c r="BV5825" s="279" t="s">
        <v>83</v>
      </c>
      <c r="BW5825" s="280" t="s">
        <v>75</v>
      </c>
      <c r="BX5825" s="280" t="s">
        <v>384</v>
      </c>
      <c r="BY5825" s="280" t="s">
        <v>384</v>
      </c>
      <c r="BZ5825" s="280" t="s">
        <v>86</v>
      </c>
      <c r="CA5825" s="280" t="s">
        <v>87</v>
      </c>
      <c r="CB5825" s="280" t="s">
        <v>225</v>
      </c>
      <c r="CC5825" s="280" t="s">
        <v>226</v>
      </c>
      <c r="CD5825" s="281">
        <v>5</v>
      </c>
      <c r="CE5825" s="277">
        <v>44927</v>
      </c>
      <c r="CF5825" s="280">
        <v>1023.3</v>
      </c>
      <c r="CG5825" s="280" t="s">
        <v>80</v>
      </c>
      <c r="CH5825" s="280">
        <v>1023.3</v>
      </c>
      <c r="CI5825" s="280" t="s">
        <v>80</v>
      </c>
      <c r="CJ5825" s="280"/>
      <c r="CK5825" s="280"/>
      <c r="CL5825" s="280"/>
      <c r="CM5825" s="280" t="s">
        <v>73</v>
      </c>
      <c r="CN5825" s="280">
        <v>3</v>
      </c>
    </row>
    <row r="5826" spans="4:92">
      <c r="D5826" s="273" t="s">
        <v>64</v>
      </c>
      <c r="E5826" s="273" t="s">
        <v>404</v>
      </c>
      <c r="F5826" s="273" t="s">
        <v>862</v>
      </c>
      <c r="G5826" s="273" t="s">
        <v>863</v>
      </c>
      <c r="H5826" s="274">
        <v>44958</v>
      </c>
      <c r="I5826" s="273">
        <v>11447</v>
      </c>
      <c r="J5826" s="273">
        <v>873</v>
      </c>
      <c r="W5826" s="273">
        <v>145850</v>
      </c>
      <c r="X5826" s="273" t="s">
        <v>64</v>
      </c>
      <c r="Y5826" s="273" t="s">
        <v>63</v>
      </c>
      <c r="Z5826" s="273" t="s">
        <v>120</v>
      </c>
      <c r="AA5826" s="273" t="s">
        <v>120</v>
      </c>
      <c r="AB5826" s="274">
        <v>45078</v>
      </c>
      <c r="AC5826" s="273">
        <v>12412</v>
      </c>
      <c r="AD5826" s="273">
        <v>6</v>
      </c>
      <c r="AK5826" s="273">
        <v>186363</v>
      </c>
      <c r="BV5826" s="336" t="s">
        <v>83</v>
      </c>
      <c r="BW5826" s="337" t="s">
        <v>75</v>
      </c>
      <c r="BX5826" s="337" t="s">
        <v>384</v>
      </c>
      <c r="BY5826" s="337" t="s">
        <v>384</v>
      </c>
      <c r="BZ5826" s="337" t="s">
        <v>86</v>
      </c>
      <c r="CA5826" s="337" t="s">
        <v>87</v>
      </c>
      <c r="CB5826" s="337" t="s">
        <v>233</v>
      </c>
      <c r="CC5826" s="337" t="s">
        <v>234</v>
      </c>
      <c r="CD5826" s="338">
        <v>1</v>
      </c>
      <c r="CE5826" s="335">
        <v>44927</v>
      </c>
      <c r="CF5826" s="337"/>
      <c r="CG5826" s="337" t="s">
        <v>181</v>
      </c>
      <c r="CH5826" s="337"/>
      <c r="CI5826" s="337" t="s">
        <v>181</v>
      </c>
      <c r="CJ5826" s="337" t="s">
        <v>2186</v>
      </c>
      <c r="CK5826" s="337"/>
      <c r="CL5826" s="337"/>
      <c r="CM5826" s="337" t="s">
        <v>73</v>
      </c>
      <c r="CN5826" s="337">
        <v>3</v>
      </c>
    </row>
    <row r="5827" spans="4:92">
      <c r="D5827" s="273" t="s">
        <v>64</v>
      </c>
      <c r="E5827" s="273" t="s">
        <v>404</v>
      </c>
      <c r="F5827" s="273" t="s">
        <v>862</v>
      </c>
      <c r="G5827" s="273" t="s">
        <v>863</v>
      </c>
      <c r="H5827" s="274">
        <v>44958</v>
      </c>
      <c r="I5827" s="273">
        <v>11447</v>
      </c>
      <c r="J5827" s="273">
        <v>873</v>
      </c>
      <c r="K5827" s="273">
        <v>0</v>
      </c>
      <c r="L5827" s="273" t="s">
        <v>66</v>
      </c>
      <c r="N5827" s="273" t="s">
        <v>107</v>
      </c>
      <c r="W5827" s="273">
        <v>145875</v>
      </c>
      <c r="X5827" s="273" t="s">
        <v>64</v>
      </c>
      <c r="Y5827" s="273" t="s">
        <v>63</v>
      </c>
      <c r="Z5827" s="273" t="s">
        <v>120</v>
      </c>
      <c r="AA5827" s="273" t="s">
        <v>120</v>
      </c>
      <c r="AB5827" s="274">
        <v>45078</v>
      </c>
      <c r="AC5827" s="273">
        <v>12413</v>
      </c>
      <c r="AD5827" s="273">
        <v>6</v>
      </c>
      <c r="AE5827" s="273">
        <v>9.6539999999999994E-3</v>
      </c>
      <c r="AF5827" s="273" t="s">
        <v>90</v>
      </c>
      <c r="AG5827" s="273" t="s">
        <v>882</v>
      </c>
      <c r="AH5827" s="273" t="s">
        <v>1184</v>
      </c>
      <c r="AI5827" s="273" t="s">
        <v>123</v>
      </c>
      <c r="AJ5827" s="273" t="s">
        <v>1185</v>
      </c>
      <c r="AK5827" s="273">
        <v>193790</v>
      </c>
      <c r="BV5827" s="279" t="s">
        <v>83</v>
      </c>
      <c r="BW5827" s="280" t="s">
        <v>75</v>
      </c>
      <c r="BX5827" s="280" t="s">
        <v>384</v>
      </c>
      <c r="BY5827" s="280" t="s">
        <v>384</v>
      </c>
      <c r="BZ5827" s="280" t="s">
        <v>86</v>
      </c>
      <c r="CA5827" s="280" t="s">
        <v>87</v>
      </c>
      <c r="CB5827" s="280" t="s">
        <v>217</v>
      </c>
      <c r="CC5827" s="280" t="s">
        <v>218</v>
      </c>
      <c r="CD5827" s="281">
        <v>2</v>
      </c>
      <c r="CE5827" s="277">
        <v>44927</v>
      </c>
      <c r="CF5827" s="280"/>
      <c r="CG5827" s="280" t="s">
        <v>181</v>
      </c>
      <c r="CH5827" s="280"/>
      <c r="CI5827" s="280" t="s">
        <v>181</v>
      </c>
      <c r="CJ5827" s="280" t="s">
        <v>1360</v>
      </c>
      <c r="CK5827" s="280"/>
      <c r="CL5827" s="280"/>
      <c r="CM5827" s="280" t="s">
        <v>73</v>
      </c>
      <c r="CN5827" s="280">
        <v>3</v>
      </c>
    </row>
    <row r="5828" spans="4:92">
      <c r="D5828" s="273" t="s">
        <v>64</v>
      </c>
      <c r="E5828" s="273" t="s">
        <v>404</v>
      </c>
      <c r="F5828" s="273" t="s">
        <v>862</v>
      </c>
      <c r="G5828" s="273" t="s">
        <v>863</v>
      </c>
      <c r="H5828" s="274">
        <v>44958</v>
      </c>
      <c r="I5828" s="273">
        <v>11447</v>
      </c>
      <c r="J5828" s="273">
        <v>873</v>
      </c>
      <c r="K5828" s="273">
        <v>1203</v>
      </c>
      <c r="L5828" s="273" t="s">
        <v>66</v>
      </c>
      <c r="M5828" s="273">
        <v>203.0260735</v>
      </c>
      <c r="N5828" s="273" t="s">
        <v>115</v>
      </c>
      <c r="W5828" s="273">
        <v>145874</v>
      </c>
      <c r="X5828" s="273" t="s">
        <v>64</v>
      </c>
      <c r="Y5828" s="273" t="s">
        <v>63</v>
      </c>
      <c r="Z5828" s="273" t="s">
        <v>120</v>
      </c>
      <c r="AA5828" s="273" t="s">
        <v>120</v>
      </c>
      <c r="AB5828" s="274">
        <v>45078</v>
      </c>
      <c r="AC5828" s="273">
        <v>12413</v>
      </c>
      <c r="AD5828" s="273">
        <v>6</v>
      </c>
      <c r="AE5828" s="273">
        <v>7.05</v>
      </c>
      <c r="AF5828" s="273" t="s">
        <v>90</v>
      </c>
      <c r="AG5828" s="273" t="s">
        <v>815</v>
      </c>
      <c r="AH5828" s="273" t="s">
        <v>230</v>
      </c>
      <c r="AI5828" s="273" t="s">
        <v>123</v>
      </c>
      <c r="AJ5828" s="273" t="s">
        <v>200</v>
      </c>
      <c r="AK5828" s="273">
        <v>193796</v>
      </c>
      <c r="BV5828" s="336" t="s">
        <v>83</v>
      </c>
      <c r="BW5828" s="337" t="s">
        <v>75</v>
      </c>
      <c r="BX5828" s="337" t="s">
        <v>384</v>
      </c>
      <c r="BY5828" s="337" t="s">
        <v>384</v>
      </c>
      <c r="BZ5828" s="337" t="s">
        <v>138</v>
      </c>
      <c r="CA5828" s="337" t="s">
        <v>139</v>
      </c>
      <c r="CB5828" s="337" t="s">
        <v>190</v>
      </c>
      <c r="CC5828" s="337" t="s">
        <v>191</v>
      </c>
      <c r="CD5828" s="338">
        <v>8</v>
      </c>
      <c r="CE5828" s="335">
        <v>44927</v>
      </c>
      <c r="CF5828" s="337">
        <v>0</v>
      </c>
      <c r="CG5828" s="337" t="s">
        <v>80</v>
      </c>
      <c r="CH5828" s="337">
        <v>0</v>
      </c>
      <c r="CI5828" s="337" t="s">
        <v>80</v>
      </c>
      <c r="CJ5828" s="337"/>
      <c r="CK5828" s="337"/>
      <c r="CL5828" s="337"/>
      <c r="CM5828" s="337" t="s">
        <v>73</v>
      </c>
      <c r="CN5828" s="337">
        <v>3</v>
      </c>
    </row>
    <row r="5829" spans="4:92">
      <c r="D5829" s="273" t="s">
        <v>64</v>
      </c>
      <c r="E5829" s="273" t="s">
        <v>404</v>
      </c>
      <c r="F5829" s="273" t="s">
        <v>862</v>
      </c>
      <c r="G5829" s="273" t="s">
        <v>863</v>
      </c>
      <c r="H5829" s="274">
        <v>44986</v>
      </c>
      <c r="I5829" s="273">
        <v>11609</v>
      </c>
      <c r="J5829" s="273">
        <v>873</v>
      </c>
      <c r="W5829" s="273">
        <v>150548</v>
      </c>
      <c r="X5829" s="273" t="s">
        <v>64</v>
      </c>
      <c r="Y5829" s="273" t="s">
        <v>63</v>
      </c>
      <c r="Z5829" s="273" t="s">
        <v>120</v>
      </c>
      <c r="AA5829" s="273" t="s">
        <v>120</v>
      </c>
      <c r="AB5829" s="274">
        <v>45078</v>
      </c>
      <c r="AC5829" s="273">
        <v>12413</v>
      </c>
      <c r="AD5829" s="273">
        <v>6</v>
      </c>
      <c r="AE5829" s="273">
        <v>4.5599999999999996</v>
      </c>
      <c r="AF5829" s="273" t="s">
        <v>90</v>
      </c>
      <c r="AG5829" s="273" t="s">
        <v>1190</v>
      </c>
      <c r="AH5829" s="273" t="s">
        <v>1096</v>
      </c>
      <c r="AI5829" s="273" t="s">
        <v>123</v>
      </c>
      <c r="AJ5829" s="273" t="s">
        <v>200</v>
      </c>
      <c r="AK5829" s="273">
        <v>193868</v>
      </c>
      <c r="BV5829" s="279" t="s">
        <v>83</v>
      </c>
      <c r="BW5829" s="280" t="s">
        <v>75</v>
      </c>
      <c r="BX5829" s="280" t="s">
        <v>384</v>
      </c>
      <c r="BY5829" s="280" t="s">
        <v>384</v>
      </c>
      <c r="BZ5829" s="280" t="s">
        <v>167</v>
      </c>
      <c r="CA5829" s="280" t="s">
        <v>168</v>
      </c>
      <c r="CB5829" s="280" t="s">
        <v>319</v>
      </c>
      <c r="CC5829" s="280" t="s">
        <v>320</v>
      </c>
      <c r="CD5829" s="281">
        <v>15</v>
      </c>
      <c r="CE5829" s="277">
        <v>44927</v>
      </c>
      <c r="CF5829" s="280">
        <v>0</v>
      </c>
      <c r="CG5829" s="280" t="s">
        <v>80</v>
      </c>
      <c r="CH5829" s="280">
        <v>0</v>
      </c>
      <c r="CI5829" s="280" t="s">
        <v>80</v>
      </c>
      <c r="CJ5829" s="280"/>
      <c r="CK5829" s="280"/>
      <c r="CL5829" s="280"/>
      <c r="CM5829" s="280" t="s">
        <v>73</v>
      </c>
      <c r="CN5829" s="280">
        <v>3</v>
      </c>
    </row>
    <row r="5830" spans="4:92">
      <c r="D5830" s="273" t="s">
        <v>64</v>
      </c>
      <c r="E5830" s="273" t="s">
        <v>404</v>
      </c>
      <c r="F5830" s="273" t="s">
        <v>862</v>
      </c>
      <c r="G5830" s="273" t="s">
        <v>863</v>
      </c>
      <c r="H5830" s="274">
        <v>44986</v>
      </c>
      <c r="I5830" s="273">
        <v>11609</v>
      </c>
      <c r="J5830" s="273">
        <v>873</v>
      </c>
      <c r="K5830" s="273">
        <v>0</v>
      </c>
      <c r="L5830" s="273" t="s">
        <v>66</v>
      </c>
      <c r="N5830" s="273" t="s">
        <v>107</v>
      </c>
      <c r="W5830" s="273">
        <v>150573</v>
      </c>
      <c r="X5830" s="273" t="s">
        <v>64</v>
      </c>
      <c r="Y5830" s="273" t="s">
        <v>63</v>
      </c>
      <c r="Z5830" s="273" t="s">
        <v>120</v>
      </c>
      <c r="AA5830" s="273" t="s">
        <v>120</v>
      </c>
      <c r="AB5830" s="274">
        <v>45078</v>
      </c>
      <c r="AC5830" s="273">
        <v>12413</v>
      </c>
      <c r="AD5830" s="273">
        <v>6</v>
      </c>
      <c r="AE5830" s="273">
        <v>21.664999999999999</v>
      </c>
      <c r="AF5830" s="273" t="s">
        <v>90</v>
      </c>
      <c r="AG5830" s="273" t="s">
        <v>887</v>
      </c>
      <c r="AH5830" s="273" t="s">
        <v>1194</v>
      </c>
      <c r="AI5830" s="273" t="s">
        <v>123</v>
      </c>
      <c r="AJ5830" s="273" t="s">
        <v>200</v>
      </c>
      <c r="AK5830" s="273">
        <v>193803</v>
      </c>
      <c r="BV5830" s="336" t="s">
        <v>83</v>
      </c>
      <c r="BW5830" s="337" t="s">
        <v>75</v>
      </c>
      <c r="BX5830" s="337" t="s">
        <v>384</v>
      </c>
      <c r="BY5830" s="337" t="s">
        <v>384</v>
      </c>
      <c r="BZ5830" s="337" t="s">
        <v>86</v>
      </c>
      <c r="CA5830" s="337" t="s">
        <v>87</v>
      </c>
      <c r="CB5830" s="337" t="s">
        <v>179</v>
      </c>
      <c r="CC5830" s="337" t="s">
        <v>180</v>
      </c>
      <c r="CD5830" s="338">
        <v>1</v>
      </c>
      <c r="CE5830" s="335">
        <v>44927</v>
      </c>
      <c r="CF5830" s="337"/>
      <c r="CG5830" s="337" t="s">
        <v>181</v>
      </c>
      <c r="CH5830" s="337"/>
      <c r="CI5830" s="337" t="s">
        <v>181</v>
      </c>
      <c r="CJ5830" s="337" t="s">
        <v>2187</v>
      </c>
      <c r="CK5830" s="337"/>
      <c r="CL5830" s="337"/>
      <c r="CM5830" s="337" t="s">
        <v>73</v>
      </c>
      <c r="CN5830" s="337">
        <v>3</v>
      </c>
    </row>
    <row r="5831" spans="4:92">
      <c r="D5831" s="273" t="s">
        <v>64</v>
      </c>
      <c r="E5831" s="273" t="s">
        <v>404</v>
      </c>
      <c r="F5831" s="273" t="s">
        <v>408</v>
      </c>
      <c r="G5831" s="273" t="s">
        <v>423</v>
      </c>
      <c r="H5831" s="274">
        <v>45170</v>
      </c>
      <c r="I5831" s="273">
        <v>13755</v>
      </c>
      <c r="J5831" s="273">
        <v>56</v>
      </c>
      <c r="K5831" s="273">
        <v>4388000</v>
      </c>
      <c r="L5831" s="273" t="s">
        <v>66</v>
      </c>
      <c r="M5831" s="273">
        <v>562839.66674999997</v>
      </c>
      <c r="N5831" s="273" t="s">
        <v>115</v>
      </c>
      <c r="W5831" s="273">
        <v>259170</v>
      </c>
      <c r="X5831" s="273" t="s">
        <v>64</v>
      </c>
      <c r="Y5831" s="273" t="s">
        <v>63</v>
      </c>
      <c r="Z5831" s="273" t="s">
        <v>120</v>
      </c>
      <c r="AA5831" s="273" t="s">
        <v>120</v>
      </c>
      <c r="AB5831" s="274">
        <v>45078</v>
      </c>
      <c r="AC5831" s="273">
        <v>12413</v>
      </c>
      <c r="AD5831" s="273">
        <v>6</v>
      </c>
      <c r="AE5831" s="273">
        <v>12.250500000000001</v>
      </c>
      <c r="AF5831" s="273" t="s">
        <v>90</v>
      </c>
      <c r="AG5831" s="273" t="s">
        <v>884</v>
      </c>
      <c r="AH5831" s="273" t="s">
        <v>1195</v>
      </c>
      <c r="AI5831" s="273" t="s">
        <v>123</v>
      </c>
      <c r="AJ5831" s="273" t="s">
        <v>200</v>
      </c>
      <c r="AK5831" s="273">
        <v>193809</v>
      </c>
      <c r="BV5831" s="279" t="s">
        <v>83</v>
      </c>
      <c r="BW5831" s="280" t="s">
        <v>75</v>
      </c>
      <c r="BX5831" s="280" t="s">
        <v>384</v>
      </c>
      <c r="BY5831" s="280" t="s">
        <v>384</v>
      </c>
      <c r="BZ5831" s="280" t="s">
        <v>204</v>
      </c>
      <c r="CA5831" s="280" t="s">
        <v>205</v>
      </c>
      <c r="CB5831" s="280" t="s">
        <v>206</v>
      </c>
      <c r="CC5831" s="280" t="s">
        <v>207</v>
      </c>
      <c r="CD5831" s="281">
        <v>0</v>
      </c>
      <c r="CE5831" s="277">
        <v>44927</v>
      </c>
      <c r="CF5831" s="280"/>
      <c r="CG5831" s="280" t="s">
        <v>181</v>
      </c>
      <c r="CH5831" s="280"/>
      <c r="CI5831" s="280" t="s">
        <v>208</v>
      </c>
      <c r="CJ5831" s="280" t="s">
        <v>209</v>
      </c>
      <c r="CK5831" s="280"/>
      <c r="CL5831" s="280"/>
      <c r="CM5831" s="280" t="s">
        <v>73</v>
      </c>
      <c r="CN5831" s="280">
        <v>3</v>
      </c>
    </row>
    <row r="5832" spans="4:92">
      <c r="D5832" s="273" t="s">
        <v>64</v>
      </c>
      <c r="E5832" s="273" t="s">
        <v>404</v>
      </c>
      <c r="F5832" s="273" t="s">
        <v>408</v>
      </c>
      <c r="G5832" s="273" t="s">
        <v>423</v>
      </c>
      <c r="H5832" s="274">
        <v>45200</v>
      </c>
      <c r="I5832" s="273">
        <v>14090</v>
      </c>
      <c r="J5832" s="273">
        <v>56</v>
      </c>
      <c r="K5832" s="273">
        <v>296607</v>
      </c>
      <c r="L5832" s="273" t="s">
        <v>66</v>
      </c>
      <c r="M5832" s="273">
        <v>0</v>
      </c>
      <c r="N5832" s="273" t="s">
        <v>1010</v>
      </c>
      <c r="O5832" s="273">
        <v>0</v>
      </c>
      <c r="P5832" s="273" t="s">
        <v>1011</v>
      </c>
      <c r="Q5832" s="273" t="s">
        <v>1188</v>
      </c>
      <c r="R5832" s="273" t="s">
        <v>1013</v>
      </c>
      <c r="S5832" s="273" t="s">
        <v>122</v>
      </c>
      <c r="U5832" s="273" t="s">
        <v>122</v>
      </c>
      <c r="V5832" s="273" t="s">
        <v>122</v>
      </c>
      <c r="W5832" s="273">
        <v>323749</v>
      </c>
      <c r="X5832" s="273" t="s">
        <v>64</v>
      </c>
      <c r="Y5832" s="273" t="s">
        <v>63</v>
      </c>
      <c r="Z5832" s="273" t="s">
        <v>120</v>
      </c>
      <c r="AA5832" s="273" t="s">
        <v>120</v>
      </c>
      <c r="AB5832" s="274">
        <v>45078</v>
      </c>
      <c r="AC5832" s="273">
        <v>12413</v>
      </c>
      <c r="AD5832" s="273">
        <v>6</v>
      </c>
      <c r="AE5832" s="273">
        <v>1.9650000000000001</v>
      </c>
      <c r="AF5832" s="273" t="s">
        <v>90</v>
      </c>
      <c r="AG5832" s="273" t="s">
        <v>795</v>
      </c>
      <c r="AH5832" s="273" t="s">
        <v>1197</v>
      </c>
      <c r="AI5832" s="273" t="s">
        <v>123</v>
      </c>
      <c r="AJ5832" s="273" t="s">
        <v>200</v>
      </c>
      <c r="AK5832" s="273">
        <v>193815</v>
      </c>
      <c r="BV5832" s="336" t="s">
        <v>83</v>
      </c>
      <c r="BW5832" s="337" t="s">
        <v>75</v>
      </c>
      <c r="BX5832" s="337" t="s">
        <v>384</v>
      </c>
      <c r="BY5832" s="337" t="s">
        <v>384</v>
      </c>
      <c r="BZ5832" s="337" t="s">
        <v>167</v>
      </c>
      <c r="CA5832" s="337" t="s">
        <v>168</v>
      </c>
      <c r="CB5832" s="337" t="s">
        <v>313</v>
      </c>
      <c r="CC5832" s="337" t="s">
        <v>314</v>
      </c>
      <c r="CD5832" s="338">
        <v>14</v>
      </c>
      <c r="CE5832" s="335">
        <v>44927</v>
      </c>
      <c r="CF5832" s="337">
        <v>0</v>
      </c>
      <c r="CG5832" s="337" t="s">
        <v>80</v>
      </c>
      <c r="CH5832" s="337">
        <v>0</v>
      </c>
      <c r="CI5832" s="337" t="s">
        <v>80</v>
      </c>
      <c r="CJ5832" s="337"/>
      <c r="CK5832" s="337"/>
      <c r="CL5832" s="337"/>
      <c r="CM5832" s="337" t="s">
        <v>73</v>
      </c>
      <c r="CN5832" s="337">
        <v>3</v>
      </c>
    </row>
    <row r="5833" spans="4:92">
      <c r="D5833" s="273" t="s">
        <v>64</v>
      </c>
      <c r="E5833" s="273" t="s">
        <v>404</v>
      </c>
      <c r="F5833" s="273" t="s">
        <v>408</v>
      </c>
      <c r="G5833" s="273" t="s">
        <v>423</v>
      </c>
      <c r="H5833" s="274">
        <v>45200</v>
      </c>
      <c r="I5833" s="273">
        <v>14090</v>
      </c>
      <c r="J5833" s="273">
        <v>56</v>
      </c>
      <c r="K5833" s="273">
        <v>2125</v>
      </c>
      <c r="L5833" s="273" t="s">
        <v>1202</v>
      </c>
      <c r="M5833" s="273">
        <v>4268.2537499999999</v>
      </c>
      <c r="N5833" s="273" t="s">
        <v>1203</v>
      </c>
      <c r="P5833" s="273" t="s">
        <v>68</v>
      </c>
      <c r="Q5833" s="273" t="s">
        <v>1012</v>
      </c>
      <c r="R5833" s="273" t="s">
        <v>70</v>
      </c>
      <c r="S5833" s="273" t="s">
        <v>1205</v>
      </c>
      <c r="T5833" s="273" t="s">
        <v>1206</v>
      </c>
      <c r="U5833" s="273" t="s">
        <v>73</v>
      </c>
      <c r="V5833" s="273" t="s">
        <v>2188</v>
      </c>
      <c r="W5833" s="273">
        <v>323764</v>
      </c>
      <c r="X5833" s="273" t="s">
        <v>64</v>
      </c>
      <c r="Y5833" s="273" t="s">
        <v>63</v>
      </c>
      <c r="Z5833" s="273" t="s">
        <v>120</v>
      </c>
      <c r="AA5833" s="273" t="s">
        <v>120</v>
      </c>
      <c r="AB5833" s="274">
        <v>45078</v>
      </c>
      <c r="AC5833" s="273">
        <v>12413</v>
      </c>
      <c r="AD5833" s="273">
        <v>6</v>
      </c>
      <c r="AE5833" s="273">
        <v>4.5979999999999999</v>
      </c>
      <c r="AF5833" s="273" t="s">
        <v>90</v>
      </c>
      <c r="AG5833" s="273" t="s">
        <v>1198</v>
      </c>
      <c r="AH5833" s="273" t="s">
        <v>1199</v>
      </c>
      <c r="AI5833" s="273" t="s">
        <v>123</v>
      </c>
      <c r="AJ5833" s="273" t="s">
        <v>200</v>
      </c>
      <c r="AK5833" s="273">
        <v>193821</v>
      </c>
      <c r="BV5833" s="279" t="s">
        <v>83</v>
      </c>
      <c r="BW5833" s="280" t="s">
        <v>75</v>
      </c>
      <c r="BX5833" s="280" t="s">
        <v>384</v>
      </c>
      <c r="BY5833" s="280" t="s">
        <v>384</v>
      </c>
      <c r="BZ5833" s="280" t="s">
        <v>167</v>
      </c>
      <c r="CA5833" s="280" t="s">
        <v>168</v>
      </c>
      <c r="CB5833" s="280" t="s">
        <v>353</v>
      </c>
      <c r="CC5833" s="280" t="s">
        <v>354</v>
      </c>
      <c r="CD5833" s="281">
        <v>13</v>
      </c>
      <c r="CE5833" s="277">
        <v>44927</v>
      </c>
      <c r="CF5833" s="280">
        <v>0</v>
      </c>
      <c r="CG5833" s="280" t="s">
        <v>80</v>
      </c>
      <c r="CH5833" s="280">
        <v>0</v>
      </c>
      <c r="CI5833" s="280" t="s">
        <v>80</v>
      </c>
      <c r="CJ5833" s="280"/>
      <c r="CK5833" s="280"/>
      <c r="CL5833" s="280"/>
      <c r="CM5833" s="280" t="s">
        <v>73</v>
      </c>
      <c r="CN5833" s="280">
        <v>3</v>
      </c>
    </row>
    <row r="5834" spans="4:92">
      <c r="D5834" s="273" t="s">
        <v>64</v>
      </c>
      <c r="E5834" s="273" t="s">
        <v>404</v>
      </c>
      <c r="F5834" s="273" t="s">
        <v>408</v>
      </c>
      <c r="G5834" s="273" t="s">
        <v>423</v>
      </c>
      <c r="H5834" s="274">
        <v>45200</v>
      </c>
      <c r="I5834" s="273">
        <v>14090</v>
      </c>
      <c r="J5834" s="273">
        <v>56</v>
      </c>
      <c r="K5834" s="273">
        <v>0</v>
      </c>
      <c r="L5834" s="273" t="s">
        <v>66</v>
      </c>
      <c r="N5834" s="273" t="s">
        <v>107</v>
      </c>
      <c r="W5834" s="273">
        <v>323748</v>
      </c>
      <c r="X5834" s="273" t="s">
        <v>64</v>
      </c>
      <c r="Y5834" s="273" t="s">
        <v>63</v>
      </c>
      <c r="Z5834" s="273" t="s">
        <v>120</v>
      </c>
      <c r="AA5834" s="273" t="s">
        <v>120</v>
      </c>
      <c r="AB5834" s="274">
        <v>45078</v>
      </c>
      <c r="AC5834" s="273">
        <v>12413</v>
      </c>
      <c r="AD5834" s="273">
        <v>6</v>
      </c>
      <c r="AE5834" s="273">
        <v>7.4999999999999997E-3</v>
      </c>
      <c r="AF5834" s="273" t="s">
        <v>90</v>
      </c>
      <c r="AG5834" s="273" t="s">
        <v>983</v>
      </c>
      <c r="AH5834" s="273" t="s">
        <v>1200</v>
      </c>
      <c r="AI5834" s="273" t="s">
        <v>123</v>
      </c>
      <c r="AJ5834" s="273" t="s">
        <v>200</v>
      </c>
      <c r="AK5834" s="273">
        <v>193827</v>
      </c>
      <c r="BV5834" s="336" t="s">
        <v>83</v>
      </c>
      <c r="BW5834" s="337" t="s">
        <v>75</v>
      </c>
      <c r="BX5834" s="337" t="s">
        <v>384</v>
      </c>
      <c r="BY5834" s="337" t="s">
        <v>384</v>
      </c>
      <c r="BZ5834" s="337" t="s">
        <v>151</v>
      </c>
      <c r="CA5834" s="337" t="s">
        <v>152</v>
      </c>
      <c r="CB5834" s="337" t="s">
        <v>161</v>
      </c>
      <c r="CC5834" s="337" t="s">
        <v>162</v>
      </c>
      <c r="CD5834" s="338">
        <v>11</v>
      </c>
      <c r="CE5834" s="335">
        <v>44927</v>
      </c>
      <c r="CF5834" s="337">
        <v>1023.3</v>
      </c>
      <c r="CG5834" s="337" t="s">
        <v>80</v>
      </c>
      <c r="CH5834" s="337">
        <v>1023.3</v>
      </c>
      <c r="CI5834" s="337" t="s">
        <v>80</v>
      </c>
      <c r="CJ5834" s="337"/>
      <c r="CK5834" s="337"/>
      <c r="CL5834" s="337"/>
      <c r="CM5834" s="337" t="s">
        <v>73</v>
      </c>
      <c r="CN5834" s="337">
        <v>3</v>
      </c>
    </row>
    <row r="5835" spans="4:92">
      <c r="D5835" s="273" t="s">
        <v>64</v>
      </c>
      <c r="E5835" s="273" t="s">
        <v>404</v>
      </c>
      <c r="F5835" s="273" t="s">
        <v>408</v>
      </c>
      <c r="G5835" s="273" t="s">
        <v>423</v>
      </c>
      <c r="H5835" s="274">
        <v>45200</v>
      </c>
      <c r="I5835" s="273">
        <v>14090</v>
      </c>
      <c r="J5835" s="273">
        <v>56</v>
      </c>
      <c r="K5835" s="273">
        <v>4242000</v>
      </c>
      <c r="L5835" s="273" t="s">
        <v>66</v>
      </c>
      <c r="M5835" s="273">
        <v>485316.15622</v>
      </c>
      <c r="N5835" s="273" t="s">
        <v>115</v>
      </c>
      <c r="W5835" s="273">
        <v>323747</v>
      </c>
      <c r="X5835" s="273" t="s">
        <v>64</v>
      </c>
      <c r="Y5835" s="273" t="s">
        <v>63</v>
      </c>
      <c r="Z5835" s="273" t="s">
        <v>120</v>
      </c>
      <c r="AA5835" s="273" t="s">
        <v>120</v>
      </c>
      <c r="AB5835" s="274">
        <v>45078</v>
      </c>
      <c r="AC5835" s="273">
        <v>12413</v>
      </c>
      <c r="AD5835" s="273">
        <v>6</v>
      </c>
      <c r="AE5835" s="273">
        <v>4.5999999999999999E-2</v>
      </c>
      <c r="AF5835" s="273" t="s">
        <v>90</v>
      </c>
      <c r="AG5835" s="273" t="s">
        <v>1048</v>
      </c>
      <c r="AH5835" s="273" t="s">
        <v>1049</v>
      </c>
      <c r="AI5835" s="273" t="s">
        <v>123</v>
      </c>
      <c r="AJ5835" s="273" t="s">
        <v>200</v>
      </c>
      <c r="AK5835" s="273">
        <v>193833</v>
      </c>
      <c r="BV5835" s="279" t="s">
        <v>83</v>
      </c>
      <c r="BW5835" s="280" t="s">
        <v>75</v>
      </c>
      <c r="BX5835" s="280" t="s">
        <v>384</v>
      </c>
      <c r="BY5835" s="280" t="s">
        <v>384</v>
      </c>
      <c r="BZ5835" s="280" t="s">
        <v>167</v>
      </c>
      <c r="CA5835" s="280" t="s">
        <v>168</v>
      </c>
      <c r="CB5835" s="280" t="s">
        <v>169</v>
      </c>
      <c r="CC5835" s="280" t="s">
        <v>170</v>
      </c>
      <c r="CD5835" s="281">
        <v>12</v>
      </c>
      <c r="CE5835" s="277">
        <v>44927</v>
      </c>
      <c r="CF5835" s="280">
        <v>0</v>
      </c>
      <c r="CG5835" s="280" t="s">
        <v>80</v>
      </c>
      <c r="CH5835" s="280">
        <v>0</v>
      </c>
      <c r="CI5835" s="280" t="s">
        <v>80</v>
      </c>
      <c r="CJ5835" s="280"/>
      <c r="CK5835" s="280"/>
      <c r="CL5835" s="280"/>
      <c r="CM5835" s="280" t="s">
        <v>73</v>
      </c>
      <c r="CN5835" s="280">
        <v>3</v>
      </c>
    </row>
    <row r="5836" spans="4:92">
      <c r="D5836" s="273" t="s">
        <v>64</v>
      </c>
      <c r="E5836" s="273" t="s">
        <v>404</v>
      </c>
      <c r="F5836" s="273" t="s">
        <v>408</v>
      </c>
      <c r="G5836" s="273" t="s">
        <v>423</v>
      </c>
      <c r="H5836" s="274">
        <v>45231</v>
      </c>
      <c r="I5836" s="273">
        <v>14458</v>
      </c>
      <c r="J5836" s="273">
        <v>56</v>
      </c>
      <c r="K5836" s="273">
        <v>344479</v>
      </c>
      <c r="L5836" s="273" t="s">
        <v>66</v>
      </c>
      <c r="M5836" s="273">
        <v>0</v>
      </c>
      <c r="N5836" s="273" t="s">
        <v>1010</v>
      </c>
      <c r="O5836" s="273">
        <v>0</v>
      </c>
      <c r="P5836" s="273" t="s">
        <v>1011</v>
      </c>
      <c r="Q5836" s="273" t="s">
        <v>1188</v>
      </c>
      <c r="R5836" s="273" t="s">
        <v>1013</v>
      </c>
      <c r="S5836" s="273" t="s">
        <v>122</v>
      </c>
      <c r="U5836" s="273" t="s">
        <v>122</v>
      </c>
      <c r="V5836" s="273" t="s">
        <v>122</v>
      </c>
      <c r="W5836" s="273">
        <v>323794</v>
      </c>
      <c r="X5836" s="273" t="s">
        <v>64</v>
      </c>
      <c r="Y5836" s="273" t="s">
        <v>63</v>
      </c>
      <c r="Z5836" s="273" t="s">
        <v>120</v>
      </c>
      <c r="AA5836" s="273" t="s">
        <v>120</v>
      </c>
      <c r="AB5836" s="274">
        <v>45078</v>
      </c>
      <c r="AC5836" s="273">
        <v>12413</v>
      </c>
      <c r="AD5836" s="273">
        <v>6</v>
      </c>
      <c r="AE5836" s="273">
        <v>0.25900000000000001</v>
      </c>
      <c r="AF5836" s="273" t="s">
        <v>90</v>
      </c>
      <c r="AG5836" s="273" t="s">
        <v>1159</v>
      </c>
      <c r="AH5836" s="273" t="s">
        <v>1160</v>
      </c>
      <c r="AI5836" s="273" t="s">
        <v>123</v>
      </c>
      <c r="AJ5836" s="273" t="s">
        <v>200</v>
      </c>
      <c r="AK5836" s="273">
        <v>193839</v>
      </c>
      <c r="BV5836" s="336" t="s">
        <v>83</v>
      </c>
      <c r="BW5836" s="337" t="s">
        <v>75</v>
      </c>
      <c r="BX5836" s="337" t="s">
        <v>384</v>
      </c>
      <c r="BY5836" s="337" t="s">
        <v>384</v>
      </c>
      <c r="BZ5836" s="337" t="s">
        <v>126</v>
      </c>
      <c r="CA5836" s="337" t="s">
        <v>127</v>
      </c>
      <c r="CB5836" s="337" t="s">
        <v>133</v>
      </c>
      <c r="CC5836" s="337" t="s">
        <v>134</v>
      </c>
      <c r="CD5836" s="338">
        <v>7</v>
      </c>
      <c r="CE5836" s="335">
        <v>44927</v>
      </c>
      <c r="CF5836" s="337"/>
      <c r="CG5836" s="337"/>
      <c r="CH5836" s="337"/>
      <c r="CI5836" s="337" t="s">
        <v>104</v>
      </c>
      <c r="CJ5836" s="337"/>
      <c r="CK5836" s="337"/>
      <c r="CL5836" s="337"/>
      <c r="CM5836" s="337" t="s">
        <v>73</v>
      </c>
      <c r="CN5836" s="337">
        <v>3</v>
      </c>
    </row>
    <row r="5837" spans="4:92">
      <c r="D5837" s="273" t="s">
        <v>64</v>
      </c>
      <c r="E5837" s="273" t="s">
        <v>404</v>
      </c>
      <c r="F5837" s="273" t="s">
        <v>408</v>
      </c>
      <c r="G5837" s="273" t="s">
        <v>423</v>
      </c>
      <c r="H5837" s="274">
        <v>45231</v>
      </c>
      <c r="I5837" s="273">
        <v>14458</v>
      </c>
      <c r="J5837" s="273">
        <v>56</v>
      </c>
      <c r="K5837" s="273">
        <v>2125</v>
      </c>
      <c r="L5837" s="273" t="s">
        <v>1202</v>
      </c>
      <c r="M5837" s="273">
        <v>4268.2537499999999</v>
      </c>
      <c r="N5837" s="273" t="s">
        <v>1203</v>
      </c>
      <c r="P5837" s="273" t="s">
        <v>68</v>
      </c>
      <c r="Q5837" s="273" t="s">
        <v>1012</v>
      </c>
      <c r="R5837" s="273" t="s">
        <v>70</v>
      </c>
      <c r="S5837" s="273" t="s">
        <v>1205</v>
      </c>
      <c r="T5837" s="273" t="s">
        <v>1206</v>
      </c>
      <c r="U5837" s="273" t="s">
        <v>73</v>
      </c>
      <c r="V5837" s="273" t="s">
        <v>2188</v>
      </c>
      <c r="W5837" s="273">
        <v>323809</v>
      </c>
      <c r="X5837" s="273" t="s">
        <v>64</v>
      </c>
      <c r="Y5837" s="273" t="s">
        <v>63</v>
      </c>
      <c r="Z5837" s="273" t="s">
        <v>120</v>
      </c>
      <c r="AA5837" s="273" t="s">
        <v>120</v>
      </c>
      <c r="AB5837" s="274">
        <v>45078</v>
      </c>
      <c r="AC5837" s="273">
        <v>12413</v>
      </c>
      <c r="AD5837" s="273">
        <v>6</v>
      </c>
      <c r="AE5837" s="273">
        <v>0.64400000000000002</v>
      </c>
      <c r="AF5837" s="273" t="s">
        <v>90</v>
      </c>
      <c r="AG5837" s="273" t="s">
        <v>887</v>
      </c>
      <c r="AH5837" s="273" t="s">
        <v>1163</v>
      </c>
      <c r="AI5837" s="273" t="s">
        <v>123</v>
      </c>
      <c r="AJ5837" s="273" t="s">
        <v>200</v>
      </c>
      <c r="AK5837" s="273">
        <v>193845</v>
      </c>
      <c r="BV5837" s="279" t="s">
        <v>83</v>
      </c>
      <c r="BW5837" s="280" t="s">
        <v>75</v>
      </c>
      <c r="BX5837" s="280" t="s">
        <v>384</v>
      </c>
      <c r="BY5837" s="280" t="s">
        <v>384</v>
      </c>
      <c r="BZ5837" s="280" t="s">
        <v>138</v>
      </c>
      <c r="CA5837" s="280" t="s">
        <v>139</v>
      </c>
      <c r="CB5837" s="280" t="s">
        <v>140</v>
      </c>
      <c r="CC5837" s="280" t="s">
        <v>141</v>
      </c>
      <c r="CD5837" s="281">
        <v>9</v>
      </c>
      <c r="CE5837" s="277">
        <v>44927</v>
      </c>
      <c r="CF5837" s="280">
        <v>0</v>
      </c>
      <c r="CG5837" s="280" t="s">
        <v>80</v>
      </c>
      <c r="CH5837" s="280">
        <v>0</v>
      </c>
      <c r="CI5837" s="280" t="s">
        <v>80</v>
      </c>
      <c r="CJ5837" s="280"/>
      <c r="CK5837" s="280"/>
      <c r="CL5837" s="280"/>
      <c r="CM5837" s="280" t="s">
        <v>73</v>
      </c>
      <c r="CN5837" s="280">
        <v>3</v>
      </c>
    </row>
    <row r="5838" spans="4:92">
      <c r="D5838" s="273" t="s">
        <v>64</v>
      </c>
      <c r="E5838" s="273" t="s">
        <v>404</v>
      </c>
      <c r="F5838" s="273" t="s">
        <v>408</v>
      </c>
      <c r="G5838" s="273" t="s">
        <v>423</v>
      </c>
      <c r="H5838" s="274">
        <v>45231</v>
      </c>
      <c r="I5838" s="273">
        <v>14458</v>
      </c>
      <c r="J5838" s="273">
        <v>56</v>
      </c>
      <c r="K5838" s="273">
        <v>0</v>
      </c>
      <c r="L5838" s="273" t="s">
        <v>66</v>
      </c>
      <c r="N5838" s="273" t="s">
        <v>107</v>
      </c>
      <c r="W5838" s="273">
        <v>323793</v>
      </c>
      <c r="X5838" s="273" t="s">
        <v>83</v>
      </c>
      <c r="Y5838" s="273" t="s">
        <v>63</v>
      </c>
      <c r="Z5838" s="273" t="s">
        <v>172</v>
      </c>
      <c r="AA5838" s="273" t="s">
        <v>487</v>
      </c>
      <c r="AB5838" s="274">
        <v>45200</v>
      </c>
      <c r="AC5838" s="273">
        <v>14114</v>
      </c>
      <c r="AD5838" s="273">
        <v>74</v>
      </c>
      <c r="AE5838" s="273">
        <v>0</v>
      </c>
      <c r="AF5838" s="273" t="s">
        <v>90</v>
      </c>
      <c r="AH5838" s="273" t="s">
        <v>1324</v>
      </c>
      <c r="AI5838" s="273" t="s">
        <v>123</v>
      </c>
      <c r="AJ5838" s="273" t="s">
        <v>200</v>
      </c>
      <c r="AK5838" s="273">
        <v>258422</v>
      </c>
      <c r="BV5838" s="336" t="s">
        <v>83</v>
      </c>
      <c r="BW5838" s="337" t="s">
        <v>75</v>
      </c>
      <c r="BX5838" s="337" t="s">
        <v>384</v>
      </c>
      <c r="BY5838" s="337" t="s">
        <v>384</v>
      </c>
      <c r="BZ5838" s="337" t="s">
        <v>151</v>
      </c>
      <c r="CA5838" s="337" t="s">
        <v>152</v>
      </c>
      <c r="CB5838" s="337" t="s">
        <v>153</v>
      </c>
      <c r="CC5838" s="337" t="s">
        <v>154</v>
      </c>
      <c r="CD5838" s="338">
        <v>10</v>
      </c>
      <c r="CE5838" s="335">
        <v>44927</v>
      </c>
      <c r="CF5838" s="337">
        <v>1137</v>
      </c>
      <c r="CG5838" s="337" t="s">
        <v>80</v>
      </c>
      <c r="CH5838" s="337">
        <v>1137</v>
      </c>
      <c r="CI5838" s="337" t="s">
        <v>80</v>
      </c>
      <c r="CJ5838" s="337"/>
      <c r="CK5838" s="337"/>
      <c r="CL5838" s="337"/>
      <c r="CM5838" s="337" t="s">
        <v>73</v>
      </c>
      <c r="CN5838" s="337">
        <v>3</v>
      </c>
    </row>
    <row r="5839" spans="4:92">
      <c r="D5839" s="273" t="s">
        <v>64</v>
      </c>
      <c r="E5839" s="273" t="s">
        <v>404</v>
      </c>
      <c r="F5839" s="273" t="s">
        <v>408</v>
      </c>
      <c r="G5839" s="273" t="s">
        <v>423</v>
      </c>
      <c r="H5839" s="274">
        <v>45231</v>
      </c>
      <c r="I5839" s="273">
        <v>14458</v>
      </c>
      <c r="J5839" s="273">
        <v>56</v>
      </c>
      <c r="K5839" s="273">
        <v>4090000</v>
      </c>
      <c r="L5839" s="273" t="s">
        <v>66</v>
      </c>
      <c r="M5839" s="273">
        <v>476462.99014000001</v>
      </c>
      <c r="N5839" s="273" t="s">
        <v>115</v>
      </c>
      <c r="W5839" s="273">
        <v>323792</v>
      </c>
      <c r="X5839" s="273" t="s">
        <v>83</v>
      </c>
      <c r="Y5839" s="273" t="s">
        <v>63</v>
      </c>
      <c r="Z5839" s="273" t="s">
        <v>172</v>
      </c>
      <c r="AA5839" s="273" t="s">
        <v>487</v>
      </c>
      <c r="AB5839" s="274">
        <v>45200</v>
      </c>
      <c r="AC5839" s="273">
        <v>14114</v>
      </c>
      <c r="AD5839" s="273">
        <v>74</v>
      </c>
      <c r="AE5839" s="273">
        <v>0.14199999999999999</v>
      </c>
      <c r="AF5839" s="273" t="s">
        <v>90</v>
      </c>
      <c r="AG5839" s="273" t="s">
        <v>1306</v>
      </c>
      <c r="AH5839" s="273" t="s">
        <v>1307</v>
      </c>
      <c r="AI5839" s="273" t="s">
        <v>123</v>
      </c>
      <c r="AJ5839" s="273" t="s">
        <v>214</v>
      </c>
      <c r="AK5839" s="273">
        <v>258428</v>
      </c>
      <c r="BV5839" s="279" t="s">
        <v>83</v>
      </c>
      <c r="BW5839" s="280" t="s">
        <v>75</v>
      </c>
      <c r="BX5839" s="280" t="s">
        <v>384</v>
      </c>
      <c r="BY5839" s="280" t="s">
        <v>384</v>
      </c>
      <c r="BZ5839" s="280" t="s">
        <v>126</v>
      </c>
      <c r="CA5839" s="280" t="s">
        <v>127</v>
      </c>
      <c r="CB5839" s="280" t="s">
        <v>128</v>
      </c>
      <c r="CC5839" s="280" t="s">
        <v>129</v>
      </c>
      <c r="CD5839" s="281">
        <v>6</v>
      </c>
      <c r="CE5839" s="277">
        <v>44927</v>
      </c>
      <c r="CF5839" s="280"/>
      <c r="CG5839" s="280"/>
      <c r="CH5839" s="280"/>
      <c r="CI5839" s="280" t="s">
        <v>80</v>
      </c>
      <c r="CJ5839" s="280"/>
      <c r="CK5839" s="280"/>
      <c r="CL5839" s="280"/>
      <c r="CM5839" s="280" t="s">
        <v>73</v>
      </c>
      <c r="CN5839" s="280">
        <v>3</v>
      </c>
    </row>
    <row r="5840" spans="4:92">
      <c r="D5840" s="273" t="s">
        <v>64</v>
      </c>
      <c r="E5840" s="273" t="s">
        <v>404</v>
      </c>
      <c r="F5840" s="273" t="s">
        <v>408</v>
      </c>
      <c r="G5840" s="273" t="s">
        <v>423</v>
      </c>
      <c r="H5840" s="274">
        <v>45261</v>
      </c>
      <c r="I5840" s="273">
        <v>16929</v>
      </c>
      <c r="J5840" s="273">
        <v>56</v>
      </c>
      <c r="K5840" s="273">
        <v>360938</v>
      </c>
      <c r="L5840" s="273" t="s">
        <v>66</v>
      </c>
      <c r="M5840" s="273">
        <v>0</v>
      </c>
      <c r="N5840" s="273" t="s">
        <v>1010</v>
      </c>
      <c r="O5840" s="273">
        <v>0</v>
      </c>
      <c r="P5840" s="273" t="s">
        <v>1011</v>
      </c>
      <c r="Q5840" s="273" t="s">
        <v>1188</v>
      </c>
      <c r="R5840" s="273" t="s">
        <v>1013</v>
      </c>
      <c r="S5840" s="273" t="s">
        <v>122</v>
      </c>
      <c r="U5840" s="273" t="s">
        <v>122</v>
      </c>
      <c r="V5840" s="273" t="s">
        <v>122</v>
      </c>
      <c r="W5840" s="273">
        <v>323839</v>
      </c>
      <c r="X5840" s="273" t="s">
        <v>83</v>
      </c>
      <c r="Y5840" s="273" t="s">
        <v>63</v>
      </c>
      <c r="Z5840" s="273" t="s">
        <v>172</v>
      </c>
      <c r="AA5840" s="273" t="s">
        <v>487</v>
      </c>
      <c r="AB5840" s="274">
        <v>45200</v>
      </c>
      <c r="AC5840" s="273">
        <v>14114</v>
      </c>
      <c r="AD5840" s="273">
        <v>74</v>
      </c>
      <c r="AE5840" s="273">
        <v>0.10199999999999999</v>
      </c>
      <c r="AF5840" s="273" t="s">
        <v>90</v>
      </c>
      <c r="AG5840" s="273" t="s">
        <v>1221</v>
      </c>
      <c r="AH5840" s="273" t="s">
        <v>1222</v>
      </c>
      <c r="AI5840" s="273" t="s">
        <v>123</v>
      </c>
      <c r="AJ5840" s="273" t="s">
        <v>214</v>
      </c>
      <c r="AK5840" s="273">
        <v>258434</v>
      </c>
      <c r="BV5840" s="336" t="s">
        <v>83</v>
      </c>
      <c r="BW5840" s="337" t="s">
        <v>75</v>
      </c>
      <c r="BX5840" s="337" t="s">
        <v>384</v>
      </c>
      <c r="BY5840" s="337" t="s">
        <v>384</v>
      </c>
      <c r="BZ5840" s="337" t="s">
        <v>110</v>
      </c>
      <c r="CA5840" s="337" t="s">
        <v>111</v>
      </c>
      <c r="CB5840" s="337" t="s">
        <v>117</v>
      </c>
      <c r="CC5840" s="337" t="s">
        <v>118</v>
      </c>
      <c r="CD5840" s="338">
        <v>5</v>
      </c>
      <c r="CE5840" s="335">
        <v>44927</v>
      </c>
      <c r="CF5840" s="337"/>
      <c r="CG5840" s="337"/>
      <c r="CH5840" s="337"/>
      <c r="CI5840" s="337" t="s">
        <v>104</v>
      </c>
      <c r="CJ5840" s="337"/>
      <c r="CK5840" s="337"/>
      <c r="CL5840" s="337"/>
      <c r="CM5840" s="337" t="s">
        <v>73</v>
      </c>
      <c r="CN5840" s="337">
        <v>3</v>
      </c>
    </row>
    <row r="5841" spans="4:92">
      <c r="D5841" s="273" t="s">
        <v>64</v>
      </c>
      <c r="E5841" s="273" t="s">
        <v>404</v>
      </c>
      <c r="F5841" s="273" t="s">
        <v>408</v>
      </c>
      <c r="G5841" s="273" t="s">
        <v>423</v>
      </c>
      <c r="H5841" s="274">
        <v>45261</v>
      </c>
      <c r="I5841" s="273">
        <v>16929</v>
      </c>
      <c r="J5841" s="273">
        <v>56</v>
      </c>
      <c r="K5841" s="273">
        <v>2125</v>
      </c>
      <c r="L5841" s="273" t="s">
        <v>1202</v>
      </c>
      <c r="M5841" s="273">
        <v>4268.2537499999999</v>
      </c>
      <c r="N5841" s="273" t="s">
        <v>1203</v>
      </c>
      <c r="P5841" s="273" t="s">
        <v>68</v>
      </c>
      <c r="Q5841" s="273" t="s">
        <v>1012</v>
      </c>
      <c r="R5841" s="273" t="s">
        <v>70</v>
      </c>
      <c r="S5841" s="273" t="s">
        <v>1205</v>
      </c>
      <c r="T5841" s="273" t="s">
        <v>1206</v>
      </c>
      <c r="U5841" s="273" t="s">
        <v>73</v>
      </c>
      <c r="V5841" s="273" t="s">
        <v>2188</v>
      </c>
      <c r="W5841" s="273">
        <v>323854</v>
      </c>
      <c r="X5841" s="273" t="s">
        <v>83</v>
      </c>
      <c r="Y5841" s="273" t="s">
        <v>63</v>
      </c>
      <c r="Z5841" s="273" t="s">
        <v>172</v>
      </c>
      <c r="AA5841" s="273" t="s">
        <v>487</v>
      </c>
      <c r="AB5841" s="274">
        <v>45200</v>
      </c>
      <c r="AC5841" s="273">
        <v>14114</v>
      </c>
      <c r="AD5841" s="273">
        <v>74</v>
      </c>
      <c r="AE5841" s="273">
        <v>1.536</v>
      </c>
      <c r="AF5841" s="273" t="s">
        <v>90</v>
      </c>
      <c r="AG5841" s="273" t="s">
        <v>819</v>
      </c>
      <c r="AH5841" s="273" t="s">
        <v>421</v>
      </c>
      <c r="AI5841" s="273" t="s">
        <v>199</v>
      </c>
      <c r="AJ5841" s="273" t="s">
        <v>214</v>
      </c>
      <c r="AK5841" s="273">
        <v>258440</v>
      </c>
      <c r="BV5841" s="279" t="s">
        <v>83</v>
      </c>
      <c r="BW5841" s="280" t="s">
        <v>75</v>
      </c>
      <c r="BX5841" s="280" t="s">
        <v>384</v>
      </c>
      <c r="BY5841" s="280" t="s">
        <v>384</v>
      </c>
      <c r="BZ5841" s="280" t="s">
        <v>110</v>
      </c>
      <c r="CA5841" s="280" t="s">
        <v>111</v>
      </c>
      <c r="CB5841" s="280" t="s">
        <v>112</v>
      </c>
      <c r="CC5841" s="280" t="s">
        <v>113</v>
      </c>
      <c r="CD5841" s="281">
        <v>4</v>
      </c>
      <c r="CE5841" s="277">
        <v>44927</v>
      </c>
      <c r="CF5841" s="280"/>
      <c r="CG5841" s="280"/>
      <c r="CH5841" s="280"/>
      <c r="CI5841" s="280" t="s">
        <v>80</v>
      </c>
      <c r="CJ5841" s="280"/>
      <c r="CK5841" s="280"/>
      <c r="CL5841" s="280"/>
      <c r="CM5841" s="280" t="s">
        <v>73</v>
      </c>
      <c r="CN5841" s="280">
        <v>3</v>
      </c>
    </row>
    <row r="5842" spans="4:92">
      <c r="D5842" s="273" t="s">
        <v>64</v>
      </c>
      <c r="E5842" s="273" t="s">
        <v>404</v>
      </c>
      <c r="F5842" s="273" t="s">
        <v>408</v>
      </c>
      <c r="G5842" s="273" t="s">
        <v>423</v>
      </c>
      <c r="H5842" s="274">
        <v>45261</v>
      </c>
      <c r="I5842" s="273">
        <v>16929</v>
      </c>
      <c r="J5842" s="273">
        <v>56</v>
      </c>
      <c r="K5842" s="273">
        <v>0</v>
      </c>
      <c r="L5842" s="273" t="s">
        <v>66</v>
      </c>
      <c r="N5842" s="273" t="s">
        <v>107</v>
      </c>
      <c r="W5842" s="273">
        <v>323838</v>
      </c>
      <c r="X5842" s="273" t="s">
        <v>83</v>
      </c>
      <c r="Y5842" s="273" t="s">
        <v>63</v>
      </c>
      <c r="Z5842" s="273" t="s">
        <v>172</v>
      </c>
      <c r="AA5842" s="273" t="s">
        <v>487</v>
      </c>
      <c r="AB5842" s="274">
        <v>45200</v>
      </c>
      <c r="AC5842" s="273">
        <v>14114</v>
      </c>
      <c r="AD5842" s="273">
        <v>74</v>
      </c>
      <c r="AE5842" s="273">
        <v>8.9999999999999993E-3</v>
      </c>
      <c r="AF5842" s="273" t="s">
        <v>90</v>
      </c>
      <c r="AG5842" s="273" t="s">
        <v>867</v>
      </c>
      <c r="AH5842" s="273" t="s">
        <v>1325</v>
      </c>
      <c r="AI5842" s="273" t="s">
        <v>199</v>
      </c>
      <c r="AJ5842" s="273" t="s">
        <v>214</v>
      </c>
      <c r="AK5842" s="273">
        <v>258446</v>
      </c>
      <c r="BV5842" s="336" t="s">
        <v>83</v>
      </c>
      <c r="BW5842" s="337" t="s">
        <v>75</v>
      </c>
      <c r="BX5842" s="337" t="s">
        <v>384</v>
      </c>
      <c r="BY5842" s="337" t="s">
        <v>384</v>
      </c>
      <c r="BZ5842" s="337" t="s">
        <v>86</v>
      </c>
      <c r="CA5842" s="337" t="s">
        <v>87</v>
      </c>
      <c r="CB5842" s="337" t="s">
        <v>101</v>
      </c>
      <c r="CC5842" s="337" t="s">
        <v>102</v>
      </c>
      <c r="CD5842" s="338">
        <v>4</v>
      </c>
      <c r="CE5842" s="335">
        <v>44927</v>
      </c>
      <c r="CF5842" s="337">
        <v>6814.1</v>
      </c>
      <c r="CG5842" s="337" t="s">
        <v>1495</v>
      </c>
      <c r="CH5842" s="337">
        <v>979.52687500000002</v>
      </c>
      <c r="CI5842" s="337" t="s">
        <v>104</v>
      </c>
      <c r="CJ5842" s="337"/>
      <c r="CK5842" s="337"/>
      <c r="CL5842" s="337"/>
      <c r="CM5842" s="337" t="s">
        <v>73</v>
      </c>
      <c r="CN5842" s="337">
        <v>3</v>
      </c>
    </row>
    <row r="5843" spans="4:92">
      <c r="D5843" s="273" t="s">
        <v>64</v>
      </c>
      <c r="E5843" s="273" t="s">
        <v>404</v>
      </c>
      <c r="F5843" s="273" t="s">
        <v>408</v>
      </c>
      <c r="G5843" s="273" t="s">
        <v>423</v>
      </c>
      <c r="H5843" s="274">
        <v>45261</v>
      </c>
      <c r="I5843" s="273">
        <v>16929</v>
      </c>
      <c r="J5843" s="273">
        <v>56</v>
      </c>
      <c r="K5843" s="273">
        <v>3886271</v>
      </c>
      <c r="L5843" s="273" t="s">
        <v>66</v>
      </c>
      <c r="M5843" s="273">
        <v>446872.44225999998</v>
      </c>
      <c r="N5843" s="273" t="s">
        <v>115</v>
      </c>
      <c r="W5843" s="273">
        <v>323837</v>
      </c>
      <c r="X5843" s="273" t="s">
        <v>83</v>
      </c>
      <c r="Y5843" s="273" t="s">
        <v>63</v>
      </c>
      <c r="Z5843" s="273" t="s">
        <v>172</v>
      </c>
      <c r="AA5843" s="273" t="s">
        <v>487</v>
      </c>
      <c r="AB5843" s="274">
        <v>45200</v>
      </c>
      <c r="AC5843" s="273">
        <v>14114</v>
      </c>
      <c r="AD5843" s="273">
        <v>74</v>
      </c>
      <c r="AE5843" s="273">
        <v>0.13</v>
      </c>
      <c r="AF5843" s="273" t="s">
        <v>90</v>
      </c>
      <c r="AG5843" s="273" t="s">
        <v>819</v>
      </c>
      <c r="AH5843" s="273" t="s">
        <v>1326</v>
      </c>
      <c r="AI5843" s="273" t="s">
        <v>199</v>
      </c>
      <c r="AJ5843" s="273" t="s">
        <v>214</v>
      </c>
      <c r="AK5843" s="273">
        <v>258452</v>
      </c>
      <c r="BV5843" s="279" t="s">
        <v>83</v>
      </c>
      <c r="BW5843" s="280" t="s">
        <v>75</v>
      </c>
      <c r="BX5843" s="280" t="s">
        <v>384</v>
      </c>
      <c r="BY5843" s="280" t="s">
        <v>384</v>
      </c>
      <c r="BZ5843" s="280" t="s">
        <v>86</v>
      </c>
      <c r="CA5843" s="280" t="s">
        <v>87</v>
      </c>
      <c r="CB5843" s="280" t="s">
        <v>88</v>
      </c>
      <c r="CC5843" s="280" t="s">
        <v>89</v>
      </c>
      <c r="CD5843" s="281">
        <v>3</v>
      </c>
      <c r="CE5843" s="277">
        <v>44927</v>
      </c>
      <c r="CF5843" s="280">
        <v>1137</v>
      </c>
      <c r="CG5843" s="280" t="s">
        <v>80</v>
      </c>
      <c r="CH5843" s="280">
        <v>1137</v>
      </c>
      <c r="CI5843" s="280" t="s">
        <v>80</v>
      </c>
      <c r="CJ5843" s="280"/>
      <c r="CK5843" s="280"/>
      <c r="CL5843" s="280"/>
      <c r="CM5843" s="280" t="s">
        <v>73</v>
      </c>
      <c r="CN5843" s="280">
        <v>3</v>
      </c>
    </row>
    <row r="5844" spans="4:92">
      <c r="D5844" s="273" t="s">
        <v>64</v>
      </c>
      <c r="E5844" s="273" t="s">
        <v>404</v>
      </c>
      <c r="F5844" s="273" t="s">
        <v>408</v>
      </c>
      <c r="G5844" s="273" t="s">
        <v>427</v>
      </c>
      <c r="H5844" s="274">
        <v>44927</v>
      </c>
      <c r="I5844" s="273">
        <v>11148</v>
      </c>
      <c r="J5844" s="273">
        <v>57</v>
      </c>
      <c r="K5844" s="273">
        <v>186731</v>
      </c>
      <c r="L5844" s="273" t="s">
        <v>66</v>
      </c>
      <c r="M5844" s="273">
        <v>0</v>
      </c>
      <c r="N5844" s="273" t="s">
        <v>1010</v>
      </c>
      <c r="O5844" s="273">
        <v>0</v>
      </c>
      <c r="P5844" s="273" t="s">
        <v>1011</v>
      </c>
      <c r="Q5844" s="273" t="s">
        <v>1188</v>
      </c>
      <c r="R5844" s="273" t="s">
        <v>1013</v>
      </c>
      <c r="S5844" s="273" t="s">
        <v>122</v>
      </c>
      <c r="U5844" s="273" t="s">
        <v>122</v>
      </c>
      <c r="V5844" s="273" t="s">
        <v>122</v>
      </c>
      <c r="W5844" s="273">
        <v>137205</v>
      </c>
      <c r="X5844" s="273" t="s">
        <v>83</v>
      </c>
      <c r="Y5844" s="273" t="s">
        <v>63</v>
      </c>
      <c r="Z5844" s="273" t="s">
        <v>172</v>
      </c>
      <c r="AA5844" s="273" t="s">
        <v>487</v>
      </c>
      <c r="AB5844" s="274">
        <v>45200</v>
      </c>
      <c r="AC5844" s="273">
        <v>14114</v>
      </c>
      <c r="AD5844" s="273">
        <v>74</v>
      </c>
      <c r="AE5844" s="273">
        <v>0.19</v>
      </c>
      <c r="AF5844" s="273" t="s">
        <v>90</v>
      </c>
      <c r="AH5844" s="273" t="s">
        <v>1312</v>
      </c>
      <c r="AI5844" s="273" t="s">
        <v>123</v>
      </c>
      <c r="AJ5844" s="273" t="s">
        <v>200</v>
      </c>
      <c r="AK5844" s="273">
        <v>258458</v>
      </c>
      <c r="BV5844" s="336" t="s">
        <v>83</v>
      </c>
      <c r="BW5844" s="337" t="s">
        <v>75</v>
      </c>
      <c r="BX5844" s="337" t="s">
        <v>384</v>
      </c>
      <c r="BY5844" s="337" t="s">
        <v>384</v>
      </c>
      <c r="BZ5844" s="337" t="s">
        <v>86</v>
      </c>
      <c r="CA5844" s="337" t="s">
        <v>87</v>
      </c>
      <c r="CB5844" s="337" t="s">
        <v>88</v>
      </c>
      <c r="CC5844" s="337" t="s">
        <v>89</v>
      </c>
      <c r="CD5844" s="338">
        <v>3</v>
      </c>
      <c r="CE5844" s="335">
        <v>44958</v>
      </c>
      <c r="CF5844" s="337">
        <v>4</v>
      </c>
      <c r="CG5844" s="337" t="s">
        <v>80</v>
      </c>
      <c r="CH5844" s="337">
        <v>4</v>
      </c>
      <c r="CI5844" s="337" t="s">
        <v>80</v>
      </c>
      <c r="CJ5844" s="337"/>
      <c r="CK5844" s="337"/>
      <c r="CL5844" s="337"/>
      <c r="CM5844" s="337" t="s">
        <v>73</v>
      </c>
      <c r="CN5844" s="337">
        <v>3</v>
      </c>
    </row>
    <row r="5845" spans="4:92">
      <c r="D5845" s="273" t="s">
        <v>64</v>
      </c>
      <c r="E5845" s="273" t="s">
        <v>404</v>
      </c>
      <c r="F5845" s="273" t="s">
        <v>408</v>
      </c>
      <c r="G5845" s="273" t="s">
        <v>427</v>
      </c>
      <c r="H5845" s="274">
        <v>44927</v>
      </c>
      <c r="I5845" s="273">
        <v>11148</v>
      </c>
      <c r="J5845" s="273">
        <v>57</v>
      </c>
      <c r="K5845" s="273">
        <v>375</v>
      </c>
      <c r="L5845" s="273" t="s">
        <v>1202</v>
      </c>
      <c r="M5845" s="273">
        <v>654.97500000000002</v>
      </c>
      <c r="N5845" s="273" t="s">
        <v>1203</v>
      </c>
      <c r="P5845" s="273" t="s">
        <v>68</v>
      </c>
      <c r="Q5845" s="273" t="s">
        <v>1012</v>
      </c>
      <c r="R5845" s="273" t="s">
        <v>70</v>
      </c>
      <c r="S5845" s="273" t="s">
        <v>1205</v>
      </c>
      <c r="T5845" s="273" t="s">
        <v>1206</v>
      </c>
      <c r="U5845" s="273" t="s">
        <v>73</v>
      </c>
      <c r="V5845" s="273" t="s">
        <v>1207</v>
      </c>
      <c r="W5845" s="273">
        <v>198979</v>
      </c>
      <c r="X5845" s="273" t="s">
        <v>83</v>
      </c>
      <c r="Y5845" s="273" t="s">
        <v>63</v>
      </c>
      <c r="Z5845" s="273" t="s">
        <v>172</v>
      </c>
      <c r="AA5845" s="273" t="s">
        <v>487</v>
      </c>
      <c r="AB5845" s="274">
        <v>45200</v>
      </c>
      <c r="AC5845" s="273">
        <v>14115</v>
      </c>
      <c r="AD5845" s="273">
        <v>74</v>
      </c>
      <c r="AK5845" s="273">
        <v>264394</v>
      </c>
      <c r="BV5845" s="279" t="s">
        <v>83</v>
      </c>
      <c r="BW5845" s="280" t="s">
        <v>75</v>
      </c>
      <c r="BX5845" s="280" t="s">
        <v>384</v>
      </c>
      <c r="BY5845" s="280" t="s">
        <v>384</v>
      </c>
      <c r="BZ5845" s="280" t="s">
        <v>86</v>
      </c>
      <c r="CA5845" s="280" t="s">
        <v>87</v>
      </c>
      <c r="CB5845" s="280" t="s">
        <v>88</v>
      </c>
      <c r="CC5845" s="280" t="s">
        <v>89</v>
      </c>
      <c r="CD5845" s="281">
        <v>3</v>
      </c>
      <c r="CE5845" s="277">
        <v>44958</v>
      </c>
      <c r="CF5845" s="280">
        <v>1636</v>
      </c>
      <c r="CG5845" s="280" t="s">
        <v>80</v>
      </c>
      <c r="CH5845" s="280">
        <v>1636</v>
      </c>
      <c r="CI5845" s="280" t="s">
        <v>80</v>
      </c>
      <c r="CJ5845" s="280"/>
      <c r="CK5845" s="280"/>
      <c r="CL5845" s="280"/>
      <c r="CM5845" s="280" t="s">
        <v>73</v>
      </c>
      <c r="CN5845" s="280">
        <v>3</v>
      </c>
    </row>
    <row r="5846" spans="4:92">
      <c r="D5846" s="273" t="s">
        <v>64</v>
      </c>
      <c r="E5846" s="273" t="s">
        <v>404</v>
      </c>
      <c r="F5846" s="273" t="s">
        <v>408</v>
      </c>
      <c r="G5846" s="273" t="s">
        <v>427</v>
      </c>
      <c r="H5846" s="274">
        <v>44927</v>
      </c>
      <c r="I5846" s="273">
        <v>11148</v>
      </c>
      <c r="J5846" s="273">
        <v>57</v>
      </c>
      <c r="K5846" s="273">
        <v>0</v>
      </c>
      <c r="L5846" s="273" t="s">
        <v>66</v>
      </c>
      <c r="N5846" s="273" t="s">
        <v>107</v>
      </c>
      <c r="W5846" s="273">
        <v>137204</v>
      </c>
      <c r="X5846" s="273" t="s">
        <v>83</v>
      </c>
      <c r="Y5846" s="273" t="s">
        <v>63</v>
      </c>
      <c r="Z5846" s="273" t="s">
        <v>172</v>
      </c>
      <c r="AA5846" s="273" t="s">
        <v>487</v>
      </c>
      <c r="AB5846" s="274">
        <v>45231</v>
      </c>
      <c r="AC5846" s="273">
        <v>14482</v>
      </c>
      <c r="AD5846" s="273">
        <v>74</v>
      </c>
      <c r="AE5846" s="273">
        <v>9.9689999999999994</v>
      </c>
      <c r="AF5846" s="273" t="s">
        <v>90</v>
      </c>
      <c r="AG5846" s="273" t="s">
        <v>882</v>
      </c>
      <c r="AH5846" s="273" t="s">
        <v>1119</v>
      </c>
      <c r="AI5846" s="273" t="s">
        <v>123</v>
      </c>
      <c r="AJ5846" s="273" t="s">
        <v>214</v>
      </c>
      <c r="AK5846" s="273">
        <v>286553</v>
      </c>
      <c r="BV5846" s="336" t="s">
        <v>83</v>
      </c>
      <c r="BW5846" s="337" t="s">
        <v>75</v>
      </c>
      <c r="BX5846" s="337" t="s">
        <v>384</v>
      </c>
      <c r="BY5846" s="337" t="s">
        <v>384</v>
      </c>
      <c r="BZ5846" s="337" t="s">
        <v>86</v>
      </c>
      <c r="CA5846" s="337" t="s">
        <v>87</v>
      </c>
      <c r="CB5846" s="337" t="s">
        <v>101</v>
      </c>
      <c r="CC5846" s="337" t="s">
        <v>102</v>
      </c>
      <c r="CD5846" s="338">
        <v>4</v>
      </c>
      <c r="CE5846" s="335">
        <v>44958</v>
      </c>
      <c r="CF5846" s="337">
        <v>9804.6</v>
      </c>
      <c r="CG5846" s="337" t="s">
        <v>1495</v>
      </c>
      <c r="CH5846" s="337">
        <v>1409.4112500000001</v>
      </c>
      <c r="CI5846" s="337" t="s">
        <v>104</v>
      </c>
      <c r="CJ5846" s="337"/>
      <c r="CK5846" s="337"/>
      <c r="CL5846" s="337"/>
      <c r="CM5846" s="337" t="s">
        <v>73</v>
      </c>
      <c r="CN5846" s="337">
        <v>3</v>
      </c>
    </row>
    <row r="5847" spans="4:92">
      <c r="D5847" s="273" t="s">
        <v>64</v>
      </c>
      <c r="E5847" s="273" t="s">
        <v>404</v>
      </c>
      <c r="F5847" s="273" t="s">
        <v>408</v>
      </c>
      <c r="G5847" s="273" t="s">
        <v>427</v>
      </c>
      <c r="H5847" s="274">
        <v>44927</v>
      </c>
      <c r="I5847" s="273">
        <v>11148</v>
      </c>
      <c r="J5847" s="273">
        <v>57</v>
      </c>
      <c r="K5847" s="273">
        <v>885840</v>
      </c>
      <c r="L5847" s="273" t="s">
        <v>66</v>
      </c>
      <c r="M5847" s="273">
        <v>140217.22266</v>
      </c>
      <c r="N5847" s="273" t="s">
        <v>115</v>
      </c>
      <c r="W5847" s="273">
        <v>137203</v>
      </c>
      <c r="X5847" s="273" t="s">
        <v>83</v>
      </c>
      <c r="Y5847" s="273" t="s">
        <v>63</v>
      </c>
      <c r="Z5847" s="273" t="s">
        <v>172</v>
      </c>
      <c r="AA5847" s="273" t="s">
        <v>487</v>
      </c>
      <c r="AB5847" s="274">
        <v>45231</v>
      </c>
      <c r="AC5847" s="273">
        <v>14482</v>
      </c>
      <c r="AD5847" s="273">
        <v>74</v>
      </c>
      <c r="AE5847" s="273">
        <v>8.1999999999999993</v>
      </c>
      <c r="AF5847" s="273" t="s">
        <v>90</v>
      </c>
      <c r="AH5847" s="273" t="s">
        <v>1096</v>
      </c>
      <c r="AI5847" s="273" t="s">
        <v>123</v>
      </c>
      <c r="AJ5847" s="273" t="s">
        <v>716</v>
      </c>
      <c r="AK5847" s="273">
        <v>286559</v>
      </c>
      <c r="BV5847" s="279" t="s">
        <v>83</v>
      </c>
      <c r="BW5847" s="280" t="s">
        <v>75</v>
      </c>
      <c r="BX5847" s="280" t="s">
        <v>384</v>
      </c>
      <c r="BY5847" s="280" t="s">
        <v>384</v>
      </c>
      <c r="BZ5847" s="280" t="s">
        <v>86</v>
      </c>
      <c r="CA5847" s="280" t="s">
        <v>87</v>
      </c>
      <c r="CB5847" s="280" t="s">
        <v>101</v>
      </c>
      <c r="CC5847" s="280" t="s">
        <v>102</v>
      </c>
      <c r="CD5847" s="281">
        <v>4</v>
      </c>
      <c r="CE5847" s="277">
        <v>44958</v>
      </c>
      <c r="CF5847" s="280">
        <v>23.9</v>
      </c>
      <c r="CG5847" s="280" t="s">
        <v>1495</v>
      </c>
      <c r="CH5847" s="280">
        <v>3.4356249999999999</v>
      </c>
      <c r="CI5847" s="280" t="s">
        <v>104</v>
      </c>
      <c r="CJ5847" s="280"/>
      <c r="CK5847" s="280"/>
      <c r="CL5847" s="280"/>
      <c r="CM5847" s="280" t="s">
        <v>73</v>
      </c>
      <c r="CN5847" s="280">
        <v>3</v>
      </c>
    </row>
    <row r="5848" spans="4:92">
      <c r="D5848" s="273" t="s">
        <v>64</v>
      </c>
      <c r="E5848" s="273" t="s">
        <v>404</v>
      </c>
      <c r="F5848" s="273" t="s">
        <v>408</v>
      </c>
      <c r="G5848" s="273" t="s">
        <v>427</v>
      </c>
      <c r="H5848" s="274">
        <v>44958</v>
      </c>
      <c r="I5848" s="273">
        <v>11310</v>
      </c>
      <c r="J5848" s="273">
        <v>57</v>
      </c>
      <c r="K5848" s="273">
        <v>202833</v>
      </c>
      <c r="L5848" s="273" t="s">
        <v>66</v>
      </c>
      <c r="M5848" s="273">
        <v>0</v>
      </c>
      <c r="N5848" s="273" t="s">
        <v>1010</v>
      </c>
      <c r="O5848" s="273">
        <v>0</v>
      </c>
      <c r="P5848" s="273" t="s">
        <v>1011</v>
      </c>
      <c r="Q5848" s="273" t="s">
        <v>1188</v>
      </c>
      <c r="R5848" s="273" t="s">
        <v>1013</v>
      </c>
      <c r="S5848" s="273" t="s">
        <v>122</v>
      </c>
      <c r="U5848" s="273" t="s">
        <v>122</v>
      </c>
      <c r="V5848" s="273" t="s">
        <v>122</v>
      </c>
      <c r="W5848" s="273">
        <v>243464</v>
      </c>
      <c r="X5848" s="273" t="s">
        <v>83</v>
      </c>
      <c r="Y5848" s="273" t="s">
        <v>63</v>
      </c>
      <c r="Z5848" s="273" t="s">
        <v>172</v>
      </c>
      <c r="AA5848" s="273" t="s">
        <v>487</v>
      </c>
      <c r="AB5848" s="274">
        <v>45231</v>
      </c>
      <c r="AC5848" s="273">
        <v>14482</v>
      </c>
      <c r="AD5848" s="273">
        <v>74</v>
      </c>
      <c r="AE5848" s="273">
        <v>11.222</v>
      </c>
      <c r="AF5848" s="273" t="s">
        <v>90</v>
      </c>
      <c r="AG5848" s="273" t="s">
        <v>887</v>
      </c>
      <c r="AH5848" s="273" t="s">
        <v>1194</v>
      </c>
      <c r="AI5848" s="273" t="s">
        <v>123</v>
      </c>
      <c r="AJ5848" s="273" t="s">
        <v>200</v>
      </c>
      <c r="AK5848" s="273">
        <v>286565</v>
      </c>
      <c r="BV5848" s="336" t="s">
        <v>83</v>
      </c>
      <c r="BW5848" s="337" t="s">
        <v>75</v>
      </c>
      <c r="BX5848" s="337" t="s">
        <v>384</v>
      </c>
      <c r="BY5848" s="337" t="s">
        <v>384</v>
      </c>
      <c r="BZ5848" s="337" t="s">
        <v>110</v>
      </c>
      <c r="CA5848" s="337" t="s">
        <v>111</v>
      </c>
      <c r="CB5848" s="337" t="s">
        <v>112</v>
      </c>
      <c r="CC5848" s="337" t="s">
        <v>113</v>
      </c>
      <c r="CD5848" s="338">
        <v>4</v>
      </c>
      <c r="CE5848" s="335">
        <v>44958</v>
      </c>
      <c r="CF5848" s="337"/>
      <c r="CG5848" s="337"/>
      <c r="CH5848" s="337"/>
      <c r="CI5848" s="337" t="s">
        <v>80</v>
      </c>
      <c r="CJ5848" s="337"/>
      <c r="CK5848" s="337"/>
      <c r="CL5848" s="337"/>
      <c r="CM5848" s="337" t="s">
        <v>73</v>
      </c>
      <c r="CN5848" s="337">
        <v>3</v>
      </c>
    </row>
    <row r="5849" spans="4:92">
      <c r="D5849" s="273" t="s">
        <v>64</v>
      </c>
      <c r="E5849" s="273" t="s">
        <v>404</v>
      </c>
      <c r="F5849" s="273" t="s">
        <v>408</v>
      </c>
      <c r="G5849" s="273" t="s">
        <v>427</v>
      </c>
      <c r="H5849" s="274">
        <v>44958</v>
      </c>
      <c r="I5849" s="273">
        <v>11310</v>
      </c>
      <c r="J5849" s="273">
        <v>57</v>
      </c>
      <c r="K5849" s="273">
        <v>375</v>
      </c>
      <c r="L5849" s="273" t="s">
        <v>1202</v>
      </c>
      <c r="M5849" s="273">
        <v>654.97500000000002</v>
      </c>
      <c r="N5849" s="273" t="s">
        <v>1203</v>
      </c>
      <c r="P5849" s="273" t="s">
        <v>68</v>
      </c>
      <c r="Q5849" s="273" t="s">
        <v>1012</v>
      </c>
      <c r="R5849" s="273" t="s">
        <v>70</v>
      </c>
      <c r="S5849" s="273" t="s">
        <v>1205</v>
      </c>
      <c r="T5849" s="273" t="s">
        <v>1206</v>
      </c>
      <c r="U5849" s="273" t="s">
        <v>73</v>
      </c>
      <c r="V5849" s="273" t="s">
        <v>1207</v>
      </c>
      <c r="W5849" s="273">
        <v>243479</v>
      </c>
      <c r="X5849" s="273" t="s">
        <v>83</v>
      </c>
      <c r="Y5849" s="273" t="s">
        <v>63</v>
      </c>
      <c r="Z5849" s="273" t="s">
        <v>172</v>
      </c>
      <c r="AA5849" s="273" t="s">
        <v>487</v>
      </c>
      <c r="AB5849" s="274">
        <v>45231</v>
      </c>
      <c r="AC5849" s="273">
        <v>14482</v>
      </c>
      <c r="AD5849" s="273">
        <v>74</v>
      </c>
      <c r="AE5849" s="273">
        <v>10.542999999999999</v>
      </c>
      <c r="AF5849" s="273" t="s">
        <v>90</v>
      </c>
      <c r="AG5849" s="273" t="s">
        <v>795</v>
      </c>
      <c r="AH5849" s="273" t="s">
        <v>1354</v>
      </c>
      <c r="AI5849" s="273" t="s">
        <v>123</v>
      </c>
      <c r="AJ5849" s="273" t="s">
        <v>200</v>
      </c>
      <c r="AK5849" s="273">
        <v>286571</v>
      </c>
      <c r="BV5849" s="279" t="s">
        <v>83</v>
      </c>
      <c r="BW5849" s="280" t="s">
        <v>75</v>
      </c>
      <c r="BX5849" s="280" t="s">
        <v>384</v>
      </c>
      <c r="BY5849" s="280" t="s">
        <v>384</v>
      </c>
      <c r="BZ5849" s="280" t="s">
        <v>110</v>
      </c>
      <c r="CA5849" s="280" t="s">
        <v>111</v>
      </c>
      <c r="CB5849" s="280" t="s">
        <v>117</v>
      </c>
      <c r="CC5849" s="280" t="s">
        <v>118</v>
      </c>
      <c r="CD5849" s="281">
        <v>5</v>
      </c>
      <c r="CE5849" s="277">
        <v>44958</v>
      </c>
      <c r="CF5849" s="280"/>
      <c r="CG5849" s="280"/>
      <c r="CH5849" s="280"/>
      <c r="CI5849" s="280" t="s">
        <v>104</v>
      </c>
      <c r="CJ5849" s="280"/>
      <c r="CK5849" s="280"/>
      <c r="CL5849" s="280"/>
      <c r="CM5849" s="280" t="s">
        <v>73</v>
      </c>
      <c r="CN5849" s="280">
        <v>3</v>
      </c>
    </row>
    <row r="5850" spans="4:92">
      <c r="D5850" s="273" t="s">
        <v>64</v>
      </c>
      <c r="E5850" s="273" t="s">
        <v>404</v>
      </c>
      <c r="F5850" s="273" t="s">
        <v>408</v>
      </c>
      <c r="G5850" s="273" t="s">
        <v>427</v>
      </c>
      <c r="H5850" s="274">
        <v>44958</v>
      </c>
      <c r="I5850" s="273">
        <v>11310</v>
      </c>
      <c r="J5850" s="273">
        <v>57</v>
      </c>
      <c r="K5850" s="273">
        <v>0</v>
      </c>
      <c r="L5850" s="273" t="s">
        <v>66</v>
      </c>
      <c r="N5850" s="273" t="s">
        <v>107</v>
      </c>
      <c r="W5850" s="273">
        <v>243463</v>
      </c>
      <c r="X5850" s="273" t="s">
        <v>83</v>
      </c>
      <c r="Y5850" s="273" t="s">
        <v>63</v>
      </c>
      <c r="Z5850" s="273" t="s">
        <v>172</v>
      </c>
      <c r="AA5850" s="273" t="s">
        <v>487</v>
      </c>
      <c r="AB5850" s="274">
        <v>45231</v>
      </c>
      <c r="AC5850" s="273">
        <v>14482</v>
      </c>
      <c r="AD5850" s="273">
        <v>74</v>
      </c>
      <c r="AE5850" s="273">
        <v>6.3659999999999997</v>
      </c>
      <c r="AF5850" s="273" t="s">
        <v>90</v>
      </c>
      <c r="AG5850" s="273" t="s">
        <v>884</v>
      </c>
      <c r="AH5850" s="273" t="s">
        <v>1195</v>
      </c>
      <c r="AI5850" s="273" t="s">
        <v>123</v>
      </c>
      <c r="AJ5850" s="273" t="s">
        <v>200</v>
      </c>
      <c r="AK5850" s="273">
        <v>286577</v>
      </c>
      <c r="BV5850" s="336" t="s">
        <v>83</v>
      </c>
      <c r="BW5850" s="337" t="s">
        <v>75</v>
      </c>
      <c r="BX5850" s="337" t="s">
        <v>384</v>
      </c>
      <c r="BY5850" s="337" t="s">
        <v>384</v>
      </c>
      <c r="BZ5850" s="337" t="s">
        <v>126</v>
      </c>
      <c r="CA5850" s="337" t="s">
        <v>127</v>
      </c>
      <c r="CB5850" s="337" t="s">
        <v>128</v>
      </c>
      <c r="CC5850" s="337" t="s">
        <v>129</v>
      </c>
      <c r="CD5850" s="338">
        <v>6</v>
      </c>
      <c r="CE5850" s="335">
        <v>44958</v>
      </c>
      <c r="CF5850" s="337"/>
      <c r="CG5850" s="337"/>
      <c r="CH5850" s="337"/>
      <c r="CI5850" s="337" t="s">
        <v>80</v>
      </c>
      <c r="CJ5850" s="337"/>
      <c r="CK5850" s="337"/>
      <c r="CL5850" s="337"/>
      <c r="CM5850" s="337" t="s">
        <v>73</v>
      </c>
      <c r="CN5850" s="337">
        <v>3</v>
      </c>
    </row>
    <row r="5851" spans="4:92">
      <c r="D5851" s="273" t="s">
        <v>64</v>
      </c>
      <c r="E5851" s="273" t="s">
        <v>75</v>
      </c>
      <c r="F5851" s="273" t="s">
        <v>76</v>
      </c>
      <c r="G5851" s="273" t="s">
        <v>76</v>
      </c>
      <c r="H5851" s="274">
        <v>45231</v>
      </c>
      <c r="I5851" s="273">
        <v>14631</v>
      </c>
      <c r="J5851" s="273">
        <v>864</v>
      </c>
      <c r="W5851" s="273">
        <v>273923</v>
      </c>
      <c r="X5851" s="273" t="s">
        <v>83</v>
      </c>
      <c r="Y5851" s="273" t="s">
        <v>63</v>
      </c>
      <c r="Z5851" s="273" t="s">
        <v>172</v>
      </c>
      <c r="AA5851" s="273" t="s">
        <v>487</v>
      </c>
      <c r="AB5851" s="274">
        <v>45231</v>
      </c>
      <c r="AC5851" s="273">
        <v>14482</v>
      </c>
      <c r="AD5851" s="273">
        <v>74</v>
      </c>
      <c r="AE5851" s="273">
        <v>16.71</v>
      </c>
      <c r="AF5851" s="273" t="s">
        <v>90</v>
      </c>
      <c r="AG5851" s="273" t="s">
        <v>798</v>
      </c>
      <c r="AH5851" s="273" t="s">
        <v>1412</v>
      </c>
      <c r="AI5851" s="273" t="s">
        <v>123</v>
      </c>
      <c r="AJ5851" s="273" t="s">
        <v>200</v>
      </c>
      <c r="AK5851" s="273">
        <v>286583</v>
      </c>
      <c r="BV5851" s="279" t="s">
        <v>83</v>
      </c>
      <c r="BW5851" s="280" t="s">
        <v>75</v>
      </c>
      <c r="BX5851" s="280" t="s">
        <v>384</v>
      </c>
      <c r="BY5851" s="280" t="s">
        <v>384</v>
      </c>
      <c r="BZ5851" s="280" t="s">
        <v>151</v>
      </c>
      <c r="CA5851" s="280" t="s">
        <v>152</v>
      </c>
      <c r="CB5851" s="280" t="s">
        <v>153</v>
      </c>
      <c r="CC5851" s="280" t="s">
        <v>154</v>
      </c>
      <c r="CD5851" s="281">
        <v>10</v>
      </c>
      <c r="CE5851" s="277">
        <v>44958</v>
      </c>
      <c r="CF5851" s="280">
        <v>1640</v>
      </c>
      <c r="CG5851" s="280" t="s">
        <v>80</v>
      </c>
      <c r="CH5851" s="280">
        <v>1640</v>
      </c>
      <c r="CI5851" s="280" t="s">
        <v>80</v>
      </c>
      <c r="CJ5851" s="280"/>
      <c r="CK5851" s="280"/>
      <c r="CL5851" s="280"/>
      <c r="CM5851" s="280" t="s">
        <v>73</v>
      </c>
      <c r="CN5851" s="280">
        <v>3</v>
      </c>
    </row>
    <row r="5852" spans="4:92">
      <c r="D5852" s="273" t="s">
        <v>64</v>
      </c>
      <c r="E5852" s="273" t="s">
        <v>75</v>
      </c>
      <c r="F5852" s="273" t="s">
        <v>76</v>
      </c>
      <c r="G5852" s="273" t="s">
        <v>76</v>
      </c>
      <c r="H5852" s="274">
        <v>45231</v>
      </c>
      <c r="I5852" s="273">
        <v>14631</v>
      </c>
      <c r="J5852" s="273">
        <v>864</v>
      </c>
      <c r="K5852" s="273">
        <v>5898</v>
      </c>
      <c r="L5852" s="273" t="s">
        <v>66</v>
      </c>
      <c r="M5852" s="273">
        <v>1167.2776899999999</v>
      </c>
      <c r="N5852" s="273" t="s">
        <v>115</v>
      </c>
      <c r="W5852" s="273">
        <v>273947</v>
      </c>
      <c r="X5852" s="273" t="s">
        <v>64</v>
      </c>
      <c r="Y5852" s="273" t="s">
        <v>63</v>
      </c>
      <c r="Z5852" s="273" t="s">
        <v>221</v>
      </c>
      <c r="AA5852" s="273" t="s">
        <v>221</v>
      </c>
      <c r="AB5852" s="274">
        <v>44927</v>
      </c>
      <c r="AC5852" s="273">
        <v>11947</v>
      </c>
      <c r="AD5852" s="273">
        <v>17</v>
      </c>
      <c r="AE5852" s="273">
        <v>0</v>
      </c>
      <c r="AF5852" s="273" t="s">
        <v>90</v>
      </c>
      <c r="AG5852" s="273" t="s">
        <v>1105</v>
      </c>
      <c r="AH5852" s="273" t="s">
        <v>1106</v>
      </c>
      <c r="AI5852" s="273" t="s">
        <v>123</v>
      </c>
      <c r="AJ5852" s="273" t="s">
        <v>214</v>
      </c>
      <c r="AK5852" s="273">
        <v>161892</v>
      </c>
      <c r="BV5852" s="336" t="s">
        <v>83</v>
      </c>
      <c r="BW5852" s="337" t="s">
        <v>75</v>
      </c>
      <c r="BX5852" s="337" t="s">
        <v>384</v>
      </c>
      <c r="BY5852" s="337" t="s">
        <v>384</v>
      </c>
      <c r="BZ5852" s="337" t="s">
        <v>138</v>
      </c>
      <c r="CA5852" s="337" t="s">
        <v>139</v>
      </c>
      <c r="CB5852" s="337" t="s">
        <v>140</v>
      </c>
      <c r="CC5852" s="337" t="s">
        <v>141</v>
      </c>
      <c r="CD5852" s="338">
        <v>9</v>
      </c>
      <c r="CE5852" s="335">
        <v>44958</v>
      </c>
      <c r="CF5852" s="337">
        <v>0</v>
      </c>
      <c r="CG5852" s="337" t="s">
        <v>80</v>
      </c>
      <c r="CH5852" s="337">
        <v>0</v>
      </c>
      <c r="CI5852" s="337" t="s">
        <v>80</v>
      </c>
      <c r="CJ5852" s="337"/>
      <c r="CK5852" s="337"/>
      <c r="CL5852" s="337"/>
      <c r="CM5852" s="337" t="s">
        <v>73</v>
      </c>
      <c r="CN5852" s="337">
        <v>3</v>
      </c>
    </row>
    <row r="5853" spans="4:92">
      <c r="D5853" s="273" t="s">
        <v>64</v>
      </c>
      <c r="E5853" s="273" t="s">
        <v>75</v>
      </c>
      <c r="F5853" s="273" t="s">
        <v>76</v>
      </c>
      <c r="G5853" s="273" t="s">
        <v>76</v>
      </c>
      <c r="H5853" s="274">
        <v>45231</v>
      </c>
      <c r="I5853" s="273">
        <v>14631</v>
      </c>
      <c r="J5853" s="273">
        <v>864</v>
      </c>
      <c r="K5853" s="273">
        <v>0</v>
      </c>
      <c r="L5853" s="273" t="s">
        <v>66</v>
      </c>
      <c r="N5853" s="273" t="s">
        <v>107</v>
      </c>
      <c r="W5853" s="273">
        <v>273948</v>
      </c>
      <c r="X5853" s="273" t="s">
        <v>64</v>
      </c>
      <c r="Y5853" s="273" t="s">
        <v>63</v>
      </c>
      <c r="Z5853" s="273" t="s">
        <v>221</v>
      </c>
      <c r="AA5853" s="273" t="s">
        <v>221</v>
      </c>
      <c r="AB5853" s="274">
        <v>44927</v>
      </c>
      <c r="AC5853" s="273">
        <v>11947</v>
      </c>
      <c r="AD5853" s="273">
        <v>17</v>
      </c>
      <c r="AE5853" s="273">
        <v>0</v>
      </c>
      <c r="AF5853" s="273" t="s">
        <v>90</v>
      </c>
      <c r="AG5853" s="273" t="s">
        <v>819</v>
      </c>
      <c r="AH5853" s="273" t="s">
        <v>1225</v>
      </c>
      <c r="AI5853" s="273" t="s">
        <v>199</v>
      </c>
      <c r="AJ5853" s="273" t="s">
        <v>214</v>
      </c>
      <c r="AK5853" s="273">
        <v>162014</v>
      </c>
      <c r="BV5853" s="279" t="s">
        <v>83</v>
      </c>
      <c r="BW5853" s="280" t="s">
        <v>75</v>
      </c>
      <c r="BX5853" s="280" t="s">
        <v>384</v>
      </c>
      <c r="BY5853" s="280" t="s">
        <v>384</v>
      </c>
      <c r="BZ5853" s="280" t="s">
        <v>126</v>
      </c>
      <c r="CA5853" s="280" t="s">
        <v>127</v>
      </c>
      <c r="CB5853" s="280" t="s">
        <v>133</v>
      </c>
      <c r="CC5853" s="280" t="s">
        <v>134</v>
      </c>
      <c r="CD5853" s="281">
        <v>7</v>
      </c>
      <c r="CE5853" s="277">
        <v>44958</v>
      </c>
      <c r="CF5853" s="280"/>
      <c r="CG5853" s="280"/>
      <c r="CH5853" s="280"/>
      <c r="CI5853" s="280" t="s">
        <v>104</v>
      </c>
      <c r="CJ5853" s="280"/>
      <c r="CK5853" s="280"/>
      <c r="CL5853" s="280"/>
      <c r="CM5853" s="280" t="s">
        <v>73</v>
      </c>
      <c r="CN5853" s="280">
        <v>3</v>
      </c>
    </row>
    <row r="5854" spans="4:92">
      <c r="D5854" s="273" t="s">
        <v>64</v>
      </c>
      <c r="E5854" s="273" t="s">
        <v>75</v>
      </c>
      <c r="F5854" s="273" t="s">
        <v>76</v>
      </c>
      <c r="G5854" s="273" t="s">
        <v>76</v>
      </c>
      <c r="H5854" s="274">
        <v>45261</v>
      </c>
      <c r="I5854" s="273">
        <v>17088</v>
      </c>
      <c r="J5854" s="273">
        <v>864</v>
      </c>
      <c r="W5854" s="273">
        <v>315806</v>
      </c>
      <c r="X5854" s="273" t="s">
        <v>64</v>
      </c>
      <c r="Y5854" s="273" t="s">
        <v>63</v>
      </c>
      <c r="Z5854" s="273" t="s">
        <v>221</v>
      </c>
      <c r="AA5854" s="273" t="s">
        <v>221</v>
      </c>
      <c r="AB5854" s="274">
        <v>44927</v>
      </c>
      <c r="AC5854" s="273">
        <v>11947</v>
      </c>
      <c r="AD5854" s="273">
        <v>17</v>
      </c>
      <c r="AE5854" s="273">
        <v>0</v>
      </c>
      <c r="AF5854" s="273" t="s">
        <v>90</v>
      </c>
      <c r="AG5854" s="273" t="s">
        <v>1230</v>
      </c>
      <c r="AH5854" s="273" t="s">
        <v>1231</v>
      </c>
      <c r="AI5854" s="273" t="s">
        <v>123</v>
      </c>
      <c r="AJ5854" s="273" t="s">
        <v>214</v>
      </c>
      <c r="AK5854" s="273">
        <v>162020</v>
      </c>
      <c r="BV5854" s="336" t="s">
        <v>83</v>
      </c>
      <c r="BW5854" s="337" t="s">
        <v>75</v>
      </c>
      <c r="BX5854" s="337" t="s">
        <v>384</v>
      </c>
      <c r="BY5854" s="337" t="s">
        <v>384</v>
      </c>
      <c r="BZ5854" s="337" t="s">
        <v>167</v>
      </c>
      <c r="CA5854" s="337" t="s">
        <v>168</v>
      </c>
      <c r="CB5854" s="337" t="s">
        <v>169</v>
      </c>
      <c r="CC5854" s="337" t="s">
        <v>170</v>
      </c>
      <c r="CD5854" s="338">
        <v>12</v>
      </c>
      <c r="CE5854" s="335">
        <v>44958</v>
      </c>
      <c r="CF5854" s="337">
        <v>0</v>
      </c>
      <c r="CG5854" s="337" t="s">
        <v>80</v>
      </c>
      <c r="CH5854" s="337">
        <v>0</v>
      </c>
      <c r="CI5854" s="337" t="s">
        <v>80</v>
      </c>
      <c r="CJ5854" s="337"/>
      <c r="CK5854" s="337"/>
      <c r="CL5854" s="337"/>
      <c r="CM5854" s="337" t="s">
        <v>73</v>
      </c>
      <c r="CN5854" s="337">
        <v>3</v>
      </c>
    </row>
    <row r="5855" spans="4:92">
      <c r="D5855" s="273" t="s">
        <v>64</v>
      </c>
      <c r="E5855" s="273" t="s">
        <v>75</v>
      </c>
      <c r="F5855" s="273" t="s">
        <v>76</v>
      </c>
      <c r="G5855" s="273" t="s">
        <v>76</v>
      </c>
      <c r="H5855" s="274">
        <v>45261</v>
      </c>
      <c r="I5855" s="273">
        <v>17088</v>
      </c>
      <c r="J5855" s="273">
        <v>864</v>
      </c>
      <c r="K5855" s="273">
        <v>5492</v>
      </c>
      <c r="L5855" s="273" t="s">
        <v>66</v>
      </c>
      <c r="M5855" s="273">
        <v>1077.2602300000001</v>
      </c>
      <c r="N5855" s="273" t="s">
        <v>115</v>
      </c>
      <c r="W5855" s="273">
        <v>315830</v>
      </c>
      <c r="X5855" s="273" t="s">
        <v>64</v>
      </c>
      <c r="Y5855" s="273" t="s">
        <v>63</v>
      </c>
      <c r="Z5855" s="273" t="s">
        <v>221</v>
      </c>
      <c r="AA5855" s="273" t="s">
        <v>221</v>
      </c>
      <c r="AB5855" s="274">
        <v>44927</v>
      </c>
      <c r="AC5855" s="273">
        <v>11947</v>
      </c>
      <c r="AD5855" s="273">
        <v>17</v>
      </c>
      <c r="AE5855" s="273">
        <v>3.68</v>
      </c>
      <c r="AF5855" s="273" t="s">
        <v>90</v>
      </c>
      <c r="AG5855" s="273" t="s">
        <v>887</v>
      </c>
      <c r="AH5855" s="273" t="s">
        <v>1194</v>
      </c>
      <c r="AI5855" s="273" t="s">
        <v>123</v>
      </c>
      <c r="AJ5855" s="273" t="s">
        <v>200</v>
      </c>
      <c r="AK5855" s="273">
        <v>162030</v>
      </c>
      <c r="BV5855" s="279" t="s">
        <v>83</v>
      </c>
      <c r="BW5855" s="280" t="s">
        <v>75</v>
      </c>
      <c r="BX5855" s="280" t="s">
        <v>384</v>
      </c>
      <c r="BY5855" s="280" t="s">
        <v>384</v>
      </c>
      <c r="BZ5855" s="280" t="s">
        <v>151</v>
      </c>
      <c r="CA5855" s="280" t="s">
        <v>152</v>
      </c>
      <c r="CB5855" s="280" t="s">
        <v>161</v>
      </c>
      <c r="CC5855" s="280" t="s">
        <v>162</v>
      </c>
      <c r="CD5855" s="281">
        <v>11</v>
      </c>
      <c r="CE5855" s="277">
        <v>44958</v>
      </c>
      <c r="CF5855" s="280">
        <v>1476</v>
      </c>
      <c r="CG5855" s="280" t="s">
        <v>80</v>
      </c>
      <c r="CH5855" s="280">
        <v>1476</v>
      </c>
      <c r="CI5855" s="280" t="s">
        <v>80</v>
      </c>
      <c r="CJ5855" s="280"/>
      <c r="CK5855" s="280"/>
      <c r="CL5855" s="280"/>
      <c r="CM5855" s="280" t="s">
        <v>73</v>
      </c>
      <c r="CN5855" s="280">
        <v>3</v>
      </c>
    </row>
    <row r="5856" spans="4:92">
      <c r="D5856" s="273" t="s">
        <v>64</v>
      </c>
      <c r="E5856" s="273" t="s">
        <v>75</v>
      </c>
      <c r="F5856" s="273" t="s">
        <v>76</v>
      </c>
      <c r="G5856" s="273" t="s">
        <v>76</v>
      </c>
      <c r="H5856" s="274">
        <v>45261</v>
      </c>
      <c r="I5856" s="273">
        <v>17088</v>
      </c>
      <c r="J5856" s="273">
        <v>864</v>
      </c>
      <c r="K5856" s="273">
        <v>0</v>
      </c>
      <c r="L5856" s="273" t="s">
        <v>66</v>
      </c>
      <c r="N5856" s="273" t="s">
        <v>107</v>
      </c>
      <c r="W5856" s="273">
        <v>315831</v>
      </c>
      <c r="X5856" s="273" t="s">
        <v>64</v>
      </c>
      <c r="Y5856" s="273" t="s">
        <v>63</v>
      </c>
      <c r="Z5856" s="273" t="s">
        <v>221</v>
      </c>
      <c r="AA5856" s="273" t="s">
        <v>221</v>
      </c>
      <c r="AB5856" s="274">
        <v>44927</v>
      </c>
      <c r="AC5856" s="273">
        <v>11947</v>
      </c>
      <c r="AD5856" s="273">
        <v>17</v>
      </c>
      <c r="AE5856" s="273">
        <v>0</v>
      </c>
      <c r="AF5856" s="273" t="s">
        <v>90</v>
      </c>
      <c r="AG5856" s="273" t="s">
        <v>1306</v>
      </c>
      <c r="AH5856" s="273" t="s">
        <v>1466</v>
      </c>
      <c r="AI5856" s="273" t="s">
        <v>123</v>
      </c>
      <c r="AJ5856" s="273" t="s">
        <v>214</v>
      </c>
      <c r="AK5856" s="273">
        <v>162036</v>
      </c>
      <c r="BV5856" s="336" t="s">
        <v>83</v>
      </c>
      <c r="BW5856" s="337" t="s">
        <v>75</v>
      </c>
      <c r="BX5856" s="337" t="s">
        <v>384</v>
      </c>
      <c r="BY5856" s="337" t="s">
        <v>384</v>
      </c>
      <c r="BZ5856" s="337" t="s">
        <v>167</v>
      </c>
      <c r="CA5856" s="337" t="s">
        <v>168</v>
      </c>
      <c r="CB5856" s="337" t="s">
        <v>353</v>
      </c>
      <c r="CC5856" s="337" t="s">
        <v>354</v>
      </c>
      <c r="CD5856" s="338">
        <v>13</v>
      </c>
      <c r="CE5856" s="335">
        <v>44958</v>
      </c>
      <c r="CF5856" s="337">
        <v>0</v>
      </c>
      <c r="CG5856" s="337" t="s">
        <v>80</v>
      </c>
      <c r="CH5856" s="337">
        <v>0</v>
      </c>
      <c r="CI5856" s="337" t="s">
        <v>80</v>
      </c>
      <c r="CJ5856" s="337"/>
      <c r="CK5856" s="337"/>
      <c r="CL5856" s="337"/>
      <c r="CM5856" s="337" t="s">
        <v>73</v>
      </c>
      <c r="CN5856" s="337">
        <v>3</v>
      </c>
    </row>
    <row r="5857" spans="4:92">
      <c r="D5857" s="273" t="s">
        <v>64</v>
      </c>
      <c r="E5857" s="273" t="s">
        <v>75</v>
      </c>
      <c r="F5857" s="273" t="s">
        <v>144</v>
      </c>
      <c r="G5857" s="273" t="s">
        <v>144</v>
      </c>
      <c r="H5857" s="274">
        <v>44927</v>
      </c>
      <c r="I5857" s="273">
        <v>11277</v>
      </c>
      <c r="J5857" s="273">
        <v>863</v>
      </c>
      <c r="K5857" s="273">
        <v>3638.7</v>
      </c>
      <c r="L5857" s="273" t="s">
        <v>66</v>
      </c>
      <c r="M5857" s="273">
        <v>0</v>
      </c>
      <c r="N5857" s="273" t="s">
        <v>1010</v>
      </c>
      <c r="O5857" s="273">
        <v>0</v>
      </c>
      <c r="P5857" s="273" t="s">
        <v>1011</v>
      </c>
      <c r="Q5857" s="273" t="s">
        <v>1188</v>
      </c>
      <c r="R5857" s="273" t="s">
        <v>1342</v>
      </c>
      <c r="V5857" s="273" t="s">
        <v>1508</v>
      </c>
      <c r="W5857" s="273">
        <v>140946</v>
      </c>
      <c r="X5857" s="273" t="s">
        <v>64</v>
      </c>
      <c r="Y5857" s="273" t="s">
        <v>63</v>
      </c>
      <c r="Z5857" s="273" t="s">
        <v>221</v>
      </c>
      <c r="AA5857" s="273" t="s">
        <v>221</v>
      </c>
      <c r="AB5857" s="274">
        <v>44927</v>
      </c>
      <c r="AC5857" s="273">
        <v>11947</v>
      </c>
      <c r="AD5857" s="273">
        <v>17</v>
      </c>
      <c r="AE5857" s="273">
        <v>0.04</v>
      </c>
      <c r="AF5857" s="273" t="s">
        <v>90</v>
      </c>
      <c r="AG5857" s="273" t="s">
        <v>819</v>
      </c>
      <c r="AH5857" s="273" t="s">
        <v>1236</v>
      </c>
      <c r="AI5857" s="273" t="s">
        <v>199</v>
      </c>
      <c r="AJ5857" s="273" t="s">
        <v>200</v>
      </c>
      <c r="AK5857" s="273">
        <v>162141</v>
      </c>
      <c r="BV5857" s="279" t="s">
        <v>83</v>
      </c>
      <c r="BW5857" s="280" t="s">
        <v>75</v>
      </c>
      <c r="BX5857" s="280" t="s">
        <v>384</v>
      </c>
      <c r="BY5857" s="280" t="s">
        <v>384</v>
      </c>
      <c r="BZ5857" s="280" t="s">
        <v>167</v>
      </c>
      <c r="CA5857" s="280" t="s">
        <v>168</v>
      </c>
      <c r="CB5857" s="280" t="s">
        <v>313</v>
      </c>
      <c r="CC5857" s="280" t="s">
        <v>314</v>
      </c>
      <c r="CD5857" s="281">
        <v>14</v>
      </c>
      <c r="CE5857" s="277">
        <v>44958</v>
      </c>
      <c r="CF5857" s="280">
        <v>0</v>
      </c>
      <c r="CG5857" s="280" t="s">
        <v>80</v>
      </c>
      <c r="CH5857" s="280">
        <v>0</v>
      </c>
      <c r="CI5857" s="280" t="s">
        <v>80</v>
      </c>
      <c r="CJ5857" s="280"/>
      <c r="CK5857" s="280"/>
      <c r="CL5857" s="280"/>
      <c r="CM5857" s="280" t="s">
        <v>73</v>
      </c>
      <c r="CN5857" s="280">
        <v>3</v>
      </c>
    </row>
    <row r="5858" spans="4:92">
      <c r="D5858" s="273" t="s">
        <v>64</v>
      </c>
      <c r="E5858" s="273" t="s">
        <v>75</v>
      </c>
      <c r="F5858" s="273" t="s">
        <v>144</v>
      </c>
      <c r="G5858" s="273" t="s">
        <v>144</v>
      </c>
      <c r="H5858" s="274">
        <v>44927</v>
      </c>
      <c r="I5858" s="273">
        <v>11277</v>
      </c>
      <c r="J5858" s="273">
        <v>863</v>
      </c>
      <c r="K5858" s="273">
        <v>29480.400000000001</v>
      </c>
      <c r="L5858" s="273" t="s">
        <v>66</v>
      </c>
      <c r="M5858" s="273">
        <v>2882.2406875000001</v>
      </c>
      <c r="N5858" s="273" t="s">
        <v>67</v>
      </c>
      <c r="P5858" s="273" t="s">
        <v>1011</v>
      </c>
      <c r="Q5858" s="273" t="s">
        <v>1188</v>
      </c>
      <c r="R5858" s="273" t="s">
        <v>1342</v>
      </c>
      <c r="S5858" s="273" t="s">
        <v>1507</v>
      </c>
      <c r="T5858" s="273" t="s">
        <v>1507</v>
      </c>
      <c r="U5858" s="273" t="s">
        <v>73</v>
      </c>
      <c r="V5858" s="273" t="s">
        <v>1508</v>
      </c>
      <c r="W5858" s="273">
        <v>275079</v>
      </c>
      <c r="X5858" s="273" t="s">
        <v>64</v>
      </c>
      <c r="Y5858" s="273" t="s">
        <v>63</v>
      </c>
      <c r="Z5858" s="273" t="s">
        <v>221</v>
      </c>
      <c r="AA5858" s="273" t="s">
        <v>221</v>
      </c>
      <c r="AB5858" s="274">
        <v>44927</v>
      </c>
      <c r="AC5858" s="273">
        <v>11947</v>
      </c>
      <c r="AD5858" s="273">
        <v>17</v>
      </c>
      <c r="AE5858" s="273">
        <v>7.0000000000000007E-2</v>
      </c>
      <c r="AF5858" s="273" t="s">
        <v>90</v>
      </c>
      <c r="AG5858" s="273" t="s">
        <v>819</v>
      </c>
      <c r="AH5858" s="273" t="s">
        <v>1235</v>
      </c>
      <c r="AI5858" s="273" t="s">
        <v>199</v>
      </c>
      <c r="AJ5858" s="273" t="s">
        <v>200</v>
      </c>
      <c r="AK5858" s="273">
        <v>162164</v>
      </c>
      <c r="BV5858" s="336" t="s">
        <v>83</v>
      </c>
      <c r="BW5858" s="337" t="s">
        <v>75</v>
      </c>
      <c r="BX5858" s="337" t="s">
        <v>384</v>
      </c>
      <c r="BY5858" s="337" t="s">
        <v>384</v>
      </c>
      <c r="BZ5858" s="337" t="s">
        <v>204</v>
      </c>
      <c r="CA5858" s="337" t="s">
        <v>205</v>
      </c>
      <c r="CB5858" s="337" t="s">
        <v>206</v>
      </c>
      <c r="CC5858" s="337" t="s">
        <v>207</v>
      </c>
      <c r="CD5858" s="338">
        <v>0</v>
      </c>
      <c r="CE5858" s="335">
        <v>44958</v>
      </c>
      <c r="CF5858" s="337"/>
      <c r="CG5858" s="337" t="s">
        <v>181</v>
      </c>
      <c r="CH5858" s="337"/>
      <c r="CI5858" s="337" t="s">
        <v>208</v>
      </c>
      <c r="CJ5858" s="337" t="s">
        <v>209</v>
      </c>
      <c r="CK5858" s="337"/>
      <c r="CL5858" s="337"/>
      <c r="CM5858" s="337" t="s">
        <v>73</v>
      </c>
      <c r="CN5858" s="337">
        <v>3</v>
      </c>
    </row>
    <row r="5859" spans="4:92">
      <c r="D5859" s="273" t="s">
        <v>64</v>
      </c>
      <c r="E5859" s="273" t="s">
        <v>75</v>
      </c>
      <c r="F5859" s="273" t="s">
        <v>144</v>
      </c>
      <c r="G5859" s="273" t="s">
        <v>144</v>
      </c>
      <c r="H5859" s="274">
        <v>44927</v>
      </c>
      <c r="I5859" s="273">
        <v>11277</v>
      </c>
      <c r="J5859" s="273">
        <v>863</v>
      </c>
      <c r="K5859" s="273">
        <v>280460</v>
      </c>
      <c r="L5859" s="273" t="s">
        <v>66</v>
      </c>
      <c r="M5859" s="273">
        <v>43398.280250000003</v>
      </c>
      <c r="N5859" s="273" t="s">
        <v>115</v>
      </c>
      <c r="W5859" s="273">
        <v>140944</v>
      </c>
      <c r="X5859" s="273" t="s">
        <v>64</v>
      </c>
      <c r="Y5859" s="273" t="s">
        <v>63</v>
      </c>
      <c r="Z5859" s="273" t="s">
        <v>221</v>
      </c>
      <c r="AA5859" s="273" t="s">
        <v>221</v>
      </c>
      <c r="AB5859" s="274">
        <v>44927</v>
      </c>
      <c r="AC5859" s="273">
        <v>11947</v>
      </c>
      <c r="AD5859" s="273">
        <v>17</v>
      </c>
      <c r="AE5859" s="273">
        <v>0.60699999999999998</v>
      </c>
      <c r="AF5859" s="273" t="s">
        <v>90</v>
      </c>
      <c r="AG5859" s="273" t="s">
        <v>795</v>
      </c>
      <c r="AH5859" s="273" t="s">
        <v>1237</v>
      </c>
      <c r="AI5859" s="273" t="s">
        <v>123</v>
      </c>
      <c r="AJ5859" s="273" t="s">
        <v>200</v>
      </c>
      <c r="AK5859" s="273">
        <v>162605</v>
      </c>
      <c r="BV5859" s="279" t="s">
        <v>83</v>
      </c>
      <c r="BW5859" s="280" t="s">
        <v>75</v>
      </c>
      <c r="BX5859" s="280" t="s">
        <v>384</v>
      </c>
      <c r="BY5859" s="280" t="s">
        <v>384</v>
      </c>
      <c r="BZ5859" s="280" t="s">
        <v>204</v>
      </c>
      <c r="CA5859" s="280" t="s">
        <v>205</v>
      </c>
      <c r="CB5859" s="280" t="s">
        <v>206</v>
      </c>
      <c r="CC5859" s="280" t="s">
        <v>207</v>
      </c>
      <c r="CD5859" s="281">
        <v>0</v>
      </c>
      <c r="CE5859" s="277">
        <v>44958</v>
      </c>
      <c r="CF5859" s="280"/>
      <c r="CG5859" s="280" t="s">
        <v>181</v>
      </c>
      <c r="CH5859" s="280"/>
      <c r="CI5859" s="280" t="s">
        <v>208</v>
      </c>
      <c r="CJ5859" s="280" t="s">
        <v>209</v>
      </c>
      <c r="CK5859" s="280"/>
      <c r="CL5859" s="280"/>
      <c r="CM5859" s="280" t="s">
        <v>73</v>
      </c>
      <c r="CN5859" s="280">
        <v>3</v>
      </c>
    </row>
    <row r="5860" spans="4:92">
      <c r="D5860" s="273" t="s">
        <v>64</v>
      </c>
      <c r="E5860" s="273" t="s">
        <v>75</v>
      </c>
      <c r="F5860" s="273" t="s">
        <v>144</v>
      </c>
      <c r="G5860" s="273" t="s">
        <v>144</v>
      </c>
      <c r="H5860" s="274">
        <v>44927</v>
      </c>
      <c r="I5860" s="273">
        <v>11277</v>
      </c>
      <c r="J5860" s="273">
        <v>863</v>
      </c>
      <c r="K5860" s="273">
        <v>0</v>
      </c>
      <c r="L5860" s="273" t="s">
        <v>66</v>
      </c>
      <c r="N5860" s="273" t="s">
        <v>107</v>
      </c>
      <c r="W5860" s="273">
        <v>140945</v>
      </c>
      <c r="X5860" s="273" t="s">
        <v>64</v>
      </c>
      <c r="Y5860" s="273" t="s">
        <v>63</v>
      </c>
      <c r="Z5860" s="273" t="s">
        <v>221</v>
      </c>
      <c r="AA5860" s="273" t="s">
        <v>221</v>
      </c>
      <c r="AB5860" s="274">
        <v>44927</v>
      </c>
      <c r="AC5860" s="273">
        <v>11947</v>
      </c>
      <c r="AD5860" s="273">
        <v>17</v>
      </c>
      <c r="AE5860" s="273">
        <v>3.3000000000000002E-2</v>
      </c>
      <c r="AF5860" s="273" t="s">
        <v>90</v>
      </c>
      <c r="AG5860" s="273" t="s">
        <v>1044</v>
      </c>
      <c r="AH5860" s="273" t="s">
        <v>1045</v>
      </c>
      <c r="AI5860" s="273" t="s">
        <v>123</v>
      </c>
      <c r="AJ5860" s="273" t="s">
        <v>200</v>
      </c>
      <c r="AK5860" s="273">
        <v>162617</v>
      </c>
      <c r="BV5860" s="336" t="s">
        <v>83</v>
      </c>
      <c r="BW5860" s="337" t="s">
        <v>75</v>
      </c>
      <c r="BX5860" s="337" t="s">
        <v>384</v>
      </c>
      <c r="BY5860" s="337" t="s">
        <v>384</v>
      </c>
      <c r="BZ5860" s="337" t="s">
        <v>86</v>
      </c>
      <c r="CA5860" s="337" t="s">
        <v>87</v>
      </c>
      <c r="CB5860" s="337" t="s">
        <v>179</v>
      </c>
      <c r="CC5860" s="337" t="s">
        <v>180</v>
      </c>
      <c r="CD5860" s="338">
        <v>1</v>
      </c>
      <c r="CE5860" s="335">
        <v>44958</v>
      </c>
      <c r="CF5860" s="337"/>
      <c r="CG5860" s="337" t="s">
        <v>181</v>
      </c>
      <c r="CH5860" s="337"/>
      <c r="CI5860" s="337" t="s">
        <v>181</v>
      </c>
      <c r="CJ5860" s="337" t="s">
        <v>2189</v>
      </c>
      <c r="CK5860" s="337"/>
      <c r="CL5860" s="337"/>
      <c r="CM5860" s="337" t="s">
        <v>73</v>
      </c>
      <c r="CN5860" s="337">
        <v>3</v>
      </c>
    </row>
    <row r="5861" spans="4:92">
      <c r="D5861" s="273" t="s">
        <v>64</v>
      </c>
      <c r="E5861" s="273" t="s">
        <v>75</v>
      </c>
      <c r="F5861" s="273" t="s">
        <v>144</v>
      </c>
      <c r="G5861" s="273" t="s">
        <v>144</v>
      </c>
      <c r="H5861" s="274">
        <v>44958</v>
      </c>
      <c r="I5861" s="273">
        <v>11439</v>
      </c>
      <c r="J5861" s="273">
        <v>863</v>
      </c>
      <c r="K5861" s="273">
        <v>3172.9</v>
      </c>
      <c r="L5861" s="273" t="s">
        <v>66</v>
      </c>
      <c r="M5861" s="273">
        <v>0</v>
      </c>
      <c r="N5861" s="273" t="s">
        <v>1010</v>
      </c>
      <c r="O5861" s="273">
        <v>0</v>
      </c>
      <c r="P5861" s="273" t="s">
        <v>1011</v>
      </c>
      <c r="Q5861" s="273" t="s">
        <v>1188</v>
      </c>
      <c r="R5861" s="273" t="s">
        <v>1342</v>
      </c>
      <c r="V5861" s="273" t="s">
        <v>1508</v>
      </c>
      <c r="W5861" s="273">
        <v>145644</v>
      </c>
      <c r="X5861" s="273" t="s">
        <v>64</v>
      </c>
      <c r="Y5861" s="273" t="s">
        <v>63</v>
      </c>
      <c r="Z5861" s="273" t="s">
        <v>221</v>
      </c>
      <c r="AA5861" s="273" t="s">
        <v>221</v>
      </c>
      <c r="AB5861" s="274">
        <v>44927</v>
      </c>
      <c r="AC5861" s="273">
        <v>11947</v>
      </c>
      <c r="AD5861" s="273">
        <v>17</v>
      </c>
      <c r="AE5861" s="273">
        <v>0.06</v>
      </c>
      <c r="AF5861" s="273" t="s">
        <v>90</v>
      </c>
      <c r="AG5861" s="273" t="s">
        <v>1048</v>
      </c>
      <c r="AH5861" s="273" t="s">
        <v>1049</v>
      </c>
      <c r="AI5861" s="273" t="s">
        <v>123</v>
      </c>
      <c r="AJ5861" s="273" t="s">
        <v>200</v>
      </c>
      <c r="AK5861" s="273">
        <v>162623</v>
      </c>
      <c r="BV5861" s="279" t="s">
        <v>83</v>
      </c>
      <c r="BW5861" s="280" t="s">
        <v>75</v>
      </c>
      <c r="BX5861" s="280" t="s">
        <v>384</v>
      </c>
      <c r="BY5861" s="280" t="s">
        <v>384</v>
      </c>
      <c r="BZ5861" s="280" t="s">
        <v>86</v>
      </c>
      <c r="CA5861" s="280" t="s">
        <v>87</v>
      </c>
      <c r="CB5861" s="280" t="s">
        <v>179</v>
      </c>
      <c r="CC5861" s="280" t="s">
        <v>180</v>
      </c>
      <c r="CD5861" s="281">
        <v>1</v>
      </c>
      <c r="CE5861" s="277">
        <v>44958</v>
      </c>
      <c r="CF5861" s="280"/>
      <c r="CG5861" s="280" t="s">
        <v>181</v>
      </c>
      <c r="CH5861" s="280"/>
      <c r="CI5861" s="280" t="s">
        <v>181</v>
      </c>
      <c r="CJ5861" s="280" t="s">
        <v>2186</v>
      </c>
      <c r="CK5861" s="280"/>
      <c r="CL5861" s="280"/>
      <c r="CM5861" s="280" t="s">
        <v>73</v>
      </c>
      <c r="CN5861" s="280">
        <v>3</v>
      </c>
    </row>
    <row r="5862" spans="4:92">
      <c r="D5862" s="273" t="s">
        <v>64</v>
      </c>
      <c r="E5862" s="273" t="s">
        <v>75</v>
      </c>
      <c r="F5862" s="273" t="s">
        <v>144</v>
      </c>
      <c r="G5862" s="273" t="s">
        <v>144</v>
      </c>
      <c r="H5862" s="274">
        <v>44958</v>
      </c>
      <c r="I5862" s="273">
        <v>11439</v>
      </c>
      <c r="J5862" s="273">
        <v>863</v>
      </c>
      <c r="K5862" s="273">
        <v>20834.400000000001</v>
      </c>
      <c r="L5862" s="273" t="s">
        <v>66</v>
      </c>
      <c r="M5862" s="273">
        <v>2108.8081874999998</v>
      </c>
      <c r="N5862" s="273" t="s">
        <v>67</v>
      </c>
      <c r="P5862" s="273" t="s">
        <v>1011</v>
      </c>
      <c r="Q5862" s="273" t="s">
        <v>1188</v>
      </c>
      <c r="R5862" s="273" t="s">
        <v>1342</v>
      </c>
      <c r="S5862" s="273" t="s">
        <v>1507</v>
      </c>
      <c r="T5862" s="273" t="s">
        <v>1507</v>
      </c>
      <c r="U5862" s="273" t="s">
        <v>73</v>
      </c>
      <c r="V5862" s="273" t="s">
        <v>1508</v>
      </c>
      <c r="W5862" s="273">
        <v>275125</v>
      </c>
      <c r="X5862" s="273" t="s">
        <v>64</v>
      </c>
      <c r="Y5862" s="273" t="s">
        <v>63</v>
      </c>
      <c r="Z5862" s="273" t="s">
        <v>221</v>
      </c>
      <c r="AA5862" s="273" t="s">
        <v>221</v>
      </c>
      <c r="AB5862" s="274">
        <v>44927</v>
      </c>
      <c r="AC5862" s="273">
        <v>11947</v>
      </c>
      <c r="AD5862" s="273">
        <v>17</v>
      </c>
      <c r="AE5862" s="273">
        <v>9.5000000000000001E-2</v>
      </c>
      <c r="AF5862" s="273" t="s">
        <v>90</v>
      </c>
      <c r="AG5862" s="273" t="s">
        <v>884</v>
      </c>
      <c r="AH5862" s="273" t="s">
        <v>1051</v>
      </c>
      <c r="AI5862" s="273" t="s">
        <v>123</v>
      </c>
      <c r="AJ5862" s="273" t="s">
        <v>200</v>
      </c>
      <c r="AK5862" s="273">
        <v>162629</v>
      </c>
      <c r="BV5862" s="336" t="s">
        <v>83</v>
      </c>
      <c r="BW5862" s="337" t="s">
        <v>75</v>
      </c>
      <c r="BX5862" s="337" t="s">
        <v>384</v>
      </c>
      <c r="BY5862" s="337" t="s">
        <v>384</v>
      </c>
      <c r="BZ5862" s="337" t="s">
        <v>167</v>
      </c>
      <c r="CA5862" s="337" t="s">
        <v>168</v>
      </c>
      <c r="CB5862" s="337" t="s">
        <v>319</v>
      </c>
      <c r="CC5862" s="337" t="s">
        <v>320</v>
      </c>
      <c r="CD5862" s="338">
        <v>15</v>
      </c>
      <c r="CE5862" s="335">
        <v>44958</v>
      </c>
      <c r="CF5862" s="337">
        <v>0</v>
      </c>
      <c r="CG5862" s="337" t="s">
        <v>80</v>
      </c>
      <c r="CH5862" s="337">
        <v>0</v>
      </c>
      <c r="CI5862" s="337" t="s">
        <v>80</v>
      </c>
      <c r="CJ5862" s="337"/>
      <c r="CK5862" s="337"/>
      <c r="CL5862" s="337"/>
      <c r="CM5862" s="337" t="s">
        <v>73</v>
      </c>
      <c r="CN5862" s="337">
        <v>3</v>
      </c>
    </row>
    <row r="5863" spans="4:92">
      <c r="D5863" s="273" t="s">
        <v>64</v>
      </c>
      <c r="E5863" s="273" t="s">
        <v>75</v>
      </c>
      <c r="F5863" s="273" t="s">
        <v>144</v>
      </c>
      <c r="G5863" s="273" t="s">
        <v>144</v>
      </c>
      <c r="H5863" s="274">
        <v>44958</v>
      </c>
      <c r="I5863" s="273">
        <v>11439</v>
      </c>
      <c r="J5863" s="273">
        <v>863</v>
      </c>
      <c r="K5863" s="273">
        <v>342810</v>
      </c>
      <c r="L5863" s="273" t="s">
        <v>66</v>
      </c>
      <c r="M5863" s="273">
        <v>52499.046750000001</v>
      </c>
      <c r="N5863" s="273" t="s">
        <v>115</v>
      </c>
      <c r="W5863" s="273">
        <v>145642</v>
      </c>
      <c r="X5863" s="273" t="s">
        <v>64</v>
      </c>
      <c r="Y5863" s="273" t="s">
        <v>63</v>
      </c>
      <c r="Z5863" s="273" t="s">
        <v>221</v>
      </c>
      <c r="AA5863" s="273" t="s">
        <v>221</v>
      </c>
      <c r="AB5863" s="274">
        <v>44927</v>
      </c>
      <c r="AC5863" s="273">
        <v>11947</v>
      </c>
      <c r="AD5863" s="273">
        <v>17</v>
      </c>
      <c r="AE5863" s="273">
        <v>0</v>
      </c>
      <c r="AF5863" s="273" t="s">
        <v>90</v>
      </c>
      <c r="AG5863" s="273" t="s">
        <v>989</v>
      </c>
      <c r="AH5863" s="273" t="s">
        <v>1053</v>
      </c>
      <c r="AI5863" s="273" t="s">
        <v>123</v>
      </c>
      <c r="AJ5863" s="273" t="s">
        <v>200</v>
      </c>
      <c r="AK5863" s="273">
        <v>162665</v>
      </c>
      <c r="BV5863" s="279" t="s">
        <v>83</v>
      </c>
      <c r="BW5863" s="280" t="s">
        <v>75</v>
      </c>
      <c r="BX5863" s="280" t="s">
        <v>384</v>
      </c>
      <c r="BY5863" s="280" t="s">
        <v>384</v>
      </c>
      <c r="BZ5863" s="280" t="s">
        <v>138</v>
      </c>
      <c r="CA5863" s="280" t="s">
        <v>139</v>
      </c>
      <c r="CB5863" s="280" t="s">
        <v>190</v>
      </c>
      <c r="CC5863" s="280" t="s">
        <v>191</v>
      </c>
      <c r="CD5863" s="281">
        <v>8</v>
      </c>
      <c r="CE5863" s="277">
        <v>44958</v>
      </c>
      <c r="CF5863" s="280">
        <v>0</v>
      </c>
      <c r="CG5863" s="280" t="s">
        <v>80</v>
      </c>
      <c r="CH5863" s="280">
        <v>0</v>
      </c>
      <c r="CI5863" s="280" t="s">
        <v>80</v>
      </c>
      <c r="CJ5863" s="280"/>
      <c r="CK5863" s="280"/>
      <c r="CL5863" s="280"/>
      <c r="CM5863" s="280" t="s">
        <v>73</v>
      </c>
      <c r="CN5863" s="280">
        <v>3</v>
      </c>
    </row>
    <row r="5864" spans="4:92">
      <c r="D5864" s="273" t="s">
        <v>64</v>
      </c>
      <c r="E5864" s="273" t="s">
        <v>75</v>
      </c>
      <c r="F5864" s="273" t="s">
        <v>144</v>
      </c>
      <c r="G5864" s="273" t="s">
        <v>144</v>
      </c>
      <c r="H5864" s="274">
        <v>44958</v>
      </c>
      <c r="I5864" s="273">
        <v>11439</v>
      </c>
      <c r="J5864" s="273">
        <v>863</v>
      </c>
      <c r="K5864" s="273">
        <v>0</v>
      </c>
      <c r="L5864" s="273" t="s">
        <v>66</v>
      </c>
      <c r="N5864" s="273" t="s">
        <v>107</v>
      </c>
      <c r="W5864" s="273">
        <v>145643</v>
      </c>
      <c r="X5864" s="273" t="s">
        <v>64</v>
      </c>
      <c r="Y5864" s="273" t="s">
        <v>63</v>
      </c>
      <c r="Z5864" s="273" t="s">
        <v>221</v>
      </c>
      <c r="AA5864" s="273" t="s">
        <v>221</v>
      </c>
      <c r="AB5864" s="274">
        <v>44927</v>
      </c>
      <c r="AC5864" s="273">
        <v>11947</v>
      </c>
      <c r="AD5864" s="273">
        <v>17</v>
      </c>
      <c r="AE5864" s="273">
        <v>0</v>
      </c>
      <c r="AF5864" s="273" t="s">
        <v>90</v>
      </c>
      <c r="AG5864" s="273" t="s">
        <v>837</v>
      </c>
      <c r="AH5864" s="273" t="s">
        <v>1056</v>
      </c>
      <c r="AI5864" s="273" t="s">
        <v>123</v>
      </c>
      <c r="AJ5864" s="273" t="s">
        <v>200</v>
      </c>
      <c r="AK5864" s="273">
        <v>162677</v>
      </c>
      <c r="BV5864" s="336" t="s">
        <v>83</v>
      </c>
      <c r="BW5864" s="337" t="s">
        <v>75</v>
      </c>
      <c r="BX5864" s="337" t="s">
        <v>384</v>
      </c>
      <c r="BY5864" s="337" t="s">
        <v>384</v>
      </c>
      <c r="BZ5864" s="337" t="s">
        <v>86</v>
      </c>
      <c r="CA5864" s="337" t="s">
        <v>87</v>
      </c>
      <c r="CB5864" s="337" t="s">
        <v>217</v>
      </c>
      <c r="CC5864" s="337" t="s">
        <v>218</v>
      </c>
      <c r="CD5864" s="338">
        <v>2</v>
      </c>
      <c r="CE5864" s="335">
        <v>44958</v>
      </c>
      <c r="CF5864" s="337"/>
      <c r="CG5864" s="337" t="s">
        <v>181</v>
      </c>
      <c r="CH5864" s="337"/>
      <c r="CI5864" s="337" t="s">
        <v>181</v>
      </c>
      <c r="CJ5864" s="337" t="s">
        <v>1361</v>
      </c>
      <c r="CK5864" s="337"/>
      <c r="CL5864" s="337"/>
      <c r="CM5864" s="337" t="s">
        <v>73</v>
      </c>
      <c r="CN5864" s="337">
        <v>3</v>
      </c>
    </row>
    <row r="5865" spans="4:92">
      <c r="D5865" s="273" t="s">
        <v>64</v>
      </c>
      <c r="E5865" s="273" t="s">
        <v>75</v>
      </c>
      <c r="F5865" s="273" t="s">
        <v>144</v>
      </c>
      <c r="G5865" s="273" t="s">
        <v>144</v>
      </c>
      <c r="H5865" s="274">
        <v>44986</v>
      </c>
      <c r="I5865" s="273">
        <v>11601</v>
      </c>
      <c r="J5865" s="273">
        <v>863</v>
      </c>
      <c r="K5865" s="273">
        <v>4962.6000000000004</v>
      </c>
      <c r="L5865" s="273" t="s">
        <v>66</v>
      </c>
      <c r="M5865" s="273">
        <v>0</v>
      </c>
      <c r="N5865" s="273" t="s">
        <v>1010</v>
      </c>
      <c r="O5865" s="273">
        <v>0</v>
      </c>
      <c r="P5865" s="273" t="s">
        <v>1011</v>
      </c>
      <c r="Q5865" s="273" t="s">
        <v>1188</v>
      </c>
      <c r="R5865" s="273" t="s">
        <v>1342</v>
      </c>
      <c r="S5865" s="273" t="s">
        <v>122</v>
      </c>
      <c r="U5865" s="273" t="s">
        <v>73</v>
      </c>
      <c r="V5865" s="273" t="s">
        <v>1508</v>
      </c>
      <c r="W5865" s="273">
        <v>150342</v>
      </c>
      <c r="X5865" s="273" t="s">
        <v>64</v>
      </c>
      <c r="Y5865" s="273" t="s">
        <v>63</v>
      </c>
      <c r="Z5865" s="273" t="s">
        <v>221</v>
      </c>
      <c r="AA5865" s="273" t="s">
        <v>221</v>
      </c>
      <c r="AB5865" s="274">
        <v>44927</v>
      </c>
      <c r="AC5865" s="273">
        <v>11947</v>
      </c>
      <c r="AD5865" s="273">
        <v>17</v>
      </c>
      <c r="AE5865" s="273">
        <v>0.30399999999999999</v>
      </c>
      <c r="AF5865" s="273" t="s">
        <v>90</v>
      </c>
      <c r="AG5865" s="273" t="s">
        <v>884</v>
      </c>
      <c r="AH5865" s="273" t="s">
        <v>1058</v>
      </c>
      <c r="AI5865" s="273" t="s">
        <v>123</v>
      </c>
      <c r="AJ5865" s="273" t="s">
        <v>200</v>
      </c>
      <c r="AK5865" s="273">
        <v>162708</v>
      </c>
      <c r="BV5865" s="279" t="s">
        <v>83</v>
      </c>
      <c r="BW5865" s="280" t="s">
        <v>75</v>
      </c>
      <c r="BX5865" s="280" t="s">
        <v>384</v>
      </c>
      <c r="BY5865" s="280" t="s">
        <v>384</v>
      </c>
      <c r="BZ5865" s="280" t="s">
        <v>86</v>
      </c>
      <c r="CA5865" s="280" t="s">
        <v>87</v>
      </c>
      <c r="CB5865" s="280" t="s">
        <v>217</v>
      </c>
      <c r="CC5865" s="280" t="s">
        <v>218</v>
      </c>
      <c r="CD5865" s="281">
        <v>2</v>
      </c>
      <c r="CE5865" s="277">
        <v>44958</v>
      </c>
      <c r="CF5865" s="280"/>
      <c r="CG5865" s="280" t="s">
        <v>181</v>
      </c>
      <c r="CH5865" s="280"/>
      <c r="CI5865" s="280" t="s">
        <v>181</v>
      </c>
      <c r="CJ5865" s="280" t="s">
        <v>1363</v>
      </c>
      <c r="CK5865" s="280"/>
      <c r="CL5865" s="280"/>
      <c r="CM5865" s="280" t="s">
        <v>73</v>
      </c>
      <c r="CN5865" s="280">
        <v>3</v>
      </c>
    </row>
    <row r="5866" spans="4:92">
      <c r="D5866" s="273" t="s">
        <v>64</v>
      </c>
      <c r="E5866" s="273" t="s">
        <v>75</v>
      </c>
      <c r="F5866" s="273" t="s">
        <v>391</v>
      </c>
      <c r="G5866" s="273" t="s">
        <v>391</v>
      </c>
      <c r="H5866" s="274">
        <v>45200</v>
      </c>
      <c r="I5866" s="273">
        <v>14072</v>
      </c>
      <c r="J5866" s="273">
        <v>49</v>
      </c>
      <c r="K5866" s="273">
        <v>1726681</v>
      </c>
      <c r="L5866" s="273" t="s">
        <v>66</v>
      </c>
      <c r="M5866" s="273">
        <v>36253.698250000001</v>
      </c>
      <c r="N5866" s="273" t="s">
        <v>115</v>
      </c>
      <c r="W5866" s="273">
        <v>250034</v>
      </c>
      <c r="X5866" s="273" t="s">
        <v>64</v>
      </c>
      <c r="Y5866" s="273" t="s">
        <v>63</v>
      </c>
      <c r="Z5866" s="273" t="s">
        <v>165</v>
      </c>
      <c r="AA5866" s="273" t="s">
        <v>165</v>
      </c>
      <c r="AB5866" s="274">
        <v>44927</v>
      </c>
      <c r="AC5866" s="273">
        <v>11945</v>
      </c>
      <c r="AD5866" s="273">
        <v>11</v>
      </c>
      <c r="AE5866" s="273">
        <v>0.129</v>
      </c>
      <c r="AF5866" s="273" t="s">
        <v>90</v>
      </c>
      <c r="AG5866" s="273" t="s">
        <v>1198</v>
      </c>
      <c r="AH5866" s="273" t="s">
        <v>984</v>
      </c>
      <c r="AI5866" s="273" t="s">
        <v>123</v>
      </c>
      <c r="AJ5866" s="273" t="s">
        <v>200</v>
      </c>
      <c r="AK5866" s="273">
        <v>319294</v>
      </c>
      <c r="BV5866" s="336" t="s">
        <v>83</v>
      </c>
      <c r="BW5866" s="337" t="s">
        <v>75</v>
      </c>
      <c r="BX5866" s="337" t="s">
        <v>384</v>
      </c>
      <c r="BY5866" s="337" t="s">
        <v>384</v>
      </c>
      <c r="BZ5866" s="337" t="s">
        <v>86</v>
      </c>
      <c r="CA5866" s="337" t="s">
        <v>87</v>
      </c>
      <c r="CB5866" s="337" t="s">
        <v>233</v>
      </c>
      <c r="CC5866" s="337" t="s">
        <v>234</v>
      </c>
      <c r="CD5866" s="338">
        <v>1</v>
      </c>
      <c r="CE5866" s="335">
        <v>44958</v>
      </c>
      <c r="CF5866" s="337"/>
      <c r="CG5866" s="337" t="s">
        <v>181</v>
      </c>
      <c r="CH5866" s="337"/>
      <c r="CI5866" s="337" t="s">
        <v>181</v>
      </c>
      <c r="CJ5866" s="337" t="s">
        <v>2190</v>
      </c>
      <c r="CK5866" s="337"/>
      <c r="CL5866" s="337"/>
      <c r="CM5866" s="337" t="s">
        <v>73</v>
      </c>
      <c r="CN5866" s="337">
        <v>3</v>
      </c>
    </row>
    <row r="5867" spans="4:92">
      <c r="D5867" s="273" t="s">
        <v>64</v>
      </c>
      <c r="E5867" s="273" t="s">
        <v>75</v>
      </c>
      <c r="F5867" s="273" t="s">
        <v>173</v>
      </c>
      <c r="G5867" s="273" t="s">
        <v>173</v>
      </c>
      <c r="H5867" s="274">
        <v>44927</v>
      </c>
      <c r="I5867" s="273">
        <v>17131</v>
      </c>
      <c r="J5867" s="273">
        <v>45</v>
      </c>
      <c r="K5867" s="273">
        <v>4000</v>
      </c>
      <c r="L5867" s="273" t="s">
        <v>1202</v>
      </c>
      <c r="M5867" s="273">
        <v>1693.12</v>
      </c>
      <c r="N5867" s="273" t="s">
        <v>1203</v>
      </c>
      <c r="P5867" s="273" t="s">
        <v>1204</v>
      </c>
      <c r="Q5867" s="273" t="s">
        <v>1012</v>
      </c>
      <c r="R5867" s="273" t="s">
        <v>1336</v>
      </c>
      <c r="S5867" s="273" t="s">
        <v>1616</v>
      </c>
      <c r="T5867" s="273" t="s">
        <v>2191</v>
      </c>
      <c r="U5867" s="273" t="s">
        <v>73</v>
      </c>
      <c r="V5867" s="273" t="s">
        <v>2192</v>
      </c>
      <c r="W5867" s="273">
        <v>325671</v>
      </c>
      <c r="X5867" s="273" t="s">
        <v>64</v>
      </c>
      <c r="Y5867" s="273" t="s">
        <v>63</v>
      </c>
      <c r="Z5867" s="273" t="s">
        <v>165</v>
      </c>
      <c r="AA5867" s="273" t="s">
        <v>165</v>
      </c>
      <c r="AB5867" s="274">
        <v>44927</v>
      </c>
      <c r="AC5867" s="273">
        <v>11945</v>
      </c>
      <c r="AD5867" s="273">
        <v>11</v>
      </c>
      <c r="AE5867" s="273">
        <v>2.4470000000000001</v>
      </c>
      <c r="AF5867" s="273" t="s">
        <v>90</v>
      </c>
      <c r="AG5867" s="273" t="s">
        <v>1198</v>
      </c>
      <c r="AH5867" s="273" t="s">
        <v>1211</v>
      </c>
      <c r="AI5867" s="273" t="s">
        <v>123</v>
      </c>
      <c r="AJ5867" s="273" t="s">
        <v>200</v>
      </c>
      <c r="AK5867" s="273">
        <v>319300</v>
      </c>
      <c r="BV5867" s="279" t="s">
        <v>83</v>
      </c>
      <c r="BW5867" s="280" t="s">
        <v>75</v>
      </c>
      <c r="BX5867" s="280" t="s">
        <v>384</v>
      </c>
      <c r="BY5867" s="280" t="s">
        <v>384</v>
      </c>
      <c r="BZ5867" s="280" t="s">
        <v>86</v>
      </c>
      <c r="CA5867" s="280" t="s">
        <v>87</v>
      </c>
      <c r="CB5867" s="280" t="s">
        <v>233</v>
      </c>
      <c r="CC5867" s="280" t="s">
        <v>234</v>
      </c>
      <c r="CD5867" s="281">
        <v>1</v>
      </c>
      <c r="CE5867" s="277">
        <v>44958</v>
      </c>
      <c r="CF5867" s="280"/>
      <c r="CG5867" s="280" t="s">
        <v>181</v>
      </c>
      <c r="CH5867" s="280"/>
      <c r="CI5867" s="280" t="s">
        <v>181</v>
      </c>
      <c r="CJ5867" s="280" t="s">
        <v>2193</v>
      </c>
      <c r="CK5867" s="280"/>
      <c r="CL5867" s="280"/>
      <c r="CM5867" s="280" t="s">
        <v>73</v>
      </c>
      <c r="CN5867" s="280">
        <v>3</v>
      </c>
    </row>
    <row r="5868" spans="4:92">
      <c r="D5868" s="273" t="s">
        <v>64</v>
      </c>
      <c r="E5868" s="273" t="s">
        <v>75</v>
      </c>
      <c r="F5868" s="273" t="s">
        <v>173</v>
      </c>
      <c r="G5868" s="273" t="s">
        <v>173</v>
      </c>
      <c r="H5868" s="274">
        <v>44958</v>
      </c>
      <c r="I5868" s="273">
        <v>11304</v>
      </c>
      <c r="J5868" s="273">
        <v>45</v>
      </c>
      <c r="K5868" s="273">
        <v>1069.5999999999999</v>
      </c>
      <c r="L5868" s="273" t="s">
        <v>66</v>
      </c>
      <c r="M5868" s="273">
        <v>26.862562499999999</v>
      </c>
      <c r="N5868" s="273" t="s">
        <v>67</v>
      </c>
      <c r="P5868" s="273" t="s">
        <v>1011</v>
      </c>
      <c r="Q5868" s="273" t="s">
        <v>1188</v>
      </c>
      <c r="R5868" s="273" t="s">
        <v>1342</v>
      </c>
      <c r="S5868" s="273" t="s">
        <v>1343</v>
      </c>
      <c r="T5868" s="273" t="s">
        <v>2194</v>
      </c>
      <c r="U5868" s="273" t="s">
        <v>1344</v>
      </c>
      <c r="V5868" s="273" t="s">
        <v>1345</v>
      </c>
      <c r="W5868" s="273">
        <v>141729</v>
      </c>
      <c r="X5868" s="273" t="s">
        <v>64</v>
      </c>
      <c r="Y5868" s="273" t="s">
        <v>63</v>
      </c>
      <c r="Z5868" s="273" t="s">
        <v>165</v>
      </c>
      <c r="AA5868" s="273" t="s">
        <v>165</v>
      </c>
      <c r="AB5868" s="274">
        <v>44927</v>
      </c>
      <c r="AC5868" s="273">
        <v>11945</v>
      </c>
      <c r="AD5868" s="273">
        <v>11</v>
      </c>
      <c r="AE5868" s="273">
        <v>1.1160000000000001</v>
      </c>
      <c r="AF5868" s="273" t="s">
        <v>90</v>
      </c>
      <c r="AG5868" s="273" t="s">
        <v>1198</v>
      </c>
      <c r="AH5868" s="273" t="s">
        <v>880</v>
      </c>
      <c r="AI5868" s="273" t="s">
        <v>123</v>
      </c>
      <c r="AJ5868" s="273" t="s">
        <v>200</v>
      </c>
      <c r="AK5868" s="273">
        <v>319306</v>
      </c>
      <c r="BV5868" s="336" t="s">
        <v>83</v>
      </c>
      <c r="BW5868" s="337" t="s">
        <v>75</v>
      </c>
      <c r="BX5868" s="337" t="s">
        <v>384</v>
      </c>
      <c r="BY5868" s="337" t="s">
        <v>384</v>
      </c>
      <c r="BZ5868" s="337" t="s">
        <v>86</v>
      </c>
      <c r="CA5868" s="337" t="s">
        <v>87</v>
      </c>
      <c r="CB5868" s="337" t="s">
        <v>225</v>
      </c>
      <c r="CC5868" s="337" t="s">
        <v>226</v>
      </c>
      <c r="CD5868" s="338">
        <v>5</v>
      </c>
      <c r="CE5868" s="335">
        <v>44958</v>
      </c>
      <c r="CF5868" s="337">
        <v>1472.4</v>
      </c>
      <c r="CG5868" s="337" t="s">
        <v>80</v>
      </c>
      <c r="CH5868" s="337">
        <v>1472.4</v>
      </c>
      <c r="CI5868" s="337" t="s">
        <v>80</v>
      </c>
      <c r="CJ5868" s="337"/>
      <c r="CK5868" s="337"/>
      <c r="CL5868" s="337"/>
      <c r="CM5868" s="337" t="s">
        <v>73</v>
      </c>
      <c r="CN5868" s="337">
        <v>3</v>
      </c>
    </row>
    <row r="5869" spans="4:92">
      <c r="D5869" s="273" t="s">
        <v>64</v>
      </c>
      <c r="E5869" s="273" t="s">
        <v>75</v>
      </c>
      <c r="F5869" s="273" t="s">
        <v>173</v>
      </c>
      <c r="G5869" s="273" t="s">
        <v>173</v>
      </c>
      <c r="H5869" s="274">
        <v>44958</v>
      </c>
      <c r="I5869" s="273">
        <v>11304</v>
      </c>
      <c r="J5869" s="273">
        <v>45</v>
      </c>
      <c r="K5869" s="273">
        <v>10086</v>
      </c>
      <c r="L5869" s="273" t="s">
        <v>66</v>
      </c>
      <c r="M5869" s="273">
        <v>2479.2461874999999</v>
      </c>
      <c r="N5869" s="273" t="s">
        <v>1010</v>
      </c>
      <c r="O5869" s="273">
        <v>21238</v>
      </c>
      <c r="P5869" s="273" t="s">
        <v>1011</v>
      </c>
      <c r="Q5869" s="273" t="s">
        <v>1188</v>
      </c>
      <c r="R5869" s="273" t="s">
        <v>1342</v>
      </c>
      <c r="S5869" s="273" t="s">
        <v>1343</v>
      </c>
      <c r="U5869" s="273" t="s">
        <v>1344</v>
      </c>
      <c r="V5869" s="273" t="s">
        <v>1345</v>
      </c>
      <c r="W5869" s="273">
        <v>239311</v>
      </c>
      <c r="X5869" s="273" t="s">
        <v>64</v>
      </c>
      <c r="Y5869" s="273" t="s">
        <v>63</v>
      </c>
      <c r="Z5869" s="273" t="s">
        <v>165</v>
      </c>
      <c r="AA5869" s="273" t="s">
        <v>165</v>
      </c>
      <c r="AB5869" s="274">
        <v>44927</v>
      </c>
      <c r="AC5869" s="273">
        <v>11945</v>
      </c>
      <c r="AD5869" s="273">
        <v>11</v>
      </c>
      <c r="AE5869" s="273">
        <v>0</v>
      </c>
      <c r="AF5869" s="273" t="s">
        <v>90</v>
      </c>
      <c r="AG5869" s="273" t="s">
        <v>1198</v>
      </c>
      <c r="AH5869" s="273" t="s">
        <v>990</v>
      </c>
      <c r="AI5869" s="273" t="s">
        <v>123</v>
      </c>
      <c r="AJ5869" s="273" t="s">
        <v>200</v>
      </c>
      <c r="AK5869" s="273">
        <v>319312</v>
      </c>
      <c r="BV5869" s="279" t="s">
        <v>83</v>
      </c>
      <c r="BW5869" s="280" t="s">
        <v>75</v>
      </c>
      <c r="BX5869" s="280" t="s">
        <v>384</v>
      </c>
      <c r="BY5869" s="280" t="s">
        <v>384</v>
      </c>
      <c r="BZ5869" s="280" t="s">
        <v>86</v>
      </c>
      <c r="CA5869" s="280" t="s">
        <v>87</v>
      </c>
      <c r="CB5869" s="280" t="s">
        <v>225</v>
      </c>
      <c r="CC5869" s="280" t="s">
        <v>226</v>
      </c>
      <c r="CD5869" s="281">
        <v>5</v>
      </c>
      <c r="CE5869" s="277">
        <v>44958</v>
      </c>
      <c r="CF5869" s="280">
        <v>3.6</v>
      </c>
      <c r="CG5869" s="280" t="s">
        <v>80</v>
      </c>
      <c r="CH5869" s="280">
        <v>3.6</v>
      </c>
      <c r="CI5869" s="280" t="s">
        <v>80</v>
      </c>
      <c r="CJ5869" s="280"/>
      <c r="CK5869" s="280"/>
      <c r="CL5869" s="280"/>
      <c r="CM5869" s="280" t="s">
        <v>73</v>
      </c>
      <c r="CN5869" s="280">
        <v>3</v>
      </c>
    </row>
    <row r="5870" spans="4:92">
      <c r="D5870" s="273" t="s">
        <v>64</v>
      </c>
      <c r="E5870" s="273" t="s">
        <v>75</v>
      </c>
      <c r="F5870" s="273" t="s">
        <v>173</v>
      </c>
      <c r="G5870" s="273" t="s">
        <v>173</v>
      </c>
      <c r="H5870" s="274">
        <v>44958</v>
      </c>
      <c r="I5870" s="273">
        <v>11304</v>
      </c>
      <c r="J5870" s="273">
        <v>45</v>
      </c>
      <c r="K5870" s="273">
        <v>0</v>
      </c>
      <c r="L5870" s="273" t="s">
        <v>66</v>
      </c>
      <c r="N5870" s="273" t="s">
        <v>107</v>
      </c>
      <c r="W5870" s="273">
        <v>141728</v>
      </c>
      <c r="X5870" s="273" t="s">
        <v>64</v>
      </c>
      <c r="Y5870" s="273" t="s">
        <v>63</v>
      </c>
      <c r="Z5870" s="273" t="s">
        <v>165</v>
      </c>
      <c r="AA5870" s="273" t="s">
        <v>165</v>
      </c>
      <c r="AB5870" s="274">
        <v>44927</v>
      </c>
      <c r="AC5870" s="273">
        <v>11945</v>
      </c>
      <c r="AD5870" s="273">
        <v>11</v>
      </c>
      <c r="AE5870" s="273">
        <v>6.75</v>
      </c>
      <c r="AF5870" s="273" t="s">
        <v>90</v>
      </c>
      <c r="AG5870" s="273" t="s">
        <v>1198</v>
      </c>
      <c r="AH5870" s="273" t="s">
        <v>993</v>
      </c>
      <c r="AI5870" s="273" t="s">
        <v>123</v>
      </c>
      <c r="AJ5870" s="273" t="s">
        <v>200</v>
      </c>
      <c r="AK5870" s="273">
        <v>319318</v>
      </c>
      <c r="BV5870" s="336" t="s">
        <v>83</v>
      </c>
      <c r="BW5870" s="337" t="s">
        <v>75</v>
      </c>
      <c r="BX5870" s="337" t="s">
        <v>384</v>
      </c>
      <c r="BY5870" s="337" t="s">
        <v>384</v>
      </c>
      <c r="BZ5870" s="337" t="s">
        <v>86</v>
      </c>
      <c r="CA5870" s="337" t="s">
        <v>87</v>
      </c>
      <c r="CB5870" s="337" t="s">
        <v>225</v>
      </c>
      <c r="CC5870" s="337" t="s">
        <v>226</v>
      </c>
      <c r="CD5870" s="338">
        <v>5</v>
      </c>
      <c r="CE5870" s="335">
        <v>44986</v>
      </c>
      <c r="CF5870" s="337">
        <v>1458</v>
      </c>
      <c r="CG5870" s="337" t="s">
        <v>80</v>
      </c>
      <c r="CH5870" s="337">
        <v>1458</v>
      </c>
      <c r="CI5870" s="337" t="s">
        <v>80</v>
      </c>
      <c r="CJ5870" s="337"/>
      <c r="CK5870" s="337"/>
      <c r="CL5870" s="337"/>
      <c r="CM5870" s="337" t="s">
        <v>73</v>
      </c>
      <c r="CN5870" s="337">
        <v>3</v>
      </c>
    </row>
    <row r="5871" spans="4:92">
      <c r="D5871" s="273" t="s">
        <v>64</v>
      </c>
      <c r="E5871" s="273" t="s">
        <v>75</v>
      </c>
      <c r="F5871" s="273" t="s">
        <v>173</v>
      </c>
      <c r="G5871" s="273" t="s">
        <v>173</v>
      </c>
      <c r="H5871" s="274">
        <v>44958</v>
      </c>
      <c r="I5871" s="273">
        <v>11304</v>
      </c>
      <c r="J5871" s="273">
        <v>45</v>
      </c>
      <c r="K5871" s="273">
        <v>984799</v>
      </c>
      <c r="L5871" s="273" t="s">
        <v>66</v>
      </c>
      <c r="M5871" s="273">
        <v>108905.428375</v>
      </c>
      <c r="N5871" s="273" t="s">
        <v>115</v>
      </c>
      <c r="W5871" s="273">
        <v>141727</v>
      </c>
      <c r="X5871" s="273" t="s">
        <v>64</v>
      </c>
      <c r="Y5871" s="273" t="s">
        <v>63</v>
      </c>
      <c r="Z5871" s="273" t="s">
        <v>165</v>
      </c>
      <c r="AA5871" s="273" t="s">
        <v>165</v>
      </c>
      <c r="AB5871" s="274">
        <v>44927</v>
      </c>
      <c r="AC5871" s="273">
        <v>11945</v>
      </c>
      <c r="AD5871" s="273">
        <v>11</v>
      </c>
      <c r="AE5871" s="273">
        <v>0</v>
      </c>
      <c r="AF5871" s="273" t="s">
        <v>90</v>
      </c>
      <c r="AG5871" s="273" t="s">
        <v>1198</v>
      </c>
      <c r="AH5871" s="273" t="s">
        <v>1172</v>
      </c>
      <c r="AI5871" s="273" t="s">
        <v>123</v>
      </c>
      <c r="AJ5871" s="273" t="s">
        <v>200</v>
      </c>
      <c r="AK5871" s="273">
        <v>319324</v>
      </c>
      <c r="BV5871" s="279" t="s">
        <v>83</v>
      </c>
      <c r="BW5871" s="280" t="s">
        <v>75</v>
      </c>
      <c r="BX5871" s="280" t="s">
        <v>384</v>
      </c>
      <c r="BY5871" s="280" t="s">
        <v>384</v>
      </c>
      <c r="BZ5871" s="280" t="s">
        <v>86</v>
      </c>
      <c r="CA5871" s="280" t="s">
        <v>87</v>
      </c>
      <c r="CB5871" s="280" t="s">
        <v>225</v>
      </c>
      <c r="CC5871" s="280" t="s">
        <v>226</v>
      </c>
      <c r="CD5871" s="281">
        <v>5</v>
      </c>
      <c r="CE5871" s="277">
        <v>44986</v>
      </c>
      <c r="CF5871" s="280">
        <v>17.100000000000001</v>
      </c>
      <c r="CG5871" s="280" t="s">
        <v>80</v>
      </c>
      <c r="CH5871" s="280">
        <v>17.100000000000001</v>
      </c>
      <c r="CI5871" s="280" t="s">
        <v>80</v>
      </c>
      <c r="CJ5871" s="280"/>
      <c r="CK5871" s="280"/>
      <c r="CL5871" s="280"/>
      <c r="CM5871" s="280" t="s">
        <v>73</v>
      </c>
      <c r="CN5871" s="280">
        <v>3</v>
      </c>
    </row>
    <row r="5872" spans="4:92">
      <c r="D5872" s="273" t="s">
        <v>64</v>
      </c>
      <c r="E5872" s="273" t="s">
        <v>63</v>
      </c>
      <c r="F5872" s="273" t="s">
        <v>221</v>
      </c>
      <c r="G5872" s="273" t="s">
        <v>221</v>
      </c>
      <c r="H5872" s="274">
        <v>45017</v>
      </c>
      <c r="I5872" s="273">
        <v>11621</v>
      </c>
      <c r="J5872" s="273">
        <v>17</v>
      </c>
      <c r="K5872" s="273">
        <v>0</v>
      </c>
      <c r="L5872" s="273" t="s">
        <v>66</v>
      </c>
      <c r="N5872" s="273" t="s">
        <v>107</v>
      </c>
      <c r="W5872" s="273">
        <v>259250</v>
      </c>
      <c r="X5872" s="273" t="s">
        <v>64</v>
      </c>
      <c r="Y5872" s="273" t="s">
        <v>63</v>
      </c>
      <c r="Z5872" s="273" t="s">
        <v>165</v>
      </c>
      <c r="AA5872" s="273" t="s">
        <v>165</v>
      </c>
      <c r="AB5872" s="274">
        <v>44927</v>
      </c>
      <c r="AC5872" s="273">
        <v>11945</v>
      </c>
      <c r="AD5872" s="273">
        <v>11</v>
      </c>
      <c r="AE5872" s="273">
        <v>0.115</v>
      </c>
      <c r="AF5872" s="273" t="s">
        <v>90</v>
      </c>
      <c r="AG5872" s="273" t="s">
        <v>1198</v>
      </c>
      <c r="AH5872" s="273" t="s">
        <v>1093</v>
      </c>
      <c r="AI5872" s="273" t="s">
        <v>123</v>
      </c>
      <c r="AJ5872" s="273" t="s">
        <v>200</v>
      </c>
      <c r="AK5872" s="273">
        <v>319330</v>
      </c>
      <c r="BV5872" s="336" t="s">
        <v>83</v>
      </c>
      <c r="BW5872" s="337" t="s">
        <v>75</v>
      </c>
      <c r="BX5872" s="337" t="s">
        <v>384</v>
      </c>
      <c r="BY5872" s="337" t="s">
        <v>384</v>
      </c>
      <c r="BZ5872" s="337" t="s">
        <v>86</v>
      </c>
      <c r="CA5872" s="337" t="s">
        <v>87</v>
      </c>
      <c r="CB5872" s="337" t="s">
        <v>233</v>
      </c>
      <c r="CC5872" s="337" t="s">
        <v>234</v>
      </c>
      <c r="CD5872" s="338">
        <v>1</v>
      </c>
      <c r="CE5872" s="335">
        <v>44986</v>
      </c>
      <c r="CF5872" s="337"/>
      <c r="CG5872" s="337" t="s">
        <v>181</v>
      </c>
      <c r="CH5872" s="337"/>
      <c r="CI5872" s="337" t="s">
        <v>181</v>
      </c>
      <c r="CJ5872" s="337" t="s">
        <v>2195</v>
      </c>
      <c r="CK5872" s="337"/>
      <c r="CL5872" s="337"/>
      <c r="CM5872" s="337" t="s">
        <v>73</v>
      </c>
      <c r="CN5872" s="337">
        <v>3</v>
      </c>
    </row>
    <row r="5873" spans="4:92">
      <c r="D5873" s="273" t="s">
        <v>64</v>
      </c>
      <c r="E5873" s="273" t="s">
        <v>287</v>
      </c>
      <c r="F5873" s="273" t="s">
        <v>288</v>
      </c>
      <c r="G5873" s="273" t="s">
        <v>1060</v>
      </c>
      <c r="H5873" s="274">
        <v>45017</v>
      </c>
      <c r="I5873" s="273">
        <v>11757</v>
      </c>
      <c r="J5873" s="273">
        <v>857</v>
      </c>
      <c r="K5873" s="273">
        <v>0</v>
      </c>
      <c r="L5873" s="273" t="s">
        <v>66</v>
      </c>
      <c r="N5873" s="273" t="s">
        <v>107</v>
      </c>
      <c r="W5873" s="273">
        <v>154865</v>
      </c>
      <c r="X5873" s="273" t="s">
        <v>64</v>
      </c>
      <c r="Y5873" s="273" t="s">
        <v>63</v>
      </c>
      <c r="Z5873" s="273" t="s">
        <v>165</v>
      </c>
      <c r="AA5873" s="273" t="s">
        <v>165</v>
      </c>
      <c r="AB5873" s="274">
        <v>44927</v>
      </c>
      <c r="AC5873" s="273">
        <v>11945</v>
      </c>
      <c r="AD5873" s="273">
        <v>11</v>
      </c>
      <c r="AE5873" s="273">
        <v>0</v>
      </c>
      <c r="AF5873" s="273" t="s">
        <v>90</v>
      </c>
      <c r="AG5873" s="273" t="s">
        <v>1198</v>
      </c>
      <c r="AH5873" s="273" t="s">
        <v>1216</v>
      </c>
      <c r="AI5873" s="273" t="s">
        <v>123</v>
      </c>
      <c r="AJ5873" s="273" t="s">
        <v>200</v>
      </c>
      <c r="AK5873" s="273">
        <v>319336</v>
      </c>
      <c r="BV5873" s="279" t="s">
        <v>83</v>
      </c>
      <c r="BW5873" s="280" t="s">
        <v>75</v>
      </c>
      <c r="BX5873" s="280" t="s">
        <v>384</v>
      </c>
      <c r="BY5873" s="280" t="s">
        <v>384</v>
      </c>
      <c r="BZ5873" s="280" t="s">
        <v>86</v>
      </c>
      <c r="CA5873" s="280" t="s">
        <v>87</v>
      </c>
      <c r="CB5873" s="280" t="s">
        <v>233</v>
      </c>
      <c r="CC5873" s="280" t="s">
        <v>234</v>
      </c>
      <c r="CD5873" s="281">
        <v>1</v>
      </c>
      <c r="CE5873" s="277">
        <v>44986</v>
      </c>
      <c r="CF5873" s="280"/>
      <c r="CG5873" s="280" t="s">
        <v>181</v>
      </c>
      <c r="CH5873" s="280"/>
      <c r="CI5873" s="280" t="s">
        <v>181</v>
      </c>
      <c r="CJ5873" s="280" t="s">
        <v>2196</v>
      </c>
      <c r="CK5873" s="280"/>
      <c r="CL5873" s="280"/>
      <c r="CM5873" s="280" t="s">
        <v>73</v>
      </c>
      <c r="CN5873" s="280">
        <v>3</v>
      </c>
    </row>
    <row r="5874" spans="4:92">
      <c r="D5874" s="273" t="s">
        <v>64</v>
      </c>
      <c r="E5874" s="273" t="s">
        <v>287</v>
      </c>
      <c r="F5874" s="273" t="s">
        <v>288</v>
      </c>
      <c r="G5874" s="273" t="s">
        <v>1060</v>
      </c>
      <c r="H5874" s="274">
        <v>45047</v>
      </c>
      <c r="I5874" s="273">
        <v>12380</v>
      </c>
      <c r="J5874" s="273">
        <v>857</v>
      </c>
      <c r="K5874" s="273">
        <v>637</v>
      </c>
      <c r="L5874" s="273" t="s">
        <v>66</v>
      </c>
      <c r="M5874" s="273">
        <v>0</v>
      </c>
      <c r="N5874" s="273" t="s">
        <v>1010</v>
      </c>
      <c r="O5874" s="273">
        <v>0</v>
      </c>
      <c r="P5874" s="273" t="s">
        <v>1011</v>
      </c>
      <c r="Q5874" s="273" t="s">
        <v>1188</v>
      </c>
      <c r="R5874" s="273" t="s">
        <v>1013</v>
      </c>
      <c r="S5874" s="273" t="s">
        <v>122</v>
      </c>
      <c r="U5874" s="273" t="s">
        <v>73</v>
      </c>
      <c r="V5874" s="273" t="s">
        <v>122</v>
      </c>
      <c r="W5874" s="273">
        <v>181189</v>
      </c>
      <c r="X5874" s="273" t="s">
        <v>64</v>
      </c>
      <c r="Y5874" s="273" t="s">
        <v>63</v>
      </c>
      <c r="Z5874" s="273" t="s">
        <v>165</v>
      </c>
      <c r="AA5874" s="273" t="s">
        <v>165</v>
      </c>
      <c r="AB5874" s="274">
        <v>44927</v>
      </c>
      <c r="AC5874" s="273">
        <v>11945</v>
      </c>
      <c r="AD5874" s="273">
        <v>11</v>
      </c>
      <c r="AE5874" s="273">
        <v>0</v>
      </c>
      <c r="AF5874" s="273" t="s">
        <v>90</v>
      </c>
      <c r="AG5874" s="273" t="s">
        <v>1198</v>
      </c>
      <c r="AH5874" s="273" t="s">
        <v>1238</v>
      </c>
      <c r="AI5874" s="273" t="s">
        <v>123</v>
      </c>
      <c r="AJ5874" s="273" t="s">
        <v>200</v>
      </c>
      <c r="AK5874" s="273">
        <v>319342</v>
      </c>
      <c r="BV5874" s="336" t="s">
        <v>83</v>
      </c>
      <c r="BW5874" s="337" t="s">
        <v>75</v>
      </c>
      <c r="BX5874" s="337" t="s">
        <v>384</v>
      </c>
      <c r="BY5874" s="337" t="s">
        <v>384</v>
      </c>
      <c r="BZ5874" s="337" t="s">
        <v>86</v>
      </c>
      <c r="CA5874" s="337" t="s">
        <v>87</v>
      </c>
      <c r="CB5874" s="337" t="s">
        <v>217</v>
      </c>
      <c r="CC5874" s="337" t="s">
        <v>218</v>
      </c>
      <c r="CD5874" s="338">
        <v>2</v>
      </c>
      <c r="CE5874" s="335">
        <v>44986</v>
      </c>
      <c r="CF5874" s="337"/>
      <c r="CG5874" s="337" t="s">
        <v>181</v>
      </c>
      <c r="CH5874" s="337"/>
      <c r="CI5874" s="337" t="s">
        <v>181</v>
      </c>
      <c r="CJ5874" s="337" t="s">
        <v>1363</v>
      </c>
      <c r="CK5874" s="337"/>
      <c r="CL5874" s="337"/>
      <c r="CM5874" s="337" t="s">
        <v>73</v>
      </c>
      <c r="CN5874" s="337">
        <v>3</v>
      </c>
    </row>
    <row r="5875" spans="4:92">
      <c r="D5875" s="273" t="s">
        <v>64</v>
      </c>
      <c r="E5875" s="273" t="s">
        <v>287</v>
      </c>
      <c r="F5875" s="273" t="s">
        <v>288</v>
      </c>
      <c r="G5875" s="273" t="s">
        <v>1060</v>
      </c>
      <c r="H5875" s="274">
        <v>45047</v>
      </c>
      <c r="I5875" s="273">
        <v>12380</v>
      </c>
      <c r="J5875" s="273">
        <v>857</v>
      </c>
      <c r="K5875" s="273">
        <v>13052</v>
      </c>
      <c r="L5875" s="273" t="s">
        <v>66</v>
      </c>
      <c r="M5875" s="273">
        <v>1818.9468945000001</v>
      </c>
      <c r="N5875" s="273" t="s">
        <v>115</v>
      </c>
      <c r="W5875" s="273">
        <v>181187</v>
      </c>
      <c r="X5875" s="273" t="s">
        <v>64</v>
      </c>
      <c r="Y5875" s="273" t="s">
        <v>63</v>
      </c>
      <c r="Z5875" s="273" t="s">
        <v>165</v>
      </c>
      <c r="AA5875" s="273" t="s">
        <v>165</v>
      </c>
      <c r="AB5875" s="274">
        <v>44927</v>
      </c>
      <c r="AC5875" s="273">
        <v>11945</v>
      </c>
      <c r="AD5875" s="273">
        <v>11</v>
      </c>
      <c r="AE5875" s="273">
        <v>0</v>
      </c>
      <c r="AF5875" s="273" t="s">
        <v>90</v>
      </c>
      <c r="AG5875" s="273" t="s">
        <v>1239</v>
      </c>
      <c r="AH5875" s="273" t="s">
        <v>1240</v>
      </c>
      <c r="AI5875" s="273" t="s">
        <v>123</v>
      </c>
      <c r="AJ5875" s="273" t="s">
        <v>200</v>
      </c>
      <c r="AK5875" s="273">
        <v>319348</v>
      </c>
      <c r="BV5875" s="279" t="s">
        <v>83</v>
      </c>
      <c r="BW5875" s="280" t="s">
        <v>75</v>
      </c>
      <c r="BX5875" s="280" t="s">
        <v>384</v>
      </c>
      <c r="BY5875" s="280" t="s">
        <v>384</v>
      </c>
      <c r="BZ5875" s="280" t="s">
        <v>86</v>
      </c>
      <c r="CA5875" s="280" t="s">
        <v>87</v>
      </c>
      <c r="CB5875" s="280" t="s">
        <v>217</v>
      </c>
      <c r="CC5875" s="280" t="s">
        <v>218</v>
      </c>
      <c r="CD5875" s="281">
        <v>2</v>
      </c>
      <c r="CE5875" s="277">
        <v>44986</v>
      </c>
      <c r="CF5875" s="280"/>
      <c r="CG5875" s="280" t="s">
        <v>181</v>
      </c>
      <c r="CH5875" s="280"/>
      <c r="CI5875" s="280" t="s">
        <v>181</v>
      </c>
      <c r="CJ5875" s="280" t="s">
        <v>1361</v>
      </c>
      <c r="CK5875" s="280"/>
      <c r="CL5875" s="280"/>
      <c r="CM5875" s="280" t="s">
        <v>73</v>
      </c>
      <c r="CN5875" s="280">
        <v>3</v>
      </c>
    </row>
    <row r="5876" spans="4:92">
      <c r="D5876" s="273" t="s">
        <v>64</v>
      </c>
      <c r="E5876" s="273" t="s">
        <v>287</v>
      </c>
      <c r="F5876" s="273" t="s">
        <v>288</v>
      </c>
      <c r="G5876" s="273" t="s">
        <v>1060</v>
      </c>
      <c r="H5876" s="274">
        <v>45047</v>
      </c>
      <c r="I5876" s="273">
        <v>12380</v>
      </c>
      <c r="J5876" s="273">
        <v>857</v>
      </c>
      <c r="K5876" s="273">
        <v>0</v>
      </c>
      <c r="L5876" s="273" t="s">
        <v>66</v>
      </c>
      <c r="N5876" s="273" t="s">
        <v>107</v>
      </c>
      <c r="W5876" s="273">
        <v>181188</v>
      </c>
      <c r="X5876" s="273" t="s">
        <v>64</v>
      </c>
      <c r="Y5876" s="273" t="s">
        <v>63</v>
      </c>
      <c r="Z5876" s="273" t="s">
        <v>165</v>
      </c>
      <c r="AA5876" s="273" t="s">
        <v>165</v>
      </c>
      <c r="AB5876" s="274">
        <v>44927</v>
      </c>
      <c r="AC5876" s="273">
        <v>14699</v>
      </c>
      <c r="AD5876" s="273">
        <v>11</v>
      </c>
      <c r="AK5876" s="273">
        <v>276655</v>
      </c>
      <c r="BV5876" s="336" t="s">
        <v>83</v>
      </c>
      <c r="BW5876" s="337" t="s">
        <v>75</v>
      </c>
      <c r="BX5876" s="337" t="s">
        <v>384</v>
      </c>
      <c r="BY5876" s="337" t="s">
        <v>384</v>
      </c>
      <c r="BZ5876" s="337" t="s">
        <v>138</v>
      </c>
      <c r="CA5876" s="337" t="s">
        <v>139</v>
      </c>
      <c r="CB5876" s="337" t="s">
        <v>190</v>
      </c>
      <c r="CC5876" s="337" t="s">
        <v>191</v>
      </c>
      <c r="CD5876" s="338">
        <v>8</v>
      </c>
      <c r="CE5876" s="335">
        <v>44986</v>
      </c>
      <c r="CF5876" s="337">
        <v>0</v>
      </c>
      <c r="CG5876" s="337" t="s">
        <v>80</v>
      </c>
      <c r="CH5876" s="337">
        <v>0</v>
      </c>
      <c r="CI5876" s="337" t="s">
        <v>80</v>
      </c>
      <c r="CJ5876" s="337"/>
      <c r="CK5876" s="337"/>
      <c r="CL5876" s="337"/>
      <c r="CM5876" s="337" t="s">
        <v>73</v>
      </c>
      <c r="CN5876" s="337">
        <v>3</v>
      </c>
    </row>
    <row r="5877" spans="4:92">
      <c r="D5877" s="273" t="s">
        <v>64</v>
      </c>
      <c r="E5877" s="273" t="s">
        <v>287</v>
      </c>
      <c r="F5877" s="273" t="s">
        <v>288</v>
      </c>
      <c r="G5877" s="273" t="s">
        <v>1060</v>
      </c>
      <c r="H5877" s="274">
        <v>45078</v>
      </c>
      <c r="I5877" s="273">
        <v>12649</v>
      </c>
      <c r="J5877" s="273">
        <v>857</v>
      </c>
      <c r="K5877" s="273">
        <v>598</v>
      </c>
      <c r="L5877" s="273" t="s">
        <v>66</v>
      </c>
      <c r="M5877" s="273">
        <v>0</v>
      </c>
      <c r="N5877" s="273" t="s">
        <v>1010</v>
      </c>
      <c r="O5877" s="273">
        <v>0</v>
      </c>
      <c r="P5877" s="273" t="s">
        <v>1011</v>
      </c>
      <c r="Q5877" s="273" t="s">
        <v>1188</v>
      </c>
      <c r="R5877" s="273" t="s">
        <v>1013</v>
      </c>
      <c r="S5877" s="273" t="s">
        <v>122</v>
      </c>
      <c r="U5877" s="273" t="s">
        <v>73</v>
      </c>
      <c r="V5877" s="273" t="s">
        <v>122</v>
      </c>
      <c r="W5877" s="273">
        <v>194874</v>
      </c>
      <c r="X5877" s="273" t="s">
        <v>64</v>
      </c>
      <c r="Y5877" s="273" t="s">
        <v>63</v>
      </c>
      <c r="Z5877" s="273" t="s">
        <v>165</v>
      </c>
      <c r="AA5877" s="273" t="s">
        <v>165</v>
      </c>
      <c r="AB5877" s="274">
        <v>44927</v>
      </c>
      <c r="AC5877" s="273">
        <v>15433</v>
      </c>
      <c r="AD5877" s="273">
        <v>11</v>
      </c>
      <c r="AK5877" s="273">
        <v>284384</v>
      </c>
      <c r="BV5877" s="279" t="s">
        <v>83</v>
      </c>
      <c r="BW5877" s="280" t="s">
        <v>75</v>
      </c>
      <c r="BX5877" s="280" t="s">
        <v>384</v>
      </c>
      <c r="BY5877" s="280" t="s">
        <v>384</v>
      </c>
      <c r="BZ5877" s="280" t="s">
        <v>167</v>
      </c>
      <c r="CA5877" s="280" t="s">
        <v>168</v>
      </c>
      <c r="CB5877" s="280" t="s">
        <v>319</v>
      </c>
      <c r="CC5877" s="280" t="s">
        <v>320</v>
      </c>
      <c r="CD5877" s="281">
        <v>15</v>
      </c>
      <c r="CE5877" s="277">
        <v>44986</v>
      </c>
      <c r="CF5877" s="280">
        <v>0</v>
      </c>
      <c r="CG5877" s="280" t="s">
        <v>80</v>
      </c>
      <c r="CH5877" s="280">
        <v>0</v>
      </c>
      <c r="CI5877" s="280" t="s">
        <v>80</v>
      </c>
      <c r="CJ5877" s="280"/>
      <c r="CK5877" s="280"/>
      <c r="CL5877" s="280"/>
      <c r="CM5877" s="280" t="s">
        <v>73</v>
      </c>
      <c r="CN5877" s="280">
        <v>3</v>
      </c>
    </row>
    <row r="5878" spans="4:92">
      <c r="D5878" s="273" t="s">
        <v>64</v>
      </c>
      <c r="E5878" s="273" t="s">
        <v>287</v>
      </c>
      <c r="F5878" s="273" t="s">
        <v>288</v>
      </c>
      <c r="G5878" s="273" t="s">
        <v>1060</v>
      </c>
      <c r="H5878" s="274">
        <v>45078</v>
      </c>
      <c r="I5878" s="273">
        <v>12649</v>
      </c>
      <c r="J5878" s="273">
        <v>857</v>
      </c>
      <c r="K5878" s="273">
        <v>14616</v>
      </c>
      <c r="L5878" s="273" t="s">
        <v>66</v>
      </c>
      <c r="M5878" s="273">
        <v>2001.98055</v>
      </c>
      <c r="N5878" s="273" t="s">
        <v>115</v>
      </c>
      <c r="W5878" s="273">
        <v>194872</v>
      </c>
      <c r="X5878" s="273" t="s">
        <v>64</v>
      </c>
      <c r="Y5878" s="273" t="s">
        <v>63</v>
      </c>
      <c r="Z5878" s="273" t="s">
        <v>165</v>
      </c>
      <c r="AA5878" s="273" t="s">
        <v>165</v>
      </c>
      <c r="AB5878" s="274">
        <v>44958</v>
      </c>
      <c r="AC5878" s="273">
        <v>11827</v>
      </c>
      <c r="AD5878" s="273">
        <v>11</v>
      </c>
      <c r="AK5878" s="273">
        <v>157143</v>
      </c>
      <c r="BV5878" s="336" t="s">
        <v>83</v>
      </c>
      <c r="BW5878" s="337" t="s">
        <v>75</v>
      </c>
      <c r="BX5878" s="337" t="s">
        <v>384</v>
      </c>
      <c r="BY5878" s="337" t="s">
        <v>384</v>
      </c>
      <c r="BZ5878" s="337" t="s">
        <v>86</v>
      </c>
      <c r="CA5878" s="337" t="s">
        <v>87</v>
      </c>
      <c r="CB5878" s="337" t="s">
        <v>179</v>
      </c>
      <c r="CC5878" s="337" t="s">
        <v>180</v>
      </c>
      <c r="CD5878" s="338">
        <v>1</v>
      </c>
      <c r="CE5878" s="335">
        <v>44986</v>
      </c>
      <c r="CF5878" s="337"/>
      <c r="CG5878" s="337" t="s">
        <v>181</v>
      </c>
      <c r="CH5878" s="337"/>
      <c r="CI5878" s="337" t="s">
        <v>181</v>
      </c>
      <c r="CJ5878" s="337" t="s">
        <v>2197</v>
      </c>
      <c r="CK5878" s="337"/>
      <c r="CL5878" s="337"/>
      <c r="CM5878" s="337" t="s">
        <v>73</v>
      </c>
      <c r="CN5878" s="337">
        <v>3</v>
      </c>
    </row>
    <row r="5879" spans="4:92">
      <c r="D5879" s="273" t="s">
        <v>64</v>
      </c>
      <c r="E5879" s="273" t="s">
        <v>287</v>
      </c>
      <c r="F5879" s="273" t="s">
        <v>288</v>
      </c>
      <c r="G5879" s="273" t="s">
        <v>1060</v>
      </c>
      <c r="H5879" s="274">
        <v>45078</v>
      </c>
      <c r="I5879" s="273">
        <v>12649</v>
      </c>
      <c r="J5879" s="273">
        <v>857</v>
      </c>
      <c r="K5879" s="273">
        <v>0</v>
      </c>
      <c r="L5879" s="273" t="s">
        <v>66</v>
      </c>
      <c r="N5879" s="273" t="s">
        <v>107</v>
      </c>
      <c r="W5879" s="273">
        <v>194873</v>
      </c>
      <c r="X5879" s="273" t="s">
        <v>64</v>
      </c>
      <c r="Y5879" s="273" t="s">
        <v>63</v>
      </c>
      <c r="Z5879" s="273" t="s">
        <v>165</v>
      </c>
      <c r="AA5879" s="273" t="s">
        <v>165</v>
      </c>
      <c r="AB5879" s="274">
        <v>44958</v>
      </c>
      <c r="AC5879" s="273">
        <v>11978</v>
      </c>
      <c r="AD5879" s="273">
        <v>11</v>
      </c>
      <c r="AE5879" s="273">
        <v>5.8150000000000004</v>
      </c>
      <c r="AF5879" s="273" t="s">
        <v>90</v>
      </c>
      <c r="AG5879" s="273" t="s">
        <v>882</v>
      </c>
      <c r="AH5879" s="273" t="s">
        <v>1101</v>
      </c>
      <c r="AI5879" s="273" t="s">
        <v>123</v>
      </c>
      <c r="AJ5879" s="273" t="s">
        <v>214</v>
      </c>
      <c r="AK5879" s="273">
        <v>327628</v>
      </c>
      <c r="BV5879" s="279" t="s">
        <v>83</v>
      </c>
      <c r="BW5879" s="280" t="s">
        <v>75</v>
      </c>
      <c r="BX5879" s="280" t="s">
        <v>384</v>
      </c>
      <c r="BY5879" s="280" t="s">
        <v>384</v>
      </c>
      <c r="BZ5879" s="280" t="s">
        <v>86</v>
      </c>
      <c r="CA5879" s="280" t="s">
        <v>87</v>
      </c>
      <c r="CB5879" s="280" t="s">
        <v>179</v>
      </c>
      <c r="CC5879" s="280" t="s">
        <v>180</v>
      </c>
      <c r="CD5879" s="281">
        <v>1</v>
      </c>
      <c r="CE5879" s="277">
        <v>44986</v>
      </c>
      <c r="CF5879" s="280"/>
      <c r="CG5879" s="280" t="s">
        <v>181</v>
      </c>
      <c r="CH5879" s="280"/>
      <c r="CI5879" s="280" t="s">
        <v>181</v>
      </c>
      <c r="CJ5879" s="280" t="s">
        <v>2198</v>
      </c>
      <c r="CK5879" s="280"/>
      <c r="CL5879" s="280"/>
      <c r="CM5879" s="280" t="s">
        <v>73</v>
      </c>
      <c r="CN5879" s="280">
        <v>3</v>
      </c>
    </row>
    <row r="5880" spans="4:92">
      <c r="D5880" s="273" t="s">
        <v>64</v>
      </c>
      <c r="E5880" s="273" t="s">
        <v>287</v>
      </c>
      <c r="F5880" s="273" t="s">
        <v>288</v>
      </c>
      <c r="G5880" s="273" t="s">
        <v>1060</v>
      </c>
      <c r="H5880" s="274">
        <v>45108</v>
      </c>
      <c r="I5880" s="273">
        <v>12918</v>
      </c>
      <c r="J5880" s="273">
        <v>857</v>
      </c>
      <c r="K5880" s="273">
        <v>700</v>
      </c>
      <c r="L5880" s="273" t="s">
        <v>66</v>
      </c>
      <c r="M5880" s="273">
        <v>0</v>
      </c>
      <c r="N5880" s="273" t="s">
        <v>1010</v>
      </c>
      <c r="O5880" s="273">
        <v>0</v>
      </c>
      <c r="P5880" s="273" t="s">
        <v>1011</v>
      </c>
      <c r="Q5880" s="273" t="s">
        <v>1188</v>
      </c>
      <c r="R5880" s="273" t="s">
        <v>1013</v>
      </c>
      <c r="S5880" s="273" t="s">
        <v>122</v>
      </c>
      <c r="U5880" s="273" t="s">
        <v>73</v>
      </c>
      <c r="V5880" s="273" t="s">
        <v>122</v>
      </c>
      <c r="W5880" s="273">
        <v>210698</v>
      </c>
      <c r="X5880" s="273" t="s">
        <v>64</v>
      </c>
      <c r="Y5880" s="273" t="s">
        <v>63</v>
      </c>
      <c r="Z5880" s="273" t="s">
        <v>165</v>
      </c>
      <c r="AA5880" s="273" t="s">
        <v>165</v>
      </c>
      <c r="AB5880" s="274">
        <v>44958</v>
      </c>
      <c r="AC5880" s="273">
        <v>11978</v>
      </c>
      <c r="AD5880" s="273">
        <v>11</v>
      </c>
      <c r="AE5880" s="273">
        <v>0</v>
      </c>
      <c r="AF5880" s="273" t="s">
        <v>90</v>
      </c>
      <c r="AG5880" s="273" t="s">
        <v>879</v>
      </c>
      <c r="AH5880" s="273" t="s">
        <v>880</v>
      </c>
      <c r="AI5880" s="273" t="s">
        <v>123</v>
      </c>
      <c r="AJ5880" s="273" t="s">
        <v>214</v>
      </c>
      <c r="AK5880" s="273">
        <v>327634</v>
      </c>
      <c r="BV5880" s="336" t="s">
        <v>83</v>
      </c>
      <c r="BW5880" s="337" t="s">
        <v>75</v>
      </c>
      <c r="BX5880" s="337" t="s">
        <v>384</v>
      </c>
      <c r="BY5880" s="337" t="s">
        <v>384</v>
      </c>
      <c r="BZ5880" s="337" t="s">
        <v>204</v>
      </c>
      <c r="CA5880" s="337" t="s">
        <v>205</v>
      </c>
      <c r="CB5880" s="337" t="s">
        <v>206</v>
      </c>
      <c r="CC5880" s="337" t="s">
        <v>207</v>
      </c>
      <c r="CD5880" s="338">
        <v>0</v>
      </c>
      <c r="CE5880" s="335">
        <v>44986</v>
      </c>
      <c r="CF5880" s="337"/>
      <c r="CG5880" s="337" t="s">
        <v>181</v>
      </c>
      <c r="CH5880" s="337"/>
      <c r="CI5880" s="337" t="s">
        <v>208</v>
      </c>
      <c r="CJ5880" s="337" t="s">
        <v>209</v>
      </c>
      <c r="CK5880" s="337"/>
      <c r="CL5880" s="337"/>
      <c r="CM5880" s="337" t="s">
        <v>73</v>
      </c>
      <c r="CN5880" s="337">
        <v>3</v>
      </c>
    </row>
    <row r="5881" spans="4:92">
      <c r="D5881" s="273" t="s">
        <v>64</v>
      </c>
      <c r="E5881" s="273" t="s">
        <v>287</v>
      </c>
      <c r="F5881" s="273" t="s">
        <v>288</v>
      </c>
      <c r="G5881" s="273" t="s">
        <v>1060</v>
      </c>
      <c r="H5881" s="274">
        <v>45108</v>
      </c>
      <c r="I5881" s="273">
        <v>12918</v>
      </c>
      <c r="J5881" s="273">
        <v>857</v>
      </c>
      <c r="K5881" s="273">
        <v>12858</v>
      </c>
      <c r="L5881" s="273" t="s">
        <v>66</v>
      </c>
      <c r="M5881" s="273">
        <v>1932.7263</v>
      </c>
      <c r="N5881" s="273" t="s">
        <v>115</v>
      </c>
      <c r="W5881" s="273">
        <v>210696</v>
      </c>
      <c r="X5881" s="273" t="s">
        <v>64</v>
      </c>
      <c r="Y5881" s="273" t="s">
        <v>63</v>
      </c>
      <c r="Z5881" s="273" t="s">
        <v>165</v>
      </c>
      <c r="AA5881" s="273" t="s">
        <v>165</v>
      </c>
      <c r="AB5881" s="274">
        <v>44958</v>
      </c>
      <c r="AC5881" s="273">
        <v>11978</v>
      </c>
      <c r="AD5881" s="273">
        <v>11</v>
      </c>
      <c r="AE5881" s="273">
        <v>0</v>
      </c>
      <c r="AF5881" s="273" t="s">
        <v>90</v>
      </c>
      <c r="AG5881" s="273" t="s">
        <v>1218</v>
      </c>
      <c r="AH5881" s="273" t="s">
        <v>1219</v>
      </c>
      <c r="AI5881" s="273" t="s">
        <v>123</v>
      </c>
      <c r="AJ5881" s="273" t="s">
        <v>214</v>
      </c>
      <c r="AK5881" s="273">
        <v>327640</v>
      </c>
      <c r="BV5881" s="279" t="s">
        <v>83</v>
      </c>
      <c r="BW5881" s="280" t="s">
        <v>75</v>
      </c>
      <c r="BX5881" s="280" t="s">
        <v>384</v>
      </c>
      <c r="BY5881" s="280" t="s">
        <v>384</v>
      </c>
      <c r="BZ5881" s="280" t="s">
        <v>204</v>
      </c>
      <c r="CA5881" s="280" t="s">
        <v>205</v>
      </c>
      <c r="CB5881" s="280" t="s">
        <v>206</v>
      </c>
      <c r="CC5881" s="280" t="s">
        <v>207</v>
      </c>
      <c r="CD5881" s="281">
        <v>0</v>
      </c>
      <c r="CE5881" s="277">
        <v>44986</v>
      </c>
      <c r="CF5881" s="280"/>
      <c r="CG5881" s="280" t="s">
        <v>181</v>
      </c>
      <c r="CH5881" s="280"/>
      <c r="CI5881" s="280" t="s">
        <v>208</v>
      </c>
      <c r="CJ5881" s="280" t="s">
        <v>209</v>
      </c>
      <c r="CK5881" s="280"/>
      <c r="CL5881" s="280"/>
      <c r="CM5881" s="280" t="s">
        <v>73</v>
      </c>
      <c r="CN5881" s="280">
        <v>3</v>
      </c>
    </row>
    <row r="5882" spans="4:92">
      <c r="D5882" s="273" t="s">
        <v>64</v>
      </c>
      <c r="E5882" s="273" t="s">
        <v>287</v>
      </c>
      <c r="F5882" s="273" t="s">
        <v>288</v>
      </c>
      <c r="G5882" s="273" t="s">
        <v>1060</v>
      </c>
      <c r="H5882" s="274">
        <v>45108</v>
      </c>
      <c r="I5882" s="273">
        <v>12918</v>
      </c>
      <c r="J5882" s="273">
        <v>857</v>
      </c>
      <c r="K5882" s="273">
        <v>0</v>
      </c>
      <c r="L5882" s="273" t="s">
        <v>66</v>
      </c>
      <c r="N5882" s="273" t="s">
        <v>107</v>
      </c>
      <c r="W5882" s="273">
        <v>210697</v>
      </c>
      <c r="X5882" s="273" t="s">
        <v>64</v>
      </c>
      <c r="Y5882" s="273" t="s">
        <v>75</v>
      </c>
      <c r="Z5882" s="273" t="s">
        <v>79</v>
      </c>
      <c r="AA5882" s="273" t="s">
        <v>79</v>
      </c>
      <c r="AB5882" s="274">
        <v>44927</v>
      </c>
      <c r="AC5882" s="273">
        <v>11953</v>
      </c>
      <c r="AD5882" s="273">
        <v>36</v>
      </c>
      <c r="AE5882" s="273">
        <v>1.0960000000000001</v>
      </c>
      <c r="AF5882" s="273" t="s">
        <v>90</v>
      </c>
      <c r="AG5882" s="273" t="s">
        <v>2199</v>
      </c>
      <c r="AH5882" s="273" t="s">
        <v>2200</v>
      </c>
      <c r="AI5882" s="273" t="s">
        <v>123</v>
      </c>
      <c r="AJ5882" s="273" t="s">
        <v>200</v>
      </c>
      <c r="AK5882" s="273">
        <v>172458</v>
      </c>
      <c r="BV5882" s="336" t="s">
        <v>83</v>
      </c>
      <c r="BW5882" s="337" t="s">
        <v>75</v>
      </c>
      <c r="BX5882" s="337" t="s">
        <v>384</v>
      </c>
      <c r="BY5882" s="337" t="s">
        <v>384</v>
      </c>
      <c r="BZ5882" s="337" t="s">
        <v>167</v>
      </c>
      <c r="CA5882" s="337" t="s">
        <v>168</v>
      </c>
      <c r="CB5882" s="337" t="s">
        <v>313</v>
      </c>
      <c r="CC5882" s="337" t="s">
        <v>314</v>
      </c>
      <c r="CD5882" s="338">
        <v>14</v>
      </c>
      <c r="CE5882" s="335">
        <v>44986</v>
      </c>
      <c r="CF5882" s="337">
        <v>0</v>
      </c>
      <c r="CG5882" s="337" t="s">
        <v>80</v>
      </c>
      <c r="CH5882" s="337">
        <v>0</v>
      </c>
      <c r="CI5882" s="337" t="s">
        <v>80</v>
      </c>
      <c r="CJ5882" s="337"/>
      <c r="CK5882" s="337"/>
      <c r="CL5882" s="337"/>
      <c r="CM5882" s="337" t="s">
        <v>73</v>
      </c>
      <c r="CN5882" s="337">
        <v>3</v>
      </c>
    </row>
    <row r="5883" spans="4:92">
      <c r="D5883" s="273" t="s">
        <v>64</v>
      </c>
      <c r="E5883" s="273" t="s">
        <v>287</v>
      </c>
      <c r="F5883" s="273" t="s">
        <v>288</v>
      </c>
      <c r="G5883" s="273" t="s">
        <v>1060</v>
      </c>
      <c r="H5883" s="274">
        <v>45139</v>
      </c>
      <c r="I5883" s="273">
        <v>13595</v>
      </c>
      <c r="J5883" s="273">
        <v>857</v>
      </c>
      <c r="K5883" s="273">
        <v>616</v>
      </c>
      <c r="L5883" s="273" t="s">
        <v>66</v>
      </c>
      <c r="M5883" s="273">
        <v>0</v>
      </c>
      <c r="N5883" s="273" t="s">
        <v>1010</v>
      </c>
      <c r="O5883" s="273">
        <v>0</v>
      </c>
      <c r="P5883" s="273" t="s">
        <v>1011</v>
      </c>
      <c r="Q5883" s="273" t="s">
        <v>1188</v>
      </c>
      <c r="R5883" s="273" t="s">
        <v>1013</v>
      </c>
      <c r="S5883" s="273" t="s">
        <v>122</v>
      </c>
      <c r="U5883" s="273" t="s">
        <v>73</v>
      </c>
      <c r="V5883" s="273" t="s">
        <v>122</v>
      </c>
      <c r="W5883" s="273">
        <v>227726</v>
      </c>
      <c r="X5883" s="273" t="s">
        <v>64</v>
      </c>
      <c r="Y5883" s="273" t="s">
        <v>75</v>
      </c>
      <c r="Z5883" s="273" t="s">
        <v>79</v>
      </c>
      <c r="AA5883" s="273" t="s">
        <v>79</v>
      </c>
      <c r="AB5883" s="274">
        <v>44927</v>
      </c>
      <c r="AC5883" s="273">
        <v>11953</v>
      </c>
      <c r="AD5883" s="273">
        <v>36</v>
      </c>
      <c r="AE5883" s="273">
        <v>0</v>
      </c>
      <c r="AF5883" s="273" t="s">
        <v>90</v>
      </c>
      <c r="AG5883" s="273" t="s">
        <v>2201</v>
      </c>
      <c r="AH5883" s="273" t="s">
        <v>2202</v>
      </c>
      <c r="AI5883" s="273" t="s">
        <v>123</v>
      </c>
      <c r="AJ5883" s="273" t="s">
        <v>200</v>
      </c>
      <c r="AK5883" s="273">
        <v>172464</v>
      </c>
      <c r="BV5883" s="279" t="s">
        <v>83</v>
      </c>
      <c r="BW5883" s="280" t="s">
        <v>75</v>
      </c>
      <c r="BX5883" s="280" t="s">
        <v>384</v>
      </c>
      <c r="BY5883" s="280" t="s">
        <v>384</v>
      </c>
      <c r="BZ5883" s="280" t="s">
        <v>167</v>
      </c>
      <c r="CA5883" s="280" t="s">
        <v>168</v>
      </c>
      <c r="CB5883" s="280" t="s">
        <v>353</v>
      </c>
      <c r="CC5883" s="280" t="s">
        <v>354</v>
      </c>
      <c r="CD5883" s="281">
        <v>13</v>
      </c>
      <c r="CE5883" s="277">
        <v>44986</v>
      </c>
      <c r="CF5883" s="280">
        <v>0</v>
      </c>
      <c r="CG5883" s="280" t="s">
        <v>80</v>
      </c>
      <c r="CH5883" s="280">
        <v>0</v>
      </c>
      <c r="CI5883" s="280" t="s">
        <v>80</v>
      </c>
      <c r="CJ5883" s="280"/>
      <c r="CK5883" s="280"/>
      <c r="CL5883" s="280"/>
      <c r="CM5883" s="280" t="s">
        <v>73</v>
      </c>
      <c r="CN5883" s="280">
        <v>3</v>
      </c>
    </row>
    <row r="5884" spans="4:92">
      <c r="D5884" s="273" t="s">
        <v>64</v>
      </c>
      <c r="E5884" s="273" t="s">
        <v>287</v>
      </c>
      <c r="F5884" s="273" t="s">
        <v>288</v>
      </c>
      <c r="G5884" s="273" t="s">
        <v>1060</v>
      </c>
      <c r="H5884" s="274">
        <v>45139</v>
      </c>
      <c r="I5884" s="273">
        <v>13595</v>
      </c>
      <c r="J5884" s="273">
        <v>857</v>
      </c>
      <c r="K5884" s="273">
        <v>14947</v>
      </c>
      <c r="L5884" s="273" t="s">
        <v>66</v>
      </c>
      <c r="M5884" s="273">
        <v>2074.4311499999999</v>
      </c>
      <c r="N5884" s="273" t="s">
        <v>115</v>
      </c>
      <c r="W5884" s="273">
        <v>227724</v>
      </c>
      <c r="X5884" s="273" t="s">
        <v>64</v>
      </c>
      <c r="Y5884" s="273" t="s">
        <v>75</v>
      </c>
      <c r="Z5884" s="273" t="s">
        <v>79</v>
      </c>
      <c r="AA5884" s="273" t="s">
        <v>79</v>
      </c>
      <c r="AB5884" s="274">
        <v>44927</v>
      </c>
      <c r="AC5884" s="273">
        <v>11953</v>
      </c>
      <c r="AD5884" s="273">
        <v>36</v>
      </c>
      <c r="AE5884" s="273">
        <v>0</v>
      </c>
      <c r="AF5884" s="273" t="s">
        <v>90</v>
      </c>
      <c r="AG5884" s="273" t="s">
        <v>2203</v>
      </c>
      <c r="AH5884" s="273" t="s">
        <v>2204</v>
      </c>
      <c r="AI5884" s="273" t="s">
        <v>123</v>
      </c>
      <c r="AJ5884" s="273" t="s">
        <v>200</v>
      </c>
      <c r="AK5884" s="273">
        <v>172470</v>
      </c>
      <c r="BV5884" s="336" t="s">
        <v>83</v>
      </c>
      <c r="BW5884" s="337" t="s">
        <v>75</v>
      </c>
      <c r="BX5884" s="337" t="s">
        <v>384</v>
      </c>
      <c r="BY5884" s="337" t="s">
        <v>384</v>
      </c>
      <c r="BZ5884" s="337" t="s">
        <v>151</v>
      </c>
      <c r="CA5884" s="337" t="s">
        <v>152</v>
      </c>
      <c r="CB5884" s="337" t="s">
        <v>161</v>
      </c>
      <c r="CC5884" s="337" t="s">
        <v>162</v>
      </c>
      <c r="CD5884" s="338">
        <v>11</v>
      </c>
      <c r="CE5884" s="335">
        <v>44986</v>
      </c>
      <c r="CF5884" s="337">
        <v>1329.3</v>
      </c>
      <c r="CG5884" s="337" t="s">
        <v>80</v>
      </c>
      <c r="CH5884" s="337">
        <v>1329.3</v>
      </c>
      <c r="CI5884" s="337" t="s">
        <v>80</v>
      </c>
      <c r="CJ5884" s="337"/>
      <c r="CK5884" s="337"/>
      <c r="CL5884" s="337"/>
      <c r="CM5884" s="337" t="s">
        <v>73</v>
      </c>
      <c r="CN5884" s="337">
        <v>3</v>
      </c>
    </row>
    <row r="5885" spans="4:92">
      <c r="D5885" s="273" t="s">
        <v>64</v>
      </c>
      <c r="E5885" s="273" t="s">
        <v>287</v>
      </c>
      <c r="F5885" s="273" t="s">
        <v>288</v>
      </c>
      <c r="G5885" s="273" t="s">
        <v>1060</v>
      </c>
      <c r="H5885" s="274">
        <v>45139</v>
      </c>
      <c r="I5885" s="273">
        <v>13595</v>
      </c>
      <c r="J5885" s="273">
        <v>857</v>
      </c>
      <c r="K5885" s="273">
        <v>0</v>
      </c>
      <c r="L5885" s="273" t="s">
        <v>66</v>
      </c>
      <c r="N5885" s="273" t="s">
        <v>107</v>
      </c>
      <c r="W5885" s="273">
        <v>227725</v>
      </c>
      <c r="X5885" s="273" t="s">
        <v>64</v>
      </c>
      <c r="Y5885" s="273" t="s">
        <v>75</v>
      </c>
      <c r="Z5885" s="273" t="s">
        <v>79</v>
      </c>
      <c r="AA5885" s="273" t="s">
        <v>79</v>
      </c>
      <c r="AB5885" s="274">
        <v>44927</v>
      </c>
      <c r="AC5885" s="273">
        <v>11953</v>
      </c>
      <c r="AD5885" s="273">
        <v>36</v>
      </c>
      <c r="AE5885" s="273">
        <v>0</v>
      </c>
      <c r="AF5885" s="273" t="s">
        <v>90</v>
      </c>
      <c r="AG5885" s="273" t="s">
        <v>2205</v>
      </c>
      <c r="AH5885" s="273" t="s">
        <v>2206</v>
      </c>
      <c r="AI5885" s="273" t="s">
        <v>123</v>
      </c>
      <c r="AJ5885" s="273" t="s">
        <v>200</v>
      </c>
      <c r="AK5885" s="273">
        <v>172476</v>
      </c>
      <c r="BV5885" s="279" t="s">
        <v>83</v>
      </c>
      <c r="BW5885" s="280" t="s">
        <v>75</v>
      </c>
      <c r="BX5885" s="280" t="s">
        <v>384</v>
      </c>
      <c r="BY5885" s="280" t="s">
        <v>384</v>
      </c>
      <c r="BZ5885" s="280" t="s">
        <v>167</v>
      </c>
      <c r="CA5885" s="280" t="s">
        <v>168</v>
      </c>
      <c r="CB5885" s="280" t="s">
        <v>169</v>
      </c>
      <c r="CC5885" s="280" t="s">
        <v>170</v>
      </c>
      <c r="CD5885" s="281">
        <v>12</v>
      </c>
      <c r="CE5885" s="277">
        <v>44986</v>
      </c>
      <c r="CF5885" s="280">
        <v>0</v>
      </c>
      <c r="CG5885" s="280" t="s">
        <v>80</v>
      </c>
      <c r="CH5885" s="280">
        <v>0</v>
      </c>
      <c r="CI5885" s="280" t="s">
        <v>80</v>
      </c>
      <c r="CJ5885" s="280"/>
      <c r="CK5885" s="280"/>
      <c r="CL5885" s="280"/>
      <c r="CM5885" s="280" t="s">
        <v>73</v>
      </c>
      <c r="CN5885" s="280">
        <v>3</v>
      </c>
    </row>
    <row r="5886" spans="4:92">
      <c r="D5886" s="273" t="s">
        <v>64</v>
      </c>
      <c r="E5886" s="273" t="s">
        <v>287</v>
      </c>
      <c r="F5886" s="273" t="s">
        <v>288</v>
      </c>
      <c r="G5886" s="273" t="s">
        <v>1060</v>
      </c>
      <c r="H5886" s="274">
        <v>45170</v>
      </c>
      <c r="I5886" s="273">
        <v>13922</v>
      </c>
      <c r="J5886" s="273">
        <v>857</v>
      </c>
      <c r="K5886" s="273">
        <v>563.35</v>
      </c>
      <c r="L5886" s="273" t="s">
        <v>66</v>
      </c>
      <c r="M5886" s="273">
        <v>0</v>
      </c>
      <c r="N5886" s="273" t="s">
        <v>1010</v>
      </c>
      <c r="O5886" s="273">
        <v>0</v>
      </c>
      <c r="P5886" s="273" t="s">
        <v>1011</v>
      </c>
      <c r="Q5886" s="273" t="s">
        <v>1188</v>
      </c>
      <c r="R5886" s="273" t="s">
        <v>1013</v>
      </c>
      <c r="S5886" s="273" t="s">
        <v>122</v>
      </c>
      <c r="U5886" s="273" t="s">
        <v>73</v>
      </c>
      <c r="V5886" s="273" t="s">
        <v>122</v>
      </c>
      <c r="W5886" s="273">
        <v>240553</v>
      </c>
      <c r="X5886" s="273" t="s">
        <v>64</v>
      </c>
      <c r="Y5886" s="273" t="s">
        <v>75</v>
      </c>
      <c r="Z5886" s="273" t="s">
        <v>79</v>
      </c>
      <c r="AA5886" s="273" t="s">
        <v>79</v>
      </c>
      <c r="AB5886" s="274">
        <v>44927</v>
      </c>
      <c r="AC5886" s="273">
        <v>11953</v>
      </c>
      <c r="AD5886" s="273">
        <v>36</v>
      </c>
      <c r="AE5886" s="273">
        <v>2.3959999999999999</v>
      </c>
      <c r="AF5886" s="273" t="s">
        <v>90</v>
      </c>
      <c r="AG5886" s="273" t="s">
        <v>1545</v>
      </c>
      <c r="AH5886" s="273" t="s">
        <v>1546</v>
      </c>
      <c r="AI5886" s="273" t="s">
        <v>123</v>
      </c>
      <c r="AJ5886" s="273" t="s">
        <v>200</v>
      </c>
      <c r="AK5886" s="273">
        <v>172482</v>
      </c>
      <c r="BV5886" s="336" t="s">
        <v>83</v>
      </c>
      <c r="BW5886" s="337" t="s">
        <v>75</v>
      </c>
      <c r="BX5886" s="337" t="s">
        <v>384</v>
      </c>
      <c r="BY5886" s="337" t="s">
        <v>384</v>
      </c>
      <c r="BZ5886" s="337" t="s">
        <v>126</v>
      </c>
      <c r="CA5886" s="337" t="s">
        <v>127</v>
      </c>
      <c r="CB5886" s="337" t="s">
        <v>133</v>
      </c>
      <c r="CC5886" s="337" t="s">
        <v>134</v>
      </c>
      <c r="CD5886" s="338">
        <v>7</v>
      </c>
      <c r="CE5886" s="335">
        <v>44986</v>
      </c>
      <c r="CF5886" s="337"/>
      <c r="CG5886" s="337"/>
      <c r="CH5886" s="337"/>
      <c r="CI5886" s="337" t="s">
        <v>104</v>
      </c>
      <c r="CJ5886" s="337"/>
      <c r="CK5886" s="337"/>
      <c r="CL5886" s="337"/>
      <c r="CM5886" s="337" t="s">
        <v>73</v>
      </c>
      <c r="CN5886" s="337">
        <v>3</v>
      </c>
    </row>
    <row r="5887" spans="4:92">
      <c r="D5887" s="273" t="s">
        <v>64</v>
      </c>
      <c r="E5887" s="273" t="s">
        <v>287</v>
      </c>
      <c r="F5887" s="273" t="s">
        <v>288</v>
      </c>
      <c r="G5887" s="273" t="s">
        <v>1060</v>
      </c>
      <c r="H5887" s="274">
        <v>45170</v>
      </c>
      <c r="I5887" s="273">
        <v>13922</v>
      </c>
      <c r="J5887" s="273">
        <v>857</v>
      </c>
      <c r="K5887" s="273">
        <v>15166</v>
      </c>
      <c r="L5887" s="273" t="s">
        <v>66</v>
      </c>
      <c r="M5887" s="273">
        <v>2081.8892999999998</v>
      </c>
      <c r="N5887" s="273" t="s">
        <v>115</v>
      </c>
      <c r="W5887" s="273">
        <v>240551</v>
      </c>
      <c r="X5887" s="273" t="s">
        <v>64</v>
      </c>
      <c r="Y5887" s="273" t="s">
        <v>75</v>
      </c>
      <c r="Z5887" s="273" t="s">
        <v>79</v>
      </c>
      <c r="AA5887" s="273" t="s">
        <v>79</v>
      </c>
      <c r="AB5887" s="274">
        <v>44927</v>
      </c>
      <c r="AC5887" s="273">
        <v>11953</v>
      </c>
      <c r="AD5887" s="273">
        <v>36</v>
      </c>
      <c r="AE5887" s="273">
        <v>0</v>
      </c>
      <c r="AF5887" s="273" t="s">
        <v>90</v>
      </c>
      <c r="AG5887" s="273" t="s">
        <v>2207</v>
      </c>
      <c r="AH5887" s="273" t="s">
        <v>2208</v>
      </c>
      <c r="AI5887" s="273" t="s">
        <v>123</v>
      </c>
      <c r="AJ5887" s="273" t="s">
        <v>200</v>
      </c>
      <c r="AK5887" s="273">
        <v>172488</v>
      </c>
      <c r="BV5887" s="279" t="s">
        <v>83</v>
      </c>
      <c r="BW5887" s="280" t="s">
        <v>75</v>
      </c>
      <c r="BX5887" s="280" t="s">
        <v>384</v>
      </c>
      <c r="BY5887" s="280" t="s">
        <v>384</v>
      </c>
      <c r="BZ5887" s="280" t="s">
        <v>138</v>
      </c>
      <c r="CA5887" s="280" t="s">
        <v>139</v>
      </c>
      <c r="CB5887" s="280" t="s">
        <v>140</v>
      </c>
      <c r="CC5887" s="280" t="s">
        <v>141</v>
      </c>
      <c r="CD5887" s="281">
        <v>9</v>
      </c>
      <c r="CE5887" s="277">
        <v>44986</v>
      </c>
      <c r="CF5887" s="280">
        <v>0</v>
      </c>
      <c r="CG5887" s="280" t="s">
        <v>80</v>
      </c>
      <c r="CH5887" s="280">
        <v>0</v>
      </c>
      <c r="CI5887" s="280" t="s">
        <v>80</v>
      </c>
      <c r="CJ5887" s="280"/>
      <c r="CK5887" s="280"/>
      <c r="CL5887" s="280"/>
      <c r="CM5887" s="280" t="s">
        <v>73</v>
      </c>
      <c r="CN5887" s="280">
        <v>3</v>
      </c>
    </row>
    <row r="5888" spans="4:92">
      <c r="D5888" s="273" t="s">
        <v>64</v>
      </c>
      <c r="E5888" s="273" t="s">
        <v>287</v>
      </c>
      <c r="F5888" s="273" t="s">
        <v>288</v>
      </c>
      <c r="G5888" s="273" t="s">
        <v>1060</v>
      </c>
      <c r="H5888" s="274">
        <v>45170</v>
      </c>
      <c r="I5888" s="273">
        <v>13922</v>
      </c>
      <c r="J5888" s="273">
        <v>857</v>
      </c>
      <c r="K5888" s="273">
        <v>0</v>
      </c>
      <c r="L5888" s="273" t="s">
        <v>66</v>
      </c>
      <c r="N5888" s="273" t="s">
        <v>107</v>
      </c>
      <c r="W5888" s="273">
        <v>240552</v>
      </c>
      <c r="X5888" s="273" t="s">
        <v>64</v>
      </c>
      <c r="Y5888" s="273" t="s">
        <v>75</v>
      </c>
      <c r="Z5888" s="273" t="s">
        <v>79</v>
      </c>
      <c r="AA5888" s="273" t="s">
        <v>79</v>
      </c>
      <c r="AB5888" s="274">
        <v>44927</v>
      </c>
      <c r="AC5888" s="273">
        <v>11953</v>
      </c>
      <c r="AD5888" s="273">
        <v>36</v>
      </c>
      <c r="AE5888" s="273">
        <v>1.355</v>
      </c>
      <c r="AF5888" s="273" t="s">
        <v>90</v>
      </c>
      <c r="AG5888" s="273" t="s">
        <v>2209</v>
      </c>
      <c r="AH5888" s="273" t="s">
        <v>2210</v>
      </c>
      <c r="AI5888" s="273" t="s">
        <v>123</v>
      </c>
      <c r="AJ5888" s="273" t="s">
        <v>200</v>
      </c>
      <c r="AK5888" s="273">
        <v>172494</v>
      </c>
      <c r="BV5888" s="336" t="s">
        <v>83</v>
      </c>
      <c r="BW5888" s="337" t="s">
        <v>75</v>
      </c>
      <c r="BX5888" s="337" t="s">
        <v>384</v>
      </c>
      <c r="BY5888" s="337" t="s">
        <v>384</v>
      </c>
      <c r="BZ5888" s="337" t="s">
        <v>151</v>
      </c>
      <c r="CA5888" s="337" t="s">
        <v>152</v>
      </c>
      <c r="CB5888" s="337" t="s">
        <v>153</v>
      </c>
      <c r="CC5888" s="337" t="s">
        <v>154</v>
      </c>
      <c r="CD5888" s="338">
        <v>10</v>
      </c>
      <c r="CE5888" s="335">
        <v>44986</v>
      </c>
      <c r="CF5888" s="337">
        <v>1477</v>
      </c>
      <c r="CG5888" s="337" t="s">
        <v>80</v>
      </c>
      <c r="CH5888" s="337">
        <v>1477</v>
      </c>
      <c r="CI5888" s="337" t="s">
        <v>80</v>
      </c>
      <c r="CJ5888" s="337"/>
      <c r="CK5888" s="337"/>
      <c r="CL5888" s="337"/>
      <c r="CM5888" s="337" t="s">
        <v>73</v>
      </c>
      <c r="CN5888" s="337">
        <v>3</v>
      </c>
    </row>
    <row r="5889" spans="4:92">
      <c r="D5889" s="273" t="s">
        <v>64</v>
      </c>
      <c r="E5889" s="273" t="s">
        <v>287</v>
      </c>
      <c r="F5889" s="273" t="s">
        <v>288</v>
      </c>
      <c r="G5889" s="273" t="s">
        <v>1060</v>
      </c>
      <c r="H5889" s="274">
        <v>45200</v>
      </c>
      <c r="I5889" s="273">
        <v>14257</v>
      </c>
      <c r="J5889" s="273">
        <v>857</v>
      </c>
      <c r="K5889" s="273">
        <v>0</v>
      </c>
      <c r="L5889" s="273" t="s">
        <v>66</v>
      </c>
      <c r="M5889" s="273">
        <v>0</v>
      </c>
      <c r="N5889" s="273" t="s">
        <v>1010</v>
      </c>
      <c r="O5889" s="273">
        <v>0</v>
      </c>
      <c r="P5889" s="273" t="s">
        <v>1011</v>
      </c>
      <c r="Q5889" s="273" t="s">
        <v>1188</v>
      </c>
      <c r="R5889" s="273" t="s">
        <v>1013</v>
      </c>
      <c r="S5889" s="273" t="s">
        <v>122</v>
      </c>
      <c r="U5889" s="273" t="s">
        <v>73</v>
      </c>
      <c r="V5889" s="273" t="s">
        <v>122</v>
      </c>
      <c r="W5889" s="273">
        <v>258729</v>
      </c>
      <c r="X5889" s="273" t="s">
        <v>64</v>
      </c>
      <c r="Y5889" s="273" t="s">
        <v>75</v>
      </c>
      <c r="Z5889" s="273" t="s">
        <v>79</v>
      </c>
      <c r="AA5889" s="273" t="s">
        <v>79</v>
      </c>
      <c r="AB5889" s="274">
        <v>44927</v>
      </c>
      <c r="AC5889" s="273">
        <v>11953</v>
      </c>
      <c r="AD5889" s="273">
        <v>36</v>
      </c>
      <c r="AE5889" s="273">
        <v>0.41699999999999998</v>
      </c>
      <c r="AF5889" s="273" t="s">
        <v>90</v>
      </c>
      <c r="AG5889" s="273" t="s">
        <v>2211</v>
      </c>
      <c r="AH5889" s="273" t="s">
        <v>2212</v>
      </c>
      <c r="AI5889" s="273" t="s">
        <v>123</v>
      </c>
      <c r="AJ5889" s="273" t="s">
        <v>200</v>
      </c>
      <c r="AK5889" s="273">
        <v>172500</v>
      </c>
      <c r="BV5889" s="279" t="s">
        <v>83</v>
      </c>
      <c r="BW5889" s="280" t="s">
        <v>75</v>
      </c>
      <c r="BX5889" s="280" t="s">
        <v>384</v>
      </c>
      <c r="BY5889" s="280" t="s">
        <v>384</v>
      </c>
      <c r="BZ5889" s="280" t="s">
        <v>126</v>
      </c>
      <c r="CA5889" s="280" t="s">
        <v>127</v>
      </c>
      <c r="CB5889" s="280" t="s">
        <v>128</v>
      </c>
      <c r="CC5889" s="280" t="s">
        <v>129</v>
      </c>
      <c r="CD5889" s="281">
        <v>6</v>
      </c>
      <c r="CE5889" s="277">
        <v>44986</v>
      </c>
      <c r="CF5889" s="280"/>
      <c r="CG5889" s="280"/>
      <c r="CH5889" s="280"/>
      <c r="CI5889" s="280" t="s">
        <v>80</v>
      </c>
      <c r="CJ5889" s="280"/>
      <c r="CK5889" s="280"/>
      <c r="CL5889" s="280"/>
      <c r="CM5889" s="280" t="s">
        <v>73</v>
      </c>
      <c r="CN5889" s="280">
        <v>3</v>
      </c>
    </row>
    <row r="5890" spans="4:92">
      <c r="D5890" s="273" t="s">
        <v>64</v>
      </c>
      <c r="E5890" s="273" t="s">
        <v>287</v>
      </c>
      <c r="F5890" s="273" t="s">
        <v>288</v>
      </c>
      <c r="G5890" s="273" t="s">
        <v>1060</v>
      </c>
      <c r="H5890" s="274">
        <v>45200</v>
      </c>
      <c r="I5890" s="273">
        <v>14257</v>
      </c>
      <c r="J5890" s="273">
        <v>857</v>
      </c>
      <c r="K5890" s="273">
        <v>13692</v>
      </c>
      <c r="L5890" s="273" t="s">
        <v>66</v>
      </c>
      <c r="M5890" s="273">
        <v>2095.7401500000001</v>
      </c>
      <c r="N5890" s="273" t="s">
        <v>115</v>
      </c>
      <c r="W5890" s="273">
        <v>258727</v>
      </c>
      <c r="X5890" s="273" t="s">
        <v>64</v>
      </c>
      <c r="Y5890" s="273" t="s">
        <v>75</v>
      </c>
      <c r="Z5890" s="273" t="s">
        <v>79</v>
      </c>
      <c r="AA5890" s="273" t="s">
        <v>79</v>
      </c>
      <c r="AB5890" s="274">
        <v>44927</v>
      </c>
      <c r="AC5890" s="273">
        <v>11953</v>
      </c>
      <c r="AD5890" s="273">
        <v>36</v>
      </c>
      <c r="AE5890" s="273">
        <v>0</v>
      </c>
      <c r="AF5890" s="273" t="s">
        <v>90</v>
      </c>
      <c r="AG5890" s="273" t="s">
        <v>2213</v>
      </c>
      <c r="AH5890" s="273" t="s">
        <v>2214</v>
      </c>
      <c r="AI5890" s="273" t="s">
        <v>123</v>
      </c>
      <c r="AJ5890" s="273" t="s">
        <v>200</v>
      </c>
      <c r="AK5890" s="273">
        <v>172506</v>
      </c>
      <c r="BV5890" s="336" t="s">
        <v>83</v>
      </c>
      <c r="BW5890" s="337" t="s">
        <v>75</v>
      </c>
      <c r="BX5890" s="337" t="s">
        <v>384</v>
      </c>
      <c r="BY5890" s="337" t="s">
        <v>384</v>
      </c>
      <c r="BZ5890" s="337" t="s">
        <v>110</v>
      </c>
      <c r="CA5890" s="337" t="s">
        <v>111</v>
      </c>
      <c r="CB5890" s="337" t="s">
        <v>117</v>
      </c>
      <c r="CC5890" s="337" t="s">
        <v>118</v>
      </c>
      <c r="CD5890" s="338">
        <v>5</v>
      </c>
      <c r="CE5890" s="335">
        <v>44986</v>
      </c>
      <c r="CF5890" s="337"/>
      <c r="CG5890" s="337"/>
      <c r="CH5890" s="337"/>
      <c r="CI5890" s="337" t="s">
        <v>104</v>
      </c>
      <c r="CJ5890" s="337"/>
      <c r="CK5890" s="337"/>
      <c r="CL5890" s="337"/>
      <c r="CM5890" s="337" t="s">
        <v>73</v>
      </c>
      <c r="CN5890" s="337">
        <v>3</v>
      </c>
    </row>
    <row r="5891" spans="4:92">
      <c r="D5891" s="273" t="s">
        <v>64</v>
      </c>
      <c r="E5891" s="273" t="s">
        <v>287</v>
      </c>
      <c r="F5891" s="273" t="s">
        <v>288</v>
      </c>
      <c r="G5891" s="273" t="s">
        <v>1060</v>
      </c>
      <c r="H5891" s="274">
        <v>45200</v>
      </c>
      <c r="I5891" s="273">
        <v>14257</v>
      </c>
      <c r="J5891" s="273">
        <v>857</v>
      </c>
      <c r="K5891" s="273">
        <v>0</v>
      </c>
      <c r="L5891" s="273" t="s">
        <v>66</v>
      </c>
      <c r="N5891" s="273" t="s">
        <v>107</v>
      </c>
      <c r="W5891" s="273">
        <v>258728</v>
      </c>
      <c r="X5891" s="273" t="s">
        <v>64</v>
      </c>
      <c r="Y5891" s="273" t="s">
        <v>75</v>
      </c>
      <c r="Z5891" s="273" t="s">
        <v>79</v>
      </c>
      <c r="AA5891" s="273" t="s">
        <v>79</v>
      </c>
      <c r="AB5891" s="274">
        <v>44927</v>
      </c>
      <c r="AC5891" s="273">
        <v>11953</v>
      </c>
      <c r="AD5891" s="273">
        <v>36</v>
      </c>
      <c r="AE5891" s="273">
        <v>0.60399999999999998</v>
      </c>
      <c r="AF5891" s="273" t="s">
        <v>90</v>
      </c>
      <c r="AG5891" s="273" t="s">
        <v>2215</v>
      </c>
      <c r="AH5891" s="273" t="s">
        <v>2216</v>
      </c>
      <c r="AI5891" s="273" t="s">
        <v>123</v>
      </c>
      <c r="AJ5891" s="273" t="s">
        <v>200</v>
      </c>
      <c r="AK5891" s="273">
        <v>172512</v>
      </c>
      <c r="BV5891" s="279" t="s">
        <v>83</v>
      </c>
      <c r="BW5891" s="280" t="s">
        <v>75</v>
      </c>
      <c r="BX5891" s="280" t="s">
        <v>384</v>
      </c>
      <c r="BY5891" s="280" t="s">
        <v>384</v>
      </c>
      <c r="BZ5891" s="280" t="s">
        <v>110</v>
      </c>
      <c r="CA5891" s="280" t="s">
        <v>111</v>
      </c>
      <c r="CB5891" s="280" t="s">
        <v>112</v>
      </c>
      <c r="CC5891" s="280" t="s">
        <v>113</v>
      </c>
      <c r="CD5891" s="281">
        <v>4</v>
      </c>
      <c r="CE5891" s="277">
        <v>44986</v>
      </c>
      <c r="CF5891" s="280"/>
      <c r="CG5891" s="280"/>
      <c r="CH5891" s="280"/>
      <c r="CI5891" s="280" t="s">
        <v>80</v>
      </c>
      <c r="CJ5891" s="280"/>
      <c r="CK5891" s="280"/>
      <c r="CL5891" s="280"/>
      <c r="CM5891" s="280" t="s">
        <v>73</v>
      </c>
      <c r="CN5891" s="280">
        <v>3</v>
      </c>
    </row>
    <row r="5892" spans="4:92">
      <c r="D5892" s="273" t="s">
        <v>64</v>
      </c>
      <c r="E5892" s="273" t="s">
        <v>63</v>
      </c>
      <c r="F5892" s="273" t="s">
        <v>221</v>
      </c>
      <c r="G5892" s="273" t="s">
        <v>221</v>
      </c>
      <c r="H5892" s="274">
        <v>45017</v>
      </c>
      <c r="I5892" s="273">
        <v>11621</v>
      </c>
      <c r="J5892" s="273">
        <v>17</v>
      </c>
      <c r="K5892" s="273">
        <v>505119</v>
      </c>
      <c r="L5892" s="273" t="s">
        <v>66</v>
      </c>
      <c r="M5892" s="273">
        <v>60818.824000000001</v>
      </c>
      <c r="N5892" s="273" t="s">
        <v>115</v>
      </c>
      <c r="W5892" s="273">
        <v>259249</v>
      </c>
      <c r="X5892" s="273" t="s">
        <v>64</v>
      </c>
      <c r="Y5892" s="273" t="s">
        <v>75</v>
      </c>
      <c r="Z5892" s="273" t="s">
        <v>79</v>
      </c>
      <c r="AA5892" s="273" t="s">
        <v>79</v>
      </c>
      <c r="AB5892" s="274">
        <v>44927</v>
      </c>
      <c r="AC5892" s="273">
        <v>11953</v>
      </c>
      <c r="AD5892" s="273">
        <v>36</v>
      </c>
      <c r="AE5892" s="273">
        <v>0</v>
      </c>
      <c r="AF5892" s="273" t="s">
        <v>90</v>
      </c>
      <c r="AG5892" s="273" t="s">
        <v>2217</v>
      </c>
      <c r="AH5892" s="273" t="s">
        <v>2218</v>
      </c>
      <c r="AI5892" s="273" t="s">
        <v>123</v>
      </c>
      <c r="AJ5892" s="273" t="s">
        <v>200</v>
      </c>
      <c r="AK5892" s="273">
        <v>172518</v>
      </c>
      <c r="BV5892" s="336" t="s">
        <v>83</v>
      </c>
      <c r="BW5892" s="337" t="s">
        <v>75</v>
      </c>
      <c r="BX5892" s="337" t="s">
        <v>384</v>
      </c>
      <c r="BY5892" s="337" t="s">
        <v>384</v>
      </c>
      <c r="BZ5892" s="337" t="s">
        <v>86</v>
      </c>
      <c r="CA5892" s="337" t="s">
        <v>87</v>
      </c>
      <c r="CB5892" s="337" t="s">
        <v>101</v>
      </c>
      <c r="CC5892" s="337" t="s">
        <v>102</v>
      </c>
      <c r="CD5892" s="338">
        <v>4</v>
      </c>
      <c r="CE5892" s="335">
        <v>44986</v>
      </c>
      <c r="CF5892" s="337">
        <v>113.9</v>
      </c>
      <c r="CG5892" s="337" t="s">
        <v>1495</v>
      </c>
      <c r="CH5892" s="337">
        <v>16.373125000000002</v>
      </c>
      <c r="CI5892" s="337" t="s">
        <v>104</v>
      </c>
      <c r="CJ5892" s="337"/>
      <c r="CK5892" s="337"/>
      <c r="CL5892" s="337"/>
      <c r="CM5892" s="337" t="s">
        <v>73</v>
      </c>
      <c r="CN5892" s="337">
        <v>3</v>
      </c>
    </row>
    <row r="5893" spans="4:92">
      <c r="D5893" s="273" t="s">
        <v>64</v>
      </c>
      <c r="E5893" s="273" t="s">
        <v>63</v>
      </c>
      <c r="F5893" s="273" t="s">
        <v>221</v>
      </c>
      <c r="G5893" s="273" t="s">
        <v>221</v>
      </c>
      <c r="H5893" s="274">
        <v>45047</v>
      </c>
      <c r="I5893" s="273">
        <v>12164</v>
      </c>
      <c r="J5893" s="273">
        <v>17</v>
      </c>
      <c r="K5893" s="273">
        <v>77000</v>
      </c>
      <c r="L5893" s="273" t="s">
        <v>66</v>
      </c>
      <c r="M5893" s="273">
        <v>0</v>
      </c>
      <c r="N5893" s="273" t="s">
        <v>1010</v>
      </c>
      <c r="O5893" s="273">
        <v>0</v>
      </c>
      <c r="P5893" s="273" t="s">
        <v>1011</v>
      </c>
      <c r="Q5893" s="273" t="s">
        <v>69</v>
      </c>
      <c r="R5893" s="273" t="s">
        <v>1013</v>
      </c>
      <c r="S5893" s="273" t="s">
        <v>1298</v>
      </c>
      <c r="U5893" s="273" t="s">
        <v>73</v>
      </c>
      <c r="V5893" s="273" t="s">
        <v>2170</v>
      </c>
      <c r="W5893" s="273">
        <v>259331</v>
      </c>
      <c r="X5893" s="273" t="s">
        <v>64</v>
      </c>
      <c r="Y5893" s="273" t="s">
        <v>75</v>
      </c>
      <c r="Z5893" s="273" t="s">
        <v>79</v>
      </c>
      <c r="AA5893" s="273" t="s">
        <v>79</v>
      </c>
      <c r="AB5893" s="274">
        <v>44927</v>
      </c>
      <c r="AC5893" s="273">
        <v>11953</v>
      </c>
      <c r="AD5893" s="273">
        <v>36</v>
      </c>
      <c r="AE5893" s="273">
        <v>142.08000000000001</v>
      </c>
      <c r="AF5893" s="273" t="s">
        <v>90</v>
      </c>
      <c r="AG5893" s="273" t="s">
        <v>392</v>
      </c>
      <c r="AH5893" s="273" t="s">
        <v>393</v>
      </c>
      <c r="AI5893" s="273" t="s">
        <v>123</v>
      </c>
      <c r="AJ5893" s="273" t="s">
        <v>200</v>
      </c>
      <c r="AK5893" s="273">
        <v>172524</v>
      </c>
      <c r="BV5893" s="279" t="s">
        <v>83</v>
      </c>
      <c r="BW5893" s="280" t="s">
        <v>75</v>
      </c>
      <c r="BX5893" s="280" t="s">
        <v>384</v>
      </c>
      <c r="BY5893" s="280" t="s">
        <v>384</v>
      </c>
      <c r="BZ5893" s="280" t="s">
        <v>86</v>
      </c>
      <c r="CA5893" s="280" t="s">
        <v>87</v>
      </c>
      <c r="CB5893" s="280" t="s">
        <v>101</v>
      </c>
      <c r="CC5893" s="280" t="s">
        <v>102</v>
      </c>
      <c r="CD5893" s="281">
        <v>4</v>
      </c>
      <c r="CE5893" s="277">
        <v>44986</v>
      </c>
      <c r="CF5893" s="280">
        <v>9708.6</v>
      </c>
      <c r="CG5893" s="280" t="s">
        <v>1495</v>
      </c>
      <c r="CH5893" s="280">
        <v>1395.6112499999999</v>
      </c>
      <c r="CI5893" s="280" t="s">
        <v>104</v>
      </c>
      <c r="CJ5893" s="280"/>
      <c r="CK5893" s="280"/>
      <c r="CL5893" s="280"/>
      <c r="CM5893" s="280" t="s">
        <v>73</v>
      </c>
      <c r="CN5893" s="280">
        <v>3</v>
      </c>
    </row>
    <row r="5894" spans="4:92">
      <c r="D5894" s="273" t="s">
        <v>64</v>
      </c>
      <c r="E5894" s="273" t="s">
        <v>63</v>
      </c>
      <c r="F5894" s="273" t="s">
        <v>221</v>
      </c>
      <c r="G5894" s="273" t="s">
        <v>221</v>
      </c>
      <c r="H5894" s="274">
        <v>45047</v>
      </c>
      <c r="I5894" s="273">
        <v>12164</v>
      </c>
      <c r="J5894" s="273">
        <v>17</v>
      </c>
      <c r="K5894" s="273">
        <v>271402</v>
      </c>
      <c r="L5894" s="273" t="s">
        <v>66</v>
      </c>
      <c r="M5894" s="273">
        <v>35002.846559999998</v>
      </c>
      <c r="N5894" s="273" t="s">
        <v>67</v>
      </c>
      <c r="P5894" s="273" t="s">
        <v>92</v>
      </c>
      <c r="Q5894" s="273" t="s">
        <v>69</v>
      </c>
      <c r="R5894" s="273" t="s">
        <v>70</v>
      </c>
      <c r="S5894" s="273" t="s">
        <v>834</v>
      </c>
      <c r="T5894" s="273" t="s">
        <v>835</v>
      </c>
      <c r="U5894" s="273" t="s">
        <v>73</v>
      </c>
      <c r="V5894" s="273" t="s">
        <v>836</v>
      </c>
      <c r="W5894" s="273">
        <v>259347</v>
      </c>
      <c r="X5894" s="273" t="s">
        <v>64</v>
      </c>
      <c r="Y5894" s="273" t="s">
        <v>75</v>
      </c>
      <c r="Z5894" s="273" t="s">
        <v>79</v>
      </c>
      <c r="AA5894" s="273" t="s">
        <v>79</v>
      </c>
      <c r="AB5894" s="274">
        <v>44927</v>
      </c>
      <c r="AC5894" s="273">
        <v>11953</v>
      </c>
      <c r="AD5894" s="273">
        <v>36</v>
      </c>
      <c r="AE5894" s="273">
        <v>0</v>
      </c>
      <c r="AF5894" s="273" t="s">
        <v>90</v>
      </c>
      <c r="AG5894" s="273" t="s">
        <v>2219</v>
      </c>
      <c r="AH5894" s="273" t="s">
        <v>2220</v>
      </c>
      <c r="AI5894" s="273" t="s">
        <v>123</v>
      </c>
      <c r="AJ5894" s="273" t="s">
        <v>200</v>
      </c>
      <c r="AK5894" s="273">
        <v>172530</v>
      </c>
      <c r="BV5894" s="336" t="s">
        <v>83</v>
      </c>
      <c r="BW5894" s="337" t="s">
        <v>75</v>
      </c>
      <c r="BX5894" s="337" t="s">
        <v>384</v>
      </c>
      <c r="BY5894" s="337" t="s">
        <v>384</v>
      </c>
      <c r="BZ5894" s="337" t="s">
        <v>86</v>
      </c>
      <c r="CA5894" s="337" t="s">
        <v>87</v>
      </c>
      <c r="CB5894" s="337" t="s">
        <v>88</v>
      </c>
      <c r="CC5894" s="337" t="s">
        <v>89</v>
      </c>
      <c r="CD5894" s="338">
        <v>3</v>
      </c>
      <c r="CE5894" s="335">
        <v>44986</v>
      </c>
      <c r="CF5894" s="337">
        <v>1620</v>
      </c>
      <c r="CG5894" s="337" t="s">
        <v>80</v>
      </c>
      <c r="CH5894" s="337">
        <v>1620</v>
      </c>
      <c r="CI5894" s="337" t="s">
        <v>80</v>
      </c>
      <c r="CJ5894" s="337"/>
      <c r="CK5894" s="337"/>
      <c r="CL5894" s="337"/>
      <c r="CM5894" s="337" t="s">
        <v>73</v>
      </c>
      <c r="CN5894" s="337">
        <v>3</v>
      </c>
    </row>
    <row r="5895" spans="4:92">
      <c r="D5895" s="273" t="s">
        <v>64</v>
      </c>
      <c r="E5895" s="273" t="s">
        <v>63</v>
      </c>
      <c r="F5895" s="273" t="s">
        <v>221</v>
      </c>
      <c r="G5895" s="273" t="s">
        <v>221</v>
      </c>
      <c r="H5895" s="274">
        <v>45047</v>
      </c>
      <c r="I5895" s="273">
        <v>12164</v>
      </c>
      <c r="J5895" s="273">
        <v>17</v>
      </c>
      <c r="K5895" s="273">
        <v>709927</v>
      </c>
      <c r="L5895" s="273" t="s">
        <v>66</v>
      </c>
      <c r="M5895" s="273">
        <v>125394.61616000001</v>
      </c>
      <c r="N5895" s="273" t="s">
        <v>67</v>
      </c>
      <c r="P5895" s="273" t="s">
        <v>1011</v>
      </c>
      <c r="Q5895" s="273" t="s">
        <v>69</v>
      </c>
      <c r="R5895" s="273" t="s">
        <v>70</v>
      </c>
      <c r="S5895" s="273" t="s">
        <v>1041</v>
      </c>
      <c r="T5895" s="273" t="s">
        <v>1042</v>
      </c>
      <c r="U5895" s="273" t="s">
        <v>73</v>
      </c>
      <c r="V5895" s="273" t="s">
        <v>1043</v>
      </c>
      <c r="W5895" s="273">
        <v>259364</v>
      </c>
      <c r="X5895" s="273" t="s">
        <v>64</v>
      </c>
      <c r="Y5895" s="273" t="s">
        <v>75</v>
      </c>
      <c r="Z5895" s="273" t="s">
        <v>79</v>
      </c>
      <c r="AA5895" s="273" t="s">
        <v>79</v>
      </c>
      <c r="AB5895" s="274">
        <v>44927</v>
      </c>
      <c r="AC5895" s="273">
        <v>11953</v>
      </c>
      <c r="AD5895" s="273">
        <v>36</v>
      </c>
      <c r="AE5895" s="273">
        <v>0</v>
      </c>
      <c r="AF5895" s="273" t="s">
        <v>90</v>
      </c>
      <c r="AG5895" s="273" t="s">
        <v>401</v>
      </c>
      <c r="AH5895" s="273" t="s">
        <v>402</v>
      </c>
      <c r="AI5895" s="273" t="s">
        <v>123</v>
      </c>
      <c r="AJ5895" s="273" t="s">
        <v>200</v>
      </c>
      <c r="AK5895" s="273">
        <v>172536</v>
      </c>
      <c r="BV5895" s="279" t="s">
        <v>83</v>
      </c>
      <c r="BW5895" s="280" t="s">
        <v>75</v>
      </c>
      <c r="BX5895" s="280" t="s">
        <v>384</v>
      </c>
      <c r="BY5895" s="280" t="s">
        <v>384</v>
      </c>
      <c r="BZ5895" s="280" t="s">
        <v>86</v>
      </c>
      <c r="CA5895" s="280" t="s">
        <v>87</v>
      </c>
      <c r="CB5895" s="280" t="s">
        <v>88</v>
      </c>
      <c r="CC5895" s="280" t="s">
        <v>89</v>
      </c>
      <c r="CD5895" s="281">
        <v>3</v>
      </c>
      <c r="CE5895" s="277">
        <v>44986</v>
      </c>
      <c r="CF5895" s="280">
        <v>19</v>
      </c>
      <c r="CG5895" s="280" t="s">
        <v>80</v>
      </c>
      <c r="CH5895" s="280">
        <v>19</v>
      </c>
      <c r="CI5895" s="280" t="s">
        <v>80</v>
      </c>
      <c r="CJ5895" s="280"/>
      <c r="CK5895" s="280"/>
      <c r="CL5895" s="280"/>
      <c r="CM5895" s="280" t="s">
        <v>73</v>
      </c>
      <c r="CN5895" s="280">
        <v>3</v>
      </c>
    </row>
    <row r="5896" spans="4:92">
      <c r="D5896" s="273" t="s">
        <v>64</v>
      </c>
      <c r="E5896" s="273" t="s">
        <v>63</v>
      </c>
      <c r="F5896" s="273" t="s">
        <v>221</v>
      </c>
      <c r="G5896" s="273" t="s">
        <v>221</v>
      </c>
      <c r="H5896" s="274">
        <v>45047</v>
      </c>
      <c r="I5896" s="273">
        <v>12164</v>
      </c>
      <c r="J5896" s="273">
        <v>17</v>
      </c>
      <c r="K5896" s="273">
        <v>586745</v>
      </c>
      <c r="L5896" s="273" t="s">
        <v>66</v>
      </c>
      <c r="M5896" s="273">
        <v>82645.647920000003</v>
      </c>
      <c r="N5896" s="273" t="s">
        <v>67</v>
      </c>
      <c r="P5896" s="273" t="s">
        <v>68</v>
      </c>
      <c r="Q5896" s="273" t="s">
        <v>69</v>
      </c>
      <c r="R5896" s="273" t="s">
        <v>70</v>
      </c>
      <c r="S5896" s="273" t="s">
        <v>71</v>
      </c>
      <c r="T5896" s="273" t="s">
        <v>72</v>
      </c>
      <c r="U5896" s="273" t="s">
        <v>73</v>
      </c>
      <c r="V5896" s="273" t="s">
        <v>74</v>
      </c>
      <c r="W5896" s="273">
        <v>259381</v>
      </c>
      <c r="X5896" s="273" t="s">
        <v>64</v>
      </c>
      <c r="Y5896" s="273" t="s">
        <v>75</v>
      </c>
      <c r="Z5896" s="273" t="s">
        <v>79</v>
      </c>
      <c r="AA5896" s="273" t="s">
        <v>79</v>
      </c>
      <c r="AB5896" s="274">
        <v>44927</v>
      </c>
      <c r="AC5896" s="273">
        <v>11953</v>
      </c>
      <c r="AD5896" s="273">
        <v>36</v>
      </c>
      <c r="AE5896" s="273">
        <v>0</v>
      </c>
      <c r="AF5896" s="273" t="s">
        <v>90</v>
      </c>
      <c r="AG5896" s="273" t="s">
        <v>2221</v>
      </c>
      <c r="AH5896" s="273" t="s">
        <v>2222</v>
      </c>
      <c r="AI5896" s="273" t="s">
        <v>199</v>
      </c>
      <c r="AJ5896" s="273" t="s">
        <v>214</v>
      </c>
      <c r="AK5896" s="273">
        <v>172542</v>
      </c>
      <c r="BV5896" s="336" t="s">
        <v>83</v>
      </c>
      <c r="BW5896" s="337" t="s">
        <v>75</v>
      </c>
      <c r="BX5896" s="337" t="s">
        <v>384</v>
      </c>
      <c r="BY5896" s="337" t="s">
        <v>384</v>
      </c>
      <c r="BZ5896" s="337" t="s">
        <v>86</v>
      </c>
      <c r="CA5896" s="337" t="s">
        <v>87</v>
      </c>
      <c r="CB5896" s="337" t="s">
        <v>88</v>
      </c>
      <c r="CC5896" s="337" t="s">
        <v>89</v>
      </c>
      <c r="CD5896" s="338">
        <v>3</v>
      </c>
      <c r="CE5896" s="335">
        <v>45017</v>
      </c>
      <c r="CF5896" s="337">
        <v>35</v>
      </c>
      <c r="CG5896" s="337" t="s">
        <v>80</v>
      </c>
      <c r="CH5896" s="337">
        <v>35</v>
      </c>
      <c r="CI5896" s="337" t="s">
        <v>80</v>
      </c>
      <c r="CJ5896" s="337"/>
      <c r="CK5896" s="337"/>
      <c r="CL5896" s="337"/>
      <c r="CM5896" s="337" t="s">
        <v>73</v>
      </c>
      <c r="CN5896" s="337">
        <v>3</v>
      </c>
    </row>
    <row r="5897" spans="4:92">
      <c r="D5897" s="273" t="s">
        <v>64</v>
      </c>
      <c r="E5897" s="273" t="s">
        <v>63</v>
      </c>
      <c r="F5897" s="273" t="s">
        <v>221</v>
      </c>
      <c r="G5897" s="273" t="s">
        <v>221</v>
      </c>
      <c r="H5897" s="274">
        <v>45047</v>
      </c>
      <c r="I5897" s="273">
        <v>12164</v>
      </c>
      <c r="J5897" s="273">
        <v>17</v>
      </c>
      <c r="K5897" s="273">
        <v>81675</v>
      </c>
      <c r="L5897" s="273" t="s">
        <v>66</v>
      </c>
      <c r="M5897" s="273">
        <v>9622.2288800000006</v>
      </c>
      <c r="N5897" s="273" t="s">
        <v>67</v>
      </c>
      <c r="P5897" s="273" t="s">
        <v>1011</v>
      </c>
      <c r="Q5897" s="273" t="s">
        <v>69</v>
      </c>
      <c r="R5897" s="273" t="s">
        <v>70</v>
      </c>
      <c r="S5897" s="273" t="s">
        <v>93</v>
      </c>
      <c r="T5897" s="273" t="s">
        <v>94</v>
      </c>
      <c r="U5897" s="273" t="s">
        <v>73</v>
      </c>
      <c r="V5897" s="273" t="s">
        <v>95</v>
      </c>
      <c r="W5897" s="273">
        <v>259398</v>
      </c>
      <c r="X5897" s="273" t="s">
        <v>64</v>
      </c>
      <c r="Y5897" s="273" t="s">
        <v>75</v>
      </c>
      <c r="Z5897" s="273" t="s">
        <v>79</v>
      </c>
      <c r="AA5897" s="273" t="s">
        <v>79</v>
      </c>
      <c r="AB5897" s="274">
        <v>44927</v>
      </c>
      <c r="AC5897" s="273">
        <v>11953</v>
      </c>
      <c r="AD5897" s="273">
        <v>36</v>
      </c>
      <c r="AE5897" s="273">
        <v>0</v>
      </c>
      <c r="AF5897" s="273" t="s">
        <v>90</v>
      </c>
      <c r="AG5897" s="273" t="s">
        <v>521</v>
      </c>
      <c r="AH5897" s="273" t="s">
        <v>522</v>
      </c>
      <c r="AI5897" s="273" t="s">
        <v>199</v>
      </c>
      <c r="AJ5897" s="273" t="s">
        <v>200</v>
      </c>
      <c r="AK5897" s="273">
        <v>172548</v>
      </c>
      <c r="BV5897" s="279" t="s">
        <v>83</v>
      </c>
      <c r="BW5897" s="280" t="s">
        <v>75</v>
      </c>
      <c r="BX5897" s="280" t="s">
        <v>384</v>
      </c>
      <c r="BY5897" s="280" t="s">
        <v>384</v>
      </c>
      <c r="BZ5897" s="280" t="s">
        <v>86</v>
      </c>
      <c r="CA5897" s="280" t="s">
        <v>87</v>
      </c>
      <c r="CB5897" s="280" t="s">
        <v>88</v>
      </c>
      <c r="CC5897" s="280" t="s">
        <v>89</v>
      </c>
      <c r="CD5897" s="281">
        <v>3</v>
      </c>
      <c r="CE5897" s="277">
        <v>45017</v>
      </c>
      <c r="CF5897" s="280">
        <v>1770</v>
      </c>
      <c r="CG5897" s="280" t="s">
        <v>80</v>
      </c>
      <c r="CH5897" s="280">
        <v>1770</v>
      </c>
      <c r="CI5897" s="280" t="s">
        <v>80</v>
      </c>
      <c r="CJ5897" s="280"/>
      <c r="CK5897" s="280"/>
      <c r="CL5897" s="280"/>
      <c r="CM5897" s="280" t="s">
        <v>73</v>
      </c>
      <c r="CN5897" s="280">
        <v>3</v>
      </c>
    </row>
    <row r="5898" spans="4:92">
      <c r="D5898" s="273" t="s">
        <v>64</v>
      </c>
      <c r="E5898" s="273" t="s">
        <v>63</v>
      </c>
      <c r="F5898" s="273" t="s">
        <v>221</v>
      </c>
      <c r="G5898" s="273" t="s">
        <v>221</v>
      </c>
      <c r="H5898" s="274">
        <v>45047</v>
      </c>
      <c r="I5898" s="273">
        <v>12164</v>
      </c>
      <c r="J5898" s="273">
        <v>17</v>
      </c>
      <c r="K5898" s="273">
        <v>0</v>
      </c>
      <c r="L5898" s="273" t="s">
        <v>66</v>
      </c>
      <c r="N5898" s="273" t="s">
        <v>107</v>
      </c>
      <c r="W5898" s="273">
        <v>259330</v>
      </c>
      <c r="X5898" s="273" t="s">
        <v>64</v>
      </c>
      <c r="Y5898" s="273" t="s">
        <v>63</v>
      </c>
      <c r="Z5898" s="273" t="s">
        <v>165</v>
      </c>
      <c r="AA5898" s="273" t="s">
        <v>165</v>
      </c>
      <c r="AB5898" s="274">
        <v>45078</v>
      </c>
      <c r="AC5898" s="273">
        <v>12421</v>
      </c>
      <c r="AD5898" s="273">
        <v>11</v>
      </c>
      <c r="AE5898" s="273">
        <v>0</v>
      </c>
      <c r="AF5898" s="273" t="s">
        <v>90</v>
      </c>
      <c r="AG5898" s="273" t="s">
        <v>1230</v>
      </c>
      <c r="AH5898" s="273" t="s">
        <v>1231</v>
      </c>
      <c r="AI5898" s="273" t="s">
        <v>123</v>
      </c>
      <c r="AJ5898" s="273" t="s">
        <v>214</v>
      </c>
      <c r="AK5898" s="273">
        <v>342803</v>
      </c>
      <c r="BV5898" s="336" t="s">
        <v>83</v>
      </c>
      <c r="BW5898" s="337" t="s">
        <v>75</v>
      </c>
      <c r="BX5898" s="337" t="s">
        <v>384</v>
      </c>
      <c r="BY5898" s="337" t="s">
        <v>384</v>
      </c>
      <c r="BZ5898" s="337" t="s">
        <v>86</v>
      </c>
      <c r="CA5898" s="337" t="s">
        <v>87</v>
      </c>
      <c r="CB5898" s="337" t="s">
        <v>101</v>
      </c>
      <c r="CC5898" s="337" t="s">
        <v>102</v>
      </c>
      <c r="CD5898" s="338">
        <v>4</v>
      </c>
      <c r="CE5898" s="335">
        <v>45017</v>
      </c>
      <c r="CF5898" s="337">
        <v>209.8</v>
      </c>
      <c r="CG5898" s="337" t="s">
        <v>1495</v>
      </c>
      <c r="CH5898" s="337">
        <v>30.158750000000001</v>
      </c>
      <c r="CI5898" s="337" t="s">
        <v>104</v>
      </c>
      <c r="CJ5898" s="337"/>
      <c r="CK5898" s="337"/>
      <c r="CL5898" s="337"/>
      <c r="CM5898" s="337" t="s">
        <v>73</v>
      </c>
      <c r="CN5898" s="337">
        <v>3</v>
      </c>
    </row>
    <row r="5899" spans="4:92">
      <c r="D5899" s="273" t="s">
        <v>64</v>
      </c>
      <c r="E5899" s="273" t="s">
        <v>63</v>
      </c>
      <c r="F5899" s="273" t="s">
        <v>221</v>
      </c>
      <c r="G5899" s="273" t="s">
        <v>221</v>
      </c>
      <c r="H5899" s="274">
        <v>45047</v>
      </c>
      <c r="I5899" s="273">
        <v>12164</v>
      </c>
      <c r="J5899" s="273">
        <v>17</v>
      </c>
      <c r="K5899" s="273">
        <v>276594</v>
      </c>
      <c r="L5899" s="273" t="s">
        <v>66</v>
      </c>
      <c r="M5899" s="273">
        <v>46504.113039999997</v>
      </c>
      <c r="N5899" s="273" t="s">
        <v>115</v>
      </c>
      <c r="W5899" s="273">
        <v>259329</v>
      </c>
      <c r="X5899" s="273" t="s">
        <v>64</v>
      </c>
      <c r="Y5899" s="273" t="s">
        <v>63</v>
      </c>
      <c r="Z5899" s="273" t="s">
        <v>165</v>
      </c>
      <c r="AA5899" s="273" t="s">
        <v>165</v>
      </c>
      <c r="AB5899" s="274">
        <v>45078</v>
      </c>
      <c r="AC5899" s="273">
        <v>12421</v>
      </c>
      <c r="AD5899" s="273">
        <v>11</v>
      </c>
      <c r="AE5899" s="273">
        <v>1.802</v>
      </c>
      <c r="AF5899" s="273" t="s">
        <v>90</v>
      </c>
      <c r="AG5899" s="273" t="s">
        <v>1105</v>
      </c>
      <c r="AH5899" s="273" t="s">
        <v>1106</v>
      </c>
      <c r="AI5899" s="273" t="s">
        <v>123</v>
      </c>
      <c r="AJ5899" s="273" t="s">
        <v>214</v>
      </c>
      <c r="AK5899" s="273">
        <v>342809</v>
      </c>
      <c r="BV5899" s="279" t="s">
        <v>83</v>
      </c>
      <c r="BW5899" s="280" t="s">
        <v>75</v>
      </c>
      <c r="BX5899" s="280" t="s">
        <v>384</v>
      </c>
      <c r="BY5899" s="280" t="s">
        <v>384</v>
      </c>
      <c r="BZ5899" s="280" t="s">
        <v>86</v>
      </c>
      <c r="CA5899" s="280" t="s">
        <v>87</v>
      </c>
      <c r="CB5899" s="280" t="s">
        <v>101</v>
      </c>
      <c r="CC5899" s="280" t="s">
        <v>102</v>
      </c>
      <c r="CD5899" s="281">
        <v>4</v>
      </c>
      <c r="CE5899" s="277">
        <v>45017</v>
      </c>
      <c r="CF5899" s="280">
        <v>10607.6</v>
      </c>
      <c r="CG5899" s="280" t="s">
        <v>1495</v>
      </c>
      <c r="CH5899" s="280">
        <v>1524.8425</v>
      </c>
      <c r="CI5899" s="280" t="s">
        <v>104</v>
      </c>
      <c r="CJ5899" s="280"/>
      <c r="CK5899" s="280"/>
      <c r="CL5899" s="280"/>
      <c r="CM5899" s="280" t="s">
        <v>73</v>
      </c>
      <c r="CN5899" s="280">
        <v>3</v>
      </c>
    </row>
    <row r="5900" spans="4:92">
      <c r="D5900" s="273" t="s">
        <v>64</v>
      </c>
      <c r="E5900" s="273" t="s">
        <v>63</v>
      </c>
      <c r="F5900" s="273" t="s">
        <v>221</v>
      </c>
      <c r="G5900" s="273" t="s">
        <v>221</v>
      </c>
      <c r="H5900" s="274">
        <v>45078</v>
      </c>
      <c r="I5900" s="273">
        <v>12433</v>
      </c>
      <c r="J5900" s="273">
        <v>17</v>
      </c>
      <c r="K5900" s="273">
        <v>83000</v>
      </c>
      <c r="L5900" s="273" t="s">
        <v>66</v>
      </c>
      <c r="M5900" s="273">
        <v>0</v>
      </c>
      <c r="N5900" s="273" t="s">
        <v>1010</v>
      </c>
      <c r="O5900" s="273">
        <v>0</v>
      </c>
      <c r="P5900" s="273" t="s">
        <v>1011</v>
      </c>
      <c r="Q5900" s="273" t="s">
        <v>69</v>
      </c>
      <c r="R5900" s="273" t="s">
        <v>1013</v>
      </c>
      <c r="S5900" s="273" t="s">
        <v>1298</v>
      </c>
      <c r="U5900" s="273" t="s">
        <v>73</v>
      </c>
      <c r="V5900" s="273" t="s">
        <v>2170</v>
      </c>
      <c r="W5900" s="273">
        <v>259428</v>
      </c>
      <c r="X5900" s="273" t="s">
        <v>64</v>
      </c>
      <c r="Y5900" s="273" t="s">
        <v>63</v>
      </c>
      <c r="Z5900" s="273" t="s">
        <v>165</v>
      </c>
      <c r="AA5900" s="273" t="s">
        <v>165</v>
      </c>
      <c r="AB5900" s="274">
        <v>45078</v>
      </c>
      <c r="AC5900" s="273">
        <v>12421</v>
      </c>
      <c r="AD5900" s="273">
        <v>11</v>
      </c>
      <c r="AE5900" s="273">
        <v>13.83</v>
      </c>
      <c r="AF5900" s="273" t="s">
        <v>90</v>
      </c>
      <c r="AG5900" s="273" t="s">
        <v>1105</v>
      </c>
      <c r="AH5900" s="273" t="s">
        <v>1106</v>
      </c>
      <c r="AI5900" s="273" t="s">
        <v>123</v>
      </c>
      <c r="AJ5900" s="273" t="s">
        <v>200</v>
      </c>
      <c r="AK5900" s="273">
        <v>342815</v>
      </c>
      <c r="BV5900" s="336" t="s">
        <v>83</v>
      </c>
      <c r="BW5900" s="337" t="s">
        <v>75</v>
      </c>
      <c r="BX5900" s="337" t="s">
        <v>384</v>
      </c>
      <c r="BY5900" s="337" t="s">
        <v>384</v>
      </c>
      <c r="BZ5900" s="337" t="s">
        <v>110</v>
      </c>
      <c r="CA5900" s="337" t="s">
        <v>111</v>
      </c>
      <c r="CB5900" s="337" t="s">
        <v>112</v>
      </c>
      <c r="CC5900" s="337" t="s">
        <v>113</v>
      </c>
      <c r="CD5900" s="338">
        <v>4</v>
      </c>
      <c r="CE5900" s="335">
        <v>45017</v>
      </c>
      <c r="CF5900" s="337"/>
      <c r="CG5900" s="337"/>
      <c r="CH5900" s="337"/>
      <c r="CI5900" s="337" t="s">
        <v>80</v>
      </c>
      <c r="CJ5900" s="337"/>
      <c r="CK5900" s="337"/>
      <c r="CL5900" s="337"/>
      <c r="CM5900" s="337" t="s">
        <v>73</v>
      </c>
      <c r="CN5900" s="337">
        <v>3</v>
      </c>
    </row>
    <row r="5901" spans="4:92">
      <c r="D5901" s="273" t="s">
        <v>64</v>
      </c>
      <c r="E5901" s="273" t="s">
        <v>63</v>
      </c>
      <c r="F5901" s="273" t="s">
        <v>221</v>
      </c>
      <c r="G5901" s="273" t="s">
        <v>221</v>
      </c>
      <c r="H5901" s="274">
        <v>45078</v>
      </c>
      <c r="I5901" s="273">
        <v>12433</v>
      </c>
      <c r="J5901" s="273">
        <v>17</v>
      </c>
      <c r="K5901" s="273">
        <v>74525</v>
      </c>
      <c r="L5901" s="273" t="s">
        <v>66</v>
      </c>
      <c r="M5901" s="273">
        <v>9611.5491999999995</v>
      </c>
      <c r="N5901" s="273" t="s">
        <v>67</v>
      </c>
      <c r="P5901" s="273" t="s">
        <v>92</v>
      </c>
      <c r="Q5901" s="273" t="s">
        <v>69</v>
      </c>
      <c r="R5901" s="273" t="s">
        <v>70</v>
      </c>
      <c r="S5901" s="273" t="s">
        <v>834</v>
      </c>
      <c r="T5901" s="273" t="s">
        <v>835</v>
      </c>
      <c r="U5901" s="273" t="s">
        <v>73</v>
      </c>
      <c r="V5901" s="273" t="s">
        <v>836</v>
      </c>
      <c r="W5901" s="273">
        <v>259444</v>
      </c>
      <c r="X5901" s="273" t="s">
        <v>64</v>
      </c>
      <c r="Y5901" s="273" t="s">
        <v>63</v>
      </c>
      <c r="Z5901" s="273" t="s">
        <v>165</v>
      </c>
      <c r="AA5901" s="273" t="s">
        <v>165</v>
      </c>
      <c r="AB5901" s="274">
        <v>45078</v>
      </c>
      <c r="AC5901" s="273">
        <v>12421</v>
      </c>
      <c r="AD5901" s="273">
        <v>11</v>
      </c>
      <c r="AE5901" s="273">
        <v>0</v>
      </c>
      <c r="AF5901" s="273" t="s">
        <v>90</v>
      </c>
      <c r="AG5901" s="273" t="s">
        <v>1233</v>
      </c>
      <c r="AH5901" s="273" t="s">
        <v>1234</v>
      </c>
      <c r="AI5901" s="273" t="s">
        <v>123</v>
      </c>
      <c r="AJ5901" s="273" t="s">
        <v>214</v>
      </c>
      <c r="AK5901" s="273">
        <v>342821</v>
      </c>
      <c r="BV5901" s="279" t="s">
        <v>83</v>
      </c>
      <c r="BW5901" s="280" t="s">
        <v>75</v>
      </c>
      <c r="BX5901" s="280" t="s">
        <v>384</v>
      </c>
      <c r="BY5901" s="280" t="s">
        <v>384</v>
      </c>
      <c r="BZ5901" s="280" t="s">
        <v>110</v>
      </c>
      <c r="CA5901" s="280" t="s">
        <v>111</v>
      </c>
      <c r="CB5901" s="280" t="s">
        <v>117</v>
      </c>
      <c r="CC5901" s="280" t="s">
        <v>118</v>
      </c>
      <c r="CD5901" s="281">
        <v>5</v>
      </c>
      <c r="CE5901" s="277">
        <v>45017</v>
      </c>
      <c r="CF5901" s="280"/>
      <c r="CG5901" s="280"/>
      <c r="CH5901" s="280"/>
      <c r="CI5901" s="280" t="s">
        <v>104</v>
      </c>
      <c r="CJ5901" s="280"/>
      <c r="CK5901" s="280"/>
      <c r="CL5901" s="280"/>
      <c r="CM5901" s="280" t="s">
        <v>73</v>
      </c>
      <c r="CN5901" s="280">
        <v>3</v>
      </c>
    </row>
    <row r="5902" spans="4:92">
      <c r="D5902" s="273" t="s">
        <v>64</v>
      </c>
      <c r="E5902" s="273" t="s">
        <v>63</v>
      </c>
      <c r="F5902" s="273" t="s">
        <v>221</v>
      </c>
      <c r="G5902" s="273" t="s">
        <v>221</v>
      </c>
      <c r="H5902" s="274">
        <v>45078</v>
      </c>
      <c r="I5902" s="273">
        <v>12433</v>
      </c>
      <c r="J5902" s="273">
        <v>17</v>
      </c>
      <c r="K5902" s="273">
        <v>679547</v>
      </c>
      <c r="L5902" s="273" t="s">
        <v>66</v>
      </c>
      <c r="M5902" s="273">
        <v>90247.854399999997</v>
      </c>
      <c r="N5902" s="273" t="s">
        <v>67</v>
      </c>
      <c r="P5902" s="273" t="s">
        <v>1011</v>
      </c>
      <c r="Q5902" s="273" t="s">
        <v>69</v>
      </c>
      <c r="R5902" s="273" t="s">
        <v>70</v>
      </c>
      <c r="S5902" s="273" t="s">
        <v>1041</v>
      </c>
      <c r="T5902" s="273" t="s">
        <v>1042</v>
      </c>
      <c r="U5902" s="273" t="s">
        <v>73</v>
      </c>
      <c r="V5902" s="273" t="s">
        <v>1043</v>
      </c>
      <c r="W5902" s="273">
        <v>259461</v>
      </c>
      <c r="X5902" s="273" t="s">
        <v>64</v>
      </c>
      <c r="Y5902" s="273" t="s">
        <v>63</v>
      </c>
      <c r="Z5902" s="273" t="s">
        <v>165</v>
      </c>
      <c r="AA5902" s="273" t="s">
        <v>165</v>
      </c>
      <c r="AB5902" s="274">
        <v>45078</v>
      </c>
      <c r="AC5902" s="273">
        <v>12421</v>
      </c>
      <c r="AD5902" s="273">
        <v>11</v>
      </c>
      <c r="AE5902" s="273">
        <v>0</v>
      </c>
      <c r="AF5902" s="273" t="s">
        <v>90</v>
      </c>
      <c r="AG5902" s="273" t="s">
        <v>815</v>
      </c>
      <c r="AH5902" s="273" t="s">
        <v>230</v>
      </c>
      <c r="AI5902" s="273" t="s">
        <v>123</v>
      </c>
      <c r="AJ5902" s="273" t="s">
        <v>200</v>
      </c>
      <c r="AK5902" s="273">
        <v>342827</v>
      </c>
      <c r="BV5902" s="336" t="s">
        <v>83</v>
      </c>
      <c r="BW5902" s="337" t="s">
        <v>75</v>
      </c>
      <c r="BX5902" s="337" t="s">
        <v>384</v>
      </c>
      <c r="BY5902" s="337" t="s">
        <v>384</v>
      </c>
      <c r="BZ5902" s="337" t="s">
        <v>126</v>
      </c>
      <c r="CA5902" s="337" t="s">
        <v>127</v>
      </c>
      <c r="CB5902" s="337" t="s">
        <v>128</v>
      </c>
      <c r="CC5902" s="337" t="s">
        <v>129</v>
      </c>
      <c r="CD5902" s="338">
        <v>6</v>
      </c>
      <c r="CE5902" s="335">
        <v>45017</v>
      </c>
      <c r="CF5902" s="337"/>
      <c r="CG5902" s="337"/>
      <c r="CH5902" s="337"/>
      <c r="CI5902" s="337" t="s">
        <v>80</v>
      </c>
      <c r="CJ5902" s="337"/>
      <c r="CK5902" s="337"/>
      <c r="CL5902" s="337"/>
      <c r="CM5902" s="337" t="s">
        <v>73</v>
      </c>
      <c r="CN5902" s="337">
        <v>3</v>
      </c>
    </row>
    <row r="5903" spans="4:92">
      <c r="D5903" s="273" t="s">
        <v>64</v>
      </c>
      <c r="E5903" s="273" t="s">
        <v>63</v>
      </c>
      <c r="F5903" s="273" t="s">
        <v>221</v>
      </c>
      <c r="G5903" s="273" t="s">
        <v>221</v>
      </c>
      <c r="H5903" s="274">
        <v>45078</v>
      </c>
      <c r="I5903" s="273">
        <v>12433</v>
      </c>
      <c r="J5903" s="273">
        <v>17</v>
      </c>
      <c r="K5903" s="273">
        <v>1397353</v>
      </c>
      <c r="L5903" s="273" t="s">
        <v>66</v>
      </c>
      <c r="M5903" s="273">
        <v>196823.47432000001</v>
      </c>
      <c r="N5903" s="273" t="s">
        <v>67</v>
      </c>
      <c r="P5903" s="273" t="s">
        <v>68</v>
      </c>
      <c r="Q5903" s="273" t="s">
        <v>69</v>
      </c>
      <c r="R5903" s="273" t="s">
        <v>70</v>
      </c>
      <c r="S5903" s="273" t="s">
        <v>71</v>
      </c>
      <c r="T5903" s="273" t="s">
        <v>72</v>
      </c>
      <c r="U5903" s="273" t="s">
        <v>73</v>
      </c>
      <c r="V5903" s="273" t="s">
        <v>74</v>
      </c>
      <c r="W5903" s="273">
        <v>259478</v>
      </c>
      <c r="X5903" s="273" t="s">
        <v>64</v>
      </c>
      <c r="Y5903" s="273" t="s">
        <v>63</v>
      </c>
      <c r="Z5903" s="273" t="s">
        <v>165</v>
      </c>
      <c r="AA5903" s="273" t="s">
        <v>165</v>
      </c>
      <c r="AB5903" s="274">
        <v>45078</v>
      </c>
      <c r="AC5903" s="273">
        <v>12421</v>
      </c>
      <c r="AD5903" s="273">
        <v>11</v>
      </c>
      <c r="AE5903" s="273">
        <v>0.52</v>
      </c>
      <c r="AF5903" s="273" t="s">
        <v>90</v>
      </c>
      <c r="AG5903" s="273" t="s">
        <v>819</v>
      </c>
      <c r="AH5903" s="273" t="s">
        <v>1235</v>
      </c>
      <c r="AI5903" s="273" t="s">
        <v>199</v>
      </c>
      <c r="AJ5903" s="273" t="s">
        <v>200</v>
      </c>
      <c r="AK5903" s="273">
        <v>342833</v>
      </c>
      <c r="BV5903" s="279" t="s">
        <v>83</v>
      </c>
      <c r="BW5903" s="280" t="s">
        <v>75</v>
      </c>
      <c r="BX5903" s="280" t="s">
        <v>384</v>
      </c>
      <c r="BY5903" s="280" t="s">
        <v>384</v>
      </c>
      <c r="BZ5903" s="280" t="s">
        <v>151</v>
      </c>
      <c r="CA5903" s="280" t="s">
        <v>152</v>
      </c>
      <c r="CB5903" s="280" t="s">
        <v>153</v>
      </c>
      <c r="CC5903" s="280" t="s">
        <v>154</v>
      </c>
      <c r="CD5903" s="281">
        <v>10</v>
      </c>
      <c r="CE5903" s="277">
        <v>45017</v>
      </c>
      <c r="CF5903" s="280">
        <v>1805</v>
      </c>
      <c r="CG5903" s="280" t="s">
        <v>80</v>
      </c>
      <c r="CH5903" s="280">
        <v>1805</v>
      </c>
      <c r="CI5903" s="280" t="s">
        <v>80</v>
      </c>
      <c r="CJ5903" s="280"/>
      <c r="CK5903" s="280"/>
      <c r="CL5903" s="280"/>
      <c r="CM5903" s="280" t="s">
        <v>73</v>
      </c>
      <c r="CN5903" s="280">
        <v>3</v>
      </c>
    </row>
    <row r="5904" spans="4:92">
      <c r="D5904" s="273" t="s">
        <v>64</v>
      </c>
      <c r="E5904" s="273" t="s">
        <v>63</v>
      </c>
      <c r="F5904" s="273" t="s">
        <v>221</v>
      </c>
      <c r="G5904" s="273" t="s">
        <v>221</v>
      </c>
      <c r="H5904" s="274">
        <v>45078</v>
      </c>
      <c r="I5904" s="273">
        <v>12433</v>
      </c>
      <c r="J5904" s="273">
        <v>17</v>
      </c>
      <c r="K5904" s="273">
        <v>31854</v>
      </c>
      <c r="L5904" s="273" t="s">
        <v>66</v>
      </c>
      <c r="M5904" s="273">
        <v>3752.7353600000001</v>
      </c>
      <c r="N5904" s="273" t="s">
        <v>67</v>
      </c>
      <c r="P5904" s="273" t="s">
        <v>1011</v>
      </c>
      <c r="Q5904" s="273" t="s">
        <v>69</v>
      </c>
      <c r="R5904" s="273" t="s">
        <v>70</v>
      </c>
      <c r="S5904" s="273" t="s">
        <v>93</v>
      </c>
      <c r="T5904" s="273" t="s">
        <v>94</v>
      </c>
      <c r="U5904" s="273" t="s">
        <v>73</v>
      </c>
      <c r="V5904" s="273" t="s">
        <v>95</v>
      </c>
      <c r="W5904" s="273">
        <v>259495</v>
      </c>
      <c r="X5904" s="273" t="s">
        <v>64</v>
      </c>
      <c r="Y5904" s="273" t="s">
        <v>63</v>
      </c>
      <c r="Z5904" s="273" t="s">
        <v>165</v>
      </c>
      <c r="AA5904" s="273" t="s">
        <v>165</v>
      </c>
      <c r="AB5904" s="274">
        <v>45078</v>
      </c>
      <c r="AC5904" s="273">
        <v>12421</v>
      </c>
      <c r="AD5904" s="273">
        <v>11</v>
      </c>
      <c r="AE5904" s="273">
        <v>0</v>
      </c>
      <c r="AF5904" s="273" t="s">
        <v>90</v>
      </c>
      <c r="AG5904" s="273" t="s">
        <v>819</v>
      </c>
      <c r="AH5904" s="273" t="s">
        <v>1236</v>
      </c>
      <c r="AI5904" s="273" t="s">
        <v>123</v>
      </c>
      <c r="AJ5904" s="273" t="s">
        <v>200</v>
      </c>
      <c r="AK5904" s="273">
        <v>342839</v>
      </c>
      <c r="BV5904" s="336" t="s">
        <v>83</v>
      </c>
      <c r="BW5904" s="337" t="s">
        <v>75</v>
      </c>
      <c r="BX5904" s="337" t="s">
        <v>384</v>
      </c>
      <c r="BY5904" s="337" t="s">
        <v>384</v>
      </c>
      <c r="BZ5904" s="337" t="s">
        <v>138</v>
      </c>
      <c r="CA5904" s="337" t="s">
        <v>139</v>
      </c>
      <c r="CB5904" s="337" t="s">
        <v>140</v>
      </c>
      <c r="CC5904" s="337" t="s">
        <v>141</v>
      </c>
      <c r="CD5904" s="338">
        <v>9</v>
      </c>
      <c r="CE5904" s="335">
        <v>45017</v>
      </c>
      <c r="CF5904" s="337">
        <v>0</v>
      </c>
      <c r="CG5904" s="337" t="s">
        <v>80</v>
      </c>
      <c r="CH5904" s="337">
        <v>0</v>
      </c>
      <c r="CI5904" s="337" t="s">
        <v>80</v>
      </c>
      <c r="CJ5904" s="337"/>
      <c r="CK5904" s="337"/>
      <c r="CL5904" s="337"/>
      <c r="CM5904" s="337" t="s">
        <v>73</v>
      </c>
      <c r="CN5904" s="337">
        <v>3</v>
      </c>
    </row>
    <row r="5905" spans="4:92">
      <c r="D5905" s="273" t="s">
        <v>64</v>
      </c>
      <c r="E5905" s="273" t="s">
        <v>63</v>
      </c>
      <c r="F5905" s="273" t="s">
        <v>221</v>
      </c>
      <c r="G5905" s="273" t="s">
        <v>221</v>
      </c>
      <c r="H5905" s="274">
        <v>45078</v>
      </c>
      <c r="I5905" s="273">
        <v>12433</v>
      </c>
      <c r="J5905" s="273">
        <v>17</v>
      </c>
      <c r="K5905" s="273">
        <v>0</v>
      </c>
      <c r="L5905" s="273" t="s">
        <v>66</v>
      </c>
      <c r="N5905" s="273" t="s">
        <v>107</v>
      </c>
      <c r="W5905" s="273">
        <v>259427</v>
      </c>
      <c r="X5905" s="273" t="s">
        <v>64</v>
      </c>
      <c r="Y5905" s="273" t="s">
        <v>63</v>
      </c>
      <c r="Z5905" s="273" t="s">
        <v>165</v>
      </c>
      <c r="AA5905" s="273" t="s">
        <v>165</v>
      </c>
      <c r="AB5905" s="274">
        <v>45078</v>
      </c>
      <c r="AC5905" s="273">
        <v>12421</v>
      </c>
      <c r="AD5905" s="273">
        <v>11</v>
      </c>
      <c r="AE5905" s="273">
        <v>8.4949999999999992</v>
      </c>
      <c r="AF5905" s="273" t="s">
        <v>90</v>
      </c>
      <c r="AG5905" s="273" t="s">
        <v>1198</v>
      </c>
      <c r="AH5905" s="273" t="s">
        <v>1194</v>
      </c>
      <c r="AI5905" s="273" t="s">
        <v>123</v>
      </c>
      <c r="AJ5905" s="273" t="s">
        <v>200</v>
      </c>
      <c r="AK5905" s="273">
        <v>342845</v>
      </c>
      <c r="BV5905" s="279" t="s">
        <v>83</v>
      </c>
      <c r="BW5905" s="280" t="s">
        <v>75</v>
      </c>
      <c r="BX5905" s="280" t="s">
        <v>384</v>
      </c>
      <c r="BY5905" s="280" t="s">
        <v>384</v>
      </c>
      <c r="BZ5905" s="280" t="s">
        <v>126</v>
      </c>
      <c r="CA5905" s="280" t="s">
        <v>127</v>
      </c>
      <c r="CB5905" s="280" t="s">
        <v>133</v>
      </c>
      <c r="CC5905" s="280" t="s">
        <v>134</v>
      </c>
      <c r="CD5905" s="281">
        <v>7</v>
      </c>
      <c r="CE5905" s="277">
        <v>45017</v>
      </c>
      <c r="CF5905" s="280"/>
      <c r="CG5905" s="280"/>
      <c r="CH5905" s="280"/>
      <c r="CI5905" s="280" t="s">
        <v>104</v>
      </c>
      <c r="CJ5905" s="280"/>
      <c r="CK5905" s="280"/>
      <c r="CL5905" s="280"/>
      <c r="CM5905" s="280" t="s">
        <v>73</v>
      </c>
      <c r="CN5905" s="280">
        <v>3</v>
      </c>
    </row>
    <row r="5906" spans="4:92">
      <c r="D5906" s="273" t="s">
        <v>64</v>
      </c>
      <c r="E5906" s="273" t="s">
        <v>63</v>
      </c>
      <c r="F5906" s="273" t="s">
        <v>221</v>
      </c>
      <c r="G5906" s="273" t="s">
        <v>221</v>
      </c>
      <c r="H5906" s="274">
        <v>45078</v>
      </c>
      <c r="I5906" s="273">
        <v>12433</v>
      </c>
      <c r="J5906" s="273">
        <v>17</v>
      </c>
      <c r="K5906" s="273">
        <v>0</v>
      </c>
      <c r="L5906" s="273" t="s">
        <v>66</v>
      </c>
      <c r="M5906" s="273">
        <v>23465.21056</v>
      </c>
      <c r="N5906" s="273" t="s">
        <v>115</v>
      </c>
      <c r="W5906" s="273">
        <v>259426</v>
      </c>
      <c r="X5906" s="273" t="s">
        <v>64</v>
      </c>
      <c r="Y5906" s="273" t="s">
        <v>63</v>
      </c>
      <c r="Z5906" s="273" t="s">
        <v>165</v>
      </c>
      <c r="AA5906" s="273" t="s">
        <v>165</v>
      </c>
      <c r="AB5906" s="274">
        <v>45078</v>
      </c>
      <c r="AC5906" s="273">
        <v>12421</v>
      </c>
      <c r="AD5906" s="273">
        <v>11</v>
      </c>
      <c r="AE5906" s="273">
        <v>0.17799999999999999</v>
      </c>
      <c r="AF5906" s="273" t="s">
        <v>90</v>
      </c>
      <c r="AG5906" s="273" t="s">
        <v>1198</v>
      </c>
      <c r="AH5906" s="273" t="s">
        <v>1237</v>
      </c>
      <c r="AI5906" s="273" t="s">
        <v>123</v>
      </c>
      <c r="AJ5906" s="273" t="s">
        <v>200</v>
      </c>
      <c r="AK5906" s="273">
        <v>342851</v>
      </c>
      <c r="BV5906" s="336" t="s">
        <v>83</v>
      </c>
      <c r="BW5906" s="337" t="s">
        <v>75</v>
      </c>
      <c r="BX5906" s="337" t="s">
        <v>384</v>
      </c>
      <c r="BY5906" s="337" t="s">
        <v>384</v>
      </c>
      <c r="BZ5906" s="337" t="s">
        <v>167</v>
      </c>
      <c r="CA5906" s="337" t="s">
        <v>168</v>
      </c>
      <c r="CB5906" s="337" t="s">
        <v>169</v>
      </c>
      <c r="CC5906" s="337" t="s">
        <v>170</v>
      </c>
      <c r="CD5906" s="338">
        <v>12</v>
      </c>
      <c r="CE5906" s="335">
        <v>45017</v>
      </c>
      <c r="CF5906" s="337">
        <v>0</v>
      </c>
      <c r="CG5906" s="337" t="s">
        <v>80</v>
      </c>
      <c r="CH5906" s="337">
        <v>0</v>
      </c>
      <c r="CI5906" s="337" t="s">
        <v>80</v>
      </c>
      <c r="CJ5906" s="337"/>
      <c r="CK5906" s="337"/>
      <c r="CL5906" s="337"/>
      <c r="CM5906" s="337" t="s">
        <v>73</v>
      </c>
      <c r="CN5906" s="337">
        <v>3</v>
      </c>
    </row>
    <row r="5907" spans="4:92">
      <c r="D5907" s="273" t="s">
        <v>64</v>
      </c>
      <c r="E5907" s="273" t="s">
        <v>63</v>
      </c>
      <c r="F5907" s="273" t="s">
        <v>221</v>
      </c>
      <c r="G5907" s="273" t="s">
        <v>221</v>
      </c>
      <c r="H5907" s="274">
        <v>45108</v>
      </c>
      <c r="I5907" s="273">
        <v>12702</v>
      </c>
      <c r="J5907" s="273">
        <v>17</v>
      </c>
      <c r="K5907" s="273">
        <v>85000</v>
      </c>
      <c r="L5907" s="273" t="s">
        <v>66</v>
      </c>
      <c r="M5907" s="273">
        <v>0</v>
      </c>
      <c r="N5907" s="273" t="s">
        <v>1010</v>
      </c>
      <c r="O5907" s="273">
        <v>0</v>
      </c>
      <c r="P5907" s="273" t="s">
        <v>1011</v>
      </c>
      <c r="Q5907" s="273" t="s">
        <v>69</v>
      </c>
      <c r="R5907" s="273" t="s">
        <v>1013</v>
      </c>
      <c r="S5907" s="273" t="s">
        <v>1298</v>
      </c>
      <c r="U5907" s="273" t="s">
        <v>73</v>
      </c>
      <c r="V5907" s="273" t="s">
        <v>2170</v>
      </c>
      <c r="W5907" s="273">
        <v>259525</v>
      </c>
      <c r="X5907" s="273" t="s">
        <v>64</v>
      </c>
      <c r="Y5907" s="273" t="s">
        <v>63</v>
      </c>
      <c r="Z5907" s="273" t="s">
        <v>165</v>
      </c>
      <c r="AA5907" s="273" t="s">
        <v>165</v>
      </c>
      <c r="AB5907" s="274">
        <v>45078</v>
      </c>
      <c r="AC5907" s="273">
        <v>12421</v>
      </c>
      <c r="AD5907" s="273">
        <v>11</v>
      </c>
      <c r="AE5907" s="273">
        <v>0</v>
      </c>
      <c r="AF5907" s="273" t="s">
        <v>90</v>
      </c>
      <c r="AG5907" s="273" t="s">
        <v>1198</v>
      </c>
      <c r="AH5907" s="273" t="s">
        <v>1045</v>
      </c>
      <c r="AI5907" s="273" t="s">
        <v>123</v>
      </c>
      <c r="AJ5907" s="273" t="s">
        <v>200</v>
      </c>
      <c r="AK5907" s="273">
        <v>342857</v>
      </c>
      <c r="BV5907" s="279" t="s">
        <v>83</v>
      </c>
      <c r="BW5907" s="280" t="s">
        <v>75</v>
      </c>
      <c r="BX5907" s="280" t="s">
        <v>384</v>
      </c>
      <c r="BY5907" s="280" t="s">
        <v>384</v>
      </c>
      <c r="BZ5907" s="280" t="s">
        <v>151</v>
      </c>
      <c r="CA5907" s="280" t="s">
        <v>152</v>
      </c>
      <c r="CB5907" s="280" t="s">
        <v>161</v>
      </c>
      <c r="CC5907" s="280" t="s">
        <v>162</v>
      </c>
      <c r="CD5907" s="281">
        <v>11</v>
      </c>
      <c r="CE5907" s="277">
        <v>45017</v>
      </c>
      <c r="CF5907" s="280">
        <v>1624.5</v>
      </c>
      <c r="CG5907" s="280" t="s">
        <v>80</v>
      </c>
      <c r="CH5907" s="280">
        <v>1624.5</v>
      </c>
      <c r="CI5907" s="280" t="s">
        <v>80</v>
      </c>
      <c r="CJ5907" s="280"/>
      <c r="CK5907" s="280"/>
      <c r="CL5907" s="280"/>
      <c r="CM5907" s="280" t="s">
        <v>73</v>
      </c>
      <c r="CN5907" s="280">
        <v>3</v>
      </c>
    </row>
    <row r="5908" spans="4:92">
      <c r="D5908" s="273" t="s">
        <v>64</v>
      </c>
      <c r="E5908" s="273" t="s">
        <v>63</v>
      </c>
      <c r="F5908" s="273" t="s">
        <v>221</v>
      </c>
      <c r="G5908" s="273" t="s">
        <v>221</v>
      </c>
      <c r="H5908" s="274">
        <v>45108</v>
      </c>
      <c r="I5908" s="273">
        <v>12702</v>
      </c>
      <c r="J5908" s="273">
        <v>17</v>
      </c>
      <c r="K5908" s="273">
        <v>118529</v>
      </c>
      <c r="L5908" s="273" t="s">
        <v>66</v>
      </c>
      <c r="M5908" s="273">
        <v>15286.692080000001</v>
      </c>
      <c r="N5908" s="273" t="s">
        <v>67</v>
      </c>
      <c r="P5908" s="273" t="s">
        <v>92</v>
      </c>
      <c r="Q5908" s="273" t="s">
        <v>69</v>
      </c>
      <c r="R5908" s="273" t="s">
        <v>70</v>
      </c>
      <c r="S5908" s="273" t="s">
        <v>834</v>
      </c>
      <c r="T5908" s="273" t="s">
        <v>835</v>
      </c>
      <c r="U5908" s="273" t="s">
        <v>73</v>
      </c>
      <c r="V5908" s="273" t="s">
        <v>836</v>
      </c>
      <c r="W5908" s="273">
        <v>259541</v>
      </c>
      <c r="X5908" s="273" t="s">
        <v>64</v>
      </c>
      <c r="Y5908" s="273" t="s">
        <v>63</v>
      </c>
      <c r="Z5908" s="273" t="s">
        <v>165</v>
      </c>
      <c r="AA5908" s="273" t="s">
        <v>165</v>
      </c>
      <c r="AB5908" s="274">
        <v>45078</v>
      </c>
      <c r="AC5908" s="273">
        <v>12421</v>
      </c>
      <c r="AD5908" s="273">
        <v>11</v>
      </c>
      <c r="AE5908" s="273">
        <v>0</v>
      </c>
      <c r="AF5908" s="273" t="s">
        <v>90</v>
      </c>
      <c r="AG5908" s="273" t="s">
        <v>1198</v>
      </c>
      <c r="AH5908" s="273" t="s">
        <v>1200</v>
      </c>
      <c r="AI5908" s="273" t="s">
        <v>123</v>
      </c>
      <c r="AJ5908" s="273" t="s">
        <v>200</v>
      </c>
      <c r="AK5908" s="273">
        <v>342863</v>
      </c>
      <c r="BV5908" s="336" t="s">
        <v>83</v>
      </c>
      <c r="BW5908" s="337" t="s">
        <v>75</v>
      </c>
      <c r="BX5908" s="337" t="s">
        <v>384</v>
      </c>
      <c r="BY5908" s="337" t="s">
        <v>384</v>
      </c>
      <c r="BZ5908" s="337" t="s">
        <v>167</v>
      </c>
      <c r="CA5908" s="337" t="s">
        <v>168</v>
      </c>
      <c r="CB5908" s="337" t="s">
        <v>353</v>
      </c>
      <c r="CC5908" s="337" t="s">
        <v>354</v>
      </c>
      <c r="CD5908" s="338">
        <v>13</v>
      </c>
      <c r="CE5908" s="335">
        <v>45017</v>
      </c>
      <c r="CF5908" s="337">
        <v>0</v>
      </c>
      <c r="CG5908" s="337" t="s">
        <v>80</v>
      </c>
      <c r="CH5908" s="337">
        <v>0</v>
      </c>
      <c r="CI5908" s="337" t="s">
        <v>80</v>
      </c>
      <c r="CJ5908" s="337"/>
      <c r="CK5908" s="337"/>
      <c r="CL5908" s="337"/>
      <c r="CM5908" s="337" t="s">
        <v>73</v>
      </c>
      <c r="CN5908" s="337">
        <v>3</v>
      </c>
    </row>
    <row r="5909" spans="4:92">
      <c r="D5909" s="273" t="s">
        <v>64</v>
      </c>
      <c r="E5909" s="273" t="s">
        <v>75</v>
      </c>
      <c r="F5909" s="273" t="s">
        <v>308</v>
      </c>
      <c r="G5909" s="273" t="s">
        <v>308</v>
      </c>
      <c r="H5909" s="274">
        <v>45017</v>
      </c>
      <c r="I5909" s="273">
        <v>11625</v>
      </c>
      <c r="J5909" s="273">
        <v>31</v>
      </c>
      <c r="K5909" s="273">
        <v>19791</v>
      </c>
      <c r="L5909" s="273" t="s">
        <v>66</v>
      </c>
      <c r="M5909" s="273">
        <v>0</v>
      </c>
      <c r="N5909" s="273" t="s">
        <v>1010</v>
      </c>
      <c r="O5909" s="273">
        <v>11530</v>
      </c>
      <c r="P5909" s="273" t="s">
        <v>1011</v>
      </c>
      <c r="Q5909" s="273" t="s">
        <v>1516</v>
      </c>
      <c r="R5909" s="273" t="s">
        <v>1342</v>
      </c>
      <c r="U5909" s="273" t="s">
        <v>73</v>
      </c>
      <c r="V5909" s="273" t="s">
        <v>1518</v>
      </c>
      <c r="W5909" s="273">
        <v>184983</v>
      </c>
      <c r="X5909" s="273" t="s">
        <v>64</v>
      </c>
      <c r="Y5909" s="273" t="s">
        <v>63</v>
      </c>
      <c r="Z5909" s="273" t="s">
        <v>165</v>
      </c>
      <c r="AA5909" s="273" t="s">
        <v>165</v>
      </c>
      <c r="AB5909" s="274">
        <v>45078</v>
      </c>
      <c r="AC5909" s="273">
        <v>12421</v>
      </c>
      <c r="AD5909" s="273">
        <v>11</v>
      </c>
      <c r="AE5909" s="273">
        <v>0</v>
      </c>
      <c r="AF5909" s="273" t="s">
        <v>90</v>
      </c>
      <c r="AG5909" s="273" t="s">
        <v>1198</v>
      </c>
      <c r="AH5909" s="273" t="s">
        <v>1049</v>
      </c>
      <c r="AI5909" s="273" t="s">
        <v>123</v>
      </c>
      <c r="AJ5909" s="273" t="s">
        <v>200</v>
      </c>
      <c r="AK5909" s="273">
        <v>342869</v>
      </c>
      <c r="BV5909" s="279" t="s">
        <v>83</v>
      </c>
      <c r="BW5909" s="280" t="s">
        <v>75</v>
      </c>
      <c r="BX5909" s="280" t="s">
        <v>384</v>
      </c>
      <c r="BY5909" s="280" t="s">
        <v>384</v>
      </c>
      <c r="BZ5909" s="280" t="s">
        <v>167</v>
      </c>
      <c r="CA5909" s="280" t="s">
        <v>168</v>
      </c>
      <c r="CB5909" s="280" t="s">
        <v>313</v>
      </c>
      <c r="CC5909" s="280" t="s">
        <v>314</v>
      </c>
      <c r="CD5909" s="281">
        <v>14</v>
      </c>
      <c r="CE5909" s="277">
        <v>45017</v>
      </c>
      <c r="CF5909" s="280">
        <v>0</v>
      </c>
      <c r="CG5909" s="280" t="s">
        <v>80</v>
      </c>
      <c r="CH5909" s="280">
        <v>0</v>
      </c>
      <c r="CI5909" s="280" t="s">
        <v>80</v>
      </c>
      <c r="CJ5909" s="280"/>
      <c r="CK5909" s="280"/>
      <c r="CL5909" s="280"/>
      <c r="CM5909" s="280" t="s">
        <v>73</v>
      </c>
      <c r="CN5909" s="280">
        <v>3</v>
      </c>
    </row>
    <row r="5910" spans="4:92">
      <c r="D5910" s="273" t="s">
        <v>64</v>
      </c>
      <c r="E5910" s="273" t="s">
        <v>75</v>
      </c>
      <c r="F5910" s="273" t="s">
        <v>308</v>
      </c>
      <c r="G5910" s="273" t="s">
        <v>308</v>
      </c>
      <c r="H5910" s="274">
        <v>45017</v>
      </c>
      <c r="I5910" s="273">
        <v>11625</v>
      </c>
      <c r="J5910" s="273">
        <v>31</v>
      </c>
      <c r="K5910" s="273">
        <v>60937</v>
      </c>
      <c r="L5910" s="273" t="s">
        <v>66</v>
      </c>
      <c r="M5910" s="273">
        <v>7758.90625</v>
      </c>
      <c r="N5910" s="273" t="s">
        <v>67</v>
      </c>
      <c r="P5910" s="273" t="s">
        <v>1011</v>
      </c>
      <c r="Q5910" s="273" t="s">
        <v>1611</v>
      </c>
      <c r="R5910" s="273" t="s">
        <v>1342</v>
      </c>
      <c r="S5910" s="273" t="s">
        <v>1694</v>
      </c>
      <c r="T5910" s="273" t="s">
        <v>1694</v>
      </c>
      <c r="U5910" s="273" t="s">
        <v>73</v>
      </c>
      <c r="V5910" s="273" t="s">
        <v>1518</v>
      </c>
      <c r="W5910" s="273">
        <v>184999</v>
      </c>
      <c r="X5910" s="273" t="s">
        <v>64</v>
      </c>
      <c r="Y5910" s="273" t="s">
        <v>63</v>
      </c>
      <c r="Z5910" s="273" t="s">
        <v>165</v>
      </c>
      <c r="AA5910" s="273" t="s">
        <v>165</v>
      </c>
      <c r="AB5910" s="274">
        <v>45078</v>
      </c>
      <c r="AC5910" s="273">
        <v>12421</v>
      </c>
      <c r="AD5910" s="273">
        <v>11</v>
      </c>
      <c r="AE5910" s="273">
        <v>0</v>
      </c>
      <c r="AF5910" s="273" t="s">
        <v>90</v>
      </c>
      <c r="AG5910" s="273" t="s">
        <v>1198</v>
      </c>
      <c r="AH5910" s="273" t="s">
        <v>1051</v>
      </c>
      <c r="AI5910" s="273" t="s">
        <v>123</v>
      </c>
      <c r="AJ5910" s="273" t="s">
        <v>200</v>
      </c>
      <c r="AK5910" s="273">
        <v>342875</v>
      </c>
      <c r="BV5910" s="336" t="s">
        <v>83</v>
      </c>
      <c r="BW5910" s="337" t="s">
        <v>75</v>
      </c>
      <c r="BX5910" s="337" t="s">
        <v>384</v>
      </c>
      <c r="BY5910" s="337" t="s">
        <v>384</v>
      </c>
      <c r="BZ5910" s="337" t="s">
        <v>204</v>
      </c>
      <c r="CA5910" s="337" t="s">
        <v>205</v>
      </c>
      <c r="CB5910" s="337" t="s">
        <v>206</v>
      </c>
      <c r="CC5910" s="337" t="s">
        <v>207</v>
      </c>
      <c r="CD5910" s="338">
        <v>0</v>
      </c>
      <c r="CE5910" s="335">
        <v>45017</v>
      </c>
      <c r="CF5910" s="337"/>
      <c r="CG5910" s="337" t="s">
        <v>181</v>
      </c>
      <c r="CH5910" s="337"/>
      <c r="CI5910" s="337" t="s">
        <v>208</v>
      </c>
      <c r="CJ5910" s="337" t="s">
        <v>209</v>
      </c>
      <c r="CK5910" s="337"/>
      <c r="CL5910" s="337"/>
      <c r="CM5910" s="337" t="s">
        <v>73</v>
      </c>
      <c r="CN5910" s="337">
        <v>3</v>
      </c>
    </row>
    <row r="5911" spans="4:92">
      <c r="D5911" s="273" t="s">
        <v>64</v>
      </c>
      <c r="E5911" s="273" t="s">
        <v>75</v>
      </c>
      <c r="F5911" s="273" t="s">
        <v>308</v>
      </c>
      <c r="G5911" s="273" t="s">
        <v>308</v>
      </c>
      <c r="H5911" s="274">
        <v>45017</v>
      </c>
      <c r="I5911" s="273">
        <v>11625</v>
      </c>
      <c r="J5911" s="273">
        <v>31</v>
      </c>
      <c r="K5911" s="273">
        <v>96832</v>
      </c>
      <c r="L5911" s="273" t="s">
        <v>66</v>
      </c>
      <c r="M5911" s="273">
        <v>12882.15625</v>
      </c>
      <c r="N5911" s="273" t="s">
        <v>67</v>
      </c>
      <c r="P5911" s="273" t="s">
        <v>1011</v>
      </c>
      <c r="Q5911" s="273" t="s">
        <v>1611</v>
      </c>
      <c r="R5911" s="273" t="s">
        <v>1342</v>
      </c>
      <c r="S5911" s="273" t="s">
        <v>1695</v>
      </c>
      <c r="T5911" s="273" t="s">
        <v>1695</v>
      </c>
      <c r="U5911" s="273" t="s">
        <v>73</v>
      </c>
      <c r="V5911" s="273" t="s">
        <v>1518</v>
      </c>
      <c r="W5911" s="273">
        <v>185016</v>
      </c>
      <c r="X5911" s="273" t="s">
        <v>64</v>
      </c>
      <c r="Y5911" s="273" t="s">
        <v>63</v>
      </c>
      <c r="Z5911" s="273" t="s">
        <v>165</v>
      </c>
      <c r="AA5911" s="273" t="s">
        <v>165</v>
      </c>
      <c r="AB5911" s="274">
        <v>45078</v>
      </c>
      <c r="AC5911" s="273">
        <v>12421</v>
      </c>
      <c r="AD5911" s="273">
        <v>11</v>
      </c>
      <c r="AE5911" s="273">
        <v>0</v>
      </c>
      <c r="AF5911" s="273" t="s">
        <v>90</v>
      </c>
      <c r="AG5911" s="273" t="s">
        <v>1198</v>
      </c>
      <c r="AH5911" s="273" t="s">
        <v>1053</v>
      </c>
      <c r="AI5911" s="273" t="s">
        <v>123</v>
      </c>
      <c r="AJ5911" s="273" t="s">
        <v>200</v>
      </c>
      <c r="AK5911" s="273">
        <v>342881</v>
      </c>
      <c r="BV5911" s="279" t="s">
        <v>83</v>
      </c>
      <c r="BW5911" s="280" t="s">
        <v>75</v>
      </c>
      <c r="BX5911" s="280" t="s">
        <v>384</v>
      </c>
      <c r="BY5911" s="280" t="s">
        <v>384</v>
      </c>
      <c r="BZ5911" s="280" t="s">
        <v>204</v>
      </c>
      <c r="CA5911" s="280" t="s">
        <v>205</v>
      </c>
      <c r="CB5911" s="280" t="s">
        <v>206</v>
      </c>
      <c r="CC5911" s="280" t="s">
        <v>207</v>
      </c>
      <c r="CD5911" s="281">
        <v>0</v>
      </c>
      <c r="CE5911" s="277">
        <v>45017</v>
      </c>
      <c r="CF5911" s="280"/>
      <c r="CG5911" s="280" t="s">
        <v>181</v>
      </c>
      <c r="CH5911" s="280"/>
      <c r="CI5911" s="280" t="s">
        <v>208</v>
      </c>
      <c r="CJ5911" s="280" t="s">
        <v>209</v>
      </c>
      <c r="CK5911" s="280"/>
      <c r="CL5911" s="280"/>
      <c r="CM5911" s="280" t="s">
        <v>73</v>
      </c>
      <c r="CN5911" s="280">
        <v>3</v>
      </c>
    </row>
    <row r="5912" spans="4:92">
      <c r="D5912" s="273" t="s">
        <v>64</v>
      </c>
      <c r="E5912" s="273" t="s">
        <v>75</v>
      </c>
      <c r="F5912" s="273" t="s">
        <v>308</v>
      </c>
      <c r="G5912" s="273" t="s">
        <v>308</v>
      </c>
      <c r="H5912" s="274">
        <v>45017</v>
      </c>
      <c r="I5912" s="273">
        <v>11625</v>
      </c>
      <c r="J5912" s="273">
        <v>31</v>
      </c>
      <c r="K5912" s="273">
        <v>139627</v>
      </c>
      <c r="L5912" s="273" t="s">
        <v>66</v>
      </c>
      <c r="M5912" s="273">
        <v>17732.137500000001</v>
      </c>
      <c r="N5912" s="273" t="s">
        <v>67</v>
      </c>
      <c r="P5912" s="273" t="s">
        <v>1011</v>
      </c>
      <c r="Q5912" s="273" t="s">
        <v>1516</v>
      </c>
      <c r="R5912" s="273" t="s">
        <v>1342</v>
      </c>
      <c r="S5912" s="273" t="s">
        <v>1517</v>
      </c>
      <c r="T5912" s="273" t="s">
        <v>1517</v>
      </c>
      <c r="U5912" s="273" t="s">
        <v>73</v>
      </c>
      <c r="V5912" s="273" t="s">
        <v>1518</v>
      </c>
      <c r="W5912" s="273">
        <v>185033</v>
      </c>
      <c r="X5912" s="273" t="s">
        <v>64</v>
      </c>
      <c r="Y5912" s="273" t="s">
        <v>63</v>
      </c>
      <c r="Z5912" s="273" t="s">
        <v>165</v>
      </c>
      <c r="AA5912" s="273" t="s">
        <v>165</v>
      </c>
      <c r="AB5912" s="274">
        <v>45078</v>
      </c>
      <c r="AC5912" s="273">
        <v>12421</v>
      </c>
      <c r="AD5912" s="273">
        <v>11</v>
      </c>
      <c r="AE5912" s="273">
        <v>0.27100000000000002</v>
      </c>
      <c r="AF5912" s="273" t="s">
        <v>90</v>
      </c>
      <c r="AG5912" s="273" t="s">
        <v>1198</v>
      </c>
      <c r="AH5912" s="273" t="s">
        <v>1208</v>
      </c>
      <c r="AI5912" s="273" t="s">
        <v>123</v>
      </c>
      <c r="AJ5912" s="273" t="s">
        <v>200</v>
      </c>
      <c r="AK5912" s="273">
        <v>342887</v>
      </c>
      <c r="BV5912" s="336" t="s">
        <v>83</v>
      </c>
      <c r="BW5912" s="337" t="s">
        <v>75</v>
      </c>
      <c r="BX5912" s="337" t="s">
        <v>384</v>
      </c>
      <c r="BY5912" s="337" t="s">
        <v>384</v>
      </c>
      <c r="BZ5912" s="337" t="s">
        <v>86</v>
      </c>
      <c r="CA5912" s="337" t="s">
        <v>87</v>
      </c>
      <c r="CB5912" s="337" t="s">
        <v>179</v>
      </c>
      <c r="CC5912" s="337" t="s">
        <v>180</v>
      </c>
      <c r="CD5912" s="338">
        <v>1</v>
      </c>
      <c r="CE5912" s="335">
        <v>45017</v>
      </c>
      <c r="CF5912" s="337"/>
      <c r="CG5912" s="337" t="s">
        <v>181</v>
      </c>
      <c r="CH5912" s="337"/>
      <c r="CI5912" s="337" t="s">
        <v>181</v>
      </c>
      <c r="CJ5912" s="337" t="s">
        <v>2223</v>
      </c>
      <c r="CK5912" s="337"/>
      <c r="CL5912" s="337"/>
      <c r="CM5912" s="337" t="s">
        <v>73</v>
      </c>
      <c r="CN5912" s="337">
        <v>3</v>
      </c>
    </row>
    <row r="5913" spans="4:92">
      <c r="D5913" s="273" t="s">
        <v>64</v>
      </c>
      <c r="E5913" s="273" t="s">
        <v>75</v>
      </c>
      <c r="F5913" s="273" t="s">
        <v>308</v>
      </c>
      <c r="G5913" s="273" t="s">
        <v>308</v>
      </c>
      <c r="H5913" s="274">
        <v>45017</v>
      </c>
      <c r="I5913" s="273">
        <v>11625</v>
      </c>
      <c r="J5913" s="273">
        <v>31</v>
      </c>
      <c r="K5913" s="273">
        <v>800000</v>
      </c>
      <c r="L5913" s="273" t="s">
        <v>66</v>
      </c>
      <c r="M5913" s="273">
        <v>90592.996562500004</v>
      </c>
      <c r="N5913" s="273" t="s">
        <v>964</v>
      </c>
      <c r="P5913" s="273" t="s">
        <v>1011</v>
      </c>
      <c r="Q5913" s="273" t="s">
        <v>1001</v>
      </c>
      <c r="R5913" s="273" t="s">
        <v>70</v>
      </c>
      <c r="S5913" s="273" t="s">
        <v>2224</v>
      </c>
      <c r="T5913" s="273" t="s">
        <v>2225</v>
      </c>
      <c r="U5913" s="273" t="s">
        <v>73</v>
      </c>
      <c r="V5913" s="273" t="s">
        <v>2226</v>
      </c>
      <c r="W5913" s="273">
        <v>337926</v>
      </c>
      <c r="X5913" s="273" t="s">
        <v>64</v>
      </c>
      <c r="Y5913" s="273" t="s">
        <v>75</v>
      </c>
      <c r="Z5913" s="273" t="s">
        <v>79</v>
      </c>
      <c r="AA5913" s="273" t="s">
        <v>79</v>
      </c>
      <c r="AB5913" s="274">
        <v>44958</v>
      </c>
      <c r="AC5913" s="273">
        <v>11986</v>
      </c>
      <c r="AD5913" s="273">
        <v>36</v>
      </c>
      <c r="AE5913" s="273">
        <v>0</v>
      </c>
      <c r="AF5913" s="273" t="s">
        <v>90</v>
      </c>
      <c r="AG5913" s="273" t="s">
        <v>2088</v>
      </c>
      <c r="AH5913" s="273" t="s">
        <v>2089</v>
      </c>
      <c r="AI5913" s="273" t="s">
        <v>123</v>
      </c>
      <c r="AJ5913" s="273" t="s">
        <v>200</v>
      </c>
      <c r="AK5913" s="273">
        <v>212224</v>
      </c>
      <c r="BV5913" s="279" t="s">
        <v>83</v>
      </c>
      <c r="BW5913" s="280" t="s">
        <v>75</v>
      </c>
      <c r="BX5913" s="280" t="s">
        <v>384</v>
      </c>
      <c r="BY5913" s="280" t="s">
        <v>384</v>
      </c>
      <c r="BZ5913" s="280" t="s">
        <v>86</v>
      </c>
      <c r="CA5913" s="280" t="s">
        <v>87</v>
      </c>
      <c r="CB5913" s="280" t="s">
        <v>179</v>
      </c>
      <c r="CC5913" s="280" t="s">
        <v>180</v>
      </c>
      <c r="CD5913" s="281">
        <v>1</v>
      </c>
      <c r="CE5913" s="277">
        <v>45017</v>
      </c>
      <c r="CF5913" s="280"/>
      <c r="CG5913" s="280" t="s">
        <v>181</v>
      </c>
      <c r="CH5913" s="280"/>
      <c r="CI5913" s="280" t="s">
        <v>181</v>
      </c>
      <c r="CJ5913" s="280" t="s">
        <v>2227</v>
      </c>
      <c r="CK5913" s="280"/>
      <c r="CL5913" s="280"/>
      <c r="CM5913" s="280" t="s">
        <v>73</v>
      </c>
      <c r="CN5913" s="280">
        <v>3</v>
      </c>
    </row>
    <row r="5914" spans="4:92">
      <c r="D5914" s="273" t="s">
        <v>64</v>
      </c>
      <c r="E5914" s="273" t="s">
        <v>75</v>
      </c>
      <c r="F5914" s="273" t="s">
        <v>308</v>
      </c>
      <c r="G5914" s="273" t="s">
        <v>308</v>
      </c>
      <c r="H5914" s="274">
        <v>45017</v>
      </c>
      <c r="I5914" s="273">
        <v>11625</v>
      </c>
      <c r="J5914" s="273">
        <v>31</v>
      </c>
      <c r="K5914" s="273">
        <v>0</v>
      </c>
      <c r="L5914" s="273" t="s">
        <v>66</v>
      </c>
      <c r="N5914" s="273" t="s">
        <v>107</v>
      </c>
      <c r="W5914" s="273">
        <v>184982</v>
      </c>
      <c r="X5914" s="273" t="s">
        <v>64</v>
      </c>
      <c r="Y5914" s="273" t="s">
        <v>75</v>
      </c>
      <c r="Z5914" s="273" t="s">
        <v>79</v>
      </c>
      <c r="AA5914" s="273" t="s">
        <v>79</v>
      </c>
      <c r="AB5914" s="274">
        <v>44958</v>
      </c>
      <c r="AC5914" s="273">
        <v>11986</v>
      </c>
      <c r="AD5914" s="273">
        <v>36</v>
      </c>
      <c r="AE5914" s="273">
        <v>0</v>
      </c>
      <c r="AF5914" s="273" t="s">
        <v>90</v>
      </c>
      <c r="AG5914" s="273" t="s">
        <v>488</v>
      </c>
      <c r="AH5914" s="273" t="s">
        <v>489</v>
      </c>
      <c r="AI5914" s="273" t="s">
        <v>123</v>
      </c>
      <c r="AJ5914" s="273" t="s">
        <v>200</v>
      </c>
      <c r="AK5914" s="273">
        <v>212230</v>
      </c>
      <c r="BV5914" s="336" t="s">
        <v>83</v>
      </c>
      <c r="BW5914" s="337" t="s">
        <v>75</v>
      </c>
      <c r="BX5914" s="337" t="s">
        <v>384</v>
      </c>
      <c r="BY5914" s="337" t="s">
        <v>384</v>
      </c>
      <c r="BZ5914" s="337" t="s">
        <v>167</v>
      </c>
      <c r="CA5914" s="337" t="s">
        <v>168</v>
      </c>
      <c r="CB5914" s="337" t="s">
        <v>319</v>
      </c>
      <c r="CC5914" s="337" t="s">
        <v>320</v>
      </c>
      <c r="CD5914" s="338">
        <v>15</v>
      </c>
      <c r="CE5914" s="335">
        <v>45017</v>
      </c>
      <c r="CF5914" s="337">
        <v>0</v>
      </c>
      <c r="CG5914" s="337" t="s">
        <v>80</v>
      </c>
      <c r="CH5914" s="337">
        <v>0</v>
      </c>
      <c r="CI5914" s="337" t="s">
        <v>80</v>
      </c>
      <c r="CJ5914" s="337"/>
      <c r="CK5914" s="337"/>
      <c r="CL5914" s="337"/>
      <c r="CM5914" s="337" t="s">
        <v>73</v>
      </c>
      <c r="CN5914" s="337">
        <v>3</v>
      </c>
    </row>
    <row r="5915" spans="4:92">
      <c r="D5915" s="273" t="s">
        <v>64</v>
      </c>
      <c r="E5915" s="273" t="s">
        <v>75</v>
      </c>
      <c r="F5915" s="273" t="s">
        <v>308</v>
      </c>
      <c r="G5915" s="273" t="s">
        <v>308</v>
      </c>
      <c r="H5915" s="274">
        <v>45017</v>
      </c>
      <c r="I5915" s="273">
        <v>11625</v>
      </c>
      <c r="J5915" s="273">
        <v>31</v>
      </c>
      <c r="K5915" s="273">
        <v>167820</v>
      </c>
      <c r="L5915" s="273" t="s">
        <v>66</v>
      </c>
      <c r="M5915" s="273">
        <v>29236.881249999999</v>
      </c>
      <c r="N5915" s="273" t="s">
        <v>115</v>
      </c>
      <c r="W5915" s="273">
        <v>184981</v>
      </c>
      <c r="X5915" s="273" t="s">
        <v>64</v>
      </c>
      <c r="Y5915" s="273" t="s">
        <v>75</v>
      </c>
      <c r="Z5915" s="273" t="s">
        <v>79</v>
      </c>
      <c r="AA5915" s="273" t="s">
        <v>79</v>
      </c>
      <c r="AB5915" s="274">
        <v>44958</v>
      </c>
      <c r="AC5915" s="273">
        <v>11986</v>
      </c>
      <c r="AD5915" s="273">
        <v>36</v>
      </c>
      <c r="AE5915" s="273">
        <v>0</v>
      </c>
      <c r="AF5915" s="273" t="s">
        <v>90</v>
      </c>
      <c r="AG5915" s="273" t="s">
        <v>2091</v>
      </c>
      <c r="AH5915" s="273" t="s">
        <v>2092</v>
      </c>
      <c r="AI5915" s="273" t="s">
        <v>123</v>
      </c>
      <c r="AJ5915" s="273" t="s">
        <v>200</v>
      </c>
      <c r="AK5915" s="273">
        <v>212236</v>
      </c>
      <c r="BV5915" s="279" t="s">
        <v>83</v>
      </c>
      <c r="BW5915" s="280" t="s">
        <v>75</v>
      </c>
      <c r="BX5915" s="280" t="s">
        <v>384</v>
      </c>
      <c r="BY5915" s="280" t="s">
        <v>384</v>
      </c>
      <c r="BZ5915" s="280" t="s">
        <v>138</v>
      </c>
      <c r="CA5915" s="280" t="s">
        <v>139</v>
      </c>
      <c r="CB5915" s="280" t="s">
        <v>190</v>
      </c>
      <c r="CC5915" s="280" t="s">
        <v>191</v>
      </c>
      <c r="CD5915" s="281">
        <v>8</v>
      </c>
      <c r="CE5915" s="277">
        <v>45017</v>
      </c>
      <c r="CF5915" s="280">
        <v>0</v>
      </c>
      <c r="CG5915" s="280" t="s">
        <v>80</v>
      </c>
      <c r="CH5915" s="280">
        <v>0</v>
      </c>
      <c r="CI5915" s="280" t="s">
        <v>80</v>
      </c>
      <c r="CJ5915" s="280"/>
      <c r="CK5915" s="280"/>
      <c r="CL5915" s="280"/>
      <c r="CM5915" s="280" t="s">
        <v>73</v>
      </c>
      <c r="CN5915" s="280">
        <v>3</v>
      </c>
    </row>
    <row r="5916" spans="4:92">
      <c r="D5916" s="273" t="s">
        <v>64</v>
      </c>
      <c r="E5916" s="273" t="s">
        <v>75</v>
      </c>
      <c r="F5916" s="273" t="s">
        <v>308</v>
      </c>
      <c r="G5916" s="273" t="s">
        <v>308</v>
      </c>
      <c r="H5916" s="274">
        <v>45047</v>
      </c>
      <c r="I5916" s="273">
        <v>12182</v>
      </c>
      <c r="J5916" s="273">
        <v>31</v>
      </c>
      <c r="K5916" s="273">
        <v>25479</v>
      </c>
      <c r="L5916" s="273" t="s">
        <v>66</v>
      </c>
      <c r="M5916" s="273">
        <v>0</v>
      </c>
      <c r="N5916" s="273" t="s">
        <v>1010</v>
      </c>
      <c r="O5916" s="273">
        <v>9787</v>
      </c>
      <c r="P5916" s="273" t="s">
        <v>1011</v>
      </c>
      <c r="Q5916" s="273" t="s">
        <v>1516</v>
      </c>
      <c r="R5916" s="273" t="s">
        <v>1342</v>
      </c>
      <c r="U5916" s="273" t="s">
        <v>73</v>
      </c>
      <c r="V5916" s="273" t="s">
        <v>1518</v>
      </c>
      <c r="W5916" s="273">
        <v>192889</v>
      </c>
      <c r="X5916" s="273" t="s">
        <v>64</v>
      </c>
      <c r="Y5916" s="273" t="s">
        <v>75</v>
      </c>
      <c r="Z5916" s="273" t="s">
        <v>79</v>
      </c>
      <c r="AA5916" s="273" t="s">
        <v>79</v>
      </c>
      <c r="AB5916" s="274">
        <v>44958</v>
      </c>
      <c r="AC5916" s="273">
        <v>11986</v>
      </c>
      <c r="AD5916" s="273">
        <v>36</v>
      </c>
      <c r="AE5916" s="273">
        <v>5.2634999999999996</v>
      </c>
      <c r="AF5916" s="273" t="s">
        <v>90</v>
      </c>
      <c r="AG5916" s="273" t="s">
        <v>371</v>
      </c>
      <c r="AH5916" s="273" t="s">
        <v>372</v>
      </c>
      <c r="AI5916" s="273" t="s">
        <v>123</v>
      </c>
      <c r="AJ5916" s="273" t="s">
        <v>200</v>
      </c>
      <c r="AK5916" s="273">
        <v>212242</v>
      </c>
      <c r="BV5916" s="336" t="s">
        <v>83</v>
      </c>
      <c r="BW5916" s="337" t="s">
        <v>75</v>
      </c>
      <c r="BX5916" s="337" t="s">
        <v>384</v>
      </c>
      <c r="BY5916" s="337" t="s">
        <v>384</v>
      </c>
      <c r="BZ5916" s="337" t="s">
        <v>86</v>
      </c>
      <c r="CA5916" s="337" t="s">
        <v>87</v>
      </c>
      <c r="CB5916" s="337" t="s">
        <v>217</v>
      </c>
      <c r="CC5916" s="337" t="s">
        <v>218</v>
      </c>
      <c r="CD5916" s="338">
        <v>2</v>
      </c>
      <c r="CE5916" s="335">
        <v>45017</v>
      </c>
      <c r="CF5916" s="337"/>
      <c r="CG5916" s="337" t="s">
        <v>181</v>
      </c>
      <c r="CH5916" s="337"/>
      <c r="CI5916" s="337" t="s">
        <v>181</v>
      </c>
      <c r="CJ5916" s="337" t="s">
        <v>1363</v>
      </c>
      <c r="CK5916" s="337"/>
      <c r="CL5916" s="337"/>
      <c r="CM5916" s="337" t="s">
        <v>73</v>
      </c>
      <c r="CN5916" s="337">
        <v>3</v>
      </c>
    </row>
    <row r="5917" spans="4:92">
      <c r="D5917" s="273" t="s">
        <v>64</v>
      </c>
      <c r="E5917" s="273" t="s">
        <v>75</v>
      </c>
      <c r="F5917" s="273" t="s">
        <v>308</v>
      </c>
      <c r="G5917" s="273" t="s">
        <v>308</v>
      </c>
      <c r="H5917" s="274">
        <v>45047</v>
      </c>
      <c r="I5917" s="273">
        <v>12182</v>
      </c>
      <c r="J5917" s="273">
        <v>31</v>
      </c>
      <c r="K5917" s="273">
        <v>90708</v>
      </c>
      <c r="L5917" s="273" t="s">
        <v>66</v>
      </c>
      <c r="M5917" s="273">
        <v>11329.081249999999</v>
      </c>
      <c r="N5917" s="273" t="s">
        <v>67</v>
      </c>
      <c r="P5917" s="273" t="s">
        <v>1011</v>
      </c>
      <c r="Q5917" s="273" t="s">
        <v>1611</v>
      </c>
      <c r="R5917" s="273" t="s">
        <v>1342</v>
      </c>
      <c r="S5917" s="273" t="s">
        <v>1694</v>
      </c>
      <c r="T5917" s="273" t="s">
        <v>1694</v>
      </c>
      <c r="U5917" s="273" t="s">
        <v>73</v>
      </c>
      <c r="V5917" s="273" t="s">
        <v>1518</v>
      </c>
      <c r="W5917" s="273">
        <v>192905</v>
      </c>
      <c r="X5917" s="273" t="s">
        <v>64</v>
      </c>
      <c r="Y5917" s="273" t="s">
        <v>75</v>
      </c>
      <c r="Z5917" s="273" t="s">
        <v>79</v>
      </c>
      <c r="AA5917" s="273" t="s">
        <v>79</v>
      </c>
      <c r="AB5917" s="274">
        <v>44958</v>
      </c>
      <c r="AC5917" s="273">
        <v>11986</v>
      </c>
      <c r="AD5917" s="273">
        <v>36</v>
      </c>
      <c r="AE5917" s="273">
        <v>1.65</v>
      </c>
      <c r="AF5917" s="273" t="s">
        <v>90</v>
      </c>
      <c r="AG5917" s="273" t="s">
        <v>1543</v>
      </c>
      <c r="AH5917" s="273" t="s">
        <v>1305</v>
      </c>
      <c r="AI5917" s="273" t="s">
        <v>123</v>
      </c>
      <c r="AJ5917" s="273" t="s">
        <v>200</v>
      </c>
      <c r="AK5917" s="273">
        <v>212248</v>
      </c>
      <c r="BV5917" s="279" t="s">
        <v>83</v>
      </c>
      <c r="BW5917" s="280" t="s">
        <v>75</v>
      </c>
      <c r="BX5917" s="280" t="s">
        <v>384</v>
      </c>
      <c r="BY5917" s="280" t="s">
        <v>384</v>
      </c>
      <c r="BZ5917" s="280" t="s">
        <v>86</v>
      </c>
      <c r="CA5917" s="280" t="s">
        <v>87</v>
      </c>
      <c r="CB5917" s="280" t="s">
        <v>217</v>
      </c>
      <c r="CC5917" s="280" t="s">
        <v>218</v>
      </c>
      <c r="CD5917" s="281">
        <v>2</v>
      </c>
      <c r="CE5917" s="277">
        <v>45017</v>
      </c>
      <c r="CF5917" s="280"/>
      <c r="CG5917" s="280" t="s">
        <v>181</v>
      </c>
      <c r="CH5917" s="280"/>
      <c r="CI5917" s="280" t="s">
        <v>181</v>
      </c>
      <c r="CJ5917" s="280" t="s">
        <v>1361</v>
      </c>
      <c r="CK5917" s="280"/>
      <c r="CL5917" s="280"/>
      <c r="CM5917" s="280" t="s">
        <v>73</v>
      </c>
      <c r="CN5917" s="280">
        <v>3</v>
      </c>
    </row>
    <row r="5918" spans="4:92">
      <c r="D5918" s="273" t="s">
        <v>64</v>
      </c>
      <c r="E5918" s="273" t="s">
        <v>75</v>
      </c>
      <c r="F5918" s="273" t="s">
        <v>308</v>
      </c>
      <c r="G5918" s="273" t="s">
        <v>308</v>
      </c>
      <c r="H5918" s="274">
        <v>45047</v>
      </c>
      <c r="I5918" s="273">
        <v>12182</v>
      </c>
      <c r="J5918" s="273">
        <v>31</v>
      </c>
      <c r="K5918" s="273">
        <v>128647</v>
      </c>
      <c r="L5918" s="273" t="s">
        <v>66</v>
      </c>
      <c r="M5918" s="273">
        <v>16131.768749999999</v>
      </c>
      <c r="N5918" s="273" t="s">
        <v>67</v>
      </c>
      <c r="P5918" s="273" t="s">
        <v>1011</v>
      </c>
      <c r="Q5918" s="273" t="s">
        <v>1611</v>
      </c>
      <c r="R5918" s="273" t="s">
        <v>1342</v>
      </c>
      <c r="S5918" s="273" t="s">
        <v>1695</v>
      </c>
      <c r="T5918" s="273" t="s">
        <v>1695</v>
      </c>
      <c r="U5918" s="273" t="s">
        <v>73</v>
      </c>
      <c r="V5918" s="273" t="s">
        <v>1518</v>
      </c>
      <c r="W5918" s="273">
        <v>192922</v>
      </c>
      <c r="X5918" s="273" t="s">
        <v>64</v>
      </c>
      <c r="Y5918" s="273" t="s">
        <v>75</v>
      </c>
      <c r="Z5918" s="273" t="s">
        <v>79</v>
      </c>
      <c r="AA5918" s="273" t="s">
        <v>79</v>
      </c>
      <c r="AB5918" s="274">
        <v>44958</v>
      </c>
      <c r="AC5918" s="273">
        <v>11986</v>
      </c>
      <c r="AD5918" s="273">
        <v>36</v>
      </c>
      <c r="AE5918" s="273">
        <v>3.653</v>
      </c>
      <c r="AF5918" s="273" t="s">
        <v>90</v>
      </c>
      <c r="AG5918" s="273" t="s">
        <v>376</v>
      </c>
      <c r="AH5918" s="273" t="s">
        <v>377</v>
      </c>
      <c r="AI5918" s="273" t="s">
        <v>123</v>
      </c>
      <c r="AJ5918" s="273" t="s">
        <v>200</v>
      </c>
      <c r="AK5918" s="273">
        <v>212254</v>
      </c>
      <c r="BV5918" s="336" t="s">
        <v>83</v>
      </c>
      <c r="BW5918" s="337" t="s">
        <v>75</v>
      </c>
      <c r="BX5918" s="337" t="s">
        <v>384</v>
      </c>
      <c r="BY5918" s="337" t="s">
        <v>384</v>
      </c>
      <c r="BZ5918" s="337" t="s">
        <v>86</v>
      </c>
      <c r="CA5918" s="337" t="s">
        <v>87</v>
      </c>
      <c r="CB5918" s="337" t="s">
        <v>233</v>
      </c>
      <c r="CC5918" s="337" t="s">
        <v>234</v>
      </c>
      <c r="CD5918" s="338">
        <v>1</v>
      </c>
      <c r="CE5918" s="335">
        <v>45017</v>
      </c>
      <c r="CF5918" s="337"/>
      <c r="CG5918" s="337" t="s">
        <v>181</v>
      </c>
      <c r="CH5918" s="337"/>
      <c r="CI5918" s="337" t="s">
        <v>181</v>
      </c>
      <c r="CJ5918" s="337" t="s">
        <v>2228</v>
      </c>
      <c r="CK5918" s="337"/>
      <c r="CL5918" s="337"/>
      <c r="CM5918" s="337" t="s">
        <v>73</v>
      </c>
      <c r="CN5918" s="337">
        <v>3</v>
      </c>
    </row>
    <row r="5919" spans="4:92">
      <c r="D5919" s="273" t="s">
        <v>64</v>
      </c>
      <c r="E5919" s="273" t="s">
        <v>75</v>
      </c>
      <c r="F5919" s="273" t="s">
        <v>308</v>
      </c>
      <c r="G5919" s="273" t="s">
        <v>308</v>
      </c>
      <c r="H5919" s="274">
        <v>45047</v>
      </c>
      <c r="I5919" s="273">
        <v>12182</v>
      </c>
      <c r="J5919" s="273">
        <v>31</v>
      </c>
      <c r="K5919" s="273">
        <v>187011</v>
      </c>
      <c r="L5919" s="273" t="s">
        <v>66</v>
      </c>
      <c r="M5919" s="273">
        <v>23717.168750000001</v>
      </c>
      <c r="N5919" s="273" t="s">
        <v>67</v>
      </c>
      <c r="P5919" s="273" t="s">
        <v>1011</v>
      </c>
      <c r="Q5919" s="273" t="s">
        <v>1516</v>
      </c>
      <c r="R5919" s="273" t="s">
        <v>1342</v>
      </c>
      <c r="S5919" s="273" t="s">
        <v>1517</v>
      </c>
      <c r="T5919" s="273" t="s">
        <v>1517</v>
      </c>
      <c r="U5919" s="273" t="s">
        <v>73</v>
      </c>
      <c r="V5919" s="273" t="s">
        <v>1518</v>
      </c>
      <c r="W5919" s="273">
        <v>192939</v>
      </c>
      <c r="X5919" s="273" t="s">
        <v>64</v>
      </c>
      <c r="Y5919" s="273" t="s">
        <v>75</v>
      </c>
      <c r="Z5919" s="273" t="s">
        <v>79</v>
      </c>
      <c r="AA5919" s="273" t="s">
        <v>79</v>
      </c>
      <c r="AB5919" s="274">
        <v>44958</v>
      </c>
      <c r="AC5919" s="273">
        <v>11986</v>
      </c>
      <c r="AD5919" s="273">
        <v>36</v>
      </c>
      <c r="AE5919" s="273">
        <v>0.67649999999999999</v>
      </c>
      <c r="AF5919" s="273" t="s">
        <v>90</v>
      </c>
      <c r="AG5919" s="273" t="s">
        <v>2199</v>
      </c>
      <c r="AH5919" s="273" t="s">
        <v>2200</v>
      </c>
      <c r="AI5919" s="273" t="s">
        <v>123</v>
      </c>
      <c r="AJ5919" s="273" t="s">
        <v>200</v>
      </c>
      <c r="AK5919" s="273">
        <v>212260</v>
      </c>
      <c r="BV5919" s="279" t="s">
        <v>83</v>
      </c>
      <c r="BW5919" s="280" t="s">
        <v>75</v>
      </c>
      <c r="BX5919" s="280" t="s">
        <v>384</v>
      </c>
      <c r="BY5919" s="280" t="s">
        <v>384</v>
      </c>
      <c r="BZ5919" s="280" t="s">
        <v>86</v>
      </c>
      <c r="CA5919" s="280" t="s">
        <v>87</v>
      </c>
      <c r="CB5919" s="280" t="s">
        <v>233</v>
      </c>
      <c r="CC5919" s="280" t="s">
        <v>234</v>
      </c>
      <c r="CD5919" s="281">
        <v>1</v>
      </c>
      <c r="CE5919" s="277">
        <v>45017</v>
      </c>
      <c r="CF5919" s="280"/>
      <c r="CG5919" s="280" t="s">
        <v>181</v>
      </c>
      <c r="CH5919" s="280"/>
      <c r="CI5919" s="280" t="s">
        <v>181</v>
      </c>
      <c r="CJ5919" s="280" t="s">
        <v>2229</v>
      </c>
      <c r="CK5919" s="280"/>
      <c r="CL5919" s="280"/>
      <c r="CM5919" s="280" t="s">
        <v>73</v>
      </c>
      <c r="CN5919" s="280">
        <v>3</v>
      </c>
    </row>
    <row r="5920" spans="4:92">
      <c r="D5920" s="273" t="s">
        <v>64</v>
      </c>
      <c r="E5920" s="273" t="s">
        <v>75</v>
      </c>
      <c r="F5920" s="273" t="s">
        <v>308</v>
      </c>
      <c r="G5920" s="273" t="s">
        <v>308</v>
      </c>
      <c r="H5920" s="274">
        <v>45047</v>
      </c>
      <c r="I5920" s="273">
        <v>12182</v>
      </c>
      <c r="J5920" s="273">
        <v>31</v>
      </c>
      <c r="K5920" s="273">
        <v>800000</v>
      </c>
      <c r="L5920" s="273" t="s">
        <v>66</v>
      </c>
      <c r="M5920" s="273">
        <v>86593.857187500005</v>
      </c>
      <c r="N5920" s="273" t="s">
        <v>964</v>
      </c>
      <c r="P5920" s="273" t="s">
        <v>1011</v>
      </c>
      <c r="Q5920" s="273" t="s">
        <v>1516</v>
      </c>
      <c r="R5920" s="273" t="s">
        <v>1342</v>
      </c>
      <c r="S5920" s="273" t="s">
        <v>2230</v>
      </c>
      <c r="T5920" s="273" t="s">
        <v>2231</v>
      </c>
      <c r="U5920" s="273" t="s">
        <v>73</v>
      </c>
      <c r="V5920" s="273" t="s">
        <v>2226</v>
      </c>
      <c r="W5920" s="273">
        <v>337943</v>
      </c>
      <c r="X5920" s="273" t="s">
        <v>64</v>
      </c>
      <c r="Y5920" s="273" t="s">
        <v>75</v>
      </c>
      <c r="Z5920" s="273" t="s">
        <v>79</v>
      </c>
      <c r="AA5920" s="273" t="s">
        <v>79</v>
      </c>
      <c r="AB5920" s="274">
        <v>44958</v>
      </c>
      <c r="AC5920" s="273">
        <v>11986</v>
      </c>
      <c r="AD5920" s="273">
        <v>36</v>
      </c>
      <c r="AE5920" s="273">
        <v>0</v>
      </c>
      <c r="AF5920" s="273" t="s">
        <v>90</v>
      </c>
      <c r="AG5920" s="273" t="s">
        <v>2201</v>
      </c>
      <c r="AH5920" s="273" t="s">
        <v>2202</v>
      </c>
      <c r="AI5920" s="273" t="s">
        <v>123</v>
      </c>
      <c r="AJ5920" s="273" t="s">
        <v>200</v>
      </c>
      <c r="AK5920" s="273">
        <v>212266</v>
      </c>
      <c r="BV5920" s="336" t="s">
        <v>83</v>
      </c>
      <c r="BW5920" s="337" t="s">
        <v>75</v>
      </c>
      <c r="BX5920" s="337" t="s">
        <v>384</v>
      </c>
      <c r="BY5920" s="337" t="s">
        <v>384</v>
      </c>
      <c r="BZ5920" s="337" t="s">
        <v>86</v>
      </c>
      <c r="CA5920" s="337" t="s">
        <v>87</v>
      </c>
      <c r="CB5920" s="337" t="s">
        <v>225</v>
      </c>
      <c r="CC5920" s="337" t="s">
        <v>226</v>
      </c>
      <c r="CD5920" s="338">
        <v>5</v>
      </c>
      <c r="CE5920" s="335">
        <v>45017</v>
      </c>
      <c r="CF5920" s="337">
        <v>1593</v>
      </c>
      <c r="CG5920" s="337" t="s">
        <v>80</v>
      </c>
      <c r="CH5920" s="337">
        <v>1593</v>
      </c>
      <c r="CI5920" s="337" t="s">
        <v>80</v>
      </c>
      <c r="CJ5920" s="337"/>
      <c r="CK5920" s="337"/>
      <c r="CL5920" s="337"/>
      <c r="CM5920" s="337" t="s">
        <v>73</v>
      </c>
      <c r="CN5920" s="337">
        <v>3</v>
      </c>
    </row>
    <row r="5921" spans="4:92">
      <c r="D5921" s="273" t="s">
        <v>64</v>
      </c>
      <c r="E5921" s="273" t="s">
        <v>75</v>
      </c>
      <c r="F5921" s="273" t="s">
        <v>308</v>
      </c>
      <c r="G5921" s="273" t="s">
        <v>308</v>
      </c>
      <c r="H5921" s="274">
        <v>45047</v>
      </c>
      <c r="I5921" s="273">
        <v>12182</v>
      </c>
      <c r="J5921" s="273">
        <v>31</v>
      </c>
      <c r="K5921" s="273">
        <v>0</v>
      </c>
      <c r="L5921" s="273" t="s">
        <v>66</v>
      </c>
      <c r="N5921" s="273" t="s">
        <v>107</v>
      </c>
      <c r="W5921" s="273">
        <v>192888</v>
      </c>
      <c r="X5921" s="273" t="s">
        <v>64</v>
      </c>
      <c r="Y5921" s="273" t="s">
        <v>75</v>
      </c>
      <c r="Z5921" s="273" t="s">
        <v>79</v>
      </c>
      <c r="AA5921" s="273" t="s">
        <v>79</v>
      </c>
      <c r="AB5921" s="274">
        <v>44958</v>
      </c>
      <c r="AC5921" s="273">
        <v>11986</v>
      </c>
      <c r="AD5921" s="273">
        <v>36</v>
      </c>
      <c r="AE5921" s="273">
        <v>0</v>
      </c>
      <c r="AF5921" s="273" t="s">
        <v>90</v>
      </c>
      <c r="AG5921" s="273" t="s">
        <v>2203</v>
      </c>
      <c r="AH5921" s="273" t="s">
        <v>2204</v>
      </c>
      <c r="AI5921" s="273" t="s">
        <v>123</v>
      </c>
      <c r="AJ5921" s="273" t="s">
        <v>200</v>
      </c>
      <c r="AK5921" s="273">
        <v>212272</v>
      </c>
      <c r="BV5921" s="279" t="s">
        <v>83</v>
      </c>
      <c r="BW5921" s="280" t="s">
        <v>75</v>
      </c>
      <c r="BX5921" s="280" t="s">
        <v>384</v>
      </c>
      <c r="BY5921" s="280" t="s">
        <v>384</v>
      </c>
      <c r="BZ5921" s="280" t="s">
        <v>86</v>
      </c>
      <c r="CA5921" s="280" t="s">
        <v>87</v>
      </c>
      <c r="CB5921" s="280" t="s">
        <v>225</v>
      </c>
      <c r="CC5921" s="280" t="s">
        <v>226</v>
      </c>
      <c r="CD5921" s="281">
        <v>5</v>
      </c>
      <c r="CE5921" s="277">
        <v>45017</v>
      </c>
      <c r="CF5921" s="280">
        <v>31.5</v>
      </c>
      <c r="CG5921" s="280" t="s">
        <v>80</v>
      </c>
      <c r="CH5921" s="280">
        <v>31.5</v>
      </c>
      <c r="CI5921" s="280" t="s">
        <v>80</v>
      </c>
      <c r="CJ5921" s="280"/>
      <c r="CK5921" s="280"/>
      <c r="CL5921" s="280"/>
      <c r="CM5921" s="280" t="s">
        <v>73</v>
      </c>
      <c r="CN5921" s="280">
        <v>3</v>
      </c>
    </row>
    <row r="5922" spans="4:92">
      <c r="D5922" s="273" t="s">
        <v>64</v>
      </c>
      <c r="E5922" s="273" t="s">
        <v>75</v>
      </c>
      <c r="F5922" s="273" t="s">
        <v>308</v>
      </c>
      <c r="G5922" s="273" t="s">
        <v>308</v>
      </c>
      <c r="H5922" s="274">
        <v>45047</v>
      </c>
      <c r="I5922" s="273">
        <v>12182</v>
      </c>
      <c r="J5922" s="273">
        <v>31</v>
      </c>
      <c r="K5922" s="273">
        <v>394500</v>
      </c>
      <c r="L5922" s="273" t="s">
        <v>66</v>
      </c>
      <c r="M5922" s="273">
        <v>55108.136562500003</v>
      </c>
      <c r="N5922" s="273" t="s">
        <v>115</v>
      </c>
      <c r="W5922" s="273">
        <v>192887</v>
      </c>
      <c r="X5922" s="273" t="s">
        <v>64</v>
      </c>
      <c r="Y5922" s="273" t="s">
        <v>75</v>
      </c>
      <c r="Z5922" s="273" t="s">
        <v>79</v>
      </c>
      <c r="AA5922" s="273" t="s">
        <v>79</v>
      </c>
      <c r="AB5922" s="274">
        <v>44958</v>
      </c>
      <c r="AC5922" s="273">
        <v>11986</v>
      </c>
      <c r="AD5922" s="273">
        <v>36</v>
      </c>
      <c r="AE5922" s="273">
        <v>0</v>
      </c>
      <c r="AF5922" s="273" t="s">
        <v>90</v>
      </c>
      <c r="AG5922" s="273" t="s">
        <v>2205</v>
      </c>
      <c r="AH5922" s="273" t="s">
        <v>2206</v>
      </c>
      <c r="AI5922" s="273" t="s">
        <v>123</v>
      </c>
      <c r="AJ5922" s="273" t="s">
        <v>200</v>
      </c>
      <c r="AK5922" s="273">
        <v>212278</v>
      </c>
      <c r="BV5922" s="336" t="s">
        <v>64</v>
      </c>
      <c r="BW5922" s="337" t="s">
        <v>75</v>
      </c>
      <c r="BX5922" s="337" t="s">
        <v>391</v>
      </c>
      <c r="BY5922" s="337" t="s">
        <v>396</v>
      </c>
      <c r="BZ5922" s="337" t="s">
        <v>86</v>
      </c>
      <c r="CA5922" s="337" t="s">
        <v>87</v>
      </c>
      <c r="CB5922" s="337" t="s">
        <v>225</v>
      </c>
      <c r="CC5922" s="337" t="s">
        <v>226</v>
      </c>
      <c r="CD5922" s="338">
        <v>5</v>
      </c>
      <c r="CE5922" s="335">
        <v>44927</v>
      </c>
      <c r="CF5922" s="337">
        <v>0</v>
      </c>
      <c r="CG5922" s="337" t="s">
        <v>90</v>
      </c>
      <c r="CH5922" s="337">
        <v>0</v>
      </c>
      <c r="CI5922" s="337" t="s">
        <v>80</v>
      </c>
      <c r="CJ5922" s="337"/>
      <c r="CK5922" s="337"/>
      <c r="CL5922" s="337"/>
      <c r="CM5922" s="337" t="s">
        <v>73</v>
      </c>
      <c r="CN5922" s="337">
        <v>3</v>
      </c>
    </row>
    <row r="5923" spans="4:92">
      <c r="D5923" s="273" t="s">
        <v>64</v>
      </c>
      <c r="E5923" s="273" t="s">
        <v>75</v>
      </c>
      <c r="F5923" s="273" t="s">
        <v>308</v>
      </c>
      <c r="G5923" s="273" t="s">
        <v>308</v>
      </c>
      <c r="H5923" s="274">
        <v>45078</v>
      </c>
      <c r="I5923" s="273">
        <v>12451</v>
      </c>
      <c r="J5923" s="273">
        <v>31</v>
      </c>
      <c r="K5923" s="273">
        <v>29373</v>
      </c>
      <c r="L5923" s="273" t="s">
        <v>66</v>
      </c>
      <c r="M5923" s="273">
        <v>0</v>
      </c>
      <c r="N5923" s="273" t="s">
        <v>1010</v>
      </c>
      <c r="O5923" s="273">
        <v>9795</v>
      </c>
      <c r="P5923" s="273" t="s">
        <v>1011</v>
      </c>
      <c r="Q5923" s="273" t="s">
        <v>1516</v>
      </c>
      <c r="R5923" s="273" t="s">
        <v>1342</v>
      </c>
      <c r="U5923" s="273" t="s">
        <v>73</v>
      </c>
      <c r="V5923" s="273" t="s">
        <v>1518</v>
      </c>
      <c r="W5923" s="273">
        <v>194903</v>
      </c>
      <c r="X5923" s="273" t="s">
        <v>64</v>
      </c>
      <c r="Y5923" s="273" t="s">
        <v>75</v>
      </c>
      <c r="Z5923" s="273" t="s">
        <v>79</v>
      </c>
      <c r="AA5923" s="273" t="s">
        <v>79</v>
      </c>
      <c r="AB5923" s="274">
        <v>44958</v>
      </c>
      <c r="AC5923" s="273">
        <v>11986</v>
      </c>
      <c r="AD5923" s="273">
        <v>36</v>
      </c>
      <c r="AE5923" s="273">
        <v>1.1200000000000001</v>
      </c>
      <c r="AF5923" s="273" t="s">
        <v>90</v>
      </c>
      <c r="AG5923" s="273" t="s">
        <v>1545</v>
      </c>
      <c r="AH5923" s="273" t="s">
        <v>1546</v>
      </c>
      <c r="AI5923" s="273" t="s">
        <v>123</v>
      </c>
      <c r="AJ5923" s="273" t="s">
        <v>200</v>
      </c>
      <c r="AK5923" s="273">
        <v>212284</v>
      </c>
      <c r="BV5923" s="279" t="s">
        <v>64</v>
      </c>
      <c r="BW5923" s="280" t="s">
        <v>75</v>
      </c>
      <c r="BX5923" s="280" t="s">
        <v>391</v>
      </c>
      <c r="BY5923" s="280" t="s">
        <v>396</v>
      </c>
      <c r="BZ5923" s="280" t="s">
        <v>86</v>
      </c>
      <c r="CA5923" s="280" t="s">
        <v>87</v>
      </c>
      <c r="CB5923" s="280" t="s">
        <v>217</v>
      </c>
      <c r="CC5923" s="280" t="s">
        <v>218</v>
      </c>
      <c r="CD5923" s="281">
        <v>2</v>
      </c>
      <c r="CE5923" s="277">
        <v>44927</v>
      </c>
      <c r="CF5923" s="280"/>
      <c r="CG5923" s="280" t="s">
        <v>181</v>
      </c>
      <c r="CH5923" s="280"/>
      <c r="CI5923" s="280" t="s">
        <v>181</v>
      </c>
      <c r="CJ5923" s="280" t="s">
        <v>1464</v>
      </c>
      <c r="CK5923" s="280"/>
      <c r="CL5923" s="280"/>
      <c r="CM5923" s="280" t="s">
        <v>73</v>
      </c>
      <c r="CN5923" s="280">
        <v>3</v>
      </c>
    </row>
    <row r="5924" spans="4:92">
      <c r="D5924" s="273" t="s">
        <v>64</v>
      </c>
      <c r="E5924" s="273" t="s">
        <v>473</v>
      </c>
      <c r="F5924" s="273" t="s">
        <v>491</v>
      </c>
      <c r="G5924" s="273" t="s">
        <v>495</v>
      </c>
      <c r="H5924" s="274">
        <v>44927</v>
      </c>
      <c r="I5924" s="273">
        <v>11155</v>
      </c>
      <c r="J5924" s="273">
        <v>76</v>
      </c>
      <c r="K5924" s="273">
        <v>0</v>
      </c>
      <c r="L5924" s="273" t="s">
        <v>66</v>
      </c>
      <c r="N5924" s="273" t="s">
        <v>107</v>
      </c>
      <c r="W5924" s="273">
        <v>137407</v>
      </c>
      <c r="X5924" s="273" t="s">
        <v>64</v>
      </c>
      <c r="Y5924" s="273" t="s">
        <v>75</v>
      </c>
      <c r="Z5924" s="273" t="s">
        <v>79</v>
      </c>
      <c r="AA5924" s="273" t="s">
        <v>79</v>
      </c>
      <c r="AB5924" s="274">
        <v>44958</v>
      </c>
      <c r="AC5924" s="273">
        <v>11986</v>
      </c>
      <c r="AD5924" s="273">
        <v>36</v>
      </c>
      <c r="AE5924" s="273">
        <v>0</v>
      </c>
      <c r="AF5924" s="273" t="s">
        <v>90</v>
      </c>
      <c r="AG5924" s="273" t="s">
        <v>2207</v>
      </c>
      <c r="AH5924" s="273" t="s">
        <v>2208</v>
      </c>
      <c r="AI5924" s="273" t="s">
        <v>123</v>
      </c>
      <c r="AJ5924" s="273" t="s">
        <v>200</v>
      </c>
      <c r="AK5924" s="273">
        <v>212290</v>
      </c>
      <c r="BV5924" s="336" t="s">
        <v>64</v>
      </c>
      <c r="BW5924" s="337" t="s">
        <v>75</v>
      </c>
      <c r="BX5924" s="337" t="s">
        <v>391</v>
      </c>
      <c r="BY5924" s="337" t="s">
        <v>396</v>
      </c>
      <c r="BZ5924" s="337" t="s">
        <v>86</v>
      </c>
      <c r="CA5924" s="337" t="s">
        <v>87</v>
      </c>
      <c r="CB5924" s="337" t="s">
        <v>233</v>
      </c>
      <c r="CC5924" s="337" t="s">
        <v>234</v>
      </c>
      <c r="CD5924" s="338">
        <v>1</v>
      </c>
      <c r="CE5924" s="335">
        <v>44927</v>
      </c>
      <c r="CF5924" s="337"/>
      <c r="CG5924" s="337" t="s">
        <v>181</v>
      </c>
      <c r="CH5924" s="337"/>
      <c r="CI5924" s="337" t="s">
        <v>181</v>
      </c>
      <c r="CJ5924" s="337" t="s">
        <v>1121</v>
      </c>
      <c r="CK5924" s="337"/>
      <c r="CL5924" s="337"/>
      <c r="CM5924" s="337" t="s">
        <v>73</v>
      </c>
      <c r="CN5924" s="337">
        <v>3</v>
      </c>
    </row>
    <row r="5925" spans="4:92">
      <c r="D5925" s="273" t="s">
        <v>64</v>
      </c>
      <c r="E5925" s="273" t="s">
        <v>63</v>
      </c>
      <c r="F5925" s="273" t="s">
        <v>221</v>
      </c>
      <c r="G5925" s="273" t="s">
        <v>221</v>
      </c>
      <c r="H5925" s="274">
        <v>45170</v>
      </c>
      <c r="I5925" s="273">
        <v>13704</v>
      </c>
      <c r="J5925" s="273">
        <v>17</v>
      </c>
      <c r="K5925" s="273">
        <v>27266</v>
      </c>
      <c r="L5925" s="273" t="s">
        <v>66</v>
      </c>
      <c r="M5925" s="273">
        <v>3212.2719200000001</v>
      </c>
      <c r="N5925" s="273" t="s">
        <v>67</v>
      </c>
      <c r="P5925" s="273" t="s">
        <v>1011</v>
      </c>
      <c r="Q5925" s="273" t="s">
        <v>69</v>
      </c>
      <c r="R5925" s="273" t="s">
        <v>70</v>
      </c>
      <c r="S5925" s="273" t="s">
        <v>93</v>
      </c>
      <c r="T5925" s="273" t="s">
        <v>94</v>
      </c>
      <c r="U5925" s="273" t="s">
        <v>73</v>
      </c>
      <c r="V5925" s="273" t="s">
        <v>95</v>
      </c>
      <c r="W5925" s="273">
        <v>259815</v>
      </c>
      <c r="X5925" s="273" t="s">
        <v>64</v>
      </c>
      <c r="Y5925" s="273" t="s">
        <v>75</v>
      </c>
      <c r="Z5925" s="273" t="s">
        <v>79</v>
      </c>
      <c r="AA5925" s="273" t="s">
        <v>79</v>
      </c>
      <c r="AB5925" s="274">
        <v>44958</v>
      </c>
      <c r="AC5925" s="273">
        <v>11986</v>
      </c>
      <c r="AD5925" s="273">
        <v>36</v>
      </c>
      <c r="AE5925" s="273">
        <v>0.91500000000000004</v>
      </c>
      <c r="AF5925" s="273" t="s">
        <v>90</v>
      </c>
      <c r="AG5925" s="273" t="s">
        <v>2209</v>
      </c>
      <c r="AH5925" s="273" t="s">
        <v>2210</v>
      </c>
      <c r="AI5925" s="273" t="s">
        <v>123</v>
      </c>
      <c r="AJ5925" s="273" t="s">
        <v>200</v>
      </c>
      <c r="AK5925" s="273">
        <v>212296</v>
      </c>
      <c r="BV5925" s="279" t="s">
        <v>64</v>
      </c>
      <c r="BW5925" s="280" t="s">
        <v>75</v>
      </c>
      <c r="BX5925" s="280" t="s">
        <v>391</v>
      </c>
      <c r="BY5925" s="280" t="s">
        <v>396</v>
      </c>
      <c r="BZ5925" s="280" t="s">
        <v>138</v>
      </c>
      <c r="CA5925" s="280" t="s">
        <v>139</v>
      </c>
      <c r="CB5925" s="280" t="s">
        <v>190</v>
      </c>
      <c r="CC5925" s="280" t="s">
        <v>191</v>
      </c>
      <c r="CD5925" s="281">
        <v>8</v>
      </c>
      <c r="CE5925" s="277">
        <v>44927</v>
      </c>
      <c r="CF5925" s="280">
        <v>4890</v>
      </c>
      <c r="CG5925" s="280" t="s">
        <v>90</v>
      </c>
      <c r="CH5925" s="280">
        <v>4890</v>
      </c>
      <c r="CI5925" s="280" t="s">
        <v>80</v>
      </c>
      <c r="CJ5925" s="280"/>
      <c r="CK5925" s="280"/>
      <c r="CL5925" s="280"/>
      <c r="CM5925" s="280" t="s">
        <v>73</v>
      </c>
      <c r="CN5925" s="280">
        <v>3</v>
      </c>
    </row>
    <row r="5926" spans="4:92">
      <c r="D5926" s="273" t="s">
        <v>64</v>
      </c>
      <c r="E5926" s="273" t="s">
        <v>63</v>
      </c>
      <c r="F5926" s="273" t="s">
        <v>221</v>
      </c>
      <c r="G5926" s="273" t="s">
        <v>221</v>
      </c>
      <c r="H5926" s="274">
        <v>45170</v>
      </c>
      <c r="I5926" s="273">
        <v>13704</v>
      </c>
      <c r="J5926" s="273">
        <v>17</v>
      </c>
      <c r="K5926" s="273">
        <v>0</v>
      </c>
      <c r="L5926" s="273" t="s">
        <v>66</v>
      </c>
      <c r="N5926" s="273" t="s">
        <v>107</v>
      </c>
      <c r="W5926" s="273">
        <v>259747</v>
      </c>
      <c r="X5926" s="273" t="s">
        <v>64</v>
      </c>
      <c r="Y5926" s="273" t="s">
        <v>75</v>
      </c>
      <c r="Z5926" s="273" t="s">
        <v>79</v>
      </c>
      <c r="AA5926" s="273" t="s">
        <v>79</v>
      </c>
      <c r="AB5926" s="274">
        <v>44958</v>
      </c>
      <c r="AC5926" s="273">
        <v>11986</v>
      </c>
      <c r="AD5926" s="273">
        <v>36</v>
      </c>
      <c r="AE5926" s="273">
        <v>0.52200000000000002</v>
      </c>
      <c r="AF5926" s="273" t="s">
        <v>90</v>
      </c>
      <c r="AG5926" s="273" t="s">
        <v>2211</v>
      </c>
      <c r="AH5926" s="273" t="s">
        <v>2212</v>
      </c>
      <c r="AI5926" s="273" t="s">
        <v>123</v>
      </c>
      <c r="AJ5926" s="273" t="s">
        <v>200</v>
      </c>
      <c r="AK5926" s="273">
        <v>212302</v>
      </c>
      <c r="BV5926" s="336" t="s">
        <v>64</v>
      </c>
      <c r="BW5926" s="337" t="s">
        <v>75</v>
      </c>
      <c r="BX5926" s="337" t="s">
        <v>391</v>
      </c>
      <c r="BY5926" s="337" t="s">
        <v>396</v>
      </c>
      <c r="BZ5926" s="337" t="s">
        <v>167</v>
      </c>
      <c r="CA5926" s="337" t="s">
        <v>168</v>
      </c>
      <c r="CB5926" s="337" t="s">
        <v>319</v>
      </c>
      <c r="CC5926" s="337" t="s">
        <v>320</v>
      </c>
      <c r="CD5926" s="338">
        <v>15</v>
      </c>
      <c r="CE5926" s="335">
        <v>44927</v>
      </c>
      <c r="CF5926" s="337">
        <v>5648</v>
      </c>
      <c r="CG5926" s="337" t="s">
        <v>90</v>
      </c>
      <c r="CH5926" s="337">
        <v>5648</v>
      </c>
      <c r="CI5926" s="337" t="s">
        <v>80</v>
      </c>
      <c r="CJ5926" s="337"/>
      <c r="CK5926" s="337"/>
      <c r="CL5926" s="337"/>
      <c r="CM5926" s="337" t="s">
        <v>73</v>
      </c>
      <c r="CN5926" s="337">
        <v>3</v>
      </c>
    </row>
    <row r="5927" spans="4:92">
      <c r="D5927" s="273" t="s">
        <v>64</v>
      </c>
      <c r="E5927" s="273" t="s">
        <v>63</v>
      </c>
      <c r="F5927" s="273" t="s">
        <v>221</v>
      </c>
      <c r="G5927" s="273" t="s">
        <v>221</v>
      </c>
      <c r="H5927" s="274">
        <v>45170</v>
      </c>
      <c r="I5927" s="273">
        <v>13704</v>
      </c>
      <c r="J5927" s="273">
        <v>17</v>
      </c>
      <c r="K5927" s="273">
        <v>0</v>
      </c>
      <c r="L5927" s="273" t="s">
        <v>66</v>
      </c>
      <c r="M5927" s="273">
        <v>24494.171679999999</v>
      </c>
      <c r="N5927" s="273" t="s">
        <v>115</v>
      </c>
      <c r="W5927" s="273">
        <v>259746</v>
      </c>
      <c r="X5927" s="273" t="s">
        <v>64</v>
      </c>
      <c r="Y5927" s="273" t="s">
        <v>75</v>
      </c>
      <c r="Z5927" s="273" t="s">
        <v>79</v>
      </c>
      <c r="AA5927" s="273" t="s">
        <v>79</v>
      </c>
      <c r="AB5927" s="274">
        <v>44958</v>
      </c>
      <c r="AC5927" s="273">
        <v>11986</v>
      </c>
      <c r="AD5927" s="273">
        <v>36</v>
      </c>
      <c r="AE5927" s="273">
        <v>16.977499999999999</v>
      </c>
      <c r="AF5927" s="273" t="s">
        <v>90</v>
      </c>
      <c r="AG5927" s="273" t="s">
        <v>2213</v>
      </c>
      <c r="AH5927" s="273" t="s">
        <v>2214</v>
      </c>
      <c r="AI5927" s="273" t="s">
        <v>123</v>
      </c>
      <c r="AJ5927" s="273" t="s">
        <v>200</v>
      </c>
      <c r="AK5927" s="273">
        <v>212308</v>
      </c>
      <c r="BV5927" s="279" t="s">
        <v>64</v>
      </c>
      <c r="BW5927" s="280" t="s">
        <v>75</v>
      </c>
      <c r="BX5927" s="280" t="s">
        <v>391</v>
      </c>
      <c r="BY5927" s="280" t="s">
        <v>396</v>
      </c>
      <c r="BZ5927" s="280" t="s">
        <v>86</v>
      </c>
      <c r="CA5927" s="280" t="s">
        <v>87</v>
      </c>
      <c r="CB5927" s="280" t="s">
        <v>179</v>
      </c>
      <c r="CC5927" s="280" t="s">
        <v>180</v>
      </c>
      <c r="CD5927" s="281">
        <v>1</v>
      </c>
      <c r="CE5927" s="277">
        <v>44927</v>
      </c>
      <c r="CF5927" s="280"/>
      <c r="CG5927" s="280" t="s">
        <v>181</v>
      </c>
      <c r="CH5927" s="280"/>
      <c r="CI5927" s="280" t="s">
        <v>181</v>
      </c>
      <c r="CJ5927" s="280" t="s">
        <v>2232</v>
      </c>
      <c r="CK5927" s="280"/>
      <c r="CL5927" s="280"/>
      <c r="CM5927" s="280" t="s">
        <v>73</v>
      </c>
      <c r="CN5927" s="280">
        <v>3</v>
      </c>
    </row>
    <row r="5928" spans="4:92">
      <c r="D5928" s="273" t="s">
        <v>64</v>
      </c>
      <c r="E5928" s="273" t="s">
        <v>63</v>
      </c>
      <c r="F5928" s="273" t="s">
        <v>221</v>
      </c>
      <c r="G5928" s="273" t="s">
        <v>221</v>
      </c>
      <c r="H5928" s="274">
        <v>45200</v>
      </c>
      <c r="I5928" s="273">
        <v>14039</v>
      </c>
      <c r="J5928" s="273">
        <v>17</v>
      </c>
      <c r="K5928" s="273">
        <v>61000</v>
      </c>
      <c r="L5928" s="273" t="s">
        <v>66</v>
      </c>
      <c r="M5928" s="273">
        <v>0</v>
      </c>
      <c r="N5928" s="273" t="s">
        <v>1010</v>
      </c>
      <c r="O5928" s="273">
        <v>0</v>
      </c>
      <c r="P5928" s="273" t="s">
        <v>1011</v>
      </c>
      <c r="Q5928" s="273" t="s">
        <v>69</v>
      </c>
      <c r="R5928" s="273" t="s">
        <v>1013</v>
      </c>
      <c r="S5928" s="273" t="s">
        <v>1298</v>
      </c>
      <c r="U5928" s="273" t="s">
        <v>73</v>
      </c>
      <c r="V5928" s="273" t="s">
        <v>2170</v>
      </c>
      <c r="W5928" s="273">
        <v>326308</v>
      </c>
      <c r="X5928" s="273" t="s">
        <v>64</v>
      </c>
      <c r="Y5928" s="273" t="s">
        <v>75</v>
      </c>
      <c r="Z5928" s="273" t="s">
        <v>79</v>
      </c>
      <c r="AA5928" s="273" t="s">
        <v>79</v>
      </c>
      <c r="AB5928" s="274">
        <v>44958</v>
      </c>
      <c r="AC5928" s="273">
        <v>11986</v>
      </c>
      <c r="AD5928" s="273">
        <v>36</v>
      </c>
      <c r="AE5928" s="273">
        <v>0.2505</v>
      </c>
      <c r="AF5928" s="273" t="s">
        <v>90</v>
      </c>
      <c r="AG5928" s="273" t="s">
        <v>2215</v>
      </c>
      <c r="AH5928" s="273" t="s">
        <v>2216</v>
      </c>
      <c r="AI5928" s="273" t="s">
        <v>123</v>
      </c>
      <c r="AJ5928" s="273" t="s">
        <v>200</v>
      </c>
      <c r="AK5928" s="273">
        <v>212314</v>
      </c>
      <c r="BV5928" s="336" t="s">
        <v>64</v>
      </c>
      <c r="BW5928" s="337" t="s">
        <v>75</v>
      </c>
      <c r="BX5928" s="337" t="s">
        <v>391</v>
      </c>
      <c r="BY5928" s="337" t="s">
        <v>396</v>
      </c>
      <c r="BZ5928" s="337" t="s">
        <v>204</v>
      </c>
      <c r="CA5928" s="337" t="s">
        <v>205</v>
      </c>
      <c r="CB5928" s="337" t="s">
        <v>206</v>
      </c>
      <c r="CC5928" s="337" t="s">
        <v>207</v>
      </c>
      <c r="CD5928" s="338">
        <v>0</v>
      </c>
      <c r="CE5928" s="335">
        <v>44927</v>
      </c>
      <c r="CF5928" s="337"/>
      <c r="CG5928" s="337" t="s">
        <v>181</v>
      </c>
      <c r="CH5928" s="337"/>
      <c r="CI5928" s="337" t="s">
        <v>208</v>
      </c>
      <c r="CJ5928" s="337" t="s">
        <v>209</v>
      </c>
      <c r="CK5928" s="337"/>
      <c r="CL5928" s="337"/>
      <c r="CM5928" s="337" t="s">
        <v>73</v>
      </c>
      <c r="CN5928" s="337">
        <v>3</v>
      </c>
    </row>
    <row r="5929" spans="4:92">
      <c r="D5929" s="273" t="s">
        <v>64</v>
      </c>
      <c r="E5929" s="273" t="s">
        <v>63</v>
      </c>
      <c r="F5929" s="273" t="s">
        <v>221</v>
      </c>
      <c r="G5929" s="273" t="s">
        <v>221</v>
      </c>
      <c r="H5929" s="274">
        <v>45200</v>
      </c>
      <c r="I5929" s="273">
        <v>14039</v>
      </c>
      <c r="J5929" s="273">
        <v>17</v>
      </c>
      <c r="K5929" s="273">
        <v>349513</v>
      </c>
      <c r="L5929" s="273" t="s">
        <v>66</v>
      </c>
      <c r="M5929" s="273">
        <v>45076.780319999998</v>
      </c>
      <c r="N5929" s="273" t="s">
        <v>67</v>
      </c>
      <c r="P5929" s="273" t="s">
        <v>92</v>
      </c>
      <c r="Q5929" s="273" t="s">
        <v>69</v>
      </c>
      <c r="R5929" s="273" t="s">
        <v>70</v>
      </c>
      <c r="S5929" s="273" t="s">
        <v>834</v>
      </c>
      <c r="T5929" s="273" t="s">
        <v>835</v>
      </c>
      <c r="U5929" s="273" t="s">
        <v>73</v>
      </c>
      <c r="V5929" s="273" t="s">
        <v>836</v>
      </c>
      <c r="W5929" s="273">
        <v>326324</v>
      </c>
      <c r="X5929" s="273" t="s">
        <v>83</v>
      </c>
      <c r="Y5929" s="273" t="s">
        <v>63</v>
      </c>
      <c r="Z5929" s="273" t="s">
        <v>228</v>
      </c>
      <c r="AA5929" s="273" t="s">
        <v>237</v>
      </c>
      <c r="AB5929" s="274">
        <v>45017</v>
      </c>
      <c r="AC5929" s="273">
        <v>12047</v>
      </c>
      <c r="AD5929" s="273">
        <v>19</v>
      </c>
      <c r="AE5929" s="273">
        <v>5.9</v>
      </c>
      <c r="AF5929" s="273" t="s">
        <v>90</v>
      </c>
      <c r="AG5929" s="273" t="s">
        <v>887</v>
      </c>
      <c r="AH5929" s="273" t="s">
        <v>1348</v>
      </c>
      <c r="AI5929" s="273" t="s">
        <v>123</v>
      </c>
      <c r="AJ5929" s="273" t="s">
        <v>200</v>
      </c>
      <c r="AK5929" s="273">
        <v>166638</v>
      </c>
      <c r="BV5929" s="279" t="s">
        <v>64</v>
      </c>
      <c r="BW5929" s="280" t="s">
        <v>75</v>
      </c>
      <c r="BX5929" s="280" t="s">
        <v>391</v>
      </c>
      <c r="BY5929" s="280" t="s">
        <v>396</v>
      </c>
      <c r="BZ5929" s="280" t="s">
        <v>167</v>
      </c>
      <c r="CA5929" s="280" t="s">
        <v>168</v>
      </c>
      <c r="CB5929" s="280" t="s">
        <v>313</v>
      </c>
      <c r="CC5929" s="280" t="s">
        <v>314</v>
      </c>
      <c r="CD5929" s="281">
        <v>14</v>
      </c>
      <c r="CE5929" s="277">
        <v>44927</v>
      </c>
      <c r="CF5929" s="280">
        <v>0</v>
      </c>
      <c r="CG5929" s="280" t="s">
        <v>90</v>
      </c>
      <c r="CH5929" s="280">
        <v>0</v>
      </c>
      <c r="CI5929" s="280" t="s">
        <v>80</v>
      </c>
      <c r="CJ5929" s="280"/>
      <c r="CK5929" s="280"/>
      <c r="CL5929" s="280"/>
      <c r="CM5929" s="280" t="s">
        <v>73</v>
      </c>
      <c r="CN5929" s="280">
        <v>3</v>
      </c>
    </row>
    <row r="5930" spans="4:92">
      <c r="D5930" s="273" t="s">
        <v>64</v>
      </c>
      <c r="E5930" s="273" t="s">
        <v>63</v>
      </c>
      <c r="F5930" s="273" t="s">
        <v>221</v>
      </c>
      <c r="G5930" s="273" t="s">
        <v>221</v>
      </c>
      <c r="H5930" s="274">
        <v>45200</v>
      </c>
      <c r="I5930" s="273">
        <v>14039</v>
      </c>
      <c r="J5930" s="273">
        <v>17</v>
      </c>
      <c r="K5930" s="273">
        <v>473179</v>
      </c>
      <c r="L5930" s="273" t="s">
        <v>66</v>
      </c>
      <c r="M5930" s="273">
        <v>48969.39344</v>
      </c>
      <c r="N5930" s="273" t="s">
        <v>67</v>
      </c>
      <c r="P5930" s="273" t="s">
        <v>1011</v>
      </c>
      <c r="Q5930" s="273" t="s">
        <v>69</v>
      </c>
      <c r="R5930" s="273" t="s">
        <v>70</v>
      </c>
      <c r="S5930" s="273" t="s">
        <v>1041</v>
      </c>
      <c r="T5930" s="273" t="s">
        <v>1042</v>
      </c>
      <c r="U5930" s="273" t="s">
        <v>73</v>
      </c>
      <c r="V5930" s="273" t="s">
        <v>1043</v>
      </c>
      <c r="W5930" s="273">
        <v>326341</v>
      </c>
      <c r="X5930" s="273" t="s">
        <v>83</v>
      </c>
      <c r="Y5930" s="273" t="s">
        <v>63</v>
      </c>
      <c r="Z5930" s="273" t="s">
        <v>228</v>
      </c>
      <c r="AA5930" s="273" t="s">
        <v>237</v>
      </c>
      <c r="AB5930" s="274">
        <v>45017</v>
      </c>
      <c r="AC5930" s="273">
        <v>12047</v>
      </c>
      <c r="AD5930" s="273">
        <v>19</v>
      </c>
      <c r="AE5930" s="273">
        <v>0.73</v>
      </c>
      <c r="AF5930" s="273" t="s">
        <v>90</v>
      </c>
      <c r="AG5930" s="273" t="s">
        <v>884</v>
      </c>
      <c r="AH5930" s="273" t="s">
        <v>1195</v>
      </c>
      <c r="AI5930" s="273" t="s">
        <v>123</v>
      </c>
      <c r="AJ5930" s="273" t="s">
        <v>200</v>
      </c>
      <c r="AK5930" s="273">
        <v>166644</v>
      </c>
      <c r="BV5930" s="336" t="s">
        <v>64</v>
      </c>
      <c r="BW5930" s="337" t="s">
        <v>75</v>
      </c>
      <c r="BX5930" s="337" t="s">
        <v>391</v>
      </c>
      <c r="BY5930" s="337" t="s">
        <v>396</v>
      </c>
      <c r="BZ5930" s="337" t="s">
        <v>167</v>
      </c>
      <c r="CA5930" s="337" t="s">
        <v>168</v>
      </c>
      <c r="CB5930" s="337" t="s">
        <v>353</v>
      </c>
      <c r="CC5930" s="337" t="s">
        <v>354</v>
      </c>
      <c r="CD5930" s="338">
        <v>13</v>
      </c>
      <c r="CE5930" s="335">
        <v>44927</v>
      </c>
      <c r="CF5930" s="337">
        <v>0</v>
      </c>
      <c r="CG5930" s="337" t="s">
        <v>90</v>
      </c>
      <c r="CH5930" s="337">
        <v>0</v>
      </c>
      <c r="CI5930" s="337" t="s">
        <v>80</v>
      </c>
      <c r="CJ5930" s="337"/>
      <c r="CK5930" s="337"/>
      <c r="CL5930" s="337"/>
      <c r="CM5930" s="337" t="s">
        <v>73</v>
      </c>
      <c r="CN5930" s="337">
        <v>3</v>
      </c>
    </row>
    <row r="5931" spans="4:92">
      <c r="D5931" s="273" t="s">
        <v>64</v>
      </c>
      <c r="E5931" s="273" t="s">
        <v>63</v>
      </c>
      <c r="F5931" s="273" t="s">
        <v>221</v>
      </c>
      <c r="G5931" s="273" t="s">
        <v>221</v>
      </c>
      <c r="H5931" s="274">
        <v>45200</v>
      </c>
      <c r="I5931" s="273">
        <v>14039</v>
      </c>
      <c r="J5931" s="273">
        <v>17</v>
      </c>
      <c r="K5931" s="273">
        <v>1495177</v>
      </c>
      <c r="L5931" s="273" t="s">
        <v>66</v>
      </c>
      <c r="M5931" s="273">
        <v>215492.8248</v>
      </c>
      <c r="N5931" s="273" t="s">
        <v>67</v>
      </c>
      <c r="P5931" s="273" t="s">
        <v>68</v>
      </c>
      <c r="Q5931" s="273" t="s">
        <v>69</v>
      </c>
      <c r="R5931" s="273" t="s">
        <v>70</v>
      </c>
      <c r="S5931" s="273" t="s">
        <v>71</v>
      </c>
      <c r="T5931" s="273" t="s">
        <v>72</v>
      </c>
      <c r="U5931" s="273" t="s">
        <v>73</v>
      </c>
      <c r="V5931" s="273" t="s">
        <v>74</v>
      </c>
      <c r="W5931" s="273">
        <v>326358</v>
      </c>
      <c r="X5931" s="273" t="s">
        <v>83</v>
      </c>
      <c r="Y5931" s="273" t="s">
        <v>63</v>
      </c>
      <c r="Z5931" s="273" t="s">
        <v>228</v>
      </c>
      <c r="AA5931" s="273" t="s">
        <v>237</v>
      </c>
      <c r="AB5931" s="274">
        <v>45017</v>
      </c>
      <c r="AC5931" s="273">
        <v>12047</v>
      </c>
      <c r="AD5931" s="273">
        <v>19</v>
      </c>
      <c r="AE5931" s="273">
        <v>0.54</v>
      </c>
      <c r="AF5931" s="273" t="s">
        <v>90</v>
      </c>
      <c r="AG5931" s="273" t="s">
        <v>884</v>
      </c>
      <c r="AH5931" s="273" t="s">
        <v>1351</v>
      </c>
      <c r="AI5931" s="273" t="s">
        <v>123</v>
      </c>
      <c r="AJ5931" s="273" t="s">
        <v>200</v>
      </c>
      <c r="AK5931" s="273">
        <v>166650</v>
      </c>
      <c r="BV5931" s="279" t="s">
        <v>64</v>
      </c>
      <c r="BW5931" s="280" t="s">
        <v>75</v>
      </c>
      <c r="BX5931" s="280" t="s">
        <v>391</v>
      </c>
      <c r="BY5931" s="280" t="s">
        <v>396</v>
      </c>
      <c r="BZ5931" s="280" t="s">
        <v>151</v>
      </c>
      <c r="CA5931" s="280" t="s">
        <v>152</v>
      </c>
      <c r="CB5931" s="280" t="s">
        <v>161</v>
      </c>
      <c r="CC5931" s="280" t="s">
        <v>162</v>
      </c>
      <c r="CD5931" s="281">
        <v>11</v>
      </c>
      <c r="CE5931" s="277">
        <v>44927</v>
      </c>
      <c r="CF5931" s="280">
        <v>1723</v>
      </c>
      <c r="CG5931" s="280" t="s">
        <v>90</v>
      </c>
      <c r="CH5931" s="280">
        <v>1723</v>
      </c>
      <c r="CI5931" s="280" t="s">
        <v>80</v>
      </c>
      <c r="CJ5931" s="280"/>
      <c r="CK5931" s="280"/>
      <c r="CL5931" s="280"/>
      <c r="CM5931" s="280" t="s">
        <v>73</v>
      </c>
      <c r="CN5931" s="280">
        <v>3</v>
      </c>
    </row>
    <row r="5932" spans="4:92">
      <c r="D5932" s="273" t="s">
        <v>64</v>
      </c>
      <c r="E5932" s="273" t="s">
        <v>63</v>
      </c>
      <c r="F5932" s="273" t="s">
        <v>221</v>
      </c>
      <c r="G5932" s="273" t="s">
        <v>221</v>
      </c>
      <c r="H5932" s="274">
        <v>45200</v>
      </c>
      <c r="I5932" s="273">
        <v>14039</v>
      </c>
      <c r="J5932" s="273">
        <v>17</v>
      </c>
      <c r="K5932" s="273">
        <v>143339</v>
      </c>
      <c r="L5932" s="273" t="s">
        <v>66</v>
      </c>
      <c r="M5932" s="273">
        <v>16886.983520000002</v>
      </c>
      <c r="N5932" s="273" t="s">
        <v>67</v>
      </c>
      <c r="P5932" s="273" t="s">
        <v>1011</v>
      </c>
      <c r="Q5932" s="273" t="s">
        <v>69</v>
      </c>
      <c r="R5932" s="273" t="s">
        <v>70</v>
      </c>
      <c r="S5932" s="273" t="s">
        <v>93</v>
      </c>
      <c r="T5932" s="273" t="s">
        <v>94</v>
      </c>
      <c r="U5932" s="273" t="s">
        <v>73</v>
      </c>
      <c r="V5932" s="273" t="s">
        <v>95</v>
      </c>
      <c r="W5932" s="273">
        <v>326375</v>
      </c>
      <c r="X5932" s="273" t="s">
        <v>83</v>
      </c>
      <c r="Y5932" s="273" t="s">
        <v>63</v>
      </c>
      <c r="Z5932" s="273" t="s">
        <v>228</v>
      </c>
      <c r="AA5932" s="273" t="s">
        <v>237</v>
      </c>
      <c r="AB5932" s="274">
        <v>45017</v>
      </c>
      <c r="AC5932" s="273">
        <v>12047</v>
      </c>
      <c r="AD5932" s="273">
        <v>19</v>
      </c>
      <c r="AE5932" s="273">
        <v>7.0350000000000001</v>
      </c>
      <c r="AF5932" s="273" t="s">
        <v>90</v>
      </c>
      <c r="AG5932" s="273" t="s">
        <v>795</v>
      </c>
      <c r="AH5932" s="273" t="s">
        <v>1354</v>
      </c>
      <c r="AI5932" s="273" t="s">
        <v>123</v>
      </c>
      <c r="AJ5932" s="273" t="s">
        <v>200</v>
      </c>
      <c r="AK5932" s="273">
        <v>166656</v>
      </c>
      <c r="BV5932" s="336" t="s">
        <v>64</v>
      </c>
      <c r="BW5932" s="337" t="s">
        <v>75</v>
      </c>
      <c r="BX5932" s="337" t="s">
        <v>391</v>
      </c>
      <c r="BY5932" s="337" t="s">
        <v>396</v>
      </c>
      <c r="BZ5932" s="337" t="s">
        <v>167</v>
      </c>
      <c r="CA5932" s="337" t="s">
        <v>168</v>
      </c>
      <c r="CB5932" s="337" t="s">
        <v>169</v>
      </c>
      <c r="CC5932" s="337" t="s">
        <v>170</v>
      </c>
      <c r="CD5932" s="338">
        <v>12</v>
      </c>
      <c r="CE5932" s="335">
        <v>44927</v>
      </c>
      <c r="CF5932" s="337">
        <v>25</v>
      </c>
      <c r="CG5932" s="337" t="s">
        <v>90</v>
      </c>
      <c r="CH5932" s="337">
        <v>25</v>
      </c>
      <c r="CI5932" s="337" t="s">
        <v>80</v>
      </c>
      <c r="CJ5932" s="337"/>
      <c r="CK5932" s="337"/>
      <c r="CL5932" s="337"/>
      <c r="CM5932" s="337" t="s">
        <v>73</v>
      </c>
      <c r="CN5932" s="337">
        <v>3</v>
      </c>
    </row>
    <row r="5933" spans="4:92">
      <c r="D5933" s="273" t="s">
        <v>64</v>
      </c>
      <c r="E5933" s="273" t="s">
        <v>63</v>
      </c>
      <c r="F5933" s="273" t="s">
        <v>221</v>
      </c>
      <c r="G5933" s="273" t="s">
        <v>221</v>
      </c>
      <c r="H5933" s="274">
        <v>45200</v>
      </c>
      <c r="I5933" s="273">
        <v>14039</v>
      </c>
      <c r="J5933" s="273">
        <v>17</v>
      </c>
      <c r="K5933" s="273">
        <v>0</v>
      </c>
      <c r="L5933" s="273" t="s">
        <v>66</v>
      </c>
      <c r="N5933" s="273" t="s">
        <v>107</v>
      </c>
      <c r="W5933" s="273">
        <v>326307</v>
      </c>
      <c r="X5933" s="273" t="s">
        <v>83</v>
      </c>
      <c r="Y5933" s="273" t="s">
        <v>63</v>
      </c>
      <c r="Z5933" s="273" t="s">
        <v>228</v>
      </c>
      <c r="AA5933" s="273" t="s">
        <v>237</v>
      </c>
      <c r="AB5933" s="274">
        <v>45017</v>
      </c>
      <c r="AC5933" s="273">
        <v>12047</v>
      </c>
      <c r="AD5933" s="273">
        <v>19</v>
      </c>
      <c r="AE5933" s="273">
        <v>0.36699999999999999</v>
      </c>
      <c r="AF5933" s="273" t="s">
        <v>90</v>
      </c>
      <c r="AG5933" s="273" t="s">
        <v>1358</v>
      </c>
      <c r="AH5933" s="273" t="s">
        <v>489</v>
      </c>
      <c r="AI5933" s="273" t="s">
        <v>123</v>
      </c>
      <c r="AJ5933" s="273" t="s">
        <v>200</v>
      </c>
      <c r="AK5933" s="273">
        <v>166662</v>
      </c>
      <c r="BV5933" s="279" t="s">
        <v>64</v>
      </c>
      <c r="BW5933" s="280" t="s">
        <v>75</v>
      </c>
      <c r="BX5933" s="280" t="s">
        <v>391</v>
      </c>
      <c r="BY5933" s="280" t="s">
        <v>396</v>
      </c>
      <c r="BZ5933" s="280" t="s">
        <v>126</v>
      </c>
      <c r="CA5933" s="280" t="s">
        <v>127</v>
      </c>
      <c r="CB5933" s="280" t="s">
        <v>133</v>
      </c>
      <c r="CC5933" s="280" t="s">
        <v>134</v>
      </c>
      <c r="CD5933" s="281">
        <v>7</v>
      </c>
      <c r="CE5933" s="277">
        <v>44927</v>
      </c>
      <c r="CF5933" s="280"/>
      <c r="CG5933" s="280"/>
      <c r="CH5933" s="280"/>
      <c r="CI5933" s="280" t="s">
        <v>104</v>
      </c>
      <c r="CJ5933" s="280"/>
      <c r="CK5933" s="280"/>
      <c r="CL5933" s="280"/>
      <c r="CM5933" s="280" t="s">
        <v>73</v>
      </c>
      <c r="CN5933" s="280">
        <v>3</v>
      </c>
    </row>
    <row r="5934" spans="4:92">
      <c r="D5934" s="273" t="s">
        <v>64</v>
      </c>
      <c r="E5934" s="273" t="s">
        <v>63</v>
      </c>
      <c r="F5934" s="273" t="s">
        <v>221</v>
      </c>
      <c r="G5934" s="273" t="s">
        <v>221</v>
      </c>
      <c r="H5934" s="274">
        <v>45200</v>
      </c>
      <c r="I5934" s="273">
        <v>14039</v>
      </c>
      <c r="J5934" s="273">
        <v>17</v>
      </c>
      <c r="K5934" s="273">
        <v>0</v>
      </c>
      <c r="L5934" s="273" t="s">
        <v>66</v>
      </c>
      <c r="M5934" s="273">
        <v>16475.39256</v>
      </c>
      <c r="N5934" s="273" t="s">
        <v>115</v>
      </c>
      <c r="W5934" s="273">
        <v>326306</v>
      </c>
      <c r="X5934" s="273" t="s">
        <v>83</v>
      </c>
      <c r="Y5934" s="273" t="s">
        <v>63</v>
      </c>
      <c r="Z5934" s="273" t="s">
        <v>228</v>
      </c>
      <c r="AA5934" s="273" t="s">
        <v>237</v>
      </c>
      <c r="AB5934" s="274">
        <v>45017</v>
      </c>
      <c r="AC5934" s="273">
        <v>12047</v>
      </c>
      <c r="AD5934" s="273">
        <v>19</v>
      </c>
      <c r="AE5934" s="273">
        <v>0.158</v>
      </c>
      <c r="AF5934" s="273" t="s">
        <v>90</v>
      </c>
      <c r="AG5934" s="273" t="s">
        <v>1026</v>
      </c>
      <c r="AH5934" s="273" t="s">
        <v>1327</v>
      </c>
      <c r="AI5934" s="273" t="s">
        <v>123</v>
      </c>
      <c r="AJ5934" s="273" t="s">
        <v>200</v>
      </c>
      <c r="AK5934" s="273">
        <v>166668</v>
      </c>
      <c r="BV5934" s="336" t="s">
        <v>64</v>
      </c>
      <c r="BW5934" s="337" t="s">
        <v>75</v>
      </c>
      <c r="BX5934" s="337" t="s">
        <v>391</v>
      </c>
      <c r="BY5934" s="337" t="s">
        <v>396</v>
      </c>
      <c r="BZ5934" s="337" t="s">
        <v>138</v>
      </c>
      <c r="CA5934" s="337" t="s">
        <v>139</v>
      </c>
      <c r="CB5934" s="337" t="s">
        <v>140</v>
      </c>
      <c r="CC5934" s="337" t="s">
        <v>141</v>
      </c>
      <c r="CD5934" s="338">
        <v>9</v>
      </c>
      <c r="CE5934" s="335">
        <v>44927</v>
      </c>
      <c r="CF5934" s="337">
        <v>572</v>
      </c>
      <c r="CG5934" s="337" t="s">
        <v>90</v>
      </c>
      <c r="CH5934" s="337">
        <v>572</v>
      </c>
      <c r="CI5934" s="337" t="s">
        <v>80</v>
      </c>
      <c r="CJ5934" s="337"/>
      <c r="CK5934" s="337"/>
      <c r="CL5934" s="337"/>
      <c r="CM5934" s="337" t="s">
        <v>73</v>
      </c>
      <c r="CN5934" s="337">
        <v>3</v>
      </c>
    </row>
    <row r="5935" spans="4:92">
      <c r="D5935" s="273" t="s">
        <v>64</v>
      </c>
      <c r="E5935" s="273" t="s">
        <v>63</v>
      </c>
      <c r="F5935" s="273" t="s">
        <v>221</v>
      </c>
      <c r="G5935" s="273" t="s">
        <v>221</v>
      </c>
      <c r="H5935" s="274">
        <v>45231</v>
      </c>
      <c r="I5935" s="273">
        <v>14407</v>
      </c>
      <c r="J5935" s="273">
        <v>17</v>
      </c>
      <c r="K5935" s="273">
        <v>64000</v>
      </c>
      <c r="L5935" s="273" t="s">
        <v>66</v>
      </c>
      <c r="M5935" s="273">
        <v>0</v>
      </c>
      <c r="N5935" s="273" t="s">
        <v>1010</v>
      </c>
      <c r="O5935" s="273">
        <v>0</v>
      </c>
      <c r="P5935" s="273" t="s">
        <v>1011</v>
      </c>
      <c r="Q5935" s="273" t="s">
        <v>69</v>
      </c>
      <c r="R5935" s="273" t="s">
        <v>1013</v>
      </c>
      <c r="S5935" s="273" t="s">
        <v>1298</v>
      </c>
      <c r="U5935" s="273" t="s">
        <v>73</v>
      </c>
      <c r="V5935" s="273" t="s">
        <v>2170</v>
      </c>
      <c r="W5935" s="273">
        <v>326434</v>
      </c>
      <c r="X5935" s="273" t="s">
        <v>83</v>
      </c>
      <c r="Y5935" s="273" t="s">
        <v>63</v>
      </c>
      <c r="Z5935" s="273" t="s">
        <v>228</v>
      </c>
      <c r="AA5935" s="273" t="s">
        <v>237</v>
      </c>
      <c r="AB5935" s="274">
        <v>45017</v>
      </c>
      <c r="AC5935" s="273">
        <v>12047</v>
      </c>
      <c r="AD5935" s="273">
        <v>19</v>
      </c>
      <c r="AE5935" s="273">
        <v>19.41</v>
      </c>
      <c r="AF5935" s="273" t="s">
        <v>90</v>
      </c>
      <c r="AG5935" s="273" t="s">
        <v>798</v>
      </c>
      <c r="AH5935" s="273" t="s">
        <v>953</v>
      </c>
      <c r="AI5935" s="273" t="s">
        <v>123</v>
      </c>
      <c r="AJ5935" s="273" t="s">
        <v>200</v>
      </c>
      <c r="AK5935" s="273">
        <v>166674</v>
      </c>
      <c r="BV5935" s="279" t="s">
        <v>64</v>
      </c>
      <c r="BW5935" s="280" t="s">
        <v>75</v>
      </c>
      <c r="BX5935" s="280" t="s">
        <v>391</v>
      </c>
      <c r="BY5935" s="280" t="s">
        <v>396</v>
      </c>
      <c r="BZ5935" s="280" t="s">
        <v>151</v>
      </c>
      <c r="CA5935" s="280" t="s">
        <v>152</v>
      </c>
      <c r="CB5935" s="280" t="s">
        <v>153</v>
      </c>
      <c r="CC5935" s="280" t="s">
        <v>154</v>
      </c>
      <c r="CD5935" s="281">
        <v>10</v>
      </c>
      <c r="CE5935" s="277">
        <v>44927</v>
      </c>
      <c r="CF5935" s="280">
        <v>2154</v>
      </c>
      <c r="CG5935" s="280" t="s">
        <v>90</v>
      </c>
      <c r="CH5935" s="280">
        <v>2154</v>
      </c>
      <c r="CI5935" s="280" t="s">
        <v>80</v>
      </c>
      <c r="CJ5935" s="280"/>
      <c r="CK5935" s="280"/>
      <c r="CL5935" s="280"/>
      <c r="CM5935" s="280" t="s">
        <v>73</v>
      </c>
      <c r="CN5935" s="280">
        <v>3</v>
      </c>
    </row>
    <row r="5936" spans="4:92">
      <c r="D5936" s="273" t="s">
        <v>64</v>
      </c>
      <c r="E5936" s="273" t="s">
        <v>63</v>
      </c>
      <c r="F5936" s="273" t="s">
        <v>221</v>
      </c>
      <c r="G5936" s="273" t="s">
        <v>221</v>
      </c>
      <c r="H5936" s="274">
        <v>45231</v>
      </c>
      <c r="I5936" s="273">
        <v>14407</v>
      </c>
      <c r="J5936" s="273">
        <v>17</v>
      </c>
      <c r="K5936" s="273">
        <v>406326</v>
      </c>
      <c r="L5936" s="273" t="s">
        <v>66</v>
      </c>
      <c r="M5936" s="273">
        <v>52403.95248</v>
      </c>
      <c r="N5936" s="273" t="s">
        <v>67</v>
      </c>
      <c r="P5936" s="273" t="s">
        <v>92</v>
      </c>
      <c r="Q5936" s="273" t="s">
        <v>69</v>
      </c>
      <c r="R5936" s="273" t="s">
        <v>70</v>
      </c>
      <c r="S5936" s="273" t="s">
        <v>834</v>
      </c>
      <c r="T5936" s="273" t="s">
        <v>835</v>
      </c>
      <c r="U5936" s="273" t="s">
        <v>73</v>
      </c>
      <c r="V5936" s="273" t="s">
        <v>836</v>
      </c>
      <c r="W5936" s="273">
        <v>326450</v>
      </c>
      <c r="X5936" s="273" t="s">
        <v>83</v>
      </c>
      <c r="Y5936" s="273" t="s">
        <v>63</v>
      </c>
      <c r="Z5936" s="273" t="s">
        <v>228</v>
      </c>
      <c r="AA5936" s="273" t="s">
        <v>237</v>
      </c>
      <c r="AB5936" s="274">
        <v>45047</v>
      </c>
      <c r="AC5936" s="273">
        <v>12166</v>
      </c>
      <c r="AD5936" s="273">
        <v>19</v>
      </c>
      <c r="AK5936" s="273">
        <v>184334</v>
      </c>
      <c r="BV5936" s="336" t="s">
        <v>64</v>
      </c>
      <c r="BW5936" s="337" t="s">
        <v>75</v>
      </c>
      <c r="BX5936" s="337" t="s">
        <v>391</v>
      </c>
      <c r="BY5936" s="337" t="s">
        <v>396</v>
      </c>
      <c r="BZ5936" s="337" t="s">
        <v>126</v>
      </c>
      <c r="CA5936" s="337" t="s">
        <v>127</v>
      </c>
      <c r="CB5936" s="337" t="s">
        <v>128</v>
      </c>
      <c r="CC5936" s="337" t="s">
        <v>129</v>
      </c>
      <c r="CD5936" s="338">
        <v>6</v>
      </c>
      <c r="CE5936" s="335">
        <v>44927</v>
      </c>
      <c r="CF5936" s="337"/>
      <c r="CG5936" s="337"/>
      <c r="CH5936" s="337"/>
      <c r="CI5936" s="337" t="s">
        <v>80</v>
      </c>
      <c r="CJ5936" s="337"/>
      <c r="CK5936" s="337"/>
      <c r="CL5936" s="337"/>
      <c r="CM5936" s="337" t="s">
        <v>73</v>
      </c>
      <c r="CN5936" s="337">
        <v>3</v>
      </c>
    </row>
    <row r="5937" spans="4:92">
      <c r="D5937" s="273" t="s">
        <v>64</v>
      </c>
      <c r="E5937" s="273" t="s">
        <v>63</v>
      </c>
      <c r="F5937" s="273" t="s">
        <v>221</v>
      </c>
      <c r="G5937" s="273" t="s">
        <v>221</v>
      </c>
      <c r="H5937" s="274">
        <v>45231</v>
      </c>
      <c r="I5937" s="273">
        <v>14407</v>
      </c>
      <c r="J5937" s="273">
        <v>17</v>
      </c>
      <c r="K5937" s="273">
        <v>583852</v>
      </c>
      <c r="L5937" s="273" t="s">
        <v>66</v>
      </c>
      <c r="M5937" s="273">
        <v>103125.88791999999</v>
      </c>
      <c r="N5937" s="273" t="s">
        <v>67</v>
      </c>
      <c r="P5937" s="273" t="s">
        <v>1011</v>
      </c>
      <c r="Q5937" s="273" t="s">
        <v>69</v>
      </c>
      <c r="R5937" s="273" t="s">
        <v>70</v>
      </c>
      <c r="S5937" s="273" t="s">
        <v>1041</v>
      </c>
      <c r="T5937" s="273" t="s">
        <v>1042</v>
      </c>
      <c r="U5937" s="273" t="s">
        <v>73</v>
      </c>
      <c r="V5937" s="273" t="s">
        <v>1043</v>
      </c>
      <c r="W5937" s="273">
        <v>326467</v>
      </c>
      <c r="X5937" s="273" t="s">
        <v>83</v>
      </c>
      <c r="Y5937" s="273" t="s">
        <v>63</v>
      </c>
      <c r="Z5937" s="273" t="s">
        <v>228</v>
      </c>
      <c r="AA5937" s="273" t="s">
        <v>237</v>
      </c>
      <c r="AB5937" s="274">
        <v>45047</v>
      </c>
      <c r="AC5937" s="273">
        <v>12168</v>
      </c>
      <c r="AD5937" s="273">
        <v>19</v>
      </c>
      <c r="AE5937" s="273">
        <v>1.2114</v>
      </c>
      <c r="AF5937" s="273" t="s">
        <v>90</v>
      </c>
      <c r="AG5937" s="273" t="s">
        <v>1333</v>
      </c>
      <c r="AH5937" s="273" t="s">
        <v>1334</v>
      </c>
      <c r="AI5937" s="273" t="s">
        <v>123</v>
      </c>
      <c r="AJ5937" s="273" t="s">
        <v>214</v>
      </c>
      <c r="AK5937" s="273">
        <v>175091</v>
      </c>
      <c r="BV5937" s="279" t="s">
        <v>64</v>
      </c>
      <c r="BW5937" s="280" t="s">
        <v>75</v>
      </c>
      <c r="BX5937" s="280" t="s">
        <v>391</v>
      </c>
      <c r="BY5937" s="280" t="s">
        <v>396</v>
      </c>
      <c r="BZ5937" s="280" t="s">
        <v>110</v>
      </c>
      <c r="CA5937" s="280" t="s">
        <v>111</v>
      </c>
      <c r="CB5937" s="280" t="s">
        <v>117</v>
      </c>
      <c r="CC5937" s="280" t="s">
        <v>118</v>
      </c>
      <c r="CD5937" s="281">
        <v>5</v>
      </c>
      <c r="CE5937" s="277">
        <v>44927</v>
      </c>
      <c r="CF5937" s="280"/>
      <c r="CG5937" s="280"/>
      <c r="CH5937" s="280"/>
      <c r="CI5937" s="280" t="s">
        <v>104</v>
      </c>
      <c r="CJ5937" s="280"/>
      <c r="CK5937" s="280"/>
      <c r="CL5937" s="280"/>
      <c r="CM5937" s="280" t="s">
        <v>73</v>
      </c>
      <c r="CN5937" s="280">
        <v>3</v>
      </c>
    </row>
    <row r="5938" spans="4:92">
      <c r="D5938" s="273" t="s">
        <v>64</v>
      </c>
      <c r="E5938" s="273" t="s">
        <v>63</v>
      </c>
      <c r="F5938" s="273" t="s">
        <v>252</v>
      </c>
      <c r="G5938" s="273" t="s">
        <v>515</v>
      </c>
      <c r="H5938" s="274">
        <v>45231</v>
      </c>
      <c r="I5938" s="273">
        <v>14493</v>
      </c>
      <c r="J5938" s="273">
        <v>669</v>
      </c>
      <c r="K5938" s="273">
        <v>181074</v>
      </c>
      <c r="L5938" s="273" t="s">
        <v>66</v>
      </c>
      <c r="M5938" s="273">
        <v>21039.68592</v>
      </c>
      <c r="N5938" s="273" t="s">
        <v>115</v>
      </c>
      <c r="W5938" s="273">
        <v>292578</v>
      </c>
      <c r="X5938" s="273" t="s">
        <v>83</v>
      </c>
      <c r="Y5938" s="273" t="s">
        <v>63</v>
      </c>
      <c r="Z5938" s="273" t="s">
        <v>228</v>
      </c>
      <c r="AA5938" s="273" t="s">
        <v>237</v>
      </c>
      <c r="AB5938" s="274">
        <v>45047</v>
      </c>
      <c r="AC5938" s="273">
        <v>12168</v>
      </c>
      <c r="AD5938" s="273">
        <v>19</v>
      </c>
      <c r="AE5938" s="273">
        <v>0.78800000000000003</v>
      </c>
      <c r="AF5938" s="273" t="s">
        <v>90</v>
      </c>
      <c r="AG5938" s="273" t="s">
        <v>879</v>
      </c>
      <c r="AH5938" s="273" t="s">
        <v>880</v>
      </c>
      <c r="AI5938" s="273" t="s">
        <v>123</v>
      </c>
      <c r="AJ5938" s="273" t="s">
        <v>214</v>
      </c>
      <c r="AK5938" s="273">
        <v>182560</v>
      </c>
      <c r="BV5938" s="336" t="s">
        <v>64</v>
      </c>
      <c r="BW5938" s="337" t="s">
        <v>75</v>
      </c>
      <c r="BX5938" s="337" t="s">
        <v>391</v>
      </c>
      <c r="BY5938" s="337" t="s">
        <v>396</v>
      </c>
      <c r="BZ5938" s="337" t="s">
        <v>110</v>
      </c>
      <c r="CA5938" s="337" t="s">
        <v>111</v>
      </c>
      <c r="CB5938" s="337" t="s">
        <v>112</v>
      </c>
      <c r="CC5938" s="337" t="s">
        <v>113</v>
      </c>
      <c r="CD5938" s="338">
        <v>4</v>
      </c>
      <c r="CE5938" s="335">
        <v>44927</v>
      </c>
      <c r="CF5938" s="337"/>
      <c r="CG5938" s="337"/>
      <c r="CH5938" s="337"/>
      <c r="CI5938" s="337" t="s">
        <v>80</v>
      </c>
      <c r="CJ5938" s="337"/>
      <c r="CK5938" s="337"/>
      <c r="CL5938" s="337"/>
      <c r="CM5938" s="337" t="s">
        <v>73</v>
      </c>
      <c r="CN5938" s="337">
        <v>3</v>
      </c>
    </row>
    <row r="5939" spans="4:92">
      <c r="D5939" s="273" t="s">
        <v>64</v>
      </c>
      <c r="E5939" s="273" t="s">
        <v>63</v>
      </c>
      <c r="F5939" s="273" t="s">
        <v>252</v>
      </c>
      <c r="G5939" s="273" t="s">
        <v>515</v>
      </c>
      <c r="H5939" s="274">
        <v>45261</v>
      </c>
      <c r="I5939" s="273">
        <v>16955</v>
      </c>
      <c r="J5939" s="273">
        <v>669</v>
      </c>
      <c r="K5939" s="273">
        <v>118340</v>
      </c>
      <c r="L5939" s="273" t="s">
        <v>66</v>
      </c>
      <c r="M5939" s="273">
        <v>21947.491279999998</v>
      </c>
      <c r="N5939" s="273" t="s">
        <v>67</v>
      </c>
      <c r="P5939" s="273" t="s">
        <v>1011</v>
      </c>
      <c r="Q5939" s="273" t="s">
        <v>69</v>
      </c>
      <c r="R5939" s="273" t="s">
        <v>70</v>
      </c>
      <c r="S5939" s="273" t="s">
        <v>1041</v>
      </c>
      <c r="T5939" s="273" t="s">
        <v>1042</v>
      </c>
      <c r="U5939" s="273" t="s">
        <v>73</v>
      </c>
      <c r="V5939" s="273" t="s">
        <v>1043</v>
      </c>
      <c r="W5939" s="273">
        <v>320494</v>
      </c>
      <c r="X5939" s="273" t="s">
        <v>83</v>
      </c>
      <c r="Y5939" s="273" t="s">
        <v>63</v>
      </c>
      <c r="Z5939" s="273" t="s">
        <v>228</v>
      </c>
      <c r="AA5939" s="273" t="s">
        <v>237</v>
      </c>
      <c r="AB5939" s="274">
        <v>45047</v>
      </c>
      <c r="AC5939" s="273">
        <v>12168</v>
      </c>
      <c r="AD5939" s="273">
        <v>19</v>
      </c>
      <c r="AE5939" s="273">
        <v>0.32</v>
      </c>
      <c r="AF5939" s="273" t="s">
        <v>90</v>
      </c>
      <c r="AG5939" s="273" t="s">
        <v>1817</v>
      </c>
      <c r="AH5939" s="273" t="s">
        <v>1818</v>
      </c>
      <c r="AI5939" s="273" t="s">
        <v>123</v>
      </c>
      <c r="AJ5939" s="273" t="s">
        <v>214</v>
      </c>
      <c r="AK5939" s="273">
        <v>182566</v>
      </c>
      <c r="BV5939" s="279" t="s">
        <v>64</v>
      </c>
      <c r="BW5939" s="280" t="s">
        <v>75</v>
      </c>
      <c r="BX5939" s="280" t="s">
        <v>391</v>
      </c>
      <c r="BY5939" s="280" t="s">
        <v>396</v>
      </c>
      <c r="BZ5939" s="280" t="s">
        <v>86</v>
      </c>
      <c r="CA5939" s="280" t="s">
        <v>87</v>
      </c>
      <c r="CB5939" s="280" t="s">
        <v>101</v>
      </c>
      <c r="CC5939" s="280" t="s">
        <v>102</v>
      </c>
      <c r="CD5939" s="281">
        <v>4</v>
      </c>
      <c r="CE5939" s="277">
        <v>44927</v>
      </c>
      <c r="CF5939" s="280">
        <v>28950.84</v>
      </c>
      <c r="CG5939" s="280" t="s">
        <v>1495</v>
      </c>
      <c r="CH5939" s="280">
        <v>4161.68325</v>
      </c>
      <c r="CI5939" s="280" t="s">
        <v>104</v>
      </c>
      <c r="CJ5939" s="280"/>
      <c r="CK5939" s="280"/>
      <c r="CL5939" s="280"/>
      <c r="CM5939" s="280" t="s">
        <v>73</v>
      </c>
      <c r="CN5939" s="280">
        <v>3</v>
      </c>
    </row>
    <row r="5940" spans="4:92">
      <c r="D5940" s="273" t="s">
        <v>64</v>
      </c>
      <c r="E5940" s="273" t="s">
        <v>63</v>
      </c>
      <c r="F5940" s="273" t="s">
        <v>252</v>
      </c>
      <c r="G5940" s="273" t="s">
        <v>515</v>
      </c>
      <c r="H5940" s="274">
        <v>45261</v>
      </c>
      <c r="I5940" s="273">
        <v>16955</v>
      </c>
      <c r="J5940" s="273">
        <v>669</v>
      </c>
      <c r="K5940" s="273">
        <v>43114</v>
      </c>
      <c r="L5940" s="273" t="s">
        <v>66</v>
      </c>
      <c r="M5940" s="273">
        <v>5333.3280000000004</v>
      </c>
      <c r="N5940" s="273" t="s">
        <v>67</v>
      </c>
      <c r="P5940" s="273" t="s">
        <v>92</v>
      </c>
      <c r="Q5940" s="273" t="s">
        <v>69</v>
      </c>
      <c r="R5940" s="273" t="s">
        <v>70</v>
      </c>
      <c r="S5940" s="273" t="s">
        <v>93</v>
      </c>
      <c r="T5940" s="273" t="s">
        <v>94</v>
      </c>
      <c r="U5940" s="273" t="s">
        <v>73</v>
      </c>
      <c r="V5940" s="273" t="s">
        <v>95</v>
      </c>
      <c r="W5940" s="273">
        <v>320510</v>
      </c>
      <c r="X5940" s="273" t="s">
        <v>83</v>
      </c>
      <c r="Y5940" s="273" t="s">
        <v>63</v>
      </c>
      <c r="Z5940" s="273" t="s">
        <v>228</v>
      </c>
      <c r="AA5940" s="273" t="s">
        <v>237</v>
      </c>
      <c r="AB5940" s="274">
        <v>45047</v>
      </c>
      <c r="AC5940" s="273">
        <v>12168</v>
      </c>
      <c r="AD5940" s="273">
        <v>19</v>
      </c>
      <c r="AE5940" s="273">
        <v>0.29720000000000002</v>
      </c>
      <c r="AF5940" s="273" t="s">
        <v>90</v>
      </c>
      <c r="AG5940" s="273" t="s">
        <v>1306</v>
      </c>
      <c r="AH5940" s="273" t="s">
        <v>1307</v>
      </c>
      <c r="AI5940" s="273" t="s">
        <v>123</v>
      </c>
      <c r="AJ5940" s="273" t="s">
        <v>214</v>
      </c>
      <c r="AK5940" s="273">
        <v>182572</v>
      </c>
      <c r="BV5940" s="336" t="s">
        <v>64</v>
      </c>
      <c r="BW5940" s="337" t="s">
        <v>75</v>
      </c>
      <c r="BX5940" s="337" t="s">
        <v>391</v>
      </c>
      <c r="BY5940" s="337" t="s">
        <v>396</v>
      </c>
      <c r="BZ5940" s="337" t="s">
        <v>86</v>
      </c>
      <c r="CA5940" s="337" t="s">
        <v>87</v>
      </c>
      <c r="CB5940" s="337" t="s">
        <v>88</v>
      </c>
      <c r="CC5940" s="337" t="s">
        <v>89</v>
      </c>
      <c r="CD5940" s="338">
        <v>3</v>
      </c>
      <c r="CE5940" s="335">
        <v>44927</v>
      </c>
      <c r="CF5940" s="337">
        <v>7044</v>
      </c>
      <c r="CG5940" s="337" t="s">
        <v>90</v>
      </c>
      <c r="CH5940" s="337">
        <v>7044</v>
      </c>
      <c r="CI5940" s="337" t="s">
        <v>80</v>
      </c>
      <c r="CJ5940" s="337"/>
      <c r="CK5940" s="337"/>
      <c r="CL5940" s="337"/>
      <c r="CM5940" s="337" t="s">
        <v>73</v>
      </c>
      <c r="CN5940" s="337">
        <v>3</v>
      </c>
    </row>
    <row r="5941" spans="4:92">
      <c r="D5941" s="273" t="s">
        <v>64</v>
      </c>
      <c r="E5941" s="273" t="s">
        <v>63</v>
      </c>
      <c r="F5941" s="273" t="s">
        <v>252</v>
      </c>
      <c r="G5941" s="273" t="s">
        <v>515</v>
      </c>
      <c r="H5941" s="274">
        <v>45261</v>
      </c>
      <c r="I5941" s="273">
        <v>16955</v>
      </c>
      <c r="J5941" s="273">
        <v>669</v>
      </c>
      <c r="K5941" s="273">
        <v>0</v>
      </c>
      <c r="L5941" s="273" t="s">
        <v>66</v>
      </c>
      <c r="M5941" s="273">
        <v>0</v>
      </c>
      <c r="N5941" s="273" t="s">
        <v>67</v>
      </c>
      <c r="P5941" s="273" t="s">
        <v>68</v>
      </c>
      <c r="Q5941" s="273" t="s">
        <v>69</v>
      </c>
      <c r="R5941" s="273" t="s">
        <v>70</v>
      </c>
      <c r="S5941" s="273" t="s">
        <v>71</v>
      </c>
      <c r="T5941" s="273" t="s">
        <v>72</v>
      </c>
      <c r="U5941" s="273" t="s">
        <v>73</v>
      </c>
      <c r="V5941" s="273" t="s">
        <v>74</v>
      </c>
      <c r="W5941" s="273">
        <v>320527</v>
      </c>
      <c r="X5941" s="273" t="s">
        <v>83</v>
      </c>
      <c r="Y5941" s="273" t="s">
        <v>63</v>
      </c>
      <c r="Z5941" s="273" t="s">
        <v>228</v>
      </c>
      <c r="AA5941" s="273" t="s">
        <v>237</v>
      </c>
      <c r="AB5941" s="274">
        <v>45047</v>
      </c>
      <c r="AC5941" s="273">
        <v>12168</v>
      </c>
      <c r="AD5941" s="273">
        <v>19</v>
      </c>
      <c r="AE5941" s="273">
        <v>0.113</v>
      </c>
      <c r="AF5941" s="273" t="s">
        <v>90</v>
      </c>
      <c r="AG5941" s="273" t="s">
        <v>1105</v>
      </c>
      <c r="AH5941" s="273" t="s">
        <v>1106</v>
      </c>
      <c r="AI5941" s="273" t="s">
        <v>123</v>
      </c>
      <c r="AJ5941" s="273" t="s">
        <v>1185</v>
      </c>
      <c r="AK5941" s="273">
        <v>182578</v>
      </c>
      <c r="BV5941" s="279" t="s">
        <v>64</v>
      </c>
      <c r="BW5941" s="280" t="s">
        <v>75</v>
      </c>
      <c r="BX5941" s="280" t="s">
        <v>391</v>
      </c>
      <c r="BY5941" s="280" t="s">
        <v>396</v>
      </c>
      <c r="BZ5941" s="280" t="s">
        <v>86</v>
      </c>
      <c r="CA5941" s="280" t="s">
        <v>87</v>
      </c>
      <c r="CB5941" s="280" t="s">
        <v>88</v>
      </c>
      <c r="CC5941" s="280" t="s">
        <v>89</v>
      </c>
      <c r="CD5941" s="281">
        <v>3</v>
      </c>
      <c r="CE5941" s="277">
        <v>44958</v>
      </c>
      <c r="CF5941" s="280">
        <v>7329</v>
      </c>
      <c r="CG5941" s="280" t="s">
        <v>90</v>
      </c>
      <c r="CH5941" s="280">
        <v>7329</v>
      </c>
      <c r="CI5941" s="280" t="s">
        <v>80</v>
      </c>
      <c r="CJ5941" s="280"/>
      <c r="CK5941" s="280"/>
      <c r="CL5941" s="280"/>
      <c r="CM5941" s="280" t="s">
        <v>73</v>
      </c>
      <c r="CN5941" s="280">
        <v>3</v>
      </c>
    </row>
    <row r="5942" spans="4:92">
      <c r="D5942" s="273" t="s">
        <v>64</v>
      </c>
      <c r="E5942" s="273" t="s">
        <v>63</v>
      </c>
      <c r="F5942" s="273" t="s">
        <v>252</v>
      </c>
      <c r="G5942" s="273" t="s">
        <v>515</v>
      </c>
      <c r="H5942" s="274">
        <v>45261</v>
      </c>
      <c r="I5942" s="273">
        <v>16955</v>
      </c>
      <c r="J5942" s="273">
        <v>669</v>
      </c>
      <c r="K5942" s="273">
        <v>103077</v>
      </c>
      <c r="L5942" s="273" t="s">
        <v>66</v>
      </c>
      <c r="M5942" s="273">
        <v>13958.472</v>
      </c>
      <c r="N5942" s="273" t="s">
        <v>67</v>
      </c>
      <c r="P5942" s="273" t="s">
        <v>92</v>
      </c>
      <c r="Q5942" s="273" t="s">
        <v>69</v>
      </c>
      <c r="R5942" s="273" t="s">
        <v>70</v>
      </c>
      <c r="S5942" s="273" t="s">
        <v>1857</v>
      </c>
      <c r="T5942" s="273" t="s">
        <v>835</v>
      </c>
      <c r="U5942" s="273" t="s">
        <v>73</v>
      </c>
      <c r="V5942" s="273" t="s">
        <v>1858</v>
      </c>
      <c r="W5942" s="273">
        <v>320544</v>
      </c>
      <c r="X5942" s="273" t="s">
        <v>83</v>
      </c>
      <c r="Y5942" s="273" t="s">
        <v>63</v>
      </c>
      <c r="Z5942" s="273" t="s">
        <v>228</v>
      </c>
      <c r="AA5942" s="273" t="s">
        <v>237</v>
      </c>
      <c r="AB5942" s="274">
        <v>45047</v>
      </c>
      <c r="AC5942" s="273">
        <v>12168</v>
      </c>
      <c r="AD5942" s="273">
        <v>19</v>
      </c>
      <c r="AE5942" s="273">
        <v>0.22</v>
      </c>
      <c r="AF5942" s="273" t="s">
        <v>90</v>
      </c>
      <c r="AG5942" s="273" t="s">
        <v>1304</v>
      </c>
      <c r="AH5942" s="273" t="s">
        <v>1364</v>
      </c>
      <c r="AI5942" s="273" t="s">
        <v>123</v>
      </c>
      <c r="AJ5942" s="273" t="s">
        <v>200</v>
      </c>
      <c r="AK5942" s="273">
        <v>182584</v>
      </c>
      <c r="BV5942" s="336" t="s">
        <v>64</v>
      </c>
      <c r="BW5942" s="337" t="s">
        <v>75</v>
      </c>
      <c r="BX5942" s="337" t="s">
        <v>391</v>
      </c>
      <c r="BY5942" s="337" t="s">
        <v>396</v>
      </c>
      <c r="BZ5942" s="337" t="s">
        <v>86</v>
      </c>
      <c r="CA5942" s="337" t="s">
        <v>87</v>
      </c>
      <c r="CB5942" s="337" t="s">
        <v>101</v>
      </c>
      <c r="CC5942" s="337" t="s">
        <v>102</v>
      </c>
      <c r="CD5942" s="338">
        <v>4</v>
      </c>
      <c r="CE5942" s="335">
        <v>44958</v>
      </c>
      <c r="CF5942" s="337">
        <v>30041.57</v>
      </c>
      <c r="CG5942" s="337" t="s">
        <v>1495</v>
      </c>
      <c r="CH5942" s="337">
        <v>4318.4756875000003</v>
      </c>
      <c r="CI5942" s="337" t="s">
        <v>104</v>
      </c>
      <c r="CJ5942" s="337"/>
      <c r="CK5942" s="337"/>
      <c r="CL5942" s="337"/>
      <c r="CM5942" s="337" t="s">
        <v>73</v>
      </c>
      <c r="CN5942" s="337">
        <v>3</v>
      </c>
    </row>
    <row r="5943" spans="4:92">
      <c r="D5943" s="273" t="s">
        <v>64</v>
      </c>
      <c r="E5943" s="273" t="s">
        <v>63</v>
      </c>
      <c r="F5943" s="273" t="s">
        <v>252</v>
      </c>
      <c r="G5943" s="273" t="s">
        <v>515</v>
      </c>
      <c r="H5943" s="274">
        <v>45261</v>
      </c>
      <c r="I5943" s="273">
        <v>16955</v>
      </c>
      <c r="J5943" s="273">
        <v>669</v>
      </c>
      <c r="K5943" s="273">
        <v>0</v>
      </c>
      <c r="L5943" s="273" t="s">
        <v>66</v>
      </c>
      <c r="N5943" s="273" t="s">
        <v>107</v>
      </c>
      <c r="W5943" s="273">
        <v>320493</v>
      </c>
      <c r="X5943" s="273" t="s">
        <v>83</v>
      </c>
      <c r="Y5943" s="273" t="s">
        <v>63</v>
      </c>
      <c r="Z5943" s="273" t="s">
        <v>228</v>
      </c>
      <c r="AA5943" s="273" t="s">
        <v>237</v>
      </c>
      <c r="AB5943" s="274">
        <v>45047</v>
      </c>
      <c r="AC5943" s="273">
        <v>12168</v>
      </c>
      <c r="AD5943" s="273">
        <v>19</v>
      </c>
      <c r="AE5943" s="273">
        <v>1.42</v>
      </c>
      <c r="AF5943" s="273" t="s">
        <v>90</v>
      </c>
      <c r="AG5943" s="273" t="s">
        <v>995</v>
      </c>
      <c r="AH5943" s="273" t="s">
        <v>1321</v>
      </c>
      <c r="AI5943" s="273" t="s">
        <v>199</v>
      </c>
      <c r="AJ5943" s="273" t="s">
        <v>200</v>
      </c>
      <c r="AK5943" s="273">
        <v>182590</v>
      </c>
      <c r="BV5943" s="279" t="s">
        <v>64</v>
      </c>
      <c r="BW5943" s="280" t="s">
        <v>75</v>
      </c>
      <c r="BX5943" s="280" t="s">
        <v>391</v>
      </c>
      <c r="BY5943" s="280" t="s">
        <v>396</v>
      </c>
      <c r="BZ5943" s="280" t="s">
        <v>110</v>
      </c>
      <c r="CA5943" s="280" t="s">
        <v>111</v>
      </c>
      <c r="CB5943" s="280" t="s">
        <v>112</v>
      </c>
      <c r="CC5943" s="280" t="s">
        <v>113</v>
      </c>
      <c r="CD5943" s="281">
        <v>4</v>
      </c>
      <c r="CE5943" s="277">
        <v>44958</v>
      </c>
      <c r="CF5943" s="280"/>
      <c r="CG5943" s="280"/>
      <c r="CH5943" s="280"/>
      <c r="CI5943" s="280" t="s">
        <v>80</v>
      </c>
      <c r="CJ5943" s="280"/>
      <c r="CK5943" s="280"/>
      <c r="CL5943" s="280"/>
      <c r="CM5943" s="280" t="s">
        <v>73</v>
      </c>
      <c r="CN5943" s="280">
        <v>3</v>
      </c>
    </row>
    <row r="5944" spans="4:92">
      <c r="D5944" s="273" t="s">
        <v>64</v>
      </c>
      <c r="E5944" s="273" t="s">
        <v>63</v>
      </c>
      <c r="F5944" s="273" t="s">
        <v>252</v>
      </c>
      <c r="G5944" s="273" t="s">
        <v>515</v>
      </c>
      <c r="H5944" s="274">
        <v>45261</v>
      </c>
      <c r="I5944" s="273">
        <v>16955</v>
      </c>
      <c r="J5944" s="273">
        <v>669</v>
      </c>
      <c r="K5944" s="273">
        <v>213126</v>
      </c>
      <c r="L5944" s="273" t="s">
        <v>66</v>
      </c>
      <c r="M5944" s="273">
        <v>25218.436320000001</v>
      </c>
      <c r="N5944" s="273" t="s">
        <v>115</v>
      </c>
      <c r="W5944" s="273">
        <v>320492</v>
      </c>
      <c r="X5944" s="273" t="s">
        <v>64</v>
      </c>
      <c r="Y5944" s="273" t="s">
        <v>75</v>
      </c>
      <c r="Z5944" s="273" t="s">
        <v>231</v>
      </c>
      <c r="AA5944" s="273" t="s">
        <v>231</v>
      </c>
      <c r="AB5944" s="274">
        <v>44958</v>
      </c>
      <c r="AC5944" s="273">
        <v>11984</v>
      </c>
      <c r="AD5944" s="273">
        <v>24</v>
      </c>
      <c r="AE5944" s="273">
        <v>0.3</v>
      </c>
      <c r="AF5944" s="273" t="s">
        <v>90</v>
      </c>
      <c r="AG5944" s="273" t="s">
        <v>722</v>
      </c>
      <c r="AH5944" s="273" t="s">
        <v>1641</v>
      </c>
      <c r="AI5944" s="273" t="s">
        <v>123</v>
      </c>
      <c r="AJ5944" s="273" t="s">
        <v>200</v>
      </c>
      <c r="AK5944" s="273">
        <v>286763</v>
      </c>
      <c r="BV5944" s="336" t="s">
        <v>64</v>
      </c>
      <c r="BW5944" s="337" t="s">
        <v>75</v>
      </c>
      <c r="BX5944" s="337" t="s">
        <v>391</v>
      </c>
      <c r="BY5944" s="337" t="s">
        <v>396</v>
      </c>
      <c r="BZ5944" s="337" t="s">
        <v>110</v>
      </c>
      <c r="CA5944" s="337" t="s">
        <v>111</v>
      </c>
      <c r="CB5944" s="337" t="s">
        <v>117</v>
      </c>
      <c r="CC5944" s="337" t="s">
        <v>118</v>
      </c>
      <c r="CD5944" s="338">
        <v>5</v>
      </c>
      <c r="CE5944" s="335">
        <v>44958</v>
      </c>
      <c r="CF5944" s="337"/>
      <c r="CG5944" s="337"/>
      <c r="CH5944" s="337"/>
      <c r="CI5944" s="337" t="s">
        <v>104</v>
      </c>
      <c r="CJ5944" s="337"/>
      <c r="CK5944" s="337"/>
      <c r="CL5944" s="337"/>
      <c r="CM5944" s="337" t="s">
        <v>73</v>
      </c>
      <c r="CN5944" s="337">
        <v>3</v>
      </c>
    </row>
    <row r="5945" spans="4:92">
      <c r="D5945" s="273" t="s">
        <v>64</v>
      </c>
      <c r="E5945" s="273" t="s">
        <v>63</v>
      </c>
      <c r="F5945" s="273" t="s">
        <v>252</v>
      </c>
      <c r="G5945" s="273" t="s">
        <v>257</v>
      </c>
      <c r="H5945" s="274">
        <v>44927</v>
      </c>
      <c r="I5945" s="273">
        <v>11138</v>
      </c>
      <c r="J5945" s="273">
        <v>22</v>
      </c>
      <c r="K5945" s="273">
        <v>7750</v>
      </c>
      <c r="L5945" s="273" t="s">
        <v>66</v>
      </c>
      <c r="M5945" s="273">
        <v>0</v>
      </c>
      <c r="N5945" s="273" t="s">
        <v>67</v>
      </c>
      <c r="P5945" s="273" t="s">
        <v>1011</v>
      </c>
      <c r="Q5945" s="273" t="s">
        <v>69</v>
      </c>
      <c r="R5945" s="273" t="s">
        <v>1013</v>
      </c>
      <c r="S5945" s="273" t="s">
        <v>2062</v>
      </c>
      <c r="T5945" s="273" t="s">
        <v>2062</v>
      </c>
      <c r="U5945" s="273" t="s">
        <v>73</v>
      </c>
      <c r="V5945" s="273" t="s">
        <v>2063</v>
      </c>
      <c r="W5945" s="273">
        <v>136915</v>
      </c>
      <c r="X5945" s="273" t="s">
        <v>64</v>
      </c>
      <c r="Y5945" s="273" t="s">
        <v>75</v>
      </c>
      <c r="Z5945" s="273" t="s">
        <v>231</v>
      </c>
      <c r="AA5945" s="273" t="s">
        <v>231</v>
      </c>
      <c r="AB5945" s="274">
        <v>44958</v>
      </c>
      <c r="AC5945" s="273">
        <v>11984</v>
      </c>
      <c r="AD5945" s="273">
        <v>24</v>
      </c>
      <c r="AE5945" s="273">
        <v>4</v>
      </c>
      <c r="AF5945" s="273" t="s">
        <v>90</v>
      </c>
      <c r="AG5945" s="273" t="s">
        <v>1557</v>
      </c>
      <c r="AH5945" s="273" t="s">
        <v>1558</v>
      </c>
      <c r="AI5945" s="273" t="s">
        <v>123</v>
      </c>
      <c r="AJ5945" s="273" t="s">
        <v>200</v>
      </c>
      <c r="AK5945" s="273">
        <v>286781</v>
      </c>
      <c r="BV5945" s="279" t="s">
        <v>64</v>
      </c>
      <c r="BW5945" s="280" t="s">
        <v>75</v>
      </c>
      <c r="BX5945" s="280" t="s">
        <v>391</v>
      </c>
      <c r="BY5945" s="280" t="s">
        <v>396</v>
      </c>
      <c r="BZ5945" s="280" t="s">
        <v>126</v>
      </c>
      <c r="CA5945" s="280" t="s">
        <v>127</v>
      </c>
      <c r="CB5945" s="280" t="s">
        <v>128</v>
      </c>
      <c r="CC5945" s="280" t="s">
        <v>129</v>
      </c>
      <c r="CD5945" s="281">
        <v>6</v>
      </c>
      <c r="CE5945" s="277">
        <v>44958</v>
      </c>
      <c r="CF5945" s="280"/>
      <c r="CG5945" s="280"/>
      <c r="CH5945" s="280"/>
      <c r="CI5945" s="280" t="s">
        <v>80</v>
      </c>
      <c r="CJ5945" s="280"/>
      <c r="CK5945" s="280"/>
      <c r="CL5945" s="280"/>
      <c r="CM5945" s="280" t="s">
        <v>73</v>
      </c>
      <c r="CN5945" s="280">
        <v>3</v>
      </c>
    </row>
    <row r="5946" spans="4:92">
      <c r="D5946" s="273" t="s">
        <v>64</v>
      </c>
      <c r="E5946" s="273" t="s">
        <v>473</v>
      </c>
      <c r="F5946" s="273" t="s">
        <v>491</v>
      </c>
      <c r="G5946" s="273" t="s">
        <v>495</v>
      </c>
      <c r="H5946" s="274">
        <v>44927</v>
      </c>
      <c r="I5946" s="273">
        <v>11155</v>
      </c>
      <c r="J5946" s="273">
        <v>76</v>
      </c>
      <c r="K5946" s="273">
        <v>74235</v>
      </c>
      <c r="L5946" s="273" t="s">
        <v>66</v>
      </c>
      <c r="M5946" s="273">
        <v>20570.740709999998</v>
      </c>
      <c r="N5946" s="273" t="s">
        <v>115</v>
      </c>
      <c r="W5946" s="273">
        <v>137406</v>
      </c>
      <c r="X5946" s="273" t="s">
        <v>64</v>
      </c>
      <c r="Y5946" s="273" t="s">
        <v>75</v>
      </c>
      <c r="Z5946" s="273" t="s">
        <v>231</v>
      </c>
      <c r="AA5946" s="273" t="s">
        <v>231</v>
      </c>
      <c r="AB5946" s="274">
        <v>44958</v>
      </c>
      <c r="AC5946" s="273">
        <v>11984</v>
      </c>
      <c r="AD5946" s="273">
        <v>24</v>
      </c>
      <c r="AE5946" s="273">
        <v>0.56000000000000005</v>
      </c>
      <c r="AF5946" s="273" t="s">
        <v>90</v>
      </c>
      <c r="AG5946" s="273" t="s">
        <v>1642</v>
      </c>
      <c r="AH5946" s="273" t="s">
        <v>1643</v>
      </c>
      <c r="AI5946" s="273" t="s">
        <v>123</v>
      </c>
      <c r="AJ5946" s="273" t="s">
        <v>200</v>
      </c>
      <c r="AK5946" s="273">
        <v>286795</v>
      </c>
      <c r="BV5946" s="336" t="s">
        <v>64</v>
      </c>
      <c r="BW5946" s="337" t="s">
        <v>75</v>
      </c>
      <c r="BX5946" s="337" t="s">
        <v>391</v>
      </c>
      <c r="BY5946" s="337" t="s">
        <v>396</v>
      </c>
      <c r="BZ5946" s="337" t="s">
        <v>151</v>
      </c>
      <c r="CA5946" s="337" t="s">
        <v>152</v>
      </c>
      <c r="CB5946" s="337" t="s">
        <v>153</v>
      </c>
      <c r="CC5946" s="337" t="s">
        <v>154</v>
      </c>
      <c r="CD5946" s="338">
        <v>10</v>
      </c>
      <c r="CE5946" s="335">
        <v>44958</v>
      </c>
      <c r="CF5946" s="337">
        <v>2275</v>
      </c>
      <c r="CG5946" s="337" t="s">
        <v>90</v>
      </c>
      <c r="CH5946" s="337">
        <v>2275</v>
      </c>
      <c r="CI5946" s="337" t="s">
        <v>80</v>
      </c>
      <c r="CJ5946" s="337"/>
      <c r="CK5946" s="337"/>
      <c r="CL5946" s="337"/>
      <c r="CM5946" s="337" t="s">
        <v>73</v>
      </c>
      <c r="CN5946" s="337">
        <v>3</v>
      </c>
    </row>
    <row r="5947" spans="4:92">
      <c r="D5947" s="273" t="s">
        <v>64</v>
      </c>
      <c r="E5947" s="273" t="s">
        <v>473</v>
      </c>
      <c r="F5947" s="273" t="s">
        <v>491</v>
      </c>
      <c r="G5947" s="273" t="s">
        <v>495</v>
      </c>
      <c r="H5947" s="274">
        <v>44958</v>
      </c>
      <c r="I5947" s="273">
        <v>11317</v>
      </c>
      <c r="J5947" s="273">
        <v>76</v>
      </c>
      <c r="K5947" s="273">
        <v>85</v>
      </c>
      <c r="L5947" s="273" t="s">
        <v>1202</v>
      </c>
      <c r="M5947" s="273">
        <v>193.035</v>
      </c>
      <c r="N5947" s="273" t="s">
        <v>1203</v>
      </c>
      <c r="P5947" s="273" t="s">
        <v>1011</v>
      </c>
      <c r="Q5947" s="273" t="s">
        <v>2055</v>
      </c>
      <c r="R5947" s="273" t="s">
        <v>70</v>
      </c>
      <c r="S5947" s="273" t="s">
        <v>2056</v>
      </c>
      <c r="T5947" s="273" t="s">
        <v>2057</v>
      </c>
      <c r="U5947" s="273" t="s">
        <v>1783</v>
      </c>
      <c r="V5947" s="273" t="s">
        <v>2058</v>
      </c>
      <c r="W5947" s="273">
        <v>142106</v>
      </c>
      <c r="X5947" s="273" t="s">
        <v>64</v>
      </c>
      <c r="Y5947" s="273" t="s">
        <v>75</v>
      </c>
      <c r="Z5947" s="273" t="s">
        <v>231</v>
      </c>
      <c r="AA5947" s="273" t="s">
        <v>231</v>
      </c>
      <c r="AB5947" s="274">
        <v>44958</v>
      </c>
      <c r="AC5947" s="273">
        <v>11984</v>
      </c>
      <c r="AD5947" s="273">
        <v>24</v>
      </c>
      <c r="AE5947" s="273">
        <v>90.52</v>
      </c>
      <c r="AF5947" s="273" t="s">
        <v>90</v>
      </c>
      <c r="AG5947" s="273" t="s">
        <v>1644</v>
      </c>
      <c r="AH5947" s="273" t="s">
        <v>1645</v>
      </c>
      <c r="AI5947" s="273" t="s">
        <v>123</v>
      </c>
      <c r="AJ5947" s="273" t="s">
        <v>200</v>
      </c>
      <c r="AK5947" s="273">
        <v>286801</v>
      </c>
      <c r="BV5947" s="279" t="s">
        <v>64</v>
      </c>
      <c r="BW5947" s="280" t="s">
        <v>75</v>
      </c>
      <c r="BX5947" s="280" t="s">
        <v>391</v>
      </c>
      <c r="BY5947" s="280" t="s">
        <v>396</v>
      </c>
      <c r="BZ5947" s="280" t="s">
        <v>138</v>
      </c>
      <c r="CA5947" s="280" t="s">
        <v>139</v>
      </c>
      <c r="CB5947" s="280" t="s">
        <v>140</v>
      </c>
      <c r="CC5947" s="280" t="s">
        <v>141</v>
      </c>
      <c r="CD5947" s="281">
        <v>9</v>
      </c>
      <c r="CE5947" s="277">
        <v>44958</v>
      </c>
      <c r="CF5947" s="280">
        <v>494</v>
      </c>
      <c r="CG5947" s="280" t="s">
        <v>90</v>
      </c>
      <c r="CH5947" s="280">
        <v>494</v>
      </c>
      <c r="CI5947" s="280" t="s">
        <v>80</v>
      </c>
      <c r="CJ5947" s="280"/>
      <c r="CK5947" s="280"/>
      <c r="CL5947" s="280"/>
      <c r="CM5947" s="280" t="s">
        <v>73</v>
      </c>
      <c r="CN5947" s="280">
        <v>3</v>
      </c>
    </row>
    <row r="5948" spans="4:92">
      <c r="D5948" s="273" t="s">
        <v>64</v>
      </c>
      <c r="E5948" s="273" t="s">
        <v>473</v>
      </c>
      <c r="F5948" s="273" t="s">
        <v>491</v>
      </c>
      <c r="G5948" s="273" t="s">
        <v>495</v>
      </c>
      <c r="H5948" s="274">
        <v>44958</v>
      </c>
      <c r="I5948" s="273">
        <v>11317</v>
      </c>
      <c r="J5948" s="273">
        <v>76</v>
      </c>
      <c r="K5948" s="273">
        <v>0</v>
      </c>
      <c r="L5948" s="273" t="s">
        <v>66</v>
      </c>
      <c r="N5948" s="273" t="s">
        <v>107</v>
      </c>
      <c r="W5948" s="273">
        <v>142105</v>
      </c>
      <c r="X5948" s="273" t="s">
        <v>64</v>
      </c>
      <c r="Y5948" s="273" t="s">
        <v>75</v>
      </c>
      <c r="Z5948" s="273" t="s">
        <v>231</v>
      </c>
      <c r="AA5948" s="273" t="s">
        <v>231</v>
      </c>
      <c r="AB5948" s="274">
        <v>44958</v>
      </c>
      <c r="AC5948" s="273">
        <v>11984</v>
      </c>
      <c r="AD5948" s="273">
        <v>24</v>
      </c>
      <c r="AE5948" s="273">
        <v>193.54</v>
      </c>
      <c r="AF5948" s="273" t="s">
        <v>90</v>
      </c>
      <c r="AG5948" s="273" t="s">
        <v>1646</v>
      </c>
      <c r="AH5948" s="273" t="s">
        <v>1647</v>
      </c>
      <c r="AI5948" s="273" t="s">
        <v>123</v>
      </c>
      <c r="AJ5948" s="273" t="s">
        <v>200</v>
      </c>
      <c r="AK5948" s="273">
        <v>286807</v>
      </c>
      <c r="BV5948" s="336" t="s">
        <v>64</v>
      </c>
      <c r="BW5948" s="337" t="s">
        <v>75</v>
      </c>
      <c r="BX5948" s="337" t="s">
        <v>391</v>
      </c>
      <c r="BY5948" s="337" t="s">
        <v>396</v>
      </c>
      <c r="BZ5948" s="337" t="s">
        <v>126</v>
      </c>
      <c r="CA5948" s="337" t="s">
        <v>127</v>
      </c>
      <c r="CB5948" s="337" t="s">
        <v>133</v>
      </c>
      <c r="CC5948" s="337" t="s">
        <v>134</v>
      </c>
      <c r="CD5948" s="338">
        <v>7</v>
      </c>
      <c r="CE5948" s="335">
        <v>44958</v>
      </c>
      <c r="CF5948" s="337"/>
      <c r="CG5948" s="337"/>
      <c r="CH5948" s="337"/>
      <c r="CI5948" s="337" t="s">
        <v>104</v>
      </c>
      <c r="CJ5948" s="337"/>
      <c r="CK5948" s="337"/>
      <c r="CL5948" s="337"/>
      <c r="CM5948" s="337" t="s">
        <v>73</v>
      </c>
      <c r="CN5948" s="337">
        <v>3</v>
      </c>
    </row>
    <row r="5949" spans="4:92">
      <c r="D5949" s="273" t="s">
        <v>64</v>
      </c>
      <c r="E5949" s="273" t="s">
        <v>473</v>
      </c>
      <c r="F5949" s="273" t="s">
        <v>491</v>
      </c>
      <c r="G5949" s="273" t="s">
        <v>495</v>
      </c>
      <c r="H5949" s="274">
        <v>44958</v>
      </c>
      <c r="I5949" s="273">
        <v>11317</v>
      </c>
      <c r="J5949" s="273">
        <v>76</v>
      </c>
      <c r="K5949" s="273">
        <v>83856</v>
      </c>
      <c r="L5949" s="273" t="s">
        <v>66</v>
      </c>
      <c r="M5949" s="273">
        <v>22718.9326</v>
      </c>
      <c r="N5949" s="273" t="s">
        <v>115</v>
      </c>
      <c r="W5949" s="273">
        <v>142104</v>
      </c>
      <c r="X5949" s="273" t="s">
        <v>64</v>
      </c>
      <c r="Y5949" s="273" t="s">
        <v>75</v>
      </c>
      <c r="Z5949" s="273" t="s">
        <v>231</v>
      </c>
      <c r="AA5949" s="273" t="s">
        <v>231</v>
      </c>
      <c r="AB5949" s="274">
        <v>44958</v>
      </c>
      <c r="AC5949" s="273">
        <v>11984</v>
      </c>
      <c r="AD5949" s="273">
        <v>24</v>
      </c>
      <c r="AE5949" s="273">
        <v>6.4640000000000004</v>
      </c>
      <c r="AF5949" s="273" t="s">
        <v>90</v>
      </c>
      <c r="AG5949" s="273" t="s">
        <v>1550</v>
      </c>
      <c r="AH5949" s="273" t="s">
        <v>1551</v>
      </c>
      <c r="AI5949" s="273" t="s">
        <v>123</v>
      </c>
      <c r="AJ5949" s="273" t="s">
        <v>200</v>
      </c>
      <c r="AK5949" s="273">
        <v>286813</v>
      </c>
      <c r="BV5949" s="279" t="s">
        <v>64</v>
      </c>
      <c r="BW5949" s="280" t="s">
        <v>75</v>
      </c>
      <c r="BX5949" s="280" t="s">
        <v>391</v>
      </c>
      <c r="BY5949" s="280" t="s">
        <v>396</v>
      </c>
      <c r="BZ5949" s="280" t="s">
        <v>167</v>
      </c>
      <c r="CA5949" s="280" t="s">
        <v>168</v>
      </c>
      <c r="CB5949" s="280" t="s">
        <v>169</v>
      </c>
      <c r="CC5949" s="280" t="s">
        <v>170</v>
      </c>
      <c r="CD5949" s="281">
        <v>12</v>
      </c>
      <c r="CE5949" s="277">
        <v>44958</v>
      </c>
      <c r="CF5949" s="280">
        <v>22</v>
      </c>
      <c r="CG5949" s="280" t="s">
        <v>90</v>
      </c>
      <c r="CH5949" s="280">
        <v>22</v>
      </c>
      <c r="CI5949" s="280" t="s">
        <v>80</v>
      </c>
      <c r="CJ5949" s="280"/>
      <c r="CK5949" s="280"/>
      <c r="CL5949" s="280"/>
      <c r="CM5949" s="280" t="s">
        <v>73</v>
      </c>
      <c r="CN5949" s="280">
        <v>3</v>
      </c>
    </row>
    <row r="5950" spans="4:92">
      <c r="D5950" s="273" t="s">
        <v>64</v>
      </c>
      <c r="E5950" s="273" t="s">
        <v>473</v>
      </c>
      <c r="F5950" s="273" t="s">
        <v>491</v>
      </c>
      <c r="G5950" s="273" t="s">
        <v>495</v>
      </c>
      <c r="H5950" s="274">
        <v>44986</v>
      </c>
      <c r="I5950" s="273">
        <v>11479</v>
      </c>
      <c r="J5950" s="273">
        <v>76</v>
      </c>
      <c r="K5950" s="273">
        <v>60</v>
      </c>
      <c r="L5950" s="273" t="s">
        <v>1202</v>
      </c>
      <c r="M5950" s="273">
        <v>90.84</v>
      </c>
      <c r="N5950" s="273" t="s">
        <v>1203</v>
      </c>
      <c r="P5950" s="273" t="s">
        <v>1011</v>
      </c>
      <c r="Q5950" s="273" t="s">
        <v>2055</v>
      </c>
      <c r="R5950" s="273" t="s">
        <v>70</v>
      </c>
      <c r="S5950" s="273" t="s">
        <v>2056</v>
      </c>
      <c r="T5950" s="273" t="s">
        <v>2057</v>
      </c>
      <c r="U5950" s="273" t="s">
        <v>1783</v>
      </c>
      <c r="V5950" s="273" t="s">
        <v>2058</v>
      </c>
      <c r="W5950" s="273">
        <v>146804</v>
      </c>
      <c r="X5950" s="273" t="s">
        <v>64</v>
      </c>
      <c r="Y5950" s="273" t="s">
        <v>75</v>
      </c>
      <c r="Z5950" s="273" t="s">
        <v>231</v>
      </c>
      <c r="AA5950" s="273" t="s">
        <v>231</v>
      </c>
      <c r="AB5950" s="274">
        <v>44958</v>
      </c>
      <c r="AC5950" s="273">
        <v>11984</v>
      </c>
      <c r="AD5950" s="273">
        <v>24</v>
      </c>
      <c r="AE5950" s="273">
        <v>3.5999999999999997E-2</v>
      </c>
      <c r="AF5950" s="273" t="s">
        <v>90</v>
      </c>
      <c r="AG5950" s="273" t="s">
        <v>1552</v>
      </c>
      <c r="AH5950" s="273" t="s">
        <v>1553</v>
      </c>
      <c r="AI5950" s="273" t="s">
        <v>123</v>
      </c>
      <c r="AJ5950" s="273" t="s">
        <v>200</v>
      </c>
      <c r="AK5950" s="273">
        <v>286819</v>
      </c>
      <c r="BV5950" s="336" t="s">
        <v>64</v>
      </c>
      <c r="BW5950" s="337" t="s">
        <v>75</v>
      </c>
      <c r="BX5950" s="337" t="s">
        <v>391</v>
      </c>
      <c r="BY5950" s="337" t="s">
        <v>396</v>
      </c>
      <c r="BZ5950" s="337" t="s">
        <v>151</v>
      </c>
      <c r="CA5950" s="337" t="s">
        <v>152</v>
      </c>
      <c r="CB5950" s="337" t="s">
        <v>161</v>
      </c>
      <c r="CC5950" s="337" t="s">
        <v>162</v>
      </c>
      <c r="CD5950" s="338">
        <v>11</v>
      </c>
      <c r="CE5950" s="335">
        <v>44958</v>
      </c>
      <c r="CF5950" s="337">
        <v>1820</v>
      </c>
      <c r="CG5950" s="337" t="s">
        <v>90</v>
      </c>
      <c r="CH5950" s="337">
        <v>1820</v>
      </c>
      <c r="CI5950" s="337" t="s">
        <v>80</v>
      </c>
      <c r="CJ5950" s="337"/>
      <c r="CK5950" s="337"/>
      <c r="CL5950" s="337"/>
      <c r="CM5950" s="337" t="s">
        <v>73</v>
      </c>
      <c r="CN5950" s="337">
        <v>3</v>
      </c>
    </row>
    <row r="5951" spans="4:92">
      <c r="D5951" s="273" t="s">
        <v>64</v>
      </c>
      <c r="E5951" s="273" t="s">
        <v>473</v>
      </c>
      <c r="F5951" s="273" t="s">
        <v>491</v>
      </c>
      <c r="G5951" s="273" t="s">
        <v>495</v>
      </c>
      <c r="H5951" s="274">
        <v>44986</v>
      </c>
      <c r="I5951" s="273">
        <v>11479</v>
      </c>
      <c r="J5951" s="273">
        <v>76</v>
      </c>
      <c r="K5951" s="273">
        <v>0</v>
      </c>
      <c r="L5951" s="273" t="s">
        <v>66</v>
      </c>
      <c r="N5951" s="273" t="s">
        <v>107</v>
      </c>
      <c r="W5951" s="273">
        <v>146803</v>
      </c>
      <c r="X5951" s="273" t="s">
        <v>64</v>
      </c>
      <c r="Y5951" s="273" t="s">
        <v>75</v>
      </c>
      <c r="Z5951" s="273" t="s">
        <v>231</v>
      </c>
      <c r="AA5951" s="273" t="s">
        <v>231</v>
      </c>
      <c r="AB5951" s="274">
        <v>44958</v>
      </c>
      <c r="AC5951" s="273">
        <v>11984</v>
      </c>
      <c r="AD5951" s="273">
        <v>24</v>
      </c>
      <c r="AE5951" s="273">
        <v>21.620999999999999</v>
      </c>
      <c r="AF5951" s="273" t="s">
        <v>90</v>
      </c>
      <c r="AG5951" s="273" t="s">
        <v>1648</v>
      </c>
      <c r="AH5951" s="273" t="s">
        <v>1649</v>
      </c>
      <c r="AI5951" s="273" t="s">
        <v>123</v>
      </c>
      <c r="AJ5951" s="273" t="s">
        <v>200</v>
      </c>
      <c r="AK5951" s="273">
        <v>286825</v>
      </c>
      <c r="BV5951" s="279" t="s">
        <v>64</v>
      </c>
      <c r="BW5951" s="280" t="s">
        <v>75</v>
      </c>
      <c r="BX5951" s="280" t="s">
        <v>391</v>
      </c>
      <c r="BY5951" s="280" t="s">
        <v>396</v>
      </c>
      <c r="BZ5951" s="280" t="s">
        <v>167</v>
      </c>
      <c r="CA5951" s="280" t="s">
        <v>168</v>
      </c>
      <c r="CB5951" s="280" t="s">
        <v>353</v>
      </c>
      <c r="CC5951" s="280" t="s">
        <v>354</v>
      </c>
      <c r="CD5951" s="281">
        <v>13</v>
      </c>
      <c r="CE5951" s="277">
        <v>44958</v>
      </c>
      <c r="CF5951" s="280">
        <v>0</v>
      </c>
      <c r="CG5951" s="280" t="s">
        <v>90</v>
      </c>
      <c r="CH5951" s="280">
        <v>0</v>
      </c>
      <c r="CI5951" s="280" t="s">
        <v>80</v>
      </c>
      <c r="CJ5951" s="280"/>
      <c r="CK5951" s="280"/>
      <c r="CL5951" s="280"/>
      <c r="CM5951" s="280" t="s">
        <v>73</v>
      </c>
      <c r="CN5951" s="280">
        <v>3</v>
      </c>
    </row>
    <row r="5952" spans="4:92">
      <c r="D5952" s="273" t="s">
        <v>64</v>
      </c>
      <c r="E5952" s="273" t="s">
        <v>473</v>
      </c>
      <c r="F5952" s="273" t="s">
        <v>491</v>
      </c>
      <c r="G5952" s="273" t="s">
        <v>495</v>
      </c>
      <c r="H5952" s="274">
        <v>44986</v>
      </c>
      <c r="I5952" s="273">
        <v>11479</v>
      </c>
      <c r="J5952" s="273">
        <v>76</v>
      </c>
      <c r="K5952" s="273">
        <v>56980</v>
      </c>
      <c r="L5952" s="273" t="s">
        <v>66</v>
      </c>
      <c r="M5952" s="273">
        <v>14853.112139999999</v>
      </c>
      <c r="N5952" s="273" t="s">
        <v>115</v>
      </c>
      <c r="W5952" s="273">
        <v>146802</v>
      </c>
      <c r="X5952" s="273" t="s">
        <v>64</v>
      </c>
      <c r="Y5952" s="273" t="s">
        <v>75</v>
      </c>
      <c r="Z5952" s="273" t="s">
        <v>231</v>
      </c>
      <c r="AA5952" s="273" t="s">
        <v>231</v>
      </c>
      <c r="AB5952" s="274">
        <v>44958</v>
      </c>
      <c r="AC5952" s="273">
        <v>11984</v>
      </c>
      <c r="AD5952" s="273">
        <v>24</v>
      </c>
      <c r="AE5952" s="273">
        <v>1.85</v>
      </c>
      <c r="AF5952" s="273" t="s">
        <v>90</v>
      </c>
      <c r="AG5952" s="273" t="s">
        <v>1650</v>
      </c>
      <c r="AH5952" s="273" t="s">
        <v>1651</v>
      </c>
      <c r="AI5952" s="273" t="s">
        <v>123</v>
      </c>
      <c r="AJ5952" s="273" t="s">
        <v>200</v>
      </c>
      <c r="AK5952" s="273">
        <v>286831</v>
      </c>
      <c r="BV5952" s="336" t="s">
        <v>64</v>
      </c>
      <c r="BW5952" s="337" t="s">
        <v>75</v>
      </c>
      <c r="BX5952" s="337" t="s">
        <v>391</v>
      </c>
      <c r="BY5952" s="337" t="s">
        <v>396</v>
      </c>
      <c r="BZ5952" s="337" t="s">
        <v>167</v>
      </c>
      <c r="CA5952" s="337" t="s">
        <v>168</v>
      </c>
      <c r="CB5952" s="337" t="s">
        <v>313</v>
      </c>
      <c r="CC5952" s="337" t="s">
        <v>314</v>
      </c>
      <c r="CD5952" s="338">
        <v>14</v>
      </c>
      <c r="CE5952" s="335">
        <v>44958</v>
      </c>
      <c r="CF5952" s="337">
        <v>0</v>
      </c>
      <c r="CG5952" s="337" t="s">
        <v>90</v>
      </c>
      <c r="CH5952" s="337">
        <v>0</v>
      </c>
      <c r="CI5952" s="337" t="s">
        <v>80</v>
      </c>
      <c r="CJ5952" s="337"/>
      <c r="CK5952" s="337"/>
      <c r="CL5952" s="337"/>
      <c r="CM5952" s="337" t="s">
        <v>73</v>
      </c>
      <c r="CN5952" s="337">
        <v>3</v>
      </c>
    </row>
    <row r="5953" spans="4:92">
      <c r="D5953" s="273" t="s">
        <v>64</v>
      </c>
      <c r="E5953" s="273" t="s">
        <v>473</v>
      </c>
      <c r="F5953" s="273" t="s">
        <v>491</v>
      </c>
      <c r="G5953" s="273" t="s">
        <v>495</v>
      </c>
      <c r="H5953" s="274">
        <v>45017</v>
      </c>
      <c r="I5953" s="273">
        <v>11641</v>
      </c>
      <c r="J5953" s="273">
        <v>76</v>
      </c>
      <c r="K5953" s="273">
        <v>45</v>
      </c>
      <c r="L5953" s="273" t="s">
        <v>1202</v>
      </c>
      <c r="M5953" s="273">
        <v>102.19499999999999</v>
      </c>
      <c r="N5953" s="273" t="s">
        <v>1203</v>
      </c>
      <c r="P5953" s="273" t="s">
        <v>1011</v>
      </c>
      <c r="Q5953" s="273" t="s">
        <v>2055</v>
      </c>
      <c r="R5953" s="273" t="s">
        <v>70</v>
      </c>
      <c r="S5953" s="273" t="s">
        <v>2056</v>
      </c>
      <c r="T5953" s="273" t="s">
        <v>2057</v>
      </c>
      <c r="U5953" s="273" t="s">
        <v>1783</v>
      </c>
      <c r="V5953" s="273" t="s">
        <v>2058</v>
      </c>
      <c r="W5953" s="273">
        <v>151502</v>
      </c>
      <c r="X5953" s="273" t="s">
        <v>64</v>
      </c>
      <c r="Y5953" s="273" t="s">
        <v>75</v>
      </c>
      <c r="Z5953" s="273" t="s">
        <v>231</v>
      </c>
      <c r="AA5953" s="273" t="s">
        <v>231</v>
      </c>
      <c r="AB5953" s="274">
        <v>44958</v>
      </c>
      <c r="AC5953" s="273">
        <v>11984</v>
      </c>
      <c r="AD5953" s="273">
        <v>24</v>
      </c>
      <c r="AE5953" s="273">
        <v>6.98</v>
      </c>
      <c r="AF5953" s="273" t="s">
        <v>90</v>
      </c>
      <c r="AG5953" s="273" t="s">
        <v>1662</v>
      </c>
      <c r="AH5953" s="273" t="s">
        <v>1663</v>
      </c>
      <c r="AI5953" s="273" t="s">
        <v>123</v>
      </c>
      <c r="AJ5953" s="273" t="s">
        <v>200</v>
      </c>
      <c r="AK5953" s="273">
        <v>286837</v>
      </c>
      <c r="BV5953" s="279" t="s">
        <v>64</v>
      </c>
      <c r="BW5953" s="280" t="s">
        <v>75</v>
      </c>
      <c r="BX5953" s="280" t="s">
        <v>391</v>
      </c>
      <c r="BY5953" s="280" t="s">
        <v>396</v>
      </c>
      <c r="BZ5953" s="280" t="s">
        <v>204</v>
      </c>
      <c r="CA5953" s="280" t="s">
        <v>205</v>
      </c>
      <c r="CB5953" s="280" t="s">
        <v>206</v>
      </c>
      <c r="CC5953" s="280" t="s">
        <v>207</v>
      </c>
      <c r="CD5953" s="281">
        <v>0</v>
      </c>
      <c r="CE5953" s="277">
        <v>44958</v>
      </c>
      <c r="CF5953" s="280"/>
      <c r="CG5953" s="280" t="s">
        <v>181</v>
      </c>
      <c r="CH5953" s="280"/>
      <c r="CI5953" s="280" t="s">
        <v>208</v>
      </c>
      <c r="CJ5953" s="280" t="s">
        <v>209</v>
      </c>
      <c r="CK5953" s="280"/>
      <c r="CL5953" s="280"/>
      <c r="CM5953" s="280" t="s">
        <v>73</v>
      </c>
      <c r="CN5953" s="280">
        <v>3</v>
      </c>
    </row>
    <row r="5954" spans="4:92">
      <c r="D5954" s="273" t="s">
        <v>64</v>
      </c>
      <c r="E5954" s="273" t="s">
        <v>473</v>
      </c>
      <c r="F5954" s="273" t="s">
        <v>491</v>
      </c>
      <c r="G5954" s="273" t="s">
        <v>495</v>
      </c>
      <c r="H5954" s="274">
        <v>45017</v>
      </c>
      <c r="I5954" s="273">
        <v>11641</v>
      </c>
      <c r="J5954" s="273">
        <v>76</v>
      </c>
      <c r="K5954" s="273">
        <v>0</v>
      </c>
      <c r="L5954" s="273" t="s">
        <v>66</v>
      </c>
      <c r="N5954" s="273" t="s">
        <v>107</v>
      </c>
      <c r="W5954" s="273">
        <v>151501</v>
      </c>
      <c r="X5954" s="273" t="s">
        <v>64</v>
      </c>
      <c r="Y5954" s="273" t="s">
        <v>75</v>
      </c>
      <c r="Z5954" s="273" t="s">
        <v>231</v>
      </c>
      <c r="AA5954" s="273" t="s">
        <v>231</v>
      </c>
      <c r="AB5954" s="274">
        <v>44958</v>
      </c>
      <c r="AC5954" s="273">
        <v>11984</v>
      </c>
      <c r="AD5954" s="273">
        <v>24</v>
      </c>
      <c r="AE5954" s="273">
        <v>4.66</v>
      </c>
      <c r="AF5954" s="273" t="s">
        <v>90</v>
      </c>
      <c r="AG5954" s="273" t="s">
        <v>1652</v>
      </c>
      <c r="AH5954" s="273" t="s">
        <v>1653</v>
      </c>
      <c r="AI5954" s="273" t="s">
        <v>123</v>
      </c>
      <c r="AJ5954" s="273" t="s">
        <v>200</v>
      </c>
      <c r="AK5954" s="273">
        <v>286843</v>
      </c>
      <c r="BV5954" s="336" t="s">
        <v>64</v>
      </c>
      <c r="BW5954" s="337" t="s">
        <v>75</v>
      </c>
      <c r="BX5954" s="337" t="s">
        <v>391</v>
      </c>
      <c r="BY5954" s="337" t="s">
        <v>396</v>
      </c>
      <c r="BZ5954" s="337" t="s">
        <v>86</v>
      </c>
      <c r="CA5954" s="337" t="s">
        <v>87</v>
      </c>
      <c r="CB5954" s="337" t="s">
        <v>179</v>
      </c>
      <c r="CC5954" s="337" t="s">
        <v>180</v>
      </c>
      <c r="CD5954" s="338">
        <v>1</v>
      </c>
      <c r="CE5954" s="335">
        <v>44958</v>
      </c>
      <c r="CF5954" s="337"/>
      <c r="CG5954" s="337" t="s">
        <v>181</v>
      </c>
      <c r="CH5954" s="337"/>
      <c r="CI5954" s="337" t="s">
        <v>181</v>
      </c>
      <c r="CJ5954" s="337" t="s">
        <v>1698</v>
      </c>
      <c r="CK5954" s="337"/>
      <c r="CL5954" s="337"/>
      <c r="CM5954" s="337" t="s">
        <v>73</v>
      </c>
      <c r="CN5954" s="337">
        <v>3</v>
      </c>
    </row>
    <row r="5955" spans="4:92">
      <c r="D5955" s="273" t="s">
        <v>64</v>
      </c>
      <c r="E5955" s="273" t="s">
        <v>473</v>
      </c>
      <c r="F5955" s="273" t="s">
        <v>491</v>
      </c>
      <c r="G5955" s="273" t="s">
        <v>495</v>
      </c>
      <c r="H5955" s="274">
        <v>45017</v>
      </c>
      <c r="I5955" s="273">
        <v>11641</v>
      </c>
      <c r="J5955" s="273">
        <v>76</v>
      </c>
      <c r="K5955" s="273">
        <v>41400</v>
      </c>
      <c r="L5955" s="273" t="s">
        <v>66</v>
      </c>
      <c r="M5955" s="273">
        <v>11027.42339</v>
      </c>
      <c r="N5955" s="273" t="s">
        <v>115</v>
      </c>
      <c r="W5955" s="273">
        <v>151500</v>
      </c>
      <c r="X5955" s="273" t="s">
        <v>64</v>
      </c>
      <c r="Y5955" s="273" t="s">
        <v>75</v>
      </c>
      <c r="Z5955" s="273" t="s">
        <v>231</v>
      </c>
      <c r="AA5955" s="273" t="s">
        <v>231</v>
      </c>
      <c r="AB5955" s="274">
        <v>44958</v>
      </c>
      <c r="AC5955" s="273">
        <v>11984</v>
      </c>
      <c r="AD5955" s="273">
        <v>24</v>
      </c>
      <c r="AE5955" s="273">
        <v>1.55</v>
      </c>
      <c r="AF5955" s="273" t="s">
        <v>90</v>
      </c>
      <c r="AG5955" s="273" t="s">
        <v>751</v>
      </c>
      <c r="AH5955" s="273" t="s">
        <v>1654</v>
      </c>
      <c r="AI5955" s="273" t="s">
        <v>123</v>
      </c>
      <c r="AJ5955" s="273" t="s">
        <v>200</v>
      </c>
      <c r="AK5955" s="273">
        <v>286849</v>
      </c>
      <c r="BV5955" s="279" t="s">
        <v>64</v>
      </c>
      <c r="BW5955" s="280" t="s">
        <v>75</v>
      </c>
      <c r="BX5955" s="280" t="s">
        <v>391</v>
      </c>
      <c r="BY5955" s="280" t="s">
        <v>396</v>
      </c>
      <c r="BZ5955" s="280" t="s">
        <v>167</v>
      </c>
      <c r="CA5955" s="280" t="s">
        <v>168</v>
      </c>
      <c r="CB5955" s="280" t="s">
        <v>319</v>
      </c>
      <c r="CC5955" s="280" t="s">
        <v>320</v>
      </c>
      <c r="CD5955" s="281">
        <v>15</v>
      </c>
      <c r="CE5955" s="277">
        <v>44958</v>
      </c>
      <c r="CF5955" s="280">
        <v>7643</v>
      </c>
      <c r="CG5955" s="280" t="s">
        <v>90</v>
      </c>
      <c r="CH5955" s="280">
        <v>7643</v>
      </c>
      <c r="CI5955" s="280" t="s">
        <v>80</v>
      </c>
      <c r="CJ5955" s="280"/>
      <c r="CK5955" s="280"/>
      <c r="CL5955" s="280"/>
      <c r="CM5955" s="280" t="s">
        <v>73</v>
      </c>
      <c r="CN5955" s="280">
        <v>3</v>
      </c>
    </row>
    <row r="5956" spans="4:92">
      <c r="D5956" s="273" t="s">
        <v>64</v>
      </c>
      <c r="E5956" s="273" t="s">
        <v>473</v>
      </c>
      <c r="F5956" s="273" t="s">
        <v>491</v>
      </c>
      <c r="G5956" s="273" t="s">
        <v>495</v>
      </c>
      <c r="H5956" s="274">
        <v>45047</v>
      </c>
      <c r="I5956" s="273">
        <v>12241</v>
      </c>
      <c r="J5956" s="273">
        <v>76</v>
      </c>
      <c r="K5956" s="273">
        <v>45</v>
      </c>
      <c r="L5956" s="273" t="s">
        <v>1202</v>
      </c>
      <c r="M5956" s="273">
        <v>102.19499999999999</v>
      </c>
      <c r="N5956" s="273" t="s">
        <v>1203</v>
      </c>
      <c r="P5956" s="273" t="s">
        <v>1011</v>
      </c>
      <c r="Q5956" s="273" t="s">
        <v>2055</v>
      </c>
      <c r="R5956" s="273" t="s">
        <v>70</v>
      </c>
      <c r="S5956" s="273" t="s">
        <v>2056</v>
      </c>
      <c r="T5956" s="273" t="s">
        <v>2057</v>
      </c>
      <c r="U5956" s="273" t="s">
        <v>1783</v>
      </c>
      <c r="V5956" s="273" t="s">
        <v>2058</v>
      </c>
      <c r="W5956" s="273">
        <v>176713</v>
      </c>
      <c r="X5956" s="273" t="s">
        <v>64</v>
      </c>
      <c r="Y5956" s="273" t="s">
        <v>75</v>
      </c>
      <c r="Z5956" s="273" t="s">
        <v>231</v>
      </c>
      <c r="AA5956" s="273" t="s">
        <v>231</v>
      </c>
      <c r="AB5956" s="274">
        <v>44958</v>
      </c>
      <c r="AC5956" s="273">
        <v>11984</v>
      </c>
      <c r="AD5956" s="273">
        <v>24</v>
      </c>
      <c r="AE5956" s="273">
        <v>9.09</v>
      </c>
      <c r="AF5956" s="273" t="s">
        <v>90</v>
      </c>
      <c r="AG5956" s="273" t="s">
        <v>726</v>
      </c>
      <c r="AH5956" s="273" t="s">
        <v>569</v>
      </c>
      <c r="AI5956" s="273" t="s">
        <v>123</v>
      </c>
      <c r="AJ5956" s="273" t="s">
        <v>200</v>
      </c>
      <c r="AK5956" s="273">
        <v>286855</v>
      </c>
      <c r="BV5956" s="336" t="s">
        <v>64</v>
      </c>
      <c r="BW5956" s="337" t="s">
        <v>75</v>
      </c>
      <c r="BX5956" s="337" t="s">
        <v>391</v>
      </c>
      <c r="BY5956" s="337" t="s">
        <v>396</v>
      </c>
      <c r="BZ5956" s="337" t="s">
        <v>138</v>
      </c>
      <c r="CA5956" s="337" t="s">
        <v>139</v>
      </c>
      <c r="CB5956" s="337" t="s">
        <v>190</v>
      </c>
      <c r="CC5956" s="337" t="s">
        <v>191</v>
      </c>
      <c r="CD5956" s="338">
        <v>8</v>
      </c>
      <c r="CE5956" s="335">
        <v>44958</v>
      </c>
      <c r="CF5956" s="337">
        <v>5040</v>
      </c>
      <c r="CG5956" s="337" t="s">
        <v>90</v>
      </c>
      <c r="CH5956" s="337">
        <v>5040</v>
      </c>
      <c r="CI5956" s="337" t="s">
        <v>80</v>
      </c>
      <c r="CJ5956" s="337"/>
      <c r="CK5956" s="337"/>
      <c r="CL5956" s="337"/>
      <c r="CM5956" s="337" t="s">
        <v>73</v>
      </c>
      <c r="CN5956" s="337">
        <v>3</v>
      </c>
    </row>
    <row r="5957" spans="4:92">
      <c r="D5957" s="273" t="s">
        <v>64</v>
      </c>
      <c r="E5957" s="273" t="s">
        <v>473</v>
      </c>
      <c r="F5957" s="273" t="s">
        <v>491</v>
      </c>
      <c r="G5957" s="273" t="s">
        <v>495</v>
      </c>
      <c r="H5957" s="274">
        <v>45047</v>
      </c>
      <c r="I5957" s="273">
        <v>12241</v>
      </c>
      <c r="J5957" s="273">
        <v>76</v>
      </c>
      <c r="K5957" s="273">
        <v>0</v>
      </c>
      <c r="L5957" s="273" t="s">
        <v>66</v>
      </c>
      <c r="N5957" s="273" t="s">
        <v>107</v>
      </c>
      <c r="W5957" s="273">
        <v>176712</v>
      </c>
      <c r="X5957" s="273" t="s">
        <v>64</v>
      </c>
      <c r="Y5957" s="273" t="s">
        <v>75</v>
      </c>
      <c r="Z5957" s="273" t="s">
        <v>231</v>
      </c>
      <c r="AA5957" s="273" t="s">
        <v>231</v>
      </c>
      <c r="AB5957" s="274">
        <v>44958</v>
      </c>
      <c r="AC5957" s="273">
        <v>11984</v>
      </c>
      <c r="AD5957" s="273">
        <v>24</v>
      </c>
      <c r="AE5957" s="273">
        <v>13.12</v>
      </c>
      <c r="AF5957" s="273" t="s">
        <v>90</v>
      </c>
      <c r="AG5957" s="273" t="s">
        <v>732</v>
      </c>
      <c r="AH5957" s="273" t="s">
        <v>1656</v>
      </c>
      <c r="AI5957" s="273" t="s">
        <v>123</v>
      </c>
      <c r="AJ5957" s="273" t="s">
        <v>200</v>
      </c>
      <c r="AK5957" s="273">
        <v>286862</v>
      </c>
      <c r="BV5957" s="279" t="s">
        <v>64</v>
      </c>
      <c r="BW5957" s="280" t="s">
        <v>75</v>
      </c>
      <c r="BX5957" s="280" t="s">
        <v>391</v>
      </c>
      <c r="BY5957" s="280" t="s">
        <v>396</v>
      </c>
      <c r="BZ5957" s="280" t="s">
        <v>86</v>
      </c>
      <c r="CA5957" s="280" t="s">
        <v>87</v>
      </c>
      <c r="CB5957" s="280" t="s">
        <v>233</v>
      </c>
      <c r="CC5957" s="280" t="s">
        <v>234</v>
      </c>
      <c r="CD5957" s="281">
        <v>1</v>
      </c>
      <c r="CE5957" s="277">
        <v>44958</v>
      </c>
      <c r="CF5957" s="280"/>
      <c r="CG5957" s="280" t="s">
        <v>181</v>
      </c>
      <c r="CH5957" s="280"/>
      <c r="CI5957" s="280" t="s">
        <v>181</v>
      </c>
      <c r="CJ5957" s="280" t="s">
        <v>2233</v>
      </c>
      <c r="CK5957" s="280"/>
      <c r="CL5957" s="280"/>
      <c r="CM5957" s="280" t="s">
        <v>73</v>
      </c>
      <c r="CN5957" s="280">
        <v>3</v>
      </c>
    </row>
    <row r="5958" spans="4:92">
      <c r="D5958" s="273" t="s">
        <v>64</v>
      </c>
      <c r="E5958" s="273" t="s">
        <v>473</v>
      </c>
      <c r="F5958" s="273" t="s">
        <v>491</v>
      </c>
      <c r="G5958" s="273" t="s">
        <v>495</v>
      </c>
      <c r="H5958" s="274">
        <v>45047</v>
      </c>
      <c r="I5958" s="273">
        <v>12241</v>
      </c>
      <c r="J5958" s="273">
        <v>76</v>
      </c>
      <c r="K5958" s="273">
        <v>41221</v>
      </c>
      <c r="L5958" s="273" t="s">
        <v>66</v>
      </c>
      <c r="M5958" s="273">
        <v>9871.7569100000001</v>
      </c>
      <c r="N5958" s="273" t="s">
        <v>115</v>
      </c>
      <c r="W5958" s="273">
        <v>176711</v>
      </c>
      <c r="X5958" s="273" t="s">
        <v>64</v>
      </c>
      <c r="Y5958" s="273" t="s">
        <v>75</v>
      </c>
      <c r="Z5958" s="273" t="s">
        <v>231</v>
      </c>
      <c r="AA5958" s="273" t="s">
        <v>231</v>
      </c>
      <c r="AB5958" s="274">
        <v>44958</v>
      </c>
      <c r="AC5958" s="273">
        <v>11984</v>
      </c>
      <c r="AD5958" s="273">
        <v>24</v>
      </c>
      <c r="AE5958" s="273">
        <v>1.34</v>
      </c>
      <c r="AF5958" s="273" t="s">
        <v>90</v>
      </c>
      <c r="AG5958" s="273" t="s">
        <v>555</v>
      </c>
      <c r="AH5958" s="273" t="s">
        <v>556</v>
      </c>
      <c r="AI5958" s="273" t="s">
        <v>123</v>
      </c>
      <c r="AJ5958" s="273" t="s">
        <v>200</v>
      </c>
      <c r="AK5958" s="273">
        <v>286870</v>
      </c>
      <c r="BV5958" s="336" t="s">
        <v>64</v>
      </c>
      <c r="BW5958" s="337" t="s">
        <v>75</v>
      </c>
      <c r="BX5958" s="337" t="s">
        <v>391</v>
      </c>
      <c r="BY5958" s="337" t="s">
        <v>396</v>
      </c>
      <c r="BZ5958" s="337" t="s">
        <v>86</v>
      </c>
      <c r="CA5958" s="337" t="s">
        <v>87</v>
      </c>
      <c r="CB5958" s="337" t="s">
        <v>217</v>
      </c>
      <c r="CC5958" s="337" t="s">
        <v>218</v>
      </c>
      <c r="CD5958" s="338">
        <v>2</v>
      </c>
      <c r="CE5958" s="335">
        <v>44958</v>
      </c>
      <c r="CF5958" s="337"/>
      <c r="CG5958" s="337" t="s">
        <v>181</v>
      </c>
      <c r="CH5958" s="337"/>
      <c r="CI5958" s="337" t="s">
        <v>181</v>
      </c>
      <c r="CJ5958" s="337" t="s">
        <v>1464</v>
      </c>
      <c r="CK5958" s="337"/>
      <c r="CL5958" s="337"/>
      <c r="CM5958" s="337" t="s">
        <v>73</v>
      </c>
      <c r="CN5958" s="337">
        <v>3</v>
      </c>
    </row>
    <row r="5959" spans="4:92">
      <c r="D5959" s="273" t="s">
        <v>64</v>
      </c>
      <c r="E5959" s="273" t="s">
        <v>473</v>
      </c>
      <c r="F5959" s="273" t="s">
        <v>491</v>
      </c>
      <c r="G5959" s="273" t="s">
        <v>495</v>
      </c>
      <c r="H5959" s="274">
        <v>45078</v>
      </c>
      <c r="I5959" s="273">
        <v>12510</v>
      </c>
      <c r="J5959" s="273">
        <v>76</v>
      </c>
      <c r="K5959" s="273">
        <v>55</v>
      </c>
      <c r="L5959" s="273" t="s">
        <v>1202</v>
      </c>
      <c r="M5959" s="273">
        <v>124.905</v>
      </c>
      <c r="N5959" s="273" t="s">
        <v>1203</v>
      </c>
      <c r="P5959" s="273" t="s">
        <v>1011</v>
      </c>
      <c r="Q5959" s="273" t="s">
        <v>2055</v>
      </c>
      <c r="R5959" s="273" t="s">
        <v>70</v>
      </c>
      <c r="S5959" s="273" t="s">
        <v>2056</v>
      </c>
      <c r="T5959" s="273" t="s">
        <v>2057</v>
      </c>
      <c r="U5959" s="273" t="s">
        <v>1783</v>
      </c>
      <c r="V5959" s="273" t="s">
        <v>2058</v>
      </c>
      <c r="W5959" s="273">
        <v>188549</v>
      </c>
      <c r="X5959" s="273" t="s">
        <v>64</v>
      </c>
      <c r="Y5959" s="273" t="s">
        <v>75</v>
      </c>
      <c r="Z5959" s="273" t="s">
        <v>231</v>
      </c>
      <c r="AA5959" s="273" t="s">
        <v>231</v>
      </c>
      <c r="AB5959" s="274">
        <v>44958</v>
      </c>
      <c r="AC5959" s="273">
        <v>11984</v>
      </c>
      <c r="AD5959" s="273">
        <v>24</v>
      </c>
      <c r="AE5959" s="273">
        <v>8.5500000000000007</v>
      </c>
      <c r="AF5959" s="273" t="s">
        <v>90</v>
      </c>
      <c r="AG5959" s="273" t="s">
        <v>559</v>
      </c>
      <c r="AH5959" s="273" t="s">
        <v>560</v>
      </c>
      <c r="AI5959" s="273" t="s">
        <v>123</v>
      </c>
      <c r="AJ5959" s="273" t="s">
        <v>200</v>
      </c>
      <c r="AK5959" s="273">
        <v>286875</v>
      </c>
      <c r="BV5959" s="279" t="s">
        <v>64</v>
      </c>
      <c r="BW5959" s="280" t="s">
        <v>75</v>
      </c>
      <c r="BX5959" s="280" t="s">
        <v>391</v>
      </c>
      <c r="BY5959" s="280" t="s">
        <v>396</v>
      </c>
      <c r="BZ5959" s="280" t="s">
        <v>86</v>
      </c>
      <c r="CA5959" s="280" t="s">
        <v>87</v>
      </c>
      <c r="CB5959" s="280" t="s">
        <v>225</v>
      </c>
      <c r="CC5959" s="280" t="s">
        <v>226</v>
      </c>
      <c r="CD5959" s="281">
        <v>5</v>
      </c>
      <c r="CE5959" s="277">
        <v>44958</v>
      </c>
      <c r="CF5959" s="280">
        <v>0</v>
      </c>
      <c r="CG5959" s="280" t="s">
        <v>90</v>
      </c>
      <c r="CH5959" s="280">
        <v>0</v>
      </c>
      <c r="CI5959" s="280" t="s">
        <v>80</v>
      </c>
      <c r="CJ5959" s="280"/>
      <c r="CK5959" s="280"/>
      <c r="CL5959" s="280"/>
      <c r="CM5959" s="280" t="s">
        <v>73</v>
      </c>
      <c r="CN5959" s="280">
        <v>3</v>
      </c>
    </row>
    <row r="5960" spans="4:92">
      <c r="D5960" s="273" t="s">
        <v>64</v>
      </c>
      <c r="E5960" s="273" t="s">
        <v>473</v>
      </c>
      <c r="F5960" s="273" t="s">
        <v>491</v>
      </c>
      <c r="G5960" s="273" t="s">
        <v>495</v>
      </c>
      <c r="H5960" s="274">
        <v>45078</v>
      </c>
      <c r="I5960" s="273">
        <v>12510</v>
      </c>
      <c r="J5960" s="273">
        <v>76</v>
      </c>
      <c r="K5960" s="273">
        <v>0</v>
      </c>
      <c r="L5960" s="273" t="s">
        <v>66</v>
      </c>
      <c r="N5960" s="273" t="s">
        <v>107</v>
      </c>
      <c r="W5960" s="273">
        <v>188548</v>
      </c>
      <c r="X5960" s="273" t="s">
        <v>64</v>
      </c>
      <c r="Y5960" s="273" t="s">
        <v>75</v>
      </c>
      <c r="Z5960" s="273" t="s">
        <v>231</v>
      </c>
      <c r="AA5960" s="273" t="s">
        <v>231</v>
      </c>
      <c r="AB5960" s="274">
        <v>45047</v>
      </c>
      <c r="AC5960" s="273">
        <v>12177</v>
      </c>
      <c r="AD5960" s="273">
        <v>24</v>
      </c>
      <c r="AE5960" s="273">
        <v>106.06</v>
      </c>
      <c r="AF5960" s="273" t="s">
        <v>90</v>
      </c>
      <c r="AG5960" s="273" t="s">
        <v>781</v>
      </c>
      <c r="AH5960" s="273" t="s">
        <v>1492</v>
      </c>
      <c r="AI5960" s="273" t="s">
        <v>123</v>
      </c>
      <c r="AJ5960" s="273" t="s">
        <v>214</v>
      </c>
      <c r="AK5960" s="273">
        <v>288147</v>
      </c>
      <c r="BV5960" s="336" t="s">
        <v>64</v>
      </c>
      <c r="BW5960" s="337" t="s">
        <v>75</v>
      </c>
      <c r="BX5960" s="337" t="s">
        <v>391</v>
      </c>
      <c r="BY5960" s="337" t="s">
        <v>396</v>
      </c>
      <c r="BZ5960" s="337" t="s">
        <v>86</v>
      </c>
      <c r="CA5960" s="337" t="s">
        <v>87</v>
      </c>
      <c r="CB5960" s="337" t="s">
        <v>225</v>
      </c>
      <c r="CC5960" s="337" t="s">
        <v>226</v>
      </c>
      <c r="CD5960" s="338">
        <v>5</v>
      </c>
      <c r="CE5960" s="335">
        <v>44986</v>
      </c>
      <c r="CF5960" s="337">
        <v>0</v>
      </c>
      <c r="CG5960" s="337" t="s">
        <v>90</v>
      </c>
      <c r="CH5960" s="337">
        <v>0</v>
      </c>
      <c r="CI5960" s="337" t="s">
        <v>80</v>
      </c>
      <c r="CJ5960" s="337"/>
      <c r="CK5960" s="337"/>
      <c r="CL5960" s="337"/>
      <c r="CM5960" s="337" t="s">
        <v>73</v>
      </c>
      <c r="CN5960" s="337">
        <v>3</v>
      </c>
    </row>
    <row r="5961" spans="4:92">
      <c r="D5961" s="273" t="s">
        <v>64</v>
      </c>
      <c r="E5961" s="273" t="s">
        <v>473</v>
      </c>
      <c r="F5961" s="273" t="s">
        <v>491</v>
      </c>
      <c r="G5961" s="273" t="s">
        <v>495</v>
      </c>
      <c r="H5961" s="274">
        <v>45078</v>
      </c>
      <c r="I5961" s="273">
        <v>12510</v>
      </c>
      <c r="J5961" s="273">
        <v>76</v>
      </c>
      <c r="K5961" s="273">
        <v>51277</v>
      </c>
      <c r="L5961" s="273" t="s">
        <v>66</v>
      </c>
      <c r="M5961" s="273">
        <v>11134.25123</v>
      </c>
      <c r="N5961" s="273" t="s">
        <v>115</v>
      </c>
      <c r="W5961" s="273">
        <v>188547</v>
      </c>
      <c r="X5961" s="273" t="s">
        <v>64</v>
      </c>
      <c r="Y5961" s="273" t="s">
        <v>75</v>
      </c>
      <c r="Z5961" s="273" t="s">
        <v>231</v>
      </c>
      <c r="AA5961" s="273" t="s">
        <v>231</v>
      </c>
      <c r="AB5961" s="274">
        <v>45047</v>
      </c>
      <c r="AC5961" s="273">
        <v>12177</v>
      </c>
      <c r="AD5961" s="273">
        <v>24</v>
      </c>
      <c r="AE5961" s="273">
        <v>190.94399999999999</v>
      </c>
      <c r="AF5961" s="273" t="s">
        <v>90</v>
      </c>
      <c r="AG5961" s="273" t="s">
        <v>121</v>
      </c>
      <c r="AH5961" s="273" t="s">
        <v>1532</v>
      </c>
      <c r="AI5961" s="273" t="s">
        <v>123</v>
      </c>
      <c r="AJ5961" s="273" t="s">
        <v>124</v>
      </c>
      <c r="AK5961" s="273">
        <v>288410</v>
      </c>
      <c r="BV5961" s="279" t="s">
        <v>64</v>
      </c>
      <c r="BW5961" s="280" t="s">
        <v>75</v>
      </c>
      <c r="BX5961" s="280" t="s">
        <v>391</v>
      </c>
      <c r="BY5961" s="280" t="s">
        <v>396</v>
      </c>
      <c r="BZ5961" s="280" t="s">
        <v>86</v>
      </c>
      <c r="CA5961" s="280" t="s">
        <v>87</v>
      </c>
      <c r="CB5961" s="280" t="s">
        <v>217</v>
      </c>
      <c r="CC5961" s="280" t="s">
        <v>218</v>
      </c>
      <c r="CD5961" s="281">
        <v>2</v>
      </c>
      <c r="CE5961" s="277">
        <v>44986</v>
      </c>
      <c r="CF5961" s="280"/>
      <c r="CG5961" s="280" t="s">
        <v>181</v>
      </c>
      <c r="CH5961" s="280"/>
      <c r="CI5961" s="280" t="s">
        <v>181</v>
      </c>
      <c r="CJ5961" s="280" t="s">
        <v>1464</v>
      </c>
      <c r="CK5961" s="280"/>
      <c r="CL5961" s="280"/>
      <c r="CM5961" s="280" t="s">
        <v>73</v>
      </c>
      <c r="CN5961" s="280">
        <v>3</v>
      </c>
    </row>
    <row r="5962" spans="4:92">
      <c r="D5962" s="273" t="s">
        <v>64</v>
      </c>
      <c r="E5962" s="273" t="s">
        <v>473</v>
      </c>
      <c r="F5962" s="273" t="s">
        <v>491</v>
      </c>
      <c r="G5962" s="273" t="s">
        <v>495</v>
      </c>
      <c r="H5962" s="274">
        <v>45108</v>
      </c>
      <c r="I5962" s="273">
        <v>12779</v>
      </c>
      <c r="J5962" s="273">
        <v>76</v>
      </c>
      <c r="W5962" s="273">
        <v>202007</v>
      </c>
      <c r="X5962" s="273" t="s">
        <v>64</v>
      </c>
      <c r="Y5962" s="273" t="s">
        <v>75</v>
      </c>
      <c r="Z5962" s="273" t="s">
        <v>231</v>
      </c>
      <c r="AA5962" s="273" t="s">
        <v>231</v>
      </c>
      <c r="AB5962" s="274">
        <v>45047</v>
      </c>
      <c r="AC5962" s="273">
        <v>12177</v>
      </c>
      <c r="AD5962" s="273">
        <v>24</v>
      </c>
      <c r="AE5962" s="273">
        <v>14.47</v>
      </c>
      <c r="AF5962" s="273" t="s">
        <v>90</v>
      </c>
      <c r="AG5962" s="273" t="s">
        <v>1635</v>
      </c>
      <c r="AH5962" s="273" t="s">
        <v>1636</v>
      </c>
      <c r="AI5962" s="273" t="s">
        <v>123</v>
      </c>
      <c r="AJ5962" s="273" t="s">
        <v>200</v>
      </c>
      <c r="AK5962" s="273">
        <v>288154</v>
      </c>
      <c r="BV5962" s="336" t="s">
        <v>64</v>
      </c>
      <c r="BW5962" s="337" t="s">
        <v>75</v>
      </c>
      <c r="BX5962" s="337" t="s">
        <v>391</v>
      </c>
      <c r="BY5962" s="337" t="s">
        <v>396</v>
      </c>
      <c r="BZ5962" s="337" t="s">
        <v>86</v>
      </c>
      <c r="CA5962" s="337" t="s">
        <v>87</v>
      </c>
      <c r="CB5962" s="337" t="s">
        <v>233</v>
      </c>
      <c r="CC5962" s="337" t="s">
        <v>234</v>
      </c>
      <c r="CD5962" s="338">
        <v>1</v>
      </c>
      <c r="CE5962" s="335">
        <v>44986</v>
      </c>
      <c r="CF5962" s="337"/>
      <c r="CG5962" s="337" t="s">
        <v>181</v>
      </c>
      <c r="CH5962" s="337"/>
      <c r="CI5962" s="337" t="s">
        <v>181</v>
      </c>
      <c r="CJ5962" s="337" t="s">
        <v>2234</v>
      </c>
      <c r="CK5962" s="337"/>
      <c r="CL5962" s="337"/>
      <c r="CM5962" s="337" t="s">
        <v>73</v>
      </c>
      <c r="CN5962" s="337">
        <v>3</v>
      </c>
    </row>
    <row r="5963" spans="4:92">
      <c r="D5963" s="273" t="s">
        <v>64</v>
      </c>
      <c r="E5963" s="273" t="s">
        <v>473</v>
      </c>
      <c r="F5963" s="273" t="s">
        <v>491</v>
      </c>
      <c r="G5963" s="273" t="s">
        <v>495</v>
      </c>
      <c r="H5963" s="274">
        <v>45108</v>
      </c>
      <c r="I5963" s="273">
        <v>12779</v>
      </c>
      <c r="J5963" s="273">
        <v>76</v>
      </c>
      <c r="K5963" s="273">
        <v>0</v>
      </c>
      <c r="L5963" s="273" t="s">
        <v>66</v>
      </c>
      <c r="N5963" s="273" t="s">
        <v>107</v>
      </c>
      <c r="W5963" s="273">
        <v>202032</v>
      </c>
      <c r="X5963" s="273" t="s">
        <v>64</v>
      </c>
      <c r="Y5963" s="273" t="s">
        <v>75</v>
      </c>
      <c r="Z5963" s="273" t="s">
        <v>231</v>
      </c>
      <c r="AA5963" s="273" t="s">
        <v>231</v>
      </c>
      <c r="AB5963" s="274">
        <v>45047</v>
      </c>
      <c r="AC5963" s="273">
        <v>12177</v>
      </c>
      <c r="AD5963" s="273">
        <v>24</v>
      </c>
      <c r="AE5963" s="273">
        <v>94.688000000000002</v>
      </c>
      <c r="AF5963" s="273" t="s">
        <v>90</v>
      </c>
      <c r="AG5963" s="273" t="s">
        <v>1637</v>
      </c>
      <c r="AH5963" s="273" t="s">
        <v>1638</v>
      </c>
      <c r="AI5963" s="273" t="s">
        <v>123</v>
      </c>
      <c r="AJ5963" s="273" t="s">
        <v>200</v>
      </c>
      <c r="AK5963" s="273">
        <v>288160</v>
      </c>
      <c r="BV5963" s="279" t="s">
        <v>64</v>
      </c>
      <c r="BW5963" s="280" t="s">
        <v>75</v>
      </c>
      <c r="BX5963" s="280" t="s">
        <v>391</v>
      </c>
      <c r="BY5963" s="280" t="s">
        <v>396</v>
      </c>
      <c r="BZ5963" s="280" t="s">
        <v>138</v>
      </c>
      <c r="CA5963" s="280" t="s">
        <v>139</v>
      </c>
      <c r="CB5963" s="280" t="s">
        <v>190</v>
      </c>
      <c r="CC5963" s="280" t="s">
        <v>191</v>
      </c>
      <c r="CD5963" s="281">
        <v>8</v>
      </c>
      <c r="CE5963" s="277">
        <v>44986</v>
      </c>
      <c r="CF5963" s="280">
        <v>5652</v>
      </c>
      <c r="CG5963" s="280" t="s">
        <v>90</v>
      </c>
      <c r="CH5963" s="280">
        <v>5652</v>
      </c>
      <c r="CI5963" s="280" t="s">
        <v>80</v>
      </c>
      <c r="CJ5963" s="280"/>
      <c r="CK5963" s="280"/>
      <c r="CL5963" s="280"/>
      <c r="CM5963" s="280" t="s">
        <v>73</v>
      </c>
      <c r="CN5963" s="280">
        <v>3</v>
      </c>
    </row>
    <row r="5964" spans="4:92">
      <c r="D5964" s="273" t="s">
        <v>64</v>
      </c>
      <c r="E5964" s="273" t="s">
        <v>473</v>
      </c>
      <c r="F5964" s="273" t="s">
        <v>491</v>
      </c>
      <c r="G5964" s="273" t="s">
        <v>495</v>
      </c>
      <c r="H5964" s="274">
        <v>45108</v>
      </c>
      <c r="I5964" s="273">
        <v>12779</v>
      </c>
      <c r="J5964" s="273">
        <v>76</v>
      </c>
      <c r="K5964" s="273">
        <v>73739</v>
      </c>
      <c r="L5964" s="273" t="s">
        <v>66</v>
      </c>
      <c r="M5964" s="273">
        <v>15572.421109999999</v>
      </c>
      <c r="N5964" s="273" t="s">
        <v>115</v>
      </c>
      <c r="W5964" s="273">
        <v>202031</v>
      </c>
      <c r="X5964" s="273" t="s">
        <v>64</v>
      </c>
      <c r="Y5964" s="273" t="s">
        <v>75</v>
      </c>
      <c r="Z5964" s="273" t="s">
        <v>231</v>
      </c>
      <c r="AA5964" s="273" t="s">
        <v>231</v>
      </c>
      <c r="AB5964" s="274">
        <v>45047</v>
      </c>
      <c r="AC5964" s="273">
        <v>12177</v>
      </c>
      <c r="AD5964" s="273">
        <v>24</v>
      </c>
      <c r="AE5964" s="273">
        <v>5.56</v>
      </c>
      <c r="AF5964" s="273" t="s">
        <v>90</v>
      </c>
      <c r="AG5964" s="273" t="s">
        <v>1639</v>
      </c>
      <c r="AH5964" s="273" t="s">
        <v>1640</v>
      </c>
      <c r="AI5964" s="273" t="s">
        <v>123</v>
      </c>
      <c r="AJ5964" s="273" t="s">
        <v>200</v>
      </c>
      <c r="AK5964" s="273">
        <v>288166</v>
      </c>
      <c r="BV5964" s="336" t="s">
        <v>64</v>
      </c>
      <c r="BW5964" s="337" t="s">
        <v>75</v>
      </c>
      <c r="BX5964" s="337" t="s">
        <v>391</v>
      </c>
      <c r="BY5964" s="337" t="s">
        <v>396</v>
      </c>
      <c r="BZ5964" s="337" t="s">
        <v>167</v>
      </c>
      <c r="CA5964" s="337" t="s">
        <v>168</v>
      </c>
      <c r="CB5964" s="337" t="s">
        <v>319</v>
      </c>
      <c r="CC5964" s="337" t="s">
        <v>320</v>
      </c>
      <c r="CD5964" s="338">
        <v>15</v>
      </c>
      <c r="CE5964" s="335">
        <v>44986</v>
      </c>
      <c r="CF5964" s="337">
        <v>7453</v>
      </c>
      <c r="CG5964" s="337" t="s">
        <v>90</v>
      </c>
      <c r="CH5964" s="337">
        <v>7453</v>
      </c>
      <c r="CI5964" s="337" t="s">
        <v>80</v>
      </c>
      <c r="CJ5964" s="337"/>
      <c r="CK5964" s="337"/>
      <c r="CL5964" s="337"/>
      <c r="CM5964" s="337" t="s">
        <v>73</v>
      </c>
      <c r="CN5964" s="337">
        <v>3</v>
      </c>
    </row>
    <row r="5965" spans="4:92">
      <c r="D5965" s="273" t="s">
        <v>64</v>
      </c>
      <c r="E5965" s="273" t="s">
        <v>473</v>
      </c>
      <c r="F5965" s="273" t="s">
        <v>491</v>
      </c>
      <c r="G5965" s="273" t="s">
        <v>495</v>
      </c>
      <c r="H5965" s="274">
        <v>45139</v>
      </c>
      <c r="I5965" s="273">
        <v>13455</v>
      </c>
      <c r="J5965" s="273">
        <v>76</v>
      </c>
      <c r="K5965" s="273">
        <v>0</v>
      </c>
      <c r="L5965" s="273" t="s">
        <v>66</v>
      </c>
      <c r="N5965" s="273" t="s">
        <v>107</v>
      </c>
      <c r="W5965" s="273">
        <v>220075</v>
      </c>
      <c r="X5965" s="273" t="s">
        <v>64</v>
      </c>
      <c r="Y5965" s="273" t="s">
        <v>75</v>
      </c>
      <c r="Z5965" s="273" t="s">
        <v>231</v>
      </c>
      <c r="AA5965" s="273" t="s">
        <v>231</v>
      </c>
      <c r="AB5965" s="274">
        <v>45047</v>
      </c>
      <c r="AC5965" s="273">
        <v>12177</v>
      </c>
      <c r="AD5965" s="273">
        <v>24</v>
      </c>
      <c r="AE5965" s="273">
        <v>3</v>
      </c>
      <c r="AF5965" s="273" t="s">
        <v>90</v>
      </c>
      <c r="AG5965" s="273" t="s">
        <v>1555</v>
      </c>
      <c r="AH5965" s="273" t="s">
        <v>1556</v>
      </c>
      <c r="AI5965" s="273" t="s">
        <v>123</v>
      </c>
      <c r="AJ5965" s="273" t="s">
        <v>200</v>
      </c>
      <c r="AK5965" s="273">
        <v>288172</v>
      </c>
      <c r="BV5965" s="279" t="s">
        <v>64</v>
      </c>
      <c r="BW5965" s="280" t="s">
        <v>75</v>
      </c>
      <c r="BX5965" s="280" t="s">
        <v>391</v>
      </c>
      <c r="BY5965" s="280" t="s">
        <v>396</v>
      </c>
      <c r="BZ5965" s="280" t="s">
        <v>86</v>
      </c>
      <c r="CA5965" s="280" t="s">
        <v>87</v>
      </c>
      <c r="CB5965" s="280" t="s">
        <v>179</v>
      </c>
      <c r="CC5965" s="280" t="s">
        <v>180</v>
      </c>
      <c r="CD5965" s="281">
        <v>1</v>
      </c>
      <c r="CE5965" s="277">
        <v>44986</v>
      </c>
      <c r="CF5965" s="280"/>
      <c r="CG5965" s="280" t="s">
        <v>181</v>
      </c>
      <c r="CH5965" s="280"/>
      <c r="CI5965" s="280" t="s">
        <v>181</v>
      </c>
      <c r="CJ5965" s="280" t="s">
        <v>2235</v>
      </c>
      <c r="CK5965" s="280"/>
      <c r="CL5965" s="280"/>
      <c r="CM5965" s="280" t="s">
        <v>73</v>
      </c>
      <c r="CN5965" s="280">
        <v>3</v>
      </c>
    </row>
    <row r="5966" spans="4:92">
      <c r="D5966" s="273" t="s">
        <v>64</v>
      </c>
      <c r="E5966" s="273" t="s">
        <v>473</v>
      </c>
      <c r="F5966" s="273" t="s">
        <v>491</v>
      </c>
      <c r="G5966" s="273" t="s">
        <v>495</v>
      </c>
      <c r="H5966" s="274">
        <v>45139</v>
      </c>
      <c r="I5966" s="273">
        <v>13455</v>
      </c>
      <c r="J5966" s="273">
        <v>76</v>
      </c>
      <c r="K5966" s="273">
        <v>79509</v>
      </c>
      <c r="L5966" s="273" t="s">
        <v>66</v>
      </c>
      <c r="M5966" s="273">
        <v>16296.59002</v>
      </c>
      <c r="N5966" s="273" t="s">
        <v>115</v>
      </c>
      <c r="W5966" s="273">
        <v>220074</v>
      </c>
      <c r="X5966" s="273" t="s">
        <v>64</v>
      </c>
      <c r="Y5966" s="273" t="s">
        <v>75</v>
      </c>
      <c r="Z5966" s="273" t="s">
        <v>231</v>
      </c>
      <c r="AA5966" s="273" t="s">
        <v>231</v>
      </c>
      <c r="AB5966" s="274">
        <v>45047</v>
      </c>
      <c r="AC5966" s="273">
        <v>12177</v>
      </c>
      <c r="AD5966" s="273">
        <v>24</v>
      </c>
      <c r="AE5966" s="273">
        <v>0.4</v>
      </c>
      <c r="AF5966" s="273" t="s">
        <v>90</v>
      </c>
      <c r="AG5966" s="273" t="s">
        <v>722</v>
      </c>
      <c r="AH5966" s="273" t="s">
        <v>1641</v>
      </c>
      <c r="AI5966" s="273" t="s">
        <v>123</v>
      </c>
      <c r="AJ5966" s="273" t="s">
        <v>200</v>
      </c>
      <c r="AK5966" s="273">
        <v>288178</v>
      </c>
      <c r="BV5966" s="336" t="s">
        <v>64</v>
      </c>
      <c r="BW5966" s="337" t="s">
        <v>75</v>
      </c>
      <c r="BX5966" s="337" t="s">
        <v>391</v>
      </c>
      <c r="BY5966" s="337" t="s">
        <v>396</v>
      </c>
      <c r="BZ5966" s="337" t="s">
        <v>204</v>
      </c>
      <c r="CA5966" s="337" t="s">
        <v>205</v>
      </c>
      <c r="CB5966" s="337" t="s">
        <v>206</v>
      </c>
      <c r="CC5966" s="337" t="s">
        <v>207</v>
      </c>
      <c r="CD5966" s="338">
        <v>0</v>
      </c>
      <c r="CE5966" s="335">
        <v>44986</v>
      </c>
      <c r="CF5966" s="337"/>
      <c r="CG5966" s="337" t="s">
        <v>181</v>
      </c>
      <c r="CH5966" s="337"/>
      <c r="CI5966" s="337" t="s">
        <v>208</v>
      </c>
      <c r="CJ5966" s="337" t="s">
        <v>209</v>
      </c>
      <c r="CK5966" s="337"/>
      <c r="CL5966" s="337"/>
      <c r="CM5966" s="337" t="s">
        <v>73</v>
      </c>
      <c r="CN5966" s="337">
        <v>3</v>
      </c>
    </row>
    <row r="5967" spans="4:92">
      <c r="D5967" s="273" t="s">
        <v>64</v>
      </c>
      <c r="E5967" s="273" t="s">
        <v>473</v>
      </c>
      <c r="F5967" s="273" t="s">
        <v>491</v>
      </c>
      <c r="G5967" s="273" t="s">
        <v>495</v>
      </c>
      <c r="H5967" s="274">
        <v>45170</v>
      </c>
      <c r="I5967" s="273">
        <v>13782</v>
      </c>
      <c r="J5967" s="273">
        <v>76</v>
      </c>
      <c r="W5967" s="273">
        <v>233001</v>
      </c>
      <c r="X5967" s="273" t="s">
        <v>64</v>
      </c>
      <c r="Y5967" s="273" t="s">
        <v>75</v>
      </c>
      <c r="Z5967" s="273" t="s">
        <v>231</v>
      </c>
      <c r="AA5967" s="273" t="s">
        <v>231</v>
      </c>
      <c r="AB5967" s="274">
        <v>45047</v>
      </c>
      <c r="AC5967" s="273">
        <v>12177</v>
      </c>
      <c r="AD5967" s="273">
        <v>24</v>
      </c>
      <c r="AE5967" s="273">
        <v>5</v>
      </c>
      <c r="AF5967" s="273" t="s">
        <v>90</v>
      </c>
      <c r="AG5967" s="273" t="s">
        <v>1557</v>
      </c>
      <c r="AH5967" s="273" t="s">
        <v>1558</v>
      </c>
      <c r="AI5967" s="273" t="s">
        <v>123</v>
      </c>
      <c r="AJ5967" s="273" t="s">
        <v>200</v>
      </c>
      <c r="AK5967" s="273">
        <v>288184</v>
      </c>
      <c r="BV5967" s="279" t="s">
        <v>64</v>
      </c>
      <c r="BW5967" s="280" t="s">
        <v>75</v>
      </c>
      <c r="BX5967" s="280" t="s">
        <v>391</v>
      </c>
      <c r="BY5967" s="280" t="s">
        <v>396</v>
      </c>
      <c r="BZ5967" s="280" t="s">
        <v>167</v>
      </c>
      <c r="CA5967" s="280" t="s">
        <v>168</v>
      </c>
      <c r="CB5967" s="280" t="s">
        <v>313</v>
      </c>
      <c r="CC5967" s="280" t="s">
        <v>314</v>
      </c>
      <c r="CD5967" s="281">
        <v>14</v>
      </c>
      <c r="CE5967" s="277">
        <v>44986</v>
      </c>
      <c r="CF5967" s="280">
        <v>0</v>
      </c>
      <c r="CG5967" s="280" t="s">
        <v>90</v>
      </c>
      <c r="CH5967" s="280">
        <v>0</v>
      </c>
      <c r="CI5967" s="280" t="s">
        <v>80</v>
      </c>
      <c r="CJ5967" s="280"/>
      <c r="CK5967" s="280"/>
      <c r="CL5967" s="280"/>
      <c r="CM5967" s="280" t="s">
        <v>73</v>
      </c>
      <c r="CN5967" s="280">
        <v>3</v>
      </c>
    </row>
    <row r="5968" spans="4:92">
      <c r="D5968" s="273" t="s">
        <v>64</v>
      </c>
      <c r="E5968" s="273" t="s">
        <v>473</v>
      </c>
      <c r="F5968" s="273" t="s">
        <v>491</v>
      </c>
      <c r="G5968" s="273" t="s">
        <v>495</v>
      </c>
      <c r="H5968" s="274">
        <v>45170</v>
      </c>
      <c r="I5968" s="273">
        <v>13782</v>
      </c>
      <c r="J5968" s="273">
        <v>76</v>
      </c>
      <c r="K5968" s="273">
        <v>0</v>
      </c>
      <c r="L5968" s="273" t="s">
        <v>66</v>
      </c>
      <c r="N5968" s="273" t="s">
        <v>107</v>
      </c>
      <c r="W5968" s="273">
        <v>233026</v>
      </c>
      <c r="X5968" s="273" t="s">
        <v>64</v>
      </c>
      <c r="Y5968" s="273" t="s">
        <v>75</v>
      </c>
      <c r="Z5968" s="273" t="s">
        <v>231</v>
      </c>
      <c r="AA5968" s="273" t="s">
        <v>231</v>
      </c>
      <c r="AB5968" s="274">
        <v>45047</v>
      </c>
      <c r="AC5968" s="273">
        <v>12177</v>
      </c>
      <c r="AD5968" s="273">
        <v>24</v>
      </c>
      <c r="AE5968" s="273">
        <v>0.76</v>
      </c>
      <c r="AF5968" s="273" t="s">
        <v>90</v>
      </c>
      <c r="AG5968" s="273" t="s">
        <v>1642</v>
      </c>
      <c r="AH5968" s="273" t="s">
        <v>1643</v>
      </c>
      <c r="AI5968" s="273" t="s">
        <v>123</v>
      </c>
      <c r="AJ5968" s="273" t="s">
        <v>200</v>
      </c>
      <c r="AK5968" s="273">
        <v>288190</v>
      </c>
      <c r="BV5968" s="336" t="s">
        <v>64</v>
      </c>
      <c r="BW5968" s="337" t="s">
        <v>75</v>
      </c>
      <c r="BX5968" s="337" t="s">
        <v>391</v>
      </c>
      <c r="BY5968" s="337" t="s">
        <v>396</v>
      </c>
      <c r="BZ5968" s="337" t="s">
        <v>167</v>
      </c>
      <c r="CA5968" s="337" t="s">
        <v>168</v>
      </c>
      <c r="CB5968" s="337" t="s">
        <v>353</v>
      </c>
      <c r="CC5968" s="337" t="s">
        <v>354</v>
      </c>
      <c r="CD5968" s="338">
        <v>13</v>
      </c>
      <c r="CE5968" s="335">
        <v>44986</v>
      </c>
      <c r="CF5968" s="337">
        <v>0</v>
      </c>
      <c r="CG5968" s="337" t="s">
        <v>90</v>
      </c>
      <c r="CH5968" s="337">
        <v>0</v>
      </c>
      <c r="CI5968" s="337" t="s">
        <v>80</v>
      </c>
      <c r="CJ5968" s="337"/>
      <c r="CK5968" s="337"/>
      <c r="CL5968" s="337"/>
      <c r="CM5968" s="337" t="s">
        <v>73</v>
      </c>
      <c r="CN5968" s="337">
        <v>3</v>
      </c>
    </row>
    <row r="5969" spans="4:92">
      <c r="D5969" s="273" t="s">
        <v>64</v>
      </c>
      <c r="E5969" s="273" t="s">
        <v>473</v>
      </c>
      <c r="F5969" s="273" t="s">
        <v>491</v>
      </c>
      <c r="G5969" s="273" t="s">
        <v>495</v>
      </c>
      <c r="H5969" s="274">
        <v>45170</v>
      </c>
      <c r="I5969" s="273">
        <v>13782</v>
      </c>
      <c r="J5969" s="273">
        <v>76</v>
      </c>
      <c r="K5969" s="273">
        <v>82695</v>
      </c>
      <c r="L5969" s="273" t="s">
        <v>66</v>
      </c>
      <c r="M5969" s="273">
        <v>16892.644250000001</v>
      </c>
      <c r="N5969" s="273" t="s">
        <v>115</v>
      </c>
      <c r="W5969" s="273">
        <v>233025</v>
      </c>
      <c r="X5969" s="273" t="s">
        <v>64</v>
      </c>
      <c r="Y5969" s="273" t="s">
        <v>75</v>
      </c>
      <c r="Z5969" s="273" t="s">
        <v>231</v>
      </c>
      <c r="AA5969" s="273" t="s">
        <v>231</v>
      </c>
      <c r="AB5969" s="274">
        <v>45047</v>
      </c>
      <c r="AC5969" s="273">
        <v>12177</v>
      </c>
      <c r="AD5969" s="273">
        <v>24</v>
      </c>
      <c r="AE5969" s="273">
        <v>81.47</v>
      </c>
      <c r="AF5969" s="273" t="s">
        <v>90</v>
      </c>
      <c r="AG5969" s="273" t="s">
        <v>1644</v>
      </c>
      <c r="AH5969" s="273" t="s">
        <v>1645</v>
      </c>
      <c r="AI5969" s="273" t="s">
        <v>123</v>
      </c>
      <c r="AJ5969" s="273" t="s">
        <v>200</v>
      </c>
      <c r="AK5969" s="273">
        <v>288196</v>
      </c>
      <c r="BV5969" s="279" t="s">
        <v>64</v>
      </c>
      <c r="BW5969" s="280" t="s">
        <v>75</v>
      </c>
      <c r="BX5969" s="280" t="s">
        <v>391</v>
      </c>
      <c r="BY5969" s="280" t="s">
        <v>396</v>
      </c>
      <c r="BZ5969" s="280" t="s">
        <v>151</v>
      </c>
      <c r="CA5969" s="280" t="s">
        <v>152</v>
      </c>
      <c r="CB5969" s="280" t="s">
        <v>161</v>
      </c>
      <c r="CC5969" s="280" t="s">
        <v>162</v>
      </c>
      <c r="CD5969" s="281">
        <v>11</v>
      </c>
      <c r="CE5969" s="277">
        <v>44986</v>
      </c>
      <c r="CF5969" s="280">
        <v>2042</v>
      </c>
      <c r="CG5969" s="280" t="s">
        <v>90</v>
      </c>
      <c r="CH5969" s="280">
        <v>2042</v>
      </c>
      <c r="CI5969" s="280" t="s">
        <v>80</v>
      </c>
      <c r="CJ5969" s="280"/>
      <c r="CK5969" s="280"/>
      <c r="CL5969" s="280"/>
      <c r="CM5969" s="280" t="s">
        <v>73</v>
      </c>
      <c r="CN5969" s="280">
        <v>3</v>
      </c>
    </row>
    <row r="5970" spans="4:92">
      <c r="D5970" s="273" t="s">
        <v>64</v>
      </c>
      <c r="E5970" s="273" t="s">
        <v>63</v>
      </c>
      <c r="F5970" s="273" t="s">
        <v>252</v>
      </c>
      <c r="G5970" s="273" t="s">
        <v>442</v>
      </c>
      <c r="H5970" s="274">
        <v>45231</v>
      </c>
      <c r="I5970" s="273">
        <v>14496</v>
      </c>
      <c r="J5970" s="273">
        <v>671</v>
      </c>
      <c r="K5970" s="273">
        <v>5934</v>
      </c>
      <c r="L5970" s="273" t="s">
        <v>66</v>
      </c>
      <c r="M5970" s="273">
        <v>699.09576000000004</v>
      </c>
      <c r="N5970" s="273" t="s">
        <v>67</v>
      </c>
      <c r="P5970" s="273" t="s">
        <v>92</v>
      </c>
      <c r="Q5970" s="273" t="s">
        <v>69</v>
      </c>
      <c r="R5970" s="273" t="s">
        <v>70</v>
      </c>
      <c r="S5970" s="273" t="s">
        <v>93</v>
      </c>
      <c r="T5970" s="273" t="s">
        <v>94</v>
      </c>
      <c r="U5970" s="273" t="s">
        <v>73</v>
      </c>
      <c r="V5970" s="273" t="s">
        <v>95</v>
      </c>
      <c r="W5970" s="273">
        <v>317135</v>
      </c>
      <c r="X5970" s="273" t="s">
        <v>64</v>
      </c>
      <c r="Y5970" s="273" t="s">
        <v>75</v>
      </c>
      <c r="Z5970" s="273" t="s">
        <v>231</v>
      </c>
      <c r="AA5970" s="273" t="s">
        <v>231</v>
      </c>
      <c r="AB5970" s="274">
        <v>45047</v>
      </c>
      <c r="AC5970" s="273">
        <v>12177</v>
      </c>
      <c r="AD5970" s="273">
        <v>24</v>
      </c>
      <c r="AE5970" s="273">
        <v>222.29</v>
      </c>
      <c r="AF5970" s="273" t="s">
        <v>90</v>
      </c>
      <c r="AG5970" s="273" t="s">
        <v>1646</v>
      </c>
      <c r="AH5970" s="273" t="s">
        <v>1647</v>
      </c>
      <c r="AI5970" s="273" t="s">
        <v>123</v>
      </c>
      <c r="AJ5970" s="273" t="s">
        <v>200</v>
      </c>
      <c r="AK5970" s="273">
        <v>288202</v>
      </c>
      <c r="BV5970" s="336" t="s">
        <v>64</v>
      </c>
      <c r="BW5970" s="337" t="s">
        <v>75</v>
      </c>
      <c r="BX5970" s="337" t="s">
        <v>391</v>
      </c>
      <c r="BY5970" s="337" t="s">
        <v>396</v>
      </c>
      <c r="BZ5970" s="337" t="s">
        <v>167</v>
      </c>
      <c r="CA5970" s="337" t="s">
        <v>168</v>
      </c>
      <c r="CB5970" s="337" t="s">
        <v>169</v>
      </c>
      <c r="CC5970" s="337" t="s">
        <v>170</v>
      </c>
      <c r="CD5970" s="338">
        <v>12</v>
      </c>
      <c r="CE5970" s="335">
        <v>44986</v>
      </c>
      <c r="CF5970" s="337">
        <v>35</v>
      </c>
      <c r="CG5970" s="337" t="s">
        <v>90</v>
      </c>
      <c r="CH5970" s="337">
        <v>35</v>
      </c>
      <c r="CI5970" s="337" t="s">
        <v>80</v>
      </c>
      <c r="CJ5970" s="337"/>
      <c r="CK5970" s="337"/>
      <c r="CL5970" s="337"/>
      <c r="CM5970" s="337" t="s">
        <v>73</v>
      </c>
      <c r="CN5970" s="337">
        <v>3</v>
      </c>
    </row>
    <row r="5971" spans="4:92">
      <c r="D5971" s="273" t="s">
        <v>64</v>
      </c>
      <c r="E5971" s="273" t="s">
        <v>63</v>
      </c>
      <c r="F5971" s="273" t="s">
        <v>252</v>
      </c>
      <c r="G5971" s="273" t="s">
        <v>442</v>
      </c>
      <c r="H5971" s="274">
        <v>45231</v>
      </c>
      <c r="I5971" s="273">
        <v>14496</v>
      </c>
      <c r="J5971" s="273">
        <v>671</v>
      </c>
      <c r="K5971" s="273">
        <v>0</v>
      </c>
      <c r="L5971" s="273" t="s">
        <v>66</v>
      </c>
      <c r="N5971" s="273" t="s">
        <v>107</v>
      </c>
      <c r="W5971" s="273">
        <v>317084</v>
      </c>
      <c r="X5971" s="273" t="s">
        <v>64</v>
      </c>
      <c r="Y5971" s="273" t="s">
        <v>75</v>
      </c>
      <c r="Z5971" s="273" t="s">
        <v>231</v>
      </c>
      <c r="AA5971" s="273" t="s">
        <v>231</v>
      </c>
      <c r="AB5971" s="274">
        <v>45047</v>
      </c>
      <c r="AC5971" s="273">
        <v>12177</v>
      </c>
      <c r="AD5971" s="273">
        <v>24</v>
      </c>
      <c r="AE5971" s="273">
        <v>0.32</v>
      </c>
      <c r="AF5971" s="273" t="s">
        <v>90</v>
      </c>
      <c r="AG5971" s="273" t="s">
        <v>1559</v>
      </c>
      <c r="AH5971" s="273" t="s">
        <v>1560</v>
      </c>
      <c r="AI5971" s="273" t="s">
        <v>123</v>
      </c>
      <c r="AJ5971" s="273" t="s">
        <v>200</v>
      </c>
      <c r="AK5971" s="273">
        <v>288208</v>
      </c>
      <c r="BV5971" s="279" t="s">
        <v>64</v>
      </c>
      <c r="BW5971" s="280" t="s">
        <v>75</v>
      </c>
      <c r="BX5971" s="280" t="s">
        <v>391</v>
      </c>
      <c r="BY5971" s="280" t="s">
        <v>396</v>
      </c>
      <c r="BZ5971" s="280" t="s">
        <v>126</v>
      </c>
      <c r="CA5971" s="280" t="s">
        <v>127</v>
      </c>
      <c r="CB5971" s="280" t="s">
        <v>133</v>
      </c>
      <c r="CC5971" s="280" t="s">
        <v>134</v>
      </c>
      <c r="CD5971" s="281">
        <v>7</v>
      </c>
      <c r="CE5971" s="277">
        <v>44986</v>
      </c>
      <c r="CF5971" s="280"/>
      <c r="CG5971" s="280"/>
      <c r="CH5971" s="280"/>
      <c r="CI5971" s="280" t="s">
        <v>104</v>
      </c>
      <c r="CJ5971" s="280"/>
      <c r="CK5971" s="280"/>
      <c r="CL5971" s="280"/>
      <c r="CM5971" s="280" t="s">
        <v>73</v>
      </c>
      <c r="CN5971" s="280">
        <v>3</v>
      </c>
    </row>
    <row r="5972" spans="4:92">
      <c r="D5972" s="273" t="s">
        <v>64</v>
      </c>
      <c r="E5972" s="273" t="s">
        <v>63</v>
      </c>
      <c r="F5972" s="273" t="s">
        <v>252</v>
      </c>
      <c r="G5972" s="273" t="s">
        <v>442</v>
      </c>
      <c r="H5972" s="274">
        <v>45231</v>
      </c>
      <c r="I5972" s="273">
        <v>14496</v>
      </c>
      <c r="J5972" s="273">
        <v>671</v>
      </c>
      <c r="K5972" s="273">
        <v>14930</v>
      </c>
      <c r="L5972" s="273" t="s">
        <v>66</v>
      </c>
      <c r="M5972" s="273">
        <v>1839.2818400000001</v>
      </c>
      <c r="N5972" s="273" t="s">
        <v>115</v>
      </c>
      <c r="W5972" s="273">
        <v>317083</v>
      </c>
      <c r="X5972" s="273" t="s">
        <v>64</v>
      </c>
      <c r="Y5972" s="273" t="s">
        <v>75</v>
      </c>
      <c r="Z5972" s="273" t="s">
        <v>231</v>
      </c>
      <c r="AA5972" s="273" t="s">
        <v>231</v>
      </c>
      <c r="AB5972" s="274">
        <v>45047</v>
      </c>
      <c r="AC5972" s="273">
        <v>12177</v>
      </c>
      <c r="AD5972" s="273">
        <v>24</v>
      </c>
      <c r="AE5972" s="273">
        <v>23.46</v>
      </c>
      <c r="AF5972" s="273" t="s">
        <v>90</v>
      </c>
      <c r="AG5972" s="273" t="s">
        <v>1648</v>
      </c>
      <c r="AH5972" s="273" t="s">
        <v>1649</v>
      </c>
      <c r="AI5972" s="273" t="s">
        <v>123</v>
      </c>
      <c r="AJ5972" s="273" t="s">
        <v>200</v>
      </c>
      <c r="AK5972" s="273">
        <v>288220</v>
      </c>
      <c r="BV5972" s="336" t="s">
        <v>64</v>
      </c>
      <c r="BW5972" s="337" t="s">
        <v>75</v>
      </c>
      <c r="BX5972" s="337" t="s">
        <v>391</v>
      </c>
      <c r="BY5972" s="337" t="s">
        <v>396</v>
      </c>
      <c r="BZ5972" s="337" t="s">
        <v>138</v>
      </c>
      <c r="CA5972" s="337" t="s">
        <v>139</v>
      </c>
      <c r="CB5972" s="337" t="s">
        <v>140</v>
      </c>
      <c r="CC5972" s="337" t="s">
        <v>141</v>
      </c>
      <c r="CD5972" s="338">
        <v>9</v>
      </c>
      <c r="CE5972" s="335">
        <v>44986</v>
      </c>
      <c r="CF5972" s="337">
        <v>425</v>
      </c>
      <c r="CG5972" s="337" t="s">
        <v>90</v>
      </c>
      <c r="CH5972" s="337">
        <v>425</v>
      </c>
      <c r="CI5972" s="337" t="s">
        <v>80</v>
      </c>
      <c r="CJ5972" s="337"/>
      <c r="CK5972" s="337"/>
      <c r="CL5972" s="337"/>
      <c r="CM5972" s="337" t="s">
        <v>73</v>
      </c>
      <c r="CN5972" s="337">
        <v>3</v>
      </c>
    </row>
    <row r="5973" spans="4:92">
      <c r="D5973" s="273" t="s">
        <v>64</v>
      </c>
      <c r="E5973" s="273" t="s">
        <v>63</v>
      </c>
      <c r="F5973" s="273" t="s">
        <v>252</v>
      </c>
      <c r="G5973" s="273" t="s">
        <v>442</v>
      </c>
      <c r="H5973" s="274">
        <v>45261</v>
      </c>
      <c r="I5973" s="273">
        <v>16957</v>
      </c>
      <c r="J5973" s="273">
        <v>671</v>
      </c>
      <c r="K5973" s="273">
        <v>23737</v>
      </c>
      <c r="L5973" s="273" t="s">
        <v>66</v>
      </c>
      <c r="M5973" s="273">
        <v>3061.3563199999999</v>
      </c>
      <c r="N5973" s="273" t="s">
        <v>67</v>
      </c>
      <c r="P5973" s="273" t="s">
        <v>92</v>
      </c>
      <c r="Q5973" s="273" t="s">
        <v>69</v>
      </c>
      <c r="R5973" s="273" t="s">
        <v>70</v>
      </c>
      <c r="S5973" s="273" t="s">
        <v>834</v>
      </c>
      <c r="T5973" s="273" t="s">
        <v>835</v>
      </c>
      <c r="U5973" s="273" t="s">
        <v>73</v>
      </c>
      <c r="V5973" s="273" t="s">
        <v>836</v>
      </c>
      <c r="W5973" s="273">
        <v>324984</v>
      </c>
      <c r="X5973" s="273" t="s">
        <v>64</v>
      </c>
      <c r="Y5973" s="273" t="s">
        <v>75</v>
      </c>
      <c r="Z5973" s="273" t="s">
        <v>231</v>
      </c>
      <c r="AA5973" s="273" t="s">
        <v>231</v>
      </c>
      <c r="AB5973" s="274">
        <v>45047</v>
      </c>
      <c r="AC5973" s="273">
        <v>12177</v>
      </c>
      <c r="AD5973" s="273">
        <v>24</v>
      </c>
      <c r="AE5973" s="273">
        <v>0.88</v>
      </c>
      <c r="AF5973" s="273" t="s">
        <v>90</v>
      </c>
      <c r="AG5973" s="273" t="s">
        <v>1650</v>
      </c>
      <c r="AH5973" s="273" t="s">
        <v>1651</v>
      </c>
      <c r="AI5973" s="273" t="s">
        <v>123</v>
      </c>
      <c r="AJ5973" s="273" t="s">
        <v>200</v>
      </c>
      <c r="AK5973" s="273">
        <v>288226</v>
      </c>
      <c r="BV5973" s="279" t="s">
        <v>64</v>
      </c>
      <c r="BW5973" s="280" t="s">
        <v>75</v>
      </c>
      <c r="BX5973" s="280" t="s">
        <v>391</v>
      </c>
      <c r="BY5973" s="280" t="s">
        <v>396</v>
      </c>
      <c r="BZ5973" s="280" t="s">
        <v>151</v>
      </c>
      <c r="CA5973" s="280" t="s">
        <v>152</v>
      </c>
      <c r="CB5973" s="280" t="s">
        <v>153</v>
      </c>
      <c r="CC5973" s="280" t="s">
        <v>154</v>
      </c>
      <c r="CD5973" s="281">
        <v>10</v>
      </c>
      <c r="CE5973" s="277">
        <v>44986</v>
      </c>
      <c r="CF5973" s="280">
        <v>2552</v>
      </c>
      <c r="CG5973" s="280" t="s">
        <v>90</v>
      </c>
      <c r="CH5973" s="280">
        <v>2552</v>
      </c>
      <c r="CI5973" s="280" t="s">
        <v>80</v>
      </c>
      <c r="CJ5973" s="280"/>
      <c r="CK5973" s="280"/>
      <c r="CL5973" s="280"/>
      <c r="CM5973" s="280" t="s">
        <v>73</v>
      </c>
      <c r="CN5973" s="280">
        <v>3</v>
      </c>
    </row>
    <row r="5974" spans="4:92">
      <c r="D5974" s="273" t="s">
        <v>64</v>
      </c>
      <c r="E5974" s="273" t="s">
        <v>63</v>
      </c>
      <c r="F5974" s="273" t="s">
        <v>252</v>
      </c>
      <c r="G5974" s="273" t="s">
        <v>442</v>
      </c>
      <c r="H5974" s="274">
        <v>45261</v>
      </c>
      <c r="I5974" s="273">
        <v>16957</v>
      </c>
      <c r="J5974" s="273">
        <v>671</v>
      </c>
      <c r="K5974" s="273">
        <v>20126</v>
      </c>
      <c r="L5974" s="273" t="s">
        <v>66</v>
      </c>
      <c r="M5974" s="273">
        <v>3554.8356800000001</v>
      </c>
      <c r="N5974" s="273" t="s">
        <v>67</v>
      </c>
      <c r="P5974" s="273" t="s">
        <v>1011</v>
      </c>
      <c r="Q5974" s="273" t="s">
        <v>69</v>
      </c>
      <c r="R5974" s="273" t="s">
        <v>70</v>
      </c>
      <c r="S5974" s="273" t="s">
        <v>1041</v>
      </c>
      <c r="T5974" s="273" t="s">
        <v>1042</v>
      </c>
      <c r="U5974" s="273" t="s">
        <v>73</v>
      </c>
      <c r="V5974" s="273" t="s">
        <v>1043</v>
      </c>
      <c r="W5974" s="273">
        <v>325000</v>
      </c>
      <c r="X5974" s="273" t="s">
        <v>64</v>
      </c>
      <c r="Y5974" s="273" t="s">
        <v>75</v>
      </c>
      <c r="Z5974" s="273" t="s">
        <v>231</v>
      </c>
      <c r="AA5974" s="273" t="s">
        <v>231</v>
      </c>
      <c r="AB5974" s="274">
        <v>45047</v>
      </c>
      <c r="AC5974" s="273">
        <v>12177</v>
      </c>
      <c r="AD5974" s="273">
        <v>24</v>
      </c>
      <c r="AE5974" s="273">
        <v>4.79</v>
      </c>
      <c r="AF5974" s="273" t="s">
        <v>90</v>
      </c>
      <c r="AG5974" s="273" t="s">
        <v>1662</v>
      </c>
      <c r="AH5974" s="273" t="s">
        <v>1663</v>
      </c>
      <c r="AI5974" s="273" t="s">
        <v>123</v>
      </c>
      <c r="AJ5974" s="273" t="s">
        <v>200</v>
      </c>
      <c r="AK5974" s="273">
        <v>288232</v>
      </c>
      <c r="BV5974" s="336" t="s">
        <v>64</v>
      </c>
      <c r="BW5974" s="337" t="s">
        <v>75</v>
      </c>
      <c r="BX5974" s="337" t="s">
        <v>391</v>
      </c>
      <c r="BY5974" s="337" t="s">
        <v>396</v>
      </c>
      <c r="BZ5974" s="337" t="s">
        <v>126</v>
      </c>
      <c r="CA5974" s="337" t="s">
        <v>127</v>
      </c>
      <c r="CB5974" s="337" t="s">
        <v>128</v>
      </c>
      <c r="CC5974" s="337" t="s">
        <v>129</v>
      </c>
      <c r="CD5974" s="338">
        <v>6</v>
      </c>
      <c r="CE5974" s="335">
        <v>44986</v>
      </c>
      <c r="CF5974" s="337"/>
      <c r="CG5974" s="337"/>
      <c r="CH5974" s="337"/>
      <c r="CI5974" s="337" t="s">
        <v>80</v>
      </c>
      <c r="CJ5974" s="337"/>
      <c r="CK5974" s="337"/>
      <c r="CL5974" s="337"/>
      <c r="CM5974" s="337" t="s">
        <v>73</v>
      </c>
      <c r="CN5974" s="337">
        <v>3</v>
      </c>
    </row>
    <row r="5975" spans="4:92">
      <c r="D5975" s="273" t="s">
        <v>64</v>
      </c>
      <c r="E5975" s="273" t="s">
        <v>63</v>
      </c>
      <c r="F5975" s="273" t="s">
        <v>252</v>
      </c>
      <c r="G5975" s="273" t="s">
        <v>442</v>
      </c>
      <c r="H5975" s="274">
        <v>45261</v>
      </c>
      <c r="I5975" s="273">
        <v>16957</v>
      </c>
      <c r="J5975" s="273">
        <v>671</v>
      </c>
      <c r="K5975" s="273">
        <v>0</v>
      </c>
      <c r="L5975" s="273" t="s">
        <v>66</v>
      </c>
      <c r="M5975" s="273">
        <v>0</v>
      </c>
      <c r="N5975" s="273" t="s">
        <v>67</v>
      </c>
      <c r="P5975" s="273" t="s">
        <v>92</v>
      </c>
      <c r="Q5975" s="273" t="s">
        <v>69</v>
      </c>
      <c r="R5975" s="273" t="s">
        <v>70</v>
      </c>
      <c r="S5975" s="273" t="s">
        <v>71</v>
      </c>
      <c r="T5975" s="273" t="s">
        <v>72</v>
      </c>
      <c r="U5975" s="273" t="s">
        <v>73</v>
      </c>
      <c r="V5975" s="273" t="s">
        <v>74</v>
      </c>
      <c r="W5975" s="273">
        <v>325017</v>
      </c>
      <c r="X5975" s="273" t="s">
        <v>64</v>
      </c>
      <c r="Y5975" s="273" t="s">
        <v>63</v>
      </c>
      <c r="Z5975" s="273" t="s">
        <v>165</v>
      </c>
      <c r="AA5975" s="273" t="s">
        <v>165</v>
      </c>
      <c r="AB5975" s="274">
        <v>45200</v>
      </c>
      <c r="AC5975" s="273">
        <v>14027</v>
      </c>
      <c r="AD5975" s="273">
        <v>11</v>
      </c>
      <c r="AE5975" s="273">
        <v>0.57399999999999995</v>
      </c>
      <c r="AF5975" s="273" t="s">
        <v>90</v>
      </c>
      <c r="AG5975" s="273" t="s">
        <v>1198</v>
      </c>
      <c r="AH5975" s="273" t="s">
        <v>880</v>
      </c>
      <c r="AI5975" s="273" t="s">
        <v>123</v>
      </c>
      <c r="AJ5975" s="273" t="s">
        <v>200</v>
      </c>
      <c r="AK5975" s="273">
        <v>343797</v>
      </c>
      <c r="BV5975" s="279" t="s">
        <v>64</v>
      </c>
      <c r="BW5975" s="280" t="s">
        <v>75</v>
      </c>
      <c r="BX5975" s="280" t="s">
        <v>391</v>
      </c>
      <c r="BY5975" s="280" t="s">
        <v>396</v>
      </c>
      <c r="BZ5975" s="280" t="s">
        <v>110</v>
      </c>
      <c r="CA5975" s="280" t="s">
        <v>111</v>
      </c>
      <c r="CB5975" s="280" t="s">
        <v>117</v>
      </c>
      <c r="CC5975" s="280" t="s">
        <v>118</v>
      </c>
      <c r="CD5975" s="281">
        <v>5</v>
      </c>
      <c r="CE5975" s="277">
        <v>44986</v>
      </c>
      <c r="CF5975" s="280"/>
      <c r="CG5975" s="280"/>
      <c r="CH5975" s="280"/>
      <c r="CI5975" s="280" t="s">
        <v>104</v>
      </c>
      <c r="CJ5975" s="280"/>
      <c r="CK5975" s="280"/>
      <c r="CL5975" s="280"/>
      <c r="CM5975" s="280" t="s">
        <v>73</v>
      </c>
      <c r="CN5975" s="280">
        <v>3</v>
      </c>
    </row>
    <row r="5976" spans="4:92">
      <c r="D5976" s="273" t="s">
        <v>64</v>
      </c>
      <c r="E5976" s="273" t="s">
        <v>63</v>
      </c>
      <c r="F5976" s="273" t="s">
        <v>252</v>
      </c>
      <c r="G5976" s="273" t="s">
        <v>442</v>
      </c>
      <c r="H5976" s="274">
        <v>45261</v>
      </c>
      <c r="I5976" s="273">
        <v>16957</v>
      </c>
      <c r="J5976" s="273">
        <v>671</v>
      </c>
      <c r="K5976" s="273">
        <v>9889</v>
      </c>
      <c r="L5976" s="273" t="s">
        <v>66</v>
      </c>
      <c r="M5976" s="273">
        <v>1165.0619200000001</v>
      </c>
      <c r="N5976" s="273" t="s">
        <v>67</v>
      </c>
      <c r="P5976" s="273" t="s">
        <v>92</v>
      </c>
      <c r="Q5976" s="273" t="s">
        <v>69</v>
      </c>
      <c r="R5976" s="273" t="s">
        <v>70</v>
      </c>
      <c r="S5976" s="273" t="s">
        <v>93</v>
      </c>
      <c r="T5976" s="273" t="s">
        <v>94</v>
      </c>
      <c r="U5976" s="273" t="s">
        <v>73</v>
      </c>
      <c r="V5976" s="273" t="s">
        <v>95</v>
      </c>
      <c r="W5976" s="273">
        <v>325034</v>
      </c>
      <c r="X5976" s="273" t="s">
        <v>64</v>
      </c>
      <c r="Y5976" s="273" t="s">
        <v>63</v>
      </c>
      <c r="Z5976" s="273" t="s">
        <v>165</v>
      </c>
      <c r="AA5976" s="273" t="s">
        <v>165</v>
      </c>
      <c r="AB5976" s="274">
        <v>45200</v>
      </c>
      <c r="AC5976" s="273">
        <v>14027</v>
      </c>
      <c r="AD5976" s="273">
        <v>11</v>
      </c>
      <c r="AE5976" s="273">
        <v>6.0000000000000001E-3</v>
      </c>
      <c r="AF5976" s="273" t="s">
        <v>90</v>
      </c>
      <c r="AG5976" s="273" t="s">
        <v>1198</v>
      </c>
      <c r="AH5976" s="273" t="s">
        <v>990</v>
      </c>
      <c r="AI5976" s="273" t="s">
        <v>123</v>
      </c>
      <c r="AJ5976" s="273" t="s">
        <v>200</v>
      </c>
      <c r="AK5976" s="273">
        <v>343803</v>
      </c>
      <c r="BV5976" s="336" t="s">
        <v>64</v>
      </c>
      <c r="BW5976" s="337" t="s">
        <v>75</v>
      </c>
      <c r="BX5976" s="337" t="s">
        <v>391</v>
      </c>
      <c r="BY5976" s="337" t="s">
        <v>396</v>
      </c>
      <c r="BZ5976" s="337" t="s">
        <v>110</v>
      </c>
      <c r="CA5976" s="337" t="s">
        <v>111</v>
      </c>
      <c r="CB5976" s="337" t="s">
        <v>112</v>
      </c>
      <c r="CC5976" s="337" t="s">
        <v>113</v>
      </c>
      <c r="CD5976" s="338">
        <v>4</v>
      </c>
      <c r="CE5976" s="335">
        <v>44986</v>
      </c>
      <c r="CF5976" s="337"/>
      <c r="CG5976" s="337"/>
      <c r="CH5976" s="337"/>
      <c r="CI5976" s="337" t="s">
        <v>80</v>
      </c>
      <c r="CJ5976" s="337"/>
      <c r="CK5976" s="337"/>
      <c r="CL5976" s="337"/>
      <c r="CM5976" s="337" t="s">
        <v>73</v>
      </c>
      <c r="CN5976" s="337">
        <v>3</v>
      </c>
    </row>
    <row r="5977" spans="4:92">
      <c r="D5977" s="273" t="s">
        <v>64</v>
      </c>
      <c r="E5977" s="273" t="s">
        <v>63</v>
      </c>
      <c r="F5977" s="273" t="s">
        <v>252</v>
      </c>
      <c r="G5977" s="273" t="s">
        <v>442</v>
      </c>
      <c r="H5977" s="274">
        <v>45261</v>
      </c>
      <c r="I5977" s="273">
        <v>16957</v>
      </c>
      <c r="J5977" s="273">
        <v>671</v>
      </c>
      <c r="K5977" s="273">
        <v>0</v>
      </c>
      <c r="L5977" s="273" t="s">
        <v>66</v>
      </c>
      <c r="N5977" s="273" t="s">
        <v>107</v>
      </c>
      <c r="W5977" s="273">
        <v>324983</v>
      </c>
      <c r="X5977" s="273" t="s">
        <v>64</v>
      </c>
      <c r="Y5977" s="273" t="s">
        <v>63</v>
      </c>
      <c r="Z5977" s="273" t="s">
        <v>165</v>
      </c>
      <c r="AA5977" s="273" t="s">
        <v>165</v>
      </c>
      <c r="AB5977" s="274">
        <v>45200</v>
      </c>
      <c r="AC5977" s="273">
        <v>14027</v>
      </c>
      <c r="AD5977" s="273">
        <v>11</v>
      </c>
      <c r="AE5977" s="273">
        <v>6.99</v>
      </c>
      <c r="AF5977" s="273" t="s">
        <v>90</v>
      </c>
      <c r="AG5977" s="273" t="s">
        <v>1198</v>
      </c>
      <c r="AH5977" s="273" t="s">
        <v>993</v>
      </c>
      <c r="AI5977" s="273" t="s">
        <v>123</v>
      </c>
      <c r="AJ5977" s="273" t="s">
        <v>200</v>
      </c>
      <c r="AK5977" s="273">
        <v>343809</v>
      </c>
      <c r="BV5977" s="279" t="s">
        <v>64</v>
      </c>
      <c r="BW5977" s="280" t="s">
        <v>75</v>
      </c>
      <c r="BX5977" s="280" t="s">
        <v>391</v>
      </c>
      <c r="BY5977" s="280" t="s">
        <v>396</v>
      </c>
      <c r="BZ5977" s="280" t="s">
        <v>86</v>
      </c>
      <c r="CA5977" s="280" t="s">
        <v>87</v>
      </c>
      <c r="CB5977" s="280" t="s">
        <v>101</v>
      </c>
      <c r="CC5977" s="280" t="s">
        <v>102</v>
      </c>
      <c r="CD5977" s="281">
        <v>4</v>
      </c>
      <c r="CE5977" s="277">
        <v>44986</v>
      </c>
      <c r="CF5977" s="280">
        <v>33628.199999999997</v>
      </c>
      <c r="CG5977" s="280" t="s">
        <v>1495</v>
      </c>
      <c r="CH5977" s="280">
        <v>4834.05375</v>
      </c>
      <c r="CI5977" s="280" t="s">
        <v>104</v>
      </c>
      <c r="CJ5977" s="280"/>
      <c r="CK5977" s="280"/>
      <c r="CL5977" s="280"/>
      <c r="CM5977" s="280" t="s">
        <v>73</v>
      </c>
      <c r="CN5977" s="280">
        <v>3</v>
      </c>
    </row>
    <row r="5978" spans="4:92">
      <c r="D5978" s="273" t="s">
        <v>64</v>
      </c>
      <c r="E5978" s="273" t="s">
        <v>63</v>
      </c>
      <c r="F5978" s="273" t="s">
        <v>252</v>
      </c>
      <c r="G5978" s="273" t="s">
        <v>442</v>
      </c>
      <c r="H5978" s="274">
        <v>45261</v>
      </c>
      <c r="I5978" s="273">
        <v>16957</v>
      </c>
      <c r="J5978" s="273">
        <v>671</v>
      </c>
      <c r="K5978" s="273">
        <v>19651</v>
      </c>
      <c r="L5978" s="273" t="s">
        <v>66</v>
      </c>
      <c r="M5978" s="273">
        <v>2453.9820800000002</v>
      </c>
      <c r="N5978" s="273" t="s">
        <v>115</v>
      </c>
      <c r="W5978" s="273">
        <v>324982</v>
      </c>
      <c r="X5978" s="273" t="s">
        <v>64</v>
      </c>
      <c r="Y5978" s="273" t="s">
        <v>63</v>
      </c>
      <c r="Z5978" s="273" t="s">
        <v>165</v>
      </c>
      <c r="AA5978" s="273" t="s">
        <v>165</v>
      </c>
      <c r="AB5978" s="274">
        <v>45200</v>
      </c>
      <c r="AC5978" s="273">
        <v>14027</v>
      </c>
      <c r="AD5978" s="273">
        <v>11</v>
      </c>
      <c r="AE5978" s="273">
        <v>0.36799999999999999</v>
      </c>
      <c r="AF5978" s="273" t="s">
        <v>90</v>
      </c>
      <c r="AG5978" s="273" t="s">
        <v>1198</v>
      </c>
      <c r="AH5978" s="273" t="s">
        <v>1172</v>
      </c>
      <c r="AI5978" s="273" t="s">
        <v>123</v>
      </c>
      <c r="AJ5978" s="273" t="s">
        <v>200</v>
      </c>
      <c r="AK5978" s="273">
        <v>343815</v>
      </c>
      <c r="BV5978" s="336" t="s">
        <v>64</v>
      </c>
      <c r="BW5978" s="337" t="s">
        <v>75</v>
      </c>
      <c r="BX5978" s="337" t="s">
        <v>391</v>
      </c>
      <c r="BY5978" s="337" t="s">
        <v>396</v>
      </c>
      <c r="BZ5978" s="337" t="s">
        <v>86</v>
      </c>
      <c r="CA5978" s="337" t="s">
        <v>87</v>
      </c>
      <c r="CB5978" s="337" t="s">
        <v>88</v>
      </c>
      <c r="CC5978" s="337" t="s">
        <v>89</v>
      </c>
      <c r="CD5978" s="338">
        <v>3</v>
      </c>
      <c r="CE5978" s="335">
        <v>44986</v>
      </c>
      <c r="CF5978" s="337">
        <v>8204</v>
      </c>
      <c r="CG5978" s="337" t="s">
        <v>90</v>
      </c>
      <c r="CH5978" s="337">
        <v>8204</v>
      </c>
      <c r="CI5978" s="337" t="s">
        <v>80</v>
      </c>
      <c r="CJ5978" s="337"/>
      <c r="CK5978" s="337"/>
      <c r="CL5978" s="337"/>
      <c r="CM5978" s="337" t="s">
        <v>73</v>
      </c>
      <c r="CN5978" s="337">
        <v>3</v>
      </c>
    </row>
    <row r="5979" spans="4:92">
      <c r="D5979" s="273" t="s">
        <v>64</v>
      </c>
      <c r="E5979" s="273" t="s">
        <v>63</v>
      </c>
      <c r="F5979" s="273" t="s">
        <v>252</v>
      </c>
      <c r="G5979" s="273" t="s">
        <v>779</v>
      </c>
      <c r="H5979" s="274">
        <v>44927</v>
      </c>
      <c r="I5979" s="273">
        <v>11268</v>
      </c>
      <c r="J5979" s="273">
        <v>854</v>
      </c>
      <c r="K5979" s="273">
        <v>7587</v>
      </c>
      <c r="L5979" s="273" t="s">
        <v>66</v>
      </c>
      <c r="M5979" s="273">
        <v>1027.3656800000001</v>
      </c>
      <c r="N5979" s="273" t="s">
        <v>67</v>
      </c>
      <c r="P5979" s="273" t="s">
        <v>2030</v>
      </c>
      <c r="Q5979" s="273" t="s">
        <v>69</v>
      </c>
      <c r="R5979" s="273" t="s">
        <v>70</v>
      </c>
      <c r="S5979" s="273" t="s">
        <v>834</v>
      </c>
      <c r="T5979" s="273" t="s">
        <v>835</v>
      </c>
      <c r="U5979" s="273" t="s">
        <v>73</v>
      </c>
      <c r="V5979" s="273" t="s">
        <v>836</v>
      </c>
      <c r="W5979" s="273">
        <v>140685</v>
      </c>
      <c r="X5979" s="273" t="s">
        <v>64</v>
      </c>
      <c r="Y5979" s="273" t="s">
        <v>63</v>
      </c>
      <c r="Z5979" s="273" t="s">
        <v>165</v>
      </c>
      <c r="AA5979" s="273" t="s">
        <v>165</v>
      </c>
      <c r="AB5979" s="274">
        <v>45200</v>
      </c>
      <c r="AC5979" s="273">
        <v>14027</v>
      </c>
      <c r="AD5979" s="273">
        <v>11</v>
      </c>
      <c r="AE5979" s="273">
        <v>0.30099999999999999</v>
      </c>
      <c r="AF5979" s="273" t="s">
        <v>90</v>
      </c>
      <c r="AG5979" s="273" t="s">
        <v>1198</v>
      </c>
      <c r="AH5979" s="273" t="s">
        <v>1093</v>
      </c>
      <c r="AI5979" s="273" t="s">
        <v>123</v>
      </c>
      <c r="AJ5979" s="273" t="s">
        <v>200</v>
      </c>
      <c r="AK5979" s="273">
        <v>343821</v>
      </c>
      <c r="BV5979" s="279" t="s">
        <v>64</v>
      </c>
      <c r="BW5979" s="280" t="s">
        <v>75</v>
      </c>
      <c r="BX5979" s="280" t="s">
        <v>391</v>
      </c>
      <c r="BY5979" s="280" t="s">
        <v>396</v>
      </c>
      <c r="BZ5979" s="280" t="s">
        <v>86</v>
      </c>
      <c r="CA5979" s="280" t="s">
        <v>87</v>
      </c>
      <c r="CB5979" s="280" t="s">
        <v>88</v>
      </c>
      <c r="CC5979" s="280" t="s">
        <v>89</v>
      </c>
      <c r="CD5979" s="281">
        <v>3</v>
      </c>
      <c r="CE5979" s="277">
        <v>45017</v>
      </c>
      <c r="CF5979" s="280">
        <v>8859</v>
      </c>
      <c r="CG5979" s="280" t="s">
        <v>90</v>
      </c>
      <c r="CH5979" s="280">
        <v>8859</v>
      </c>
      <c r="CI5979" s="280" t="s">
        <v>80</v>
      </c>
      <c r="CJ5979" s="280"/>
      <c r="CK5979" s="280"/>
      <c r="CL5979" s="280"/>
      <c r="CM5979" s="280" t="s">
        <v>73</v>
      </c>
      <c r="CN5979" s="280">
        <v>3</v>
      </c>
    </row>
    <row r="5980" spans="4:92">
      <c r="D5980" s="273" t="s">
        <v>64</v>
      </c>
      <c r="E5980" s="273" t="s">
        <v>63</v>
      </c>
      <c r="F5980" s="273" t="s">
        <v>252</v>
      </c>
      <c r="G5980" s="273" t="s">
        <v>779</v>
      </c>
      <c r="H5980" s="274">
        <v>44927</v>
      </c>
      <c r="I5980" s="273">
        <v>11268</v>
      </c>
      <c r="J5980" s="273">
        <v>854</v>
      </c>
      <c r="K5980" s="273">
        <v>4622</v>
      </c>
      <c r="L5980" s="273" t="s">
        <v>66</v>
      </c>
      <c r="M5980" s="273">
        <v>857.23968000000002</v>
      </c>
      <c r="N5980" s="273" t="s">
        <v>67</v>
      </c>
      <c r="P5980" s="273" t="s">
        <v>1011</v>
      </c>
      <c r="Q5980" s="273" t="s">
        <v>69</v>
      </c>
      <c r="R5980" s="273" t="s">
        <v>70</v>
      </c>
      <c r="S5980" s="273" t="s">
        <v>1041</v>
      </c>
      <c r="T5980" s="273" t="s">
        <v>1042</v>
      </c>
      <c r="U5980" s="273" t="s">
        <v>73</v>
      </c>
      <c r="V5980" s="273" t="s">
        <v>1043</v>
      </c>
      <c r="W5980" s="273">
        <v>240685</v>
      </c>
      <c r="X5980" s="273" t="s">
        <v>64</v>
      </c>
      <c r="Y5980" s="273" t="s">
        <v>63</v>
      </c>
      <c r="Z5980" s="273" t="s">
        <v>165</v>
      </c>
      <c r="AA5980" s="273" t="s">
        <v>165</v>
      </c>
      <c r="AB5980" s="274">
        <v>45200</v>
      </c>
      <c r="AC5980" s="273">
        <v>14027</v>
      </c>
      <c r="AD5980" s="273">
        <v>11</v>
      </c>
      <c r="AE5980" s="273">
        <v>0.64100000000000001</v>
      </c>
      <c r="AF5980" s="273" t="s">
        <v>90</v>
      </c>
      <c r="AG5980" s="273" t="s">
        <v>1198</v>
      </c>
      <c r="AH5980" s="273" t="s">
        <v>1216</v>
      </c>
      <c r="AI5980" s="273" t="s">
        <v>123</v>
      </c>
      <c r="AJ5980" s="273" t="s">
        <v>200</v>
      </c>
      <c r="AK5980" s="273">
        <v>343827</v>
      </c>
      <c r="BV5980" s="336" t="s">
        <v>64</v>
      </c>
      <c r="BW5980" s="337" t="s">
        <v>75</v>
      </c>
      <c r="BX5980" s="337" t="s">
        <v>391</v>
      </c>
      <c r="BY5980" s="337" t="s">
        <v>396</v>
      </c>
      <c r="BZ5980" s="337" t="s">
        <v>86</v>
      </c>
      <c r="CA5980" s="337" t="s">
        <v>87</v>
      </c>
      <c r="CB5980" s="337" t="s">
        <v>101</v>
      </c>
      <c r="CC5980" s="337" t="s">
        <v>102</v>
      </c>
      <c r="CD5980" s="338">
        <v>4</v>
      </c>
      <c r="CE5980" s="335">
        <v>45017</v>
      </c>
      <c r="CF5980" s="337">
        <v>36313.040000000001</v>
      </c>
      <c r="CG5980" s="337" t="s">
        <v>1495</v>
      </c>
      <c r="CH5980" s="337">
        <v>5219.9994999999999</v>
      </c>
      <c r="CI5980" s="337" t="s">
        <v>104</v>
      </c>
      <c r="CJ5980" s="337"/>
      <c r="CK5980" s="337"/>
      <c r="CL5980" s="337"/>
      <c r="CM5980" s="337" t="s">
        <v>73</v>
      </c>
      <c r="CN5980" s="337">
        <v>3</v>
      </c>
    </row>
    <row r="5981" spans="4:92">
      <c r="D5981" s="273" t="s">
        <v>64</v>
      </c>
      <c r="E5981" s="273" t="s">
        <v>63</v>
      </c>
      <c r="F5981" s="273" t="s">
        <v>252</v>
      </c>
      <c r="G5981" s="273" t="s">
        <v>779</v>
      </c>
      <c r="H5981" s="274">
        <v>44927</v>
      </c>
      <c r="I5981" s="273">
        <v>11268</v>
      </c>
      <c r="J5981" s="273">
        <v>854</v>
      </c>
      <c r="K5981" s="273">
        <v>0</v>
      </c>
      <c r="L5981" s="273" t="s">
        <v>66</v>
      </c>
      <c r="N5981" s="273" t="s">
        <v>107</v>
      </c>
      <c r="W5981" s="273">
        <v>140684</v>
      </c>
      <c r="X5981" s="273" t="s">
        <v>64</v>
      </c>
      <c r="Y5981" s="273" t="s">
        <v>63</v>
      </c>
      <c r="Z5981" s="273" t="s">
        <v>165</v>
      </c>
      <c r="AA5981" s="273" t="s">
        <v>165</v>
      </c>
      <c r="AB5981" s="274">
        <v>45200</v>
      </c>
      <c r="AC5981" s="273">
        <v>14027</v>
      </c>
      <c r="AD5981" s="273">
        <v>11</v>
      </c>
      <c r="AE5981" s="273">
        <v>0</v>
      </c>
      <c r="AF5981" s="273" t="s">
        <v>90</v>
      </c>
      <c r="AG5981" s="273" t="s">
        <v>1198</v>
      </c>
      <c r="AH5981" s="273" t="s">
        <v>1238</v>
      </c>
      <c r="AI5981" s="273" t="s">
        <v>123</v>
      </c>
      <c r="AJ5981" s="273" t="s">
        <v>200</v>
      </c>
      <c r="AK5981" s="273">
        <v>343833</v>
      </c>
      <c r="BV5981" s="279" t="s">
        <v>64</v>
      </c>
      <c r="BW5981" s="280" t="s">
        <v>75</v>
      </c>
      <c r="BX5981" s="280" t="s">
        <v>391</v>
      </c>
      <c r="BY5981" s="280" t="s">
        <v>396</v>
      </c>
      <c r="BZ5981" s="280" t="s">
        <v>110</v>
      </c>
      <c r="CA5981" s="280" t="s">
        <v>111</v>
      </c>
      <c r="CB5981" s="280" t="s">
        <v>112</v>
      </c>
      <c r="CC5981" s="280" t="s">
        <v>113</v>
      </c>
      <c r="CD5981" s="281">
        <v>4</v>
      </c>
      <c r="CE5981" s="277">
        <v>45017</v>
      </c>
      <c r="CF5981" s="280"/>
      <c r="CG5981" s="280"/>
      <c r="CH5981" s="280"/>
      <c r="CI5981" s="280" t="s">
        <v>80</v>
      </c>
      <c r="CJ5981" s="280"/>
      <c r="CK5981" s="280"/>
      <c r="CL5981" s="280"/>
      <c r="CM5981" s="280" t="s">
        <v>73</v>
      </c>
      <c r="CN5981" s="280">
        <v>3</v>
      </c>
    </row>
    <row r="5982" spans="4:92">
      <c r="D5982" s="273" t="s">
        <v>64</v>
      </c>
      <c r="E5982" s="273" t="s">
        <v>63</v>
      </c>
      <c r="F5982" s="273" t="s">
        <v>252</v>
      </c>
      <c r="G5982" s="273" t="s">
        <v>779</v>
      </c>
      <c r="H5982" s="274">
        <v>44927</v>
      </c>
      <c r="I5982" s="273">
        <v>11268</v>
      </c>
      <c r="J5982" s="273">
        <v>854</v>
      </c>
      <c r="K5982" s="273">
        <v>5830</v>
      </c>
      <c r="L5982" s="273" t="s">
        <v>66</v>
      </c>
      <c r="M5982" s="273">
        <v>746.69848000000002</v>
      </c>
      <c r="N5982" s="273" t="s">
        <v>115</v>
      </c>
      <c r="W5982" s="273">
        <v>140683</v>
      </c>
      <c r="X5982" s="273" t="s">
        <v>64</v>
      </c>
      <c r="Y5982" s="273" t="s">
        <v>63</v>
      </c>
      <c r="Z5982" s="273" t="s">
        <v>165</v>
      </c>
      <c r="AA5982" s="273" t="s">
        <v>165</v>
      </c>
      <c r="AB5982" s="274">
        <v>45200</v>
      </c>
      <c r="AC5982" s="273">
        <v>14027</v>
      </c>
      <c r="AD5982" s="273">
        <v>11</v>
      </c>
      <c r="AE5982" s="273">
        <v>0</v>
      </c>
      <c r="AF5982" s="273" t="s">
        <v>90</v>
      </c>
      <c r="AG5982" s="273" t="s">
        <v>1239</v>
      </c>
      <c r="AH5982" s="273" t="s">
        <v>1240</v>
      </c>
      <c r="AI5982" s="273" t="s">
        <v>123</v>
      </c>
      <c r="AJ5982" s="273" t="s">
        <v>200</v>
      </c>
      <c r="AK5982" s="273">
        <v>343839</v>
      </c>
      <c r="BV5982" s="336" t="s">
        <v>64</v>
      </c>
      <c r="BW5982" s="337" t="s">
        <v>75</v>
      </c>
      <c r="BX5982" s="337" t="s">
        <v>391</v>
      </c>
      <c r="BY5982" s="337" t="s">
        <v>396</v>
      </c>
      <c r="BZ5982" s="337" t="s">
        <v>110</v>
      </c>
      <c r="CA5982" s="337" t="s">
        <v>111</v>
      </c>
      <c r="CB5982" s="337" t="s">
        <v>117</v>
      </c>
      <c r="CC5982" s="337" t="s">
        <v>118</v>
      </c>
      <c r="CD5982" s="338">
        <v>5</v>
      </c>
      <c r="CE5982" s="335">
        <v>45017</v>
      </c>
      <c r="CF5982" s="337"/>
      <c r="CG5982" s="337"/>
      <c r="CH5982" s="337"/>
      <c r="CI5982" s="337" t="s">
        <v>104</v>
      </c>
      <c r="CJ5982" s="337"/>
      <c r="CK5982" s="337"/>
      <c r="CL5982" s="337"/>
      <c r="CM5982" s="337" t="s">
        <v>73</v>
      </c>
      <c r="CN5982" s="337">
        <v>3</v>
      </c>
    </row>
    <row r="5983" spans="4:92">
      <c r="D5983" s="273" t="s">
        <v>64</v>
      </c>
      <c r="E5983" s="273" t="s">
        <v>63</v>
      </c>
      <c r="F5983" s="273" t="s">
        <v>252</v>
      </c>
      <c r="G5983" s="273" t="s">
        <v>779</v>
      </c>
      <c r="H5983" s="274">
        <v>44958</v>
      </c>
      <c r="I5983" s="273">
        <v>11430</v>
      </c>
      <c r="J5983" s="273">
        <v>854</v>
      </c>
      <c r="K5983" s="273">
        <v>7018</v>
      </c>
      <c r="L5983" s="273" t="s">
        <v>66</v>
      </c>
      <c r="M5983" s="273">
        <v>905.10288000000003</v>
      </c>
      <c r="N5983" s="273" t="s">
        <v>67</v>
      </c>
      <c r="P5983" s="273" t="s">
        <v>2030</v>
      </c>
      <c r="Q5983" s="273" t="s">
        <v>69</v>
      </c>
      <c r="R5983" s="273" t="s">
        <v>70</v>
      </c>
      <c r="S5983" s="273" t="s">
        <v>834</v>
      </c>
      <c r="T5983" s="273" t="s">
        <v>835</v>
      </c>
      <c r="U5983" s="273" t="s">
        <v>73</v>
      </c>
      <c r="V5983" s="273" t="s">
        <v>836</v>
      </c>
      <c r="W5983" s="273">
        <v>241798</v>
      </c>
      <c r="X5983" s="273" t="s">
        <v>64</v>
      </c>
      <c r="Y5983" s="273" t="s">
        <v>63</v>
      </c>
      <c r="Z5983" s="273" t="s">
        <v>165</v>
      </c>
      <c r="AA5983" s="273" t="s">
        <v>165</v>
      </c>
      <c r="AB5983" s="274">
        <v>45200</v>
      </c>
      <c r="AC5983" s="273">
        <v>15137</v>
      </c>
      <c r="AD5983" s="273">
        <v>11</v>
      </c>
      <c r="AK5983" s="273">
        <v>281473</v>
      </c>
      <c r="BV5983" s="279" t="s">
        <v>64</v>
      </c>
      <c r="BW5983" s="280" t="s">
        <v>75</v>
      </c>
      <c r="BX5983" s="280" t="s">
        <v>391</v>
      </c>
      <c r="BY5983" s="280" t="s">
        <v>396</v>
      </c>
      <c r="BZ5983" s="280" t="s">
        <v>126</v>
      </c>
      <c r="CA5983" s="280" t="s">
        <v>127</v>
      </c>
      <c r="CB5983" s="280" t="s">
        <v>128</v>
      </c>
      <c r="CC5983" s="280" t="s">
        <v>129</v>
      </c>
      <c r="CD5983" s="281">
        <v>6</v>
      </c>
      <c r="CE5983" s="277">
        <v>45017</v>
      </c>
      <c r="CF5983" s="280"/>
      <c r="CG5983" s="280"/>
      <c r="CH5983" s="280"/>
      <c r="CI5983" s="280" t="s">
        <v>80</v>
      </c>
      <c r="CJ5983" s="280"/>
      <c r="CK5983" s="280"/>
      <c r="CL5983" s="280"/>
      <c r="CM5983" s="280" t="s">
        <v>73</v>
      </c>
      <c r="CN5983" s="280">
        <v>3</v>
      </c>
    </row>
    <row r="5984" spans="4:92">
      <c r="D5984" s="273" t="s">
        <v>64</v>
      </c>
      <c r="E5984" s="273" t="s">
        <v>63</v>
      </c>
      <c r="F5984" s="273" t="s">
        <v>252</v>
      </c>
      <c r="G5984" s="273" t="s">
        <v>779</v>
      </c>
      <c r="H5984" s="274">
        <v>44958</v>
      </c>
      <c r="I5984" s="273">
        <v>11430</v>
      </c>
      <c r="J5984" s="273">
        <v>854</v>
      </c>
      <c r="K5984" s="273">
        <v>4119</v>
      </c>
      <c r="L5984" s="273" t="s">
        <v>66</v>
      </c>
      <c r="M5984" s="273">
        <v>727.52063999999996</v>
      </c>
      <c r="N5984" s="273" t="s">
        <v>67</v>
      </c>
      <c r="P5984" s="273" t="s">
        <v>1011</v>
      </c>
      <c r="Q5984" s="273" t="s">
        <v>69</v>
      </c>
      <c r="R5984" s="273" t="s">
        <v>70</v>
      </c>
      <c r="S5984" s="273" t="s">
        <v>1041</v>
      </c>
      <c r="T5984" s="273" t="s">
        <v>1042</v>
      </c>
      <c r="U5984" s="273" t="s">
        <v>73</v>
      </c>
      <c r="V5984" s="273" t="s">
        <v>1043</v>
      </c>
      <c r="W5984" s="273">
        <v>241814</v>
      </c>
      <c r="X5984" s="273" t="s">
        <v>64</v>
      </c>
      <c r="Y5984" s="273" t="s">
        <v>63</v>
      </c>
      <c r="Z5984" s="273" t="s">
        <v>165</v>
      </c>
      <c r="AA5984" s="273" t="s">
        <v>165</v>
      </c>
      <c r="AB5984" s="274">
        <v>45231</v>
      </c>
      <c r="AC5984" s="273">
        <v>14394</v>
      </c>
      <c r="AD5984" s="273">
        <v>11</v>
      </c>
      <c r="AK5984" s="273">
        <v>276347</v>
      </c>
      <c r="BV5984" s="336" t="s">
        <v>64</v>
      </c>
      <c r="BW5984" s="337" t="s">
        <v>75</v>
      </c>
      <c r="BX5984" s="337" t="s">
        <v>391</v>
      </c>
      <c r="BY5984" s="337" t="s">
        <v>396</v>
      </c>
      <c r="BZ5984" s="337" t="s">
        <v>151</v>
      </c>
      <c r="CA5984" s="337" t="s">
        <v>152</v>
      </c>
      <c r="CB5984" s="337" t="s">
        <v>153</v>
      </c>
      <c r="CC5984" s="337" t="s">
        <v>154</v>
      </c>
      <c r="CD5984" s="338">
        <v>10</v>
      </c>
      <c r="CE5984" s="335">
        <v>45017</v>
      </c>
      <c r="CF5984" s="337">
        <v>2276</v>
      </c>
      <c r="CG5984" s="337" t="s">
        <v>90</v>
      </c>
      <c r="CH5984" s="337">
        <v>2276</v>
      </c>
      <c r="CI5984" s="337" t="s">
        <v>80</v>
      </c>
      <c r="CJ5984" s="337"/>
      <c r="CK5984" s="337"/>
      <c r="CL5984" s="337"/>
      <c r="CM5984" s="337" t="s">
        <v>73</v>
      </c>
      <c r="CN5984" s="337">
        <v>3</v>
      </c>
    </row>
    <row r="5985" spans="4:92">
      <c r="D5985" s="273" t="s">
        <v>64</v>
      </c>
      <c r="E5985" s="273" t="s">
        <v>63</v>
      </c>
      <c r="F5985" s="273" t="s">
        <v>252</v>
      </c>
      <c r="G5985" s="273" t="s">
        <v>779</v>
      </c>
      <c r="H5985" s="274">
        <v>44958</v>
      </c>
      <c r="I5985" s="273">
        <v>11430</v>
      </c>
      <c r="J5985" s="273">
        <v>854</v>
      </c>
      <c r="K5985" s="273">
        <v>3781</v>
      </c>
      <c r="L5985" s="273" t="s">
        <v>66</v>
      </c>
      <c r="M5985" s="273">
        <v>532.58392000000003</v>
      </c>
      <c r="N5985" s="273" t="s">
        <v>67</v>
      </c>
      <c r="P5985" s="273" t="s">
        <v>2030</v>
      </c>
      <c r="Q5985" s="273" t="s">
        <v>69</v>
      </c>
      <c r="R5985" s="273" t="s">
        <v>70</v>
      </c>
      <c r="S5985" s="273" t="s">
        <v>71</v>
      </c>
      <c r="T5985" s="273" t="s">
        <v>72</v>
      </c>
      <c r="U5985" s="273" t="s">
        <v>73</v>
      </c>
      <c r="V5985" s="273" t="s">
        <v>74</v>
      </c>
      <c r="W5985" s="273">
        <v>241831</v>
      </c>
      <c r="X5985" s="273" t="s">
        <v>64</v>
      </c>
      <c r="Y5985" s="273" t="s">
        <v>63</v>
      </c>
      <c r="Z5985" s="273" t="s">
        <v>165</v>
      </c>
      <c r="AA5985" s="273" t="s">
        <v>165</v>
      </c>
      <c r="AB5985" s="274">
        <v>45231</v>
      </c>
      <c r="AC5985" s="273">
        <v>14395</v>
      </c>
      <c r="AD5985" s="273">
        <v>11</v>
      </c>
      <c r="AE5985" s="273">
        <v>5.04</v>
      </c>
      <c r="AF5985" s="273" t="s">
        <v>90</v>
      </c>
      <c r="AG5985" s="273" t="s">
        <v>882</v>
      </c>
      <c r="AH5985" s="273" t="s">
        <v>1101</v>
      </c>
      <c r="AI5985" s="273" t="s">
        <v>123</v>
      </c>
      <c r="AJ5985" s="273" t="s">
        <v>214</v>
      </c>
      <c r="AK5985" s="273">
        <v>343854</v>
      </c>
      <c r="BV5985" s="279" t="s">
        <v>64</v>
      </c>
      <c r="BW5985" s="280" t="s">
        <v>75</v>
      </c>
      <c r="BX5985" s="280" t="s">
        <v>391</v>
      </c>
      <c r="BY5985" s="280" t="s">
        <v>396</v>
      </c>
      <c r="BZ5985" s="280" t="s">
        <v>138</v>
      </c>
      <c r="CA5985" s="280" t="s">
        <v>139</v>
      </c>
      <c r="CB5985" s="280" t="s">
        <v>140</v>
      </c>
      <c r="CC5985" s="280" t="s">
        <v>141</v>
      </c>
      <c r="CD5985" s="281">
        <v>9</v>
      </c>
      <c r="CE5985" s="277">
        <v>45017</v>
      </c>
      <c r="CF5985" s="280">
        <v>695</v>
      </c>
      <c r="CG5985" s="280" t="s">
        <v>90</v>
      </c>
      <c r="CH5985" s="280">
        <v>695</v>
      </c>
      <c r="CI5985" s="280" t="s">
        <v>80</v>
      </c>
      <c r="CJ5985" s="280"/>
      <c r="CK5985" s="280"/>
      <c r="CL5985" s="280"/>
      <c r="CM5985" s="280" t="s">
        <v>73</v>
      </c>
      <c r="CN5985" s="280">
        <v>3</v>
      </c>
    </row>
    <row r="5986" spans="4:92">
      <c r="D5986" s="273" t="s">
        <v>64</v>
      </c>
      <c r="E5986" s="273" t="s">
        <v>287</v>
      </c>
      <c r="F5986" s="273" t="s">
        <v>288</v>
      </c>
      <c r="G5986" s="273" t="s">
        <v>1060</v>
      </c>
      <c r="H5986" s="274">
        <v>45231</v>
      </c>
      <c r="I5986" s="273">
        <v>14624</v>
      </c>
      <c r="J5986" s="273">
        <v>857</v>
      </c>
      <c r="K5986" s="273">
        <v>984.95</v>
      </c>
      <c r="L5986" s="273" t="s">
        <v>66</v>
      </c>
      <c r="M5986" s="273">
        <v>0</v>
      </c>
      <c r="N5986" s="273" t="s">
        <v>1010</v>
      </c>
      <c r="O5986" s="273">
        <v>0</v>
      </c>
      <c r="P5986" s="273" t="s">
        <v>1011</v>
      </c>
      <c r="Q5986" s="273" t="s">
        <v>1188</v>
      </c>
      <c r="R5986" s="273" t="s">
        <v>1013</v>
      </c>
      <c r="S5986" s="273" t="s">
        <v>122</v>
      </c>
      <c r="U5986" s="273" t="s">
        <v>73</v>
      </c>
      <c r="V5986" s="273" t="s">
        <v>122</v>
      </c>
      <c r="W5986" s="273">
        <v>298002</v>
      </c>
      <c r="X5986" s="273" t="s">
        <v>64</v>
      </c>
      <c r="Y5986" s="273" t="s">
        <v>63</v>
      </c>
      <c r="Z5986" s="273" t="s">
        <v>165</v>
      </c>
      <c r="AA5986" s="273" t="s">
        <v>165</v>
      </c>
      <c r="AB5986" s="274">
        <v>45231</v>
      </c>
      <c r="AC5986" s="273">
        <v>14395</v>
      </c>
      <c r="AD5986" s="273">
        <v>11</v>
      </c>
      <c r="AE5986" s="273">
        <v>0</v>
      </c>
      <c r="AF5986" s="273" t="s">
        <v>90</v>
      </c>
      <c r="AG5986" s="273" t="s">
        <v>879</v>
      </c>
      <c r="AH5986" s="273" t="s">
        <v>880</v>
      </c>
      <c r="AI5986" s="273" t="s">
        <v>123</v>
      </c>
      <c r="AJ5986" s="273" t="s">
        <v>214</v>
      </c>
      <c r="AK5986" s="273">
        <v>343860</v>
      </c>
      <c r="BV5986" s="336" t="s">
        <v>64</v>
      </c>
      <c r="BW5986" s="337" t="s">
        <v>75</v>
      </c>
      <c r="BX5986" s="337" t="s">
        <v>391</v>
      </c>
      <c r="BY5986" s="337" t="s">
        <v>396</v>
      </c>
      <c r="BZ5986" s="337" t="s">
        <v>126</v>
      </c>
      <c r="CA5986" s="337" t="s">
        <v>127</v>
      </c>
      <c r="CB5986" s="337" t="s">
        <v>133</v>
      </c>
      <c r="CC5986" s="337" t="s">
        <v>134</v>
      </c>
      <c r="CD5986" s="338">
        <v>7</v>
      </c>
      <c r="CE5986" s="335">
        <v>45017</v>
      </c>
      <c r="CF5986" s="337"/>
      <c r="CG5986" s="337"/>
      <c r="CH5986" s="337"/>
      <c r="CI5986" s="337" t="s">
        <v>104</v>
      </c>
      <c r="CJ5986" s="337"/>
      <c r="CK5986" s="337"/>
      <c r="CL5986" s="337"/>
      <c r="CM5986" s="337" t="s">
        <v>73</v>
      </c>
      <c r="CN5986" s="337">
        <v>3</v>
      </c>
    </row>
    <row r="5987" spans="4:92">
      <c r="D5987" s="273" t="s">
        <v>64</v>
      </c>
      <c r="E5987" s="273" t="s">
        <v>287</v>
      </c>
      <c r="F5987" s="273" t="s">
        <v>288</v>
      </c>
      <c r="G5987" s="273" t="s">
        <v>1060</v>
      </c>
      <c r="H5987" s="274">
        <v>45231</v>
      </c>
      <c r="I5987" s="273">
        <v>14624</v>
      </c>
      <c r="J5987" s="273">
        <v>857</v>
      </c>
      <c r="K5987" s="273">
        <v>12984</v>
      </c>
      <c r="L5987" s="273" t="s">
        <v>66</v>
      </c>
      <c r="M5987" s="273">
        <v>1839.3396075000001</v>
      </c>
      <c r="N5987" s="273" t="s">
        <v>115</v>
      </c>
      <c r="W5987" s="273">
        <v>298000</v>
      </c>
      <c r="X5987" s="273" t="s">
        <v>64</v>
      </c>
      <c r="Y5987" s="273" t="s">
        <v>63</v>
      </c>
      <c r="Z5987" s="273" t="s">
        <v>165</v>
      </c>
      <c r="AA5987" s="273" t="s">
        <v>165</v>
      </c>
      <c r="AB5987" s="274">
        <v>45231</v>
      </c>
      <c r="AC5987" s="273">
        <v>14395</v>
      </c>
      <c r="AD5987" s="273">
        <v>11</v>
      </c>
      <c r="AE5987" s="273">
        <v>0</v>
      </c>
      <c r="AF5987" s="273" t="s">
        <v>90</v>
      </c>
      <c r="AG5987" s="273" t="s">
        <v>1218</v>
      </c>
      <c r="AH5987" s="273" t="s">
        <v>1219</v>
      </c>
      <c r="AI5987" s="273" t="s">
        <v>123</v>
      </c>
      <c r="AJ5987" s="273" t="s">
        <v>214</v>
      </c>
      <c r="AK5987" s="273">
        <v>343866</v>
      </c>
      <c r="BV5987" s="279" t="s">
        <v>64</v>
      </c>
      <c r="BW5987" s="280" t="s">
        <v>75</v>
      </c>
      <c r="BX5987" s="280" t="s">
        <v>391</v>
      </c>
      <c r="BY5987" s="280" t="s">
        <v>396</v>
      </c>
      <c r="BZ5987" s="280" t="s">
        <v>167</v>
      </c>
      <c r="CA5987" s="280" t="s">
        <v>168</v>
      </c>
      <c r="CB5987" s="280" t="s">
        <v>169</v>
      </c>
      <c r="CC5987" s="280" t="s">
        <v>170</v>
      </c>
      <c r="CD5987" s="281">
        <v>12</v>
      </c>
      <c r="CE5987" s="277">
        <v>45017</v>
      </c>
      <c r="CF5987" s="280">
        <v>71</v>
      </c>
      <c r="CG5987" s="280" t="s">
        <v>90</v>
      </c>
      <c r="CH5987" s="280">
        <v>71</v>
      </c>
      <c r="CI5987" s="280" t="s">
        <v>80</v>
      </c>
      <c r="CJ5987" s="280"/>
      <c r="CK5987" s="280"/>
      <c r="CL5987" s="280"/>
      <c r="CM5987" s="280" t="s">
        <v>73</v>
      </c>
      <c r="CN5987" s="280">
        <v>3</v>
      </c>
    </row>
    <row r="5988" spans="4:92">
      <c r="D5988" s="273" t="s">
        <v>64</v>
      </c>
      <c r="E5988" s="273" t="s">
        <v>287</v>
      </c>
      <c r="F5988" s="273" t="s">
        <v>288</v>
      </c>
      <c r="G5988" s="273" t="s">
        <v>1060</v>
      </c>
      <c r="H5988" s="274">
        <v>45231</v>
      </c>
      <c r="I5988" s="273">
        <v>14624</v>
      </c>
      <c r="J5988" s="273">
        <v>857</v>
      </c>
      <c r="K5988" s="273">
        <v>0</v>
      </c>
      <c r="L5988" s="273" t="s">
        <v>66</v>
      </c>
      <c r="N5988" s="273" t="s">
        <v>107</v>
      </c>
      <c r="W5988" s="273">
        <v>298001</v>
      </c>
      <c r="X5988" s="273" t="s">
        <v>64</v>
      </c>
      <c r="Y5988" s="273" t="s">
        <v>63</v>
      </c>
      <c r="Z5988" s="273" t="s">
        <v>165</v>
      </c>
      <c r="AA5988" s="273" t="s">
        <v>165</v>
      </c>
      <c r="AB5988" s="274">
        <v>45231</v>
      </c>
      <c r="AC5988" s="273">
        <v>14395</v>
      </c>
      <c r="AD5988" s="273">
        <v>11</v>
      </c>
      <c r="AE5988" s="273">
        <v>0</v>
      </c>
      <c r="AF5988" s="273" t="s">
        <v>90</v>
      </c>
      <c r="AG5988" s="273" t="s">
        <v>1221</v>
      </c>
      <c r="AH5988" s="273" t="s">
        <v>1222</v>
      </c>
      <c r="AI5988" s="273" t="s">
        <v>123</v>
      </c>
      <c r="AJ5988" s="273" t="s">
        <v>214</v>
      </c>
      <c r="AK5988" s="273">
        <v>343872</v>
      </c>
      <c r="BV5988" s="336" t="s">
        <v>64</v>
      </c>
      <c r="BW5988" s="337" t="s">
        <v>75</v>
      </c>
      <c r="BX5988" s="337" t="s">
        <v>391</v>
      </c>
      <c r="BY5988" s="337" t="s">
        <v>396</v>
      </c>
      <c r="BZ5988" s="337" t="s">
        <v>151</v>
      </c>
      <c r="CA5988" s="337" t="s">
        <v>152</v>
      </c>
      <c r="CB5988" s="337" t="s">
        <v>161</v>
      </c>
      <c r="CC5988" s="337" t="s">
        <v>162</v>
      </c>
      <c r="CD5988" s="338">
        <v>11</v>
      </c>
      <c r="CE5988" s="335">
        <v>45017</v>
      </c>
      <c r="CF5988" s="337">
        <v>1821</v>
      </c>
      <c r="CG5988" s="337" t="s">
        <v>90</v>
      </c>
      <c r="CH5988" s="337">
        <v>1821</v>
      </c>
      <c r="CI5988" s="337" t="s">
        <v>80</v>
      </c>
      <c r="CJ5988" s="337"/>
      <c r="CK5988" s="337"/>
      <c r="CL5988" s="337"/>
      <c r="CM5988" s="337" t="s">
        <v>73</v>
      </c>
      <c r="CN5988" s="337">
        <v>3</v>
      </c>
    </row>
    <row r="5989" spans="4:92">
      <c r="D5989" s="273" t="s">
        <v>64</v>
      </c>
      <c r="E5989" s="273" t="s">
        <v>287</v>
      </c>
      <c r="F5989" s="273" t="s">
        <v>288</v>
      </c>
      <c r="G5989" s="273" t="s">
        <v>1060</v>
      </c>
      <c r="H5989" s="274">
        <v>45261</v>
      </c>
      <c r="I5989" s="273">
        <v>17081</v>
      </c>
      <c r="J5989" s="273">
        <v>857</v>
      </c>
      <c r="K5989" s="273">
        <v>195.43</v>
      </c>
      <c r="L5989" s="273" t="s">
        <v>66</v>
      </c>
      <c r="M5989" s="273">
        <v>0</v>
      </c>
      <c r="N5989" s="273" t="s">
        <v>1010</v>
      </c>
      <c r="O5989" s="273">
        <v>0</v>
      </c>
      <c r="P5989" s="273" t="s">
        <v>1011</v>
      </c>
      <c r="Q5989" s="273" t="s">
        <v>1188</v>
      </c>
      <c r="R5989" s="273" t="s">
        <v>1013</v>
      </c>
      <c r="S5989" s="273" t="s">
        <v>122</v>
      </c>
      <c r="U5989" s="273" t="s">
        <v>73</v>
      </c>
      <c r="V5989" s="273" t="s">
        <v>122</v>
      </c>
      <c r="W5989" s="273">
        <v>316510</v>
      </c>
      <c r="X5989" s="273" t="s">
        <v>64</v>
      </c>
      <c r="Y5989" s="273" t="s">
        <v>63</v>
      </c>
      <c r="Z5989" s="273" t="s">
        <v>165</v>
      </c>
      <c r="AA5989" s="273" t="s">
        <v>165</v>
      </c>
      <c r="AB5989" s="274">
        <v>45231</v>
      </c>
      <c r="AC5989" s="273">
        <v>14395</v>
      </c>
      <c r="AD5989" s="273">
        <v>11</v>
      </c>
      <c r="AE5989" s="273">
        <v>0</v>
      </c>
      <c r="AF5989" s="273" t="s">
        <v>90</v>
      </c>
      <c r="AG5989" s="273" t="s">
        <v>1223</v>
      </c>
      <c r="AH5989" s="273" t="s">
        <v>1224</v>
      </c>
      <c r="AI5989" s="273" t="s">
        <v>123</v>
      </c>
      <c r="AJ5989" s="273" t="s">
        <v>214</v>
      </c>
      <c r="AK5989" s="273">
        <v>343878</v>
      </c>
      <c r="BV5989" s="279" t="s">
        <v>64</v>
      </c>
      <c r="BW5989" s="280" t="s">
        <v>75</v>
      </c>
      <c r="BX5989" s="280" t="s">
        <v>391</v>
      </c>
      <c r="BY5989" s="280" t="s">
        <v>396</v>
      </c>
      <c r="BZ5989" s="280" t="s">
        <v>167</v>
      </c>
      <c r="CA5989" s="280" t="s">
        <v>168</v>
      </c>
      <c r="CB5989" s="280" t="s">
        <v>353</v>
      </c>
      <c r="CC5989" s="280" t="s">
        <v>354</v>
      </c>
      <c r="CD5989" s="281">
        <v>13</v>
      </c>
      <c r="CE5989" s="277">
        <v>45017</v>
      </c>
      <c r="CF5989" s="280">
        <v>0</v>
      </c>
      <c r="CG5989" s="280" t="s">
        <v>90</v>
      </c>
      <c r="CH5989" s="280">
        <v>0</v>
      </c>
      <c r="CI5989" s="280" t="s">
        <v>80</v>
      </c>
      <c r="CJ5989" s="280"/>
      <c r="CK5989" s="280"/>
      <c r="CL5989" s="280"/>
      <c r="CM5989" s="280" t="s">
        <v>73</v>
      </c>
      <c r="CN5989" s="280">
        <v>3</v>
      </c>
    </row>
    <row r="5990" spans="4:92">
      <c r="D5990" s="273" t="s">
        <v>64</v>
      </c>
      <c r="E5990" s="273" t="s">
        <v>287</v>
      </c>
      <c r="F5990" s="273" t="s">
        <v>288</v>
      </c>
      <c r="G5990" s="273" t="s">
        <v>1060</v>
      </c>
      <c r="H5990" s="274">
        <v>45261</v>
      </c>
      <c r="I5990" s="273">
        <v>17081</v>
      </c>
      <c r="J5990" s="273">
        <v>857</v>
      </c>
      <c r="K5990" s="273">
        <v>10535</v>
      </c>
      <c r="L5990" s="273" t="s">
        <v>66</v>
      </c>
      <c r="M5990" s="273">
        <v>1570.8035895</v>
      </c>
      <c r="N5990" s="273" t="s">
        <v>115</v>
      </c>
      <c r="W5990" s="273">
        <v>316508</v>
      </c>
      <c r="X5990" s="273" t="s">
        <v>64</v>
      </c>
      <c r="Y5990" s="273" t="s">
        <v>75</v>
      </c>
      <c r="Z5990" s="273" t="s">
        <v>231</v>
      </c>
      <c r="AA5990" s="273" t="s">
        <v>231</v>
      </c>
      <c r="AB5990" s="274">
        <v>45139</v>
      </c>
      <c r="AC5990" s="273">
        <v>13390</v>
      </c>
      <c r="AD5990" s="273">
        <v>24</v>
      </c>
      <c r="AE5990" s="273">
        <v>3.15</v>
      </c>
      <c r="AF5990" s="273" t="s">
        <v>90</v>
      </c>
      <c r="AG5990" s="273" t="s">
        <v>1555</v>
      </c>
      <c r="AH5990" s="273" t="s">
        <v>1556</v>
      </c>
      <c r="AI5990" s="273" t="s">
        <v>123</v>
      </c>
      <c r="AJ5990" s="273" t="s">
        <v>200</v>
      </c>
      <c r="AK5990" s="273">
        <v>290050</v>
      </c>
      <c r="BV5990" s="336" t="s">
        <v>64</v>
      </c>
      <c r="BW5990" s="337" t="s">
        <v>75</v>
      </c>
      <c r="BX5990" s="337" t="s">
        <v>391</v>
      </c>
      <c r="BY5990" s="337" t="s">
        <v>396</v>
      </c>
      <c r="BZ5990" s="337" t="s">
        <v>167</v>
      </c>
      <c r="CA5990" s="337" t="s">
        <v>168</v>
      </c>
      <c r="CB5990" s="337" t="s">
        <v>313</v>
      </c>
      <c r="CC5990" s="337" t="s">
        <v>314</v>
      </c>
      <c r="CD5990" s="338">
        <v>14</v>
      </c>
      <c r="CE5990" s="335">
        <v>45017</v>
      </c>
      <c r="CF5990" s="337">
        <v>0</v>
      </c>
      <c r="CG5990" s="337" t="s">
        <v>90</v>
      </c>
      <c r="CH5990" s="337">
        <v>0</v>
      </c>
      <c r="CI5990" s="337" t="s">
        <v>80</v>
      </c>
      <c r="CJ5990" s="337"/>
      <c r="CK5990" s="337"/>
      <c r="CL5990" s="337"/>
      <c r="CM5990" s="337" t="s">
        <v>73</v>
      </c>
      <c r="CN5990" s="337">
        <v>3</v>
      </c>
    </row>
    <row r="5991" spans="4:92">
      <c r="D5991" s="273" t="s">
        <v>64</v>
      </c>
      <c r="E5991" s="273" t="s">
        <v>287</v>
      </c>
      <c r="F5991" s="273" t="s">
        <v>288</v>
      </c>
      <c r="G5991" s="273" t="s">
        <v>1060</v>
      </c>
      <c r="H5991" s="274">
        <v>45261</v>
      </c>
      <c r="I5991" s="273">
        <v>17081</v>
      </c>
      <c r="J5991" s="273">
        <v>857</v>
      </c>
      <c r="K5991" s="273">
        <v>0</v>
      </c>
      <c r="L5991" s="273" t="s">
        <v>66</v>
      </c>
      <c r="N5991" s="273" t="s">
        <v>107</v>
      </c>
      <c r="W5991" s="273">
        <v>316509</v>
      </c>
      <c r="X5991" s="273" t="s">
        <v>64</v>
      </c>
      <c r="Y5991" s="273" t="s">
        <v>75</v>
      </c>
      <c r="Z5991" s="273" t="s">
        <v>231</v>
      </c>
      <c r="AA5991" s="273" t="s">
        <v>231</v>
      </c>
      <c r="AB5991" s="274">
        <v>45139</v>
      </c>
      <c r="AC5991" s="273">
        <v>13390</v>
      </c>
      <c r="AD5991" s="273">
        <v>24</v>
      </c>
      <c r="AE5991" s="273">
        <v>0.45</v>
      </c>
      <c r="AF5991" s="273" t="s">
        <v>90</v>
      </c>
      <c r="AG5991" s="273" t="s">
        <v>722</v>
      </c>
      <c r="AH5991" s="273" t="s">
        <v>1641</v>
      </c>
      <c r="AI5991" s="273" t="s">
        <v>123</v>
      </c>
      <c r="AJ5991" s="273" t="s">
        <v>200</v>
      </c>
      <c r="AK5991" s="273">
        <v>290056</v>
      </c>
      <c r="BV5991" s="279" t="s">
        <v>64</v>
      </c>
      <c r="BW5991" s="280" t="s">
        <v>75</v>
      </c>
      <c r="BX5991" s="280" t="s">
        <v>391</v>
      </c>
      <c r="BY5991" s="280" t="s">
        <v>396</v>
      </c>
      <c r="BZ5991" s="280" t="s">
        <v>204</v>
      </c>
      <c r="CA5991" s="280" t="s">
        <v>205</v>
      </c>
      <c r="CB5991" s="280" t="s">
        <v>206</v>
      </c>
      <c r="CC5991" s="280" t="s">
        <v>207</v>
      </c>
      <c r="CD5991" s="281">
        <v>0</v>
      </c>
      <c r="CE5991" s="277">
        <v>45017</v>
      </c>
      <c r="CF5991" s="280"/>
      <c r="CG5991" s="280" t="s">
        <v>181</v>
      </c>
      <c r="CH5991" s="280"/>
      <c r="CI5991" s="280" t="s">
        <v>208</v>
      </c>
      <c r="CJ5991" s="280" t="s">
        <v>209</v>
      </c>
      <c r="CK5991" s="280"/>
      <c r="CL5991" s="280"/>
      <c r="CM5991" s="280" t="s">
        <v>73</v>
      </c>
      <c r="CN5991" s="280">
        <v>3</v>
      </c>
    </row>
    <row r="5992" spans="4:92">
      <c r="D5992" s="273" t="s">
        <v>64</v>
      </c>
      <c r="E5992" s="273" t="s">
        <v>287</v>
      </c>
      <c r="F5992" s="273" t="s">
        <v>288</v>
      </c>
      <c r="G5992" s="273" t="s">
        <v>289</v>
      </c>
      <c r="H5992" s="274">
        <v>44927</v>
      </c>
      <c r="I5992" s="273">
        <v>11273</v>
      </c>
      <c r="J5992" s="273">
        <v>859</v>
      </c>
      <c r="W5992" s="273">
        <v>140804</v>
      </c>
      <c r="X5992" s="273" t="s">
        <v>64</v>
      </c>
      <c r="Y5992" s="273" t="s">
        <v>75</v>
      </c>
      <c r="Z5992" s="273" t="s">
        <v>231</v>
      </c>
      <c r="AA5992" s="273" t="s">
        <v>231</v>
      </c>
      <c r="AB5992" s="274">
        <v>45139</v>
      </c>
      <c r="AC5992" s="273">
        <v>13390</v>
      </c>
      <c r="AD5992" s="273">
        <v>24</v>
      </c>
      <c r="AE5992" s="273">
        <v>4.8</v>
      </c>
      <c r="AF5992" s="273" t="s">
        <v>90</v>
      </c>
      <c r="AG5992" s="273" t="s">
        <v>1557</v>
      </c>
      <c r="AH5992" s="273" t="s">
        <v>1558</v>
      </c>
      <c r="AI5992" s="273" t="s">
        <v>123</v>
      </c>
      <c r="AJ5992" s="273" t="s">
        <v>200</v>
      </c>
      <c r="AK5992" s="273">
        <v>290062</v>
      </c>
      <c r="BV5992" s="336" t="s">
        <v>64</v>
      </c>
      <c r="BW5992" s="337" t="s">
        <v>75</v>
      </c>
      <c r="BX5992" s="337" t="s">
        <v>391</v>
      </c>
      <c r="BY5992" s="337" t="s">
        <v>396</v>
      </c>
      <c r="BZ5992" s="337" t="s">
        <v>86</v>
      </c>
      <c r="CA5992" s="337" t="s">
        <v>87</v>
      </c>
      <c r="CB5992" s="337" t="s">
        <v>179</v>
      </c>
      <c r="CC5992" s="337" t="s">
        <v>180</v>
      </c>
      <c r="CD5992" s="338">
        <v>1</v>
      </c>
      <c r="CE5992" s="335">
        <v>45017</v>
      </c>
      <c r="CF5992" s="337"/>
      <c r="CG5992" s="337" t="s">
        <v>181</v>
      </c>
      <c r="CH5992" s="337"/>
      <c r="CI5992" s="337" t="s">
        <v>181</v>
      </c>
      <c r="CJ5992" s="337" t="s">
        <v>2234</v>
      </c>
      <c r="CK5992" s="337"/>
      <c r="CL5992" s="337"/>
      <c r="CM5992" s="337" t="s">
        <v>73</v>
      </c>
      <c r="CN5992" s="337">
        <v>3</v>
      </c>
    </row>
    <row r="5993" spans="4:92">
      <c r="D5993" s="273" t="s">
        <v>64</v>
      </c>
      <c r="E5993" s="273" t="s">
        <v>287</v>
      </c>
      <c r="F5993" s="273" t="s">
        <v>288</v>
      </c>
      <c r="G5993" s="273" t="s">
        <v>289</v>
      </c>
      <c r="H5993" s="274">
        <v>44927</v>
      </c>
      <c r="I5993" s="273">
        <v>11273</v>
      </c>
      <c r="J5993" s="273">
        <v>859</v>
      </c>
      <c r="K5993" s="273">
        <v>665.66</v>
      </c>
      <c r="L5993" s="273" t="s">
        <v>66</v>
      </c>
      <c r="M5993" s="273">
        <v>302.44929150000002</v>
      </c>
      <c r="N5993" s="273" t="s">
        <v>115</v>
      </c>
      <c r="W5993" s="273">
        <v>140828</v>
      </c>
      <c r="X5993" s="273" t="s">
        <v>64</v>
      </c>
      <c r="Y5993" s="273" t="s">
        <v>75</v>
      </c>
      <c r="Z5993" s="273" t="s">
        <v>231</v>
      </c>
      <c r="AA5993" s="273" t="s">
        <v>231</v>
      </c>
      <c r="AB5993" s="274">
        <v>45139</v>
      </c>
      <c r="AC5993" s="273">
        <v>13390</v>
      </c>
      <c r="AD5993" s="273">
        <v>24</v>
      </c>
      <c r="AE5993" s="273">
        <v>0.42</v>
      </c>
      <c r="AF5993" s="273" t="s">
        <v>90</v>
      </c>
      <c r="AG5993" s="273" t="s">
        <v>1642</v>
      </c>
      <c r="AH5993" s="273" t="s">
        <v>1643</v>
      </c>
      <c r="AI5993" s="273" t="s">
        <v>123</v>
      </c>
      <c r="AJ5993" s="273" t="s">
        <v>200</v>
      </c>
      <c r="AK5993" s="273">
        <v>290068</v>
      </c>
      <c r="BV5993" s="279" t="s">
        <v>64</v>
      </c>
      <c r="BW5993" s="280" t="s">
        <v>75</v>
      </c>
      <c r="BX5993" s="280" t="s">
        <v>391</v>
      </c>
      <c r="BY5993" s="280" t="s">
        <v>396</v>
      </c>
      <c r="BZ5993" s="280" t="s">
        <v>167</v>
      </c>
      <c r="CA5993" s="280" t="s">
        <v>168</v>
      </c>
      <c r="CB5993" s="280" t="s">
        <v>319</v>
      </c>
      <c r="CC5993" s="280" t="s">
        <v>320</v>
      </c>
      <c r="CD5993" s="281">
        <v>15</v>
      </c>
      <c r="CE5993" s="277">
        <v>45017</v>
      </c>
      <c r="CF5993" s="280">
        <v>7030</v>
      </c>
      <c r="CG5993" s="280" t="s">
        <v>90</v>
      </c>
      <c r="CH5993" s="280">
        <v>7030</v>
      </c>
      <c r="CI5993" s="280" t="s">
        <v>80</v>
      </c>
      <c r="CJ5993" s="280"/>
      <c r="CK5993" s="280"/>
      <c r="CL5993" s="280"/>
      <c r="CM5993" s="280" t="s">
        <v>73</v>
      </c>
      <c r="CN5993" s="280">
        <v>3</v>
      </c>
    </row>
    <row r="5994" spans="4:92">
      <c r="D5994" s="273" t="s">
        <v>64</v>
      </c>
      <c r="E5994" s="273" t="s">
        <v>287</v>
      </c>
      <c r="F5994" s="273" t="s">
        <v>288</v>
      </c>
      <c r="G5994" s="273" t="s">
        <v>289</v>
      </c>
      <c r="H5994" s="274">
        <v>44927</v>
      </c>
      <c r="I5994" s="273">
        <v>11273</v>
      </c>
      <c r="J5994" s="273">
        <v>859</v>
      </c>
      <c r="K5994" s="273">
        <v>0</v>
      </c>
      <c r="L5994" s="273" t="s">
        <v>66</v>
      </c>
      <c r="N5994" s="273" t="s">
        <v>107</v>
      </c>
      <c r="W5994" s="273">
        <v>140829</v>
      </c>
      <c r="X5994" s="273" t="s">
        <v>64</v>
      </c>
      <c r="Y5994" s="273" t="s">
        <v>75</v>
      </c>
      <c r="Z5994" s="273" t="s">
        <v>231</v>
      </c>
      <c r="AA5994" s="273" t="s">
        <v>231</v>
      </c>
      <c r="AB5994" s="274">
        <v>45139</v>
      </c>
      <c r="AC5994" s="273">
        <v>13390</v>
      </c>
      <c r="AD5994" s="273">
        <v>24</v>
      </c>
      <c r="AE5994" s="273">
        <v>96.51</v>
      </c>
      <c r="AF5994" s="273" t="s">
        <v>90</v>
      </c>
      <c r="AG5994" s="273" t="s">
        <v>1644</v>
      </c>
      <c r="AH5994" s="273" t="s">
        <v>1645</v>
      </c>
      <c r="AI5994" s="273" t="s">
        <v>123</v>
      </c>
      <c r="AJ5994" s="273" t="s">
        <v>200</v>
      </c>
      <c r="AK5994" s="273">
        <v>290074</v>
      </c>
      <c r="BV5994" s="336" t="s">
        <v>64</v>
      </c>
      <c r="BW5994" s="337" t="s">
        <v>75</v>
      </c>
      <c r="BX5994" s="337" t="s">
        <v>391</v>
      </c>
      <c r="BY5994" s="337" t="s">
        <v>396</v>
      </c>
      <c r="BZ5994" s="337" t="s">
        <v>138</v>
      </c>
      <c r="CA5994" s="337" t="s">
        <v>139</v>
      </c>
      <c r="CB5994" s="337" t="s">
        <v>190</v>
      </c>
      <c r="CC5994" s="337" t="s">
        <v>191</v>
      </c>
      <c r="CD5994" s="338">
        <v>8</v>
      </c>
      <c r="CE5994" s="335">
        <v>45017</v>
      </c>
      <c r="CF5994" s="337">
        <v>6583</v>
      </c>
      <c r="CG5994" s="337" t="s">
        <v>90</v>
      </c>
      <c r="CH5994" s="337">
        <v>6583</v>
      </c>
      <c r="CI5994" s="337" t="s">
        <v>80</v>
      </c>
      <c r="CJ5994" s="337"/>
      <c r="CK5994" s="337"/>
      <c r="CL5994" s="337"/>
      <c r="CM5994" s="337" t="s">
        <v>73</v>
      </c>
      <c r="CN5994" s="337">
        <v>3</v>
      </c>
    </row>
    <row r="5995" spans="4:92">
      <c r="D5995" s="273" t="s">
        <v>64</v>
      </c>
      <c r="E5995" s="273" t="s">
        <v>287</v>
      </c>
      <c r="F5995" s="273" t="s">
        <v>288</v>
      </c>
      <c r="G5995" s="273" t="s">
        <v>289</v>
      </c>
      <c r="H5995" s="274">
        <v>44927</v>
      </c>
      <c r="I5995" s="273">
        <v>17178</v>
      </c>
      <c r="J5995" s="273">
        <v>859</v>
      </c>
      <c r="K5995" s="273">
        <v>8</v>
      </c>
      <c r="L5995" s="273" t="s">
        <v>1202</v>
      </c>
      <c r="M5995" s="273">
        <v>63.927</v>
      </c>
      <c r="N5995" s="273" t="s">
        <v>1203</v>
      </c>
      <c r="P5995" s="273" t="s">
        <v>92</v>
      </c>
      <c r="Q5995" s="273" t="s">
        <v>1496</v>
      </c>
      <c r="R5995" s="273" t="s">
        <v>70</v>
      </c>
      <c r="S5995" s="273" t="s">
        <v>1521</v>
      </c>
      <c r="T5995" s="273" t="s">
        <v>2236</v>
      </c>
      <c r="U5995" s="273" t="s">
        <v>1523</v>
      </c>
      <c r="V5995" s="273" t="s">
        <v>1524</v>
      </c>
      <c r="W5995" s="273">
        <v>329346</v>
      </c>
      <c r="X5995" s="273" t="s">
        <v>64</v>
      </c>
      <c r="Y5995" s="273" t="s">
        <v>75</v>
      </c>
      <c r="Z5995" s="273" t="s">
        <v>231</v>
      </c>
      <c r="AA5995" s="273" t="s">
        <v>231</v>
      </c>
      <c r="AB5995" s="274">
        <v>45139</v>
      </c>
      <c r="AC5995" s="273">
        <v>13390</v>
      </c>
      <c r="AD5995" s="273">
        <v>24</v>
      </c>
      <c r="AE5995" s="273">
        <v>191.09</v>
      </c>
      <c r="AF5995" s="273" t="s">
        <v>90</v>
      </c>
      <c r="AG5995" s="273" t="s">
        <v>1646</v>
      </c>
      <c r="AH5995" s="273" t="s">
        <v>1647</v>
      </c>
      <c r="AI5995" s="273" t="s">
        <v>123</v>
      </c>
      <c r="AJ5995" s="273" t="s">
        <v>200</v>
      </c>
      <c r="AK5995" s="273">
        <v>290080</v>
      </c>
      <c r="BV5995" s="279" t="s">
        <v>64</v>
      </c>
      <c r="BW5995" s="280" t="s">
        <v>75</v>
      </c>
      <c r="BX5995" s="280" t="s">
        <v>391</v>
      </c>
      <c r="BY5995" s="280" t="s">
        <v>396</v>
      </c>
      <c r="BZ5995" s="280" t="s">
        <v>86</v>
      </c>
      <c r="CA5995" s="280" t="s">
        <v>87</v>
      </c>
      <c r="CB5995" s="280" t="s">
        <v>233</v>
      </c>
      <c r="CC5995" s="280" t="s">
        <v>234</v>
      </c>
      <c r="CD5995" s="281">
        <v>1</v>
      </c>
      <c r="CE5995" s="277">
        <v>45017</v>
      </c>
      <c r="CF5995" s="280"/>
      <c r="CG5995" s="280" t="s">
        <v>181</v>
      </c>
      <c r="CH5995" s="280"/>
      <c r="CI5995" s="280" t="s">
        <v>181</v>
      </c>
      <c r="CJ5995" s="280" t="s">
        <v>2237</v>
      </c>
      <c r="CK5995" s="280"/>
      <c r="CL5995" s="280"/>
      <c r="CM5995" s="280" t="s">
        <v>73</v>
      </c>
      <c r="CN5995" s="280">
        <v>3</v>
      </c>
    </row>
    <row r="5996" spans="4:92">
      <c r="D5996" s="273" t="s">
        <v>64</v>
      </c>
      <c r="E5996" s="273" t="s">
        <v>287</v>
      </c>
      <c r="F5996" s="273" t="s">
        <v>288</v>
      </c>
      <c r="G5996" s="273" t="s">
        <v>289</v>
      </c>
      <c r="H5996" s="274">
        <v>44958</v>
      </c>
      <c r="I5996" s="273">
        <v>11435</v>
      </c>
      <c r="J5996" s="273">
        <v>859</v>
      </c>
      <c r="W5996" s="273">
        <v>195214</v>
      </c>
      <c r="X5996" s="273" t="s">
        <v>64</v>
      </c>
      <c r="Y5996" s="273" t="s">
        <v>75</v>
      </c>
      <c r="Z5996" s="273" t="s">
        <v>231</v>
      </c>
      <c r="AA5996" s="273" t="s">
        <v>231</v>
      </c>
      <c r="AB5996" s="274">
        <v>45139</v>
      </c>
      <c r="AC5996" s="273">
        <v>13390</v>
      </c>
      <c r="AD5996" s="273">
        <v>24</v>
      </c>
      <c r="AE5996" s="273">
        <v>0.32</v>
      </c>
      <c r="AF5996" s="273" t="s">
        <v>90</v>
      </c>
      <c r="AG5996" s="273" t="s">
        <v>1559</v>
      </c>
      <c r="AH5996" s="273" t="s">
        <v>1560</v>
      </c>
      <c r="AI5996" s="273" t="s">
        <v>123</v>
      </c>
      <c r="AJ5996" s="273" t="s">
        <v>200</v>
      </c>
      <c r="AK5996" s="273">
        <v>290086</v>
      </c>
      <c r="BV5996" s="336" t="s">
        <v>64</v>
      </c>
      <c r="BW5996" s="337" t="s">
        <v>75</v>
      </c>
      <c r="BX5996" s="337" t="s">
        <v>391</v>
      </c>
      <c r="BY5996" s="337" t="s">
        <v>396</v>
      </c>
      <c r="BZ5996" s="337" t="s">
        <v>86</v>
      </c>
      <c r="CA5996" s="337" t="s">
        <v>87</v>
      </c>
      <c r="CB5996" s="337" t="s">
        <v>217</v>
      </c>
      <c r="CC5996" s="337" t="s">
        <v>218</v>
      </c>
      <c r="CD5996" s="338">
        <v>2</v>
      </c>
      <c r="CE5996" s="335">
        <v>45017</v>
      </c>
      <c r="CF5996" s="337"/>
      <c r="CG5996" s="337" t="s">
        <v>181</v>
      </c>
      <c r="CH5996" s="337"/>
      <c r="CI5996" s="337" t="s">
        <v>181</v>
      </c>
      <c r="CJ5996" s="337" t="s">
        <v>1464</v>
      </c>
      <c r="CK5996" s="337"/>
      <c r="CL5996" s="337"/>
      <c r="CM5996" s="337" t="s">
        <v>73</v>
      </c>
      <c r="CN5996" s="337">
        <v>3</v>
      </c>
    </row>
    <row r="5997" spans="4:92">
      <c r="D5997" s="273" t="s">
        <v>64</v>
      </c>
      <c r="E5997" s="273" t="s">
        <v>287</v>
      </c>
      <c r="F5997" s="273" t="s">
        <v>288</v>
      </c>
      <c r="G5997" s="273" t="s">
        <v>289</v>
      </c>
      <c r="H5997" s="274">
        <v>44958</v>
      </c>
      <c r="I5997" s="273">
        <v>11435</v>
      </c>
      <c r="J5997" s="273">
        <v>859</v>
      </c>
      <c r="K5997" s="273">
        <v>665.66</v>
      </c>
      <c r="L5997" s="273" t="s">
        <v>66</v>
      </c>
      <c r="M5997" s="273">
        <v>302.44929150000002</v>
      </c>
      <c r="N5997" s="273" t="s">
        <v>115</v>
      </c>
      <c r="W5997" s="273">
        <v>195238</v>
      </c>
      <c r="X5997" s="273" t="s">
        <v>64</v>
      </c>
      <c r="Y5997" s="273" t="s">
        <v>75</v>
      </c>
      <c r="Z5997" s="273" t="s">
        <v>231</v>
      </c>
      <c r="AA5997" s="273" t="s">
        <v>231</v>
      </c>
      <c r="AB5997" s="274">
        <v>45139</v>
      </c>
      <c r="AC5997" s="273">
        <v>13390</v>
      </c>
      <c r="AD5997" s="273">
        <v>24</v>
      </c>
      <c r="AE5997" s="273">
        <v>24.16</v>
      </c>
      <c r="AF5997" s="273" t="s">
        <v>90</v>
      </c>
      <c r="AG5997" s="273" t="s">
        <v>1648</v>
      </c>
      <c r="AH5997" s="273" t="s">
        <v>1649</v>
      </c>
      <c r="AI5997" s="273" t="s">
        <v>123</v>
      </c>
      <c r="AJ5997" s="273" t="s">
        <v>200</v>
      </c>
      <c r="AK5997" s="273">
        <v>290092</v>
      </c>
      <c r="BV5997" s="279" t="s">
        <v>64</v>
      </c>
      <c r="BW5997" s="280" t="s">
        <v>75</v>
      </c>
      <c r="BX5997" s="280" t="s">
        <v>391</v>
      </c>
      <c r="BY5997" s="280" t="s">
        <v>396</v>
      </c>
      <c r="BZ5997" s="280" t="s">
        <v>86</v>
      </c>
      <c r="CA5997" s="280" t="s">
        <v>87</v>
      </c>
      <c r="CB5997" s="280" t="s">
        <v>225</v>
      </c>
      <c r="CC5997" s="280" t="s">
        <v>226</v>
      </c>
      <c r="CD5997" s="281">
        <v>5</v>
      </c>
      <c r="CE5997" s="277">
        <v>45017</v>
      </c>
      <c r="CF5997" s="280">
        <v>0</v>
      </c>
      <c r="CG5997" s="280" t="s">
        <v>90</v>
      </c>
      <c r="CH5997" s="280">
        <v>0</v>
      </c>
      <c r="CI5997" s="280" t="s">
        <v>80</v>
      </c>
      <c r="CJ5997" s="280"/>
      <c r="CK5997" s="280"/>
      <c r="CL5997" s="280"/>
      <c r="CM5997" s="280" t="s">
        <v>73</v>
      </c>
      <c r="CN5997" s="280">
        <v>3</v>
      </c>
    </row>
    <row r="5998" spans="4:92">
      <c r="D5998" s="273" t="s">
        <v>64</v>
      </c>
      <c r="E5998" s="273" t="s">
        <v>287</v>
      </c>
      <c r="F5998" s="273" t="s">
        <v>288</v>
      </c>
      <c r="G5998" s="273" t="s">
        <v>289</v>
      </c>
      <c r="H5998" s="274">
        <v>44958</v>
      </c>
      <c r="I5998" s="273">
        <v>11435</v>
      </c>
      <c r="J5998" s="273">
        <v>859</v>
      </c>
      <c r="K5998" s="273">
        <v>0</v>
      </c>
      <c r="L5998" s="273" t="s">
        <v>66</v>
      </c>
      <c r="N5998" s="273" t="s">
        <v>107</v>
      </c>
      <c r="W5998" s="273">
        <v>195239</v>
      </c>
      <c r="X5998" s="273" t="s">
        <v>64</v>
      </c>
      <c r="Y5998" s="273" t="s">
        <v>75</v>
      </c>
      <c r="Z5998" s="273" t="s">
        <v>231</v>
      </c>
      <c r="AA5998" s="273" t="s">
        <v>231</v>
      </c>
      <c r="AB5998" s="274">
        <v>45139</v>
      </c>
      <c r="AC5998" s="273">
        <v>13390</v>
      </c>
      <c r="AD5998" s="273">
        <v>24</v>
      </c>
      <c r="AE5998" s="273">
        <v>1.71</v>
      </c>
      <c r="AF5998" s="273" t="s">
        <v>90</v>
      </c>
      <c r="AG5998" s="273" t="s">
        <v>1650</v>
      </c>
      <c r="AH5998" s="273" t="s">
        <v>1651</v>
      </c>
      <c r="AI5998" s="273" t="s">
        <v>123</v>
      </c>
      <c r="AJ5998" s="273" t="s">
        <v>200</v>
      </c>
      <c r="AK5998" s="273">
        <v>290098</v>
      </c>
      <c r="BV5998" s="336" t="s">
        <v>64</v>
      </c>
      <c r="BW5998" s="337" t="s">
        <v>75</v>
      </c>
      <c r="BX5998" s="337" t="s">
        <v>391</v>
      </c>
      <c r="BY5998" s="337" t="s">
        <v>396</v>
      </c>
      <c r="BZ5998" s="337" t="s">
        <v>86</v>
      </c>
      <c r="CA5998" s="337" t="s">
        <v>87</v>
      </c>
      <c r="CB5998" s="337" t="s">
        <v>225</v>
      </c>
      <c r="CC5998" s="337" t="s">
        <v>226</v>
      </c>
      <c r="CD5998" s="338">
        <v>5</v>
      </c>
      <c r="CE5998" s="335">
        <v>45047</v>
      </c>
      <c r="CF5998" s="337">
        <v>0</v>
      </c>
      <c r="CG5998" s="337" t="s">
        <v>90</v>
      </c>
      <c r="CH5998" s="337">
        <v>0</v>
      </c>
      <c r="CI5998" s="337" t="s">
        <v>80</v>
      </c>
      <c r="CJ5998" s="337"/>
      <c r="CK5998" s="337"/>
      <c r="CL5998" s="337"/>
      <c r="CM5998" s="337" t="s">
        <v>73</v>
      </c>
      <c r="CN5998" s="337">
        <v>3</v>
      </c>
    </row>
    <row r="5999" spans="4:92">
      <c r="D5999" s="273" t="s">
        <v>64</v>
      </c>
      <c r="E5999" s="273" t="s">
        <v>287</v>
      </c>
      <c r="F5999" s="273" t="s">
        <v>288</v>
      </c>
      <c r="G5999" s="273" t="s">
        <v>289</v>
      </c>
      <c r="H5999" s="274">
        <v>44986</v>
      </c>
      <c r="I5999" s="273">
        <v>11597</v>
      </c>
      <c r="J5999" s="273">
        <v>859</v>
      </c>
      <c r="W5999" s="273">
        <v>195243</v>
      </c>
      <c r="X5999" s="273" t="s">
        <v>64</v>
      </c>
      <c r="Y5999" s="273" t="s">
        <v>75</v>
      </c>
      <c r="Z5999" s="273" t="s">
        <v>231</v>
      </c>
      <c r="AA5999" s="273" t="s">
        <v>231</v>
      </c>
      <c r="AB5999" s="274">
        <v>45139</v>
      </c>
      <c r="AC5999" s="273">
        <v>13390</v>
      </c>
      <c r="AD5999" s="273">
        <v>24</v>
      </c>
      <c r="AE5999" s="273">
        <v>4.12</v>
      </c>
      <c r="AF5999" s="273" t="s">
        <v>90</v>
      </c>
      <c r="AG5999" s="273" t="s">
        <v>1662</v>
      </c>
      <c r="AH5999" s="273" t="s">
        <v>1663</v>
      </c>
      <c r="AI5999" s="273" t="s">
        <v>123</v>
      </c>
      <c r="AJ5999" s="273" t="s">
        <v>200</v>
      </c>
      <c r="AK5999" s="273">
        <v>290104</v>
      </c>
      <c r="BV5999" s="279" t="s">
        <v>64</v>
      </c>
      <c r="BW5999" s="280" t="s">
        <v>75</v>
      </c>
      <c r="BX5999" s="280" t="s">
        <v>391</v>
      </c>
      <c r="BY5999" s="280" t="s">
        <v>396</v>
      </c>
      <c r="BZ5999" s="280" t="s">
        <v>86</v>
      </c>
      <c r="CA5999" s="280" t="s">
        <v>87</v>
      </c>
      <c r="CB5999" s="280" t="s">
        <v>217</v>
      </c>
      <c r="CC5999" s="280" t="s">
        <v>218</v>
      </c>
      <c r="CD5999" s="281">
        <v>2</v>
      </c>
      <c r="CE5999" s="277">
        <v>45047</v>
      </c>
      <c r="CF5999" s="280"/>
      <c r="CG5999" s="280" t="s">
        <v>181</v>
      </c>
      <c r="CH5999" s="280"/>
      <c r="CI5999" s="280" t="s">
        <v>181</v>
      </c>
      <c r="CJ5999" s="280" t="s">
        <v>1464</v>
      </c>
      <c r="CK5999" s="280"/>
      <c r="CL5999" s="280"/>
      <c r="CM5999" s="280" t="s">
        <v>73</v>
      </c>
      <c r="CN5999" s="280">
        <v>3</v>
      </c>
    </row>
    <row r="6000" spans="4:92">
      <c r="D6000" s="273" t="s">
        <v>64</v>
      </c>
      <c r="E6000" s="273" t="s">
        <v>287</v>
      </c>
      <c r="F6000" s="273" t="s">
        <v>288</v>
      </c>
      <c r="G6000" s="273" t="s">
        <v>289</v>
      </c>
      <c r="H6000" s="274">
        <v>44986</v>
      </c>
      <c r="I6000" s="273">
        <v>11597</v>
      </c>
      <c r="J6000" s="273">
        <v>859</v>
      </c>
      <c r="K6000" s="273">
        <v>665.66</v>
      </c>
      <c r="L6000" s="273" t="s">
        <v>66</v>
      </c>
      <c r="M6000" s="273">
        <v>302.44929150000002</v>
      </c>
      <c r="N6000" s="273" t="s">
        <v>115</v>
      </c>
      <c r="W6000" s="273">
        <v>195267</v>
      </c>
      <c r="X6000" s="273" t="s">
        <v>64</v>
      </c>
      <c r="Y6000" s="273" t="s">
        <v>75</v>
      </c>
      <c r="Z6000" s="273" t="s">
        <v>231</v>
      </c>
      <c r="AA6000" s="273" t="s">
        <v>231</v>
      </c>
      <c r="AB6000" s="274">
        <v>45139</v>
      </c>
      <c r="AC6000" s="273">
        <v>13390</v>
      </c>
      <c r="AD6000" s="273">
        <v>24</v>
      </c>
      <c r="AE6000" s="273">
        <v>3.81</v>
      </c>
      <c r="AF6000" s="273" t="s">
        <v>90</v>
      </c>
      <c r="AG6000" s="273" t="s">
        <v>1652</v>
      </c>
      <c r="AH6000" s="273" t="s">
        <v>1653</v>
      </c>
      <c r="AI6000" s="273" t="s">
        <v>123</v>
      </c>
      <c r="AJ6000" s="273" t="s">
        <v>200</v>
      </c>
      <c r="AK6000" s="273">
        <v>290110</v>
      </c>
      <c r="BV6000" s="336" t="s">
        <v>64</v>
      </c>
      <c r="BW6000" s="337" t="s">
        <v>75</v>
      </c>
      <c r="BX6000" s="337" t="s">
        <v>391</v>
      </c>
      <c r="BY6000" s="337" t="s">
        <v>396</v>
      </c>
      <c r="BZ6000" s="337" t="s">
        <v>86</v>
      </c>
      <c r="CA6000" s="337" t="s">
        <v>87</v>
      </c>
      <c r="CB6000" s="337" t="s">
        <v>233</v>
      </c>
      <c r="CC6000" s="337" t="s">
        <v>234</v>
      </c>
      <c r="CD6000" s="338">
        <v>1</v>
      </c>
      <c r="CE6000" s="335">
        <v>45047</v>
      </c>
      <c r="CF6000" s="337"/>
      <c r="CG6000" s="337" t="s">
        <v>181</v>
      </c>
      <c r="CH6000" s="337"/>
      <c r="CI6000" s="337" t="s">
        <v>181</v>
      </c>
      <c r="CJ6000" s="337" t="s">
        <v>2238</v>
      </c>
      <c r="CK6000" s="337"/>
      <c r="CL6000" s="337"/>
      <c r="CM6000" s="337" t="s">
        <v>73</v>
      </c>
      <c r="CN6000" s="337">
        <v>3</v>
      </c>
    </row>
    <row r="6001" spans="4:92">
      <c r="D6001" s="273" t="s">
        <v>64</v>
      </c>
      <c r="E6001" s="273" t="s">
        <v>287</v>
      </c>
      <c r="F6001" s="273" t="s">
        <v>288</v>
      </c>
      <c r="G6001" s="273" t="s">
        <v>289</v>
      </c>
      <c r="H6001" s="274">
        <v>44986</v>
      </c>
      <c r="I6001" s="273">
        <v>11597</v>
      </c>
      <c r="J6001" s="273">
        <v>859</v>
      </c>
      <c r="K6001" s="273">
        <v>0</v>
      </c>
      <c r="L6001" s="273" t="s">
        <v>66</v>
      </c>
      <c r="N6001" s="273" t="s">
        <v>107</v>
      </c>
      <c r="W6001" s="273">
        <v>195268</v>
      </c>
      <c r="X6001" s="273" t="s">
        <v>64</v>
      </c>
      <c r="Y6001" s="273" t="s">
        <v>75</v>
      </c>
      <c r="Z6001" s="273" t="s">
        <v>231</v>
      </c>
      <c r="AA6001" s="273" t="s">
        <v>231</v>
      </c>
      <c r="AB6001" s="274">
        <v>45139</v>
      </c>
      <c r="AC6001" s="273">
        <v>13390</v>
      </c>
      <c r="AD6001" s="273">
        <v>24</v>
      </c>
      <c r="AE6001" s="273">
        <v>1.84</v>
      </c>
      <c r="AF6001" s="273" t="s">
        <v>90</v>
      </c>
      <c r="AG6001" s="273" t="s">
        <v>751</v>
      </c>
      <c r="AH6001" s="273" t="s">
        <v>1654</v>
      </c>
      <c r="AI6001" s="273" t="s">
        <v>123</v>
      </c>
      <c r="AJ6001" s="273" t="s">
        <v>200</v>
      </c>
      <c r="AK6001" s="273">
        <v>290116</v>
      </c>
      <c r="BV6001" s="279" t="s">
        <v>64</v>
      </c>
      <c r="BW6001" s="280" t="s">
        <v>75</v>
      </c>
      <c r="BX6001" s="280" t="s">
        <v>391</v>
      </c>
      <c r="BY6001" s="280" t="s">
        <v>396</v>
      </c>
      <c r="BZ6001" s="280" t="s">
        <v>138</v>
      </c>
      <c r="CA6001" s="280" t="s">
        <v>139</v>
      </c>
      <c r="CB6001" s="280" t="s">
        <v>190</v>
      </c>
      <c r="CC6001" s="280" t="s">
        <v>191</v>
      </c>
      <c r="CD6001" s="281">
        <v>8</v>
      </c>
      <c r="CE6001" s="277">
        <v>45047</v>
      </c>
      <c r="CF6001" s="280">
        <v>6567</v>
      </c>
      <c r="CG6001" s="280" t="s">
        <v>90</v>
      </c>
      <c r="CH6001" s="280">
        <v>6567</v>
      </c>
      <c r="CI6001" s="280" t="s">
        <v>80</v>
      </c>
      <c r="CJ6001" s="280"/>
      <c r="CK6001" s="280"/>
      <c r="CL6001" s="280"/>
      <c r="CM6001" s="280" t="s">
        <v>73</v>
      </c>
      <c r="CN6001" s="280">
        <v>3</v>
      </c>
    </row>
    <row r="6002" spans="4:92">
      <c r="D6002" s="273" t="s">
        <v>64</v>
      </c>
      <c r="E6002" s="273" t="s">
        <v>287</v>
      </c>
      <c r="F6002" s="273" t="s">
        <v>288</v>
      </c>
      <c r="G6002" s="273" t="s">
        <v>289</v>
      </c>
      <c r="H6002" s="274">
        <v>45017</v>
      </c>
      <c r="I6002" s="273">
        <v>11759</v>
      </c>
      <c r="J6002" s="273">
        <v>859</v>
      </c>
      <c r="W6002" s="273">
        <v>195272</v>
      </c>
      <c r="X6002" s="273" t="s">
        <v>64</v>
      </c>
      <c r="Y6002" s="273" t="s">
        <v>75</v>
      </c>
      <c r="Z6002" s="273" t="s">
        <v>231</v>
      </c>
      <c r="AA6002" s="273" t="s">
        <v>231</v>
      </c>
      <c r="AB6002" s="274">
        <v>45139</v>
      </c>
      <c r="AC6002" s="273">
        <v>13390</v>
      </c>
      <c r="AD6002" s="273">
        <v>24</v>
      </c>
      <c r="AE6002" s="273">
        <v>10.76</v>
      </c>
      <c r="AF6002" s="273" t="s">
        <v>90</v>
      </c>
      <c r="AG6002" s="273" t="s">
        <v>726</v>
      </c>
      <c r="AH6002" s="273" t="s">
        <v>1655</v>
      </c>
      <c r="AI6002" s="273" t="s">
        <v>123</v>
      </c>
      <c r="AJ6002" s="273" t="s">
        <v>200</v>
      </c>
      <c r="AK6002" s="273">
        <v>290122</v>
      </c>
      <c r="BV6002" s="336" t="s">
        <v>64</v>
      </c>
      <c r="BW6002" s="337" t="s">
        <v>75</v>
      </c>
      <c r="BX6002" s="337" t="s">
        <v>391</v>
      </c>
      <c r="BY6002" s="337" t="s">
        <v>396</v>
      </c>
      <c r="BZ6002" s="337" t="s">
        <v>167</v>
      </c>
      <c r="CA6002" s="337" t="s">
        <v>168</v>
      </c>
      <c r="CB6002" s="337" t="s">
        <v>319</v>
      </c>
      <c r="CC6002" s="337" t="s">
        <v>320</v>
      </c>
      <c r="CD6002" s="338">
        <v>15</v>
      </c>
      <c r="CE6002" s="335">
        <v>45047</v>
      </c>
      <c r="CF6002" s="337">
        <v>9103</v>
      </c>
      <c r="CG6002" s="337" t="s">
        <v>90</v>
      </c>
      <c r="CH6002" s="337">
        <v>9103</v>
      </c>
      <c r="CI6002" s="337" t="s">
        <v>80</v>
      </c>
      <c r="CJ6002" s="337"/>
      <c r="CK6002" s="337"/>
      <c r="CL6002" s="337"/>
      <c r="CM6002" s="337" t="s">
        <v>73</v>
      </c>
      <c r="CN6002" s="337">
        <v>3</v>
      </c>
    </row>
    <row r="6003" spans="4:92">
      <c r="D6003" s="273" t="s">
        <v>64</v>
      </c>
      <c r="E6003" s="273" t="s">
        <v>287</v>
      </c>
      <c r="F6003" s="273" t="s">
        <v>288</v>
      </c>
      <c r="G6003" s="273" t="s">
        <v>289</v>
      </c>
      <c r="H6003" s="274">
        <v>45017</v>
      </c>
      <c r="I6003" s="273">
        <v>11759</v>
      </c>
      <c r="J6003" s="273">
        <v>859</v>
      </c>
      <c r="K6003" s="273">
        <v>665.66</v>
      </c>
      <c r="L6003" s="273" t="s">
        <v>66</v>
      </c>
      <c r="M6003" s="273">
        <v>302.44929150000002</v>
      </c>
      <c r="N6003" s="273" t="s">
        <v>115</v>
      </c>
      <c r="W6003" s="273">
        <v>195296</v>
      </c>
      <c r="X6003" s="273" t="s">
        <v>64</v>
      </c>
      <c r="Y6003" s="273" t="s">
        <v>75</v>
      </c>
      <c r="Z6003" s="273" t="s">
        <v>231</v>
      </c>
      <c r="AA6003" s="273" t="s">
        <v>231</v>
      </c>
      <c r="AB6003" s="274">
        <v>45139</v>
      </c>
      <c r="AC6003" s="273">
        <v>13390</v>
      </c>
      <c r="AD6003" s="273">
        <v>24</v>
      </c>
      <c r="AE6003" s="273">
        <v>16.37</v>
      </c>
      <c r="AF6003" s="273" t="s">
        <v>90</v>
      </c>
      <c r="AG6003" s="273" t="s">
        <v>732</v>
      </c>
      <c r="AH6003" s="273" t="s">
        <v>1656</v>
      </c>
      <c r="AI6003" s="273" t="s">
        <v>123</v>
      </c>
      <c r="AJ6003" s="273" t="s">
        <v>200</v>
      </c>
      <c r="AK6003" s="273">
        <v>290129</v>
      </c>
      <c r="BV6003" s="279" t="s">
        <v>64</v>
      </c>
      <c r="BW6003" s="280" t="s">
        <v>75</v>
      </c>
      <c r="BX6003" s="280" t="s">
        <v>391</v>
      </c>
      <c r="BY6003" s="280" t="s">
        <v>396</v>
      </c>
      <c r="BZ6003" s="280" t="s">
        <v>86</v>
      </c>
      <c r="CA6003" s="280" t="s">
        <v>87</v>
      </c>
      <c r="CB6003" s="280" t="s">
        <v>179</v>
      </c>
      <c r="CC6003" s="280" t="s">
        <v>180</v>
      </c>
      <c r="CD6003" s="281">
        <v>1</v>
      </c>
      <c r="CE6003" s="277">
        <v>45047</v>
      </c>
      <c r="CF6003" s="280"/>
      <c r="CG6003" s="280" t="s">
        <v>181</v>
      </c>
      <c r="CH6003" s="280"/>
      <c r="CI6003" s="280" t="s">
        <v>181</v>
      </c>
      <c r="CJ6003" s="280" t="s">
        <v>2237</v>
      </c>
      <c r="CK6003" s="280"/>
      <c r="CL6003" s="280"/>
      <c r="CM6003" s="280" t="s">
        <v>73</v>
      </c>
      <c r="CN6003" s="280">
        <v>3</v>
      </c>
    </row>
    <row r="6004" spans="4:92">
      <c r="D6004" s="273" t="s">
        <v>64</v>
      </c>
      <c r="E6004" s="273" t="s">
        <v>287</v>
      </c>
      <c r="F6004" s="273" t="s">
        <v>288</v>
      </c>
      <c r="G6004" s="273" t="s">
        <v>289</v>
      </c>
      <c r="H6004" s="274">
        <v>45017</v>
      </c>
      <c r="I6004" s="273">
        <v>11759</v>
      </c>
      <c r="J6004" s="273">
        <v>859</v>
      </c>
      <c r="K6004" s="273">
        <v>0</v>
      </c>
      <c r="L6004" s="273" t="s">
        <v>66</v>
      </c>
      <c r="N6004" s="273" t="s">
        <v>107</v>
      </c>
      <c r="W6004" s="273">
        <v>195297</v>
      </c>
      <c r="X6004" s="273" t="s">
        <v>64</v>
      </c>
      <c r="Y6004" s="273" t="s">
        <v>75</v>
      </c>
      <c r="Z6004" s="273" t="s">
        <v>231</v>
      </c>
      <c r="AA6004" s="273" t="s">
        <v>231</v>
      </c>
      <c r="AB6004" s="274">
        <v>45139</v>
      </c>
      <c r="AC6004" s="273">
        <v>13390</v>
      </c>
      <c r="AD6004" s="273">
        <v>24</v>
      </c>
      <c r="AE6004" s="273">
        <v>1.76</v>
      </c>
      <c r="AF6004" s="273" t="s">
        <v>90</v>
      </c>
      <c r="AG6004" s="273" t="s">
        <v>555</v>
      </c>
      <c r="AH6004" s="273" t="s">
        <v>556</v>
      </c>
      <c r="AI6004" s="273" t="s">
        <v>123</v>
      </c>
      <c r="AJ6004" s="273" t="s">
        <v>200</v>
      </c>
      <c r="AK6004" s="273">
        <v>290137</v>
      </c>
      <c r="BV6004" s="336" t="s">
        <v>64</v>
      </c>
      <c r="BW6004" s="337" t="s">
        <v>75</v>
      </c>
      <c r="BX6004" s="337" t="s">
        <v>391</v>
      </c>
      <c r="BY6004" s="337" t="s">
        <v>396</v>
      </c>
      <c r="BZ6004" s="337" t="s">
        <v>204</v>
      </c>
      <c r="CA6004" s="337" t="s">
        <v>205</v>
      </c>
      <c r="CB6004" s="337" t="s">
        <v>206</v>
      </c>
      <c r="CC6004" s="337" t="s">
        <v>207</v>
      </c>
      <c r="CD6004" s="338">
        <v>0</v>
      </c>
      <c r="CE6004" s="335">
        <v>45047</v>
      </c>
      <c r="CF6004" s="337"/>
      <c r="CG6004" s="337" t="s">
        <v>181</v>
      </c>
      <c r="CH6004" s="337"/>
      <c r="CI6004" s="337" t="s">
        <v>208</v>
      </c>
      <c r="CJ6004" s="337" t="s">
        <v>209</v>
      </c>
      <c r="CK6004" s="337"/>
      <c r="CL6004" s="337"/>
      <c r="CM6004" s="337" t="s">
        <v>73</v>
      </c>
      <c r="CN6004" s="337">
        <v>3</v>
      </c>
    </row>
    <row r="6005" spans="4:92">
      <c r="D6005" s="273" t="s">
        <v>64</v>
      </c>
      <c r="E6005" s="273" t="s">
        <v>287</v>
      </c>
      <c r="F6005" s="273" t="s">
        <v>288</v>
      </c>
      <c r="G6005" s="273" t="s">
        <v>289</v>
      </c>
      <c r="H6005" s="274">
        <v>45047</v>
      </c>
      <c r="I6005" s="273">
        <v>12382</v>
      </c>
      <c r="J6005" s="273">
        <v>859</v>
      </c>
      <c r="W6005" s="273">
        <v>195301</v>
      </c>
      <c r="X6005" s="273" t="s">
        <v>64</v>
      </c>
      <c r="Y6005" s="273" t="s">
        <v>75</v>
      </c>
      <c r="Z6005" s="273" t="s">
        <v>231</v>
      </c>
      <c r="AA6005" s="273" t="s">
        <v>231</v>
      </c>
      <c r="AB6005" s="274">
        <v>45139</v>
      </c>
      <c r="AC6005" s="273">
        <v>13390</v>
      </c>
      <c r="AD6005" s="273">
        <v>24</v>
      </c>
      <c r="AE6005" s="273">
        <v>7.75</v>
      </c>
      <c r="AF6005" s="273" t="s">
        <v>90</v>
      </c>
      <c r="AG6005" s="273" t="s">
        <v>559</v>
      </c>
      <c r="AH6005" s="273" t="s">
        <v>560</v>
      </c>
      <c r="AI6005" s="273" t="s">
        <v>123</v>
      </c>
      <c r="AJ6005" s="273" t="s">
        <v>200</v>
      </c>
      <c r="AK6005" s="273">
        <v>290142</v>
      </c>
      <c r="BV6005" s="279" t="s">
        <v>64</v>
      </c>
      <c r="BW6005" s="280" t="s">
        <v>75</v>
      </c>
      <c r="BX6005" s="280" t="s">
        <v>391</v>
      </c>
      <c r="BY6005" s="280" t="s">
        <v>396</v>
      </c>
      <c r="BZ6005" s="280" t="s">
        <v>167</v>
      </c>
      <c r="CA6005" s="280" t="s">
        <v>168</v>
      </c>
      <c r="CB6005" s="280" t="s">
        <v>313</v>
      </c>
      <c r="CC6005" s="280" t="s">
        <v>314</v>
      </c>
      <c r="CD6005" s="281">
        <v>14</v>
      </c>
      <c r="CE6005" s="277">
        <v>45047</v>
      </c>
      <c r="CF6005" s="280">
        <v>0</v>
      </c>
      <c r="CG6005" s="280" t="s">
        <v>90</v>
      </c>
      <c r="CH6005" s="280">
        <v>0</v>
      </c>
      <c r="CI6005" s="280" t="s">
        <v>80</v>
      </c>
      <c r="CJ6005" s="280"/>
      <c r="CK6005" s="280"/>
      <c r="CL6005" s="280"/>
      <c r="CM6005" s="280" t="s">
        <v>73</v>
      </c>
      <c r="CN6005" s="280">
        <v>3</v>
      </c>
    </row>
    <row r="6006" spans="4:92">
      <c r="D6006" s="273" t="s">
        <v>64</v>
      </c>
      <c r="E6006" s="273" t="s">
        <v>287</v>
      </c>
      <c r="F6006" s="273" t="s">
        <v>288</v>
      </c>
      <c r="G6006" s="273" t="s">
        <v>289</v>
      </c>
      <c r="H6006" s="274">
        <v>45047</v>
      </c>
      <c r="I6006" s="273">
        <v>12382</v>
      </c>
      <c r="J6006" s="273">
        <v>859</v>
      </c>
      <c r="K6006" s="273">
        <v>665.66</v>
      </c>
      <c r="L6006" s="273" t="s">
        <v>66</v>
      </c>
      <c r="M6006" s="273">
        <v>302.44929150000002</v>
      </c>
      <c r="N6006" s="273" t="s">
        <v>115</v>
      </c>
      <c r="W6006" s="273">
        <v>195325</v>
      </c>
      <c r="X6006" s="273" t="s">
        <v>64</v>
      </c>
      <c r="Y6006" s="273" t="s">
        <v>75</v>
      </c>
      <c r="Z6006" s="273" t="s">
        <v>231</v>
      </c>
      <c r="AA6006" s="273" t="s">
        <v>231</v>
      </c>
      <c r="AB6006" s="274">
        <v>45200</v>
      </c>
      <c r="AC6006" s="273">
        <v>14052</v>
      </c>
      <c r="AD6006" s="273">
        <v>24</v>
      </c>
      <c r="AE6006" s="273">
        <v>0.71</v>
      </c>
      <c r="AF6006" s="273" t="s">
        <v>90</v>
      </c>
      <c r="AG6006" s="273" t="s">
        <v>2093</v>
      </c>
      <c r="AH6006" s="273" t="s">
        <v>2094</v>
      </c>
      <c r="AI6006" s="273" t="s">
        <v>123</v>
      </c>
      <c r="AJ6006" s="273" t="s">
        <v>200</v>
      </c>
      <c r="AK6006" s="273">
        <v>291096</v>
      </c>
      <c r="BV6006" s="336" t="s">
        <v>64</v>
      </c>
      <c r="BW6006" s="337" t="s">
        <v>75</v>
      </c>
      <c r="BX6006" s="337" t="s">
        <v>391</v>
      </c>
      <c r="BY6006" s="337" t="s">
        <v>396</v>
      </c>
      <c r="BZ6006" s="337" t="s">
        <v>167</v>
      </c>
      <c r="CA6006" s="337" t="s">
        <v>168</v>
      </c>
      <c r="CB6006" s="337" t="s">
        <v>353</v>
      </c>
      <c r="CC6006" s="337" t="s">
        <v>354</v>
      </c>
      <c r="CD6006" s="338">
        <v>13</v>
      </c>
      <c r="CE6006" s="335">
        <v>45047</v>
      </c>
      <c r="CF6006" s="337">
        <v>0</v>
      </c>
      <c r="CG6006" s="337" t="s">
        <v>90</v>
      </c>
      <c r="CH6006" s="337">
        <v>0</v>
      </c>
      <c r="CI6006" s="337" t="s">
        <v>80</v>
      </c>
      <c r="CJ6006" s="337"/>
      <c r="CK6006" s="337"/>
      <c r="CL6006" s="337"/>
      <c r="CM6006" s="337" t="s">
        <v>73</v>
      </c>
      <c r="CN6006" s="337">
        <v>3</v>
      </c>
    </row>
    <row r="6007" spans="4:92">
      <c r="D6007" s="273" t="s">
        <v>64</v>
      </c>
      <c r="E6007" s="273" t="s">
        <v>287</v>
      </c>
      <c r="F6007" s="273" t="s">
        <v>288</v>
      </c>
      <c r="G6007" s="273" t="s">
        <v>289</v>
      </c>
      <c r="H6007" s="274">
        <v>45047</v>
      </c>
      <c r="I6007" s="273">
        <v>12382</v>
      </c>
      <c r="J6007" s="273">
        <v>859</v>
      </c>
      <c r="K6007" s="273">
        <v>0</v>
      </c>
      <c r="L6007" s="273" t="s">
        <v>66</v>
      </c>
      <c r="N6007" s="273" t="s">
        <v>107</v>
      </c>
      <c r="W6007" s="273">
        <v>195326</v>
      </c>
      <c r="X6007" s="273" t="s">
        <v>64</v>
      </c>
      <c r="Y6007" s="273" t="s">
        <v>75</v>
      </c>
      <c r="Z6007" s="273" t="s">
        <v>231</v>
      </c>
      <c r="AA6007" s="273" t="s">
        <v>231</v>
      </c>
      <c r="AB6007" s="274">
        <v>45200</v>
      </c>
      <c r="AC6007" s="273">
        <v>14052</v>
      </c>
      <c r="AD6007" s="273">
        <v>24</v>
      </c>
      <c r="AE6007" s="273">
        <v>2.1999999999999999E-2</v>
      </c>
      <c r="AF6007" s="273" t="s">
        <v>90</v>
      </c>
      <c r="AG6007" s="273" t="s">
        <v>2097</v>
      </c>
      <c r="AH6007" s="273" t="s">
        <v>2098</v>
      </c>
      <c r="AI6007" s="273" t="s">
        <v>123</v>
      </c>
      <c r="AJ6007" s="273" t="s">
        <v>200</v>
      </c>
      <c r="AK6007" s="273">
        <v>291102</v>
      </c>
      <c r="BV6007" s="279" t="s">
        <v>64</v>
      </c>
      <c r="BW6007" s="280" t="s">
        <v>75</v>
      </c>
      <c r="BX6007" s="280" t="s">
        <v>391</v>
      </c>
      <c r="BY6007" s="280" t="s">
        <v>396</v>
      </c>
      <c r="BZ6007" s="280" t="s">
        <v>151</v>
      </c>
      <c r="CA6007" s="280" t="s">
        <v>152</v>
      </c>
      <c r="CB6007" s="280" t="s">
        <v>161</v>
      </c>
      <c r="CC6007" s="280" t="s">
        <v>162</v>
      </c>
      <c r="CD6007" s="281">
        <v>11</v>
      </c>
      <c r="CE6007" s="277">
        <v>45047</v>
      </c>
      <c r="CF6007" s="280">
        <v>1712</v>
      </c>
      <c r="CG6007" s="280" t="s">
        <v>90</v>
      </c>
      <c r="CH6007" s="280">
        <v>1712</v>
      </c>
      <c r="CI6007" s="280" t="s">
        <v>80</v>
      </c>
      <c r="CJ6007" s="280"/>
      <c r="CK6007" s="280"/>
      <c r="CL6007" s="280"/>
      <c r="CM6007" s="280" t="s">
        <v>73</v>
      </c>
      <c r="CN6007" s="280">
        <v>3</v>
      </c>
    </row>
    <row r="6008" spans="4:92">
      <c r="D6008" s="273" t="s">
        <v>64</v>
      </c>
      <c r="E6008" s="273" t="s">
        <v>287</v>
      </c>
      <c r="F6008" s="273" t="s">
        <v>288</v>
      </c>
      <c r="G6008" s="273" t="s">
        <v>289</v>
      </c>
      <c r="H6008" s="274">
        <v>45078</v>
      </c>
      <c r="I6008" s="273">
        <v>12651</v>
      </c>
      <c r="J6008" s="273">
        <v>859</v>
      </c>
      <c r="W6008" s="273">
        <v>195330</v>
      </c>
      <c r="X6008" s="273" t="s">
        <v>64</v>
      </c>
      <c r="Y6008" s="273" t="s">
        <v>75</v>
      </c>
      <c r="Z6008" s="273" t="s">
        <v>231</v>
      </c>
      <c r="AA6008" s="273" t="s">
        <v>231</v>
      </c>
      <c r="AB6008" s="274">
        <v>45200</v>
      </c>
      <c r="AC6008" s="273">
        <v>14052</v>
      </c>
      <c r="AD6008" s="273">
        <v>24</v>
      </c>
      <c r="AE6008" s="273">
        <v>29.49</v>
      </c>
      <c r="AF6008" s="273" t="s">
        <v>90</v>
      </c>
      <c r="AG6008" s="273" t="s">
        <v>492</v>
      </c>
      <c r="AH6008" s="273" t="s">
        <v>1673</v>
      </c>
      <c r="AI6008" s="273" t="s">
        <v>123</v>
      </c>
      <c r="AJ6008" s="273" t="s">
        <v>200</v>
      </c>
      <c r="AK6008" s="273">
        <v>292782</v>
      </c>
      <c r="BV6008" s="336" t="s">
        <v>64</v>
      </c>
      <c r="BW6008" s="337" t="s">
        <v>75</v>
      </c>
      <c r="BX6008" s="337" t="s">
        <v>391</v>
      </c>
      <c r="BY6008" s="337" t="s">
        <v>396</v>
      </c>
      <c r="BZ6008" s="337" t="s">
        <v>167</v>
      </c>
      <c r="CA6008" s="337" t="s">
        <v>168</v>
      </c>
      <c r="CB6008" s="337" t="s">
        <v>169</v>
      </c>
      <c r="CC6008" s="337" t="s">
        <v>170</v>
      </c>
      <c r="CD6008" s="338">
        <v>12</v>
      </c>
      <c r="CE6008" s="335">
        <v>45047</v>
      </c>
      <c r="CF6008" s="337">
        <v>212</v>
      </c>
      <c r="CG6008" s="337" t="s">
        <v>90</v>
      </c>
      <c r="CH6008" s="337">
        <v>212</v>
      </c>
      <c r="CI6008" s="337" t="s">
        <v>80</v>
      </c>
      <c r="CJ6008" s="337"/>
      <c r="CK6008" s="337"/>
      <c r="CL6008" s="337"/>
      <c r="CM6008" s="337" t="s">
        <v>73</v>
      </c>
      <c r="CN6008" s="337">
        <v>3</v>
      </c>
    </row>
    <row r="6009" spans="4:92">
      <c r="D6009" s="273" t="s">
        <v>64</v>
      </c>
      <c r="E6009" s="273" t="s">
        <v>287</v>
      </c>
      <c r="F6009" s="273" t="s">
        <v>288</v>
      </c>
      <c r="G6009" s="273" t="s">
        <v>289</v>
      </c>
      <c r="H6009" s="274">
        <v>45078</v>
      </c>
      <c r="I6009" s="273">
        <v>12651</v>
      </c>
      <c r="J6009" s="273">
        <v>859</v>
      </c>
      <c r="K6009" s="273">
        <v>665.66</v>
      </c>
      <c r="L6009" s="273" t="s">
        <v>66</v>
      </c>
      <c r="M6009" s="273">
        <v>302.44929150000002</v>
      </c>
      <c r="N6009" s="273" t="s">
        <v>115</v>
      </c>
      <c r="W6009" s="273">
        <v>195354</v>
      </c>
      <c r="X6009" s="273" t="s">
        <v>64</v>
      </c>
      <c r="Y6009" s="273" t="s">
        <v>75</v>
      </c>
      <c r="Z6009" s="273" t="s">
        <v>231</v>
      </c>
      <c r="AA6009" s="273" t="s">
        <v>231</v>
      </c>
      <c r="AB6009" s="274">
        <v>45200</v>
      </c>
      <c r="AC6009" s="273">
        <v>14052</v>
      </c>
      <c r="AD6009" s="273">
        <v>24</v>
      </c>
      <c r="AE6009" s="273">
        <v>0.154</v>
      </c>
      <c r="AF6009" s="273" t="s">
        <v>90</v>
      </c>
      <c r="AG6009" s="273" t="s">
        <v>1552</v>
      </c>
      <c r="AH6009" s="273" t="s">
        <v>1553</v>
      </c>
      <c r="AI6009" s="273" t="s">
        <v>123</v>
      </c>
      <c r="AJ6009" s="273" t="s">
        <v>200</v>
      </c>
      <c r="AK6009" s="273">
        <v>292788</v>
      </c>
      <c r="BV6009" s="279" t="s">
        <v>64</v>
      </c>
      <c r="BW6009" s="280" t="s">
        <v>75</v>
      </c>
      <c r="BX6009" s="280" t="s">
        <v>391</v>
      </c>
      <c r="BY6009" s="280" t="s">
        <v>396</v>
      </c>
      <c r="BZ6009" s="280" t="s">
        <v>126</v>
      </c>
      <c r="CA6009" s="280" t="s">
        <v>127</v>
      </c>
      <c r="CB6009" s="280" t="s">
        <v>133</v>
      </c>
      <c r="CC6009" s="280" t="s">
        <v>134</v>
      </c>
      <c r="CD6009" s="281">
        <v>7</v>
      </c>
      <c r="CE6009" s="277">
        <v>45047</v>
      </c>
      <c r="CF6009" s="280"/>
      <c r="CG6009" s="280"/>
      <c r="CH6009" s="280"/>
      <c r="CI6009" s="280" t="s">
        <v>104</v>
      </c>
      <c r="CJ6009" s="280"/>
      <c r="CK6009" s="280"/>
      <c r="CL6009" s="280"/>
      <c r="CM6009" s="280" t="s">
        <v>73</v>
      </c>
      <c r="CN6009" s="280">
        <v>3</v>
      </c>
    </row>
    <row r="6010" spans="4:92">
      <c r="D6010" s="273" t="s">
        <v>64</v>
      </c>
      <c r="E6010" s="273" t="s">
        <v>75</v>
      </c>
      <c r="F6010" s="273" t="s">
        <v>173</v>
      </c>
      <c r="G6010" s="273" t="s">
        <v>173</v>
      </c>
      <c r="H6010" s="274">
        <v>45200</v>
      </c>
      <c r="I6010" s="273">
        <v>14066</v>
      </c>
      <c r="J6010" s="273">
        <v>45</v>
      </c>
      <c r="K6010" s="273">
        <v>227552</v>
      </c>
      <c r="L6010" s="273" t="s">
        <v>66</v>
      </c>
      <c r="M6010" s="273">
        <v>0</v>
      </c>
      <c r="N6010" s="273" t="s">
        <v>1010</v>
      </c>
      <c r="O6010" s="273">
        <v>17840</v>
      </c>
      <c r="P6010" s="273" t="s">
        <v>1011</v>
      </c>
      <c r="Q6010" s="273" t="s">
        <v>1188</v>
      </c>
      <c r="R6010" s="273" t="s">
        <v>1342</v>
      </c>
      <c r="S6010" s="273" t="s">
        <v>1350</v>
      </c>
      <c r="U6010" s="273" t="s">
        <v>1344</v>
      </c>
      <c r="V6010" s="273" t="s">
        <v>1345</v>
      </c>
      <c r="W6010" s="273">
        <v>249899</v>
      </c>
      <c r="X6010" s="273" t="s">
        <v>64</v>
      </c>
      <c r="Y6010" s="273" t="s">
        <v>75</v>
      </c>
      <c r="Z6010" s="273" t="s">
        <v>231</v>
      </c>
      <c r="AA6010" s="273" t="s">
        <v>231</v>
      </c>
      <c r="AB6010" s="274">
        <v>45200</v>
      </c>
      <c r="AC6010" s="273">
        <v>14052</v>
      </c>
      <c r="AD6010" s="273">
        <v>24</v>
      </c>
      <c r="AE6010" s="273">
        <v>7.7489999999999997</v>
      </c>
      <c r="AF6010" s="273" t="s">
        <v>90</v>
      </c>
      <c r="AG6010" s="273" t="s">
        <v>1550</v>
      </c>
      <c r="AH6010" s="273" t="s">
        <v>1551</v>
      </c>
      <c r="AI6010" s="273" t="s">
        <v>123</v>
      </c>
      <c r="AJ6010" s="273" t="s">
        <v>200</v>
      </c>
      <c r="AK6010" s="273">
        <v>292794</v>
      </c>
      <c r="BV6010" s="336" t="s">
        <v>64</v>
      </c>
      <c r="BW6010" s="337" t="s">
        <v>75</v>
      </c>
      <c r="BX6010" s="337" t="s">
        <v>391</v>
      </c>
      <c r="BY6010" s="337" t="s">
        <v>396</v>
      </c>
      <c r="BZ6010" s="337" t="s">
        <v>138</v>
      </c>
      <c r="CA6010" s="337" t="s">
        <v>139</v>
      </c>
      <c r="CB6010" s="337" t="s">
        <v>140</v>
      </c>
      <c r="CC6010" s="337" t="s">
        <v>141</v>
      </c>
      <c r="CD6010" s="338">
        <v>9</v>
      </c>
      <c r="CE6010" s="335">
        <v>45047</v>
      </c>
      <c r="CF6010" s="337">
        <v>481</v>
      </c>
      <c r="CG6010" s="337" t="s">
        <v>90</v>
      </c>
      <c r="CH6010" s="337">
        <v>481</v>
      </c>
      <c r="CI6010" s="337" t="s">
        <v>80</v>
      </c>
      <c r="CJ6010" s="337"/>
      <c r="CK6010" s="337"/>
      <c r="CL6010" s="337"/>
      <c r="CM6010" s="337" t="s">
        <v>73</v>
      </c>
      <c r="CN6010" s="337">
        <v>3</v>
      </c>
    </row>
    <row r="6011" spans="4:92">
      <c r="D6011" s="273" t="s">
        <v>64</v>
      </c>
      <c r="E6011" s="273" t="s">
        <v>75</v>
      </c>
      <c r="F6011" s="273" t="s">
        <v>173</v>
      </c>
      <c r="G6011" s="273" t="s">
        <v>173</v>
      </c>
      <c r="H6011" s="274">
        <v>45200</v>
      </c>
      <c r="I6011" s="273">
        <v>14066</v>
      </c>
      <c r="J6011" s="273">
        <v>45</v>
      </c>
      <c r="K6011" s="273">
        <v>658028</v>
      </c>
      <c r="L6011" s="273" t="s">
        <v>66</v>
      </c>
      <c r="M6011" s="273">
        <v>74500.493124999994</v>
      </c>
      <c r="N6011" s="273" t="s">
        <v>964</v>
      </c>
      <c r="P6011" s="273" t="s">
        <v>92</v>
      </c>
      <c r="Q6011" s="273" t="s">
        <v>1001</v>
      </c>
      <c r="R6011" s="273" t="s">
        <v>1336</v>
      </c>
      <c r="S6011" s="273" t="s">
        <v>2239</v>
      </c>
      <c r="T6011" s="273" t="s">
        <v>1338</v>
      </c>
      <c r="U6011" s="273" t="s">
        <v>73</v>
      </c>
      <c r="V6011" s="273" t="s">
        <v>1339</v>
      </c>
      <c r="W6011" s="273">
        <v>337807</v>
      </c>
      <c r="X6011" s="273" t="s">
        <v>64</v>
      </c>
      <c r="Y6011" s="273" t="s">
        <v>75</v>
      </c>
      <c r="Z6011" s="273" t="s">
        <v>231</v>
      </c>
      <c r="AA6011" s="273" t="s">
        <v>231</v>
      </c>
      <c r="AB6011" s="274">
        <v>45200</v>
      </c>
      <c r="AC6011" s="273">
        <v>14052</v>
      </c>
      <c r="AD6011" s="273">
        <v>24</v>
      </c>
      <c r="AE6011" s="273">
        <v>1.77</v>
      </c>
      <c r="AF6011" s="273" t="s">
        <v>90</v>
      </c>
      <c r="AG6011" s="273" t="s">
        <v>718</v>
      </c>
      <c r="AH6011" s="273" t="s">
        <v>1549</v>
      </c>
      <c r="AI6011" s="273" t="s">
        <v>123</v>
      </c>
      <c r="AJ6011" s="273" t="s">
        <v>200</v>
      </c>
      <c r="AK6011" s="273">
        <v>292800</v>
      </c>
      <c r="BV6011" s="279" t="s">
        <v>64</v>
      </c>
      <c r="BW6011" s="280" t="s">
        <v>75</v>
      </c>
      <c r="BX6011" s="280" t="s">
        <v>391</v>
      </c>
      <c r="BY6011" s="280" t="s">
        <v>396</v>
      </c>
      <c r="BZ6011" s="280" t="s">
        <v>151</v>
      </c>
      <c r="CA6011" s="280" t="s">
        <v>152</v>
      </c>
      <c r="CB6011" s="280" t="s">
        <v>153</v>
      </c>
      <c r="CC6011" s="280" t="s">
        <v>154</v>
      </c>
      <c r="CD6011" s="281">
        <v>10</v>
      </c>
      <c r="CE6011" s="277">
        <v>45047</v>
      </c>
      <c r="CF6011" s="280">
        <v>2140</v>
      </c>
      <c r="CG6011" s="280" t="s">
        <v>90</v>
      </c>
      <c r="CH6011" s="280">
        <v>2140</v>
      </c>
      <c r="CI6011" s="280" t="s">
        <v>80</v>
      </c>
      <c r="CJ6011" s="280"/>
      <c r="CK6011" s="280"/>
      <c r="CL6011" s="280"/>
      <c r="CM6011" s="280" t="s">
        <v>73</v>
      </c>
      <c r="CN6011" s="280">
        <v>3</v>
      </c>
    </row>
    <row r="6012" spans="4:92">
      <c r="D6012" s="273" t="s">
        <v>64</v>
      </c>
      <c r="E6012" s="273" t="s">
        <v>75</v>
      </c>
      <c r="F6012" s="273" t="s">
        <v>173</v>
      </c>
      <c r="G6012" s="273" t="s">
        <v>173</v>
      </c>
      <c r="H6012" s="274">
        <v>45200</v>
      </c>
      <c r="I6012" s="273">
        <v>14066</v>
      </c>
      <c r="J6012" s="273">
        <v>45</v>
      </c>
      <c r="K6012" s="273">
        <v>0</v>
      </c>
      <c r="L6012" s="273" t="s">
        <v>66</v>
      </c>
      <c r="N6012" s="273" t="s">
        <v>107</v>
      </c>
      <c r="W6012" s="273">
        <v>249898</v>
      </c>
      <c r="X6012" s="273" t="s">
        <v>64</v>
      </c>
      <c r="Y6012" s="273" t="s">
        <v>75</v>
      </c>
      <c r="Z6012" s="273" t="s">
        <v>231</v>
      </c>
      <c r="AA6012" s="273" t="s">
        <v>231</v>
      </c>
      <c r="AB6012" s="274">
        <v>45200</v>
      </c>
      <c r="AC6012" s="273">
        <v>14052</v>
      </c>
      <c r="AD6012" s="273">
        <v>24</v>
      </c>
      <c r="AE6012" s="273">
        <v>5.5</v>
      </c>
      <c r="AF6012" s="273" t="s">
        <v>90</v>
      </c>
      <c r="AG6012" s="273" t="s">
        <v>1555</v>
      </c>
      <c r="AH6012" s="273" t="s">
        <v>1556</v>
      </c>
      <c r="AI6012" s="273" t="s">
        <v>123</v>
      </c>
      <c r="AJ6012" s="273" t="s">
        <v>200</v>
      </c>
      <c r="AK6012" s="273">
        <v>292806</v>
      </c>
      <c r="BV6012" s="336" t="s">
        <v>64</v>
      </c>
      <c r="BW6012" s="337" t="s">
        <v>75</v>
      </c>
      <c r="BX6012" s="337" t="s">
        <v>391</v>
      </c>
      <c r="BY6012" s="337" t="s">
        <v>396</v>
      </c>
      <c r="BZ6012" s="337" t="s">
        <v>126</v>
      </c>
      <c r="CA6012" s="337" t="s">
        <v>127</v>
      </c>
      <c r="CB6012" s="337" t="s">
        <v>128</v>
      </c>
      <c r="CC6012" s="337" t="s">
        <v>129</v>
      </c>
      <c r="CD6012" s="338">
        <v>6</v>
      </c>
      <c r="CE6012" s="335">
        <v>45047</v>
      </c>
      <c r="CF6012" s="337"/>
      <c r="CG6012" s="337"/>
      <c r="CH6012" s="337"/>
      <c r="CI6012" s="337" t="s">
        <v>80</v>
      </c>
      <c r="CJ6012" s="337"/>
      <c r="CK6012" s="337"/>
      <c r="CL6012" s="337"/>
      <c r="CM6012" s="337" t="s">
        <v>73</v>
      </c>
      <c r="CN6012" s="337">
        <v>3</v>
      </c>
    </row>
    <row r="6013" spans="4:92">
      <c r="D6013" s="273" t="s">
        <v>64</v>
      </c>
      <c r="E6013" s="273" t="s">
        <v>75</v>
      </c>
      <c r="F6013" s="273" t="s">
        <v>173</v>
      </c>
      <c r="G6013" s="273" t="s">
        <v>173</v>
      </c>
      <c r="H6013" s="274">
        <v>45200</v>
      </c>
      <c r="I6013" s="273">
        <v>14066</v>
      </c>
      <c r="J6013" s="273">
        <v>45</v>
      </c>
      <c r="K6013" s="273">
        <v>26327</v>
      </c>
      <c r="L6013" s="273" t="s">
        <v>66</v>
      </c>
      <c r="M6013" s="273">
        <v>2867.4588749999998</v>
      </c>
      <c r="N6013" s="273" t="s">
        <v>115</v>
      </c>
      <c r="W6013" s="273">
        <v>249897</v>
      </c>
      <c r="X6013" s="273" t="s">
        <v>64</v>
      </c>
      <c r="Y6013" s="273" t="s">
        <v>75</v>
      </c>
      <c r="Z6013" s="273" t="s">
        <v>231</v>
      </c>
      <c r="AA6013" s="273" t="s">
        <v>231</v>
      </c>
      <c r="AB6013" s="274">
        <v>45200</v>
      </c>
      <c r="AC6013" s="273">
        <v>14052</v>
      </c>
      <c r="AD6013" s="273">
        <v>24</v>
      </c>
      <c r="AE6013" s="273">
        <v>0.61</v>
      </c>
      <c r="AF6013" s="273" t="s">
        <v>90</v>
      </c>
      <c r="AG6013" s="273" t="s">
        <v>722</v>
      </c>
      <c r="AH6013" s="273" t="s">
        <v>1641</v>
      </c>
      <c r="AI6013" s="273" t="s">
        <v>123</v>
      </c>
      <c r="AJ6013" s="273" t="s">
        <v>200</v>
      </c>
      <c r="AK6013" s="273">
        <v>292812</v>
      </c>
      <c r="BV6013" s="279" t="s">
        <v>64</v>
      </c>
      <c r="BW6013" s="280" t="s">
        <v>75</v>
      </c>
      <c r="BX6013" s="280" t="s">
        <v>391</v>
      </c>
      <c r="BY6013" s="280" t="s">
        <v>396</v>
      </c>
      <c r="BZ6013" s="280" t="s">
        <v>110</v>
      </c>
      <c r="CA6013" s="280" t="s">
        <v>111</v>
      </c>
      <c r="CB6013" s="280" t="s">
        <v>117</v>
      </c>
      <c r="CC6013" s="280" t="s">
        <v>118</v>
      </c>
      <c r="CD6013" s="281">
        <v>5</v>
      </c>
      <c r="CE6013" s="277">
        <v>45047</v>
      </c>
      <c r="CF6013" s="280"/>
      <c r="CG6013" s="280"/>
      <c r="CH6013" s="280"/>
      <c r="CI6013" s="280" t="s">
        <v>104</v>
      </c>
      <c r="CJ6013" s="280"/>
      <c r="CK6013" s="280"/>
      <c r="CL6013" s="280"/>
      <c r="CM6013" s="280" t="s">
        <v>73</v>
      </c>
      <c r="CN6013" s="280">
        <v>3</v>
      </c>
    </row>
    <row r="6014" spans="4:92">
      <c r="D6014" s="273" t="s">
        <v>64</v>
      </c>
      <c r="E6014" s="273" t="s">
        <v>75</v>
      </c>
      <c r="F6014" s="273" t="s">
        <v>173</v>
      </c>
      <c r="G6014" s="273" t="s">
        <v>173</v>
      </c>
      <c r="H6014" s="274">
        <v>45231</v>
      </c>
      <c r="I6014" s="273">
        <v>14434</v>
      </c>
      <c r="J6014" s="273">
        <v>45</v>
      </c>
      <c r="K6014" s="273">
        <v>208215</v>
      </c>
      <c r="L6014" s="273" t="s">
        <v>66</v>
      </c>
      <c r="M6014" s="273">
        <v>0</v>
      </c>
      <c r="N6014" s="273" t="s">
        <v>1010</v>
      </c>
      <c r="O6014" s="273">
        <v>12560</v>
      </c>
      <c r="P6014" s="273" t="s">
        <v>1011</v>
      </c>
      <c r="Q6014" s="273" t="s">
        <v>1188</v>
      </c>
      <c r="R6014" s="273" t="s">
        <v>1342</v>
      </c>
      <c r="S6014" s="273" t="s">
        <v>1343</v>
      </c>
      <c r="U6014" s="273" t="s">
        <v>1344</v>
      </c>
      <c r="V6014" s="273" t="s">
        <v>1345</v>
      </c>
      <c r="W6014" s="273">
        <v>268783</v>
      </c>
      <c r="X6014" s="273" t="s">
        <v>64</v>
      </c>
      <c r="Y6014" s="273" t="s">
        <v>75</v>
      </c>
      <c r="Z6014" s="273" t="s">
        <v>231</v>
      </c>
      <c r="AA6014" s="273" t="s">
        <v>231</v>
      </c>
      <c r="AB6014" s="274">
        <v>45200</v>
      </c>
      <c r="AC6014" s="273">
        <v>14052</v>
      </c>
      <c r="AD6014" s="273">
        <v>24</v>
      </c>
      <c r="AE6014" s="273">
        <v>12.37</v>
      </c>
      <c r="AF6014" s="273" t="s">
        <v>90</v>
      </c>
      <c r="AG6014" s="273" t="s">
        <v>1557</v>
      </c>
      <c r="AH6014" s="273" t="s">
        <v>1558</v>
      </c>
      <c r="AI6014" s="273" t="s">
        <v>123</v>
      </c>
      <c r="AJ6014" s="273" t="s">
        <v>200</v>
      </c>
      <c r="AK6014" s="273">
        <v>292818</v>
      </c>
      <c r="BV6014" s="336" t="s">
        <v>64</v>
      </c>
      <c r="BW6014" s="337" t="s">
        <v>75</v>
      </c>
      <c r="BX6014" s="337" t="s">
        <v>391</v>
      </c>
      <c r="BY6014" s="337" t="s">
        <v>396</v>
      </c>
      <c r="BZ6014" s="337" t="s">
        <v>110</v>
      </c>
      <c r="CA6014" s="337" t="s">
        <v>111</v>
      </c>
      <c r="CB6014" s="337" t="s">
        <v>112</v>
      </c>
      <c r="CC6014" s="337" t="s">
        <v>113</v>
      </c>
      <c r="CD6014" s="338">
        <v>4</v>
      </c>
      <c r="CE6014" s="335">
        <v>45047</v>
      </c>
      <c r="CF6014" s="337"/>
      <c r="CG6014" s="337"/>
      <c r="CH6014" s="337"/>
      <c r="CI6014" s="337" t="s">
        <v>80</v>
      </c>
      <c r="CJ6014" s="337"/>
      <c r="CK6014" s="337"/>
      <c r="CL6014" s="337"/>
      <c r="CM6014" s="337" t="s">
        <v>73</v>
      </c>
      <c r="CN6014" s="337">
        <v>3</v>
      </c>
    </row>
    <row r="6015" spans="4:92">
      <c r="D6015" s="273" t="s">
        <v>64</v>
      </c>
      <c r="E6015" s="273" t="s">
        <v>75</v>
      </c>
      <c r="F6015" s="273" t="s">
        <v>173</v>
      </c>
      <c r="G6015" s="273" t="s">
        <v>173</v>
      </c>
      <c r="H6015" s="274">
        <v>45231</v>
      </c>
      <c r="I6015" s="273">
        <v>14434</v>
      </c>
      <c r="J6015" s="273">
        <v>45</v>
      </c>
      <c r="K6015" s="273">
        <v>629946</v>
      </c>
      <c r="L6015" s="273" t="s">
        <v>66</v>
      </c>
      <c r="M6015" s="273">
        <v>62750.578000000001</v>
      </c>
      <c r="N6015" s="273" t="s">
        <v>964</v>
      </c>
      <c r="P6015" s="273" t="s">
        <v>92</v>
      </c>
      <c r="Q6015" s="273" t="s">
        <v>1001</v>
      </c>
      <c r="R6015" s="273" t="s">
        <v>1336</v>
      </c>
      <c r="S6015" s="273" t="s">
        <v>2240</v>
      </c>
      <c r="T6015" s="273" t="s">
        <v>2241</v>
      </c>
      <c r="U6015" s="273" t="s">
        <v>73</v>
      </c>
      <c r="V6015" s="273" t="s">
        <v>1606</v>
      </c>
      <c r="W6015" s="273">
        <v>337791</v>
      </c>
      <c r="X6015" s="273" t="s">
        <v>64</v>
      </c>
      <c r="Y6015" s="273" t="s">
        <v>75</v>
      </c>
      <c r="Z6015" s="273" t="s">
        <v>231</v>
      </c>
      <c r="AA6015" s="273" t="s">
        <v>231</v>
      </c>
      <c r="AB6015" s="274">
        <v>45231</v>
      </c>
      <c r="AC6015" s="273">
        <v>14419</v>
      </c>
      <c r="AD6015" s="273">
        <v>24</v>
      </c>
      <c r="AK6015" s="273">
        <v>323429</v>
      </c>
      <c r="BV6015" s="279" t="s">
        <v>64</v>
      </c>
      <c r="BW6015" s="280" t="s">
        <v>75</v>
      </c>
      <c r="BX6015" s="280" t="s">
        <v>391</v>
      </c>
      <c r="BY6015" s="280" t="s">
        <v>396</v>
      </c>
      <c r="BZ6015" s="280" t="s">
        <v>86</v>
      </c>
      <c r="CA6015" s="280" t="s">
        <v>87</v>
      </c>
      <c r="CB6015" s="280" t="s">
        <v>101</v>
      </c>
      <c r="CC6015" s="280" t="s">
        <v>102</v>
      </c>
      <c r="CD6015" s="281">
        <v>4</v>
      </c>
      <c r="CE6015" s="277">
        <v>45047</v>
      </c>
      <c r="CF6015" s="280">
        <v>35689.99</v>
      </c>
      <c r="CG6015" s="280" t="s">
        <v>1495</v>
      </c>
      <c r="CH6015" s="280">
        <v>5130.4360624999999</v>
      </c>
      <c r="CI6015" s="280" t="s">
        <v>104</v>
      </c>
      <c r="CJ6015" s="280"/>
      <c r="CK6015" s="280"/>
      <c r="CL6015" s="280"/>
      <c r="CM6015" s="280" t="s">
        <v>73</v>
      </c>
      <c r="CN6015" s="280">
        <v>3</v>
      </c>
    </row>
    <row r="6016" spans="4:92">
      <c r="D6016" s="273" t="s">
        <v>64</v>
      </c>
      <c r="E6016" s="273" t="s">
        <v>75</v>
      </c>
      <c r="F6016" s="273" t="s">
        <v>173</v>
      </c>
      <c r="G6016" s="273" t="s">
        <v>173</v>
      </c>
      <c r="H6016" s="274">
        <v>45231</v>
      </c>
      <c r="I6016" s="273">
        <v>14434</v>
      </c>
      <c r="J6016" s="273">
        <v>45</v>
      </c>
      <c r="K6016" s="273">
        <v>0</v>
      </c>
      <c r="L6016" s="273" t="s">
        <v>66</v>
      </c>
      <c r="N6016" s="273" t="s">
        <v>107</v>
      </c>
      <c r="W6016" s="273">
        <v>268782</v>
      </c>
      <c r="X6016" s="273" t="s">
        <v>64</v>
      </c>
      <c r="Y6016" s="273" t="s">
        <v>75</v>
      </c>
      <c r="Z6016" s="273" t="s">
        <v>231</v>
      </c>
      <c r="AA6016" s="273" t="s">
        <v>231</v>
      </c>
      <c r="AB6016" s="274">
        <v>45231</v>
      </c>
      <c r="AC6016" s="273">
        <v>14419</v>
      </c>
      <c r="AD6016" s="273">
        <v>24</v>
      </c>
      <c r="AK6016" s="273">
        <v>323437</v>
      </c>
      <c r="BV6016" s="336" t="s">
        <v>64</v>
      </c>
      <c r="BW6016" s="337" t="s">
        <v>75</v>
      </c>
      <c r="BX6016" s="337" t="s">
        <v>391</v>
      </c>
      <c r="BY6016" s="337" t="s">
        <v>396</v>
      </c>
      <c r="BZ6016" s="337" t="s">
        <v>86</v>
      </c>
      <c r="CA6016" s="337" t="s">
        <v>87</v>
      </c>
      <c r="CB6016" s="337" t="s">
        <v>88</v>
      </c>
      <c r="CC6016" s="337" t="s">
        <v>89</v>
      </c>
      <c r="CD6016" s="338">
        <v>3</v>
      </c>
      <c r="CE6016" s="335">
        <v>45047</v>
      </c>
      <c r="CF6016" s="337">
        <v>8707</v>
      </c>
      <c r="CG6016" s="337" t="s">
        <v>90</v>
      </c>
      <c r="CH6016" s="337">
        <v>8707</v>
      </c>
      <c r="CI6016" s="337" t="s">
        <v>80</v>
      </c>
      <c r="CJ6016" s="337"/>
      <c r="CK6016" s="337"/>
      <c r="CL6016" s="337"/>
      <c r="CM6016" s="337" t="s">
        <v>73</v>
      </c>
      <c r="CN6016" s="337">
        <v>3</v>
      </c>
    </row>
    <row r="6017" spans="4:92">
      <c r="D6017" s="273" t="s">
        <v>64</v>
      </c>
      <c r="E6017" s="273" t="s">
        <v>75</v>
      </c>
      <c r="F6017" s="273" t="s">
        <v>173</v>
      </c>
      <c r="G6017" s="273" t="s">
        <v>173</v>
      </c>
      <c r="H6017" s="274">
        <v>45231</v>
      </c>
      <c r="I6017" s="273">
        <v>14434</v>
      </c>
      <c r="J6017" s="273">
        <v>45</v>
      </c>
      <c r="K6017" s="273">
        <v>31295</v>
      </c>
      <c r="L6017" s="273" t="s">
        <v>66</v>
      </c>
      <c r="M6017" s="273">
        <v>2867.4588749999998</v>
      </c>
      <c r="N6017" s="273" t="s">
        <v>115</v>
      </c>
      <c r="W6017" s="273">
        <v>268781</v>
      </c>
      <c r="X6017" s="273" t="s">
        <v>64</v>
      </c>
      <c r="Y6017" s="273" t="s">
        <v>75</v>
      </c>
      <c r="Z6017" s="273" t="s">
        <v>231</v>
      </c>
      <c r="AA6017" s="273" t="s">
        <v>231</v>
      </c>
      <c r="AB6017" s="274">
        <v>45231</v>
      </c>
      <c r="AC6017" s="273">
        <v>14419</v>
      </c>
      <c r="AD6017" s="273">
        <v>24</v>
      </c>
      <c r="AK6017" s="273">
        <v>323444</v>
      </c>
      <c r="BV6017" s="279" t="s">
        <v>64</v>
      </c>
      <c r="BW6017" s="280" t="s">
        <v>75</v>
      </c>
      <c r="BX6017" s="280" t="s">
        <v>391</v>
      </c>
      <c r="BY6017" s="280" t="s">
        <v>396</v>
      </c>
      <c r="BZ6017" s="280" t="s">
        <v>86</v>
      </c>
      <c r="CA6017" s="280" t="s">
        <v>87</v>
      </c>
      <c r="CB6017" s="280" t="s">
        <v>88</v>
      </c>
      <c r="CC6017" s="280" t="s">
        <v>89</v>
      </c>
      <c r="CD6017" s="281">
        <v>3</v>
      </c>
      <c r="CE6017" s="277">
        <v>45078</v>
      </c>
      <c r="CF6017" s="280">
        <v>11372</v>
      </c>
      <c r="CG6017" s="280" t="s">
        <v>90</v>
      </c>
      <c r="CH6017" s="280">
        <v>11372</v>
      </c>
      <c r="CI6017" s="280" t="s">
        <v>80</v>
      </c>
      <c r="CJ6017" s="280"/>
      <c r="CK6017" s="280"/>
      <c r="CL6017" s="280"/>
      <c r="CM6017" s="280" t="s">
        <v>73</v>
      </c>
      <c r="CN6017" s="280">
        <v>3</v>
      </c>
    </row>
    <row r="6018" spans="4:92">
      <c r="D6018" s="273" t="s">
        <v>64</v>
      </c>
      <c r="E6018" s="273" t="s">
        <v>75</v>
      </c>
      <c r="F6018" s="273" t="s">
        <v>173</v>
      </c>
      <c r="G6018" s="273" t="s">
        <v>173</v>
      </c>
      <c r="H6018" s="274">
        <v>45261</v>
      </c>
      <c r="I6018" s="273">
        <v>16911</v>
      </c>
      <c r="J6018" s="273">
        <v>45</v>
      </c>
      <c r="K6018" s="273">
        <v>140632</v>
      </c>
      <c r="L6018" s="273" t="s">
        <v>66</v>
      </c>
      <c r="M6018" s="273">
        <v>0</v>
      </c>
      <c r="N6018" s="273" t="s">
        <v>1010</v>
      </c>
      <c r="O6018" s="273">
        <v>10480</v>
      </c>
      <c r="P6018" s="273" t="s">
        <v>1011</v>
      </c>
      <c r="Q6018" s="273" t="s">
        <v>1188</v>
      </c>
      <c r="R6018" s="273" t="s">
        <v>1342</v>
      </c>
      <c r="S6018" s="273" t="s">
        <v>1350</v>
      </c>
      <c r="U6018" s="273" t="s">
        <v>1344</v>
      </c>
      <c r="V6018" s="273" t="s">
        <v>1345</v>
      </c>
      <c r="W6018" s="273">
        <v>311189</v>
      </c>
      <c r="X6018" s="273" t="s">
        <v>64</v>
      </c>
      <c r="Y6018" s="273" t="s">
        <v>75</v>
      </c>
      <c r="Z6018" s="273" t="s">
        <v>231</v>
      </c>
      <c r="AA6018" s="273" t="s">
        <v>231</v>
      </c>
      <c r="AB6018" s="274">
        <v>45231</v>
      </c>
      <c r="AC6018" s="273">
        <v>14419</v>
      </c>
      <c r="AD6018" s="273">
        <v>24</v>
      </c>
      <c r="AK6018" s="273">
        <v>323451</v>
      </c>
      <c r="BV6018" s="336" t="s">
        <v>64</v>
      </c>
      <c r="BW6018" s="337" t="s">
        <v>75</v>
      </c>
      <c r="BX6018" s="337" t="s">
        <v>391</v>
      </c>
      <c r="BY6018" s="337" t="s">
        <v>396</v>
      </c>
      <c r="BZ6018" s="337" t="s">
        <v>86</v>
      </c>
      <c r="CA6018" s="337" t="s">
        <v>87</v>
      </c>
      <c r="CB6018" s="337" t="s">
        <v>101</v>
      </c>
      <c r="CC6018" s="337" t="s">
        <v>102</v>
      </c>
      <c r="CD6018" s="338">
        <v>4</v>
      </c>
      <c r="CE6018" s="335">
        <v>45078</v>
      </c>
      <c r="CF6018" s="337">
        <v>46613.83</v>
      </c>
      <c r="CG6018" s="337" t="s">
        <v>1495</v>
      </c>
      <c r="CH6018" s="337">
        <v>6700.7380624999996</v>
      </c>
      <c r="CI6018" s="337" t="s">
        <v>104</v>
      </c>
      <c r="CJ6018" s="337"/>
      <c r="CK6018" s="337"/>
      <c r="CL6018" s="337"/>
      <c r="CM6018" s="337" t="s">
        <v>73</v>
      </c>
      <c r="CN6018" s="337">
        <v>3</v>
      </c>
    </row>
    <row r="6019" spans="4:92">
      <c r="D6019" s="273" t="s">
        <v>64</v>
      </c>
      <c r="E6019" s="273" t="s">
        <v>75</v>
      </c>
      <c r="F6019" s="273" t="s">
        <v>173</v>
      </c>
      <c r="G6019" s="273" t="s">
        <v>173</v>
      </c>
      <c r="H6019" s="274">
        <v>45261</v>
      </c>
      <c r="I6019" s="273">
        <v>16911</v>
      </c>
      <c r="J6019" s="273">
        <v>45</v>
      </c>
      <c r="K6019" s="273">
        <v>751061</v>
      </c>
      <c r="L6019" s="273" t="s">
        <v>66</v>
      </c>
      <c r="M6019" s="273">
        <v>75931.548812499997</v>
      </c>
      <c r="N6019" s="273" t="s">
        <v>964</v>
      </c>
      <c r="P6019" s="273" t="s">
        <v>92</v>
      </c>
      <c r="Q6019" s="273" t="s">
        <v>1001</v>
      </c>
      <c r="R6019" s="273" t="s">
        <v>1336</v>
      </c>
      <c r="S6019" s="273" t="s">
        <v>2242</v>
      </c>
      <c r="T6019" s="273" t="s">
        <v>1347</v>
      </c>
      <c r="U6019" s="273" t="s">
        <v>73</v>
      </c>
      <c r="V6019" s="273" t="s">
        <v>1606</v>
      </c>
      <c r="W6019" s="273">
        <v>337775</v>
      </c>
      <c r="X6019" s="273" t="s">
        <v>64</v>
      </c>
      <c r="Y6019" s="273" t="s">
        <v>75</v>
      </c>
      <c r="Z6019" s="273" t="s">
        <v>231</v>
      </c>
      <c r="AA6019" s="273" t="s">
        <v>231</v>
      </c>
      <c r="AB6019" s="274">
        <v>45231</v>
      </c>
      <c r="AC6019" s="273">
        <v>14419</v>
      </c>
      <c r="AD6019" s="273">
        <v>24</v>
      </c>
      <c r="AK6019" s="273">
        <v>323458</v>
      </c>
      <c r="BV6019" s="279" t="s">
        <v>64</v>
      </c>
      <c r="BW6019" s="280" t="s">
        <v>75</v>
      </c>
      <c r="BX6019" s="280" t="s">
        <v>391</v>
      </c>
      <c r="BY6019" s="280" t="s">
        <v>396</v>
      </c>
      <c r="BZ6019" s="280" t="s">
        <v>110</v>
      </c>
      <c r="CA6019" s="280" t="s">
        <v>111</v>
      </c>
      <c r="CB6019" s="280" t="s">
        <v>112</v>
      </c>
      <c r="CC6019" s="280" t="s">
        <v>113</v>
      </c>
      <c r="CD6019" s="281">
        <v>4</v>
      </c>
      <c r="CE6019" s="277">
        <v>45078</v>
      </c>
      <c r="CF6019" s="280"/>
      <c r="CG6019" s="280"/>
      <c r="CH6019" s="280"/>
      <c r="CI6019" s="280" t="s">
        <v>80</v>
      </c>
      <c r="CJ6019" s="280"/>
      <c r="CK6019" s="280"/>
      <c r="CL6019" s="280"/>
      <c r="CM6019" s="280" t="s">
        <v>73</v>
      </c>
      <c r="CN6019" s="280">
        <v>3</v>
      </c>
    </row>
    <row r="6020" spans="4:92">
      <c r="D6020" s="273" t="s">
        <v>64</v>
      </c>
      <c r="E6020" s="273" t="s">
        <v>75</v>
      </c>
      <c r="F6020" s="273" t="s">
        <v>173</v>
      </c>
      <c r="G6020" s="273" t="s">
        <v>173</v>
      </c>
      <c r="H6020" s="274">
        <v>45261</v>
      </c>
      <c r="I6020" s="273">
        <v>16911</v>
      </c>
      <c r="J6020" s="273">
        <v>45</v>
      </c>
      <c r="K6020" s="273">
        <v>0</v>
      </c>
      <c r="L6020" s="273" t="s">
        <v>66</v>
      </c>
      <c r="N6020" s="273" t="s">
        <v>107</v>
      </c>
      <c r="W6020" s="273">
        <v>311188</v>
      </c>
      <c r="X6020" s="273" t="s">
        <v>64</v>
      </c>
      <c r="Y6020" s="273" t="s">
        <v>75</v>
      </c>
      <c r="Z6020" s="273" t="s">
        <v>231</v>
      </c>
      <c r="AA6020" s="273" t="s">
        <v>231</v>
      </c>
      <c r="AB6020" s="274">
        <v>45231</v>
      </c>
      <c r="AC6020" s="273">
        <v>14419</v>
      </c>
      <c r="AD6020" s="273">
        <v>24</v>
      </c>
      <c r="AK6020" s="273">
        <v>323465</v>
      </c>
      <c r="BV6020" s="336" t="s">
        <v>64</v>
      </c>
      <c r="BW6020" s="337" t="s">
        <v>75</v>
      </c>
      <c r="BX6020" s="337" t="s">
        <v>391</v>
      </c>
      <c r="BY6020" s="337" t="s">
        <v>396</v>
      </c>
      <c r="BZ6020" s="337" t="s">
        <v>110</v>
      </c>
      <c r="CA6020" s="337" t="s">
        <v>111</v>
      </c>
      <c r="CB6020" s="337" t="s">
        <v>117</v>
      </c>
      <c r="CC6020" s="337" t="s">
        <v>118</v>
      </c>
      <c r="CD6020" s="338">
        <v>5</v>
      </c>
      <c r="CE6020" s="335">
        <v>45078</v>
      </c>
      <c r="CF6020" s="337"/>
      <c r="CG6020" s="337"/>
      <c r="CH6020" s="337"/>
      <c r="CI6020" s="337" t="s">
        <v>104</v>
      </c>
      <c r="CJ6020" s="337"/>
      <c r="CK6020" s="337"/>
      <c r="CL6020" s="337"/>
      <c r="CM6020" s="337" t="s">
        <v>73</v>
      </c>
      <c r="CN6020" s="337">
        <v>3</v>
      </c>
    </row>
    <row r="6021" spans="4:92">
      <c r="D6021" s="273" t="s">
        <v>64</v>
      </c>
      <c r="E6021" s="273" t="s">
        <v>75</v>
      </c>
      <c r="F6021" s="273" t="s">
        <v>173</v>
      </c>
      <c r="G6021" s="273" t="s">
        <v>173</v>
      </c>
      <c r="H6021" s="274">
        <v>45261</v>
      </c>
      <c r="I6021" s="273">
        <v>16911</v>
      </c>
      <c r="J6021" s="273">
        <v>45</v>
      </c>
      <c r="K6021" s="273">
        <v>37530</v>
      </c>
      <c r="L6021" s="273" t="s">
        <v>66</v>
      </c>
      <c r="M6021" s="273">
        <v>3563.272125</v>
      </c>
      <c r="N6021" s="273" t="s">
        <v>115</v>
      </c>
      <c r="W6021" s="273">
        <v>311187</v>
      </c>
      <c r="X6021" s="273" t="s">
        <v>64</v>
      </c>
      <c r="Y6021" s="273" t="s">
        <v>75</v>
      </c>
      <c r="Z6021" s="273" t="s">
        <v>231</v>
      </c>
      <c r="AA6021" s="273" t="s">
        <v>231</v>
      </c>
      <c r="AB6021" s="274">
        <v>45231</v>
      </c>
      <c r="AC6021" s="273">
        <v>14419</v>
      </c>
      <c r="AD6021" s="273">
        <v>24</v>
      </c>
      <c r="AK6021" s="273">
        <v>323472</v>
      </c>
      <c r="BV6021" s="279" t="s">
        <v>64</v>
      </c>
      <c r="BW6021" s="280" t="s">
        <v>75</v>
      </c>
      <c r="BX6021" s="280" t="s">
        <v>391</v>
      </c>
      <c r="BY6021" s="280" t="s">
        <v>396</v>
      </c>
      <c r="BZ6021" s="280" t="s">
        <v>126</v>
      </c>
      <c r="CA6021" s="280" t="s">
        <v>127</v>
      </c>
      <c r="CB6021" s="280" t="s">
        <v>128</v>
      </c>
      <c r="CC6021" s="280" t="s">
        <v>129</v>
      </c>
      <c r="CD6021" s="281">
        <v>6</v>
      </c>
      <c r="CE6021" s="277">
        <v>45078</v>
      </c>
      <c r="CF6021" s="280"/>
      <c r="CG6021" s="280"/>
      <c r="CH6021" s="280"/>
      <c r="CI6021" s="280" t="s">
        <v>80</v>
      </c>
      <c r="CJ6021" s="280"/>
      <c r="CK6021" s="280"/>
      <c r="CL6021" s="280"/>
      <c r="CM6021" s="280" t="s">
        <v>73</v>
      </c>
      <c r="CN6021" s="280">
        <v>3</v>
      </c>
    </row>
    <row r="6022" spans="4:92">
      <c r="D6022" s="273" t="s">
        <v>64</v>
      </c>
      <c r="E6022" s="273" t="s">
        <v>75</v>
      </c>
      <c r="F6022" s="273" t="s">
        <v>308</v>
      </c>
      <c r="G6022" s="273" t="s">
        <v>308</v>
      </c>
      <c r="H6022" s="274">
        <v>44927</v>
      </c>
      <c r="I6022" s="273">
        <v>11139</v>
      </c>
      <c r="J6022" s="273">
        <v>31</v>
      </c>
      <c r="K6022" s="273">
        <v>12251</v>
      </c>
      <c r="L6022" s="273" t="s">
        <v>66</v>
      </c>
      <c r="M6022" s="273">
        <v>0</v>
      </c>
      <c r="N6022" s="273" t="s">
        <v>1010</v>
      </c>
      <c r="O6022" s="273">
        <v>10342</v>
      </c>
      <c r="P6022" s="273" t="s">
        <v>1011</v>
      </c>
      <c r="Q6022" s="273" t="s">
        <v>1516</v>
      </c>
      <c r="R6022" s="273" t="s">
        <v>1342</v>
      </c>
      <c r="U6022" s="273" t="s">
        <v>73</v>
      </c>
      <c r="V6022" s="273" t="s">
        <v>1518</v>
      </c>
      <c r="W6022" s="273">
        <v>136944</v>
      </c>
      <c r="X6022" s="273" t="s">
        <v>64</v>
      </c>
      <c r="Y6022" s="273" t="s">
        <v>75</v>
      </c>
      <c r="Z6022" s="273" t="s">
        <v>231</v>
      </c>
      <c r="AA6022" s="273" t="s">
        <v>231</v>
      </c>
      <c r="AB6022" s="274">
        <v>45231</v>
      </c>
      <c r="AC6022" s="273">
        <v>14419</v>
      </c>
      <c r="AD6022" s="273">
        <v>24</v>
      </c>
      <c r="AK6022" s="273">
        <v>323479</v>
      </c>
      <c r="BV6022" s="336" t="s">
        <v>64</v>
      </c>
      <c r="BW6022" s="337" t="s">
        <v>75</v>
      </c>
      <c r="BX6022" s="337" t="s">
        <v>391</v>
      </c>
      <c r="BY6022" s="337" t="s">
        <v>396</v>
      </c>
      <c r="BZ6022" s="337" t="s">
        <v>151</v>
      </c>
      <c r="CA6022" s="337" t="s">
        <v>152</v>
      </c>
      <c r="CB6022" s="337" t="s">
        <v>153</v>
      </c>
      <c r="CC6022" s="337" t="s">
        <v>154</v>
      </c>
      <c r="CD6022" s="338">
        <v>10</v>
      </c>
      <c r="CE6022" s="335">
        <v>45078</v>
      </c>
      <c r="CF6022" s="337">
        <v>2774</v>
      </c>
      <c r="CG6022" s="337" t="s">
        <v>90</v>
      </c>
      <c r="CH6022" s="337">
        <v>2774</v>
      </c>
      <c r="CI6022" s="337" t="s">
        <v>80</v>
      </c>
      <c r="CJ6022" s="337"/>
      <c r="CK6022" s="337"/>
      <c r="CL6022" s="337"/>
      <c r="CM6022" s="337" t="s">
        <v>73</v>
      </c>
      <c r="CN6022" s="337">
        <v>3</v>
      </c>
    </row>
    <row r="6023" spans="4:92">
      <c r="D6023" s="273" t="s">
        <v>64</v>
      </c>
      <c r="E6023" s="273" t="s">
        <v>75</v>
      </c>
      <c r="F6023" s="273" t="s">
        <v>308</v>
      </c>
      <c r="G6023" s="273" t="s">
        <v>308</v>
      </c>
      <c r="H6023" s="274">
        <v>44927</v>
      </c>
      <c r="I6023" s="273">
        <v>11139</v>
      </c>
      <c r="J6023" s="273">
        <v>31</v>
      </c>
      <c r="K6023" s="273">
        <v>46812</v>
      </c>
      <c r="L6023" s="273" t="s">
        <v>66</v>
      </c>
      <c r="M6023" s="273">
        <v>6831.5749999999998</v>
      </c>
      <c r="N6023" s="273" t="s">
        <v>67</v>
      </c>
      <c r="P6023" s="273" t="s">
        <v>1011</v>
      </c>
      <c r="Q6023" s="273" t="s">
        <v>1611</v>
      </c>
      <c r="R6023" s="273" t="s">
        <v>1342</v>
      </c>
      <c r="S6023" s="273" t="s">
        <v>1694</v>
      </c>
      <c r="T6023" s="273" t="s">
        <v>1694</v>
      </c>
      <c r="U6023" s="273" t="s">
        <v>73</v>
      </c>
      <c r="V6023" s="273" t="s">
        <v>1518</v>
      </c>
      <c r="W6023" s="273">
        <v>155700</v>
      </c>
      <c r="X6023" s="273" t="s">
        <v>64</v>
      </c>
      <c r="Y6023" s="273" t="s">
        <v>63</v>
      </c>
      <c r="Z6023" s="273" t="s">
        <v>221</v>
      </c>
      <c r="AA6023" s="273" t="s">
        <v>221</v>
      </c>
      <c r="AB6023" s="274">
        <v>45170</v>
      </c>
      <c r="AC6023" s="273">
        <v>13702</v>
      </c>
      <c r="AD6023" s="273">
        <v>17</v>
      </c>
      <c r="AE6023" s="273">
        <v>2.786</v>
      </c>
      <c r="AF6023" s="273" t="s">
        <v>90</v>
      </c>
      <c r="AG6023" s="273" t="s">
        <v>795</v>
      </c>
      <c r="AH6023" s="273" t="s">
        <v>1237</v>
      </c>
      <c r="AI6023" s="273" t="s">
        <v>123</v>
      </c>
      <c r="AJ6023" s="273" t="s">
        <v>200</v>
      </c>
      <c r="AK6023" s="273">
        <v>239127</v>
      </c>
      <c r="BV6023" s="279" t="s">
        <v>64</v>
      </c>
      <c r="BW6023" s="280" t="s">
        <v>75</v>
      </c>
      <c r="BX6023" s="280" t="s">
        <v>391</v>
      </c>
      <c r="BY6023" s="280" t="s">
        <v>396</v>
      </c>
      <c r="BZ6023" s="280" t="s">
        <v>138</v>
      </c>
      <c r="CA6023" s="280" t="s">
        <v>139</v>
      </c>
      <c r="CB6023" s="280" t="s">
        <v>140</v>
      </c>
      <c r="CC6023" s="280" t="s">
        <v>141</v>
      </c>
      <c r="CD6023" s="281">
        <v>9</v>
      </c>
      <c r="CE6023" s="277">
        <v>45078</v>
      </c>
      <c r="CF6023" s="280">
        <v>703</v>
      </c>
      <c r="CG6023" s="280" t="s">
        <v>90</v>
      </c>
      <c r="CH6023" s="280">
        <v>703</v>
      </c>
      <c r="CI6023" s="280" t="s">
        <v>80</v>
      </c>
      <c r="CJ6023" s="280"/>
      <c r="CK6023" s="280"/>
      <c r="CL6023" s="280"/>
      <c r="CM6023" s="280" t="s">
        <v>73</v>
      </c>
      <c r="CN6023" s="280">
        <v>3</v>
      </c>
    </row>
    <row r="6024" spans="4:92">
      <c r="D6024" s="273" t="s">
        <v>64</v>
      </c>
      <c r="E6024" s="273" t="s">
        <v>75</v>
      </c>
      <c r="F6024" s="273" t="s">
        <v>308</v>
      </c>
      <c r="G6024" s="273" t="s">
        <v>308</v>
      </c>
      <c r="H6024" s="274">
        <v>44927</v>
      </c>
      <c r="I6024" s="273">
        <v>11139</v>
      </c>
      <c r="J6024" s="273">
        <v>31</v>
      </c>
      <c r="K6024" s="273">
        <v>29006</v>
      </c>
      <c r="L6024" s="273" t="s">
        <v>66</v>
      </c>
      <c r="M6024" s="273">
        <v>4364.96875</v>
      </c>
      <c r="N6024" s="273" t="s">
        <v>67</v>
      </c>
      <c r="P6024" s="273" t="s">
        <v>1011</v>
      </c>
      <c r="Q6024" s="273" t="s">
        <v>1611</v>
      </c>
      <c r="R6024" s="273" t="s">
        <v>1342</v>
      </c>
      <c r="S6024" s="273" t="s">
        <v>1695</v>
      </c>
      <c r="T6024" s="273" t="s">
        <v>1695</v>
      </c>
      <c r="U6024" s="273" t="s">
        <v>73</v>
      </c>
      <c r="V6024" s="273" t="s">
        <v>1518</v>
      </c>
      <c r="W6024" s="273">
        <v>155764</v>
      </c>
      <c r="X6024" s="273" t="s">
        <v>64</v>
      </c>
      <c r="Y6024" s="273" t="s">
        <v>63</v>
      </c>
      <c r="Z6024" s="273" t="s">
        <v>221</v>
      </c>
      <c r="AA6024" s="273" t="s">
        <v>221</v>
      </c>
      <c r="AB6024" s="274">
        <v>45170</v>
      </c>
      <c r="AC6024" s="273">
        <v>13702</v>
      </c>
      <c r="AD6024" s="273">
        <v>17</v>
      </c>
      <c r="AE6024" s="273">
        <v>9.0999999999999998E-2</v>
      </c>
      <c r="AF6024" s="273" t="s">
        <v>90</v>
      </c>
      <c r="AG6024" s="273" t="s">
        <v>1044</v>
      </c>
      <c r="AH6024" s="273" t="s">
        <v>1045</v>
      </c>
      <c r="AI6024" s="273" t="s">
        <v>123</v>
      </c>
      <c r="AJ6024" s="273" t="s">
        <v>200</v>
      </c>
      <c r="AK6024" s="273">
        <v>239133</v>
      </c>
      <c r="BV6024" s="336" t="s">
        <v>64</v>
      </c>
      <c r="BW6024" s="337" t="s">
        <v>75</v>
      </c>
      <c r="BX6024" s="337" t="s">
        <v>391</v>
      </c>
      <c r="BY6024" s="337" t="s">
        <v>396</v>
      </c>
      <c r="BZ6024" s="337" t="s">
        <v>126</v>
      </c>
      <c r="CA6024" s="337" t="s">
        <v>127</v>
      </c>
      <c r="CB6024" s="337" t="s">
        <v>133</v>
      </c>
      <c r="CC6024" s="337" t="s">
        <v>134</v>
      </c>
      <c r="CD6024" s="338">
        <v>7</v>
      </c>
      <c r="CE6024" s="335">
        <v>45078</v>
      </c>
      <c r="CF6024" s="337"/>
      <c r="CG6024" s="337"/>
      <c r="CH6024" s="337"/>
      <c r="CI6024" s="337" t="s">
        <v>104</v>
      </c>
      <c r="CJ6024" s="337"/>
      <c r="CK6024" s="337"/>
      <c r="CL6024" s="337"/>
      <c r="CM6024" s="337" t="s">
        <v>73</v>
      </c>
      <c r="CN6024" s="337">
        <v>3</v>
      </c>
    </row>
    <row r="6025" spans="4:92">
      <c r="D6025" s="273" t="s">
        <v>64</v>
      </c>
      <c r="E6025" s="273" t="s">
        <v>75</v>
      </c>
      <c r="F6025" s="273" t="s">
        <v>308</v>
      </c>
      <c r="G6025" s="273" t="s">
        <v>308</v>
      </c>
      <c r="H6025" s="274">
        <v>44927</v>
      </c>
      <c r="I6025" s="273">
        <v>11139</v>
      </c>
      <c r="J6025" s="273">
        <v>31</v>
      </c>
      <c r="K6025" s="273">
        <v>79995</v>
      </c>
      <c r="L6025" s="273" t="s">
        <v>66</v>
      </c>
      <c r="M6025" s="273">
        <v>10786.856250000001</v>
      </c>
      <c r="N6025" s="273" t="s">
        <v>67</v>
      </c>
      <c r="P6025" s="273" t="s">
        <v>1011</v>
      </c>
      <c r="Q6025" s="273" t="s">
        <v>1516</v>
      </c>
      <c r="R6025" s="273" t="s">
        <v>1342</v>
      </c>
      <c r="S6025" s="273" t="s">
        <v>1517</v>
      </c>
      <c r="T6025" s="273" t="s">
        <v>1517</v>
      </c>
      <c r="U6025" s="273" t="s">
        <v>73</v>
      </c>
      <c r="V6025" s="273" t="s">
        <v>1518</v>
      </c>
      <c r="W6025" s="273">
        <v>170377</v>
      </c>
      <c r="X6025" s="273" t="s">
        <v>64</v>
      </c>
      <c r="Y6025" s="273" t="s">
        <v>63</v>
      </c>
      <c r="Z6025" s="273" t="s">
        <v>221</v>
      </c>
      <c r="AA6025" s="273" t="s">
        <v>221</v>
      </c>
      <c r="AB6025" s="274">
        <v>45170</v>
      </c>
      <c r="AC6025" s="273">
        <v>13702</v>
      </c>
      <c r="AD6025" s="273">
        <v>17</v>
      </c>
      <c r="AE6025" s="273">
        <v>5.5E-2</v>
      </c>
      <c r="AF6025" s="273" t="s">
        <v>90</v>
      </c>
      <c r="AG6025" s="273" t="s">
        <v>1048</v>
      </c>
      <c r="AH6025" s="273" t="s">
        <v>1049</v>
      </c>
      <c r="AI6025" s="273" t="s">
        <v>123</v>
      </c>
      <c r="AJ6025" s="273" t="s">
        <v>200</v>
      </c>
      <c r="AK6025" s="273">
        <v>239139</v>
      </c>
      <c r="BV6025" s="279" t="s">
        <v>64</v>
      </c>
      <c r="BW6025" s="280" t="s">
        <v>75</v>
      </c>
      <c r="BX6025" s="280" t="s">
        <v>391</v>
      </c>
      <c r="BY6025" s="280" t="s">
        <v>396</v>
      </c>
      <c r="BZ6025" s="280" t="s">
        <v>167</v>
      </c>
      <c r="CA6025" s="280" t="s">
        <v>168</v>
      </c>
      <c r="CB6025" s="280" t="s">
        <v>169</v>
      </c>
      <c r="CC6025" s="280" t="s">
        <v>170</v>
      </c>
      <c r="CD6025" s="281">
        <v>12</v>
      </c>
      <c r="CE6025" s="277">
        <v>45078</v>
      </c>
      <c r="CF6025" s="280">
        <v>419</v>
      </c>
      <c r="CG6025" s="280" t="s">
        <v>90</v>
      </c>
      <c r="CH6025" s="280">
        <v>419</v>
      </c>
      <c r="CI6025" s="280" t="s">
        <v>80</v>
      </c>
      <c r="CJ6025" s="280"/>
      <c r="CK6025" s="280"/>
      <c r="CL6025" s="280"/>
      <c r="CM6025" s="280" t="s">
        <v>73</v>
      </c>
      <c r="CN6025" s="280">
        <v>3</v>
      </c>
    </row>
    <row r="6026" spans="4:92">
      <c r="D6026" s="273" t="s">
        <v>64</v>
      </c>
      <c r="E6026" s="273" t="s">
        <v>75</v>
      </c>
      <c r="F6026" s="273" t="s">
        <v>308</v>
      </c>
      <c r="G6026" s="273" t="s">
        <v>308</v>
      </c>
      <c r="H6026" s="274">
        <v>44927</v>
      </c>
      <c r="I6026" s="273">
        <v>11139</v>
      </c>
      <c r="J6026" s="273">
        <v>31</v>
      </c>
      <c r="K6026" s="273">
        <v>0</v>
      </c>
      <c r="L6026" s="273" t="s">
        <v>66</v>
      </c>
      <c r="N6026" s="273" t="s">
        <v>107</v>
      </c>
      <c r="W6026" s="273">
        <v>136943</v>
      </c>
      <c r="X6026" s="273" t="s">
        <v>64</v>
      </c>
      <c r="Y6026" s="273" t="s">
        <v>63</v>
      </c>
      <c r="Z6026" s="273" t="s">
        <v>221</v>
      </c>
      <c r="AA6026" s="273" t="s">
        <v>221</v>
      </c>
      <c r="AB6026" s="274">
        <v>45170</v>
      </c>
      <c r="AC6026" s="273">
        <v>13702</v>
      </c>
      <c r="AD6026" s="273">
        <v>17</v>
      </c>
      <c r="AE6026" s="273">
        <v>0.21</v>
      </c>
      <c r="AF6026" s="273" t="s">
        <v>90</v>
      </c>
      <c r="AG6026" s="273" t="s">
        <v>884</v>
      </c>
      <c r="AH6026" s="273" t="s">
        <v>1051</v>
      </c>
      <c r="AI6026" s="273" t="s">
        <v>123</v>
      </c>
      <c r="AJ6026" s="273" t="s">
        <v>200</v>
      </c>
      <c r="AK6026" s="273">
        <v>239145</v>
      </c>
      <c r="BV6026" s="336" t="s">
        <v>64</v>
      </c>
      <c r="BW6026" s="337" t="s">
        <v>75</v>
      </c>
      <c r="BX6026" s="337" t="s">
        <v>391</v>
      </c>
      <c r="BY6026" s="337" t="s">
        <v>396</v>
      </c>
      <c r="BZ6026" s="337" t="s">
        <v>151</v>
      </c>
      <c r="CA6026" s="337" t="s">
        <v>152</v>
      </c>
      <c r="CB6026" s="337" t="s">
        <v>161</v>
      </c>
      <c r="CC6026" s="337" t="s">
        <v>162</v>
      </c>
      <c r="CD6026" s="338">
        <v>11</v>
      </c>
      <c r="CE6026" s="335">
        <v>45078</v>
      </c>
      <c r="CF6026" s="337">
        <v>2219</v>
      </c>
      <c r="CG6026" s="337" t="s">
        <v>90</v>
      </c>
      <c r="CH6026" s="337">
        <v>2219</v>
      </c>
      <c r="CI6026" s="337" t="s">
        <v>80</v>
      </c>
      <c r="CJ6026" s="337"/>
      <c r="CK6026" s="337"/>
      <c r="CL6026" s="337"/>
      <c r="CM6026" s="337" t="s">
        <v>73</v>
      </c>
      <c r="CN6026" s="337">
        <v>3</v>
      </c>
    </row>
    <row r="6027" spans="4:92">
      <c r="D6027" s="273" t="s">
        <v>64</v>
      </c>
      <c r="E6027" s="273" t="s">
        <v>75</v>
      </c>
      <c r="F6027" s="273" t="s">
        <v>308</v>
      </c>
      <c r="G6027" s="273" t="s">
        <v>308</v>
      </c>
      <c r="H6027" s="274">
        <v>44927</v>
      </c>
      <c r="I6027" s="273">
        <v>11139</v>
      </c>
      <c r="J6027" s="273">
        <v>31</v>
      </c>
      <c r="K6027" s="273">
        <v>931020</v>
      </c>
      <c r="L6027" s="273" t="s">
        <v>66</v>
      </c>
      <c r="M6027" s="273">
        <v>133918.65</v>
      </c>
      <c r="N6027" s="273" t="s">
        <v>115</v>
      </c>
      <c r="W6027" s="273">
        <v>136942</v>
      </c>
      <c r="X6027" s="273" t="s">
        <v>64</v>
      </c>
      <c r="Y6027" s="273" t="s">
        <v>63</v>
      </c>
      <c r="Z6027" s="273" t="s">
        <v>221</v>
      </c>
      <c r="AA6027" s="273" t="s">
        <v>221</v>
      </c>
      <c r="AB6027" s="274">
        <v>45170</v>
      </c>
      <c r="AC6027" s="273">
        <v>13702</v>
      </c>
      <c r="AD6027" s="273">
        <v>17</v>
      </c>
      <c r="AE6027" s="273">
        <v>3.97</v>
      </c>
      <c r="AF6027" s="273" t="s">
        <v>90</v>
      </c>
      <c r="AG6027" s="273" t="s">
        <v>989</v>
      </c>
      <c r="AH6027" s="273" t="s">
        <v>1053</v>
      </c>
      <c r="AI6027" s="273" t="s">
        <v>123</v>
      </c>
      <c r="AJ6027" s="273" t="s">
        <v>200</v>
      </c>
      <c r="AK6027" s="273">
        <v>239151</v>
      </c>
      <c r="BV6027" s="279" t="s">
        <v>64</v>
      </c>
      <c r="BW6027" s="280" t="s">
        <v>75</v>
      </c>
      <c r="BX6027" s="280" t="s">
        <v>391</v>
      </c>
      <c r="BY6027" s="280" t="s">
        <v>396</v>
      </c>
      <c r="BZ6027" s="280" t="s">
        <v>167</v>
      </c>
      <c r="CA6027" s="280" t="s">
        <v>168</v>
      </c>
      <c r="CB6027" s="280" t="s">
        <v>353</v>
      </c>
      <c r="CC6027" s="280" t="s">
        <v>354</v>
      </c>
      <c r="CD6027" s="281">
        <v>13</v>
      </c>
      <c r="CE6027" s="277">
        <v>45078</v>
      </c>
      <c r="CF6027" s="280">
        <v>0</v>
      </c>
      <c r="CG6027" s="280" t="s">
        <v>90</v>
      </c>
      <c r="CH6027" s="280">
        <v>0</v>
      </c>
      <c r="CI6027" s="280" t="s">
        <v>80</v>
      </c>
      <c r="CJ6027" s="280"/>
      <c r="CK6027" s="280"/>
      <c r="CL6027" s="280"/>
      <c r="CM6027" s="280" t="s">
        <v>73</v>
      </c>
      <c r="CN6027" s="280">
        <v>3</v>
      </c>
    </row>
    <row r="6028" spans="4:92">
      <c r="D6028" s="273" t="s">
        <v>64</v>
      </c>
      <c r="E6028" s="273" t="s">
        <v>404</v>
      </c>
      <c r="F6028" s="273" t="s">
        <v>431</v>
      </c>
      <c r="G6028" s="273" t="s">
        <v>1083</v>
      </c>
      <c r="H6028" s="274">
        <v>45078</v>
      </c>
      <c r="I6028" s="273">
        <v>12659</v>
      </c>
      <c r="J6028" s="273">
        <v>867</v>
      </c>
      <c r="K6028" s="273">
        <v>0</v>
      </c>
      <c r="L6028" s="273" t="s">
        <v>66</v>
      </c>
      <c r="N6028" s="273" t="s">
        <v>107</v>
      </c>
      <c r="W6028" s="273">
        <v>192656</v>
      </c>
      <c r="X6028" s="273" t="s">
        <v>64</v>
      </c>
      <c r="Y6028" s="273" t="s">
        <v>63</v>
      </c>
      <c r="Z6028" s="273" t="s">
        <v>221</v>
      </c>
      <c r="AA6028" s="273" t="s">
        <v>221</v>
      </c>
      <c r="AB6028" s="274">
        <v>45170</v>
      </c>
      <c r="AC6028" s="273">
        <v>13702</v>
      </c>
      <c r="AD6028" s="273">
        <v>17</v>
      </c>
      <c r="AE6028" s="273">
        <v>4.1000000000000002E-2</v>
      </c>
      <c r="AF6028" s="273" t="s">
        <v>90</v>
      </c>
      <c r="AG6028" s="273" t="s">
        <v>837</v>
      </c>
      <c r="AH6028" s="273" t="s">
        <v>1056</v>
      </c>
      <c r="AI6028" s="273" t="s">
        <v>123</v>
      </c>
      <c r="AJ6028" s="273" t="s">
        <v>200</v>
      </c>
      <c r="AK6028" s="273">
        <v>239157</v>
      </c>
      <c r="BV6028" s="336" t="s">
        <v>64</v>
      </c>
      <c r="BW6028" s="337" t="s">
        <v>75</v>
      </c>
      <c r="BX6028" s="337" t="s">
        <v>391</v>
      </c>
      <c r="BY6028" s="337" t="s">
        <v>396</v>
      </c>
      <c r="BZ6028" s="337" t="s">
        <v>167</v>
      </c>
      <c r="CA6028" s="337" t="s">
        <v>168</v>
      </c>
      <c r="CB6028" s="337" t="s">
        <v>313</v>
      </c>
      <c r="CC6028" s="337" t="s">
        <v>314</v>
      </c>
      <c r="CD6028" s="338">
        <v>14</v>
      </c>
      <c r="CE6028" s="335">
        <v>45078</v>
      </c>
      <c r="CF6028" s="337">
        <v>0</v>
      </c>
      <c r="CG6028" s="337" t="s">
        <v>90</v>
      </c>
      <c r="CH6028" s="337">
        <v>0</v>
      </c>
      <c r="CI6028" s="337" t="s">
        <v>80</v>
      </c>
      <c r="CJ6028" s="337"/>
      <c r="CK6028" s="337"/>
      <c r="CL6028" s="337"/>
      <c r="CM6028" s="337" t="s">
        <v>73</v>
      </c>
      <c r="CN6028" s="337">
        <v>3</v>
      </c>
    </row>
    <row r="6029" spans="4:92">
      <c r="D6029" s="273" t="s">
        <v>64</v>
      </c>
      <c r="E6029" s="273" t="s">
        <v>404</v>
      </c>
      <c r="F6029" s="273" t="s">
        <v>431</v>
      </c>
      <c r="G6029" s="273" t="s">
        <v>1083</v>
      </c>
      <c r="H6029" s="274">
        <v>45108</v>
      </c>
      <c r="I6029" s="273">
        <v>12928</v>
      </c>
      <c r="J6029" s="273">
        <v>867</v>
      </c>
      <c r="W6029" s="273">
        <v>206115</v>
      </c>
      <c r="X6029" s="273" t="s">
        <v>64</v>
      </c>
      <c r="Y6029" s="273" t="s">
        <v>63</v>
      </c>
      <c r="Z6029" s="273" t="s">
        <v>221</v>
      </c>
      <c r="AA6029" s="273" t="s">
        <v>221</v>
      </c>
      <c r="AB6029" s="274">
        <v>45170</v>
      </c>
      <c r="AC6029" s="273">
        <v>13702</v>
      </c>
      <c r="AD6029" s="273">
        <v>17</v>
      </c>
      <c r="AE6029" s="273">
        <v>0.59799999999999998</v>
      </c>
      <c r="AF6029" s="273" t="s">
        <v>90</v>
      </c>
      <c r="AG6029" s="273" t="s">
        <v>884</v>
      </c>
      <c r="AH6029" s="273" t="s">
        <v>1058</v>
      </c>
      <c r="AI6029" s="273" t="s">
        <v>123</v>
      </c>
      <c r="AJ6029" s="273" t="s">
        <v>200</v>
      </c>
      <c r="AK6029" s="273">
        <v>239163</v>
      </c>
      <c r="BV6029" s="279" t="s">
        <v>64</v>
      </c>
      <c r="BW6029" s="280" t="s">
        <v>75</v>
      </c>
      <c r="BX6029" s="280" t="s">
        <v>391</v>
      </c>
      <c r="BY6029" s="280" t="s">
        <v>396</v>
      </c>
      <c r="BZ6029" s="280" t="s">
        <v>204</v>
      </c>
      <c r="CA6029" s="280" t="s">
        <v>205</v>
      </c>
      <c r="CB6029" s="280" t="s">
        <v>206</v>
      </c>
      <c r="CC6029" s="280" t="s">
        <v>207</v>
      </c>
      <c r="CD6029" s="281">
        <v>0</v>
      </c>
      <c r="CE6029" s="277">
        <v>45078</v>
      </c>
      <c r="CF6029" s="280"/>
      <c r="CG6029" s="280" t="s">
        <v>181</v>
      </c>
      <c r="CH6029" s="280"/>
      <c r="CI6029" s="280" t="s">
        <v>208</v>
      </c>
      <c r="CJ6029" s="280" t="s">
        <v>209</v>
      </c>
      <c r="CK6029" s="280"/>
      <c r="CL6029" s="280"/>
      <c r="CM6029" s="280" t="s">
        <v>73</v>
      </c>
      <c r="CN6029" s="280">
        <v>3</v>
      </c>
    </row>
    <row r="6030" spans="4:92">
      <c r="D6030" s="273" t="s">
        <v>64</v>
      </c>
      <c r="E6030" s="273" t="s">
        <v>404</v>
      </c>
      <c r="F6030" s="273" t="s">
        <v>431</v>
      </c>
      <c r="G6030" s="273" t="s">
        <v>1083</v>
      </c>
      <c r="H6030" s="274">
        <v>45108</v>
      </c>
      <c r="I6030" s="273">
        <v>12928</v>
      </c>
      <c r="J6030" s="273">
        <v>867</v>
      </c>
      <c r="K6030" s="273">
        <v>896</v>
      </c>
      <c r="L6030" s="273" t="s">
        <v>66</v>
      </c>
      <c r="M6030" s="273">
        <v>183.28440000000001</v>
      </c>
      <c r="N6030" s="273" t="s">
        <v>115</v>
      </c>
      <c r="W6030" s="273">
        <v>206139</v>
      </c>
      <c r="X6030" s="273" t="s">
        <v>64</v>
      </c>
      <c r="Y6030" s="273" t="s">
        <v>63</v>
      </c>
      <c r="Z6030" s="273" t="s">
        <v>221</v>
      </c>
      <c r="AA6030" s="273" t="s">
        <v>221</v>
      </c>
      <c r="AB6030" s="274">
        <v>45170</v>
      </c>
      <c r="AC6030" s="273">
        <v>13702</v>
      </c>
      <c r="AD6030" s="273">
        <v>17</v>
      </c>
      <c r="AE6030" s="273">
        <v>0</v>
      </c>
      <c r="AF6030" s="273" t="s">
        <v>90</v>
      </c>
      <c r="AG6030" s="273" t="s">
        <v>983</v>
      </c>
      <c r="AH6030" s="273" t="s">
        <v>984</v>
      </c>
      <c r="AI6030" s="273" t="s">
        <v>123</v>
      </c>
      <c r="AJ6030" s="273" t="s">
        <v>200</v>
      </c>
      <c r="AK6030" s="273">
        <v>239169</v>
      </c>
      <c r="BV6030" s="336" t="s">
        <v>64</v>
      </c>
      <c r="BW6030" s="337" t="s">
        <v>75</v>
      </c>
      <c r="BX6030" s="337" t="s">
        <v>391</v>
      </c>
      <c r="BY6030" s="337" t="s">
        <v>396</v>
      </c>
      <c r="BZ6030" s="337" t="s">
        <v>86</v>
      </c>
      <c r="CA6030" s="337" t="s">
        <v>87</v>
      </c>
      <c r="CB6030" s="337" t="s">
        <v>179</v>
      </c>
      <c r="CC6030" s="337" t="s">
        <v>180</v>
      </c>
      <c r="CD6030" s="338">
        <v>1</v>
      </c>
      <c r="CE6030" s="335">
        <v>45078</v>
      </c>
      <c r="CF6030" s="337"/>
      <c r="CG6030" s="337" t="s">
        <v>181</v>
      </c>
      <c r="CH6030" s="337"/>
      <c r="CI6030" s="337" t="s">
        <v>181</v>
      </c>
      <c r="CJ6030" s="337" t="s">
        <v>2243</v>
      </c>
      <c r="CK6030" s="337"/>
      <c r="CL6030" s="337"/>
      <c r="CM6030" s="337" t="s">
        <v>73</v>
      </c>
      <c r="CN6030" s="337">
        <v>3</v>
      </c>
    </row>
    <row r="6031" spans="4:92">
      <c r="D6031" s="273" t="s">
        <v>64</v>
      </c>
      <c r="E6031" s="273" t="s">
        <v>287</v>
      </c>
      <c r="F6031" s="273" t="s">
        <v>325</v>
      </c>
      <c r="G6031" s="273" t="s">
        <v>463</v>
      </c>
      <c r="H6031" s="274">
        <v>45017</v>
      </c>
      <c r="I6031" s="273">
        <v>11637</v>
      </c>
      <c r="J6031" s="273">
        <v>67</v>
      </c>
      <c r="K6031" s="273">
        <v>0</v>
      </c>
      <c r="L6031" s="273" t="s">
        <v>66</v>
      </c>
      <c r="M6031" s="273">
        <v>0</v>
      </c>
      <c r="N6031" s="273" t="s">
        <v>115</v>
      </c>
      <c r="W6031" s="273">
        <v>196847</v>
      </c>
      <c r="X6031" s="273" t="s">
        <v>64</v>
      </c>
      <c r="Y6031" s="273" t="s">
        <v>63</v>
      </c>
      <c r="Z6031" s="273" t="s">
        <v>221</v>
      </c>
      <c r="AA6031" s="273" t="s">
        <v>221</v>
      </c>
      <c r="AB6031" s="274">
        <v>45170</v>
      </c>
      <c r="AC6031" s="273">
        <v>13702</v>
      </c>
      <c r="AD6031" s="273">
        <v>17</v>
      </c>
      <c r="AE6031" s="273">
        <v>0.374</v>
      </c>
      <c r="AF6031" s="273" t="s">
        <v>90</v>
      </c>
      <c r="AG6031" s="273" t="s">
        <v>884</v>
      </c>
      <c r="AH6031" s="273" t="s">
        <v>880</v>
      </c>
      <c r="AI6031" s="273" t="s">
        <v>123</v>
      </c>
      <c r="AJ6031" s="273" t="s">
        <v>200</v>
      </c>
      <c r="AK6031" s="273">
        <v>239175</v>
      </c>
      <c r="BV6031" s="279" t="s">
        <v>64</v>
      </c>
      <c r="BW6031" s="280" t="s">
        <v>75</v>
      </c>
      <c r="BX6031" s="280" t="s">
        <v>391</v>
      </c>
      <c r="BY6031" s="280" t="s">
        <v>396</v>
      </c>
      <c r="BZ6031" s="280" t="s">
        <v>167</v>
      </c>
      <c r="CA6031" s="280" t="s">
        <v>168</v>
      </c>
      <c r="CB6031" s="280" t="s">
        <v>319</v>
      </c>
      <c r="CC6031" s="280" t="s">
        <v>320</v>
      </c>
      <c r="CD6031" s="281">
        <v>15</v>
      </c>
      <c r="CE6031" s="277">
        <v>45078</v>
      </c>
      <c r="CF6031" s="280">
        <v>10685</v>
      </c>
      <c r="CG6031" s="280" t="s">
        <v>90</v>
      </c>
      <c r="CH6031" s="280">
        <v>10685</v>
      </c>
      <c r="CI6031" s="280" t="s">
        <v>80</v>
      </c>
      <c r="CJ6031" s="280"/>
      <c r="CK6031" s="280"/>
      <c r="CL6031" s="280"/>
      <c r="CM6031" s="280" t="s">
        <v>73</v>
      </c>
      <c r="CN6031" s="280">
        <v>3</v>
      </c>
    </row>
    <row r="6032" spans="4:92">
      <c r="D6032" s="273" t="s">
        <v>64</v>
      </c>
      <c r="E6032" s="273" t="s">
        <v>287</v>
      </c>
      <c r="F6032" s="273" t="s">
        <v>325</v>
      </c>
      <c r="G6032" s="273" t="s">
        <v>463</v>
      </c>
      <c r="H6032" s="274">
        <v>45108</v>
      </c>
      <c r="I6032" s="273">
        <v>12767</v>
      </c>
      <c r="J6032" s="273">
        <v>67</v>
      </c>
      <c r="K6032" s="273">
        <v>0</v>
      </c>
      <c r="L6032" s="273" t="s">
        <v>66</v>
      </c>
      <c r="N6032" s="273" t="s">
        <v>107</v>
      </c>
      <c r="W6032" s="273">
        <v>226848</v>
      </c>
      <c r="X6032" s="273" t="s">
        <v>64</v>
      </c>
      <c r="Y6032" s="273" t="s">
        <v>63</v>
      </c>
      <c r="Z6032" s="273" t="s">
        <v>221</v>
      </c>
      <c r="AA6032" s="273" t="s">
        <v>221</v>
      </c>
      <c r="AB6032" s="274">
        <v>45170</v>
      </c>
      <c r="AC6032" s="273">
        <v>13702</v>
      </c>
      <c r="AD6032" s="273">
        <v>17</v>
      </c>
      <c r="AE6032" s="273">
        <v>0</v>
      </c>
      <c r="AF6032" s="273" t="s">
        <v>90</v>
      </c>
      <c r="AG6032" s="273" t="s">
        <v>989</v>
      </c>
      <c r="AH6032" s="273" t="s">
        <v>990</v>
      </c>
      <c r="AI6032" s="273" t="s">
        <v>123</v>
      </c>
      <c r="AJ6032" s="273" t="s">
        <v>200</v>
      </c>
      <c r="AK6032" s="273">
        <v>239181</v>
      </c>
      <c r="BV6032" s="336" t="s">
        <v>64</v>
      </c>
      <c r="BW6032" s="337" t="s">
        <v>75</v>
      </c>
      <c r="BX6032" s="337" t="s">
        <v>391</v>
      </c>
      <c r="BY6032" s="337" t="s">
        <v>396</v>
      </c>
      <c r="BZ6032" s="337" t="s">
        <v>138</v>
      </c>
      <c r="CA6032" s="337" t="s">
        <v>139</v>
      </c>
      <c r="CB6032" s="337" t="s">
        <v>190</v>
      </c>
      <c r="CC6032" s="337" t="s">
        <v>191</v>
      </c>
      <c r="CD6032" s="338">
        <v>8</v>
      </c>
      <c r="CE6032" s="335">
        <v>45078</v>
      </c>
      <c r="CF6032" s="337">
        <v>8598</v>
      </c>
      <c r="CG6032" s="337" t="s">
        <v>90</v>
      </c>
      <c r="CH6032" s="337">
        <v>8598</v>
      </c>
      <c r="CI6032" s="337" t="s">
        <v>80</v>
      </c>
      <c r="CJ6032" s="337"/>
      <c r="CK6032" s="337"/>
      <c r="CL6032" s="337"/>
      <c r="CM6032" s="337" t="s">
        <v>73</v>
      </c>
      <c r="CN6032" s="337">
        <v>3</v>
      </c>
    </row>
    <row r="6033" spans="4:92">
      <c r="D6033" s="273" t="s">
        <v>64</v>
      </c>
      <c r="E6033" s="273" t="s">
        <v>287</v>
      </c>
      <c r="F6033" s="273" t="s">
        <v>325</v>
      </c>
      <c r="G6033" s="273" t="s">
        <v>463</v>
      </c>
      <c r="H6033" s="274">
        <v>45139</v>
      </c>
      <c r="I6033" s="273">
        <v>13442</v>
      </c>
      <c r="J6033" s="273">
        <v>67</v>
      </c>
      <c r="K6033" s="273">
        <v>7460</v>
      </c>
      <c r="L6033" s="273" t="s">
        <v>66</v>
      </c>
      <c r="M6033" s="273">
        <v>522.07050000000004</v>
      </c>
      <c r="N6033" s="273" t="s">
        <v>1010</v>
      </c>
      <c r="O6033" s="273">
        <v>0</v>
      </c>
      <c r="P6033" s="273" t="s">
        <v>1011</v>
      </c>
      <c r="Q6033" s="273" t="s">
        <v>1496</v>
      </c>
      <c r="R6033" s="273" t="s">
        <v>1013</v>
      </c>
      <c r="V6033" s="273" t="s">
        <v>1780</v>
      </c>
      <c r="W6033" s="273">
        <v>228475</v>
      </c>
      <c r="X6033" s="273" t="s">
        <v>64</v>
      </c>
      <c r="Y6033" s="273" t="s">
        <v>63</v>
      </c>
      <c r="Z6033" s="273" t="s">
        <v>221</v>
      </c>
      <c r="AA6033" s="273" t="s">
        <v>221</v>
      </c>
      <c r="AB6033" s="274">
        <v>45170</v>
      </c>
      <c r="AC6033" s="273">
        <v>13702</v>
      </c>
      <c r="AD6033" s="273">
        <v>17</v>
      </c>
      <c r="AE6033" s="273">
        <v>18.8</v>
      </c>
      <c r="AF6033" s="273" t="s">
        <v>90</v>
      </c>
      <c r="AG6033" s="273" t="s">
        <v>798</v>
      </c>
      <c r="AH6033" s="273" t="s">
        <v>993</v>
      </c>
      <c r="AI6033" s="273" t="s">
        <v>123</v>
      </c>
      <c r="AJ6033" s="273" t="s">
        <v>200</v>
      </c>
      <c r="AK6033" s="273">
        <v>239187</v>
      </c>
      <c r="BV6033" s="279" t="s">
        <v>64</v>
      </c>
      <c r="BW6033" s="280" t="s">
        <v>75</v>
      </c>
      <c r="BX6033" s="280" t="s">
        <v>391</v>
      </c>
      <c r="BY6033" s="280" t="s">
        <v>396</v>
      </c>
      <c r="BZ6033" s="280" t="s">
        <v>86</v>
      </c>
      <c r="CA6033" s="280" t="s">
        <v>87</v>
      </c>
      <c r="CB6033" s="280" t="s">
        <v>233</v>
      </c>
      <c r="CC6033" s="280" t="s">
        <v>234</v>
      </c>
      <c r="CD6033" s="281">
        <v>1</v>
      </c>
      <c r="CE6033" s="277">
        <v>45078</v>
      </c>
      <c r="CF6033" s="280"/>
      <c r="CG6033" s="280" t="s">
        <v>181</v>
      </c>
      <c r="CH6033" s="280"/>
      <c r="CI6033" s="280" t="s">
        <v>181</v>
      </c>
      <c r="CJ6033" s="280" t="s">
        <v>2244</v>
      </c>
      <c r="CK6033" s="280"/>
      <c r="CL6033" s="280"/>
      <c r="CM6033" s="280" t="s">
        <v>73</v>
      </c>
      <c r="CN6033" s="280">
        <v>3</v>
      </c>
    </row>
    <row r="6034" spans="4:92">
      <c r="D6034" s="273" t="s">
        <v>64</v>
      </c>
      <c r="E6034" s="273" t="s">
        <v>287</v>
      </c>
      <c r="F6034" s="273" t="s">
        <v>325</v>
      </c>
      <c r="G6034" s="273" t="s">
        <v>463</v>
      </c>
      <c r="H6034" s="274">
        <v>45139</v>
      </c>
      <c r="I6034" s="273">
        <v>13442</v>
      </c>
      <c r="J6034" s="273">
        <v>67</v>
      </c>
      <c r="K6034" s="273">
        <v>427107</v>
      </c>
      <c r="L6034" s="273" t="s">
        <v>66</v>
      </c>
      <c r="M6034" s="273">
        <v>75284.185584000006</v>
      </c>
      <c r="N6034" s="273" t="s">
        <v>964</v>
      </c>
      <c r="P6034" s="273" t="s">
        <v>68</v>
      </c>
      <c r="Q6034" s="273" t="s">
        <v>1496</v>
      </c>
      <c r="R6034" s="273" t="s">
        <v>70</v>
      </c>
      <c r="S6034" s="273" t="s">
        <v>1781</v>
      </c>
      <c r="T6034" s="273" t="s">
        <v>1782</v>
      </c>
      <c r="U6034" s="273" t="s">
        <v>1783</v>
      </c>
      <c r="V6034" s="273" t="s">
        <v>1784</v>
      </c>
      <c r="W6034" s="273">
        <v>228491</v>
      </c>
      <c r="X6034" s="273" t="s">
        <v>64</v>
      </c>
      <c r="Y6034" s="273" t="s">
        <v>63</v>
      </c>
      <c r="Z6034" s="273" t="s">
        <v>221</v>
      </c>
      <c r="AA6034" s="273" t="s">
        <v>221</v>
      </c>
      <c r="AB6034" s="274">
        <v>45170</v>
      </c>
      <c r="AC6034" s="273">
        <v>13702</v>
      </c>
      <c r="AD6034" s="273">
        <v>17</v>
      </c>
      <c r="AE6034" s="273">
        <v>0.4</v>
      </c>
      <c r="AF6034" s="273" t="s">
        <v>90</v>
      </c>
      <c r="AG6034" s="273" t="s">
        <v>995</v>
      </c>
      <c r="AH6034" s="273" t="s">
        <v>996</v>
      </c>
      <c r="AI6034" s="273" t="s">
        <v>123</v>
      </c>
      <c r="AJ6034" s="273" t="s">
        <v>200</v>
      </c>
      <c r="AK6034" s="273">
        <v>239193</v>
      </c>
      <c r="BV6034" s="336" t="s">
        <v>64</v>
      </c>
      <c r="BW6034" s="337" t="s">
        <v>75</v>
      </c>
      <c r="BX6034" s="337" t="s">
        <v>391</v>
      </c>
      <c r="BY6034" s="337" t="s">
        <v>396</v>
      </c>
      <c r="BZ6034" s="337" t="s">
        <v>86</v>
      </c>
      <c r="CA6034" s="337" t="s">
        <v>87</v>
      </c>
      <c r="CB6034" s="337" t="s">
        <v>217</v>
      </c>
      <c r="CC6034" s="337" t="s">
        <v>218</v>
      </c>
      <c r="CD6034" s="338">
        <v>2</v>
      </c>
      <c r="CE6034" s="335">
        <v>45078</v>
      </c>
      <c r="CF6034" s="337"/>
      <c r="CG6034" s="337" t="s">
        <v>181</v>
      </c>
      <c r="CH6034" s="337"/>
      <c r="CI6034" s="337" t="s">
        <v>181</v>
      </c>
      <c r="CJ6034" s="337" t="s">
        <v>1464</v>
      </c>
      <c r="CK6034" s="337"/>
      <c r="CL6034" s="337"/>
      <c r="CM6034" s="337" t="s">
        <v>73</v>
      </c>
      <c r="CN6034" s="337">
        <v>3</v>
      </c>
    </row>
    <row r="6035" spans="4:92">
      <c r="D6035" s="273" t="s">
        <v>64</v>
      </c>
      <c r="E6035" s="273" t="s">
        <v>287</v>
      </c>
      <c r="F6035" s="273" t="s">
        <v>325</v>
      </c>
      <c r="G6035" s="273" t="s">
        <v>463</v>
      </c>
      <c r="H6035" s="274">
        <v>45139</v>
      </c>
      <c r="I6035" s="273">
        <v>13442</v>
      </c>
      <c r="J6035" s="273">
        <v>67</v>
      </c>
      <c r="K6035" s="273">
        <v>0</v>
      </c>
      <c r="L6035" s="273" t="s">
        <v>66</v>
      </c>
      <c r="M6035" s="273">
        <v>0</v>
      </c>
      <c r="N6035" s="273" t="s">
        <v>115</v>
      </c>
      <c r="W6035" s="273">
        <v>228473</v>
      </c>
      <c r="X6035" s="273" t="s">
        <v>64</v>
      </c>
      <c r="Y6035" s="273" t="s">
        <v>63</v>
      </c>
      <c r="Z6035" s="273" t="s">
        <v>221</v>
      </c>
      <c r="AA6035" s="273" t="s">
        <v>221</v>
      </c>
      <c r="AB6035" s="274">
        <v>45170</v>
      </c>
      <c r="AC6035" s="273">
        <v>13702</v>
      </c>
      <c r="AD6035" s="273">
        <v>17</v>
      </c>
      <c r="AE6035" s="273">
        <v>0.29399999999999998</v>
      </c>
      <c r="AF6035" s="273" t="s">
        <v>90</v>
      </c>
      <c r="AG6035" s="273" t="s">
        <v>998</v>
      </c>
      <c r="AH6035" s="273" t="s">
        <v>999</v>
      </c>
      <c r="AI6035" s="273" t="s">
        <v>123</v>
      </c>
      <c r="AJ6035" s="273" t="s">
        <v>200</v>
      </c>
      <c r="AK6035" s="273">
        <v>239199</v>
      </c>
      <c r="BV6035" s="279" t="s">
        <v>64</v>
      </c>
      <c r="BW6035" s="280" t="s">
        <v>75</v>
      </c>
      <c r="BX6035" s="280" t="s">
        <v>391</v>
      </c>
      <c r="BY6035" s="280" t="s">
        <v>396</v>
      </c>
      <c r="BZ6035" s="280" t="s">
        <v>86</v>
      </c>
      <c r="CA6035" s="280" t="s">
        <v>87</v>
      </c>
      <c r="CB6035" s="280" t="s">
        <v>225</v>
      </c>
      <c r="CC6035" s="280" t="s">
        <v>226</v>
      </c>
      <c r="CD6035" s="281">
        <v>5</v>
      </c>
      <c r="CE6035" s="277">
        <v>45078</v>
      </c>
      <c r="CF6035" s="280">
        <v>0</v>
      </c>
      <c r="CG6035" s="280" t="s">
        <v>90</v>
      </c>
      <c r="CH6035" s="280">
        <v>0</v>
      </c>
      <c r="CI6035" s="280" t="s">
        <v>80</v>
      </c>
      <c r="CJ6035" s="280"/>
      <c r="CK6035" s="280"/>
      <c r="CL6035" s="280"/>
      <c r="CM6035" s="280" t="s">
        <v>73</v>
      </c>
      <c r="CN6035" s="280">
        <v>3</v>
      </c>
    </row>
    <row r="6036" spans="4:92">
      <c r="D6036" s="273" t="s">
        <v>64</v>
      </c>
      <c r="E6036" s="273" t="s">
        <v>404</v>
      </c>
      <c r="F6036" s="273" t="s">
        <v>431</v>
      </c>
      <c r="G6036" s="273" t="s">
        <v>1083</v>
      </c>
      <c r="H6036" s="274">
        <v>45108</v>
      </c>
      <c r="I6036" s="273">
        <v>12928</v>
      </c>
      <c r="J6036" s="273">
        <v>867</v>
      </c>
      <c r="K6036" s="273">
        <v>0</v>
      </c>
      <c r="L6036" s="273" t="s">
        <v>66</v>
      </c>
      <c r="N6036" s="273" t="s">
        <v>107</v>
      </c>
      <c r="W6036" s="273">
        <v>206140</v>
      </c>
      <c r="X6036" s="273" t="s">
        <v>64</v>
      </c>
      <c r="Y6036" s="273" t="s">
        <v>63</v>
      </c>
      <c r="Z6036" s="273" t="s">
        <v>221</v>
      </c>
      <c r="AA6036" s="273" t="s">
        <v>221</v>
      </c>
      <c r="AB6036" s="274">
        <v>45170</v>
      </c>
      <c r="AC6036" s="273">
        <v>13702</v>
      </c>
      <c r="AD6036" s="273">
        <v>17</v>
      </c>
      <c r="AE6036" s="273">
        <v>5.5E-2</v>
      </c>
      <c r="AF6036" s="273" t="s">
        <v>90</v>
      </c>
      <c r="AG6036" s="273" t="s">
        <v>1005</v>
      </c>
      <c r="AH6036" s="273" t="s">
        <v>1006</v>
      </c>
      <c r="AI6036" s="273" t="s">
        <v>123</v>
      </c>
      <c r="AJ6036" s="273" t="s">
        <v>200</v>
      </c>
      <c r="AK6036" s="273">
        <v>239205</v>
      </c>
      <c r="BV6036" s="336" t="s">
        <v>64</v>
      </c>
      <c r="BW6036" s="337" t="s">
        <v>75</v>
      </c>
      <c r="BX6036" s="337" t="s">
        <v>391</v>
      </c>
      <c r="BY6036" s="337" t="s">
        <v>396</v>
      </c>
      <c r="BZ6036" s="337" t="s">
        <v>86</v>
      </c>
      <c r="CA6036" s="337" t="s">
        <v>87</v>
      </c>
      <c r="CB6036" s="337" t="s">
        <v>225</v>
      </c>
      <c r="CC6036" s="337" t="s">
        <v>226</v>
      </c>
      <c r="CD6036" s="338">
        <v>5</v>
      </c>
      <c r="CE6036" s="335">
        <v>45108</v>
      </c>
      <c r="CF6036" s="337">
        <v>0</v>
      </c>
      <c r="CG6036" s="337" t="s">
        <v>90</v>
      </c>
      <c r="CH6036" s="337">
        <v>0</v>
      </c>
      <c r="CI6036" s="337" t="s">
        <v>80</v>
      </c>
      <c r="CJ6036" s="337"/>
      <c r="CK6036" s="337"/>
      <c r="CL6036" s="337"/>
      <c r="CM6036" s="337" t="s">
        <v>73</v>
      </c>
      <c r="CN6036" s="337">
        <v>3</v>
      </c>
    </row>
    <row r="6037" spans="4:92">
      <c r="D6037" s="273" t="s">
        <v>64</v>
      </c>
      <c r="E6037" s="273" t="s">
        <v>404</v>
      </c>
      <c r="F6037" s="273" t="s">
        <v>431</v>
      </c>
      <c r="G6037" s="273" t="s">
        <v>1083</v>
      </c>
      <c r="H6037" s="274">
        <v>45139</v>
      </c>
      <c r="I6037" s="273">
        <v>13605</v>
      </c>
      <c r="J6037" s="273">
        <v>867</v>
      </c>
      <c r="W6037" s="273">
        <v>224184</v>
      </c>
      <c r="X6037" s="273" t="s">
        <v>64</v>
      </c>
      <c r="Y6037" s="273" t="s">
        <v>75</v>
      </c>
      <c r="Z6037" s="273" t="s">
        <v>391</v>
      </c>
      <c r="AA6037" s="273" t="s">
        <v>400</v>
      </c>
      <c r="AB6037" s="274">
        <v>44927</v>
      </c>
      <c r="AC6037" s="273">
        <v>11957</v>
      </c>
      <c r="AD6037" s="273">
        <v>51</v>
      </c>
      <c r="AE6037" s="273">
        <v>34</v>
      </c>
      <c r="AF6037" s="273" t="s">
        <v>90</v>
      </c>
      <c r="AG6037" s="273" t="s">
        <v>625</v>
      </c>
      <c r="AH6037" s="273" t="s">
        <v>2245</v>
      </c>
      <c r="AI6037" s="273" t="s">
        <v>123</v>
      </c>
      <c r="AJ6037" s="273" t="s">
        <v>627</v>
      </c>
      <c r="AK6037" s="273">
        <v>164621</v>
      </c>
      <c r="BV6037" s="279" t="s">
        <v>64</v>
      </c>
      <c r="BW6037" s="280" t="s">
        <v>75</v>
      </c>
      <c r="BX6037" s="280" t="s">
        <v>391</v>
      </c>
      <c r="BY6037" s="280" t="s">
        <v>396</v>
      </c>
      <c r="BZ6037" s="280" t="s">
        <v>86</v>
      </c>
      <c r="CA6037" s="280" t="s">
        <v>87</v>
      </c>
      <c r="CB6037" s="280" t="s">
        <v>217</v>
      </c>
      <c r="CC6037" s="280" t="s">
        <v>218</v>
      </c>
      <c r="CD6037" s="281">
        <v>2</v>
      </c>
      <c r="CE6037" s="277">
        <v>45108</v>
      </c>
      <c r="CF6037" s="280"/>
      <c r="CG6037" s="280" t="s">
        <v>181</v>
      </c>
      <c r="CH6037" s="280"/>
      <c r="CI6037" s="280" t="s">
        <v>181</v>
      </c>
      <c r="CJ6037" s="280" t="s">
        <v>1464</v>
      </c>
      <c r="CK6037" s="280"/>
      <c r="CL6037" s="280"/>
      <c r="CM6037" s="280" t="s">
        <v>73</v>
      </c>
      <c r="CN6037" s="280">
        <v>3</v>
      </c>
    </row>
    <row r="6038" spans="4:92">
      <c r="D6038" s="273" t="s">
        <v>64</v>
      </c>
      <c r="E6038" s="273" t="s">
        <v>404</v>
      </c>
      <c r="F6038" s="273" t="s">
        <v>431</v>
      </c>
      <c r="G6038" s="273" t="s">
        <v>1083</v>
      </c>
      <c r="H6038" s="274">
        <v>45139</v>
      </c>
      <c r="I6038" s="273">
        <v>13605</v>
      </c>
      <c r="J6038" s="273">
        <v>867</v>
      </c>
      <c r="K6038" s="273">
        <v>859</v>
      </c>
      <c r="L6038" s="273" t="s">
        <v>66</v>
      </c>
      <c r="M6038" s="273">
        <v>178.93199999999999</v>
      </c>
      <c r="N6038" s="273" t="s">
        <v>115</v>
      </c>
      <c r="W6038" s="273">
        <v>224208</v>
      </c>
      <c r="X6038" s="273" t="s">
        <v>64</v>
      </c>
      <c r="Y6038" s="273" t="s">
        <v>75</v>
      </c>
      <c r="Z6038" s="273" t="s">
        <v>391</v>
      </c>
      <c r="AA6038" s="273" t="s">
        <v>400</v>
      </c>
      <c r="AB6038" s="274">
        <v>44927</v>
      </c>
      <c r="AC6038" s="273">
        <v>11957</v>
      </c>
      <c r="AD6038" s="273">
        <v>51</v>
      </c>
      <c r="AE6038" s="273">
        <v>26</v>
      </c>
      <c r="AF6038" s="273" t="s">
        <v>90</v>
      </c>
      <c r="AH6038" s="273" t="s">
        <v>658</v>
      </c>
      <c r="AI6038" s="273" t="s">
        <v>123</v>
      </c>
      <c r="AJ6038" s="273" t="s">
        <v>214</v>
      </c>
      <c r="AK6038" s="273">
        <v>164627</v>
      </c>
      <c r="BV6038" s="336" t="s">
        <v>64</v>
      </c>
      <c r="BW6038" s="337" t="s">
        <v>75</v>
      </c>
      <c r="BX6038" s="337" t="s">
        <v>391</v>
      </c>
      <c r="BY6038" s="337" t="s">
        <v>396</v>
      </c>
      <c r="BZ6038" s="337" t="s">
        <v>86</v>
      </c>
      <c r="CA6038" s="337" t="s">
        <v>87</v>
      </c>
      <c r="CB6038" s="337" t="s">
        <v>233</v>
      </c>
      <c r="CC6038" s="337" t="s">
        <v>234</v>
      </c>
      <c r="CD6038" s="338">
        <v>1</v>
      </c>
      <c r="CE6038" s="335">
        <v>45108</v>
      </c>
      <c r="CF6038" s="337"/>
      <c r="CG6038" s="337" t="s">
        <v>181</v>
      </c>
      <c r="CH6038" s="337"/>
      <c r="CI6038" s="337" t="s">
        <v>181</v>
      </c>
      <c r="CJ6038" s="337" t="s">
        <v>2246</v>
      </c>
      <c r="CK6038" s="337"/>
      <c r="CL6038" s="337"/>
      <c r="CM6038" s="337" t="s">
        <v>73</v>
      </c>
      <c r="CN6038" s="337">
        <v>3</v>
      </c>
    </row>
    <row r="6039" spans="4:92">
      <c r="D6039" s="273" t="s">
        <v>64</v>
      </c>
      <c r="E6039" s="273" t="s">
        <v>404</v>
      </c>
      <c r="F6039" s="273" t="s">
        <v>431</v>
      </c>
      <c r="G6039" s="273" t="s">
        <v>1083</v>
      </c>
      <c r="H6039" s="274">
        <v>45139</v>
      </c>
      <c r="I6039" s="273">
        <v>13605</v>
      </c>
      <c r="J6039" s="273">
        <v>867</v>
      </c>
      <c r="K6039" s="273">
        <v>0</v>
      </c>
      <c r="L6039" s="273" t="s">
        <v>66</v>
      </c>
      <c r="N6039" s="273" t="s">
        <v>107</v>
      </c>
      <c r="W6039" s="273">
        <v>224209</v>
      </c>
      <c r="X6039" s="273" t="s">
        <v>64</v>
      </c>
      <c r="Y6039" s="273" t="s">
        <v>75</v>
      </c>
      <c r="Z6039" s="273" t="s">
        <v>391</v>
      </c>
      <c r="AA6039" s="273" t="s">
        <v>400</v>
      </c>
      <c r="AB6039" s="274">
        <v>44927</v>
      </c>
      <c r="AC6039" s="273">
        <v>11957</v>
      </c>
      <c r="AD6039" s="273">
        <v>51</v>
      </c>
      <c r="AE6039" s="273">
        <v>5</v>
      </c>
      <c r="AF6039" s="273" t="s">
        <v>90</v>
      </c>
      <c r="AH6039" s="273" t="s">
        <v>652</v>
      </c>
      <c r="AI6039" s="273" t="s">
        <v>199</v>
      </c>
      <c r="AJ6039" s="273" t="s">
        <v>214</v>
      </c>
      <c r="AK6039" s="273">
        <v>164633</v>
      </c>
      <c r="BV6039" s="279" t="s">
        <v>64</v>
      </c>
      <c r="BW6039" s="280" t="s">
        <v>75</v>
      </c>
      <c r="BX6039" s="280" t="s">
        <v>391</v>
      </c>
      <c r="BY6039" s="280" t="s">
        <v>396</v>
      </c>
      <c r="BZ6039" s="280" t="s">
        <v>138</v>
      </c>
      <c r="CA6039" s="280" t="s">
        <v>139</v>
      </c>
      <c r="CB6039" s="280" t="s">
        <v>190</v>
      </c>
      <c r="CC6039" s="280" t="s">
        <v>191</v>
      </c>
      <c r="CD6039" s="281">
        <v>8</v>
      </c>
      <c r="CE6039" s="277">
        <v>45108</v>
      </c>
      <c r="CF6039" s="280">
        <v>10034</v>
      </c>
      <c r="CG6039" s="280" t="s">
        <v>90</v>
      </c>
      <c r="CH6039" s="280">
        <v>10034</v>
      </c>
      <c r="CI6039" s="280" t="s">
        <v>80</v>
      </c>
      <c r="CJ6039" s="280"/>
      <c r="CK6039" s="280"/>
      <c r="CL6039" s="280"/>
      <c r="CM6039" s="280" t="s">
        <v>73</v>
      </c>
      <c r="CN6039" s="280">
        <v>3</v>
      </c>
    </row>
    <row r="6040" spans="4:92">
      <c r="D6040" s="273" t="s">
        <v>64</v>
      </c>
      <c r="E6040" s="273" t="s">
        <v>404</v>
      </c>
      <c r="F6040" s="273" t="s">
        <v>431</v>
      </c>
      <c r="G6040" s="273" t="s">
        <v>1083</v>
      </c>
      <c r="H6040" s="274">
        <v>45170</v>
      </c>
      <c r="I6040" s="273">
        <v>13932</v>
      </c>
      <c r="J6040" s="273">
        <v>867</v>
      </c>
      <c r="W6040" s="273">
        <v>237135</v>
      </c>
      <c r="X6040" s="273" t="s">
        <v>64</v>
      </c>
      <c r="Y6040" s="273" t="s">
        <v>75</v>
      </c>
      <c r="Z6040" s="273" t="s">
        <v>391</v>
      </c>
      <c r="AA6040" s="273" t="s">
        <v>400</v>
      </c>
      <c r="AB6040" s="274">
        <v>44927</v>
      </c>
      <c r="AC6040" s="273">
        <v>11957</v>
      </c>
      <c r="AD6040" s="273">
        <v>51</v>
      </c>
      <c r="AE6040" s="273">
        <v>63</v>
      </c>
      <c r="AF6040" s="273" t="s">
        <v>90</v>
      </c>
      <c r="AG6040" s="273" t="s">
        <v>121</v>
      </c>
      <c r="AH6040" s="273" t="s">
        <v>642</v>
      </c>
      <c r="AI6040" s="273" t="s">
        <v>123</v>
      </c>
      <c r="AJ6040" s="273" t="s">
        <v>124</v>
      </c>
      <c r="AK6040" s="273">
        <v>164638</v>
      </c>
      <c r="BV6040" s="336" t="s">
        <v>64</v>
      </c>
      <c r="BW6040" s="337" t="s">
        <v>75</v>
      </c>
      <c r="BX6040" s="337" t="s">
        <v>391</v>
      </c>
      <c r="BY6040" s="337" t="s">
        <v>396</v>
      </c>
      <c r="BZ6040" s="337" t="s">
        <v>167</v>
      </c>
      <c r="CA6040" s="337" t="s">
        <v>168</v>
      </c>
      <c r="CB6040" s="337" t="s">
        <v>319</v>
      </c>
      <c r="CC6040" s="337" t="s">
        <v>320</v>
      </c>
      <c r="CD6040" s="338">
        <v>15</v>
      </c>
      <c r="CE6040" s="335">
        <v>45108</v>
      </c>
      <c r="CF6040" s="337">
        <v>8190</v>
      </c>
      <c r="CG6040" s="337" t="s">
        <v>90</v>
      </c>
      <c r="CH6040" s="337">
        <v>8190</v>
      </c>
      <c r="CI6040" s="337" t="s">
        <v>80</v>
      </c>
      <c r="CJ6040" s="337"/>
      <c r="CK6040" s="337"/>
      <c r="CL6040" s="337"/>
      <c r="CM6040" s="337" t="s">
        <v>73</v>
      </c>
      <c r="CN6040" s="337">
        <v>3</v>
      </c>
    </row>
    <row r="6041" spans="4:92">
      <c r="D6041" s="273" t="s">
        <v>64</v>
      </c>
      <c r="E6041" s="273" t="s">
        <v>404</v>
      </c>
      <c r="F6041" s="273" t="s">
        <v>431</v>
      </c>
      <c r="G6041" s="273" t="s">
        <v>1083</v>
      </c>
      <c r="H6041" s="274">
        <v>45170</v>
      </c>
      <c r="I6041" s="273">
        <v>13932</v>
      </c>
      <c r="J6041" s="273">
        <v>867</v>
      </c>
      <c r="K6041" s="273">
        <v>913</v>
      </c>
      <c r="L6041" s="273" t="s">
        <v>66</v>
      </c>
      <c r="M6041" s="273">
        <v>185.21879999999999</v>
      </c>
      <c r="N6041" s="273" t="s">
        <v>115</v>
      </c>
      <c r="W6041" s="273">
        <v>237159</v>
      </c>
      <c r="X6041" s="273" t="s">
        <v>64</v>
      </c>
      <c r="Y6041" s="273" t="s">
        <v>75</v>
      </c>
      <c r="Z6041" s="273" t="s">
        <v>391</v>
      </c>
      <c r="AA6041" s="273" t="s">
        <v>400</v>
      </c>
      <c r="AB6041" s="274">
        <v>44958</v>
      </c>
      <c r="AC6041" s="273">
        <v>11845</v>
      </c>
      <c r="AD6041" s="273">
        <v>51</v>
      </c>
      <c r="AK6041" s="273">
        <v>157485</v>
      </c>
      <c r="BV6041" s="279" t="s">
        <v>64</v>
      </c>
      <c r="BW6041" s="280" t="s">
        <v>75</v>
      </c>
      <c r="BX6041" s="280" t="s">
        <v>391</v>
      </c>
      <c r="BY6041" s="280" t="s">
        <v>396</v>
      </c>
      <c r="BZ6041" s="280" t="s">
        <v>86</v>
      </c>
      <c r="CA6041" s="280" t="s">
        <v>87</v>
      </c>
      <c r="CB6041" s="280" t="s">
        <v>179</v>
      </c>
      <c r="CC6041" s="280" t="s">
        <v>180</v>
      </c>
      <c r="CD6041" s="281">
        <v>1</v>
      </c>
      <c r="CE6041" s="277">
        <v>45108</v>
      </c>
      <c r="CF6041" s="280"/>
      <c r="CG6041" s="280" t="s">
        <v>181</v>
      </c>
      <c r="CH6041" s="280"/>
      <c r="CI6041" s="280" t="s">
        <v>181</v>
      </c>
      <c r="CJ6041" s="280" t="s">
        <v>2244</v>
      </c>
      <c r="CK6041" s="280"/>
      <c r="CL6041" s="280"/>
      <c r="CM6041" s="280" t="s">
        <v>73</v>
      </c>
      <c r="CN6041" s="280">
        <v>3</v>
      </c>
    </row>
    <row r="6042" spans="4:92">
      <c r="D6042" s="273" t="s">
        <v>64</v>
      </c>
      <c r="E6042" s="273" t="s">
        <v>404</v>
      </c>
      <c r="F6042" s="273" t="s">
        <v>431</v>
      </c>
      <c r="G6042" s="273" t="s">
        <v>1083</v>
      </c>
      <c r="H6042" s="274">
        <v>45170</v>
      </c>
      <c r="I6042" s="273">
        <v>13932</v>
      </c>
      <c r="J6042" s="273">
        <v>867</v>
      </c>
      <c r="K6042" s="273">
        <v>0</v>
      </c>
      <c r="L6042" s="273" t="s">
        <v>66</v>
      </c>
      <c r="N6042" s="273" t="s">
        <v>107</v>
      </c>
      <c r="W6042" s="273">
        <v>237160</v>
      </c>
      <c r="X6042" s="273" t="s">
        <v>64</v>
      </c>
      <c r="Y6042" s="273" t="s">
        <v>75</v>
      </c>
      <c r="Z6042" s="273" t="s">
        <v>391</v>
      </c>
      <c r="AA6042" s="273" t="s">
        <v>400</v>
      </c>
      <c r="AB6042" s="274">
        <v>44958</v>
      </c>
      <c r="AC6042" s="273">
        <v>11845</v>
      </c>
      <c r="AD6042" s="273">
        <v>51</v>
      </c>
      <c r="AK6042" s="273">
        <v>184359</v>
      </c>
      <c r="BV6042" s="336" t="s">
        <v>64</v>
      </c>
      <c r="BW6042" s="337" t="s">
        <v>75</v>
      </c>
      <c r="BX6042" s="337" t="s">
        <v>391</v>
      </c>
      <c r="BY6042" s="337" t="s">
        <v>396</v>
      </c>
      <c r="BZ6042" s="337" t="s">
        <v>204</v>
      </c>
      <c r="CA6042" s="337" t="s">
        <v>205</v>
      </c>
      <c r="CB6042" s="337" t="s">
        <v>206</v>
      </c>
      <c r="CC6042" s="337" t="s">
        <v>207</v>
      </c>
      <c r="CD6042" s="338">
        <v>0</v>
      </c>
      <c r="CE6042" s="335">
        <v>45108</v>
      </c>
      <c r="CF6042" s="337"/>
      <c r="CG6042" s="337" t="s">
        <v>181</v>
      </c>
      <c r="CH6042" s="337"/>
      <c r="CI6042" s="337" t="s">
        <v>208</v>
      </c>
      <c r="CJ6042" s="337" t="s">
        <v>209</v>
      </c>
      <c r="CK6042" s="337"/>
      <c r="CL6042" s="337"/>
      <c r="CM6042" s="337" t="s">
        <v>73</v>
      </c>
      <c r="CN6042" s="337">
        <v>3</v>
      </c>
    </row>
    <row r="6043" spans="4:92">
      <c r="D6043" s="273" t="s">
        <v>64</v>
      </c>
      <c r="E6043" s="273" t="s">
        <v>404</v>
      </c>
      <c r="F6043" s="273" t="s">
        <v>431</v>
      </c>
      <c r="G6043" s="273" t="s">
        <v>1083</v>
      </c>
      <c r="H6043" s="274">
        <v>45200</v>
      </c>
      <c r="I6043" s="273">
        <v>14267</v>
      </c>
      <c r="J6043" s="273">
        <v>867</v>
      </c>
      <c r="W6043" s="273">
        <v>255152</v>
      </c>
      <c r="X6043" s="273" t="s">
        <v>64</v>
      </c>
      <c r="Y6043" s="273" t="s">
        <v>75</v>
      </c>
      <c r="Z6043" s="273" t="s">
        <v>391</v>
      </c>
      <c r="AA6043" s="273" t="s">
        <v>400</v>
      </c>
      <c r="AB6043" s="274">
        <v>44958</v>
      </c>
      <c r="AC6043" s="273">
        <v>11990</v>
      </c>
      <c r="AD6043" s="273">
        <v>51</v>
      </c>
      <c r="AE6043" s="273">
        <v>10</v>
      </c>
      <c r="AF6043" s="273" t="s">
        <v>90</v>
      </c>
      <c r="AG6043" s="273" t="s">
        <v>636</v>
      </c>
      <c r="AH6043" s="273" t="s">
        <v>637</v>
      </c>
      <c r="AI6043" s="273" t="s">
        <v>123</v>
      </c>
      <c r="AJ6043" s="273" t="s">
        <v>124</v>
      </c>
      <c r="AK6043" s="273">
        <v>164653</v>
      </c>
      <c r="BV6043" s="279" t="s">
        <v>64</v>
      </c>
      <c r="BW6043" s="280" t="s">
        <v>75</v>
      </c>
      <c r="BX6043" s="280" t="s">
        <v>391</v>
      </c>
      <c r="BY6043" s="280" t="s">
        <v>396</v>
      </c>
      <c r="BZ6043" s="280" t="s">
        <v>167</v>
      </c>
      <c r="CA6043" s="280" t="s">
        <v>168</v>
      </c>
      <c r="CB6043" s="280" t="s">
        <v>313</v>
      </c>
      <c r="CC6043" s="280" t="s">
        <v>314</v>
      </c>
      <c r="CD6043" s="281">
        <v>14</v>
      </c>
      <c r="CE6043" s="277">
        <v>45108</v>
      </c>
      <c r="CF6043" s="280">
        <v>0</v>
      </c>
      <c r="CG6043" s="280" t="s">
        <v>90</v>
      </c>
      <c r="CH6043" s="280">
        <v>0</v>
      </c>
      <c r="CI6043" s="280" t="s">
        <v>80</v>
      </c>
      <c r="CJ6043" s="280"/>
      <c r="CK6043" s="280"/>
      <c r="CL6043" s="280"/>
      <c r="CM6043" s="280" t="s">
        <v>73</v>
      </c>
      <c r="CN6043" s="280">
        <v>3</v>
      </c>
    </row>
    <row r="6044" spans="4:92">
      <c r="D6044" s="273" t="s">
        <v>64</v>
      </c>
      <c r="E6044" s="273" t="s">
        <v>404</v>
      </c>
      <c r="F6044" s="273" t="s">
        <v>431</v>
      </c>
      <c r="G6044" s="273" t="s">
        <v>1083</v>
      </c>
      <c r="H6044" s="274">
        <v>45200</v>
      </c>
      <c r="I6044" s="273">
        <v>14267</v>
      </c>
      <c r="J6044" s="273">
        <v>867</v>
      </c>
      <c r="K6044" s="273">
        <v>767</v>
      </c>
      <c r="L6044" s="273" t="s">
        <v>66</v>
      </c>
      <c r="M6044" s="273">
        <v>169.01820000000001</v>
      </c>
      <c r="N6044" s="273" t="s">
        <v>115</v>
      </c>
      <c r="W6044" s="273">
        <v>255176</v>
      </c>
      <c r="X6044" s="273" t="s">
        <v>64</v>
      </c>
      <c r="Y6044" s="273" t="s">
        <v>75</v>
      </c>
      <c r="Z6044" s="273" t="s">
        <v>391</v>
      </c>
      <c r="AA6044" s="273" t="s">
        <v>400</v>
      </c>
      <c r="AB6044" s="274">
        <v>44958</v>
      </c>
      <c r="AC6044" s="273">
        <v>11990</v>
      </c>
      <c r="AD6044" s="273">
        <v>51</v>
      </c>
      <c r="AE6044" s="273">
        <v>4</v>
      </c>
      <c r="AF6044" s="273" t="s">
        <v>90</v>
      </c>
      <c r="AG6044" s="273" t="s">
        <v>636</v>
      </c>
      <c r="AH6044" s="273" t="s">
        <v>639</v>
      </c>
      <c r="AI6044" s="273" t="s">
        <v>199</v>
      </c>
      <c r="AJ6044" s="273" t="s">
        <v>124</v>
      </c>
      <c r="AK6044" s="273">
        <v>164697</v>
      </c>
      <c r="BV6044" s="336" t="s">
        <v>64</v>
      </c>
      <c r="BW6044" s="337" t="s">
        <v>75</v>
      </c>
      <c r="BX6044" s="337" t="s">
        <v>391</v>
      </c>
      <c r="BY6044" s="337" t="s">
        <v>396</v>
      </c>
      <c r="BZ6044" s="337" t="s">
        <v>167</v>
      </c>
      <c r="CA6044" s="337" t="s">
        <v>168</v>
      </c>
      <c r="CB6044" s="337" t="s">
        <v>353</v>
      </c>
      <c r="CC6044" s="337" t="s">
        <v>354</v>
      </c>
      <c r="CD6044" s="338">
        <v>13</v>
      </c>
      <c r="CE6044" s="335">
        <v>45108</v>
      </c>
      <c r="CF6044" s="337">
        <v>0</v>
      </c>
      <c r="CG6044" s="337" t="s">
        <v>90</v>
      </c>
      <c r="CH6044" s="337">
        <v>0</v>
      </c>
      <c r="CI6044" s="337" t="s">
        <v>80</v>
      </c>
      <c r="CJ6044" s="337"/>
      <c r="CK6044" s="337"/>
      <c r="CL6044" s="337"/>
      <c r="CM6044" s="337" t="s">
        <v>73</v>
      </c>
      <c r="CN6044" s="337">
        <v>3</v>
      </c>
    </row>
    <row r="6045" spans="4:92">
      <c r="D6045" s="273" t="s">
        <v>64</v>
      </c>
      <c r="E6045" s="273" t="s">
        <v>404</v>
      </c>
      <c r="F6045" s="273" t="s">
        <v>431</v>
      </c>
      <c r="G6045" s="273" t="s">
        <v>1083</v>
      </c>
      <c r="H6045" s="274">
        <v>45200</v>
      </c>
      <c r="I6045" s="273">
        <v>14267</v>
      </c>
      <c r="J6045" s="273">
        <v>867</v>
      </c>
      <c r="K6045" s="273">
        <v>0</v>
      </c>
      <c r="L6045" s="273" t="s">
        <v>66</v>
      </c>
      <c r="N6045" s="273" t="s">
        <v>107</v>
      </c>
      <c r="W6045" s="273">
        <v>255177</v>
      </c>
      <c r="X6045" s="273" t="s">
        <v>64</v>
      </c>
      <c r="Y6045" s="273" t="s">
        <v>75</v>
      </c>
      <c r="Z6045" s="273" t="s">
        <v>391</v>
      </c>
      <c r="AA6045" s="273" t="s">
        <v>400</v>
      </c>
      <c r="AB6045" s="274">
        <v>44958</v>
      </c>
      <c r="AC6045" s="273">
        <v>11990</v>
      </c>
      <c r="AD6045" s="273">
        <v>51</v>
      </c>
      <c r="AE6045" s="273">
        <v>74</v>
      </c>
      <c r="AF6045" s="273" t="s">
        <v>90</v>
      </c>
      <c r="AG6045" s="273" t="s">
        <v>121</v>
      </c>
      <c r="AH6045" s="273" t="s">
        <v>642</v>
      </c>
      <c r="AI6045" s="273" t="s">
        <v>123</v>
      </c>
      <c r="AJ6045" s="273" t="s">
        <v>124</v>
      </c>
      <c r="AK6045" s="273">
        <v>164702</v>
      </c>
      <c r="BV6045" s="279" t="s">
        <v>64</v>
      </c>
      <c r="BW6045" s="280" t="s">
        <v>75</v>
      </c>
      <c r="BX6045" s="280" t="s">
        <v>391</v>
      </c>
      <c r="BY6045" s="280" t="s">
        <v>396</v>
      </c>
      <c r="BZ6045" s="280" t="s">
        <v>151</v>
      </c>
      <c r="CA6045" s="280" t="s">
        <v>152</v>
      </c>
      <c r="CB6045" s="280" t="s">
        <v>161</v>
      </c>
      <c r="CC6045" s="280" t="s">
        <v>162</v>
      </c>
      <c r="CD6045" s="281">
        <v>11</v>
      </c>
      <c r="CE6045" s="277">
        <v>45108</v>
      </c>
      <c r="CF6045" s="280">
        <v>2762</v>
      </c>
      <c r="CG6045" s="280" t="s">
        <v>90</v>
      </c>
      <c r="CH6045" s="280">
        <v>2762</v>
      </c>
      <c r="CI6045" s="280" t="s">
        <v>80</v>
      </c>
      <c r="CJ6045" s="280"/>
      <c r="CK6045" s="280"/>
      <c r="CL6045" s="280"/>
      <c r="CM6045" s="280" t="s">
        <v>73</v>
      </c>
      <c r="CN6045" s="280">
        <v>3</v>
      </c>
    </row>
    <row r="6046" spans="4:92">
      <c r="D6046" s="273" t="s">
        <v>64</v>
      </c>
      <c r="E6046" s="273" t="s">
        <v>404</v>
      </c>
      <c r="F6046" s="273" t="s">
        <v>431</v>
      </c>
      <c r="G6046" s="273" t="s">
        <v>1083</v>
      </c>
      <c r="H6046" s="274">
        <v>45231</v>
      </c>
      <c r="I6046" s="273">
        <v>14634</v>
      </c>
      <c r="J6046" s="273">
        <v>867</v>
      </c>
      <c r="W6046" s="273">
        <v>274010</v>
      </c>
      <c r="X6046" s="273" t="s">
        <v>64</v>
      </c>
      <c r="Y6046" s="273" t="s">
        <v>75</v>
      </c>
      <c r="Z6046" s="273" t="s">
        <v>391</v>
      </c>
      <c r="AA6046" s="273" t="s">
        <v>400</v>
      </c>
      <c r="AB6046" s="274">
        <v>44958</v>
      </c>
      <c r="AC6046" s="273">
        <v>11990</v>
      </c>
      <c r="AD6046" s="273">
        <v>51</v>
      </c>
      <c r="AE6046" s="273">
        <v>177</v>
      </c>
      <c r="AF6046" s="273" t="s">
        <v>90</v>
      </c>
      <c r="AH6046" s="273" t="s">
        <v>645</v>
      </c>
      <c r="AI6046" s="273" t="s">
        <v>123</v>
      </c>
      <c r="AJ6046" s="273" t="s">
        <v>200</v>
      </c>
      <c r="AK6046" s="273">
        <v>164708</v>
      </c>
      <c r="BV6046" s="336" t="s">
        <v>64</v>
      </c>
      <c r="BW6046" s="337" t="s">
        <v>75</v>
      </c>
      <c r="BX6046" s="337" t="s">
        <v>391</v>
      </c>
      <c r="BY6046" s="337" t="s">
        <v>396</v>
      </c>
      <c r="BZ6046" s="337" t="s">
        <v>167</v>
      </c>
      <c r="CA6046" s="337" t="s">
        <v>168</v>
      </c>
      <c r="CB6046" s="337" t="s">
        <v>169</v>
      </c>
      <c r="CC6046" s="337" t="s">
        <v>170</v>
      </c>
      <c r="CD6046" s="338">
        <v>12</v>
      </c>
      <c r="CE6046" s="335">
        <v>45108</v>
      </c>
      <c r="CF6046" s="337">
        <v>998</v>
      </c>
      <c r="CG6046" s="337" t="s">
        <v>90</v>
      </c>
      <c r="CH6046" s="337">
        <v>998</v>
      </c>
      <c r="CI6046" s="337" t="s">
        <v>80</v>
      </c>
      <c r="CJ6046" s="337"/>
      <c r="CK6046" s="337"/>
      <c r="CL6046" s="337"/>
      <c r="CM6046" s="337" t="s">
        <v>73</v>
      </c>
      <c r="CN6046" s="337">
        <v>3</v>
      </c>
    </row>
    <row r="6047" spans="4:92">
      <c r="D6047" s="273" t="s">
        <v>64</v>
      </c>
      <c r="E6047" s="273" t="s">
        <v>404</v>
      </c>
      <c r="F6047" s="273" t="s">
        <v>431</v>
      </c>
      <c r="G6047" s="273" t="s">
        <v>1083</v>
      </c>
      <c r="H6047" s="274">
        <v>45231</v>
      </c>
      <c r="I6047" s="273">
        <v>14634</v>
      </c>
      <c r="J6047" s="273">
        <v>867</v>
      </c>
      <c r="K6047" s="273">
        <v>637</v>
      </c>
      <c r="L6047" s="273" t="s">
        <v>66</v>
      </c>
      <c r="M6047" s="273">
        <v>153.18029999999999</v>
      </c>
      <c r="N6047" s="273" t="s">
        <v>115</v>
      </c>
      <c r="W6047" s="273">
        <v>274034</v>
      </c>
      <c r="X6047" s="273" t="s">
        <v>64</v>
      </c>
      <c r="Y6047" s="273" t="s">
        <v>75</v>
      </c>
      <c r="Z6047" s="273" t="s">
        <v>391</v>
      </c>
      <c r="AA6047" s="273" t="s">
        <v>400</v>
      </c>
      <c r="AB6047" s="274">
        <v>44958</v>
      </c>
      <c r="AC6047" s="273">
        <v>11990</v>
      </c>
      <c r="AD6047" s="273">
        <v>51</v>
      </c>
      <c r="AE6047" s="273">
        <v>23</v>
      </c>
      <c r="AF6047" s="273" t="s">
        <v>90</v>
      </c>
      <c r="AH6047" s="273" t="s">
        <v>649</v>
      </c>
      <c r="AI6047" s="273" t="s">
        <v>199</v>
      </c>
      <c r="AJ6047" s="273" t="s">
        <v>200</v>
      </c>
      <c r="AK6047" s="273">
        <v>164714</v>
      </c>
      <c r="BV6047" s="279" t="s">
        <v>64</v>
      </c>
      <c r="BW6047" s="280" t="s">
        <v>75</v>
      </c>
      <c r="BX6047" s="280" t="s">
        <v>391</v>
      </c>
      <c r="BY6047" s="280" t="s">
        <v>396</v>
      </c>
      <c r="BZ6047" s="280" t="s">
        <v>126</v>
      </c>
      <c r="CA6047" s="280" t="s">
        <v>127</v>
      </c>
      <c r="CB6047" s="280" t="s">
        <v>133</v>
      </c>
      <c r="CC6047" s="280" t="s">
        <v>134</v>
      </c>
      <c r="CD6047" s="281">
        <v>7</v>
      </c>
      <c r="CE6047" s="277">
        <v>45108</v>
      </c>
      <c r="CF6047" s="280"/>
      <c r="CG6047" s="280"/>
      <c r="CH6047" s="280"/>
      <c r="CI6047" s="280" t="s">
        <v>104</v>
      </c>
      <c r="CJ6047" s="280"/>
      <c r="CK6047" s="280"/>
      <c r="CL6047" s="280"/>
      <c r="CM6047" s="280" t="s">
        <v>73</v>
      </c>
      <c r="CN6047" s="280">
        <v>3</v>
      </c>
    </row>
    <row r="6048" spans="4:92">
      <c r="D6048" s="273" t="s">
        <v>64</v>
      </c>
      <c r="E6048" s="273" t="s">
        <v>404</v>
      </c>
      <c r="F6048" s="273" t="s">
        <v>431</v>
      </c>
      <c r="G6048" s="273" t="s">
        <v>1083</v>
      </c>
      <c r="H6048" s="274">
        <v>45231</v>
      </c>
      <c r="I6048" s="273">
        <v>14634</v>
      </c>
      <c r="J6048" s="273">
        <v>867</v>
      </c>
      <c r="K6048" s="273">
        <v>0</v>
      </c>
      <c r="L6048" s="273" t="s">
        <v>66</v>
      </c>
      <c r="N6048" s="273" t="s">
        <v>107</v>
      </c>
      <c r="W6048" s="273">
        <v>274035</v>
      </c>
      <c r="X6048" s="273" t="s">
        <v>64</v>
      </c>
      <c r="Y6048" s="273" t="s">
        <v>75</v>
      </c>
      <c r="Z6048" s="273" t="s">
        <v>391</v>
      </c>
      <c r="AA6048" s="273" t="s">
        <v>400</v>
      </c>
      <c r="AB6048" s="274">
        <v>44958</v>
      </c>
      <c r="AC6048" s="273">
        <v>11990</v>
      </c>
      <c r="AD6048" s="273">
        <v>51</v>
      </c>
      <c r="AE6048" s="273">
        <v>2</v>
      </c>
      <c r="AF6048" s="273" t="s">
        <v>90</v>
      </c>
      <c r="AH6048" s="273" t="s">
        <v>652</v>
      </c>
      <c r="AI6048" s="273" t="s">
        <v>199</v>
      </c>
      <c r="AJ6048" s="273" t="s">
        <v>214</v>
      </c>
      <c r="AK6048" s="273">
        <v>164720</v>
      </c>
      <c r="BV6048" s="336" t="s">
        <v>64</v>
      </c>
      <c r="BW6048" s="337" t="s">
        <v>75</v>
      </c>
      <c r="BX6048" s="337" t="s">
        <v>391</v>
      </c>
      <c r="BY6048" s="337" t="s">
        <v>396</v>
      </c>
      <c r="BZ6048" s="337" t="s">
        <v>138</v>
      </c>
      <c r="CA6048" s="337" t="s">
        <v>139</v>
      </c>
      <c r="CB6048" s="337" t="s">
        <v>140</v>
      </c>
      <c r="CC6048" s="337" t="s">
        <v>141</v>
      </c>
      <c r="CD6048" s="338">
        <v>9</v>
      </c>
      <c r="CE6048" s="335">
        <v>45108</v>
      </c>
      <c r="CF6048" s="337">
        <v>593</v>
      </c>
      <c r="CG6048" s="337" t="s">
        <v>90</v>
      </c>
      <c r="CH6048" s="337">
        <v>593</v>
      </c>
      <c r="CI6048" s="337" t="s">
        <v>80</v>
      </c>
      <c r="CJ6048" s="337"/>
      <c r="CK6048" s="337"/>
      <c r="CL6048" s="337"/>
      <c r="CM6048" s="337" t="s">
        <v>73</v>
      </c>
      <c r="CN6048" s="337">
        <v>3</v>
      </c>
    </row>
    <row r="6049" spans="4:92">
      <c r="D6049" s="273" t="s">
        <v>64</v>
      </c>
      <c r="E6049" s="273" t="s">
        <v>404</v>
      </c>
      <c r="F6049" s="273" t="s">
        <v>431</v>
      </c>
      <c r="G6049" s="273" t="s">
        <v>1083</v>
      </c>
      <c r="H6049" s="274">
        <v>45261</v>
      </c>
      <c r="I6049" s="273">
        <v>17091</v>
      </c>
      <c r="J6049" s="273">
        <v>867</v>
      </c>
      <c r="W6049" s="273">
        <v>315893</v>
      </c>
      <c r="X6049" s="273" t="s">
        <v>83</v>
      </c>
      <c r="Y6049" s="273" t="s">
        <v>63</v>
      </c>
      <c r="Z6049" s="273" t="s">
        <v>228</v>
      </c>
      <c r="AA6049" s="273" t="s">
        <v>244</v>
      </c>
      <c r="AB6049" s="274">
        <v>45139</v>
      </c>
      <c r="AC6049" s="273">
        <v>13384</v>
      </c>
      <c r="AD6049" s="273">
        <v>20</v>
      </c>
      <c r="AE6049" s="273">
        <v>0.90280000000000005</v>
      </c>
      <c r="AF6049" s="273" t="s">
        <v>90</v>
      </c>
      <c r="AG6049" s="273" t="s">
        <v>1333</v>
      </c>
      <c r="AH6049" s="273" t="s">
        <v>1334</v>
      </c>
      <c r="AI6049" s="273" t="s">
        <v>123</v>
      </c>
      <c r="AJ6049" s="273" t="s">
        <v>214</v>
      </c>
      <c r="AK6049" s="273">
        <v>218488</v>
      </c>
      <c r="BV6049" s="279" t="s">
        <v>64</v>
      </c>
      <c r="BW6049" s="280" t="s">
        <v>75</v>
      </c>
      <c r="BX6049" s="280" t="s">
        <v>391</v>
      </c>
      <c r="BY6049" s="280" t="s">
        <v>396</v>
      </c>
      <c r="BZ6049" s="280" t="s">
        <v>151</v>
      </c>
      <c r="CA6049" s="280" t="s">
        <v>152</v>
      </c>
      <c r="CB6049" s="280" t="s">
        <v>153</v>
      </c>
      <c r="CC6049" s="280" t="s">
        <v>154</v>
      </c>
      <c r="CD6049" s="281">
        <v>10</v>
      </c>
      <c r="CE6049" s="277">
        <v>45108</v>
      </c>
      <c r="CF6049" s="280">
        <v>3452</v>
      </c>
      <c r="CG6049" s="280" t="s">
        <v>90</v>
      </c>
      <c r="CH6049" s="280">
        <v>3452</v>
      </c>
      <c r="CI6049" s="280" t="s">
        <v>80</v>
      </c>
      <c r="CJ6049" s="280"/>
      <c r="CK6049" s="280"/>
      <c r="CL6049" s="280"/>
      <c r="CM6049" s="280" t="s">
        <v>73</v>
      </c>
      <c r="CN6049" s="280">
        <v>3</v>
      </c>
    </row>
    <row r="6050" spans="4:92">
      <c r="D6050" s="273" t="s">
        <v>64</v>
      </c>
      <c r="E6050" s="273" t="s">
        <v>404</v>
      </c>
      <c r="F6050" s="273" t="s">
        <v>431</v>
      </c>
      <c r="G6050" s="273" t="s">
        <v>1083</v>
      </c>
      <c r="H6050" s="274">
        <v>45261</v>
      </c>
      <c r="I6050" s="273">
        <v>17091</v>
      </c>
      <c r="J6050" s="273">
        <v>867</v>
      </c>
      <c r="K6050" s="273">
        <v>621</v>
      </c>
      <c r="L6050" s="273" t="s">
        <v>66</v>
      </c>
      <c r="M6050" s="273">
        <v>151.36680000000001</v>
      </c>
      <c r="N6050" s="273" t="s">
        <v>115</v>
      </c>
      <c r="W6050" s="273">
        <v>315917</v>
      </c>
      <c r="X6050" s="273" t="s">
        <v>83</v>
      </c>
      <c r="Y6050" s="273" t="s">
        <v>63</v>
      </c>
      <c r="Z6050" s="273" t="s">
        <v>228</v>
      </c>
      <c r="AA6050" s="273" t="s">
        <v>244</v>
      </c>
      <c r="AB6050" s="274">
        <v>45139</v>
      </c>
      <c r="AC6050" s="273">
        <v>13384</v>
      </c>
      <c r="AD6050" s="273">
        <v>20</v>
      </c>
      <c r="AE6050" s="273">
        <v>0.25</v>
      </c>
      <c r="AF6050" s="273" t="s">
        <v>90</v>
      </c>
      <c r="AG6050" s="273" t="s">
        <v>884</v>
      </c>
      <c r="AH6050" s="273" t="s">
        <v>1195</v>
      </c>
      <c r="AI6050" s="273" t="s">
        <v>123</v>
      </c>
      <c r="AJ6050" s="273" t="s">
        <v>200</v>
      </c>
      <c r="AK6050" s="273">
        <v>226755</v>
      </c>
      <c r="BV6050" s="336" t="s">
        <v>64</v>
      </c>
      <c r="BW6050" s="337" t="s">
        <v>75</v>
      </c>
      <c r="BX6050" s="337" t="s">
        <v>391</v>
      </c>
      <c r="BY6050" s="337" t="s">
        <v>396</v>
      </c>
      <c r="BZ6050" s="337" t="s">
        <v>126</v>
      </c>
      <c r="CA6050" s="337" t="s">
        <v>127</v>
      </c>
      <c r="CB6050" s="337" t="s">
        <v>128</v>
      </c>
      <c r="CC6050" s="337" t="s">
        <v>129</v>
      </c>
      <c r="CD6050" s="338">
        <v>6</v>
      </c>
      <c r="CE6050" s="335">
        <v>45108</v>
      </c>
      <c r="CF6050" s="337"/>
      <c r="CG6050" s="337"/>
      <c r="CH6050" s="337"/>
      <c r="CI6050" s="337" t="s">
        <v>80</v>
      </c>
      <c r="CJ6050" s="337"/>
      <c r="CK6050" s="337"/>
      <c r="CL6050" s="337"/>
      <c r="CM6050" s="337" t="s">
        <v>73</v>
      </c>
      <c r="CN6050" s="337">
        <v>3</v>
      </c>
    </row>
    <row r="6051" spans="4:92">
      <c r="D6051" s="273" t="s">
        <v>64</v>
      </c>
      <c r="E6051" s="273" t="s">
        <v>404</v>
      </c>
      <c r="F6051" s="273" t="s">
        <v>431</v>
      </c>
      <c r="G6051" s="273" t="s">
        <v>1083</v>
      </c>
      <c r="H6051" s="274">
        <v>45261</v>
      </c>
      <c r="I6051" s="273">
        <v>17091</v>
      </c>
      <c r="J6051" s="273">
        <v>867</v>
      </c>
      <c r="K6051" s="273">
        <v>0</v>
      </c>
      <c r="L6051" s="273" t="s">
        <v>66</v>
      </c>
      <c r="N6051" s="273" t="s">
        <v>107</v>
      </c>
      <c r="W6051" s="273">
        <v>315918</v>
      </c>
      <c r="X6051" s="273" t="s">
        <v>83</v>
      </c>
      <c r="Y6051" s="273" t="s">
        <v>63</v>
      </c>
      <c r="Z6051" s="273" t="s">
        <v>228</v>
      </c>
      <c r="AA6051" s="273" t="s">
        <v>244</v>
      </c>
      <c r="AB6051" s="274">
        <v>45139</v>
      </c>
      <c r="AC6051" s="273">
        <v>13384</v>
      </c>
      <c r="AD6051" s="273">
        <v>20</v>
      </c>
      <c r="AE6051" s="273">
        <v>0.248</v>
      </c>
      <c r="AF6051" s="273" t="s">
        <v>90</v>
      </c>
      <c r="AG6051" s="273" t="s">
        <v>1026</v>
      </c>
      <c r="AH6051" s="273" t="s">
        <v>1327</v>
      </c>
      <c r="AI6051" s="273" t="s">
        <v>123</v>
      </c>
      <c r="AJ6051" s="273" t="s">
        <v>200</v>
      </c>
      <c r="AK6051" s="273">
        <v>226761</v>
      </c>
      <c r="BV6051" s="279" t="s">
        <v>64</v>
      </c>
      <c r="BW6051" s="280" t="s">
        <v>75</v>
      </c>
      <c r="BX6051" s="280" t="s">
        <v>391</v>
      </c>
      <c r="BY6051" s="280" t="s">
        <v>396</v>
      </c>
      <c r="BZ6051" s="280" t="s">
        <v>110</v>
      </c>
      <c r="CA6051" s="280" t="s">
        <v>111</v>
      </c>
      <c r="CB6051" s="280" t="s">
        <v>117</v>
      </c>
      <c r="CC6051" s="280" t="s">
        <v>118</v>
      </c>
      <c r="CD6051" s="281">
        <v>5</v>
      </c>
      <c r="CE6051" s="277">
        <v>45108</v>
      </c>
      <c r="CF6051" s="280"/>
      <c r="CG6051" s="280"/>
      <c r="CH6051" s="280"/>
      <c r="CI6051" s="280" t="s">
        <v>104</v>
      </c>
      <c r="CJ6051" s="280"/>
      <c r="CK6051" s="280"/>
      <c r="CL6051" s="280"/>
      <c r="CM6051" s="280" t="s">
        <v>73</v>
      </c>
      <c r="CN6051" s="280">
        <v>3</v>
      </c>
    </row>
    <row r="6052" spans="4:92">
      <c r="D6052" s="273" t="s">
        <v>64</v>
      </c>
      <c r="E6052" s="273" t="s">
        <v>404</v>
      </c>
      <c r="F6052" s="273" t="s">
        <v>431</v>
      </c>
      <c r="G6052" s="273" t="s">
        <v>1085</v>
      </c>
      <c r="H6052" s="274">
        <v>44927</v>
      </c>
      <c r="I6052" s="273">
        <v>11282</v>
      </c>
      <c r="J6052" s="273">
        <v>868</v>
      </c>
      <c r="W6052" s="273">
        <v>141065</v>
      </c>
      <c r="X6052" s="273" t="s">
        <v>83</v>
      </c>
      <c r="Y6052" s="273" t="s">
        <v>63</v>
      </c>
      <c r="Z6052" s="273" t="s">
        <v>228</v>
      </c>
      <c r="AA6052" s="273" t="s">
        <v>244</v>
      </c>
      <c r="AB6052" s="274">
        <v>45139</v>
      </c>
      <c r="AC6052" s="273">
        <v>13384</v>
      </c>
      <c r="AD6052" s="273">
        <v>20</v>
      </c>
      <c r="AE6052" s="273">
        <v>0.34300000000000003</v>
      </c>
      <c r="AF6052" s="273" t="s">
        <v>90</v>
      </c>
      <c r="AG6052" s="273" t="s">
        <v>795</v>
      </c>
      <c r="AH6052" s="273" t="s">
        <v>1354</v>
      </c>
      <c r="AI6052" s="273" t="s">
        <v>123</v>
      </c>
      <c r="AJ6052" s="273" t="s">
        <v>200</v>
      </c>
      <c r="AK6052" s="273">
        <v>226767</v>
      </c>
      <c r="BV6052" s="336" t="s">
        <v>64</v>
      </c>
      <c r="BW6052" s="337" t="s">
        <v>75</v>
      </c>
      <c r="BX6052" s="337" t="s">
        <v>391</v>
      </c>
      <c r="BY6052" s="337" t="s">
        <v>396</v>
      </c>
      <c r="BZ6052" s="337" t="s">
        <v>110</v>
      </c>
      <c r="CA6052" s="337" t="s">
        <v>111</v>
      </c>
      <c r="CB6052" s="337" t="s">
        <v>112</v>
      </c>
      <c r="CC6052" s="337" t="s">
        <v>113</v>
      </c>
      <c r="CD6052" s="338">
        <v>4</v>
      </c>
      <c r="CE6052" s="335">
        <v>45108</v>
      </c>
      <c r="CF6052" s="337"/>
      <c r="CG6052" s="337"/>
      <c r="CH6052" s="337"/>
      <c r="CI6052" s="337" t="s">
        <v>80</v>
      </c>
      <c r="CJ6052" s="337"/>
      <c r="CK6052" s="337"/>
      <c r="CL6052" s="337"/>
      <c r="CM6052" s="337" t="s">
        <v>73</v>
      </c>
      <c r="CN6052" s="337">
        <v>3</v>
      </c>
    </row>
    <row r="6053" spans="4:92">
      <c r="D6053" s="273" t="s">
        <v>64</v>
      </c>
      <c r="E6053" s="273" t="s">
        <v>404</v>
      </c>
      <c r="F6053" s="273" t="s">
        <v>431</v>
      </c>
      <c r="G6053" s="273" t="s">
        <v>1085</v>
      </c>
      <c r="H6053" s="274">
        <v>44927</v>
      </c>
      <c r="I6053" s="273">
        <v>11282</v>
      </c>
      <c r="J6053" s="273">
        <v>868</v>
      </c>
      <c r="K6053" s="273">
        <v>0</v>
      </c>
      <c r="L6053" s="273" t="s">
        <v>66</v>
      </c>
      <c r="N6053" s="273" t="s">
        <v>107</v>
      </c>
      <c r="W6053" s="273">
        <v>141090</v>
      </c>
      <c r="X6053" s="273" t="s">
        <v>83</v>
      </c>
      <c r="Y6053" s="273" t="s">
        <v>63</v>
      </c>
      <c r="Z6053" s="273" t="s">
        <v>228</v>
      </c>
      <c r="AA6053" s="273" t="s">
        <v>244</v>
      </c>
      <c r="AB6053" s="274">
        <v>45139</v>
      </c>
      <c r="AC6053" s="273">
        <v>13384</v>
      </c>
      <c r="AD6053" s="273">
        <v>20</v>
      </c>
      <c r="AE6053" s="273">
        <v>0.22</v>
      </c>
      <c r="AF6053" s="273" t="s">
        <v>90</v>
      </c>
      <c r="AG6053" s="273" t="s">
        <v>837</v>
      </c>
      <c r="AH6053" s="273" t="s">
        <v>1226</v>
      </c>
      <c r="AI6053" s="273" t="s">
        <v>199</v>
      </c>
      <c r="AJ6053" s="273" t="s">
        <v>200</v>
      </c>
      <c r="AK6053" s="273">
        <v>226773</v>
      </c>
      <c r="BV6053" s="279" t="s">
        <v>64</v>
      </c>
      <c r="BW6053" s="280" t="s">
        <v>75</v>
      </c>
      <c r="BX6053" s="280" t="s">
        <v>391</v>
      </c>
      <c r="BY6053" s="280" t="s">
        <v>396</v>
      </c>
      <c r="BZ6053" s="280" t="s">
        <v>86</v>
      </c>
      <c r="CA6053" s="280" t="s">
        <v>87</v>
      </c>
      <c r="CB6053" s="280" t="s">
        <v>101</v>
      </c>
      <c r="CC6053" s="280" t="s">
        <v>102</v>
      </c>
      <c r="CD6053" s="281">
        <v>4</v>
      </c>
      <c r="CE6053" s="277">
        <v>45108</v>
      </c>
      <c r="CF6053" s="280">
        <v>55279.11</v>
      </c>
      <c r="CG6053" s="280" t="s">
        <v>1495</v>
      </c>
      <c r="CH6053" s="280">
        <v>7946.3720624999996</v>
      </c>
      <c r="CI6053" s="280" t="s">
        <v>104</v>
      </c>
      <c r="CJ6053" s="280"/>
      <c r="CK6053" s="280"/>
      <c r="CL6053" s="280"/>
      <c r="CM6053" s="280" t="s">
        <v>73</v>
      </c>
      <c r="CN6053" s="280">
        <v>3</v>
      </c>
    </row>
    <row r="6054" spans="4:92">
      <c r="D6054" s="273" t="s">
        <v>64</v>
      </c>
      <c r="E6054" s="273" t="s">
        <v>404</v>
      </c>
      <c r="F6054" s="273" t="s">
        <v>431</v>
      </c>
      <c r="G6054" s="273" t="s">
        <v>1085</v>
      </c>
      <c r="H6054" s="274">
        <v>44927</v>
      </c>
      <c r="I6054" s="273">
        <v>11282</v>
      </c>
      <c r="J6054" s="273">
        <v>868</v>
      </c>
      <c r="K6054" s="273">
        <v>2575.5</v>
      </c>
      <c r="L6054" s="273" t="s">
        <v>66</v>
      </c>
      <c r="M6054" s="273">
        <v>655.22964000000002</v>
      </c>
      <c r="N6054" s="273" t="s">
        <v>115</v>
      </c>
      <c r="W6054" s="273">
        <v>141089</v>
      </c>
      <c r="X6054" s="273" t="s">
        <v>83</v>
      </c>
      <c r="Y6054" s="273" t="s">
        <v>63</v>
      </c>
      <c r="Z6054" s="273" t="s">
        <v>228</v>
      </c>
      <c r="AA6054" s="273" t="s">
        <v>244</v>
      </c>
      <c r="AB6054" s="274">
        <v>45170</v>
      </c>
      <c r="AC6054" s="273">
        <v>13709</v>
      </c>
      <c r="AD6054" s="273">
        <v>20</v>
      </c>
      <c r="AK6054" s="273">
        <v>244201</v>
      </c>
      <c r="BV6054" s="336" t="s">
        <v>64</v>
      </c>
      <c r="BW6054" s="337" t="s">
        <v>75</v>
      </c>
      <c r="BX6054" s="337" t="s">
        <v>391</v>
      </c>
      <c r="BY6054" s="337" t="s">
        <v>396</v>
      </c>
      <c r="BZ6054" s="337" t="s">
        <v>86</v>
      </c>
      <c r="CA6054" s="337" t="s">
        <v>87</v>
      </c>
      <c r="CB6054" s="337" t="s">
        <v>88</v>
      </c>
      <c r="CC6054" s="337" t="s">
        <v>89</v>
      </c>
      <c r="CD6054" s="338">
        <v>3</v>
      </c>
      <c r="CE6054" s="335">
        <v>45108</v>
      </c>
      <c r="CF6054" s="337">
        <v>13486</v>
      </c>
      <c r="CG6054" s="337" t="s">
        <v>90</v>
      </c>
      <c r="CH6054" s="337">
        <v>13486</v>
      </c>
      <c r="CI6054" s="337" t="s">
        <v>80</v>
      </c>
      <c r="CJ6054" s="337"/>
      <c r="CK6054" s="337"/>
      <c r="CL6054" s="337"/>
      <c r="CM6054" s="337" t="s">
        <v>73</v>
      </c>
      <c r="CN6054" s="337">
        <v>3</v>
      </c>
    </row>
    <row r="6055" spans="4:92">
      <c r="D6055" s="273" t="s">
        <v>64</v>
      </c>
      <c r="E6055" s="273" t="s">
        <v>404</v>
      </c>
      <c r="F6055" s="273" t="s">
        <v>431</v>
      </c>
      <c r="G6055" s="273" t="s">
        <v>1085</v>
      </c>
      <c r="H6055" s="274">
        <v>44958</v>
      </c>
      <c r="I6055" s="273">
        <v>11444</v>
      </c>
      <c r="J6055" s="273">
        <v>868</v>
      </c>
      <c r="W6055" s="273">
        <v>145763</v>
      </c>
      <c r="X6055" s="273" t="s">
        <v>83</v>
      </c>
      <c r="Y6055" s="273" t="s">
        <v>63</v>
      </c>
      <c r="Z6055" s="273" t="s">
        <v>228</v>
      </c>
      <c r="AA6055" s="273" t="s">
        <v>244</v>
      </c>
      <c r="AB6055" s="274">
        <v>45170</v>
      </c>
      <c r="AC6055" s="273">
        <v>13711</v>
      </c>
      <c r="AD6055" s="273">
        <v>20</v>
      </c>
      <c r="AE6055" s="273">
        <v>0.88849999999999996</v>
      </c>
      <c r="AF6055" s="273" t="s">
        <v>90</v>
      </c>
      <c r="AG6055" s="273" t="s">
        <v>1333</v>
      </c>
      <c r="AH6055" s="273" t="s">
        <v>1334</v>
      </c>
      <c r="AI6055" s="273" t="s">
        <v>123</v>
      </c>
      <c r="AJ6055" s="273" t="s">
        <v>214</v>
      </c>
      <c r="AK6055" s="273">
        <v>231439</v>
      </c>
      <c r="BV6055" s="279" t="s">
        <v>64</v>
      </c>
      <c r="BW6055" s="280" t="s">
        <v>75</v>
      </c>
      <c r="BX6055" s="280" t="s">
        <v>391</v>
      </c>
      <c r="BY6055" s="280" t="s">
        <v>396</v>
      </c>
      <c r="BZ6055" s="280" t="s">
        <v>86</v>
      </c>
      <c r="CA6055" s="280" t="s">
        <v>87</v>
      </c>
      <c r="CB6055" s="280" t="s">
        <v>88</v>
      </c>
      <c r="CC6055" s="280" t="s">
        <v>89</v>
      </c>
      <c r="CD6055" s="281">
        <v>3</v>
      </c>
      <c r="CE6055" s="277">
        <v>45139</v>
      </c>
      <c r="CF6055" s="280">
        <v>11867</v>
      </c>
      <c r="CG6055" s="280" t="s">
        <v>90</v>
      </c>
      <c r="CH6055" s="280">
        <v>11867</v>
      </c>
      <c r="CI6055" s="280" t="s">
        <v>80</v>
      </c>
      <c r="CJ6055" s="280"/>
      <c r="CK6055" s="280"/>
      <c r="CL6055" s="280"/>
      <c r="CM6055" s="280" t="s">
        <v>73</v>
      </c>
      <c r="CN6055" s="280">
        <v>3</v>
      </c>
    </row>
    <row r="6056" spans="4:92">
      <c r="D6056" s="273" t="s">
        <v>64</v>
      </c>
      <c r="E6056" s="273" t="s">
        <v>404</v>
      </c>
      <c r="F6056" s="273" t="s">
        <v>431</v>
      </c>
      <c r="G6056" s="273" t="s">
        <v>1085</v>
      </c>
      <c r="H6056" s="274">
        <v>44958</v>
      </c>
      <c r="I6056" s="273">
        <v>11444</v>
      </c>
      <c r="J6056" s="273">
        <v>868</v>
      </c>
      <c r="K6056" s="273">
        <v>0</v>
      </c>
      <c r="L6056" s="273" t="s">
        <v>66</v>
      </c>
      <c r="N6056" s="273" t="s">
        <v>107</v>
      </c>
      <c r="W6056" s="273">
        <v>145788</v>
      </c>
      <c r="X6056" s="273" t="s">
        <v>83</v>
      </c>
      <c r="Y6056" s="273" t="s">
        <v>63</v>
      </c>
      <c r="Z6056" s="273" t="s">
        <v>228</v>
      </c>
      <c r="AA6056" s="273" t="s">
        <v>244</v>
      </c>
      <c r="AB6056" s="274">
        <v>45170</v>
      </c>
      <c r="AC6056" s="273">
        <v>13711</v>
      </c>
      <c r="AD6056" s="273">
        <v>20</v>
      </c>
      <c r="AE6056" s="273">
        <v>0.31</v>
      </c>
      <c r="AF6056" s="273" t="s">
        <v>90</v>
      </c>
      <c r="AG6056" s="273" t="s">
        <v>884</v>
      </c>
      <c r="AH6056" s="273" t="s">
        <v>1195</v>
      </c>
      <c r="AI6056" s="273" t="s">
        <v>123</v>
      </c>
      <c r="AJ6056" s="273" t="s">
        <v>200</v>
      </c>
      <c r="AK6056" s="273">
        <v>239393</v>
      </c>
      <c r="BV6056" s="336" t="s">
        <v>64</v>
      </c>
      <c r="BW6056" s="337" t="s">
        <v>75</v>
      </c>
      <c r="BX6056" s="337" t="s">
        <v>391</v>
      </c>
      <c r="BY6056" s="337" t="s">
        <v>396</v>
      </c>
      <c r="BZ6056" s="337" t="s">
        <v>86</v>
      </c>
      <c r="CA6056" s="337" t="s">
        <v>87</v>
      </c>
      <c r="CB6056" s="337" t="s">
        <v>101</v>
      </c>
      <c r="CC6056" s="337" t="s">
        <v>102</v>
      </c>
      <c r="CD6056" s="338">
        <v>4</v>
      </c>
      <c r="CE6056" s="335">
        <v>45139</v>
      </c>
      <c r="CF6056" s="337">
        <v>48642.83</v>
      </c>
      <c r="CG6056" s="337" t="s">
        <v>1495</v>
      </c>
      <c r="CH6056" s="337">
        <v>6992.4068125000003</v>
      </c>
      <c r="CI6056" s="337" t="s">
        <v>104</v>
      </c>
      <c r="CJ6056" s="337"/>
      <c r="CK6056" s="337"/>
      <c r="CL6056" s="337"/>
      <c r="CM6056" s="337" t="s">
        <v>73</v>
      </c>
      <c r="CN6056" s="337">
        <v>3</v>
      </c>
    </row>
    <row r="6057" spans="4:92">
      <c r="D6057" s="273" t="s">
        <v>64</v>
      </c>
      <c r="E6057" s="273" t="s">
        <v>404</v>
      </c>
      <c r="F6057" s="273" t="s">
        <v>431</v>
      </c>
      <c r="G6057" s="273" t="s">
        <v>1085</v>
      </c>
      <c r="H6057" s="274">
        <v>44958</v>
      </c>
      <c r="I6057" s="273">
        <v>11444</v>
      </c>
      <c r="J6057" s="273">
        <v>868</v>
      </c>
      <c r="K6057" s="273">
        <v>2792.1</v>
      </c>
      <c r="L6057" s="273" t="s">
        <v>66</v>
      </c>
      <c r="M6057" s="273">
        <v>640.35893999999996</v>
      </c>
      <c r="N6057" s="273" t="s">
        <v>115</v>
      </c>
      <c r="W6057" s="273">
        <v>145787</v>
      </c>
      <c r="X6057" s="273" t="s">
        <v>83</v>
      </c>
      <c r="Y6057" s="273" t="s">
        <v>63</v>
      </c>
      <c r="Z6057" s="273" t="s">
        <v>228</v>
      </c>
      <c r="AA6057" s="273" t="s">
        <v>244</v>
      </c>
      <c r="AB6057" s="274">
        <v>45170</v>
      </c>
      <c r="AC6057" s="273">
        <v>13711</v>
      </c>
      <c r="AD6057" s="273">
        <v>20</v>
      </c>
      <c r="AE6057" s="273">
        <v>0.73</v>
      </c>
      <c r="AF6057" s="273" t="s">
        <v>90</v>
      </c>
      <c r="AG6057" s="273" t="s">
        <v>887</v>
      </c>
      <c r="AH6057" s="273" t="s">
        <v>1194</v>
      </c>
      <c r="AI6057" s="273" t="s">
        <v>123</v>
      </c>
      <c r="AJ6057" s="273" t="s">
        <v>200</v>
      </c>
      <c r="AK6057" s="273">
        <v>239399</v>
      </c>
      <c r="BV6057" s="279" t="s">
        <v>64</v>
      </c>
      <c r="BW6057" s="280" t="s">
        <v>75</v>
      </c>
      <c r="BX6057" s="280" t="s">
        <v>391</v>
      </c>
      <c r="BY6057" s="280" t="s">
        <v>396</v>
      </c>
      <c r="BZ6057" s="280" t="s">
        <v>110</v>
      </c>
      <c r="CA6057" s="280" t="s">
        <v>111</v>
      </c>
      <c r="CB6057" s="280" t="s">
        <v>112</v>
      </c>
      <c r="CC6057" s="280" t="s">
        <v>113</v>
      </c>
      <c r="CD6057" s="281">
        <v>4</v>
      </c>
      <c r="CE6057" s="277">
        <v>45139</v>
      </c>
      <c r="CF6057" s="280"/>
      <c r="CG6057" s="280"/>
      <c r="CH6057" s="280"/>
      <c r="CI6057" s="280" t="s">
        <v>80</v>
      </c>
      <c r="CJ6057" s="280"/>
      <c r="CK6057" s="280"/>
      <c r="CL6057" s="280"/>
      <c r="CM6057" s="280" t="s">
        <v>73</v>
      </c>
      <c r="CN6057" s="280">
        <v>3</v>
      </c>
    </row>
    <row r="6058" spans="4:92">
      <c r="D6058" s="273" t="s">
        <v>64</v>
      </c>
      <c r="E6058" s="273" t="s">
        <v>404</v>
      </c>
      <c r="F6058" s="273" t="s">
        <v>431</v>
      </c>
      <c r="G6058" s="273" t="s">
        <v>1085</v>
      </c>
      <c r="H6058" s="274">
        <v>44986</v>
      </c>
      <c r="I6058" s="273">
        <v>11606</v>
      </c>
      <c r="J6058" s="273">
        <v>868</v>
      </c>
      <c r="W6058" s="273">
        <v>150461</v>
      </c>
      <c r="X6058" s="273" t="s">
        <v>83</v>
      </c>
      <c r="Y6058" s="273" t="s">
        <v>63</v>
      </c>
      <c r="Z6058" s="273" t="s">
        <v>228</v>
      </c>
      <c r="AA6058" s="273" t="s">
        <v>244</v>
      </c>
      <c r="AB6058" s="274">
        <v>45170</v>
      </c>
      <c r="AC6058" s="273">
        <v>13711</v>
      </c>
      <c r="AD6058" s="273">
        <v>20</v>
      </c>
      <c r="AE6058" s="273">
        <v>0.24199999999999999</v>
      </c>
      <c r="AF6058" s="273" t="s">
        <v>90</v>
      </c>
      <c r="AG6058" s="273" t="s">
        <v>1026</v>
      </c>
      <c r="AH6058" s="273" t="s">
        <v>1327</v>
      </c>
      <c r="AI6058" s="273" t="s">
        <v>123</v>
      </c>
      <c r="AJ6058" s="273" t="s">
        <v>200</v>
      </c>
      <c r="AK6058" s="273">
        <v>239405</v>
      </c>
      <c r="BV6058" s="336" t="s">
        <v>64</v>
      </c>
      <c r="BW6058" s="337" t="s">
        <v>75</v>
      </c>
      <c r="BX6058" s="337" t="s">
        <v>391</v>
      </c>
      <c r="BY6058" s="337" t="s">
        <v>396</v>
      </c>
      <c r="BZ6058" s="337" t="s">
        <v>110</v>
      </c>
      <c r="CA6058" s="337" t="s">
        <v>111</v>
      </c>
      <c r="CB6058" s="337" t="s">
        <v>117</v>
      </c>
      <c r="CC6058" s="337" t="s">
        <v>118</v>
      </c>
      <c r="CD6058" s="338">
        <v>5</v>
      </c>
      <c r="CE6058" s="335">
        <v>45139</v>
      </c>
      <c r="CF6058" s="337"/>
      <c r="CG6058" s="337"/>
      <c r="CH6058" s="337"/>
      <c r="CI6058" s="337" t="s">
        <v>104</v>
      </c>
      <c r="CJ6058" s="337"/>
      <c r="CK6058" s="337"/>
      <c r="CL6058" s="337"/>
      <c r="CM6058" s="337" t="s">
        <v>73</v>
      </c>
      <c r="CN6058" s="337">
        <v>3</v>
      </c>
    </row>
    <row r="6059" spans="4:92">
      <c r="D6059" s="273" t="s">
        <v>64</v>
      </c>
      <c r="E6059" s="273" t="s">
        <v>404</v>
      </c>
      <c r="F6059" s="273" t="s">
        <v>431</v>
      </c>
      <c r="G6059" s="273" t="s">
        <v>1085</v>
      </c>
      <c r="H6059" s="274">
        <v>44986</v>
      </c>
      <c r="I6059" s="273">
        <v>11606</v>
      </c>
      <c r="J6059" s="273">
        <v>868</v>
      </c>
      <c r="K6059" s="273">
        <v>3756.3</v>
      </c>
      <c r="L6059" s="273" t="s">
        <v>66</v>
      </c>
      <c r="M6059" s="273">
        <v>794.91750000000002</v>
      </c>
      <c r="N6059" s="273" t="s">
        <v>115</v>
      </c>
      <c r="W6059" s="273">
        <v>150485</v>
      </c>
      <c r="X6059" s="273" t="s">
        <v>83</v>
      </c>
      <c r="Y6059" s="273" t="s">
        <v>63</v>
      </c>
      <c r="Z6059" s="273" t="s">
        <v>228</v>
      </c>
      <c r="AA6059" s="273" t="s">
        <v>244</v>
      </c>
      <c r="AB6059" s="274">
        <v>45170</v>
      </c>
      <c r="AC6059" s="273">
        <v>13711</v>
      </c>
      <c r="AD6059" s="273">
        <v>20</v>
      </c>
      <c r="AE6059" s="273">
        <v>9.84</v>
      </c>
      <c r="AF6059" s="273" t="s">
        <v>90</v>
      </c>
      <c r="AG6059" s="273" t="s">
        <v>798</v>
      </c>
      <c r="AH6059" s="273" t="s">
        <v>953</v>
      </c>
      <c r="AI6059" s="273" t="s">
        <v>123</v>
      </c>
      <c r="AJ6059" s="273" t="s">
        <v>200</v>
      </c>
      <c r="AK6059" s="273">
        <v>239411</v>
      </c>
      <c r="BV6059" s="279" t="s">
        <v>64</v>
      </c>
      <c r="BW6059" s="280" t="s">
        <v>75</v>
      </c>
      <c r="BX6059" s="280" t="s">
        <v>391</v>
      </c>
      <c r="BY6059" s="280" t="s">
        <v>396</v>
      </c>
      <c r="BZ6059" s="280" t="s">
        <v>126</v>
      </c>
      <c r="CA6059" s="280" t="s">
        <v>127</v>
      </c>
      <c r="CB6059" s="280" t="s">
        <v>128</v>
      </c>
      <c r="CC6059" s="280" t="s">
        <v>129</v>
      </c>
      <c r="CD6059" s="281">
        <v>6</v>
      </c>
      <c r="CE6059" s="277">
        <v>45139</v>
      </c>
      <c r="CF6059" s="280"/>
      <c r="CG6059" s="280"/>
      <c r="CH6059" s="280"/>
      <c r="CI6059" s="280" t="s">
        <v>80</v>
      </c>
      <c r="CJ6059" s="280"/>
      <c r="CK6059" s="280"/>
      <c r="CL6059" s="280"/>
      <c r="CM6059" s="280" t="s">
        <v>73</v>
      </c>
      <c r="CN6059" s="280">
        <v>3</v>
      </c>
    </row>
    <row r="6060" spans="4:92">
      <c r="D6060" s="273" t="s">
        <v>64</v>
      </c>
      <c r="E6060" s="273" t="s">
        <v>404</v>
      </c>
      <c r="F6060" s="273" t="s">
        <v>431</v>
      </c>
      <c r="G6060" s="273" t="s">
        <v>1085</v>
      </c>
      <c r="H6060" s="274">
        <v>44986</v>
      </c>
      <c r="I6060" s="273">
        <v>11606</v>
      </c>
      <c r="J6060" s="273">
        <v>868</v>
      </c>
      <c r="K6060" s="273">
        <v>0</v>
      </c>
      <c r="L6060" s="273" t="s">
        <v>66</v>
      </c>
      <c r="N6060" s="273" t="s">
        <v>107</v>
      </c>
      <c r="W6060" s="273">
        <v>150486</v>
      </c>
      <c r="X6060" s="273" t="s">
        <v>83</v>
      </c>
      <c r="Y6060" s="273" t="s">
        <v>63</v>
      </c>
      <c r="Z6060" s="273" t="s">
        <v>228</v>
      </c>
      <c r="AA6060" s="273" t="s">
        <v>244</v>
      </c>
      <c r="AB6060" s="274">
        <v>45170</v>
      </c>
      <c r="AC6060" s="273">
        <v>13711</v>
      </c>
      <c r="AD6060" s="273">
        <v>20</v>
      </c>
      <c r="AE6060" s="273">
        <v>1.284</v>
      </c>
      <c r="AF6060" s="273" t="s">
        <v>90</v>
      </c>
      <c r="AG6060" s="273" t="s">
        <v>795</v>
      </c>
      <c r="AH6060" s="273" t="s">
        <v>1354</v>
      </c>
      <c r="AI6060" s="273" t="s">
        <v>123</v>
      </c>
      <c r="AJ6060" s="273" t="s">
        <v>200</v>
      </c>
      <c r="AK6060" s="273">
        <v>239417</v>
      </c>
      <c r="BV6060" s="336" t="s">
        <v>64</v>
      </c>
      <c r="BW6060" s="337" t="s">
        <v>75</v>
      </c>
      <c r="BX6060" s="337" t="s">
        <v>391</v>
      </c>
      <c r="BY6060" s="337" t="s">
        <v>396</v>
      </c>
      <c r="BZ6060" s="337" t="s">
        <v>151</v>
      </c>
      <c r="CA6060" s="337" t="s">
        <v>152</v>
      </c>
      <c r="CB6060" s="337" t="s">
        <v>153</v>
      </c>
      <c r="CC6060" s="337" t="s">
        <v>154</v>
      </c>
      <c r="CD6060" s="338">
        <v>10</v>
      </c>
      <c r="CE6060" s="335">
        <v>45139</v>
      </c>
      <c r="CF6060" s="337">
        <v>2558</v>
      </c>
      <c r="CG6060" s="337" t="s">
        <v>90</v>
      </c>
      <c r="CH6060" s="337">
        <v>2558</v>
      </c>
      <c r="CI6060" s="337" t="s">
        <v>80</v>
      </c>
      <c r="CJ6060" s="337"/>
      <c r="CK6060" s="337"/>
      <c r="CL6060" s="337"/>
      <c r="CM6060" s="337" t="s">
        <v>73</v>
      </c>
      <c r="CN6060" s="337">
        <v>3</v>
      </c>
    </row>
    <row r="6061" spans="4:92">
      <c r="D6061" s="273" t="s">
        <v>64</v>
      </c>
      <c r="E6061" s="273" t="s">
        <v>404</v>
      </c>
      <c r="F6061" s="273" t="s">
        <v>431</v>
      </c>
      <c r="G6061" s="273" t="s">
        <v>1085</v>
      </c>
      <c r="H6061" s="274">
        <v>45017</v>
      </c>
      <c r="I6061" s="273">
        <v>11768</v>
      </c>
      <c r="J6061" s="273">
        <v>868</v>
      </c>
      <c r="W6061" s="273">
        <v>155159</v>
      </c>
      <c r="X6061" s="273" t="s">
        <v>83</v>
      </c>
      <c r="Y6061" s="273" t="s">
        <v>63</v>
      </c>
      <c r="Z6061" s="273" t="s">
        <v>228</v>
      </c>
      <c r="AA6061" s="273" t="s">
        <v>244</v>
      </c>
      <c r="AB6061" s="274">
        <v>45170</v>
      </c>
      <c r="AC6061" s="273">
        <v>13711</v>
      </c>
      <c r="AD6061" s="273">
        <v>20</v>
      </c>
      <c r="AE6061" s="273">
        <v>6.7999999999999996E-3</v>
      </c>
      <c r="AF6061" s="273" t="s">
        <v>90</v>
      </c>
      <c r="AG6061" s="273" t="s">
        <v>1365</v>
      </c>
      <c r="AH6061" s="273" t="s">
        <v>1366</v>
      </c>
      <c r="AI6061" s="273" t="s">
        <v>199</v>
      </c>
      <c r="AJ6061" s="273" t="s">
        <v>1185</v>
      </c>
      <c r="AK6061" s="273">
        <v>239423</v>
      </c>
      <c r="BV6061" s="279" t="s">
        <v>64</v>
      </c>
      <c r="BW6061" s="280" t="s">
        <v>75</v>
      </c>
      <c r="BX6061" s="280" t="s">
        <v>391</v>
      </c>
      <c r="BY6061" s="280" t="s">
        <v>396</v>
      </c>
      <c r="BZ6061" s="280" t="s">
        <v>138</v>
      </c>
      <c r="CA6061" s="280" t="s">
        <v>139</v>
      </c>
      <c r="CB6061" s="280" t="s">
        <v>140</v>
      </c>
      <c r="CC6061" s="280" t="s">
        <v>141</v>
      </c>
      <c r="CD6061" s="281">
        <v>9</v>
      </c>
      <c r="CE6061" s="277">
        <v>45139</v>
      </c>
      <c r="CF6061" s="280">
        <v>339</v>
      </c>
      <c r="CG6061" s="280" t="s">
        <v>90</v>
      </c>
      <c r="CH6061" s="280">
        <v>339</v>
      </c>
      <c r="CI6061" s="280" t="s">
        <v>80</v>
      </c>
      <c r="CJ6061" s="280"/>
      <c r="CK6061" s="280"/>
      <c r="CL6061" s="280"/>
      <c r="CM6061" s="280" t="s">
        <v>73</v>
      </c>
      <c r="CN6061" s="280">
        <v>3</v>
      </c>
    </row>
    <row r="6062" spans="4:92">
      <c r="D6062" s="273" t="s">
        <v>64</v>
      </c>
      <c r="E6062" s="273" t="s">
        <v>404</v>
      </c>
      <c r="F6062" s="273" t="s">
        <v>431</v>
      </c>
      <c r="G6062" s="273" t="s">
        <v>1085</v>
      </c>
      <c r="H6062" s="274">
        <v>45017</v>
      </c>
      <c r="I6062" s="273">
        <v>11768</v>
      </c>
      <c r="J6062" s="273">
        <v>868</v>
      </c>
      <c r="K6062" s="273">
        <v>4615.2</v>
      </c>
      <c r="L6062" s="273" t="s">
        <v>66</v>
      </c>
      <c r="M6062" s="273">
        <v>872.77710000000002</v>
      </c>
      <c r="N6062" s="273" t="s">
        <v>115</v>
      </c>
      <c r="W6062" s="273">
        <v>155183</v>
      </c>
      <c r="X6062" s="273" t="s">
        <v>83</v>
      </c>
      <c r="Y6062" s="273" t="s">
        <v>63</v>
      </c>
      <c r="Z6062" s="273" t="s">
        <v>228</v>
      </c>
      <c r="AA6062" s="273" t="s">
        <v>244</v>
      </c>
      <c r="AB6062" s="274">
        <v>45200</v>
      </c>
      <c r="AC6062" s="273">
        <v>14044</v>
      </c>
      <c r="AD6062" s="273">
        <v>20</v>
      </c>
      <c r="AK6062" s="273">
        <v>337443</v>
      </c>
      <c r="BV6062" s="336" t="s">
        <v>64</v>
      </c>
      <c r="BW6062" s="337" t="s">
        <v>75</v>
      </c>
      <c r="BX6062" s="337" t="s">
        <v>391</v>
      </c>
      <c r="BY6062" s="337" t="s">
        <v>396</v>
      </c>
      <c r="BZ6062" s="337" t="s">
        <v>126</v>
      </c>
      <c r="CA6062" s="337" t="s">
        <v>127</v>
      </c>
      <c r="CB6062" s="337" t="s">
        <v>133</v>
      </c>
      <c r="CC6062" s="337" t="s">
        <v>134</v>
      </c>
      <c r="CD6062" s="338">
        <v>7</v>
      </c>
      <c r="CE6062" s="335">
        <v>45139</v>
      </c>
      <c r="CF6062" s="337"/>
      <c r="CG6062" s="337"/>
      <c r="CH6062" s="337"/>
      <c r="CI6062" s="337" t="s">
        <v>104</v>
      </c>
      <c r="CJ6062" s="337"/>
      <c r="CK6062" s="337"/>
      <c r="CL6062" s="337"/>
      <c r="CM6062" s="337" t="s">
        <v>73</v>
      </c>
      <c r="CN6062" s="337">
        <v>3</v>
      </c>
    </row>
    <row r="6063" spans="4:92">
      <c r="D6063" s="273" t="s">
        <v>64</v>
      </c>
      <c r="E6063" s="273" t="s">
        <v>404</v>
      </c>
      <c r="F6063" s="273" t="s">
        <v>431</v>
      </c>
      <c r="G6063" s="273" t="s">
        <v>1085</v>
      </c>
      <c r="H6063" s="274">
        <v>45017</v>
      </c>
      <c r="I6063" s="273">
        <v>11768</v>
      </c>
      <c r="J6063" s="273">
        <v>868</v>
      </c>
      <c r="K6063" s="273">
        <v>0</v>
      </c>
      <c r="L6063" s="273" t="s">
        <v>66</v>
      </c>
      <c r="N6063" s="273" t="s">
        <v>107</v>
      </c>
      <c r="W6063" s="273">
        <v>155184</v>
      </c>
      <c r="X6063" s="273" t="s">
        <v>83</v>
      </c>
      <c r="Y6063" s="273" t="s">
        <v>63</v>
      </c>
      <c r="Z6063" s="273" t="s">
        <v>228</v>
      </c>
      <c r="AA6063" s="273" t="s">
        <v>244</v>
      </c>
      <c r="AB6063" s="274">
        <v>45200</v>
      </c>
      <c r="AC6063" s="273">
        <v>14046</v>
      </c>
      <c r="AD6063" s="273">
        <v>20</v>
      </c>
      <c r="AE6063" s="273">
        <v>0.64700000000000002</v>
      </c>
      <c r="AF6063" s="273" t="s">
        <v>90</v>
      </c>
      <c r="AG6063" s="273" t="s">
        <v>1333</v>
      </c>
      <c r="AH6063" s="273" t="s">
        <v>1334</v>
      </c>
      <c r="AI6063" s="273" t="s">
        <v>123</v>
      </c>
      <c r="AJ6063" s="273" t="s">
        <v>214</v>
      </c>
      <c r="AK6063" s="273">
        <v>257281</v>
      </c>
      <c r="BV6063" s="279" t="s">
        <v>64</v>
      </c>
      <c r="BW6063" s="280" t="s">
        <v>75</v>
      </c>
      <c r="BX6063" s="280" t="s">
        <v>391</v>
      </c>
      <c r="BY6063" s="280" t="s">
        <v>396</v>
      </c>
      <c r="BZ6063" s="280" t="s">
        <v>167</v>
      </c>
      <c r="CA6063" s="280" t="s">
        <v>168</v>
      </c>
      <c r="CB6063" s="280" t="s">
        <v>169</v>
      </c>
      <c r="CC6063" s="280" t="s">
        <v>170</v>
      </c>
      <c r="CD6063" s="281">
        <v>12</v>
      </c>
      <c r="CE6063" s="277">
        <v>45139</v>
      </c>
      <c r="CF6063" s="280">
        <v>1006</v>
      </c>
      <c r="CG6063" s="280" t="s">
        <v>90</v>
      </c>
      <c r="CH6063" s="280">
        <v>1006</v>
      </c>
      <c r="CI6063" s="280" t="s">
        <v>80</v>
      </c>
      <c r="CJ6063" s="280"/>
      <c r="CK6063" s="280"/>
      <c r="CL6063" s="280"/>
      <c r="CM6063" s="280" t="s">
        <v>73</v>
      </c>
      <c r="CN6063" s="280">
        <v>3</v>
      </c>
    </row>
    <row r="6064" spans="4:92">
      <c r="D6064" s="273" t="s">
        <v>64</v>
      </c>
      <c r="E6064" s="273" t="s">
        <v>404</v>
      </c>
      <c r="F6064" s="273" t="s">
        <v>431</v>
      </c>
      <c r="G6064" s="273" t="s">
        <v>1085</v>
      </c>
      <c r="H6064" s="274">
        <v>45047</v>
      </c>
      <c r="I6064" s="273">
        <v>12391</v>
      </c>
      <c r="J6064" s="273">
        <v>868</v>
      </c>
      <c r="W6064" s="273">
        <v>180824</v>
      </c>
      <c r="X6064" s="273" t="s">
        <v>64</v>
      </c>
      <c r="Y6064" s="273" t="s">
        <v>75</v>
      </c>
      <c r="Z6064" s="273" t="s">
        <v>391</v>
      </c>
      <c r="AA6064" s="273" t="s">
        <v>396</v>
      </c>
      <c r="AB6064" s="274">
        <v>44958</v>
      </c>
      <c r="AC6064" s="273">
        <v>11989</v>
      </c>
      <c r="AD6064" s="273">
        <v>50</v>
      </c>
      <c r="AE6064" s="273">
        <v>0</v>
      </c>
      <c r="AF6064" s="273" t="s">
        <v>90</v>
      </c>
      <c r="AG6064" s="273" t="s">
        <v>636</v>
      </c>
      <c r="AH6064" s="273" t="s">
        <v>671</v>
      </c>
      <c r="AI6064" s="273" t="s">
        <v>199</v>
      </c>
      <c r="AJ6064" s="273" t="s">
        <v>124</v>
      </c>
      <c r="AK6064" s="273">
        <v>164913</v>
      </c>
      <c r="BV6064" s="336" t="s">
        <v>64</v>
      </c>
      <c r="BW6064" s="337" t="s">
        <v>75</v>
      </c>
      <c r="BX6064" s="337" t="s">
        <v>391</v>
      </c>
      <c r="BY6064" s="337" t="s">
        <v>396</v>
      </c>
      <c r="BZ6064" s="337" t="s">
        <v>151</v>
      </c>
      <c r="CA6064" s="337" t="s">
        <v>152</v>
      </c>
      <c r="CB6064" s="337" t="s">
        <v>161</v>
      </c>
      <c r="CC6064" s="337" t="s">
        <v>162</v>
      </c>
      <c r="CD6064" s="338">
        <v>11</v>
      </c>
      <c r="CE6064" s="335">
        <v>45139</v>
      </c>
      <c r="CF6064" s="337">
        <v>2046</v>
      </c>
      <c r="CG6064" s="337" t="s">
        <v>90</v>
      </c>
      <c r="CH6064" s="337">
        <v>2046</v>
      </c>
      <c r="CI6064" s="337" t="s">
        <v>80</v>
      </c>
      <c r="CJ6064" s="337"/>
      <c r="CK6064" s="337"/>
      <c r="CL6064" s="337"/>
      <c r="CM6064" s="337" t="s">
        <v>73</v>
      </c>
      <c r="CN6064" s="337">
        <v>3</v>
      </c>
    </row>
    <row r="6065" spans="4:92">
      <c r="D6065" s="273" t="s">
        <v>64</v>
      </c>
      <c r="E6065" s="273" t="s">
        <v>404</v>
      </c>
      <c r="F6065" s="273" t="s">
        <v>431</v>
      </c>
      <c r="G6065" s="273" t="s">
        <v>1085</v>
      </c>
      <c r="H6065" s="274">
        <v>45047</v>
      </c>
      <c r="I6065" s="273">
        <v>12391</v>
      </c>
      <c r="J6065" s="273">
        <v>868</v>
      </c>
      <c r="K6065" s="273">
        <v>0</v>
      </c>
      <c r="L6065" s="273" t="s">
        <v>66</v>
      </c>
      <c r="N6065" s="273" t="s">
        <v>107</v>
      </c>
      <c r="W6065" s="273">
        <v>180849</v>
      </c>
      <c r="X6065" s="273" t="s">
        <v>64</v>
      </c>
      <c r="Y6065" s="273" t="s">
        <v>75</v>
      </c>
      <c r="Z6065" s="273" t="s">
        <v>391</v>
      </c>
      <c r="AA6065" s="273" t="s">
        <v>396</v>
      </c>
      <c r="AB6065" s="274">
        <v>44958</v>
      </c>
      <c r="AC6065" s="273">
        <v>11989</v>
      </c>
      <c r="AD6065" s="273">
        <v>50</v>
      </c>
      <c r="AE6065" s="273">
        <v>31</v>
      </c>
      <c r="AF6065" s="273" t="s">
        <v>90</v>
      </c>
      <c r="AH6065" s="273" t="s">
        <v>645</v>
      </c>
      <c r="AI6065" s="273" t="s">
        <v>123</v>
      </c>
      <c r="AJ6065" s="273" t="s">
        <v>200</v>
      </c>
      <c r="AK6065" s="273">
        <v>164919</v>
      </c>
      <c r="BV6065" s="279" t="s">
        <v>64</v>
      </c>
      <c r="BW6065" s="280" t="s">
        <v>75</v>
      </c>
      <c r="BX6065" s="280" t="s">
        <v>391</v>
      </c>
      <c r="BY6065" s="280" t="s">
        <v>396</v>
      </c>
      <c r="BZ6065" s="280" t="s">
        <v>167</v>
      </c>
      <c r="CA6065" s="280" t="s">
        <v>168</v>
      </c>
      <c r="CB6065" s="280" t="s">
        <v>353</v>
      </c>
      <c r="CC6065" s="280" t="s">
        <v>354</v>
      </c>
      <c r="CD6065" s="281">
        <v>13</v>
      </c>
      <c r="CE6065" s="277">
        <v>45139</v>
      </c>
      <c r="CF6065" s="280">
        <v>0</v>
      </c>
      <c r="CG6065" s="280" t="s">
        <v>90</v>
      </c>
      <c r="CH6065" s="280">
        <v>0</v>
      </c>
      <c r="CI6065" s="280" t="s">
        <v>80</v>
      </c>
      <c r="CJ6065" s="280"/>
      <c r="CK6065" s="280"/>
      <c r="CL6065" s="280"/>
      <c r="CM6065" s="280" t="s">
        <v>73</v>
      </c>
      <c r="CN6065" s="280">
        <v>3</v>
      </c>
    </row>
    <row r="6066" spans="4:92">
      <c r="D6066" s="273" t="s">
        <v>64</v>
      </c>
      <c r="E6066" s="273" t="s">
        <v>404</v>
      </c>
      <c r="F6066" s="273" t="s">
        <v>431</v>
      </c>
      <c r="G6066" s="273" t="s">
        <v>1085</v>
      </c>
      <c r="H6066" s="274">
        <v>45047</v>
      </c>
      <c r="I6066" s="273">
        <v>12391</v>
      </c>
      <c r="J6066" s="273">
        <v>868</v>
      </c>
      <c r="K6066" s="273">
        <v>3854.7</v>
      </c>
      <c r="L6066" s="273" t="s">
        <v>66</v>
      </c>
      <c r="M6066" s="273">
        <v>789.51327000000003</v>
      </c>
      <c r="N6066" s="273" t="s">
        <v>115</v>
      </c>
      <c r="W6066" s="273">
        <v>180848</v>
      </c>
      <c r="X6066" s="273" t="s">
        <v>64</v>
      </c>
      <c r="Y6066" s="273" t="s">
        <v>75</v>
      </c>
      <c r="Z6066" s="273" t="s">
        <v>391</v>
      </c>
      <c r="AA6066" s="273" t="s">
        <v>396</v>
      </c>
      <c r="AB6066" s="274">
        <v>44958</v>
      </c>
      <c r="AC6066" s="273">
        <v>11989</v>
      </c>
      <c r="AD6066" s="273">
        <v>50</v>
      </c>
      <c r="AE6066" s="273">
        <v>19</v>
      </c>
      <c r="AF6066" s="273" t="s">
        <v>90</v>
      </c>
      <c r="AH6066" s="273" t="s">
        <v>676</v>
      </c>
      <c r="AI6066" s="273" t="s">
        <v>199</v>
      </c>
      <c r="AJ6066" s="273" t="s">
        <v>200</v>
      </c>
      <c r="AK6066" s="273">
        <v>164925</v>
      </c>
      <c r="BV6066" s="336" t="s">
        <v>64</v>
      </c>
      <c r="BW6066" s="337" t="s">
        <v>75</v>
      </c>
      <c r="BX6066" s="337" t="s">
        <v>391</v>
      </c>
      <c r="BY6066" s="337" t="s">
        <v>396</v>
      </c>
      <c r="BZ6066" s="337" t="s">
        <v>167</v>
      </c>
      <c r="CA6066" s="337" t="s">
        <v>168</v>
      </c>
      <c r="CB6066" s="337" t="s">
        <v>313</v>
      </c>
      <c r="CC6066" s="337" t="s">
        <v>314</v>
      </c>
      <c r="CD6066" s="338">
        <v>14</v>
      </c>
      <c r="CE6066" s="335">
        <v>45139</v>
      </c>
      <c r="CF6066" s="337">
        <v>0</v>
      </c>
      <c r="CG6066" s="337" t="s">
        <v>90</v>
      </c>
      <c r="CH6066" s="337">
        <v>0</v>
      </c>
      <c r="CI6066" s="337" t="s">
        <v>80</v>
      </c>
      <c r="CJ6066" s="337"/>
      <c r="CK6066" s="337"/>
      <c r="CL6066" s="337"/>
      <c r="CM6066" s="337" t="s">
        <v>73</v>
      </c>
      <c r="CN6066" s="337">
        <v>3</v>
      </c>
    </row>
    <row r="6067" spans="4:92">
      <c r="D6067" s="273" t="s">
        <v>64</v>
      </c>
      <c r="E6067" s="273" t="s">
        <v>404</v>
      </c>
      <c r="F6067" s="273" t="s">
        <v>431</v>
      </c>
      <c r="G6067" s="273" t="s">
        <v>1085</v>
      </c>
      <c r="H6067" s="274">
        <v>45078</v>
      </c>
      <c r="I6067" s="273">
        <v>12660</v>
      </c>
      <c r="J6067" s="273">
        <v>868</v>
      </c>
      <c r="W6067" s="273">
        <v>192660</v>
      </c>
      <c r="X6067" s="273" t="s">
        <v>64</v>
      </c>
      <c r="Y6067" s="273" t="s">
        <v>75</v>
      </c>
      <c r="Z6067" s="273" t="s">
        <v>391</v>
      </c>
      <c r="AA6067" s="273" t="s">
        <v>396</v>
      </c>
      <c r="AB6067" s="274">
        <v>44958</v>
      </c>
      <c r="AC6067" s="273">
        <v>11989</v>
      </c>
      <c r="AD6067" s="273">
        <v>50</v>
      </c>
      <c r="AE6067" s="273">
        <v>7</v>
      </c>
      <c r="AF6067" s="273" t="s">
        <v>90</v>
      </c>
      <c r="AH6067" s="273" t="s">
        <v>658</v>
      </c>
      <c r="AI6067" s="273" t="s">
        <v>123</v>
      </c>
      <c r="AJ6067" s="273" t="s">
        <v>214</v>
      </c>
      <c r="AK6067" s="273">
        <v>164931</v>
      </c>
      <c r="BV6067" s="279" t="s">
        <v>64</v>
      </c>
      <c r="BW6067" s="280" t="s">
        <v>75</v>
      </c>
      <c r="BX6067" s="280" t="s">
        <v>391</v>
      </c>
      <c r="BY6067" s="280" t="s">
        <v>396</v>
      </c>
      <c r="BZ6067" s="280" t="s">
        <v>204</v>
      </c>
      <c r="CA6067" s="280" t="s">
        <v>205</v>
      </c>
      <c r="CB6067" s="280" t="s">
        <v>206</v>
      </c>
      <c r="CC6067" s="280" t="s">
        <v>207</v>
      </c>
      <c r="CD6067" s="281">
        <v>0</v>
      </c>
      <c r="CE6067" s="277">
        <v>45139</v>
      </c>
      <c r="CF6067" s="280"/>
      <c r="CG6067" s="280" t="s">
        <v>181</v>
      </c>
      <c r="CH6067" s="280"/>
      <c r="CI6067" s="280" t="s">
        <v>208</v>
      </c>
      <c r="CJ6067" s="280" t="s">
        <v>209</v>
      </c>
      <c r="CK6067" s="280"/>
      <c r="CL6067" s="280"/>
      <c r="CM6067" s="280" t="s">
        <v>73</v>
      </c>
      <c r="CN6067" s="280">
        <v>3</v>
      </c>
    </row>
    <row r="6068" spans="4:92">
      <c r="D6068" s="273" t="s">
        <v>64</v>
      </c>
      <c r="E6068" s="273" t="s">
        <v>404</v>
      </c>
      <c r="F6068" s="273" t="s">
        <v>431</v>
      </c>
      <c r="G6068" s="273" t="s">
        <v>1085</v>
      </c>
      <c r="H6068" s="274">
        <v>45078</v>
      </c>
      <c r="I6068" s="273">
        <v>12660</v>
      </c>
      <c r="J6068" s="273">
        <v>868</v>
      </c>
      <c r="K6068" s="273">
        <v>0</v>
      </c>
      <c r="L6068" s="273" t="s">
        <v>66</v>
      </c>
      <c r="N6068" s="273" t="s">
        <v>107</v>
      </c>
      <c r="W6068" s="273">
        <v>192685</v>
      </c>
      <c r="X6068" s="273" t="s">
        <v>64</v>
      </c>
      <c r="Y6068" s="273" t="s">
        <v>75</v>
      </c>
      <c r="Z6068" s="273" t="s">
        <v>391</v>
      </c>
      <c r="AA6068" s="273" t="s">
        <v>396</v>
      </c>
      <c r="AB6068" s="274">
        <v>44958</v>
      </c>
      <c r="AC6068" s="273">
        <v>11989</v>
      </c>
      <c r="AD6068" s="273">
        <v>50</v>
      </c>
      <c r="AE6068" s="273">
        <v>2</v>
      </c>
      <c r="AF6068" s="273" t="s">
        <v>90</v>
      </c>
      <c r="AH6068" s="273" t="s">
        <v>652</v>
      </c>
      <c r="AI6068" s="273" t="s">
        <v>199</v>
      </c>
      <c r="AJ6068" s="273" t="s">
        <v>214</v>
      </c>
      <c r="AK6068" s="273">
        <v>164937</v>
      </c>
      <c r="BV6068" s="336" t="s">
        <v>64</v>
      </c>
      <c r="BW6068" s="337" t="s">
        <v>75</v>
      </c>
      <c r="BX6068" s="337" t="s">
        <v>391</v>
      </c>
      <c r="BY6068" s="337" t="s">
        <v>396</v>
      </c>
      <c r="BZ6068" s="337" t="s">
        <v>86</v>
      </c>
      <c r="CA6068" s="337" t="s">
        <v>87</v>
      </c>
      <c r="CB6068" s="337" t="s">
        <v>179</v>
      </c>
      <c r="CC6068" s="337" t="s">
        <v>180</v>
      </c>
      <c r="CD6068" s="338">
        <v>1</v>
      </c>
      <c r="CE6068" s="335">
        <v>45139</v>
      </c>
      <c r="CF6068" s="337"/>
      <c r="CG6068" s="337" t="s">
        <v>181</v>
      </c>
      <c r="CH6068" s="337"/>
      <c r="CI6068" s="337" t="s">
        <v>181</v>
      </c>
      <c r="CJ6068" s="337" t="s">
        <v>2246</v>
      </c>
      <c r="CK6068" s="337"/>
      <c r="CL6068" s="337"/>
      <c r="CM6068" s="337" t="s">
        <v>73</v>
      </c>
      <c r="CN6068" s="337">
        <v>3</v>
      </c>
    </row>
    <row r="6069" spans="4:92">
      <c r="D6069" s="273" t="s">
        <v>64</v>
      </c>
      <c r="E6069" s="273" t="s">
        <v>287</v>
      </c>
      <c r="F6069" s="273" t="s">
        <v>325</v>
      </c>
      <c r="G6069" s="273" t="s">
        <v>469</v>
      </c>
      <c r="H6069" s="274">
        <v>45261</v>
      </c>
      <c r="I6069" s="273">
        <v>16942</v>
      </c>
      <c r="J6069" s="273">
        <v>68</v>
      </c>
      <c r="K6069" s="273">
        <v>0</v>
      </c>
      <c r="L6069" s="273" t="s">
        <v>66</v>
      </c>
      <c r="M6069" s="273">
        <v>0</v>
      </c>
      <c r="N6069" s="273" t="s">
        <v>115</v>
      </c>
      <c r="W6069" s="273">
        <v>320786</v>
      </c>
      <c r="X6069" s="273" t="s">
        <v>64</v>
      </c>
      <c r="Y6069" s="273" t="s">
        <v>75</v>
      </c>
      <c r="Z6069" s="273" t="s">
        <v>391</v>
      </c>
      <c r="AA6069" s="273" t="s">
        <v>396</v>
      </c>
      <c r="AB6069" s="274">
        <v>44958</v>
      </c>
      <c r="AC6069" s="273">
        <v>11989</v>
      </c>
      <c r="AD6069" s="273">
        <v>50</v>
      </c>
      <c r="AE6069" s="273">
        <v>0</v>
      </c>
      <c r="AF6069" s="273" t="s">
        <v>90</v>
      </c>
      <c r="AG6069" s="273" t="s">
        <v>625</v>
      </c>
      <c r="AH6069" s="273" t="s">
        <v>684</v>
      </c>
      <c r="AI6069" s="273" t="s">
        <v>123</v>
      </c>
      <c r="AJ6069" s="273" t="s">
        <v>627</v>
      </c>
      <c r="AK6069" s="273">
        <v>164942</v>
      </c>
      <c r="BV6069" s="279" t="s">
        <v>64</v>
      </c>
      <c r="BW6069" s="280" t="s">
        <v>75</v>
      </c>
      <c r="BX6069" s="280" t="s">
        <v>391</v>
      </c>
      <c r="BY6069" s="280" t="s">
        <v>396</v>
      </c>
      <c r="BZ6069" s="280" t="s">
        <v>167</v>
      </c>
      <c r="CA6069" s="280" t="s">
        <v>168</v>
      </c>
      <c r="CB6069" s="280" t="s">
        <v>319</v>
      </c>
      <c r="CC6069" s="280" t="s">
        <v>320</v>
      </c>
      <c r="CD6069" s="281">
        <v>15</v>
      </c>
      <c r="CE6069" s="277">
        <v>45139</v>
      </c>
      <c r="CF6069" s="280">
        <v>9268</v>
      </c>
      <c r="CG6069" s="280" t="s">
        <v>90</v>
      </c>
      <c r="CH6069" s="280">
        <v>9268</v>
      </c>
      <c r="CI6069" s="280" t="s">
        <v>80</v>
      </c>
      <c r="CJ6069" s="280"/>
      <c r="CK6069" s="280"/>
      <c r="CL6069" s="280"/>
      <c r="CM6069" s="280" t="s">
        <v>73</v>
      </c>
      <c r="CN6069" s="280">
        <v>3</v>
      </c>
    </row>
    <row r="6070" spans="4:92">
      <c r="D6070" s="273" t="s">
        <v>64</v>
      </c>
      <c r="E6070" s="273" t="s">
        <v>287</v>
      </c>
      <c r="F6070" s="273" t="s">
        <v>325</v>
      </c>
      <c r="G6070" s="273" t="s">
        <v>469</v>
      </c>
      <c r="H6070" s="274">
        <v>45261</v>
      </c>
      <c r="I6070" s="273">
        <v>16942</v>
      </c>
      <c r="J6070" s="273">
        <v>68</v>
      </c>
      <c r="K6070" s="273">
        <v>0</v>
      </c>
      <c r="L6070" s="273" t="s">
        <v>66</v>
      </c>
      <c r="N6070" s="273" t="s">
        <v>107</v>
      </c>
      <c r="W6070" s="273">
        <v>320787</v>
      </c>
      <c r="X6070" s="273" t="s">
        <v>64</v>
      </c>
      <c r="Y6070" s="273" t="s">
        <v>75</v>
      </c>
      <c r="Z6070" s="273" t="s">
        <v>391</v>
      </c>
      <c r="AA6070" s="273" t="s">
        <v>396</v>
      </c>
      <c r="AB6070" s="274">
        <v>44958</v>
      </c>
      <c r="AC6070" s="273">
        <v>11989</v>
      </c>
      <c r="AD6070" s="273">
        <v>50</v>
      </c>
      <c r="AE6070" s="273">
        <v>0</v>
      </c>
      <c r="AF6070" s="273" t="s">
        <v>90</v>
      </c>
      <c r="AG6070" s="273" t="s">
        <v>625</v>
      </c>
      <c r="AH6070" s="273" t="s">
        <v>662</v>
      </c>
      <c r="AI6070" s="273" t="s">
        <v>199</v>
      </c>
      <c r="AJ6070" s="273" t="s">
        <v>627</v>
      </c>
      <c r="AK6070" s="273">
        <v>164947</v>
      </c>
      <c r="BV6070" s="336" t="s">
        <v>64</v>
      </c>
      <c r="BW6070" s="337" t="s">
        <v>75</v>
      </c>
      <c r="BX6070" s="337" t="s">
        <v>391</v>
      </c>
      <c r="BY6070" s="337" t="s">
        <v>396</v>
      </c>
      <c r="BZ6070" s="337" t="s">
        <v>138</v>
      </c>
      <c r="CA6070" s="337" t="s">
        <v>139</v>
      </c>
      <c r="CB6070" s="337" t="s">
        <v>190</v>
      </c>
      <c r="CC6070" s="337" t="s">
        <v>191</v>
      </c>
      <c r="CD6070" s="338">
        <v>8</v>
      </c>
      <c r="CE6070" s="335">
        <v>45139</v>
      </c>
      <c r="CF6070" s="337">
        <v>9303</v>
      </c>
      <c r="CG6070" s="337" t="s">
        <v>90</v>
      </c>
      <c r="CH6070" s="337">
        <v>9303</v>
      </c>
      <c r="CI6070" s="337" t="s">
        <v>80</v>
      </c>
      <c r="CJ6070" s="337"/>
      <c r="CK6070" s="337"/>
      <c r="CL6070" s="337"/>
      <c r="CM6070" s="337" t="s">
        <v>73</v>
      </c>
      <c r="CN6070" s="337">
        <v>3</v>
      </c>
    </row>
    <row r="6071" spans="4:92">
      <c r="D6071" s="273" t="s">
        <v>64</v>
      </c>
      <c r="E6071" s="273" t="s">
        <v>287</v>
      </c>
      <c r="F6071" s="273" t="s">
        <v>892</v>
      </c>
      <c r="G6071" s="273" t="s">
        <v>1067</v>
      </c>
      <c r="H6071" s="274">
        <v>44927</v>
      </c>
      <c r="I6071" s="273">
        <v>11275</v>
      </c>
      <c r="J6071" s="273">
        <v>861</v>
      </c>
      <c r="W6071" s="273">
        <v>140862</v>
      </c>
      <c r="X6071" s="273" t="s">
        <v>64</v>
      </c>
      <c r="Y6071" s="273" t="s">
        <v>75</v>
      </c>
      <c r="Z6071" s="273" t="s">
        <v>391</v>
      </c>
      <c r="AA6071" s="273" t="s">
        <v>396</v>
      </c>
      <c r="AB6071" s="274">
        <v>44986</v>
      </c>
      <c r="AC6071" s="273">
        <v>11882</v>
      </c>
      <c r="AD6071" s="273">
        <v>50</v>
      </c>
      <c r="AK6071" s="273">
        <v>158188</v>
      </c>
      <c r="BV6071" s="279" t="s">
        <v>64</v>
      </c>
      <c r="BW6071" s="280" t="s">
        <v>75</v>
      </c>
      <c r="BX6071" s="280" t="s">
        <v>391</v>
      </c>
      <c r="BY6071" s="280" t="s">
        <v>396</v>
      </c>
      <c r="BZ6071" s="280" t="s">
        <v>86</v>
      </c>
      <c r="CA6071" s="280" t="s">
        <v>87</v>
      </c>
      <c r="CB6071" s="280" t="s">
        <v>233</v>
      </c>
      <c r="CC6071" s="280" t="s">
        <v>234</v>
      </c>
      <c r="CD6071" s="281">
        <v>1</v>
      </c>
      <c r="CE6071" s="277">
        <v>45139</v>
      </c>
      <c r="CF6071" s="280"/>
      <c r="CG6071" s="280" t="s">
        <v>181</v>
      </c>
      <c r="CH6071" s="280"/>
      <c r="CI6071" s="280" t="s">
        <v>181</v>
      </c>
      <c r="CJ6071" s="280" t="s">
        <v>2247</v>
      </c>
      <c r="CK6071" s="280"/>
      <c r="CL6071" s="280"/>
      <c r="CM6071" s="280" t="s">
        <v>73</v>
      </c>
      <c r="CN6071" s="280">
        <v>3</v>
      </c>
    </row>
    <row r="6072" spans="4:92">
      <c r="D6072" s="273" t="s">
        <v>64</v>
      </c>
      <c r="E6072" s="273" t="s">
        <v>287</v>
      </c>
      <c r="F6072" s="273" t="s">
        <v>892</v>
      </c>
      <c r="G6072" s="273" t="s">
        <v>1067</v>
      </c>
      <c r="H6072" s="274">
        <v>44927</v>
      </c>
      <c r="I6072" s="273">
        <v>11275</v>
      </c>
      <c r="J6072" s="273">
        <v>861</v>
      </c>
      <c r="W6072" s="273">
        <v>170462</v>
      </c>
      <c r="X6072" s="273" t="s">
        <v>64</v>
      </c>
      <c r="Y6072" s="273" t="s">
        <v>75</v>
      </c>
      <c r="Z6072" s="273" t="s">
        <v>391</v>
      </c>
      <c r="AA6072" s="273" t="s">
        <v>396</v>
      </c>
      <c r="AB6072" s="274">
        <v>44986</v>
      </c>
      <c r="AC6072" s="273">
        <v>12022</v>
      </c>
      <c r="AD6072" s="273">
        <v>50</v>
      </c>
      <c r="AE6072" s="273">
        <v>7</v>
      </c>
      <c r="AF6072" s="273" t="s">
        <v>90</v>
      </c>
      <c r="AG6072" s="273" t="s">
        <v>636</v>
      </c>
      <c r="AH6072" s="273" t="s">
        <v>637</v>
      </c>
      <c r="AI6072" s="273" t="s">
        <v>123</v>
      </c>
      <c r="AJ6072" s="273" t="s">
        <v>124</v>
      </c>
      <c r="AK6072" s="273">
        <v>164962</v>
      </c>
      <c r="BV6072" s="336" t="s">
        <v>64</v>
      </c>
      <c r="BW6072" s="337" t="s">
        <v>75</v>
      </c>
      <c r="BX6072" s="337" t="s">
        <v>391</v>
      </c>
      <c r="BY6072" s="337" t="s">
        <v>396</v>
      </c>
      <c r="BZ6072" s="337" t="s">
        <v>86</v>
      </c>
      <c r="CA6072" s="337" t="s">
        <v>87</v>
      </c>
      <c r="CB6072" s="337" t="s">
        <v>217</v>
      </c>
      <c r="CC6072" s="337" t="s">
        <v>218</v>
      </c>
      <c r="CD6072" s="338">
        <v>2</v>
      </c>
      <c r="CE6072" s="335">
        <v>45139</v>
      </c>
      <c r="CF6072" s="337"/>
      <c r="CG6072" s="337" t="s">
        <v>181</v>
      </c>
      <c r="CH6072" s="337"/>
      <c r="CI6072" s="337" t="s">
        <v>181</v>
      </c>
      <c r="CJ6072" s="337" t="s">
        <v>1464</v>
      </c>
      <c r="CK6072" s="337"/>
      <c r="CL6072" s="337"/>
      <c r="CM6072" s="337" t="s">
        <v>73</v>
      </c>
      <c r="CN6072" s="337">
        <v>3</v>
      </c>
    </row>
    <row r="6073" spans="4:92">
      <c r="D6073" s="273" t="s">
        <v>64</v>
      </c>
      <c r="E6073" s="273" t="s">
        <v>287</v>
      </c>
      <c r="F6073" s="273" t="s">
        <v>892</v>
      </c>
      <c r="G6073" s="273" t="s">
        <v>1067</v>
      </c>
      <c r="H6073" s="274">
        <v>44927</v>
      </c>
      <c r="I6073" s="273">
        <v>11275</v>
      </c>
      <c r="J6073" s="273">
        <v>861</v>
      </c>
      <c r="K6073" s="273">
        <v>677.4</v>
      </c>
      <c r="L6073" s="273" t="s">
        <v>66</v>
      </c>
      <c r="M6073" s="273">
        <v>366.0910442</v>
      </c>
      <c r="N6073" s="273" t="s">
        <v>115</v>
      </c>
      <c r="W6073" s="273">
        <v>140886</v>
      </c>
      <c r="X6073" s="273" t="s">
        <v>64</v>
      </c>
      <c r="Y6073" s="273" t="s">
        <v>75</v>
      </c>
      <c r="Z6073" s="273" t="s">
        <v>391</v>
      </c>
      <c r="AA6073" s="273" t="s">
        <v>396</v>
      </c>
      <c r="AB6073" s="274">
        <v>44986</v>
      </c>
      <c r="AC6073" s="273">
        <v>12022</v>
      </c>
      <c r="AD6073" s="273">
        <v>50</v>
      </c>
      <c r="AE6073" s="273">
        <v>0</v>
      </c>
      <c r="AF6073" s="273" t="s">
        <v>90</v>
      </c>
      <c r="AG6073" s="273" t="s">
        <v>636</v>
      </c>
      <c r="AH6073" s="273" t="s">
        <v>671</v>
      </c>
      <c r="AI6073" s="273" t="s">
        <v>199</v>
      </c>
      <c r="AJ6073" s="273" t="s">
        <v>124</v>
      </c>
      <c r="AK6073" s="273">
        <v>164967</v>
      </c>
      <c r="BV6073" s="279" t="s">
        <v>64</v>
      </c>
      <c r="BW6073" s="280" t="s">
        <v>75</v>
      </c>
      <c r="BX6073" s="280" t="s">
        <v>391</v>
      </c>
      <c r="BY6073" s="280" t="s">
        <v>396</v>
      </c>
      <c r="BZ6073" s="280" t="s">
        <v>86</v>
      </c>
      <c r="CA6073" s="280" t="s">
        <v>87</v>
      </c>
      <c r="CB6073" s="280" t="s">
        <v>225</v>
      </c>
      <c r="CC6073" s="280" t="s">
        <v>226</v>
      </c>
      <c r="CD6073" s="281">
        <v>5</v>
      </c>
      <c r="CE6073" s="277">
        <v>45139</v>
      </c>
      <c r="CF6073" s="280">
        <v>0</v>
      </c>
      <c r="CG6073" s="280" t="s">
        <v>90</v>
      </c>
      <c r="CH6073" s="280">
        <v>0</v>
      </c>
      <c r="CI6073" s="280" t="s">
        <v>80</v>
      </c>
      <c r="CJ6073" s="280"/>
      <c r="CK6073" s="280"/>
      <c r="CL6073" s="280"/>
      <c r="CM6073" s="280" t="s">
        <v>73</v>
      </c>
      <c r="CN6073" s="280">
        <v>3</v>
      </c>
    </row>
    <row r="6074" spans="4:92">
      <c r="D6074" s="273" t="s">
        <v>64</v>
      </c>
      <c r="E6074" s="273" t="s">
        <v>287</v>
      </c>
      <c r="F6074" s="273" t="s">
        <v>892</v>
      </c>
      <c r="G6074" s="273" t="s">
        <v>1067</v>
      </c>
      <c r="H6074" s="274">
        <v>44927</v>
      </c>
      <c r="I6074" s="273">
        <v>11275</v>
      </c>
      <c r="J6074" s="273">
        <v>861</v>
      </c>
      <c r="K6074" s="273">
        <v>0</v>
      </c>
      <c r="L6074" s="273" t="s">
        <v>66</v>
      </c>
      <c r="N6074" s="273" t="s">
        <v>107</v>
      </c>
      <c r="W6074" s="273">
        <v>140887</v>
      </c>
      <c r="X6074" s="273" t="s">
        <v>64</v>
      </c>
      <c r="Y6074" s="273" t="s">
        <v>75</v>
      </c>
      <c r="Z6074" s="273" t="s">
        <v>391</v>
      </c>
      <c r="AA6074" s="273" t="s">
        <v>396</v>
      </c>
      <c r="AB6074" s="274">
        <v>44986</v>
      </c>
      <c r="AC6074" s="273">
        <v>12022</v>
      </c>
      <c r="AD6074" s="273">
        <v>50</v>
      </c>
      <c r="AE6074" s="273">
        <v>34</v>
      </c>
      <c r="AF6074" s="273" t="s">
        <v>90</v>
      </c>
      <c r="AH6074" s="273" t="s">
        <v>645</v>
      </c>
      <c r="AI6074" s="273" t="s">
        <v>123</v>
      </c>
      <c r="AJ6074" s="273" t="s">
        <v>200</v>
      </c>
      <c r="AK6074" s="273">
        <v>164973</v>
      </c>
      <c r="BV6074" s="336" t="s">
        <v>64</v>
      </c>
      <c r="BW6074" s="337" t="s">
        <v>75</v>
      </c>
      <c r="BX6074" s="337" t="s">
        <v>391</v>
      </c>
      <c r="BY6074" s="337" t="s">
        <v>396</v>
      </c>
      <c r="BZ6074" s="337" t="s">
        <v>86</v>
      </c>
      <c r="CA6074" s="337" t="s">
        <v>87</v>
      </c>
      <c r="CB6074" s="337" t="s">
        <v>225</v>
      </c>
      <c r="CC6074" s="337" t="s">
        <v>226</v>
      </c>
      <c r="CD6074" s="338">
        <v>5</v>
      </c>
      <c r="CE6074" s="335">
        <v>45170</v>
      </c>
      <c r="CF6074" s="337">
        <v>0</v>
      </c>
      <c r="CG6074" s="337" t="s">
        <v>90</v>
      </c>
      <c r="CH6074" s="337">
        <v>0</v>
      </c>
      <c r="CI6074" s="337" t="s">
        <v>80</v>
      </c>
      <c r="CJ6074" s="337"/>
      <c r="CK6074" s="337"/>
      <c r="CL6074" s="337"/>
      <c r="CM6074" s="337" t="s">
        <v>73</v>
      </c>
      <c r="CN6074" s="337">
        <v>3</v>
      </c>
    </row>
    <row r="6075" spans="4:92">
      <c r="D6075" s="273" t="s">
        <v>64</v>
      </c>
      <c r="E6075" s="273" t="s">
        <v>287</v>
      </c>
      <c r="F6075" s="273" t="s">
        <v>892</v>
      </c>
      <c r="G6075" s="273" t="s">
        <v>1067</v>
      </c>
      <c r="H6075" s="274">
        <v>44927</v>
      </c>
      <c r="I6075" s="273">
        <v>17211</v>
      </c>
      <c r="J6075" s="273">
        <v>861</v>
      </c>
      <c r="K6075" s="273">
        <v>15</v>
      </c>
      <c r="L6075" s="273" t="s">
        <v>1202</v>
      </c>
      <c r="M6075" s="273">
        <v>118.26495</v>
      </c>
      <c r="N6075" s="273" t="s">
        <v>1203</v>
      </c>
      <c r="P6075" s="273" t="s">
        <v>92</v>
      </c>
      <c r="Q6075" s="273" t="s">
        <v>1496</v>
      </c>
      <c r="R6075" s="273" t="s">
        <v>70</v>
      </c>
      <c r="S6075" s="273" t="s">
        <v>1521</v>
      </c>
      <c r="T6075" s="273" t="s">
        <v>1589</v>
      </c>
      <c r="U6075" s="273" t="s">
        <v>1523</v>
      </c>
      <c r="V6075" s="273" t="s">
        <v>1524</v>
      </c>
      <c r="W6075" s="273">
        <v>329933</v>
      </c>
      <c r="X6075" s="273" t="s">
        <v>64</v>
      </c>
      <c r="Y6075" s="273" t="s">
        <v>75</v>
      </c>
      <c r="Z6075" s="273" t="s">
        <v>391</v>
      </c>
      <c r="AA6075" s="273" t="s">
        <v>396</v>
      </c>
      <c r="AB6075" s="274">
        <v>44986</v>
      </c>
      <c r="AC6075" s="273">
        <v>12022</v>
      </c>
      <c r="AD6075" s="273">
        <v>50</v>
      </c>
      <c r="AE6075" s="273">
        <v>28</v>
      </c>
      <c r="AF6075" s="273" t="s">
        <v>90</v>
      </c>
      <c r="AH6075" s="273" t="s">
        <v>676</v>
      </c>
      <c r="AI6075" s="273" t="s">
        <v>199</v>
      </c>
      <c r="AJ6075" s="273" t="s">
        <v>200</v>
      </c>
      <c r="AK6075" s="273">
        <v>164979</v>
      </c>
      <c r="BV6075" s="279" t="s">
        <v>64</v>
      </c>
      <c r="BW6075" s="280" t="s">
        <v>75</v>
      </c>
      <c r="BX6075" s="280" t="s">
        <v>391</v>
      </c>
      <c r="BY6075" s="280" t="s">
        <v>396</v>
      </c>
      <c r="BZ6075" s="280" t="s">
        <v>86</v>
      </c>
      <c r="CA6075" s="280" t="s">
        <v>87</v>
      </c>
      <c r="CB6075" s="280" t="s">
        <v>217</v>
      </c>
      <c r="CC6075" s="280" t="s">
        <v>218</v>
      </c>
      <c r="CD6075" s="281">
        <v>2</v>
      </c>
      <c r="CE6075" s="277">
        <v>45170</v>
      </c>
      <c r="CF6075" s="280"/>
      <c r="CG6075" s="280" t="s">
        <v>181</v>
      </c>
      <c r="CH6075" s="280"/>
      <c r="CI6075" s="280" t="s">
        <v>181</v>
      </c>
      <c r="CJ6075" s="280" t="s">
        <v>1464</v>
      </c>
      <c r="CK6075" s="280"/>
      <c r="CL6075" s="280"/>
      <c r="CM6075" s="280" t="s">
        <v>73</v>
      </c>
      <c r="CN6075" s="280">
        <v>3</v>
      </c>
    </row>
    <row r="6076" spans="4:92">
      <c r="D6076" s="273" t="s">
        <v>64</v>
      </c>
      <c r="E6076" s="273" t="s">
        <v>287</v>
      </c>
      <c r="F6076" s="273" t="s">
        <v>892</v>
      </c>
      <c r="G6076" s="273" t="s">
        <v>1067</v>
      </c>
      <c r="H6076" s="274">
        <v>44958</v>
      </c>
      <c r="I6076" s="273">
        <v>11437</v>
      </c>
      <c r="J6076" s="273">
        <v>861</v>
      </c>
      <c r="W6076" s="273">
        <v>145560</v>
      </c>
      <c r="X6076" s="273" t="s">
        <v>64</v>
      </c>
      <c r="Y6076" s="273" t="s">
        <v>63</v>
      </c>
      <c r="Z6076" s="273" t="s">
        <v>165</v>
      </c>
      <c r="AA6076" s="273" t="s">
        <v>165</v>
      </c>
      <c r="AB6076" s="274">
        <v>44958</v>
      </c>
      <c r="AC6076" s="273">
        <v>11978</v>
      </c>
      <c r="AD6076" s="273">
        <v>11</v>
      </c>
      <c r="AE6076" s="273">
        <v>0</v>
      </c>
      <c r="AF6076" s="273" t="s">
        <v>90</v>
      </c>
      <c r="AG6076" s="273" t="s">
        <v>1221</v>
      </c>
      <c r="AH6076" s="273" t="s">
        <v>1222</v>
      </c>
      <c r="AI6076" s="273" t="s">
        <v>123</v>
      </c>
      <c r="AJ6076" s="273" t="s">
        <v>214</v>
      </c>
      <c r="AK6076" s="273">
        <v>327646</v>
      </c>
      <c r="BV6076" s="336" t="s">
        <v>64</v>
      </c>
      <c r="BW6076" s="337" t="s">
        <v>75</v>
      </c>
      <c r="BX6076" s="337" t="s">
        <v>391</v>
      </c>
      <c r="BY6076" s="337" t="s">
        <v>396</v>
      </c>
      <c r="BZ6076" s="337" t="s">
        <v>86</v>
      </c>
      <c r="CA6076" s="337" t="s">
        <v>87</v>
      </c>
      <c r="CB6076" s="337" t="s">
        <v>233</v>
      </c>
      <c r="CC6076" s="337" t="s">
        <v>234</v>
      </c>
      <c r="CD6076" s="338">
        <v>1</v>
      </c>
      <c r="CE6076" s="335">
        <v>45170</v>
      </c>
      <c r="CF6076" s="337"/>
      <c r="CG6076" s="337" t="s">
        <v>181</v>
      </c>
      <c r="CH6076" s="337"/>
      <c r="CI6076" s="337" t="s">
        <v>181</v>
      </c>
      <c r="CJ6076" s="337" t="s">
        <v>2248</v>
      </c>
      <c r="CK6076" s="337"/>
      <c r="CL6076" s="337"/>
      <c r="CM6076" s="337" t="s">
        <v>73</v>
      </c>
      <c r="CN6076" s="337">
        <v>3</v>
      </c>
    </row>
    <row r="6077" spans="4:92">
      <c r="D6077" s="273" t="s">
        <v>64</v>
      </c>
      <c r="E6077" s="273" t="s">
        <v>287</v>
      </c>
      <c r="F6077" s="273" t="s">
        <v>892</v>
      </c>
      <c r="G6077" s="273" t="s">
        <v>1067</v>
      </c>
      <c r="H6077" s="274">
        <v>44958</v>
      </c>
      <c r="I6077" s="273">
        <v>11437</v>
      </c>
      <c r="J6077" s="273">
        <v>861</v>
      </c>
      <c r="K6077" s="273">
        <v>654.70000000000005</v>
      </c>
      <c r="L6077" s="273" t="s">
        <v>66</v>
      </c>
      <c r="M6077" s="273">
        <v>331.12130239999999</v>
      </c>
      <c r="N6077" s="273" t="s">
        <v>115</v>
      </c>
      <c r="W6077" s="273">
        <v>145584</v>
      </c>
      <c r="X6077" s="273" t="s">
        <v>64</v>
      </c>
      <c r="Y6077" s="273" t="s">
        <v>63</v>
      </c>
      <c r="Z6077" s="273" t="s">
        <v>165</v>
      </c>
      <c r="AA6077" s="273" t="s">
        <v>165</v>
      </c>
      <c r="AB6077" s="274">
        <v>44958</v>
      </c>
      <c r="AC6077" s="273">
        <v>11978</v>
      </c>
      <c r="AD6077" s="273">
        <v>11</v>
      </c>
      <c r="AE6077" s="273">
        <v>0</v>
      </c>
      <c r="AF6077" s="273" t="s">
        <v>90</v>
      </c>
      <c r="AG6077" s="273" t="s">
        <v>1223</v>
      </c>
      <c r="AH6077" s="273" t="s">
        <v>1224</v>
      </c>
      <c r="AI6077" s="273" t="s">
        <v>123</v>
      </c>
      <c r="AJ6077" s="273" t="s">
        <v>214</v>
      </c>
      <c r="AK6077" s="273">
        <v>327652</v>
      </c>
      <c r="BV6077" s="279" t="s">
        <v>64</v>
      </c>
      <c r="BW6077" s="280" t="s">
        <v>75</v>
      </c>
      <c r="BX6077" s="280" t="s">
        <v>391</v>
      </c>
      <c r="BY6077" s="280" t="s">
        <v>396</v>
      </c>
      <c r="BZ6077" s="280" t="s">
        <v>138</v>
      </c>
      <c r="CA6077" s="280" t="s">
        <v>139</v>
      </c>
      <c r="CB6077" s="280" t="s">
        <v>190</v>
      </c>
      <c r="CC6077" s="280" t="s">
        <v>191</v>
      </c>
      <c r="CD6077" s="281">
        <v>8</v>
      </c>
      <c r="CE6077" s="277">
        <v>45170</v>
      </c>
      <c r="CF6077" s="280">
        <v>8348</v>
      </c>
      <c r="CG6077" s="280" t="s">
        <v>90</v>
      </c>
      <c r="CH6077" s="280">
        <v>8348</v>
      </c>
      <c r="CI6077" s="280" t="s">
        <v>80</v>
      </c>
      <c r="CJ6077" s="280"/>
      <c r="CK6077" s="280"/>
      <c r="CL6077" s="280"/>
      <c r="CM6077" s="280" t="s">
        <v>73</v>
      </c>
      <c r="CN6077" s="280">
        <v>3</v>
      </c>
    </row>
    <row r="6078" spans="4:92">
      <c r="D6078" s="273" t="s">
        <v>64</v>
      </c>
      <c r="E6078" s="273" t="s">
        <v>287</v>
      </c>
      <c r="F6078" s="273" t="s">
        <v>892</v>
      </c>
      <c r="G6078" s="273" t="s">
        <v>1067</v>
      </c>
      <c r="H6078" s="274">
        <v>44958</v>
      </c>
      <c r="I6078" s="273">
        <v>11437</v>
      </c>
      <c r="J6078" s="273">
        <v>861</v>
      </c>
      <c r="K6078" s="273">
        <v>0</v>
      </c>
      <c r="L6078" s="273" t="s">
        <v>66</v>
      </c>
      <c r="N6078" s="273" t="s">
        <v>107</v>
      </c>
      <c r="W6078" s="273">
        <v>145585</v>
      </c>
      <c r="X6078" s="273" t="s">
        <v>64</v>
      </c>
      <c r="Y6078" s="273" t="s">
        <v>63</v>
      </c>
      <c r="Z6078" s="273" t="s">
        <v>165</v>
      </c>
      <c r="AA6078" s="273" t="s">
        <v>165</v>
      </c>
      <c r="AB6078" s="274">
        <v>44958</v>
      </c>
      <c r="AC6078" s="273">
        <v>11978</v>
      </c>
      <c r="AD6078" s="273">
        <v>11</v>
      </c>
      <c r="AE6078" s="273">
        <v>0</v>
      </c>
      <c r="AF6078" s="273" t="s">
        <v>90</v>
      </c>
      <c r="AG6078" s="273" t="s">
        <v>819</v>
      </c>
      <c r="AH6078" s="273" t="s">
        <v>1225</v>
      </c>
      <c r="AI6078" s="273" t="s">
        <v>199</v>
      </c>
      <c r="AJ6078" s="273" t="s">
        <v>214</v>
      </c>
      <c r="AK6078" s="273">
        <v>327658</v>
      </c>
      <c r="BV6078" s="336" t="s">
        <v>64</v>
      </c>
      <c r="BW6078" s="337" t="s">
        <v>75</v>
      </c>
      <c r="BX6078" s="337" t="s">
        <v>391</v>
      </c>
      <c r="BY6078" s="337" t="s">
        <v>396</v>
      </c>
      <c r="BZ6078" s="337" t="s">
        <v>167</v>
      </c>
      <c r="CA6078" s="337" t="s">
        <v>168</v>
      </c>
      <c r="CB6078" s="337" t="s">
        <v>319</v>
      </c>
      <c r="CC6078" s="337" t="s">
        <v>320</v>
      </c>
      <c r="CD6078" s="338">
        <v>15</v>
      </c>
      <c r="CE6078" s="335">
        <v>45170</v>
      </c>
      <c r="CF6078" s="337">
        <v>9024</v>
      </c>
      <c r="CG6078" s="337" t="s">
        <v>90</v>
      </c>
      <c r="CH6078" s="337">
        <v>9024</v>
      </c>
      <c r="CI6078" s="337" t="s">
        <v>80</v>
      </c>
      <c r="CJ6078" s="337"/>
      <c r="CK6078" s="337"/>
      <c r="CL6078" s="337"/>
      <c r="CM6078" s="337" t="s">
        <v>73</v>
      </c>
      <c r="CN6078" s="337">
        <v>3</v>
      </c>
    </row>
    <row r="6079" spans="4:92">
      <c r="D6079" s="273" t="s">
        <v>64</v>
      </c>
      <c r="E6079" s="273" t="s">
        <v>287</v>
      </c>
      <c r="F6079" s="273" t="s">
        <v>892</v>
      </c>
      <c r="G6079" s="273" t="s">
        <v>1067</v>
      </c>
      <c r="H6079" s="274">
        <v>44986</v>
      </c>
      <c r="I6079" s="273">
        <v>11599</v>
      </c>
      <c r="J6079" s="273">
        <v>861</v>
      </c>
      <c r="W6079" s="273">
        <v>150258</v>
      </c>
      <c r="X6079" s="273" t="s">
        <v>64</v>
      </c>
      <c r="Y6079" s="273" t="s">
        <v>63</v>
      </c>
      <c r="Z6079" s="273" t="s">
        <v>165</v>
      </c>
      <c r="AA6079" s="273" t="s">
        <v>165</v>
      </c>
      <c r="AB6079" s="274">
        <v>44958</v>
      </c>
      <c r="AC6079" s="273">
        <v>11978</v>
      </c>
      <c r="AD6079" s="273">
        <v>11</v>
      </c>
      <c r="AE6079" s="273">
        <v>1.756</v>
      </c>
      <c r="AF6079" s="273" t="s">
        <v>90</v>
      </c>
      <c r="AG6079" s="273" t="s">
        <v>837</v>
      </c>
      <c r="AH6079" s="273" t="s">
        <v>1226</v>
      </c>
      <c r="AI6079" s="273" t="s">
        <v>123</v>
      </c>
      <c r="AJ6079" s="273" t="s">
        <v>200</v>
      </c>
      <c r="AK6079" s="273">
        <v>327664</v>
      </c>
      <c r="BV6079" s="279" t="s">
        <v>64</v>
      </c>
      <c r="BW6079" s="280" t="s">
        <v>75</v>
      </c>
      <c r="BX6079" s="280" t="s">
        <v>391</v>
      </c>
      <c r="BY6079" s="280" t="s">
        <v>396</v>
      </c>
      <c r="BZ6079" s="280" t="s">
        <v>86</v>
      </c>
      <c r="CA6079" s="280" t="s">
        <v>87</v>
      </c>
      <c r="CB6079" s="280" t="s">
        <v>179</v>
      </c>
      <c r="CC6079" s="280" t="s">
        <v>180</v>
      </c>
      <c r="CD6079" s="281">
        <v>1</v>
      </c>
      <c r="CE6079" s="277">
        <v>45170</v>
      </c>
      <c r="CF6079" s="280"/>
      <c r="CG6079" s="280" t="s">
        <v>181</v>
      </c>
      <c r="CH6079" s="280"/>
      <c r="CI6079" s="280" t="s">
        <v>181</v>
      </c>
      <c r="CJ6079" s="280" t="s">
        <v>2247</v>
      </c>
      <c r="CK6079" s="280"/>
      <c r="CL6079" s="280"/>
      <c r="CM6079" s="280" t="s">
        <v>73</v>
      </c>
      <c r="CN6079" s="280">
        <v>3</v>
      </c>
    </row>
    <row r="6080" spans="4:92">
      <c r="D6080" s="273" t="s">
        <v>64</v>
      </c>
      <c r="E6080" s="273" t="s">
        <v>287</v>
      </c>
      <c r="F6080" s="273" t="s">
        <v>892</v>
      </c>
      <c r="G6080" s="273" t="s">
        <v>1067</v>
      </c>
      <c r="H6080" s="274">
        <v>44986</v>
      </c>
      <c r="I6080" s="273">
        <v>11599</v>
      </c>
      <c r="J6080" s="273">
        <v>861</v>
      </c>
      <c r="K6080" s="273">
        <v>742.8</v>
      </c>
      <c r="L6080" s="273" t="s">
        <v>66</v>
      </c>
      <c r="M6080" s="273">
        <v>373.20114999999998</v>
      </c>
      <c r="N6080" s="273" t="s">
        <v>115</v>
      </c>
      <c r="W6080" s="273">
        <v>150282</v>
      </c>
      <c r="X6080" s="273" t="s">
        <v>64</v>
      </c>
      <c r="Y6080" s="273" t="s">
        <v>63</v>
      </c>
      <c r="Z6080" s="273" t="s">
        <v>165</v>
      </c>
      <c r="AA6080" s="273" t="s">
        <v>165</v>
      </c>
      <c r="AB6080" s="274">
        <v>44958</v>
      </c>
      <c r="AC6080" s="273">
        <v>11978</v>
      </c>
      <c r="AD6080" s="273">
        <v>11</v>
      </c>
      <c r="AE6080" s="273">
        <v>0</v>
      </c>
      <c r="AF6080" s="273" t="s">
        <v>90</v>
      </c>
      <c r="AG6080" s="273" t="s">
        <v>1227</v>
      </c>
      <c r="AH6080" s="273" t="s">
        <v>1228</v>
      </c>
      <c r="AI6080" s="273" t="s">
        <v>123</v>
      </c>
      <c r="AJ6080" s="273" t="s">
        <v>200</v>
      </c>
      <c r="AK6080" s="273">
        <v>327670</v>
      </c>
      <c r="BV6080" s="336" t="s">
        <v>64</v>
      </c>
      <c r="BW6080" s="337" t="s">
        <v>75</v>
      </c>
      <c r="BX6080" s="337" t="s">
        <v>391</v>
      </c>
      <c r="BY6080" s="337" t="s">
        <v>396</v>
      </c>
      <c r="BZ6080" s="337" t="s">
        <v>204</v>
      </c>
      <c r="CA6080" s="337" t="s">
        <v>205</v>
      </c>
      <c r="CB6080" s="337" t="s">
        <v>206</v>
      </c>
      <c r="CC6080" s="337" t="s">
        <v>207</v>
      </c>
      <c r="CD6080" s="338">
        <v>0</v>
      </c>
      <c r="CE6080" s="335">
        <v>45170</v>
      </c>
      <c r="CF6080" s="337"/>
      <c r="CG6080" s="337" t="s">
        <v>181</v>
      </c>
      <c r="CH6080" s="337"/>
      <c r="CI6080" s="337" t="s">
        <v>208</v>
      </c>
      <c r="CJ6080" s="337" t="s">
        <v>209</v>
      </c>
      <c r="CK6080" s="337"/>
      <c r="CL6080" s="337"/>
      <c r="CM6080" s="337" t="s">
        <v>73</v>
      </c>
      <c r="CN6080" s="337">
        <v>3</v>
      </c>
    </row>
    <row r="6081" spans="4:92">
      <c r="D6081" s="273" t="s">
        <v>64</v>
      </c>
      <c r="E6081" s="273" t="s">
        <v>287</v>
      </c>
      <c r="F6081" s="273" t="s">
        <v>892</v>
      </c>
      <c r="G6081" s="273" t="s">
        <v>1067</v>
      </c>
      <c r="H6081" s="274">
        <v>44986</v>
      </c>
      <c r="I6081" s="273">
        <v>11599</v>
      </c>
      <c r="J6081" s="273">
        <v>861</v>
      </c>
      <c r="K6081" s="273">
        <v>0</v>
      </c>
      <c r="L6081" s="273" t="s">
        <v>66</v>
      </c>
      <c r="N6081" s="273" t="s">
        <v>107</v>
      </c>
      <c r="W6081" s="273">
        <v>150283</v>
      </c>
      <c r="X6081" s="273" t="s">
        <v>64</v>
      </c>
      <c r="Y6081" s="273" t="s">
        <v>63</v>
      </c>
      <c r="Z6081" s="273" t="s">
        <v>165</v>
      </c>
      <c r="AA6081" s="273" t="s">
        <v>165</v>
      </c>
      <c r="AB6081" s="274">
        <v>44958</v>
      </c>
      <c r="AC6081" s="273">
        <v>11978</v>
      </c>
      <c r="AD6081" s="273">
        <v>11</v>
      </c>
      <c r="AE6081" s="273">
        <v>0</v>
      </c>
      <c r="AF6081" s="273" t="s">
        <v>90</v>
      </c>
      <c r="AG6081" s="273" t="s">
        <v>1230</v>
      </c>
      <c r="AH6081" s="273" t="s">
        <v>1231</v>
      </c>
      <c r="AI6081" s="273" t="s">
        <v>123</v>
      </c>
      <c r="AJ6081" s="273" t="s">
        <v>214</v>
      </c>
      <c r="AK6081" s="273">
        <v>327676</v>
      </c>
      <c r="BV6081" s="279" t="s">
        <v>64</v>
      </c>
      <c r="BW6081" s="280" t="s">
        <v>75</v>
      </c>
      <c r="BX6081" s="280" t="s">
        <v>391</v>
      </c>
      <c r="BY6081" s="280" t="s">
        <v>396</v>
      </c>
      <c r="BZ6081" s="280" t="s">
        <v>167</v>
      </c>
      <c r="CA6081" s="280" t="s">
        <v>168</v>
      </c>
      <c r="CB6081" s="280" t="s">
        <v>313</v>
      </c>
      <c r="CC6081" s="280" t="s">
        <v>314</v>
      </c>
      <c r="CD6081" s="281">
        <v>14</v>
      </c>
      <c r="CE6081" s="277">
        <v>45170</v>
      </c>
      <c r="CF6081" s="280">
        <v>0</v>
      </c>
      <c r="CG6081" s="280" t="s">
        <v>90</v>
      </c>
      <c r="CH6081" s="280">
        <v>0</v>
      </c>
      <c r="CI6081" s="280" t="s">
        <v>80</v>
      </c>
      <c r="CJ6081" s="280"/>
      <c r="CK6081" s="280"/>
      <c r="CL6081" s="280"/>
      <c r="CM6081" s="280" t="s">
        <v>73</v>
      </c>
      <c r="CN6081" s="280">
        <v>3</v>
      </c>
    </row>
    <row r="6082" spans="4:92">
      <c r="D6082" s="273" t="s">
        <v>64</v>
      </c>
      <c r="E6082" s="273" t="s">
        <v>287</v>
      </c>
      <c r="F6082" s="273" t="s">
        <v>892</v>
      </c>
      <c r="G6082" s="273" t="s">
        <v>1067</v>
      </c>
      <c r="H6082" s="274">
        <v>45017</v>
      </c>
      <c r="I6082" s="273">
        <v>11761</v>
      </c>
      <c r="J6082" s="273">
        <v>861</v>
      </c>
      <c r="W6082" s="273">
        <v>229953</v>
      </c>
      <c r="X6082" s="273" t="s">
        <v>64</v>
      </c>
      <c r="Y6082" s="273" t="s">
        <v>63</v>
      </c>
      <c r="Z6082" s="273" t="s">
        <v>165</v>
      </c>
      <c r="AA6082" s="273" t="s">
        <v>165</v>
      </c>
      <c r="AB6082" s="274">
        <v>44958</v>
      </c>
      <c r="AC6082" s="273">
        <v>11978</v>
      </c>
      <c r="AD6082" s="273">
        <v>11</v>
      </c>
      <c r="AE6082" s="273">
        <v>2.012</v>
      </c>
      <c r="AF6082" s="273" t="s">
        <v>90</v>
      </c>
      <c r="AG6082" s="273" t="s">
        <v>1105</v>
      </c>
      <c r="AH6082" s="273" t="s">
        <v>1106</v>
      </c>
      <c r="AI6082" s="273" t="s">
        <v>123</v>
      </c>
      <c r="AJ6082" s="273" t="s">
        <v>214</v>
      </c>
      <c r="AK6082" s="273">
        <v>327682</v>
      </c>
      <c r="BV6082" s="336" t="s">
        <v>64</v>
      </c>
      <c r="BW6082" s="337" t="s">
        <v>75</v>
      </c>
      <c r="BX6082" s="337" t="s">
        <v>391</v>
      </c>
      <c r="BY6082" s="337" t="s">
        <v>396</v>
      </c>
      <c r="BZ6082" s="337" t="s">
        <v>167</v>
      </c>
      <c r="CA6082" s="337" t="s">
        <v>168</v>
      </c>
      <c r="CB6082" s="337" t="s">
        <v>353</v>
      </c>
      <c r="CC6082" s="337" t="s">
        <v>354</v>
      </c>
      <c r="CD6082" s="338">
        <v>13</v>
      </c>
      <c r="CE6082" s="335">
        <v>45170</v>
      </c>
      <c r="CF6082" s="337">
        <v>0</v>
      </c>
      <c r="CG6082" s="337" t="s">
        <v>90</v>
      </c>
      <c r="CH6082" s="337">
        <v>0</v>
      </c>
      <c r="CI6082" s="337" t="s">
        <v>80</v>
      </c>
      <c r="CJ6082" s="337"/>
      <c r="CK6082" s="337"/>
      <c r="CL6082" s="337"/>
      <c r="CM6082" s="337" t="s">
        <v>73</v>
      </c>
      <c r="CN6082" s="337">
        <v>3</v>
      </c>
    </row>
    <row r="6083" spans="4:92">
      <c r="D6083" s="273" t="s">
        <v>64</v>
      </c>
      <c r="E6083" s="273" t="s">
        <v>287</v>
      </c>
      <c r="F6083" s="273" t="s">
        <v>892</v>
      </c>
      <c r="G6083" s="273" t="s">
        <v>1067</v>
      </c>
      <c r="H6083" s="274">
        <v>45017</v>
      </c>
      <c r="I6083" s="273">
        <v>11761</v>
      </c>
      <c r="J6083" s="273">
        <v>861</v>
      </c>
      <c r="K6083" s="273">
        <v>784.8</v>
      </c>
      <c r="L6083" s="273" t="s">
        <v>66</v>
      </c>
      <c r="M6083" s="273">
        <v>370.45602300000002</v>
      </c>
      <c r="N6083" s="273" t="s">
        <v>115</v>
      </c>
      <c r="W6083" s="273">
        <v>229977</v>
      </c>
      <c r="X6083" s="273" t="s">
        <v>64</v>
      </c>
      <c r="Y6083" s="273" t="s">
        <v>63</v>
      </c>
      <c r="Z6083" s="273" t="s">
        <v>165</v>
      </c>
      <c r="AA6083" s="273" t="s">
        <v>165</v>
      </c>
      <c r="AB6083" s="274">
        <v>44958</v>
      </c>
      <c r="AC6083" s="273">
        <v>11978</v>
      </c>
      <c r="AD6083" s="273">
        <v>11</v>
      </c>
      <c r="AE6083" s="273">
        <v>0</v>
      </c>
      <c r="AF6083" s="273" t="s">
        <v>90</v>
      </c>
      <c r="AG6083" s="273" t="s">
        <v>1105</v>
      </c>
      <c r="AH6083" s="273" t="s">
        <v>1106</v>
      </c>
      <c r="AI6083" s="273" t="s">
        <v>123</v>
      </c>
      <c r="AJ6083" s="273" t="s">
        <v>200</v>
      </c>
      <c r="AK6083" s="273">
        <v>327688</v>
      </c>
      <c r="BV6083" s="279" t="s">
        <v>64</v>
      </c>
      <c r="BW6083" s="280" t="s">
        <v>75</v>
      </c>
      <c r="BX6083" s="280" t="s">
        <v>391</v>
      </c>
      <c r="BY6083" s="280" t="s">
        <v>396</v>
      </c>
      <c r="BZ6083" s="280" t="s">
        <v>151</v>
      </c>
      <c r="CA6083" s="280" t="s">
        <v>152</v>
      </c>
      <c r="CB6083" s="280" t="s">
        <v>161</v>
      </c>
      <c r="CC6083" s="280" t="s">
        <v>162</v>
      </c>
      <c r="CD6083" s="281">
        <v>11</v>
      </c>
      <c r="CE6083" s="277">
        <v>45170</v>
      </c>
      <c r="CF6083" s="280">
        <v>1779</v>
      </c>
      <c r="CG6083" s="280" t="s">
        <v>90</v>
      </c>
      <c r="CH6083" s="280">
        <v>1779</v>
      </c>
      <c r="CI6083" s="280" t="s">
        <v>80</v>
      </c>
      <c r="CJ6083" s="280"/>
      <c r="CK6083" s="280"/>
      <c r="CL6083" s="280"/>
      <c r="CM6083" s="280" t="s">
        <v>73</v>
      </c>
      <c r="CN6083" s="280">
        <v>3</v>
      </c>
    </row>
    <row r="6084" spans="4:92">
      <c r="D6084" s="273" t="s">
        <v>64</v>
      </c>
      <c r="E6084" s="273" t="s">
        <v>287</v>
      </c>
      <c r="F6084" s="273" t="s">
        <v>892</v>
      </c>
      <c r="G6084" s="273" t="s">
        <v>1067</v>
      </c>
      <c r="H6084" s="274">
        <v>45017</v>
      </c>
      <c r="I6084" s="273">
        <v>11761</v>
      </c>
      <c r="J6084" s="273">
        <v>861</v>
      </c>
      <c r="K6084" s="273">
        <v>0</v>
      </c>
      <c r="L6084" s="273" t="s">
        <v>66</v>
      </c>
      <c r="N6084" s="273" t="s">
        <v>107</v>
      </c>
      <c r="W6084" s="273">
        <v>229978</v>
      </c>
      <c r="X6084" s="273" t="s">
        <v>64</v>
      </c>
      <c r="Y6084" s="273" t="s">
        <v>63</v>
      </c>
      <c r="Z6084" s="273" t="s">
        <v>165</v>
      </c>
      <c r="AA6084" s="273" t="s">
        <v>165</v>
      </c>
      <c r="AB6084" s="274">
        <v>44958</v>
      </c>
      <c r="AC6084" s="273">
        <v>11978</v>
      </c>
      <c r="AD6084" s="273">
        <v>11</v>
      </c>
      <c r="AE6084" s="273">
        <v>0</v>
      </c>
      <c r="AF6084" s="273" t="s">
        <v>90</v>
      </c>
      <c r="AG6084" s="273" t="s">
        <v>1233</v>
      </c>
      <c r="AH6084" s="273" t="s">
        <v>1234</v>
      </c>
      <c r="AI6084" s="273" t="s">
        <v>123</v>
      </c>
      <c r="AJ6084" s="273" t="s">
        <v>214</v>
      </c>
      <c r="AK6084" s="273">
        <v>327694</v>
      </c>
      <c r="BV6084" s="336" t="s">
        <v>64</v>
      </c>
      <c r="BW6084" s="337" t="s">
        <v>75</v>
      </c>
      <c r="BX6084" s="337" t="s">
        <v>391</v>
      </c>
      <c r="BY6084" s="337" t="s">
        <v>396</v>
      </c>
      <c r="BZ6084" s="337" t="s">
        <v>167</v>
      </c>
      <c r="CA6084" s="337" t="s">
        <v>168</v>
      </c>
      <c r="CB6084" s="337" t="s">
        <v>169</v>
      </c>
      <c r="CC6084" s="337" t="s">
        <v>170</v>
      </c>
      <c r="CD6084" s="338">
        <v>12</v>
      </c>
      <c r="CE6084" s="335">
        <v>45170</v>
      </c>
      <c r="CF6084" s="337">
        <v>911</v>
      </c>
      <c r="CG6084" s="337" t="s">
        <v>90</v>
      </c>
      <c r="CH6084" s="337">
        <v>911</v>
      </c>
      <c r="CI6084" s="337" t="s">
        <v>80</v>
      </c>
      <c r="CJ6084" s="337"/>
      <c r="CK6084" s="337"/>
      <c r="CL6084" s="337"/>
      <c r="CM6084" s="337" t="s">
        <v>73</v>
      </c>
      <c r="CN6084" s="337">
        <v>3</v>
      </c>
    </row>
    <row r="6085" spans="4:92">
      <c r="D6085" s="273" t="s">
        <v>64</v>
      </c>
      <c r="E6085" s="273" t="s">
        <v>287</v>
      </c>
      <c r="F6085" s="273" t="s">
        <v>892</v>
      </c>
      <c r="G6085" s="273" t="s">
        <v>1067</v>
      </c>
      <c r="H6085" s="274">
        <v>45047</v>
      </c>
      <c r="I6085" s="273">
        <v>12384</v>
      </c>
      <c r="J6085" s="273">
        <v>861</v>
      </c>
      <c r="W6085" s="273">
        <v>246382</v>
      </c>
      <c r="X6085" s="273" t="s">
        <v>64</v>
      </c>
      <c r="Y6085" s="273" t="s">
        <v>63</v>
      </c>
      <c r="Z6085" s="273" t="s">
        <v>165</v>
      </c>
      <c r="AA6085" s="273" t="s">
        <v>165</v>
      </c>
      <c r="AB6085" s="274">
        <v>44958</v>
      </c>
      <c r="AC6085" s="273">
        <v>11978</v>
      </c>
      <c r="AD6085" s="273">
        <v>11</v>
      </c>
      <c r="AE6085" s="273">
        <v>0</v>
      </c>
      <c r="AF6085" s="273" t="s">
        <v>90</v>
      </c>
      <c r="AG6085" s="273" t="s">
        <v>815</v>
      </c>
      <c r="AH6085" s="273" t="s">
        <v>230</v>
      </c>
      <c r="AI6085" s="273" t="s">
        <v>123</v>
      </c>
      <c r="AJ6085" s="273" t="s">
        <v>200</v>
      </c>
      <c r="AK6085" s="273">
        <v>327700</v>
      </c>
      <c r="BV6085" s="279" t="s">
        <v>64</v>
      </c>
      <c r="BW6085" s="280" t="s">
        <v>75</v>
      </c>
      <c r="BX6085" s="280" t="s">
        <v>391</v>
      </c>
      <c r="BY6085" s="280" t="s">
        <v>396</v>
      </c>
      <c r="BZ6085" s="280" t="s">
        <v>126</v>
      </c>
      <c r="CA6085" s="280" t="s">
        <v>127</v>
      </c>
      <c r="CB6085" s="280" t="s">
        <v>133</v>
      </c>
      <c r="CC6085" s="280" t="s">
        <v>134</v>
      </c>
      <c r="CD6085" s="281">
        <v>7</v>
      </c>
      <c r="CE6085" s="277">
        <v>45170</v>
      </c>
      <c r="CF6085" s="280"/>
      <c r="CG6085" s="280"/>
      <c r="CH6085" s="280"/>
      <c r="CI6085" s="280" t="s">
        <v>104</v>
      </c>
      <c r="CJ6085" s="280"/>
      <c r="CK6085" s="280"/>
      <c r="CL6085" s="280"/>
      <c r="CM6085" s="280" t="s">
        <v>73</v>
      </c>
      <c r="CN6085" s="280">
        <v>3</v>
      </c>
    </row>
    <row r="6086" spans="4:92">
      <c r="D6086" s="273" t="s">
        <v>64</v>
      </c>
      <c r="E6086" s="273" t="s">
        <v>287</v>
      </c>
      <c r="F6086" s="273" t="s">
        <v>892</v>
      </c>
      <c r="G6086" s="273" t="s">
        <v>1067</v>
      </c>
      <c r="H6086" s="274">
        <v>45047</v>
      </c>
      <c r="I6086" s="273">
        <v>12384</v>
      </c>
      <c r="J6086" s="273">
        <v>861</v>
      </c>
      <c r="K6086" s="273">
        <v>995.1</v>
      </c>
      <c r="L6086" s="273" t="s">
        <v>66</v>
      </c>
      <c r="M6086" s="273">
        <v>485.0276417</v>
      </c>
      <c r="N6086" s="273" t="s">
        <v>115</v>
      </c>
      <c r="W6086" s="273">
        <v>246406</v>
      </c>
      <c r="X6086" s="273" t="s">
        <v>64</v>
      </c>
      <c r="Y6086" s="273" t="s">
        <v>63</v>
      </c>
      <c r="Z6086" s="273" t="s">
        <v>165</v>
      </c>
      <c r="AA6086" s="273" t="s">
        <v>165</v>
      </c>
      <c r="AB6086" s="274">
        <v>44958</v>
      </c>
      <c r="AC6086" s="273">
        <v>11978</v>
      </c>
      <c r="AD6086" s="273">
        <v>11</v>
      </c>
      <c r="AE6086" s="273">
        <v>0</v>
      </c>
      <c r="AF6086" s="273" t="s">
        <v>90</v>
      </c>
      <c r="AG6086" s="273" t="s">
        <v>819</v>
      </c>
      <c r="AH6086" s="273" t="s">
        <v>1235</v>
      </c>
      <c r="AI6086" s="273" t="s">
        <v>199</v>
      </c>
      <c r="AJ6086" s="273" t="s">
        <v>200</v>
      </c>
      <c r="AK6086" s="273">
        <v>327706</v>
      </c>
      <c r="BV6086" s="336" t="s">
        <v>64</v>
      </c>
      <c r="BW6086" s="337" t="s">
        <v>75</v>
      </c>
      <c r="BX6086" s="337" t="s">
        <v>391</v>
      </c>
      <c r="BY6086" s="337" t="s">
        <v>396</v>
      </c>
      <c r="BZ6086" s="337" t="s">
        <v>138</v>
      </c>
      <c r="CA6086" s="337" t="s">
        <v>139</v>
      </c>
      <c r="CB6086" s="337" t="s">
        <v>140</v>
      </c>
      <c r="CC6086" s="337" t="s">
        <v>141</v>
      </c>
      <c r="CD6086" s="338">
        <v>9</v>
      </c>
      <c r="CE6086" s="335">
        <v>45170</v>
      </c>
      <c r="CF6086" s="337">
        <v>223</v>
      </c>
      <c r="CG6086" s="337" t="s">
        <v>90</v>
      </c>
      <c r="CH6086" s="337">
        <v>223</v>
      </c>
      <c r="CI6086" s="337" t="s">
        <v>80</v>
      </c>
      <c r="CJ6086" s="337"/>
      <c r="CK6086" s="337"/>
      <c r="CL6086" s="337"/>
      <c r="CM6086" s="337" t="s">
        <v>73</v>
      </c>
      <c r="CN6086" s="337">
        <v>3</v>
      </c>
    </row>
    <row r="6087" spans="4:92">
      <c r="D6087" s="273" t="s">
        <v>64</v>
      </c>
      <c r="E6087" s="273" t="s">
        <v>287</v>
      </c>
      <c r="F6087" s="273" t="s">
        <v>892</v>
      </c>
      <c r="G6087" s="273" t="s">
        <v>1067</v>
      </c>
      <c r="H6087" s="274">
        <v>45047</v>
      </c>
      <c r="I6087" s="273">
        <v>12384</v>
      </c>
      <c r="J6087" s="273">
        <v>861</v>
      </c>
      <c r="K6087" s="273">
        <v>0</v>
      </c>
      <c r="L6087" s="273" t="s">
        <v>66</v>
      </c>
      <c r="N6087" s="273" t="s">
        <v>107</v>
      </c>
      <c r="W6087" s="273">
        <v>246407</v>
      </c>
      <c r="X6087" s="273" t="s">
        <v>64</v>
      </c>
      <c r="Y6087" s="273" t="s">
        <v>63</v>
      </c>
      <c r="Z6087" s="273" t="s">
        <v>165</v>
      </c>
      <c r="AA6087" s="273" t="s">
        <v>165</v>
      </c>
      <c r="AB6087" s="274">
        <v>44958</v>
      </c>
      <c r="AC6087" s="273">
        <v>11978</v>
      </c>
      <c r="AD6087" s="273">
        <v>11</v>
      </c>
      <c r="AE6087" s="273">
        <v>0</v>
      </c>
      <c r="AF6087" s="273" t="s">
        <v>90</v>
      </c>
      <c r="AG6087" s="273" t="s">
        <v>819</v>
      </c>
      <c r="AH6087" s="273" t="s">
        <v>1236</v>
      </c>
      <c r="AI6087" s="273" t="s">
        <v>123</v>
      </c>
      <c r="AJ6087" s="273" t="s">
        <v>200</v>
      </c>
      <c r="AK6087" s="273">
        <v>327712</v>
      </c>
      <c r="BV6087" s="279" t="s">
        <v>64</v>
      </c>
      <c r="BW6087" s="280" t="s">
        <v>75</v>
      </c>
      <c r="BX6087" s="280" t="s">
        <v>391</v>
      </c>
      <c r="BY6087" s="280" t="s">
        <v>396</v>
      </c>
      <c r="BZ6087" s="280" t="s">
        <v>151</v>
      </c>
      <c r="CA6087" s="280" t="s">
        <v>152</v>
      </c>
      <c r="CB6087" s="280" t="s">
        <v>153</v>
      </c>
      <c r="CC6087" s="280" t="s">
        <v>154</v>
      </c>
      <c r="CD6087" s="281">
        <v>10</v>
      </c>
      <c r="CE6087" s="277">
        <v>45170</v>
      </c>
      <c r="CF6087" s="280">
        <v>2224</v>
      </c>
      <c r="CG6087" s="280" t="s">
        <v>90</v>
      </c>
      <c r="CH6087" s="280">
        <v>2224</v>
      </c>
      <c r="CI6087" s="280" t="s">
        <v>80</v>
      </c>
      <c r="CJ6087" s="280"/>
      <c r="CK6087" s="280"/>
      <c r="CL6087" s="280"/>
      <c r="CM6087" s="280" t="s">
        <v>73</v>
      </c>
      <c r="CN6087" s="280">
        <v>3</v>
      </c>
    </row>
    <row r="6088" spans="4:92">
      <c r="D6088" s="273" t="s">
        <v>64</v>
      </c>
      <c r="E6088" s="273" t="s">
        <v>287</v>
      </c>
      <c r="F6088" s="273" t="s">
        <v>892</v>
      </c>
      <c r="G6088" s="273" t="s">
        <v>1067</v>
      </c>
      <c r="H6088" s="274">
        <v>45078</v>
      </c>
      <c r="I6088" s="273">
        <v>12653</v>
      </c>
      <c r="J6088" s="273">
        <v>861</v>
      </c>
      <c r="W6088" s="273">
        <v>192457</v>
      </c>
      <c r="X6088" s="273" t="s">
        <v>64</v>
      </c>
      <c r="Y6088" s="273" t="s">
        <v>63</v>
      </c>
      <c r="Z6088" s="273" t="s">
        <v>165</v>
      </c>
      <c r="AA6088" s="273" t="s">
        <v>165</v>
      </c>
      <c r="AB6088" s="274">
        <v>44958</v>
      </c>
      <c r="AC6088" s="273">
        <v>11978</v>
      </c>
      <c r="AD6088" s="273">
        <v>11</v>
      </c>
      <c r="AE6088" s="273">
        <v>7.95</v>
      </c>
      <c r="AF6088" s="273" t="s">
        <v>90</v>
      </c>
      <c r="AG6088" s="273" t="s">
        <v>1198</v>
      </c>
      <c r="AH6088" s="273" t="s">
        <v>1194</v>
      </c>
      <c r="AI6088" s="273" t="s">
        <v>123</v>
      </c>
      <c r="AJ6088" s="273" t="s">
        <v>200</v>
      </c>
      <c r="AK6088" s="273">
        <v>327718</v>
      </c>
      <c r="BV6088" s="336" t="s">
        <v>64</v>
      </c>
      <c r="BW6088" s="337" t="s">
        <v>75</v>
      </c>
      <c r="BX6088" s="337" t="s">
        <v>391</v>
      </c>
      <c r="BY6088" s="337" t="s">
        <v>396</v>
      </c>
      <c r="BZ6088" s="337" t="s">
        <v>126</v>
      </c>
      <c r="CA6088" s="337" t="s">
        <v>127</v>
      </c>
      <c r="CB6088" s="337" t="s">
        <v>128</v>
      </c>
      <c r="CC6088" s="337" t="s">
        <v>129</v>
      </c>
      <c r="CD6088" s="338">
        <v>6</v>
      </c>
      <c r="CE6088" s="335">
        <v>45170</v>
      </c>
      <c r="CF6088" s="337"/>
      <c r="CG6088" s="337"/>
      <c r="CH6088" s="337"/>
      <c r="CI6088" s="337" t="s">
        <v>80</v>
      </c>
      <c r="CJ6088" s="337"/>
      <c r="CK6088" s="337"/>
      <c r="CL6088" s="337"/>
      <c r="CM6088" s="337" t="s">
        <v>73</v>
      </c>
      <c r="CN6088" s="337">
        <v>3</v>
      </c>
    </row>
    <row r="6089" spans="4:92">
      <c r="D6089" s="273" t="s">
        <v>64</v>
      </c>
      <c r="E6089" s="273" t="s">
        <v>287</v>
      </c>
      <c r="F6089" s="273" t="s">
        <v>892</v>
      </c>
      <c r="G6089" s="273" t="s">
        <v>1067</v>
      </c>
      <c r="H6089" s="274">
        <v>45078</v>
      </c>
      <c r="I6089" s="273">
        <v>12653</v>
      </c>
      <c r="J6089" s="273">
        <v>861</v>
      </c>
      <c r="K6089" s="273">
        <v>1198.7</v>
      </c>
      <c r="L6089" s="273" t="s">
        <v>66</v>
      </c>
      <c r="M6089" s="273">
        <v>514.63190799999995</v>
      </c>
      <c r="N6089" s="273" t="s">
        <v>115</v>
      </c>
      <c r="W6089" s="273">
        <v>192481</v>
      </c>
      <c r="X6089" s="273" t="s">
        <v>64</v>
      </c>
      <c r="Y6089" s="273" t="s">
        <v>63</v>
      </c>
      <c r="Z6089" s="273" t="s">
        <v>165</v>
      </c>
      <c r="AA6089" s="273" t="s">
        <v>165</v>
      </c>
      <c r="AB6089" s="274">
        <v>44958</v>
      </c>
      <c r="AC6089" s="273">
        <v>11978</v>
      </c>
      <c r="AD6089" s="273">
        <v>11</v>
      </c>
      <c r="AE6089" s="273">
        <v>0</v>
      </c>
      <c r="AF6089" s="273" t="s">
        <v>90</v>
      </c>
      <c r="AG6089" s="273" t="s">
        <v>1198</v>
      </c>
      <c r="AH6089" s="273" t="s">
        <v>1237</v>
      </c>
      <c r="AI6089" s="273" t="s">
        <v>123</v>
      </c>
      <c r="AJ6089" s="273" t="s">
        <v>200</v>
      </c>
      <c r="AK6089" s="273">
        <v>327724</v>
      </c>
      <c r="BV6089" s="279" t="s">
        <v>64</v>
      </c>
      <c r="BW6089" s="280" t="s">
        <v>75</v>
      </c>
      <c r="BX6089" s="280" t="s">
        <v>391</v>
      </c>
      <c r="BY6089" s="280" t="s">
        <v>396</v>
      </c>
      <c r="BZ6089" s="280" t="s">
        <v>110</v>
      </c>
      <c r="CA6089" s="280" t="s">
        <v>111</v>
      </c>
      <c r="CB6089" s="280" t="s">
        <v>117</v>
      </c>
      <c r="CC6089" s="280" t="s">
        <v>118</v>
      </c>
      <c r="CD6089" s="281">
        <v>5</v>
      </c>
      <c r="CE6089" s="277">
        <v>45170</v>
      </c>
      <c r="CF6089" s="280"/>
      <c r="CG6089" s="280"/>
      <c r="CH6089" s="280"/>
      <c r="CI6089" s="280" t="s">
        <v>104</v>
      </c>
      <c r="CJ6089" s="280"/>
      <c r="CK6089" s="280"/>
      <c r="CL6089" s="280"/>
      <c r="CM6089" s="280" t="s">
        <v>73</v>
      </c>
      <c r="CN6089" s="280">
        <v>3</v>
      </c>
    </row>
    <row r="6090" spans="4:92">
      <c r="D6090" s="273" t="s">
        <v>64</v>
      </c>
      <c r="E6090" s="273" t="s">
        <v>287</v>
      </c>
      <c r="F6090" s="273" t="s">
        <v>892</v>
      </c>
      <c r="G6090" s="273" t="s">
        <v>1067</v>
      </c>
      <c r="H6090" s="274">
        <v>45078</v>
      </c>
      <c r="I6090" s="273">
        <v>12653</v>
      </c>
      <c r="J6090" s="273">
        <v>861</v>
      </c>
      <c r="K6090" s="273">
        <v>0</v>
      </c>
      <c r="L6090" s="273" t="s">
        <v>66</v>
      </c>
      <c r="N6090" s="273" t="s">
        <v>107</v>
      </c>
      <c r="W6090" s="273">
        <v>192482</v>
      </c>
      <c r="X6090" s="273" t="s">
        <v>64</v>
      </c>
      <c r="Y6090" s="273" t="s">
        <v>63</v>
      </c>
      <c r="Z6090" s="273" t="s">
        <v>165</v>
      </c>
      <c r="AA6090" s="273" t="s">
        <v>165</v>
      </c>
      <c r="AB6090" s="274">
        <v>44958</v>
      </c>
      <c r="AC6090" s="273">
        <v>11978</v>
      </c>
      <c r="AD6090" s="273">
        <v>11</v>
      </c>
      <c r="AE6090" s="273">
        <v>0</v>
      </c>
      <c r="AF6090" s="273" t="s">
        <v>90</v>
      </c>
      <c r="AG6090" s="273" t="s">
        <v>1198</v>
      </c>
      <c r="AH6090" s="273" t="s">
        <v>1045</v>
      </c>
      <c r="AI6090" s="273" t="s">
        <v>123</v>
      </c>
      <c r="AJ6090" s="273" t="s">
        <v>200</v>
      </c>
      <c r="AK6090" s="273">
        <v>327730</v>
      </c>
      <c r="BV6090" s="336" t="s">
        <v>64</v>
      </c>
      <c r="BW6090" s="337" t="s">
        <v>75</v>
      </c>
      <c r="BX6090" s="337" t="s">
        <v>391</v>
      </c>
      <c r="BY6090" s="337" t="s">
        <v>396</v>
      </c>
      <c r="BZ6090" s="337" t="s">
        <v>110</v>
      </c>
      <c r="CA6090" s="337" t="s">
        <v>111</v>
      </c>
      <c r="CB6090" s="337" t="s">
        <v>112</v>
      </c>
      <c r="CC6090" s="337" t="s">
        <v>113</v>
      </c>
      <c r="CD6090" s="338">
        <v>4</v>
      </c>
      <c r="CE6090" s="335">
        <v>45170</v>
      </c>
      <c r="CF6090" s="337"/>
      <c r="CG6090" s="337"/>
      <c r="CH6090" s="337"/>
      <c r="CI6090" s="337" t="s">
        <v>80</v>
      </c>
      <c r="CJ6090" s="337"/>
      <c r="CK6090" s="337"/>
      <c r="CL6090" s="337"/>
      <c r="CM6090" s="337" t="s">
        <v>73</v>
      </c>
      <c r="CN6090" s="337">
        <v>3</v>
      </c>
    </row>
    <row r="6091" spans="4:92">
      <c r="D6091" s="273" t="s">
        <v>64</v>
      </c>
      <c r="E6091" s="273" t="s">
        <v>287</v>
      </c>
      <c r="F6091" s="273" t="s">
        <v>892</v>
      </c>
      <c r="G6091" s="273" t="s">
        <v>1067</v>
      </c>
      <c r="H6091" s="274">
        <v>45108</v>
      </c>
      <c r="I6091" s="273">
        <v>12922</v>
      </c>
      <c r="J6091" s="273">
        <v>861</v>
      </c>
      <c r="W6091" s="273">
        <v>246411</v>
      </c>
      <c r="X6091" s="273" t="s">
        <v>64</v>
      </c>
      <c r="Y6091" s="273" t="s">
        <v>75</v>
      </c>
      <c r="Z6091" s="273" t="s">
        <v>173</v>
      </c>
      <c r="AA6091" s="273" t="s">
        <v>173</v>
      </c>
      <c r="AB6091" s="274">
        <v>44986</v>
      </c>
      <c r="AC6091" s="273">
        <v>12020</v>
      </c>
      <c r="AD6091" s="273">
        <v>45</v>
      </c>
      <c r="AE6091" s="273">
        <v>73.599999999999994</v>
      </c>
      <c r="AF6091" s="273" t="s">
        <v>90</v>
      </c>
      <c r="AG6091" s="273" t="s">
        <v>636</v>
      </c>
      <c r="AH6091" s="273" t="s">
        <v>697</v>
      </c>
      <c r="AI6091" s="273" t="s">
        <v>123</v>
      </c>
      <c r="AJ6091" s="273" t="s">
        <v>124</v>
      </c>
      <c r="AK6091" s="273">
        <v>165777</v>
      </c>
      <c r="BV6091" s="279" t="s">
        <v>64</v>
      </c>
      <c r="BW6091" s="280" t="s">
        <v>75</v>
      </c>
      <c r="BX6091" s="280" t="s">
        <v>391</v>
      </c>
      <c r="BY6091" s="280" t="s">
        <v>396</v>
      </c>
      <c r="BZ6091" s="280" t="s">
        <v>86</v>
      </c>
      <c r="CA6091" s="280" t="s">
        <v>87</v>
      </c>
      <c r="CB6091" s="280" t="s">
        <v>101</v>
      </c>
      <c r="CC6091" s="280" t="s">
        <v>102</v>
      </c>
      <c r="CD6091" s="281">
        <v>4</v>
      </c>
      <c r="CE6091" s="277">
        <v>45170</v>
      </c>
      <c r="CF6091" s="280">
        <v>43334.63</v>
      </c>
      <c r="CG6091" s="280" t="s">
        <v>1495</v>
      </c>
      <c r="CH6091" s="280">
        <v>6229.3530625000003</v>
      </c>
      <c r="CI6091" s="280" t="s">
        <v>104</v>
      </c>
      <c r="CJ6091" s="280"/>
      <c r="CK6091" s="280"/>
      <c r="CL6091" s="280"/>
      <c r="CM6091" s="280" t="s">
        <v>73</v>
      </c>
      <c r="CN6091" s="280">
        <v>3</v>
      </c>
    </row>
    <row r="6092" spans="4:92">
      <c r="D6092" s="273" t="s">
        <v>64</v>
      </c>
      <c r="E6092" s="273" t="s">
        <v>287</v>
      </c>
      <c r="F6092" s="273" t="s">
        <v>892</v>
      </c>
      <c r="G6092" s="273" t="s">
        <v>1067</v>
      </c>
      <c r="H6092" s="274">
        <v>45108</v>
      </c>
      <c r="I6092" s="273">
        <v>12922</v>
      </c>
      <c r="J6092" s="273">
        <v>861</v>
      </c>
      <c r="K6092" s="273">
        <v>1835.3</v>
      </c>
      <c r="L6092" s="273" t="s">
        <v>66</v>
      </c>
      <c r="M6092" s="273">
        <v>837.71747500000004</v>
      </c>
      <c r="N6092" s="273" t="s">
        <v>115</v>
      </c>
      <c r="W6092" s="273">
        <v>246435</v>
      </c>
      <c r="X6092" s="273" t="s">
        <v>64</v>
      </c>
      <c r="Y6092" s="273" t="s">
        <v>75</v>
      </c>
      <c r="Z6092" s="273" t="s">
        <v>173</v>
      </c>
      <c r="AA6092" s="273" t="s">
        <v>173</v>
      </c>
      <c r="AB6092" s="274">
        <v>44986</v>
      </c>
      <c r="AC6092" s="273">
        <v>12020</v>
      </c>
      <c r="AD6092" s="273">
        <v>45</v>
      </c>
      <c r="AE6092" s="273">
        <v>6.03</v>
      </c>
      <c r="AF6092" s="273" t="s">
        <v>90</v>
      </c>
      <c r="AG6092" s="273" t="s">
        <v>636</v>
      </c>
      <c r="AH6092" s="273" t="s">
        <v>700</v>
      </c>
      <c r="AI6092" s="273" t="s">
        <v>123</v>
      </c>
      <c r="AJ6092" s="273" t="s">
        <v>124</v>
      </c>
      <c r="AK6092" s="273">
        <v>165782</v>
      </c>
      <c r="BV6092" s="336" t="s">
        <v>64</v>
      </c>
      <c r="BW6092" s="337" t="s">
        <v>75</v>
      </c>
      <c r="BX6092" s="337" t="s">
        <v>391</v>
      </c>
      <c r="BY6092" s="337" t="s">
        <v>396</v>
      </c>
      <c r="BZ6092" s="337" t="s">
        <v>86</v>
      </c>
      <c r="CA6092" s="337" t="s">
        <v>87</v>
      </c>
      <c r="CB6092" s="337" t="s">
        <v>88</v>
      </c>
      <c r="CC6092" s="337" t="s">
        <v>89</v>
      </c>
      <c r="CD6092" s="338">
        <v>3</v>
      </c>
      <c r="CE6092" s="335">
        <v>45170</v>
      </c>
      <c r="CF6092" s="337">
        <v>10572</v>
      </c>
      <c r="CG6092" s="337" t="s">
        <v>90</v>
      </c>
      <c r="CH6092" s="337">
        <v>10572</v>
      </c>
      <c r="CI6092" s="337" t="s">
        <v>80</v>
      </c>
      <c r="CJ6092" s="337"/>
      <c r="CK6092" s="337"/>
      <c r="CL6092" s="337"/>
      <c r="CM6092" s="337" t="s">
        <v>73</v>
      </c>
      <c r="CN6092" s="337">
        <v>3</v>
      </c>
    </row>
    <row r="6093" spans="4:92">
      <c r="D6093" s="273" t="s">
        <v>64</v>
      </c>
      <c r="E6093" s="273" t="s">
        <v>287</v>
      </c>
      <c r="F6093" s="273" t="s">
        <v>892</v>
      </c>
      <c r="G6093" s="273" t="s">
        <v>1067</v>
      </c>
      <c r="H6093" s="274">
        <v>45108</v>
      </c>
      <c r="I6093" s="273">
        <v>12922</v>
      </c>
      <c r="J6093" s="273">
        <v>861</v>
      </c>
      <c r="K6093" s="273">
        <v>0</v>
      </c>
      <c r="L6093" s="273" t="s">
        <v>66</v>
      </c>
      <c r="N6093" s="273" t="s">
        <v>107</v>
      </c>
      <c r="W6093" s="273">
        <v>246436</v>
      </c>
      <c r="X6093" s="273" t="s">
        <v>64</v>
      </c>
      <c r="Y6093" s="273" t="s">
        <v>75</v>
      </c>
      <c r="Z6093" s="273" t="s">
        <v>173</v>
      </c>
      <c r="AA6093" s="273" t="s">
        <v>173</v>
      </c>
      <c r="AB6093" s="274">
        <v>44986</v>
      </c>
      <c r="AC6093" s="273">
        <v>12020</v>
      </c>
      <c r="AD6093" s="273">
        <v>45</v>
      </c>
      <c r="AE6093" s="273">
        <v>23.33</v>
      </c>
      <c r="AF6093" s="273" t="s">
        <v>90</v>
      </c>
      <c r="AG6093" s="273" t="s">
        <v>703</v>
      </c>
      <c r="AH6093" s="273" t="s">
        <v>704</v>
      </c>
      <c r="AI6093" s="273" t="s">
        <v>123</v>
      </c>
      <c r="AJ6093" s="273" t="s">
        <v>124</v>
      </c>
      <c r="AK6093" s="273">
        <v>165787</v>
      </c>
      <c r="BV6093" s="279" t="s">
        <v>64</v>
      </c>
      <c r="BW6093" s="280" t="s">
        <v>75</v>
      </c>
      <c r="BX6093" s="280" t="s">
        <v>391</v>
      </c>
      <c r="BY6093" s="280" t="s">
        <v>396</v>
      </c>
      <c r="BZ6093" s="280" t="s">
        <v>86</v>
      </c>
      <c r="CA6093" s="280" t="s">
        <v>87</v>
      </c>
      <c r="CB6093" s="280" t="s">
        <v>88</v>
      </c>
      <c r="CC6093" s="280" t="s">
        <v>89</v>
      </c>
      <c r="CD6093" s="281">
        <v>3</v>
      </c>
      <c r="CE6093" s="277">
        <v>45200</v>
      </c>
      <c r="CF6093" s="280">
        <v>7501</v>
      </c>
      <c r="CG6093" s="280" t="s">
        <v>90</v>
      </c>
      <c r="CH6093" s="280">
        <v>7501</v>
      </c>
      <c r="CI6093" s="280" t="s">
        <v>80</v>
      </c>
      <c r="CJ6093" s="280"/>
      <c r="CK6093" s="280"/>
      <c r="CL6093" s="280"/>
      <c r="CM6093" s="280" t="s">
        <v>73</v>
      </c>
      <c r="CN6093" s="280">
        <v>3</v>
      </c>
    </row>
    <row r="6094" spans="4:92">
      <c r="D6094" s="273" t="s">
        <v>64</v>
      </c>
      <c r="E6094" s="273" t="s">
        <v>287</v>
      </c>
      <c r="F6094" s="273" t="s">
        <v>892</v>
      </c>
      <c r="G6094" s="273" t="s">
        <v>1067</v>
      </c>
      <c r="H6094" s="274">
        <v>45139</v>
      </c>
      <c r="I6094" s="273">
        <v>13599</v>
      </c>
      <c r="J6094" s="273">
        <v>861</v>
      </c>
      <c r="W6094" s="273">
        <v>246440</v>
      </c>
      <c r="X6094" s="273" t="s">
        <v>64</v>
      </c>
      <c r="Y6094" s="273" t="s">
        <v>75</v>
      </c>
      <c r="Z6094" s="273" t="s">
        <v>173</v>
      </c>
      <c r="AA6094" s="273" t="s">
        <v>173</v>
      </c>
      <c r="AB6094" s="274">
        <v>44986</v>
      </c>
      <c r="AC6094" s="273">
        <v>12020</v>
      </c>
      <c r="AD6094" s="273">
        <v>45</v>
      </c>
      <c r="AE6094" s="273">
        <v>1.3</v>
      </c>
      <c r="AF6094" s="273" t="s">
        <v>90</v>
      </c>
      <c r="AG6094" s="273" t="s">
        <v>703</v>
      </c>
      <c r="AH6094" s="273" t="s">
        <v>707</v>
      </c>
      <c r="AI6094" s="273" t="s">
        <v>123</v>
      </c>
      <c r="AJ6094" s="273" t="s">
        <v>124</v>
      </c>
      <c r="AK6094" s="273">
        <v>165792</v>
      </c>
      <c r="BV6094" s="336" t="s">
        <v>64</v>
      </c>
      <c r="BW6094" s="337" t="s">
        <v>75</v>
      </c>
      <c r="BX6094" s="337" t="s">
        <v>391</v>
      </c>
      <c r="BY6094" s="337" t="s">
        <v>396</v>
      </c>
      <c r="BZ6094" s="337" t="s">
        <v>86</v>
      </c>
      <c r="CA6094" s="337" t="s">
        <v>87</v>
      </c>
      <c r="CB6094" s="337" t="s">
        <v>101</v>
      </c>
      <c r="CC6094" s="337" t="s">
        <v>102</v>
      </c>
      <c r="CD6094" s="338">
        <v>4</v>
      </c>
      <c r="CE6094" s="335">
        <v>45200</v>
      </c>
      <c r="CF6094" s="337">
        <v>30746.6</v>
      </c>
      <c r="CG6094" s="337" t="s">
        <v>1495</v>
      </c>
      <c r="CH6094" s="337">
        <v>4419.8237499999996</v>
      </c>
      <c r="CI6094" s="337" t="s">
        <v>104</v>
      </c>
      <c r="CJ6094" s="337"/>
      <c r="CK6094" s="337"/>
      <c r="CL6094" s="337"/>
      <c r="CM6094" s="337" t="s">
        <v>73</v>
      </c>
      <c r="CN6094" s="337">
        <v>3</v>
      </c>
    </row>
    <row r="6095" spans="4:92">
      <c r="D6095" s="273" t="s">
        <v>64</v>
      </c>
      <c r="E6095" s="273" t="s">
        <v>287</v>
      </c>
      <c r="F6095" s="273" t="s">
        <v>892</v>
      </c>
      <c r="G6095" s="273" t="s">
        <v>1067</v>
      </c>
      <c r="H6095" s="274">
        <v>45139</v>
      </c>
      <c r="I6095" s="273">
        <v>13599</v>
      </c>
      <c r="J6095" s="273">
        <v>861</v>
      </c>
      <c r="K6095" s="273">
        <v>1848.4</v>
      </c>
      <c r="L6095" s="273" t="s">
        <v>66</v>
      </c>
      <c r="M6095" s="273">
        <v>836.01141259999997</v>
      </c>
      <c r="N6095" s="273" t="s">
        <v>115</v>
      </c>
      <c r="W6095" s="273">
        <v>246464</v>
      </c>
      <c r="X6095" s="273" t="s">
        <v>64</v>
      </c>
      <c r="Y6095" s="273" t="s">
        <v>75</v>
      </c>
      <c r="Z6095" s="273" t="s">
        <v>173</v>
      </c>
      <c r="AA6095" s="273" t="s">
        <v>173</v>
      </c>
      <c r="AB6095" s="274">
        <v>44986</v>
      </c>
      <c r="AC6095" s="273">
        <v>12020</v>
      </c>
      <c r="AD6095" s="273">
        <v>45</v>
      </c>
      <c r="AE6095" s="273">
        <v>0.56000000000000005</v>
      </c>
      <c r="AF6095" s="273" t="s">
        <v>90</v>
      </c>
      <c r="AG6095" s="273" t="s">
        <v>710</v>
      </c>
      <c r="AH6095" s="273" t="s">
        <v>711</v>
      </c>
      <c r="AI6095" s="273" t="s">
        <v>199</v>
      </c>
      <c r="AJ6095" s="273" t="s">
        <v>124</v>
      </c>
      <c r="AK6095" s="273">
        <v>165797</v>
      </c>
      <c r="BV6095" s="279" t="s">
        <v>64</v>
      </c>
      <c r="BW6095" s="280" t="s">
        <v>75</v>
      </c>
      <c r="BX6095" s="280" t="s">
        <v>391</v>
      </c>
      <c r="BY6095" s="280" t="s">
        <v>396</v>
      </c>
      <c r="BZ6095" s="280" t="s">
        <v>110</v>
      </c>
      <c r="CA6095" s="280" t="s">
        <v>111</v>
      </c>
      <c r="CB6095" s="280" t="s">
        <v>112</v>
      </c>
      <c r="CC6095" s="280" t="s">
        <v>113</v>
      </c>
      <c r="CD6095" s="281">
        <v>4</v>
      </c>
      <c r="CE6095" s="277">
        <v>45200</v>
      </c>
      <c r="CF6095" s="280"/>
      <c r="CG6095" s="280"/>
      <c r="CH6095" s="280"/>
      <c r="CI6095" s="280" t="s">
        <v>80</v>
      </c>
      <c r="CJ6095" s="280"/>
      <c r="CK6095" s="280"/>
      <c r="CL6095" s="280"/>
      <c r="CM6095" s="280" t="s">
        <v>73</v>
      </c>
      <c r="CN6095" s="280">
        <v>3</v>
      </c>
    </row>
    <row r="6096" spans="4:92">
      <c r="D6096" s="273" t="s">
        <v>64</v>
      </c>
      <c r="E6096" s="273" t="s">
        <v>287</v>
      </c>
      <c r="F6096" s="273" t="s">
        <v>892</v>
      </c>
      <c r="G6096" s="273" t="s">
        <v>1067</v>
      </c>
      <c r="H6096" s="274">
        <v>45139</v>
      </c>
      <c r="I6096" s="273">
        <v>13599</v>
      </c>
      <c r="J6096" s="273">
        <v>861</v>
      </c>
      <c r="K6096" s="273">
        <v>0</v>
      </c>
      <c r="L6096" s="273" t="s">
        <v>66</v>
      </c>
      <c r="N6096" s="273" t="s">
        <v>107</v>
      </c>
      <c r="W6096" s="273">
        <v>246465</v>
      </c>
      <c r="X6096" s="273" t="s">
        <v>64</v>
      </c>
      <c r="Y6096" s="273" t="s">
        <v>75</v>
      </c>
      <c r="Z6096" s="273" t="s">
        <v>173</v>
      </c>
      <c r="AA6096" s="273" t="s">
        <v>173</v>
      </c>
      <c r="AB6096" s="274">
        <v>44986</v>
      </c>
      <c r="AC6096" s="273">
        <v>12020</v>
      </c>
      <c r="AD6096" s="273">
        <v>45</v>
      </c>
      <c r="AE6096" s="273">
        <v>2.3199999999999998</v>
      </c>
      <c r="AF6096" s="273" t="s">
        <v>90</v>
      </c>
      <c r="AG6096" s="273" t="s">
        <v>714</v>
      </c>
      <c r="AH6096" s="273" t="s">
        <v>715</v>
      </c>
      <c r="AI6096" s="273" t="s">
        <v>123</v>
      </c>
      <c r="AJ6096" s="273" t="s">
        <v>716</v>
      </c>
      <c r="AK6096" s="273">
        <v>165803</v>
      </c>
      <c r="BV6096" s="336" t="s">
        <v>64</v>
      </c>
      <c r="BW6096" s="337" t="s">
        <v>75</v>
      </c>
      <c r="BX6096" s="337" t="s">
        <v>391</v>
      </c>
      <c r="BY6096" s="337" t="s">
        <v>396</v>
      </c>
      <c r="BZ6096" s="337" t="s">
        <v>110</v>
      </c>
      <c r="CA6096" s="337" t="s">
        <v>111</v>
      </c>
      <c r="CB6096" s="337" t="s">
        <v>117</v>
      </c>
      <c r="CC6096" s="337" t="s">
        <v>118</v>
      </c>
      <c r="CD6096" s="338">
        <v>5</v>
      </c>
      <c r="CE6096" s="335">
        <v>45200</v>
      </c>
      <c r="CF6096" s="337"/>
      <c r="CG6096" s="337"/>
      <c r="CH6096" s="337"/>
      <c r="CI6096" s="337" t="s">
        <v>104</v>
      </c>
      <c r="CJ6096" s="337"/>
      <c r="CK6096" s="337"/>
      <c r="CL6096" s="337"/>
      <c r="CM6096" s="337" t="s">
        <v>73</v>
      </c>
      <c r="CN6096" s="337">
        <v>3</v>
      </c>
    </row>
    <row r="6097" spans="4:92">
      <c r="D6097" s="273" t="s">
        <v>64</v>
      </c>
      <c r="E6097" s="273" t="s">
        <v>287</v>
      </c>
      <c r="F6097" s="273" t="s">
        <v>892</v>
      </c>
      <c r="G6097" s="273" t="s">
        <v>1067</v>
      </c>
      <c r="H6097" s="274">
        <v>45170</v>
      </c>
      <c r="I6097" s="273">
        <v>13926</v>
      </c>
      <c r="J6097" s="273">
        <v>861</v>
      </c>
      <c r="W6097" s="273">
        <v>246469</v>
      </c>
      <c r="X6097" s="273" t="s">
        <v>64</v>
      </c>
      <c r="Y6097" s="273" t="s">
        <v>75</v>
      </c>
      <c r="Z6097" s="273" t="s">
        <v>173</v>
      </c>
      <c r="AA6097" s="273" t="s">
        <v>173</v>
      </c>
      <c r="AB6097" s="274">
        <v>44986</v>
      </c>
      <c r="AC6097" s="273">
        <v>12020</v>
      </c>
      <c r="AD6097" s="273">
        <v>45</v>
      </c>
      <c r="AE6097" s="273">
        <v>0.53400000000000003</v>
      </c>
      <c r="AF6097" s="273" t="s">
        <v>90</v>
      </c>
      <c r="AG6097" s="273" t="s">
        <v>718</v>
      </c>
      <c r="AH6097" s="273" t="s">
        <v>719</v>
      </c>
      <c r="AI6097" s="273" t="s">
        <v>123</v>
      </c>
      <c r="AJ6097" s="273" t="s">
        <v>200</v>
      </c>
      <c r="AK6097" s="273">
        <v>165809</v>
      </c>
      <c r="BV6097" s="279" t="s">
        <v>64</v>
      </c>
      <c r="BW6097" s="280" t="s">
        <v>75</v>
      </c>
      <c r="BX6097" s="280" t="s">
        <v>391</v>
      </c>
      <c r="BY6097" s="280" t="s">
        <v>396</v>
      </c>
      <c r="BZ6097" s="280" t="s">
        <v>126</v>
      </c>
      <c r="CA6097" s="280" t="s">
        <v>127</v>
      </c>
      <c r="CB6097" s="280" t="s">
        <v>128</v>
      </c>
      <c r="CC6097" s="280" t="s">
        <v>129</v>
      </c>
      <c r="CD6097" s="281">
        <v>6</v>
      </c>
      <c r="CE6097" s="277">
        <v>45200</v>
      </c>
      <c r="CF6097" s="280"/>
      <c r="CG6097" s="280"/>
      <c r="CH6097" s="280"/>
      <c r="CI6097" s="280" t="s">
        <v>80</v>
      </c>
      <c r="CJ6097" s="280"/>
      <c r="CK6097" s="280"/>
      <c r="CL6097" s="280"/>
      <c r="CM6097" s="280" t="s">
        <v>73</v>
      </c>
      <c r="CN6097" s="280">
        <v>3</v>
      </c>
    </row>
    <row r="6098" spans="4:92">
      <c r="D6098" s="273" t="s">
        <v>64</v>
      </c>
      <c r="E6098" s="273" t="s">
        <v>75</v>
      </c>
      <c r="F6098" s="273" t="s">
        <v>144</v>
      </c>
      <c r="G6098" s="273" t="s">
        <v>144</v>
      </c>
      <c r="H6098" s="274">
        <v>45017</v>
      </c>
      <c r="I6098" s="273">
        <v>11763</v>
      </c>
      <c r="J6098" s="273">
        <v>863</v>
      </c>
      <c r="K6098" s="273">
        <v>35466</v>
      </c>
      <c r="L6098" s="273" t="s">
        <v>66</v>
      </c>
      <c r="M6098" s="273">
        <v>2419.8558750000002</v>
      </c>
      <c r="N6098" s="273" t="s">
        <v>67</v>
      </c>
      <c r="P6098" s="273" t="s">
        <v>1011</v>
      </c>
      <c r="Q6098" s="273" t="s">
        <v>1188</v>
      </c>
      <c r="R6098" s="273" t="s">
        <v>1342</v>
      </c>
      <c r="S6098" s="273" t="s">
        <v>1507</v>
      </c>
      <c r="T6098" s="273" t="s">
        <v>1507</v>
      </c>
      <c r="U6098" s="273" t="s">
        <v>73</v>
      </c>
      <c r="V6098" s="273" t="s">
        <v>1508</v>
      </c>
      <c r="W6098" s="273">
        <v>275440</v>
      </c>
      <c r="X6098" s="273" t="s">
        <v>64</v>
      </c>
      <c r="Y6098" s="273" t="s">
        <v>75</v>
      </c>
      <c r="Z6098" s="273" t="s">
        <v>173</v>
      </c>
      <c r="AA6098" s="273" t="s">
        <v>173</v>
      </c>
      <c r="AB6098" s="274">
        <v>44986</v>
      </c>
      <c r="AC6098" s="273">
        <v>12020</v>
      </c>
      <c r="AD6098" s="273">
        <v>45</v>
      </c>
      <c r="AE6098" s="273">
        <v>0.81799999999999995</v>
      </c>
      <c r="AF6098" s="273" t="s">
        <v>90</v>
      </c>
      <c r="AG6098" s="273" t="s">
        <v>722</v>
      </c>
      <c r="AH6098" s="273" t="s">
        <v>723</v>
      </c>
      <c r="AI6098" s="273" t="s">
        <v>123</v>
      </c>
      <c r="AJ6098" s="273" t="s">
        <v>200</v>
      </c>
      <c r="AK6098" s="273">
        <v>165815</v>
      </c>
      <c r="BV6098" s="336" t="s">
        <v>64</v>
      </c>
      <c r="BW6098" s="337" t="s">
        <v>75</v>
      </c>
      <c r="BX6098" s="337" t="s">
        <v>391</v>
      </c>
      <c r="BY6098" s="337" t="s">
        <v>396</v>
      </c>
      <c r="BZ6098" s="337" t="s">
        <v>151</v>
      </c>
      <c r="CA6098" s="337" t="s">
        <v>152</v>
      </c>
      <c r="CB6098" s="337" t="s">
        <v>153</v>
      </c>
      <c r="CC6098" s="337" t="s">
        <v>154</v>
      </c>
      <c r="CD6098" s="338">
        <v>10</v>
      </c>
      <c r="CE6098" s="335">
        <v>45200</v>
      </c>
      <c r="CF6098" s="337">
        <v>1574</v>
      </c>
      <c r="CG6098" s="337" t="s">
        <v>90</v>
      </c>
      <c r="CH6098" s="337">
        <v>1574</v>
      </c>
      <c r="CI6098" s="337" t="s">
        <v>80</v>
      </c>
      <c r="CJ6098" s="337"/>
      <c r="CK6098" s="337"/>
      <c r="CL6098" s="337"/>
      <c r="CM6098" s="337" t="s">
        <v>73</v>
      </c>
      <c r="CN6098" s="337">
        <v>3</v>
      </c>
    </row>
    <row r="6099" spans="4:92">
      <c r="D6099" s="273" t="s">
        <v>64</v>
      </c>
      <c r="E6099" s="273" t="s">
        <v>75</v>
      </c>
      <c r="F6099" s="273" t="s">
        <v>144</v>
      </c>
      <c r="G6099" s="273" t="s">
        <v>144</v>
      </c>
      <c r="H6099" s="274">
        <v>45017</v>
      </c>
      <c r="I6099" s="273">
        <v>11763</v>
      </c>
      <c r="J6099" s="273">
        <v>863</v>
      </c>
      <c r="K6099" s="273">
        <v>327680</v>
      </c>
      <c r="L6099" s="273" t="s">
        <v>66</v>
      </c>
      <c r="M6099" s="273">
        <v>46048.76</v>
      </c>
      <c r="N6099" s="273" t="s">
        <v>115</v>
      </c>
      <c r="W6099" s="273">
        <v>155038</v>
      </c>
      <c r="X6099" s="273" t="s">
        <v>64</v>
      </c>
      <c r="Y6099" s="273" t="s">
        <v>75</v>
      </c>
      <c r="Z6099" s="273" t="s">
        <v>173</v>
      </c>
      <c r="AA6099" s="273" t="s">
        <v>173</v>
      </c>
      <c r="AB6099" s="274">
        <v>44986</v>
      </c>
      <c r="AC6099" s="273">
        <v>12020</v>
      </c>
      <c r="AD6099" s="273">
        <v>45</v>
      </c>
      <c r="AE6099" s="273">
        <v>9</v>
      </c>
      <c r="AF6099" s="273" t="s">
        <v>90</v>
      </c>
      <c r="AG6099" s="273" t="s">
        <v>726</v>
      </c>
      <c r="AH6099" s="273" t="s">
        <v>727</v>
      </c>
      <c r="AI6099" s="273" t="s">
        <v>123</v>
      </c>
      <c r="AJ6099" s="273" t="s">
        <v>200</v>
      </c>
      <c r="AK6099" s="273">
        <v>165821</v>
      </c>
      <c r="BV6099" s="279" t="s">
        <v>64</v>
      </c>
      <c r="BW6099" s="280" t="s">
        <v>75</v>
      </c>
      <c r="BX6099" s="280" t="s">
        <v>391</v>
      </c>
      <c r="BY6099" s="280" t="s">
        <v>396</v>
      </c>
      <c r="BZ6099" s="280" t="s">
        <v>138</v>
      </c>
      <c r="CA6099" s="280" t="s">
        <v>139</v>
      </c>
      <c r="CB6099" s="280" t="s">
        <v>140</v>
      </c>
      <c r="CC6099" s="280" t="s">
        <v>141</v>
      </c>
      <c r="CD6099" s="281">
        <v>9</v>
      </c>
      <c r="CE6099" s="277">
        <v>45200</v>
      </c>
      <c r="CF6099" s="280">
        <v>225</v>
      </c>
      <c r="CG6099" s="280" t="s">
        <v>90</v>
      </c>
      <c r="CH6099" s="280">
        <v>225</v>
      </c>
      <c r="CI6099" s="280" t="s">
        <v>80</v>
      </c>
      <c r="CJ6099" s="280"/>
      <c r="CK6099" s="280"/>
      <c r="CL6099" s="280"/>
      <c r="CM6099" s="280" t="s">
        <v>73</v>
      </c>
      <c r="CN6099" s="280">
        <v>3</v>
      </c>
    </row>
    <row r="6100" spans="4:92">
      <c r="D6100" s="273" t="s">
        <v>64</v>
      </c>
      <c r="E6100" s="273" t="s">
        <v>75</v>
      </c>
      <c r="F6100" s="273" t="s">
        <v>144</v>
      </c>
      <c r="G6100" s="273" t="s">
        <v>144</v>
      </c>
      <c r="H6100" s="274">
        <v>45017</v>
      </c>
      <c r="I6100" s="273">
        <v>11763</v>
      </c>
      <c r="J6100" s="273">
        <v>863</v>
      </c>
      <c r="K6100" s="273">
        <v>0</v>
      </c>
      <c r="L6100" s="273" t="s">
        <v>66</v>
      </c>
      <c r="N6100" s="273" t="s">
        <v>107</v>
      </c>
      <c r="W6100" s="273">
        <v>155039</v>
      </c>
      <c r="X6100" s="273" t="s">
        <v>64</v>
      </c>
      <c r="Y6100" s="273" t="s">
        <v>75</v>
      </c>
      <c r="Z6100" s="273" t="s">
        <v>173</v>
      </c>
      <c r="AA6100" s="273" t="s">
        <v>173</v>
      </c>
      <c r="AB6100" s="274">
        <v>44986</v>
      </c>
      <c r="AC6100" s="273">
        <v>12020</v>
      </c>
      <c r="AD6100" s="273">
        <v>45</v>
      </c>
      <c r="AE6100" s="273">
        <v>6</v>
      </c>
      <c r="AF6100" s="273" t="s">
        <v>90</v>
      </c>
      <c r="AG6100" s="273" t="s">
        <v>568</v>
      </c>
      <c r="AH6100" s="273" t="s">
        <v>730</v>
      </c>
      <c r="AI6100" s="273" t="s">
        <v>123</v>
      </c>
      <c r="AJ6100" s="273" t="s">
        <v>200</v>
      </c>
      <c r="AK6100" s="273">
        <v>165827</v>
      </c>
      <c r="BV6100" s="336" t="s">
        <v>64</v>
      </c>
      <c r="BW6100" s="337" t="s">
        <v>75</v>
      </c>
      <c r="BX6100" s="337" t="s">
        <v>391</v>
      </c>
      <c r="BY6100" s="337" t="s">
        <v>396</v>
      </c>
      <c r="BZ6100" s="337" t="s">
        <v>126</v>
      </c>
      <c r="CA6100" s="337" t="s">
        <v>127</v>
      </c>
      <c r="CB6100" s="337" t="s">
        <v>133</v>
      </c>
      <c r="CC6100" s="337" t="s">
        <v>134</v>
      </c>
      <c r="CD6100" s="338">
        <v>7</v>
      </c>
      <c r="CE6100" s="335">
        <v>45200</v>
      </c>
      <c r="CF6100" s="337"/>
      <c r="CG6100" s="337"/>
      <c r="CH6100" s="337"/>
      <c r="CI6100" s="337" t="s">
        <v>104</v>
      </c>
      <c r="CJ6100" s="337"/>
      <c r="CK6100" s="337"/>
      <c r="CL6100" s="337"/>
      <c r="CM6100" s="337" t="s">
        <v>73</v>
      </c>
      <c r="CN6100" s="337">
        <v>3</v>
      </c>
    </row>
    <row r="6101" spans="4:92">
      <c r="D6101" s="273" t="s">
        <v>64</v>
      </c>
      <c r="E6101" s="273" t="s">
        <v>75</v>
      </c>
      <c r="F6101" s="273" t="s">
        <v>144</v>
      </c>
      <c r="G6101" s="273" t="s">
        <v>144</v>
      </c>
      <c r="H6101" s="274">
        <v>45047</v>
      </c>
      <c r="I6101" s="273">
        <v>12386</v>
      </c>
      <c r="J6101" s="273">
        <v>863</v>
      </c>
      <c r="K6101" s="273">
        <v>5516.5</v>
      </c>
      <c r="L6101" s="273" t="s">
        <v>66</v>
      </c>
      <c r="M6101" s="273">
        <v>0</v>
      </c>
      <c r="N6101" s="273" t="s">
        <v>1010</v>
      </c>
      <c r="O6101" s="273">
        <v>0</v>
      </c>
      <c r="P6101" s="273" t="s">
        <v>1011</v>
      </c>
      <c r="Q6101" s="273" t="s">
        <v>1188</v>
      </c>
      <c r="R6101" s="273" t="s">
        <v>1342</v>
      </c>
      <c r="U6101" s="273" t="s">
        <v>73</v>
      </c>
      <c r="V6101" s="273" t="s">
        <v>1508</v>
      </c>
      <c r="W6101" s="273">
        <v>180705</v>
      </c>
      <c r="X6101" s="273" t="s">
        <v>64</v>
      </c>
      <c r="Y6101" s="273" t="s">
        <v>75</v>
      </c>
      <c r="Z6101" s="273" t="s">
        <v>173</v>
      </c>
      <c r="AA6101" s="273" t="s">
        <v>173</v>
      </c>
      <c r="AB6101" s="274">
        <v>44986</v>
      </c>
      <c r="AC6101" s="273">
        <v>12020</v>
      </c>
      <c r="AD6101" s="273">
        <v>45</v>
      </c>
      <c r="AE6101" s="273">
        <v>7.5</v>
      </c>
      <c r="AF6101" s="273" t="s">
        <v>90</v>
      </c>
      <c r="AG6101" s="273" t="s">
        <v>732</v>
      </c>
      <c r="AH6101" s="273" t="s">
        <v>733</v>
      </c>
      <c r="AI6101" s="273" t="s">
        <v>123</v>
      </c>
      <c r="AJ6101" s="273" t="s">
        <v>200</v>
      </c>
      <c r="AK6101" s="273">
        <v>165833</v>
      </c>
      <c r="BV6101" s="279" t="s">
        <v>64</v>
      </c>
      <c r="BW6101" s="280" t="s">
        <v>75</v>
      </c>
      <c r="BX6101" s="280" t="s">
        <v>391</v>
      </c>
      <c r="BY6101" s="280" t="s">
        <v>396</v>
      </c>
      <c r="BZ6101" s="280" t="s">
        <v>167</v>
      </c>
      <c r="CA6101" s="280" t="s">
        <v>168</v>
      </c>
      <c r="CB6101" s="280" t="s">
        <v>169</v>
      </c>
      <c r="CC6101" s="280" t="s">
        <v>170</v>
      </c>
      <c r="CD6101" s="281">
        <v>12</v>
      </c>
      <c r="CE6101" s="277">
        <v>45200</v>
      </c>
      <c r="CF6101" s="280">
        <v>320</v>
      </c>
      <c r="CG6101" s="280" t="s">
        <v>90</v>
      </c>
      <c r="CH6101" s="280">
        <v>320</v>
      </c>
      <c r="CI6101" s="280" t="s">
        <v>80</v>
      </c>
      <c r="CJ6101" s="280"/>
      <c r="CK6101" s="280"/>
      <c r="CL6101" s="280"/>
      <c r="CM6101" s="280" t="s">
        <v>73</v>
      </c>
      <c r="CN6101" s="280">
        <v>3</v>
      </c>
    </row>
    <row r="6102" spans="4:92">
      <c r="D6102" s="273" t="s">
        <v>64</v>
      </c>
      <c r="E6102" s="273" t="s">
        <v>75</v>
      </c>
      <c r="F6102" s="273" t="s">
        <v>144</v>
      </c>
      <c r="G6102" s="273" t="s">
        <v>144</v>
      </c>
      <c r="H6102" s="274">
        <v>45047</v>
      </c>
      <c r="I6102" s="273">
        <v>12386</v>
      </c>
      <c r="J6102" s="273">
        <v>863</v>
      </c>
      <c r="K6102" s="273">
        <v>39745.199999999997</v>
      </c>
      <c r="L6102" s="273" t="s">
        <v>66</v>
      </c>
      <c r="M6102" s="273">
        <v>2670.745625</v>
      </c>
      <c r="N6102" s="273" t="s">
        <v>67</v>
      </c>
      <c r="P6102" s="273" t="s">
        <v>1011</v>
      </c>
      <c r="Q6102" s="273" t="s">
        <v>1188</v>
      </c>
      <c r="R6102" s="273" t="s">
        <v>1342</v>
      </c>
      <c r="S6102" s="273" t="s">
        <v>1507</v>
      </c>
      <c r="T6102" s="273" t="s">
        <v>1507</v>
      </c>
      <c r="U6102" s="273" t="s">
        <v>73</v>
      </c>
      <c r="V6102" s="273" t="s">
        <v>1508</v>
      </c>
      <c r="W6102" s="273">
        <v>275457</v>
      </c>
      <c r="X6102" s="273" t="s">
        <v>64</v>
      </c>
      <c r="Y6102" s="273" t="s">
        <v>75</v>
      </c>
      <c r="Z6102" s="273" t="s">
        <v>173</v>
      </c>
      <c r="AA6102" s="273" t="s">
        <v>173</v>
      </c>
      <c r="AB6102" s="274">
        <v>44986</v>
      </c>
      <c r="AC6102" s="273">
        <v>12020</v>
      </c>
      <c r="AD6102" s="273">
        <v>45</v>
      </c>
      <c r="AE6102" s="273">
        <v>60.247</v>
      </c>
      <c r="AF6102" s="273" t="s">
        <v>90</v>
      </c>
      <c r="AG6102" s="273" t="s">
        <v>738</v>
      </c>
      <c r="AH6102" s="273" t="s">
        <v>739</v>
      </c>
      <c r="AI6102" s="273" t="s">
        <v>123</v>
      </c>
      <c r="AJ6102" s="273" t="s">
        <v>200</v>
      </c>
      <c r="AK6102" s="273">
        <v>165839</v>
      </c>
      <c r="BV6102" s="339" t="s">
        <v>64</v>
      </c>
      <c r="BW6102" s="340" t="s">
        <v>75</v>
      </c>
      <c r="BX6102" s="340" t="s">
        <v>391</v>
      </c>
      <c r="BY6102" s="340" t="s">
        <v>396</v>
      </c>
      <c r="BZ6102" s="340" t="s">
        <v>151</v>
      </c>
      <c r="CA6102" s="340" t="s">
        <v>152</v>
      </c>
      <c r="CB6102" s="340" t="s">
        <v>161</v>
      </c>
      <c r="CC6102" s="340" t="s">
        <v>162</v>
      </c>
      <c r="CD6102" s="341">
        <v>11</v>
      </c>
      <c r="CE6102" s="342">
        <v>45200</v>
      </c>
      <c r="CF6102" s="340">
        <v>1259</v>
      </c>
      <c r="CG6102" s="340" t="s">
        <v>90</v>
      </c>
      <c r="CH6102" s="340">
        <v>1259</v>
      </c>
      <c r="CI6102" s="340" t="s">
        <v>80</v>
      </c>
      <c r="CJ6102" s="340"/>
      <c r="CK6102" s="340"/>
      <c r="CL6102" s="340"/>
      <c r="CM6102" s="340" t="s">
        <v>73</v>
      </c>
      <c r="CN6102" s="340">
        <v>3</v>
      </c>
    </row>
    <row r="6103" spans="4:92">
      <c r="D6103" s="273" t="s">
        <v>64</v>
      </c>
      <c r="E6103" s="273" t="s">
        <v>75</v>
      </c>
      <c r="F6103" s="273" t="s">
        <v>144</v>
      </c>
      <c r="G6103" s="273" t="s">
        <v>144</v>
      </c>
      <c r="H6103" s="274">
        <v>45047</v>
      </c>
      <c r="I6103" s="273">
        <v>12386</v>
      </c>
      <c r="J6103" s="273">
        <v>863</v>
      </c>
      <c r="K6103" s="273">
        <v>358240</v>
      </c>
      <c r="L6103" s="273" t="s">
        <v>66</v>
      </c>
      <c r="M6103" s="273">
        <v>50991.723062500001</v>
      </c>
      <c r="N6103" s="273" t="s">
        <v>115</v>
      </c>
      <c r="W6103" s="273">
        <v>180703</v>
      </c>
      <c r="X6103" s="273" t="s">
        <v>64</v>
      </c>
      <c r="Y6103" s="273" t="s">
        <v>75</v>
      </c>
      <c r="Z6103" s="273" t="s">
        <v>173</v>
      </c>
      <c r="AA6103" s="273" t="s">
        <v>173</v>
      </c>
      <c r="AB6103" s="274">
        <v>44986</v>
      </c>
      <c r="AC6103" s="273">
        <v>12020</v>
      </c>
      <c r="AD6103" s="273">
        <v>45</v>
      </c>
      <c r="AE6103" s="273">
        <v>2.8039999999999998</v>
      </c>
      <c r="AF6103" s="273" t="s">
        <v>90</v>
      </c>
      <c r="AG6103" s="273" t="s">
        <v>414</v>
      </c>
      <c r="AH6103" s="273" t="s">
        <v>742</v>
      </c>
      <c r="AI6103" s="273" t="s">
        <v>199</v>
      </c>
      <c r="AJ6103" s="273" t="s">
        <v>200</v>
      </c>
      <c r="AK6103" s="273">
        <v>165845</v>
      </c>
      <c r="BV6103" s="273" t="s">
        <v>64</v>
      </c>
      <c r="BW6103" s="273" t="s">
        <v>75</v>
      </c>
      <c r="BX6103" s="273" t="s">
        <v>391</v>
      </c>
      <c r="BY6103" s="273" t="s">
        <v>396</v>
      </c>
      <c r="BZ6103" s="273" t="s">
        <v>167</v>
      </c>
      <c r="CA6103" s="273" t="s">
        <v>168</v>
      </c>
      <c r="CB6103" s="273" t="s">
        <v>353</v>
      </c>
      <c r="CC6103" s="273" t="s">
        <v>354</v>
      </c>
      <c r="CD6103" s="282">
        <v>13</v>
      </c>
      <c r="CE6103" s="274">
        <v>45200</v>
      </c>
      <c r="CF6103" s="273">
        <v>0</v>
      </c>
      <c r="CG6103" s="273" t="s">
        <v>90</v>
      </c>
      <c r="CH6103" s="273">
        <v>0</v>
      </c>
      <c r="CI6103" s="273" t="s">
        <v>80</v>
      </c>
      <c r="CM6103" s="273" t="s">
        <v>73</v>
      </c>
      <c r="CN6103" s="273">
        <v>3</v>
      </c>
    </row>
    <row r="6104" spans="4:92">
      <c r="D6104" s="273" t="s">
        <v>64</v>
      </c>
      <c r="E6104" s="273" t="s">
        <v>75</v>
      </c>
      <c r="F6104" s="273" t="s">
        <v>144</v>
      </c>
      <c r="G6104" s="273" t="s">
        <v>144</v>
      </c>
      <c r="H6104" s="274">
        <v>45047</v>
      </c>
      <c r="I6104" s="273">
        <v>12386</v>
      </c>
      <c r="J6104" s="273">
        <v>863</v>
      </c>
      <c r="K6104" s="273">
        <v>0</v>
      </c>
      <c r="L6104" s="273" t="s">
        <v>66</v>
      </c>
      <c r="N6104" s="273" t="s">
        <v>107</v>
      </c>
      <c r="W6104" s="273">
        <v>180704</v>
      </c>
      <c r="X6104" s="273" t="s">
        <v>64</v>
      </c>
      <c r="Y6104" s="273" t="s">
        <v>75</v>
      </c>
      <c r="Z6104" s="273" t="s">
        <v>173</v>
      </c>
      <c r="AA6104" s="273" t="s">
        <v>173</v>
      </c>
      <c r="AB6104" s="274">
        <v>44986</v>
      </c>
      <c r="AC6104" s="273">
        <v>12020</v>
      </c>
      <c r="AD6104" s="273">
        <v>45</v>
      </c>
      <c r="AE6104" s="273">
        <v>10</v>
      </c>
      <c r="AF6104" s="273" t="s">
        <v>90</v>
      </c>
      <c r="AG6104" s="273" t="s">
        <v>424</v>
      </c>
      <c r="AH6104" s="273" t="s">
        <v>745</v>
      </c>
      <c r="AI6104" s="273" t="s">
        <v>199</v>
      </c>
      <c r="AJ6104" s="273" t="s">
        <v>200</v>
      </c>
      <c r="AK6104" s="273">
        <v>165977</v>
      </c>
      <c r="BV6104" s="273" t="s">
        <v>64</v>
      </c>
      <c r="BW6104" s="273" t="s">
        <v>75</v>
      </c>
      <c r="BX6104" s="273" t="s">
        <v>391</v>
      </c>
      <c r="BY6104" s="273" t="s">
        <v>396</v>
      </c>
      <c r="BZ6104" s="273" t="s">
        <v>167</v>
      </c>
      <c r="CA6104" s="273" t="s">
        <v>168</v>
      </c>
      <c r="CB6104" s="273" t="s">
        <v>313</v>
      </c>
      <c r="CC6104" s="273" t="s">
        <v>314</v>
      </c>
      <c r="CD6104" s="282">
        <v>14</v>
      </c>
      <c r="CE6104" s="274">
        <v>45200</v>
      </c>
      <c r="CF6104" s="273">
        <v>0</v>
      </c>
      <c r="CG6104" s="273" t="s">
        <v>90</v>
      </c>
      <c r="CH6104" s="273">
        <v>0</v>
      </c>
      <c r="CI6104" s="273" t="s">
        <v>80</v>
      </c>
      <c r="CM6104" s="273" t="s">
        <v>73</v>
      </c>
      <c r="CN6104" s="273">
        <v>3</v>
      </c>
    </row>
    <row r="6105" spans="4:92">
      <c r="D6105" s="273" t="s">
        <v>64</v>
      </c>
      <c r="E6105" s="273" t="s">
        <v>75</v>
      </c>
      <c r="F6105" s="273" t="s">
        <v>144</v>
      </c>
      <c r="G6105" s="273" t="s">
        <v>144</v>
      </c>
      <c r="H6105" s="274">
        <v>45078</v>
      </c>
      <c r="I6105" s="273">
        <v>12655</v>
      </c>
      <c r="J6105" s="273">
        <v>863</v>
      </c>
      <c r="K6105" s="273">
        <v>4744.6000000000004</v>
      </c>
      <c r="L6105" s="273" t="s">
        <v>66</v>
      </c>
      <c r="M6105" s="273">
        <v>0</v>
      </c>
      <c r="N6105" s="273" t="s">
        <v>1010</v>
      </c>
      <c r="O6105" s="273">
        <v>0</v>
      </c>
      <c r="P6105" s="273" t="s">
        <v>1011</v>
      </c>
      <c r="Q6105" s="273" t="s">
        <v>1188</v>
      </c>
      <c r="R6105" s="273" t="s">
        <v>1342</v>
      </c>
      <c r="U6105" s="273" t="s">
        <v>73</v>
      </c>
      <c r="V6105" s="273" t="s">
        <v>1508</v>
      </c>
      <c r="W6105" s="273">
        <v>192541</v>
      </c>
      <c r="X6105" s="273" t="s">
        <v>64</v>
      </c>
      <c r="Y6105" s="273" t="s">
        <v>75</v>
      </c>
      <c r="Z6105" s="273" t="s">
        <v>173</v>
      </c>
      <c r="AA6105" s="273" t="s">
        <v>173</v>
      </c>
      <c r="AB6105" s="274">
        <v>44986</v>
      </c>
      <c r="AC6105" s="273">
        <v>12020</v>
      </c>
      <c r="AD6105" s="273">
        <v>45</v>
      </c>
      <c r="AE6105" s="273">
        <v>5</v>
      </c>
      <c r="AF6105" s="273" t="s">
        <v>90</v>
      </c>
      <c r="AG6105" s="273" t="s">
        <v>428</v>
      </c>
      <c r="AH6105" s="273" t="s">
        <v>1588</v>
      </c>
      <c r="AI6105" s="273" t="s">
        <v>199</v>
      </c>
      <c r="AJ6105" s="273" t="s">
        <v>200</v>
      </c>
      <c r="AK6105" s="273">
        <v>166000</v>
      </c>
      <c r="BV6105" s="273" t="s">
        <v>64</v>
      </c>
      <c r="BW6105" s="273" t="s">
        <v>75</v>
      </c>
      <c r="BX6105" s="273" t="s">
        <v>391</v>
      </c>
      <c r="BY6105" s="273" t="s">
        <v>396</v>
      </c>
      <c r="BZ6105" s="273" t="s">
        <v>204</v>
      </c>
      <c r="CA6105" s="273" t="s">
        <v>205</v>
      </c>
      <c r="CB6105" s="273" t="s">
        <v>206</v>
      </c>
      <c r="CC6105" s="273" t="s">
        <v>207</v>
      </c>
      <c r="CD6105" s="282">
        <v>0</v>
      </c>
      <c r="CE6105" s="274">
        <v>45200</v>
      </c>
      <c r="CG6105" s="273" t="s">
        <v>181</v>
      </c>
      <c r="CI6105" s="273" t="s">
        <v>208</v>
      </c>
      <c r="CJ6105" s="273" t="s">
        <v>209</v>
      </c>
      <c r="CM6105" s="273" t="s">
        <v>73</v>
      </c>
      <c r="CN6105" s="273">
        <v>3</v>
      </c>
    </row>
    <row r="6106" spans="4:92">
      <c r="D6106" s="273" t="s">
        <v>64</v>
      </c>
      <c r="E6106" s="273" t="s">
        <v>75</v>
      </c>
      <c r="F6106" s="273" t="s">
        <v>144</v>
      </c>
      <c r="G6106" s="273" t="s">
        <v>144</v>
      </c>
      <c r="H6106" s="274">
        <v>45078</v>
      </c>
      <c r="I6106" s="273">
        <v>12655</v>
      </c>
      <c r="J6106" s="273">
        <v>863</v>
      </c>
      <c r="K6106" s="273">
        <v>32264.400000000001</v>
      </c>
      <c r="L6106" s="273" t="s">
        <v>66</v>
      </c>
      <c r="M6106" s="273">
        <v>2045.0996250000001</v>
      </c>
      <c r="N6106" s="273" t="s">
        <v>67</v>
      </c>
      <c r="P6106" s="273" t="s">
        <v>1011</v>
      </c>
      <c r="Q6106" s="273" t="s">
        <v>1188</v>
      </c>
      <c r="R6106" s="273" t="s">
        <v>1342</v>
      </c>
      <c r="S6106" s="273" t="s">
        <v>1507</v>
      </c>
      <c r="T6106" s="273" t="s">
        <v>1507</v>
      </c>
      <c r="U6106" s="273" t="s">
        <v>73</v>
      </c>
      <c r="V6106" s="273" t="s">
        <v>1508</v>
      </c>
      <c r="W6106" s="273">
        <v>275474</v>
      </c>
      <c r="X6106" s="273" t="s">
        <v>64</v>
      </c>
      <c r="Y6106" s="273" t="s">
        <v>404</v>
      </c>
      <c r="Z6106" s="273" t="s">
        <v>408</v>
      </c>
      <c r="AA6106" s="273" t="s">
        <v>988</v>
      </c>
      <c r="AB6106" s="274">
        <v>44986</v>
      </c>
      <c r="AC6106" s="273">
        <v>12037</v>
      </c>
      <c r="AD6106" s="273">
        <v>839</v>
      </c>
      <c r="AE6106" s="273">
        <v>2.64</v>
      </c>
      <c r="AF6106" s="273" t="s">
        <v>90</v>
      </c>
      <c r="AH6106" s="273" t="s">
        <v>1251</v>
      </c>
      <c r="AI6106" s="273" t="s">
        <v>123</v>
      </c>
      <c r="AJ6106" s="273" t="s">
        <v>200</v>
      </c>
      <c r="AK6106" s="273">
        <v>185413</v>
      </c>
      <c r="BV6106" s="273" t="s">
        <v>64</v>
      </c>
      <c r="BW6106" s="273" t="s">
        <v>75</v>
      </c>
      <c r="BX6106" s="273" t="s">
        <v>391</v>
      </c>
      <c r="BY6106" s="273" t="s">
        <v>396</v>
      </c>
      <c r="BZ6106" s="273" t="s">
        <v>86</v>
      </c>
      <c r="CA6106" s="273" t="s">
        <v>87</v>
      </c>
      <c r="CB6106" s="273" t="s">
        <v>179</v>
      </c>
      <c r="CC6106" s="273" t="s">
        <v>180</v>
      </c>
      <c r="CD6106" s="282">
        <v>1</v>
      </c>
      <c r="CE6106" s="274">
        <v>45200</v>
      </c>
      <c r="CG6106" s="273" t="s">
        <v>181</v>
      </c>
      <c r="CI6106" s="273" t="s">
        <v>181</v>
      </c>
      <c r="CJ6106" s="273" t="s">
        <v>2248</v>
      </c>
      <c r="CM6106" s="273" t="s">
        <v>73</v>
      </c>
      <c r="CN6106" s="273">
        <v>3</v>
      </c>
    </row>
    <row r="6107" spans="4:92">
      <c r="D6107" s="273" t="s">
        <v>64</v>
      </c>
      <c r="E6107" s="273" t="s">
        <v>75</v>
      </c>
      <c r="F6107" s="273" t="s">
        <v>144</v>
      </c>
      <c r="G6107" s="273" t="s">
        <v>144</v>
      </c>
      <c r="H6107" s="274">
        <v>45078</v>
      </c>
      <c r="I6107" s="273">
        <v>12655</v>
      </c>
      <c r="J6107" s="273">
        <v>863</v>
      </c>
      <c r="K6107" s="273">
        <v>282850</v>
      </c>
      <c r="L6107" s="273" t="s">
        <v>66</v>
      </c>
      <c r="M6107" s="273">
        <v>39680.915312500001</v>
      </c>
      <c r="N6107" s="273" t="s">
        <v>115</v>
      </c>
      <c r="W6107" s="273">
        <v>192539</v>
      </c>
      <c r="X6107" s="273" t="s">
        <v>64</v>
      </c>
      <c r="Y6107" s="273" t="s">
        <v>404</v>
      </c>
      <c r="Z6107" s="273" t="s">
        <v>408</v>
      </c>
      <c r="AA6107" s="273" t="s">
        <v>988</v>
      </c>
      <c r="AB6107" s="274">
        <v>44986</v>
      </c>
      <c r="AC6107" s="273">
        <v>12037</v>
      </c>
      <c r="AD6107" s="273">
        <v>839</v>
      </c>
      <c r="AE6107" s="273">
        <v>6.8000000000000005E-2</v>
      </c>
      <c r="AF6107" s="273" t="s">
        <v>90</v>
      </c>
      <c r="AH6107" s="273" t="s">
        <v>2070</v>
      </c>
      <c r="AI6107" s="273" t="s">
        <v>123</v>
      </c>
      <c r="AJ6107" s="273" t="s">
        <v>200</v>
      </c>
      <c r="AK6107" s="273">
        <v>185419</v>
      </c>
      <c r="BV6107" s="273" t="s">
        <v>64</v>
      </c>
      <c r="BW6107" s="273" t="s">
        <v>75</v>
      </c>
      <c r="BX6107" s="273" t="s">
        <v>391</v>
      </c>
      <c r="BY6107" s="273" t="s">
        <v>396</v>
      </c>
      <c r="BZ6107" s="273" t="s">
        <v>167</v>
      </c>
      <c r="CA6107" s="273" t="s">
        <v>168</v>
      </c>
      <c r="CB6107" s="273" t="s">
        <v>319</v>
      </c>
      <c r="CC6107" s="273" t="s">
        <v>320</v>
      </c>
      <c r="CD6107" s="282">
        <v>15</v>
      </c>
      <c r="CE6107" s="274">
        <v>45200</v>
      </c>
      <c r="CF6107" s="273">
        <v>7313</v>
      </c>
      <c r="CG6107" s="273" t="s">
        <v>90</v>
      </c>
      <c r="CH6107" s="273">
        <v>7313</v>
      </c>
      <c r="CI6107" s="273" t="s">
        <v>80</v>
      </c>
      <c r="CM6107" s="273" t="s">
        <v>73</v>
      </c>
      <c r="CN6107" s="273">
        <v>3</v>
      </c>
    </row>
    <row r="6108" spans="4:92">
      <c r="D6108" s="273" t="s">
        <v>64</v>
      </c>
      <c r="E6108" s="273" t="s">
        <v>75</v>
      </c>
      <c r="F6108" s="273" t="s">
        <v>144</v>
      </c>
      <c r="G6108" s="273" t="s">
        <v>144</v>
      </c>
      <c r="H6108" s="274">
        <v>45078</v>
      </c>
      <c r="I6108" s="273">
        <v>12655</v>
      </c>
      <c r="J6108" s="273">
        <v>863</v>
      </c>
      <c r="K6108" s="273">
        <v>0</v>
      </c>
      <c r="L6108" s="273" t="s">
        <v>66</v>
      </c>
      <c r="N6108" s="273" t="s">
        <v>107</v>
      </c>
      <c r="W6108" s="273">
        <v>192540</v>
      </c>
      <c r="X6108" s="273" t="s">
        <v>64</v>
      </c>
      <c r="Y6108" s="273" t="s">
        <v>404</v>
      </c>
      <c r="Z6108" s="273" t="s">
        <v>408</v>
      </c>
      <c r="AA6108" s="273" t="s">
        <v>988</v>
      </c>
      <c r="AB6108" s="274">
        <v>44986</v>
      </c>
      <c r="AC6108" s="273">
        <v>12037</v>
      </c>
      <c r="AD6108" s="273">
        <v>839</v>
      </c>
      <c r="AE6108" s="273">
        <v>0.87</v>
      </c>
      <c r="AF6108" s="273" t="s">
        <v>90</v>
      </c>
      <c r="AH6108" s="273" t="s">
        <v>1252</v>
      </c>
      <c r="AI6108" s="273" t="s">
        <v>123</v>
      </c>
      <c r="AJ6108" s="273" t="s">
        <v>200</v>
      </c>
      <c r="AK6108" s="273">
        <v>185425</v>
      </c>
      <c r="BV6108" s="273" t="s">
        <v>64</v>
      </c>
      <c r="BW6108" s="273" t="s">
        <v>75</v>
      </c>
      <c r="BX6108" s="273" t="s">
        <v>391</v>
      </c>
      <c r="BY6108" s="273" t="s">
        <v>396</v>
      </c>
      <c r="BZ6108" s="273" t="s">
        <v>138</v>
      </c>
      <c r="CA6108" s="273" t="s">
        <v>139</v>
      </c>
      <c r="CB6108" s="273" t="s">
        <v>190</v>
      </c>
      <c r="CC6108" s="273" t="s">
        <v>191</v>
      </c>
      <c r="CD6108" s="282">
        <v>8</v>
      </c>
      <c r="CE6108" s="274">
        <v>45200</v>
      </c>
      <c r="CF6108" s="273">
        <v>5927</v>
      </c>
      <c r="CG6108" s="273" t="s">
        <v>90</v>
      </c>
      <c r="CH6108" s="273">
        <v>5927</v>
      </c>
      <c r="CI6108" s="273" t="s">
        <v>80</v>
      </c>
      <c r="CM6108" s="273" t="s">
        <v>73</v>
      </c>
      <c r="CN6108" s="273">
        <v>3</v>
      </c>
    </row>
    <row r="6109" spans="4:92">
      <c r="D6109" s="273" t="s">
        <v>64</v>
      </c>
      <c r="E6109" s="273" t="s">
        <v>75</v>
      </c>
      <c r="F6109" s="273" t="s">
        <v>144</v>
      </c>
      <c r="G6109" s="273" t="s">
        <v>144</v>
      </c>
      <c r="H6109" s="274">
        <v>45108</v>
      </c>
      <c r="I6109" s="273">
        <v>12924</v>
      </c>
      <c r="J6109" s="273">
        <v>863</v>
      </c>
      <c r="K6109" s="273">
        <v>4893.5</v>
      </c>
      <c r="L6109" s="273" t="s">
        <v>66</v>
      </c>
      <c r="M6109" s="273">
        <v>0</v>
      </c>
      <c r="N6109" s="273" t="s">
        <v>1010</v>
      </c>
      <c r="O6109" s="273">
        <v>0</v>
      </c>
      <c r="P6109" s="273" t="s">
        <v>1011</v>
      </c>
      <c r="Q6109" s="273" t="s">
        <v>1188</v>
      </c>
      <c r="R6109" s="273" t="s">
        <v>1342</v>
      </c>
      <c r="U6109" s="273" t="s">
        <v>73</v>
      </c>
      <c r="V6109" s="273" t="s">
        <v>1508</v>
      </c>
      <c r="W6109" s="273">
        <v>206025</v>
      </c>
      <c r="X6109" s="273" t="s">
        <v>64</v>
      </c>
      <c r="Y6109" s="273" t="s">
        <v>404</v>
      </c>
      <c r="Z6109" s="273" t="s">
        <v>408</v>
      </c>
      <c r="AA6109" s="273" t="s">
        <v>988</v>
      </c>
      <c r="AB6109" s="274">
        <v>44986</v>
      </c>
      <c r="AC6109" s="273">
        <v>12037</v>
      </c>
      <c r="AD6109" s="273">
        <v>839</v>
      </c>
      <c r="AE6109" s="273">
        <v>0.69</v>
      </c>
      <c r="AF6109" s="273" t="s">
        <v>90</v>
      </c>
      <c r="AH6109" s="273" t="s">
        <v>2071</v>
      </c>
      <c r="AI6109" s="273" t="s">
        <v>123</v>
      </c>
      <c r="AJ6109" s="273" t="s">
        <v>200</v>
      </c>
      <c r="AK6109" s="273">
        <v>185431</v>
      </c>
      <c r="BV6109" s="273" t="s">
        <v>64</v>
      </c>
      <c r="BW6109" s="273" t="s">
        <v>75</v>
      </c>
      <c r="BX6109" s="273" t="s">
        <v>391</v>
      </c>
      <c r="BY6109" s="273" t="s">
        <v>396</v>
      </c>
      <c r="BZ6109" s="273" t="s">
        <v>86</v>
      </c>
      <c r="CA6109" s="273" t="s">
        <v>87</v>
      </c>
      <c r="CB6109" s="273" t="s">
        <v>233</v>
      </c>
      <c r="CC6109" s="273" t="s">
        <v>234</v>
      </c>
      <c r="CD6109" s="282">
        <v>1</v>
      </c>
      <c r="CE6109" s="274">
        <v>45200</v>
      </c>
      <c r="CG6109" s="273" t="s">
        <v>181</v>
      </c>
      <c r="CI6109" s="273" t="s">
        <v>181</v>
      </c>
      <c r="CJ6109" s="273" t="s">
        <v>2249</v>
      </c>
      <c r="CM6109" s="273" t="s">
        <v>73</v>
      </c>
      <c r="CN6109" s="273">
        <v>3</v>
      </c>
    </row>
    <row r="6110" spans="4:92">
      <c r="D6110" s="273" t="s">
        <v>83</v>
      </c>
      <c r="E6110" s="273" t="s">
        <v>287</v>
      </c>
      <c r="F6110" s="273" t="s">
        <v>948</v>
      </c>
      <c r="G6110" s="273" t="s">
        <v>952</v>
      </c>
      <c r="H6110" s="274">
        <v>45078</v>
      </c>
      <c r="I6110" s="273">
        <v>12625</v>
      </c>
      <c r="J6110" s="273">
        <v>829</v>
      </c>
      <c r="K6110" s="273">
        <v>0</v>
      </c>
      <c r="L6110" s="273" t="s">
        <v>66</v>
      </c>
      <c r="N6110" s="273" t="s">
        <v>107</v>
      </c>
      <c r="W6110" s="273">
        <v>191700</v>
      </c>
      <c r="X6110" s="273" t="s">
        <v>64</v>
      </c>
      <c r="Y6110" s="273" t="s">
        <v>404</v>
      </c>
      <c r="Z6110" s="273" t="s">
        <v>408</v>
      </c>
      <c r="AA6110" s="273" t="s">
        <v>988</v>
      </c>
      <c r="AB6110" s="274">
        <v>44986</v>
      </c>
      <c r="AC6110" s="273">
        <v>12037</v>
      </c>
      <c r="AD6110" s="273">
        <v>839</v>
      </c>
      <c r="AE6110" s="273">
        <v>0.81</v>
      </c>
      <c r="AF6110" s="273" t="s">
        <v>90</v>
      </c>
      <c r="AH6110" s="273" t="s">
        <v>1241</v>
      </c>
      <c r="AI6110" s="273" t="s">
        <v>123</v>
      </c>
      <c r="AJ6110" s="273" t="s">
        <v>200</v>
      </c>
      <c r="AK6110" s="273">
        <v>185437</v>
      </c>
      <c r="BV6110" s="273" t="s">
        <v>64</v>
      </c>
      <c r="BW6110" s="273" t="s">
        <v>75</v>
      </c>
      <c r="BX6110" s="273" t="s">
        <v>391</v>
      </c>
      <c r="BY6110" s="273" t="s">
        <v>396</v>
      </c>
      <c r="BZ6110" s="273" t="s">
        <v>86</v>
      </c>
      <c r="CA6110" s="273" t="s">
        <v>87</v>
      </c>
      <c r="CB6110" s="273" t="s">
        <v>217</v>
      </c>
      <c r="CC6110" s="273" t="s">
        <v>218</v>
      </c>
      <c r="CD6110" s="282">
        <v>2</v>
      </c>
      <c r="CE6110" s="274">
        <v>45200</v>
      </c>
      <c r="CG6110" s="273" t="s">
        <v>181</v>
      </c>
      <c r="CI6110" s="273" t="s">
        <v>181</v>
      </c>
      <c r="CJ6110" s="273" t="s">
        <v>1464</v>
      </c>
      <c r="CM6110" s="273" t="s">
        <v>73</v>
      </c>
      <c r="CN6110" s="273">
        <v>3</v>
      </c>
    </row>
    <row r="6111" spans="4:92">
      <c r="D6111" s="273" t="s">
        <v>83</v>
      </c>
      <c r="E6111" s="273" t="s">
        <v>287</v>
      </c>
      <c r="F6111" s="273" t="s">
        <v>948</v>
      </c>
      <c r="G6111" s="273" t="s">
        <v>952</v>
      </c>
      <c r="H6111" s="274">
        <v>45108</v>
      </c>
      <c r="I6111" s="273">
        <v>12894</v>
      </c>
      <c r="J6111" s="273">
        <v>829</v>
      </c>
      <c r="W6111" s="273">
        <v>205159</v>
      </c>
      <c r="X6111" s="273" t="s">
        <v>64</v>
      </c>
      <c r="Y6111" s="273" t="s">
        <v>404</v>
      </c>
      <c r="Z6111" s="273" t="s">
        <v>408</v>
      </c>
      <c r="AA6111" s="273" t="s">
        <v>988</v>
      </c>
      <c r="AB6111" s="274">
        <v>44986</v>
      </c>
      <c r="AC6111" s="273">
        <v>12037</v>
      </c>
      <c r="AD6111" s="273">
        <v>839</v>
      </c>
      <c r="AE6111" s="273">
        <v>4.93</v>
      </c>
      <c r="AF6111" s="273" t="s">
        <v>90</v>
      </c>
      <c r="AH6111" s="273" t="s">
        <v>1242</v>
      </c>
      <c r="AI6111" s="273" t="s">
        <v>123</v>
      </c>
      <c r="AJ6111" s="273" t="s">
        <v>200</v>
      </c>
      <c r="AK6111" s="273">
        <v>185443</v>
      </c>
      <c r="BV6111" s="273" t="s">
        <v>64</v>
      </c>
      <c r="BW6111" s="273" t="s">
        <v>75</v>
      </c>
      <c r="BX6111" s="273" t="s">
        <v>391</v>
      </c>
      <c r="BY6111" s="273" t="s">
        <v>396</v>
      </c>
      <c r="BZ6111" s="273" t="s">
        <v>86</v>
      </c>
      <c r="CA6111" s="273" t="s">
        <v>87</v>
      </c>
      <c r="CB6111" s="273" t="s">
        <v>225</v>
      </c>
      <c r="CC6111" s="273" t="s">
        <v>226</v>
      </c>
      <c r="CD6111" s="282">
        <v>5</v>
      </c>
      <c r="CE6111" s="274">
        <v>45200</v>
      </c>
      <c r="CF6111" s="273">
        <v>0</v>
      </c>
      <c r="CG6111" s="273" t="s">
        <v>90</v>
      </c>
      <c r="CH6111" s="273">
        <v>0</v>
      </c>
      <c r="CI6111" s="273" t="s">
        <v>80</v>
      </c>
      <c r="CM6111" s="273" t="s">
        <v>73</v>
      </c>
      <c r="CN6111" s="273">
        <v>3</v>
      </c>
    </row>
    <row r="6112" spans="4:92">
      <c r="D6112" s="273" t="s">
        <v>83</v>
      </c>
      <c r="E6112" s="273" t="s">
        <v>287</v>
      </c>
      <c r="F6112" s="273" t="s">
        <v>948</v>
      </c>
      <c r="G6112" s="273" t="s">
        <v>952</v>
      </c>
      <c r="H6112" s="274">
        <v>45108</v>
      </c>
      <c r="I6112" s="273">
        <v>12894</v>
      </c>
      <c r="J6112" s="273">
        <v>829</v>
      </c>
      <c r="K6112" s="273">
        <v>1262</v>
      </c>
      <c r="L6112" s="273" t="s">
        <v>66</v>
      </c>
      <c r="M6112" s="273">
        <v>106.3510282</v>
      </c>
      <c r="N6112" s="273" t="s">
        <v>115</v>
      </c>
      <c r="W6112" s="273">
        <v>205183</v>
      </c>
      <c r="X6112" s="273" t="s">
        <v>64</v>
      </c>
      <c r="Y6112" s="273" t="s">
        <v>404</v>
      </c>
      <c r="Z6112" s="273" t="s">
        <v>408</v>
      </c>
      <c r="AA6112" s="273" t="s">
        <v>988</v>
      </c>
      <c r="AB6112" s="274">
        <v>44986</v>
      </c>
      <c r="AC6112" s="273">
        <v>12037</v>
      </c>
      <c r="AD6112" s="273">
        <v>839</v>
      </c>
      <c r="AE6112" s="273">
        <v>3.91</v>
      </c>
      <c r="AF6112" s="273" t="s">
        <v>90</v>
      </c>
      <c r="AH6112" s="273" t="s">
        <v>1243</v>
      </c>
      <c r="AI6112" s="273" t="s">
        <v>123</v>
      </c>
      <c r="AJ6112" s="273" t="s">
        <v>200</v>
      </c>
      <c r="AK6112" s="273">
        <v>185449</v>
      </c>
      <c r="BV6112" s="273" t="s">
        <v>64</v>
      </c>
      <c r="BW6112" s="273" t="s">
        <v>75</v>
      </c>
      <c r="BX6112" s="273" t="s">
        <v>391</v>
      </c>
      <c r="BY6112" s="273" t="s">
        <v>396</v>
      </c>
      <c r="BZ6112" s="273" t="s">
        <v>86</v>
      </c>
      <c r="CA6112" s="273" t="s">
        <v>87</v>
      </c>
      <c r="CB6112" s="273" t="s">
        <v>225</v>
      </c>
      <c r="CC6112" s="273" t="s">
        <v>226</v>
      </c>
      <c r="CD6112" s="282">
        <v>5</v>
      </c>
      <c r="CE6112" s="274">
        <v>45231</v>
      </c>
      <c r="CF6112" s="273">
        <v>0</v>
      </c>
      <c r="CG6112" s="273" t="s">
        <v>90</v>
      </c>
      <c r="CH6112" s="273">
        <v>0</v>
      </c>
      <c r="CI6112" s="273" t="s">
        <v>80</v>
      </c>
      <c r="CM6112" s="273" t="s">
        <v>73</v>
      </c>
      <c r="CN6112" s="273">
        <v>3</v>
      </c>
    </row>
    <row r="6113" spans="4:92">
      <c r="D6113" s="273" t="s">
        <v>83</v>
      </c>
      <c r="E6113" s="273" t="s">
        <v>287</v>
      </c>
      <c r="F6113" s="273" t="s">
        <v>948</v>
      </c>
      <c r="G6113" s="273" t="s">
        <v>952</v>
      </c>
      <c r="H6113" s="274">
        <v>45108</v>
      </c>
      <c r="I6113" s="273">
        <v>12894</v>
      </c>
      <c r="J6113" s="273">
        <v>829</v>
      </c>
      <c r="K6113" s="273">
        <v>0</v>
      </c>
      <c r="L6113" s="273" t="s">
        <v>66</v>
      </c>
      <c r="N6113" s="273" t="s">
        <v>107</v>
      </c>
      <c r="W6113" s="273">
        <v>205184</v>
      </c>
      <c r="X6113" s="273" t="s">
        <v>64</v>
      </c>
      <c r="Y6113" s="273" t="s">
        <v>404</v>
      </c>
      <c r="Z6113" s="273" t="s">
        <v>408</v>
      </c>
      <c r="AA6113" s="273" t="s">
        <v>988</v>
      </c>
      <c r="AB6113" s="274">
        <v>44986</v>
      </c>
      <c r="AC6113" s="273">
        <v>12037</v>
      </c>
      <c r="AD6113" s="273">
        <v>839</v>
      </c>
      <c r="AE6113" s="273">
        <v>4.57</v>
      </c>
      <c r="AF6113" s="273" t="s">
        <v>90</v>
      </c>
      <c r="AH6113" s="273" t="s">
        <v>1244</v>
      </c>
      <c r="AI6113" s="273" t="s">
        <v>123</v>
      </c>
      <c r="AJ6113" s="273" t="s">
        <v>1245</v>
      </c>
      <c r="AK6113" s="273">
        <v>185455</v>
      </c>
      <c r="BV6113" s="273" t="s">
        <v>64</v>
      </c>
      <c r="BW6113" s="273" t="s">
        <v>75</v>
      </c>
      <c r="BX6113" s="273" t="s">
        <v>391</v>
      </c>
      <c r="BY6113" s="273" t="s">
        <v>396</v>
      </c>
      <c r="BZ6113" s="273" t="s">
        <v>86</v>
      </c>
      <c r="CA6113" s="273" t="s">
        <v>87</v>
      </c>
      <c r="CB6113" s="273" t="s">
        <v>217</v>
      </c>
      <c r="CC6113" s="273" t="s">
        <v>218</v>
      </c>
      <c r="CD6113" s="282">
        <v>2</v>
      </c>
      <c r="CE6113" s="274">
        <v>45231</v>
      </c>
      <c r="CG6113" s="273" t="s">
        <v>181</v>
      </c>
      <c r="CI6113" s="273" t="s">
        <v>181</v>
      </c>
      <c r="CJ6113" s="273" t="s">
        <v>1464</v>
      </c>
      <c r="CM6113" s="273" t="s">
        <v>73</v>
      </c>
      <c r="CN6113" s="273">
        <v>3</v>
      </c>
    </row>
    <row r="6114" spans="4:92">
      <c r="D6114" s="273" t="s">
        <v>83</v>
      </c>
      <c r="E6114" s="273" t="s">
        <v>287</v>
      </c>
      <c r="F6114" s="273" t="s">
        <v>948</v>
      </c>
      <c r="G6114" s="273" t="s">
        <v>952</v>
      </c>
      <c r="H6114" s="274">
        <v>45139</v>
      </c>
      <c r="I6114" s="273">
        <v>13571</v>
      </c>
      <c r="J6114" s="273">
        <v>829</v>
      </c>
      <c r="W6114" s="273">
        <v>223228</v>
      </c>
      <c r="X6114" s="273" t="s">
        <v>64</v>
      </c>
      <c r="Y6114" s="273" t="s">
        <v>404</v>
      </c>
      <c r="Z6114" s="273" t="s">
        <v>408</v>
      </c>
      <c r="AA6114" s="273" t="s">
        <v>988</v>
      </c>
      <c r="AB6114" s="274">
        <v>45017</v>
      </c>
      <c r="AC6114" s="273">
        <v>12070</v>
      </c>
      <c r="AD6114" s="273">
        <v>839</v>
      </c>
      <c r="AE6114" s="273">
        <v>10.97</v>
      </c>
      <c r="AF6114" s="273" t="s">
        <v>90</v>
      </c>
      <c r="AH6114" s="273" t="s">
        <v>1246</v>
      </c>
      <c r="AI6114" s="273" t="s">
        <v>123</v>
      </c>
      <c r="AJ6114" s="273" t="s">
        <v>200</v>
      </c>
      <c r="AK6114" s="273">
        <v>185470</v>
      </c>
      <c r="BV6114" s="273" t="s">
        <v>64</v>
      </c>
      <c r="BW6114" s="273" t="s">
        <v>75</v>
      </c>
      <c r="BX6114" s="273" t="s">
        <v>391</v>
      </c>
      <c r="BY6114" s="273" t="s">
        <v>396</v>
      </c>
      <c r="BZ6114" s="273" t="s">
        <v>86</v>
      </c>
      <c r="CA6114" s="273" t="s">
        <v>87</v>
      </c>
      <c r="CB6114" s="273" t="s">
        <v>233</v>
      </c>
      <c r="CC6114" s="273" t="s">
        <v>234</v>
      </c>
      <c r="CD6114" s="282">
        <v>1</v>
      </c>
      <c r="CE6114" s="274">
        <v>45231</v>
      </c>
      <c r="CG6114" s="273" t="s">
        <v>181</v>
      </c>
      <c r="CI6114" s="273" t="s">
        <v>181</v>
      </c>
      <c r="CJ6114" s="273" t="s">
        <v>2250</v>
      </c>
      <c r="CM6114" s="273" t="s">
        <v>73</v>
      </c>
      <c r="CN6114" s="273">
        <v>3</v>
      </c>
    </row>
    <row r="6115" spans="4:92">
      <c r="D6115" s="273" t="s">
        <v>83</v>
      </c>
      <c r="E6115" s="273" t="s">
        <v>287</v>
      </c>
      <c r="F6115" s="273" t="s">
        <v>948</v>
      </c>
      <c r="G6115" s="273" t="s">
        <v>952</v>
      </c>
      <c r="H6115" s="274">
        <v>45139</v>
      </c>
      <c r="I6115" s="273">
        <v>13571</v>
      </c>
      <c r="J6115" s="273">
        <v>829</v>
      </c>
      <c r="K6115" s="273">
        <v>1321</v>
      </c>
      <c r="L6115" s="273" t="s">
        <v>66</v>
      </c>
      <c r="M6115" s="273">
        <v>111.2413566</v>
      </c>
      <c r="N6115" s="273" t="s">
        <v>115</v>
      </c>
      <c r="W6115" s="273">
        <v>223252</v>
      </c>
      <c r="X6115" s="273" t="s">
        <v>64</v>
      </c>
      <c r="Y6115" s="273" t="s">
        <v>404</v>
      </c>
      <c r="Z6115" s="273" t="s">
        <v>408</v>
      </c>
      <c r="AA6115" s="273" t="s">
        <v>988</v>
      </c>
      <c r="AB6115" s="274">
        <v>45017</v>
      </c>
      <c r="AC6115" s="273">
        <v>12070</v>
      </c>
      <c r="AD6115" s="273">
        <v>839</v>
      </c>
      <c r="AE6115" s="273">
        <v>0.03</v>
      </c>
      <c r="AF6115" s="273" t="s">
        <v>90</v>
      </c>
      <c r="AH6115" s="273" t="s">
        <v>1247</v>
      </c>
      <c r="AI6115" s="273" t="s">
        <v>123</v>
      </c>
      <c r="AJ6115" s="273" t="s">
        <v>200</v>
      </c>
      <c r="AK6115" s="273">
        <v>185476</v>
      </c>
      <c r="BV6115" s="273" t="s">
        <v>64</v>
      </c>
      <c r="BW6115" s="273" t="s">
        <v>75</v>
      </c>
      <c r="BX6115" s="273" t="s">
        <v>391</v>
      </c>
      <c r="BY6115" s="273" t="s">
        <v>396</v>
      </c>
      <c r="BZ6115" s="273" t="s">
        <v>138</v>
      </c>
      <c r="CA6115" s="273" t="s">
        <v>139</v>
      </c>
      <c r="CB6115" s="273" t="s">
        <v>190</v>
      </c>
      <c r="CC6115" s="273" t="s">
        <v>191</v>
      </c>
      <c r="CD6115" s="282">
        <v>8</v>
      </c>
      <c r="CE6115" s="274">
        <v>45231</v>
      </c>
      <c r="CF6115" s="273">
        <v>7506</v>
      </c>
      <c r="CG6115" s="273" t="s">
        <v>90</v>
      </c>
      <c r="CH6115" s="273">
        <v>7506</v>
      </c>
      <c r="CI6115" s="273" t="s">
        <v>80</v>
      </c>
      <c r="CM6115" s="273" t="s">
        <v>73</v>
      </c>
      <c r="CN6115" s="273">
        <v>3</v>
      </c>
    </row>
    <row r="6116" spans="4:92">
      <c r="D6116" s="273" t="s">
        <v>83</v>
      </c>
      <c r="E6116" s="273" t="s">
        <v>287</v>
      </c>
      <c r="F6116" s="273" t="s">
        <v>948</v>
      </c>
      <c r="G6116" s="273" t="s">
        <v>952</v>
      </c>
      <c r="H6116" s="274">
        <v>45139</v>
      </c>
      <c r="I6116" s="273">
        <v>13571</v>
      </c>
      <c r="J6116" s="273">
        <v>829</v>
      </c>
      <c r="K6116" s="273">
        <v>0</v>
      </c>
      <c r="L6116" s="273" t="s">
        <v>66</v>
      </c>
      <c r="N6116" s="273" t="s">
        <v>107</v>
      </c>
      <c r="W6116" s="273">
        <v>223253</v>
      </c>
      <c r="X6116" s="273" t="s">
        <v>64</v>
      </c>
      <c r="Y6116" s="273" t="s">
        <v>404</v>
      </c>
      <c r="Z6116" s="273" t="s">
        <v>408</v>
      </c>
      <c r="AA6116" s="273" t="s">
        <v>988</v>
      </c>
      <c r="AB6116" s="274">
        <v>45017</v>
      </c>
      <c r="AC6116" s="273">
        <v>12070</v>
      </c>
      <c r="AD6116" s="273">
        <v>839</v>
      </c>
      <c r="AE6116" s="273">
        <v>1.04</v>
      </c>
      <c r="AF6116" s="273" t="s">
        <v>90</v>
      </c>
      <c r="AH6116" s="273" t="s">
        <v>1249</v>
      </c>
      <c r="AI6116" s="273" t="s">
        <v>123</v>
      </c>
      <c r="AJ6116" s="273" t="s">
        <v>200</v>
      </c>
      <c r="AK6116" s="273">
        <v>185482</v>
      </c>
      <c r="BV6116" s="273" t="s">
        <v>64</v>
      </c>
      <c r="BW6116" s="273" t="s">
        <v>75</v>
      </c>
      <c r="BX6116" s="273" t="s">
        <v>391</v>
      </c>
      <c r="BY6116" s="273" t="s">
        <v>396</v>
      </c>
      <c r="BZ6116" s="273" t="s">
        <v>167</v>
      </c>
      <c r="CA6116" s="273" t="s">
        <v>168</v>
      </c>
      <c r="CB6116" s="273" t="s">
        <v>319</v>
      </c>
      <c r="CC6116" s="273" t="s">
        <v>320</v>
      </c>
      <c r="CD6116" s="282">
        <v>15</v>
      </c>
      <c r="CE6116" s="274">
        <v>45231</v>
      </c>
      <c r="CF6116" s="273">
        <v>7804</v>
      </c>
      <c r="CG6116" s="273" t="s">
        <v>90</v>
      </c>
      <c r="CH6116" s="273">
        <v>7804</v>
      </c>
      <c r="CI6116" s="273" t="s">
        <v>80</v>
      </c>
      <c r="CM6116" s="273" t="s">
        <v>73</v>
      </c>
      <c r="CN6116" s="273">
        <v>3</v>
      </c>
    </row>
    <row r="6117" spans="4:92">
      <c r="D6117" s="273" t="s">
        <v>83</v>
      </c>
      <c r="E6117" s="273" t="s">
        <v>287</v>
      </c>
      <c r="F6117" s="273" t="s">
        <v>948</v>
      </c>
      <c r="G6117" s="273" t="s">
        <v>952</v>
      </c>
      <c r="H6117" s="274">
        <v>45170</v>
      </c>
      <c r="I6117" s="273">
        <v>13898</v>
      </c>
      <c r="J6117" s="273">
        <v>829</v>
      </c>
      <c r="W6117" s="273">
        <v>236179</v>
      </c>
      <c r="X6117" s="273" t="s">
        <v>64</v>
      </c>
      <c r="Y6117" s="273" t="s">
        <v>404</v>
      </c>
      <c r="Z6117" s="273" t="s">
        <v>408</v>
      </c>
      <c r="AA6117" s="273" t="s">
        <v>988</v>
      </c>
      <c r="AB6117" s="274">
        <v>45017</v>
      </c>
      <c r="AC6117" s="273">
        <v>12070</v>
      </c>
      <c r="AD6117" s="273">
        <v>839</v>
      </c>
      <c r="AE6117" s="273">
        <v>75.56</v>
      </c>
      <c r="AF6117" s="273" t="s">
        <v>90</v>
      </c>
      <c r="AH6117" s="273" t="s">
        <v>1250</v>
      </c>
      <c r="AI6117" s="273" t="s">
        <v>123</v>
      </c>
      <c r="AJ6117" s="273" t="s">
        <v>200</v>
      </c>
      <c r="AK6117" s="273">
        <v>185488</v>
      </c>
      <c r="BV6117" s="273" t="s">
        <v>64</v>
      </c>
      <c r="BW6117" s="273" t="s">
        <v>75</v>
      </c>
      <c r="BX6117" s="273" t="s">
        <v>391</v>
      </c>
      <c r="BY6117" s="273" t="s">
        <v>396</v>
      </c>
      <c r="BZ6117" s="273" t="s">
        <v>86</v>
      </c>
      <c r="CA6117" s="273" t="s">
        <v>87</v>
      </c>
      <c r="CB6117" s="273" t="s">
        <v>179</v>
      </c>
      <c r="CC6117" s="273" t="s">
        <v>180</v>
      </c>
      <c r="CD6117" s="282">
        <v>1</v>
      </c>
      <c r="CE6117" s="274">
        <v>45231</v>
      </c>
      <c r="CG6117" s="273" t="s">
        <v>181</v>
      </c>
      <c r="CI6117" s="273" t="s">
        <v>181</v>
      </c>
      <c r="CJ6117" s="273" t="s">
        <v>2249</v>
      </c>
      <c r="CM6117" s="273" t="s">
        <v>73</v>
      </c>
      <c r="CN6117" s="273">
        <v>3</v>
      </c>
    </row>
    <row r="6118" spans="4:92">
      <c r="D6118" s="273" t="s">
        <v>83</v>
      </c>
      <c r="E6118" s="273" t="s">
        <v>287</v>
      </c>
      <c r="F6118" s="273" t="s">
        <v>948</v>
      </c>
      <c r="G6118" s="273" t="s">
        <v>952</v>
      </c>
      <c r="H6118" s="274">
        <v>45170</v>
      </c>
      <c r="I6118" s="273">
        <v>13898</v>
      </c>
      <c r="J6118" s="273">
        <v>829</v>
      </c>
      <c r="K6118" s="273">
        <v>1189</v>
      </c>
      <c r="L6118" s="273" t="s">
        <v>66</v>
      </c>
      <c r="M6118" s="273">
        <v>100.2980215</v>
      </c>
      <c r="N6118" s="273" t="s">
        <v>115</v>
      </c>
      <c r="W6118" s="273">
        <v>236203</v>
      </c>
      <c r="X6118" s="273" t="s">
        <v>64</v>
      </c>
      <c r="Y6118" s="273" t="s">
        <v>404</v>
      </c>
      <c r="Z6118" s="273" t="s">
        <v>408</v>
      </c>
      <c r="AA6118" s="273" t="s">
        <v>988</v>
      </c>
      <c r="AB6118" s="274">
        <v>45017</v>
      </c>
      <c r="AC6118" s="273">
        <v>12070</v>
      </c>
      <c r="AD6118" s="273">
        <v>839</v>
      </c>
      <c r="AE6118" s="273">
        <v>2.08</v>
      </c>
      <c r="AF6118" s="273" t="s">
        <v>90</v>
      </c>
      <c r="AH6118" s="273" t="s">
        <v>1251</v>
      </c>
      <c r="AI6118" s="273" t="s">
        <v>123</v>
      </c>
      <c r="AJ6118" s="273" t="s">
        <v>200</v>
      </c>
      <c r="AK6118" s="273">
        <v>185494</v>
      </c>
      <c r="BV6118" s="273" t="s">
        <v>64</v>
      </c>
      <c r="BW6118" s="273" t="s">
        <v>75</v>
      </c>
      <c r="BX6118" s="273" t="s">
        <v>391</v>
      </c>
      <c r="BY6118" s="273" t="s">
        <v>396</v>
      </c>
      <c r="BZ6118" s="273" t="s">
        <v>204</v>
      </c>
      <c r="CA6118" s="273" t="s">
        <v>205</v>
      </c>
      <c r="CB6118" s="273" t="s">
        <v>206</v>
      </c>
      <c r="CC6118" s="273" t="s">
        <v>207</v>
      </c>
      <c r="CD6118" s="282">
        <v>0</v>
      </c>
      <c r="CE6118" s="274">
        <v>45231</v>
      </c>
      <c r="CG6118" s="273" t="s">
        <v>181</v>
      </c>
      <c r="CI6118" s="273" t="s">
        <v>208</v>
      </c>
      <c r="CJ6118" s="273" t="s">
        <v>209</v>
      </c>
      <c r="CM6118" s="273" t="s">
        <v>73</v>
      </c>
      <c r="CN6118" s="273">
        <v>3</v>
      </c>
    </row>
    <row r="6119" spans="4:92">
      <c r="D6119" s="273" t="s">
        <v>83</v>
      </c>
      <c r="E6119" s="273" t="s">
        <v>287</v>
      </c>
      <c r="F6119" s="273" t="s">
        <v>948</v>
      </c>
      <c r="G6119" s="273" t="s">
        <v>952</v>
      </c>
      <c r="H6119" s="274">
        <v>45170</v>
      </c>
      <c r="I6119" s="273">
        <v>13898</v>
      </c>
      <c r="J6119" s="273">
        <v>829</v>
      </c>
      <c r="K6119" s="273">
        <v>0</v>
      </c>
      <c r="L6119" s="273" t="s">
        <v>66</v>
      </c>
      <c r="N6119" s="273" t="s">
        <v>107</v>
      </c>
      <c r="W6119" s="273">
        <v>236204</v>
      </c>
      <c r="X6119" s="273" t="s">
        <v>64</v>
      </c>
      <c r="Y6119" s="273" t="s">
        <v>404</v>
      </c>
      <c r="Z6119" s="273" t="s">
        <v>408</v>
      </c>
      <c r="AA6119" s="273" t="s">
        <v>988</v>
      </c>
      <c r="AB6119" s="274">
        <v>45017</v>
      </c>
      <c r="AC6119" s="273">
        <v>12070</v>
      </c>
      <c r="AD6119" s="273">
        <v>839</v>
      </c>
      <c r="AE6119" s="273">
        <v>0.05</v>
      </c>
      <c r="AF6119" s="273" t="s">
        <v>90</v>
      </c>
      <c r="AH6119" s="273" t="s">
        <v>2070</v>
      </c>
      <c r="AI6119" s="273" t="s">
        <v>123</v>
      </c>
      <c r="AJ6119" s="273" t="s">
        <v>200</v>
      </c>
      <c r="AK6119" s="273">
        <v>185500</v>
      </c>
      <c r="BV6119" s="273" t="s">
        <v>64</v>
      </c>
      <c r="BW6119" s="273" t="s">
        <v>75</v>
      </c>
      <c r="BX6119" s="273" t="s">
        <v>391</v>
      </c>
      <c r="BY6119" s="273" t="s">
        <v>396</v>
      </c>
      <c r="BZ6119" s="273" t="s">
        <v>167</v>
      </c>
      <c r="CA6119" s="273" t="s">
        <v>168</v>
      </c>
      <c r="CB6119" s="273" t="s">
        <v>313</v>
      </c>
      <c r="CC6119" s="273" t="s">
        <v>314</v>
      </c>
      <c r="CD6119" s="282">
        <v>14</v>
      </c>
      <c r="CE6119" s="274">
        <v>45231</v>
      </c>
      <c r="CF6119" s="273">
        <v>0</v>
      </c>
      <c r="CG6119" s="273" t="s">
        <v>90</v>
      </c>
      <c r="CH6119" s="273">
        <v>0</v>
      </c>
      <c r="CI6119" s="273" t="s">
        <v>80</v>
      </c>
      <c r="CM6119" s="273" t="s">
        <v>73</v>
      </c>
      <c r="CN6119" s="273">
        <v>3</v>
      </c>
    </row>
    <row r="6120" spans="4:92">
      <c r="D6120" s="273" t="s">
        <v>83</v>
      </c>
      <c r="E6120" s="273" t="s">
        <v>287</v>
      </c>
      <c r="F6120" s="273" t="s">
        <v>948</v>
      </c>
      <c r="G6120" s="273" t="s">
        <v>952</v>
      </c>
      <c r="H6120" s="274">
        <v>45200</v>
      </c>
      <c r="I6120" s="273">
        <v>14233</v>
      </c>
      <c r="J6120" s="273">
        <v>829</v>
      </c>
      <c r="W6120" s="273">
        <v>254196</v>
      </c>
      <c r="X6120" s="273" t="s">
        <v>64</v>
      </c>
      <c r="Y6120" s="273" t="s">
        <v>75</v>
      </c>
      <c r="Z6120" s="273" t="s">
        <v>173</v>
      </c>
      <c r="AA6120" s="273" t="s">
        <v>173</v>
      </c>
      <c r="AB6120" s="274">
        <v>45170</v>
      </c>
      <c r="AC6120" s="273">
        <v>13729</v>
      </c>
      <c r="AD6120" s="273">
        <v>45</v>
      </c>
      <c r="AE6120" s="273">
        <v>0</v>
      </c>
      <c r="AF6120" s="273" t="s">
        <v>90</v>
      </c>
      <c r="AG6120" s="273" t="s">
        <v>747</v>
      </c>
      <c r="AH6120" s="273" t="s">
        <v>748</v>
      </c>
      <c r="AI6120" s="273" t="s">
        <v>123</v>
      </c>
      <c r="AJ6120" s="273" t="s">
        <v>200</v>
      </c>
      <c r="AK6120" s="273">
        <v>238788</v>
      </c>
      <c r="BV6120" s="273" t="s">
        <v>64</v>
      </c>
      <c r="BW6120" s="273" t="s">
        <v>75</v>
      </c>
      <c r="BX6120" s="273" t="s">
        <v>391</v>
      </c>
      <c r="BY6120" s="273" t="s">
        <v>396</v>
      </c>
      <c r="BZ6120" s="273" t="s">
        <v>167</v>
      </c>
      <c r="CA6120" s="273" t="s">
        <v>168</v>
      </c>
      <c r="CB6120" s="273" t="s">
        <v>353</v>
      </c>
      <c r="CC6120" s="273" t="s">
        <v>354</v>
      </c>
      <c r="CD6120" s="282">
        <v>13</v>
      </c>
      <c r="CE6120" s="274">
        <v>45231</v>
      </c>
      <c r="CF6120" s="273">
        <v>0</v>
      </c>
      <c r="CG6120" s="273" t="s">
        <v>90</v>
      </c>
      <c r="CH6120" s="273">
        <v>0</v>
      </c>
      <c r="CI6120" s="273" t="s">
        <v>80</v>
      </c>
      <c r="CM6120" s="273" t="s">
        <v>73</v>
      </c>
      <c r="CN6120" s="273">
        <v>3</v>
      </c>
    </row>
    <row r="6121" spans="4:92">
      <c r="D6121" s="273" t="s">
        <v>83</v>
      </c>
      <c r="E6121" s="273" t="s">
        <v>287</v>
      </c>
      <c r="F6121" s="273" t="s">
        <v>948</v>
      </c>
      <c r="G6121" s="273" t="s">
        <v>952</v>
      </c>
      <c r="H6121" s="274">
        <v>45200</v>
      </c>
      <c r="I6121" s="273">
        <v>14233</v>
      </c>
      <c r="J6121" s="273">
        <v>829</v>
      </c>
      <c r="K6121" s="273">
        <v>1105</v>
      </c>
      <c r="L6121" s="273" t="s">
        <v>66</v>
      </c>
      <c r="M6121" s="273">
        <v>93.332843299999993</v>
      </c>
      <c r="N6121" s="273" t="s">
        <v>115</v>
      </c>
      <c r="W6121" s="273">
        <v>254220</v>
      </c>
      <c r="X6121" s="273" t="s">
        <v>64</v>
      </c>
      <c r="Y6121" s="273" t="s">
        <v>75</v>
      </c>
      <c r="Z6121" s="273" t="s">
        <v>173</v>
      </c>
      <c r="AA6121" s="273" t="s">
        <v>173</v>
      </c>
      <c r="AB6121" s="274">
        <v>45170</v>
      </c>
      <c r="AC6121" s="273">
        <v>13729</v>
      </c>
      <c r="AD6121" s="273">
        <v>45</v>
      </c>
      <c r="AE6121" s="273">
        <v>0</v>
      </c>
      <c r="AF6121" s="273" t="s">
        <v>90</v>
      </c>
      <c r="AG6121" s="273" t="s">
        <v>751</v>
      </c>
      <c r="AH6121" s="273" t="s">
        <v>752</v>
      </c>
      <c r="AI6121" s="273" t="s">
        <v>123</v>
      </c>
      <c r="AJ6121" s="273" t="s">
        <v>200</v>
      </c>
      <c r="AK6121" s="273">
        <v>238794</v>
      </c>
      <c r="BV6121" s="273" t="s">
        <v>64</v>
      </c>
      <c r="BW6121" s="273" t="s">
        <v>75</v>
      </c>
      <c r="BX6121" s="273" t="s">
        <v>391</v>
      </c>
      <c r="BY6121" s="273" t="s">
        <v>396</v>
      </c>
      <c r="BZ6121" s="273" t="s">
        <v>151</v>
      </c>
      <c r="CA6121" s="273" t="s">
        <v>152</v>
      </c>
      <c r="CB6121" s="273" t="s">
        <v>161</v>
      </c>
      <c r="CC6121" s="273" t="s">
        <v>162</v>
      </c>
      <c r="CD6121" s="282">
        <v>11</v>
      </c>
      <c r="CE6121" s="274">
        <v>45231</v>
      </c>
      <c r="CF6121" s="273">
        <v>1545</v>
      </c>
      <c r="CG6121" s="273" t="s">
        <v>90</v>
      </c>
      <c r="CH6121" s="273">
        <v>1545</v>
      </c>
      <c r="CI6121" s="273" t="s">
        <v>80</v>
      </c>
      <c r="CM6121" s="273" t="s">
        <v>73</v>
      </c>
      <c r="CN6121" s="273">
        <v>3</v>
      </c>
    </row>
    <row r="6122" spans="4:92">
      <c r="D6122" s="273" t="s">
        <v>83</v>
      </c>
      <c r="E6122" s="273" t="s">
        <v>287</v>
      </c>
      <c r="F6122" s="273" t="s">
        <v>948</v>
      </c>
      <c r="G6122" s="273" t="s">
        <v>952</v>
      </c>
      <c r="H6122" s="274">
        <v>45200</v>
      </c>
      <c r="I6122" s="273">
        <v>14233</v>
      </c>
      <c r="J6122" s="273">
        <v>829</v>
      </c>
      <c r="K6122" s="273">
        <v>0</v>
      </c>
      <c r="L6122" s="273" t="s">
        <v>66</v>
      </c>
      <c r="N6122" s="273" t="s">
        <v>107</v>
      </c>
      <c r="W6122" s="273">
        <v>254221</v>
      </c>
      <c r="X6122" s="273" t="s">
        <v>64</v>
      </c>
      <c r="Y6122" s="273" t="s">
        <v>75</v>
      </c>
      <c r="Z6122" s="273" t="s">
        <v>173</v>
      </c>
      <c r="AA6122" s="273" t="s">
        <v>173</v>
      </c>
      <c r="AB6122" s="274">
        <v>45170</v>
      </c>
      <c r="AC6122" s="273">
        <v>13729</v>
      </c>
      <c r="AD6122" s="273">
        <v>45</v>
      </c>
      <c r="AE6122" s="273">
        <v>0</v>
      </c>
      <c r="AF6122" s="273" t="s">
        <v>90</v>
      </c>
      <c r="AG6122" s="273" t="s">
        <v>754</v>
      </c>
      <c r="AH6122" s="273" t="s">
        <v>755</v>
      </c>
      <c r="AI6122" s="273" t="s">
        <v>199</v>
      </c>
      <c r="AJ6122" s="273" t="s">
        <v>200</v>
      </c>
      <c r="AK6122" s="273">
        <v>238800</v>
      </c>
      <c r="BV6122" s="273" t="s">
        <v>64</v>
      </c>
      <c r="BW6122" s="273" t="s">
        <v>75</v>
      </c>
      <c r="BX6122" s="273" t="s">
        <v>391</v>
      </c>
      <c r="BY6122" s="273" t="s">
        <v>396</v>
      </c>
      <c r="BZ6122" s="273" t="s">
        <v>167</v>
      </c>
      <c r="CA6122" s="273" t="s">
        <v>168</v>
      </c>
      <c r="CB6122" s="273" t="s">
        <v>169</v>
      </c>
      <c r="CC6122" s="273" t="s">
        <v>170</v>
      </c>
      <c r="CD6122" s="282">
        <v>12</v>
      </c>
      <c r="CE6122" s="274">
        <v>45231</v>
      </c>
      <c r="CF6122" s="273">
        <v>97</v>
      </c>
      <c r="CG6122" s="273" t="s">
        <v>90</v>
      </c>
      <c r="CH6122" s="273">
        <v>97</v>
      </c>
      <c r="CI6122" s="273" t="s">
        <v>80</v>
      </c>
      <c r="CM6122" s="273" t="s">
        <v>73</v>
      </c>
      <c r="CN6122" s="273">
        <v>3</v>
      </c>
    </row>
    <row r="6123" spans="4:92">
      <c r="D6123" s="273" t="s">
        <v>83</v>
      </c>
      <c r="E6123" s="273" t="s">
        <v>287</v>
      </c>
      <c r="F6123" s="273" t="s">
        <v>948</v>
      </c>
      <c r="G6123" s="273" t="s">
        <v>952</v>
      </c>
      <c r="H6123" s="274">
        <v>45231</v>
      </c>
      <c r="I6123" s="273">
        <v>14600</v>
      </c>
      <c r="J6123" s="273">
        <v>829</v>
      </c>
      <c r="W6123" s="273">
        <v>273054</v>
      </c>
      <c r="X6123" s="273" t="s">
        <v>64</v>
      </c>
      <c r="Y6123" s="273" t="s">
        <v>75</v>
      </c>
      <c r="Z6123" s="273" t="s">
        <v>173</v>
      </c>
      <c r="AA6123" s="273" t="s">
        <v>173</v>
      </c>
      <c r="AB6123" s="274">
        <v>45170</v>
      </c>
      <c r="AC6123" s="273">
        <v>13729</v>
      </c>
      <c r="AD6123" s="273">
        <v>45</v>
      </c>
      <c r="AE6123" s="273">
        <v>0</v>
      </c>
      <c r="AF6123" s="273" t="s">
        <v>90</v>
      </c>
      <c r="AG6123" s="273" t="s">
        <v>758</v>
      </c>
      <c r="AH6123" s="273" t="s">
        <v>759</v>
      </c>
      <c r="AI6123" s="273" t="s">
        <v>199</v>
      </c>
      <c r="AJ6123" s="273" t="s">
        <v>200</v>
      </c>
      <c r="AK6123" s="273">
        <v>238806</v>
      </c>
      <c r="BV6123" s="273" t="s">
        <v>64</v>
      </c>
      <c r="BW6123" s="273" t="s">
        <v>75</v>
      </c>
      <c r="BX6123" s="273" t="s">
        <v>391</v>
      </c>
      <c r="BY6123" s="273" t="s">
        <v>396</v>
      </c>
      <c r="BZ6123" s="273" t="s">
        <v>126</v>
      </c>
      <c r="CA6123" s="273" t="s">
        <v>127</v>
      </c>
      <c r="CB6123" s="273" t="s">
        <v>133</v>
      </c>
      <c r="CC6123" s="273" t="s">
        <v>134</v>
      </c>
      <c r="CD6123" s="282">
        <v>7</v>
      </c>
      <c r="CE6123" s="274">
        <v>45231</v>
      </c>
      <c r="CI6123" s="273" t="s">
        <v>104</v>
      </c>
      <c r="CM6123" s="273" t="s">
        <v>73</v>
      </c>
      <c r="CN6123" s="273">
        <v>3</v>
      </c>
    </row>
    <row r="6124" spans="4:92">
      <c r="D6124" s="273" t="s">
        <v>83</v>
      </c>
      <c r="E6124" s="273" t="s">
        <v>287</v>
      </c>
      <c r="F6124" s="273" t="s">
        <v>948</v>
      </c>
      <c r="G6124" s="273" t="s">
        <v>952</v>
      </c>
      <c r="H6124" s="274">
        <v>45231</v>
      </c>
      <c r="I6124" s="273">
        <v>14600</v>
      </c>
      <c r="J6124" s="273">
        <v>829</v>
      </c>
      <c r="K6124" s="273">
        <v>1398</v>
      </c>
      <c r="L6124" s="273" t="s">
        <v>66</v>
      </c>
      <c r="M6124" s="273">
        <v>117.6265571</v>
      </c>
      <c r="N6124" s="273" t="s">
        <v>115</v>
      </c>
      <c r="W6124" s="273">
        <v>273078</v>
      </c>
      <c r="X6124" s="273" t="s">
        <v>64</v>
      </c>
      <c r="Y6124" s="273" t="s">
        <v>75</v>
      </c>
      <c r="Z6124" s="273" t="s">
        <v>173</v>
      </c>
      <c r="AA6124" s="273" t="s">
        <v>173</v>
      </c>
      <c r="AB6124" s="274">
        <v>45170</v>
      </c>
      <c r="AC6124" s="273">
        <v>13732</v>
      </c>
      <c r="AD6124" s="273">
        <v>45</v>
      </c>
      <c r="AK6124" s="273">
        <v>231902</v>
      </c>
      <c r="BV6124" s="273" t="s">
        <v>64</v>
      </c>
      <c r="BW6124" s="273" t="s">
        <v>75</v>
      </c>
      <c r="BX6124" s="273" t="s">
        <v>391</v>
      </c>
      <c r="BY6124" s="273" t="s">
        <v>396</v>
      </c>
      <c r="BZ6124" s="273" t="s">
        <v>138</v>
      </c>
      <c r="CA6124" s="273" t="s">
        <v>139</v>
      </c>
      <c r="CB6124" s="273" t="s">
        <v>140</v>
      </c>
      <c r="CC6124" s="273" t="s">
        <v>141</v>
      </c>
      <c r="CD6124" s="282">
        <v>9</v>
      </c>
      <c r="CE6124" s="274">
        <v>45231</v>
      </c>
      <c r="CF6124" s="273">
        <v>341</v>
      </c>
      <c r="CG6124" s="273" t="s">
        <v>90</v>
      </c>
      <c r="CH6124" s="273">
        <v>341</v>
      </c>
      <c r="CI6124" s="273" t="s">
        <v>80</v>
      </c>
      <c r="CM6124" s="273" t="s">
        <v>73</v>
      </c>
      <c r="CN6124" s="273">
        <v>3</v>
      </c>
    </row>
    <row r="6125" spans="4:92">
      <c r="D6125" s="273" t="s">
        <v>83</v>
      </c>
      <c r="E6125" s="273" t="s">
        <v>287</v>
      </c>
      <c r="F6125" s="273" t="s">
        <v>948</v>
      </c>
      <c r="G6125" s="273" t="s">
        <v>952</v>
      </c>
      <c r="H6125" s="274">
        <v>45231</v>
      </c>
      <c r="I6125" s="273">
        <v>14600</v>
      </c>
      <c r="J6125" s="273">
        <v>829</v>
      </c>
      <c r="K6125" s="273">
        <v>0</v>
      </c>
      <c r="L6125" s="273" t="s">
        <v>66</v>
      </c>
      <c r="N6125" s="273" t="s">
        <v>107</v>
      </c>
      <c r="W6125" s="273">
        <v>273079</v>
      </c>
      <c r="X6125" s="273" t="s">
        <v>64</v>
      </c>
      <c r="Y6125" s="273" t="s">
        <v>75</v>
      </c>
      <c r="Z6125" s="273" t="s">
        <v>173</v>
      </c>
      <c r="AA6125" s="273" t="s">
        <v>173</v>
      </c>
      <c r="AB6125" s="274">
        <v>45170</v>
      </c>
      <c r="AC6125" s="273">
        <v>13732</v>
      </c>
      <c r="AD6125" s="273">
        <v>45</v>
      </c>
      <c r="AK6125" s="273">
        <v>248500</v>
      </c>
      <c r="BV6125" s="273" t="s">
        <v>64</v>
      </c>
      <c r="BW6125" s="273" t="s">
        <v>75</v>
      </c>
      <c r="BX6125" s="273" t="s">
        <v>391</v>
      </c>
      <c r="BY6125" s="273" t="s">
        <v>396</v>
      </c>
      <c r="BZ6125" s="273" t="s">
        <v>151</v>
      </c>
      <c r="CA6125" s="273" t="s">
        <v>152</v>
      </c>
      <c r="CB6125" s="273" t="s">
        <v>153</v>
      </c>
      <c r="CC6125" s="273" t="s">
        <v>154</v>
      </c>
      <c r="CD6125" s="282">
        <v>10</v>
      </c>
      <c r="CE6125" s="274">
        <v>45231</v>
      </c>
      <c r="CF6125" s="273">
        <v>1931</v>
      </c>
      <c r="CG6125" s="273" t="s">
        <v>90</v>
      </c>
      <c r="CH6125" s="273">
        <v>1931</v>
      </c>
      <c r="CI6125" s="273" t="s">
        <v>80</v>
      </c>
      <c r="CM6125" s="273" t="s">
        <v>73</v>
      </c>
      <c r="CN6125" s="273">
        <v>3</v>
      </c>
    </row>
    <row r="6126" spans="4:92">
      <c r="D6126" s="273" t="s">
        <v>64</v>
      </c>
      <c r="E6126" s="273" t="s">
        <v>63</v>
      </c>
      <c r="F6126" s="273" t="s">
        <v>120</v>
      </c>
      <c r="G6126" s="273" t="s">
        <v>120</v>
      </c>
      <c r="H6126" s="274">
        <v>44986</v>
      </c>
      <c r="I6126" s="273">
        <v>11454</v>
      </c>
      <c r="J6126" s="273">
        <v>6</v>
      </c>
      <c r="K6126" s="273">
        <v>419767</v>
      </c>
      <c r="L6126" s="273" t="s">
        <v>66</v>
      </c>
      <c r="M6126" s="273">
        <v>48014.50632</v>
      </c>
      <c r="N6126" s="273" t="s">
        <v>115</v>
      </c>
      <c r="W6126" s="273">
        <v>206603</v>
      </c>
      <c r="X6126" s="273" t="s">
        <v>64</v>
      </c>
      <c r="Y6126" s="273" t="s">
        <v>75</v>
      </c>
      <c r="Z6126" s="273" t="s">
        <v>173</v>
      </c>
      <c r="AA6126" s="273" t="s">
        <v>173</v>
      </c>
      <c r="AB6126" s="274">
        <v>45170</v>
      </c>
      <c r="AC6126" s="273">
        <v>13732</v>
      </c>
      <c r="AD6126" s="273">
        <v>45</v>
      </c>
      <c r="AK6126" s="273">
        <v>248507</v>
      </c>
      <c r="BV6126" s="273" t="s">
        <v>64</v>
      </c>
      <c r="BW6126" s="273" t="s">
        <v>75</v>
      </c>
      <c r="BX6126" s="273" t="s">
        <v>391</v>
      </c>
      <c r="BY6126" s="273" t="s">
        <v>396</v>
      </c>
      <c r="BZ6126" s="273" t="s">
        <v>126</v>
      </c>
      <c r="CA6126" s="273" t="s">
        <v>127</v>
      </c>
      <c r="CB6126" s="273" t="s">
        <v>128</v>
      </c>
      <c r="CC6126" s="273" t="s">
        <v>129</v>
      </c>
      <c r="CD6126" s="282">
        <v>6</v>
      </c>
      <c r="CE6126" s="274">
        <v>45231</v>
      </c>
      <c r="CI6126" s="273" t="s">
        <v>80</v>
      </c>
      <c r="CM6126" s="273" t="s">
        <v>73</v>
      </c>
      <c r="CN6126" s="273">
        <v>3</v>
      </c>
    </row>
    <row r="6127" spans="4:92">
      <c r="D6127" s="273" t="s">
        <v>64</v>
      </c>
      <c r="E6127" s="273" t="s">
        <v>63</v>
      </c>
      <c r="F6127" s="273" t="s">
        <v>120</v>
      </c>
      <c r="G6127" s="273" t="s">
        <v>120</v>
      </c>
      <c r="H6127" s="274">
        <v>45017</v>
      </c>
      <c r="I6127" s="273">
        <v>11616</v>
      </c>
      <c r="J6127" s="273">
        <v>6</v>
      </c>
      <c r="K6127" s="273">
        <v>148043</v>
      </c>
      <c r="L6127" s="273" t="s">
        <v>66</v>
      </c>
      <c r="M6127" s="273">
        <v>19093.118880000002</v>
      </c>
      <c r="N6127" s="273" t="s">
        <v>67</v>
      </c>
      <c r="P6127" s="273" t="s">
        <v>92</v>
      </c>
      <c r="Q6127" s="273" t="s">
        <v>69</v>
      </c>
      <c r="R6127" s="273" t="s">
        <v>70</v>
      </c>
      <c r="S6127" s="273" t="s">
        <v>834</v>
      </c>
      <c r="T6127" s="273" t="s">
        <v>835</v>
      </c>
      <c r="U6127" s="273" t="s">
        <v>73</v>
      </c>
      <c r="V6127" s="273" t="s">
        <v>836</v>
      </c>
      <c r="W6127" s="273">
        <v>207056</v>
      </c>
      <c r="X6127" s="273" t="s">
        <v>64</v>
      </c>
      <c r="Y6127" s="273" t="s">
        <v>75</v>
      </c>
      <c r="Z6127" s="273" t="s">
        <v>173</v>
      </c>
      <c r="AA6127" s="273" t="s">
        <v>173</v>
      </c>
      <c r="AB6127" s="274">
        <v>45200</v>
      </c>
      <c r="AC6127" s="273">
        <v>14064</v>
      </c>
      <c r="AD6127" s="273">
        <v>45</v>
      </c>
      <c r="AE6127" s="273">
        <v>9.7200000000000006</v>
      </c>
      <c r="AF6127" s="273" t="s">
        <v>90</v>
      </c>
      <c r="AG6127" s="273" t="s">
        <v>778</v>
      </c>
      <c r="AH6127" s="273" t="s">
        <v>658</v>
      </c>
      <c r="AI6127" s="273" t="s">
        <v>123</v>
      </c>
      <c r="AJ6127" s="273" t="s">
        <v>214</v>
      </c>
      <c r="AK6127" s="273">
        <v>256070</v>
      </c>
      <c r="BV6127" s="273" t="s">
        <v>64</v>
      </c>
      <c r="BW6127" s="273" t="s">
        <v>75</v>
      </c>
      <c r="BX6127" s="273" t="s">
        <v>391</v>
      </c>
      <c r="BY6127" s="273" t="s">
        <v>396</v>
      </c>
      <c r="BZ6127" s="273" t="s">
        <v>110</v>
      </c>
      <c r="CA6127" s="273" t="s">
        <v>111</v>
      </c>
      <c r="CB6127" s="273" t="s">
        <v>117</v>
      </c>
      <c r="CC6127" s="273" t="s">
        <v>118</v>
      </c>
      <c r="CD6127" s="282">
        <v>5</v>
      </c>
      <c r="CE6127" s="274">
        <v>45231</v>
      </c>
      <c r="CI6127" s="273" t="s">
        <v>104</v>
      </c>
      <c r="CM6127" s="273" t="s">
        <v>73</v>
      </c>
      <c r="CN6127" s="273">
        <v>3</v>
      </c>
    </row>
    <row r="6128" spans="4:92">
      <c r="D6128" s="273" t="s">
        <v>64</v>
      </c>
      <c r="E6128" s="273" t="s">
        <v>63</v>
      </c>
      <c r="F6128" s="273" t="s">
        <v>120</v>
      </c>
      <c r="G6128" s="273" t="s">
        <v>120</v>
      </c>
      <c r="H6128" s="274">
        <v>45017</v>
      </c>
      <c r="I6128" s="273">
        <v>11616</v>
      </c>
      <c r="J6128" s="273">
        <v>6</v>
      </c>
      <c r="K6128" s="273">
        <v>407557</v>
      </c>
      <c r="L6128" s="273" t="s">
        <v>66</v>
      </c>
      <c r="M6128" s="273">
        <v>71986.903999999995</v>
      </c>
      <c r="N6128" s="273" t="s">
        <v>67</v>
      </c>
      <c r="P6128" s="273" t="s">
        <v>1011</v>
      </c>
      <c r="Q6128" s="273" t="s">
        <v>69</v>
      </c>
      <c r="R6128" s="273" t="s">
        <v>70</v>
      </c>
      <c r="S6128" s="273" t="s">
        <v>1041</v>
      </c>
      <c r="T6128" s="273" t="s">
        <v>1042</v>
      </c>
      <c r="U6128" s="273" t="s">
        <v>73</v>
      </c>
      <c r="V6128" s="273" t="s">
        <v>1043</v>
      </c>
      <c r="W6128" s="273">
        <v>207072</v>
      </c>
      <c r="X6128" s="273" t="s">
        <v>64</v>
      </c>
      <c r="Y6128" s="273" t="s">
        <v>75</v>
      </c>
      <c r="Z6128" s="273" t="s">
        <v>173</v>
      </c>
      <c r="AA6128" s="273" t="s">
        <v>173</v>
      </c>
      <c r="AB6128" s="274">
        <v>45200</v>
      </c>
      <c r="AC6128" s="273">
        <v>14064</v>
      </c>
      <c r="AD6128" s="273">
        <v>45</v>
      </c>
      <c r="AE6128" s="273">
        <v>11.6</v>
      </c>
      <c r="AF6128" s="273" t="s">
        <v>90</v>
      </c>
      <c r="AG6128" s="273" t="s">
        <v>781</v>
      </c>
      <c r="AH6128" s="273" t="s">
        <v>782</v>
      </c>
      <c r="AI6128" s="273" t="s">
        <v>123</v>
      </c>
      <c r="AJ6128" s="273" t="s">
        <v>214</v>
      </c>
      <c r="AK6128" s="273">
        <v>256076</v>
      </c>
      <c r="BV6128" s="273" t="s">
        <v>64</v>
      </c>
      <c r="BW6128" s="273" t="s">
        <v>75</v>
      </c>
      <c r="BX6128" s="273" t="s">
        <v>391</v>
      </c>
      <c r="BY6128" s="273" t="s">
        <v>396</v>
      </c>
      <c r="BZ6128" s="273" t="s">
        <v>110</v>
      </c>
      <c r="CA6128" s="273" t="s">
        <v>111</v>
      </c>
      <c r="CB6128" s="273" t="s">
        <v>112</v>
      </c>
      <c r="CC6128" s="273" t="s">
        <v>113</v>
      </c>
      <c r="CD6128" s="282">
        <v>4</v>
      </c>
      <c r="CE6128" s="274">
        <v>45231</v>
      </c>
      <c r="CI6128" s="273" t="s">
        <v>80</v>
      </c>
      <c r="CM6128" s="273" t="s">
        <v>73</v>
      </c>
      <c r="CN6128" s="273">
        <v>3</v>
      </c>
    </row>
    <row r="6129" spans="4:92">
      <c r="D6129" s="273" t="s">
        <v>64</v>
      </c>
      <c r="E6129" s="273" t="s">
        <v>63</v>
      </c>
      <c r="F6129" s="273" t="s">
        <v>120</v>
      </c>
      <c r="G6129" s="273" t="s">
        <v>120</v>
      </c>
      <c r="H6129" s="274">
        <v>45017</v>
      </c>
      <c r="I6129" s="273">
        <v>11616</v>
      </c>
      <c r="J6129" s="273">
        <v>6</v>
      </c>
      <c r="K6129" s="273">
        <v>26721</v>
      </c>
      <c r="L6129" s="273" t="s">
        <v>66</v>
      </c>
      <c r="M6129" s="273">
        <v>0</v>
      </c>
      <c r="N6129" s="273" t="s">
        <v>1010</v>
      </c>
      <c r="O6129" s="273">
        <v>0</v>
      </c>
      <c r="P6129" s="273" t="s">
        <v>1011</v>
      </c>
      <c r="Q6129" s="273" t="s">
        <v>69</v>
      </c>
      <c r="R6129" s="273" t="s">
        <v>1013</v>
      </c>
      <c r="S6129" s="273" t="s">
        <v>1298</v>
      </c>
      <c r="U6129" s="273" t="s">
        <v>73</v>
      </c>
      <c r="V6129" s="273" t="s">
        <v>1299</v>
      </c>
      <c r="W6129" s="273">
        <v>207089</v>
      </c>
      <c r="X6129" s="273" t="s">
        <v>64</v>
      </c>
      <c r="Y6129" s="273" t="s">
        <v>75</v>
      </c>
      <c r="Z6129" s="273" t="s">
        <v>173</v>
      </c>
      <c r="AA6129" s="273" t="s">
        <v>173</v>
      </c>
      <c r="AB6129" s="274">
        <v>45200</v>
      </c>
      <c r="AC6129" s="273">
        <v>14064</v>
      </c>
      <c r="AD6129" s="273">
        <v>45</v>
      </c>
      <c r="AE6129" s="273">
        <v>0</v>
      </c>
      <c r="AF6129" s="273" t="s">
        <v>90</v>
      </c>
      <c r="AG6129" s="273" t="s">
        <v>786</v>
      </c>
      <c r="AH6129" s="273" t="s">
        <v>787</v>
      </c>
      <c r="AI6129" s="273" t="s">
        <v>123</v>
      </c>
      <c r="AJ6129" s="273" t="s">
        <v>200</v>
      </c>
      <c r="AK6129" s="273">
        <v>256082</v>
      </c>
      <c r="BV6129" s="273" t="s">
        <v>64</v>
      </c>
      <c r="BW6129" s="273" t="s">
        <v>75</v>
      </c>
      <c r="BX6129" s="273" t="s">
        <v>391</v>
      </c>
      <c r="BY6129" s="273" t="s">
        <v>396</v>
      </c>
      <c r="BZ6129" s="273" t="s">
        <v>86</v>
      </c>
      <c r="CA6129" s="273" t="s">
        <v>87</v>
      </c>
      <c r="CB6129" s="273" t="s">
        <v>101</v>
      </c>
      <c r="CC6129" s="273" t="s">
        <v>102</v>
      </c>
      <c r="CD6129" s="282">
        <v>4</v>
      </c>
      <c r="CE6129" s="274">
        <v>45231</v>
      </c>
      <c r="CF6129" s="273">
        <v>38682.26</v>
      </c>
      <c r="CG6129" s="273" t="s">
        <v>1495</v>
      </c>
      <c r="CH6129" s="273">
        <v>5560.5748750000002</v>
      </c>
      <c r="CI6129" s="273" t="s">
        <v>104</v>
      </c>
      <c r="CM6129" s="273" t="s">
        <v>73</v>
      </c>
      <c r="CN6129" s="273">
        <v>3</v>
      </c>
    </row>
    <row r="6130" spans="4:92">
      <c r="D6130" s="273" t="s">
        <v>64</v>
      </c>
      <c r="E6130" s="273" t="s">
        <v>63</v>
      </c>
      <c r="F6130" s="273" t="s">
        <v>120</v>
      </c>
      <c r="G6130" s="273" t="s">
        <v>120</v>
      </c>
      <c r="H6130" s="274">
        <v>45261</v>
      </c>
      <c r="I6130" s="273">
        <v>16876</v>
      </c>
      <c r="J6130" s="273">
        <v>6</v>
      </c>
      <c r="K6130" s="273">
        <v>104745</v>
      </c>
      <c r="L6130" s="273" t="s">
        <v>66</v>
      </c>
      <c r="M6130" s="273">
        <v>12340.24</v>
      </c>
      <c r="N6130" s="273" t="s">
        <v>67</v>
      </c>
      <c r="P6130" s="273" t="s">
        <v>92</v>
      </c>
      <c r="Q6130" s="273" t="s">
        <v>69</v>
      </c>
      <c r="R6130" s="273" t="s">
        <v>70</v>
      </c>
      <c r="S6130" s="273" t="s">
        <v>93</v>
      </c>
      <c r="T6130" s="273" t="s">
        <v>94</v>
      </c>
      <c r="U6130" s="273" t="s">
        <v>73</v>
      </c>
      <c r="V6130" s="273" t="s">
        <v>95</v>
      </c>
      <c r="W6130" s="273">
        <v>322410</v>
      </c>
      <c r="X6130" s="273" t="s">
        <v>64</v>
      </c>
      <c r="Y6130" s="273" t="s">
        <v>75</v>
      </c>
      <c r="Z6130" s="273" t="s">
        <v>173</v>
      </c>
      <c r="AA6130" s="273" t="s">
        <v>173</v>
      </c>
      <c r="AB6130" s="274">
        <v>45200</v>
      </c>
      <c r="AC6130" s="273">
        <v>14064</v>
      </c>
      <c r="AD6130" s="273">
        <v>45</v>
      </c>
      <c r="AE6130" s="273">
        <v>2.06</v>
      </c>
      <c r="AF6130" s="273" t="s">
        <v>90</v>
      </c>
      <c r="AG6130" s="273" t="s">
        <v>694</v>
      </c>
      <c r="AH6130" s="273" t="s">
        <v>695</v>
      </c>
      <c r="AI6130" s="273" t="s">
        <v>123</v>
      </c>
      <c r="AJ6130" s="273" t="s">
        <v>200</v>
      </c>
      <c r="AK6130" s="273">
        <v>256088</v>
      </c>
      <c r="BV6130" s="273" t="s">
        <v>64</v>
      </c>
      <c r="BW6130" s="273" t="s">
        <v>75</v>
      </c>
      <c r="BX6130" s="273" t="s">
        <v>391</v>
      </c>
      <c r="BY6130" s="273" t="s">
        <v>396</v>
      </c>
      <c r="BZ6130" s="273" t="s">
        <v>86</v>
      </c>
      <c r="CA6130" s="273" t="s">
        <v>87</v>
      </c>
      <c r="CB6130" s="273" t="s">
        <v>88</v>
      </c>
      <c r="CC6130" s="273" t="s">
        <v>89</v>
      </c>
      <c r="CD6130" s="282">
        <v>3</v>
      </c>
      <c r="CE6130" s="274">
        <v>45231</v>
      </c>
      <c r="CF6130" s="273">
        <v>9437</v>
      </c>
      <c r="CG6130" s="273" t="s">
        <v>90</v>
      </c>
      <c r="CH6130" s="273">
        <v>9437</v>
      </c>
      <c r="CI6130" s="273" t="s">
        <v>80</v>
      </c>
      <c r="CM6130" s="273" t="s">
        <v>73</v>
      </c>
      <c r="CN6130" s="273">
        <v>3</v>
      </c>
    </row>
    <row r="6131" spans="4:92">
      <c r="D6131" s="273" t="s">
        <v>64</v>
      </c>
      <c r="E6131" s="273" t="s">
        <v>63</v>
      </c>
      <c r="F6131" s="273" t="s">
        <v>120</v>
      </c>
      <c r="G6131" s="273" t="s">
        <v>120</v>
      </c>
      <c r="H6131" s="274">
        <v>45261</v>
      </c>
      <c r="I6131" s="273">
        <v>16876</v>
      </c>
      <c r="J6131" s="273">
        <v>6</v>
      </c>
      <c r="K6131" s="273">
        <v>0</v>
      </c>
      <c r="L6131" s="273" t="s">
        <v>66</v>
      </c>
      <c r="N6131" s="273" t="s">
        <v>107</v>
      </c>
      <c r="W6131" s="273">
        <v>322342</v>
      </c>
      <c r="X6131" s="273" t="s">
        <v>64</v>
      </c>
      <c r="Y6131" s="273" t="s">
        <v>75</v>
      </c>
      <c r="Z6131" s="273" t="s">
        <v>173</v>
      </c>
      <c r="AA6131" s="273" t="s">
        <v>173</v>
      </c>
      <c r="AB6131" s="274">
        <v>45200</v>
      </c>
      <c r="AC6131" s="273">
        <v>14064</v>
      </c>
      <c r="AD6131" s="273">
        <v>45</v>
      </c>
      <c r="AE6131" s="273">
        <v>73.599999999999994</v>
      </c>
      <c r="AF6131" s="273" t="s">
        <v>90</v>
      </c>
      <c r="AG6131" s="273" t="s">
        <v>636</v>
      </c>
      <c r="AH6131" s="273" t="s">
        <v>697</v>
      </c>
      <c r="AI6131" s="273" t="s">
        <v>123</v>
      </c>
      <c r="AJ6131" s="273" t="s">
        <v>124</v>
      </c>
      <c r="AK6131" s="273">
        <v>256093</v>
      </c>
      <c r="BV6131" s="273" t="s">
        <v>64</v>
      </c>
      <c r="BW6131" s="273" t="s">
        <v>75</v>
      </c>
      <c r="BX6131" s="273" t="s">
        <v>391</v>
      </c>
      <c r="BY6131" s="273" t="s">
        <v>396</v>
      </c>
      <c r="BZ6131" s="273" t="s">
        <v>86</v>
      </c>
      <c r="CA6131" s="273" t="s">
        <v>87</v>
      </c>
      <c r="CB6131" s="273" t="s">
        <v>88</v>
      </c>
      <c r="CC6131" s="273" t="s">
        <v>89</v>
      </c>
      <c r="CD6131" s="282">
        <v>3</v>
      </c>
      <c r="CE6131" s="274">
        <v>45261</v>
      </c>
      <c r="CF6131" s="273">
        <v>9354</v>
      </c>
      <c r="CG6131" s="273" t="s">
        <v>90</v>
      </c>
      <c r="CH6131" s="273">
        <v>9354</v>
      </c>
      <c r="CI6131" s="273" t="s">
        <v>80</v>
      </c>
      <c r="CM6131" s="273" t="s">
        <v>73</v>
      </c>
      <c r="CN6131" s="273">
        <v>3</v>
      </c>
    </row>
    <row r="6132" spans="4:92">
      <c r="D6132" s="273" t="s">
        <v>64</v>
      </c>
      <c r="E6132" s="273" t="s">
        <v>63</v>
      </c>
      <c r="F6132" s="273" t="s">
        <v>120</v>
      </c>
      <c r="G6132" s="273" t="s">
        <v>120</v>
      </c>
      <c r="H6132" s="274">
        <v>45261</v>
      </c>
      <c r="I6132" s="273">
        <v>16876</v>
      </c>
      <c r="J6132" s="273">
        <v>6</v>
      </c>
      <c r="K6132" s="273">
        <v>499147</v>
      </c>
      <c r="L6132" s="273" t="s">
        <v>66</v>
      </c>
      <c r="M6132" s="273">
        <v>61073.964160000003</v>
      </c>
      <c r="N6132" s="273" t="s">
        <v>115</v>
      </c>
      <c r="W6132" s="273">
        <v>322341</v>
      </c>
      <c r="X6132" s="273" t="s">
        <v>64</v>
      </c>
      <c r="Y6132" s="273" t="s">
        <v>75</v>
      </c>
      <c r="Z6132" s="273" t="s">
        <v>173</v>
      </c>
      <c r="AA6132" s="273" t="s">
        <v>173</v>
      </c>
      <c r="AB6132" s="274">
        <v>45200</v>
      </c>
      <c r="AC6132" s="273">
        <v>14064</v>
      </c>
      <c r="AD6132" s="273">
        <v>45</v>
      </c>
      <c r="AE6132" s="273">
        <v>6.03</v>
      </c>
      <c r="AF6132" s="273" t="s">
        <v>90</v>
      </c>
      <c r="AG6132" s="273" t="s">
        <v>636</v>
      </c>
      <c r="AH6132" s="273" t="s">
        <v>700</v>
      </c>
      <c r="AI6132" s="273" t="s">
        <v>123</v>
      </c>
      <c r="AJ6132" s="273" t="s">
        <v>124</v>
      </c>
      <c r="AK6132" s="273">
        <v>256098</v>
      </c>
      <c r="BV6132" s="273" t="s">
        <v>64</v>
      </c>
      <c r="BW6132" s="273" t="s">
        <v>75</v>
      </c>
      <c r="BX6132" s="273" t="s">
        <v>391</v>
      </c>
      <c r="BY6132" s="273" t="s">
        <v>396</v>
      </c>
      <c r="BZ6132" s="273" t="s">
        <v>86</v>
      </c>
      <c r="CA6132" s="273" t="s">
        <v>87</v>
      </c>
      <c r="CB6132" s="273" t="s">
        <v>101</v>
      </c>
      <c r="CC6132" s="273" t="s">
        <v>102</v>
      </c>
      <c r="CD6132" s="282">
        <v>4</v>
      </c>
      <c r="CE6132" s="274">
        <v>45261</v>
      </c>
      <c r="CF6132" s="273">
        <v>38444.94</v>
      </c>
      <c r="CG6132" s="273" t="s">
        <v>1495</v>
      </c>
      <c r="CH6132" s="273">
        <v>5526.4601249999996</v>
      </c>
      <c r="CI6132" s="273" t="s">
        <v>104</v>
      </c>
      <c r="CM6132" s="273" t="s">
        <v>73</v>
      </c>
      <c r="CN6132" s="273">
        <v>3</v>
      </c>
    </row>
    <row r="6133" spans="4:92">
      <c r="D6133" s="273" t="s">
        <v>64</v>
      </c>
      <c r="E6133" s="273" t="s">
        <v>63</v>
      </c>
      <c r="F6133" s="273" t="s">
        <v>165</v>
      </c>
      <c r="G6133" s="273" t="s">
        <v>165</v>
      </c>
      <c r="H6133" s="274">
        <v>44927</v>
      </c>
      <c r="I6133" s="273">
        <v>11132</v>
      </c>
      <c r="J6133" s="273">
        <v>11</v>
      </c>
      <c r="K6133" s="273">
        <v>9040</v>
      </c>
      <c r="L6133" s="273" t="s">
        <v>66</v>
      </c>
      <c r="M6133" s="273">
        <v>0</v>
      </c>
      <c r="N6133" s="273" t="s">
        <v>1010</v>
      </c>
      <c r="O6133" s="273">
        <v>0</v>
      </c>
      <c r="P6133" s="273" t="s">
        <v>1011</v>
      </c>
      <c r="Q6133" s="273" t="s">
        <v>69</v>
      </c>
      <c r="R6133" s="273" t="s">
        <v>1013</v>
      </c>
      <c r="S6133" s="273" t="s">
        <v>1298</v>
      </c>
      <c r="U6133" s="273" t="s">
        <v>73</v>
      </c>
      <c r="V6133" s="273" t="s">
        <v>2028</v>
      </c>
      <c r="W6133" s="273">
        <v>136741</v>
      </c>
      <c r="X6133" s="273" t="s">
        <v>64</v>
      </c>
      <c r="Y6133" s="273" t="s">
        <v>75</v>
      </c>
      <c r="Z6133" s="273" t="s">
        <v>173</v>
      </c>
      <c r="AA6133" s="273" t="s">
        <v>173</v>
      </c>
      <c r="AB6133" s="274">
        <v>45200</v>
      </c>
      <c r="AC6133" s="273">
        <v>14064</v>
      </c>
      <c r="AD6133" s="273">
        <v>45</v>
      </c>
      <c r="AE6133" s="273">
        <v>19.87</v>
      </c>
      <c r="AF6133" s="273" t="s">
        <v>90</v>
      </c>
      <c r="AG6133" s="273" t="s">
        <v>703</v>
      </c>
      <c r="AH6133" s="273" t="s">
        <v>704</v>
      </c>
      <c r="AI6133" s="273" t="s">
        <v>123</v>
      </c>
      <c r="AJ6133" s="273" t="s">
        <v>124</v>
      </c>
      <c r="AK6133" s="273">
        <v>256103</v>
      </c>
      <c r="BV6133" s="273" t="s">
        <v>64</v>
      </c>
      <c r="BW6133" s="273" t="s">
        <v>75</v>
      </c>
      <c r="BX6133" s="273" t="s">
        <v>391</v>
      </c>
      <c r="BY6133" s="273" t="s">
        <v>396</v>
      </c>
      <c r="BZ6133" s="273" t="s">
        <v>110</v>
      </c>
      <c r="CA6133" s="273" t="s">
        <v>111</v>
      </c>
      <c r="CB6133" s="273" t="s">
        <v>112</v>
      </c>
      <c r="CC6133" s="273" t="s">
        <v>113</v>
      </c>
      <c r="CD6133" s="282">
        <v>4</v>
      </c>
      <c r="CE6133" s="274">
        <v>45261</v>
      </c>
      <c r="CI6133" s="273" t="s">
        <v>80</v>
      </c>
      <c r="CM6133" s="273" t="s">
        <v>73</v>
      </c>
      <c r="CN6133" s="273">
        <v>3</v>
      </c>
    </row>
    <row r="6134" spans="4:92">
      <c r="D6134" s="273" t="s">
        <v>64</v>
      </c>
      <c r="E6134" s="273" t="s">
        <v>63</v>
      </c>
      <c r="F6134" s="273" t="s">
        <v>165</v>
      </c>
      <c r="G6134" s="273" t="s">
        <v>165</v>
      </c>
      <c r="H6134" s="274">
        <v>44927</v>
      </c>
      <c r="I6134" s="273">
        <v>11132</v>
      </c>
      <c r="J6134" s="273">
        <v>11</v>
      </c>
      <c r="K6134" s="273">
        <v>490496</v>
      </c>
      <c r="L6134" s="273" t="s">
        <v>66</v>
      </c>
      <c r="M6134" s="273">
        <v>63210.453679999999</v>
      </c>
      <c r="N6134" s="273" t="s">
        <v>67</v>
      </c>
      <c r="P6134" s="273" t="s">
        <v>92</v>
      </c>
      <c r="Q6134" s="273" t="s">
        <v>69</v>
      </c>
      <c r="R6134" s="273" t="s">
        <v>70</v>
      </c>
      <c r="S6134" s="273" t="s">
        <v>834</v>
      </c>
      <c r="T6134" s="273" t="s">
        <v>835</v>
      </c>
      <c r="U6134" s="273" t="s">
        <v>73</v>
      </c>
      <c r="V6134" s="273" t="s">
        <v>836</v>
      </c>
      <c r="W6134" s="273">
        <v>210965</v>
      </c>
      <c r="X6134" s="273" t="s">
        <v>64</v>
      </c>
      <c r="Y6134" s="273" t="s">
        <v>75</v>
      </c>
      <c r="Z6134" s="273" t="s">
        <v>173</v>
      </c>
      <c r="AA6134" s="273" t="s">
        <v>173</v>
      </c>
      <c r="AB6134" s="274">
        <v>45200</v>
      </c>
      <c r="AC6134" s="273">
        <v>14064</v>
      </c>
      <c r="AD6134" s="273">
        <v>45</v>
      </c>
      <c r="AE6134" s="273">
        <v>1.1000000000000001</v>
      </c>
      <c r="AF6134" s="273" t="s">
        <v>90</v>
      </c>
      <c r="AG6134" s="273" t="s">
        <v>703</v>
      </c>
      <c r="AH6134" s="273" t="s">
        <v>707</v>
      </c>
      <c r="AI6134" s="273" t="s">
        <v>123</v>
      </c>
      <c r="AJ6134" s="273" t="s">
        <v>124</v>
      </c>
      <c r="AK6134" s="273">
        <v>256108</v>
      </c>
      <c r="BV6134" s="273" t="s">
        <v>64</v>
      </c>
      <c r="BW6134" s="273" t="s">
        <v>75</v>
      </c>
      <c r="BX6134" s="273" t="s">
        <v>391</v>
      </c>
      <c r="BY6134" s="273" t="s">
        <v>396</v>
      </c>
      <c r="BZ6134" s="273" t="s">
        <v>110</v>
      </c>
      <c r="CA6134" s="273" t="s">
        <v>111</v>
      </c>
      <c r="CB6134" s="273" t="s">
        <v>117</v>
      </c>
      <c r="CC6134" s="273" t="s">
        <v>118</v>
      </c>
      <c r="CD6134" s="282">
        <v>5</v>
      </c>
      <c r="CE6134" s="274">
        <v>45261</v>
      </c>
      <c r="CI6134" s="273" t="s">
        <v>104</v>
      </c>
      <c r="CM6134" s="273" t="s">
        <v>73</v>
      </c>
      <c r="CN6134" s="273">
        <v>3</v>
      </c>
    </row>
    <row r="6135" spans="4:92">
      <c r="D6135" s="273" t="s">
        <v>64</v>
      </c>
      <c r="E6135" s="273" t="s">
        <v>63</v>
      </c>
      <c r="F6135" s="273" t="s">
        <v>165</v>
      </c>
      <c r="G6135" s="273" t="s">
        <v>165</v>
      </c>
      <c r="H6135" s="274">
        <v>44927</v>
      </c>
      <c r="I6135" s="273">
        <v>11132</v>
      </c>
      <c r="J6135" s="273">
        <v>11</v>
      </c>
      <c r="W6135" s="273">
        <v>210969</v>
      </c>
      <c r="X6135" s="273" t="s">
        <v>64</v>
      </c>
      <c r="Y6135" s="273" t="s">
        <v>404</v>
      </c>
      <c r="Z6135" s="273" t="s">
        <v>408</v>
      </c>
      <c r="AA6135" s="273" t="s">
        <v>988</v>
      </c>
      <c r="AB6135" s="274">
        <v>45017</v>
      </c>
      <c r="AC6135" s="273">
        <v>12070</v>
      </c>
      <c r="AD6135" s="273">
        <v>839</v>
      </c>
      <c r="AE6135" s="273">
        <v>0.71</v>
      </c>
      <c r="AF6135" s="273" t="s">
        <v>90</v>
      </c>
      <c r="AH6135" s="273" t="s">
        <v>1252</v>
      </c>
      <c r="AI6135" s="273" t="s">
        <v>123</v>
      </c>
      <c r="AJ6135" s="273" t="s">
        <v>200</v>
      </c>
      <c r="AK6135" s="273">
        <v>185506</v>
      </c>
      <c r="BV6135" s="273" t="s">
        <v>64</v>
      </c>
      <c r="BW6135" s="273" t="s">
        <v>75</v>
      </c>
      <c r="BX6135" s="273" t="s">
        <v>391</v>
      </c>
      <c r="BY6135" s="273" t="s">
        <v>396</v>
      </c>
      <c r="BZ6135" s="273" t="s">
        <v>126</v>
      </c>
      <c r="CA6135" s="273" t="s">
        <v>127</v>
      </c>
      <c r="CB6135" s="273" t="s">
        <v>128</v>
      </c>
      <c r="CC6135" s="273" t="s">
        <v>129</v>
      </c>
      <c r="CD6135" s="282">
        <v>6</v>
      </c>
      <c r="CE6135" s="274">
        <v>45261</v>
      </c>
      <c r="CI6135" s="273" t="s">
        <v>80</v>
      </c>
      <c r="CM6135" s="273" t="s">
        <v>73</v>
      </c>
      <c r="CN6135" s="273">
        <v>3</v>
      </c>
    </row>
    <row r="6136" spans="4:92">
      <c r="D6136" s="273" t="s">
        <v>64</v>
      </c>
      <c r="E6136" s="273" t="s">
        <v>63</v>
      </c>
      <c r="F6136" s="273" t="s">
        <v>165</v>
      </c>
      <c r="G6136" s="273" t="s">
        <v>165</v>
      </c>
      <c r="H6136" s="274">
        <v>44927</v>
      </c>
      <c r="I6136" s="273">
        <v>11132</v>
      </c>
      <c r="J6136" s="273">
        <v>11</v>
      </c>
      <c r="K6136" s="273">
        <v>298839</v>
      </c>
      <c r="L6136" s="273" t="s">
        <v>66</v>
      </c>
      <c r="M6136" s="273">
        <v>52743.162559999997</v>
      </c>
      <c r="N6136" s="273" t="s">
        <v>67</v>
      </c>
      <c r="P6136" s="273" t="s">
        <v>1011</v>
      </c>
      <c r="Q6136" s="273" t="s">
        <v>69</v>
      </c>
      <c r="R6136" s="273" t="s">
        <v>70</v>
      </c>
      <c r="S6136" s="273" t="s">
        <v>1041</v>
      </c>
      <c r="T6136" s="273" t="s">
        <v>1042</v>
      </c>
      <c r="U6136" s="273" t="s">
        <v>73</v>
      </c>
      <c r="V6136" s="273" t="s">
        <v>1043</v>
      </c>
      <c r="W6136" s="273">
        <v>210999</v>
      </c>
      <c r="X6136" s="273" t="s">
        <v>64</v>
      </c>
      <c r="Y6136" s="273" t="s">
        <v>404</v>
      </c>
      <c r="Z6136" s="273" t="s">
        <v>408</v>
      </c>
      <c r="AA6136" s="273" t="s">
        <v>988</v>
      </c>
      <c r="AB6136" s="274">
        <v>45017</v>
      </c>
      <c r="AC6136" s="273">
        <v>12070</v>
      </c>
      <c r="AD6136" s="273">
        <v>839</v>
      </c>
      <c r="AE6136" s="273">
        <v>0.47</v>
      </c>
      <c r="AF6136" s="273" t="s">
        <v>90</v>
      </c>
      <c r="AH6136" s="273" t="s">
        <v>2071</v>
      </c>
      <c r="AI6136" s="273" t="s">
        <v>123</v>
      </c>
      <c r="AJ6136" s="273" t="s">
        <v>200</v>
      </c>
      <c r="AK6136" s="273">
        <v>185512</v>
      </c>
      <c r="BV6136" s="273" t="s">
        <v>64</v>
      </c>
      <c r="BW6136" s="273" t="s">
        <v>75</v>
      </c>
      <c r="BX6136" s="273" t="s">
        <v>391</v>
      </c>
      <c r="BY6136" s="273" t="s">
        <v>396</v>
      </c>
      <c r="BZ6136" s="273" t="s">
        <v>151</v>
      </c>
      <c r="CA6136" s="273" t="s">
        <v>152</v>
      </c>
      <c r="CB6136" s="273" t="s">
        <v>153</v>
      </c>
      <c r="CC6136" s="273" t="s">
        <v>154</v>
      </c>
      <c r="CD6136" s="282">
        <v>10</v>
      </c>
      <c r="CE6136" s="274">
        <v>45261</v>
      </c>
      <c r="CF6136" s="273">
        <v>2345</v>
      </c>
      <c r="CG6136" s="273" t="s">
        <v>80</v>
      </c>
      <c r="CH6136" s="273">
        <v>2345</v>
      </c>
      <c r="CI6136" s="273" t="s">
        <v>80</v>
      </c>
      <c r="CM6136" s="273" t="s">
        <v>73</v>
      </c>
      <c r="CN6136" s="273">
        <v>3</v>
      </c>
    </row>
    <row r="6137" spans="4:92">
      <c r="D6137" s="273" t="s">
        <v>64</v>
      </c>
      <c r="E6137" s="273" t="s">
        <v>63</v>
      </c>
      <c r="F6137" s="273" t="s">
        <v>165</v>
      </c>
      <c r="G6137" s="273" t="s">
        <v>165</v>
      </c>
      <c r="H6137" s="274">
        <v>44927</v>
      </c>
      <c r="I6137" s="273">
        <v>11132</v>
      </c>
      <c r="J6137" s="273">
        <v>11</v>
      </c>
      <c r="W6137" s="273">
        <v>211003</v>
      </c>
      <c r="X6137" s="273" t="s">
        <v>64</v>
      </c>
      <c r="Y6137" s="273" t="s">
        <v>404</v>
      </c>
      <c r="Z6137" s="273" t="s">
        <v>408</v>
      </c>
      <c r="AA6137" s="273" t="s">
        <v>988</v>
      </c>
      <c r="AB6137" s="274">
        <v>45017</v>
      </c>
      <c r="AC6137" s="273">
        <v>12070</v>
      </c>
      <c r="AD6137" s="273">
        <v>839</v>
      </c>
      <c r="AE6137" s="273">
        <v>0.66</v>
      </c>
      <c r="AF6137" s="273" t="s">
        <v>90</v>
      </c>
      <c r="AH6137" s="273" t="s">
        <v>1241</v>
      </c>
      <c r="AI6137" s="273" t="s">
        <v>123</v>
      </c>
      <c r="AJ6137" s="273" t="s">
        <v>200</v>
      </c>
      <c r="AK6137" s="273">
        <v>185518</v>
      </c>
      <c r="BV6137" s="273" t="s">
        <v>64</v>
      </c>
      <c r="BW6137" s="273" t="s">
        <v>75</v>
      </c>
      <c r="BX6137" s="273" t="s">
        <v>391</v>
      </c>
      <c r="BY6137" s="273" t="s">
        <v>396</v>
      </c>
      <c r="BZ6137" s="273" t="s">
        <v>138</v>
      </c>
      <c r="CA6137" s="273" t="s">
        <v>139</v>
      </c>
      <c r="CB6137" s="273" t="s">
        <v>140</v>
      </c>
      <c r="CC6137" s="273" t="s">
        <v>141</v>
      </c>
      <c r="CD6137" s="282">
        <v>9</v>
      </c>
      <c r="CE6137" s="274">
        <v>45261</v>
      </c>
      <c r="CF6137" s="273">
        <v>333</v>
      </c>
      <c r="CG6137" s="273" t="s">
        <v>80</v>
      </c>
      <c r="CH6137" s="273">
        <v>333</v>
      </c>
      <c r="CI6137" s="273" t="s">
        <v>80</v>
      </c>
      <c r="CM6137" s="273" t="s">
        <v>73</v>
      </c>
      <c r="CN6137" s="273">
        <v>3</v>
      </c>
    </row>
    <row r="6138" spans="4:92">
      <c r="D6138" s="273" t="s">
        <v>64</v>
      </c>
      <c r="E6138" s="273" t="s">
        <v>63</v>
      </c>
      <c r="F6138" s="273" t="s">
        <v>165</v>
      </c>
      <c r="G6138" s="273" t="s">
        <v>165</v>
      </c>
      <c r="H6138" s="274">
        <v>44927</v>
      </c>
      <c r="I6138" s="273">
        <v>11132</v>
      </c>
      <c r="J6138" s="273">
        <v>11</v>
      </c>
      <c r="K6138" s="273">
        <v>0</v>
      </c>
      <c r="L6138" s="273" t="s">
        <v>66</v>
      </c>
      <c r="N6138" s="273" t="s">
        <v>107</v>
      </c>
      <c r="W6138" s="273">
        <v>136740</v>
      </c>
      <c r="X6138" s="273" t="s">
        <v>64</v>
      </c>
      <c r="Y6138" s="273" t="s">
        <v>404</v>
      </c>
      <c r="Z6138" s="273" t="s">
        <v>408</v>
      </c>
      <c r="AA6138" s="273" t="s">
        <v>988</v>
      </c>
      <c r="AB6138" s="274">
        <v>45017</v>
      </c>
      <c r="AC6138" s="273">
        <v>12070</v>
      </c>
      <c r="AD6138" s="273">
        <v>839</v>
      </c>
      <c r="AE6138" s="273">
        <v>2.66</v>
      </c>
      <c r="AF6138" s="273" t="s">
        <v>90</v>
      </c>
      <c r="AH6138" s="273" t="s">
        <v>1242</v>
      </c>
      <c r="AI6138" s="273" t="s">
        <v>123</v>
      </c>
      <c r="AJ6138" s="273" t="s">
        <v>200</v>
      </c>
      <c r="AK6138" s="273">
        <v>185524</v>
      </c>
      <c r="BV6138" s="273" t="s">
        <v>64</v>
      </c>
      <c r="BW6138" s="273" t="s">
        <v>75</v>
      </c>
      <c r="BX6138" s="273" t="s">
        <v>391</v>
      </c>
      <c r="BY6138" s="273" t="s">
        <v>396</v>
      </c>
      <c r="BZ6138" s="273" t="s">
        <v>126</v>
      </c>
      <c r="CA6138" s="273" t="s">
        <v>127</v>
      </c>
      <c r="CB6138" s="273" t="s">
        <v>133</v>
      </c>
      <c r="CC6138" s="273" t="s">
        <v>134</v>
      </c>
      <c r="CD6138" s="282">
        <v>7</v>
      </c>
      <c r="CE6138" s="274">
        <v>45261</v>
      </c>
      <c r="CI6138" s="273" t="s">
        <v>104</v>
      </c>
      <c r="CM6138" s="273" t="s">
        <v>73</v>
      </c>
      <c r="CN6138" s="273">
        <v>3</v>
      </c>
    </row>
    <row r="6139" spans="4:92">
      <c r="D6139" s="273" t="s">
        <v>64</v>
      </c>
      <c r="E6139" s="273" t="s">
        <v>63</v>
      </c>
      <c r="F6139" s="273" t="s">
        <v>165</v>
      </c>
      <c r="G6139" s="273" t="s">
        <v>165</v>
      </c>
      <c r="H6139" s="274">
        <v>44927</v>
      </c>
      <c r="I6139" s="273">
        <v>11132</v>
      </c>
      <c r="J6139" s="273">
        <v>11</v>
      </c>
      <c r="K6139" s="273">
        <v>376952</v>
      </c>
      <c r="L6139" s="273" t="s">
        <v>66</v>
      </c>
      <c r="M6139" s="273">
        <v>39766.635040000001</v>
      </c>
      <c r="N6139" s="273" t="s">
        <v>115</v>
      </c>
      <c r="W6139" s="273">
        <v>136739</v>
      </c>
      <c r="X6139" s="273" t="s">
        <v>64</v>
      </c>
      <c r="Y6139" s="273" t="s">
        <v>404</v>
      </c>
      <c r="Z6139" s="273" t="s">
        <v>408</v>
      </c>
      <c r="AA6139" s="273" t="s">
        <v>988</v>
      </c>
      <c r="AB6139" s="274">
        <v>45017</v>
      </c>
      <c r="AC6139" s="273">
        <v>12070</v>
      </c>
      <c r="AD6139" s="273">
        <v>839</v>
      </c>
      <c r="AE6139" s="273">
        <v>2.8620000000000001</v>
      </c>
      <c r="AF6139" s="273" t="s">
        <v>90</v>
      </c>
      <c r="AH6139" s="273" t="s">
        <v>1243</v>
      </c>
      <c r="AI6139" s="273" t="s">
        <v>123</v>
      </c>
      <c r="AJ6139" s="273" t="s">
        <v>200</v>
      </c>
      <c r="AK6139" s="273">
        <v>185530</v>
      </c>
      <c r="BV6139" s="273" t="s">
        <v>64</v>
      </c>
      <c r="BW6139" s="273" t="s">
        <v>75</v>
      </c>
      <c r="BX6139" s="273" t="s">
        <v>391</v>
      </c>
      <c r="BY6139" s="273" t="s">
        <v>396</v>
      </c>
      <c r="BZ6139" s="273" t="s">
        <v>167</v>
      </c>
      <c r="CA6139" s="273" t="s">
        <v>168</v>
      </c>
      <c r="CB6139" s="273" t="s">
        <v>169</v>
      </c>
      <c r="CC6139" s="273" t="s">
        <v>170</v>
      </c>
      <c r="CD6139" s="282">
        <v>12</v>
      </c>
      <c r="CE6139" s="274">
        <v>45261</v>
      </c>
      <c r="CF6139" s="273">
        <v>25</v>
      </c>
      <c r="CG6139" s="273" t="s">
        <v>80</v>
      </c>
      <c r="CH6139" s="273">
        <v>25</v>
      </c>
      <c r="CI6139" s="273" t="s">
        <v>80</v>
      </c>
      <c r="CM6139" s="273" t="s">
        <v>73</v>
      </c>
      <c r="CN6139" s="273">
        <v>3</v>
      </c>
    </row>
    <row r="6140" spans="4:92">
      <c r="D6140" s="273" t="s">
        <v>83</v>
      </c>
      <c r="E6140" s="273" t="s">
        <v>194</v>
      </c>
      <c r="F6140" s="273" t="s">
        <v>526</v>
      </c>
      <c r="G6140" s="273" t="s">
        <v>528</v>
      </c>
      <c r="H6140" s="274">
        <v>45170</v>
      </c>
      <c r="I6140" s="273">
        <v>13794</v>
      </c>
      <c r="J6140" s="273">
        <v>674</v>
      </c>
      <c r="K6140" s="273">
        <v>0</v>
      </c>
      <c r="L6140" s="273" t="s">
        <v>66</v>
      </c>
      <c r="N6140" s="273" t="s">
        <v>107</v>
      </c>
      <c r="W6140" s="273">
        <v>233317</v>
      </c>
      <c r="X6140" s="273" t="s">
        <v>64</v>
      </c>
      <c r="Y6140" s="273" t="s">
        <v>404</v>
      </c>
      <c r="Z6140" s="273" t="s">
        <v>408</v>
      </c>
      <c r="AA6140" s="273" t="s">
        <v>988</v>
      </c>
      <c r="AB6140" s="274">
        <v>45017</v>
      </c>
      <c r="AC6140" s="273">
        <v>12070</v>
      </c>
      <c r="AD6140" s="273">
        <v>839</v>
      </c>
      <c r="AE6140" s="273">
        <v>2.4300000000000002</v>
      </c>
      <c r="AF6140" s="273" t="s">
        <v>90</v>
      </c>
      <c r="AH6140" s="273" t="s">
        <v>1244</v>
      </c>
      <c r="AI6140" s="273" t="s">
        <v>123</v>
      </c>
      <c r="AJ6140" s="273" t="s">
        <v>1245</v>
      </c>
      <c r="AK6140" s="273">
        <v>185536</v>
      </c>
      <c r="BV6140" s="273" t="s">
        <v>64</v>
      </c>
      <c r="BW6140" s="273" t="s">
        <v>75</v>
      </c>
      <c r="BX6140" s="273" t="s">
        <v>391</v>
      </c>
      <c r="BY6140" s="273" t="s">
        <v>396</v>
      </c>
      <c r="BZ6140" s="273" t="s">
        <v>151</v>
      </c>
      <c r="CA6140" s="273" t="s">
        <v>152</v>
      </c>
      <c r="CB6140" s="273" t="s">
        <v>161</v>
      </c>
      <c r="CC6140" s="273" t="s">
        <v>162</v>
      </c>
      <c r="CD6140" s="282">
        <v>11</v>
      </c>
      <c r="CE6140" s="274">
        <v>45261</v>
      </c>
      <c r="CF6140" s="273">
        <v>1876</v>
      </c>
      <c r="CG6140" s="273" t="s">
        <v>80</v>
      </c>
      <c r="CH6140" s="273">
        <v>1876</v>
      </c>
      <c r="CI6140" s="273" t="s">
        <v>80</v>
      </c>
      <c r="CM6140" s="273" t="s">
        <v>73</v>
      </c>
      <c r="CN6140" s="273">
        <v>3</v>
      </c>
    </row>
    <row r="6141" spans="4:92">
      <c r="D6141" s="273" t="s">
        <v>83</v>
      </c>
      <c r="E6141" s="273" t="s">
        <v>194</v>
      </c>
      <c r="F6141" s="273" t="s">
        <v>526</v>
      </c>
      <c r="G6141" s="273" t="s">
        <v>528</v>
      </c>
      <c r="H6141" s="274">
        <v>45170</v>
      </c>
      <c r="I6141" s="273">
        <v>13794</v>
      </c>
      <c r="J6141" s="273">
        <v>674</v>
      </c>
      <c r="K6141" s="273">
        <v>42619</v>
      </c>
      <c r="L6141" s="273" t="s">
        <v>66</v>
      </c>
      <c r="M6141" s="273">
        <v>7255.6205399999999</v>
      </c>
      <c r="N6141" s="273" t="s">
        <v>115</v>
      </c>
      <c r="W6141" s="273">
        <v>233316</v>
      </c>
      <c r="X6141" s="273" t="s">
        <v>64</v>
      </c>
      <c r="Y6141" s="273" t="s">
        <v>404</v>
      </c>
      <c r="Z6141" s="273" t="s">
        <v>408</v>
      </c>
      <c r="AA6141" s="273" t="s">
        <v>988</v>
      </c>
      <c r="AB6141" s="274">
        <v>45047</v>
      </c>
      <c r="AC6141" s="273">
        <v>12362</v>
      </c>
      <c r="AD6141" s="273">
        <v>839</v>
      </c>
      <c r="AE6141" s="273">
        <v>18.164999999999999</v>
      </c>
      <c r="AF6141" s="273" t="s">
        <v>90</v>
      </c>
      <c r="AH6141" s="273" t="s">
        <v>1246</v>
      </c>
      <c r="AI6141" s="273" t="s">
        <v>123</v>
      </c>
      <c r="AJ6141" s="273" t="s">
        <v>200</v>
      </c>
      <c r="AK6141" s="273">
        <v>185551</v>
      </c>
      <c r="BV6141" s="273" t="s">
        <v>64</v>
      </c>
      <c r="BW6141" s="273" t="s">
        <v>75</v>
      </c>
      <c r="BX6141" s="273" t="s">
        <v>391</v>
      </c>
      <c r="BY6141" s="273" t="s">
        <v>396</v>
      </c>
      <c r="BZ6141" s="273" t="s">
        <v>167</v>
      </c>
      <c r="CA6141" s="273" t="s">
        <v>168</v>
      </c>
      <c r="CB6141" s="273" t="s">
        <v>353</v>
      </c>
      <c r="CC6141" s="273" t="s">
        <v>354</v>
      </c>
      <c r="CD6141" s="282">
        <v>13</v>
      </c>
      <c r="CE6141" s="274">
        <v>45261</v>
      </c>
      <c r="CF6141" s="273">
        <v>0</v>
      </c>
      <c r="CG6141" s="273" t="s">
        <v>80</v>
      </c>
      <c r="CH6141" s="273">
        <v>0</v>
      </c>
      <c r="CI6141" s="273" t="s">
        <v>80</v>
      </c>
      <c r="CM6141" s="273" t="s">
        <v>73</v>
      </c>
      <c r="CN6141" s="273">
        <v>3</v>
      </c>
    </row>
    <row r="6142" spans="4:92">
      <c r="D6142" s="273" t="s">
        <v>83</v>
      </c>
      <c r="E6142" s="273" t="s">
        <v>194</v>
      </c>
      <c r="F6142" s="273" t="s">
        <v>526</v>
      </c>
      <c r="G6142" s="273" t="s">
        <v>528</v>
      </c>
      <c r="H6142" s="274">
        <v>45200</v>
      </c>
      <c r="I6142" s="273">
        <v>14129</v>
      </c>
      <c r="J6142" s="273">
        <v>674</v>
      </c>
      <c r="K6142" s="273">
        <v>10023</v>
      </c>
      <c r="L6142" s="273" t="s">
        <v>66</v>
      </c>
      <c r="M6142" s="273">
        <v>0</v>
      </c>
      <c r="N6142" s="273" t="s">
        <v>1010</v>
      </c>
      <c r="O6142" s="273">
        <v>824</v>
      </c>
      <c r="P6142" s="273" t="s">
        <v>1011</v>
      </c>
      <c r="Q6142" s="273" t="s">
        <v>1188</v>
      </c>
      <c r="R6142" s="273" t="s">
        <v>1013</v>
      </c>
      <c r="S6142" s="273" t="s">
        <v>122</v>
      </c>
      <c r="U6142" s="273" t="s">
        <v>122</v>
      </c>
      <c r="V6142" s="273" t="s">
        <v>122</v>
      </c>
      <c r="W6142" s="273">
        <v>251335</v>
      </c>
      <c r="X6142" s="273" t="s">
        <v>64</v>
      </c>
      <c r="Y6142" s="273" t="s">
        <v>404</v>
      </c>
      <c r="Z6142" s="273" t="s">
        <v>408</v>
      </c>
      <c r="AA6142" s="273" t="s">
        <v>988</v>
      </c>
      <c r="AB6142" s="274">
        <v>45047</v>
      </c>
      <c r="AC6142" s="273">
        <v>12362</v>
      </c>
      <c r="AD6142" s="273">
        <v>839</v>
      </c>
      <c r="AE6142" s="273">
        <v>5.0999999999999997E-2</v>
      </c>
      <c r="AF6142" s="273" t="s">
        <v>90</v>
      </c>
      <c r="AH6142" s="273" t="s">
        <v>1247</v>
      </c>
      <c r="AI6142" s="273" t="s">
        <v>123</v>
      </c>
      <c r="AJ6142" s="273" t="s">
        <v>200</v>
      </c>
      <c r="AK6142" s="273">
        <v>185557</v>
      </c>
      <c r="BV6142" s="273" t="s">
        <v>64</v>
      </c>
      <c r="BW6142" s="273" t="s">
        <v>75</v>
      </c>
      <c r="BX6142" s="273" t="s">
        <v>391</v>
      </c>
      <c r="BY6142" s="273" t="s">
        <v>396</v>
      </c>
      <c r="BZ6142" s="273" t="s">
        <v>167</v>
      </c>
      <c r="CA6142" s="273" t="s">
        <v>168</v>
      </c>
      <c r="CB6142" s="273" t="s">
        <v>313</v>
      </c>
      <c r="CC6142" s="273" t="s">
        <v>314</v>
      </c>
      <c r="CD6142" s="282">
        <v>14</v>
      </c>
      <c r="CE6142" s="274">
        <v>45261</v>
      </c>
      <c r="CF6142" s="273">
        <v>0</v>
      </c>
      <c r="CG6142" s="273" t="s">
        <v>80</v>
      </c>
      <c r="CH6142" s="273">
        <v>0</v>
      </c>
      <c r="CI6142" s="273" t="s">
        <v>80</v>
      </c>
      <c r="CM6142" s="273" t="s">
        <v>73</v>
      </c>
      <c r="CN6142" s="273">
        <v>3</v>
      </c>
    </row>
    <row r="6143" spans="4:92">
      <c r="D6143" s="273" t="s">
        <v>83</v>
      </c>
      <c r="E6143" s="273" t="s">
        <v>194</v>
      </c>
      <c r="F6143" s="273" t="s">
        <v>526</v>
      </c>
      <c r="G6143" s="273" t="s">
        <v>528</v>
      </c>
      <c r="H6143" s="274">
        <v>45200</v>
      </c>
      <c r="I6143" s="273">
        <v>14129</v>
      </c>
      <c r="J6143" s="273">
        <v>674</v>
      </c>
      <c r="K6143" s="273">
        <v>358</v>
      </c>
      <c r="L6143" s="273" t="s">
        <v>66</v>
      </c>
      <c r="M6143" s="273">
        <v>0</v>
      </c>
      <c r="N6143" s="273" t="s">
        <v>1010</v>
      </c>
      <c r="O6143" s="273">
        <v>0</v>
      </c>
      <c r="P6143" s="273" t="s">
        <v>1011</v>
      </c>
      <c r="Q6143" s="273" t="s">
        <v>1188</v>
      </c>
      <c r="R6143" s="273" t="s">
        <v>1342</v>
      </c>
      <c r="S6143" s="273" t="s">
        <v>122</v>
      </c>
      <c r="U6143" s="273" t="s">
        <v>122</v>
      </c>
      <c r="V6143" s="273" t="s">
        <v>122</v>
      </c>
      <c r="W6143" s="273">
        <v>257117</v>
      </c>
      <c r="X6143" s="273" t="s">
        <v>64</v>
      </c>
      <c r="Y6143" s="273" t="s">
        <v>404</v>
      </c>
      <c r="Z6143" s="273" t="s">
        <v>408</v>
      </c>
      <c r="AA6143" s="273" t="s">
        <v>988</v>
      </c>
      <c r="AB6143" s="274">
        <v>45047</v>
      </c>
      <c r="AC6143" s="273">
        <v>12362</v>
      </c>
      <c r="AD6143" s="273">
        <v>839</v>
      </c>
      <c r="AE6143" s="273">
        <v>1.86</v>
      </c>
      <c r="AF6143" s="273" t="s">
        <v>90</v>
      </c>
      <c r="AH6143" s="273" t="s">
        <v>1249</v>
      </c>
      <c r="AI6143" s="273" t="s">
        <v>123</v>
      </c>
      <c r="AJ6143" s="273" t="s">
        <v>200</v>
      </c>
      <c r="AK6143" s="273">
        <v>185563</v>
      </c>
      <c r="BV6143" s="273" t="s">
        <v>64</v>
      </c>
      <c r="BW6143" s="273" t="s">
        <v>75</v>
      </c>
      <c r="BX6143" s="273" t="s">
        <v>391</v>
      </c>
      <c r="BY6143" s="273" t="s">
        <v>396</v>
      </c>
      <c r="BZ6143" s="273" t="s">
        <v>204</v>
      </c>
      <c r="CA6143" s="273" t="s">
        <v>205</v>
      </c>
      <c r="CB6143" s="273" t="s">
        <v>206</v>
      </c>
      <c r="CC6143" s="273" t="s">
        <v>207</v>
      </c>
      <c r="CD6143" s="282">
        <v>0</v>
      </c>
      <c r="CE6143" s="274">
        <v>45261</v>
      </c>
      <c r="CG6143" s="273" t="s">
        <v>181</v>
      </c>
      <c r="CI6143" s="273" t="s">
        <v>208</v>
      </c>
      <c r="CJ6143" s="273" t="s">
        <v>209</v>
      </c>
      <c r="CM6143" s="273" t="s">
        <v>73</v>
      </c>
      <c r="CN6143" s="273">
        <v>3</v>
      </c>
    </row>
    <row r="6144" spans="4:92">
      <c r="D6144" s="273" t="s">
        <v>83</v>
      </c>
      <c r="E6144" s="273" t="s">
        <v>194</v>
      </c>
      <c r="F6144" s="273" t="s">
        <v>526</v>
      </c>
      <c r="G6144" s="273" t="s">
        <v>528</v>
      </c>
      <c r="H6144" s="274">
        <v>45200</v>
      </c>
      <c r="I6144" s="273">
        <v>14129</v>
      </c>
      <c r="J6144" s="273">
        <v>674</v>
      </c>
      <c r="K6144" s="273">
        <v>0</v>
      </c>
      <c r="L6144" s="273" t="s">
        <v>66</v>
      </c>
      <c r="N6144" s="273" t="s">
        <v>107</v>
      </c>
      <c r="W6144" s="273">
        <v>251334</v>
      </c>
      <c r="X6144" s="273" t="s">
        <v>64</v>
      </c>
      <c r="Y6144" s="273" t="s">
        <v>404</v>
      </c>
      <c r="Z6144" s="273" t="s">
        <v>408</v>
      </c>
      <c r="AA6144" s="273" t="s">
        <v>988</v>
      </c>
      <c r="AB6144" s="274">
        <v>45047</v>
      </c>
      <c r="AC6144" s="273">
        <v>12362</v>
      </c>
      <c r="AD6144" s="273">
        <v>839</v>
      </c>
      <c r="AE6144" s="273">
        <v>87.66</v>
      </c>
      <c r="AF6144" s="273" t="s">
        <v>90</v>
      </c>
      <c r="AH6144" s="273" t="s">
        <v>1250</v>
      </c>
      <c r="AI6144" s="273" t="s">
        <v>123</v>
      </c>
      <c r="AJ6144" s="273" t="s">
        <v>200</v>
      </c>
      <c r="AK6144" s="273">
        <v>185569</v>
      </c>
      <c r="BV6144" s="273" t="s">
        <v>64</v>
      </c>
      <c r="BW6144" s="273" t="s">
        <v>75</v>
      </c>
      <c r="BX6144" s="273" t="s">
        <v>391</v>
      </c>
      <c r="BY6144" s="273" t="s">
        <v>396</v>
      </c>
      <c r="BZ6144" s="273" t="s">
        <v>86</v>
      </c>
      <c r="CA6144" s="273" t="s">
        <v>87</v>
      </c>
      <c r="CB6144" s="273" t="s">
        <v>179</v>
      </c>
      <c r="CC6144" s="273" t="s">
        <v>180</v>
      </c>
      <c r="CD6144" s="282">
        <v>1</v>
      </c>
      <c r="CE6144" s="274">
        <v>45261</v>
      </c>
      <c r="CG6144" s="273" t="s">
        <v>181</v>
      </c>
      <c r="CI6144" s="273" t="s">
        <v>181</v>
      </c>
      <c r="CJ6144" s="273" t="s">
        <v>2251</v>
      </c>
      <c r="CM6144" s="273" t="s">
        <v>73</v>
      </c>
      <c r="CN6144" s="273">
        <v>3</v>
      </c>
    </row>
    <row r="6145" spans="4:92">
      <c r="D6145" s="273" t="s">
        <v>83</v>
      </c>
      <c r="E6145" s="273" t="s">
        <v>194</v>
      </c>
      <c r="F6145" s="273" t="s">
        <v>526</v>
      </c>
      <c r="G6145" s="273" t="s">
        <v>528</v>
      </c>
      <c r="H6145" s="274">
        <v>45200</v>
      </c>
      <c r="I6145" s="273">
        <v>14129</v>
      </c>
      <c r="J6145" s="273">
        <v>674</v>
      </c>
      <c r="K6145" s="273">
        <v>48064</v>
      </c>
      <c r="L6145" s="273" t="s">
        <v>66</v>
      </c>
      <c r="M6145" s="273">
        <v>7934.3983799999996</v>
      </c>
      <c r="N6145" s="273" t="s">
        <v>115</v>
      </c>
      <c r="W6145" s="273">
        <v>251333</v>
      </c>
      <c r="X6145" s="273" t="s">
        <v>64</v>
      </c>
      <c r="Y6145" s="273" t="s">
        <v>404</v>
      </c>
      <c r="Z6145" s="273" t="s">
        <v>408</v>
      </c>
      <c r="AA6145" s="273" t="s">
        <v>988</v>
      </c>
      <c r="AB6145" s="274">
        <v>45047</v>
      </c>
      <c r="AC6145" s="273">
        <v>12362</v>
      </c>
      <c r="AD6145" s="273">
        <v>839</v>
      </c>
      <c r="AE6145" s="273">
        <v>2.915</v>
      </c>
      <c r="AF6145" s="273" t="s">
        <v>90</v>
      </c>
      <c r="AH6145" s="273" t="s">
        <v>1251</v>
      </c>
      <c r="AI6145" s="273" t="s">
        <v>123</v>
      </c>
      <c r="AJ6145" s="273" t="s">
        <v>200</v>
      </c>
      <c r="AK6145" s="273">
        <v>185575</v>
      </c>
      <c r="BV6145" s="273" t="s">
        <v>64</v>
      </c>
      <c r="BW6145" s="273" t="s">
        <v>75</v>
      </c>
      <c r="BX6145" s="273" t="s">
        <v>391</v>
      </c>
      <c r="BY6145" s="273" t="s">
        <v>396</v>
      </c>
      <c r="BZ6145" s="273" t="s">
        <v>167</v>
      </c>
      <c r="CA6145" s="273" t="s">
        <v>168</v>
      </c>
      <c r="CB6145" s="273" t="s">
        <v>319</v>
      </c>
      <c r="CC6145" s="273" t="s">
        <v>320</v>
      </c>
      <c r="CD6145" s="282">
        <v>15</v>
      </c>
      <c r="CE6145" s="274">
        <v>45261</v>
      </c>
      <c r="CF6145" s="273">
        <v>7063</v>
      </c>
      <c r="CG6145" s="273" t="s">
        <v>80</v>
      </c>
      <c r="CH6145" s="273">
        <v>7063</v>
      </c>
      <c r="CI6145" s="273" t="s">
        <v>80</v>
      </c>
      <c r="CM6145" s="273" t="s">
        <v>73</v>
      </c>
      <c r="CN6145" s="273">
        <v>3</v>
      </c>
    </row>
    <row r="6146" spans="4:92">
      <c r="D6146" s="273" t="s">
        <v>83</v>
      </c>
      <c r="E6146" s="273" t="s">
        <v>194</v>
      </c>
      <c r="F6146" s="273" t="s">
        <v>526</v>
      </c>
      <c r="G6146" s="273" t="s">
        <v>528</v>
      </c>
      <c r="H6146" s="274">
        <v>45231</v>
      </c>
      <c r="I6146" s="273">
        <v>14497</v>
      </c>
      <c r="J6146" s="273">
        <v>674</v>
      </c>
      <c r="K6146" s="273">
        <v>11733</v>
      </c>
      <c r="L6146" s="273" t="s">
        <v>66</v>
      </c>
      <c r="M6146" s="273">
        <v>0</v>
      </c>
      <c r="N6146" s="273" t="s">
        <v>1010</v>
      </c>
      <c r="O6146" s="273">
        <v>2170</v>
      </c>
      <c r="P6146" s="273" t="s">
        <v>1011</v>
      </c>
      <c r="Q6146" s="273" t="s">
        <v>1188</v>
      </c>
      <c r="R6146" s="273" t="s">
        <v>1013</v>
      </c>
      <c r="S6146" s="273" t="s">
        <v>122</v>
      </c>
      <c r="U6146" s="273" t="s">
        <v>122</v>
      </c>
      <c r="V6146" s="273" t="s">
        <v>122</v>
      </c>
      <c r="W6146" s="273">
        <v>270219</v>
      </c>
      <c r="X6146" s="273" t="s">
        <v>64</v>
      </c>
      <c r="Y6146" s="273" t="s">
        <v>404</v>
      </c>
      <c r="Z6146" s="273" t="s">
        <v>408</v>
      </c>
      <c r="AA6146" s="273" t="s">
        <v>988</v>
      </c>
      <c r="AB6146" s="274">
        <v>45047</v>
      </c>
      <c r="AC6146" s="273">
        <v>12362</v>
      </c>
      <c r="AD6146" s="273">
        <v>839</v>
      </c>
      <c r="AE6146" s="273">
        <v>0.09</v>
      </c>
      <c r="AF6146" s="273" t="s">
        <v>90</v>
      </c>
      <c r="AH6146" s="273" t="s">
        <v>2070</v>
      </c>
      <c r="AI6146" s="273" t="s">
        <v>123</v>
      </c>
      <c r="AJ6146" s="273" t="s">
        <v>200</v>
      </c>
      <c r="AK6146" s="273">
        <v>185581</v>
      </c>
      <c r="BV6146" s="273" t="s">
        <v>64</v>
      </c>
      <c r="BW6146" s="273" t="s">
        <v>75</v>
      </c>
      <c r="BX6146" s="273" t="s">
        <v>391</v>
      </c>
      <c r="BY6146" s="273" t="s">
        <v>396</v>
      </c>
      <c r="BZ6146" s="273" t="s">
        <v>138</v>
      </c>
      <c r="CA6146" s="273" t="s">
        <v>139</v>
      </c>
      <c r="CB6146" s="273" t="s">
        <v>190</v>
      </c>
      <c r="CC6146" s="273" t="s">
        <v>191</v>
      </c>
      <c r="CD6146" s="282">
        <v>8</v>
      </c>
      <c r="CE6146" s="274">
        <v>45261</v>
      </c>
      <c r="CF6146" s="273">
        <v>7009</v>
      </c>
      <c r="CG6146" s="273" t="s">
        <v>80</v>
      </c>
      <c r="CH6146" s="273">
        <v>7009</v>
      </c>
      <c r="CI6146" s="273" t="s">
        <v>80</v>
      </c>
      <c r="CM6146" s="273" t="s">
        <v>73</v>
      </c>
      <c r="CN6146" s="273">
        <v>3</v>
      </c>
    </row>
    <row r="6147" spans="4:92">
      <c r="D6147" s="273" t="s">
        <v>83</v>
      </c>
      <c r="E6147" s="273" t="s">
        <v>194</v>
      </c>
      <c r="F6147" s="273" t="s">
        <v>526</v>
      </c>
      <c r="G6147" s="273" t="s">
        <v>528</v>
      </c>
      <c r="H6147" s="274">
        <v>45231</v>
      </c>
      <c r="I6147" s="273">
        <v>14497</v>
      </c>
      <c r="J6147" s="273">
        <v>674</v>
      </c>
      <c r="K6147" s="273">
        <v>1008</v>
      </c>
      <c r="L6147" s="273" t="s">
        <v>66</v>
      </c>
      <c r="M6147" s="273">
        <v>0</v>
      </c>
      <c r="N6147" s="273" t="s">
        <v>1010</v>
      </c>
      <c r="O6147" s="273">
        <v>0</v>
      </c>
      <c r="P6147" s="273" t="s">
        <v>1011</v>
      </c>
      <c r="Q6147" s="273" t="s">
        <v>1188</v>
      </c>
      <c r="R6147" s="273" t="s">
        <v>1342</v>
      </c>
      <c r="S6147" s="273" t="s">
        <v>122</v>
      </c>
      <c r="U6147" s="273" t="s">
        <v>122</v>
      </c>
      <c r="V6147" s="273" t="s">
        <v>122</v>
      </c>
      <c r="W6147" s="273">
        <v>276362</v>
      </c>
      <c r="X6147" s="273" t="s">
        <v>64</v>
      </c>
      <c r="Y6147" s="273" t="s">
        <v>404</v>
      </c>
      <c r="Z6147" s="273" t="s">
        <v>408</v>
      </c>
      <c r="AA6147" s="273" t="s">
        <v>988</v>
      </c>
      <c r="AB6147" s="274">
        <v>45047</v>
      </c>
      <c r="AC6147" s="273">
        <v>12362</v>
      </c>
      <c r="AD6147" s="273">
        <v>839</v>
      </c>
      <c r="AE6147" s="273">
        <v>0.89700000000000002</v>
      </c>
      <c r="AF6147" s="273" t="s">
        <v>90</v>
      </c>
      <c r="AH6147" s="273" t="s">
        <v>1252</v>
      </c>
      <c r="AI6147" s="273" t="s">
        <v>123</v>
      </c>
      <c r="AJ6147" s="273" t="s">
        <v>200</v>
      </c>
      <c r="AK6147" s="273">
        <v>185587</v>
      </c>
      <c r="BV6147" s="273" t="s">
        <v>64</v>
      </c>
      <c r="BW6147" s="273" t="s">
        <v>75</v>
      </c>
      <c r="BX6147" s="273" t="s">
        <v>391</v>
      </c>
      <c r="BY6147" s="273" t="s">
        <v>396</v>
      </c>
      <c r="BZ6147" s="273" t="s">
        <v>86</v>
      </c>
      <c r="CA6147" s="273" t="s">
        <v>87</v>
      </c>
      <c r="CB6147" s="273" t="s">
        <v>233</v>
      </c>
      <c r="CC6147" s="273" t="s">
        <v>234</v>
      </c>
      <c r="CD6147" s="282">
        <v>1</v>
      </c>
      <c r="CE6147" s="274">
        <v>45261</v>
      </c>
      <c r="CG6147" s="273" t="s">
        <v>181</v>
      </c>
      <c r="CI6147" s="273" t="s">
        <v>181</v>
      </c>
      <c r="CJ6147" s="273" t="s">
        <v>2252</v>
      </c>
      <c r="CM6147" s="273" t="s">
        <v>73</v>
      </c>
      <c r="CN6147" s="273">
        <v>3</v>
      </c>
    </row>
    <row r="6148" spans="4:92">
      <c r="D6148" s="273" t="s">
        <v>83</v>
      </c>
      <c r="E6148" s="273" t="s">
        <v>194</v>
      </c>
      <c r="F6148" s="273" t="s">
        <v>526</v>
      </c>
      <c r="G6148" s="273" t="s">
        <v>528</v>
      </c>
      <c r="H6148" s="274">
        <v>45231</v>
      </c>
      <c r="I6148" s="273">
        <v>14497</v>
      </c>
      <c r="J6148" s="273">
        <v>674</v>
      </c>
      <c r="K6148" s="273">
        <v>49900</v>
      </c>
      <c r="L6148" s="273" t="s">
        <v>66</v>
      </c>
      <c r="M6148" s="273">
        <v>8483.5879199999999</v>
      </c>
      <c r="N6148" s="273" t="s">
        <v>115</v>
      </c>
      <c r="W6148" s="273">
        <v>270217</v>
      </c>
      <c r="X6148" s="273" t="s">
        <v>64</v>
      </c>
      <c r="Y6148" s="273" t="s">
        <v>404</v>
      </c>
      <c r="Z6148" s="273" t="s">
        <v>408</v>
      </c>
      <c r="AA6148" s="273" t="s">
        <v>988</v>
      </c>
      <c r="AB6148" s="274">
        <v>45047</v>
      </c>
      <c r="AC6148" s="273">
        <v>12362</v>
      </c>
      <c r="AD6148" s="273">
        <v>839</v>
      </c>
      <c r="AE6148" s="273">
        <v>0.65900000000000003</v>
      </c>
      <c r="AF6148" s="273" t="s">
        <v>90</v>
      </c>
      <c r="AH6148" s="273" t="s">
        <v>2071</v>
      </c>
      <c r="AI6148" s="273" t="s">
        <v>123</v>
      </c>
      <c r="AJ6148" s="273" t="s">
        <v>200</v>
      </c>
      <c r="AK6148" s="273">
        <v>185593</v>
      </c>
      <c r="BV6148" s="273" t="s">
        <v>64</v>
      </c>
      <c r="BW6148" s="273" t="s">
        <v>75</v>
      </c>
      <c r="BX6148" s="273" t="s">
        <v>391</v>
      </c>
      <c r="BY6148" s="273" t="s">
        <v>396</v>
      </c>
      <c r="BZ6148" s="273" t="s">
        <v>86</v>
      </c>
      <c r="CA6148" s="273" t="s">
        <v>87</v>
      </c>
      <c r="CB6148" s="273" t="s">
        <v>217</v>
      </c>
      <c r="CC6148" s="273" t="s">
        <v>218</v>
      </c>
      <c r="CD6148" s="282">
        <v>2</v>
      </c>
      <c r="CE6148" s="274">
        <v>45261</v>
      </c>
      <c r="CG6148" s="273" t="s">
        <v>181</v>
      </c>
      <c r="CI6148" s="273" t="s">
        <v>181</v>
      </c>
      <c r="CJ6148" s="273" t="s">
        <v>1464</v>
      </c>
      <c r="CM6148" s="273" t="s">
        <v>73</v>
      </c>
      <c r="CN6148" s="273">
        <v>3</v>
      </c>
    </row>
    <row r="6149" spans="4:92">
      <c r="D6149" s="273" t="s">
        <v>83</v>
      </c>
      <c r="E6149" s="273" t="s">
        <v>194</v>
      </c>
      <c r="F6149" s="273" t="s">
        <v>526</v>
      </c>
      <c r="G6149" s="273" t="s">
        <v>528</v>
      </c>
      <c r="H6149" s="274">
        <v>45231</v>
      </c>
      <c r="I6149" s="273">
        <v>14497</v>
      </c>
      <c r="J6149" s="273">
        <v>674</v>
      </c>
      <c r="K6149" s="273">
        <v>0</v>
      </c>
      <c r="L6149" s="273" t="s">
        <v>66</v>
      </c>
      <c r="N6149" s="273" t="s">
        <v>107</v>
      </c>
      <c r="W6149" s="273">
        <v>270218</v>
      </c>
      <c r="X6149" s="273" t="s">
        <v>64</v>
      </c>
      <c r="Y6149" s="273" t="s">
        <v>63</v>
      </c>
      <c r="Z6149" s="273" t="s">
        <v>252</v>
      </c>
      <c r="AA6149" s="273" t="s">
        <v>515</v>
      </c>
      <c r="AB6149" s="274">
        <v>44927</v>
      </c>
      <c r="AC6149" s="273">
        <v>12077</v>
      </c>
      <c r="AD6149" s="273">
        <v>669</v>
      </c>
      <c r="AE6149" s="273">
        <v>0</v>
      </c>
      <c r="AF6149" s="273" t="s">
        <v>90</v>
      </c>
      <c r="AG6149" s="273" t="s">
        <v>876</v>
      </c>
      <c r="AH6149" s="273" t="s">
        <v>877</v>
      </c>
      <c r="AI6149" s="273" t="s">
        <v>199</v>
      </c>
      <c r="AJ6149" s="273" t="s">
        <v>200</v>
      </c>
      <c r="AK6149" s="273">
        <v>170557</v>
      </c>
      <c r="BV6149" s="273" t="s">
        <v>64</v>
      </c>
      <c r="BW6149" s="273" t="s">
        <v>75</v>
      </c>
      <c r="BX6149" s="273" t="s">
        <v>391</v>
      </c>
      <c r="BY6149" s="273" t="s">
        <v>396</v>
      </c>
      <c r="BZ6149" s="273" t="s">
        <v>86</v>
      </c>
      <c r="CA6149" s="273" t="s">
        <v>87</v>
      </c>
      <c r="CB6149" s="273" t="s">
        <v>225</v>
      </c>
      <c r="CC6149" s="273" t="s">
        <v>226</v>
      </c>
      <c r="CD6149" s="282">
        <v>5</v>
      </c>
      <c r="CE6149" s="274">
        <v>45261</v>
      </c>
      <c r="CF6149" s="273">
        <v>0</v>
      </c>
      <c r="CG6149" s="273" t="s">
        <v>80</v>
      </c>
      <c r="CH6149" s="273">
        <v>0</v>
      </c>
      <c r="CI6149" s="273" t="s">
        <v>80</v>
      </c>
      <c r="CM6149" s="273" t="s">
        <v>73</v>
      </c>
      <c r="CN6149" s="273">
        <v>3</v>
      </c>
    </row>
    <row r="6150" spans="4:92">
      <c r="D6150" s="273" t="s">
        <v>83</v>
      </c>
      <c r="E6150" s="273" t="s">
        <v>194</v>
      </c>
      <c r="F6150" s="273" t="s">
        <v>526</v>
      </c>
      <c r="G6150" s="273" t="s">
        <v>528</v>
      </c>
      <c r="H6150" s="274">
        <v>45261</v>
      </c>
      <c r="I6150" s="273">
        <v>16958</v>
      </c>
      <c r="J6150" s="273">
        <v>674</v>
      </c>
      <c r="K6150" s="273">
        <v>12676</v>
      </c>
      <c r="L6150" s="273" t="s">
        <v>66</v>
      </c>
      <c r="M6150" s="273">
        <v>0</v>
      </c>
      <c r="N6150" s="273" t="s">
        <v>1010</v>
      </c>
      <c r="O6150" s="273">
        <v>3848</v>
      </c>
      <c r="P6150" s="273" t="s">
        <v>1011</v>
      </c>
      <c r="Q6150" s="273" t="s">
        <v>1188</v>
      </c>
      <c r="R6150" s="273" t="s">
        <v>1013</v>
      </c>
      <c r="S6150" s="273" t="s">
        <v>122</v>
      </c>
      <c r="U6150" s="273" t="s">
        <v>122</v>
      </c>
      <c r="V6150" s="273" t="s">
        <v>122</v>
      </c>
      <c r="W6150" s="273">
        <v>312206</v>
      </c>
      <c r="X6150" s="273" t="s">
        <v>64</v>
      </c>
      <c r="Y6150" s="273" t="s">
        <v>63</v>
      </c>
      <c r="Z6150" s="273" t="s">
        <v>252</v>
      </c>
      <c r="AA6150" s="273" t="s">
        <v>515</v>
      </c>
      <c r="AB6150" s="274">
        <v>44927</v>
      </c>
      <c r="AC6150" s="273">
        <v>12077</v>
      </c>
      <c r="AD6150" s="273">
        <v>669</v>
      </c>
      <c r="AE6150" s="273">
        <v>0</v>
      </c>
      <c r="AF6150" s="273" t="s">
        <v>90</v>
      </c>
      <c r="AG6150" s="273" t="s">
        <v>879</v>
      </c>
      <c r="AH6150" s="273" t="s">
        <v>880</v>
      </c>
      <c r="AI6150" s="273" t="s">
        <v>123</v>
      </c>
      <c r="AJ6150" s="273" t="s">
        <v>214</v>
      </c>
      <c r="AK6150" s="273">
        <v>170563</v>
      </c>
      <c r="BV6150" s="273" t="s">
        <v>64</v>
      </c>
      <c r="BW6150" s="273" t="s">
        <v>75</v>
      </c>
      <c r="BX6150" s="273" t="s">
        <v>391</v>
      </c>
      <c r="BY6150" s="273" t="s">
        <v>400</v>
      </c>
      <c r="BZ6150" s="273" t="s">
        <v>86</v>
      </c>
      <c r="CA6150" s="273" t="s">
        <v>87</v>
      </c>
      <c r="CB6150" s="273" t="s">
        <v>225</v>
      </c>
      <c r="CC6150" s="273" t="s">
        <v>226</v>
      </c>
      <c r="CD6150" s="282">
        <v>5</v>
      </c>
      <c r="CE6150" s="274">
        <v>44927</v>
      </c>
      <c r="CF6150" s="273">
        <v>0</v>
      </c>
      <c r="CG6150" s="273" t="s">
        <v>90</v>
      </c>
      <c r="CH6150" s="273">
        <v>0</v>
      </c>
      <c r="CI6150" s="273" t="s">
        <v>80</v>
      </c>
      <c r="CM6150" s="273" t="s">
        <v>73</v>
      </c>
      <c r="CN6150" s="273">
        <v>3</v>
      </c>
    </row>
    <row r="6151" spans="4:92">
      <c r="D6151" s="273" t="s">
        <v>83</v>
      </c>
      <c r="E6151" s="273" t="s">
        <v>75</v>
      </c>
      <c r="F6151" s="273" t="s">
        <v>357</v>
      </c>
      <c r="G6151" s="273" t="s">
        <v>616</v>
      </c>
      <c r="H6151" s="274">
        <v>44958</v>
      </c>
      <c r="I6151" s="273">
        <v>11339</v>
      </c>
      <c r="J6151" s="273">
        <v>700</v>
      </c>
      <c r="K6151" s="273">
        <v>0</v>
      </c>
      <c r="L6151" s="273" t="s">
        <v>66</v>
      </c>
      <c r="N6151" s="273" t="s">
        <v>107</v>
      </c>
      <c r="W6151" s="273">
        <v>142743</v>
      </c>
      <c r="X6151" s="273" t="s">
        <v>64</v>
      </c>
      <c r="Y6151" s="273" t="s">
        <v>63</v>
      </c>
      <c r="Z6151" s="273" t="s">
        <v>252</v>
      </c>
      <c r="AA6151" s="273" t="s">
        <v>515</v>
      </c>
      <c r="AB6151" s="274">
        <v>44927</v>
      </c>
      <c r="AC6151" s="273">
        <v>12077</v>
      </c>
      <c r="AD6151" s="273">
        <v>669</v>
      </c>
      <c r="AE6151" s="273">
        <v>0.5796</v>
      </c>
      <c r="AF6151" s="273" t="s">
        <v>90</v>
      </c>
      <c r="AG6151" s="273" t="s">
        <v>882</v>
      </c>
      <c r="AH6151" s="273" t="s">
        <v>658</v>
      </c>
      <c r="AI6151" s="273" t="s">
        <v>123</v>
      </c>
      <c r="AJ6151" s="273" t="s">
        <v>214</v>
      </c>
      <c r="AK6151" s="273">
        <v>170569</v>
      </c>
      <c r="BV6151" s="273" t="s">
        <v>64</v>
      </c>
      <c r="BW6151" s="273" t="s">
        <v>75</v>
      </c>
      <c r="BX6151" s="273" t="s">
        <v>391</v>
      </c>
      <c r="BY6151" s="273" t="s">
        <v>400</v>
      </c>
      <c r="BZ6151" s="273" t="s">
        <v>86</v>
      </c>
      <c r="CA6151" s="273" t="s">
        <v>87</v>
      </c>
      <c r="CB6151" s="273" t="s">
        <v>225</v>
      </c>
      <c r="CC6151" s="273" t="s">
        <v>226</v>
      </c>
      <c r="CD6151" s="282">
        <v>5</v>
      </c>
      <c r="CE6151" s="274">
        <v>44927</v>
      </c>
      <c r="CF6151" s="273">
        <v>0</v>
      </c>
      <c r="CG6151" s="273" t="s">
        <v>90</v>
      </c>
      <c r="CH6151" s="273">
        <v>0</v>
      </c>
      <c r="CI6151" s="273" t="s">
        <v>80</v>
      </c>
      <c r="CM6151" s="273" t="s">
        <v>73</v>
      </c>
      <c r="CN6151" s="273">
        <v>3</v>
      </c>
    </row>
    <row r="6152" spans="4:92">
      <c r="D6152" s="273" t="s">
        <v>83</v>
      </c>
      <c r="E6152" s="273" t="s">
        <v>75</v>
      </c>
      <c r="F6152" s="273" t="s">
        <v>357</v>
      </c>
      <c r="G6152" s="273" t="s">
        <v>616</v>
      </c>
      <c r="H6152" s="274">
        <v>44986</v>
      </c>
      <c r="I6152" s="273">
        <v>11501</v>
      </c>
      <c r="J6152" s="273">
        <v>700</v>
      </c>
      <c r="W6152" s="273">
        <v>147416</v>
      </c>
      <c r="X6152" s="273" t="s">
        <v>64</v>
      </c>
      <c r="Y6152" s="273" t="s">
        <v>63</v>
      </c>
      <c r="Z6152" s="273" t="s">
        <v>252</v>
      </c>
      <c r="AA6152" s="273" t="s">
        <v>515</v>
      </c>
      <c r="AB6152" s="274">
        <v>44927</v>
      </c>
      <c r="AC6152" s="273">
        <v>12077</v>
      </c>
      <c r="AD6152" s="273">
        <v>669</v>
      </c>
      <c r="AE6152" s="273">
        <v>1.06</v>
      </c>
      <c r="AF6152" s="273" t="s">
        <v>90</v>
      </c>
      <c r="AG6152" s="273" t="s">
        <v>884</v>
      </c>
      <c r="AH6152" s="273" t="s">
        <v>885</v>
      </c>
      <c r="AI6152" s="273" t="s">
        <v>123</v>
      </c>
      <c r="AJ6152" s="273" t="s">
        <v>200</v>
      </c>
      <c r="AK6152" s="273">
        <v>170575</v>
      </c>
      <c r="BV6152" s="273" t="s">
        <v>64</v>
      </c>
      <c r="BW6152" s="273" t="s">
        <v>75</v>
      </c>
      <c r="BX6152" s="273" t="s">
        <v>391</v>
      </c>
      <c r="BY6152" s="273" t="s">
        <v>400</v>
      </c>
      <c r="BZ6152" s="273" t="s">
        <v>86</v>
      </c>
      <c r="CA6152" s="273" t="s">
        <v>87</v>
      </c>
      <c r="CB6152" s="273" t="s">
        <v>217</v>
      </c>
      <c r="CC6152" s="273" t="s">
        <v>218</v>
      </c>
      <c r="CD6152" s="282">
        <v>2</v>
      </c>
      <c r="CE6152" s="274">
        <v>44927</v>
      </c>
      <c r="CG6152" s="273" t="s">
        <v>181</v>
      </c>
      <c r="CI6152" s="273" t="s">
        <v>181</v>
      </c>
      <c r="CJ6152" s="273" t="s">
        <v>1317</v>
      </c>
      <c r="CM6152" s="273" t="s">
        <v>73</v>
      </c>
      <c r="CN6152" s="273">
        <v>3</v>
      </c>
    </row>
    <row r="6153" spans="4:92">
      <c r="D6153" s="273" t="s">
        <v>83</v>
      </c>
      <c r="E6153" s="273" t="s">
        <v>75</v>
      </c>
      <c r="F6153" s="273" t="s">
        <v>357</v>
      </c>
      <c r="G6153" s="273" t="s">
        <v>616</v>
      </c>
      <c r="H6153" s="274">
        <v>44986</v>
      </c>
      <c r="I6153" s="273">
        <v>11501</v>
      </c>
      <c r="J6153" s="273">
        <v>700</v>
      </c>
      <c r="K6153" s="273">
        <v>3580</v>
      </c>
      <c r="L6153" s="273" t="s">
        <v>66</v>
      </c>
      <c r="M6153" s="273">
        <v>476.07987500000002</v>
      </c>
      <c r="N6153" s="273" t="s">
        <v>115</v>
      </c>
      <c r="W6153" s="273">
        <v>147440</v>
      </c>
      <c r="X6153" s="273" t="s">
        <v>64</v>
      </c>
      <c r="Y6153" s="273" t="s">
        <v>63</v>
      </c>
      <c r="Z6153" s="273" t="s">
        <v>252</v>
      </c>
      <c r="AA6153" s="273" t="s">
        <v>515</v>
      </c>
      <c r="AB6153" s="274">
        <v>44927</v>
      </c>
      <c r="AC6153" s="273">
        <v>12077</v>
      </c>
      <c r="AD6153" s="273">
        <v>669</v>
      </c>
      <c r="AE6153" s="273">
        <v>0.46</v>
      </c>
      <c r="AF6153" s="273" t="s">
        <v>90</v>
      </c>
      <c r="AG6153" s="273" t="s">
        <v>887</v>
      </c>
      <c r="AH6153" s="273" t="s">
        <v>888</v>
      </c>
      <c r="AI6153" s="273" t="s">
        <v>199</v>
      </c>
      <c r="AJ6153" s="273" t="s">
        <v>200</v>
      </c>
      <c r="AK6153" s="273">
        <v>170581</v>
      </c>
      <c r="BV6153" s="273" t="s">
        <v>64</v>
      </c>
      <c r="BW6153" s="273" t="s">
        <v>75</v>
      </c>
      <c r="BX6153" s="273" t="s">
        <v>391</v>
      </c>
      <c r="BY6153" s="273" t="s">
        <v>400</v>
      </c>
      <c r="BZ6153" s="273" t="s">
        <v>86</v>
      </c>
      <c r="CA6153" s="273" t="s">
        <v>87</v>
      </c>
      <c r="CB6153" s="273" t="s">
        <v>217</v>
      </c>
      <c r="CC6153" s="273" t="s">
        <v>218</v>
      </c>
      <c r="CD6153" s="282">
        <v>2</v>
      </c>
      <c r="CE6153" s="274">
        <v>44927</v>
      </c>
      <c r="CG6153" s="273" t="s">
        <v>181</v>
      </c>
      <c r="CI6153" s="273" t="s">
        <v>181</v>
      </c>
      <c r="CJ6153" s="273" t="s">
        <v>1316</v>
      </c>
      <c r="CM6153" s="273" t="s">
        <v>73</v>
      </c>
      <c r="CN6153" s="273">
        <v>3</v>
      </c>
    </row>
    <row r="6154" spans="4:92">
      <c r="D6154" s="273" t="s">
        <v>83</v>
      </c>
      <c r="E6154" s="273" t="s">
        <v>75</v>
      </c>
      <c r="F6154" s="273" t="s">
        <v>357</v>
      </c>
      <c r="G6154" s="273" t="s">
        <v>616</v>
      </c>
      <c r="H6154" s="274">
        <v>44986</v>
      </c>
      <c r="I6154" s="273">
        <v>11501</v>
      </c>
      <c r="J6154" s="273">
        <v>700</v>
      </c>
      <c r="K6154" s="273">
        <v>0</v>
      </c>
      <c r="L6154" s="273" t="s">
        <v>66</v>
      </c>
      <c r="N6154" s="273" t="s">
        <v>107</v>
      </c>
      <c r="W6154" s="273">
        <v>147441</v>
      </c>
      <c r="X6154" s="273" t="s">
        <v>64</v>
      </c>
      <c r="Y6154" s="273" t="s">
        <v>63</v>
      </c>
      <c r="Z6154" s="273" t="s">
        <v>252</v>
      </c>
      <c r="AA6154" s="273" t="s">
        <v>515</v>
      </c>
      <c r="AB6154" s="274">
        <v>44927</v>
      </c>
      <c r="AC6154" s="273">
        <v>12077</v>
      </c>
      <c r="AD6154" s="273">
        <v>669</v>
      </c>
      <c r="AE6154" s="273">
        <v>0</v>
      </c>
      <c r="AF6154" s="273" t="s">
        <v>90</v>
      </c>
      <c r="AG6154" s="273" t="s">
        <v>795</v>
      </c>
      <c r="AH6154" s="273" t="s">
        <v>796</v>
      </c>
      <c r="AI6154" s="273" t="s">
        <v>123</v>
      </c>
      <c r="AJ6154" s="273" t="s">
        <v>200</v>
      </c>
      <c r="AK6154" s="273">
        <v>170587</v>
      </c>
      <c r="BV6154" s="273" t="s">
        <v>64</v>
      </c>
      <c r="BW6154" s="273" t="s">
        <v>75</v>
      </c>
      <c r="BX6154" s="273" t="s">
        <v>391</v>
      </c>
      <c r="BY6154" s="273" t="s">
        <v>400</v>
      </c>
      <c r="BZ6154" s="273" t="s">
        <v>86</v>
      </c>
      <c r="CA6154" s="273" t="s">
        <v>87</v>
      </c>
      <c r="CB6154" s="273" t="s">
        <v>233</v>
      </c>
      <c r="CC6154" s="273" t="s">
        <v>234</v>
      </c>
      <c r="CD6154" s="282">
        <v>1</v>
      </c>
      <c r="CE6154" s="274">
        <v>44927</v>
      </c>
      <c r="CG6154" s="273" t="s">
        <v>181</v>
      </c>
      <c r="CI6154" s="273" t="s">
        <v>181</v>
      </c>
      <c r="CJ6154" s="273" t="s">
        <v>1541</v>
      </c>
      <c r="CM6154" s="273" t="s">
        <v>73</v>
      </c>
      <c r="CN6154" s="273">
        <v>3</v>
      </c>
    </row>
    <row r="6155" spans="4:92">
      <c r="D6155" s="273" t="s">
        <v>83</v>
      </c>
      <c r="E6155" s="273" t="s">
        <v>75</v>
      </c>
      <c r="F6155" s="273" t="s">
        <v>357</v>
      </c>
      <c r="G6155" s="273" t="s">
        <v>616</v>
      </c>
      <c r="H6155" s="274">
        <v>45017</v>
      </c>
      <c r="I6155" s="273">
        <v>11663</v>
      </c>
      <c r="J6155" s="273">
        <v>700</v>
      </c>
      <c r="W6155" s="273">
        <v>152114</v>
      </c>
      <c r="X6155" s="273" t="s">
        <v>64</v>
      </c>
      <c r="Y6155" s="273" t="s">
        <v>63</v>
      </c>
      <c r="Z6155" s="273" t="s">
        <v>252</v>
      </c>
      <c r="AA6155" s="273" t="s">
        <v>515</v>
      </c>
      <c r="AB6155" s="274">
        <v>44927</v>
      </c>
      <c r="AC6155" s="273">
        <v>12077</v>
      </c>
      <c r="AD6155" s="273">
        <v>669</v>
      </c>
      <c r="AE6155" s="273">
        <v>0</v>
      </c>
      <c r="AF6155" s="273" t="s">
        <v>90</v>
      </c>
      <c r="AG6155" s="273" t="s">
        <v>798</v>
      </c>
      <c r="AH6155" s="273" t="s">
        <v>799</v>
      </c>
      <c r="AI6155" s="273" t="s">
        <v>123</v>
      </c>
      <c r="AJ6155" s="273" t="s">
        <v>200</v>
      </c>
      <c r="AK6155" s="273">
        <v>170593</v>
      </c>
      <c r="BV6155" s="273" t="s">
        <v>64</v>
      </c>
      <c r="BW6155" s="273" t="s">
        <v>75</v>
      </c>
      <c r="BX6155" s="273" t="s">
        <v>391</v>
      </c>
      <c r="BY6155" s="273" t="s">
        <v>400</v>
      </c>
      <c r="BZ6155" s="273" t="s">
        <v>86</v>
      </c>
      <c r="CA6155" s="273" t="s">
        <v>87</v>
      </c>
      <c r="CB6155" s="273" t="s">
        <v>233</v>
      </c>
      <c r="CC6155" s="273" t="s">
        <v>234</v>
      </c>
      <c r="CD6155" s="282">
        <v>1</v>
      </c>
      <c r="CE6155" s="274">
        <v>44927</v>
      </c>
      <c r="CG6155" s="273" t="s">
        <v>181</v>
      </c>
      <c r="CI6155" s="273" t="s">
        <v>181</v>
      </c>
      <c r="CJ6155" s="273" t="s">
        <v>1541</v>
      </c>
      <c r="CM6155" s="273" t="s">
        <v>73</v>
      </c>
      <c r="CN6155" s="273">
        <v>3</v>
      </c>
    </row>
    <row r="6156" spans="4:92">
      <c r="D6156" s="273" t="s">
        <v>83</v>
      </c>
      <c r="E6156" s="273" t="s">
        <v>75</v>
      </c>
      <c r="F6156" s="273" t="s">
        <v>357</v>
      </c>
      <c r="G6156" s="273" t="s">
        <v>616</v>
      </c>
      <c r="H6156" s="274">
        <v>45017</v>
      </c>
      <c r="I6156" s="273">
        <v>11663</v>
      </c>
      <c r="J6156" s="273">
        <v>700</v>
      </c>
      <c r="K6156" s="273">
        <v>2281</v>
      </c>
      <c r="L6156" s="273" t="s">
        <v>66</v>
      </c>
      <c r="M6156" s="273">
        <v>293.23562500000003</v>
      </c>
      <c r="N6156" s="273" t="s">
        <v>115</v>
      </c>
      <c r="W6156" s="273">
        <v>152138</v>
      </c>
      <c r="X6156" s="273" t="s">
        <v>64</v>
      </c>
      <c r="Y6156" s="273" t="s">
        <v>63</v>
      </c>
      <c r="Z6156" s="273" t="s">
        <v>252</v>
      </c>
      <c r="AA6156" s="273" t="s">
        <v>515</v>
      </c>
      <c r="AB6156" s="274">
        <v>44927</v>
      </c>
      <c r="AC6156" s="273">
        <v>12077</v>
      </c>
      <c r="AD6156" s="273">
        <v>669</v>
      </c>
      <c r="AE6156" s="273">
        <v>0</v>
      </c>
      <c r="AF6156" s="273" t="s">
        <v>90</v>
      </c>
      <c r="AG6156" s="273" t="s">
        <v>801</v>
      </c>
      <c r="AH6156" s="273" t="s">
        <v>802</v>
      </c>
      <c r="AI6156" s="273" t="s">
        <v>199</v>
      </c>
      <c r="AJ6156" s="273" t="s">
        <v>627</v>
      </c>
      <c r="AK6156" s="273">
        <v>170598</v>
      </c>
      <c r="BV6156" s="273" t="s">
        <v>64</v>
      </c>
      <c r="BW6156" s="273" t="s">
        <v>75</v>
      </c>
      <c r="BX6156" s="273" t="s">
        <v>391</v>
      </c>
      <c r="BY6156" s="273" t="s">
        <v>400</v>
      </c>
      <c r="BZ6156" s="273" t="s">
        <v>138</v>
      </c>
      <c r="CA6156" s="273" t="s">
        <v>139</v>
      </c>
      <c r="CB6156" s="273" t="s">
        <v>190</v>
      </c>
      <c r="CC6156" s="273" t="s">
        <v>191</v>
      </c>
      <c r="CD6156" s="282">
        <v>8</v>
      </c>
      <c r="CE6156" s="274">
        <v>44927</v>
      </c>
      <c r="CF6156" s="273">
        <v>1668</v>
      </c>
      <c r="CG6156" s="273" t="s">
        <v>90</v>
      </c>
      <c r="CH6156" s="273">
        <v>1668</v>
      </c>
      <c r="CI6156" s="273" t="s">
        <v>80</v>
      </c>
      <c r="CM6156" s="273" t="s">
        <v>73</v>
      </c>
      <c r="CN6156" s="273">
        <v>3</v>
      </c>
    </row>
    <row r="6157" spans="4:92">
      <c r="D6157" s="273" t="s">
        <v>83</v>
      </c>
      <c r="E6157" s="273" t="s">
        <v>75</v>
      </c>
      <c r="F6157" s="273" t="s">
        <v>357</v>
      </c>
      <c r="G6157" s="273" t="s">
        <v>616</v>
      </c>
      <c r="H6157" s="274">
        <v>45017</v>
      </c>
      <c r="I6157" s="273">
        <v>11663</v>
      </c>
      <c r="J6157" s="273">
        <v>700</v>
      </c>
      <c r="K6157" s="273">
        <v>0</v>
      </c>
      <c r="L6157" s="273" t="s">
        <v>66</v>
      </c>
      <c r="N6157" s="273" t="s">
        <v>107</v>
      </c>
      <c r="W6157" s="273">
        <v>152139</v>
      </c>
      <c r="X6157" s="273" t="s">
        <v>64</v>
      </c>
      <c r="Y6157" s="273" t="s">
        <v>63</v>
      </c>
      <c r="Z6157" s="273" t="s">
        <v>252</v>
      </c>
      <c r="AA6157" s="273" t="s">
        <v>515</v>
      </c>
      <c r="AB6157" s="274">
        <v>44927</v>
      </c>
      <c r="AC6157" s="273">
        <v>12077</v>
      </c>
      <c r="AD6157" s="273">
        <v>669</v>
      </c>
      <c r="AE6157" s="273">
        <v>0.2</v>
      </c>
      <c r="AF6157" s="273" t="s">
        <v>90</v>
      </c>
      <c r="AG6157" s="273" t="s">
        <v>801</v>
      </c>
      <c r="AH6157" s="273" t="s">
        <v>805</v>
      </c>
      <c r="AI6157" s="273" t="s">
        <v>123</v>
      </c>
      <c r="AJ6157" s="273" t="s">
        <v>627</v>
      </c>
      <c r="AK6157" s="273">
        <v>170603</v>
      </c>
      <c r="BV6157" s="273" t="s">
        <v>64</v>
      </c>
      <c r="BW6157" s="273" t="s">
        <v>75</v>
      </c>
      <c r="BX6157" s="273" t="s">
        <v>391</v>
      </c>
      <c r="BY6157" s="273" t="s">
        <v>400</v>
      </c>
      <c r="BZ6157" s="273" t="s">
        <v>167</v>
      </c>
      <c r="CA6157" s="273" t="s">
        <v>168</v>
      </c>
      <c r="CB6157" s="273" t="s">
        <v>319</v>
      </c>
      <c r="CC6157" s="273" t="s">
        <v>320</v>
      </c>
      <c r="CD6157" s="282">
        <v>15</v>
      </c>
      <c r="CE6157" s="274">
        <v>44927</v>
      </c>
      <c r="CF6157" s="273">
        <v>0</v>
      </c>
      <c r="CG6157" s="273" t="s">
        <v>90</v>
      </c>
      <c r="CH6157" s="273">
        <v>0</v>
      </c>
      <c r="CI6157" s="273" t="s">
        <v>80</v>
      </c>
      <c r="CM6157" s="273" t="s">
        <v>73</v>
      </c>
      <c r="CN6157" s="273">
        <v>3</v>
      </c>
    </row>
    <row r="6158" spans="4:92">
      <c r="D6158" s="273" t="s">
        <v>83</v>
      </c>
      <c r="E6158" s="273" t="s">
        <v>75</v>
      </c>
      <c r="F6158" s="273" t="s">
        <v>357</v>
      </c>
      <c r="G6158" s="273" t="s">
        <v>616</v>
      </c>
      <c r="H6158" s="274">
        <v>45047</v>
      </c>
      <c r="I6158" s="273">
        <v>12279</v>
      </c>
      <c r="J6158" s="273">
        <v>700</v>
      </c>
      <c r="W6158" s="273">
        <v>177633</v>
      </c>
      <c r="X6158" s="273" t="s">
        <v>64</v>
      </c>
      <c r="Y6158" s="273" t="s">
        <v>63</v>
      </c>
      <c r="Z6158" s="273" t="s">
        <v>252</v>
      </c>
      <c r="AA6158" s="273" t="s">
        <v>515</v>
      </c>
      <c r="AB6158" s="274">
        <v>44927</v>
      </c>
      <c r="AC6158" s="273">
        <v>12077</v>
      </c>
      <c r="AD6158" s="273">
        <v>669</v>
      </c>
      <c r="AE6158" s="273">
        <v>0.15</v>
      </c>
      <c r="AF6158" s="273" t="s">
        <v>90</v>
      </c>
      <c r="AG6158" s="273" t="s">
        <v>801</v>
      </c>
      <c r="AH6158" s="273" t="s">
        <v>808</v>
      </c>
      <c r="AI6158" s="273" t="s">
        <v>123</v>
      </c>
      <c r="AJ6158" s="273" t="s">
        <v>627</v>
      </c>
      <c r="AK6158" s="273">
        <v>170609</v>
      </c>
      <c r="BV6158" s="273" t="s">
        <v>64</v>
      </c>
      <c r="BW6158" s="273" t="s">
        <v>75</v>
      </c>
      <c r="BX6158" s="273" t="s">
        <v>391</v>
      </c>
      <c r="BY6158" s="273" t="s">
        <v>400</v>
      </c>
      <c r="BZ6158" s="273" t="s">
        <v>86</v>
      </c>
      <c r="CA6158" s="273" t="s">
        <v>87</v>
      </c>
      <c r="CB6158" s="273" t="s">
        <v>179</v>
      </c>
      <c r="CC6158" s="273" t="s">
        <v>180</v>
      </c>
      <c r="CD6158" s="282">
        <v>1</v>
      </c>
      <c r="CE6158" s="274">
        <v>44927</v>
      </c>
      <c r="CG6158" s="273" t="s">
        <v>181</v>
      </c>
      <c r="CI6158" s="273" t="s">
        <v>181</v>
      </c>
      <c r="CJ6158" s="273" t="s">
        <v>1834</v>
      </c>
      <c r="CM6158" s="273" t="s">
        <v>73</v>
      </c>
      <c r="CN6158" s="273">
        <v>3</v>
      </c>
    </row>
    <row r="6159" spans="4:92">
      <c r="D6159" s="273" t="s">
        <v>83</v>
      </c>
      <c r="E6159" s="273" t="s">
        <v>75</v>
      </c>
      <c r="F6159" s="273" t="s">
        <v>357</v>
      </c>
      <c r="G6159" s="273" t="s">
        <v>616</v>
      </c>
      <c r="H6159" s="274">
        <v>45047</v>
      </c>
      <c r="I6159" s="273">
        <v>12279</v>
      </c>
      <c r="J6159" s="273">
        <v>700</v>
      </c>
      <c r="K6159" s="273">
        <v>4592</v>
      </c>
      <c r="L6159" s="273" t="s">
        <v>66</v>
      </c>
      <c r="M6159" s="273">
        <v>605.774</v>
      </c>
      <c r="N6159" s="273" t="s">
        <v>115</v>
      </c>
      <c r="W6159" s="273">
        <v>177657</v>
      </c>
      <c r="X6159" s="273" t="s">
        <v>64</v>
      </c>
      <c r="Y6159" s="273" t="s">
        <v>63</v>
      </c>
      <c r="Z6159" s="273" t="s">
        <v>252</v>
      </c>
      <c r="AA6159" s="273" t="s">
        <v>515</v>
      </c>
      <c r="AB6159" s="274">
        <v>44927</v>
      </c>
      <c r="AC6159" s="273">
        <v>12077</v>
      </c>
      <c r="AD6159" s="273">
        <v>669</v>
      </c>
      <c r="AE6159" s="273">
        <v>0.2</v>
      </c>
      <c r="AF6159" s="273" t="s">
        <v>90</v>
      </c>
      <c r="AG6159" s="273" t="s">
        <v>801</v>
      </c>
      <c r="AH6159" s="273" t="s">
        <v>811</v>
      </c>
      <c r="AI6159" s="273" t="s">
        <v>123</v>
      </c>
      <c r="AJ6159" s="273" t="s">
        <v>627</v>
      </c>
      <c r="AK6159" s="273">
        <v>170644</v>
      </c>
      <c r="BV6159" s="273" t="s">
        <v>64</v>
      </c>
      <c r="BW6159" s="273" t="s">
        <v>75</v>
      </c>
      <c r="BX6159" s="273" t="s">
        <v>391</v>
      </c>
      <c r="BY6159" s="273" t="s">
        <v>400</v>
      </c>
      <c r="BZ6159" s="273" t="s">
        <v>86</v>
      </c>
      <c r="CA6159" s="273" t="s">
        <v>87</v>
      </c>
      <c r="CB6159" s="273" t="s">
        <v>179</v>
      </c>
      <c r="CC6159" s="273" t="s">
        <v>180</v>
      </c>
      <c r="CD6159" s="282">
        <v>1</v>
      </c>
      <c r="CE6159" s="274">
        <v>44927</v>
      </c>
      <c r="CG6159" s="273" t="s">
        <v>181</v>
      </c>
      <c r="CI6159" s="273" t="s">
        <v>181</v>
      </c>
      <c r="CJ6159" s="273" t="s">
        <v>1834</v>
      </c>
      <c r="CM6159" s="273" t="s">
        <v>73</v>
      </c>
      <c r="CN6159" s="273">
        <v>3</v>
      </c>
    </row>
    <row r="6160" spans="4:92">
      <c r="D6160" s="273" t="s">
        <v>83</v>
      </c>
      <c r="E6160" s="273" t="s">
        <v>75</v>
      </c>
      <c r="F6160" s="273" t="s">
        <v>357</v>
      </c>
      <c r="G6160" s="273" t="s">
        <v>616</v>
      </c>
      <c r="H6160" s="274">
        <v>45047</v>
      </c>
      <c r="I6160" s="273">
        <v>12279</v>
      </c>
      <c r="J6160" s="273">
        <v>700</v>
      </c>
      <c r="K6160" s="273">
        <v>0</v>
      </c>
      <c r="L6160" s="273" t="s">
        <v>66</v>
      </c>
      <c r="N6160" s="273" t="s">
        <v>107</v>
      </c>
      <c r="W6160" s="273">
        <v>177658</v>
      </c>
      <c r="X6160" s="273" t="s">
        <v>64</v>
      </c>
      <c r="Y6160" s="273" t="s">
        <v>63</v>
      </c>
      <c r="Z6160" s="273" t="s">
        <v>252</v>
      </c>
      <c r="AA6160" s="273" t="s">
        <v>515</v>
      </c>
      <c r="AB6160" s="274">
        <v>44927</v>
      </c>
      <c r="AC6160" s="273">
        <v>12077</v>
      </c>
      <c r="AD6160" s="273">
        <v>669</v>
      </c>
      <c r="AE6160" s="273">
        <v>1</v>
      </c>
      <c r="AF6160" s="273" t="s">
        <v>90</v>
      </c>
      <c r="AG6160" s="273" t="s">
        <v>801</v>
      </c>
      <c r="AH6160" s="273" t="s">
        <v>813</v>
      </c>
      <c r="AI6160" s="273" t="s">
        <v>123</v>
      </c>
      <c r="AJ6160" s="273" t="s">
        <v>627</v>
      </c>
      <c r="AK6160" s="273">
        <v>170650</v>
      </c>
      <c r="BV6160" s="273" t="s">
        <v>64</v>
      </c>
      <c r="BW6160" s="273" t="s">
        <v>75</v>
      </c>
      <c r="BX6160" s="273" t="s">
        <v>391</v>
      </c>
      <c r="BY6160" s="273" t="s">
        <v>400</v>
      </c>
      <c r="BZ6160" s="273" t="s">
        <v>204</v>
      </c>
      <c r="CA6160" s="273" t="s">
        <v>205</v>
      </c>
      <c r="CB6160" s="273" t="s">
        <v>206</v>
      </c>
      <c r="CC6160" s="273" t="s">
        <v>207</v>
      </c>
      <c r="CD6160" s="282">
        <v>0</v>
      </c>
      <c r="CE6160" s="274">
        <v>44927</v>
      </c>
      <c r="CG6160" s="273" t="s">
        <v>181</v>
      </c>
      <c r="CI6160" s="273" t="s">
        <v>208</v>
      </c>
      <c r="CJ6160" s="273" t="s">
        <v>209</v>
      </c>
      <c r="CM6160" s="273" t="s">
        <v>73</v>
      </c>
      <c r="CN6160" s="273">
        <v>3</v>
      </c>
    </row>
    <row r="6161" spans="4:92">
      <c r="D6161" s="273" t="s">
        <v>83</v>
      </c>
      <c r="E6161" s="273" t="s">
        <v>75</v>
      </c>
      <c r="F6161" s="273" t="s">
        <v>357</v>
      </c>
      <c r="G6161" s="273" t="s">
        <v>616</v>
      </c>
      <c r="H6161" s="274">
        <v>45078</v>
      </c>
      <c r="I6161" s="273">
        <v>12548</v>
      </c>
      <c r="J6161" s="273">
        <v>700</v>
      </c>
      <c r="W6161" s="273">
        <v>189469</v>
      </c>
      <c r="X6161" s="273" t="s">
        <v>64</v>
      </c>
      <c r="Y6161" s="273" t="s">
        <v>63</v>
      </c>
      <c r="Z6161" s="273" t="s">
        <v>252</v>
      </c>
      <c r="AA6161" s="273" t="s">
        <v>515</v>
      </c>
      <c r="AB6161" s="274">
        <v>44927</v>
      </c>
      <c r="AC6161" s="273">
        <v>15457</v>
      </c>
      <c r="AD6161" s="273">
        <v>669</v>
      </c>
      <c r="AK6161" s="273">
        <v>284480</v>
      </c>
      <c r="BV6161" s="273" t="s">
        <v>64</v>
      </c>
      <c r="BW6161" s="273" t="s">
        <v>75</v>
      </c>
      <c r="BX6161" s="273" t="s">
        <v>391</v>
      </c>
      <c r="BY6161" s="273" t="s">
        <v>400</v>
      </c>
      <c r="BZ6161" s="273" t="s">
        <v>204</v>
      </c>
      <c r="CA6161" s="273" t="s">
        <v>205</v>
      </c>
      <c r="CB6161" s="273" t="s">
        <v>206</v>
      </c>
      <c r="CC6161" s="273" t="s">
        <v>207</v>
      </c>
      <c r="CD6161" s="282">
        <v>0</v>
      </c>
      <c r="CE6161" s="274">
        <v>44927</v>
      </c>
      <c r="CG6161" s="273" t="s">
        <v>181</v>
      </c>
      <c r="CI6161" s="273" t="s">
        <v>208</v>
      </c>
      <c r="CJ6161" s="273" t="s">
        <v>209</v>
      </c>
      <c r="CM6161" s="273" t="s">
        <v>73</v>
      </c>
      <c r="CN6161" s="273">
        <v>3</v>
      </c>
    </row>
    <row r="6162" spans="4:92">
      <c r="D6162" s="273" t="s">
        <v>83</v>
      </c>
      <c r="E6162" s="273" t="s">
        <v>75</v>
      </c>
      <c r="F6162" s="273" t="s">
        <v>357</v>
      </c>
      <c r="G6162" s="273" t="s">
        <v>616</v>
      </c>
      <c r="H6162" s="274">
        <v>45078</v>
      </c>
      <c r="I6162" s="273">
        <v>12548</v>
      </c>
      <c r="J6162" s="273">
        <v>700</v>
      </c>
      <c r="K6162" s="273">
        <v>4732</v>
      </c>
      <c r="L6162" s="273" t="s">
        <v>66</v>
      </c>
      <c r="M6162" s="273">
        <v>650.90575000000001</v>
      </c>
      <c r="N6162" s="273" t="s">
        <v>115</v>
      </c>
      <c r="W6162" s="273">
        <v>189493</v>
      </c>
      <c r="X6162" s="273" t="s">
        <v>64</v>
      </c>
      <c r="Y6162" s="273" t="s">
        <v>63</v>
      </c>
      <c r="Z6162" s="273" t="s">
        <v>252</v>
      </c>
      <c r="AA6162" s="273" t="s">
        <v>515</v>
      </c>
      <c r="AB6162" s="274">
        <v>44958</v>
      </c>
      <c r="AC6162" s="273">
        <v>11856</v>
      </c>
      <c r="AD6162" s="273">
        <v>669</v>
      </c>
      <c r="AK6162" s="273">
        <v>157694</v>
      </c>
      <c r="BV6162" s="273" t="s">
        <v>64</v>
      </c>
      <c r="BW6162" s="273" t="s">
        <v>75</v>
      </c>
      <c r="BX6162" s="273" t="s">
        <v>391</v>
      </c>
      <c r="BY6162" s="273" t="s">
        <v>400</v>
      </c>
      <c r="BZ6162" s="273" t="s">
        <v>167</v>
      </c>
      <c r="CA6162" s="273" t="s">
        <v>168</v>
      </c>
      <c r="CB6162" s="273" t="s">
        <v>313</v>
      </c>
      <c r="CC6162" s="273" t="s">
        <v>314</v>
      </c>
      <c r="CD6162" s="282">
        <v>14</v>
      </c>
      <c r="CE6162" s="274">
        <v>44927</v>
      </c>
      <c r="CF6162" s="273">
        <v>400</v>
      </c>
      <c r="CG6162" s="273" t="s">
        <v>90</v>
      </c>
      <c r="CH6162" s="273">
        <v>400</v>
      </c>
      <c r="CI6162" s="273" t="s">
        <v>80</v>
      </c>
      <c r="CM6162" s="273" t="s">
        <v>73</v>
      </c>
      <c r="CN6162" s="273">
        <v>3</v>
      </c>
    </row>
    <row r="6163" spans="4:92">
      <c r="D6163" s="273" t="s">
        <v>83</v>
      </c>
      <c r="E6163" s="273" t="s">
        <v>75</v>
      </c>
      <c r="F6163" s="273" t="s">
        <v>357</v>
      </c>
      <c r="G6163" s="273" t="s">
        <v>616</v>
      </c>
      <c r="H6163" s="274">
        <v>45078</v>
      </c>
      <c r="I6163" s="273">
        <v>12548</v>
      </c>
      <c r="J6163" s="273">
        <v>700</v>
      </c>
      <c r="K6163" s="273">
        <v>0</v>
      </c>
      <c r="L6163" s="273" t="s">
        <v>66</v>
      </c>
      <c r="N6163" s="273" t="s">
        <v>107</v>
      </c>
      <c r="W6163" s="273">
        <v>189494</v>
      </c>
      <c r="X6163" s="273" t="s">
        <v>83</v>
      </c>
      <c r="Y6163" s="273" t="s">
        <v>404</v>
      </c>
      <c r="Z6163" s="273" t="s">
        <v>431</v>
      </c>
      <c r="AA6163" s="273" t="s">
        <v>454</v>
      </c>
      <c r="AB6163" s="274">
        <v>44927</v>
      </c>
      <c r="AC6163" s="273">
        <v>14783</v>
      </c>
      <c r="AD6163" s="273">
        <v>764</v>
      </c>
      <c r="AK6163" s="273">
        <v>277575</v>
      </c>
      <c r="BV6163" s="273" t="s">
        <v>64</v>
      </c>
      <c r="BW6163" s="273" t="s">
        <v>75</v>
      </c>
      <c r="BX6163" s="273" t="s">
        <v>391</v>
      </c>
      <c r="BY6163" s="273" t="s">
        <v>400</v>
      </c>
      <c r="BZ6163" s="273" t="s">
        <v>167</v>
      </c>
      <c r="CA6163" s="273" t="s">
        <v>168</v>
      </c>
      <c r="CB6163" s="273" t="s">
        <v>353</v>
      </c>
      <c r="CC6163" s="273" t="s">
        <v>354</v>
      </c>
      <c r="CD6163" s="282">
        <v>13</v>
      </c>
      <c r="CE6163" s="274">
        <v>44927</v>
      </c>
      <c r="CF6163" s="273">
        <v>363</v>
      </c>
      <c r="CG6163" s="273" t="s">
        <v>90</v>
      </c>
      <c r="CH6163" s="273">
        <v>363</v>
      </c>
      <c r="CI6163" s="273" t="s">
        <v>80</v>
      </c>
      <c r="CM6163" s="273" t="s">
        <v>73</v>
      </c>
      <c r="CN6163" s="273">
        <v>3</v>
      </c>
    </row>
    <row r="6164" spans="4:92">
      <c r="D6164" s="273" t="s">
        <v>83</v>
      </c>
      <c r="E6164" s="273" t="s">
        <v>75</v>
      </c>
      <c r="F6164" s="273" t="s">
        <v>357</v>
      </c>
      <c r="G6164" s="273" t="s">
        <v>616</v>
      </c>
      <c r="H6164" s="274">
        <v>45108</v>
      </c>
      <c r="I6164" s="273">
        <v>12817</v>
      </c>
      <c r="J6164" s="273">
        <v>700</v>
      </c>
      <c r="W6164" s="273">
        <v>202953</v>
      </c>
      <c r="X6164" s="273" t="s">
        <v>64</v>
      </c>
      <c r="Y6164" s="273" t="s">
        <v>75</v>
      </c>
      <c r="Z6164" s="273" t="s">
        <v>79</v>
      </c>
      <c r="AA6164" s="273" t="s">
        <v>79</v>
      </c>
      <c r="AB6164" s="274">
        <v>44927</v>
      </c>
      <c r="AC6164" s="273">
        <v>11953</v>
      </c>
      <c r="AD6164" s="273">
        <v>36</v>
      </c>
      <c r="AE6164" s="273">
        <v>17.533999999999999</v>
      </c>
      <c r="AF6164" s="273" t="s">
        <v>90</v>
      </c>
      <c r="AG6164" s="273" t="s">
        <v>414</v>
      </c>
      <c r="AH6164" s="273" t="s">
        <v>415</v>
      </c>
      <c r="AI6164" s="273" t="s">
        <v>199</v>
      </c>
      <c r="AJ6164" s="273" t="s">
        <v>214</v>
      </c>
      <c r="AK6164" s="273">
        <v>172554</v>
      </c>
      <c r="BV6164" s="273" t="s">
        <v>64</v>
      </c>
      <c r="BW6164" s="273" t="s">
        <v>75</v>
      </c>
      <c r="BX6164" s="273" t="s">
        <v>391</v>
      </c>
      <c r="BY6164" s="273" t="s">
        <v>400</v>
      </c>
      <c r="BZ6164" s="273" t="s">
        <v>151</v>
      </c>
      <c r="CA6164" s="273" t="s">
        <v>152</v>
      </c>
      <c r="CB6164" s="273" t="s">
        <v>161</v>
      </c>
      <c r="CC6164" s="273" t="s">
        <v>162</v>
      </c>
      <c r="CD6164" s="282">
        <v>11</v>
      </c>
      <c r="CE6164" s="274">
        <v>44927</v>
      </c>
      <c r="CF6164" s="273">
        <v>3312</v>
      </c>
      <c r="CG6164" s="273" t="s">
        <v>90</v>
      </c>
      <c r="CH6164" s="273">
        <v>3312</v>
      </c>
      <c r="CI6164" s="273" t="s">
        <v>80</v>
      </c>
      <c r="CM6164" s="273" t="s">
        <v>73</v>
      </c>
      <c r="CN6164" s="273">
        <v>3</v>
      </c>
    </row>
    <row r="6165" spans="4:92">
      <c r="D6165" s="273" t="s">
        <v>83</v>
      </c>
      <c r="E6165" s="273" t="s">
        <v>75</v>
      </c>
      <c r="F6165" s="273" t="s">
        <v>357</v>
      </c>
      <c r="G6165" s="273" t="s">
        <v>616</v>
      </c>
      <c r="H6165" s="274">
        <v>45108</v>
      </c>
      <c r="I6165" s="273">
        <v>12817</v>
      </c>
      <c r="J6165" s="273">
        <v>700</v>
      </c>
      <c r="K6165" s="273">
        <v>4871</v>
      </c>
      <c r="L6165" s="273" t="s">
        <v>66</v>
      </c>
      <c r="M6165" s="273">
        <v>672.24400000000003</v>
      </c>
      <c r="N6165" s="273" t="s">
        <v>115</v>
      </c>
      <c r="W6165" s="273">
        <v>202977</v>
      </c>
      <c r="X6165" s="273" t="s">
        <v>64</v>
      </c>
      <c r="Y6165" s="273" t="s">
        <v>75</v>
      </c>
      <c r="Z6165" s="273" t="s">
        <v>79</v>
      </c>
      <c r="AA6165" s="273" t="s">
        <v>79</v>
      </c>
      <c r="AB6165" s="274">
        <v>44927</v>
      </c>
      <c r="AC6165" s="273">
        <v>11953</v>
      </c>
      <c r="AD6165" s="273">
        <v>36</v>
      </c>
      <c r="AE6165" s="273">
        <v>0.41499999999999998</v>
      </c>
      <c r="AF6165" s="273" t="s">
        <v>90</v>
      </c>
      <c r="AG6165" s="273" t="s">
        <v>2253</v>
      </c>
      <c r="AH6165" s="273" t="s">
        <v>2254</v>
      </c>
      <c r="AI6165" s="273" t="s">
        <v>199</v>
      </c>
      <c r="AJ6165" s="273" t="s">
        <v>214</v>
      </c>
      <c r="AK6165" s="273">
        <v>172560</v>
      </c>
      <c r="BV6165" s="273" t="s">
        <v>64</v>
      </c>
      <c r="BW6165" s="273" t="s">
        <v>75</v>
      </c>
      <c r="BX6165" s="273" t="s">
        <v>391</v>
      </c>
      <c r="BY6165" s="273" t="s">
        <v>400</v>
      </c>
      <c r="BZ6165" s="273" t="s">
        <v>167</v>
      </c>
      <c r="CA6165" s="273" t="s">
        <v>168</v>
      </c>
      <c r="CB6165" s="273" t="s">
        <v>169</v>
      </c>
      <c r="CC6165" s="273" t="s">
        <v>170</v>
      </c>
      <c r="CD6165" s="282">
        <v>12</v>
      </c>
      <c r="CE6165" s="274">
        <v>44927</v>
      </c>
      <c r="CF6165" s="273">
        <v>300</v>
      </c>
      <c r="CG6165" s="273" t="s">
        <v>90</v>
      </c>
      <c r="CH6165" s="273">
        <v>300</v>
      </c>
      <c r="CI6165" s="273" t="s">
        <v>80</v>
      </c>
      <c r="CM6165" s="273" t="s">
        <v>73</v>
      </c>
      <c r="CN6165" s="273">
        <v>3</v>
      </c>
    </row>
    <row r="6166" spans="4:92">
      <c r="D6166" s="273" t="s">
        <v>83</v>
      </c>
      <c r="E6166" s="273" t="s">
        <v>75</v>
      </c>
      <c r="F6166" s="273" t="s">
        <v>357</v>
      </c>
      <c r="G6166" s="273" t="s">
        <v>616</v>
      </c>
      <c r="H6166" s="274">
        <v>45108</v>
      </c>
      <c r="I6166" s="273">
        <v>12817</v>
      </c>
      <c r="J6166" s="273">
        <v>700</v>
      </c>
      <c r="K6166" s="273">
        <v>0</v>
      </c>
      <c r="L6166" s="273" t="s">
        <v>66</v>
      </c>
      <c r="N6166" s="273" t="s">
        <v>107</v>
      </c>
      <c r="W6166" s="273">
        <v>202978</v>
      </c>
      <c r="X6166" s="273" t="s">
        <v>64</v>
      </c>
      <c r="Y6166" s="273" t="s">
        <v>75</v>
      </c>
      <c r="Z6166" s="273" t="s">
        <v>79</v>
      </c>
      <c r="AA6166" s="273" t="s">
        <v>79</v>
      </c>
      <c r="AB6166" s="274">
        <v>44927</v>
      </c>
      <c r="AC6166" s="273">
        <v>11953</v>
      </c>
      <c r="AD6166" s="273">
        <v>36</v>
      </c>
      <c r="AE6166" s="273">
        <v>0.188</v>
      </c>
      <c r="AF6166" s="273" t="s">
        <v>90</v>
      </c>
      <c r="AG6166" s="273" t="s">
        <v>534</v>
      </c>
      <c r="AH6166" s="273" t="s">
        <v>535</v>
      </c>
      <c r="AI6166" s="273" t="s">
        <v>199</v>
      </c>
      <c r="AJ6166" s="273" t="s">
        <v>214</v>
      </c>
      <c r="AK6166" s="273">
        <v>172566</v>
      </c>
      <c r="BV6166" s="273" t="s">
        <v>64</v>
      </c>
      <c r="BW6166" s="273" t="s">
        <v>75</v>
      </c>
      <c r="BX6166" s="273" t="s">
        <v>391</v>
      </c>
      <c r="BY6166" s="273" t="s">
        <v>400</v>
      </c>
      <c r="BZ6166" s="273" t="s">
        <v>138</v>
      </c>
      <c r="CA6166" s="273" t="s">
        <v>139</v>
      </c>
      <c r="CB6166" s="273" t="s">
        <v>140</v>
      </c>
      <c r="CC6166" s="273" t="s">
        <v>141</v>
      </c>
      <c r="CD6166" s="282">
        <v>9</v>
      </c>
      <c r="CE6166" s="274">
        <v>44927</v>
      </c>
      <c r="CF6166" s="273">
        <v>841</v>
      </c>
      <c r="CG6166" s="273" t="s">
        <v>90</v>
      </c>
      <c r="CH6166" s="273">
        <v>841</v>
      </c>
      <c r="CI6166" s="273" t="s">
        <v>80</v>
      </c>
      <c r="CM6166" s="273" t="s">
        <v>73</v>
      </c>
      <c r="CN6166" s="273">
        <v>3</v>
      </c>
    </row>
    <row r="6167" spans="4:92">
      <c r="D6167" s="273" t="s">
        <v>83</v>
      </c>
      <c r="E6167" s="273" t="s">
        <v>75</v>
      </c>
      <c r="F6167" s="273" t="s">
        <v>357</v>
      </c>
      <c r="G6167" s="273" t="s">
        <v>616</v>
      </c>
      <c r="H6167" s="274">
        <v>45139</v>
      </c>
      <c r="I6167" s="273">
        <v>13493</v>
      </c>
      <c r="J6167" s="273">
        <v>700</v>
      </c>
      <c r="W6167" s="273">
        <v>220996</v>
      </c>
      <c r="X6167" s="273" t="s">
        <v>64</v>
      </c>
      <c r="Y6167" s="273" t="s">
        <v>75</v>
      </c>
      <c r="Z6167" s="273" t="s">
        <v>79</v>
      </c>
      <c r="AA6167" s="273" t="s">
        <v>79</v>
      </c>
      <c r="AB6167" s="274">
        <v>44927</v>
      </c>
      <c r="AC6167" s="273">
        <v>11953</v>
      </c>
      <c r="AD6167" s="273">
        <v>36</v>
      </c>
      <c r="AE6167" s="273">
        <v>1.2</v>
      </c>
      <c r="AF6167" s="273" t="s">
        <v>90</v>
      </c>
      <c r="AG6167" s="273" t="s">
        <v>1592</v>
      </c>
      <c r="AH6167" s="273" t="s">
        <v>2255</v>
      </c>
      <c r="AI6167" s="273" t="s">
        <v>199</v>
      </c>
      <c r="AJ6167" s="273" t="s">
        <v>214</v>
      </c>
      <c r="AK6167" s="273">
        <v>172572</v>
      </c>
      <c r="BV6167" s="273" t="s">
        <v>64</v>
      </c>
      <c r="BW6167" s="273" t="s">
        <v>75</v>
      </c>
      <c r="BX6167" s="273" t="s">
        <v>391</v>
      </c>
      <c r="BY6167" s="273" t="s">
        <v>400</v>
      </c>
      <c r="BZ6167" s="273" t="s">
        <v>151</v>
      </c>
      <c r="CA6167" s="273" t="s">
        <v>152</v>
      </c>
      <c r="CB6167" s="273" t="s">
        <v>153</v>
      </c>
      <c r="CC6167" s="273" t="s">
        <v>154</v>
      </c>
      <c r="CD6167" s="282">
        <v>10</v>
      </c>
      <c r="CE6167" s="274">
        <v>44927</v>
      </c>
      <c r="CF6167" s="273">
        <v>16561</v>
      </c>
      <c r="CG6167" s="273" t="s">
        <v>90</v>
      </c>
      <c r="CH6167" s="273">
        <v>16561</v>
      </c>
      <c r="CI6167" s="273" t="s">
        <v>80</v>
      </c>
      <c r="CM6167" s="273" t="s">
        <v>73</v>
      </c>
      <c r="CN6167" s="273">
        <v>3</v>
      </c>
    </row>
    <row r="6168" spans="4:92">
      <c r="D6168" s="273" t="s">
        <v>83</v>
      </c>
      <c r="E6168" s="273" t="s">
        <v>75</v>
      </c>
      <c r="F6168" s="273" t="s">
        <v>357</v>
      </c>
      <c r="G6168" s="273" t="s">
        <v>616</v>
      </c>
      <c r="H6168" s="274">
        <v>45139</v>
      </c>
      <c r="I6168" s="273">
        <v>13493</v>
      </c>
      <c r="J6168" s="273">
        <v>700</v>
      </c>
      <c r="K6168" s="273">
        <v>5400</v>
      </c>
      <c r="L6168" s="273" t="s">
        <v>66</v>
      </c>
      <c r="M6168" s="273">
        <v>930.72375</v>
      </c>
      <c r="N6168" s="273" t="s">
        <v>115</v>
      </c>
      <c r="W6168" s="273">
        <v>221020</v>
      </c>
      <c r="X6168" s="273" t="s">
        <v>64</v>
      </c>
      <c r="Y6168" s="273" t="s">
        <v>75</v>
      </c>
      <c r="Z6168" s="273" t="s">
        <v>79</v>
      </c>
      <c r="AA6168" s="273" t="s">
        <v>79</v>
      </c>
      <c r="AB6168" s="274">
        <v>44927</v>
      </c>
      <c r="AC6168" s="273">
        <v>11953</v>
      </c>
      <c r="AD6168" s="273">
        <v>36</v>
      </c>
      <c r="AE6168" s="273">
        <v>0.81799999999999995</v>
      </c>
      <c r="AF6168" s="273" t="s">
        <v>90</v>
      </c>
      <c r="AG6168" s="273" t="s">
        <v>420</v>
      </c>
      <c r="AH6168" s="273" t="s">
        <v>421</v>
      </c>
      <c r="AI6168" s="273" t="s">
        <v>199</v>
      </c>
      <c r="AJ6168" s="273" t="s">
        <v>214</v>
      </c>
      <c r="AK6168" s="273">
        <v>172578</v>
      </c>
      <c r="BV6168" s="273" t="s">
        <v>64</v>
      </c>
      <c r="BW6168" s="273" t="s">
        <v>75</v>
      </c>
      <c r="BX6168" s="273" t="s">
        <v>391</v>
      </c>
      <c r="BY6168" s="273" t="s">
        <v>400</v>
      </c>
      <c r="BZ6168" s="273" t="s">
        <v>126</v>
      </c>
      <c r="CA6168" s="273" t="s">
        <v>127</v>
      </c>
      <c r="CB6168" s="273" t="s">
        <v>128</v>
      </c>
      <c r="CC6168" s="273" t="s">
        <v>129</v>
      </c>
      <c r="CD6168" s="282">
        <v>6</v>
      </c>
      <c r="CE6168" s="274">
        <v>44927</v>
      </c>
      <c r="CI6168" s="273" t="s">
        <v>80</v>
      </c>
      <c r="CM6168" s="273" t="s">
        <v>73</v>
      </c>
      <c r="CN6168" s="273">
        <v>3</v>
      </c>
    </row>
    <row r="6169" spans="4:92">
      <c r="D6169" s="273" t="s">
        <v>83</v>
      </c>
      <c r="E6169" s="273" t="s">
        <v>194</v>
      </c>
      <c r="F6169" s="273" t="s">
        <v>385</v>
      </c>
      <c r="G6169" s="273" t="s">
        <v>772</v>
      </c>
      <c r="H6169" s="274">
        <v>45108</v>
      </c>
      <c r="I6169" s="273">
        <v>12856</v>
      </c>
      <c r="J6169" s="273">
        <v>771</v>
      </c>
      <c r="K6169" s="273">
        <v>56118.83</v>
      </c>
      <c r="L6169" s="273" t="s">
        <v>66</v>
      </c>
      <c r="M6169" s="273">
        <v>6734.26</v>
      </c>
      <c r="N6169" s="273" t="s">
        <v>115</v>
      </c>
      <c r="W6169" s="273">
        <v>204108</v>
      </c>
      <c r="X6169" s="273" t="s">
        <v>64</v>
      </c>
      <c r="Y6169" s="273" t="s">
        <v>75</v>
      </c>
      <c r="Z6169" s="273" t="s">
        <v>79</v>
      </c>
      <c r="AA6169" s="273" t="s">
        <v>79</v>
      </c>
      <c r="AB6169" s="274">
        <v>44927</v>
      </c>
      <c r="AC6169" s="273">
        <v>11953</v>
      </c>
      <c r="AD6169" s="273">
        <v>36</v>
      </c>
      <c r="AE6169" s="273">
        <v>0</v>
      </c>
      <c r="AF6169" s="273" t="s">
        <v>90</v>
      </c>
      <c r="AG6169" s="273" t="s">
        <v>2256</v>
      </c>
      <c r="AH6169" s="273" t="s">
        <v>2257</v>
      </c>
      <c r="AI6169" s="273" t="s">
        <v>199</v>
      </c>
      <c r="AJ6169" s="273" t="s">
        <v>214</v>
      </c>
      <c r="AK6169" s="273">
        <v>172584</v>
      </c>
      <c r="BV6169" s="273" t="s">
        <v>64</v>
      </c>
      <c r="BW6169" s="273" t="s">
        <v>75</v>
      </c>
      <c r="BX6169" s="273" t="s">
        <v>391</v>
      </c>
      <c r="BY6169" s="273" t="s">
        <v>400</v>
      </c>
      <c r="BZ6169" s="273" t="s">
        <v>110</v>
      </c>
      <c r="CA6169" s="273" t="s">
        <v>111</v>
      </c>
      <c r="CB6169" s="273" t="s">
        <v>117</v>
      </c>
      <c r="CC6169" s="273" t="s">
        <v>118</v>
      </c>
      <c r="CD6169" s="282">
        <v>5</v>
      </c>
      <c r="CE6169" s="274">
        <v>44927</v>
      </c>
      <c r="CI6169" s="273" t="s">
        <v>104</v>
      </c>
      <c r="CM6169" s="273" t="s">
        <v>73</v>
      </c>
      <c r="CN6169" s="273">
        <v>3</v>
      </c>
    </row>
    <row r="6170" spans="4:92">
      <c r="D6170" s="273" t="s">
        <v>83</v>
      </c>
      <c r="E6170" s="273" t="s">
        <v>194</v>
      </c>
      <c r="F6170" s="273" t="s">
        <v>385</v>
      </c>
      <c r="G6170" s="273" t="s">
        <v>772</v>
      </c>
      <c r="H6170" s="274">
        <v>45139</v>
      </c>
      <c r="I6170" s="273">
        <v>13533</v>
      </c>
      <c r="J6170" s="273">
        <v>771</v>
      </c>
      <c r="W6170" s="273">
        <v>222153</v>
      </c>
      <c r="X6170" s="273" t="s">
        <v>64</v>
      </c>
      <c r="Y6170" s="273" t="s">
        <v>75</v>
      </c>
      <c r="Z6170" s="273" t="s">
        <v>79</v>
      </c>
      <c r="AA6170" s="273" t="s">
        <v>79</v>
      </c>
      <c r="AB6170" s="274">
        <v>44927</v>
      </c>
      <c r="AC6170" s="273">
        <v>11953</v>
      </c>
      <c r="AD6170" s="273">
        <v>36</v>
      </c>
      <c r="AE6170" s="273">
        <v>2.907</v>
      </c>
      <c r="AF6170" s="273" t="s">
        <v>90</v>
      </c>
      <c r="AG6170" s="273" t="s">
        <v>2258</v>
      </c>
      <c r="AH6170" s="273" t="s">
        <v>2259</v>
      </c>
      <c r="AI6170" s="273" t="s">
        <v>199</v>
      </c>
      <c r="AJ6170" s="273" t="s">
        <v>214</v>
      </c>
      <c r="AK6170" s="273">
        <v>172590</v>
      </c>
      <c r="BV6170" s="273" t="s">
        <v>64</v>
      </c>
      <c r="BW6170" s="273" t="s">
        <v>75</v>
      </c>
      <c r="BX6170" s="273" t="s">
        <v>391</v>
      </c>
      <c r="BY6170" s="273" t="s">
        <v>400</v>
      </c>
      <c r="BZ6170" s="273" t="s">
        <v>126</v>
      </c>
      <c r="CA6170" s="273" t="s">
        <v>127</v>
      </c>
      <c r="CB6170" s="273" t="s">
        <v>133</v>
      </c>
      <c r="CC6170" s="273" t="s">
        <v>134</v>
      </c>
      <c r="CD6170" s="282">
        <v>7</v>
      </c>
      <c r="CE6170" s="274">
        <v>44927</v>
      </c>
      <c r="CI6170" s="273" t="s">
        <v>104</v>
      </c>
      <c r="CM6170" s="273" t="s">
        <v>73</v>
      </c>
      <c r="CN6170" s="273">
        <v>3</v>
      </c>
    </row>
    <row r="6171" spans="4:92">
      <c r="D6171" s="273" t="s">
        <v>83</v>
      </c>
      <c r="E6171" s="273" t="s">
        <v>194</v>
      </c>
      <c r="F6171" s="273" t="s">
        <v>385</v>
      </c>
      <c r="G6171" s="273" t="s">
        <v>772</v>
      </c>
      <c r="H6171" s="274">
        <v>45139</v>
      </c>
      <c r="I6171" s="273">
        <v>13533</v>
      </c>
      <c r="J6171" s="273">
        <v>771</v>
      </c>
      <c r="K6171" s="273">
        <v>0</v>
      </c>
      <c r="L6171" s="273" t="s">
        <v>66</v>
      </c>
      <c r="N6171" s="273" t="s">
        <v>107</v>
      </c>
      <c r="W6171" s="273">
        <v>222178</v>
      </c>
      <c r="X6171" s="273" t="s">
        <v>64</v>
      </c>
      <c r="Y6171" s="273" t="s">
        <v>75</v>
      </c>
      <c r="Z6171" s="273" t="s">
        <v>79</v>
      </c>
      <c r="AA6171" s="273" t="s">
        <v>79</v>
      </c>
      <c r="AB6171" s="274">
        <v>44927</v>
      </c>
      <c r="AC6171" s="273">
        <v>11953</v>
      </c>
      <c r="AD6171" s="273">
        <v>36</v>
      </c>
      <c r="AE6171" s="273">
        <v>0</v>
      </c>
      <c r="AF6171" s="273" t="s">
        <v>90</v>
      </c>
      <c r="AG6171" s="273" t="s">
        <v>2260</v>
      </c>
      <c r="AH6171" s="273" t="s">
        <v>2261</v>
      </c>
      <c r="AI6171" s="273" t="s">
        <v>199</v>
      </c>
      <c r="AJ6171" s="273" t="s">
        <v>214</v>
      </c>
      <c r="AK6171" s="273">
        <v>172596</v>
      </c>
      <c r="BV6171" s="273" t="s">
        <v>64</v>
      </c>
      <c r="BW6171" s="273" t="s">
        <v>75</v>
      </c>
      <c r="BX6171" s="273" t="s">
        <v>391</v>
      </c>
      <c r="BY6171" s="273" t="s">
        <v>400</v>
      </c>
      <c r="BZ6171" s="273" t="s">
        <v>110</v>
      </c>
      <c r="CA6171" s="273" t="s">
        <v>111</v>
      </c>
      <c r="CB6171" s="273" t="s">
        <v>112</v>
      </c>
      <c r="CC6171" s="273" t="s">
        <v>113</v>
      </c>
      <c r="CD6171" s="282">
        <v>4</v>
      </c>
      <c r="CE6171" s="274">
        <v>44927</v>
      </c>
      <c r="CI6171" s="273" t="s">
        <v>80</v>
      </c>
      <c r="CM6171" s="273" t="s">
        <v>73</v>
      </c>
      <c r="CN6171" s="273">
        <v>3</v>
      </c>
    </row>
    <row r="6172" spans="4:92">
      <c r="D6172" s="273" t="s">
        <v>83</v>
      </c>
      <c r="E6172" s="273" t="s">
        <v>194</v>
      </c>
      <c r="F6172" s="273" t="s">
        <v>385</v>
      </c>
      <c r="G6172" s="273" t="s">
        <v>772</v>
      </c>
      <c r="H6172" s="274">
        <v>45139</v>
      </c>
      <c r="I6172" s="273">
        <v>13533</v>
      </c>
      <c r="J6172" s="273">
        <v>771</v>
      </c>
      <c r="K6172" s="273">
        <v>44302.83</v>
      </c>
      <c r="L6172" s="273" t="s">
        <v>66</v>
      </c>
      <c r="M6172" s="273">
        <v>5316.34</v>
      </c>
      <c r="N6172" s="273" t="s">
        <v>115</v>
      </c>
      <c r="W6172" s="273">
        <v>222177</v>
      </c>
      <c r="X6172" s="273" t="s">
        <v>64</v>
      </c>
      <c r="Y6172" s="273" t="s">
        <v>75</v>
      </c>
      <c r="Z6172" s="273" t="s">
        <v>79</v>
      </c>
      <c r="AA6172" s="273" t="s">
        <v>79</v>
      </c>
      <c r="AB6172" s="274">
        <v>44927</v>
      </c>
      <c r="AC6172" s="273">
        <v>11953</v>
      </c>
      <c r="AD6172" s="273">
        <v>36</v>
      </c>
      <c r="AE6172" s="273">
        <v>0</v>
      </c>
      <c r="AF6172" s="273" t="s">
        <v>90</v>
      </c>
      <c r="AG6172" s="273" t="s">
        <v>2262</v>
      </c>
      <c r="AH6172" s="273" t="s">
        <v>2263</v>
      </c>
      <c r="AI6172" s="273" t="s">
        <v>199</v>
      </c>
      <c r="AJ6172" s="273" t="s">
        <v>214</v>
      </c>
      <c r="AK6172" s="273">
        <v>172602</v>
      </c>
      <c r="BV6172" s="273" t="s">
        <v>64</v>
      </c>
      <c r="BW6172" s="273" t="s">
        <v>75</v>
      </c>
      <c r="BX6172" s="273" t="s">
        <v>391</v>
      </c>
      <c r="BY6172" s="273" t="s">
        <v>400</v>
      </c>
      <c r="BZ6172" s="273" t="s">
        <v>86</v>
      </c>
      <c r="CA6172" s="273" t="s">
        <v>87</v>
      </c>
      <c r="CB6172" s="273" t="s">
        <v>101</v>
      </c>
      <c r="CC6172" s="273" t="s">
        <v>102</v>
      </c>
      <c r="CD6172" s="282">
        <v>4</v>
      </c>
      <c r="CE6172" s="274">
        <v>44927</v>
      </c>
      <c r="CF6172" s="273">
        <v>26759.11</v>
      </c>
      <c r="CG6172" s="273" t="s">
        <v>1495</v>
      </c>
      <c r="CH6172" s="273">
        <v>3846.6220625000001</v>
      </c>
      <c r="CI6172" s="273" t="s">
        <v>104</v>
      </c>
      <c r="CM6172" s="273" t="s">
        <v>73</v>
      </c>
      <c r="CN6172" s="273">
        <v>3</v>
      </c>
    </row>
    <row r="6173" spans="4:92">
      <c r="D6173" s="273" t="s">
        <v>83</v>
      </c>
      <c r="E6173" s="273" t="s">
        <v>194</v>
      </c>
      <c r="F6173" s="273" t="s">
        <v>385</v>
      </c>
      <c r="G6173" s="273" t="s">
        <v>772</v>
      </c>
      <c r="H6173" s="274">
        <v>45170</v>
      </c>
      <c r="I6173" s="273">
        <v>13860</v>
      </c>
      <c r="J6173" s="273">
        <v>771</v>
      </c>
      <c r="W6173" s="273">
        <v>235104</v>
      </c>
      <c r="X6173" s="273" t="s">
        <v>64</v>
      </c>
      <c r="Y6173" s="273" t="s">
        <v>75</v>
      </c>
      <c r="Z6173" s="273" t="s">
        <v>79</v>
      </c>
      <c r="AA6173" s="273" t="s">
        <v>79</v>
      </c>
      <c r="AB6173" s="274">
        <v>44927</v>
      </c>
      <c r="AC6173" s="273">
        <v>11953</v>
      </c>
      <c r="AD6173" s="273">
        <v>36</v>
      </c>
      <c r="AE6173" s="273">
        <v>0</v>
      </c>
      <c r="AF6173" s="273" t="s">
        <v>90</v>
      </c>
      <c r="AG6173" s="273" t="s">
        <v>304</v>
      </c>
      <c r="AH6173" s="273" t="s">
        <v>305</v>
      </c>
      <c r="AI6173" s="273" t="s">
        <v>199</v>
      </c>
      <c r="AJ6173" s="273" t="s">
        <v>214</v>
      </c>
      <c r="AK6173" s="273">
        <v>172608</v>
      </c>
      <c r="BV6173" s="273" t="s">
        <v>64</v>
      </c>
      <c r="BW6173" s="273" t="s">
        <v>75</v>
      </c>
      <c r="BX6173" s="273" t="s">
        <v>391</v>
      </c>
      <c r="BY6173" s="273" t="s">
        <v>400</v>
      </c>
      <c r="BZ6173" s="273" t="s">
        <v>86</v>
      </c>
      <c r="CA6173" s="273" t="s">
        <v>87</v>
      </c>
      <c r="CB6173" s="273" t="s">
        <v>101</v>
      </c>
      <c r="CC6173" s="273" t="s">
        <v>102</v>
      </c>
      <c r="CD6173" s="282">
        <v>4</v>
      </c>
      <c r="CE6173" s="274">
        <v>44927</v>
      </c>
      <c r="CF6173" s="273">
        <v>18995.68</v>
      </c>
      <c r="CG6173" s="273" t="s">
        <v>1495</v>
      </c>
      <c r="CH6173" s="273">
        <v>2730.6289999999999</v>
      </c>
      <c r="CI6173" s="273" t="s">
        <v>104</v>
      </c>
      <c r="CM6173" s="273" t="s">
        <v>73</v>
      </c>
      <c r="CN6173" s="273">
        <v>3</v>
      </c>
    </row>
    <row r="6174" spans="4:92">
      <c r="D6174" s="273" t="s">
        <v>83</v>
      </c>
      <c r="E6174" s="273" t="s">
        <v>194</v>
      </c>
      <c r="F6174" s="273" t="s">
        <v>385</v>
      </c>
      <c r="G6174" s="273" t="s">
        <v>772</v>
      </c>
      <c r="H6174" s="274">
        <v>45170</v>
      </c>
      <c r="I6174" s="273">
        <v>13860</v>
      </c>
      <c r="J6174" s="273">
        <v>771</v>
      </c>
      <c r="K6174" s="273">
        <v>0</v>
      </c>
      <c r="L6174" s="273" t="s">
        <v>66</v>
      </c>
      <c r="N6174" s="273" t="s">
        <v>107</v>
      </c>
      <c r="W6174" s="273">
        <v>235129</v>
      </c>
      <c r="X6174" s="273" t="s">
        <v>64</v>
      </c>
      <c r="Y6174" s="273" t="s">
        <v>75</v>
      </c>
      <c r="Z6174" s="273" t="s">
        <v>79</v>
      </c>
      <c r="AA6174" s="273" t="s">
        <v>79</v>
      </c>
      <c r="AB6174" s="274">
        <v>44927</v>
      </c>
      <c r="AC6174" s="273">
        <v>11953</v>
      </c>
      <c r="AD6174" s="273">
        <v>36</v>
      </c>
      <c r="AE6174" s="273">
        <v>0</v>
      </c>
      <c r="AF6174" s="273" t="s">
        <v>90</v>
      </c>
      <c r="AG6174" s="273" t="s">
        <v>311</v>
      </c>
      <c r="AH6174" s="273" t="s">
        <v>312</v>
      </c>
      <c r="AI6174" s="273" t="s">
        <v>199</v>
      </c>
      <c r="AJ6174" s="273" t="s">
        <v>214</v>
      </c>
      <c r="AK6174" s="273">
        <v>172614</v>
      </c>
      <c r="BV6174" s="273" t="s">
        <v>64</v>
      </c>
      <c r="BW6174" s="273" t="s">
        <v>75</v>
      </c>
      <c r="BX6174" s="273" t="s">
        <v>391</v>
      </c>
      <c r="BY6174" s="273" t="s">
        <v>400</v>
      </c>
      <c r="BZ6174" s="273" t="s">
        <v>86</v>
      </c>
      <c r="CA6174" s="273" t="s">
        <v>87</v>
      </c>
      <c r="CB6174" s="273" t="s">
        <v>88</v>
      </c>
      <c r="CC6174" s="273" t="s">
        <v>89</v>
      </c>
      <c r="CD6174" s="282">
        <v>3</v>
      </c>
      <c r="CE6174" s="274">
        <v>44927</v>
      </c>
      <c r="CF6174" s="273">
        <v>7568</v>
      </c>
      <c r="CG6174" s="273" t="s">
        <v>90</v>
      </c>
      <c r="CH6174" s="273">
        <v>7568</v>
      </c>
      <c r="CI6174" s="273" t="s">
        <v>80</v>
      </c>
      <c r="CM6174" s="273" t="s">
        <v>73</v>
      </c>
      <c r="CN6174" s="273">
        <v>3</v>
      </c>
    </row>
    <row r="6175" spans="4:92">
      <c r="D6175" s="273" t="s">
        <v>83</v>
      </c>
      <c r="E6175" s="273" t="s">
        <v>194</v>
      </c>
      <c r="F6175" s="273" t="s">
        <v>385</v>
      </c>
      <c r="G6175" s="273" t="s">
        <v>772</v>
      </c>
      <c r="H6175" s="274">
        <v>45170</v>
      </c>
      <c r="I6175" s="273">
        <v>13860</v>
      </c>
      <c r="J6175" s="273">
        <v>771</v>
      </c>
      <c r="K6175" s="273">
        <v>36094.83</v>
      </c>
      <c r="L6175" s="273" t="s">
        <v>66</v>
      </c>
      <c r="M6175" s="273">
        <v>4331.38</v>
      </c>
      <c r="N6175" s="273" t="s">
        <v>115</v>
      </c>
      <c r="W6175" s="273">
        <v>235128</v>
      </c>
      <c r="X6175" s="273" t="s">
        <v>64</v>
      </c>
      <c r="Y6175" s="273" t="s">
        <v>75</v>
      </c>
      <c r="Z6175" s="273" t="s">
        <v>79</v>
      </c>
      <c r="AA6175" s="273" t="s">
        <v>79</v>
      </c>
      <c r="AB6175" s="274">
        <v>44927</v>
      </c>
      <c r="AC6175" s="273">
        <v>11953</v>
      </c>
      <c r="AD6175" s="273">
        <v>36</v>
      </c>
      <c r="AE6175" s="273">
        <v>4.984</v>
      </c>
      <c r="AF6175" s="273" t="s">
        <v>90</v>
      </c>
      <c r="AG6175" s="273" t="s">
        <v>317</v>
      </c>
      <c r="AH6175" s="273" t="s">
        <v>318</v>
      </c>
      <c r="AI6175" s="273" t="s">
        <v>199</v>
      </c>
      <c r="AJ6175" s="273" t="s">
        <v>200</v>
      </c>
      <c r="AK6175" s="273">
        <v>172620</v>
      </c>
      <c r="BV6175" s="273" t="s">
        <v>64</v>
      </c>
      <c r="BW6175" s="273" t="s">
        <v>75</v>
      </c>
      <c r="BX6175" s="273" t="s">
        <v>391</v>
      </c>
      <c r="BY6175" s="273" t="s">
        <v>400</v>
      </c>
      <c r="BZ6175" s="273" t="s">
        <v>86</v>
      </c>
      <c r="CA6175" s="273" t="s">
        <v>87</v>
      </c>
      <c r="CB6175" s="273" t="s">
        <v>88</v>
      </c>
      <c r="CC6175" s="273" t="s">
        <v>89</v>
      </c>
      <c r="CD6175" s="282">
        <v>3</v>
      </c>
      <c r="CE6175" s="274">
        <v>44927</v>
      </c>
      <c r="CF6175" s="273">
        <v>10661</v>
      </c>
      <c r="CG6175" s="273" t="s">
        <v>90</v>
      </c>
      <c r="CH6175" s="273">
        <v>10661</v>
      </c>
      <c r="CI6175" s="273" t="s">
        <v>80</v>
      </c>
      <c r="CM6175" s="273" t="s">
        <v>73</v>
      </c>
      <c r="CN6175" s="273">
        <v>3</v>
      </c>
    </row>
    <row r="6176" spans="4:92">
      <c r="D6176" s="273" t="s">
        <v>83</v>
      </c>
      <c r="E6176" s="273" t="s">
        <v>194</v>
      </c>
      <c r="F6176" s="273" t="s">
        <v>385</v>
      </c>
      <c r="G6176" s="273" t="s">
        <v>772</v>
      </c>
      <c r="H6176" s="274">
        <v>45200</v>
      </c>
      <c r="I6176" s="273">
        <v>14195</v>
      </c>
      <c r="J6176" s="273">
        <v>771</v>
      </c>
      <c r="W6176" s="273">
        <v>253121</v>
      </c>
      <c r="X6176" s="273" t="s">
        <v>64</v>
      </c>
      <c r="Y6176" s="273" t="s">
        <v>75</v>
      </c>
      <c r="Z6176" s="273" t="s">
        <v>79</v>
      </c>
      <c r="AA6176" s="273" t="s">
        <v>79</v>
      </c>
      <c r="AB6176" s="274">
        <v>44927</v>
      </c>
      <c r="AC6176" s="273">
        <v>11953</v>
      </c>
      <c r="AD6176" s="273">
        <v>36</v>
      </c>
      <c r="AE6176" s="273">
        <v>1.92</v>
      </c>
      <c r="AF6176" s="273" t="s">
        <v>90</v>
      </c>
      <c r="AG6176" s="273" t="s">
        <v>323</v>
      </c>
      <c r="AH6176" s="273" t="s">
        <v>324</v>
      </c>
      <c r="AI6176" s="273" t="s">
        <v>199</v>
      </c>
      <c r="AJ6176" s="273" t="s">
        <v>200</v>
      </c>
      <c r="AK6176" s="273">
        <v>172626</v>
      </c>
      <c r="BV6176" s="273" t="s">
        <v>64</v>
      </c>
      <c r="BW6176" s="273" t="s">
        <v>75</v>
      </c>
      <c r="BX6176" s="273" t="s">
        <v>391</v>
      </c>
      <c r="BY6176" s="273" t="s">
        <v>400</v>
      </c>
      <c r="BZ6176" s="273" t="s">
        <v>86</v>
      </c>
      <c r="CA6176" s="273" t="s">
        <v>87</v>
      </c>
      <c r="CB6176" s="273" t="s">
        <v>88</v>
      </c>
      <c r="CC6176" s="273" t="s">
        <v>89</v>
      </c>
      <c r="CD6176" s="282">
        <v>3</v>
      </c>
      <c r="CE6176" s="274">
        <v>44958</v>
      </c>
      <c r="CF6176" s="273">
        <v>8447</v>
      </c>
      <c r="CG6176" s="273" t="s">
        <v>90</v>
      </c>
      <c r="CH6176" s="273">
        <v>8447</v>
      </c>
      <c r="CI6176" s="273" t="s">
        <v>80</v>
      </c>
      <c r="CM6176" s="273" t="s">
        <v>73</v>
      </c>
      <c r="CN6176" s="273">
        <v>3</v>
      </c>
    </row>
    <row r="6177" spans="4:92">
      <c r="D6177" s="273" t="s">
        <v>83</v>
      </c>
      <c r="E6177" s="273" t="s">
        <v>194</v>
      </c>
      <c r="F6177" s="273" t="s">
        <v>385</v>
      </c>
      <c r="G6177" s="273" t="s">
        <v>772</v>
      </c>
      <c r="H6177" s="274">
        <v>45200</v>
      </c>
      <c r="I6177" s="273">
        <v>14195</v>
      </c>
      <c r="J6177" s="273">
        <v>771</v>
      </c>
      <c r="K6177" s="273">
        <v>0</v>
      </c>
      <c r="L6177" s="273" t="s">
        <v>66</v>
      </c>
      <c r="N6177" s="273" t="s">
        <v>107</v>
      </c>
      <c r="W6177" s="273">
        <v>253146</v>
      </c>
      <c r="X6177" s="273" t="s">
        <v>64</v>
      </c>
      <c r="Y6177" s="273" t="s">
        <v>75</v>
      </c>
      <c r="Z6177" s="273" t="s">
        <v>79</v>
      </c>
      <c r="AA6177" s="273" t="s">
        <v>79</v>
      </c>
      <c r="AB6177" s="274">
        <v>44927</v>
      </c>
      <c r="AC6177" s="273">
        <v>11953</v>
      </c>
      <c r="AD6177" s="273">
        <v>36</v>
      </c>
      <c r="AE6177" s="273">
        <v>0</v>
      </c>
      <c r="AF6177" s="273" t="s">
        <v>90</v>
      </c>
      <c r="AG6177" s="273" t="s">
        <v>332</v>
      </c>
      <c r="AH6177" s="273" t="s">
        <v>333</v>
      </c>
      <c r="AI6177" s="273" t="s">
        <v>199</v>
      </c>
      <c r="AJ6177" s="273" t="s">
        <v>200</v>
      </c>
      <c r="AK6177" s="273">
        <v>172632</v>
      </c>
      <c r="BV6177" s="273" t="s">
        <v>64</v>
      </c>
      <c r="BW6177" s="273" t="s">
        <v>75</v>
      </c>
      <c r="BX6177" s="273" t="s">
        <v>391</v>
      </c>
      <c r="BY6177" s="273" t="s">
        <v>400</v>
      </c>
      <c r="BZ6177" s="273" t="s">
        <v>86</v>
      </c>
      <c r="CA6177" s="273" t="s">
        <v>87</v>
      </c>
      <c r="CB6177" s="273" t="s">
        <v>88</v>
      </c>
      <c r="CC6177" s="273" t="s">
        <v>89</v>
      </c>
      <c r="CD6177" s="282">
        <v>3</v>
      </c>
      <c r="CE6177" s="274">
        <v>44958</v>
      </c>
      <c r="CF6177" s="273">
        <v>11632</v>
      </c>
      <c r="CG6177" s="273" t="s">
        <v>90</v>
      </c>
      <c r="CH6177" s="273">
        <v>11632</v>
      </c>
      <c r="CI6177" s="273" t="s">
        <v>80</v>
      </c>
      <c r="CM6177" s="273" t="s">
        <v>73</v>
      </c>
      <c r="CN6177" s="273">
        <v>3</v>
      </c>
    </row>
    <row r="6178" spans="4:92">
      <c r="D6178" s="273" t="s">
        <v>83</v>
      </c>
      <c r="E6178" s="273" t="s">
        <v>194</v>
      </c>
      <c r="F6178" s="273" t="s">
        <v>385</v>
      </c>
      <c r="G6178" s="273" t="s">
        <v>772</v>
      </c>
      <c r="H6178" s="274">
        <v>45200</v>
      </c>
      <c r="I6178" s="273">
        <v>14195</v>
      </c>
      <c r="J6178" s="273">
        <v>771</v>
      </c>
      <c r="K6178" s="273">
        <v>46715.83</v>
      </c>
      <c r="L6178" s="273" t="s">
        <v>66</v>
      </c>
      <c r="M6178" s="273">
        <v>5605.9</v>
      </c>
      <c r="N6178" s="273" t="s">
        <v>115</v>
      </c>
      <c r="W6178" s="273">
        <v>253145</v>
      </c>
      <c r="X6178" s="273" t="s">
        <v>64</v>
      </c>
      <c r="Y6178" s="273" t="s">
        <v>75</v>
      </c>
      <c r="Z6178" s="273" t="s">
        <v>79</v>
      </c>
      <c r="AA6178" s="273" t="s">
        <v>79</v>
      </c>
      <c r="AB6178" s="274">
        <v>44927</v>
      </c>
      <c r="AC6178" s="273">
        <v>11953</v>
      </c>
      <c r="AD6178" s="273">
        <v>36</v>
      </c>
      <c r="AE6178" s="273">
        <v>34.561999999999998</v>
      </c>
      <c r="AF6178" s="273" t="s">
        <v>90</v>
      </c>
      <c r="AG6178" s="273" t="s">
        <v>339</v>
      </c>
      <c r="AH6178" s="273" t="s">
        <v>340</v>
      </c>
      <c r="AI6178" s="273" t="s">
        <v>199</v>
      </c>
      <c r="AJ6178" s="273" t="s">
        <v>200</v>
      </c>
      <c r="AK6178" s="273">
        <v>172638</v>
      </c>
      <c r="BV6178" s="273" t="s">
        <v>64</v>
      </c>
      <c r="BW6178" s="273" t="s">
        <v>75</v>
      </c>
      <c r="BX6178" s="273" t="s">
        <v>391</v>
      </c>
      <c r="BY6178" s="273" t="s">
        <v>400</v>
      </c>
      <c r="BZ6178" s="273" t="s">
        <v>86</v>
      </c>
      <c r="CA6178" s="273" t="s">
        <v>87</v>
      </c>
      <c r="CB6178" s="273" t="s">
        <v>101</v>
      </c>
      <c r="CC6178" s="273" t="s">
        <v>102</v>
      </c>
      <c r="CD6178" s="282">
        <v>4</v>
      </c>
      <c r="CE6178" s="274">
        <v>44958</v>
      </c>
      <c r="CF6178" s="273">
        <v>29068.37</v>
      </c>
      <c r="CG6178" s="273" t="s">
        <v>1495</v>
      </c>
      <c r="CH6178" s="273">
        <v>4178.5781875000002</v>
      </c>
      <c r="CI6178" s="273" t="s">
        <v>104</v>
      </c>
      <c r="CM6178" s="273" t="s">
        <v>73</v>
      </c>
      <c r="CN6178" s="273">
        <v>3</v>
      </c>
    </row>
    <row r="6179" spans="4:92">
      <c r="D6179" s="273" t="s">
        <v>83</v>
      </c>
      <c r="E6179" s="273" t="s">
        <v>194</v>
      </c>
      <c r="F6179" s="273" t="s">
        <v>385</v>
      </c>
      <c r="G6179" s="273" t="s">
        <v>772</v>
      </c>
      <c r="H6179" s="274">
        <v>45231</v>
      </c>
      <c r="I6179" s="273">
        <v>14562</v>
      </c>
      <c r="J6179" s="273">
        <v>771</v>
      </c>
      <c r="W6179" s="273">
        <v>271979</v>
      </c>
      <c r="X6179" s="273" t="s">
        <v>64</v>
      </c>
      <c r="Y6179" s="273" t="s">
        <v>75</v>
      </c>
      <c r="Z6179" s="273" t="s">
        <v>79</v>
      </c>
      <c r="AA6179" s="273" t="s">
        <v>79</v>
      </c>
      <c r="AB6179" s="274">
        <v>44958</v>
      </c>
      <c r="AC6179" s="273">
        <v>11986</v>
      </c>
      <c r="AD6179" s="273">
        <v>36</v>
      </c>
      <c r="AE6179" s="273">
        <v>0</v>
      </c>
      <c r="AF6179" s="273" t="s">
        <v>90</v>
      </c>
      <c r="AG6179" s="273" t="s">
        <v>2217</v>
      </c>
      <c r="AH6179" s="273" t="s">
        <v>2218</v>
      </c>
      <c r="AI6179" s="273" t="s">
        <v>123</v>
      </c>
      <c r="AJ6179" s="273" t="s">
        <v>200</v>
      </c>
      <c r="AK6179" s="273">
        <v>212320</v>
      </c>
      <c r="BV6179" s="273" t="s">
        <v>64</v>
      </c>
      <c r="BW6179" s="273" t="s">
        <v>75</v>
      </c>
      <c r="BX6179" s="273" t="s">
        <v>391</v>
      </c>
      <c r="BY6179" s="273" t="s">
        <v>400</v>
      </c>
      <c r="BZ6179" s="273" t="s">
        <v>86</v>
      </c>
      <c r="CA6179" s="273" t="s">
        <v>87</v>
      </c>
      <c r="CB6179" s="273" t="s">
        <v>101</v>
      </c>
      <c r="CC6179" s="273" t="s">
        <v>102</v>
      </c>
      <c r="CD6179" s="282">
        <v>4</v>
      </c>
      <c r="CE6179" s="274">
        <v>44958</v>
      </c>
      <c r="CF6179" s="273">
        <v>21109.05</v>
      </c>
      <c r="CG6179" s="273" t="s">
        <v>1495</v>
      </c>
      <c r="CH6179" s="273">
        <v>3034.4259375000001</v>
      </c>
      <c r="CI6179" s="273" t="s">
        <v>104</v>
      </c>
      <c r="CM6179" s="273" t="s">
        <v>73</v>
      </c>
      <c r="CN6179" s="273">
        <v>3</v>
      </c>
    </row>
    <row r="6180" spans="4:92">
      <c r="D6180" s="273" t="s">
        <v>83</v>
      </c>
      <c r="E6180" s="273" t="s">
        <v>194</v>
      </c>
      <c r="F6180" s="273" t="s">
        <v>385</v>
      </c>
      <c r="G6180" s="273" t="s">
        <v>772</v>
      </c>
      <c r="H6180" s="274">
        <v>45231</v>
      </c>
      <c r="I6180" s="273">
        <v>14562</v>
      </c>
      <c r="J6180" s="273">
        <v>771</v>
      </c>
      <c r="K6180" s="273">
        <v>0</v>
      </c>
      <c r="L6180" s="273" t="s">
        <v>66</v>
      </c>
      <c r="N6180" s="273" t="s">
        <v>107</v>
      </c>
      <c r="W6180" s="273">
        <v>272004</v>
      </c>
      <c r="X6180" s="273" t="s">
        <v>64</v>
      </c>
      <c r="Y6180" s="273" t="s">
        <v>75</v>
      </c>
      <c r="Z6180" s="273" t="s">
        <v>79</v>
      </c>
      <c r="AA6180" s="273" t="s">
        <v>79</v>
      </c>
      <c r="AB6180" s="274">
        <v>44958</v>
      </c>
      <c r="AC6180" s="273">
        <v>11986</v>
      </c>
      <c r="AD6180" s="273">
        <v>36</v>
      </c>
      <c r="AE6180" s="273">
        <v>159.62</v>
      </c>
      <c r="AF6180" s="273" t="s">
        <v>90</v>
      </c>
      <c r="AG6180" s="273" t="s">
        <v>392</v>
      </c>
      <c r="AH6180" s="273" t="s">
        <v>393</v>
      </c>
      <c r="AI6180" s="273" t="s">
        <v>123</v>
      </c>
      <c r="AJ6180" s="273" t="s">
        <v>200</v>
      </c>
      <c r="AK6180" s="273">
        <v>212326</v>
      </c>
      <c r="BV6180" s="273" t="s">
        <v>64</v>
      </c>
      <c r="BW6180" s="273" t="s">
        <v>75</v>
      </c>
      <c r="BX6180" s="273" t="s">
        <v>391</v>
      </c>
      <c r="BY6180" s="273" t="s">
        <v>400</v>
      </c>
      <c r="BZ6180" s="273" t="s">
        <v>110</v>
      </c>
      <c r="CA6180" s="273" t="s">
        <v>111</v>
      </c>
      <c r="CB6180" s="273" t="s">
        <v>112</v>
      </c>
      <c r="CC6180" s="273" t="s">
        <v>113</v>
      </c>
      <c r="CD6180" s="282">
        <v>4</v>
      </c>
      <c r="CE6180" s="274">
        <v>44958</v>
      </c>
      <c r="CI6180" s="273" t="s">
        <v>80</v>
      </c>
      <c r="CM6180" s="273" t="s">
        <v>73</v>
      </c>
      <c r="CN6180" s="273">
        <v>3</v>
      </c>
    </row>
    <row r="6181" spans="4:92">
      <c r="D6181" s="273" t="s">
        <v>83</v>
      </c>
      <c r="E6181" s="273" t="s">
        <v>194</v>
      </c>
      <c r="F6181" s="273" t="s">
        <v>385</v>
      </c>
      <c r="G6181" s="273" t="s">
        <v>772</v>
      </c>
      <c r="H6181" s="274">
        <v>45231</v>
      </c>
      <c r="I6181" s="273">
        <v>14562</v>
      </c>
      <c r="J6181" s="273">
        <v>771</v>
      </c>
      <c r="K6181" s="273">
        <v>36094.83</v>
      </c>
      <c r="L6181" s="273" t="s">
        <v>66</v>
      </c>
      <c r="M6181" s="273">
        <v>4331.38</v>
      </c>
      <c r="N6181" s="273" t="s">
        <v>115</v>
      </c>
      <c r="W6181" s="273">
        <v>272003</v>
      </c>
      <c r="X6181" s="273" t="s">
        <v>64</v>
      </c>
      <c r="Y6181" s="273" t="s">
        <v>75</v>
      </c>
      <c r="Z6181" s="273" t="s">
        <v>79</v>
      </c>
      <c r="AA6181" s="273" t="s">
        <v>79</v>
      </c>
      <c r="AB6181" s="274">
        <v>44958</v>
      </c>
      <c r="AC6181" s="273">
        <v>11986</v>
      </c>
      <c r="AD6181" s="273">
        <v>36</v>
      </c>
      <c r="AE6181" s="273">
        <v>4.1000000000000002E-2</v>
      </c>
      <c r="AF6181" s="273" t="s">
        <v>90</v>
      </c>
      <c r="AG6181" s="273" t="s">
        <v>2219</v>
      </c>
      <c r="AH6181" s="273" t="s">
        <v>2220</v>
      </c>
      <c r="AI6181" s="273" t="s">
        <v>123</v>
      </c>
      <c r="AJ6181" s="273" t="s">
        <v>200</v>
      </c>
      <c r="AK6181" s="273">
        <v>212332</v>
      </c>
      <c r="BV6181" s="273" t="s">
        <v>64</v>
      </c>
      <c r="BW6181" s="273" t="s">
        <v>75</v>
      </c>
      <c r="BX6181" s="273" t="s">
        <v>391</v>
      </c>
      <c r="BY6181" s="273" t="s">
        <v>400</v>
      </c>
      <c r="BZ6181" s="273" t="s">
        <v>110</v>
      </c>
      <c r="CA6181" s="273" t="s">
        <v>111</v>
      </c>
      <c r="CB6181" s="273" t="s">
        <v>117</v>
      </c>
      <c r="CC6181" s="273" t="s">
        <v>118</v>
      </c>
      <c r="CD6181" s="282">
        <v>5</v>
      </c>
      <c r="CE6181" s="274">
        <v>44958</v>
      </c>
      <c r="CI6181" s="273" t="s">
        <v>104</v>
      </c>
      <c r="CM6181" s="273" t="s">
        <v>73</v>
      </c>
      <c r="CN6181" s="273">
        <v>3</v>
      </c>
    </row>
    <row r="6182" spans="4:92">
      <c r="D6182" s="273" t="s">
        <v>83</v>
      </c>
      <c r="E6182" s="273" t="s">
        <v>194</v>
      </c>
      <c r="F6182" s="273" t="s">
        <v>385</v>
      </c>
      <c r="G6182" s="273" t="s">
        <v>772</v>
      </c>
      <c r="H6182" s="274">
        <v>45261</v>
      </c>
      <c r="I6182" s="273">
        <v>17022</v>
      </c>
      <c r="J6182" s="273">
        <v>771</v>
      </c>
      <c r="W6182" s="273">
        <v>313940</v>
      </c>
      <c r="X6182" s="273" t="s">
        <v>64</v>
      </c>
      <c r="Y6182" s="273" t="s">
        <v>75</v>
      </c>
      <c r="Z6182" s="273" t="s">
        <v>79</v>
      </c>
      <c r="AA6182" s="273" t="s">
        <v>79</v>
      </c>
      <c r="AB6182" s="274">
        <v>44958</v>
      </c>
      <c r="AC6182" s="273">
        <v>11986</v>
      </c>
      <c r="AD6182" s="273">
        <v>36</v>
      </c>
      <c r="AE6182" s="273">
        <v>0</v>
      </c>
      <c r="AF6182" s="273" t="s">
        <v>90</v>
      </c>
      <c r="AG6182" s="273" t="s">
        <v>401</v>
      </c>
      <c r="AH6182" s="273" t="s">
        <v>402</v>
      </c>
      <c r="AI6182" s="273" t="s">
        <v>123</v>
      </c>
      <c r="AJ6182" s="273" t="s">
        <v>200</v>
      </c>
      <c r="AK6182" s="273">
        <v>212338</v>
      </c>
      <c r="BV6182" s="273" t="s">
        <v>64</v>
      </c>
      <c r="BW6182" s="273" t="s">
        <v>75</v>
      </c>
      <c r="BX6182" s="273" t="s">
        <v>391</v>
      </c>
      <c r="BY6182" s="273" t="s">
        <v>400</v>
      </c>
      <c r="BZ6182" s="273" t="s">
        <v>126</v>
      </c>
      <c r="CA6182" s="273" t="s">
        <v>127</v>
      </c>
      <c r="CB6182" s="273" t="s">
        <v>128</v>
      </c>
      <c r="CC6182" s="273" t="s">
        <v>129</v>
      </c>
      <c r="CD6182" s="282">
        <v>6</v>
      </c>
      <c r="CE6182" s="274">
        <v>44958</v>
      </c>
      <c r="CI6182" s="273" t="s">
        <v>80</v>
      </c>
      <c r="CM6182" s="273" t="s">
        <v>73</v>
      </c>
      <c r="CN6182" s="273">
        <v>3</v>
      </c>
    </row>
    <row r="6183" spans="4:92">
      <c r="D6183" s="273" t="s">
        <v>83</v>
      </c>
      <c r="E6183" s="273" t="s">
        <v>194</v>
      </c>
      <c r="F6183" s="273" t="s">
        <v>385</v>
      </c>
      <c r="G6183" s="273" t="s">
        <v>772</v>
      </c>
      <c r="H6183" s="274">
        <v>45261</v>
      </c>
      <c r="I6183" s="273">
        <v>17022</v>
      </c>
      <c r="J6183" s="273">
        <v>771</v>
      </c>
      <c r="K6183" s="273">
        <v>0</v>
      </c>
      <c r="L6183" s="273" t="s">
        <v>66</v>
      </c>
      <c r="N6183" s="273" t="s">
        <v>107</v>
      </c>
      <c r="W6183" s="273">
        <v>313965</v>
      </c>
      <c r="X6183" s="273" t="s">
        <v>64</v>
      </c>
      <c r="Y6183" s="273" t="s">
        <v>75</v>
      </c>
      <c r="Z6183" s="273" t="s">
        <v>79</v>
      </c>
      <c r="AA6183" s="273" t="s">
        <v>79</v>
      </c>
      <c r="AB6183" s="274">
        <v>44958</v>
      </c>
      <c r="AC6183" s="273">
        <v>11986</v>
      </c>
      <c r="AD6183" s="273">
        <v>36</v>
      </c>
      <c r="AE6183" s="273">
        <v>4.0000000000000001E-3</v>
      </c>
      <c r="AF6183" s="273" t="s">
        <v>90</v>
      </c>
      <c r="AG6183" s="273" t="s">
        <v>2221</v>
      </c>
      <c r="AH6183" s="273" t="s">
        <v>2222</v>
      </c>
      <c r="AI6183" s="273" t="s">
        <v>199</v>
      </c>
      <c r="AJ6183" s="273" t="s">
        <v>214</v>
      </c>
      <c r="AK6183" s="273">
        <v>212344</v>
      </c>
      <c r="BV6183" s="273" t="s">
        <v>64</v>
      </c>
      <c r="BW6183" s="273" t="s">
        <v>75</v>
      </c>
      <c r="BX6183" s="273" t="s">
        <v>391</v>
      </c>
      <c r="BY6183" s="273" t="s">
        <v>400</v>
      </c>
      <c r="BZ6183" s="273" t="s">
        <v>151</v>
      </c>
      <c r="CA6183" s="273" t="s">
        <v>152</v>
      </c>
      <c r="CB6183" s="273" t="s">
        <v>153</v>
      </c>
      <c r="CC6183" s="273" t="s">
        <v>154</v>
      </c>
      <c r="CD6183" s="282">
        <v>10</v>
      </c>
      <c r="CE6183" s="274">
        <v>44958</v>
      </c>
      <c r="CF6183" s="273">
        <v>18175</v>
      </c>
      <c r="CG6183" s="273" t="s">
        <v>90</v>
      </c>
      <c r="CH6183" s="273">
        <v>18175</v>
      </c>
      <c r="CI6183" s="273" t="s">
        <v>80</v>
      </c>
      <c r="CM6183" s="273" t="s">
        <v>73</v>
      </c>
      <c r="CN6183" s="273">
        <v>3</v>
      </c>
    </row>
    <row r="6184" spans="4:92">
      <c r="D6184" s="273" t="s">
        <v>83</v>
      </c>
      <c r="E6184" s="273" t="s">
        <v>75</v>
      </c>
      <c r="F6184" s="273" t="s">
        <v>357</v>
      </c>
      <c r="G6184" s="273" t="s">
        <v>616</v>
      </c>
      <c r="H6184" s="274">
        <v>45139</v>
      </c>
      <c r="I6184" s="273">
        <v>13493</v>
      </c>
      <c r="J6184" s="273">
        <v>700</v>
      </c>
      <c r="K6184" s="273">
        <v>0</v>
      </c>
      <c r="L6184" s="273" t="s">
        <v>66</v>
      </c>
      <c r="N6184" s="273" t="s">
        <v>107</v>
      </c>
      <c r="W6184" s="273">
        <v>221021</v>
      </c>
      <c r="X6184" s="273" t="s">
        <v>64</v>
      </c>
      <c r="Y6184" s="273" t="s">
        <v>75</v>
      </c>
      <c r="Z6184" s="273" t="s">
        <v>79</v>
      </c>
      <c r="AA6184" s="273" t="s">
        <v>79</v>
      </c>
      <c r="AB6184" s="274">
        <v>44958</v>
      </c>
      <c r="AC6184" s="273">
        <v>11986</v>
      </c>
      <c r="AD6184" s="273">
        <v>36</v>
      </c>
      <c r="AE6184" s="273">
        <v>0</v>
      </c>
      <c r="AF6184" s="273" t="s">
        <v>90</v>
      </c>
      <c r="AG6184" s="273" t="s">
        <v>521</v>
      </c>
      <c r="AH6184" s="273" t="s">
        <v>522</v>
      </c>
      <c r="AI6184" s="273" t="s">
        <v>199</v>
      </c>
      <c r="AJ6184" s="273" t="s">
        <v>200</v>
      </c>
      <c r="AK6184" s="273">
        <v>212350</v>
      </c>
      <c r="BV6184" s="273" t="s">
        <v>64</v>
      </c>
      <c r="BW6184" s="273" t="s">
        <v>75</v>
      </c>
      <c r="BX6184" s="273" t="s">
        <v>391</v>
      </c>
      <c r="BY6184" s="273" t="s">
        <v>400</v>
      </c>
      <c r="BZ6184" s="273" t="s">
        <v>138</v>
      </c>
      <c r="CA6184" s="273" t="s">
        <v>139</v>
      </c>
      <c r="CB6184" s="273" t="s">
        <v>140</v>
      </c>
      <c r="CC6184" s="273" t="s">
        <v>141</v>
      </c>
      <c r="CD6184" s="282">
        <v>9</v>
      </c>
      <c r="CE6184" s="274">
        <v>44958</v>
      </c>
      <c r="CF6184" s="273">
        <v>979</v>
      </c>
      <c r="CG6184" s="273" t="s">
        <v>90</v>
      </c>
      <c r="CH6184" s="273">
        <v>979</v>
      </c>
      <c r="CI6184" s="273" t="s">
        <v>80</v>
      </c>
      <c r="CM6184" s="273" t="s">
        <v>73</v>
      </c>
      <c r="CN6184" s="273">
        <v>3</v>
      </c>
    </row>
    <row r="6185" spans="4:92">
      <c r="D6185" s="273" t="s">
        <v>83</v>
      </c>
      <c r="E6185" s="273" t="s">
        <v>75</v>
      </c>
      <c r="F6185" s="273" t="s">
        <v>357</v>
      </c>
      <c r="G6185" s="273" t="s">
        <v>616</v>
      </c>
      <c r="H6185" s="274">
        <v>45170</v>
      </c>
      <c r="I6185" s="273">
        <v>13820</v>
      </c>
      <c r="J6185" s="273">
        <v>700</v>
      </c>
      <c r="W6185" s="273">
        <v>233947</v>
      </c>
      <c r="X6185" s="273" t="s">
        <v>64</v>
      </c>
      <c r="Y6185" s="273" t="s">
        <v>75</v>
      </c>
      <c r="Z6185" s="273" t="s">
        <v>79</v>
      </c>
      <c r="AA6185" s="273" t="s">
        <v>79</v>
      </c>
      <c r="AB6185" s="274">
        <v>44958</v>
      </c>
      <c r="AC6185" s="273">
        <v>11986</v>
      </c>
      <c r="AD6185" s="273">
        <v>36</v>
      </c>
      <c r="AE6185" s="273">
        <v>17.521000000000001</v>
      </c>
      <c r="AF6185" s="273" t="s">
        <v>90</v>
      </c>
      <c r="AG6185" s="273" t="s">
        <v>414</v>
      </c>
      <c r="AH6185" s="273" t="s">
        <v>415</v>
      </c>
      <c r="AI6185" s="273" t="s">
        <v>199</v>
      </c>
      <c r="AJ6185" s="273" t="s">
        <v>214</v>
      </c>
      <c r="AK6185" s="273">
        <v>212356</v>
      </c>
      <c r="BV6185" s="273" t="s">
        <v>64</v>
      </c>
      <c r="BW6185" s="273" t="s">
        <v>75</v>
      </c>
      <c r="BX6185" s="273" t="s">
        <v>391</v>
      </c>
      <c r="BY6185" s="273" t="s">
        <v>400</v>
      </c>
      <c r="BZ6185" s="273" t="s">
        <v>126</v>
      </c>
      <c r="CA6185" s="273" t="s">
        <v>127</v>
      </c>
      <c r="CB6185" s="273" t="s">
        <v>133</v>
      </c>
      <c r="CC6185" s="273" t="s">
        <v>134</v>
      </c>
      <c r="CD6185" s="282">
        <v>7</v>
      </c>
      <c r="CE6185" s="274">
        <v>44958</v>
      </c>
      <c r="CI6185" s="273" t="s">
        <v>104</v>
      </c>
      <c r="CM6185" s="273" t="s">
        <v>73</v>
      </c>
      <c r="CN6185" s="273">
        <v>3</v>
      </c>
    </row>
    <row r="6186" spans="4:92">
      <c r="D6186" s="273" t="s">
        <v>83</v>
      </c>
      <c r="E6186" s="273" t="s">
        <v>75</v>
      </c>
      <c r="F6186" s="273" t="s">
        <v>357</v>
      </c>
      <c r="G6186" s="273" t="s">
        <v>616</v>
      </c>
      <c r="H6186" s="274">
        <v>45170</v>
      </c>
      <c r="I6186" s="273">
        <v>13820</v>
      </c>
      <c r="J6186" s="273">
        <v>700</v>
      </c>
      <c r="K6186" s="273">
        <v>4984</v>
      </c>
      <c r="L6186" s="273" t="s">
        <v>66</v>
      </c>
      <c r="M6186" s="273">
        <v>794.7578125</v>
      </c>
      <c r="N6186" s="273" t="s">
        <v>115</v>
      </c>
      <c r="W6186" s="273">
        <v>233971</v>
      </c>
      <c r="X6186" s="273" t="s">
        <v>64</v>
      </c>
      <c r="Y6186" s="273" t="s">
        <v>75</v>
      </c>
      <c r="Z6186" s="273" t="s">
        <v>79</v>
      </c>
      <c r="AA6186" s="273" t="s">
        <v>79</v>
      </c>
      <c r="AB6186" s="274">
        <v>44958</v>
      </c>
      <c r="AC6186" s="273">
        <v>11986</v>
      </c>
      <c r="AD6186" s="273">
        <v>36</v>
      </c>
      <c r="AE6186" s="273">
        <v>0.249</v>
      </c>
      <c r="AF6186" s="273" t="s">
        <v>90</v>
      </c>
      <c r="AG6186" s="273" t="s">
        <v>2253</v>
      </c>
      <c r="AH6186" s="273" t="s">
        <v>2254</v>
      </c>
      <c r="AI6186" s="273" t="s">
        <v>199</v>
      </c>
      <c r="AJ6186" s="273" t="s">
        <v>214</v>
      </c>
      <c r="AK6186" s="273">
        <v>212362</v>
      </c>
      <c r="BV6186" s="273" t="s">
        <v>64</v>
      </c>
      <c r="BW6186" s="273" t="s">
        <v>75</v>
      </c>
      <c r="BX6186" s="273" t="s">
        <v>391</v>
      </c>
      <c r="BY6186" s="273" t="s">
        <v>400</v>
      </c>
      <c r="BZ6186" s="273" t="s">
        <v>167</v>
      </c>
      <c r="CA6186" s="273" t="s">
        <v>168</v>
      </c>
      <c r="CB6186" s="273" t="s">
        <v>169</v>
      </c>
      <c r="CC6186" s="273" t="s">
        <v>170</v>
      </c>
      <c r="CD6186" s="282">
        <v>12</v>
      </c>
      <c r="CE6186" s="274">
        <v>44958</v>
      </c>
      <c r="CF6186" s="273">
        <v>350</v>
      </c>
      <c r="CG6186" s="273" t="s">
        <v>90</v>
      </c>
      <c r="CH6186" s="273">
        <v>350</v>
      </c>
      <c r="CI6186" s="273" t="s">
        <v>80</v>
      </c>
      <c r="CM6186" s="273" t="s">
        <v>73</v>
      </c>
      <c r="CN6186" s="273">
        <v>3</v>
      </c>
    </row>
    <row r="6187" spans="4:92">
      <c r="D6187" s="273" t="s">
        <v>83</v>
      </c>
      <c r="E6187" s="273" t="s">
        <v>75</v>
      </c>
      <c r="F6187" s="273" t="s">
        <v>357</v>
      </c>
      <c r="G6187" s="273" t="s">
        <v>616</v>
      </c>
      <c r="H6187" s="274">
        <v>45170</v>
      </c>
      <c r="I6187" s="273">
        <v>13820</v>
      </c>
      <c r="J6187" s="273">
        <v>700</v>
      </c>
      <c r="K6187" s="273">
        <v>0</v>
      </c>
      <c r="L6187" s="273" t="s">
        <v>66</v>
      </c>
      <c r="N6187" s="273" t="s">
        <v>107</v>
      </c>
      <c r="W6187" s="273">
        <v>233972</v>
      </c>
      <c r="X6187" s="273" t="s">
        <v>64</v>
      </c>
      <c r="Y6187" s="273" t="s">
        <v>75</v>
      </c>
      <c r="Z6187" s="273" t="s">
        <v>79</v>
      </c>
      <c r="AA6187" s="273" t="s">
        <v>79</v>
      </c>
      <c r="AB6187" s="274">
        <v>44958</v>
      </c>
      <c r="AC6187" s="273">
        <v>11986</v>
      </c>
      <c r="AD6187" s="273">
        <v>36</v>
      </c>
      <c r="AE6187" s="273">
        <v>0</v>
      </c>
      <c r="AF6187" s="273" t="s">
        <v>90</v>
      </c>
      <c r="AG6187" s="273" t="s">
        <v>534</v>
      </c>
      <c r="AH6187" s="273" t="s">
        <v>535</v>
      </c>
      <c r="AI6187" s="273" t="s">
        <v>199</v>
      </c>
      <c r="AJ6187" s="273" t="s">
        <v>214</v>
      </c>
      <c r="AK6187" s="273">
        <v>212368</v>
      </c>
      <c r="BV6187" s="273" t="s">
        <v>64</v>
      </c>
      <c r="BW6187" s="273" t="s">
        <v>75</v>
      </c>
      <c r="BX6187" s="273" t="s">
        <v>391</v>
      </c>
      <c r="BY6187" s="273" t="s">
        <v>400</v>
      </c>
      <c r="BZ6187" s="273" t="s">
        <v>151</v>
      </c>
      <c r="CA6187" s="273" t="s">
        <v>152</v>
      </c>
      <c r="CB6187" s="273" t="s">
        <v>161</v>
      </c>
      <c r="CC6187" s="273" t="s">
        <v>162</v>
      </c>
      <c r="CD6187" s="282">
        <v>11</v>
      </c>
      <c r="CE6187" s="274">
        <v>44958</v>
      </c>
      <c r="CF6187" s="273">
        <v>3635</v>
      </c>
      <c r="CG6187" s="273" t="s">
        <v>90</v>
      </c>
      <c r="CH6187" s="273">
        <v>3635</v>
      </c>
      <c r="CI6187" s="273" t="s">
        <v>80</v>
      </c>
      <c r="CM6187" s="273" t="s">
        <v>73</v>
      </c>
      <c r="CN6187" s="273">
        <v>3</v>
      </c>
    </row>
    <row r="6188" spans="4:92">
      <c r="D6188" s="273" t="s">
        <v>83</v>
      </c>
      <c r="E6188" s="273" t="s">
        <v>75</v>
      </c>
      <c r="F6188" s="273" t="s">
        <v>357</v>
      </c>
      <c r="G6188" s="273" t="s">
        <v>616</v>
      </c>
      <c r="H6188" s="274">
        <v>45200</v>
      </c>
      <c r="I6188" s="273">
        <v>14155</v>
      </c>
      <c r="J6188" s="273">
        <v>700</v>
      </c>
      <c r="W6188" s="273">
        <v>251964</v>
      </c>
      <c r="X6188" s="273" t="s">
        <v>64</v>
      </c>
      <c r="Y6188" s="273" t="s">
        <v>75</v>
      </c>
      <c r="Z6188" s="273" t="s">
        <v>79</v>
      </c>
      <c r="AA6188" s="273" t="s">
        <v>79</v>
      </c>
      <c r="AB6188" s="274">
        <v>44958</v>
      </c>
      <c r="AC6188" s="273">
        <v>11986</v>
      </c>
      <c r="AD6188" s="273">
        <v>36</v>
      </c>
      <c r="AE6188" s="273">
        <v>1.08</v>
      </c>
      <c r="AF6188" s="273" t="s">
        <v>90</v>
      </c>
      <c r="AG6188" s="273" t="s">
        <v>1592</v>
      </c>
      <c r="AH6188" s="273" t="s">
        <v>2255</v>
      </c>
      <c r="AI6188" s="273" t="s">
        <v>199</v>
      </c>
      <c r="AJ6188" s="273" t="s">
        <v>214</v>
      </c>
      <c r="AK6188" s="273">
        <v>212374</v>
      </c>
      <c r="BV6188" s="273" t="s">
        <v>64</v>
      </c>
      <c r="BW6188" s="273" t="s">
        <v>75</v>
      </c>
      <c r="BX6188" s="273" t="s">
        <v>391</v>
      </c>
      <c r="BY6188" s="273" t="s">
        <v>400</v>
      </c>
      <c r="BZ6188" s="273" t="s">
        <v>167</v>
      </c>
      <c r="CA6188" s="273" t="s">
        <v>168</v>
      </c>
      <c r="CB6188" s="273" t="s">
        <v>353</v>
      </c>
      <c r="CC6188" s="273" t="s">
        <v>354</v>
      </c>
      <c r="CD6188" s="282">
        <v>13</v>
      </c>
      <c r="CE6188" s="274">
        <v>44958</v>
      </c>
      <c r="CF6188" s="273">
        <v>527</v>
      </c>
      <c r="CG6188" s="273" t="s">
        <v>90</v>
      </c>
      <c r="CH6188" s="273">
        <v>527</v>
      </c>
      <c r="CI6188" s="273" t="s">
        <v>80</v>
      </c>
      <c r="CM6188" s="273" t="s">
        <v>73</v>
      </c>
      <c r="CN6188" s="273">
        <v>3</v>
      </c>
    </row>
    <row r="6189" spans="4:92">
      <c r="D6189" s="273" t="s">
        <v>83</v>
      </c>
      <c r="E6189" s="273" t="s">
        <v>75</v>
      </c>
      <c r="F6189" s="273" t="s">
        <v>357</v>
      </c>
      <c r="G6189" s="273" t="s">
        <v>616</v>
      </c>
      <c r="H6189" s="274">
        <v>45200</v>
      </c>
      <c r="I6189" s="273">
        <v>14155</v>
      </c>
      <c r="J6189" s="273">
        <v>700</v>
      </c>
      <c r="K6189" s="273">
        <v>3957</v>
      </c>
      <c r="L6189" s="273" t="s">
        <v>66</v>
      </c>
      <c r="M6189" s="273">
        <v>625.70062499999995</v>
      </c>
      <c r="N6189" s="273" t="s">
        <v>115</v>
      </c>
      <c r="W6189" s="273">
        <v>251988</v>
      </c>
      <c r="X6189" s="273" t="s">
        <v>64</v>
      </c>
      <c r="Y6189" s="273" t="s">
        <v>75</v>
      </c>
      <c r="Z6189" s="273" t="s">
        <v>79</v>
      </c>
      <c r="AA6189" s="273" t="s">
        <v>79</v>
      </c>
      <c r="AB6189" s="274">
        <v>44958</v>
      </c>
      <c r="AC6189" s="273">
        <v>11986</v>
      </c>
      <c r="AD6189" s="273">
        <v>36</v>
      </c>
      <c r="AE6189" s="273">
        <v>0.69599999999999995</v>
      </c>
      <c r="AF6189" s="273" t="s">
        <v>90</v>
      </c>
      <c r="AG6189" s="273" t="s">
        <v>420</v>
      </c>
      <c r="AH6189" s="273" t="s">
        <v>421</v>
      </c>
      <c r="AI6189" s="273" t="s">
        <v>199</v>
      </c>
      <c r="AJ6189" s="273" t="s">
        <v>214</v>
      </c>
      <c r="AK6189" s="273">
        <v>212380</v>
      </c>
      <c r="BV6189" s="273" t="s">
        <v>64</v>
      </c>
      <c r="BW6189" s="273" t="s">
        <v>75</v>
      </c>
      <c r="BX6189" s="273" t="s">
        <v>391</v>
      </c>
      <c r="BY6189" s="273" t="s">
        <v>400</v>
      </c>
      <c r="BZ6189" s="273" t="s">
        <v>167</v>
      </c>
      <c r="CA6189" s="273" t="s">
        <v>168</v>
      </c>
      <c r="CB6189" s="273" t="s">
        <v>313</v>
      </c>
      <c r="CC6189" s="273" t="s">
        <v>314</v>
      </c>
      <c r="CD6189" s="282">
        <v>14</v>
      </c>
      <c r="CE6189" s="274">
        <v>44958</v>
      </c>
      <c r="CF6189" s="273">
        <v>450</v>
      </c>
      <c r="CG6189" s="273" t="s">
        <v>90</v>
      </c>
      <c r="CH6189" s="273">
        <v>450</v>
      </c>
      <c r="CI6189" s="273" t="s">
        <v>80</v>
      </c>
      <c r="CM6189" s="273" t="s">
        <v>73</v>
      </c>
      <c r="CN6189" s="273">
        <v>3</v>
      </c>
    </row>
    <row r="6190" spans="4:92">
      <c r="D6190" s="273" t="s">
        <v>83</v>
      </c>
      <c r="E6190" s="273" t="s">
        <v>75</v>
      </c>
      <c r="F6190" s="273" t="s">
        <v>357</v>
      </c>
      <c r="G6190" s="273" t="s">
        <v>616</v>
      </c>
      <c r="H6190" s="274">
        <v>45200</v>
      </c>
      <c r="I6190" s="273">
        <v>14155</v>
      </c>
      <c r="J6190" s="273">
        <v>700</v>
      </c>
      <c r="K6190" s="273">
        <v>0</v>
      </c>
      <c r="L6190" s="273" t="s">
        <v>66</v>
      </c>
      <c r="N6190" s="273" t="s">
        <v>107</v>
      </c>
      <c r="W6190" s="273">
        <v>251989</v>
      </c>
      <c r="X6190" s="273" t="s">
        <v>64</v>
      </c>
      <c r="Y6190" s="273" t="s">
        <v>75</v>
      </c>
      <c r="Z6190" s="273" t="s">
        <v>79</v>
      </c>
      <c r="AA6190" s="273" t="s">
        <v>79</v>
      </c>
      <c r="AB6190" s="274">
        <v>44958</v>
      </c>
      <c r="AC6190" s="273">
        <v>11986</v>
      </c>
      <c r="AD6190" s="273">
        <v>36</v>
      </c>
      <c r="AE6190" s="273">
        <v>2.1999999999999999E-2</v>
      </c>
      <c r="AF6190" s="273" t="s">
        <v>90</v>
      </c>
      <c r="AG6190" s="273" t="s">
        <v>2256</v>
      </c>
      <c r="AH6190" s="273" t="s">
        <v>2257</v>
      </c>
      <c r="AI6190" s="273" t="s">
        <v>199</v>
      </c>
      <c r="AJ6190" s="273" t="s">
        <v>214</v>
      </c>
      <c r="AK6190" s="273">
        <v>212386</v>
      </c>
      <c r="BV6190" s="273" t="s">
        <v>64</v>
      </c>
      <c r="BW6190" s="273" t="s">
        <v>75</v>
      </c>
      <c r="BX6190" s="273" t="s">
        <v>391</v>
      </c>
      <c r="BY6190" s="273" t="s">
        <v>400</v>
      </c>
      <c r="BZ6190" s="273" t="s">
        <v>204</v>
      </c>
      <c r="CA6190" s="273" t="s">
        <v>205</v>
      </c>
      <c r="CB6190" s="273" t="s">
        <v>206</v>
      </c>
      <c r="CC6190" s="273" t="s">
        <v>207</v>
      </c>
      <c r="CD6190" s="282">
        <v>0</v>
      </c>
      <c r="CE6190" s="274">
        <v>44958</v>
      </c>
      <c r="CG6190" s="273" t="s">
        <v>181</v>
      </c>
      <c r="CI6190" s="273" t="s">
        <v>208</v>
      </c>
      <c r="CJ6190" s="273" t="s">
        <v>209</v>
      </c>
      <c r="CM6190" s="273" t="s">
        <v>73</v>
      </c>
      <c r="CN6190" s="273">
        <v>3</v>
      </c>
    </row>
    <row r="6191" spans="4:92">
      <c r="D6191" s="273" t="s">
        <v>83</v>
      </c>
      <c r="E6191" s="273" t="s">
        <v>75</v>
      </c>
      <c r="F6191" s="273" t="s">
        <v>357</v>
      </c>
      <c r="G6191" s="273" t="s">
        <v>616</v>
      </c>
      <c r="H6191" s="274">
        <v>45231</v>
      </c>
      <c r="I6191" s="273">
        <v>14523</v>
      </c>
      <c r="J6191" s="273">
        <v>700</v>
      </c>
      <c r="W6191" s="273">
        <v>270848</v>
      </c>
      <c r="X6191" s="273" t="s">
        <v>64</v>
      </c>
      <c r="Y6191" s="273" t="s">
        <v>75</v>
      </c>
      <c r="Z6191" s="273" t="s">
        <v>79</v>
      </c>
      <c r="AA6191" s="273" t="s">
        <v>79</v>
      </c>
      <c r="AB6191" s="274">
        <v>44958</v>
      </c>
      <c r="AC6191" s="273">
        <v>11986</v>
      </c>
      <c r="AD6191" s="273">
        <v>36</v>
      </c>
      <c r="AE6191" s="273">
        <v>0.72899999999999998</v>
      </c>
      <c r="AF6191" s="273" t="s">
        <v>90</v>
      </c>
      <c r="AG6191" s="273" t="s">
        <v>2258</v>
      </c>
      <c r="AH6191" s="273" t="s">
        <v>2259</v>
      </c>
      <c r="AI6191" s="273" t="s">
        <v>199</v>
      </c>
      <c r="AJ6191" s="273" t="s">
        <v>214</v>
      </c>
      <c r="AK6191" s="273">
        <v>212392</v>
      </c>
      <c r="BV6191" s="273" t="s">
        <v>64</v>
      </c>
      <c r="BW6191" s="273" t="s">
        <v>75</v>
      </c>
      <c r="BX6191" s="273" t="s">
        <v>391</v>
      </c>
      <c r="BY6191" s="273" t="s">
        <v>400</v>
      </c>
      <c r="BZ6191" s="273" t="s">
        <v>204</v>
      </c>
      <c r="CA6191" s="273" t="s">
        <v>205</v>
      </c>
      <c r="CB6191" s="273" t="s">
        <v>206</v>
      </c>
      <c r="CC6191" s="273" t="s">
        <v>207</v>
      </c>
      <c r="CD6191" s="282">
        <v>0</v>
      </c>
      <c r="CE6191" s="274">
        <v>44958</v>
      </c>
      <c r="CG6191" s="273" t="s">
        <v>181</v>
      </c>
      <c r="CI6191" s="273" t="s">
        <v>208</v>
      </c>
      <c r="CJ6191" s="273" t="s">
        <v>209</v>
      </c>
      <c r="CM6191" s="273" t="s">
        <v>73</v>
      </c>
      <c r="CN6191" s="273">
        <v>3</v>
      </c>
    </row>
    <row r="6192" spans="4:92">
      <c r="D6192" s="273" t="s">
        <v>83</v>
      </c>
      <c r="E6192" s="273" t="s">
        <v>75</v>
      </c>
      <c r="F6192" s="273" t="s">
        <v>357</v>
      </c>
      <c r="G6192" s="273" t="s">
        <v>616</v>
      </c>
      <c r="H6192" s="274">
        <v>45231</v>
      </c>
      <c r="I6192" s="273">
        <v>14523</v>
      </c>
      <c r="J6192" s="273">
        <v>700</v>
      </c>
      <c r="K6192" s="273">
        <v>4398</v>
      </c>
      <c r="L6192" s="273" t="s">
        <v>66</v>
      </c>
      <c r="M6192" s="273">
        <v>689.111625</v>
      </c>
      <c r="N6192" s="273" t="s">
        <v>115</v>
      </c>
      <c r="W6192" s="273">
        <v>270872</v>
      </c>
      <c r="X6192" s="273" t="s">
        <v>64</v>
      </c>
      <c r="Y6192" s="273" t="s">
        <v>75</v>
      </c>
      <c r="Z6192" s="273" t="s">
        <v>79</v>
      </c>
      <c r="AA6192" s="273" t="s">
        <v>79</v>
      </c>
      <c r="AB6192" s="274">
        <v>44958</v>
      </c>
      <c r="AC6192" s="273">
        <v>11986</v>
      </c>
      <c r="AD6192" s="273">
        <v>36</v>
      </c>
      <c r="AE6192" s="273">
        <v>0</v>
      </c>
      <c r="AF6192" s="273" t="s">
        <v>90</v>
      </c>
      <c r="AG6192" s="273" t="s">
        <v>2260</v>
      </c>
      <c r="AH6192" s="273" t="s">
        <v>2261</v>
      </c>
      <c r="AI6192" s="273" t="s">
        <v>199</v>
      </c>
      <c r="AJ6192" s="273" t="s">
        <v>214</v>
      </c>
      <c r="AK6192" s="273">
        <v>212398</v>
      </c>
      <c r="BV6192" s="273" t="s">
        <v>64</v>
      </c>
      <c r="BW6192" s="273" t="s">
        <v>75</v>
      </c>
      <c r="BX6192" s="273" t="s">
        <v>391</v>
      </c>
      <c r="BY6192" s="273" t="s">
        <v>400</v>
      </c>
      <c r="BZ6192" s="273" t="s">
        <v>86</v>
      </c>
      <c r="CA6192" s="273" t="s">
        <v>87</v>
      </c>
      <c r="CB6192" s="273" t="s">
        <v>179</v>
      </c>
      <c r="CC6192" s="273" t="s">
        <v>180</v>
      </c>
      <c r="CD6192" s="282">
        <v>1</v>
      </c>
      <c r="CE6192" s="274">
        <v>44958</v>
      </c>
      <c r="CG6192" s="273" t="s">
        <v>181</v>
      </c>
      <c r="CI6192" s="273" t="s">
        <v>181</v>
      </c>
      <c r="CJ6192" s="273" t="s">
        <v>345</v>
      </c>
      <c r="CM6192" s="273" t="s">
        <v>73</v>
      </c>
      <c r="CN6192" s="273">
        <v>3</v>
      </c>
    </row>
    <row r="6193" spans="4:92">
      <c r="D6193" s="273" t="s">
        <v>83</v>
      </c>
      <c r="E6193" s="273" t="s">
        <v>75</v>
      </c>
      <c r="F6193" s="273" t="s">
        <v>357</v>
      </c>
      <c r="G6193" s="273" t="s">
        <v>616</v>
      </c>
      <c r="H6193" s="274">
        <v>45231</v>
      </c>
      <c r="I6193" s="273">
        <v>14523</v>
      </c>
      <c r="J6193" s="273">
        <v>700</v>
      </c>
      <c r="K6193" s="273">
        <v>0</v>
      </c>
      <c r="L6193" s="273" t="s">
        <v>66</v>
      </c>
      <c r="N6193" s="273" t="s">
        <v>107</v>
      </c>
      <c r="W6193" s="273">
        <v>270873</v>
      </c>
      <c r="X6193" s="273" t="s">
        <v>64</v>
      </c>
      <c r="Y6193" s="273" t="s">
        <v>75</v>
      </c>
      <c r="Z6193" s="273" t="s">
        <v>79</v>
      </c>
      <c r="AA6193" s="273" t="s">
        <v>79</v>
      </c>
      <c r="AB6193" s="274">
        <v>44958</v>
      </c>
      <c r="AC6193" s="273">
        <v>11986</v>
      </c>
      <c r="AD6193" s="273">
        <v>36</v>
      </c>
      <c r="AE6193" s="273">
        <v>0</v>
      </c>
      <c r="AF6193" s="273" t="s">
        <v>90</v>
      </c>
      <c r="AG6193" s="273" t="s">
        <v>2262</v>
      </c>
      <c r="AH6193" s="273" t="s">
        <v>2263</v>
      </c>
      <c r="AI6193" s="273" t="s">
        <v>199</v>
      </c>
      <c r="AJ6193" s="273" t="s">
        <v>214</v>
      </c>
      <c r="AK6193" s="273">
        <v>212404</v>
      </c>
      <c r="BV6193" s="273" t="s">
        <v>64</v>
      </c>
      <c r="BW6193" s="273" t="s">
        <v>75</v>
      </c>
      <c r="BX6193" s="273" t="s">
        <v>391</v>
      </c>
      <c r="BY6193" s="273" t="s">
        <v>400</v>
      </c>
      <c r="BZ6193" s="273" t="s">
        <v>86</v>
      </c>
      <c r="CA6193" s="273" t="s">
        <v>87</v>
      </c>
      <c r="CB6193" s="273" t="s">
        <v>179</v>
      </c>
      <c r="CC6193" s="273" t="s">
        <v>180</v>
      </c>
      <c r="CD6193" s="282">
        <v>1</v>
      </c>
      <c r="CE6193" s="274">
        <v>44958</v>
      </c>
      <c r="CG6193" s="273" t="s">
        <v>181</v>
      </c>
      <c r="CI6193" s="273" t="s">
        <v>181</v>
      </c>
      <c r="CJ6193" s="273" t="s">
        <v>345</v>
      </c>
      <c r="CM6193" s="273" t="s">
        <v>73</v>
      </c>
      <c r="CN6193" s="273">
        <v>3</v>
      </c>
    </row>
    <row r="6194" spans="4:92">
      <c r="D6194" s="273" t="s">
        <v>83</v>
      </c>
      <c r="E6194" s="273" t="s">
        <v>75</v>
      </c>
      <c r="F6194" s="273" t="s">
        <v>357</v>
      </c>
      <c r="G6194" s="273" t="s">
        <v>616</v>
      </c>
      <c r="H6194" s="274">
        <v>45261</v>
      </c>
      <c r="I6194" s="273">
        <v>16983</v>
      </c>
      <c r="J6194" s="273">
        <v>700</v>
      </c>
      <c r="W6194" s="273">
        <v>316847</v>
      </c>
      <c r="X6194" s="273" t="s">
        <v>64</v>
      </c>
      <c r="Y6194" s="273" t="s">
        <v>75</v>
      </c>
      <c r="Z6194" s="273" t="s">
        <v>231</v>
      </c>
      <c r="AA6194" s="273" t="s">
        <v>231</v>
      </c>
      <c r="AB6194" s="274">
        <v>44958</v>
      </c>
      <c r="AC6194" s="273">
        <v>11984</v>
      </c>
      <c r="AD6194" s="273">
        <v>24</v>
      </c>
      <c r="AE6194" s="273">
        <v>9.69</v>
      </c>
      <c r="AF6194" s="273" t="s">
        <v>90</v>
      </c>
      <c r="AG6194" s="273" t="s">
        <v>492</v>
      </c>
      <c r="AH6194" s="273" t="s">
        <v>1673</v>
      </c>
      <c r="AI6194" s="273" t="s">
        <v>123</v>
      </c>
      <c r="AJ6194" s="273" t="s">
        <v>200</v>
      </c>
      <c r="AK6194" s="273">
        <v>286880</v>
      </c>
      <c r="BV6194" s="273" t="s">
        <v>64</v>
      </c>
      <c r="BW6194" s="273" t="s">
        <v>75</v>
      </c>
      <c r="BX6194" s="273" t="s">
        <v>391</v>
      </c>
      <c r="BY6194" s="273" t="s">
        <v>400</v>
      </c>
      <c r="BZ6194" s="273" t="s">
        <v>167</v>
      </c>
      <c r="CA6194" s="273" t="s">
        <v>168</v>
      </c>
      <c r="CB6194" s="273" t="s">
        <v>319</v>
      </c>
      <c r="CC6194" s="273" t="s">
        <v>320</v>
      </c>
      <c r="CD6194" s="282">
        <v>15</v>
      </c>
      <c r="CE6194" s="274">
        <v>44958</v>
      </c>
      <c r="CF6194" s="273">
        <v>0</v>
      </c>
      <c r="CG6194" s="273" t="s">
        <v>90</v>
      </c>
      <c r="CH6194" s="273">
        <v>0</v>
      </c>
      <c r="CI6194" s="273" t="s">
        <v>80</v>
      </c>
      <c r="CM6194" s="273" t="s">
        <v>73</v>
      </c>
      <c r="CN6194" s="273">
        <v>3</v>
      </c>
    </row>
    <row r="6195" spans="4:92">
      <c r="D6195" s="273" t="s">
        <v>83</v>
      </c>
      <c r="E6195" s="273" t="s">
        <v>75</v>
      </c>
      <c r="F6195" s="273" t="s">
        <v>357</v>
      </c>
      <c r="G6195" s="273" t="s">
        <v>616</v>
      </c>
      <c r="H6195" s="274">
        <v>45261</v>
      </c>
      <c r="I6195" s="273">
        <v>16983</v>
      </c>
      <c r="J6195" s="273">
        <v>700</v>
      </c>
      <c r="K6195" s="273">
        <v>4348</v>
      </c>
      <c r="L6195" s="273" t="s">
        <v>66</v>
      </c>
      <c r="M6195" s="273">
        <v>556.27224999999999</v>
      </c>
      <c r="N6195" s="273" t="s">
        <v>115</v>
      </c>
      <c r="W6195" s="273">
        <v>316871</v>
      </c>
      <c r="X6195" s="273" t="s">
        <v>64</v>
      </c>
      <c r="Y6195" s="273" t="s">
        <v>75</v>
      </c>
      <c r="Z6195" s="273" t="s">
        <v>231</v>
      </c>
      <c r="AA6195" s="273" t="s">
        <v>231</v>
      </c>
      <c r="AB6195" s="274">
        <v>44958</v>
      </c>
      <c r="AC6195" s="273">
        <v>11984</v>
      </c>
      <c r="AD6195" s="273">
        <v>24</v>
      </c>
      <c r="AE6195" s="273">
        <v>0.65800000000000003</v>
      </c>
      <c r="AF6195" s="273" t="s">
        <v>90</v>
      </c>
      <c r="AG6195" s="273" t="s">
        <v>563</v>
      </c>
      <c r="AH6195" s="273" t="s">
        <v>564</v>
      </c>
      <c r="AI6195" s="273" t="s">
        <v>123</v>
      </c>
      <c r="AJ6195" s="273" t="s">
        <v>200</v>
      </c>
      <c r="AK6195" s="273">
        <v>286885</v>
      </c>
      <c r="BV6195" s="273" t="s">
        <v>64</v>
      </c>
      <c r="BW6195" s="273" t="s">
        <v>75</v>
      </c>
      <c r="BX6195" s="273" t="s">
        <v>391</v>
      </c>
      <c r="BY6195" s="273" t="s">
        <v>400</v>
      </c>
      <c r="BZ6195" s="273" t="s">
        <v>138</v>
      </c>
      <c r="CA6195" s="273" t="s">
        <v>139</v>
      </c>
      <c r="CB6195" s="273" t="s">
        <v>190</v>
      </c>
      <c r="CC6195" s="273" t="s">
        <v>191</v>
      </c>
      <c r="CD6195" s="282">
        <v>8</v>
      </c>
      <c r="CE6195" s="274">
        <v>44958</v>
      </c>
      <c r="CF6195" s="273">
        <v>1904</v>
      </c>
      <c r="CG6195" s="273" t="s">
        <v>90</v>
      </c>
      <c r="CH6195" s="273">
        <v>1904</v>
      </c>
      <c r="CI6195" s="273" t="s">
        <v>80</v>
      </c>
      <c r="CM6195" s="273" t="s">
        <v>73</v>
      </c>
      <c r="CN6195" s="273">
        <v>3</v>
      </c>
    </row>
    <row r="6196" spans="4:92">
      <c r="D6196" s="273" t="s">
        <v>83</v>
      </c>
      <c r="E6196" s="273" t="s">
        <v>75</v>
      </c>
      <c r="F6196" s="273" t="s">
        <v>357</v>
      </c>
      <c r="G6196" s="273" t="s">
        <v>616</v>
      </c>
      <c r="H6196" s="274">
        <v>45261</v>
      </c>
      <c r="I6196" s="273">
        <v>16983</v>
      </c>
      <c r="J6196" s="273">
        <v>700</v>
      </c>
      <c r="K6196" s="273">
        <v>0</v>
      </c>
      <c r="L6196" s="273" t="s">
        <v>66</v>
      </c>
      <c r="N6196" s="273" t="s">
        <v>107</v>
      </c>
      <c r="W6196" s="273">
        <v>316872</v>
      </c>
      <c r="X6196" s="273" t="s">
        <v>64</v>
      </c>
      <c r="Y6196" s="273" t="s">
        <v>75</v>
      </c>
      <c r="Z6196" s="273" t="s">
        <v>231</v>
      </c>
      <c r="AA6196" s="273" t="s">
        <v>231</v>
      </c>
      <c r="AB6196" s="274">
        <v>44958</v>
      </c>
      <c r="AC6196" s="273">
        <v>11984</v>
      </c>
      <c r="AD6196" s="273">
        <v>24</v>
      </c>
      <c r="AE6196" s="273">
        <v>32.006</v>
      </c>
      <c r="AF6196" s="273" t="s">
        <v>90</v>
      </c>
      <c r="AG6196" s="273" t="s">
        <v>577</v>
      </c>
      <c r="AH6196" s="273" t="s">
        <v>578</v>
      </c>
      <c r="AI6196" s="273" t="s">
        <v>123</v>
      </c>
      <c r="AJ6196" s="273" t="s">
        <v>200</v>
      </c>
      <c r="AK6196" s="273">
        <v>286896</v>
      </c>
      <c r="BV6196" s="273" t="s">
        <v>64</v>
      </c>
      <c r="BW6196" s="273" t="s">
        <v>75</v>
      </c>
      <c r="BX6196" s="273" t="s">
        <v>391</v>
      </c>
      <c r="BY6196" s="273" t="s">
        <v>400</v>
      </c>
      <c r="BZ6196" s="273" t="s">
        <v>86</v>
      </c>
      <c r="CA6196" s="273" t="s">
        <v>87</v>
      </c>
      <c r="CB6196" s="273" t="s">
        <v>233</v>
      </c>
      <c r="CC6196" s="273" t="s">
        <v>234</v>
      </c>
      <c r="CD6196" s="282">
        <v>1</v>
      </c>
      <c r="CE6196" s="274">
        <v>44958</v>
      </c>
      <c r="CG6196" s="273" t="s">
        <v>181</v>
      </c>
      <c r="CI6196" s="273" t="s">
        <v>181</v>
      </c>
      <c r="CJ6196" s="273" t="s">
        <v>1126</v>
      </c>
      <c r="CM6196" s="273" t="s">
        <v>73</v>
      </c>
      <c r="CN6196" s="273">
        <v>3</v>
      </c>
    </row>
    <row r="6197" spans="4:92">
      <c r="D6197" s="273" t="s">
        <v>83</v>
      </c>
      <c r="E6197" s="273" t="s">
        <v>75</v>
      </c>
      <c r="F6197" s="273" t="s">
        <v>357</v>
      </c>
      <c r="G6197" s="273" t="s">
        <v>702</v>
      </c>
      <c r="H6197" s="274">
        <v>44927</v>
      </c>
      <c r="I6197" s="273">
        <v>11199</v>
      </c>
      <c r="J6197" s="273">
        <v>729</v>
      </c>
      <c r="W6197" s="273">
        <v>138658</v>
      </c>
      <c r="X6197" s="273" t="s">
        <v>64</v>
      </c>
      <c r="Y6197" s="273" t="s">
        <v>75</v>
      </c>
      <c r="Z6197" s="273" t="s">
        <v>231</v>
      </c>
      <c r="AA6197" s="273" t="s">
        <v>231</v>
      </c>
      <c r="AB6197" s="274">
        <v>44958</v>
      </c>
      <c r="AC6197" s="273">
        <v>11984</v>
      </c>
      <c r="AD6197" s="273">
        <v>24</v>
      </c>
      <c r="AE6197" s="273">
        <v>1.1950000000000001</v>
      </c>
      <c r="AF6197" s="273" t="s">
        <v>90</v>
      </c>
      <c r="AG6197" s="273" t="s">
        <v>583</v>
      </c>
      <c r="AH6197" s="273" t="s">
        <v>584</v>
      </c>
      <c r="AI6197" s="273" t="s">
        <v>123</v>
      </c>
      <c r="AJ6197" s="273" t="s">
        <v>200</v>
      </c>
      <c r="AK6197" s="273">
        <v>286901</v>
      </c>
      <c r="BV6197" s="273" t="s">
        <v>64</v>
      </c>
      <c r="BW6197" s="273" t="s">
        <v>75</v>
      </c>
      <c r="BX6197" s="273" t="s">
        <v>391</v>
      </c>
      <c r="BY6197" s="273" t="s">
        <v>400</v>
      </c>
      <c r="BZ6197" s="273" t="s">
        <v>86</v>
      </c>
      <c r="CA6197" s="273" t="s">
        <v>87</v>
      </c>
      <c r="CB6197" s="273" t="s">
        <v>233</v>
      </c>
      <c r="CC6197" s="273" t="s">
        <v>234</v>
      </c>
      <c r="CD6197" s="282">
        <v>1</v>
      </c>
      <c r="CE6197" s="274">
        <v>44958</v>
      </c>
      <c r="CG6197" s="273" t="s">
        <v>181</v>
      </c>
      <c r="CI6197" s="273" t="s">
        <v>181</v>
      </c>
      <c r="CJ6197" s="273" t="s">
        <v>1126</v>
      </c>
      <c r="CM6197" s="273" t="s">
        <v>73</v>
      </c>
      <c r="CN6197" s="273">
        <v>3</v>
      </c>
    </row>
    <row r="6198" spans="4:92">
      <c r="D6198" s="273" t="s">
        <v>83</v>
      </c>
      <c r="E6198" s="273" t="s">
        <v>75</v>
      </c>
      <c r="F6198" s="273" t="s">
        <v>357</v>
      </c>
      <c r="G6198" s="273" t="s">
        <v>699</v>
      </c>
      <c r="H6198" s="274">
        <v>45078</v>
      </c>
      <c r="I6198" s="273">
        <v>12569</v>
      </c>
      <c r="J6198" s="273">
        <v>728</v>
      </c>
      <c r="W6198" s="273">
        <v>190078</v>
      </c>
      <c r="X6198" s="273" t="s">
        <v>64</v>
      </c>
      <c r="Y6198" s="273" t="s">
        <v>75</v>
      </c>
      <c r="Z6198" s="273" t="s">
        <v>231</v>
      </c>
      <c r="AA6198" s="273" t="s">
        <v>231</v>
      </c>
      <c r="AB6198" s="274">
        <v>44958</v>
      </c>
      <c r="AC6198" s="273">
        <v>11984</v>
      </c>
      <c r="AD6198" s="273">
        <v>24</v>
      </c>
      <c r="AE6198" s="273">
        <v>0.11700000000000001</v>
      </c>
      <c r="AF6198" s="273" t="s">
        <v>90</v>
      </c>
      <c r="AG6198" s="273" t="s">
        <v>587</v>
      </c>
      <c r="AH6198" s="273" t="s">
        <v>588</v>
      </c>
      <c r="AI6198" s="273" t="s">
        <v>123</v>
      </c>
      <c r="AJ6198" s="273" t="s">
        <v>200</v>
      </c>
      <c r="AK6198" s="273">
        <v>286906</v>
      </c>
      <c r="BV6198" s="273" t="s">
        <v>64</v>
      </c>
      <c r="BW6198" s="273" t="s">
        <v>75</v>
      </c>
      <c r="BX6198" s="273" t="s">
        <v>391</v>
      </c>
      <c r="BY6198" s="273" t="s">
        <v>400</v>
      </c>
      <c r="BZ6198" s="273" t="s">
        <v>86</v>
      </c>
      <c r="CA6198" s="273" t="s">
        <v>87</v>
      </c>
      <c r="CB6198" s="273" t="s">
        <v>217</v>
      </c>
      <c r="CC6198" s="273" t="s">
        <v>218</v>
      </c>
      <c r="CD6198" s="282">
        <v>2</v>
      </c>
      <c r="CE6198" s="274">
        <v>44958</v>
      </c>
      <c r="CG6198" s="273" t="s">
        <v>181</v>
      </c>
      <c r="CI6198" s="273" t="s">
        <v>181</v>
      </c>
      <c r="CJ6198" s="273" t="s">
        <v>1316</v>
      </c>
      <c r="CM6198" s="273" t="s">
        <v>73</v>
      </c>
      <c r="CN6198" s="273">
        <v>3</v>
      </c>
    </row>
    <row r="6199" spans="4:92">
      <c r="D6199" s="273" t="s">
        <v>83</v>
      </c>
      <c r="E6199" s="273" t="s">
        <v>75</v>
      </c>
      <c r="F6199" s="273" t="s">
        <v>357</v>
      </c>
      <c r="G6199" s="273" t="s">
        <v>699</v>
      </c>
      <c r="H6199" s="274">
        <v>45078</v>
      </c>
      <c r="I6199" s="273">
        <v>12569</v>
      </c>
      <c r="J6199" s="273">
        <v>728</v>
      </c>
      <c r="K6199" s="273">
        <v>0</v>
      </c>
      <c r="L6199" s="273" t="s">
        <v>66</v>
      </c>
      <c r="N6199" s="273" t="s">
        <v>107</v>
      </c>
      <c r="W6199" s="273">
        <v>190103</v>
      </c>
      <c r="X6199" s="273" t="s">
        <v>64</v>
      </c>
      <c r="Y6199" s="273" t="s">
        <v>75</v>
      </c>
      <c r="Z6199" s="273" t="s">
        <v>231</v>
      </c>
      <c r="AA6199" s="273" t="s">
        <v>231</v>
      </c>
      <c r="AB6199" s="274">
        <v>44958</v>
      </c>
      <c r="AC6199" s="273">
        <v>11984</v>
      </c>
      <c r="AD6199" s="273">
        <v>24</v>
      </c>
      <c r="AE6199" s="273">
        <v>7.3780000000000001</v>
      </c>
      <c r="AF6199" s="273" t="s">
        <v>90</v>
      </c>
      <c r="AG6199" s="273" t="s">
        <v>592</v>
      </c>
      <c r="AH6199" s="273" t="s">
        <v>593</v>
      </c>
      <c r="AI6199" s="273" t="s">
        <v>123</v>
      </c>
      <c r="AJ6199" s="273" t="s">
        <v>200</v>
      </c>
      <c r="AK6199" s="273">
        <v>286911</v>
      </c>
      <c r="BV6199" s="273" t="s">
        <v>64</v>
      </c>
      <c r="BW6199" s="273" t="s">
        <v>75</v>
      </c>
      <c r="BX6199" s="273" t="s">
        <v>391</v>
      </c>
      <c r="BY6199" s="273" t="s">
        <v>400</v>
      </c>
      <c r="BZ6199" s="273" t="s">
        <v>86</v>
      </c>
      <c r="CA6199" s="273" t="s">
        <v>87</v>
      </c>
      <c r="CB6199" s="273" t="s">
        <v>217</v>
      </c>
      <c r="CC6199" s="273" t="s">
        <v>218</v>
      </c>
      <c r="CD6199" s="282">
        <v>2</v>
      </c>
      <c r="CE6199" s="274">
        <v>44958</v>
      </c>
      <c r="CG6199" s="273" t="s">
        <v>181</v>
      </c>
      <c r="CI6199" s="273" t="s">
        <v>181</v>
      </c>
      <c r="CJ6199" s="273" t="s">
        <v>1317</v>
      </c>
      <c r="CM6199" s="273" t="s">
        <v>73</v>
      </c>
      <c r="CN6199" s="273">
        <v>3</v>
      </c>
    </row>
    <row r="6200" spans="4:92">
      <c r="D6200" s="273" t="s">
        <v>83</v>
      </c>
      <c r="E6200" s="273" t="s">
        <v>75</v>
      </c>
      <c r="F6200" s="273" t="s">
        <v>357</v>
      </c>
      <c r="G6200" s="273" t="s">
        <v>699</v>
      </c>
      <c r="H6200" s="274">
        <v>45078</v>
      </c>
      <c r="I6200" s="273">
        <v>12569</v>
      </c>
      <c r="J6200" s="273">
        <v>728</v>
      </c>
      <c r="K6200" s="273">
        <v>191.89</v>
      </c>
      <c r="L6200" s="273" t="s">
        <v>66</v>
      </c>
      <c r="M6200" s="273">
        <v>29.493187500000001</v>
      </c>
      <c r="N6200" s="273" t="s">
        <v>115</v>
      </c>
      <c r="W6200" s="273">
        <v>190102</v>
      </c>
      <c r="X6200" s="273" t="s">
        <v>64</v>
      </c>
      <c r="Y6200" s="273" t="s">
        <v>75</v>
      </c>
      <c r="Z6200" s="273" t="s">
        <v>231</v>
      </c>
      <c r="AA6200" s="273" t="s">
        <v>231</v>
      </c>
      <c r="AB6200" s="274">
        <v>44958</v>
      </c>
      <c r="AC6200" s="273">
        <v>11984</v>
      </c>
      <c r="AD6200" s="273">
        <v>24</v>
      </c>
      <c r="AE6200" s="273">
        <v>1.597</v>
      </c>
      <c r="AF6200" s="273" t="s">
        <v>90</v>
      </c>
      <c r="AG6200" s="273" t="s">
        <v>598</v>
      </c>
      <c r="AH6200" s="273" t="s">
        <v>599</v>
      </c>
      <c r="AI6200" s="273" t="s">
        <v>123</v>
      </c>
      <c r="AJ6200" s="273" t="s">
        <v>200</v>
      </c>
      <c r="AK6200" s="273">
        <v>286916</v>
      </c>
      <c r="BV6200" s="273" t="s">
        <v>64</v>
      </c>
      <c r="BW6200" s="273" t="s">
        <v>75</v>
      </c>
      <c r="BX6200" s="273" t="s">
        <v>391</v>
      </c>
      <c r="BY6200" s="273" t="s">
        <v>400</v>
      </c>
      <c r="BZ6200" s="273" t="s">
        <v>86</v>
      </c>
      <c r="CA6200" s="273" t="s">
        <v>87</v>
      </c>
      <c r="CB6200" s="273" t="s">
        <v>225</v>
      </c>
      <c r="CC6200" s="273" t="s">
        <v>226</v>
      </c>
      <c r="CD6200" s="282">
        <v>5</v>
      </c>
      <c r="CE6200" s="274">
        <v>44958</v>
      </c>
      <c r="CF6200" s="273">
        <v>0</v>
      </c>
      <c r="CG6200" s="273" t="s">
        <v>90</v>
      </c>
      <c r="CH6200" s="273">
        <v>0</v>
      </c>
      <c r="CI6200" s="273" t="s">
        <v>80</v>
      </c>
      <c r="CM6200" s="273" t="s">
        <v>73</v>
      </c>
      <c r="CN6200" s="273">
        <v>3</v>
      </c>
    </row>
    <row r="6201" spans="4:92">
      <c r="D6201" s="273" t="s">
        <v>83</v>
      </c>
      <c r="E6201" s="273" t="s">
        <v>194</v>
      </c>
      <c r="F6201" s="273" t="s">
        <v>385</v>
      </c>
      <c r="G6201" s="273" t="s">
        <v>450</v>
      </c>
      <c r="H6201" s="274">
        <v>45139</v>
      </c>
      <c r="I6201" s="273">
        <v>13578</v>
      </c>
      <c r="J6201" s="273">
        <v>840</v>
      </c>
      <c r="K6201" s="273">
        <v>3059.43</v>
      </c>
      <c r="L6201" s="273" t="s">
        <v>66</v>
      </c>
      <c r="M6201" s="273">
        <v>295.54000000000002</v>
      </c>
      <c r="N6201" s="273" t="s">
        <v>115</v>
      </c>
      <c r="W6201" s="273">
        <v>223441</v>
      </c>
      <c r="X6201" s="273" t="s">
        <v>64</v>
      </c>
      <c r="Y6201" s="273" t="s">
        <v>75</v>
      </c>
      <c r="Z6201" s="273" t="s">
        <v>231</v>
      </c>
      <c r="AA6201" s="273" t="s">
        <v>231</v>
      </c>
      <c r="AB6201" s="274">
        <v>44958</v>
      </c>
      <c r="AC6201" s="273">
        <v>11984</v>
      </c>
      <c r="AD6201" s="273">
        <v>24</v>
      </c>
      <c r="AE6201" s="273">
        <v>0.48099999999999998</v>
      </c>
      <c r="AF6201" s="273" t="s">
        <v>90</v>
      </c>
      <c r="AG6201" s="273" t="s">
        <v>1658</v>
      </c>
      <c r="AH6201" s="273" t="s">
        <v>1659</v>
      </c>
      <c r="AI6201" s="273" t="s">
        <v>123</v>
      </c>
      <c r="AJ6201" s="273" t="s">
        <v>200</v>
      </c>
      <c r="AK6201" s="273">
        <v>286921</v>
      </c>
      <c r="BV6201" s="273" t="s">
        <v>64</v>
      </c>
      <c r="BW6201" s="273" t="s">
        <v>75</v>
      </c>
      <c r="BX6201" s="273" t="s">
        <v>391</v>
      </c>
      <c r="BY6201" s="273" t="s">
        <v>400</v>
      </c>
      <c r="BZ6201" s="273" t="s">
        <v>86</v>
      </c>
      <c r="CA6201" s="273" t="s">
        <v>87</v>
      </c>
      <c r="CB6201" s="273" t="s">
        <v>225</v>
      </c>
      <c r="CC6201" s="273" t="s">
        <v>226</v>
      </c>
      <c r="CD6201" s="282">
        <v>5</v>
      </c>
      <c r="CE6201" s="274">
        <v>44958</v>
      </c>
      <c r="CF6201" s="273">
        <v>0</v>
      </c>
      <c r="CG6201" s="273" t="s">
        <v>90</v>
      </c>
      <c r="CH6201" s="273">
        <v>0</v>
      </c>
      <c r="CI6201" s="273" t="s">
        <v>80</v>
      </c>
      <c r="CM6201" s="273" t="s">
        <v>73</v>
      </c>
      <c r="CN6201" s="273">
        <v>3</v>
      </c>
    </row>
    <row r="6202" spans="4:92">
      <c r="D6202" s="273" t="s">
        <v>83</v>
      </c>
      <c r="E6202" s="273" t="s">
        <v>194</v>
      </c>
      <c r="F6202" s="273" t="s">
        <v>385</v>
      </c>
      <c r="G6202" s="273" t="s">
        <v>450</v>
      </c>
      <c r="H6202" s="274">
        <v>45139</v>
      </c>
      <c r="I6202" s="273">
        <v>13578</v>
      </c>
      <c r="J6202" s="273">
        <v>840</v>
      </c>
      <c r="K6202" s="273">
        <v>0</v>
      </c>
      <c r="L6202" s="273" t="s">
        <v>66</v>
      </c>
      <c r="N6202" s="273" t="s">
        <v>107</v>
      </c>
      <c r="W6202" s="273">
        <v>223442</v>
      </c>
      <c r="X6202" s="273" t="s">
        <v>64</v>
      </c>
      <c r="Y6202" s="273" t="s">
        <v>75</v>
      </c>
      <c r="Z6202" s="273" t="s">
        <v>231</v>
      </c>
      <c r="AA6202" s="273" t="s">
        <v>231</v>
      </c>
      <c r="AB6202" s="274">
        <v>44958</v>
      </c>
      <c r="AC6202" s="273">
        <v>11984</v>
      </c>
      <c r="AD6202" s="273">
        <v>24</v>
      </c>
      <c r="AE6202" s="273">
        <v>2.9430000000000001</v>
      </c>
      <c r="AF6202" s="273" t="s">
        <v>90</v>
      </c>
      <c r="AG6202" s="273" t="s">
        <v>603</v>
      </c>
      <c r="AH6202" s="273" t="s">
        <v>604</v>
      </c>
      <c r="AI6202" s="273" t="s">
        <v>123</v>
      </c>
      <c r="AJ6202" s="273" t="s">
        <v>200</v>
      </c>
      <c r="AK6202" s="273">
        <v>286933</v>
      </c>
      <c r="BV6202" s="273" t="s">
        <v>64</v>
      </c>
      <c r="BW6202" s="273" t="s">
        <v>75</v>
      </c>
      <c r="BX6202" s="273" t="s">
        <v>391</v>
      </c>
      <c r="BY6202" s="273" t="s">
        <v>400</v>
      </c>
      <c r="BZ6202" s="273" t="s">
        <v>86</v>
      </c>
      <c r="CA6202" s="273" t="s">
        <v>87</v>
      </c>
      <c r="CB6202" s="273" t="s">
        <v>225</v>
      </c>
      <c r="CC6202" s="273" t="s">
        <v>226</v>
      </c>
      <c r="CD6202" s="282">
        <v>5</v>
      </c>
      <c r="CE6202" s="274">
        <v>44986</v>
      </c>
      <c r="CF6202" s="273">
        <v>0</v>
      </c>
      <c r="CG6202" s="273" t="s">
        <v>90</v>
      </c>
      <c r="CH6202" s="273">
        <v>0</v>
      </c>
      <c r="CI6202" s="273" t="s">
        <v>80</v>
      </c>
      <c r="CM6202" s="273" t="s">
        <v>73</v>
      </c>
      <c r="CN6202" s="273">
        <v>3</v>
      </c>
    </row>
    <row r="6203" spans="4:92">
      <c r="D6203" s="273" t="s">
        <v>83</v>
      </c>
      <c r="E6203" s="273" t="s">
        <v>194</v>
      </c>
      <c r="F6203" s="273" t="s">
        <v>385</v>
      </c>
      <c r="G6203" s="273" t="s">
        <v>450</v>
      </c>
      <c r="H6203" s="274">
        <v>45170</v>
      </c>
      <c r="I6203" s="273">
        <v>13905</v>
      </c>
      <c r="J6203" s="273">
        <v>840</v>
      </c>
      <c r="W6203" s="273">
        <v>236368</v>
      </c>
      <c r="X6203" s="273" t="s">
        <v>64</v>
      </c>
      <c r="Y6203" s="273" t="s">
        <v>75</v>
      </c>
      <c r="Z6203" s="273" t="s">
        <v>231</v>
      </c>
      <c r="AA6203" s="273" t="s">
        <v>231</v>
      </c>
      <c r="AB6203" s="274">
        <v>44958</v>
      </c>
      <c r="AC6203" s="273">
        <v>11984</v>
      </c>
      <c r="AD6203" s="273">
        <v>24</v>
      </c>
      <c r="AE6203" s="273">
        <v>3.4849999999999999</v>
      </c>
      <c r="AF6203" s="273" t="s">
        <v>90</v>
      </c>
      <c r="AG6203" s="273" t="s">
        <v>1660</v>
      </c>
      <c r="AH6203" s="273" t="s">
        <v>1661</v>
      </c>
      <c r="AI6203" s="273" t="s">
        <v>123</v>
      </c>
      <c r="AJ6203" s="273" t="s">
        <v>200</v>
      </c>
      <c r="AK6203" s="273">
        <v>286938</v>
      </c>
      <c r="BV6203" s="273" t="s">
        <v>64</v>
      </c>
      <c r="BW6203" s="273" t="s">
        <v>75</v>
      </c>
      <c r="BX6203" s="273" t="s">
        <v>391</v>
      </c>
      <c r="BY6203" s="273" t="s">
        <v>400</v>
      </c>
      <c r="BZ6203" s="273" t="s">
        <v>86</v>
      </c>
      <c r="CA6203" s="273" t="s">
        <v>87</v>
      </c>
      <c r="CB6203" s="273" t="s">
        <v>225</v>
      </c>
      <c r="CC6203" s="273" t="s">
        <v>226</v>
      </c>
      <c r="CD6203" s="282">
        <v>5</v>
      </c>
      <c r="CE6203" s="274">
        <v>44986</v>
      </c>
      <c r="CF6203" s="273">
        <v>0</v>
      </c>
      <c r="CG6203" s="273" t="s">
        <v>90</v>
      </c>
      <c r="CH6203" s="273">
        <v>0</v>
      </c>
      <c r="CI6203" s="273" t="s">
        <v>80</v>
      </c>
      <c r="CM6203" s="273" t="s">
        <v>73</v>
      </c>
      <c r="CN6203" s="273">
        <v>3</v>
      </c>
    </row>
    <row r="6204" spans="4:92">
      <c r="D6204" s="273" t="s">
        <v>83</v>
      </c>
      <c r="E6204" s="273" t="s">
        <v>194</v>
      </c>
      <c r="F6204" s="273" t="s">
        <v>385</v>
      </c>
      <c r="G6204" s="273" t="s">
        <v>450</v>
      </c>
      <c r="H6204" s="274">
        <v>45170</v>
      </c>
      <c r="I6204" s="273">
        <v>13905</v>
      </c>
      <c r="J6204" s="273">
        <v>840</v>
      </c>
      <c r="K6204" s="273">
        <v>3059.43</v>
      </c>
      <c r="L6204" s="273" t="s">
        <v>66</v>
      </c>
      <c r="M6204" s="273">
        <v>295.54000000000002</v>
      </c>
      <c r="N6204" s="273" t="s">
        <v>115</v>
      </c>
      <c r="W6204" s="273">
        <v>236392</v>
      </c>
      <c r="X6204" s="273" t="s">
        <v>64</v>
      </c>
      <c r="Y6204" s="273" t="s">
        <v>75</v>
      </c>
      <c r="Z6204" s="273" t="s">
        <v>231</v>
      </c>
      <c r="AA6204" s="273" t="s">
        <v>231</v>
      </c>
      <c r="AB6204" s="274">
        <v>44958</v>
      </c>
      <c r="AC6204" s="273">
        <v>11984</v>
      </c>
      <c r="AD6204" s="273">
        <v>24</v>
      </c>
      <c r="AE6204" s="273">
        <v>2.9698000000000002</v>
      </c>
      <c r="AF6204" s="273" t="s">
        <v>90</v>
      </c>
      <c r="AG6204" s="273" t="s">
        <v>460</v>
      </c>
      <c r="AH6204" s="273" t="s">
        <v>461</v>
      </c>
      <c r="AI6204" s="273" t="s">
        <v>123</v>
      </c>
      <c r="AJ6204" s="273" t="s">
        <v>200</v>
      </c>
      <c r="AK6204" s="273">
        <v>286943</v>
      </c>
      <c r="BV6204" s="273" t="s">
        <v>64</v>
      </c>
      <c r="BW6204" s="273" t="s">
        <v>75</v>
      </c>
      <c r="BX6204" s="273" t="s">
        <v>391</v>
      </c>
      <c r="BY6204" s="273" t="s">
        <v>400</v>
      </c>
      <c r="BZ6204" s="273" t="s">
        <v>86</v>
      </c>
      <c r="CA6204" s="273" t="s">
        <v>87</v>
      </c>
      <c r="CB6204" s="273" t="s">
        <v>217</v>
      </c>
      <c r="CC6204" s="273" t="s">
        <v>218</v>
      </c>
      <c r="CD6204" s="282">
        <v>2</v>
      </c>
      <c r="CE6204" s="274">
        <v>44986</v>
      </c>
      <c r="CG6204" s="273" t="s">
        <v>181</v>
      </c>
      <c r="CI6204" s="273" t="s">
        <v>181</v>
      </c>
      <c r="CJ6204" s="273" t="s">
        <v>1317</v>
      </c>
      <c r="CM6204" s="273" t="s">
        <v>73</v>
      </c>
      <c r="CN6204" s="273">
        <v>3</v>
      </c>
    </row>
    <row r="6205" spans="4:92">
      <c r="D6205" s="273" t="s">
        <v>83</v>
      </c>
      <c r="E6205" s="273" t="s">
        <v>194</v>
      </c>
      <c r="F6205" s="273" t="s">
        <v>385</v>
      </c>
      <c r="G6205" s="273" t="s">
        <v>450</v>
      </c>
      <c r="H6205" s="274">
        <v>45170</v>
      </c>
      <c r="I6205" s="273">
        <v>13905</v>
      </c>
      <c r="J6205" s="273">
        <v>840</v>
      </c>
      <c r="K6205" s="273">
        <v>0</v>
      </c>
      <c r="L6205" s="273" t="s">
        <v>66</v>
      </c>
      <c r="N6205" s="273" t="s">
        <v>107</v>
      </c>
      <c r="W6205" s="273">
        <v>236393</v>
      </c>
      <c r="X6205" s="273" t="s">
        <v>64</v>
      </c>
      <c r="Y6205" s="273" t="s">
        <v>75</v>
      </c>
      <c r="Z6205" s="273" t="s">
        <v>231</v>
      </c>
      <c r="AA6205" s="273" t="s">
        <v>231</v>
      </c>
      <c r="AB6205" s="274">
        <v>44958</v>
      </c>
      <c r="AC6205" s="273">
        <v>11984</v>
      </c>
      <c r="AD6205" s="273">
        <v>24</v>
      </c>
      <c r="AE6205" s="273">
        <v>4.5057999999999998</v>
      </c>
      <c r="AF6205" s="273" t="s">
        <v>90</v>
      </c>
      <c r="AG6205" s="273" t="s">
        <v>464</v>
      </c>
      <c r="AH6205" s="273" t="s">
        <v>465</v>
      </c>
      <c r="AI6205" s="273" t="s">
        <v>123</v>
      </c>
      <c r="AJ6205" s="273" t="s">
        <v>200</v>
      </c>
      <c r="AK6205" s="273">
        <v>286948</v>
      </c>
      <c r="BV6205" s="273" t="s">
        <v>64</v>
      </c>
      <c r="BW6205" s="273" t="s">
        <v>75</v>
      </c>
      <c r="BX6205" s="273" t="s">
        <v>391</v>
      </c>
      <c r="BY6205" s="273" t="s">
        <v>400</v>
      </c>
      <c r="BZ6205" s="273" t="s">
        <v>86</v>
      </c>
      <c r="CA6205" s="273" t="s">
        <v>87</v>
      </c>
      <c r="CB6205" s="273" t="s">
        <v>217</v>
      </c>
      <c r="CC6205" s="273" t="s">
        <v>218</v>
      </c>
      <c r="CD6205" s="282">
        <v>2</v>
      </c>
      <c r="CE6205" s="274">
        <v>44986</v>
      </c>
      <c r="CG6205" s="273" t="s">
        <v>181</v>
      </c>
      <c r="CI6205" s="273" t="s">
        <v>181</v>
      </c>
      <c r="CJ6205" s="273" t="s">
        <v>1316</v>
      </c>
      <c r="CM6205" s="273" t="s">
        <v>73</v>
      </c>
      <c r="CN6205" s="273">
        <v>3</v>
      </c>
    </row>
    <row r="6206" spans="4:92">
      <c r="D6206" s="273" t="s">
        <v>83</v>
      </c>
      <c r="E6206" s="273" t="s">
        <v>194</v>
      </c>
      <c r="F6206" s="273" t="s">
        <v>385</v>
      </c>
      <c r="G6206" s="273" t="s">
        <v>450</v>
      </c>
      <c r="H6206" s="274">
        <v>45200</v>
      </c>
      <c r="I6206" s="273">
        <v>14240</v>
      </c>
      <c r="J6206" s="273">
        <v>840</v>
      </c>
      <c r="W6206" s="273">
        <v>309949</v>
      </c>
      <c r="X6206" s="273" t="s">
        <v>64</v>
      </c>
      <c r="Y6206" s="273" t="s">
        <v>75</v>
      </c>
      <c r="Z6206" s="273" t="s">
        <v>231</v>
      </c>
      <c r="AA6206" s="273" t="s">
        <v>231</v>
      </c>
      <c r="AB6206" s="274">
        <v>44958</v>
      </c>
      <c r="AC6206" s="273">
        <v>11984</v>
      </c>
      <c r="AD6206" s="273">
        <v>24</v>
      </c>
      <c r="AE6206" s="273">
        <v>1.82</v>
      </c>
      <c r="AF6206" s="273" t="s">
        <v>90</v>
      </c>
      <c r="AG6206" s="273" t="s">
        <v>474</v>
      </c>
      <c r="AH6206" s="273" t="s">
        <v>475</v>
      </c>
      <c r="AI6206" s="273" t="s">
        <v>123</v>
      </c>
      <c r="AJ6206" s="273" t="s">
        <v>200</v>
      </c>
      <c r="AK6206" s="273">
        <v>286953</v>
      </c>
      <c r="BV6206" s="273" t="s">
        <v>64</v>
      </c>
      <c r="BW6206" s="273" t="s">
        <v>75</v>
      </c>
      <c r="BX6206" s="273" t="s">
        <v>391</v>
      </c>
      <c r="BY6206" s="273" t="s">
        <v>400</v>
      </c>
      <c r="BZ6206" s="273" t="s">
        <v>86</v>
      </c>
      <c r="CA6206" s="273" t="s">
        <v>87</v>
      </c>
      <c r="CB6206" s="273" t="s">
        <v>233</v>
      </c>
      <c r="CC6206" s="273" t="s">
        <v>234</v>
      </c>
      <c r="CD6206" s="282">
        <v>1</v>
      </c>
      <c r="CE6206" s="274">
        <v>44986</v>
      </c>
      <c r="CG6206" s="273" t="s">
        <v>181</v>
      </c>
      <c r="CI6206" s="273" t="s">
        <v>181</v>
      </c>
      <c r="CJ6206" s="273" t="s">
        <v>182</v>
      </c>
      <c r="CM6206" s="273" t="s">
        <v>73</v>
      </c>
      <c r="CN6206" s="273">
        <v>3</v>
      </c>
    </row>
    <row r="6207" spans="4:92">
      <c r="D6207" s="273" t="s">
        <v>83</v>
      </c>
      <c r="E6207" s="273" t="s">
        <v>194</v>
      </c>
      <c r="F6207" s="273" t="s">
        <v>385</v>
      </c>
      <c r="G6207" s="273" t="s">
        <v>450</v>
      </c>
      <c r="H6207" s="274">
        <v>45200</v>
      </c>
      <c r="I6207" s="273">
        <v>14240</v>
      </c>
      <c r="J6207" s="273">
        <v>840</v>
      </c>
      <c r="K6207" s="273">
        <v>3059.43</v>
      </c>
      <c r="L6207" s="273" t="s">
        <v>66</v>
      </c>
      <c r="M6207" s="273">
        <v>295.54000000000002</v>
      </c>
      <c r="N6207" s="273" t="s">
        <v>115</v>
      </c>
      <c r="W6207" s="273">
        <v>309973</v>
      </c>
      <c r="X6207" s="273" t="s">
        <v>64</v>
      </c>
      <c r="Y6207" s="273" t="s">
        <v>75</v>
      </c>
      <c r="Z6207" s="273" t="s">
        <v>231</v>
      </c>
      <c r="AA6207" s="273" t="s">
        <v>231</v>
      </c>
      <c r="AB6207" s="274">
        <v>44958</v>
      </c>
      <c r="AC6207" s="273">
        <v>11984</v>
      </c>
      <c r="AD6207" s="273">
        <v>24</v>
      </c>
      <c r="AE6207" s="273">
        <v>1.87</v>
      </c>
      <c r="AF6207" s="273" t="s">
        <v>90</v>
      </c>
      <c r="AG6207" s="273" t="s">
        <v>478</v>
      </c>
      <c r="AH6207" s="273" t="s">
        <v>479</v>
      </c>
      <c r="AI6207" s="273" t="s">
        <v>123</v>
      </c>
      <c r="AJ6207" s="273" t="s">
        <v>200</v>
      </c>
      <c r="AK6207" s="273">
        <v>286958</v>
      </c>
      <c r="BV6207" s="273" t="s">
        <v>64</v>
      </c>
      <c r="BW6207" s="273" t="s">
        <v>75</v>
      </c>
      <c r="BX6207" s="273" t="s">
        <v>391</v>
      </c>
      <c r="BY6207" s="273" t="s">
        <v>400</v>
      </c>
      <c r="BZ6207" s="273" t="s">
        <v>86</v>
      </c>
      <c r="CA6207" s="273" t="s">
        <v>87</v>
      </c>
      <c r="CB6207" s="273" t="s">
        <v>233</v>
      </c>
      <c r="CC6207" s="273" t="s">
        <v>234</v>
      </c>
      <c r="CD6207" s="282">
        <v>1</v>
      </c>
      <c r="CE6207" s="274">
        <v>44986</v>
      </c>
      <c r="CG6207" s="273" t="s">
        <v>181</v>
      </c>
      <c r="CI6207" s="273" t="s">
        <v>181</v>
      </c>
      <c r="CJ6207" s="273" t="s">
        <v>182</v>
      </c>
      <c r="CM6207" s="273" t="s">
        <v>73</v>
      </c>
      <c r="CN6207" s="273">
        <v>3</v>
      </c>
    </row>
    <row r="6208" spans="4:92">
      <c r="D6208" s="273" t="s">
        <v>83</v>
      </c>
      <c r="E6208" s="273" t="s">
        <v>194</v>
      </c>
      <c r="F6208" s="273" t="s">
        <v>385</v>
      </c>
      <c r="G6208" s="273" t="s">
        <v>450</v>
      </c>
      <c r="H6208" s="274">
        <v>45200</v>
      </c>
      <c r="I6208" s="273">
        <v>14240</v>
      </c>
      <c r="J6208" s="273">
        <v>840</v>
      </c>
      <c r="K6208" s="273">
        <v>0</v>
      </c>
      <c r="L6208" s="273" t="s">
        <v>66</v>
      </c>
      <c r="N6208" s="273" t="s">
        <v>107</v>
      </c>
      <c r="W6208" s="273">
        <v>309974</v>
      </c>
      <c r="X6208" s="273" t="s">
        <v>64</v>
      </c>
      <c r="Y6208" s="273" t="s">
        <v>75</v>
      </c>
      <c r="Z6208" s="273" t="s">
        <v>231</v>
      </c>
      <c r="AA6208" s="273" t="s">
        <v>231</v>
      </c>
      <c r="AB6208" s="274">
        <v>44958</v>
      </c>
      <c r="AC6208" s="273">
        <v>11984</v>
      </c>
      <c r="AD6208" s="273">
        <v>24</v>
      </c>
      <c r="AE6208" s="273">
        <v>7.0000000000000007E-2</v>
      </c>
      <c r="AF6208" s="273" t="s">
        <v>90</v>
      </c>
      <c r="AG6208" s="273" t="s">
        <v>482</v>
      </c>
      <c r="AH6208" s="273" t="s">
        <v>483</v>
      </c>
      <c r="AI6208" s="273" t="s">
        <v>123</v>
      </c>
      <c r="AJ6208" s="273" t="s">
        <v>200</v>
      </c>
      <c r="AK6208" s="273">
        <v>286963</v>
      </c>
      <c r="BV6208" s="273" t="s">
        <v>64</v>
      </c>
      <c r="BW6208" s="273" t="s">
        <v>75</v>
      </c>
      <c r="BX6208" s="273" t="s">
        <v>391</v>
      </c>
      <c r="BY6208" s="273" t="s">
        <v>400</v>
      </c>
      <c r="BZ6208" s="273" t="s">
        <v>138</v>
      </c>
      <c r="CA6208" s="273" t="s">
        <v>139</v>
      </c>
      <c r="CB6208" s="273" t="s">
        <v>190</v>
      </c>
      <c r="CC6208" s="273" t="s">
        <v>191</v>
      </c>
      <c r="CD6208" s="282">
        <v>8</v>
      </c>
      <c r="CE6208" s="274">
        <v>44986</v>
      </c>
      <c r="CF6208" s="273">
        <v>2113</v>
      </c>
      <c r="CG6208" s="273" t="s">
        <v>90</v>
      </c>
      <c r="CH6208" s="273">
        <v>2113</v>
      </c>
      <c r="CI6208" s="273" t="s">
        <v>80</v>
      </c>
      <c r="CM6208" s="273" t="s">
        <v>73</v>
      </c>
      <c r="CN6208" s="273">
        <v>3</v>
      </c>
    </row>
    <row r="6209" spans="4:92">
      <c r="D6209" s="273" t="s">
        <v>83</v>
      </c>
      <c r="E6209" s="273" t="s">
        <v>194</v>
      </c>
      <c r="F6209" s="273" t="s">
        <v>385</v>
      </c>
      <c r="G6209" s="273" t="s">
        <v>450</v>
      </c>
      <c r="H6209" s="274">
        <v>45231</v>
      </c>
      <c r="I6209" s="273">
        <v>14607</v>
      </c>
      <c r="J6209" s="273">
        <v>840</v>
      </c>
      <c r="W6209" s="273">
        <v>309978</v>
      </c>
      <c r="X6209" s="273" t="s">
        <v>64</v>
      </c>
      <c r="Y6209" s="273" t="s">
        <v>75</v>
      </c>
      <c r="Z6209" s="273" t="s">
        <v>231</v>
      </c>
      <c r="AA6209" s="273" t="s">
        <v>231</v>
      </c>
      <c r="AB6209" s="274">
        <v>44958</v>
      </c>
      <c r="AC6209" s="273">
        <v>11984</v>
      </c>
      <c r="AD6209" s="273">
        <v>24</v>
      </c>
      <c r="AE6209" s="273">
        <v>1.57</v>
      </c>
      <c r="AF6209" s="273" t="s">
        <v>90</v>
      </c>
      <c r="AG6209" s="273" t="s">
        <v>488</v>
      </c>
      <c r="AH6209" s="273" t="s">
        <v>489</v>
      </c>
      <c r="AI6209" s="273" t="s">
        <v>123</v>
      </c>
      <c r="AJ6209" s="273" t="s">
        <v>200</v>
      </c>
      <c r="AK6209" s="273">
        <v>286974</v>
      </c>
      <c r="BV6209" s="273" t="s">
        <v>64</v>
      </c>
      <c r="BW6209" s="273" t="s">
        <v>75</v>
      </c>
      <c r="BX6209" s="273" t="s">
        <v>391</v>
      </c>
      <c r="BY6209" s="273" t="s">
        <v>400</v>
      </c>
      <c r="BZ6209" s="273" t="s">
        <v>167</v>
      </c>
      <c r="CA6209" s="273" t="s">
        <v>168</v>
      </c>
      <c r="CB6209" s="273" t="s">
        <v>319</v>
      </c>
      <c r="CC6209" s="273" t="s">
        <v>320</v>
      </c>
      <c r="CD6209" s="282">
        <v>15</v>
      </c>
      <c r="CE6209" s="274">
        <v>44986</v>
      </c>
      <c r="CF6209" s="273">
        <v>0</v>
      </c>
      <c r="CG6209" s="273" t="s">
        <v>90</v>
      </c>
      <c r="CH6209" s="273">
        <v>0</v>
      </c>
      <c r="CI6209" s="273" t="s">
        <v>80</v>
      </c>
      <c r="CM6209" s="273" t="s">
        <v>73</v>
      </c>
      <c r="CN6209" s="273">
        <v>3</v>
      </c>
    </row>
    <row r="6210" spans="4:92">
      <c r="D6210" s="273" t="s">
        <v>64</v>
      </c>
      <c r="E6210" s="273" t="s">
        <v>63</v>
      </c>
      <c r="F6210" s="273" t="s">
        <v>252</v>
      </c>
      <c r="G6210" s="273" t="s">
        <v>515</v>
      </c>
      <c r="H6210" s="274">
        <v>44958</v>
      </c>
      <c r="I6210" s="273">
        <v>11320</v>
      </c>
      <c r="J6210" s="273">
        <v>669</v>
      </c>
      <c r="K6210" s="273">
        <v>106591</v>
      </c>
      <c r="L6210" s="273" t="s">
        <v>66</v>
      </c>
      <c r="M6210" s="273">
        <v>12557.610559999999</v>
      </c>
      <c r="N6210" s="273" t="s">
        <v>67</v>
      </c>
      <c r="P6210" s="273" t="s">
        <v>92</v>
      </c>
      <c r="Q6210" s="273" t="s">
        <v>69</v>
      </c>
      <c r="R6210" s="273" t="s">
        <v>70</v>
      </c>
      <c r="S6210" s="273" t="s">
        <v>93</v>
      </c>
      <c r="T6210" s="273" t="s">
        <v>94</v>
      </c>
      <c r="U6210" s="273" t="s">
        <v>73</v>
      </c>
      <c r="V6210" s="273" t="s">
        <v>95</v>
      </c>
      <c r="W6210" s="273">
        <v>169766</v>
      </c>
      <c r="X6210" s="273" t="s">
        <v>64</v>
      </c>
      <c r="Y6210" s="273" t="s">
        <v>75</v>
      </c>
      <c r="Z6210" s="273" t="s">
        <v>231</v>
      </c>
      <c r="AA6210" s="273" t="s">
        <v>231</v>
      </c>
      <c r="AB6210" s="274">
        <v>45047</v>
      </c>
      <c r="AC6210" s="273">
        <v>12177</v>
      </c>
      <c r="AD6210" s="273">
        <v>24</v>
      </c>
      <c r="AE6210" s="273">
        <v>3.06</v>
      </c>
      <c r="AF6210" s="273" t="s">
        <v>90</v>
      </c>
      <c r="AG6210" s="273" t="s">
        <v>1652</v>
      </c>
      <c r="AH6210" s="273" t="s">
        <v>1653</v>
      </c>
      <c r="AI6210" s="273" t="s">
        <v>123</v>
      </c>
      <c r="AJ6210" s="273" t="s">
        <v>200</v>
      </c>
      <c r="AK6210" s="273">
        <v>288238</v>
      </c>
      <c r="BV6210" s="273" t="s">
        <v>64</v>
      </c>
      <c r="BW6210" s="273" t="s">
        <v>75</v>
      </c>
      <c r="BX6210" s="273" t="s">
        <v>391</v>
      </c>
      <c r="BY6210" s="273" t="s">
        <v>400</v>
      </c>
      <c r="BZ6210" s="273" t="s">
        <v>86</v>
      </c>
      <c r="CA6210" s="273" t="s">
        <v>87</v>
      </c>
      <c r="CB6210" s="273" t="s">
        <v>179</v>
      </c>
      <c r="CC6210" s="273" t="s">
        <v>180</v>
      </c>
      <c r="CD6210" s="282">
        <v>1</v>
      </c>
      <c r="CE6210" s="274">
        <v>44986</v>
      </c>
      <c r="CG6210" s="273" t="s">
        <v>181</v>
      </c>
      <c r="CI6210" s="273" t="s">
        <v>181</v>
      </c>
      <c r="CJ6210" s="273" t="s">
        <v>1604</v>
      </c>
      <c r="CM6210" s="273" t="s">
        <v>73</v>
      </c>
      <c r="CN6210" s="273">
        <v>3</v>
      </c>
    </row>
    <row r="6211" spans="4:92">
      <c r="D6211" s="273" t="s">
        <v>64</v>
      </c>
      <c r="E6211" s="273" t="s">
        <v>63</v>
      </c>
      <c r="F6211" s="273" t="s">
        <v>252</v>
      </c>
      <c r="G6211" s="273" t="s">
        <v>515</v>
      </c>
      <c r="H6211" s="274">
        <v>44958</v>
      </c>
      <c r="I6211" s="273">
        <v>11320</v>
      </c>
      <c r="J6211" s="273">
        <v>669</v>
      </c>
      <c r="K6211" s="273">
        <v>79626</v>
      </c>
      <c r="L6211" s="273" t="s">
        <v>66</v>
      </c>
      <c r="M6211" s="273">
        <v>11215.6176</v>
      </c>
      <c r="N6211" s="273" t="s">
        <v>67</v>
      </c>
      <c r="P6211" s="273" t="s">
        <v>68</v>
      </c>
      <c r="Q6211" s="273" t="s">
        <v>69</v>
      </c>
      <c r="R6211" s="273" t="s">
        <v>70</v>
      </c>
      <c r="S6211" s="273" t="s">
        <v>71</v>
      </c>
      <c r="T6211" s="273" t="s">
        <v>72</v>
      </c>
      <c r="U6211" s="273" t="s">
        <v>73</v>
      </c>
      <c r="V6211" s="273" t="s">
        <v>74</v>
      </c>
      <c r="W6211" s="273">
        <v>169824</v>
      </c>
      <c r="X6211" s="273" t="s">
        <v>64</v>
      </c>
      <c r="Y6211" s="273" t="s">
        <v>75</v>
      </c>
      <c r="Z6211" s="273" t="s">
        <v>231</v>
      </c>
      <c r="AA6211" s="273" t="s">
        <v>231</v>
      </c>
      <c r="AB6211" s="274">
        <v>45047</v>
      </c>
      <c r="AC6211" s="273">
        <v>12177</v>
      </c>
      <c r="AD6211" s="273">
        <v>24</v>
      </c>
      <c r="AE6211" s="273">
        <v>2.44</v>
      </c>
      <c r="AF6211" s="273" t="s">
        <v>90</v>
      </c>
      <c r="AG6211" s="273" t="s">
        <v>751</v>
      </c>
      <c r="AH6211" s="273" t="s">
        <v>1654</v>
      </c>
      <c r="AI6211" s="273" t="s">
        <v>123</v>
      </c>
      <c r="AJ6211" s="273" t="s">
        <v>200</v>
      </c>
      <c r="AK6211" s="273">
        <v>288244</v>
      </c>
      <c r="BV6211" s="273" t="s">
        <v>64</v>
      </c>
      <c r="BW6211" s="273" t="s">
        <v>75</v>
      </c>
      <c r="BX6211" s="273" t="s">
        <v>391</v>
      </c>
      <c r="BY6211" s="273" t="s">
        <v>400</v>
      </c>
      <c r="BZ6211" s="273" t="s">
        <v>86</v>
      </c>
      <c r="CA6211" s="273" t="s">
        <v>87</v>
      </c>
      <c r="CB6211" s="273" t="s">
        <v>179</v>
      </c>
      <c r="CC6211" s="273" t="s">
        <v>180</v>
      </c>
      <c r="CD6211" s="282">
        <v>1</v>
      </c>
      <c r="CE6211" s="274">
        <v>44986</v>
      </c>
      <c r="CG6211" s="273" t="s">
        <v>181</v>
      </c>
      <c r="CI6211" s="273" t="s">
        <v>181</v>
      </c>
      <c r="CJ6211" s="273" t="s">
        <v>1604</v>
      </c>
      <c r="CM6211" s="273" t="s">
        <v>73</v>
      </c>
      <c r="CN6211" s="273">
        <v>3</v>
      </c>
    </row>
    <row r="6212" spans="4:92">
      <c r="D6212" s="273" t="s">
        <v>64</v>
      </c>
      <c r="E6212" s="273" t="s">
        <v>63</v>
      </c>
      <c r="F6212" s="273" t="s">
        <v>252</v>
      </c>
      <c r="G6212" s="273" t="s">
        <v>515</v>
      </c>
      <c r="H6212" s="274">
        <v>44958</v>
      </c>
      <c r="I6212" s="273">
        <v>11320</v>
      </c>
      <c r="J6212" s="273">
        <v>669</v>
      </c>
      <c r="K6212" s="273">
        <v>0</v>
      </c>
      <c r="L6212" s="273" t="s">
        <v>66</v>
      </c>
      <c r="N6212" s="273" t="s">
        <v>107</v>
      </c>
      <c r="W6212" s="273">
        <v>169749</v>
      </c>
      <c r="X6212" s="273" t="s">
        <v>64</v>
      </c>
      <c r="Y6212" s="273" t="s">
        <v>75</v>
      </c>
      <c r="Z6212" s="273" t="s">
        <v>231</v>
      </c>
      <c r="AA6212" s="273" t="s">
        <v>231</v>
      </c>
      <c r="AB6212" s="274">
        <v>45047</v>
      </c>
      <c r="AC6212" s="273">
        <v>12177</v>
      </c>
      <c r="AD6212" s="273">
        <v>24</v>
      </c>
      <c r="AE6212" s="273">
        <v>11.8</v>
      </c>
      <c r="AF6212" s="273" t="s">
        <v>90</v>
      </c>
      <c r="AG6212" s="273" t="s">
        <v>726</v>
      </c>
      <c r="AH6212" s="273" t="s">
        <v>1655</v>
      </c>
      <c r="AI6212" s="273" t="s">
        <v>123</v>
      </c>
      <c r="AJ6212" s="273" t="s">
        <v>200</v>
      </c>
      <c r="AK6212" s="273">
        <v>288250</v>
      </c>
      <c r="BV6212" s="273" t="s">
        <v>64</v>
      </c>
      <c r="BW6212" s="273" t="s">
        <v>75</v>
      </c>
      <c r="BX6212" s="273" t="s">
        <v>391</v>
      </c>
      <c r="BY6212" s="273" t="s">
        <v>400</v>
      </c>
      <c r="BZ6212" s="273" t="s">
        <v>204</v>
      </c>
      <c r="CA6212" s="273" t="s">
        <v>205</v>
      </c>
      <c r="CB6212" s="273" t="s">
        <v>206</v>
      </c>
      <c r="CC6212" s="273" t="s">
        <v>207</v>
      </c>
      <c r="CD6212" s="282">
        <v>0</v>
      </c>
      <c r="CE6212" s="274">
        <v>44986</v>
      </c>
      <c r="CG6212" s="273" t="s">
        <v>181</v>
      </c>
      <c r="CI6212" s="273" t="s">
        <v>208</v>
      </c>
      <c r="CJ6212" s="273" t="s">
        <v>209</v>
      </c>
      <c r="CM6212" s="273" t="s">
        <v>73</v>
      </c>
      <c r="CN6212" s="273">
        <v>3</v>
      </c>
    </row>
    <row r="6213" spans="4:92">
      <c r="D6213" s="273" t="s">
        <v>64</v>
      </c>
      <c r="E6213" s="273" t="s">
        <v>63</v>
      </c>
      <c r="F6213" s="273" t="s">
        <v>252</v>
      </c>
      <c r="G6213" s="273" t="s">
        <v>515</v>
      </c>
      <c r="H6213" s="274">
        <v>44958</v>
      </c>
      <c r="I6213" s="273">
        <v>11320</v>
      </c>
      <c r="J6213" s="273">
        <v>669</v>
      </c>
      <c r="K6213" s="273">
        <v>54012</v>
      </c>
      <c r="L6213" s="273" t="s">
        <v>66</v>
      </c>
      <c r="M6213" s="273">
        <v>8889.4009600000009</v>
      </c>
      <c r="N6213" s="273" t="s">
        <v>115</v>
      </c>
      <c r="W6213" s="273">
        <v>169748</v>
      </c>
      <c r="X6213" s="273" t="s">
        <v>64</v>
      </c>
      <c r="Y6213" s="273" t="s">
        <v>75</v>
      </c>
      <c r="Z6213" s="273" t="s">
        <v>231</v>
      </c>
      <c r="AA6213" s="273" t="s">
        <v>231</v>
      </c>
      <c r="AB6213" s="274">
        <v>45047</v>
      </c>
      <c r="AC6213" s="273">
        <v>12177</v>
      </c>
      <c r="AD6213" s="273">
        <v>24</v>
      </c>
      <c r="AE6213" s="273">
        <v>13.87</v>
      </c>
      <c r="AF6213" s="273" t="s">
        <v>90</v>
      </c>
      <c r="AG6213" s="273" t="s">
        <v>732</v>
      </c>
      <c r="AH6213" s="273" t="s">
        <v>1656</v>
      </c>
      <c r="AI6213" s="273" t="s">
        <v>123</v>
      </c>
      <c r="AJ6213" s="273" t="s">
        <v>200</v>
      </c>
      <c r="AK6213" s="273">
        <v>288257</v>
      </c>
      <c r="BV6213" s="273" t="s">
        <v>64</v>
      </c>
      <c r="BW6213" s="273" t="s">
        <v>75</v>
      </c>
      <c r="BX6213" s="273" t="s">
        <v>391</v>
      </c>
      <c r="BY6213" s="273" t="s">
        <v>400</v>
      </c>
      <c r="BZ6213" s="273" t="s">
        <v>204</v>
      </c>
      <c r="CA6213" s="273" t="s">
        <v>205</v>
      </c>
      <c r="CB6213" s="273" t="s">
        <v>206</v>
      </c>
      <c r="CC6213" s="273" t="s">
        <v>207</v>
      </c>
      <c r="CD6213" s="282">
        <v>0</v>
      </c>
      <c r="CE6213" s="274">
        <v>44986</v>
      </c>
      <c r="CG6213" s="273" t="s">
        <v>181</v>
      </c>
      <c r="CI6213" s="273" t="s">
        <v>208</v>
      </c>
      <c r="CJ6213" s="273" t="s">
        <v>209</v>
      </c>
      <c r="CM6213" s="273" t="s">
        <v>73</v>
      </c>
      <c r="CN6213" s="273">
        <v>3</v>
      </c>
    </row>
    <row r="6214" spans="4:92">
      <c r="D6214" s="273" t="s">
        <v>64</v>
      </c>
      <c r="E6214" s="273" t="s">
        <v>63</v>
      </c>
      <c r="F6214" s="273" t="s">
        <v>252</v>
      </c>
      <c r="G6214" s="273" t="s">
        <v>515</v>
      </c>
      <c r="H6214" s="274">
        <v>44986</v>
      </c>
      <c r="I6214" s="273">
        <v>11482</v>
      </c>
      <c r="J6214" s="273">
        <v>669</v>
      </c>
      <c r="K6214" s="273">
        <v>121671</v>
      </c>
      <c r="L6214" s="273" t="s">
        <v>66</v>
      </c>
      <c r="M6214" s="273">
        <v>21490.902399999999</v>
      </c>
      <c r="N6214" s="273" t="s">
        <v>67</v>
      </c>
      <c r="P6214" s="273" t="s">
        <v>1011</v>
      </c>
      <c r="Q6214" s="273" t="s">
        <v>69</v>
      </c>
      <c r="R6214" s="273" t="s">
        <v>70</v>
      </c>
      <c r="S6214" s="273" t="s">
        <v>1041</v>
      </c>
      <c r="T6214" s="273" t="s">
        <v>1042</v>
      </c>
      <c r="U6214" s="273" t="s">
        <v>73</v>
      </c>
      <c r="V6214" s="273" t="s">
        <v>1043</v>
      </c>
      <c r="W6214" s="273">
        <v>169854</v>
      </c>
      <c r="X6214" s="273" t="s">
        <v>64</v>
      </c>
      <c r="Y6214" s="273" t="s">
        <v>75</v>
      </c>
      <c r="Z6214" s="273" t="s">
        <v>231</v>
      </c>
      <c r="AA6214" s="273" t="s">
        <v>231</v>
      </c>
      <c r="AB6214" s="274">
        <v>45047</v>
      </c>
      <c r="AC6214" s="273">
        <v>12177</v>
      </c>
      <c r="AD6214" s="273">
        <v>24</v>
      </c>
      <c r="AE6214" s="273">
        <v>1.37</v>
      </c>
      <c r="AF6214" s="273" t="s">
        <v>90</v>
      </c>
      <c r="AG6214" s="273" t="s">
        <v>555</v>
      </c>
      <c r="AH6214" s="273" t="s">
        <v>556</v>
      </c>
      <c r="AI6214" s="273" t="s">
        <v>123</v>
      </c>
      <c r="AJ6214" s="273" t="s">
        <v>200</v>
      </c>
      <c r="AK6214" s="273">
        <v>288265</v>
      </c>
      <c r="BV6214" s="273" t="s">
        <v>64</v>
      </c>
      <c r="BW6214" s="273" t="s">
        <v>75</v>
      </c>
      <c r="BX6214" s="273" t="s">
        <v>391</v>
      </c>
      <c r="BY6214" s="273" t="s">
        <v>400</v>
      </c>
      <c r="BZ6214" s="273" t="s">
        <v>167</v>
      </c>
      <c r="CA6214" s="273" t="s">
        <v>168</v>
      </c>
      <c r="CB6214" s="273" t="s">
        <v>313</v>
      </c>
      <c r="CC6214" s="273" t="s">
        <v>314</v>
      </c>
      <c r="CD6214" s="282">
        <v>14</v>
      </c>
      <c r="CE6214" s="274">
        <v>44986</v>
      </c>
      <c r="CF6214" s="273">
        <v>400</v>
      </c>
      <c r="CG6214" s="273" t="s">
        <v>90</v>
      </c>
      <c r="CH6214" s="273">
        <v>400</v>
      </c>
      <c r="CI6214" s="273" t="s">
        <v>80</v>
      </c>
      <c r="CM6214" s="273" t="s">
        <v>73</v>
      </c>
      <c r="CN6214" s="273">
        <v>3</v>
      </c>
    </row>
    <row r="6215" spans="4:92">
      <c r="D6215" s="273" t="s">
        <v>83</v>
      </c>
      <c r="E6215" s="273" t="s">
        <v>75</v>
      </c>
      <c r="F6215" s="273" t="s">
        <v>357</v>
      </c>
      <c r="G6215" s="273" t="s">
        <v>699</v>
      </c>
      <c r="H6215" s="274">
        <v>45108</v>
      </c>
      <c r="I6215" s="273">
        <v>12838</v>
      </c>
      <c r="J6215" s="273">
        <v>728</v>
      </c>
      <c r="W6215" s="273">
        <v>203562</v>
      </c>
      <c r="X6215" s="273" t="s">
        <v>64</v>
      </c>
      <c r="Y6215" s="273" t="s">
        <v>75</v>
      </c>
      <c r="Z6215" s="273" t="s">
        <v>231</v>
      </c>
      <c r="AA6215" s="273" t="s">
        <v>231</v>
      </c>
      <c r="AB6215" s="274">
        <v>45047</v>
      </c>
      <c r="AC6215" s="273">
        <v>12177</v>
      </c>
      <c r="AD6215" s="273">
        <v>24</v>
      </c>
      <c r="AE6215" s="273">
        <v>9.1</v>
      </c>
      <c r="AF6215" s="273" t="s">
        <v>90</v>
      </c>
      <c r="AG6215" s="273" t="s">
        <v>559</v>
      </c>
      <c r="AH6215" s="273" t="s">
        <v>560</v>
      </c>
      <c r="AI6215" s="273" t="s">
        <v>123</v>
      </c>
      <c r="AJ6215" s="273" t="s">
        <v>200</v>
      </c>
      <c r="AK6215" s="273">
        <v>288270</v>
      </c>
      <c r="BV6215" s="273" t="s">
        <v>64</v>
      </c>
      <c r="BW6215" s="273" t="s">
        <v>75</v>
      </c>
      <c r="BX6215" s="273" t="s">
        <v>391</v>
      </c>
      <c r="BY6215" s="273" t="s">
        <v>400</v>
      </c>
      <c r="BZ6215" s="273" t="s">
        <v>167</v>
      </c>
      <c r="CA6215" s="273" t="s">
        <v>168</v>
      </c>
      <c r="CB6215" s="273" t="s">
        <v>353</v>
      </c>
      <c r="CC6215" s="273" t="s">
        <v>354</v>
      </c>
      <c r="CD6215" s="282">
        <v>13</v>
      </c>
      <c r="CE6215" s="274">
        <v>44986</v>
      </c>
      <c r="CF6215" s="273">
        <v>409</v>
      </c>
      <c r="CG6215" s="273" t="s">
        <v>90</v>
      </c>
      <c r="CH6215" s="273">
        <v>409</v>
      </c>
      <c r="CI6215" s="273" t="s">
        <v>80</v>
      </c>
      <c r="CM6215" s="273" t="s">
        <v>73</v>
      </c>
      <c r="CN6215" s="273">
        <v>3</v>
      </c>
    </row>
    <row r="6216" spans="4:92">
      <c r="D6216" s="273" t="s">
        <v>83</v>
      </c>
      <c r="E6216" s="273" t="s">
        <v>75</v>
      </c>
      <c r="F6216" s="273" t="s">
        <v>357</v>
      </c>
      <c r="G6216" s="273" t="s">
        <v>699</v>
      </c>
      <c r="H6216" s="274">
        <v>45108</v>
      </c>
      <c r="I6216" s="273">
        <v>12838</v>
      </c>
      <c r="J6216" s="273">
        <v>728</v>
      </c>
      <c r="K6216" s="273">
        <v>0</v>
      </c>
      <c r="L6216" s="273" t="s">
        <v>66</v>
      </c>
      <c r="N6216" s="273" t="s">
        <v>107</v>
      </c>
      <c r="W6216" s="273">
        <v>203587</v>
      </c>
      <c r="X6216" s="273" t="s">
        <v>64</v>
      </c>
      <c r="Y6216" s="273" t="s">
        <v>75</v>
      </c>
      <c r="Z6216" s="273" t="s">
        <v>231</v>
      </c>
      <c r="AA6216" s="273" t="s">
        <v>231</v>
      </c>
      <c r="AB6216" s="274">
        <v>45047</v>
      </c>
      <c r="AC6216" s="273">
        <v>12177</v>
      </c>
      <c r="AD6216" s="273">
        <v>24</v>
      </c>
      <c r="AE6216" s="273">
        <v>0.46300000000000002</v>
      </c>
      <c r="AF6216" s="273" t="s">
        <v>90</v>
      </c>
      <c r="AG6216" s="273" t="s">
        <v>563</v>
      </c>
      <c r="AH6216" s="273" t="s">
        <v>564</v>
      </c>
      <c r="AI6216" s="273" t="s">
        <v>123</v>
      </c>
      <c r="AJ6216" s="273" t="s">
        <v>200</v>
      </c>
      <c r="AK6216" s="273">
        <v>288275</v>
      </c>
      <c r="BV6216" s="273" t="s">
        <v>64</v>
      </c>
      <c r="BW6216" s="273" t="s">
        <v>75</v>
      </c>
      <c r="BX6216" s="273" t="s">
        <v>391</v>
      </c>
      <c r="BY6216" s="273" t="s">
        <v>400</v>
      </c>
      <c r="BZ6216" s="273" t="s">
        <v>151</v>
      </c>
      <c r="CA6216" s="273" t="s">
        <v>152</v>
      </c>
      <c r="CB6216" s="273" t="s">
        <v>161</v>
      </c>
      <c r="CC6216" s="273" t="s">
        <v>162</v>
      </c>
      <c r="CD6216" s="282">
        <v>11</v>
      </c>
      <c r="CE6216" s="274">
        <v>44986</v>
      </c>
      <c r="CF6216" s="273">
        <v>4616</v>
      </c>
      <c r="CG6216" s="273" t="s">
        <v>90</v>
      </c>
      <c r="CH6216" s="273">
        <v>4616</v>
      </c>
      <c r="CI6216" s="273" t="s">
        <v>80</v>
      </c>
      <c r="CM6216" s="273" t="s">
        <v>73</v>
      </c>
      <c r="CN6216" s="273">
        <v>3</v>
      </c>
    </row>
    <row r="6217" spans="4:92">
      <c r="D6217" s="273" t="s">
        <v>83</v>
      </c>
      <c r="E6217" s="273" t="s">
        <v>75</v>
      </c>
      <c r="F6217" s="273" t="s">
        <v>357</v>
      </c>
      <c r="G6217" s="273" t="s">
        <v>699</v>
      </c>
      <c r="H6217" s="274">
        <v>45108</v>
      </c>
      <c r="I6217" s="273">
        <v>12838</v>
      </c>
      <c r="J6217" s="273">
        <v>728</v>
      </c>
      <c r="K6217" s="273">
        <v>174.33</v>
      </c>
      <c r="L6217" s="273" t="s">
        <v>66</v>
      </c>
      <c r="M6217" s="273">
        <v>26.7935625</v>
      </c>
      <c r="N6217" s="273" t="s">
        <v>115</v>
      </c>
      <c r="W6217" s="273">
        <v>203586</v>
      </c>
      <c r="X6217" s="273" t="s">
        <v>64</v>
      </c>
      <c r="Y6217" s="273" t="s">
        <v>75</v>
      </c>
      <c r="Z6217" s="273" t="s">
        <v>231</v>
      </c>
      <c r="AA6217" s="273" t="s">
        <v>231</v>
      </c>
      <c r="AB6217" s="274">
        <v>45047</v>
      </c>
      <c r="AC6217" s="273">
        <v>12177</v>
      </c>
      <c r="AD6217" s="273">
        <v>24</v>
      </c>
      <c r="AE6217" s="273">
        <v>25.7</v>
      </c>
      <c r="AF6217" s="273" t="s">
        <v>90</v>
      </c>
      <c r="AG6217" s="273" t="s">
        <v>568</v>
      </c>
      <c r="AH6217" s="273" t="s">
        <v>569</v>
      </c>
      <c r="AI6217" s="273" t="s">
        <v>123</v>
      </c>
      <c r="AJ6217" s="273" t="s">
        <v>200</v>
      </c>
      <c r="AK6217" s="273">
        <v>288280</v>
      </c>
      <c r="BV6217" s="273" t="s">
        <v>64</v>
      </c>
      <c r="BW6217" s="273" t="s">
        <v>75</v>
      </c>
      <c r="BX6217" s="273" t="s">
        <v>391</v>
      </c>
      <c r="BY6217" s="273" t="s">
        <v>400</v>
      </c>
      <c r="BZ6217" s="273" t="s">
        <v>167</v>
      </c>
      <c r="CA6217" s="273" t="s">
        <v>168</v>
      </c>
      <c r="CB6217" s="273" t="s">
        <v>169</v>
      </c>
      <c r="CC6217" s="273" t="s">
        <v>170</v>
      </c>
      <c r="CD6217" s="282">
        <v>12</v>
      </c>
      <c r="CE6217" s="274">
        <v>44986</v>
      </c>
      <c r="CF6217" s="273">
        <v>400</v>
      </c>
      <c r="CG6217" s="273" t="s">
        <v>90</v>
      </c>
      <c r="CH6217" s="273">
        <v>400</v>
      </c>
      <c r="CI6217" s="273" t="s">
        <v>80</v>
      </c>
      <c r="CM6217" s="273" t="s">
        <v>73</v>
      </c>
      <c r="CN6217" s="273">
        <v>3</v>
      </c>
    </row>
    <row r="6218" spans="4:92">
      <c r="D6218" s="273" t="s">
        <v>83</v>
      </c>
      <c r="E6218" s="273" t="s">
        <v>75</v>
      </c>
      <c r="F6218" s="273" t="s">
        <v>357</v>
      </c>
      <c r="G6218" s="273" t="s">
        <v>699</v>
      </c>
      <c r="H6218" s="274">
        <v>45139</v>
      </c>
      <c r="I6218" s="273">
        <v>13515</v>
      </c>
      <c r="J6218" s="273">
        <v>728</v>
      </c>
      <c r="W6218" s="273">
        <v>221631</v>
      </c>
      <c r="X6218" s="273" t="s">
        <v>64</v>
      </c>
      <c r="Y6218" s="273" t="s">
        <v>75</v>
      </c>
      <c r="Z6218" s="273" t="s">
        <v>231</v>
      </c>
      <c r="AA6218" s="273" t="s">
        <v>231</v>
      </c>
      <c r="AB6218" s="274">
        <v>45047</v>
      </c>
      <c r="AC6218" s="273">
        <v>12177</v>
      </c>
      <c r="AD6218" s="273">
        <v>24</v>
      </c>
      <c r="AE6218" s="273">
        <v>35.116</v>
      </c>
      <c r="AF6218" s="273" t="s">
        <v>90</v>
      </c>
      <c r="AG6218" s="273" t="s">
        <v>577</v>
      </c>
      <c r="AH6218" s="273" t="s">
        <v>578</v>
      </c>
      <c r="AI6218" s="273" t="s">
        <v>123</v>
      </c>
      <c r="AJ6218" s="273" t="s">
        <v>200</v>
      </c>
      <c r="AK6218" s="273">
        <v>288291</v>
      </c>
      <c r="BV6218" s="273" t="s">
        <v>64</v>
      </c>
      <c r="BW6218" s="273" t="s">
        <v>75</v>
      </c>
      <c r="BX6218" s="273" t="s">
        <v>391</v>
      </c>
      <c r="BY6218" s="273" t="s">
        <v>400</v>
      </c>
      <c r="BZ6218" s="273" t="s">
        <v>126</v>
      </c>
      <c r="CA6218" s="273" t="s">
        <v>127</v>
      </c>
      <c r="CB6218" s="273" t="s">
        <v>133</v>
      </c>
      <c r="CC6218" s="273" t="s">
        <v>134</v>
      </c>
      <c r="CD6218" s="282">
        <v>7</v>
      </c>
      <c r="CE6218" s="274">
        <v>44986</v>
      </c>
      <c r="CI6218" s="273" t="s">
        <v>104</v>
      </c>
      <c r="CM6218" s="273" t="s">
        <v>73</v>
      </c>
      <c r="CN6218" s="273">
        <v>3</v>
      </c>
    </row>
    <row r="6219" spans="4:92">
      <c r="D6219" s="273" t="s">
        <v>83</v>
      </c>
      <c r="E6219" s="273" t="s">
        <v>75</v>
      </c>
      <c r="F6219" s="273" t="s">
        <v>357</v>
      </c>
      <c r="G6219" s="273" t="s">
        <v>699</v>
      </c>
      <c r="H6219" s="274">
        <v>45139</v>
      </c>
      <c r="I6219" s="273">
        <v>13515</v>
      </c>
      <c r="J6219" s="273">
        <v>728</v>
      </c>
      <c r="K6219" s="273">
        <v>0</v>
      </c>
      <c r="L6219" s="273" t="s">
        <v>66</v>
      </c>
      <c r="N6219" s="273" t="s">
        <v>107</v>
      </c>
      <c r="W6219" s="273">
        <v>221656</v>
      </c>
      <c r="X6219" s="273" t="s">
        <v>64</v>
      </c>
      <c r="Y6219" s="273" t="s">
        <v>75</v>
      </c>
      <c r="Z6219" s="273" t="s">
        <v>231</v>
      </c>
      <c r="AA6219" s="273" t="s">
        <v>231</v>
      </c>
      <c r="AB6219" s="274">
        <v>45047</v>
      </c>
      <c r="AC6219" s="273">
        <v>12177</v>
      </c>
      <c r="AD6219" s="273">
        <v>24</v>
      </c>
      <c r="AE6219" s="273">
        <v>1.413</v>
      </c>
      <c r="AF6219" s="273" t="s">
        <v>90</v>
      </c>
      <c r="AG6219" s="273" t="s">
        <v>583</v>
      </c>
      <c r="AH6219" s="273" t="s">
        <v>584</v>
      </c>
      <c r="AI6219" s="273" t="s">
        <v>123</v>
      </c>
      <c r="AJ6219" s="273" t="s">
        <v>200</v>
      </c>
      <c r="AK6219" s="273">
        <v>288296</v>
      </c>
      <c r="BV6219" s="273" t="s">
        <v>64</v>
      </c>
      <c r="BW6219" s="273" t="s">
        <v>75</v>
      </c>
      <c r="BX6219" s="273" t="s">
        <v>391</v>
      </c>
      <c r="BY6219" s="273" t="s">
        <v>400</v>
      </c>
      <c r="BZ6219" s="273" t="s">
        <v>138</v>
      </c>
      <c r="CA6219" s="273" t="s">
        <v>139</v>
      </c>
      <c r="CB6219" s="273" t="s">
        <v>140</v>
      </c>
      <c r="CC6219" s="273" t="s">
        <v>141</v>
      </c>
      <c r="CD6219" s="282">
        <v>9</v>
      </c>
      <c r="CE6219" s="274">
        <v>44986</v>
      </c>
      <c r="CF6219" s="273">
        <v>1032</v>
      </c>
      <c r="CG6219" s="273" t="s">
        <v>90</v>
      </c>
      <c r="CH6219" s="273">
        <v>1032</v>
      </c>
      <c r="CI6219" s="273" t="s">
        <v>80</v>
      </c>
      <c r="CM6219" s="273" t="s">
        <v>73</v>
      </c>
      <c r="CN6219" s="273">
        <v>3</v>
      </c>
    </row>
    <row r="6220" spans="4:92">
      <c r="D6220" s="273" t="s">
        <v>83</v>
      </c>
      <c r="E6220" s="273" t="s">
        <v>75</v>
      </c>
      <c r="F6220" s="273" t="s">
        <v>357</v>
      </c>
      <c r="G6220" s="273" t="s">
        <v>699</v>
      </c>
      <c r="H6220" s="274">
        <v>45139</v>
      </c>
      <c r="I6220" s="273">
        <v>13515</v>
      </c>
      <c r="J6220" s="273">
        <v>728</v>
      </c>
      <c r="K6220" s="273">
        <v>197.83</v>
      </c>
      <c r="L6220" s="273" t="s">
        <v>66</v>
      </c>
      <c r="M6220" s="273">
        <v>30.405999999999999</v>
      </c>
      <c r="N6220" s="273" t="s">
        <v>115</v>
      </c>
      <c r="W6220" s="273">
        <v>221655</v>
      </c>
      <c r="X6220" s="273" t="s">
        <v>64</v>
      </c>
      <c r="Y6220" s="273" t="s">
        <v>75</v>
      </c>
      <c r="Z6220" s="273" t="s">
        <v>231</v>
      </c>
      <c r="AA6220" s="273" t="s">
        <v>231</v>
      </c>
      <c r="AB6220" s="274">
        <v>45047</v>
      </c>
      <c r="AC6220" s="273">
        <v>12177</v>
      </c>
      <c r="AD6220" s="273">
        <v>24</v>
      </c>
      <c r="AE6220" s="273">
        <v>0.51200000000000001</v>
      </c>
      <c r="AF6220" s="273" t="s">
        <v>90</v>
      </c>
      <c r="AG6220" s="273" t="s">
        <v>587</v>
      </c>
      <c r="AH6220" s="273" t="s">
        <v>588</v>
      </c>
      <c r="AI6220" s="273" t="s">
        <v>123</v>
      </c>
      <c r="AJ6220" s="273" t="s">
        <v>200</v>
      </c>
      <c r="AK6220" s="273">
        <v>288301</v>
      </c>
      <c r="BV6220" s="273" t="s">
        <v>64</v>
      </c>
      <c r="BW6220" s="273" t="s">
        <v>75</v>
      </c>
      <c r="BX6220" s="273" t="s">
        <v>391</v>
      </c>
      <c r="BY6220" s="273" t="s">
        <v>400</v>
      </c>
      <c r="BZ6220" s="273" t="s">
        <v>151</v>
      </c>
      <c r="CA6220" s="273" t="s">
        <v>152</v>
      </c>
      <c r="CB6220" s="273" t="s">
        <v>153</v>
      </c>
      <c r="CC6220" s="273" t="s">
        <v>154</v>
      </c>
      <c r="CD6220" s="282">
        <v>10</v>
      </c>
      <c r="CE6220" s="274">
        <v>44986</v>
      </c>
      <c r="CF6220" s="273">
        <v>23079</v>
      </c>
      <c r="CG6220" s="273" t="s">
        <v>90</v>
      </c>
      <c r="CH6220" s="273">
        <v>23079</v>
      </c>
      <c r="CI6220" s="273" t="s">
        <v>80</v>
      </c>
      <c r="CM6220" s="273" t="s">
        <v>73</v>
      </c>
      <c r="CN6220" s="273">
        <v>3</v>
      </c>
    </row>
    <row r="6221" spans="4:92">
      <c r="D6221" s="273" t="s">
        <v>83</v>
      </c>
      <c r="E6221" s="273" t="s">
        <v>75</v>
      </c>
      <c r="F6221" s="273" t="s">
        <v>357</v>
      </c>
      <c r="G6221" s="273" t="s">
        <v>699</v>
      </c>
      <c r="H6221" s="274">
        <v>45170</v>
      </c>
      <c r="I6221" s="273">
        <v>13842</v>
      </c>
      <c r="J6221" s="273">
        <v>728</v>
      </c>
      <c r="W6221" s="273">
        <v>234582</v>
      </c>
      <c r="X6221" s="273" t="s">
        <v>64</v>
      </c>
      <c r="Y6221" s="273" t="s">
        <v>75</v>
      </c>
      <c r="Z6221" s="273" t="s">
        <v>231</v>
      </c>
      <c r="AA6221" s="273" t="s">
        <v>231</v>
      </c>
      <c r="AB6221" s="274">
        <v>45047</v>
      </c>
      <c r="AC6221" s="273">
        <v>12177</v>
      </c>
      <c r="AD6221" s="273">
        <v>24</v>
      </c>
      <c r="AE6221" s="273">
        <v>7.5609999999999999</v>
      </c>
      <c r="AF6221" s="273" t="s">
        <v>90</v>
      </c>
      <c r="AG6221" s="273" t="s">
        <v>592</v>
      </c>
      <c r="AH6221" s="273" t="s">
        <v>593</v>
      </c>
      <c r="AI6221" s="273" t="s">
        <v>123</v>
      </c>
      <c r="AJ6221" s="273" t="s">
        <v>200</v>
      </c>
      <c r="AK6221" s="273">
        <v>288306</v>
      </c>
      <c r="BV6221" s="273" t="s">
        <v>64</v>
      </c>
      <c r="BW6221" s="273" t="s">
        <v>75</v>
      </c>
      <c r="BX6221" s="273" t="s">
        <v>391</v>
      </c>
      <c r="BY6221" s="273" t="s">
        <v>400</v>
      </c>
      <c r="BZ6221" s="273" t="s">
        <v>126</v>
      </c>
      <c r="CA6221" s="273" t="s">
        <v>127</v>
      </c>
      <c r="CB6221" s="273" t="s">
        <v>128</v>
      </c>
      <c r="CC6221" s="273" t="s">
        <v>129</v>
      </c>
      <c r="CD6221" s="282">
        <v>6</v>
      </c>
      <c r="CE6221" s="274">
        <v>44986</v>
      </c>
      <c r="CI6221" s="273" t="s">
        <v>80</v>
      </c>
      <c r="CM6221" s="273" t="s">
        <v>73</v>
      </c>
      <c r="CN6221" s="273">
        <v>3</v>
      </c>
    </row>
    <row r="6222" spans="4:92">
      <c r="D6222" s="273" t="s">
        <v>83</v>
      </c>
      <c r="E6222" s="273" t="s">
        <v>75</v>
      </c>
      <c r="F6222" s="273" t="s">
        <v>357</v>
      </c>
      <c r="G6222" s="273" t="s">
        <v>699</v>
      </c>
      <c r="H6222" s="274">
        <v>45170</v>
      </c>
      <c r="I6222" s="273">
        <v>13842</v>
      </c>
      <c r="J6222" s="273">
        <v>728</v>
      </c>
      <c r="K6222" s="273">
        <v>0</v>
      </c>
      <c r="L6222" s="273" t="s">
        <v>66</v>
      </c>
      <c r="N6222" s="273" t="s">
        <v>107</v>
      </c>
      <c r="W6222" s="273">
        <v>234607</v>
      </c>
      <c r="X6222" s="273" t="s">
        <v>64</v>
      </c>
      <c r="Y6222" s="273" t="s">
        <v>75</v>
      </c>
      <c r="Z6222" s="273" t="s">
        <v>231</v>
      </c>
      <c r="AA6222" s="273" t="s">
        <v>231</v>
      </c>
      <c r="AB6222" s="274">
        <v>45047</v>
      </c>
      <c r="AC6222" s="273">
        <v>12177</v>
      </c>
      <c r="AD6222" s="273">
        <v>24</v>
      </c>
      <c r="AE6222" s="273">
        <v>2.8439999999999999</v>
      </c>
      <c r="AF6222" s="273" t="s">
        <v>90</v>
      </c>
      <c r="AG6222" s="273" t="s">
        <v>598</v>
      </c>
      <c r="AH6222" s="273" t="s">
        <v>599</v>
      </c>
      <c r="AI6222" s="273" t="s">
        <v>123</v>
      </c>
      <c r="AJ6222" s="273" t="s">
        <v>200</v>
      </c>
      <c r="AK6222" s="273">
        <v>288311</v>
      </c>
      <c r="BV6222" s="273" t="s">
        <v>64</v>
      </c>
      <c r="BW6222" s="273" t="s">
        <v>75</v>
      </c>
      <c r="BX6222" s="273" t="s">
        <v>391</v>
      </c>
      <c r="BY6222" s="273" t="s">
        <v>400</v>
      </c>
      <c r="BZ6222" s="273" t="s">
        <v>110</v>
      </c>
      <c r="CA6222" s="273" t="s">
        <v>111</v>
      </c>
      <c r="CB6222" s="273" t="s">
        <v>117</v>
      </c>
      <c r="CC6222" s="273" t="s">
        <v>118</v>
      </c>
      <c r="CD6222" s="282">
        <v>5</v>
      </c>
      <c r="CE6222" s="274">
        <v>44986</v>
      </c>
      <c r="CI6222" s="273" t="s">
        <v>104</v>
      </c>
      <c r="CM6222" s="273" t="s">
        <v>73</v>
      </c>
      <c r="CN6222" s="273">
        <v>3</v>
      </c>
    </row>
    <row r="6223" spans="4:92">
      <c r="D6223" s="273" t="s">
        <v>83</v>
      </c>
      <c r="E6223" s="273" t="s">
        <v>75</v>
      </c>
      <c r="F6223" s="273" t="s">
        <v>357</v>
      </c>
      <c r="G6223" s="273" t="s">
        <v>699</v>
      </c>
      <c r="H6223" s="274">
        <v>45170</v>
      </c>
      <c r="I6223" s="273">
        <v>13842</v>
      </c>
      <c r="J6223" s="273">
        <v>728</v>
      </c>
      <c r="K6223" s="273">
        <v>166.16</v>
      </c>
      <c r="L6223" s="273" t="s">
        <v>66</v>
      </c>
      <c r="M6223" s="273">
        <v>24.148562500000001</v>
      </c>
      <c r="N6223" s="273" t="s">
        <v>115</v>
      </c>
      <c r="W6223" s="273">
        <v>234606</v>
      </c>
      <c r="X6223" s="273" t="s">
        <v>64</v>
      </c>
      <c r="Y6223" s="273" t="s">
        <v>75</v>
      </c>
      <c r="Z6223" s="273" t="s">
        <v>231</v>
      </c>
      <c r="AA6223" s="273" t="s">
        <v>231</v>
      </c>
      <c r="AB6223" s="274">
        <v>45047</v>
      </c>
      <c r="AC6223" s="273">
        <v>12177</v>
      </c>
      <c r="AD6223" s="273">
        <v>24</v>
      </c>
      <c r="AE6223" s="273">
        <v>0.59499999999999997</v>
      </c>
      <c r="AF6223" s="273" t="s">
        <v>90</v>
      </c>
      <c r="AG6223" s="273" t="s">
        <v>1658</v>
      </c>
      <c r="AH6223" s="273" t="s">
        <v>1659</v>
      </c>
      <c r="AI6223" s="273" t="s">
        <v>123</v>
      </c>
      <c r="AJ6223" s="273" t="s">
        <v>200</v>
      </c>
      <c r="AK6223" s="273">
        <v>288316</v>
      </c>
      <c r="BV6223" s="273" t="s">
        <v>64</v>
      </c>
      <c r="BW6223" s="273" t="s">
        <v>75</v>
      </c>
      <c r="BX6223" s="273" t="s">
        <v>391</v>
      </c>
      <c r="BY6223" s="273" t="s">
        <v>400</v>
      </c>
      <c r="BZ6223" s="273" t="s">
        <v>110</v>
      </c>
      <c r="CA6223" s="273" t="s">
        <v>111</v>
      </c>
      <c r="CB6223" s="273" t="s">
        <v>112</v>
      </c>
      <c r="CC6223" s="273" t="s">
        <v>113</v>
      </c>
      <c r="CD6223" s="282">
        <v>4</v>
      </c>
      <c r="CE6223" s="274">
        <v>44986</v>
      </c>
      <c r="CI6223" s="273" t="s">
        <v>80</v>
      </c>
      <c r="CM6223" s="273" t="s">
        <v>73</v>
      </c>
      <c r="CN6223" s="273">
        <v>3</v>
      </c>
    </row>
    <row r="6224" spans="4:92">
      <c r="D6224" s="273" t="s">
        <v>83</v>
      </c>
      <c r="E6224" s="273" t="s">
        <v>75</v>
      </c>
      <c r="F6224" s="273" t="s">
        <v>357</v>
      </c>
      <c r="G6224" s="273" t="s">
        <v>699</v>
      </c>
      <c r="H6224" s="274">
        <v>45200</v>
      </c>
      <c r="I6224" s="273">
        <v>14177</v>
      </c>
      <c r="J6224" s="273">
        <v>728</v>
      </c>
      <c r="W6224" s="273">
        <v>252599</v>
      </c>
      <c r="X6224" s="273" t="s">
        <v>64</v>
      </c>
      <c r="Y6224" s="273" t="s">
        <v>75</v>
      </c>
      <c r="Z6224" s="273" t="s">
        <v>231</v>
      </c>
      <c r="AA6224" s="273" t="s">
        <v>231</v>
      </c>
      <c r="AB6224" s="274">
        <v>45047</v>
      </c>
      <c r="AC6224" s="273">
        <v>12177</v>
      </c>
      <c r="AD6224" s="273">
        <v>24</v>
      </c>
      <c r="AE6224" s="273">
        <v>2.54</v>
      </c>
      <c r="AF6224" s="273" t="s">
        <v>90</v>
      </c>
      <c r="AG6224" s="273" t="s">
        <v>603</v>
      </c>
      <c r="AH6224" s="273" t="s">
        <v>604</v>
      </c>
      <c r="AI6224" s="273" t="s">
        <v>123</v>
      </c>
      <c r="AJ6224" s="273" t="s">
        <v>200</v>
      </c>
      <c r="AK6224" s="273">
        <v>288323</v>
      </c>
      <c r="BV6224" s="273" t="s">
        <v>64</v>
      </c>
      <c r="BW6224" s="273" t="s">
        <v>75</v>
      </c>
      <c r="BX6224" s="273" t="s">
        <v>391</v>
      </c>
      <c r="BY6224" s="273" t="s">
        <v>400</v>
      </c>
      <c r="BZ6224" s="273" t="s">
        <v>86</v>
      </c>
      <c r="CA6224" s="273" t="s">
        <v>87</v>
      </c>
      <c r="CB6224" s="273" t="s">
        <v>101</v>
      </c>
      <c r="CC6224" s="273" t="s">
        <v>102</v>
      </c>
      <c r="CD6224" s="282">
        <v>4</v>
      </c>
      <c r="CE6224" s="274">
        <v>44986</v>
      </c>
      <c r="CF6224" s="273">
        <v>26686.82</v>
      </c>
      <c r="CG6224" s="273" t="s">
        <v>1495</v>
      </c>
      <c r="CH6224" s="273">
        <v>3836.2303750000001</v>
      </c>
      <c r="CI6224" s="273" t="s">
        <v>104</v>
      </c>
      <c r="CM6224" s="273" t="s">
        <v>73</v>
      </c>
      <c r="CN6224" s="273">
        <v>3</v>
      </c>
    </row>
    <row r="6225" spans="4:92">
      <c r="D6225" s="273" t="s">
        <v>83</v>
      </c>
      <c r="E6225" s="273" t="s">
        <v>75</v>
      </c>
      <c r="F6225" s="273" t="s">
        <v>357</v>
      </c>
      <c r="G6225" s="273" t="s">
        <v>699</v>
      </c>
      <c r="H6225" s="274">
        <v>45200</v>
      </c>
      <c r="I6225" s="273">
        <v>14177</v>
      </c>
      <c r="J6225" s="273">
        <v>728</v>
      </c>
      <c r="K6225" s="273">
        <v>0</v>
      </c>
      <c r="L6225" s="273" t="s">
        <v>66</v>
      </c>
      <c r="N6225" s="273" t="s">
        <v>107</v>
      </c>
      <c r="W6225" s="273">
        <v>252624</v>
      </c>
      <c r="X6225" s="273" t="s">
        <v>64</v>
      </c>
      <c r="Y6225" s="273" t="s">
        <v>75</v>
      </c>
      <c r="Z6225" s="273" t="s">
        <v>231</v>
      </c>
      <c r="AA6225" s="273" t="s">
        <v>231</v>
      </c>
      <c r="AB6225" s="274">
        <v>45047</v>
      </c>
      <c r="AC6225" s="273">
        <v>12177</v>
      </c>
      <c r="AD6225" s="273">
        <v>24</v>
      </c>
      <c r="AE6225" s="273">
        <v>4.085</v>
      </c>
      <c r="AF6225" s="273" t="s">
        <v>90</v>
      </c>
      <c r="AG6225" s="273" t="s">
        <v>1660</v>
      </c>
      <c r="AH6225" s="273" t="s">
        <v>1661</v>
      </c>
      <c r="AI6225" s="273" t="s">
        <v>123</v>
      </c>
      <c r="AJ6225" s="273" t="s">
        <v>200</v>
      </c>
      <c r="AK6225" s="273">
        <v>288328</v>
      </c>
      <c r="BV6225" s="273" t="s">
        <v>64</v>
      </c>
      <c r="BW6225" s="273" t="s">
        <v>75</v>
      </c>
      <c r="BX6225" s="273" t="s">
        <v>391</v>
      </c>
      <c r="BY6225" s="273" t="s">
        <v>400</v>
      </c>
      <c r="BZ6225" s="273" t="s">
        <v>86</v>
      </c>
      <c r="CA6225" s="273" t="s">
        <v>87</v>
      </c>
      <c r="CB6225" s="273" t="s">
        <v>101</v>
      </c>
      <c r="CC6225" s="273" t="s">
        <v>102</v>
      </c>
      <c r="CD6225" s="282">
        <v>4</v>
      </c>
      <c r="CE6225" s="274">
        <v>44986</v>
      </c>
      <c r="CF6225" s="273">
        <v>36267.99</v>
      </c>
      <c r="CG6225" s="273" t="s">
        <v>1495</v>
      </c>
      <c r="CH6225" s="273">
        <v>5213.5235624999996</v>
      </c>
      <c r="CI6225" s="273" t="s">
        <v>104</v>
      </c>
      <c r="CM6225" s="273" t="s">
        <v>73</v>
      </c>
      <c r="CN6225" s="273">
        <v>3</v>
      </c>
    </row>
    <row r="6226" spans="4:92">
      <c r="D6226" s="273" t="s">
        <v>83</v>
      </c>
      <c r="E6226" s="273" t="s">
        <v>75</v>
      </c>
      <c r="F6226" s="273" t="s">
        <v>357</v>
      </c>
      <c r="G6226" s="273" t="s">
        <v>699</v>
      </c>
      <c r="H6226" s="274">
        <v>45200</v>
      </c>
      <c r="I6226" s="273">
        <v>14177</v>
      </c>
      <c r="J6226" s="273">
        <v>728</v>
      </c>
      <c r="K6226" s="273">
        <v>161.69</v>
      </c>
      <c r="L6226" s="273" t="s">
        <v>66</v>
      </c>
      <c r="M6226" s="273">
        <v>23.4988125</v>
      </c>
      <c r="N6226" s="273" t="s">
        <v>115</v>
      </c>
      <c r="W6226" s="273">
        <v>252623</v>
      </c>
      <c r="X6226" s="273" t="s">
        <v>64</v>
      </c>
      <c r="Y6226" s="273" t="s">
        <v>75</v>
      </c>
      <c r="Z6226" s="273" t="s">
        <v>231</v>
      </c>
      <c r="AA6226" s="273" t="s">
        <v>231</v>
      </c>
      <c r="AB6226" s="274">
        <v>45139</v>
      </c>
      <c r="AC6226" s="273">
        <v>13390</v>
      </c>
      <c r="AD6226" s="273">
        <v>24</v>
      </c>
      <c r="AE6226" s="273">
        <v>0.53700000000000003</v>
      </c>
      <c r="AF6226" s="273" t="s">
        <v>90</v>
      </c>
      <c r="AG6226" s="273" t="s">
        <v>563</v>
      </c>
      <c r="AH6226" s="273" t="s">
        <v>564</v>
      </c>
      <c r="AI6226" s="273" t="s">
        <v>123</v>
      </c>
      <c r="AJ6226" s="273" t="s">
        <v>200</v>
      </c>
      <c r="AK6226" s="273">
        <v>290147</v>
      </c>
      <c r="BV6226" s="273" t="s">
        <v>64</v>
      </c>
      <c r="BW6226" s="273" t="s">
        <v>75</v>
      </c>
      <c r="BX6226" s="273" t="s">
        <v>391</v>
      </c>
      <c r="BY6226" s="273" t="s">
        <v>400</v>
      </c>
      <c r="BZ6226" s="273" t="s">
        <v>86</v>
      </c>
      <c r="CA6226" s="273" t="s">
        <v>87</v>
      </c>
      <c r="CB6226" s="273" t="s">
        <v>88</v>
      </c>
      <c r="CC6226" s="273" t="s">
        <v>89</v>
      </c>
      <c r="CD6226" s="282">
        <v>3</v>
      </c>
      <c r="CE6226" s="274">
        <v>44986</v>
      </c>
      <c r="CF6226" s="273">
        <v>14513</v>
      </c>
      <c r="CG6226" s="273" t="s">
        <v>90</v>
      </c>
      <c r="CH6226" s="273">
        <v>14513</v>
      </c>
      <c r="CI6226" s="273" t="s">
        <v>80</v>
      </c>
      <c r="CM6226" s="273" t="s">
        <v>73</v>
      </c>
      <c r="CN6226" s="273">
        <v>3</v>
      </c>
    </row>
    <row r="6227" spans="4:92">
      <c r="D6227" s="273" t="s">
        <v>83</v>
      </c>
      <c r="E6227" s="273" t="s">
        <v>75</v>
      </c>
      <c r="F6227" s="273" t="s">
        <v>357</v>
      </c>
      <c r="G6227" s="273" t="s">
        <v>699</v>
      </c>
      <c r="H6227" s="274">
        <v>45231</v>
      </c>
      <c r="I6227" s="273">
        <v>14544</v>
      </c>
      <c r="J6227" s="273">
        <v>728</v>
      </c>
      <c r="W6227" s="273">
        <v>271457</v>
      </c>
      <c r="X6227" s="273" t="s">
        <v>64</v>
      </c>
      <c r="Y6227" s="273" t="s">
        <v>75</v>
      </c>
      <c r="Z6227" s="273" t="s">
        <v>231</v>
      </c>
      <c r="AA6227" s="273" t="s">
        <v>231</v>
      </c>
      <c r="AB6227" s="274">
        <v>45139</v>
      </c>
      <c r="AC6227" s="273">
        <v>13390</v>
      </c>
      <c r="AD6227" s="273">
        <v>24</v>
      </c>
      <c r="AE6227" s="273">
        <v>19.32</v>
      </c>
      <c r="AF6227" s="273" t="s">
        <v>90</v>
      </c>
      <c r="AG6227" s="273" t="s">
        <v>568</v>
      </c>
      <c r="AH6227" s="273" t="s">
        <v>569</v>
      </c>
      <c r="AI6227" s="273" t="s">
        <v>123</v>
      </c>
      <c r="AJ6227" s="273" t="s">
        <v>200</v>
      </c>
      <c r="AK6227" s="273">
        <v>290152</v>
      </c>
      <c r="BV6227" s="273" t="s">
        <v>64</v>
      </c>
      <c r="BW6227" s="273" t="s">
        <v>75</v>
      </c>
      <c r="BX6227" s="273" t="s">
        <v>391</v>
      </c>
      <c r="BY6227" s="273" t="s">
        <v>400</v>
      </c>
      <c r="BZ6227" s="273" t="s">
        <v>86</v>
      </c>
      <c r="CA6227" s="273" t="s">
        <v>87</v>
      </c>
      <c r="CB6227" s="273" t="s">
        <v>88</v>
      </c>
      <c r="CC6227" s="273" t="s">
        <v>89</v>
      </c>
      <c r="CD6227" s="282">
        <v>3</v>
      </c>
      <c r="CE6227" s="274">
        <v>44986</v>
      </c>
      <c r="CF6227" s="273">
        <v>10679</v>
      </c>
      <c r="CG6227" s="273" t="s">
        <v>90</v>
      </c>
      <c r="CH6227" s="273">
        <v>10679</v>
      </c>
      <c r="CI6227" s="273" t="s">
        <v>80</v>
      </c>
      <c r="CM6227" s="273" t="s">
        <v>73</v>
      </c>
      <c r="CN6227" s="273">
        <v>3</v>
      </c>
    </row>
    <row r="6228" spans="4:92">
      <c r="D6228" s="273" t="s">
        <v>83</v>
      </c>
      <c r="E6228" s="273" t="s">
        <v>75</v>
      </c>
      <c r="F6228" s="273" t="s">
        <v>357</v>
      </c>
      <c r="G6228" s="273" t="s">
        <v>699</v>
      </c>
      <c r="H6228" s="274">
        <v>45231</v>
      </c>
      <c r="I6228" s="273">
        <v>14544</v>
      </c>
      <c r="J6228" s="273">
        <v>728</v>
      </c>
      <c r="K6228" s="273">
        <v>0</v>
      </c>
      <c r="L6228" s="273" t="s">
        <v>66</v>
      </c>
      <c r="N6228" s="273" t="s">
        <v>107</v>
      </c>
      <c r="W6228" s="273">
        <v>271482</v>
      </c>
      <c r="X6228" s="273" t="s">
        <v>64</v>
      </c>
      <c r="Y6228" s="273" t="s">
        <v>75</v>
      </c>
      <c r="Z6228" s="273" t="s">
        <v>231</v>
      </c>
      <c r="AA6228" s="273" t="s">
        <v>231</v>
      </c>
      <c r="AB6228" s="274">
        <v>45139</v>
      </c>
      <c r="AC6228" s="273">
        <v>13390</v>
      </c>
      <c r="AD6228" s="273">
        <v>24</v>
      </c>
      <c r="AE6228" s="273">
        <v>19.600999999999999</v>
      </c>
      <c r="AF6228" s="273" t="s">
        <v>90</v>
      </c>
      <c r="AG6228" s="273" t="s">
        <v>577</v>
      </c>
      <c r="AH6228" s="273" t="s">
        <v>578</v>
      </c>
      <c r="AI6228" s="273" t="s">
        <v>123</v>
      </c>
      <c r="AJ6228" s="273" t="s">
        <v>200</v>
      </c>
      <c r="AK6228" s="273">
        <v>290163</v>
      </c>
      <c r="BV6228" s="273" t="s">
        <v>64</v>
      </c>
      <c r="BW6228" s="273" t="s">
        <v>75</v>
      </c>
      <c r="BX6228" s="273" t="s">
        <v>391</v>
      </c>
      <c r="BY6228" s="273" t="s">
        <v>400</v>
      </c>
      <c r="BZ6228" s="273" t="s">
        <v>86</v>
      </c>
      <c r="CA6228" s="273" t="s">
        <v>87</v>
      </c>
      <c r="CB6228" s="273" t="s">
        <v>88</v>
      </c>
      <c r="CC6228" s="273" t="s">
        <v>89</v>
      </c>
      <c r="CD6228" s="282">
        <v>3</v>
      </c>
      <c r="CE6228" s="274">
        <v>45017</v>
      </c>
      <c r="CF6228" s="273">
        <v>10064</v>
      </c>
      <c r="CG6228" s="273" t="s">
        <v>90</v>
      </c>
      <c r="CH6228" s="273">
        <v>10064</v>
      </c>
      <c r="CI6228" s="273" t="s">
        <v>80</v>
      </c>
      <c r="CM6228" s="273" t="s">
        <v>73</v>
      </c>
      <c r="CN6228" s="273">
        <v>3</v>
      </c>
    </row>
    <row r="6229" spans="4:92">
      <c r="D6229" s="273" t="s">
        <v>83</v>
      </c>
      <c r="E6229" s="273" t="s">
        <v>75</v>
      </c>
      <c r="F6229" s="273" t="s">
        <v>357</v>
      </c>
      <c r="G6229" s="273" t="s">
        <v>699</v>
      </c>
      <c r="H6229" s="274">
        <v>45231</v>
      </c>
      <c r="I6229" s="273">
        <v>14544</v>
      </c>
      <c r="J6229" s="273">
        <v>728</v>
      </c>
      <c r="K6229" s="273">
        <v>240.36</v>
      </c>
      <c r="L6229" s="273" t="s">
        <v>66</v>
      </c>
      <c r="M6229" s="273">
        <v>33.525374999999997</v>
      </c>
      <c r="N6229" s="273" t="s">
        <v>115</v>
      </c>
      <c r="W6229" s="273">
        <v>271481</v>
      </c>
      <c r="X6229" s="273" t="s">
        <v>64</v>
      </c>
      <c r="Y6229" s="273" t="s">
        <v>75</v>
      </c>
      <c r="Z6229" s="273" t="s">
        <v>231</v>
      </c>
      <c r="AA6229" s="273" t="s">
        <v>231</v>
      </c>
      <c r="AB6229" s="274">
        <v>45139</v>
      </c>
      <c r="AC6229" s="273">
        <v>13390</v>
      </c>
      <c r="AD6229" s="273">
        <v>24</v>
      </c>
      <c r="AE6229" s="273">
        <v>0.63600000000000001</v>
      </c>
      <c r="AF6229" s="273" t="s">
        <v>90</v>
      </c>
      <c r="AG6229" s="273" t="s">
        <v>583</v>
      </c>
      <c r="AH6229" s="273" t="s">
        <v>584</v>
      </c>
      <c r="AI6229" s="273" t="s">
        <v>123</v>
      </c>
      <c r="AJ6229" s="273" t="s">
        <v>200</v>
      </c>
      <c r="AK6229" s="273">
        <v>290168</v>
      </c>
      <c r="BV6229" s="273" t="s">
        <v>64</v>
      </c>
      <c r="BW6229" s="273" t="s">
        <v>75</v>
      </c>
      <c r="BX6229" s="273" t="s">
        <v>391</v>
      </c>
      <c r="BY6229" s="273" t="s">
        <v>400</v>
      </c>
      <c r="BZ6229" s="273" t="s">
        <v>86</v>
      </c>
      <c r="CA6229" s="273" t="s">
        <v>87</v>
      </c>
      <c r="CB6229" s="273" t="s">
        <v>88</v>
      </c>
      <c r="CC6229" s="273" t="s">
        <v>89</v>
      </c>
      <c r="CD6229" s="282">
        <v>3</v>
      </c>
      <c r="CE6229" s="274">
        <v>45017</v>
      </c>
      <c r="CF6229" s="273">
        <v>15067</v>
      </c>
      <c r="CG6229" s="273" t="s">
        <v>90</v>
      </c>
      <c r="CH6229" s="273">
        <v>15067</v>
      </c>
      <c r="CI6229" s="273" t="s">
        <v>80</v>
      </c>
      <c r="CM6229" s="273" t="s">
        <v>73</v>
      </c>
      <c r="CN6229" s="273">
        <v>3</v>
      </c>
    </row>
    <row r="6230" spans="4:92">
      <c r="D6230" s="273" t="s">
        <v>83</v>
      </c>
      <c r="E6230" s="273" t="s">
        <v>75</v>
      </c>
      <c r="F6230" s="273" t="s">
        <v>357</v>
      </c>
      <c r="G6230" s="273" t="s">
        <v>699</v>
      </c>
      <c r="H6230" s="274">
        <v>45261</v>
      </c>
      <c r="I6230" s="273">
        <v>17004</v>
      </c>
      <c r="J6230" s="273">
        <v>728</v>
      </c>
      <c r="W6230" s="273">
        <v>313418</v>
      </c>
      <c r="X6230" s="273" t="s">
        <v>64</v>
      </c>
      <c r="Y6230" s="273" t="s">
        <v>75</v>
      </c>
      <c r="Z6230" s="273" t="s">
        <v>231</v>
      </c>
      <c r="AA6230" s="273" t="s">
        <v>231</v>
      </c>
      <c r="AB6230" s="274">
        <v>45139</v>
      </c>
      <c r="AC6230" s="273">
        <v>13390</v>
      </c>
      <c r="AD6230" s="273">
        <v>24</v>
      </c>
      <c r="AE6230" s="273">
        <v>0.10199999999999999</v>
      </c>
      <c r="AF6230" s="273" t="s">
        <v>90</v>
      </c>
      <c r="AG6230" s="273" t="s">
        <v>587</v>
      </c>
      <c r="AH6230" s="273" t="s">
        <v>588</v>
      </c>
      <c r="AI6230" s="273" t="s">
        <v>123</v>
      </c>
      <c r="AJ6230" s="273" t="s">
        <v>200</v>
      </c>
      <c r="AK6230" s="273">
        <v>290173</v>
      </c>
      <c r="BV6230" s="273" t="s">
        <v>64</v>
      </c>
      <c r="BW6230" s="273" t="s">
        <v>75</v>
      </c>
      <c r="BX6230" s="273" t="s">
        <v>391</v>
      </c>
      <c r="BY6230" s="273" t="s">
        <v>400</v>
      </c>
      <c r="BZ6230" s="273" t="s">
        <v>86</v>
      </c>
      <c r="CA6230" s="273" t="s">
        <v>87</v>
      </c>
      <c r="CB6230" s="273" t="s">
        <v>101</v>
      </c>
      <c r="CC6230" s="273" t="s">
        <v>102</v>
      </c>
      <c r="CD6230" s="282">
        <v>4</v>
      </c>
      <c r="CE6230" s="274">
        <v>45017</v>
      </c>
      <c r="CF6230" s="273">
        <v>37652.43</v>
      </c>
      <c r="CG6230" s="273" t="s">
        <v>1495</v>
      </c>
      <c r="CH6230" s="273">
        <v>5412.5368125000005</v>
      </c>
      <c r="CI6230" s="273" t="s">
        <v>104</v>
      </c>
      <c r="CM6230" s="273" t="s">
        <v>73</v>
      </c>
      <c r="CN6230" s="273">
        <v>3</v>
      </c>
    </row>
    <row r="6231" spans="4:92">
      <c r="D6231" s="273" t="s">
        <v>83</v>
      </c>
      <c r="E6231" s="273" t="s">
        <v>75</v>
      </c>
      <c r="F6231" s="273" t="s">
        <v>357</v>
      </c>
      <c r="G6231" s="273" t="s">
        <v>699</v>
      </c>
      <c r="H6231" s="274">
        <v>45261</v>
      </c>
      <c r="I6231" s="273">
        <v>17004</v>
      </c>
      <c r="J6231" s="273">
        <v>728</v>
      </c>
      <c r="K6231" s="273">
        <v>0</v>
      </c>
      <c r="L6231" s="273" t="s">
        <v>66</v>
      </c>
      <c r="N6231" s="273" t="s">
        <v>107</v>
      </c>
      <c r="W6231" s="273">
        <v>313443</v>
      </c>
      <c r="X6231" s="273" t="s">
        <v>64</v>
      </c>
      <c r="Y6231" s="273" t="s">
        <v>75</v>
      </c>
      <c r="Z6231" s="273" t="s">
        <v>231</v>
      </c>
      <c r="AA6231" s="273" t="s">
        <v>231</v>
      </c>
      <c r="AB6231" s="274">
        <v>45139</v>
      </c>
      <c r="AC6231" s="273">
        <v>13390</v>
      </c>
      <c r="AD6231" s="273">
        <v>24</v>
      </c>
      <c r="AE6231" s="273">
        <v>2.6360000000000001</v>
      </c>
      <c r="AF6231" s="273" t="s">
        <v>90</v>
      </c>
      <c r="AG6231" s="273" t="s">
        <v>592</v>
      </c>
      <c r="AH6231" s="273" t="s">
        <v>593</v>
      </c>
      <c r="AI6231" s="273" t="s">
        <v>123</v>
      </c>
      <c r="AJ6231" s="273" t="s">
        <v>200</v>
      </c>
      <c r="AK6231" s="273">
        <v>290178</v>
      </c>
      <c r="BV6231" s="273" t="s">
        <v>64</v>
      </c>
      <c r="BW6231" s="273" t="s">
        <v>75</v>
      </c>
      <c r="BX6231" s="273" t="s">
        <v>391</v>
      </c>
      <c r="BY6231" s="273" t="s">
        <v>400</v>
      </c>
      <c r="BZ6231" s="273" t="s">
        <v>86</v>
      </c>
      <c r="CA6231" s="273" t="s">
        <v>87</v>
      </c>
      <c r="CB6231" s="273" t="s">
        <v>101</v>
      </c>
      <c r="CC6231" s="273" t="s">
        <v>102</v>
      </c>
      <c r="CD6231" s="282">
        <v>4</v>
      </c>
      <c r="CE6231" s="274">
        <v>45017</v>
      </c>
      <c r="CF6231" s="273">
        <v>25149.94</v>
      </c>
      <c r="CG6231" s="273" t="s">
        <v>1495</v>
      </c>
      <c r="CH6231" s="273">
        <v>3615.3038750000001</v>
      </c>
      <c r="CI6231" s="273" t="s">
        <v>104</v>
      </c>
      <c r="CM6231" s="273" t="s">
        <v>73</v>
      </c>
      <c r="CN6231" s="273">
        <v>3</v>
      </c>
    </row>
    <row r="6232" spans="4:92">
      <c r="D6232" s="273" t="s">
        <v>83</v>
      </c>
      <c r="E6232" s="273" t="s">
        <v>75</v>
      </c>
      <c r="F6232" s="273" t="s">
        <v>357</v>
      </c>
      <c r="G6232" s="273" t="s">
        <v>699</v>
      </c>
      <c r="H6232" s="274">
        <v>45261</v>
      </c>
      <c r="I6232" s="273">
        <v>17004</v>
      </c>
      <c r="J6232" s="273">
        <v>728</v>
      </c>
      <c r="K6232" s="273">
        <v>255.16</v>
      </c>
      <c r="L6232" s="273" t="s">
        <v>66</v>
      </c>
      <c r="M6232" s="273">
        <v>35.450187499999998</v>
      </c>
      <c r="N6232" s="273" t="s">
        <v>115</v>
      </c>
      <c r="W6232" s="273">
        <v>313442</v>
      </c>
      <c r="X6232" s="273" t="s">
        <v>64</v>
      </c>
      <c r="Y6232" s="273" t="s">
        <v>75</v>
      </c>
      <c r="Z6232" s="273" t="s">
        <v>231</v>
      </c>
      <c r="AA6232" s="273" t="s">
        <v>231</v>
      </c>
      <c r="AB6232" s="274">
        <v>45139</v>
      </c>
      <c r="AC6232" s="273">
        <v>13390</v>
      </c>
      <c r="AD6232" s="273">
        <v>24</v>
      </c>
      <c r="AE6232" s="273">
        <v>2.206</v>
      </c>
      <c r="AF6232" s="273" t="s">
        <v>90</v>
      </c>
      <c r="AG6232" s="273" t="s">
        <v>598</v>
      </c>
      <c r="AH6232" s="273" t="s">
        <v>599</v>
      </c>
      <c r="AI6232" s="273" t="s">
        <v>123</v>
      </c>
      <c r="AJ6232" s="273" t="s">
        <v>200</v>
      </c>
      <c r="AK6232" s="273">
        <v>290183</v>
      </c>
      <c r="BV6232" s="273" t="s">
        <v>64</v>
      </c>
      <c r="BW6232" s="273" t="s">
        <v>75</v>
      </c>
      <c r="BX6232" s="273" t="s">
        <v>391</v>
      </c>
      <c r="BY6232" s="273" t="s">
        <v>400</v>
      </c>
      <c r="BZ6232" s="273" t="s">
        <v>110</v>
      </c>
      <c r="CA6232" s="273" t="s">
        <v>111</v>
      </c>
      <c r="CB6232" s="273" t="s">
        <v>112</v>
      </c>
      <c r="CC6232" s="273" t="s">
        <v>113</v>
      </c>
      <c r="CD6232" s="282">
        <v>4</v>
      </c>
      <c r="CE6232" s="274">
        <v>45017</v>
      </c>
      <c r="CI6232" s="273" t="s">
        <v>80</v>
      </c>
      <c r="CM6232" s="273" t="s">
        <v>73</v>
      </c>
      <c r="CN6232" s="273">
        <v>3</v>
      </c>
    </row>
    <row r="6233" spans="4:92">
      <c r="D6233" s="273" t="s">
        <v>83</v>
      </c>
      <c r="E6233" s="273" t="s">
        <v>75</v>
      </c>
      <c r="F6233" s="273" t="s">
        <v>357</v>
      </c>
      <c r="G6233" s="273" t="s">
        <v>680</v>
      </c>
      <c r="H6233" s="274">
        <v>44927</v>
      </c>
      <c r="I6233" s="273">
        <v>11192</v>
      </c>
      <c r="J6233" s="273">
        <v>721</v>
      </c>
      <c r="W6233" s="273">
        <v>138455</v>
      </c>
      <c r="X6233" s="273" t="s">
        <v>64</v>
      </c>
      <c r="Y6233" s="273" t="s">
        <v>75</v>
      </c>
      <c r="Z6233" s="273" t="s">
        <v>231</v>
      </c>
      <c r="AA6233" s="273" t="s">
        <v>231</v>
      </c>
      <c r="AB6233" s="274">
        <v>45139</v>
      </c>
      <c r="AC6233" s="273">
        <v>13390</v>
      </c>
      <c r="AD6233" s="273">
        <v>24</v>
      </c>
      <c r="AE6233" s="273">
        <v>0.115</v>
      </c>
      <c r="AF6233" s="273" t="s">
        <v>90</v>
      </c>
      <c r="AG6233" s="273" t="s">
        <v>1658</v>
      </c>
      <c r="AH6233" s="273" t="s">
        <v>1659</v>
      </c>
      <c r="AI6233" s="273" t="s">
        <v>123</v>
      </c>
      <c r="AJ6233" s="273" t="s">
        <v>200</v>
      </c>
      <c r="AK6233" s="273">
        <v>290188</v>
      </c>
      <c r="BV6233" s="273" t="s">
        <v>64</v>
      </c>
      <c r="BW6233" s="273" t="s">
        <v>75</v>
      </c>
      <c r="BX6233" s="273" t="s">
        <v>391</v>
      </c>
      <c r="BY6233" s="273" t="s">
        <v>400</v>
      </c>
      <c r="BZ6233" s="273" t="s">
        <v>110</v>
      </c>
      <c r="CA6233" s="273" t="s">
        <v>111</v>
      </c>
      <c r="CB6233" s="273" t="s">
        <v>117</v>
      </c>
      <c r="CC6233" s="273" t="s">
        <v>118</v>
      </c>
      <c r="CD6233" s="282">
        <v>5</v>
      </c>
      <c r="CE6233" s="274">
        <v>45017</v>
      </c>
      <c r="CI6233" s="273" t="s">
        <v>104</v>
      </c>
      <c r="CM6233" s="273" t="s">
        <v>73</v>
      </c>
      <c r="CN6233" s="273">
        <v>3</v>
      </c>
    </row>
    <row r="6234" spans="4:92">
      <c r="D6234" s="273" t="s">
        <v>83</v>
      </c>
      <c r="E6234" s="273" t="s">
        <v>75</v>
      </c>
      <c r="F6234" s="273" t="s">
        <v>357</v>
      </c>
      <c r="G6234" s="273" t="s">
        <v>680</v>
      </c>
      <c r="H6234" s="274">
        <v>44927</v>
      </c>
      <c r="I6234" s="273">
        <v>11192</v>
      </c>
      <c r="J6234" s="273">
        <v>721</v>
      </c>
      <c r="K6234" s="273">
        <v>386</v>
      </c>
      <c r="L6234" s="273" t="s">
        <v>66</v>
      </c>
      <c r="M6234" s="273">
        <v>61.036250000000003</v>
      </c>
      <c r="N6234" s="273" t="s">
        <v>115</v>
      </c>
      <c r="W6234" s="273">
        <v>138479</v>
      </c>
      <c r="X6234" s="273" t="s">
        <v>64</v>
      </c>
      <c r="Y6234" s="273" t="s">
        <v>75</v>
      </c>
      <c r="Z6234" s="273" t="s">
        <v>231</v>
      </c>
      <c r="AA6234" s="273" t="s">
        <v>231</v>
      </c>
      <c r="AB6234" s="274">
        <v>45139</v>
      </c>
      <c r="AC6234" s="273">
        <v>13390</v>
      </c>
      <c r="AD6234" s="273">
        <v>24</v>
      </c>
      <c r="AE6234" s="273">
        <v>1.0449999999999999</v>
      </c>
      <c r="AF6234" s="273" t="s">
        <v>90</v>
      </c>
      <c r="AG6234" s="273" t="s">
        <v>603</v>
      </c>
      <c r="AH6234" s="273" t="s">
        <v>604</v>
      </c>
      <c r="AI6234" s="273" t="s">
        <v>123</v>
      </c>
      <c r="AJ6234" s="273" t="s">
        <v>200</v>
      </c>
      <c r="AK6234" s="273">
        <v>290195</v>
      </c>
      <c r="BV6234" s="273" t="s">
        <v>64</v>
      </c>
      <c r="BW6234" s="273" t="s">
        <v>75</v>
      </c>
      <c r="BX6234" s="273" t="s">
        <v>391</v>
      </c>
      <c r="BY6234" s="273" t="s">
        <v>400</v>
      </c>
      <c r="BZ6234" s="273" t="s">
        <v>126</v>
      </c>
      <c r="CA6234" s="273" t="s">
        <v>127</v>
      </c>
      <c r="CB6234" s="273" t="s">
        <v>128</v>
      </c>
      <c r="CC6234" s="273" t="s">
        <v>129</v>
      </c>
      <c r="CD6234" s="282">
        <v>6</v>
      </c>
      <c r="CE6234" s="274">
        <v>45017</v>
      </c>
      <c r="CI6234" s="273" t="s">
        <v>80</v>
      </c>
      <c r="CM6234" s="273" t="s">
        <v>73</v>
      </c>
      <c r="CN6234" s="273">
        <v>3</v>
      </c>
    </row>
    <row r="6235" spans="4:92">
      <c r="D6235" s="273" t="s">
        <v>83</v>
      </c>
      <c r="E6235" s="273" t="s">
        <v>75</v>
      </c>
      <c r="F6235" s="273" t="s">
        <v>357</v>
      </c>
      <c r="G6235" s="273" t="s">
        <v>680</v>
      </c>
      <c r="H6235" s="274">
        <v>44927</v>
      </c>
      <c r="I6235" s="273">
        <v>11192</v>
      </c>
      <c r="J6235" s="273">
        <v>721</v>
      </c>
      <c r="K6235" s="273">
        <v>0</v>
      </c>
      <c r="L6235" s="273" t="s">
        <v>66</v>
      </c>
      <c r="N6235" s="273" t="s">
        <v>107</v>
      </c>
      <c r="W6235" s="273">
        <v>138480</v>
      </c>
      <c r="X6235" s="273" t="s">
        <v>64</v>
      </c>
      <c r="Y6235" s="273" t="s">
        <v>75</v>
      </c>
      <c r="Z6235" s="273" t="s">
        <v>231</v>
      </c>
      <c r="AA6235" s="273" t="s">
        <v>231</v>
      </c>
      <c r="AB6235" s="274">
        <v>45139</v>
      </c>
      <c r="AC6235" s="273">
        <v>13390</v>
      </c>
      <c r="AD6235" s="273">
        <v>24</v>
      </c>
      <c r="AE6235" s="273">
        <v>1.1779999999999999</v>
      </c>
      <c r="AF6235" s="273" t="s">
        <v>90</v>
      </c>
      <c r="AG6235" s="273" t="s">
        <v>1660</v>
      </c>
      <c r="AH6235" s="273" t="s">
        <v>1661</v>
      </c>
      <c r="AI6235" s="273" t="s">
        <v>123</v>
      </c>
      <c r="AJ6235" s="273" t="s">
        <v>200</v>
      </c>
      <c r="AK6235" s="273">
        <v>290200</v>
      </c>
      <c r="BV6235" s="273" t="s">
        <v>64</v>
      </c>
      <c r="BW6235" s="273" t="s">
        <v>75</v>
      </c>
      <c r="BX6235" s="273" t="s">
        <v>391</v>
      </c>
      <c r="BY6235" s="273" t="s">
        <v>400</v>
      </c>
      <c r="BZ6235" s="273" t="s">
        <v>151</v>
      </c>
      <c r="CA6235" s="273" t="s">
        <v>152</v>
      </c>
      <c r="CB6235" s="273" t="s">
        <v>153</v>
      </c>
      <c r="CC6235" s="273" t="s">
        <v>154</v>
      </c>
      <c r="CD6235" s="282">
        <v>10</v>
      </c>
      <c r="CE6235" s="274">
        <v>45017</v>
      </c>
      <c r="CF6235" s="273">
        <v>23884</v>
      </c>
      <c r="CG6235" s="273" t="s">
        <v>90</v>
      </c>
      <c r="CH6235" s="273">
        <v>23884</v>
      </c>
      <c r="CI6235" s="273" t="s">
        <v>80</v>
      </c>
      <c r="CM6235" s="273" t="s">
        <v>73</v>
      </c>
      <c r="CN6235" s="273">
        <v>3</v>
      </c>
    </row>
    <row r="6236" spans="4:92">
      <c r="D6236" s="273" t="s">
        <v>83</v>
      </c>
      <c r="E6236" s="273" t="s">
        <v>75</v>
      </c>
      <c r="F6236" s="273" t="s">
        <v>357</v>
      </c>
      <c r="G6236" s="273" t="s">
        <v>680</v>
      </c>
      <c r="H6236" s="274">
        <v>44958</v>
      </c>
      <c r="I6236" s="273">
        <v>11354</v>
      </c>
      <c r="J6236" s="273">
        <v>721</v>
      </c>
      <c r="W6236" s="273">
        <v>143153</v>
      </c>
      <c r="X6236" s="273" t="s">
        <v>64</v>
      </c>
      <c r="Y6236" s="273" t="s">
        <v>75</v>
      </c>
      <c r="Z6236" s="273" t="s">
        <v>231</v>
      </c>
      <c r="AA6236" s="273" t="s">
        <v>231</v>
      </c>
      <c r="AB6236" s="274">
        <v>45139</v>
      </c>
      <c r="AC6236" s="273">
        <v>13390</v>
      </c>
      <c r="AD6236" s="273">
        <v>24</v>
      </c>
      <c r="AE6236" s="273">
        <v>7.181</v>
      </c>
      <c r="AF6236" s="273" t="s">
        <v>90</v>
      </c>
      <c r="AG6236" s="273" t="s">
        <v>371</v>
      </c>
      <c r="AH6236" s="273" t="s">
        <v>372</v>
      </c>
      <c r="AI6236" s="273" t="s">
        <v>123</v>
      </c>
      <c r="AJ6236" s="273" t="s">
        <v>200</v>
      </c>
      <c r="AK6236" s="273">
        <v>290210</v>
      </c>
      <c r="BV6236" s="273" t="s">
        <v>64</v>
      </c>
      <c r="BW6236" s="273" t="s">
        <v>75</v>
      </c>
      <c r="BX6236" s="273" t="s">
        <v>391</v>
      </c>
      <c r="BY6236" s="273" t="s">
        <v>400</v>
      </c>
      <c r="BZ6236" s="273" t="s">
        <v>138</v>
      </c>
      <c r="CA6236" s="273" t="s">
        <v>139</v>
      </c>
      <c r="CB6236" s="273" t="s">
        <v>140</v>
      </c>
      <c r="CC6236" s="273" t="s">
        <v>141</v>
      </c>
      <c r="CD6236" s="282">
        <v>9</v>
      </c>
      <c r="CE6236" s="274">
        <v>45017</v>
      </c>
      <c r="CF6236" s="273">
        <v>633</v>
      </c>
      <c r="CG6236" s="273" t="s">
        <v>90</v>
      </c>
      <c r="CH6236" s="273">
        <v>633</v>
      </c>
      <c r="CI6236" s="273" t="s">
        <v>80</v>
      </c>
      <c r="CM6236" s="273" t="s">
        <v>73</v>
      </c>
      <c r="CN6236" s="273">
        <v>3</v>
      </c>
    </row>
    <row r="6237" spans="4:92">
      <c r="D6237" s="273" t="s">
        <v>83</v>
      </c>
      <c r="E6237" s="273" t="s">
        <v>75</v>
      </c>
      <c r="F6237" s="273" t="s">
        <v>357</v>
      </c>
      <c r="G6237" s="273" t="s">
        <v>680</v>
      </c>
      <c r="H6237" s="274">
        <v>44958</v>
      </c>
      <c r="I6237" s="273">
        <v>11354</v>
      </c>
      <c r="J6237" s="273">
        <v>721</v>
      </c>
      <c r="K6237" s="273">
        <v>436</v>
      </c>
      <c r="L6237" s="273" t="s">
        <v>66</v>
      </c>
      <c r="M6237" s="273">
        <v>68.942499999999995</v>
      </c>
      <c r="N6237" s="273" t="s">
        <v>115</v>
      </c>
      <c r="W6237" s="273">
        <v>143177</v>
      </c>
      <c r="X6237" s="273" t="s">
        <v>64</v>
      </c>
      <c r="Y6237" s="273" t="s">
        <v>75</v>
      </c>
      <c r="Z6237" s="273" t="s">
        <v>231</v>
      </c>
      <c r="AA6237" s="273" t="s">
        <v>231</v>
      </c>
      <c r="AB6237" s="274">
        <v>45139</v>
      </c>
      <c r="AC6237" s="273">
        <v>13390</v>
      </c>
      <c r="AD6237" s="273">
        <v>24</v>
      </c>
      <c r="AE6237" s="273">
        <v>3.87</v>
      </c>
      <c r="AF6237" s="273" t="s">
        <v>90</v>
      </c>
      <c r="AG6237" s="273" t="s">
        <v>376</v>
      </c>
      <c r="AH6237" s="273" t="s">
        <v>377</v>
      </c>
      <c r="AI6237" s="273" t="s">
        <v>123</v>
      </c>
      <c r="AJ6237" s="273" t="s">
        <v>200</v>
      </c>
      <c r="AK6237" s="273">
        <v>290215</v>
      </c>
      <c r="BV6237" s="273" t="s">
        <v>64</v>
      </c>
      <c r="BW6237" s="273" t="s">
        <v>75</v>
      </c>
      <c r="BX6237" s="273" t="s">
        <v>391</v>
      </c>
      <c r="BY6237" s="273" t="s">
        <v>400</v>
      </c>
      <c r="BZ6237" s="273" t="s">
        <v>126</v>
      </c>
      <c r="CA6237" s="273" t="s">
        <v>127</v>
      </c>
      <c r="CB6237" s="273" t="s">
        <v>133</v>
      </c>
      <c r="CC6237" s="273" t="s">
        <v>134</v>
      </c>
      <c r="CD6237" s="282">
        <v>7</v>
      </c>
      <c r="CE6237" s="274">
        <v>45017</v>
      </c>
      <c r="CI6237" s="273" t="s">
        <v>104</v>
      </c>
      <c r="CM6237" s="273" t="s">
        <v>73</v>
      </c>
      <c r="CN6237" s="273">
        <v>3</v>
      </c>
    </row>
    <row r="6238" spans="4:92">
      <c r="D6238" s="273" t="s">
        <v>83</v>
      </c>
      <c r="E6238" s="273" t="s">
        <v>75</v>
      </c>
      <c r="F6238" s="273" t="s">
        <v>357</v>
      </c>
      <c r="G6238" s="273" t="s">
        <v>680</v>
      </c>
      <c r="H6238" s="274">
        <v>44958</v>
      </c>
      <c r="I6238" s="273">
        <v>11354</v>
      </c>
      <c r="J6238" s="273">
        <v>721</v>
      </c>
      <c r="K6238" s="273">
        <v>0</v>
      </c>
      <c r="L6238" s="273" t="s">
        <v>66</v>
      </c>
      <c r="N6238" s="273" t="s">
        <v>107</v>
      </c>
      <c r="W6238" s="273">
        <v>143178</v>
      </c>
      <c r="X6238" s="273" t="s">
        <v>64</v>
      </c>
      <c r="Y6238" s="273" t="s">
        <v>75</v>
      </c>
      <c r="Z6238" s="273" t="s">
        <v>231</v>
      </c>
      <c r="AA6238" s="273" t="s">
        <v>231</v>
      </c>
      <c r="AB6238" s="274">
        <v>45139</v>
      </c>
      <c r="AC6238" s="273">
        <v>13390</v>
      </c>
      <c r="AD6238" s="273">
        <v>24</v>
      </c>
      <c r="AE6238" s="273">
        <v>0.76</v>
      </c>
      <c r="AF6238" s="273" t="s">
        <v>90</v>
      </c>
      <c r="AG6238" s="273" t="s">
        <v>381</v>
      </c>
      <c r="AH6238" s="273" t="s">
        <v>382</v>
      </c>
      <c r="AI6238" s="273" t="s">
        <v>123</v>
      </c>
      <c r="AJ6238" s="273" t="s">
        <v>200</v>
      </c>
      <c r="AK6238" s="273">
        <v>290220</v>
      </c>
      <c r="BV6238" s="273" t="s">
        <v>64</v>
      </c>
      <c r="BW6238" s="273" t="s">
        <v>75</v>
      </c>
      <c r="BX6238" s="273" t="s">
        <v>391</v>
      </c>
      <c r="BY6238" s="273" t="s">
        <v>400</v>
      </c>
      <c r="BZ6238" s="273" t="s">
        <v>167</v>
      </c>
      <c r="CA6238" s="273" t="s">
        <v>168</v>
      </c>
      <c r="CB6238" s="273" t="s">
        <v>169</v>
      </c>
      <c r="CC6238" s="273" t="s">
        <v>170</v>
      </c>
      <c r="CD6238" s="282">
        <v>12</v>
      </c>
      <c r="CE6238" s="274">
        <v>45017</v>
      </c>
      <c r="CF6238" s="273">
        <v>450</v>
      </c>
      <c r="CG6238" s="273" t="s">
        <v>90</v>
      </c>
      <c r="CH6238" s="273">
        <v>450</v>
      </c>
      <c r="CI6238" s="273" t="s">
        <v>80</v>
      </c>
      <c r="CM6238" s="273" t="s">
        <v>73</v>
      </c>
      <c r="CN6238" s="273">
        <v>3</v>
      </c>
    </row>
    <row r="6239" spans="4:92">
      <c r="D6239" s="273" t="s">
        <v>83</v>
      </c>
      <c r="E6239" s="273" t="s">
        <v>75</v>
      </c>
      <c r="F6239" s="273" t="s">
        <v>357</v>
      </c>
      <c r="G6239" s="273" t="s">
        <v>680</v>
      </c>
      <c r="H6239" s="274">
        <v>44986</v>
      </c>
      <c r="I6239" s="273">
        <v>11516</v>
      </c>
      <c r="J6239" s="273">
        <v>721</v>
      </c>
      <c r="W6239" s="273">
        <v>147851</v>
      </c>
      <c r="X6239" s="273" t="s">
        <v>64</v>
      </c>
      <c r="Y6239" s="273" t="s">
        <v>75</v>
      </c>
      <c r="Z6239" s="273" t="s">
        <v>231</v>
      </c>
      <c r="AA6239" s="273" t="s">
        <v>231</v>
      </c>
      <c r="AB6239" s="274">
        <v>45139</v>
      </c>
      <c r="AC6239" s="273">
        <v>13390</v>
      </c>
      <c r="AD6239" s="273">
        <v>24</v>
      </c>
      <c r="AE6239" s="273">
        <v>3.86</v>
      </c>
      <c r="AF6239" s="273" t="s">
        <v>90</v>
      </c>
      <c r="AG6239" s="273" t="s">
        <v>387</v>
      </c>
      <c r="AH6239" s="273" t="s">
        <v>388</v>
      </c>
      <c r="AI6239" s="273" t="s">
        <v>123</v>
      </c>
      <c r="AJ6239" s="273" t="s">
        <v>200</v>
      </c>
      <c r="AK6239" s="273">
        <v>290225</v>
      </c>
      <c r="BV6239" s="273" t="s">
        <v>64</v>
      </c>
      <c r="BW6239" s="273" t="s">
        <v>75</v>
      </c>
      <c r="BX6239" s="273" t="s">
        <v>391</v>
      </c>
      <c r="BY6239" s="273" t="s">
        <v>400</v>
      </c>
      <c r="BZ6239" s="273" t="s">
        <v>151</v>
      </c>
      <c r="CA6239" s="273" t="s">
        <v>152</v>
      </c>
      <c r="CB6239" s="273" t="s">
        <v>161</v>
      </c>
      <c r="CC6239" s="273" t="s">
        <v>162</v>
      </c>
      <c r="CD6239" s="282">
        <v>11</v>
      </c>
      <c r="CE6239" s="274">
        <v>45017</v>
      </c>
      <c r="CF6239" s="273">
        <v>4777</v>
      </c>
      <c r="CG6239" s="273" t="s">
        <v>90</v>
      </c>
      <c r="CH6239" s="273">
        <v>4777</v>
      </c>
      <c r="CI6239" s="273" t="s">
        <v>80</v>
      </c>
      <c r="CM6239" s="273" t="s">
        <v>73</v>
      </c>
      <c r="CN6239" s="273">
        <v>3</v>
      </c>
    </row>
    <row r="6240" spans="4:92">
      <c r="D6240" s="273" t="s">
        <v>83</v>
      </c>
      <c r="E6240" s="273" t="s">
        <v>75</v>
      </c>
      <c r="F6240" s="273" t="s">
        <v>357</v>
      </c>
      <c r="G6240" s="273" t="s">
        <v>680</v>
      </c>
      <c r="H6240" s="274">
        <v>44986</v>
      </c>
      <c r="I6240" s="273">
        <v>11516</v>
      </c>
      <c r="J6240" s="273">
        <v>721</v>
      </c>
      <c r="K6240" s="273">
        <v>434</v>
      </c>
      <c r="L6240" s="273" t="s">
        <v>66</v>
      </c>
      <c r="M6240" s="273">
        <v>68.626249999999999</v>
      </c>
      <c r="N6240" s="273" t="s">
        <v>115</v>
      </c>
      <c r="W6240" s="273">
        <v>147875</v>
      </c>
      <c r="X6240" s="273" t="s">
        <v>64</v>
      </c>
      <c r="Y6240" s="273" t="s">
        <v>75</v>
      </c>
      <c r="Z6240" s="273" t="s">
        <v>231</v>
      </c>
      <c r="AA6240" s="273" t="s">
        <v>231</v>
      </c>
      <c r="AB6240" s="274">
        <v>45139</v>
      </c>
      <c r="AC6240" s="273">
        <v>13390</v>
      </c>
      <c r="AD6240" s="273">
        <v>24</v>
      </c>
      <c r="AE6240" s="273">
        <v>61.03</v>
      </c>
      <c r="AF6240" s="273" t="s">
        <v>90</v>
      </c>
      <c r="AG6240" s="273" t="s">
        <v>392</v>
      </c>
      <c r="AH6240" s="273" t="s">
        <v>393</v>
      </c>
      <c r="AI6240" s="273" t="s">
        <v>123</v>
      </c>
      <c r="AJ6240" s="273" t="s">
        <v>200</v>
      </c>
      <c r="AK6240" s="273">
        <v>290230</v>
      </c>
      <c r="BV6240" s="273" t="s">
        <v>64</v>
      </c>
      <c r="BW6240" s="273" t="s">
        <v>75</v>
      </c>
      <c r="BX6240" s="273" t="s">
        <v>391</v>
      </c>
      <c r="BY6240" s="273" t="s">
        <v>400</v>
      </c>
      <c r="BZ6240" s="273" t="s">
        <v>167</v>
      </c>
      <c r="CA6240" s="273" t="s">
        <v>168</v>
      </c>
      <c r="CB6240" s="273" t="s">
        <v>353</v>
      </c>
      <c r="CC6240" s="273" t="s">
        <v>354</v>
      </c>
      <c r="CD6240" s="282">
        <v>13</v>
      </c>
      <c r="CE6240" s="274">
        <v>45017</v>
      </c>
      <c r="CF6240" s="273">
        <v>232</v>
      </c>
      <c r="CG6240" s="273" t="s">
        <v>90</v>
      </c>
      <c r="CH6240" s="273">
        <v>232</v>
      </c>
      <c r="CI6240" s="273" t="s">
        <v>80</v>
      </c>
      <c r="CM6240" s="273" t="s">
        <v>73</v>
      </c>
      <c r="CN6240" s="273">
        <v>3</v>
      </c>
    </row>
    <row r="6241" spans="4:92">
      <c r="D6241" s="273" t="s">
        <v>83</v>
      </c>
      <c r="E6241" s="273" t="s">
        <v>75</v>
      </c>
      <c r="F6241" s="273" t="s">
        <v>357</v>
      </c>
      <c r="G6241" s="273" t="s">
        <v>680</v>
      </c>
      <c r="H6241" s="274">
        <v>44986</v>
      </c>
      <c r="I6241" s="273">
        <v>11516</v>
      </c>
      <c r="J6241" s="273">
        <v>721</v>
      </c>
      <c r="K6241" s="273">
        <v>0</v>
      </c>
      <c r="L6241" s="273" t="s">
        <v>66</v>
      </c>
      <c r="N6241" s="273" t="s">
        <v>107</v>
      </c>
      <c r="W6241" s="273">
        <v>147876</v>
      </c>
      <c r="X6241" s="273" t="s">
        <v>64</v>
      </c>
      <c r="Y6241" s="273" t="s">
        <v>75</v>
      </c>
      <c r="Z6241" s="273" t="s">
        <v>231</v>
      </c>
      <c r="AA6241" s="273" t="s">
        <v>231</v>
      </c>
      <c r="AB6241" s="274">
        <v>45139</v>
      </c>
      <c r="AC6241" s="273">
        <v>13390</v>
      </c>
      <c r="AD6241" s="273">
        <v>24</v>
      </c>
      <c r="AE6241" s="273">
        <v>1.01</v>
      </c>
      <c r="AF6241" s="273" t="s">
        <v>90</v>
      </c>
      <c r="AG6241" s="273" t="s">
        <v>508</v>
      </c>
      <c r="AH6241" s="273" t="s">
        <v>509</v>
      </c>
      <c r="AI6241" s="273" t="s">
        <v>123</v>
      </c>
      <c r="AJ6241" s="273" t="s">
        <v>200</v>
      </c>
      <c r="AK6241" s="273">
        <v>290246</v>
      </c>
      <c r="BV6241" s="273" t="s">
        <v>64</v>
      </c>
      <c r="BW6241" s="273" t="s">
        <v>75</v>
      </c>
      <c r="BX6241" s="273" t="s">
        <v>391</v>
      </c>
      <c r="BY6241" s="273" t="s">
        <v>400</v>
      </c>
      <c r="BZ6241" s="273" t="s">
        <v>167</v>
      </c>
      <c r="CA6241" s="273" t="s">
        <v>168</v>
      </c>
      <c r="CB6241" s="273" t="s">
        <v>313</v>
      </c>
      <c r="CC6241" s="273" t="s">
        <v>314</v>
      </c>
      <c r="CD6241" s="282">
        <v>14</v>
      </c>
      <c r="CE6241" s="274">
        <v>45017</v>
      </c>
      <c r="CF6241" s="273">
        <v>400</v>
      </c>
      <c r="CG6241" s="273" t="s">
        <v>90</v>
      </c>
      <c r="CH6241" s="273">
        <v>400</v>
      </c>
      <c r="CI6241" s="273" t="s">
        <v>80</v>
      </c>
      <c r="CM6241" s="273" t="s">
        <v>73</v>
      </c>
      <c r="CN6241" s="273">
        <v>3</v>
      </c>
    </row>
    <row r="6242" spans="4:92">
      <c r="D6242" s="273" t="s">
        <v>64</v>
      </c>
      <c r="E6242" s="273" t="s">
        <v>75</v>
      </c>
      <c r="F6242" s="273" t="s">
        <v>144</v>
      </c>
      <c r="G6242" s="273" t="s">
        <v>144</v>
      </c>
      <c r="H6242" s="274">
        <v>44986</v>
      </c>
      <c r="I6242" s="273">
        <v>11601</v>
      </c>
      <c r="J6242" s="273">
        <v>863</v>
      </c>
      <c r="K6242" s="273">
        <v>21115.200000000001</v>
      </c>
      <c r="L6242" s="273" t="s">
        <v>66</v>
      </c>
      <c r="M6242" s="273">
        <v>1402.9899375</v>
      </c>
      <c r="N6242" s="273" t="s">
        <v>67</v>
      </c>
      <c r="P6242" s="273" t="s">
        <v>1011</v>
      </c>
      <c r="Q6242" s="273" t="s">
        <v>1188</v>
      </c>
      <c r="R6242" s="273" t="s">
        <v>1342</v>
      </c>
      <c r="S6242" s="273" t="s">
        <v>1507</v>
      </c>
      <c r="T6242" s="273" t="s">
        <v>1507</v>
      </c>
      <c r="U6242" s="273" t="s">
        <v>73</v>
      </c>
      <c r="V6242" s="273" t="s">
        <v>1508</v>
      </c>
      <c r="W6242" s="273">
        <v>275423</v>
      </c>
      <c r="X6242" s="273" t="s">
        <v>64</v>
      </c>
      <c r="Y6242" s="273" t="s">
        <v>75</v>
      </c>
      <c r="Z6242" s="273" t="s">
        <v>231</v>
      </c>
      <c r="AA6242" s="273" t="s">
        <v>231</v>
      </c>
      <c r="AB6242" s="274">
        <v>45231</v>
      </c>
      <c r="AC6242" s="273">
        <v>14420</v>
      </c>
      <c r="AD6242" s="273">
        <v>24</v>
      </c>
      <c r="AE6242" s="273">
        <v>82.97</v>
      </c>
      <c r="AF6242" s="273" t="s">
        <v>90</v>
      </c>
      <c r="AG6242" s="273" t="s">
        <v>781</v>
      </c>
      <c r="AH6242" s="273" t="s">
        <v>1492</v>
      </c>
      <c r="AI6242" s="273" t="s">
        <v>123</v>
      </c>
      <c r="AJ6242" s="273" t="s">
        <v>214</v>
      </c>
      <c r="AK6242" s="273">
        <v>292833</v>
      </c>
      <c r="BV6242" s="273" t="s">
        <v>64</v>
      </c>
      <c r="BW6242" s="273" t="s">
        <v>75</v>
      </c>
      <c r="BX6242" s="273" t="s">
        <v>391</v>
      </c>
      <c r="BY6242" s="273" t="s">
        <v>400</v>
      </c>
      <c r="BZ6242" s="273" t="s">
        <v>204</v>
      </c>
      <c r="CA6242" s="273" t="s">
        <v>205</v>
      </c>
      <c r="CB6242" s="273" t="s">
        <v>206</v>
      </c>
      <c r="CC6242" s="273" t="s">
        <v>207</v>
      </c>
      <c r="CD6242" s="282">
        <v>0</v>
      </c>
      <c r="CE6242" s="274">
        <v>45017</v>
      </c>
      <c r="CG6242" s="273" t="s">
        <v>181</v>
      </c>
      <c r="CI6242" s="273" t="s">
        <v>208</v>
      </c>
      <c r="CJ6242" s="273" t="s">
        <v>209</v>
      </c>
      <c r="CM6242" s="273" t="s">
        <v>73</v>
      </c>
      <c r="CN6242" s="273">
        <v>3</v>
      </c>
    </row>
    <row r="6243" spans="4:92">
      <c r="D6243" s="273" t="s">
        <v>64</v>
      </c>
      <c r="E6243" s="273" t="s">
        <v>75</v>
      </c>
      <c r="F6243" s="273" t="s">
        <v>144</v>
      </c>
      <c r="G6243" s="273" t="s">
        <v>144</v>
      </c>
      <c r="H6243" s="274">
        <v>44986</v>
      </c>
      <c r="I6243" s="273">
        <v>11601</v>
      </c>
      <c r="J6243" s="273">
        <v>863</v>
      </c>
      <c r="K6243" s="273">
        <v>374920</v>
      </c>
      <c r="L6243" s="273" t="s">
        <v>66</v>
      </c>
      <c r="M6243" s="273">
        <v>53380.697124999999</v>
      </c>
      <c r="N6243" s="273" t="s">
        <v>115</v>
      </c>
      <c r="W6243" s="273">
        <v>150340</v>
      </c>
      <c r="X6243" s="273" t="s">
        <v>64</v>
      </c>
      <c r="Y6243" s="273" t="s">
        <v>75</v>
      </c>
      <c r="Z6243" s="273" t="s">
        <v>231</v>
      </c>
      <c r="AA6243" s="273" t="s">
        <v>231</v>
      </c>
      <c r="AB6243" s="274">
        <v>45231</v>
      </c>
      <c r="AC6243" s="273">
        <v>14420</v>
      </c>
      <c r="AD6243" s="273">
        <v>24</v>
      </c>
      <c r="AE6243" s="273">
        <v>150.923</v>
      </c>
      <c r="AF6243" s="273" t="s">
        <v>90</v>
      </c>
      <c r="AG6243" s="273" t="s">
        <v>121</v>
      </c>
      <c r="AH6243" s="273" t="s">
        <v>1532</v>
      </c>
      <c r="AI6243" s="273" t="s">
        <v>123</v>
      </c>
      <c r="AJ6243" s="273" t="s">
        <v>124</v>
      </c>
      <c r="AK6243" s="273">
        <v>293018</v>
      </c>
      <c r="BV6243" s="273" t="s">
        <v>64</v>
      </c>
      <c r="BW6243" s="273" t="s">
        <v>75</v>
      </c>
      <c r="BX6243" s="273" t="s">
        <v>391</v>
      </c>
      <c r="BY6243" s="273" t="s">
        <v>400</v>
      </c>
      <c r="BZ6243" s="273" t="s">
        <v>204</v>
      </c>
      <c r="CA6243" s="273" t="s">
        <v>205</v>
      </c>
      <c r="CB6243" s="273" t="s">
        <v>206</v>
      </c>
      <c r="CC6243" s="273" t="s">
        <v>207</v>
      </c>
      <c r="CD6243" s="282">
        <v>0</v>
      </c>
      <c r="CE6243" s="274">
        <v>45017</v>
      </c>
      <c r="CG6243" s="273" t="s">
        <v>181</v>
      </c>
      <c r="CI6243" s="273" t="s">
        <v>208</v>
      </c>
      <c r="CJ6243" s="273" t="s">
        <v>209</v>
      </c>
      <c r="CM6243" s="273" t="s">
        <v>73</v>
      </c>
      <c r="CN6243" s="273">
        <v>3</v>
      </c>
    </row>
    <row r="6244" spans="4:92">
      <c r="D6244" s="273" t="s">
        <v>64</v>
      </c>
      <c r="E6244" s="273" t="s">
        <v>75</v>
      </c>
      <c r="F6244" s="273" t="s">
        <v>144</v>
      </c>
      <c r="G6244" s="273" t="s">
        <v>144</v>
      </c>
      <c r="H6244" s="274">
        <v>44986</v>
      </c>
      <c r="I6244" s="273">
        <v>11601</v>
      </c>
      <c r="J6244" s="273">
        <v>863</v>
      </c>
      <c r="K6244" s="273">
        <v>0</v>
      </c>
      <c r="L6244" s="273" t="s">
        <v>66</v>
      </c>
      <c r="N6244" s="273" t="s">
        <v>107</v>
      </c>
      <c r="W6244" s="273">
        <v>150341</v>
      </c>
      <c r="X6244" s="273" t="s">
        <v>64</v>
      </c>
      <c r="Y6244" s="273" t="s">
        <v>75</v>
      </c>
      <c r="Z6244" s="273" t="s">
        <v>231</v>
      </c>
      <c r="AA6244" s="273" t="s">
        <v>231</v>
      </c>
      <c r="AB6244" s="274">
        <v>45231</v>
      </c>
      <c r="AC6244" s="273">
        <v>14420</v>
      </c>
      <c r="AD6244" s="273">
        <v>24</v>
      </c>
      <c r="AE6244" s="273">
        <v>12</v>
      </c>
      <c r="AF6244" s="273" t="s">
        <v>90</v>
      </c>
      <c r="AG6244" s="273" t="s">
        <v>1635</v>
      </c>
      <c r="AH6244" s="273" t="s">
        <v>1636</v>
      </c>
      <c r="AI6244" s="273" t="s">
        <v>123</v>
      </c>
      <c r="AJ6244" s="273" t="s">
        <v>200</v>
      </c>
      <c r="AK6244" s="273">
        <v>292840</v>
      </c>
      <c r="BV6244" s="273" t="s">
        <v>64</v>
      </c>
      <c r="BW6244" s="273" t="s">
        <v>75</v>
      </c>
      <c r="BX6244" s="273" t="s">
        <v>391</v>
      </c>
      <c r="BY6244" s="273" t="s">
        <v>400</v>
      </c>
      <c r="BZ6244" s="273" t="s">
        <v>86</v>
      </c>
      <c r="CA6244" s="273" t="s">
        <v>87</v>
      </c>
      <c r="CB6244" s="273" t="s">
        <v>179</v>
      </c>
      <c r="CC6244" s="273" t="s">
        <v>180</v>
      </c>
      <c r="CD6244" s="282">
        <v>1</v>
      </c>
      <c r="CE6244" s="274">
        <v>45017</v>
      </c>
      <c r="CG6244" s="273" t="s">
        <v>181</v>
      </c>
      <c r="CI6244" s="273" t="s">
        <v>181</v>
      </c>
      <c r="CJ6244" s="273" t="s">
        <v>1734</v>
      </c>
      <c r="CM6244" s="273" t="s">
        <v>73</v>
      </c>
      <c r="CN6244" s="273">
        <v>3</v>
      </c>
    </row>
    <row r="6245" spans="4:92">
      <c r="D6245" s="273" t="s">
        <v>64</v>
      </c>
      <c r="E6245" s="273" t="s">
        <v>75</v>
      </c>
      <c r="F6245" s="273" t="s">
        <v>144</v>
      </c>
      <c r="G6245" s="273" t="s">
        <v>144</v>
      </c>
      <c r="H6245" s="274">
        <v>45017</v>
      </c>
      <c r="I6245" s="273">
        <v>11763</v>
      </c>
      <c r="J6245" s="273">
        <v>863</v>
      </c>
      <c r="K6245" s="273">
        <v>5446.6</v>
      </c>
      <c r="L6245" s="273" t="s">
        <v>66</v>
      </c>
      <c r="M6245" s="273">
        <v>0</v>
      </c>
      <c r="N6245" s="273" t="s">
        <v>1010</v>
      </c>
      <c r="O6245" s="273">
        <v>0</v>
      </c>
      <c r="P6245" s="273" t="s">
        <v>1011</v>
      </c>
      <c r="Q6245" s="273" t="s">
        <v>1188</v>
      </c>
      <c r="R6245" s="273" t="s">
        <v>1342</v>
      </c>
      <c r="U6245" s="273" t="s">
        <v>73</v>
      </c>
      <c r="V6245" s="273" t="s">
        <v>1508</v>
      </c>
      <c r="W6245" s="273">
        <v>155040</v>
      </c>
      <c r="X6245" s="273" t="s">
        <v>64</v>
      </c>
      <c r="Y6245" s="273" t="s">
        <v>75</v>
      </c>
      <c r="Z6245" s="273" t="s">
        <v>231</v>
      </c>
      <c r="AA6245" s="273" t="s">
        <v>231</v>
      </c>
      <c r="AB6245" s="274">
        <v>45231</v>
      </c>
      <c r="AC6245" s="273">
        <v>14420</v>
      </c>
      <c r="AD6245" s="273">
        <v>24</v>
      </c>
      <c r="AE6245" s="273">
        <v>130.22160009999999</v>
      </c>
      <c r="AF6245" s="273" t="s">
        <v>90</v>
      </c>
      <c r="AG6245" s="273" t="s">
        <v>1637</v>
      </c>
      <c r="AH6245" s="273" t="s">
        <v>1638</v>
      </c>
      <c r="AI6245" s="273" t="s">
        <v>123</v>
      </c>
      <c r="AJ6245" s="273" t="s">
        <v>200</v>
      </c>
      <c r="AK6245" s="273">
        <v>292846</v>
      </c>
      <c r="BV6245" s="273" t="s">
        <v>64</v>
      </c>
      <c r="BW6245" s="273" t="s">
        <v>75</v>
      </c>
      <c r="BX6245" s="273" t="s">
        <v>391</v>
      </c>
      <c r="BY6245" s="273" t="s">
        <v>400</v>
      </c>
      <c r="BZ6245" s="273" t="s">
        <v>86</v>
      </c>
      <c r="CA6245" s="273" t="s">
        <v>87</v>
      </c>
      <c r="CB6245" s="273" t="s">
        <v>179</v>
      </c>
      <c r="CC6245" s="273" t="s">
        <v>180</v>
      </c>
      <c r="CD6245" s="282">
        <v>1</v>
      </c>
      <c r="CE6245" s="274">
        <v>45017</v>
      </c>
      <c r="CG6245" s="273" t="s">
        <v>181</v>
      </c>
      <c r="CI6245" s="273" t="s">
        <v>181</v>
      </c>
      <c r="CJ6245" s="273" t="s">
        <v>1734</v>
      </c>
      <c r="CM6245" s="273" t="s">
        <v>73</v>
      </c>
      <c r="CN6245" s="273">
        <v>3</v>
      </c>
    </row>
    <row r="6246" spans="4:92">
      <c r="D6246" s="273" t="s">
        <v>64</v>
      </c>
      <c r="E6246" s="273" t="s">
        <v>75</v>
      </c>
      <c r="F6246" s="273" t="s">
        <v>308</v>
      </c>
      <c r="G6246" s="273" t="s">
        <v>338</v>
      </c>
      <c r="H6246" s="274">
        <v>45078</v>
      </c>
      <c r="I6246" s="273">
        <v>12453</v>
      </c>
      <c r="J6246" s="273">
        <v>35</v>
      </c>
      <c r="K6246" s="273">
        <v>49335</v>
      </c>
      <c r="L6246" s="273" t="s">
        <v>66</v>
      </c>
      <c r="M6246" s="273">
        <v>6816.4812499999998</v>
      </c>
      <c r="N6246" s="273" t="s">
        <v>115</v>
      </c>
      <c r="W6246" s="273">
        <v>194981</v>
      </c>
      <c r="X6246" s="273" t="s">
        <v>64</v>
      </c>
      <c r="Y6246" s="273" t="s">
        <v>75</v>
      </c>
      <c r="Z6246" s="273" t="s">
        <v>231</v>
      </c>
      <c r="AA6246" s="273" t="s">
        <v>231</v>
      </c>
      <c r="AB6246" s="274">
        <v>45231</v>
      </c>
      <c r="AC6246" s="273">
        <v>14420</v>
      </c>
      <c r="AD6246" s="273">
        <v>24</v>
      </c>
      <c r="AE6246" s="273">
        <v>5.13</v>
      </c>
      <c r="AF6246" s="273" t="s">
        <v>90</v>
      </c>
      <c r="AG6246" s="273" t="s">
        <v>1639</v>
      </c>
      <c r="AH6246" s="273" t="s">
        <v>1640</v>
      </c>
      <c r="AI6246" s="273" t="s">
        <v>123</v>
      </c>
      <c r="AJ6246" s="273" t="s">
        <v>200</v>
      </c>
      <c r="AK6246" s="273">
        <v>292852</v>
      </c>
      <c r="BV6246" s="273" t="s">
        <v>64</v>
      </c>
      <c r="BW6246" s="273" t="s">
        <v>75</v>
      </c>
      <c r="BX6246" s="273" t="s">
        <v>391</v>
      </c>
      <c r="BY6246" s="273" t="s">
        <v>400</v>
      </c>
      <c r="BZ6246" s="273" t="s">
        <v>167</v>
      </c>
      <c r="CA6246" s="273" t="s">
        <v>168</v>
      </c>
      <c r="CB6246" s="273" t="s">
        <v>319</v>
      </c>
      <c r="CC6246" s="273" t="s">
        <v>320</v>
      </c>
      <c r="CD6246" s="282">
        <v>15</v>
      </c>
      <c r="CE6246" s="274">
        <v>45017</v>
      </c>
      <c r="CF6246" s="273">
        <v>0</v>
      </c>
      <c r="CG6246" s="273" t="s">
        <v>90</v>
      </c>
      <c r="CH6246" s="273">
        <v>0</v>
      </c>
      <c r="CI6246" s="273" t="s">
        <v>80</v>
      </c>
      <c r="CM6246" s="273" t="s">
        <v>73</v>
      </c>
      <c r="CN6246" s="273">
        <v>3</v>
      </c>
    </row>
    <row r="6247" spans="4:92">
      <c r="D6247" s="273" t="s">
        <v>64</v>
      </c>
      <c r="E6247" s="273" t="s">
        <v>75</v>
      </c>
      <c r="F6247" s="273" t="s">
        <v>308</v>
      </c>
      <c r="G6247" s="273" t="s">
        <v>308</v>
      </c>
      <c r="H6247" s="274">
        <v>45078</v>
      </c>
      <c r="I6247" s="273">
        <v>12451</v>
      </c>
      <c r="J6247" s="273">
        <v>31</v>
      </c>
      <c r="K6247" s="273">
        <v>127016</v>
      </c>
      <c r="L6247" s="273" t="s">
        <v>66</v>
      </c>
      <c r="M6247" s="273">
        <v>15554.18125</v>
      </c>
      <c r="N6247" s="273" t="s">
        <v>67</v>
      </c>
      <c r="P6247" s="273" t="s">
        <v>1011</v>
      </c>
      <c r="Q6247" s="273" t="s">
        <v>1611</v>
      </c>
      <c r="R6247" s="273" t="s">
        <v>1342</v>
      </c>
      <c r="S6247" s="273" t="s">
        <v>1694</v>
      </c>
      <c r="T6247" s="273" t="s">
        <v>1694</v>
      </c>
      <c r="U6247" s="273" t="s">
        <v>73</v>
      </c>
      <c r="V6247" s="273" t="s">
        <v>1518</v>
      </c>
      <c r="W6247" s="273">
        <v>194919</v>
      </c>
      <c r="X6247" s="273" t="s">
        <v>64</v>
      </c>
      <c r="Y6247" s="273" t="s">
        <v>75</v>
      </c>
      <c r="Z6247" s="273" t="s">
        <v>231</v>
      </c>
      <c r="AA6247" s="273" t="s">
        <v>231</v>
      </c>
      <c r="AB6247" s="274">
        <v>45231</v>
      </c>
      <c r="AC6247" s="273">
        <v>14420</v>
      </c>
      <c r="AD6247" s="273">
        <v>24</v>
      </c>
      <c r="AE6247" s="273">
        <v>0.99</v>
      </c>
      <c r="AF6247" s="273" t="s">
        <v>90</v>
      </c>
      <c r="AG6247" s="273" t="s">
        <v>1642</v>
      </c>
      <c r="AH6247" s="273" t="s">
        <v>1643</v>
      </c>
      <c r="AI6247" s="273" t="s">
        <v>123</v>
      </c>
      <c r="AJ6247" s="273" t="s">
        <v>200</v>
      </c>
      <c r="AK6247" s="273">
        <v>292858</v>
      </c>
      <c r="BV6247" s="273" t="s">
        <v>64</v>
      </c>
      <c r="BW6247" s="273" t="s">
        <v>75</v>
      </c>
      <c r="BX6247" s="273" t="s">
        <v>391</v>
      </c>
      <c r="BY6247" s="273" t="s">
        <v>400</v>
      </c>
      <c r="BZ6247" s="273" t="s">
        <v>138</v>
      </c>
      <c r="CA6247" s="273" t="s">
        <v>139</v>
      </c>
      <c r="CB6247" s="273" t="s">
        <v>190</v>
      </c>
      <c r="CC6247" s="273" t="s">
        <v>191</v>
      </c>
      <c r="CD6247" s="282">
        <v>8</v>
      </c>
      <c r="CE6247" s="274">
        <v>45017</v>
      </c>
      <c r="CF6247" s="273">
        <v>1247</v>
      </c>
      <c r="CG6247" s="273" t="s">
        <v>90</v>
      </c>
      <c r="CH6247" s="273">
        <v>1247</v>
      </c>
      <c r="CI6247" s="273" t="s">
        <v>80</v>
      </c>
      <c r="CM6247" s="273" t="s">
        <v>73</v>
      </c>
      <c r="CN6247" s="273">
        <v>3</v>
      </c>
    </row>
    <row r="6248" spans="4:92">
      <c r="D6248" s="273" t="s">
        <v>64</v>
      </c>
      <c r="E6248" s="273" t="s">
        <v>75</v>
      </c>
      <c r="F6248" s="273" t="s">
        <v>308</v>
      </c>
      <c r="G6248" s="273" t="s">
        <v>308</v>
      </c>
      <c r="H6248" s="274">
        <v>45078</v>
      </c>
      <c r="I6248" s="273">
        <v>12451</v>
      </c>
      <c r="J6248" s="273">
        <v>31</v>
      </c>
      <c r="K6248" s="273">
        <v>159366</v>
      </c>
      <c r="L6248" s="273" t="s">
        <v>66</v>
      </c>
      <c r="M6248" s="273">
        <v>19870.993750000001</v>
      </c>
      <c r="N6248" s="273" t="s">
        <v>67</v>
      </c>
      <c r="P6248" s="273" t="s">
        <v>1011</v>
      </c>
      <c r="Q6248" s="273" t="s">
        <v>1611</v>
      </c>
      <c r="R6248" s="273" t="s">
        <v>1342</v>
      </c>
      <c r="S6248" s="273" t="s">
        <v>1695</v>
      </c>
      <c r="T6248" s="273" t="s">
        <v>1695</v>
      </c>
      <c r="U6248" s="273" t="s">
        <v>73</v>
      </c>
      <c r="V6248" s="273" t="s">
        <v>1518</v>
      </c>
      <c r="W6248" s="273">
        <v>194936</v>
      </c>
      <c r="X6248" s="273" t="s">
        <v>64</v>
      </c>
      <c r="Y6248" s="273" t="s">
        <v>75</v>
      </c>
      <c r="Z6248" s="273" t="s">
        <v>231</v>
      </c>
      <c r="AA6248" s="273" t="s">
        <v>231</v>
      </c>
      <c r="AB6248" s="274">
        <v>45231</v>
      </c>
      <c r="AC6248" s="273">
        <v>14420</v>
      </c>
      <c r="AD6248" s="273">
        <v>24</v>
      </c>
      <c r="AE6248" s="273">
        <v>93.59</v>
      </c>
      <c r="AF6248" s="273" t="s">
        <v>90</v>
      </c>
      <c r="AG6248" s="273" t="s">
        <v>1644</v>
      </c>
      <c r="AH6248" s="273" t="s">
        <v>1645</v>
      </c>
      <c r="AI6248" s="273" t="s">
        <v>123</v>
      </c>
      <c r="AJ6248" s="273" t="s">
        <v>200</v>
      </c>
      <c r="AK6248" s="273">
        <v>292864</v>
      </c>
      <c r="BV6248" s="273" t="s">
        <v>64</v>
      </c>
      <c r="BW6248" s="273" t="s">
        <v>75</v>
      </c>
      <c r="BX6248" s="273" t="s">
        <v>391</v>
      </c>
      <c r="BY6248" s="273" t="s">
        <v>400</v>
      </c>
      <c r="BZ6248" s="273" t="s">
        <v>86</v>
      </c>
      <c r="CA6248" s="273" t="s">
        <v>87</v>
      </c>
      <c r="CB6248" s="273" t="s">
        <v>233</v>
      </c>
      <c r="CC6248" s="273" t="s">
        <v>234</v>
      </c>
      <c r="CD6248" s="282">
        <v>1</v>
      </c>
      <c r="CE6248" s="274">
        <v>45017</v>
      </c>
      <c r="CG6248" s="273" t="s">
        <v>181</v>
      </c>
      <c r="CI6248" s="273" t="s">
        <v>181</v>
      </c>
      <c r="CJ6248" s="273" t="s">
        <v>1544</v>
      </c>
      <c r="CM6248" s="273" t="s">
        <v>73</v>
      </c>
      <c r="CN6248" s="273">
        <v>3</v>
      </c>
    </row>
    <row r="6249" spans="4:92">
      <c r="D6249" s="273" t="s">
        <v>64</v>
      </c>
      <c r="E6249" s="273" t="s">
        <v>75</v>
      </c>
      <c r="F6249" s="273" t="s">
        <v>308</v>
      </c>
      <c r="G6249" s="273" t="s">
        <v>308</v>
      </c>
      <c r="H6249" s="274">
        <v>45078</v>
      </c>
      <c r="I6249" s="273">
        <v>12451</v>
      </c>
      <c r="J6249" s="273">
        <v>31</v>
      </c>
      <c r="K6249" s="273">
        <v>217911</v>
      </c>
      <c r="L6249" s="273" t="s">
        <v>66</v>
      </c>
      <c r="M6249" s="273">
        <v>27173.78125</v>
      </c>
      <c r="N6249" s="273" t="s">
        <v>67</v>
      </c>
      <c r="P6249" s="273" t="s">
        <v>1011</v>
      </c>
      <c r="Q6249" s="273" t="s">
        <v>1516</v>
      </c>
      <c r="R6249" s="273" t="s">
        <v>1342</v>
      </c>
      <c r="S6249" s="273" t="s">
        <v>1517</v>
      </c>
      <c r="T6249" s="273" t="s">
        <v>1517</v>
      </c>
      <c r="U6249" s="273" t="s">
        <v>73</v>
      </c>
      <c r="V6249" s="273" t="s">
        <v>1518</v>
      </c>
      <c r="W6249" s="273">
        <v>194953</v>
      </c>
      <c r="X6249" s="273" t="s">
        <v>64</v>
      </c>
      <c r="Y6249" s="273" t="s">
        <v>75</v>
      </c>
      <c r="Z6249" s="273" t="s">
        <v>231</v>
      </c>
      <c r="AA6249" s="273" t="s">
        <v>231</v>
      </c>
      <c r="AB6249" s="274">
        <v>45231</v>
      </c>
      <c r="AC6249" s="273">
        <v>14420</v>
      </c>
      <c r="AD6249" s="273">
        <v>24</v>
      </c>
      <c r="AE6249" s="273">
        <v>234.22</v>
      </c>
      <c r="AF6249" s="273" t="s">
        <v>90</v>
      </c>
      <c r="AG6249" s="273" t="s">
        <v>1646</v>
      </c>
      <c r="AH6249" s="273" t="s">
        <v>1647</v>
      </c>
      <c r="AI6249" s="273" t="s">
        <v>123</v>
      </c>
      <c r="AJ6249" s="273" t="s">
        <v>200</v>
      </c>
      <c r="AK6249" s="273">
        <v>292870</v>
      </c>
      <c r="BV6249" s="273" t="s">
        <v>64</v>
      </c>
      <c r="BW6249" s="273" t="s">
        <v>75</v>
      </c>
      <c r="BX6249" s="273" t="s">
        <v>391</v>
      </c>
      <c r="BY6249" s="273" t="s">
        <v>400</v>
      </c>
      <c r="BZ6249" s="273" t="s">
        <v>86</v>
      </c>
      <c r="CA6249" s="273" t="s">
        <v>87</v>
      </c>
      <c r="CB6249" s="273" t="s">
        <v>233</v>
      </c>
      <c r="CC6249" s="273" t="s">
        <v>234</v>
      </c>
      <c r="CD6249" s="282">
        <v>1</v>
      </c>
      <c r="CE6249" s="274">
        <v>45017</v>
      </c>
      <c r="CG6249" s="273" t="s">
        <v>181</v>
      </c>
      <c r="CI6249" s="273" t="s">
        <v>181</v>
      </c>
      <c r="CJ6249" s="273" t="s">
        <v>1544</v>
      </c>
      <c r="CM6249" s="273" t="s">
        <v>73</v>
      </c>
      <c r="CN6249" s="273">
        <v>3</v>
      </c>
    </row>
    <row r="6250" spans="4:92">
      <c r="D6250" s="273" t="s">
        <v>64</v>
      </c>
      <c r="E6250" s="273" t="s">
        <v>75</v>
      </c>
      <c r="F6250" s="273" t="s">
        <v>308</v>
      </c>
      <c r="G6250" s="273" t="s">
        <v>308</v>
      </c>
      <c r="H6250" s="274">
        <v>45078</v>
      </c>
      <c r="I6250" s="273">
        <v>12451</v>
      </c>
      <c r="J6250" s="273">
        <v>31</v>
      </c>
      <c r="K6250" s="273">
        <v>800000</v>
      </c>
      <c r="L6250" s="273" t="s">
        <v>66</v>
      </c>
      <c r="M6250" s="273">
        <v>84771.131624999995</v>
      </c>
      <c r="N6250" s="273" t="s">
        <v>964</v>
      </c>
      <c r="P6250" s="273" t="s">
        <v>1011</v>
      </c>
      <c r="Q6250" s="273" t="s">
        <v>1516</v>
      </c>
      <c r="R6250" s="273" t="s">
        <v>70</v>
      </c>
      <c r="S6250" s="273" t="s">
        <v>2264</v>
      </c>
      <c r="T6250" s="273" t="s">
        <v>2231</v>
      </c>
      <c r="U6250" s="273" t="s">
        <v>73</v>
      </c>
      <c r="V6250" s="273" t="s">
        <v>2265</v>
      </c>
      <c r="W6250" s="273">
        <v>337960</v>
      </c>
      <c r="X6250" s="273" t="s">
        <v>64</v>
      </c>
      <c r="Y6250" s="273" t="s">
        <v>75</v>
      </c>
      <c r="Z6250" s="273" t="s">
        <v>231</v>
      </c>
      <c r="AA6250" s="273" t="s">
        <v>231</v>
      </c>
      <c r="AB6250" s="274">
        <v>45231</v>
      </c>
      <c r="AC6250" s="273">
        <v>14420</v>
      </c>
      <c r="AD6250" s="273">
        <v>24</v>
      </c>
      <c r="AE6250" s="273">
        <v>21.75</v>
      </c>
      <c r="AF6250" s="273" t="s">
        <v>90</v>
      </c>
      <c r="AG6250" s="273" t="s">
        <v>1648</v>
      </c>
      <c r="AH6250" s="273" t="s">
        <v>1649</v>
      </c>
      <c r="AI6250" s="273" t="s">
        <v>123</v>
      </c>
      <c r="AJ6250" s="273" t="s">
        <v>200</v>
      </c>
      <c r="AK6250" s="273">
        <v>292876</v>
      </c>
      <c r="BV6250" s="273" t="s">
        <v>64</v>
      </c>
      <c r="BW6250" s="273" t="s">
        <v>75</v>
      </c>
      <c r="BX6250" s="273" t="s">
        <v>391</v>
      </c>
      <c r="BY6250" s="273" t="s">
        <v>400</v>
      </c>
      <c r="BZ6250" s="273" t="s">
        <v>86</v>
      </c>
      <c r="CA6250" s="273" t="s">
        <v>87</v>
      </c>
      <c r="CB6250" s="273" t="s">
        <v>217</v>
      </c>
      <c r="CC6250" s="273" t="s">
        <v>218</v>
      </c>
      <c r="CD6250" s="282">
        <v>2</v>
      </c>
      <c r="CE6250" s="274">
        <v>45017</v>
      </c>
      <c r="CG6250" s="273" t="s">
        <v>181</v>
      </c>
      <c r="CI6250" s="273" t="s">
        <v>181</v>
      </c>
      <c r="CJ6250" s="273" t="s">
        <v>1316</v>
      </c>
      <c r="CM6250" s="273" t="s">
        <v>73</v>
      </c>
      <c r="CN6250" s="273">
        <v>3</v>
      </c>
    </row>
    <row r="6251" spans="4:92">
      <c r="D6251" s="273" t="s">
        <v>64</v>
      </c>
      <c r="E6251" s="273" t="s">
        <v>75</v>
      </c>
      <c r="F6251" s="273" t="s">
        <v>308</v>
      </c>
      <c r="G6251" s="273" t="s">
        <v>308</v>
      </c>
      <c r="H6251" s="274">
        <v>45078</v>
      </c>
      <c r="I6251" s="273">
        <v>12451</v>
      </c>
      <c r="J6251" s="273">
        <v>31</v>
      </c>
      <c r="K6251" s="273">
        <v>0</v>
      </c>
      <c r="L6251" s="273" t="s">
        <v>66</v>
      </c>
      <c r="N6251" s="273" t="s">
        <v>107</v>
      </c>
      <c r="W6251" s="273">
        <v>194902</v>
      </c>
      <c r="X6251" s="273" t="s">
        <v>64</v>
      </c>
      <c r="Y6251" s="273" t="s">
        <v>75</v>
      </c>
      <c r="Z6251" s="273" t="s">
        <v>231</v>
      </c>
      <c r="AA6251" s="273" t="s">
        <v>231</v>
      </c>
      <c r="AB6251" s="274">
        <v>45231</v>
      </c>
      <c r="AC6251" s="273">
        <v>14420</v>
      </c>
      <c r="AD6251" s="273">
        <v>24</v>
      </c>
      <c r="AE6251" s="273">
        <v>2.78</v>
      </c>
      <c r="AF6251" s="273" t="s">
        <v>90</v>
      </c>
      <c r="AG6251" s="273" t="s">
        <v>1650</v>
      </c>
      <c r="AH6251" s="273" t="s">
        <v>1651</v>
      </c>
      <c r="AI6251" s="273" t="s">
        <v>123</v>
      </c>
      <c r="AJ6251" s="273" t="s">
        <v>200</v>
      </c>
      <c r="AK6251" s="273">
        <v>292882</v>
      </c>
      <c r="BV6251" s="273" t="s">
        <v>64</v>
      </c>
      <c r="BW6251" s="273" t="s">
        <v>75</v>
      </c>
      <c r="BX6251" s="273" t="s">
        <v>391</v>
      </c>
      <c r="BY6251" s="273" t="s">
        <v>400</v>
      </c>
      <c r="BZ6251" s="273" t="s">
        <v>86</v>
      </c>
      <c r="CA6251" s="273" t="s">
        <v>87</v>
      </c>
      <c r="CB6251" s="273" t="s">
        <v>217</v>
      </c>
      <c r="CC6251" s="273" t="s">
        <v>218</v>
      </c>
      <c r="CD6251" s="282">
        <v>2</v>
      </c>
      <c r="CE6251" s="274">
        <v>45017</v>
      </c>
      <c r="CG6251" s="273" t="s">
        <v>181</v>
      </c>
      <c r="CI6251" s="273" t="s">
        <v>181</v>
      </c>
      <c r="CJ6251" s="273" t="s">
        <v>1317</v>
      </c>
      <c r="CM6251" s="273" t="s">
        <v>73</v>
      </c>
      <c r="CN6251" s="273">
        <v>3</v>
      </c>
    </row>
    <row r="6252" spans="4:92">
      <c r="D6252" s="273" t="s">
        <v>64</v>
      </c>
      <c r="E6252" s="273" t="s">
        <v>75</v>
      </c>
      <c r="F6252" s="273" t="s">
        <v>308</v>
      </c>
      <c r="G6252" s="273" t="s">
        <v>308</v>
      </c>
      <c r="H6252" s="274">
        <v>45078</v>
      </c>
      <c r="I6252" s="273">
        <v>12451</v>
      </c>
      <c r="J6252" s="273">
        <v>31</v>
      </c>
      <c r="K6252" s="273">
        <v>438090</v>
      </c>
      <c r="L6252" s="273" t="s">
        <v>66</v>
      </c>
      <c r="M6252" s="273">
        <v>57670.743374999998</v>
      </c>
      <c r="N6252" s="273" t="s">
        <v>115</v>
      </c>
      <c r="W6252" s="273">
        <v>194901</v>
      </c>
      <c r="X6252" s="273" t="s">
        <v>64</v>
      </c>
      <c r="Y6252" s="273" t="s">
        <v>75</v>
      </c>
      <c r="Z6252" s="273" t="s">
        <v>231</v>
      </c>
      <c r="AA6252" s="273" t="s">
        <v>231</v>
      </c>
      <c r="AB6252" s="274">
        <v>45231</v>
      </c>
      <c r="AC6252" s="273">
        <v>14420</v>
      </c>
      <c r="AD6252" s="273">
        <v>24</v>
      </c>
      <c r="AE6252" s="273">
        <v>4.72</v>
      </c>
      <c r="AF6252" s="273" t="s">
        <v>90</v>
      </c>
      <c r="AG6252" s="273" t="s">
        <v>1662</v>
      </c>
      <c r="AH6252" s="273" t="s">
        <v>1663</v>
      </c>
      <c r="AI6252" s="273" t="s">
        <v>123</v>
      </c>
      <c r="AJ6252" s="273" t="s">
        <v>200</v>
      </c>
      <c r="AK6252" s="273">
        <v>292888</v>
      </c>
      <c r="BV6252" s="273" t="s">
        <v>64</v>
      </c>
      <c r="BW6252" s="273" t="s">
        <v>75</v>
      </c>
      <c r="BX6252" s="273" t="s">
        <v>391</v>
      </c>
      <c r="BY6252" s="273" t="s">
        <v>400</v>
      </c>
      <c r="BZ6252" s="273" t="s">
        <v>86</v>
      </c>
      <c r="CA6252" s="273" t="s">
        <v>87</v>
      </c>
      <c r="CB6252" s="273" t="s">
        <v>225</v>
      </c>
      <c r="CC6252" s="273" t="s">
        <v>226</v>
      </c>
      <c r="CD6252" s="282">
        <v>5</v>
      </c>
      <c r="CE6252" s="274">
        <v>45017</v>
      </c>
      <c r="CF6252" s="273">
        <v>0</v>
      </c>
      <c r="CG6252" s="273" t="s">
        <v>90</v>
      </c>
      <c r="CH6252" s="273">
        <v>0</v>
      </c>
      <c r="CI6252" s="273" t="s">
        <v>80</v>
      </c>
      <c r="CM6252" s="273" t="s">
        <v>73</v>
      </c>
      <c r="CN6252" s="273">
        <v>3</v>
      </c>
    </row>
    <row r="6253" spans="4:92">
      <c r="D6253" s="273" t="s">
        <v>64</v>
      </c>
      <c r="E6253" s="273" t="s">
        <v>75</v>
      </c>
      <c r="F6253" s="273" t="s">
        <v>308</v>
      </c>
      <c r="G6253" s="273" t="s">
        <v>308</v>
      </c>
      <c r="H6253" s="274">
        <v>45108</v>
      </c>
      <c r="I6253" s="273">
        <v>12720</v>
      </c>
      <c r="J6253" s="273">
        <v>31</v>
      </c>
      <c r="K6253" s="273">
        <v>34819</v>
      </c>
      <c r="L6253" s="273" t="s">
        <v>66</v>
      </c>
      <c r="M6253" s="273">
        <v>0</v>
      </c>
      <c r="N6253" s="273" t="s">
        <v>1010</v>
      </c>
      <c r="O6253" s="273">
        <v>16165</v>
      </c>
      <c r="P6253" s="273" t="s">
        <v>1011</v>
      </c>
      <c r="Q6253" s="273" t="s">
        <v>1516</v>
      </c>
      <c r="R6253" s="273" t="s">
        <v>1342</v>
      </c>
      <c r="U6253" s="273" t="s">
        <v>73</v>
      </c>
      <c r="V6253" s="273" t="s">
        <v>1518</v>
      </c>
      <c r="W6253" s="273">
        <v>210618</v>
      </c>
      <c r="X6253" s="273" t="s">
        <v>64</v>
      </c>
      <c r="Y6253" s="273" t="s">
        <v>75</v>
      </c>
      <c r="Z6253" s="273" t="s">
        <v>231</v>
      </c>
      <c r="AA6253" s="273" t="s">
        <v>231</v>
      </c>
      <c r="AB6253" s="274">
        <v>45231</v>
      </c>
      <c r="AC6253" s="273">
        <v>14420</v>
      </c>
      <c r="AD6253" s="273">
        <v>24</v>
      </c>
      <c r="AE6253" s="273">
        <v>4.42</v>
      </c>
      <c r="AF6253" s="273" t="s">
        <v>90</v>
      </c>
      <c r="AG6253" s="273" t="s">
        <v>1652</v>
      </c>
      <c r="AH6253" s="273" t="s">
        <v>1653</v>
      </c>
      <c r="AI6253" s="273" t="s">
        <v>123</v>
      </c>
      <c r="AJ6253" s="273" t="s">
        <v>200</v>
      </c>
      <c r="AK6253" s="273">
        <v>292894</v>
      </c>
      <c r="BV6253" s="273" t="s">
        <v>64</v>
      </c>
      <c r="BW6253" s="273" t="s">
        <v>75</v>
      </c>
      <c r="BX6253" s="273" t="s">
        <v>391</v>
      </c>
      <c r="BY6253" s="273" t="s">
        <v>400</v>
      </c>
      <c r="BZ6253" s="273" t="s">
        <v>86</v>
      </c>
      <c r="CA6253" s="273" t="s">
        <v>87</v>
      </c>
      <c r="CB6253" s="273" t="s">
        <v>225</v>
      </c>
      <c r="CC6253" s="273" t="s">
        <v>226</v>
      </c>
      <c r="CD6253" s="282">
        <v>5</v>
      </c>
      <c r="CE6253" s="274">
        <v>45017</v>
      </c>
      <c r="CF6253" s="273">
        <v>0</v>
      </c>
      <c r="CG6253" s="273" t="s">
        <v>90</v>
      </c>
      <c r="CH6253" s="273">
        <v>0</v>
      </c>
      <c r="CI6253" s="273" t="s">
        <v>80</v>
      </c>
      <c r="CM6253" s="273" t="s">
        <v>73</v>
      </c>
      <c r="CN6253" s="273">
        <v>3</v>
      </c>
    </row>
    <row r="6254" spans="4:92">
      <c r="D6254" s="273" t="s">
        <v>64</v>
      </c>
      <c r="E6254" s="273" t="s">
        <v>75</v>
      </c>
      <c r="F6254" s="273" t="s">
        <v>308</v>
      </c>
      <c r="G6254" s="273" t="s">
        <v>308</v>
      </c>
      <c r="H6254" s="274">
        <v>45108</v>
      </c>
      <c r="I6254" s="273">
        <v>12720</v>
      </c>
      <c r="J6254" s="273">
        <v>31</v>
      </c>
      <c r="K6254" s="273">
        <v>160365</v>
      </c>
      <c r="L6254" s="273" t="s">
        <v>66</v>
      </c>
      <c r="M6254" s="273">
        <v>21190.1875</v>
      </c>
      <c r="N6254" s="273" t="s">
        <v>67</v>
      </c>
      <c r="P6254" s="273" t="s">
        <v>1011</v>
      </c>
      <c r="Q6254" s="273" t="s">
        <v>1611</v>
      </c>
      <c r="R6254" s="273" t="s">
        <v>1342</v>
      </c>
      <c r="S6254" s="273" t="s">
        <v>1694</v>
      </c>
      <c r="T6254" s="273" t="s">
        <v>1694</v>
      </c>
      <c r="U6254" s="273" t="s">
        <v>73</v>
      </c>
      <c r="V6254" s="273" t="s">
        <v>1518</v>
      </c>
      <c r="W6254" s="273">
        <v>210634</v>
      </c>
      <c r="X6254" s="273" t="s">
        <v>64</v>
      </c>
      <c r="Y6254" s="273" t="s">
        <v>75</v>
      </c>
      <c r="Z6254" s="273" t="s">
        <v>231</v>
      </c>
      <c r="AA6254" s="273" t="s">
        <v>231</v>
      </c>
      <c r="AB6254" s="274">
        <v>45231</v>
      </c>
      <c r="AC6254" s="273">
        <v>14420</v>
      </c>
      <c r="AD6254" s="273">
        <v>24</v>
      </c>
      <c r="AE6254" s="273">
        <v>2.1909999999999998</v>
      </c>
      <c r="AF6254" s="273" t="s">
        <v>90</v>
      </c>
      <c r="AG6254" s="273" t="s">
        <v>751</v>
      </c>
      <c r="AH6254" s="273" t="s">
        <v>1654</v>
      </c>
      <c r="AI6254" s="273" t="s">
        <v>123</v>
      </c>
      <c r="AJ6254" s="273" t="s">
        <v>200</v>
      </c>
      <c r="AK6254" s="273">
        <v>292900</v>
      </c>
      <c r="BV6254" s="273" t="s">
        <v>64</v>
      </c>
      <c r="BW6254" s="273" t="s">
        <v>75</v>
      </c>
      <c r="BX6254" s="273" t="s">
        <v>391</v>
      </c>
      <c r="BY6254" s="273" t="s">
        <v>400</v>
      </c>
      <c r="BZ6254" s="273" t="s">
        <v>86</v>
      </c>
      <c r="CA6254" s="273" t="s">
        <v>87</v>
      </c>
      <c r="CB6254" s="273" t="s">
        <v>225</v>
      </c>
      <c r="CC6254" s="273" t="s">
        <v>226</v>
      </c>
      <c r="CD6254" s="282">
        <v>5</v>
      </c>
      <c r="CE6254" s="274">
        <v>45047</v>
      </c>
      <c r="CF6254" s="273">
        <v>0</v>
      </c>
      <c r="CG6254" s="273" t="s">
        <v>90</v>
      </c>
      <c r="CH6254" s="273">
        <v>0</v>
      </c>
      <c r="CI6254" s="273" t="s">
        <v>80</v>
      </c>
      <c r="CM6254" s="273" t="s">
        <v>73</v>
      </c>
      <c r="CN6254" s="273">
        <v>3</v>
      </c>
    </row>
    <row r="6255" spans="4:92">
      <c r="D6255" s="273" t="s">
        <v>64</v>
      </c>
      <c r="E6255" s="273" t="s">
        <v>75</v>
      </c>
      <c r="F6255" s="273" t="s">
        <v>308</v>
      </c>
      <c r="G6255" s="273" t="s">
        <v>308</v>
      </c>
      <c r="H6255" s="274">
        <v>45108</v>
      </c>
      <c r="I6255" s="273">
        <v>12720</v>
      </c>
      <c r="J6255" s="273">
        <v>31</v>
      </c>
      <c r="K6255" s="273">
        <v>189025</v>
      </c>
      <c r="L6255" s="273" t="s">
        <v>66</v>
      </c>
      <c r="M6255" s="273">
        <v>24821.887500000001</v>
      </c>
      <c r="N6255" s="273" t="s">
        <v>67</v>
      </c>
      <c r="P6255" s="273" t="s">
        <v>1011</v>
      </c>
      <c r="Q6255" s="273" t="s">
        <v>1611</v>
      </c>
      <c r="R6255" s="273" t="s">
        <v>1342</v>
      </c>
      <c r="S6255" s="273" t="s">
        <v>1695</v>
      </c>
      <c r="T6255" s="273" t="s">
        <v>1695</v>
      </c>
      <c r="U6255" s="273" t="s">
        <v>73</v>
      </c>
      <c r="V6255" s="273" t="s">
        <v>1518</v>
      </c>
      <c r="W6255" s="273">
        <v>210651</v>
      </c>
      <c r="X6255" s="273" t="s">
        <v>64</v>
      </c>
      <c r="Y6255" s="273" t="s">
        <v>75</v>
      </c>
      <c r="Z6255" s="273" t="s">
        <v>231</v>
      </c>
      <c r="AA6255" s="273" t="s">
        <v>231</v>
      </c>
      <c r="AB6255" s="274">
        <v>45231</v>
      </c>
      <c r="AC6255" s="273">
        <v>14420</v>
      </c>
      <c r="AD6255" s="273">
        <v>24</v>
      </c>
      <c r="AE6255" s="273">
        <v>8.6310000000000002</v>
      </c>
      <c r="AF6255" s="273" t="s">
        <v>90</v>
      </c>
      <c r="AG6255" s="273" t="s">
        <v>726</v>
      </c>
      <c r="AH6255" s="273" t="s">
        <v>1655</v>
      </c>
      <c r="AI6255" s="273" t="s">
        <v>123</v>
      </c>
      <c r="AJ6255" s="273" t="s">
        <v>200</v>
      </c>
      <c r="AK6255" s="273">
        <v>292906</v>
      </c>
      <c r="BV6255" s="273" t="s">
        <v>64</v>
      </c>
      <c r="BW6255" s="273" t="s">
        <v>75</v>
      </c>
      <c r="BX6255" s="273" t="s">
        <v>391</v>
      </c>
      <c r="BY6255" s="273" t="s">
        <v>400</v>
      </c>
      <c r="BZ6255" s="273" t="s">
        <v>86</v>
      </c>
      <c r="CA6255" s="273" t="s">
        <v>87</v>
      </c>
      <c r="CB6255" s="273" t="s">
        <v>225</v>
      </c>
      <c r="CC6255" s="273" t="s">
        <v>226</v>
      </c>
      <c r="CD6255" s="282">
        <v>5</v>
      </c>
      <c r="CE6255" s="274">
        <v>45047</v>
      </c>
      <c r="CF6255" s="273">
        <v>0</v>
      </c>
      <c r="CG6255" s="273" t="s">
        <v>90</v>
      </c>
      <c r="CH6255" s="273">
        <v>0</v>
      </c>
      <c r="CI6255" s="273" t="s">
        <v>80</v>
      </c>
      <c r="CM6255" s="273" t="s">
        <v>73</v>
      </c>
      <c r="CN6255" s="273">
        <v>3</v>
      </c>
    </row>
    <row r="6256" spans="4:92">
      <c r="D6256" s="273" t="s">
        <v>64</v>
      </c>
      <c r="E6256" s="273" t="s">
        <v>75</v>
      </c>
      <c r="F6256" s="273" t="s">
        <v>308</v>
      </c>
      <c r="G6256" s="273" t="s">
        <v>308</v>
      </c>
      <c r="H6256" s="274">
        <v>45108</v>
      </c>
      <c r="I6256" s="273">
        <v>12720</v>
      </c>
      <c r="J6256" s="273">
        <v>31</v>
      </c>
      <c r="K6256" s="273">
        <v>261251</v>
      </c>
      <c r="L6256" s="273" t="s">
        <v>66</v>
      </c>
      <c r="M6256" s="273">
        <v>34437.612500000003</v>
      </c>
      <c r="N6256" s="273" t="s">
        <v>67</v>
      </c>
      <c r="P6256" s="273" t="s">
        <v>1011</v>
      </c>
      <c r="Q6256" s="273" t="s">
        <v>1516</v>
      </c>
      <c r="R6256" s="273" t="s">
        <v>1342</v>
      </c>
      <c r="S6256" s="273" t="s">
        <v>1517</v>
      </c>
      <c r="T6256" s="273" t="s">
        <v>1517</v>
      </c>
      <c r="U6256" s="273" t="s">
        <v>73</v>
      </c>
      <c r="V6256" s="273" t="s">
        <v>1518</v>
      </c>
      <c r="W6256" s="273">
        <v>210668</v>
      </c>
      <c r="X6256" s="273" t="s">
        <v>64</v>
      </c>
      <c r="Y6256" s="273" t="s">
        <v>75</v>
      </c>
      <c r="Z6256" s="273" t="s">
        <v>231</v>
      </c>
      <c r="AA6256" s="273" t="s">
        <v>231</v>
      </c>
      <c r="AB6256" s="274">
        <v>45231</v>
      </c>
      <c r="AC6256" s="273">
        <v>14420</v>
      </c>
      <c r="AD6256" s="273">
        <v>24</v>
      </c>
      <c r="AE6256" s="273">
        <v>13.571</v>
      </c>
      <c r="AF6256" s="273" t="s">
        <v>90</v>
      </c>
      <c r="AG6256" s="273" t="s">
        <v>732</v>
      </c>
      <c r="AH6256" s="273" t="s">
        <v>1656</v>
      </c>
      <c r="AI6256" s="273" t="s">
        <v>123</v>
      </c>
      <c r="AJ6256" s="273" t="s">
        <v>200</v>
      </c>
      <c r="AK6256" s="273">
        <v>292913</v>
      </c>
      <c r="BV6256" s="273" t="s">
        <v>64</v>
      </c>
      <c r="BW6256" s="273" t="s">
        <v>75</v>
      </c>
      <c r="BX6256" s="273" t="s">
        <v>391</v>
      </c>
      <c r="BY6256" s="273" t="s">
        <v>400</v>
      </c>
      <c r="BZ6256" s="273" t="s">
        <v>86</v>
      </c>
      <c r="CA6256" s="273" t="s">
        <v>87</v>
      </c>
      <c r="CB6256" s="273" t="s">
        <v>217</v>
      </c>
      <c r="CC6256" s="273" t="s">
        <v>218</v>
      </c>
      <c r="CD6256" s="282">
        <v>2</v>
      </c>
      <c r="CE6256" s="274">
        <v>45047</v>
      </c>
      <c r="CG6256" s="273" t="s">
        <v>181</v>
      </c>
      <c r="CI6256" s="273" t="s">
        <v>181</v>
      </c>
      <c r="CJ6256" s="273" t="s">
        <v>1317</v>
      </c>
      <c r="CM6256" s="273" t="s">
        <v>73</v>
      </c>
      <c r="CN6256" s="273">
        <v>3</v>
      </c>
    </row>
    <row r="6257" spans="4:92">
      <c r="D6257" s="273" t="s">
        <v>64</v>
      </c>
      <c r="E6257" s="273" t="s">
        <v>75</v>
      </c>
      <c r="F6257" s="273" t="s">
        <v>308</v>
      </c>
      <c r="G6257" s="273" t="s">
        <v>308</v>
      </c>
      <c r="H6257" s="274">
        <v>45108</v>
      </c>
      <c r="I6257" s="273">
        <v>12720</v>
      </c>
      <c r="J6257" s="273">
        <v>31</v>
      </c>
      <c r="K6257" s="273">
        <v>0</v>
      </c>
      <c r="L6257" s="273" t="s">
        <v>66</v>
      </c>
      <c r="N6257" s="273" t="s">
        <v>107</v>
      </c>
      <c r="W6257" s="273">
        <v>210617</v>
      </c>
      <c r="X6257" s="273" t="s">
        <v>64</v>
      </c>
      <c r="Y6257" s="273" t="s">
        <v>75</v>
      </c>
      <c r="Z6257" s="273" t="s">
        <v>391</v>
      </c>
      <c r="AA6257" s="273" t="s">
        <v>400</v>
      </c>
      <c r="AB6257" s="274">
        <v>44958</v>
      </c>
      <c r="AC6257" s="273">
        <v>11990</v>
      </c>
      <c r="AD6257" s="273">
        <v>51</v>
      </c>
      <c r="AE6257" s="273">
        <v>31</v>
      </c>
      <c r="AF6257" s="273" t="s">
        <v>90</v>
      </c>
      <c r="AH6257" s="273" t="s">
        <v>658</v>
      </c>
      <c r="AI6257" s="273" t="s">
        <v>123</v>
      </c>
      <c r="AJ6257" s="273" t="s">
        <v>214</v>
      </c>
      <c r="AK6257" s="273">
        <v>164726</v>
      </c>
      <c r="BV6257" s="273" t="s">
        <v>64</v>
      </c>
      <c r="BW6257" s="273" t="s">
        <v>75</v>
      </c>
      <c r="BX6257" s="273" t="s">
        <v>391</v>
      </c>
      <c r="BY6257" s="273" t="s">
        <v>400</v>
      </c>
      <c r="BZ6257" s="273" t="s">
        <v>86</v>
      </c>
      <c r="CA6257" s="273" t="s">
        <v>87</v>
      </c>
      <c r="CB6257" s="273" t="s">
        <v>217</v>
      </c>
      <c r="CC6257" s="273" t="s">
        <v>218</v>
      </c>
      <c r="CD6257" s="282">
        <v>2</v>
      </c>
      <c r="CE6257" s="274">
        <v>45047</v>
      </c>
      <c r="CG6257" s="273" t="s">
        <v>181</v>
      </c>
      <c r="CI6257" s="273" t="s">
        <v>181</v>
      </c>
      <c r="CJ6257" s="273" t="s">
        <v>1316</v>
      </c>
      <c r="CM6257" s="273" t="s">
        <v>73</v>
      </c>
      <c r="CN6257" s="273">
        <v>3</v>
      </c>
    </row>
    <row r="6258" spans="4:92">
      <c r="D6258" s="273" t="s">
        <v>64</v>
      </c>
      <c r="E6258" s="273" t="s">
        <v>75</v>
      </c>
      <c r="F6258" s="273" t="s">
        <v>308</v>
      </c>
      <c r="G6258" s="273" t="s">
        <v>308</v>
      </c>
      <c r="H6258" s="274">
        <v>45108</v>
      </c>
      <c r="I6258" s="273">
        <v>12720</v>
      </c>
      <c r="J6258" s="273">
        <v>31</v>
      </c>
      <c r="K6258" s="273">
        <v>1314970</v>
      </c>
      <c r="L6258" s="273" t="s">
        <v>66</v>
      </c>
      <c r="M6258" s="273">
        <v>165876.43124999999</v>
      </c>
      <c r="N6258" s="273" t="s">
        <v>115</v>
      </c>
      <c r="W6258" s="273">
        <v>210616</v>
      </c>
      <c r="X6258" s="273" t="s">
        <v>64</v>
      </c>
      <c r="Y6258" s="273" t="s">
        <v>75</v>
      </c>
      <c r="Z6258" s="273" t="s">
        <v>391</v>
      </c>
      <c r="AA6258" s="273" t="s">
        <v>400</v>
      </c>
      <c r="AB6258" s="274">
        <v>44958</v>
      </c>
      <c r="AC6258" s="273">
        <v>11990</v>
      </c>
      <c r="AD6258" s="273">
        <v>51</v>
      </c>
      <c r="AE6258" s="273">
        <v>32</v>
      </c>
      <c r="AF6258" s="273" t="s">
        <v>90</v>
      </c>
      <c r="AG6258" s="273" t="s">
        <v>625</v>
      </c>
      <c r="AH6258" s="273" t="s">
        <v>626</v>
      </c>
      <c r="AI6258" s="273" t="s">
        <v>123</v>
      </c>
      <c r="AJ6258" s="273" t="s">
        <v>627</v>
      </c>
      <c r="AK6258" s="273">
        <v>164731</v>
      </c>
      <c r="BV6258" s="273" t="s">
        <v>64</v>
      </c>
      <c r="BW6258" s="273" t="s">
        <v>75</v>
      </c>
      <c r="BX6258" s="273" t="s">
        <v>391</v>
      </c>
      <c r="BY6258" s="273" t="s">
        <v>400</v>
      </c>
      <c r="BZ6258" s="273" t="s">
        <v>86</v>
      </c>
      <c r="CA6258" s="273" t="s">
        <v>87</v>
      </c>
      <c r="CB6258" s="273" t="s">
        <v>233</v>
      </c>
      <c r="CC6258" s="273" t="s">
        <v>234</v>
      </c>
      <c r="CD6258" s="282">
        <v>1</v>
      </c>
      <c r="CE6258" s="274">
        <v>45047</v>
      </c>
      <c r="CG6258" s="273" t="s">
        <v>181</v>
      </c>
      <c r="CI6258" s="273" t="s">
        <v>181</v>
      </c>
      <c r="CJ6258" s="273" t="s">
        <v>1837</v>
      </c>
      <c r="CM6258" s="273" t="s">
        <v>73</v>
      </c>
      <c r="CN6258" s="273">
        <v>3</v>
      </c>
    </row>
    <row r="6259" spans="4:92">
      <c r="D6259" s="273" t="s">
        <v>64</v>
      </c>
      <c r="E6259" s="273" t="s">
        <v>75</v>
      </c>
      <c r="F6259" s="273" t="s">
        <v>308</v>
      </c>
      <c r="G6259" s="273" t="s">
        <v>308</v>
      </c>
      <c r="H6259" s="274">
        <v>45139</v>
      </c>
      <c r="I6259" s="273">
        <v>13395</v>
      </c>
      <c r="J6259" s="273">
        <v>31</v>
      </c>
      <c r="K6259" s="273">
        <v>28563</v>
      </c>
      <c r="L6259" s="273" t="s">
        <v>66</v>
      </c>
      <c r="M6259" s="273">
        <v>0</v>
      </c>
      <c r="N6259" s="273" t="s">
        <v>1010</v>
      </c>
      <c r="O6259" s="273">
        <v>15046</v>
      </c>
      <c r="P6259" s="273" t="s">
        <v>1011</v>
      </c>
      <c r="Q6259" s="273" t="s">
        <v>1516</v>
      </c>
      <c r="R6259" s="273" t="s">
        <v>1342</v>
      </c>
      <c r="U6259" s="273" t="s">
        <v>73</v>
      </c>
      <c r="V6259" s="273" t="s">
        <v>1518</v>
      </c>
      <c r="W6259" s="273">
        <v>229126</v>
      </c>
      <c r="X6259" s="273" t="s">
        <v>64</v>
      </c>
      <c r="Y6259" s="273" t="s">
        <v>75</v>
      </c>
      <c r="Z6259" s="273" t="s">
        <v>391</v>
      </c>
      <c r="AA6259" s="273" t="s">
        <v>400</v>
      </c>
      <c r="AB6259" s="274">
        <v>44958</v>
      </c>
      <c r="AC6259" s="273">
        <v>11990</v>
      </c>
      <c r="AD6259" s="273">
        <v>51</v>
      </c>
      <c r="AE6259" s="273">
        <v>7</v>
      </c>
      <c r="AF6259" s="273" t="s">
        <v>90</v>
      </c>
      <c r="AG6259" s="273" t="s">
        <v>625</v>
      </c>
      <c r="AH6259" s="273" t="s">
        <v>630</v>
      </c>
      <c r="AI6259" s="273" t="s">
        <v>199</v>
      </c>
      <c r="AJ6259" s="273" t="s">
        <v>627</v>
      </c>
      <c r="AK6259" s="273">
        <v>164736</v>
      </c>
      <c r="BV6259" s="273" t="s">
        <v>64</v>
      </c>
      <c r="BW6259" s="273" t="s">
        <v>75</v>
      </c>
      <c r="BX6259" s="273" t="s">
        <v>391</v>
      </c>
      <c r="BY6259" s="273" t="s">
        <v>400</v>
      </c>
      <c r="BZ6259" s="273" t="s">
        <v>86</v>
      </c>
      <c r="CA6259" s="273" t="s">
        <v>87</v>
      </c>
      <c r="CB6259" s="273" t="s">
        <v>233</v>
      </c>
      <c r="CC6259" s="273" t="s">
        <v>234</v>
      </c>
      <c r="CD6259" s="282">
        <v>1</v>
      </c>
      <c r="CE6259" s="274">
        <v>45047</v>
      </c>
      <c r="CG6259" s="273" t="s">
        <v>181</v>
      </c>
      <c r="CI6259" s="273" t="s">
        <v>181</v>
      </c>
      <c r="CJ6259" s="273" t="s">
        <v>1837</v>
      </c>
      <c r="CM6259" s="273" t="s">
        <v>73</v>
      </c>
      <c r="CN6259" s="273">
        <v>3</v>
      </c>
    </row>
    <row r="6260" spans="4:92">
      <c r="D6260" s="273" t="s">
        <v>64</v>
      </c>
      <c r="E6260" s="273" t="s">
        <v>75</v>
      </c>
      <c r="F6260" s="273" t="s">
        <v>308</v>
      </c>
      <c r="G6260" s="273" t="s">
        <v>308</v>
      </c>
      <c r="H6260" s="274">
        <v>45139</v>
      </c>
      <c r="I6260" s="273">
        <v>13395</v>
      </c>
      <c r="J6260" s="273">
        <v>31</v>
      </c>
      <c r="K6260" s="273">
        <v>124773</v>
      </c>
      <c r="L6260" s="273" t="s">
        <v>66</v>
      </c>
      <c r="M6260" s="273">
        <v>17140.893749999999</v>
      </c>
      <c r="N6260" s="273" t="s">
        <v>67</v>
      </c>
      <c r="P6260" s="273" t="s">
        <v>1011</v>
      </c>
      <c r="Q6260" s="273" t="s">
        <v>1611</v>
      </c>
      <c r="R6260" s="273" t="s">
        <v>1342</v>
      </c>
      <c r="S6260" s="273" t="s">
        <v>1694</v>
      </c>
      <c r="T6260" s="273" t="s">
        <v>1694</v>
      </c>
      <c r="U6260" s="273" t="s">
        <v>73</v>
      </c>
      <c r="V6260" s="273" t="s">
        <v>1518</v>
      </c>
      <c r="W6260" s="273">
        <v>229142</v>
      </c>
      <c r="X6260" s="273" t="s">
        <v>64</v>
      </c>
      <c r="Y6260" s="273" t="s">
        <v>75</v>
      </c>
      <c r="Z6260" s="273" t="s">
        <v>391</v>
      </c>
      <c r="AA6260" s="273" t="s">
        <v>400</v>
      </c>
      <c r="AB6260" s="274">
        <v>44986</v>
      </c>
      <c r="AC6260" s="273">
        <v>11883</v>
      </c>
      <c r="AD6260" s="273">
        <v>51</v>
      </c>
      <c r="AK6260" s="273">
        <v>158207</v>
      </c>
      <c r="BV6260" s="273" t="s">
        <v>64</v>
      </c>
      <c r="BW6260" s="273" t="s">
        <v>75</v>
      </c>
      <c r="BX6260" s="273" t="s">
        <v>391</v>
      </c>
      <c r="BY6260" s="273" t="s">
        <v>400</v>
      </c>
      <c r="BZ6260" s="273" t="s">
        <v>138</v>
      </c>
      <c r="CA6260" s="273" t="s">
        <v>139</v>
      </c>
      <c r="CB6260" s="273" t="s">
        <v>190</v>
      </c>
      <c r="CC6260" s="273" t="s">
        <v>191</v>
      </c>
      <c r="CD6260" s="282">
        <v>8</v>
      </c>
      <c r="CE6260" s="274">
        <v>45047</v>
      </c>
      <c r="CF6260" s="273">
        <v>1637</v>
      </c>
      <c r="CG6260" s="273" t="s">
        <v>90</v>
      </c>
      <c r="CH6260" s="273">
        <v>1637</v>
      </c>
      <c r="CI6260" s="273" t="s">
        <v>80</v>
      </c>
      <c r="CM6260" s="273" t="s">
        <v>73</v>
      </c>
      <c r="CN6260" s="273">
        <v>3</v>
      </c>
    </row>
    <row r="6261" spans="4:92">
      <c r="D6261" s="273" t="s">
        <v>64</v>
      </c>
      <c r="E6261" s="273" t="s">
        <v>75</v>
      </c>
      <c r="F6261" s="273" t="s">
        <v>308</v>
      </c>
      <c r="G6261" s="273" t="s">
        <v>308</v>
      </c>
      <c r="H6261" s="274">
        <v>45139</v>
      </c>
      <c r="I6261" s="273">
        <v>13395</v>
      </c>
      <c r="J6261" s="273">
        <v>31</v>
      </c>
      <c r="K6261" s="273">
        <v>145241</v>
      </c>
      <c r="L6261" s="273" t="s">
        <v>66</v>
      </c>
      <c r="M6261" s="273">
        <v>20266.59375</v>
      </c>
      <c r="N6261" s="273" t="s">
        <v>67</v>
      </c>
      <c r="P6261" s="273" t="s">
        <v>1011</v>
      </c>
      <c r="Q6261" s="273" t="s">
        <v>1611</v>
      </c>
      <c r="R6261" s="273" t="s">
        <v>1342</v>
      </c>
      <c r="S6261" s="273" t="s">
        <v>1695</v>
      </c>
      <c r="T6261" s="273" t="s">
        <v>1695</v>
      </c>
      <c r="U6261" s="273" t="s">
        <v>73</v>
      </c>
      <c r="V6261" s="273" t="s">
        <v>1518</v>
      </c>
      <c r="W6261" s="273">
        <v>229159</v>
      </c>
      <c r="X6261" s="273" t="s">
        <v>64</v>
      </c>
      <c r="Y6261" s="273" t="s">
        <v>75</v>
      </c>
      <c r="Z6261" s="273" t="s">
        <v>391</v>
      </c>
      <c r="AA6261" s="273" t="s">
        <v>400</v>
      </c>
      <c r="AB6261" s="274">
        <v>44986</v>
      </c>
      <c r="AC6261" s="273">
        <v>11883</v>
      </c>
      <c r="AD6261" s="273">
        <v>51</v>
      </c>
      <c r="AK6261" s="273">
        <v>184366</v>
      </c>
      <c r="BV6261" s="273" t="s">
        <v>64</v>
      </c>
      <c r="BW6261" s="273" t="s">
        <v>75</v>
      </c>
      <c r="BX6261" s="273" t="s">
        <v>391</v>
      </c>
      <c r="BY6261" s="273" t="s">
        <v>400</v>
      </c>
      <c r="BZ6261" s="273" t="s">
        <v>167</v>
      </c>
      <c r="CA6261" s="273" t="s">
        <v>168</v>
      </c>
      <c r="CB6261" s="273" t="s">
        <v>319</v>
      </c>
      <c r="CC6261" s="273" t="s">
        <v>320</v>
      </c>
      <c r="CD6261" s="282">
        <v>15</v>
      </c>
      <c r="CE6261" s="274">
        <v>45047</v>
      </c>
      <c r="CF6261" s="273">
        <v>0</v>
      </c>
      <c r="CG6261" s="273" t="s">
        <v>90</v>
      </c>
      <c r="CH6261" s="273">
        <v>0</v>
      </c>
      <c r="CI6261" s="273" t="s">
        <v>80</v>
      </c>
      <c r="CM6261" s="273" t="s">
        <v>73</v>
      </c>
      <c r="CN6261" s="273">
        <v>3</v>
      </c>
    </row>
    <row r="6262" spans="4:92">
      <c r="D6262" s="273" t="s">
        <v>64</v>
      </c>
      <c r="E6262" s="273" t="s">
        <v>63</v>
      </c>
      <c r="F6262" s="273" t="s">
        <v>252</v>
      </c>
      <c r="G6262" s="273" t="s">
        <v>257</v>
      </c>
      <c r="H6262" s="274">
        <v>44927</v>
      </c>
      <c r="I6262" s="273">
        <v>11138</v>
      </c>
      <c r="J6262" s="273">
        <v>22</v>
      </c>
      <c r="K6262" s="273">
        <v>274333</v>
      </c>
      <c r="L6262" s="273" t="s">
        <v>66</v>
      </c>
      <c r="M6262" s="273">
        <v>48455.498959999997</v>
      </c>
      <c r="N6262" s="273" t="s">
        <v>67</v>
      </c>
      <c r="P6262" s="273" t="s">
        <v>1011</v>
      </c>
      <c r="Q6262" s="273" t="s">
        <v>69</v>
      </c>
      <c r="R6262" s="273" t="s">
        <v>70</v>
      </c>
      <c r="S6262" s="273" t="s">
        <v>1041</v>
      </c>
      <c r="T6262" s="273" t="s">
        <v>1042</v>
      </c>
      <c r="U6262" s="273" t="s">
        <v>73</v>
      </c>
      <c r="V6262" s="273" t="s">
        <v>1043</v>
      </c>
      <c r="W6262" s="273">
        <v>173694</v>
      </c>
      <c r="X6262" s="273" t="s">
        <v>64</v>
      </c>
      <c r="Y6262" s="273" t="s">
        <v>75</v>
      </c>
      <c r="Z6262" s="273" t="s">
        <v>391</v>
      </c>
      <c r="AA6262" s="273" t="s">
        <v>400</v>
      </c>
      <c r="AB6262" s="274">
        <v>44986</v>
      </c>
      <c r="AC6262" s="273">
        <v>12023</v>
      </c>
      <c r="AD6262" s="273">
        <v>51</v>
      </c>
      <c r="AE6262" s="273">
        <v>21</v>
      </c>
      <c r="AF6262" s="273" t="s">
        <v>90</v>
      </c>
      <c r="AG6262" s="273" t="s">
        <v>636</v>
      </c>
      <c r="AH6262" s="273" t="s">
        <v>637</v>
      </c>
      <c r="AI6262" s="273" t="s">
        <v>123</v>
      </c>
      <c r="AJ6262" s="273" t="s">
        <v>124</v>
      </c>
      <c r="AK6262" s="273">
        <v>164751</v>
      </c>
      <c r="BV6262" s="273" t="s">
        <v>64</v>
      </c>
      <c r="BW6262" s="273" t="s">
        <v>75</v>
      </c>
      <c r="BX6262" s="273" t="s">
        <v>391</v>
      </c>
      <c r="BY6262" s="273" t="s">
        <v>400</v>
      </c>
      <c r="BZ6262" s="273" t="s">
        <v>86</v>
      </c>
      <c r="CA6262" s="273" t="s">
        <v>87</v>
      </c>
      <c r="CB6262" s="273" t="s">
        <v>179</v>
      </c>
      <c r="CC6262" s="273" t="s">
        <v>180</v>
      </c>
      <c r="CD6262" s="282">
        <v>1</v>
      </c>
      <c r="CE6262" s="274">
        <v>45047</v>
      </c>
      <c r="CG6262" s="273" t="s">
        <v>181</v>
      </c>
      <c r="CI6262" s="273" t="s">
        <v>181</v>
      </c>
      <c r="CJ6262" s="273" t="s">
        <v>1865</v>
      </c>
      <c r="CM6262" s="273" t="s">
        <v>73</v>
      </c>
      <c r="CN6262" s="273">
        <v>3</v>
      </c>
    </row>
    <row r="6263" spans="4:92">
      <c r="D6263" s="273" t="s">
        <v>64</v>
      </c>
      <c r="E6263" s="273" t="s">
        <v>63</v>
      </c>
      <c r="F6263" s="273" t="s">
        <v>252</v>
      </c>
      <c r="G6263" s="273" t="s">
        <v>257</v>
      </c>
      <c r="H6263" s="274">
        <v>44927</v>
      </c>
      <c r="I6263" s="273">
        <v>11138</v>
      </c>
      <c r="J6263" s="273">
        <v>22</v>
      </c>
      <c r="K6263" s="273">
        <v>580468</v>
      </c>
      <c r="L6263" s="273" t="s">
        <v>66</v>
      </c>
      <c r="M6263" s="273">
        <v>68385.995920000001</v>
      </c>
      <c r="N6263" s="273" t="s">
        <v>67</v>
      </c>
      <c r="P6263" s="273" t="s">
        <v>2030</v>
      </c>
      <c r="Q6263" s="273" t="s">
        <v>69</v>
      </c>
      <c r="R6263" s="273" t="s">
        <v>70</v>
      </c>
      <c r="S6263" s="273" t="s">
        <v>2061</v>
      </c>
      <c r="T6263" s="273" t="s">
        <v>94</v>
      </c>
      <c r="U6263" s="273" t="s">
        <v>73</v>
      </c>
      <c r="V6263" s="273" t="s">
        <v>95</v>
      </c>
      <c r="W6263" s="273">
        <v>193310</v>
      </c>
      <c r="X6263" s="273" t="s">
        <v>64</v>
      </c>
      <c r="Y6263" s="273" t="s">
        <v>75</v>
      </c>
      <c r="Z6263" s="273" t="s">
        <v>391</v>
      </c>
      <c r="AA6263" s="273" t="s">
        <v>400</v>
      </c>
      <c r="AB6263" s="274">
        <v>44986</v>
      </c>
      <c r="AC6263" s="273">
        <v>12023</v>
      </c>
      <c r="AD6263" s="273">
        <v>51</v>
      </c>
      <c r="AE6263" s="273">
        <v>0</v>
      </c>
      <c r="AF6263" s="273" t="s">
        <v>90</v>
      </c>
      <c r="AG6263" s="273" t="s">
        <v>636</v>
      </c>
      <c r="AH6263" s="273" t="s">
        <v>639</v>
      </c>
      <c r="AI6263" s="273" t="s">
        <v>199</v>
      </c>
      <c r="AJ6263" s="273" t="s">
        <v>124</v>
      </c>
      <c r="AK6263" s="273">
        <v>164756</v>
      </c>
      <c r="BV6263" s="273" t="s">
        <v>64</v>
      </c>
      <c r="BW6263" s="273" t="s">
        <v>75</v>
      </c>
      <c r="BX6263" s="273" t="s">
        <v>391</v>
      </c>
      <c r="BY6263" s="273" t="s">
        <v>400</v>
      </c>
      <c r="BZ6263" s="273" t="s">
        <v>86</v>
      </c>
      <c r="CA6263" s="273" t="s">
        <v>87</v>
      </c>
      <c r="CB6263" s="273" t="s">
        <v>179</v>
      </c>
      <c r="CC6263" s="273" t="s">
        <v>180</v>
      </c>
      <c r="CD6263" s="282">
        <v>1</v>
      </c>
      <c r="CE6263" s="274">
        <v>45047</v>
      </c>
      <c r="CG6263" s="273" t="s">
        <v>181</v>
      </c>
      <c r="CI6263" s="273" t="s">
        <v>181</v>
      </c>
      <c r="CJ6263" s="273" t="s">
        <v>1865</v>
      </c>
      <c r="CM6263" s="273" t="s">
        <v>73</v>
      </c>
      <c r="CN6263" s="273">
        <v>3</v>
      </c>
    </row>
    <row r="6264" spans="4:92">
      <c r="D6264" s="273" t="s">
        <v>64</v>
      </c>
      <c r="E6264" s="273" t="s">
        <v>63</v>
      </c>
      <c r="F6264" s="273" t="s">
        <v>252</v>
      </c>
      <c r="G6264" s="273" t="s">
        <v>257</v>
      </c>
      <c r="H6264" s="274">
        <v>44927</v>
      </c>
      <c r="I6264" s="273">
        <v>11138</v>
      </c>
      <c r="J6264" s="273">
        <v>22</v>
      </c>
      <c r="K6264" s="273">
        <v>0</v>
      </c>
      <c r="L6264" s="273" t="s">
        <v>66</v>
      </c>
      <c r="N6264" s="273" t="s">
        <v>107</v>
      </c>
      <c r="W6264" s="273">
        <v>136914</v>
      </c>
      <c r="X6264" s="273" t="s">
        <v>64</v>
      </c>
      <c r="Y6264" s="273" t="s">
        <v>75</v>
      </c>
      <c r="Z6264" s="273" t="s">
        <v>391</v>
      </c>
      <c r="AA6264" s="273" t="s">
        <v>400</v>
      </c>
      <c r="AB6264" s="274">
        <v>44986</v>
      </c>
      <c r="AC6264" s="273">
        <v>12023</v>
      </c>
      <c r="AD6264" s="273">
        <v>51</v>
      </c>
      <c r="AE6264" s="273">
        <v>84</v>
      </c>
      <c r="AF6264" s="273" t="s">
        <v>90</v>
      </c>
      <c r="AG6264" s="273" t="s">
        <v>121</v>
      </c>
      <c r="AH6264" s="273" t="s">
        <v>642</v>
      </c>
      <c r="AI6264" s="273" t="s">
        <v>123</v>
      </c>
      <c r="AJ6264" s="273" t="s">
        <v>124</v>
      </c>
      <c r="AK6264" s="273">
        <v>164761</v>
      </c>
      <c r="BV6264" s="273" t="s">
        <v>64</v>
      </c>
      <c r="BW6264" s="273" t="s">
        <v>75</v>
      </c>
      <c r="BX6264" s="273" t="s">
        <v>391</v>
      </c>
      <c r="BY6264" s="273" t="s">
        <v>400</v>
      </c>
      <c r="BZ6264" s="273" t="s">
        <v>204</v>
      </c>
      <c r="CA6264" s="273" t="s">
        <v>205</v>
      </c>
      <c r="CB6264" s="273" t="s">
        <v>206</v>
      </c>
      <c r="CC6264" s="273" t="s">
        <v>207</v>
      </c>
      <c r="CD6264" s="282">
        <v>0</v>
      </c>
      <c r="CE6264" s="274">
        <v>45047</v>
      </c>
      <c r="CG6264" s="273" t="s">
        <v>181</v>
      </c>
      <c r="CI6264" s="273" t="s">
        <v>208</v>
      </c>
      <c r="CJ6264" s="273" t="s">
        <v>209</v>
      </c>
      <c r="CM6264" s="273" t="s">
        <v>73</v>
      </c>
      <c r="CN6264" s="273">
        <v>3</v>
      </c>
    </row>
    <row r="6265" spans="4:92">
      <c r="D6265" s="273" t="s">
        <v>64</v>
      </c>
      <c r="E6265" s="273" t="s">
        <v>63</v>
      </c>
      <c r="F6265" s="273" t="s">
        <v>252</v>
      </c>
      <c r="G6265" s="273" t="s">
        <v>257</v>
      </c>
      <c r="H6265" s="274">
        <v>44927</v>
      </c>
      <c r="I6265" s="273">
        <v>11138</v>
      </c>
      <c r="J6265" s="273">
        <v>22</v>
      </c>
      <c r="K6265" s="273">
        <v>75999</v>
      </c>
      <c r="L6265" s="273" t="s">
        <v>66</v>
      </c>
      <c r="M6265" s="273">
        <v>27338.124879999999</v>
      </c>
      <c r="N6265" s="273" t="s">
        <v>115</v>
      </c>
      <c r="W6265" s="273">
        <v>136913</v>
      </c>
      <c r="X6265" s="273" t="s">
        <v>64</v>
      </c>
      <c r="Y6265" s="273" t="s">
        <v>75</v>
      </c>
      <c r="Z6265" s="273" t="s">
        <v>391</v>
      </c>
      <c r="AA6265" s="273" t="s">
        <v>400</v>
      </c>
      <c r="AB6265" s="274">
        <v>44986</v>
      </c>
      <c r="AC6265" s="273">
        <v>12023</v>
      </c>
      <c r="AD6265" s="273">
        <v>51</v>
      </c>
      <c r="AE6265" s="273">
        <v>189</v>
      </c>
      <c r="AF6265" s="273" t="s">
        <v>90</v>
      </c>
      <c r="AH6265" s="273" t="s">
        <v>645</v>
      </c>
      <c r="AI6265" s="273" t="s">
        <v>123</v>
      </c>
      <c r="AJ6265" s="273" t="s">
        <v>200</v>
      </c>
      <c r="AK6265" s="273">
        <v>164767</v>
      </c>
      <c r="BV6265" s="273" t="s">
        <v>64</v>
      </c>
      <c r="BW6265" s="273" t="s">
        <v>75</v>
      </c>
      <c r="BX6265" s="273" t="s">
        <v>391</v>
      </c>
      <c r="BY6265" s="273" t="s">
        <v>400</v>
      </c>
      <c r="BZ6265" s="273" t="s">
        <v>204</v>
      </c>
      <c r="CA6265" s="273" t="s">
        <v>205</v>
      </c>
      <c r="CB6265" s="273" t="s">
        <v>206</v>
      </c>
      <c r="CC6265" s="273" t="s">
        <v>207</v>
      </c>
      <c r="CD6265" s="282">
        <v>0</v>
      </c>
      <c r="CE6265" s="274">
        <v>45047</v>
      </c>
      <c r="CG6265" s="273" t="s">
        <v>181</v>
      </c>
      <c r="CI6265" s="273" t="s">
        <v>208</v>
      </c>
      <c r="CJ6265" s="273" t="s">
        <v>209</v>
      </c>
      <c r="CM6265" s="273" t="s">
        <v>73</v>
      </c>
      <c r="CN6265" s="273">
        <v>3</v>
      </c>
    </row>
    <row r="6266" spans="4:92">
      <c r="D6266" s="273" t="s">
        <v>64</v>
      </c>
      <c r="E6266" s="273" t="s">
        <v>63</v>
      </c>
      <c r="F6266" s="273" t="s">
        <v>252</v>
      </c>
      <c r="G6266" s="273" t="s">
        <v>257</v>
      </c>
      <c r="H6266" s="274">
        <v>44958</v>
      </c>
      <c r="I6266" s="273">
        <v>11300</v>
      </c>
      <c r="J6266" s="273">
        <v>22</v>
      </c>
      <c r="K6266" s="273">
        <v>10385</v>
      </c>
      <c r="L6266" s="273" t="s">
        <v>66</v>
      </c>
      <c r="M6266" s="273">
        <v>0</v>
      </c>
      <c r="N6266" s="273" t="s">
        <v>67</v>
      </c>
      <c r="P6266" s="273" t="s">
        <v>1011</v>
      </c>
      <c r="Q6266" s="273" t="s">
        <v>69</v>
      </c>
      <c r="R6266" s="273" t="s">
        <v>1013</v>
      </c>
      <c r="S6266" s="273" t="s">
        <v>2062</v>
      </c>
      <c r="T6266" s="273" t="s">
        <v>2062</v>
      </c>
      <c r="U6266" s="273" t="s">
        <v>73</v>
      </c>
      <c r="V6266" s="273" t="s">
        <v>2063</v>
      </c>
      <c r="W6266" s="273">
        <v>193340</v>
      </c>
      <c r="X6266" s="273" t="s">
        <v>64</v>
      </c>
      <c r="Y6266" s="273" t="s">
        <v>75</v>
      </c>
      <c r="Z6266" s="273" t="s">
        <v>391</v>
      </c>
      <c r="AA6266" s="273" t="s">
        <v>400</v>
      </c>
      <c r="AB6266" s="274">
        <v>44986</v>
      </c>
      <c r="AC6266" s="273">
        <v>12023</v>
      </c>
      <c r="AD6266" s="273">
        <v>51</v>
      </c>
      <c r="AE6266" s="273">
        <v>31</v>
      </c>
      <c r="AF6266" s="273" t="s">
        <v>90</v>
      </c>
      <c r="AH6266" s="273" t="s">
        <v>649</v>
      </c>
      <c r="AI6266" s="273" t="s">
        <v>199</v>
      </c>
      <c r="AJ6266" s="273" t="s">
        <v>200</v>
      </c>
      <c r="AK6266" s="273">
        <v>164773</v>
      </c>
      <c r="BV6266" s="273" t="s">
        <v>64</v>
      </c>
      <c r="BW6266" s="273" t="s">
        <v>75</v>
      </c>
      <c r="BX6266" s="273" t="s">
        <v>391</v>
      </c>
      <c r="BY6266" s="273" t="s">
        <v>400</v>
      </c>
      <c r="BZ6266" s="273" t="s">
        <v>167</v>
      </c>
      <c r="CA6266" s="273" t="s">
        <v>168</v>
      </c>
      <c r="CB6266" s="273" t="s">
        <v>313</v>
      </c>
      <c r="CC6266" s="273" t="s">
        <v>314</v>
      </c>
      <c r="CD6266" s="282">
        <v>14</v>
      </c>
      <c r="CE6266" s="274">
        <v>45047</v>
      </c>
      <c r="CF6266" s="273">
        <v>500</v>
      </c>
      <c r="CG6266" s="273" t="s">
        <v>90</v>
      </c>
      <c r="CH6266" s="273">
        <v>500</v>
      </c>
      <c r="CI6266" s="273" t="s">
        <v>80</v>
      </c>
      <c r="CM6266" s="273" t="s">
        <v>73</v>
      </c>
      <c r="CN6266" s="273">
        <v>3</v>
      </c>
    </row>
    <row r="6267" spans="4:92">
      <c r="D6267" s="273" t="s">
        <v>64</v>
      </c>
      <c r="E6267" s="273" t="s">
        <v>63</v>
      </c>
      <c r="F6267" s="273" t="s">
        <v>252</v>
      </c>
      <c r="G6267" s="273" t="s">
        <v>257</v>
      </c>
      <c r="H6267" s="274">
        <v>44958</v>
      </c>
      <c r="I6267" s="273">
        <v>11300</v>
      </c>
      <c r="J6267" s="273">
        <v>22</v>
      </c>
      <c r="K6267" s="273">
        <v>297165</v>
      </c>
      <c r="L6267" s="273" t="s">
        <v>66</v>
      </c>
      <c r="M6267" s="273">
        <v>52488.315439999998</v>
      </c>
      <c r="N6267" s="273" t="s">
        <v>67</v>
      </c>
      <c r="P6267" s="273" t="s">
        <v>1011</v>
      </c>
      <c r="Q6267" s="273" t="s">
        <v>69</v>
      </c>
      <c r="R6267" s="273" t="s">
        <v>70</v>
      </c>
      <c r="S6267" s="273" t="s">
        <v>1041</v>
      </c>
      <c r="T6267" s="273" t="s">
        <v>1042</v>
      </c>
      <c r="U6267" s="273" t="s">
        <v>73</v>
      </c>
      <c r="V6267" s="273" t="s">
        <v>1043</v>
      </c>
      <c r="W6267" s="273">
        <v>193356</v>
      </c>
      <c r="X6267" s="273" t="s">
        <v>64</v>
      </c>
      <c r="Y6267" s="273" t="s">
        <v>75</v>
      </c>
      <c r="Z6267" s="273" t="s">
        <v>391</v>
      </c>
      <c r="AA6267" s="273" t="s">
        <v>400</v>
      </c>
      <c r="AB6267" s="274">
        <v>44986</v>
      </c>
      <c r="AC6267" s="273">
        <v>12023</v>
      </c>
      <c r="AD6267" s="273">
        <v>51</v>
      </c>
      <c r="AE6267" s="273">
        <v>8</v>
      </c>
      <c r="AF6267" s="273" t="s">
        <v>90</v>
      </c>
      <c r="AH6267" s="273" t="s">
        <v>652</v>
      </c>
      <c r="AI6267" s="273" t="s">
        <v>199</v>
      </c>
      <c r="AJ6267" s="273" t="s">
        <v>214</v>
      </c>
      <c r="AK6267" s="273">
        <v>164779</v>
      </c>
      <c r="BV6267" s="273" t="s">
        <v>64</v>
      </c>
      <c r="BW6267" s="273" t="s">
        <v>75</v>
      </c>
      <c r="BX6267" s="273" t="s">
        <v>391</v>
      </c>
      <c r="BY6267" s="273" t="s">
        <v>400</v>
      </c>
      <c r="BZ6267" s="273" t="s">
        <v>167</v>
      </c>
      <c r="CA6267" s="273" t="s">
        <v>168</v>
      </c>
      <c r="CB6267" s="273" t="s">
        <v>353</v>
      </c>
      <c r="CC6267" s="273" t="s">
        <v>354</v>
      </c>
      <c r="CD6267" s="282">
        <v>13</v>
      </c>
      <c r="CE6267" s="274">
        <v>45047</v>
      </c>
      <c r="CF6267" s="273">
        <v>281</v>
      </c>
      <c r="CG6267" s="273" t="s">
        <v>90</v>
      </c>
      <c r="CH6267" s="273">
        <v>281</v>
      </c>
      <c r="CI6267" s="273" t="s">
        <v>80</v>
      </c>
      <c r="CM6267" s="273" t="s">
        <v>73</v>
      </c>
      <c r="CN6267" s="273">
        <v>3</v>
      </c>
    </row>
    <row r="6268" spans="4:92">
      <c r="D6268" s="273" t="s">
        <v>64</v>
      </c>
      <c r="E6268" s="273" t="s">
        <v>63</v>
      </c>
      <c r="F6268" s="273" t="s">
        <v>252</v>
      </c>
      <c r="G6268" s="273" t="s">
        <v>257</v>
      </c>
      <c r="H6268" s="274">
        <v>44958</v>
      </c>
      <c r="I6268" s="273">
        <v>11300</v>
      </c>
      <c r="J6268" s="273">
        <v>22</v>
      </c>
      <c r="K6268" s="273">
        <v>395213</v>
      </c>
      <c r="L6268" s="273" t="s">
        <v>66</v>
      </c>
      <c r="M6268" s="273">
        <v>46560.767440000003</v>
      </c>
      <c r="N6268" s="273" t="s">
        <v>67</v>
      </c>
      <c r="P6268" s="273" t="s">
        <v>2030</v>
      </c>
      <c r="Q6268" s="273" t="s">
        <v>69</v>
      </c>
      <c r="R6268" s="273" t="s">
        <v>70</v>
      </c>
      <c r="S6268" s="273" t="s">
        <v>2061</v>
      </c>
      <c r="T6268" s="273" t="s">
        <v>94</v>
      </c>
      <c r="U6268" s="273" t="s">
        <v>73</v>
      </c>
      <c r="V6268" s="273" t="s">
        <v>95</v>
      </c>
      <c r="W6268" s="273">
        <v>193373</v>
      </c>
      <c r="X6268" s="273" t="s">
        <v>64</v>
      </c>
      <c r="Y6268" s="273" t="s">
        <v>75</v>
      </c>
      <c r="Z6268" s="273" t="s">
        <v>391</v>
      </c>
      <c r="AA6268" s="273" t="s">
        <v>400</v>
      </c>
      <c r="AB6268" s="274">
        <v>44986</v>
      </c>
      <c r="AC6268" s="273">
        <v>12023</v>
      </c>
      <c r="AD6268" s="273">
        <v>51</v>
      </c>
      <c r="AE6268" s="273">
        <v>35</v>
      </c>
      <c r="AF6268" s="273" t="s">
        <v>90</v>
      </c>
      <c r="AH6268" s="273" t="s">
        <v>658</v>
      </c>
      <c r="AI6268" s="273" t="s">
        <v>123</v>
      </c>
      <c r="AJ6268" s="273" t="s">
        <v>214</v>
      </c>
      <c r="AK6268" s="273">
        <v>164785</v>
      </c>
      <c r="BV6268" s="273" t="s">
        <v>64</v>
      </c>
      <c r="BW6268" s="273" t="s">
        <v>75</v>
      </c>
      <c r="BX6268" s="273" t="s">
        <v>391</v>
      </c>
      <c r="BY6268" s="273" t="s">
        <v>400</v>
      </c>
      <c r="BZ6268" s="273" t="s">
        <v>151</v>
      </c>
      <c r="CA6268" s="273" t="s">
        <v>152</v>
      </c>
      <c r="CB6268" s="273" t="s">
        <v>161</v>
      </c>
      <c r="CC6268" s="273" t="s">
        <v>162</v>
      </c>
      <c r="CD6268" s="282">
        <v>11</v>
      </c>
      <c r="CE6268" s="274">
        <v>45047</v>
      </c>
      <c r="CF6268" s="273">
        <v>5443</v>
      </c>
      <c r="CG6268" s="273" t="s">
        <v>90</v>
      </c>
      <c r="CH6268" s="273">
        <v>5443</v>
      </c>
      <c r="CI6268" s="273" t="s">
        <v>80</v>
      </c>
      <c r="CM6268" s="273" t="s">
        <v>73</v>
      </c>
      <c r="CN6268" s="273">
        <v>3</v>
      </c>
    </row>
    <row r="6269" spans="4:92">
      <c r="D6269" s="273" t="s">
        <v>64</v>
      </c>
      <c r="E6269" s="273" t="s">
        <v>63</v>
      </c>
      <c r="F6269" s="273" t="s">
        <v>252</v>
      </c>
      <c r="G6269" s="273" t="s">
        <v>257</v>
      </c>
      <c r="H6269" s="274">
        <v>44958</v>
      </c>
      <c r="I6269" s="273">
        <v>11300</v>
      </c>
      <c r="J6269" s="273">
        <v>22</v>
      </c>
      <c r="K6269" s="273">
        <v>281013</v>
      </c>
      <c r="L6269" s="273" t="s">
        <v>66</v>
      </c>
      <c r="M6269" s="273">
        <v>39581.954720000002</v>
      </c>
      <c r="N6269" s="273" t="s">
        <v>67</v>
      </c>
      <c r="P6269" s="273" t="s">
        <v>68</v>
      </c>
      <c r="Q6269" s="273" t="s">
        <v>69</v>
      </c>
      <c r="R6269" s="273" t="s">
        <v>70</v>
      </c>
      <c r="S6269" s="273" t="s">
        <v>71</v>
      </c>
      <c r="T6269" s="273" t="s">
        <v>72</v>
      </c>
      <c r="U6269" s="273" t="s">
        <v>73</v>
      </c>
      <c r="V6269" s="273" t="s">
        <v>74</v>
      </c>
      <c r="W6269" s="273">
        <v>193390</v>
      </c>
      <c r="X6269" s="273" t="s">
        <v>64</v>
      </c>
      <c r="Y6269" s="273" t="s">
        <v>75</v>
      </c>
      <c r="Z6269" s="273" t="s">
        <v>391</v>
      </c>
      <c r="AA6269" s="273" t="s">
        <v>396</v>
      </c>
      <c r="AB6269" s="274">
        <v>44986</v>
      </c>
      <c r="AC6269" s="273">
        <v>12022</v>
      </c>
      <c r="AD6269" s="273">
        <v>50</v>
      </c>
      <c r="AE6269" s="273">
        <v>8</v>
      </c>
      <c r="AF6269" s="273" t="s">
        <v>90</v>
      </c>
      <c r="AH6269" s="273" t="s">
        <v>658</v>
      </c>
      <c r="AI6269" s="273" t="s">
        <v>123</v>
      </c>
      <c r="AJ6269" s="273" t="s">
        <v>214</v>
      </c>
      <c r="AK6269" s="273">
        <v>164985</v>
      </c>
      <c r="BV6269" s="273" t="s">
        <v>64</v>
      </c>
      <c r="BW6269" s="273" t="s">
        <v>75</v>
      </c>
      <c r="BX6269" s="273" t="s">
        <v>391</v>
      </c>
      <c r="BY6269" s="273" t="s">
        <v>400</v>
      </c>
      <c r="BZ6269" s="273" t="s">
        <v>167</v>
      </c>
      <c r="CA6269" s="273" t="s">
        <v>168</v>
      </c>
      <c r="CB6269" s="273" t="s">
        <v>169</v>
      </c>
      <c r="CC6269" s="273" t="s">
        <v>170</v>
      </c>
      <c r="CD6269" s="282">
        <v>12</v>
      </c>
      <c r="CE6269" s="274">
        <v>45047</v>
      </c>
      <c r="CF6269" s="273">
        <v>500</v>
      </c>
      <c r="CG6269" s="273" t="s">
        <v>90</v>
      </c>
      <c r="CH6269" s="273">
        <v>500</v>
      </c>
      <c r="CI6269" s="273" t="s">
        <v>80</v>
      </c>
      <c r="CM6269" s="273" t="s">
        <v>73</v>
      </c>
      <c r="CN6269" s="273">
        <v>3</v>
      </c>
    </row>
    <row r="6270" spans="4:92">
      <c r="D6270" s="273" t="s">
        <v>64</v>
      </c>
      <c r="E6270" s="273" t="s">
        <v>63</v>
      </c>
      <c r="F6270" s="273" t="s">
        <v>252</v>
      </c>
      <c r="G6270" s="273" t="s">
        <v>257</v>
      </c>
      <c r="H6270" s="274">
        <v>44958</v>
      </c>
      <c r="I6270" s="273">
        <v>11300</v>
      </c>
      <c r="J6270" s="273">
        <v>22</v>
      </c>
      <c r="K6270" s="273">
        <v>0</v>
      </c>
      <c r="L6270" s="273" t="s">
        <v>66</v>
      </c>
      <c r="N6270" s="273" t="s">
        <v>107</v>
      </c>
      <c r="W6270" s="273">
        <v>193339</v>
      </c>
      <c r="X6270" s="273" t="s">
        <v>64</v>
      </c>
      <c r="Y6270" s="273" t="s">
        <v>75</v>
      </c>
      <c r="Z6270" s="273" t="s">
        <v>391</v>
      </c>
      <c r="AA6270" s="273" t="s">
        <v>396</v>
      </c>
      <c r="AB6270" s="274">
        <v>44986</v>
      </c>
      <c r="AC6270" s="273">
        <v>12022</v>
      </c>
      <c r="AD6270" s="273">
        <v>50</v>
      </c>
      <c r="AE6270" s="273">
        <v>2</v>
      </c>
      <c r="AF6270" s="273" t="s">
        <v>90</v>
      </c>
      <c r="AH6270" s="273" t="s">
        <v>652</v>
      </c>
      <c r="AI6270" s="273" t="s">
        <v>199</v>
      </c>
      <c r="AJ6270" s="273" t="s">
        <v>214</v>
      </c>
      <c r="AK6270" s="273">
        <v>164991</v>
      </c>
      <c r="BV6270" s="273" t="s">
        <v>64</v>
      </c>
      <c r="BW6270" s="273" t="s">
        <v>75</v>
      </c>
      <c r="BX6270" s="273" t="s">
        <v>391</v>
      </c>
      <c r="BY6270" s="273" t="s">
        <v>400</v>
      </c>
      <c r="BZ6270" s="273" t="s">
        <v>126</v>
      </c>
      <c r="CA6270" s="273" t="s">
        <v>127</v>
      </c>
      <c r="CB6270" s="273" t="s">
        <v>133</v>
      </c>
      <c r="CC6270" s="273" t="s">
        <v>134</v>
      </c>
      <c r="CD6270" s="282">
        <v>7</v>
      </c>
      <c r="CE6270" s="274">
        <v>45047</v>
      </c>
      <c r="CI6270" s="273" t="s">
        <v>104</v>
      </c>
      <c r="CM6270" s="273" t="s">
        <v>73</v>
      </c>
      <c r="CN6270" s="273">
        <v>3</v>
      </c>
    </row>
    <row r="6271" spans="4:92">
      <c r="D6271" s="273" t="s">
        <v>64</v>
      </c>
      <c r="E6271" s="273" t="s">
        <v>63</v>
      </c>
      <c r="F6271" s="273" t="s">
        <v>252</v>
      </c>
      <c r="G6271" s="273" t="s">
        <v>257</v>
      </c>
      <c r="H6271" s="274">
        <v>44958</v>
      </c>
      <c r="I6271" s="273">
        <v>11300</v>
      </c>
      <c r="J6271" s="273">
        <v>22</v>
      </c>
      <c r="K6271" s="273">
        <v>153009</v>
      </c>
      <c r="L6271" s="273" t="s">
        <v>66</v>
      </c>
      <c r="M6271" s="273">
        <v>30311.504079999999</v>
      </c>
      <c r="N6271" s="273" t="s">
        <v>115</v>
      </c>
      <c r="W6271" s="273">
        <v>193338</v>
      </c>
      <c r="X6271" s="273" t="s">
        <v>64</v>
      </c>
      <c r="Y6271" s="273" t="s">
        <v>75</v>
      </c>
      <c r="Z6271" s="273" t="s">
        <v>391</v>
      </c>
      <c r="AA6271" s="273" t="s">
        <v>396</v>
      </c>
      <c r="AB6271" s="274">
        <v>44986</v>
      </c>
      <c r="AC6271" s="273">
        <v>12022</v>
      </c>
      <c r="AD6271" s="273">
        <v>50</v>
      </c>
      <c r="AE6271" s="273">
        <v>11</v>
      </c>
      <c r="AF6271" s="273" t="s">
        <v>90</v>
      </c>
      <c r="AG6271" s="273" t="s">
        <v>625</v>
      </c>
      <c r="AH6271" s="273" t="s">
        <v>684</v>
      </c>
      <c r="AI6271" s="273" t="s">
        <v>123</v>
      </c>
      <c r="AJ6271" s="273" t="s">
        <v>627</v>
      </c>
      <c r="AK6271" s="273">
        <v>164996</v>
      </c>
      <c r="BV6271" s="273" t="s">
        <v>64</v>
      </c>
      <c r="BW6271" s="273" t="s">
        <v>75</v>
      </c>
      <c r="BX6271" s="273" t="s">
        <v>391</v>
      </c>
      <c r="BY6271" s="273" t="s">
        <v>400</v>
      </c>
      <c r="BZ6271" s="273" t="s">
        <v>138</v>
      </c>
      <c r="CA6271" s="273" t="s">
        <v>139</v>
      </c>
      <c r="CB6271" s="273" t="s">
        <v>140</v>
      </c>
      <c r="CC6271" s="273" t="s">
        <v>141</v>
      </c>
      <c r="CD6271" s="282">
        <v>9</v>
      </c>
      <c r="CE6271" s="274">
        <v>45047</v>
      </c>
      <c r="CF6271" s="273">
        <v>949</v>
      </c>
      <c r="CG6271" s="273" t="s">
        <v>90</v>
      </c>
      <c r="CH6271" s="273">
        <v>949</v>
      </c>
      <c r="CI6271" s="273" t="s">
        <v>80</v>
      </c>
      <c r="CM6271" s="273" t="s">
        <v>73</v>
      </c>
      <c r="CN6271" s="273">
        <v>3</v>
      </c>
    </row>
    <row r="6272" spans="4:92">
      <c r="D6272" s="273" t="s">
        <v>64</v>
      </c>
      <c r="E6272" s="273" t="s">
        <v>63</v>
      </c>
      <c r="F6272" s="273" t="s">
        <v>252</v>
      </c>
      <c r="G6272" s="273" t="s">
        <v>257</v>
      </c>
      <c r="H6272" s="274">
        <v>44986</v>
      </c>
      <c r="I6272" s="273">
        <v>11462</v>
      </c>
      <c r="J6272" s="273">
        <v>22</v>
      </c>
      <c r="K6272" s="273">
        <v>11855</v>
      </c>
      <c r="L6272" s="273" t="s">
        <v>66</v>
      </c>
      <c r="M6272" s="273">
        <v>0</v>
      </c>
      <c r="N6272" s="273" t="s">
        <v>67</v>
      </c>
      <c r="P6272" s="273" t="s">
        <v>1011</v>
      </c>
      <c r="Q6272" s="273" t="s">
        <v>69</v>
      </c>
      <c r="R6272" s="273" t="s">
        <v>1013</v>
      </c>
      <c r="S6272" s="273" t="s">
        <v>2062</v>
      </c>
      <c r="T6272" s="273" t="s">
        <v>2062</v>
      </c>
      <c r="U6272" s="273" t="s">
        <v>73</v>
      </c>
      <c r="V6272" s="273" t="s">
        <v>2063</v>
      </c>
      <c r="W6272" s="273">
        <v>193420</v>
      </c>
      <c r="X6272" s="273" t="s">
        <v>64</v>
      </c>
      <c r="Y6272" s="273" t="s">
        <v>75</v>
      </c>
      <c r="Z6272" s="273" t="s">
        <v>391</v>
      </c>
      <c r="AA6272" s="273" t="s">
        <v>396</v>
      </c>
      <c r="AB6272" s="274">
        <v>44986</v>
      </c>
      <c r="AC6272" s="273">
        <v>12022</v>
      </c>
      <c r="AD6272" s="273">
        <v>50</v>
      </c>
      <c r="AE6272" s="273">
        <v>1</v>
      </c>
      <c r="AF6272" s="273" t="s">
        <v>90</v>
      </c>
      <c r="AG6272" s="273" t="s">
        <v>625</v>
      </c>
      <c r="AH6272" s="273" t="s">
        <v>662</v>
      </c>
      <c r="AI6272" s="273" t="s">
        <v>199</v>
      </c>
      <c r="AJ6272" s="273" t="s">
        <v>627</v>
      </c>
      <c r="AK6272" s="273">
        <v>165001</v>
      </c>
      <c r="BV6272" s="273" t="s">
        <v>64</v>
      </c>
      <c r="BW6272" s="273" t="s">
        <v>75</v>
      </c>
      <c r="BX6272" s="273" t="s">
        <v>391</v>
      </c>
      <c r="BY6272" s="273" t="s">
        <v>400</v>
      </c>
      <c r="BZ6272" s="273" t="s">
        <v>151</v>
      </c>
      <c r="CA6272" s="273" t="s">
        <v>152</v>
      </c>
      <c r="CB6272" s="273" t="s">
        <v>153</v>
      </c>
      <c r="CC6272" s="273" t="s">
        <v>154</v>
      </c>
      <c r="CD6272" s="282">
        <v>10</v>
      </c>
      <c r="CE6272" s="274">
        <v>45047</v>
      </c>
      <c r="CF6272" s="273">
        <v>27216</v>
      </c>
      <c r="CG6272" s="273" t="s">
        <v>90</v>
      </c>
      <c r="CH6272" s="273">
        <v>27216</v>
      </c>
      <c r="CI6272" s="273" t="s">
        <v>80</v>
      </c>
      <c r="CM6272" s="273" t="s">
        <v>73</v>
      </c>
      <c r="CN6272" s="273">
        <v>3</v>
      </c>
    </row>
    <row r="6273" spans="4:92">
      <c r="D6273" s="273" t="s">
        <v>64</v>
      </c>
      <c r="E6273" s="273" t="s">
        <v>63</v>
      </c>
      <c r="F6273" s="273" t="s">
        <v>252</v>
      </c>
      <c r="G6273" s="273" t="s">
        <v>257</v>
      </c>
      <c r="H6273" s="274">
        <v>44986</v>
      </c>
      <c r="I6273" s="273">
        <v>11462</v>
      </c>
      <c r="J6273" s="273">
        <v>22</v>
      </c>
      <c r="K6273" s="273">
        <v>393799</v>
      </c>
      <c r="L6273" s="273" t="s">
        <v>66</v>
      </c>
      <c r="M6273" s="273">
        <v>69556.820959999997</v>
      </c>
      <c r="N6273" s="273" t="s">
        <v>67</v>
      </c>
      <c r="P6273" s="273" t="s">
        <v>1011</v>
      </c>
      <c r="Q6273" s="273" t="s">
        <v>69</v>
      </c>
      <c r="R6273" s="273" t="s">
        <v>70</v>
      </c>
      <c r="S6273" s="273" t="s">
        <v>1041</v>
      </c>
      <c r="T6273" s="273" t="s">
        <v>1042</v>
      </c>
      <c r="U6273" s="273" t="s">
        <v>73</v>
      </c>
      <c r="V6273" s="273" t="s">
        <v>1043</v>
      </c>
      <c r="W6273" s="273">
        <v>193436</v>
      </c>
      <c r="X6273" s="273" t="s">
        <v>64</v>
      </c>
      <c r="Y6273" s="273" t="s">
        <v>75</v>
      </c>
      <c r="Z6273" s="273" t="s">
        <v>391</v>
      </c>
      <c r="AA6273" s="273" t="s">
        <v>396</v>
      </c>
      <c r="AB6273" s="274">
        <v>45017</v>
      </c>
      <c r="AC6273" s="273">
        <v>11920</v>
      </c>
      <c r="AD6273" s="273">
        <v>50</v>
      </c>
      <c r="AK6273" s="273">
        <v>158910</v>
      </c>
      <c r="BV6273" s="273" t="s">
        <v>64</v>
      </c>
      <c r="BW6273" s="273" t="s">
        <v>75</v>
      </c>
      <c r="BX6273" s="273" t="s">
        <v>391</v>
      </c>
      <c r="BY6273" s="273" t="s">
        <v>400</v>
      </c>
      <c r="BZ6273" s="273" t="s">
        <v>126</v>
      </c>
      <c r="CA6273" s="273" t="s">
        <v>127</v>
      </c>
      <c r="CB6273" s="273" t="s">
        <v>128</v>
      </c>
      <c r="CC6273" s="273" t="s">
        <v>129</v>
      </c>
      <c r="CD6273" s="282">
        <v>6</v>
      </c>
      <c r="CE6273" s="274">
        <v>45047</v>
      </c>
      <c r="CI6273" s="273" t="s">
        <v>80</v>
      </c>
      <c r="CM6273" s="273" t="s">
        <v>73</v>
      </c>
      <c r="CN6273" s="273">
        <v>3</v>
      </c>
    </row>
    <row r="6274" spans="4:92">
      <c r="D6274" s="273" t="s">
        <v>64</v>
      </c>
      <c r="E6274" s="273" t="s">
        <v>63</v>
      </c>
      <c r="F6274" s="273" t="s">
        <v>252</v>
      </c>
      <c r="G6274" s="273" t="s">
        <v>257</v>
      </c>
      <c r="H6274" s="274">
        <v>44986</v>
      </c>
      <c r="I6274" s="273">
        <v>11462</v>
      </c>
      <c r="J6274" s="273">
        <v>22</v>
      </c>
      <c r="K6274" s="273">
        <v>336381</v>
      </c>
      <c r="L6274" s="273" t="s">
        <v>66</v>
      </c>
      <c r="M6274" s="273">
        <v>39629.655120000003</v>
      </c>
      <c r="N6274" s="273" t="s">
        <v>67</v>
      </c>
      <c r="P6274" s="273" t="s">
        <v>2030</v>
      </c>
      <c r="Q6274" s="273" t="s">
        <v>69</v>
      </c>
      <c r="R6274" s="273" t="s">
        <v>70</v>
      </c>
      <c r="S6274" s="273" t="s">
        <v>2061</v>
      </c>
      <c r="T6274" s="273" t="s">
        <v>94</v>
      </c>
      <c r="U6274" s="273" t="s">
        <v>73</v>
      </c>
      <c r="V6274" s="273" t="s">
        <v>95</v>
      </c>
      <c r="W6274" s="273">
        <v>193453</v>
      </c>
      <c r="X6274" s="273" t="s">
        <v>64</v>
      </c>
      <c r="Y6274" s="273" t="s">
        <v>75</v>
      </c>
      <c r="Z6274" s="273" t="s">
        <v>391</v>
      </c>
      <c r="AA6274" s="273" t="s">
        <v>396</v>
      </c>
      <c r="AB6274" s="274">
        <v>45017</v>
      </c>
      <c r="AC6274" s="273">
        <v>12055</v>
      </c>
      <c r="AD6274" s="273">
        <v>50</v>
      </c>
      <c r="AE6274" s="273">
        <v>13</v>
      </c>
      <c r="AF6274" s="273" t="s">
        <v>90</v>
      </c>
      <c r="AG6274" s="273" t="s">
        <v>636</v>
      </c>
      <c r="AH6274" s="273" t="s">
        <v>637</v>
      </c>
      <c r="AI6274" s="273" t="s">
        <v>123</v>
      </c>
      <c r="AJ6274" s="273" t="s">
        <v>124</v>
      </c>
      <c r="AK6274" s="273">
        <v>165016</v>
      </c>
      <c r="BV6274" s="273" t="s">
        <v>64</v>
      </c>
      <c r="BW6274" s="273" t="s">
        <v>75</v>
      </c>
      <c r="BX6274" s="273" t="s">
        <v>391</v>
      </c>
      <c r="BY6274" s="273" t="s">
        <v>400</v>
      </c>
      <c r="BZ6274" s="273" t="s">
        <v>110</v>
      </c>
      <c r="CA6274" s="273" t="s">
        <v>111</v>
      </c>
      <c r="CB6274" s="273" t="s">
        <v>117</v>
      </c>
      <c r="CC6274" s="273" t="s">
        <v>118</v>
      </c>
      <c r="CD6274" s="282">
        <v>5</v>
      </c>
      <c r="CE6274" s="274">
        <v>45047</v>
      </c>
      <c r="CI6274" s="273" t="s">
        <v>104</v>
      </c>
      <c r="CM6274" s="273" t="s">
        <v>73</v>
      </c>
      <c r="CN6274" s="273">
        <v>3</v>
      </c>
    </row>
    <row r="6275" spans="4:92">
      <c r="D6275" s="273" t="s">
        <v>64</v>
      </c>
      <c r="E6275" s="273" t="s">
        <v>63</v>
      </c>
      <c r="F6275" s="273" t="s">
        <v>252</v>
      </c>
      <c r="G6275" s="273" t="s">
        <v>257</v>
      </c>
      <c r="H6275" s="274">
        <v>44986</v>
      </c>
      <c r="I6275" s="273">
        <v>11462</v>
      </c>
      <c r="J6275" s="273">
        <v>22</v>
      </c>
      <c r="K6275" s="273">
        <v>283256</v>
      </c>
      <c r="L6275" s="273" t="s">
        <v>66</v>
      </c>
      <c r="M6275" s="273">
        <v>39897.916960000002</v>
      </c>
      <c r="N6275" s="273" t="s">
        <v>67</v>
      </c>
      <c r="P6275" s="273" t="s">
        <v>68</v>
      </c>
      <c r="Q6275" s="273" t="s">
        <v>69</v>
      </c>
      <c r="R6275" s="273" t="s">
        <v>70</v>
      </c>
      <c r="S6275" s="273" t="s">
        <v>71</v>
      </c>
      <c r="T6275" s="273" t="s">
        <v>72</v>
      </c>
      <c r="U6275" s="273" t="s">
        <v>73</v>
      </c>
      <c r="V6275" s="273" t="s">
        <v>74</v>
      </c>
      <c r="W6275" s="273">
        <v>193470</v>
      </c>
      <c r="X6275" s="273" t="s">
        <v>64</v>
      </c>
      <c r="Y6275" s="273" t="s">
        <v>75</v>
      </c>
      <c r="Z6275" s="273" t="s">
        <v>391</v>
      </c>
      <c r="AA6275" s="273" t="s">
        <v>396</v>
      </c>
      <c r="AB6275" s="274">
        <v>45017</v>
      </c>
      <c r="AC6275" s="273">
        <v>12055</v>
      </c>
      <c r="AD6275" s="273">
        <v>50</v>
      </c>
      <c r="AE6275" s="273">
        <v>0</v>
      </c>
      <c r="AF6275" s="273" t="s">
        <v>90</v>
      </c>
      <c r="AG6275" s="273" t="s">
        <v>636</v>
      </c>
      <c r="AH6275" s="273" t="s">
        <v>671</v>
      </c>
      <c r="AI6275" s="273" t="s">
        <v>199</v>
      </c>
      <c r="AJ6275" s="273" t="s">
        <v>124</v>
      </c>
      <c r="AK6275" s="273">
        <v>165021</v>
      </c>
      <c r="BV6275" s="273" t="s">
        <v>64</v>
      </c>
      <c r="BW6275" s="273" t="s">
        <v>75</v>
      </c>
      <c r="BX6275" s="273" t="s">
        <v>391</v>
      </c>
      <c r="BY6275" s="273" t="s">
        <v>400</v>
      </c>
      <c r="BZ6275" s="273" t="s">
        <v>110</v>
      </c>
      <c r="CA6275" s="273" t="s">
        <v>111</v>
      </c>
      <c r="CB6275" s="273" t="s">
        <v>112</v>
      </c>
      <c r="CC6275" s="273" t="s">
        <v>113</v>
      </c>
      <c r="CD6275" s="282">
        <v>4</v>
      </c>
      <c r="CE6275" s="274">
        <v>45047</v>
      </c>
      <c r="CI6275" s="273" t="s">
        <v>80</v>
      </c>
      <c r="CM6275" s="273" t="s">
        <v>73</v>
      </c>
      <c r="CN6275" s="273">
        <v>3</v>
      </c>
    </row>
    <row r="6276" spans="4:92">
      <c r="D6276" s="273" t="s">
        <v>64</v>
      </c>
      <c r="E6276" s="273" t="s">
        <v>63</v>
      </c>
      <c r="F6276" s="273" t="s">
        <v>252</v>
      </c>
      <c r="G6276" s="273" t="s">
        <v>257</v>
      </c>
      <c r="H6276" s="274">
        <v>44986</v>
      </c>
      <c r="I6276" s="273">
        <v>11462</v>
      </c>
      <c r="J6276" s="273">
        <v>22</v>
      </c>
      <c r="K6276" s="273">
        <v>0</v>
      </c>
      <c r="L6276" s="273" t="s">
        <v>66</v>
      </c>
      <c r="N6276" s="273" t="s">
        <v>107</v>
      </c>
      <c r="W6276" s="273">
        <v>193419</v>
      </c>
      <c r="X6276" s="273" t="s">
        <v>64</v>
      </c>
      <c r="Y6276" s="273" t="s">
        <v>75</v>
      </c>
      <c r="Z6276" s="273" t="s">
        <v>391</v>
      </c>
      <c r="AA6276" s="273" t="s">
        <v>396</v>
      </c>
      <c r="AB6276" s="274">
        <v>45017</v>
      </c>
      <c r="AC6276" s="273">
        <v>12055</v>
      </c>
      <c r="AD6276" s="273">
        <v>50</v>
      </c>
      <c r="AE6276" s="273">
        <v>35</v>
      </c>
      <c r="AF6276" s="273" t="s">
        <v>90</v>
      </c>
      <c r="AH6276" s="273" t="s">
        <v>645</v>
      </c>
      <c r="AI6276" s="273" t="s">
        <v>123</v>
      </c>
      <c r="AJ6276" s="273" t="s">
        <v>200</v>
      </c>
      <c r="AK6276" s="273">
        <v>165027</v>
      </c>
      <c r="BV6276" s="273" t="s">
        <v>64</v>
      </c>
      <c r="BW6276" s="273" t="s">
        <v>75</v>
      </c>
      <c r="BX6276" s="273" t="s">
        <v>391</v>
      </c>
      <c r="BY6276" s="273" t="s">
        <v>400</v>
      </c>
      <c r="BZ6276" s="273" t="s">
        <v>86</v>
      </c>
      <c r="CA6276" s="273" t="s">
        <v>87</v>
      </c>
      <c r="CB6276" s="273" t="s">
        <v>101</v>
      </c>
      <c r="CC6276" s="273" t="s">
        <v>102</v>
      </c>
      <c r="CD6276" s="282">
        <v>4</v>
      </c>
      <c r="CE6276" s="274">
        <v>45047</v>
      </c>
      <c r="CF6276" s="273">
        <v>30737.7</v>
      </c>
      <c r="CG6276" s="273" t="s">
        <v>1495</v>
      </c>
      <c r="CH6276" s="273">
        <v>4418.5443750000004</v>
      </c>
      <c r="CI6276" s="273" t="s">
        <v>104</v>
      </c>
      <c r="CM6276" s="273" t="s">
        <v>73</v>
      </c>
      <c r="CN6276" s="273">
        <v>3</v>
      </c>
    </row>
    <row r="6277" spans="4:92">
      <c r="D6277" s="273" t="s">
        <v>64</v>
      </c>
      <c r="E6277" s="273" t="s">
        <v>63</v>
      </c>
      <c r="F6277" s="273" t="s">
        <v>252</v>
      </c>
      <c r="G6277" s="273" t="s">
        <v>257</v>
      </c>
      <c r="H6277" s="274">
        <v>44986</v>
      </c>
      <c r="I6277" s="273">
        <v>11462</v>
      </c>
      <c r="J6277" s="273">
        <v>22</v>
      </c>
      <c r="K6277" s="273">
        <v>327604</v>
      </c>
      <c r="L6277" s="273" t="s">
        <v>66</v>
      </c>
      <c r="M6277" s="273">
        <v>44124.335200000001</v>
      </c>
      <c r="N6277" s="273" t="s">
        <v>115</v>
      </c>
      <c r="W6277" s="273">
        <v>193418</v>
      </c>
      <c r="X6277" s="273" t="s">
        <v>64</v>
      </c>
      <c r="Y6277" s="273" t="s">
        <v>75</v>
      </c>
      <c r="Z6277" s="273" t="s">
        <v>391</v>
      </c>
      <c r="AA6277" s="273" t="s">
        <v>396</v>
      </c>
      <c r="AB6277" s="274">
        <v>45017</v>
      </c>
      <c r="AC6277" s="273">
        <v>12055</v>
      </c>
      <c r="AD6277" s="273">
        <v>50</v>
      </c>
      <c r="AE6277" s="273">
        <v>23</v>
      </c>
      <c r="AF6277" s="273" t="s">
        <v>90</v>
      </c>
      <c r="AH6277" s="273" t="s">
        <v>676</v>
      </c>
      <c r="AI6277" s="273" t="s">
        <v>199</v>
      </c>
      <c r="AJ6277" s="273" t="s">
        <v>200</v>
      </c>
      <c r="AK6277" s="273">
        <v>165033</v>
      </c>
      <c r="BV6277" s="273" t="s">
        <v>64</v>
      </c>
      <c r="BW6277" s="273" t="s">
        <v>75</v>
      </c>
      <c r="BX6277" s="273" t="s">
        <v>391</v>
      </c>
      <c r="BY6277" s="273" t="s">
        <v>400</v>
      </c>
      <c r="BZ6277" s="273" t="s">
        <v>86</v>
      </c>
      <c r="CA6277" s="273" t="s">
        <v>87</v>
      </c>
      <c r="CB6277" s="273" t="s">
        <v>101</v>
      </c>
      <c r="CC6277" s="273" t="s">
        <v>102</v>
      </c>
      <c r="CD6277" s="282">
        <v>4</v>
      </c>
      <c r="CE6277" s="274">
        <v>45047</v>
      </c>
      <c r="CF6277" s="273">
        <v>41365.949999999997</v>
      </c>
      <c r="CG6277" s="273" t="s">
        <v>1495</v>
      </c>
      <c r="CH6277" s="273">
        <v>5946.3553124999999</v>
      </c>
      <c r="CI6277" s="273" t="s">
        <v>104</v>
      </c>
      <c r="CM6277" s="273" t="s">
        <v>73</v>
      </c>
      <c r="CN6277" s="273">
        <v>3</v>
      </c>
    </row>
    <row r="6278" spans="4:92">
      <c r="D6278" s="273" t="s">
        <v>64</v>
      </c>
      <c r="E6278" s="273" t="s">
        <v>63</v>
      </c>
      <c r="F6278" s="273" t="s">
        <v>252</v>
      </c>
      <c r="G6278" s="273" t="s">
        <v>257</v>
      </c>
      <c r="H6278" s="274">
        <v>45017</v>
      </c>
      <c r="I6278" s="273">
        <v>11624</v>
      </c>
      <c r="J6278" s="273">
        <v>22</v>
      </c>
      <c r="K6278" s="273">
        <v>9625</v>
      </c>
      <c r="L6278" s="273" t="s">
        <v>66</v>
      </c>
      <c r="M6278" s="273">
        <v>0</v>
      </c>
      <c r="N6278" s="273" t="s">
        <v>67</v>
      </c>
      <c r="P6278" s="273" t="s">
        <v>1011</v>
      </c>
      <c r="Q6278" s="273" t="s">
        <v>69</v>
      </c>
      <c r="R6278" s="273" t="s">
        <v>1013</v>
      </c>
      <c r="S6278" s="273" t="s">
        <v>2062</v>
      </c>
      <c r="T6278" s="273" t="s">
        <v>2062</v>
      </c>
      <c r="U6278" s="273" t="s">
        <v>73</v>
      </c>
      <c r="V6278" s="273" t="s">
        <v>2063</v>
      </c>
      <c r="W6278" s="273">
        <v>193642</v>
      </c>
      <c r="X6278" s="273" t="s">
        <v>64</v>
      </c>
      <c r="Y6278" s="273" t="s">
        <v>75</v>
      </c>
      <c r="Z6278" s="273" t="s">
        <v>391</v>
      </c>
      <c r="AA6278" s="273" t="s">
        <v>396</v>
      </c>
      <c r="AB6278" s="274">
        <v>45017</v>
      </c>
      <c r="AC6278" s="273">
        <v>12055</v>
      </c>
      <c r="AD6278" s="273">
        <v>50</v>
      </c>
      <c r="AE6278" s="273">
        <v>7</v>
      </c>
      <c r="AF6278" s="273" t="s">
        <v>90</v>
      </c>
      <c r="AH6278" s="273" t="s">
        <v>658</v>
      </c>
      <c r="AI6278" s="273" t="s">
        <v>123</v>
      </c>
      <c r="AJ6278" s="273" t="s">
        <v>214</v>
      </c>
      <c r="AK6278" s="273">
        <v>165039</v>
      </c>
      <c r="BV6278" s="273" t="s">
        <v>64</v>
      </c>
      <c r="BW6278" s="273" t="s">
        <v>75</v>
      </c>
      <c r="BX6278" s="273" t="s">
        <v>391</v>
      </c>
      <c r="BY6278" s="273" t="s">
        <v>400</v>
      </c>
      <c r="BZ6278" s="273" t="s">
        <v>86</v>
      </c>
      <c r="CA6278" s="273" t="s">
        <v>87</v>
      </c>
      <c r="CB6278" s="273" t="s">
        <v>88</v>
      </c>
      <c r="CC6278" s="273" t="s">
        <v>89</v>
      </c>
      <c r="CD6278" s="282">
        <v>3</v>
      </c>
      <c r="CE6278" s="274">
        <v>45047</v>
      </c>
      <c r="CF6278" s="273">
        <v>12300</v>
      </c>
      <c r="CG6278" s="273" t="s">
        <v>90</v>
      </c>
      <c r="CH6278" s="273">
        <v>12300</v>
      </c>
      <c r="CI6278" s="273" t="s">
        <v>80</v>
      </c>
      <c r="CM6278" s="273" t="s">
        <v>73</v>
      </c>
      <c r="CN6278" s="273">
        <v>3</v>
      </c>
    </row>
    <row r="6279" spans="4:92">
      <c r="D6279" s="273" t="s">
        <v>64</v>
      </c>
      <c r="E6279" s="273" t="s">
        <v>63</v>
      </c>
      <c r="F6279" s="273" t="s">
        <v>252</v>
      </c>
      <c r="G6279" s="273" t="s">
        <v>779</v>
      </c>
      <c r="H6279" s="274">
        <v>45078</v>
      </c>
      <c r="I6279" s="273">
        <v>12643</v>
      </c>
      <c r="J6279" s="273">
        <v>854</v>
      </c>
      <c r="K6279" s="273">
        <v>573</v>
      </c>
      <c r="L6279" s="273" t="s">
        <v>66</v>
      </c>
      <c r="M6279" s="273">
        <v>73.943759999999997</v>
      </c>
      <c r="N6279" s="273" t="s">
        <v>67</v>
      </c>
      <c r="P6279" s="273" t="s">
        <v>2030</v>
      </c>
      <c r="Q6279" s="273" t="s">
        <v>69</v>
      </c>
      <c r="R6279" s="273" t="s">
        <v>70</v>
      </c>
      <c r="S6279" s="273" t="s">
        <v>834</v>
      </c>
      <c r="T6279" s="273" t="s">
        <v>835</v>
      </c>
      <c r="U6279" s="273" t="s">
        <v>73</v>
      </c>
      <c r="V6279" s="273" t="s">
        <v>836</v>
      </c>
      <c r="W6279" s="273">
        <v>242107</v>
      </c>
      <c r="X6279" s="273" t="s">
        <v>64</v>
      </c>
      <c r="Y6279" s="273" t="s">
        <v>75</v>
      </c>
      <c r="Z6279" s="273" t="s">
        <v>391</v>
      </c>
      <c r="AA6279" s="273" t="s">
        <v>396</v>
      </c>
      <c r="AB6279" s="274">
        <v>45017</v>
      </c>
      <c r="AC6279" s="273">
        <v>12055</v>
      </c>
      <c r="AD6279" s="273">
        <v>50</v>
      </c>
      <c r="AE6279" s="273">
        <v>6</v>
      </c>
      <c r="AF6279" s="273" t="s">
        <v>90</v>
      </c>
      <c r="AH6279" s="273" t="s">
        <v>652</v>
      </c>
      <c r="AI6279" s="273" t="s">
        <v>199</v>
      </c>
      <c r="AJ6279" s="273" t="s">
        <v>214</v>
      </c>
      <c r="AK6279" s="273">
        <v>165045</v>
      </c>
      <c r="BV6279" s="273" t="s">
        <v>64</v>
      </c>
      <c r="BW6279" s="273" t="s">
        <v>75</v>
      </c>
      <c r="BX6279" s="273" t="s">
        <v>391</v>
      </c>
      <c r="BY6279" s="273" t="s">
        <v>400</v>
      </c>
      <c r="BZ6279" s="273" t="s">
        <v>86</v>
      </c>
      <c r="CA6279" s="273" t="s">
        <v>87</v>
      </c>
      <c r="CB6279" s="273" t="s">
        <v>88</v>
      </c>
      <c r="CC6279" s="273" t="s">
        <v>89</v>
      </c>
      <c r="CD6279" s="282">
        <v>3</v>
      </c>
      <c r="CE6279" s="274">
        <v>45047</v>
      </c>
      <c r="CF6279" s="273">
        <v>16553</v>
      </c>
      <c r="CG6279" s="273" t="s">
        <v>90</v>
      </c>
      <c r="CH6279" s="273">
        <v>16553</v>
      </c>
      <c r="CI6279" s="273" t="s">
        <v>80</v>
      </c>
      <c r="CM6279" s="273" t="s">
        <v>73</v>
      </c>
      <c r="CN6279" s="273">
        <v>3</v>
      </c>
    </row>
    <row r="6280" spans="4:92">
      <c r="D6280" s="273" t="s">
        <v>64</v>
      </c>
      <c r="E6280" s="273" t="s">
        <v>63</v>
      </c>
      <c r="F6280" s="273" t="s">
        <v>252</v>
      </c>
      <c r="G6280" s="273" t="s">
        <v>779</v>
      </c>
      <c r="H6280" s="274">
        <v>45078</v>
      </c>
      <c r="I6280" s="273">
        <v>12643</v>
      </c>
      <c r="J6280" s="273">
        <v>854</v>
      </c>
      <c r="K6280" s="273">
        <v>5367</v>
      </c>
      <c r="L6280" s="273" t="s">
        <v>66</v>
      </c>
      <c r="M6280" s="273">
        <v>948.01696000000004</v>
      </c>
      <c r="N6280" s="273" t="s">
        <v>67</v>
      </c>
      <c r="P6280" s="273" t="s">
        <v>1011</v>
      </c>
      <c r="Q6280" s="273" t="s">
        <v>69</v>
      </c>
      <c r="R6280" s="273" t="s">
        <v>70</v>
      </c>
      <c r="S6280" s="273" t="s">
        <v>1041</v>
      </c>
      <c r="T6280" s="273" t="s">
        <v>1042</v>
      </c>
      <c r="U6280" s="273" t="s">
        <v>73</v>
      </c>
      <c r="V6280" s="273" t="s">
        <v>1043</v>
      </c>
      <c r="W6280" s="273">
        <v>242123</v>
      </c>
      <c r="X6280" s="273" t="s">
        <v>64</v>
      </c>
      <c r="Y6280" s="273" t="s">
        <v>75</v>
      </c>
      <c r="Z6280" s="273" t="s">
        <v>391</v>
      </c>
      <c r="AA6280" s="273" t="s">
        <v>396</v>
      </c>
      <c r="AB6280" s="274">
        <v>45017</v>
      </c>
      <c r="AC6280" s="273">
        <v>12055</v>
      </c>
      <c r="AD6280" s="273">
        <v>50</v>
      </c>
      <c r="AE6280" s="273">
        <v>10</v>
      </c>
      <c r="AF6280" s="273" t="s">
        <v>90</v>
      </c>
      <c r="AG6280" s="273" t="s">
        <v>625</v>
      </c>
      <c r="AH6280" s="273" t="s">
        <v>684</v>
      </c>
      <c r="AI6280" s="273" t="s">
        <v>123</v>
      </c>
      <c r="AJ6280" s="273" t="s">
        <v>627</v>
      </c>
      <c r="AK6280" s="273">
        <v>165050</v>
      </c>
      <c r="BV6280" s="273" t="s">
        <v>64</v>
      </c>
      <c r="BW6280" s="273" t="s">
        <v>75</v>
      </c>
      <c r="BX6280" s="273" t="s">
        <v>391</v>
      </c>
      <c r="BY6280" s="273" t="s">
        <v>400</v>
      </c>
      <c r="BZ6280" s="273" t="s">
        <v>86</v>
      </c>
      <c r="CA6280" s="273" t="s">
        <v>87</v>
      </c>
      <c r="CB6280" s="273" t="s">
        <v>88</v>
      </c>
      <c r="CC6280" s="273" t="s">
        <v>89</v>
      </c>
      <c r="CD6280" s="282">
        <v>3</v>
      </c>
      <c r="CE6280" s="274">
        <v>45078</v>
      </c>
      <c r="CF6280" s="273">
        <v>19065</v>
      </c>
      <c r="CG6280" s="273" t="s">
        <v>90</v>
      </c>
      <c r="CH6280" s="273">
        <v>19065</v>
      </c>
      <c r="CI6280" s="273" t="s">
        <v>80</v>
      </c>
      <c r="CM6280" s="273" t="s">
        <v>73</v>
      </c>
      <c r="CN6280" s="273">
        <v>3</v>
      </c>
    </row>
    <row r="6281" spans="4:92">
      <c r="D6281" s="273" t="s">
        <v>64</v>
      </c>
      <c r="E6281" s="273" t="s">
        <v>63</v>
      </c>
      <c r="F6281" s="273" t="s">
        <v>252</v>
      </c>
      <c r="G6281" s="273" t="s">
        <v>779</v>
      </c>
      <c r="H6281" s="274">
        <v>45078</v>
      </c>
      <c r="I6281" s="273">
        <v>12643</v>
      </c>
      <c r="J6281" s="273">
        <v>854</v>
      </c>
      <c r="K6281" s="273">
        <v>9977</v>
      </c>
      <c r="L6281" s="273" t="s">
        <v>66</v>
      </c>
      <c r="M6281" s="273">
        <v>1405.25704</v>
      </c>
      <c r="N6281" s="273" t="s">
        <v>67</v>
      </c>
      <c r="P6281" s="273" t="s">
        <v>2030</v>
      </c>
      <c r="Q6281" s="273" t="s">
        <v>69</v>
      </c>
      <c r="R6281" s="273" t="s">
        <v>70</v>
      </c>
      <c r="S6281" s="273" t="s">
        <v>71</v>
      </c>
      <c r="T6281" s="273" t="s">
        <v>72</v>
      </c>
      <c r="U6281" s="273" t="s">
        <v>73</v>
      </c>
      <c r="V6281" s="273" t="s">
        <v>74</v>
      </c>
      <c r="W6281" s="273">
        <v>242140</v>
      </c>
      <c r="X6281" s="273" t="s">
        <v>64</v>
      </c>
      <c r="Y6281" s="273" t="s">
        <v>75</v>
      </c>
      <c r="Z6281" s="273" t="s">
        <v>173</v>
      </c>
      <c r="AA6281" s="273" t="s">
        <v>173</v>
      </c>
      <c r="AB6281" s="274">
        <v>45017</v>
      </c>
      <c r="AC6281" s="273">
        <v>12053</v>
      </c>
      <c r="AD6281" s="273">
        <v>45</v>
      </c>
      <c r="AE6281" s="273">
        <v>6.5</v>
      </c>
      <c r="AF6281" s="273" t="s">
        <v>90</v>
      </c>
      <c r="AG6281" s="273" t="s">
        <v>732</v>
      </c>
      <c r="AH6281" s="273" t="s">
        <v>733</v>
      </c>
      <c r="AI6281" s="273" t="s">
        <v>123</v>
      </c>
      <c r="AJ6281" s="273" t="s">
        <v>200</v>
      </c>
      <c r="AK6281" s="273">
        <v>166106</v>
      </c>
      <c r="BV6281" s="273" t="s">
        <v>64</v>
      </c>
      <c r="BW6281" s="273" t="s">
        <v>75</v>
      </c>
      <c r="BX6281" s="273" t="s">
        <v>391</v>
      </c>
      <c r="BY6281" s="273" t="s">
        <v>400</v>
      </c>
      <c r="BZ6281" s="273" t="s">
        <v>86</v>
      </c>
      <c r="CA6281" s="273" t="s">
        <v>87</v>
      </c>
      <c r="CB6281" s="273" t="s">
        <v>88</v>
      </c>
      <c r="CC6281" s="273" t="s">
        <v>89</v>
      </c>
      <c r="CD6281" s="282">
        <v>3</v>
      </c>
      <c r="CE6281" s="274">
        <v>45078</v>
      </c>
      <c r="CF6281" s="273">
        <v>13530</v>
      </c>
      <c r="CG6281" s="273" t="s">
        <v>90</v>
      </c>
      <c r="CH6281" s="273">
        <v>13530</v>
      </c>
      <c r="CI6281" s="273" t="s">
        <v>80</v>
      </c>
      <c r="CM6281" s="273" t="s">
        <v>73</v>
      </c>
      <c r="CN6281" s="273">
        <v>3</v>
      </c>
    </row>
    <row r="6282" spans="4:92">
      <c r="D6282" s="273" t="s">
        <v>64</v>
      </c>
      <c r="E6282" s="273" t="s">
        <v>63</v>
      </c>
      <c r="F6282" s="273" t="s">
        <v>252</v>
      </c>
      <c r="G6282" s="273" t="s">
        <v>779</v>
      </c>
      <c r="H6282" s="274">
        <v>45078</v>
      </c>
      <c r="I6282" s="273">
        <v>12643</v>
      </c>
      <c r="J6282" s="273">
        <v>854</v>
      </c>
      <c r="K6282" s="273">
        <v>246</v>
      </c>
      <c r="L6282" s="273" t="s">
        <v>66</v>
      </c>
      <c r="M6282" s="273">
        <v>28.978400000000001</v>
      </c>
      <c r="N6282" s="273" t="s">
        <v>67</v>
      </c>
      <c r="P6282" s="273" t="s">
        <v>2030</v>
      </c>
      <c r="Q6282" s="273" t="s">
        <v>69</v>
      </c>
      <c r="R6282" s="273" t="s">
        <v>70</v>
      </c>
      <c r="S6282" s="273" t="s">
        <v>93</v>
      </c>
      <c r="T6282" s="273" t="s">
        <v>94</v>
      </c>
      <c r="U6282" s="273" t="s">
        <v>73</v>
      </c>
      <c r="V6282" s="273" t="s">
        <v>95</v>
      </c>
      <c r="W6282" s="273">
        <v>242157</v>
      </c>
      <c r="X6282" s="273" t="s">
        <v>64</v>
      </c>
      <c r="Y6282" s="273" t="s">
        <v>75</v>
      </c>
      <c r="Z6282" s="273" t="s">
        <v>173</v>
      </c>
      <c r="AA6282" s="273" t="s">
        <v>173</v>
      </c>
      <c r="AB6282" s="274">
        <v>45017</v>
      </c>
      <c r="AC6282" s="273">
        <v>12053</v>
      </c>
      <c r="AD6282" s="273">
        <v>45</v>
      </c>
      <c r="AE6282" s="273">
        <v>0</v>
      </c>
      <c r="AF6282" s="273" t="s">
        <v>90</v>
      </c>
      <c r="AG6282" s="273" t="s">
        <v>738</v>
      </c>
      <c r="AH6282" s="273" t="s">
        <v>739</v>
      </c>
      <c r="AI6282" s="273" t="s">
        <v>123</v>
      </c>
      <c r="AJ6282" s="273" t="s">
        <v>200</v>
      </c>
      <c r="AK6282" s="273">
        <v>166112</v>
      </c>
      <c r="BV6282" s="273" t="s">
        <v>64</v>
      </c>
      <c r="BW6282" s="273" t="s">
        <v>75</v>
      </c>
      <c r="BX6282" s="273" t="s">
        <v>391</v>
      </c>
      <c r="BY6282" s="273" t="s">
        <v>400</v>
      </c>
      <c r="BZ6282" s="273" t="s">
        <v>86</v>
      </c>
      <c r="CA6282" s="273" t="s">
        <v>87</v>
      </c>
      <c r="CB6282" s="273" t="s">
        <v>101</v>
      </c>
      <c r="CC6282" s="273" t="s">
        <v>102</v>
      </c>
      <c r="CD6282" s="282">
        <v>4</v>
      </c>
      <c r="CE6282" s="274">
        <v>45078</v>
      </c>
      <c r="CF6282" s="273">
        <v>33811.47</v>
      </c>
      <c r="CG6282" s="273" t="s">
        <v>1495</v>
      </c>
      <c r="CH6282" s="273">
        <v>4860.3988124999996</v>
      </c>
      <c r="CI6282" s="273" t="s">
        <v>104</v>
      </c>
      <c r="CM6282" s="273" t="s">
        <v>73</v>
      </c>
      <c r="CN6282" s="273">
        <v>3</v>
      </c>
    </row>
    <row r="6283" spans="4:92">
      <c r="D6283" s="273" t="s">
        <v>64</v>
      </c>
      <c r="E6283" s="273" t="s">
        <v>63</v>
      </c>
      <c r="F6283" s="273" t="s">
        <v>252</v>
      </c>
      <c r="G6283" s="273" t="s">
        <v>779</v>
      </c>
      <c r="H6283" s="274">
        <v>45078</v>
      </c>
      <c r="I6283" s="273">
        <v>12643</v>
      </c>
      <c r="J6283" s="273">
        <v>854</v>
      </c>
      <c r="K6283" s="273">
        <v>0</v>
      </c>
      <c r="L6283" s="273" t="s">
        <v>66</v>
      </c>
      <c r="N6283" s="273" t="s">
        <v>107</v>
      </c>
      <c r="W6283" s="273">
        <v>242106</v>
      </c>
      <c r="X6283" s="273" t="s">
        <v>64</v>
      </c>
      <c r="Y6283" s="273" t="s">
        <v>75</v>
      </c>
      <c r="Z6283" s="273" t="s">
        <v>173</v>
      </c>
      <c r="AA6283" s="273" t="s">
        <v>173</v>
      </c>
      <c r="AB6283" s="274">
        <v>45017</v>
      </c>
      <c r="AC6283" s="273">
        <v>12053</v>
      </c>
      <c r="AD6283" s="273">
        <v>45</v>
      </c>
      <c r="AE6283" s="273">
        <v>0</v>
      </c>
      <c r="AF6283" s="273" t="s">
        <v>90</v>
      </c>
      <c r="AG6283" s="273" t="s">
        <v>414</v>
      </c>
      <c r="AH6283" s="273" t="s">
        <v>742</v>
      </c>
      <c r="AI6283" s="273" t="s">
        <v>199</v>
      </c>
      <c r="AJ6283" s="273" t="s">
        <v>200</v>
      </c>
      <c r="AK6283" s="273">
        <v>166118</v>
      </c>
      <c r="BV6283" s="273" t="s">
        <v>64</v>
      </c>
      <c r="BW6283" s="273" t="s">
        <v>75</v>
      </c>
      <c r="BX6283" s="273" t="s">
        <v>391</v>
      </c>
      <c r="BY6283" s="273" t="s">
        <v>400</v>
      </c>
      <c r="BZ6283" s="273" t="s">
        <v>86</v>
      </c>
      <c r="CA6283" s="273" t="s">
        <v>87</v>
      </c>
      <c r="CB6283" s="273" t="s">
        <v>101</v>
      </c>
      <c r="CC6283" s="273" t="s">
        <v>102</v>
      </c>
      <c r="CD6283" s="282">
        <v>4</v>
      </c>
      <c r="CE6283" s="274">
        <v>45078</v>
      </c>
      <c r="CF6283" s="273">
        <v>47643.44</v>
      </c>
      <c r="CG6283" s="273" t="s">
        <v>1495</v>
      </c>
      <c r="CH6283" s="273">
        <v>6848.7444999999998</v>
      </c>
      <c r="CI6283" s="273" t="s">
        <v>104</v>
      </c>
      <c r="CM6283" s="273" t="s">
        <v>73</v>
      </c>
      <c r="CN6283" s="273">
        <v>3</v>
      </c>
    </row>
    <row r="6284" spans="4:92">
      <c r="D6284" s="273" t="s">
        <v>64</v>
      </c>
      <c r="E6284" s="273" t="s">
        <v>63</v>
      </c>
      <c r="F6284" s="273" t="s">
        <v>252</v>
      </c>
      <c r="G6284" s="273" t="s">
        <v>779</v>
      </c>
      <c r="H6284" s="274">
        <v>45078</v>
      </c>
      <c r="I6284" s="273">
        <v>12643</v>
      </c>
      <c r="J6284" s="273">
        <v>854</v>
      </c>
      <c r="K6284" s="273">
        <v>2549</v>
      </c>
      <c r="L6284" s="273" t="s">
        <v>66</v>
      </c>
      <c r="M6284" s="273">
        <v>600.50408000000004</v>
      </c>
      <c r="N6284" s="273" t="s">
        <v>115</v>
      </c>
      <c r="W6284" s="273">
        <v>242105</v>
      </c>
      <c r="X6284" s="273" t="s">
        <v>64</v>
      </c>
      <c r="Y6284" s="273" t="s">
        <v>75</v>
      </c>
      <c r="Z6284" s="273" t="s">
        <v>173</v>
      </c>
      <c r="AA6284" s="273" t="s">
        <v>173</v>
      </c>
      <c r="AB6284" s="274">
        <v>45017</v>
      </c>
      <c r="AC6284" s="273">
        <v>12053</v>
      </c>
      <c r="AD6284" s="273">
        <v>45</v>
      </c>
      <c r="AE6284" s="273">
        <v>5</v>
      </c>
      <c r="AF6284" s="273" t="s">
        <v>90</v>
      </c>
      <c r="AG6284" s="273" t="s">
        <v>424</v>
      </c>
      <c r="AH6284" s="273" t="s">
        <v>745</v>
      </c>
      <c r="AI6284" s="273" t="s">
        <v>199</v>
      </c>
      <c r="AJ6284" s="273" t="s">
        <v>200</v>
      </c>
      <c r="AK6284" s="273">
        <v>166124</v>
      </c>
      <c r="BV6284" s="273" t="s">
        <v>64</v>
      </c>
      <c r="BW6284" s="273" t="s">
        <v>75</v>
      </c>
      <c r="BX6284" s="273" t="s">
        <v>391</v>
      </c>
      <c r="BY6284" s="273" t="s">
        <v>400</v>
      </c>
      <c r="BZ6284" s="273" t="s">
        <v>110</v>
      </c>
      <c r="CA6284" s="273" t="s">
        <v>111</v>
      </c>
      <c r="CB6284" s="273" t="s">
        <v>112</v>
      </c>
      <c r="CC6284" s="273" t="s">
        <v>113</v>
      </c>
      <c r="CD6284" s="282">
        <v>4</v>
      </c>
      <c r="CE6284" s="274">
        <v>45078</v>
      </c>
      <c r="CI6284" s="273" t="s">
        <v>80</v>
      </c>
      <c r="CM6284" s="273" t="s">
        <v>73</v>
      </c>
      <c r="CN6284" s="273">
        <v>3</v>
      </c>
    </row>
    <row r="6285" spans="4:92">
      <c r="D6285" s="273" t="s">
        <v>64</v>
      </c>
      <c r="E6285" s="273" t="s">
        <v>63</v>
      </c>
      <c r="F6285" s="273" t="s">
        <v>252</v>
      </c>
      <c r="G6285" s="273" t="s">
        <v>779</v>
      </c>
      <c r="H6285" s="274">
        <v>45108</v>
      </c>
      <c r="I6285" s="273">
        <v>12912</v>
      </c>
      <c r="J6285" s="273">
        <v>854</v>
      </c>
      <c r="K6285" s="273">
        <v>939</v>
      </c>
      <c r="L6285" s="273" t="s">
        <v>66</v>
      </c>
      <c r="M6285" s="273">
        <v>121.09063999999999</v>
      </c>
      <c r="N6285" s="273" t="s">
        <v>67</v>
      </c>
      <c r="P6285" s="273" t="s">
        <v>2030</v>
      </c>
      <c r="Q6285" s="273" t="s">
        <v>69</v>
      </c>
      <c r="R6285" s="273" t="s">
        <v>70</v>
      </c>
      <c r="S6285" s="273" t="s">
        <v>834</v>
      </c>
      <c r="T6285" s="273" t="s">
        <v>835</v>
      </c>
      <c r="U6285" s="273" t="s">
        <v>73</v>
      </c>
      <c r="V6285" s="273" t="s">
        <v>836</v>
      </c>
      <c r="W6285" s="273">
        <v>242187</v>
      </c>
      <c r="X6285" s="273" t="s">
        <v>64</v>
      </c>
      <c r="Y6285" s="273" t="s">
        <v>75</v>
      </c>
      <c r="Z6285" s="273" t="s">
        <v>173</v>
      </c>
      <c r="AA6285" s="273" t="s">
        <v>173</v>
      </c>
      <c r="AB6285" s="274">
        <v>45017</v>
      </c>
      <c r="AC6285" s="273">
        <v>12053</v>
      </c>
      <c r="AD6285" s="273">
        <v>45</v>
      </c>
      <c r="AE6285" s="273">
        <v>5</v>
      </c>
      <c r="AF6285" s="273" t="s">
        <v>90</v>
      </c>
      <c r="AG6285" s="273" t="s">
        <v>428</v>
      </c>
      <c r="AH6285" s="273" t="s">
        <v>1588</v>
      </c>
      <c r="AI6285" s="273" t="s">
        <v>199</v>
      </c>
      <c r="AJ6285" s="273" t="s">
        <v>200</v>
      </c>
      <c r="AK6285" s="273">
        <v>166130</v>
      </c>
      <c r="BV6285" s="273" t="s">
        <v>64</v>
      </c>
      <c r="BW6285" s="273" t="s">
        <v>75</v>
      </c>
      <c r="BX6285" s="273" t="s">
        <v>391</v>
      </c>
      <c r="BY6285" s="273" t="s">
        <v>400</v>
      </c>
      <c r="BZ6285" s="273" t="s">
        <v>110</v>
      </c>
      <c r="CA6285" s="273" t="s">
        <v>111</v>
      </c>
      <c r="CB6285" s="273" t="s">
        <v>117</v>
      </c>
      <c r="CC6285" s="273" t="s">
        <v>118</v>
      </c>
      <c r="CD6285" s="282">
        <v>5</v>
      </c>
      <c r="CE6285" s="274">
        <v>45078</v>
      </c>
      <c r="CI6285" s="273" t="s">
        <v>104</v>
      </c>
      <c r="CM6285" s="273" t="s">
        <v>73</v>
      </c>
      <c r="CN6285" s="273">
        <v>3</v>
      </c>
    </row>
    <row r="6286" spans="4:92">
      <c r="D6286" s="273" t="s">
        <v>64</v>
      </c>
      <c r="E6286" s="273" t="s">
        <v>63</v>
      </c>
      <c r="F6286" s="273" t="s">
        <v>252</v>
      </c>
      <c r="G6286" s="273" t="s">
        <v>779</v>
      </c>
      <c r="H6286" s="274">
        <v>45108</v>
      </c>
      <c r="I6286" s="273">
        <v>12912</v>
      </c>
      <c r="J6286" s="273">
        <v>854</v>
      </c>
      <c r="K6286" s="273">
        <v>5842</v>
      </c>
      <c r="L6286" s="273" t="s">
        <v>66</v>
      </c>
      <c r="M6286" s="273">
        <v>1031.8915199999999</v>
      </c>
      <c r="N6286" s="273" t="s">
        <v>67</v>
      </c>
      <c r="P6286" s="273" t="s">
        <v>1011</v>
      </c>
      <c r="Q6286" s="273" t="s">
        <v>69</v>
      </c>
      <c r="R6286" s="273" t="s">
        <v>70</v>
      </c>
      <c r="S6286" s="273" t="s">
        <v>1041</v>
      </c>
      <c r="T6286" s="273" t="s">
        <v>1042</v>
      </c>
      <c r="U6286" s="273" t="s">
        <v>73</v>
      </c>
      <c r="V6286" s="273" t="s">
        <v>1043</v>
      </c>
      <c r="W6286" s="273">
        <v>242203</v>
      </c>
      <c r="X6286" s="273" t="s">
        <v>64</v>
      </c>
      <c r="Y6286" s="273" t="s">
        <v>75</v>
      </c>
      <c r="Z6286" s="273" t="s">
        <v>173</v>
      </c>
      <c r="AA6286" s="273" t="s">
        <v>173</v>
      </c>
      <c r="AB6286" s="274">
        <v>45017</v>
      </c>
      <c r="AC6286" s="273">
        <v>12053</v>
      </c>
      <c r="AD6286" s="273">
        <v>45</v>
      </c>
      <c r="AE6286" s="273">
        <v>5</v>
      </c>
      <c r="AF6286" s="273" t="s">
        <v>90</v>
      </c>
      <c r="AG6286" s="273" t="s">
        <v>1555</v>
      </c>
      <c r="AH6286" s="273" t="s">
        <v>1590</v>
      </c>
      <c r="AI6286" s="273" t="s">
        <v>123</v>
      </c>
      <c r="AJ6286" s="273" t="s">
        <v>200</v>
      </c>
      <c r="AK6286" s="273">
        <v>166208</v>
      </c>
      <c r="BV6286" s="273" t="s">
        <v>64</v>
      </c>
      <c r="BW6286" s="273" t="s">
        <v>75</v>
      </c>
      <c r="BX6286" s="273" t="s">
        <v>391</v>
      </c>
      <c r="BY6286" s="273" t="s">
        <v>400</v>
      </c>
      <c r="BZ6286" s="273" t="s">
        <v>126</v>
      </c>
      <c r="CA6286" s="273" t="s">
        <v>127</v>
      </c>
      <c r="CB6286" s="273" t="s">
        <v>128</v>
      </c>
      <c r="CC6286" s="273" t="s">
        <v>129</v>
      </c>
      <c r="CD6286" s="282">
        <v>6</v>
      </c>
      <c r="CE6286" s="274">
        <v>45078</v>
      </c>
      <c r="CI6286" s="273" t="s">
        <v>80</v>
      </c>
      <c r="CM6286" s="273" t="s">
        <v>73</v>
      </c>
      <c r="CN6286" s="273">
        <v>3</v>
      </c>
    </row>
    <row r="6287" spans="4:92">
      <c r="D6287" s="273" t="s">
        <v>64</v>
      </c>
      <c r="E6287" s="273" t="s">
        <v>63</v>
      </c>
      <c r="F6287" s="273" t="s">
        <v>252</v>
      </c>
      <c r="G6287" s="273" t="s">
        <v>779</v>
      </c>
      <c r="H6287" s="274">
        <v>45108</v>
      </c>
      <c r="I6287" s="273">
        <v>12912</v>
      </c>
      <c r="J6287" s="273">
        <v>854</v>
      </c>
      <c r="K6287" s="273">
        <v>9839</v>
      </c>
      <c r="L6287" s="273" t="s">
        <v>66</v>
      </c>
      <c r="M6287" s="273">
        <v>1385.9164000000001</v>
      </c>
      <c r="N6287" s="273" t="s">
        <v>67</v>
      </c>
      <c r="P6287" s="273" t="s">
        <v>2030</v>
      </c>
      <c r="Q6287" s="273" t="s">
        <v>69</v>
      </c>
      <c r="R6287" s="273" t="s">
        <v>70</v>
      </c>
      <c r="S6287" s="273" t="s">
        <v>71</v>
      </c>
      <c r="T6287" s="273" t="s">
        <v>72</v>
      </c>
      <c r="U6287" s="273" t="s">
        <v>73</v>
      </c>
      <c r="V6287" s="273" t="s">
        <v>74</v>
      </c>
      <c r="W6287" s="273">
        <v>242220</v>
      </c>
      <c r="X6287" s="273" t="s">
        <v>64</v>
      </c>
      <c r="Y6287" s="273" t="s">
        <v>75</v>
      </c>
      <c r="Z6287" s="273" t="s">
        <v>173</v>
      </c>
      <c r="AA6287" s="273" t="s">
        <v>173</v>
      </c>
      <c r="AB6287" s="274">
        <v>45017</v>
      </c>
      <c r="AC6287" s="273">
        <v>12053</v>
      </c>
      <c r="AD6287" s="273">
        <v>45</v>
      </c>
      <c r="AE6287" s="273">
        <v>2.6429999999999998</v>
      </c>
      <c r="AF6287" s="273" t="s">
        <v>90</v>
      </c>
      <c r="AG6287" s="273" t="s">
        <v>488</v>
      </c>
      <c r="AH6287" s="273" t="s">
        <v>1591</v>
      </c>
      <c r="AI6287" s="273" t="s">
        <v>123</v>
      </c>
      <c r="AJ6287" s="273" t="s">
        <v>200</v>
      </c>
      <c r="AK6287" s="273">
        <v>166215</v>
      </c>
      <c r="BV6287" s="273" t="s">
        <v>64</v>
      </c>
      <c r="BW6287" s="273" t="s">
        <v>75</v>
      </c>
      <c r="BX6287" s="273" t="s">
        <v>391</v>
      </c>
      <c r="BY6287" s="273" t="s">
        <v>400</v>
      </c>
      <c r="BZ6287" s="273" t="s">
        <v>151</v>
      </c>
      <c r="CA6287" s="273" t="s">
        <v>152</v>
      </c>
      <c r="CB6287" s="273" t="s">
        <v>153</v>
      </c>
      <c r="CC6287" s="273" t="s">
        <v>154</v>
      </c>
      <c r="CD6287" s="282">
        <v>10</v>
      </c>
      <c r="CE6287" s="274">
        <v>45078</v>
      </c>
      <c r="CF6287" s="273">
        <v>30676</v>
      </c>
      <c r="CG6287" s="273" t="s">
        <v>90</v>
      </c>
      <c r="CH6287" s="273">
        <v>30676</v>
      </c>
      <c r="CI6287" s="273" t="s">
        <v>80</v>
      </c>
      <c r="CM6287" s="273" t="s">
        <v>73</v>
      </c>
      <c r="CN6287" s="273">
        <v>3</v>
      </c>
    </row>
    <row r="6288" spans="4:92">
      <c r="D6288" s="273" t="s">
        <v>64</v>
      </c>
      <c r="E6288" s="273" t="s">
        <v>63</v>
      </c>
      <c r="F6288" s="273" t="s">
        <v>252</v>
      </c>
      <c r="G6288" s="273" t="s">
        <v>779</v>
      </c>
      <c r="H6288" s="274">
        <v>45108</v>
      </c>
      <c r="I6288" s="273">
        <v>12912</v>
      </c>
      <c r="J6288" s="273">
        <v>854</v>
      </c>
      <c r="K6288" s="273">
        <v>380</v>
      </c>
      <c r="L6288" s="273" t="s">
        <v>66</v>
      </c>
      <c r="M6288" s="273">
        <v>44.77</v>
      </c>
      <c r="N6288" s="273" t="s">
        <v>67</v>
      </c>
      <c r="P6288" s="273" t="s">
        <v>2030</v>
      </c>
      <c r="Q6288" s="273" t="s">
        <v>69</v>
      </c>
      <c r="R6288" s="273" t="s">
        <v>70</v>
      </c>
      <c r="S6288" s="273" t="s">
        <v>93</v>
      </c>
      <c r="T6288" s="273" t="s">
        <v>94</v>
      </c>
      <c r="U6288" s="273" t="s">
        <v>73</v>
      </c>
      <c r="V6288" s="273" t="s">
        <v>95</v>
      </c>
      <c r="W6288" s="273">
        <v>242237</v>
      </c>
      <c r="X6288" s="273" t="s">
        <v>64</v>
      </c>
      <c r="Y6288" s="273" t="s">
        <v>75</v>
      </c>
      <c r="Z6288" s="273" t="s">
        <v>173</v>
      </c>
      <c r="AA6288" s="273" t="s">
        <v>173</v>
      </c>
      <c r="AB6288" s="274">
        <v>45017</v>
      </c>
      <c r="AC6288" s="273">
        <v>12096</v>
      </c>
      <c r="AD6288" s="273">
        <v>45</v>
      </c>
      <c r="AK6288" s="273">
        <v>167354</v>
      </c>
      <c r="BV6288" s="273" t="s">
        <v>64</v>
      </c>
      <c r="BW6288" s="273" t="s">
        <v>75</v>
      </c>
      <c r="BX6288" s="273" t="s">
        <v>391</v>
      </c>
      <c r="BY6288" s="273" t="s">
        <v>400</v>
      </c>
      <c r="BZ6288" s="273" t="s">
        <v>138</v>
      </c>
      <c r="CA6288" s="273" t="s">
        <v>139</v>
      </c>
      <c r="CB6288" s="273" t="s">
        <v>140</v>
      </c>
      <c r="CC6288" s="273" t="s">
        <v>141</v>
      </c>
      <c r="CD6288" s="282">
        <v>9</v>
      </c>
      <c r="CE6288" s="274">
        <v>45078</v>
      </c>
      <c r="CF6288" s="273">
        <v>1180</v>
      </c>
      <c r="CG6288" s="273" t="s">
        <v>90</v>
      </c>
      <c r="CH6288" s="273">
        <v>1180</v>
      </c>
      <c r="CI6288" s="273" t="s">
        <v>80</v>
      </c>
      <c r="CM6288" s="273" t="s">
        <v>73</v>
      </c>
      <c r="CN6288" s="273">
        <v>3</v>
      </c>
    </row>
    <row r="6289" spans="4:92">
      <c r="D6289" s="273" t="s">
        <v>64</v>
      </c>
      <c r="E6289" s="273" t="s">
        <v>63</v>
      </c>
      <c r="F6289" s="273" t="s">
        <v>252</v>
      </c>
      <c r="G6289" s="273" t="s">
        <v>779</v>
      </c>
      <c r="H6289" s="274">
        <v>45108</v>
      </c>
      <c r="I6289" s="273">
        <v>12912</v>
      </c>
      <c r="J6289" s="273">
        <v>854</v>
      </c>
      <c r="K6289" s="273">
        <v>0</v>
      </c>
      <c r="L6289" s="273" t="s">
        <v>66</v>
      </c>
      <c r="N6289" s="273" t="s">
        <v>107</v>
      </c>
      <c r="W6289" s="273">
        <v>242186</v>
      </c>
      <c r="X6289" s="273" t="s">
        <v>64</v>
      </c>
      <c r="Y6289" s="273" t="s">
        <v>75</v>
      </c>
      <c r="Z6289" s="273" t="s">
        <v>173</v>
      </c>
      <c r="AA6289" s="273" t="s">
        <v>173</v>
      </c>
      <c r="AB6289" s="274">
        <v>45017</v>
      </c>
      <c r="AC6289" s="273">
        <v>12096</v>
      </c>
      <c r="AD6289" s="273">
        <v>45</v>
      </c>
      <c r="AK6289" s="273">
        <v>173848</v>
      </c>
      <c r="BV6289" s="273" t="s">
        <v>64</v>
      </c>
      <c r="BW6289" s="273" t="s">
        <v>75</v>
      </c>
      <c r="BX6289" s="273" t="s">
        <v>391</v>
      </c>
      <c r="BY6289" s="273" t="s">
        <v>400</v>
      </c>
      <c r="BZ6289" s="273" t="s">
        <v>126</v>
      </c>
      <c r="CA6289" s="273" t="s">
        <v>127</v>
      </c>
      <c r="CB6289" s="273" t="s">
        <v>133</v>
      </c>
      <c r="CC6289" s="273" t="s">
        <v>134</v>
      </c>
      <c r="CD6289" s="282">
        <v>7</v>
      </c>
      <c r="CE6289" s="274">
        <v>45078</v>
      </c>
      <c r="CI6289" s="273" t="s">
        <v>104</v>
      </c>
      <c r="CM6289" s="273" t="s">
        <v>73</v>
      </c>
      <c r="CN6289" s="273">
        <v>3</v>
      </c>
    </row>
    <row r="6290" spans="4:92">
      <c r="D6290" s="273" t="s">
        <v>64</v>
      </c>
      <c r="E6290" s="273" t="s">
        <v>63</v>
      </c>
      <c r="F6290" s="273" t="s">
        <v>252</v>
      </c>
      <c r="G6290" s="273" t="s">
        <v>779</v>
      </c>
      <c r="H6290" s="274">
        <v>45108</v>
      </c>
      <c r="I6290" s="273">
        <v>12912</v>
      </c>
      <c r="J6290" s="273">
        <v>854</v>
      </c>
      <c r="K6290" s="273">
        <v>4903</v>
      </c>
      <c r="L6290" s="273" t="s">
        <v>66</v>
      </c>
      <c r="M6290" s="273">
        <v>833.79647999999997</v>
      </c>
      <c r="N6290" s="273" t="s">
        <v>115</v>
      </c>
      <c r="W6290" s="273">
        <v>242185</v>
      </c>
      <c r="X6290" s="273" t="s">
        <v>64</v>
      </c>
      <c r="Y6290" s="273" t="s">
        <v>75</v>
      </c>
      <c r="Z6290" s="273" t="s">
        <v>173</v>
      </c>
      <c r="AA6290" s="273" t="s">
        <v>173</v>
      </c>
      <c r="AB6290" s="274">
        <v>45017</v>
      </c>
      <c r="AC6290" s="273">
        <v>12096</v>
      </c>
      <c r="AD6290" s="273">
        <v>45</v>
      </c>
      <c r="AK6290" s="273">
        <v>173855</v>
      </c>
      <c r="BV6290" s="273" t="s">
        <v>64</v>
      </c>
      <c r="BW6290" s="273" t="s">
        <v>75</v>
      </c>
      <c r="BX6290" s="273" t="s">
        <v>391</v>
      </c>
      <c r="BY6290" s="273" t="s">
        <v>400</v>
      </c>
      <c r="BZ6290" s="273" t="s">
        <v>167</v>
      </c>
      <c r="CA6290" s="273" t="s">
        <v>168</v>
      </c>
      <c r="CB6290" s="273" t="s">
        <v>169</v>
      </c>
      <c r="CC6290" s="273" t="s">
        <v>170</v>
      </c>
      <c r="CD6290" s="282">
        <v>12</v>
      </c>
      <c r="CE6290" s="274">
        <v>45078</v>
      </c>
      <c r="CF6290" s="273">
        <v>500</v>
      </c>
      <c r="CG6290" s="273" t="s">
        <v>90</v>
      </c>
      <c r="CH6290" s="273">
        <v>500</v>
      </c>
      <c r="CI6290" s="273" t="s">
        <v>80</v>
      </c>
      <c r="CM6290" s="273" t="s">
        <v>73</v>
      </c>
      <c r="CN6290" s="273">
        <v>3</v>
      </c>
    </row>
    <row r="6291" spans="4:92">
      <c r="D6291" s="273" t="s">
        <v>64</v>
      </c>
      <c r="E6291" s="273" t="s">
        <v>63</v>
      </c>
      <c r="F6291" s="273" t="s">
        <v>252</v>
      </c>
      <c r="G6291" s="273" t="s">
        <v>779</v>
      </c>
      <c r="H6291" s="274">
        <v>45139</v>
      </c>
      <c r="I6291" s="273">
        <v>13589</v>
      </c>
      <c r="J6291" s="273">
        <v>854</v>
      </c>
      <c r="K6291" s="273">
        <v>1176</v>
      </c>
      <c r="L6291" s="273" t="s">
        <v>66</v>
      </c>
      <c r="M6291" s="273">
        <v>151.63192000000001</v>
      </c>
      <c r="N6291" s="273" t="s">
        <v>67</v>
      </c>
      <c r="P6291" s="273" t="s">
        <v>2030</v>
      </c>
      <c r="Q6291" s="273" t="s">
        <v>69</v>
      </c>
      <c r="R6291" s="273" t="s">
        <v>70</v>
      </c>
      <c r="S6291" s="273" t="s">
        <v>834</v>
      </c>
      <c r="T6291" s="273" t="s">
        <v>835</v>
      </c>
      <c r="U6291" s="273" t="s">
        <v>73</v>
      </c>
      <c r="V6291" s="273" t="s">
        <v>836</v>
      </c>
      <c r="W6291" s="273">
        <v>242267</v>
      </c>
      <c r="X6291" s="273" t="s">
        <v>64</v>
      </c>
      <c r="Y6291" s="273" t="s">
        <v>75</v>
      </c>
      <c r="Z6291" s="273" t="s">
        <v>173</v>
      </c>
      <c r="AA6291" s="273" t="s">
        <v>173</v>
      </c>
      <c r="AB6291" s="274">
        <v>45017</v>
      </c>
      <c r="AC6291" s="273">
        <v>14855</v>
      </c>
      <c r="AD6291" s="273">
        <v>45</v>
      </c>
      <c r="AK6291" s="273">
        <v>288509</v>
      </c>
      <c r="BV6291" s="273" t="s">
        <v>64</v>
      </c>
      <c r="BW6291" s="273" t="s">
        <v>75</v>
      </c>
      <c r="BX6291" s="273" t="s">
        <v>391</v>
      </c>
      <c r="BY6291" s="273" t="s">
        <v>400</v>
      </c>
      <c r="BZ6291" s="273" t="s">
        <v>151</v>
      </c>
      <c r="CA6291" s="273" t="s">
        <v>152</v>
      </c>
      <c r="CB6291" s="273" t="s">
        <v>161</v>
      </c>
      <c r="CC6291" s="273" t="s">
        <v>162</v>
      </c>
      <c r="CD6291" s="282">
        <v>11</v>
      </c>
      <c r="CE6291" s="274">
        <v>45078</v>
      </c>
      <c r="CF6291" s="273">
        <v>6135</v>
      </c>
      <c r="CG6291" s="273" t="s">
        <v>90</v>
      </c>
      <c r="CH6291" s="273">
        <v>6135</v>
      </c>
      <c r="CI6291" s="273" t="s">
        <v>80</v>
      </c>
      <c r="CM6291" s="273" t="s">
        <v>73</v>
      </c>
      <c r="CN6291" s="273">
        <v>3</v>
      </c>
    </row>
    <row r="6292" spans="4:92">
      <c r="D6292" s="273" t="s">
        <v>64</v>
      </c>
      <c r="E6292" s="273" t="s">
        <v>63</v>
      </c>
      <c r="F6292" s="273" t="s">
        <v>252</v>
      </c>
      <c r="G6292" s="273" t="s">
        <v>779</v>
      </c>
      <c r="H6292" s="274">
        <v>45139</v>
      </c>
      <c r="I6292" s="273">
        <v>13589</v>
      </c>
      <c r="J6292" s="273">
        <v>854</v>
      </c>
      <c r="K6292" s="273">
        <v>4037</v>
      </c>
      <c r="L6292" s="273" t="s">
        <v>66</v>
      </c>
      <c r="M6292" s="273">
        <v>713.06399999999996</v>
      </c>
      <c r="N6292" s="273" t="s">
        <v>67</v>
      </c>
      <c r="P6292" s="273" t="s">
        <v>1011</v>
      </c>
      <c r="Q6292" s="273" t="s">
        <v>69</v>
      </c>
      <c r="R6292" s="273" t="s">
        <v>70</v>
      </c>
      <c r="S6292" s="273" t="s">
        <v>1041</v>
      </c>
      <c r="T6292" s="273" t="s">
        <v>1042</v>
      </c>
      <c r="U6292" s="273" t="s">
        <v>73</v>
      </c>
      <c r="V6292" s="273" t="s">
        <v>1043</v>
      </c>
      <c r="W6292" s="273">
        <v>242283</v>
      </c>
      <c r="X6292" s="273" t="s">
        <v>64</v>
      </c>
      <c r="Y6292" s="273" t="s">
        <v>75</v>
      </c>
      <c r="Z6292" s="273" t="s">
        <v>173</v>
      </c>
      <c r="AA6292" s="273" t="s">
        <v>173</v>
      </c>
      <c r="AB6292" s="274">
        <v>45017</v>
      </c>
      <c r="AC6292" s="273">
        <v>14855</v>
      </c>
      <c r="AD6292" s="273">
        <v>45</v>
      </c>
      <c r="AK6292" s="273">
        <v>288520</v>
      </c>
      <c r="BV6292" s="273" t="s">
        <v>64</v>
      </c>
      <c r="BW6292" s="273" t="s">
        <v>75</v>
      </c>
      <c r="BX6292" s="273" t="s">
        <v>391</v>
      </c>
      <c r="BY6292" s="273" t="s">
        <v>400</v>
      </c>
      <c r="BZ6292" s="273" t="s">
        <v>167</v>
      </c>
      <c r="CA6292" s="273" t="s">
        <v>168</v>
      </c>
      <c r="CB6292" s="273" t="s">
        <v>353</v>
      </c>
      <c r="CC6292" s="273" t="s">
        <v>354</v>
      </c>
      <c r="CD6292" s="282">
        <v>13</v>
      </c>
      <c r="CE6292" s="274">
        <v>45078</v>
      </c>
      <c r="CF6292" s="273">
        <v>672</v>
      </c>
      <c r="CG6292" s="273" t="s">
        <v>90</v>
      </c>
      <c r="CH6292" s="273">
        <v>672</v>
      </c>
      <c r="CI6292" s="273" t="s">
        <v>80</v>
      </c>
      <c r="CM6292" s="273" t="s">
        <v>73</v>
      </c>
      <c r="CN6292" s="273">
        <v>3</v>
      </c>
    </row>
    <row r="6293" spans="4:92">
      <c r="D6293" s="273" t="s">
        <v>64</v>
      </c>
      <c r="E6293" s="273" t="s">
        <v>63</v>
      </c>
      <c r="F6293" s="273" t="s">
        <v>252</v>
      </c>
      <c r="G6293" s="273" t="s">
        <v>779</v>
      </c>
      <c r="H6293" s="274">
        <v>45139</v>
      </c>
      <c r="I6293" s="273">
        <v>13589</v>
      </c>
      <c r="J6293" s="273">
        <v>854</v>
      </c>
      <c r="K6293" s="273">
        <v>15946</v>
      </c>
      <c r="L6293" s="273" t="s">
        <v>66</v>
      </c>
      <c r="M6293" s="273">
        <v>2246.0539199999998</v>
      </c>
      <c r="N6293" s="273" t="s">
        <v>67</v>
      </c>
      <c r="P6293" s="273" t="s">
        <v>2030</v>
      </c>
      <c r="Q6293" s="273" t="s">
        <v>69</v>
      </c>
      <c r="R6293" s="273" t="s">
        <v>70</v>
      </c>
      <c r="S6293" s="273" t="s">
        <v>71</v>
      </c>
      <c r="T6293" s="273" t="s">
        <v>72</v>
      </c>
      <c r="U6293" s="273" t="s">
        <v>73</v>
      </c>
      <c r="V6293" s="273" t="s">
        <v>74</v>
      </c>
      <c r="W6293" s="273">
        <v>242300</v>
      </c>
      <c r="X6293" s="273" t="s">
        <v>64</v>
      </c>
      <c r="Y6293" s="273" t="s">
        <v>75</v>
      </c>
      <c r="Z6293" s="273" t="s">
        <v>173</v>
      </c>
      <c r="AA6293" s="273" t="s">
        <v>173</v>
      </c>
      <c r="AB6293" s="274">
        <v>45017</v>
      </c>
      <c r="AC6293" s="273">
        <v>14855</v>
      </c>
      <c r="AD6293" s="273">
        <v>45</v>
      </c>
      <c r="AK6293" s="273">
        <v>288525</v>
      </c>
      <c r="BV6293" s="273" t="s">
        <v>64</v>
      </c>
      <c r="BW6293" s="273" t="s">
        <v>75</v>
      </c>
      <c r="BX6293" s="273" t="s">
        <v>391</v>
      </c>
      <c r="BY6293" s="273" t="s">
        <v>400</v>
      </c>
      <c r="BZ6293" s="273" t="s">
        <v>167</v>
      </c>
      <c r="CA6293" s="273" t="s">
        <v>168</v>
      </c>
      <c r="CB6293" s="273" t="s">
        <v>313</v>
      </c>
      <c r="CC6293" s="273" t="s">
        <v>314</v>
      </c>
      <c r="CD6293" s="282">
        <v>14</v>
      </c>
      <c r="CE6293" s="274">
        <v>45078</v>
      </c>
      <c r="CF6293" s="273">
        <v>500</v>
      </c>
      <c r="CG6293" s="273" t="s">
        <v>90</v>
      </c>
      <c r="CH6293" s="273">
        <v>500</v>
      </c>
      <c r="CI6293" s="273" t="s">
        <v>80</v>
      </c>
      <c r="CM6293" s="273" t="s">
        <v>73</v>
      </c>
      <c r="CN6293" s="273">
        <v>3</v>
      </c>
    </row>
    <row r="6294" spans="4:92">
      <c r="D6294" s="273" t="s">
        <v>64</v>
      </c>
      <c r="E6294" s="273" t="s">
        <v>63</v>
      </c>
      <c r="F6294" s="273" t="s">
        <v>221</v>
      </c>
      <c r="G6294" s="273" t="s">
        <v>221</v>
      </c>
      <c r="H6294" s="274">
        <v>45261</v>
      </c>
      <c r="I6294" s="273">
        <v>16890</v>
      </c>
      <c r="J6294" s="273">
        <v>17</v>
      </c>
      <c r="K6294" s="273">
        <v>40000</v>
      </c>
      <c r="L6294" s="273" t="s">
        <v>66</v>
      </c>
      <c r="M6294" s="273">
        <v>0</v>
      </c>
      <c r="N6294" s="273" t="s">
        <v>1010</v>
      </c>
      <c r="O6294" s="273">
        <v>0</v>
      </c>
      <c r="P6294" s="273" t="s">
        <v>1011</v>
      </c>
      <c r="Q6294" s="273" t="s">
        <v>69</v>
      </c>
      <c r="R6294" s="273" t="s">
        <v>1013</v>
      </c>
      <c r="S6294" s="273" t="s">
        <v>1298</v>
      </c>
      <c r="U6294" s="273" t="s">
        <v>73</v>
      </c>
      <c r="V6294" s="273" t="s">
        <v>2170</v>
      </c>
      <c r="W6294" s="273">
        <v>326531</v>
      </c>
      <c r="X6294" s="273" t="s">
        <v>64</v>
      </c>
      <c r="Y6294" s="273" t="s">
        <v>75</v>
      </c>
      <c r="Z6294" s="273" t="s">
        <v>173</v>
      </c>
      <c r="AA6294" s="273" t="s">
        <v>173</v>
      </c>
      <c r="AB6294" s="274">
        <v>45017</v>
      </c>
      <c r="AC6294" s="273">
        <v>14855</v>
      </c>
      <c r="AD6294" s="273">
        <v>45</v>
      </c>
      <c r="AK6294" s="273">
        <v>317734</v>
      </c>
      <c r="BV6294" s="273" t="s">
        <v>64</v>
      </c>
      <c r="BW6294" s="273" t="s">
        <v>75</v>
      </c>
      <c r="BX6294" s="273" t="s">
        <v>391</v>
      </c>
      <c r="BY6294" s="273" t="s">
        <v>400</v>
      </c>
      <c r="BZ6294" s="273" t="s">
        <v>204</v>
      </c>
      <c r="CA6294" s="273" t="s">
        <v>205</v>
      </c>
      <c r="CB6294" s="273" t="s">
        <v>206</v>
      </c>
      <c r="CC6294" s="273" t="s">
        <v>207</v>
      </c>
      <c r="CD6294" s="282">
        <v>0</v>
      </c>
      <c r="CE6294" s="274">
        <v>45078</v>
      </c>
      <c r="CG6294" s="273" t="s">
        <v>181</v>
      </c>
      <c r="CI6294" s="273" t="s">
        <v>208</v>
      </c>
      <c r="CJ6294" s="273" t="s">
        <v>209</v>
      </c>
      <c r="CM6294" s="273" t="s">
        <v>73</v>
      </c>
      <c r="CN6294" s="273">
        <v>3</v>
      </c>
    </row>
    <row r="6295" spans="4:92">
      <c r="D6295" s="273" t="s">
        <v>64</v>
      </c>
      <c r="E6295" s="273" t="s">
        <v>63</v>
      </c>
      <c r="F6295" s="273" t="s">
        <v>221</v>
      </c>
      <c r="G6295" s="273" t="s">
        <v>221</v>
      </c>
      <c r="H6295" s="274">
        <v>45261</v>
      </c>
      <c r="I6295" s="273">
        <v>16890</v>
      </c>
      <c r="J6295" s="273">
        <v>17</v>
      </c>
      <c r="K6295" s="273">
        <v>564548</v>
      </c>
      <c r="L6295" s="273" t="s">
        <v>66</v>
      </c>
      <c r="M6295" s="273">
        <v>72809.857999999993</v>
      </c>
      <c r="N6295" s="273" t="s">
        <v>67</v>
      </c>
      <c r="P6295" s="273" t="s">
        <v>92</v>
      </c>
      <c r="Q6295" s="273" t="s">
        <v>69</v>
      </c>
      <c r="R6295" s="273" t="s">
        <v>70</v>
      </c>
      <c r="S6295" s="273" t="s">
        <v>834</v>
      </c>
      <c r="T6295" s="273" t="s">
        <v>835</v>
      </c>
      <c r="U6295" s="273" t="s">
        <v>73</v>
      </c>
      <c r="V6295" s="273" t="s">
        <v>836</v>
      </c>
      <c r="W6295" s="273">
        <v>326547</v>
      </c>
      <c r="X6295" s="273" t="s">
        <v>64</v>
      </c>
      <c r="Y6295" s="273" t="s">
        <v>75</v>
      </c>
      <c r="Z6295" s="273" t="s">
        <v>173</v>
      </c>
      <c r="AA6295" s="273" t="s">
        <v>173</v>
      </c>
      <c r="AB6295" s="274">
        <v>45017</v>
      </c>
      <c r="AC6295" s="273">
        <v>14855</v>
      </c>
      <c r="AD6295" s="273">
        <v>45</v>
      </c>
      <c r="AK6295" s="273">
        <v>318087</v>
      </c>
      <c r="BV6295" s="273" t="s">
        <v>64</v>
      </c>
      <c r="BW6295" s="273" t="s">
        <v>75</v>
      </c>
      <c r="BX6295" s="273" t="s">
        <v>391</v>
      </c>
      <c r="BY6295" s="273" t="s">
        <v>400</v>
      </c>
      <c r="BZ6295" s="273" t="s">
        <v>204</v>
      </c>
      <c r="CA6295" s="273" t="s">
        <v>205</v>
      </c>
      <c r="CB6295" s="273" t="s">
        <v>206</v>
      </c>
      <c r="CC6295" s="273" t="s">
        <v>207</v>
      </c>
      <c r="CD6295" s="282">
        <v>0</v>
      </c>
      <c r="CE6295" s="274">
        <v>45078</v>
      </c>
      <c r="CG6295" s="273" t="s">
        <v>181</v>
      </c>
      <c r="CI6295" s="273" t="s">
        <v>208</v>
      </c>
      <c r="CJ6295" s="273" t="s">
        <v>209</v>
      </c>
      <c r="CM6295" s="273" t="s">
        <v>73</v>
      </c>
      <c r="CN6295" s="273">
        <v>3</v>
      </c>
    </row>
    <row r="6296" spans="4:92">
      <c r="D6296" s="273" t="s">
        <v>64</v>
      </c>
      <c r="E6296" s="273" t="s">
        <v>63</v>
      </c>
      <c r="F6296" s="273" t="s">
        <v>221</v>
      </c>
      <c r="G6296" s="273" t="s">
        <v>221</v>
      </c>
      <c r="H6296" s="274">
        <v>45261</v>
      </c>
      <c r="I6296" s="273">
        <v>16890</v>
      </c>
      <c r="J6296" s="273">
        <v>17</v>
      </c>
      <c r="K6296" s="273">
        <v>478946</v>
      </c>
      <c r="L6296" s="273" t="s">
        <v>66</v>
      </c>
      <c r="M6296" s="273">
        <v>84596.382639999996</v>
      </c>
      <c r="N6296" s="273" t="s">
        <v>67</v>
      </c>
      <c r="P6296" s="273" t="s">
        <v>1011</v>
      </c>
      <c r="Q6296" s="273" t="s">
        <v>69</v>
      </c>
      <c r="R6296" s="273" t="s">
        <v>70</v>
      </c>
      <c r="S6296" s="273" t="s">
        <v>1041</v>
      </c>
      <c r="T6296" s="273" t="s">
        <v>1042</v>
      </c>
      <c r="U6296" s="273" t="s">
        <v>73</v>
      </c>
      <c r="V6296" s="273" t="s">
        <v>1043</v>
      </c>
      <c r="W6296" s="273">
        <v>326564</v>
      </c>
      <c r="X6296" s="273" t="s">
        <v>64</v>
      </c>
      <c r="Y6296" s="273" t="s">
        <v>75</v>
      </c>
      <c r="Z6296" s="273" t="s">
        <v>173</v>
      </c>
      <c r="AA6296" s="273" t="s">
        <v>173</v>
      </c>
      <c r="AB6296" s="274">
        <v>45047</v>
      </c>
      <c r="AC6296" s="273">
        <v>12189</v>
      </c>
      <c r="AD6296" s="273">
        <v>45</v>
      </c>
      <c r="AE6296" s="273">
        <v>9.8800000000000008</v>
      </c>
      <c r="AF6296" s="273" t="s">
        <v>90</v>
      </c>
      <c r="AG6296" s="273" t="s">
        <v>778</v>
      </c>
      <c r="AH6296" s="273" t="s">
        <v>658</v>
      </c>
      <c r="AI6296" s="273" t="s">
        <v>123</v>
      </c>
      <c r="AJ6296" s="273" t="s">
        <v>214</v>
      </c>
      <c r="AK6296" s="273">
        <v>182251</v>
      </c>
      <c r="BV6296" s="273" t="s">
        <v>64</v>
      </c>
      <c r="BW6296" s="273" t="s">
        <v>75</v>
      </c>
      <c r="BX6296" s="273" t="s">
        <v>391</v>
      </c>
      <c r="BY6296" s="273" t="s">
        <v>400</v>
      </c>
      <c r="BZ6296" s="273" t="s">
        <v>86</v>
      </c>
      <c r="CA6296" s="273" t="s">
        <v>87</v>
      </c>
      <c r="CB6296" s="273" t="s">
        <v>179</v>
      </c>
      <c r="CC6296" s="273" t="s">
        <v>180</v>
      </c>
      <c r="CD6296" s="282">
        <v>1</v>
      </c>
      <c r="CE6296" s="274">
        <v>45078</v>
      </c>
      <c r="CG6296" s="273" t="s">
        <v>181</v>
      </c>
      <c r="CI6296" s="273" t="s">
        <v>181</v>
      </c>
      <c r="CJ6296" s="273" t="s">
        <v>235</v>
      </c>
      <c r="CM6296" s="273" t="s">
        <v>73</v>
      </c>
      <c r="CN6296" s="273">
        <v>3</v>
      </c>
    </row>
    <row r="6297" spans="4:92">
      <c r="D6297" s="273" t="s">
        <v>64</v>
      </c>
      <c r="E6297" s="273" t="s">
        <v>63</v>
      </c>
      <c r="F6297" s="273" t="s">
        <v>221</v>
      </c>
      <c r="G6297" s="273" t="s">
        <v>221</v>
      </c>
      <c r="H6297" s="274">
        <v>45261</v>
      </c>
      <c r="I6297" s="273">
        <v>16890</v>
      </c>
      <c r="J6297" s="273">
        <v>17</v>
      </c>
      <c r="K6297" s="273">
        <v>0</v>
      </c>
      <c r="L6297" s="273" t="s">
        <v>66</v>
      </c>
      <c r="M6297" s="273">
        <v>0</v>
      </c>
      <c r="N6297" s="273" t="s">
        <v>67</v>
      </c>
      <c r="P6297" s="273" t="s">
        <v>68</v>
      </c>
      <c r="Q6297" s="273" t="s">
        <v>69</v>
      </c>
      <c r="R6297" s="273" t="s">
        <v>70</v>
      </c>
      <c r="S6297" s="273" t="s">
        <v>71</v>
      </c>
      <c r="T6297" s="273" t="s">
        <v>72</v>
      </c>
      <c r="U6297" s="273" t="s">
        <v>73</v>
      </c>
      <c r="V6297" s="273" t="s">
        <v>74</v>
      </c>
      <c r="W6297" s="273">
        <v>326581</v>
      </c>
      <c r="X6297" s="273" t="s">
        <v>64</v>
      </c>
      <c r="Y6297" s="273" t="s">
        <v>75</v>
      </c>
      <c r="Z6297" s="273" t="s">
        <v>173</v>
      </c>
      <c r="AA6297" s="273" t="s">
        <v>173</v>
      </c>
      <c r="AB6297" s="274">
        <v>45047</v>
      </c>
      <c r="AC6297" s="273">
        <v>12189</v>
      </c>
      <c r="AD6297" s="273">
        <v>45</v>
      </c>
      <c r="AE6297" s="273">
        <v>10.7</v>
      </c>
      <c r="AF6297" s="273" t="s">
        <v>90</v>
      </c>
      <c r="AG6297" s="273" t="s">
        <v>781</v>
      </c>
      <c r="AH6297" s="273" t="s">
        <v>782</v>
      </c>
      <c r="AI6297" s="273" t="s">
        <v>123</v>
      </c>
      <c r="AJ6297" s="273" t="s">
        <v>214</v>
      </c>
      <c r="AK6297" s="273">
        <v>182257</v>
      </c>
      <c r="BV6297" s="273" t="s">
        <v>64</v>
      </c>
      <c r="BW6297" s="273" t="s">
        <v>75</v>
      </c>
      <c r="BX6297" s="273" t="s">
        <v>391</v>
      </c>
      <c r="BY6297" s="273" t="s">
        <v>400</v>
      </c>
      <c r="BZ6297" s="273" t="s">
        <v>86</v>
      </c>
      <c r="CA6297" s="273" t="s">
        <v>87</v>
      </c>
      <c r="CB6297" s="273" t="s">
        <v>179</v>
      </c>
      <c r="CC6297" s="273" t="s">
        <v>180</v>
      </c>
      <c r="CD6297" s="282">
        <v>1</v>
      </c>
      <c r="CE6297" s="274">
        <v>45078</v>
      </c>
      <c r="CG6297" s="273" t="s">
        <v>181</v>
      </c>
      <c r="CI6297" s="273" t="s">
        <v>181</v>
      </c>
      <c r="CJ6297" s="273" t="s">
        <v>235</v>
      </c>
      <c r="CM6297" s="273" t="s">
        <v>73</v>
      </c>
      <c r="CN6297" s="273">
        <v>3</v>
      </c>
    </row>
    <row r="6298" spans="4:92">
      <c r="D6298" s="273" t="s">
        <v>64</v>
      </c>
      <c r="E6298" s="273" t="s">
        <v>63</v>
      </c>
      <c r="F6298" s="273" t="s">
        <v>221</v>
      </c>
      <c r="G6298" s="273" t="s">
        <v>221</v>
      </c>
      <c r="H6298" s="274">
        <v>45261</v>
      </c>
      <c r="I6298" s="273">
        <v>16890</v>
      </c>
      <c r="J6298" s="273">
        <v>17</v>
      </c>
      <c r="K6298" s="273">
        <v>235198</v>
      </c>
      <c r="L6298" s="273" t="s">
        <v>66</v>
      </c>
      <c r="M6298" s="273">
        <v>27709.080959999999</v>
      </c>
      <c r="N6298" s="273" t="s">
        <v>67</v>
      </c>
      <c r="P6298" s="273" t="s">
        <v>1011</v>
      </c>
      <c r="Q6298" s="273" t="s">
        <v>69</v>
      </c>
      <c r="R6298" s="273" t="s">
        <v>70</v>
      </c>
      <c r="S6298" s="273" t="s">
        <v>93</v>
      </c>
      <c r="T6298" s="273" t="s">
        <v>94</v>
      </c>
      <c r="U6298" s="273" t="s">
        <v>73</v>
      </c>
      <c r="V6298" s="273" t="s">
        <v>95</v>
      </c>
      <c r="W6298" s="273">
        <v>326598</v>
      </c>
      <c r="X6298" s="273" t="s">
        <v>64</v>
      </c>
      <c r="Y6298" s="273" t="s">
        <v>75</v>
      </c>
      <c r="Z6298" s="273" t="s">
        <v>173</v>
      </c>
      <c r="AA6298" s="273" t="s">
        <v>173</v>
      </c>
      <c r="AB6298" s="274">
        <v>45047</v>
      </c>
      <c r="AC6298" s="273">
        <v>12189</v>
      </c>
      <c r="AD6298" s="273">
        <v>45</v>
      </c>
      <c r="AE6298" s="273">
        <v>0</v>
      </c>
      <c r="AF6298" s="273" t="s">
        <v>90</v>
      </c>
      <c r="AG6298" s="273" t="s">
        <v>786</v>
      </c>
      <c r="AH6298" s="273" t="s">
        <v>787</v>
      </c>
      <c r="AI6298" s="273" t="s">
        <v>123</v>
      </c>
      <c r="AJ6298" s="273" t="s">
        <v>200</v>
      </c>
      <c r="AK6298" s="273">
        <v>182263</v>
      </c>
      <c r="BV6298" s="273" t="s">
        <v>64</v>
      </c>
      <c r="BW6298" s="273" t="s">
        <v>75</v>
      </c>
      <c r="BX6298" s="273" t="s">
        <v>391</v>
      </c>
      <c r="BY6298" s="273" t="s">
        <v>400</v>
      </c>
      <c r="BZ6298" s="273" t="s">
        <v>167</v>
      </c>
      <c r="CA6298" s="273" t="s">
        <v>168</v>
      </c>
      <c r="CB6298" s="273" t="s">
        <v>319</v>
      </c>
      <c r="CC6298" s="273" t="s">
        <v>320</v>
      </c>
      <c r="CD6298" s="282">
        <v>15</v>
      </c>
      <c r="CE6298" s="274">
        <v>45078</v>
      </c>
      <c r="CF6298" s="273">
        <v>0</v>
      </c>
      <c r="CG6298" s="273" t="s">
        <v>90</v>
      </c>
      <c r="CH6298" s="273">
        <v>0</v>
      </c>
      <c r="CI6298" s="273" t="s">
        <v>80</v>
      </c>
      <c r="CM6298" s="273" t="s">
        <v>73</v>
      </c>
      <c r="CN6298" s="273">
        <v>3</v>
      </c>
    </row>
    <row r="6299" spans="4:92">
      <c r="D6299" s="273" t="s">
        <v>64</v>
      </c>
      <c r="E6299" s="273" t="s">
        <v>63</v>
      </c>
      <c r="F6299" s="273" t="s">
        <v>221</v>
      </c>
      <c r="G6299" s="273" t="s">
        <v>221</v>
      </c>
      <c r="H6299" s="274">
        <v>45261</v>
      </c>
      <c r="I6299" s="273">
        <v>16890</v>
      </c>
      <c r="J6299" s="273">
        <v>17</v>
      </c>
      <c r="K6299" s="273">
        <v>0</v>
      </c>
      <c r="L6299" s="273" t="s">
        <v>66</v>
      </c>
      <c r="N6299" s="273" t="s">
        <v>107</v>
      </c>
      <c r="W6299" s="273">
        <v>326530</v>
      </c>
      <c r="X6299" s="273" t="s">
        <v>64</v>
      </c>
      <c r="Y6299" s="273" t="s">
        <v>75</v>
      </c>
      <c r="Z6299" s="273" t="s">
        <v>173</v>
      </c>
      <c r="AA6299" s="273" t="s">
        <v>173</v>
      </c>
      <c r="AB6299" s="274">
        <v>45200</v>
      </c>
      <c r="AC6299" s="273">
        <v>14064</v>
      </c>
      <c r="AD6299" s="273">
        <v>45</v>
      </c>
      <c r="AE6299" s="273">
        <v>0.16</v>
      </c>
      <c r="AF6299" s="273" t="s">
        <v>90</v>
      </c>
      <c r="AG6299" s="273" t="s">
        <v>710</v>
      </c>
      <c r="AH6299" s="273" t="s">
        <v>711</v>
      </c>
      <c r="AI6299" s="273" t="s">
        <v>199</v>
      </c>
      <c r="AJ6299" s="273" t="s">
        <v>124</v>
      </c>
      <c r="AK6299" s="273">
        <v>256113</v>
      </c>
      <c r="BV6299" s="273" t="s">
        <v>64</v>
      </c>
      <c r="BW6299" s="273" t="s">
        <v>75</v>
      </c>
      <c r="BX6299" s="273" t="s">
        <v>391</v>
      </c>
      <c r="BY6299" s="273" t="s">
        <v>400</v>
      </c>
      <c r="BZ6299" s="273" t="s">
        <v>138</v>
      </c>
      <c r="CA6299" s="273" t="s">
        <v>139</v>
      </c>
      <c r="CB6299" s="273" t="s">
        <v>190</v>
      </c>
      <c r="CC6299" s="273" t="s">
        <v>191</v>
      </c>
      <c r="CD6299" s="282">
        <v>8</v>
      </c>
      <c r="CE6299" s="274">
        <v>45078</v>
      </c>
      <c r="CF6299" s="273">
        <v>1919</v>
      </c>
      <c r="CG6299" s="273" t="s">
        <v>90</v>
      </c>
      <c r="CH6299" s="273">
        <v>1919</v>
      </c>
      <c r="CI6299" s="273" t="s">
        <v>80</v>
      </c>
      <c r="CM6299" s="273" t="s">
        <v>73</v>
      </c>
      <c r="CN6299" s="273">
        <v>3</v>
      </c>
    </row>
    <row r="6300" spans="4:92">
      <c r="D6300" s="273" t="s">
        <v>64</v>
      </c>
      <c r="E6300" s="273" t="s">
        <v>63</v>
      </c>
      <c r="F6300" s="273" t="s">
        <v>221</v>
      </c>
      <c r="G6300" s="273" t="s">
        <v>221</v>
      </c>
      <c r="H6300" s="274">
        <v>45261</v>
      </c>
      <c r="I6300" s="273">
        <v>16890</v>
      </c>
      <c r="J6300" s="273">
        <v>17</v>
      </c>
      <c r="K6300" s="273">
        <v>467358</v>
      </c>
      <c r="L6300" s="273" t="s">
        <v>66</v>
      </c>
      <c r="M6300" s="273">
        <v>58364.255839999998</v>
      </c>
      <c r="N6300" s="273" t="s">
        <v>115</v>
      </c>
      <c r="W6300" s="273">
        <v>326529</v>
      </c>
      <c r="X6300" s="273" t="s">
        <v>64</v>
      </c>
      <c r="Y6300" s="273" t="s">
        <v>75</v>
      </c>
      <c r="Z6300" s="273" t="s">
        <v>173</v>
      </c>
      <c r="AA6300" s="273" t="s">
        <v>173</v>
      </c>
      <c r="AB6300" s="274">
        <v>45200</v>
      </c>
      <c r="AC6300" s="273">
        <v>14064</v>
      </c>
      <c r="AD6300" s="273">
        <v>45</v>
      </c>
      <c r="AE6300" s="273">
        <v>2.0499999999999998</v>
      </c>
      <c r="AF6300" s="273" t="s">
        <v>90</v>
      </c>
      <c r="AG6300" s="273" t="s">
        <v>714</v>
      </c>
      <c r="AH6300" s="273" t="s">
        <v>715</v>
      </c>
      <c r="AI6300" s="273" t="s">
        <v>123</v>
      </c>
      <c r="AJ6300" s="273" t="s">
        <v>716</v>
      </c>
      <c r="AK6300" s="273">
        <v>256119</v>
      </c>
      <c r="BV6300" s="273" t="s">
        <v>64</v>
      </c>
      <c r="BW6300" s="273" t="s">
        <v>75</v>
      </c>
      <c r="BX6300" s="273" t="s">
        <v>391</v>
      </c>
      <c r="BY6300" s="273" t="s">
        <v>400</v>
      </c>
      <c r="BZ6300" s="273" t="s">
        <v>86</v>
      </c>
      <c r="CA6300" s="273" t="s">
        <v>87</v>
      </c>
      <c r="CB6300" s="273" t="s">
        <v>233</v>
      </c>
      <c r="CC6300" s="273" t="s">
        <v>234</v>
      </c>
      <c r="CD6300" s="282">
        <v>1</v>
      </c>
      <c r="CE6300" s="274">
        <v>45078</v>
      </c>
      <c r="CG6300" s="273" t="s">
        <v>181</v>
      </c>
      <c r="CI6300" s="273" t="s">
        <v>181</v>
      </c>
      <c r="CJ6300" s="273" t="s">
        <v>242</v>
      </c>
      <c r="CM6300" s="273" t="s">
        <v>73</v>
      </c>
      <c r="CN6300" s="273">
        <v>3</v>
      </c>
    </row>
    <row r="6301" spans="4:92">
      <c r="D6301" s="273" t="s">
        <v>64</v>
      </c>
      <c r="E6301" s="273" t="s">
        <v>63</v>
      </c>
      <c r="F6301" s="273" t="s">
        <v>65</v>
      </c>
      <c r="G6301" s="273" t="s">
        <v>65</v>
      </c>
      <c r="H6301" s="274">
        <v>44927</v>
      </c>
      <c r="I6301" s="273">
        <v>11129</v>
      </c>
      <c r="J6301" s="273">
        <v>5</v>
      </c>
      <c r="K6301" s="273">
        <v>143099</v>
      </c>
      <c r="L6301" s="273" t="s">
        <v>66</v>
      </c>
      <c r="M6301" s="273">
        <v>18455.4964</v>
      </c>
      <c r="N6301" s="273" t="s">
        <v>67</v>
      </c>
      <c r="P6301" s="273" t="s">
        <v>92</v>
      </c>
      <c r="Q6301" s="273" t="s">
        <v>69</v>
      </c>
      <c r="R6301" s="273" t="s">
        <v>70</v>
      </c>
      <c r="S6301" s="273" t="s">
        <v>834</v>
      </c>
      <c r="T6301" s="273" t="s">
        <v>835</v>
      </c>
      <c r="U6301" s="273" t="s">
        <v>73</v>
      </c>
      <c r="V6301" s="273" t="s">
        <v>836</v>
      </c>
      <c r="W6301" s="273">
        <v>136654</v>
      </c>
      <c r="X6301" s="273" t="s">
        <v>64</v>
      </c>
      <c r="Y6301" s="273" t="s">
        <v>75</v>
      </c>
      <c r="Z6301" s="273" t="s">
        <v>173</v>
      </c>
      <c r="AA6301" s="273" t="s">
        <v>173</v>
      </c>
      <c r="AB6301" s="274">
        <v>45200</v>
      </c>
      <c r="AC6301" s="273">
        <v>14064</v>
      </c>
      <c r="AD6301" s="273">
        <v>45</v>
      </c>
      <c r="AE6301" s="273">
        <v>0</v>
      </c>
      <c r="AF6301" s="273" t="s">
        <v>90</v>
      </c>
      <c r="AG6301" s="273" t="s">
        <v>718</v>
      </c>
      <c r="AH6301" s="273" t="s">
        <v>719</v>
      </c>
      <c r="AI6301" s="273" t="s">
        <v>123</v>
      </c>
      <c r="AJ6301" s="273" t="s">
        <v>200</v>
      </c>
      <c r="AK6301" s="273">
        <v>256125</v>
      </c>
      <c r="BV6301" s="273" t="s">
        <v>64</v>
      </c>
      <c r="BW6301" s="273" t="s">
        <v>75</v>
      </c>
      <c r="BX6301" s="273" t="s">
        <v>391</v>
      </c>
      <c r="BY6301" s="273" t="s">
        <v>400</v>
      </c>
      <c r="BZ6301" s="273" t="s">
        <v>86</v>
      </c>
      <c r="CA6301" s="273" t="s">
        <v>87</v>
      </c>
      <c r="CB6301" s="273" t="s">
        <v>233</v>
      </c>
      <c r="CC6301" s="273" t="s">
        <v>234</v>
      </c>
      <c r="CD6301" s="282">
        <v>1</v>
      </c>
      <c r="CE6301" s="274">
        <v>45078</v>
      </c>
      <c r="CG6301" s="273" t="s">
        <v>181</v>
      </c>
      <c r="CI6301" s="273" t="s">
        <v>181</v>
      </c>
      <c r="CJ6301" s="273" t="s">
        <v>242</v>
      </c>
      <c r="CM6301" s="273" t="s">
        <v>73</v>
      </c>
      <c r="CN6301" s="273">
        <v>3</v>
      </c>
    </row>
    <row r="6302" spans="4:92">
      <c r="D6302" s="273" t="s">
        <v>64</v>
      </c>
      <c r="E6302" s="273" t="s">
        <v>63</v>
      </c>
      <c r="F6302" s="273" t="s">
        <v>65</v>
      </c>
      <c r="G6302" s="273" t="s">
        <v>65</v>
      </c>
      <c r="H6302" s="274">
        <v>44927</v>
      </c>
      <c r="I6302" s="273">
        <v>11129</v>
      </c>
      <c r="J6302" s="273">
        <v>5</v>
      </c>
      <c r="K6302" s="273">
        <v>81452</v>
      </c>
      <c r="L6302" s="273" t="s">
        <v>66</v>
      </c>
      <c r="M6302" s="273">
        <v>14386.896479999999</v>
      </c>
      <c r="N6302" s="273" t="s">
        <v>67</v>
      </c>
      <c r="P6302" s="273" t="s">
        <v>1011</v>
      </c>
      <c r="Q6302" s="273" t="s">
        <v>69</v>
      </c>
      <c r="R6302" s="273" t="s">
        <v>70</v>
      </c>
      <c r="S6302" s="273" t="s">
        <v>1041</v>
      </c>
      <c r="T6302" s="273" t="s">
        <v>1042</v>
      </c>
      <c r="U6302" s="273" t="s">
        <v>73</v>
      </c>
      <c r="V6302" s="273" t="s">
        <v>1043</v>
      </c>
      <c r="W6302" s="273">
        <v>164410</v>
      </c>
      <c r="X6302" s="273" t="s">
        <v>64</v>
      </c>
      <c r="Y6302" s="273" t="s">
        <v>75</v>
      </c>
      <c r="Z6302" s="273" t="s">
        <v>173</v>
      </c>
      <c r="AA6302" s="273" t="s">
        <v>173</v>
      </c>
      <c r="AB6302" s="274">
        <v>45200</v>
      </c>
      <c r="AC6302" s="273">
        <v>14064</v>
      </c>
      <c r="AD6302" s="273">
        <v>45</v>
      </c>
      <c r="AE6302" s="273">
        <v>0</v>
      </c>
      <c r="AF6302" s="273" t="s">
        <v>90</v>
      </c>
      <c r="AG6302" s="273" t="s">
        <v>722</v>
      </c>
      <c r="AH6302" s="273" t="s">
        <v>723</v>
      </c>
      <c r="AI6302" s="273" t="s">
        <v>123</v>
      </c>
      <c r="AJ6302" s="273" t="s">
        <v>200</v>
      </c>
      <c r="AK6302" s="273">
        <v>256131</v>
      </c>
      <c r="BV6302" s="273" t="s">
        <v>64</v>
      </c>
      <c r="BW6302" s="273" t="s">
        <v>75</v>
      </c>
      <c r="BX6302" s="273" t="s">
        <v>391</v>
      </c>
      <c r="BY6302" s="273" t="s">
        <v>400</v>
      </c>
      <c r="BZ6302" s="273" t="s">
        <v>86</v>
      </c>
      <c r="CA6302" s="273" t="s">
        <v>87</v>
      </c>
      <c r="CB6302" s="273" t="s">
        <v>217</v>
      </c>
      <c r="CC6302" s="273" t="s">
        <v>218</v>
      </c>
      <c r="CD6302" s="282">
        <v>2</v>
      </c>
      <c r="CE6302" s="274">
        <v>45078</v>
      </c>
      <c r="CG6302" s="273" t="s">
        <v>181</v>
      </c>
      <c r="CI6302" s="273" t="s">
        <v>181</v>
      </c>
      <c r="CJ6302" s="273" t="s">
        <v>1317</v>
      </c>
      <c r="CM6302" s="273" t="s">
        <v>73</v>
      </c>
      <c r="CN6302" s="273">
        <v>3</v>
      </c>
    </row>
    <row r="6303" spans="4:92">
      <c r="D6303" s="273" t="s">
        <v>64</v>
      </c>
      <c r="E6303" s="273" t="s">
        <v>63</v>
      </c>
      <c r="F6303" s="273" t="s">
        <v>65</v>
      </c>
      <c r="G6303" s="273" t="s">
        <v>65</v>
      </c>
      <c r="H6303" s="274">
        <v>44927</v>
      </c>
      <c r="I6303" s="273">
        <v>11129</v>
      </c>
      <c r="J6303" s="273">
        <v>5</v>
      </c>
      <c r="K6303" s="273">
        <v>0</v>
      </c>
      <c r="L6303" s="273" t="s">
        <v>66</v>
      </c>
      <c r="N6303" s="273" t="s">
        <v>107</v>
      </c>
      <c r="W6303" s="273">
        <v>136653</v>
      </c>
      <c r="X6303" s="273" t="s">
        <v>64</v>
      </c>
      <c r="Y6303" s="273" t="s">
        <v>75</v>
      </c>
      <c r="Z6303" s="273" t="s">
        <v>173</v>
      </c>
      <c r="AA6303" s="273" t="s">
        <v>173</v>
      </c>
      <c r="AB6303" s="274">
        <v>45200</v>
      </c>
      <c r="AC6303" s="273">
        <v>14064</v>
      </c>
      <c r="AD6303" s="273">
        <v>45</v>
      </c>
      <c r="AE6303" s="273">
        <v>0</v>
      </c>
      <c r="AF6303" s="273" t="s">
        <v>90</v>
      </c>
      <c r="AG6303" s="273" t="s">
        <v>726</v>
      </c>
      <c r="AH6303" s="273" t="s">
        <v>727</v>
      </c>
      <c r="AI6303" s="273" t="s">
        <v>123</v>
      </c>
      <c r="AJ6303" s="273" t="s">
        <v>200</v>
      </c>
      <c r="AK6303" s="273">
        <v>256137</v>
      </c>
      <c r="BV6303" s="273" t="s">
        <v>64</v>
      </c>
      <c r="BW6303" s="273" t="s">
        <v>75</v>
      </c>
      <c r="BX6303" s="273" t="s">
        <v>391</v>
      </c>
      <c r="BY6303" s="273" t="s">
        <v>400</v>
      </c>
      <c r="BZ6303" s="273" t="s">
        <v>86</v>
      </c>
      <c r="CA6303" s="273" t="s">
        <v>87</v>
      </c>
      <c r="CB6303" s="273" t="s">
        <v>217</v>
      </c>
      <c r="CC6303" s="273" t="s">
        <v>218</v>
      </c>
      <c r="CD6303" s="282">
        <v>2</v>
      </c>
      <c r="CE6303" s="274">
        <v>45078</v>
      </c>
      <c r="CG6303" s="273" t="s">
        <v>181</v>
      </c>
      <c r="CI6303" s="273" t="s">
        <v>181</v>
      </c>
      <c r="CJ6303" s="273" t="s">
        <v>1316</v>
      </c>
      <c r="CM6303" s="273" t="s">
        <v>73</v>
      </c>
      <c r="CN6303" s="273">
        <v>3</v>
      </c>
    </row>
    <row r="6304" spans="4:92">
      <c r="D6304" s="273" t="s">
        <v>64</v>
      </c>
      <c r="E6304" s="273" t="s">
        <v>63</v>
      </c>
      <c r="F6304" s="273" t="s">
        <v>65</v>
      </c>
      <c r="G6304" s="273" t="s">
        <v>65</v>
      </c>
      <c r="H6304" s="274">
        <v>44927</v>
      </c>
      <c r="I6304" s="273">
        <v>11129</v>
      </c>
      <c r="J6304" s="273">
        <v>5</v>
      </c>
      <c r="K6304" s="273">
        <v>86649</v>
      </c>
      <c r="L6304" s="273" t="s">
        <v>66</v>
      </c>
      <c r="M6304" s="273">
        <v>12114.17592</v>
      </c>
      <c r="N6304" s="273" t="s">
        <v>115</v>
      </c>
      <c r="W6304" s="273">
        <v>136652</v>
      </c>
      <c r="X6304" s="273" t="s">
        <v>64</v>
      </c>
      <c r="Y6304" s="273" t="s">
        <v>75</v>
      </c>
      <c r="Z6304" s="273" t="s">
        <v>173</v>
      </c>
      <c r="AA6304" s="273" t="s">
        <v>173</v>
      </c>
      <c r="AB6304" s="274">
        <v>45200</v>
      </c>
      <c r="AC6304" s="273">
        <v>14064</v>
      </c>
      <c r="AD6304" s="273">
        <v>45</v>
      </c>
      <c r="AE6304" s="273">
        <v>0</v>
      </c>
      <c r="AF6304" s="273" t="s">
        <v>90</v>
      </c>
      <c r="AG6304" s="273" t="s">
        <v>568</v>
      </c>
      <c r="AH6304" s="273" t="s">
        <v>730</v>
      </c>
      <c r="AI6304" s="273" t="s">
        <v>123</v>
      </c>
      <c r="AJ6304" s="273" t="s">
        <v>200</v>
      </c>
      <c r="AK6304" s="273">
        <v>256143</v>
      </c>
      <c r="BV6304" s="273" t="s">
        <v>64</v>
      </c>
      <c r="BW6304" s="273" t="s">
        <v>75</v>
      </c>
      <c r="BX6304" s="273" t="s">
        <v>391</v>
      </c>
      <c r="BY6304" s="273" t="s">
        <v>400</v>
      </c>
      <c r="BZ6304" s="273" t="s">
        <v>86</v>
      </c>
      <c r="CA6304" s="273" t="s">
        <v>87</v>
      </c>
      <c r="CB6304" s="273" t="s">
        <v>225</v>
      </c>
      <c r="CC6304" s="273" t="s">
        <v>226</v>
      </c>
      <c r="CD6304" s="282">
        <v>5</v>
      </c>
      <c r="CE6304" s="274">
        <v>45078</v>
      </c>
      <c r="CF6304" s="273">
        <v>0</v>
      </c>
      <c r="CG6304" s="273" t="s">
        <v>90</v>
      </c>
      <c r="CH6304" s="273">
        <v>0</v>
      </c>
      <c r="CI6304" s="273" t="s">
        <v>80</v>
      </c>
      <c r="CM6304" s="273" t="s">
        <v>73</v>
      </c>
      <c r="CN6304" s="273">
        <v>3</v>
      </c>
    </row>
    <row r="6305" spans="4:92">
      <c r="D6305" s="273" t="s">
        <v>64</v>
      </c>
      <c r="E6305" s="273" t="s">
        <v>63</v>
      </c>
      <c r="F6305" s="273" t="s">
        <v>65</v>
      </c>
      <c r="G6305" s="273" t="s">
        <v>65</v>
      </c>
      <c r="H6305" s="274">
        <v>44958</v>
      </c>
      <c r="I6305" s="273">
        <v>11291</v>
      </c>
      <c r="J6305" s="273">
        <v>5</v>
      </c>
      <c r="K6305" s="273">
        <v>121393</v>
      </c>
      <c r="L6305" s="273" t="s">
        <v>66</v>
      </c>
      <c r="M6305" s="273">
        <v>15656.085279999999</v>
      </c>
      <c r="N6305" s="273" t="s">
        <v>67</v>
      </c>
      <c r="P6305" s="273" t="s">
        <v>92</v>
      </c>
      <c r="Q6305" s="273" t="s">
        <v>69</v>
      </c>
      <c r="R6305" s="273" t="s">
        <v>70</v>
      </c>
      <c r="S6305" s="273" t="s">
        <v>834</v>
      </c>
      <c r="T6305" s="273" t="s">
        <v>835</v>
      </c>
      <c r="U6305" s="273" t="s">
        <v>73</v>
      </c>
      <c r="V6305" s="273" t="s">
        <v>836</v>
      </c>
      <c r="W6305" s="273">
        <v>165873</v>
      </c>
      <c r="X6305" s="273" t="s">
        <v>64</v>
      </c>
      <c r="Y6305" s="273" t="s">
        <v>75</v>
      </c>
      <c r="Z6305" s="273" t="s">
        <v>173</v>
      </c>
      <c r="AA6305" s="273" t="s">
        <v>173</v>
      </c>
      <c r="AB6305" s="274">
        <v>45200</v>
      </c>
      <c r="AC6305" s="273">
        <v>14064</v>
      </c>
      <c r="AD6305" s="273">
        <v>45</v>
      </c>
      <c r="AE6305" s="273">
        <v>0</v>
      </c>
      <c r="AF6305" s="273" t="s">
        <v>90</v>
      </c>
      <c r="AG6305" s="273" t="s">
        <v>732</v>
      </c>
      <c r="AH6305" s="273" t="s">
        <v>733</v>
      </c>
      <c r="AI6305" s="273" t="s">
        <v>123</v>
      </c>
      <c r="AJ6305" s="273" t="s">
        <v>200</v>
      </c>
      <c r="AK6305" s="273">
        <v>256149</v>
      </c>
      <c r="BV6305" s="273" t="s">
        <v>64</v>
      </c>
      <c r="BW6305" s="273" t="s">
        <v>75</v>
      </c>
      <c r="BX6305" s="273" t="s">
        <v>391</v>
      </c>
      <c r="BY6305" s="273" t="s">
        <v>400</v>
      </c>
      <c r="BZ6305" s="273" t="s">
        <v>86</v>
      </c>
      <c r="CA6305" s="273" t="s">
        <v>87</v>
      </c>
      <c r="CB6305" s="273" t="s">
        <v>225</v>
      </c>
      <c r="CC6305" s="273" t="s">
        <v>226</v>
      </c>
      <c r="CD6305" s="282">
        <v>5</v>
      </c>
      <c r="CE6305" s="274">
        <v>45078</v>
      </c>
      <c r="CF6305" s="273">
        <v>0</v>
      </c>
      <c r="CG6305" s="273" t="s">
        <v>90</v>
      </c>
      <c r="CH6305" s="273">
        <v>0</v>
      </c>
      <c r="CI6305" s="273" t="s">
        <v>80</v>
      </c>
      <c r="CM6305" s="273" t="s">
        <v>73</v>
      </c>
      <c r="CN6305" s="273">
        <v>3</v>
      </c>
    </row>
    <row r="6306" spans="4:92">
      <c r="D6306" s="273" t="s">
        <v>64</v>
      </c>
      <c r="E6306" s="273" t="s">
        <v>63</v>
      </c>
      <c r="F6306" s="273" t="s">
        <v>65</v>
      </c>
      <c r="G6306" s="273" t="s">
        <v>65</v>
      </c>
      <c r="H6306" s="274">
        <v>44958</v>
      </c>
      <c r="I6306" s="273">
        <v>11291</v>
      </c>
      <c r="J6306" s="273">
        <v>5</v>
      </c>
      <c r="K6306" s="273">
        <v>76268</v>
      </c>
      <c r="L6306" s="273" t="s">
        <v>66</v>
      </c>
      <c r="M6306" s="273">
        <v>13471.24416</v>
      </c>
      <c r="N6306" s="273" t="s">
        <v>67</v>
      </c>
      <c r="P6306" s="273" t="s">
        <v>1011</v>
      </c>
      <c r="Q6306" s="273" t="s">
        <v>69</v>
      </c>
      <c r="R6306" s="273" t="s">
        <v>70</v>
      </c>
      <c r="S6306" s="273" t="s">
        <v>1041</v>
      </c>
      <c r="T6306" s="273" t="s">
        <v>1042</v>
      </c>
      <c r="U6306" s="273" t="s">
        <v>73</v>
      </c>
      <c r="V6306" s="273" t="s">
        <v>1043</v>
      </c>
      <c r="W6306" s="273">
        <v>165889</v>
      </c>
      <c r="X6306" s="273" t="s">
        <v>64</v>
      </c>
      <c r="Y6306" s="273" t="s">
        <v>75</v>
      </c>
      <c r="Z6306" s="273" t="s">
        <v>173</v>
      </c>
      <c r="AA6306" s="273" t="s">
        <v>173</v>
      </c>
      <c r="AB6306" s="274">
        <v>45200</v>
      </c>
      <c r="AC6306" s="273">
        <v>14064</v>
      </c>
      <c r="AD6306" s="273">
        <v>45</v>
      </c>
      <c r="AE6306" s="273">
        <v>1.98</v>
      </c>
      <c r="AF6306" s="273" t="s">
        <v>90</v>
      </c>
      <c r="AG6306" s="273" t="s">
        <v>738</v>
      </c>
      <c r="AH6306" s="273" t="s">
        <v>739</v>
      </c>
      <c r="AI6306" s="273" t="s">
        <v>123</v>
      </c>
      <c r="AJ6306" s="273" t="s">
        <v>200</v>
      </c>
      <c r="AK6306" s="273">
        <v>256155</v>
      </c>
      <c r="BV6306" s="273" t="s">
        <v>64</v>
      </c>
      <c r="BW6306" s="273" t="s">
        <v>75</v>
      </c>
      <c r="BX6306" s="273" t="s">
        <v>391</v>
      </c>
      <c r="BY6306" s="273" t="s">
        <v>400</v>
      </c>
      <c r="BZ6306" s="273" t="s">
        <v>86</v>
      </c>
      <c r="CA6306" s="273" t="s">
        <v>87</v>
      </c>
      <c r="CB6306" s="273" t="s">
        <v>225</v>
      </c>
      <c r="CC6306" s="273" t="s">
        <v>226</v>
      </c>
      <c r="CD6306" s="282">
        <v>5</v>
      </c>
      <c r="CE6306" s="274">
        <v>45108</v>
      </c>
      <c r="CF6306" s="273">
        <v>0</v>
      </c>
      <c r="CG6306" s="273" t="s">
        <v>90</v>
      </c>
      <c r="CH6306" s="273">
        <v>0</v>
      </c>
      <c r="CI6306" s="273" t="s">
        <v>80</v>
      </c>
      <c r="CM6306" s="273" t="s">
        <v>73</v>
      </c>
      <c r="CN6306" s="273">
        <v>3</v>
      </c>
    </row>
    <row r="6307" spans="4:92">
      <c r="D6307" s="273" t="s">
        <v>64</v>
      </c>
      <c r="E6307" s="273" t="s">
        <v>63</v>
      </c>
      <c r="F6307" s="273" t="s">
        <v>65</v>
      </c>
      <c r="G6307" s="273" t="s">
        <v>65</v>
      </c>
      <c r="H6307" s="274">
        <v>44958</v>
      </c>
      <c r="I6307" s="273">
        <v>11291</v>
      </c>
      <c r="J6307" s="273">
        <v>5</v>
      </c>
      <c r="K6307" s="273">
        <v>64365</v>
      </c>
      <c r="L6307" s="273" t="s">
        <v>66</v>
      </c>
      <c r="M6307" s="273">
        <v>9066.1040799999992</v>
      </c>
      <c r="N6307" s="273" t="s">
        <v>67</v>
      </c>
      <c r="P6307" s="273" t="s">
        <v>68</v>
      </c>
      <c r="Q6307" s="273" t="s">
        <v>69</v>
      </c>
      <c r="R6307" s="273" t="s">
        <v>70</v>
      </c>
      <c r="S6307" s="273" t="s">
        <v>71</v>
      </c>
      <c r="T6307" s="273" t="s">
        <v>72</v>
      </c>
      <c r="U6307" s="273" t="s">
        <v>73</v>
      </c>
      <c r="V6307" s="273" t="s">
        <v>74</v>
      </c>
      <c r="W6307" s="273">
        <v>165912</v>
      </c>
      <c r="X6307" s="273" t="s">
        <v>64</v>
      </c>
      <c r="Y6307" s="273" t="s">
        <v>75</v>
      </c>
      <c r="Z6307" s="273" t="s">
        <v>173</v>
      </c>
      <c r="AA6307" s="273" t="s">
        <v>173</v>
      </c>
      <c r="AB6307" s="274">
        <v>45200</v>
      </c>
      <c r="AC6307" s="273">
        <v>14064</v>
      </c>
      <c r="AD6307" s="273">
        <v>45</v>
      </c>
      <c r="AE6307" s="273">
        <v>0</v>
      </c>
      <c r="AF6307" s="273" t="s">
        <v>90</v>
      </c>
      <c r="AG6307" s="273" t="s">
        <v>414</v>
      </c>
      <c r="AH6307" s="273" t="s">
        <v>742</v>
      </c>
      <c r="AI6307" s="273" t="s">
        <v>199</v>
      </c>
      <c r="AJ6307" s="273" t="s">
        <v>200</v>
      </c>
      <c r="AK6307" s="273">
        <v>256161</v>
      </c>
      <c r="BV6307" s="273" t="s">
        <v>64</v>
      </c>
      <c r="BW6307" s="273" t="s">
        <v>75</v>
      </c>
      <c r="BX6307" s="273" t="s">
        <v>391</v>
      </c>
      <c r="BY6307" s="273" t="s">
        <v>400</v>
      </c>
      <c r="BZ6307" s="273" t="s">
        <v>86</v>
      </c>
      <c r="CA6307" s="273" t="s">
        <v>87</v>
      </c>
      <c r="CB6307" s="273" t="s">
        <v>225</v>
      </c>
      <c r="CC6307" s="273" t="s">
        <v>226</v>
      </c>
      <c r="CD6307" s="282">
        <v>5</v>
      </c>
      <c r="CE6307" s="274">
        <v>45108</v>
      </c>
      <c r="CF6307" s="273">
        <v>0</v>
      </c>
      <c r="CG6307" s="273" t="s">
        <v>90</v>
      </c>
      <c r="CH6307" s="273">
        <v>0</v>
      </c>
      <c r="CI6307" s="273" t="s">
        <v>80</v>
      </c>
      <c r="CM6307" s="273" t="s">
        <v>73</v>
      </c>
      <c r="CN6307" s="273">
        <v>3</v>
      </c>
    </row>
    <row r="6308" spans="4:92">
      <c r="D6308" s="273" t="s">
        <v>64</v>
      </c>
      <c r="E6308" s="273" t="s">
        <v>63</v>
      </c>
      <c r="F6308" s="273" t="s">
        <v>65</v>
      </c>
      <c r="G6308" s="273" t="s">
        <v>65</v>
      </c>
      <c r="H6308" s="274">
        <v>44958</v>
      </c>
      <c r="I6308" s="273">
        <v>11291</v>
      </c>
      <c r="J6308" s="273">
        <v>5</v>
      </c>
      <c r="K6308" s="273">
        <v>0</v>
      </c>
      <c r="L6308" s="273" t="s">
        <v>66</v>
      </c>
      <c r="N6308" s="273" t="s">
        <v>107</v>
      </c>
      <c r="W6308" s="273">
        <v>165872</v>
      </c>
      <c r="X6308" s="273" t="s">
        <v>64</v>
      </c>
      <c r="Y6308" s="273" t="s">
        <v>75</v>
      </c>
      <c r="Z6308" s="273" t="s">
        <v>173</v>
      </c>
      <c r="AA6308" s="273" t="s">
        <v>173</v>
      </c>
      <c r="AB6308" s="274">
        <v>45200</v>
      </c>
      <c r="AC6308" s="273">
        <v>14064</v>
      </c>
      <c r="AD6308" s="273">
        <v>45</v>
      </c>
      <c r="AE6308" s="273">
        <v>0</v>
      </c>
      <c r="AF6308" s="273" t="s">
        <v>90</v>
      </c>
      <c r="AG6308" s="273" t="s">
        <v>424</v>
      </c>
      <c r="AH6308" s="273" t="s">
        <v>745</v>
      </c>
      <c r="AI6308" s="273" t="s">
        <v>199</v>
      </c>
      <c r="AJ6308" s="273" t="s">
        <v>200</v>
      </c>
      <c r="AK6308" s="273">
        <v>256167</v>
      </c>
      <c r="BV6308" s="273" t="s">
        <v>64</v>
      </c>
      <c r="BW6308" s="273" t="s">
        <v>75</v>
      </c>
      <c r="BX6308" s="273" t="s">
        <v>391</v>
      </c>
      <c r="BY6308" s="273" t="s">
        <v>400</v>
      </c>
      <c r="BZ6308" s="273" t="s">
        <v>86</v>
      </c>
      <c r="CA6308" s="273" t="s">
        <v>87</v>
      </c>
      <c r="CB6308" s="273" t="s">
        <v>217</v>
      </c>
      <c r="CC6308" s="273" t="s">
        <v>218</v>
      </c>
      <c r="CD6308" s="282">
        <v>2</v>
      </c>
      <c r="CE6308" s="274">
        <v>45108</v>
      </c>
      <c r="CG6308" s="273" t="s">
        <v>181</v>
      </c>
      <c r="CI6308" s="273" t="s">
        <v>181</v>
      </c>
      <c r="CJ6308" s="273" t="s">
        <v>1316</v>
      </c>
      <c r="CM6308" s="273" t="s">
        <v>73</v>
      </c>
      <c r="CN6308" s="273">
        <v>3</v>
      </c>
    </row>
    <row r="6309" spans="4:92">
      <c r="D6309" s="273" t="s">
        <v>64</v>
      </c>
      <c r="E6309" s="273" t="s">
        <v>63</v>
      </c>
      <c r="F6309" s="273" t="s">
        <v>65</v>
      </c>
      <c r="G6309" s="273" t="s">
        <v>65</v>
      </c>
      <c r="H6309" s="274">
        <v>44958</v>
      </c>
      <c r="I6309" s="273">
        <v>11291</v>
      </c>
      <c r="J6309" s="273">
        <v>5</v>
      </c>
      <c r="K6309" s="273">
        <v>59374</v>
      </c>
      <c r="L6309" s="273" t="s">
        <v>66</v>
      </c>
      <c r="M6309" s="273">
        <v>9785.2893600000007</v>
      </c>
      <c r="N6309" s="273" t="s">
        <v>115</v>
      </c>
      <c r="W6309" s="273">
        <v>165871</v>
      </c>
      <c r="X6309" s="273" t="s">
        <v>64</v>
      </c>
      <c r="Y6309" s="273" t="s">
        <v>75</v>
      </c>
      <c r="Z6309" s="273" t="s">
        <v>173</v>
      </c>
      <c r="AA6309" s="273" t="s">
        <v>173</v>
      </c>
      <c r="AB6309" s="274">
        <v>45200</v>
      </c>
      <c r="AC6309" s="273">
        <v>14064</v>
      </c>
      <c r="AD6309" s="273">
        <v>45</v>
      </c>
      <c r="AE6309" s="273">
        <v>0</v>
      </c>
      <c r="AF6309" s="273" t="s">
        <v>90</v>
      </c>
      <c r="AG6309" s="273" t="s">
        <v>428</v>
      </c>
      <c r="AH6309" s="273" t="s">
        <v>1588</v>
      </c>
      <c r="AI6309" s="273" t="s">
        <v>199</v>
      </c>
      <c r="AJ6309" s="273" t="s">
        <v>200</v>
      </c>
      <c r="AK6309" s="273">
        <v>256173</v>
      </c>
      <c r="BV6309" s="273" t="s">
        <v>64</v>
      </c>
      <c r="BW6309" s="273" t="s">
        <v>75</v>
      </c>
      <c r="BX6309" s="273" t="s">
        <v>391</v>
      </c>
      <c r="BY6309" s="273" t="s">
        <v>400</v>
      </c>
      <c r="BZ6309" s="273" t="s">
        <v>86</v>
      </c>
      <c r="CA6309" s="273" t="s">
        <v>87</v>
      </c>
      <c r="CB6309" s="273" t="s">
        <v>217</v>
      </c>
      <c r="CC6309" s="273" t="s">
        <v>218</v>
      </c>
      <c r="CD6309" s="282">
        <v>2</v>
      </c>
      <c r="CE6309" s="274">
        <v>45108</v>
      </c>
      <c r="CG6309" s="273" t="s">
        <v>181</v>
      </c>
      <c r="CI6309" s="273" t="s">
        <v>181</v>
      </c>
      <c r="CJ6309" s="273" t="s">
        <v>1317</v>
      </c>
      <c r="CM6309" s="273" t="s">
        <v>73</v>
      </c>
      <c r="CN6309" s="273">
        <v>3</v>
      </c>
    </row>
    <row r="6310" spans="4:92">
      <c r="D6310" s="273" t="s">
        <v>64</v>
      </c>
      <c r="E6310" s="273" t="s">
        <v>63</v>
      </c>
      <c r="F6310" s="273" t="s">
        <v>65</v>
      </c>
      <c r="G6310" s="273" t="s">
        <v>65</v>
      </c>
      <c r="H6310" s="274">
        <v>44986</v>
      </c>
      <c r="I6310" s="273">
        <v>11453</v>
      </c>
      <c r="J6310" s="273">
        <v>5</v>
      </c>
      <c r="K6310" s="273">
        <v>80254</v>
      </c>
      <c r="L6310" s="273" t="s">
        <v>66</v>
      </c>
      <c r="M6310" s="273">
        <v>10350.36816</v>
      </c>
      <c r="N6310" s="273" t="s">
        <v>67</v>
      </c>
      <c r="P6310" s="273" t="s">
        <v>92</v>
      </c>
      <c r="Q6310" s="273" t="s">
        <v>69</v>
      </c>
      <c r="R6310" s="273" t="s">
        <v>70</v>
      </c>
      <c r="S6310" s="273" t="s">
        <v>834</v>
      </c>
      <c r="T6310" s="273" t="s">
        <v>835</v>
      </c>
      <c r="U6310" s="273" t="s">
        <v>73</v>
      </c>
      <c r="V6310" s="273" t="s">
        <v>836</v>
      </c>
      <c r="W6310" s="273">
        <v>166170</v>
      </c>
      <c r="X6310" s="273" t="s">
        <v>64</v>
      </c>
      <c r="Y6310" s="273" t="s">
        <v>75</v>
      </c>
      <c r="Z6310" s="273" t="s">
        <v>173</v>
      </c>
      <c r="AA6310" s="273" t="s">
        <v>173</v>
      </c>
      <c r="AB6310" s="274">
        <v>45200</v>
      </c>
      <c r="AC6310" s="273">
        <v>14064</v>
      </c>
      <c r="AD6310" s="273">
        <v>45</v>
      </c>
      <c r="AE6310" s="273">
        <v>0</v>
      </c>
      <c r="AF6310" s="273" t="s">
        <v>90</v>
      </c>
      <c r="AG6310" s="273" t="s">
        <v>1555</v>
      </c>
      <c r="AH6310" s="273" t="s">
        <v>1590</v>
      </c>
      <c r="AI6310" s="273" t="s">
        <v>123</v>
      </c>
      <c r="AJ6310" s="273" t="s">
        <v>200</v>
      </c>
      <c r="AK6310" s="273">
        <v>256179</v>
      </c>
      <c r="BV6310" s="273" t="s">
        <v>64</v>
      </c>
      <c r="BW6310" s="273" t="s">
        <v>75</v>
      </c>
      <c r="BX6310" s="273" t="s">
        <v>391</v>
      </c>
      <c r="BY6310" s="273" t="s">
        <v>400</v>
      </c>
      <c r="BZ6310" s="273" t="s">
        <v>86</v>
      </c>
      <c r="CA6310" s="273" t="s">
        <v>87</v>
      </c>
      <c r="CB6310" s="273" t="s">
        <v>233</v>
      </c>
      <c r="CC6310" s="273" t="s">
        <v>234</v>
      </c>
      <c r="CD6310" s="282">
        <v>1</v>
      </c>
      <c r="CE6310" s="274">
        <v>45108</v>
      </c>
      <c r="CG6310" s="273" t="s">
        <v>181</v>
      </c>
      <c r="CI6310" s="273" t="s">
        <v>181</v>
      </c>
      <c r="CJ6310" s="273" t="s">
        <v>1914</v>
      </c>
      <c r="CM6310" s="273" t="s">
        <v>73</v>
      </c>
      <c r="CN6310" s="273">
        <v>3</v>
      </c>
    </row>
    <row r="6311" spans="4:92">
      <c r="D6311" s="273" t="s">
        <v>64</v>
      </c>
      <c r="E6311" s="273" t="s">
        <v>63</v>
      </c>
      <c r="F6311" s="273" t="s">
        <v>65</v>
      </c>
      <c r="G6311" s="273" t="s">
        <v>65</v>
      </c>
      <c r="H6311" s="274">
        <v>44986</v>
      </c>
      <c r="I6311" s="273">
        <v>11453</v>
      </c>
      <c r="J6311" s="273">
        <v>5</v>
      </c>
      <c r="K6311" s="273">
        <v>103908</v>
      </c>
      <c r="L6311" s="273" t="s">
        <v>66</v>
      </c>
      <c r="M6311" s="273">
        <v>18353.290560000001</v>
      </c>
      <c r="N6311" s="273" t="s">
        <v>67</v>
      </c>
      <c r="P6311" s="273" t="s">
        <v>1011</v>
      </c>
      <c r="Q6311" s="273" t="s">
        <v>69</v>
      </c>
      <c r="R6311" s="273" t="s">
        <v>70</v>
      </c>
      <c r="S6311" s="273" t="s">
        <v>1041</v>
      </c>
      <c r="T6311" s="273" t="s">
        <v>1042</v>
      </c>
      <c r="U6311" s="273" t="s">
        <v>73</v>
      </c>
      <c r="V6311" s="273" t="s">
        <v>1043</v>
      </c>
      <c r="W6311" s="273">
        <v>166186</v>
      </c>
      <c r="X6311" s="273" t="s">
        <v>64</v>
      </c>
      <c r="Y6311" s="273" t="s">
        <v>75</v>
      </c>
      <c r="Z6311" s="273" t="s">
        <v>173</v>
      </c>
      <c r="AA6311" s="273" t="s">
        <v>173</v>
      </c>
      <c r="AB6311" s="274">
        <v>45200</v>
      </c>
      <c r="AC6311" s="273">
        <v>14064</v>
      </c>
      <c r="AD6311" s="273">
        <v>45</v>
      </c>
      <c r="AE6311" s="273">
        <v>0</v>
      </c>
      <c r="AF6311" s="273" t="s">
        <v>90</v>
      </c>
      <c r="AG6311" s="273" t="s">
        <v>488</v>
      </c>
      <c r="AH6311" s="273" t="s">
        <v>1591</v>
      </c>
      <c r="AI6311" s="273" t="s">
        <v>123</v>
      </c>
      <c r="AJ6311" s="273" t="s">
        <v>200</v>
      </c>
      <c r="AK6311" s="273">
        <v>256185</v>
      </c>
      <c r="BV6311" s="273" t="s">
        <v>64</v>
      </c>
      <c r="BW6311" s="273" t="s">
        <v>75</v>
      </c>
      <c r="BX6311" s="273" t="s">
        <v>391</v>
      </c>
      <c r="BY6311" s="273" t="s">
        <v>400</v>
      </c>
      <c r="BZ6311" s="273" t="s">
        <v>86</v>
      </c>
      <c r="CA6311" s="273" t="s">
        <v>87</v>
      </c>
      <c r="CB6311" s="273" t="s">
        <v>233</v>
      </c>
      <c r="CC6311" s="273" t="s">
        <v>234</v>
      </c>
      <c r="CD6311" s="282">
        <v>1</v>
      </c>
      <c r="CE6311" s="274">
        <v>45108</v>
      </c>
      <c r="CG6311" s="273" t="s">
        <v>181</v>
      </c>
      <c r="CI6311" s="273" t="s">
        <v>181</v>
      </c>
      <c r="CJ6311" s="273" t="s">
        <v>1914</v>
      </c>
      <c r="CM6311" s="273" t="s">
        <v>73</v>
      </c>
      <c r="CN6311" s="273">
        <v>3</v>
      </c>
    </row>
    <row r="6312" spans="4:92">
      <c r="D6312" s="273" t="s">
        <v>64</v>
      </c>
      <c r="E6312" s="273" t="s">
        <v>63</v>
      </c>
      <c r="F6312" s="273" t="s">
        <v>120</v>
      </c>
      <c r="G6312" s="273" t="s">
        <v>120</v>
      </c>
      <c r="H6312" s="274">
        <v>44927</v>
      </c>
      <c r="I6312" s="273">
        <v>11130</v>
      </c>
      <c r="J6312" s="273">
        <v>6</v>
      </c>
      <c r="K6312" s="273">
        <v>256232</v>
      </c>
      <c r="L6312" s="273" t="s">
        <v>66</v>
      </c>
      <c r="M6312" s="273">
        <v>45258.334880000002</v>
      </c>
      <c r="N6312" s="273" t="s">
        <v>67</v>
      </c>
      <c r="P6312" s="273" t="s">
        <v>1011</v>
      </c>
      <c r="Q6312" s="273" t="s">
        <v>69</v>
      </c>
      <c r="R6312" s="273" t="s">
        <v>70</v>
      </c>
      <c r="S6312" s="273" t="s">
        <v>1041</v>
      </c>
      <c r="T6312" s="273" t="s">
        <v>1042</v>
      </c>
      <c r="U6312" s="273" t="s">
        <v>73</v>
      </c>
      <c r="V6312" s="273" t="s">
        <v>1043</v>
      </c>
      <c r="W6312" s="273">
        <v>199211</v>
      </c>
      <c r="X6312" s="273" t="s">
        <v>64</v>
      </c>
      <c r="Y6312" s="273" t="s">
        <v>75</v>
      </c>
      <c r="Z6312" s="273" t="s">
        <v>173</v>
      </c>
      <c r="AA6312" s="273" t="s">
        <v>173</v>
      </c>
      <c r="AB6312" s="274">
        <v>45200</v>
      </c>
      <c r="AC6312" s="273">
        <v>14064</v>
      </c>
      <c r="AD6312" s="273">
        <v>45</v>
      </c>
      <c r="AE6312" s="273">
        <v>0</v>
      </c>
      <c r="AF6312" s="273" t="s">
        <v>90</v>
      </c>
      <c r="AG6312" s="273" t="s">
        <v>1592</v>
      </c>
      <c r="AH6312" s="273" t="s">
        <v>1593</v>
      </c>
      <c r="AI6312" s="273" t="s">
        <v>199</v>
      </c>
      <c r="AJ6312" s="273" t="s">
        <v>214</v>
      </c>
      <c r="AK6312" s="273">
        <v>256191</v>
      </c>
      <c r="BV6312" s="273" t="s">
        <v>64</v>
      </c>
      <c r="BW6312" s="273" t="s">
        <v>75</v>
      </c>
      <c r="BX6312" s="273" t="s">
        <v>391</v>
      </c>
      <c r="BY6312" s="273" t="s">
        <v>400</v>
      </c>
      <c r="BZ6312" s="273" t="s">
        <v>138</v>
      </c>
      <c r="CA6312" s="273" t="s">
        <v>139</v>
      </c>
      <c r="CB6312" s="273" t="s">
        <v>190</v>
      </c>
      <c r="CC6312" s="273" t="s">
        <v>191</v>
      </c>
      <c r="CD6312" s="282">
        <v>8</v>
      </c>
      <c r="CE6312" s="274">
        <v>45108</v>
      </c>
      <c r="CF6312" s="273">
        <v>1799</v>
      </c>
      <c r="CG6312" s="273" t="s">
        <v>90</v>
      </c>
      <c r="CH6312" s="273">
        <v>1799</v>
      </c>
      <c r="CI6312" s="273" t="s">
        <v>80</v>
      </c>
      <c r="CM6312" s="273" t="s">
        <v>73</v>
      </c>
      <c r="CN6312" s="273">
        <v>3</v>
      </c>
    </row>
    <row r="6313" spans="4:92">
      <c r="D6313" s="273" t="s">
        <v>64</v>
      </c>
      <c r="E6313" s="273" t="s">
        <v>63</v>
      </c>
      <c r="F6313" s="273" t="s">
        <v>120</v>
      </c>
      <c r="G6313" s="273" t="s">
        <v>120</v>
      </c>
      <c r="H6313" s="274">
        <v>44927</v>
      </c>
      <c r="I6313" s="273">
        <v>11130</v>
      </c>
      <c r="J6313" s="273">
        <v>6</v>
      </c>
      <c r="K6313" s="273">
        <v>21828</v>
      </c>
      <c r="L6313" s="273" t="s">
        <v>66</v>
      </c>
      <c r="M6313" s="273">
        <v>0</v>
      </c>
      <c r="N6313" s="273" t="s">
        <v>1010</v>
      </c>
      <c r="O6313" s="273">
        <v>0</v>
      </c>
      <c r="P6313" s="273" t="s">
        <v>1011</v>
      </c>
      <c r="Q6313" s="273" t="s">
        <v>69</v>
      </c>
      <c r="R6313" s="273" t="s">
        <v>1013</v>
      </c>
      <c r="S6313" s="273" t="s">
        <v>1298</v>
      </c>
      <c r="U6313" s="273" t="s">
        <v>73</v>
      </c>
      <c r="V6313" s="273" t="s">
        <v>1299</v>
      </c>
      <c r="W6313" s="273">
        <v>199286</v>
      </c>
      <c r="X6313" s="273" t="s">
        <v>64</v>
      </c>
      <c r="Y6313" s="273" t="s">
        <v>75</v>
      </c>
      <c r="Z6313" s="273" t="s">
        <v>173</v>
      </c>
      <c r="AA6313" s="273" t="s">
        <v>173</v>
      </c>
      <c r="AB6313" s="274">
        <v>45200</v>
      </c>
      <c r="AC6313" s="273">
        <v>14064</v>
      </c>
      <c r="AD6313" s="273">
        <v>45</v>
      </c>
      <c r="AE6313" s="273">
        <v>0</v>
      </c>
      <c r="AF6313" s="273" t="s">
        <v>90</v>
      </c>
      <c r="AG6313" s="273" t="s">
        <v>229</v>
      </c>
      <c r="AH6313" s="273" t="s">
        <v>1594</v>
      </c>
      <c r="AI6313" s="273" t="s">
        <v>199</v>
      </c>
      <c r="AJ6313" s="273" t="s">
        <v>214</v>
      </c>
      <c r="AK6313" s="273">
        <v>256197</v>
      </c>
      <c r="BV6313" s="273" t="s">
        <v>64</v>
      </c>
      <c r="BW6313" s="273" t="s">
        <v>75</v>
      </c>
      <c r="BX6313" s="273" t="s">
        <v>391</v>
      </c>
      <c r="BY6313" s="273" t="s">
        <v>400</v>
      </c>
      <c r="BZ6313" s="273" t="s">
        <v>167</v>
      </c>
      <c r="CA6313" s="273" t="s">
        <v>168</v>
      </c>
      <c r="CB6313" s="273" t="s">
        <v>319</v>
      </c>
      <c r="CC6313" s="273" t="s">
        <v>320</v>
      </c>
      <c r="CD6313" s="282">
        <v>15</v>
      </c>
      <c r="CE6313" s="274">
        <v>45108</v>
      </c>
      <c r="CF6313" s="273">
        <v>0</v>
      </c>
      <c r="CG6313" s="273" t="s">
        <v>90</v>
      </c>
      <c r="CH6313" s="273">
        <v>0</v>
      </c>
      <c r="CI6313" s="273" t="s">
        <v>80</v>
      </c>
      <c r="CM6313" s="273" t="s">
        <v>73</v>
      </c>
      <c r="CN6313" s="273">
        <v>3</v>
      </c>
    </row>
    <row r="6314" spans="4:92">
      <c r="D6314" s="273" t="s">
        <v>64</v>
      </c>
      <c r="E6314" s="273" t="s">
        <v>63</v>
      </c>
      <c r="F6314" s="273" t="s">
        <v>120</v>
      </c>
      <c r="G6314" s="273" t="s">
        <v>120</v>
      </c>
      <c r="H6314" s="274">
        <v>44927</v>
      </c>
      <c r="I6314" s="273">
        <v>11130</v>
      </c>
      <c r="J6314" s="273">
        <v>6</v>
      </c>
      <c r="K6314" s="273">
        <v>0</v>
      </c>
      <c r="L6314" s="273" t="s">
        <v>66</v>
      </c>
      <c r="N6314" s="273" t="s">
        <v>107</v>
      </c>
      <c r="W6314" s="273">
        <v>136682</v>
      </c>
      <c r="X6314" s="273" t="s">
        <v>64</v>
      </c>
      <c r="Y6314" s="273" t="s">
        <v>63</v>
      </c>
      <c r="Z6314" s="273" t="s">
        <v>252</v>
      </c>
      <c r="AA6314" s="273" t="s">
        <v>515</v>
      </c>
      <c r="AB6314" s="274">
        <v>44958</v>
      </c>
      <c r="AC6314" s="273">
        <v>12078</v>
      </c>
      <c r="AD6314" s="273">
        <v>669</v>
      </c>
      <c r="AE6314" s="273">
        <v>0</v>
      </c>
      <c r="AF6314" s="273" t="s">
        <v>90</v>
      </c>
      <c r="AG6314" s="273" t="s">
        <v>819</v>
      </c>
      <c r="AH6314" s="273" t="s">
        <v>820</v>
      </c>
      <c r="AI6314" s="273" t="s">
        <v>199</v>
      </c>
      <c r="AJ6314" s="273" t="s">
        <v>200</v>
      </c>
      <c r="AK6314" s="273">
        <v>170665</v>
      </c>
      <c r="BV6314" s="273" t="s">
        <v>64</v>
      </c>
      <c r="BW6314" s="273" t="s">
        <v>75</v>
      </c>
      <c r="BX6314" s="273" t="s">
        <v>391</v>
      </c>
      <c r="BY6314" s="273" t="s">
        <v>400</v>
      </c>
      <c r="BZ6314" s="273" t="s">
        <v>86</v>
      </c>
      <c r="CA6314" s="273" t="s">
        <v>87</v>
      </c>
      <c r="CB6314" s="273" t="s">
        <v>179</v>
      </c>
      <c r="CC6314" s="273" t="s">
        <v>180</v>
      </c>
      <c r="CD6314" s="282">
        <v>1</v>
      </c>
      <c r="CE6314" s="274">
        <v>45108</v>
      </c>
      <c r="CG6314" s="273" t="s">
        <v>181</v>
      </c>
      <c r="CI6314" s="273" t="s">
        <v>181</v>
      </c>
      <c r="CJ6314" s="273" t="s">
        <v>1581</v>
      </c>
      <c r="CM6314" s="273" t="s">
        <v>73</v>
      </c>
      <c r="CN6314" s="273">
        <v>3</v>
      </c>
    </row>
    <row r="6315" spans="4:92">
      <c r="D6315" s="273" t="s">
        <v>64</v>
      </c>
      <c r="E6315" s="273" t="s">
        <v>63</v>
      </c>
      <c r="F6315" s="273" t="s">
        <v>120</v>
      </c>
      <c r="G6315" s="273" t="s">
        <v>120</v>
      </c>
      <c r="H6315" s="274">
        <v>44927</v>
      </c>
      <c r="I6315" s="273">
        <v>11130</v>
      </c>
      <c r="J6315" s="273">
        <v>6</v>
      </c>
      <c r="K6315" s="273">
        <v>291494</v>
      </c>
      <c r="L6315" s="273" t="s">
        <v>66</v>
      </c>
      <c r="M6315" s="273">
        <v>37162.388559999999</v>
      </c>
      <c r="N6315" s="273" t="s">
        <v>115</v>
      </c>
      <c r="W6315" s="273">
        <v>136681</v>
      </c>
      <c r="X6315" s="273" t="s">
        <v>64</v>
      </c>
      <c r="Y6315" s="273" t="s">
        <v>63</v>
      </c>
      <c r="Z6315" s="273" t="s">
        <v>252</v>
      </c>
      <c r="AA6315" s="273" t="s">
        <v>515</v>
      </c>
      <c r="AB6315" s="274">
        <v>44958</v>
      </c>
      <c r="AC6315" s="273">
        <v>12078</v>
      </c>
      <c r="AD6315" s="273">
        <v>669</v>
      </c>
      <c r="AE6315" s="273">
        <v>0</v>
      </c>
      <c r="AF6315" s="273" t="s">
        <v>90</v>
      </c>
      <c r="AG6315" s="273" t="s">
        <v>824</v>
      </c>
      <c r="AH6315" s="273" t="s">
        <v>825</v>
      </c>
      <c r="AI6315" s="273" t="s">
        <v>199</v>
      </c>
      <c r="AJ6315" s="273" t="s">
        <v>200</v>
      </c>
      <c r="AK6315" s="273">
        <v>170671</v>
      </c>
      <c r="BV6315" s="273" t="s">
        <v>64</v>
      </c>
      <c r="BW6315" s="273" t="s">
        <v>75</v>
      </c>
      <c r="BX6315" s="273" t="s">
        <v>391</v>
      </c>
      <c r="BY6315" s="273" t="s">
        <v>400</v>
      </c>
      <c r="BZ6315" s="273" t="s">
        <v>86</v>
      </c>
      <c r="CA6315" s="273" t="s">
        <v>87</v>
      </c>
      <c r="CB6315" s="273" t="s">
        <v>179</v>
      </c>
      <c r="CC6315" s="273" t="s">
        <v>180</v>
      </c>
      <c r="CD6315" s="282">
        <v>1</v>
      </c>
      <c r="CE6315" s="274">
        <v>45108</v>
      </c>
      <c r="CG6315" s="273" t="s">
        <v>181</v>
      </c>
      <c r="CI6315" s="273" t="s">
        <v>181</v>
      </c>
      <c r="CJ6315" s="273" t="s">
        <v>1581</v>
      </c>
      <c r="CM6315" s="273" t="s">
        <v>73</v>
      </c>
      <c r="CN6315" s="273">
        <v>3</v>
      </c>
    </row>
    <row r="6316" spans="4:92">
      <c r="D6316" s="273" t="s">
        <v>64</v>
      </c>
      <c r="E6316" s="273" t="s">
        <v>63</v>
      </c>
      <c r="F6316" s="273" t="s">
        <v>120</v>
      </c>
      <c r="G6316" s="273" t="s">
        <v>120</v>
      </c>
      <c r="H6316" s="274">
        <v>44927</v>
      </c>
      <c r="I6316" s="273">
        <v>17127</v>
      </c>
      <c r="J6316" s="273">
        <v>6</v>
      </c>
      <c r="W6316" s="273">
        <v>325593</v>
      </c>
      <c r="X6316" s="273" t="s">
        <v>64</v>
      </c>
      <c r="Y6316" s="273" t="s">
        <v>63</v>
      </c>
      <c r="Z6316" s="273" t="s">
        <v>252</v>
      </c>
      <c r="AA6316" s="273" t="s">
        <v>515</v>
      </c>
      <c r="AB6316" s="274">
        <v>44958</v>
      </c>
      <c r="AC6316" s="273">
        <v>12078</v>
      </c>
      <c r="AD6316" s="273">
        <v>669</v>
      </c>
      <c r="AE6316" s="273">
        <v>0</v>
      </c>
      <c r="AF6316" s="273" t="s">
        <v>90</v>
      </c>
      <c r="AG6316" s="273" t="s">
        <v>828</v>
      </c>
      <c r="AH6316" s="273" t="s">
        <v>829</v>
      </c>
      <c r="AI6316" s="273" t="s">
        <v>199</v>
      </c>
      <c r="AJ6316" s="273" t="s">
        <v>214</v>
      </c>
      <c r="AK6316" s="273">
        <v>170677</v>
      </c>
      <c r="BV6316" s="273" t="s">
        <v>64</v>
      </c>
      <c r="BW6316" s="273" t="s">
        <v>75</v>
      </c>
      <c r="BX6316" s="273" t="s">
        <v>391</v>
      </c>
      <c r="BY6316" s="273" t="s">
        <v>400</v>
      </c>
      <c r="BZ6316" s="273" t="s">
        <v>204</v>
      </c>
      <c r="CA6316" s="273" t="s">
        <v>205</v>
      </c>
      <c r="CB6316" s="273" t="s">
        <v>206</v>
      </c>
      <c r="CC6316" s="273" t="s">
        <v>207</v>
      </c>
      <c r="CD6316" s="282">
        <v>0</v>
      </c>
      <c r="CE6316" s="274">
        <v>45108</v>
      </c>
      <c r="CG6316" s="273" t="s">
        <v>181</v>
      </c>
      <c r="CI6316" s="273" t="s">
        <v>208</v>
      </c>
      <c r="CJ6316" s="273" t="s">
        <v>209</v>
      </c>
      <c r="CM6316" s="273" t="s">
        <v>73</v>
      </c>
      <c r="CN6316" s="273">
        <v>3</v>
      </c>
    </row>
    <row r="6317" spans="4:92">
      <c r="D6317" s="273" t="s">
        <v>64</v>
      </c>
      <c r="E6317" s="273" t="s">
        <v>63</v>
      </c>
      <c r="F6317" s="273" t="s">
        <v>120</v>
      </c>
      <c r="G6317" s="273" t="s">
        <v>120</v>
      </c>
      <c r="H6317" s="274">
        <v>44958</v>
      </c>
      <c r="I6317" s="273">
        <v>11292</v>
      </c>
      <c r="J6317" s="273">
        <v>6</v>
      </c>
      <c r="K6317" s="273">
        <v>425422</v>
      </c>
      <c r="L6317" s="273" t="s">
        <v>66</v>
      </c>
      <c r="M6317" s="273">
        <v>54866.758320000001</v>
      </c>
      <c r="N6317" s="273" t="s">
        <v>67</v>
      </c>
      <c r="P6317" s="273" t="s">
        <v>92</v>
      </c>
      <c r="Q6317" s="273" t="s">
        <v>69</v>
      </c>
      <c r="R6317" s="273" t="s">
        <v>70</v>
      </c>
      <c r="S6317" s="273" t="s">
        <v>834</v>
      </c>
      <c r="T6317" s="273" t="s">
        <v>835</v>
      </c>
      <c r="U6317" s="273" t="s">
        <v>73</v>
      </c>
      <c r="V6317" s="273" t="s">
        <v>836</v>
      </c>
      <c r="W6317" s="273">
        <v>199333</v>
      </c>
      <c r="X6317" s="273" t="s">
        <v>64</v>
      </c>
      <c r="Y6317" s="273" t="s">
        <v>63</v>
      </c>
      <c r="Z6317" s="273" t="s">
        <v>252</v>
      </c>
      <c r="AA6317" s="273" t="s">
        <v>515</v>
      </c>
      <c r="AB6317" s="274">
        <v>44958</v>
      </c>
      <c r="AC6317" s="273">
        <v>12078</v>
      </c>
      <c r="AD6317" s="273">
        <v>669</v>
      </c>
      <c r="AE6317" s="273">
        <v>0</v>
      </c>
      <c r="AF6317" s="273" t="s">
        <v>90</v>
      </c>
      <c r="AG6317" s="273" t="s">
        <v>837</v>
      </c>
      <c r="AH6317" s="273" t="s">
        <v>838</v>
      </c>
      <c r="AI6317" s="273" t="s">
        <v>199</v>
      </c>
      <c r="AJ6317" s="273" t="s">
        <v>200</v>
      </c>
      <c r="AK6317" s="273">
        <v>170683</v>
      </c>
      <c r="BV6317" s="273" t="s">
        <v>64</v>
      </c>
      <c r="BW6317" s="273" t="s">
        <v>75</v>
      </c>
      <c r="BX6317" s="273" t="s">
        <v>391</v>
      </c>
      <c r="BY6317" s="273" t="s">
        <v>400</v>
      </c>
      <c r="BZ6317" s="273" t="s">
        <v>204</v>
      </c>
      <c r="CA6317" s="273" t="s">
        <v>205</v>
      </c>
      <c r="CB6317" s="273" t="s">
        <v>206</v>
      </c>
      <c r="CC6317" s="273" t="s">
        <v>207</v>
      </c>
      <c r="CD6317" s="282">
        <v>0</v>
      </c>
      <c r="CE6317" s="274">
        <v>45108</v>
      </c>
      <c r="CG6317" s="273" t="s">
        <v>181</v>
      </c>
      <c r="CI6317" s="273" t="s">
        <v>208</v>
      </c>
      <c r="CJ6317" s="273" t="s">
        <v>209</v>
      </c>
      <c r="CM6317" s="273" t="s">
        <v>73</v>
      </c>
      <c r="CN6317" s="273">
        <v>3</v>
      </c>
    </row>
    <row r="6318" spans="4:92">
      <c r="D6318" s="273" t="s">
        <v>64</v>
      </c>
      <c r="E6318" s="273" t="s">
        <v>63</v>
      </c>
      <c r="F6318" s="273" t="s">
        <v>120</v>
      </c>
      <c r="G6318" s="273" t="s">
        <v>120</v>
      </c>
      <c r="H6318" s="274">
        <v>44958</v>
      </c>
      <c r="I6318" s="273">
        <v>11292</v>
      </c>
      <c r="J6318" s="273">
        <v>6</v>
      </c>
      <c r="K6318" s="273">
        <v>248107</v>
      </c>
      <c r="L6318" s="273" t="s">
        <v>66</v>
      </c>
      <c r="M6318" s="273">
        <v>43823.187760000001</v>
      </c>
      <c r="N6318" s="273" t="s">
        <v>67</v>
      </c>
      <c r="P6318" s="273" t="s">
        <v>1011</v>
      </c>
      <c r="Q6318" s="273" t="s">
        <v>69</v>
      </c>
      <c r="R6318" s="273" t="s">
        <v>70</v>
      </c>
      <c r="S6318" s="273" t="s">
        <v>1041</v>
      </c>
      <c r="T6318" s="273" t="s">
        <v>1042</v>
      </c>
      <c r="U6318" s="273" t="s">
        <v>73</v>
      </c>
      <c r="V6318" s="273" t="s">
        <v>1043</v>
      </c>
      <c r="W6318" s="273">
        <v>199349</v>
      </c>
      <c r="X6318" s="273" t="s">
        <v>64</v>
      </c>
      <c r="Y6318" s="273" t="s">
        <v>63</v>
      </c>
      <c r="Z6318" s="273" t="s">
        <v>252</v>
      </c>
      <c r="AA6318" s="273" t="s">
        <v>515</v>
      </c>
      <c r="AB6318" s="274">
        <v>44958</v>
      </c>
      <c r="AC6318" s="273">
        <v>12078</v>
      </c>
      <c r="AD6318" s="273">
        <v>669</v>
      </c>
      <c r="AE6318" s="273">
        <v>0.15</v>
      </c>
      <c r="AF6318" s="273" t="s">
        <v>90</v>
      </c>
      <c r="AG6318" s="273" t="s">
        <v>819</v>
      </c>
      <c r="AH6318" s="273" t="s">
        <v>841</v>
      </c>
      <c r="AI6318" s="273" t="s">
        <v>199</v>
      </c>
      <c r="AJ6318" s="273" t="s">
        <v>200</v>
      </c>
      <c r="AK6318" s="273">
        <v>170689</v>
      </c>
      <c r="BV6318" s="273" t="s">
        <v>64</v>
      </c>
      <c r="BW6318" s="273" t="s">
        <v>75</v>
      </c>
      <c r="BX6318" s="273" t="s">
        <v>391</v>
      </c>
      <c r="BY6318" s="273" t="s">
        <v>400</v>
      </c>
      <c r="BZ6318" s="273" t="s">
        <v>167</v>
      </c>
      <c r="CA6318" s="273" t="s">
        <v>168</v>
      </c>
      <c r="CB6318" s="273" t="s">
        <v>313</v>
      </c>
      <c r="CC6318" s="273" t="s">
        <v>314</v>
      </c>
      <c r="CD6318" s="282">
        <v>14</v>
      </c>
      <c r="CE6318" s="274">
        <v>45108</v>
      </c>
      <c r="CF6318" s="273">
        <v>650</v>
      </c>
      <c r="CG6318" s="273" t="s">
        <v>90</v>
      </c>
      <c r="CH6318" s="273">
        <v>650</v>
      </c>
      <c r="CI6318" s="273" t="s">
        <v>80</v>
      </c>
      <c r="CM6318" s="273" t="s">
        <v>73</v>
      </c>
      <c r="CN6318" s="273">
        <v>3</v>
      </c>
    </row>
    <row r="6319" spans="4:92">
      <c r="D6319" s="273" t="s">
        <v>64</v>
      </c>
      <c r="E6319" s="273" t="s">
        <v>63</v>
      </c>
      <c r="F6319" s="273" t="s">
        <v>120</v>
      </c>
      <c r="G6319" s="273" t="s">
        <v>120</v>
      </c>
      <c r="H6319" s="274">
        <v>44958</v>
      </c>
      <c r="I6319" s="273">
        <v>11292</v>
      </c>
      <c r="J6319" s="273">
        <v>6</v>
      </c>
      <c r="K6319" s="273">
        <v>20493</v>
      </c>
      <c r="L6319" s="273" t="s">
        <v>66</v>
      </c>
      <c r="M6319" s="273">
        <v>0</v>
      </c>
      <c r="N6319" s="273" t="s">
        <v>1010</v>
      </c>
      <c r="O6319" s="273">
        <v>0</v>
      </c>
      <c r="P6319" s="273" t="s">
        <v>1011</v>
      </c>
      <c r="Q6319" s="273" t="s">
        <v>69</v>
      </c>
      <c r="R6319" s="273" t="s">
        <v>1013</v>
      </c>
      <c r="S6319" s="273" t="s">
        <v>1298</v>
      </c>
      <c r="U6319" s="273" t="s">
        <v>73</v>
      </c>
      <c r="V6319" s="273" t="s">
        <v>1299</v>
      </c>
      <c r="W6319" s="273">
        <v>199366</v>
      </c>
      <c r="X6319" s="273" t="s">
        <v>64</v>
      </c>
      <c r="Y6319" s="273" t="s">
        <v>63</v>
      </c>
      <c r="Z6319" s="273" t="s">
        <v>252</v>
      </c>
      <c r="AA6319" s="273" t="s">
        <v>515</v>
      </c>
      <c r="AB6319" s="274">
        <v>44958</v>
      </c>
      <c r="AC6319" s="273">
        <v>12078</v>
      </c>
      <c r="AD6319" s="273">
        <v>669</v>
      </c>
      <c r="AE6319" s="273">
        <v>0</v>
      </c>
      <c r="AF6319" s="273" t="s">
        <v>90</v>
      </c>
      <c r="AG6319" s="273" t="s">
        <v>819</v>
      </c>
      <c r="AH6319" s="273" t="s">
        <v>855</v>
      </c>
      <c r="AI6319" s="273" t="s">
        <v>199</v>
      </c>
      <c r="AJ6319" s="273" t="s">
        <v>200</v>
      </c>
      <c r="AK6319" s="273">
        <v>170695</v>
      </c>
      <c r="BV6319" s="273" t="s">
        <v>64</v>
      </c>
      <c r="BW6319" s="273" t="s">
        <v>75</v>
      </c>
      <c r="BX6319" s="273" t="s">
        <v>391</v>
      </c>
      <c r="BY6319" s="273" t="s">
        <v>400</v>
      </c>
      <c r="BZ6319" s="273" t="s">
        <v>167</v>
      </c>
      <c r="CA6319" s="273" t="s">
        <v>168</v>
      </c>
      <c r="CB6319" s="273" t="s">
        <v>353</v>
      </c>
      <c r="CC6319" s="273" t="s">
        <v>354</v>
      </c>
      <c r="CD6319" s="282">
        <v>13</v>
      </c>
      <c r="CE6319" s="274">
        <v>45108</v>
      </c>
      <c r="CF6319" s="273">
        <v>1077</v>
      </c>
      <c r="CG6319" s="273" t="s">
        <v>90</v>
      </c>
      <c r="CH6319" s="273">
        <v>1077</v>
      </c>
      <c r="CI6319" s="273" t="s">
        <v>80</v>
      </c>
      <c r="CM6319" s="273" t="s">
        <v>73</v>
      </c>
      <c r="CN6319" s="273">
        <v>3</v>
      </c>
    </row>
    <row r="6320" spans="4:92">
      <c r="D6320" s="273" t="s">
        <v>64</v>
      </c>
      <c r="E6320" s="273" t="s">
        <v>63</v>
      </c>
      <c r="F6320" s="273" t="s">
        <v>120</v>
      </c>
      <c r="G6320" s="273" t="s">
        <v>120</v>
      </c>
      <c r="H6320" s="274">
        <v>44958</v>
      </c>
      <c r="I6320" s="273">
        <v>11292</v>
      </c>
      <c r="J6320" s="273">
        <v>6</v>
      </c>
      <c r="K6320" s="273">
        <v>213800</v>
      </c>
      <c r="L6320" s="273" t="s">
        <v>66</v>
      </c>
      <c r="M6320" s="273">
        <v>30114.711439999999</v>
      </c>
      <c r="N6320" s="273" t="s">
        <v>67</v>
      </c>
      <c r="P6320" s="273" t="s">
        <v>68</v>
      </c>
      <c r="Q6320" s="273" t="s">
        <v>69</v>
      </c>
      <c r="R6320" s="273" t="s">
        <v>70</v>
      </c>
      <c r="S6320" s="273" t="s">
        <v>71</v>
      </c>
      <c r="T6320" s="273" t="s">
        <v>72</v>
      </c>
      <c r="U6320" s="273" t="s">
        <v>73</v>
      </c>
      <c r="V6320" s="273" t="s">
        <v>74</v>
      </c>
      <c r="W6320" s="273">
        <v>199383</v>
      </c>
      <c r="X6320" s="273" t="s">
        <v>64</v>
      </c>
      <c r="Y6320" s="273" t="s">
        <v>63</v>
      </c>
      <c r="Z6320" s="273" t="s">
        <v>252</v>
      </c>
      <c r="AA6320" s="273" t="s">
        <v>515</v>
      </c>
      <c r="AB6320" s="274">
        <v>44958</v>
      </c>
      <c r="AC6320" s="273">
        <v>12078</v>
      </c>
      <c r="AD6320" s="273">
        <v>669</v>
      </c>
      <c r="AE6320" s="273">
        <v>0</v>
      </c>
      <c r="AF6320" s="273" t="s">
        <v>90</v>
      </c>
      <c r="AG6320" s="273" t="s">
        <v>860</v>
      </c>
      <c r="AH6320" s="273" t="s">
        <v>861</v>
      </c>
      <c r="AI6320" s="273" t="s">
        <v>199</v>
      </c>
      <c r="AJ6320" s="273" t="s">
        <v>200</v>
      </c>
      <c r="AK6320" s="273">
        <v>170701</v>
      </c>
      <c r="BV6320" s="273" t="s">
        <v>64</v>
      </c>
      <c r="BW6320" s="273" t="s">
        <v>75</v>
      </c>
      <c r="BX6320" s="273" t="s">
        <v>391</v>
      </c>
      <c r="BY6320" s="273" t="s">
        <v>400</v>
      </c>
      <c r="BZ6320" s="273" t="s">
        <v>151</v>
      </c>
      <c r="CA6320" s="273" t="s">
        <v>152</v>
      </c>
      <c r="CB6320" s="273" t="s">
        <v>161</v>
      </c>
      <c r="CC6320" s="273" t="s">
        <v>162</v>
      </c>
      <c r="CD6320" s="282">
        <v>11</v>
      </c>
      <c r="CE6320" s="274">
        <v>45108</v>
      </c>
      <c r="CF6320" s="273">
        <v>6809</v>
      </c>
      <c r="CG6320" s="273" t="s">
        <v>90</v>
      </c>
      <c r="CH6320" s="273">
        <v>6809</v>
      </c>
      <c r="CI6320" s="273" t="s">
        <v>80</v>
      </c>
      <c r="CM6320" s="273" t="s">
        <v>73</v>
      </c>
      <c r="CN6320" s="273">
        <v>3</v>
      </c>
    </row>
    <row r="6321" spans="4:92">
      <c r="D6321" s="273" t="s">
        <v>64</v>
      </c>
      <c r="E6321" s="273" t="s">
        <v>63</v>
      </c>
      <c r="F6321" s="273" t="s">
        <v>120</v>
      </c>
      <c r="G6321" s="273" t="s">
        <v>120</v>
      </c>
      <c r="H6321" s="274">
        <v>44958</v>
      </c>
      <c r="I6321" s="273">
        <v>11292</v>
      </c>
      <c r="J6321" s="273">
        <v>6</v>
      </c>
      <c r="K6321" s="273">
        <v>0</v>
      </c>
      <c r="L6321" s="273" t="s">
        <v>66</v>
      </c>
      <c r="N6321" s="273" t="s">
        <v>107</v>
      </c>
      <c r="W6321" s="273">
        <v>199332</v>
      </c>
      <c r="X6321" s="273" t="s">
        <v>64</v>
      </c>
      <c r="Y6321" s="273" t="s">
        <v>63</v>
      </c>
      <c r="Z6321" s="273" t="s">
        <v>252</v>
      </c>
      <c r="AA6321" s="273" t="s">
        <v>515</v>
      </c>
      <c r="AB6321" s="274">
        <v>44958</v>
      </c>
      <c r="AC6321" s="273">
        <v>12078</v>
      </c>
      <c r="AD6321" s="273">
        <v>669</v>
      </c>
      <c r="AE6321" s="273">
        <v>1.38</v>
      </c>
      <c r="AF6321" s="273" t="s">
        <v>90</v>
      </c>
      <c r="AG6321" s="273" t="s">
        <v>867</v>
      </c>
      <c r="AH6321" s="273" t="s">
        <v>868</v>
      </c>
      <c r="AI6321" s="273" t="s">
        <v>199</v>
      </c>
      <c r="AJ6321" s="273" t="s">
        <v>214</v>
      </c>
      <c r="AK6321" s="273">
        <v>170707</v>
      </c>
      <c r="BV6321" s="273" t="s">
        <v>64</v>
      </c>
      <c r="BW6321" s="273" t="s">
        <v>75</v>
      </c>
      <c r="BX6321" s="273" t="s">
        <v>391</v>
      </c>
      <c r="BY6321" s="273" t="s">
        <v>400</v>
      </c>
      <c r="BZ6321" s="273" t="s">
        <v>167</v>
      </c>
      <c r="CA6321" s="273" t="s">
        <v>168</v>
      </c>
      <c r="CB6321" s="273" t="s">
        <v>169</v>
      </c>
      <c r="CC6321" s="273" t="s">
        <v>170</v>
      </c>
      <c r="CD6321" s="282">
        <v>12</v>
      </c>
      <c r="CE6321" s="274">
        <v>45108</v>
      </c>
      <c r="CF6321" s="273">
        <v>600</v>
      </c>
      <c r="CG6321" s="273" t="s">
        <v>90</v>
      </c>
      <c r="CH6321" s="273">
        <v>600</v>
      </c>
      <c r="CI6321" s="273" t="s">
        <v>80</v>
      </c>
      <c r="CM6321" s="273" t="s">
        <v>73</v>
      </c>
      <c r="CN6321" s="273">
        <v>3</v>
      </c>
    </row>
    <row r="6322" spans="4:92">
      <c r="D6322" s="273" t="s">
        <v>64</v>
      </c>
      <c r="E6322" s="273" t="s">
        <v>63</v>
      </c>
      <c r="F6322" s="273" t="s">
        <v>120</v>
      </c>
      <c r="G6322" s="273" t="s">
        <v>120</v>
      </c>
      <c r="H6322" s="274">
        <v>44958</v>
      </c>
      <c r="I6322" s="273">
        <v>11292</v>
      </c>
      <c r="J6322" s="273">
        <v>6</v>
      </c>
      <c r="K6322" s="273">
        <v>198276</v>
      </c>
      <c r="L6322" s="273" t="s">
        <v>66</v>
      </c>
      <c r="M6322" s="273">
        <v>29420.336879999999</v>
      </c>
      <c r="N6322" s="273" t="s">
        <v>115</v>
      </c>
      <c r="W6322" s="273">
        <v>199331</v>
      </c>
      <c r="X6322" s="273" t="s">
        <v>64</v>
      </c>
      <c r="Y6322" s="273" t="s">
        <v>63</v>
      </c>
      <c r="Z6322" s="273" t="s">
        <v>252</v>
      </c>
      <c r="AA6322" s="273" t="s">
        <v>515</v>
      </c>
      <c r="AB6322" s="274">
        <v>44958</v>
      </c>
      <c r="AC6322" s="273">
        <v>12078</v>
      </c>
      <c r="AD6322" s="273">
        <v>669</v>
      </c>
      <c r="AE6322" s="273">
        <v>0.14000000000000001</v>
      </c>
      <c r="AF6322" s="273" t="s">
        <v>90</v>
      </c>
      <c r="AG6322" s="273" t="s">
        <v>872</v>
      </c>
      <c r="AH6322" s="273" t="s">
        <v>873</v>
      </c>
      <c r="AI6322" s="273" t="s">
        <v>199</v>
      </c>
      <c r="AJ6322" s="273" t="s">
        <v>200</v>
      </c>
      <c r="AK6322" s="273">
        <v>170713</v>
      </c>
      <c r="BV6322" s="273" t="s">
        <v>64</v>
      </c>
      <c r="BW6322" s="273" t="s">
        <v>75</v>
      </c>
      <c r="BX6322" s="273" t="s">
        <v>391</v>
      </c>
      <c r="BY6322" s="273" t="s">
        <v>400</v>
      </c>
      <c r="BZ6322" s="273" t="s">
        <v>126</v>
      </c>
      <c r="CA6322" s="273" t="s">
        <v>127</v>
      </c>
      <c r="CB6322" s="273" t="s">
        <v>133</v>
      </c>
      <c r="CC6322" s="273" t="s">
        <v>134</v>
      </c>
      <c r="CD6322" s="282">
        <v>7</v>
      </c>
      <c r="CE6322" s="274">
        <v>45108</v>
      </c>
      <c r="CI6322" s="273" t="s">
        <v>104</v>
      </c>
      <c r="CM6322" s="273" t="s">
        <v>73</v>
      </c>
      <c r="CN6322" s="273">
        <v>3</v>
      </c>
    </row>
    <row r="6323" spans="4:92">
      <c r="D6323" s="273" t="s">
        <v>64</v>
      </c>
      <c r="E6323" s="273" t="s">
        <v>63</v>
      </c>
      <c r="F6323" s="273" t="s">
        <v>120</v>
      </c>
      <c r="G6323" s="273" t="s">
        <v>120</v>
      </c>
      <c r="H6323" s="274">
        <v>44986</v>
      </c>
      <c r="I6323" s="273">
        <v>11454</v>
      </c>
      <c r="J6323" s="273">
        <v>6</v>
      </c>
      <c r="K6323" s="273">
        <v>269443</v>
      </c>
      <c r="L6323" s="273" t="s">
        <v>66</v>
      </c>
      <c r="M6323" s="273">
        <v>34750.115839999999</v>
      </c>
      <c r="N6323" s="273" t="s">
        <v>67</v>
      </c>
      <c r="P6323" s="273" t="s">
        <v>92</v>
      </c>
      <c r="Q6323" s="273" t="s">
        <v>69</v>
      </c>
      <c r="R6323" s="273" t="s">
        <v>70</v>
      </c>
      <c r="S6323" s="273" t="s">
        <v>834</v>
      </c>
      <c r="T6323" s="273" t="s">
        <v>835</v>
      </c>
      <c r="U6323" s="273" t="s">
        <v>73</v>
      </c>
      <c r="V6323" s="273" t="s">
        <v>836</v>
      </c>
      <c r="W6323" s="273">
        <v>206605</v>
      </c>
      <c r="X6323" s="273" t="s">
        <v>64</v>
      </c>
      <c r="Y6323" s="273" t="s">
        <v>63</v>
      </c>
      <c r="Z6323" s="273" t="s">
        <v>252</v>
      </c>
      <c r="AA6323" s="273" t="s">
        <v>515</v>
      </c>
      <c r="AB6323" s="274">
        <v>44958</v>
      </c>
      <c r="AC6323" s="273">
        <v>12078</v>
      </c>
      <c r="AD6323" s="273">
        <v>669</v>
      </c>
      <c r="AE6323" s="273">
        <v>0.15</v>
      </c>
      <c r="AF6323" s="273" t="s">
        <v>90</v>
      </c>
      <c r="AG6323" s="273" t="s">
        <v>876</v>
      </c>
      <c r="AH6323" s="273" t="s">
        <v>877</v>
      </c>
      <c r="AI6323" s="273" t="s">
        <v>199</v>
      </c>
      <c r="AJ6323" s="273" t="s">
        <v>200</v>
      </c>
      <c r="AK6323" s="273">
        <v>170719</v>
      </c>
      <c r="BV6323" s="273" t="s">
        <v>64</v>
      </c>
      <c r="BW6323" s="273" t="s">
        <v>75</v>
      </c>
      <c r="BX6323" s="273" t="s">
        <v>391</v>
      </c>
      <c r="BY6323" s="273" t="s">
        <v>400</v>
      </c>
      <c r="BZ6323" s="273" t="s">
        <v>138</v>
      </c>
      <c r="CA6323" s="273" t="s">
        <v>139</v>
      </c>
      <c r="CB6323" s="273" t="s">
        <v>140</v>
      </c>
      <c r="CC6323" s="273" t="s">
        <v>141</v>
      </c>
      <c r="CD6323" s="282">
        <v>9</v>
      </c>
      <c r="CE6323" s="274">
        <v>45108</v>
      </c>
      <c r="CF6323" s="273">
        <v>1093</v>
      </c>
      <c r="CG6323" s="273" t="s">
        <v>90</v>
      </c>
      <c r="CH6323" s="273">
        <v>1093</v>
      </c>
      <c r="CI6323" s="273" t="s">
        <v>80</v>
      </c>
      <c r="CM6323" s="273" t="s">
        <v>73</v>
      </c>
      <c r="CN6323" s="273">
        <v>3</v>
      </c>
    </row>
    <row r="6324" spans="4:92">
      <c r="D6324" s="273" t="s">
        <v>64</v>
      </c>
      <c r="E6324" s="273" t="s">
        <v>63</v>
      </c>
      <c r="F6324" s="273" t="s">
        <v>120</v>
      </c>
      <c r="G6324" s="273" t="s">
        <v>120</v>
      </c>
      <c r="H6324" s="274">
        <v>44986</v>
      </c>
      <c r="I6324" s="273">
        <v>11454</v>
      </c>
      <c r="J6324" s="273">
        <v>6</v>
      </c>
      <c r="K6324" s="273">
        <v>329388</v>
      </c>
      <c r="L6324" s="273" t="s">
        <v>66</v>
      </c>
      <c r="M6324" s="273">
        <v>58179.868560000003</v>
      </c>
      <c r="N6324" s="273" t="s">
        <v>67</v>
      </c>
      <c r="P6324" s="273" t="s">
        <v>1011</v>
      </c>
      <c r="Q6324" s="273" t="s">
        <v>69</v>
      </c>
      <c r="R6324" s="273" t="s">
        <v>70</v>
      </c>
      <c r="S6324" s="273" t="s">
        <v>1041</v>
      </c>
      <c r="T6324" s="273" t="s">
        <v>1042</v>
      </c>
      <c r="U6324" s="273" t="s">
        <v>73</v>
      </c>
      <c r="V6324" s="273" t="s">
        <v>1043</v>
      </c>
      <c r="W6324" s="273">
        <v>206621</v>
      </c>
      <c r="X6324" s="273" t="s">
        <v>64</v>
      </c>
      <c r="Y6324" s="273" t="s">
        <v>63</v>
      </c>
      <c r="Z6324" s="273" t="s">
        <v>252</v>
      </c>
      <c r="AA6324" s="273" t="s">
        <v>515</v>
      </c>
      <c r="AB6324" s="274">
        <v>44958</v>
      </c>
      <c r="AC6324" s="273">
        <v>12078</v>
      </c>
      <c r="AD6324" s="273">
        <v>669</v>
      </c>
      <c r="AE6324" s="273">
        <v>0</v>
      </c>
      <c r="AF6324" s="273" t="s">
        <v>90</v>
      </c>
      <c r="AG6324" s="273" t="s">
        <v>879</v>
      </c>
      <c r="AH6324" s="273" t="s">
        <v>880</v>
      </c>
      <c r="AI6324" s="273" t="s">
        <v>123</v>
      </c>
      <c r="AJ6324" s="273" t="s">
        <v>214</v>
      </c>
      <c r="AK6324" s="273">
        <v>170725</v>
      </c>
      <c r="BV6324" s="273" t="s">
        <v>64</v>
      </c>
      <c r="BW6324" s="273" t="s">
        <v>75</v>
      </c>
      <c r="BX6324" s="273" t="s">
        <v>391</v>
      </c>
      <c r="BY6324" s="273" t="s">
        <v>400</v>
      </c>
      <c r="BZ6324" s="273" t="s">
        <v>151</v>
      </c>
      <c r="CA6324" s="273" t="s">
        <v>152</v>
      </c>
      <c r="CB6324" s="273" t="s">
        <v>153</v>
      </c>
      <c r="CC6324" s="273" t="s">
        <v>154</v>
      </c>
      <c r="CD6324" s="282">
        <v>10</v>
      </c>
      <c r="CE6324" s="274">
        <v>45108</v>
      </c>
      <c r="CF6324" s="273">
        <v>34045</v>
      </c>
      <c r="CG6324" s="273" t="s">
        <v>90</v>
      </c>
      <c r="CH6324" s="273">
        <v>34045</v>
      </c>
      <c r="CI6324" s="273" t="s">
        <v>80</v>
      </c>
      <c r="CM6324" s="273" t="s">
        <v>73</v>
      </c>
      <c r="CN6324" s="273">
        <v>3</v>
      </c>
    </row>
    <row r="6325" spans="4:92">
      <c r="D6325" s="273" t="s">
        <v>64</v>
      </c>
      <c r="E6325" s="273" t="s">
        <v>63</v>
      </c>
      <c r="F6325" s="273" t="s">
        <v>120</v>
      </c>
      <c r="G6325" s="273" t="s">
        <v>120</v>
      </c>
      <c r="H6325" s="274">
        <v>44986</v>
      </c>
      <c r="I6325" s="273">
        <v>11454</v>
      </c>
      <c r="J6325" s="273">
        <v>6</v>
      </c>
      <c r="K6325" s="273">
        <v>31595</v>
      </c>
      <c r="L6325" s="273" t="s">
        <v>66</v>
      </c>
      <c r="M6325" s="273">
        <v>0</v>
      </c>
      <c r="N6325" s="273" t="s">
        <v>1010</v>
      </c>
      <c r="O6325" s="273">
        <v>0</v>
      </c>
      <c r="P6325" s="273" t="s">
        <v>1011</v>
      </c>
      <c r="Q6325" s="273" t="s">
        <v>69</v>
      </c>
      <c r="R6325" s="273" t="s">
        <v>1013</v>
      </c>
      <c r="S6325" s="273" t="s">
        <v>1298</v>
      </c>
      <c r="U6325" s="273" t="s">
        <v>73</v>
      </c>
      <c r="V6325" s="273" t="s">
        <v>1299</v>
      </c>
      <c r="W6325" s="273">
        <v>206638</v>
      </c>
      <c r="X6325" s="273" t="s">
        <v>64</v>
      </c>
      <c r="Y6325" s="273" t="s">
        <v>63</v>
      </c>
      <c r="Z6325" s="273" t="s">
        <v>252</v>
      </c>
      <c r="AA6325" s="273" t="s">
        <v>515</v>
      </c>
      <c r="AB6325" s="274">
        <v>44958</v>
      </c>
      <c r="AC6325" s="273">
        <v>12078</v>
      </c>
      <c r="AD6325" s="273">
        <v>669</v>
      </c>
      <c r="AE6325" s="273">
        <v>0.69899999999999995</v>
      </c>
      <c r="AF6325" s="273" t="s">
        <v>90</v>
      </c>
      <c r="AG6325" s="273" t="s">
        <v>882</v>
      </c>
      <c r="AH6325" s="273" t="s">
        <v>658</v>
      </c>
      <c r="AI6325" s="273" t="s">
        <v>123</v>
      </c>
      <c r="AJ6325" s="273" t="s">
        <v>214</v>
      </c>
      <c r="AK6325" s="273">
        <v>170731</v>
      </c>
      <c r="BV6325" s="273" t="s">
        <v>64</v>
      </c>
      <c r="BW6325" s="273" t="s">
        <v>75</v>
      </c>
      <c r="BX6325" s="273" t="s">
        <v>391</v>
      </c>
      <c r="BY6325" s="273" t="s">
        <v>400</v>
      </c>
      <c r="BZ6325" s="273" t="s">
        <v>126</v>
      </c>
      <c r="CA6325" s="273" t="s">
        <v>127</v>
      </c>
      <c r="CB6325" s="273" t="s">
        <v>128</v>
      </c>
      <c r="CC6325" s="273" t="s">
        <v>129</v>
      </c>
      <c r="CD6325" s="282">
        <v>6</v>
      </c>
      <c r="CE6325" s="274">
        <v>45108</v>
      </c>
      <c r="CI6325" s="273" t="s">
        <v>80</v>
      </c>
      <c r="CM6325" s="273" t="s">
        <v>73</v>
      </c>
      <c r="CN6325" s="273">
        <v>3</v>
      </c>
    </row>
    <row r="6326" spans="4:92">
      <c r="D6326" s="273" t="s">
        <v>64</v>
      </c>
      <c r="E6326" s="273" t="s">
        <v>63</v>
      </c>
      <c r="F6326" s="273" t="s">
        <v>120</v>
      </c>
      <c r="G6326" s="273" t="s">
        <v>120</v>
      </c>
      <c r="H6326" s="274">
        <v>44986</v>
      </c>
      <c r="I6326" s="273">
        <v>11454</v>
      </c>
      <c r="J6326" s="273">
        <v>6</v>
      </c>
      <c r="K6326" s="273">
        <v>227322</v>
      </c>
      <c r="L6326" s="273" t="s">
        <v>66</v>
      </c>
      <c r="M6326" s="273">
        <v>32019.341199999999</v>
      </c>
      <c r="N6326" s="273" t="s">
        <v>67</v>
      </c>
      <c r="P6326" s="273" t="s">
        <v>68</v>
      </c>
      <c r="Q6326" s="273" t="s">
        <v>69</v>
      </c>
      <c r="R6326" s="273" t="s">
        <v>70</v>
      </c>
      <c r="S6326" s="273" t="s">
        <v>71</v>
      </c>
      <c r="T6326" s="273" t="s">
        <v>72</v>
      </c>
      <c r="U6326" s="273" t="s">
        <v>73</v>
      </c>
      <c r="V6326" s="273" t="s">
        <v>74</v>
      </c>
      <c r="W6326" s="273">
        <v>206655</v>
      </c>
      <c r="X6326" s="273" t="s">
        <v>64</v>
      </c>
      <c r="Y6326" s="273" t="s">
        <v>63</v>
      </c>
      <c r="Z6326" s="273" t="s">
        <v>252</v>
      </c>
      <c r="AA6326" s="273" t="s">
        <v>515</v>
      </c>
      <c r="AB6326" s="274">
        <v>44958</v>
      </c>
      <c r="AC6326" s="273">
        <v>12078</v>
      </c>
      <c r="AD6326" s="273">
        <v>669</v>
      </c>
      <c r="AE6326" s="273">
        <v>0</v>
      </c>
      <c r="AF6326" s="273" t="s">
        <v>90</v>
      </c>
      <c r="AG6326" s="273" t="s">
        <v>884</v>
      </c>
      <c r="AH6326" s="273" t="s">
        <v>885</v>
      </c>
      <c r="AI6326" s="273" t="s">
        <v>123</v>
      </c>
      <c r="AJ6326" s="273" t="s">
        <v>200</v>
      </c>
      <c r="AK6326" s="273">
        <v>170737</v>
      </c>
      <c r="BV6326" s="273" t="s">
        <v>64</v>
      </c>
      <c r="BW6326" s="273" t="s">
        <v>75</v>
      </c>
      <c r="BX6326" s="273" t="s">
        <v>391</v>
      </c>
      <c r="BY6326" s="273" t="s">
        <v>400</v>
      </c>
      <c r="BZ6326" s="273" t="s">
        <v>110</v>
      </c>
      <c r="CA6326" s="273" t="s">
        <v>111</v>
      </c>
      <c r="CB6326" s="273" t="s">
        <v>117</v>
      </c>
      <c r="CC6326" s="273" t="s">
        <v>118</v>
      </c>
      <c r="CD6326" s="282">
        <v>5</v>
      </c>
      <c r="CE6326" s="274">
        <v>45108</v>
      </c>
      <c r="CI6326" s="273" t="s">
        <v>104</v>
      </c>
      <c r="CM6326" s="273" t="s">
        <v>73</v>
      </c>
      <c r="CN6326" s="273">
        <v>3</v>
      </c>
    </row>
    <row r="6327" spans="4:92">
      <c r="D6327" s="273" t="s">
        <v>64</v>
      </c>
      <c r="E6327" s="273" t="s">
        <v>63</v>
      </c>
      <c r="F6327" s="273" t="s">
        <v>120</v>
      </c>
      <c r="G6327" s="273" t="s">
        <v>120</v>
      </c>
      <c r="H6327" s="274">
        <v>44986</v>
      </c>
      <c r="I6327" s="273">
        <v>11454</v>
      </c>
      <c r="J6327" s="273">
        <v>6</v>
      </c>
      <c r="K6327" s="273">
        <v>0</v>
      </c>
      <c r="L6327" s="273" t="s">
        <v>66</v>
      </c>
      <c r="N6327" s="273" t="s">
        <v>107</v>
      </c>
      <c r="W6327" s="273">
        <v>206604</v>
      </c>
      <c r="X6327" s="273" t="s">
        <v>64</v>
      </c>
      <c r="Y6327" s="273" t="s">
        <v>63</v>
      </c>
      <c r="Z6327" s="273" t="s">
        <v>252</v>
      </c>
      <c r="AA6327" s="273" t="s">
        <v>515</v>
      </c>
      <c r="AB6327" s="274">
        <v>44958</v>
      </c>
      <c r="AC6327" s="273">
        <v>12078</v>
      </c>
      <c r="AD6327" s="273">
        <v>669</v>
      </c>
      <c r="AE6327" s="273">
        <v>0.21</v>
      </c>
      <c r="AF6327" s="273" t="s">
        <v>90</v>
      </c>
      <c r="AG6327" s="273" t="s">
        <v>887</v>
      </c>
      <c r="AH6327" s="273" t="s">
        <v>888</v>
      </c>
      <c r="AI6327" s="273" t="s">
        <v>199</v>
      </c>
      <c r="AJ6327" s="273" t="s">
        <v>200</v>
      </c>
      <c r="AK6327" s="273">
        <v>170743</v>
      </c>
      <c r="BV6327" s="273" t="s">
        <v>64</v>
      </c>
      <c r="BW6327" s="273" t="s">
        <v>75</v>
      </c>
      <c r="BX6327" s="273" t="s">
        <v>391</v>
      </c>
      <c r="BY6327" s="273" t="s">
        <v>400</v>
      </c>
      <c r="BZ6327" s="273" t="s">
        <v>110</v>
      </c>
      <c r="CA6327" s="273" t="s">
        <v>111</v>
      </c>
      <c r="CB6327" s="273" t="s">
        <v>112</v>
      </c>
      <c r="CC6327" s="273" t="s">
        <v>113</v>
      </c>
      <c r="CD6327" s="282">
        <v>4</v>
      </c>
      <c r="CE6327" s="274">
        <v>45108</v>
      </c>
      <c r="CI6327" s="273" t="s">
        <v>80</v>
      </c>
      <c r="CM6327" s="273" t="s">
        <v>73</v>
      </c>
      <c r="CN6327" s="273">
        <v>3</v>
      </c>
    </row>
    <row r="6328" spans="4:92">
      <c r="D6328" s="273" t="s">
        <v>64</v>
      </c>
      <c r="E6328" s="273" t="s">
        <v>63</v>
      </c>
      <c r="F6328" s="273" t="s">
        <v>165</v>
      </c>
      <c r="G6328" s="273" t="s">
        <v>165</v>
      </c>
      <c r="H6328" s="274">
        <v>44958</v>
      </c>
      <c r="I6328" s="273">
        <v>11294</v>
      </c>
      <c r="J6328" s="273">
        <v>11</v>
      </c>
      <c r="K6328" s="273">
        <v>8521</v>
      </c>
      <c r="L6328" s="273" t="s">
        <v>66</v>
      </c>
      <c r="M6328" s="273">
        <v>0</v>
      </c>
      <c r="N6328" s="273" t="s">
        <v>1010</v>
      </c>
      <c r="O6328" s="273">
        <v>0</v>
      </c>
      <c r="P6328" s="273" t="s">
        <v>1011</v>
      </c>
      <c r="Q6328" s="273" t="s">
        <v>69</v>
      </c>
      <c r="R6328" s="273" t="s">
        <v>1013</v>
      </c>
      <c r="S6328" s="273" t="s">
        <v>1298</v>
      </c>
      <c r="U6328" s="273" t="s">
        <v>73</v>
      </c>
      <c r="V6328" s="273" t="s">
        <v>2028</v>
      </c>
      <c r="W6328" s="273">
        <v>224988</v>
      </c>
      <c r="X6328" s="273" t="s">
        <v>64</v>
      </c>
      <c r="Y6328" s="273" t="s">
        <v>63</v>
      </c>
      <c r="Z6328" s="273" t="s">
        <v>252</v>
      </c>
      <c r="AA6328" s="273" t="s">
        <v>515</v>
      </c>
      <c r="AB6328" s="274">
        <v>45139</v>
      </c>
      <c r="AC6328" s="273">
        <v>13464</v>
      </c>
      <c r="AD6328" s="273">
        <v>669</v>
      </c>
      <c r="AE6328" s="273">
        <v>0.4</v>
      </c>
      <c r="AF6328" s="273" t="s">
        <v>90</v>
      </c>
      <c r="AG6328" s="273" t="s">
        <v>879</v>
      </c>
      <c r="AH6328" s="273" t="s">
        <v>880</v>
      </c>
      <c r="AI6328" s="273" t="s">
        <v>123</v>
      </c>
      <c r="AJ6328" s="273" t="s">
        <v>214</v>
      </c>
      <c r="AK6328" s="273">
        <v>227584</v>
      </c>
      <c r="BV6328" s="273" t="s">
        <v>64</v>
      </c>
      <c r="BW6328" s="273" t="s">
        <v>75</v>
      </c>
      <c r="BX6328" s="273" t="s">
        <v>391</v>
      </c>
      <c r="BY6328" s="273" t="s">
        <v>400</v>
      </c>
      <c r="BZ6328" s="273" t="s">
        <v>86</v>
      </c>
      <c r="CA6328" s="273" t="s">
        <v>87</v>
      </c>
      <c r="CB6328" s="273" t="s">
        <v>101</v>
      </c>
      <c r="CC6328" s="273" t="s">
        <v>102</v>
      </c>
      <c r="CD6328" s="282">
        <v>4</v>
      </c>
      <c r="CE6328" s="274">
        <v>45108</v>
      </c>
      <c r="CF6328" s="273">
        <v>53963.41</v>
      </c>
      <c r="CG6328" s="273" t="s">
        <v>1495</v>
      </c>
      <c r="CH6328" s="273">
        <v>7757.2401874999996</v>
      </c>
      <c r="CI6328" s="273" t="s">
        <v>104</v>
      </c>
      <c r="CM6328" s="273" t="s">
        <v>73</v>
      </c>
      <c r="CN6328" s="273">
        <v>3</v>
      </c>
    </row>
    <row r="6329" spans="4:92">
      <c r="D6329" s="273" t="s">
        <v>64</v>
      </c>
      <c r="E6329" s="273" t="s">
        <v>63</v>
      </c>
      <c r="F6329" s="273" t="s">
        <v>165</v>
      </c>
      <c r="G6329" s="273" t="s">
        <v>165</v>
      </c>
      <c r="H6329" s="274">
        <v>44958</v>
      </c>
      <c r="I6329" s="273">
        <v>11294</v>
      </c>
      <c r="J6329" s="273">
        <v>11</v>
      </c>
      <c r="K6329" s="273">
        <v>455410</v>
      </c>
      <c r="L6329" s="273" t="s">
        <v>66</v>
      </c>
      <c r="M6329" s="273">
        <v>58734.332799999996</v>
      </c>
      <c r="N6329" s="273" t="s">
        <v>67</v>
      </c>
      <c r="P6329" s="273" t="s">
        <v>92</v>
      </c>
      <c r="Q6329" s="273" t="s">
        <v>69</v>
      </c>
      <c r="R6329" s="273" t="s">
        <v>70</v>
      </c>
      <c r="S6329" s="273" t="s">
        <v>834</v>
      </c>
      <c r="T6329" s="273" t="s">
        <v>835</v>
      </c>
      <c r="U6329" s="273" t="s">
        <v>73</v>
      </c>
      <c r="V6329" s="273" t="s">
        <v>836</v>
      </c>
      <c r="W6329" s="273">
        <v>225004</v>
      </c>
      <c r="X6329" s="273" t="s">
        <v>64</v>
      </c>
      <c r="Y6329" s="273" t="s">
        <v>63</v>
      </c>
      <c r="Z6329" s="273" t="s">
        <v>252</v>
      </c>
      <c r="AA6329" s="273" t="s">
        <v>515</v>
      </c>
      <c r="AB6329" s="274">
        <v>45139</v>
      </c>
      <c r="AC6329" s="273">
        <v>13464</v>
      </c>
      <c r="AD6329" s="273">
        <v>669</v>
      </c>
      <c r="AE6329" s="273">
        <v>0.62</v>
      </c>
      <c r="AF6329" s="273" t="s">
        <v>90</v>
      </c>
      <c r="AG6329" s="273" t="s">
        <v>882</v>
      </c>
      <c r="AH6329" s="273" t="s">
        <v>658</v>
      </c>
      <c r="AI6329" s="273" t="s">
        <v>123</v>
      </c>
      <c r="AJ6329" s="273" t="s">
        <v>214</v>
      </c>
      <c r="AK6329" s="273">
        <v>227590</v>
      </c>
      <c r="BV6329" s="273" t="s">
        <v>64</v>
      </c>
      <c r="BW6329" s="273" t="s">
        <v>75</v>
      </c>
      <c r="BX6329" s="273" t="s">
        <v>391</v>
      </c>
      <c r="BY6329" s="273" t="s">
        <v>400</v>
      </c>
      <c r="BZ6329" s="273" t="s">
        <v>86</v>
      </c>
      <c r="CA6329" s="273" t="s">
        <v>87</v>
      </c>
      <c r="CB6329" s="273" t="s">
        <v>101</v>
      </c>
      <c r="CC6329" s="273" t="s">
        <v>102</v>
      </c>
      <c r="CD6329" s="282">
        <v>4</v>
      </c>
      <c r="CE6329" s="274">
        <v>45108</v>
      </c>
      <c r="CF6329" s="273">
        <v>35610.75</v>
      </c>
      <c r="CG6329" s="273" t="s">
        <v>1495</v>
      </c>
      <c r="CH6329" s="273">
        <v>5119.0453125000004</v>
      </c>
      <c r="CI6329" s="273" t="s">
        <v>104</v>
      </c>
      <c r="CM6329" s="273" t="s">
        <v>73</v>
      </c>
      <c r="CN6329" s="273">
        <v>3</v>
      </c>
    </row>
    <row r="6330" spans="4:92">
      <c r="D6330" s="273" t="s">
        <v>64</v>
      </c>
      <c r="E6330" s="273" t="s">
        <v>63</v>
      </c>
      <c r="F6330" s="273" t="s">
        <v>165</v>
      </c>
      <c r="G6330" s="273" t="s">
        <v>165</v>
      </c>
      <c r="H6330" s="274">
        <v>44958</v>
      </c>
      <c r="I6330" s="273">
        <v>11294</v>
      </c>
      <c r="J6330" s="273">
        <v>11</v>
      </c>
      <c r="W6330" s="273">
        <v>225008</v>
      </c>
      <c r="X6330" s="273" t="s">
        <v>64</v>
      </c>
      <c r="Y6330" s="273" t="s">
        <v>63</v>
      </c>
      <c r="Z6330" s="273" t="s">
        <v>252</v>
      </c>
      <c r="AA6330" s="273" t="s">
        <v>515</v>
      </c>
      <c r="AB6330" s="274">
        <v>45139</v>
      </c>
      <c r="AC6330" s="273">
        <v>13464</v>
      </c>
      <c r="AD6330" s="273">
        <v>669</v>
      </c>
      <c r="AE6330" s="273">
        <v>0.13</v>
      </c>
      <c r="AF6330" s="273" t="s">
        <v>90</v>
      </c>
      <c r="AG6330" s="273" t="s">
        <v>884</v>
      </c>
      <c r="AH6330" s="273" t="s">
        <v>885</v>
      </c>
      <c r="AI6330" s="273" t="s">
        <v>123</v>
      </c>
      <c r="AJ6330" s="273" t="s">
        <v>200</v>
      </c>
      <c r="AK6330" s="273">
        <v>227596</v>
      </c>
      <c r="BV6330" s="273" t="s">
        <v>64</v>
      </c>
      <c r="BW6330" s="273" t="s">
        <v>75</v>
      </c>
      <c r="BX6330" s="273" t="s">
        <v>391</v>
      </c>
      <c r="BY6330" s="273" t="s">
        <v>400</v>
      </c>
      <c r="BZ6330" s="273" t="s">
        <v>86</v>
      </c>
      <c r="CA6330" s="273" t="s">
        <v>87</v>
      </c>
      <c r="CB6330" s="273" t="s">
        <v>88</v>
      </c>
      <c r="CC6330" s="273" t="s">
        <v>89</v>
      </c>
      <c r="CD6330" s="282">
        <v>3</v>
      </c>
      <c r="CE6330" s="274">
        <v>45108</v>
      </c>
      <c r="CF6330" s="273">
        <v>21594</v>
      </c>
      <c r="CG6330" s="273" t="s">
        <v>90</v>
      </c>
      <c r="CH6330" s="273">
        <v>21594</v>
      </c>
      <c r="CI6330" s="273" t="s">
        <v>80</v>
      </c>
      <c r="CM6330" s="273" t="s">
        <v>73</v>
      </c>
      <c r="CN6330" s="273">
        <v>3</v>
      </c>
    </row>
    <row r="6331" spans="4:92">
      <c r="D6331" s="273" t="s">
        <v>64</v>
      </c>
      <c r="E6331" s="273" t="s">
        <v>63</v>
      </c>
      <c r="F6331" s="273" t="s">
        <v>165</v>
      </c>
      <c r="G6331" s="273" t="s">
        <v>165</v>
      </c>
      <c r="H6331" s="274">
        <v>44958</v>
      </c>
      <c r="I6331" s="273">
        <v>11294</v>
      </c>
      <c r="J6331" s="273">
        <v>11</v>
      </c>
      <c r="K6331" s="273">
        <v>267284</v>
      </c>
      <c r="L6331" s="273" t="s">
        <v>66</v>
      </c>
      <c r="M6331" s="273">
        <v>4719.6371200000003</v>
      </c>
      <c r="N6331" s="273" t="s">
        <v>67</v>
      </c>
      <c r="P6331" s="273" t="s">
        <v>1011</v>
      </c>
      <c r="Q6331" s="273" t="s">
        <v>69</v>
      </c>
      <c r="R6331" s="273" t="s">
        <v>70</v>
      </c>
      <c r="S6331" s="273" t="s">
        <v>1041</v>
      </c>
      <c r="T6331" s="273" t="s">
        <v>1042</v>
      </c>
      <c r="U6331" s="273" t="s">
        <v>73</v>
      </c>
      <c r="V6331" s="273" t="s">
        <v>1043</v>
      </c>
      <c r="W6331" s="273">
        <v>225022</v>
      </c>
      <c r="X6331" s="273" t="s">
        <v>64</v>
      </c>
      <c r="Y6331" s="273" t="s">
        <v>63</v>
      </c>
      <c r="Z6331" s="273" t="s">
        <v>252</v>
      </c>
      <c r="AA6331" s="273" t="s">
        <v>515</v>
      </c>
      <c r="AB6331" s="274">
        <v>45139</v>
      </c>
      <c r="AC6331" s="273">
        <v>13464</v>
      </c>
      <c r="AD6331" s="273">
        <v>669</v>
      </c>
      <c r="AE6331" s="273">
        <v>0.31</v>
      </c>
      <c r="AF6331" s="273" t="s">
        <v>90</v>
      </c>
      <c r="AG6331" s="273" t="s">
        <v>887</v>
      </c>
      <c r="AH6331" s="273" t="s">
        <v>888</v>
      </c>
      <c r="AI6331" s="273" t="s">
        <v>199</v>
      </c>
      <c r="AJ6331" s="273" t="s">
        <v>200</v>
      </c>
      <c r="AK6331" s="273">
        <v>227602</v>
      </c>
      <c r="BV6331" s="273" t="s">
        <v>64</v>
      </c>
      <c r="BW6331" s="273" t="s">
        <v>75</v>
      </c>
      <c r="BX6331" s="273" t="s">
        <v>391</v>
      </c>
      <c r="BY6331" s="273" t="s">
        <v>400</v>
      </c>
      <c r="BZ6331" s="273" t="s">
        <v>86</v>
      </c>
      <c r="CA6331" s="273" t="s">
        <v>87</v>
      </c>
      <c r="CB6331" s="273" t="s">
        <v>88</v>
      </c>
      <c r="CC6331" s="273" t="s">
        <v>89</v>
      </c>
      <c r="CD6331" s="282">
        <v>3</v>
      </c>
      <c r="CE6331" s="274">
        <v>45108</v>
      </c>
      <c r="CF6331" s="273">
        <v>14250</v>
      </c>
      <c r="CG6331" s="273" t="s">
        <v>90</v>
      </c>
      <c r="CH6331" s="273">
        <v>14250</v>
      </c>
      <c r="CI6331" s="273" t="s">
        <v>80</v>
      </c>
      <c r="CM6331" s="273" t="s">
        <v>73</v>
      </c>
      <c r="CN6331" s="273">
        <v>3</v>
      </c>
    </row>
    <row r="6332" spans="4:92">
      <c r="D6332" s="273" t="s">
        <v>64</v>
      </c>
      <c r="E6332" s="273" t="s">
        <v>63</v>
      </c>
      <c r="F6332" s="273" t="s">
        <v>165</v>
      </c>
      <c r="G6332" s="273" t="s">
        <v>165</v>
      </c>
      <c r="H6332" s="274">
        <v>44958</v>
      </c>
      <c r="I6332" s="273">
        <v>11294</v>
      </c>
      <c r="J6332" s="273">
        <v>11</v>
      </c>
      <c r="K6332" s="273">
        <v>245371</v>
      </c>
      <c r="L6332" s="273" t="s">
        <v>66</v>
      </c>
      <c r="M6332" s="273">
        <v>34561.593439999997</v>
      </c>
      <c r="N6332" s="273" t="s">
        <v>67</v>
      </c>
      <c r="P6332" s="273" t="s">
        <v>68</v>
      </c>
      <c r="Q6332" s="273" t="s">
        <v>69</v>
      </c>
      <c r="R6332" s="273" t="s">
        <v>70</v>
      </c>
      <c r="S6332" s="273" t="s">
        <v>71</v>
      </c>
      <c r="T6332" s="273" t="s">
        <v>72</v>
      </c>
      <c r="U6332" s="273" t="s">
        <v>73</v>
      </c>
      <c r="V6332" s="273" t="s">
        <v>74</v>
      </c>
      <c r="W6332" s="273">
        <v>225055</v>
      </c>
      <c r="X6332" s="273" t="s">
        <v>64</v>
      </c>
      <c r="Y6332" s="273" t="s">
        <v>63</v>
      </c>
      <c r="Z6332" s="273" t="s">
        <v>252</v>
      </c>
      <c r="AA6332" s="273" t="s">
        <v>515</v>
      </c>
      <c r="AB6332" s="274">
        <v>45139</v>
      </c>
      <c r="AC6332" s="273">
        <v>13464</v>
      </c>
      <c r="AD6332" s="273">
        <v>669</v>
      </c>
      <c r="AE6332" s="273">
        <v>0.13</v>
      </c>
      <c r="AF6332" s="273" t="s">
        <v>90</v>
      </c>
      <c r="AG6332" s="273" t="s">
        <v>795</v>
      </c>
      <c r="AH6332" s="273" t="s">
        <v>796</v>
      </c>
      <c r="AI6332" s="273" t="s">
        <v>123</v>
      </c>
      <c r="AJ6332" s="273" t="s">
        <v>200</v>
      </c>
      <c r="AK6332" s="273">
        <v>227608</v>
      </c>
      <c r="BV6332" s="273" t="s">
        <v>64</v>
      </c>
      <c r="BW6332" s="273" t="s">
        <v>75</v>
      </c>
      <c r="BX6332" s="273" t="s">
        <v>391</v>
      </c>
      <c r="BY6332" s="273" t="s">
        <v>400</v>
      </c>
      <c r="BZ6332" s="273" t="s">
        <v>86</v>
      </c>
      <c r="CA6332" s="273" t="s">
        <v>87</v>
      </c>
      <c r="CB6332" s="273" t="s">
        <v>88</v>
      </c>
      <c r="CC6332" s="273" t="s">
        <v>89</v>
      </c>
      <c r="CD6332" s="282">
        <v>3</v>
      </c>
      <c r="CE6332" s="274">
        <v>45139</v>
      </c>
      <c r="CF6332" s="273">
        <v>14495</v>
      </c>
      <c r="CG6332" s="273" t="s">
        <v>90</v>
      </c>
      <c r="CH6332" s="273">
        <v>14495</v>
      </c>
      <c r="CI6332" s="273" t="s">
        <v>80</v>
      </c>
      <c r="CM6332" s="273" t="s">
        <v>73</v>
      </c>
      <c r="CN6332" s="273">
        <v>3</v>
      </c>
    </row>
    <row r="6333" spans="4:92">
      <c r="D6333" s="273" t="s">
        <v>64</v>
      </c>
      <c r="E6333" s="273" t="s">
        <v>63</v>
      </c>
      <c r="F6333" s="273" t="s">
        <v>165</v>
      </c>
      <c r="G6333" s="273" t="s">
        <v>165</v>
      </c>
      <c r="H6333" s="274">
        <v>44958</v>
      </c>
      <c r="I6333" s="273">
        <v>11294</v>
      </c>
      <c r="J6333" s="273">
        <v>11</v>
      </c>
      <c r="K6333" s="273">
        <v>0</v>
      </c>
      <c r="L6333" s="273" t="s">
        <v>66</v>
      </c>
      <c r="N6333" s="273" t="s">
        <v>107</v>
      </c>
      <c r="W6333" s="273">
        <v>224987</v>
      </c>
      <c r="X6333" s="273" t="s">
        <v>64</v>
      </c>
      <c r="Y6333" s="273" t="s">
        <v>63</v>
      </c>
      <c r="Z6333" s="273" t="s">
        <v>252</v>
      </c>
      <c r="AA6333" s="273" t="s">
        <v>515</v>
      </c>
      <c r="AB6333" s="274">
        <v>45139</v>
      </c>
      <c r="AC6333" s="273">
        <v>13464</v>
      </c>
      <c r="AD6333" s="273">
        <v>669</v>
      </c>
      <c r="AE6333" s="273">
        <v>0.62</v>
      </c>
      <c r="AF6333" s="273" t="s">
        <v>90</v>
      </c>
      <c r="AG6333" s="273" t="s">
        <v>798</v>
      </c>
      <c r="AH6333" s="273" t="s">
        <v>799</v>
      </c>
      <c r="AI6333" s="273" t="s">
        <v>123</v>
      </c>
      <c r="AJ6333" s="273" t="s">
        <v>200</v>
      </c>
      <c r="AK6333" s="273">
        <v>227614</v>
      </c>
      <c r="BV6333" s="273" t="s">
        <v>64</v>
      </c>
      <c r="BW6333" s="273" t="s">
        <v>75</v>
      </c>
      <c r="BX6333" s="273" t="s">
        <v>391</v>
      </c>
      <c r="BY6333" s="273" t="s">
        <v>400</v>
      </c>
      <c r="BZ6333" s="273" t="s">
        <v>86</v>
      </c>
      <c r="CA6333" s="273" t="s">
        <v>87</v>
      </c>
      <c r="CB6333" s="273" t="s">
        <v>88</v>
      </c>
      <c r="CC6333" s="273" t="s">
        <v>89</v>
      </c>
      <c r="CD6333" s="282">
        <v>3</v>
      </c>
      <c r="CE6333" s="274">
        <v>45139</v>
      </c>
      <c r="CF6333" s="273">
        <v>20752</v>
      </c>
      <c r="CG6333" s="273" t="s">
        <v>90</v>
      </c>
      <c r="CH6333" s="273">
        <v>20752</v>
      </c>
      <c r="CI6333" s="273" t="s">
        <v>80</v>
      </c>
      <c r="CM6333" s="273" t="s">
        <v>73</v>
      </c>
      <c r="CN6333" s="273">
        <v>3</v>
      </c>
    </row>
    <row r="6334" spans="4:92">
      <c r="D6334" s="273" t="s">
        <v>64</v>
      </c>
      <c r="E6334" s="273" t="s">
        <v>63</v>
      </c>
      <c r="F6334" s="273" t="s">
        <v>165</v>
      </c>
      <c r="G6334" s="273" t="s">
        <v>165</v>
      </c>
      <c r="H6334" s="274">
        <v>44958</v>
      </c>
      <c r="I6334" s="273">
        <v>11294</v>
      </c>
      <c r="J6334" s="273">
        <v>11</v>
      </c>
      <c r="K6334" s="273">
        <v>214735</v>
      </c>
      <c r="L6334" s="273" t="s">
        <v>66</v>
      </c>
      <c r="M6334" s="273">
        <v>28666.344959999999</v>
      </c>
      <c r="N6334" s="273" t="s">
        <v>115</v>
      </c>
      <c r="W6334" s="273">
        <v>224986</v>
      </c>
      <c r="X6334" s="273" t="s">
        <v>64</v>
      </c>
      <c r="Y6334" s="273" t="s">
        <v>63</v>
      </c>
      <c r="Z6334" s="273" t="s">
        <v>252</v>
      </c>
      <c r="AA6334" s="273" t="s">
        <v>515</v>
      </c>
      <c r="AB6334" s="274">
        <v>45139</v>
      </c>
      <c r="AC6334" s="273">
        <v>13464</v>
      </c>
      <c r="AD6334" s="273">
        <v>669</v>
      </c>
      <c r="AE6334" s="273">
        <v>0</v>
      </c>
      <c r="AF6334" s="273" t="s">
        <v>90</v>
      </c>
      <c r="AG6334" s="273" t="s">
        <v>801</v>
      </c>
      <c r="AH6334" s="273" t="s">
        <v>802</v>
      </c>
      <c r="AI6334" s="273" t="s">
        <v>199</v>
      </c>
      <c r="AJ6334" s="273" t="s">
        <v>627</v>
      </c>
      <c r="AK6334" s="273">
        <v>227619</v>
      </c>
      <c r="BV6334" s="273" t="s">
        <v>64</v>
      </c>
      <c r="BW6334" s="273" t="s">
        <v>75</v>
      </c>
      <c r="BX6334" s="273" t="s">
        <v>391</v>
      </c>
      <c r="BY6334" s="273" t="s">
        <v>400</v>
      </c>
      <c r="BZ6334" s="273" t="s">
        <v>86</v>
      </c>
      <c r="CA6334" s="273" t="s">
        <v>87</v>
      </c>
      <c r="CB6334" s="273" t="s">
        <v>101</v>
      </c>
      <c r="CC6334" s="273" t="s">
        <v>102</v>
      </c>
      <c r="CD6334" s="282">
        <v>4</v>
      </c>
      <c r="CE6334" s="274">
        <v>45139</v>
      </c>
      <c r="CF6334" s="273">
        <v>36223.01</v>
      </c>
      <c r="CG6334" s="273" t="s">
        <v>1495</v>
      </c>
      <c r="CH6334" s="273">
        <v>5207.0576874999997</v>
      </c>
      <c r="CI6334" s="273" t="s">
        <v>104</v>
      </c>
      <c r="CM6334" s="273" t="s">
        <v>73</v>
      </c>
      <c r="CN6334" s="273">
        <v>3</v>
      </c>
    </row>
    <row r="6335" spans="4:92">
      <c r="D6335" s="273" t="s">
        <v>64</v>
      </c>
      <c r="E6335" s="273" t="s">
        <v>63</v>
      </c>
      <c r="F6335" s="273" t="s">
        <v>165</v>
      </c>
      <c r="G6335" s="273" t="s">
        <v>165</v>
      </c>
      <c r="H6335" s="274">
        <v>44986</v>
      </c>
      <c r="I6335" s="273">
        <v>11456</v>
      </c>
      <c r="J6335" s="273">
        <v>11</v>
      </c>
      <c r="K6335" s="273">
        <v>13187</v>
      </c>
      <c r="L6335" s="273" t="s">
        <v>66</v>
      </c>
      <c r="M6335" s="273">
        <v>0</v>
      </c>
      <c r="N6335" s="273" t="s">
        <v>1010</v>
      </c>
      <c r="O6335" s="273">
        <v>0</v>
      </c>
      <c r="P6335" s="273" t="s">
        <v>1011</v>
      </c>
      <c r="Q6335" s="273" t="s">
        <v>69</v>
      </c>
      <c r="R6335" s="273" t="s">
        <v>1013</v>
      </c>
      <c r="S6335" s="273" t="s">
        <v>1298</v>
      </c>
      <c r="U6335" s="273" t="s">
        <v>73</v>
      </c>
      <c r="V6335" s="273" t="s">
        <v>2028</v>
      </c>
      <c r="W6335" s="273">
        <v>225085</v>
      </c>
      <c r="X6335" s="273" t="s">
        <v>64</v>
      </c>
      <c r="Y6335" s="273" t="s">
        <v>63</v>
      </c>
      <c r="Z6335" s="273" t="s">
        <v>252</v>
      </c>
      <c r="AA6335" s="273" t="s">
        <v>515</v>
      </c>
      <c r="AB6335" s="274">
        <v>45139</v>
      </c>
      <c r="AC6335" s="273">
        <v>13464</v>
      </c>
      <c r="AD6335" s="273">
        <v>669</v>
      </c>
      <c r="AE6335" s="273">
        <v>0.1</v>
      </c>
      <c r="AF6335" s="273" t="s">
        <v>90</v>
      </c>
      <c r="AG6335" s="273" t="s">
        <v>801</v>
      </c>
      <c r="AH6335" s="273" t="s">
        <v>805</v>
      </c>
      <c r="AI6335" s="273" t="s">
        <v>123</v>
      </c>
      <c r="AJ6335" s="273" t="s">
        <v>627</v>
      </c>
      <c r="AK6335" s="273">
        <v>227624</v>
      </c>
      <c r="BV6335" s="273" t="s">
        <v>64</v>
      </c>
      <c r="BW6335" s="273" t="s">
        <v>75</v>
      </c>
      <c r="BX6335" s="273" t="s">
        <v>391</v>
      </c>
      <c r="BY6335" s="273" t="s">
        <v>400</v>
      </c>
      <c r="BZ6335" s="273" t="s">
        <v>86</v>
      </c>
      <c r="CA6335" s="273" t="s">
        <v>87</v>
      </c>
      <c r="CB6335" s="273" t="s">
        <v>101</v>
      </c>
      <c r="CC6335" s="273" t="s">
        <v>102</v>
      </c>
      <c r="CD6335" s="282">
        <v>4</v>
      </c>
      <c r="CE6335" s="274">
        <v>45139</v>
      </c>
      <c r="CF6335" s="273">
        <v>51859.25</v>
      </c>
      <c r="CG6335" s="273" t="s">
        <v>1495</v>
      </c>
      <c r="CH6335" s="273">
        <v>7454.7671874999996</v>
      </c>
      <c r="CI6335" s="273" t="s">
        <v>104</v>
      </c>
      <c r="CM6335" s="273" t="s">
        <v>73</v>
      </c>
      <c r="CN6335" s="273">
        <v>3</v>
      </c>
    </row>
    <row r="6336" spans="4:92">
      <c r="D6336" s="273" t="s">
        <v>64</v>
      </c>
      <c r="E6336" s="273" t="s">
        <v>63</v>
      </c>
      <c r="F6336" s="273" t="s">
        <v>165</v>
      </c>
      <c r="G6336" s="273" t="s">
        <v>165</v>
      </c>
      <c r="H6336" s="274">
        <v>44986</v>
      </c>
      <c r="I6336" s="273">
        <v>11456</v>
      </c>
      <c r="J6336" s="273">
        <v>11</v>
      </c>
      <c r="K6336" s="273">
        <v>284647</v>
      </c>
      <c r="L6336" s="273" t="s">
        <v>66</v>
      </c>
      <c r="M6336" s="273">
        <v>36711.009279999998</v>
      </c>
      <c r="N6336" s="273" t="s">
        <v>67</v>
      </c>
      <c r="P6336" s="273" t="s">
        <v>92</v>
      </c>
      <c r="Q6336" s="273" t="s">
        <v>69</v>
      </c>
      <c r="R6336" s="273" t="s">
        <v>70</v>
      </c>
      <c r="S6336" s="273" t="s">
        <v>834</v>
      </c>
      <c r="T6336" s="273" t="s">
        <v>835</v>
      </c>
      <c r="U6336" s="273" t="s">
        <v>73</v>
      </c>
      <c r="V6336" s="273" t="s">
        <v>836</v>
      </c>
      <c r="W6336" s="273">
        <v>225101</v>
      </c>
      <c r="X6336" s="273" t="s">
        <v>64</v>
      </c>
      <c r="Y6336" s="273" t="s">
        <v>63</v>
      </c>
      <c r="Z6336" s="273" t="s">
        <v>252</v>
      </c>
      <c r="AA6336" s="273" t="s">
        <v>515</v>
      </c>
      <c r="AB6336" s="274">
        <v>45139</v>
      </c>
      <c r="AC6336" s="273">
        <v>13464</v>
      </c>
      <c r="AD6336" s="273">
        <v>669</v>
      </c>
      <c r="AE6336" s="273">
        <v>0.1</v>
      </c>
      <c r="AF6336" s="273" t="s">
        <v>90</v>
      </c>
      <c r="AG6336" s="273" t="s">
        <v>801</v>
      </c>
      <c r="AH6336" s="273" t="s">
        <v>808</v>
      </c>
      <c r="AI6336" s="273" t="s">
        <v>123</v>
      </c>
      <c r="AJ6336" s="273" t="s">
        <v>627</v>
      </c>
      <c r="AK6336" s="273">
        <v>227629</v>
      </c>
      <c r="BV6336" s="273" t="s">
        <v>64</v>
      </c>
      <c r="BW6336" s="273" t="s">
        <v>75</v>
      </c>
      <c r="BX6336" s="273" t="s">
        <v>391</v>
      </c>
      <c r="BY6336" s="273" t="s">
        <v>400</v>
      </c>
      <c r="BZ6336" s="273" t="s">
        <v>110</v>
      </c>
      <c r="CA6336" s="273" t="s">
        <v>111</v>
      </c>
      <c r="CB6336" s="273" t="s">
        <v>112</v>
      </c>
      <c r="CC6336" s="273" t="s">
        <v>113</v>
      </c>
      <c r="CD6336" s="282">
        <v>4</v>
      </c>
      <c r="CE6336" s="274">
        <v>45139</v>
      </c>
      <c r="CI6336" s="273" t="s">
        <v>80</v>
      </c>
      <c r="CM6336" s="273" t="s">
        <v>73</v>
      </c>
      <c r="CN6336" s="273">
        <v>3</v>
      </c>
    </row>
    <row r="6337" spans="4:92">
      <c r="D6337" s="273" t="s">
        <v>64</v>
      </c>
      <c r="E6337" s="273" t="s">
        <v>63</v>
      </c>
      <c r="F6337" s="273" t="s">
        <v>165</v>
      </c>
      <c r="G6337" s="273" t="s">
        <v>165</v>
      </c>
      <c r="H6337" s="274">
        <v>44986</v>
      </c>
      <c r="I6337" s="273">
        <v>11456</v>
      </c>
      <c r="J6337" s="273">
        <v>11</v>
      </c>
      <c r="W6337" s="273">
        <v>225105</v>
      </c>
      <c r="X6337" s="273" t="s">
        <v>64</v>
      </c>
      <c r="Y6337" s="273" t="s">
        <v>63</v>
      </c>
      <c r="Z6337" s="273" t="s">
        <v>252</v>
      </c>
      <c r="AA6337" s="273" t="s">
        <v>515</v>
      </c>
      <c r="AB6337" s="274">
        <v>45139</v>
      </c>
      <c r="AC6337" s="273">
        <v>13464</v>
      </c>
      <c r="AD6337" s="273">
        <v>669</v>
      </c>
      <c r="AE6337" s="273">
        <v>0.2</v>
      </c>
      <c r="AF6337" s="273" t="s">
        <v>90</v>
      </c>
      <c r="AG6337" s="273" t="s">
        <v>801</v>
      </c>
      <c r="AH6337" s="273" t="s">
        <v>811</v>
      </c>
      <c r="AI6337" s="273" t="s">
        <v>123</v>
      </c>
      <c r="AJ6337" s="273" t="s">
        <v>627</v>
      </c>
      <c r="AK6337" s="273">
        <v>227634</v>
      </c>
      <c r="BV6337" s="273" t="s">
        <v>64</v>
      </c>
      <c r="BW6337" s="273" t="s">
        <v>75</v>
      </c>
      <c r="BX6337" s="273" t="s">
        <v>391</v>
      </c>
      <c r="BY6337" s="273" t="s">
        <v>400</v>
      </c>
      <c r="BZ6337" s="273" t="s">
        <v>110</v>
      </c>
      <c r="CA6337" s="273" t="s">
        <v>111</v>
      </c>
      <c r="CB6337" s="273" t="s">
        <v>117</v>
      </c>
      <c r="CC6337" s="273" t="s">
        <v>118</v>
      </c>
      <c r="CD6337" s="282">
        <v>5</v>
      </c>
      <c r="CE6337" s="274">
        <v>45139</v>
      </c>
      <c r="CI6337" s="273" t="s">
        <v>104</v>
      </c>
      <c r="CM6337" s="273" t="s">
        <v>73</v>
      </c>
      <c r="CN6337" s="273">
        <v>3</v>
      </c>
    </row>
    <row r="6338" spans="4:92">
      <c r="D6338" s="273" t="s">
        <v>64</v>
      </c>
      <c r="E6338" s="273" t="s">
        <v>63</v>
      </c>
      <c r="F6338" s="273" t="s">
        <v>165</v>
      </c>
      <c r="G6338" s="273" t="s">
        <v>165</v>
      </c>
      <c r="H6338" s="274">
        <v>44986</v>
      </c>
      <c r="I6338" s="273">
        <v>11456</v>
      </c>
      <c r="J6338" s="273">
        <v>11</v>
      </c>
      <c r="K6338" s="273">
        <v>337231</v>
      </c>
      <c r="L6338" s="273" t="s">
        <v>66</v>
      </c>
      <c r="M6338" s="273">
        <v>59565.166319999997</v>
      </c>
      <c r="N6338" s="273" t="s">
        <v>67</v>
      </c>
      <c r="P6338" s="273" t="s">
        <v>1011</v>
      </c>
      <c r="Q6338" s="273" t="s">
        <v>69</v>
      </c>
      <c r="R6338" s="273" t="s">
        <v>70</v>
      </c>
      <c r="S6338" s="273" t="s">
        <v>1041</v>
      </c>
      <c r="T6338" s="273" t="s">
        <v>1042</v>
      </c>
      <c r="U6338" s="273" t="s">
        <v>73</v>
      </c>
      <c r="V6338" s="273" t="s">
        <v>1043</v>
      </c>
      <c r="W6338" s="273">
        <v>225119</v>
      </c>
      <c r="X6338" s="273" t="s">
        <v>64</v>
      </c>
      <c r="Y6338" s="273" t="s">
        <v>63</v>
      </c>
      <c r="Z6338" s="273" t="s">
        <v>252</v>
      </c>
      <c r="AA6338" s="273" t="s">
        <v>515</v>
      </c>
      <c r="AB6338" s="274">
        <v>45139</v>
      </c>
      <c r="AC6338" s="273">
        <v>13464</v>
      </c>
      <c r="AD6338" s="273">
        <v>669</v>
      </c>
      <c r="AE6338" s="273">
        <v>1</v>
      </c>
      <c r="AF6338" s="273" t="s">
        <v>90</v>
      </c>
      <c r="AG6338" s="273" t="s">
        <v>801</v>
      </c>
      <c r="AH6338" s="273" t="s">
        <v>813</v>
      </c>
      <c r="AI6338" s="273" t="s">
        <v>123</v>
      </c>
      <c r="AJ6338" s="273" t="s">
        <v>627</v>
      </c>
      <c r="AK6338" s="273">
        <v>227639</v>
      </c>
      <c r="BV6338" s="273" t="s">
        <v>64</v>
      </c>
      <c r="BW6338" s="273" t="s">
        <v>75</v>
      </c>
      <c r="BX6338" s="273" t="s">
        <v>391</v>
      </c>
      <c r="BY6338" s="273" t="s">
        <v>400</v>
      </c>
      <c r="BZ6338" s="273" t="s">
        <v>126</v>
      </c>
      <c r="CA6338" s="273" t="s">
        <v>127</v>
      </c>
      <c r="CB6338" s="273" t="s">
        <v>128</v>
      </c>
      <c r="CC6338" s="273" t="s">
        <v>129</v>
      </c>
      <c r="CD6338" s="282">
        <v>6</v>
      </c>
      <c r="CE6338" s="274">
        <v>45139</v>
      </c>
      <c r="CI6338" s="273" t="s">
        <v>80</v>
      </c>
      <c r="CM6338" s="273" t="s">
        <v>73</v>
      </c>
      <c r="CN6338" s="273">
        <v>3</v>
      </c>
    </row>
    <row r="6339" spans="4:92">
      <c r="D6339" s="273" t="s">
        <v>64</v>
      </c>
      <c r="E6339" s="273" t="s">
        <v>63</v>
      </c>
      <c r="F6339" s="273" t="s">
        <v>165</v>
      </c>
      <c r="G6339" s="273" t="s">
        <v>165</v>
      </c>
      <c r="H6339" s="274">
        <v>45231</v>
      </c>
      <c r="I6339" s="273">
        <v>14397</v>
      </c>
      <c r="J6339" s="273">
        <v>11</v>
      </c>
      <c r="K6339" s="273">
        <v>318327</v>
      </c>
      <c r="L6339" s="273" t="s">
        <v>66</v>
      </c>
      <c r="M6339" s="273">
        <v>56226.105759999999</v>
      </c>
      <c r="N6339" s="273" t="s">
        <v>67</v>
      </c>
      <c r="P6339" s="273" t="s">
        <v>1011</v>
      </c>
      <c r="Q6339" s="273" t="s">
        <v>69</v>
      </c>
      <c r="R6339" s="273" t="s">
        <v>70</v>
      </c>
      <c r="S6339" s="273" t="s">
        <v>1041</v>
      </c>
      <c r="T6339" s="273" t="s">
        <v>1042</v>
      </c>
      <c r="U6339" s="273" t="s">
        <v>73</v>
      </c>
      <c r="V6339" s="273" t="s">
        <v>1043</v>
      </c>
      <c r="W6339" s="273">
        <v>324834</v>
      </c>
      <c r="X6339" s="273" t="s">
        <v>64</v>
      </c>
      <c r="Y6339" s="273" t="s">
        <v>63</v>
      </c>
      <c r="Z6339" s="273" t="s">
        <v>252</v>
      </c>
      <c r="AA6339" s="273" t="s">
        <v>515</v>
      </c>
      <c r="AB6339" s="274">
        <v>45139</v>
      </c>
      <c r="AC6339" s="273">
        <v>13464</v>
      </c>
      <c r="AD6339" s="273">
        <v>669</v>
      </c>
      <c r="AE6339" s="273">
        <v>3.35</v>
      </c>
      <c r="AF6339" s="273" t="s">
        <v>90</v>
      </c>
      <c r="AG6339" s="273" t="s">
        <v>815</v>
      </c>
      <c r="AH6339" s="273" t="s">
        <v>230</v>
      </c>
      <c r="AI6339" s="273" t="s">
        <v>123</v>
      </c>
      <c r="AJ6339" s="273" t="s">
        <v>200</v>
      </c>
      <c r="AK6339" s="273">
        <v>227645</v>
      </c>
      <c r="BV6339" s="273" t="s">
        <v>64</v>
      </c>
      <c r="BW6339" s="273" t="s">
        <v>75</v>
      </c>
      <c r="BX6339" s="273" t="s">
        <v>391</v>
      </c>
      <c r="BY6339" s="273" t="s">
        <v>400</v>
      </c>
      <c r="BZ6339" s="273" t="s">
        <v>151</v>
      </c>
      <c r="CA6339" s="273" t="s">
        <v>152</v>
      </c>
      <c r="CB6339" s="273" t="s">
        <v>153</v>
      </c>
      <c r="CC6339" s="273" t="s">
        <v>154</v>
      </c>
      <c r="CD6339" s="282">
        <v>10</v>
      </c>
      <c r="CE6339" s="274">
        <v>45139</v>
      </c>
      <c r="CF6339" s="273">
        <v>33833</v>
      </c>
      <c r="CG6339" s="273" t="s">
        <v>90</v>
      </c>
      <c r="CH6339" s="273">
        <v>33833</v>
      </c>
      <c r="CI6339" s="273" t="s">
        <v>80</v>
      </c>
      <c r="CM6339" s="273" t="s">
        <v>73</v>
      </c>
      <c r="CN6339" s="273">
        <v>3</v>
      </c>
    </row>
    <row r="6340" spans="4:92">
      <c r="D6340" s="273" t="s">
        <v>64</v>
      </c>
      <c r="E6340" s="273" t="s">
        <v>63</v>
      </c>
      <c r="F6340" s="273" t="s">
        <v>165</v>
      </c>
      <c r="G6340" s="273" t="s">
        <v>165</v>
      </c>
      <c r="H6340" s="274">
        <v>45231</v>
      </c>
      <c r="I6340" s="273">
        <v>14397</v>
      </c>
      <c r="J6340" s="273">
        <v>11</v>
      </c>
      <c r="K6340" s="273">
        <v>202171</v>
      </c>
      <c r="L6340" s="273" t="s">
        <v>66</v>
      </c>
      <c r="M6340" s="273">
        <v>28476.682959999998</v>
      </c>
      <c r="N6340" s="273" t="s">
        <v>67</v>
      </c>
      <c r="P6340" s="273" t="s">
        <v>68</v>
      </c>
      <c r="Q6340" s="273" t="s">
        <v>69</v>
      </c>
      <c r="R6340" s="273" t="s">
        <v>70</v>
      </c>
      <c r="S6340" s="273" t="s">
        <v>71</v>
      </c>
      <c r="T6340" s="273" t="s">
        <v>72</v>
      </c>
      <c r="U6340" s="273" t="s">
        <v>73</v>
      </c>
      <c r="V6340" s="273" t="s">
        <v>74</v>
      </c>
      <c r="W6340" s="273">
        <v>324867</v>
      </c>
      <c r="X6340" s="273" t="s">
        <v>64</v>
      </c>
      <c r="Y6340" s="273" t="s">
        <v>63</v>
      </c>
      <c r="Z6340" s="273" t="s">
        <v>252</v>
      </c>
      <c r="AA6340" s="273" t="s">
        <v>515</v>
      </c>
      <c r="AB6340" s="274">
        <v>45139</v>
      </c>
      <c r="AC6340" s="273">
        <v>13464</v>
      </c>
      <c r="AD6340" s="273">
        <v>669</v>
      </c>
      <c r="AE6340" s="273">
        <v>0</v>
      </c>
      <c r="AF6340" s="273" t="s">
        <v>90</v>
      </c>
      <c r="AG6340" s="273" t="s">
        <v>828</v>
      </c>
      <c r="AH6340" s="273" t="s">
        <v>1603</v>
      </c>
      <c r="AI6340" s="273" t="s">
        <v>199</v>
      </c>
      <c r="AJ6340" s="273" t="s">
        <v>214</v>
      </c>
      <c r="AK6340" s="273">
        <v>227651</v>
      </c>
      <c r="BV6340" s="273" t="s">
        <v>64</v>
      </c>
      <c r="BW6340" s="273" t="s">
        <v>75</v>
      </c>
      <c r="BX6340" s="273" t="s">
        <v>391</v>
      </c>
      <c r="BY6340" s="273" t="s">
        <v>400</v>
      </c>
      <c r="BZ6340" s="273" t="s">
        <v>138</v>
      </c>
      <c r="CA6340" s="273" t="s">
        <v>139</v>
      </c>
      <c r="CB6340" s="273" t="s">
        <v>140</v>
      </c>
      <c r="CC6340" s="273" t="s">
        <v>141</v>
      </c>
      <c r="CD6340" s="282">
        <v>9</v>
      </c>
      <c r="CE6340" s="274">
        <v>45139</v>
      </c>
      <c r="CF6340" s="273">
        <v>755</v>
      </c>
      <c r="CG6340" s="273" t="s">
        <v>90</v>
      </c>
      <c r="CH6340" s="273">
        <v>755</v>
      </c>
      <c r="CI6340" s="273" t="s">
        <v>80</v>
      </c>
      <c r="CM6340" s="273" t="s">
        <v>73</v>
      </c>
      <c r="CN6340" s="273">
        <v>3</v>
      </c>
    </row>
    <row r="6341" spans="4:92">
      <c r="D6341" s="273" t="s">
        <v>64</v>
      </c>
      <c r="E6341" s="273" t="s">
        <v>63</v>
      </c>
      <c r="F6341" s="273" t="s">
        <v>165</v>
      </c>
      <c r="G6341" s="273" t="s">
        <v>165</v>
      </c>
      <c r="H6341" s="274">
        <v>45231</v>
      </c>
      <c r="I6341" s="273">
        <v>14397</v>
      </c>
      <c r="J6341" s="273">
        <v>11</v>
      </c>
      <c r="K6341" s="273">
        <v>0</v>
      </c>
      <c r="L6341" s="273" t="s">
        <v>66</v>
      </c>
      <c r="N6341" s="273" t="s">
        <v>107</v>
      </c>
      <c r="W6341" s="273">
        <v>324799</v>
      </c>
      <c r="X6341" s="273" t="s">
        <v>64</v>
      </c>
      <c r="Y6341" s="273" t="s">
        <v>63</v>
      </c>
      <c r="Z6341" s="273" t="s">
        <v>252</v>
      </c>
      <c r="AA6341" s="273" t="s">
        <v>515</v>
      </c>
      <c r="AB6341" s="274">
        <v>45170</v>
      </c>
      <c r="AC6341" s="273">
        <v>13788</v>
      </c>
      <c r="AD6341" s="273">
        <v>669</v>
      </c>
      <c r="AK6341" s="273">
        <v>246711</v>
      </c>
      <c r="BV6341" s="273" t="s">
        <v>64</v>
      </c>
      <c r="BW6341" s="273" t="s">
        <v>75</v>
      </c>
      <c r="BX6341" s="273" t="s">
        <v>391</v>
      </c>
      <c r="BY6341" s="273" t="s">
        <v>400</v>
      </c>
      <c r="BZ6341" s="273" t="s">
        <v>126</v>
      </c>
      <c r="CA6341" s="273" t="s">
        <v>127</v>
      </c>
      <c r="CB6341" s="273" t="s">
        <v>133</v>
      </c>
      <c r="CC6341" s="273" t="s">
        <v>134</v>
      </c>
      <c r="CD6341" s="282">
        <v>7</v>
      </c>
      <c r="CE6341" s="274">
        <v>45139</v>
      </c>
      <c r="CI6341" s="273" t="s">
        <v>104</v>
      </c>
      <c r="CM6341" s="273" t="s">
        <v>73</v>
      </c>
      <c r="CN6341" s="273">
        <v>3</v>
      </c>
    </row>
    <row r="6342" spans="4:92">
      <c r="D6342" s="273" t="s">
        <v>64</v>
      </c>
      <c r="E6342" s="273" t="s">
        <v>63</v>
      </c>
      <c r="F6342" s="273" t="s">
        <v>165</v>
      </c>
      <c r="G6342" s="273" t="s">
        <v>165</v>
      </c>
      <c r="H6342" s="274">
        <v>45231</v>
      </c>
      <c r="I6342" s="273">
        <v>14397</v>
      </c>
      <c r="J6342" s="273">
        <v>11</v>
      </c>
      <c r="K6342" s="273">
        <v>542738</v>
      </c>
      <c r="L6342" s="273" t="s">
        <v>66</v>
      </c>
      <c r="M6342" s="273">
        <v>65071.257680000002</v>
      </c>
      <c r="N6342" s="273" t="s">
        <v>115</v>
      </c>
      <c r="W6342" s="273">
        <v>324798</v>
      </c>
      <c r="X6342" s="273" t="s">
        <v>64</v>
      </c>
      <c r="Y6342" s="273" t="s">
        <v>63</v>
      </c>
      <c r="Z6342" s="273" t="s">
        <v>252</v>
      </c>
      <c r="AA6342" s="273" t="s">
        <v>257</v>
      </c>
      <c r="AB6342" s="274">
        <v>44958</v>
      </c>
      <c r="AC6342" s="273">
        <v>11983</v>
      </c>
      <c r="AD6342" s="273">
        <v>22</v>
      </c>
      <c r="AE6342" s="273">
        <v>5.8000000000000003E-2</v>
      </c>
      <c r="AF6342" s="273" t="s">
        <v>90</v>
      </c>
      <c r="AG6342" s="273" t="s">
        <v>884</v>
      </c>
      <c r="AH6342" s="273" t="s">
        <v>932</v>
      </c>
      <c r="AI6342" s="273" t="s">
        <v>123</v>
      </c>
      <c r="AJ6342" s="273" t="s">
        <v>200</v>
      </c>
      <c r="AK6342" s="273">
        <v>167967</v>
      </c>
      <c r="BV6342" s="273" t="s">
        <v>64</v>
      </c>
      <c r="BW6342" s="273" t="s">
        <v>75</v>
      </c>
      <c r="BX6342" s="273" t="s">
        <v>391</v>
      </c>
      <c r="BY6342" s="273" t="s">
        <v>400</v>
      </c>
      <c r="BZ6342" s="273" t="s">
        <v>167</v>
      </c>
      <c r="CA6342" s="273" t="s">
        <v>168</v>
      </c>
      <c r="CB6342" s="273" t="s">
        <v>169</v>
      </c>
      <c r="CC6342" s="273" t="s">
        <v>170</v>
      </c>
      <c r="CD6342" s="282">
        <v>12</v>
      </c>
      <c r="CE6342" s="274">
        <v>45139</v>
      </c>
      <c r="CF6342" s="273">
        <v>650</v>
      </c>
      <c r="CG6342" s="273" t="s">
        <v>90</v>
      </c>
      <c r="CH6342" s="273">
        <v>650</v>
      </c>
      <c r="CI6342" s="273" t="s">
        <v>80</v>
      </c>
      <c r="CM6342" s="273" t="s">
        <v>73</v>
      </c>
      <c r="CN6342" s="273">
        <v>3</v>
      </c>
    </row>
    <row r="6343" spans="4:92">
      <c r="D6343" s="273" t="s">
        <v>64</v>
      </c>
      <c r="E6343" s="273" t="s">
        <v>63</v>
      </c>
      <c r="F6343" s="273" t="s">
        <v>165</v>
      </c>
      <c r="G6343" s="273" t="s">
        <v>165</v>
      </c>
      <c r="H6343" s="274">
        <v>45261</v>
      </c>
      <c r="I6343" s="273">
        <v>16882</v>
      </c>
      <c r="J6343" s="273">
        <v>11</v>
      </c>
      <c r="K6343" s="273">
        <v>7000</v>
      </c>
      <c r="L6343" s="273" t="s">
        <v>66</v>
      </c>
      <c r="M6343" s="273">
        <v>0</v>
      </c>
      <c r="N6343" s="273" t="s">
        <v>1010</v>
      </c>
      <c r="O6343" s="273">
        <v>0</v>
      </c>
      <c r="P6343" s="273" t="s">
        <v>1011</v>
      </c>
      <c r="Q6343" s="273" t="s">
        <v>69</v>
      </c>
      <c r="R6343" s="273" t="s">
        <v>1013</v>
      </c>
      <c r="S6343" s="273" t="s">
        <v>1298</v>
      </c>
      <c r="U6343" s="273" t="s">
        <v>73</v>
      </c>
      <c r="V6343" s="273" t="s">
        <v>2028</v>
      </c>
      <c r="W6343" s="273">
        <v>326899</v>
      </c>
      <c r="X6343" s="273" t="s">
        <v>64</v>
      </c>
      <c r="Y6343" s="273" t="s">
        <v>63</v>
      </c>
      <c r="Z6343" s="273" t="s">
        <v>252</v>
      </c>
      <c r="AA6343" s="273" t="s">
        <v>257</v>
      </c>
      <c r="AB6343" s="274">
        <v>44958</v>
      </c>
      <c r="AC6343" s="273">
        <v>11983</v>
      </c>
      <c r="AD6343" s="273">
        <v>22</v>
      </c>
      <c r="AE6343" s="273">
        <v>9.2999999999999999E-2</v>
      </c>
      <c r="AF6343" s="273" t="s">
        <v>90</v>
      </c>
      <c r="AG6343" s="273" t="s">
        <v>795</v>
      </c>
      <c r="AH6343" s="273" t="s">
        <v>1607</v>
      </c>
      <c r="AI6343" s="273" t="s">
        <v>123</v>
      </c>
      <c r="AJ6343" s="273" t="s">
        <v>200</v>
      </c>
      <c r="AK6343" s="273">
        <v>167973</v>
      </c>
      <c r="BV6343" s="273" t="s">
        <v>64</v>
      </c>
      <c r="BW6343" s="273" t="s">
        <v>75</v>
      </c>
      <c r="BX6343" s="273" t="s">
        <v>391</v>
      </c>
      <c r="BY6343" s="273" t="s">
        <v>400</v>
      </c>
      <c r="BZ6343" s="273" t="s">
        <v>151</v>
      </c>
      <c r="CA6343" s="273" t="s">
        <v>152</v>
      </c>
      <c r="CB6343" s="273" t="s">
        <v>161</v>
      </c>
      <c r="CC6343" s="273" t="s">
        <v>162</v>
      </c>
      <c r="CD6343" s="282">
        <v>11</v>
      </c>
      <c r="CE6343" s="274">
        <v>45139</v>
      </c>
      <c r="CF6343" s="273">
        <v>6767</v>
      </c>
      <c r="CG6343" s="273" t="s">
        <v>90</v>
      </c>
      <c r="CH6343" s="273">
        <v>6767</v>
      </c>
      <c r="CI6343" s="273" t="s">
        <v>80</v>
      </c>
      <c r="CM6343" s="273" t="s">
        <v>73</v>
      </c>
      <c r="CN6343" s="273">
        <v>3</v>
      </c>
    </row>
    <row r="6344" spans="4:92">
      <c r="D6344" s="273" t="s">
        <v>64</v>
      </c>
      <c r="E6344" s="273" t="s">
        <v>63</v>
      </c>
      <c r="F6344" s="273" t="s">
        <v>165</v>
      </c>
      <c r="G6344" s="273" t="s">
        <v>165</v>
      </c>
      <c r="H6344" s="274">
        <v>45261</v>
      </c>
      <c r="I6344" s="273">
        <v>16882</v>
      </c>
      <c r="J6344" s="273">
        <v>11</v>
      </c>
      <c r="K6344" s="273">
        <v>304414</v>
      </c>
      <c r="L6344" s="273" t="s">
        <v>66</v>
      </c>
      <c r="M6344" s="273">
        <v>39260.294479999997</v>
      </c>
      <c r="N6344" s="273" t="s">
        <v>67</v>
      </c>
      <c r="P6344" s="273" t="s">
        <v>92</v>
      </c>
      <c r="Q6344" s="273" t="s">
        <v>69</v>
      </c>
      <c r="R6344" s="273" t="s">
        <v>70</v>
      </c>
      <c r="S6344" s="273" t="s">
        <v>834</v>
      </c>
      <c r="T6344" s="273" t="s">
        <v>835</v>
      </c>
      <c r="U6344" s="273" t="s">
        <v>73</v>
      </c>
      <c r="V6344" s="273" t="s">
        <v>836</v>
      </c>
      <c r="W6344" s="273">
        <v>326915</v>
      </c>
      <c r="X6344" s="273" t="s">
        <v>64</v>
      </c>
      <c r="Y6344" s="273" t="s">
        <v>63</v>
      </c>
      <c r="Z6344" s="273" t="s">
        <v>252</v>
      </c>
      <c r="AA6344" s="273" t="s">
        <v>257</v>
      </c>
      <c r="AB6344" s="274">
        <v>44958</v>
      </c>
      <c r="AC6344" s="273">
        <v>11983</v>
      </c>
      <c r="AD6344" s="273">
        <v>22</v>
      </c>
      <c r="AE6344" s="273">
        <v>5.8000000000000003E-2</v>
      </c>
      <c r="AF6344" s="273" t="s">
        <v>90</v>
      </c>
      <c r="AG6344" s="273" t="s">
        <v>949</v>
      </c>
      <c r="AH6344" s="273" t="s">
        <v>1608</v>
      </c>
      <c r="AI6344" s="273" t="s">
        <v>123</v>
      </c>
      <c r="AJ6344" s="273" t="s">
        <v>214</v>
      </c>
      <c r="AK6344" s="273">
        <v>167979</v>
      </c>
      <c r="BV6344" s="273" t="s">
        <v>64</v>
      </c>
      <c r="BW6344" s="273" t="s">
        <v>75</v>
      </c>
      <c r="BX6344" s="273" t="s">
        <v>391</v>
      </c>
      <c r="BY6344" s="273" t="s">
        <v>400</v>
      </c>
      <c r="BZ6344" s="273" t="s">
        <v>167</v>
      </c>
      <c r="CA6344" s="273" t="s">
        <v>168</v>
      </c>
      <c r="CB6344" s="273" t="s">
        <v>353</v>
      </c>
      <c r="CC6344" s="273" t="s">
        <v>354</v>
      </c>
      <c r="CD6344" s="282">
        <v>13</v>
      </c>
      <c r="CE6344" s="274">
        <v>45139</v>
      </c>
      <c r="CF6344" s="273">
        <v>750</v>
      </c>
      <c r="CG6344" s="273" t="s">
        <v>90</v>
      </c>
      <c r="CH6344" s="273">
        <v>750</v>
      </c>
      <c r="CI6344" s="273" t="s">
        <v>80</v>
      </c>
      <c r="CM6344" s="273" t="s">
        <v>73</v>
      </c>
      <c r="CN6344" s="273">
        <v>3</v>
      </c>
    </row>
    <row r="6345" spans="4:92">
      <c r="D6345" s="273" t="s">
        <v>64</v>
      </c>
      <c r="E6345" s="273" t="s">
        <v>63</v>
      </c>
      <c r="F6345" s="273" t="s">
        <v>165</v>
      </c>
      <c r="G6345" s="273" t="s">
        <v>165</v>
      </c>
      <c r="H6345" s="274">
        <v>45261</v>
      </c>
      <c r="I6345" s="273">
        <v>16882</v>
      </c>
      <c r="J6345" s="273">
        <v>11</v>
      </c>
      <c r="K6345" s="273">
        <v>127837</v>
      </c>
      <c r="L6345" s="273" t="s">
        <v>66</v>
      </c>
      <c r="M6345" s="273">
        <v>15060.758239999999</v>
      </c>
      <c r="N6345" s="273" t="s">
        <v>67</v>
      </c>
      <c r="P6345" s="273" t="s">
        <v>92</v>
      </c>
      <c r="Q6345" s="273" t="s">
        <v>69</v>
      </c>
      <c r="R6345" s="273" t="s">
        <v>70</v>
      </c>
      <c r="S6345" s="273" t="s">
        <v>93</v>
      </c>
      <c r="T6345" s="273" t="s">
        <v>94</v>
      </c>
      <c r="U6345" s="273" t="s">
        <v>73</v>
      </c>
      <c r="V6345" s="273" t="s">
        <v>95</v>
      </c>
      <c r="W6345" s="273">
        <v>326950</v>
      </c>
      <c r="X6345" s="273" t="s">
        <v>64</v>
      </c>
      <c r="Y6345" s="273" t="s">
        <v>63</v>
      </c>
      <c r="Z6345" s="273" t="s">
        <v>252</v>
      </c>
      <c r="AA6345" s="273" t="s">
        <v>257</v>
      </c>
      <c r="AB6345" s="274">
        <v>44958</v>
      </c>
      <c r="AC6345" s="273">
        <v>11983</v>
      </c>
      <c r="AD6345" s="273">
        <v>22</v>
      </c>
      <c r="AE6345" s="273">
        <v>7.9</v>
      </c>
      <c r="AF6345" s="273" t="s">
        <v>90</v>
      </c>
      <c r="AG6345" s="273" t="s">
        <v>625</v>
      </c>
      <c r="AH6345" s="273" t="s">
        <v>955</v>
      </c>
      <c r="AI6345" s="273" t="s">
        <v>123</v>
      </c>
      <c r="AJ6345" s="273" t="s">
        <v>627</v>
      </c>
      <c r="AK6345" s="273">
        <v>167984</v>
      </c>
      <c r="BV6345" s="273" t="s">
        <v>64</v>
      </c>
      <c r="BW6345" s="273" t="s">
        <v>75</v>
      </c>
      <c r="BX6345" s="273" t="s">
        <v>391</v>
      </c>
      <c r="BY6345" s="273" t="s">
        <v>400</v>
      </c>
      <c r="BZ6345" s="273" t="s">
        <v>167</v>
      </c>
      <c r="CA6345" s="273" t="s">
        <v>168</v>
      </c>
      <c r="CB6345" s="273" t="s">
        <v>313</v>
      </c>
      <c r="CC6345" s="273" t="s">
        <v>314</v>
      </c>
      <c r="CD6345" s="282">
        <v>14</v>
      </c>
      <c r="CE6345" s="274">
        <v>45139</v>
      </c>
      <c r="CF6345" s="273">
        <v>700</v>
      </c>
      <c r="CG6345" s="273" t="s">
        <v>90</v>
      </c>
      <c r="CH6345" s="273">
        <v>700</v>
      </c>
      <c r="CI6345" s="273" t="s">
        <v>80</v>
      </c>
      <c r="CM6345" s="273" t="s">
        <v>73</v>
      </c>
      <c r="CN6345" s="273">
        <v>3</v>
      </c>
    </row>
    <row r="6346" spans="4:92">
      <c r="D6346" s="273" t="s">
        <v>64</v>
      </c>
      <c r="E6346" s="273" t="s">
        <v>63</v>
      </c>
      <c r="F6346" s="273" t="s">
        <v>165</v>
      </c>
      <c r="G6346" s="273" t="s">
        <v>165</v>
      </c>
      <c r="H6346" s="274">
        <v>45261</v>
      </c>
      <c r="I6346" s="273">
        <v>16882</v>
      </c>
      <c r="J6346" s="273">
        <v>11</v>
      </c>
      <c r="K6346" s="273">
        <v>292011</v>
      </c>
      <c r="L6346" s="273" t="s">
        <v>66</v>
      </c>
      <c r="M6346" s="273">
        <v>51578.035519999998</v>
      </c>
      <c r="N6346" s="273" t="s">
        <v>67</v>
      </c>
      <c r="P6346" s="273" t="s">
        <v>1011</v>
      </c>
      <c r="Q6346" s="273" t="s">
        <v>69</v>
      </c>
      <c r="R6346" s="273" t="s">
        <v>70</v>
      </c>
      <c r="S6346" s="273" t="s">
        <v>1041</v>
      </c>
      <c r="T6346" s="273" t="s">
        <v>1042</v>
      </c>
      <c r="U6346" s="273" t="s">
        <v>73</v>
      </c>
      <c r="V6346" s="273" t="s">
        <v>1043</v>
      </c>
      <c r="W6346" s="273">
        <v>326933</v>
      </c>
      <c r="X6346" s="273" t="s">
        <v>64</v>
      </c>
      <c r="Y6346" s="273" t="s">
        <v>63</v>
      </c>
      <c r="Z6346" s="273" t="s">
        <v>252</v>
      </c>
      <c r="AA6346" s="273" t="s">
        <v>257</v>
      </c>
      <c r="AB6346" s="274">
        <v>44958</v>
      </c>
      <c r="AC6346" s="273">
        <v>11983</v>
      </c>
      <c r="AD6346" s="273">
        <v>22</v>
      </c>
      <c r="AE6346" s="273">
        <v>1.8</v>
      </c>
      <c r="AF6346" s="273" t="s">
        <v>90</v>
      </c>
      <c r="AG6346" s="273" t="s">
        <v>121</v>
      </c>
      <c r="AH6346" s="273" t="s">
        <v>959</v>
      </c>
      <c r="AI6346" s="273" t="s">
        <v>123</v>
      </c>
      <c r="AJ6346" s="273" t="s">
        <v>124</v>
      </c>
      <c r="AK6346" s="273">
        <v>167989</v>
      </c>
      <c r="BV6346" s="273" t="s">
        <v>64</v>
      </c>
      <c r="BW6346" s="273" t="s">
        <v>75</v>
      </c>
      <c r="BX6346" s="273" t="s">
        <v>391</v>
      </c>
      <c r="BY6346" s="273" t="s">
        <v>400</v>
      </c>
      <c r="BZ6346" s="273" t="s">
        <v>204</v>
      </c>
      <c r="CA6346" s="273" t="s">
        <v>205</v>
      </c>
      <c r="CB6346" s="273" t="s">
        <v>206</v>
      </c>
      <c r="CC6346" s="273" t="s">
        <v>207</v>
      </c>
      <c r="CD6346" s="282">
        <v>0</v>
      </c>
      <c r="CE6346" s="274">
        <v>45139</v>
      </c>
      <c r="CG6346" s="273" t="s">
        <v>181</v>
      </c>
      <c r="CI6346" s="273" t="s">
        <v>208</v>
      </c>
      <c r="CJ6346" s="273" t="s">
        <v>209</v>
      </c>
      <c r="CM6346" s="273" t="s">
        <v>73</v>
      </c>
      <c r="CN6346" s="273">
        <v>3</v>
      </c>
    </row>
    <row r="6347" spans="4:92">
      <c r="D6347" s="273" t="s">
        <v>64</v>
      </c>
      <c r="E6347" s="273" t="s">
        <v>63</v>
      </c>
      <c r="F6347" s="273" t="s">
        <v>165</v>
      </c>
      <c r="G6347" s="273" t="s">
        <v>165</v>
      </c>
      <c r="H6347" s="274">
        <v>45261</v>
      </c>
      <c r="I6347" s="273">
        <v>16882</v>
      </c>
      <c r="J6347" s="273">
        <v>11</v>
      </c>
      <c r="K6347" s="273">
        <v>0</v>
      </c>
      <c r="L6347" s="273" t="s">
        <v>66</v>
      </c>
      <c r="M6347" s="273">
        <v>0</v>
      </c>
      <c r="N6347" s="273" t="s">
        <v>67</v>
      </c>
      <c r="P6347" s="273" t="s">
        <v>68</v>
      </c>
      <c r="Q6347" s="273" t="s">
        <v>69</v>
      </c>
      <c r="R6347" s="273" t="s">
        <v>70</v>
      </c>
      <c r="S6347" s="273" t="s">
        <v>71</v>
      </c>
      <c r="T6347" s="273" t="s">
        <v>72</v>
      </c>
      <c r="U6347" s="273" t="s">
        <v>73</v>
      </c>
      <c r="V6347" s="273" t="s">
        <v>74</v>
      </c>
      <c r="W6347" s="273">
        <v>326966</v>
      </c>
      <c r="X6347" s="273" t="s">
        <v>64</v>
      </c>
      <c r="Y6347" s="273" t="s">
        <v>63</v>
      </c>
      <c r="Z6347" s="273" t="s">
        <v>252</v>
      </c>
      <c r="AA6347" s="273" t="s">
        <v>257</v>
      </c>
      <c r="AB6347" s="274">
        <v>44958</v>
      </c>
      <c r="AC6347" s="273">
        <v>11983</v>
      </c>
      <c r="AD6347" s="273">
        <v>22</v>
      </c>
      <c r="AE6347" s="273">
        <v>0.25</v>
      </c>
      <c r="AF6347" s="273" t="s">
        <v>90</v>
      </c>
      <c r="AG6347" s="273" t="s">
        <v>801</v>
      </c>
      <c r="AH6347" s="273" t="s">
        <v>961</v>
      </c>
      <c r="AI6347" s="273" t="s">
        <v>199</v>
      </c>
      <c r="AJ6347" s="273" t="s">
        <v>627</v>
      </c>
      <c r="AK6347" s="273">
        <v>167994</v>
      </c>
      <c r="BV6347" s="273" t="s">
        <v>64</v>
      </c>
      <c r="BW6347" s="273" t="s">
        <v>75</v>
      </c>
      <c r="BX6347" s="273" t="s">
        <v>391</v>
      </c>
      <c r="BY6347" s="273" t="s">
        <v>400</v>
      </c>
      <c r="BZ6347" s="273" t="s">
        <v>204</v>
      </c>
      <c r="CA6347" s="273" t="s">
        <v>205</v>
      </c>
      <c r="CB6347" s="273" t="s">
        <v>206</v>
      </c>
      <c r="CC6347" s="273" t="s">
        <v>207</v>
      </c>
      <c r="CD6347" s="282">
        <v>0</v>
      </c>
      <c r="CE6347" s="274">
        <v>45139</v>
      </c>
      <c r="CG6347" s="273" t="s">
        <v>181</v>
      </c>
      <c r="CI6347" s="273" t="s">
        <v>208</v>
      </c>
      <c r="CJ6347" s="273" t="s">
        <v>209</v>
      </c>
      <c r="CM6347" s="273" t="s">
        <v>73</v>
      </c>
      <c r="CN6347" s="273">
        <v>3</v>
      </c>
    </row>
    <row r="6348" spans="4:92">
      <c r="D6348" s="273" t="s">
        <v>64</v>
      </c>
      <c r="E6348" s="273" t="s">
        <v>63</v>
      </c>
      <c r="F6348" s="273" t="s">
        <v>165</v>
      </c>
      <c r="G6348" s="273" t="s">
        <v>165</v>
      </c>
      <c r="H6348" s="274">
        <v>45261</v>
      </c>
      <c r="I6348" s="273">
        <v>16882</v>
      </c>
      <c r="J6348" s="273">
        <v>11</v>
      </c>
      <c r="K6348" s="273">
        <v>0</v>
      </c>
      <c r="L6348" s="273" t="s">
        <v>66</v>
      </c>
      <c r="N6348" s="273" t="s">
        <v>107</v>
      </c>
      <c r="W6348" s="273">
        <v>326898</v>
      </c>
      <c r="X6348" s="273" t="s">
        <v>64</v>
      </c>
      <c r="Y6348" s="273" t="s">
        <v>63</v>
      </c>
      <c r="Z6348" s="273" t="s">
        <v>252</v>
      </c>
      <c r="AA6348" s="273" t="s">
        <v>257</v>
      </c>
      <c r="AB6348" s="274">
        <v>44958</v>
      </c>
      <c r="AC6348" s="273">
        <v>11983</v>
      </c>
      <c r="AD6348" s="273">
        <v>22</v>
      </c>
      <c r="AE6348" s="273">
        <v>0.01</v>
      </c>
      <c r="AF6348" s="273" t="s">
        <v>90</v>
      </c>
      <c r="AG6348" s="273" t="s">
        <v>801</v>
      </c>
      <c r="AH6348" s="273" t="s">
        <v>969</v>
      </c>
      <c r="AI6348" s="273" t="s">
        <v>199</v>
      </c>
      <c r="AJ6348" s="273" t="s">
        <v>627</v>
      </c>
      <c r="AK6348" s="273">
        <v>167999</v>
      </c>
      <c r="BV6348" s="273" t="s">
        <v>64</v>
      </c>
      <c r="BW6348" s="273" t="s">
        <v>75</v>
      </c>
      <c r="BX6348" s="273" t="s">
        <v>391</v>
      </c>
      <c r="BY6348" s="273" t="s">
        <v>400</v>
      </c>
      <c r="BZ6348" s="273" t="s">
        <v>86</v>
      </c>
      <c r="CA6348" s="273" t="s">
        <v>87</v>
      </c>
      <c r="CB6348" s="273" t="s">
        <v>179</v>
      </c>
      <c r="CC6348" s="273" t="s">
        <v>180</v>
      </c>
      <c r="CD6348" s="282">
        <v>1</v>
      </c>
      <c r="CE6348" s="274">
        <v>45139</v>
      </c>
      <c r="CG6348" s="273" t="s">
        <v>181</v>
      </c>
      <c r="CI6348" s="273" t="s">
        <v>181</v>
      </c>
      <c r="CJ6348" s="273" t="s">
        <v>1702</v>
      </c>
      <c r="CM6348" s="273" t="s">
        <v>73</v>
      </c>
      <c r="CN6348" s="273">
        <v>3</v>
      </c>
    </row>
    <row r="6349" spans="4:92">
      <c r="D6349" s="273" t="s">
        <v>64</v>
      </c>
      <c r="E6349" s="273" t="s">
        <v>63</v>
      </c>
      <c r="F6349" s="273" t="s">
        <v>165</v>
      </c>
      <c r="G6349" s="273" t="s">
        <v>165</v>
      </c>
      <c r="H6349" s="274">
        <v>45261</v>
      </c>
      <c r="I6349" s="273">
        <v>16882</v>
      </c>
      <c r="J6349" s="273">
        <v>11</v>
      </c>
      <c r="K6349" s="273">
        <v>630731</v>
      </c>
      <c r="L6349" s="273" t="s">
        <v>66</v>
      </c>
      <c r="M6349" s="273">
        <v>72207.367759999994</v>
      </c>
      <c r="N6349" s="273" t="s">
        <v>115</v>
      </c>
      <c r="W6349" s="273">
        <v>326897</v>
      </c>
      <c r="X6349" s="273" t="s">
        <v>64</v>
      </c>
      <c r="Y6349" s="273" t="s">
        <v>63</v>
      </c>
      <c r="Z6349" s="273" t="s">
        <v>252</v>
      </c>
      <c r="AA6349" s="273" t="s">
        <v>257</v>
      </c>
      <c r="AB6349" s="274">
        <v>44958</v>
      </c>
      <c r="AC6349" s="273">
        <v>11983</v>
      </c>
      <c r="AD6349" s="273">
        <v>22</v>
      </c>
      <c r="AE6349" s="273">
        <v>0.2</v>
      </c>
      <c r="AF6349" s="273" t="s">
        <v>90</v>
      </c>
      <c r="AG6349" s="273" t="s">
        <v>625</v>
      </c>
      <c r="AH6349" s="273" t="s">
        <v>973</v>
      </c>
      <c r="AI6349" s="273" t="s">
        <v>199</v>
      </c>
      <c r="AJ6349" s="273" t="s">
        <v>627</v>
      </c>
      <c r="AK6349" s="273">
        <v>168004</v>
      </c>
      <c r="BV6349" s="273" t="s">
        <v>64</v>
      </c>
      <c r="BW6349" s="273" t="s">
        <v>75</v>
      </c>
      <c r="BX6349" s="273" t="s">
        <v>391</v>
      </c>
      <c r="BY6349" s="273" t="s">
        <v>400</v>
      </c>
      <c r="BZ6349" s="273" t="s">
        <v>86</v>
      </c>
      <c r="CA6349" s="273" t="s">
        <v>87</v>
      </c>
      <c r="CB6349" s="273" t="s">
        <v>179</v>
      </c>
      <c r="CC6349" s="273" t="s">
        <v>180</v>
      </c>
      <c r="CD6349" s="282">
        <v>1</v>
      </c>
      <c r="CE6349" s="274">
        <v>45139</v>
      </c>
      <c r="CG6349" s="273" t="s">
        <v>181</v>
      </c>
      <c r="CI6349" s="273" t="s">
        <v>181</v>
      </c>
      <c r="CJ6349" s="273" t="s">
        <v>1702</v>
      </c>
      <c r="CM6349" s="273" t="s">
        <v>73</v>
      </c>
      <c r="CN6349" s="273">
        <v>3</v>
      </c>
    </row>
    <row r="6350" spans="4:92">
      <c r="D6350" s="273" t="s">
        <v>64</v>
      </c>
      <c r="E6350" s="273" t="s">
        <v>976</v>
      </c>
      <c r="F6350" s="273" t="s">
        <v>979</v>
      </c>
      <c r="G6350" s="273" t="s">
        <v>1103</v>
      </c>
      <c r="H6350" s="274">
        <v>44927</v>
      </c>
      <c r="I6350" s="273">
        <v>11287</v>
      </c>
      <c r="J6350" s="273">
        <v>877</v>
      </c>
      <c r="W6350" s="273">
        <v>141210</v>
      </c>
      <c r="X6350" s="273" t="s">
        <v>64</v>
      </c>
      <c r="Y6350" s="273" t="s">
        <v>63</v>
      </c>
      <c r="Z6350" s="273" t="s">
        <v>252</v>
      </c>
      <c r="AA6350" s="273" t="s">
        <v>257</v>
      </c>
      <c r="AB6350" s="274">
        <v>44958</v>
      </c>
      <c r="AC6350" s="273">
        <v>11983</v>
      </c>
      <c r="AD6350" s="273">
        <v>22</v>
      </c>
      <c r="AE6350" s="273">
        <v>9.6000000000000002E-2</v>
      </c>
      <c r="AF6350" s="273" t="s">
        <v>90</v>
      </c>
      <c r="AG6350" s="273" t="s">
        <v>625</v>
      </c>
      <c r="AH6350" s="273" t="s">
        <v>977</v>
      </c>
      <c r="AI6350" s="273" t="s">
        <v>199</v>
      </c>
      <c r="AJ6350" s="273" t="s">
        <v>627</v>
      </c>
      <c r="AK6350" s="273">
        <v>168009</v>
      </c>
      <c r="BV6350" s="273" t="s">
        <v>64</v>
      </c>
      <c r="BW6350" s="273" t="s">
        <v>75</v>
      </c>
      <c r="BX6350" s="273" t="s">
        <v>391</v>
      </c>
      <c r="BY6350" s="273" t="s">
        <v>400</v>
      </c>
      <c r="BZ6350" s="273" t="s">
        <v>167</v>
      </c>
      <c r="CA6350" s="273" t="s">
        <v>168</v>
      </c>
      <c r="CB6350" s="273" t="s">
        <v>319</v>
      </c>
      <c r="CC6350" s="273" t="s">
        <v>320</v>
      </c>
      <c r="CD6350" s="282">
        <v>15</v>
      </c>
      <c r="CE6350" s="274">
        <v>45139</v>
      </c>
      <c r="CF6350" s="273">
        <v>0</v>
      </c>
      <c r="CG6350" s="273" t="s">
        <v>90</v>
      </c>
      <c r="CH6350" s="273">
        <v>0</v>
      </c>
      <c r="CI6350" s="273" t="s">
        <v>80</v>
      </c>
      <c r="CM6350" s="273" t="s">
        <v>73</v>
      </c>
      <c r="CN6350" s="273">
        <v>3</v>
      </c>
    </row>
    <row r="6351" spans="4:92">
      <c r="D6351" s="273" t="s">
        <v>64</v>
      </c>
      <c r="E6351" s="273" t="s">
        <v>976</v>
      </c>
      <c r="F6351" s="273" t="s">
        <v>979</v>
      </c>
      <c r="G6351" s="273" t="s">
        <v>1103</v>
      </c>
      <c r="H6351" s="274">
        <v>44927</v>
      </c>
      <c r="I6351" s="273">
        <v>11287</v>
      </c>
      <c r="J6351" s="273">
        <v>877</v>
      </c>
      <c r="K6351" s="273">
        <v>0</v>
      </c>
      <c r="L6351" s="273" t="s">
        <v>66</v>
      </c>
      <c r="N6351" s="273" t="s">
        <v>107</v>
      </c>
      <c r="W6351" s="273">
        <v>141235</v>
      </c>
      <c r="X6351" s="273" t="s">
        <v>64</v>
      </c>
      <c r="Y6351" s="273" t="s">
        <v>63</v>
      </c>
      <c r="Z6351" s="273" t="s">
        <v>252</v>
      </c>
      <c r="AA6351" s="273" t="s">
        <v>257</v>
      </c>
      <c r="AB6351" s="274">
        <v>44958</v>
      </c>
      <c r="AC6351" s="273">
        <v>11983</v>
      </c>
      <c r="AD6351" s="273">
        <v>22</v>
      </c>
      <c r="AE6351" s="273">
        <v>0.5</v>
      </c>
      <c r="AF6351" s="273" t="s">
        <v>90</v>
      </c>
      <c r="AG6351" s="273" t="s">
        <v>121</v>
      </c>
      <c r="AH6351" s="273" t="s">
        <v>980</v>
      </c>
      <c r="AI6351" s="273" t="s">
        <v>199</v>
      </c>
      <c r="AJ6351" s="273" t="s">
        <v>124</v>
      </c>
      <c r="AK6351" s="273">
        <v>168014</v>
      </c>
      <c r="BV6351" s="273" t="s">
        <v>64</v>
      </c>
      <c r="BW6351" s="273" t="s">
        <v>75</v>
      </c>
      <c r="BX6351" s="273" t="s">
        <v>391</v>
      </c>
      <c r="BY6351" s="273" t="s">
        <v>400</v>
      </c>
      <c r="BZ6351" s="273" t="s">
        <v>138</v>
      </c>
      <c r="CA6351" s="273" t="s">
        <v>139</v>
      </c>
      <c r="CB6351" s="273" t="s">
        <v>190</v>
      </c>
      <c r="CC6351" s="273" t="s">
        <v>191</v>
      </c>
      <c r="CD6351" s="282">
        <v>8</v>
      </c>
      <c r="CE6351" s="274">
        <v>45139</v>
      </c>
      <c r="CF6351" s="273">
        <v>1414</v>
      </c>
      <c r="CG6351" s="273" t="s">
        <v>90</v>
      </c>
      <c r="CH6351" s="273">
        <v>1414</v>
      </c>
      <c r="CI6351" s="273" t="s">
        <v>80</v>
      </c>
      <c r="CM6351" s="273" t="s">
        <v>73</v>
      </c>
      <c r="CN6351" s="273">
        <v>3</v>
      </c>
    </row>
    <row r="6352" spans="4:92">
      <c r="D6352" s="273" t="s">
        <v>64</v>
      </c>
      <c r="E6352" s="273" t="s">
        <v>976</v>
      </c>
      <c r="F6352" s="273" t="s">
        <v>979</v>
      </c>
      <c r="G6352" s="273" t="s">
        <v>1103</v>
      </c>
      <c r="H6352" s="274">
        <v>44927</v>
      </c>
      <c r="I6352" s="273">
        <v>11287</v>
      </c>
      <c r="J6352" s="273">
        <v>877</v>
      </c>
      <c r="K6352" s="273">
        <v>828.16</v>
      </c>
      <c r="L6352" s="273" t="s">
        <v>66</v>
      </c>
      <c r="M6352" s="273">
        <v>189.10446400000001</v>
      </c>
      <c r="N6352" s="273" t="s">
        <v>115</v>
      </c>
      <c r="W6352" s="273">
        <v>141234</v>
      </c>
      <c r="X6352" s="273" t="s">
        <v>64</v>
      </c>
      <c r="Y6352" s="273" t="s">
        <v>63</v>
      </c>
      <c r="Z6352" s="273" t="s">
        <v>252</v>
      </c>
      <c r="AA6352" s="273" t="s">
        <v>257</v>
      </c>
      <c r="AB6352" s="274">
        <v>44958</v>
      </c>
      <c r="AC6352" s="273">
        <v>11983</v>
      </c>
      <c r="AD6352" s="273">
        <v>22</v>
      </c>
      <c r="AE6352" s="273">
        <v>0.6</v>
      </c>
      <c r="AF6352" s="273" t="s">
        <v>90</v>
      </c>
      <c r="AG6352" s="273" t="s">
        <v>121</v>
      </c>
      <c r="AH6352" s="273" t="s">
        <v>1619</v>
      </c>
      <c r="AI6352" s="273" t="s">
        <v>123</v>
      </c>
      <c r="AJ6352" s="273" t="s">
        <v>124</v>
      </c>
      <c r="AK6352" s="273">
        <v>168019</v>
      </c>
      <c r="BV6352" s="273" t="s">
        <v>64</v>
      </c>
      <c r="BW6352" s="273" t="s">
        <v>75</v>
      </c>
      <c r="BX6352" s="273" t="s">
        <v>391</v>
      </c>
      <c r="BY6352" s="273" t="s">
        <v>400</v>
      </c>
      <c r="BZ6352" s="273" t="s">
        <v>86</v>
      </c>
      <c r="CA6352" s="273" t="s">
        <v>87</v>
      </c>
      <c r="CB6352" s="273" t="s">
        <v>233</v>
      </c>
      <c r="CC6352" s="273" t="s">
        <v>234</v>
      </c>
      <c r="CD6352" s="282">
        <v>1</v>
      </c>
      <c r="CE6352" s="274">
        <v>45139</v>
      </c>
      <c r="CG6352" s="273" t="s">
        <v>181</v>
      </c>
      <c r="CI6352" s="273" t="s">
        <v>181</v>
      </c>
      <c r="CJ6352" s="273" t="s">
        <v>1585</v>
      </c>
      <c r="CM6352" s="273" t="s">
        <v>73</v>
      </c>
      <c r="CN6352" s="273">
        <v>3</v>
      </c>
    </row>
    <row r="6353" spans="4:92">
      <c r="D6353" s="273" t="s">
        <v>64</v>
      </c>
      <c r="E6353" s="273" t="s">
        <v>976</v>
      </c>
      <c r="F6353" s="273" t="s">
        <v>979</v>
      </c>
      <c r="G6353" s="273" t="s">
        <v>1103</v>
      </c>
      <c r="H6353" s="274">
        <v>44958</v>
      </c>
      <c r="I6353" s="273">
        <v>11449</v>
      </c>
      <c r="J6353" s="273">
        <v>877</v>
      </c>
      <c r="W6353" s="273">
        <v>145908</v>
      </c>
      <c r="X6353" s="273" t="s">
        <v>64</v>
      </c>
      <c r="Y6353" s="273" t="s">
        <v>63</v>
      </c>
      <c r="Z6353" s="273" t="s">
        <v>252</v>
      </c>
      <c r="AA6353" s="273" t="s">
        <v>257</v>
      </c>
      <c r="AB6353" s="274">
        <v>44958</v>
      </c>
      <c r="AC6353" s="273">
        <v>11983</v>
      </c>
      <c r="AD6353" s="273">
        <v>22</v>
      </c>
      <c r="AE6353" s="273">
        <v>1</v>
      </c>
      <c r="AF6353" s="273" t="s">
        <v>90</v>
      </c>
      <c r="AG6353" s="273" t="s">
        <v>801</v>
      </c>
      <c r="AH6353" s="273" t="s">
        <v>813</v>
      </c>
      <c r="AI6353" s="273" t="s">
        <v>123</v>
      </c>
      <c r="AJ6353" s="273" t="s">
        <v>627</v>
      </c>
      <c r="AK6353" s="273">
        <v>168024</v>
      </c>
      <c r="BV6353" s="273" t="s">
        <v>64</v>
      </c>
      <c r="BW6353" s="273" t="s">
        <v>75</v>
      </c>
      <c r="BX6353" s="273" t="s">
        <v>391</v>
      </c>
      <c r="BY6353" s="273" t="s">
        <v>400</v>
      </c>
      <c r="BZ6353" s="273" t="s">
        <v>86</v>
      </c>
      <c r="CA6353" s="273" t="s">
        <v>87</v>
      </c>
      <c r="CB6353" s="273" t="s">
        <v>233</v>
      </c>
      <c r="CC6353" s="273" t="s">
        <v>234</v>
      </c>
      <c r="CD6353" s="282">
        <v>1</v>
      </c>
      <c r="CE6353" s="274">
        <v>45139</v>
      </c>
      <c r="CG6353" s="273" t="s">
        <v>181</v>
      </c>
      <c r="CI6353" s="273" t="s">
        <v>181</v>
      </c>
      <c r="CJ6353" s="273" t="s">
        <v>1585</v>
      </c>
      <c r="CM6353" s="273" t="s">
        <v>73</v>
      </c>
      <c r="CN6353" s="273">
        <v>3</v>
      </c>
    </row>
    <row r="6354" spans="4:92">
      <c r="D6354" s="273" t="s">
        <v>64</v>
      </c>
      <c r="E6354" s="273" t="s">
        <v>976</v>
      </c>
      <c r="F6354" s="273" t="s">
        <v>979</v>
      </c>
      <c r="G6354" s="273" t="s">
        <v>1103</v>
      </c>
      <c r="H6354" s="274">
        <v>44958</v>
      </c>
      <c r="I6354" s="273">
        <v>11449</v>
      </c>
      <c r="J6354" s="273">
        <v>877</v>
      </c>
      <c r="K6354" s="273">
        <v>0</v>
      </c>
      <c r="L6354" s="273" t="s">
        <v>66</v>
      </c>
      <c r="N6354" s="273" t="s">
        <v>107</v>
      </c>
      <c r="W6354" s="273">
        <v>145933</v>
      </c>
      <c r="X6354" s="273" t="s">
        <v>64</v>
      </c>
      <c r="Y6354" s="273" t="s">
        <v>63</v>
      </c>
      <c r="Z6354" s="273" t="s">
        <v>252</v>
      </c>
      <c r="AA6354" s="273" t="s">
        <v>257</v>
      </c>
      <c r="AB6354" s="274">
        <v>44986</v>
      </c>
      <c r="AC6354" s="273">
        <v>11871</v>
      </c>
      <c r="AD6354" s="273">
        <v>22</v>
      </c>
      <c r="AK6354" s="273">
        <v>157979</v>
      </c>
      <c r="BV6354" s="273" t="s">
        <v>64</v>
      </c>
      <c r="BW6354" s="273" t="s">
        <v>75</v>
      </c>
      <c r="BX6354" s="273" t="s">
        <v>391</v>
      </c>
      <c r="BY6354" s="273" t="s">
        <v>400</v>
      </c>
      <c r="BZ6354" s="273" t="s">
        <v>86</v>
      </c>
      <c r="CA6354" s="273" t="s">
        <v>87</v>
      </c>
      <c r="CB6354" s="273" t="s">
        <v>217</v>
      </c>
      <c r="CC6354" s="273" t="s">
        <v>218</v>
      </c>
      <c r="CD6354" s="282">
        <v>2</v>
      </c>
      <c r="CE6354" s="274">
        <v>45139</v>
      </c>
      <c r="CG6354" s="273" t="s">
        <v>181</v>
      </c>
      <c r="CI6354" s="273" t="s">
        <v>181</v>
      </c>
      <c r="CJ6354" s="273" t="s">
        <v>1316</v>
      </c>
      <c r="CM6354" s="273" t="s">
        <v>73</v>
      </c>
      <c r="CN6354" s="273">
        <v>3</v>
      </c>
    </row>
    <row r="6355" spans="4:92">
      <c r="D6355" s="273" t="s">
        <v>64</v>
      </c>
      <c r="E6355" s="273" t="s">
        <v>976</v>
      </c>
      <c r="F6355" s="273" t="s">
        <v>979</v>
      </c>
      <c r="G6355" s="273" t="s">
        <v>1103</v>
      </c>
      <c r="H6355" s="274">
        <v>44958</v>
      </c>
      <c r="I6355" s="273">
        <v>11449</v>
      </c>
      <c r="J6355" s="273">
        <v>877</v>
      </c>
      <c r="K6355" s="273">
        <v>969.67</v>
      </c>
      <c r="L6355" s="273" t="s">
        <v>66</v>
      </c>
      <c r="M6355" s="273">
        <v>214.66205439999999</v>
      </c>
      <c r="N6355" s="273" t="s">
        <v>115</v>
      </c>
      <c r="W6355" s="273">
        <v>145932</v>
      </c>
      <c r="X6355" s="273" t="s">
        <v>64</v>
      </c>
      <c r="Y6355" s="273" t="s">
        <v>63</v>
      </c>
      <c r="Z6355" s="273" t="s">
        <v>252</v>
      </c>
      <c r="AA6355" s="273" t="s">
        <v>257</v>
      </c>
      <c r="AB6355" s="274">
        <v>45108</v>
      </c>
      <c r="AC6355" s="273">
        <v>12711</v>
      </c>
      <c r="AD6355" s="273">
        <v>22</v>
      </c>
      <c r="AE6355" s="273">
        <v>0.2</v>
      </c>
      <c r="AF6355" s="273" t="s">
        <v>90</v>
      </c>
      <c r="AG6355" s="273" t="s">
        <v>801</v>
      </c>
      <c r="AH6355" s="273" t="s">
        <v>973</v>
      </c>
      <c r="AI6355" s="273" t="s">
        <v>123</v>
      </c>
      <c r="AJ6355" s="273" t="s">
        <v>627</v>
      </c>
      <c r="AK6355" s="273">
        <v>210073</v>
      </c>
      <c r="BV6355" s="273" t="s">
        <v>64</v>
      </c>
      <c r="BW6355" s="273" t="s">
        <v>75</v>
      </c>
      <c r="BX6355" s="273" t="s">
        <v>391</v>
      </c>
      <c r="BY6355" s="273" t="s">
        <v>400</v>
      </c>
      <c r="BZ6355" s="273" t="s">
        <v>86</v>
      </c>
      <c r="CA6355" s="273" t="s">
        <v>87</v>
      </c>
      <c r="CB6355" s="273" t="s">
        <v>217</v>
      </c>
      <c r="CC6355" s="273" t="s">
        <v>218</v>
      </c>
      <c r="CD6355" s="282">
        <v>2</v>
      </c>
      <c r="CE6355" s="274">
        <v>45139</v>
      </c>
      <c r="CG6355" s="273" t="s">
        <v>181</v>
      </c>
      <c r="CI6355" s="273" t="s">
        <v>181</v>
      </c>
      <c r="CJ6355" s="273" t="s">
        <v>1317</v>
      </c>
      <c r="CM6355" s="273" t="s">
        <v>73</v>
      </c>
      <c r="CN6355" s="273">
        <v>3</v>
      </c>
    </row>
    <row r="6356" spans="4:92">
      <c r="D6356" s="273" t="s">
        <v>64</v>
      </c>
      <c r="E6356" s="273" t="s">
        <v>976</v>
      </c>
      <c r="F6356" s="273" t="s">
        <v>979</v>
      </c>
      <c r="G6356" s="273" t="s">
        <v>1103</v>
      </c>
      <c r="H6356" s="274">
        <v>44986</v>
      </c>
      <c r="I6356" s="273">
        <v>11611</v>
      </c>
      <c r="J6356" s="273">
        <v>877</v>
      </c>
      <c r="W6356" s="273">
        <v>150606</v>
      </c>
      <c r="X6356" s="273" t="s">
        <v>64</v>
      </c>
      <c r="Y6356" s="273" t="s">
        <v>63</v>
      </c>
      <c r="Z6356" s="273" t="s">
        <v>252</v>
      </c>
      <c r="AA6356" s="273" t="s">
        <v>257</v>
      </c>
      <c r="AB6356" s="274">
        <v>45108</v>
      </c>
      <c r="AC6356" s="273">
        <v>12711</v>
      </c>
      <c r="AD6356" s="273">
        <v>22</v>
      </c>
      <c r="AE6356" s="273">
        <v>9.6000000000000002E-2</v>
      </c>
      <c r="AF6356" s="273" t="s">
        <v>90</v>
      </c>
      <c r="AG6356" s="273" t="s">
        <v>625</v>
      </c>
      <c r="AH6356" s="273" t="s">
        <v>977</v>
      </c>
      <c r="AI6356" s="273" t="s">
        <v>199</v>
      </c>
      <c r="AJ6356" s="273" t="s">
        <v>627</v>
      </c>
      <c r="AK6356" s="273">
        <v>210078</v>
      </c>
      <c r="BV6356" s="273" t="s">
        <v>64</v>
      </c>
      <c r="BW6356" s="273" t="s">
        <v>75</v>
      </c>
      <c r="BX6356" s="273" t="s">
        <v>391</v>
      </c>
      <c r="BY6356" s="273" t="s">
        <v>400</v>
      </c>
      <c r="BZ6356" s="273" t="s">
        <v>86</v>
      </c>
      <c r="CA6356" s="273" t="s">
        <v>87</v>
      </c>
      <c r="CB6356" s="273" t="s">
        <v>225</v>
      </c>
      <c r="CC6356" s="273" t="s">
        <v>226</v>
      </c>
      <c r="CD6356" s="282">
        <v>5</v>
      </c>
      <c r="CE6356" s="274">
        <v>45139</v>
      </c>
      <c r="CF6356" s="273">
        <v>0</v>
      </c>
      <c r="CG6356" s="273" t="s">
        <v>90</v>
      </c>
      <c r="CH6356" s="273">
        <v>0</v>
      </c>
      <c r="CI6356" s="273" t="s">
        <v>80</v>
      </c>
      <c r="CM6356" s="273" t="s">
        <v>73</v>
      </c>
      <c r="CN6356" s="273">
        <v>3</v>
      </c>
    </row>
    <row r="6357" spans="4:92">
      <c r="D6357" s="273" t="s">
        <v>64</v>
      </c>
      <c r="E6357" s="273" t="s">
        <v>976</v>
      </c>
      <c r="F6357" s="273" t="s">
        <v>979</v>
      </c>
      <c r="G6357" s="273" t="s">
        <v>1103</v>
      </c>
      <c r="H6357" s="274">
        <v>44986</v>
      </c>
      <c r="I6357" s="273">
        <v>11611</v>
      </c>
      <c r="J6357" s="273">
        <v>877</v>
      </c>
      <c r="K6357" s="273">
        <v>0</v>
      </c>
      <c r="L6357" s="273" t="s">
        <v>66</v>
      </c>
      <c r="N6357" s="273" t="s">
        <v>107</v>
      </c>
      <c r="W6357" s="273">
        <v>150631</v>
      </c>
      <c r="X6357" s="273" t="s">
        <v>64</v>
      </c>
      <c r="Y6357" s="273" t="s">
        <v>63</v>
      </c>
      <c r="Z6357" s="273" t="s">
        <v>252</v>
      </c>
      <c r="AA6357" s="273" t="s">
        <v>257</v>
      </c>
      <c r="AB6357" s="274">
        <v>45108</v>
      </c>
      <c r="AC6357" s="273">
        <v>12711</v>
      </c>
      <c r="AD6357" s="273">
        <v>22</v>
      </c>
      <c r="AE6357" s="273">
        <v>0.6</v>
      </c>
      <c r="AF6357" s="273" t="s">
        <v>90</v>
      </c>
      <c r="AG6357" s="273" t="s">
        <v>121</v>
      </c>
      <c r="AH6357" s="273" t="s">
        <v>980</v>
      </c>
      <c r="AI6357" s="273" t="s">
        <v>199</v>
      </c>
      <c r="AJ6357" s="273" t="s">
        <v>124</v>
      </c>
      <c r="AK6357" s="273">
        <v>210083</v>
      </c>
      <c r="BV6357" s="273" t="s">
        <v>64</v>
      </c>
      <c r="BW6357" s="273" t="s">
        <v>75</v>
      </c>
      <c r="BX6357" s="273" t="s">
        <v>391</v>
      </c>
      <c r="BY6357" s="273" t="s">
        <v>400</v>
      </c>
      <c r="BZ6357" s="273" t="s">
        <v>86</v>
      </c>
      <c r="CA6357" s="273" t="s">
        <v>87</v>
      </c>
      <c r="CB6357" s="273" t="s">
        <v>225</v>
      </c>
      <c r="CC6357" s="273" t="s">
        <v>226</v>
      </c>
      <c r="CD6357" s="282">
        <v>5</v>
      </c>
      <c r="CE6357" s="274">
        <v>45139</v>
      </c>
      <c r="CF6357" s="273">
        <v>0</v>
      </c>
      <c r="CG6357" s="273" t="s">
        <v>90</v>
      </c>
      <c r="CH6357" s="273">
        <v>0</v>
      </c>
      <c r="CI6357" s="273" t="s">
        <v>80</v>
      </c>
      <c r="CM6357" s="273" t="s">
        <v>73</v>
      </c>
      <c r="CN6357" s="273">
        <v>3</v>
      </c>
    </row>
    <row r="6358" spans="4:92">
      <c r="D6358" s="273" t="s">
        <v>64</v>
      </c>
      <c r="E6358" s="273" t="s">
        <v>976</v>
      </c>
      <c r="F6358" s="273" t="s">
        <v>979</v>
      </c>
      <c r="G6358" s="273" t="s">
        <v>1103</v>
      </c>
      <c r="H6358" s="274">
        <v>44986</v>
      </c>
      <c r="I6358" s="273">
        <v>11611</v>
      </c>
      <c r="J6358" s="273">
        <v>877</v>
      </c>
      <c r="K6358" s="273">
        <v>902.72</v>
      </c>
      <c r="L6358" s="273" t="s">
        <v>66</v>
      </c>
      <c r="M6358" s="273">
        <v>203.85705400000001</v>
      </c>
      <c r="N6358" s="273" t="s">
        <v>115</v>
      </c>
      <c r="W6358" s="273">
        <v>150630</v>
      </c>
      <c r="X6358" s="273" t="s">
        <v>64</v>
      </c>
      <c r="Y6358" s="273" t="s">
        <v>63</v>
      </c>
      <c r="Z6358" s="273" t="s">
        <v>252</v>
      </c>
      <c r="AA6358" s="273" t="s">
        <v>257</v>
      </c>
      <c r="AB6358" s="274">
        <v>45108</v>
      </c>
      <c r="AC6358" s="273">
        <v>12711</v>
      </c>
      <c r="AD6358" s="273">
        <v>22</v>
      </c>
      <c r="AE6358" s="273">
        <v>1</v>
      </c>
      <c r="AF6358" s="273" t="s">
        <v>90</v>
      </c>
      <c r="AG6358" s="273" t="s">
        <v>801</v>
      </c>
      <c r="AH6358" s="273" t="s">
        <v>813</v>
      </c>
      <c r="AI6358" s="273" t="s">
        <v>123</v>
      </c>
      <c r="AJ6358" s="273" t="s">
        <v>627</v>
      </c>
      <c r="AK6358" s="273">
        <v>210088</v>
      </c>
      <c r="BV6358" s="273" t="s">
        <v>64</v>
      </c>
      <c r="BW6358" s="273" t="s">
        <v>75</v>
      </c>
      <c r="BX6358" s="273" t="s">
        <v>391</v>
      </c>
      <c r="BY6358" s="273" t="s">
        <v>400</v>
      </c>
      <c r="BZ6358" s="273" t="s">
        <v>86</v>
      </c>
      <c r="CA6358" s="273" t="s">
        <v>87</v>
      </c>
      <c r="CB6358" s="273" t="s">
        <v>225</v>
      </c>
      <c r="CC6358" s="273" t="s">
        <v>226</v>
      </c>
      <c r="CD6358" s="282">
        <v>5</v>
      </c>
      <c r="CE6358" s="274">
        <v>45170</v>
      </c>
      <c r="CF6358" s="273">
        <v>0</v>
      </c>
      <c r="CG6358" s="273" t="s">
        <v>90</v>
      </c>
      <c r="CH6358" s="273">
        <v>0</v>
      </c>
      <c r="CI6358" s="273" t="s">
        <v>80</v>
      </c>
      <c r="CM6358" s="273" t="s">
        <v>73</v>
      </c>
      <c r="CN6358" s="273">
        <v>3</v>
      </c>
    </row>
    <row r="6359" spans="4:92">
      <c r="D6359" s="273" t="s">
        <v>64</v>
      </c>
      <c r="E6359" s="273" t="s">
        <v>976</v>
      </c>
      <c r="F6359" s="273" t="s">
        <v>979</v>
      </c>
      <c r="G6359" s="273" t="s">
        <v>1103</v>
      </c>
      <c r="H6359" s="274">
        <v>45017</v>
      </c>
      <c r="I6359" s="273">
        <v>11773</v>
      </c>
      <c r="J6359" s="273">
        <v>877</v>
      </c>
      <c r="W6359" s="273">
        <v>155304</v>
      </c>
      <c r="X6359" s="273" t="s">
        <v>64</v>
      </c>
      <c r="Y6359" s="273" t="s">
        <v>63</v>
      </c>
      <c r="Z6359" s="273" t="s">
        <v>252</v>
      </c>
      <c r="AA6359" s="273" t="s">
        <v>257</v>
      </c>
      <c r="AB6359" s="274">
        <v>45139</v>
      </c>
      <c r="AC6359" s="273">
        <v>13385</v>
      </c>
      <c r="AD6359" s="273">
        <v>22</v>
      </c>
      <c r="AK6359" s="273">
        <v>226005</v>
      </c>
      <c r="BV6359" s="273" t="s">
        <v>64</v>
      </c>
      <c r="BW6359" s="273" t="s">
        <v>75</v>
      </c>
      <c r="BX6359" s="273" t="s">
        <v>391</v>
      </c>
      <c r="BY6359" s="273" t="s">
        <v>400</v>
      </c>
      <c r="BZ6359" s="273" t="s">
        <v>86</v>
      </c>
      <c r="CA6359" s="273" t="s">
        <v>87</v>
      </c>
      <c r="CB6359" s="273" t="s">
        <v>225</v>
      </c>
      <c r="CC6359" s="273" t="s">
        <v>226</v>
      </c>
      <c r="CD6359" s="282">
        <v>5</v>
      </c>
      <c r="CE6359" s="274">
        <v>45170</v>
      </c>
      <c r="CF6359" s="273">
        <v>0</v>
      </c>
      <c r="CG6359" s="273" t="s">
        <v>90</v>
      </c>
      <c r="CH6359" s="273">
        <v>0</v>
      </c>
      <c r="CI6359" s="273" t="s">
        <v>80</v>
      </c>
      <c r="CM6359" s="273" t="s">
        <v>73</v>
      </c>
      <c r="CN6359" s="273">
        <v>3</v>
      </c>
    </row>
    <row r="6360" spans="4:92">
      <c r="D6360" s="273" t="s">
        <v>64</v>
      </c>
      <c r="E6360" s="273" t="s">
        <v>976</v>
      </c>
      <c r="F6360" s="273" t="s">
        <v>979</v>
      </c>
      <c r="G6360" s="273" t="s">
        <v>1103</v>
      </c>
      <c r="H6360" s="274">
        <v>45017</v>
      </c>
      <c r="I6360" s="273">
        <v>11773</v>
      </c>
      <c r="J6360" s="273">
        <v>877</v>
      </c>
      <c r="K6360" s="273">
        <v>0</v>
      </c>
      <c r="L6360" s="273" t="s">
        <v>66</v>
      </c>
      <c r="N6360" s="273" t="s">
        <v>107</v>
      </c>
      <c r="W6360" s="273">
        <v>155329</v>
      </c>
      <c r="X6360" s="273" t="s">
        <v>64</v>
      </c>
      <c r="Y6360" s="273" t="s">
        <v>63</v>
      </c>
      <c r="Z6360" s="273" t="s">
        <v>252</v>
      </c>
      <c r="AA6360" s="273" t="s">
        <v>257</v>
      </c>
      <c r="AB6360" s="274">
        <v>45139</v>
      </c>
      <c r="AC6360" s="273">
        <v>13385</v>
      </c>
      <c r="AD6360" s="273">
        <v>22</v>
      </c>
      <c r="AK6360" s="273">
        <v>226013</v>
      </c>
      <c r="BV6360" s="273" t="s">
        <v>64</v>
      </c>
      <c r="BW6360" s="273" t="s">
        <v>75</v>
      </c>
      <c r="BX6360" s="273" t="s">
        <v>391</v>
      </c>
      <c r="BY6360" s="273" t="s">
        <v>400</v>
      </c>
      <c r="BZ6360" s="273" t="s">
        <v>86</v>
      </c>
      <c r="CA6360" s="273" t="s">
        <v>87</v>
      </c>
      <c r="CB6360" s="273" t="s">
        <v>217</v>
      </c>
      <c r="CC6360" s="273" t="s">
        <v>218</v>
      </c>
      <c r="CD6360" s="282">
        <v>2</v>
      </c>
      <c r="CE6360" s="274">
        <v>45170</v>
      </c>
      <c r="CG6360" s="273" t="s">
        <v>181</v>
      </c>
      <c r="CI6360" s="273" t="s">
        <v>181</v>
      </c>
      <c r="CJ6360" s="273" t="s">
        <v>1317</v>
      </c>
      <c r="CM6360" s="273" t="s">
        <v>73</v>
      </c>
      <c r="CN6360" s="273">
        <v>3</v>
      </c>
    </row>
    <row r="6361" spans="4:92">
      <c r="D6361" s="273" t="s">
        <v>64</v>
      </c>
      <c r="E6361" s="273" t="s">
        <v>404</v>
      </c>
      <c r="F6361" s="273" t="s">
        <v>431</v>
      </c>
      <c r="G6361" s="273" t="s">
        <v>1085</v>
      </c>
      <c r="H6361" s="274">
        <v>45078</v>
      </c>
      <c r="I6361" s="273">
        <v>12660</v>
      </c>
      <c r="J6361" s="273">
        <v>868</v>
      </c>
      <c r="K6361" s="273">
        <v>4833.3</v>
      </c>
      <c r="L6361" s="273" t="s">
        <v>66</v>
      </c>
      <c r="M6361" s="273">
        <v>901.32159000000001</v>
      </c>
      <c r="N6361" s="273" t="s">
        <v>115</v>
      </c>
      <c r="W6361" s="273">
        <v>192684</v>
      </c>
      <c r="X6361" s="273" t="s">
        <v>64</v>
      </c>
      <c r="Y6361" s="273" t="s">
        <v>63</v>
      </c>
      <c r="Z6361" s="273" t="s">
        <v>252</v>
      </c>
      <c r="AA6361" s="273" t="s">
        <v>257</v>
      </c>
      <c r="AB6361" s="274">
        <v>45139</v>
      </c>
      <c r="AC6361" s="273">
        <v>13386</v>
      </c>
      <c r="AD6361" s="273">
        <v>22</v>
      </c>
      <c r="AE6361" s="273">
        <v>9.36</v>
      </c>
      <c r="AF6361" s="273" t="s">
        <v>90</v>
      </c>
      <c r="AG6361" s="273" t="s">
        <v>824</v>
      </c>
      <c r="AH6361" s="273" t="s">
        <v>1455</v>
      </c>
      <c r="AI6361" s="273" t="s">
        <v>199</v>
      </c>
      <c r="AJ6361" s="273" t="s">
        <v>200</v>
      </c>
      <c r="AK6361" s="273">
        <v>228330</v>
      </c>
      <c r="BV6361" s="273" t="s">
        <v>64</v>
      </c>
      <c r="BW6361" s="273" t="s">
        <v>75</v>
      </c>
      <c r="BX6361" s="273" t="s">
        <v>391</v>
      </c>
      <c r="BY6361" s="273" t="s">
        <v>400</v>
      </c>
      <c r="BZ6361" s="273" t="s">
        <v>86</v>
      </c>
      <c r="CA6361" s="273" t="s">
        <v>87</v>
      </c>
      <c r="CB6361" s="273" t="s">
        <v>217</v>
      </c>
      <c r="CC6361" s="273" t="s">
        <v>218</v>
      </c>
      <c r="CD6361" s="282">
        <v>2</v>
      </c>
      <c r="CE6361" s="274">
        <v>45170</v>
      </c>
      <c r="CG6361" s="273" t="s">
        <v>181</v>
      </c>
      <c r="CI6361" s="273" t="s">
        <v>181</v>
      </c>
      <c r="CJ6361" s="273" t="s">
        <v>1316</v>
      </c>
      <c r="CM6361" s="273" t="s">
        <v>73</v>
      </c>
      <c r="CN6361" s="273">
        <v>3</v>
      </c>
    </row>
    <row r="6362" spans="4:92">
      <c r="D6362" s="273" t="s">
        <v>64</v>
      </c>
      <c r="E6362" s="273" t="s">
        <v>404</v>
      </c>
      <c r="F6362" s="273" t="s">
        <v>431</v>
      </c>
      <c r="G6362" s="273" t="s">
        <v>1085</v>
      </c>
      <c r="H6362" s="274">
        <v>45108</v>
      </c>
      <c r="I6362" s="273">
        <v>12929</v>
      </c>
      <c r="J6362" s="273">
        <v>868</v>
      </c>
      <c r="W6362" s="273">
        <v>206144</v>
      </c>
      <c r="X6362" s="273" t="s">
        <v>64</v>
      </c>
      <c r="Y6362" s="273" t="s">
        <v>63</v>
      </c>
      <c r="Z6362" s="273" t="s">
        <v>252</v>
      </c>
      <c r="AA6362" s="273" t="s">
        <v>257</v>
      </c>
      <c r="AB6362" s="274">
        <v>45139</v>
      </c>
      <c r="AC6362" s="273">
        <v>13386</v>
      </c>
      <c r="AD6362" s="273">
        <v>22</v>
      </c>
      <c r="AE6362" s="273">
        <v>1.08</v>
      </c>
      <c r="AF6362" s="273" t="s">
        <v>90</v>
      </c>
      <c r="AG6362" s="273" t="s">
        <v>819</v>
      </c>
      <c r="AH6362" s="273" t="s">
        <v>820</v>
      </c>
      <c r="AI6362" s="273" t="s">
        <v>199</v>
      </c>
      <c r="AJ6362" s="273" t="s">
        <v>200</v>
      </c>
      <c r="AK6362" s="273">
        <v>228336</v>
      </c>
      <c r="BV6362" s="273" t="s">
        <v>64</v>
      </c>
      <c r="BW6362" s="273" t="s">
        <v>75</v>
      </c>
      <c r="BX6362" s="273" t="s">
        <v>391</v>
      </c>
      <c r="BY6362" s="273" t="s">
        <v>400</v>
      </c>
      <c r="BZ6362" s="273" t="s">
        <v>86</v>
      </c>
      <c r="CA6362" s="273" t="s">
        <v>87</v>
      </c>
      <c r="CB6362" s="273" t="s">
        <v>233</v>
      </c>
      <c r="CC6362" s="273" t="s">
        <v>234</v>
      </c>
      <c r="CD6362" s="282">
        <v>1</v>
      </c>
      <c r="CE6362" s="274">
        <v>45170</v>
      </c>
      <c r="CG6362" s="273" t="s">
        <v>181</v>
      </c>
      <c r="CI6362" s="273" t="s">
        <v>181</v>
      </c>
      <c r="CJ6362" s="273" t="s">
        <v>1842</v>
      </c>
      <c r="CM6362" s="273" t="s">
        <v>73</v>
      </c>
      <c r="CN6362" s="273">
        <v>3</v>
      </c>
    </row>
    <row r="6363" spans="4:92">
      <c r="D6363" s="273" t="s">
        <v>64</v>
      </c>
      <c r="E6363" s="273" t="s">
        <v>404</v>
      </c>
      <c r="F6363" s="273" t="s">
        <v>431</v>
      </c>
      <c r="G6363" s="273" t="s">
        <v>1085</v>
      </c>
      <c r="H6363" s="274">
        <v>45108</v>
      </c>
      <c r="I6363" s="273">
        <v>12929</v>
      </c>
      <c r="J6363" s="273">
        <v>868</v>
      </c>
      <c r="K6363" s="273">
        <v>0</v>
      </c>
      <c r="L6363" s="273" t="s">
        <v>66</v>
      </c>
      <c r="N6363" s="273" t="s">
        <v>107</v>
      </c>
      <c r="W6363" s="273">
        <v>206169</v>
      </c>
      <c r="X6363" s="273" t="s">
        <v>64</v>
      </c>
      <c r="Y6363" s="273" t="s">
        <v>63</v>
      </c>
      <c r="Z6363" s="273" t="s">
        <v>252</v>
      </c>
      <c r="AA6363" s="273" t="s">
        <v>257</v>
      </c>
      <c r="AB6363" s="274">
        <v>45139</v>
      </c>
      <c r="AC6363" s="273">
        <v>13386</v>
      </c>
      <c r="AD6363" s="273">
        <v>22</v>
      </c>
      <c r="AE6363" s="273">
        <v>3.18</v>
      </c>
      <c r="AF6363" s="273" t="s">
        <v>90</v>
      </c>
      <c r="AG6363" s="273" t="s">
        <v>879</v>
      </c>
      <c r="AH6363" s="273" t="s">
        <v>880</v>
      </c>
      <c r="AI6363" s="273" t="s">
        <v>123</v>
      </c>
      <c r="AJ6363" s="273" t="s">
        <v>214</v>
      </c>
      <c r="AK6363" s="273">
        <v>228342</v>
      </c>
      <c r="BV6363" s="273" t="s">
        <v>64</v>
      </c>
      <c r="BW6363" s="273" t="s">
        <v>75</v>
      </c>
      <c r="BX6363" s="273" t="s">
        <v>391</v>
      </c>
      <c r="BY6363" s="273" t="s">
        <v>400</v>
      </c>
      <c r="BZ6363" s="273" t="s">
        <v>86</v>
      </c>
      <c r="CA6363" s="273" t="s">
        <v>87</v>
      </c>
      <c r="CB6363" s="273" t="s">
        <v>233</v>
      </c>
      <c r="CC6363" s="273" t="s">
        <v>234</v>
      </c>
      <c r="CD6363" s="282">
        <v>1</v>
      </c>
      <c r="CE6363" s="274">
        <v>45170</v>
      </c>
      <c r="CG6363" s="273" t="s">
        <v>181</v>
      </c>
      <c r="CI6363" s="273" t="s">
        <v>181</v>
      </c>
      <c r="CJ6363" s="273" t="s">
        <v>1842</v>
      </c>
      <c r="CM6363" s="273" t="s">
        <v>73</v>
      </c>
      <c r="CN6363" s="273">
        <v>3</v>
      </c>
    </row>
    <row r="6364" spans="4:92">
      <c r="D6364" s="273" t="s">
        <v>64</v>
      </c>
      <c r="E6364" s="273" t="s">
        <v>404</v>
      </c>
      <c r="F6364" s="273" t="s">
        <v>431</v>
      </c>
      <c r="G6364" s="273" t="s">
        <v>1085</v>
      </c>
      <c r="H6364" s="274">
        <v>45108</v>
      </c>
      <c r="I6364" s="273">
        <v>12929</v>
      </c>
      <c r="J6364" s="273">
        <v>868</v>
      </c>
      <c r="K6364" s="273">
        <v>3820.8</v>
      </c>
      <c r="L6364" s="273" t="s">
        <v>66</v>
      </c>
      <c r="M6364" s="273">
        <v>794.91750000000002</v>
      </c>
      <c r="N6364" s="273" t="s">
        <v>115</v>
      </c>
      <c r="W6364" s="273">
        <v>206168</v>
      </c>
      <c r="X6364" s="273" t="s">
        <v>64</v>
      </c>
      <c r="Y6364" s="273" t="s">
        <v>63</v>
      </c>
      <c r="Z6364" s="273" t="s">
        <v>252</v>
      </c>
      <c r="AA6364" s="273" t="s">
        <v>257</v>
      </c>
      <c r="AB6364" s="274">
        <v>45139</v>
      </c>
      <c r="AC6364" s="273">
        <v>13386</v>
      </c>
      <c r="AD6364" s="273">
        <v>22</v>
      </c>
      <c r="AE6364" s="273">
        <v>0.75</v>
      </c>
      <c r="AF6364" s="273" t="s">
        <v>90</v>
      </c>
      <c r="AG6364" s="273" t="s">
        <v>828</v>
      </c>
      <c r="AH6364" s="273" t="s">
        <v>1457</v>
      </c>
      <c r="AI6364" s="273" t="s">
        <v>199</v>
      </c>
      <c r="AJ6364" s="273" t="s">
        <v>214</v>
      </c>
      <c r="AK6364" s="273">
        <v>228348</v>
      </c>
      <c r="BV6364" s="273" t="s">
        <v>64</v>
      </c>
      <c r="BW6364" s="273" t="s">
        <v>75</v>
      </c>
      <c r="BX6364" s="273" t="s">
        <v>391</v>
      </c>
      <c r="BY6364" s="273" t="s">
        <v>400</v>
      </c>
      <c r="BZ6364" s="273" t="s">
        <v>138</v>
      </c>
      <c r="CA6364" s="273" t="s">
        <v>139</v>
      </c>
      <c r="CB6364" s="273" t="s">
        <v>190</v>
      </c>
      <c r="CC6364" s="273" t="s">
        <v>191</v>
      </c>
      <c r="CD6364" s="282">
        <v>8</v>
      </c>
      <c r="CE6364" s="274">
        <v>45170</v>
      </c>
      <c r="CF6364" s="273">
        <v>1260</v>
      </c>
      <c r="CG6364" s="273" t="s">
        <v>90</v>
      </c>
      <c r="CH6364" s="273">
        <v>1260</v>
      </c>
      <c r="CI6364" s="273" t="s">
        <v>80</v>
      </c>
      <c r="CM6364" s="273" t="s">
        <v>73</v>
      </c>
      <c r="CN6364" s="273">
        <v>3</v>
      </c>
    </row>
    <row r="6365" spans="4:92">
      <c r="D6365" s="273" t="s">
        <v>64</v>
      </c>
      <c r="E6365" s="273" t="s">
        <v>404</v>
      </c>
      <c r="F6365" s="273" t="s">
        <v>431</v>
      </c>
      <c r="G6365" s="273" t="s">
        <v>1085</v>
      </c>
      <c r="H6365" s="274">
        <v>45139</v>
      </c>
      <c r="I6365" s="273">
        <v>13606</v>
      </c>
      <c r="J6365" s="273">
        <v>868</v>
      </c>
      <c r="W6365" s="273">
        <v>224213</v>
      </c>
      <c r="X6365" s="273" t="s">
        <v>64</v>
      </c>
      <c r="Y6365" s="273" t="s">
        <v>63</v>
      </c>
      <c r="Z6365" s="273" t="s">
        <v>252</v>
      </c>
      <c r="AA6365" s="273" t="s">
        <v>257</v>
      </c>
      <c r="AB6365" s="274">
        <v>45139</v>
      </c>
      <c r="AC6365" s="273">
        <v>13386</v>
      </c>
      <c r="AD6365" s="273">
        <v>22</v>
      </c>
      <c r="AE6365" s="273">
        <v>0</v>
      </c>
      <c r="AF6365" s="273" t="s">
        <v>90</v>
      </c>
      <c r="AG6365" s="273" t="s">
        <v>837</v>
      </c>
      <c r="AH6365" s="273" t="s">
        <v>1458</v>
      </c>
      <c r="AI6365" s="273" t="s">
        <v>199</v>
      </c>
      <c r="AJ6365" s="273" t="s">
        <v>200</v>
      </c>
      <c r="AK6365" s="273">
        <v>228354</v>
      </c>
      <c r="BV6365" s="273" t="s">
        <v>64</v>
      </c>
      <c r="BW6365" s="273" t="s">
        <v>75</v>
      </c>
      <c r="BX6365" s="273" t="s">
        <v>391</v>
      </c>
      <c r="BY6365" s="273" t="s">
        <v>400</v>
      </c>
      <c r="BZ6365" s="273" t="s">
        <v>167</v>
      </c>
      <c r="CA6365" s="273" t="s">
        <v>168</v>
      </c>
      <c r="CB6365" s="273" t="s">
        <v>319</v>
      </c>
      <c r="CC6365" s="273" t="s">
        <v>320</v>
      </c>
      <c r="CD6365" s="282">
        <v>15</v>
      </c>
      <c r="CE6365" s="274">
        <v>45170</v>
      </c>
      <c r="CF6365" s="273">
        <v>0</v>
      </c>
      <c r="CG6365" s="273" t="s">
        <v>90</v>
      </c>
      <c r="CH6365" s="273">
        <v>0</v>
      </c>
      <c r="CI6365" s="273" t="s">
        <v>80</v>
      </c>
      <c r="CM6365" s="273" t="s">
        <v>73</v>
      </c>
      <c r="CN6365" s="273">
        <v>3</v>
      </c>
    </row>
    <row r="6366" spans="4:92">
      <c r="D6366" s="273" t="s">
        <v>64</v>
      </c>
      <c r="E6366" s="273" t="s">
        <v>404</v>
      </c>
      <c r="F6366" s="273" t="s">
        <v>431</v>
      </c>
      <c r="G6366" s="273" t="s">
        <v>1085</v>
      </c>
      <c r="H6366" s="274">
        <v>45139</v>
      </c>
      <c r="I6366" s="273">
        <v>13606</v>
      </c>
      <c r="J6366" s="273">
        <v>868</v>
      </c>
      <c r="K6366" s="273">
        <v>4322.3999999999996</v>
      </c>
      <c r="L6366" s="273" t="s">
        <v>66</v>
      </c>
      <c r="M6366" s="273">
        <v>869.44025999999997</v>
      </c>
      <c r="N6366" s="273" t="s">
        <v>115</v>
      </c>
      <c r="W6366" s="273">
        <v>224237</v>
      </c>
      <c r="X6366" s="273" t="s">
        <v>64</v>
      </c>
      <c r="Y6366" s="273" t="s">
        <v>63</v>
      </c>
      <c r="Z6366" s="273" t="s">
        <v>252</v>
      </c>
      <c r="AA6366" s="273" t="s">
        <v>257</v>
      </c>
      <c r="AB6366" s="274">
        <v>45139</v>
      </c>
      <c r="AC6366" s="273">
        <v>13386</v>
      </c>
      <c r="AD6366" s="273">
        <v>22</v>
      </c>
      <c r="AE6366" s="273">
        <v>1.36</v>
      </c>
      <c r="AF6366" s="273" t="s">
        <v>90</v>
      </c>
      <c r="AG6366" s="273" t="s">
        <v>819</v>
      </c>
      <c r="AH6366" s="273" t="s">
        <v>841</v>
      </c>
      <c r="AI6366" s="273" t="s">
        <v>199</v>
      </c>
      <c r="AJ6366" s="273" t="s">
        <v>200</v>
      </c>
      <c r="AK6366" s="273">
        <v>228360</v>
      </c>
      <c r="BV6366" s="273" t="s">
        <v>64</v>
      </c>
      <c r="BW6366" s="273" t="s">
        <v>75</v>
      </c>
      <c r="BX6366" s="273" t="s">
        <v>391</v>
      </c>
      <c r="BY6366" s="273" t="s">
        <v>400</v>
      </c>
      <c r="BZ6366" s="273" t="s">
        <v>86</v>
      </c>
      <c r="CA6366" s="273" t="s">
        <v>87</v>
      </c>
      <c r="CB6366" s="273" t="s">
        <v>179</v>
      </c>
      <c r="CC6366" s="273" t="s">
        <v>180</v>
      </c>
      <c r="CD6366" s="282">
        <v>1</v>
      </c>
      <c r="CE6366" s="274">
        <v>45170</v>
      </c>
      <c r="CG6366" s="273" t="s">
        <v>181</v>
      </c>
      <c r="CI6366" s="273" t="s">
        <v>181</v>
      </c>
      <c r="CJ6366" s="273" t="s">
        <v>1867</v>
      </c>
      <c r="CM6366" s="273" t="s">
        <v>73</v>
      </c>
      <c r="CN6366" s="273">
        <v>3</v>
      </c>
    </row>
    <row r="6367" spans="4:92">
      <c r="D6367" s="273" t="s">
        <v>64</v>
      </c>
      <c r="E6367" s="273" t="s">
        <v>404</v>
      </c>
      <c r="F6367" s="273" t="s">
        <v>431</v>
      </c>
      <c r="G6367" s="273" t="s">
        <v>1085</v>
      </c>
      <c r="H6367" s="274">
        <v>45139</v>
      </c>
      <c r="I6367" s="273">
        <v>13606</v>
      </c>
      <c r="J6367" s="273">
        <v>868</v>
      </c>
      <c r="K6367" s="273">
        <v>0</v>
      </c>
      <c r="L6367" s="273" t="s">
        <v>66</v>
      </c>
      <c r="N6367" s="273" t="s">
        <v>107</v>
      </c>
      <c r="W6367" s="273">
        <v>224238</v>
      </c>
      <c r="X6367" s="273" t="s">
        <v>64</v>
      </c>
      <c r="Y6367" s="273" t="s">
        <v>63</v>
      </c>
      <c r="Z6367" s="273" t="s">
        <v>252</v>
      </c>
      <c r="AA6367" s="273" t="s">
        <v>257</v>
      </c>
      <c r="AB6367" s="274">
        <v>45139</v>
      </c>
      <c r="AC6367" s="273">
        <v>13386</v>
      </c>
      <c r="AD6367" s="273">
        <v>22</v>
      </c>
      <c r="AE6367" s="273">
        <v>0.63</v>
      </c>
      <c r="AF6367" s="273" t="s">
        <v>90</v>
      </c>
      <c r="AG6367" s="273" t="s">
        <v>867</v>
      </c>
      <c r="AH6367" s="273" t="s">
        <v>868</v>
      </c>
      <c r="AI6367" s="273" t="s">
        <v>199</v>
      </c>
      <c r="AJ6367" s="273" t="s">
        <v>214</v>
      </c>
      <c r="AK6367" s="273">
        <v>228366</v>
      </c>
      <c r="BV6367" s="273" t="s">
        <v>64</v>
      </c>
      <c r="BW6367" s="273" t="s">
        <v>75</v>
      </c>
      <c r="BX6367" s="273" t="s">
        <v>391</v>
      </c>
      <c r="BY6367" s="273" t="s">
        <v>400</v>
      </c>
      <c r="BZ6367" s="273" t="s">
        <v>86</v>
      </c>
      <c r="CA6367" s="273" t="s">
        <v>87</v>
      </c>
      <c r="CB6367" s="273" t="s">
        <v>179</v>
      </c>
      <c r="CC6367" s="273" t="s">
        <v>180</v>
      </c>
      <c r="CD6367" s="282">
        <v>1</v>
      </c>
      <c r="CE6367" s="274">
        <v>45170</v>
      </c>
      <c r="CG6367" s="273" t="s">
        <v>181</v>
      </c>
      <c r="CI6367" s="273" t="s">
        <v>181</v>
      </c>
      <c r="CJ6367" s="273" t="s">
        <v>1867</v>
      </c>
      <c r="CM6367" s="273" t="s">
        <v>73</v>
      </c>
      <c r="CN6367" s="273">
        <v>3</v>
      </c>
    </row>
    <row r="6368" spans="4:92">
      <c r="D6368" s="273" t="s">
        <v>64</v>
      </c>
      <c r="E6368" s="273" t="s">
        <v>404</v>
      </c>
      <c r="F6368" s="273" t="s">
        <v>431</v>
      </c>
      <c r="G6368" s="273" t="s">
        <v>1085</v>
      </c>
      <c r="H6368" s="274">
        <v>45170</v>
      </c>
      <c r="I6368" s="273">
        <v>13933</v>
      </c>
      <c r="J6368" s="273">
        <v>868</v>
      </c>
      <c r="W6368" s="273">
        <v>240440</v>
      </c>
      <c r="X6368" s="273" t="s">
        <v>64</v>
      </c>
      <c r="Y6368" s="273" t="s">
        <v>63</v>
      </c>
      <c r="Z6368" s="273" t="s">
        <v>252</v>
      </c>
      <c r="AA6368" s="273" t="s">
        <v>257</v>
      </c>
      <c r="AB6368" s="274">
        <v>45139</v>
      </c>
      <c r="AC6368" s="273">
        <v>13386</v>
      </c>
      <c r="AD6368" s="273">
        <v>22</v>
      </c>
      <c r="AE6368" s="273">
        <v>3.86</v>
      </c>
      <c r="AF6368" s="273" t="s">
        <v>90</v>
      </c>
      <c r="AG6368" s="273" t="s">
        <v>815</v>
      </c>
      <c r="AH6368" s="273" t="s">
        <v>230</v>
      </c>
      <c r="AI6368" s="273" t="s">
        <v>123</v>
      </c>
      <c r="AJ6368" s="273" t="s">
        <v>200</v>
      </c>
      <c r="AK6368" s="273">
        <v>228372</v>
      </c>
      <c r="BV6368" s="273" t="s">
        <v>64</v>
      </c>
      <c r="BW6368" s="273" t="s">
        <v>75</v>
      </c>
      <c r="BX6368" s="273" t="s">
        <v>391</v>
      </c>
      <c r="BY6368" s="273" t="s">
        <v>400</v>
      </c>
      <c r="BZ6368" s="273" t="s">
        <v>204</v>
      </c>
      <c r="CA6368" s="273" t="s">
        <v>205</v>
      </c>
      <c r="CB6368" s="273" t="s">
        <v>206</v>
      </c>
      <c r="CC6368" s="273" t="s">
        <v>207</v>
      </c>
      <c r="CD6368" s="282">
        <v>0</v>
      </c>
      <c r="CE6368" s="274">
        <v>45170</v>
      </c>
      <c r="CG6368" s="273" t="s">
        <v>181</v>
      </c>
      <c r="CI6368" s="273" t="s">
        <v>208</v>
      </c>
      <c r="CJ6368" s="273" t="s">
        <v>209</v>
      </c>
      <c r="CM6368" s="273" t="s">
        <v>73</v>
      </c>
      <c r="CN6368" s="273">
        <v>3</v>
      </c>
    </row>
    <row r="6369" spans="4:92">
      <c r="D6369" s="273" t="s">
        <v>64</v>
      </c>
      <c r="E6369" s="273" t="s">
        <v>404</v>
      </c>
      <c r="F6369" s="273" t="s">
        <v>431</v>
      </c>
      <c r="G6369" s="273" t="s">
        <v>1085</v>
      </c>
      <c r="H6369" s="274">
        <v>45170</v>
      </c>
      <c r="I6369" s="273">
        <v>13933</v>
      </c>
      <c r="J6369" s="273">
        <v>868</v>
      </c>
      <c r="K6369" s="273">
        <v>0</v>
      </c>
      <c r="L6369" s="273" t="s">
        <v>66</v>
      </c>
      <c r="N6369" s="273" t="s">
        <v>107</v>
      </c>
      <c r="W6369" s="273">
        <v>240465</v>
      </c>
      <c r="BV6369" s="273" t="s">
        <v>64</v>
      </c>
      <c r="BW6369" s="273" t="s">
        <v>75</v>
      </c>
      <c r="BX6369" s="273" t="s">
        <v>391</v>
      </c>
      <c r="BY6369" s="273" t="s">
        <v>400</v>
      </c>
      <c r="BZ6369" s="273" t="s">
        <v>204</v>
      </c>
      <c r="CA6369" s="273" t="s">
        <v>205</v>
      </c>
      <c r="CB6369" s="273" t="s">
        <v>206</v>
      </c>
      <c r="CC6369" s="273" t="s">
        <v>207</v>
      </c>
      <c r="CD6369" s="282">
        <v>0</v>
      </c>
      <c r="CE6369" s="274">
        <v>45170</v>
      </c>
      <c r="CG6369" s="273" t="s">
        <v>181</v>
      </c>
      <c r="CI6369" s="273" t="s">
        <v>208</v>
      </c>
      <c r="CJ6369" s="273" t="s">
        <v>209</v>
      </c>
      <c r="CM6369" s="273" t="s">
        <v>73</v>
      </c>
      <c r="CN6369" s="273">
        <v>3</v>
      </c>
    </row>
    <row r="6370" spans="4:92">
      <c r="D6370" s="273" t="s">
        <v>64</v>
      </c>
      <c r="E6370" s="273" t="s">
        <v>404</v>
      </c>
      <c r="F6370" s="273" t="s">
        <v>431</v>
      </c>
      <c r="G6370" s="273" t="s">
        <v>1085</v>
      </c>
      <c r="H6370" s="274">
        <v>45170</v>
      </c>
      <c r="I6370" s="273">
        <v>13933</v>
      </c>
      <c r="J6370" s="273">
        <v>868</v>
      </c>
      <c r="K6370" s="273">
        <v>4211.7</v>
      </c>
      <c r="L6370" s="273" t="s">
        <v>66</v>
      </c>
      <c r="M6370" s="273">
        <v>848.77845000000002</v>
      </c>
      <c r="N6370" s="273" t="s">
        <v>115</v>
      </c>
      <c r="W6370" s="273">
        <v>240464</v>
      </c>
      <c r="BV6370" s="273" t="s">
        <v>64</v>
      </c>
      <c r="BW6370" s="273" t="s">
        <v>75</v>
      </c>
      <c r="BX6370" s="273" t="s">
        <v>391</v>
      </c>
      <c r="BY6370" s="273" t="s">
        <v>400</v>
      </c>
      <c r="BZ6370" s="273" t="s">
        <v>167</v>
      </c>
      <c r="CA6370" s="273" t="s">
        <v>168</v>
      </c>
      <c r="CB6370" s="273" t="s">
        <v>313</v>
      </c>
      <c r="CC6370" s="273" t="s">
        <v>314</v>
      </c>
      <c r="CD6370" s="282">
        <v>14</v>
      </c>
      <c r="CE6370" s="274">
        <v>45170</v>
      </c>
      <c r="CF6370" s="273">
        <v>650</v>
      </c>
      <c r="CG6370" s="273" t="s">
        <v>90</v>
      </c>
      <c r="CH6370" s="273">
        <v>650</v>
      </c>
      <c r="CI6370" s="273" t="s">
        <v>80</v>
      </c>
      <c r="CM6370" s="273" t="s">
        <v>73</v>
      </c>
      <c r="CN6370" s="273">
        <v>3</v>
      </c>
    </row>
    <row r="6371" spans="4:92">
      <c r="D6371" s="273" t="s">
        <v>64</v>
      </c>
      <c r="E6371" s="273" t="s">
        <v>404</v>
      </c>
      <c r="F6371" s="273" t="s">
        <v>431</v>
      </c>
      <c r="G6371" s="273" t="s">
        <v>1085</v>
      </c>
      <c r="H6371" s="274">
        <v>45200</v>
      </c>
      <c r="I6371" s="273">
        <v>14268</v>
      </c>
      <c r="J6371" s="273">
        <v>868</v>
      </c>
      <c r="W6371" s="273">
        <v>255181</v>
      </c>
      <c r="BV6371" s="273" t="s">
        <v>64</v>
      </c>
      <c r="BW6371" s="273" t="s">
        <v>75</v>
      </c>
      <c r="BX6371" s="273" t="s">
        <v>391</v>
      </c>
      <c r="BY6371" s="273" t="s">
        <v>400</v>
      </c>
      <c r="BZ6371" s="273" t="s">
        <v>167</v>
      </c>
      <c r="CA6371" s="273" t="s">
        <v>168</v>
      </c>
      <c r="CB6371" s="273" t="s">
        <v>353</v>
      </c>
      <c r="CC6371" s="273" t="s">
        <v>354</v>
      </c>
      <c r="CD6371" s="282">
        <v>13</v>
      </c>
      <c r="CE6371" s="274">
        <v>45170</v>
      </c>
      <c r="CF6371" s="273">
        <v>566</v>
      </c>
      <c r="CG6371" s="273" t="s">
        <v>90</v>
      </c>
      <c r="CH6371" s="273">
        <v>566</v>
      </c>
      <c r="CI6371" s="273" t="s">
        <v>80</v>
      </c>
      <c r="CM6371" s="273" t="s">
        <v>73</v>
      </c>
      <c r="CN6371" s="273">
        <v>3</v>
      </c>
    </row>
    <row r="6372" spans="4:92">
      <c r="D6372" s="273" t="s">
        <v>64</v>
      </c>
      <c r="E6372" s="273" t="s">
        <v>404</v>
      </c>
      <c r="F6372" s="273" t="s">
        <v>431</v>
      </c>
      <c r="G6372" s="273" t="s">
        <v>1085</v>
      </c>
      <c r="H6372" s="274">
        <v>45200</v>
      </c>
      <c r="I6372" s="273">
        <v>14268</v>
      </c>
      <c r="J6372" s="273">
        <v>868</v>
      </c>
      <c r="K6372" s="273">
        <v>0</v>
      </c>
      <c r="L6372" s="273" t="s">
        <v>66</v>
      </c>
      <c r="N6372" s="273" t="s">
        <v>107</v>
      </c>
      <c r="W6372" s="273">
        <v>255206</v>
      </c>
      <c r="BV6372" s="273" t="s">
        <v>64</v>
      </c>
      <c r="BW6372" s="273" t="s">
        <v>75</v>
      </c>
      <c r="BX6372" s="273" t="s">
        <v>391</v>
      </c>
      <c r="BY6372" s="273" t="s">
        <v>400</v>
      </c>
      <c r="BZ6372" s="273" t="s">
        <v>151</v>
      </c>
      <c r="CA6372" s="273" t="s">
        <v>152</v>
      </c>
      <c r="CB6372" s="273" t="s">
        <v>161</v>
      </c>
      <c r="CC6372" s="273" t="s">
        <v>162</v>
      </c>
      <c r="CD6372" s="282">
        <v>11</v>
      </c>
      <c r="CE6372" s="274">
        <v>45170</v>
      </c>
      <c r="CF6372" s="273">
        <v>6118</v>
      </c>
      <c r="CG6372" s="273" t="s">
        <v>90</v>
      </c>
      <c r="CH6372" s="273">
        <v>6118</v>
      </c>
      <c r="CI6372" s="273" t="s">
        <v>80</v>
      </c>
      <c r="CM6372" s="273" t="s">
        <v>73</v>
      </c>
      <c r="CN6372" s="273">
        <v>3</v>
      </c>
    </row>
    <row r="6373" spans="4:92">
      <c r="D6373" s="273" t="s">
        <v>64</v>
      </c>
      <c r="E6373" s="273" t="s">
        <v>404</v>
      </c>
      <c r="F6373" s="273" t="s">
        <v>431</v>
      </c>
      <c r="G6373" s="273" t="s">
        <v>1085</v>
      </c>
      <c r="H6373" s="274">
        <v>45200</v>
      </c>
      <c r="I6373" s="273">
        <v>14268</v>
      </c>
      <c r="J6373" s="273">
        <v>868</v>
      </c>
      <c r="K6373" s="273">
        <v>4455.6000000000004</v>
      </c>
      <c r="L6373" s="273" t="s">
        <v>66</v>
      </c>
      <c r="M6373" s="273">
        <v>886.41462000000001</v>
      </c>
      <c r="N6373" s="273" t="s">
        <v>115</v>
      </c>
      <c r="W6373" s="273">
        <v>255205</v>
      </c>
      <c r="BV6373" s="273" t="s">
        <v>64</v>
      </c>
      <c r="BW6373" s="273" t="s">
        <v>75</v>
      </c>
      <c r="BX6373" s="273" t="s">
        <v>391</v>
      </c>
      <c r="BY6373" s="273" t="s">
        <v>400</v>
      </c>
      <c r="BZ6373" s="273" t="s">
        <v>167</v>
      </c>
      <c r="CA6373" s="273" t="s">
        <v>168</v>
      </c>
      <c r="CB6373" s="273" t="s">
        <v>169</v>
      </c>
      <c r="CC6373" s="273" t="s">
        <v>170</v>
      </c>
      <c r="CD6373" s="282">
        <v>12</v>
      </c>
      <c r="CE6373" s="274">
        <v>45170</v>
      </c>
      <c r="CF6373" s="273">
        <v>600</v>
      </c>
      <c r="CG6373" s="273" t="s">
        <v>90</v>
      </c>
      <c r="CH6373" s="273">
        <v>600</v>
      </c>
      <c r="CI6373" s="273" t="s">
        <v>80</v>
      </c>
      <c r="CM6373" s="273" t="s">
        <v>73</v>
      </c>
      <c r="CN6373" s="273">
        <v>3</v>
      </c>
    </row>
    <row r="6374" spans="4:92">
      <c r="D6374" s="273" t="s">
        <v>64</v>
      </c>
      <c r="E6374" s="273" t="s">
        <v>404</v>
      </c>
      <c r="F6374" s="273" t="s">
        <v>431</v>
      </c>
      <c r="G6374" s="273" t="s">
        <v>1085</v>
      </c>
      <c r="H6374" s="274">
        <v>45231</v>
      </c>
      <c r="I6374" s="273">
        <v>14635</v>
      </c>
      <c r="J6374" s="273">
        <v>868</v>
      </c>
      <c r="W6374" s="273">
        <v>274039</v>
      </c>
      <c r="BV6374" s="273" t="s">
        <v>64</v>
      </c>
      <c r="BW6374" s="273" t="s">
        <v>75</v>
      </c>
      <c r="BX6374" s="273" t="s">
        <v>391</v>
      </c>
      <c r="BY6374" s="273" t="s">
        <v>400</v>
      </c>
      <c r="BZ6374" s="273" t="s">
        <v>138</v>
      </c>
      <c r="CA6374" s="273" t="s">
        <v>139</v>
      </c>
      <c r="CB6374" s="273" t="s">
        <v>140</v>
      </c>
      <c r="CC6374" s="273" t="s">
        <v>141</v>
      </c>
      <c r="CD6374" s="282">
        <v>9</v>
      </c>
      <c r="CE6374" s="274">
        <v>45170</v>
      </c>
      <c r="CF6374" s="273">
        <v>597</v>
      </c>
      <c r="CG6374" s="273" t="s">
        <v>90</v>
      </c>
      <c r="CH6374" s="273">
        <v>597</v>
      </c>
      <c r="CI6374" s="273" t="s">
        <v>80</v>
      </c>
      <c r="CM6374" s="273" t="s">
        <v>73</v>
      </c>
      <c r="CN6374" s="273">
        <v>3</v>
      </c>
    </row>
    <row r="6375" spans="4:92">
      <c r="D6375" s="273" t="s">
        <v>64</v>
      </c>
      <c r="E6375" s="273" t="s">
        <v>404</v>
      </c>
      <c r="F6375" s="273" t="s">
        <v>431</v>
      </c>
      <c r="G6375" s="273" t="s">
        <v>1085</v>
      </c>
      <c r="H6375" s="274">
        <v>45231</v>
      </c>
      <c r="I6375" s="273">
        <v>14635</v>
      </c>
      <c r="J6375" s="273">
        <v>868</v>
      </c>
      <c r="K6375" s="273">
        <v>3458.1</v>
      </c>
      <c r="L6375" s="273" t="s">
        <v>66</v>
      </c>
      <c r="M6375" s="273">
        <v>768.75473999999997</v>
      </c>
      <c r="N6375" s="273" t="s">
        <v>115</v>
      </c>
      <c r="W6375" s="273">
        <v>274063</v>
      </c>
      <c r="BV6375" s="273" t="s">
        <v>64</v>
      </c>
      <c r="BW6375" s="273" t="s">
        <v>75</v>
      </c>
      <c r="BX6375" s="273" t="s">
        <v>391</v>
      </c>
      <c r="BY6375" s="273" t="s">
        <v>400</v>
      </c>
      <c r="BZ6375" s="273" t="s">
        <v>151</v>
      </c>
      <c r="CA6375" s="273" t="s">
        <v>152</v>
      </c>
      <c r="CB6375" s="273" t="s">
        <v>153</v>
      </c>
      <c r="CC6375" s="273" t="s">
        <v>154</v>
      </c>
      <c r="CD6375" s="282">
        <v>10</v>
      </c>
      <c r="CE6375" s="274">
        <v>45170</v>
      </c>
      <c r="CF6375" s="273">
        <v>30591</v>
      </c>
      <c r="CG6375" s="273" t="s">
        <v>90</v>
      </c>
      <c r="CH6375" s="273">
        <v>30591</v>
      </c>
      <c r="CI6375" s="273" t="s">
        <v>80</v>
      </c>
      <c r="CM6375" s="273" t="s">
        <v>73</v>
      </c>
      <c r="CN6375" s="273">
        <v>3</v>
      </c>
    </row>
    <row r="6376" spans="4:92">
      <c r="D6376" s="273" t="s">
        <v>64</v>
      </c>
      <c r="E6376" s="273" t="s">
        <v>404</v>
      </c>
      <c r="F6376" s="273" t="s">
        <v>431</v>
      </c>
      <c r="G6376" s="273" t="s">
        <v>1085</v>
      </c>
      <c r="H6376" s="274">
        <v>45231</v>
      </c>
      <c r="I6376" s="273">
        <v>14635</v>
      </c>
      <c r="J6376" s="273">
        <v>868</v>
      </c>
      <c r="K6376" s="273">
        <v>0</v>
      </c>
      <c r="L6376" s="273" t="s">
        <v>66</v>
      </c>
      <c r="N6376" s="273" t="s">
        <v>107</v>
      </c>
      <c r="W6376" s="273">
        <v>274064</v>
      </c>
      <c r="BV6376" s="273" t="s">
        <v>64</v>
      </c>
      <c r="BW6376" s="273" t="s">
        <v>75</v>
      </c>
      <c r="BX6376" s="273" t="s">
        <v>391</v>
      </c>
      <c r="BY6376" s="273" t="s">
        <v>400</v>
      </c>
      <c r="BZ6376" s="273" t="s">
        <v>126</v>
      </c>
      <c r="CA6376" s="273" t="s">
        <v>127</v>
      </c>
      <c r="CB6376" s="273" t="s">
        <v>128</v>
      </c>
      <c r="CC6376" s="273" t="s">
        <v>129</v>
      </c>
      <c r="CD6376" s="282">
        <v>6</v>
      </c>
      <c r="CE6376" s="274">
        <v>45170</v>
      </c>
      <c r="CI6376" s="273" t="s">
        <v>80</v>
      </c>
      <c r="CM6376" s="273" t="s">
        <v>73</v>
      </c>
      <c r="CN6376" s="273">
        <v>3</v>
      </c>
    </row>
    <row r="6377" spans="4:92">
      <c r="D6377" s="273" t="s">
        <v>64</v>
      </c>
      <c r="E6377" s="273" t="s">
        <v>404</v>
      </c>
      <c r="F6377" s="273" t="s">
        <v>431</v>
      </c>
      <c r="G6377" s="273" t="s">
        <v>1085</v>
      </c>
      <c r="H6377" s="274">
        <v>45261</v>
      </c>
      <c r="I6377" s="273">
        <v>17092</v>
      </c>
      <c r="J6377" s="273">
        <v>868</v>
      </c>
      <c r="W6377" s="273">
        <v>315922</v>
      </c>
      <c r="BV6377" s="273" t="s">
        <v>64</v>
      </c>
      <c r="BW6377" s="273" t="s">
        <v>75</v>
      </c>
      <c r="BX6377" s="273" t="s">
        <v>391</v>
      </c>
      <c r="BY6377" s="273" t="s">
        <v>400</v>
      </c>
      <c r="BZ6377" s="273" t="s">
        <v>110</v>
      </c>
      <c r="CA6377" s="273" t="s">
        <v>111</v>
      </c>
      <c r="CB6377" s="273" t="s">
        <v>117</v>
      </c>
      <c r="CC6377" s="273" t="s">
        <v>118</v>
      </c>
      <c r="CD6377" s="282">
        <v>5</v>
      </c>
      <c r="CE6377" s="274">
        <v>45170</v>
      </c>
      <c r="CI6377" s="273" t="s">
        <v>104</v>
      </c>
      <c r="CM6377" s="273" t="s">
        <v>73</v>
      </c>
      <c r="CN6377" s="273">
        <v>3</v>
      </c>
    </row>
    <row r="6378" spans="4:92">
      <c r="D6378" s="273" t="s">
        <v>64</v>
      </c>
      <c r="E6378" s="273" t="s">
        <v>404</v>
      </c>
      <c r="F6378" s="273" t="s">
        <v>431</v>
      </c>
      <c r="G6378" s="273" t="s">
        <v>1085</v>
      </c>
      <c r="H6378" s="274">
        <v>45261</v>
      </c>
      <c r="I6378" s="273">
        <v>17092</v>
      </c>
      <c r="J6378" s="273">
        <v>868</v>
      </c>
      <c r="K6378" s="273">
        <v>0</v>
      </c>
      <c r="L6378" s="273" t="s">
        <v>66</v>
      </c>
      <c r="N6378" s="273" t="s">
        <v>107</v>
      </c>
      <c r="W6378" s="273">
        <v>315947</v>
      </c>
      <c r="BV6378" s="273" t="s">
        <v>64</v>
      </c>
      <c r="BW6378" s="273" t="s">
        <v>75</v>
      </c>
      <c r="BX6378" s="273" t="s">
        <v>391</v>
      </c>
      <c r="BY6378" s="273" t="s">
        <v>400</v>
      </c>
      <c r="BZ6378" s="273" t="s">
        <v>126</v>
      </c>
      <c r="CA6378" s="273" t="s">
        <v>127</v>
      </c>
      <c r="CB6378" s="273" t="s">
        <v>133</v>
      </c>
      <c r="CC6378" s="273" t="s">
        <v>134</v>
      </c>
      <c r="CD6378" s="282">
        <v>7</v>
      </c>
      <c r="CE6378" s="274">
        <v>45170</v>
      </c>
      <c r="CI6378" s="273" t="s">
        <v>104</v>
      </c>
      <c r="CM6378" s="273" t="s">
        <v>73</v>
      </c>
      <c r="CN6378" s="273">
        <v>3</v>
      </c>
    </row>
    <row r="6379" spans="4:92">
      <c r="D6379" s="273" t="s">
        <v>64</v>
      </c>
      <c r="E6379" s="273" t="s">
        <v>404</v>
      </c>
      <c r="F6379" s="273" t="s">
        <v>431</v>
      </c>
      <c r="G6379" s="273" t="s">
        <v>1085</v>
      </c>
      <c r="H6379" s="274">
        <v>45261</v>
      </c>
      <c r="I6379" s="273">
        <v>17092</v>
      </c>
      <c r="J6379" s="273">
        <v>868</v>
      </c>
      <c r="K6379" s="273">
        <v>2674.8</v>
      </c>
      <c r="L6379" s="273" t="s">
        <v>66</v>
      </c>
      <c r="M6379" s="273">
        <v>661.00865999999996</v>
      </c>
      <c r="N6379" s="273" t="s">
        <v>115</v>
      </c>
      <c r="W6379" s="273">
        <v>315946</v>
      </c>
      <c r="BV6379" s="273" t="s">
        <v>64</v>
      </c>
      <c r="BW6379" s="273" t="s">
        <v>75</v>
      </c>
      <c r="BX6379" s="273" t="s">
        <v>391</v>
      </c>
      <c r="BY6379" s="273" t="s">
        <v>400</v>
      </c>
      <c r="BZ6379" s="273" t="s">
        <v>110</v>
      </c>
      <c r="CA6379" s="273" t="s">
        <v>111</v>
      </c>
      <c r="CB6379" s="273" t="s">
        <v>112</v>
      </c>
      <c r="CC6379" s="273" t="s">
        <v>113</v>
      </c>
      <c r="CD6379" s="282">
        <v>4</v>
      </c>
      <c r="CE6379" s="274">
        <v>45170</v>
      </c>
      <c r="CI6379" s="273" t="s">
        <v>80</v>
      </c>
      <c r="CM6379" s="273" t="s">
        <v>73</v>
      </c>
      <c r="CN6379" s="273">
        <v>3</v>
      </c>
    </row>
    <row r="6380" spans="4:92">
      <c r="D6380" s="273" t="s">
        <v>64</v>
      </c>
      <c r="E6380" s="273" t="s">
        <v>404</v>
      </c>
      <c r="F6380" s="273" t="s">
        <v>431</v>
      </c>
      <c r="G6380" s="273" t="s">
        <v>444</v>
      </c>
      <c r="H6380" s="274">
        <v>44927</v>
      </c>
      <c r="I6380" s="273">
        <v>11149</v>
      </c>
      <c r="J6380" s="273">
        <v>61</v>
      </c>
      <c r="K6380" s="273">
        <v>2263</v>
      </c>
      <c r="L6380" s="273" t="s">
        <v>66</v>
      </c>
      <c r="M6380" s="273">
        <v>0</v>
      </c>
      <c r="N6380" s="273" t="s">
        <v>1010</v>
      </c>
      <c r="O6380" s="273">
        <v>0</v>
      </c>
      <c r="P6380" s="273" t="s">
        <v>1011</v>
      </c>
      <c r="Q6380" s="273" t="s">
        <v>1993</v>
      </c>
      <c r="R6380" s="273" t="s">
        <v>1342</v>
      </c>
      <c r="U6380" s="273" t="s">
        <v>1682</v>
      </c>
      <c r="V6380" s="273" t="s">
        <v>1682</v>
      </c>
      <c r="W6380" s="273">
        <v>137234</v>
      </c>
      <c r="BV6380" s="273" t="s">
        <v>64</v>
      </c>
      <c r="BW6380" s="273" t="s">
        <v>75</v>
      </c>
      <c r="BX6380" s="273" t="s">
        <v>391</v>
      </c>
      <c r="BY6380" s="273" t="s">
        <v>400</v>
      </c>
      <c r="BZ6380" s="273" t="s">
        <v>86</v>
      </c>
      <c r="CA6380" s="273" t="s">
        <v>87</v>
      </c>
      <c r="CB6380" s="273" t="s">
        <v>101</v>
      </c>
      <c r="CC6380" s="273" t="s">
        <v>102</v>
      </c>
      <c r="CD6380" s="282">
        <v>4</v>
      </c>
      <c r="CE6380" s="274">
        <v>45170</v>
      </c>
      <c r="CF6380" s="273">
        <v>46466.41</v>
      </c>
      <c r="CG6380" s="273" t="s">
        <v>1495</v>
      </c>
      <c r="CH6380" s="273">
        <v>6679.5464375000001</v>
      </c>
      <c r="CI6380" s="273" t="s">
        <v>104</v>
      </c>
      <c r="CM6380" s="273" t="s">
        <v>73</v>
      </c>
      <c r="CN6380" s="273">
        <v>3</v>
      </c>
    </row>
    <row r="6381" spans="4:92">
      <c r="D6381" s="273" t="s">
        <v>64</v>
      </c>
      <c r="E6381" s="273" t="s">
        <v>404</v>
      </c>
      <c r="F6381" s="273" t="s">
        <v>431</v>
      </c>
      <c r="G6381" s="273" t="s">
        <v>444</v>
      </c>
      <c r="H6381" s="274">
        <v>44927</v>
      </c>
      <c r="I6381" s="273">
        <v>11149</v>
      </c>
      <c r="J6381" s="273">
        <v>61</v>
      </c>
      <c r="K6381" s="273">
        <v>101.631</v>
      </c>
      <c r="L6381" s="273" t="s">
        <v>66</v>
      </c>
      <c r="N6381" s="273" t="s">
        <v>107</v>
      </c>
      <c r="W6381" s="273">
        <v>137233</v>
      </c>
      <c r="BV6381" s="273" t="s">
        <v>64</v>
      </c>
      <c r="BW6381" s="273" t="s">
        <v>75</v>
      </c>
      <c r="BX6381" s="273" t="s">
        <v>391</v>
      </c>
      <c r="BY6381" s="273" t="s">
        <v>400</v>
      </c>
      <c r="BZ6381" s="273" t="s">
        <v>86</v>
      </c>
      <c r="CA6381" s="273" t="s">
        <v>87</v>
      </c>
      <c r="CB6381" s="273" t="s">
        <v>101</v>
      </c>
      <c r="CC6381" s="273" t="s">
        <v>102</v>
      </c>
      <c r="CD6381" s="282">
        <v>4</v>
      </c>
      <c r="CE6381" s="274">
        <v>45170</v>
      </c>
      <c r="CF6381" s="273">
        <v>33129.24</v>
      </c>
      <c r="CG6381" s="273" t="s">
        <v>1495</v>
      </c>
      <c r="CH6381" s="273">
        <v>4762.3282499999996</v>
      </c>
      <c r="CI6381" s="273" t="s">
        <v>104</v>
      </c>
      <c r="CM6381" s="273" t="s">
        <v>73</v>
      </c>
      <c r="CN6381" s="273">
        <v>3</v>
      </c>
    </row>
    <row r="6382" spans="4:92">
      <c r="D6382" s="273" t="s">
        <v>64</v>
      </c>
      <c r="E6382" s="273" t="s">
        <v>404</v>
      </c>
      <c r="F6382" s="273" t="s">
        <v>431</v>
      </c>
      <c r="G6382" s="273" t="s">
        <v>444</v>
      </c>
      <c r="H6382" s="274">
        <v>44927</v>
      </c>
      <c r="I6382" s="273">
        <v>11149</v>
      </c>
      <c r="J6382" s="273">
        <v>61</v>
      </c>
      <c r="K6382" s="273">
        <v>74310.399999999994</v>
      </c>
      <c r="L6382" s="273" t="s">
        <v>66</v>
      </c>
      <c r="M6382" s="273">
        <v>9427.6852799999997</v>
      </c>
      <c r="N6382" s="273" t="s">
        <v>115</v>
      </c>
      <c r="W6382" s="273">
        <v>137232</v>
      </c>
      <c r="BV6382" s="273" t="s">
        <v>64</v>
      </c>
      <c r="BW6382" s="273" t="s">
        <v>75</v>
      </c>
      <c r="BX6382" s="273" t="s">
        <v>391</v>
      </c>
      <c r="BY6382" s="273" t="s">
        <v>400</v>
      </c>
      <c r="BZ6382" s="273" t="s">
        <v>86</v>
      </c>
      <c r="CA6382" s="273" t="s">
        <v>87</v>
      </c>
      <c r="CB6382" s="273" t="s">
        <v>88</v>
      </c>
      <c r="CC6382" s="273" t="s">
        <v>89</v>
      </c>
      <c r="CD6382" s="282">
        <v>3</v>
      </c>
      <c r="CE6382" s="274">
        <v>45170</v>
      </c>
      <c r="CF6382" s="273">
        <v>18594</v>
      </c>
      <c r="CG6382" s="273" t="s">
        <v>90</v>
      </c>
      <c r="CH6382" s="273">
        <v>18594</v>
      </c>
      <c r="CI6382" s="273" t="s">
        <v>80</v>
      </c>
      <c r="CM6382" s="273" t="s">
        <v>73</v>
      </c>
      <c r="CN6382" s="273">
        <v>3</v>
      </c>
    </row>
    <row r="6383" spans="4:92">
      <c r="D6383" s="273" t="s">
        <v>64</v>
      </c>
      <c r="E6383" s="273" t="s">
        <v>404</v>
      </c>
      <c r="F6383" s="273" t="s">
        <v>431</v>
      </c>
      <c r="G6383" s="273" t="s">
        <v>444</v>
      </c>
      <c r="H6383" s="274">
        <v>44958</v>
      </c>
      <c r="I6383" s="273">
        <v>11311</v>
      </c>
      <c r="J6383" s="273">
        <v>61</v>
      </c>
      <c r="K6383" s="273">
        <v>3938</v>
      </c>
      <c r="L6383" s="273" t="s">
        <v>66</v>
      </c>
      <c r="M6383" s="273">
        <v>0</v>
      </c>
      <c r="N6383" s="273" t="s">
        <v>1010</v>
      </c>
      <c r="O6383" s="273">
        <v>0</v>
      </c>
      <c r="P6383" s="273" t="s">
        <v>1011</v>
      </c>
      <c r="Q6383" s="273" t="s">
        <v>1993</v>
      </c>
      <c r="R6383" s="273" t="s">
        <v>1342</v>
      </c>
      <c r="S6383" s="273" t="s">
        <v>1682</v>
      </c>
      <c r="U6383" s="273" t="s">
        <v>1682</v>
      </c>
      <c r="V6383" s="273" t="s">
        <v>1682</v>
      </c>
      <c r="W6383" s="273">
        <v>141932</v>
      </c>
      <c r="BV6383" s="273" t="s">
        <v>64</v>
      </c>
      <c r="BW6383" s="273" t="s">
        <v>75</v>
      </c>
      <c r="BX6383" s="273" t="s">
        <v>391</v>
      </c>
      <c r="BY6383" s="273" t="s">
        <v>400</v>
      </c>
      <c r="BZ6383" s="273" t="s">
        <v>86</v>
      </c>
      <c r="CA6383" s="273" t="s">
        <v>87</v>
      </c>
      <c r="CB6383" s="273" t="s">
        <v>88</v>
      </c>
      <c r="CC6383" s="273" t="s">
        <v>89</v>
      </c>
      <c r="CD6383" s="282">
        <v>3</v>
      </c>
      <c r="CE6383" s="274">
        <v>45170</v>
      </c>
      <c r="CF6383" s="273">
        <v>13257</v>
      </c>
      <c r="CG6383" s="273" t="s">
        <v>90</v>
      </c>
      <c r="CH6383" s="273">
        <v>13257</v>
      </c>
      <c r="CI6383" s="273" t="s">
        <v>80</v>
      </c>
      <c r="CM6383" s="273" t="s">
        <v>73</v>
      </c>
      <c r="CN6383" s="273">
        <v>3</v>
      </c>
    </row>
    <row r="6384" spans="4:92">
      <c r="D6384" s="273" t="s">
        <v>64</v>
      </c>
      <c r="E6384" s="273" t="s">
        <v>404</v>
      </c>
      <c r="F6384" s="273" t="s">
        <v>431</v>
      </c>
      <c r="G6384" s="273" t="s">
        <v>444</v>
      </c>
      <c r="H6384" s="274">
        <v>44958</v>
      </c>
      <c r="I6384" s="273">
        <v>11311</v>
      </c>
      <c r="J6384" s="273">
        <v>61</v>
      </c>
      <c r="K6384" s="273">
        <v>794.572</v>
      </c>
      <c r="L6384" s="273" t="s">
        <v>66</v>
      </c>
      <c r="N6384" s="273" t="s">
        <v>107</v>
      </c>
      <c r="W6384" s="273">
        <v>141931</v>
      </c>
      <c r="BV6384" s="273" t="s">
        <v>64</v>
      </c>
      <c r="BW6384" s="273" t="s">
        <v>75</v>
      </c>
      <c r="BX6384" s="273" t="s">
        <v>391</v>
      </c>
      <c r="BY6384" s="273" t="s">
        <v>400</v>
      </c>
      <c r="BZ6384" s="273" t="s">
        <v>86</v>
      </c>
      <c r="CA6384" s="273" t="s">
        <v>87</v>
      </c>
      <c r="CB6384" s="273" t="s">
        <v>88</v>
      </c>
      <c r="CC6384" s="273" t="s">
        <v>89</v>
      </c>
      <c r="CD6384" s="282">
        <v>3</v>
      </c>
      <c r="CE6384" s="274">
        <v>45200</v>
      </c>
      <c r="CF6384" s="273">
        <v>12308</v>
      </c>
      <c r="CG6384" s="273" t="s">
        <v>90</v>
      </c>
      <c r="CH6384" s="273">
        <v>12308</v>
      </c>
      <c r="CI6384" s="273" t="s">
        <v>80</v>
      </c>
      <c r="CM6384" s="273" t="s">
        <v>73</v>
      </c>
      <c r="CN6384" s="273">
        <v>3</v>
      </c>
    </row>
    <row r="6385" spans="4:92">
      <c r="D6385" s="273" t="s">
        <v>64</v>
      </c>
      <c r="E6385" s="273" t="s">
        <v>404</v>
      </c>
      <c r="F6385" s="273" t="s">
        <v>431</v>
      </c>
      <c r="G6385" s="273" t="s">
        <v>444</v>
      </c>
      <c r="H6385" s="274">
        <v>44958</v>
      </c>
      <c r="I6385" s="273">
        <v>11311</v>
      </c>
      <c r="J6385" s="273">
        <v>61</v>
      </c>
      <c r="K6385" s="273">
        <v>54939.6</v>
      </c>
      <c r="L6385" s="273" t="s">
        <v>66</v>
      </c>
      <c r="M6385" s="273">
        <v>7498.2663599999996</v>
      </c>
      <c r="N6385" s="273" t="s">
        <v>115</v>
      </c>
      <c r="W6385" s="273">
        <v>141930</v>
      </c>
      <c r="BV6385" s="273" t="s">
        <v>64</v>
      </c>
      <c r="BW6385" s="273" t="s">
        <v>75</v>
      </c>
      <c r="BX6385" s="273" t="s">
        <v>391</v>
      </c>
      <c r="BY6385" s="273" t="s">
        <v>400</v>
      </c>
      <c r="BZ6385" s="273" t="s">
        <v>86</v>
      </c>
      <c r="CA6385" s="273" t="s">
        <v>87</v>
      </c>
      <c r="CB6385" s="273" t="s">
        <v>88</v>
      </c>
      <c r="CC6385" s="273" t="s">
        <v>89</v>
      </c>
      <c r="CD6385" s="282">
        <v>3</v>
      </c>
      <c r="CE6385" s="274">
        <v>45200</v>
      </c>
      <c r="CF6385" s="273">
        <v>15918</v>
      </c>
      <c r="CG6385" s="273" t="s">
        <v>90</v>
      </c>
      <c r="CH6385" s="273">
        <v>15918</v>
      </c>
      <c r="CI6385" s="273" t="s">
        <v>80</v>
      </c>
      <c r="CM6385" s="273" t="s">
        <v>73</v>
      </c>
      <c r="CN6385" s="273">
        <v>3</v>
      </c>
    </row>
    <row r="6386" spans="4:92">
      <c r="D6386" s="273" t="s">
        <v>64</v>
      </c>
      <c r="E6386" s="273" t="s">
        <v>404</v>
      </c>
      <c r="F6386" s="273" t="s">
        <v>431</v>
      </c>
      <c r="G6386" s="273" t="s">
        <v>444</v>
      </c>
      <c r="H6386" s="274">
        <v>44986</v>
      </c>
      <c r="I6386" s="273">
        <v>11473</v>
      </c>
      <c r="J6386" s="273">
        <v>61</v>
      </c>
      <c r="K6386" s="273">
        <v>4300</v>
      </c>
      <c r="L6386" s="273" t="s">
        <v>66</v>
      </c>
      <c r="M6386" s="273">
        <v>0</v>
      </c>
      <c r="N6386" s="273" t="s">
        <v>1010</v>
      </c>
      <c r="O6386" s="273">
        <v>0</v>
      </c>
      <c r="P6386" s="273" t="s">
        <v>1011</v>
      </c>
      <c r="Q6386" s="273" t="s">
        <v>1993</v>
      </c>
      <c r="R6386" s="273" t="s">
        <v>1342</v>
      </c>
      <c r="S6386" s="273" t="s">
        <v>1682</v>
      </c>
      <c r="U6386" s="273" t="s">
        <v>1682</v>
      </c>
      <c r="V6386" s="273" t="s">
        <v>1682</v>
      </c>
      <c r="W6386" s="273">
        <v>146630</v>
      </c>
      <c r="BV6386" s="273" t="s">
        <v>64</v>
      </c>
      <c r="BW6386" s="273" t="s">
        <v>75</v>
      </c>
      <c r="BX6386" s="273" t="s">
        <v>391</v>
      </c>
      <c r="BY6386" s="273" t="s">
        <v>400</v>
      </c>
      <c r="BZ6386" s="273" t="s">
        <v>86</v>
      </c>
      <c r="CA6386" s="273" t="s">
        <v>87</v>
      </c>
      <c r="CB6386" s="273" t="s">
        <v>101</v>
      </c>
      <c r="CC6386" s="273" t="s">
        <v>102</v>
      </c>
      <c r="CD6386" s="282">
        <v>4</v>
      </c>
      <c r="CE6386" s="274">
        <v>45200</v>
      </c>
      <c r="CF6386" s="273">
        <v>39779.08</v>
      </c>
      <c r="CG6386" s="273" t="s">
        <v>1495</v>
      </c>
      <c r="CH6386" s="273">
        <v>5718.2427500000003</v>
      </c>
      <c r="CI6386" s="273" t="s">
        <v>104</v>
      </c>
      <c r="CM6386" s="273" t="s">
        <v>73</v>
      </c>
      <c r="CN6386" s="273">
        <v>3</v>
      </c>
    </row>
    <row r="6387" spans="4:92">
      <c r="D6387" s="273" t="s">
        <v>64</v>
      </c>
      <c r="E6387" s="273" t="s">
        <v>404</v>
      </c>
      <c r="F6387" s="273" t="s">
        <v>431</v>
      </c>
      <c r="G6387" s="273" t="s">
        <v>444</v>
      </c>
      <c r="H6387" s="274">
        <v>44986</v>
      </c>
      <c r="I6387" s="273">
        <v>11473</v>
      </c>
      <c r="J6387" s="273">
        <v>61</v>
      </c>
      <c r="K6387" s="273">
        <v>1827.645</v>
      </c>
      <c r="L6387" s="273" t="s">
        <v>66</v>
      </c>
      <c r="N6387" s="273" t="s">
        <v>107</v>
      </c>
      <c r="W6387" s="273">
        <v>146629</v>
      </c>
      <c r="BV6387" s="273" t="s">
        <v>64</v>
      </c>
      <c r="BW6387" s="273" t="s">
        <v>75</v>
      </c>
      <c r="BX6387" s="273" t="s">
        <v>391</v>
      </c>
      <c r="BY6387" s="273" t="s">
        <v>400</v>
      </c>
      <c r="BZ6387" s="273" t="s">
        <v>86</v>
      </c>
      <c r="CA6387" s="273" t="s">
        <v>87</v>
      </c>
      <c r="CB6387" s="273" t="s">
        <v>101</v>
      </c>
      <c r="CC6387" s="273" t="s">
        <v>102</v>
      </c>
      <c r="CD6387" s="282">
        <v>4</v>
      </c>
      <c r="CE6387" s="274">
        <v>45200</v>
      </c>
      <c r="CF6387" s="273">
        <v>30757.69</v>
      </c>
      <c r="CG6387" s="273" t="s">
        <v>1495</v>
      </c>
      <c r="CH6387" s="273">
        <v>4421.4179375000003</v>
      </c>
      <c r="CI6387" s="273" t="s">
        <v>104</v>
      </c>
      <c r="CM6387" s="273" t="s">
        <v>73</v>
      </c>
      <c r="CN6387" s="273">
        <v>3</v>
      </c>
    </row>
    <row r="6388" spans="4:92">
      <c r="D6388" s="273" t="s">
        <v>64</v>
      </c>
      <c r="E6388" s="273" t="s">
        <v>404</v>
      </c>
      <c r="F6388" s="273" t="s">
        <v>431</v>
      </c>
      <c r="G6388" s="273" t="s">
        <v>444</v>
      </c>
      <c r="H6388" s="274">
        <v>44986</v>
      </c>
      <c r="I6388" s="273">
        <v>11473</v>
      </c>
      <c r="J6388" s="273">
        <v>61</v>
      </c>
      <c r="K6388" s="273">
        <v>70539.600000000006</v>
      </c>
      <c r="L6388" s="273" t="s">
        <v>66</v>
      </c>
      <c r="M6388" s="273">
        <v>9137.9363400000002</v>
      </c>
      <c r="N6388" s="273" t="s">
        <v>115</v>
      </c>
      <c r="W6388" s="273">
        <v>146628</v>
      </c>
      <c r="BV6388" s="273" t="s">
        <v>64</v>
      </c>
      <c r="BW6388" s="273" t="s">
        <v>75</v>
      </c>
      <c r="BX6388" s="273" t="s">
        <v>391</v>
      </c>
      <c r="BY6388" s="273" t="s">
        <v>400</v>
      </c>
      <c r="BZ6388" s="273" t="s">
        <v>110</v>
      </c>
      <c r="CA6388" s="273" t="s">
        <v>111</v>
      </c>
      <c r="CB6388" s="273" t="s">
        <v>112</v>
      </c>
      <c r="CC6388" s="273" t="s">
        <v>113</v>
      </c>
      <c r="CD6388" s="282">
        <v>4</v>
      </c>
      <c r="CE6388" s="274">
        <v>45200</v>
      </c>
      <c r="CI6388" s="273" t="s">
        <v>80</v>
      </c>
      <c r="CM6388" s="273" t="s">
        <v>73</v>
      </c>
      <c r="CN6388" s="273">
        <v>3</v>
      </c>
    </row>
    <row r="6389" spans="4:92">
      <c r="D6389" s="273" t="s">
        <v>64</v>
      </c>
      <c r="E6389" s="273" t="s">
        <v>404</v>
      </c>
      <c r="F6389" s="273" t="s">
        <v>431</v>
      </c>
      <c r="G6389" s="273" t="s">
        <v>444</v>
      </c>
      <c r="H6389" s="274">
        <v>45017</v>
      </c>
      <c r="I6389" s="273">
        <v>11635</v>
      </c>
      <c r="J6389" s="273">
        <v>61</v>
      </c>
      <c r="K6389" s="273">
        <v>2636</v>
      </c>
      <c r="L6389" s="273" t="s">
        <v>66</v>
      </c>
      <c r="M6389" s="273">
        <v>0</v>
      </c>
      <c r="N6389" s="273" t="s">
        <v>1010</v>
      </c>
      <c r="O6389" s="273">
        <v>0</v>
      </c>
      <c r="P6389" s="273" t="s">
        <v>1011</v>
      </c>
      <c r="Q6389" s="273" t="s">
        <v>1993</v>
      </c>
      <c r="R6389" s="273" t="s">
        <v>1342</v>
      </c>
      <c r="S6389" s="273" t="s">
        <v>1682</v>
      </c>
      <c r="U6389" s="273" t="s">
        <v>1682</v>
      </c>
      <c r="V6389" s="273" t="s">
        <v>1682</v>
      </c>
      <c r="W6389" s="273">
        <v>151328</v>
      </c>
      <c r="BV6389" s="273" t="s">
        <v>64</v>
      </c>
      <c r="BW6389" s="273" t="s">
        <v>75</v>
      </c>
      <c r="BX6389" s="273" t="s">
        <v>391</v>
      </c>
      <c r="BY6389" s="273" t="s">
        <v>400</v>
      </c>
      <c r="BZ6389" s="273" t="s">
        <v>110</v>
      </c>
      <c r="CA6389" s="273" t="s">
        <v>111</v>
      </c>
      <c r="CB6389" s="273" t="s">
        <v>117</v>
      </c>
      <c r="CC6389" s="273" t="s">
        <v>118</v>
      </c>
      <c r="CD6389" s="282">
        <v>5</v>
      </c>
      <c r="CE6389" s="274">
        <v>45200</v>
      </c>
      <c r="CI6389" s="273" t="s">
        <v>104</v>
      </c>
      <c r="CM6389" s="273" t="s">
        <v>73</v>
      </c>
      <c r="CN6389" s="273">
        <v>3</v>
      </c>
    </row>
    <row r="6390" spans="4:92">
      <c r="D6390" s="273" t="s">
        <v>64</v>
      </c>
      <c r="E6390" s="273" t="s">
        <v>404</v>
      </c>
      <c r="F6390" s="273" t="s">
        <v>431</v>
      </c>
      <c r="G6390" s="273" t="s">
        <v>444</v>
      </c>
      <c r="H6390" s="274">
        <v>45017</v>
      </c>
      <c r="I6390" s="273">
        <v>11635</v>
      </c>
      <c r="J6390" s="273">
        <v>61</v>
      </c>
      <c r="K6390" s="273">
        <v>3770.6880000000001</v>
      </c>
      <c r="L6390" s="273" t="s">
        <v>66</v>
      </c>
      <c r="N6390" s="273" t="s">
        <v>107</v>
      </c>
      <c r="W6390" s="273">
        <v>151327</v>
      </c>
      <c r="BV6390" s="273" t="s">
        <v>64</v>
      </c>
      <c r="BW6390" s="273" t="s">
        <v>75</v>
      </c>
      <c r="BX6390" s="273" t="s">
        <v>391</v>
      </c>
      <c r="BY6390" s="273" t="s">
        <v>400</v>
      </c>
      <c r="BZ6390" s="273" t="s">
        <v>126</v>
      </c>
      <c r="CA6390" s="273" t="s">
        <v>127</v>
      </c>
      <c r="CB6390" s="273" t="s">
        <v>128</v>
      </c>
      <c r="CC6390" s="273" t="s">
        <v>129</v>
      </c>
      <c r="CD6390" s="282">
        <v>6</v>
      </c>
      <c r="CE6390" s="274">
        <v>45200</v>
      </c>
      <c r="CI6390" s="273" t="s">
        <v>80</v>
      </c>
      <c r="CM6390" s="273" t="s">
        <v>73</v>
      </c>
      <c r="CN6390" s="273">
        <v>3</v>
      </c>
    </row>
    <row r="6391" spans="4:92">
      <c r="D6391" s="273" t="s">
        <v>64</v>
      </c>
      <c r="E6391" s="273" t="s">
        <v>404</v>
      </c>
      <c r="F6391" s="273" t="s">
        <v>408</v>
      </c>
      <c r="G6391" s="273" t="s">
        <v>1081</v>
      </c>
      <c r="H6391" s="274">
        <v>44958</v>
      </c>
      <c r="I6391" s="273">
        <v>11442</v>
      </c>
      <c r="J6391" s="273">
        <v>866</v>
      </c>
      <c r="K6391" s="273">
        <v>2280</v>
      </c>
      <c r="L6391" s="273" t="s">
        <v>66</v>
      </c>
      <c r="M6391" s="273">
        <v>426.08307000000002</v>
      </c>
      <c r="N6391" s="273" t="s">
        <v>115</v>
      </c>
      <c r="W6391" s="273">
        <v>242648</v>
      </c>
      <c r="BV6391" s="273" t="s">
        <v>64</v>
      </c>
      <c r="BW6391" s="273" t="s">
        <v>75</v>
      </c>
      <c r="BX6391" s="273" t="s">
        <v>391</v>
      </c>
      <c r="BY6391" s="273" t="s">
        <v>400</v>
      </c>
      <c r="BZ6391" s="273" t="s">
        <v>151</v>
      </c>
      <c r="CA6391" s="273" t="s">
        <v>152</v>
      </c>
      <c r="CB6391" s="273" t="s">
        <v>153</v>
      </c>
      <c r="CC6391" s="273" t="s">
        <v>154</v>
      </c>
      <c r="CD6391" s="282">
        <v>10</v>
      </c>
      <c r="CE6391" s="274">
        <v>45200</v>
      </c>
      <c r="CF6391" s="273">
        <v>26857</v>
      </c>
      <c r="CG6391" s="273" t="s">
        <v>90</v>
      </c>
      <c r="CH6391" s="273">
        <v>26857</v>
      </c>
      <c r="CI6391" s="273" t="s">
        <v>80</v>
      </c>
      <c r="CM6391" s="273" t="s">
        <v>73</v>
      </c>
      <c r="CN6391" s="273">
        <v>3</v>
      </c>
    </row>
    <row r="6392" spans="4:92">
      <c r="D6392" s="273" t="s">
        <v>64</v>
      </c>
      <c r="E6392" s="273" t="s">
        <v>404</v>
      </c>
      <c r="F6392" s="273" t="s">
        <v>408</v>
      </c>
      <c r="G6392" s="273" t="s">
        <v>1081</v>
      </c>
      <c r="H6392" s="274">
        <v>44958</v>
      </c>
      <c r="I6392" s="273">
        <v>11442</v>
      </c>
      <c r="J6392" s="273">
        <v>866</v>
      </c>
      <c r="K6392" s="273">
        <v>0</v>
      </c>
      <c r="L6392" s="273" t="s">
        <v>66</v>
      </c>
      <c r="N6392" s="273" t="s">
        <v>107</v>
      </c>
      <c r="W6392" s="273">
        <v>242649</v>
      </c>
      <c r="BV6392" s="273" t="s">
        <v>64</v>
      </c>
      <c r="BW6392" s="273" t="s">
        <v>75</v>
      </c>
      <c r="BX6392" s="273" t="s">
        <v>391</v>
      </c>
      <c r="BY6392" s="273" t="s">
        <v>400</v>
      </c>
      <c r="BZ6392" s="273" t="s">
        <v>138</v>
      </c>
      <c r="CA6392" s="273" t="s">
        <v>139</v>
      </c>
      <c r="CB6392" s="273" t="s">
        <v>140</v>
      </c>
      <c r="CC6392" s="273" t="s">
        <v>141</v>
      </c>
      <c r="CD6392" s="282">
        <v>9</v>
      </c>
      <c r="CE6392" s="274">
        <v>45200</v>
      </c>
      <c r="CF6392" s="273">
        <v>708</v>
      </c>
      <c r="CG6392" s="273" t="s">
        <v>90</v>
      </c>
      <c r="CH6392" s="273">
        <v>708</v>
      </c>
      <c r="CI6392" s="273" t="s">
        <v>80</v>
      </c>
      <c r="CM6392" s="273" t="s">
        <v>73</v>
      </c>
      <c r="CN6392" s="273">
        <v>3</v>
      </c>
    </row>
    <row r="6393" spans="4:92">
      <c r="D6393" s="273" t="s">
        <v>64</v>
      </c>
      <c r="E6393" s="273" t="s">
        <v>404</v>
      </c>
      <c r="F6393" s="273" t="s">
        <v>408</v>
      </c>
      <c r="G6393" s="273" t="s">
        <v>1081</v>
      </c>
      <c r="H6393" s="274">
        <v>44986</v>
      </c>
      <c r="I6393" s="273">
        <v>11604</v>
      </c>
      <c r="J6393" s="273">
        <v>866</v>
      </c>
      <c r="W6393" s="273">
        <v>242653</v>
      </c>
      <c r="BV6393" s="273" t="s">
        <v>64</v>
      </c>
      <c r="BW6393" s="273" t="s">
        <v>75</v>
      </c>
      <c r="BX6393" s="273" t="s">
        <v>391</v>
      </c>
      <c r="BY6393" s="273" t="s">
        <v>400</v>
      </c>
      <c r="BZ6393" s="273" t="s">
        <v>126</v>
      </c>
      <c r="CA6393" s="273" t="s">
        <v>127</v>
      </c>
      <c r="CB6393" s="273" t="s">
        <v>133</v>
      </c>
      <c r="CC6393" s="273" t="s">
        <v>134</v>
      </c>
      <c r="CD6393" s="282">
        <v>7</v>
      </c>
      <c r="CE6393" s="274">
        <v>45200</v>
      </c>
      <c r="CI6393" s="273" t="s">
        <v>104</v>
      </c>
      <c r="CM6393" s="273" t="s">
        <v>73</v>
      </c>
      <c r="CN6393" s="273">
        <v>3</v>
      </c>
    </row>
    <row r="6394" spans="4:92">
      <c r="D6394" s="273" t="s">
        <v>64</v>
      </c>
      <c r="E6394" s="273" t="s">
        <v>404</v>
      </c>
      <c r="F6394" s="273" t="s">
        <v>408</v>
      </c>
      <c r="G6394" s="273" t="s">
        <v>1081</v>
      </c>
      <c r="H6394" s="274">
        <v>44986</v>
      </c>
      <c r="I6394" s="273">
        <v>11604</v>
      </c>
      <c r="J6394" s="273">
        <v>866</v>
      </c>
      <c r="K6394" s="273">
        <v>2220</v>
      </c>
      <c r="L6394" s="273" t="s">
        <v>66</v>
      </c>
      <c r="M6394" s="273">
        <v>414.96305000000001</v>
      </c>
      <c r="N6394" s="273" t="s">
        <v>115</v>
      </c>
      <c r="W6394" s="273">
        <v>242677</v>
      </c>
      <c r="BV6394" s="273" t="s">
        <v>64</v>
      </c>
      <c r="BW6394" s="273" t="s">
        <v>75</v>
      </c>
      <c r="BX6394" s="273" t="s">
        <v>391</v>
      </c>
      <c r="BY6394" s="273" t="s">
        <v>400</v>
      </c>
      <c r="BZ6394" s="273" t="s">
        <v>167</v>
      </c>
      <c r="CA6394" s="273" t="s">
        <v>168</v>
      </c>
      <c r="CB6394" s="273" t="s">
        <v>169</v>
      </c>
      <c r="CC6394" s="273" t="s">
        <v>170</v>
      </c>
      <c r="CD6394" s="282">
        <v>12</v>
      </c>
      <c r="CE6394" s="274">
        <v>45200</v>
      </c>
      <c r="CF6394" s="273">
        <v>450</v>
      </c>
      <c r="CG6394" s="273" t="s">
        <v>90</v>
      </c>
      <c r="CH6394" s="273">
        <v>450</v>
      </c>
      <c r="CI6394" s="273" t="s">
        <v>80</v>
      </c>
      <c r="CM6394" s="273" t="s">
        <v>73</v>
      </c>
      <c r="CN6394" s="273">
        <v>3</v>
      </c>
    </row>
    <row r="6395" spans="4:92">
      <c r="D6395" s="273" t="s">
        <v>64</v>
      </c>
      <c r="E6395" s="273" t="s">
        <v>404</v>
      </c>
      <c r="F6395" s="273" t="s">
        <v>408</v>
      </c>
      <c r="G6395" s="273" t="s">
        <v>1081</v>
      </c>
      <c r="H6395" s="274">
        <v>44986</v>
      </c>
      <c r="I6395" s="273">
        <v>11604</v>
      </c>
      <c r="J6395" s="273">
        <v>866</v>
      </c>
      <c r="K6395" s="273">
        <v>0</v>
      </c>
      <c r="L6395" s="273" t="s">
        <v>66</v>
      </c>
      <c r="N6395" s="273" t="s">
        <v>107</v>
      </c>
      <c r="W6395" s="273">
        <v>242678</v>
      </c>
      <c r="BV6395" s="273" t="s">
        <v>64</v>
      </c>
      <c r="BW6395" s="273" t="s">
        <v>75</v>
      </c>
      <c r="BX6395" s="273" t="s">
        <v>391</v>
      </c>
      <c r="BY6395" s="273" t="s">
        <v>400</v>
      </c>
      <c r="BZ6395" s="273" t="s">
        <v>151</v>
      </c>
      <c r="CA6395" s="273" t="s">
        <v>152</v>
      </c>
      <c r="CB6395" s="273" t="s">
        <v>161</v>
      </c>
      <c r="CC6395" s="273" t="s">
        <v>162</v>
      </c>
      <c r="CD6395" s="282">
        <v>11</v>
      </c>
      <c r="CE6395" s="274">
        <v>45200</v>
      </c>
      <c r="CF6395" s="273">
        <v>5371</v>
      </c>
      <c r="CG6395" s="273" t="s">
        <v>90</v>
      </c>
      <c r="CH6395" s="273">
        <v>5371</v>
      </c>
      <c r="CI6395" s="273" t="s">
        <v>80</v>
      </c>
      <c r="CM6395" s="273" t="s">
        <v>73</v>
      </c>
      <c r="CN6395" s="273">
        <v>3</v>
      </c>
    </row>
    <row r="6396" spans="4:92">
      <c r="D6396" s="273" t="s">
        <v>64</v>
      </c>
      <c r="E6396" s="273" t="s">
        <v>404</v>
      </c>
      <c r="F6396" s="273" t="s">
        <v>408</v>
      </c>
      <c r="G6396" s="273" t="s">
        <v>1081</v>
      </c>
      <c r="H6396" s="274">
        <v>45017</v>
      </c>
      <c r="I6396" s="273">
        <v>11766</v>
      </c>
      <c r="J6396" s="273">
        <v>866</v>
      </c>
      <c r="W6396" s="273">
        <v>242682</v>
      </c>
      <c r="BV6396" s="273" t="s">
        <v>64</v>
      </c>
      <c r="BW6396" s="273" t="s">
        <v>75</v>
      </c>
      <c r="BX6396" s="273" t="s">
        <v>391</v>
      </c>
      <c r="BY6396" s="273" t="s">
        <v>400</v>
      </c>
      <c r="BZ6396" s="273" t="s">
        <v>167</v>
      </c>
      <c r="CA6396" s="273" t="s">
        <v>168</v>
      </c>
      <c r="CB6396" s="273" t="s">
        <v>353</v>
      </c>
      <c r="CC6396" s="273" t="s">
        <v>354</v>
      </c>
      <c r="CD6396" s="282">
        <v>13</v>
      </c>
      <c r="CE6396" s="274">
        <v>45200</v>
      </c>
      <c r="CF6396" s="273">
        <v>389</v>
      </c>
      <c r="CG6396" s="273" t="s">
        <v>90</v>
      </c>
      <c r="CH6396" s="273">
        <v>389</v>
      </c>
      <c r="CI6396" s="273" t="s">
        <v>80</v>
      </c>
      <c r="CM6396" s="273" t="s">
        <v>73</v>
      </c>
      <c r="CN6396" s="273">
        <v>3</v>
      </c>
    </row>
    <row r="6397" spans="4:92">
      <c r="D6397" s="273" t="s">
        <v>64</v>
      </c>
      <c r="E6397" s="273" t="s">
        <v>404</v>
      </c>
      <c r="F6397" s="273" t="s">
        <v>408</v>
      </c>
      <c r="G6397" s="273" t="s">
        <v>1081</v>
      </c>
      <c r="H6397" s="274">
        <v>45017</v>
      </c>
      <c r="I6397" s="273">
        <v>11766</v>
      </c>
      <c r="J6397" s="273">
        <v>866</v>
      </c>
      <c r="K6397" s="273">
        <v>2186</v>
      </c>
      <c r="L6397" s="273" t="s">
        <v>66</v>
      </c>
      <c r="M6397" s="273">
        <v>476.67624999999998</v>
      </c>
      <c r="N6397" s="273" t="s">
        <v>115</v>
      </c>
      <c r="W6397" s="273">
        <v>242706</v>
      </c>
      <c r="BV6397" s="273" t="s">
        <v>64</v>
      </c>
      <c r="BW6397" s="273" t="s">
        <v>75</v>
      </c>
      <c r="BX6397" s="273" t="s">
        <v>391</v>
      </c>
      <c r="BY6397" s="273" t="s">
        <v>400</v>
      </c>
      <c r="BZ6397" s="273" t="s">
        <v>167</v>
      </c>
      <c r="CA6397" s="273" t="s">
        <v>168</v>
      </c>
      <c r="CB6397" s="273" t="s">
        <v>313</v>
      </c>
      <c r="CC6397" s="273" t="s">
        <v>314</v>
      </c>
      <c r="CD6397" s="282">
        <v>14</v>
      </c>
      <c r="CE6397" s="274">
        <v>45200</v>
      </c>
      <c r="CF6397" s="273">
        <v>500</v>
      </c>
      <c r="CG6397" s="273" t="s">
        <v>90</v>
      </c>
      <c r="CH6397" s="273">
        <v>500</v>
      </c>
      <c r="CI6397" s="273" t="s">
        <v>80</v>
      </c>
      <c r="CM6397" s="273" t="s">
        <v>73</v>
      </c>
      <c r="CN6397" s="273">
        <v>3</v>
      </c>
    </row>
    <row r="6398" spans="4:92">
      <c r="D6398" s="273" t="s">
        <v>64</v>
      </c>
      <c r="E6398" s="273" t="s">
        <v>404</v>
      </c>
      <c r="F6398" s="273" t="s">
        <v>408</v>
      </c>
      <c r="G6398" s="273" t="s">
        <v>1081</v>
      </c>
      <c r="H6398" s="274">
        <v>45017</v>
      </c>
      <c r="I6398" s="273">
        <v>11766</v>
      </c>
      <c r="J6398" s="273">
        <v>866</v>
      </c>
      <c r="K6398" s="273">
        <v>0</v>
      </c>
      <c r="L6398" s="273" t="s">
        <v>66</v>
      </c>
      <c r="N6398" s="273" t="s">
        <v>107</v>
      </c>
      <c r="W6398" s="273">
        <v>242707</v>
      </c>
      <c r="BV6398" s="273" t="s">
        <v>64</v>
      </c>
      <c r="BW6398" s="273" t="s">
        <v>75</v>
      </c>
      <c r="BX6398" s="273" t="s">
        <v>391</v>
      </c>
      <c r="BY6398" s="273" t="s">
        <v>400</v>
      </c>
      <c r="BZ6398" s="273" t="s">
        <v>204</v>
      </c>
      <c r="CA6398" s="273" t="s">
        <v>205</v>
      </c>
      <c r="CB6398" s="273" t="s">
        <v>206</v>
      </c>
      <c r="CC6398" s="273" t="s">
        <v>207</v>
      </c>
      <c r="CD6398" s="282">
        <v>0</v>
      </c>
      <c r="CE6398" s="274">
        <v>45200</v>
      </c>
      <c r="CG6398" s="273" t="s">
        <v>181</v>
      </c>
      <c r="CI6398" s="273" t="s">
        <v>208</v>
      </c>
      <c r="CJ6398" s="273" t="s">
        <v>209</v>
      </c>
      <c r="CM6398" s="273" t="s">
        <v>73</v>
      </c>
      <c r="CN6398" s="273">
        <v>3</v>
      </c>
    </row>
    <row r="6399" spans="4:92">
      <c r="D6399" s="273" t="s">
        <v>64</v>
      </c>
      <c r="E6399" s="273" t="s">
        <v>404</v>
      </c>
      <c r="F6399" s="273" t="s">
        <v>408</v>
      </c>
      <c r="G6399" s="273" t="s">
        <v>1081</v>
      </c>
      <c r="H6399" s="274">
        <v>45047</v>
      </c>
      <c r="I6399" s="273">
        <v>12389</v>
      </c>
      <c r="J6399" s="273">
        <v>866</v>
      </c>
      <c r="W6399" s="273">
        <v>242711</v>
      </c>
      <c r="BV6399" s="273" t="s">
        <v>64</v>
      </c>
      <c r="BW6399" s="273" t="s">
        <v>75</v>
      </c>
      <c r="BX6399" s="273" t="s">
        <v>391</v>
      </c>
      <c r="BY6399" s="273" t="s">
        <v>400</v>
      </c>
      <c r="BZ6399" s="273" t="s">
        <v>204</v>
      </c>
      <c r="CA6399" s="273" t="s">
        <v>205</v>
      </c>
      <c r="CB6399" s="273" t="s">
        <v>206</v>
      </c>
      <c r="CC6399" s="273" t="s">
        <v>207</v>
      </c>
      <c r="CD6399" s="282">
        <v>0</v>
      </c>
      <c r="CE6399" s="274">
        <v>45200</v>
      </c>
      <c r="CG6399" s="273" t="s">
        <v>181</v>
      </c>
      <c r="CI6399" s="273" t="s">
        <v>208</v>
      </c>
      <c r="CJ6399" s="273" t="s">
        <v>209</v>
      </c>
      <c r="CM6399" s="273" t="s">
        <v>73</v>
      </c>
      <c r="CN6399" s="273">
        <v>3</v>
      </c>
    </row>
    <row r="6400" spans="4:92">
      <c r="D6400" s="273" t="s">
        <v>64</v>
      </c>
      <c r="E6400" s="273" t="s">
        <v>404</v>
      </c>
      <c r="F6400" s="273" t="s">
        <v>408</v>
      </c>
      <c r="G6400" s="273" t="s">
        <v>1081</v>
      </c>
      <c r="H6400" s="274">
        <v>45047</v>
      </c>
      <c r="I6400" s="273">
        <v>12389</v>
      </c>
      <c r="J6400" s="273">
        <v>866</v>
      </c>
      <c r="K6400" s="273">
        <v>2353</v>
      </c>
      <c r="L6400" s="273" t="s">
        <v>66</v>
      </c>
      <c r="M6400" s="273">
        <v>513.09285999999997</v>
      </c>
      <c r="N6400" s="273" t="s">
        <v>115</v>
      </c>
      <c r="W6400" s="273">
        <v>242735</v>
      </c>
      <c r="BV6400" s="273" t="s">
        <v>64</v>
      </c>
      <c r="BW6400" s="273" t="s">
        <v>75</v>
      </c>
      <c r="BX6400" s="273" t="s">
        <v>391</v>
      </c>
      <c r="BY6400" s="273" t="s">
        <v>400</v>
      </c>
      <c r="BZ6400" s="273" t="s">
        <v>86</v>
      </c>
      <c r="CA6400" s="273" t="s">
        <v>87</v>
      </c>
      <c r="CB6400" s="273" t="s">
        <v>179</v>
      </c>
      <c r="CC6400" s="273" t="s">
        <v>180</v>
      </c>
      <c r="CD6400" s="282">
        <v>1</v>
      </c>
      <c r="CE6400" s="274">
        <v>45200</v>
      </c>
      <c r="CG6400" s="273" t="s">
        <v>181</v>
      </c>
      <c r="CI6400" s="273" t="s">
        <v>181</v>
      </c>
      <c r="CJ6400" s="273" t="s">
        <v>306</v>
      </c>
      <c r="CM6400" s="273" t="s">
        <v>73</v>
      </c>
      <c r="CN6400" s="273">
        <v>3</v>
      </c>
    </row>
    <row r="6401" spans="4:92">
      <c r="D6401" s="273" t="s">
        <v>64</v>
      </c>
      <c r="E6401" s="273" t="s">
        <v>404</v>
      </c>
      <c r="F6401" s="273" t="s">
        <v>408</v>
      </c>
      <c r="G6401" s="273" t="s">
        <v>1081</v>
      </c>
      <c r="H6401" s="274">
        <v>45047</v>
      </c>
      <c r="I6401" s="273">
        <v>12389</v>
      </c>
      <c r="J6401" s="273">
        <v>866</v>
      </c>
      <c r="K6401" s="273">
        <v>0</v>
      </c>
      <c r="L6401" s="273" t="s">
        <v>66</v>
      </c>
      <c r="N6401" s="273" t="s">
        <v>107</v>
      </c>
      <c r="W6401" s="273">
        <v>242736</v>
      </c>
      <c r="BV6401" s="273" t="s">
        <v>64</v>
      </c>
      <c r="BW6401" s="273" t="s">
        <v>75</v>
      </c>
      <c r="BX6401" s="273" t="s">
        <v>391</v>
      </c>
      <c r="BY6401" s="273" t="s">
        <v>400</v>
      </c>
      <c r="BZ6401" s="273" t="s">
        <v>86</v>
      </c>
      <c r="CA6401" s="273" t="s">
        <v>87</v>
      </c>
      <c r="CB6401" s="273" t="s">
        <v>179</v>
      </c>
      <c r="CC6401" s="273" t="s">
        <v>180</v>
      </c>
      <c r="CD6401" s="282">
        <v>1</v>
      </c>
      <c r="CE6401" s="274">
        <v>45200</v>
      </c>
      <c r="CG6401" s="273" t="s">
        <v>181</v>
      </c>
      <c r="CI6401" s="273" t="s">
        <v>181</v>
      </c>
      <c r="CJ6401" s="273" t="s">
        <v>306</v>
      </c>
      <c r="CM6401" s="273" t="s">
        <v>73</v>
      </c>
      <c r="CN6401" s="273">
        <v>3</v>
      </c>
    </row>
    <row r="6402" spans="4:92">
      <c r="D6402" s="273" t="s">
        <v>64</v>
      </c>
      <c r="E6402" s="273" t="s">
        <v>404</v>
      </c>
      <c r="F6402" s="273" t="s">
        <v>408</v>
      </c>
      <c r="G6402" s="273" t="s">
        <v>1081</v>
      </c>
      <c r="H6402" s="274">
        <v>45078</v>
      </c>
      <c r="I6402" s="273">
        <v>12658</v>
      </c>
      <c r="J6402" s="273">
        <v>866</v>
      </c>
      <c r="W6402" s="273">
        <v>242740</v>
      </c>
      <c r="BV6402" s="273" t="s">
        <v>64</v>
      </c>
      <c r="BW6402" s="273" t="s">
        <v>75</v>
      </c>
      <c r="BX6402" s="273" t="s">
        <v>391</v>
      </c>
      <c r="BY6402" s="273" t="s">
        <v>400</v>
      </c>
      <c r="BZ6402" s="273" t="s">
        <v>167</v>
      </c>
      <c r="CA6402" s="273" t="s">
        <v>168</v>
      </c>
      <c r="CB6402" s="273" t="s">
        <v>319</v>
      </c>
      <c r="CC6402" s="273" t="s">
        <v>320</v>
      </c>
      <c r="CD6402" s="282">
        <v>15</v>
      </c>
      <c r="CE6402" s="274">
        <v>45200</v>
      </c>
      <c r="CF6402" s="273">
        <v>0</v>
      </c>
      <c r="CG6402" s="273" t="s">
        <v>90</v>
      </c>
      <c r="CH6402" s="273">
        <v>0</v>
      </c>
      <c r="CI6402" s="273" t="s">
        <v>80</v>
      </c>
      <c r="CM6402" s="273" t="s">
        <v>73</v>
      </c>
      <c r="CN6402" s="273">
        <v>3</v>
      </c>
    </row>
    <row r="6403" spans="4:92">
      <c r="D6403" s="273" t="s">
        <v>64</v>
      </c>
      <c r="E6403" s="273" t="s">
        <v>404</v>
      </c>
      <c r="F6403" s="273" t="s">
        <v>408</v>
      </c>
      <c r="G6403" s="273" t="s">
        <v>1081</v>
      </c>
      <c r="H6403" s="274">
        <v>45078</v>
      </c>
      <c r="I6403" s="273">
        <v>12658</v>
      </c>
      <c r="J6403" s="273">
        <v>866</v>
      </c>
      <c r="K6403" s="273">
        <v>2405</v>
      </c>
      <c r="L6403" s="273" t="s">
        <v>66</v>
      </c>
      <c r="M6403" s="273">
        <v>524.30020999999999</v>
      </c>
      <c r="N6403" s="273" t="s">
        <v>115</v>
      </c>
      <c r="W6403" s="273">
        <v>242764</v>
      </c>
      <c r="BV6403" s="273" t="s">
        <v>64</v>
      </c>
      <c r="BW6403" s="273" t="s">
        <v>75</v>
      </c>
      <c r="BX6403" s="273" t="s">
        <v>391</v>
      </c>
      <c r="BY6403" s="273" t="s">
        <v>400</v>
      </c>
      <c r="BZ6403" s="273" t="s">
        <v>138</v>
      </c>
      <c r="CA6403" s="273" t="s">
        <v>139</v>
      </c>
      <c r="CB6403" s="273" t="s">
        <v>190</v>
      </c>
      <c r="CC6403" s="273" t="s">
        <v>191</v>
      </c>
      <c r="CD6403" s="282">
        <v>8</v>
      </c>
      <c r="CE6403" s="274">
        <v>45200</v>
      </c>
      <c r="CF6403" s="273">
        <v>1369</v>
      </c>
      <c r="CG6403" s="273" t="s">
        <v>90</v>
      </c>
      <c r="CH6403" s="273">
        <v>1369</v>
      </c>
      <c r="CI6403" s="273" t="s">
        <v>80</v>
      </c>
      <c r="CM6403" s="273" t="s">
        <v>73</v>
      </c>
      <c r="CN6403" s="273">
        <v>3</v>
      </c>
    </row>
    <row r="6404" spans="4:92">
      <c r="D6404" s="273" t="s">
        <v>64</v>
      </c>
      <c r="E6404" s="273" t="s">
        <v>404</v>
      </c>
      <c r="F6404" s="273" t="s">
        <v>408</v>
      </c>
      <c r="G6404" s="273" t="s">
        <v>1081</v>
      </c>
      <c r="H6404" s="274">
        <v>45078</v>
      </c>
      <c r="I6404" s="273">
        <v>12658</v>
      </c>
      <c r="J6404" s="273">
        <v>866</v>
      </c>
      <c r="K6404" s="273">
        <v>0</v>
      </c>
      <c r="L6404" s="273" t="s">
        <v>66</v>
      </c>
      <c r="N6404" s="273" t="s">
        <v>107</v>
      </c>
      <c r="W6404" s="273">
        <v>242765</v>
      </c>
      <c r="BV6404" s="273" t="s">
        <v>64</v>
      </c>
      <c r="BW6404" s="273" t="s">
        <v>75</v>
      </c>
      <c r="BX6404" s="273" t="s">
        <v>391</v>
      </c>
      <c r="BY6404" s="273" t="s">
        <v>400</v>
      </c>
      <c r="BZ6404" s="273" t="s">
        <v>86</v>
      </c>
      <c r="CA6404" s="273" t="s">
        <v>87</v>
      </c>
      <c r="CB6404" s="273" t="s">
        <v>233</v>
      </c>
      <c r="CC6404" s="273" t="s">
        <v>234</v>
      </c>
      <c r="CD6404" s="282">
        <v>1</v>
      </c>
      <c r="CE6404" s="274">
        <v>45200</v>
      </c>
      <c r="CG6404" s="273" t="s">
        <v>181</v>
      </c>
      <c r="CI6404" s="273" t="s">
        <v>181</v>
      </c>
      <c r="CJ6404" s="273" t="s">
        <v>1320</v>
      </c>
      <c r="CM6404" s="273" t="s">
        <v>73</v>
      </c>
      <c r="CN6404" s="273">
        <v>3</v>
      </c>
    </row>
    <row r="6405" spans="4:92">
      <c r="D6405" s="273" t="s">
        <v>83</v>
      </c>
      <c r="E6405" s="273" t="s">
        <v>194</v>
      </c>
      <c r="F6405" s="273" t="s">
        <v>792</v>
      </c>
      <c r="G6405" s="273" t="s">
        <v>794</v>
      </c>
      <c r="H6405" s="274">
        <v>45047</v>
      </c>
      <c r="I6405" s="273">
        <v>12328</v>
      </c>
      <c r="J6405" s="273">
        <v>779</v>
      </c>
      <c r="W6405" s="273">
        <v>179027</v>
      </c>
      <c r="BV6405" s="273" t="s">
        <v>64</v>
      </c>
      <c r="BW6405" s="273" t="s">
        <v>75</v>
      </c>
      <c r="BX6405" s="273" t="s">
        <v>391</v>
      </c>
      <c r="BY6405" s="273" t="s">
        <v>400</v>
      </c>
      <c r="BZ6405" s="273" t="s">
        <v>86</v>
      </c>
      <c r="CA6405" s="273" t="s">
        <v>87</v>
      </c>
      <c r="CB6405" s="273" t="s">
        <v>233</v>
      </c>
      <c r="CC6405" s="273" t="s">
        <v>234</v>
      </c>
      <c r="CD6405" s="282">
        <v>1</v>
      </c>
      <c r="CE6405" s="274">
        <v>45200</v>
      </c>
      <c r="CG6405" s="273" t="s">
        <v>181</v>
      </c>
      <c r="CI6405" s="273" t="s">
        <v>181</v>
      </c>
      <c r="CJ6405" s="273" t="s">
        <v>1320</v>
      </c>
      <c r="CM6405" s="273" t="s">
        <v>73</v>
      </c>
      <c r="CN6405" s="273">
        <v>3</v>
      </c>
    </row>
    <row r="6406" spans="4:92">
      <c r="D6406" s="273" t="s">
        <v>83</v>
      </c>
      <c r="E6406" s="273" t="s">
        <v>194</v>
      </c>
      <c r="F6406" s="273" t="s">
        <v>792</v>
      </c>
      <c r="G6406" s="273" t="s">
        <v>794</v>
      </c>
      <c r="H6406" s="274">
        <v>45047</v>
      </c>
      <c r="I6406" s="273">
        <v>12328</v>
      </c>
      <c r="J6406" s="273">
        <v>779</v>
      </c>
      <c r="K6406" s="273">
        <v>569</v>
      </c>
      <c r="L6406" s="273" t="s">
        <v>66</v>
      </c>
      <c r="M6406" s="273">
        <v>965.57609000000002</v>
      </c>
      <c r="N6406" s="273" t="s">
        <v>115</v>
      </c>
      <c r="W6406" s="273">
        <v>179051</v>
      </c>
      <c r="BV6406" s="273" t="s">
        <v>64</v>
      </c>
      <c r="BW6406" s="273" t="s">
        <v>75</v>
      </c>
      <c r="BX6406" s="273" t="s">
        <v>391</v>
      </c>
      <c r="BY6406" s="273" t="s">
        <v>400</v>
      </c>
      <c r="BZ6406" s="273" t="s">
        <v>86</v>
      </c>
      <c r="CA6406" s="273" t="s">
        <v>87</v>
      </c>
      <c r="CB6406" s="273" t="s">
        <v>217</v>
      </c>
      <c r="CC6406" s="273" t="s">
        <v>218</v>
      </c>
      <c r="CD6406" s="282">
        <v>2</v>
      </c>
      <c r="CE6406" s="274">
        <v>45200</v>
      </c>
      <c r="CG6406" s="273" t="s">
        <v>181</v>
      </c>
      <c r="CI6406" s="273" t="s">
        <v>181</v>
      </c>
      <c r="CJ6406" s="273" t="s">
        <v>1317</v>
      </c>
      <c r="CM6406" s="273" t="s">
        <v>73</v>
      </c>
      <c r="CN6406" s="273">
        <v>3</v>
      </c>
    </row>
    <row r="6407" spans="4:92">
      <c r="D6407" s="273" t="s">
        <v>83</v>
      </c>
      <c r="E6407" s="273" t="s">
        <v>194</v>
      </c>
      <c r="F6407" s="273" t="s">
        <v>792</v>
      </c>
      <c r="G6407" s="273" t="s">
        <v>794</v>
      </c>
      <c r="H6407" s="274">
        <v>45047</v>
      </c>
      <c r="I6407" s="273">
        <v>12328</v>
      </c>
      <c r="J6407" s="273">
        <v>779</v>
      </c>
      <c r="K6407" s="273">
        <v>0</v>
      </c>
      <c r="L6407" s="273" t="s">
        <v>66</v>
      </c>
      <c r="N6407" s="273" t="s">
        <v>107</v>
      </c>
      <c r="W6407" s="273">
        <v>179052</v>
      </c>
      <c r="BV6407" s="273" t="s">
        <v>64</v>
      </c>
      <c r="BW6407" s="273" t="s">
        <v>75</v>
      </c>
      <c r="BX6407" s="273" t="s">
        <v>391</v>
      </c>
      <c r="BY6407" s="273" t="s">
        <v>400</v>
      </c>
      <c r="BZ6407" s="273" t="s">
        <v>86</v>
      </c>
      <c r="CA6407" s="273" t="s">
        <v>87</v>
      </c>
      <c r="CB6407" s="273" t="s">
        <v>217</v>
      </c>
      <c r="CC6407" s="273" t="s">
        <v>218</v>
      </c>
      <c r="CD6407" s="282">
        <v>2</v>
      </c>
      <c r="CE6407" s="274">
        <v>45200</v>
      </c>
      <c r="CG6407" s="273" t="s">
        <v>181</v>
      </c>
      <c r="CI6407" s="273" t="s">
        <v>181</v>
      </c>
      <c r="CJ6407" s="273" t="s">
        <v>1316</v>
      </c>
      <c r="CM6407" s="273" t="s">
        <v>73</v>
      </c>
      <c r="CN6407" s="273">
        <v>3</v>
      </c>
    </row>
    <row r="6408" spans="4:92">
      <c r="D6408" s="273" t="s">
        <v>83</v>
      </c>
      <c r="E6408" s="273" t="s">
        <v>194</v>
      </c>
      <c r="F6408" s="273" t="s">
        <v>792</v>
      </c>
      <c r="G6408" s="273" t="s">
        <v>794</v>
      </c>
      <c r="H6408" s="274">
        <v>45078</v>
      </c>
      <c r="I6408" s="273">
        <v>12597</v>
      </c>
      <c r="J6408" s="273">
        <v>779</v>
      </c>
      <c r="W6408" s="273">
        <v>190863</v>
      </c>
      <c r="BV6408" s="273" t="s">
        <v>64</v>
      </c>
      <c r="BW6408" s="273" t="s">
        <v>75</v>
      </c>
      <c r="BX6408" s="273" t="s">
        <v>391</v>
      </c>
      <c r="BY6408" s="273" t="s">
        <v>400</v>
      </c>
      <c r="BZ6408" s="273" t="s">
        <v>86</v>
      </c>
      <c r="CA6408" s="273" t="s">
        <v>87</v>
      </c>
      <c r="CB6408" s="273" t="s">
        <v>225</v>
      </c>
      <c r="CC6408" s="273" t="s">
        <v>226</v>
      </c>
      <c r="CD6408" s="282">
        <v>5</v>
      </c>
      <c r="CE6408" s="274">
        <v>45200</v>
      </c>
      <c r="CF6408" s="273">
        <v>0</v>
      </c>
      <c r="CG6408" s="273" t="s">
        <v>90</v>
      </c>
      <c r="CH6408" s="273">
        <v>0</v>
      </c>
      <c r="CI6408" s="273" t="s">
        <v>80</v>
      </c>
      <c r="CM6408" s="273" t="s">
        <v>73</v>
      </c>
      <c r="CN6408" s="273">
        <v>3</v>
      </c>
    </row>
    <row r="6409" spans="4:92">
      <c r="D6409" s="273" t="s">
        <v>83</v>
      </c>
      <c r="E6409" s="273" t="s">
        <v>194</v>
      </c>
      <c r="F6409" s="273" t="s">
        <v>792</v>
      </c>
      <c r="G6409" s="273" t="s">
        <v>794</v>
      </c>
      <c r="H6409" s="274">
        <v>45078</v>
      </c>
      <c r="I6409" s="273">
        <v>12597</v>
      </c>
      <c r="J6409" s="273">
        <v>779</v>
      </c>
      <c r="K6409" s="273">
        <v>135</v>
      </c>
      <c r="L6409" s="273" t="s">
        <v>66</v>
      </c>
      <c r="M6409" s="273">
        <v>240.25514000000001</v>
      </c>
      <c r="N6409" s="273" t="s">
        <v>115</v>
      </c>
      <c r="W6409" s="273">
        <v>190887</v>
      </c>
      <c r="BV6409" s="273" t="s">
        <v>64</v>
      </c>
      <c r="BW6409" s="273" t="s">
        <v>75</v>
      </c>
      <c r="BX6409" s="273" t="s">
        <v>391</v>
      </c>
      <c r="BY6409" s="273" t="s">
        <v>400</v>
      </c>
      <c r="BZ6409" s="273" t="s">
        <v>86</v>
      </c>
      <c r="CA6409" s="273" t="s">
        <v>87</v>
      </c>
      <c r="CB6409" s="273" t="s">
        <v>225</v>
      </c>
      <c r="CC6409" s="273" t="s">
        <v>226</v>
      </c>
      <c r="CD6409" s="282">
        <v>5</v>
      </c>
      <c r="CE6409" s="274">
        <v>45200</v>
      </c>
      <c r="CF6409" s="273">
        <v>0</v>
      </c>
      <c r="CG6409" s="273" t="s">
        <v>90</v>
      </c>
      <c r="CH6409" s="273">
        <v>0</v>
      </c>
      <c r="CI6409" s="273" t="s">
        <v>80</v>
      </c>
      <c r="CM6409" s="273" t="s">
        <v>73</v>
      </c>
      <c r="CN6409" s="273">
        <v>3</v>
      </c>
    </row>
    <row r="6410" spans="4:92">
      <c r="D6410" s="273" t="s">
        <v>83</v>
      </c>
      <c r="E6410" s="273" t="s">
        <v>194</v>
      </c>
      <c r="F6410" s="273" t="s">
        <v>792</v>
      </c>
      <c r="G6410" s="273" t="s">
        <v>794</v>
      </c>
      <c r="H6410" s="274">
        <v>45078</v>
      </c>
      <c r="I6410" s="273">
        <v>12597</v>
      </c>
      <c r="J6410" s="273">
        <v>779</v>
      </c>
      <c r="K6410" s="273">
        <v>0</v>
      </c>
      <c r="L6410" s="273" t="s">
        <v>66</v>
      </c>
      <c r="N6410" s="273" t="s">
        <v>107</v>
      </c>
      <c r="W6410" s="273">
        <v>190888</v>
      </c>
      <c r="BV6410" s="273" t="s">
        <v>64</v>
      </c>
      <c r="BW6410" s="273" t="s">
        <v>75</v>
      </c>
      <c r="BX6410" s="273" t="s">
        <v>391</v>
      </c>
      <c r="BY6410" s="273" t="s">
        <v>400</v>
      </c>
      <c r="BZ6410" s="273" t="s">
        <v>86</v>
      </c>
      <c r="CA6410" s="273" t="s">
        <v>87</v>
      </c>
      <c r="CB6410" s="273" t="s">
        <v>225</v>
      </c>
      <c r="CC6410" s="273" t="s">
        <v>226</v>
      </c>
      <c r="CD6410" s="282">
        <v>5</v>
      </c>
      <c r="CE6410" s="274">
        <v>45231</v>
      </c>
      <c r="CF6410" s="273">
        <v>0</v>
      </c>
      <c r="CG6410" s="273" t="s">
        <v>90</v>
      </c>
      <c r="CH6410" s="273">
        <v>0</v>
      </c>
      <c r="CI6410" s="273" t="s">
        <v>80</v>
      </c>
      <c r="CM6410" s="273" t="s">
        <v>73</v>
      </c>
      <c r="CN6410" s="273">
        <v>3</v>
      </c>
    </row>
    <row r="6411" spans="4:92">
      <c r="D6411" s="273" t="s">
        <v>64</v>
      </c>
      <c r="E6411" s="273" t="s">
        <v>404</v>
      </c>
      <c r="F6411" s="273" t="s">
        <v>408</v>
      </c>
      <c r="G6411" s="273" t="s">
        <v>1081</v>
      </c>
      <c r="H6411" s="274">
        <v>45108</v>
      </c>
      <c r="I6411" s="273">
        <v>12927</v>
      </c>
      <c r="J6411" s="273">
        <v>866</v>
      </c>
      <c r="W6411" s="273">
        <v>242769</v>
      </c>
      <c r="BV6411" s="273" t="s">
        <v>64</v>
      </c>
      <c r="BW6411" s="273" t="s">
        <v>75</v>
      </c>
      <c r="BX6411" s="273" t="s">
        <v>391</v>
      </c>
      <c r="BY6411" s="273" t="s">
        <v>400</v>
      </c>
      <c r="BZ6411" s="273" t="s">
        <v>86</v>
      </c>
      <c r="CA6411" s="273" t="s">
        <v>87</v>
      </c>
      <c r="CB6411" s="273" t="s">
        <v>225</v>
      </c>
      <c r="CC6411" s="273" t="s">
        <v>226</v>
      </c>
      <c r="CD6411" s="282">
        <v>5</v>
      </c>
      <c r="CE6411" s="274">
        <v>45231</v>
      </c>
      <c r="CF6411" s="273">
        <v>0</v>
      </c>
      <c r="CG6411" s="273" t="s">
        <v>90</v>
      </c>
      <c r="CH6411" s="273">
        <v>0</v>
      </c>
      <c r="CI6411" s="273" t="s">
        <v>80</v>
      </c>
      <c r="CM6411" s="273" t="s">
        <v>73</v>
      </c>
      <c r="CN6411" s="273">
        <v>3</v>
      </c>
    </row>
    <row r="6412" spans="4:92">
      <c r="D6412" s="273" t="s">
        <v>64</v>
      </c>
      <c r="E6412" s="273" t="s">
        <v>404</v>
      </c>
      <c r="F6412" s="273" t="s">
        <v>408</v>
      </c>
      <c r="G6412" s="273" t="s">
        <v>1081</v>
      </c>
      <c r="H6412" s="274">
        <v>45108</v>
      </c>
      <c r="I6412" s="273">
        <v>12927</v>
      </c>
      <c r="J6412" s="273">
        <v>866</v>
      </c>
      <c r="K6412" s="273">
        <v>2343</v>
      </c>
      <c r="L6412" s="273" t="s">
        <v>66</v>
      </c>
      <c r="M6412" s="273">
        <v>510.76405999999997</v>
      </c>
      <c r="N6412" s="273" t="s">
        <v>115</v>
      </c>
      <c r="W6412" s="273">
        <v>242793</v>
      </c>
      <c r="BV6412" s="273" t="s">
        <v>64</v>
      </c>
      <c r="BW6412" s="273" t="s">
        <v>75</v>
      </c>
      <c r="BX6412" s="273" t="s">
        <v>391</v>
      </c>
      <c r="BY6412" s="273" t="s">
        <v>400</v>
      </c>
      <c r="BZ6412" s="273" t="s">
        <v>86</v>
      </c>
      <c r="CA6412" s="273" t="s">
        <v>87</v>
      </c>
      <c r="CB6412" s="273" t="s">
        <v>217</v>
      </c>
      <c r="CC6412" s="273" t="s">
        <v>218</v>
      </c>
      <c r="CD6412" s="282">
        <v>2</v>
      </c>
      <c r="CE6412" s="274">
        <v>45231</v>
      </c>
      <c r="CG6412" s="273" t="s">
        <v>181</v>
      </c>
      <c r="CI6412" s="273" t="s">
        <v>181</v>
      </c>
      <c r="CJ6412" s="273" t="s">
        <v>1316</v>
      </c>
      <c r="CM6412" s="273" t="s">
        <v>73</v>
      </c>
      <c r="CN6412" s="273">
        <v>3</v>
      </c>
    </row>
    <row r="6413" spans="4:92">
      <c r="D6413" s="273" t="s">
        <v>64</v>
      </c>
      <c r="E6413" s="273" t="s">
        <v>404</v>
      </c>
      <c r="F6413" s="273" t="s">
        <v>408</v>
      </c>
      <c r="G6413" s="273" t="s">
        <v>1081</v>
      </c>
      <c r="H6413" s="274">
        <v>45108</v>
      </c>
      <c r="I6413" s="273">
        <v>12927</v>
      </c>
      <c r="J6413" s="273">
        <v>866</v>
      </c>
      <c r="K6413" s="273">
        <v>0</v>
      </c>
      <c r="L6413" s="273" t="s">
        <v>66</v>
      </c>
      <c r="N6413" s="273" t="s">
        <v>107</v>
      </c>
      <c r="W6413" s="273">
        <v>242794</v>
      </c>
      <c r="BV6413" s="273" t="s">
        <v>64</v>
      </c>
      <c r="BW6413" s="273" t="s">
        <v>75</v>
      </c>
      <c r="BX6413" s="273" t="s">
        <v>391</v>
      </c>
      <c r="BY6413" s="273" t="s">
        <v>400</v>
      </c>
      <c r="BZ6413" s="273" t="s">
        <v>86</v>
      </c>
      <c r="CA6413" s="273" t="s">
        <v>87</v>
      </c>
      <c r="CB6413" s="273" t="s">
        <v>217</v>
      </c>
      <c r="CC6413" s="273" t="s">
        <v>218</v>
      </c>
      <c r="CD6413" s="282">
        <v>2</v>
      </c>
      <c r="CE6413" s="274">
        <v>45231</v>
      </c>
      <c r="CG6413" s="273" t="s">
        <v>181</v>
      </c>
      <c r="CI6413" s="273" t="s">
        <v>181</v>
      </c>
      <c r="CJ6413" s="273" t="s">
        <v>1317</v>
      </c>
      <c r="CM6413" s="273" t="s">
        <v>73</v>
      </c>
      <c r="CN6413" s="273">
        <v>3</v>
      </c>
    </row>
    <row r="6414" spans="4:92">
      <c r="D6414" s="273" t="s">
        <v>64</v>
      </c>
      <c r="E6414" s="273" t="s">
        <v>404</v>
      </c>
      <c r="F6414" s="273" t="s">
        <v>408</v>
      </c>
      <c r="G6414" s="273" t="s">
        <v>1081</v>
      </c>
      <c r="H6414" s="274">
        <v>45139</v>
      </c>
      <c r="I6414" s="273">
        <v>13604</v>
      </c>
      <c r="J6414" s="273">
        <v>866</v>
      </c>
      <c r="W6414" s="273">
        <v>242798</v>
      </c>
      <c r="BV6414" s="273" t="s">
        <v>64</v>
      </c>
      <c r="BW6414" s="273" t="s">
        <v>75</v>
      </c>
      <c r="BX6414" s="273" t="s">
        <v>391</v>
      </c>
      <c r="BY6414" s="273" t="s">
        <v>400</v>
      </c>
      <c r="BZ6414" s="273" t="s">
        <v>86</v>
      </c>
      <c r="CA6414" s="273" t="s">
        <v>87</v>
      </c>
      <c r="CB6414" s="273" t="s">
        <v>233</v>
      </c>
      <c r="CC6414" s="273" t="s">
        <v>234</v>
      </c>
      <c r="CD6414" s="282">
        <v>1</v>
      </c>
      <c r="CE6414" s="274">
        <v>45231</v>
      </c>
      <c r="CG6414" s="273" t="s">
        <v>181</v>
      </c>
      <c r="CI6414" s="273" t="s">
        <v>181</v>
      </c>
      <c r="CJ6414" s="273" t="s">
        <v>2121</v>
      </c>
      <c r="CM6414" s="273" t="s">
        <v>73</v>
      </c>
      <c r="CN6414" s="273">
        <v>3</v>
      </c>
    </row>
    <row r="6415" spans="4:92">
      <c r="D6415" s="273" t="s">
        <v>64</v>
      </c>
      <c r="E6415" s="273" t="s">
        <v>404</v>
      </c>
      <c r="F6415" s="273" t="s">
        <v>408</v>
      </c>
      <c r="G6415" s="273" t="s">
        <v>1081</v>
      </c>
      <c r="H6415" s="274">
        <v>45139</v>
      </c>
      <c r="I6415" s="273">
        <v>13604</v>
      </c>
      <c r="J6415" s="273">
        <v>866</v>
      </c>
      <c r="K6415" s="273">
        <v>2482</v>
      </c>
      <c r="L6415" s="273" t="s">
        <v>66</v>
      </c>
      <c r="M6415" s="273">
        <v>541.12579000000005</v>
      </c>
      <c r="N6415" s="273" t="s">
        <v>115</v>
      </c>
      <c r="W6415" s="273">
        <v>242822</v>
      </c>
      <c r="BV6415" s="273" t="s">
        <v>64</v>
      </c>
      <c r="BW6415" s="273" t="s">
        <v>75</v>
      </c>
      <c r="BX6415" s="273" t="s">
        <v>391</v>
      </c>
      <c r="BY6415" s="273" t="s">
        <v>400</v>
      </c>
      <c r="BZ6415" s="273" t="s">
        <v>86</v>
      </c>
      <c r="CA6415" s="273" t="s">
        <v>87</v>
      </c>
      <c r="CB6415" s="273" t="s">
        <v>233</v>
      </c>
      <c r="CC6415" s="273" t="s">
        <v>234</v>
      </c>
      <c r="CD6415" s="282">
        <v>1</v>
      </c>
      <c r="CE6415" s="274">
        <v>45231</v>
      </c>
      <c r="CG6415" s="273" t="s">
        <v>181</v>
      </c>
      <c r="CI6415" s="273" t="s">
        <v>181</v>
      </c>
      <c r="CJ6415" s="273" t="s">
        <v>2121</v>
      </c>
      <c r="CM6415" s="273" t="s">
        <v>73</v>
      </c>
      <c r="CN6415" s="273">
        <v>3</v>
      </c>
    </row>
    <row r="6416" spans="4:92">
      <c r="D6416" s="273" t="s">
        <v>64</v>
      </c>
      <c r="E6416" s="273" t="s">
        <v>404</v>
      </c>
      <c r="F6416" s="273" t="s">
        <v>408</v>
      </c>
      <c r="G6416" s="273" t="s">
        <v>1081</v>
      </c>
      <c r="H6416" s="274">
        <v>45139</v>
      </c>
      <c r="I6416" s="273">
        <v>13604</v>
      </c>
      <c r="J6416" s="273">
        <v>866</v>
      </c>
      <c r="K6416" s="273">
        <v>0</v>
      </c>
      <c r="L6416" s="273" t="s">
        <v>66</v>
      </c>
      <c r="N6416" s="273" t="s">
        <v>107</v>
      </c>
      <c r="W6416" s="273">
        <v>242823</v>
      </c>
      <c r="BV6416" s="273" t="s">
        <v>64</v>
      </c>
      <c r="BW6416" s="273" t="s">
        <v>75</v>
      </c>
      <c r="BX6416" s="273" t="s">
        <v>391</v>
      </c>
      <c r="BY6416" s="273" t="s">
        <v>400</v>
      </c>
      <c r="BZ6416" s="273" t="s">
        <v>138</v>
      </c>
      <c r="CA6416" s="273" t="s">
        <v>139</v>
      </c>
      <c r="CB6416" s="273" t="s">
        <v>190</v>
      </c>
      <c r="CC6416" s="273" t="s">
        <v>191</v>
      </c>
      <c r="CD6416" s="282">
        <v>8</v>
      </c>
      <c r="CE6416" s="274">
        <v>45231</v>
      </c>
      <c r="CF6416" s="273">
        <v>1660</v>
      </c>
      <c r="CG6416" s="273" t="s">
        <v>90</v>
      </c>
      <c r="CH6416" s="273">
        <v>1660</v>
      </c>
      <c r="CI6416" s="273" t="s">
        <v>80</v>
      </c>
      <c r="CM6416" s="273" t="s">
        <v>73</v>
      </c>
      <c r="CN6416" s="273">
        <v>3</v>
      </c>
    </row>
    <row r="6417" spans="4:92">
      <c r="D6417" s="273" t="s">
        <v>64</v>
      </c>
      <c r="E6417" s="273" t="s">
        <v>404</v>
      </c>
      <c r="F6417" s="273" t="s">
        <v>408</v>
      </c>
      <c r="G6417" s="273" t="s">
        <v>1081</v>
      </c>
      <c r="H6417" s="274">
        <v>45170</v>
      </c>
      <c r="I6417" s="273">
        <v>13931</v>
      </c>
      <c r="J6417" s="273">
        <v>866</v>
      </c>
      <c r="W6417" s="273">
        <v>242827</v>
      </c>
      <c r="BV6417" s="273" t="s">
        <v>64</v>
      </c>
      <c r="BW6417" s="273" t="s">
        <v>75</v>
      </c>
      <c r="BX6417" s="273" t="s">
        <v>391</v>
      </c>
      <c r="BY6417" s="273" t="s">
        <v>400</v>
      </c>
      <c r="BZ6417" s="273" t="s">
        <v>167</v>
      </c>
      <c r="CA6417" s="273" t="s">
        <v>168</v>
      </c>
      <c r="CB6417" s="273" t="s">
        <v>319</v>
      </c>
      <c r="CC6417" s="273" t="s">
        <v>320</v>
      </c>
      <c r="CD6417" s="282">
        <v>15</v>
      </c>
      <c r="CE6417" s="274">
        <v>45231</v>
      </c>
      <c r="CF6417" s="273">
        <v>0</v>
      </c>
      <c r="CG6417" s="273" t="s">
        <v>90</v>
      </c>
      <c r="CH6417" s="273">
        <v>0</v>
      </c>
      <c r="CI6417" s="273" t="s">
        <v>80</v>
      </c>
      <c r="CM6417" s="273" t="s">
        <v>73</v>
      </c>
      <c r="CN6417" s="273">
        <v>3</v>
      </c>
    </row>
    <row r="6418" spans="4:92">
      <c r="D6418" s="273" t="s">
        <v>64</v>
      </c>
      <c r="E6418" s="273" t="s">
        <v>404</v>
      </c>
      <c r="F6418" s="273" t="s">
        <v>408</v>
      </c>
      <c r="G6418" s="273" t="s">
        <v>1081</v>
      </c>
      <c r="H6418" s="274">
        <v>45170</v>
      </c>
      <c r="I6418" s="273">
        <v>13931</v>
      </c>
      <c r="J6418" s="273">
        <v>866</v>
      </c>
      <c r="K6418" s="273">
        <v>2787</v>
      </c>
      <c r="L6418" s="273" t="s">
        <v>66</v>
      </c>
      <c r="M6418" s="273">
        <v>607.72946999999999</v>
      </c>
      <c r="N6418" s="273" t="s">
        <v>115</v>
      </c>
      <c r="W6418" s="273">
        <v>242851</v>
      </c>
      <c r="BV6418" s="273" t="s">
        <v>64</v>
      </c>
      <c r="BW6418" s="273" t="s">
        <v>75</v>
      </c>
      <c r="BX6418" s="273" t="s">
        <v>391</v>
      </c>
      <c r="BY6418" s="273" t="s">
        <v>400</v>
      </c>
      <c r="BZ6418" s="273" t="s">
        <v>86</v>
      </c>
      <c r="CA6418" s="273" t="s">
        <v>87</v>
      </c>
      <c r="CB6418" s="273" t="s">
        <v>179</v>
      </c>
      <c r="CC6418" s="273" t="s">
        <v>180</v>
      </c>
      <c r="CD6418" s="282">
        <v>1</v>
      </c>
      <c r="CE6418" s="274">
        <v>45231</v>
      </c>
      <c r="CG6418" s="273" t="s">
        <v>181</v>
      </c>
      <c r="CI6418" s="273" t="s">
        <v>181</v>
      </c>
      <c r="CJ6418" s="273" t="s">
        <v>1595</v>
      </c>
      <c r="CM6418" s="273" t="s">
        <v>73</v>
      </c>
      <c r="CN6418" s="273">
        <v>3</v>
      </c>
    </row>
    <row r="6419" spans="4:92">
      <c r="D6419" s="273" t="s">
        <v>64</v>
      </c>
      <c r="E6419" s="273" t="s">
        <v>404</v>
      </c>
      <c r="F6419" s="273" t="s">
        <v>408</v>
      </c>
      <c r="G6419" s="273" t="s">
        <v>1081</v>
      </c>
      <c r="H6419" s="274">
        <v>45170</v>
      </c>
      <c r="I6419" s="273">
        <v>13931</v>
      </c>
      <c r="J6419" s="273">
        <v>866</v>
      </c>
      <c r="K6419" s="273">
        <v>0</v>
      </c>
      <c r="L6419" s="273" t="s">
        <v>66</v>
      </c>
      <c r="N6419" s="273" t="s">
        <v>107</v>
      </c>
      <c r="W6419" s="273">
        <v>242852</v>
      </c>
      <c r="BV6419" s="273" t="s">
        <v>64</v>
      </c>
      <c r="BW6419" s="273" t="s">
        <v>75</v>
      </c>
      <c r="BX6419" s="273" t="s">
        <v>391</v>
      </c>
      <c r="BY6419" s="273" t="s">
        <v>400</v>
      </c>
      <c r="BZ6419" s="273" t="s">
        <v>86</v>
      </c>
      <c r="CA6419" s="273" t="s">
        <v>87</v>
      </c>
      <c r="CB6419" s="273" t="s">
        <v>179</v>
      </c>
      <c r="CC6419" s="273" t="s">
        <v>180</v>
      </c>
      <c r="CD6419" s="282">
        <v>1</v>
      </c>
      <c r="CE6419" s="274">
        <v>45231</v>
      </c>
      <c r="CG6419" s="273" t="s">
        <v>181</v>
      </c>
      <c r="CI6419" s="273" t="s">
        <v>181</v>
      </c>
      <c r="CJ6419" s="273" t="s">
        <v>1595</v>
      </c>
      <c r="CM6419" s="273" t="s">
        <v>73</v>
      </c>
      <c r="CN6419" s="273">
        <v>3</v>
      </c>
    </row>
    <row r="6420" spans="4:92">
      <c r="D6420" s="273" t="s">
        <v>64</v>
      </c>
      <c r="E6420" s="273" t="s">
        <v>404</v>
      </c>
      <c r="F6420" s="273" t="s">
        <v>408</v>
      </c>
      <c r="G6420" s="273" t="s">
        <v>1081</v>
      </c>
      <c r="H6420" s="274">
        <v>45200</v>
      </c>
      <c r="I6420" s="273">
        <v>14266</v>
      </c>
      <c r="J6420" s="273">
        <v>866</v>
      </c>
      <c r="W6420" s="273">
        <v>323993</v>
      </c>
      <c r="BV6420" s="273" t="s">
        <v>64</v>
      </c>
      <c r="BW6420" s="273" t="s">
        <v>75</v>
      </c>
      <c r="BX6420" s="273" t="s">
        <v>391</v>
      </c>
      <c r="BY6420" s="273" t="s">
        <v>400</v>
      </c>
      <c r="BZ6420" s="273" t="s">
        <v>204</v>
      </c>
      <c r="CA6420" s="273" t="s">
        <v>205</v>
      </c>
      <c r="CB6420" s="273" t="s">
        <v>206</v>
      </c>
      <c r="CC6420" s="273" t="s">
        <v>207</v>
      </c>
      <c r="CD6420" s="282">
        <v>0</v>
      </c>
      <c r="CE6420" s="274">
        <v>45231</v>
      </c>
      <c r="CG6420" s="273" t="s">
        <v>181</v>
      </c>
      <c r="CI6420" s="273" t="s">
        <v>208</v>
      </c>
      <c r="CJ6420" s="273" t="s">
        <v>209</v>
      </c>
      <c r="CM6420" s="273" t="s">
        <v>73</v>
      </c>
      <c r="CN6420" s="273">
        <v>3</v>
      </c>
    </row>
    <row r="6421" spans="4:92">
      <c r="D6421" s="273" t="s">
        <v>64</v>
      </c>
      <c r="E6421" s="273" t="s">
        <v>404</v>
      </c>
      <c r="F6421" s="273" t="s">
        <v>408</v>
      </c>
      <c r="G6421" s="273" t="s">
        <v>1081</v>
      </c>
      <c r="H6421" s="274">
        <v>45200</v>
      </c>
      <c r="I6421" s="273">
        <v>14266</v>
      </c>
      <c r="J6421" s="273">
        <v>866</v>
      </c>
      <c r="K6421" s="273">
        <v>2623</v>
      </c>
      <c r="L6421" s="273" t="s">
        <v>66</v>
      </c>
      <c r="M6421" s="273">
        <v>571.80772999999999</v>
      </c>
      <c r="N6421" s="273" t="s">
        <v>115</v>
      </c>
      <c r="W6421" s="273">
        <v>324017</v>
      </c>
      <c r="BV6421" s="273" t="s">
        <v>64</v>
      </c>
      <c r="BW6421" s="273" t="s">
        <v>75</v>
      </c>
      <c r="BX6421" s="273" t="s">
        <v>391</v>
      </c>
      <c r="BY6421" s="273" t="s">
        <v>400</v>
      </c>
      <c r="BZ6421" s="273" t="s">
        <v>204</v>
      </c>
      <c r="CA6421" s="273" t="s">
        <v>205</v>
      </c>
      <c r="CB6421" s="273" t="s">
        <v>206</v>
      </c>
      <c r="CC6421" s="273" t="s">
        <v>207</v>
      </c>
      <c r="CD6421" s="282">
        <v>0</v>
      </c>
      <c r="CE6421" s="274">
        <v>45231</v>
      </c>
      <c r="CG6421" s="273" t="s">
        <v>181</v>
      </c>
      <c r="CI6421" s="273" t="s">
        <v>208</v>
      </c>
      <c r="CJ6421" s="273" t="s">
        <v>209</v>
      </c>
      <c r="CM6421" s="273" t="s">
        <v>73</v>
      </c>
      <c r="CN6421" s="273">
        <v>3</v>
      </c>
    </row>
    <row r="6422" spans="4:92">
      <c r="D6422" s="273" t="s">
        <v>64</v>
      </c>
      <c r="E6422" s="273" t="s">
        <v>404</v>
      </c>
      <c r="F6422" s="273" t="s">
        <v>408</v>
      </c>
      <c r="G6422" s="273" t="s">
        <v>1081</v>
      </c>
      <c r="H6422" s="274">
        <v>45200</v>
      </c>
      <c r="I6422" s="273">
        <v>14266</v>
      </c>
      <c r="J6422" s="273">
        <v>866</v>
      </c>
      <c r="K6422" s="273">
        <v>0</v>
      </c>
      <c r="L6422" s="273" t="s">
        <v>66</v>
      </c>
      <c r="N6422" s="273" t="s">
        <v>107</v>
      </c>
      <c r="W6422" s="273">
        <v>324018</v>
      </c>
      <c r="BV6422" s="273" t="s">
        <v>64</v>
      </c>
      <c r="BW6422" s="273" t="s">
        <v>75</v>
      </c>
      <c r="BX6422" s="273" t="s">
        <v>391</v>
      </c>
      <c r="BY6422" s="273" t="s">
        <v>400</v>
      </c>
      <c r="BZ6422" s="273" t="s">
        <v>167</v>
      </c>
      <c r="CA6422" s="273" t="s">
        <v>168</v>
      </c>
      <c r="CB6422" s="273" t="s">
        <v>313</v>
      </c>
      <c r="CC6422" s="273" t="s">
        <v>314</v>
      </c>
      <c r="CD6422" s="282">
        <v>14</v>
      </c>
      <c r="CE6422" s="274">
        <v>45231</v>
      </c>
      <c r="CF6422" s="273">
        <v>350</v>
      </c>
      <c r="CG6422" s="273" t="s">
        <v>90</v>
      </c>
      <c r="CH6422" s="273">
        <v>350</v>
      </c>
      <c r="CI6422" s="273" t="s">
        <v>80</v>
      </c>
      <c r="CM6422" s="273" t="s">
        <v>73</v>
      </c>
      <c r="CN6422" s="273">
        <v>3</v>
      </c>
    </row>
    <row r="6423" spans="4:92">
      <c r="D6423" s="273" t="s">
        <v>64</v>
      </c>
      <c r="E6423" s="273" t="s">
        <v>404</v>
      </c>
      <c r="F6423" s="273" t="s">
        <v>408</v>
      </c>
      <c r="G6423" s="273" t="s">
        <v>1081</v>
      </c>
      <c r="H6423" s="274">
        <v>45231</v>
      </c>
      <c r="I6423" s="273">
        <v>14633</v>
      </c>
      <c r="J6423" s="273">
        <v>866</v>
      </c>
      <c r="W6423" s="273">
        <v>324022</v>
      </c>
      <c r="BV6423" s="273" t="s">
        <v>64</v>
      </c>
      <c r="BW6423" s="273" t="s">
        <v>75</v>
      </c>
      <c r="BX6423" s="273" t="s">
        <v>391</v>
      </c>
      <c r="BY6423" s="273" t="s">
        <v>400</v>
      </c>
      <c r="BZ6423" s="273" t="s">
        <v>167</v>
      </c>
      <c r="CA6423" s="273" t="s">
        <v>168</v>
      </c>
      <c r="CB6423" s="273" t="s">
        <v>353</v>
      </c>
      <c r="CC6423" s="273" t="s">
        <v>354</v>
      </c>
      <c r="CD6423" s="282">
        <v>13</v>
      </c>
      <c r="CE6423" s="274">
        <v>45231</v>
      </c>
      <c r="CF6423" s="273">
        <v>328</v>
      </c>
      <c r="CG6423" s="273" t="s">
        <v>90</v>
      </c>
      <c r="CH6423" s="273">
        <v>328</v>
      </c>
      <c r="CI6423" s="273" t="s">
        <v>80</v>
      </c>
      <c r="CM6423" s="273" t="s">
        <v>73</v>
      </c>
      <c r="CN6423" s="273">
        <v>3</v>
      </c>
    </row>
    <row r="6424" spans="4:92">
      <c r="D6424" s="273" t="s">
        <v>64</v>
      </c>
      <c r="E6424" s="273" t="s">
        <v>404</v>
      </c>
      <c r="F6424" s="273" t="s">
        <v>408</v>
      </c>
      <c r="G6424" s="273" t="s">
        <v>1081</v>
      </c>
      <c r="H6424" s="274">
        <v>45231</v>
      </c>
      <c r="I6424" s="273">
        <v>14633</v>
      </c>
      <c r="J6424" s="273">
        <v>866</v>
      </c>
      <c r="K6424" s="273">
        <v>1818</v>
      </c>
      <c r="L6424" s="273" t="s">
        <v>66</v>
      </c>
      <c r="M6424" s="273">
        <v>339.83013999999997</v>
      </c>
      <c r="N6424" s="273" t="s">
        <v>115</v>
      </c>
      <c r="W6424" s="273">
        <v>324046</v>
      </c>
      <c r="BV6424" s="273" t="s">
        <v>64</v>
      </c>
      <c r="BW6424" s="273" t="s">
        <v>75</v>
      </c>
      <c r="BX6424" s="273" t="s">
        <v>391</v>
      </c>
      <c r="BY6424" s="273" t="s">
        <v>400</v>
      </c>
      <c r="BZ6424" s="273" t="s">
        <v>151</v>
      </c>
      <c r="CA6424" s="273" t="s">
        <v>152</v>
      </c>
      <c r="CB6424" s="273" t="s">
        <v>161</v>
      </c>
      <c r="CC6424" s="273" t="s">
        <v>162</v>
      </c>
      <c r="CD6424" s="282">
        <v>11</v>
      </c>
      <c r="CE6424" s="274">
        <v>45231</v>
      </c>
      <c r="CF6424" s="273">
        <v>4513</v>
      </c>
      <c r="CG6424" s="273" t="s">
        <v>90</v>
      </c>
      <c r="CH6424" s="273">
        <v>4513</v>
      </c>
      <c r="CI6424" s="273" t="s">
        <v>80</v>
      </c>
      <c r="CM6424" s="273" t="s">
        <v>73</v>
      </c>
      <c r="CN6424" s="273">
        <v>3</v>
      </c>
    </row>
    <row r="6425" spans="4:92">
      <c r="D6425" s="273" t="s">
        <v>64</v>
      </c>
      <c r="E6425" s="273" t="s">
        <v>404</v>
      </c>
      <c r="F6425" s="273" t="s">
        <v>408</v>
      </c>
      <c r="G6425" s="273" t="s">
        <v>1081</v>
      </c>
      <c r="H6425" s="274">
        <v>45231</v>
      </c>
      <c r="I6425" s="273">
        <v>14633</v>
      </c>
      <c r="J6425" s="273">
        <v>866</v>
      </c>
      <c r="K6425" s="273">
        <v>0</v>
      </c>
      <c r="L6425" s="273" t="s">
        <v>66</v>
      </c>
      <c r="N6425" s="273" t="s">
        <v>107</v>
      </c>
      <c r="W6425" s="273">
        <v>324047</v>
      </c>
      <c r="BV6425" s="273" t="s">
        <v>64</v>
      </c>
      <c r="BW6425" s="273" t="s">
        <v>75</v>
      </c>
      <c r="BX6425" s="273" t="s">
        <v>391</v>
      </c>
      <c r="BY6425" s="273" t="s">
        <v>400</v>
      </c>
      <c r="BZ6425" s="273" t="s">
        <v>167</v>
      </c>
      <c r="CA6425" s="273" t="s">
        <v>168</v>
      </c>
      <c r="CB6425" s="273" t="s">
        <v>169</v>
      </c>
      <c r="CC6425" s="273" t="s">
        <v>170</v>
      </c>
      <c r="CD6425" s="282">
        <v>12</v>
      </c>
      <c r="CE6425" s="274">
        <v>45231</v>
      </c>
      <c r="CF6425" s="273">
        <v>300</v>
      </c>
      <c r="CG6425" s="273" t="s">
        <v>90</v>
      </c>
      <c r="CH6425" s="273">
        <v>300</v>
      </c>
      <c r="CI6425" s="273" t="s">
        <v>80</v>
      </c>
      <c r="CM6425" s="273" t="s">
        <v>73</v>
      </c>
      <c r="CN6425" s="273">
        <v>3</v>
      </c>
    </row>
    <row r="6426" spans="4:92">
      <c r="D6426" s="273" t="s">
        <v>64</v>
      </c>
      <c r="E6426" s="273" t="s">
        <v>404</v>
      </c>
      <c r="F6426" s="273" t="s">
        <v>408</v>
      </c>
      <c r="G6426" s="273" t="s">
        <v>1081</v>
      </c>
      <c r="H6426" s="274">
        <v>45261</v>
      </c>
      <c r="I6426" s="273">
        <v>17090</v>
      </c>
      <c r="J6426" s="273">
        <v>866</v>
      </c>
      <c r="W6426" s="273">
        <v>324051</v>
      </c>
      <c r="BV6426" s="273" t="s">
        <v>64</v>
      </c>
      <c r="BW6426" s="273" t="s">
        <v>75</v>
      </c>
      <c r="BX6426" s="273" t="s">
        <v>391</v>
      </c>
      <c r="BY6426" s="273" t="s">
        <v>400</v>
      </c>
      <c r="BZ6426" s="273" t="s">
        <v>126</v>
      </c>
      <c r="CA6426" s="273" t="s">
        <v>127</v>
      </c>
      <c r="CB6426" s="273" t="s">
        <v>133</v>
      </c>
      <c r="CC6426" s="273" t="s">
        <v>134</v>
      </c>
      <c r="CD6426" s="282">
        <v>7</v>
      </c>
      <c r="CE6426" s="274">
        <v>45231</v>
      </c>
      <c r="CI6426" s="273" t="s">
        <v>104</v>
      </c>
      <c r="CM6426" s="273" t="s">
        <v>73</v>
      </c>
      <c r="CN6426" s="273">
        <v>3</v>
      </c>
    </row>
    <row r="6427" spans="4:92">
      <c r="D6427" s="273" t="s">
        <v>64</v>
      </c>
      <c r="E6427" s="273" t="s">
        <v>404</v>
      </c>
      <c r="F6427" s="273" t="s">
        <v>408</v>
      </c>
      <c r="G6427" s="273" t="s">
        <v>1081</v>
      </c>
      <c r="H6427" s="274">
        <v>45261</v>
      </c>
      <c r="I6427" s="273">
        <v>17090</v>
      </c>
      <c r="J6427" s="273">
        <v>866</v>
      </c>
      <c r="K6427" s="273">
        <v>2382</v>
      </c>
      <c r="L6427" s="273" t="s">
        <v>66</v>
      </c>
      <c r="M6427" s="273">
        <v>519.40972999999997</v>
      </c>
      <c r="N6427" s="273" t="s">
        <v>115</v>
      </c>
      <c r="W6427" s="273">
        <v>324075</v>
      </c>
      <c r="BV6427" s="273" t="s">
        <v>64</v>
      </c>
      <c r="BW6427" s="273" t="s">
        <v>75</v>
      </c>
      <c r="BX6427" s="273" t="s">
        <v>391</v>
      </c>
      <c r="BY6427" s="273" t="s">
        <v>400</v>
      </c>
      <c r="BZ6427" s="273" t="s">
        <v>138</v>
      </c>
      <c r="CA6427" s="273" t="s">
        <v>139</v>
      </c>
      <c r="CB6427" s="273" t="s">
        <v>140</v>
      </c>
      <c r="CC6427" s="273" t="s">
        <v>141</v>
      </c>
      <c r="CD6427" s="282">
        <v>9</v>
      </c>
      <c r="CE6427" s="274">
        <v>45231</v>
      </c>
      <c r="CF6427" s="273">
        <v>963</v>
      </c>
      <c r="CG6427" s="273" t="s">
        <v>90</v>
      </c>
      <c r="CH6427" s="273">
        <v>963</v>
      </c>
      <c r="CI6427" s="273" t="s">
        <v>80</v>
      </c>
      <c r="CM6427" s="273" t="s">
        <v>73</v>
      </c>
      <c r="CN6427" s="273">
        <v>3</v>
      </c>
    </row>
    <row r="6428" spans="4:92">
      <c r="D6428" s="273" t="s">
        <v>83</v>
      </c>
      <c r="E6428" s="273" t="s">
        <v>404</v>
      </c>
      <c r="F6428" s="273" t="s">
        <v>431</v>
      </c>
      <c r="G6428" s="273" t="s">
        <v>436</v>
      </c>
      <c r="H6428" s="274">
        <v>45261</v>
      </c>
      <c r="I6428" s="273">
        <v>17014</v>
      </c>
      <c r="J6428" s="273">
        <v>762</v>
      </c>
      <c r="K6428" s="273">
        <v>36750</v>
      </c>
      <c r="L6428" s="273" t="s">
        <v>66</v>
      </c>
      <c r="M6428" s="273">
        <v>0</v>
      </c>
      <c r="N6428" s="273" t="s">
        <v>1010</v>
      </c>
      <c r="O6428" s="273">
        <v>0</v>
      </c>
      <c r="P6428" s="273" t="s">
        <v>1011</v>
      </c>
      <c r="Q6428" s="273" t="s">
        <v>1993</v>
      </c>
      <c r="R6428" s="273" t="s">
        <v>1013</v>
      </c>
      <c r="S6428" s="273" t="s">
        <v>1682</v>
      </c>
      <c r="U6428" s="273" t="s">
        <v>1682</v>
      </c>
      <c r="V6428" s="273" t="s">
        <v>1682</v>
      </c>
      <c r="W6428" s="273">
        <v>313734</v>
      </c>
      <c r="BV6428" s="273" t="s">
        <v>64</v>
      </c>
      <c r="BW6428" s="273" t="s">
        <v>75</v>
      </c>
      <c r="BX6428" s="273" t="s">
        <v>391</v>
      </c>
      <c r="BY6428" s="273" t="s">
        <v>400</v>
      </c>
      <c r="BZ6428" s="273" t="s">
        <v>151</v>
      </c>
      <c r="CA6428" s="273" t="s">
        <v>152</v>
      </c>
      <c r="CB6428" s="273" t="s">
        <v>153</v>
      </c>
      <c r="CC6428" s="273" t="s">
        <v>154</v>
      </c>
      <c r="CD6428" s="282">
        <v>10</v>
      </c>
      <c r="CE6428" s="274">
        <v>45231</v>
      </c>
      <c r="CF6428" s="273">
        <v>22565</v>
      </c>
      <c r="CG6428" s="273" t="s">
        <v>90</v>
      </c>
      <c r="CH6428" s="273">
        <v>22565</v>
      </c>
      <c r="CI6428" s="273" t="s">
        <v>80</v>
      </c>
      <c r="CM6428" s="273" t="s">
        <v>73</v>
      </c>
      <c r="CN6428" s="273">
        <v>3</v>
      </c>
    </row>
    <row r="6429" spans="4:92">
      <c r="D6429" s="273" t="s">
        <v>83</v>
      </c>
      <c r="E6429" s="273" t="s">
        <v>404</v>
      </c>
      <c r="F6429" s="273" t="s">
        <v>431</v>
      </c>
      <c r="G6429" s="273" t="s">
        <v>436</v>
      </c>
      <c r="H6429" s="274">
        <v>45261</v>
      </c>
      <c r="I6429" s="273">
        <v>17014</v>
      </c>
      <c r="J6429" s="273">
        <v>762</v>
      </c>
      <c r="K6429" s="273">
        <v>77087.5</v>
      </c>
      <c r="L6429" s="273" t="s">
        <v>66</v>
      </c>
      <c r="M6429" s="273">
        <v>18654.047879999998</v>
      </c>
      <c r="N6429" s="273" t="s">
        <v>115</v>
      </c>
      <c r="W6429" s="273">
        <v>313732</v>
      </c>
      <c r="BV6429" s="273" t="s">
        <v>64</v>
      </c>
      <c r="BW6429" s="273" t="s">
        <v>75</v>
      </c>
      <c r="BX6429" s="273" t="s">
        <v>391</v>
      </c>
      <c r="BY6429" s="273" t="s">
        <v>400</v>
      </c>
      <c r="BZ6429" s="273" t="s">
        <v>126</v>
      </c>
      <c r="CA6429" s="273" t="s">
        <v>127</v>
      </c>
      <c r="CB6429" s="273" t="s">
        <v>128</v>
      </c>
      <c r="CC6429" s="273" t="s">
        <v>129</v>
      </c>
      <c r="CD6429" s="282">
        <v>6</v>
      </c>
      <c r="CE6429" s="274">
        <v>45231</v>
      </c>
      <c r="CI6429" s="273" t="s">
        <v>80</v>
      </c>
      <c r="CM6429" s="273" t="s">
        <v>73</v>
      </c>
      <c r="CN6429" s="273">
        <v>3</v>
      </c>
    </row>
    <row r="6430" spans="4:92">
      <c r="D6430" s="273" t="s">
        <v>83</v>
      </c>
      <c r="E6430" s="273" t="s">
        <v>404</v>
      </c>
      <c r="F6430" s="273" t="s">
        <v>431</v>
      </c>
      <c r="G6430" s="273" t="s">
        <v>436</v>
      </c>
      <c r="H6430" s="274">
        <v>45261</v>
      </c>
      <c r="I6430" s="273">
        <v>17014</v>
      </c>
      <c r="J6430" s="273">
        <v>762</v>
      </c>
      <c r="K6430" s="273">
        <v>175</v>
      </c>
      <c r="L6430" s="273" t="s">
        <v>66</v>
      </c>
      <c r="N6430" s="273" t="s">
        <v>107</v>
      </c>
      <c r="W6430" s="273">
        <v>313733</v>
      </c>
      <c r="BV6430" s="273" t="s">
        <v>64</v>
      </c>
      <c r="BW6430" s="273" t="s">
        <v>75</v>
      </c>
      <c r="BX6430" s="273" t="s">
        <v>391</v>
      </c>
      <c r="BY6430" s="273" t="s">
        <v>400</v>
      </c>
      <c r="BZ6430" s="273" t="s">
        <v>110</v>
      </c>
      <c r="CA6430" s="273" t="s">
        <v>111</v>
      </c>
      <c r="CB6430" s="273" t="s">
        <v>117</v>
      </c>
      <c r="CC6430" s="273" t="s">
        <v>118</v>
      </c>
      <c r="CD6430" s="282">
        <v>5</v>
      </c>
      <c r="CE6430" s="274">
        <v>45231</v>
      </c>
      <c r="CI6430" s="273" t="s">
        <v>104</v>
      </c>
      <c r="CM6430" s="273" t="s">
        <v>73</v>
      </c>
      <c r="CN6430" s="273">
        <v>3</v>
      </c>
    </row>
    <row r="6431" spans="4:92">
      <c r="D6431" s="273" t="s">
        <v>83</v>
      </c>
      <c r="E6431" s="273" t="s">
        <v>404</v>
      </c>
      <c r="F6431" s="273" t="s">
        <v>431</v>
      </c>
      <c r="G6431" s="273" t="s">
        <v>454</v>
      </c>
      <c r="H6431" s="274">
        <v>44927</v>
      </c>
      <c r="I6431" s="273">
        <v>11210</v>
      </c>
      <c r="J6431" s="273">
        <v>764</v>
      </c>
      <c r="W6431" s="273">
        <v>138977</v>
      </c>
      <c r="BV6431" s="273" t="s">
        <v>64</v>
      </c>
      <c r="BW6431" s="273" t="s">
        <v>75</v>
      </c>
      <c r="BX6431" s="273" t="s">
        <v>391</v>
      </c>
      <c r="BY6431" s="273" t="s">
        <v>400</v>
      </c>
      <c r="BZ6431" s="273" t="s">
        <v>110</v>
      </c>
      <c r="CA6431" s="273" t="s">
        <v>111</v>
      </c>
      <c r="CB6431" s="273" t="s">
        <v>112</v>
      </c>
      <c r="CC6431" s="273" t="s">
        <v>113</v>
      </c>
      <c r="CD6431" s="282">
        <v>4</v>
      </c>
      <c r="CE6431" s="274">
        <v>45231</v>
      </c>
      <c r="CI6431" s="273" t="s">
        <v>80</v>
      </c>
      <c r="CM6431" s="273" t="s">
        <v>73</v>
      </c>
      <c r="CN6431" s="273">
        <v>3</v>
      </c>
    </row>
    <row r="6432" spans="4:92">
      <c r="D6432" s="273" t="s">
        <v>83</v>
      </c>
      <c r="E6432" s="273" t="s">
        <v>404</v>
      </c>
      <c r="F6432" s="273" t="s">
        <v>431</v>
      </c>
      <c r="G6432" s="273" t="s">
        <v>454</v>
      </c>
      <c r="H6432" s="274">
        <v>44927</v>
      </c>
      <c r="I6432" s="273">
        <v>11210</v>
      </c>
      <c r="J6432" s="273">
        <v>764</v>
      </c>
      <c r="K6432" s="273">
        <v>468</v>
      </c>
      <c r="L6432" s="273" t="s">
        <v>66</v>
      </c>
      <c r="M6432" s="273">
        <v>20722.973310000001</v>
      </c>
      <c r="N6432" s="273" t="s">
        <v>115</v>
      </c>
      <c r="W6432" s="273">
        <v>139001</v>
      </c>
      <c r="BV6432" s="273" t="s">
        <v>64</v>
      </c>
      <c r="BW6432" s="273" t="s">
        <v>75</v>
      </c>
      <c r="BX6432" s="273" t="s">
        <v>391</v>
      </c>
      <c r="BY6432" s="273" t="s">
        <v>400</v>
      </c>
      <c r="BZ6432" s="273" t="s">
        <v>86</v>
      </c>
      <c r="CA6432" s="273" t="s">
        <v>87</v>
      </c>
      <c r="CB6432" s="273" t="s">
        <v>101</v>
      </c>
      <c r="CC6432" s="273" t="s">
        <v>102</v>
      </c>
      <c r="CD6432" s="282">
        <v>4</v>
      </c>
      <c r="CE6432" s="274">
        <v>45231</v>
      </c>
      <c r="CF6432" s="273">
        <v>26366.95</v>
      </c>
      <c r="CG6432" s="273" t="s">
        <v>1495</v>
      </c>
      <c r="CH6432" s="273">
        <v>3790.2490625</v>
      </c>
      <c r="CI6432" s="273" t="s">
        <v>104</v>
      </c>
      <c r="CM6432" s="273" t="s">
        <v>73</v>
      </c>
      <c r="CN6432" s="273">
        <v>3</v>
      </c>
    </row>
    <row r="6433" spans="4:92">
      <c r="D6433" s="273" t="s">
        <v>83</v>
      </c>
      <c r="E6433" s="273" t="s">
        <v>404</v>
      </c>
      <c r="F6433" s="273" t="s">
        <v>431</v>
      </c>
      <c r="G6433" s="273" t="s">
        <v>454</v>
      </c>
      <c r="H6433" s="274">
        <v>44927</v>
      </c>
      <c r="I6433" s="273">
        <v>11210</v>
      </c>
      <c r="J6433" s="273">
        <v>764</v>
      </c>
      <c r="K6433" s="273">
        <v>0</v>
      </c>
      <c r="L6433" s="273" t="s">
        <v>66</v>
      </c>
      <c r="N6433" s="273" t="s">
        <v>107</v>
      </c>
      <c r="W6433" s="273">
        <v>139002</v>
      </c>
      <c r="BV6433" s="273" t="s">
        <v>64</v>
      </c>
      <c r="BW6433" s="273" t="s">
        <v>75</v>
      </c>
      <c r="BX6433" s="273" t="s">
        <v>391</v>
      </c>
      <c r="BY6433" s="273" t="s">
        <v>400</v>
      </c>
      <c r="BZ6433" s="273" t="s">
        <v>86</v>
      </c>
      <c r="CA6433" s="273" t="s">
        <v>87</v>
      </c>
      <c r="CB6433" s="273" t="s">
        <v>101</v>
      </c>
      <c r="CC6433" s="273" t="s">
        <v>102</v>
      </c>
      <c r="CD6433" s="282">
        <v>4</v>
      </c>
      <c r="CE6433" s="274">
        <v>45231</v>
      </c>
      <c r="CF6433" s="273">
        <v>34171.33</v>
      </c>
      <c r="CG6433" s="273" t="s">
        <v>1495</v>
      </c>
      <c r="CH6433" s="273">
        <v>4912.1286874999996</v>
      </c>
      <c r="CI6433" s="273" t="s">
        <v>104</v>
      </c>
      <c r="CM6433" s="273" t="s">
        <v>73</v>
      </c>
      <c r="CN6433" s="273">
        <v>3</v>
      </c>
    </row>
    <row r="6434" spans="4:92">
      <c r="D6434" s="273" t="s">
        <v>83</v>
      </c>
      <c r="E6434" s="273" t="s">
        <v>404</v>
      </c>
      <c r="F6434" s="273" t="s">
        <v>431</v>
      </c>
      <c r="G6434" s="273" t="s">
        <v>454</v>
      </c>
      <c r="H6434" s="274">
        <v>44958</v>
      </c>
      <c r="I6434" s="273">
        <v>11372</v>
      </c>
      <c r="J6434" s="273">
        <v>764</v>
      </c>
      <c r="W6434" s="273">
        <v>143675</v>
      </c>
      <c r="BV6434" s="273" t="s">
        <v>64</v>
      </c>
      <c r="BW6434" s="273" t="s">
        <v>75</v>
      </c>
      <c r="BX6434" s="273" t="s">
        <v>391</v>
      </c>
      <c r="BY6434" s="273" t="s">
        <v>400</v>
      </c>
      <c r="BZ6434" s="273" t="s">
        <v>86</v>
      </c>
      <c r="CA6434" s="273" t="s">
        <v>87</v>
      </c>
      <c r="CB6434" s="273" t="s">
        <v>88</v>
      </c>
      <c r="CC6434" s="273" t="s">
        <v>89</v>
      </c>
      <c r="CD6434" s="282">
        <v>3</v>
      </c>
      <c r="CE6434" s="274">
        <v>45231</v>
      </c>
      <c r="CF6434" s="273">
        <v>13674</v>
      </c>
      <c r="CG6434" s="273" t="s">
        <v>90</v>
      </c>
      <c r="CH6434" s="273">
        <v>13674</v>
      </c>
      <c r="CI6434" s="273" t="s">
        <v>80</v>
      </c>
      <c r="CM6434" s="273" t="s">
        <v>73</v>
      </c>
      <c r="CN6434" s="273">
        <v>3</v>
      </c>
    </row>
    <row r="6435" spans="4:92">
      <c r="D6435" s="273" t="s">
        <v>83</v>
      </c>
      <c r="E6435" s="273" t="s">
        <v>404</v>
      </c>
      <c r="F6435" s="273" t="s">
        <v>431</v>
      </c>
      <c r="G6435" s="273" t="s">
        <v>454</v>
      </c>
      <c r="H6435" s="274">
        <v>44958</v>
      </c>
      <c r="I6435" s="273">
        <v>11372</v>
      </c>
      <c r="J6435" s="273">
        <v>764</v>
      </c>
      <c r="K6435" s="273">
        <v>3060</v>
      </c>
      <c r="L6435" s="273" t="s">
        <v>66</v>
      </c>
      <c r="M6435" s="273">
        <v>21739.585139999999</v>
      </c>
      <c r="N6435" s="273" t="s">
        <v>115</v>
      </c>
      <c r="W6435" s="273">
        <v>143699</v>
      </c>
      <c r="BV6435" s="273" t="s">
        <v>64</v>
      </c>
      <c r="BW6435" s="273" t="s">
        <v>75</v>
      </c>
      <c r="BX6435" s="273" t="s">
        <v>391</v>
      </c>
      <c r="BY6435" s="273" t="s">
        <v>400</v>
      </c>
      <c r="BZ6435" s="273" t="s">
        <v>86</v>
      </c>
      <c r="CA6435" s="273" t="s">
        <v>87</v>
      </c>
      <c r="CB6435" s="273" t="s">
        <v>88</v>
      </c>
      <c r="CC6435" s="273" t="s">
        <v>89</v>
      </c>
      <c r="CD6435" s="282">
        <v>3</v>
      </c>
      <c r="CE6435" s="274">
        <v>45231</v>
      </c>
      <c r="CF6435" s="273">
        <v>10551</v>
      </c>
      <c r="CG6435" s="273" t="s">
        <v>90</v>
      </c>
      <c r="CH6435" s="273">
        <v>10551</v>
      </c>
      <c r="CI6435" s="273" t="s">
        <v>80</v>
      </c>
      <c r="CM6435" s="273" t="s">
        <v>73</v>
      </c>
      <c r="CN6435" s="273">
        <v>3</v>
      </c>
    </row>
    <row r="6436" spans="4:92">
      <c r="D6436" s="273" t="s">
        <v>83</v>
      </c>
      <c r="E6436" s="273" t="s">
        <v>404</v>
      </c>
      <c r="F6436" s="273" t="s">
        <v>431</v>
      </c>
      <c r="G6436" s="273" t="s">
        <v>454</v>
      </c>
      <c r="H6436" s="274">
        <v>44958</v>
      </c>
      <c r="I6436" s="273">
        <v>11372</v>
      </c>
      <c r="J6436" s="273">
        <v>764</v>
      </c>
      <c r="K6436" s="273">
        <v>0</v>
      </c>
      <c r="L6436" s="273" t="s">
        <v>66</v>
      </c>
      <c r="N6436" s="273" t="s">
        <v>107</v>
      </c>
      <c r="W6436" s="273">
        <v>143700</v>
      </c>
      <c r="BV6436" s="273" t="s">
        <v>64</v>
      </c>
      <c r="BW6436" s="273" t="s">
        <v>75</v>
      </c>
      <c r="BX6436" s="273" t="s">
        <v>391</v>
      </c>
      <c r="BY6436" s="273" t="s">
        <v>400</v>
      </c>
      <c r="BZ6436" s="273" t="s">
        <v>86</v>
      </c>
      <c r="CA6436" s="273" t="s">
        <v>87</v>
      </c>
      <c r="CB6436" s="273" t="s">
        <v>88</v>
      </c>
      <c r="CC6436" s="273" t="s">
        <v>89</v>
      </c>
      <c r="CD6436" s="282">
        <v>3</v>
      </c>
      <c r="CE6436" s="274">
        <v>45261</v>
      </c>
      <c r="CF6436" s="273">
        <v>14322</v>
      </c>
      <c r="CG6436" s="273" t="s">
        <v>90</v>
      </c>
      <c r="CH6436" s="273">
        <v>14322</v>
      </c>
      <c r="CI6436" s="273" t="s">
        <v>80</v>
      </c>
      <c r="CM6436" s="273" t="s">
        <v>73</v>
      </c>
      <c r="CN6436" s="273">
        <v>3</v>
      </c>
    </row>
    <row r="6437" spans="4:92">
      <c r="D6437" s="273" t="s">
        <v>83</v>
      </c>
      <c r="E6437" s="273" t="s">
        <v>404</v>
      </c>
      <c r="F6437" s="273" t="s">
        <v>431</v>
      </c>
      <c r="G6437" s="273" t="s">
        <v>454</v>
      </c>
      <c r="H6437" s="274">
        <v>44986</v>
      </c>
      <c r="I6437" s="273">
        <v>11534</v>
      </c>
      <c r="J6437" s="273">
        <v>764</v>
      </c>
      <c r="W6437" s="273">
        <v>170334</v>
      </c>
      <c r="BV6437" s="273" t="s">
        <v>64</v>
      </c>
      <c r="BW6437" s="273" t="s">
        <v>75</v>
      </c>
      <c r="BX6437" s="273" t="s">
        <v>391</v>
      </c>
      <c r="BY6437" s="273" t="s">
        <v>400</v>
      </c>
      <c r="BZ6437" s="273" t="s">
        <v>86</v>
      </c>
      <c r="CA6437" s="273" t="s">
        <v>87</v>
      </c>
      <c r="CB6437" s="273" t="s">
        <v>88</v>
      </c>
      <c r="CC6437" s="273" t="s">
        <v>89</v>
      </c>
      <c r="CD6437" s="282">
        <v>3</v>
      </c>
      <c r="CE6437" s="274">
        <v>45261</v>
      </c>
      <c r="CF6437" s="273">
        <v>10602</v>
      </c>
      <c r="CG6437" s="273" t="s">
        <v>90</v>
      </c>
      <c r="CH6437" s="273">
        <v>10602</v>
      </c>
      <c r="CI6437" s="273" t="s">
        <v>80</v>
      </c>
      <c r="CM6437" s="273" t="s">
        <v>73</v>
      </c>
      <c r="CN6437" s="273">
        <v>3</v>
      </c>
    </row>
    <row r="6438" spans="4:92">
      <c r="D6438" s="273" t="s">
        <v>83</v>
      </c>
      <c r="E6438" s="273" t="s">
        <v>404</v>
      </c>
      <c r="F6438" s="273" t="s">
        <v>431</v>
      </c>
      <c r="G6438" s="273" t="s">
        <v>454</v>
      </c>
      <c r="H6438" s="274">
        <v>44986</v>
      </c>
      <c r="I6438" s="273">
        <v>11534</v>
      </c>
      <c r="J6438" s="273">
        <v>764</v>
      </c>
      <c r="K6438" s="273">
        <v>33768</v>
      </c>
      <c r="L6438" s="273" t="s">
        <v>66</v>
      </c>
      <c r="M6438" s="273">
        <v>24896.864460000001</v>
      </c>
      <c r="N6438" s="273" t="s">
        <v>115</v>
      </c>
      <c r="W6438" s="273">
        <v>170358</v>
      </c>
      <c r="BV6438" s="273" t="s">
        <v>64</v>
      </c>
      <c r="BW6438" s="273" t="s">
        <v>75</v>
      </c>
      <c r="BX6438" s="273" t="s">
        <v>391</v>
      </c>
      <c r="BY6438" s="273" t="s">
        <v>400</v>
      </c>
      <c r="BZ6438" s="273" t="s">
        <v>86</v>
      </c>
      <c r="CA6438" s="273" t="s">
        <v>87</v>
      </c>
      <c r="CB6438" s="273" t="s">
        <v>101</v>
      </c>
      <c r="CC6438" s="273" t="s">
        <v>102</v>
      </c>
      <c r="CD6438" s="282">
        <v>4</v>
      </c>
      <c r="CE6438" s="274">
        <v>45261</v>
      </c>
      <c r="CF6438" s="273">
        <v>35948.22</v>
      </c>
      <c r="CG6438" s="273" t="s">
        <v>1495</v>
      </c>
      <c r="CH6438" s="273">
        <v>5167.5566250000002</v>
      </c>
      <c r="CI6438" s="273" t="s">
        <v>104</v>
      </c>
      <c r="CM6438" s="273" t="s">
        <v>73</v>
      </c>
      <c r="CN6438" s="273">
        <v>3</v>
      </c>
    </row>
    <row r="6439" spans="4:92">
      <c r="D6439" s="273" t="s">
        <v>83</v>
      </c>
      <c r="E6439" s="273" t="s">
        <v>404</v>
      </c>
      <c r="F6439" s="273" t="s">
        <v>431</v>
      </c>
      <c r="G6439" s="273" t="s">
        <v>454</v>
      </c>
      <c r="H6439" s="274">
        <v>44986</v>
      </c>
      <c r="I6439" s="273">
        <v>11534</v>
      </c>
      <c r="J6439" s="273">
        <v>764</v>
      </c>
      <c r="K6439" s="273">
        <v>0</v>
      </c>
      <c r="L6439" s="273" t="s">
        <v>66</v>
      </c>
      <c r="N6439" s="273" t="s">
        <v>107</v>
      </c>
      <c r="W6439" s="273">
        <v>170359</v>
      </c>
      <c r="BV6439" s="273" t="s">
        <v>64</v>
      </c>
      <c r="BW6439" s="273" t="s">
        <v>75</v>
      </c>
      <c r="BX6439" s="273" t="s">
        <v>391</v>
      </c>
      <c r="BY6439" s="273" t="s">
        <v>400</v>
      </c>
      <c r="BZ6439" s="273" t="s">
        <v>86</v>
      </c>
      <c r="CA6439" s="273" t="s">
        <v>87</v>
      </c>
      <c r="CB6439" s="273" t="s">
        <v>101</v>
      </c>
      <c r="CC6439" s="273" t="s">
        <v>102</v>
      </c>
      <c r="CD6439" s="282">
        <v>4</v>
      </c>
      <c r="CE6439" s="274">
        <v>45261</v>
      </c>
      <c r="CF6439" s="273">
        <v>26611.02</v>
      </c>
      <c r="CG6439" s="273" t="s">
        <v>1495</v>
      </c>
      <c r="CH6439" s="273">
        <v>3825.3341249999999</v>
      </c>
      <c r="CI6439" s="273" t="s">
        <v>104</v>
      </c>
      <c r="CM6439" s="273" t="s">
        <v>73</v>
      </c>
      <c r="CN6439" s="273">
        <v>3</v>
      </c>
    </row>
    <row r="6440" spans="4:92">
      <c r="D6440" s="273" t="s">
        <v>83</v>
      </c>
      <c r="E6440" s="273" t="s">
        <v>404</v>
      </c>
      <c r="F6440" s="273" t="s">
        <v>431</v>
      </c>
      <c r="G6440" s="273" t="s">
        <v>454</v>
      </c>
      <c r="H6440" s="274">
        <v>45017</v>
      </c>
      <c r="I6440" s="273">
        <v>11696</v>
      </c>
      <c r="J6440" s="273">
        <v>764</v>
      </c>
      <c r="W6440" s="273">
        <v>155853</v>
      </c>
      <c r="BV6440" s="273" t="s">
        <v>64</v>
      </c>
      <c r="BW6440" s="273" t="s">
        <v>75</v>
      </c>
      <c r="BX6440" s="273" t="s">
        <v>391</v>
      </c>
      <c r="BY6440" s="273" t="s">
        <v>400</v>
      </c>
      <c r="BZ6440" s="273" t="s">
        <v>110</v>
      </c>
      <c r="CA6440" s="273" t="s">
        <v>111</v>
      </c>
      <c r="CB6440" s="273" t="s">
        <v>112</v>
      </c>
      <c r="CC6440" s="273" t="s">
        <v>113</v>
      </c>
      <c r="CD6440" s="282">
        <v>4</v>
      </c>
      <c r="CE6440" s="274">
        <v>45261</v>
      </c>
      <c r="CI6440" s="273" t="s">
        <v>80</v>
      </c>
      <c r="CM6440" s="273" t="s">
        <v>73</v>
      </c>
      <c r="CN6440" s="273">
        <v>3</v>
      </c>
    </row>
    <row r="6441" spans="4:92">
      <c r="D6441" s="273" t="s">
        <v>83</v>
      </c>
      <c r="E6441" s="273" t="s">
        <v>404</v>
      </c>
      <c r="F6441" s="273" t="s">
        <v>431</v>
      </c>
      <c r="G6441" s="273" t="s">
        <v>454</v>
      </c>
      <c r="H6441" s="274">
        <v>45047</v>
      </c>
      <c r="I6441" s="273">
        <v>12312</v>
      </c>
      <c r="J6441" s="273">
        <v>764</v>
      </c>
      <c r="W6441" s="273">
        <v>178590</v>
      </c>
      <c r="BV6441" s="273" t="s">
        <v>64</v>
      </c>
      <c r="BW6441" s="273" t="s">
        <v>75</v>
      </c>
      <c r="BX6441" s="273" t="s">
        <v>391</v>
      </c>
      <c r="BY6441" s="273" t="s">
        <v>400</v>
      </c>
      <c r="BZ6441" s="273" t="s">
        <v>110</v>
      </c>
      <c r="CA6441" s="273" t="s">
        <v>111</v>
      </c>
      <c r="CB6441" s="273" t="s">
        <v>117</v>
      </c>
      <c r="CC6441" s="273" t="s">
        <v>118</v>
      </c>
      <c r="CD6441" s="282">
        <v>5</v>
      </c>
      <c r="CE6441" s="274">
        <v>45261</v>
      </c>
      <c r="CI6441" s="273" t="s">
        <v>104</v>
      </c>
      <c r="CM6441" s="273" t="s">
        <v>73</v>
      </c>
      <c r="CN6441" s="273">
        <v>3</v>
      </c>
    </row>
    <row r="6442" spans="4:92">
      <c r="D6442" s="273" t="s">
        <v>83</v>
      </c>
      <c r="E6442" s="273" t="s">
        <v>404</v>
      </c>
      <c r="F6442" s="273" t="s">
        <v>431</v>
      </c>
      <c r="G6442" s="273" t="s">
        <v>454</v>
      </c>
      <c r="H6442" s="274">
        <v>45047</v>
      </c>
      <c r="I6442" s="273">
        <v>12312</v>
      </c>
      <c r="J6442" s="273">
        <v>764</v>
      </c>
      <c r="K6442" s="273">
        <v>67644</v>
      </c>
      <c r="L6442" s="273" t="s">
        <v>66</v>
      </c>
      <c r="M6442" s="273">
        <v>27255.4542</v>
      </c>
      <c r="N6442" s="273" t="s">
        <v>115</v>
      </c>
      <c r="W6442" s="273">
        <v>178614</v>
      </c>
      <c r="BV6442" s="273" t="s">
        <v>64</v>
      </c>
      <c r="BW6442" s="273" t="s">
        <v>75</v>
      </c>
      <c r="BX6442" s="273" t="s">
        <v>391</v>
      </c>
      <c r="BY6442" s="273" t="s">
        <v>400</v>
      </c>
      <c r="BZ6442" s="273" t="s">
        <v>126</v>
      </c>
      <c r="CA6442" s="273" t="s">
        <v>127</v>
      </c>
      <c r="CB6442" s="273" t="s">
        <v>128</v>
      </c>
      <c r="CC6442" s="273" t="s">
        <v>129</v>
      </c>
      <c r="CD6442" s="282">
        <v>6</v>
      </c>
      <c r="CE6442" s="274">
        <v>45261</v>
      </c>
      <c r="CI6442" s="273" t="s">
        <v>80</v>
      </c>
      <c r="CM6442" s="273" t="s">
        <v>73</v>
      </c>
      <c r="CN6442" s="273">
        <v>3</v>
      </c>
    </row>
    <row r="6443" spans="4:92">
      <c r="D6443" s="273" t="s">
        <v>83</v>
      </c>
      <c r="E6443" s="273" t="s">
        <v>404</v>
      </c>
      <c r="F6443" s="273" t="s">
        <v>431</v>
      </c>
      <c r="G6443" s="273" t="s">
        <v>454</v>
      </c>
      <c r="H6443" s="274">
        <v>45047</v>
      </c>
      <c r="I6443" s="273">
        <v>12312</v>
      </c>
      <c r="J6443" s="273">
        <v>764</v>
      </c>
      <c r="K6443" s="273">
        <v>3442</v>
      </c>
      <c r="L6443" s="273" t="s">
        <v>66</v>
      </c>
      <c r="N6443" s="273" t="s">
        <v>107</v>
      </c>
      <c r="W6443" s="273">
        <v>178615</v>
      </c>
      <c r="BV6443" s="273" t="s">
        <v>64</v>
      </c>
      <c r="BW6443" s="273" t="s">
        <v>75</v>
      </c>
      <c r="BX6443" s="273" t="s">
        <v>391</v>
      </c>
      <c r="BY6443" s="273" t="s">
        <v>400</v>
      </c>
      <c r="BZ6443" s="273" t="s">
        <v>151</v>
      </c>
      <c r="CA6443" s="273" t="s">
        <v>152</v>
      </c>
      <c r="CB6443" s="273" t="s">
        <v>153</v>
      </c>
      <c r="CC6443" s="273" t="s">
        <v>154</v>
      </c>
      <c r="CD6443" s="282">
        <v>10</v>
      </c>
      <c r="CE6443" s="274">
        <v>45261</v>
      </c>
      <c r="CF6443" s="273">
        <v>22551</v>
      </c>
      <c r="CG6443" s="273" t="s">
        <v>90</v>
      </c>
      <c r="CH6443" s="273">
        <v>22551</v>
      </c>
      <c r="CI6443" s="273" t="s">
        <v>80</v>
      </c>
      <c r="CM6443" s="273" t="s">
        <v>73</v>
      </c>
      <c r="CN6443" s="273">
        <v>3</v>
      </c>
    </row>
    <row r="6444" spans="4:92">
      <c r="D6444" s="273" t="s">
        <v>83</v>
      </c>
      <c r="E6444" s="273" t="s">
        <v>404</v>
      </c>
      <c r="F6444" s="273" t="s">
        <v>431</v>
      </c>
      <c r="G6444" s="273" t="s">
        <v>454</v>
      </c>
      <c r="H6444" s="274">
        <v>45078</v>
      </c>
      <c r="I6444" s="273">
        <v>12581</v>
      </c>
      <c r="J6444" s="273">
        <v>764</v>
      </c>
      <c r="W6444" s="273">
        <v>190426</v>
      </c>
      <c r="BV6444" s="273" t="s">
        <v>64</v>
      </c>
      <c r="BW6444" s="273" t="s">
        <v>75</v>
      </c>
      <c r="BX6444" s="273" t="s">
        <v>391</v>
      </c>
      <c r="BY6444" s="273" t="s">
        <v>400</v>
      </c>
      <c r="BZ6444" s="273" t="s">
        <v>138</v>
      </c>
      <c r="CA6444" s="273" t="s">
        <v>139</v>
      </c>
      <c r="CB6444" s="273" t="s">
        <v>140</v>
      </c>
      <c r="CC6444" s="273" t="s">
        <v>141</v>
      </c>
      <c r="CD6444" s="282">
        <v>9</v>
      </c>
      <c r="CE6444" s="274">
        <v>45261</v>
      </c>
      <c r="CF6444" s="273">
        <v>1415</v>
      </c>
      <c r="CG6444" s="273" t="s">
        <v>90</v>
      </c>
      <c r="CH6444" s="273">
        <v>1415</v>
      </c>
      <c r="CI6444" s="273" t="s">
        <v>80</v>
      </c>
      <c r="CM6444" s="273" t="s">
        <v>73</v>
      </c>
      <c r="CN6444" s="273">
        <v>3</v>
      </c>
    </row>
    <row r="6445" spans="4:92">
      <c r="D6445" s="273" t="s">
        <v>83</v>
      </c>
      <c r="E6445" s="273" t="s">
        <v>404</v>
      </c>
      <c r="F6445" s="273" t="s">
        <v>431</v>
      </c>
      <c r="G6445" s="273" t="s">
        <v>454</v>
      </c>
      <c r="H6445" s="274">
        <v>45078</v>
      </c>
      <c r="I6445" s="273">
        <v>12581</v>
      </c>
      <c r="J6445" s="273">
        <v>764</v>
      </c>
      <c r="K6445" s="273">
        <v>65880</v>
      </c>
      <c r="L6445" s="273" t="s">
        <v>66</v>
      </c>
      <c r="M6445" s="273">
        <v>26573.288039999999</v>
      </c>
      <c r="N6445" s="273" t="s">
        <v>115</v>
      </c>
      <c r="W6445" s="273">
        <v>190450</v>
      </c>
      <c r="BV6445" s="273" t="s">
        <v>64</v>
      </c>
      <c r="BW6445" s="273" t="s">
        <v>75</v>
      </c>
      <c r="BX6445" s="273" t="s">
        <v>391</v>
      </c>
      <c r="BY6445" s="273" t="s">
        <v>400</v>
      </c>
      <c r="BZ6445" s="273" t="s">
        <v>126</v>
      </c>
      <c r="CA6445" s="273" t="s">
        <v>127</v>
      </c>
      <c r="CB6445" s="273" t="s">
        <v>133</v>
      </c>
      <c r="CC6445" s="273" t="s">
        <v>134</v>
      </c>
      <c r="CD6445" s="282">
        <v>7</v>
      </c>
      <c r="CE6445" s="274">
        <v>45261</v>
      </c>
      <c r="CI6445" s="273" t="s">
        <v>104</v>
      </c>
      <c r="CM6445" s="273" t="s">
        <v>73</v>
      </c>
      <c r="CN6445" s="273">
        <v>3</v>
      </c>
    </row>
    <row r="6446" spans="4:92">
      <c r="D6446" s="273" t="s">
        <v>64</v>
      </c>
      <c r="E6446" s="273" t="s">
        <v>404</v>
      </c>
      <c r="F6446" s="273" t="s">
        <v>408</v>
      </c>
      <c r="G6446" s="273" t="s">
        <v>413</v>
      </c>
      <c r="H6446" s="274">
        <v>45231</v>
      </c>
      <c r="I6446" s="273">
        <v>14450</v>
      </c>
      <c r="J6446" s="273">
        <v>54</v>
      </c>
      <c r="K6446" s="273">
        <v>1100</v>
      </c>
      <c r="L6446" s="273" t="s">
        <v>1202</v>
      </c>
      <c r="M6446" s="273">
        <v>2209.4490000000001</v>
      </c>
      <c r="N6446" s="273" t="s">
        <v>1203</v>
      </c>
      <c r="P6446" s="273" t="s">
        <v>68</v>
      </c>
      <c r="Q6446" s="273" t="s">
        <v>1012</v>
      </c>
      <c r="R6446" s="273" t="s">
        <v>70</v>
      </c>
      <c r="S6446" s="273" t="s">
        <v>1205</v>
      </c>
      <c r="T6446" s="273" t="s">
        <v>1206</v>
      </c>
      <c r="U6446" s="273" t="s">
        <v>73</v>
      </c>
      <c r="V6446" s="273" t="s">
        <v>1787</v>
      </c>
      <c r="W6446" s="273">
        <v>323944</v>
      </c>
      <c r="BV6446" s="273" t="s">
        <v>64</v>
      </c>
      <c r="BW6446" s="273" t="s">
        <v>75</v>
      </c>
      <c r="BX6446" s="273" t="s">
        <v>391</v>
      </c>
      <c r="BY6446" s="273" t="s">
        <v>400</v>
      </c>
      <c r="BZ6446" s="273" t="s">
        <v>167</v>
      </c>
      <c r="CA6446" s="273" t="s">
        <v>168</v>
      </c>
      <c r="CB6446" s="273" t="s">
        <v>169</v>
      </c>
      <c r="CC6446" s="273" t="s">
        <v>170</v>
      </c>
      <c r="CD6446" s="282">
        <v>12</v>
      </c>
      <c r="CE6446" s="274">
        <v>45261</v>
      </c>
      <c r="CF6446" s="273">
        <v>200</v>
      </c>
      <c r="CG6446" s="273" t="s">
        <v>90</v>
      </c>
      <c r="CH6446" s="273">
        <v>200</v>
      </c>
      <c r="CI6446" s="273" t="s">
        <v>80</v>
      </c>
      <c r="CM6446" s="273" t="s">
        <v>73</v>
      </c>
      <c r="CN6446" s="273">
        <v>3</v>
      </c>
    </row>
    <row r="6447" spans="4:92">
      <c r="D6447" s="273" t="s">
        <v>64</v>
      </c>
      <c r="E6447" s="273" t="s">
        <v>404</v>
      </c>
      <c r="F6447" s="273" t="s">
        <v>408</v>
      </c>
      <c r="G6447" s="273" t="s">
        <v>413</v>
      </c>
      <c r="H6447" s="274">
        <v>45231</v>
      </c>
      <c r="I6447" s="273">
        <v>14450</v>
      </c>
      <c r="J6447" s="273">
        <v>54</v>
      </c>
      <c r="K6447" s="273">
        <v>0</v>
      </c>
      <c r="L6447" s="273" t="s">
        <v>66</v>
      </c>
      <c r="N6447" s="273" t="s">
        <v>107</v>
      </c>
      <c r="W6447" s="273">
        <v>323928</v>
      </c>
      <c r="BV6447" s="273" t="s">
        <v>64</v>
      </c>
      <c r="BW6447" s="273" t="s">
        <v>75</v>
      </c>
      <c r="BX6447" s="273" t="s">
        <v>391</v>
      </c>
      <c r="BY6447" s="273" t="s">
        <v>400</v>
      </c>
      <c r="BZ6447" s="273" t="s">
        <v>151</v>
      </c>
      <c r="CA6447" s="273" t="s">
        <v>152</v>
      </c>
      <c r="CB6447" s="273" t="s">
        <v>161</v>
      </c>
      <c r="CC6447" s="273" t="s">
        <v>162</v>
      </c>
      <c r="CD6447" s="282">
        <v>11</v>
      </c>
      <c r="CE6447" s="274">
        <v>45261</v>
      </c>
      <c r="CF6447" s="273">
        <v>4510</v>
      </c>
      <c r="CG6447" s="273" t="s">
        <v>90</v>
      </c>
      <c r="CH6447" s="273">
        <v>4510</v>
      </c>
      <c r="CI6447" s="273" t="s">
        <v>80</v>
      </c>
      <c r="CM6447" s="273" t="s">
        <v>73</v>
      </c>
      <c r="CN6447" s="273">
        <v>3</v>
      </c>
    </row>
    <row r="6448" spans="4:92">
      <c r="D6448" s="273" t="s">
        <v>64</v>
      </c>
      <c r="E6448" s="273" t="s">
        <v>404</v>
      </c>
      <c r="F6448" s="273" t="s">
        <v>408</v>
      </c>
      <c r="G6448" s="273" t="s">
        <v>413</v>
      </c>
      <c r="H6448" s="274">
        <v>45231</v>
      </c>
      <c r="I6448" s="273">
        <v>14450</v>
      </c>
      <c r="J6448" s="273">
        <v>54</v>
      </c>
      <c r="K6448" s="273">
        <v>1789000</v>
      </c>
      <c r="L6448" s="273" t="s">
        <v>66</v>
      </c>
      <c r="M6448" s="273">
        <v>209999.88058699999</v>
      </c>
      <c r="N6448" s="273" t="s">
        <v>115</v>
      </c>
      <c r="W6448" s="273">
        <v>323927</v>
      </c>
      <c r="BV6448" s="273" t="s">
        <v>64</v>
      </c>
      <c r="BW6448" s="273" t="s">
        <v>75</v>
      </c>
      <c r="BX6448" s="273" t="s">
        <v>391</v>
      </c>
      <c r="BY6448" s="273" t="s">
        <v>400</v>
      </c>
      <c r="BZ6448" s="273" t="s">
        <v>167</v>
      </c>
      <c r="CA6448" s="273" t="s">
        <v>168</v>
      </c>
      <c r="CB6448" s="273" t="s">
        <v>353</v>
      </c>
      <c r="CC6448" s="273" t="s">
        <v>354</v>
      </c>
      <c r="CD6448" s="282">
        <v>13</v>
      </c>
      <c r="CE6448" s="274">
        <v>45261</v>
      </c>
      <c r="CF6448" s="273">
        <v>263</v>
      </c>
      <c r="CG6448" s="273" t="s">
        <v>90</v>
      </c>
      <c r="CH6448" s="273">
        <v>263</v>
      </c>
      <c r="CI6448" s="273" t="s">
        <v>80</v>
      </c>
      <c r="CM6448" s="273" t="s">
        <v>73</v>
      </c>
      <c r="CN6448" s="273">
        <v>3</v>
      </c>
    </row>
    <row r="6449" spans="4:92">
      <c r="D6449" s="273" t="s">
        <v>64</v>
      </c>
      <c r="E6449" s="273" t="s">
        <v>404</v>
      </c>
      <c r="F6449" s="273" t="s">
        <v>408</v>
      </c>
      <c r="G6449" s="273" t="s">
        <v>413</v>
      </c>
      <c r="H6449" s="274">
        <v>45261</v>
      </c>
      <c r="I6449" s="273">
        <v>16923</v>
      </c>
      <c r="J6449" s="273">
        <v>54</v>
      </c>
      <c r="K6449" s="273">
        <v>97869.02</v>
      </c>
      <c r="L6449" s="273" t="s">
        <v>66</v>
      </c>
      <c r="M6449" s="273">
        <v>0</v>
      </c>
      <c r="N6449" s="273" t="s">
        <v>1010</v>
      </c>
      <c r="O6449" s="273">
        <v>0</v>
      </c>
      <c r="P6449" s="273" t="s">
        <v>1011</v>
      </c>
      <c r="Q6449" s="273" t="s">
        <v>1188</v>
      </c>
      <c r="R6449" s="273" t="s">
        <v>1013</v>
      </c>
      <c r="S6449" s="273" t="s">
        <v>1785</v>
      </c>
      <c r="U6449" s="273" t="s">
        <v>1785</v>
      </c>
      <c r="V6449" s="273" t="s">
        <v>1785</v>
      </c>
      <c r="W6449" s="273">
        <v>323974</v>
      </c>
      <c r="BV6449" s="273" t="s">
        <v>64</v>
      </c>
      <c r="BW6449" s="273" t="s">
        <v>75</v>
      </c>
      <c r="BX6449" s="273" t="s">
        <v>391</v>
      </c>
      <c r="BY6449" s="273" t="s">
        <v>400</v>
      </c>
      <c r="BZ6449" s="273" t="s">
        <v>167</v>
      </c>
      <c r="CA6449" s="273" t="s">
        <v>168</v>
      </c>
      <c r="CB6449" s="273" t="s">
        <v>313</v>
      </c>
      <c r="CC6449" s="273" t="s">
        <v>314</v>
      </c>
      <c r="CD6449" s="282">
        <v>14</v>
      </c>
      <c r="CE6449" s="274">
        <v>45261</v>
      </c>
      <c r="CF6449" s="273">
        <v>300</v>
      </c>
      <c r="CG6449" s="273" t="s">
        <v>90</v>
      </c>
      <c r="CH6449" s="273">
        <v>300</v>
      </c>
      <c r="CI6449" s="273" t="s">
        <v>80</v>
      </c>
      <c r="CM6449" s="273" t="s">
        <v>73</v>
      </c>
      <c r="CN6449" s="273">
        <v>3</v>
      </c>
    </row>
    <row r="6450" spans="4:92">
      <c r="D6450" s="273" t="s">
        <v>64</v>
      </c>
      <c r="E6450" s="273" t="s">
        <v>404</v>
      </c>
      <c r="F6450" s="273" t="s">
        <v>408</v>
      </c>
      <c r="G6450" s="273" t="s">
        <v>413</v>
      </c>
      <c r="H6450" s="274">
        <v>45261</v>
      </c>
      <c r="I6450" s="273">
        <v>16923</v>
      </c>
      <c r="J6450" s="273">
        <v>54</v>
      </c>
      <c r="K6450" s="273">
        <v>1100</v>
      </c>
      <c r="L6450" s="273" t="s">
        <v>1202</v>
      </c>
      <c r="M6450" s="273">
        <v>2209.4490000000001</v>
      </c>
      <c r="N6450" s="273" t="s">
        <v>1203</v>
      </c>
      <c r="P6450" s="273" t="s">
        <v>68</v>
      </c>
      <c r="Q6450" s="273" t="s">
        <v>1012</v>
      </c>
      <c r="R6450" s="273" t="s">
        <v>70</v>
      </c>
      <c r="S6450" s="273" t="s">
        <v>1205</v>
      </c>
      <c r="T6450" s="273" t="s">
        <v>1206</v>
      </c>
      <c r="U6450" s="273" t="s">
        <v>73</v>
      </c>
      <c r="V6450" s="273" t="s">
        <v>1787</v>
      </c>
      <c r="W6450" s="273">
        <v>323989</v>
      </c>
      <c r="BV6450" s="273" t="s">
        <v>64</v>
      </c>
      <c r="BW6450" s="273" t="s">
        <v>75</v>
      </c>
      <c r="BX6450" s="273" t="s">
        <v>391</v>
      </c>
      <c r="BY6450" s="273" t="s">
        <v>400</v>
      </c>
      <c r="BZ6450" s="273" t="s">
        <v>204</v>
      </c>
      <c r="CA6450" s="273" t="s">
        <v>205</v>
      </c>
      <c r="CB6450" s="273" t="s">
        <v>206</v>
      </c>
      <c r="CC6450" s="273" t="s">
        <v>207</v>
      </c>
      <c r="CD6450" s="282">
        <v>0</v>
      </c>
      <c r="CE6450" s="274">
        <v>45261</v>
      </c>
      <c r="CG6450" s="273" t="s">
        <v>181</v>
      </c>
      <c r="CI6450" s="273" t="s">
        <v>208</v>
      </c>
      <c r="CJ6450" s="273" t="s">
        <v>209</v>
      </c>
      <c r="CM6450" s="273" t="s">
        <v>73</v>
      </c>
      <c r="CN6450" s="273">
        <v>3</v>
      </c>
    </row>
    <row r="6451" spans="4:92">
      <c r="D6451" s="273" t="s">
        <v>64</v>
      </c>
      <c r="E6451" s="273" t="s">
        <v>404</v>
      </c>
      <c r="F6451" s="273" t="s">
        <v>408</v>
      </c>
      <c r="G6451" s="273" t="s">
        <v>413</v>
      </c>
      <c r="H6451" s="274">
        <v>45261</v>
      </c>
      <c r="I6451" s="273">
        <v>16923</v>
      </c>
      <c r="J6451" s="273">
        <v>54</v>
      </c>
      <c r="K6451" s="273">
        <v>0</v>
      </c>
      <c r="L6451" s="273" t="s">
        <v>66</v>
      </c>
      <c r="N6451" s="273" t="s">
        <v>107</v>
      </c>
      <c r="W6451" s="273">
        <v>323973</v>
      </c>
      <c r="BV6451" s="273" t="s">
        <v>64</v>
      </c>
      <c r="BW6451" s="273" t="s">
        <v>75</v>
      </c>
      <c r="BX6451" s="273" t="s">
        <v>391</v>
      </c>
      <c r="BY6451" s="273" t="s">
        <v>400</v>
      </c>
      <c r="BZ6451" s="273" t="s">
        <v>204</v>
      </c>
      <c r="CA6451" s="273" t="s">
        <v>205</v>
      </c>
      <c r="CB6451" s="273" t="s">
        <v>206</v>
      </c>
      <c r="CC6451" s="273" t="s">
        <v>207</v>
      </c>
      <c r="CD6451" s="282">
        <v>0</v>
      </c>
      <c r="CE6451" s="274">
        <v>45261</v>
      </c>
      <c r="CG6451" s="273" t="s">
        <v>181</v>
      </c>
      <c r="CI6451" s="273" t="s">
        <v>208</v>
      </c>
      <c r="CJ6451" s="273" t="s">
        <v>209</v>
      </c>
      <c r="CM6451" s="273" t="s">
        <v>73</v>
      </c>
      <c r="CN6451" s="273">
        <v>3</v>
      </c>
    </row>
    <row r="6452" spans="4:92">
      <c r="D6452" s="273" t="s">
        <v>64</v>
      </c>
      <c r="E6452" s="273" t="s">
        <v>404</v>
      </c>
      <c r="F6452" s="273" t="s">
        <v>408</v>
      </c>
      <c r="G6452" s="273" t="s">
        <v>413</v>
      </c>
      <c r="H6452" s="274">
        <v>45261</v>
      </c>
      <c r="I6452" s="273">
        <v>16923</v>
      </c>
      <c r="J6452" s="273">
        <v>54</v>
      </c>
      <c r="K6452" s="273">
        <v>1579000</v>
      </c>
      <c r="L6452" s="273" t="s">
        <v>66</v>
      </c>
      <c r="M6452" s="273">
        <v>184183.816815</v>
      </c>
      <c r="N6452" s="273" t="s">
        <v>115</v>
      </c>
      <c r="W6452" s="273">
        <v>323972</v>
      </c>
      <c r="BV6452" s="273" t="s">
        <v>64</v>
      </c>
      <c r="BW6452" s="273" t="s">
        <v>75</v>
      </c>
      <c r="BX6452" s="273" t="s">
        <v>391</v>
      </c>
      <c r="BY6452" s="273" t="s">
        <v>400</v>
      </c>
      <c r="BZ6452" s="273" t="s">
        <v>86</v>
      </c>
      <c r="CA6452" s="273" t="s">
        <v>87</v>
      </c>
      <c r="CB6452" s="273" t="s">
        <v>179</v>
      </c>
      <c r="CC6452" s="273" t="s">
        <v>180</v>
      </c>
      <c r="CD6452" s="282">
        <v>1</v>
      </c>
      <c r="CE6452" s="274">
        <v>45261</v>
      </c>
      <c r="CG6452" s="273" t="s">
        <v>181</v>
      </c>
      <c r="CI6452" s="273" t="s">
        <v>181</v>
      </c>
      <c r="CJ6452" s="273" t="s">
        <v>1733</v>
      </c>
      <c r="CM6452" s="273" t="s">
        <v>73</v>
      </c>
      <c r="CN6452" s="273">
        <v>3</v>
      </c>
    </row>
    <row r="6453" spans="4:92">
      <c r="D6453" s="273" t="s">
        <v>64</v>
      </c>
      <c r="E6453" s="273" t="s">
        <v>404</v>
      </c>
      <c r="F6453" s="273" t="s">
        <v>408</v>
      </c>
      <c r="G6453" s="273" t="s">
        <v>419</v>
      </c>
      <c r="H6453" s="274">
        <v>45108</v>
      </c>
      <c r="I6453" s="273">
        <v>12749</v>
      </c>
      <c r="J6453" s="273">
        <v>55</v>
      </c>
      <c r="K6453" s="273">
        <v>51687</v>
      </c>
      <c r="L6453" s="273" t="s">
        <v>66</v>
      </c>
      <c r="M6453" s="273">
        <v>0</v>
      </c>
      <c r="N6453" s="273" t="s">
        <v>1010</v>
      </c>
      <c r="O6453" s="273">
        <v>0</v>
      </c>
      <c r="P6453" s="273" t="s">
        <v>1011</v>
      </c>
      <c r="Q6453" s="273" t="s">
        <v>1188</v>
      </c>
      <c r="R6453" s="273" t="s">
        <v>1013</v>
      </c>
      <c r="S6453" s="273" t="s">
        <v>1785</v>
      </c>
      <c r="U6453" s="273" t="s">
        <v>1785</v>
      </c>
      <c r="V6453" s="273" t="s">
        <v>1785</v>
      </c>
      <c r="W6453" s="273">
        <v>243152</v>
      </c>
      <c r="BV6453" s="273" t="s">
        <v>64</v>
      </c>
      <c r="BW6453" s="273" t="s">
        <v>75</v>
      </c>
      <c r="BX6453" s="273" t="s">
        <v>391</v>
      </c>
      <c r="BY6453" s="273" t="s">
        <v>400</v>
      </c>
      <c r="BZ6453" s="273" t="s">
        <v>86</v>
      </c>
      <c r="CA6453" s="273" t="s">
        <v>87</v>
      </c>
      <c r="CB6453" s="273" t="s">
        <v>179</v>
      </c>
      <c r="CC6453" s="273" t="s">
        <v>180</v>
      </c>
      <c r="CD6453" s="282">
        <v>1</v>
      </c>
      <c r="CE6453" s="274">
        <v>45261</v>
      </c>
      <c r="CG6453" s="273" t="s">
        <v>181</v>
      </c>
      <c r="CI6453" s="273" t="s">
        <v>181</v>
      </c>
      <c r="CJ6453" s="273" t="s">
        <v>1733</v>
      </c>
      <c r="CM6453" s="273" t="s">
        <v>73</v>
      </c>
      <c r="CN6453" s="273">
        <v>3</v>
      </c>
    </row>
    <row r="6454" spans="4:92">
      <c r="D6454" s="273" t="s">
        <v>64</v>
      </c>
      <c r="E6454" s="273" t="s">
        <v>404</v>
      </c>
      <c r="F6454" s="273" t="s">
        <v>408</v>
      </c>
      <c r="G6454" s="273" t="s">
        <v>419</v>
      </c>
      <c r="H6454" s="274">
        <v>45108</v>
      </c>
      <c r="I6454" s="273">
        <v>12749</v>
      </c>
      <c r="J6454" s="273">
        <v>55</v>
      </c>
      <c r="K6454" s="273">
        <v>435</v>
      </c>
      <c r="L6454" s="273" t="s">
        <v>1202</v>
      </c>
      <c r="M6454" s="273">
        <v>873.73665000000005</v>
      </c>
      <c r="N6454" s="273" t="s">
        <v>1203</v>
      </c>
      <c r="P6454" s="273" t="s">
        <v>68</v>
      </c>
      <c r="Q6454" s="273" t="s">
        <v>1012</v>
      </c>
      <c r="R6454" s="273" t="s">
        <v>70</v>
      </c>
      <c r="S6454" s="273" t="s">
        <v>1205</v>
      </c>
      <c r="T6454" s="273" t="s">
        <v>1206</v>
      </c>
      <c r="U6454" s="273" t="s">
        <v>73</v>
      </c>
      <c r="V6454" s="273" t="s">
        <v>1786</v>
      </c>
      <c r="W6454" s="273">
        <v>243167</v>
      </c>
      <c r="BV6454" s="273" t="s">
        <v>64</v>
      </c>
      <c r="BW6454" s="273" t="s">
        <v>75</v>
      </c>
      <c r="BX6454" s="273" t="s">
        <v>391</v>
      </c>
      <c r="BY6454" s="273" t="s">
        <v>400</v>
      </c>
      <c r="BZ6454" s="273" t="s">
        <v>167</v>
      </c>
      <c r="CA6454" s="273" t="s">
        <v>168</v>
      </c>
      <c r="CB6454" s="273" t="s">
        <v>319</v>
      </c>
      <c r="CC6454" s="273" t="s">
        <v>320</v>
      </c>
      <c r="CD6454" s="282">
        <v>15</v>
      </c>
      <c r="CE6454" s="274">
        <v>45261</v>
      </c>
      <c r="CF6454" s="273">
        <v>0</v>
      </c>
      <c r="CG6454" s="273" t="s">
        <v>90</v>
      </c>
      <c r="CH6454" s="273">
        <v>0</v>
      </c>
      <c r="CI6454" s="273" t="s">
        <v>80</v>
      </c>
      <c r="CM6454" s="273" t="s">
        <v>73</v>
      </c>
      <c r="CN6454" s="273">
        <v>3</v>
      </c>
    </row>
    <row r="6455" spans="4:92">
      <c r="D6455" s="273" t="s">
        <v>64</v>
      </c>
      <c r="E6455" s="273" t="s">
        <v>404</v>
      </c>
      <c r="F6455" s="273" t="s">
        <v>408</v>
      </c>
      <c r="G6455" s="273" t="s">
        <v>419</v>
      </c>
      <c r="H6455" s="274">
        <v>45108</v>
      </c>
      <c r="I6455" s="273">
        <v>12749</v>
      </c>
      <c r="J6455" s="273">
        <v>55</v>
      </c>
      <c r="K6455" s="273">
        <v>0</v>
      </c>
      <c r="L6455" s="273" t="s">
        <v>66</v>
      </c>
      <c r="N6455" s="273" t="s">
        <v>107</v>
      </c>
      <c r="W6455" s="273">
        <v>243151</v>
      </c>
      <c r="BV6455" s="273" t="s">
        <v>64</v>
      </c>
      <c r="BW6455" s="273" t="s">
        <v>75</v>
      </c>
      <c r="BX6455" s="273" t="s">
        <v>391</v>
      </c>
      <c r="BY6455" s="273" t="s">
        <v>400</v>
      </c>
      <c r="BZ6455" s="273" t="s">
        <v>138</v>
      </c>
      <c r="CA6455" s="273" t="s">
        <v>139</v>
      </c>
      <c r="CB6455" s="273" t="s">
        <v>190</v>
      </c>
      <c r="CC6455" s="273" t="s">
        <v>191</v>
      </c>
      <c r="CD6455" s="282">
        <v>8</v>
      </c>
      <c r="CE6455" s="274">
        <v>45261</v>
      </c>
      <c r="CF6455" s="273">
        <v>2373</v>
      </c>
      <c r="CG6455" s="273" t="s">
        <v>90</v>
      </c>
      <c r="CH6455" s="273">
        <v>2373</v>
      </c>
      <c r="CI6455" s="273" t="s">
        <v>80</v>
      </c>
      <c r="CM6455" s="273" t="s">
        <v>73</v>
      </c>
      <c r="CN6455" s="273">
        <v>3</v>
      </c>
    </row>
    <row r="6456" spans="4:92">
      <c r="D6456" s="273" t="s">
        <v>64</v>
      </c>
      <c r="E6456" s="273" t="s">
        <v>404</v>
      </c>
      <c r="F6456" s="273" t="s">
        <v>408</v>
      </c>
      <c r="G6456" s="273" t="s">
        <v>419</v>
      </c>
      <c r="H6456" s="274">
        <v>45108</v>
      </c>
      <c r="I6456" s="273">
        <v>12749</v>
      </c>
      <c r="J6456" s="273">
        <v>55</v>
      </c>
      <c r="K6456" s="273">
        <v>957000</v>
      </c>
      <c r="L6456" s="273" t="s">
        <v>66</v>
      </c>
      <c r="M6456" s="273">
        <v>128415.41050909999</v>
      </c>
      <c r="N6456" s="273" t="s">
        <v>115</v>
      </c>
      <c r="W6456" s="273">
        <v>243150</v>
      </c>
      <c r="BV6456" s="273" t="s">
        <v>64</v>
      </c>
      <c r="BW6456" s="273" t="s">
        <v>75</v>
      </c>
      <c r="BX6456" s="273" t="s">
        <v>391</v>
      </c>
      <c r="BY6456" s="273" t="s">
        <v>400</v>
      </c>
      <c r="BZ6456" s="273" t="s">
        <v>86</v>
      </c>
      <c r="CA6456" s="273" t="s">
        <v>87</v>
      </c>
      <c r="CB6456" s="273" t="s">
        <v>233</v>
      </c>
      <c r="CC6456" s="273" t="s">
        <v>234</v>
      </c>
      <c r="CD6456" s="282">
        <v>1</v>
      </c>
      <c r="CE6456" s="274">
        <v>45261</v>
      </c>
      <c r="CG6456" s="273" t="s">
        <v>181</v>
      </c>
      <c r="CI6456" s="273" t="s">
        <v>181</v>
      </c>
      <c r="CJ6456" s="273" t="s">
        <v>1602</v>
      </c>
      <c r="CM6456" s="273" t="s">
        <v>73</v>
      </c>
      <c r="CN6456" s="273">
        <v>3</v>
      </c>
    </row>
    <row r="6457" spans="4:92">
      <c r="D6457" s="273" t="s">
        <v>64</v>
      </c>
      <c r="E6457" s="273" t="s">
        <v>404</v>
      </c>
      <c r="F6457" s="273" t="s">
        <v>408</v>
      </c>
      <c r="G6457" s="273" t="s">
        <v>419</v>
      </c>
      <c r="H6457" s="274">
        <v>45139</v>
      </c>
      <c r="I6457" s="273">
        <v>13424</v>
      </c>
      <c r="J6457" s="273">
        <v>55</v>
      </c>
      <c r="K6457" s="273">
        <v>57277</v>
      </c>
      <c r="L6457" s="273" t="s">
        <v>66</v>
      </c>
      <c r="M6457" s="273">
        <v>0</v>
      </c>
      <c r="N6457" s="273" t="s">
        <v>1010</v>
      </c>
      <c r="O6457" s="273">
        <v>0</v>
      </c>
      <c r="P6457" s="273" t="s">
        <v>1011</v>
      </c>
      <c r="Q6457" s="273" t="s">
        <v>1188</v>
      </c>
      <c r="R6457" s="273" t="s">
        <v>1013</v>
      </c>
      <c r="S6457" s="273" t="s">
        <v>1785</v>
      </c>
      <c r="U6457" s="273" t="s">
        <v>1785</v>
      </c>
      <c r="V6457" s="273" t="s">
        <v>1785</v>
      </c>
      <c r="W6457" s="273">
        <v>259980</v>
      </c>
      <c r="BV6457" s="273" t="s">
        <v>64</v>
      </c>
      <c r="BW6457" s="273" t="s">
        <v>75</v>
      </c>
      <c r="BX6457" s="273" t="s">
        <v>391</v>
      </c>
      <c r="BY6457" s="273" t="s">
        <v>400</v>
      </c>
      <c r="BZ6457" s="273" t="s">
        <v>86</v>
      </c>
      <c r="CA6457" s="273" t="s">
        <v>87</v>
      </c>
      <c r="CB6457" s="273" t="s">
        <v>233</v>
      </c>
      <c r="CC6457" s="273" t="s">
        <v>234</v>
      </c>
      <c r="CD6457" s="282">
        <v>1</v>
      </c>
      <c r="CE6457" s="274">
        <v>45261</v>
      </c>
      <c r="CG6457" s="273" t="s">
        <v>181</v>
      </c>
      <c r="CI6457" s="273" t="s">
        <v>181</v>
      </c>
      <c r="CJ6457" s="273" t="s">
        <v>1602</v>
      </c>
      <c r="CM6457" s="273" t="s">
        <v>73</v>
      </c>
      <c r="CN6457" s="273">
        <v>3</v>
      </c>
    </row>
    <row r="6458" spans="4:92">
      <c r="D6458" s="273" t="s">
        <v>64</v>
      </c>
      <c r="E6458" s="273" t="s">
        <v>404</v>
      </c>
      <c r="F6458" s="273" t="s">
        <v>408</v>
      </c>
      <c r="G6458" s="273" t="s">
        <v>419</v>
      </c>
      <c r="H6458" s="274">
        <v>45139</v>
      </c>
      <c r="I6458" s="273">
        <v>13424</v>
      </c>
      <c r="J6458" s="273">
        <v>55</v>
      </c>
      <c r="K6458" s="273">
        <v>435</v>
      </c>
      <c r="L6458" s="273" t="s">
        <v>1202</v>
      </c>
      <c r="M6458" s="273">
        <v>873.73665000000005</v>
      </c>
      <c r="N6458" s="273" t="s">
        <v>1203</v>
      </c>
      <c r="P6458" s="273" t="s">
        <v>68</v>
      </c>
      <c r="Q6458" s="273" t="s">
        <v>1012</v>
      </c>
      <c r="R6458" s="273" t="s">
        <v>70</v>
      </c>
      <c r="S6458" s="273" t="s">
        <v>1205</v>
      </c>
      <c r="T6458" s="273" t="s">
        <v>1206</v>
      </c>
      <c r="U6458" s="273" t="s">
        <v>73</v>
      </c>
      <c r="V6458" s="273" t="s">
        <v>1786</v>
      </c>
      <c r="W6458" s="273">
        <v>259995</v>
      </c>
      <c r="BV6458" s="273" t="s">
        <v>64</v>
      </c>
      <c r="BW6458" s="273" t="s">
        <v>75</v>
      </c>
      <c r="BX6458" s="273" t="s">
        <v>391</v>
      </c>
      <c r="BY6458" s="273" t="s">
        <v>400</v>
      </c>
      <c r="BZ6458" s="273" t="s">
        <v>86</v>
      </c>
      <c r="CA6458" s="273" t="s">
        <v>87</v>
      </c>
      <c r="CB6458" s="273" t="s">
        <v>217</v>
      </c>
      <c r="CC6458" s="273" t="s">
        <v>218</v>
      </c>
      <c r="CD6458" s="282">
        <v>2</v>
      </c>
      <c r="CE6458" s="274">
        <v>45261</v>
      </c>
      <c r="CG6458" s="273" t="s">
        <v>181</v>
      </c>
      <c r="CI6458" s="273" t="s">
        <v>181</v>
      </c>
      <c r="CJ6458" s="273" t="s">
        <v>1316</v>
      </c>
      <c r="CM6458" s="273" t="s">
        <v>73</v>
      </c>
      <c r="CN6458" s="273">
        <v>3</v>
      </c>
    </row>
    <row r="6459" spans="4:92">
      <c r="D6459" s="273" t="s">
        <v>64</v>
      </c>
      <c r="E6459" s="273" t="s">
        <v>404</v>
      </c>
      <c r="F6459" s="273" t="s">
        <v>408</v>
      </c>
      <c r="G6459" s="273" t="s">
        <v>419</v>
      </c>
      <c r="H6459" s="274">
        <v>45139</v>
      </c>
      <c r="I6459" s="273">
        <v>13424</v>
      </c>
      <c r="J6459" s="273">
        <v>55</v>
      </c>
      <c r="K6459" s="273">
        <v>0</v>
      </c>
      <c r="L6459" s="273" t="s">
        <v>66</v>
      </c>
      <c r="N6459" s="273" t="s">
        <v>107</v>
      </c>
      <c r="W6459" s="273">
        <v>259979</v>
      </c>
      <c r="BV6459" s="273" t="s">
        <v>64</v>
      </c>
      <c r="BW6459" s="273" t="s">
        <v>75</v>
      </c>
      <c r="BX6459" s="273" t="s">
        <v>391</v>
      </c>
      <c r="BY6459" s="273" t="s">
        <v>400</v>
      </c>
      <c r="BZ6459" s="273" t="s">
        <v>86</v>
      </c>
      <c r="CA6459" s="273" t="s">
        <v>87</v>
      </c>
      <c r="CB6459" s="273" t="s">
        <v>217</v>
      </c>
      <c r="CC6459" s="273" t="s">
        <v>218</v>
      </c>
      <c r="CD6459" s="282">
        <v>2</v>
      </c>
      <c r="CE6459" s="274">
        <v>45261</v>
      </c>
      <c r="CG6459" s="273" t="s">
        <v>181</v>
      </c>
      <c r="CI6459" s="273" t="s">
        <v>181</v>
      </c>
      <c r="CJ6459" s="273" t="s">
        <v>1317</v>
      </c>
      <c r="CM6459" s="273" t="s">
        <v>73</v>
      </c>
      <c r="CN6459" s="273">
        <v>3</v>
      </c>
    </row>
    <row r="6460" spans="4:92">
      <c r="D6460" s="273" t="s">
        <v>64</v>
      </c>
      <c r="E6460" s="273" t="s">
        <v>404</v>
      </c>
      <c r="F6460" s="273" t="s">
        <v>408</v>
      </c>
      <c r="G6460" s="273" t="s">
        <v>419</v>
      </c>
      <c r="H6460" s="274">
        <v>45139</v>
      </c>
      <c r="I6460" s="273">
        <v>13424</v>
      </c>
      <c r="J6460" s="273">
        <v>55</v>
      </c>
      <c r="K6460" s="273">
        <v>996000</v>
      </c>
      <c r="L6460" s="273" t="s">
        <v>66</v>
      </c>
      <c r="M6460" s="273">
        <v>134423.9248871</v>
      </c>
      <c r="N6460" s="273" t="s">
        <v>115</v>
      </c>
      <c r="W6460" s="273">
        <v>259978</v>
      </c>
      <c r="BV6460" s="273" t="s">
        <v>64</v>
      </c>
      <c r="BW6460" s="273" t="s">
        <v>75</v>
      </c>
      <c r="BX6460" s="273" t="s">
        <v>391</v>
      </c>
      <c r="BY6460" s="273" t="s">
        <v>400</v>
      </c>
      <c r="BZ6460" s="273" t="s">
        <v>86</v>
      </c>
      <c r="CA6460" s="273" t="s">
        <v>87</v>
      </c>
      <c r="CB6460" s="273" t="s">
        <v>225</v>
      </c>
      <c r="CC6460" s="273" t="s">
        <v>226</v>
      </c>
      <c r="CD6460" s="282">
        <v>5</v>
      </c>
      <c r="CE6460" s="274">
        <v>45261</v>
      </c>
      <c r="CF6460" s="273">
        <v>0</v>
      </c>
      <c r="CG6460" s="273" t="s">
        <v>90</v>
      </c>
      <c r="CH6460" s="273">
        <v>0</v>
      </c>
      <c r="CI6460" s="273" t="s">
        <v>80</v>
      </c>
      <c r="CM6460" s="273" t="s">
        <v>73</v>
      </c>
      <c r="CN6460" s="273">
        <v>3</v>
      </c>
    </row>
    <row r="6461" spans="4:92">
      <c r="D6461" s="273" t="s">
        <v>64</v>
      </c>
      <c r="E6461" s="273" t="s">
        <v>404</v>
      </c>
      <c r="F6461" s="273" t="s">
        <v>408</v>
      </c>
      <c r="G6461" s="273" t="s">
        <v>419</v>
      </c>
      <c r="H6461" s="274">
        <v>45170</v>
      </c>
      <c r="I6461" s="273">
        <v>13751</v>
      </c>
      <c r="J6461" s="273">
        <v>55</v>
      </c>
      <c r="K6461" s="273">
        <v>50384</v>
      </c>
      <c r="L6461" s="273" t="s">
        <v>66</v>
      </c>
      <c r="M6461" s="273">
        <v>0</v>
      </c>
      <c r="N6461" s="273" t="s">
        <v>1010</v>
      </c>
      <c r="O6461" s="273">
        <v>0</v>
      </c>
      <c r="P6461" s="273" t="s">
        <v>1011</v>
      </c>
      <c r="Q6461" s="273" t="s">
        <v>1188</v>
      </c>
      <c r="R6461" s="273" t="s">
        <v>1013</v>
      </c>
      <c r="S6461" s="273" t="s">
        <v>1785</v>
      </c>
      <c r="U6461" s="273" t="s">
        <v>1785</v>
      </c>
      <c r="V6461" s="273" t="s">
        <v>1785</v>
      </c>
      <c r="W6461" s="273">
        <v>260025</v>
      </c>
      <c r="BV6461" s="273" t="s">
        <v>64</v>
      </c>
      <c r="BW6461" s="273" t="s">
        <v>75</v>
      </c>
      <c r="BX6461" s="273" t="s">
        <v>391</v>
      </c>
      <c r="BY6461" s="273" t="s">
        <v>400</v>
      </c>
      <c r="BZ6461" s="273" t="s">
        <v>86</v>
      </c>
      <c r="CA6461" s="273" t="s">
        <v>87</v>
      </c>
      <c r="CB6461" s="273" t="s">
        <v>225</v>
      </c>
      <c r="CC6461" s="273" t="s">
        <v>226</v>
      </c>
      <c r="CD6461" s="282">
        <v>5</v>
      </c>
      <c r="CE6461" s="274">
        <v>45261</v>
      </c>
      <c r="CF6461" s="273">
        <v>0</v>
      </c>
      <c r="CG6461" s="273" t="s">
        <v>90</v>
      </c>
      <c r="CH6461" s="273">
        <v>0</v>
      </c>
      <c r="CI6461" s="273" t="s">
        <v>80</v>
      </c>
      <c r="CM6461" s="273" t="s">
        <v>73</v>
      </c>
      <c r="CN6461" s="273">
        <v>3</v>
      </c>
    </row>
    <row r="6462" spans="4:92">
      <c r="D6462" s="273" t="s">
        <v>64</v>
      </c>
      <c r="E6462" s="273" t="s">
        <v>404</v>
      </c>
      <c r="F6462" s="273" t="s">
        <v>408</v>
      </c>
      <c r="G6462" s="273" t="s">
        <v>419</v>
      </c>
      <c r="H6462" s="274">
        <v>45170</v>
      </c>
      <c r="I6462" s="273">
        <v>13751</v>
      </c>
      <c r="J6462" s="273">
        <v>55</v>
      </c>
      <c r="K6462" s="273">
        <v>435</v>
      </c>
      <c r="L6462" s="273" t="s">
        <v>1202</v>
      </c>
      <c r="M6462" s="273">
        <v>873.73665000000005</v>
      </c>
      <c r="N6462" s="273" t="s">
        <v>1203</v>
      </c>
      <c r="P6462" s="273" t="s">
        <v>68</v>
      </c>
      <c r="Q6462" s="273" t="s">
        <v>1012</v>
      </c>
      <c r="R6462" s="273" t="s">
        <v>70</v>
      </c>
      <c r="S6462" s="273" t="s">
        <v>1205</v>
      </c>
      <c r="T6462" s="273" t="s">
        <v>1206</v>
      </c>
      <c r="U6462" s="273" t="s">
        <v>73</v>
      </c>
      <c r="V6462" s="273" t="s">
        <v>1786</v>
      </c>
      <c r="W6462" s="273">
        <v>260040</v>
      </c>
      <c r="BV6462" s="273" t="s">
        <v>64</v>
      </c>
      <c r="BW6462" s="273" t="s">
        <v>404</v>
      </c>
      <c r="BX6462" s="273" t="s">
        <v>408</v>
      </c>
      <c r="BY6462" s="273" t="s">
        <v>413</v>
      </c>
      <c r="BZ6462" s="273" t="s">
        <v>86</v>
      </c>
      <c r="CA6462" s="273" t="s">
        <v>87</v>
      </c>
      <c r="CB6462" s="273" t="s">
        <v>225</v>
      </c>
      <c r="CC6462" s="273" t="s">
        <v>226</v>
      </c>
      <c r="CD6462" s="282">
        <v>5</v>
      </c>
      <c r="CE6462" s="274">
        <v>44927</v>
      </c>
      <c r="CF6462" s="273">
        <v>0</v>
      </c>
      <c r="CG6462" s="273" t="s">
        <v>80</v>
      </c>
      <c r="CH6462" s="273">
        <v>0</v>
      </c>
      <c r="CI6462" s="273" t="s">
        <v>80</v>
      </c>
      <c r="CM6462" s="273" t="s">
        <v>73</v>
      </c>
      <c r="CN6462" s="273">
        <v>3</v>
      </c>
    </row>
    <row r="6463" spans="4:92">
      <c r="D6463" s="273" t="s">
        <v>64</v>
      </c>
      <c r="E6463" s="273" t="s">
        <v>404</v>
      </c>
      <c r="F6463" s="273" t="s">
        <v>408</v>
      </c>
      <c r="G6463" s="273" t="s">
        <v>419</v>
      </c>
      <c r="H6463" s="274">
        <v>45170</v>
      </c>
      <c r="I6463" s="273">
        <v>13751</v>
      </c>
      <c r="J6463" s="273">
        <v>55</v>
      </c>
      <c r="K6463" s="273">
        <v>0</v>
      </c>
      <c r="L6463" s="273" t="s">
        <v>66</v>
      </c>
      <c r="N6463" s="273" t="s">
        <v>107</v>
      </c>
      <c r="W6463" s="273">
        <v>260024</v>
      </c>
      <c r="BV6463" s="273" t="s">
        <v>64</v>
      </c>
      <c r="BW6463" s="273" t="s">
        <v>404</v>
      </c>
      <c r="BX6463" s="273" t="s">
        <v>408</v>
      </c>
      <c r="BY6463" s="273" t="s">
        <v>413</v>
      </c>
      <c r="BZ6463" s="273" t="s">
        <v>86</v>
      </c>
      <c r="CA6463" s="273" t="s">
        <v>87</v>
      </c>
      <c r="CB6463" s="273" t="s">
        <v>217</v>
      </c>
      <c r="CC6463" s="273" t="s">
        <v>218</v>
      </c>
      <c r="CD6463" s="282">
        <v>2</v>
      </c>
      <c r="CE6463" s="274">
        <v>44927</v>
      </c>
      <c r="CG6463" s="273" t="s">
        <v>181</v>
      </c>
      <c r="CI6463" s="273" t="s">
        <v>181</v>
      </c>
      <c r="CJ6463" s="273" t="s">
        <v>1452</v>
      </c>
      <c r="CM6463" s="273" t="s">
        <v>73</v>
      </c>
      <c r="CN6463" s="273">
        <v>3</v>
      </c>
    </row>
    <row r="6464" spans="4:92">
      <c r="D6464" s="273" t="s">
        <v>64</v>
      </c>
      <c r="E6464" s="273" t="s">
        <v>404</v>
      </c>
      <c r="F6464" s="273" t="s">
        <v>408</v>
      </c>
      <c r="G6464" s="273" t="s">
        <v>419</v>
      </c>
      <c r="H6464" s="274">
        <v>45170</v>
      </c>
      <c r="I6464" s="273">
        <v>13751</v>
      </c>
      <c r="J6464" s="273">
        <v>55</v>
      </c>
      <c r="K6464" s="273">
        <v>987000</v>
      </c>
      <c r="L6464" s="273" t="s">
        <v>66</v>
      </c>
      <c r="M6464" s="273">
        <v>127255.9473323</v>
      </c>
      <c r="N6464" s="273" t="s">
        <v>115</v>
      </c>
      <c r="W6464" s="273">
        <v>260023</v>
      </c>
      <c r="BV6464" s="273" t="s">
        <v>64</v>
      </c>
      <c r="BW6464" s="273" t="s">
        <v>404</v>
      </c>
      <c r="BX6464" s="273" t="s">
        <v>408</v>
      </c>
      <c r="BY6464" s="273" t="s">
        <v>413</v>
      </c>
      <c r="BZ6464" s="273" t="s">
        <v>86</v>
      </c>
      <c r="CA6464" s="273" t="s">
        <v>87</v>
      </c>
      <c r="CB6464" s="273" t="s">
        <v>233</v>
      </c>
      <c r="CC6464" s="273" t="s">
        <v>234</v>
      </c>
      <c r="CD6464" s="282">
        <v>1</v>
      </c>
      <c r="CE6464" s="274">
        <v>44927</v>
      </c>
      <c r="CG6464" s="273" t="s">
        <v>181</v>
      </c>
      <c r="CI6464" s="273" t="s">
        <v>181</v>
      </c>
      <c r="CJ6464" s="273" t="s">
        <v>2266</v>
      </c>
      <c r="CM6464" s="273" t="s">
        <v>73</v>
      </c>
      <c r="CN6464" s="273">
        <v>3</v>
      </c>
    </row>
    <row r="6465" spans="4:92">
      <c r="D6465" s="273" t="s">
        <v>64</v>
      </c>
      <c r="E6465" s="273" t="s">
        <v>404</v>
      </c>
      <c r="F6465" s="273" t="s">
        <v>408</v>
      </c>
      <c r="G6465" s="273" t="s">
        <v>419</v>
      </c>
      <c r="H6465" s="274">
        <v>45200</v>
      </c>
      <c r="I6465" s="273">
        <v>14086</v>
      </c>
      <c r="J6465" s="273">
        <v>55</v>
      </c>
      <c r="K6465" s="273">
        <v>45811.4</v>
      </c>
      <c r="L6465" s="273" t="s">
        <v>66</v>
      </c>
      <c r="M6465" s="273">
        <v>0</v>
      </c>
      <c r="N6465" s="273" t="s">
        <v>1010</v>
      </c>
      <c r="O6465" s="273">
        <v>0</v>
      </c>
      <c r="P6465" s="273" t="s">
        <v>1011</v>
      </c>
      <c r="Q6465" s="273" t="s">
        <v>1188</v>
      </c>
      <c r="R6465" s="273" t="s">
        <v>1013</v>
      </c>
      <c r="S6465" s="273" t="s">
        <v>1785</v>
      </c>
      <c r="U6465" s="273" t="s">
        <v>1785</v>
      </c>
      <c r="V6465" s="273" t="s">
        <v>1785</v>
      </c>
      <c r="W6465" s="273">
        <v>262229</v>
      </c>
      <c r="BV6465" s="273" t="s">
        <v>64</v>
      </c>
      <c r="BW6465" s="273" t="s">
        <v>404</v>
      </c>
      <c r="BX6465" s="273" t="s">
        <v>408</v>
      </c>
      <c r="BY6465" s="273" t="s">
        <v>413</v>
      </c>
      <c r="BZ6465" s="273" t="s">
        <v>138</v>
      </c>
      <c r="CA6465" s="273" t="s">
        <v>139</v>
      </c>
      <c r="CB6465" s="273" t="s">
        <v>190</v>
      </c>
      <c r="CC6465" s="273" t="s">
        <v>191</v>
      </c>
      <c r="CD6465" s="282">
        <v>8</v>
      </c>
      <c r="CE6465" s="274">
        <v>44927</v>
      </c>
      <c r="CF6465" s="273">
        <v>0</v>
      </c>
      <c r="CG6465" s="273" t="s">
        <v>80</v>
      </c>
      <c r="CH6465" s="273">
        <v>0</v>
      </c>
      <c r="CI6465" s="273" t="s">
        <v>80</v>
      </c>
      <c r="CM6465" s="273" t="s">
        <v>73</v>
      </c>
      <c r="CN6465" s="273">
        <v>3</v>
      </c>
    </row>
    <row r="6466" spans="4:92">
      <c r="D6466" s="273" t="s">
        <v>64</v>
      </c>
      <c r="E6466" s="273" t="s">
        <v>404</v>
      </c>
      <c r="F6466" s="273" t="s">
        <v>408</v>
      </c>
      <c r="G6466" s="273" t="s">
        <v>419</v>
      </c>
      <c r="H6466" s="274">
        <v>45200</v>
      </c>
      <c r="I6466" s="273">
        <v>14086</v>
      </c>
      <c r="J6466" s="273">
        <v>55</v>
      </c>
      <c r="K6466" s="273">
        <v>575</v>
      </c>
      <c r="L6466" s="273" t="s">
        <v>1202</v>
      </c>
      <c r="M6466" s="273">
        <v>1154.9392499999999</v>
      </c>
      <c r="N6466" s="273" t="s">
        <v>1203</v>
      </c>
      <c r="P6466" s="273" t="s">
        <v>68</v>
      </c>
      <c r="Q6466" s="273" t="s">
        <v>1012</v>
      </c>
      <c r="R6466" s="273" t="s">
        <v>70</v>
      </c>
      <c r="S6466" s="273" t="s">
        <v>1205</v>
      </c>
      <c r="T6466" s="273" t="s">
        <v>1206</v>
      </c>
      <c r="U6466" s="273" t="s">
        <v>73</v>
      </c>
      <c r="V6466" s="273" t="s">
        <v>2001</v>
      </c>
      <c r="W6466" s="273">
        <v>262244</v>
      </c>
      <c r="BV6466" s="273" t="s">
        <v>64</v>
      </c>
      <c r="BW6466" s="273" t="s">
        <v>404</v>
      </c>
      <c r="BX6466" s="273" t="s">
        <v>408</v>
      </c>
      <c r="BY6466" s="273" t="s">
        <v>413</v>
      </c>
      <c r="BZ6466" s="273" t="s">
        <v>167</v>
      </c>
      <c r="CA6466" s="273" t="s">
        <v>168</v>
      </c>
      <c r="CB6466" s="273" t="s">
        <v>319</v>
      </c>
      <c r="CC6466" s="273" t="s">
        <v>320</v>
      </c>
      <c r="CD6466" s="282">
        <v>15</v>
      </c>
      <c r="CE6466" s="274">
        <v>44927</v>
      </c>
      <c r="CF6466" s="273">
        <v>0</v>
      </c>
      <c r="CG6466" s="273" t="s">
        <v>80</v>
      </c>
      <c r="CH6466" s="273">
        <v>0</v>
      </c>
      <c r="CI6466" s="273" t="s">
        <v>80</v>
      </c>
      <c r="CM6466" s="273" t="s">
        <v>73</v>
      </c>
      <c r="CN6466" s="273">
        <v>3</v>
      </c>
    </row>
    <row r="6467" spans="4:92">
      <c r="D6467" s="273" t="s">
        <v>64</v>
      </c>
      <c r="E6467" s="273" t="s">
        <v>404</v>
      </c>
      <c r="F6467" s="273" t="s">
        <v>408</v>
      </c>
      <c r="G6467" s="273" t="s">
        <v>419</v>
      </c>
      <c r="H6467" s="274">
        <v>45200</v>
      </c>
      <c r="I6467" s="273">
        <v>14086</v>
      </c>
      <c r="J6467" s="273">
        <v>55</v>
      </c>
      <c r="K6467" s="273">
        <v>0</v>
      </c>
      <c r="L6467" s="273" t="s">
        <v>66</v>
      </c>
      <c r="N6467" s="273" t="s">
        <v>107</v>
      </c>
      <c r="W6467" s="273">
        <v>262228</v>
      </c>
      <c r="BV6467" s="273" t="s">
        <v>64</v>
      </c>
      <c r="BW6467" s="273" t="s">
        <v>404</v>
      </c>
      <c r="BX6467" s="273" t="s">
        <v>408</v>
      </c>
      <c r="BY6467" s="273" t="s">
        <v>413</v>
      </c>
      <c r="BZ6467" s="273" t="s">
        <v>86</v>
      </c>
      <c r="CA6467" s="273" t="s">
        <v>87</v>
      </c>
      <c r="CB6467" s="273" t="s">
        <v>179</v>
      </c>
      <c r="CC6467" s="273" t="s">
        <v>180</v>
      </c>
      <c r="CD6467" s="282">
        <v>1</v>
      </c>
      <c r="CE6467" s="274">
        <v>44927</v>
      </c>
      <c r="CG6467" s="273" t="s">
        <v>181</v>
      </c>
      <c r="CI6467" s="273" t="s">
        <v>181</v>
      </c>
      <c r="CJ6467" s="273" t="s">
        <v>2267</v>
      </c>
      <c r="CM6467" s="273" t="s">
        <v>73</v>
      </c>
      <c r="CN6467" s="273">
        <v>3</v>
      </c>
    </row>
    <row r="6468" spans="4:92">
      <c r="D6468" s="273" t="s">
        <v>64</v>
      </c>
      <c r="E6468" s="273" t="s">
        <v>404</v>
      </c>
      <c r="F6468" s="273" t="s">
        <v>408</v>
      </c>
      <c r="G6468" s="273" t="s">
        <v>419</v>
      </c>
      <c r="H6468" s="274">
        <v>45200</v>
      </c>
      <c r="I6468" s="273">
        <v>14086</v>
      </c>
      <c r="J6468" s="273">
        <v>55</v>
      </c>
      <c r="K6468" s="273">
        <v>882000</v>
      </c>
      <c r="L6468" s="273" t="s">
        <v>66</v>
      </c>
      <c r="M6468" s="273">
        <v>100694.244068</v>
      </c>
      <c r="N6468" s="273" t="s">
        <v>115</v>
      </c>
      <c r="W6468" s="273">
        <v>262227</v>
      </c>
      <c r="BV6468" s="273" t="s">
        <v>64</v>
      </c>
      <c r="BW6468" s="273" t="s">
        <v>404</v>
      </c>
      <c r="BX6468" s="273" t="s">
        <v>408</v>
      </c>
      <c r="BY6468" s="273" t="s">
        <v>413</v>
      </c>
      <c r="BZ6468" s="273" t="s">
        <v>204</v>
      </c>
      <c r="CA6468" s="273" t="s">
        <v>205</v>
      </c>
      <c r="CB6468" s="273" t="s">
        <v>206</v>
      </c>
      <c r="CC6468" s="273" t="s">
        <v>207</v>
      </c>
      <c r="CD6468" s="282">
        <v>0</v>
      </c>
      <c r="CE6468" s="274">
        <v>44927</v>
      </c>
      <c r="CG6468" s="273" t="s">
        <v>181</v>
      </c>
      <c r="CI6468" s="273" t="s">
        <v>208</v>
      </c>
      <c r="CJ6468" s="273" t="s">
        <v>209</v>
      </c>
      <c r="CM6468" s="273" t="s">
        <v>73</v>
      </c>
      <c r="CN6468" s="273">
        <v>3</v>
      </c>
    </row>
    <row r="6469" spans="4:92">
      <c r="D6469" s="273" t="s">
        <v>64</v>
      </c>
      <c r="E6469" s="273" t="s">
        <v>404</v>
      </c>
      <c r="F6469" s="273" t="s">
        <v>408</v>
      </c>
      <c r="G6469" s="273" t="s">
        <v>419</v>
      </c>
      <c r="H6469" s="274">
        <v>45231</v>
      </c>
      <c r="I6469" s="273">
        <v>14454</v>
      </c>
      <c r="J6469" s="273">
        <v>55</v>
      </c>
      <c r="K6469" s="273">
        <v>47384.9</v>
      </c>
      <c r="L6469" s="273" t="s">
        <v>66</v>
      </c>
      <c r="M6469" s="273">
        <v>0</v>
      </c>
      <c r="N6469" s="273" t="s">
        <v>1010</v>
      </c>
      <c r="O6469" s="273">
        <v>0</v>
      </c>
      <c r="P6469" s="273" t="s">
        <v>1011</v>
      </c>
      <c r="Q6469" s="273" t="s">
        <v>1188</v>
      </c>
      <c r="R6469" s="273" t="s">
        <v>1013</v>
      </c>
      <c r="S6469" s="273" t="s">
        <v>1785</v>
      </c>
      <c r="U6469" s="273" t="s">
        <v>1785</v>
      </c>
      <c r="V6469" s="273" t="s">
        <v>1785</v>
      </c>
      <c r="W6469" s="273">
        <v>324392</v>
      </c>
      <c r="BV6469" s="273" t="s">
        <v>64</v>
      </c>
      <c r="BW6469" s="273" t="s">
        <v>404</v>
      </c>
      <c r="BX6469" s="273" t="s">
        <v>408</v>
      </c>
      <c r="BY6469" s="273" t="s">
        <v>413</v>
      </c>
      <c r="BZ6469" s="273" t="s">
        <v>167</v>
      </c>
      <c r="CA6469" s="273" t="s">
        <v>168</v>
      </c>
      <c r="CB6469" s="273" t="s">
        <v>313</v>
      </c>
      <c r="CC6469" s="273" t="s">
        <v>314</v>
      </c>
      <c r="CD6469" s="282">
        <v>14</v>
      </c>
      <c r="CE6469" s="274">
        <v>44927</v>
      </c>
      <c r="CF6469" s="273">
        <v>0</v>
      </c>
      <c r="CG6469" s="273" t="s">
        <v>80</v>
      </c>
      <c r="CH6469" s="273">
        <v>0</v>
      </c>
      <c r="CI6469" s="273" t="s">
        <v>80</v>
      </c>
      <c r="CM6469" s="273" t="s">
        <v>73</v>
      </c>
      <c r="CN6469" s="273">
        <v>3</v>
      </c>
    </row>
    <row r="6470" spans="4:92">
      <c r="D6470" s="273" t="s">
        <v>64</v>
      </c>
      <c r="E6470" s="273" t="s">
        <v>404</v>
      </c>
      <c r="F6470" s="273" t="s">
        <v>408</v>
      </c>
      <c r="G6470" s="273" t="s">
        <v>419</v>
      </c>
      <c r="H6470" s="274">
        <v>45231</v>
      </c>
      <c r="I6470" s="273">
        <v>14454</v>
      </c>
      <c r="J6470" s="273">
        <v>55</v>
      </c>
      <c r="K6470" s="273">
        <v>575</v>
      </c>
      <c r="L6470" s="273" t="s">
        <v>1202</v>
      </c>
      <c r="M6470" s="273">
        <v>1154.9392499999999</v>
      </c>
      <c r="N6470" s="273" t="s">
        <v>1203</v>
      </c>
      <c r="P6470" s="273" t="s">
        <v>68</v>
      </c>
      <c r="Q6470" s="273" t="s">
        <v>1012</v>
      </c>
      <c r="R6470" s="273" t="s">
        <v>70</v>
      </c>
      <c r="S6470" s="273" t="s">
        <v>1205</v>
      </c>
      <c r="T6470" s="273" t="s">
        <v>1206</v>
      </c>
      <c r="U6470" s="273" t="s">
        <v>73</v>
      </c>
      <c r="V6470" s="273" t="s">
        <v>2001</v>
      </c>
      <c r="W6470" s="273">
        <v>324407</v>
      </c>
      <c r="BV6470" s="273" t="s">
        <v>64</v>
      </c>
      <c r="BW6470" s="273" t="s">
        <v>404</v>
      </c>
      <c r="BX6470" s="273" t="s">
        <v>408</v>
      </c>
      <c r="BY6470" s="273" t="s">
        <v>413</v>
      </c>
      <c r="BZ6470" s="273" t="s">
        <v>167</v>
      </c>
      <c r="CA6470" s="273" t="s">
        <v>168</v>
      </c>
      <c r="CB6470" s="273" t="s">
        <v>353</v>
      </c>
      <c r="CC6470" s="273" t="s">
        <v>354</v>
      </c>
      <c r="CD6470" s="282">
        <v>13</v>
      </c>
      <c r="CE6470" s="274">
        <v>44927</v>
      </c>
      <c r="CF6470" s="273">
        <v>0</v>
      </c>
      <c r="CG6470" s="273" t="s">
        <v>80</v>
      </c>
      <c r="CH6470" s="273">
        <v>0</v>
      </c>
      <c r="CI6470" s="273" t="s">
        <v>80</v>
      </c>
      <c r="CM6470" s="273" t="s">
        <v>73</v>
      </c>
      <c r="CN6470" s="273">
        <v>3</v>
      </c>
    </row>
    <row r="6471" spans="4:92">
      <c r="D6471" s="273" t="s">
        <v>64</v>
      </c>
      <c r="E6471" s="273" t="s">
        <v>404</v>
      </c>
      <c r="F6471" s="273" t="s">
        <v>408</v>
      </c>
      <c r="G6471" s="273" t="s">
        <v>419</v>
      </c>
      <c r="H6471" s="274">
        <v>45231</v>
      </c>
      <c r="I6471" s="273">
        <v>14454</v>
      </c>
      <c r="J6471" s="273">
        <v>55</v>
      </c>
      <c r="K6471" s="273">
        <v>0</v>
      </c>
      <c r="L6471" s="273" t="s">
        <v>66</v>
      </c>
      <c r="N6471" s="273" t="s">
        <v>107</v>
      </c>
      <c r="W6471" s="273">
        <v>324391</v>
      </c>
      <c r="BV6471" s="273" t="s">
        <v>64</v>
      </c>
      <c r="BW6471" s="273" t="s">
        <v>404</v>
      </c>
      <c r="BX6471" s="273" t="s">
        <v>408</v>
      </c>
      <c r="BY6471" s="273" t="s">
        <v>413</v>
      </c>
      <c r="BZ6471" s="273" t="s">
        <v>151</v>
      </c>
      <c r="CA6471" s="273" t="s">
        <v>152</v>
      </c>
      <c r="CB6471" s="273" t="s">
        <v>161</v>
      </c>
      <c r="CC6471" s="273" t="s">
        <v>162</v>
      </c>
      <c r="CD6471" s="282">
        <v>11</v>
      </c>
      <c r="CE6471" s="274">
        <v>44927</v>
      </c>
      <c r="CF6471" s="273">
        <v>5699</v>
      </c>
      <c r="CG6471" s="273" t="s">
        <v>80</v>
      </c>
      <c r="CH6471" s="273">
        <v>5699</v>
      </c>
      <c r="CI6471" s="273" t="s">
        <v>80</v>
      </c>
      <c r="CM6471" s="273" t="s">
        <v>73</v>
      </c>
      <c r="CN6471" s="273">
        <v>3</v>
      </c>
    </row>
    <row r="6472" spans="4:92">
      <c r="D6472" s="273" t="s">
        <v>64</v>
      </c>
      <c r="E6472" s="273" t="s">
        <v>404</v>
      </c>
      <c r="F6472" s="273" t="s">
        <v>408</v>
      </c>
      <c r="G6472" s="273" t="s">
        <v>419</v>
      </c>
      <c r="H6472" s="274">
        <v>45231</v>
      </c>
      <c r="I6472" s="273">
        <v>14454</v>
      </c>
      <c r="J6472" s="273">
        <v>55</v>
      </c>
      <c r="K6472" s="273">
        <v>750000</v>
      </c>
      <c r="L6472" s="273" t="s">
        <v>66</v>
      </c>
      <c r="M6472" s="273">
        <v>89655.864227400001</v>
      </c>
      <c r="N6472" s="273" t="s">
        <v>115</v>
      </c>
      <c r="W6472" s="273">
        <v>324390</v>
      </c>
      <c r="BV6472" s="273" t="s">
        <v>64</v>
      </c>
      <c r="BW6472" s="273" t="s">
        <v>404</v>
      </c>
      <c r="BX6472" s="273" t="s">
        <v>408</v>
      </c>
      <c r="BY6472" s="273" t="s">
        <v>413</v>
      </c>
      <c r="BZ6472" s="273" t="s">
        <v>167</v>
      </c>
      <c r="CA6472" s="273" t="s">
        <v>168</v>
      </c>
      <c r="CB6472" s="273" t="s">
        <v>169</v>
      </c>
      <c r="CC6472" s="273" t="s">
        <v>170</v>
      </c>
      <c r="CD6472" s="282">
        <v>12</v>
      </c>
      <c r="CE6472" s="274">
        <v>44927</v>
      </c>
      <c r="CF6472" s="273">
        <v>0</v>
      </c>
      <c r="CG6472" s="273" t="s">
        <v>80</v>
      </c>
      <c r="CH6472" s="273">
        <v>0</v>
      </c>
      <c r="CI6472" s="273" t="s">
        <v>80</v>
      </c>
      <c r="CM6472" s="273" t="s">
        <v>73</v>
      </c>
      <c r="CN6472" s="273">
        <v>3</v>
      </c>
    </row>
    <row r="6473" spans="4:92">
      <c r="D6473" s="273" t="s">
        <v>64</v>
      </c>
      <c r="E6473" s="273" t="s">
        <v>404</v>
      </c>
      <c r="F6473" s="273" t="s">
        <v>408</v>
      </c>
      <c r="G6473" s="273" t="s">
        <v>427</v>
      </c>
      <c r="H6473" s="274">
        <v>44958</v>
      </c>
      <c r="I6473" s="273">
        <v>11310</v>
      </c>
      <c r="J6473" s="273">
        <v>57</v>
      </c>
      <c r="K6473" s="273">
        <v>934080</v>
      </c>
      <c r="L6473" s="273" t="s">
        <v>66</v>
      </c>
      <c r="M6473" s="273">
        <v>147434.55228999999</v>
      </c>
      <c r="N6473" s="273" t="s">
        <v>115</v>
      </c>
      <c r="W6473" s="273">
        <v>243462</v>
      </c>
      <c r="BV6473" s="273" t="s">
        <v>64</v>
      </c>
      <c r="BW6473" s="273" t="s">
        <v>404</v>
      </c>
      <c r="BX6473" s="273" t="s">
        <v>408</v>
      </c>
      <c r="BY6473" s="273" t="s">
        <v>413</v>
      </c>
      <c r="BZ6473" s="273" t="s">
        <v>138</v>
      </c>
      <c r="CA6473" s="273" t="s">
        <v>139</v>
      </c>
      <c r="CB6473" s="273" t="s">
        <v>140</v>
      </c>
      <c r="CC6473" s="273" t="s">
        <v>141</v>
      </c>
      <c r="CD6473" s="282">
        <v>9</v>
      </c>
      <c r="CE6473" s="274">
        <v>44927</v>
      </c>
      <c r="CF6473" s="273">
        <v>0</v>
      </c>
      <c r="CG6473" s="273" t="s">
        <v>80</v>
      </c>
      <c r="CH6473" s="273">
        <v>0</v>
      </c>
      <c r="CI6473" s="273" t="s">
        <v>80</v>
      </c>
      <c r="CM6473" s="273" t="s">
        <v>73</v>
      </c>
      <c r="CN6473" s="273">
        <v>3</v>
      </c>
    </row>
    <row r="6474" spans="4:92">
      <c r="D6474" s="273" t="s">
        <v>64</v>
      </c>
      <c r="E6474" s="273" t="s">
        <v>404</v>
      </c>
      <c r="F6474" s="273" t="s">
        <v>408</v>
      </c>
      <c r="G6474" s="273" t="s">
        <v>427</v>
      </c>
      <c r="H6474" s="274">
        <v>44986</v>
      </c>
      <c r="I6474" s="273">
        <v>11472</v>
      </c>
      <c r="J6474" s="273">
        <v>57</v>
      </c>
      <c r="K6474" s="273">
        <v>251466</v>
      </c>
      <c r="L6474" s="273" t="s">
        <v>66</v>
      </c>
      <c r="M6474" s="273">
        <v>0</v>
      </c>
      <c r="N6474" s="273" t="s">
        <v>1010</v>
      </c>
      <c r="O6474" s="273">
        <v>0</v>
      </c>
      <c r="P6474" s="273" t="s">
        <v>1011</v>
      </c>
      <c r="Q6474" s="273" t="s">
        <v>1188</v>
      </c>
      <c r="R6474" s="273" t="s">
        <v>1013</v>
      </c>
      <c r="S6474" s="273" t="s">
        <v>122</v>
      </c>
      <c r="U6474" s="273" t="s">
        <v>122</v>
      </c>
      <c r="V6474" s="273" t="s">
        <v>122</v>
      </c>
      <c r="W6474" s="273">
        <v>243509</v>
      </c>
      <c r="BV6474" s="273" t="s">
        <v>64</v>
      </c>
      <c r="BW6474" s="273" t="s">
        <v>404</v>
      </c>
      <c r="BX6474" s="273" t="s">
        <v>408</v>
      </c>
      <c r="BY6474" s="273" t="s">
        <v>413</v>
      </c>
      <c r="BZ6474" s="273" t="s">
        <v>151</v>
      </c>
      <c r="CA6474" s="273" t="s">
        <v>152</v>
      </c>
      <c r="CB6474" s="273" t="s">
        <v>153</v>
      </c>
      <c r="CC6474" s="273" t="s">
        <v>154</v>
      </c>
      <c r="CD6474" s="282">
        <v>10</v>
      </c>
      <c r="CE6474" s="274">
        <v>44927</v>
      </c>
      <c r="CF6474" s="273">
        <v>7124</v>
      </c>
      <c r="CG6474" s="273" t="s">
        <v>80</v>
      </c>
      <c r="CH6474" s="273">
        <v>7124</v>
      </c>
      <c r="CI6474" s="273" t="s">
        <v>80</v>
      </c>
      <c r="CM6474" s="273" t="s">
        <v>73</v>
      </c>
      <c r="CN6474" s="273">
        <v>3</v>
      </c>
    </row>
    <row r="6475" spans="4:92">
      <c r="D6475" s="273" t="s">
        <v>64</v>
      </c>
      <c r="E6475" s="273" t="s">
        <v>404</v>
      </c>
      <c r="F6475" s="273" t="s">
        <v>408</v>
      </c>
      <c r="G6475" s="273" t="s">
        <v>427</v>
      </c>
      <c r="H6475" s="274">
        <v>44986</v>
      </c>
      <c r="I6475" s="273">
        <v>11472</v>
      </c>
      <c r="J6475" s="273">
        <v>57</v>
      </c>
      <c r="K6475" s="273">
        <v>375</v>
      </c>
      <c r="L6475" s="273" t="s">
        <v>1202</v>
      </c>
      <c r="M6475" s="273">
        <v>654.97500000000002</v>
      </c>
      <c r="N6475" s="273" t="s">
        <v>1203</v>
      </c>
      <c r="P6475" s="273" t="s">
        <v>68</v>
      </c>
      <c r="Q6475" s="273" t="s">
        <v>1012</v>
      </c>
      <c r="R6475" s="273" t="s">
        <v>70</v>
      </c>
      <c r="S6475" s="273" t="s">
        <v>1205</v>
      </c>
      <c r="T6475" s="273" t="s">
        <v>1206</v>
      </c>
      <c r="U6475" s="273" t="s">
        <v>73</v>
      </c>
      <c r="V6475" s="273" t="s">
        <v>1207</v>
      </c>
      <c r="W6475" s="273">
        <v>243524</v>
      </c>
      <c r="BV6475" s="273" t="s">
        <v>64</v>
      </c>
      <c r="BW6475" s="273" t="s">
        <v>404</v>
      </c>
      <c r="BX6475" s="273" t="s">
        <v>408</v>
      </c>
      <c r="BY6475" s="273" t="s">
        <v>413</v>
      </c>
      <c r="BZ6475" s="273" t="s">
        <v>126</v>
      </c>
      <c r="CA6475" s="273" t="s">
        <v>127</v>
      </c>
      <c r="CB6475" s="273" t="s">
        <v>128</v>
      </c>
      <c r="CC6475" s="273" t="s">
        <v>129</v>
      </c>
      <c r="CD6475" s="282">
        <v>6</v>
      </c>
      <c r="CE6475" s="274">
        <v>44927</v>
      </c>
      <c r="CI6475" s="273" t="s">
        <v>80</v>
      </c>
      <c r="CM6475" s="273" t="s">
        <v>73</v>
      </c>
      <c r="CN6475" s="273">
        <v>3</v>
      </c>
    </row>
    <row r="6476" spans="4:92">
      <c r="D6476" s="273" t="s">
        <v>64</v>
      </c>
      <c r="E6476" s="273" t="s">
        <v>404</v>
      </c>
      <c r="F6476" s="273" t="s">
        <v>408</v>
      </c>
      <c r="G6476" s="273" t="s">
        <v>427</v>
      </c>
      <c r="H6476" s="274">
        <v>44986</v>
      </c>
      <c r="I6476" s="273">
        <v>11472</v>
      </c>
      <c r="J6476" s="273">
        <v>57</v>
      </c>
      <c r="K6476" s="273">
        <v>0</v>
      </c>
      <c r="L6476" s="273" t="s">
        <v>66</v>
      </c>
      <c r="N6476" s="273" t="s">
        <v>107</v>
      </c>
      <c r="W6476" s="273">
        <v>243508</v>
      </c>
      <c r="BV6476" s="273" t="s">
        <v>64</v>
      </c>
      <c r="BW6476" s="273" t="s">
        <v>404</v>
      </c>
      <c r="BX6476" s="273" t="s">
        <v>408</v>
      </c>
      <c r="BY6476" s="273" t="s">
        <v>413</v>
      </c>
      <c r="BZ6476" s="273" t="s">
        <v>110</v>
      </c>
      <c r="CA6476" s="273" t="s">
        <v>111</v>
      </c>
      <c r="CB6476" s="273" t="s">
        <v>117</v>
      </c>
      <c r="CC6476" s="273" t="s">
        <v>118</v>
      </c>
      <c r="CD6476" s="282">
        <v>5</v>
      </c>
      <c r="CE6476" s="274">
        <v>44927</v>
      </c>
      <c r="CI6476" s="273" t="s">
        <v>104</v>
      </c>
      <c r="CM6476" s="273" t="s">
        <v>73</v>
      </c>
      <c r="CN6476" s="273">
        <v>3</v>
      </c>
    </row>
    <row r="6477" spans="4:92">
      <c r="D6477" s="273" t="s">
        <v>64</v>
      </c>
      <c r="E6477" s="273" t="s">
        <v>404</v>
      </c>
      <c r="F6477" s="273" t="s">
        <v>408</v>
      </c>
      <c r="G6477" s="273" t="s">
        <v>427</v>
      </c>
      <c r="H6477" s="274">
        <v>44986</v>
      </c>
      <c r="I6477" s="273">
        <v>11472</v>
      </c>
      <c r="J6477" s="273">
        <v>57</v>
      </c>
      <c r="K6477" s="273">
        <v>1036800</v>
      </c>
      <c r="L6477" s="273" t="s">
        <v>66</v>
      </c>
      <c r="M6477" s="273">
        <v>162490.15695999999</v>
      </c>
      <c r="N6477" s="273" t="s">
        <v>115</v>
      </c>
      <c r="W6477" s="273">
        <v>243507</v>
      </c>
      <c r="BV6477" s="273" t="s">
        <v>64</v>
      </c>
      <c r="BW6477" s="273" t="s">
        <v>404</v>
      </c>
      <c r="BX6477" s="273" t="s">
        <v>408</v>
      </c>
      <c r="BY6477" s="273" t="s">
        <v>413</v>
      </c>
      <c r="BZ6477" s="273" t="s">
        <v>126</v>
      </c>
      <c r="CA6477" s="273" t="s">
        <v>127</v>
      </c>
      <c r="CB6477" s="273" t="s">
        <v>133</v>
      </c>
      <c r="CC6477" s="273" t="s">
        <v>134</v>
      </c>
      <c r="CD6477" s="282">
        <v>7</v>
      </c>
      <c r="CE6477" s="274">
        <v>44927</v>
      </c>
      <c r="CI6477" s="273" t="s">
        <v>104</v>
      </c>
      <c r="CM6477" s="273" t="s">
        <v>73</v>
      </c>
      <c r="CN6477" s="273">
        <v>3</v>
      </c>
    </row>
    <row r="6478" spans="4:92">
      <c r="D6478" s="273" t="s">
        <v>64</v>
      </c>
      <c r="E6478" s="273" t="s">
        <v>404</v>
      </c>
      <c r="F6478" s="273" t="s">
        <v>408</v>
      </c>
      <c r="G6478" s="273" t="s">
        <v>427</v>
      </c>
      <c r="H6478" s="274">
        <v>45017</v>
      </c>
      <c r="I6478" s="273">
        <v>11634</v>
      </c>
      <c r="J6478" s="273">
        <v>57</v>
      </c>
      <c r="K6478" s="273">
        <v>244866</v>
      </c>
      <c r="L6478" s="273" t="s">
        <v>66</v>
      </c>
      <c r="M6478" s="273">
        <v>0</v>
      </c>
      <c r="N6478" s="273" t="s">
        <v>1010</v>
      </c>
      <c r="O6478" s="273">
        <v>0</v>
      </c>
      <c r="P6478" s="273" t="s">
        <v>1011</v>
      </c>
      <c r="Q6478" s="273" t="s">
        <v>1188</v>
      </c>
      <c r="R6478" s="273" t="s">
        <v>1013</v>
      </c>
      <c r="S6478" s="273" t="s">
        <v>122</v>
      </c>
      <c r="U6478" s="273" t="s">
        <v>122</v>
      </c>
      <c r="V6478" s="273" t="s">
        <v>122</v>
      </c>
      <c r="W6478" s="273">
        <v>243554</v>
      </c>
      <c r="BV6478" s="273" t="s">
        <v>64</v>
      </c>
      <c r="BW6478" s="273" t="s">
        <v>404</v>
      </c>
      <c r="BX6478" s="273" t="s">
        <v>408</v>
      </c>
      <c r="BY6478" s="273" t="s">
        <v>413</v>
      </c>
      <c r="BZ6478" s="273" t="s">
        <v>110</v>
      </c>
      <c r="CA6478" s="273" t="s">
        <v>111</v>
      </c>
      <c r="CB6478" s="273" t="s">
        <v>112</v>
      </c>
      <c r="CC6478" s="273" t="s">
        <v>113</v>
      </c>
      <c r="CD6478" s="282">
        <v>4</v>
      </c>
      <c r="CE6478" s="274">
        <v>44927</v>
      </c>
      <c r="CI6478" s="273" t="s">
        <v>80</v>
      </c>
      <c r="CM6478" s="273" t="s">
        <v>73</v>
      </c>
      <c r="CN6478" s="273">
        <v>3</v>
      </c>
    </row>
    <row r="6479" spans="4:92">
      <c r="D6479" s="273" t="s">
        <v>64</v>
      </c>
      <c r="E6479" s="273" t="s">
        <v>404</v>
      </c>
      <c r="F6479" s="273" t="s">
        <v>408</v>
      </c>
      <c r="G6479" s="273" t="s">
        <v>427</v>
      </c>
      <c r="H6479" s="274">
        <v>45017</v>
      </c>
      <c r="I6479" s="273">
        <v>11634</v>
      </c>
      <c r="J6479" s="273">
        <v>57</v>
      </c>
      <c r="K6479" s="273">
        <v>375</v>
      </c>
      <c r="L6479" s="273" t="s">
        <v>1202</v>
      </c>
      <c r="M6479" s="273">
        <v>753.22125000000005</v>
      </c>
      <c r="N6479" s="273" t="s">
        <v>1203</v>
      </c>
      <c r="P6479" s="273" t="s">
        <v>68</v>
      </c>
      <c r="Q6479" s="273" t="s">
        <v>1012</v>
      </c>
      <c r="R6479" s="273" t="s">
        <v>70</v>
      </c>
      <c r="S6479" s="273" t="s">
        <v>1205</v>
      </c>
      <c r="T6479" s="273" t="s">
        <v>1206</v>
      </c>
      <c r="U6479" s="273" t="s">
        <v>73</v>
      </c>
      <c r="V6479" s="273" t="s">
        <v>1261</v>
      </c>
      <c r="W6479" s="273">
        <v>243569</v>
      </c>
      <c r="BV6479" s="273" t="s">
        <v>64</v>
      </c>
      <c r="BW6479" s="273" t="s">
        <v>404</v>
      </c>
      <c r="BX6479" s="273" t="s">
        <v>408</v>
      </c>
      <c r="BY6479" s="273" t="s">
        <v>413</v>
      </c>
      <c r="BZ6479" s="273" t="s">
        <v>86</v>
      </c>
      <c r="CA6479" s="273" t="s">
        <v>87</v>
      </c>
      <c r="CB6479" s="273" t="s">
        <v>101</v>
      </c>
      <c r="CC6479" s="273" t="s">
        <v>102</v>
      </c>
      <c r="CD6479" s="282">
        <v>4</v>
      </c>
      <c r="CE6479" s="274">
        <v>44927</v>
      </c>
      <c r="CF6479" s="273">
        <v>231303</v>
      </c>
      <c r="CG6479" s="273" t="s">
        <v>2268</v>
      </c>
      <c r="CH6479" s="273">
        <v>6733.2303300000003</v>
      </c>
      <c r="CI6479" s="273" t="s">
        <v>104</v>
      </c>
      <c r="CM6479" s="273" t="s">
        <v>73</v>
      </c>
      <c r="CN6479" s="273">
        <v>3</v>
      </c>
    </row>
    <row r="6480" spans="4:92">
      <c r="D6480" s="273" t="s">
        <v>64</v>
      </c>
      <c r="E6480" s="273" t="s">
        <v>404</v>
      </c>
      <c r="F6480" s="273" t="s">
        <v>408</v>
      </c>
      <c r="G6480" s="273" t="s">
        <v>427</v>
      </c>
      <c r="H6480" s="274">
        <v>45017</v>
      </c>
      <c r="I6480" s="273">
        <v>11634</v>
      </c>
      <c r="J6480" s="273">
        <v>57</v>
      </c>
      <c r="K6480" s="273">
        <v>0</v>
      </c>
      <c r="L6480" s="273" t="s">
        <v>66</v>
      </c>
      <c r="N6480" s="273" t="s">
        <v>107</v>
      </c>
      <c r="W6480" s="273">
        <v>243553</v>
      </c>
      <c r="BV6480" s="273" t="s">
        <v>64</v>
      </c>
      <c r="BW6480" s="273" t="s">
        <v>404</v>
      </c>
      <c r="BX6480" s="273" t="s">
        <v>408</v>
      </c>
      <c r="BY6480" s="273" t="s">
        <v>413</v>
      </c>
      <c r="BZ6480" s="273" t="s">
        <v>86</v>
      </c>
      <c r="CA6480" s="273" t="s">
        <v>87</v>
      </c>
      <c r="CB6480" s="273" t="s">
        <v>88</v>
      </c>
      <c r="CC6480" s="273" t="s">
        <v>89</v>
      </c>
      <c r="CD6480" s="282">
        <v>3</v>
      </c>
      <c r="CE6480" s="274">
        <v>44927</v>
      </c>
      <c r="CF6480" s="273">
        <v>7124</v>
      </c>
      <c r="CG6480" s="273" t="s">
        <v>80</v>
      </c>
      <c r="CH6480" s="273">
        <v>7124</v>
      </c>
      <c r="CI6480" s="273" t="s">
        <v>80</v>
      </c>
      <c r="CM6480" s="273" t="s">
        <v>73</v>
      </c>
      <c r="CN6480" s="273">
        <v>3</v>
      </c>
    </row>
    <row r="6481" spans="4:92">
      <c r="D6481" s="273" t="s">
        <v>64</v>
      </c>
      <c r="E6481" s="273" t="s">
        <v>404</v>
      </c>
      <c r="F6481" s="273" t="s">
        <v>408</v>
      </c>
      <c r="G6481" s="273" t="s">
        <v>427</v>
      </c>
      <c r="H6481" s="274">
        <v>45017</v>
      </c>
      <c r="I6481" s="273">
        <v>11634</v>
      </c>
      <c r="J6481" s="273">
        <v>57</v>
      </c>
      <c r="K6481" s="273">
        <v>886680</v>
      </c>
      <c r="L6481" s="273" t="s">
        <v>66</v>
      </c>
      <c r="M6481" s="273">
        <v>137922.71424</v>
      </c>
      <c r="N6481" s="273" t="s">
        <v>115</v>
      </c>
      <c r="W6481" s="273">
        <v>243552</v>
      </c>
      <c r="BV6481" s="273" t="s">
        <v>64</v>
      </c>
      <c r="BW6481" s="273" t="s">
        <v>404</v>
      </c>
      <c r="BX6481" s="273" t="s">
        <v>408</v>
      </c>
      <c r="BY6481" s="273" t="s">
        <v>413</v>
      </c>
      <c r="BZ6481" s="273" t="s">
        <v>86</v>
      </c>
      <c r="CA6481" s="273" t="s">
        <v>87</v>
      </c>
      <c r="CB6481" s="273" t="s">
        <v>88</v>
      </c>
      <c r="CC6481" s="273" t="s">
        <v>89</v>
      </c>
      <c r="CD6481" s="282">
        <v>3</v>
      </c>
      <c r="CE6481" s="274">
        <v>44958</v>
      </c>
      <c r="CF6481" s="273">
        <v>7473</v>
      </c>
      <c r="CG6481" s="273" t="s">
        <v>80</v>
      </c>
      <c r="CH6481" s="273">
        <v>7473</v>
      </c>
      <c r="CI6481" s="273" t="s">
        <v>80</v>
      </c>
      <c r="CM6481" s="273" t="s">
        <v>73</v>
      </c>
      <c r="CN6481" s="273">
        <v>3</v>
      </c>
    </row>
    <row r="6482" spans="4:92">
      <c r="D6482" s="273" t="s">
        <v>64</v>
      </c>
      <c r="E6482" s="273" t="s">
        <v>404</v>
      </c>
      <c r="F6482" s="273" t="s">
        <v>408</v>
      </c>
      <c r="G6482" s="273" t="s">
        <v>427</v>
      </c>
      <c r="H6482" s="274">
        <v>45047</v>
      </c>
      <c r="I6482" s="273">
        <v>12218</v>
      </c>
      <c r="J6482" s="273">
        <v>57</v>
      </c>
      <c r="K6482" s="273">
        <v>270636</v>
      </c>
      <c r="L6482" s="273" t="s">
        <v>66</v>
      </c>
      <c r="M6482" s="273">
        <v>0</v>
      </c>
      <c r="N6482" s="273" t="s">
        <v>1010</v>
      </c>
      <c r="O6482" s="273">
        <v>0</v>
      </c>
      <c r="P6482" s="273" t="s">
        <v>1011</v>
      </c>
      <c r="Q6482" s="273" t="s">
        <v>1188</v>
      </c>
      <c r="R6482" s="273" t="s">
        <v>1013</v>
      </c>
      <c r="S6482" s="273" t="s">
        <v>122</v>
      </c>
      <c r="U6482" s="273" t="s">
        <v>122</v>
      </c>
      <c r="V6482" s="273" t="s">
        <v>122</v>
      </c>
      <c r="W6482" s="273">
        <v>243599</v>
      </c>
      <c r="BV6482" s="273" t="s">
        <v>64</v>
      </c>
      <c r="BW6482" s="273" t="s">
        <v>404</v>
      </c>
      <c r="BX6482" s="273" t="s">
        <v>408</v>
      </c>
      <c r="BY6482" s="273" t="s">
        <v>413</v>
      </c>
      <c r="BZ6482" s="273" t="s">
        <v>86</v>
      </c>
      <c r="CA6482" s="273" t="s">
        <v>87</v>
      </c>
      <c r="CB6482" s="273" t="s">
        <v>101</v>
      </c>
      <c r="CC6482" s="273" t="s">
        <v>102</v>
      </c>
      <c r="CD6482" s="282">
        <v>4</v>
      </c>
      <c r="CE6482" s="274">
        <v>44958</v>
      </c>
      <c r="CF6482" s="273">
        <v>231261</v>
      </c>
      <c r="CG6482" s="273" t="s">
        <v>2268</v>
      </c>
      <c r="CH6482" s="273">
        <v>6732.0077099999999</v>
      </c>
      <c r="CI6482" s="273" t="s">
        <v>104</v>
      </c>
      <c r="CM6482" s="273" t="s">
        <v>73</v>
      </c>
      <c r="CN6482" s="273">
        <v>3</v>
      </c>
    </row>
    <row r="6483" spans="4:92">
      <c r="D6483" s="273" t="s">
        <v>64</v>
      </c>
      <c r="E6483" s="273" t="s">
        <v>404</v>
      </c>
      <c r="F6483" s="273" t="s">
        <v>408</v>
      </c>
      <c r="G6483" s="273" t="s">
        <v>427</v>
      </c>
      <c r="H6483" s="274">
        <v>45047</v>
      </c>
      <c r="I6483" s="273">
        <v>12218</v>
      </c>
      <c r="J6483" s="273">
        <v>57</v>
      </c>
      <c r="K6483" s="273">
        <v>375</v>
      </c>
      <c r="L6483" s="273" t="s">
        <v>1202</v>
      </c>
      <c r="M6483" s="273">
        <v>753.22125000000005</v>
      </c>
      <c r="N6483" s="273" t="s">
        <v>1203</v>
      </c>
      <c r="P6483" s="273" t="s">
        <v>68</v>
      </c>
      <c r="Q6483" s="273" t="s">
        <v>1012</v>
      </c>
      <c r="R6483" s="273" t="s">
        <v>70</v>
      </c>
      <c r="S6483" s="273" t="s">
        <v>1205</v>
      </c>
      <c r="T6483" s="273" t="s">
        <v>1206</v>
      </c>
      <c r="U6483" s="273" t="s">
        <v>73</v>
      </c>
      <c r="V6483" s="273" t="s">
        <v>1261</v>
      </c>
      <c r="W6483" s="273">
        <v>243614</v>
      </c>
      <c r="BV6483" s="273" t="s">
        <v>64</v>
      </c>
      <c r="BW6483" s="273" t="s">
        <v>404</v>
      </c>
      <c r="BX6483" s="273" t="s">
        <v>408</v>
      </c>
      <c r="BY6483" s="273" t="s">
        <v>413</v>
      </c>
      <c r="BZ6483" s="273" t="s">
        <v>110</v>
      </c>
      <c r="CA6483" s="273" t="s">
        <v>111</v>
      </c>
      <c r="CB6483" s="273" t="s">
        <v>112</v>
      </c>
      <c r="CC6483" s="273" t="s">
        <v>113</v>
      </c>
      <c r="CD6483" s="282">
        <v>4</v>
      </c>
      <c r="CE6483" s="274">
        <v>44958</v>
      </c>
      <c r="CI6483" s="273" t="s">
        <v>80</v>
      </c>
      <c r="CM6483" s="273" t="s">
        <v>73</v>
      </c>
      <c r="CN6483" s="273">
        <v>3</v>
      </c>
    </row>
    <row r="6484" spans="4:92">
      <c r="D6484" s="273" t="s">
        <v>64</v>
      </c>
      <c r="E6484" s="273" t="s">
        <v>404</v>
      </c>
      <c r="F6484" s="273" t="s">
        <v>408</v>
      </c>
      <c r="G6484" s="273" t="s">
        <v>427</v>
      </c>
      <c r="H6484" s="274">
        <v>45047</v>
      </c>
      <c r="I6484" s="273">
        <v>12218</v>
      </c>
      <c r="J6484" s="273">
        <v>57</v>
      </c>
      <c r="K6484" s="273">
        <v>0</v>
      </c>
      <c r="L6484" s="273" t="s">
        <v>66</v>
      </c>
      <c r="N6484" s="273" t="s">
        <v>107</v>
      </c>
      <c r="W6484" s="273">
        <v>243598</v>
      </c>
      <c r="BV6484" s="273" t="s">
        <v>64</v>
      </c>
      <c r="BW6484" s="273" t="s">
        <v>404</v>
      </c>
      <c r="BX6484" s="273" t="s">
        <v>408</v>
      </c>
      <c r="BY6484" s="273" t="s">
        <v>413</v>
      </c>
      <c r="BZ6484" s="273" t="s">
        <v>126</v>
      </c>
      <c r="CA6484" s="273" t="s">
        <v>127</v>
      </c>
      <c r="CB6484" s="273" t="s">
        <v>133</v>
      </c>
      <c r="CC6484" s="273" t="s">
        <v>134</v>
      </c>
      <c r="CD6484" s="282">
        <v>7</v>
      </c>
      <c r="CE6484" s="274">
        <v>44958</v>
      </c>
      <c r="CI6484" s="273" t="s">
        <v>104</v>
      </c>
      <c r="CM6484" s="273" t="s">
        <v>73</v>
      </c>
      <c r="CN6484" s="273">
        <v>3</v>
      </c>
    </row>
    <row r="6485" spans="4:92">
      <c r="D6485" s="273" t="s">
        <v>64</v>
      </c>
      <c r="E6485" s="273" t="s">
        <v>404</v>
      </c>
      <c r="F6485" s="273" t="s">
        <v>408</v>
      </c>
      <c r="G6485" s="273" t="s">
        <v>427</v>
      </c>
      <c r="H6485" s="274">
        <v>45047</v>
      </c>
      <c r="I6485" s="273">
        <v>12218</v>
      </c>
      <c r="J6485" s="273">
        <v>57</v>
      </c>
      <c r="K6485" s="273">
        <v>1122840</v>
      </c>
      <c r="L6485" s="273" t="s">
        <v>66</v>
      </c>
      <c r="M6485" s="273">
        <v>154329.98353999999</v>
      </c>
      <c r="N6485" s="273" t="s">
        <v>115</v>
      </c>
      <c r="W6485" s="273">
        <v>243597</v>
      </c>
      <c r="BV6485" s="273" t="s">
        <v>64</v>
      </c>
      <c r="BW6485" s="273" t="s">
        <v>404</v>
      </c>
      <c r="BX6485" s="273" t="s">
        <v>408</v>
      </c>
      <c r="BY6485" s="273" t="s">
        <v>413</v>
      </c>
      <c r="BZ6485" s="273" t="s">
        <v>110</v>
      </c>
      <c r="CA6485" s="273" t="s">
        <v>111</v>
      </c>
      <c r="CB6485" s="273" t="s">
        <v>117</v>
      </c>
      <c r="CC6485" s="273" t="s">
        <v>118</v>
      </c>
      <c r="CD6485" s="282">
        <v>5</v>
      </c>
      <c r="CE6485" s="274">
        <v>44958</v>
      </c>
      <c r="CI6485" s="273" t="s">
        <v>104</v>
      </c>
      <c r="CM6485" s="273" t="s">
        <v>73</v>
      </c>
      <c r="CN6485" s="273">
        <v>3</v>
      </c>
    </row>
    <row r="6486" spans="4:92">
      <c r="D6486" s="273" t="s">
        <v>64</v>
      </c>
      <c r="E6486" s="273" t="s">
        <v>404</v>
      </c>
      <c r="F6486" s="273" t="s">
        <v>408</v>
      </c>
      <c r="G6486" s="273" t="s">
        <v>427</v>
      </c>
      <c r="H6486" s="274">
        <v>45078</v>
      </c>
      <c r="I6486" s="273">
        <v>12487</v>
      </c>
      <c r="J6486" s="273">
        <v>57</v>
      </c>
      <c r="K6486" s="273">
        <v>246146</v>
      </c>
      <c r="L6486" s="273" t="s">
        <v>66</v>
      </c>
      <c r="M6486" s="273">
        <v>0</v>
      </c>
      <c r="N6486" s="273" t="s">
        <v>1010</v>
      </c>
      <c r="O6486" s="273">
        <v>0</v>
      </c>
      <c r="P6486" s="273" t="s">
        <v>1011</v>
      </c>
      <c r="Q6486" s="273" t="s">
        <v>1188</v>
      </c>
      <c r="R6486" s="273" t="s">
        <v>1013</v>
      </c>
      <c r="S6486" s="273" t="s">
        <v>122</v>
      </c>
      <c r="U6486" s="273" t="s">
        <v>122</v>
      </c>
      <c r="V6486" s="273" t="s">
        <v>122</v>
      </c>
      <c r="W6486" s="273">
        <v>243644</v>
      </c>
      <c r="BV6486" s="273" t="s">
        <v>64</v>
      </c>
      <c r="BW6486" s="273" t="s">
        <v>404</v>
      </c>
      <c r="BX6486" s="273" t="s">
        <v>408</v>
      </c>
      <c r="BY6486" s="273" t="s">
        <v>413</v>
      </c>
      <c r="BZ6486" s="273" t="s">
        <v>126</v>
      </c>
      <c r="CA6486" s="273" t="s">
        <v>127</v>
      </c>
      <c r="CB6486" s="273" t="s">
        <v>128</v>
      </c>
      <c r="CC6486" s="273" t="s">
        <v>129</v>
      </c>
      <c r="CD6486" s="282">
        <v>6</v>
      </c>
      <c r="CE6486" s="274">
        <v>44958</v>
      </c>
      <c r="CI6486" s="273" t="s">
        <v>80</v>
      </c>
      <c r="CM6486" s="273" t="s">
        <v>73</v>
      </c>
      <c r="CN6486" s="273">
        <v>3</v>
      </c>
    </row>
    <row r="6487" spans="4:92">
      <c r="D6487" s="273" t="s">
        <v>64</v>
      </c>
      <c r="E6487" s="273" t="s">
        <v>404</v>
      </c>
      <c r="F6487" s="273" t="s">
        <v>408</v>
      </c>
      <c r="G6487" s="273" t="s">
        <v>427</v>
      </c>
      <c r="H6487" s="274">
        <v>45078</v>
      </c>
      <c r="I6487" s="273">
        <v>12487</v>
      </c>
      <c r="J6487" s="273">
        <v>57</v>
      </c>
      <c r="K6487" s="273">
        <v>375</v>
      </c>
      <c r="L6487" s="273" t="s">
        <v>1202</v>
      </c>
      <c r="M6487" s="273">
        <v>753.22125000000005</v>
      </c>
      <c r="N6487" s="273" t="s">
        <v>1203</v>
      </c>
      <c r="P6487" s="273" t="s">
        <v>68</v>
      </c>
      <c r="Q6487" s="273" t="s">
        <v>1012</v>
      </c>
      <c r="R6487" s="273" t="s">
        <v>70</v>
      </c>
      <c r="S6487" s="273" t="s">
        <v>1205</v>
      </c>
      <c r="T6487" s="273" t="s">
        <v>1206</v>
      </c>
      <c r="U6487" s="273" t="s">
        <v>73</v>
      </c>
      <c r="V6487" s="273" t="s">
        <v>1261</v>
      </c>
      <c r="W6487" s="273">
        <v>243659</v>
      </c>
      <c r="BV6487" s="273" t="s">
        <v>64</v>
      </c>
      <c r="BW6487" s="273" t="s">
        <v>404</v>
      </c>
      <c r="BX6487" s="273" t="s">
        <v>408</v>
      </c>
      <c r="BY6487" s="273" t="s">
        <v>413</v>
      </c>
      <c r="BZ6487" s="273" t="s">
        <v>151</v>
      </c>
      <c r="CA6487" s="273" t="s">
        <v>152</v>
      </c>
      <c r="CB6487" s="273" t="s">
        <v>153</v>
      </c>
      <c r="CC6487" s="273" t="s">
        <v>154</v>
      </c>
      <c r="CD6487" s="282">
        <v>10</v>
      </c>
      <c r="CE6487" s="274">
        <v>44958</v>
      </c>
      <c r="CF6487" s="273">
        <v>7473</v>
      </c>
      <c r="CG6487" s="273" t="s">
        <v>80</v>
      </c>
      <c r="CH6487" s="273">
        <v>7473</v>
      </c>
      <c r="CI6487" s="273" t="s">
        <v>80</v>
      </c>
      <c r="CM6487" s="273" t="s">
        <v>73</v>
      </c>
      <c r="CN6487" s="273">
        <v>3</v>
      </c>
    </row>
    <row r="6488" spans="4:92">
      <c r="D6488" s="273" t="s">
        <v>64</v>
      </c>
      <c r="E6488" s="273" t="s">
        <v>404</v>
      </c>
      <c r="F6488" s="273" t="s">
        <v>408</v>
      </c>
      <c r="G6488" s="273" t="s">
        <v>427</v>
      </c>
      <c r="H6488" s="274">
        <v>45078</v>
      </c>
      <c r="I6488" s="273">
        <v>12487</v>
      </c>
      <c r="J6488" s="273">
        <v>57</v>
      </c>
      <c r="K6488" s="273">
        <v>0</v>
      </c>
      <c r="L6488" s="273" t="s">
        <v>66</v>
      </c>
      <c r="N6488" s="273" t="s">
        <v>107</v>
      </c>
      <c r="W6488" s="273">
        <v>243643</v>
      </c>
      <c r="BV6488" s="273" t="s">
        <v>64</v>
      </c>
      <c r="BW6488" s="273" t="s">
        <v>404</v>
      </c>
      <c r="BX6488" s="273" t="s">
        <v>408</v>
      </c>
      <c r="BY6488" s="273" t="s">
        <v>413</v>
      </c>
      <c r="BZ6488" s="273" t="s">
        <v>138</v>
      </c>
      <c r="CA6488" s="273" t="s">
        <v>139</v>
      </c>
      <c r="CB6488" s="273" t="s">
        <v>140</v>
      </c>
      <c r="CC6488" s="273" t="s">
        <v>141</v>
      </c>
      <c r="CD6488" s="282">
        <v>9</v>
      </c>
      <c r="CE6488" s="274">
        <v>44958</v>
      </c>
      <c r="CF6488" s="273">
        <v>0</v>
      </c>
      <c r="CG6488" s="273" t="s">
        <v>80</v>
      </c>
      <c r="CH6488" s="273">
        <v>0</v>
      </c>
      <c r="CI6488" s="273" t="s">
        <v>80</v>
      </c>
      <c r="CM6488" s="273" t="s">
        <v>73</v>
      </c>
      <c r="CN6488" s="273">
        <v>3</v>
      </c>
    </row>
    <row r="6489" spans="4:92">
      <c r="D6489" s="273" t="s">
        <v>64</v>
      </c>
      <c r="E6489" s="273" t="s">
        <v>404</v>
      </c>
      <c r="F6489" s="273" t="s">
        <v>408</v>
      </c>
      <c r="G6489" s="273" t="s">
        <v>427</v>
      </c>
      <c r="H6489" s="274">
        <v>45078</v>
      </c>
      <c r="I6489" s="273">
        <v>12487</v>
      </c>
      <c r="J6489" s="273">
        <v>57</v>
      </c>
      <c r="K6489" s="273">
        <v>1115640</v>
      </c>
      <c r="L6489" s="273" t="s">
        <v>66</v>
      </c>
      <c r="M6489" s="273">
        <v>153451.88039000001</v>
      </c>
      <c r="N6489" s="273" t="s">
        <v>115</v>
      </c>
      <c r="W6489" s="273">
        <v>243642</v>
      </c>
      <c r="BV6489" s="273" t="s">
        <v>64</v>
      </c>
      <c r="BW6489" s="273" t="s">
        <v>404</v>
      </c>
      <c r="BX6489" s="273" t="s">
        <v>408</v>
      </c>
      <c r="BY6489" s="273" t="s">
        <v>413</v>
      </c>
      <c r="BZ6489" s="273" t="s">
        <v>167</v>
      </c>
      <c r="CA6489" s="273" t="s">
        <v>168</v>
      </c>
      <c r="CB6489" s="273" t="s">
        <v>169</v>
      </c>
      <c r="CC6489" s="273" t="s">
        <v>170</v>
      </c>
      <c r="CD6489" s="282">
        <v>12</v>
      </c>
      <c r="CE6489" s="274">
        <v>44958</v>
      </c>
      <c r="CF6489" s="273">
        <v>0</v>
      </c>
      <c r="CG6489" s="273" t="s">
        <v>80</v>
      </c>
      <c r="CH6489" s="273">
        <v>0</v>
      </c>
      <c r="CI6489" s="273" t="s">
        <v>80</v>
      </c>
      <c r="CM6489" s="273" t="s">
        <v>73</v>
      </c>
      <c r="CN6489" s="273">
        <v>3</v>
      </c>
    </row>
    <row r="6490" spans="4:92">
      <c r="D6490" s="273" t="s">
        <v>64</v>
      </c>
      <c r="E6490" s="273" t="s">
        <v>404</v>
      </c>
      <c r="F6490" s="273" t="s">
        <v>408</v>
      </c>
      <c r="G6490" s="273" t="s">
        <v>427</v>
      </c>
      <c r="H6490" s="274">
        <v>45108</v>
      </c>
      <c r="I6490" s="273">
        <v>12756</v>
      </c>
      <c r="J6490" s="273">
        <v>57</v>
      </c>
      <c r="K6490" s="273">
        <v>218790</v>
      </c>
      <c r="L6490" s="273" t="s">
        <v>66</v>
      </c>
      <c r="M6490" s="273">
        <v>0</v>
      </c>
      <c r="N6490" s="273" t="s">
        <v>1010</v>
      </c>
      <c r="O6490" s="273">
        <v>0</v>
      </c>
      <c r="P6490" s="273" t="s">
        <v>1011</v>
      </c>
      <c r="Q6490" s="273" t="s">
        <v>1188</v>
      </c>
      <c r="R6490" s="273" t="s">
        <v>1013</v>
      </c>
      <c r="S6490" s="273" t="s">
        <v>122</v>
      </c>
      <c r="U6490" s="273" t="s">
        <v>122</v>
      </c>
      <c r="V6490" s="273" t="s">
        <v>122</v>
      </c>
      <c r="W6490" s="273">
        <v>258947</v>
      </c>
      <c r="BV6490" s="273" t="s">
        <v>64</v>
      </c>
      <c r="BW6490" s="273" t="s">
        <v>404</v>
      </c>
      <c r="BX6490" s="273" t="s">
        <v>408</v>
      </c>
      <c r="BY6490" s="273" t="s">
        <v>413</v>
      </c>
      <c r="BZ6490" s="273" t="s">
        <v>151</v>
      </c>
      <c r="CA6490" s="273" t="s">
        <v>152</v>
      </c>
      <c r="CB6490" s="273" t="s">
        <v>161</v>
      </c>
      <c r="CC6490" s="273" t="s">
        <v>162</v>
      </c>
      <c r="CD6490" s="282">
        <v>11</v>
      </c>
      <c r="CE6490" s="274">
        <v>44958</v>
      </c>
      <c r="CF6490" s="273">
        <v>5978</v>
      </c>
      <c r="CG6490" s="273" t="s">
        <v>80</v>
      </c>
      <c r="CH6490" s="273">
        <v>5978</v>
      </c>
      <c r="CI6490" s="273" t="s">
        <v>80</v>
      </c>
      <c r="CM6490" s="273" t="s">
        <v>73</v>
      </c>
      <c r="CN6490" s="273">
        <v>3</v>
      </c>
    </row>
    <row r="6491" spans="4:92">
      <c r="D6491" s="273" t="s">
        <v>64</v>
      </c>
      <c r="E6491" s="273" t="s">
        <v>404</v>
      </c>
      <c r="F6491" s="273" t="s">
        <v>408</v>
      </c>
      <c r="G6491" s="273" t="s">
        <v>427</v>
      </c>
      <c r="H6491" s="274">
        <v>45108</v>
      </c>
      <c r="I6491" s="273">
        <v>12756</v>
      </c>
      <c r="J6491" s="273">
        <v>57</v>
      </c>
      <c r="K6491" s="273">
        <v>435</v>
      </c>
      <c r="L6491" s="273" t="s">
        <v>1202</v>
      </c>
      <c r="M6491" s="273">
        <v>873.73665000000005</v>
      </c>
      <c r="N6491" s="273" t="s">
        <v>1203</v>
      </c>
      <c r="P6491" s="273" t="s">
        <v>68</v>
      </c>
      <c r="Q6491" s="273" t="s">
        <v>1012</v>
      </c>
      <c r="R6491" s="273" t="s">
        <v>70</v>
      </c>
      <c r="S6491" s="273" t="s">
        <v>1205</v>
      </c>
      <c r="T6491" s="273" t="s">
        <v>1206</v>
      </c>
      <c r="U6491" s="273" t="s">
        <v>73</v>
      </c>
      <c r="V6491" s="273" t="s">
        <v>1786</v>
      </c>
      <c r="W6491" s="273">
        <v>258962</v>
      </c>
      <c r="BV6491" s="273" t="s">
        <v>64</v>
      </c>
      <c r="BW6491" s="273" t="s">
        <v>404</v>
      </c>
      <c r="BX6491" s="273" t="s">
        <v>408</v>
      </c>
      <c r="BY6491" s="273" t="s">
        <v>413</v>
      </c>
      <c r="BZ6491" s="273" t="s">
        <v>167</v>
      </c>
      <c r="CA6491" s="273" t="s">
        <v>168</v>
      </c>
      <c r="CB6491" s="273" t="s">
        <v>353</v>
      </c>
      <c r="CC6491" s="273" t="s">
        <v>354</v>
      </c>
      <c r="CD6491" s="282">
        <v>13</v>
      </c>
      <c r="CE6491" s="274">
        <v>44958</v>
      </c>
      <c r="CF6491" s="273">
        <v>0</v>
      </c>
      <c r="CG6491" s="273" t="s">
        <v>80</v>
      </c>
      <c r="CH6491" s="273">
        <v>0</v>
      </c>
      <c r="CI6491" s="273" t="s">
        <v>80</v>
      </c>
      <c r="CM6491" s="273" t="s">
        <v>73</v>
      </c>
      <c r="CN6491" s="273">
        <v>3</v>
      </c>
    </row>
    <row r="6492" spans="4:92">
      <c r="D6492" s="273" t="s">
        <v>64</v>
      </c>
      <c r="E6492" s="273" t="s">
        <v>404</v>
      </c>
      <c r="F6492" s="273" t="s">
        <v>408</v>
      </c>
      <c r="G6492" s="273" t="s">
        <v>427</v>
      </c>
      <c r="H6492" s="274">
        <v>45108</v>
      </c>
      <c r="I6492" s="273">
        <v>12756</v>
      </c>
      <c r="J6492" s="273">
        <v>57</v>
      </c>
      <c r="K6492" s="273">
        <v>0</v>
      </c>
      <c r="L6492" s="273" t="s">
        <v>66</v>
      </c>
      <c r="N6492" s="273" t="s">
        <v>107</v>
      </c>
      <c r="W6492" s="273">
        <v>258946</v>
      </c>
      <c r="BV6492" s="273" t="s">
        <v>64</v>
      </c>
      <c r="BW6492" s="273" t="s">
        <v>404</v>
      </c>
      <c r="BX6492" s="273" t="s">
        <v>408</v>
      </c>
      <c r="BY6492" s="273" t="s">
        <v>413</v>
      </c>
      <c r="BZ6492" s="273" t="s">
        <v>167</v>
      </c>
      <c r="CA6492" s="273" t="s">
        <v>168</v>
      </c>
      <c r="CB6492" s="273" t="s">
        <v>313</v>
      </c>
      <c r="CC6492" s="273" t="s">
        <v>314</v>
      </c>
      <c r="CD6492" s="282">
        <v>14</v>
      </c>
      <c r="CE6492" s="274">
        <v>44958</v>
      </c>
      <c r="CF6492" s="273">
        <v>0</v>
      </c>
      <c r="CG6492" s="273" t="s">
        <v>80</v>
      </c>
      <c r="CH6492" s="273">
        <v>0</v>
      </c>
      <c r="CI6492" s="273" t="s">
        <v>80</v>
      </c>
      <c r="CM6492" s="273" t="s">
        <v>73</v>
      </c>
      <c r="CN6492" s="273">
        <v>3</v>
      </c>
    </row>
    <row r="6493" spans="4:92">
      <c r="D6493" s="273" t="s">
        <v>64</v>
      </c>
      <c r="E6493" s="273" t="s">
        <v>404</v>
      </c>
      <c r="F6493" s="273" t="s">
        <v>408</v>
      </c>
      <c r="G6493" s="273" t="s">
        <v>427</v>
      </c>
      <c r="H6493" s="274">
        <v>45108</v>
      </c>
      <c r="I6493" s="273">
        <v>12756</v>
      </c>
      <c r="J6493" s="273">
        <v>57</v>
      </c>
      <c r="K6493" s="273">
        <v>1104240</v>
      </c>
      <c r="L6493" s="273" t="s">
        <v>66</v>
      </c>
      <c r="M6493" s="273">
        <v>149622.80921000001</v>
      </c>
      <c r="N6493" s="273" t="s">
        <v>115</v>
      </c>
      <c r="W6493" s="273">
        <v>258945</v>
      </c>
      <c r="BV6493" s="273" t="s">
        <v>64</v>
      </c>
      <c r="BW6493" s="273" t="s">
        <v>404</v>
      </c>
      <c r="BX6493" s="273" t="s">
        <v>408</v>
      </c>
      <c r="BY6493" s="273" t="s">
        <v>413</v>
      </c>
      <c r="BZ6493" s="273" t="s">
        <v>204</v>
      </c>
      <c r="CA6493" s="273" t="s">
        <v>205</v>
      </c>
      <c r="CB6493" s="273" t="s">
        <v>206</v>
      </c>
      <c r="CC6493" s="273" t="s">
        <v>207</v>
      </c>
      <c r="CD6493" s="282">
        <v>0</v>
      </c>
      <c r="CE6493" s="274">
        <v>44958</v>
      </c>
      <c r="CG6493" s="273" t="s">
        <v>181</v>
      </c>
      <c r="CI6493" s="273" t="s">
        <v>208</v>
      </c>
      <c r="CJ6493" s="273" t="s">
        <v>209</v>
      </c>
      <c r="CM6493" s="273" t="s">
        <v>73</v>
      </c>
      <c r="CN6493" s="273">
        <v>3</v>
      </c>
    </row>
    <row r="6494" spans="4:92">
      <c r="D6494" s="273" t="s">
        <v>64</v>
      </c>
      <c r="E6494" s="273" t="s">
        <v>404</v>
      </c>
      <c r="F6494" s="273" t="s">
        <v>862</v>
      </c>
      <c r="G6494" s="273" t="s">
        <v>863</v>
      </c>
      <c r="H6494" s="274">
        <v>44986</v>
      </c>
      <c r="I6494" s="273">
        <v>11609</v>
      </c>
      <c r="J6494" s="273">
        <v>873</v>
      </c>
      <c r="K6494" s="273">
        <v>1335</v>
      </c>
      <c r="L6494" s="273" t="s">
        <v>66</v>
      </c>
      <c r="M6494" s="273">
        <v>221.16517049999999</v>
      </c>
      <c r="N6494" s="273" t="s">
        <v>115</v>
      </c>
      <c r="W6494" s="273">
        <v>150572</v>
      </c>
      <c r="BV6494" s="273" t="s">
        <v>64</v>
      </c>
      <c r="BW6494" s="273" t="s">
        <v>404</v>
      </c>
      <c r="BX6494" s="273" t="s">
        <v>408</v>
      </c>
      <c r="BY6494" s="273" t="s">
        <v>413</v>
      </c>
      <c r="BZ6494" s="273" t="s">
        <v>86</v>
      </c>
      <c r="CA6494" s="273" t="s">
        <v>87</v>
      </c>
      <c r="CB6494" s="273" t="s">
        <v>179</v>
      </c>
      <c r="CC6494" s="273" t="s">
        <v>180</v>
      </c>
      <c r="CD6494" s="282">
        <v>1</v>
      </c>
      <c r="CE6494" s="274">
        <v>44958</v>
      </c>
      <c r="CG6494" s="273" t="s">
        <v>181</v>
      </c>
      <c r="CI6494" s="273" t="s">
        <v>181</v>
      </c>
      <c r="CJ6494" s="273" t="s">
        <v>2266</v>
      </c>
      <c r="CM6494" s="273" t="s">
        <v>73</v>
      </c>
      <c r="CN6494" s="273">
        <v>3</v>
      </c>
    </row>
    <row r="6495" spans="4:92">
      <c r="D6495" s="273" t="s">
        <v>64</v>
      </c>
      <c r="E6495" s="273" t="s">
        <v>404</v>
      </c>
      <c r="F6495" s="273" t="s">
        <v>862</v>
      </c>
      <c r="G6495" s="273" t="s">
        <v>863</v>
      </c>
      <c r="H6495" s="274">
        <v>45017</v>
      </c>
      <c r="I6495" s="273">
        <v>11771</v>
      </c>
      <c r="J6495" s="273">
        <v>873</v>
      </c>
      <c r="W6495" s="273">
        <v>155246</v>
      </c>
      <c r="BV6495" s="273" t="s">
        <v>64</v>
      </c>
      <c r="BW6495" s="273" t="s">
        <v>404</v>
      </c>
      <c r="BX6495" s="273" t="s">
        <v>408</v>
      </c>
      <c r="BY6495" s="273" t="s">
        <v>413</v>
      </c>
      <c r="BZ6495" s="273" t="s">
        <v>167</v>
      </c>
      <c r="CA6495" s="273" t="s">
        <v>168</v>
      </c>
      <c r="CB6495" s="273" t="s">
        <v>319</v>
      </c>
      <c r="CC6495" s="273" t="s">
        <v>320</v>
      </c>
      <c r="CD6495" s="282">
        <v>15</v>
      </c>
      <c r="CE6495" s="274">
        <v>44958</v>
      </c>
      <c r="CF6495" s="273">
        <v>0</v>
      </c>
      <c r="CG6495" s="273" t="s">
        <v>80</v>
      </c>
      <c r="CH6495" s="273">
        <v>0</v>
      </c>
      <c r="CI6495" s="273" t="s">
        <v>80</v>
      </c>
      <c r="CM6495" s="273" t="s">
        <v>73</v>
      </c>
      <c r="CN6495" s="273">
        <v>3</v>
      </c>
    </row>
    <row r="6496" spans="4:92">
      <c r="D6496" s="273" t="s">
        <v>64</v>
      </c>
      <c r="E6496" s="273" t="s">
        <v>404</v>
      </c>
      <c r="F6496" s="273" t="s">
        <v>862</v>
      </c>
      <c r="G6496" s="273" t="s">
        <v>863</v>
      </c>
      <c r="H6496" s="274">
        <v>45017</v>
      </c>
      <c r="I6496" s="273">
        <v>11771</v>
      </c>
      <c r="J6496" s="273">
        <v>873</v>
      </c>
      <c r="K6496" s="273">
        <v>0</v>
      </c>
      <c r="L6496" s="273" t="s">
        <v>66</v>
      </c>
      <c r="N6496" s="273" t="s">
        <v>107</v>
      </c>
      <c r="W6496" s="273">
        <v>155271</v>
      </c>
      <c r="BV6496" s="273" t="s">
        <v>64</v>
      </c>
      <c r="BW6496" s="273" t="s">
        <v>404</v>
      </c>
      <c r="BX6496" s="273" t="s">
        <v>408</v>
      </c>
      <c r="BY6496" s="273" t="s">
        <v>413</v>
      </c>
      <c r="BZ6496" s="273" t="s">
        <v>138</v>
      </c>
      <c r="CA6496" s="273" t="s">
        <v>139</v>
      </c>
      <c r="CB6496" s="273" t="s">
        <v>190</v>
      </c>
      <c r="CC6496" s="273" t="s">
        <v>191</v>
      </c>
      <c r="CD6496" s="282">
        <v>8</v>
      </c>
      <c r="CE6496" s="274">
        <v>44958</v>
      </c>
      <c r="CF6496" s="273">
        <v>0</v>
      </c>
      <c r="CG6496" s="273" t="s">
        <v>80</v>
      </c>
      <c r="CH6496" s="273">
        <v>0</v>
      </c>
      <c r="CI6496" s="273" t="s">
        <v>80</v>
      </c>
      <c r="CM6496" s="273" t="s">
        <v>73</v>
      </c>
      <c r="CN6496" s="273">
        <v>3</v>
      </c>
    </row>
    <row r="6497" spans="4:92">
      <c r="D6497" s="273" t="s">
        <v>64</v>
      </c>
      <c r="E6497" s="273" t="s">
        <v>404</v>
      </c>
      <c r="F6497" s="273" t="s">
        <v>862</v>
      </c>
      <c r="G6497" s="273" t="s">
        <v>863</v>
      </c>
      <c r="H6497" s="274">
        <v>45017</v>
      </c>
      <c r="I6497" s="273">
        <v>11771</v>
      </c>
      <c r="J6497" s="273">
        <v>873</v>
      </c>
      <c r="K6497" s="273">
        <v>1362</v>
      </c>
      <c r="L6497" s="273" t="s">
        <v>66</v>
      </c>
      <c r="M6497" s="273">
        <v>224.74783600000001</v>
      </c>
      <c r="N6497" s="273" t="s">
        <v>115</v>
      </c>
      <c r="W6497" s="273">
        <v>155270</v>
      </c>
      <c r="BV6497" s="273" t="s">
        <v>64</v>
      </c>
      <c r="BW6497" s="273" t="s">
        <v>404</v>
      </c>
      <c r="BX6497" s="273" t="s">
        <v>408</v>
      </c>
      <c r="BY6497" s="273" t="s">
        <v>413</v>
      </c>
      <c r="BZ6497" s="273" t="s">
        <v>86</v>
      </c>
      <c r="CA6497" s="273" t="s">
        <v>87</v>
      </c>
      <c r="CB6497" s="273" t="s">
        <v>217</v>
      </c>
      <c r="CC6497" s="273" t="s">
        <v>218</v>
      </c>
      <c r="CD6497" s="282">
        <v>2</v>
      </c>
      <c r="CE6497" s="274">
        <v>44958</v>
      </c>
      <c r="CG6497" s="273" t="s">
        <v>181</v>
      </c>
      <c r="CI6497" s="273" t="s">
        <v>181</v>
      </c>
      <c r="CJ6497" s="273" t="s">
        <v>1452</v>
      </c>
      <c r="CM6497" s="273" t="s">
        <v>73</v>
      </c>
      <c r="CN6497" s="273">
        <v>3</v>
      </c>
    </row>
    <row r="6498" spans="4:92">
      <c r="D6498" s="273" t="s">
        <v>64</v>
      </c>
      <c r="E6498" s="273" t="s">
        <v>404</v>
      </c>
      <c r="F6498" s="273" t="s">
        <v>862</v>
      </c>
      <c r="G6498" s="273" t="s">
        <v>863</v>
      </c>
      <c r="H6498" s="274">
        <v>45047</v>
      </c>
      <c r="I6498" s="273">
        <v>12394</v>
      </c>
      <c r="J6498" s="273">
        <v>873</v>
      </c>
      <c r="W6498" s="273">
        <v>180911</v>
      </c>
      <c r="BV6498" s="273" t="s">
        <v>64</v>
      </c>
      <c r="BW6498" s="273" t="s">
        <v>404</v>
      </c>
      <c r="BX6498" s="273" t="s">
        <v>408</v>
      </c>
      <c r="BY6498" s="273" t="s">
        <v>413</v>
      </c>
      <c r="BZ6498" s="273" t="s">
        <v>86</v>
      </c>
      <c r="CA6498" s="273" t="s">
        <v>87</v>
      </c>
      <c r="CB6498" s="273" t="s">
        <v>225</v>
      </c>
      <c r="CC6498" s="273" t="s">
        <v>226</v>
      </c>
      <c r="CD6498" s="282">
        <v>5</v>
      </c>
      <c r="CE6498" s="274">
        <v>44958</v>
      </c>
      <c r="CF6498" s="273">
        <v>0</v>
      </c>
      <c r="CG6498" s="273" t="s">
        <v>80</v>
      </c>
      <c r="CH6498" s="273">
        <v>0</v>
      </c>
      <c r="CI6498" s="273" t="s">
        <v>80</v>
      </c>
      <c r="CM6498" s="273" t="s">
        <v>73</v>
      </c>
      <c r="CN6498" s="273">
        <v>3</v>
      </c>
    </row>
    <row r="6499" spans="4:92">
      <c r="D6499" s="273" t="s">
        <v>64</v>
      </c>
      <c r="E6499" s="273" t="s">
        <v>404</v>
      </c>
      <c r="F6499" s="273" t="s">
        <v>862</v>
      </c>
      <c r="G6499" s="273" t="s">
        <v>863</v>
      </c>
      <c r="H6499" s="274">
        <v>45047</v>
      </c>
      <c r="I6499" s="273">
        <v>12394</v>
      </c>
      <c r="J6499" s="273">
        <v>873</v>
      </c>
      <c r="K6499" s="273">
        <v>0</v>
      </c>
      <c r="L6499" s="273" t="s">
        <v>66</v>
      </c>
      <c r="N6499" s="273" t="s">
        <v>107</v>
      </c>
      <c r="W6499" s="273">
        <v>180936</v>
      </c>
      <c r="BV6499" s="273" t="s">
        <v>64</v>
      </c>
      <c r="BW6499" s="273" t="s">
        <v>404</v>
      </c>
      <c r="BX6499" s="273" t="s">
        <v>408</v>
      </c>
      <c r="BY6499" s="273" t="s">
        <v>413</v>
      </c>
      <c r="BZ6499" s="273" t="s">
        <v>86</v>
      </c>
      <c r="CA6499" s="273" t="s">
        <v>87</v>
      </c>
      <c r="CB6499" s="273" t="s">
        <v>233</v>
      </c>
      <c r="CC6499" s="273" t="s">
        <v>234</v>
      </c>
      <c r="CD6499" s="282">
        <v>1</v>
      </c>
      <c r="CE6499" s="274">
        <v>44958</v>
      </c>
      <c r="CG6499" s="273" t="s">
        <v>181</v>
      </c>
      <c r="CI6499" s="273" t="s">
        <v>181</v>
      </c>
      <c r="CJ6499" s="273" t="s">
        <v>1126</v>
      </c>
      <c r="CM6499" s="273" t="s">
        <v>73</v>
      </c>
      <c r="CN6499" s="273">
        <v>3</v>
      </c>
    </row>
    <row r="6500" spans="4:92">
      <c r="D6500" s="273" t="s">
        <v>64</v>
      </c>
      <c r="E6500" s="273" t="s">
        <v>404</v>
      </c>
      <c r="F6500" s="273" t="s">
        <v>862</v>
      </c>
      <c r="G6500" s="273" t="s">
        <v>863</v>
      </c>
      <c r="H6500" s="274">
        <v>45047</v>
      </c>
      <c r="I6500" s="273">
        <v>12394</v>
      </c>
      <c r="J6500" s="273">
        <v>873</v>
      </c>
      <c r="K6500" s="273">
        <v>602</v>
      </c>
      <c r="L6500" s="273" t="s">
        <v>66</v>
      </c>
      <c r="M6500" s="273">
        <v>72.107129499999999</v>
      </c>
      <c r="N6500" s="273" t="s">
        <v>115</v>
      </c>
      <c r="W6500" s="273">
        <v>180935</v>
      </c>
      <c r="BV6500" s="273" t="s">
        <v>64</v>
      </c>
      <c r="BW6500" s="273" t="s">
        <v>404</v>
      </c>
      <c r="BX6500" s="273" t="s">
        <v>408</v>
      </c>
      <c r="BY6500" s="273" t="s">
        <v>413</v>
      </c>
      <c r="BZ6500" s="273" t="s">
        <v>86</v>
      </c>
      <c r="CA6500" s="273" t="s">
        <v>87</v>
      </c>
      <c r="CB6500" s="273" t="s">
        <v>233</v>
      </c>
      <c r="CC6500" s="273" t="s">
        <v>234</v>
      </c>
      <c r="CD6500" s="282">
        <v>1</v>
      </c>
      <c r="CE6500" s="274">
        <v>44986</v>
      </c>
      <c r="CG6500" s="273" t="s">
        <v>181</v>
      </c>
      <c r="CI6500" s="273" t="s">
        <v>181</v>
      </c>
      <c r="CJ6500" s="273" t="s">
        <v>182</v>
      </c>
      <c r="CM6500" s="273" t="s">
        <v>73</v>
      </c>
      <c r="CN6500" s="273">
        <v>3</v>
      </c>
    </row>
    <row r="6501" spans="4:92">
      <c r="D6501" s="273" t="s">
        <v>64</v>
      </c>
      <c r="E6501" s="273" t="s">
        <v>404</v>
      </c>
      <c r="F6501" s="273" t="s">
        <v>862</v>
      </c>
      <c r="G6501" s="273" t="s">
        <v>863</v>
      </c>
      <c r="H6501" s="274">
        <v>45078</v>
      </c>
      <c r="I6501" s="273">
        <v>12663</v>
      </c>
      <c r="J6501" s="273">
        <v>873</v>
      </c>
      <c r="W6501" s="273">
        <v>192747</v>
      </c>
      <c r="BV6501" s="273" t="s">
        <v>64</v>
      </c>
      <c r="BW6501" s="273" t="s">
        <v>404</v>
      </c>
      <c r="BX6501" s="273" t="s">
        <v>408</v>
      </c>
      <c r="BY6501" s="273" t="s">
        <v>413</v>
      </c>
      <c r="BZ6501" s="273" t="s">
        <v>86</v>
      </c>
      <c r="CA6501" s="273" t="s">
        <v>87</v>
      </c>
      <c r="CB6501" s="273" t="s">
        <v>225</v>
      </c>
      <c r="CC6501" s="273" t="s">
        <v>226</v>
      </c>
      <c r="CD6501" s="282">
        <v>5</v>
      </c>
      <c r="CE6501" s="274">
        <v>44986</v>
      </c>
      <c r="CF6501" s="273">
        <v>0</v>
      </c>
      <c r="CG6501" s="273" t="s">
        <v>80</v>
      </c>
      <c r="CH6501" s="273">
        <v>0</v>
      </c>
      <c r="CI6501" s="273" t="s">
        <v>80</v>
      </c>
      <c r="CM6501" s="273" t="s">
        <v>73</v>
      </c>
      <c r="CN6501" s="273">
        <v>3</v>
      </c>
    </row>
    <row r="6502" spans="4:92">
      <c r="D6502" s="273" t="s">
        <v>64</v>
      </c>
      <c r="E6502" s="273" t="s">
        <v>404</v>
      </c>
      <c r="F6502" s="273" t="s">
        <v>862</v>
      </c>
      <c r="G6502" s="273" t="s">
        <v>863</v>
      </c>
      <c r="H6502" s="274">
        <v>45078</v>
      </c>
      <c r="I6502" s="273">
        <v>12663</v>
      </c>
      <c r="J6502" s="273">
        <v>873</v>
      </c>
      <c r="K6502" s="273">
        <v>0</v>
      </c>
      <c r="L6502" s="273" t="s">
        <v>66</v>
      </c>
      <c r="N6502" s="273" t="s">
        <v>107</v>
      </c>
      <c r="W6502" s="273">
        <v>192772</v>
      </c>
      <c r="BV6502" s="273" t="s">
        <v>64</v>
      </c>
      <c r="BW6502" s="273" t="s">
        <v>404</v>
      </c>
      <c r="BX6502" s="273" t="s">
        <v>408</v>
      </c>
      <c r="BY6502" s="273" t="s">
        <v>413</v>
      </c>
      <c r="BZ6502" s="273" t="s">
        <v>86</v>
      </c>
      <c r="CA6502" s="273" t="s">
        <v>87</v>
      </c>
      <c r="CB6502" s="273" t="s">
        <v>217</v>
      </c>
      <c r="CC6502" s="273" t="s">
        <v>218</v>
      </c>
      <c r="CD6502" s="282">
        <v>2</v>
      </c>
      <c r="CE6502" s="274">
        <v>44986</v>
      </c>
      <c r="CG6502" s="273" t="s">
        <v>181</v>
      </c>
      <c r="CI6502" s="273" t="s">
        <v>181</v>
      </c>
      <c r="CJ6502" s="273" t="s">
        <v>1452</v>
      </c>
      <c r="CM6502" s="273" t="s">
        <v>73</v>
      </c>
      <c r="CN6502" s="273">
        <v>3</v>
      </c>
    </row>
    <row r="6503" spans="4:92">
      <c r="D6503" s="273" t="s">
        <v>64</v>
      </c>
      <c r="E6503" s="273" t="s">
        <v>404</v>
      </c>
      <c r="F6503" s="273" t="s">
        <v>862</v>
      </c>
      <c r="G6503" s="273" t="s">
        <v>863</v>
      </c>
      <c r="H6503" s="274">
        <v>45078</v>
      </c>
      <c r="I6503" s="273">
        <v>12663</v>
      </c>
      <c r="J6503" s="273">
        <v>873</v>
      </c>
      <c r="K6503" s="273">
        <v>1289</v>
      </c>
      <c r="L6503" s="273" t="s">
        <v>66</v>
      </c>
      <c r="M6503" s="273">
        <v>212.38296500000001</v>
      </c>
      <c r="N6503" s="273" t="s">
        <v>115</v>
      </c>
      <c r="W6503" s="273">
        <v>192771</v>
      </c>
      <c r="BV6503" s="273" t="s">
        <v>64</v>
      </c>
      <c r="BW6503" s="273" t="s">
        <v>404</v>
      </c>
      <c r="BX6503" s="273" t="s">
        <v>408</v>
      </c>
      <c r="BY6503" s="273" t="s">
        <v>413</v>
      </c>
      <c r="BZ6503" s="273" t="s">
        <v>138</v>
      </c>
      <c r="CA6503" s="273" t="s">
        <v>139</v>
      </c>
      <c r="CB6503" s="273" t="s">
        <v>190</v>
      </c>
      <c r="CC6503" s="273" t="s">
        <v>191</v>
      </c>
      <c r="CD6503" s="282">
        <v>8</v>
      </c>
      <c r="CE6503" s="274">
        <v>44986</v>
      </c>
      <c r="CF6503" s="273">
        <v>0</v>
      </c>
      <c r="CG6503" s="273" t="s">
        <v>80</v>
      </c>
      <c r="CH6503" s="273">
        <v>0</v>
      </c>
      <c r="CI6503" s="273" t="s">
        <v>80</v>
      </c>
      <c r="CM6503" s="273" t="s">
        <v>73</v>
      </c>
      <c r="CN6503" s="273">
        <v>3</v>
      </c>
    </row>
    <row r="6504" spans="4:92">
      <c r="D6504" s="273" t="s">
        <v>64</v>
      </c>
      <c r="E6504" s="273" t="s">
        <v>404</v>
      </c>
      <c r="F6504" s="273" t="s">
        <v>862</v>
      </c>
      <c r="G6504" s="273" t="s">
        <v>863</v>
      </c>
      <c r="H6504" s="274">
        <v>45108</v>
      </c>
      <c r="I6504" s="273">
        <v>12932</v>
      </c>
      <c r="J6504" s="273">
        <v>873</v>
      </c>
      <c r="W6504" s="273">
        <v>206231</v>
      </c>
      <c r="BV6504" s="273" t="s">
        <v>64</v>
      </c>
      <c r="BW6504" s="273" t="s">
        <v>404</v>
      </c>
      <c r="BX6504" s="273" t="s">
        <v>408</v>
      </c>
      <c r="BY6504" s="273" t="s">
        <v>413</v>
      </c>
      <c r="BZ6504" s="273" t="s">
        <v>167</v>
      </c>
      <c r="CA6504" s="273" t="s">
        <v>168</v>
      </c>
      <c r="CB6504" s="273" t="s">
        <v>319</v>
      </c>
      <c r="CC6504" s="273" t="s">
        <v>320</v>
      </c>
      <c r="CD6504" s="282">
        <v>15</v>
      </c>
      <c r="CE6504" s="274">
        <v>44986</v>
      </c>
      <c r="CF6504" s="273">
        <v>0</v>
      </c>
      <c r="CG6504" s="273" t="s">
        <v>80</v>
      </c>
      <c r="CH6504" s="273">
        <v>0</v>
      </c>
      <c r="CI6504" s="273" t="s">
        <v>80</v>
      </c>
      <c r="CM6504" s="273" t="s">
        <v>73</v>
      </c>
      <c r="CN6504" s="273">
        <v>3</v>
      </c>
    </row>
    <row r="6505" spans="4:92">
      <c r="D6505" s="273" t="s">
        <v>64</v>
      </c>
      <c r="E6505" s="273" t="s">
        <v>404</v>
      </c>
      <c r="F6505" s="273" t="s">
        <v>862</v>
      </c>
      <c r="G6505" s="273" t="s">
        <v>863</v>
      </c>
      <c r="H6505" s="274">
        <v>45108</v>
      </c>
      <c r="I6505" s="273">
        <v>12932</v>
      </c>
      <c r="J6505" s="273">
        <v>873</v>
      </c>
      <c r="K6505" s="273">
        <v>758.45</v>
      </c>
      <c r="L6505" s="273" t="s">
        <v>66</v>
      </c>
      <c r="N6505" s="273" t="s">
        <v>107</v>
      </c>
      <c r="W6505" s="273">
        <v>206256</v>
      </c>
      <c r="BV6505" s="273" t="s">
        <v>64</v>
      </c>
      <c r="BW6505" s="273" t="s">
        <v>404</v>
      </c>
      <c r="BX6505" s="273" t="s">
        <v>408</v>
      </c>
      <c r="BY6505" s="273" t="s">
        <v>413</v>
      </c>
      <c r="BZ6505" s="273" t="s">
        <v>86</v>
      </c>
      <c r="CA6505" s="273" t="s">
        <v>87</v>
      </c>
      <c r="CB6505" s="273" t="s">
        <v>179</v>
      </c>
      <c r="CC6505" s="273" t="s">
        <v>180</v>
      </c>
      <c r="CD6505" s="282">
        <v>1</v>
      </c>
      <c r="CE6505" s="274">
        <v>44986</v>
      </c>
      <c r="CG6505" s="273" t="s">
        <v>181</v>
      </c>
      <c r="CI6505" s="273" t="s">
        <v>181</v>
      </c>
      <c r="CJ6505" s="273" t="s">
        <v>1126</v>
      </c>
      <c r="CM6505" s="273" t="s">
        <v>73</v>
      </c>
      <c r="CN6505" s="273">
        <v>3</v>
      </c>
    </row>
    <row r="6506" spans="4:92">
      <c r="D6506" s="273" t="s">
        <v>64</v>
      </c>
      <c r="E6506" s="273" t="s">
        <v>404</v>
      </c>
      <c r="F6506" s="273" t="s">
        <v>862</v>
      </c>
      <c r="G6506" s="273" t="s">
        <v>863</v>
      </c>
      <c r="H6506" s="274">
        <v>45108</v>
      </c>
      <c r="I6506" s="273">
        <v>12932</v>
      </c>
      <c r="J6506" s="273">
        <v>873</v>
      </c>
      <c r="K6506" s="273">
        <v>1081</v>
      </c>
      <c r="L6506" s="273" t="s">
        <v>66</v>
      </c>
      <c r="M6506" s="273">
        <v>0.1599999</v>
      </c>
      <c r="N6506" s="273" t="s">
        <v>115</v>
      </c>
      <c r="W6506" s="273">
        <v>206255</v>
      </c>
      <c r="BV6506" s="273" t="s">
        <v>64</v>
      </c>
      <c r="BW6506" s="273" t="s">
        <v>404</v>
      </c>
      <c r="BX6506" s="273" t="s">
        <v>408</v>
      </c>
      <c r="BY6506" s="273" t="s">
        <v>413</v>
      </c>
      <c r="BZ6506" s="273" t="s">
        <v>204</v>
      </c>
      <c r="CA6506" s="273" t="s">
        <v>205</v>
      </c>
      <c r="CB6506" s="273" t="s">
        <v>206</v>
      </c>
      <c r="CC6506" s="273" t="s">
        <v>207</v>
      </c>
      <c r="CD6506" s="282">
        <v>0</v>
      </c>
      <c r="CE6506" s="274">
        <v>44986</v>
      </c>
      <c r="CG6506" s="273" t="s">
        <v>181</v>
      </c>
      <c r="CI6506" s="273" t="s">
        <v>208</v>
      </c>
      <c r="CJ6506" s="273" t="s">
        <v>209</v>
      </c>
      <c r="CM6506" s="273" t="s">
        <v>73</v>
      </c>
      <c r="CN6506" s="273">
        <v>3</v>
      </c>
    </row>
    <row r="6507" spans="4:92">
      <c r="D6507" s="273" t="s">
        <v>64</v>
      </c>
      <c r="E6507" s="273" t="s">
        <v>404</v>
      </c>
      <c r="F6507" s="273" t="s">
        <v>862</v>
      </c>
      <c r="G6507" s="273" t="s">
        <v>863</v>
      </c>
      <c r="H6507" s="274">
        <v>45139</v>
      </c>
      <c r="I6507" s="273">
        <v>13609</v>
      </c>
      <c r="J6507" s="273">
        <v>873</v>
      </c>
      <c r="W6507" s="273">
        <v>224300</v>
      </c>
      <c r="BV6507" s="273" t="s">
        <v>64</v>
      </c>
      <c r="BW6507" s="273" t="s">
        <v>404</v>
      </c>
      <c r="BX6507" s="273" t="s">
        <v>408</v>
      </c>
      <c r="BY6507" s="273" t="s">
        <v>413</v>
      </c>
      <c r="BZ6507" s="273" t="s">
        <v>167</v>
      </c>
      <c r="CA6507" s="273" t="s">
        <v>168</v>
      </c>
      <c r="CB6507" s="273" t="s">
        <v>313</v>
      </c>
      <c r="CC6507" s="273" t="s">
        <v>314</v>
      </c>
      <c r="CD6507" s="282">
        <v>14</v>
      </c>
      <c r="CE6507" s="274">
        <v>44986</v>
      </c>
      <c r="CF6507" s="273">
        <v>0</v>
      </c>
      <c r="CG6507" s="273" t="s">
        <v>80</v>
      </c>
      <c r="CH6507" s="273">
        <v>0</v>
      </c>
      <c r="CI6507" s="273" t="s">
        <v>80</v>
      </c>
      <c r="CM6507" s="273" t="s">
        <v>73</v>
      </c>
      <c r="CN6507" s="273">
        <v>3</v>
      </c>
    </row>
    <row r="6508" spans="4:92">
      <c r="D6508" s="273" t="s">
        <v>64</v>
      </c>
      <c r="E6508" s="273" t="s">
        <v>404</v>
      </c>
      <c r="F6508" s="273" t="s">
        <v>862</v>
      </c>
      <c r="G6508" s="273" t="s">
        <v>863</v>
      </c>
      <c r="H6508" s="274">
        <v>45139</v>
      </c>
      <c r="I6508" s="273">
        <v>13609</v>
      </c>
      <c r="J6508" s="273">
        <v>873</v>
      </c>
      <c r="K6508" s="273">
        <v>921.55</v>
      </c>
      <c r="L6508" s="273" t="s">
        <v>66</v>
      </c>
      <c r="N6508" s="273" t="s">
        <v>107</v>
      </c>
      <c r="W6508" s="273">
        <v>224325</v>
      </c>
      <c r="BV6508" s="273" t="s">
        <v>64</v>
      </c>
      <c r="BW6508" s="273" t="s">
        <v>404</v>
      </c>
      <c r="BX6508" s="273" t="s">
        <v>408</v>
      </c>
      <c r="BY6508" s="273" t="s">
        <v>413</v>
      </c>
      <c r="BZ6508" s="273" t="s">
        <v>167</v>
      </c>
      <c r="CA6508" s="273" t="s">
        <v>168</v>
      </c>
      <c r="CB6508" s="273" t="s">
        <v>353</v>
      </c>
      <c r="CC6508" s="273" t="s">
        <v>354</v>
      </c>
      <c r="CD6508" s="282">
        <v>13</v>
      </c>
      <c r="CE6508" s="274">
        <v>44986</v>
      </c>
      <c r="CF6508" s="273">
        <v>0</v>
      </c>
      <c r="CG6508" s="273" t="s">
        <v>80</v>
      </c>
      <c r="CH6508" s="273">
        <v>0</v>
      </c>
      <c r="CI6508" s="273" t="s">
        <v>80</v>
      </c>
      <c r="CM6508" s="273" t="s">
        <v>73</v>
      </c>
      <c r="CN6508" s="273">
        <v>3</v>
      </c>
    </row>
    <row r="6509" spans="4:92">
      <c r="D6509" s="273" t="s">
        <v>64</v>
      </c>
      <c r="E6509" s="273" t="s">
        <v>404</v>
      </c>
      <c r="F6509" s="273" t="s">
        <v>862</v>
      </c>
      <c r="G6509" s="273" t="s">
        <v>863</v>
      </c>
      <c r="H6509" s="274">
        <v>45139</v>
      </c>
      <c r="I6509" s="273">
        <v>13609</v>
      </c>
      <c r="J6509" s="273">
        <v>873</v>
      </c>
      <c r="K6509" s="273">
        <v>1311</v>
      </c>
      <c r="L6509" s="273" t="s">
        <v>66</v>
      </c>
      <c r="M6509" s="273">
        <v>0.1602963</v>
      </c>
      <c r="N6509" s="273" t="s">
        <v>115</v>
      </c>
      <c r="W6509" s="273">
        <v>224324</v>
      </c>
      <c r="BV6509" s="273" t="s">
        <v>64</v>
      </c>
      <c r="BW6509" s="273" t="s">
        <v>404</v>
      </c>
      <c r="BX6509" s="273" t="s">
        <v>408</v>
      </c>
      <c r="BY6509" s="273" t="s">
        <v>413</v>
      </c>
      <c r="BZ6509" s="273" t="s">
        <v>151</v>
      </c>
      <c r="CA6509" s="273" t="s">
        <v>152</v>
      </c>
      <c r="CB6509" s="273" t="s">
        <v>161</v>
      </c>
      <c r="CC6509" s="273" t="s">
        <v>162</v>
      </c>
      <c r="CD6509" s="282">
        <v>11</v>
      </c>
      <c r="CE6509" s="274">
        <v>44986</v>
      </c>
      <c r="CF6509" s="273">
        <v>6652</v>
      </c>
      <c r="CG6509" s="273" t="s">
        <v>80</v>
      </c>
      <c r="CH6509" s="273">
        <v>6652</v>
      </c>
      <c r="CI6509" s="273" t="s">
        <v>80</v>
      </c>
      <c r="CM6509" s="273" t="s">
        <v>73</v>
      </c>
      <c r="CN6509" s="273">
        <v>3</v>
      </c>
    </row>
    <row r="6510" spans="4:92">
      <c r="D6510" s="273" t="s">
        <v>64</v>
      </c>
      <c r="E6510" s="273" t="s">
        <v>404</v>
      </c>
      <c r="F6510" s="273" t="s">
        <v>862</v>
      </c>
      <c r="G6510" s="273" t="s">
        <v>863</v>
      </c>
      <c r="H6510" s="274">
        <v>45170</v>
      </c>
      <c r="I6510" s="273">
        <v>13936</v>
      </c>
      <c r="J6510" s="273">
        <v>873</v>
      </c>
      <c r="W6510" s="273">
        <v>237251</v>
      </c>
      <c r="BV6510" s="273" t="s">
        <v>64</v>
      </c>
      <c r="BW6510" s="273" t="s">
        <v>404</v>
      </c>
      <c r="BX6510" s="273" t="s">
        <v>408</v>
      </c>
      <c r="BY6510" s="273" t="s">
        <v>413</v>
      </c>
      <c r="BZ6510" s="273" t="s">
        <v>167</v>
      </c>
      <c r="CA6510" s="273" t="s">
        <v>168</v>
      </c>
      <c r="CB6510" s="273" t="s">
        <v>169</v>
      </c>
      <c r="CC6510" s="273" t="s">
        <v>170</v>
      </c>
      <c r="CD6510" s="282">
        <v>12</v>
      </c>
      <c r="CE6510" s="274">
        <v>44986</v>
      </c>
      <c r="CF6510" s="273">
        <v>0</v>
      </c>
      <c r="CG6510" s="273" t="s">
        <v>80</v>
      </c>
      <c r="CH6510" s="273">
        <v>0</v>
      </c>
      <c r="CI6510" s="273" t="s">
        <v>80</v>
      </c>
      <c r="CM6510" s="273" t="s">
        <v>73</v>
      </c>
      <c r="CN6510" s="273">
        <v>3</v>
      </c>
    </row>
    <row r="6511" spans="4:92">
      <c r="D6511" s="273" t="s">
        <v>64</v>
      </c>
      <c r="E6511" s="273" t="s">
        <v>404</v>
      </c>
      <c r="F6511" s="273" t="s">
        <v>862</v>
      </c>
      <c r="G6511" s="273" t="s">
        <v>863</v>
      </c>
      <c r="H6511" s="274">
        <v>45170</v>
      </c>
      <c r="I6511" s="273">
        <v>13936</v>
      </c>
      <c r="J6511" s="273">
        <v>873</v>
      </c>
      <c r="K6511" s="273">
        <v>383.19</v>
      </c>
      <c r="L6511" s="273" t="s">
        <v>66</v>
      </c>
      <c r="N6511" s="273" t="s">
        <v>107</v>
      </c>
      <c r="W6511" s="273">
        <v>237276</v>
      </c>
      <c r="BV6511" s="273" t="s">
        <v>64</v>
      </c>
      <c r="BW6511" s="273" t="s">
        <v>404</v>
      </c>
      <c r="BX6511" s="273" t="s">
        <v>408</v>
      </c>
      <c r="BY6511" s="273" t="s">
        <v>413</v>
      </c>
      <c r="BZ6511" s="273" t="s">
        <v>138</v>
      </c>
      <c r="CA6511" s="273" t="s">
        <v>139</v>
      </c>
      <c r="CB6511" s="273" t="s">
        <v>140</v>
      </c>
      <c r="CC6511" s="273" t="s">
        <v>141</v>
      </c>
      <c r="CD6511" s="282">
        <v>9</v>
      </c>
      <c r="CE6511" s="274">
        <v>44986</v>
      </c>
      <c r="CF6511" s="273">
        <v>0</v>
      </c>
      <c r="CG6511" s="273" t="s">
        <v>80</v>
      </c>
      <c r="CH6511" s="273">
        <v>0</v>
      </c>
      <c r="CI6511" s="273" t="s">
        <v>80</v>
      </c>
      <c r="CM6511" s="273" t="s">
        <v>73</v>
      </c>
      <c r="CN6511" s="273">
        <v>3</v>
      </c>
    </row>
    <row r="6512" spans="4:92">
      <c r="D6512" s="273" t="s">
        <v>64</v>
      </c>
      <c r="E6512" s="273" t="s">
        <v>404</v>
      </c>
      <c r="F6512" s="273" t="s">
        <v>862</v>
      </c>
      <c r="G6512" s="273" t="s">
        <v>863</v>
      </c>
      <c r="H6512" s="274">
        <v>45170</v>
      </c>
      <c r="I6512" s="273">
        <v>13936</v>
      </c>
      <c r="J6512" s="273">
        <v>873</v>
      </c>
      <c r="K6512" s="273">
        <v>679</v>
      </c>
      <c r="L6512" s="273" t="s">
        <v>66</v>
      </c>
      <c r="M6512" s="273">
        <v>0.12868859999999999</v>
      </c>
      <c r="N6512" s="273" t="s">
        <v>115</v>
      </c>
      <c r="W6512" s="273">
        <v>237275</v>
      </c>
      <c r="BV6512" s="273" t="s">
        <v>64</v>
      </c>
      <c r="BW6512" s="273" t="s">
        <v>404</v>
      </c>
      <c r="BX6512" s="273" t="s">
        <v>408</v>
      </c>
      <c r="BY6512" s="273" t="s">
        <v>413</v>
      </c>
      <c r="BZ6512" s="273" t="s">
        <v>151</v>
      </c>
      <c r="CA6512" s="273" t="s">
        <v>152</v>
      </c>
      <c r="CB6512" s="273" t="s">
        <v>153</v>
      </c>
      <c r="CC6512" s="273" t="s">
        <v>154</v>
      </c>
      <c r="CD6512" s="282">
        <v>10</v>
      </c>
      <c r="CE6512" s="274">
        <v>44986</v>
      </c>
      <c r="CF6512" s="273">
        <v>8315</v>
      </c>
      <c r="CG6512" s="273" t="s">
        <v>80</v>
      </c>
      <c r="CH6512" s="273">
        <v>8315</v>
      </c>
      <c r="CI6512" s="273" t="s">
        <v>80</v>
      </c>
      <c r="CM6512" s="273" t="s">
        <v>73</v>
      </c>
      <c r="CN6512" s="273">
        <v>3</v>
      </c>
    </row>
    <row r="6513" spans="4:92">
      <c r="D6513" s="273" t="s">
        <v>64</v>
      </c>
      <c r="E6513" s="273" t="s">
        <v>404</v>
      </c>
      <c r="F6513" s="273" t="s">
        <v>862</v>
      </c>
      <c r="G6513" s="273" t="s">
        <v>863</v>
      </c>
      <c r="H6513" s="274">
        <v>45200</v>
      </c>
      <c r="I6513" s="273">
        <v>14271</v>
      </c>
      <c r="J6513" s="273">
        <v>873</v>
      </c>
      <c r="W6513" s="273">
        <v>255268</v>
      </c>
      <c r="BV6513" s="273" t="s">
        <v>64</v>
      </c>
      <c r="BW6513" s="273" t="s">
        <v>404</v>
      </c>
      <c r="BX6513" s="273" t="s">
        <v>408</v>
      </c>
      <c r="BY6513" s="273" t="s">
        <v>413</v>
      </c>
      <c r="BZ6513" s="273" t="s">
        <v>126</v>
      </c>
      <c r="CA6513" s="273" t="s">
        <v>127</v>
      </c>
      <c r="CB6513" s="273" t="s">
        <v>128</v>
      </c>
      <c r="CC6513" s="273" t="s">
        <v>129</v>
      </c>
      <c r="CD6513" s="282">
        <v>6</v>
      </c>
      <c r="CE6513" s="274">
        <v>44986</v>
      </c>
      <c r="CI6513" s="273" t="s">
        <v>80</v>
      </c>
      <c r="CM6513" s="273" t="s">
        <v>73</v>
      </c>
      <c r="CN6513" s="273">
        <v>3</v>
      </c>
    </row>
    <row r="6514" spans="4:92">
      <c r="D6514" s="273" t="s">
        <v>64</v>
      </c>
      <c r="E6514" s="273" t="s">
        <v>404</v>
      </c>
      <c r="F6514" s="273" t="s">
        <v>862</v>
      </c>
      <c r="G6514" s="273" t="s">
        <v>863</v>
      </c>
      <c r="H6514" s="274">
        <v>45200</v>
      </c>
      <c r="I6514" s="273">
        <v>14271</v>
      </c>
      <c r="J6514" s="273">
        <v>873</v>
      </c>
      <c r="K6514" s="273">
        <v>767.78</v>
      </c>
      <c r="L6514" s="273" t="s">
        <v>66</v>
      </c>
      <c r="N6514" s="273" t="s">
        <v>107</v>
      </c>
      <c r="W6514" s="273">
        <v>255293</v>
      </c>
      <c r="BV6514" s="273" t="s">
        <v>64</v>
      </c>
      <c r="BW6514" s="273" t="s">
        <v>404</v>
      </c>
      <c r="BX6514" s="273" t="s">
        <v>408</v>
      </c>
      <c r="BY6514" s="273" t="s">
        <v>413</v>
      </c>
      <c r="BZ6514" s="273" t="s">
        <v>110</v>
      </c>
      <c r="CA6514" s="273" t="s">
        <v>111</v>
      </c>
      <c r="CB6514" s="273" t="s">
        <v>117</v>
      </c>
      <c r="CC6514" s="273" t="s">
        <v>118</v>
      </c>
      <c r="CD6514" s="282">
        <v>5</v>
      </c>
      <c r="CE6514" s="274">
        <v>44986</v>
      </c>
      <c r="CI6514" s="273" t="s">
        <v>104</v>
      </c>
      <c r="CM6514" s="273" t="s">
        <v>73</v>
      </c>
      <c r="CN6514" s="273">
        <v>3</v>
      </c>
    </row>
    <row r="6515" spans="4:92">
      <c r="D6515" s="273" t="s">
        <v>64</v>
      </c>
      <c r="E6515" s="273" t="s">
        <v>404</v>
      </c>
      <c r="F6515" s="273" t="s">
        <v>862</v>
      </c>
      <c r="G6515" s="273" t="s">
        <v>863</v>
      </c>
      <c r="H6515" s="274">
        <v>45200</v>
      </c>
      <c r="I6515" s="273">
        <v>14271</v>
      </c>
      <c r="J6515" s="273">
        <v>873</v>
      </c>
      <c r="K6515" s="273">
        <v>1158</v>
      </c>
      <c r="L6515" s="273" t="s">
        <v>66</v>
      </c>
      <c r="M6515" s="273">
        <v>0.1511972</v>
      </c>
      <c r="N6515" s="273" t="s">
        <v>115</v>
      </c>
      <c r="W6515" s="273">
        <v>255292</v>
      </c>
      <c r="BV6515" s="273" t="s">
        <v>64</v>
      </c>
      <c r="BW6515" s="273" t="s">
        <v>404</v>
      </c>
      <c r="BX6515" s="273" t="s">
        <v>408</v>
      </c>
      <c r="BY6515" s="273" t="s">
        <v>413</v>
      </c>
      <c r="BZ6515" s="273" t="s">
        <v>126</v>
      </c>
      <c r="CA6515" s="273" t="s">
        <v>127</v>
      </c>
      <c r="CB6515" s="273" t="s">
        <v>133</v>
      </c>
      <c r="CC6515" s="273" t="s">
        <v>134</v>
      </c>
      <c r="CD6515" s="282">
        <v>7</v>
      </c>
      <c r="CE6515" s="274">
        <v>44986</v>
      </c>
      <c r="CI6515" s="273" t="s">
        <v>104</v>
      </c>
      <c r="CM6515" s="273" t="s">
        <v>73</v>
      </c>
      <c r="CN6515" s="273">
        <v>3</v>
      </c>
    </row>
    <row r="6516" spans="4:92">
      <c r="D6516" s="273" t="s">
        <v>64</v>
      </c>
      <c r="E6516" s="273" t="s">
        <v>404</v>
      </c>
      <c r="F6516" s="273" t="s">
        <v>862</v>
      </c>
      <c r="G6516" s="273" t="s">
        <v>863</v>
      </c>
      <c r="H6516" s="274">
        <v>45231</v>
      </c>
      <c r="I6516" s="273">
        <v>14638</v>
      </c>
      <c r="J6516" s="273">
        <v>873</v>
      </c>
      <c r="W6516" s="273">
        <v>274126</v>
      </c>
      <c r="BV6516" s="273" t="s">
        <v>64</v>
      </c>
      <c r="BW6516" s="273" t="s">
        <v>404</v>
      </c>
      <c r="BX6516" s="273" t="s">
        <v>408</v>
      </c>
      <c r="BY6516" s="273" t="s">
        <v>413</v>
      </c>
      <c r="BZ6516" s="273" t="s">
        <v>110</v>
      </c>
      <c r="CA6516" s="273" t="s">
        <v>111</v>
      </c>
      <c r="CB6516" s="273" t="s">
        <v>112</v>
      </c>
      <c r="CC6516" s="273" t="s">
        <v>113</v>
      </c>
      <c r="CD6516" s="282">
        <v>4</v>
      </c>
      <c r="CE6516" s="274">
        <v>44986</v>
      </c>
      <c r="CI6516" s="273" t="s">
        <v>80</v>
      </c>
      <c r="CM6516" s="273" t="s">
        <v>73</v>
      </c>
      <c r="CN6516" s="273">
        <v>3</v>
      </c>
    </row>
    <row r="6517" spans="4:92">
      <c r="D6517" s="273" t="s">
        <v>64</v>
      </c>
      <c r="E6517" s="273" t="s">
        <v>404</v>
      </c>
      <c r="F6517" s="273" t="s">
        <v>862</v>
      </c>
      <c r="G6517" s="273" t="s">
        <v>863</v>
      </c>
      <c r="H6517" s="274">
        <v>45231</v>
      </c>
      <c r="I6517" s="273">
        <v>14638</v>
      </c>
      <c r="J6517" s="273">
        <v>873</v>
      </c>
      <c r="K6517" s="273">
        <v>854.03</v>
      </c>
      <c r="L6517" s="273" t="s">
        <v>66</v>
      </c>
      <c r="N6517" s="273" t="s">
        <v>107</v>
      </c>
      <c r="W6517" s="273">
        <v>274151</v>
      </c>
      <c r="BV6517" s="273" t="s">
        <v>64</v>
      </c>
      <c r="BW6517" s="273" t="s">
        <v>404</v>
      </c>
      <c r="BX6517" s="273" t="s">
        <v>408</v>
      </c>
      <c r="BY6517" s="273" t="s">
        <v>413</v>
      </c>
      <c r="BZ6517" s="273" t="s">
        <v>86</v>
      </c>
      <c r="CA6517" s="273" t="s">
        <v>87</v>
      </c>
      <c r="CB6517" s="273" t="s">
        <v>101</v>
      </c>
      <c r="CC6517" s="273" t="s">
        <v>102</v>
      </c>
      <c r="CD6517" s="282">
        <v>4</v>
      </c>
      <c r="CE6517" s="274">
        <v>44986</v>
      </c>
      <c r="CF6517" s="273">
        <v>268777</v>
      </c>
      <c r="CG6517" s="273" t="s">
        <v>2268</v>
      </c>
      <c r="CH6517" s="273">
        <v>7824.0984699999999</v>
      </c>
      <c r="CI6517" s="273" t="s">
        <v>104</v>
      </c>
      <c r="CM6517" s="273" t="s">
        <v>73</v>
      </c>
      <c r="CN6517" s="273">
        <v>3</v>
      </c>
    </row>
    <row r="6518" spans="4:92">
      <c r="D6518" s="273" t="s">
        <v>64</v>
      </c>
      <c r="E6518" s="273" t="s">
        <v>404</v>
      </c>
      <c r="F6518" s="273" t="s">
        <v>862</v>
      </c>
      <c r="G6518" s="273" t="s">
        <v>863</v>
      </c>
      <c r="H6518" s="274">
        <v>45231</v>
      </c>
      <c r="I6518" s="273">
        <v>14638</v>
      </c>
      <c r="J6518" s="273">
        <v>873</v>
      </c>
      <c r="K6518" s="273">
        <v>1247</v>
      </c>
      <c r="L6518" s="273" t="s">
        <v>66</v>
      </c>
      <c r="M6518" s="273">
        <v>0.15619140000000001</v>
      </c>
      <c r="N6518" s="273" t="s">
        <v>115</v>
      </c>
      <c r="W6518" s="273">
        <v>274150</v>
      </c>
      <c r="BV6518" s="273" t="s">
        <v>64</v>
      </c>
      <c r="BW6518" s="273" t="s">
        <v>404</v>
      </c>
      <c r="BX6518" s="273" t="s">
        <v>408</v>
      </c>
      <c r="BY6518" s="273" t="s">
        <v>413</v>
      </c>
      <c r="BZ6518" s="273" t="s">
        <v>86</v>
      </c>
      <c r="CA6518" s="273" t="s">
        <v>87</v>
      </c>
      <c r="CB6518" s="273" t="s">
        <v>88</v>
      </c>
      <c r="CC6518" s="273" t="s">
        <v>89</v>
      </c>
      <c r="CD6518" s="282">
        <v>3</v>
      </c>
      <c r="CE6518" s="274">
        <v>44986</v>
      </c>
      <c r="CF6518" s="273">
        <v>8315</v>
      </c>
      <c r="CG6518" s="273" t="s">
        <v>80</v>
      </c>
      <c r="CH6518" s="273">
        <v>8315</v>
      </c>
      <c r="CI6518" s="273" t="s">
        <v>80</v>
      </c>
      <c r="CM6518" s="273" t="s">
        <v>73</v>
      </c>
      <c r="CN6518" s="273">
        <v>3</v>
      </c>
    </row>
    <row r="6519" spans="4:92">
      <c r="D6519" s="273" t="s">
        <v>64</v>
      </c>
      <c r="E6519" s="273" t="s">
        <v>404</v>
      </c>
      <c r="F6519" s="273" t="s">
        <v>862</v>
      </c>
      <c r="G6519" s="273" t="s">
        <v>863</v>
      </c>
      <c r="H6519" s="274">
        <v>45261</v>
      </c>
      <c r="I6519" s="273">
        <v>17095</v>
      </c>
      <c r="J6519" s="273">
        <v>873</v>
      </c>
      <c r="W6519" s="273">
        <v>316009</v>
      </c>
      <c r="BV6519" s="273" t="s">
        <v>64</v>
      </c>
      <c r="BW6519" s="273" t="s">
        <v>404</v>
      </c>
      <c r="BX6519" s="273" t="s">
        <v>408</v>
      </c>
      <c r="BY6519" s="273" t="s">
        <v>413</v>
      </c>
      <c r="BZ6519" s="273" t="s">
        <v>86</v>
      </c>
      <c r="CA6519" s="273" t="s">
        <v>87</v>
      </c>
      <c r="CB6519" s="273" t="s">
        <v>88</v>
      </c>
      <c r="CC6519" s="273" t="s">
        <v>89</v>
      </c>
      <c r="CD6519" s="282">
        <v>3</v>
      </c>
      <c r="CE6519" s="274">
        <v>45017</v>
      </c>
      <c r="CF6519" s="273">
        <v>7435</v>
      </c>
      <c r="CG6519" s="273" t="s">
        <v>80</v>
      </c>
      <c r="CH6519" s="273">
        <v>7435</v>
      </c>
      <c r="CI6519" s="273" t="s">
        <v>80</v>
      </c>
      <c r="CM6519" s="273" t="s">
        <v>73</v>
      </c>
      <c r="CN6519" s="273">
        <v>3</v>
      </c>
    </row>
    <row r="6520" spans="4:92">
      <c r="D6520" s="273" t="s">
        <v>64</v>
      </c>
      <c r="E6520" s="273" t="s">
        <v>404</v>
      </c>
      <c r="F6520" s="273" t="s">
        <v>862</v>
      </c>
      <c r="G6520" s="273" t="s">
        <v>863</v>
      </c>
      <c r="H6520" s="274">
        <v>45261</v>
      </c>
      <c r="I6520" s="273">
        <v>17095</v>
      </c>
      <c r="J6520" s="273">
        <v>873</v>
      </c>
      <c r="K6520" s="273">
        <v>828.91</v>
      </c>
      <c r="L6520" s="273" t="s">
        <v>66</v>
      </c>
      <c r="N6520" s="273" t="s">
        <v>107</v>
      </c>
      <c r="W6520" s="273">
        <v>316034</v>
      </c>
      <c r="BV6520" s="273" t="s">
        <v>64</v>
      </c>
      <c r="BW6520" s="273" t="s">
        <v>404</v>
      </c>
      <c r="BX6520" s="273" t="s">
        <v>408</v>
      </c>
      <c r="BY6520" s="273" t="s">
        <v>413</v>
      </c>
      <c r="BZ6520" s="273" t="s">
        <v>86</v>
      </c>
      <c r="CA6520" s="273" t="s">
        <v>87</v>
      </c>
      <c r="CB6520" s="273" t="s">
        <v>101</v>
      </c>
      <c r="CC6520" s="273" t="s">
        <v>102</v>
      </c>
      <c r="CD6520" s="282">
        <v>4</v>
      </c>
      <c r="CE6520" s="274">
        <v>45017</v>
      </c>
      <c r="CF6520" s="273">
        <v>242398.06</v>
      </c>
      <c r="CG6520" s="273" t="s">
        <v>2268</v>
      </c>
      <c r="CH6520" s="273">
        <v>7056.2075266000002</v>
      </c>
      <c r="CI6520" s="273" t="s">
        <v>104</v>
      </c>
      <c r="CM6520" s="273" t="s">
        <v>73</v>
      </c>
      <c r="CN6520" s="273">
        <v>3</v>
      </c>
    </row>
    <row r="6521" spans="4:92">
      <c r="D6521" s="273" t="s">
        <v>64</v>
      </c>
      <c r="E6521" s="273" t="s">
        <v>404</v>
      </c>
      <c r="F6521" s="273" t="s">
        <v>862</v>
      </c>
      <c r="G6521" s="273" t="s">
        <v>863</v>
      </c>
      <c r="H6521" s="274">
        <v>45261</v>
      </c>
      <c r="I6521" s="273">
        <v>17095</v>
      </c>
      <c r="J6521" s="273">
        <v>873</v>
      </c>
      <c r="K6521" s="273">
        <v>1177</v>
      </c>
      <c r="L6521" s="273" t="s">
        <v>66</v>
      </c>
      <c r="M6521" s="273">
        <v>0.1606156</v>
      </c>
      <c r="N6521" s="273" t="s">
        <v>115</v>
      </c>
      <c r="W6521" s="273">
        <v>316033</v>
      </c>
      <c r="BV6521" s="273" t="s">
        <v>64</v>
      </c>
      <c r="BW6521" s="273" t="s">
        <v>404</v>
      </c>
      <c r="BX6521" s="273" t="s">
        <v>408</v>
      </c>
      <c r="BY6521" s="273" t="s">
        <v>413</v>
      </c>
      <c r="BZ6521" s="273" t="s">
        <v>110</v>
      </c>
      <c r="CA6521" s="273" t="s">
        <v>111</v>
      </c>
      <c r="CB6521" s="273" t="s">
        <v>112</v>
      </c>
      <c r="CC6521" s="273" t="s">
        <v>113</v>
      </c>
      <c r="CD6521" s="282">
        <v>4</v>
      </c>
      <c r="CE6521" s="274">
        <v>45017</v>
      </c>
      <c r="CI6521" s="273" t="s">
        <v>80</v>
      </c>
      <c r="CM6521" s="273" t="s">
        <v>73</v>
      </c>
      <c r="CN6521" s="273">
        <v>3</v>
      </c>
    </row>
    <row r="6522" spans="4:92">
      <c r="D6522" s="273" t="s">
        <v>64</v>
      </c>
      <c r="E6522" s="273" t="s">
        <v>287</v>
      </c>
      <c r="F6522" s="273" t="s">
        <v>288</v>
      </c>
      <c r="G6522" s="273" t="s">
        <v>289</v>
      </c>
      <c r="H6522" s="274">
        <v>45078</v>
      </c>
      <c r="I6522" s="273">
        <v>12651</v>
      </c>
      <c r="J6522" s="273">
        <v>859</v>
      </c>
      <c r="K6522" s="273">
        <v>0</v>
      </c>
      <c r="L6522" s="273" t="s">
        <v>66</v>
      </c>
      <c r="N6522" s="273" t="s">
        <v>107</v>
      </c>
      <c r="W6522" s="273">
        <v>195355</v>
      </c>
      <c r="BV6522" s="273" t="s">
        <v>64</v>
      </c>
      <c r="BW6522" s="273" t="s">
        <v>404</v>
      </c>
      <c r="BX6522" s="273" t="s">
        <v>408</v>
      </c>
      <c r="BY6522" s="273" t="s">
        <v>413</v>
      </c>
      <c r="BZ6522" s="273" t="s">
        <v>126</v>
      </c>
      <c r="CA6522" s="273" t="s">
        <v>127</v>
      </c>
      <c r="CB6522" s="273" t="s">
        <v>133</v>
      </c>
      <c r="CC6522" s="273" t="s">
        <v>134</v>
      </c>
      <c r="CD6522" s="282">
        <v>7</v>
      </c>
      <c r="CE6522" s="274">
        <v>45017</v>
      </c>
      <c r="CI6522" s="273" t="s">
        <v>104</v>
      </c>
      <c r="CM6522" s="273" t="s">
        <v>73</v>
      </c>
      <c r="CN6522" s="273">
        <v>3</v>
      </c>
    </row>
    <row r="6523" spans="4:92">
      <c r="D6523" s="273" t="s">
        <v>64</v>
      </c>
      <c r="E6523" s="273" t="s">
        <v>287</v>
      </c>
      <c r="F6523" s="273" t="s">
        <v>288</v>
      </c>
      <c r="G6523" s="273" t="s">
        <v>289</v>
      </c>
      <c r="H6523" s="274">
        <v>45108</v>
      </c>
      <c r="I6523" s="273">
        <v>12920</v>
      </c>
      <c r="J6523" s="273">
        <v>859</v>
      </c>
      <c r="W6523" s="273">
        <v>210778</v>
      </c>
      <c r="BV6523" s="273" t="s">
        <v>64</v>
      </c>
      <c r="BW6523" s="273" t="s">
        <v>404</v>
      </c>
      <c r="BX6523" s="273" t="s">
        <v>408</v>
      </c>
      <c r="BY6523" s="273" t="s">
        <v>413</v>
      </c>
      <c r="BZ6523" s="273" t="s">
        <v>110</v>
      </c>
      <c r="CA6523" s="273" t="s">
        <v>111</v>
      </c>
      <c r="CB6523" s="273" t="s">
        <v>117</v>
      </c>
      <c r="CC6523" s="273" t="s">
        <v>118</v>
      </c>
      <c r="CD6523" s="282">
        <v>5</v>
      </c>
      <c r="CE6523" s="274">
        <v>45017</v>
      </c>
      <c r="CI6523" s="273" t="s">
        <v>104</v>
      </c>
      <c r="CM6523" s="273" t="s">
        <v>73</v>
      </c>
      <c r="CN6523" s="273">
        <v>3</v>
      </c>
    </row>
    <row r="6524" spans="4:92">
      <c r="D6524" s="273" t="s">
        <v>64</v>
      </c>
      <c r="E6524" s="273" t="s">
        <v>287</v>
      </c>
      <c r="F6524" s="273" t="s">
        <v>288</v>
      </c>
      <c r="G6524" s="273" t="s">
        <v>289</v>
      </c>
      <c r="H6524" s="274">
        <v>45108</v>
      </c>
      <c r="I6524" s="273">
        <v>12920</v>
      </c>
      <c r="J6524" s="273">
        <v>859</v>
      </c>
      <c r="K6524" s="273">
        <v>665.66</v>
      </c>
      <c r="L6524" s="273" t="s">
        <v>66</v>
      </c>
      <c r="M6524" s="273">
        <v>302.44929150000002</v>
      </c>
      <c r="N6524" s="273" t="s">
        <v>115</v>
      </c>
      <c r="W6524" s="273">
        <v>210802</v>
      </c>
      <c r="BV6524" s="273" t="s">
        <v>64</v>
      </c>
      <c r="BW6524" s="273" t="s">
        <v>404</v>
      </c>
      <c r="BX6524" s="273" t="s">
        <v>408</v>
      </c>
      <c r="BY6524" s="273" t="s">
        <v>413</v>
      </c>
      <c r="BZ6524" s="273" t="s">
        <v>126</v>
      </c>
      <c r="CA6524" s="273" t="s">
        <v>127</v>
      </c>
      <c r="CB6524" s="273" t="s">
        <v>128</v>
      </c>
      <c r="CC6524" s="273" t="s">
        <v>129</v>
      </c>
      <c r="CD6524" s="282">
        <v>6</v>
      </c>
      <c r="CE6524" s="274">
        <v>45017</v>
      </c>
      <c r="CI6524" s="273" t="s">
        <v>80</v>
      </c>
      <c r="CM6524" s="273" t="s">
        <v>73</v>
      </c>
      <c r="CN6524" s="273">
        <v>3</v>
      </c>
    </row>
    <row r="6525" spans="4:92">
      <c r="D6525" s="273" t="s">
        <v>64</v>
      </c>
      <c r="E6525" s="273" t="s">
        <v>287</v>
      </c>
      <c r="F6525" s="273" t="s">
        <v>288</v>
      </c>
      <c r="G6525" s="273" t="s">
        <v>289</v>
      </c>
      <c r="H6525" s="274">
        <v>45108</v>
      </c>
      <c r="I6525" s="273">
        <v>12920</v>
      </c>
      <c r="J6525" s="273">
        <v>859</v>
      </c>
      <c r="K6525" s="273">
        <v>0</v>
      </c>
      <c r="L6525" s="273" t="s">
        <v>66</v>
      </c>
      <c r="N6525" s="273" t="s">
        <v>107</v>
      </c>
      <c r="W6525" s="273">
        <v>210803</v>
      </c>
      <c r="BV6525" s="273" t="s">
        <v>64</v>
      </c>
      <c r="BW6525" s="273" t="s">
        <v>404</v>
      </c>
      <c r="BX6525" s="273" t="s">
        <v>408</v>
      </c>
      <c r="BY6525" s="273" t="s">
        <v>413</v>
      </c>
      <c r="BZ6525" s="273" t="s">
        <v>151</v>
      </c>
      <c r="CA6525" s="273" t="s">
        <v>152</v>
      </c>
      <c r="CB6525" s="273" t="s">
        <v>153</v>
      </c>
      <c r="CC6525" s="273" t="s">
        <v>154</v>
      </c>
      <c r="CD6525" s="282">
        <v>10</v>
      </c>
      <c r="CE6525" s="274">
        <v>45017</v>
      </c>
      <c r="CF6525" s="273">
        <v>7435</v>
      </c>
      <c r="CG6525" s="273" t="s">
        <v>80</v>
      </c>
      <c r="CH6525" s="273">
        <v>7435</v>
      </c>
      <c r="CI6525" s="273" t="s">
        <v>80</v>
      </c>
      <c r="CM6525" s="273" t="s">
        <v>73</v>
      </c>
      <c r="CN6525" s="273">
        <v>3</v>
      </c>
    </row>
    <row r="6526" spans="4:92">
      <c r="D6526" s="273" t="s">
        <v>64</v>
      </c>
      <c r="E6526" s="273" t="s">
        <v>287</v>
      </c>
      <c r="F6526" s="273" t="s">
        <v>288</v>
      </c>
      <c r="G6526" s="273" t="s">
        <v>289</v>
      </c>
      <c r="H6526" s="274">
        <v>45139</v>
      </c>
      <c r="I6526" s="273">
        <v>13597</v>
      </c>
      <c r="J6526" s="273">
        <v>859</v>
      </c>
      <c r="W6526" s="273">
        <v>227729</v>
      </c>
      <c r="BV6526" s="273" t="s">
        <v>64</v>
      </c>
      <c r="BW6526" s="273" t="s">
        <v>404</v>
      </c>
      <c r="BX6526" s="273" t="s">
        <v>408</v>
      </c>
      <c r="BY6526" s="273" t="s">
        <v>413</v>
      </c>
      <c r="BZ6526" s="273" t="s">
        <v>138</v>
      </c>
      <c r="CA6526" s="273" t="s">
        <v>139</v>
      </c>
      <c r="CB6526" s="273" t="s">
        <v>140</v>
      </c>
      <c r="CC6526" s="273" t="s">
        <v>141</v>
      </c>
      <c r="CD6526" s="282">
        <v>9</v>
      </c>
      <c r="CE6526" s="274">
        <v>45017</v>
      </c>
      <c r="CF6526" s="273">
        <v>0</v>
      </c>
      <c r="CG6526" s="273" t="s">
        <v>80</v>
      </c>
      <c r="CH6526" s="273">
        <v>0</v>
      </c>
      <c r="CI6526" s="273" t="s">
        <v>80</v>
      </c>
      <c r="CM6526" s="273" t="s">
        <v>73</v>
      </c>
      <c r="CN6526" s="273">
        <v>3</v>
      </c>
    </row>
    <row r="6527" spans="4:92">
      <c r="D6527" s="273" t="s">
        <v>64</v>
      </c>
      <c r="E6527" s="273" t="s">
        <v>287</v>
      </c>
      <c r="F6527" s="273" t="s">
        <v>288</v>
      </c>
      <c r="G6527" s="273" t="s">
        <v>289</v>
      </c>
      <c r="H6527" s="274">
        <v>45139</v>
      </c>
      <c r="I6527" s="273">
        <v>13597</v>
      </c>
      <c r="J6527" s="273">
        <v>859</v>
      </c>
      <c r="K6527" s="273">
        <v>665.66</v>
      </c>
      <c r="L6527" s="273" t="s">
        <v>66</v>
      </c>
      <c r="M6527" s="273">
        <v>302.44929150000002</v>
      </c>
      <c r="N6527" s="273" t="s">
        <v>115</v>
      </c>
      <c r="W6527" s="273">
        <v>227753</v>
      </c>
      <c r="BV6527" s="273" t="s">
        <v>64</v>
      </c>
      <c r="BW6527" s="273" t="s">
        <v>404</v>
      </c>
      <c r="BX6527" s="273" t="s">
        <v>408</v>
      </c>
      <c r="BY6527" s="273" t="s">
        <v>413</v>
      </c>
      <c r="BZ6527" s="273" t="s">
        <v>167</v>
      </c>
      <c r="CA6527" s="273" t="s">
        <v>168</v>
      </c>
      <c r="CB6527" s="273" t="s">
        <v>169</v>
      </c>
      <c r="CC6527" s="273" t="s">
        <v>170</v>
      </c>
      <c r="CD6527" s="282">
        <v>12</v>
      </c>
      <c r="CE6527" s="274">
        <v>45017</v>
      </c>
      <c r="CF6527" s="273">
        <v>0</v>
      </c>
      <c r="CG6527" s="273" t="s">
        <v>80</v>
      </c>
      <c r="CH6527" s="273">
        <v>0</v>
      </c>
      <c r="CI6527" s="273" t="s">
        <v>80</v>
      </c>
      <c r="CM6527" s="273" t="s">
        <v>73</v>
      </c>
      <c r="CN6527" s="273">
        <v>3</v>
      </c>
    </row>
    <row r="6528" spans="4:92">
      <c r="D6528" s="273" t="s">
        <v>64</v>
      </c>
      <c r="E6528" s="273" t="s">
        <v>287</v>
      </c>
      <c r="F6528" s="273" t="s">
        <v>288</v>
      </c>
      <c r="G6528" s="273" t="s">
        <v>289</v>
      </c>
      <c r="H6528" s="274">
        <v>45139</v>
      </c>
      <c r="I6528" s="273">
        <v>13597</v>
      </c>
      <c r="J6528" s="273">
        <v>859</v>
      </c>
      <c r="K6528" s="273">
        <v>0</v>
      </c>
      <c r="L6528" s="273" t="s">
        <v>66</v>
      </c>
      <c r="N6528" s="273" t="s">
        <v>107</v>
      </c>
      <c r="W6528" s="273">
        <v>227754</v>
      </c>
      <c r="BV6528" s="273" t="s">
        <v>64</v>
      </c>
      <c r="BW6528" s="273" t="s">
        <v>404</v>
      </c>
      <c r="BX6528" s="273" t="s">
        <v>408</v>
      </c>
      <c r="BY6528" s="273" t="s">
        <v>413</v>
      </c>
      <c r="BZ6528" s="273" t="s">
        <v>151</v>
      </c>
      <c r="CA6528" s="273" t="s">
        <v>152</v>
      </c>
      <c r="CB6528" s="273" t="s">
        <v>161</v>
      </c>
      <c r="CC6528" s="273" t="s">
        <v>162</v>
      </c>
      <c r="CD6528" s="282">
        <v>11</v>
      </c>
      <c r="CE6528" s="274">
        <v>45017</v>
      </c>
      <c r="CF6528" s="273">
        <v>5948</v>
      </c>
      <c r="CG6528" s="273" t="s">
        <v>80</v>
      </c>
      <c r="CH6528" s="273">
        <v>5948</v>
      </c>
      <c r="CI6528" s="273" t="s">
        <v>80</v>
      </c>
      <c r="CM6528" s="273" t="s">
        <v>73</v>
      </c>
      <c r="CN6528" s="273">
        <v>3</v>
      </c>
    </row>
    <row r="6529" spans="4:92">
      <c r="D6529" s="273" t="s">
        <v>64</v>
      </c>
      <c r="E6529" s="273" t="s">
        <v>287</v>
      </c>
      <c r="F6529" s="273" t="s">
        <v>288</v>
      </c>
      <c r="G6529" s="273" t="s">
        <v>289</v>
      </c>
      <c r="H6529" s="274">
        <v>45170</v>
      </c>
      <c r="I6529" s="273">
        <v>13924</v>
      </c>
      <c r="J6529" s="273">
        <v>859</v>
      </c>
      <c r="W6529" s="273">
        <v>240469</v>
      </c>
      <c r="BV6529" s="273" t="s">
        <v>64</v>
      </c>
      <c r="BW6529" s="273" t="s">
        <v>404</v>
      </c>
      <c r="BX6529" s="273" t="s">
        <v>408</v>
      </c>
      <c r="BY6529" s="273" t="s">
        <v>413</v>
      </c>
      <c r="BZ6529" s="273" t="s">
        <v>167</v>
      </c>
      <c r="CA6529" s="273" t="s">
        <v>168</v>
      </c>
      <c r="CB6529" s="273" t="s">
        <v>353</v>
      </c>
      <c r="CC6529" s="273" t="s">
        <v>354</v>
      </c>
      <c r="CD6529" s="282">
        <v>13</v>
      </c>
      <c r="CE6529" s="274">
        <v>45017</v>
      </c>
      <c r="CF6529" s="273">
        <v>0</v>
      </c>
      <c r="CG6529" s="273" t="s">
        <v>80</v>
      </c>
      <c r="CH6529" s="273">
        <v>0</v>
      </c>
      <c r="CI6529" s="273" t="s">
        <v>80</v>
      </c>
      <c r="CM6529" s="273" t="s">
        <v>73</v>
      </c>
      <c r="CN6529" s="273">
        <v>3</v>
      </c>
    </row>
    <row r="6530" spans="4:92">
      <c r="D6530" s="273" t="s">
        <v>64</v>
      </c>
      <c r="E6530" s="273" t="s">
        <v>287</v>
      </c>
      <c r="F6530" s="273" t="s">
        <v>288</v>
      </c>
      <c r="G6530" s="273" t="s">
        <v>289</v>
      </c>
      <c r="H6530" s="274">
        <v>45170</v>
      </c>
      <c r="I6530" s="273">
        <v>13924</v>
      </c>
      <c r="J6530" s="273">
        <v>859</v>
      </c>
      <c r="K6530" s="273">
        <v>665.66</v>
      </c>
      <c r="L6530" s="273" t="s">
        <v>66</v>
      </c>
      <c r="M6530" s="273">
        <v>302.44929150000002</v>
      </c>
      <c r="N6530" s="273" t="s">
        <v>115</v>
      </c>
      <c r="W6530" s="273">
        <v>240493</v>
      </c>
      <c r="BV6530" s="273" t="s">
        <v>64</v>
      </c>
      <c r="BW6530" s="273" t="s">
        <v>404</v>
      </c>
      <c r="BX6530" s="273" t="s">
        <v>408</v>
      </c>
      <c r="BY6530" s="273" t="s">
        <v>413</v>
      </c>
      <c r="BZ6530" s="273" t="s">
        <v>167</v>
      </c>
      <c r="CA6530" s="273" t="s">
        <v>168</v>
      </c>
      <c r="CB6530" s="273" t="s">
        <v>313</v>
      </c>
      <c r="CC6530" s="273" t="s">
        <v>314</v>
      </c>
      <c r="CD6530" s="282">
        <v>14</v>
      </c>
      <c r="CE6530" s="274">
        <v>45017</v>
      </c>
      <c r="CF6530" s="273">
        <v>0</v>
      </c>
      <c r="CG6530" s="273" t="s">
        <v>80</v>
      </c>
      <c r="CH6530" s="273">
        <v>0</v>
      </c>
      <c r="CI6530" s="273" t="s">
        <v>80</v>
      </c>
      <c r="CM6530" s="273" t="s">
        <v>73</v>
      </c>
      <c r="CN6530" s="273">
        <v>3</v>
      </c>
    </row>
    <row r="6531" spans="4:92">
      <c r="D6531" s="273" t="s">
        <v>64</v>
      </c>
      <c r="E6531" s="273" t="s">
        <v>287</v>
      </c>
      <c r="F6531" s="273" t="s">
        <v>288</v>
      </c>
      <c r="G6531" s="273" t="s">
        <v>289</v>
      </c>
      <c r="H6531" s="274">
        <v>45170</v>
      </c>
      <c r="I6531" s="273">
        <v>13924</v>
      </c>
      <c r="J6531" s="273">
        <v>859</v>
      </c>
      <c r="K6531" s="273">
        <v>0</v>
      </c>
      <c r="L6531" s="273" t="s">
        <v>66</v>
      </c>
      <c r="N6531" s="273" t="s">
        <v>107</v>
      </c>
      <c r="W6531" s="273">
        <v>240494</v>
      </c>
      <c r="BV6531" s="273" t="s">
        <v>64</v>
      </c>
      <c r="BW6531" s="273" t="s">
        <v>404</v>
      </c>
      <c r="BX6531" s="273" t="s">
        <v>408</v>
      </c>
      <c r="BY6531" s="273" t="s">
        <v>413</v>
      </c>
      <c r="BZ6531" s="273" t="s">
        <v>204</v>
      </c>
      <c r="CA6531" s="273" t="s">
        <v>205</v>
      </c>
      <c r="CB6531" s="273" t="s">
        <v>206</v>
      </c>
      <c r="CC6531" s="273" t="s">
        <v>207</v>
      </c>
      <c r="CD6531" s="282">
        <v>0</v>
      </c>
      <c r="CE6531" s="274">
        <v>45017</v>
      </c>
      <c r="CG6531" s="273" t="s">
        <v>181</v>
      </c>
      <c r="CI6531" s="273" t="s">
        <v>208</v>
      </c>
      <c r="CJ6531" s="273" t="s">
        <v>209</v>
      </c>
      <c r="CM6531" s="273" t="s">
        <v>73</v>
      </c>
      <c r="CN6531" s="273">
        <v>3</v>
      </c>
    </row>
    <row r="6532" spans="4:92">
      <c r="D6532" s="273" t="s">
        <v>64</v>
      </c>
      <c r="E6532" s="273" t="s">
        <v>287</v>
      </c>
      <c r="F6532" s="273" t="s">
        <v>288</v>
      </c>
      <c r="G6532" s="273" t="s">
        <v>289</v>
      </c>
      <c r="H6532" s="274">
        <v>45200</v>
      </c>
      <c r="I6532" s="273">
        <v>14259</v>
      </c>
      <c r="J6532" s="273">
        <v>859</v>
      </c>
      <c r="W6532" s="273">
        <v>258761</v>
      </c>
      <c r="BV6532" s="273" t="s">
        <v>64</v>
      </c>
      <c r="BW6532" s="273" t="s">
        <v>404</v>
      </c>
      <c r="BX6532" s="273" t="s">
        <v>408</v>
      </c>
      <c r="BY6532" s="273" t="s">
        <v>413</v>
      </c>
      <c r="BZ6532" s="273" t="s">
        <v>86</v>
      </c>
      <c r="CA6532" s="273" t="s">
        <v>87</v>
      </c>
      <c r="CB6532" s="273" t="s">
        <v>179</v>
      </c>
      <c r="CC6532" s="273" t="s">
        <v>180</v>
      </c>
      <c r="CD6532" s="282">
        <v>1</v>
      </c>
      <c r="CE6532" s="274">
        <v>45017</v>
      </c>
      <c r="CG6532" s="273" t="s">
        <v>181</v>
      </c>
      <c r="CI6532" s="273" t="s">
        <v>181</v>
      </c>
      <c r="CJ6532" s="273" t="s">
        <v>182</v>
      </c>
      <c r="CM6532" s="273" t="s">
        <v>73</v>
      </c>
      <c r="CN6532" s="273">
        <v>3</v>
      </c>
    </row>
    <row r="6533" spans="4:92">
      <c r="D6533" s="273" t="s">
        <v>64</v>
      </c>
      <c r="E6533" s="273" t="s">
        <v>287</v>
      </c>
      <c r="F6533" s="273" t="s">
        <v>288</v>
      </c>
      <c r="G6533" s="273" t="s">
        <v>289</v>
      </c>
      <c r="H6533" s="274">
        <v>45200</v>
      </c>
      <c r="I6533" s="273">
        <v>14259</v>
      </c>
      <c r="J6533" s="273">
        <v>859</v>
      </c>
      <c r="K6533" s="273">
        <v>665.66</v>
      </c>
      <c r="L6533" s="273" t="s">
        <v>66</v>
      </c>
      <c r="M6533" s="273">
        <v>302.44929150000002</v>
      </c>
      <c r="N6533" s="273" t="s">
        <v>115</v>
      </c>
      <c r="W6533" s="273">
        <v>258785</v>
      </c>
      <c r="BV6533" s="273" t="s">
        <v>64</v>
      </c>
      <c r="BW6533" s="273" t="s">
        <v>404</v>
      </c>
      <c r="BX6533" s="273" t="s">
        <v>408</v>
      </c>
      <c r="BY6533" s="273" t="s">
        <v>413</v>
      </c>
      <c r="BZ6533" s="273" t="s">
        <v>167</v>
      </c>
      <c r="CA6533" s="273" t="s">
        <v>168</v>
      </c>
      <c r="CB6533" s="273" t="s">
        <v>319</v>
      </c>
      <c r="CC6533" s="273" t="s">
        <v>320</v>
      </c>
      <c r="CD6533" s="282">
        <v>15</v>
      </c>
      <c r="CE6533" s="274">
        <v>45017</v>
      </c>
      <c r="CF6533" s="273">
        <v>0</v>
      </c>
      <c r="CG6533" s="273" t="s">
        <v>80</v>
      </c>
      <c r="CH6533" s="273">
        <v>0</v>
      </c>
      <c r="CI6533" s="273" t="s">
        <v>80</v>
      </c>
      <c r="CM6533" s="273" t="s">
        <v>73</v>
      </c>
      <c r="CN6533" s="273">
        <v>3</v>
      </c>
    </row>
    <row r="6534" spans="4:92">
      <c r="D6534" s="273" t="s">
        <v>64</v>
      </c>
      <c r="E6534" s="273" t="s">
        <v>287</v>
      </c>
      <c r="F6534" s="273" t="s">
        <v>288</v>
      </c>
      <c r="G6534" s="273" t="s">
        <v>289</v>
      </c>
      <c r="H6534" s="274">
        <v>45200</v>
      </c>
      <c r="I6534" s="273">
        <v>14259</v>
      </c>
      <c r="J6534" s="273">
        <v>859</v>
      </c>
      <c r="K6534" s="273">
        <v>0</v>
      </c>
      <c r="L6534" s="273" t="s">
        <v>66</v>
      </c>
      <c r="N6534" s="273" t="s">
        <v>107</v>
      </c>
      <c r="W6534" s="273">
        <v>258786</v>
      </c>
      <c r="BV6534" s="273" t="s">
        <v>64</v>
      </c>
      <c r="BW6534" s="273" t="s">
        <v>404</v>
      </c>
      <c r="BX6534" s="273" t="s">
        <v>408</v>
      </c>
      <c r="BY6534" s="273" t="s">
        <v>413</v>
      </c>
      <c r="BZ6534" s="273" t="s">
        <v>138</v>
      </c>
      <c r="CA6534" s="273" t="s">
        <v>139</v>
      </c>
      <c r="CB6534" s="273" t="s">
        <v>190</v>
      </c>
      <c r="CC6534" s="273" t="s">
        <v>191</v>
      </c>
      <c r="CD6534" s="282">
        <v>8</v>
      </c>
      <c r="CE6534" s="274">
        <v>45017</v>
      </c>
      <c r="CF6534" s="273">
        <v>0</v>
      </c>
      <c r="CG6534" s="273" t="s">
        <v>80</v>
      </c>
      <c r="CH6534" s="273">
        <v>0</v>
      </c>
      <c r="CI6534" s="273" t="s">
        <v>80</v>
      </c>
      <c r="CM6534" s="273" t="s">
        <v>73</v>
      </c>
      <c r="CN6534" s="273">
        <v>3</v>
      </c>
    </row>
    <row r="6535" spans="4:92">
      <c r="D6535" s="273" t="s">
        <v>64</v>
      </c>
      <c r="E6535" s="273" t="s">
        <v>287</v>
      </c>
      <c r="F6535" s="273" t="s">
        <v>288</v>
      </c>
      <c r="G6535" s="273" t="s">
        <v>289</v>
      </c>
      <c r="H6535" s="274">
        <v>45231</v>
      </c>
      <c r="I6535" s="273">
        <v>14626</v>
      </c>
      <c r="J6535" s="273">
        <v>859</v>
      </c>
      <c r="W6535" s="273">
        <v>285690</v>
      </c>
      <c r="BV6535" s="273" t="s">
        <v>64</v>
      </c>
      <c r="BW6535" s="273" t="s">
        <v>404</v>
      </c>
      <c r="BX6535" s="273" t="s">
        <v>408</v>
      </c>
      <c r="BY6535" s="273" t="s">
        <v>413</v>
      </c>
      <c r="BZ6535" s="273" t="s">
        <v>86</v>
      </c>
      <c r="CA6535" s="273" t="s">
        <v>87</v>
      </c>
      <c r="CB6535" s="273" t="s">
        <v>217</v>
      </c>
      <c r="CC6535" s="273" t="s">
        <v>218</v>
      </c>
      <c r="CD6535" s="282">
        <v>2</v>
      </c>
      <c r="CE6535" s="274">
        <v>45017</v>
      </c>
      <c r="CG6535" s="273" t="s">
        <v>181</v>
      </c>
      <c r="CI6535" s="273" t="s">
        <v>181</v>
      </c>
      <c r="CJ6535" s="273" t="s">
        <v>1452</v>
      </c>
      <c r="CM6535" s="273" t="s">
        <v>73</v>
      </c>
      <c r="CN6535" s="273">
        <v>3</v>
      </c>
    </row>
    <row r="6536" spans="4:92">
      <c r="D6536" s="273" t="s">
        <v>64</v>
      </c>
      <c r="E6536" s="273" t="s">
        <v>287</v>
      </c>
      <c r="F6536" s="273" t="s">
        <v>288</v>
      </c>
      <c r="G6536" s="273" t="s">
        <v>289</v>
      </c>
      <c r="H6536" s="274">
        <v>45231</v>
      </c>
      <c r="I6536" s="273">
        <v>14626</v>
      </c>
      <c r="J6536" s="273">
        <v>859</v>
      </c>
      <c r="K6536" s="273">
        <v>665.66</v>
      </c>
      <c r="L6536" s="273" t="s">
        <v>66</v>
      </c>
      <c r="M6536" s="273">
        <v>302.44929150000002</v>
      </c>
      <c r="N6536" s="273" t="s">
        <v>115</v>
      </c>
      <c r="W6536" s="273">
        <v>285714</v>
      </c>
      <c r="BV6536" s="273" t="s">
        <v>64</v>
      </c>
      <c r="BW6536" s="273" t="s">
        <v>404</v>
      </c>
      <c r="BX6536" s="273" t="s">
        <v>408</v>
      </c>
      <c r="BY6536" s="273" t="s">
        <v>413</v>
      </c>
      <c r="BZ6536" s="273" t="s">
        <v>86</v>
      </c>
      <c r="CA6536" s="273" t="s">
        <v>87</v>
      </c>
      <c r="CB6536" s="273" t="s">
        <v>225</v>
      </c>
      <c r="CC6536" s="273" t="s">
        <v>226</v>
      </c>
      <c r="CD6536" s="282">
        <v>5</v>
      </c>
      <c r="CE6536" s="274">
        <v>45017</v>
      </c>
      <c r="CF6536" s="273">
        <v>0</v>
      </c>
      <c r="CG6536" s="273" t="s">
        <v>80</v>
      </c>
      <c r="CH6536" s="273">
        <v>0</v>
      </c>
      <c r="CI6536" s="273" t="s">
        <v>80</v>
      </c>
      <c r="CM6536" s="273" t="s">
        <v>73</v>
      </c>
      <c r="CN6536" s="273">
        <v>3</v>
      </c>
    </row>
    <row r="6537" spans="4:92">
      <c r="D6537" s="273" t="s">
        <v>64</v>
      </c>
      <c r="E6537" s="273" t="s">
        <v>287</v>
      </c>
      <c r="F6537" s="273" t="s">
        <v>288</v>
      </c>
      <c r="G6537" s="273" t="s">
        <v>289</v>
      </c>
      <c r="H6537" s="274">
        <v>45231</v>
      </c>
      <c r="I6537" s="273">
        <v>14626</v>
      </c>
      <c r="J6537" s="273">
        <v>859</v>
      </c>
      <c r="K6537" s="273">
        <v>0</v>
      </c>
      <c r="L6537" s="273" t="s">
        <v>66</v>
      </c>
      <c r="N6537" s="273" t="s">
        <v>107</v>
      </c>
      <c r="W6537" s="273">
        <v>285715</v>
      </c>
      <c r="BV6537" s="273" t="s">
        <v>64</v>
      </c>
      <c r="BW6537" s="273" t="s">
        <v>404</v>
      </c>
      <c r="BX6537" s="273" t="s">
        <v>408</v>
      </c>
      <c r="BY6537" s="273" t="s">
        <v>413</v>
      </c>
      <c r="BZ6537" s="273" t="s">
        <v>86</v>
      </c>
      <c r="CA6537" s="273" t="s">
        <v>87</v>
      </c>
      <c r="CB6537" s="273" t="s">
        <v>233</v>
      </c>
      <c r="CC6537" s="273" t="s">
        <v>234</v>
      </c>
      <c r="CD6537" s="282">
        <v>1</v>
      </c>
      <c r="CE6537" s="274">
        <v>45017</v>
      </c>
      <c r="CG6537" s="273" t="s">
        <v>181</v>
      </c>
      <c r="CI6537" s="273" t="s">
        <v>181</v>
      </c>
      <c r="CJ6537" s="273" t="s">
        <v>2269</v>
      </c>
      <c r="CM6537" s="273" t="s">
        <v>73</v>
      </c>
      <c r="CN6537" s="273">
        <v>3</v>
      </c>
    </row>
    <row r="6538" spans="4:92">
      <c r="D6538" s="273" t="s">
        <v>64</v>
      </c>
      <c r="E6538" s="273" t="s">
        <v>287</v>
      </c>
      <c r="F6538" s="273" t="s">
        <v>288</v>
      </c>
      <c r="G6538" s="273" t="s">
        <v>289</v>
      </c>
      <c r="H6538" s="274">
        <v>45261</v>
      </c>
      <c r="I6538" s="273">
        <v>17083</v>
      </c>
      <c r="J6538" s="273">
        <v>859</v>
      </c>
      <c r="W6538" s="273">
        <v>316426</v>
      </c>
      <c r="BV6538" s="273" t="s">
        <v>64</v>
      </c>
      <c r="BW6538" s="273" t="s">
        <v>404</v>
      </c>
      <c r="BX6538" s="273" t="s">
        <v>408</v>
      </c>
      <c r="BY6538" s="273" t="s">
        <v>413</v>
      </c>
      <c r="BZ6538" s="273" t="s">
        <v>86</v>
      </c>
      <c r="CA6538" s="273" t="s">
        <v>87</v>
      </c>
      <c r="CB6538" s="273" t="s">
        <v>233</v>
      </c>
      <c r="CC6538" s="273" t="s">
        <v>234</v>
      </c>
      <c r="CD6538" s="282">
        <v>1</v>
      </c>
      <c r="CE6538" s="274">
        <v>45047</v>
      </c>
      <c r="CG6538" s="273" t="s">
        <v>181</v>
      </c>
      <c r="CI6538" s="273" t="s">
        <v>181</v>
      </c>
      <c r="CJ6538" s="273" t="s">
        <v>1837</v>
      </c>
      <c r="CM6538" s="273" t="s">
        <v>73</v>
      </c>
      <c r="CN6538" s="273">
        <v>3</v>
      </c>
    </row>
    <row r="6539" spans="4:92">
      <c r="D6539" s="273" t="s">
        <v>64</v>
      </c>
      <c r="E6539" s="273" t="s">
        <v>287</v>
      </c>
      <c r="F6539" s="273" t="s">
        <v>288</v>
      </c>
      <c r="G6539" s="273" t="s">
        <v>289</v>
      </c>
      <c r="H6539" s="274">
        <v>45261</v>
      </c>
      <c r="I6539" s="273">
        <v>17083</v>
      </c>
      <c r="J6539" s="273">
        <v>859</v>
      </c>
      <c r="K6539" s="273">
        <v>665.66</v>
      </c>
      <c r="L6539" s="273" t="s">
        <v>66</v>
      </c>
      <c r="M6539" s="273">
        <v>302.44929150000002</v>
      </c>
      <c r="N6539" s="273" t="s">
        <v>115</v>
      </c>
      <c r="W6539" s="273">
        <v>316450</v>
      </c>
      <c r="BV6539" s="273" t="s">
        <v>64</v>
      </c>
      <c r="BW6539" s="273" t="s">
        <v>404</v>
      </c>
      <c r="BX6539" s="273" t="s">
        <v>408</v>
      </c>
      <c r="BY6539" s="273" t="s">
        <v>413</v>
      </c>
      <c r="BZ6539" s="273" t="s">
        <v>86</v>
      </c>
      <c r="CA6539" s="273" t="s">
        <v>87</v>
      </c>
      <c r="CB6539" s="273" t="s">
        <v>225</v>
      </c>
      <c r="CC6539" s="273" t="s">
        <v>226</v>
      </c>
      <c r="CD6539" s="282">
        <v>5</v>
      </c>
      <c r="CE6539" s="274">
        <v>45047</v>
      </c>
      <c r="CF6539" s="273">
        <v>0</v>
      </c>
      <c r="CG6539" s="273" t="s">
        <v>80</v>
      </c>
      <c r="CH6539" s="273">
        <v>0</v>
      </c>
      <c r="CI6539" s="273" t="s">
        <v>80</v>
      </c>
      <c r="CM6539" s="273" t="s">
        <v>73</v>
      </c>
      <c r="CN6539" s="273">
        <v>3</v>
      </c>
    </row>
    <row r="6540" spans="4:92">
      <c r="D6540" s="273" t="s">
        <v>64</v>
      </c>
      <c r="E6540" s="273" t="s">
        <v>287</v>
      </c>
      <c r="F6540" s="273" t="s">
        <v>288</v>
      </c>
      <c r="G6540" s="273" t="s">
        <v>289</v>
      </c>
      <c r="H6540" s="274">
        <v>45261</v>
      </c>
      <c r="I6540" s="273">
        <v>17083</v>
      </c>
      <c r="J6540" s="273">
        <v>859</v>
      </c>
      <c r="K6540" s="273">
        <v>0</v>
      </c>
      <c r="L6540" s="273" t="s">
        <v>66</v>
      </c>
      <c r="N6540" s="273" t="s">
        <v>107</v>
      </c>
      <c r="W6540" s="273">
        <v>316451</v>
      </c>
      <c r="BV6540" s="273" t="s">
        <v>64</v>
      </c>
      <c r="BW6540" s="273" t="s">
        <v>404</v>
      </c>
      <c r="BX6540" s="273" t="s">
        <v>408</v>
      </c>
      <c r="BY6540" s="273" t="s">
        <v>413</v>
      </c>
      <c r="BZ6540" s="273" t="s">
        <v>86</v>
      </c>
      <c r="CA6540" s="273" t="s">
        <v>87</v>
      </c>
      <c r="CB6540" s="273" t="s">
        <v>217</v>
      </c>
      <c r="CC6540" s="273" t="s">
        <v>218</v>
      </c>
      <c r="CD6540" s="282">
        <v>2</v>
      </c>
      <c r="CE6540" s="274">
        <v>45047</v>
      </c>
      <c r="CG6540" s="273" t="s">
        <v>181</v>
      </c>
      <c r="CI6540" s="273" t="s">
        <v>181</v>
      </c>
      <c r="CJ6540" s="273" t="s">
        <v>1452</v>
      </c>
      <c r="CM6540" s="273" t="s">
        <v>73</v>
      </c>
      <c r="CN6540" s="273">
        <v>3</v>
      </c>
    </row>
    <row r="6541" spans="4:92">
      <c r="D6541" s="273" t="s">
        <v>64</v>
      </c>
      <c r="E6541" s="273" t="s">
        <v>287</v>
      </c>
      <c r="F6541" s="273" t="s">
        <v>325</v>
      </c>
      <c r="G6541" s="273" t="s">
        <v>326</v>
      </c>
      <c r="H6541" s="274">
        <v>44927</v>
      </c>
      <c r="I6541" s="273">
        <v>12121</v>
      </c>
      <c r="J6541" s="273">
        <v>878</v>
      </c>
      <c r="W6541" s="273">
        <v>173856</v>
      </c>
      <c r="BV6541" s="273" t="s">
        <v>64</v>
      </c>
      <c r="BW6541" s="273" t="s">
        <v>404</v>
      </c>
      <c r="BX6541" s="273" t="s">
        <v>408</v>
      </c>
      <c r="BY6541" s="273" t="s">
        <v>413</v>
      </c>
      <c r="BZ6541" s="273" t="s">
        <v>138</v>
      </c>
      <c r="CA6541" s="273" t="s">
        <v>139</v>
      </c>
      <c r="CB6541" s="273" t="s">
        <v>190</v>
      </c>
      <c r="CC6541" s="273" t="s">
        <v>191</v>
      </c>
      <c r="CD6541" s="282">
        <v>8</v>
      </c>
      <c r="CE6541" s="274">
        <v>45047</v>
      </c>
      <c r="CF6541" s="273">
        <v>0</v>
      </c>
      <c r="CG6541" s="273" t="s">
        <v>80</v>
      </c>
      <c r="CH6541" s="273">
        <v>0</v>
      </c>
      <c r="CI6541" s="273" t="s">
        <v>80</v>
      </c>
      <c r="CM6541" s="273" t="s">
        <v>73</v>
      </c>
      <c r="CN6541" s="273">
        <v>3</v>
      </c>
    </row>
    <row r="6542" spans="4:92">
      <c r="D6542" s="273" t="s">
        <v>64</v>
      </c>
      <c r="E6542" s="273" t="s">
        <v>287</v>
      </c>
      <c r="F6542" s="273" t="s">
        <v>325</v>
      </c>
      <c r="G6542" s="273" t="s">
        <v>326</v>
      </c>
      <c r="H6542" s="274">
        <v>44927</v>
      </c>
      <c r="I6542" s="273">
        <v>12121</v>
      </c>
      <c r="J6542" s="273">
        <v>878</v>
      </c>
      <c r="K6542" s="273">
        <v>0</v>
      </c>
      <c r="L6542" s="273" t="s">
        <v>66</v>
      </c>
      <c r="N6542" s="273" t="s">
        <v>107</v>
      </c>
      <c r="W6542" s="273">
        <v>173881</v>
      </c>
      <c r="BV6542" s="273" t="s">
        <v>64</v>
      </c>
      <c r="BW6542" s="273" t="s">
        <v>404</v>
      </c>
      <c r="BX6542" s="273" t="s">
        <v>408</v>
      </c>
      <c r="BY6542" s="273" t="s">
        <v>413</v>
      </c>
      <c r="BZ6542" s="273" t="s">
        <v>167</v>
      </c>
      <c r="CA6542" s="273" t="s">
        <v>168</v>
      </c>
      <c r="CB6542" s="273" t="s">
        <v>319</v>
      </c>
      <c r="CC6542" s="273" t="s">
        <v>320</v>
      </c>
      <c r="CD6542" s="282">
        <v>15</v>
      </c>
      <c r="CE6542" s="274">
        <v>45047</v>
      </c>
      <c r="CF6542" s="273">
        <v>0</v>
      </c>
      <c r="CG6542" s="273" t="s">
        <v>80</v>
      </c>
      <c r="CH6542" s="273">
        <v>0</v>
      </c>
      <c r="CI6542" s="273" t="s">
        <v>80</v>
      </c>
      <c r="CM6542" s="273" t="s">
        <v>73</v>
      </c>
      <c r="CN6542" s="273">
        <v>3</v>
      </c>
    </row>
    <row r="6543" spans="4:92">
      <c r="D6543" s="273" t="s">
        <v>64</v>
      </c>
      <c r="E6543" s="273" t="s">
        <v>287</v>
      </c>
      <c r="F6543" s="273" t="s">
        <v>325</v>
      </c>
      <c r="G6543" s="273" t="s">
        <v>326</v>
      </c>
      <c r="H6543" s="274">
        <v>44927</v>
      </c>
      <c r="I6543" s="273">
        <v>12121</v>
      </c>
      <c r="J6543" s="273">
        <v>878</v>
      </c>
      <c r="K6543" s="273">
        <v>494</v>
      </c>
      <c r="L6543" s="273" t="s">
        <v>66</v>
      </c>
      <c r="M6543" s="273">
        <v>182.10671400000001</v>
      </c>
      <c r="N6543" s="273" t="s">
        <v>115</v>
      </c>
      <c r="W6543" s="273">
        <v>173880</v>
      </c>
      <c r="BV6543" s="273" t="s">
        <v>64</v>
      </c>
      <c r="BW6543" s="273" t="s">
        <v>404</v>
      </c>
      <c r="BX6543" s="273" t="s">
        <v>408</v>
      </c>
      <c r="BY6543" s="273" t="s">
        <v>413</v>
      </c>
      <c r="BZ6543" s="273" t="s">
        <v>86</v>
      </c>
      <c r="CA6543" s="273" t="s">
        <v>87</v>
      </c>
      <c r="CB6543" s="273" t="s">
        <v>179</v>
      </c>
      <c r="CC6543" s="273" t="s">
        <v>180</v>
      </c>
      <c r="CD6543" s="282">
        <v>1</v>
      </c>
      <c r="CE6543" s="274">
        <v>45047</v>
      </c>
      <c r="CG6543" s="273" t="s">
        <v>181</v>
      </c>
      <c r="CI6543" s="273" t="s">
        <v>181</v>
      </c>
      <c r="CJ6543" s="273" t="s">
        <v>2269</v>
      </c>
      <c r="CM6543" s="273" t="s">
        <v>73</v>
      </c>
      <c r="CN6543" s="273">
        <v>3</v>
      </c>
    </row>
    <row r="6544" spans="4:92">
      <c r="D6544" s="273" t="s">
        <v>64</v>
      </c>
      <c r="E6544" s="273" t="s">
        <v>287</v>
      </c>
      <c r="F6544" s="273" t="s">
        <v>325</v>
      </c>
      <c r="G6544" s="273" t="s">
        <v>326</v>
      </c>
      <c r="H6544" s="274">
        <v>44927</v>
      </c>
      <c r="I6544" s="273">
        <v>17181</v>
      </c>
      <c r="J6544" s="273">
        <v>878</v>
      </c>
      <c r="K6544" s="273">
        <v>6</v>
      </c>
      <c r="L6544" s="273" t="s">
        <v>1202</v>
      </c>
      <c r="M6544" s="273">
        <v>47.945250000000001</v>
      </c>
      <c r="N6544" s="273" t="s">
        <v>1203</v>
      </c>
      <c r="P6544" s="273" t="s">
        <v>92</v>
      </c>
      <c r="Q6544" s="273" t="s">
        <v>1496</v>
      </c>
      <c r="R6544" s="273" t="s">
        <v>70</v>
      </c>
      <c r="S6544" s="273" t="s">
        <v>1521</v>
      </c>
      <c r="T6544" s="273" t="s">
        <v>1764</v>
      </c>
      <c r="U6544" s="273" t="s">
        <v>1523</v>
      </c>
      <c r="V6544" s="273" t="s">
        <v>1524</v>
      </c>
      <c r="W6544" s="273">
        <v>329394</v>
      </c>
      <c r="BV6544" s="273" t="s">
        <v>64</v>
      </c>
      <c r="BW6544" s="273" t="s">
        <v>404</v>
      </c>
      <c r="BX6544" s="273" t="s">
        <v>408</v>
      </c>
      <c r="BY6544" s="273" t="s">
        <v>413</v>
      </c>
      <c r="BZ6544" s="273" t="s">
        <v>204</v>
      </c>
      <c r="CA6544" s="273" t="s">
        <v>205</v>
      </c>
      <c r="CB6544" s="273" t="s">
        <v>206</v>
      </c>
      <c r="CC6544" s="273" t="s">
        <v>207</v>
      </c>
      <c r="CD6544" s="282">
        <v>0</v>
      </c>
      <c r="CE6544" s="274">
        <v>45047</v>
      </c>
      <c r="CG6544" s="273" t="s">
        <v>181</v>
      </c>
      <c r="CI6544" s="273" t="s">
        <v>208</v>
      </c>
      <c r="CJ6544" s="273" t="s">
        <v>209</v>
      </c>
      <c r="CM6544" s="273" t="s">
        <v>73</v>
      </c>
      <c r="CN6544" s="273">
        <v>3</v>
      </c>
    </row>
    <row r="6545" spans="4:92">
      <c r="D6545" s="273" t="s">
        <v>64</v>
      </c>
      <c r="E6545" s="273" t="s">
        <v>287</v>
      </c>
      <c r="F6545" s="273" t="s">
        <v>325</v>
      </c>
      <c r="G6545" s="273" t="s">
        <v>326</v>
      </c>
      <c r="H6545" s="274">
        <v>44958</v>
      </c>
      <c r="I6545" s="273">
        <v>12122</v>
      </c>
      <c r="J6545" s="273">
        <v>878</v>
      </c>
      <c r="W6545" s="273">
        <v>173885</v>
      </c>
      <c r="BV6545" s="273" t="s">
        <v>64</v>
      </c>
      <c r="BW6545" s="273" t="s">
        <v>404</v>
      </c>
      <c r="BX6545" s="273" t="s">
        <v>408</v>
      </c>
      <c r="BY6545" s="273" t="s">
        <v>413</v>
      </c>
      <c r="BZ6545" s="273" t="s">
        <v>167</v>
      </c>
      <c r="CA6545" s="273" t="s">
        <v>168</v>
      </c>
      <c r="CB6545" s="273" t="s">
        <v>313</v>
      </c>
      <c r="CC6545" s="273" t="s">
        <v>314</v>
      </c>
      <c r="CD6545" s="282">
        <v>14</v>
      </c>
      <c r="CE6545" s="274">
        <v>45047</v>
      </c>
      <c r="CF6545" s="273">
        <v>0</v>
      </c>
      <c r="CG6545" s="273" t="s">
        <v>80</v>
      </c>
      <c r="CH6545" s="273">
        <v>0</v>
      </c>
      <c r="CI6545" s="273" t="s">
        <v>80</v>
      </c>
      <c r="CM6545" s="273" t="s">
        <v>73</v>
      </c>
      <c r="CN6545" s="273">
        <v>3</v>
      </c>
    </row>
    <row r="6546" spans="4:92">
      <c r="D6546" s="273" t="s">
        <v>64</v>
      </c>
      <c r="E6546" s="273" t="s">
        <v>287</v>
      </c>
      <c r="F6546" s="273" t="s">
        <v>325</v>
      </c>
      <c r="G6546" s="273" t="s">
        <v>326</v>
      </c>
      <c r="H6546" s="274">
        <v>44958</v>
      </c>
      <c r="I6546" s="273">
        <v>12122</v>
      </c>
      <c r="J6546" s="273">
        <v>878</v>
      </c>
      <c r="K6546" s="273">
        <v>0</v>
      </c>
      <c r="L6546" s="273" t="s">
        <v>66</v>
      </c>
      <c r="N6546" s="273" t="s">
        <v>107</v>
      </c>
      <c r="W6546" s="273">
        <v>173910</v>
      </c>
      <c r="BV6546" s="273" t="s">
        <v>64</v>
      </c>
      <c r="BW6546" s="273" t="s">
        <v>404</v>
      </c>
      <c r="BX6546" s="273" t="s">
        <v>408</v>
      </c>
      <c r="BY6546" s="273" t="s">
        <v>413</v>
      </c>
      <c r="BZ6546" s="273" t="s">
        <v>167</v>
      </c>
      <c r="CA6546" s="273" t="s">
        <v>168</v>
      </c>
      <c r="CB6546" s="273" t="s">
        <v>353</v>
      </c>
      <c r="CC6546" s="273" t="s">
        <v>354</v>
      </c>
      <c r="CD6546" s="282">
        <v>13</v>
      </c>
      <c r="CE6546" s="274">
        <v>45047</v>
      </c>
      <c r="CF6546" s="273">
        <v>0</v>
      </c>
      <c r="CG6546" s="273" t="s">
        <v>80</v>
      </c>
      <c r="CH6546" s="273">
        <v>0</v>
      </c>
      <c r="CI6546" s="273" t="s">
        <v>80</v>
      </c>
      <c r="CM6546" s="273" t="s">
        <v>73</v>
      </c>
      <c r="CN6546" s="273">
        <v>3</v>
      </c>
    </row>
    <row r="6547" spans="4:92">
      <c r="D6547" s="273" t="s">
        <v>64</v>
      </c>
      <c r="E6547" s="273" t="s">
        <v>287</v>
      </c>
      <c r="F6547" s="273" t="s">
        <v>325</v>
      </c>
      <c r="G6547" s="273" t="s">
        <v>326</v>
      </c>
      <c r="H6547" s="274">
        <v>44958</v>
      </c>
      <c r="I6547" s="273">
        <v>12122</v>
      </c>
      <c r="J6547" s="273">
        <v>878</v>
      </c>
      <c r="K6547" s="273">
        <v>488</v>
      </c>
      <c r="L6547" s="273" t="s">
        <v>66</v>
      </c>
      <c r="M6547" s="273">
        <v>175.4263425</v>
      </c>
      <c r="N6547" s="273" t="s">
        <v>115</v>
      </c>
      <c r="W6547" s="273">
        <v>173909</v>
      </c>
      <c r="BV6547" s="273" t="s">
        <v>64</v>
      </c>
      <c r="BW6547" s="273" t="s">
        <v>404</v>
      </c>
      <c r="BX6547" s="273" t="s">
        <v>408</v>
      </c>
      <c r="BY6547" s="273" t="s">
        <v>413</v>
      </c>
      <c r="BZ6547" s="273" t="s">
        <v>151</v>
      </c>
      <c r="CA6547" s="273" t="s">
        <v>152</v>
      </c>
      <c r="CB6547" s="273" t="s">
        <v>161</v>
      </c>
      <c r="CC6547" s="273" t="s">
        <v>162</v>
      </c>
      <c r="CD6547" s="282">
        <v>11</v>
      </c>
      <c r="CE6547" s="274">
        <v>45047</v>
      </c>
      <c r="CF6547" s="273">
        <v>8232</v>
      </c>
      <c r="CG6547" s="273" t="s">
        <v>80</v>
      </c>
      <c r="CH6547" s="273">
        <v>8232</v>
      </c>
      <c r="CI6547" s="273" t="s">
        <v>80</v>
      </c>
      <c r="CM6547" s="273" t="s">
        <v>73</v>
      </c>
      <c r="CN6547" s="273">
        <v>3</v>
      </c>
    </row>
    <row r="6548" spans="4:92">
      <c r="D6548" s="273" t="s">
        <v>64</v>
      </c>
      <c r="E6548" s="273" t="s">
        <v>287</v>
      </c>
      <c r="F6548" s="273" t="s">
        <v>325</v>
      </c>
      <c r="G6548" s="273" t="s">
        <v>326</v>
      </c>
      <c r="H6548" s="274">
        <v>44986</v>
      </c>
      <c r="I6548" s="273">
        <v>12123</v>
      </c>
      <c r="J6548" s="273">
        <v>878</v>
      </c>
      <c r="W6548" s="273">
        <v>173914</v>
      </c>
      <c r="BV6548" s="273" t="s">
        <v>64</v>
      </c>
      <c r="BW6548" s="273" t="s">
        <v>404</v>
      </c>
      <c r="BX6548" s="273" t="s">
        <v>408</v>
      </c>
      <c r="BY6548" s="273" t="s">
        <v>413</v>
      </c>
      <c r="BZ6548" s="273" t="s">
        <v>167</v>
      </c>
      <c r="CA6548" s="273" t="s">
        <v>168</v>
      </c>
      <c r="CB6548" s="273" t="s">
        <v>169</v>
      </c>
      <c r="CC6548" s="273" t="s">
        <v>170</v>
      </c>
      <c r="CD6548" s="282">
        <v>12</v>
      </c>
      <c r="CE6548" s="274">
        <v>45047</v>
      </c>
      <c r="CF6548" s="273">
        <v>0</v>
      </c>
      <c r="CG6548" s="273" t="s">
        <v>80</v>
      </c>
      <c r="CH6548" s="273">
        <v>0</v>
      </c>
      <c r="CI6548" s="273" t="s">
        <v>80</v>
      </c>
      <c r="CM6548" s="273" t="s">
        <v>73</v>
      </c>
      <c r="CN6548" s="273">
        <v>3</v>
      </c>
    </row>
    <row r="6549" spans="4:92">
      <c r="D6549" s="273" t="s">
        <v>64</v>
      </c>
      <c r="E6549" s="273" t="s">
        <v>287</v>
      </c>
      <c r="F6549" s="273" t="s">
        <v>325</v>
      </c>
      <c r="G6549" s="273" t="s">
        <v>463</v>
      </c>
      <c r="H6549" s="274">
        <v>45139</v>
      </c>
      <c r="I6549" s="273">
        <v>13442</v>
      </c>
      <c r="J6549" s="273">
        <v>67</v>
      </c>
      <c r="K6549" s="273">
        <v>0</v>
      </c>
      <c r="L6549" s="273" t="s">
        <v>66</v>
      </c>
      <c r="N6549" s="273" t="s">
        <v>107</v>
      </c>
      <c r="W6549" s="273">
        <v>228474</v>
      </c>
      <c r="BV6549" s="273" t="s">
        <v>64</v>
      </c>
      <c r="BW6549" s="273" t="s">
        <v>404</v>
      </c>
      <c r="BX6549" s="273" t="s">
        <v>408</v>
      </c>
      <c r="BY6549" s="273" t="s">
        <v>413</v>
      </c>
      <c r="BZ6549" s="273" t="s">
        <v>138</v>
      </c>
      <c r="CA6549" s="273" t="s">
        <v>139</v>
      </c>
      <c r="CB6549" s="273" t="s">
        <v>140</v>
      </c>
      <c r="CC6549" s="273" t="s">
        <v>141</v>
      </c>
      <c r="CD6549" s="282">
        <v>9</v>
      </c>
      <c r="CE6549" s="274">
        <v>45047</v>
      </c>
      <c r="CF6549" s="273">
        <v>0</v>
      </c>
      <c r="CG6549" s="273" t="s">
        <v>80</v>
      </c>
      <c r="CH6549" s="273">
        <v>0</v>
      </c>
      <c r="CI6549" s="273" t="s">
        <v>80</v>
      </c>
      <c r="CM6549" s="273" t="s">
        <v>73</v>
      </c>
      <c r="CN6549" s="273">
        <v>3</v>
      </c>
    </row>
    <row r="6550" spans="4:92">
      <c r="D6550" s="273" t="s">
        <v>64</v>
      </c>
      <c r="E6550" s="273" t="s">
        <v>287</v>
      </c>
      <c r="F6550" s="273" t="s">
        <v>325</v>
      </c>
      <c r="G6550" s="273" t="s">
        <v>463</v>
      </c>
      <c r="H6550" s="274">
        <v>45170</v>
      </c>
      <c r="I6550" s="273">
        <v>13769</v>
      </c>
      <c r="J6550" s="273">
        <v>67</v>
      </c>
      <c r="K6550" s="273">
        <v>7278</v>
      </c>
      <c r="L6550" s="273" t="s">
        <v>66</v>
      </c>
      <c r="M6550" s="273">
        <v>522.07050000000004</v>
      </c>
      <c r="N6550" s="273" t="s">
        <v>1010</v>
      </c>
      <c r="O6550" s="273">
        <v>0</v>
      </c>
      <c r="P6550" s="273" t="s">
        <v>1011</v>
      </c>
      <c r="Q6550" s="273" t="s">
        <v>1496</v>
      </c>
      <c r="R6550" s="273" t="s">
        <v>1013</v>
      </c>
      <c r="V6550" s="273" t="s">
        <v>1780</v>
      </c>
      <c r="W6550" s="273">
        <v>244690</v>
      </c>
      <c r="BV6550" s="273" t="s">
        <v>64</v>
      </c>
      <c r="BW6550" s="273" t="s">
        <v>404</v>
      </c>
      <c r="BX6550" s="273" t="s">
        <v>408</v>
      </c>
      <c r="BY6550" s="273" t="s">
        <v>413</v>
      </c>
      <c r="BZ6550" s="273" t="s">
        <v>151</v>
      </c>
      <c r="CA6550" s="273" t="s">
        <v>152</v>
      </c>
      <c r="CB6550" s="273" t="s">
        <v>153</v>
      </c>
      <c r="CC6550" s="273" t="s">
        <v>154</v>
      </c>
      <c r="CD6550" s="282">
        <v>10</v>
      </c>
      <c r="CE6550" s="274">
        <v>45047</v>
      </c>
      <c r="CF6550" s="273">
        <v>10290</v>
      </c>
      <c r="CG6550" s="273" t="s">
        <v>80</v>
      </c>
      <c r="CH6550" s="273">
        <v>10290</v>
      </c>
      <c r="CI6550" s="273" t="s">
        <v>80</v>
      </c>
      <c r="CM6550" s="273" t="s">
        <v>73</v>
      </c>
      <c r="CN6550" s="273">
        <v>3</v>
      </c>
    </row>
    <row r="6551" spans="4:92">
      <c r="D6551" s="273" t="s">
        <v>64</v>
      </c>
      <c r="E6551" s="273" t="s">
        <v>287</v>
      </c>
      <c r="F6551" s="273" t="s">
        <v>325</v>
      </c>
      <c r="G6551" s="273" t="s">
        <v>463</v>
      </c>
      <c r="H6551" s="274">
        <v>45170</v>
      </c>
      <c r="I6551" s="273">
        <v>13769</v>
      </c>
      <c r="J6551" s="273">
        <v>67</v>
      </c>
      <c r="K6551" s="273">
        <v>396372</v>
      </c>
      <c r="L6551" s="273" t="s">
        <v>66</v>
      </c>
      <c r="M6551" s="273">
        <v>75269.173393499994</v>
      </c>
      <c r="N6551" s="273" t="s">
        <v>964</v>
      </c>
      <c r="P6551" s="273" t="s">
        <v>68</v>
      </c>
      <c r="Q6551" s="273" t="s">
        <v>1496</v>
      </c>
      <c r="R6551" s="273" t="s">
        <v>70</v>
      </c>
      <c r="S6551" s="273" t="s">
        <v>1781</v>
      </c>
      <c r="T6551" s="273" t="s">
        <v>1782</v>
      </c>
      <c r="U6551" s="273" t="s">
        <v>1783</v>
      </c>
      <c r="V6551" s="273" t="s">
        <v>1784</v>
      </c>
      <c r="W6551" s="273">
        <v>244706</v>
      </c>
      <c r="BV6551" s="273" t="s">
        <v>64</v>
      </c>
      <c r="BW6551" s="273" t="s">
        <v>404</v>
      </c>
      <c r="BX6551" s="273" t="s">
        <v>408</v>
      </c>
      <c r="BY6551" s="273" t="s">
        <v>413</v>
      </c>
      <c r="BZ6551" s="273" t="s">
        <v>126</v>
      </c>
      <c r="CA6551" s="273" t="s">
        <v>127</v>
      </c>
      <c r="CB6551" s="273" t="s">
        <v>128</v>
      </c>
      <c r="CC6551" s="273" t="s">
        <v>129</v>
      </c>
      <c r="CD6551" s="282">
        <v>6</v>
      </c>
      <c r="CE6551" s="274">
        <v>45047</v>
      </c>
      <c r="CI6551" s="273" t="s">
        <v>80</v>
      </c>
      <c r="CM6551" s="273" t="s">
        <v>73</v>
      </c>
      <c r="CN6551" s="273">
        <v>3</v>
      </c>
    </row>
    <row r="6552" spans="4:92">
      <c r="D6552" s="273" t="s">
        <v>64</v>
      </c>
      <c r="E6552" s="273" t="s">
        <v>287</v>
      </c>
      <c r="F6552" s="273" t="s">
        <v>325</v>
      </c>
      <c r="G6552" s="273" t="s">
        <v>463</v>
      </c>
      <c r="H6552" s="274">
        <v>45170</v>
      </c>
      <c r="I6552" s="273">
        <v>13769</v>
      </c>
      <c r="J6552" s="273">
        <v>67</v>
      </c>
      <c r="K6552" s="273">
        <v>0</v>
      </c>
      <c r="L6552" s="273" t="s">
        <v>66</v>
      </c>
      <c r="M6552" s="273">
        <v>0</v>
      </c>
      <c r="N6552" s="273" t="s">
        <v>115</v>
      </c>
      <c r="W6552" s="273">
        <v>244688</v>
      </c>
      <c r="BV6552" s="273" t="s">
        <v>64</v>
      </c>
      <c r="BW6552" s="273" t="s">
        <v>404</v>
      </c>
      <c r="BX6552" s="273" t="s">
        <v>408</v>
      </c>
      <c r="BY6552" s="273" t="s">
        <v>413</v>
      </c>
      <c r="BZ6552" s="273" t="s">
        <v>110</v>
      </c>
      <c r="CA6552" s="273" t="s">
        <v>111</v>
      </c>
      <c r="CB6552" s="273" t="s">
        <v>117</v>
      </c>
      <c r="CC6552" s="273" t="s">
        <v>118</v>
      </c>
      <c r="CD6552" s="282">
        <v>5</v>
      </c>
      <c r="CE6552" s="274">
        <v>45047</v>
      </c>
      <c r="CI6552" s="273" t="s">
        <v>104</v>
      </c>
      <c r="CM6552" s="273" t="s">
        <v>73</v>
      </c>
      <c r="CN6552" s="273">
        <v>3</v>
      </c>
    </row>
    <row r="6553" spans="4:92">
      <c r="D6553" s="273" t="s">
        <v>64</v>
      </c>
      <c r="E6553" s="273" t="s">
        <v>287</v>
      </c>
      <c r="F6553" s="273" t="s">
        <v>325</v>
      </c>
      <c r="G6553" s="273" t="s">
        <v>463</v>
      </c>
      <c r="H6553" s="274">
        <v>45170</v>
      </c>
      <c r="I6553" s="273">
        <v>13769</v>
      </c>
      <c r="J6553" s="273">
        <v>67</v>
      </c>
      <c r="K6553" s="273">
        <v>0</v>
      </c>
      <c r="L6553" s="273" t="s">
        <v>66</v>
      </c>
      <c r="N6553" s="273" t="s">
        <v>107</v>
      </c>
      <c r="W6553" s="273">
        <v>244689</v>
      </c>
      <c r="BV6553" s="273" t="s">
        <v>64</v>
      </c>
      <c r="BW6553" s="273" t="s">
        <v>404</v>
      </c>
      <c r="BX6553" s="273" t="s">
        <v>408</v>
      </c>
      <c r="BY6553" s="273" t="s">
        <v>413</v>
      </c>
      <c r="BZ6553" s="273" t="s">
        <v>126</v>
      </c>
      <c r="CA6553" s="273" t="s">
        <v>127</v>
      </c>
      <c r="CB6553" s="273" t="s">
        <v>133</v>
      </c>
      <c r="CC6553" s="273" t="s">
        <v>134</v>
      </c>
      <c r="CD6553" s="282">
        <v>7</v>
      </c>
      <c r="CE6553" s="274">
        <v>45047</v>
      </c>
      <c r="CI6553" s="273" t="s">
        <v>104</v>
      </c>
      <c r="CM6553" s="273" t="s">
        <v>73</v>
      </c>
      <c r="CN6553" s="273">
        <v>3</v>
      </c>
    </row>
    <row r="6554" spans="4:92">
      <c r="D6554" s="273" t="s">
        <v>64</v>
      </c>
      <c r="E6554" s="273" t="s">
        <v>287</v>
      </c>
      <c r="F6554" s="273" t="s">
        <v>325</v>
      </c>
      <c r="G6554" s="273" t="s">
        <v>463</v>
      </c>
      <c r="H6554" s="274">
        <v>45200</v>
      </c>
      <c r="I6554" s="273">
        <v>14104</v>
      </c>
      <c r="J6554" s="273">
        <v>67</v>
      </c>
      <c r="K6554" s="273">
        <v>4644</v>
      </c>
      <c r="L6554" s="273" t="s">
        <v>66</v>
      </c>
      <c r="M6554" s="273">
        <v>522.07050000000004</v>
      </c>
      <c r="N6554" s="273" t="s">
        <v>1010</v>
      </c>
      <c r="O6554" s="273">
        <v>0</v>
      </c>
      <c r="P6554" s="273" t="s">
        <v>1011</v>
      </c>
      <c r="Q6554" s="273" t="s">
        <v>1496</v>
      </c>
      <c r="R6554" s="273" t="s">
        <v>1013</v>
      </c>
      <c r="V6554" s="273" t="s">
        <v>1780</v>
      </c>
      <c r="W6554" s="273">
        <v>261521</v>
      </c>
      <c r="BV6554" s="273" t="s">
        <v>64</v>
      </c>
      <c r="BW6554" s="273" t="s">
        <v>404</v>
      </c>
      <c r="BX6554" s="273" t="s">
        <v>408</v>
      </c>
      <c r="BY6554" s="273" t="s">
        <v>413</v>
      </c>
      <c r="BZ6554" s="273" t="s">
        <v>110</v>
      </c>
      <c r="CA6554" s="273" t="s">
        <v>111</v>
      </c>
      <c r="CB6554" s="273" t="s">
        <v>112</v>
      </c>
      <c r="CC6554" s="273" t="s">
        <v>113</v>
      </c>
      <c r="CD6554" s="282">
        <v>4</v>
      </c>
      <c r="CE6554" s="274">
        <v>45047</v>
      </c>
      <c r="CI6554" s="273" t="s">
        <v>80</v>
      </c>
      <c r="CM6554" s="273" t="s">
        <v>73</v>
      </c>
      <c r="CN6554" s="273">
        <v>3</v>
      </c>
    </row>
    <row r="6555" spans="4:92">
      <c r="D6555" s="273" t="s">
        <v>64</v>
      </c>
      <c r="E6555" s="273" t="s">
        <v>287</v>
      </c>
      <c r="F6555" s="273" t="s">
        <v>325</v>
      </c>
      <c r="G6555" s="273" t="s">
        <v>463</v>
      </c>
      <c r="H6555" s="274">
        <v>45200</v>
      </c>
      <c r="I6555" s="273">
        <v>14104</v>
      </c>
      <c r="J6555" s="273">
        <v>67</v>
      </c>
      <c r="K6555" s="273">
        <v>395444</v>
      </c>
      <c r="L6555" s="273" t="s">
        <v>66</v>
      </c>
      <c r="M6555" s="273">
        <v>77302.968280500005</v>
      </c>
      <c r="N6555" s="273" t="s">
        <v>964</v>
      </c>
      <c r="P6555" s="273" t="s">
        <v>68</v>
      </c>
      <c r="Q6555" s="273" t="s">
        <v>1496</v>
      </c>
      <c r="R6555" s="273" t="s">
        <v>70</v>
      </c>
      <c r="S6555" s="273" t="s">
        <v>1781</v>
      </c>
      <c r="T6555" s="273" t="s">
        <v>1782</v>
      </c>
      <c r="U6555" s="273" t="s">
        <v>1783</v>
      </c>
      <c r="V6555" s="273" t="s">
        <v>1784</v>
      </c>
      <c r="W6555" s="273">
        <v>261537</v>
      </c>
      <c r="BV6555" s="273" t="s">
        <v>64</v>
      </c>
      <c r="BW6555" s="273" t="s">
        <v>404</v>
      </c>
      <c r="BX6555" s="273" t="s">
        <v>408</v>
      </c>
      <c r="BY6555" s="273" t="s">
        <v>413</v>
      </c>
      <c r="BZ6555" s="273" t="s">
        <v>86</v>
      </c>
      <c r="CA6555" s="273" t="s">
        <v>87</v>
      </c>
      <c r="CB6555" s="273" t="s">
        <v>101</v>
      </c>
      <c r="CC6555" s="273" t="s">
        <v>102</v>
      </c>
      <c r="CD6555" s="282">
        <v>4</v>
      </c>
      <c r="CE6555" s="274">
        <v>45047</v>
      </c>
      <c r="CF6555" s="273">
        <v>332569.45</v>
      </c>
      <c r="CG6555" s="273" t="s">
        <v>2268</v>
      </c>
      <c r="CH6555" s="273">
        <v>9681.0966895000001</v>
      </c>
      <c r="CI6555" s="273" t="s">
        <v>104</v>
      </c>
      <c r="CM6555" s="273" t="s">
        <v>73</v>
      </c>
      <c r="CN6555" s="273">
        <v>3</v>
      </c>
    </row>
    <row r="6556" spans="4:92">
      <c r="D6556" s="273" t="s">
        <v>64</v>
      </c>
      <c r="E6556" s="273" t="s">
        <v>287</v>
      </c>
      <c r="F6556" s="273" t="s">
        <v>325</v>
      </c>
      <c r="G6556" s="273" t="s">
        <v>463</v>
      </c>
      <c r="H6556" s="274">
        <v>45200</v>
      </c>
      <c r="I6556" s="273">
        <v>14104</v>
      </c>
      <c r="J6556" s="273">
        <v>67</v>
      </c>
      <c r="K6556" s="273">
        <v>0</v>
      </c>
      <c r="L6556" s="273" t="s">
        <v>66</v>
      </c>
      <c r="M6556" s="273">
        <v>0</v>
      </c>
      <c r="N6556" s="273" t="s">
        <v>115</v>
      </c>
      <c r="W6556" s="273">
        <v>261519</v>
      </c>
      <c r="BV6556" s="273" t="s">
        <v>64</v>
      </c>
      <c r="BW6556" s="273" t="s">
        <v>404</v>
      </c>
      <c r="BX6556" s="273" t="s">
        <v>408</v>
      </c>
      <c r="BY6556" s="273" t="s">
        <v>413</v>
      </c>
      <c r="BZ6556" s="273" t="s">
        <v>86</v>
      </c>
      <c r="CA6556" s="273" t="s">
        <v>87</v>
      </c>
      <c r="CB6556" s="273" t="s">
        <v>88</v>
      </c>
      <c r="CC6556" s="273" t="s">
        <v>89</v>
      </c>
      <c r="CD6556" s="282">
        <v>3</v>
      </c>
      <c r="CE6556" s="274">
        <v>45047</v>
      </c>
      <c r="CF6556" s="273">
        <v>10290</v>
      </c>
      <c r="CG6556" s="273" t="s">
        <v>80</v>
      </c>
      <c r="CH6556" s="273">
        <v>10290</v>
      </c>
      <c r="CI6556" s="273" t="s">
        <v>80</v>
      </c>
      <c r="CM6556" s="273" t="s">
        <v>73</v>
      </c>
      <c r="CN6556" s="273">
        <v>3</v>
      </c>
    </row>
    <row r="6557" spans="4:92">
      <c r="D6557" s="273" t="s">
        <v>64</v>
      </c>
      <c r="E6557" s="273" t="s">
        <v>287</v>
      </c>
      <c r="F6557" s="273" t="s">
        <v>325</v>
      </c>
      <c r="G6557" s="273" t="s">
        <v>463</v>
      </c>
      <c r="H6557" s="274">
        <v>45200</v>
      </c>
      <c r="I6557" s="273">
        <v>14104</v>
      </c>
      <c r="J6557" s="273">
        <v>67</v>
      </c>
      <c r="K6557" s="273">
        <v>0</v>
      </c>
      <c r="L6557" s="273" t="s">
        <v>66</v>
      </c>
      <c r="N6557" s="273" t="s">
        <v>107</v>
      </c>
      <c r="W6557" s="273">
        <v>261520</v>
      </c>
      <c r="BV6557" s="273" t="s">
        <v>64</v>
      </c>
      <c r="BW6557" s="273" t="s">
        <v>404</v>
      </c>
      <c r="BX6557" s="273" t="s">
        <v>408</v>
      </c>
      <c r="BY6557" s="273" t="s">
        <v>413</v>
      </c>
      <c r="BZ6557" s="273" t="s">
        <v>86</v>
      </c>
      <c r="CA6557" s="273" t="s">
        <v>87</v>
      </c>
      <c r="CB6557" s="273" t="s">
        <v>88</v>
      </c>
      <c r="CC6557" s="273" t="s">
        <v>89</v>
      </c>
      <c r="CD6557" s="282">
        <v>3</v>
      </c>
      <c r="CE6557" s="274">
        <v>45078</v>
      </c>
      <c r="CF6557" s="273">
        <v>9992</v>
      </c>
      <c r="CG6557" s="273" t="s">
        <v>80</v>
      </c>
      <c r="CH6557" s="273">
        <v>9992</v>
      </c>
      <c r="CI6557" s="273" t="s">
        <v>80</v>
      </c>
      <c r="CM6557" s="273" t="s">
        <v>73</v>
      </c>
      <c r="CN6557" s="273">
        <v>3</v>
      </c>
    </row>
    <row r="6558" spans="4:92">
      <c r="D6558" s="273" t="s">
        <v>64</v>
      </c>
      <c r="E6558" s="273" t="s">
        <v>287</v>
      </c>
      <c r="F6558" s="273" t="s">
        <v>325</v>
      </c>
      <c r="G6558" s="273" t="s">
        <v>463</v>
      </c>
      <c r="H6558" s="274">
        <v>45231</v>
      </c>
      <c r="I6558" s="273">
        <v>14472</v>
      </c>
      <c r="J6558" s="273">
        <v>67</v>
      </c>
      <c r="K6558" s="273">
        <v>1950</v>
      </c>
      <c r="L6558" s="273" t="s">
        <v>66</v>
      </c>
      <c r="M6558" s="273">
        <v>522.07050000000004</v>
      </c>
      <c r="N6558" s="273" t="s">
        <v>1010</v>
      </c>
      <c r="O6558" s="273">
        <v>0</v>
      </c>
      <c r="P6558" s="273" t="s">
        <v>1011</v>
      </c>
      <c r="Q6558" s="273" t="s">
        <v>1496</v>
      </c>
      <c r="R6558" s="273" t="s">
        <v>1013</v>
      </c>
      <c r="V6558" s="273" t="s">
        <v>1780</v>
      </c>
      <c r="W6558" s="273">
        <v>309928</v>
      </c>
      <c r="BV6558" s="273" t="s">
        <v>64</v>
      </c>
      <c r="BW6558" s="273" t="s">
        <v>404</v>
      </c>
      <c r="BX6558" s="273" t="s">
        <v>408</v>
      </c>
      <c r="BY6558" s="273" t="s">
        <v>413</v>
      </c>
      <c r="BZ6558" s="273" t="s">
        <v>86</v>
      </c>
      <c r="CA6558" s="273" t="s">
        <v>87</v>
      </c>
      <c r="CB6558" s="273" t="s">
        <v>101</v>
      </c>
      <c r="CC6558" s="273" t="s">
        <v>102</v>
      </c>
      <c r="CD6558" s="282">
        <v>4</v>
      </c>
      <c r="CE6558" s="274">
        <v>45078</v>
      </c>
      <c r="CF6558" s="273">
        <v>314313.18</v>
      </c>
      <c r="CG6558" s="273" t="s">
        <v>2268</v>
      </c>
      <c r="CH6558" s="273">
        <v>9149.6566698000006</v>
      </c>
      <c r="CI6558" s="273" t="s">
        <v>104</v>
      </c>
      <c r="CM6558" s="273" t="s">
        <v>73</v>
      </c>
      <c r="CN6558" s="273">
        <v>3</v>
      </c>
    </row>
    <row r="6559" spans="4:92">
      <c r="D6559" s="273" t="s">
        <v>64</v>
      </c>
      <c r="E6559" s="273" t="s">
        <v>75</v>
      </c>
      <c r="F6559" s="273" t="s">
        <v>76</v>
      </c>
      <c r="G6559" s="273" t="s">
        <v>76</v>
      </c>
      <c r="H6559" s="274">
        <v>45078</v>
      </c>
      <c r="I6559" s="273">
        <v>12656</v>
      </c>
      <c r="J6559" s="273">
        <v>864</v>
      </c>
      <c r="K6559" s="273">
        <v>0</v>
      </c>
      <c r="L6559" s="273" t="s">
        <v>66</v>
      </c>
      <c r="N6559" s="273" t="s">
        <v>107</v>
      </c>
      <c r="W6559" s="273">
        <v>192569</v>
      </c>
      <c r="BV6559" s="273" t="s">
        <v>64</v>
      </c>
      <c r="BW6559" s="273" t="s">
        <v>404</v>
      </c>
      <c r="BX6559" s="273" t="s">
        <v>408</v>
      </c>
      <c r="BY6559" s="273" t="s">
        <v>413</v>
      </c>
      <c r="BZ6559" s="273" t="s">
        <v>110</v>
      </c>
      <c r="CA6559" s="273" t="s">
        <v>111</v>
      </c>
      <c r="CB6559" s="273" t="s">
        <v>112</v>
      </c>
      <c r="CC6559" s="273" t="s">
        <v>113</v>
      </c>
      <c r="CD6559" s="282">
        <v>4</v>
      </c>
      <c r="CE6559" s="274">
        <v>45078</v>
      </c>
      <c r="CI6559" s="273" t="s">
        <v>80</v>
      </c>
      <c r="CM6559" s="273" t="s">
        <v>73</v>
      </c>
      <c r="CN6559" s="273">
        <v>3</v>
      </c>
    </row>
    <row r="6560" spans="4:92">
      <c r="D6560" s="273" t="s">
        <v>64</v>
      </c>
      <c r="E6560" s="273" t="s">
        <v>75</v>
      </c>
      <c r="F6560" s="273" t="s">
        <v>76</v>
      </c>
      <c r="G6560" s="273" t="s">
        <v>76</v>
      </c>
      <c r="H6560" s="274">
        <v>45108</v>
      </c>
      <c r="I6560" s="273">
        <v>12925</v>
      </c>
      <c r="J6560" s="273">
        <v>864</v>
      </c>
      <c r="W6560" s="273">
        <v>206028</v>
      </c>
      <c r="BV6560" s="273" t="s">
        <v>64</v>
      </c>
      <c r="BW6560" s="273" t="s">
        <v>404</v>
      </c>
      <c r="BX6560" s="273" t="s">
        <v>408</v>
      </c>
      <c r="BY6560" s="273" t="s">
        <v>413</v>
      </c>
      <c r="BZ6560" s="273" t="s">
        <v>126</v>
      </c>
      <c r="CA6560" s="273" t="s">
        <v>127</v>
      </c>
      <c r="CB6560" s="273" t="s">
        <v>133</v>
      </c>
      <c r="CC6560" s="273" t="s">
        <v>134</v>
      </c>
      <c r="CD6560" s="282">
        <v>7</v>
      </c>
      <c r="CE6560" s="274">
        <v>45078</v>
      </c>
      <c r="CI6560" s="273" t="s">
        <v>104</v>
      </c>
      <c r="CM6560" s="273" t="s">
        <v>73</v>
      </c>
      <c r="CN6560" s="273">
        <v>3</v>
      </c>
    </row>
    <row r="6561" spans="4:92">
      <c r="D6561" s="273" t="s">
        <v>64</v>
      </c>
      <c r="E6561" s="273" t="s">
        <v>75</v>
      </c>
      <c r="F6561" s="273" t="s">
        <v>76</v>
      </c>
      <c r="G6561" s="273" t="s">
        <v>76</v>
      </c>
      <c r="H6561" s="274">
        <v>45108</v>
      </c>
      <c r="I6561" s="273">
        <v>12925</v>
      </c>
      <c r="J6561" s="273">
        <v>864</v>
      </c>
      <c r="K6561" s="273">
        <v>7765</v>
      </c>
      <c r="L6561" s="273" t="s">
        <v>66</v>
      </c>
      <c r="M6561" s="273">
        <v>1612.23579</v>
      </c>
      <c r="N6561" s="273" t="s">
        <v>115</v>
      </c>
      <c r="W6561" s="273">
        <v>206052</v>
      </c>
      <c r="BV6561" s="273" t="s">
        <v>64</v>
      </c>
      <c r="BW6561" s="273" t="s">
        <v>404</v>
      </c>
      <c r="BX6561" s="273" t="s">
        <v>408</v>
      </c>
      <c r="BY6561" s="273" t="s">
        <v>413</v>
      </c>
      <c r="BZ6561" s="273" t="s">
        <v>110</v>
      </c>
      <c r="CA6561" s="273" t="s">
        <v>111</v>
      </c>
      <c r="CB6561" s="273" t="s">
        <v>117</v>
      </c>
      <c r="CC6561" s="273" t="s">
        <v>118</v>
      </c>
      <c r="CD6561" s="282">
        <v>5</v>
      </c>
      <c r="CE6561" s="274">
        <v>45078</v>
      </c>
      <c r="CI6561" s="273" t="s">
        <v>104</v>
      </c>
      <c r="CM6561" s="273" t="s">
        <v>73</v>
      </c>
      <c r="CN6561" s="273">
        <v>3</v>
      </c>
    </row>
    <row r="6562" spans="4:92">
      <c r="D6562" s="273" t="s">
        <v>64</v>
      </c>
      <c r="E6562" s="273" t="s">
        <v>75</v>
      </c>
      <c r="F6562" s="273" t="s">
        <v>76</v>
      </c>
      <c r="G6562" s="273" t="s">
        <v>76</v>
      </c>
      <c r="H6562" s="274">
        <v>45108</v>
      </c>
      <c r="I6562" s="273">
        <v>12925</v>
      </c>
      <c r="J6562" s="273">
        <v>864</v>
      </c>
      <c r="K6562" s="273">
        <v>0</v>
      </c>
      <c r="L6562" s="273" t="s">
        <v>66</v>
      </c>
      <c r="N6562" s="273" t="s">
        <v>107</v>
      </c>
      <c r="W6562" s="273">
        <v>206053</v>
      </c>
      <c r="BV6562" s="273" t="s">
        <v>64</v>
      </c>
      <c r="BW6562" s="273" t="s">
        <v>404</v>
      </c>
      <c r="BX6562" s="273" t="s">
        <v>408</v>
      </c>
      <c r="BY6562" s="273" t="s">
        <v>413</v>
      </c>
      <c r="BZ6562" s="273" t="s">
        <v>126</v>
      </c>
      <c r="CA6562" s="273" t="s">
        <v>127</v>
      </c>
      <c r="CB6562" s="273" t="s">
        <v>128</v>
      </c>
      <c r="CC6562" s="273" t="s">
        <v>129</v>
      </c>
      <c r="CD6562" s="282">
        <v>6</v>
      </c>
      <c r="CE6562" s="274">
        <v>45078</v>
      </c>
      <c r="CI6562" s="273" t="s">
        <v>80</v>
      </c>
      <c r="CM6562" s="273" t="s">
        <v>73</v>
      </c>
      <c r="CN6562" s="273">
        <v>3</v>
      </c>
    </row>
    <row r="6563" spans="4:92">
      <c r="D6563" s="273" t="s">
        <v>64</v>
      </c>
      <c r="E6563" s="273" t="s">
        <v>75</v>
      </c>
      <c r="F6563" s="273" t="s">
        <v>76</v>
      </c>
      <c r="G6563" s="273" t="s">
        <v>76</v>
      </c>
      <c r="H6563" s="274">
        <v>45139</v>
      </c>
      <c r="I6563" s="273">
        <v>13602</v>
      </c>
      <c r="J6563" s="273">
        <v>864</v>
      </c>
      <c r="W6563" s="273">
        <v>224097</v>
      </c>
      <c r="BV6563" s="273" t="s">
        <v>64</v>
      </c>
      <c r="BW6563" s="273" t="s">
        <v>404</v>
      </c>
      <c r="BX6563" s="273" t="s">
        <v>408</v>
      </c>
      <c r="BY6563" s="273" t="s">
        <v>413</v>
      </c>
      <c r="BZ6563" s="273" t="s">
        <v>151</v>
      </c>
      <c r="CA6563" s="273" t="s">
        <v>152</v>
      </c>
      <c r="CB6563" s="273" t="s">
        <v>153</v>
      </c>
      <c r="CC6563" s="273" t="s">
        <v>154</v>
      </c>
      <c r="CD6563" s="282">
        <v>10</v>
      </c>
      <c r="CE6563" s="274">
        <v>45078</v>
      </c>
      <c r="CF6563" s="273">
        <v>9992</v>
      </c>
      <c r="CG6563" s="273" t="s">
        <v>80</v>
      </c>
      <c r="CH6563" s="273">
        <v>9992</v>
      </c>
      <c r="CI6563" s="273" t="s">
        <v>80</v>
      </c>
      <c r="CM6563" s="273" t="s">
        <v>73</v>
      </c>
      <c r="CN6563" s="273">
        <v>3</v>
      </c>
    </row>
    <row r="6564" spans="4:92">
      <c r="D6564" s="273" t="s">
        <v>64</v>
      </c>
      <c r="E6564" s="273" t="s">
        <v>75</v>
      </c>
      <c r="F6564" s="273" t="s">
        <v>76</v>
      </c>
      <c r="G6564" s="273" t="s">
        <v>76</v>
      </c>
      <c r="H6564" s="274">
        <v>45139</v>
      </c>
      <c r="I6564" s="273">
        <v>13602</v>
      </c>
      <c r="J6564" s="273">
        <v>864</v>
      </c>
      <c r="K6564" s="273">
        <v>9080</v>
      </c>
      <c r="L6564" s="273" t="s">
        <v>66</v>
      </c>
      <c r="M6564" s="273">
        <v>1878.44127</v>
      </c>
      <c r="N6564" s="273" t="s">
        <v>115</v>
      </c>
      <c r="W6564" s="273">
        <v>224121</v>
      </c>
      <c r="BV6564" s="273" t="s">
        <v>64</v>
      </c>
      <c r="BW6564" s="273" t="s">
        <v>404</v>
      </c>
      <c r="BX6564" s="273" t="s">
        <v>408</v>
      </c>
      <c r="BY6564" s="273" t="s">
        <v>413</v>
      </c>
      <c r="BZ6564" s="273" t="s">
        <v>138</v>
      </c>
      <c r="CA6564" s="273" t="s">
        <v>139</v>
      </c>
      <c r="CB6564" s="273" t="s">
        <v>140</v>
      </c>
      <c r="CC6564" s="273" t="s">
        <v>141</v>
      </c>
      <c r="CD6564" s="282">
        <v>9</v>
      </c>
      <c r="CE6564" s="274">
        <v>45078</v>
      </c>
      <c r="CF6564" s="273">
        <v>0</v>
      </c>
      <c r="CG6564" s="273" t="s">
        <v>80</v>
      </c>
      <c r="CH6564" s="273">
        <v>0</v>
      </c>
      <c r="CI6564" s="273" t="s">
        <v>80</v>
      </c>
      <c r="CM6564" s="273" t="s">
        <v>73</v>
      </c>
      <c r="CN6564" s="273">
        <v>3</v>
      </c>
    </row>
    <row r="6565" spans="4:92">
      <c r="D6565" s="273" t="s">
        <v>64</v>
      </c>
      <c r="E6565" s="273" t="s">
        <v>75</v>
      </c>
      <c r="F6565" s="273" t="s">
        <v>76</v>
      </c>
      <c r="G6565" s="273" t="s">
        <v>76</v>
      </c>
      <c r="H6565" s="274">
        <v>45139</v>
      </c>
      <c r="I6565" s="273">
        <v>13602</v>
      </c>
      <c r="J6565" s="273">
        <v>864</v>
      </c>
      <c r="K6565" s="273">
        <v>0</v>
      </c>
      <c r="L6565" s="273" t="s">
        <v>66</v>
      </c>
      <c r="N6565" s="273" t="s">
        <v>107</v>
      </c>
      <c r="W6565" s="273">
        <v>224122</v>
      </c>
      <c r="BV6565" s="273" t="s">
        <v>64</v>
      </c>
      <c r="BW6565" s="273" t="s">
        <v>404</v>
      </c>
      <c r="BX6565" s="273" t="s">
        <v>408</v>
      </c>
      <c r="BY6565" s="273" t="s">
        <v>413</v>
      </c>
      <c r="BZ6565" s="273" t="s">
        <v>167</v>
      </c>
      <c r="CA6565" s="273" t="s">
        <v>168</v>
      </c>
      <c r="CB6565" s="273" t="s">
        <v>169</v>
      </c>
      <c r="CC6565" s="273" t="s">
        <v>170</v>
      </c>
      <c r="CD6565" s="282">
        <v>12</v>
      </c>
      <c r="CE6565" s="274">
        <v>45078</v>
      </c>
      <c r="CF6565" s="273">
        <v>0</v>
      </c>
      <c r="CG6565" s="273" t="s">
        <v>80</v>
      </c>
      <c r="CH6565" s="273">
        <v>0</v>
      </c>
      <c r="CI6565" s="273" t="s">
        <v>80</v>
      </c>
      <c r="CM6565" s="273" t="s">
        <v>73</v>
      </c>
      <c r="CN6565" s="273">
        <v>3</v>
      </c>
    </row>
    <row r="6566" spans="4:92">
      <c r="D6566" s="273" t="s">
        <v>64</v>
      </c>
      <c r="E6566" s="273" t="s">
        <v>75</v>
      </c>
      <c r="F6566" s="273" t="s">
        <v>76</v>
      </c>
      <c r="G6566" s="273" t="s">
        <v>76</v>
      </c>
      <c r="H6566" s="274">
        <v>45170</v>
      </c>
      <c r="I6566" s="273">
        <v>13929</v>
      </c>
      <c r="J6566" s="273">
        <v>864</v>
      </c>
      <c r="W6566" s="273">
        <v>237048</v>
      </c>
      <c r="BV6566" s="273" t="s">
        <v>64</v>
      </c>
      <c r="BW6566" s="273" t="s">
        <v>404</v>
      </c>
      <c r="BX6566" s="273" t="s">
        <v>408</v>
      </c>
      <c r="BY6566" s="273" t="s">
        <v>413</v>
      </c>
      <c r="BZ6566" s="273" t="s">
        <v>151</v>
      </c>
      <c r="CA6566" s="273" t="s">
        <v>152</v>
      </c>
      <c r="CB6566" s="273" t="s">
        <v>161</v>
      </c>
      <c r="CC6566" s="273" t="s">
        <v>162</v>
      </c>
      <c r="CD6566" s="282">
        <v>11</v>
      </c>
      <c r="CE6566" s="274">
        <v>45078</v>
      </c>
      <c r="CF6566" s="273">
        <v>7993.6</v>
      </c>
      <c r="CG6566" s="273" t="s">
        <v>80</v>
      </c>
      <c r="CH6566" s="273">
        <v>7993.6</v>
      </c>
      <c r="CI6566" s="273" t="s">
        <v>80</v>
      </c>
      <c r="CM6566" s="273" t="s">
        <v>73</v>
      </c>
      <c r="CN6566" s="273">
        <v>3</v>
      </c>
    </row>
    <row r="6567" spans="4:92">
      <c r="D6567" s="273" t="s">
        <v>64</v>
      </c>
      <c r="E6567" s="273" t="s">
        <v>75</v>
      </c>
      <c r="F6567" s="273" t="s">
        <v>76</v>
      </c>
      <c r="G6567" s="273" t="s">
        <v>76</v>
      </c>
      <c r="H6567" s="274">
        <v>45170</v>
      </c>
      <c r="I6567" s="273">
        <v>13929</v>
      </c>
      <c r="J6567" s="273">
        <v>864</v>
      </c>
      <c r="K6567" s="273">
        <v>7362</v>
      </c>
      <c r="L6567" s="273" t="s">
        <v>66</v>
      </c>
      <c r="M6567" s="273">
        <v>1498.1110900000001</v>
      </c>
      <c r="N6567" s="273" t="s">
        <v>115</v>
      </c>
      <c r="W6567" s="273">
        <v>237072</v>
      </c>
      <c r="BV6567" s="273" t="s">
        <v>64</v>
      </c>
      <c r="BW6567" s="273" t="s">
        <v>404</v>
      </c>
      <c r="BX6567" s="273" t="s">
        <v>408</v>
      </c>
      <c r="BY6567" s="273" t="s">
        <v>413</v>
      </c>
      <c r="BZ6567" s="273" t="s">
        <v>167</v>
      </c>
      <c r="CA6567" s="273" t="s">
        <v>168</v>
      </c>
      <c r="CB6567" s="273" t="s">
        <v>353</v>
      </c>
      <c r="CC6567" s="273" t="s">
        <v>354</v>
      </c>
      <c r="CD6567" s="282">
        <v>13</v>
      </c>
      <c r="CE6567" s="274">
        <v>45078</v>
      </c>
      <c r="CF6567" s="273">
        <v>0</v>
      </c>
      <c r="CG6567" s="273" t="s">
        <v>80</v>
      </c>
      <c r="CH6567" s="273">
        <v>0</v>
      </c>
      <c r="CI6567" s="273" t="s">
        <v>80</v>
      </c>
      <c r="CM6567" s="273" t="s">
        <v>73</v>
      </c>
      <c r="CN6567" s="273">
        <v>3</v>
      </c>
    </row>
    <row r="6568" spans="4:92">
      <c r="D6568" s="273" t="s">
        <v>64</v>
      </c>
      <c r="E6568" s="273" t="s">
        <v>75</v>
      </c>
      <c r="F6568" s="273" t="s">
        <v>76</v>
      </c>
      <c r="G6568" s="273" t="s">
        <v>76</v>
      </c>
      <c r="H6568" s="274">
        <v>45170</v>
      </c>
      <c r="I6568" s="273">
        <v>13929</v>
      </c>
      <c r="J6568" s="273">
        <v>864</v>
      </c>
      <c r="K6568" s="273">
        <v>0</v>
      </c>
      <c r="L6568" s="273" t="s">
        <v>66</v>
      </c>
      <c r="N6568" s="273" t="s">
        <v>107</v>
      </c>
      <c r="W6568" s="273">
        <v>237073</v>
      </c>
      <c r="BV6568" s="273" t="s">
        <v>64</v>
      </c>
      <c r="BW6568" s="273" t="s">
        <v>404</v>
      </c>
      <c r="BX6568" s="273" t="s">
        <v>408</v>
      </c>
      <c r="BY6568" s="273" t="s">
        <v>413</v>
      </c>
      <c r="BZ6568" s="273" t="s">
        <v>167</v>
      </c>
      <c r="CA6568" s="273" t="s">
        <v>168</v>
      </c>
      <c r="CB6568" s="273" t="s">
        <v>313</v>
      </c>
      <c r="CC6568" s="273" t="s">
        <v>314</v>
      </c>
      <c r="CD6568" s="282">
        <v>14</v>
      </c>
      <c r="CE6568" s="274">
        <v>45078</v>
      </c>
      <c r="CF6568" s="273">
        <v>0</v>
      </c>
      <c r="CG6568" s="273" t="s">
        <v>80</v>
      </c>
      <c r="CH6568" s="273">
        <v>0</v>
      </c>
      <c r="CI6568" s="273" t="s">
        <v>80</v>
      </c>
      <c r="CM6568" s="273" t="s">
        <v>73</v>
      </c>
      <c r="CN6568" s="273">
        <v>3</v>
      </c>
    </row>
    <row r="6569" spans="4:92">
      <c r="D6569" s="273" t="s">
        <v>64</v>
      </c>
      <c r="E6569" s="273" t="s">
        <v>75</v>
      </c>
      <c r="F6569" s="273" t="s">
        <v>76</v>
      </c>
      <c r="G6569" s="273" t="s">
        <v>76</v>
      </c>
      <c r="H6569" s="274">
        <v>45200</v>
      </c>
      <c r="I6569" s="273">
        <v>14264</v>
      </c>
      <c r="J6569" s="273">
        <v>864</v>
      </c>
      <c r="W6569" s="273">
        <v>255065</v>
      </c>
      <c r="BV6569" s="273" t="s">
        <v>64</v>
      </c>
      <c r="BW6569" s="273" t="s">
        <v>404</v>
      </c>
      <c r="BX6569" s="273" t="s">
        <v>408</v>
      </c>
      <c r="BY6569" s="273" t="s">
        <v>413</v>
      </c>
      <c r="BZ6569" s="273" t="s">
        <v>204</v>
      </c>
      <c r="CA6569" s="273" t="s">
        <v>205</v>
      </c>
      <c r="CB6569" s="273" t="s">
        <v>206</v>
      </c>
      <c r="CC6569" s="273" t="s">
        <v>207</v>
      </c>
      <c r="CD6569" s="282">
        <v>0</v>
      </c>
      <c r="CE6569" s="274">
        <v>45078</v>
      </c>
      <c r="CG6569" s="273" t="s">
        <v>181</v>
      </c>
      <c r="CI6569" s="273" t="s">
        <v>208</v>
      </c>
      <c r="CJ6569" s="273" t="s">
        <v>209</v>
      </c>
      <c r="CM6569" s="273" t="s">
        <v>73</v>
      </c>
      <c r="CN6569" s="273">
        <v>3</v>
      </c>
    </row>
    <row r="6570" spans="4:92">
      <c r="D6570" s="273" t="s">
        <v>64</v>
      </c>
      <c r="E6570" s="273" t="s">
        <v>75</v>
      </c>
      <c r="F6570" s="273" t="s">
        <v>76</v>
      </c>
      <c r="G6570" s="273" t="s">
        <v>76</v>
      </c>
      <c r="H6570" s="274">
        <v>45200</v>
      </c>
      <c r="I6570" s="273">
        <v>14264</v>
      </c>
      <c r="J6570" s="273">
        <v>864</v>
      </c>
      <c r="K6570" s="273">
        <v>7128</v>
      </c>
      <c r="L6570" s="273" t="s">
        <v>66</v>
      </c>
      <c r="M6570" s="273">
        <v>1427.84105</v>
      </c>
      <c r="N6570" s="273" t="s">
        <v>115</v>
      </c>
      <c r="W6570" s="273">
        <v>255089</v>
      </c>
      <c r="BV6570" s="273" t="s">
        <v>64</v>
      </c>
      <c r="BW6570" s="273" t="s">
        <v>404</v>
      </c>
      <c r="BX6570" s="273" t="s">
        <v>408</v>
      </c>
      <c r="BY6570" s="273" t="s">
        <v>413</v>
      </c>
      <c r="BZ6570" s="273" t="s">
        <v>86</v>
      </c>
      <c r="CA6570" s="273" t="s">
        <v>87</v>
      </c>
      <c r="CB6570" s="273" t="s">
        <v>179</v>
      </c>
      <c r="CC6570" s="273" t="s">
        <v>180</v>
      </c>
      <c r="CD6570" s="282">
        <v>1</v>
      </c>
      <c r="CE6570" s="274">
        <v>45078</v>
      </c>
      <c r="CG6570" s="273" t="s">
        <v>181</v>
      </c>
      <c r="CI6570" s="273" t="s">
        <v>181</v>
      </c>
      <c r="CJ6570" s="273" t="s">
        <v>1837</v>
      </c>
      <c r="CM6570" s="273" t="s">
        <v>73</v>
      </c>
      <c r="CN6570" s="273">
        <v>3</v>
      </c>
    </row>
    <row r="6571" spans="4:92">
      <c r="D6571" s="273" t="s">
        <v>64</v>
      </c>
      <c r="E6571" s="273" t="s">
        <v>75</v>
      </c>
      <c r="F6571" s="273" t="s">
        <v>76</v>
      </c>
      <c r="G6571" s="273" t="s">
        <v>76</v>
      </c>
      <c r="H6571" s="274">
        <v>45200</v>
      </c>
      <c r="I6571" s="273">
        <v>14264</v>
      </c>
      <c r="J6571" s="273">
        <v>864</v>
      </c>
      <c r="K6571" s="273">
        <v>0</v>
      </c>
      <c r="L6571" s="273" t="s">
        <v>66</v>
      </c>
      <c r="N6571" s="273" t="s">
        <v>107</v>
      </c>
      <c r="W6571" s="273">
        <v>255090</v>
      </c>
      <c r="BV6571" s="273" t="s">
        <v>64</v>
      </c>
      <c r="BW6571" s="273" t="s">
        <v>404</v>
      </c>
      <c r="BX6571" s="273" t="s">
        <v>408</v>
      </c>
      <c r="BY6571" s="273" t="s">
        <v>413</v>
      </c>
      <c r="BZ6571" s="273" t="s">
        <v>167</v>
      </c>
      <c r="CA6571" s="273" t="s">
        <v>168</v>
      </c>
      <c r="CB6571" s="273" t="s">
        <v>319</v>
      </c>
      <c r="CC6571" s="273" t="s">
        <v>320</v>
      </c>
      <c r="CD6571" s="282">
        <v>15</v>
      </c>
      <c r="CE6571" s="274">
        <v>45078</v>
      </c>
      <c r="CF6571" s="273">
        <v>0</v>
      </c>
      <c r="CG6571" s="273" t="s">
        <v>80</v>
      </c>
      <c r="CH6571" s="273">
        <v>0</v>
      </c>
      <c r="CI6571" s="273" t="s">
        <v>80</v>
      </c>
      <c r="CM6571" s="273" t="s">
        <v>73</v>
      </c>
      <c r="CN6571" s="273">
        <v>3</v>
      </c>
    </row>
    <row r="6572" spans="4:92">
      <c r="D6572" s="273" t="s">
        <v>64</v>
      </c>
      <c r="E6572" s="273" t="s">
        <v>75</v>
      </c>
      <c r="F6572" s="273" t="s">
        <v>391</v>
      </c>
      <c r="G6572" s="273" t="s">
        <v>477</v>
      </c>
      <c r="H6572" s="274">
        <v>45017</v>
      </c>
      <c r="I6572" s="273">
        <v>12128</v>
      </c>
      <c r="J6572" s="273">
        <v>72</v>
      </c>
      <c r="K6572" s="273">
        <v>261111</v>
      </c>
      <c r="L6572" s="273" t="s">
        <v>66</v>
      </c>
      <c r="M6572" s="273">
        <v>28770.528937499999</v>
      </c>
      <c r="N6572" s="273" t="s">
        <v>115</v>
      </c>
      <c r="W6572" s="273">
        <v>174201</v>
      </c>
      <c r="BV6572" s="273" t="s">
        <v>64</v>
      </c>
      <c r="BW6572" s="273" t="s">
        <v>404</v>
      </c>
      <c r="BX6572" s="273" t="s">
        <v>408</v>
      </c>
      <c r="BY6572" s="273" t="s">
        <v>413</v>
      </c>
      <c r="BZ6572" s="273" t="s">
        <v>138</v>
      </c>
      <c r="CA6572" s="273" t="s">
        <v>139</v>
      </c>
      <c r="CB6572" s="273" t="s">
        <v>190</v>
      </c>
      <c r="CC6572" s="273" t="s">
        <v>191</v>
      </c>
      <c r="CD6572" s="282">
        <v>8</v>
      </c>
      <c r="CE6572" s="274">
        <v>45078</v>
      </c>
      <c r="CF6572" s="273">
        <v>0</v>
      </c>
      <c r="CG6572" s="273" t="s">
        <v>80</v>
      </c>
      <c r="CH6572" s="273">
        <v>0</v>
      </c>
      <c r="CI6572" s="273" t="s">
        <v>80</v>
      </c>
      <c r="CM6572" s="273" t="s">
        <v>73</v>
      </c>
      <c r="CN6572" s="273">
        <v>3</v>
      </c>
    </row>
    <row r="6573" spans="4:92">
      <c r="D6573" s="273" t="s">
        <v>64</v>
      </c>
      <c r="E6573" s="273" t="s">
        <v>75</v>
      </c>
      <c r="F6573" s="273" t="s">
        <v>391</v>
      </c>
      <c r="G6573" s="273" t="s">
        <v>477</v>
      </c>
      <c r="H6573" s="274">
        <v>45017</v>
      </c>
      <c r="I6573" s="273">
        <v>12128</v>
      </c>
      <c r="J6573" s="273">
        <v>72</v>
      </c>
      <c r="K6573" s="273">
        <v>0</v>
      </c>
      <c r="L6573" s="273" t="s">
        <v>66</v>
      </c>
      <c r="N6573" s="273" t="s">
        <v>107</v>
      </c>
      <c r="W6573" s="273">
        <v>174202</v>
      </c>
      <c r="BV6573" s="273" t="s">
        <v>64</v>
      </c>
      <c r="BW6573" s="273" t="s">
        <v>404</v>
      </c>
      <c r="BX6573" s="273" t="s">
        <v>408</v>
      </c>
      <c r="BY6573" s="273" t="s">
        <v>413</v>
      </c>
      <c r="BZ6573" s="273" t="s">
        <v>86</v>
      </c>
      <c r="CA6573" s="273" t="s">
        <v>87</v>
      </c>
      <c r="CB6573" s="273" t="s">
        <v>217</v>
      </c>
      <c r="CC6573" s="273" t="s">
        <v>218</v>
      </c>
      <c r="CD6573" s="282">
        <v>2</v>
      </c>
      <c r="CE6573" s="274">
        <v>45078</v>
      </c>
      <c r="CG6573" s="273" t="s">
        <v>181</v>
      </c>
      <c r="CI6573" s="273" t="s">
        <v>181</v>
      </c>
      <c r="CJ6573" s="273" t="s">
        <v>1452</v>
      </c>
      <c r="CM6573" s="273" t="s">
        <v>73</v>
      </c>
      <c r="CN6573" s="273">
        <v>3</v>
      </c>
    </row>
    <row r="6574" spans="4:92">
      <c r="D6574" s="273" t="s">
        <v>64</v>
      </c>
      <c r="E6574" s="273" t="s">
        <v>75</v>
      </c>
      <c r="F6574" s="273" t="s">
        <v>391</v>
      </c>
      <c r="G6574" s="273" t="s">
        <v>477</v>
      </c>
      <c r="H6574" s="274">
        <v>45047</v>
      </c>
      <c r="I6574" s="273">
        <v>12237</v>
      </c>
      <c r="J6574" s="273">
        <v>72</v>
      </c>
      <c r="W6574" s="273">
        <v>176595</v>
      </c>
      <c r="BV6574" s="273" t="s">
        <v>64</v>
      </c>
      <c r="BW6574" s="273" t="s">
        <v>404</v>
      </c>
      <c r="BX6574" s="273" t="s">
        <v>408</v>
      </c>
      <c r="BY6574" s="273" t="s">
        <v>413</v>
      </c>
      <c r="BZ6574" s="273" t="s">
        <v>86</v>
      </c>
      <c r="CA6574" s="273" t="s">
        <v>87</v>
      </c>
      <c r="CB6574" s="273" t="s">
        <v>225</v>
      </c>
      <c r="CC6574" s="273" t="s">
        <v>226</v>
      </c>
      <c r="CD6574" s="282">
        <v>5</v>
      </c>
      <c r="CE6574" s="274">
        <v>45078</v>
      </c>
      <c r="CF6574" s="273">
        <v>0</v>
      </c>
      <c r="CG6574" s="273" t="s">
        <v>80</v>
      </c>
      <c r="CH6574" s="273">
        <v>0</v>
      </c>
      <c r="CI6574" s="273" t="s">
        <v>80</v>
      </c>
      <c r="CM6574" s="273" t="s">
        <v>73</v>
      </c>
      <c r="CN6574" s="273">
        <v>3</v>
      </c>
    </row>
    <row r="6575" spans="4:92">
      <c r="D6575" s="273" t="s">
        <v>64</v>
      </c>
      <c r="E6575" s="273" t="s">
        <v>75</v>
      </c>
      <c r="F6575" s="273" t="s">
        <v>391</v>
      </c>
      <c r="G6575" s="273" t="s">
        <v>477</v>
      </c>
      <c r="H6575" s="274">
        <v>45047</v>
      </c>
      <c r="I6575" s="273">
        <v>12237</v>
      </c>
      <c r="J6575" s="273">
        <v>72</v>
      </c>
      <c r="K6575" s="273">
        <v>0</v>
      </c>
      <c r="L6575" s="273" t="s">
        <v>66</v>
      </c>
      <c r="N6575" s="273" t="s">
        <v>107</v>
      </c>
      <c r="W6575" s="273">
        <v>176620</v>
      </c>
      <c r="BV6575" s="273" t="s">
        <v>64</v>
      </c>
      <c r="BW6575" s="273" t="s">
        <v>404</v>
      </c>
      <c r="BX6575" s="273" t="s">
        <v>408</v>
      </c>
      <c r="BY6575" s="273" t="s">
        <v>413</v>
      </c>
      <c r="BZ6575" s="273" t="s">
        <v>86</v>
      </c>
      <c r="CA6575" s="273" t="s">
        <v>87</v>
      </c>
      <c r="CB6575" s="273" t="s">
        <v>233</v>
      </c>
      <c r="CC6575" s="273" t="s">
        <v>234</v>
      </c>
      <c r="CD6575" s="282">
        <v>1</v>
      </c>
      <c r="CE6575" s="274">
        <v>45078</v>
      </c>
      <c r="CG6575" s="273" t="s">
        <v>181</v>
      </c>
      <c r="CI6575" s="273" t="s">
        <v>181</v>
      </c>
      <c r="CJ6575" s="273" t="s">
        <v>242</v>
      </c>
      <c r="CM6575" s="273" t="s">
        <v>73</v>
      </c>
      <c r="CN6575" s="273">
        <v>3</v>
      </c>
    </row>
    <row r="6576" spans="4:92">
      <c r="D6576" s="273" t="s">
        <v>64</v>
      </c>
      <c r="E6576" s="273" t="s">
        <v>75</v>
      </c>
      <c r="F6576" s="273" t="s">
        <v>391</v>
      </c>
      <c r="G6576" s="273" t="s">
        <v>477</v>
      </c>
      <c r="H6576" s="274">
        <v>45047</v>
      </c>
      <c r="I6576" s="273">
        <v>12237</v>
      </c>
      <c r="J6576" s="273">
        <v>72</v>
      </c>
      <c r="K6576" s="273">
        <v>109510</v>
      </c>
      <c r="L6576" s="273" t="s">
        <v>66</v>
      </c>
      <c r="M6576" s="273">
        <v>11759.622562500001</v>
      </c>
      <c r="N6576" s="273" t="s">
        <v>115</v>
      </c>
      <c r="W6576" s="273">
        <v>176619</v>
      </c>
      <c r="BV6576" s="273" t="s">
        <v>64</v>
      </c>
      <c r="BW6576" s="273" t="s">
        <v>404</v>
      </c>
      <c r="BX6576" s="273" t="s">
        <v>408</v>
      </c>
      <c r="BY6576" s="273" t="s">
        <v>413</v>
      </c>
      <c r="BZ6576" s="273" t="s">
        <v>86</v>
      </c>
      <c r="CA6576" s="273" t="s">
        <v>87</v>
      </c>
      <c r="CB6576" s="273" t="s">
        <v>233</v>
      </c>
      <c r="CC6576" s="273" t="s">
        <v>234</v>
      </c>
      <c r="CD6576" s="282">
        <v>1</v>
      </c>
      <c r="CE6576" s="274">
        <v>45108</v>
      </c>
      <c r="CG6576" s="273" t="s">
        <v>181</v>
      </c>
      <c r="CI6576" s="273" t="s">
        <v>181</v>
      </c>
      <c r="CJ6576" s="273" t="s">
        <v>1914</v>
      </c>
      <c r="CM6576" s="273" t="s">
        <v>73</v>
      </c>
      <c r="CN6576" s="273">
        <v>3</v>
      </c>
    </row>
    <row r="6577" spans="4:92">
      <c r="D6577" s="273" t="s">
        <v>64</v>
      </c>
      <c r="E6577" s="273" t="s">
        <v>75</v>
      </c>
      <c r="F6577" s="273" t="s">
        <v>391</v>
      </c>
      <c r="G6577" s="273" t="s">
        <v>477</v>
      </c>
      <c r="H6577" s="274">
        <v>45078</v>
      </c>
      <c r="I6577" s="273">
        <v>12506</v>
      </c>
      <c r="J6577" s="273">
        <v>72</v>
      </c>
      <c r="W6577" s="273">
        <v>188431</v>
      </c>
      <c r="BV6577" s="273" t="s">
        <v>64</v>
      </c>
      <c r="BW6577" s="273" t="s">
        <v>404</v>
      </c>
      <c r="BX6577" s="273" t="s">
        <v>408</v>
      </c>
      <c r="BY6577" s="273" t="s">
        <v>413</v>
      </c>
      <c r="BZ6577" s="273" t="s">
        <v>86</v>
      </c>
      <c r="CA6577" s="273" t="s">
        <v>87</v>
      </c>
      <c r="CB6577" s="273" t="s">
        <v>225</v>
      </c>
      <c r="CC6577" s="273" t="s">
        <v>226</v>
      </c>
      <c r="CD6577" s="282">
        <v>5</v>
      </c>
      <c r="CE6577" s="274">
        <v>45108</v>
      </c>
      <c r="CF6577" s="273">
        <v>0</v>
      </c>
      <c r="CG6577" s="273" t="s">
        <v>80</v>
      </c>
      <c r="CH6577" s="273">
        <v>0</v>
      </c>
      <c r="CI6577" s="273" t="s">
        <v>80</v>
      </c>
      <c r="CM6577" s="273" t="s">
        <v>73</v>
      </c>
      <c r="CN6577" s="273">
        <v>3</v>
      </c>
    </row>
    <row r="6578" spans="4:92">
      <c r="D6578" s="273" t="s">
        <v>64</v>
      </c>
      <c r="E6578" s="273" t="s">
        <v>75</v>
      </c>
      <c r="F6578" s="273" t="s">
        <v>391</v>
      </c>
      <c r="G6578" s="273" t="s">
        <v>477</v>
      </c>
      <c r="H6578" s="274">
        <v>45078</v>
      </c>
      <c r="I6578" s="273">
        <v>12506</v>
      </c>
      <c r="J6578" s="273">
        <v>72</v>
      </c>
      <c r="K6578" s="273">
        <v>0</v>
      </c>
      <c r="L6578" s="273" t="s">
        <v>66</v>
      </c>
      <c r="N6578" s="273" t="s">
        <v>107</v>
      </c>
      <c r="W6578" s="273">
        <v>188456</v>
      </c>
      <c r="BV6578" s="273" t="s">
        <v>64</v>
      </c>
      <c r="BW6578" s="273" t="s">
        <v>404</v>
      </c>
      <c r="BX6578" s="273" t="s">
        <v>408</v>
      </c>
      <c r="BY6578" s="273" t="s">
        <v>413</v>
      </c>
      <c r="BZ6578" s="273" t="s">
        <v>86</v>
      </c>
      <c r="CA6578" s="273" t="s">
        <v>87</v>
      </c>
      <c r="CB6578" s="273" t="s">
        <v>217</v>
      </c>
      <c r="CC6578" s="273" t="s">
        <v>218</v>
      </c>
      <c r="CD6578" s="282">
        <v>2</v>
      </c>
      <c r="CE6578" s="274">
        <v>45108</v>
      </c>
      <c r="CG6578" s="273" t="s">
        <v>181</v>
      </c>
      <c r="CI6578" s="273" t="s">
        <v>181</v>
      </c>
      <c r="CJ6578" s="273" t="s">
        <v>1452</v>
      </c>
      <c r="CM6578" s="273" t="s">
        <v>73</v>
      </c>
      <c r="CN6578" s="273">
        <v>3</v>
      </c>
    </row>
    <row r="6579" spans="4:92">
      <c r="D6579" s="273" t="s">
        <v>64</v>
      </c>
      <c r="E6579" s="273" t="s">
        <v>75</v>
      </c>
      <c r="F6579" s="273" t="s">
        <v>391</v>
      </c>
      <c r="G6579" s="273" t="s">
        <v>477</v>
      </c>
      <c r="H6579" s="274">
        <v>45078</v>
      </c>
      <c r="I6579" s="273">
        <v>12506</v>
      </c>
      <c r="J6579" s="273">
        <v>72</v>
      </c>
      <c r="K6579" s="273">
        <v>16633</v>
      </c>
      <c r="L6579" s="273" t="s">
        <v>66</v>
      </c>
      <c r="M6579" s="273">
        <v>1750.3359375</v>
      </c>
      <c r="N6579" s="273" t="s">
        <v>115</v>
      </c>
      <c r="W6579" s="273">
        <v>188455</v>
      </c>
      <c r="BV6579" s="273" t="s">
        <v>64</v>
      </c>
      <c r="BW6579" s="273" t="s">
        <v>404</v>
      </c>
      <c r="BX6579" s="273" t="s">
        <v>408</v>
      </c>
      <c r="BY6579" s="273" t="s">
        <v>413</v>
      </c>
      <c r="BZ6579" s="273" t="s">
        <v>138</v>
      </c>
      <c r="CA6579" s="273" t="s">
        <v>139</v>
      </c>
      <c r="CB6579" s="273" t="s">
        <v>190</v>
      </c>
      <c r="CC6579" s="273" t="s">
        <v>191</v>
      </c>
      <c r="CD6579" s="282">
        <v>8</v>
      </c>
      <c r="CE6579" s="274">
        <v>45108</v>
      </c>
      <c r="CF6579" s="273">
        <v>0</v>
      </c>
      <c r="CG6579" s="273" t="s">
        <v>80</v>
      </c>
      <c r="CH6579" s="273">
        <v>0</v>
      </c>
      <c r="CI6579" s="273" t="s">
        <v>80</v>
      </c>
      <c r="CM6579" s="273" t="s">
        <v>73</v>
      </c>
      <c r="CN6579" s="273">
        <v>3</v>
      </c>
    </row>
    <row r="6580" spans="4:92">
      <c r="D6580" s="273" t="s">
        <v>64</v>
      </c>
      <c r="E6580" s="273" t="s">
        <v>75</v>
      </c>
      <c r="F6580" s="273" t="s">
        <v>391</v>
      </c>
      <c r="G6580" s="273" t="s">
        <v>477</v>
      </c>
      <c r="H6580" s="274">
        <v>45108</v>
      </c>
      <c r="I6580" s="273">
        <v>12775</v>
      </c>
      <c r="J6580" s="273">
        <v>72</v>
      </c>
      <c r="W6580" s="273">
        <v>201915</v>
      </c>
      <c r="BV6580" s="273" t="s">
        <v>64</v>
      </c>
      <c r="BW6580" s="273" t="s">
        <v>404</v>
      </c>
      <c r="BX6580" s="273" t="s">
        <v>408</v>
      </c>
      <c r="BY6580" s="273" t="s">
        <v>413</v>
      </c>
      <c r="BZ6580" s="273" t="s">
        <v>167</v>
      </c>
      <c r="CA6580" s="273" t="s">
        <v>168</v>
      </c>
      <c r="CB6580" s="273" t="s">
        <v>319</v>
      </c>
      <c r="CC6580" s="273" t="s">
        <v>320</v>
      </c>
      <c r="CD6580" s="282">
        <v>15</v>
      </c>
      <c r="CE6580" s="274">
        <v>45108</v>
      </c>
      <c r="CF6580" s="273">
        <v>0</v>
      </c>
      <c r="CG6580" s="273" t="s">
        <v>80</v>
      </c>
      <c r="CH6580" s="273">
        <v>0</v>
      </c>
      <c r="CI6580" s="273" t="s">
        <v>80</v>
      </c>
      <c r="CM6580" s="273" t="s">
        <v>73</v>
      </c>
      <c r="CN6580" s="273">
        <v>3</v>
      </c>
    </row>
    <row r="6581" spans="4:92">
      <c r="D6581" s="273" t="s">
        <v>64</v>
      </c>
      <c r="E6581" s="273" t="s">
        <v>75</v>
      </c>
      <c r="F6581" s="273" t="s">
        <v>391</v>
      </c>
      <c r="G6581" s="273" t="s">
        <v>477</v>
      </c>
      <c r="H6581" s="274">
        <v>45108</v>
      </c>
      <c r="I6581" s="273">
        <v>12775</v>
      </c>
      <c r="J6581" s="273">
        <v>72</v>
      </c>
      <c r="K6581" s="273">
        <v>0</v>
      </c>
      <c r="L6581" s="273" t="s">
        <v>66</v>
      </c>
      <c r="M6581" s="273">
        <v>0</v>
      </c>
      <c r="N6581" s="273" t="s">
        <v>115</v>
      </c>
      <c r="W6581" s="273">
        <v>201939</v>
      </c>
      <c r="BV6581" s="273" t="s">
        <v>64</v>
      </c>
      <c r="BW6581" s="273" t="s">
        <v>404</v>
      </c>
      <c r="BX6581" s="273" t="s">
        <v>408</v>
      </c>
      <c r="BY6581" s="273" t="s">
        <v>413</v>
      </c>
      <c r="BZ6581" s="273" t="s">
        <v>86</v>
      </c>
      <c r="CA6581" s="273" t="s">
        <v>87</v>
      </c>
      <c r="CB6581" s="273" t="s">
        <v>179</v>
      </c>
      <c r="CC6581" s="273" t="s">
        <v>180</v>
      </c>
      <c r="CD6581" s="282">
        <v>1</v>
      </c>
      <c r="CE6581" s="274">
        <v>45108</v>
      </c>
      <c r="CG6581" s="273" t="s">
        <v>181</v>
      </c>
      <c r="CI6581" s="273" t="s">
        <v>181</v>
      </c>
      <c r="CJ6581" s="273" t="s">
        <v>242</v>
      </c>
      <c r="CM6581" s="273" t="s">
        <v>73</v>
      </c>
      <c r="CN6581" s="273">
        <v>3</v>
      </c>
    </row>
    <row r="6582" spans="4:92">
      <c r="D6582" s="273" t="s">
        <v>64</v>
      </c>
      <c r="E6582" s="273" t="s">
        <v>75</v>
      </c>
      <c r="F6582" s="273" t="s">
        <v>391</v>
      </c>
      <c r="G6582" s="273" t="s">
        <v>477</v>
      </c>
      <c r="H6582" s="274">
        <v>45108</v>
      </c>
      <c r="I6582" s="273">
        <v>12775</v>
      </c>
      <c r="J6582" s="273">
        <v>72</v>
      </c>
      <c r="K6582" s="273">
        <v>0</v>
      </c>
      <c r="L6582" s="273" t="s">
        <v>66</v>
      </c>
      <c r="N6582" s="273" t="s">
        <v>107</v>
      </c>
      <c r="W6582" s="273">
        <v>201940</v>
      </c>
      <c r="BV6582" s="273" t="s">
        <v>64</v>
      </c>
      <c r="BW6582" s="273" t="s">
        <v>404</v>
      </c>
      <c r="BX6582" s="273" t="s">
        <v>408</v>
      </c>
      <c r="BY6582" s="273" t="s">
        <v>413</v>
      </c>
      <c r="BZ6582" s="273" t="s">
        <v>204</v>
      </c>
      <c r="CA6582" s="273" t="s">
        <v>205</v>
      </c>
      <c r="CB6582" s="273" t="s">
        <v>206</v>
      </c>
      <c r="CC6582" s="273" t="s">
        <v>207</v>
      </c>
      <c r="CD6582" s="282">
        <v>0</v>
      </c>
      <c r="CE6582" s="274">
        <v>45108</v>
      </c>
      <c r="CG6582" s="273" t="s">
        <v>181</v>
      </c>
      <c r="CI6582" s="273" t="s">
        <v>208</v>
      </c>
      <c r="CJ6582" s="273" t="s">
        <v>209</v>
      </c>
      <c r="CM6582" s="273" t="s">
        <v>73</v>
      </c>
      <c r="CN6582" s="273">
        <v>3</v>
      </c>
    </row>
    <row r="6583" spans="4:92">
      <c r="D6583" s="273" t="s">
        <v>64</v>
      </c>
      <c r="E6583" s="273" t="s">
        <v>75</v>
      </c>
      <c r="F6583" s="273" t="s">
        <v>391</v>
      </c>
      <c r="G6583" s="273" t="s">
        <v>477</v>
      </c>
      <c r="H6583" s="274">
        <v>45139</v>
      </c>
      <c r="I6583" s="273">
        <v>13451</v>
      </c>
      <c r="J6583" s="273">
        <v>72</v>
      </c>
      <c r="W6583" s="273">
        <v>219958</v>
      </c>
      <c r="BV6583" s="273" t="s">
        <v>64</v>
      </c>
      <c r="BW6583" s="273" t="s">
        <v>404</v>
      </c>
      <c r="BX6583" s="273" t="s">
        <v>408</v>
      </c>
      <c r="BY6583" s="273" t="s">
        <v>413</v>
      </c>
      <c r="BZ6583" s="273" t="s">
        <v>167</v>
      </c>
      <c r="CA6583" s="273" t="s">
        <v>168</v>
      </c>
      <c r="CB6583" s="273" t="s">
        <v>313</v>
      </c>
      <c r="CC6583" s="273" t="s">
        <v>314</v>
      </c>
      <c r="CD6583" s="282">
        <v>14</v>
      </c>
      <c r="CE6583" s="274">
        <v>45108</v>
      </c>
      <c r="CF6583" s="273">
        <v>0</v>
      </c>
      <c r="CG6583" s="273" t="s">
        <v>80</v>
      </c>
      <c r="CH6583" s="273">
        <v>0</v>
      </c>
      <c r="CI6583" s="273" t="s">
        <v>80</v>
      </c>
      <c r="CM6583" s="273" t="s">
        <v>73</v>
      </c>
      <c r="CN6583" s="273">
        <v>3</v>
      </c>
    </row>
    <row r="6584" spans="4:92">
      <c r="D6584" s="273" t="s">
        <v>64</v>
      </c>
      <c r="E6584" s="273" t="s">
        <v>75</v>
      </c>
      <c r="F6584" s="273" t="s">
        <v>391</v>
      </c>
      <c r="G6584" s="273" t="s">
        <v>477</v>
      </c>
      <c r="H6584" s="274">
        <v>45139</v>
      </c>
      <c r="I6584" s="273">
        <v>13451</v>
      </c>
      <c r="J6584" s="273">
        <v>72</v>
      </c>
      <c r="K6584" s="273">
        <v>0</v>
      </c>
      <c r="L6584" s="273" t="s">
        <v>66</v>
      </c>
      <c r="M6584" s="273">
        <v>0</v>
      </c>
      <c r="N6584" s="273" t="s">
        <v>115</v>
      </c>
      <c r="W6584" s="273">
        <v>219982</v>
      </c>
      <c r="BV6584" s="273" t="s">
        <v>64</v>
      </c>
      <c r="BW6584" s="273" t="s">
        <v>404</v>
      </c>
      <c r="BX6584" s="273" t="s">
        <v>408</v>
      </c>
      <c r="BY6584" s="273" t="s">
        <v>413</v>
      </c>
      <c r="BZ6584" s="273" t="s">
        <v>167</v>
      </c>
      <c r="CA6584" s="273" t="s">
        <v>168</v>
      </c>
      <c r="CB6584" s="273" t="s">
        <v>353</v>
      </c>
      <c r="CC6584" s="273" t="s">
        <v>354</v>
      </c>
      <c r="CD6584" s="282">
        <v>13</v>
      </c>
      <c r="CE6584" s="274">
        <v>45108</v>
      </c>
      <c r="CF6584" s="273">
        <v>0</v>
      </c>
      <c r="CG6584" s="273" t="s">
        <v>80</v>
      </c>
      <c r="CH6584" s="273">
        <v>0</v>
      </c>
      <c r="CI6584" s="273" t="s">
        <v>80</v>
      </c>
      <c r="CM6584" s="273" t="s">
        <v>73</v>
      </c>
      <c r="CN6584" s="273">
        <v>3</v>
      </c>
    </row>
    <row r="6585" spans="4:92">
      <c r="D6585" s="273" t="s">
        <v>64</v>
      </c>
      <c r="E6585" s="273" t="s">
        <v>75</v>
      </c>
      <c r="F6585" s="273" t="s">
        <v>391</v>
      </c>
      <c r="G6585" s="273" t="s">
        <v>477</v>
      </c>
      <c r="H6585" s="274">
        <v>45200</v>
      </c>
      <c r="I6585" s="273">
        <v>14113</v>
      </c>
      <c r="J6585" s="273">
        <v>72</v>
      </c>
      <c r="K6585" s="273">
        <v>0</v>
      </c>
      <c r="L6585" s="273" t="s">
        <v>66</v>
      </c>
      <c r="N6585" s="273" t="s">
        <v>107</v>
      </c>
      <c r="W6585" s="273">
        <v>250951</v>
      </c>
      <c r="BV6585" s="273" t="s">
        <v>64</v>
      </c>
      <c r="BW6585" s="273" t="s">
        <v>404</v>
      </c>
      <c r="BX6585" s="273" t="s">
        <v>408</v>
      </c>
      <c r="BY6585" s="273" t="s">
        <v>413</v>
      </c>
      <c r="BZ6585" s="273" t="s">
        <v>151</v>
      </c>
      <c r="CA6585" s="273" t="s">
        <v>152</v>
      </c>
      <c r="CB6585" s="273" t="s">
        <v>161</v>
      </c>
      <c r="CC6585" s="273" t="s">
        <v>162</v>
      </c>
      <c r="CD6585" s="282">
        <v>11</v>
      </c>
      <c r="CE6585" s="274">
        <v>45108</v>
      </c>
      <c r="CF6585" s="273">
        <v>8121.6</v>
      </c>
      <c r="CG6585" s="273" t="s">
        <v>80</v>
      </c>
      <c r="CH6585" s="273">
        <v>8121.6</v>
      </c>
      <c r="CI6585" s="273" t="s">
        <v>80</v>
      </c>
      <c r="CM6585" s="273" t="s">
        <v>73</v>
      </c>
      <c r="CN6585" s="273">
        <v>3</v>
      </c>
    </row>
    <row r="6586" spans="4:92">
      <c r="D6586" s="273" t="s">
        <v>64</v>
      </c>
      <c r="E6586" s="273" t="s">
        <v>75</v>
      </c>
      <c r="F6586" s="273" t="s">
        <v>391</v>
      </c>
      <c r="G6586" s="273" t="s">
        <v>477</v>
      </c>
      <c r="H6586" s="274">
        <v>45200</v>
      </c>
      <c r="I6586" s="273">
        <v>14113</v>
      </c>
      <c r="J6586" s="273">
        <v>72</v>
      </c>
      <c r="K6586" s="273">
        <v>0</v>
      </c>
      <c r="L6586" s="273" t="s">
        <v>66</v>
      </c>
      <c r="M6586" s="273">
        <v>0</v>
      </c>
      <c r="N6586" s="273" t="s">
        <v>115</v>
      </c>
      <c r="W6586" s="273">
        <v>250950</v>
      </c>
      <c r="BV6586" s="273" t="s">
        <v>64</v>
      </c>
      <c r="BW6586" s="273" t="s">
        <v>404</v>
      </c>
      <c r="BX6586" s="273" t="s">
        <v>408</v>
      </c>
      <c r="BY6586" s="273" t="s">
        <v>413</v>
      </c>
      <c r="BZ6586" s="273" t="s">
        <v>167</v>
      </c>
      <c r="CA6586" s="273" t="s">
        <v>168</v>
      </c>
      <c r="CB6586" s="273" t="s">
        <v>169</v>
      </c>
      <c r="CC6586" s="273" t="s">
        <v>170</v>
      </c>
      <c r="CD6586" s="282">
        <v>12</v>
      </c>
      <c r="CE6586" s="274">
        <v>45108</v>
      </c>
      <c r="CF6586" s="273">
        <v>0</v>
      </c>
      <c r="CG6586" s="273" t="s">
        <v>80</v>
      </c>
      <c r="CH6586" s="273">
        <v>0</v>
      </c>
      <c r="CI6586" s="273" t="s">
        <v>80</v>
      </c>
      <c r="CM6586" s="273" t="s">
        <v>73</v>
      </c>
      <c r="CN6586" s="273">
        <v>3</v>
      </c>
    </row>
    <row r="6587" spans="4:92">
      <c r="D6587" s="273" t="s">
        <v>64</v>
      </c>
      <c r="E6587" s="273" t="s">
        <v>75</v>
      </c>
      <c r="F6587" s="273" t="s">
        <v>391</v>
      </c>
      <c r="G6587" s="273" t="s">
        <v>477</v>
      </c>
      <c r="H6587" s="274">
        <v>45231</v>
      </c>
      <c r="I6587" s="273">
        <v>14481</v>
      </c>
      <c r="J6587" s="273">
        <v>72</v>
      </c>
      <c r="W6587" s="273">
        <v>269810</v>
      </c>
      <c r="BV6587" s="273" t="s">
        <v>64</v>
      </c>
      <c r="BW6587" s="273" t="s">
        <v>404</v>
      </c>
      <c r="BX6587" s="273" t="s">
        <v>408</v>
      </c>
      <c r="BY6587" s="273" t="s">
        <v>413</v>
      </c>
      <c r="BZ6587" s="273" t="s">
        <v>138</v>
      </c>
      <c r="CA6587" s="273" t="s">
        <v>139</v>
      </c>
      <c r="CB6587" s="273" t="s">
        <v>140</v>
      </c>
      <c r="CC6587" s="273" t="s">
        <v>141</v>
      </c>
      <c r="CD6587" s="282">
        <v>9</v>
      </c>
      <c r="CE6587" s="274">
        <v>45108</v>
      </c>
      <c r="CF6587" s="273">
        <v>0</v>
      </c>
      <c r="CG6587" s="273" t="s">
        <v>80</v>
      </c>
      <c r="CH6587" s="273">
        <v>0</v>
      </c>
      <c r="CI6587" s="273" t="s">
        <v>80</v>
      </c>
      <c r="CM6587" s="273" t="s">
        <v>73</v>
      </c>
      <c r="CN6587" s="273">
        <v>3</v>
      </c>
    </row>
    <row r="6588" spans="4:92">
      <c r="D6588" s="273" t="s">
        <v>64</v>
      </c>
      <c r="E6588" s="273" t="s">
        <v>75</v>
      </c>
      <c r="F6588" s="273" t="s">
        <v>391</v>
      </c>
      <c r="G6588" s="273" t="s">
        <v>477</v>
      </c>
      <c r="H6588" s="274">
        <v>45231</v>
      </c>
      <c r="I6588" s="273">
        <v>14481</v>
      </c>
      <c r="J6588" s="273">
        <v>72</v>
      </c>
      <c r="K6588" s="273">
        <v>0</v>
      </c>
      <c r="L6588" s="273" t="s">
        <v>66</v>
      </c>
      <c r="N6588" s="273" t="s">
        <v>107</v>
      </c>
      <c r="W6588" s="273">
        <v>269835</v>
      </c>
      <c r="BV6588" s="273" t="s">
        <v>64</v>
      </c>
      <c r="BW6588" s="273" t="s">
        <v>404</v>
      </c>
      <c r="BX6588" s="273" t="s">
        <v>408</v>
      </c>
      <c r="BY6588" s="273" t="s">
        <v>413</v>
      </c>
      <c r="BZ6588" s="273" t="s">
        <v>151</v>
      </c>
      <c r="CA6588" s="273" t="s">
        <v>152</v>
      </c>
      <c r="CB6588" s="273" t="s">
        <v>153</v>
      </c>
      <c r="CC6588" s="273" t="s">
        <v>154</v>
      </c>
      <c r="CD6588" s="282">
        <v>10</v>
      </c>
      <c r="CE6588" s="274">
        <v>45108</v>
      </c>
      <c r="CF6588" s="273">
        <v>10152</v>
      </c>
      <c r="CG6588" s="273" t="s">
        <v>80</v>
      </c>
      <c r="CH6588" s="273">
        <v>10152</v>
      </c>
      <c r="CI6588" s="273" t="s">
        <v>80</v>
      </c>
      <c r="CM6588" s="273" t="s">
        <v>73</v>
      </c>
      <c r="CN6588" s="273">
        <v>3</v>
      </c>
    </row>
    <row r="6589" spans="4:92">
      <c r="D6589" s="273" t="s">
        <v>64</v>
      </c>
      <c r="E6589" s="273" t="s">
        <v>75</v>
      </c>
      <c r="F6589" s="273" t="s">
        <v>391</v>
      </c>
      <c r="G6589" s="273" t="s">
        <v>477</v>
      </c>
      <c r="H6589" s="274">
        <v>45231</v>
      </c>
      <c r="I6589" s="273">
        <v>14481</v>
      </c>
      <c r="J6589" s="273">
        <v>72</v>
      </c>
      <c r="K6589" s="273">
        <v>0</v>
      </c>
      <c r="L6589" s="273" t="s">
        <v>66</v>
      </c>
      <c r="M6589" s="273">
        <v>0</v>
      </c>
      <c r="N6589" s="273" t="s">
        <v>115</v>
      </c>
      <c r="W6589" s="273">
        <v>269834</v>
      </c>
      <c r="BV6589" s="273" t="s">
        <v>64</v>
      </c>
      <c r="BW6589" s="273" t="s">
        <v>404</v>
      </c>
      <c r="BX6589" s="273" t="s">
        <v>408</v>
      </c>
      <c r="BY6589" s="273" t="s">
        <v>413</v>
      </c>
      <c r="BZ6589" s="273" t="s">
        <v>126</v>
      </c>
      <c r="CA6589" s="273" t="s">
        <v>127</v>
      </c>
      <c r="CB6589" s="273" t="s">
        <v>128</v>
      </c>
      <c r="CC6589" s="273" t="s">
        <v>129</v>
      </c>
      <c r="CD6589" s="282">
        <v>6</v>
      </c>
      <c r="CE6589" s="274">
        <v>45108</v>
      </c>
      <c r="CI6589" s="273" t="s">
        <v>80</v>
      </c>
      <c r="CM6589" s="273" t="s">
        <v>73</v>
      </c>
      <c r="CN6589" s="273">
        <v>3</v>
      </c>
    </row>
    <row r="6590" spans="4:92">
      <c r="D6590" s="273" t="s">
        <v>64</v>
      </c>
      <c r="E6590" s="273" t="s">
        <v>75</v>
      </c>
      <c r="F6590" s="273" t="s">
        <v>391</v>
      </c>
      <c r="G6590" s="273" t="s">
        <v>477</v>
      </c>
      <c r="H6590" s="274">
        <v>45261</v>
      </c>
      <c r="I6590" s="273">
        <v>16945</v>
      </c>
      <c r="J6590" s="273">
        <v>72</v>
      </c>
      <c r="W6590" s="273">
        <v>311875</v>
      </c>
      <c r="BV6590" s="273" t="s">
        <v>64</v>
      </c>
      <c r="BW6590" s="273" t="s">
        <v>404</v>
      </c>
      <c r="BX6590" s="273" t="s">
        <v>408</v>
      </c>
      <c r="BY6590" s="273" t="s">
        <v>413</v>
      </c>
      <c r="BZ6590" s="273" t="s">
        <v>110</v>
      </c>
      <c r="CA6590" s="273" t="s">
        <v>111</v>
      </c>
      <c r="CB6590" s="273" t="s">
        <v>117</v>
      </c>
      <c r="CC6590" s="273" t="s">
        <v>118</v>
      </c>
      <c r="CD6590" s="282">
        <v>5</v>
      </c>
      <c r="CE6590" s="274">
        <v>45108</v>
      </c>
      <c r="CI6590" s="273" t="s">
        <v>104</v>
      </c>
      <c r="CM6590" s="273" t="s">
        <v>73</v>
      </c>
      <c r="CN6590" s="273">
        <v>3</v>
      </c>
    </row>
    <row r="6591" spans="4:92">
      <c r="D6591" s="273" t="s">
        <v>64</v>
      </c>
      <c r="E6591" s="273" t="s">
        <v>75</v>
      </c>
      <c r="F6591" s="273" t="s">
        <v>391</v>
      </c>
      <c r="G6591" s="273" t="s">
        <v>477</v>
      </c>
      <c r="H6591" s="274">
        <v>45261</v>
      </c>
      <c r="I6591" s="273">
        <v>16945</v>
      </c>
      <c r="J6591" s="273">
        <v>72</v>
      </c>
      <c r="K6591" s="273">
        <v>0</v>
      </c>
      <c r="L6591" s="273" t="s">
        <v>66</v>
      </c>
      <c r="M6591" s="273">
        <v>0</v>
      </c>
      <c r="N6591" s="273" t="s">
        <v>115</v>
      </c>
      <c r="W6591" s="273">
        <v>311899</v>
      </c>
      <c r="BV6591" s="273" t="s">
        <v>64</v>
      </c>
      <c r="BW6591" s="273" t="s">
        <v>404</v>
      </c>
      <c r="BX6591" s="273" t="s">
        <v>408</v>
      </c>
      <c r="BY6591" s="273" t="s">
        <v>413</v>
      </c>
      <c r="BZ6591" s="273" t="s">
        <v>126</v>
      </c>
      <c r="CA6591" s="273" t="s">
        <v>127</v>
      </c>
      <c r="CB6591" s="273" t="s">
        <v>133</v>
      </c>
      <c r="CC6591" s="273" t="s">
        <v>134</v>
      </c>
      <c r="CD6591" s="282">
        <v>7</v>
      </c>
      <c r="CE6591" s="274">
        <v>45108</v>
      </c>
      <c r="CI6591" s="273" t="s">
        <v>104</v>
      </c>
      <c r="CM6591" s="273" t="s">
        <v>73</v>
      </c>
      <c r="CN6591" s="273">
        <v>3</v>
      </c>
    </row>
    <row r="6592" spans="4:92">
      <c r="D6592" s="273" t="s">
        <v>64</v>
      </c>
      <c r="E6592" s="273" t="s">
        <v>75</v>
      </c>
      <c r="F6592" s="273" t="s">
        <v>391</v>
      </c>
      <c r="G6592" s="273" t="s">
        <v>477</v>
      </c>
      <c r="H6592" s="274">
        <v>45261</v>
      </c>
      <c r="I6592" s="273">
        <v>16945</v>
      </c>
      <c r="J6592" s="273">
        <v>72</v>
      </c>
      <c r="K6592" s="273">
        <v>0</v>
      </c>
      <c r="L6592" s="273" t="s">
        <v>66</v>
      </c>
      <c r="N6592" s="273" t="s">
        <v>107</v>
      </c>
      <c r="W6592" s="273">
        <v>311900</v>
      </c>
      <c r="BV6592" s="273" t="s">
        <v>64</v>
      </c>
      <c r="BW6592" s="273" t="s">
        <v>404</v>
      </c>
      <c r="BX6592" s="273" t="s">
        <v>408</v>
      </c>
      <c r="BY6592" s="273" t="s">
        <v>413</v>
      </c>
      <c r="BZ6592" s="273" t="s">
        <v>110</v>
      </c>
      <c r="CA6592" s="273" t="s">
        <v>111</v>
      </c>
      <c r="CB6592" s="273" t="s">
        <v>112</v>
      </c>
      <c r="CC6592" s="273" t="s">
        <v>113</v>
      </c>
      <c r="CD6592" s="282">
        <v>4</v>
      </c>
      <c r="CE6592" s="274">
        <v>45108</v>
      </c>
      <c r="CI6592" s="273" t="s">
        <v>80</v>
      </c>
      <c r="CM6592" s="273" t="s">
        <v>73</v>
      </c>
      <c r="CN6592" s="273">
        <v>3</v>
      </c>
    </row>
    <row r="6593" spans="4:92">
      <c r="D6593" s="273" t="s">
        <v>64</v>
      </c>
      <c r="E6593" s="273" t="s">
        <v>75</v>
      </c>
      <c r="F6593" s="273" t="s">
        <v>391</v>
      </c>
      <c r="G6593" s="273" t="s">
        <v>391</v>
      </c>
      <c r="H6593" s="274">
        <v>44927</v>
      </c>
      <c r="I6593" s="273">
        <v>11144</v>
      </c>
      <c r="J6593" s="273">
        <v>49</v>
      </c>
      <c r="K6593" s="273">
        <v>5809000</v>
      </c>
      <c r="L6593" s="273" t="s">
        <v>66</v>
      </c>
      <c r="M6593" s="273">
        <v>718778.21812500001</v>
      </c>
      <c r="N6593" s="273" t="s">
        <v>964</v>
      </c>
      <c r="P6593" s="273" t="s">
        <v>92</v>
      </c>
      <c r="Q6593" s="273" t="s">
        <v>1001</v>
      </c>
      <c r="R6593" s="273" t="s">
        <v>70</v>
      </c>
      <c r="S6593" s="273" t="s">
        <v>1002</v>
      </c>
      <c r="T6593" s="273" t="s">
        <v>1003</v>
      </c>
      <c r="U6593" s="273" t="s">
        <v>73</v>
      </c>
      <c r="V6593" s="273" t="s">
        <v>1004</v>
      </c>
      <c r="W6593" s="273">
        <v>137089</v>
      </c>
      <c r="BV6593" s="273" t="s">
        <v>64</v>
      </c>
      <c r="BW6593" s="273" t="s">
        <v>404</v>
      </c>
      <c r="BX6593" s="273" t="s">
        <v>408</v>
      </c>
      <c r="BY6593" s="273" t="s">
        <v>413</v>
      </c>
      <c r="BZ6593" s="273" t="s">
        <v>86</v>
      </c>
      <c r="CA6593" s="273" t="s">
        <v>87</v>
      </c>
      <c r="CB6593" s="273" t="s">
        <v>101</v>
      </c>
      <c r="CC6593" s="273" t="s">
        <v>102</v>
      </c>
      <c r="CD6593" s="282">
        <v>4</v>
      </c>
      <c r="CE6593" s="274">
        <v>45108</v>
      </c>
      <c r="CF6593" s="273">
        <v>309666.49</v>
      </c>
      <c r="CG6593" s="273" t="s">
        <v>2268</v>
      </c>
      <c r="CH6593" s="273">
        <v>9014.3915238999998</v>
      </c>
      <c r="CI6593" s="273" t="s">
        <v>104</v>
      </c>
      <c r="CM6593" s="273" t="s">
        <v>73</v>
      </c>
      <c r="CN6593" s="273">
        <v>3</v>
      </c>
    </row>
    <row r="6594" spans="4:92">
      <c r="D6594" s="273" t="s">
        <v>64</v>
      </c>
      <c r="E6594" s="273" t="s">
        <v>75</v>
      </c>
      <c r="F6594" s="273" t="s">
        <v>308</v>
      </c>
      <c r="G6594" s="273" t="s">
        <v>308</v>
      </c>
      <c r="H6594" s="274">
        <v>44927</v>
      </c>
      <c r="I6594" s="273">
        <v>17129</v>
      </c>
      <c r="J6594" s="273">
        <v>31</v>
      </c>
      <c r="K6594" s="273">
        <v>8800</v>
      </c>
      <c r="L6594" s="273" t="s">
        <v>1202</v>
      </c>
      <c r="M6594" s="273">
        <v>3724.864</v>
      </c>
      <c r="N6594" s="273" t="s">
        <v>1203</v>
      </c>
      <c r="P6594" s="273" t="s">
        <v>1204</v>
      </c>
      <c r="Q6594" s="273" t="s">
        <v>1012</v>
      </c>
      <c r="R6594" s="273" t="s">
        <v>1336</v>
      </c>
      <c r="S6594" s="273" t="s">
        <v>1616</v>
      </c>
      <c r="T6594" s="273" t="s">
        <v>2191</v>
      </c>
      <c r="U6594" s="273" t="s">
        <v>73</v>
      </c>
      <c r="V6594" s="273" t="s">
        <v>2192</v>
      </c>
      <c r="W6594" s="273">
        <v>325639</v>
      </c>
      <c r="BV6594" s="273" t="s">
        <v>64</v>
      </c>
      <c r="BW6594" s="273" t="s">
        <v>404</v>
      </c>
      <c r="BX6594" s="273" t="s">
        <v>408</v>
      </c>
      <c r="BY6594" s="273" t="s">
        <v>413</v>
      </c>
      <c r="BZ6594" s="273" t="s">
        <v>86</v>
      </c>
      <c r="CA6594" s="273" t="s">
        <v>87</v>
      </c>
      <c r="CB6594" s="273" t="s">
        <v>88</v>
      </c>
      <c r="CC6594" s="273" t="s">
        <v>89</v>
      </c>
      <c r="CD6594" s="282">
        <v>3</v>
      </c>
      <c r="CE6594" s="274">
        <v>45108</v>
      </c>
      <c r="CF6594" s="273">
        <v>10152</v>
      </c>
      <c r="CG6594" s="273" t="s">
        <v>80</v>
      </c>
      <c r="CH6594" s="273">
        <v>10152</v>
      </c>
      <c r="CI6594" s="273" t="s">
        <v>80</v>
      </c>
      <c r="CM6594" s="273" t="s">
        <v>73</v>
      </c>
      <c r="CN6594" s="273">
        <v>3</v>
      </c>
    </row>
    <row r="6595" spans="4:92">
      <c r="D6595" s="273" t="s">
        <v>64</v>
      </c>
      <c r="E6595" s="273" t="s">
        <v>75</v>
      </c>
      <c r="F6595" s="273" t="s">
        <v>308</v>
      </c>
      <c r="G6595" s="273" t="s">
        <v>308</v>
      </c>
      <c r="H6595" s="274">
        <v>44958</v>
      </c>
      <c r="I6595" s="273">
        <v>11301</v>
      </c>
      <c r="J6595" s="273">
        <v>31</v>
      </c>
      <c r="K6595" s="273">
        <v>14820</v>
      </c>
      <c r="L6595" s="273" t="s">
        <v>66</v>
      </c>
      <c r="M6595" s="273">
        <v>0</v>
      </c>
      <c r="N6595" s="273" t="s">
        <v>1010</v>
      </c>
      <c r="O6595" s="273">
        <v>3865</v>
      </c>
      <c r="P6595" s="273" t="s">
        <v>1011</v>
      </c>
      <c r="Q6595" s="273" t="s">
        <v>1516</v>
      </c>
      <c r="R6595" s="273" t="s">
        <v>1342</v>
      </c>
      <c r="U6595" s="273" t="s">
        <v>73</v>
      </c>
      <c r="V6595" s="273" t="s">
        <v>1518</v>
      </c>
      <c r="W6595" s="273">
        <v>184719</v>
      </c>
      <c r="BV6595" s="273" t="s">
        <v>64</v>
      </c>
      <c r="BW6595" s="273" t="s">
        <v>404</v>
      </c>
      <c r="BX6595" s="273" t="s">
        <v>408</v>
      </c>
      <c r="BY6595" s="273" t="s">
        <v>413</v>
      </c>
      <c r="BZ6595" s="273" t="s">
        <v>86</v>
      </c>
      <c r="CA6595" s="273" t="s">
        <v>87</v>
      </c>
      <c r="CB6595" s="273" t="s">
        <v>88</v>
      </c>
      <c r="CC6595" s="273" t="s">
        <v>89</v>
      </c>
      <c r="CD6595" s="282">
        <v>3</v>
      </c>
      <c r="CE6595" s="274">
        <v>45139</v>
      </c>
      <c r="CF6595" s="273">
        <v>10022</v>
      </c>
      <c r="CG6595" s="273" t="s">
        <v>80</v>
      </c>
      <c r="CH6595" s="273">
        <v>10022</v>
      </c>
      <c r="CI6595" s="273" t="s">
        <v>80</v>
      </c>
      <c r="CM6595" s="273" t="s">
        <v>73</v>
      </c>
      <c r="CN6595" s="273">
        <v>3</v>
      </c>
    </row>
    <row r="6596" spans="4:92">
      <c r="D6596" s="273" t="s">
        <v>64</v>
      </c>
      <c r="E6596" s="273" t="s">
        <v>75</v>
      </c>
      <c r="F6596" s="273" t="s">
        <v>308</v>
      </c>
      <c r="G6596" s="273" t="s">
        <v>308</v>
      </c>
      <c r="H6596" s="274">
        <v>44958</v>
      </c>
      <c r="I6596" s="273">
        <v>11301</v>
      </c>
      <c r="J6596" s="273">
        <v>31</v>
      </c>
      <c r="K6596" s="273">
        <v>43886</v>
      </c>
      <c r="L6596" s="273" t="s">
        <v>66</v>
      </c>
      <c r="M6596" s="273">
        <v>6255.1374999999998</v>
      </c>
      <c r="N6596" s="273" t="s">
        <v>67</v>
      </c>
      <c r="P6596" s="273" t="s">
        <v>1011</v>
      </c>
      <c r="Q6596" s="273" t="s">
        <v>1611</v>
      </c>
      <c r="R6596" s="273" t="s">
        <v>1342</v>
      </c>
      <c r="S6596" s="273" t="s">
        <v>1694</v>
      </c>
      <c r="T6596" s="273" t="s">
        <v>1694</v>
      </c>
      <c r="U6596" s="273" t="s">
        <v>73</v>
      </c>
      <c r="V6596" s="273" t="s">
        <v>1518</v>
      </c>
      <c r="W6596" s="273">
        <v>184735</v>
      </c>
      <c r="BV6596" s="273" t="s">
        <v>64</v>
      </c>
      <c r="BW6596" s="273" t="s">
        <v>404</v>
      </c>
      <c r="BX6596" s="273" t="s">
        <v>408</v>
      </c>
      <c r="BY6596" s="273" t="s">
        <v>413</v>
      </c>
      <c r="BZ6596" s="273" t="s">
        <v>86</v>
      </c>
      <c r="CA6596" s="273" t="s">
        <v>87</v>
      </c>
      <c r="CB6596" s="273" t="s">
        <v>101</v>
      </c>
      <c r="CC6596" s="273" t="s">
        <v>102</v>
      </c>
      <c r="CD6596" s="282">
        <v>4</v>
      </c>
      <c r="CE6596" s="274">
        <v>45139</v>
      </c>
      <c r="CF6596" s="273">
        <v>305395.8</v>
      </c>
      <c r="CG6596" s="273" t="s">
        <v>2268</v>
      </c>
      <c r="CH6596" s="273">
        <v>8890.0717380000006</v>
      </c>
      <c r="CI6596" s="273" t="s">
        <v>104</v>
      </c>
      <c r="CM6596" s="273" t="s">
        <v>73</v>
      </c>
      <c r="CN6596" s="273">
        <v>3</v>
      </c>
    </row>
    <row r="6597" spans="4:92">
      <c r="D6597" s="273" t="s">
        <v>64</v>
      </c>
      <c r="E6597" s="273" t="s">
        <v>75</v>
      </c>
      <c r="F6597" s="273" t="s">
        <v>308</v>
      </c>
      <c r="G6597" s="273" t="s">
        <v>308</v>
      </c>
      <c r="H6597" s="274">
        <v>44958</v>
      </c>
      <c r="I6597" s="273">
        <v>11301</v>
      </c>
      <c r="J6597" s="273">
        <v>31</v>
      </c>
      <c r="K6597" s="273">
        <v>76363</v>
      </c>
      <c r="L6597" s="273" t="s">
        <v>66</v>
      </c>
      <c r="M6597" s="273">
        <v>11036.69375</v>
      </c>
      <c r="N6597" s="273" t="s">
        <v>67</v>
      </c>
      <c r="P6597" s="273" t="s">
        <v>1011</v>
      </c>
      <c r="Q6597" s="273" t="s">
        <v>1611</v>
      </c>
      <c r="R6597" s="273" t="s">
        <v>1342</v>
      </c>
      <c r="S6597" s="273" t="s">
        <v>1695</v>
      </c>
      <c r="T6597" s="273" t="s">
        <v>1695</v>
      </c>
      <c r="U6597" s="273" t="s">
        <v>73</v>
      </c>
      <c r="V6597" s="273" t="s">
        <v>1518</v>
      </c>
      <c r="W6597" s="273">
        <v>184752</v>
      </c>
      <c r="BV6597" s="273" t="s">
        <v>64</v>
      </c>
      <c r="BW6597" s="273" t="s">
        <v>404</v>
      </c>
      <c r="BX6597" s="273" t="s">
        <v>408</v>
      </c>
      <c r="BY6597" s="273" t="s">
        <v>413</v>
      </c>
      <c r="BZ6597" s="273" t="s">
        <v>110</v>
      </c>
      <c r="CA6597" s="273" t="s">
        <v>111</v>
      </c>
      <c r="CB6597" s="273" t="s">
        <v>112</v>
      </c>
      <c r="CC6597" s="273" t="s">
        <v>113</v>
      </c>
      <c r="CD6597" s="282">
        <v>4</v>
      </c>
      <c r="CE6597" s="274">
        <v>45139</v>
      </c>
      <c r="CI6597" s="273" t="s">
        <v>80</v>
      </c>
      <c r="CM6597" s="273" t="s">
        <v>73</v>
      </c>
      <c r="CN6597" s="273">
        <v>3</v>
      </c>
    </row>
    <row r="6598" spans="4:92">
      <c r="D6598" s="273" t="s">
        <v>64</v>
      </c>
      <c r="E6598" s="273" t="s">
        <v>75</v>
      </c>
      <c r="F6598" s="273" t="s">
        <v>308</v>
      </c>
      <c r="G6598" s="273" t="s">
        <v>308</v>
      </c>
      <c r="H6598" s="274">
        <v>44958</v>
      </c>
      <c r="I6598" s="273">
        <v>11301</v>
      </c>
      <c r="J6598" s="273">
        <v>31</v>
      </c>
      <c r="K6598" s="273">
        <v>101656</v>
      </c>
      <c r="L6598" s="273" t="s">
        <v>66</v>
      </c>
      <c r="M6598" s="273">
        <v>14320.80625</v>
      </c>
      <c r="N6598" s="273" t="s">
        <v>67</v>
      </c>
      <c r="P6598" s="273" t="s">
        <v>1011</v>
      </c>
      <c r="Q6598" s="273" t="s">
        <v>1516</v>
      </c>
      <c r="R6598" s="273" t="s">
        <v>1342</v>
      </c>
      <c r="S6598" s="273" t="s">
        <v>1517</v>
      </c>
      <c r="T6598" s="273" t="s">
        <v>1517</v>
      </c>
      <c r="U6598" s="273" t="s">
        <v>73</v>
      </c>
      <c r="V6598" s="273" t="s">
        <v>1518</v>
      </c>
      <c r="W6598" s="273">
        <v>184769</v>
      </c>
      <c r="BV6598" s="273" t="s">
        <v>64</v>
      </c>
      <c r="BW6598" s="273" t="s">
        <v>404</v>
      </c>
      <c r="BX6598" s="273" t="s">
        <v>408</v>
      </c>
      <c r="BY6598" s="273" t="s">
        <v>413</v>
      </c>
      <c r="BZ6598" s="273" t="s">
        <v>126</v>
      </c>
      <c r="CA6598" s="273" t="s">
        <v>127</v>
      </c>
      <c r="CB6598" s="273" t="s">
        <v>133</v>
      </c>
      <c r="CC6598" s="273" t="s">
        <v>134</v>
      </c>
      <c r="CD6598" s="282">
        <v>7</v>
      </c>
      <c r="CE6598" s="274">
        <v>45139</v>
      </c>
      <c r="CI6598" s="273" t="s">
        <v>104</v>
      </c>
      <c r="CM6598" s="273" t="s">
        <v>73</v>
      </c>
      <c r="CN6598" s="273">
        <v>3</v>
      </c>
    </row>
    <row r="6599" spans="4:92">
      <c r="D6599" s="273" t="s">
        <v>64</v>
      </c>
      <c r="E6599" s="273" t="s">
        <v>75</v>
      </c>
      <c r="F6599" s="273" t="s">
        <v>308</v>
      </c>
      <c r="G6599" s="273" t="s">
        <v>308</v>
      </c>
      <c r="H6599" s="274">
        <v>44958</v>
      </c>
      <c r="I6599" s="273">
        <v>11301</v>
      </c>
      <c r="J6599" s="273">
        <v>31</v>
      </c>
      <c r="K6599" s="273">
        <v>657000</v>
      </c>
      <c r="L6599" s="273" t="s">
        <v>66</v>
      </c>
      <c r="M6599" s="273">
        <v>75589.311687499998</v>
      </c>
      <c r="N6599" s="273" t="s">
        <v>964</v>
      </c>
      <c r="P6599" s="273" t="s">
        <v>1011</v>
      </c>
      <c r="Q6599" s="273" t="s">
        <v>1001</v>
      </c>
      <c r="R6599" s="273" t="s">
        <v>70</v>
      </c>
      <c r="S6599" s="273" t="s">
        <v>2270</v>
      </c>
      <c r="T6599" s="273" t="s">
        <v>2271</v>
      </c>
      <c r="U6599" s="273" t="s">
        <v>73</v>
      </c>
      <c r="V6599" s="273" t="s">
        <v>2272</v>
      </c>
      <c r="W6599" s="273">
        <v>337892</v>
      </c>
      <c r="BV6599" s="273" t="s">
        <v>64</v>
      </c>
      <c r="BW6599" s="273" t="s">
        <v>404</v>
      </c>
      <c r="BX6599" s="273" t="s">
        <v>408</v>
      </c>
      <c r="BY6599" s="273" t="s">
        <v>413</v>
      </c>
      <c r="BZ6599" s="273" t="s">
        <v>110</v>
      </c>
      <c r="CA6599" s="273" t="s">
        <v>111</v>
      </c>
      <c r="CB6599" s="273" t="s">
        <v>117</v>
      </c>
      <c r="CC6599" s="273" t="s">
        <v>118</v>
      </c>
      <c r="CD6599" s="282">
        <v>5</v>
      </c>
      <c r="CE6599" s="274">
        <v>45139</v>
      </c>
      <c r="CI6599" s="273" t="s">
        <v>104</v>
      </c>
      <c r="CM6599" s="273" t="s">
        <v>73</v>
      </c>
      <c r="CN6599" s="273">
        <v>3</v>
      </c>
    </row>
    <row r="6600" spans="4:92">
      <c r="D6600" s="273" t="s">
        <v>64</v>
      </c>
      <c r="E6600" s="273" t="s">
        <v>75</v>
      </c>
      <c r="F6600" s="273" t="s">
        <v>308</v>
      </c>
      <c r="G6600" s="273" t="s">
        <v>308</v>
      </c>
      <c r="H6600" s="274">
        <v>44958</v>
      </c>
      <c r="I6600" s="273">
        <v>11301</v>
      </c>
      <c r="J6600" s="273">
        <v>31</v>
      </c>
      <c r="K6600" s="273">
        <v>854</v>
      </c>
      <c r="L6600" s="273" t="s">
        <v>66</v>
      </c>
      <c r="N6600" s="273" t="s">
        <v>107</v>
      </c>
      <c r="W6600" s="273">
        <v>184718</v>
      </c>
      <c r="BV6600" s="273" t="s">
        <v>64</v>
      </c>
      <c r="BW6600" s="273" t="s">
        <v>404</v>
      </c>
      <c r="BX6600" s="273" t="s">
        <v>408</v>
      </c>
      <c r="BY6600" s="273" t="s">
        <v>413</v>
      </c>
      <c r="BZ6600" s="273" t="s">
        <v>126</v>
      </c>
      <c r="CA6600" s="273" t="s">
        <v>127</v>
      </c>
      <c r="CB6600" s="273" t="s">
        <v>128</v>
      </c>
      <c r="CC6600" s="273" t="s">
        <v>129</v>
      </c>
      <c r="CD6600" s="282">
        <v>6</v>
      </c>
      <c r="CE6600" s="274">
        <v>45139</v>
      </c>
      <c r="CI6600" s="273" t="s">
        <v>80</v>
      </c>
      <c r="CM6600" s="273" t="s">
        <v>73</v>
      </c>
      <c r="CN6600" s="273">
        <v>3</v>
      </c>
    </row>
    <row r="6601" spans="4:92">
      <c r="D6601" s="273" t="s">
        <v>64</v>
      </c>
      <c r="E6601" s="273" t="s">
        <v>75</v>
      </c>
      <c r="F6601" s="273" t="s">
        <v>308</v>
      </c>
      <c r="G6601" s="273" t="s">
        <v>308</v>
      </c>
      <c r="H6601" s="274">
        <v>44958</v>
      </c>
      <c r="I6601" s="273">
        <v>11301</v>
      </c>
      <c r="J6601" s="273">
        <v>31</v>
      </c>
      <c r="K6601" s="273">
        <v>490854</v>
      </c>
      <c r="L6601" s="273" t="s">
        <v>66</v>
      </c>
      <c r="M6601" s="273">
        <v>72330.444562499993</v>
      </c>
      <c r="N6601" s="273" t="s">
        <v>115</v>
      </c>
      <c r="W6601" s="273">
        <v>184717</v>
      </c>
      <c r="BV6601" s="273" t="s">
        <v>64</v>
      </c>
      <c r="BW6601" s="273" t="s">
        <v>404</v>
      </c>
      <c r="BX6601" s="273" t="s">
        <v>408</v>
      </c>
      <c r="BY6601" s="273" t="s">
        <v>413</v>
      </c>
      <c r="BZ6601" s="273" t="s">
        <v>151</v>
      </c>
      <c r="CA6601" s="273" t="s">
        <v>152</v>
      </c>
      <c r="CB6601" s="273" t="s">
        <v>153</v>
      </c>
      <c r="CC6601" s="273" t="s">
        <v>154</v>
      </c>
      <c r="CD6601" s="282">
        <v>10</v>
      </c>
      <c r="CE6601" s="274">
        <v>45139</v>
      </c>
      <c r="CF6601" s="273">
        <v>10022</v>
      </c>
      <c r="CG6601" s="273" t="s">
        <v>80</v>
      </c>
      <c r="CH6601" s="273">
        <v>10022</v>
      </c>
      <c r="CI6601" s="273" t="s">
        <v>80</v>
      </c>
      <c r="CM6601" s="273" t="s">
        <v>73</v>
      </c>
      <c r="CN6601" s="273">
        <v>3</v>
      </c>
    </row>
    <row r="6602" spans="4:92">
      <c r="D6602" s="273" t="s">
        <v>64</v>
      </c>
      <c r="E6602" s="273" t="s">
        <v>75</v>
      </c>
      <c r="F6602" s="273" t="s">
        <v>308</v>
      </c>
      <c r="G6602" s="273" t="s">
        <v>308</v>
      </c>
      <c r="H6602" s="274">
        <v>44986</v>
      </c>
      <c r="I6602" s="273">
        <v>11463</v>
      </c>
      <c r="J6602" s="273">
        <v>31</v>
      </c>
      <c r="K6602" s="273">
        <v>21376</v>
      </c>
      <c r="L6602" s="273" t="s">
        <v>66</v>
      </c>
      <c r="M6602" s="273">
        <v>0</v>
      </c>
      <c r="N6602" s="273" t="s">
        <v>1010</v>
      </c>
      <c r="O6602" s="273">
        <v>6427</v>
      </c>
      <c r="P6602" s="273" t="s">
        <v>1011</v>
      </c>
      <c r="Q6602" s="273" t="s">
        <v>1516</v>
      </c>
      <c r="R6602" s="273" t="s">
        <v>1342</v>
      </c>
      <c r="U6602" s="273" t="s">
        <v>73</v>
      </c>
      <c r="V6602" s="273" t="s">
        <v>1518</v>
      </c>
      <c r="W6602" s="273">
        <v>184828</v>
      </c>
      <c r="BV6602" s="273" t="s">
        <v>64</v>
      </c>
      <c r="BW6602" s="273" t="s">
        <v>404</v>
      </c>
      <c r="BX6602" s="273" t="s">
        <v>408</v>
      </c>
      <c r="BY6602" s="273" t="s">
        <v>413</v>
      </c>
      <c r="BZ6602" s="273" t="s">
        <v>138</v>
      </c>
      <c r="CA6602" s="273" t="s">
        <v>139</v>
      </c>
      <c r="CB6602" s="273" t="s">
        <v>140</v>
      </c>
      <c r="CC6602" s="273" t="s">
        <v>141</v>
      </c>
      <c r="CD6602" s="282">
        <v>9</v>
      </c>
      <c r="CE6602" s="274">
        <v>45139</v>
      </c>
      <c r="CF6602" s="273">
        <v>0</v>
      </c>
      <c r="CG6602" s="273" t="s">
        <v>80</v>
      </c>
      <c r="CH6602" s="273">
        <v>0</v>
      </c>
      <c r="CI6602" s="273" t="s">
        <v>80</v>
      </c>
      <c r="CM6602" s="273" t="s">
        <v>73</v>
      </c>
      <c r="CN6602" s="273">
        <v>3</v>
      </c>
    </row>
    <row r="6603" spans="4:92">
      <c r="D6603" s="273" t="s">
        <v>64</v>
      </c>
      <c r="E6603" s="273" t="s">
        <v>75</v>
      </c>
      <c r="F6603" s="273" t="s">
        <v>308</v>
      </c>
      <c r="G6603" s="273" t="s">
        <v>308</v>
      </c>
      <c r="H6603" s="274">
        <v>44986</v>
      </c>
      <c r="I6603" s="273">
        <v>11463</v>
      </c>
      <c r="J6603" s="273">
        <v>31</v>
      </c>
      <c r="K6603" s="273">
        <v>58968</v>
      </c>
      <c r="L6603" s="273" t="s">
        <v>66</v>
      </c>
      <c r="M6603" s="273">
        <v>7295.1687499999998</v>
      </c>
      <c r="N6603" s="273" t="s">
        <v>67</v>
      </c>
      <c r="P6603" s="273" t="s">
        <v>1011</v>
      </c>
      <c r="Q6603" s="273" t="s">
        <v>1611</v>
      </c>
      <c r="R6603" s="273" t="s">
        <v>1342</v>
      </c>
      <c r="S6603" s="273" t="s">
        <v>1694</v>
      </c>
      <c r="T6603" s="273" t="s">
        <v>1694</v>
      </c>
      <c r="U6603" s="273" t="s">
        <v>73</v>
      </c>
      <c r="V6603" s="273" t="s">
        <v>1518</v>
      </c>
      <c r="W6603" s="273">
        <v>184844</v>
      </c>
      <c r="BV6603" s="273" t="s">
        <v>64</v>
      </c>
      <c r="BW6603" s="273" t="s">
        <v>404</v>
      </c>
      <c r="BX6603" s="273" t="s">
        <v>408</v>
      </c>
      <c r="BY6603" s="273" t="s">
        <v>413</v>
      </c>
      <c r="BZ6603" s="273" t="s">
        <v>167</v>
      </c>
      <c r="CA6603" s="273" t="s">
        <v>168</v>
      </c>
      <c r="CB6603" s="273" t="s">
        <v>169</v>
      </c>
      <c r="CC6603" s="273" t="s">
        <v>170</v>
      </c>
      <c r="CD6603" s="282">
        <v>12</v>
      </c>
      <c r="CE6603" s="274">
        <v>45139</v>
      </c>
      <c r="CF6603" s="273">
        <v>0</v>
      </c>
      <c r="CG6603" s="273" t="s">
        <v>80</v>
      </c>
      <c r="CH6603" s="273">
        <v>0</v>
      </c>
      <c r="CI6603" s="273" t="s">
        <v>80</v>
      </c>
      <c r="CM6603" s="273" t="s">
        <v>73</v>
      </c>
      <c r="CN6603" s="273">
        <v>3</v>
      </c>
    </row>
    <row r="6604" spans="4:92">
      <c r="D6604" s="273" t="s">
        <v>64</v>
      </c>
      <c r="E6604" s="273" t="s">
        <v>75</v>
      </c>
      <c r="F6604" s="273" t="s">
        <v>308</v>
      </c>
      <c r="G6604" s="273" t="s">
        <v>308</v>
      </c>
      <c r="H6604" s="274">
        <v>44986</v>
      </c>
      <c r="I6604" s="273">
        <v>11463</v>
      </c>
      <c r="J6604" s="273">
        <v>31</v>
      </c>
      <c r="K6604" s="273">
        <v>107535</v>
      </c>
      <c r="L6604" s="273" t="s">
        <v>66</v>
      </c>
      <c r="M6604" s="273">
        <v>14411.512500000001</v>
      </c>
      <c r="N6604" s="273" t="s">
        <v>67</v>
      </c>
      <c r="P6604" s="273" t="s">
        <v>1011</v>
      </c>
      <c r="Q6604" s="273" t="s">
        <v>1611</v>
      </c>
      <c r="R6604" s="273" t="s">
        <v>1342</v>
      </c>
      <c r="S6604" s="273" t="s">
        <v>1695</v>
      </c>
      <c r="T6604" s="273" t="s">
        <v>1695</v>
      </c>
      <c r="U6604" s="273" t="s">
        <v>73</v>
      </c>
      <c r="V6604" s="273" t="s">
        <v>1518</v>
      </c>
      <c r="W6604" s="273">
        <v>184861</v>
      </c>
      <c r="BV6604" s="273" t="s">
        <v>64</v>
      </c>
      <c r="BW6604" s="273" t="s">
        <v>404</v>
      </c>
      <c r="BX6604" s="273" t="s">
        <v>408</v>
      </c>
      <c r="BY6604" s="273" t="s">
        <v>413</v>
      </c>
      <c r="BZ6604" s="273" t="s">
        <v>151</v>
      </c>
      <c r="CA6604" s="273" t="s">
        <v>152</v>
      </c>
      <c r="CB6604" s="273" t="s">
        <v>161</v>
      </c>
      <c r="CC6604" s="273" t="s">
        <v>162</v>
      </c>
      <c r="CD6604" s="282">
        <v>11</v>
      </c>
      <c r="CE6604" s="274">
        <v>45139</v>
      </c>
      <c r="CF6604" s="273">
        <v>8017.6</v>
      </c>
      <c r="CG6604" s="273" t="s">
        <v>80</v>
      </c>
      <c r="CH6604" s="273">
        <v>8017.6</v>
      </c>
      <c r="CI6604" s="273" t="s">
        <v>80</v>
      </c>
      <c r="CM6604" s="273" t="s">
        <v>73</v>
      </c>
      <c r="CN6604" s="273">
        <v>3</v>
      </c>
    </row>
    <row r="6605" spans="4:92">
      <c r="D6605" s="273" t="s">
        <v>64</v>
      </c>
      <c r="E6605" s="273" t="s">
        <v>75</v>
      </c>
      <c r="F6605" s="273" t="s">
        <v>308</v>
      </c>
      <c r="G6605" s="273" t="s">
        <v>308</v>
      </c>
      <c r="H6605" s="274">
        <v>44986</v>
      </c>
      <c r="I6605" s="273">
        <v>11463</v>
      </c>
      <c r="J6605" s="273">
        <v>31</v>
      </c>
      <c r="K6605" s="273">
        <v>146740</v>
      </c>
      <c r="L6605" s="273" t="s">
        <v>66</v>
      </c>
      <c r="M6605" s="273">
        <v>18617.924999999999</v>
      </c>
      <c r="N6605" s="273" t="s">
        <v>67</v>
      </c>
      <c r="P6605" s="273" t="s">
        <v>1011</v>
      </c>
      <c r="Q6605" s="273" t="s">
        <v>1516</v>
      </c>
      <c r="R6605" s="273" t="s">
        <v>1342</v>
      </c>
      <c r="S6605" s="273" t="s">
        <v>1517</v>
      </c>
      <c r="T6605" s="273" t="s">
        <v>1517</v>
      </c>
      <c r="U6605" s="273" t="s">
        <v>73</v>
      </c>
      <c r="V6605" s="273" t="s">
        <v>1518</v>
      </c>
      <c r="W6605" s="273">
        <v>184878</v>
      </c>
      <c r="BV6605" s="273" t="s">
        <v>64</v>
      </c>
      <c r="BW6605" s="273" t="s">
        <v>404</v>
      </c>
      <c r="BX6605" s="273" t="s">
        <v>408</v>
      </c>
      <c r="BY6605" s="273" t="s">
        <v>413</v>
      </c>
      <c r="BZ6605" s="273" t="s">
        <v>167</v>
      </c>
      <c r="CA6605" s="273" t="s">
        <v>168</v>
      </c>
      <c r="CB6605" s="273" t="s">
        <v>353</v>
      </c>
      <c r="CC6605" s="273" t="s">
        <v>354</v>
      </c>
      <c r="CD6605" s="282">
        <v>13</v>
      </c>
      <c r="CE6605" s="274">
        <v>45139</v>
      </c>
      <c r="CF6605" s="273">
        <v>0</v>
      </c>
      <c r="CG6605" s="273" t="s">
        <v>80</v>
      </c>
      <c r="CH6605" s="273">
        <v>0</v>
      </c>
      <c r="CI6605" s="273" t="s">
        <v>80</v>
      </c>
      <c r="CM6605" s="273" t="s">
        <v>73</v>
      </c>
      <c r="CN6605" s="273">
        <v>3</v>
      </c>
    </row>
    <row r="6606" spans="4:92">
      <c r="D6606" s="273" t="s">
        <v>64</v>
      </c>
      <c r="E6606" s="273" t="s">
        <v>75</v>
      </c>
      <c r="F6606" s="273" t="s">
        <v>308</v>
      </c>
      <c r="G6606" s="273" t="s">
        <v>308</v>
      </c>
      <c r="H6606" s="274">
        <v>44986</v>
      </c>
      <c r="I6606" s="273">
        <v>11463</v>
      </c>
      <c r="J6606" s="273">
        <v>31</v>
      </c>
      <c r="K6606" s="273">
        <v>800000</v>
      </c>
      <c r="L6606" s="273" t="s">
        <v>66</v>
      </c>
      <c r="M6606" s="273">
        <v>87203.971000000005</v>
      </c>
      <c r="N6606" s="273" t="s">
        <v>964</v>
      </c>
      <c r="P6606" s="273" t="s">
        <v>92</v>
      </c>
      <c r="Q6606" s="273" t="s">
        <v>1001</v>
      </c>
      <c r="R6606" s="273" t="s">
        <v>70</v>
      </c>
      <c r="S6606" s="273" t="s">
        <v>2264</v>
      </c>
      <c r="T6606" s="273" t="s">
        <v>2271</v>
      </c>
      <c r="U6606" s="273" t="s">
        <v>73</v>
      </c>
      <c r="V6606" s="273" t="s">
        <v>2273</v>
      </c>
      <c r="W6606" s="273">
        <v>337909</v>
      </c>
      <c r="BV6606" s="273" t="s">
        <v>64</v>
      </c>
      <c r="BW6606" s="273" t="s">
        <v>404</v>
      </c>
      <c r="BX6606" s="273" t="s">
        <v>408</v>
      </c>
      <c r="BY6606" s="273" t="s">
        <v>413</v>
      </c>
      <c r="BZ6606" s="273" t="s">
        <v>167</v>
      </c>
      <c r="CA6606" s="273" t="s">
        <v>168</v>
      </c>
      <c r="CB6606" s="273" t="s">
        <v>313</v>
      </c>
      <c r="CC6606" s="273" t="s">
        <v>314</v>
      </c>
      <c r="CD6606" s="282">
        <v>14</v>
      </c>
      <c r="CE6606" s="274">
        <v>45139</v>
      </c>
      <c r="CF6606" s="273">
        <v>0</v>
      </c>
      <c r="CG6606" s="273" t="s">
        <v>80</v>
      </c>
      <c r="CH6606" s="273">
        <v>0</v>
      </c>
      <c r="CI6606" s="273" t="s">
        <v>80</v>
      </c>
      <c r="CM6606" s="273" t="s">
        <v>73</v>
      </c>
      <c r="CN6606" s="273">
        <v>3</v>
      </c>
    </row>
    <row r="6607" spans="4:92">
      <c r="D6607" s="273" t="s">
        <v>64</v>
      </c>
      <c r="E6607" s="273" t="s">
        <v>75</v>
      </c>
      <c r="F6607" s="273" t="s">
        <v>308</v>
      </c>
      <c r="G6607" s="273" t="s">
        <v>308</v>
      </c>
      <c r="H6607" s="274">
        <v>44986</v>
      </c>
      <c r="I6607" s="273">
        <v>11463</v>
      </c>
      <c r="J6607" s="273">
        <v>31</v>
      </c>
      <c r="K6607" s="273">
        <v>0</v>
      </c>
      <c r="L6607" s="273" t="s">
        <v>66</v>
      </c>
      <c r="N6607" s="273" t="s">
        <v>107</v>
      </c>
      <c r="W6607" s="273">
        <v>184827</v>
      </c>
      <c r="BV6607" s="273" t="s">
        <v>64</v>
      </c>
      <c r="BW6607" s="273" t="s">
        <v>404</v>
      </c>
      <c r="BX6607" s="273" t="s">
        <v>408</v>
      </c>
      <c r="BY6607" s="273" t="s">
        <v>413</v>
      </c>
      <c r="BZ6607" s="273" t="s">
        <v>204</v>
      </c>
      <c r="CA6607" s="273" t="s">
        <v>205</v>
      </c>
      <c r="CB6607" s="273" t="s">
        <v>206</v>
      </c>
      <c r="CC6607" s="273" t="s">
        <v>207</v>
      </c>
      <c r="CD6607" s="282">
        <v>0</v>
      </c>
      <c r="CE6607" s="274">
        <v>45139</v>
      </c>
      <c r="CG6607" s="273" t="s">
        <v>181</v>
      </c>
      <c r="CI6607" s="273" t="s">
        <v>208</v>
      </c>
      <c r="CJ6607" s="273" t="s">
        <v>209</v>
      </c>
      <c r="CM6607" s="273" t="s">
        <v>73</v>
      </c>
      <c r="CN6607" s="273">
        <v>3</v>
      </c>
    </row>
    <row r="6608" spans="4:92">
      <c r="D6608" s="273" t="s">
        <v>64</v>
      </c>
      <c r="E6608" s="273" t="s">
        <v>287</v>
      </c>
      <c r="F6608" s="273" t="s">
        <v>892</v>
      </c>
      <c r="G6608" s="273" t="s">
        <v>1067</v>
      </c>
      <c r="H6608" s="274">
        <v>45261</v>
      </c>
      <c r="I6608" s="273">
        <v>17085</v>
      </c>
      <c r="J6608" s="273">
        <v>861</v>
      </c>
      <c r="W6608" s="273">
        <v>323668</v>
      </c>
      <c r="BV6608" s="273" t="s">
        <v>64</v>
      </c>
      <c r="BW6608" s="273" t="s">
        <v>404</v>
      </c>
      <c r="BX6608" s="273" t="s">
        <v>408</v>
      </c>
      <c r="BY6608" s="273" t="s">
        <v>413</v>
      </c>
      <c r="BZ6608" s="273" t="s">
        <v>86</v>
      </c>
      <c r="CA6608" s="273" t="s">
        <v>87</v>
      </c>
      <c r="CB6608" s="273" t="s">
        <v>179</v>
      </c>
      <c r="CC6608" s="273" t="s">
        <v>180</v>
      </c>
      <c r="CD6608" s="282">
        <v>1</v>
      </c>
      <c r="CE6608" s="274">
        <v>45139</v>
      </c>
      <c r="CG6608" s="273" t="s">
        <v>181</v>
      </c>
      <c r="CI6608" s="273" t="s">
        <v>181</v>
      </c>
      <c r="CJ6608" s="273" t="s">
        <v>1914</v>
      </c>
      <c r="CM6608" s="273" t="s">
        <v>73</v>
      </c>
      <c r="CN6608" s="273">
        <v>3</v>
      </c>
    </row>
    <row r="6609" spans="4:92">
      <c r="D6609" s="273" t="s">
        <v>64</v>
      </c>
      <c r="E6609" s="273" t="s">
        <v>287</v>
      </c>
      <c r="F6609" s="273" t="s">
        <v>892</v>
      </c>
      <c r="G6609" s="273" t="s">
        <v>1067</v>
      </c>
      <c r="H6609" s="274">
        <v>45261</v>
      </c>
      <c r="I6609" s="273">
        <v>17085</v>
      </c>
      <c r="J6609" s="273">
        <v>861</v>
      </c>
      <c r="K6609" s="273">
        <v>1227.1300000000001</v>
      </c>
      <c r="L6609" s="273" t="s">
        <v>66</v>
      </c>
      <c r="M6609" s="273">
        <v>456.49873919999999</v>
      </c>
      <c r="N6609" s="273" t="s">
        <v>115</v>
      </c>
      <c r="W6609" s="273">
        <v>323692</v>
      </c>
      <c r="BV6609" s="273" t="s">
        <v>64</v>
      </c>
      <c r="BW6609" s="273" t="s">
        <v>404</v>
      </c>
      <c r="BX6609" s="273" t="s">
        <v>408</v>
      </c>
      <c r="BY6609" s="273" t="s">
        <v>413</v>
      </c>
      <c r="BZ6609" s="273" t="s">
        <v>167</v>
      </c>
      <c r="CA6609" s="273" t="s">
        <v>168</v>
      </c>
      <c r="CB6609" s="273" t="s">
        <v>319</v>
      </c>
      <c r="CC6609" s="273" t="s">
        <v>320</v>
      </c>
      <c r="CD6609" s="282">
        <v>15</v>
      </c>
      <c r="CE6609" s="274">
        <v>45139</v>
      </c>
      <c r="CF6609" s="273">
        <v>0</v>
      </c>
      <c r="CG6609" s="273" t="s">
        <v>80</v>
      </c>
      <c r="CH6609" s="273">
        <v>0</v>
      </c>
      <c r="CI6609" s="273" t="s">
        <v>80</v>
      </c>
      <c r="CM6609" s="273" t="s">
        <v>73</v>
      </c>
      <c r="CN6609" s="273">
        <v>3</v>
      </c>
    </row>
    <row r="6610" spans="4:92">
      <c r="D6610" s="273" t="s">
        <v>64</v>
      </c>
      <c r="E6610" s="273" t="s">
        <v>287</v>
      </c>
      <c r="F6610" s="273" t="s">
        <v>892</v>
      </c>
      <c r="G6610" s="273" t="s">
        <v>1067</v>
      </c>
      <c r="H6610" s="274">
        <v>45261</v>
      </c>
      <c r="I6610" s="273">
        <v>17085</v>
      </c>
      <c r="J6610" s="273">
        <v>861</v>
      </c>
      <c r="K6610" s="273">
        <v>0</v>
      </c>
      <c r="L6610" s="273" t="s">
        <v>66</v>
      </c>
      <c r="N6610" s="273" t="s">
        <v>107</v>
      </c>
      <c r="W6610" s="273">
        <v>323693</v>
      </c>
      <c r="BV6610" s="273" t="s">
        <v>64</v>
      </c>
      <c r="BW6610" s="273" t="s">
        <v>404</v>
      </c>
      <c r="BX6610" s="273" t="s">
        <v>408</v>
      </c>
      <c r="BY6610" s="273" t="s">
        <v>413</v>
      </c>
      <c r="BZ6610" s="273" t="s">
        <v>138</v>
      </c>
      <c r="CA6610" s="273" t="s">
        <v>139</v>
      </c>
      <c r="CB6610" s="273" t="s">
        <v>190</v>
      </c>
      <c r="CC6610" s="273" t="s">
        <v>191</v>
      </c>
      <c r="CD6610" s="282">
        <v>8</v>
      </c>
      <c r="CE6610" s="274">
        <v>45139</v>
      </c>
      <c r="CF6610" s="273">
        <v>0</v>
      </c>
      <c r="CG6610" s="273" t="s">
        <v>80</v>
      </c>
      <c r="CH6610" s="273">
        <v>0</v>
      </c>
      <c r="CI6610" s="273" t="s">
        <v>80</v>
      </c>
      <c r="CM6610" s="273" t="s">
        <v>73</v>
      </c>
      <c r="CN6610" s="273">
        <v>3</v>
      </c>
    </row>
    <row r="6611" spans="4:92">
      <c r="D6611" s="273" t="s">
        <v>64</v>
      </c>
      <c r="E6611" s="273" t="s">
        <v>287</v>
      </c>
      <c r="F6611" s="273" t="s">
        <v>866</v>
      </c>
      <c r="G6611" s="273" t="s">
        <v>1065</v>
      </c>
      <c r="H6611" s="274">
        <v>44927</v>
      </c>
      <c r="I6611" s="273">
        <v>11274</v>
      </c>
      <c r="J6611" s="273">
        <v>860</v>
      </c>
      <c r="W6611" s="273">
        <v>140833</v>
      </c>
      <c r="BV6611" s="273" t="s">
        <v>64</v>
      </c>
      <c r="BW6611" s="273" t="s">
        <v>404</v>
      </c>
      <c r="BX6611" s="273" t="s">
        <v>408</v>
      </c>
      <c r="BY6611" s="273" t="s">
        <v>413</v>
      </c>
      <c r="BZ6611" s="273" t="s">
        <v>86</v>
      </c>
      <c r="CA6611" s="273" t="s">
        <v>87</v>
      </c>
      <c r="CB6611" s="273" t="s">
        <v>217</v>
      </c>
      <c r="CC6611" s="273" t="s">
        <v>218</v>
      </c>
      <c r="CD6611" s="282">
        <v>2</v>
      </c>
      <c r="CE6611" s="274">
        <v>45139</v>
      </c>
      <c r="CG6611" s="273" t="s">
        <v>181</v>
      </c>
      <c r="CI6611" s="273" t="s">
        <v>181</v>
      </c>
      <c r="CJ6611" s="273" t="s">
        <v>1452</v>
      </c>
      <c r="CM6611" s="273" t="s">
        <v>73</v>
      </c>
      <c r="CN6611" s="273">
        <v>3</v>
      </c>
    </row>
    <row r="6612" spans="4:92">
      <c r="D6612" s="273" t="s">
        <v>64</v>
      </c>
      <c r="E6612" s="273" t="s">
        <v>287</v>
      </c>
      <c r="F6612" s="273" t="s">
        <v>866</v>
      </c>
      <c r="G6612" s="273" t="s">
        <v>1065</v>
      </c>
      <c r="H6612" s="274">
        <v>44927</v>
      </c>
      <c r="I6612" s="273">
        <v>11274</v>
      </c>
      <c r="J6612" s="273">
        <v>860</v>
      </c>
      <c r="K6612" s="273">
        <v>1006</v>
      </c>
      <c r="L6612" s="273" t="s">
        <v>66</v>
      </c>
      <c r="M6612" s="273">
        <v>6559.9756500000003</v>
      </c>
      <c r="N6612" s="273" t="s">
        <v>115</v>
      </c>
      <c r="W6612" s="273">
        <v>140857</v>
      </c>
      <c r="BV6612" s="273" t="s">
        <v>64</v>
      </c>
      <c r="BW6612" s="273" t="s">
        <v>404</v>
      </c>
      <c r="BX6612" s="273" t="s">
        <v>408</v>
      </c>
      <c r="BY6612" s="273" t="s">
        <v>413</v>
      </c>
      <c r="BZ6612" s="273" t="s">
        <v>86</v>
      </c>
      <c r="CA6612" s="273" t="s">
        <v>87</v>
      </c>
      <c r="CB6612" s="273" t="s">
        <v>225</v>
      </c>
      <c r="CC6612" s="273" t="s">
        <v>226</v>
      </c>
      <c r="CD6612" s="282">
        <v>5</v>
      </c>
      <c r="CE6612" s="274">
        <v>45139</v>
      </c>
      <c r="CF6612" s="273">
        <v>0</v>
      </c>
      <c r="CG6612" s="273" t="s">
        <v>80</v>
      </c>
      <c r="CH6612" s="273">
        <v>0</v>
      </c>
      <c r="CI6612" s="273" t="s">
        <v>80</v>
      </c>
      <c r="CM6612" s="273" t="s">
        <v>73</v>
      </c>
      <c r="CN6612" s="273">
        <v>3</v>
      </c>
    </row>
    <row r="6613" spans="4:92">
      <c r="D6613" s="273" t="s">
        <v>64</v>
      </c>
      <c r="E6613" s="273" t="s">
        <v>287</v>
      </c>
      <c r="F6613" s="273" t="s">
        <v>866</v>
      </c>
      <c r="G6613" s="273" t="s">
        <v>1065</v>
      </c>
      <c r="H6613" s="274">
        <v>44927</v>
      </c>
      <c r="I6613" s="273">
        <v>11274</v>
      </c>
      <c r="J6613" s="273">
        <v>860</v>
      </c>
      <c r="K6613" s="273">
        <v>0</v>
      </c>
      <c r="L6613" s="273" t="s">
        <v>66</v>
      </c>
      <c r="N6613" s="273" t="s">
        <v>107</v>
      </c>
      <c r="W6613" s="273">
        <v>140858</v>
      </c>
      <c r="BV6613" s="273" t="s">
        <v>64</v>
      </c>
      <c r="BW6613" s="273" t="s">
        <v>404</v>
      </c>
      <c r="BX6613" s="273" t="s">
        <v>408</v>
      </c>
      <c r="BY6613" s="273" t="s">
        <v>413</v>
      </c>
      <c r="BZ6613" s="273" t="s">
        <v>86</v>
      </c>
      <c r="CA6613" s="273" t="s">
        <v>87</v>
      </c>
      <c r="CB6613" s="273" t="s">
        <v>233</v>
      </c>
      <c r="CC6613" s="273" t="s">
        <v>234</v>
      </c>
      <c r="CD6613" s="282">
        <v>1</v>
      </c>
      <c r="CE6613" s="274">
        <v>45139</v>
      </c>
      <c r="CG6613" s="273" t="s">
        <v>181</v>
      </c>
      <c r="CI6613" s="273" t="s">
        <v>181</v>
      </c>
      <c r="CJ6613" s="273" t="s">
        <v>1585</v>
      </c>
      <c r="CM6613" s="273" t="s">
        <v>73</v>
      </c>
      <c r="CN6613" s="273">
        <v>3</v>
      </c>
    </row>
    <row r="6614" spans="4:92">
      <c r="D6614" s="273" t="s">
        <v>64</v>
      </c>
      <c r="E6614" s="273" t="s">
        <v>287</v>
      </c>
      <c r="F6614" s="273" t="s">
        <v>866</v>
      </c>
      <c r="G6614" s="273" t="s">
        <v>1065</v>
      </c>
      <c r="H6614" s="274">
        <v>44927</v>
      </c>
      <c r="I6614" s="273">
        <v>17179</v>
      </c>
      <c r="J6614" s="273">
        <v>860</v>
      </c>
      <c r="K6614" s="273">
        <v>100</v>
      </c>
      <c r="L6614" s="273" t="s">
        <v>1202</v>
      </c>
      <c r="M6614" s="273">
        <v>784.1712</v>
      </c>
      <c r="N6614" s="273" t="s">
        <v>1203</v>
      </c>
      <c r="P6614" s="273" t="s">
        <v>1204</v>
      </c>
      <c r="Q6614" s="273" t="s">
        <v>1496</v>
      </c>
      <c r="R6614" s="273" t="s">
        <v>70</v>
      </c>
      <c r="S6614" s="273" t="s">
        <v>1521</v>
      </c>
      <c r="T6614" s="273" t="s">
        <v>1600</v>
      </c>
      <c r="U6614" s="273" t="s">
        <v>1523</v>
      </c>
      <c r="V6614" s="273" t="s">
        <v>1601</v>
      </c>
      <c r="W6614" s="273">
        <v>329362</v>
      </c>
      <c r="BV6614" s="273" t="s">
        <v>64</v>
      </c>
      <c r="BW6614" s="273" t="s">
        <v>404</v>
      </c>
      <c r="BX6614" s="273" t="s">
        <v>408</v>
      </c>
      <c r="BY6614" s="273" t="s">
        <v>413</v>
      </c>
      <c r="BZ6614" s="273" t="s">
        <v>86</v>
      </c>
      <c r="CA6614" s="273" t="s">
        <v>87</v>
      </c>
      <c r="CB6614" s="273" t="s">
        <v>233</v>
      </c>
      <c r="CC6614" s="273" t="s">
        <v>234</v>
      </c>
      <c r="CD6614" s="282">
        <v>1</v>
      </c>
      <c r="CE6614" s="274">
        <v>45170</v>
      </c>
      <c r="CG6614" s="273" t="s">
        <v>181</v>
      </c>
      <c r="CI6614" s="273" t="s">
        <v>181</v>
      </c>
      <c r="CJ6614" s="273" t="s">
        <v>1842</v>
      </c>
      <c r="CM6614" s="273" t="s">
        <v>73</v>
      </c>
      <c r="CN6614" s="273">
        <v>3</v>
      </c>
    </row>
    <row r="6615" spans="4:92">
      <c r="D6615" s="273" t="s">
        <v>64</v>
      </c>
      <c r="E6615" s="273" t="s">
        <v>287</v>
      </c>
      <c r="F6615" s="273" t="s">
        <v>866</v>
      </c>
      <c r="G6615" s="273" t="s">
        <v>1065</v>
      </c>
      <c r="H6615" s="274">
        <v>44958</v>
      </c>
      <c r="I6615" s="273">
        <v>11436</v>
      </c>
      <c r="J6615" s="273">
        <v>860</v>
      </c>
      <c r="W6615" s="273">
        <v>145531</v>
      </c>
      <c r="BV6615" s="273" t="s">
        <v>64</v>
      </c>
      <c r="BW6615" s="273" t="s">
        <v>404</v>
      </c>
      <c r="BX6615" s="273" t="s">
        <v>408</v>
      </c>
      <c r="BY6615" s="273" t="s">
        <v>413</v>
      </c>
      <c r="BZ6615" s="273" t="s">
        <v>86</v>
      </c>
      <c r="CA6615" s="273" t="s">
        <v>87</v>
      </c>
      <c r="CB6615" s="273" t="s">
        <v>225</v>
      </c>
      <c r="CC6615" s="273" t="s">
        <v>226</v>
      </c>
      <c r="CD6615" s="282">
        <v>5</v>
      </c>
      <c r="CE6615" s="274">
        <v>45170</v>
      </c>
      <c r="CF6615" s="273">
        <v>0</v>
      </c>
      <c r="CG6615" s="273" t="s">
        <v>80</v>
      </c>
      <c r="CH6615" s="273">
        <v>0</v>
      </c>
      <c r="CI6615" s="273" t="s">
        <v>80</v>
      </c>
      <c r="CM6615" s="273" t="s">
        <v>73</v>
      </c>
      <c r="CN6615" s="273">
        <v>3</v>
      </c>
    </row>
    <row r="6616" spans="4:92">
      <c r="D6616" s="273" t="s">
        <v>64</v>
      </c>
      <c r="E6616" s="273" t="s">
        <v>287</v>
      </c>
      <c r="F6616" s="273" t="s">
        <v>866</v>
      </c>
      <c r="G6616" s="273" t="s">
        <v>1065</v>
      </c>
      <c r="H6616" s="274">
        <v>44958</v>
      </c>
      <c r="I6616" s="273">
        <v>11436</v>
      </c>
      <c r="J6616" s="273">
        <v>860</v>
      </c>
      <c r="K6616" s="273">
        <v>937</v>
      </c>
      <c r="L6616" s="273" t="s">
        <v>66</v>
      </c>
      <c r="M6616" s="273">
        <v>7573.2186000000002</v>
      </c>
      <c r="N6616" s="273" t="s">
        <v>115</v>
      </c>
      <c r="W6616" s="273">
        <v>145555</v>
      </c>
      <c r="BV6616" s="273" t="s">
        <v>64</v>
      </c>
      <c r="BW6616" s="273" t="s">
        <v>404</v>
      </c>
      <c r="BX6616" s="273" t="s">
        <v>408</v>
      </c>
      <c r="BY6616" s="273" t="s">
        <v>413</v>
      </c>
      <c r="BZ6616" s="273" t="s">
        <v>86</v>
      </c>
      <c r="CA6616" s="273" t="s">
        <v>87</v>
      </c>
      <c r="CB6616" s="273" t="s">
        <v>217</v>
      </c>
      <c r="CC6616" s="273" t="s">
        <v>218</v>
      </c>
      <c r="CD6616" s="282">
        <v>2</v>
      </c>
      <c r="CE6616" s="274">
        <v>45170</v>
      </c>
      <c r="CG6616" s="273" t="s">
        <v>181</v>
      </c>
      <c r="CI6616" s="273" t="s">
        <v>181</v>
      </c>
      <c r="CJ6616" s="273" t="s">
        <v>1452</v>
      </c>
      <c r="CM6616" s="273" t="s">
        <v>73</v>
      </c>
      <c r="CN6616" s="273">
        <v>3</v>
      </c>
    </row>
    <row r="6617" spans="4:92">
      <c r="D6617" s="273" t="s">
        <v>64</v>
      </c>
      <c r="E6617" s="273" t="s">
        <v>287</v>
      </c>
      <c r="F6617" s="273" t="s">
        <v>866</v>
      </c>
      <c r="G6617" s="273" t="s">
        <v>1065</v>
      </c>
      <c r="H6617" s="274">
        <v>44958</v>
      </c>
      <c r="I6617" s="273">
        <v>11436</v>
      </c>
      <c r="J6617" s="273">
        <v>860</v>
      </c>
      <c r="K6617" s="273">
        <v>0</v>
      </c>
      <c r="L6617" s="273" t="s">
        <v>66</v>
      </c>
      <c r="N6617" s="273" t="s">
        <v>107</v>
      </c>
      <c r="W6617" s="273">
        <v>145556</v>
      </c>
      <c r="BV6617" s="273" t="s">
        <v>64</v>
      </c>
      <c r="BW6617" s="273" t="s">
        <v>404</v>
      </c>
      <c r="BX6617" s="273" t="s">
        <v>408</v>
      </c>
      <c r="BY6617" s="273" t="s">
        <v>413</v>
      </c>
      <c r="BZ6617" s="273" t="s">
        <v>138</v>
      </c>
      <c r="CA6617" s="273" t="s">
        <v>139</v>
      </c>
      <c r="CB6617" s="273" t="s">
        <v>190</v>
      </c>
      <c r="CC6617" s="273" t="s">
        <v>191</v>
      </c>
      <c r="CD6617" s="282">
        <v>8</v>
      </c>
      <c r="CE6617" s="274">
        <v>45170</v>
      </c>
      <c r="CF6617" s="273">
        <v>0</v>
      </c>
      <c r="CG6617" s="273" t="s">
        <v>80</v>
      </c>
      <c r="CH6617" s="273">
        <v>0</v>
      </c>
      <c r="CI6617" s="273" t="s">
        <v>80</v>
      </c>
      <c r="CM6617" s="273" t="s">
        <v>73</v>
      </c>
      <c r="CN6617" s="273">
        <v>3</v>
      </c>
    </row>
    <row r="6618" spans="4:92">
      <c r="D6618" s="273" t="s">
        <v>64</v>
      </c>
      <c r="E6618" s="273" t="s">
        <v>287</v>
      </c>
      <c r="F6618" s="273" t="s">
        <v>866</v>
      </c>
      <c r="G6618" s="273" t="s">
        <v>1065</v>
      </c>
      <c r="H6618" s="274">
        <v>44986</v>
      </c>
      <c r="I6618" s="273">
        <v>11598</v>
      </c>
      <c r="J6618" s="273">
        <v>860</v>
      </c>
      <c r="W6618" s="273">
        <v>150229</v>
      </c>
      <c r="BV6618" s="273" t="s">
        <v>64</v>
      </c>
      <c r="BW6618" s="273" t="s">
        <v>404</v>
      </c>
      <c r="BX6618" s="273" t="s">
        <v>408</v>
      </c>
      <c r="BY6618" s="273" t="s">
        <v>413</v>
      </c>
      <c r="BZ6618" s="273" t="s">
        <v>167</v>
      </c>
      <c r="CA6618" s="273" t="s">
        <v>168</v>
      </c>
      <c r="CB6618" s="273" t="s">
        <v>319</v>
      </c>
      <c r="CC6618" s="273" t="s">
        <v>320</v>
      </c>
      <c r="CD6618" s="282">
        <v>15</v>
      </c>
      <c r="CE6618" s="274">
        <v>45170</v>
      </c>
      <c r="CF6618" s="273">
        <v>0</v>
      </c>
      <c r="CG6618" s="273" t="s">
        <v>80</v>
      </c>
      <c r="CH6618" s="273">
        <v>0</v>
      </c>
      <c r="CI6618" s="273" t="s">
        <v>80</v>
      </c>
      <c r="CM6618" s="273" t="s">
        <v>73</v>
      </c>
      <c r="CN6618" s="273">
        <v>3</v>
      </c>
    </row>
    <row r="6619" spans="4:92">
      <c r="D6619" s="273" t="s">
        <v>64</v>
      </c>
      <c r="E6619" s="273" t="s">
        <v>287</v>
      </c>
      <c r="F6619" s="273" t="s">
        <v>866</v>
      </c>
      <c r="G6619" s="273" t="s">
        <v>1065</v>
      </c>
      <c r="H6619" s="274">
        <v>44986</v>
      </c>
      <c r="I6619" s="273">
        <v>11598</v>
      </c>
      <c r="J6619" s="273">
        <v>860</v>
      </c>
      <c r="K6619" s="273">
        <v>1017</v>
      </c>
      <c r="L6619" s="273" t="s">
        <v>66</v>
      </c>
      <c r="M6619" s="273">
        <v>6357.5401499999998</v>
      </c>
      <c r="N6619" s="273" t="s">
        <v>115</v>
      </c>
      <c r="W6619" s="273">
        <v>150253</v>
      </c>
      <c r="BV6619" s="273" t="s">
        <v>64</v>
      </c>
      <c r="BW6619" s="273" t="s">
        <v>404</v>
      </c>
      <c r="BX6619" s="273" t="s">
        <v>408</v>
      </c>
      <c r="BY6619" s="273" t="s">
        <v>413</v>
      </c>
      <c r="BZ6619" s="273" t="s">
        <v>86</v>
      </c>
      <c r="CA6619" s="273" t="s">
        <v>87</v>
      </c>
      <c r="CB6619" s="273" t="s">
        <v>179</v>
      </c>
      <c r="CC6619" s="273" t="s">
        <v>180</v>
      </c>
      <c r="CD6619" s="282">
        <v>1</v>
      </c>
      <c r="CE6619" s="274">
        <v>45170</v>
      </c>
      <c r="CG6619" s="273" t="s">
        <v>181</v>
      </c>
      <c r="CI6619" s="273" t="s">
        <v>181</v>
      </c>
      <c r="CJ6619" s="273" t="s">
        <v>1585</v>
      </c>
      <c r="CM6619" s="273" t="s">
        <v>73</v>
      </c>
      <c r="CN6619" s="273">
        <v>3</v>
      </c>
    </row>
    <row r="6620" spans="4:92">
      <c r="D6620" s="273" t="s">
        <v>64</v>
      </c>
      <c r="E6620" s="273" t="s">
        <v>287</v>
      </c>
      <c r="F6620" s="273" t="s">
        <v>866</v>
      </c>
      <c r="G6620" s="273" t="s">
        <v>1065</v>
      </c>
      <c r="H6620" s="274">
        <v>44986</v>
      </c>
      <c r="I6620" s="273">
        <v>11598</v>
      </c>
      <c r="J6620" s="273">
        <v>860</v>
      </c>
      <c r="K6620" s="273">
        <v>0</v>
      </c>
      <c r="L6620" s="273" t="s">
        <v>66</v>
      </c>
      <c r="N6620" s="273" t="s">
        <v>107</v>
      </c>
      <c r="W6620" s="273">
        <v>150254</v>
      </c>
      <c r="BV6620" s="273" t="s">
        <v>64</v>
      </c>
      <c r="BW6620" s="273" t="s">
        <v>404</v>
      </c>
      <c r="BX6620" s="273" t="s">
        <v>408</v>
      </c>
      <c r="BY6620" s="273" t="s">
        <v>413</v>
      </c>
      <c r="BZ6620" s="273" t="s">
        <v>204</v>
      </c>
      <c r="CA6620" s="273" t="s">
        <v>205</v>
      </c>
      <c r="CB6620" s="273" t="s">
        <v>206</v>
      </c>
      <c r="CC6620" s="273" t="s">
        <v>207</v>
      </c>
      <c r="CD6620" s="282">
        <v>0</v>
      </c>
      <c r="CE6620" s="274">
        <v>45170</v>
      </c>
      <c r="CG6620" s="273" t="s">
        <v>181</v>
      </c>
      <c r="CI6620" s="273" t="s">
        <v>208</v>
      </c>
      <c r="CJ6620" s="273" t="s">
        <v>209</v>
      </c>
      <c r="CM6620" s="273" t="s">
        <v>73</v>
      </c>
      <c r="CN6620" s="273">
        <v>3</v>
      </c>
    </row>
    <row r="6621" spans="4:92">
      <c r="D6621" s="273" t="s">
        <v>64</v>
      </c>
      <c r="E6621" s="273" t="s">
        <v>287</v>
      </c>
      <c r="F6621" s="273" t="s">
        <v>866</v>
      </c>
      <c r="G6621" s="273" t="s">
        <v>1065</v>
      </c>
      <c r="H6621" s="274">
        <v>45017</v>
      </c>
      <c r="I6621" s="273">
        <v>11760</v>
      </c>
      <c r="J6621" s="273">
        <v>860</v>
      </c>
      <c r="W6621" s="273">
        <v>154927</v>
      </c>
      <c r="BV6621" s="273" t="s">
        <v>64</v>
      </c>
      <c r="BW6621" s="273" t="s">
        <v>404</v>
      </c>
      <c r="BX6621" s="273" t="s">
        <v>408</v>
      </c>
      <c r="BY6621" s="273" t="s">
        <v>413</v>
      </c>
      <c r="BZ6621" s="273" t="s">
        <v>167</v>
      </c>
      <c r="CA6621" s="273" t="s">
        <v>168</v>
      </c>
      <c r="CB6621" s="273" t="s">
        <v>313</v>
      </c>
      <c r="CC6621" s="273" t="s">
        <v>314</v>
      </c>
      <c r="CD6621" s="282">
        <v>14</v>
      </c>
      <c r="CE6621" s="274">
        <v>45170</v>
      </c>
      <c r="CF6621" s="273">
        <v>0</v>
      </c>
      <c r="CG6621" s="273" t="s">
        <v>80</v>
      </c>
      <c r="CH6621" s="273">
        <v>0</v>
      </c>
      <c r="CI6621" s="273" t="s">
        <v>80</v>
      </c>
      <c r="CM6621" s="273" t="s">
        <v>73</v>
      </c>
      <c r="CN6621" s="273">
        <v>3</v>
      </c>
    </row>
    <row r="6622" spans="4:92">
      <c r="D6622" s="273" t="s">
        <v>64</v>
      </c>
      <c r="E6622" s="273" t="s">
        <v>287</v>
      </c>
      <c r="F6622" s="273" t="s">
        <v>866</v>
      </c>
      <c r="G6622" s="273" t="s">
        <v>1065</v>
      </c>
      <c r="H6622" s="274">
        <v>45017</v>
      </c>
      <c r="I6622" s="273">
        <v>11760</v>
      </c>
      <c r="J6622" s="273">
        <v>860</v>
      </c>
      <c r="K6622" s="273">
        <v>987</v>
      </c>
      <c r="L6622" s="273" t="s">
        <v>66</v>
      </c>
      <c r="M6622" s="273">
        <v>6253.1260499999999</v>
      </c>
      <c r="N6622" s="273" t="s">
        <v>115</v>
      </c>
      <c r="W6622" s="273">
        <v>154951</v>
      </c>
      <c r="BV6622" s="273" t="s">
        <v>64</v>
      </c>
      <c r="BW6622" s="273" t="s">
        <v>404</v>
      </c>
      <c r="BX6622" s="273" t="s">
        <v>408</v>
      </c>
      <c r="BY6622" s="273" t="s">
        <v>413</v>
      </c>
      <c r="BZ6622" s="273" t="s">
        <v>167</v>
      </c>
      <c r="CA6622" s="273" t="s">
        <v>168</v>
      </c>
      <c r="CB6622" s="273" t="s">
        <v>353</v>
      </c>
      <c r="CC6622" s="273" t="s">
        <v>354</v>
      </c>
      <c r="CD6622" s="282">
        <v>13</v>
      </c>
      <c r="CE6622" s="274">
        <v>45170</v>
      </c>
      <c r="CF6622" s="273">
        <v>0</v>
      </c>
      <c r="CG6622" s="273" t="s">
        <v>80</v>
      </c>
      <c r="CH6622" s="273">
        <v>0</v>
      </c>
      <c r="CI6622" s="273" t="s">
        <v>80</v>
      </c>
      <c r="CM6622" s="273" t="s">
        <v>73</v>
      </c>
      <c r="CN6622" s="273">
        <v>3</v>
      </c>
    </row>
    <row r="6623" spans="4:92">
      <c r="D6623" s="273" t="s">
        <v>64</v>
      </c>
      <c r="E6623" s="273" t="s">
        <v>287</v>
      </c>
      <c r="F6623" s="273" t="s">
        <v>866</v>
      </c>
      <c r="G6623" s="273" t="s">
        <v>1065</v>
      </c>
      <c r="H6623" s="274">
        <v>45017</v>
      </c>
      <c r="I6623" s="273">
        <v>11760</v>
      </c>
      <c r="J6623" s="273">
        <v>860</v>
      </c>
      <c r="K6623" s="273">
        <v>0</v>
      </c>
      <c r="L6623" s="273" t="s">
        <v>66</v>
      </c>
      <c r="N6623" s="273" t="s">
        <v>107</v>
      </c>
      <c r="W6623" s="273">
        <v>154952</v>
      </c>
      <c r="BV6623" s="273" t="s">
        <v>64</v>
      </c>
      <c r="BW6623" s="273" t="s">
        <v>404</v>
      </c>
      <c r="BX6623" s="273" t="s">
        <v>408</v>
      </c>
      <c r="BY6623" s="273" t="s">
        <v>413</v>
      </c>
      <c r="BZ6623" s="273" t="s">
        <v>151</v>
      </c>
      <c r="CA6623" s="273" t="s">
        <v>152</v>
      </c>
      <c r="CB6623" s="273" t="s">
        <v>161</v>
      </c>
      <c r="CC6623" s="273" t="s">
        <v>162</v>
      </c>
      <c r="CD6623" s="282">
        <v>11</v>
      </c>
      <c r="CE6623" s="274">
        <v>45170</v>
      </c>
      <c r="CF6623" s="273">
        <v>7411.2</v>
      </c>
      <c r="CG6623" s="273" t="s">
        <v>80</v>
      </c>
      <c r="CH6623" s="273">
        <v>7411.2</v>
      </c>
      <c r="CI6623" s="273" t="s">
        <v>80</v>
      </c>
      <c r="CM6623" s="273" t="s">
        <v>73</v>
      </c>
      <c r="CN6623" s="273">
        <v>3</v>
      </c>
    </row>
    <row r="6624" spans="4:92">
      <c r="D6624" s="273" t="s">
        <v>64</v>
      </c>
      <c r="E6624" s="273" t="s">
        <v>287</v>
      </c>
      <c r="F6624" s="273" t="s">
        <v>866</v>
      </c>
      <c r="G6624" s="273" t="s">
        <v>1065</v>
      </c>
      <c r="H6624" s="274">
        <v>45047</v>
      </c>
      <c r="I6624" s="273">
        <v>12383</v>
      </c>
      <c r="J6624" s="273">
        <v>860</v>
      </c>
      <c r="W6624" s="273">
        <v>195108</v>
      </c>
      <c r="BV6624" s="273" t="s">
        <v>64</v>
      </c>
      <c r="BW6624" s="273" t="s">
        <v>404</v>
      </c>
      <c r="BX6624" s="273" t="s">
        <v>408</v>
      </c>
      <c r="BY6624" s="273" t="s">
        <v>413</v>
      </c>
      <c r="BZ6624" s="273" t="s">
        <v>167</v>
      </c>
      <c r="CA6624" s="273" t="s">
        <v>168</v>
      </c>
      <c r="CB6624" s="273" t="s">
        <v>169</v>
      </c>
      <c r="CC6624" s="273" t="s">
        <v>170</v>
      </c>
      <c r="CD6624" s="282">
        <v>12</v>
      </c>
      <c r="CE6624" s="274">
        <v>45170</v>
      </c>
      <c r="CF6624" s="273">
        <v>0</v>
      </c>
      <c r="CG6624" s="273" t="s">
        <v>80</v>
      </c>
      <c r="CH6624" s="273">
        <v>0</v>
      </c>
      <c r="CI6624" s="273" t="s">
        <v>80</v>
      </c>
      <c r="CM6624" s="273" t="s">
        <v>73</v>
      </c>
      <c r="CN6624" s="273">
        <v>3</v>
      </c>
    </row>
    <row r="6625" spans="4:92">
      <c r="D6625" s="273" t="s">
        <v>64</v>
      </c>
      <c r="E6625" s="273" t="s">
        <v>287</v>
      </c>
      <c r="F6625" s="273" t="s">
        <v>866</v>
      </c>
      <c r="G6625" s="273" t="s">
        <v>1065</v>
      </c>
      <c r="H6625" s="274">
        <v>45047</v>
      </c>
      <c r="I6625" s="273">
        <v>12383</v>
      </c>
      <c r="J6625" s="273">
        <v>860</v>
      </c>
      <c r="K6625" s="273">
        <v>1345</v>
      </c>
      <c r="L6625" s="273" t="s">
        <v>66</v>
      </c>
      <c r="M6625" s="273">
        <v>6483.26325</v>
      </c>
      <c r="N6625" s="273" t="s">
        <v>115</v>
      </c>
      <c r="W6625" s="273">
        <v>195132</v>
      </c>
      <c r="BV6625" s="273" t="s">
        <v>64</v>
      </c>
      <c r="BW6625" s="273" t="s">
        <v>404</v>
      </c>
      <c r="BX6625" s="273" t="s">
        <v>408</v>
      </c>
      <c r="BY6625" s="273" t="s">
        <v>413</v>
      </c>
      <c r="BZ6625" s="273" t="s">
        <v>138</v>
      </c>
      <c r="CA6625" s="273" t="s">
        <v>139</v>
      </c>
      <c r="CB6625" s="273" t="s">
        <v>140</v>
      </c>
      <c r="CC6625" s="273" t="s">
        <v>141</v>
      </c>
      <c r="CD6625" s="282">
        <v>9</v>
      </c>
      <c r="CE6625" s="274">
        <v>45170</v>
      </c>
      <c r="CF6625" s="273">
        <v>0</v>
      </c>
      <c r="CG6625" s="273" t="s">
        <v>80</v>
      </c>
      <c r="CH6625" s="273">
        <v>0</v>
      </c>
      <c r="CI6625" s="273" t="s">
        <v>80</v>
      </c>
      <c r="CM6625" s="273" t="s">
        <v>73</v>
      </c>
      <c r="CN6625" s="273">
        <v>3</v>
      </c>
    </row>
    <row r="6626" spans="4:92">
      <c r="D6626" s="273" t="s">
        <v>64</v>
      </c>
      <c r="E6626" s="273" t="s">
        <v>287</v>
      </c>
      <c r="F6626" s="273" t="s">
        <v>866</v>
      </c>
      <c r="G6626" s="273" t="s">
        <v>1065</v>
      </c>
      <c r="H6626" s="274">
        <v>45047</v>
      </c>
      <c r="I6626" s="273">
        <v>12383</v>
      </c>
      <c r="J6626" s="273">
        <v>860</v>
      </c>
      <c r="K6626" s="273">
        <v>0</v>
      </c>
      <c r="L6626" s="273" t="s">
        <v>66</v>
      </c>
      <c r="N6626" s="273" t="s">
        <v>107</v>
      </c>
      <c r="W6626" s="273">
        <v>195133</v>
      </c>
      <c r="BV6626" s="273" t="s">
        <v>64</v>
      </c>
      <c r="BW6626" s="273" t="s">
        <v>404</v>
      </c>
      <c r="BX6626" s="273" t="s">
        <v>408</v>
      </c>
      <c r="BY6626" s="273" t="s">
        <v>413</v>
      </c>
      <c r="BZ6626" s="273" t="s">
        <v>151</v>
      </c>
      <c r="CA6626" s="273" t="s">
        <v>152</v>
      </c>
      <c r="CB6626" s="273" t="s">
        <v>153</v>
      </c>
      <c r="CC6626" s="273" t="s">
        <v>154</v>
      </c>
      <c r="CD6626" s="282">
        <v>10</v>
      </c>
      <c r="CE6626" s="274">
        <v>45170</v>
      </c>
      <c r="CF6626" s="273">
        <v>9264</v>
      </c>
      <c r="CG6626" s="273" t="s">
        <v>80</v>
      </c>
      <c r="CH6626" s="273">
        <v>9264</v>
      </c>
      <c r="CI6626" s="273" t="s">
        <v>80</v>
      </c>
      <c r="CM6626" s="273" t="s">
        <v>73</v>
      </c>
      <c r="CN6626" s="273">
        <v>3</v>
      </c>
    </row>
    <row r="6627" spans="4:92">
      <c r="D6627" s="273" t="s">
        <v>83</v>
      </c>
      <c r="E6627" s="273" t="s">
        <v>75</v>
      </c>
      <c r="F6627" s="273" t="s">
        <v>357</v>
      </c>
      <c r="G6627" s="273" t="s">
        <v>702</v>
      </c>
      <c r="H6627" s="274">
        <v>44927</v>
      </c>
      <c r="I6627" s="273">
        <v>11199</v>
      </c>
      <c r="J6627" s="273">
        <v>729</v>
      </c>
      <c r="K6627" s="273">
        <v>0</v>
      </c>
      <c r="L6627" s="273" t="s">
        <v>66</v>
      </c>
      <c r="N6627" s="273" t="s">
        <v>107</v>
      </c>
      <c r="W6627" s="273">
        <v>138683</v>
      </c>
      <c r="BV6627" s="273" t="s">
        <v>64</v>
      </c>
      <c r="BW6627" s="273" t="s">
        <v>404</v>
      </c>
      <c r="BX6627" s="273" t="s">
        <v>408</v>
      </c>
      <c r="BY6627" s="273" t="s">
        <v>413</v>
      </c>
      <c r="BZ6627" s="273" t="s">
        <v>126</v>
      </c>
      <c r="CA6627" s="273" t="s">
        <v>127</v>
      </c>
      <c r="CB6627" s="273" t="s">
        <v>128</v>
      </c>
      <c r="CC6627" s="273" t="s">
        <v>129</v>
      </c>
      <c r="CD6627" s="282">
        <v>6</v>
      </c>
      <c r="CE6627" s="274">
        <v>45170</v>
      </c>
      <c r="CI6627" s="273" t="s">
        <v>80</v>
      </c>
      <c r="CM6627" s="273" t="s">
        <v>73</v>
      </c>
      <c r="CN6627" s="273">
        <v>3</v>
      </c>
    </row>
    <row r="6628" spans="4:92">
      <c r="D6628" s="273" t="s">
        <v>83</v>
      </c>
      <c r="E6628" s="273" t="s">
        <v>75</v>
      </c>
      <c r="F6628" s="273" t="s">
        <v>357</v>
      </c>
      <c r="G6628" s="273" t="s">
        <v>702</v>
      </c>
      <c r="H6628" s="274">
        <v>44927</v>
      </c>
      <c r="I6628" s="273">
        <v>11199</v>
      </c>
      <c r="J6628" s="273">
        <v>729</v>
      </c>
      <c r="K6628" s="273">
        <v>260</v>
      </c>
      <c r="L6628" s="273" t="s">
        <v>66</v>
      </c>
      <c r="M6628" s="273">
        <v>25.78875</v>
      </c>
      <c r="N6628" s="273" t="s">
        <v>115</v>
      </c>
      <c r="W6628" s="273">
        <v>138682</v>
      </c>
      <c r="BV6628" s="273" t="s">
        <v>64</v>
      </c>
      <c r="BW6628" s="273" t="s">
        <v>404</v>
      </c>
      <c r="BX6628" s="273" t="s">
        <v>408</v>
      </c>
      <c r="BY6628" s="273" t="s">
        <v>413</v>
      </c>
      <c r="BZ6628" s="273" t="s">
        <v>110</v>
      </c>
      <c r="CA6628" s="273" t="s">
        <v>111</v>
      </c>
      <c r="CB6628" s="273" t="s">
        <v>117</v>
      </c>
      <c r="CC6628" s="273" t="s">
        <v>118</v>
      </c>
      <c r="CD6628" s="282">
        <v>5</v>
      </c>
      <c r="CE6628" s="274">
        <v>45170</v>
      </c>
      <c r="CI6628" s="273" t="s">
        <v>104</v>
      </c>
      <c r="CM6628" s="273" t="s">
        <v>73</v>
      </c>
      <c r="CN6628" s="273">
        <v>3</v>
      </c>
    </row>
    <row r="6629" spans="4:92">
      <c r="D6629" s="273" t="s">
        <v>83</v>
      </c>
      <c r="E6629" s="273" t="s">
        <v>75</v>
      </c>
      <c r="F6629" s="273" t="s">
        <v>357</v>
      </c>
      <c r="G6629" s="273" t="s">
        <v>702</v>
      </c>
      <c r="H6629" s="274">
        <v>44958</v>
      </c>
      <c r="I6629" s="273">
        <v>11361</v>
      </c>
      <c r="J6629" s="273">
        <v>729</v>
      </c>
      <c r="W6629" s="273">
        <v>143356</v>
      </c>
      <c r="BV6629" s="273" t="s">
        <v>64</v>
      </c>
      <c r="BW6629" s="273" t="s">
        <v>404</v>
      </c>
      <c r="BX6629" s="273" t="s">
        <v>408</v>
      </c>
      <c r="BY6629" s="273" t="s">
        <v>413</v>
      </c>
      <c r="BZ6629" s="273" t="s">
        <v>126</v>
      </c>
      <c r="CA6629" s="273" t="s">
        <v>127</v>
      </c>
      <c r="CB6629" s="273" t="s">
        <v>133</v>
      </c>
      <c r="CC6629" s="273" t="s">
        <v>134</v>
      </c>
      <c r="CD6629" s="282">
        <v>7</v>
      </c>
      <c r="CE6629" s="274">
        <v>45170</v>
      </c>
      <c r="CI6629" s="273" t="s">
        <v>104</v>
      </c>
      <c r="CM6629" s="273" t="s">
        <v>73</v>
      </c>
      <c r="CN6629" s="273">
        <v>3</v>
      </c>
    </row>
    <row r="6630" spans="4:92">
      <c r="D6630" s="273" t="s">
        <v>83</v>
      </c>
      <c r="E6630" s="273" t="s">
        <v>75</v>
      </c>
      <c r="F6630" s="273" t="s">
        <v>357</v>
      </c>
      <c r="G6630" s="273" t="s">
        <v>702</v>
      </c>
      <c r="H6630" s="274">
        <v>44958</v>
      </c>
      <c r="I6630" s="273">
        <v>11361</v>
      </c>
      <c r="J6630" s="273">
        <v>729</v>
      </c>
      <c r="K6630" s="273">
        <v>0</v>
      </c>
      <c r="L6630" s="273" t="s">
        <v>66</v>
      </c>
      <c r="N6630" s="273" t="s">
        <v>107</v>
      </c>
      <c r="W6630" s="273">
        <v>143381</v>
      </c>
      <c r="BV6630" s="273" t="s">
        <v>64</v>
      </c>
      <c r="BW6630" s="273" t="s">
        <v>404</v>
      </c>
      <c r="BX6630" s="273" t="s">
        <v>408</v>
      </c>
      <c r="BY6630" s="273" t="s">
        <v>413</v>
      </c>
      <c r="BZ6630" s="273" t="s">
        <v>110</v>
      </c>
      <c r="CA6630" s="273" t="s">
        <v>111</v>
      </c>
      <c r="CB6630" s="273" t="s">
        <v>112</v>
      </c>
      <c r="CC6630" s="273" t="s">
        <v>113</v>
      </c>
      <c r="CD6630" s="282">
        <v>4</v>
      </c>
      <c r="CE6630" s="274">
        <v>45170</v>
      </c>
      <c r="CI6630" s="273" t="s">
        <v>80</v>
      </c>
      <c r="CM6630" s="273" t="s">
        <v>73</v>
      </c>
      <c r="CN6630" s="273">
        <v>3</v>
      </c>
    </row>
    <row r="6631" spans="4:92">
      <c r="D6631" s="273" t="s">
        <v>83</v>
      </c>
      <c r="E6631" s="273" t="s">
        <v>75</v>
      </c>
      <c r="F6631" s="273" t="s">
        <v>357</v>
      </c>
      <c r="G6631" s="273" t="s">
        <v>702</v>
      </c>
      <c r="H6631" s="274">
        <v>44958</v>
      </c>
      <c r="I6631" s="273">
        <v>11361</v>
      </c>
      <c r="J6631" s="273">
        <v>729</v>
      </c>
      <c r="K6631" s="273">
        <v>210</v>
      </c>
      <c r="L6631" s="273" t="s">
        <v>66</v>
      </c>
      <c r="M6631" s="273">
        <v>20.829374999999999</v>
      </c>
      <c r="N6631" s="273" t="s">
        <v>115</v>
      </c>
      <c r="W6631" s="273">
        <v>143380</v>
      </c>
      <c r="BV6631" s="273" t="s">
        <v>64</v>
      </c>
      <c r="BW6631" s="273" t="s">
        <v>404</v>
      </c>
      <c r="BX6631" s="273" t="s">
        <v>408</v>
      </c>
      <c r="BY6631" s="273" t="s">
        <v>413</v>
      </c>
      <c r="BZ6631" s="273" t="s">
        <v>86</v>
      </c>
      <c r="CA6631" s="273" t="s">
        <v>87</v>
      </c>
      <c r="CB6631" s="273" t="s">
        <v>101</v>
      </c>
      <c r="CC6631" s="273" t="s">
        <v>102</v>
      </c>
      <c r="CD6631" s="282">
        <v>4</v>
      </c>
      <c r="CE6631" s="274">
        <v>45170</v>
      </c>
      <c r="CF6631" s="273">
        <v>288389.03000000003</v>
      </c>
      <c r="CG6631" s="273" t="s">
        <v>2268</v>
      </c>
      <c r="CH6631" s="273">
        <v>8395.0046633000002</v>
      </c>
      <c r="CI6631" s="273" t="s">
        <v>104</v>
      </c>
      <c r="CM6631" s="273" t="s">
        <v>73</v>
      </c>
      <c r="CN6631" s="273">
        <v>3</v>
      </c>
    </row>
    <row r="6632" spans="4:92">
      <c r="D6632" s="273" t="s">
        <v>83</v>
      </c>
      <c r="E6632" s="273" t="s">
        <v>75</v>
      </c>
      <c r="F6632" s="273" t="s">
        <v>357</v>
      </c>
      <c r="G6632" s="273" t="s">
        <v>702</v>
      </c>
      <c r="H6632" s="274">
        <v>44986</v>
      </c>
      <c r="I6632" s="273">
        <v>11523</v>
      </c>
      <c r="J6632" s="273">
        <v>729</v>
      </c>
      <c r="W6632" s="273">
        <v>148054</v>
      </c>
      <c r="BV6632" s="273" t="s">
        <v>64</v>
      </c>
      <c r="BW6632" s="273" t="s">
        <v>404</v>
      </c>
      <c r="BX6632" s="273" t="s">
        <v>408</v>
      </c>
      <c r="BY6632" s="273" t="s">
        <v>413</v>
      </c>
      <c r="BZ6632" s="273" t="s">
        <v>86</v>
      </c>
      <c r="CA6632" s="273" t="s">
        <v>87</v>
      </c>
      <c r="CB6632" s="273" t="s">
        <v>88</v>
      </c>
      <c r="CC6632" s="273" t="s">
        <v>89</v>
      </c>
      <c r="CD6632" s="282">
        <v>3</v>
      </c>
      <c r="CE6632" s="274">
        <v>45170</v>
      </c>
      <c r="CF6632" s="273">
        <v>9264</v>
      </c>
      <c r="CG6632" s="273" t="s">
        <v>80</v>
      </c>
      <c r="CH6632" s="273">
        <v>9264</v>
      </c>
      <c r="CI6632" s="273" t="s">
        <v>80</v>
      </c>
      <c r="CM6632" s="273" t="s">
        <v>73</v>
      </c>
      <c r="CN6632" s="273">
        <v>3</v>
      </c>
    </row>
    <row r="6633" spans="4:92">
      <c r="D6633" s="273" t="s">
        <v>83</v>
      </c>
      <c r="E6633" s="273" t="s">
        <v>75</v>
      </c>
      <c r="F6633" s="273" t="s">
        <v>357</v>
      </c>
      <c r="G6633" s="273" t="s">
        <v>702</v>
      </c>
      <c r="H6633" s="274">
        <v>44986</v>
      </c>
      <c r="I6633" s="273">
        <v>11523</v>
      </c>
      <c r="J6633" s="273">
        <v>729</v>
      </c>
      <c r="K6633" s="273">
        <v>0</v>
      </c>
      <c r="L6633" s="273" t="s">
        <v>66</v>
      </c>
      <c r="N6633" s="273" t="s">
        <v>107</v>
      </c>
      <c r="W6633" s="273">
        <v>148079</v>
      </c>
      <c r="BV6633" s="273" t="s">
        <v>64</v>
      </c>
      <c r="BW6633" s="273" t="s">
        <v>404</v>
      </c>
      <c r="BX6633" s="273" t="s">
        <v>408</v>
      </c>
      <c r="BY6633" s="273" t="s">
        <v>413</v>
      </c>
      <c r="BZ6633" s="273" t="s">
        <v>86</v>
      </c>
      <c r="CA6633" s="273" t="s">
        <v>87</v>
      </c>
      <c r="CB6633" s="273" t="s">
        <v>88</v>
      </c>
      <c r="CC6633" s="273" t="s">
        <v>89</v>
      </c>
      <c r="CD6633" s="282">
        <v>3</v>
      </c>
      <c r="CE6633" s="274">
        <v>45200</v>
      </c>
      <c r="CF6633" s="273">
        <v>9065</v>
      </c>
      <c r="CG6633" s="273" t="s">
        <v>80</v>
      </c>
      <c r="CH6633" s="273">
        <v>9065</v>
      </c>
      <c r="CI6633" s="273" t="s">
        <v>80</v>
      </c>
      <c r="CM6633" s="273" t="s">
        <v>73</v>
      </c>
      <c r="CN6633" s="273">
        <v>3</v>
      </c>
    </row>
    <row r="6634" spans="4:92">
      <c r="D6634" s="273" t="s">
        <v>83</v>
      </c>
      <c r="E6634" s="273" t="s">
        <v>75</v>
      </c>
      <c r="F6634" s="273" t="s">
        <v>357</v>
      </c>
      <c r="G6634" s="273" t="s">
        <v>702</v>
      </c>
      <c r="H6634" s="274">
        <v>44986</v>
      </c>
      <c r="I6634" s="273">
        <v>11523</v>
      </c>
      <c r="J6634" s="273">
        <v>729</v>
      </c>
      <c r="K6634" s="273">
        <v>254</v>
      </c>
      <c r="L6634" s="273" t="s">
        <v>66</v>
      </c>
      <c r="M6634" s="273">
        <v>25.193625000000001</v>
      </c>
      <c r="N6634" s="273" t="s">
        <v>115</v>
      </c>
      <c r="W6634" s="273">
        <v>148078</v>
      </c>
      <c r="BV6634" s="273" t="s">
        <v>64</v>
      </c>
      <c r="BW6634" s="273" t="s">
        <v>404</v>
      </c>
      <c r="BX6634" s="273" t="s">
        <v>408</v>
      </c>
      <c r="BY6634" s="273" t="s">
        <v>413</v>
      </c>
      <c r="BZ6634" s="273" t="s">
        <v>86</v>
      </c>
      <c r="CA6634" s="273" t="s">
        <v>87</v>
      </c>
      <c r="CB6634" s="273" t="s">
        <v>101</v>
      </c>
      <c r="CC6634" s="273" t="s">
        <v>102</v>
      </c>
      <c r="CD6634" s="282">
        <v>4</v>
      </c>
      <c r="CE6634" s="274">
        <v>45200</v>
      </c>
      <c r="CF6634" s="273">
        <v>299651.40999999997</v>
      </c>
      <c r="CG6634" s="273" t="s">
        <v>2268</v>
      </c>
      <c r="CH6634" s="273">
        <v>8722.8525451000005</v>
      </c>
      <c r="CI6634" s="273" t="s">
        <v>104</v>
      </c>
      <c r="CM6634" s="273" t="s">
        <v>73</v>
      </c>
      <c r="CN6634" s="273">
        <v>3</v>
      </c>
    </row>
    <row r="6635" spans="4:92">
      <c r="D6635" s="273" t="s">
        <v>83</v>
      </c>
      <c r="E6635" s="273" t="s">
        <v>75</v>
      </c>
      <c r="F6635" s="273" t="s">
        <v>357</v>
      </c>
      <c r="G6635" s="273" t="s">
        <v>702</v>
      </c>
      <c r="H6635" s="274">
        <v>45017</v>
      </c>
      <c r="I6635" s="273">
        <v>11685</v>
      </c>
      <c r="J6635" s="273">
        <v>729</v>
      </c>
      <c r="W6635" s="273">
        <v>152752</v>
      </c>
      <c r="BV6635" s="273" t="s">
        <v>64</v>
      </c>
      <c r="BW6635" s="273" t="s">
        <v>404</v>
      </c>
      <c r="BX6635" s="273" t="s">
        <v>408</v>
      </c>
      <c r="BY6635" s="273" t="s">
        <v>413</v>
      </c>
      <c r="BZ6635" s="273" t="s">
        <v>110</v>
      </c>
      <c r="CA6635" s="273" t="s">
        <v>111</v>
      </c>
      <c r="CB6635" s="273" t="s">
        <v>112</v>
      </c>
      <c r="CC6635" s="273" t="s">
        <v>113</v>
      </c>
      <c r="CD6635" s="282">
        <v>4</v>
      </c>
      <c r="CE6635" s="274">
        <v>45200</v>
      </c>
      <c r="CI6635" s="273" t="s">
        <v>80</v>
      </c>
      <c r="CM6635" s="273" t="s">
        <v>73</v>
      </c>
      <c r="CN6635" s="273">
        <v>3</v>
      </c>
    </row>
    <row r="6636" spans="4:92">
      <c r="D6636" s="273" t="s">
        <v>83</v>
      </c>
      <c r="E6636" s="273" t="s">
        <v>75</v>
      </c>
      <c r="F6636" s="273" t="s">
        <v>357</v>
      </c>
      <c r="G6636" s="273" t="s">
        <v>702</v>
      </c>
      <c r="H6636" s="274">
        <v>45017</v>
      </c>
      <c r="I6636" s="273">
        <v>11685</v>
      </c>
      <c r="J6636" s="273">
        <v>729</v>
      </c>
      <c r="K6636" s="273">
        <v>0</v>
      </c>
      <c r="L6636" s="273" t="s">
        <v>66</v>
      </c>
      <c r="N6636" s="273" t="s">
        <v>107</v>
      </c>
      <c r="W6636" s="273">
        <v>152777</v>
      </c>
      <c r="BV6636" s="273" t="s">
        <v>64</v>
      </c>
      <c r="BW6636" s="273" t="s">
        <v>404</v>
      </c>
      <c r="BX6636" s="273" t="s">
        <v>408</v>
      </c>
      <c r="BY6636" s="273" t="s">
        <v>413</v>
      </c>
      <c r="BZ6636" s="273" t="s">
        <v>126</v>
      </c>
      <c r="CA6636" s="273" t="s">
        <v>127</v>
      </c>
      <c r="CB6636" s="273" t="s">
        <v>133</v>
      </c>
      <c r="CC6636" s="273" t="s">
        <v>134</v>
      </c>
      <c r="CD6636" s="282">
        <v>7</v>
      </c>
      <c r="CE6636" s="274">
        <v>45200</v>
      </c>
      <c r="CI6636" s="273" t="s">
        <v>104</v>
      </c>
      <c r="CM6636" s="273" t="s">
        <v>73</v>
      </c>
      <c r="CN6636" s="273">
        <v>3</v>
      </c>
    </row>
    <row r="6637" spans="4:92">
      <c r="D6637" s="273" t="s">
        <v>83</v>
      </c>
      <c r="E6637" s="273" t="s">
        <v>75</v>
      </c>
      <c r="F6637" s="273" t="s">
        <v>357</v>
      </c>
      <c r="G6637" s="273" t="s">
        <v>702</v>
      </c>
      <c r="H6637" s="274">
        <v>45017</v>
      </c>
      <c r="I6637" s="273">
        <v>11685</v>
      </c>
      <c r="J6637" s="273">
        <v>729</v>
      </c>
      <c r="K6637" s="273">
        <v>230</v>
      </c>
      <c r="L6637" s="273" t="s">
        <v>66</v>
      </c>
      <c r="M6637" s="273">
        <v>22.813124999999999</v>
      </c>
      <c r="N6637" s="273" t="s">
        <v>115</v>
      </c>
      <c r="W6637" s="273">
        <v>152776</v>
      </c>
      <c r="BV6637" s="273" t="s">
        <v>64</v>
      </c>
      <c r="BW6637" s="273" t="s">
        <v>404</v>
      </c>
      <c r="BX6637" s="273" t="s">
        <v>408</v>
      </c>
      <c r="BY6637" s="273" t="s">
        <v>413</v>
      </c>
      <c r="BZ6637" s="273" t="s">
        <v>110</v>
      </c>
      <c r="CA6637" s="273" t="s">
        <v>111</v>
      </c>
      <c r="CB6637" s="273" t="s">
        <v>117</v>
      </c>
      <c r="CC6637" s="273" t="s">
        <v>118</v>
      </c>
      <c r="CD6637" s="282">
        <v>5</v>
      </c>
      <c r="CE6637" s="274">
        <v>45200</v>
      </c>
      <c r="CI6637" s="273" t="s">
        <v>104</v>
      </c>
      <c r="CM6637" s="273" t="s">
        <v>73</v>
      </c>
      <c r="CN6637" s="273">
        <v>3</v>
      </c>
    </row>
    <row r="6638" spans="4:92">
      <c r="D6638" s="273" t="s">
        <v>83</v>
      </c>
      <c r="E6638" s="273" t="s">
        <v>75</v>
      </c>
      <c r="F6638" s="273" t="s">
        <v>357</v>
      </c>
      <c r="G6638" s="273" t="s">
        <v>702</v>
      </c>
      <c r="H6638" s="274">
        <v>45047</v>
      </c>
      <c r="I6638" s="273">
        <v>12301</v>
      </c>
      <c r="J6638" s="273">
        <v>729</v>
      </c>
      <c r="W6638" s="273">
        <v>178271</v>
      </c>
      <c r="BV6638" s="273" t="s">
        <v>64</v>
      </c>
      <c r="BW6638" s="273" t="s">
        <v>404</v>
      </c>
      <c r="BX6638" s="273" t="s">
        <v>408</v>
      </c>
      <c r="BY6638" s="273" t="s">
        <v>413</v>
      </c>
      <c r="BZ6638" s="273" t="s">
        <v>126</v>
      </c>
      <c r="CA6638" s="273" t="s">
        <v>127</v>
      </c>
      <c r="CB6638" s="273" t="s">
        <v>128</v>
      </c>
      <c r="CC6638" s="273" t="s">
        <v>129</v>
      </c>
      <c r="CD6638" s="282">
        <v>6</v>
      </c>
      <c r="CE6638" s="274">
        <v>45200</v>
      </c>
      <c r="CI6638" s="273" t="s">
        <v>80</v>
      </c>
      <c r="CM6638" s="273" t="s">
        <v>73</v>
      </c>
      <c r="CN6638" s="273">
        <v>3</v>
      </c>
    </row>
    <row r="6639" spans="4:92">
      <c r="D6639" s="273" t="s">
        <v>83</v>
      </c>
      <c r="E6639" s="273" t="s">
        <v>75</v>
      </c>
      <c r="F6639" s="273" t="s">
        <v>357</v>
      </c>
      <c r="G6639" s="273" t="s">
        <v>702</v>
      </c>
      <c r="H6639" s="274">
        <v>45047</v>
      </c>
      <c r="I6639" s="273">
        <v>12301</v>
      </c>
      <c r="J6639" s="273">
        <v>729</v>
      </c>
      <c r="K6639" s="273">
        <v>0</v>
      </c>
      <c r="L6639" s="273" t="s">
        <v>66</v>
      </c>
      <c r="N6639" s="273" t="s">
        <v>107</v>
      </c>
      <c r="W6639" s="273">
        <v>178296</v>
      </c>
      <c r="BV6639" s="273" t="s">
        <v>64</v>
      </c>
      <c r="BW6639" s="273" t="s">
        <v>404</v>
      </c>
      <c r="BX6639" s="273" t="s">
        <v>408</v>
      </c>
      <c r="BY6639" s="273" t="s">
        <v>413</v>
      </c>
      <c r="BZ6639" s="273" t="s">
        <v>151</v>
      </c>
      <c r="CA6639" s="273" t="s">
        <v>152</v>
      </c>
      <c r="CB6639" s="273" t="s">
        <v>153</v>
      </c>
      <c r="CC6639" s="273" t="s">
        <v>154</v>
      </c>
      <c r="CD6639" s="282">
        <v>10</v>
      </c>
      <c r="CE6639" s="274">
        <v>45200</v>
      </c>
      <c r="CF6639" s="273">
        <v>9065</v>
      </c>
      <c r="CG6639" s="273" t="s">
        <v>80</v>
      </c>
      <c r="CH6639" s="273">
        <v>9065</v>
      </c>
      <c r="CI6639" s="273" t="s">
        <v>80</v>
      </c>
      <c r="CM6639" s="273" t="s">
        <v>73</v>
      </c>
      <c r="CN6639" s="273">
        <v>3</v>
      </c>
    </row>
    <row r="6640" spans="4:92">
      <c r="D6640" s="273" t="s">
        <v>83</v>
      </c>
      <c r="E6640" s="273" t="s">
        <v>75</v>
      </c>
      <c r="F6640" s="273" t="s">
        <v>357</v>
      </c>
      <c r="G6640" s="273" t="s">
        <v>702</v>
      </c>
      <c r="H6640" s="274">
        <v>45047</v>
      </c>
      <c r="I6640" s="273">
        <v>12301</v>
      </c>
      <c r="J6640" s="273">
        <v>729</v>
      </c>
      <c r="K6640" s="273">
        <v>210</v>
      </c>
      <c r="L6640" s="273" t="s">
        <v>66</v>
      </c>
      <c r="M6640" s="273">
        <v>20.829374999999999</v>
      </c>
      <c r="N6640" s="273" t="s">
        <v>115</v>
      </c>
      <c r="W6640" s="273">
        <v>178295</v>
      </c>
      <c r="BV6640" s="273" t="s">
        <v>64</v>
      </c>
      <c r="BW6640" s="273" t="s">
        <v>404</v>
      </c>
      <c r="BX6640" s="273" t="s">
        <v>408</v>
      </c>
      <c r="BY6640" s="273" t="s">
        <v>413</v>
      </c>
      <c r="BZ6640" s="273" t="s">
        <v>138</v>
      </c>
      <c r="CA6640" s="273" t="s">
        <v>139</v>
      </c>
      <c r="CB6640" s="273" t="s">
        <v>140</v>
      </c>
      <c r="CC6640" s="273" t="s">
        <v>141</v>
      </c>
      <c r="CD6640" s="282">
        <v>9</v>
      </c>
      <c r="CE6640" s="274">
        <v>45200</v>
      </c>
      <c r="CF6640" s="273">
        <v>0</v>
      </c>
      <c r="CG6640" s="273" t="s">
        <v>80</v>
      </c>
      <c r="CH6640" s="273">
        <v>0</v>
      </c>
      <c r="CI6640" s="273" t="s">
        <v>80</v>
      </c>
      <c r="CM6640" s="273" t="s">
        <v>73</v>
      </c>
      <c r="CN6640" s="273">
        <v>3</v>
      </c>
    </row>
    <row r="6641" spans="4:92">
      <c r="D6641" s="273" t="s">
        <v>83</v>
      </c>
      <c r="E6641" s="273" t="s">
        <v>75</v>
      </c>
      <c r="F6641" s="273" t="s">
        <v>357</v>
      </c>
      <c r="G6641" s="273" t="s">
        <v>702</v>
      </c>
      <c r="H6641" s="274">
        <v>45078</v>
      </c>
      <c r="I6641" s="273">
        <v>12570</v>
      </c>
      <c r="J6641" s="273">
        <v>729</v>
      </c>
      <c r="W6641" s="273">
        <v>190107</v>
      </c>
      <c r="BV6641" s="273" t="s">
        <v>64</v>
      </c>
      <c r="BW6641" s="273" t="s">
        <v>404</v>
      </c>
      <c r="BX6641" s="273" t="s">
        <v>408</v>
      </c>
      <c r="BY6641" s="273" t="s">
        <v>413</v>
      </c>
      <c r="BZ6641" s="273" t="s">
        <v>167</v>
      </c>
      <c r="CA6641" s="273" t="s">
        <v>168</v>
      </c>
      <c r="CB6641" s="273" t="s">
        <v>169</v>
      </c>
      <c r="CC6641" s="273" t="s">
        <v>170</v>
      </c>
      <c r="CD6641" s="282">
        <v>12</v>
      </c>
      <c r="CE6641" s="274">
        <v>45200</v>
      </c>
      <c r="CF6641" s="273">
        <v>0</v>
      </c>
      <c r="CG6641" s="273" t="s">
        <v>80</v>
      </c>
      <c r="CH6641" s="273">
        <v>0</v>
      </c>
      <c r="CI6641" s="273" t="s">
        <v>80</v>
      </c>
      <c r="CM6641" s="273" t="s">
        <v>73</v>
      </c>
      <c r="CN6641" s="273">
        <v>3</v>
      </c>
    </row>
    <row r="6642" spans="4:92">
      <c r="D6642" s="273" t="s">
        <v>83</v>
      </c>
      <c r="E6642" s="273" t="s">
        <v>75</v>
      </c>
      <c r="F6642" s="273" t="s">
        <v>357</v>
      </c>
      <c r="G6642" s="273" t="s">
        <v>702</v>
      </c>
      <c r="H6642" s="274">
        <v>45078</v>
      </c>
      <c r="I6642" s="273">
        <v>12570</v>
      </c>
      <c r="J6642" s="273">
        <v>729</v>
      </c>
      <c r="K6642" s="273">
        <v>0</v>
      </c>
      <c r="L6642" s="273" t="s">
        <v>66</v>
      </c>
      <c r="N6642" s="273" t="s">
        <v>107</v>
      </c>
      <c r="W6642" s="273">
        <v>190132</v>
      </c>
      <c r="BV6642" s="273" t="s">
        <v>64</v>
      </c>
      <c r="BW6642" s="273" t="s">
        <v>404</v>
      </c>
      <c r="BX6642" s="273" t="s">
        <v>408</v>
      </c>
      <c r="BY6642" s="273" t="s">
        <v>413</v>
      </c>
      <c r="BZ6642" s="273" t="s">
        <v>151</v>
      </c>
      <c r="CA6642" s="273" t="s">
        <v>152</v>
      </c>
      <c r="CB6642" s="273" t="s">
        <v>161</v>
      </c>
      <c r="CC6642" s="273" t="s">
        <v>162</v>
      </c>
      <c r="CD6642" s="282">
        <v>11</v>
      </c>
      <c r="CE6642" s="274">
        <v>45200</v>
      </c>
      <c r="CF6642" s="273">
        <v>7252</v>
      </c>
      <c r="CG6642" s="273" t="s">
        <v>80</v>
      </c>
      <c r="CH6642" s="273">
        <v>7252</v>
      </c>
      <c r="CI6642" s="273" t="s">
        <v>80</v>
      </c>
      <c r="CM6642" s="273" t="s">
        <v>73</v>
      </c>
      <c r="CN6642" s="273">
        <v>3</v>
      </c>
    </row>
    <row r="6643" spans="4:92">
      <c r="D6643" s="273" t="s">
        <v>83</v>
      </c>
      <c r="E6643" s="273" t="s">
        <v>75</v>
      </c>
      <c r="F6643" s="273" t="s">
        <v>357</v>
      </c>
      <c r="G6643" s="273" t="s">
        <v>702</v>
      </c>
      <c r="H6643" s="274">
        <v>45078</v>
      </c>
      <c r="I6643" s="273">
        <v>12570</v>
      </c>
      <c r="J6643" s="273">
        <v>729</v>
      </c>
      <c r="K6643" s="273">
        <v>260</v>
      </c>
      <c r="L6643" s="273" t="s">
        <v>66</v>
      </c>
      <c r="M6643" s="273">
        <v>25.78875</v>
      </c>
      <c r="N6643" s="273" t="s">
        <v>115</v>
      </c>
      <c r="W6643" s="273">
        <v>190131</v>
      </c>
      <c r="BV6643" s="273" t="s">
        <v>64</v>
      </c>
      <c r="BW6643" s="273" t="s">
        <v>404</v>
      </c>
      <c r="BX6643" s="273" t="s">
        <v>408</v>
      </c>
      <c r="BY6643" s="273" t="s">
        <v>413</v>
      </c>
      <c r="BZ6643" s="273" t="s">
        <v>167</v>
      </c>
      <c r="CA6643" s="273" t="s">
        <v>168</v>
      </c>
      <c r="CB6643" s="273" t="s">
        <v>353</v>
      </c>
      <c r="CC6643" s="273" t="s">
        <v>354</v>
      </c>
      <c r="CD6643" s="282">
        <v>13</v>
      </c>
      <c r="CE6643" s="274">
        <v>45200</v>
      </c>
      <c r="CF6643" s="273">
        <v>0</v>
      </c>
      <c r="CG6643" s="273" t="s">
        <v>80</v>
      </c>
      <c r="CH6643" s="273">
        <v>0</v>
      </c>
      <c r="CI6643" s="273" t="s">
        <v>80</v>
      </c>
      <c r="CM6643" s="273" t="s">
        <v>73</v>
      </c>
      <c r="CN6643" s="273">
        <v>3</v>
      </c>
    </row>
    <row r="6644" spans="4:92">
      <c r="D6644" s="273" t="s">
        <v>83</v>
      </c>
      <c r="E6644" s="273" t="s">
        <v>75</v>
      </c>
      <c r="F6644" s="273" t="s">
        <v>357</v>
      </c>
      <c r="G6644" s="273" t="s">
        <v>702</v>
      </c>
      <c r="H6644" s="274">
        <v>45108</v>
      </c>
      <c r="I6644" s="273">
        <v>12839</v>
      </c>
      <c r="J6644" s="273">
        <v>729</v>
      </c>
      <c r="W6644" s="273">
        <v>203591</v>
      </c>
      <c r="BV6644" s="273" t="s">
        <v>64</v>
      </c>
      <c r="BW6644" s="273" t="s">
        <v>404</v>
      </c>
      <c r="BX6644" s="273" t="s">
        <v>408</v>
      </c>
      <c r="BY6644" s="273" t="s">
        <v>413</v>
      </c>
      <c r="BZ6644" s="273" t="s">
        <v>167</v>
      </c>
      <c r="CA6644" s="273" t="s">
        <v>168</v>
      </c>
      <c r="CB6644" s="273" t="s">
        <v>313</v>
      </c>
      <c r="CC6644" s="273" t="s">
        <v>314</v>
      </c>
      <c r="CD6644" s="282">
        <v>14</v>
      </c>
      <c r="CE6644" s="274">
        <v>45200</v>
      </c>
      <c r="CF6644" s="273">
        <v>0</v>
      </c>
      <c r="CG6644" s="273" t="s">
        <v>80</v>
      </c>
      <c r="CH6644" s="273">
        <v>0</v>
      </c>
      <c r="CI6644" s="273" t="s">
        <v>80</v>
      </c>
      <c r="CM6644" s="273" t="s">
        <v>73</v>
      </c>
      <c r="CN6644" s="273">
        <v>3</v>
      </c>
    </row>
    <row r="6645" spans="4:92">
      <c r="D6645" s="273" t="s">
        <v>83</v>
      </c>
      <c r="E6645" s="273" t="s">
        <v>75</v>
      </c>
      <c r="F6645" s="273" t="s">
        <v>357</v>
      </c>
      <c r="G6645" s="273" t="s">
        <v>702</v>
      </c>
      <c r="H6645" s="274">
        <v>45108</v>
      </c>
      <c r="I6645" s="273">
        <v>12839</v>
      </c>
      <c r="J6645" s="273">
        <v>729</v>
      </c>
      <c r="K6645" s="273">
        <v>0</v>
      </c>
      <c r="L6645" s="273" t="s">
        <v>66</v>
      </c>
      <c r="N6645" s="273" t="s">
        <v>107</v>
      </c>
      <c r="W6645" s="273">
        <v>203616</v>
      </c>
      <c r="BV6645" s="273" t="s">
        <v>64</v>
      </c>
      <c r="BW6645" s="273" t="s">
        <v>404</v>
      </c>
      <c r="BX6645" s="273" t="s">
        <v>408</v>
      </c>
      <c r="BY6645" s="273" t="s">
        <v>413</v>
      </c>
      <c r="BZ6645" s="273" t="s">
        <v>204</v>
      </c>
      <c r="CA6645" s="273" t="s">
        <v>205</v>
      </c>
      <c r="CB6645" s="273" t="s">
        <v>206</v>
      </c>
      <c r="CC6645" s="273" t="s">
        <v>207</v>
      </c>
      <c r="CD6645" s="282">
        <v>0</v>
      </c>
      <c r="CE6645" s="274">
        <v>45200</v>
      </c>
      <c r="CG6645" s="273" t="s">
        <v>181</v>
      </c>
      <c r="CI6645" s="273" t="s">
        <v>208</v>
      </c>
      <c r="CJ6645" s="273" t="s">
        <v>209</v>
      </c>
      <c r="CM6645" s="273" t="s">
        <v>73</v>
      </c>
      <c r="CN6645" s="273">
        <v>3</v>
      </c>
    </row>
    <row r="6646" spans="4:92">
      <c r="D6646" s="273" t="s">
        <v>83</v>
      </c>
      <c r="E6646" s="273" t="s">
        <v>75</v>
      </c>
      <c r="F6646" s="273" t="s">
        <v>357</v>
      </c>
      <c r="G6646" s="273" t="s">
        <v>702</v>
      </c>
      <c r="H6646" s="274">
        <v>45108</v>
      </c>
      <c r="I6646" s="273">
        <v>12839</v>
      </c>
      <c r="J6646" s="273">
        <v>729</v>
      </c>
      <c r="K6646" s="273">
        <v>430</v>
      </c>
      <c r="L6646" s="273" t="s">
        <v>66</v>
      </c>
      <c r="M6646" s="273">
        <v>42.650624999999998</v>
      </c>
      <c r="N6646" s="273" t="s">
        <v>115</v>
      </c>
      <c r="W6646" s="273">
        <v>203615</v>
      </c>
      <c r="BV6646" s="273" t="s">
        <v>64</v>
      </c>
      <c r="BW6646" s="273" t="s">
        <v>404</v>
      </c>
      <c r="BX6646" s="273" t="s">
        <v>408</v>
      </c>
      <c r="BY6646" s="273" t="s">
        <v>413</v>
      </c>
      <c r="BZ6646" s="273" t="s">
        <v>86</v>
      </c>
      <c r="CA6646" s="273" t="s">
        <v>87</v>
      </c>
      <c r="CB6646" s="273" t="s">
        <v>179</v>
      </c>
      <c r="CC6646" s="273" t="s">
        <v>180</v>
      </c>
      <c r="CD6646" s="282">
        <v>1</v>
      </c>
      <c r="CE6646" s="274">
        <v>45200</v>
      </c>
      <c r="CG6646" s="273" t="s">
        <v>181</v>
      </c>
      <c r="CI6646" s="273" t="s">
        <v>181</v>
      </c>
      <c r="CJ6646" s="273" t="s">
        <v>1842</v>
      </c>
      <c r="CM6646" s="273" t="s">
        <v>73</v>
      </c>
      <c r="CN6646" s="273">
        <v>3</v>
      </c>
    </row>
    <row r="6647" spans="4:92">
      <c r="D6647" s="273" t="s">
        <v>83</v>
      </c>
      <c r="E6647" s="273" t="s">
        <v>75</v>
      </c>
      <c r="F6647" s="273" t="s">
        <v>357</v>
      </c>
      <c r="G6647" s="273" t="s">
        <v>702</v>
      </c>
      <c r="H6647" s="274">
        <v>45139</v>
      </c>
      <c r="I6647" s="273">
        <v>13516</v>
      </c>
      <c r="J6647" s="273">
        <v>729</v>
      </c>
      <c r="W6647" s="273">
        <v>221660</v>
      </c>
      <c r="BV6647" s="273" t="s">
        <v>64</v>
      </c>
      <c r="BW6647" s="273" t="s">
        <v>404</v>
      </c>
      <c r="BX6647" s="273" t="s">
        <v>408</v>
      </c>
      <c r="BY6647" s="273" t="s">
        <v>413</v>
      </c>
      <c r="BZ6647" s="273" t="s">
        <v>167</v>
      </c>
      <c r="CA6647" s="273" t="s">
        <v>168</v>
      </c>
      <c r="CB6647" s="273" t="s">
        <v>319</v>
      </c>
      <c r="CC6647" s="273" t="s">
        <v>320</v>
      </c>
      <c r="CD6647" s="282">
        <v>15</v>
      </c>
      <c r="CE6647" s="274">
        <v>45200</v>
      </c>
      <c r="CF6647" s="273">
        <v>0</v>
      </c>
      <c r="CG6647" s="273" t="s">
        <v>80</v>
      </c>
      <c r="CH6647" s="273">
        <v>0</v>
      </c>
      <c r="CI6647" s="273" t="s">
        <v>80</v>
      </c>
      <c r="CM6647" s="273" t="s">
        <v>73</v>
      </c>
      <c r="CN6647" s="273">
        <v>3</v>
      </c>
    </row>
    <row r="6648" spans="4:92">
      <c r="D6648" s="273" t="s">
        <v>83</v>
      </c>
      <c r="E6648" s="273" t="s">
        <v>75</v>
      </c>
      <c r="F6648" s="273" t="s">
        <v>357</v>
      </c>
      <c r="G6648" s="273" t="s">
        <v>702</v>
      </c>
      <c r="H6648" s="274">
        <v>45139</v>
      </c>
      <c r="I6648" s="273">
        <v>13516</v>
      </c>
      <c r="J6648" s="273">
        <v>729</v>
      </c>
      <c r="K6648" s="273">
        <v>0</v>
      </c>
      <c r="L6648" s="273" t="s">
        <v>66</v>
      </c>
      <c r="N6648" s="273" t="s">
        <v>107</v>
      </c>
      <c r="W6648" s="273">
        <v>221685</v>
      </c>
      <c r="BV6648" s="273" t="s">
        <v>64</v>
      </c>
      <c r="BW6648" s="273" t="s">
        <v>404</v>
      </c>
      <c r="BX6648" s="273" t="s">
        <v>408</v>
      </c>
      <c r="BY6648" s="273" t="s">
        <v>413</v>
      </c>
      <c r="BZ6648" s="273" t="s">
        <v>138</v>
      </c>
      <c r="CA6648" s="273" t="s">
        <v>139</v>
      </c>
      <c r="CB6648" s="273" t="s">
        <v>190</v>
      </c>
      <c r="CC6648" s="273" t="s">
        <v>191</v>
      </c>
      <c r="CD6648" s="282">
        <v>8</v>
      </c>
      <c r="CE6648" s="274">
        <v>45200</v>
      </c>
      <c r="CF6648" s="273">
        <v>0</v>
      </c>
      <c r="CG6648" s="273" t="s">
        <v>80</v>
      </c>
      <c r="CH6648" s="273">
        <v>0</v>
      </c>
      <c r="CI6648" s="273" t="s">
        <v>80</v>
      </c>
      <c r="CM6648" s="273" t="s">
        <v>73</v>
      </c>
      <c r="CN6648" s="273">
        <v>3</v>
      </c>
    </row>
    <row r="6649" spans="4:92">
      <c r="D6649" s="273" t="s">
        <v>83</v>
      </c>
      <c r="E6649" s="273" t="s">
        <v>75</v>
      </c>
      <c r="F6649" s="273" t="s">
        <v>357</v>
      </c>
      <c r="G6649" s="273" t="s">
        <v>702</v>
      </c>
      <c r="H6649" s="274">
        <v>45139</v>
      </c>
      <c r="I6649" s="273">
        <v>13516</v>
      </c>
      <c r="J6649" s="273">
        <v>729</v>
      </c>
      <c r="K6649" s="273">
        <v>340</v>
      </c>
      <c r="L6649" s="273" t="s">
        <v>66</v>
      </c>
      <c r="M6649" s="273">
        <v>33.723750000000003</v>
      </c>
      <c r="N6649" s="273" t="s">
        <v>115</v>
      </c>
      <c r="W6649" s="273">
        <v>221684</v>
      </c>
      <c r="BV6649" s="273" t="s">
        <v>64</v>
      </c>
      <c r="BW6649" s="273" t="s">
        <v>404</v>
      </c>
      <c r="BX6649" s="273" t="s">
        <v>408</v>
      </c>
      <c r="BY6649" s="273" t="s">
        <v>413</v>
      </c>
      <c r="BZ6649" s="273" t="s">
        <v>86</v>
      </c>
      <c r="CA6649" s="273" t="s">
        <v>87</v>
      </c>
      <c r="CB6649" s="273" t="s">
        <v>217</v>
      </c>
      <c r="CC6649" s="273" t="s">
        <v>218</v>
      </c>
      <c r="CD6649" s="282">
        <v>2</v>
      </c>
      <c r="CE6649" s="274">
        <v>45200</v>
      </c>
      <c r="CG6649" s="273" t="s">
        <v>181</v>
      </c>
      <c r="CI6649" s="273" t="s">
        <v>181</v>
      </c>
      <c r="CJ6649" s="273" t="s">
        <v>1452</v>
      </c>
      <c r="CM6649" s="273" t="s">
        <v>73</v>
      </c>
      <c r="CN6649" s="273">
        <v>3</v>
      </c>
    </row>
    <row r="6650" spans="4:92">
      <c r="D6650" s="273" t="s">
        <v>83</v>
      </c>
      <c r="E6650" s="273" t="s">
        <v>75</v>
      </c>
      <c r="F6650" s="273" t="s">
        <v>357</v>
      </c>
      <c r="G6650" s="273" t="s">
        <v>702</v>
      </c>
      <c r="H6650" s="274">
        <v>45170</v>
      </c>
      <c r="I6650" s="273">
        <v>13843</v>
      </c>
      <c r="J6650" s="273">
        <v>729</v>
      </c>
      <c r="W6650" s="273">
        <v>234611</v>
      </c>
      <c r="BV6650" s="273" t="s">
        <v>64</v>
      </c>
      <c r="BW6650" s="273" t="s">
        <v>404</v>
      </c>
      <c r="BX6650" s="273" t="s">
        <v>408</v>
      </c>
      <c r="BY6650" s="273" t="s">
        <v>413</v>
      </c>
      <c r="BZ6650" s="273" t="s">
        <v>86</v>
      </c>
      <c r="CA6650" s="273" t="s">
        <v>87</v>
      </c>
      <c r="CB6650" s="273" t="s">
        <v>225</v>
      </c>
      <c r="CC6650" s="273" t="s">
        <v>226</v>
      </c>
      <c r="CD6650" s="282">
        <v>5</v>
      </c>
      <c r="CE6650" s="274">
        <v>45200</v>
      </c>
      <c r="CF6650" s="273">
        <v>0</v>
      </c>
      <c r="CG6650" s="273" t="s">
        <v>80</v>
      </c>
      <c r="CH6650" s="273">
        <v>0</v>
      </c>
      <c r="CI6650" s="273" t="s">
        <v>80</v>
      </c>
      <c r="CM6650" s="273" t="s">
        <v>73</v>
      </c>
      <c r="CN6650" s="273">
        <v>3</v>
      </c>
    </row>
    <row r="6651" spans="4:92">
      <c r="D6651" s="273" t="s">
        <v>83</v>
      </c>
      <c r="E6651" s="273" t="s">
        <v>75</v>
      </c>
      <c r="F6651" s="273" t="s">
        <v>357</v>
      </c>
      <c r="G6651" s="273" t="s">
        <v>702</v>
      </c>
      <c r="H6651" s="274">
        <v>45170</v>
      </c>
      <c r="I6651" s="273">
        <v>13843</v>
      </c>
      <c r="J6651" s="273">
        <v>729</v>
      </c>
      <c r="K6651" s="273">
        <v>0</v>
      </c>
      <c r="L6651" s="273" t="s">
        <v>66</v>
      </c>
      <c r="N6651" s="273" t="s">
        <v>107</v>
      </c>
      <c r="W6651" s="273">
        <v>234636</v>
      </c>
      <c r="BV6651" s="273" t="s">
        <v>64</v>
      </c>
      <c r="BW6651" s="273" t="s">
        <v>404</v>
      </c>
      <c r="BX6651" s="273" t="s">
        <v>408</v>
      </c>
      <c r="BY6651" s="273" t="s">
        <v>413</v>
      </c>
      <c r="BZ6651" s="273" t="s">
        <v>86</v>
      </c>
      <c r="CA6651" s="273" t="s">
        <v>87</v>
      </c>
      <c r="CB6651" s="273" t="s">
        <v>233</v>
      </c>
      <c r="CC6651" s="273" t="s">
        <v>234</v>
      </c>
      <c r="CD6651" s="282">
        <v>1</v>
      </c>
      <c r="CE6651" s="274">
        <v>45200</v>
      </c>
      <c r="CG6651" s="273" t="s">
        <v>181</v>
      </c>
      <c r="CI6651" s="273" t="s">
        <v>181</v>
      </c>
      <c r="CJ6651" s="273" t="s">
        <v>1320</v>
      </c>
      <c r="CM6651" s="273" t="s">
        <v>73</v>
      </c>
      <c r="CN6651" s="273">
        <v>3</v>
      </c>
    </row>
    <row r="6652" spans="4:92">
      <c r="D6652" s="273" t="s">
        <v>83</v>
      </c>
      <c r="E6652" s="273" t="s">
        <v>75</v>
      </c>
      <c r="F6652" s="273" t="s">
        <v>357</v>
      </c>
      <c r="G6652" s="273" t="s">
        <v>702</v>
      </c>
      <c r="H6652" s="274">
        <v>45170</v>
      </c>
      <c r="I6652" s="273">
        <v>13843</v>
      </c>
      <c r="J6652" s="273">
        <v>729</v>
      </c>
      <c r="K6652" s="273">
        <v>260</v>
      </c>
      <c r="L6652" s="273" t="s">
        <v>66</v>
      </c>
      <c r="M6652" s="273">
        <v>25.78875</v>
      </c>
      <c r="N6652" s="273" t="s">
        <v>115</v>
      </c>
      <c r="W6652" s="273">
        <v>234635</v>
      </c>
      <c r="BV6652" s="273" t="s">
        <v>64</v>
      </c>
      <c r="BW6652" s="273" t="s">
        <v>404</v>
      </c>
      <c r="BX6652" s="273" t="s">
        <v>408</v>
      </c>
      <c r="BY6652" s="273" t="s">
        <v>413</v>
      </c>
      <c r="BZ6652" s="273" t="s">
        <v>86</v>
      </c>
      <c r="CA6652" s="273" t="s">
        <v>87</v>
      </c>
      <c r="CB6652" s="273" t="s">
        <v>233</v>
      </c>
      <c r="CC6652" s="273" t="s">
        <v>234</v>
      </c>
      <c r="CD6652" s="282">
        <v>1</v>
      </c>
      <c r="CE6652" s="274">
        <v>45231</v>
      </c>
      <c r="CG6652" s="273" t="s">
        <v>181</v>
      </c>
      <c r="CI6652" s="273" t="s">
        <v>181</v>
      </c>
      <c r="CJ6652" s="273" t="s">
        <v>2121</v>
      </c>
      <c r="CM6652" s="273" t="s">
        <v>73</v>
      </c>
      <c r="CN6652" s="273">
        <v>3</v>
      </c>
    </row>
    <row r="6653" spans="4:92">
      <c r="D6653" s="273" t="s">
        <v>83</v>
      </c>
      <c r="E6653" s="273" t="s">
        <v>75</v>
      </c>
      <c r="F6653" s="273" t="s">
        <v>357</v>
      </c>
      <c r="G6653" s="273" t="s">
        <v>702</v>
      </c>
      <c r="H6653" s="274">
        <v>45200</v>
      </c>
      <c r="I6653" s="273">
        <v>14178</v>
      </c>
      <c r="J6653" s="273">
        <v>729</v>
      </c>
      <c r="W6653" s="273">
        <v>252628</v>
      </c>
      <c r="BV6653" s="273" t="s">
        <v>64</v>
      </c>
      <c r="BW6653" s="273" t="s">
        <v>404</v>
      </c>
      <c r="BX6653" s="273" t="s">
        <v>408</v>
      </c>
      <c r="BY6653" s="273" t="s">
        <v>413</v>
      </c>
      <c r="BZ6653" s="273" t="s">
        <v>86</v>
      </c>
      <c r="CA6653" s="273" t="s">
        <v>87</v>
      </c>
      <c r="CB6653" s="273" t="s">
        <v>225</v>
      </c>
      <c r="CC6653" s="273" t="s">
        <v>226</v>
      </c>
      <c r="CD6653" s="282">
        <v>5</v>
      </c>
      <c r="CE6653" s="274">
        <v>45231</v>
      </c>
      <c r="CF6653" s="273">
        <v>0</v>
      </c>
      <c r="CG6653" s="273" t="s">
        <v>80</v>
      </c>
      <c r="CH6653" s="273">
        <v>0</v>
      </c>
      <c r="CI6653" s="273" t="s">
        <v>80</v>
      </c>
      <c r="CM6653" s="273" t="s">
        <v>73</v>
      </c>
      <c r="CN6653" s="273">
        <v>3</v>
      </c>
    </row>
    <row r="6654" spans="4:92">
      <c r="D6654" s="273" t="s">
        <v>83</v>
      </c>
      <c r="E6654" s="273" t="s">
        <v>75</v>
      </c>
      <c r="F6654" s="273" t="s">
        <v>357</v>
      </c>
      <c r="G6654" s="273" t="s">
        <v>702</v>
      </c>
      <c r="H6654" s="274">
        <v>45200</v>
      </c>
      <c r="I6654" s="273">
        <v>14178</v>
      </c>
      <c r="J6654" s="273">
        <v>729</v>
      </c>
      <c r="K6654" s="273">
        <v>0</v>
      </c>
      <c r="L6654" s="273" t="s">
        <v>66</v>
      </c>
      <c r="N6654" s="273" t="s">
        <v>107</v>
      </c>
      <c r="W6654" s="273">
        <v>252653</v>
      </c>
      <c r="BV6654" s="273" t="s">
        <v>64</v>
      </c>
      <c r="BW6654" s="273" t="s">
        <v>404</v>
      </c>
      <c r="BX6654" s="273" t="s">
        <v>408</v>
      </c>
      <c r="BY6654" s="273" t="s">
        <v>413</v>
      </c>
      <c r="BZ6654" s="273" t="s">
        <v>86</v>
      </c>
      <c r="CA6654" s="273" t="s">
        <v>87</v>
      </c>
      <c r="CB6654" s="273" t="s">
        <v>217</v>
      </c>
      <c r="CC6654" s="273" t="s">
        <v>218</v>
      </c>
      <c r="CD6654" s="282">
        <v>2</v>
      </c>
      <c r="CE6654" s="274">
        <v>45231</v>
      </c>
      <c r="CG6654" s="273" t="s">
        <v>181</v>
      </c>
      <c r="CI6654" s="273" t="s">
        <v>181</v>
      </c>
      <c r="CJ6654" s="273" t="s">
        <v>1452</v>
      </c>
      <c r="CM6654" s="273" t="s">
        <v>73</v>
      </c>
      <c r="CN6654" s="273">
        <v>3</v>
      </c>
    </row>
    <row r="6655" spans="4:92">
      <c r="D6655" s="273" t="s">
        <v>83</v>
      </c>
      <c r="E6655" s="273" t="s">
        <v>75</v>
      </c>
      <c r="F6655" s="273" t="s">
        <v>357</v>
      </c>
      <c r="G6655" s="273" t="s">
        <v>680</v>
      </c>
      <c r="H6655" s="274">
        <v>45017</v>
      </c>
      <c r="I6655" s="273">
        <v>11678</v>
      </c>
      <c r="J6655" s="273">
        <v>721</v>
      </c>
      <c r="W6655" s="273">
        <v>152549</v>
      </c>
      <c r="BV6655" s="273" t="s">
        <v>64</v>
      </c>
      <c r="BW6655" s="273" t="s">
        <v>404</v>
      </c>
      <c r="BX6655" s="273" t="s">
        <v>408</v>
      </c>
      <c r="BY6655" s="273" t="s">
        <v>413</v>
      </c>
      <c r="BZ6655" s="273" t="s">
        <v>138</v>
      </c>
      <c r="CA6655" s="273" t="s">
        <v>139</v>
      </c>
      <c r="CB6655" s="273" t="s">
        <v>190</v>
      </c>
      <c r="CC6655" s="273" t="s">
        <v>191</v>
      </c>
      <c r="CD6655" s="282">
        <v>8</v>
      </c>
      <c r="CE6655" s="274">
        <v>45231</v>
      </c>
      <c r="CF6655" s="273">
        <v>0</v>
      </c>
      <c r="CG6655" s="273" t="s">
        <v>80</v>
      </c>
      <c r="CH6655" s="273">
        <v>0</v>
      </c>
      <c r="CI6655" s="273" t="s">
        <v>80</v>
      </c>
      <c r="CM6655" s="273" t="s">
        <v>73</v>
      </c>
      <c r="CN6655" s="273">
        <v>3</v>
      </c>
    </row>
    <row r="6656" spans="4:92">
      <c r="D6656" s="273" t="s">
        <v>83</v>
      </c>
      <c r="E6656" s="273" t="s">
        <v>75</v>
      </c>
      <c r="F6656" s="273" t="s">
        <v>357</v>
      </c>
      <c r="G6656" s="273" t="s">
        <v>680</v>
      </c>
      <c r="H6656" s="274">
        <v>45017</v>
      </c>
      <c r="I6656" s="273">
        <v>11678</v>
      </c>
      <c r="J6656" s="273">
        <v>721</v>
      </c>
      <c r="K6656" s="273">
        <v>446</v>
      </c>
      <c r="L6656" s="273" t="s">
        <v>66</v>
      </c>
      <c r="M6656" s="273">
        <v>70.523750000000007</v>
      </c>
      <c r="N6656" s="273" t="s">
        <v>115</v>
      </c>
      <c r="W6656" s="273">
        <v>152573</v>
      </c>
      <c r="BV6656" s="273" t="s">
        <v>64</v>
      </c>
      <c r="BW6656" s="273" t="s">
        <v>404</v>
      </c>
      <c r="BX6656" s="273" t="s">
        <v>408</v>
      </c>
      <c r="BY6656" s="273" t="s">
        <v>413</v>
      </c>
      <c r="BZ6656" s="273" t="s">
        <v>167</v>
      </c>
      <c r="CA6656" s="273" t="s">
        <v>168</v>
      </c>
      <c r="CB6656" s="273" t="s">
        <v>319</v>
      </c>
      <c r="CC6656" s="273" t="s">
        <v>320</v>
      </c>
      <c r="CD6656" s="282">
        <v>15</v>
      </c>
      <c r="CE6656" s="274">
        <v>45231</v>
      </c>
      <c r="CF6656" s="273">
        <v>0</v>
      </c>
      <c r="CG6656" s="273" t="s">
        <v>80</v>
      </c>
      <c r="CH6656" s="273">
        <v>0</v>
      </c>
      <c r="CI6656" s="273" t="s">
        <v>80</v>
      </c>
      <c r="CM6656" s="273" t="s">
        <v>73</v>
      </c>
      <c r="CN6656" s="273">
        <v>3</v>
      </c>
    </row>
    <row r="6657" spans="4:92">
      <c r="D6657" s="273" t="s">
        <v>83</v>
      </c>
      <c r="E6657" s="273" t="s">
        <v>75</v>
      </c>
      <c r="F6657" s="273" t="s">
        <v>357</v>
      </c>
      <c r="G6657" s="273" t="s">
        <v>680</v>
      </c>
      <c r="H6657" s="274">
        <v>45017</v>
      </c>
      <c r="I6657" s="273">
        <v>11678</v>
      </c>
      <c r="J6657" s="273">
        <v>721</v>
      </c>
      <c r="K6657" s="273">
        <v>0</v>
      </c>
      <c r="L6657" s="273" t="s">
        <v>66</v>
      </c>
      <c r="N6657" s="273" t="s">
        <v>107</v>
      </c>
      <c r="W6657" s="273">
        <v>152574</v>
      </c>
      <c r="BV6657" s="273" t="s">
        <v>64</v>
      </c>
      <c r="BW6657" s="273" t="s">
        <v>404</v>
      </c>
      <c r="BX6657" s="273" t="s">
        <v>408</v>
      </c>
      <c r="BY6657" s="273" t="s">
        <v>413</v>
      </c>
      <c r="BZ6657" s="273" t="s">
        <v>86</v>
      </c>
      <c r="CA6657" s="273" t="s">
        <v>87</v>
      </c>
      <c r="CB6657" s="273" t="s">
        <v>179</v>
      </c>
      <c r="CC6657" s="273" t="s">
        <v>180</v>
      </c>
      <c r="CD6657" s="282">
        <v>1</v>
      </c>
      <c r="CE6657" s="274">
        <v>45231</v>
      </c>
      <c r="CG6657" s="273" t="s">
        <v>181</v>
      </c>
      <c r="CI6657" s="273" t="s">
        <v>181</v>
      </c>
      <c r="CJ6657" s="273" t="s">
        <v>1320</v>
      </c>
      <c r="CM6657" s="273" t="s">
        <v>73</v>
      </c>
      <c r="CN6657" s="273">
        <v>3</v>
      </c>
    </row>
    <row r="6658" spans="4:92">
      <c r="D6658" s="273" t="s">
        <v>83</v>
      </c>
      <c r="E6658" s="273" t="s">
        <v>75</v>
      </c>
      <c r="F6658" s="273" t="s">
        <v>357</v>
      </c>
      <c r="G6658" s="273" t="s">
        <v>680</v>
      </c>
      <c r="H6658" s="274">
        <v>45047</v>
      </c>
      <c r="I6658" s="273">
        <v>12294</v>
      </c>
      <c r="J6658" s="273">
        <v>721</v>
      </c>
      <c r="W6658" s="273">
        <v>178068</v>
      </c>
      <c r="BV6658" s="273" t="s">
        <v>64</v>
      </c>
      <c r="BW6658" s="273" t="s">
        <v>404</v>
      </c>
      <c r="BX6658" s="273" t="s">
        <v>408</v>
      </c>
      <c r="BY6658" s="273" t="s">
        <v>413</v>
      </c>
      <c r="BZ6658" s="273" t="s">
        <v>204</v>
      </c>
      <c r="CA6658" s="273" t="s">
        <v>205</v>
      </c>
      <c r="CB6658" s="273" t="s">
        <v>206</v>
      </c>
      <c r="CC6658" s="273" t="s">
        <v>207</v>
      </c>
      <c r="CD6658" s="282">
        <v>0</v>
      </c>
      <c r="CE6658" s="274">
        <v>45231</v>
      </c>
      <c r="CG6658" s="273" t="s">
        <v>181</v>
      </c>
      <c r="CI6658" s="273" t="s">
        <v>208</v>
      </c>
      <c r="CJ6658" s="273" t="s">
        <v>209</v>
      </c>
      <c r="CM6658" s="273" t="s">
        <v>73</v>
      </c>
      <c r="CN6658" s="273">
        <v>3</v>
      </c>
    </row>
    <row r="6659" spans="4:92">
      <c r="D6659" s="273" t="s">
        <v>83</v>
      </c>
      <c r="E6659" s="273" t="s">
        <v>75</v>
      </c>
      <c r="F6659" s="273" t="s">
        <v>357</v>
      </c>
      <c r="G6659" s="273" t="s">
        <v>680</v>
      </c>
      <c r="H6659" s="274">
        <v>45047</v>
      </c>
      <c r="I6659" s="273">
        <v>12294</v>
      </c>
      <c r="J6659" s="273">
        <v>721</v>
      </c>
      <c r="K6659" s="273">
        <v>357</v>
      </c>
      <c r="L6659" s="273" t="s">
        <v>66</v>
      </c>
      <c r="M6659" s="273">
        <v>48.239624999999997</v>
      </c>
      <c r="N6659" s="273" t="s">
        <v>115</v>
      </c>
      <c r="W6659" s="273">
        <v>178092</v>
      </c>
      <c r="BV6659" s="273" t="s">
        <v>64</v>
      </c>
      <c r="BW6659" s="273" t="s">
        <v>404</v>
      </c>
      <c r="BX6659" s="273" t="s">
        <v>408</v>
      </c>
      <c r="BY6659" s="273" t="s">
        <v>413</v>
      </c>
      <c r="BZ6659" s="273" t="s">
        <v>167</v>
      </c>
      <c r="CA6659" s="273" t="s">
        <v>168</v>
      </c>
      <c r="CB6659" s="273" t="s">
        <v>313</v>
      </c>
      <c r="CC6659" s="273" t="s">
        <v>314</v>
      </c>
      <c r="CD6659" s="282">
        <v>14</v>
      </c>
      <c r="CE6659" s="274">
        <v>45231</v>
      </c>
      <c r="CF6659" s="273">
        <v>0</v>
      </c>
      <c r="CG6659" s="273" t="s">
        <v>80</v>
      </c>
      <c r="CH6659" s="273">
        <v>0</v>
      </c>
      <c r="CI6659" s="273" t="s">
        <v>80</v>
      </c>
      <c r="CM6659" s="273" t="s">
        <v>73</v>
      </c>
      <c r="CN6659" s="273">
        <v>3</v>
      </c>
    </row>
    <row r="6660" spans="4:92">
      <c r="D6660" s="273" t="s">
        <v>83</v>
      </c>
      <c r="E6660" s="273" t="s">
        <v>75</v>
      </c>
      <c r="F6660" s="273" t="s">
        <v>357</v>
      </c>
      <c r="G6660" s="273" t="s">
        <v>680</v>
      </c>
      <c r="H6660" s="274">
        <v>45047</v>
      </c>
      <c r="I6660" s="273">
        <v>12294</v>
      </c>
      <c r="J6660" s="273">
        <v>721</v>
      </c>
      <c r="K6660" s="273">
        <v>0</v>
      </c>
      <c r="L6660" s="273" t="s">
        <v>66</v>
      </c>
      <c r="N6660" s="273" t="s">
        <v>107</v>
      </c>
      <c r="W6660" s="273">
        <v>178093</v>
      </c>
      <c r="BV6660" s="273" t="s">
        <v>64</v>
      </c>
      <c r="BW6660" s="273" t="s">
        <v>404</v>
      </c>
      <c r="BX6660" s="273" t="s">
        <v>408</v>
      </c>
      <c r="BY6660" s="273" t="s">
        <v>413</v>
      </c>
      <c r="BZ6660" s="273" t="s">
        <v>167</v>
      </c>
      <c r="CA6660" s="273" t="s">
        <v>168</v>
      </c>
      <c r="CB6660" s="273" t="s">
        <v>353</v>
      </c>
      <c r="CC6660" s="273" t="s">
        <v>354</v>
      </c>
      <c r="CD6660" s="282">
        <v>13</v>
      </c>
      <c r="CE6660" s="274">
        <v>45231</v>
      </c>
      <c r="CF6660" s="273">
        <v>0</v>
      </c>
      <c r="CG6660" s="273" t="s">
        <v>80</v>
      </c>
      <c r="CH6660" s="273">
        <v>0</v>
      </c>
      <c r="CI6660" s="273" t="s">
        <v>80</v>
      </c>
      <c r="CM6660" s="273" t="s">
        <v>73</v>
      </c>
      <c r="CN6660" s="273">
        <v>3</v>
      </c>
    </row>
    <row r="6661" spans="4:92">
      <c r="D6661" s="273" t="s">
        <v>83</v>
      </c>
      <c r="E6661" s="273" t="s">
        <v>75</v>
      </c>
      <c r="F6661" s="273" t="s">
        <v>357</v>
      </c>
      <c r="G6661" s="273" t="s">
        <v>680</v>
      </c>
      <c r="H6661" s="274">
        <v>45078</v>
      </c>
      <c r="I6661" s="273">
        <v>12563</v>
      </c>
      <c r="J6661" s="273">
        <v>721</v>
      </c>
      <c r="W6661" s="273">
        <v>189904</v>
      </c>
      <c r="BV6661" s="273" t="s">
        <v>64</v>
      </c>
      <c r="BW6661" s="273" t="s">
        <v>404</v>
      </c>
      <c r="BX6661" s="273" t="s">
        <v>408</v>
      </c>
      <c r="BY6661" s="273" t="s">
        <v>413</v>
      </c>
      <c r="BZ6661" s="273" t="s">
        <v>151</v>
      </c>
      <c r="CA6661" s="273" t="s">
        <v>152</v>
      </c>
      <c r="CB6661" s="273" t="s">
        <v>161</v>
      </c>
      <c r="CC6661" s="273" t="s">
        <v>162</v>
      </c>
      <c r="CD6661" s="282">
        <v>11</v>
      </c>
      <c r="CE6661" s="274">
        <v>45231</v>
      </c>
      <c r="CF6661" s="273">
        <v>6056</v>
      </c>
      <c r="CG6661" s="273" t="s">
        <v>80</v>
      </c>
      <c r="CH6661" s="273">
        <v>6056</v>
      </c>
      <c r="CI6661" s="273" t="s">
        <v>80</v>
      </c>
      <c r="CM6661" s="273" t="s">
        <v>73</v>
      </c>
      <c r="CN6661" s="273">
        <v>3</v>
      </c>
    </row>
    <row r="6662" spans="4:92">
      <c r="D6662" s="273" t="s">
        <v>83</v>
      </c>
      <c r="E6662" s="273" t="s">
        <v>75</v>
      </c>
      <c r="F6662" s="273" t="s">
        <v>357</v>
      </c>
      <c r="G6662" s="273" t="s">
        <v>680</v>
      </c>
      <c r="H6662" s="274">
        <v>45078</v>
      </c>
      <c r="I6662" s="273">
        <v>12563</v>
      </c>
      <c r="J6662" s="273">
        <v>721</v>
      </c>
      <c r="K6662" s="273">
        <v>667</v>
      </c>
      <c r="L6662" s="273" t="s">
        <v>66</v>
      </c>
      <c r="M6662" s="273">
        <v>92.046000000000006</v>
      </c>
      <c r="N6662" s="273" t="s">
        <v>115</v>
      </c>
      <c r="W6662" s="273">
        <v>189928</v>
      </c>
      <c r="BV6662" s="273" t="s">
        <v>64</v>
      </c>
      <c r="BW6662" s="273" t="s">
        <v>404</v>
      </c>
      <c r="BX6662" s="273" t="s">
        <v>408</v>
      </c>
      <c r="BY6662" s="273" t="s">
        <v>413</v>
      </c>
      <c r="BZ6662" s="273" t="s">
        <v>167</v>
      </c>
      <c r="CA6662" s="273" t="s">
        <v>168</v>
      </c>
      <c r="CB6662" s="273" t="s">
        <v>169</v>
      </c>
      <c r="CC6662" s="273" t="s">
        <v>170</v>
      </c>
      <c r="CD6662" s="282">
        <v>12</v>
      </c>
      <c r="CE6662" s="274">
        <v>45231</v>
      </c>
      <c r="CF6662" s="273">
        <v>0</v>
      </c>
      <c r="CG6662" s="273" t="s">
        <v>80</v>
      </c>
      <c r="CH6662" s="273">
        <v>0</v>
      </c>
      <c r="CI6662" s="273" t="s">
        <v>80</v>
      </c>
      <c r="CM6662" s="273" t="s">
        <v>73</v>
      </c>
      <c r="CN6662" s="273">
        <v>3</v>
      </c>
    </row>
    <row r="6663" spans="4:92">
      <c r="D6663" s="273" t="s">
        <v>83</v>
      </c>
      <c r="E6663" s="273" t="s">
        <v>75</v>
      </c>
      <c r="F6663" s="273" t="s">
        <v>357</v>
      </c>
      <c r="G6663" s="273" t="s">
        <v>680</v>
      </c>
      <c r="H6663" s="274">
        <v>45078</v>
      </c>
      <c r="I6663" s="273">
        <v>12563</v>
      </c>
      <c r="J6663" s="273">
        <v>721</v>
      </c>
      <c r="K6663" s="273">
        <v>0</v>
      </c>
      <c r="L6663" s="273" t="s">
        <v>66</v>
      </c>
      <c r="N6663" s="273" t="s">
        <v>107</v>
      </c>
      <c r="W6663" s="273">
        <v>189929</v>
      </c>
      <c r="BV6663" s="273" t="s">
        <v>64</v>
      </c>
      <c r="BW6663" s="273" t="s">
        <v>404</v>
      </c>
      <c r="BX6663" s="273" t="s">
        <v>408</v>
      </c>
      <c r="BY6663" s="273" t="s">
        <v>413</v>
      </c>
      <c r="BZ6663" s="273" t="s">
        <v>138</v>
      </c>
      <c r="CA6663" s="273" t="s">
        <v>139</v>
      </c>
      <c r="CB6663" s="273" t="s">
        <v>140</v>
      </c>
      <c r="CC6663" s="273" t="s">
        <v>141</v>
      </c>
      <c r="CD6663" s="282">
        <v>9</v>
      </c>
      <c r="CE6663" s="274">
        <v>45231</v>
      </c>
      <c r="CF6663" s="273">
        <v>0</v>
      </c>
      <c r="CG6663" s="273" t="s">
        <v>80</v>
      </c>
      <c r="CH6663" s="273">
        <v>0</v>
      </c>
      <c r="CI6663" s="273" t="s">
        <v>80</v>
      </c>
      <c r="CM6663" s="273" t="s">
        <v>73</v>
      </c>
      <c r="CN6663" s="273">
        <v>3</v>
      </c>
    </row>
    <row r="6664" spans="4:92">
      <c r="D6664" s="273" t="s">
        <v>83</v>
      </c>
      <c r="E6664" s="273" t="s">
        <v>75</v>
      </c>
      <c r="F6664" s="273" t="s">
        <v>357</v>
      </c>
      <c r="G6664" s="273" t="s">
        <v>680</v>
      </c>
      <c r="H6664" s="274">
        <v>45108</v>
      </c>
      <c r="I6664" s="273">
        <v>12832</v>
      </c>
      <c r="J6664" s="273">
        <v>721</v>
      </c>
      <c r="W6664" s="273">
        <v>203388</v>
      </c>
      <c r="BV6664" s="273" t="s">
        <v>64</v>
      </c>
      <c r="BW6664" s="273" t="s">
        <v>404</v>
      </c>
      <c r="BX6664" s="273" t="s">
        <v>408</v>
      </c>
      <c r="BY6664" s="273" t="s">
        <v>413</v>
      </c>
      <c r="BZ6664" s="273" t="s">
        <v>151</v>
      </c>
      <c r="CA6664" s="273" t="s">
        <v>152</v>
      </c>
      <c r="CB6664" s="273" t="s">
        <v>153</v>
      </c>
      <c r="CC6664" s="273" t="s">
        <v>154</v>
      </c>
      <c r="CD6664" s="282">
        <v>10</v>
      </c>
      <c r="CE6664" s="274">
        <v>45231</v>
      </c>
      <c r="CF6664" s="273">
        <v>7570</v>
      </c>
      <c r="CG6664" s="273" t="s">
        <v>80</v>
      </c>
      <c r="CH6664" s="273">
        <v>7570</v>
      </c>
      <c r="CI6664" s="273" t="s">
        <v>80</v>
      </c>
      <c r="CM6664" s="273" t="s">
        <v>73</v>
      </c>
      <c r="CN6664" s="273">
        <v>3</v>
      </c>
    </row>
    <row r="6665" spans="4:92">
      <c r="D6665" s="273" t="s">
        <v>83</v>
      </c>
      <c r="E6665" s="273" t="s">
        <v>75</v>
      </c>
      <c r="F6665" s="273" t="s">
        <v>357</v>
      </c>
      <c r="G6665" s="273" t="s">
        <v>680</v>
      </c>
      <c r="H6665" s="274">
        <v>45108</v>
      </c>
      <c r="I6665" s="273">
        <v>12832</v>
      </c>
      <c r="J6665" s="273">
        <v>721</v>
      </c>
      <c r="K6665" s="273">
        <v>1052</v>
      </c>
      <c r="L6665" s="273" t="s">
        <v>66</v>
      </c>
      <c r="M6665" s="273">
        <v>148.20050000000001</v>
      </c>
      <c r="N6665" s="273" t="s">
        <v>115</v>
      </c>
      <c r="W6665" s="273">
        <v>203412</v>
      </c>
      <c r="BV6665" s="273" t="s">
        <v>64</v>
      </c>
      <c r="BW6665" s="273" t="s">
        <v>404</v>
      </c>
      <c r="BX6665" s="273" t="s">
        <v>408</v>
      </c>
      <c r="BY6665" s="273" t="s">
        <v>413</v>
      </c>
      <c r="BZ6665" s="273" t="s">
        <v>126</v>
      </c>
      <c r="CA6665" s="273" t="s">
        <v>127</v>
      </c>
      <c r="CB6665" s="273" t="s">
        <v>128</v>
      </c>
      <c r="CC6665" s="273" t="s">
        <v>129</v>
      </c>
      <c r="CD6665" s="282">
        <v>6</v>
      </c>
      <c r="CE6665" s="274">
        <v>45231</v>
      </c>
      <c r="CI6665" s="273" t="s">
        <v>80</v>
      </c>
      <c r="CM6665" s="273" t="s">
        <v>73</v>
      </c>
      <c r="CN6665" s="273">
        <v>3</v>
      </c>
    </row>
    <row r="6666" spans="4:92">
      <c r="D6666" s="273" t="s">
        <v>83</v>
      </c>
      <c r="E6666" s="273" t="s">
        <v>75</v>
      </c>
      <c r="F6666" s="273" t="s">
        <v>357</v>
      </c>
      <c r="G6666" s="273" t="s">
        <v>680</v>
      </c>
      <c r="H6666" s="274">
        <v>45108</v>
      </c>
      <c r="I6666" s="273">
        <v>12832</v>
      </c>
      <c r="J6666" s="273">
        <v>721</v>
      </c>
      <c r="K6666" s="273">
        <v>0</v>
      </c>
      <c r="L6666" s="273" t="s">
        <v>66</v>
      </c>
      <c r="N6666" s="273" t="s">
        <v>107</v>
      </c>
      <c r="W6666" s="273">
        <v>203413</v>
      </c>
      <c r="BV6666" s="273" t="s">
        <v>64</v>
      </c>
      <c r="BW6666" s="273" t="s">
        <v>404</v>
      </c>
      <c r="BX6666" s="273" t="s">
        <v>408</v>
      </c>
      <c r="BY6666" s="273" t="s">
        <v>413</v>
      </c>
      <c r="BZ6666" s="273" t="s">
        <v>110</v>
      </c>
      <c r="CA6666" s="273" t="s">
        <v>111</v>
      </c>
      <c r="CB6666" s="273" t="s">
        <v>117</v>
      </c>
      <c r="CC6666" s="273" t="s">
        <v>118</v>
      </c>
      <c r="CD6666" s="282">
        <v>5</v>
      </c>
      <c r="CE6666" s="274">
        <v>45231</v>
      </c>
      <c r="CI6666" s="273" t="s">
        <v>104</v>
      </c>
      <c r="CM6666" s="273" t="s">
        <v>73</v>
      </c>
      <c r="CN6666" s="273">
        <v>3</v>
      </c>
    </row>
    <row r="6667" spans="4:92">
      <c r="D6667" s="273" t="s">
        <v>83</v>
      </c>
      <c r="E6667" s="273" t="s">
        <v>75</v>
      </c>
      <c r="F6667" s="273" t="s">
        <v>357</v>
      </c>
      <c r="G6667" s="273" t="s">
        <v>680</v>
      </c>
      <c r="H6667" s="274">
        <v>45139</v>
      </c>
      <c r="I6667" s="273">
        <v>13509</v>
      </c>
      <c r="J6667" s="273">
        <v>721</v>
      </c>
      <c r="W6667" s="273">
        <v>221457</v>
      </c>
      <c r="BV6667" s="273" t="s">
        <v>64</v>
      </c>
      <c r="BW6667" s="273" t="s">
        <v>404</v>
      </c>
      <c r="BX6667" s="273" t="s">
        <v>408</v>
      </c>
      <c r="BY6667" s="273" t="s">
        <v>413</v>
      </c>
      <c r="BZ6667" s="273" t="s">
        <v>126</v>
      </c>
      <c r="CA6667" s="273" t="s">
        <v>127</v>
      </c>
      <c r="CB6667" s="273" t="s">
        <v>133</v>
      </c>
      <c r="CC6667" s="273" t="s">
        <v>134</v>
      </c>
      <c r="CD6667" s="282">
        <v>7</v>
      </c>
      <c r="CE6667" s="274">
        <v>45231</v>
      </c>
      <c r="CI6667" s="273" t="s">
        <v>104</v>
      </c>
      <c r="CM6667" s="273" t="s">
        <v>73</v>
      </c>
      <c r="CN6667" s="273">
        <v>3</v>
      </c>
    </row>
    <row r="6668" spans="4:92">
      <c r="D6668" s="273" t="s">
        <v>83</v>
      </c>
      <c r="E6668" s="273" t="s">
        <v>75</v>
      </c>
      <c r="F6668" s="273" t="s">
        <v>357</v>
      </c>
      <c r="G6668" s="273" t="s">
        <v>680</v>
      </c>
      <c r="H6668" s="274">
        <v>45139</v>
      </c>
      <c r="I6668" s="273">
        <v>13509</v>
      </c>
      <c r="J6668" s="273">
        <v>721</v>
      </c>
      <c r="K6668" s="273">
        <v>949</v>
      </c>
      <c r="L6668" s="273" t="s">
        <v>66</v>
      </c>
      <c r="M6668" s="273">
        <v>133.69037499999999</v>
      </c>
      <c r="N6668" s="273" t="s">
        <v>115</v>
      </c>
      <c r="W6668" s="273">
        <v>221481</v>
      </c>
      <c r="BV6668" s="273" t="s">
        <v>64</v>
      </c>
      <c r="BW6668" s="273" t="s">
        <v>404</v>
      </c>
      <c r="BX6668" s="273" t="s">
        <v>408</v>
      </c>
      <c r="BY6668" s="273" t="s">
        <v>413</v>
      </c>
      <c r="BZ6668" s="273" t="s">
        <v>110</v>
      </c>
      <c r="CA6668" s="273" t="s">
        <v>111</v>
      </c>
      <c r="CB6668" s="273" t="s">
        <v>112</v>
      </c>
      <c r="CC6668" s="273" t="s">
        <v>113</v>
      </c>
      <c r="CD6668" s="282">
        <v>4</v>
      </c>
      <c r="CE6668" s="274">
        <v>45231</v>
      </c>
      <c r="CI6668" s="273" t="s">
        <v>80</v>
      </c>
      <c r="CM6668" s="273" t="s">
        <v>73</v>
      </c>
      <c r="CN6668" s="273">
        <v>3</v>
      </c>
    </row>
    <row r="6669" spans="4:92">
      <c r="D6669" s="273" t="s">
        <v>83</v>
      </c>
      <c r="E6669" s="273" t="s">
        <v>75</v>
      </c>
      <c r="F6669" s="273" t="s">
        <v>357</v>
      </c>
      <c r="G6669" s="273" t="s">
        <v>680</v>
      </c>
      <c r="H6669" s="274">
        <v>45139</v>
      </c>
      <c r="I6669" s="273">
        <v>13509</v>
      </c>
      <c r="J6669" s="273">
        <v>721</v>
      </c>
      <c r="K6669" s="273">
        <v>0</v>
      </c>
      <c r="L6669" s="273" t="s">
        <v>66</v>
      </c>
      <c r="N6669" s="273" t="s">
        <v>107</v>
      </c>
      <c r="W6669" s="273">
        <v>221482</v>
      </c>
      <c r="BV6669" s="273" t="s">
        <v>64</v>
      </c>
      <c r="BW6669" s="273" t="s">
        <v>404</v>
      </c>
      <c r="BX6669" s="273" t="s">
        <v>408</v>
      </c>
      <c r="BY6669" s="273" t="s">
        <v>413</v>
      </c>
      <c r="BZ6669" s="273" t="s">
        <v>86</v>
      </c>
      <c r="CA6669" s="273" t="s">
        <v>87</v>
      </c>
      <c r="CB6669" s="273" t="s">
        <v>101</v>
      </c>
      <c r="CC6669" s="273" t="s">
        <v>102</v>
      </c>
      <c r="CD6669" s="282">
        <v>4</v>
      </c>
      <c r="CE6669" s="274">
        <v>45231</v>
      </c>
      <c r="CF6669" s="273">
        <v>235969.25</v>
      </c>
      <c r="CG6669" s="273" t="s">
        <v>2268</v>
      </c>
      <c r="CH6669" s="273">
        <v>6869.0648675000002</v>
      </c>
      <c r="CI6669" s="273" t="s">
        <v>104</v>
      </c>
      <c r="CM6669" s="273" t="s">
        <v>73</v>
      </c>
      <c r="CN6669" s="273">
        <v>3</v>
      </c>
    </row>
    <row r="6670" spans="4:92">
      <c r="D6670" s="273" t="s">
        <v>83</v>
      </c>
      <c r="E6670" s="273" t="s">
        <v>75</v>
      </c>
      <c r="F6670" s="273" t="s">
        <v>357</v>
      </c>
      <c r="G6670" s="273" t="s">
        <v>680</v>
      </c>
      <c r="H6670" s="274">
        <v>45170</v>
      </c>
      <c r="I6670" s="273">
        <v>13836</v>
      </c>
      <c r="J6670" s="273">
        <v>721</v>
      </c>
      <c r="W6670" s="273">
        <v>234408</v>
      </c>
      <c r="BV6670" s="273" t="s">
        <v>64</v>
      </c>
      <c r="BW6670" s="273" t="s">
        <v>404</v>
      </c>
      <c r="BX6670" s="273" t="s">
        <v>408</v>
      </c>
      <c r="BY6670" s="273" t="s">
        <v>413</v>
      </c>
      <c r="BZ6670" s="273" t="s">
        <v>86</v>
      </c>
      <c r="CA6670" s="273" t="s">
        <v>87</v>
      </c>
      <c r="CB6670" s="273" t="s">
        <v>88</v>
      </c>
      <c r="CC6670" s="273" t="s">
        <v>89</v>
      </c>
      <c r="CD6670" s="282">
        <v>3</v>
      </c>
      <c r="CE6670" s="274">
        <v>45231</v>
      </c>
      <c r="CF6670" s="273">
        <v>7570</v>
      </c>
      <c r="CG6670" s="273" t="s">
        <v>80</v>
      </c>
      <c r="CH6670" s="273">
        <v>7570</v>
      </c>
      <c r="CI6670" s="273" t="s">
        <v>80</v>
      </c>
      <c r="CM6670" s="273" t="s">
        <v>73</v>
      </c>
      <c r="CN6670" s="273">
        <v>3</v>
      </c>
    </row>
    <row r="6671" spans="4:92">
      <c r="D6671" s="273" t="s">
        <v>83</v>
      </c>
      <c r="E6671" s="273" t="s">
        <v>75</v>
      </c>
      <c r="F6671" s="273" t="s">
        <v>357</v>
      </c>
      <c r="G6671" s="273" t="s">
        <v>680</v>
      </c>
      <c r="H6671" s="274">
        <v>45170</v>
      </c>
      <c r="I6671" s="273">
        <v>13836</v>
      </c>
      <c r="J6671" s="273">
        <v>721</v>
      </c>
      <c r="K6671" s="273">
        <v>647</v>
      </c>
      <c r="L6671" s="273" t="s">
        <v>66</v>
      </c>
      <c r="M6671" s="273">
        <v>91.146124999999998</v>
      </c>
      <c r="N6671" s="273" t="s">
        <v>115</v>
      </c>
      <c r="W6671" s="273">
        <v>234432</v>
      </c>
      <c r="BV6671" s="273" t="s">
        <v>64</v>
      </c>
      <c r="BW6671" s="273" t="s">
        <v>404</v>
      </c>
      <c r="BX6671" s="273" t="s">
        <v>408</v>
      </c>
      <c r="BY6671" s="273" t="s">
        <v>413</v>
      </c>
      <c r="BZ6671" s="273" t="s">
        <v>86</v>
      </c>
      <c r="CA6671" s="273" t="s">
        <v>87</v>
      </c>
      <c r="CB6671" s="273" t="s">
        <v>88</v>
      </c>
      <c r="CC6671" s="273" t="s">
        <v>89</v>
      </c>
      <c r="CD6671" s="282">
        <v>3</v>
      </c>
      <c r="CE6671" s="274">
        <v>45261</v>
      </c>
      <c r="CF6671" s="273">
        <v>6993</v>
      </c>
      <c r="CG6671" s="273" t="s">
        <v>80</v>
      </c>
      <c r="CH6671" s="273">
        <v>6993</v>
      </c>
      <c r="CI6671" s="273" t="s">
        <v>80</v>
      </c>
      <c r="CM6671" s="273" t="s">
        <v>73</v>
      </c>
      <c r="CN6671" s="273">
        <v>3</v>
      </c>
    </row>
    <row r="6672" spans="4:92">
      <c r="D6672" s="273" t="s">
        <v>83</v>
      </c>
      <c r="E6672" s="273" t="s">
        <v>75</v>
      </c>
      <c r="F6672" s="273" t="s">
        <v>357</v>
      </c>
      <c r="G6672" s="273" t="s">
        <v>680</v>
      </c>
      <c r="H6672" s="274">
        <v>45170</v>
      </c>
      <c r="I6672" s="273">
        <v>13836</v>
      </c>
      <c r="J6672" s="273">
        <v>721</v>
      </c>
      <c r="K6672" s="273">
        <v>0</v>
      </c>
      <c r="L6672" s="273" t="s">
        <v>66</v>
      </c>
      <c r="N6672" s="273" t="s">
        <v>107</v>
      </c>
      <c r="W6672" s="273">
        <v>234433</v>
      </c>
      <c r="BV6672" s="273" t="s">
        <v>64</v>
      </c>
      <c r="BW6672" s="273" t="s">
        <v>404</v>
      </c>
      <c r="BX6672" s="273" t="s">
        <v>408</v>
      </c>
      <c r="BY6672" s="273" t="s">
        <v>413</v>
      </c>
      <c r="BZ6672" s="273" t="s">
        <v>86</v>
      </c>
      <c r="CA6672" s="273" t="s">
        <v>87</v>
      </c>
      <c r="CB6672" s="273" t="s">
        <v>101</v>
      </c>
      <c r="CC6672" s="273" t="s">
        <v>102</v>
      </c>
      <c r="CD6672" s="282">
        <v>4</v>
      </c>
      <c r="CE6672" s="274">
        <v>45261</v>
      </c>
      <c r="CF6672" s="273">
        <v>221344.55</v>
      </c>
      <c r="CG6672" s="273" t="s">
        <v>2268</v>
      </c>
      <c r="CH6672" s="273">
        <v>6443.3398504999996</v>
      </c>
      <c r="CI6672" s="273" t="s">
        <v>104</v>
      </c>
      <c r="CM6672" s="273" t="s">
        <v>73</v>
      </c>
      <c r="CN6672" s="273">
        <v>3</v>
      </c>
    </row>
    <row r="6673" spans="4:92">
      <c r="D6673" s="273" t="s">
        <v>83</v>
      </c>
      <c r="E6673" s="273" t="s">
        <v>75</v>
      </c>
      <c r="F6673" s="273" t="s">
        <v>357</v>
      </c>
      <c r="G6673" s="273" t="s">
        <v>680</v>
      </c>
      <c r="H6673" s="274">
        <v>45200</v>
      </c>
      <c r="I6673" s="273">
        <v>14171</v>
      </c>
      <c r="J6673" s="273">
        <v>721</v>
      </c>
      <c r="W6673" s="273">
        <v>252425</v>
      </c>
      <c r="BV6673" s="273" t="s">
        <v>64</v>
      </c>
      <c r="BW6673" s="273" t="s">
        <v>404</v>
      </c>
      <c r="BX6673" s="273" t="s">
        <v>408</v>
      </c>
      <c r="BY6673" s="273" t="s">
        <v>413</v>
      </c>
      <c r="BZ6673" s="273" t="s">
        <v>110</v>
      </c>
      <c r="CA6673" s="273" t="s">
        <v>111</v>
      </c>
      <c r="CB6673" s="273" t="s">
        <v>112</v>
      </c>
      <c r="CC6673" s="273" t="s">
        <v>113</v>
      </c>
      <c r="CD6673" s="282">
        <v>4</v>
      </c>
      <c r="CE6673" s="274">
        <v>45261</v>
      </c>
      <c r="CI6673" s="273" t="s">
        <v>80</v>
      </c>
      <c r="CM6673" s="273" t="s">
        <v>73</v>
      </c>
      <c r="CN6673" s="273">
        <v>3</v>
      </c>
    </row>
    <row r="6674" spans="4:92">
      <c r="D6674" s="273" t="s">
        <v>83</v>
      </c>
      <c r="E6674" s="273" t="s">
        <v>75</v>
      </c>
      <c r="F6674" s="273" t="s">
        <v>357</v>
      </c>
      <c r="G6674" s="273" t="s">
        <v>680</v>
      </c>
      <c r="H6674" s="274">
        <v>45200</v>
      </c>
      <c r="I6674" s="273">
        <v>14171</v>
      </c>
      <c r="J6674" s="273">
        <v>721</v>
      </c>
      <c r="K6674" s="273">
        <v>392</v>
      </c>
      <c r="L6674" s="273" t="s">
        <v>66</v>
      </c>
      <c r="M6674" s="273">
        <v>54.659500000000001</v>
      </c>
      <c r="N6674" s="273" t="s">
        <v>115</v>
      </c>
      <c r="W6674" s="273">
        <v>252449</v>
      </c>
      <c r="BV6674" s="273" t="s">
        <v>64</v>
      </c>
      <c r="BW6674" s="273" t="s">
        <v>404</v>
      </c>
      <c r="BX6674" s="273" t="s">
        <v>408</v>
      </c>
      <c r="BY6674" s="273" t="s">
        <v>413</v>
      </c>
      <c r="BZ6674" s="273" t="s">
        <v>126</v>
      </c>
      <c r="CA6674" s="273" t="s">
        <v>127</v>
      </c>
      <c r="CB6674" s="273" t="s">
        <v>133</v>
      </c>
      <c r="CC6674" s="273" t="s">
        <v>134</v>
      </c>
      <c r="CD6674" s="282">
        <v>7</v>
      </c>
      <c r="CE6674" s="274">
        <v>45261</v>
      </c>
      <c r="CI6674" s="273" t="s">
        <v>104</v>
      </c>
      <c r="CM6674" s="273" t="s">
        <v>73</v>
      </c>
      <c r="CN6674" s="273">
        <v>3</v>
      </c>
    </row>
    <row r="6675" spans="4:92">
      <c r="D6675" s="273" t="s">
        <v>83</v>
      </c>
      <c r="E6675" s="273" t="s">
        <v>75</v>
      </c>
      <c r="F6675" s="273" t="s">
        <v>357</v>
      </c>
      <c r="G6675" s="273" t="s">
        <v>680</v>
      </c>
      <c r="H6675" s="274">
        <v>45200</v>
      </c>
      <c r="I6675" s="273">
        <v>14171</v>
      </c>
      <c r="J6675" s="273">
        <v>721</v>
      </c>
      <c r="K6675" s="273">
        <v>0</v>
      </c>
      <c r="L6675" s="273" t="s">
        <v>66</v>
      </c>
      <c r="N6675" s="273" t="s">
        <v>107</v>
      </c>
      <c r="W6675" s="273">
        <v>252450</v>
      </c>
      <c r="BV6675" s="273" t="s">
        <v>64</v>
      </c>
      <c r="BW6675" s="273" t="s">
        <v>404</v>
      </c>
      <c r="BX6675" s="273" t="s">
        <v>408</v>
      </c>
      <c r="BY6675" s="273" t="s">
        <v>413</v>
      </c>
      <c r="BZ6675" s="273" t="s">
        <v>110</v>
      </c>
      <c r="CA6675" s="273" t="s">
        <v>111</v>
      </c>
      <c r="CB6675" s="273" t="s">
        <v>117</v>
      </c>
      <c r="CC6675" s="273" t="s">
        <v>118</v>
      </c>
      <c r="CD6675" s="282">
        <v>5</v>
      </c>
      <c r="CE6675" s="274">
        <v>45261</v>
      </c>
      <c r="CI6675" s="273" t="s">
        <v>104</v>
      </c>
      <c r="CM6675" s="273" t="s">
        <v>73</v>
      </c>
      <c r="CN6675" s="273">
        <v>3</v>
      </c>
    </row>
    <row r="6676" spans="4:92">
      <c r="D6676" s="273" t="s">
        <v>83</v>
      </c>
      <c r="E6676" s="273" t="s">
        <v>75</v>
      </c>
      <c r="F6676" s="273" t="s">
        <v>357</v>
      </c>
      <c r="G6676" s="273" t="s">
        <v>680</v>
      </c>
      <c r="H6676" s="274">
        <v>45231</v>
      </c>
      <c r="I6676" s="273">
        <v>14538</v>
      </c>
      <c r="J6676" s="273">
        <v>721</v>
      </c>
      <c r="W6676" s="273">
        <v>271283</v>
      </c>
      <c r="BV6676" s="273" t="s">
        <v>64</v>
      </c>
      <c r="BW6676" s="273" t="s">
        <v>404</v>
      </c>
      <c r="BX6676" s="273" t="s">
        <v>408</v>
      </c>
      <c r="BY6676" s="273" t="s">
        <v>413</v>
      </c>
      <c r="BZ6676" s="273" t="s">
        <v>126</v>
      </c>
      <c r="CA6676" s="273" t="s">
        <v>127</v>
      </c>
      <c r="CB6676" s="273" t="s">
        <v>128</v>
      </c>
      <c r="CC6676" s="273" t="s">
        <v>129</v>
      </c>
      <c r="CD6676" s="282">
        <v>6</v>
      </c>
      <c r="CE6676" s="274">
        <v>45261</v>
      </c>
      <c r="CI6676" s="273" t="s">
        <v>80</v>
      </c>
      <c r="CM6676" s="273" t="s">
        <v>73</v>
      </c>
      <c r="CN6676" s="273">
        <v>3</v>
      </c>
    </row>
    <row r="6677" spans="4:92">
      <c r="D6677" s="273" t="s">
        <v>83</v>
      </c>
      <c r="E6677" s="273" t="s">
        <v>75</v>
      </c>
      <c r="F6677" s="273" t="s">
        <v>357</v>
      </c>
      <c r="G6677" s="273" t="s">
        <v>680</v>
      </c>
      <c r="H6677" s="274">
        <v>45231</v>
      </c>
      <c r="I6677" s="273">
        <v>14538</v>
      </c>
      <c r="J6677" s="273">
        <v>721</v>
      </c>
      <c r="K6677" s="273">
        <v>360</v>
      </c>
      <c r="L6677" s="273" t="s">
        <v>66</v>
      </c>
      <c r="M6677" s="273">
        <v>51.75</v>
      </c>
      <c r="N6677" s="273" t="s">
        <v>115</v>
      </c>
      <c r="W6677" s="273">
        <v>271307</v>
      </c>
      <c r="BV6677" s="273" t="s">
        <v>64</v>
      </c>
      <c r="BW6677" s="273" t="s">
        <v>404</v>
      </c>
      <c r="BX6677" s="273" t="s">
        <v>408</v>
      </c>
      <c r="BY6677" s="273" t="s">
        <v>413</v>
      </c>
      <c r="BZ6677" s="273" t="s">
        <v>151</v>
      </c>
      <c r="CA6677" s="273" t="s">
        <v>152</v>
      </c>
      <c r="CB6677" s="273" t="s">
        <v>153</v>
      </c>
      <c r="CC6677" s="273" t="s">
        <v>154</v>
      </c>
      <c r="CD6677" s="282">
        <v>10</v>
      </c>
      <c r="CE6677" s="274">
        <v>45261</v>
      </c>
      <c r="CF6677" s="273">
        <v>6993</v>
      </c>
      <c r="CG6677" s="273" t="s">
        <v>80</v>
      </c>
      <c r="CH6677" s="273">
        <v>6993</v>
      </c>
      <c r="CI6677" s="273" t="s">
        <v>80</v>
      </c>
      <c r="CM6677" s="273" t="s">
        <v>73</v>
      </c>
      <c r="CN6677" s="273">
        <v>3</v>
      </c>
    </row>
    <row r="6678" spans="4:92">
      <c r="D6678" s="273" t="s">
        <v>83</v>
      </c>
      <c r="E6678" s="273" t="s">
        <v>75</v>
      </c>
      <c r="F6678" s="273" t="s">
        <v>357</v>
      </c>
      <c r="G6678" s="273" t="s">
        <v>680</v>
      </c>
      <c r="H6678" s="274">
        <v>45231</v>
      </c>
      <c r="I6678" s="273">
        <v>14538</v>
      </c>
      <c r="J6678" s="273">
        <v>721</v>
      </c>
      <c r="K6678" s="273">
        <v>0</v>
      </c>
      <c r="L6678" s="273" t="s">
        <v>66</v>
      </c>
      <c r="N6678" s="273" t="s">
        <v>107</v>
      </c>
      <c r="W6678" s="273">
        <v>271308</v>
      </c>
      <c r="BV6678" s="273" t="s">
        <v>64</v>
      </c>
      <c r="BW6678" s="273" t="s">
        <v>404</v>
      </c>
      <c r="BX6678" s="273" t="s">
        <v>408</v>
      </c>
      <c r="BY6678" s="273" t="s">
        <v>413</v>
      </c>
      <c r="BZ6678" s="273" t="s">
        <v>138</v>
      </c>
      <c r="CA6678" s="273" t="s">
        <v>139</v>
      </c>
      <c r="CB6678" s="273" t="s">
        <v>140</v>
      </c>
      <c r="CC6678" s="273" t="s">
        <v>141</v>
      </c>
      <c r="CD6678" s="282">
        <v>9</v>
      </c>
      <c r="CE6678" s="274">
        <v>45261</v>
      </c>
      <c r="CF6678" s="273">
        <v>0</v>
      </c>
      <c r="CG6678" s="273" t="s">
        <v>80</v>
      </c>
      <c r="CH6678" s="273">
        <v>0</v>
      </c>
      <c r="CI6678" s="273" t="s">
        <v>80</v>
      </c>
      <c r="CM6678" s="273" t="s">
        <v>73</v>
      </c>
      <c r="CN6678" s="273">
        <v>3</v>
      </c>
    </row>
    <row r="6679" spans="4:92">
      <c r="D6679" s="273" t="s">
        <v>83</v>
      </c>
      <c r="E6679" s="273" t="s">
        <v>75</v>
      </c>
      <c r="F6679" s="273" t="s">
        <v>357</v>
      </c>
      <c r="G6679" s="273" t="s">
        <v>680</v>
      </c>
      <c r="H6679" s="274">
        <v>45261</v>
      </c>
      <c r="I6679" s="273">
        <v>16998</v>
      </c>
      <c r="J6679" s="273">
        <v>721</v>
      </c>
      <c r="W6679" s="273">
        <v>313244</v>
      </c>
      <c r="BV6679" s="273" t="s">
        <v>64</v>
      </c>
      <c r="BW6679" s="273" t="s">
        <v>404</v>
      </c>
      <c r="BX6679" s="273" t="s">
        <v>408</v>
      </c>
      <c r="BY6679" s="273" t="s">
        <v>413</v>
      </c>
      <c r="BZ6679" s="273" t="s">
        <v>167</v>
      </c>
      <c r="CA6679" s="273" t="s">
        <v>168</v>
      </c>
      <c r="CB6679" s="273" t="s">
        <v>169</v>
      </c>
      <c r="CC6679" s="273" t="s">
        <v>170</v>
      </c>
      <c r="CD6679" s="282">
        <v>12</v>
      </c>
      <c r="CE6679" s="274">
        <v>45261</v>
      </c>
      <c r="CF6679" s="273">
        <v>0</v>
      </c>
      <c r="CG6679" s="273" t="s">
        <v>80</v>
      </c>
      <c r="CH6679" s="273">
        <v>0</v>
      </c>
      <c r="CI6679" s="273" t="s">
        <v>80</v>
      </c>
      <c r="CM6679" s="273" t="s">
        <v>73</v>
      </c>
      <c r="CN6679" s="273">
        <v>3</v>
      </c>
    </row>
    <row r="6680" spans="4:92">
      <c r="D6680" s="273" t="s">
        <v>83</v>
      </c>
      <c r="E6680" s="273" t="s">
        <v>75</v>
      </c>
      <c r="F6680" s="273" t="s">
        <v>357</v>
      </c>
      <c r="G6680" s="273" t="s">
        <v>680</v>
      </c>
      <c r="H6680" s="274">
        <v>45261</v>
      </c>
      <c r="I6680" s="273">
        <v>16998</v>
      </c>
      <c r="J6680" s="273">
        <v>721</v>
      </c>
      <c r="K6680" s="273">
        <v>412</v>
      </c>
      <c r="L6680" s="273" t="s">
        <v>66</v>
      </c>
      <c r="M6680" s="273">
        <v>56.856000000000002</v>
      </c>
      <c r="N6680" s="273" t="s">
        <v>115</v>
      </c>
      <c r="W6680" s="273">
        <v>313268</v>
      </c>
      <c r="BV6680" s="273" t="s">
        <v>64</v>
      </c>
      <c r="BW6680" s="273" t="s">
        <v>404</v>
      </c>
      <c r="BX6680" s="273" t="s">
        <v>408</v>
      </c>
      <c r="BY6680" s="273" t="s">
        <v>413</v>
      </c>
      <c r="BZ6680" s="273" t="s">
        <v>151</v>
      </c>
      <c r="CA6680" s="273" t="s">
        <v>152</v>
      </c>
      <c r="CB6680" s="273" t="s">
        <v>161</v>
      </c>
      <c r="CC6680" s="273" t="s">
        <v>162</v>
      </c>
      <c r="CD6680" s="282">
        <v>11</v>
      </c>
      <c r="CE6680" s="274">
        <v>45261</v>
      </c>
      <c r="CF6680" s="273">
        <v>5594.4</v>
      </c>
      <c r="CG6680" s="273" t="s">
        <v>80</v>
      </c>
      <c r="CH6680" s="273">
        <v>5594.4</v>
      </c>
      <c r="CI6680" s="273" t="s">
        <v>80</v>
      </c>
      <c r="CM6680" s="273" t="s">
        <v>73</v>
      </c>
      <c r="CN6680" s="273">
        <v>3</v>
      </c>
    </row>
    <row r="6681" spans="4:92">
      <c r="D6681" s="273" t="s">
        <v>83</v>
      </c>
      <c r="E6681" s="273" t="s">
        <v>75</v>
      </c>
      <c r="F6681" s="273" t="s">
        <v>357</v>
      </c>
      <c r="G6681" s="273" t="s">
        <v>680</v>
      </c>
      <c r="H6681" s="274">
        <v>45261</v>
      </c>
      <c r="I6681" s="273">
        <v>16998</v>
      </c>
      <c r="J6681" s="273">
        <v>721</v>
      </c>
      <c r="K6681" s="273">
        <v>0</v>
      </c>
      <c r="L6681" s="273" t="s">
        <v>66</v>
      </c>
      <c r="N6681" s="273" t="s">
        <v>107</v>
      </c>
      <c r="W6681" s="273">
        <v>313269</v>
      </c>
      <c r="BV6681" s="273" t="s">
        <v>64</v>
      </c>
      <c r="BW6681" s="273" t="s">
        <v>404</v>
      </c>
      <c r="BX6681" s="273" t="s">
        <v>408</v>
      </c>
      <c r="BY6681" s="273" t="s">
        <v>413</v>
      </c>
      <c r="BZ6681" s="273" t="s">
        <v>167</v>
      </c>
      <c r="CA6681" s="273" t="s">
        <v>168</v>
      </c>
      <c r="CB6681" s="273" t="s">
        <v>353</v>
      </c>
      <c r="CC6681" s="273" t="s">
        <v>354</v>
      </c>
      <c r="CD6681" s="282">
        <v>13</v>
      </c>
      <c r="CE6681" s="274">
        <v>45261</v>
      </c>
      <c r="CF6681" s="273">
        <v>0</v>
      </c>
      <c r="CG6681" s="273" t="s">
        <v>80</v>
      </c>
      <c r="CH6681" s="273">
        <v>0</v>
      </c>
      <c r="CI6681" s="273" t="s">
        <v>80</v>
      </c>
      <c r="CM6681" s="273" t="s">
        <v>73</v>
      </c>
      <c r="CN6681" s="273">
        <v>3</v>
      </c>
    </row>
    <row r="6682" spans="4:92">
      <c r="D6682" s="273" t="s">
        <v>83</v>
      </c>
      <c r="E6682" s="273" t="s">
        <v>75</v>
      </c>
      <c r="F6682" s="273" t="s">
        <v>357</v>
      </c>
      <c r="G6682" s="273" t="s">
        <v>678</v>
      </c>
      <c r="H6682" s="274">
        <v>44927</v>
      </c>
      <c r="I6682" s="273">
        <v>11191</v>
      </c>
      <c r="J6682" s="273">
        <v>720</v>
      </c>
      <c r="W6682" s="273">
        <v>138426</v>
      </c>
      <c r="BV6682" s="273" t="s">
        <v>64</v>
      </c>
      <c r="BW6682" s="273" t="s">
        <v>404</v>
      </c>
      <c r="BX6682" s="273" t="s">
        <v>408</v>
      </c>
      <c r="BY6682" s="273" t="s">
        <v>413</v>
      </c>
      <c r="BZ6682" s="273" t="s">
        <v>167</v>
      </c>
      <c r="CA6682" s="273" t="s">
        <v>168</v>
      </c>
      <c r="CB6682" s="273" t="s">
        <v>313</v>
      </c>
      <c r="CC6682" s="273" t="s">
        <v>314</v>
      </c>
      <c r="CD6682" s="282">
        <v>14</v>
      </c>
      <c r="CE6682" s="274">
        <v>45261</v>
      </c>
      <c r="CF6682" s="273">
        <v>0</v>
      </c>
      <c r="CG6682" s="273" t="s">
        <v>80</v>
      </c>
      <c r="CH6682" s="273">
        <v>0</v>
      </c>
      <c r="CI6682" s="273" t="s">
        <v>80</v>
      </c>
      <c r="CM6682" s="273" t="s">
        <v>73</v>
      </c>
      <c r="CN6682" s="273">
        <v>3</v>
      </c>
    </row>
    <row r="6683" spans="4:92">
      <c r="D6683" s="273" t="s">
        <v>83</v>
      </c>
      <c r="E6683" s="273" t="s">
        <v>75</v>
      </c>
      <c r="F6683" s="273" t="s">
        <v>357</v>
      </c>
      <c r="G6683" s="273" t="s">
        <v>678</v>
      </c>
      <c r="H6683" s="274">
        <v>44927</v>
      </c>
      <c r="I6683" s="273">
        <v>11191</v>
      </c>
      <c r="J6683" s="273">
        <v>720</v>
      </c>
      <c r="K6683" s="273">
        <v>739.5</v>
      </c>
      <c r="L6683" s="273" t="s">
        <v>66</v>
      </c>
      <c r="M6683" s="273">
        <v>127.56375</v>
      </c>
      <c r="N6683" s="273" t="s">
        <v>115</v>
      </c>
      <c r="W6683" s="273">
        <v>138450</v>
      </c>
      <c r="BV6683" s="273" t="s">
        <v>64</v>
      </c>
      <c r="BW6683" s="273" t="s">
        <v>404</v>
      </c>
      <c r="BX6683" s="273" t="s">
        <v>408</v>
      </c>
      <c r="BY6683" s="273" t="s">
        <v>413</v>
      </c>
      <c r="BZ6683" s="273" t="s">
        <v>204</v>
      </c>
      <c r="CA6683" s="273" t="s">
        <v>205</v>
      </c>
      <c r="CB6683" s="273" t="s">
        <v>206</v>
      </c>
      <c r="CC6683" s="273" t="s">
        <v>207</v>
      </c>
      <c r="CD6683" s="282">
        <v>0</v>
      </c>
      <c r="CE6683" s="274">
        <v>45261</v>
      </c>
      <c r="CG6683" s="273" t="s">
        <v>181</v>
      </c>
      <c r="CI6683" s="273" t="s">
        <v>208</v>
      </c>
      <c r="CJ6683" s="273" t="s">
        <v>209</v>
      </c>
      <c r="CM6683" s="273" t="s">
        <v>73</v>
      </c>
      <c r="CN6683" s="273">
        <v>3</v>
      </c>
    </row>
    <row r="6684" spans="4:92">
      <c r="D6684" s="273" t="s">
        <v>83</v>
      </c>
      <c r="E6684" s="273" t="s">
        <v>75</v>
      </c>
      <c r="F6684" s="273" t="s">
        <v>357</v>
      </c>
      <c r="G6684" s="273" t="s">
        <v>678</v>
      </c>
      <c r="H6684" s="274">
        <v>44927</v>
      </c>
      <c r="I6684" s="273">
        <v>11191</v>
      </c>
      <c r="J6684" s="273">
        <v>720</v>
      </c>
      <c r="K6684" s="273">
        <v>0</v>
      </c>
      <c r="L6684" s="273" t="s">
        <v>66</v>
      </c>
      <c r="N6684" s="273" t="s">
        <v>107</v>
      </c>
      <c r="W6684" s="273">
        <v>138451</v>
      </c>
      <c r="BV6684" s="273" t="s">
        <v>64</v>
      </c>
      <c r="BW6684" s="273" t="s">
        <v>404</v>
      </c>
      <c r="BX6684" s="273" t="s">
        <v>408</v>
      </c>
      <c r="BY6684" s="273" t="s">
        <v>413</v>
      </c>
      <c r="BZ6684" s="273" t="s">
        <v>86</v>
      </c>
      <c r="CA6684" s="273" t="s">
        <v>87</v>
      </c>
      <c r="CB6684" s="273" t="s">
        <v>179</v>
      </c>
      <c r="CC6684" s="273" t="s">
        <v>180</v>
      </c>
      <c r="CD6684" s="282">
        <v>1</v>
      </c>
      <c r="CE6684" s="274">
        <v>45261</v>
      </c>
      <c r="CG6684" s="273" t="s">
        <v>181</v>
      </c>
      <c r="CI6684" s="273" t="s">
        <v>181</v>
      </c>
      <c r="CJ6684" s="273" t="s">
        <v>2121</v>
      </c>
      <c r="CM6684" s="273" t="s">
        <v>73</v>
      </c>
      <c r="CN6684" s="273">
        <v>3</v>
      </c>
    </row>
    <row r="6685" spans="4:92">
      <c r="D6685" s="273" t="s">
        <v>83</v>
      </c>
      <c r="E6685" s="273" t="s">
        <v>75</v>
      </c>
      <c r="F6685" s="273" t="s">
        <v>357</v>
      </c>
      <c r="G6685" s="273" t="s">
        <v>678</v>
      </c>
      <c r="H6685" s="274">
        <v>44958</v>
      </c>
      <c r="I6685" s="273">
        <v>11353</v>
      </c>
      <c r="J6685" s="273">
        <v>720</v>
      </c>
      <c r="W6685" s="273">
        <v>143124</v>
      </c>
      <c r="BV6685" s="273" t="s">
        <v>64</v>
      </c>
      <c r="BW6685" s="273" t="s">
        <v>404</v>
      </c>
      <c r="BX6685" s="273" t="s">
        <v>408</v>
      </c>
      <c r="BY6685" s="273" t="s">
        <v>413</v>
      </c>
      <c r="BZ6685" s="273" t="s">
        <v>167</v>
      </c>
      <c r="CA6685" s="273" t="s">
        <v>168</v>
      </c>
      <c r="CB6685" s="273" t="s">
        <v>319</v>
      </c>
      <c r="CC6685" s="273" t="s">
        <v>320</v>
      </c>
      <c r="CD6685" s="282">
        <v>15</v>
      </c>
      <c r="CE6685" s="274">
        <v>45261</v>
      </c>
      <c r="CF6685" s="273">
        <v>0</v>
      </c>
      <c r="CG6685" s="273" t="s">
        <v>80</v>
      </c>
      <c r="CH6685" s="273">
        <v>0</v>
      </c>
      <c r="CI6685" s="273" t="s">
        <v>80</v>
      </c>
      <c r="CM6685" s="273" t="s">
        <v>73</v>
      </c>
      <c r="CN6685" s="273">
        <v>3</v>
      </c>
    </row>
    <row r="6686" spans="4:92">
      <c r="D6686" s="273" t="s">
        <v>83</v>
      </c>
      <c r="E6686" s="273" t="s">
        <v>75</v>
      </c>
      <c r="F6686" s="273" t="s">
        <v>357</v>
      </c>
      <c r="G6686" s="273" t="s">
        <v>648</v>
      </c>
      <c r="H6686" s="274">
        <v>45078</v>
      </c>
      <c r="I6686" s="273">
        <v>12555</v>
      </c>
      <c r="J6686" s="273">
        <v>710</v>
      </c>
      <c r="K6686" s="273">
        <v>0</v>
      </c>
      <c r="L6686" s="273" t="s">
        <v>66</v>
      </c>
      <c r="N6686" s="273" t="s">
        <v>107</v>
      </c>
      <c r="W6686" s="273">
        <v>189697</v>
      </c>
      <c r="BV6686" s="273" t="s">
        <v>64</v>
      </c>
      <c r="BW6686" s="273" t="s">
        <v>404</v>
      </c>
      <c r="BX6686" s="273" t="s">
        <v>408</v>
      </c>
      <c r="BY6686" s="273" t="s">
        <v>413</v>
      </c>
      <c r="BZ6686" s="273" t="s">
        <v>138</v>
      </c>
      <c r="CA6686" s="273" t="s">
        <v>139</v>
      </c>
      <c r="CB6686" s="273" t="s">
        <v>190</v>
      </c>
      <c r="CC6686" s="273" t="s">
        <v>191</v>
      </c>
      <c r="CD6686" s="282">
        <v>8</v>
      </c>
      <c r="CE6686" s="274">
        <v>45261</v>
      </c>
      <c r="CF6686" s="273">
        <v>0</v>
      </c>
      <c r="CG6686" s="273" t="s">
        <v>80</v>
      </c>
      <c r="CH6686" s="273">
        <v>0</v>
      </c>
      <c r="CI6686" s="273" t="s">
        <v>80</v>
      </c>
      <c r="CM6686" s="273" t="s">
        <v>73</v>
      </c>
      <c r="CN6686" s="273">
        <v>3</v>
      </c>
    </row>
    <row r="6687" spans="4:92">
      <c r="D6687" s="273" t="s">
        <v>83</v>
      </c>
      <c r="E6687" s="273" t="s">
        <v>75</v>
      </c>
      <c r="F6687" s="273" t="s">
        <v>357</v>
      </c>
      <c r="G6687" s="273" t="s">
        <v>648</v>
      </c>
      <c r="H6687" s="274">
        <v>45078</v>
      </c>
      <c r="I6687" s="273">
        <v>12555</v>
      </c>
      <c r="J6687" s="273">
        <v>710</v>
      </c>
      <c r="K6687" s="273">
        <v>559.66999999999996</v>
      </c>
      <c r="L6687" s="273" t="s">
        <v>66</v>
      </c>
      <c r="M6687" s="273">
        <v>61.596874999999997</v>
      </c>
      <c r="N6687" s="273" t="s">
        <v>115</v>
      </c>
      <c r="W6687" s="273">
        <v>189696</v>
      </c>
      <c r="BV6687" s="273" t="s">
        <v>64</v>
      </c>
      <c r="BW6687" s="273" t="s">
        <v>404</v>
      </c>
      <c r="BX6687" s="273" t="s">
        <v>408</v>
      </c>
      <c r="BY6687" s="273" t="s">
        <v>413</v>
      </c>
      <c r="BZ6687" s="273" t="s">
        <v>86</v>
      </c>
      <c r="CA6687" s="273" t="s">
        <v>87</v>
      </c>
      <c r="CB6687" s="273" t="s">
        <v>217</v>
      </c>
      <c r="CC6687" s="273" t="s">
        <v>218</v>
      </c>
      <c r="CD6687" s="282">
        <v>2</v>
      </c>
      <c r="CE6687" s="274">
        <v>45261</v>
      </c>
      <c r="CG6687" s="273" t="s">
        <v>181</v>
      </c>
      <c r="CI6687" s="273" t="s">
        <v>181</v>
      </c>
      <c r="CJ6687" s="273" t="s">
        <v>1452</v>
      </c>
      <c r="CM6687" s="273" t="s">
        <v>73</v>
      </c>
      <c r="CN6687" s="273">
        <v>3</v>
      </c>
    </row>
    <row r="6688" spans="4:92">
      <c r="D6688" s="273" t="s">
        <v>83</v>
      </c>
      <c r="E6688" s="273" t="s">
        <v>75</v>
      </c>
      <c r="F6688" s="273" t="s">
        <v>357</v>
      </c>
      <c r="G6688" s="273" t="s">
        <v>648</v>
      </c>
      <c r="H6688" s="274">
        <v>45108</v>
      </c>
      <c r="I6688" s="273">
        <v>12824</v>
      </c>
      <c r="J6688" s="273">
        <v>710</v>
      </c>
      <c r="W6688" s="273">
        <v>203156</v>
      </c>
      <c r="BV6688" s="273" t="s">
        <v>64</v>
      </c>
      <c r="BW6688" s="273" t="s">
        <v>404</v>
      </c>
      <c r="BX6688" s="273" t="s">
        <v>408</v>
      </c>
      <c r="BY6688" s="273" t="s">
        <v>413</v>
      </c>
      <c r="BZ6688" s="273" t="s">
        <v>86</v>
      </c>
      <c r="CA6688" s="273" t="s">
        <v>87</v>
      </c>
      <c r="CB6688" s="273" t="s">
        <v>225</v>
      </c>
      <c r="CC6688" s="273" t="s">
        <v>226</v>
      </c>
      <c r="CD6688" s="282">
        <v>5</v>
      </c>
      <c r="CE6688" s="274">
        <v>45261</v>
      </c>
      <c r="CF6688" s="273">
        <v>0</v>
      </c>
      <c r="CG6688" s="273" t="s">
        <v>80</v>
      </c>
      <c r="CH6688" s="273">
        <v>0</v>
      </c>
      <c r="CI6688" s="273" t="s">
        <v>80</v>
      </c>
      <c r="CM6688" s="273" t="s">
        <v>73</v>
      </c>
      <c r="CN6688" s="273">
        <v>3</v>
      </c>
    </row>
    <row r="6689" spans="4:92">
      <c r="D6689" s="273" t="s">
        <v>83</v>
      </c>
      <c r="E6689" s="273" t="s">
        <v>75</v>
      </c>
      <c r="F6689" s="273" t="s">
        <v>357</v>
      </c>
      <c r="G6689" s="273" t="s">
        <v>648</v>
      </c>
      <c r="H6689" s="274">
        <v>45108</v>
      </c>
      <c r="I6689" s="273">
        <v>12824</v>
      </c>
      <c r="J6689" s="273">
        <v>710</v>
      </c>
      <c r="K6689" s="273">
        <v>0</v>
      </c>
      <c r="L6689" s="273" t="s">
        <v>66</v>
      </c>
      <c r="N6689" s="273" t="s">
        <v>107</v>
      </c>
      <c r="W6689" s="273">
        <v>203181</v>
      </c>
      <c r="BV6689" s="273" t="s">
        <v>64</v>
      </c>
      <c r="BW6689" s="273" t="s">
        <v>404</v>
      </c>
      <c r="BX6689" s="273" t="s">
        <v>408</v>
      </c>
      <c r="BY6689" s="273" t="s">
        <v>413</v>
      </c>
      <c r="BZ6689" s="273" t="s">
        <v>86</v>
      </c>
      <c r="CA6689" s="273" t="s">
        <v>87</v>
      </c>
      <c r="CB6689" s="273" t="s">
        <v>233</v>
      </c>
      <c r="CC6689" s="273" t="s">
        <v>234</v>
      </c>
      <c r="CD6689" s="282">
        <v>1</v>
      </c>
      <c r="CE6689" s="274">
        <v>45261</v>
      </c>
      <c r="CG6689" s="273" t="s">
        <v>181</v>
      </c>
      <c r="CI6689" s="273" t="s">
        <v>181</v>
      </c>
      <c r="CJ6689" s="273" t="s">
        <v>2274</v>
      </c>
      <c r="CM6689" s="273" t="s">
        <v>73</v>
      </c>
      <c r="CN6689" s="273">
        <v>3</v>
      </c>
    </row>
    <row r="6690" spans="4:92">
      <c r="D6690" s="273" t="s">
        <v>83</v>
      </c>
      <c r="E6690" s="273" t="s">
        <v>75</v>
      </c>
      <c r="F6690" s="273" t="s">
        <v>357</v>
      </c>
      <c r="G6690" s="273" t="s">
        <v>648</v>
      </c>
      <c r="H6690" s="274">
        <v>45108</v>
      </c>
      <c r="I6690" s="273">
        <v>12824</v>
      </c>
      <c r="J6690" s="273">
        <v>710</v>
      </c>
      <c r="K6690" s="273">
        <v>559.67999999999995</v>
      </c>
      <c r="L6690" s="273" t="s">
        <v>66</v>
      </c>
      <c r="M6690" s="273">
        <v>61.596874999999997</v>
      </c>
      <c r="N6690" s="273" t="s">
        <v>115</v>
      </c>
      <c r="W6690" s="273">
        <v>203180</v>
      </c>
      <c r="BV6690" s="273" t="s">
        <v>64</v>
      </c>
      <c r="BW6690" s="273" t="s">
        <v>404</v>
      </c>
      <c r="BX6690" s="273" t="s">
        <v>408</v>
      </c>
      <c r="BY6690" s="273" t="s">
        <v>419</v>
      </c>
      <c r="BZ6690" s="273" t="s">
        <v>86</v>
      </c>
      <c r="CA6690" s="273" t="s">
        <v>87</v>
      </c>
      <c r="CB6690" s="273" t="s">
        <v>225</v>
      </c>
      <c r="CC6690" s="273" t="s">
        <v>226</v>
      </c>
      <c r="CD6690" s="282">
        <v>5</v>
      </c>
      <c r="CE6690" s="274">
        <v>44927</v>
      </c>
      <c r="CF6690" s="273">
        <v>0</v>
      </c>
      <c r="CG6690" s="273" t="s">
        <v>80</v>
      </c>
      <c r="CH6690" s="273">
        <v>0</v>
      </c>
      <c r="CI6690" s="273" t="s">
        <v>80</v>
      </c>
      <c r="CM6690" s="273" t="s">
        <v>73</v>
      </c>
      <c r="CN6690" s="273">
        <v>3</v>
      </c>
    </row>
    <row r="6691" spans="4:92">
      <c r="D6691" s="273" t="s">
        <v>83</v>
      </c>
      <c r="E6691" s="273" t="s">
        <v>75</v>
      </c>
      <c r="F6691" s="273" t="s">
        <v>357</v>
      </c>
      <c r="G6691" s="273" t="s">
        <v>648</v>
      </c>
      <c r="H6691" s="274">
        <v>45139</v>
      </c>
      <c r="I6691" s="273">
        <v>13500</v>
      </c>
      <c r="J6691" s="273">
        <v>710</v>
      </c>
      <c r="W6691" s="273">
        <v>221199</v>
      </c>
      <c r="BV6691" s="273" t="s">
        <v>64</v>
      </c>
      <c r="BW6691" s="273" t="s">
        <v>404</v>
      </c>
      <c r="BX6691" s="273" t="s">
        <v>408</v>
      </c>
      <c r="BY6691" s="273" t="s">
        <v>419</v>
      </c>
      <c r="BZ6691" s="273" t="s">
        <v>86</v>
      </c>
      <c r="CA6691" s="273" t="s">
        <v>87</v>
      </c>
      <c r="CB6691" s="273" t="s">
        <v>217</v>
      </c>
      <c r="CC6691" s="273" t="s">
        <v>218</v>
      </c>
      <c r="CD6691" s="282">
        <v>2</v>
      </c>
      <c r="CE6691" s="274">
        <v>44927</v>
      </c>
      <c r="CG6691" s="273" t="s">
        <v>181</v>
      </c>
      <c r="CI6691" s="273" t="s">
        <v>181</v>
      </c>
      <c r="CJ6691" s="273" t="s">
        <v>445</v>
      </c>
      <c r="CM6691" s="273" t="s">
        <v>73</v>
      </c>
      <c r="CN6691" s="273">
        <v>3</v>
      </c>
    </row>
    <row r="6692" spans="4:92">
      <c r="D6692" s="273" t="s">
        <v>83</v>
      </c>
      <c r="E6692" s="273" t="s">
        <v>75</v>
      </c>
      <c r="F6692" s="273" t="s">
        <v>357</v>
      </c>
      <c r="G6692" s="273" t="s">
        <v>648</v>
      </c>
      <c r="H6692" s="274">
        <v>45139</v>
      </c>
      <c r="I6692" s="273">
        <v>13500</v>
      </c>
      <c r="J6692" s="273">
        <v>710</v>
      </c>
      <c r="K6692" s="273">
        <v>0</v>
      </c>
      <c r="L6692" s="273" t="s">
        <v>66</v>
      </c>
      <c r="N6692" s="273" t="s">
        <v>107</v>
      </c>
      <c r="W6692" s="273">
        <v>221224</v>
      </c>
      <c r="BV6692" s="273" t="s">
        <v>64</v>
      </c>
      <c r="BW6692" s="273" t="s">
        <v>404</v>
      </c>
      <c r="BX6692" s="273" t="s">
        <v>408</v>
      </c>
      <c r="BY6692" s="273" t="s">
        <v>419</v>
      </c>
      <c r="BZ6692" s="273" t="s">
        <v>86</v>
      </c>
      <c r="CA6692" s="273" t="s">
        <v>87</v>
      </c>
      <c r="CB6692" s="273" t="s">
        <v>233</v>
      </c>
      <c r="CC6692" s="273" t="s">
        <v>234</v>
      </c>
      <c r="CD6692" s="282">
        <v>1</v>
      </c>
      <c r="CE6692" s="274">
        <v>44927</v>
      </c>
      <c r="CG6692" s="273" t="s">
        <v>181</v>
      </c>
      <c r="CI6692" s="273" t="s">
        <v>181</v>
      </c>
      <c r="CJ6692" s="273" t="s">
        <v>2266</v>
      </c>
      <c r="CM6692" s="273" t="s">
        <v>73</v>
      </c>
      <c r="CN6692" s="273">
        <v>3</v>
      </c>
    </row>
    <row r="6693" spans="4:92">
      <c r="D6693" s="273" t="s">
        <v>83</v>
      </c>
      <c r="E6693" s="273" t="s">
        <v>75</v>
      </c>
      <c r="F6693" s="273" t="s">
        <v>357</v>
      </c>
      <c r="G6693" s="273" t="s">
        <v>648</v>
      </c>
      <c r="H6693" s="274">
        <v>45139</v>
      </c>
      <c r="I6693" s="273">
        <v>13500</v>
      </c>
      <c r="J6693" s="273">
        <v>710</v>
      </c>
      <c r="K6693" s="273">
        <v>1381.56</v>
      </c>
      <c r="L6693" s="273" t="s">
        <v>66</v>
      </c>
      <c r="M6693" s="273">
        <v>143.60624999999999</v>
      </c>
      <c r="N6693" s="273" t="s">
        <v>115</v>
      </c>
      <c r="W6693" s="273">
        <v>221223</v>
      </c>
      <c r="BV6693" s="273" t="s">
        <v>64</v>
      </c>
      <c r="BW6693" s="273" t="s">
        <v>404</v>
      </c>
      <c r="BX6693" s="273" t="s">
        <v>408</v>
      </c>
      <c r="BY6693" s="273" t="s">
        <v>419</v>
      </c>
      <c r="BZ6693" s="273" t="s">
        <v>138</v>
      </c>
      <c r="CA6693" s="273" t="s">
        <v>139</v>
      </c>
      <c r="CB6693" s="273" t="s">
        <v>190</v>
      </c>
      <c r="CC6693" s="273" t="s">
        <v>191</v>
      </c>
      <c r="CD6693" s="282">
        <v>8</v>
      </c>
      <c r="CE6693" s="274">
        <v>44927</v>
      </c>
      <c r="CF6693" s="273">
        <v>0</v>
      </c>
      <c r="CG6693" s="273" t="s">
        <v>80</v>
      </c>
      <c r="CH6693" s="273">
        <v>0</v>
      </c>
      <c r="CI6693" s="273" t="s">
        <v>80</v>
      </c>
      <c r="CM6693" s="273" t="s">
        <v>73</v>
      </c>
      <c r="CN6693" s="273">
        <v>3</v>
      </c>
    </row>
    <row r="6694" spans="4:92">
      <c r="D6694" s="273" t="s">
        <v>83</v>
      </c>
      <c r="E6694" s="273" t="s">
        <v>75</v>
      </c>
      <c r="F6694" s="273" t="s">
        <v>357</v>
      </c>
      <c r="G6694" s="273" t="s">
        <v>648</v>
      </c>
      <c r="H6694" s="274">
        <v>45170</v>
      </c>
      <c r="I6694" s="273">
        <v>13827</v>
      </c>
      <c r="J6694" s="273">
        <v>710</v>
      </c>
      <c r="W6694" s="273">
        <v>234150</v>
      </c>
      <c r="BV6694" s="273" t="s">
        <v>64</v>
      </c>
      <c r="BW6694" s="273" t="s">
        <v>404</v>
      </c>
      <c r="BX6694" s="273" t="s">
        <v>408</v>
      </c>
      <c r="BY6694" s="273" t="s">
        <v>419</v>
      </c>
      <c r="BZ6694" s="273" t="s">
        <v>167</v>
      </c>
      <c r="CA6694" s="273" t="s">
        <v>168</v>
      </c>
      <c r="CB6694" s="273" t="s">
        <v>319</v>
      </c>
      <c r="CC6694" s="273" t="s">
        <v>320</v>
      </c>
      <c r="CD6694" s="282">
        <v>15</v>
      </c>
      <c r="CE6694" s="274">
        <v>44927</v>
      </c>
      <c r="CF6694" s="273">
        <v>0</v>
      </c>
      <c r="CG6694" s="273" t="s">
        <v>80</v>
      </c>
      <c r="CH6694" s="273">
        <v>0</v>
      </c>
      <c r="CI6694" s="273" t="s">
        <v>80</v>
      </c>
      <c r="CM6694" s="273" t="s">
        <v>73</v>
      </c>
      <c r="CN6694" s="273">
        <v>3</v>
      </c>
    </row>
    <row r="6695" spans="4:92">
      <c r="D6695" s="273" t="s">
        <v>83</v>
      </c>
      <c r="E6695" s="273" t="s">
        <v>75</v>
      </c>
      <c r="F6695" s="273" t="s">
        <v>357</v>
      </c>
      <c r="G6695" s="273" t="s">
        <v>648</v>
      </c>
      <c r="H6695" s="274">
        <v>45170</v>
      </c>
      <c r="I6695" s="273">
        <v>13827</v>
      </c>
      <c r="J6695" s="273">
        <v>710</v>
      </c>
      <c r="K6695" s="273">
        <v>0</v>
      </c>
      <c r="L6695" s="273" t="s">
        <v>66</v>
      </c>
      <c r="N6695" s="273" t="s">
        <v>107</v>
      </c>
      <c r="W6695" s="273">
        <v>234175</v>
      </c>
      <c r="BV6695" s="273" t="s">
        <v>64</v>
      </c>
      <c r="BW6695" s="273" t="s">
        <v>404</v>
      </c>
      <c r="BX6695" s="273" t="s">
        <v>408</v>
      </c>
      <c r="BY6695" s="273" t="s">
        <v>419</v>
      </c>
      <c r="BZ6695" s="273" t="s">
        <v>86</v>
      </c>
      <c r="CA6695" s="273" t="s">
        <v>87</v>
      </c>
      <c r="CB6695" s="273" t="s">
        <v>179</v>
      </c>
      <c r="CC6695" s="273" t="s">
        <v>180</v>
      </c>
      <c r="CD6695" s="282">
        <v>1</v>
      </c>
      <c r="CE6695" s="274">
        <v>44927</v>
      </c>
      <c r="CG6695" s="273" t="s">
        <v>181</v>
      </c>
      <c r="CI6695" s="273" t="s">
        <v>181</v>
      </c>
      <c r="CJ6695" s="273" t="s">
        <v>2267</v>
      </c>
      <c r="CM6695" s="273" t="s">
        <v>73</v>
      </c>
      <c r="CN6695" s="273">
        <v>3</v>
      </c>
    </row>
    <row r="6696" spans="4:92">
      <c r="D6696" s="273" t="s">
        <v>83</v>
      </c>
      <c r="E6696" s="273" t="s">
        <v>75</v>
      </c>
      <c r="F6696" s="273" t="s">
        <v>357</v>
      </c>
      <c r="G6696" s="273" t="s">
        <v>648</v>
      </c>
      <c r="H6696" s="274">
        <v>45170</v>
      </c>
      <c r="I6696" s="273">
        <v>13827</v>
      </c>
      <c r="J6696" s="273">
        <v>710</v>
      </c>
      <c r="K6696" s="273">
        <v>891.82</v>
      </c>
      <c r="L6696" s="273" t="s">
        <v>66</v>
      </c>
      <c r="M6696" s="273">
        <v>101.91875</v>
      </c>
      <c r="N6696" s="273" t="s">
        <v>115</v>
      </c>
      <c r="W6696" s="273">
        <v>234174</v>
      </c>
      <c r="BV6696" s="273" t="s">
        <v>64</v>
      </c>
      <c r="BW6696" s="273" t="s">
        <v>404</v>
      </c>
      <c r="BX6696" s="273" t="s">
        <v>408</v>
      </c>
      <c r="BY6696" s="273" t="s">
        <v>419</v>
      </c>
      <c r="BZ6696" s="273" t="s">
        <v>204</v>
      </c>
      <c r="CA6696" s="273" t="s">
        <v>205</v>
      </c>
      <c r="CB6696" s="273" t="s">
        <v>206</v>
      </c>
      <c r="CC6696" s="273" t="s">
        <v>207</v>
      </c>
      <c r="CD6696" s="282">
        <v>0</v>
      </c>
      <c r="CE6696" s="274">
        <v>44927</v>
      </c>
      <c r="CG6696" s="273" t="s">
        <v>181</v>
      </c>
      <c r="CI6696" s="273" t="s">
        <v>208</v>
      </c>
      <c r="CJ6696" s="273" t="s">
        <v>209</v>
      </c>
      <c r="CM6696" s="273" t="s">
        <v>73</v>
      </c>
      <c r="CN6696" s="273">
        <v>3</v>
      </c>
    </row>
    <row r="6697" spans="4:92">
      <c r="D6697" s="273" t="s">
        <v>83</v>
      </c>
      <c r="E6697" s="273" t="s">
        <v>75</v>
      </c>
      <c r="F6697" s="273" t="s">
        <v>357</v>
      </c>
      <c r="G6697" s="273" t="s">
        <v>648</v>
      </c>
      <c r="H6697" s="274">
        <v>45200</v>
      </c>
      <c r="I6697" s="273">
        <v>14162</v>
      </c>
      <c r="J6697" s="273">
        <v>710</v>
      </c>
      <c r="W6697" s="273">
        <v>252167</v>
      </c>
      <c r="BV6697" s="273" t="s">
        <v>64</v>
      </c>
      <c r="BW6697" s="273" t="s">
        <v>404</v>
      </c>
      <c r="BX6697" s="273" t="s">
        <v>408</v>
      </c>
      <c r="BY6697" s="273" t="s">
        <v>419</v>
      </c>
      <c r="BZ6697" s="273" t="s">
        <v>167</v>
      </c>
      <c r="CA6697" s="273" t="s">
        <v>168</v>
      </c>
      <c r="CB6697" s="273" t="s">
        <v>313</v>
      </c>
      <c r="CC6697" s="273" t="s">
        <v>314</v>
      </c>
      <c r="CD6697" s="282">
        <v>14</v>
      </c>
      <c r="CE6697" s="274">
        <v>44927</v>
      </c>
      <c r="CF6697" s="273">
        <v>0</v>
      </c>
      <c r="CG6697" s="273" t="s">
        <v>80</v>
      </c>
      <c r="CH6697" s="273">
        <v>0</v>
      </c>
      <c r="CI6697" s="273" t="s">
        <v>80</v>
      </c>
      <c r="CM6697" s="273" t="s">
        <v>73</v>
      </c>
      <c r="CN6697" s="273">
        <v>3</v>
      </c>
    </row>
    <row r="6698" spans="4:92">
      <c r="D6698" s="273" t="s">
        <v>83</v>
      </c>
      <c r="E6698" s="273" t="s">
        <v>75</v>
      </c>
      <c r="F6698" s="273" t="s">
        <v>357</v>
      </c>
      <c r="G6698" s="273" t="s">
        <v>648</v>
      </c>
      <c r="H6698" s="274">
        <v>45200</v>
      </c>
      <c r="I6698" s="273">
        <v>14162</v>
      </c>
      <c r="J6698" s="273">
        <v>710</v>
      </c>
      <c r="K6698" s="273">
        <v>0</v>
      </c>
      <c r="L6698" s="273" t="s">
        <v>66</v>
      </c>
      <c r="N6698" s="273" t="s">
        <v>107</v>
      </c>
      <c r="W6698" s="273">
        <v>252192</v>
      </c>
      <c r="BV6698" s="273" t="s">
        <v>64</v>
      </c>
      <c r="BW6698" s="273" t="s">
        <v>404</v>
      </c>
      <c r="BX6698" s="273" t="s">
        <v>408</v>
      </c>
      <c r="BY6698" s="273" t="s">
        <v>419</v>
      </c>
      <c r="BZ6698" s="273" t="s">
        <v>167</v>
      </c>
      <c r="CA6698" s="273" t="s">
        <v>168</v>
      </c>
      <c r="CB6698" s="273" t="s">
        <v>353</v>
      </c>
      <c r="CC6698" s="273" t="s">
        <v>354</v>
      </c>
      <c r="CD6698" s="282">
        <v>13</v>
      </c>
      <c r="CE6698" s="274">
        <v>44927</v>
      </c>
      <c r="CF6698" s="273">
        <v>0</v>
      </c>
      <c r="CG6698" s="273" t="s">
        <v>80</v>
      </c>
      <c r="CH6698" s="273">
        <v>0</v>
      </c>
      <c r="CI6698" s="273" t="s">
        <v>80</v>
      </c>
      <c r="CM6698" s="273" t="s">
        <v>73</v>
      </c>
      <c r="CN6698" s="273">
        <v>3</v>
      </c>
    </row>
    <row r="6699" spans="4:92">
      <c r="D6699" s="273" t="s">
        <v>83</v>
      </c>
      <c r="E6699" s="273" t="s">
        <v>75</v>
      </c>
      <c r="F6699" s="273" t="s">
        <v>357</v>
      </c>
      <c r="G6699" s="273" t="s">
        <v>648</v>
      </c>
      <c r="H6699" s="274">
        <v>45200</v>
      </c>
      <c r="I6699" s="273">
        <v>14162</v>
      </c>
      <c r="J6699" s="273">
        <v>710</v>
      </c>
      <c r="K6699" s="273">
        <v>366</v>
      </c>
      <c r="L6699" s="273" t="s">
        <v>66</v>
      </c>
      <c r="M6699" s="273">
        <v>48.731250000000003</v>
      </c>
      <c r="N6699" s="273" t="s">
        <v>115</v>
      </c>
      <c r="W6699" s="273">
        <v>252191</v>
      </c>
      <c r="BV6699" s="273" t="s">
        <v>64</v>
      </c>
      <c r="BW6699" s="273" t="s">
        <v>404</v>
      </c>
      <c r="BX6699" s="273" t="s">
        <v>408</v>
      </c>
      <c r="BY6699" s="273" t="s">
        <v>419</v>
      </c>
      <c r="BZ6699" s="273" t="s">
        <v>151</v>
      </c>
      <c r="CA6699" s="273" t="s">
        <v>152</v>
      </c>
      <c r="CB6699" s="273" t="s">
        <v>161</v>
      </c>
      <c r="CC6699" s="273" t="s">
        <v>162</v>
      </c>
      <c r="CD6699" s="282">
        <v>11</v>
      </c>
      <c r="CE6699" s="274">
        <v>44927</v>
      </c>
      <c r="CF6699" s="273">
        <v>3942</v>
      </c>
      <c r="CG6699" s="273" t="s">
        <v>80</v>
      </c>
      <c r="CH6699" s="273">
        <v>3942</v>
      </c>
      <c r="CI6699" s="273" t="s">
        <v>80</v>
      </c>
      <c r="CM6699" s="273" t="s">
        <v>73</v>
      </c>
      <c r="CN6699" s="273">
        <v>3</v>
      </c>
    </row>
    <row r="6700" spans="4:92">
      <c r="D6700" s="273" t="s">
        <v>83</v>
      </c>
      <c r="E6700" s="273" t="s">
        <v>75</v>
      </c>
      <c r="F6700" s="273" t="s">
        <v>357</v>
      </c>
      <c r="G6700" s="273" t="s">
        <v>648</v>
      </c>
      <c r="H6700" s="274">
        <v>45231</v>
      </c>
      <c r="I6700" s="273">
        <v>14530</v>
      </c>
      <c r="J6700" s="273">
        <v>710</v>
      </c>
      <c r="W6700" s="273">
        <v>271051</v>
      </c>
      <c r="BV6700" s="273" t="s">
        <v>64</v>
      </c>
      <c r="BW6700" s="273" t="s">
        <v>404</v>
      </c>
      <c r="BX6700" s="273" t="s">
        <v>408</v>
      </c>
      <c r="BY6700" s="273" t="s">
        <v>419</v>
      </c>
      <c r="BZ6700" s="273" t="s">
        <v>167</v>
      </c>
      <c r="CA6700" s="273" t="s">
        <v>168</v>
      </c>
      <c r="CB6700" s="273" t="s">
        <v>169</v>
      </c>
      <c r="CC6700" s="273" t="s">
        <v>170</v>
      </c>
      <c r="CD6700" s="282">
        <v>12</v>
      </c>
      <c r="CE6700" s="274">
        <v>44927</v>
      </c>
      <c r="CF6700" s="273">
        <v>0</v>
      </c>
      <c r="CG6700" s="273" t="s">
        <v>80</v>
      </c>
      <c r="CH6700" s="273">
        <v>0</v>
      </c>
      <c r="CI6700" s="273" t="s">
        <v>80</v>
      </c>
      <c r="CM6700" s="273" t="s">
        <v>73</v>
      </c>
      <c r="CN6700" s="273">
        <v>3</v>
      </c>
    </row>
    <row r="6701" spans="4:92">
      <c r="D6701" s="273" t="s">
        <v>83</v>
      </c>
      <c r="E6701" s="273" t="s">
        <v>75</v>
      </c>
      <c r="F6701" s="273" t="s">
        <v>357</v>
      </c>
      <c r="G6701" s="273" t="s">
        <v>648</v>
      </c>
      <c r="H6701" s="274">
        <v>45231</v>
      </c>
      <c r="I6701" s="273">
        <v>14530</v>
      </c>
      <c r="J6701" s="273">
        <v>710</v>
      </c>
      <c r="K6701" s="273">
        <v>0</v>
      </c>
      <c r="L6701" s="273" t="s">
        <v>66</v>
      </c>
      <c r="N6701" s="273" t="s">
        <v>107</v>
      </c>
      <c r="W6701" s="273">
        <v>271076</v>
      </c>
      <c r="BV6701" s="273" t="s">
        <v>64</v>
      </c>
      <c r="BW6701" s="273" t="s">
        <v>404</v>
      </c>
      <c r="BX6701" s="273" t="s">
        <v>408</v>
      </c>
      <c r="BY6701" s="273" t="s">
        <v>419</v>
      </c>
      <c r="BZ6701" s="273" t="s">
        <v>138</v>
      </c>
      <c r="CA6701" s="273" t="s">
        <v>139</v>
      </c>
      <c r="CB6701" s="273" t="s">
        <v>140</v>
      </c>
      <c r="CC6701" s="273" t="s">
        <v>141</v>
      </c>
      <c r="CD6701" s="282">
        <v>9</v>
      </c>
      <c r="CE6701" s="274">
        <v>44927</v>
      </c>
      <c r="CF6701" s="273">
        <v>0</v>
      </c>
      <c r="CG6701" s="273" t="s">
        <v>80</v>
      </c>
      <c r="CH6701" s="273">
        <v>0</v>
      </c>
      <c r="CI6701" s="273" t="s">
        <v>80</v>
      </c>
      <c r="CM6701" s="273" t="s">
        <v>73</v>
      </c>
      <c r="CN6701" s="273">
        <v>3</v>
      </c>
    </row>
    <row r="6702" spans="4:92">
      <c r="D6702" s="273" t="s">
        <v>83</v>
      </c>
      <c r="E6702" s="273" t="s">
        <v>75</v>
      </c>
      <c r="F6702" s="273" t="s">
        <v>357</v>
      </c>
      <c r="G6702" s="273" t="s">
        <v>648</v>
      </c>
      <c r="H6702" s="274">
        <v>45231</v>
      </c>
      <c r="I6702" s="273">
        <v>14530</v>
      </c>
      <c r="J6702" s="273">
        <v>710</v>
      </c>
      <c r="K6702" s="273">
        <v>137</v>
      </c>
      <c r="L6702" s="273" t="s">
        <v>66</v>
      </c>
      <c r="M6702" s="273">
        <v>18.975000000000001</v>
      </c>
      <c r="N6702" s="273" t="s">
        <v>115</v>
      </c>
      <c r="W6702" s="273">
        <v>271075</v>
      </c>
      <c r="BV6702" s="273" t="s">
        <v>64</v>
      </c>
      <c r="BW6702" s="273" t="s">
        <v>404</v>
      </c>
      <c r="BX6702" s="273" t="s">
        <v>408</v>
      </c>
      <c r="BY6702" s="273" t="s">
        <v>419</v>
      </c>
      <c r="BZ6702" s="273" t="s">
        <v>151</v>
      </c>
      <c r="CA6702" s="273" t="s">
        <v>152</v>
      </c>
      <c r="CB6702" s="273" t="s">
        <v>153</v>
      </c>
      <c r="CC6702" s="273" t="s">
        <v>154</v>
      </c>
      <c r="CD6702" s="282">
        <v>10</v>
      </c>
      <c r="CE6702" s="274">
        <v>44927</v>
      </c>
      <c r="CF6702" s="273">
        <v>4927</v>
      </c>
      <c r="CG6702" s="273" t="s">
        <v>80</v>
      </c>
      <c r="CH6702" s="273">
        <v>4927</v>
      </c>
      <c r="CI6702" s="273" t="s">
        <v>80</v>
      </c>
      <c r="CM6702" s="273" t="s">
        <v>73</v>
      </c>
      <c r="CN6702" s="273">
        <v>3</v>
      </c>
    </row>
    <row r="6703" spans="4:92">
      <c r="D6703" s="273" t="s">
        <v>83</v>
      </c>
      <c r="E6703" s="273" t="s">
        <v>75</v>
      </c>
      <c r="F6703" s="273" t="s">
        <v>357</v>
      </c>
      <c r="G6703" s="273" t="s">
        <v>648</v>
      </c>
      <c r="H6703" s="274">
        <v>45261</v>
      </c>
      <c r="I6703" s="273">
        <v>16990</v>
      </c>
      <c r="J6703" s="273">
        <v>710</v>
      </c>
      <c r="W6703" s="273">
        <v>313012</v>
      </c>
      <c r="BV6703" s="273" t="s">
        <v>64</v>
      </c>
      <c r="BW6703" s="273" t="s">
        <v>404</v>
      </c>
      <c r="BX6703" s="273" t="s">
        <v>408</v>
      </c>
      <c r="BY6703" s="273" t="s">
        <v>419</v>
      </c>
      <c r="BZ6703" s="273" t="s">
        <v>126</v>
      </c>
      <c r="CA6703" s="273" t="s">
        <v>127</v>
      </c>
      <c r="CB6703" s="273" t="s">
        <v>128</v>
      </c>
      <c r="CC6703" s="273" t="s">
        <v>129</v>
      </c>
      <c r="CD6703" s="282">
        <v>6</v>
      </c>
      <c r="CE6703" s="274">
        <v>44927</v>
      </c>
      <c r="CI6703" s="273" t="s">
        <v>80</v>
      </c>
      <c r="CM6703" s="273" t="s">
        <v>73</v>
      </c>
      <c r="CN6703" s="273">
        <v>3</v>
      </c>
    </row>
    <row r="6704" spans="4:92">
      <c r="D6704" s="273" t="s">
        <v>83</v>
      </c>
      <c r="E6704" s="273" t="s">
        <v>75</v>
      </c>
      <c r="F6704" s="273" t="s">
        <v>357</v>
      </c>
      <c r="G6704" s="273" t="s">
        <v>648</v>
      </c>
      <c r="H6704" s="274">
        <v>45261</v>
      </c>
      <c r="I6704" s="273">
        <v>16990</v>
      </c>
      <c r="J6704" s="273">
        <v>710</v>
      </c>
      <c r="K6704" s="273">
        <v>0</v>
      </c>
      <c r="L6704" s="273" t="s">
        <v>66</v>
      </c>
      <c r="N6704" s="273" t="s">
        <v>107</v>
      </c>
      <c r="W6704" s="273">
        <v>313037</v>
      </c>
      <c r="BV6704" s="273" t="s">
        <v>64</v>
      </c>
      <c r="BW6704" s="273" t="s">
        <v>404</v>
      </c>
      <c r="BX6704" s="273" t="s">
        <v>408</v>
      </c>
      <c r="BY6704" s="273" t="s">
        <v>419</v>
      </c>
      <c r="BZ6704" s="273" t="s">
        <v>110</v>
      </c>
      <c r="CA6704" s="273" t="s">
        <v>111</v>
      </c>
      <c r="CB6704" s="273" t="s">
        <v>117</v>
      </c>
      <c r="CC6704" s="273" t="s">
        <v>118</v>
      </c>
      <c r="CD6704" s="282">
        <v>5</v>
      </c>
      <c r="CE6704" s="274">
        <v>44927</v>
      </c>
      <c r="CI6704" s="273" t="s">
        <v>104</v>
      </c>
      <c r="CM6704" s="273" t="s">
        <v>73</v>
      </c>
      <c r="CN6704" s="273">
        <v>3</v>
      </c>
    </row>
    <row r="6705" spans="4:92">
      <c r="D6705" s="273" t="s">
        <v>83</v>
      </c>
      <c r="E6705" s="273" t="s">
        <v>75</v>
      </c>
      <c r="F6705" s="273" t="s">
        <v>357</v>
      </c>
      <c r="G6705" s="273" t="s">
        <v>648</v>
      </c>
      <c r="H6705" s="274">
        <v>45261</v>
      </c>
      <c r="I6705" s="273">
        <v>16990</v>
      </c>
      <c r="J6705" s="273">
        <v>710</v>
      </c>
      <c r="K6705" s="273">
        <v>151</v>
      </c>
      <c r="L6705" s="273" t="s">
        <v>66</v>
      </c>
      <c r="M6705" s="273">
        <v>17.96875</v>
      </c>
      <c r="N6705" s="273" t="s">
        <v>115</v>
      </c>
      <c r="W6705" s="273">
        <v>313036</v>
      </c>
      <c r="BV6705" s="273" t="s">
        <v>64</v>
      </c>
      <c r="BW6705" s="273" t="s">
        <v>404</v>
      </c>
      <c r="BX6705" s="273" t="s">
        <v>408</v>
      </c>
      <c r="BY6705" s="273" t="s">
        <v>419</v>
      </c>
      <c r="BZ6705" s="273" t="s">
        <v>126</v>
      </c>
      <c r="CA6705" s="273" t="s">
        <v>127</v>
      </c>
      <c r="CB6705" s="273" t="s">
        <v>133</v>
      </c>
      <c r="CC6705" s="273" t="s">
        <v>134</v>
      </c>
      <c r="CD6705" s="282">
        <v>7</v>
      </c>
      <c r="CE6705" s="274">
        <v>44927</v>
      </c>
      <c r="CI6705" s="273" t="s">
        <v>104</v>
      </c>
      <c r="CM6705" s="273" t="s">
        <v>73</v>
      </c>
      <c r="CN6705" s="273">
        <v>3</v>
      </c>
    </row>
    <row r="6706" spans="4:92">
      <c r="D6706" s="273" t="s">
        <v>83</v>
      </c>
      <c r="E6706" s="273" t="s">
        <v>287</v>
      </c>
      <c r="F6706" s="273" t="s">
        <v>948</v>
      </c>
      <c r="G6706" s="273" t="s">
        <v>952</v>
      </c>
      <c r="H6706" s="274">
        <v>45261</v>
      </c>
      <c r="I6706" s="273">
        <v>17059</v>
      </c>
      <c r="J6706" s="273">
        <v>829</v>
      </c>
      <c r="W6706" s="273">
        <v>314989</v>
      </c>
      <c r="BV6706" s="273" t="s">
        <v>64</v>
      </c>
      <c r="BW6706" s="273" t="s">
        <v>404</v>
      </c>
      <c r="BX6706" s="273" t="s">
        <v>408</v>
      </c>
      <c r="BY6706" s="273" t="s">
        <v>419</v>
      </c>
      <c r="BZ6706" s="273" t="s">
        <v>110</v>
      </c>
      <c r="CA6706" s="273" t="s">
        <v>111</v>
      </c>
      <c r="CB6706" s="273" t="s">
        <v>112</v>
      </c>
      <c r="CC6706" s="273" t="s">
        <v>113</v>
      </c>
      <c r="CD6706" s="282">
        <v>4</v>
      </c>
      <c r="CE6706" s="274">
        <v>44927</v>
      </c>
      <c r="CI6706" s="273" t="s">
        <v>80</v>
      </c>
      <c r="CM6706" s="273" t="s">
        <v>73</v>
      </c>
      <c r="CN6706" s="273">
        <v>3</v>
      </c>
    </row>
    <row r="6707" spans="4:92">
      <c r="D6707" s="273" t="s">
        <v>83</v>
      </c>
      <c r="E6707" s="273" t="s">
        <v>287</v>
      </c>
      <c r="F6707" s="273" t="s">
        <v>948</v>
      </c>
      <c r="G6707" s="273" t="s">
        <v>952</v>
      </c>
      <c r="H6707" s="274">
        <v>45261</v>
      </c>
      <c r="I6707" s="273">
        <v>17059</v>
      </c>
      <c r="J6707" s="273">
        <v>829</v>
      </c>
      <c r="K6707" s="273">
        <v>1199</v>
      </c>
      <c r="L6707" s="273" t="s">
        <v>66</v>
      </c>
      <c r="M6707" s="273">
        <v>101.128506</v>
      </c>
      <c r="N6707" s="273" t="s">
        <v>115</v>
      </c>
      <c r="W6707" s="273">
        <v>315013</v>
      </c>
      <c r="BV6707" s="273" t="s">
        <v>64</v>
      </c>
      <c r="BW6707" s="273" t="s">
        <v>404</v>
      </c>
      <c r="BX6707" s="273" t="s">
        <v>408</v>
      </c>
      <c r="BY6707" s="273" t="s">
        <v>419</v>
      </c>
      <c r="BZ6707" s="273" t="s">
        <v>86</v>
      </c>
      <c r="CA6707" s="273" t="s">
        <v>87</v>
      </c>
      <c r="CB6707" s="273" t="s">
        <v>101</v>
      </c>
      <c r="CC6707" s="273" t="s">
        <v>102</v>
      </c>
      <c r="CD6707" s="282">
        <v>4</v>
      </c>
      <c r="CE6707" s="274">
        <v>44927</v>
      </c>
      <c r="CF6707" s="273">
        <v>157684.82999999999</v>
      </c>
      <c r="CG6707" s="273" t="s">
        <v>2268</v>
      </c>
      <c r="CH6707" s="273">
        <v>4590.2054012999997</v>
      </c>
      <c r="CI6707" s="273" t="s">
        <v>104</v>
      </c>
      <c r="CM6707" s="273" t="s">
        <v>73</v>
      </c>
      <c r="CN6707" s="273">
        <v>3</v>
      </c>
    </row>
    <row r="6708" spans="4:92">
      <c r="D6708" s="273" t="s">
        <v>83</v>
      </c>
      <c r="E6708" s="273" t="s">
        <v>287</v>
      </c>
      <c r="F6708" s="273" t="s">
        <v>948</v>
      </c>
      <c r="G6708" s="273" t="s">
        <v>952</v>
      </c>
      <c r="H6708" s="274">
        <v>45261</v>
      </c>
      <c r="I6708" s="273">
        <v>17059</v>
      </c>
      <c r="J6708" s="273">
        <v>829</v>
      </c>
      <c r="K6708" s="273">
        <v>0</v>
      </c>
      <c r="L6708" s="273" t="s">
        <v>66</v>
      </c>
      <c r="N6708" s="273" t="s">
        <v>107</v>
      </c>
      <c r="W6708" s="273">
        <v>315014</v>
      </c>
      <c r="BV6708" s="273" t="s">
        <v>64</v>
      </c>
      <c r="BW6708" s="273" t="s">
        <v>404</v>
      </c>
      <c r="BX6708" s="273" t="s">
        <v>408</v>
      </c>
      <c r="BY6708" s="273" t="s">
        <v>419</v>
      </c>
      <c r="BZ6708" s="273" t="s">
        <v>86</v>
      </c>
      <c r="CA6708" s="273" t="s">
        <v>87</v>
      </c>
      <c r="CB6708" s="273" t="s">
        <v>88</v>
      </c>
      <c r="CC6708" s="273" t="s">
        <v>89</v>
      </c>
      <c r="CD6708" s="282">
        <v>3</v>
      </c>
      <c r="CE6708" s="274">
        <v>44927</v>
      </c>
      <c r="CF6708" s="273">
        <v>4927</v>
      </c>
      <c r="CG6708" s="273" t="s">
        <v>80</v>
      </c>
      <c r="CH6708" s="273">
        <v>4927</v>
      </c>
      <c r="CI6708" s="273" t="s">
        <v>80</v>
      </c>
      <c r="CM6708" s="273" t="s">
        <v>73</v>
      </c>
      <c r="CN6708" s="273">
        <v>3</v>
      </c>
    </row>
    <row r="6709" spans="4:92">
      <c r="D6709" s="273" t="s">
        <v>83</v>
      </c>
      <c r="E6709" s="273" t="s">
        <v>194</v>
      </c>
      <c r="F6709" s="273" t="s">
        <v>195</v>
      </c>
      <c r="G6709" s="273" t="s">
        <v>818</v>
      </c>
      <c r="H6709" s="274">
        <v>44927</v>
      </c>
      <c r="I6709" s="273">
        <v>11228</v>
      </c>
      <c r="J6709" s="273">
        <v>788</v>
      </c>
      <c r="W6709" s="273">
        <v>139499</v>
      </c>
      <c r="BV6709" s="273" t="s">
        <v>64</v>
      </c>
      <c r="BW6709" s="273" t="s">
        <v>404</v>
      </c>
      <c r="BX6709" s="273" t="s">
        <v>408</v>
      </c>
      <c r="BY6709" s="273" t="s">
        <v>419</v>
      </c>
      <c r="BZ6709" s="273" t="s">
        <v>86</v>
      </c>
      <c r="CA6709" s="273" t="s">
        <v>87</v>
      </c>
      <c r="CB6709" s="273" t="s">
        <v>88</v>
      </c>
      <c r="CC6709" s="273" t="s">
        <v>89</v>
      </c>
      <c r="CD6709" s="282">
        <v>3</v>
      </c>
      <c r="CE6709" s="274">
        <v>44958</v>
      </c>
      <c r="CF6709" s="273">
        <v>4952</v>
      </c>
      <c r="CG6709" s="273" t="s">
        <v>80</v>
      </c>
      <c r="CH6709" s="273">
        <v>4952</v>
      </c>
      <c r="CI6709" s="273" t="s">
        <v>80</v>
      </c>
      <c r="CM6709" s="273" t="s">
        <v>73</v>
      </c>
      <c r="CN6709" s="273">
        <v>3</v>
      </c>
    </row>
    <row r="6710" spans="4:92">
      <c r="D6710" s="273" t="s">
        <v>83</v>
      </c>
      <c r="E6710" s="273" t="s">
        <v>194</v>
      </c>
      <c r="F6710" s="273" t="s">
        <v>195</v>
      </c>
      <c r="G6710" s="273" t="s">
        <v>818</v>
      </c>
      <c r="H6710" s="274">
        <v>44927</v>
      </c>
      <c r="I6710" s="273">
        <v>11228</v>
      </c>
      <c r="J6710" s="273">
        <v>788</v>
      </c>
      <c r="K6710" s="273">
        <v>0</v>
      </c>
      <c r="L6710" s="273" t="s">
        <v>66</v>
      </c>
      <c r="N6710" s="273" t="s">
        <v>107</v>
      </c>
      <c r="W6710" s="273">
        <v>139524</v>
      </c>
      <c r="BV6710" s="273" t="s">
        <v>64</v>
      </c>
      <c r="BW6710" s="273" t="s">
        <v>404</v>
      </c>
      <c r="BX6710" s="273" t="s">
        <v>408</v>
      </c>
      <c r="BY6710" s="273" t="s">
        <v>419</v>
      </c>
      <c r="BZ6710" s="273" t="s">
        <v>86</v>
      </c>
      <c r="CA6710" s="273" t="s">
        <v>87</v>
      </c>
      <c r="CB6710" s="273" t="s">
        <v>101</v>
      </c>
      <c r="CC6710" s="273" t="s">
        <v>102</v>
      </c>
      <c r="CD6710" s="282">
        <v>4</v>
      </c>
      <c r="CE6710" s="274">
        <v>44958</v>
      </c>
      <c r="CF6710" s="273">
        <v>156558.17000000001</v>
      </c>
      <c r="CG6710" s="273" t="s">
        <v>2268</v>
      </c>
      <c r="CH6710" s="273">
        <v>4557.4083287000003</v>
      </c>
      <c r="CI6710" s="273" t="s">
        <v>104</v>
      </c>
      <c r="CM6710" s="273" t="s">
        <v>73</v>
      </c>
      <c r="CN6710" s="273">
        <v>3</v>
      </c>
    </row>
    <row r="6711" spans="4:92">
      <c r="D6711" s="273" t="s">
        <v>83</v>
      </c>
      <c r="E6711" s="273" t="s">
        <v>194</v>
      </c>
      <c r="F6711" s="273" t="s">
        <v>195</v>
      </c>
      <c r="G6711" s="273" t="s">
        <v>818</v>
      </c>
      <c r="H6711" s="274">
        <v>44927</v>
      </c>
      <c r="I6711" s="273">
        <v>11228</v>
      </c>
      <c r="J6711" s="273">
        <v>788</v>
      </c>
      <c r="K6711" s="273">
        <v>15902</v>
      </c>
      <c r="L6711" s="273" t="s">
        <v>66</v>
      </c>
      <c r="M6711" s="273">
        <v>2055.8870000000002</v>
      </c>
      <c r="N6711" s="273" t="s">
        <v>115</v>
      </c>
      <c r="W6711" s="273">
        <v>139523</v>
      </c>
      <c r="BV6711" s="273" t="s">
        <v>64</v>
      </c>
      <c r="BW6711" s="273" t="s">
        <v>404</v>
      </c>
      <c r="BX6711" s="273" t="s">
        <v>408</v>
      </c>
      <c r="BY6711" s="273" t="s">
        <v>419</v>
      </c>
      <c r="BZ6711" s="273" t="s">
        <v>110</v>
      </c>
      <c r="CA6711" s="273" t="s">
        <v>111</v>
      </c>
      <c r="CB6711" s="273" t="s">
        <v>112</v>
      </c>
      <c r="CC6711" s="273" t="s">
        <v>113</v>
      </c>
      <c r="CD6711" s="282">
        <v>4</v>
      </c>
      <c r="CE6711" s="274">
        <v>44958</v>
      </c>
      <c r="CI6711" s="273" t="s">
        <v>80</v>
      </c>
      <c r="CM6711" s="273" t="s">
        <v>73</v>
      </c>
      <c r="CN6711" s="273">
        <v>3</v>
      </c>
    </row>
    <row r="6712" spans="4:92">
      <c r="D6712" s="273" t="s">
        <v>83</v>
      </c>
      <c r="E6712" s="273" t="s">
        <v>194</v>
      </c>
      <c r="F6712" s="273" t="s">
        <v>195</v>
      </c>
      <c r="G6712" s="273" t="s">
        <v>818</v>
      </c>
      <c r="H6712" s="274">
        <v>44927</v>
      </c>
      <c r="I6712" s="273">
        <v>17142</v>
      </c>
      <c r="J6712" s="273">
        <v>788</v>
      </c>
      <c r="K6712" s="273">
        <v>304</v>
      </c>
      <c r="L6712" s="273" t="s">
        <v>1202</v>
      </c>
      <c r="M6712" s="273">
        <v>0</v>
      </c>
      <c r="N6712" s="273" t="s">
        <v>1203</v>
      </c>
      <c r="P6712" s="273" t="s">
        <v>1420</v>
      </c>
      <c r="Q6712" s="273" t="s">
        <v>965</v>
      </c>
      <c r="R6712" s="273" t="s">
        <v>70</v>
      </c>
      <c r="S6712" s="273" t="s">
        <v>1561</v>
      </c>
      <c r="T6712" s="273" t="s">
        <v>1562</v>
      </c>
      <c r="U6712" s="273" t="s">
        <v>1562</v>
      </c>
      <c r="V6712" s="273" t="s">
        <v>1562</v>
      </c>
      <c r="W6712" s="273">
        <v>325847</v>
      </c>
      <c r="BV6712" s="273" t="s">
        <v>64</v>
      </c>
      <c r="BW6712" s="273" t="s">
        <v>404</v>
      </c>
      <c r="BX6712" s="273" t="s">
        <v>408</v>
      </c>
      <c r="BY6712" s="273" t="s">
        <v>419</v>
      </c>
      <c r="BZ6712" s="273" t="s">
        <v>126</v>
      </c>
      <c r="CA6712" s="273" t="s">
        <v>127</v>
      </c>
      <c r="CB6712" s="273" t="s">
        <v>133</v>
      </c>
      <c r="CC6712" s="273" t="s">
        <v>134</v>
      </c>
      <c r="CD6712" s="282">
        <v>7</v>
      </c>
      <c r="CE6712" s="274">
        <v>44958</v>
      </c>
      <c r="CI6712" s="273" t="s">
        <v>104</v>
      </c>
      <c r="CM6712" s="273" t="s">
        <v>73</v>
      </c>
      <c r="CN6712" s="273">
        <v>3</v>
      </c>
    </row>
    <row r="6713" spans="4:92">
      <c r="D6713" s="273" t="s">
        <v>83</v>
      </c>
      <c r="E6713" s="273" t="s">
        <v>194</v>
      </c>
      <c r="F6713" s="273" t="s">
        <v>195</v>
      </c>
      <c r="G6713" s="273" t="s">
        <v>818</v>
      </c>
      <c r="H6713" s="274">
        <v>44958</v>
      </c>
      <c r="I6713" s="273">
        <v>11390</v>
      </c>
      <c r="J6713" s="273">
        <v>788</v>
      </c>
      <c r="W6713" s="273">
        <v>144197</v>
      </c>
      <c r="BV6713" s="273" t="s">
        <v>64</v>
      </c>
      <c r="BW6713" s="273" t="s">
        <v>404</v>
      </c>
      <c r="BX6713" s="273" t="s">
        <v>408</v>
      </c>
      <c r="BY6713" s="273" t="s">
        <v>419</v>
      </c>
      <c r="BZ6713" s="273" t="s">
        <v>110</v>
      </c>
      <c r="CA6713" s="273" t="s">
        <v>111</v>
      </c>
      <c r="CB6713" s="273" t="s">
        <v>117</v>
      </c>
      <c r="CC6713" s="273" t="s">
        <v>118</v>
      </c>
      <c r="CD6713" s="282">
        <v>5</v>
      </c>
      <c r="CE6713" s="274">
        <v>44958</v>
      </c>
      <c r="CI6713" s="273" t="s">
        <v>104</v>
      </c>
      <c r="CM6713" s="273" t="s">
        <v>73</v>
      </c>
      <c r="CN6713" s="273">
        <v>3</v>
      </c>
    </row>
    <row r="6714" spans="4:92">
      <c r="D6714" s="273" t="s">
        <v>83</v>
      </c>
      <c r="E6714" s="273" t="s">
        <v>194</v>
      </c>
      <c r="F6714" s="273" t="s">
        <v>195</v>
      </c>
      <c r="G6714" s="273" t="s">
        <v>818</v>
      </c>
      <c r="H6714" s="274">
        <v>44958</v>
      </c>
      <c r="I6714" s="273">
        <v>11390</v>
      </c>
      <c r="J6714" s="273">
        <v>788</v>
      </c>
      <c r="K6714" s="273">
        <v>0</v>
      </c>
      <c r="L6714" s="273" t="s">
        <v>66</v>
      </c>
      <c r="N6714" s="273" t="s">
        <v>107</v>
      </c>
      <c r="W6714" s="273">
        <v>144222</v>
      </c>
      <c r="BV6714" s="273" t="s">
        <v>64</v>
      </c>
      <c r="BW6714" s="273" t="s">
        <v>404</v>
      </c>
      <c r="BX6714" s="273" t="s">
        <v>408</v>
      </c>
      <c r="BY6714" s="273" t="s">
        <v>419</v>
      </c>
      <c r="BZ6714" s="273" t="s">
        <v>126</v>
      </c>
      <c r="CA6714" s="273" t="s">
        <v>127</v>
      </c>
      <c r="CB6714" s="273" t="s">
        <v>128</v>
      </c>
      <c r="CC6714" s="273" t="s">
        <v>129</v>
      </c>
      <c r="CD6714" s="282">
        <v>6</v>
      </c>
      <c r="CE6714" s="274">
        <v>44958</v>
      </c>
      <c r="CI6714" s="273" t="s">
        <v>80</v>
      </c>
      <c r="CM6714" s="273" t="s">
        <v>73</v>
      </c>
      <c r="CN6714" s="273">
        <v>3</v>
      </c>
    </row>
    <row r="6715" spans="4:92">
      <c r="D6715" s="273" t="s">
        <v>83</v>
      </c>
      <c r="E6715" s="273" t="s">
        <v>194</v>
      </c>
      <c r="F6715" s="273" t="s">
        <v>195</v>
      </c>
      <c r="G6715" s="273" t="s">
        <v>818</v>
      </c>
      <c r="H6715" s="274">
        <v>44958</v>
      </c>
      <c r="I6715" s="273">
        <v>11390</v>
      </c>
      <c r="J6715" s="273">
        <v>788</v>
      </c>
      <c r="K6715" s="273">
        <v>42282</v>
      </c>
      <c r="L6715" s="273" t="s">
        <v>66</v>
      </c>
      <c r="M6715" s="273">
        <v>4968.093382</v>
      </c>
      <c r="N6715" s="273" t="s">
        <v>115</v>
      </c>
      <c r="W6715" s="273">
        <v>144221</v>
      </c>
      <c r="BV6715" s="273" t="s">
        <v>64</v>
      </c>
      <c r="BW6715" s="273" t="s">
        <v>404</v>
      </c>
      <c r="BX6715" s="273" t="s">
        <v>408</v>
      </c>
      <c r="BY6715" s="273" t="s">
        <v>419</v>
      </c>
      <c r="BZ6715" s="273" t="s">
        <v>151</v>
      </c>
      <c r="CA6715" s="273" t="s">
        <v>152</v>
      </c>
      <c r="CB6715" s="273" t="s">
        <v>153</v>
      </c>
      <c r="CC6715" s="273" t="s">
        <v>154</v>
      </c>
      <c r="CD6715" s="282">
        <v>10</v>
      </c>
      <c r="CE6715" s="274">
        <v>44958</v>
      </c>
      <c r="CF6715" s="273">
        <v>4952</v>
      </c>
      <c r="CG6715" s="273" t="s">
        <v>80</v>
      </c>
      <c r="CH6715" s="273">
        <v>4952</v>
      </c>
      <c r="CI6715" s="273" t="s">
        <v>80</v>
      </c>
      <c r="CM6715" s="273" t="s">
        <v>73</v>
      </c>
      <c r="CN6715" s="273">
        <v>3</v>
      </c>
    </row>
    <row r="6716" spans="4:92">
      <c r="D6716" s="273" t="s">
        <v>83</v>
      </c>
      <c r="E6716" s="273" t="s">
        <v>194</v>
      </c>
      <c r="F6716" s="273" t="s">
        <v>195</v>
      </c>
      <c r="G6716" s="273" t="s">
        <v>818</v>
      </c>
      <c r="H6716" s="274">
        <v>44986</v>
      </c>
      <c r="I6716" s="273">
        <v>11552</v>
      </c>
      <c r="J6716" s="273">
        <v>788</v>
      </c>
      <c r="W6716" s="273">
        <v>148895</v>
      </c>
      <c r="BV6716" s="273" t="s">
        <v>64</v>
      </c>
      <c r="BW6716" s="273" t="s">
        <v>404</v>
      </c>
      <c r="BX6716" s="273" t="s">
        <v>408</v>
      </c>
      <c r="BY6716" s="273" t="s">
        <v>419</v>
      </c>
      <c r="BZ6716" s="273" t="s">
        <v>138</v>
      </c>
      <c r="CA6716" s="273" t="s">
        <v>139</v>
      </c>
      <c r="CB6716" s="273" t="s">
        <v>140</v>
      </c>
      <c r="CC6716" s="273" t="s">
        <v>141</v>
      </c>
      <c r="CD6716" s="282">
        <v>9</v>
      </c>
      <c r="CE6716" s="274">
        <v>44958</v>
      </c>
      <c r="CF6716" s="273">
        <v>0</v>
      </c>
      <c r="CG6716" s="273" t="s">
        <v>80</v>
      </c>
      <c r="CH6716" s="273">
        <v>0</v>
      </c>
      <c r="CI6716" s="273" t="s">
        <v>80</v>
      </c>
      <c r="CM6716" s="273" t="s">
        <v>73</v>
      </c>
      <c r="CN6716" s="273">
        <v>3</v>
      </c>
    </row>
    <row r="6717" spans="4:92">
      <c r="D6717" s="273" t="s">
        <v>83</v>
      </c>
      <c r="E6717" s="273" t="s">
        <v>194</v>
      </c>
      <c r="F6717" s="273" t="s">
        <v>195</v>
      </c>
      <c r="G6717" s="273" t="s">
        <v>818</v>
      </c>
      <c r="H6717" s="274">
        <v>44986</v>
      </c>
      <c r="I6717" s="273">
        <v>11552</v>
      </c>
      <c r="J6717" s="273">
        <v>788</v>
      </c>
      <c r="K6717" s="273">
        <v>0</v>
      </c>
      <c r="L6717" s="273" t="s">
        <v>66</v>
      </c>
      <c r="N6717" s="273" t="s">
        <v>107</v>
      </c>
      <c r="W6717" s="273">
        <v>148920</v>
      </c>
      <c r="BV6717" s="273" t="s">
        <v>64</v>
      </c>
      <c r="BW6717" s="273" t="s">
        <v>404</v>
      </c>
      <c r="BX6717" s="273" t="s">
        <v>408</v>
      </c>
      <c r="BY6717" s="273" t="s">
        <v>419</v>
      </c>
      <c r="BZ6717" s="273" t="s">
        <v>167</v>
      </c>
      <c r="CA6717" s="273" t="s">
        <v>168</v>
      </c>
      <c r="CB6717" s="273" t="s">
        <v>169</v>
      </c>
      <c r="CC6717" s="273" t="s">
        <v>170</v>
      </c>
      <c r="CD6717" s="282">
        <v>12</v>
      </c>
      <c r="CE6717" s="274">
        <v>44958</v>
      </c>
      <c r="CF6717" s="273">
        <v>0</v>
      </c>
      <c r="CG6717" s="273" t="s">
        <v>80</v>
      </c>
      <c r="CH6717" s="273">
        <v>0</v>
      </c>
      <c r="CI6717" s="273" t="s">
        <v>80</v>
      </c>
      <c r="CM6717" s="273" t="s">
        <v>73</v>
      </c>
      <c r="CN6717" s="273">
        <v>3</v>
      </c>
    </row>
    <row r="6718" spans="4:92">
      <c r="D6718" s="273" t="s">
        <v>83</v>
      </c>
      <c r="E6718" s="273" t="s">
        <v>194</v>
      </c>
      <c r="F6718" s="273" t="s">
        <v>195</v>
      </c>
      <c r="G6718" s="273" t="s">
        <v>818</v>
      </c>
      <c r="H6718" s="274">
        <v>44986</v>
      </c>
      <c r="I6718" s="273">
        <v>11552</v>
      </c>
      <c r="J6718" s="273">
        <v>788</v>
      </c>
      <c r="K6718" s="273">
        <v>30460</v>
      </c>
      <c r="L6718" s="273" t="s">
        <v>66</v>
      </c>
      <c r="M6718" s="273">
        <v>3735.4691680000001</v>
      </c>
      <c r="N6718" s="273" t="s">
        <v>115</v>
      </c>
      <c r="W6718" s="273">
        <v>148919</v>
      </c>
      <c r="BV6718" s="273" t="s">
        <v>64</v>
      </c>
      <c r="BW6718" s="273" t="s">
        <v>404</v>
      </c>
      <c r="BX6718" s="273" t="s">
        <v>408</v>
      </c>
      <c r="BY6718" s="273" t="s">
        <v>419</v>
      </c>
      <c r="BZ6718" s="273" t="s">
        <v>151</v>
      </c>
      <c r="CA6718" s="273" t="s">
        <v>152</v>
      </c>
      <c r="CB6718" s="273" t="s">
        <v>161</v>
      </c>
      <c r="CC6718" s="273" t="s">
        <v>162</v>
      </c>
      <c r="CD6718" s="282">
        <v>11</v>
      </c>
      <c r="CE6718" s="274">
        <v>44958</v>
      </c>
      <c r="CF6718" s="273">
        <v>3962</v>
      </c>
      <c r="CG6718" s="273" t="s">
        <v>80</v>
      </c>
      <c r="CH6718" s="273">
        <v>3962</v>
      </c>
      <c r="CI6718" s="273" t="s">
        <v>80</v>
      </c>
      <c r="CM6718" s="273" t="s">
        <v>73</v>
      </c>
      <c r="CN6718" s="273">
        <v>3</v>
      </c>
    </row>
    <row r="6719" spans="4:92">
      <c r="D6719" s="273" t="s">
        <v>83</v>
      </c>
      <c r="E6719" s="273" t="s">
        <v>194</v>
      </c>
      <c r="F6719" s="273" t="s">
        <v>195</v>
      </c>
      <c r="G6719" s="273" t="s">
        <v>818</v>
      </c>
      <c r="H6719" s="274">
        <v>45017</v>
      </c>
      <c r="I6719" s="273">
        <v>11714</v>
      </c>
      <c r="J6719" s="273">
        <v>788</v>
      </c>
      <c r="W6719" s="273">
        <v>153593</v>
      </c>
      <c r="BV6719" s="273" t="s">
        <v>64</v>
      </c>
      <c r="BW6719" s="273" t="s">
        <v>404</v>
      </c>
      <c r="BX6719" s="273" t="s">
        <v>408</v>
      </c>
      <c r="BY6719" s="273" t="s">
        <v>419</v>
      </c>
      <c r="BZ6719" s="273" t="s">
        <v>167</v>
      </c>
      <c r="CA6719" s="273" t="s">
        <v>168</v>
      </c>
      <c r="CB6719" s="273" t="s">
        <v>353</v>
      </c>
      <c r="CC6719" s="273" t="s">
        <v>354</v>
      </c>
      <c r="CD6719" s="282">
        <v>13</v>
      </c>
      <c r="CE6719" s="274">
        <v>44958</v>
      </c>
      <c r="CF6719" s="273">
        <v>0</v>
      </c>
      <c r="CG6719" s="273" t="s">
        <v>80</v>
      </c>
      <c r="CH6719" s="273">
        <v>0</v>
      </c>
      <c r="CI6719" s="273" t="s">
        <v>80</v>
      </c>
      <c r="CM6719" s="273" t="s">
        <v>73</v>
      </c>
      <c r="CN6719" s="273">
        <v>3</v>
      </c>
    </row>
    <row r="6720" spans="4:92">
      <c r="D6720" s="273" t="s">
        <v>83</v>
      </c>
      <c r="E6720" s="273" t="s">
        <v>194</v>
      </c>
      <c r="F6720" s="273" t="s">
        <v>195</v>
      </c>
      <c r="G6720" s="273" t="s">
        <v>818</v>
      </c>
      <c r="H6720" s="274">
        <v>45017</v>
      </c>
      <c r="I6720" s="273">
        <v>11714</v>
      </c>
      <c r="J6720" s="273">
        <v>788</v>
      </c>
      <c r="K6720" s="273">
        <v>0</v>
      </c>
      <c r="L6720" s="273" t="s">
        <v>66</v>
      </c>
      <c r="N6720" s="273" t="s">
        <v>107</v>
      </c>
      <c r="W6720" s="273">
        <v>153618</v>
      </c>
      <c r="BV6720" s="273" t="s">
        <v>64</v>
      </c>
      <c r="BW6720" s="273" t="s">
        <v>404</v>
      </c>
      <c r="BX6720" s="273" t="s">
        <v>408</v>
      </c>
      <c r="BY6720" s="273" t="s">
        <v>419</v>
      </c>
      <c r="BZ6720" s="273" t="s">
        <v>167</v>
      </c>
      <c r="CA6720" s="273" t="s">
        <v>168</v>
      </c>
      <c r="CB6720" s="273" t="s">
        <v>313</v>
      </c>
      <c r="CC6720" s="273" t="s">
        <v>314</v>
      </c>
      <c r="CD6720" s="282">
        <v>14</v>
      </c>
      <c r="CE6720" s="274">
        <v>44958</v>
      </c>
      <c r="CF6720" s="273">
        <v>0</v>
      </c>
      <c r="CG6720" s="273" t="s">
        <v>80</v>
      </c>
      <c r="CH6720" s="273">
        <v>0</v>
      </c>
      <c r="CI6720" s="273" t="s">
        <v>80</v>
      </c>
      <c r="CM6720" s="273" t="s">
        <v>73</v>
      </c>
      <c r="CN6720" s="273">
        <v>3</v>
      </c>
    </row>
    <row r="6721" spans="4:92">
      <c r="D6721" s="273" t="s">
        <v>83</v>
      </c>
      <c r="E6721" s="273" t="s">
        <v>194</v>
      </c>
      <c r="F6721" s="273" t="s">
        <v>195</v>
      </c>
      <c r="G6721" s="273" t="s">
        <v>818</v>
      </c>
      <c r="H6721" s="274">
        <v>45017</v>
      </c>
      <c r="I6721" s="273">
        <v>11714</v>
      </c>
      <c r="J6721" s="273">
        <v>788</v>
      </c>
      <c r="K6721" s="273">
        <v>22748</v>
      </c>
      <c r="L6721" s="273" t="s">
        <v>66</v>
      </c>
      <c r="M6721" s="273">
        <v>3879.270528</v>
      </c>
      <c r="N6721" s="273" t="s">
        <v>115</v>
      </c>
      <c r="W6721" s="273">
        <v>153617</v>
      </c>
      <c r="BV6721" s="273" t="s">
        <v>64</v>
      </c>
      <c r="BW6721" s="273" t="s">
        <v>404</v>
      </c>
      <c r="BX6721" s="273" t="s">
        <v>408</v>
      </c>
      <c r="BY6721" s="273" t="s">
        <v>419</v>
      </c>
      <c r="BZ6721" s="273" t="s">
        <v>204</v>
      </c>
      <c r="CA6721" s="273" t="s">
        <v>205</v>
      </c>
      <c r="CB6721" s="273" t="s">
        <v>206</v>
      </c>
      <c r="CC6721" s="273" t="s">
        <v>207</v>
      </c>
      <c r="CD6721" s="282">
        <v>0</v>
      </c>
      <c r="CE6721" s="274">
        <v>44958</v>
      </c>
      <c r="CG6721" s="273" t="s">
        <v>181</v>
      </c>
      <c r="CI6721" s="273" t="s">
        <v>208</v>
      </c>
      <c r="CJ6721" s="273" t="s">
        <v>209</v>
      </c>
      <c r="CM6721" s="273" t="s">
        <v>73</v>
      </c>
      <c r="CN6721" s="273">
        <v>3</v>
      </c>
    </row>
    <row r="6722" spans="4:92">
      <c r="D6722" s="273" t="s">
        <v>83</v>
      </c>
      <c r="E6722" s="273" t="s">
        <v>194</v>
      </c>
      <c r="F6722" s="273" t="s">
        <v>195</v>
      </c>
      <c r="G6722" s="273" t="s">
        <v>818</v>
      </c>
      <c r="H6722" s="274">
        <v>45047</v>
      </c>
      <c r="I6722" s="273">
        <v>12333</v>
      </c>
      <c r="J6722" s="273">
        <v>788</v>
      </c>
      <c r="W6722" s="273">
        <v>179172</v>
      </c>
      <c r="BV6722" s="273" t="s">
        <v>64</v>
      </c>
      <c r="BW6722" s="273" t="s">
        <v>404</v>
      </c>
      <c r="BX6722" s="273" t="s">
        <v>408</v>
      </c>
      <c r="BY6722" s="273" t="s">
        <v>419</v>
      </c>
      <c r="BZ6722" s="273" t="s">
        <v>86</v>
      </c>
      <c r="CA6722" s="273" t="s">
        <v>87</v>
      </c>
      <c r="CB6722" s="273" t="s">
        <v>179</v>
      </c>
      <c r="CC6722" s="273" t="s">
        <v>180</v>
      </c>
      <c r="CD6722" s="282">
        <v>1</v>
      </c>
      <c r="CE6722" s="274">
        <v>44958</v>
      </c>
      <c r="CG6722" s="273" t="s">
        <v>181</v>
      </c>
      <c r="CI6722" s="273" t="s">
        <v>181</v>
      </c>
      <c r="CJ6722" s="273" t="s">
        <v>2266</v>
      </c>
      <c r="CM6722" s="273" t="s">
        <v>73</v>
      </c>
      <c r="CN6722" s="273">
        <v>3</v>
      </c>
    </row>
    <row r="6723" spans="4:92">
      <c r="D6723" s="273" t="s">
        <v>83</v>
      </c>
      <c r="E6723" s="273" t="s">
        <v>194</v>
      </c>
      <c r="F6723" s="273" t="s">
        <v>195</v>
      </c>
      <c r="G6723" s="273" t="s">
        <v>818</v>
      </c>
      <c r="H6723" s="274">
        <v>45047</v>
      </c>
      <c r="I6723" s="273">
        <v>12333</v>
      </c>
      <c r="J6723" s="273">
        <v>788</v>
      </c>
      <c r="K6723" s="273">
        <v>0</v>
      </c>
      <c r="L6723" s="273" t="s">
        <v>66</v>
      </c>
      <c r="N6723" s="273" t="s">
        <v>107</v>
      </c>
      <c r="W6723" s="273">
        <v>179197</v>
      </c>
      <c r="BV6723" s="273" t="s">
        <v>64</v>
      </c>
      <c r="BW6723" s="273" t="s">
        <v>404</v>
      </c>
      <c r="BX6723" s="273" t="s">
        <v>408</v>
      </c>
      <c r="BY6723" s="273" t="s">
        <v>419</v>
      </c>
      <c r="BZ6723" s="273" t="s">
        <v>167</v>
      </c>
      <c r="CA6723" s="273" t="s">
        <v>168</v>
      </c>
      <c r="CB6723" s="273" t="s">
        <v>319</v>
      </c>
      <c r="CC6723" s="273" t="s">
        <v>320</v>
      </c>
      <c r="CD6723" s="282">
        <v>15</v>
      </c>
      <c r="CE6723" s="274">
        <v>44958</v>
      </c>
      <c r="CF6723" s="273">
        <v>0</v>
      </c>
      <c r="CG6723" s="273" t="s">
        <v>80</v>
      </c>
      <c r="CH6723" s="273">
        <v>0</v>
      </c>
      <c r="CI6723" s="273" t="s">
        <v>80</v>
      </c>
      <c r="CM6723" s="273" t="s">
        <v>73</v>
      </c>
      <c r="CN6723" s="273">
        <v>3</v>
      </c>
    </row>
    <row r="6724" spans="4:92">
      <c r="D6724" s="273" t="s">
        <v>83</v>
      </c>
      <c r="E6724" s="273" t="s">
        <v>194</v>
      </c>
      <c r="F6724" s="273" t="s">
        <v>195</v>
      </c>
      <c r="G6724" s="273" t="s">
        <v>818</v>
      </c>
      <c r="H6724" s="274">
        <v>45047</v>
      </c>
      <c r="I6724" s="273">
        <v>12333</v>
      </c>
      <c r="J6724" s="273">
        <v>788</v>
      </c>
      <c r="K6724" s="273">
        <v>20524</v>
      </c>
      <c r="L6724" s="273" t="s">
        <v>66</v>
      </c>
      <c r="M6724" s="273">
        <v>2750.1271900000002</v>
      </c>
      <c r="N6724" s="273" t="s">
        <v>115</v>
      </c>
      <c r="W6724" s="273">
        <v>179196</v>
      </c>
      <c r="BV6724" s="273" t="s">
        <v>64</v>
      </c>
      <c r="BW6724" s="273" t="s">
        <v>404</v>
      </c>
      <c r="BX6724" s="273" t="s">
        <v>408</v>
      </c>
      <c r="BY6724" s="273" t="s">
        <v>419</v>
      </c>
      <c r="BZ6724" s="273" t="s">
        <v>138</v>
      </c>
      <c r="CA6724" s="273" t="s">
        <v>139</v>
      </c>
      <c r="CB6724" s="273" t="s">
        <v>190</v>
      </c>
      <c r="CC6724" s="273" t="s">
        <v>191</v>
      </c>
      <c r="CD6724" s="282">
        <v>8</v>
      </c>
      <c r="CE6724" s="274">
        <v>44958</v>
      </c>
      <c r="CF6724" s="273">
        <v>0</v>
      </c>
      <c r="CG6724" s="273" t="s">
        <v>80</v>
      </c>
      <c r="CH6724" s="273">
        <v>0</v>
      </c>
      <c r="CI6724" s="273" t="s">
        <v>80</v>
      </c>
      <c r="CM6724" s="273" t="s">
        <v>73</v>
      </c>
      <c r="CN6724" s="273">
        <v>3</v>
      </c>
    </row>
    <row r="6725" spans="4:92">
      <c r="D6725" s="273" t="s">
        <v>83</v>
      </c>
      <c r="E6725" s="273" t="s">
        <v>194</v>
      </c>
      <c r="F6725" s="273" t="s">
        <v>195</v>
      </c>
      <c r="G6725" s="273" t="s">
        <v>818</v>
      </c>
      <c r="H6725" s="274">
        <v>45078</v>
      </c>
      <c r="I6725" s="273">
        <v>12602</v>
      </c>
      <c r="J6725" s="273">
        <v>788</v>
      </c>
      <c r="W6725" s="273">
        <v>191008</v>
      </c>
      <c r="BV6725" s="273" t="s">
        <v>64</v>
      </c>
      <c r="BW6725" s="273" t="s">
        <v>404</v>
      </c>
      <c r="BX6725" s="273" t="s">
        <v>408</v>
      </c>
      <c r="BY6725" s="273" t="s">
        <v>419</v>
      </c>
      <c r="BZ6725" s="273" t="s">
        <v>86</v>
      </c>
      <c r="CA6725" s="273" t="s">
        <v>87</v>
      </c>
      <c r="CB6725" s="273" t="s">
        <v>233</v>
      </c>
      <c r="CC6725" s="273" t="s">
        <v>234</v>
      </c>
      <c r="CD6725" s="282">
        <v>1</v>
      </c>
      <c r="CE6725" s="274">
        <v>44958</v>
      </c>
      <c r="CG6725" s="273" t="s">
        <v>181</v>
      </c>
      <c r="CI6725" s="273" t="s">
        <v>181</v>
      </c>
      <c r="CJ6725" s="273" t="s">
        <v>1126</v>
      </c>
      <c r="CM6725" s="273" t="s">
        <v>73</v>
      </c>
      <c r="CN6725" s="273">
        <v>3</v>
      </c>
    </row>
    <row r="6726" spans="4:92">
      <c r="D6726" s="273" t="s">
        <v>83</v>
      </c>
      <c r="E6726" s="273" t="s">
        <v>194</v>
      </c>
      <c r="F6726" s="273" t="s">
        <v>195</v>
      </c>
      <c r="G6726" s="273" t="s">
        <v>818</v>
      </c>
      <c r="H6726" s="274">
        <v>45078</v>
      </c>
      <c r="I6726" s="273">
        <v>12602</v>
      </c>
      <c r="J6726" s="273">
        <v>788</v>
      </c>
      <c r="K6726" s="273">
        <v>0</v>
      </c>
      <c r="L6726" s="273" t="s">
        <v>66</v>
      </c>
      <c r="N6726" s="273" t="s">
        <v>107</v>
      </c>
      <c r="W6726" s="273">
        <v>191033</v>
      </c>
      <c r="BV6726" s="273" t="s">
        <v>64</v>
      </c>
      <c r="BW6726" s="273" t="s">
        <v>404</v>
      </c>
      <c r="BX6726" s="273" t="s">
        <v>408</v>
      </c>
      <c r="BY6726" s="273" t="s">
        <v>419</v>
      </c>
      <c r="BZ6726" s="273" t="s">
        <v>86</v>
      </c>
      <c r="CA6726" s="273" t="s">
        <v>87</v>
      </c>
      <c r="CB6726" s="273" t="s">
        <v>217</v>
      </c>
      <c r="CC6726" s="273" t="s">
        <v>218</v>
      </c>
      <c r="CD6726" s="282">
        <v>2</v>
      </c>
      <c r="CE6726" s="274">
        <v>44958</v>
      </c>
      <c r="CG6726" s="273" t="s">
        <v>181</v>
      </c>
      <c r="CI6726" s="273" t="s">
        <v>181</v>
      </c>
      <c r="CJ6726" s="273" t="s">
        <v>445</v>
      </c>
      <c r="CM6726" s="273" t="s">
        <v>73</v>
      </c>
      <c r="CN6726" s="273">
        <v>3</v>
      </c>
    </row>
    <row r="6727" spans="4:92">
      <c r="D6727" s="273" t="s">
        <v>83</v>
      </c>
      <c r="E6727" s="273" t="s">
        <v>194</v>
      </c>
      <c r="F6727" s="273" t="s">
        <v>195</v>
      </c>
      <c r="G6727" s="273" t="s">
        <v>818</v>
      </c>
      <c r="H6727" s="274">
        <v>45078</v>
      </c>
      <c r="I6727" s="273">
        <v>12602</v>
      </c>
      <c r="J6727" s="273">
        <v>788</v>
      </c>
      <c r="K6727" s="273">
        <v>22856</v>
      </c>
      <c r="L6727" s="273" t="s">
        <v>66</v>
      </c>
      <c r="M6727" s="273">
        <v>3022.4639339999999</v>
      </c>
      <c r="N6727" s="273" t="s">
        <v>115</v>
      </c>
      <c r="W6727" s="273">
        <v>191032</v>
      </c>
      <c r="BV6727" s="273" t="s">
        <v>64</v>
      </c>
      <c r="BW6727" s="273" t="s">
        <v>404</v>
      </c>
      <c r="BX6727" s="273" t="s">
        <v>408</v>
      </c>
      <c r="BY6727" s="273" t="s">
        <v>419</v>
      </c>
      <c r="BZ6727" s="273" t="s">
        <v>86</v>
      </c>
      <c r="CA6727" s="273" t="s">
        <v>87</v>
      </c>
      <c r="CB6727" s="273" t="s">
        <v>225</v>
      </c>
      <c r="CC6727" s="273" t="s">
        <v>226</v>
      </c>
      <c r="CD6727" s="282">
        <v>5</v>
      </c>
      <c r="CE6727" s="274">
        <v>44958</v>
      </c>
      <c r="CF6727" s="273">
        <v>0</v>
      </c>
      <c r="CG6727" s="273" t="s">
        <v>80</v>
      </c>
      <c r="CH6727" s="273">
        <v>0</v>
      </c>
      <c r="CI6727" s="273" t="s">
        <v>80</v>
      </c>
      <c r="CM6727" s="273" t="s">
        <v>73</v>
      </c>
      <c r="CN6727" s="273">
        <v>3</v>
      </c>
    </row>
    <row r="6728" spans="4:92">
      <c r="D6728" s="273" t="s">
        <v>83</v>
      </c>
      <c r="E6728" s="273" t="s">
        <v>194</v>
      </c>
      <c r="F6728" s="273" t="s">
        <v>195</v>
      </c>
      <c r="G6728" s="273" t="s">
        <v>818</v>
      </c>
      <c r="H6728" s="274">
        <v>45108</v>
      </c>
      <c r="I6728" s="273">
        <v>12871</v>
      </c>
      <c r="J6728" s="273">
        <v>788</v>
      </c>
      <c r="W6728" s="273">
        <v>204492</v>
      </c>
      <c r="BV6728" s="273" t="s">
        <v>64</v>
      </c>
      <c r="BW6728" s="273" t="s">
        <v>404</v>
      </c>
      <c r="BX6728" s="273" t="s">
        <v>408</v>
      </c>
      <c r="BY6728" s="273" t="s">
        <v>419</v>
      </c>
      <c r="BZ6728" s="273" t="s">
        <v>86</v>
      </c>
      <c r="CA6728" s="273" t="s">
        <v>87</v>
      </c>
      <c r="CB6728" s="273" t="s">
        <v>225</v>
      </c>
      <c r="CC6728" s="273" t="s">
        <v>226</v>
      </c>
      <c r="CD6728" s="282">
        <v>5</v>
      </c>
      <c r="CE6728" s="274">
        <v>44986</v>
      </c>
      <c r="CF6728" s="273">
        <v>0</v>
      </c>
      <c r="CG6728" s="273" t="s">
        <v>80</v>
      </c>
      <c r="CH6728" s="273">
        <v>0</v>
      </c>
      <c r="CI6728" s="273" t="s">
        <v>80</v>
      </c>
      <c r="CM6728" s="273" t="s">
        <v>73</v>
      </c>
      <c r="CN6728" s="273">
        <v>3</v>
      </c>
    </row>
    <row r="6729" spans="4:92">
      <c r="D6729" s="273" t="s">
        <v>83</v>
      </c>
      <c r="E6729" s="273" t="s">
        <v>194</v>
      </c>
      <c r="F6729" s="273" t="s">
        <v>195</v>
      </c>
      <c r="G6729" s="273" t="s">
        <v>818</v>
      </c>
      <c r="H6729" s="274">
        <v>45108</v>
      </c>
      <c r="I6729" s="273">
        <v>12871</v>
      </c>
      <c r="J6729" s="273">
        <v>788</v>
      </c>
      <c r="K6729" s="273">
        <v>0</v>
      </c>
      <c r="L6729" s="273" t="s">
        <v>66</v>
      </c>
      <c r="N6729" s="273" t="s">
        <v>107</v>
      </c>
      <c r="W6729" s="273">
        <v>204517</v>
      </c>
      <c r="BV6729" s="273" t="s">
        <v>64</v>
      </c>
      <c r="BW6729" s="273" t="s">
        <v>404</v>
      </c>
      <c r="BX6729" s="273" t="s">
        <v>408</v>
      </c>
      <c r="BY6729" s="273" t="s">
        <v>419</v>
      </c>
      <c r="BZ6729" s="273" t="s">
        <v>86</v>
      </c>
      <c r="CA6729" s="273" t="s">
        <v>87</v>
      </c>
      <c r="CB6729" s="273" t="s">
        <v>217</v>
      </c>
      <c r="CC6729" s="273" t="s">
        <v>218</v>
      </c>
      <c r="CD6729" s="282">
        <v>2</v>
      </c>
      <c r="CE6729" s="274">
        <v>44986</v>
      </c>
      <c r="CG6729" s="273" t="s">
        <v>181</v>
      </c>
      <c r="CI6729" s="273" t="s">
        <v>181</v>
      </c>
      <c r="CJ6729" s="273" t="s">
        <v>445</v>
      </c>
      <c r="CM6729" s="273" t="s">
        <v>73</v>
      </c>
      <c r="CN6729" s="273">
        <v>3</v>
      </c>
    </row>
    <row r="6730" spans="4:92">
      <c r="D6730" s="273" t="s">
        <v>83</v>
      </c>
      <c r="E6730" s="273" t="s">
        <v>194</v>
      </c>
      <c r="F6730" s="273" t="s">
        <v>526</v>
      </c>
      <c r="G6730" s="273" t="s">
        <v>528</v>
      </c>
      <c r="H6730" s="274">
        <v>45261</v>
      </c>
      <c r="I6730" s="273">
        <v>16958</v>
      </c>
      <c r="J6730" s="273">
        <v>674</v>
      </c>
      <c r="K6730" s="273">
        <v>910</v>
      </c>
      <c r="L6730" s="273" t="s">
        <v>66</v>
      </c>
      <c r="M6730" s="273">
        <v>0</v>
      </c>
      <c r="N6730" s="273" t="s">
        <v>1010</v>
      </c>
      <c r="O6730" s="273">
        <v>0</v>
      </c>
      <c r="P6730" s="273" t="s">
        <v>1011</v>
      </c>
      <c r="Q6730" s="273" t="s">
        <v>1188</v>
      </c>
      <c r="R6730" s="273" t="s">
        <v>1342</v>
      </c>
      <c r="S6730" s="273" t="s">
        <v>122</v>
      </c>
      <c r="U6730" s="273" t="s">
        <v>122</v>
      </c>
      <c r="V6730" s="273" t="s">
        <v>122</v>
      </c>
      <c r="W6730" s="273">
        <v>325402</v>
      </c>
      <c r="BV6730" s="273" t="s">
        <v>64</v>
      </c>
      <c r="BW6730" s="273" t="s">
        <v>404</v>
      </c>
      <c r="BX6730" s="273" t="s">
        <v>408</v>
      </c>
      <c r="BY6730" s="273" t="s">
        <v>419</v>
      </c>
      <c r="BZ6730" s="273" t="s">
        <v>86</v>
      </c>
      <c r="CA6730" s="273" t="s">
        <v>87</v>
      </c>
      <c r="CB6730" s="273" t="s">
        <v>233</v>
      </c>
      <c r="CC6730" s="273" t="s">
        <v>234</v>
      </c>
      <c r="CD6730" s="282">
        <v>1</v>
      </c>
      <c r="CE6730" s="274">
        <v>44986</v>
      </c>
      <c r="CG6730" s="273" t="s">
        <v>181</v>
      </c>
      <c r="CI6730" s="273" t="s">
        <v>181</v>
      </c>
      <c r="CJ6730" s="273" t="s">
        <v>182</v>
      </c>
      <c r="CM6730" s="273" t="s">
        <v>73</v>
      </c>
      <c r="CN6730" s="273">
        <v>3</v>
      </c>
    </row>
    <row r="6731" spans="4:92">
      <c r="D6731" s="273" t="s">
        <v>83</v>
      </c>
      <c r="E6731" s="273" t="s">
        <v>194</v>
      </c>
      <c r="F6731" s="273" t="s">
        <v>526</v>
      </c>
      <c r="G6731" s="273" t="s">
        <v>528</v>
      </c>
      <c r="H6731" s="274">
        <v>45261</v>
      </c>
      <c r="I6731" s="273">
        <v>16958</v>
      </c>
      <c r="J6731" s="273">
        <v>674</v>
      </c>
      <c r="K6731" s="273">
        <v>0</v>
      </c>
      <c r="L6731" s="273" t="s">
        <v>66</v>
      </c>
      <c r="N6731" s="273" t="s">
        <v>107</v>
      </c>
      <c r="W6731" s="273">
        <v>312205</v>
      </c>
      <c r="BV6731" s="273" t="s">
        <v>64</v>
      </c>
      <c r="BW6731" s="273" t="s">
        <v>404</v>
      </c>
      <c r="BX6731" s="273" t="s">
        <v>408</v>
      </c>
      <c r="BY6731" s="273" t="s">
        <v>419</v>
      </c>
      <c r="BZ6731" s="273" t="s">
        <v>138</v>
      </c>
      <c r="CA6731" s="273" t="s">
        <v>139</v>
      </c>
      <c r="CB6731" s="273" t="s">
        <v>190</v>
      </c>
      <c r="CC6731" s="273" t="s">
        <v>191</v>
      </c>
      <c r="CD6731" s="282">
        <v>8</v>
      </c>
      <c r="CE6731" s="274">
        <v>44986</v>
      </c>
      <c r="CF6731" s="273">
        <v>0</v>
      </c>
      <c r="CG6731" s="273" t="s">
        <v>80</v>
      </c>
      <c r="CH6731" s="273">
        <v>0</v>
      </c>
      <c r="CI6731" s="273" t="s">
        <v>80</v>
      </c>
      <c r="CM6731" s="273" t="s">
        <v>73</v>
      </c>
      <c r="CN6731" s="273">
        <v>3</v>
      </c>
    </row>
    <row r="6732" spans="4:92">
      <c r="D6732" s="273" t="s">
        <v>83</v>
      </c>
      <c r="E6732" s="273" t="s">
        <v>194</v>
      </c>
      <c r="F6732" s="273" t="s">
        <v>526</v>
      </c>
      <c r="G6732" s="273" t="s">
        <v>528</v>
      </c>
      <c r="H6732" s="274">
        <v>45261</v>
      </c>
      <c r="I6732" s="273">
        <v>16958</v>
      </c>
      <c r="J6732" s="273">
        <v>674</v>
      </c>
      <c r="K6732" s="273">
        <v>45821</v>
      </c>
      <c r="L6732" s="273" t="s">
        <v>66</v>
      </c>
      <c r="M6732" s="273">
        <v>7424.7474599999996</v>
      </c>
      <c r="N6732" s="273" t="s">
        <v>115</v>
      </c>
      <c r="W6732" s="273">
        <v>312204</v>
      </c>
      <c r="BV6732" s="273" t="s">
        <v>64</v>
      </c>
      <c r="BW6732" s="273" t="s">
        <v>404</v>
      </c>
      <c r="BX6732" s="273" t="s">
        <v>408</v>
      </c>
      <c r="BY6732" s="273" t="s">
        <v>419</v>
      </c>
      <c r="BZ6732" s="273" t="s">
        <v>167</v>
      </c>
      <c r="CA6732" s="273" t="s">
        <v>168</v>
      </c>
      <c r="CB6732" s="273" t="s">
        <v>319</v>
      </c>
      <c r="CC6732" s="273" t="s">
        <v>320</v>
      </c>
      <c r="CD6732" s="282">
        <v>15</v>
      </c>
      <c r="CE6732" s="274">
        <v>44986</v>
      </c>
      <c r="CF6732" s="273">
        <v>0</v>
      </c>
      <c r="CG6732" s="273" t="s">
        <v>80</v>
      </c>
      <c r="CH6732" s="273">
        <v>0</v>
      </c>
      <c r="CI6732" s="273" t="s">
        <v>80</v>
      </c>
      <c r="CM6732" s="273" t="s">
        <v>73</v>
      </c>
      <c r="CN6732" s="273">
        <v>3</v>
      </c>
    </row>
    <row r="6733" spans="4:92">
      <c r="D6733" s="273" t="s">
        <v>83</v>
      </c>
      <c r="E6733" s="273" t="s">
        <v>194</v>
      </c>
      <c r="F6733" s="273" t="s">
        <v>309</v>
      </c>
      <c r="G6733" s="273" t="s">
        <v>310</v>
      </c>
      <c r="H6733" s="274">
        <v>44927</v>
      </c>
      <c r="I6733" s="273">
        <v>11226</v>
      </c>
      <c r="J6733" s="273">
        <v>785</v>
      </c>
      <c r="W6733" s="273">
        <v>139441</v>
      </c>
      <c r="BV6733" s="273" t="s">
        <v>64</v>
      </c>
      <c r="BW6733" s="273" t="s">
        <v>404</v>
      </c>
      <c r="BX6733" s="273" t="s">
        <v>408</v>
      </c>
      <c r="BY6733" s="273" t="s">
        <v>419</v>
      </c>
      <c r="BZ6733" s="273" t="s">
        <v>86</v>
      </c>
      <c r="CA6733" s="273" t="s">
        <v>87</v>
      </c>
      <c r="CB6733" s="273" t="s">
        <v>179</v>
      </c>
      <c r="CC6733" s="273" t="s">
        <v>180</v>
      </c>
      <c r="CD6733" s="282">
        <v>1</v>
      </c>
      <c r="CE6733" s="274">
        <v>44986</v>
      </c>
      <c r="CG6733" s="273" t="s">
        <v>181</v>
      </c>
      <c r="CI6733" s="273" t="s">
        <v>181</v>
      </c>
      <c r="CJ6733" s="273" t="s">
        <v>1126</v>
      </c>
      <c r="CM6733" s="273" t="s">
        <v>73</v>
      </c>
      <c r="CN6733" s="273">
        <v>3</v>
      </c>
    </row>
    <row r="6734" spans="4:92">
      <c r="D6734" s="273" t="s">
        <v>83</v>
      </c>
      <c r="E6734" s="273" t="s">
        <v>194</v>
      </c>
      <c r="F6734" s="273" t="s">
        <v>309</v>
      </c>
      <c r="G6734" s="273" t="s">
        <v>310</v>
      </c>
      <c r="H6734" s="274">
        <v>44927</v>
      </c>
      <c r="I6734" s="273">
        <v>11226</v>
      </c>
      <c r="J6734" s="273">
        <v>785</v>
      </c>
      <c r="K6734" s="273">
        <v>969</v>
      </c>
      <c r="L6734" s="273" t="s">
        <v>66</v>
      </c>
      <c r="M6734" s="273">
        <v>238.22850600000001</v>
      </c>
      <c r="N6734" s="273" t="s">
        <v>115</v>
      </c>
      <c r="W6734" s="273">
        <v>139465</v>
      </c>
      <c r="BV6734" s="273" t="s">
        <v>64</v>
      </c>
      <c r="BW6734" s="273" t="s">
        <v>404</v>
      </c>
      <c r="BX6734" s="273" t="s">
        <v>408</v>
      </c>
      <c r="BY6734" s="273" t="s">
        <v>419</v>
      </c>
      <c r="BZ6734" s="273" t="s">
        <v>204</v>
      </c>
      <c r="CA6734" s="273" t="s">
        <v>205</v>
      </c>
      <c r="CB6734" s="273" t="s">
        <v>206</v>
      </c>
      <c r="CC6734" s="273" t="s">
        <v>207</v>
      </c>
      <c r="CD6734" s="282">
        <v>0</v>
      </c>
      <c r="CE6734" s="274">
        <v>44986</v>
      </c>
      <c r="CG6734" s="273" t="s">
        <v>181</v>
      </c>
      <c r="CI6734" s="273" t="s">
        <v>208</v>
      </c>
      <c r="CJ6734" s="273" t="s">
        <v>209</v>
      </c>
      <c r="CM6734" s="273" t="s">
        <v>73</v>
      </c>
      <c r="CN6734" s="273">
        <v>3</v>
      </c>
    </row>
    <row r="6735" spans="4:92">
      <c r="D6735" s="273" t="s">
        <v>83</v>
      </c>
      <c r="E6735" s="273" t="s">
        <v>194</v>
      </c>
      <c r="F6735" s="273" t="s">
        <v>309</v>
      </c>
      <c r="G6735" s="273" t="s">
        <v>310</v>
      </c>
      <c r="H6735" s="274">
        <v>44927</v>
      </c>
      <c r="I6735" s="273">
        <v>11226</v>
      </c>
      <c r="J6735" s="273">
        <v>785</v>
      </c>
      <c r="K6735" s="273">
        <v>0</v>
      </c>
      <c r="L6735" s="273" t="s">
        <v>66</v>
      </c>
      <c r="N6735" s="273" t="s">
        <v>107</v>
      </c>
      <c r="W6735" s="273">
        <v>139466</v>
      </c>
      <c r="BV6735" s="273" t="s">
        <v>64</v>
      </c>
      <c r="BW6735" s="273" t="s">
        <v>404</v>
      </c>
      <c r="BX6735" s="273" t="s">
        <v>408</v>
      </c>
      <c r="BY6735" s="273" t="s">
        <v>419</v>
      </c>
      <c r="BZ6735" s="273" t="s">
        <v>167</v>
      </c>
      <c r="CA6735" s="273" t="s">
        <v>168</v>
      </c>
      <c r="CB6735" s="273" t="s">
        <v>313</v>
      </c>
      <c r="CC6735" s="273" t="s">
        <v>314</v>
      </c>
      <c r="CD6735" s="282">
        <v>14</v>
      </c>
      <c r="CE6735" s="274">
        <v>44986</v>
      </c>
      <c r="CF6735" s="273">
        <v>0</v>
      </c>
      <c r="CG6735" s="273" t="s">
        <v>80</v>
      </c>
      <c r="CH6735" s="273">
        <v>0</v>
      </c>
      <c r="CI6735" s="273" t="s">
        <v>80</v>
      </c>
      <c r="CM6735" s="273" t="s">
        <v>73</v>
      </c>
      <c r="CN6735" s="273">
        <v>3</v>
      </c>
    </row>
    <row r="6736" spans="4:92">
      <c r="D6736" s="273" t="s">
        <v>83</v>
      </c>
      <c r="E6736" s="273" t="s">
        <v>194</v>
      </c>
      <c r="F6736" s="273" t="s">
        <v>309</v>
      </c>
      <c r="G6736" s="273" t="s">
        <v>310</v>
      </c>
      <c r="H6736" s="274">
        <v>44958</v>
      </c>
      <c r="I6736" s="273">
        <v>11388</v>
      </c>
      <c r="J6736" s="273">
        <v>785</v>
      </c>
      <c r="W6736" s="273">
        <v>144139</v>
      </c>
      <c r="BV6736" s="273" t="s">
        <v>64</v>
      </c>
      <c r="BW6736" s="273" t="s">
        <v>404</v>
      </c>
      <c r="BX6736" s="273" t="s">
        <v>408</v>
      </c>
      <c r="BY6736" s="273" t="s">
        <v>419</v>
      </c>
      <c r="BZ6736" s="273" t="s">
        <v>167</v>
      </c>
      <c r="CA6736" s="273" t="s">
        <v>168</v>
      </c>
      <c r="CB6736" s="273" t="s">
        <v>353</v>
      </c>
      <c r="CC6736" s="273" t="s">
        <v>354</v>
      </c>
      <c r="CD6736" s="282">
        <v>13</v>
      </c>
      <c r="CE6736" s="274">
        <v>44986</v>
      </c>
      <c r="CF6736" s="273">
        <v>0</v>
      </c>
      <c r="CG6736" s="273" t="s">
        <v>80</v>
      </c>
      <c r="CH6736" s="273">
        <v>0</v>
      </c>
      <c r="CI6736" s="273" t="s">
        <v>80</v>
      </c>
      <c r="CM6736" s="273" t="s">
        <v>73</v>
      </c>
      <c r="CN6736" s="273">
        <v>3</v>
      </c>
    </row>
    <row r="6737" spans="4:92">
      <c r="D6737" s="273" t="s">
        <v>83</v>
      </c>
      <c r="E6737" s="273" t="s">
        <v>194</v>
      </c>
      <c r="F6737" s="273" t="s">
        <v>309</v>
      </c>
      <c r="G6737" s="273" t="s">
        <v>310</v>
      </c>
      <c r="H6737" s="274">
        <v>44958</v>
      </c>
      <c r="I6737" s="273">
        <v>11388</v>
      </c>
      <c r="J6737" s="273">
        <v>785</v>
      </c>
      <c r="K6737" s="273">
        <v>1370</v>
      </c>
      <c r="L6737" s="273" t="s">
        <v>66</v>
      </c>
      <c r="M6737" s="273">
        <v>330.13324899999998</v>
      </c>
      <c r="N6737" s="273" t="s">
        <v>115</v>
      </c>
      <c r="W6737" s="273">
        <v>144163</v>
      </c>
      <c r="BV6737" s="273" t="s">
        <v>64</v>
      </c>
      <c r="BW6737" s="273" t="s">
        <v>404</v>
      </c>
      <c r="BX6737" s="273" t="s">
        <v>408</v>
      </c>
      <c r="BY6737" s="273" t="s">
        <v>419</v>
      </c>
      <c r="BZ6737" s="273" t="s">
        <v>151</v>
      </c>
      <c r="CA6737" s="273" t="s">
        <v>152</v>
      </c>
      <c r="CB6737" s="273" t="s">
        <v>161</v>
      </c>
      <c r="CC6737" s="273" t="s">
        <v>162</v>
      </c>
      <c r="CD6737" s="282">
        <v>11</v>
      </c>
      <c r="CE6737" s="274">
        <v>44986</v>
      </c>
      <c r="CF6737" s="273">
        <v>3856</v>
      </c>
      <c r="CG6737" s="273" t="s">
        <v>80</v>
      </c>
      <c r="CH6737" s="273">
        <v>3856</v>
      </c>
      <c r="CI6737" s="273" t="s">
        <v>80</v>
      </c>
      <c r="CM6737" s="273" t="s">
        <v>73</v>
      </c>
      <c r="CN6737" s="273">
        <v>3</v>
      </c>
    </row>
    <row r="6738" spans="4:92">
      <c r="D6738" s="273" t="s">
        <v>83</v>
      </c>
      <c r="E6738" s="273" t="s">
        <v>194</v>
      </c>
      <c r="F6738" s="273" t="s">
        <v>309</v>
      </c>
      <c r="G6738" s="273" t="s">
        <v>310</v>
      </c>
      <c r="H6738" s="274">
        <v>44958</v>
      </c>
      <c r="I6738" s="273">
        <v>11388</v>
      </c>
      <c r="J6738" s="273">
        <v>785</v>
      </c>
      <c r="K6738" s="273">
        <v>0</v>
      </c>
      <c r="L6738" s="273" t="s">
        <v>66</v>
      </c>
      <c r="N6738" s="273" t="s">
        <v>107</v>
      </c>
      <c r="W6738" s="273">
        <v>144164</v>
      </c>
      <c r="BV6738" s="273" t="s">
        <v>64</v>
      </c>
      <c r="BW6738" s="273" t="s">
        <v>404</v>
      </c>
      <c r="BX6738" s="273" t="s">
        <v>408</v>
      </c>
      <c r="BY6738" s="273" t="s">
        <v>419</v>
      </c>
      <c r="BZ6738" s="273" t="s">
        <v>167</v>
      </c>
      <c r="CA6738" s="273" t="s">
        <v>168</v>
      </c>
      <c r="CB6738" s="273" t="s">
        <v>169</v>
      </c>
      <c r="CC6738" s="273" t="s">
        <v>170</v>
      </c>
      <c r="CD6738" s="282">
        <v>12</v>
      </c>
      <c r="CE6738" s="274">
        <v>44986</v>
      </c>
      <c r="CF6738" s="273">
        <v>0</v>
      </c>
      <c r="CG6738" s="273" t="s">
        <v>80</v>
      </c>
      <c r="CH6738" s="273">
        <v>0</v>
      </c>
      <c r="CI6738" s="273" t="s">
        <v>80</v>
      </c>
      <c r="CM6738" s="273" t="s">
        <v>73</v>
      </c>
      <c r="CN6738" s="273">
        <v>3</v>
      </c>
    </row>
    <row r="6739" spans="4:92">
      <c r="D6739" s="273" t="s">
        <v>83</v>
      </c>
      <c r="E6739" s="273" t="s">
        <v>194</v>
      </c>
      <c r="F6739" s="273" t="s">
        <v>309</v>
      </c>
      <c r="G6739" s="273" t="s">
        <v>310</v>
      </c>
      <c r="H6739" s="274">
        <v>44986</v>
      </c>
      <c r="I6739" s="273">
        <v>11550</v>
      </c>
      <c r="J6739" s="273">
        <v>785</v>
      </c>
      <c r="W6739" s="273">
        <v>148837</v>
      </c>
      <c r="BV6739" s="273" t="s">
        <v>64</v>
      </c>
      <c r="BW6739" s="273" t="s">
        <v>404</v>
      </c>
      <c r="BX6739" s="273" t="s">
        <v>408</v>
      </c>
      <c r="BY6739" s="273" t="s">
        <v>419</v>
      </c>
      <c r="BZ6739" s="273" t="s">
        <v>138</v>
      </c>
      <c r="CA6739" s="273" t="s">
        <v>139</v>
      </c>
      <c r="CB6739" s="273" t="s">
        <v>140</v>
      </c>
      <c r="CC6739" s="273" t="s">
        <v>141</v>
      </c>
      <c r="CD6739" s="282">
        <v>9</v>
      </c>
      <c r="CE6739" s="274">
        <v>44986</v>
      </c>
      <c r="CF6739" s="273">
        <v>0</v>
      </c>
      <c r="CG6739" s="273" t="s">
        <v>80</v>
      </c>
      <c r="CH6739" s="273">
        <v>0</v>
      </c>
      <c r="CI6739" s="273" t="s">
        <v>80</v>
      </c>
      <c r="CM6739" s="273" t="s">
        <v>73</v>
      </c>
      <c r="CN6739" s="273">
        <v>3</v>
      </c>
    </row>
    <row r="6740" spans="4:92">
      <c r="D6740" s="273" t="s">
        <v>83</v>
      </c>
      <c r="E6740" s="273" t="s">
        <v>194</v>
      </c>
      <c r="F6740" s="273" t="s">
        <v>309</v>
      </c>
      <c r="G6740" s="273" t="s">
        <v>310</v>
      </c>
      <c r="H6740" s="274">
        <v>44986</v>
      </c>
      <c r="I6740" s="273">
        <v>11550</v>
      </c>
      <c r="J6740" s="273">
        <v>785</v>
      </c>
      <c r="K6740" s="273">
        <v>1437</v>
      </c>
      <c r="L6740" s="273" t="s">
        <v>66</v>
      </c>
      <c r="M6740" s="273">
        <v>337.39792399999999</v>
      </c>
      <c r="N6740" s="273" t="s">
        <v>115</v>
      </c>
      <c r="W6740" s="273">
        <v>148861</v>
      </c>
      <c r="BV6740" s="273" t="s">
        <v>64</v>
      </c>
      <c r="BW6740" s="273" t="s">
        <v>404</v>
      </c>
      <c r="BX6740" s="273" t="s">
        <v>408</v>
      </c>
      <c r="BY6740" s="273" t="s">
        <v>419</v>
      </c>
      <c r="BZ6740" s="273" t="s">
        <v>151</v>
      </c>
      <c r="CA6740" s="273" t="s">
        <v>152</v>
      </c>
      <c r="CB6740" s="273" t="s">
        <v>153</v>
      </c>
      <c r="CC6740" s="273" t="s">
        <v>154</v>
      </c>
      <c r="CD6740" s="282">
        <v>10</v>
      </c>
      <c r="CE6740" s="274">
        <v>44986</v>
      </c>
      <c r="CF6740" s="273">
        <v>4820</v>
      </c>
      <c r="CG6740" s="273" t="s">
        <v>80</v>
      </c>
      <c r="CH6740" s="273">
        <v>4820</v>
      </c>
      <c r="CI6740" s="273" t="s">
        <v>80</v>
      </c>
      <c r="CM6740" s="273" t="s">
        <v>73</v>
      </c>
      <c r="CN6740" s="273">
        <v>3</v>
      </c>
    </row>
    <row r="6741" spans="4:92">
      <c r="D6741" s="273" t="s">
        <v>83</v>
      </c>
      <c r="E6741" s="273" t="s">
        <v>194</v>
      </c>
      <c r="F6741" s="273" t="s">
        <v>309</v>
      </c>
      <c r="G6741" s="273" t="s">
        <v>310</v>
      </c>
      <c r="H6741" s="274">
        <v>44986</v>
      </c>
      <c r="I6741" s="273">
        <v>11550</v>
      </c>
      <c r="J6741" s="273">
        <v>785</v>
      </c>
      <c r="K6741" s="273">
        <v>0</v>
      </c>
      <c r="L6741" s="273" t="s">
        <v>66</v>
      </c>
      <c r="N6741" s="273" t="s">
        <v>107</v>
      </c>
      <c r="W6741" s="273">
        <v>148862</v>
      </c>
      <c r="BV6741" s="273" t="s">
        <v>64</v>
      </c>
      <c r="BW6741" s="273" t="s">
        <v>404</v>
      </c>
      <c r="BX6741" s="273" t="s">
        <v>408</v>
      </c>
      <c r="BY6741" s="273" t="s">
        <v>419</v>
      </c>
      <c r="BZ6741" s="273" t="s">
        <v>126</v>
      </c>
      <c r="CA6741" s="273" t="s">
        <v>127</v>
      </c>
      <c r="CB6741" s="273" t="s">
        <v>128</v>
      </c>
      <c r="CC6741" s="273" t="s">
        <v>129</v>
      </c>
      <c r="CD6741" s="282">
        <v>6</v>
      </c>
      <c r="CE6741" s="274">
        <v>44986</v>
      </c>
      <c r="CI6741" s="273" t="s">
        <v>80</v>
      </c>
      <c r="CM6741" s="273" t="s">
        <v>73</v>
      </c>
      <c r="CN6741" s="273">
        <v>3</v>
      </c>
    </row>
    <row r="6742" spans="4:92">
      <c r="D6742" s="273" t="s">
        <v>83</v>
      </c>
      <c r="E6742" s="273" t="s">
        <v>194</v>
      </c>
      <c r="F6742" s="273" t="s">
        <v>309</v>
      </c>
      <c r="G6742" s="273" t="s">
        <v>310</v>
      </c>
      <c r="H6742" s="274">
        <v>45017</v>
      </c>
      <c r="I6742" s="273">
        <v>11712</v>
      </c>
      <c r="J6742" s="273">
        <v>785</v>
      </c>
      <c r="W6742" s="273">
        <v>153535</v>
      </c>
      <c r="BV6742" s="273" t="s">
        <v>64</v>
      </c>
      <c r="BW6742" s="273" t="s">
        <v>404</v>
      </c>
      <c r="BX6742" s="273" t="s">
        <v>408</v>
      </c>
      <c r="BY6742" s="273" t="s">
        <v>419</v>
      </c>
      <c r="BZ6742" s="273" t="s">
        <v>110</v>
      </c>
      <c r="CA6742" s="273" t="s">
        <v>111</v>
      </c>
      <c r="CB6742" s="273" t="s">
        <v>117</v>
      </c>
      <c r="CC6742" s="273" t="s">
        <v>118</v>
      </c>
      <c r="CD6742" s="282">
        <v>5</v>
      </c>
      <c r="CE6742" s="274">
        <v>44986</v>
      </c>
      <c r="CI6742" s="273" t="s">
        <v>104</v>
      </c>
      <c r="CM6742" s="273" t="s">
        <v>73</v>
      </c>
      <c r="CN6742" s="273">
        <v>3</v>
      </c>
    </row>
    <row r="6743" spans="4:92">
      <c r="D6743" s="273" t="s">
        <v>83</v>
      </c>
      <c r="E6743" s="273" t="s">
        <v>194</v>
      </c>
      <c r="F6743" s="273" t="s">
        <v>309</v>
      </c>
      <c r="G6743" s="273" t="s">
        <v>310</v>
      </c>
      <c r="H6743" s="274">
        <v>45017</v>
      </c>
      <c r="I6743" s="273">
        <v>11712</v>
      </c>
      <c r="J6743" s="273">
        <v>785</v>
      </c>
      <c r="K6743" s="273">
        <v>1279</v>
      </c>
      <c r="L6743" s="273" t="s">
        <v>66</v>
      </c>
      <c r="M6743" s="273">
        <v>298.38001500000001</v>
      </c>
      <c r="N6743" s="273" t="s">
        <v>115</v>
      </c>
      <c r="W6743" s="273">
        <v>153559</v>
      </c>
      <c r="BV6743" s="273" t="s">
        <v>64</v>
      </c>
      <c r="BW6743" s="273" t="s">
        <v>404</v>
      </c>
      <c r="BX6743" s="273" t="s">
        <v>408</v>
      </c>
      <c r="BY6743" s="273" t="s">
        <v>419</v>
      </c>
      <c r="BZ6743" s="273" t="s">
        <v>126</v>
      </c>
      <c r="CA6743" s="273" t="s">
        <v>127</v>
      </c>
      <c r="CB6743" s="273" t="s">
        <v>133</v>
      </c>
      <c r="CC6743" s="273" t="s">
        <v>134</v>
      </c>
      <c r="CD6743" s="282">
        <v>7</v>
      </c>
      <c r="CE6743" s="274">
        <v>44986</v>
      </c>
      <c r="CI6743" s="273" t="s">
        <v>104</v>
      </c>
      <c r="CM6743" s="273" t="s">
        <v>73</v>
      </c>
      <c r="CN6743" s="273">
        <v>3</v>
      </c>
    </row>
    <row r="6744" spans="4:92">
      <c r="D6744" s="273" t="s">
        <v>83</v>
      </c>
      <c r="E6744" s="273" t="s">
        <v>194</v>
      </c>
      <c r="F6744" s="273" t="s">
        <v>309</v>
      </c>
      <c r="G6744" s="273" t="s">
        <v>310</v>
      </c>
      <c r="H6744" s="274">
        <v>45017</v>
      </c>
      <c r="I6744" s="273">
        <v>11712</v>
      </c>
      <c r="J6744" s="273">
        <v>785</v>
      </c>
      <c r="K6744" s="273">
        <v>0</v>
      </c>
      <c r="L6744" s="273" t="s">
        <v>66</v>
      </c>
      <c r="N6744" s="273" t="s">
        <v>107</v>
      </c>
      <c r="W6744" s="273">
        <v>153560</v>
      </c>
      <c r="BV6744" s="273" t="s">
        <v>64</v>
      </c>
      <c r="BW6744" s="273" t="s">
        <v>404</v>
      </c>
      <c r="BX6744" s="273" t="s">
        <v>408</v>
      </c>
      <c r="BY6744" s="273" t="s">
        <v>419</v>
      </c>
      <c r="BZ6744" s="273" t="s">
        <v>110</v>
      </c>
      <c r="CA6744" s="273" t="s">
        <v>111</v>
      </c>
      <c r="CB6744" s="273" t="s">
        <v>112</v>
      </c>
      <c r="CC6744" s="273" t="s">
        <v>113</v>
      </c>
      <c r="CD6744" s="282">
        <v>4</v>
      </c>
      <c r="CE6744" s="274">
        <v>44986</v>
      </c>
      <c r="CI6744" s="273" t="s">
        <v>80</v>
      </c>
      <c r="CM6744" s="273" t="s">
        <v>73</v>
      </c>
      <c r="CN6744" s="273">
        <v>3</v>
      </c>
    </row>
    <row r="6745" spans="4:92">
      <c r="D6745" s="273" t="s">
        <v>83</v>
      </c>
      <c r="E6745" s="273" t="s">
        <v>194</v>
      </c>
      <c r="F6745" s="273" t="s">
        <v>385</v>
      </c>
      <c r="G6745" s="273" t="s">
        <v>772</v>
      </c>
      <c r="H6745" s="274">
        <v>45261</v>
      </c>
      <c r="I6745" s="273">
        <v>17022</v>
      </c>
      <c r="J6745" s="273">
        <v>771</v>
      </c>
      <c r="K6745" s="273">
        <v>24839.83</v>
      </c>
      <c r="L6745" s="273" t="s">
        <v>66</v>
      </c>
      <c r="M6745" s="273">
        <v>2980.78</v>
      </c>
      <c r="N6745" s="273" t="s">
        <v>115</v>
      </c>
      <c r="W6745" s="273">
        <v>313964</v>
      </c>
      <c r="BV6745" s="273" t="s">
        <v>64</v>
      </c>
      <c r="BW6745" s="273" t="s">
        <v>404</v>
      </c>
      <c r="BX6745" s="273" t="s">
        <v>408</v>
      </c>
      <c r="BY6745" s="273" t="s">
        <v>419</v>
      </c>
      <c r="BZ6745" s="273" t="s">
        <v>86</v>
      </c>
      <c r="CA6745" s="273" t="s">
        <v>87</v>
      </c>
      <c r="CB6745" s="273" t="s">
        <v>101</v>
      </c>
      <c r="CC6745" s="273" t="s">
        <v>102</v>
      </c>
      <c r="CD6745" s="282">
        <v>4</v>
      </c>
      <c r="CE6745" s="274">
        <v>44986</v>
      </c>
      <c r="CF6745" s="273">
        <v>152391.18</v>
      </c>
      <c r="CG6745" s="273" t="s">
        <v>2268</v>
      </c>
      <c r="CH6745" s="273">
        <v>4436.1072498000003</v>
      </c>
      <c r="CI6745" s="273" t="s">
        <v>104</v>
      </c>
      <c r="CM6745" s="273" t="s">
        <v>73</v>
      </c>
      <c r="CN6745" s="273">
        <v>3</v>
      </c>
    </row>
    <row r="6746" spans="4:92">
      <c r="D6746" s="273" t="s">
        <v>83</v>
      </c>
      <c r="E6746" s="273" t="s">
        <v>194</v>
      </c>
      <c r="F6746" s="273" t="s">
        <v>385</v>
      </c>
      <c r="G6746" s="273" t="s">
        <v>386</v>
      </c>
      <c r="H6746" s="274">
        <v>44927</v>
      </c>
      <c r="I6746" s="273">
        <v>11218</v>
      </c>
      <c r="J6746" s="273">
        <v>773</v>
      </c>
      <c r="W6746" s="273">
        <v>139209</v>
      </c>
      <c r="BV6746" s="273" t="s">
        <v>64</v>
      </c>
      <c r="BW6746" s="273" t="s">
        <v>404</v>
      </c>
      <c r="BX6746" s="273" t="s">
        <v>408</v>
      </c>
      <c r="BY6746" s="273" t="s">
        <v>419</v>
      </c>
      <c r="BZ6746" s="273" t="s">
        <v>86</v>
      </c>
      <c r="CA6746" s="273" t="s">
        <v>87</v>
      </c>
      <c r="CB6746" s="273" t="s">
        <v>88</v>
      </c>
      <c r="CC6746" s="273" t="s">
        <v>89</v>
      </c>
      <c r="CD6746" s="282">
        <v>3</v>
      </c>
      <c r="CE6746" s="274">
        <v>44986</v>
      </c>
      <c r="CF6746" s="273">
        <v>4820</v>
      </c>
      <c r="CG6746" s="273" t="s">
        <v>80</v>
      </c>
      <c r="CH6746" s="273">
        <v>4820</v>
      </c>
      <c r="CI6746" s="273" t="s">
        <v>80</v>
      </c>
      <c r="CM6746" s="273" t="s">
        <v>73</v>
      </c>
      <c r="CN6746" s="273">
        <v>3</v>
      </c>
    </row>
    <row r="6747" spans="4:92">
      <c r="D6747" s="273" t="s">
        <v>83</v>
      </c>
      <c r="E6747" s="273" t="s">
        <v>194</v>
      </c>
      <c r="F6747" s="273" t="s">
        <v>385</v>
      </c>
      <c r="G6747" s="273" t="s">
        <v>386</v>
      </c>
      <c r="H6747" s="274">
        <v>44927</v>
      </c>
      <c r="I6747" s="273">
        <v>11218</v>
      </c>
      <c r="J6747" s="273">
        <v>773</v>
      </c>
      <c r="K6747" s="273">
        <v>0</v>
      </c>
      <c r="L6747" s="273" t="s">
        <v>66</v>
      </c>
      <c r="N6747" s="273" t="s">
        <v>107</v>
      </c>
      <c r="W6747" s="273">
        <v>139234</v>
      </c>
      <c r="BV6747" s="273" t="s">
        <v>64</v>
      </c>
      <c r="BW6747" s="273" t="s">
        <v>404</v>
      </c>
      <c r="BX6747" s="273" t="s">
        <v>408</v>
      </c>
      <c r="BY6747" s="273" t="s">
        <v>419</v>
      </c>
      <c r="BZ6747" s="273" t="s">
        <v>86</v>
      </c>
      <c r="CA6747" s="273" t="s">
        <v>87</v>
      </c>
      <c r="CB6747" s="273" t="s">
        <v>88</v>
      </c>
      <c r="CC6747" s="273" t="s">
        <v>89</v>
      </c>
      <c r="CD6747" s="282">
        <v>3</v>
      </c>
      <c r="CE6747" s="274">
        <v>45017</v>
      </c>
      <c r="CF6747" s="273">
        <v>3971</v>
      </c>
      <c r="CG6747" s="273" t="s">
        <v>80</v>
      </c>
      <c r="CH6747" s="273">
        <v>3971</v>
      </c>
      <c r="CI6747" s="273" t="s">
        <v>80</v>
      </c>
      <c r="CM6747" s="273" t="s">
        <v>73</v>
      </c>
      <c r="CN6747" s="273">
        <v>3</v>
      </c>
    </row>
    <row r="6748" spans="4:92">
      <c r="D6748" s="273" t="s">
        <v>83</v>
      </c>
      <c r="E6748" s="273" t="s">
        <v>194</v>
      </c>
      <c r="F6748" s="273" t="s">
        <v>385</v>
      </c>
      <c r="G6748" s="273" t="s">
        <v>386</v>
      </c>
      <c r="H6748" s="274">
        <v>44927</v>
      </c>
      <c r="I6748" s="273">
        <v>11218</v>
      </c>
      <c r="J6748" s="273">
        <v>773</v>
      </c>
      <c r="K6748" s="273">
        <v>69988</v>
      </c>
      <c r="L6748" s="273" t="s">
        <v>66</v>
      </c>
      <c r="M6748" s="273">
        <v>6169</v>
      </c>
      <c r="N6748" s="273" t="s">
        <v>115</v>
      </c>
      <c r="W6748" s="273">
        <v>139233</v>
      </c>
      <c r="BV6748" s="273" t="s">
        <v>64</v>
      </c>
      <c r="BW6748" s="273" t="s">
        <v>404</v>
      </c>
      <c r="BX6748" s="273" t="s">
        <v>408</v>
      </c>
      <c r="BY6748" s="273" t="s">
        <v>419</v>
      </c>
      <c r="BZ6748" s="273" t="s">
        <v>86</v>
      </c>
      <c r="CA6748" s="273" t="s">
        <v>87</v>
      </c>
      <c r="CB6748" s="273" t="s">
        <v>101</v>
      </c>
      <c r="CC6748" s="273" t="s">
        <v>102</v>
      </c>
      <c r="CD6748" s="282">
        <v>4</v>
      </c>
      <c r="CE6748" s="274">
        <v>45017</v>
      </c>
      <c r="CF6748" s="273">
        <v>127555.14</v>
      </c>
      <c r="CG6748" s="273" t="s">
        <v>2268</v>
      </c>
      <c r="CH6748" s="273">
        <v>3713.1301254</v>
      </c>
      <c r="CI6748" s="273" t="s">
        <v>104</v>
      </c>
      <c r="CM6748" s="273" t="s">
        <v>73</v>
      </c>
      <c r="CN6748" s="273">
        <v>3</v>
      </c>
    </row>
    <row r="6749" spans="4:92">
      <c r="D6749" s="273" t="s">
        <v>83</v>
      </c>
      <c r="E6749" s="273" t="s">
        <v>194</v>
      </c>
      <c r="F6749" s="273" t="s">
        <v>385</v>
      </c>
      <c r="G6749" s="273" t="s">
        <v>386</v>
      </c>
      <c r="H6749" s="274">
        <v>44927</v>
      </c>
      <c r="I6749" s="273">
        <v>17140</v>
      </c>
      <c r="J6749" s="273">
        <v>773</v>
      </c>
      <c r="K6749" s="273">
        <v>647</v>
      </c>
      <c r="L6749" s="273" t="s">
        <v>1202</v>
      </c>
      <c r="M6749" s="273">
        <v>2128.63</v>
      </c>
      <c r="N6749" s="273" t="s">
        <v>1203</v>
      </c>
      <c r="P6749" s="273" t="s">
        <v>92</v>
      </c>
      <c r="Q6749" s="273" t="s">
        <v>965</v>
      </c>
      <c r="R6749" s="273" t="s">
        <v>70</v>
      </c>
      <c r="S6749" s="273" t="s">
        <v>1407</v>
      </c>
      <c r="T6749" s="273" t="s">
        <v>1408</v>
      </c>
      <c r="U6749" s="273" t="s">
        <v>73</v>
      </c>
      <c r="V6749" s="273" t="s">
        <v>1409</v>
      </c>
      <c r="W6749" s="273">
        <v>325815</v>
      </c>
      <c r="BV6749" s="273" t="s">
        <v>64</v>
      </c>
      <c r="BW6749" s="273" t="s">
        <v>404</v>
      </c>
      <c r="BX6749" s="273" t="s">
        <v>408</v>
      </c>
      <c r="BY6749" s="273" t="s">
        <v>419</v>
      </c>
      <c r="BZ6749" s="273" t="s">
        <v>110</v>
      </c>
      <c r="CA6749" s="273" t="s">
        <v>111</v>
      </c>
      <c r="CB6749" s="273" t="s">
        <v>112</v>
      </c>
      <c r="CC6749" s="273" t="s">
        <v>113</v>
      </c>
      <c r="CD6749" s="282">
        <v>4</v>
      </c>
      <c r="CE6749" s="274">
        <v>45017</v>
      </c>
      <c r="CI6749" s="273" t="s">
        <v>80</v>
      </c>
      <c r="CM6749" s="273" t="s">
        <v>73</v>
      </c>
      <c r="CN6749" s="273">
        <v>3</v>
      </c>
    </row>
    <row r="6750" spans="4:92">
      <c r="D6750" s="273" t="s">
        <v>83</v>
      </c>
      <c r="E6750" s="273" t="s">
        <v>194</v>
      </c>
      <c r="F6750" s="273" t="s">
        <v>385</v>
      </c>
      <c r="G6750" s="273" t="s">
        <v>386</v>
      </c>
      <c r="H6750" s="274">
        <v>44958</v>
      </c>
      <c r="I6750" s="273">
        <v>11380</v>
      </c>
      <c r="J6750" s="273">
        <v>773</v>
      </c>
      <c r="W6750" s="273">
        <v>229515</v>
      </c>
      <c r="BV6750" s="273" t="s">
        <v>64</v>
      </c>
      <c r="BW6750" s="273" t="s">
        <v>404</v>
      </c>
      <c r="BX6750" s="273" t="s">
        <v>408</v>
      </c>
      <c r="BY6750" s="273" t="s">
        <v>419</v>
      </c>
      <c r="BZ6750" s="273" t="s">
        <v>126</v>
      </c>
      <c r="CA6750" s="273" t="s">
        <v>127</v>
      </c>
      <c r="CB6750" s="273" t="s">
        <v>133</v>
      </c>
      <c r="CC6750" s="273" t="s">
        <v>134</v>
      </c>
      <c r="CD6750" s="282">
        <v>7</v>
      </c>
      <c r="CE6750" s="274">
        <v>45017</v>
      </c>
      <c r="CI6750" s="273" t="s">
        <v>104</v>
      </c>
      <c r="CM6750" s="273" t="s">
        <v>73</v>
      </c>
      <c r="CN6750" s="273">
        <v>3</v>
      </c>
    </row>
    <row r="6751" spans="4:92">
      <c r="D6751" s="273" t="s">
        <v>83</v>
      </c>
      <c r="E6751" s="273" t="s">
        <v>194</v>
      </c>
      <c r="F6751" s="273" t="s">
        <v>385</v>
      </c>
      <c r="G6751" s="273" t="s">
        <v>386</v>
      </c>
      <c r="H6751" s="274">
        <v>44958</v>
      </c>
      <c r="I6751" s="273">
        <v>11380</v>
      </c>
      <c r="J6751" s="273">
        <v>773</v>
      </c>
      <c r="K6751" s="273">
        <v>0</v>
      </c>
      <c r="L6751" s="273" t="s">
        <v>66</v>
      </c>
      <c r="N6751" s="273" t="s">
        <v>107</v>
      </c>
      <c r="W6751" s="273">
        <v>229540</v>
      </c>
      <c r="BV6751" s="273" t="s">
        <v>64</v>
      </c>
      <c r="BW6751" s="273" t="s">
        <v>404</v>
      </c>
      <c r="BX6751" s="273" t="s">
        <v>408</v>
      </c>
      <c r="BY6751" s="273" t="s">
        <v>419</v>
      </c>
      <c r="BZ6751" s="273" t="s">
        <v>110</v>
      </c>
      <c r="CA6751" s="273" t="s">
        <v>111</v>
      </c>
      <c r="CB6751" s="273" t="s">
        <v>117</v>
      </c>
      <c r="CC6751" s="273" t="s">
        <v>118</v>
      </c>
      <c r="CD6751" s="282">
        <v>5</v>
      </c>
      <c r="CE6751" s="274">
        <v>45017</v>
      </c>
      <c r="CI6751" s="273" t="s">
        <v>104</v>
      </c>
      <c r="CM6751" s="273" t="s">
        <v>73</v>
      </c>
      <c r="CN6751" s="273">
        <v>3</v>
      </c>
    </row>
    <row r="6752" spans="4:92">
      <c r="D6752" s="273" t="s">
        <v>83</v>
      </c>
      <c r="E6752" s="273" t="s">
        <v>194</v>
      </c>
      <c r="F6752" s="273" t="s">
        <v>385</v>
      </c>
      <c r="G6752" s="273" t="s">
        <v>386</v>
      </c>
      <c r="H6752" s="274">
        <v>44958</v>
      </c>
      <c r="I6752" s="273">
        <v>11380</v>
      </c>
      <c r="J6752" s="273">
        <v>773</v>
      </c>
      <c r="K6752" s="273">
        <v>49602</v>
      </c>
      <c r="L6752" s="273" t="s">
        <v>66</v>
      </c>
      <c r="M6752" s="273">
        <v>4645.29</v>
      </c>
      <c r="N6752" s="273" t="s">
        <v>115</v>
      </c>
      <c r="W6752" s="273">
        <v>229539</v>
      </c>
      <c r="BV6752" s="273" t="s">
        <v>64</v>
      </c>
      <c r="BW6752" s="273" t="s">
        <v>404</v>
      </c>
      <c r="BX6752" s="273" t="s">
        <v>408</v>
      </c>
      <c r="BY6752" s="273" t="s">
        <v>419</v>
      </c>
      <c r="BZ6752" s="273" t="s">
        <v>126</v>
      </c>
      <c r="CA6752" s="273" t="s">
        <v>127</v>
      </c>
      <c r="CB6752" s="273" t="s">
        <v>128</v>
      </c>
      <c r="CC6752" s="273" t="s">
        <v>129</v>
      </c>
      <c r="CD6752" s="282">
        <v>6</v>
      </c>
      <c r="CE6752" s="274">
        <v>45017</v>
      </c>
      <c r="CI6752" s="273" t="s">
        <v>80</v>
      </c>
      <c r="CM6752" s="273" t="s">
        <v>73</v>
      </c>
      <c r="CN6752" s="273">
        <v>3</v>
      </c>
    </row>
    <row r="6753" spans="4:92">
      <c r="D6753" s="273" t="s">
        <v>83</v>
      </c>
      <c r="E6753" s="273" t="s">
        <v>194</v>
      </c>
      <c r="F6753" s="273" t="s">
        <v>385</v>
      </c>
      <c r="G6753" s="273" t="s">
        <v>386</v>
      </c>
      <c r="H6753" s="274">
        <v>44986</v>
      </c>
      <c r="I6753" s="273">
        <v>11542</v>
      </c>
      <c r="J6753" s="273">
        <v>773</v>
      </c>
      <c r="W6753" s="273">
        <v>229544</v>
      </c>
      <c r="BV6753" s="273" t="s">
        <v>64</v>
      </c>
      <c r="BW6753" s="273" t="s">
        <v>404</v>
      </c>
      <c r="BX6753" s="273" t="s">
        <v>408</v>
      </c>
      <c r="BY6753" s="273" t="s">
        <v>419</v>
      </c>
      <c r="BZ6753" s="273" t="s">
        <v>151</v>
      </c>
      <c r="CA6753" s="273" t="s">
        <v>152</v>
      </c>
      <c r="CB6753" s="273" t="s">
        <v>153</v>
      </c>
      <c r="CC6753" s="273" t="s">
        <v>154</v>
      </c>
      <c r="CD6753" s="282">
        <v>10</v>
      </c>
      <c r="CE6753" s="274">
        <v>45017</v>
      </c>
      <c r="CF6753" s="273">
        <v>3971</v>
      </c>
      <c r="CG6753" s="273" t="s">
        <v>80</v>
      </c>
      <c r="CH6753" s="273">
        <v>3971</v>
      </c>
      <c r="CI6753" s="273" t="s">
        <v>80</v>
      </c>
      <c r="CM6753" s="273" t="s">
        <v>73</v>
      </c>
      <c r="CN6753" s="273">
        <v>3</v>
      </c>
    </row>
    <row r="6754" spans="4:92">
      <c r="D6754" s="273" t="s">
        <v>83</v>
      </c>
      <c r="E6754" s="273" t="s">
        <v>194</v>
      </c>
      <c r="F6754" s="273" t="s">
        <v>385</v>
      </c>
      <c r="G6754" s="273" t="s">
        <v>386</v>
      </c>
      <c r="H6754" s="274">
        <v>44986</v>
      </c>
      <c r="I6754" s="273">
        <v>11542</v>
      </c>
      <c r="J6754" s="273">
        <v>773</v>
      </c>
      <c r="K6754" s="273">
        <v>0</v>
      </c>
      <c r="L6754" s="273" t="s">
        <v>66</v>
      </c>
      <c r="N6754" s="273" t="s">
        <v>107</v>
      </c>
      <c r="W6754" s="273">
        <v>229569</v>
      </c>
      <c r="BV6754" s="273" t="s">
        <v>64</v>
      </c>
      <c r="BW6754" s="273" t="s">
        <v>404</v>
      </c>
      <c r="BX6754" s="273" t="s">
        <v>408</v>
      </c>
      <c r="BY6754" s="273" t="s">
        <v>419</v>
      </c>
      <c r="BZ6754" s="273" t="s">
        <v>138</v>
      </c>
      <c r="CA6754" s="273" t="s">
        <v>139</v>
      </c>
      <c r="CB6754" s="273" t="s">
        <v>140</v>
      </c>
      <c r="CC6754" s="273" t="s">
        <v>141</v>
      </c>
      <c r="CD6754" s="282">
        <v>9</v>
      </c>
      <c r="CE6754" s="274">
        <v>45017</v>
      </c>
      <c r="CF6754" s="273">
        <v>0</v>
      </c>
      <c r="CG6754" s="273" t="s">
        <v>80</v>
      </c>
      <c r="CH6754" s="273">
        <v>0</v>
      </c>
      <c r="CI6754" s="273" t="s">
        <v>80</v>
      </c>
      <c r="CM6754" s="273" t="s">
        <v>73</v>
      </c>
      <c r="CN6754" s="273">
        <v>3</v>
      </c>
    </row>
    <row r="6755" spans="4:92">
      <c r="D6755" s="273" t="s">
        <v>83</v>
      </c>
      <c r="E6755" s="273" t="s">
        <v>194</v>
      </c>
      <c r="F6755" s="273" t="s">
        <v>385</v>
      </c>
      <c r="G6755" s="273" t="s">
        <v>386</v>
      </c>
      <c r="H6755" s="274">
        <v>44986</v>
      </c>
      <c r="I6755" s="273">
        <v>11542</v>
      </c>
      <c r="J6755" s="273">
        <v>773</v>
      </c>
      <c r="K6755" s="273">
        <v>60033</v>
      </c>
      <c r="L6755" s="273" t="s">
        <v>66</v>
      </c>
      <c r="M6755" s="273">
        <v>5480.86</v>
      </c>
      <c r="N6755" s="273" t="s">
        <v>115</v>
      </c>
      <c r="W6755" s="273">
        <v>229568</v>
      </c>
      <c r="BV6755" s="273" t="s">
        <v>64</v>
      </c>
      <c r="BW6755" s="273" t="s">
        <v>404</v>
      </c>
      <c r="BX6755" s="273" t="s">
        <v>408</v>
      </c>
      <c r="BY6755" s="273" t="s">
        <v>419</v>
      </c>
      <c r="BZ6755" s="273" t="s">
        <v>167</v>
      </c>
      <c r="CA6755" s="273" t="s">
        <v>168</v>
      </c>
      <c r="CB6755" s="273" t="s">
        <v>169</v>
      </c>
      <c r="CC6755" s="273" t="s">
        <v>170</v>
      </c>
      <c r="CD6755" s="282">
        <v>12</v>
      </c>
      <c r="CE6755" s="274">
        <v>45017</v>
      </c>
      <c r="CF6755" s="273">
        <v>0</v>
      </c>
      <c r="CG6755" s="273" t="s">
        <v>80</v>
      </c>
      <c r="CH6755" s="273">
        <v>0</v>
      </c>
      <c r="CI6755" s="273" t="s">
        <v>80</v>
      </c>
      <c r="CM6755" s="273" t="s">
        <v>73</v>
      </c>
      <c r="CN6755" s="273">
        <v>3</v>
      </c>
    </row>
    <row r="6756" spans="4:92">
      <c r="D6756" s="273" t="s">
        <v>83</v>
      </c>
      <c r="E6756" s="273" t="s">
        <v>194</v>
      </c>
      <c r="F6756" s="273" t="s">
        <v>385</v>
      </c>
      <c r="G6756" s="273" t="s">
        <v>386</v>
      </c>
      <c r="H6756" s="274">
        <v>45017</v>
      </c>
      <c r="I6756" s="273">
        <v>11704</v>
      </c>
      <c r="J6756" s="273">
        <v>773</v>
      </c>
      <c r="W6756" s="273">
        <v>229574</v>
      </c>
      <c r="BV6756" s="273" t="s">
        <v>64</v>
      </c>
      <c r="BW6756" s="273" t="s">
        <v>404</v>
      </c>
      <c r="BX6756" s="273" t="s">
        <v>408</v>
      </c>
      <c r="BY6756" s="273" t="s">
        <v>419</v>
      </c>
      <c r="BZ6756" s="273" t="s">
        <v>151</v>
      </c>
      <c r="CA6756" s="273" t="s">
        <v>152</v>
      </c>
      <c r="CB6756" s="273" t="s">
        <v>161</v>
      </c>
      <c r="CC6756" s="273" t="s">
        <v>162</v>
      </c>
      <c r="CD6756" s="282">
        <v>11</v>
      </c>
      <c r="CE6756" s="274">
        <v>45017</v>
      </c>
      <c r="CF6756" s="273">
        <v>3177</v>
      </c>
      <c r="CG6756" s="273" t="s">
        <v>80</v>
      </c>
      <c r="CH6756" s="273">
        <v>3177</v>
      </c>
      <c r="CI6756" s="273" t="s">
        <v>80</v>
      </c>
      <c r="CM6756" s="273" t="s">
        <v>73</v>
      </c>
      <c r="CN6756" s="273">
        <v>3</v>
      </c>
    </row>
    <row r="6757" spans="4:92">
      <c r="D6757" s="273" t="s">
        <v>83</v>
      </c>
      <c r="E6757" s="273" t="s">
        <v>194</v>
      </c>
      <c r="F6757" s="273" t="s">
        <v>385</v>
      </c>
      <c r="G6757" s="273" t="s">
        <v>386</v>
      </c>
      <c r="H6757" s="274">
        <v>45017</v>
      </c>
      <c r="I6757" s="273">
        <v>11704</v>
      </c>
      <c r="J6757" s="273">
        <v>773</v>
      </c>
      <c r="K6757" s="273">
        <v>0</v>
      </c>
      <c r="L6757" s="273" t="s">
        <v>66</v>
      </c>
      <c r="N6757" s="273" t="s">
        <v>107</v>
      </c>
      <c r="W6757" s="273">
        <v>229599</v>
      </c>
      <c r="BV6757" s="273" t="s">
        <v>64</v>
      </c>
      <c r="BW6757" s="273" t="s">
        <v>404</v>
      </c>
      <c r="BX6757" s="273" t="s">
        <v>408</v>
      </c>
      <c r="BY6757" s="273" t="s">
        <v>419</v>
      </c>
      <c r="BZ6757" s="273" t="s">
        <v>167</v>
      </c>
      <c r="CA6757" s="273" t="s">
        <v>168</v>
      </c>
      <c r="CB6757" s="273" t="s">
        <v>353</v>
      </c>
      <c r="CC6757" s="273" t="s">
        <v>354</v>
      </c>
      <c r="CD6757" s="282">
        <v>13</v>
      </c>
      <c r="CE6757" s="274">
        <v>45017</v>
      </c>
      <c r="CF6757" s="273">
        <v>0</v>
      </c>
      <c r="CG6757" s="273" t="s">
        <v>80</v>
      </c>
      <c r="CH6757" s="273">
        <v>0</v>
      </c>
      <c r="CI6757" s="273" t="s">
        <v>80</v>
      </c>
      <c r="CM6757" s="273" t="s">
        <v>73</v>
      </c>
      <c r="CN6757" s="273">
        <v>3</v>
      </c>
    </row>
    <row r="6758" spans="4:92">
      <c r="D6758" s="273" t="s">
        <v>83</v>
      </c>
      <c r="E6758" s="273" t="s">
        <v>194</v>
      </c>
      <c r="F6758" s="273" t="s">
        <v>385</v>
      </c>
      <c r="G6758" s="273" t="s">
        <v>386</v>
      </c>
      <c r="H6758" s="274">
        <v>45017</v>
      </c>
      <c r="I6758" s="273">
        <v>11704</v>
      </c>
      <c r="J6758" s="273">
        <v>773</v>
      </c>
      <c r="K6758" s="273">
        <v>43617</v>
      </c>
      <c r="L6758" s="273" t="s">
        <v>66</v>
      </c>
      <c r="M6758" s="273">
        <v>4174.78</v>
      </c>
      <c r="N6758" s="273" t="s">
        <v>115</v>
      </c>
      <c r="W6758" s="273">
        <v>229598</v>
      </c>
      <c r="BV6758" s="273" t="s">
        <v>64</v>
      </c>
      <c r="BW6758" s="273" t="s">
        <v>404</v>
      </c>
      <c r="BX6758" s="273" t="s">
        <v>408</v>
      </c>
      <c r="BY6758" s="273" t="s">
        <v>419</v>
      </c>
      <c r="BZ6758" s="273" t="s">
        <v>167</v>
      </c>
      <c r="CA6758" s="273" t="s">
        <v>168</v>
      </c>
      <c r="CB6758" s="273" t="s">
        <v>313</v>
      </c>
      <c r="CC6758" s="273" t="s">
        <v>314</v>
      </c>
      <c r="CD6758" s="282">
        <v>14</v>
      </c>
      <c r="CE6758" s="274">
        <v>45017</v>
      </c>
      <c r="CF6758" s="273">
        <v>0</v>
      </c>
      <c r="CG6758" s="273" t="s">
        <v>80</v>
      </c>
      <c r="CH6758" s="273">
        <v>0</v>
      </c>
      <c r="CI6758" s="273" t="s">
        <v>80</v>
      </c>
      <c r="CM6758" s="273" t="s">
        <v>73</v>
      </c>
      <c r="CN6758" s="273">
        <v>3</v>
      </c>
    </row>
    <row r="6759" spans="4:92">
      <c r="D6759" s="273" t="s">
        <v>83</v>
      </c>
      <c r="E6759" s="273" t="s">
        <v>194</v>
      </c>
      <c r="F6759" s="273" t="s">
        <v>385</v>
      </c>
      <c r="G6759" s="273" t="s">
        <v>386</v>
      </c>
      <c r="H6759" s="274">
        <v>45047</v>
      </c>
      <c r="I6759" s="273">
        <v>12320</v>
      </c>
      <c r="J6759" s="273">
        <v>773</v>
      </c>
      <c r="W6759" s="273">
        <v>229603</v>
      </c>
      <c r="BV6759" s="273" t="s">
        <v>64</v>
      </c>
      <c r="BW6759" s="273" t="s">
        <v>404</v>
      </c>
      <c r="BX6759" s="273" t="s">
        <v>408</v>
      </c>
      <c r="BY6759" s="273" t="s">
        <v>419</v>
      </c>
      <c r="BZ6759" s="273" t="s">
        <v>204</v>
      </c>
      <c r="CA6759" s="273" t="s">
        <v>205</v>
      </c>
      <c r="CB6759" s="273" t="s">
        <v>206</v>
      </c>
      <c r="CC6759" s="273" t="s">
        <v>207</v>
      </c>
      <c r="CD6759" s="282">
        <v>0</v>
      </c>
      <c r="CE6759" s="274">
        <v>45017</v>
      </c>
      <c r="CG6759" s="273" t="s">
        <v>181</v>
      </c>
      <c r="CI6759" s="273" t="s">
        <v>208</v>
      </c>
      <c r="CJ6759" s="273" t="s">
        <v>209</v>
      </c>
      <c r="CM6759" s="273" t="s">
        <v>73</v>
      </c>
      <c r="CN6759" s="273">
        <v>3</v>
      </c>
    </row>
    <row r="6760" spans="4:92">
      <c r="D6760" s="273" t="s">
        <v>64</v>
      </c>
      <c r="E6760" s="273" t="s">
        <v>63</v>
      </c>
      <c r="F6760" s="273" t="s">
        <v>252</v>
      </c>
      <c r="G6760" s="273" t="s">
        <v>515</v>
      </c>
      <c r="H6760" s="274">
        <v>44986</v>
      </c>
      <c r="I6760" s="273">
        <v>11482</v>
      </c>
      <c r="J6760" s="273">
        <v>669</v>
      </c>
      <c r="K6760" s="273">
        <v>94996</v>
      </c>
      <c r="L6760" s="273" t="s">
        <v>66</v>
      </c>
      <c r="M6760" s="273">
        <v>11191.686</v>
      </c>
      <c r="N6760" s="273" t="s">
        <v>67</v>
      </c>
      <c r="P6760" s="273" t="s">
        <v>92</v>
      </c>
      <c r="Q6760" s="273" t="s">
        <v>69</v>
      </c>
      <c r="R6760" s="273" t="s">
        <v>70</v>
      </c>
      <c r="S6760" s="273" t="s">
        <v>93</v>
      </c>
      <c r="T6760" s="273" t="s">
        <v>94</v>
      </c>
      <c r="U6760" s="273" t="s">
        <v>73</v>
      </c>
      <c r="V6760" s="273" t="s">
        <v>95</v>
      </c>
      <c r="W6760" s="273">
        <v>169870</v>
      </c>
      <c r="BV6760" s="273" t="s">
        <v>64</v>
      </c>
      <c r="BW6760" s="273" t="s">
        <v>404</v>
      </c>
      <c r="BX6760" s="273" t="s">
        <v>408</v>
      </c>
      <c r="BY6760" s="273" t="s">
        <v>419</v>
      </c>
      <c r="BZ6760" s="273" t="s">
        <v>86</v>
      </c>
      <c r="CA6760" s="273" t="s">
        <v>87</v>
      </c>
      <c r="CB6760" s="273" t="s">
        <v>179</v>
      </c>
      <c r="CC6760" s="273" t="s">
        <v>180</v>
      </c>
      <c r="CD6760" s="282">
        <v>1</v>
      </c>
      <c r="CE6760" s="274">
        <v>45017</v>
      </c>
      <c r="CG6760" s="273" t="s">
        <v>181</v>
      </c>
      <c r="CI6760" s="273" t="s">
        <v>181</v>
      </c>
      <c r="CJ6760" s="273" t="s">
        <v>182</v>
      </c>
      <c r="CM6760" s="273" t="s">
        <v>73</v>
      </c>
      <c r="CN6760" s="273">
        <v>3</v>
      </c>
    </row>
    <row r="6761" spans="4:92">
      <c r="D6761" s="273" t="s">
        <v>64</v>
      </c>
      <c r="E6761" s="273" t="s">
        <v>63</v>
      </c>
      <c r="F6761" s="273" t="s">
        <v>252</v>
      </c>
      <c r="G6761" s="273" t="s">
        <v>515</v>
      </c>
      <c r="H6761" s="274">
        <v>44986</v>
      </c>
      <c r="I6761" s="273">
        <v>11482</v>
      </c>
      <c r="J6761" s="273">
        <v>669</v>
      </c>
      <c r="K6761" s="273">
        <v>72954</v>
      </c>
      <c r="L6761" s="273" t="s">
        <v>66</v>
      </c>
      <c r="M6761" s="273">
        <v>10275.90344</v>
      </c>
      <c r="N6761" s="273" t="s">
        <v>67</v>
      </c>
      <c r="P6761" s="273" t="s">
        <v>68</v>
      </c>
      <c r="Q6761" s="273" t="s">
        <v>69</v>
      </c>
      <c r="R6761" s="273" t="s">
        <v>70</v>
      </c>
      <c r="S6761" s="273" t="s">
        <v>71</v>
      </c>
      <c r="T6761" s="273" t="s">
        <v>72</v>
      </c>
      <c r="U6761" s="273" t="s">
        <v>73</v>
      </c>
      <c r="V6761" s="273" t="s">
        <v>74</v>
      </c>
      <c r="W6761" s="273">
        <v>169887</v>
      </c>
      <c r="BV6761" s="273" t="s">
        <v>64</v>
      </c>
      <c r="BW6761" s="273" t="s">
        <v>404</v>
      </c>
      <c r="BX6761" s="273" t="s">
        <v>408</v>
      </c>
      <c r="BY6761" s="273" t="s">
        <v>419</v>
      </c>
      <c r="BZ6761" s="273" t="s">
        <v>167</v>
      </c>
      <c r="CA6761" s="273" t="s">
        <v>168</v>
      </c>
      <c r="CB6761" s="273" t="s">
        <v>319</v>
      </c>
      <c r="CC6761" s="273" t="s">
        <v>320</v>
      </c>
      <c r="CD6761" s="282">
        <v>15</v>
      </c>
      <c r="CE6761" s="274">
        <v>45017</v>
      </c>
      <c r="CF6761" s="273">
        <v>0</v>
      </c>
      <c r="CG6761" s="273" t="s">
        <v>80</v>
      </c>
      <c r="CH6761" s="273">
        <v>0</v>
      </c>
      <c r="CI6761" s="273" t="s">
        <v>80</v>
      </c>
      <c r="CM6761" s="273" t="s">
        <v>73</v>
      </c>
      <c r="CN6761" s="273">
        <v>3</v>
      </c>
    </row>
    <row r="6762" spans="4:92">
      <c r="D6762" s="273" t="s">
        <v>64</v>
      </c>
      <c r="E6762" s="273" t="s">
        <v>63</v>
      </c>
      <c r="F6762" s="273" t="s">
        <v>252</v>
      </c>
      <c r="G6762" s="273" t="s">
        <v>515</v>
      </c>
      <c r="H6762" s="274">
        <v>44986</v>
      </c>
      <c r="I6762" s="273">
        <v>11482</v>
      </c>
      <c r="J6762" s="273">
        <v>669</v>
      </c>
      <c r="K6762" s="273">
        <v>0</v>
      </c>
      <c r="L6762" s="273" t="s">
        <v>66</v>
      </c>
      <c r="N6762" s="273" t="s">
        <v>107</v>
      </c>
      <c r="W6762" s="273">
        <v>169853</v>
      </c>
      <c r="BV6762" s="273" t="s">
        <v>64</v>
      </c>
      <c r="BW6762" s="273" t="s">
        <v>404</v>
      </c>
      <c r="BX6762" s="273" t="s">
        <v>408</v>
      </c>
      <c r="BY6762" s="273" t="s">
        <v>419</v>
      </c>
      <c r="BZ6762" s="273" t="s">
        <v>138</v>
      </c>
      <c r="CA6762" s="273" t="s">
        <v>139</v>
      </c>
      <c r="CB6762" s="273" t="s">
        <v>190</v>
      </c>
      <c r="CC6762" s="273" t="s">
        <v>191</v>
      </c>
      <c r="CD6762" s="282">
        <v>8</v>
      </c>
      <c r="CE6762" s="274">
        <v>45017</v>
      </c>
      <c r="CF6762" s="273">
        <v>0</v>
      </c>
      <c r="CG6762" s="273" t="s">
        <v>80</v>
      </c>
      <c r="CH6762" s="273">
        <v>0</v>
      </c>
      <c r="CI6762" s="273" t="s">
        <v>80</v>
      </c>
      <c r="CM6762" s="273" t="s">
        <v>73</v>
      </c>
      <c r="CN6762" s="273">
        <v>3</v>
      </c>
    </row>
    <row r="6763" spans="4:92">
      <c r="D6763" s="273" t="s">
        <v>64</v>
      </c>
      <c r="E6763" s="273" t="s">
        <v>63</v>
      </c>
      <c r="F6763" s="273" t="s">
        <v>252</v>
      </c>
      <c r="G6763" s="273" t="s">
        <v>515</v>
      </c>
      <c r="H6763" s="274">
        <v>44986</v>
      </c>
      <c r="I6763" s="273">
        <v>11482</v>
      </c>
      <c r="J6763" s="273">
        <v>669</v>
      </c>
      <c r="K6763" s="273">
        <v>123190</v>
      </c>
      <c r="L6763" s="273" t="s">
        <v>66</v>
      </c>
      <c r="M6763" s="273">
        <v>12030.822319999999</v>
      </c>
      <c r="N6763" s="273" t="s">
        <v>115</v>
      </c>
      <c r="W6763" s="273">
        <v>169852</v>
      </c>
      <c r="BV6763" s="273" t="s">
        <v>64</v>
      </c>
      <c r="BW6763" s="273" t="s">
        <v>404</v>
      </c>
      <c r="BX6763" s="273" t="s">
        <v>408</v>
      </c>
      <c r="BY6763" s="273" t="s">
        <v>419</v>
      </c>
      <c r="BZ6763" s="273" t="s">
        <v>86</v>
      </c>
      <c r="CA6763" s="273" t="s">
        <v>87</v>
      </c>
      <c r="CB6763" s="273" t="s">
        <v>233</v>
      </c>
      <c r="CC6763" s="273" t="s">
        <v>234</v>
      </c>
      <c r="CD6763" s="282">
        <v>1</v>
      </c>
      <c r="CE6763" s="274">
        <v>45017</v>
      </c>
      <c r="CG6763" s="273" t="s">
        <v>181</v>
      </c>
      <c r="CI6763" s="273" t="s">
        <v>181</v>
      </c>
      <c r="CJ6763" s="273" t="s">
        <v>2269</v>
      </c>
      <c r="CM6763" s="273" t="s">
        <v>73</v>
      </c>
      <c r="CN6763" s="273">
        <v>3</v>
      </c>
    </row>
    <row r="6764" spans="4:92">
      <c r="D6764" s="273" t="s">
        <v>64</v>
      </c>
      <c r="E6764" s="273" t="s">
        <v>63</v>
      </c>
      <c r="F6764" s="273" t="s">
        <v>252</v>
      </c>
      <c r="G6764" s="273" t="s">
        <v>515</v>
      </c>
      <c r="H6764" s="274">
        <v>45017</v>
      </c>
      <c r="I6764" s="273">
        <v>11644</v>
      </c>
      <c r="J6764" s="273">
        <v>669</v>
      </c>
      <c r="K6764" s="273">
        <v>143077</v>
      </c>
      <c r="L6764" s="273" t="s">
        <v>66</v>
      </c>
      <c r="M6764" s="273">
        <v>25271.73704</v>
      </c>
      <c r="N6764" s="273" t="s">
        <v>67</v>
      </c>
      <c r="P6764" s="273" t="s">
        <v>1011</v>
      </c>
      <c r="Q6764" s="273" t="s">
        <v>69</v>
      </c>
      <c r="R6764" s="273" t="s">
        <v>70</v>
      </c>
      <c r="S6764" s="273" t="s">
        <v>1041</v>
      </c>
      <c r="T6764" s="273" t="s">
        <v>1042</v>
      </c>
      <c r="U6764" s="273" t="s">
        <v>73</v>
      </c>
      <c r="V6764" s="273" t="s">
        <v>1043</v>
      </c>
      <c r="W6764" s="273">
        <v>171381</v>
      </c>
      <c r="BV6764" s="273" t="s">
        <v>64</v>
      </c>
      <c r="BW6764" s="273" t="s">
        <v>404</v>
      </c>
      <c r="BX6764" s="273" t="s">
        <v>408</v>
      </c>
      <c r="BY6764" s="273" t="s">
        <v>419</v>
      </c>
      <c r="BZ6764" s="273" t="s">
        <v>86</v>
      </c>
      <c r="CA6764" s="273" t="s">
        <v>87</v>
      </c>
      <c r="CB6764" s="273" t="s">
        <v>217</v>
      </c>
      <c r="CC6764" s="273" t="s">
        <v>218</v>
      </c>
      <c r="CD6764" s="282">
        <v>2</v>
      </c>
      <c r="CE6764" s="274">
        <v>45017</v>
      </c>
      <c r="CG6764" s="273" t="s">
        <v>181</v>
      </c>
      <c r="CI6764" s="273" t="s">
        <v>181</v>
      </c>
      <c r="CJ6764" s="273" t="s">
        <v>445</v>
      </c>
      <c r="CM6764" s="273" t="s">
        <v>73</v>
      </c>
      <c r="CN6764" s="273">
        <v>3</v>
      </c>
    </row>
    <row r="6765" spans="4:92">
      <c r="D6765" s="273" t="s">
        <v>64</v>
      </c>
      <c r="E6765" s="273" t="s">
        <v>63</v>
      </c>
      <c r="F6765" s="273" t="s">
        <v>252</v>
      </c>
      <c r="G6765" s="273" t="s">
        <v>515</v>
      </c>
      <c r="H6765" s="274">
        <v>45017</v>
      </c>
      <c r="I6765" s="273">
        <v>11644</v>
      </c>
      <c r="J6765" s="273">
        <v>669</v>
      </c>
      <c r="K6765" s="273">
        <v>76612</v>
      </c>
      <c r="L6765" s="273" t="s">
        <v>66</v>
      </c>
      <c r="M6765" s="273">
        <v>9025.8273599999993</v>
      </c>
      <c r="N6765" s="273" t="s">
        <v>67</v>
      </c>
      <c r="P6765" s="273" t="s">
        <v>92</v>
      </c>
      <c r="Q6765" s="273" t="s">
        <v>69</v>
      </c>
      <c r="R6765" s="273" t="s">
        <v>70</v>
      </c>
      <c r="S6765" s="273" t="s">
        <v>93</v>
      </c>
      <c r="T6765" s="273" t="s">
        <v>94</v>
      </c>
      <c r="U6765" s="273" t="s">
        <v>73</v>
      </c>
      <c r="V6765" s="273" t="s">
        <v>95</v>
      </c>
      <c r="W6765" s="273">
        <v>171397</v>
      </c>
      <c r="BV6765" s="273" t="s">
        <v>64</v>
      </c>
      <c r="BW6765" s="273" t="s">
        <v>404</v>
      </c>
      <c r="BX6765" s="273" t="s">
        <v>408</v>
      </c>
      <c r="BY6765" s="273" t="s">
        <v>419</v>
      </c>
      <c r="BZ6765" s="273" t="s">
        <v>86</v>
      </c>
      <c r="CA6765" s="273" t="s">
        <v>87</v>
      </c>
      <c r="CB6765" s="273" t="s">
        <v>225</v>
      </c>
      <c r="CC6765" s="273" t="s">
        <v>226</v>
      </c>
      <c r="CD6765" s="282">
        <v>5</v>
      </c>
      <c r="CE6765" s="274">
        <v>45017</v>
      </c>
      <c r="CF6765" s="273">
        <v>0</v>
      </c>
      <c r="CG6765" s="273" t="s">
        <v>80</v>
      </c>
      <c r="CH6765" s="273">
        <v>0</v>
      </c>
      <c r="CI6765" s="273" t="s">
        <v>80</v>
      </c>
      <c r="CM6765" s="273" t="s">
        <v>73</v>
      </c>
      <c r="CN6765" s="273">
        <v>3</v>
      </c>
    </row>
    <row r="6766" spans="4:92">
      <c r="D6766" s="273" t="s">
        <v>64</v>
      </c>
      <c r="E6766" s="273" t="s">
        <v>63</v>
      </c>
      <c r="F6766" s="273" t="s">
        <v>252</v>
      </c>
      <c r="G6766" s="273" t="s">
        <v>515</v>
      </c>
      <c r="H6766" s="274">
        <v>45017</v>
      </c>
      <c r="I6766" s="273">
        <v>11644</v>
      </c>
      <c r="J6766" s="273">
        <v>669</v>
      </c>
      <c r="K6766" s="273">
        <v>0</v>
      </c>
      <c r="L6766" s="273" t="s">
        <v>66</v>
      </c>
      <c r="M6766" s="273">
        <v>0</v>
      </c>
      <c r="N6766" s="273" t="s">
        <v>67</v>
      </c>
      <c r="P6766" s="273" t="s">
        <v>68</v>
      </c>
      <c r="Q6766" s="273" t="s">
        <v>69</v>
      </c>
      <c r="R6766" s="273" t="s">
        <v>70</v>
      </c>
      <c r="S6766" s="273" t="s">
        <v>71</v>
      </c>
      <c r="T6766" s="273" t="s">
        <v>72</v>
      </c>
      <c r="U6766" s="273" t="s">
        <v>73</v>
      </c>
      <c r="V6766" s="273" t="s">
        <v>74</v>
      </c>
      <c r="W6766" s="273">
        <v>171414</v>
      </c>
      <c r="BV6766" s="273" t="s">
        <v>64</v>
      </c>
      <c r="BW6766" s="273" t="s">
        <v>404</v>
      </c>
      <c r="BX6766" s="273" t="s">
        <v>408</v>
      </c>
      <c r="BY6766" s="273" t="s">
        <v>419</v>
      </c>
      <c r="BZ6766" s="273" t="s">
        <v>86</v>
      </c>
      <c r="CA6766" s="273" t="s">
        <v>87</v>
      </c>
      <c r="CB6766" s="273" t="s">
        <v>225</v>
      </c>
      <c r="CC6766" s="273" t="s">
        <v>226</v>
      </c>
      <c r="CD6766" s="282">
        <v>5</v>
      </c>
      <c r="CE6766" s="274">
        <v>45047</v>
      </c>
      <c r="CF6766" s="273">
        <v>0</v>
      </c>
      <c r="CG6766" s="273" t="s">
        <v>80</v>
      </c>
      <c r="CH6766" s="273">
        <v>0</v>
      </c>
      <c r="CI6766" s="273" t="s">
        <v>80</v>
      </c>
      <c r="CM6766" s="273" t="s">
        <v>73</v>
      </c>
      <c r="CN6766" s="273">
        <v>3</v>
      </c>
    </row>
    <row r="6767" spans="4:92">
      <c r="D6767" s="273" t="s">
        <v>64</v>
      </c>
      <c r="E6767" s="273" t="s">
        <v>63</v>
      </c>
      <c r="F6767" s="273" t="s">
        <v>252</v>
      </c>
      <c r="G6767" s="273" t="s">
        <v>515</v>
      </c>
      <c r="H6767" s="274">
        <v>45017</v>
      </c>
      <c r="I6767" s="273">
        <v>11644</v>
      </c>
      <c r="J6767" s="273">
        <v>669</v>
      </c>
      <c r="K6767" s="273">
        <v>0</v>
      </c>
      <c r="L6767" s="273" t="s">
        <v>66</v>
      </c>
      <c r="N6767" s="273" t="s">
        <v>107</v>
      </c>
      <c r="W6767" s="273">
        <v>171380</v>
      </c>
      <c r="BV6767" s="273" t="s">
        <v>64</v>
      </c>
      <c r="BW6767" s="273" t="s">
        <v>404</v>
      </c>
      <c r="BX6767" s="273" t="s">
        <v>408</v>
      </c>
      <c r="BY6767" s="273" t="s">
        <v>419</v>
      </c>
      <c r="BZ6767" s="273" t="s">
        <v>86</v>
      </c>
      <c r="CA6767" s="273" t="s">
        <v>87</v>
      </c>
      <c r="CB6767" s="273" t="s">
        <v>217</v>
      </c>
      <c r="CC6767" s="273" t="s">
        <v>218</v>
      </c>
      <c r="CD6767" s="282">
        <v>2</v>
      </c>
      <c r="CE6767" s="274">
        <v>45047</v>
      </c>
      <c r="CG6767" s="273" t="s">
        <v>181</v>
      </c>
      <c r="CI6767" s="273" t="s">
        <v>181</v>
      </c>
      <c r="CJ6767" s="273" t="s">
        <v>445</v>
      </c>
      <c r="CM6767" s="273" t="s">
        <v>73</v>
      </c>
      <c r="CN6767" s="273">
        <v>3</v>
      </c>
    </row>
    <row r="6768" spans="4:92">
      <c r="D6768" s="273" t="s">
        <v>64</v>
      </c>
      <c r="E6768" s="273" t="s">
        <v>63</v>
      </c>
      <c r="F6768" s="273" t="s">
        <v>252</v>
      </c>
      <c r="G6768" s="273" t="s">
        <v>515</v>
      </c>
      <c r="H6768" s="274">
        <v>45017</v>
      </c>
      <c r="I6768" s="273">
        <v>11644</v>
      </c>
      <c r="J6768" s="273">
        <v>669</v>
      </c>
      <c r="K6768" s="273">
        <v>215066</v>
      </c>
      <c r="L6768" s="273" t="s">
        <v>66</v>
      </c>
      <c r="M6768" s="273">
        <v>22251.797040000001</v>
      </c>
      <c r="N6768" s="273" t="s">
        <v>115</v>
      </c>
      <c r="W6768" s="273">
        <v>171379</v>
      </c>
      <c r="BV6768" s="273" t="s">
        <v>64</v>
      </c>
      <c r="BW6768" s="273" t="s">
        <v>404</v>
      </c>
      <c r="BX6768" s="273" t="s">
        <v>408</v>
      </c>
      <c r="BY6768" s="273" t="s">
        <v>419</v>
      </c>
      <c r="BZ6768" s="273" t="s">
        <v>86</v>
      </c>
      <c r="CA6768" s="273" t="s">
        <v>87</v>
      </c>
      <c r="CB6768" s="273" t="s">
        <v>233</v>
      </c>
      <c r="CC6768" s="273" t="s">
        <v>234</v>
      </c>
      <c r="CD6768" s="282">
        <v>1</v>
      </c>
      <c r="CE6768" s="274">
        <v>45047</v>
      </c>
      <c r="CG6768" s="273" t="s">
        <v>181</v>
      </c>
      <c r="CI6768" s="273" t="s">
        <v>181</v>
      </c>
      <c r="CJ6768" s="273" t="s">
        <v>1837</v>
      </c>
      <c r="CM6768" s="273" t="s">
        <v>73</v>
      </c>
      <c r="CN6768" s="273">
        <v>3</v>
      </c>
    </row>
    <row r="6769" spans="4:92">
      <c r="D6769" s="273" t="s">
        <v>64</v>
      </c>
      <c r="E6769" s="273" t="s">
        <v>63</v>
      </c>
      <c r="F6769" s="273" t="s">
        <v>252</v>
      </c>
      <c r="G6769" s="273" t="s">
        <v>515</v>
      </c>
      <c r="H6769" s="274">
        <v>45047</v>
      </c>
      <c r="I6769" s="273">
        <v>12249</v>
      </c>
      <c r="J6769" s="273">
        <v>669</v>
      </c>
      <c r="K6769" s="273">
        <v>143832</v>
      </c>
      <c r="L6769" s="273" t="s">
        <v>66</v>
      </c>
      <c r="M6769" s="273">
        <v>25405.070240000001</v>
      </c>
      <c r="N6769" s="273" t="s">
        <v>67</v>
      </c>
      <c r="P6769" s="273" t="s">
        <v>1011</v>
      </c>
      <c r="Q6769" s="273" t="s">
        <v>69</v>
      </c>
      <c r="R6769" s="273" t="s">
        <v>70</v>
      </c>
      <c r="S6769" s="273" t="s">
        <v>1041</v>
      </c>
      <c r="T6769" s="273" t="s">
        <v>1042</v>
      </c>
      <c r="U6769" s="273" t="s">
        <v>73</v>
      </c>
      <c r="V6769" s="273" t="s">
        <v>1043</v>
      </c>
      <c r="W6769" s="273">
        <v>183588</v>
      </c>
      <c r="BV6769" s="273" t="s">
        <v>64</v>
      </c>
      <c r="BW6769" s="273" t="s">
        <v>404</v>
      </c>
      <c r="BX6769" s="273" t="s">
        <v>408</v>
      </c>
      <c r="BY6769" s="273" t="s">
        <v>419</v>
      </c>
      <c r="BZ6769" s="273" t="s">
        <v>138</v>
      </c>
      <c r="CA6769" s="273" t="s">
        <v>139</v>
      </c>
      <c r="CB6769" s="273" t="s">
        <v>190</v>
      </c>
      <c r="CC6769" s="273" t="s">
        <v>191</v>
      </c>
      <c r="CD6769" s="282">
        <v>8</v>
      </c>
      <c r="CE6769" s="274">
        <v>45047</v>
      </c>
      <c r="CF6769" s="273">
        <v>0</v>
      </c>
      <c r="CG6769" s="273" t="s">
        <v>80</v>
      </c>
      <c r="CH6769" s="273">
        <v>0</v>
      </c>
      <c r="CI6769" s="273" t="s">
        <v>80</v>
      </c>
      <c r="CM6769" s="273" t="s">
        <v>73</v>
      </c>
      <c r="CN6769" s="273">
        <v>3</v>
      </c>
    </row>
    <row r="6770" spans="4:92">
      <c r="D6770" s="273" t="s">
        <v>83</v>
      </c>
      <c r="E6770" s="273" t="s">
        <v>194</v>
      </c>
      <c r="F6770" s="273" t="s">
        <v>385</v>
      </c>
      <c r="G6770" s="273" t="s">
        <v>450</v>
      </c>
      <c r="H6770" s="274">
        <v>45231</v>
      </c>
      <c r="I6770" s="273">
        <v>14607</v>
      </c>
      <c r="J6770" s="273">
        <v>840</v>
      </c>
      <c r="K6770" s="273">
        <v>3059.43</v>
      </c>
      <c r="L6770" s="273" t="s">
        <v>66</v>
      </c>
      <c r="M6770" s="273">
        <v>295.54000000000002</v>
      </c>
      <c r="N6770" s="273" t="s">
        <v>115</v>
      </c>
      <c r="W6770" s="273">
        <v>310002</v>
      </c>
      <c r="BV6770" s="273" t="s">
        <v>64</v>
      </c>
      <c r="BW6770" s="273" t="s">
        <v>404</v>
      </c>
      <c r="BX6770" s="273" t="s">
        <v>408</v>
      </c>
      <c r="BY6770" s="273" t="s">
        <v>419</v>
      </c>
      <c r="BZ6770" s="273" t="s">
        <v>167</v>
      </c>
      <c r="CA6770" s="273" t="s">
        <v>168</v>
      </c>
      <c r="CB6770" s="273" t="s">
        <v>319</v>
      </c>
      <c r="CC6770" s="273" t="s">
        <v>320</v>
      </c>
      <c r="CD6770" s="282">
        <v>15</v>
      </c>
      <c r="CE6770" s="274">
        <v>45047</v>
      </c>
      <c r="CF6770" s="273">
        <v>0</v>
      </c>
      <c r="CG6770" s="273" t="s">
        <v>80</v>
      </c>
      <c r="CH6770" s="273">
        <v>0</v>
      </c>
      <c r="CI6770" s="273" t="s">
        <v>80</v>
      </c>
      <c r="CM6770" s="273" t="s">
        <v>73</v>
      </c>
      <c r="CN6770" s="273">
        <v>3</v>
      </c>
    </row>
    <row r="6771" spans="4:92">
      <c r="D6771" s="273" t="s">
        <v>83</v>
      </c>
      <c r="E6771" s="273" t="s">
        <v>194</v>
      </c>
      <c r="F6771" s="273" t="s">
        <v>385</v>
      </c>
      <c r="G6771" s="273" t="s">
        <v>450</v>
      </c>
      <c r="H6771" s="274">
        <v>45231</v>
      </c>
      <c r="I6771" s="273">
        <v>14607</v>
      </c>
      <c r="J6771" s="273">
        <v>840</v>
      </c>
      <c r="K6771" s="273">
        <v>0</v>
      </c>
      <c r="L6771" s="273" t="s">
        <v>66</v>
      </c>
      <c r="N6771" s="273" t="s">
        <v>107</v>
      </c>
      <c r="W6771" s="273">
        <v>310003</v>
      </c>
      <c r="BV6771" s="273" t="s">
        <v>64</v>
      </c>
      <c r="BW6771" s="273" t="s">
        <v>404</v>
      </c>
      <c r="BX6771" s="273" t="s">
        <v>408</v>
      </c>
      <c r="BY6771" s="273" t="s">
        <v>419</v>
      </c>
      <c r="BZ6771" s="273" t="s">
        <v>86</v>
      </c>
      <c r="CA6771" s="273" t="s">
        <v>87</v>
      </c>
      <c r="CB6771" s="273" t="s">
        <v>179</v>
      </c>
      <c r="CC6771" s="273" t="s">
        <v>180</v>
      </c>
      <c r="CD6771" s="282">
        <v>1</v>
      </c>
      <c r="CE6771" s="274">
        <v>45047</v>
      </c>
      <c r="CG6771" s="273" t="s">
        <v>181</v>
      </c>
      <c r="CI6771" s="273" t="s">
        <v>181</v>
      </c>
      <c r="CJ6771" s="273" t="s">
        <v>2269</v>
      </c>
      <c r="CM6771" s="273" t="s">
        <v>73</v>
      </c>
      <c r="CN6771" s="273">
        <v>3</v>
      </c>
    </row>
    <row r="6772" spans="4:92">
      <c r="D6772" s="273" t="s">
        <v>83</v>
      </c>
      <c r="E6772" s="273" t="s">
        <v>194</v>
      </c>
      <c r="F6772" s="273" t="s">
        <v>195</v>
      </c>
      <c r="G6772" s="273" t="s">
        <v>818</v>
      </c>
      <c r="H6772" s="274">
        <v>45108</v>
      </c>
      <c r="I6772" s="273">
        <v>12871</v>
      </c>
      <c r="J6772" s="273">
        <v>788</v>
      </c>
      <c r="K6772" s="273">
        <v>24282</v>
      </c>
      <c r="L6772" s="273" t="s">
        <v>66</v>
      </c>
      <c r="M6772" s="273">
        <v>3286.6509500000002</v>
      </c>
      <c r="N6772" s="273" t="s">
        <v>115</v>
      </c>
      <c r="W6772" s="273">
        <v>204516</v>
      </c>
      <c r="BV6772" s="273" t="s">
        <v>64</v>
      </c>
      <c r="BW6772" s="273" t="s">
        <v>404</v>
      </c>
      <c r="BX6772" s="273" t="s">
        <v>408</v>
      </c>
      <c r="BY6772" s="273" t="s">
        <v>419</v>
      </c>
      <c r="BZ6772" s="273" t="s">
        <v>204</v>
      </c>
      <c r="CA6772" s="273" t="s">
        <v>205</v>
      </c>
      <c r="CB6772" s="273" t="s">
        <v>206</v>
      </c>
      <c r="CC6772" s="273" t="s">
        <v>207</v>
      </c>
      <c r="CD6772" s="282">
        <v>0</v>
      </c>
      <c r="CE6772" s="274">
        <v>45047</v>
      </c>
      <c r="CG6772" s="273" t="s">
        <v>181</v>
      </c>
      <c r="CI6772" s="273" t="s">
        <v>208</v>
      </c>
      <c r="CJ6772" s="273" t="s">
        <v>209</v>
      </c>
      <c r="CM6772" s="273" t="s">
        <v>73</v>
      </c>
      <c r="CN6772" s="273">
        <v>3</v>
      </c>
    </row>
    <row r="6773" spans="4:92">
      <c r="D6773" s="273" t="s">
        <v>83</v>
      </c>
      <c r="E6773" s="273" t="s">
        <v>194</v>
      </c>
      <c r="F6773" s="273" t="s">
        <v>195</v>
      </c>
      <c r="G6773" s="273" t="s">
        <v>818</v>
      </c>
      <c r="H6773" s="274">
        <v>45139</v>
      </c>
      <c r="I6773" s="273">
        <v>13548</v>
      </c>
      <c r="J6773" s="273">
        <v>788</v>
      </c>
      <c r="W6773" s="273">
        <v>222561</v>
      </c>
      <c r="BV6773" s="273" t="s">
        <v>64</v>
      </c>
      <c r="BW6773" s="273" t="s">
        <v>404</v>
      </c>
      <c r="BX6773" s="273" t="s">
        <v>408</v>
      </c>
      <c r="BY6773" s="273" t="s">
        <v>419</v>
      </c>
      <c r="BZ6773" s="273" t="s">
        <v>167</v>
      </c>
      <c r="CA6773" s="273" t="s">
        <v>168</v>
      </c>
      <c r="CB6773" s="273" t="s">
        <v>313</v>
      </c>
      <c r="CC6773" s="273" t="s">
        <v>314</v>
      </c>
      <c r="CD6773" s="282">
        <v>14</v>
      </c>
      <c r="CE6773" s="274">
        <v>45047</v>
      </c>
      <c r="CF6773" s="273">
        <v>0</v>
      </c>
      <c r="CG6773" s="273" t="s">
        <v>80</v>
      </c>
      <c r="CH6773" s="273">
        <v>0</v>
      </c>
      <c r="CI6773" s="273" t="s">
        <v>80</v>
      </c>
      <c r="CM6773" s="273" t="s">
        <v>73</v>
      </c>
      <c r="CN6773" s="273">
        <v>3</v>
      </c>
    </row>
    <row r="6774" spans="4:92">
      <c r="D6774" s="273" t="s">
        <v>83</v>
      </c>
      <c r="E6774" s="273" t="s">
        <v>194</v>
      </c>
      <c r="F6774" s="273" t="s">
        <v>195</v>
      </c>
      <c r="G6774" s="273" t="s">
        <v>818</v>
      </c>
      <c r="H6774" s="274">
        <v>45139</v>
      </c>
      <c r="I6774" s="273">
        <v>13548</v>
      </c>
      <c r="J6774" s="273">
        <v>788</v>
      </c>
      <c r="K6774" s="273">
        <v>0</v>
      </c>
      <c r="L6774" s="273" t="s">
        <v>66</v>
      </c>
      <c r="N6774" s="273" t="s">
        <v>107</v>
      </c>
      <c r="W6774" s="273">
        <v>222586</v>
      </c>
      <c r="BV6774" s="273" t="s">
        <v>64</v>
      </c>
      <c r="BW6774" s="273" t="s">
        <v>404</v>
      </c>
      <c r="BX6774" s="273" t="s">
        <v>408</v>
      </c>
      <c r="BY6774" s="273" t="s">
        <v>419</v>
      </c>
      <c r="BZ6774" s="273" t="s">
        <v>167</v>
      </c>
      <c r="CA6774" s="273" t="s">
        <v>168</v>
      </c>
      <c r="CB6774" s="273" t="s">
        <v>353</v>
      </c>
      <c r="CC6774" s="273" t="s">
        <v>354</v>
      </c>
      <c r="CD6774" s="282">
        <v>13</v>
      </c>
      <c r="CE6774" s="274">
        <v>45047</v>
      </c>
      <c r="CF6774" s="273">
        <v>0</v>
      </c>
      <c r="CG6774" s="273" t="s">
        <v>80</v>
      </c>
      <c r="CH6774" s="273">
        <v>0</v>
      </c>
      <c r="CI6774" s="273" t="s">
        <v>80</v>
      </c>
      <c r="CM6774" s="273" t="s">
        <v>73</v>
      </c>
      <c r="CN6774" s="273">
        <v>3</v>
      </c>
    </row>
    <row r="6775" spans="4:92">
      <c r="D6775" s="273" t="s">
        <v>83</v>
      </c>
      <c r="E6775" s="273" t="s">
        <v>194</v>
      </c>
      <c r="F6775" s="273" t="s">
        <v>195</v>
      </c>
      <c r="G6775" s="273" t="s">
        <v>818</v>
      </c>
      <c r="H6775" s="274">
        <v>45139</v>
      </c>
      <c r="I6775" s="273">
        <v>13548</v>
      </c>
      <c r="J6775" s="273">
        <v>788</v>
      </c>
      <c r="K6775" s="273">
        <v>22504</v>
      </c>
      <c r="L6775" s="273" t="s">
        <v>66</v>
      </c>
      <c r="M6775" s="273">
        <v>3031.7874000000002</v>
      </c>
      <c r="N6775" s="273" t="s">
        <v>115</v>
      </c>
      <c r="W6775" s="273">
        <v>222585</v>
      </c>
      <c r="BV6775" s="273" t="s">
        <v>64</v>
      </c>
      <c r="BW6775" s="273" t="s">
        <v>404</v>
      </c>
      <c r="BX6775" s="273" t="s">
        <v>408</v>
      </c>
      <c r="BY6775" s="273" t="s">
        <v>419</v>
      </c>
      <c r="BZ6775" s="273" t="s">
        <v>151</v>
      </c>
      <c r="CA6775" s="273" t="s">
        <v>152</v>
      </c>
      <c r="CB6775" s="273" t="s">
        <v>161</v>
      </c>
      <c r="CC6775" s="273" t="s">
        <v>162</v>
      </c>
      <c r="CD6775" s="282">
        <v>11</v>
      </c>
      <c r="CE6775" s="274">
        <v>45047</v>
      </c>
      <c r="CF6775" s="273">
        <v>3941.6</v>
      </c>
      <c r="CG6775" s="273" t="s">
        <v>80</v>
      </c>
      <c r="CH6775" s="273">
        <v>3941.6</v>
      </c>
      <c r="CI6775" s="273" t="s">
        <v>80</v>
      </c>
      <c r="CM6775" s="273" t="s">
        <v>73</v>
      </c>
      <c r="CN6775" s="273">
        <v>3</v>
      </c>
    </row>
    <row r="6776" spans="4:92">
      <c r="D6776" s="273" t="s">
        <v>83</v>
      </c>
      <c r="E6776" s="273" t="s">
        <v>194</v>
      </c>
      <c r="F6776" s="273" t="s">
        <v>195</v>
      </c>
      <c r="G6776" s="273" t="s">
        <v>818</v>
      </c>
      <c r="H6776" s="274">
        <v>45170</v>
      </c>
      <c r="I6776" s="273">
        <v>13875</v>
      </c>
      <c r="J6776" s="273">
        <v>788</v>
      </c>
      <c r="W6776" s="273">
        <v>235512</v>
      </c>
      <c r="BV6776" s="273" t="s">
        <v>64</v>
      </c>
      <c r="BW6776" s="273" t="s">
        <v>404</v>
      </c>
      <c r="BX6776" s="273" t="s">
        <v>408</v>
      </c>
      <c r="BY6776" s="273" t="s">
        <v>419</v>
      </c>
      <c r="BZ6776" s="273" t="s">
        <v>167</v>
      </c>
      <c r="CA6776" s="273" t="s">
        <v>168</v>
      </c>
      <c r="CB6776" s="273" t="s">
        <v>169</v>
      </c>
      <c r="CC6776" s="273" t="s">
        <v>170</v>
      </c>
      <c r="CD6776" s="282">
        <v>12</v>
      </c>
      <c r="CE6776" s="274">
        <v>45047</v>
      </c>
      <c r="CF6776" s="273">
        <v>0</v>
      </c>
      <c r="CG6776" s="273" t="s">
        <v>80</v>
      </c>
      <c r="CH6776" s="273">
        <v>0</v>
      </c>
      <c r="CI6776" s="273" t="s">
        <v>80</v>
      </c>
      <c r="CM6776" s="273" t="s">
        <v>73</v>
      </c>
      <c r="CN6776" s="273">
        <v>3</v>
      </c>
    </row>
    <row r="6777" spans="4:92">
      <c r="D6777" s="273" t="s">
        <v>83</v>
      </c>
      <c r="E6777" s="273" t="s">
        <v>194</v>
      </c>
      <c r="F6777" s="273" t="s">
        <v>195</v>
      </c>
      <c r="G6777" s="273" t="s">
        <v>818</v>
      </c>
      <c r="H6777" s="274">
        <v>45170</v>
      </c>
      <c r="I6777" s="273">
        <v>13875</v>
      </c>
      <c r="J6777" s="273">
        <v>788</v>
      </c>
      <c r="K6777" s="273">
        <v>0</v>
      </c>
      <c r="L6777" s="273" t="s">
        <v>66</v>
      </c>
      <c r="N6777" s="273" t="s">
        <v>107</v>
      </c>
      <c r="W6777" s="273">
        <v>235537</v>
      </c>
      <c r="BV6777" s="273" t="s">
        <v>64</v>
      </c>
      <c r="BW6777" s="273" t="s">
        <v>404</v>
      </c>
      <c r="BX6777" s="273" t="s">
        <v>408</v>
      </c>
      <c r="BY6777" s="273" t="s">
        <v>419</v>
      </c>
      <c r="BZ6777" s="273" t="s">
        <v>138</v>
      </c>
      <c r="CA6777" s="273" t="s">
        <v>139</v>
      </c>
      <c r="CB6777" s="273" t="s">
        <v>140</v>
      </c>
      <c r="CC6777" s="273" t="s">
        <v>141</v>
      </c>
      <c r="CD6777" s="282">
        <v>9</v>
      </c>
      <c r="CE6777" s="274">
        <v>45047</v>
      </c>
      <c r="CF6777" s="273">
        <v>0</v>
      </c>
      <c r="CG6777" s="273" t="s">
        <v>80</v>
      </c>
      <c r="CH6777" s="273">
        <v>0</v>
      </c>
      <c r="CI6777" s="273" t="s">
        <v>80</v>
      </c>
      <c r="CM6777" s="273" t="s">
        <v>73</v>
      </c>
      <c r="CN6777" s="273">
        <v>3</v>
      </c>
    </row>
    <row r="6778" spans="4:92">
      <c r="D6778" s="273" t="s">
        <v>83</v>
      </c>
      <c r="E6778" s="273" t="s">
        <v>194</v>
      </c>
      <c r="F6778" s="273" t="s">
        <v>195</v>
      </c>
      <c r="G6778" s="273" t="s">
        <v>818</v>
      </c>
      <c r="H6778" s="274">
        <v>45170</v>
      </c>
      <c r="I6778" s="273">
        <v>13875</v>
      </c>
      <c r="J6778" s="273">
        <v>788</v>
      </c>
      <c r="K6778" s="273">
        <v>19358</v>
      </c>
      <c r="L6778" s="273" t="s">
        <v>66</v>
      </c>
      <c r="M6778" s="273">
        <v>2640.1723000000002</v>
      </c>
      <c r="N6778" s="273" t="s">
        <v>115</v>
      </c>
      <c r="W6778" s="273">
        <v>235536</v>
      </c>
      <c r="BV6778" s="273" t="s">
        <v>64</v>
      </c>
      <c r="BW6778" s="273" t="s">
        <v>404</v>
      </c>
      <c r="BX6778" s="273" t="s">
        <v>408</v>
      </c>
      <c r="BY6778" s="273" t="s">
        <v>419</v>
      </c>
      <c r="BZ6778" s="273" t="s">
        <v>151</v>
      </c>
      <c r="CA6778" s="273" t="s">
        <v>152</v>
      </c>
      <c r="CB6778" s="273" t="s">
        <v>153</v>
      </c>
      <c r="CC6778" s="273" t="s">
        <v>154</v>
      </c>
      <c r="CD6778" s="282">
        <v>10</v>
      </c>
      <c r="CE6778" s="274">
        <v>45047</v>
      </c>
      <c r="CF6778" s="273">
        <v>4927</v>
      </c>
      <c r="CG6778" s="273" t="s">
        <v>80</v>
      </c>
      <c r="CH6778" s="273">
        <v>4927</v>
      </c>
      <c r="CI6778" s="273" t="s">
        <v>80</v>
      </c>
      <c r="CM6778" s="273" t="s">
        <v>73</v>
      </c>
      <c r="CN6778" s="273">
        <v>3</v>
      </c>
    </row>
    <row r="6779" spans="4:92">
      <c r="D6779" s="273" t="s">
        <v>83</v>
      </c>
      <c r="E6779" s="273" t="s">
        <v>194</v>
      </c>
      <c r="F6779" s="273" t="s">
        <v>195</v>
      </c>
      <c r="G6779" s="273" t="s">
        <v>818</v>
      </c>
      <c r="H6779" s="274">
        <v>45200</v>
      </c>
      <c r="I6779" s="273">
        <v>14210</v>
      </c>
      <c r="J6779" s="273">
        <v>788</v>
      </c>
      <c r="W6779" s="273">
        <v>253529</v>
      </c>
      <c r="BV6779" s="273" t="s">
        <v>64</v>
      </c>
      <c r="BW6779" s="273" t="s">
        <v>404</v>
      </c>
      <c r="BX6779" s="273" t="s">
        <v>408</v>
      </c>
      <c r="BY6779" s="273" t="s">
        <v>419</v>
      </c>
      <c r="BZ6779" s="273" t="s">
        <v>126</v>
      </c>
      <c r="CA6779" s="273" t="s">
        <v>127</v>
      </c>
      <c r="CB6779" s="273" t="s">
        <v>128</v>
      </c>
      <c r="CC6779" s="273" t="s">
        <v>129</v>
      </c>
      <c r="CD6779" s="282">
        <v>6</v>
      </c>
      <c r="CE6779" s="274">
        <v>45047</v>
      </c>
      <c r="CI6779" s="273" t="s">
        <v>80</v>
      </c>
      <c r="CM6779" s="273" t="s">
        <v>73</v>
      </c>
      <c r="CN6779" s="273">
        <v>3</v>
      </c>
    </row>
    <row r="6780" spans="4:92">
      <c r="D6780" s="273" t="s">
        <v>83</v>
      </c>
      <c r="E6780" s="273" t="s">
        <v>194</v>
      </c>
      <c r="F6780" s="273" t="s">
        <v>195</v>
      </c>
      <c r="G6780" s="273" t="s">
        <v>818</v>
      </c>
      <c r="H6780" s="274">
        <v>45200</v>
      </c>
      <c r="I6780" s="273">
        <v>14210</v>
      </c>
      <c r="J6780" s="273">
        <v>788</v>
      </c>
      <c r="K6780" s="273">
        <v>0</v>
      </c>
      <c r="L6780" s="273" t="s">
        <v>66</v>
      </c>
      <c r="N6780" s="273" t="s">
        <v>107</v>
      </c>
      <c r="W6780" s="273">
        <v>253554</v>
      </c>
      <c r="BV6780" s="273" t="s">
        <v>64</v>
      </c>
      <c r="BW6780" s="273" t="s">
        <v>404</v>
      </c>
      <c r="BX6780" s="273" t="s">
        <v>408</v>
      </c>
      <c r="BY6780" s="273" t="s">
        <v>419</v>
      </c>
      <c r="BZ6780" s="273" t="s">
        <v>110</v>
      </c>
      <c r="CA6780" s="273" t="s">
        <v>111</v>
      </c>
      <c r="CB6780" s="273" t="s">
        <v>117</v>
      </c>
      <c r="CC6780" s="273" t="s">
        <v>118</v>
      </c>
      <c r="CD6780" s="282">
        <v>5</v>
      </c>
      <c r="CE6780" s="274">
        <v>45047</v>
      </c>
      <c r="CI6780" s="273" t="s">
        <v>104</v>
      </c>
      <c r="CM6780" s="273" t="s">
        <v>73</v>
      </c>
      <c r="CN6780" s="273">
        <v>3</v>
      </c>
    </row>
    <row r="6781" spans="4:92">
      <c r="D6781" s="273" t="s">
        <v>83</v>
      </c>
      <c r="E6781" s="273" t="s">
        <v>194</v>
      </c>
      <c r="F6781" s="273" t="s">
        <v>195</v>
      </c>
      <c r="G6781" s="273" t="s">
        <v>818</v>
      </c>
      <c r="H6781" s="274">
        <v>45200</v>
      </c>
      <c r="I6781" s="273">
        <v>14210</v>
      </c>
      <c r="J6781" s="273">
        <v>788</v>
      </c>
      <c r="K6781" s="273">
        <v>20158</v>
      </c>
      <c r="L6781" s="273" t="s">
        <v>66</v>
      </c>
      <c r="M6781" s="273">
        <v>2770.5531839999999</v>
      </c>
      <c r="N6781" s="273" t="s">
        <v>115</v>
      </c>
      <c r="W6781" s="273">
        <v>253553</v>
      </c>
      <c r="BV6781" s="273" t="s">
        <v>64</v>
      </c>
      <c r="BW6781" s="273" t="s">
        <v>404</v>
      </c>
      <c r="BX6781" s="273" t="s">
        <v>408</v>
      </c>
      <c r="BY6781" s="273" t="s">
        <v>419</v>
      </c>
      <c r="BZ6781" s="273" t="s">
        <v>126</v>
      </c>
      <c r="CA6781" s="273" t="s">
        <v>127</v>
      </c>
      <c r="CB6781" s="273" t="s">
        <v>133</v>
      </c>
      <c r="CC6781" s="273" t="s">
        <v>134</v>
      </c>
      <c r="CD6781" s="282">
        <v>7</v>
      </c>
      <c r="CE6781" s="274">
        <v>45047</v>
      </c>
      <c r="CI6781" s="273" t="s">
        <v>104</v>
      </c>
      <c r="CM6781" s="273" t="s">
        <v>73</v>
      </c>
      <c r="CN6781" s="273">
        <v>3</v>
      </c>
    </row>
    <row r="6782" spans="4:92">
      <c r="D6782" s="273" t="s">
        <v>83</v>
      </c>
      <c r="E6782" s="273" t="s">
        <v>194</v>
      </c>
      <c r="F6782" s="273" t="s">
        <v>195</v>
      </c>
      <c r="G6782" s="273" t="s">
        <v>818</v>
      </c>
      <c r="H6782" s="274">
        <v>45231</v>
      </c>
      <c r="I6782" s="273">
        <v>14577</v>
      </c>
      <c r="J6782" s="273">
        <v>788</v>
      </c>
      <c r="W6782" s="273">
        <v>272387</v>
      </c>
      <c r="BV6782" s="273" t="s">
        <v>64</v>
      </c>
      <c r="BW6782" s="273" t="s">
        <v>404</v>
      </c>
      <c r="BX6782" s="273" t="s">
        <v>408</v>
      </c>
      <c r="BY6782" s="273" t="s">
        <v>419</v>
      </c>
      <c r="BZ6782" s="273" t="s">
        <v>110</v>
      </c>
      <c r="CA6782" s="273" t="s">
        <v>111</v>
      </c>
      <c r="CB6782" s="273" t="s">
        <v>112</v>
      </c>
      <c r="CC6782" s="273" t="s">
        <v>113</v>
      </c>
      <c r="CD6782" s="282">
        <v>4</v>
      </c>
      <c r="CE6782" s="274">
        <v>45047</v>
      </c>
      <c r="CI6782" s="273" t="s">
        <v>80</v>
      </c>
      <c r="CM6782" s="273" t="s">
        <v>73</v>
      </c>
      <c r="CN6782" s="273">
        <v>3</v>
      </c>
    </row>
    <row r="6783" spans="4:92">
      <c r="D6783" s="273" t="s">
        <v>83</v>
      </c>
      <c r="E6783" s="273" t="s">
        <v>194</v>
      </c>
      <c r="F6783" s="273" t="s">
        <v>195</v>
      </c>
      <c r="G6783" s="273" t="s">
        <v>818</v>
      </c>
      <c r="H6783" s="274">
        <v>45231</v>
      </c>
      <c r="I6783" s="273">
        <v>14577</v>
      </c>
      <c r="J6783" s="273">
        <v>788</v>
      </c>
      <c r="K6783" s="273">
        <v>0</v>
      </c>
      <c r="L6783" s="273" t="s">
        <v>66</v>
      </c>
      <c r="N6783" s="273" t="s">
        <v>107</v>
      </c>
      <c r="W6783" s="273">
        <v>272412</v>
      </c>
      <c r="BV6783" s="273" t="s">
        <v>64</v>
      </c>
      <c r="BW6783" s="273" t="s">
        <v>404</v>
      </c>
      <c r="BX6783" s="273" t="s">
        <v>408</v>
      </c>
      <c r="BY6783" s="273" t="s">
        <v>419</v>
      </c>
      <c r="BZ6783" s="273" t="s">
        <v>86</v>
      </c>
      <c r="CA6783" s="273" t="s">
        <v>87</v>
      </c>
      <c r="CB6783" s="273" t="s">
        <v>101</v>
      </c>
      <c r="CC6783" s="273" t="s">
        <v>102</v>
      </c>
      <c r="CD6783" s="282">
        <v>4</v>
      </c>
      <c r="CE6783" s="274">
        <v>45047</v>
      </c>
      <c r="CF6783" s="273">
        <v>169702.53</v>
      </c>
      <c r="CG6783" s="273" t="s">
        <v>2268</v>
      </c>
      <c r="CH6783" s="273">
        <v>4940.0406482999997</v>
      </c>
      <c r="CI6783" s="273" t="s">
        <v>104</v>
      </c>
      <c r="CM6783" s="273" t="s">
        <v>73</v>
      </c>
      <c r="CN6783" s="273">
        <v>3</v>
      </c>
    </row>
    <row r="6784" spans="4:92">
      <c r="D6784" s="273" t="s">
        <v>83</v>
      </c>
      <c r="E6784" s="273" t="s">
        <v>194</v>
      </c>
      <c r="F6784" s="273" t="s">
        <v>195</v>
      </c>
      <c r="G6784" s="273" t="s">
        <v>818</v>
      </c>
      <c r="H6784" s="274">
        <v>45231</v>
      </c>
      <c r="I6784" s="273">
        <v>14577</v>
      </c>
      <c r="J6784" s="273">
        <v>788</v>
      </c>
      <c r="K6784" s="273">
        <v>30428</v>
      </c>
      <c r="L6784" s="273" t="s">
        <v>66</v>
      </c>
      <c r="M6784" s="273">
        <v>3692.2254119999998</v>
      </c>
      <c r="N6784" s="273" t="s">
        <v>115</v>
      </c>
      <c r="W6784" s="273">
        <v>272411</v>
      </c>
      <c r="BV6784" s="273" t="s">
        <v>64</v>
      </c>
      <c r="BW6784" s="273" t="s">
        <v>404</v>
      </c>
      <c r="BX6784" s="273" t="s">
        <v>408</v>
      </c>
      <c r="BY6784" s="273" t="s">
        <v>419</v>
      </c>
      <c r="BZ6784" s="273" t="s">
        <v>86</v>
      </c>
      <c r="CA6784" s="273" t="s">
        <v>87</v>
      </c>
      <c r="CB6784" s="273" t="s">
        <v>88</v>
      </c>
      <c r="CC6784" s="273" t="s">
        <v>89</v>
      </c>
      <c r="CD6784" s="282">
        <v>3</v>
      </c>
      <c r="CE6784" s="274">
        <v>45047</v>
      </c>
      <c r="CF6784" s="273">
        <v>4927</v>
      </c>
      <c r="CG6784" s="273" t="s">
        <v>80</v>
      </c>
      <c r="CH6784" s="273">
        <v>4927</v>
      </c>
      <c r="CI6784" s="273" t="s">
        <v>80</v>
      </c>
      <c r="CM6784" s="273" t="s">
        <v>73</v>
      </c>
      <c r="CN6784" s="273">
        <v>3</v>
      </c>
    </row>
    <row r="6785" spans="4:92">
      <c r="D6785" s="273" t="s">
        <v>83</v>
      </c>
      <c r="E6785" s="273" t="s">
        <v>194</v>
      </c>
      <c r="F6785" s="273" t="s">
        <v>195</v>
      </c>
      <c r="G6785" s="273" t="s">
        <v>818</v>
      </c>
      <c r="H6785" s="274">
        <v>45261</v>
      </c>
      <c r="I6785" s="273">
        <v>17036</v>
      </c>
      <c r="J6785" s="273">
        <v>788</v>
      </c>
      <c r="W6785" s="273">
        <v>314322</v>
      </c>
      <c r="BV6785" s="273" t="s">
        <v>64</v>
      </c>
      <c r="BW6785" s="273" t="s">
        <v>404</v>
      </c>
      <c r="BX6785" s="273" t="s">
        <v>408</v>
      </c>
      <c r="BY6785" s="273" t="s">
        <v>419</v>
      </c>
      <c r="BZ6785" s="273" t="s">
        <v>86</v>
      </c>
      <c r="CA6785" s="273" t="s">
        <v>87</v>
      </c>
      <c r="CB6785" s="273" t="s">
        <v>88</v>
      </c>
      <c r="CC6785" s="273" t="s">
        <v>89</v>
      </c>
      <c r="CD6785" s="282">
        <v>3</v>
      </c>
      <c r="CE6785" s="274">
        <v>45078</v>
      </c>
      <c r="CF6785" s="273">
        <v>4377</v>
      </c>
      <c r="CG6785" s="273" t="s">
        <v>80</v>
      </c>
      <c r="CH6785" s="273">
        <v>4377</v>
      </c>
      <c r="CI6785" s="273" t="s">
        <v>80</v>
      </c>
      <c r="CM6785" s="273" t="s">
        <v>73</v>
      </c>
      <c r="CN6785" s="273">
        <v>3</v>
      </c>
    </row>
    <row r="6786" spans="4:92">
      <c r="D6786" s="273" t="s">
        <v>83</v>
      </c>
      <c r="E6786" s="273" t="s">
        <v>194</v>
      </c>
      <c r="F6786" s="273" t="s">
        <v>195</v>
      </c>
      <c r="G6786" s="273" t="s">
        <v>818</v>
      </c>
      <c r="H6786" s="274">
        <v>45261</v>
      </c>
      <c r="I6786" s="273">
        <v>17036</v>
      </c>
      <c r="J6786" s="273">
        <v>788</v>
      </c>
      <c r="K6786" s="273">
        <v>0</v>
      </c>
      <c r="L6786" s="273" t="s">
        <v>66</v>
      </c>
      <c r="N6786" s="273" t="s">
        <v>107</v>
      </c>
      <c r="W6786" s="273">
        <v>314347</v>
      </c>
      <c r="BV6786" s="273" t="s">
        <v>64</v>
      </c>
      <c r="BW6786" s="273" t="s">
        <v>404</v>
      </c>
      <c r="BX6786" s="273" t="s">
        <v>408</v>
      </c>
      <c r="BY6786" s="273" t="s">
        <v>419</v>
      </c>
      <c r="BZ6786" s="273" t="s">
        <v>86</v>
      </c>
      <c r="CA6786" s="273" t="s">
        <v>87</v>
      </c>
      <c r="CB6786" s="273" t="s">
        <v>101</v>
      </c>
      <c r="CC6786" s="273" t="s">
        <v>102</v>
      </c>
      <c r="CD6786" s="282">
        <v>4</v>
      </c>
      <c r="CE6786" s="274">
        <v>45078</v>
      </c>
      <c r="CF6786" s="273">
        <v>142197.34</v>
      </c>
      <c r="CG6786" s="273" t="s">
        <v>2268</v>
      </c>
      <c r="CH6786" s="273">
        <v>4139.3645673999999</v>
      </c>
      <c r="CI6786" s="273" t="s">
        <v>104</v>
      </c>
      <c r="CM6786" s="273" t="s">
        <v>73</v>
      </c>
      <c r="CN6786" s="273">
        <v>3</v>
      </c>
    </row>
    <row r="6787" spans="4:92">
      <c r="D6787" s="273" t="s">
        <v>83</v>
      </c>
      <c r="E6787" s="273" t="s">
        <v>194</v>
      </c>
      <c r="F6787" s="273" t="s">
        <v>195</v>
      </c>
      <c r="G6787" s="273" t="s">
        <v>818</v>
      </c>
      <c r="H6787" s="274">
        <v>45261</v>
      </c>
      <c r="I6787" s="273">
        <v>17036</v>
      </c>
      <c r="J6787" s="273">
        <v>788</v>
      </c>
      <c r="K6787" s="273">
        <v>33218</v>
      </c>
      <c r="L6787" s="273" t="s">
        <v>66</v>
      </c>
      <c r="M6787" s="273">
        <v>3999.1689719999999</v>
      </c>
      <c r="N6787" s="273" t="s">
        <v>115</v>
      </c>
      <c r="W6787" s="273">
        <v>314346</v>
      </c>
      <c r="BV6787" s="273" t="s">
        <v>64</v>
      </c>
      <c r="BW6787" s="273" t="s">
        <v>404</v>
      </c>
      <c r="BX6787" s="273" t="s">
        <v>408</v>
      </c>
      <c r="BY6787" s="273" t="s">
        <v>419</v>
      </c>
      <c r="BZ6787" s="273" t="s">
        <v>110</v>
      </c>
      <c r="CA6787" s="273" t="s">
        <v>111</v>
      </c>
      <c r="CB6787" s="273" t="s">
        <v>112</v>
      </c>
      <c r="CC6787" s="273" t="s">
        <v>113</v>
      </c>
      <c r="CD6787" s="282">
        <v>4</v>
      </c>
      <c r="CE6787" s="274">
        <v>45078</v>
      </c>
      <c r="CI6787" s="273" t="s">
        <v>80</v>
      </c>
      <c r="CM6787" s="273" t="s">
        <v>73</v>
      </c>
      <c r="CN6787" s="273">
        <v>3</v>
      </c>
    </row>
    <row r="6788" spans="4:92">
      <c r="D6788" s="273" t="s">
        <v>83</v>
      </c>
      <c r="E6788" s="273" t="s">
        <v>194</v>
      </c>
      <c r="F6788" s="273" t="s">
        <v>195</v>
      </c>
      <c r="G6788" s="273" t="s">
        <v>1018</v>
      </c>
      <c r="H6788" s="274">
        <v>44927</v>
      </c>
      <c r="I6788" s="273">
        <v>11262</v>
      </c>
      <c r="J6788" s="273">
        <v>845</v>
      </c>
      <c r="W6788" s="273">
        <v>140485</v>
      </c>
      <c r="BV6788" s="273" t="s">
        <v>64</v>
      </c>
      <c r="BW6788" s="273" t="s">
        <v>404</v>
      </c>
      <c r="BX6788" s="273" t="s">
        <v>408</v>
      </c>
      <c r="BY6788" s="273" t="s">
        <v>419</v>
      </c>
      <c r="BZ6788" s="273" t="s">
        <v>126</v>
      </c>
      <c r="CA6788" s="273" t="s">
        <v>127</v>
      </c>
      <c r="CB6788" s="273" t="s">
        <v>133</v>
      </c>
      <c r="CC6788" s="273" t="s">
        <v>134</v>
      </c>
      <c r="CD6788" s="282">
        <v>7</v>
      </c>
      <c r="CE6788" s="274">
        <v>45078</v>
      </c>
      <c r="CI6788" s="273" t="s">
        <v>104</v>
      </c>
      <c r="CM6788" s="273" t="s">
        <v>73</v>
      </c>
      <c r="CN6788" s="273">
        <v>3</v>
      </c>
    </row>
    <row r="6789" spans="4:92">
      <c r="D6789" s="273" t="s">
        <v>83</v>
      </c>
      <c r="E6789" s="273" t="s">
        <v>194</v>
      </c>
      <c r="F6789" s="273" t="s">
        <v>195</v>
      </c>
      <c r="G6789" s="273" t="s">
        <v>1018</v>
      </c>
      <c r="H6789" s="274">
        <v>44927</v>
      </c>
      <c r="I6789" s="273">
        <v>11262</v>
      </c>
      <c r="J6789" s="273">
        <v>845</v>
      </c>
      <c r="K6789" s="273">
        <v>0</v>
      </c>
      <c r="L6789" s="273" t="s">
        <v>66</v>
      </c>
      <c r="N6789" s="273" t="s">
        <v>107</v>
      </c>
      <c r="W6789" s="273">
        <v>140510</v>
      </c>
      <c r="BV6789" s="273" t="s">
        <v>64</v>
      </c>
      <c r="BW6789" s="273" t="s">
        <v>404</v>
      </c>
      <c r="BX6789" s="273" t="s">
        <v>408</v>
      </c>
      <c r="BY6789" s="273" t="s">
        <v>419</v>
      </c>
      <c r="BZ6789" s="273" t="s">
        <v>110</v>
      </c>
      <c r="CA6789" s="273" t="s">
        <v>111</v>
      </c>
      <c r="CB6789" s="273" t="s">
        <v>117</v>
      </c>
      <c r="CC6789" s="273" t="s">
        <v>118</v>
      </c>
      <c r="CD6789" s="282">
        <v>5</v>
      </c>
      <c r="CE6789" s="274">
        <v>45078</v>
      </c>
      <c r="CI6789" s="273" t="s">
        <v>104</v>
      </c>
      <c r="CM6789" s="273" t="s">
        <v>73</v>
      </c>
      <c r="CN6789" s="273">
        <v>3</v>
      </c>
    </row>
    <row r="6790" spans="4:92">
      <c r="D6790" s="273" t="s">
        <v>83</v>
      </c>
      <c r="E6790" s="273" t="s">
        <v>194</v>
      </c>
      <c r="F6790" s="273" t="s">
        <v>195</v>
      </c>
      <c r="G6790" s="273" t="s">
        <v>1018</v>
      </c>
      <c r="H6790" s="274">
        <v>44927</v>
      </c>
      <c r="I6790" s="273">
        <v>11262</v>
      </c>
      <c r="J6790" s="273">
        <v>845</v>
      </c>
      <c r="K6790" s="273">
        <v>88138.45</v>
      </c>
      <c r="L6790" s="273" t="s">
        <v>66</v>
      </c>
      <c r="M6790" s="273">
        <v>8217.42094</v>
      </c>
      <c r="N6790" s="273" t="s">
        <v>115</v>
      </c>
      <c r="W6790" s="273">
        <v>140509</v>
      </c>
      <c r="BV6790" s="273" t="s">
        <v>64</v>
      </c>
      <c r="BW6790" s="273" t="s">
        <v>404</v>
      </c>
      <c r="BX6790" s="273" t="s">
        <v>408</v>
      </c>
      <c r="BY6790" s="273" t="s">
        <v>419</v>
      </c>
      <c r="BZ6790" s="273" t="s">
        <v>126</v>
      </c>
      <c r="CA6790" s="273" t="s">
        <v>127</v>
      </c>
      <c r="CB6790" s="273" t="s">
        <v>128</v>
      </c>
      <c r="CC6790" s="273" t="s">
        <v>129</v>
      </c>
      <c r="CD6790" s="282">
        <v>6</v>
      </c>
      <c r="CE6790" s="274">
        <v>45078</v>
      </c>
      <c r="CI6790" s="273" t="s">
        <v>80</v>
      </c>
      <c r="CM6790" s="273" t="s">
        <v>73</v>
      </c>
      <c r="CN6790" s="273">
        <v>3</v>
      </c>
    </row>
    <row r="6791" spans="4:92">
      <c r="D6791" s="273" t="s">
        <v>83</v>
      </c>
      <c r="E6791" s="273" t="s">
        <v>194</v>
      </c>
      <c r="F6791" s="273" t="s">
        <v>195</v>
      </c>
      <c r="G6791" s="273" t="s">
        <v>1018</v>
      </c>
      <c r="H6791" s="274">
        <v>44958</v>
      </c>
      <c r="I6791" s="273">
        <v>11424</v>
      </c>
      <c r="J6791" s="273">
        <v>845</v>
      </c>
      <c r="W6791" s="273">
        <v>145183</v>
      </c>
      <c r="BV6791" s="273" t="s">
        <v>64</v>
      </c>
      <c r="BW6791" s="273" t="s">
        <v>404</v>
      </c>
      <c r="BX6791" s="273" t="s">
        <v>408</v>
      </c>
      <c r="BY6791" s="273" t="s">
        <v>419</v>
      </c>
      <c r="BZ6791" s="273" t="s">
        <v>151</v>
      </c>
      <c r="CA6791" s="273" t="s">
        <v>152</v>
      </c>
      <c r="CB6791" s="273" t="s">
        <v>153</v>
      </c>
      <c r="CC6791" s="273" t="s">
        <v>154</v>
      </c>
      <c r="CD6791" s="282">
        <v>10</v>
      </c>
      <c r="CE6791" s="274">
        <v>45078</v>
      </c>
      <c r="CF6791" s="273">
        <v>4377</v>
      </c>
      <c r="CG6791" s="273" t="s">
        <v>80</v>
      </c>
      <c r="CH6791" s="273">
        <v>4377</v>
      </c>
      <c r="CI6791" s="273" t="s">
        <v>80</v>
      </c>
      <c r="CM6791" s="273" t="s">
        <v>73</v>
      </c>
      <c r="CN6791" s="273">
        <v>3</v>
      </c>
    </row>
    <row r="6792" spans="4:92">
      <c r="D6792" s="273" t="s">
        <v>83</v>
      </c>
      <c r="E6792" s="273" t="s">
        <v>194</v>
      </c>
      <c r="F6792" s="273" t="s">
        <v>195</v>
      </c>
      <c r="G6792" s="273" t="s">
        <v>1018</v>
      </c>
      <c r="H6792" s="274">
        <v>44958</v>
      </c>
      <c r="I6792" s="273">
        <v>11424</v>
      </c>
      <c r="J6792" s="273">
        <v>845</v>
      </c>
      <c r="K6792" s="273">
        <v>0</v>
      </c>
      <c r="L6792" s="273" t="s">
        <v>66</v>
      </c>
      <c r="N6792" s="273" t="s">
        <v>107</v>
      </c>
      <c r="W6792" s="273">
        <v>145208</v>
      </c>
      <c r="BV6792" s="273" t="s">
        <v>64</v>
      </c>
      <c r="BW6792" s="273" t="s">
        <v>404</v>
      </c>
      <c r="BX6792" s="273" t="s">
        <v>408</v>
      </c>
      <c r="BY6792" s="273" t="s">
        <v>419</v>
      </c>
      <c r="BZ6792" s="273" t="s">
        <v>138</v>
      </c>
      <c r="CA6792" s="273" t="s">
        <v>139</v>
      </c>
      <c r="CB6792" s="273" t="s">
        <v>140</v>
      </c>
      <c r="CC6792" s="273" t="s">
        <v>141</v>
      </c>
      <c r="CD6792" s="282">
        <v>9</v>
      </c>
      <c r="CE6792" s="274">
        <v>45078</v>
      </c>
      <c r="CF6792" s="273">
        <v>0</v>
      </c>
      <c r="CG6792" s="273" t="s">
        <v>80</v>
      </c>
      <c r="CH6792" s="273">
        <v>0</v>
      </c>
      <c r="CI6792" s="273" t="s">
        <v>80</v>
      </c>
      <c r="CM6792" s="273" t="s">
        <v>73</v>
      </c>
      <c r="CN6792" s="273">
        <v>3</v>
      </c>
    </row>
    <row r="6793" spans="4:92">
      <c r="D6793" s="273" t="s">
        <v>83</v>
      </c>
      <c r="E6793" s="273" t="s">
        <v>194</v>
      </c>
      <c r="F6793" s="273" t="s">
        <v>195</v>
      </c>
      <c r="G6793" s="273" t="s">
        <v>1018</v>
      </c>
      <c r="H6793" s="274">
        <v>44958</v>
      </c>
      <c r="I6793" s="273">
        <v>11424</v>
      </c>
      <c r="J6793" s="273">
        <v>845</v>
      </c>
      <c r="K6793" s="273">
        <v>79445.039999999994</v>
      </c>
      <c r="L6793" s="273" t="s">
        <v>66</v>
      </c>
      <c r="M6793" s="273">
        <v>9173.7295119999999</v>
      </c>
      <c r="N6793" s="273" t="s">
        <v>115</v>
      </c>
      <c r="W6793" s="273">
        <v>145207</v>
      </c>
      <c r="BV6793" s="273" t="s">
        <v>64</v>
      </c>
      <c r="BW6793" s="273" t="s">
        <v>404</v>
      </c>
      <c r="BX6793" s="273" t="s">
        <v>408</v>
      </c>
      <c r="BY6793" s="273" t="s">
        <v>419</v>
      </c>
      <c r="BZ6793" s="273" t="s">
        <v>167</v>
      </c>
      <c r="CA6793" s="273" t="s">
        <v>168</v>
      </c>
      <c r="CB6793" s="273" t="s">
        <v>169</v>
      </c>
      <c r="CC6793" s="273" t="s">
        <v>170</v>
      </c>
      <c r="CD6793" s="282">
        <v>12</v>
      </c>
      <c r="CE6793" s="274">
        <v>45078</v>
      </c>
      <c r="CF6793" s="273">
        <v>0</v>
      </c>
      <c r="CG6793" s="273" t="s">
        <v>80</v>
      </c>
      <c r="CH6793" s="273">
        <v>0</v>
      </c>
      <c r="CI6793" s="273" t="s">
        <v>80</v>
      </c>
      <c r="CM6793" s="273" t="s">
        <v>73</v>
      </c>
      <c r="CN6793" s="273">
        <v>3</v>
      </c>
    </row>
    <row r="6794" spans="4:92">
      <c r="D6794" s="273" t="s">
        <v>83</v>
      </c>
      <c r="E6794" s="273" t="s">
        <v>194</v>
      </c>
      <c r="F6794" s="273" t="s">
        <v>195</v>
      </c>
      <c r="G6794" s="273" t="s">
        <v>1018</v>
      </c>
      <c r="H6794" s="274">
        <v>44986</v>
      </c>
      <c r="I6794" s="273">
        <v>11586</v>
      </c>
      <c r="J6794" s="273">
        <v>845</v>
      </c>
      <c r="W6794" s="273">
        <v>149881</v>
      </c>
      <c r="BV6794" s="273" t="s">
        <v>64</v>
      </c>
      <c r="BW6794" s="273" t="s">
        <v>404</v>
      </c>
      <c r="BX6794" s="273" t="s">
        <v>408</v>
      </c>
      <c r="BY6794" s="273" t="s">
        <v>419</v>
      </c>
      <c r="BZ6794" s="273" t="s">
        <v>151</v>
      </c>
      <c r="CA6794" s="273" t="s">
        <v>152</v>
      </c>
      <c r="CB6794" s="273" t="s">
        <v>161</v>
      </c>
      <c r="CC6794" s="273" t="s">
        <v>162</v>
      </c>
      <c r="CD6794" s="282">
        <v>11</v>
      </c>
      <c r="CE6794" s="274">
        <v>45078</v>
      </c>
      <c r="CF6794" s="273">
        <v>3501.6</v>
      </c>
      <c r="CG6794" s="273" t="s">
        <v>80</v>
      </c>
      <c r="CH6794" s="273">
        <v>3501.6</v>
      </c>
      <c r="CI6794" s="273" t="s">
        <v>80</v>
      </c>
      <c r="CM6794" s="273" t="s">
        <v>73</v>
      </c>
      <c r="CN6794" s="273">
        <v>3</v>
      </c>
    </row>
    <row r="6795" spans="4:92">
      <c r="D6795" s="273" t="s">
        <v>83</v>
      </c>
      <c r="E6795" s="273" t="s">
        <v>194</v>
      </c>
      <c r="F6795" s="273" t="s">
        <v>195</v>
      </c>
      <c r="G6795" s="273" t="s">
        <v>1018</v>
      </c>
      <c r="H6795" s="274">
        <v>44986</v>
      </c>
      <c r="I6795" s="273">
        <v>11586</v>
      </c>
      <c r="J6795" s="273">
        <v>845</v>
      </c>
      <c r="K6795" s="273">
        <v>83605.89</v>
      </c>
      <c r="L6795" s="273" t="s">
        <v>66</v>
      </c>
      <c r="M6795" s="273">
        <v>8954.9417959999992</v>
      </c>
      <c r="N6795" s="273" t="s">
        <v>115</v>
      </c>
      <c r="W6795" s="273">
        <v>149905</v>
      </c>
      <c r="BV6795" s="273" t="s">
        <v>64</v>
      </c>
      <c r="BW6795" s="273" t="s">
        <v>404</v>
      </c>
      <c r="BX6795" s="273" t="s">
        <v>408</v>
      </c>
      <c r="BY6795" s="273" t="s">
        <v>419</v>
      </c>
      <c r="BZ6795" s="273" t="s">
        <v>167</v>
      </c>
      <c r="CA6795" s="273" t="s">
        <v>168</v>
      </c>
      <c r="CB6795" s="273" t="s">
        <v>353</v>
      </c>
      <c r="CC6795" s="273" t="s">
        <v>354</v>
      </c>
      <c r="CD6795" s="282">
        <v>13</v>
      </c>
      <c r="CE6795" s="274">
        <v>45078</v>
      </c>
      <c r="CF6795" s="273">
        <v>0</v>
      </c>
      <c r="CG6795" s="273" t="s">
        <v>80</v>
      </c>
      <c r="CH6795" s="273">
        <v>0</v>
      </c>
      <c r="CI6795" s="273" t="s">
        <v>80</v>
      </c>
      <c r="CM6795" s="273" t="s">
        <v>73</v>
      </c>
      <c r="CN6795" s="273">
        <v>3</v>
      </c>
    </row>
    <row r="6796" spans="4:92">
      <c r="D6796" s="273" t="s">
        <v>83</v>
      </c>
      <c r="E6796" s="273" t="s">
        <v>194</v>
      </c>
      <c r="F6796" s="273" t="s">
        <v>195</v>
      </c>
      <c r="G6796" s="273" t="s">
        <v>1018</v>
      </c>
      <c r="H6796" s="274">
        <v>44986</v>
      </c>
      <c r="I6796" s="273">
        <v>11586</v>
      </c>
      <c r="J6796" s="273">
        <v>845</v>
      </c>
      <c r="K6796" s="273">
        <v>0</v>
      </c>
      <c r="L6796" s="273" t="s">
        <v>66</v>
      </c>
      <c r="N6796" s="273" t="s">
        <v>107</v>
      </c>
      <c r="W6796" s="273">
        <v>149906</v>
      </c>
      <c r="BV6796" s="273" t="s">
        <v>64</v>
      </c>
      <c r="BW6796" s="273" t="s">
        <v>404</v>
      </c>
      <c r="BX6796" s="273" t="s">
        <v>408</v>
      </c>
      <c r="BY6796" s="273" t="s">
        <v>419</v>
      </c>
      <c r="BZ6796" s="273" t="s">
        <v>167</v>
      </c>
      <c r="CA6796" s="273" t="s">
        <v>168</v>
      </c>
      <c r="CB6796" s="273" t="s">
        <v>313</v>
      </c>
      <c r="CC6796" s="273" t="s">
        <v>314</v>
      </c>
      <c r="CD6796" s="282">
        <v>14</v>
      </c>
      <c r="CE6796" s="274">
        <v>45078</v>
      </c>
      <c r="CF6796" s="273">
        <v>0</v>
      </c>
      <c r="CG6796" s="273" t="s">
        <v>80</v>
      </c>
      <c r="CH6796" s="273">
        <v>0</v>
      </c>
      <c r="CI6796" s="273" t="s">
        <v>80</v>
      </c>
      <c r="CM6796" s="273" t="s">
        <v>73</v>
      </c>
      <c r="CN6796" s="273">
        <v>3</v>
      </c>
    </row>
    <row r="6797" spans="4:92">
      <c r="D6797" s="273" t="s">
        <v>83</v>
      </c>
      <c r="E6797" s="273" t="s">
        <v>194</v>
      </c>
      <c r="F6797" s="273" t="s">
        <v>195</v>
      </c>
      <c r="G6797" s="273" t="s">
        <v>1018</v>
      </c>
      <c r="H6797" s="274">
        <v>45017</v>
      </c>
      <c r="I6797" s="273">
        <v>11748</v>
      </c>
      <c r="J6797" s="273">
        <v>845</v>
      </c>
      <c r="W6797" s="273">
        <v>154579</v>
      </c>
      <c r="BV6797" s="273" t="s">
        <v>64</v>
      </c>
      <c r="BW6797" s="273" t="s">
        <v>404</v>
      </c>
      <c r="BX6797" s="273" t="s">
        <v>408</v>
      </c>
      <c r="BY6797" s="273" t="s">
        <v>419</v>
      </c>
      <c r="BZ6797" s="273" t="s">
        <v>204</v>
      </c>
      <c r="CA6797" s="273" t="s">
        <v>205</v>
      </c>
      <c r="CB6797" s="273" t="s">
        <v>206</v>
      </c>
      <c r="CC6797" s="273" t="s">
        <v>207</v>
      </c>
      <c r="CD6797" s="282">
        <v>0</v>
      </c>
      <c r="CE6797" s="274">
        <v>45078</v>
      </c>
      <c r="CG6797" s="273" t="s">
        <v>181</v>
      </c>
      <c r="CI6797" s="273" t="s">
        <v>208</v>
      </c>
      <c r="CJ6797" s="273" t="s">
        <v>209</v>
      </c>
      <c r="CM6797" s="273" t="s">
        <v>73</v>
      </c>
      <c r="CN6797" s="273">
        <v>3</v>
      </c>
    </row>
    <row r="6798" spans="4:92">
      <c r="D6798" s="273" t="s">
        <v>83</v>
      </c>
      <c r="E6798" s="273" t="s">
        <v>194</v>
      </c>
      <c r="F6798" s="273" t="s">
        <v>195</v>
      </c>
      <c r="G6798" s="273" t="s">
        <v>1018</v>
      </c>
      <c r="H6798" s="274">
        <v>45017</v>
      </c>
      <c r="I6798" s="273">
        <v>11748</v>
      </c>
      <c r="J6798" s="273">
        <v>845</v>
      </c>
      <c r="K6798" s="273">
        <v>0</v>
      </c>
      <c r="L6798" s="273" t="s">
        <v>66</v>
      </c>
      <c r="N6798" s="273" t="s">
        <v>107</v>
      </c>
      <c r="W6798" s="273">
        <v>154604</v>
      </c>
      <c r="BV6798" s="273" t="s">
        <v>64</v>
      </c>
      <c r="BW6798" s="273" t="s">
        <v>404</v>
      </c>
      <c r="BX6798" s="273" t="s">
        <v>408</v>
      </c>
      <c r="BY6798" s="273" t="s">
        <v>419</v>
      </c>
      <c r="BZ6798" s="273" t="s">
        <v>86</v>
      </c>
      <c r="CA6798" s="273" t="s">
        <v>87</v>
      </c>
      <c r="CB6798" s="273" t="s">
        <v>179</v>
      </c>
      <c r="CC6798" s="273" t="s">
        <v>180</v>
      </c>
      <c r="CD6798" s="282">
        <v>1</v>
      </c>
      <c r="CE6798" s="274">
        <v>45078</v>
      </c>
      <c r="CG6798" s="273" t="s">
        <v>181</v>
      </c>
      <c r="CI6798" s="273" t="s">
        <v>181</v>
      </c>
      <c r="CJ6798" s="273" t="s">
        <v>1837</v>
      </c>
      <c r="CM6798" s="273" t="s">
        <v>73</v>
      </c>
      <c r="CN6798" s="273">
        <v>3</v>
      </c>
    </row>
    <row r="6799" spans="4:92">
      <c r="D6799" s="273" t="s">
        <v>83</v>
      </c>
      <c r="E6799" s="273" t="s">
        <v>194</v>
      </c>
      <c r="F6799" s="273" t="s">
        <v>195</v>
      </c>
      <c r="G6799" s="273" t="s">
        <v>1018</v>
      </c>
      <c r="H6799" s="274">
        <v>45017</v>
      </c>
      <c r="I6799" s="273">
        <v>11748</v>
      </c>
      <c r="J6799" s="273">
        <v>845</v>
      </c>
      <c r="K6799" s="273">
        <v>77726.5</v>
      </c>
      <c r="L6799" s="273" t="s">
        <v>66</v>
      </c>
      <c r="M6799" s="273">
        <v>9772.9485980000009</v>
      </c>
      <c r="N6799" s="273" t="s">
        <v>115</v>
      </c>
      <c r="W6799" s="273">
        <v>154603</v>
      </c>
      <c r="BV6799" s="273" t="s">
        <v>64</v>
      </c>
      <c r="BW6799" s="273" t="s">
        <v>404</v>
      </c>
      <c r="BX6799" s="273" t="s">
        <v>408</v>
      </c>
      <c r="BY6799" s="273" t="s">
        <v>419</v>
      </c>
      <c r="BZ6799" s="273" t="s">
        <v>167</v>
      </c>
      <c r="CA6799" s="273" t="s">
        <v>168</v>
      </c>
      <c r="CB6799" s="273" t="s">
        <v>319</v>
      </c>
      <c r="CC6799" s="273" t="s">
        <v>320</v>
      </c>
      <c r="CD6799" s="282">
        <v>15</v>
      </c>
      <c r="CE6799" s="274">
        <v>45078</v>
      </c>
      <c r="CF6799" s="273">
        <v>0</v>
      </c>
      <c r="CG6799" s="273" t="s">
        <v>80</v>
      </c>
      <c r="CH6799" s="273">
        <v>0</v>
      </c>
      <c r="CI6799" s="273" t="s">
        <v>80</v>
      </c>
      <c r="CM6799" s="273" t="s">
        <v>73</v>
      </c>
      <c r="CN6799" s="273">
        <v>3</v>
      </c>
    </row>
    <row r="6800" spans="4:92">
      <c r="D6800" s="273" t="s">
        <v>83</v>
      </c>
      <c r="E6800" s="273" t="s">
        <v>194</v>
      </c>
      <c r="F6800" s="273" t="s">
        <v>195</v>
      </c>
      <c r="G6800" s="273" t="s">
        <v>1018</v>
      </c>
      <c r="H6800" s="274">
        <v>45047</v>
      </c>
      <c r="I6800" s="273">
        <v>12368</v>
      </c>
      <c r="J6800" s="273">
        <v>845</v>
      </c>
      <c r="W6800" s="273">
        <v>180173</v>
      </c>
      <c r="BV6800" s="273" t="s">
        <v>64</v>
      </c>
      <c r="BW6800" s="273" t="s">
        <v>404</v>
      </c>
      <c r="BX6800" s="273" t="s">
        <v>408</v>
      </c>
      <c r="BY6800" s="273" t="s">
        <v>419</v>
      </c>
      <c r="BZ6800" s="273" t="s">
        <v>138</v>
      </c>
      <c r="CA6800" s="273" t="s">
        <v>139</v>
      </c>
      <c r="CB6800" s="273" t="s">
        <v>190</v>
      </c>
      <c r="CC6800" s="273" t="s">
        <v>191</v>
      </c>
      <c r="CD6800" s="282">
        <v>8</v>
      </c>
      <c r="CE6800" s="274">
        <v>45078</v>
      </c>
      <c r="CF6800" s="273">
        <v>0</v>
      </c>
      <c r="CG6800" s="273" t="s">
        <v>80</v>
      </c>
      <c r="CH6800" s="273">
        <v>0</v>
      </c>
      <c r="CI6800" s="273" t="s">
        <v>80</v>
      </c>
      <c r="CM6800" s="273" t="s">
        <v>73</v>
      </c>
      <c r="CN6800" s="273">
        <v>3</v>
      </c>
    </row>
    <row r="6801" spans="4:92">
      <c r="D6801" s="273" t="s">
        <v>83</v>
      </c>
      <c r="E6801" s="273" t="s">
        <v>194</v>
      </c>
      <c r="F6801" s="273" t="s">
        <v>195</v>
      </c>
      <c r="G6801" s="273" t="s">
        <v>1018</v>
      </c>
      <c r="H6801" s="274">
        <v>45047</v>
      </c>
      <c r="I6801" s="273">
        <v>12368</v>
      </c>
      <c r="J6801" s="273">
        <v>845</v>
      </c>
      <c r="K6801" s="273">
        <v>92337.44</v>
      </c>
      <c r="L6801" s="273" t="s">
        <v>66</v>
      </c>
      <c r="M6801" s="273">
        <v>10315.968518</v>
      </c>
      <c r="N6801" s="273" t="s">
        <v>115</v>
      </c>
      <c r="W6801" s="273">
        <v>180197</v>
      </c>
      <c r="BV6801" s="273" t="s">
        <v>64</v>
      </c>
      <c r="BW6801" s="273" t="s">
        <v>404</v>
      </c>
      <c r="BX6801" s="273" t="s">
        <v>408</v>
      </c>
      <c r="BY6801" s="273" t="s">
        <v>419</v>
      </c>
      <c r="BZ6801" s="273" t="s">
        <v>86</v>
      </c>
      <c r="CA6801" s="273" t="s">
        <v>87</v>
      </c>
      <c r="CB6801" s="273" t="s">
        <v>233</v>
      </c>
      <c r="CC6801" s="273" t="s">
        <v>234</v>
      </c>
      <c r="CD6801" s="282">
        <v>1</v>
      </c>
      <c r="CE6801" s="274">
        <v>45078</v>
      </c>
      <c r="CG6801" s="273" t="s">
        <v>181</v>
      </c>
      <c r="CI6801" s="273" t="s">
        <v>181</v>
      </c>
      <c r="CJ6801" s="273" t="s">
        <v>242</v>
      </c>
      <c r="CM6801" s="273" t="s">
        <v>73</v>
      </c>
      <c r="CN6801" s="273">
        <v>3</v>
      </c>
    </row>
    <row r="6802" spans="4:92">
      <c r="D6802" s="273" t="s">
        <v>83</v>
      </c>
      <c r="E6802" s="273" t="s">
        <v>194</v>
      </c>
      <c r="F6802" s="273" t="s">
        <v>195</v>
      </c>
      <c r="G6802" s="273" t="s">
        <v>1018</v>
      </c>
      <c r="H6802" s="274">
        <v>45047</v>
      </c>
      <c r="I6802" s="273">
        <v>12368</v>
      </c>
      <c r="J6802" s="273">
        <v>845</v>
      </c>
      <c r="K6802" s="273">
        <v>0</v>
      </c>
      <c r="L6802" s="273" t="s">
        <v>66</v>
      </c>
      <c r="N6802" s="273" t="s">
        <v>107</v>
      </c>
      <c r="W6802" s="273">
        <v>180198</v>
      </c>
      <c r="BV6802" s="273" t="s">
        <v>64</v>
      </c>
      <c r="BW6802" s="273" t="s">
        <v>404</v>
      </c>
      <c r="BX6802" s="273" t="s">
        <v>408</v>
      </c>
      <c r="BY6802" s="273" t="s">
        <v>419</v>
      </c>
      <c r="BZ6802" s="273" t="s">
        <v>86</v>
      </c>
      <c r="CA6802" s="273" t="s">
        <v>87</v>
      </c>
      <c r="CB6802" s="273" t="s">
        <v>217</v>
      </c>
      <c r="CC6802" s="273" t="s">
        <v>218</v>
      </c>
      <c r="CD6802" s="282">
        <v>2</v>
      </c>
      <c r="CE6802" s="274">
        <v>45078</v>
      </c>
      <c r="CG6802" s="273" t="s">
        <v>181</v>
      </c>
      <c r="CI6802" s="273" t="s">
        <v>181</v>
      </c>
      <c r="CJ6802" s="273" t="s">
        <v>445</v>
      </c>
      <c r="CM6802" s="273" t="s">
        <v>73</v>
      </c>
      <c r="CN6802" s="273">
        <v>3</v>
      </c>
    </row>
    <row r="6803" spans="4:92">
      <c r="D6803" s="273" t="s">
        <v>83</v>
      </c>
      <c r="E6803" s="273" t="s">
        <v>194</v>
      </c>
      <c r="F6803" s="273" t="s">
        <v>195</v>
      </c>
      <c r="G6803" s="273" t="s">
        <v>1018</v>
      </c>
      <c r="H6803" s="274">
        <v>45078</v>
      </c>
      <c r="I6803" s="273">
        <v>12637</v>
      </c>
      <c r="J6803" s="273">
        <v>845</v>
      </c>
      <c r="W6803" s="273">
        <v>192009</v>
      </c>
      <c r="BV6803" s="273" t="s">
        <v>64</v>
      </c>
      <c r="BW6803" s="273" t="s">
        <v>404</v>
      </c>
      <c r="BX6803" s="273" t="s">
        <v>408</v>
      </c>
      <c r="BY6803" s="273" t="s">
        <v>419</v>
      </c>
      <c r="BZ6803" s="273" t="s">
        <v>86</v>
      </c>
      <c r="CA6803" s="273" t="s">
        <v>87</v>
      </c>
      <c r="CB6803" s="273" t="s">
        <v>225</v>
      </c>
      <c r="CC6803" s="273" t="s">
        <v>226</v>
      </c>
      <c r="CD6803" s="282">
        <v>5</v>
      </c>
      <c r="CE6803" s="274">
        <v>45078</v>
      </c>
      <c r="CF6803" s="273">
        <v>0</v>
      </c>
      <c r="CG6803" s="273" t="s">
        <v>80</v>
      </c>
      <c r="CH6803" s="273">
        <v>0</v>
      </c>
      <c r="CI6803" s="273" t="s">
        <v>80</v>
      </c>
      <c r="CM6803" s="273" t="s">
        <v>73</v>
      </c>
      <c r="CN6803" s="273">
        <v>3</v>
      </c>
    </row>
    <row r="6804" spans="4:92">
      <c r="D6804" s="273" t="s">
        <v>83</v>
      </c>
      <c r="E6804" s="273" t="s">
        <v>194</v>
      </c>
      <c r="F6804" s="273" t="s">
        <v>195</v>
      </c>
      <c r="G6804" s="273" t="s">
        <v>1018</v>
      </c>
      <c r="H6804" s="274">
        <v>45078</v>
      </c>
      <c r="I6804" s="273">
        <v>12637</v>
      </c>
      <c r="J6804" s="273">
        <v>845</v>
      </c>
      <c r="K6804" s="273">
        <v>98686.77</v>
      </c>
      <c r="L6804" s="273" t="s">
        <v>66</v>
      </c>
      <c r="M6804" s="273">
        <v>9855.5162679999994</v>
      </c>
      <c r="N6804" s="273" t="s">
        <v>115</v>
      </c>
      <c r="W6804" s="273">
        <v>192033</v>
      </c>
      <c r="BV6804" s="273" t="s">
        <v>64</v>
      </c>
      <c r="BW6804" s="273" t="s">
        <v>404</v>
      </c>
      <c r="BX6804" s="273" t="s">
        <v>408</v>
      </c>
      <c r="BY6804" s="273" t="s">
        <v>419</v>
      </c>
      <c r="BZ6804" s="273" t="s">
        <v>86</v>
      </c>
      <c r="CA6804" s="273" t="s">
        <v>87</v>
      </c>
      <c r="CB6804" s="273" t="s">
        <v>225</v>
      </c>
      <c r="CC6804" s="273" t="s">
        <v>226</v>
      </c>
      <c r="CD6804" s="282">
        <v>5</v>
      </c>
      <c r="CE6804" s="274">
        <v>45108</v>
      </c>
      <c r="CF6804" s="273">
        <v>0</v>
      </c>
      <c r="CG6804" s="273" t="s">
        <v>80</v>
      </c>
      <c r="CH6804" s="273">
        <v>0</v>
      </c>
      <c r="CI6804" s="273" t="s">
        <v>80</v>
      </c>
      <c r="CM6804" s="273" t="s">
        <v>73</v>
      </c>
      <c r="CN6804" s="273">
        <v>3</v>
      </c>
    </row>
    <row r="6805" spans="4:92">
      <c r="D6805" s="273" t="s">
        <v>83</v>
      </c>
      <c r="E6805" s="273" t="s">
        <v>194</v>
      </c>
      <c r="F6805" s="273" t="s">
        <v>195</v>
      </c>
      <c r="G6805" s="273" t="s">
        <v>1018</v>
      </c>
      <c r="H6805" s="274">
        <v>45078</v>
      </c>
      <c r="I6805" s="273">
        <v>12637</v>
      </c>
      <c r="J6805" s="273">
        <v>845</v>
      </c>
      <c r="K6805" s="273">
        <v>0</v>
      </c>
      <c r="L6805" s="273" t="s">
        <v>66</v>
      </c>
      <c r="N6805" s="273" t="s">
        <v>107</v>
      </c>
      <c r="W6805" s="273">
        <v>192034</v>
      </c>
      <c r="BV6805" s="273" t="s">
        <v>64</v>
      </c>
      <c r="BW6805" s="273" t="s">
        <v>404</v>
      </c>
      <c r="BX6805" s="273" t="s">
        <v>408</v>
      </c>
      <c r="BY6805" s="273" t="s">
        <v>419</v>
      </c>
      <c r="BZ6805" s="273" t="s">
        <v>86</v>
      </c>
      <c r="CA6805" s="273" t="s">
        <v>87</v>
      </c>
      <c r="CB6805" s="273" t="s">
        <v>217</v>
      </c>
      <c r="CC6805" s="273" t="s">
        <v>218</v>
      </c>
      <c r="CD6805" s="282">
        <v>2</v>
      </c>
      <c r="CE6805" s="274">
        <v>45108</v>
      </c>
      <c r="CG6805" s="273" t="s">
        <v>181</v>
      </c>
      <c r="CI6805" s="273" t="s">
        <v>181</v>
      </c>
      <c r="CJ6805" s="273" t="s">
        <v>445</v>
      </c>
      <c r="CM6805" s="273" t="s">
        <v>73</v>
      </c>
      <c r="CN6805" s="273">
        <v>3</v>
      </c>
    </row>
    <row r="6806" spans="4:92">
      <c r="D6806" s="273" t="s">
        <v>83</v>
      </c>
      <c r="E6806" s="273" t="s">
        <v>194</v>
      </c>
      <c r="F6806" s="273" t="s">
        <v>195</v>
      </c>
      <c r="G6806" s="273" t="s">
        <v>1018</v>
      </c>
      <c r="H6806" s="274">
        <v>45108</v>
      </c>
      <c r="I6806" s="273">
        <v>12906</v>
      </c>
      <c r="J6806" s="273">
        <v>845</v>
      </c>
      <c r="W6806" s="273">
        <v>205493</v>
      </c>
      <c r="BV6806" s="273" t="s">
        <v>64</v>
      </c>
      <c r="BW6806" s="273" t="s">
        <v>404</v>
      </c>
      <c r="BX6806" s="273" t="s">
        <v>408</v>
      </c>
      <c r="BY6806" s="273" t="s">
        <v>419</v>
      </c>
      <c r="BZ6806" s="273" t="s">
        <v>86</v>
      </c>
      <c r="CA6806" s="273" t="s">
        <v>87</v>
      </c>
      <c r="CB6806" s="273" t="s">
        <v>233</v>
      </c>
      <c r="CC6806" s="273" t="s">
        <v>234</v>
      </c>
      <c r="CD6806" s="282">
        <v>1</v>
      </c>
      <c r="CE6806" s="274">
        <v>45108</v>
      </c>
      <c r="CG6806" s="273" t="s">
        <v>181</v>
      </c>
      <c r="CI6806" s="273" t="s">
        <v>181</v>
      </c>
      <c r="CJ6806" s="273" t="s">
        <v>1914</v>
      </c>
      <c r="CM6806" s="273" t="s">
        <v>73</v>
      </c>
      <c r="CN6806" s="273">
        <v>3</v>
      </c>
    </row>
    <row r="6807" spans="4:92">
      <c r="D6807" s="273" t="s">
        <v>83</v>
      </c>
      <c r="E6807" s="273" t="s">
        <v>194</v>
      </c>
      <c r="F6807" s="273" t="s">
        <v>195</v>
      </c>
      <c r="G6807" s="273" t="s">
        <v>1018</v>
      </c>
      <c r="H6807" s="274">
        <v>45108</v>
      </c>
      <c r="I6807" s="273">
        <v>12906</v>
      </c>
      <c r="J6807" s="273">
        <v>845</v>
      </c>
      <c r="K6807" s="273">
        <v>0</v>
      </c>
      <c r="L6807" s="273" t="s">
        <v>66</v>
      </c>
      <c r="N6807" s="273" t="s">
        <v>107</v>
      </c>
      <c r="W6807" s="273">
        <v>205518</v>
      </c>
      <c r="BV6807" s="273" t="s">
        <v>64</v>
      </c>
      <c r="BW6807" s="273" t="s">
        <v>404</v>
      </c>
      <c r="BX6807" s="273" t="s">
        <v>408</v>
      </c>
      <c r="BY6807" s="273" t="s">
        <v>419</v>
      </c>
      <c r="BZ6807" s="273" t="s">
        <v>138</v>
      </c>
      <c r="CA6807" s="273" t="s">
        <v>139</v>
      </c>
      <c r="CB6807" s="273" t="s">
        <v>190</v>
      </c>
      <c r="CC6807" s="273" t="s">
        <v>191</v>
      </c>
      <c r="CD6807" s="282">
        <v>8</v>
      </c>
      <c r="CE6807" s="274">
        <v>45108</v>
      </c>
      <c r="CF6807" s="273">
        <v>0</v>
      </c>
      <c r="CG6807" s="273" t="s">
        <v>80</v>
      </c>
      <c r="CH6807" s="273">
        <v>0</v>
      </c>
      <c r="CI6807" s="273" t="s">
        <v>80</v>
      </c>
      <c r="CM6807" s="273" t="s">
        <v>73</v>
      </c>
      <c r="CN6807" s="273">
        <v>3</v>
      </c>
    </row>
    <row r="6808" spans="4:92">
      <c r="D6808" s="273" t="s">
        <v>83</v>
      </c>
      <c r="E6808" s="273" t="s">
        <v>194</v>
      </c>
      <c r="F6808" s="273" t="s">
        <v>195</v>
      </c>
      <c r="G6808" s="273" t="s">
        <v>1018</v>
      </c>
      <c r="H6808" s="274">
        <v>45108</v>
      </c>
      <c r="I6808" s="273">
        <v>12906</v>
      </c>
      <c r="J6808" s="273">
        <v>845</v>
      </c>
      <c r="K6808" s="273">
        <v>103869.09</v>
      </c>
      <c r="L6808" s="273" t="s">
        <v>66</v>
      </c>
      <c r="M6808" s="273">
        <v>6684.6593700000003</v>
      </c>
      <c r="N6808" s="273" t="s">
        <v>115</v>
      </c>
      <c r="W6808" s="273">
        <v>205517</v>
      </c>
      <c r="BV6808" s="273" t="s">
        <v>64</v>
      </c>
      <c r="BW6808" s="273" t="s">
        <v>404</v>
      </c>
      <c r="BX6808" s="273" t="s">
        <v>408</v>
      </c>
      <c r="BY6808" s="273" t="s">
        <v>419</v>
      </c>
      <c r="BZ6808" s="273" t="s">
        <v>167</v>
      </c>
      <c r="CA6808" s="273" t="s">
        <v>168</v>
      </c>
      <c r="CB6808" s="273" t="s">
        <v>319</v>
      </c>
      <c r="CC6808" s="273" t="s">
        <v>320</v>
      </c>
      <c r="CD6808" s="282">
        <v>15</v>
      </c>
      <c r="CE6808" s="274">
        <v>45108</v>
      </c>
      <c r="CF6808" s="273">
        <v>0</v>
      </c>
      <c r="CG6808" s="273" t="s">
        <v>80</v>
      </c>
      <c r="CH6808" s="273">
        <v>0</v>
      </c>
      <c r="CI6808" s="273" t="s">
        <v>80</v>
      </c>
      <c r="CM6808" s="273" t="s">
        <v>73</v>
      </c>
      <c r="CN6808" s="273">
        <v>3</v>
      </c>
    </row>
    <row r="6809" spans="4:92">
      <c r="D6809" s="273" t="s">
        <v>83</v>
      </c>
      <c r="E6809" s="273" t="s">
        <v>194</v>
      </c>
      <c r="F6809" s="273" t="s">
        <v>195</v>
      </c>
      <c r="G6809" s="273" t="s">
        <v>1018</v>
      </c>
      <c r="H6809" s="274">
        <v>45139</v>
      </c>
      <c r="I6809" s="273">
        <v>13583</v>
      </c>
      <c r="J6809" s="273">
        <v>845</v>
      </c>
      <c r="W6809" s="273">
        <v>223562</v>
      </c>
      <c r="BV6809" s="273" t="s">
        <v>64</v>
      </c>
      <c r="BW6809" s="273" t="s">
        <v>404</v>
      </c>
      <c r="BX6809" s="273" t="s">
        <v>408</v>
      </c>
      <c r="BY6809" s="273" t="s">
        <v>419</v>
      </c>
      <c r="BZ6809" s="273" t="s">
        <v>86</v>
      </c>
      <c r="CA6809" s="273" t="s">
        <v>87</v>
      </c>
      <c r="CB6809" s="273" t="s">
        <v>179</v>
      </c>
      <c r="CC6809" s="273" t="s">
        <v>180</v>
      </c>
      <c r="CD6809" s="282">
        <v>1</v>
      </c>
      <c r="CE6809" s="274">
        <v>45108</v>
      </c>
      <c r="CG6809" s="273" t="s">
        <v>181</v>
      </c>
      <c r="CI6809" s="273" t="s">
        <v>181</v>
      </c>
      <c r="CJ6809" s="273" t="s">
        <v>242</v>
      </c>
      <c r="CM6809" s="273" t="s">
        <v>73</v>
      </c>
      <c r="CN6809" s="273">
        <v>3</v>
      </c>
    </row>
    <row r="6810" spans="4:92">
      <c r="D6810" s="273" t="s">
        <v>83</v>
      </c>
      <c r="E6810" s="273" t="s">
        <v>194</v>
      </c>
      <c r="F6810" s="273" t="s">
        <v>195</v>
      </c>
      <c r="G6810" s="273" t="s">
        <v>1018</v>
      </c>
      <c r="H6810" s="274">
        <v>45139</v>
      </c>
      <c r="I6810" s="273">
        <v>13583</v>
      </c>
      <c r="J6810" s="273">
        <v>845</v>
      </c>
      <c r="K6810" s="273">
        <v>0</v>
      </c>
      <c r="L6810" s="273" t="s">
        <v>66</v>
      </c>
      <c r="N6810" s="273" t="s">
        <v>107</v>
      </c>
      <c r="W6810" s="273">
        <v>223587</v>
      </c>
      <c r="BV6810" s="273" t="s">
        <v>64</v>
      </c>
      <c r="BW6810" s="273" t="s">
        <v>404</v>
      </c>
      <c r="BX6810" s="273" t="s">
        <v>408</v>
      </c>
      <c r="BY6810" s="273" t="s">
        <v>419</v>
      </c>
      <c r="BZ6810" s="273" t="s">
        <v>204</v>
      </c>
      <c r="CA6810" s="273" t="s">
        <v>205</v>
      </c>
      <c r="CB6810" s="273" t="s">
        <v>206</v>
      </c>
      <c r="CC6810" s="273" t="s">
        <v>207</v>
      </c>
      <c r="CD6810" s="282">
        <v>0</v>
      </c>
      <c r="CE6810" s="274">
        <v>45108</v>
      </c>
      <c r="CG6810" s="273" t="s">
        <v>181</v>
      </c>
      <c r="CI6810" s="273" t="s">
        <v>208</v>
      </c>
      <c r="CJ6810" s="273" t="s">
        <v>209</v>
      </c>
      <c r="CM6810" s="273" t="s">
        <v>73</v>
      </c>
      <c r="CN6810" s="273">
        <v>3</v>
      </c>
    </row>
    <row r="6811" spans="4:92">
      <c r="D6811" s="273" t="s">
        <v>83</v>
      </c>
      <c r="E6811" s="273" t="s">
        <v>194</v>
      </c>
      <c r="F6811" s="273" t="s">
        <v>195</v>
      </c>
      <c r="G6811" s="273" t="s">
        <v>1018</v>
      </c>
      <c r="H6811" s="274">
        <v>45139</v>
      </c>
      <c r="I6811" s="273">
        <v>13583</v>
      </c>
      <c r="J6811" s="273">
        <v>845</v>
      </c>
      <c r="K6811" s="273">
        <v>100109.17</v>
      </c>
      <c r="L6811" s="273" t="s">
        <v>66</v>
      </c>
      <c r="M6811" s="273">
        <v>4638.4501719999998</v>
      </c>
      <c r="N6811" s="273" t="s">
        <v>115</v>
      </c>
      <c r="W6811" s="273">
        <v>223586</v>
      </c>
      <c r="BV6811" s="273" t="s">
        <v>64</v>
      </c>
      <c r="BW6811" s="273" t="s">
        <v>404</v>
      </c>
      <c r="BX6811" s="273" t="s">
        <v>408</v>
      </c>
      <c r="BY6811" s="273" t="s">
        <v>419</v>
      </c>
      <c r="BZ6811" s="273" t="s">
        <v>167</v>
      </c>
      <c r="CA6811" s="273" t="s">
        <v>168</v>
      </c>
      <c r="CB6811" s="273" t="s">
        <v>313</v>
      </c>
      <c r="CC6811" s="273" t="s">
        <v>314</v>
      </c>
      <c r="CD6811" s="282">
        <v>14</v>
      </c>
      <c r="CE6811" s="274">
        <v>45108</v>
      </c>
      <c r="CF6811" s="273">
        <v>0</v>
      </c>
      <c r="CG6811" s="273" t="s">
        <v>80</v>
      </c>
      <c r="CH6811" s="273">
        <v>0</v>
      </c>
      <c r="CI6811" s="273" t="s">
        <v>80</v>
      </c>
      <c r="CM6811" s="273" t="s">
        <v>73</v>
      </c>
      <c r="CN6811" s="273">
        <v>3</v>
      </c>
    </row>
    <row r="6812" spans="4:92">
      <c r="D6812" s="273" t="s">
        <v>83</v>
      </c>
      <c r="E6812" s="273" t="s">
        <v>194</v>
      </c>
      <c r="F6812" s="273" t="s">
        <v>195</v>
      </c>
      <c r="G6812" s="273" t="s">
        <v>1018</v>
      </c>
      <c r="H6812" s="274">
        <v>45170</v>
      </c>
      <c r="I6812" s="273">
        <v>13910</v>
      </c>
      <c r="J6812" s="273">
        <v>845</v>
      </c>
      <c r="W6812" s="273">
        <v>236513</v>
      </c>
      <c r="BV6812" s="273" t="s">
        <v>64</v>
      </c>
      <c r="BW6812" s="273" t="s">
        <v>404</v>
      </c>
      <c r="BX6812" s="273" t="s">
        <v>408</v>
      </c>
      <c r="BY6812" s="273" t="s">
        <v>419</v>
      </c>
      <c r="BZ6812" s="273" t="s">
        <v>167</v>
      </c>
      <c r="CA6812" s="273" t="s">
        <v>168</v>
      </c>
      <c r="CB6812" s="273" t="s">
        <v>353</v>
      </c>
      <c r="CC6812" s="273" t="s">
        <v>354</v>
      </c>
      <c r="CD6812" s="282">
        <v>13</v>
      </c>
      <c r="CE6812" s="274">
        <v>45108</v>
      </c>
      <c r="CF6812" s="273">
        <v>0</v>
      </c>
      <c r="CG6812" s="273" t="s">
        <v>80</v>
      </c>
      <c r="CH6812" s="273">
        <v>0</v>
      </c>
      <c r="CI6812" s="273" t="s">
        <v>80</v>
      </c>
      <c r="CM6812" s="273" t="s">
        <v>73</v>
      </c>
      <c r="CN6812" s="273">
        <v>3</v>
      </c>
    </row>
    <row r="6813" spans="4:92">
      <c r="D6813" s="273" t="s">
        <v>83</v>
      </c>
      <c r="E6813" s="273" t="s">
        <v>194</v>
      </c>
      <c r="F6813" s="273" t="s">
        <v>195</v>
      </c>
      <c r="G6813" s="273" t="s">
        <v>1018</v>
      </c>
      <c r="H6813" s="274">
        <v>45170</v>
      </c>
      <c r="I6813" s="273">
        <v>13910</v>
      </c>
      <c r="J6813" s="273">
        <v>845</v>
      </c>
      <c r="K6813" s="273">
        <v>91548.96</v>
      </c>
      <c r="L6813" s="273" t="s">
        <v>66</v>
      </c>
      <c r="M6813" s="273">
        <v>4731.4929000000002</v>
      </c>
      <c r="N6813" s="273" t="s">
        <v>115</v>
      </c>
      <c r="W6813" s="273">
        <v>236537</v>
      </c>
      <c r="BV6813" s="273" t="s">
        <v>64</v>
      </c>
      <c r="BW6813" s="273" t="s">
        <v>404</v>
      </c>
      <c r="BX6813" s="273" t="s">
        <v>408</v>
      </c>
      <c r="BY6813" s="273" t="s">
        <v>419</v>
      </c>
      <c r="BZ6813" s="273" t="s">
        <v>151</v>
      </c>
      <c r="CA6813" s="273" t="s">
        <v>152</v>
      </c>
      <c r="CB6813" s="273" t="s">
        <v>161</v>
      </c>
      <c r="CC6813" s="273" t="s">
        <v>162</v>
      </c>
      <c r="CD6813" s="282">
        <v>11</v>
      </c>
      <c r="CE6813" s="274">
        <v>45108</v>
      </c>
      <c r="CF6813" s="273">
        <v>3602.4</v>
      </c>
      <c r="CG6813" s="273" t="s">
        <v>80</v>
      </c>
      <c r="CH6813" s="273">
        <v>3602.4</v>
      </c>
      <c r="CI6813" s="273" t="s">
        <v>80</v>
      </c>
      <c r="CM6813" s="273" t="s">
        <v>73</v>
      </c>
      <c r="CN6813" s="273">
        <v>3</v>
      </c>
    </row>
    <row r="6814" spans="4:92">
      <c r="D6814" s="273" t="s">
        <v>83</v>
      </c>
      <c r="E6814" s="273" t="s">
        <v>194</v>
      </c>
      <c r="F6814" s="273" t="s">
        <v>195</v>
      </c>
      <c r="G6814" s="273" t="s">
        <v>1018</v>
      </c>
      <c r="H6814" s="274">
        <v>45170</v>
      </c>
      <c r="I6814" s="273">
        <v>13910</v>
      </c>
      <c r="J6814" s="273">
        <v>845</v>
      </c>
      <c r="K6814" s="273">
        <v>0</v>
      </c>
      <c r="L6814" s="273" t="s">
        <v>66</v>
      </c>
      <c r="N6814" s="273" t="s">
        <v>107</v>
      </c>
      <c r="W6814" s="273">
        <v>236538</v>
      </c>
      <c r="BV6814" s="273" t="s">
        <v>64</v>
      </c>
      <c r="BW6814" s="273" t="s">
        <v>404</v>
      </c>
      <c r="BX6814" s="273" t="s">
        <v>408</v>
      </c>
      <c r="BY6814" s="273" t="s">
        <v>419</v>
      </c>
      <c r="BZ6814" s="273" t="s">
        <v>167</v>
      </c>
      <c r="CA6814" s="273" t="s">
        <v>168</v>
      </c>
      <c r="CB6814" s="273" t="s">
        <v>169</v>
      </c>
      <c r="CC6814" s="273" t="s">
        <v>170</v>
      </c>
      <c r="CD6814" s="282">
        <v>12</v>
      </c>
      <c r="CE6814" s="274">
        <v>45108</v>
      </c>
      <c r="CF6814" s="273">
        <v>0</v>
      </c>
      <c r="CG6814" s="273" t="s">
        <v>80</v>
      </c>
      <c r="CH6814" s="273">
        <v>0</v>
      </c>
      <c r="CI6814" s="273" t="s">
        <v>80</v>
      </c>
      <c r="CM6814" s="273" t="s">
        <v>73</v>
      </c>
      <c r="CN6814" s="273">
        <v>3</v>
      </c>
    </row>
    <row r="6815" spans="4:92">
      <c r="D6815" s="273" t="s">
        <v>83</v>
      </c>
      <c r="E6815" s="273" t="s">
        <v>194</v>
      </c>
      <c r="F6815" s="273" t="s">
        <v>195</v>
      </c>
      <c r="G6815" s="273" t="s">
        <v>1018</v>
      </c>
      <c r="H6815" s="274">
        <v>45200</v>
      </c>
      <c r="I6815" s="273">
        <v>14245</v>
      </c>
      <c r="J6815" s="273">
        <v>845</v>
      </c>
      <c r="W6815" s="273">
        <v>254530</v>
      </c>
      <c r="BV6815" s="273" t="s">
        <v>64</v>
      </c>
      <c r="BW6815" s="273" t="s">
        <v>404</v>
      </c>
      <c r="BX6815" s="273" t="s">
        <v>408</v>
      </c>
      <c r="BY6815" s="273" t="s">
        <v>419</v>
      </c>
      <c r="BZ6815" s="273" t="s">
        <v>138</v>
      </c>
      <c r="CA6815" s="273" t="s">
        <v>139</v>
      </c>
      <c r="CB6815" s="273" t="s">
        <v>140</v>
      </c>
      <c r="CC6815" s="273" t="s">
        <v>141</v>
      </c>
      <c r="CD6815" s="282">
        <v>9</v>
      </c>
      <c r="CE6815" s="274">
        <v>45108</v>
      </c>
      <c r="CF6815" s="273">
        <v>0</v>
      </c>
      <c r="CG6815" s="273" t="s">
        <v>80</v>
      </c>
      <c r="CH6815" s="273">
        <v>0</v>
      </c>
      <c r="CI6815" s="273" t="s">
        <v>80</v>
      </c>
      <c r="CM6815" s="273" t="s">
        <v>73</v>
      </c>
      <c r="CN6815" s="273">
        <v>3</v>
      </c>
    </row>
    <row r="6816" spans="4:92">
      <c r="D6816" s="273" t="s">
        <v>83</v>
      </c>
      <c r="E6816" s="273" t="s">
        <v>194</v>
      </c>
      <c r="F6816" s="273" t="s">
        <v>195</v>
      </c>
      <c r="G6816" s="273" t="s">
        <v>1018</v>
      </c>
      <c r="H6816" s="274">
        <v>45200</v>
      </c>
      <c r="I6816" s="273">
        <v>14245</v>
      </c>
      <c r="J6816" s="273">
        <v>845</v>
      </c>
      <c r="K6816" s="273">
        <v>0</v>
      </c>
      <c r="L6816" s="273" t="s">
        <v>66</v>
      </c>
      <c r="N6816" s="273" t="s">
        <v>107</v>
      </c>
      <c r="W6816" s="273">
        <v>254555</v>
      </c>
      <c r="BV6816" s="273" t="s">
        <v>64</v>
      </c>
      <c r="BW6816" s="273" t="s">
        <v>404</v>
      </c>
      <c r="BX6816" s="273" t="s">
        <v>408</v>
      </c>
      <c r="BY6816" s="273" t="s">
        <v>419</v>
      </c>
      <c r="BZ6816" s="273" t="s">
        <v>151</v>
      </c>
      <c r="CA6816" s="273" t="s">
        <v>152</v>
      </c>
      <c r="CB6816" s="273" t="s">
        <v>153</v>
      </c>
      <c r="CC6816" s="273" t="s">
        <v>154</v>
      </c>
      <c r="CD6816" s="282">
        <v>10</v>
      </c>
      <c r="CE6816" s="274">
        <v>45108</v>
      </c>
      <c r="CF6816" s="273">
        <v>4503</v>
      </c>
      <c r="CG6816" s="273" t="s">
        <v>80</v>
      </c>
      <c r="CH6816" s="273">
        <v>4503</v>
      </c>
      <c r="CI6816" s="273" t="s">
        <v>80</v>
      </c>
      <c r="CM6816" s="273" t="s">
        <v>73</v>
      </c>
      <c r="CN6816" s="273">
        <v>3</v>
      </c>
    </row>
    <row r="6817" spans="4:92">
      <c r="D6817" s="273" t="s">
        <v>83</v>
      </c>
      <c r="E6817" s="273" t="s">
        <v>194</v>
      </c>
      <c r="F6817" s="273" t="s">
        <v>195</v>
      </c>
      <c r="G6817" s="273" t="s">
        <v>1018</v>
      </c>
      <c r="H6817" s="274">
        <v>45200</v>
      </c>
      <c r="I6817" s="273">
        <v>14245</v>
      </c>
      <c r="J6817" s="273">
        <v>845</v>
      </c>
      <c r="K6817" s="273">
        <v>82486.44</v>
      </c>
      <c r="L6817" s="273" t="s">
        <v>66</v>
      </c>
      <c r="M6817" s="273">
        <v>3803.3097480000001</v>
      </c>
      <c r="N6817" s="273" t="s">
        <v>115</v>
      </c>
      <c r="W6817" s="273">
        <v>254554</v>
      </c>
      <c r="BV6817" s="273" t="s">
        <v>64</v>
      </c>
      <c r="BW6817" s="273" t="s">
        <v>404</v>
      </c>
      <c r="BX6817" s="273" t="s">
        <v>408</v>
      </c>
      <c r="BY6817" s="273" t="s">
        <v>419</v>
      </c>
      <c r="BZ6817" s="273" t="s">
        <v>126</v>
      </c>
      <c r="CA6817" s="273" t="s">
        <v>127</v>
      </c>
      <c r="CB6817" s="273" t="s">
        <v>128</v>
      </c>
      <c r="CC6817" s="273" t="s">
        <v>129</v>
      </c>
      <c r="CD6817" s="282">
        <v>6</v>
      </c>
      <c r="CE6817" s="274">
        <v>45108</v>
      </c>
      <c r="CI6817" s="273" t="s">
        <v>80</v>
      </c>
      <c r="CM6817" s="273" t="s">
        <v>73</v>
      </c>
      <c r="CN6817" s="273">
        <v>3</v>
      </c>
    </row>
    <row r="6818" spans="4:92">
      <c r="D6818" s="273" t="s">
        <v>83</v>
      </c>
      <c r="E6818" s="273" t="s">
        <v>194</v>
      </c>
      <c r="F6818" s="273" t="s">
        <v>195</v>
      </c>
      <c r="G6818" s="273" t="s">
        <v>1018</v>
      </c>
      <c r="H6818" s="274">
        <v>45231</v>
      </c>
      <c r="I6818" s="273">
        <v>14612</v>
      </c>
      <c r="J6818" s="273">
        <v>845</v>
      </c>
      <c r="W6818" s="273">
        <v>273388</v>
      </c>
      <c r="BV6818" s="273" t="s">
        <v>64</v>
      </c>
      <c r="BW6818" s="273" t="s">
        <v>404</v>
      </c>
      <c r="BX6818" s="273" t="s">
        <v>408</v>
      </c>
      <c r="BY6818" s="273" t="s">
        <v>419</v>
      </c>
      <c r="BZ6818" s="273" t="s">
        <v>110</v>
      </c>
      <c r="CA6818" s="273" t="s">
        <v>111</v>
      </c>
      <c r="CB6818" s="273" t="s">
        <v>117</v>
      </c>
      <c r="CC6818" s="273" t="s">
        <v>118</v>
      </c>
      <c r="CD6818" s="282">
        <v>5</v>
      </c>
      <c r="CE6818" s="274">
        <v>45108</v>
      </c>
      <c r="CI6818" s="273" t="s">
        <v>104</v>
      </c>
      <c r="CM6818" s="273" t="s">
        <v>73</v>
      </c>
      <c r="CN6818" s="273">
        <v>3</v>
      </c>
    </row>
    <row r="6819" spans="4:92">
      <c r="D6819" s="273" t="s">
        <v>83</v>
      </c>
      <c r="E6819" s="273" t="s">
        <v>194</v>
      </c>
      <c r="F6819" s="273" t="s">
        <v>195</v>
      </c>
      <c r="G6819" s="273" t="s">
        <v>1018</v>
      </c>
      <c r="H6819" s="274">
        <v>45231</v>
      </c>
      <c r="I6819" s="273">
        <v>14612</v>
      </c>
      <c r="J6819" s="273">
        <v>845</v>
      </c>
      <c r="K6819" s="273">
        <v>0</v>
      </c>
      <c r="L6819" s="273" t="s">
        <v>66</v>
      </c>
      <c r="N6819" s="273" t="s">
        <v>107</v>
      </c>
      <c r="W6819" s="273">
        <v>273413</v>
      </c>
      <c r="BV6819" s="273" t="s">
        <v>64</v>
      </c>
      <c r="BW6819" s="273" t="s">
        <v>404</v>
      </c>
      <c r="BX6819" s="273" t="s">
        <v>408</v>
      </c>
      <c r="BY6819" s="273" t="s">
        <v>419</v>
      </c>
      <c r="BZ6819" s="273" t="s">
        <v>126</v>
      </c>
      <c r="CA6819" s="273" t="s">
        <v>127</v>
      </c>
      <c r="CB6819" s="273" t="s">
        <v>133</v>
      </c>
      <c r="CC6819" s="273" t="s">
        <v>134</v>
      </c>
      <c r="CD6819" s="282">
        <v>7</v>
      </c>
      <c r="CE6819" s="274">
        <v>45108</v>
      </c>
      <c r="CI6819" s="273" t="s">
        <v>104</v>
      </c>
      <c r="CM6819" s="273" t="s">
        <v>73</v>
      </c>
      <c r="CN6819" s="273">
        <v>3</v>
      </c>
    </row>
    <row r="6820" spans="4:92">
      <c r="D6820" s="273" t="s">
        <v>83</v>
      </c>
      <c r="E6820" s="273" t="s">
        <v>194</v>
      </c>
      <c r="F6820" s="273" t="s">
        <v>195</v>
      </c>
      <c r="G6820" s="273" t="s">
        <v>1018</v>
      </c>
      <c r="H6820" s="274">
        <v>45231</v>
      </c>
      <c r="I6820" s="273">
        <v>14612</v>
      </c>
      <c r="J6820" s="273">
        <v>845</v>
      </c>
      <c r="K6820" s="273">
        <v>82486.44</v>
      </c>
      <c r="L6820" s="273" t="s">
        <v>66</v>
      </c>
      <c r="M6820" s="273">
        <v>3803.3097480000001</v>
      </c>
      <c r="N6820" s="273" t="s">
        <v>115</v>
      </c>
      <c r="W6820" s="273">
        <v>273412</v>
      </c>
      <c r="BV6820" s="273" t="s">
        <v>64</v>
      </c>
      <c r="BW6820" s="273" t="s">
        <v>404</v>
      </c>
      <c r="BX6820" s="273" t="s">
        <v>408</v>
      </c>
      <c r="BY6820" s="273" t="s">
        <v>419</v>
      </c>
      <c r="BZ6820" s="273" t="s">
        <v>110</v>
      </c>
      <c r="CA6820" s="273" t="s">
        <v>111</v>
      </c>
      <c r="CB6820" s="273" t="s">
        <v>112</v>
      </c>
      <c r="CC6820" s="273" t="s">
        <v>113</v>
      </c>
      <c r="CD6820" s="282">
        <v>4</v>
      </c>
      <c r="CE6820" s="274">
        <v>45108</v>
      </c>
      <c r="CI6820" s="273" t="s">
        <v>80</v>
      </c>
      <c r="CM6820" s="273" t="s">
        <v>73</v>
      </c>
      <c r="CN6820" s="273">
        <v>3</v>
      </c>
    </row>
    <row r="6821" spans="4:92">
      <c r="D6821" s="273" t="s">
        <v>83</v>
      </c>
      <c r="E6821" s="273" t="s">
        <v>194</v>
      </c>
      <c r="F6821" s="273" t="s">
        <v>195</v>
      </c>
      <c r="G6821" s="273" t="s">
        <v>1018</v>
      </c>
      <c r="H6821" s="274">
        <v>45261</v>
      </c>
      <c r="I6821" s="273">
        <v>17071</v>
      </c>
      <c r="J6821" s="273">
        <v>845</v>
      </c>
      <c r="W6821" s="273">
        <v>315323</v>
      </c>
      <c r="BV6821" s="273" t="s">
        <v>64</v>
      </c>
      <c r="BW6821" s="273" t="s">
        <v>404</v>
      </c>
      <c r="BX6821" s="273" t="s">
        <v>408</v>
      </c>
      <c r="BY6821" s="273" t="s">
        <v>419</v>
      </c>
      <c r="BZ6821" s="273" t="s">
        <v>86</v>
      </c>
      <c r="CA6821" s="273" t="s">
        <v>87</v>
      </c>
      <c r="CB6821" s="273" t="s">
        <v>101</v>
      </c>
      <c r="CC6821" s="273" t="s">
        <v>102</v>
      </c>
      <c r="CD6821" s="282">
        <v>4</v>
      </c>
      <c r="CE6821" s="274">
        <v>45108</v>
      </c>
      <c r="CF6821" s="273">
        <v>143100.43</v>
      </c>
      <c r="CG6821" s="273" t="s">
        <v>2268</v>
      </c>
      <c r="CH6821" s="273">
        <v>4165.6535173000002</v>
      </c>
      <c r="CI6821" s="273" t="s">
        <v>104</v>
      </c>
      <c r="CM6821" s="273" t="s">
        <v>73</v>
      </c>
      <c r="CN6821" s="273">
        <v>3</v>
      </c>
    </row>
    <row r="6822" spans="4:92">
      <c r="D6822" s="273" t="s">
        <v>83</v>
      </c>
      <c r="E6822" s="273" t="s">
        <v>194</v>
      </c>
      <c r="F6822" s="273" t="s">
        <v>195</v>
      </c>
      <c r="G6822" s="273" t="s">
        <v>1018</v>
      </c>
      <c r="H6822" s="274">
        <v>45261</v>
      </c>
      <c r="I6822" s="273">
        <v>17071</v>
      </c>
      <c r="J6822" s="273">
        <v>845</v>
      </c>
      <c r="K6822" s="273">
        <v>0</v>
      </c>
      <c r="L6822" s="273" t="s">
        <v>66</v>
      </c>
      <c r="N6822" s="273" t="s">
        <v>107</v>
      </c>
      <c r="W6822" s="273">
        <v>315348</v>
      </c>
      <c r="BV6822" s="273" t="s">
        <v>64</v>
      </c>
      <c r="BW6822" s="273" t="s">
        <v>404</v>
      </c>
      <c r="BX6822" s="273" t="s">
        <v>408</v>
      </c>
      <c r="BY6822" s="273" t="s">
        <v>419</v>
      </c>
      <c r="BZ6822" s="273" t="s">
        <v>86</v>
      </c>
      <c r="CA6822" s="273" t="s">
        <v>87</v>
      </c>
      <c r="CB6822" s="273" t="s">
        <v>88</v>
      </c>
      <c r="CC6822" s="273" t="s">
        <v>89</v>
      </c>
      <c r="CD6822" s="282">
        <v>3</v>
      </c>
      <c r="CE6822" s="274">
        <v>45108</v>
      </c>
      <c r="CF6822" s="273">
        <v>4503</v>
      </c>
      <c r="CG6822" s="273" t="s">
        <v>80</v>
      </c>
      <c r="CH6822" s="273">
        <v>4503</v>
      </c>
      <c r="CI6822" s="273" t="s">
        <v>80</v>
      </c>
      <c r="CM6822" s="273" t="s">
        <v>73</v>
      </c>
      <c r="CN6822" s="273">
        <v>3</v>
      </c>
    </row>
    <row r="6823" spans="4:92">
      <c r="D6823" s="273" t="s">
        <v>83</v>
      </c>
      <c r="E6823" s="273" t="s">
        <v>194</v>
      </c>
      <c r="F6823" s="273" t="s">
        <v>195</v>
      </c>
      <c r="G6823" s="273" t="s">
        <v>1018</v>
      </c>
      <c r="H6823" s="274">
        <v>45261</v>
      </c>
      <c r="I6823" s="273">
        <v>17071</v>
      </c>
      <c r="J6823" s="273">
        <v>845</v>
      </c>
      <c r="K6823" s="273">
        <v>83051.92</v>
      </c>
      <c r="L6823" s="273" t="s">
        <v>66</v>
      </c>
      <c r="M6823" s="273">
        <v>4185.6973479999997</v>
      </c>
      <c r="N6823" s="273" t="s">
        <v>115</v>
      </c>
      <c r="W6823" s="273">
        <v>315347</v>
      </c>
      <c r="BV6823" s="273" t="s">
        <v>64</v>
      </c>
      <c r="BW6823" s="273" t="s">
        <v>404</v>
      </c>
      <c r="BX6823" s="273" t="s">
        <v>408</v>
      </c>
      <c r="BY6823" s="273" t="s">
        <v>419</v>
      </c>
      <c r="BZ6823" s="273" t="s">
        <v>86</v>
      </c>
      <c r="CA6823" s="273" t="s">
        <v>87</v>
      </c>
      <c r="CB6823" s="273" t="s">
        <v>88</v>
      </c>
      <c r="CC6823" s="273" t="s">
        <v>89</v>
      </c>
      <c r="CD6823" s="282">
        <v>3</v>
      </c>
      <c r="CE6823" s="274">
        <v>45139</v>
      </c>
      <c r="CF6823" s="273">
        <v>5098</v>
      </c>
      <c r="CG6823" s="273" t="s">
        <v>80</v>
      </c>
      <c r="CH6823" s="273">
        <v>5098</v>
      </c>
      <c r="CI6823" s="273" t="s">
        <v>80</v>
      </c>
      <c r="CM6823" s="273" t="s">
        <v>73</v>
      </c>
      <c r="CN6823" s="273">
        <v>3</v>
      </c>
    </row>
    <row r="6824" spans="4:92">
      <c r="D6824" s="273" t="s">
        <v>83</v>
      </c>
      <c r="E6824" s="273" t="s">
        <v>194</v>
      </c>
      <c r="F6824" s="273" t="s">
        <v>195</v>
      </c>
      <c r="G6824" s="273" t="s">
        <v>196</v>
      </c>
      <c r="H6824" s="274">
        <v>44927</v>
      </c>
      <c r="I6824" s="273">
        <v>11227</v>
      </c>
      <c r="J6824" s="273">
        <v>787</v>
      </c>
      <c r="W6824" s="273">
        <v>139470</v>
      </c>
      <c r="BV6824" s="273" t="s">
        <v>64</v>
      </c>
      <c r="BW6824" s="273" t="s">
        <v>404</v>
      </c>
      <c r="BX6824" s="273" t="s">
        <v>408</v>
      </c>
      <c r="BY6824" s="273" t="s">
        <v>419</v>
      </c>
      <c r="BZ6824" s="273" t="s">
        <v>86</v>
      </c>
      <c r="CA6824" s="273" t="s">
        <v>87</v>
      </c>
      <c r="CB6824" s="273" t="s">
        <v>101</v>
      </c>
      <c r="CC6824" s="273" t="s">
        <v>102</v>
      </c>
      <c r="CD6824" s="282">
        <v>4</v>
      </c>
      <c r="CE6824" s="274">
        <v>45139</v>
      </c>
      <c r="CF6824" s="273">
        <v>171055.77</v>
      </c>
      <c r="CG6824" s="273" t="s">
        <v>2268</v>
      </c>
      <c r="CH6824" s="273">
        <v>4979.4334646999996</v>
      </c>
      <c r="CI6824" s="273" t="s">
        <v>104</v>
      </c>
      <c r="CM6824" s="273" t="s">
        <v>73</v>
      </c>
      <c r="CN6824" s="273">
        <v>3</v>
      </c>
    </row>
    <row r="6825" spans="4:92">
      <c r="D6825" s="273" t="s">
        <v>83</v>
      </c>
      <c r="E6825" s="273" t="s">
        <v>194</v>
      </c>
      <c r="F6825" s="273" t="s">
        <v>195</v>
      </c>
      <c r="G6825" s="273" t="s">
        <v>196</v>
      </c>
      <c r="H6825" s="274">
        <v>44927</v>
      </c>
      <c r="I6825" s="273">
        <v>11227</v>
      </c>
      <c r="J6825" s="273">
        <v>787</v>
      </c>
      <c r="K6825" s="273">
        <v>126720</v>
      </c>
      <c r="L6825" s="273" t="s">
        <v>66</v>
      </c>
      <c r="M6825" s="273">
        <v>8629.7056400000001</v>
      </c>
      <c r="N6825" s="273" t="s">
        <v>115</v>
      </c>
      <c r="W6825" s="273">
        <v>139494</v>
      </c>
      <c r="BV6825" s="273" t="s">
        <v>64</v>
      </c>
      <c r="BW6825" s="273" t="s">
        <v>404</v>
      </c>
      <c r="BX6825" s="273" t="s">
        <v>408</v>
      </c>
      <c r="BY6825" s="273" t="s">
        <v>419</v>
      </c>
      <c r="BZ6825" s="273" t="s">
        <v>110</v>
      </c>
      <c r="CA6825" s="273" t="s">
        <v>111</v>
      </c>
      <c r="CB6825" s="273" t="s">
        <v>112</v>
      </c>
      <c r="CC6825" s="273" t="s">
        <v>113</v>
      </c>
      <c r="CD6825" s="282">
        <v>4</v>
      </c>
      <c r="CE6825" s="274">
        <v>45139</v>
      </c>
      <c r="CI6825" s="273" t="s">
        <v>80</v>
      </c>
      <c r="CM6825" s="273" t="s">
        <v>73</v>
      </c>
      <c r="CN6825" s="273">
        <v>3</v>
      </c>
    </row>
    <row r="6826" spans="4:92">
      <c r="D6826" s="273" t="s">
        <v>83</v>
      </c>
      <c r="E6826" s="273" t="s">
        <v>194</v>
      </c>
      <c r="F6826" s="273" t="s">
        <v>195</v>
      </c>
      <c r="G6826" s="273" t="s">
        <v>196</v>
      </c>
      <c r="H6826" s="274">
        <v>44927</v>
      </c>
      <c r="I6826" s="273">
        <v>11227</v>
      </c>
      <c r="J6826" s="273">
        <v>787</v>
      </c>
      <c r="K6826" s="273">
        <v>0</v>
      </c>
      <c r="L6826" s="273" t="s">
        <v>66</v>
      </c>
      <c r="N6826" s="273" t="s">
        <v>107</v>
      </c>
      <c r="W6826" s="273">
        <v>139495</v>
      </c>
      <c r="BV6826" s="273" t="s">
        <v>64</v>
      </c>
      <c r="BW6826" s="273" t="s">
        <v>404</v>
      </c>
      <c r="BX6826" s="273" t="s">
        <v>408</v>
      </c>
      <c r="BY6826" s="273" t="s">
        <v>419</v>
      </c>
      <c r="BZ6826" s="273" t="s">
        <v>126</v>
      </c>
      <c r="CA6826" s="273" t="s">
        <v>127</v>
      </c>
      <c r="CB6826" s="273" t="s">
        <v>133</v>
      </c>
      <c r="CC6826" s="273" t="s">
        <v>134</v>
      </c>
      <c r="CD6826" s="282">
        <v>7</v>
      </c>
      <c r="CE6826" s="274">
        <v>45139</v>
      </c>
      <c r="CI6826" s="273" t="s">
        <v>104</v>
      </c>
      <c r="CM6826" s="273" t="s">
        <v>73</v>
      </c>
      <c r="CN6826" s="273">
        <v>3</v>
      </c>
    </row>
    <row r="6827" spans="4:92">
      <c r="D6827" s="273" t="s">
        <v>83</v>
      </c>
      <c r="E6827" s="273" t="s">
        <v>194</v>
      </c>
      <c r="F6827" s="273" t="s">
        <v>195</v>
      </c>
      <c r="G6827" s="273" t="s">
        <v>196</v>
      </c>
      <c r="H6827" s="274">
        <v>44927</v>
      </c>
      <c r="I6827" s="273">
        <v>17141</v>
      </c>
      <c r="J6827" s="273">
        <v>787</v>
      </c>
      <c r="K6827" s="273">
        <v>1518</v>
      </c>
      <c r="L6827" s="273" t="s">
        <v>1202</v>
      </c>
      <c r="M6827" s="273">
        <v>2711.65</v>
      </c>
      <c r="N6827" s="273" t="s">
        <v>1203</v>
      </c>
      <c r="P6827" s="273" t="s">
        <v>68</v>
      </c>
      <c r="Q6827" s="273" t="s">
        <v>965</v>
      </c>
      <c r="R6827" s="273" t="s">
        <v>70</v>
      </c>
      <c r="S6827" s="273" t="s">
        <v>2275</v>
      </c>
      <c r="T6827" s="273" t="s">
        <v>1562</v>
      </c>
      <c r="U6827" s="273" t="s">
        <v>1562</v>
      </c>
      <c r="V6827" s="273" t="s">
        <v>1562</v>
      </c>
      <c r="W6827" s="273">
        <v>325831</v>
      </c>
      <c r="BV6827" s="273" t="s">
        <v>64</v>
      </c>
      <c r="BW6827" s="273" t="s">
        <v>404</v>
      </c>
      <c r="BX6827" s="273" t="s">
        <v>408</v>
      </c>
      <c r="BY6827" s="273" t="s">
        <v>419</v>
      </c>
      <c r="BZ6827" s="273" t="s">
        <v>110</v>
      </c>
      <c r="CA6827" s="273" t="s">
        <v>111</v>
      </c>
      <c r="CB6827" s="273" t="s">
        <v>117</v>
      </c>
      <c r="CC6827" s="273" t="s">
        <v>118</v>
      </c>
      <c r="CD6827" s="282">
        <v>5</v>
      </c>
      <c r="CE6827" s="274">
        <v>45139</v>
      </c>
      <c r="CI6827" s="273" t="s">
        <v>104</v>
      </c>
      <c r="CM6827" s="273" t="s">
        <v>73</v>
      </c>
      <c r="CN6827" s="273">
        <v>3</v>
      </c>
    </row>
    <row r="6828" spans="4:92">
      <c r="D6828" s="273" t="s">
        <v>83</v>
      </c>
      <c r="E6828" s="273" t="s">
        <v>194</v>
      </c>
      <c r="F6828" s="273" t="s">
        <v>195</v>
      </c>
      <c r="G6828" s="273" t="s">
        <v>196</v>
      </c>
      <c r="H6828" s="274">
        <v>44958</v>
      </c>
      <c r="I6828" s="273">
        <v>11389</v>
      </c>
      <c r="J6828" s="273">
        <v>787</v>
      </c>
      <c r="W6828" s="273">
        <v>144168</v>
      </c>
      <c r="BV6828" s="273" t="s">
        <v>64</v>
      </c>
      <c r="BW6828" s="273" t="s">
        <v>404</v>
      </c>
      <c r="BX6828" s="273" t="s">
        <v>408</v>
      </c>
      <c r="BY6828" s="273" t="s">
        <v>419</v>
      </c>
      <c r="BZ6828" s="273" t="s">
        <v>126</v>
      </c>
      <c r="CA6828" s="273" t="s">
        <v>127</v>
      </c>
      <c r="CB6828" s="273" t="s">
        <v>128</v>
      </c>
      <c r="CC6828" s="273" t="s">
        <v>129</v>
      </c>
      <c r="CD6828" s="282">
        <v>6</v>
      </c>
      <c r="CE6828" s="274">
        <v>45139</v>
      </c>
      <c r="CI6828" s="273" t="s">
        <v>80</v>
      </c>
      <c r="CM6828" s="273" t="s">
        <v>73</v>
      </c>
      <c r="CN6828" s="273">
        <v>3</v>
      </c>
    </row>
    <row r="6829" spans="4:92">
      <c r="D6829" s="273" t="s">
        <v>83</v>
      </c>
      <c r="E6829" s="273" t="s">
        <v>194</v>
      </c>
      <c r="F6829" s="273" t="s">
        <v>195</v>
      </c>
      <c r="G6829" s="273" t="s">
        <v>196</v>
      </c>
      <c r="H6829" s="274">
        <v>44958</v>
      </c>
      <c r="I6829" s="273">
        <v>11389</v>
      </c>
      <c r="J6829" s="273">
        <v>787</v>
      </c>
      <c r="K6829" s="273">
        <v>122400</v>
      </c>
      <c r="L6829" s="273" t="s">
        <v>66</v>
      </c>
      <c r="M6829" s="273">
        <v>8410.9179239999994</v>
      </c>
      <c r="N6829" s="273" t="s">
        <v>115</v>
      </c>
      <c r="W6829" s="273">
        <v>144192</v>
      </c>
      <c r="BV6829" s="273" t="s">
        <v>64</v>
      </c>
      <c r="BW6829" s="273" t="s">
        <v>404</v>
      </c>
      <c r="BX6829" s="273" t="s">
        <v>408</v>
      </c>
      <c r="BY6829" s="273" t="s">
        <v>419</v>
      </c>
      <c r="BZ6829" s="273" t="s">
        <v>151</v>
      </c>
      <c r="CA6829" s="273" t="s">
        <v>152</v>
      </c>
      <c r="CB6829" s="273" t="s">
        <v>153</v>
      </c>
      <c r="CC6829" s="273" t="s">
        <v>154</v>
      </c>
      <c r="CD6829" s="282">
        <v>10</v>
      </c>
      <c r="CE6829" s="274">
        <v>45139</v>
      </c>
      <c r="CF6829" s="273">
        <v>5098</v>
      </c>
      <c r="CG6829" s="273" t="s">
        <v>80</v>
      </c>
      <c r="CH6829" s="273">
        <v>5098</v>
      </c>
      <c r="CI6829" s="273" t="s">
        <v>80</v>
      </c>
      <c r="CM6829" s="273" t="s">
        <v>73</v>
      </c>
      <c r="CN6829" s="273">
        <v>3</v>
      </c>
    </row>
    <row r="6830" spans="4:92">
      <c r="D6830" s="273" t="s">
        <v>83</v>
      </c>
      <c r="E6830" s="273" t="s">
        <v>194</v>
      </c>
      <c r="F6830" s="273" t="s">
        <v>195</v>
      </c>
      <c r="G6830" s="273" t="s">
        <v>196</v>
      </c>
      <c r="H6830" s="274">
        <v>44958</v>
      </c>
      <c r="I6830" s="273">
        <v>11389</v>
      </c>
      <c r="J6830" s="273">
        <v>787</v>
      </c>
      <c r="K6830" s="273">
        <v>0</v>
      </c>
      <c r="L6830" s="273" t="s">
        <v>66</v>
      </c>
      <c r="N6830" s="273" t="s">
        <v>107</v>
      </c>
      <c r="W6830" s="273">
        <v>144193</v>
      </c>
      <c r="BV6830" s="273" t="s">
        <v>64</v>
      </c>
      <c r="BW6830" s="273" t="s">
        <v>404</v>
      </c>
      <c r="BX6830" s="273" t="s">
        <v>408</v>
      </c>
      <c r="BY6830" s="273" t="s">
        <v>419</v>
      </c>
      <c r="BZ6830" s="273" t="s">
        <v>138</v>
      </c>
      <c r="CA6830" s="273" t="s">
        <v>139</v>
      </c>
      <c r="CB6830" s="273" t="s">
        <v>140</v>
      </c>
      <c r="CC6830" s="273" t="s">
        <v>141</v>
      </c>
      <c r="CD6830" s="282">
        <v>9</v>
      </c>
      <c r="CE6830" s="274">
        <v>45139</v>
      </c>
      <c r="CF6830" s="273">
        <v>0</v>
      </c>
      <c r="CG6830" s="273" t="s">
        <v>80</v>
      </c>
      <c r="CH6830" s="273">
        <v>0</v>
      </c>
      <c r="CI6830" s="273" t="s">
        <v>80</v>
      </c>
      <c r="CM6830" s="273" t="s">
        <v>73</v>
      </c>
      <c r="CN6830" s="273">
        <v>3</v>
      </c>
    </row>
    <row r="6831" spans="4:92">
      <c r="D6831" s="273" t="s">
        <v>83</v>
      </c>
      <c r="E6831" s="273" t="s">
        <v>194</v>
      </c>
      <c r="F6831" s="273" t="s">
        <v>195</v>
      </c>
      <c r="G6831" s="273" t="s">
        <v>196</v>
      </c>
      <c r="H6831" s="274">
        <v>44986</v>
      </c>
      <c r="I6831" s="273">
        <v>11551</v>
      </c>
      <c r="J6831" s="273">
        <v>787</v>
      </c>
      <c r="W6831" s="273">
        <v>148866</v>
      </c>
      <c r="BV6831" s="273" t="s">
        <v>64</v>
      </c>
      <c r="BW6831" s="273" t="s">
        <v>404</v>
      </c>
      <c r="BX6831" s="273" t="s">
        <v>408</v>
      </c>
      <c r="BY6831" s="273" t="s">
        <v>419</v>
      </c>
      <c r="BZ6831" s="273" t="s">
        <v>167</v>
      </c>
      <c r="CA6831" s="273" t="s">
        <v>168</v>
      </c>
      <c r="CB6831" s="273" t="s">
        <v>169</v>
      </c>
      <c r="CC6831" s="273" t="s">
        <v>170</v>
      </c>
      <c r="CD6831" s="282">
        <v>12</v>
      </c>
      <c r="CE6831" s="274">
        <v>45139</v>
      </c>
      <c r="CF6831" s="273">
        <v>0</v>
      </c>
      <c r="CG6831" s="273" t="s">
        <v>80</v>
      </c>
      <c r="CH6831" s="273">
        <v>0</v>
      </c>
      <c r="CI6831" s="273" t="s">
        <v>80</v>
      </c>
      <c r="CM6831" s="273" t="s">
        <v>73</v>
      </c>
      <c r="CN6831" s="273">
        <v>3</v>
      </c>
    </row>
    <row r="6832" spans="4:92">
      <c r="D6832" s="273" t="s">
        <v>83</v>
      </c>
      <c r="E6832" s="273" t="s">
        <v>75</v>
      </c>
      <c r="F6832" s="273" t="s">
        <v>357</v>
      </c>
      <c r="G6832" s="273" t="s">
        <v>655</v>
      </c>
      <c r="H6832" s="274">
        <v>44927</v>
      </c>
      <c r="I6832" s="273">
        <v>16195</v>
      </c>
      <c r="J6832" s="273">
        <v>712</v>
      </c>
      <c r="W6832" s="273">
        <v>302296</v>
      </c>
      <c r="BV6832" s="273" t="s">
        <v>64</v>
      </c>
      <c r="BW6832" s="273" t="s">
        <v>404</v>
      </c>
      <c r="BX6832" s="273" t="s">
        <v>408</v>
      </c>
      <c r="BY6832" s="273" t="s">
        <v>419</v>
      </c>
      <c r="BZ6832" s="273" t="s">
        <v>151</v>
      </c>
      <c r="CA6832" s="273" t="s">
        <v>152</v>
      </c>
      <c r="CB6832" s="273" t="s">
        <v>161</v>
      </c>
      <c r="CC6832" s="273" t="s">
        <v>162</v>
      </c>
      <c r="CD6832" s="282">
        <v>11</v>
      </c>
      <c r="CE6832" s="274">
        <v>45139</v>
      </c>
      <c r="CF6832" s="273">
        <v>4078.4</v>
      </c>
      <c r="CG6832" s="273" t="s">
        <v>80</v>
      </c>
      <c r="CH6832" s="273">
        <v>4078.4</v>
      </c>
      <c r="CI6832" s="273" t="s">
        <v>80</v>
      </c>
      <c r="CM6832" s="273" t="s">
        <v>73</v>
      </c>
      <c r="CN6832" s="273">
        <v>3</v>
      </c>
    </row>
    <row r="6833" spans="4:92">
      <c r="D6833" s="273" t="s">
        <v>83</v>
      </c>
      <c r="E6833" s="273" t="s">
        <v>75</v>
      </c>
      <c r="F6833" s="273" t="s">
        <v>357</v>
      </c>
      <c r="G6833" s="273" t="s">
        <v>655</v>
      </c>
      <c r="H6833" s="274">
        <v>44927</v>
      </c>
      <c r="I6833" s="273">
        <v>16195</v>
      </c>
      <c r="J6833" s="273">
        <v>712</v>
      </c>
      <c r="K6833" s="273">
        <v>0</v>
      </c>
      <c r="L6833" s="273" t="s">
        <v>66</v>
      </c>
      <c r="N6833" s="273" t="s">
        <v>107</v>
      </c>
      <c r="W6833" s="273">
        <v>302321</v>
      </c>
      <c r="BV6833" s="273" t="s">
        <v>64</v>
      </c>
      <c r="BW6833" s="273" t="s">
        <v>404</v>
      </c>
      <c r="BX6833" s="273" t="s">
        <v>408</v>
      </c>
      <c r="BY6833" s="273" t="s">
        <v>419</v>
      </c>
      <c r="BZ6833" s="273" t="s">
        <v>167</v>
      </c>
      <c r="CA6833" s="273" t="s">
        <v>168</v>
      </c>
      <c r="CB6833" s="273" t="s">
        <v>353</v>
      </c>
      <c r="CC6833" s="273" t="s">
        <v>354</v>
      </c>
      <c r="CD6833" s="282">
        <v>13</v>
      </c>
      <c r="CE6833" s="274">
        <v>45139</v>
      </c>
      <c r="CF6833" s="273">
        <v>0</v>
      </c>
      <c r="CG6833" s="273" t="s">
        <v>80</v>
      </c>
      <c r="CH6833" s="273">
        <v>0</v>
      </c>
      <c r="CI6833" s="273" t="s">
        <v>80</v>
      </c>
      <c r="CM6833" s="273" t="s">
        <v>73</v>
      </c>
      <c r="CN6833" s="273">
        <v>3</v>
      </c>
    </row>
    <row r="6834" spans="4:92">
      <c r="D6834" s="273" t="s">
        <v>83</v>
      </c>
      <c r="E6834" s="273" t="s">
        <v>75</v>
      </c>
      <c r="F6834" s="273" t="s">
        <v>357</v>
      </c>
      <c r="G6834" s="273" t="s">
        <v>655</v>
      </c>
      <c r="H6834" s="274">
        <v>44927</v>
      </c>
      <c r="I6834" s="273">
        <v>16195</v>
      </c>
      <c r="J6834" s="273">
        <v>712</v>
      </c>
      <c r="K6834" s="273">
        <v>1312</v>
      </c>
      <c r="L6834" s="273" t="s">
        <v>66</v>
      </c>
      <c r="M6834" s="273">
        <v>111.86624999999999</v>
      </c>
      <c r="N6834" s="273" t="s">
        <v>115</v>
      </c>
      <c r="W6834" s="273">
        <v>302320</v>
      </c>
      <c r="BV6834" s="273" t="s">
        <v>64</v>
      </c>
      <c r="BW6834" s="273" t="s">
        <v>404</v>
      </c>
      <c r="BX6834" s="273" t="s">
        <v>408</v>
      </c>
      <c r="BY6834" s="273" t="s">
        <v>419</v>
      </c>
      <c r="BZ6834" s="273" t="s">
        <v>167</v>
      </c>
      <c r="CA6834" s="273" t="s">
        <v>168</v>
      </c>
      <c r="CB6834" s="273" t="s">
        <v>313</v>
      </c>
      <c r="CC6834" s="273" t="s">
        <v>314</v>
      </c>
      <c r="CD6834" s="282">
        <v>14</v>
      </c>
      <c r="CE6834" s="274">
        <v>45139</v>
      </c>
      <c r="CF6834" s="273">
        <v>0</v>
      </c>
      <c r="CG6834" s="273" t="s">
        <v>80</v>
      </c>
      <c r="CH6834" s="273">
        <v>0</v>
      </c>
      <c r="CI6834" s="273" t="s">
        <v>80</v>
      </c>
      <c r="CM6834" s="273" t="s">
        <v>73</v>
      </c>
      <c r="CN6834" s="273">
        <v>3</v>
      </c>
    </row>
    <row r="6835" spans="4:92">
      <c r="D6835" s="273" t="s">
        <v>83</v>
      </c>
      <c r="E6835" s="273" t="s">
        <v>75</v>
      </c>
      <c r="F6835" s="273" t="s">
        <v>357</v>
      </c>
      <c r="G6835" s="273" t="s">
        <v>624</v>
      </c>
      <c r="H6835" s="274">
        <v>44927</v>
      </c>
      <c r="I6835" s="273">
        <v>11179</v>
      </c>
      <c r="J6835" s="273">
        <v>702</v>
      </c>
      <c r="W6835" s="273">
        <v>138078</v>
      </c>
      <c r="BV6835" s="273" t="s">
        <v>64</v>
      </c>
      <c r="BW6835" s="273" t="s">
        <v>404</v>
      </c>
      <c r="BX6835" s="273" t="s">
        <v>408</v>
      </c>
      <c r="BY6835" s="273" t="s">
        <v>419</v>
      </c>
      <c r="BZ6835" s="273" t="s">
        <v>204</v>
      </c>
      <c r="CA6835" s="273" t="s">
        <v>205</v>
      </c>
      <c r="CB6835" s="273" t="s">
        <v>206</v>
      </c>
      <c r="CC6835" s="273" t="s">
        <v>207</v>
      </c>
      <c r="CD6835" s="282">
        <v>0</v>
      </c>
      <c r="CE6835" s="274">
        <v>45139</v>
      </c>
      <c r="CG6835" s="273" t="s">
        <v>181</v>
      </c>
      <c r="CI6835" s="273" t="s">
        <v>208</v>
      </c>
      <c r="CJ6835" s="273" t="s">
        <v>209</v>
      </c>
      <c r="CM6835" s="273" t="s">
        <v>73</v>
      </c>
      <c r="CN6835" s="273">
        <v>3</v>
      </c>
    </row>
    <row r="6836" spans="4:92">
      <c r="D6836" s="273" t="s">
        <v>83</v>
      </c>
      <c r="E6836" s="273" t="s">
        <v>75</v>
      </c>
      <c r="F6836" s="273" t="s">
        <v>357</v>
      </c>
      <c r="G6836" s="273" t="s">
        <v>624</v>
      </c>
      <c r="H6836" s="274">
        <v>44927</v>
      </c>
      <c r="I6836" s="273">
        <v>11179</v>
      </c>
      <c r="J6836" s="273">
        <v>702</v>
      </c>
      <c r="K6836" s="273">
        <v>179</v>
      </c>
      <c r="L6836" s="273" t="s">
        <v>66</v>
      </c>
      <c r="M6836" s="273">
        <v>19.55575</v>
      </c>
      <c r="N6836" s="273" t="s">
        <v>115</v>
      </c>
      <c r="W6836" s="273">
        <v>138102</v>
      </c>
      <c r="BV6836" s="273" t="s">
        <v>64</v>
      </c>
      <c r="BW6836" s="273" t="s">
        <v>404</v>
      </c>
      <c r="BX6836" s="273" t="s">
        <v>408</v>
      </c>
      <c r="BY6836" s="273" t="s">
        <v>419</v>
      </c>
      <c r="BZ6836" s="273" t="s">
        <v>86</v>
      </c>
      <c r="CA6836" s="273" t="s">
        <v>87</v>
      </c>
      <c r="CB6836" s="273" t="s">
        <v>179</v>
      </c>
      <c r="CC6836" s="273" t="s">
        <v>180</v>
      </c>
      <c r="CD6836" s="282">
        <v>1</v>
      </c>
      <c r="CE6836" s="274">
        <v>45139</v>
      </c>
      <c r="CG6836" s="273" t="s">
        <v>181</v>
      </c>
      <c r="CI6836" s="273" t="s">
        <v>181</v>
      </c>
      <c r="CJ6836" s="273" t="s">
        <v>1914</v>
      </c>
      <c r="CM6836" s="273" t="s">
        <v>73</v>
      </c>
      <c r="CN6836" s="273">
        <v>3</v>
      </c>
    </row>
    <row r="6837" spans="4:92">
      <c r="D6837" s="273" t="s">
        <v>83</v>
      </c>
      <c r="E6837" s="273" t="s">
        <v>75</v>
      </c>
      <c r="F6837" s="273" t="s">
        <v>357</v>
      </c>
      <c r="G6837" s="273" t="s">
        <v>624</v>
      </c>
      <c r="H6837" s="274">
        <v>44927</v>
      </c>
      <c r="I6837" s="273">
        <v>11179</v>
      </c>
      <c r="J6837" s="273">
        <v>702</v>
      </c>
      <c r="K6837" s="273">
        <v>0</v>
      </c>
      <c r="L6837" s="273" t="s">
        <v>66</v>
      </c>
      <c r="N6837" s="273" t="s">
        <v>107</v>
      </c>
      <c r="W6837" s="273">
        <v>138103</v>
      </c>
      <c r="BV6837" s="273" t="s">
        <v>64</v>
      </c>
      <c r="BW6837" s="273" t="s">
        <v>404</v>
      </c>
      <c r="BX6837" s="273" t="s">
        <v>408</v>
      </c>
      <c r="BY6837" s="273" t="s">
        <v>419</v>
      </c>
      <c r="BZ6837" s="273" t="s">
        <v>167</v>
      </c>
      <c r="CA6837" s="273" t="s">
        <v>168</v>
      </c>
      <c r="CB6837" s="273" t="s">
        <v>319</v>
      </c>
      <c r="CC6837" s="273" t="s">
        <v>320</v>
      </c>
      <c r="CD6837" s="282">
        <v>15</v>
      </c>
      <c r="CE6837" s="274">
        <v>45139</v>
      </c>
      <c r="CF6837" s="273">
        <v>0</v>
      </c>
      <c r="CG6837" s="273" t="s">
        <v>80</v>
      </c>
      <c r="CH6837" s="273">
        <v>0</v>
      </c>
      <c r="CI6837" s="273" t="s">
        <v>80</v>
      </c>
      <c r="CM6837" s="273" t="s">
        <v>73</v>
      </c>
      <c r="CN6837" s="273">
        <v>3</v>
      </c>
    </row>
    <row r="6838" spans="4:92">
      <c r="D6838" s="273" t="s">
        <v>83</v>
      </c>
      <c r="E6838" s="273" t="s">
        <v>75</v>
      </c>
      <c r="F6838" s="273" t="s">
        <v>357</v>
      </c>
      <c r="G6838" s="273" t="s">
        <v>624</v>
      </c>
      <c r="H6838" s="274">
        <v>44958</v>
      </c>
      <c r="I6838" s="273">
        <v>11341</v>
      </c>
      <c r="J6838" s="273">
        <v>702</v>
      </c>
      <c r="W6838" s="273">
        <v>142776</v>
      </c>
      <c r="BV6838" s="273" t="s">
        <v>64</v>
      </c>
      <c r="BW6838" s="273" t="s">
        <v>404</v>
      </c>
      <c r="BX6838" s="273" t="s">
        <v>408</v>
      </c>
      <c r="BY6838" s="273" t="s">
        <v>419</v>
      </c>
      <c r="BZ6838" s="273" t="s">
        <v>138</v>
      </c>
      <c r="CA6838" s="273" t="s">
        <v>139</v>
      </c>
      <c r="CB6838" s="273" t="s">
        <v>190</v>
      </c>
      <c r="CC6838" s="273" t="s">
        <v>191</v>
      </c>
      <c r="CD6838" s="282">
        <v>8</v>
      </c>
      <c r="CE6838" s="274">
        <v>45139</v>
      </c>
      <c r="CF6838" s="273">
        <v>0</v>
      </c>
      <c r="CG6838" s="273" t="s">
        <v>80</v>
      </c>
      <c r="CH6838" s="273">
        <v>0</v>
      </c>
      <c r="CI6838" s="273" t="s">
        <v>80</v>
      </c>
      <c r="CM6838" s="273" t="s">
        <v>73</v>
      </c>
      <c r="CN6838" s="273">
        <v>3</v>
      </c>
    </row>
    <row r="6839" spans="4:92">
      <c r="D6839" s="273" t="s">
        <v>83</v>
      </c>
      <c r="E6839" s="273" t="s">
        <v>75</v>
      </c>
      <c r="F6839" s="273" t="s">
        <v>357</v>
      </c>
      <c r="G6839" s="273" t="s">
        <v>624</v>
      </c>
      <c r="H6839" s="274">
        <v>44958</v>
      </c>
      <c r="I6839" s="273">
        <v>11341</v>
      </c>
      <c r="J6839" s="273">
        <v>702</v>
      </c>
      <c r="K6839" s="273">
        <v>181</v>
      </c>
      <c r="L6839" s="273" t="s">
        <v>66</v>
      </c>
      <c r="M6839" s="273">
        <v>19.774249999999999</v>
      </c>
      <c r="N6839" s="273" t="s">
        <v>115</v>
      </c>
      <c r="W6839" s="273">
        <v>142800</v>
      </c>
      <c r="BV6839" s="273" t="s">
        <v>64</v>
      </c>
      <c r="BW6839" s="273" t="s">
        <v>404</v>
      </c>
      <c r="BX6839" s="273" t="s">
        <v>408</v>
      </c>
      <c r="BY6839" s="273" t="s">
        <v>419</v>
      </c>
      <c r="BZ6839" s="273" t="s">
        <v>86</v>
      </c>
      <c r="CA6839" s="273" t="s">
        <v>87</v>
      </c>
      <c r="CB6839" s="273" t="s">
        <v>233</v>
      </c>
      <c r="CC6839" s="273" t="s">
        <v>234</v>
      </c>
      <c r="CD6839" s="282">
        <v>1</v>
      </c>
      <c r="CE6839" s="274">
        <v>45139</v>
      </c>
      <c r="CG6839" s="273" t="s">
        <v>181</v>
      </c>
      <c r="CI6839" s="273" t="s">
        <v>181</v>
      </c>
      <c r="CJ6839" s="273" t="s">
        <v>1585</v>
      </c>
      <c r="CM6839" s="273" t="s">
        <v>73</v>
      </c>
      <c r="CN6839" s="273">
        <v>3</v>
      </c>
    </row>
    <row r="6840" spans="4:92">
      <c r="D6840" s="273" t="s">
        <v>83</v>
      </c>
      <c r="E6840" s="273" t="s">
        <v>75</v>
      </c>
      <c r="F6840" s="273" t="s">
        <v>357</v>
      </c>
      <c r="G6840" s="273" t="s">
        <v>624</v>
      </c>
      <c r="H6840" s="274">
        <v>44958</v>
      </c>
      <c r="I6840" s="273">
        <v>11341</v>
      </c>
      <c r="J6840" s="273">
        <v>702</v>
      </c>
      <c r="K6840" s="273">
        <v>0</v>
      </c>
      <c r="L6840" s="273" t="s">
        <v>66</v>
      </c>
      <c r="N6840" s="273" t="s">
        <v>107</v>
      </c>
      <c r="W6840" s="273">
        <v>142801</v>
      </c>
      <c r="BV6840" s="273" t="s">
        <v>64</v>
      </c>
      <c r="BW6840" s="273" t="s">
        <v>404</v>
      </c>
      <c r="BX6840" s="273" t="s">
        <v>408</v>
      </c>
      <c r="BY6840" s="273" t="s">
        <v>419</v>
      </c>
      <c r="BZ6840" s="273" t="s">
        <v>86</v>
      </c>
      <c r="CA6840" s="273" t="s">
        <v>87</v>
      </c>
      <c r="CB6840" s="273" t="s">
        <v>217</v>
      </c>
      <c r="CC6840" s="273" t="s">
        <v>218</v>
      </c>
      <c r="CD6840" s="282">
        <v>2</v>
      </c>
      <c r="CE6840" s="274">
        <v>45139</v>
      </c>
      <c r="CG6840" s="273" t="s">
        <v>181</v>
      </c>
      <c r="CI6840" s="273" t="s">
        <v>181</v>
      </c>
      <c r="CJ6840" s="273" t="s">
        <v>445</v>
      </c>
      <c r="CM6840" s="273" t="s">
        <v>73</v>
      </c>
      <c r="CN6840" s="273">
        <v>3</v>
      </c>
    </row>
    <row r="6841" spans="4:92">
      <c r="D6841" s="273" t="s">
        <v>83</v>
      </c>
      <c r="E6841" s="273" t="s">
        <v>75</v>
      </c>
      <c r="F6841" s="273" t="s">
        <v>357</v>
      </c>
      <c r="G6841" s="273" t="s">
        <v>624</v>
      </c>
      <c r="H6841" s="274">
        <v>44986</v>
      </c>
      <c r="I6841" s="273">
        <v>11503</v>
      </c>
      <c r="J6841" s="273">
        <v>702</v>
      </c>
      <c r="W6841" s="273">
        <v>147474</v>
      </c>
      <c r="BV6841" s="273" t="s">
        <v>64</v>
      </c>
      <c r="BW6841" s="273" t="s">
        <v>404</v>
      </c>
      <c r="BX6841" s="273" t="s">
        <v>408</v>
      </c>
      <c r="BY6841" s="273" t="s">
        <v>419</v>
      </c>
      <c r="BZ6841" s="273" t="s">
        <v>86</v>
      </c>
      <c r="CA6841" s="273" t="s">
        <v>87</v>
      </c>
      <c r="CB6841" s="273" t="s">
        <v>225</v>
      </c>
      <c r="CC6841" s="273" t="s">
        <v>226</v>
      </c>
      <c r="CD6841" s="282">
        <v>5</v>
      </c>
      <c r="CE6841" s="274">
        <v>45139</v>
      </c>
      <c r="CF6841" s="273">
        <v>0</v>
      </c>
      <c r="CG6841" s="273" t="s">
        <v>80</v>
      </c>
      <c r="CH6841" s="273">
        <v>0</v>
      </c>
      <c r="CI6841" s="273" t="s">
        <v>80</v>
      </c>
      <c r="CM6841" s="273" t="s">
        <v>73</v>
      </c>
      <c r="CN6841" s="273">
        <v>3</v>
      </c>
    </row>
    <row r="6842" spans="4:92">
      <c r="D6842" s="273" t="s">
        <v>83</v>
      </c>
      <c r="E6842" s="273" t="s">
        <v>75</v>
      </c>
      <c r="F6842" s="273" t="s">
        <v>357</v>
      </c>
      <c r="G6842" s="273" t="s">
        <v>670</v>
      </c>
      <c r="H6842" s="274">
        <v>45170</v>
      </c>
      <c r="I6842" s="273">
        <v>13832</v>
      </c>
      <c r="J6842" s="273">
        <v>717</v>
      </c>
      <c r="W6842" s="273">
        <v>234292</v>
      </c>
      <c r="BV6842" s="273" t="s">
        <v>64</v>
      </c>
      <c r="BW6842" s="273" t="s">
        <v>404</v>
      </c>
      <c r="BX6842" s="273" t="s">
        <v>408</v>
      </c>
      <c r="BY6842" s="273" t="s">
        <v>419</v>
      </c>
      <c r="BZ6842" s="273" t="s">
        <v>86</v>
      </c>
      <c r="CA6842" s="273" t="s">
        <v>87</v>
      </c>
      <c r="CB6842" s="273" t="s">
        <v>225</v>
      </c>
      <c r="CC6842" s="273" t="s">
        <v>226</v>
      </c>
      <c r="CD6842" s="282">
        <v>5</v>
      </c>
      <c r="CE6842" s="274">
        <v>45170</v>
      </c>
      <c r="CF6842" s="273">
        <v>0</v>
      </c>
      <c r="CG6842" s="273" t="s">
        <v>80</v>
      </c>
      <c r="CH6842" s="273">
        <v>0</v>
      </c>
      <c r="CI6842" s="273" t="s">
        <v>80</v>
      </c>
      <c r="CM6842" s="273" t="s">
        <v>73</v>
      </c>
      <c r="CN6842" s="273">
        <v>3</v>
      </c>
    </row>
    <row r="6843" spans="4:92">
      <c r="D6843" s="273" t="s">
        <v>83</v>
      </c>
      <c r="E6843" s="273" t="s">
        <v>75</v>
      </c>
      <c r="F6843" s="273" t="s">
        <v>357</v>
      </c>
      <c r="G6843" s="273" t="s">
        <v>670</v>
      </c>
      <c r="H6843" s="274">
        <v>45170</v>
      </c>
      <c r="I6843" s="273">
        <v>13832</v>
      </c>
      <c r="J6843" s="273">
        <v>717</v>
      </c>
      <c r="K6843" s="273">
        <v>0</v>
      </c>
      <c r="L6843" s="273" t="s">
        <v>66</v>
      </c>
      <c r="N6843" s="273" t="s">
        <v>107</v>
      </c>
      <c r="W6843" s="273">
        <v>234317</v>
      </c>
      <c r="BV6843" s="273" t="s">
        <v>64</v>
      </c>
      <c r="BW6843" s="273" t="s">
        <v>404</v>
      </c>
      <c r="BX6843" s="273" t="s">
        <v>408</v>
      </c>
      <c r="BY6843" s="273" t="s">
        <v>419</v>
      </c>
      <c r="BZ6843" s="273" t="s">
        <v>86</v>
      </c>
      <c r="CA6843" s="273" t="s">
        <v>87</v>
      </c>
      <c r="CB6843" s="273" t="s">
        <v>217</v>
      </c>
      <c r="CC6843" s="273" t="s">
        <v>218</v>
      </c>
      <c r="CD6843" s="282">
        <v>2</v>
      </c>
      <c r="CE6843" s="274">
        <v>45170</v>
      </c>
      <c r="CG6843" s="273" t="s">
        <v>181</v>
      </c>
      <c r="CI6843" s="273" t="s">
        <v>181</v>
      </c>
      <c r="CJ6843" s="273" t="s">
        <v>445</v>
      </c>
      <c r="CM6843" s="273" t="s">
        <v>73</v>
      </c>
      <c r="CN6843" s="273">
        <v>3</v>
      </c>
    </row>
    <row r="6844" spans="4:92">
      <c r="D6844" s="273" t="s">
        <v>83</v>
      </c>
      <c r="E6844" s="273" t="s">
        <v>75</v>
      </c>
      <c r="F6844" s="273" t="s">
        <v>357</v>
      </c>
      <c r="G6844" s="273" t="s">
        <v>670</v>
      </c>
      <c r="H6844" s="274">
        <v>45170</v>
      </c>
      <c r="I6844" s="273">
        <v>13832</v>
      </c>
      <c r="J6844" s="273">
        <v>717</v>
      </c>
      <c r="K6844" s="273">
        <v>290</v>
      </c>
      <c r="L6844" s="273" t="s">
        <v>66</v>
      </c>
      <c r="M6844" s="273">
        <v>43.771875000000001</v>
      </c>
      <c r="N6844" s="273" t="s">
        <v>115</v>
      </c>
      <c r="W6844" s="273">
        <v>234316</v>
      </c>
      <c r="BV6844" s="273" t="s">
        <v>64</v>
      </c>
      <c r="BW6844" s="273" t="s">
        <v>404</v>
      </c>
      <c r="BX6844" s="273" t="s">
        <v>408</v>
      </c>
      <c r="BY6844" s="273" t="s">
        <v>419</v>
      </c>
      <c r="BZ6844" s="273" t="s">
        <v>86</v>
      </c>
      <c r="CA6844" s="273" t="s">
        <v>87</v>
      </c>
      <c r="CB6844" s="273" t="s">
        <v>233</v>
      </c>
      <c r="CC6844" s="273" t="s">
        <v>234</v>
      </c>
      <c r="CD6844" s="282">
        <v>1</v>
      </c>
      <c r="CE6844" s="274">
        <v>45170</v>
      </c>
      <c r="CG6844" s="273" t="s">
        <v>181</v>
      </c>
      <c r="CI6844" s="273" t="s">
        <v>181</v>
      </c>
      <c r="CJ6844" s="273" t="s">
        <v>1842</v>
      </c>
      <c r="CM6844" s="273" t="s">
        <v>73</v>
      </c>
      <c r="CN6844" s="273">
        <v>3</v>
      </c>
    </row>
    <row r="6845" spans="4:92">
      <c r="D6845" s="273" t="s">
        <v>83</v>
      </c>
      <c r="E6845" s="273" t="s">
        <v>75</v>
      </c>
      <c r="F6845" s="273" t="s">
        <v>357</v>
      </c>
      <c r="G6845" s="273" t="s">
        <v>670</v>
      </c>
      <c r="H6845" s="274">
        <v>45200</v>
      </c>
      <c r="I6845" s="273">
        <v>14167</v>
      </c>
      <c r="J6845" s="273">
        <v>717</v>
      </c>
      <c r="W6845" s="273">
        <v>252309</v>
      </c>
      <c r="BV6845" s="273" t="s">
        <v>64</v>
      </c>
      <c r="BW6845" s="273" t="s">
        <v>404</v>
      </c>
      <c r="BX6845" s="273" t="s">
        <v>408</v>
      </c>
      <c r="BY6845" s="273" t="s">
        <v>419</v>
      </c>
      <c r="BZ6845" s="273" t="s">
        <v>138</v>
      </c>
      <c r="CA6845" s="273" t="s">
        <v>139</v>
      </c>
      <c r="CB6845" s="273" t="s">
        <v>190</v>
      </c>
      <c r="CC6845" s="273" t="s">
        <v>191</v>
      </c>
      <c r="CD6845" s="282">
        <v>8</v>
      </c>
      <c r="CE6845" s="274">
        <v>45170</v>
      </c>
      <c r="CF6845" s="273">
        <v>0</v>
      </c>
      <c r="CG6845" s="273" t="s">
        <v>80</v>
      </c>
      <c r="CH6845" s="273">
        <v>0</v>
      </c>
      <c r="CI6845" s="273" t="s">
        <v>80</v>
      </c>
      <c r="CM6845" s="273" t="s">
        <v>73</v>
      </c>
      <c r="CN6845" s="273">
        <v>3</v>
      </c>
    </row>
    <row r="6846" spans="4:92">
      <c r="D6846" s="273" t="s">
        <v>83</v>
      </c>
      <c r="E6846" s="273" t="s">
        <v>75</v>
      </c>
      <c r="F6846" s="273" t="s">
        <v>357</v>
      </c>
      <c r="G6846" s="273" t="s">
        <v>670</v>
      </c>
      <c r="H6846" s="274">
        <v>45200</v>
      </c>
      <c r="I6846" s="273">
        <v>14167</v>
      </c>
      <c r="J6846" s="273">
        <v>717</v>
      </c>
      <c r="K6846" s="273">
        <v>0</v>
      </c>
      <c r="L6846" s="273" t="s">
        <v>66</v>
      </c>
      <c r="N6846" s="273" t="s">
        <v>107</v>
      </c>
      <c r="W6846" s="273">
        <v>252334</v>
      </c>
      <c r="BV6846" s="273" t="s">
        <v>64</v>
      </c>
      <c r="BW6846" s="273" t="s">
        <v>404</v>
      </c>
      <c r="BX6846" s="273" t="s">
        <v>408</v>
      </c>
      <c r="BY6846" s="273" t="s">
        <v>419</v>
      </c>
      <c r="BZ6846" s="273" t="s">
        <v>167</v>
      </c>
      <c r="CA6846" s="273" t="s">
        <v>168</v>
      </c>
      <c r="CB6846" s="273" t="s">
        <v>319</v>
      </c>
      <c r="CC6846" s="273" t="s">
        <v>320</v>
      </c>
      <c r="CD6846" s="282">
        <v>15</v>
      </c>
      <c r="CE6846" s="274">
        <v>45170</v>
      </c>
      <c r="CF6846" s="273">
        <v>0</v>
      </c>
      <c r="CG6846" s="273" t="s">
        <v>80</v>
      </c>
      <c r="CH6846" s="273">
        <v>0</v>
      </c>
      <c r="CI6846" s="273" t="s">
        <v>80</v>
      </c>
      <c r="CM6846" s="273" t="s">
        <v>73</v>
      </c>
      <c r="CN6846" s="273">
        <v>3</v>
      </c>
    </row>
    <row r="6847" spans="4:92">
      <c r="D6847" s="273" t="s">
        <v>83</v>
      </c>
      <c r="E6847" s="273" t="s">
        <v>75</v>
      </c>
      <c r="F6847" s="273" t="s">
        <v>357</v>
      </c>
      <c r="G6847" s="273" t="s">
        <v>670</v>
      </c>
      <c r="H6847" s="274">
        <v>45200</v>
      </c>
      <c r="I6847" s="273">
        <v>14167</v>
      </c>
      <c r="J6847" s="273">
        <v>717</v>
      </c>
      <c r="K6847" s="273">
        <v>212</v>
      </c>
      <c r="L6847" s="273" t="s">
        <v>66</v>
      </c>
      <c r="M6847" s="273">
        <v>31.998750000000001</v>
      </c>
      <c r="N6847" s="273" t="s">
        <v>115</v>
      </c>
      <c r="W6847" s="273">
        <v>252333</v>
      </c>
      <c r="BV6847" s="273" t="s">
        <v>64</v>
      </c>
      <c r="BW6847" s="273" t="s">
        <v>404</v>
      </c>
      <c r="BX6847" s="273" t="s">
        <v>408</v>
      </c>
      <c r="BY6847" s="273" t="s">
        <v>419</v>
      </c>
      <c r="BZ6847" s="273" t="s">
        <v>86</v>
      </c>
      <c r="CA6847" s="273" t="s">
        <v>87</v>
      </c>
      <c r="CB6847" s="273" t="s">
        <v>179</v>
      </c>
      <c r="CC6847" s="273" t="s">
        <v>180</v>
      </c>
      <c r="CD6847" s="282">
        <v>1</v>
      </c>
      <c r="CE6847" s="274">
        <v>45170</v>
      </c>
      <c r="CG6847" s="273" t="s">
        <v>181</v>
      </c>
      <c r="CI6847" s="273" t="s">
        <v>181</v>
      </c>
      <c r="CJ6847" s="273" t="s">
        <v>1585</v>
      </c>
      <c r="CM6847" s="273" t="s">
        <v>73</v>
      </c>
      <c r="CN6847" s="273">
        <v>3</v>
      </c>
    </row>
    <row r="6848" spans="4:92">
      <c r="D6848" s="273" t="s">
        <v>83</v>
      </c>
      <c r="E6848" s="273" t="s">
        <v>75</v>
      </c>
      <c r="F6848" s="273" t="s">
        <v>357</v>
      </c>
      <c r="G6848" s="273" t="s">
        <v>670</v>
      </c>
      <c r="H6848" s="274">
        <v>45231</v>
      </c>
      <c r="I6848" s="273">
        <v>14534</v>
      </c>
      <c r="J6848" s="273">
        <v>717</v>
      </c>
      <c r="W6848" s="273">
        <v>271167</v>
      </c>
      <c r="BV6848" s="273" t="s">
        <v>64</v>
      </c>
      <c r="BW6848" s="273" t="s">
        <v>404</v>
      </c>
      <c r="BX6848" s="273" t="s">
        <v>408</v>
      </c>
      <c r="BY6848" s="273" t="s">
        <v>419</v>
      </c>
      <c r="BZ6848" s="273" t="s">
        <v>204</v>
      </c>
      <c r="CA6848" s="273" t="s">
        <v>205</v>
      </c>
      <c r="CB6848" s="273" t="s">
        <v>206</v>
      </c>
      <c r="CC6848" s="273" t="s">
        <v>207</v>
      </c>
      <c r="CD6848" s="282">
        <v>0</v>
      </c>
      <c r="CE6848" s="274">
        <v>45170</v>
      </c>
      <c r="CG6848" s="273" t="s">
        <v>181</v>
      </c>
      <c r="CI6848" s="273" t="s">
        <v>208</v>
      </c>
      <c r="CJ6848" s="273" t="s">
        <v>209</v>
      </c>
      <c r="CM6848" s="273" t="s">
        <v>73</v>
      </c>
      <c r="CN6848" s="273">
        <v>3</v>
      </c>
    </row>
    <row r="6849" spans="4:92">
      <c r="D6849" s="273" t="s">
        <v>83</v>
      </c>
      <c r="E6849" s="273" t="s">
        <v>75</v>
      </c>
      <c r="F6849" s="273" t="s">
        <v>357</v>
      </c>
      <c r="G6849" s="273" t="s">
        <v>675</v>
      </c>
      <c r="H6849" s="274">
        <v>45261</v>
      </c>
      <c r="I6849" s="273">
        <v>16996</v>
      </c>
      <c r="J6849" s="273">
        <v>719</v>
      </c>
      <c r="K6849" s="273">
        <v>0</v>
      </c>
      <c r="L6849" s="273" t="s">
        <v>66</v>
      </c>
      <c r="M6849" s="273">
        <v>0</v>
      </c>
      <c r="N6849" s="273" t="s">
        <v>115</v>
      </c>
      <c r="W6849" s="273">
        <v>313210</v>
      </c>
      <c r="BV6849" s="273" t="s">
        <v>64</v>
      </c>
      <c r="BW6849" s="273" t="s">
        <v>404</v>
      </c>
      <c r="BX6849" s="273" t="s">
        <v>408</v>
      </c>
      <c r="BY6849" s="273" t="s">
        <v>419</v>
      </c>
      <c r="BZ6849" s="273" t="s">
        <v>167</v>
      </c>
      <c r="CA6849" s="273" t="s">
        <v>168</v>
      </c>
      <c r="CB6849" s="273" t="s">
        <v>313</v>
      </c>
      <c r="CC6849" s="273" t="s">
        <v>314</v>
      </c>
      <c r="CD6849" s="282">
        <v>14</v>
      </c>
      <c r="CE6849" s="274">
        <v>45170</v>
      </c>
      <c r="CF6849" s="273">
        <v>0</v>
      </c>
      <c r="CG6849" s="273" t="s">
        <v>80</v>
      </c>
      <c r="CH6849" s="273">
        <v>0</v>
      </c>
      <c r="CI6849" s="273" t="s">
        <v>80</v>
      </c>
      <c r="CM6849" s="273" t="s">
        <v>73</v>
      </c>
      <c r="CN6849" s="273">
        <v>3</v>
      </c>
    </row>
    <row r="6850" spans="4:92">
      <c r="D6850" s="273" t="s">
        <v>83</v>
      </c>
      <c r="E6850" s="273" t="s">
        <v>75</v>
      </c>
      <c r="F6850" s="273" t="s">
        <v>357</v>
      </c>
      <c r="G6850" s="273" t="s">
        <v>675</v>
      </c>
      <c r="H6850" s="274">
        <v>45261</v>
      </c>
      <c r="I6850" s="273">
        <v>16996</v>
      </c>
      <c r="J6850" s="273">
        <v>719</v>
      </c>
      <c r="K6850" s="273">
        <v>0</v>
      </c>
      <c r="L6850" s="273" t="s">
        <v>66</v>
      </c>
      <c r="N6850" s="273" t="s">
        <v>107</v>
      </c>
      <c r="W6850" s="273">
        <v>313211</v>
      </c>
      <c r="BV6850" s="273" t="s">
        <v>64</v>
      </c>
      <c r="BW6850" s="273" t="s">
        <v>404</v>
      </c>
      <c r="BX6850" s="273" t="s">
        <v>408</v>
      </c>
      <c r="BY6850" s="273" t="s">
        <v>419</v>
      </c>
      <c r="BZ6850" s="273" t="s">
        <v>167</v>
      </c>
      <c r="CA6850" s="273" t="s">
        <v>168</v>
      </c>
      <c r="CB6850" s="273" t="s">
        <v>353</v>
      </c>
      <c r="CC6850" s="273" t="s">
        <v>354</v>
      </c>
      <c r="CD6850" s="282">
        <v>13</v>
      </c>
      <c r="CE6850" s="274">
        <v>45170</v>
      </c>
      <c r="CF6850" s="273">
        <v>0</v>
      </c>
      <c r="CG6850" s="273" t="s">
        <v>80</v>
      </c>
      <c r="CH6850" s="273">
        <v>0</v>
      </c>
      <c r="CI6850" s="273" t="s">
        <v>80</v>
      </c>
      <c r="CM6850" s="273" t="s">
        <v>73</v>
      </c>
      <c r="CN6850" s="273">
        <v>3</v>
      </c>
    </row>
    <row r="6851" spans="4:92">
      <c r="D6851" s="273" t="s">
        <v>83</v>
      </c>
      <c r="E6851" s="273" t="s">
        <v>75</v>
      </c>
      <c r="F6851" s="273" t="s">
        <v>357</v>
      </c>
      <c r="G6851" s="273" t="s">
        <v>634</v>
      </c>
      <c r="H6851" s="274">
        <v>44927</v>
      </c>
      <c r="I6851" s="273">
        <v>11182</v>
      </c>
      <c r="J6851" s="273">
        <v>705</v>
      </c>
      <c r="W6851" s="273">
        <v>138165</v>
      </c>
      <c r="BV6851" s="273" t="s">
        <v>64</v>
      </c>
      <c r="BW6851" s="273" t="s">
        <v>404</v>
      </c>
      <c r="BX6851" s="273" t="s">
        <v>408</v>
      </c>
      <c r="BY6851" s="273" t="s">
        <v>419</v>
      </c>
      <c r="BZ6851" s="273" t="s">
        <v>151</v>
      </c>
      <c r="CA6851" s="273" t="s">
        <v>152</v>
      </c>
      <c r="CB6851" s="273" t="s">
        <v>161</v>
      </c>
      <c r="CC6851" s="273" t="s">
        <v>162</v>
      </c>
      <c r="CD6851" s="282">
        <v>11</v>
      </c>
      <c r="CE6851" s="274">
        <v>45170</v>
      </c>
      <c r="CF6851" s="273">
        <v>3716</v>
      </c>
      <c r="CG6851" s="273" t="s">
        <v>80</v>
      </c>
      <c r="CH6851" s="273">
        <v>3716</v>
      </c>
      <c r="CI6851" s="273" t="s">
        <v>80</v>
      </c>
      <c r="CM6851" s="273" t="s">
        <v>73</v>
      </c>
      <c r="CN6851" s="273">
        <v>3</v>
      </c>
    </row>
    <row r="6852" spans="4:92">
      <c r="D6852" s="273" t="s">
        <v>83</v>
      </c>
      <c r="E6852" s="273" t="s">
        <v>75</v>
      </c>
      <c r="F6852" s="273" t="s">
        <v>357</v>
      </c>
      <c r="G6852" s="273" t="s">
        <v>634</v>
      </c>
      <c r="H6852" s="274">
        <v>44927</v>
      </c>
      <c r="I6852" s="273">
        <v>11182</v>
      </c>
      <c r="J6852" s="273">
        <v>705</v>
      </c>
      <c r="K6852" s="273">
        <v>0</v>
      </c>
      <c r="L6852" s="273" t="s">
        <v>66</v>
      </c>
      <c r="N6852" s="273" t="s">
        <v>107</v>
      </c>
      <c r="W6852" s="273">
        <v>138190</v>
      </c>
      <c r="BV6852" s="273" t="s">
        <v>64</v>
      </c>
      <c r="BW6852" s="273" t="s">
        <v>404</v>
      </c>
      <c r="BX6852" s="273" t="s">
        <v>408</v>
      </c>
      <c r="BY6852" s="273" t="s">
        <v>419</v>
      </c>
      <c r="BZ6852" s="273" t="s">
        <v>167</v>
      </c>
      <c r="CA6852" s="273" t="s">
        <v>168</v>
      </c>
      <c r="CB6852" s="273" t="s">
        <v>169</v>
      </c>
      <c r="CC6852" s="273" t="s">
        <v>170</v>
      </c>
      <c r="CD6852" s="282">
        <v>12</v>
      </c>
      <c r="CE6852" s="274">
        <v>45170</v>
      </c>
      <c r="CF6852" s="273">
        <v>0</v>
      </c>
      <c r="CG6852" s="273" t="s">
        <v>80</v>
      </c>
      <c r="CH6852" s="273">
        <v>0</v>
      </c>
      <c r="CI6852" s="273" t="s">
        <v>80</v>
      </c>
      <c r="CM6852" s="273" t="s">
        <v>73</v>
      </c>
      <c r="CN6852" s="273">
        <v>3</v>
      </c>
    </row>
    <row r="6853" spans="4:92">
      <c r="D6853" s="273" t="s">
        <v>83</v>
      </c>
      <c r="E6853" s="273" t="s">
        <v>75</v>
      </c>
      <c r="F6853" s="273" t="s">
        <v>357</v>
      </c>
      <c r="G6853" s="273" t="s">
        <v>634</v>
      </c>
      <c r="H6853" s="274">
        <v>44927</v>
      </c>
      <c r="I6853" s="273">
        <v>11182</v>
      </c>
      <c r="J6853" s="273">
        <v>705</v>
      </c>
      <c r="K6853" s="273">
        <v>122</v>
      </c>
      <c r="L6853" s="273" t="s">
        <v>66</v>
      </c>
      <c r="M6853" s="273">
        <v>21.921875</v>
      </c>
      <c r="N6853" s="273" t="s">
        <v>115</v>
      </c>
      <c r="W6853" s="273">
        <v>138189</v>
      </c>
      <c r="BV6853" s="273" t="s">
        <v>64</v>
      </c>
      <c r="BW6853" s="273" t="s">
        <v>404</v>
      </c>
      <c r="BX6853" s="273" t="s">
        <v>408</v>
      </c>
      <c r="BY6853" s="273" t="s">
        <v>419</v>
      </c>
      <c r="BZ6853" s="273" t="s">
        <v>138</v>
      </c>
      <c r="CA6853" s="273" t="s">
        <v>139</v>
      </c>
      <c r="CB6853" s="273" t="s">
        <v>140</v>
      </c>
      <c r="CC6853" s="273" t="s">
        <v>141</v>
      </c>
      <c r="CD6853" s="282">
        <v>9</v>
      </c>
      <c r="CE6853" s="274">
        <v>45170</v>
      </c>
      <c r="CF6853" s="273">
        <v>0</v>
      </c>
      <c r="CG6853" s="273" t="s">
        <v>80</v>
      </c>
      <c r="CH6853" s="273">
        <v>0</v>
      </c>
      <c r="CI6853" s="273" t="s">
        <v>80</v>
      </c>
      <c r="CM6853" s="273" t="s">
        <v>73</v>
      </c>
      <c r="CN6853" s="273">
        <v>3</v>
      </c>
    </row>
    <row r="6854" spans="4:92">
      <c r="D6854" s="273" t="s">
        <v>83</v>
      </c>
      <c r="E6854" s="273" t="s">
        <v>75</v>
      </c>
      <c r="F6854" s="273" t="s">
        <v>357</v>
      </c>
      <c r="G6854" s="273" t="s">
        <v>634</v>
      </c>
      <c r="H6854" s="274">
        <v>44958</v>
      </c>
      <c r="I6854" s="273">
        <v>11344</v>
      </c>
      <c r="J6854" s="273">
        <v>705</v>
      </c>
      <c r="W6854" s="273">
        <v>142863</v>
      </c>
      <c r="BV6854" s="273" t="s">
        <v>64</v>
      </c>
      <c r="BW6854" s="273" t="s">
        <v>404</v>
      </c>
      <c r="BX6854" s="273" t="s">
        <v>408</v>
      </c>
      <c r="BY6854" s="273" t="s">
        <v>419</v>
      </c>
      <c r="BZ6854" s="273" t="s">
        <v>151</v>
      </c>
      <c r="CA6854" s="273" t="s">
        <v>152</v>
      </c>
      <c r="CB6854" s="273" t="s">
        <v>153</v>
      </c>
      <c r="CC6854" s="273" t="s">
        <v>154</v>
      </c>
      <c r="CD6854" s="282">
        <v>10</v>
      </c>
      <c r="CE6854" s="274">
        <v>45170</v>
      </c>
      <c r="CF6854" s="273">
        <v>4645</v>
      </c>
      <c r="CG6854" s="273" t="s">
        <v>80</v>
      </c>
      <c r="CH6854" s="273">
        <v>4645</v>
      </c>
      <c r="CI6854" s="273" t="s">
        <v>80</v>
      </c>
      <c r="CM6854" s="273" t="s">
        <v>73</v>
      </c>
      <c r="CN6854" s="273">
        <v>3</v>
      </c>
    </row>
    <row r="6855" spans="4:92">
      <c r="D6855" s="273" t="s">
        <v>83</v>
      </c>
      <c r="E6855" s="273" t="s">
        <v>75</v>
      </c>
      <c r="F6855" s="273" t="s">
        <v>357</v>
      </c>
      <c r="G6855" s="273" t="s">
        <v>634</v>
      </c>
      <c r="H6855" s="274">
        <v>44958</v>
      </c>
      <c r="I6855" s="273">
        <v>11344</v>
      </c>
      <c r="J6855" s="273">
        <v>705</v>
      </c>
      <c r="K6855" s="273">
        <v>0</v>
      </c>
      <c r="L6855" s="273" t="s">
        <v>66</v>
      </c>
      <c r="N6855" s="273" t="s">
        <v>107</v>
      </c>
      <c r="W6855" s="273">
        <v>142888</v>
      </c>
      <c r="BV6855" s="273" t="s">
        <v>64</v>
      </c>
      <c r="BW6855" s="273" t="s">
        <v>404</v>
      </c>
      <c r="BX6855" s="273" t="s">
        <v>408</v>
      </c>
      <c r="BY6855" s="273" t="s">
        <v>419</v>
      </c>
      <c r="BZ6855" s="273" t="s">
        <v>126</v>
      </c>
      <c r="CA6855" s="273" t="s">
        <v>127</v>
      </c>
      <c r="CB6855" s="273" t="s">
        <v>128</v>
      </c>
      <c r="CC6855" s="273" t="s">
        <v>129</v>
      </c>
      <c r="CD6855" s="282">
        <v>6</v>
      </c>
      <c r="CE6855" s="274">
        <v>45170</v>
      </c>
      <c r="CI6855" s="273" t="s">
        <v>80</v>
      </c>
      <c r="CM6855" s="273" t="s">
        <v>73</v>
      </c>
      <c r="CN6855" s="273">
        <v>3</v>
      </c>
    </row>
    <row r="6856" spans="4:92">
      <c r="D6856" s="273" t="s">
        <v>83</v>
      </c>
      <c r="E6856" s="273" t="s">
        <v>75</v>
      </c>
      <c r="F6856" s="273" t="s">
        <v>357</v>
      </c>
      <c r="G6856" s="273" t="s">
        <v>634</v>
      </c>
      <c r="H6856" s="274">
        <v>44958</v>
      </c>
      <c r="I6856" s="273">
        <v>11344</v>
      </c>
      <c r="J6856" s="273">
        <v>705</v>
      </c>
      <c r="K6856" s="273">
        <v>181</v>
      </c>
      <c r="L6856" s="273" t="s">
        <v>66</v>
      </c>
      <c r="M6856" s="273">
        <v>32.5234375</v>
      </c>
      <c r="N6856" s="273" t="s">
        <v>115</v>
      </c>
      <c r="W6856" s="273">
        <v>142887</v>
      </c>
      <c r="BV6856" s="273" t="s">
        <v>64</v>
      </c>
      <c r="BW6856" s="273" t="s">
        <v>404</v>
      </c>
      <c r="BX6856" s="273" t="s">
        <v>408</v>
      </c>
      <c r="BY6856" s="273" t="s">
        <v>419</v>
      </c>
      <c r="BZ6856" s="273" t="s">
        <v>110</v>
      </c>
      <c r="CA6856" s="273" t="s">
        <v>111</v>
      </c>
      <c r="CB6856" s="273" t="s">
        <v>117</v>
      </c>
      <c r="CC6856" s="273" t="s">
        <v>118</v>
      </c>
      <c r="CD6856" s="282">
        <v>5</v>
      </c>
      <c r="CE6856" s="274">
        <v>45170</v>
      </c>
      <c r="CI6856" s="273" t="s">
        <v>104</v>
      </c>
      <c r="CM6856" s="273" t="s">
        <v>73</v>
      </c>
      <c r="CN6856" s="273">
        <v>3</v>
      </c>
    </row>
    <row r="6857" spans="4:92">
      <c r="D6857" s="273" t="s">
        <v>83</v>
      </c>
      <c r="E6857" s="273" t="s">
        <v>75</v>
      </c>
      <c r="F6857" s="273" t="s">
        <v>357</v>
      </c>
      <c r="G6857" s="273" t="s">
        <v>634</v>
      </c>
      <c r="H6857" s="274">
        <v>44986</v>
      </c>
      <c r="I6857" s="273">
        <v>11506</v>
      </c>
      <c r="J6857" s="273">
        <v>705</v>
      </c>
      <c r="W6857" s="273">
        <v>147561</v>
      </c>
      <c r="BV6857" s="273" t="s">
        <v>64</v>
      </c>
      <c r="BW6857" s="273" t="s">
        <v>404</v>
      </c>
      <c r="BX6857" s="273" t="s">
        <v>408</v>
      </c>
      <c r="BY6857" s="273" t="s">
        <v>419</v>
      </c>
      <c r="BZ6857" s="273" t="s">
        <v>126</v>
      </c>
      <c r="CA6857" s="273" t="s">
        <v>127</v>
      </c>
      <c r="CB6857" s="273" t="s">
        <v>133</v>
      </c>
      <c r="CC6857" s="273" t="s">
        <v>134</v>
      </c>
      <c r="CD6857" s="282">
        <v>7</v>
      </c>
      <c r="CE6857" s="274">
        <v>45170</v>
      </c>
      <c r="CI6857" s="273" t="s">
        <v>104</v>
      </c>
      <c r="CM6857" s="273" t="s">
        <v>73</v>
      </c>
      <c r="CN6857" s="273">
        <v>3</v>
      </c>
    </row>
    <row r="6858" spans="4:92">
      <c r="D6858" s="273" t="s">
        <v>83</v>
      </c>
      <c r="E6858" s="273" t="s">
        <v>75</v>
      </c>
      <c r="F6858" s="273" t="s">
        <v>357</v>
      </c>
      <c r="G6858" s="273" t="s">
        <v>595</v>
      </c>
      <c r="H6858" s="274">
        <v>45231</v>
      </c>
      <c r="I6858" s="273">
        <v>14517</v>
      </c>
      <c r="J6858" s="273">
        <v>694</v>
      </c>
      <c r="K6858" s="273">
        <v>0</v>
      </c>
      <c r="L6858" s="273" t="s">
        <v>66</v>
      </c>
      <c r="N6858" s="273" t="s">
        <v>107</v>
      </c>
      <c r="W6858" s="273">
        <v>286048</v>
      </c>
      <c r="BV6858" s="273" t="s">
        <v>64</v>
      </c>
      <c r="BW6858" s="273" t="s">
        <v>404</v>
      </c>
      <c r="BX6858" s="273" t="s">
        <v>408</v>
      </c>
      <c r="BY6858" s="273" t="s">
        <v>419</v>
      </c>
      <c r="BZ6858" s="273" t="s">
        <v>110</v>
      </c>
      <c r="CA6858" s="273" t="s">
        <v>111</v>
      </c>
      <c r="CB6858" s="273" t="s">
        <v>112</v>
      </c>
      <c r="CC6858" s="273" t="s">
        <v>113</v>
      </c>
      <c r="CD6858" s="282">
        <v>4</v>
      </c>
      <c r="CE6858" s="274">
        <v>45170</v>
      </c>
      <c r="CI6858" s="273" t="s">
        <v>80</v>
      </c>
      <c r="CM6858" s="273" t="s">
        <v>73</v>
      </c>
      <c r="CN6858" s="273">
        <v>3</v>
      </c>
    </row>
    <row r="6859" spans="4:92">
      <c r="D6859" s="273" t="s">
        <v>83</v>
      </c>
      <c r="E6859" s="273" t="s">
        <v>75</v>
      </c>
      <c r="F6859" s="273" t="s">
        <v>357</v>
      </c>
      <c r="G6859" s="273" t="s">
        <v>595</v>
      </c>
      <c r="H6859" s="274">
        <v>45261</v>
      </c>
      <c r="I6859" s="273">
        <v>16977</v>
      </c>
      <c r="J6859" s="273">
        <v>694</v>
      </c>
      <c r="W6859" s="273">
        <v>327556</v>
      </c>
      <c r="BV6859" s="273" t="s">
        <v>64</v>
      </c>
      <c r="BW6859" s="273" t="s">
        <v>404</v>
      </c>
      <c r="BX6859" s="273" t="s">
        <v>408</v>
      </c>
      <c r="BY6859" s="273" t="s">
        <v>419</v>
      </c>
      <c r="BZ6859" s="273" t="s">
        <v>86</v>
      </c>
      <c r="CA6859" s="273" t="s">
        <v>87</v>
      </c>
      <c r="CB6859" s="273" t="s">
        <v>101</v>
      </c>
      <c r="CC6859" s="273" t="s">
        <v>102</v>
      </c>
      <c r="CD6859" s="282">
        <v>4</v>
      </c>
      <c r="CE6859" s="274">
        <v>45170</v>
      </c>
      <c r="CF6859" s="273">
        <v>148180.38</v>
      </c>
      <c r="CG6859" s="273" t="s">
        <v>2268</v>
      </c>
      <c r="CH6859" s="273">
        <v>4313.5308617999999</v>
      </c>
      <c r="CI6859" s="273" t="s">
        <v>104</v>
      </c>
      <c r="CM6859" s="273" t="s">
        <v>73</v>
      </c>
      <c r="CN6859" s="273">
        <v>3</v>
      </c>
    </row>
    <row r="6860" spans="4:92">
      <c r="D6860" s="273" t="s">
        <v>83</v>
      </c>
      <c r="E6860" s="273" t="s">
        <v>75</v>
      </c>
      <c r="F6860" s="273" t="s">
        <v>357</v>
      </c>
      <c r="G6860" s="273" t="s">
        <v>595</v>
      </c>
      <c r="H6860" s="274">
        <v>45261</v>
      </c>
      <c r="I6860" s="273">
        <v>16977</v>
      </c>
      <c r="J6860" s="273">
        <v>694</v>
      </c>
      <c r="K6860" s="273">
        <v>50037.75</v>
      </c>
      <c r="L6860" s="273" t="s">
        <v>66</v>
      </c>
      <c r="M6860" s="273">
        <v>5423.4675625</v>
      </c>
      <c r="N6860" s="273" t="s">
        <v>115</v>
      </c>
      <c r="W6860" s="273">
        <v>327580</v>
      </c>
      <c r="BV6860" s="273" t="s">
        <v>64</v>
      </c>
      <c r="BW6860" s="273" t="s">
        <v>404</v>
      </c>
      <c r="BX6860" s="273" t="s">
        <v>408</v>
      </c>
      <c r="BY6860" s="273" t="s">
        <v>419</v>
      </c>
      <c r="BZ6860" s="273" t="s">
        <v>86</v>
      </c>
      <c r="CA6860" s="273" t="s">
        <v>87</v>
      </c>
      <c r="CB6860" s="273" t="s">
        <v>88</v>
      </c>
      <c r="CC6860" s="273" t="s">
        <v>89</v>
      </c>
      <c r="CD6860" s="282">
        <v>3</v>
      </c>
      <c r="CE6860" s="274">
        <v>45170</v>
      </c>
      <c r="CF6860" s="273">
        <v>4645</v>
      </c>
      <c r="CG6860" s="273" t="s">
        <v>80</v>
      </c>
      <c r="CH6860" s="273">
        <v>4645</v>
      </c>
      <c r="CI6860" s="273" t="s">
        <v>80</v>
      </c>
      <c r="CM6860" s="273" t="s">
        <v>73</v>
      </c>
      <c r="CN6860" s="273">
        <v>3</v>
      </c>
    </row>
    <row r="6861" spans="4:92">
      <c r="D6861" s="273" t="s">
        <v>83</v>
      </c>
      <c r="E6861" s="273" t="s">
        <v>75</v>
      </c>
      <c r="F6861" s="273" t="s">
        <v>357</v>
      </c>
      <c r="G6861" s="273" t="s">
        <v>595</v>
      </c>
      <c r="H6861" s="274">
        <v>45261</v>
      </c>
      <c r="I6861" s="273">
        <v>16977</v>
      </c>
      <c r="J6861" s="273">
        <v>694</v>
      </c>
      <c r="K6861" s="273">
        <v>0</v>
      </c>
      <c r="L6861" s="273" t="s">
        <v>66</v>
      </c>
      <c r="N6861" s="273" t="s">
        <v>107</v>
      </c>
      <c r="W6861" s="273">
        <v>327581</v>
      </c>
      <c r="BV6861" s="273" t="s">
        <v>64</v>
      </c>
      <c r="BW6861" s="273" t="s">
        <v>404</v>
      </c>
      <c r="BX6861" s="273" t="s">
        <v>408</v>
      </c>
      <c r="BY6861" s="273" t="s">
        <v>419</v>
      </c>
      <c r="BZ6861" s="273" t="s">
        <v>86</v>
      </c>
      <c r="CA6861" s="273" t="s">
        <v>87</v>
      </c>
      <c r="CB6861" s="273" t="s">
        <v>88</v>
      </c>
      <c r="CC6861" s="273" t="s">
        <v>89</v>
      </c>
      <c r="CD6861" s="282">
        <v>3</v>
      </c>
      <c r="CE6861" s="274">
        <v>45200</v>
      </c>
      <c r="CF6861" s="273">
        <v>4345</v>
      </c>
      <c r="CG6861" s="273" t="s">
        <v>80</v>
      </c>
      <c r="CH6861" s="273">
        <v>4345</v>
      </c>
      <c r="CI6861" s="273" t="s">
        <v>80</v>
      </c>
      <c r="CM6861" s="273" t="s">
        <v>73</v>
      </c>
      <c r="CN6861" s="273">
        <v>3</v>
      </c>
    </row>
    <row r="6862" spans="4:92">
      <c r="D6862" s="273" t="s">
        <v>83</v>
      </c>
      <c r="E6862" s="273" t="s">
        <v>75</v>
      </c>
      <c r="F6862" s="273" t="s">
        <v>357</v>
      </c>
      <c r="G6862" s="273" t="s">
        <v>1055</v>
      </c>
      <c r="H6862" s="274">
        <v>44927</v>
      </c>
      <c r="I6862" s="273">
        <v>11269</v>
      </c>
      <c r="J6862" s="273">
        <v>855</v>
      </c>
      <c r="W6862" s="273">
        <v>140688</v>
      </c>
      <c r="BV6862" s="273" t="s">
        <v>64</v>
      </c>
      <c r="BW6862" s="273" t="s">
        <v>404</v>
      </c>
      <c r="BX6862" s="273" t="s">
        <v>408</v>
      </c>
      <c r="BY6862" s="273" t="s">
        <v>419</v>
      </c>
      <c r="BZ6862" s="273" t="s">
        <v>86</v>
      </c>
      <c r="CA6862" s="273" t="s">
        <v>87</v>
      </c>
      <c r="CB6862" s="273" t="s">
        <v>101</v>
      </c>
      <c r="CC6862" s="273" t="s">
        <v>102</v>
      </c>
      <c r="CD6862" s="282">
        <v>4</v>
      </c>
      <c r="CE6862" s="274">
        <v>45200</v>
      </c>
      <c r="CF6862" s="273">
        <v>137242.76</v>
      </c>
      <c r="CG6862" s="273" t="s">
        <v>2268</v>
      </c>
      <c r="CH6862" s="273">
        <v>3995.1367436</v>
      </c>
      <c r="CI6862" s="273" t="s">
        <v>104</v>
      </c>
      <c r="CM6862" s="273" t="s">
        <v>73</v>
      </c>
      <c r="CN6862" s="273">
        <v>3</v>
      </c>
    </row>
    <row r="6863" spans="4:92">
      <c r="D6863" s="273" t="s">
        <v>83</v>
      </c>
      <c r="E6863" s="273" t="s">
        <v>75</v>
      </c>
      <c r="F6863" s="273" t="s">
        <v>357</v>
      </c>
      <c r="G6863" s="273" t="s">
        <v>1055</v>
      </c>
      <c r="H6863" s="274">
        <v>44927</v>
      </c>
      <c r="I6863" s="273">
        <v>11269</v>
      </c>
      <c r="J6863" s="273">
        <v>855</v>
      </c>
      <c r="K6863" s="273">
        <v>0</v>
      </c>
      <c r="L6863" s="273" t="s">
        <v>66</v>
      </c>
      <c r="N6863" s="273" t="s">
        <v>107</v>
      </c>
      <c r="W6863" s="273">
        <v>140713</v>
      </c>
      <c r="BV6863" s="273" t="s">
        <v>64</v>
      </c>
      <c r="BW6863" s="273" t="s">
        <v>404</v>
      </c>
      <c r="BX6863" s="273" t="s">
        <v>408</v>
      </c>
      <c r="BY6863" s="273" t="s">
        <v>419</v>
      </c>
      <c r="BZ6863" s="273" t="s">
        <v>110</v>
      </c>
      <c r="CA6863" s="273" t="s">
        <v>111</v>
      </c>
      <c r="CB6863" s="273" t="s">
        <v>112</v>
      </c>
      <c r="CC6863" s="273" t="s">
        <v>113</v>
      </c>
      <c r="CD6863" s="282">
        <v>4</v>
      </c>
      <c r="CE6863" s="274">
        <v>45200</v>
      </c>
      <c r="CI6863" s="273" t="s">
        <v>80</v>
      </c>
      <c r="CM6863" s="273" t="s">
        <v>73</v>
      </c>
      <c r="CN6863" s="273">
        <v>3</v>
      </c>
    </row>
    <row r="6864" spans="4:92">
      <c r="D6864" s="273" t="s">
        <v>83</v>
      </c>
      <c r="E6864" s="273" t="s">
        <v>75</v>
      </c>
      <c r="F6864" s="273" t="s">
        <v>357</v>
      </c>
      <c r="G6864" s="273" t="s">
        <v>1055</v>
      </c>
      <c r="H6864" s="274">
        <v>44927</v>
      </c>
      <c r="I6864" s="273">
        <v>11269</v>
      </c>
      <c r="J6864" s="273">
        <v>855</v>
      </c>
      <c r="K6864" s="273">
        <v>4961</v>
      </c>
      <c r="L6864" s="273" t="s">
        <v>66</v>
      </c>
      <c r="M6864" s="273">
        <v>564.31074999999998</v>
      </c>
      <c r="N6864" s="273" t="s">
        <v>115</v>
      </c>
      <c r="W6864" s="273">
        <v>140712</v>
      </c>
      <c r="BV6864" s="273" t="s">
        <v>64</v>
      </c>
      <c r="BW6864" s="273" t="s">
        <v>404</v>
      </c>
      <c r="BX6864" s="273" t="s">
        <v>408</v>
      </c>
      <c r="BY6864" s="273" t="s">
        <v>419</v>
      </c>
      <c r="BZ6864" s="273" t="s">
        <v>126</v>
      </c>
      <c r="CA6864" s="273" t="s">
        <v>127</v>
      </c>
      <c r="CB6864" s="273" t="s">
        <v>133</v>
      </c>
      <c r="CC6864" s="273" t="s">
        <v>134</v>
      </c>
      <c r="CD6864" s="282">
        <v>7</v>
      </c>
      <c r="CE6864" s="274">
        <v>45200</v>
      </c>
      <c r="CI6864" s="273" t="s">
        <v>104</v>
      </c>
      <c r="CM6864" s="273" t="s">
        <v>73</v>
      </c>
      <c r="CN6864" s="273">
        <v>3</v>
      </c>
    </row>
    <row r="6865" spans="4:92">
      <c r="D6865" s="273" t="s">
        <v>83</v>
      </c>
      <c r="E6865" s="273" t="s">
        <v>75</v>
      </c>
      <c r="F6865" s="273" t="s">
        <v>357</v>
      </c>
      <c r="G6865" s="273" t="s">
        <v>1055</v>
      </c>
      <c r="H6865" s="274">
        <v>44958</v>
      </c>
      <c r="I6865" s="273">
        <v>11431</v>
      </c>
      <c r="J6865" s="273">
        <v>855</v>
      </c>
      <c r="W6865" s="273">
        <v>145386</v>
      </c>
      <c r="BV6865" s="273" t="s">
        <v>64</v>
      </c>
      <c r="BW6865" s="273" t="s">
        <v>404</v>
      </c>
      <c r="BX6865" s="273" t="s">
        <v>408</v>
      </c>
      <c r="BY6865" s="273" t="s">
        <v>419</v>
      </c>
      <c r="BZ6865" s="273" t="s">
        <v>110</v>
      </c>
      <c r="CA6865" s="273" t="s">
        <v>111</v>
      </c>
      <c r="CB6865" s="273" t="s">
        <v>117</v>
      </c>
      <c r="CC6865" s="273" t="s">
        <v>118</v>
      </c>
      <c r="CD6865" s="282">
        <v>5</v>
      </c>
      <c r="CE6865" s="274">
        <v>45200</v>
      </c>
      <c r="CI6865" s="273" t="s">
        <v>104</v>
      </c>
      <c r="CM6865" s="273" t="s">
        <v>73</v>
      </c>
      <c r="CN6865" s="273">
        <v>3</v>
      </c>
    </row>
    <row r="6866" spans="4:92">
      <c r="D6866" s="273" t="s">
        <v>83</v>
      </c>
      <c r="E6866" s="273" t="s">
        <v>63</v>
      </c>
      <c r="F6866" s="273" t="s">
        <v>504</v>
      </c>
      <c r="G6866" s="273" t="s">
        <v>539</v>
      </c>
      <c r="H6866" s="274">
        <v>45139</v>
      </c>
      <c r="I6866" s="273">
        <v>13479</v>
      </c>
      <c r="J6866" s="273">
        <v>686</v>
      </c>
      <c r="K6866" s="273">
        <v>0</v>
      </c>
      <c r="L6866" s="273" t="s">
        <v>66</v>
      </c>
      <c r="N6866" s="273" t="s">
        <v>107</v>
      </c>
      <c r="W6866" s="273">
        <v>266377</v>
      </c>
      <c r="BV6866" s="273" t="s">
        <v>64</v>
      </c>
      <c r="BW6866" s="273" t="s">
        <v>404</v>
      </c>
      <c r="BX6866" s="273" t="s">
        <v>408</v>
      </c>
      <c r="BY6866" s="273" t="s">
        <v>419</v>
      </c>
      <c r="BZ6866" s="273" t="s">
        <v>126</v>
      </c>
      <c r="CA6866" s="273" t="s">
        <v>127</v>
      </c>
      <c r="CB6866" s="273" t="s">
        <v>128</v>
      </c>
      <c r="CC6866" s="273" t="s">
        <v>129</v>
      </c>
      <c r="CD6866" s="282">
        <v>6</v>
      </c>
      <c r="CE6866" s="274">
        <v>45200</v>
      </c>
      <c r="CI6866" s="273" t="s">
        <v>80</v>
      </c>
      <c r="CM6866" s="273" t="s">
        <v>73</v>
      </c>
      <c r="CN6866" s="273">
        <v>3</v>
      </c>
    </row>
    <row r="6867" spans="4:92">
      <c r="D6867" s="273" t="s">
        <v>83</v>
      </c>
      <c r="E6867" s="273" t="s">
        <v>63</v>
      </c>
      <c r="F6867" s="273" t="s">
        <v>504</v>
      </c>
      <c r="G6867" s="273" t="s">
        <v>539</v>
      </c>
      <c r="H6867" s="274">
        <v>45170</v>
      </c>
      <c r="I6867" s="273">
        <v>13806</v>
      </c>
      <c r="J6867" s="273">
        <v>686</v>
      </c>
      <c r="K6867" s="273">
        <v>726</v>
      </c>
      <c r="L6867" s="273" t="s">
        <v>66</v>
      </c>
      <c r="M6867" s="273">
        <v>98.331199999999995</v>
      </c>
      <c r="N6867" s="273" t="s">
        <v>67</v>
      </c>
      <c r="P6867" s="273" t="s">
        <v>92</v>
      </c>
      <c r="Q6867" s="273" t="s">
        <v>69</v>
      </c>
      <c r="R6867" s="273" t="s">
        <v>70</v>
      </c>
      <c r="S6867" s="273" t="s">
        <v>834</v>
      </c>
      <c r="T6867" s="273" t="s">
        <v>835</v>
      </c>
      <c r="U6867" s="273" t="s">
        <v>73</v>
      </c>
      <c r="V6867" s="273" t="s">
        <v>836</v>
      </c>
      <c r="W6867" s="273">
        <v>266458</v>
      </c>
      <c r="BV6867" s="273" t="s">
        <v>64</v>
      </c>
      <c r="BW6867" s="273" t="s">
        <v>404</v>
      </c>
      <c r="BX6867" s="273" t="s">
        <v>408</v>
      </c>
      <c r="BY6867" s="273" t="s">
        <v>419</v>
      </c>
      <c r="BZ6867" s="273" t="s">
        <v>151</v>
      </c>
      <c r="CA6867" s="273" t="s">
        <v>152</v>
      </c>
      <c r="CB6867" s="273" t="s">
        <v>153</v>
      </c>
      <c r="CC6867" s="273" t="s">
        <v>154</v>
      </c>
      <c r="CD6867" s="282">
        <v>10</v>
      </c>
      <c r="CE6867" s="274">
        <v>45200</v>
      </c>
      <c r="CF6867" s="273">
        <v>4345</v>
      </c>
      <c r="CG6867" s="273" t="s">
        <v>80</v>
      </c>
      <c r="CH6867" s="273">
        <v>4345</v>
      </c>
      <c r="CI6867" s="273" t="s">
        <v>80</v>
      </c>
      <c r="CM6867" s="273" t="s">
        <v>73</v>
      </c>
      <c r="CN6867" s="273">
        <v>3</v>
      </c>
    </row>
    <row r="6868" spans="4:92">
      <c r="D6868" s="273" t="s">
        <v>83</v>
      </c>
      <c r="E6868" s="273" t="s">
        <v>63</v>
      </c>
      <c r="F6868" s="273" t="s">
        <v>504</v>
      </c>
      <c r="G6868" s="273" t="s">
        <v>539</v>
      </c>
      <c r="H6868" s="274">
        <v>45170</v>
      </c>
      <c r="I6868" s="273">
        <v>13806</v>
      </c>
      <c r="J6868" s="273">
        <v>686</v>
      </c>
      <c r="K6868" s="273">
        <v>8678</v>
      </c>
      <c r="L6868" s="273" t="s">
        <v>66</v>
      </c>
      <c r="M6868" s="273">
        <v>1609.40824</v>
      </c>
      <c r="N6868" s="273" t="s">
        <v>67</v>
      </c>
      <c r="P6868" s="273" t="s">
        <v>1011</v>
      </c>
      <c r="Q6868" s="273" t="s">
        <v>69</v>
      </c>
      <c r="R6868" s="273" t="s">
        <v>70</v>
      </c>
      <c r="S6868" s="273" t="s">
        <v>1041</v>
      </c>
      <c r="T6868" s="273" t="s">
        <v>1042</v>
      </c>
      <c r="U6868" s="273" t="s">
        <v>73</v>
      </c>
      <c r="V6868" s="273" t="s">
        <v>1043</v>
      </c>
      <c r="W6868" s="273">
        <v>266474</v>
      </c>
      <c r="BV6868" s="273" t="s">
        <v>64</v>
      </c>
      <c r="BW6868" s="273" t="s">
        <v>404</v>
      </c>
      <c r="BX6868" s="273" t="s">
        <v>408</v>
      </c>
      <c r="BY6868" s="273" t="s">
        <v>419</v>
      </c>
      <c r="BZ6868" s="273" t="s">
        <v>138</v>
      </c>
      <c r="CA6868" s="273" t="s">
        <v>139</v>
      </c>
      <c r="CB6868" s="273" t="s">
        <v>140</v>
      </c>
      <c r="CC6868" s="273" t="s">
        <v>141</v>
      </c>
      <c r="CD6868" s="282">
        <v>9</v>
      </c>
      <c r="CE6868" s="274">
        <v>45200</v>
      </c>
      <c r="CF6868" s="273">
        <v>0</v>
      </c>
      <c r="CG6868" s="273" t="s">
        <v>80</v>
      </c>
      <c r="CH6868" s="273">
        <v>0</v>
      </c>
      <c r="CI6868" s="273" t="s">
        <v>80</v>
      </c>
      <c r="CM6868" s="273" t="s">
        <v>73</v>
      </c>
      <c r="CN6868" s="273">
        <v>3</v>
      </c>
    </row>
    <row r="6869" spans="4:92">
      <c r="D6869" s="273" t="s">
        <v>83</v>
      </c>
      <c r="E6869" s="273" t="s">
        <v>63</v>
      </c>
      <c r="F6869" s="273" t="s">
        <v>504</v>
      </c>
      <c r="G6869" s="273" t="s">
        <v>539</v>
      </c>
      <c r="H6869" s="274">
        <v>45170</v>
      </c>
      <c r="I6869" s="273">
        <v>13806</v>
      </c>
      <c r="J6869" s="273">
        <v>686</v>
      </c>
      <c r="K6869" s="273">
        <v>22173</v>
      </c>
      <c r="L6869" s="273" t="s">
        <v>66</v>
      </c>
      <c r="M6869" s="273">
        <v>3279.4106400000001</v>
      </c>
      <c r="N6869" s="273" t="s">
        <v>67</v>
      </c>
      <c r="P6869" s="273" t="s">
        <v>68</v>
      </c>
      <c r="Q6869" s="273" t="s">
        <v>69</v>
      </c>
      <c r="R6869" s="273" t="s">
        <v>70</v>
      </c>
      <c r="S6869" s="273" t="s">
        <v>71</v>
      </c>
      <c r="T6869" s="273" t="s">
        <v>72</v>
      </c>
      <c r="U6869" s="273" t="s">
        <v>73</v>
      </c>
      <c r="V6869" s="273" t="s">
        <v>74</v>
      </c>
      <c r="W6869" s="273">
        <v>266491</v>
      </c>
      <c r="BV6869" s="273" t="s">
        <v>64</v>
      </c>
      <c r="BW6869" s="273" t="s">
        <v>404</v>
      </c>
      <c r="BX6869" s="273" t="s">
        <v>408</v>
      </c>
      <c r="BY6869" s="273" t="s">
        <v>419</v>
      </c>
      <c r="BZ6869" s="273" t="s">
        <v>167</v>
      </c>
      <c r="CA6869" s="273" t="s">
        <v>168</v>
      </c>
      <c r="CB6869" s="273" t="s">
        <v>169</v>
      </c>
      <c r="CC6869" s="273" t="s">
        <v>170</v>
      </c>
      <c r="CD6869" s="282">
        <v>12</v>
      </c>
      <c r="CE6869" s="274">
        <v>45200</v>
      </c>
      <c r="CF6869" s="273">
        <v>0</v>
      </c>
      <c r="CG6869" s="273" t="s">
        <v>80</v>
      </c>
      <c r="CH6869" s="273">
        <v>0</v>
      </c>
      <c r="CI6869" s="273" t="s">
        <v>80</v>
      </c>
      <c r="CM6869" s="273" t="s">
        <v>73</v>
      </c>
      <c r="CN6869" s="273">
        <v>3</v>
      </c>
    </row>
    <row r="6870" spans="4:92">
      <c r="D6870" s="273" t="s">
        <v>83</v>
      </c>
      <c r="E6870" s="273" t="s">
        <v>63</v>
      </c>
      <c r="F6870" s="273" t="s">
        <v>504</v>
      </c>
      <c r="G6870" s="273" t="s">
        <v>539</v>
      </c>
      <c r="H6870" s="274">
        <v>45170</v>
      </c>
      <c r="I6870" s="273">
        <v>13806</v>
      </c>
      <c r="J6870" s="273">
        <v>686</v>
      </c>
      <c r="K6870" s="273">
        <v>341</v>
      </c>
      <c r="L6870" s="273" t="s">
        <v>66</v>
      </c>
      <c r="M6870" s="273">
        <v>42.132640000000002</v>
      </c>
      <c r="N6870" s="273" t="s">
        <v>67</v>
      </c>
      <c r="P6870" s="273" t="s">
        <v>92</v>
      </c>
      <c r="Q6870" s="273" t="s">
        <v>69</v>
      </c>
      <c r="R6870" s="273" t="s">
        <v>70</v>
      </c>
      <c r="S6870" s="273" t="s">
        <v>93</v>
      </c>
      <c r="T6870" s="273" t="s">
        <v>94</v>
      </c>
      <c r="U6870" s="273" t="s">
        <v>73</v>
      </c>
      <c r="V6870" s="273" t="s">
        <v>95</v>
      </c>
      <c r="W6870" s="273">
        <v>266508</v>
      </c>
      <c r="BV6870" s="273" t="s">
        <v>64</v>
      </c>
      <c r="BW6870" s="273" t="s">
        <v>404</v>
      </c>
      <c r="BX6870" s="273" t="s">
        <v>408</v>
      </c>
      <c r="BY6870" s="273" t="s">
        <v>419</v>
      </c>
      <c r="BZ6870" s="273" t="s">
        <v>151</v>
      </c>
      <c r="CA6870" s="273" t="s">
        <v>152</v>
      </c>
      <c r="CB6870" s="273" t="s">
        <v>161</v>
      </c>
      <c r="CC6870" s="273" t="s">
        <v>162</v>
      </c>
      <c r="CD6870" s="282">
        <v>11</v>
      </c>
      <c r="CE6870" s="274">
        <v>45200</v>
      </c>
      <c r="CF6870" s="273">
        <v>3476</v>
      </c>
      <c r="CG6870" s="273" t="s">
        <v>80</v>
      </c>
      <c r="CH6870" s="273">
        <v>3476</v>
      </c>
      <c r="CI6870" s="273" t="s">
        <v>80</v>
      </c>
      <c r="CM6870" s="273" t="s">
        <v>73</v>
      </c>
      <c r="CN6870" s="273">
        <v>3</v>
      </c>
    </row>
    <row r="6871" spans="4:92">
      <c r="D6871" s="273" t="s">
        <v>83</v>
      </c>
      <c r="E6871" s="273" t="s">
        <v>63</v>
      </c>
      <c r="F6871" s="273" t="s">
        <v>504</v>
      </c>
      <c r="G6871" s="273" t="s">
        <v>539</v>
      </c>
      <c r="H6871" s="274">
        <v>45170</v>
      </c>
      <c r="I6871" s="273">
        <v>13806</v>
      </c>
      <c r="J6871" s="273">
        <v>686</v>
      </c>
      <c r="K6871" s="273">
        <v>3152</v>
      </c>
      <c r="L6871" s="273" t="s">
        <v>66</v>
      </c>
      <c r="M6871" s="273">
        <v>1062.3025600000001</v>
      </c>
      <c r="N6871" s="273" t="s">
        <v>115</v>
      </c>
      <c r="W6871" s="273">
        <v>266456</v>
      </c>
      <c r="BV6871" s="273" t="s">
        <v>64</v>
      </c>
      <c r="BW6871" s="273" t="s">
        <v>404</v>
      </c>
      <c r="BX6871" s="273" t="s">
        <v>408</v>
      </c>
      <c r="BY6871" s="273" t="s">
        <v>419</v>
      </c>
      <c r="BZ6871" s="273" t="s">
        <v>167</v>
      </c>
      <c r="CA6871" s="273" t="s">
        <v>168</v>
      </c>
      <c r="CB6871" s="273" t="s">
        <v>353</v>
      </c>
      <c r="CC6871" s="273" t="s">
        <v>354</v>
      </c>
      <c r="CD6871" s="282">
        <v>13</v>
      </c>
      <c r="CE6871" s="274">
        <v>45200</v>
      </c>
      <c r="CF6871" s="273">
        <v>0</v>
      </c>
      <c r="CG6871" s="273" t="s">
        <v>80</v>
      </c>
      <c r="CH6871" s="273">
        <v>0</v>
      </c>
      <c r="CI6871" s="273" t="s">
        <v>80</v>
      </c>
      <c r="CM6871" s="273" t="s">
        <v>73</v>
      </c>
      <c r="CN6871" s="273">
        <v>3</v>
      </c>
    </row>
    <row r="6872" spans="4:92">
      <c r="D6872" s="273" t="s">
        <v>83</v>
      </c>
      <c r="E6872" s="273" t="s">
        <v>63</v>
      </c>
      <c r="F6872" s="273" t="s">
        <v>504</v>
      </c>
      <c r="G6872" s="273" t="s">
        <v>539</v>
      </c>
      <c r="H6872" s="274">
        <v>45170</v>
      </c>
      <c r="I6872" s="273">
        <v>13806</v>
      </c>
      <c r="J6872" s="273">
        <v>686</v>
      </c>
      <c r="K6872" s="273">
        <v>0</v>
      </c>
      <c r="L6872" s="273" t="s">
        <v>66</v>
      </c>
      <c r="N6872" s="273" t="s">
        <v>107</v>
      </c>
      <c r="W6872" s="273">
        <v>266457</v>
      </c>
      <c r="BV6872" s="273" t="s">
        <v>64</v>
      </c>
      <c r="BW6872" s="273" t="s">
        <v>404</v>
      </c>
      <c r="BX6872" s="273" t="s">
        <v>408</v>
      </c>
      <c r="BY6872" s="273" t="s">
        <v>419</v>
      </c>
      <c r="BZ6872" s="273" t="s">
        <v>167</v>
      </c>
      <c r="CA6872" s="273" t="s">
        <v>168</v>
      </c>
      <c r="CB6872" s="273" t="s">
        <v>313</v>
      </c>
      <c r="CC6872" s="273" t="s">
        <v>314</v>
      </c>
      <c r="CD6872" s="282">
        <v>14</v>
      </c>
      <c r="CE6872" s="274">
        <v>45200</v>
      </c>
      <c r="CF6872" s="273">
        <v>0</v>
      </c>
      <c r="CG6872" s="273" t="s">
        <v>80</v>
      </c>
      <c r="CH6872" s="273">
        <v>0</v>
      </c>
      <c r="CI6872" s="273" t="s">
        <v>80</v>
      </c>
      <c r="CM6872" s="273" t="s">
        <v>73</v>
      </c>
      <c r="CN6872" s="273">
        <v>3</v>
      </c>
    </row>
    <row r="6873" spans="4:92">
      <c r="D6873" s="273" t="s">
        <v>83</v>
      </c>
      <c r="E6873" s="273" t="s">
        <v>63</v>
      </c>
      <c r="F6873" s="273" t="s">
        <v>504</v>
      </c>
      <c r="G6873" s="273" t="s">
        <v>539</v>
      </c>
      <c r="H6873" s="274">
        <v>45200</v>
      </c>
      <c r="I6873" s="273">
        <v>14141</v>
      </c>
      <c r="J6873" s="273">
        <v>686</v>
      </c>
      <c r="K6873" s="273">
        <v>4516</v>
      </c>
      <c r="L6873" s="273" t="s">
        <v>66</v>
      </c>
      <c r="M6873" s="273">
        <v>611.54192</v>
      </c>
      <c r="N6873" s="273" t="s">
        <v>67</v>
      </c>
      <c r="P6873" s="273" t="s">
        <v>92</v>
      </c>
      <c r="Q6873" s="273" t="s">
        <v>69</v>
      </c>
      <c r="R6873" s="273" t="s">
        <v>70</v>
      </c>
      <c r="S6873" s="273" t="s">
        <v>834</v>
      </c>
      <c r="T6873" s="273" t="s">
        <v>835</v>
      </c>
      <c r="U6873" s="273" t="s">
        <v>73</v>
      </c>
      <c r="V6873" s="273" t="s">
        <v>836</v>
      </c>
      <c r="W6873" s="273">
        <v>293760</v>
      </c>
      <c r="BV6873" s="273" t="s">
        <v>64</v>
      </c>
      <c r="BW6873" s="273" t="s">
        <v>404</v>
      </c>
      <c r="BX6873" s="273" t="s">
        <v>408</v>
      </c>
      <c r="BY6873" s="273" t="s">
        <v>419</v>
      </c>
      <c r="BZ6873" s="273" t="s">
        <v>204</v>
      </c>
      <c r="CA6873" s="273" t="s">
        <v>205</v>
      </c>
      <c r="CB6873" s="273" t="s">
        <v>206</v>
      </c>
      <c r="CC6873" s="273" t="s">
        <v>207</v>
      </c>
      <c r="CD6873" s="282">
        <v>0</v>
      </c>
      <c r="CE6873" s="274">
        <v>45200</v>
      </c>
      <c r="CG6873" s="273" t="s">
        <v>181</v>
      </c>
      <c r="CI6873" s="273" t="s">
        <v>208</v>
      </c>
      <c r="CJ6873" s="273" t="s">
        <v>209</v>
      </c>
      <c r="CM6873" s="273" t="s">
        <v>73</v>
      </c>
      <c r="CN6873" s="273">
        <v>3</v>
      </c>
    </row>
    <row r="6874" spans="4:92">
      <c r="D6874" s="273" t="s">
        <v>83</v>
      </c>
      <c r="E6874" s="273" t="s">
        <v>63</v>
      </c>
      <c r="F6874" s="273" t="s">
        <v>504</v>
      </c>
      <c r="G6874" s="273" t="s">
        <v>539</v>
      </c>
      <c r="H6874" s="274">
        <v>45200</v>
      </c>
      <c r="I6874" s="273">
        <v>14141</v>
      </c>
      <c r="J6874" s="273">
        <v>686</v>
      </c>
      <c r="K6874" s="273">
        <v>6430</v>
      </c>
      <c r="L6874" s="273" t="s">
        <v>66</v>
      </c>
      <c r="M6874" s="273">
        <v>1192.57512</v>
      </c>
      <c r="N6874" s="273" t="s">
        <v>67</v>
      </c>
      <c r="P6874" s="273" t="s">
        <v>1011</v>
      </c>
      <c r="Q6874" s="273" t="s">
        <v>69</v>
      </c>
      <c r="R6874" s="273" t="s">
        <v>70</v>
      </c>
      <c r="S6874" s="273" t="s">
        <v>1041</v>
      </c>
      <c r="T6874" s="273" t="s">
        <v>1042</v>
      </c>
      <c r="U6874" s="273" t="s">
        <v>73</v>
      </c>
      <c r="V6874" s="273" t="s">
        <v>1043</v>
      </c>
      <c r="W6874" s="273">
        <v>293776</v>
      </c>
      <c r="BV6874" s="273" t="s">
        <v>64</v>
      </c>
      <c r="BW6874" s="273" t="s">
        <v>404</v>
      </c>
      <c r="BX6874" s="273" t="s">
        <v>408</v>
      </c>
      <c r="BY6874" s="273" t="s">
        <v>419</v>
      </c>
      <c r="BZ6874" s="273" t="s">
        <v>86</v>
      </c>
      <c r="CA6874" s="273" t="s">
        <v>87</v>
      </c>
      <c r="CB6874" s="273" t="s">
        <v>179</v>
      </c>
      <c r="CC6874" s="273" t="s">
        <v>180</v>
      </c>
      <c r="CD6874" s="282">
        <v>1</v>
      </c>
      <c r="CE6874" s="274">
        <v>45200</v>
      </c>
      <c r="CG6874" s="273" t="s">
        <v>181</v>
      </c>
      <c r="CI6874" s="273" t="s">
        <v>181</v>
      </c>
      <c r="CJ6874" s="273" t="s">
        <v>1842</v>
      </c>
      <c r="CM6874" s="273" t="s">
        <v>73</v>
      </c>
      <c r="CN6874" s="273">
        <v>3</v>
      </c>
    </row>
    <row r="6875" spans="4:92">
      <c r="D6875" s="273" t="s">
        <v>83</v>
      </c>
      <c r="E6875" s="273" t="s">
        <v>63</v>
      </c>
      <c r="F6875" s="273" t="s">
        <v>530</v>
      </c>
      <c r="G6875" s="273" t="s">
        <v>1113</v>
      </c>
      <c r="H6875" s="274">
        <v>44986</v>
      </c>
      <c r="I6875" s="273">
        <v>13993</v>
      </c>
      <c r="J6875" s="273">
        <v>880</v>
      </c>
      <c r="K6875" s="273">
        <v>8215</v>
      </c>
      <c r="L6875" s="273" t="s">
        <v>66</v>
      </c>
      <c r="M6875" s="273">
        <v>934.99296000000004</v>
      </c>
      <c r="N6875" s="273" t="s">
        <v>115</v>
      </c>
      <c r="W6875" s="273">
        <v>258068</v>
      </c>
      <c r="BV6875" s="273" t="s">
        <v>64</v>
      </c>
      <c r="BW6875" s="273" t="s">
        <v>404</v>
      </c>
      <c r="BX6875" s="273" t="s">
        <v>408</v>
      </c>
      <c r="BY6875" s="273" t="s">
        <v>419</v>
      </c>
      <c r="BZ6875" s="273" t="s">
        <v>167</v>
      </c>
      <c r="CA6875" s="273" t="s">
        <v>168</v>
      </c>
      <c r="CB6875" s="273" t="s">
        <v>319</v>
      </c>
      <c r="CC6875" s="273" t="s">
        <v>320</v>
      </c>
      <c r="CD6875" s="282">
        <v>15</v>
      </c>
      <c r="CE6875" s="274">
        <v>45200</v>
      </c>
      <c r="CF6875" s="273">
        <v>0</v>
      </c>
      <c r="CG6875" s="273" t="s">
        <v>80</v>
      </c>
      <c r="CH6875" s="273">
        <v>0</v>
      </c>
      <c r="CI6875" s="273" t="s">
        <v>80</v>
      </c>
      <c r="CM6875" s="273" t="s">
        <v>73</v>
      </c>
      <c r="CN6875" s="273">
        <v>3</v>
      </c>
    </row>
    <row r="6876" spans="4:92">
      <c r="D6876" s="273" t="s">
        <v>83</v>
      </c>
      <c r="E6876" s="273" t="s">
        <v>63</v>
      </c>
      <c r="F6876" s="273" t="s">
        <v>530</v>
      </c>
      <c r="G6876" s="273" t="s">
        <v>1113</v>
      </c>
      <c r="H6876" s="274">
        <v>45017</v>
      </c>
      <c r="I6876" s="273">
        <v>13994</v>
      </c>
      <c r="J6876" s="273">
        <v>880</v>
      </c>
      <c r="W6876" s="273">
        <v>258073</v>
      </c>
      <c r="BV6876" s="273" t="s">
        <v>64</v>
      </c>
      <c r="BW6876" s="273" t="s">
        <v>404</v>
      </c>
      <c r="BX6876" s="273" t="s">
        <v>408</v>
      </c>
      <c r="BY6876" s="273" t="s">
        <v>419</v>
      </c>
      <c r="BZ6876" s="273" t="s">
        <v>138</v>
      </c>
      <c r="CA6876" s="273" t="s">
        <v>139</v>
      </c>
      <c r="CB6876" s="273" t="s">
        <v>190</v>
      </c>
      <c r="CC6876" s="273" t="s">
        <v>191</v>
      </c>
      <c r="CD6876" s="282">
        <v>8</v>
      </c>
      <c r="CE6876" s="274">
        <v>45200</v>
      </c>
      <c r="CF6876" s="273">
        <v>0</v>
      </c>
      <c r="CG6876" s="273" t="s">
        <v>80</v>
      </c>
      <c r="CH6876" s="273">
        <v>0</v>
      </c>
      <c r="CI6876" s="273" t="s">
        <v>80</v>
      </c>
      <c r="CM6876" s="273" t="s">
        <v>73</v>
      </c>
      <c r="CN6876" s="273">
        <v>3</v>
      </c>
    </row>
    <row r="6877" spans="4:92">
      <c r="D6877" s="273" t="s">
        <v>83</v>
      </c>
      <c r="E6877" s="273" t="s">
        <v>63</v>
      </c>
      <c r="F6877" s="273" t="s">
        <v>501</v>
      </c>
      <c r="G6877" s="273" t="s">
        <v>501</v>
      </c>
      <c r="H6877" s="274">
        <v>45108</v>
      </c>
      <c r="I6877" s="273">
        <v>12783</v>
      </c>
      <c r="J6877" s="273">
        <v>77</v>
      </c>
      <c r="K6877" s="273">
        <v>2900</v>
      </c>
      <c r="L6877" s="273" t="s">
        <v>66</v>
      </c>
      <c r="M6877" s="273">
        <v>341.65208000000001</v>
      </c>
      <c r="N6877" s="273" t="s">
        <v>67</v>
      </c>
      <c r="P6877" s="273" t="s">
        <v>92</v>
      </c>
      <c r="Q6877" s="273" t="s">
        <v>69</v>
      </c>
      <c r="R6877" s="273" t="s">
        <v>70</v>
      </c>
      <c r="S6877" s="273" t="s">
        <v>93</v>
      </c>
      <c r="T6877" s="273" t="s">
        <v>94</v>
      </c>
      <c r="U6877" s="273" t="s">
        <v>73</v>
      </c>
      <c r="V6877" s="273" t="s">
        <v>95</v>
      </c>
      <c r="W6877" s="273">
        <v>211618</v>
      </c>
      <c r="BV6877" s="273" t="s">
        <v>64</v>
      </c>
      <c r="BW6877" s="273" t="s">
        <v>404</v>
      </c>
      <c r="BX6877" s="273" t="s">
        <v>408</v>
      </c>
      <c r="BY6877" s="273" t="s">
        <v>419</v>
      </c>
      <c r="BZ6877" s="273" t="s">
        <v>86</v>
      </c>
      <c r="CA6877" s="273" t="s">
        <v>87</v>
      </c>
      <c r="CB6877" s="273" t="s">
        <v>233</v>
      </c>
      <c r="CC6877" s="273" t="s">
        <v>234</v>
      </c>
      <c r="CD6877" s="282">
        <v>1</v>
      </c>
      <c r="CE6877" s="274">
        <v>45200</v>
      </c>
      <c r="CG6877" s="273" t="s">
        <v>181</v>
      </c>
      <c r="CI6877" s="273" t="s">
        <v>181</v>
      </c>
      <c r="CJ6877" s="273" t="s">
        <v>1320</v>
      </c>
      <c r="CM6877" s="273" t="s">
        <v>73</v>
      </c>
      <c r="CN6877" s="273">
        <v>3</v>
      </c>
    </row>
    <row r="6878" spans="4:92">
      <c r="D6878" s="273" t="s">
        <v>83</v>
      </c>
      <c r="E6878" s="273" t="s">
        <v>63</v>
      </c>
      <c r="F6878" s="273" t="s">
        <v>501</v>
      </c>
      <c r="G6878" s="273" t="s">
        <v>501</v>
      </c>
      <c r="H6878" s="274">
        <v>45108</v>
      </c>
      <c r="I6878" s="273">
        <v>12783</v>
      </c>
      <c r="J6878" s="273">
        <v>77</v>
      </c>
      <c r="K6878" s="273">
        <v>69976</v>
      </c>
      <c r="L6878" s="273" t="s">
        <v>66</v>
      </c>
      <c r="M6878" s="273">
        <v>9856.4329600000001</v>
      </c>
      <c r="N6878" s="273" t="s">
        <v>67</v>
      </c>
      <c r="P6878" s="273" t="s">
        <v>68</v>
      </c>
      <c r="Q6878" s="273" t="s">
        <v>69</v>
      </c>
      <c r="R6878" s="273" t="s">
        <v>70</v>
      </c>
      <c r="S6878" s="273" t="s">
        <v>71</v>
      </c>
      <c r="T6878" s="273" t="s">
        <v>72</v>
      </c>
      <c r="U6878" s="273" t="s">
        <v>73</v>
      </c>
      <c r="V6878" s="273" t="s">
        <v>74</v>
      </c>
      <c r="W6878" s="273">
        <v>211635</v>
      </c>
      <c r="BV6878" s="273" t="s">
        <v>64</v>
      </c>
      <c r="BW6878" s="273" t="s">
        <v>404</v>
      </c>
      <c r="BX6878" s="273" t="s">
        <v>408</v>
      </c>
      <c r="BY6878" s="273" t="s">
        <v>419</v>
      </c>
      <c r="BZ6878" s="273" t="s">
        <v>86</v>
      </c>
      <c r="CA6878" s="273" t="s">
        <v>87</v>
      </c>
      <c r="CB6878" s="273" t="s">
        <v>217</v>
      </c>
      <c r="CC6878" s="273" t="s">
        <v>218</v>
      </c>
      <c r="CD6878" s="282">
        <v>2</v>
      </c>
      <c r="CE6878" s="274">
        <v>45200</v>
      </c>
      <c r="CG6878" s="273" t="s">
        <v>181</v>
      </c>
      <c r="CI6878" s="273" t="s">
        <v>181</v>
      </c>
      <c r="CJ6878" s="273" t="s">
        <v>445</v>
      </c>
      <c r="CM6878" s="273" t="s">
        <v>73</v>
      </c>
      <c r="CN6878" s="273">
        <v>3</v>
      </c>
    </row>
    <row r="6879" spans="4:92">
      <c r="D6879" s="273" t="s">
        <v>83</v>
      </c>
      <c r="E6879" s="273" t="s">
        <v>63</v>
      </c>
      <c r="F6879" s="273" t="s">
        <v>501</v>
      </c>
      <c r="G6879" s="273" t="s">
        <v>501</v>
      </c>
      <c r="H6879" s="274">
        <v>45108</v>
      </c>
      <c r="I6879" s="273">
        <v>12783</v>
      </c>
      <c r="J6879" s="273">
        <v>77</v>
      </c>
      <c r="K6879" s="273">
        <v>7171</v>
      </c>
      <c r="L6879" s="273" t="s">
        <v>66</v>
      </c>
      <c r="M6879" s="273">
        <v>924.83424000000002</v>
      </c>
      <c r="N6879" s="273" t="s">
        <v>67</v>
      </c>
      <c r="P6879" s="273" t="s">
        <v>92</v>
      </c>
      <c r="Q6879" s="273" t="s">
        <v>69</v>
      </c>
      <c r="R6879" s="273" t="s">
        <v>70</v>
      </c>
      <c r="S6879" s="273" t="s">
        <v>834</v>
      </c>
      <c r="T6879" s="273" t="s">
        <v>835</v>
      </c>
      <c r="U6879" s="273" t="s">
        <v>73</v>
      </c>
      <c r="V6879" s="273" t="s">
        <v>836</v>
      </c>
      <c r="W6879" s="273">
        <v>211652</v>
      </c>
      <c r="BV6879" s="273" t="s">
        <v>64</v>
      </c>
      <c r="BW6879" s="273" t="s">
        <v>404</v>
      </c>
      <c r="BX6879" s="273" t="s">
        <v>408</v>
      </c>
      <c r="BY6879" s="273" t="s">
        <v>419</v>
      </c>
      <c r="BZ6879" s="273" t="s">
        <v>86</v>
      </c>
      <c r="CA6879" s="273" t="s">
        <v>87</v>
      </c>
      <c r="CB6879" s="273" t="s">
        <v>225</v>
      </c>
      <c r="CC6879" s="273" t="s">
        <v>226</v>
      </c>
      <c r="CD6879" s="282">
        <v>5</v>
      </c>
      <c r="CE6879" s="274">
        <v>45200</v>
      </c>
      <c r="CF6879" s="273">
        <v>0</v>
      </c>
      <c r="CG6879" s="273" t="s">
        <v>80</v>
      </c>
      <c r="CH6879" s="273">
        <v>0</v>
      </c>
      <c r="CI6879" s="273" t="s">
        <v>80</v>
      </c>
      <c r="CM6879" s="273" t="s">
        <v>73</v>
      </c>
      <c r="CN6879" s="273">
        <v>3</v>
      </c>
    </row>
    <row r="6880" spans="4:92">
      <c r="D6880" s="273" t="s">
        <v>83</v>
      </c>
      <c r="E6880" s="273" t="s">
        <v>63</v>
      </c>
      <c r="F6880" s="273" t="s">
        <v>501</v>
      </c>
      <c r="G6880" s="273" t="s">
        <v>501</v>
      </c>
      <c r="H6880" s="274">
        <v>45108</v>
      </c>
      <c r="I6880" s="273">
        <v>12783</v>
      </c>
      <c r="J6880" s="273">
        <v>77</v>
      </c>
      <c r="K6880" s="273">
        <v>0</v>
      </c>
      <c r="L6880" s="273" t="s">
        <v>66</v>
      </c>
      <c r="N6880" s="273" t="s">
        <v>107</v>
      </c>
      <c r="W6880" s="273">
        <v>211567</v>
      </c>
      <c r="BV6880" s="273" t="s">
        <v>64</v>
      </c>
      <c r="BW6880" s="273" t="s">
        <v>404</v>
      </c>
      <c r="BX6880" s="273" t="s">
        <v>408</v>
      </c>
      <c r="BY6880" s="273" t="s">
        <v>419</v>
      </c>
      <c r="BZ6880" s="273" t="s">
        <v>86</v>
      </c>
      <c r="CA6880" s="273" t="s">
        <v>87</v>
      </c>
      <c r="CB6880" s="273" t="s">
        <v>225</v>
      </c>
      <c r="CC6880" s="273" t="s">
        <v>226</v>
      </c>
      <c r="CD6880" s="282">
        <v>5</v>
      </c>
      <c r="CE6880" s="274">
        <v>45231</v>
      </c>
      <c r="CF6880" s="273">
        <v>0</v>
      </c>
      <c r="CG6880" s="273" t="s">
        <v>80</v>
      </c>
      <c r="CH6880" s="273">
        <v>0</v>
      </c>
      <c r="CI6880" s="273" t="s">
        <v>80</v>
      </c>
      <c r="CM6880" s="273" t="s">
        <v>73</v>
      </c>
      <c r="CN6880" s="273">
        <v>3</v>
      </c>
    </row>
    <row r="6881" spans="4:92">
      <c r="D6881" s="273" t="s">
        <v>83</v>
      </c>
      <c r="E6881" s="273" t="s">
        <v>63</v>
      </c>
      <c r="F6881" s="273" t="s">
        <v>501</v>
      </c>
      <c r="G6881" s="273" t="s">
        <v>501</v>
      </c>
      <c r="H6881" s="274">
        <v>45108</v>
      </c>
      <c r="I6881" s="273">
        <v>12783</v>
      </c>
      <c r="J6881" s="273">
        <v>77</v>
      </c>
      <c r="K6881" s="273">
        <v>35035</v>
      </c>
      <c r="L6881" s="273" t="s">
        <v>66</v>
      </c>
      <c r="M6881" s="273">
        <v>8297.3299200000001</v>
      </c>
      <c r="N6881" s="273" t="s">
        <v>115</v>
      </c>
      <c r="W6881" s="273">
        <v>211566</v>
      </c>
      <c r="BV6881" s="273" t="s">
        <v>64</v>
      </c>
      <c r="BW6881" s="273" t="s">
        <v>404</v>
      </c>
      <c r="BX6881" s="273" t="s">
        <v>408</v>
      </c>
      <c r="BY6881" s="273" t="s">
        <v>419</v>
      </c>
      <c r="BZ6881" s="273" t="s">
        <v>86</v>
      </c>
      <c r="CA6881" s="273" t="s">
        <v>87</v>
      </c>
      <c r="CB6881" s="273" t="s">
        <v>217</v>
      </c>
      <c r="CC6881" s="273" t="s">
        <v>218</v>
      </c>
      <c r="CD6881" s="282">
        <v>2</v>
      </c>
      <c r="CE6881" s="274">
        <v>45231</v>
      </c>
      <c r="CG6881" s="273" t="s">
        <v>181</v>
      </c>
      <c r="CI6881" s="273" t="s">
        <v>181</v>
      </c>
      <c r="CJ6881" s="273" t="s">
        <v>445</v>
      </c>
      <c r="CM6881" s="273" t="s">
        <v>73</v>
      </c>
      <c r="CN6881" s="273">
        <v>3</v>
      </c>
    </row>
    <row r="6882" spans="4:92">
      <c r="D6882" s="273" t="s">
        <v>83</v>
      </c>
      <c r="E6882" s="273" t="s">
        <v>63</v>
      </c>
      <c r="F6882" s="273" t="s">
        <v>501</v>
      </c>
      <c r="G6882" s="273" t="s">
        <v>501</v>
      </c>
      <c r="H6882" s="274">
        <v>45139</v>
      </c>
      <c r="I6882" s="273">
        <v>13459</v>
      </c>
      <c r="J6882" s="273">
        <v>77</v>
      </c>
      <c r="W6882" s="273">
        <v>230052</v>
      </c>
      <c r="BV6882" s="273" t="s">
        <v>64</v>
      </c>
      <c r="BW6882" s="273" t="s">
        <v>404</v>
      </c>
      <c r="BX6882" s="273" t="s">
        <v>408</v>
      </c>
      <c r="BY6882" s="273" t="s">
        <v>419</v>
      </c>
      <c r="BZ6882" s="273" t="s">
        <v>86</v>
      </c>
      <c r="CA6882" s="273" t="s">
        <v>87</v>
      </c>
      <c r="CB6882" s="273" t="s">
        <v>233</v>
      </c>
      <c r="CC6882" s="273" t="s">
        <v>234</v>
      </c>
      <c r="CD6882" s="282">
        <v>1</v>
      </c>
      <c r="CE6882" s="274">
        <v>45231</v>
      </c>
      <c r="CG6882" s="273" t="s">
        <v>181</v>
      </c>
      <c r="CI6882" s="273" t="s">
        <v>181</v>
      </c>
      <c r="CJ6882" s="273" t="s">
        <v>2121</v>
      </c>
      <c r="CM6882" s="273" t="s">
        <v>73</v>
      </c>
      <c r="CN6882" s="273">
        <v>3</v>
      </c>
    </row>
    <row r="6883" spans="4:92">
      <c r="D6883" s="273" t="s">
        <v>83</v>
      </c>
      <c r="E6883" s="273" t="s">
        <v>63</v>
      </c>
      <c r="F6883" s="273" t="s">
        <v>501</v>
      </c>
      <c r="G6883" s="273" t="s">
        <v>501</v>
      </c>
      <c r="H6883" s="274">
        <v>45139</v>
      </c>
      <c r="I6883" s="273">
        <v>13459</v>
      </c>
      <c r="J6883" s="273">
        <v>77</v>
      </c>
      <c r="K6883" s="273">
        <v>9387</v>
      </c>
      <c r="L6883" s="273" t="s">
        <v>66</v>
      </c>
      <c r="M6883" s="273">
        <v>0</v>
      </c>
      <c r="N6883" s="273" t="s">
        <v>1010</v>
      </c>
      <c r="O6883" s="273">
        <v>0</v>
      </c>
      <c r="P6883" s="273" t="s">
        <v>1011</v>
      </c>
      <c r="Q6883" s="273" t="s">
        <v>69</v>
      </c>
      <c r="R6883" s="273" t="s">
        <v>1013</v>
      </c>
      <c r="S6883" s="273" t="s">
        <v>1298</v>
      </c>
      <c r="U6883" s="273" t="s">
        <v>73</v>
      </c>
      <c r="V6883" s="273" t="s">
        <v>1841</v>
      </c>
      <c r="W6883" s="273">
        <v>230095</v>
      </c>
      <c r="BV6883" s="273" t="s">
        <v>64</v>
      </c>
      <c r="BW6883" s="273" t="s">
        <v>404</v>
      </c>
      <c r="BX6883" s="273" t="s">
        <v>408</v>
      </c>
      <c r="BY6883" s="273" t="s">
        <v>419</v>
      </c>
      <c r="BZ6883" s="273" t="s">
        <v>138</v>
      </c>
      <c r="CA6883" s="273" t="s">
        <v>139</v>
      </c>
      <c r="CB6883" s="273" t="s">
        <v>190</v>
      </c>
      <c r="CC6883" s="273" t="s">
        <v>191</v>
      </c>
      <c r="CD6883" s="282">
        <v>8</v>
      </c>
      <c r="CE6883" s="274">
        <v>45231</v>
      </c>
      <c r="CF6883" s="273">
        <v>0</v>
      </c>
      <c r="CG6883" s="273" t="s">
        <v>80</v>
      </c>
      <c r="CH6883" s="273">
        <v>0</v>
      </c>
      <c r="CI6883" s="273" t="s">
        <v>80</v>
      </c>
      <c r="CM6883" s="273" t="s">
        <v>73</v>
      </c>
      <c r="CN6883" s="273">
        <v>3</v>
      </c>
    </row>
    <row r="6884" spans="4:92">
      <c r="D6884" s="273" t="s">
        <v>83</v>
      </c>
      <c r="E6884" s="273" t="s">
        <v>63</v>
      </c>
      <c r="F6884" s="273" t="s">
        <v>501</v>
      </c>
      <c r="G6884" s="273" t="s">
        <v>501</v>
      </c>
      <c r="H6884" s="274">
        <v>45139</v>
      </c>
      <c r="I6884" s="273">
        <v>13459</v>
      </c>
      <c r="J6884" s="273">
        <v>77</v>
      </c>
      <c r="K6884" s="273">
        <v>38915</v>
      </c>
      <c r="L6884" s="273" t="s">
        <v>66</v>
      </c>
      <c r="M6884" s="273">
        <v>6873.5788000000002</v>
      </c>
      <c r="N6884" s="273" t="s">
        <v>67</v>
      </c>
      <c r="P6884" s="273" t="s">
        <v>1011</v>
      </c>
      <c r="Q6884" s="273" t="s">
        <v>69</v>
      </c>
      <c r="R6884" s="273" t="s">
        <v>70</v>
      </c>
      <c r="S6884" s="273" t="s">
        <v>1041</v>
      </c>
      <c r="T6884" s="273" t="s">
        <v>1042</v>
      </c>
      <c r="U6884" s="273" t="s">
        <v>73</v>
      </c>
      <c r="V6884" s="273" t="s">
        <v>1043</v>
      </c>
      <c r="W6884" s="273">
        <v>230112</v>
      </c>
      <c r="BV6884" s="273" t="s">
        <v>64</v>
      </c>
      <c r="BW6884" s="273" t="s">
        <v>404</v>
      </c>
      <c r="BX6884" s="273" t="s">
        <v>408</v>
      </c>
      <c r="BY6884" s="273" t="s">
        <v>419</v>
      </c>
      <c r="BZ6884" s="273" t="s">
        <v>167</v>
      </c>
      <c r="CA6884" s="273" t="s">
        <v>168</v>
      </c>
      <c r="CB6884" s="273" t="s">
        <v>319</v>
      </c>
      <c r="CC6884" s="273" t="s">
        <v>320</v>
      </c>
      <c r="CD6884" s="282">
        <v>15</v>
      </c>
      <c r="CE6884" s="274">
        <v>45231</v>
      </c>
      <c r="CF6884" s="273">
        <v>0</v>
      </c>
      <c r="CG6884" s="273" t="s">
        <v>80</v>
      </c>
      <c r="CH6884" s="273">
        <v>0</v>
      </c>
      <c r="CI6884" s="273" t="s">
        <v>80</v>
      </c>
      <c r="CM6884" s="273" t="s">
        <v>73</v>
      </c>
      <c r="CN6884" s="273">
        <v>3</v>
      </c>
    </row>
    <row r="6885" spans="4:92">
      <c r="D6885" s="273" t="s">
        <v>83</v>
      </c>
      <c r="E6885" s="273" t="s">
        <v>63</v>
      </c>
      <c r="F6885" s="273" t="s">
        <v>501</v>
      </c>
      <c r="G6885" s="273" t="s">
        <v>501</v>
      </c>
      <c r="H6885" s="274">
        <v>45139</v>
      </c>
      <c r="I6885" s="273">
        <v>13459</v>
      </c>
      <c r="J6885" s="273">
        <v>77</v>
      </c>
      <c r="K6885" s="273">
        <v>3473</v>
      </c>
      <c r="L6885" s="273" t="s">
        <v>66</v>
      </c>
      <c r="M6885" s="273">
        <v>409.14895999999999</v>
      </c>
      <c r="N6885" s="273" t="s">
        <v>67</v>
      </c>
      <c r="P6885" s="273" t="s">
        <v>92</v>
      </c>
      <c r="Q6885" s="273" t="s">
        <v>69</v>
      </c>
      <c r="R6885" s="273" t="s">
        <v>70</v>
      </c>
      <c r="S6885" s="273" t="s">
        <v>93</v>
      </c>
      <c r="T6885" s="273" t="s">
        <v>94</v>
      </c>
      <c r="U6885" s="273" t="s">
        <v>73</v>
      </c>
      <c r="V6885" s="273" t="s">
        <v>95</v>
      </c>
      <c r="W6885" s="273">
        <v>230128</v>
      </c>
      <c r="BV6885" s="273" t="s">
        <v>64</v>
      </c>
      <c r="BW6885" s="273" t="s">
        <v>404</v>
      </c>
      <c r="BX6885" s="273" t="s">
        <v>408</v>
      </c>
      <c r="BY6885" s="273" t="s">
        <v>419</v>
      </c>
      <c r="BZ6885" s="273" t="s">
        <v>86</v>
      </c>
      <c r="CA6885" s="273" t="s">
        <v>87</v>
      </c>
      <c r="CB6885" s="273" t="s">
        <v>179</v>
      </c>
      <c r="CC6885" s="273" t="s">
        <v>180</v>
      </c>
      <c r="CD6885" s="282">
        <v>1</v>
      </c>
      <c r="CE6885" s="274">
        <v>45231</v>
      </c>
      <c r="CG6885" s="273" t="s">
        <v>181</v>
      </c>
      <c r="CI6885" s="273" t="s">
        <v>181</v>
      </c>
      <c r="CJ6885" s="273" t="s">
        <v>1320</v>
      </c>
      <c r="CM6885" s="273" t="s">
        <v>73</v>
      </c>
      <c r="CN6885" s="273">
        <v>3</v>
      </c>
    </row>
    <row r="6886" spans="4:92">
      <c r="D6886" s="273" t="s">
        <v>83</v>
      </c>
      <c r="E6886" s="273" t="s">
        <v>404</v>
      </c>
      <c r="F6886" s="273" t="s">
        <v>431</v>
      </c>
      <c r="G6886" s="273" t="s">
        <v>454</v>
      </c>
      <c r="H6886" s="274">
        <v>45017</v>
      </c>
      <c r="I6886" s="273">
        <v>11696</v>
      </c>
      <c r="J6886" s="273">
        <v>764</v>
      </c>
      <c r="K6886" s="273">
        <v>58248</v>
      </c>
      <c r="L6886" s="273" t="s">
        <v>66</v>
      </c>
      <c r="M6886" s="273">
        <v>26259.891060000002</v>
      </c>
      <c r="N6886" s="273" t="s">
        <v>115</v>
      </c>
      <c r="W6886" s="273">
        <v>155877</v>
      </c>
      <c r="BV6886" s="273" t="s">
        <v>64</v>
      </c>
      <c r="BW6886" s="273" t="s">
        <v>404</v>
      </c>
      <c r="BX6886" s="273" t="s">
        <v>408</v>
      </c>
      <c r="BY6886" s="273" t="s">
        <v>419</v>
      </c>
      <c r="BZ6886" s="273" t="s">
        <v>204</v>
      </c>
      <c r="CA6886" s="273" t="s">
        <v>205</v>
      </c>
      <c r="CB6886" s="273" t="s">
        <v>206</v>
      </c>
      <c r="CC6886" s="273" t="s">
        <v>207</v>
      </c>
      <c r="CD6886" s="282">
        <v>0</v>
      </c>
      <c r="CE6886" s="274">
        <v>45231</v>
      </c>
      <c r="CG6886" s="273" t="s">
        <v>181</v>
      </c>
      <c r="CI6886" s="273" t="s">
        <v>208</v>
      </c>
      <c r="CJ6886" s="273" t="s">
        <v>209</v>
      </c>
      <c r="CM6886" s="273" t="s">
        <v>73</v>
      </c>
      <c r="CN6886" s="273">
        <v>3</v>
      </c>
    </row>
    <row r="6887" spans="4:92">
      <c r="D6887" s="273" t="s">
        <v>83</v>
      </c>
      <c r="E6887" s="273" t="s">
        <v>404</v>
      </c>
      <c r="F6887" s="273" t="s">
        <v>431</v>
      </c>
      <c r="G6887" s="273" t="s">
        <v>454</v>
      </c>
      <c r="H6887" s="274">
        <v>45017</v>
      </c>
      <c r="I6887" s="273">
        <v>11696</v>
      </c>
      <c r="J6887" s="273">
        <v>764</v>
      </c>
      <c r="K6887" s="273">
        <v>0</v>
      </c>
      <c r="L6887" s="273" t="s">
        <v>66</v>
      </c>
      <c r="N6887" s="273" t="s">
        <v>107</v>
      </c>
      <c r="W6887" s="273">
        <v>155878</v>
      </c>
      <c r="BV6887" s="273" t="s">
        <v>64</v>
      </c>
      <c r="BW6887" s="273" t="s">
        <v>404</v>
      </c>
      <c r="BX6887" s="273" t="s">
        <v>408</v>
      </c>
      <c r="BY6887" s="273" t="s">
        <v>419</v>
      </c>
      <c r="BZ6887" s="273" t="s">
        <v>167</v>
      </c>
      <c r="CA6887" s="273" t="s">
        <v>168</v>
      </c>
      <c r="CB6887" s="273" t="s">
        <v>313</v>
      </c>
      <c r="CC6887" s="273" t="s">
        <v>314</v>
      </c>
      <c r="CD6887" s="282">
        <v>14</v>
      </c>
      <c r="CE6887" s="274">
        <v>45231</v>
      </c>
      <c r="CF6887" s="273">
        <v>0</v>
      </c>
      <c r="CG6887" s="273" t="s">
        <v>80</v>
      </c>
      <c r="CH6887" s="273">
        <v>0</v>
      </c>
      <c r="CI6887" s="273" t="s">
        <v>80</v>
      </c>
      <c r="CM6887" s="273" t="s">
        <v>73</v>
      </c>
      <c r="CN6887" s="273">
        <v>3</v>
      </c>
    </row>
    <row r="6888" spans="4:92">
      <c r="D6888" s="273" t="s">
        <v>83</v>
      </c>
      <c r="E6888" s="273" t="s">
        <v>63</v>
      </c>
      <c r="F6888" s="273" t="s">
        <v>84</v>
      </c>
      <c r="G6888" s="273" t="s">
        <v>85</v>
      </c>
      <c r="H6888" s="274">
        <v>44986</v>
      </c>
      <c r="I6888" s="273">
        <v>11451</v>
      </c>
      <c r="J6888" s="273">
        <v>3</v>
      </c>
      <c r="K6888" s="273">
        <v>76346</v>
      </c>
      <c r="L6888" s="273" t="s">
        <v>66</v>
      </c>
      <c r="M6888" s="273">
        <v>8994.4720799999996</v>
      </c>
      <c r="N6888" s="273" t="s">
        <v>67</v>
      </c>
      <c r="P6888" s="273" t="s">
        <v>92</v>
      </c>
      <c r="Q6888" s="273" t="s">
        <v>69</v>
      </c>
      <c r="R6888" s="273" t="s">
        <v>70</v>
      </c>
      <c r="S6888" s="273" t="s">
        <v>93</v>
      </c>
      <c r="T6888" s="273" t="s">
        <v>94</v>
      </c>
      <c r="U6888" s="273" t="s">
        <v>73</v>
      </c>
      <c r="V6888" s="273" t="s">
        <v>95</v>
      </c>
      <c r="W6888" s="273">
        <v>164199</v>
      </c>
      <c r="BV6888" s="273" t="s">
        <v>64</v>
      </c>
      <c r="BW6888" s="273" t="s">
        <v>404</v>
      </c>
      <c r="BX6888" s="273" t="s">
        <v>408</v>
      </c>
      <c r="BY6888" s="273" t="s">
        <v>419</v>
      </c>
      <c r="BZ6888" s="273" t="s">
        <v>167</v>
      </c>
      <c r="CA6888" s="273" t="s">
        <v>168</v>
      </c>
      <c r="CB6888" s="273" t="s">
        <v>353</v>
      </c>
      <c r="CC6888" s="273" t="s">
        <v>354</v>
      </c>
      <c r="CD6888" s="282">
        <v>13</v>
      </c>
      <c r="CE6888" s="274">
        <v>45231</v>
      </c>
      <c r="CF6888" s="273">
        <v>0</v>
      </c>
      <c r="CG6888" s="273" t="s">
        <v>80</v>
      </c>
      <c r="CH6888" s="273">
        <v>0</v>
      </c>
      <c r="CI6888" s="273" t="s">
        <v>80</v>
      </c>
      <c r="CM6888" s="273" t="s">
        <v>73</v>
      </c>
      <c r="CN6888" s="273">
        <v>3</v>
      </c>
    </row>
    <row r="6889" spans="4:92">
      <c r="D6889" s="273" t="s">
        <v>83</v>
      </c>
      <c r="E6889" s="273" t="s">
        <v>63</v>
      </c>
      <c r="F6889" s="273" t="s">
        <v>228</v>
      </c>
      <c r="G6889" s="273" t="s">
        <v>244</v>
      </c>
      <c r="H6889" s="274">
        <v>45261</v>
      </c>
      <c r="I6889" s="273">
        <v>16895</v>
      </c>
      <c r="J6889" s="273">
        <v>20</v>
      </c>
      <c r="K6889" s="273">
        <v>0</v>
      </c>
      <c r="L6889" s="273" t="s">
        <v>66</v>
      </c>
      <c r="M6889" s="273">
        <v>0</v>
      </c>
      <c r="N6889" s="273" t="s">
        <v>67</v>
      </c>
      <c r="P6889" s="273" t="s">
        <v>68</v>
      </c>
      <c r="Q6889" s="273" t="s">
        <v>69</v>
      </c>
      <c r="R6889" s="273" t="s">
        <v>70</v>
      </c>
      <c r="S6889" s="273" t="s">
        <v>71</v>
      </c>
      <c r="T6889" s="273" t="s">
        <v>72</v>
      </c>
      <c r="U6889" s="273" t="s">
        <v>73</v>
      </c>
      <c r="V6889" s="273" t="s">
        <v>74</v>
      </c>
      <c r="W6889" s="273">
        <v>327496</v>
      </c>
      <c r="BV6889" s="273" t="s">
        <v>64</v>
      </c>
      <c r="BW6889" s="273" t="s">
        <v>404</v>
      </c>
      <c r="BX6889" s="273" t="s">
        <v>408</v>
      </c>
      <c r="BY6889" s="273" t="s">
        <v>419</v>
      </c>
      <c r="BZ6889" s="273" t="s">
        <v>151</v>
      </c>
      <c r="CA6889" s="273" t="s">
        <v>152</v>
      </c>
      <c r="CB6889" s="273" t="s">
        <v>161</v>
      </c>
      <c r="CC6889" s="273" t="s">
        <v>162</v>
      </c>
      <c r="CD6889" s="282">
        <v>11</v>
      </c>
      <c r="CE6889" s="274">
        <v>45231</v>
      </c>
      <c r="CF6889" s="273">
        <v>3579</v>
      </c>
      <c r="CG6889" s="273" t="s">
        <v>80</v>
      </c>
      <c r="CH6889" s="273">
        <v>3579</v>
      </c>
      <c r="CI6889" s="273" t="s">
        <v>80</v>
      </c>
      <c r="CL6889" s="273" t="s">
        <v>2276</v>
      </c>
      <c r="CM6889" s="273" t="s">
        <v>73</v>
      </c>
      <c r="CN6889" s="273">
        <v>3</v>
      </c>
    </row>
    <row r="6890" spans="4:92">
      <c r="D6890" s="273" t="s">
        <v>83</v>
      </c>
      <c r="E6890" s="273" t="s">
        <v>63</v>
      </c>
      <c r="F6890" s="273" t="s">
        <v>228</v>
      </c>
      <c r="G6890" s="273" t="s">
        <v>244</v>
      </c>
      <c r="H6890" s="274">
        <v>45261</v>
      </c>
      <c r="I6890" s="273">
        <v>16895</v>
      </c>
      <c r="J6890" s="273">
        <v>20</v>
      </c>
      <c r="K6890" s="273">
        <v>62131</v>
      </c>
      <c r="L6890" s="273" t="s">
        <v>66</v>
      </c>
      <c r="M6890" s="273">
        <v>8013.1136800000004</v>
      </c>
      <c r="N6890" s="273" t="s">
        <v>67</v>
      </c>
      <c r="P6890" s="273" t="s">
        <v>92</v>
      </c>
      <c r="Q6890" s="273" t="s">
        <v>69</v>
      </c>
      <c r="R6890" s="273" t="s">
        <v>70</v>
      </c>
      <c r="S6890" s="273" t="s">
        <v>834</v>
      </c>
      <c r="T6890" s="273" t="s">
        <v>1862</v>
      </c>
      <c r="U6890" s="273" t="s">
        <v>73</v>
      </c>
      <c r="V6890" s="273" t="s">
        <v>1858</v>
      </c>
      <c r="W6890" s="273">
        <v>327513</v>
      </c>
      <c r="BV6890" s="273" t="s">
        <v>64</v>
      </c>
      <c r="BW6890" s="273" t="s">
        <v>404</v>
      </c>
      <c r="BX6890" s="273" t="s">
        <v>408</v>
      </c>
      <c r="BY6890" s="273" t="s">
        <v>419</v>
      </c>
      <c r="BZ6890" s="273" t="s">
        <v>167</v>
      </c>
      <c r="CA6890" s="273" t="s">
        <v>168</v>
      </c>
      <c r="CB6890" s="273" t="s">
        <v>169</v>
      </c>
      <c r="CC6890" s="273" t="s">
        <v>170</v>
      </c>
      <c r="CD6890" s="282">
        <v>12</v>
      </c>
      <c r="CE6890" s="274">
        <v>45231</v>
      </c>
      <c r="CF6890" s="273">
        <v>0</v>
      </c>
      <c r="CG6890" s="273" t="s">
        <v>80</v>
      </c>
      <c r="CH6890" s="273">
        <v>0</v>
      </c>
      <c r="CI6890" s="273" t="s">
        <v>80</v>
      </c>
      <c r="CM6890" s="273" t="s">
        <v>73</v>
      </c>
      <c r="CN6890" s="273">
        <v>3</v>
      </c>
    </row>
    <row r="6891" spans="4:92">
      <c r="D6891" s="273" t="s">
        <v>83</v>
      </c>
      <c r="E6891" s="273" t="s">
        <v>63</v>
      </c>
      <c r="F6891" s="273" t="s">
        <v>228</v>
      </c>
      <c r="G6891" s="273" t="s">
        <v>244</v>
      </c>
      <c r="H6891" s="274">
        <v>45261</v>
      </c>
      <c r="I6891" s="273">
        <v>16895</v>
      </c>
      <c r="J6891" s="273">
        <v>20</v>
      </c>
      <c r="K6891" s="273">
        <v>0</v>
      </c>
      <c r="L6891" s="273" t="s">
        <v>66</v>
      </c>
      <c r="N6891" s="273" t="s">
        <v>107</v>
      </c>
      <c r="W6891" s="273">
        <v>327445</v>
      </c>
      <c r="BV6891" s="273" t="s">
        <v>64</v>
      </c>
      <c r="BW6891" s="273" t="s">
        <v>404</v>
      </c>
      <c r="BX6891" s="273" t="s">
        <v>408</v>
      </c>
      <c r="BY6891" s="273" t="s">
        <v>419</v>
      </c>
      <c r="BZ6891" s="273" t="s">
        <v>138</v>
      </c>
      <c r="CA6891" s="273" t="s">
        <v>139</v>
      </c>
      <c r="CB6891" s="273" t="s">
        <v>140</v>
      </c>
      <c r="CC6891" s="273" t="s">
        <v>141</v>
      </c>
      <c r="CD6891" s="282">
        <v>9</v>
      </c>
      <c r="CE6891" s="274">
        <v>45231</v>
      </c>
      <c r="CF6891" s="273">
        <v>0</v>
      </c>
      <c r="CG6891" s="273" t="s">
        <v>80</v>
      </c>
      <c r="CH6891" s="273">
        <v>0</v>
      </c>
      <c r="CI6891" s="273" t="s">
        <v>80</v>
      </c>
      <c r="CM6891" s="273" t="s">
        <v>73</v>
      </c>
      <c r="CN6891" s="273">
        <v>3</v>
      </c>
    </row>
    <row r="6892" spans="4:92">
      <c r="D6892" s="273" t="s">
        <v>83</v>
      </c>
      <c r="E6892" s="273" t="s">
        <v>63</v>
      </c>
      <c r="F6892" s="273" t="s">
        <v>228</v>
      </c>
      <c r="G6892" s="273" t="s">
        <v>244</v>
      </c>
      <c r="H6892" s="274">
        <v>45261</v>
      </c>
      <c r="I6892" s="273">
        <v>16895</v>
      </c>
      <c r="J6892" s="273">
        <v>20</v>
      </c>
      <c r="K6892" s="273">
        <v>94320</v>
      </c>
      <c r="L6892" s="273" t="s">
        <v>66</v>
      </c>
      <c r="M6892" s="273">
        <v>18349.806639999999</v>
      </c>
      <c r="N6892" s="273" t="s">
        <v>115</v>
      </c>
      <c r="W6892" s="273">
        <v>327444</v>
      </c>
      <c r="BV6892" s="273" t="s">
        <v>64</v>
      </c>
      <c r="BW6892" s="273" t="s">
        <v>404</v>
      </c>
      <c r="BX6892" s="273" t="s">
        <v>408</v>
      </c>
      <c r="BY6892" s="273" t="s">
        <v>419</v>
      </c>
      <c r="BZ6892" s="273" t="s">
        <v>151</v>
      </c>
      <c r="CA6892" s="273" t="s">
        <v>152</v>
      </c>
      <c r="CB6892" s="273" t="s">
        <v>153</v>
      </c>
      <c r="CC6892" s="273" t="s">
        <v>154</v>
      </c>
      <c r="CD6892" s="282">
        <v>10</v>
      </c>
      <c r="CE6892" s="274">
        <v>45231</v>
      </c>
      <c r="CF6892" s="273">
        <v>4474</v>
      </c>
      <c r="CG6892" s="273" t="s">
        <v>80</v>
      </c>
      <c r="CH6892" s="273">
        <v>4474</v>
      </c>
      <c r="CI6892" s="273" t="s">
        <v>80</v>
      </c>
      <c r="CM6892" s="273" t="s">
        <v>73</v>
      </c>
      <c r="CN6892" s="273">
        <v>3</v>
      </c>
    </row>
    <row r="6893" spans="4:92">
      <c r="D6893" s="273" t="s">
        <v>83</v>
      </c>
      <c r="E6893" s="273" t="s">
        <v>63</v>
      </c>
      <c r="F6893" s="273" t="s">
        <v>530</v>
      </c>
      <c r="G6893" s="273" t="s">
        <v>543</v>
      </c>
      <c r="H6893" s="274">
        <v>44927</v>
      </c>
      <c r="I6893" s="273">
        <v>13668</v>
      </c>
      <c r="J6893" s="273">
        <v>679</v>
      </c>
      <c r="W6893" s="273">
        <v>228780</v>
      </c>
      <c r="BV6893" s="273" t="s">
        <v>64</v>
      </c>
      <c r="BW6893" s="273" t="s">
        <v>404</v>
      </c>
      <c r="BX6893" s="273" t="s">
        <v>408</v>
      </c>
      <c r="BY6893" s="273" t="s">
        <v>419</v>
      </c>
      <c r="BZ6893" s="273" t="s">
        <v>126</v>
      </c>
      <c r="CA6893" s="273" t="s">
        <v>127</v>
      </c>
      <c r="CB6893" s="273" t="s">
        <v>128</v>
      </c>
      <c r="CC6893" s="273" t="s">
        <v>129</v>
      </c>
      <c r="CD6893" s="282">
        <v>6</v>
      </c>
      <c r="CE6893" s="274">
        <v>45231</v>
      </c>
      <c r="CI6893" s="273" t="s">
        <v>80</v>
      </c>
      <c r="CM6893" s="273" t="s">
        <v>73</v>
      </c>
      <c r="CN6893" s="273">
        <v>3</v>
      </c>
    </row>
    <row r="6894" spans="4:92">
      <c r="D6894" s="273" t="s">
        <v>83</v>
      </c>
      <c r="E6894" s="273" t="s">
        <v>63</v>
      </c>
      <c r="F6894" s="273" t="s">
        <v>530</v>
      </c>
      <c r="G6894" s="273" t="s">
        <v>543</v>
      </c>
      <c r="H6894" s="274">
        <v>44927</v>
      </c>
      <c r="I6894" s="273">
        <v>13668</v>
      </c>
      <c r="J6894" s="273">
        <v>679</v>
      </c>
      <c r="K6894" s="273">
        <v>28686.240000000002</v>
      </c>
      <c r="L6894" s="273" t="s">
        <v>66</v>
      </c>
      <c r="M6894" s="273">
        <v>1964.11688</v>
      </c>
      <c r="N6894" s="273" t="s">
        <v>115</v>
      </c>
      <c r="W6894" s="273">
        <v>228804</v>
      </c>
      <c r="BV6894" s="273" t="s">
        <v>64</v>
      </c>
      <c r="BW6894" s="273" t="s">
        <v>404</v>
      </c>
      <c r="BX6894" s="273" t="s">
        <v>408</v>
      </c>
      <c r="BY6894" s="273" t="s">
        <v>419</v>
      </c>
      <c r="BZ6894" s="273" t="s">
        <v>110</v>
      </c>
      <c r="CA6894" s="273" t="s">
        <v>111</v>
      </c>
      <c r="CB6894" s="273" t="s">
        <v>117</v>
      </c>
      <c r="CC6894" s="273" t="s">
        <v>118</v>
      </c>
      <c r="CD6894" s="282">
        <v>5</v>
      </c>
      <c r="CE6894" s="274">
        <v>45231</v>
      </c>
      <c r="CI6894" s="273" t="s">
        <v>104</v>
      </c>
      <c r="CM6894" s="273" t="s">
        <v>73</v>
      </c>
      <c r="CN6894" s="273">
        <v>3</v>
      </c>
    </row>
    <row r="6895" spans="4:92">
      <c r="D6895" s="273" t="s">
        <v>83</v>
      </c>
      <c r="E6895" s="273" t="s">
        <v>63</v>
      </c>
      <c r="F6895" s="273" t="s">
        <v>530</v>
      </c>
      <c r="G6895" s="273" t="s">
        <v>543</v>
      </c>
      <c r="H6895" s="274">
        <v>44927</v>
      </c>
      <c r="I6895" s="273">
        <v>13668</v>
      </c>
      <c r="J6895" s="273">
        <v>679</v>
      </c>
      <c r="K6895" s="273">
        <v>0</v>
      </c>
      <c r="L6895" s="273" t="s">
        <v>66</v>
      </c>
      <c r="N6895" s="273" t="s">
        <v>107</v>
      </c>
      <c r="W6895" s="273">
        <v>228805</v>
      </c>
      <c r="BV6895" s="273" t="s">
        <v>64</v>
      </c>
      <c r="BW6895" s="273" t="s">
        <v>404</v>
      </c>
      <c r="BX6895" s="273" t="s">
        <v>408</v>
      </c>
      <c r="BY6895" s="273" t="s">
        <v>419</v>
      </c>
      <c r="BZ6895" s="273" t="s">
        <v>126</v>
      </c>
      <c r="CA6895" s="273" t="s">
        <v>127</v>
      </c>
      <c r="CB6895" s="273" t="s">
        <v>133</v>
      </c>
      <c r="CC6895" s="273" t="s">
        <v>134</v>
      </c>
      <c r="CD6895" s="282">
        <v>7</v>
      </c>
      <c r="CE6895" s="274">
        <v>45231</v>
      </c>
      <c r="CI6895" s="273" t="s">
        <v>104</v>
      </c>
      <c r="CM6895" s="273" t="s">
        <v>73</v>
      </c>
      <c r="CN6895" s="273">
        <v>3</v>
      </c>
    </row>
    <row r="6896" spans="4:92">
      <c r="D6896" s="273" t="s">
        <v>83</v>
      </c>
      <c r="E6896" s="273" t="s">
        <v>63</v>
      </c>
      <c r="F6896" s="273" t="s">
        <v>530</v>
      </c>
      <c r="G6896" s="273" t="s">
        <v>543</v>
      </c>
      <c r="H6896" s="274">
        <v>45108</v>
      </c>
      <c r="I6896" s="273">
        <v>17101</v>
      </c>
      <c r="J6896" s="273">
        <v>679</v>
      </c>
      <c r="W6896" s="273">
        <v>316183</v>
      </c>
      <c r="BV6896" s="273" t="s">
        <v>64</v>
      </c>
      <c r="BW6896" s="273" t="s">
        <v>404</v>
      </c>
      <c r="BX6896" s="273" t="s">
        <v>408</v>
      </c>
      <c r="BY6896" s="273" t="s">
        <v>419</v>
      </c>
      <c r="BZ6896" s="273" t="s">
        <v>110</v>
      </c>
      <c r="CA6896" s="273" t="s">
        <v>111</v>
      </c>
      <c r="CB6896" s="273" t="s">
        <v>112</v>
      </c>
      <c r="CC6896" s="273" t="s">
        <v>113</v>
      </c>
      <c r="CD6896" s="282">
        <v>4</v>
      </c>
      <c r="CE6896" s="274">
        <v>45231</v>
      </c>
      <c r="CI6896" s="273" t="s">
        <v>80</v>
      </c>
      <c r="CM6896" s="273" t="s">
        <v>73</v>
      </c>
      <c r="CN6896" s="273">
        <v>3</v>
      </c>
    </row>
    <row r="6897" spans="4:92">
      <c r="D6897" s="273" t="s">
        <v>83</v>
      </c>
      <c r="E6897" s="273" t="s">
        <v>63</v>
      </c>
      <c r="F6897" s="273" t="s">
        <v>530</v>
      </c>
      <c r="G6897" s="273" t="s">
        <v>543</v>
      </c>
      <c r="H6897" s="274">
        <v>45108</v>
      </c>
      <c r="I6897" s="273">
        <v>17101</v>
      </c>
      <c r="J6897" s="273">
        <v>679</v>
      </c>
      <c r="K6897" s="273">
        <v>27239.65</v>
      </c>
      <c r="L6897" s="273" t="s">
        <v>66</v>
      </c>
      <c r="M6897" s="273">
        <v>2040.7631200000001</v>
      </c>
      <c r="N6897" s="273" t="s">
        <v>115</v>
      </c>
      <c r="W6897" s="273">
        <v>316207</v>
      </c>
      <c r="BV6897" s="273" t="s">
        <v>64</v>
      </c>
      <c r="BW6897" s="273" t="s">
        <v>404</v>
      </c>
      <c r="BX6897" s="273" t="s">
        <v>408</v>
      </c>
      <c r="BY6897" s="273" t="s">
        <v>419</v>
      </c>
      <c r="BZ6897" s="273" t="s">
        <v>86</v>
      </c>
      <c r="CA6897" s="273" t="s">
        <v>87</v>
      </c>
      <c r="CB6897" s="273" t="s">
        <v>101</v>
      </c>
      <c r="CC6897" s="273" t="s">
        <v>102</v>
      </c>
      <c r="CD6897" s="282">
        <v>4</v>
      </c>
      <c r="CE6897" s="274">
        <v>45231</v>
      </c>
      <c r="CF6897" s="273">
        <v>144552.66</v>
      </c>
      <c r="CG6897" s="273" t="s">
        <v>2268</v>
      </c>
      <c r="CH6897" s="273">
        <v>4207.9279325999996</v>
      </c>
      <c r="CI6897" s="273" t="s">
        <v>104</v>
      </c>
      <c r="CM6897" s="273" t="s">
        <v>73</v>
      </c>
      <c r="CN6897" s="273">
        <v>3</v>
      </c>
    </row>
    <row r="6898" spans="4:92">
      <c r="D6898" s="273" t="s">
        <v>83</v>
      </c>
      <c r="E6898" s="273" t="s">
        <v>63</v>
      </c>
      <c r="F6898" s="273" t="s">
        <v>530</v>
      </c>
      <c r="G6898" s="273" t="s">
        <v>543</v>
      </c>
      <c r="H6898" s="274">
        <v>45108</v>
      </c>
      <c r="I6898" s="273">
        <v>17101</v>
      </c>
      <c r="J6898" s="273">
        <v>679</v>
      </c>
      <c r="K6898" s="273">
        <v>0</v>
      </c>
      <c r="L6898" s="273" t="s">
        <v>66</v>
      </c>
      <c r="N6898" s="273" t="s">
        <v>107</v>
      </c>
      <c r="W6898" s="273">
        <v>316208</v>
      </c>
      <c r="BV6898" s="273" t="s">
        <v>64</v>
      </c>
      <c r="BW6898" s="273" t="s">
        <v>404</v>
      </c>
      <c r="BX6898" s="273" t="s">
        <v>408</v>
      </c>
      <c r="BY6898" s="273" t="s">
        <v>419</v>
      </c>
      <c r="BZ6898" s="273" t="s">
        <v>86</v>
      </c>
      <c r="CA6898" s="273" t="s">
        <v>87</v>
      </c>
      <c r="CB6898" s="273" t="s">
        <v>88</v>
      </c>
      <c r="CC6898" s="273" t="s">
        <v>89</v>
      </c>
      <c r="CD6898" s="282">
        <v>3</v>
      </c>
      <c r="CE6898" s="274">
        <v>45231</v>
      </c>
      <c r="CF6898" s="273">
        <v>4474</v>
      </c>
      <c r="CG6898" s="273" t="s">
        <v>80</v>
      </c>
      <c r="CH6898" s="273">
        <v>4474</v>
      </c>
      <c r="CI6898" s="273" t="s">
        <v>80</v>
      </c>
      <c r="CM6898" s="273" t="s">
        <v>73</v>
      </c>
      <c r="CN6898" s="273">
        <v>3</v>
      </c>
    </row>
    <row r="6899" spans="4:92">
      <c r="D6899" s="273" t="s">
        <v>83</v>
      </c>
      <c r="E6899" s="273" t="s">
        <v>63</v>
      </c>
      <c r="F6899" s="273" t="s">
        <v>530</v>
      </c>
      <c r="G6899" s="273" t="s">
        <v>552</v>
      </c>
      <c r="H6899" s="274">
        <v>45261</v>
      </c>
      <c r="I6899" s="273">
        <v>16962</v>
      </c>
      <c r="J6899" s="273">
        <v>683</v>
      </c>
      <c r="W6899" s="273">
        <v>312296</v>
      </c>
      <c r="BV6899" s="273" t="s">
        <v>64</v>
      </c>
      <c r="BW6899" s="273" t="s">
        <v>404</v>
      </c>
      <c r="BX6899" s="273" t="s">
        <v>408</v>
      </c>
      <c r="BY6899" s="273" t="s">
        <v>419</v>
      </c>
      <c r="BZ6899" s="273" t="s">
        <v>86</v>
      </c>
      <c r="CA6899" s="273" t="s">
        <v>87</v>
      </c>
      <c r="CB6899" s="273" t="s">
        <v>88</v>
      </c>
      <c r="CC6899" s="273" t="s">
        <v>89</v>
      </c>
      <c r="CD6899" s="282">
        <v>3</v>
      </c>
      <c r="CE6899" s="274">
        <v>45261</v>
      </c>
      <c r="CF6899" s="273">
        <v>4192</v>
      </c>
      <c r="CG6899" s="273" t="s">
        <v>80</v>
      </c>
      <c r="CH6899" s="273">
        <v>4192</v>
      </c>
      <c r="CI6899" s="273" t="s">
        <v>80</v>
      </c>
      <c r="CM6899" s="273" t="s">
        <v>73</v>
      </c>
      <c r="CN6899" s="273">
        <v>3</v>
      </c>
    </row>
    <row r="6900" spans="4:92">
      <c r="D6900" s="273" t="s">
        <v>83</v>
      </c>
      <c r="E6900" s="273" t="s">
        <v>63</v>
      </c>
      <c r="F6900" s="273" t="s">
        <v>530</v>
      </c>
      <c r="G6900" s="273" t="s">
        <v>552</v>
      </c>
      <c r="H6900" s="274">
        <v>45261</v>
      </c>
      <c r="I6900" s="273">
        <v>16962</v>
      </c>
      <c r="J6900" s="273">
        <v>683</v>
      </c>
      <c r="K6900" s="273">
        <v>4827</v>
      </c>
      <c r="L6900" s="273" t="s">
        <v>66</v>
      </c>
      <c r="M6900" s="273">
        <v>818.91656</v>
      </c>
      <c r="N6900" s="273" t="s">
        <v>115</v>
      </c>
      <c r="W6900" s="273">
        <v>312320</v>
      </c>
      <c r="BV6900" s="273" t="s">
        <v>64</v>
      </c>
      <c r="BW6900" s="273" t="s">
        <v>404</v>
      </c>
      <c r="BX6900" s="273" t="s">
        <v>408</v>
      </c>
      <c r="BY6900" s="273" t="s">
        <v>419</v>
      </c>
      <c r="BZ6900" s="273" t="s">
        <v>86</v>
      </c>
      <c r="CA6900" s="273" t="s">
        <v>87</v>
      </c>
      <c r="CB6900" s="273" t="s">
        <v>101</v>
      </c>
      <c r="CC6900" s="273" t="s">
        <v>102</v>
      </c>
      <c r="CD6900" s="282">
        <v>4</v>
      </c>
      <c r="CE6900" s="274">
        <v>45261</v>
      </c>
      <c r="CF6900" s="273">
        <v>131751.41</v>
      </c>
      <c r="CG6900" s="273" t="s">
        <v>2268</v>
      </c>
      <c r="CH6900" s="273">
        <v>3835.2835451000001</v>
      </c>
      <c r="CI6900" s="273" t="s">
        <v>104</v>
      </c>
      <c r="CM6900" s="273" t="s">
        <v>73</v>
      </c>
      <c r="CN6900" s="273">
        <v>3</v>
      </c>
    </row>
    <row r="6901" spans="4:92">
      <c r="D6901" s="273" t="s">
        <v>83</v>
      </c>
      <c r="E6901" s="273" t="s">
        <v>63</v>
      </c>
      <c r="F6901" s="273" t="s">
        <v>530</v>
      </c>
      <c r="G6901" s="273" t="s">
        <v>552</v>
      </c>
      <c r="H6901" s="274">
        <v>45261</v>
      </c>
      <c r="I6901" s="273">
        <v>16962</v>
      </c>
      <c r="J6901" s="273">
        <v>683</v>
      </c>
      <c r="K6901" s="273">
        <v>0</v>
      </c>
      <c r="L6901" s="273" t="s">
        <v>66</v>
      </c>
      <c r="N6901" s="273" t="s">
        <v>107</v>
      </c>
      <c r="W6901" s="273">
        <v>312321</v>
      </c>
      <c r="BV6901" s="273" t="s">
        <v>64</v>
      </c>
      <c r="BW6901" s="273" t="s">
        <v>404</v>
      </c>
      <c r="BX6901" s="273" t="s">
        <v>408</v>
      </c>
      <c r="BY6901" s="273" t="s">
        <v>419</v>
      </c>
      <c r="BZ6901" s="273" t="s">
        <v>110</v>
      </c>
      <c r="CA6901" s="273" t="s">
        <v>111</v>
      </c>
      <c r="CB6901" s="273" t="s">
        <v>112</v>
      </c>
      <c r="CC6901" s="273" t="s">
        <v>113</v>
      </c>
      <c r="CD6901" s="282">
        <v>4</v>
      </c>
      <c r="CE6901" s="274">
        <v>45261</v>
      </c>
      <c r="CI6901" s="273" t="s">
        <v>80</v>
      </c>
      <c r="CM6901" s="273" t="s">
        <v>73</v>
      </c>
      <c r="CN6901" s="273">
        <v>3</v>
      </c>
    </row>
    <row r="6902" spans="4:92">
      <c r="D6902" s="273" t="s">
        <v>83</v>
      </c>
      <c r="E6902" s="273" t="s">
        <v>63</v>
      </c>
      <c r="F6902" s="273" t="s">
        <v>530</v>
      </c>
      <c r="G6902" s="273" t="s">
        <v>550</v>
      </c>
      <c r="H6902" s="274">
        <v>44927</v>
      </c>
      <c r="I6902" s="273">
        <v>11163</v>
      </c>
      <c r="J6902" s="273">
        <v>682</v>
      </c>
      <c r="W6902" s="273">
        <v>137614</v>
      </c>
      <c r="BV6902" s="273" t="s">
        <v>64</v>
      </c>
      <c r="BW6902" s="273" t="s">
        <v>404</v>
      </c>
      <c r="BX6902" s="273" t="s">
        <v>408</v>
      </c>
      <c r="BY6902" s="273" t="s">
        <v>419</v>
      </c>
      <c r="BZ6902" s="273" t="s">
        <v>126</v>
      </c>
      <c r="CA6902" s="273" t="s">
        <v>127</v>
      </c>
      <c r="CB6902" s="273" t="s">
        <v>133</v>
      </c>
      <c r="CC6902" s="273" t="s">
        <v>134</v>
      </c>
      <c r="CD6902" s="282">
        <v>7</v>
      </c>
      <c r="CE6902" s="274">
        <v>45261</v>
      </c>
      <c r="CI6902" s="273" t="s">
        <v>104</v>
      </c>
      <c r="CM6902" s="273" t="s">
        <v>73</v>
      </c>
      <c r="CN6902" s="273">
        <v>3</v>
      </c>
    </row>
    <row r="6903" spans="4:92">
      <c r="D6903" s="273" t="s">
        <v>83</v>
      </c>
      <c r="E6903" s="273" t="s">
        <v>63</v>
      </c>
      <c r="F6903" s="273" t="s">
        <v>157</v>
      </c>
      <c r="G6903" s="273" t="s">
        <v>157</v>
      </c>
      <c r="H6903" s="274">
        <v>45139</v>
      </c>
      <c r="I6903" s="273">
        <v>13363</v>
      </c>
      <c r="J6903" s="273">
        <v>10</v>
      </c>
      <c r="K6903" s="273">
        <v>22000</v>
      </c>
      <c r="L6903" s="273" t="s">
        <v>66</v>
      </c>
      <c r="M6903" s="273">
        <v>0</v>
      </c>
      <c r="N6903" s="273" t="s">
        <v>1010</v>
      </c>
      <c r="O6903" s="273">
        <v>0</v>
      </c>
      <c r="P6903" s="273" t="s">
        <v>1011</v>
      </c>
      <c r="Q6903" s="273" t="s">
        <v>69</v>
      </c>
      <c r="R6903" s="273" t="s">
        <v>1013</v>
      </c>
      <c r="S6903" s="273" t="s">
        <v>1298</v>
      </c>
      <c r="U6903" s="273" t="s">
        <v>73</v>
      </c>
      <c r="V6903" s="273" t="s">
        <v>1485</v>
      </c>
      <c r="W6903" s="273">
        <v>229323</v>
      </c>
      <c r="BV6903" s="273" t="s">
        <v>64</v>
      </c>
      <c r="BW6903" s="273" t="s">
        <v>404</v>
      </c>
      <c r="BX6903" s="273" t="s">
        <v>408</v>
      </c>
      <c r="BY6903" s="273" t="s">
        <v>419</v>
      </c>
      <c r="BZ6903" s="273" t="s">
        <v>110</v>
      </c>
      <c r="CA6903" s="273" t="s">
        <v>111</v>
      </c>
      <c r="CB6903" s="273" t="s">
        <v>117</v>
      </c>
      <c r="CC6903" s="273" t="s">
        <v>118</v>
      </c>
      <c r="CD6903" s="282">
        <v>5</v>
      </c>
      <c r="CE6903" s="274">
        <v>45261</v>
      </c>
      <c r="CI6903" s="273" t="s">
        <v>104</v>
      </c>
      <c r="CM6903" s="273" t="s">
        <v>73</v>
      </c>
      <c r="CN6903" s="273">
        <v>3</v>
      </c>
    </row>
    <row r="6904" spans="4:92">
      <c r="D6904" s="273" t="s">
        <v>83</v>
      </c>
      <c r="E6904" s="273" t="s">
        <v>404</v>
      </c>
      <c r="F6904" s="273" t="s">
        <v>725</v>
      </c>
      <c r="G6904" s="273" t="s">
        <v>729</v>
      </c>
      <c r="H6904" s="274">
        <v>44927</v>
      </c>
      <c r="I6904" s="273">
        <v>11204</v>
      </c>
      <c r="J6904" s="273">
        <v>736</v>
      </c>
      <c r="K6904" s="273">
        <v>508</v>
      </c>
      <c r="L6904" s="273" t="s">
        <v>66</v>
      </c>
      <c r="M6904" s="273">
        <v>83.261200000000002</v>
      </c>
      <c r="N6904" s="273" t="s">
        <v>115</v>
      </c>
      <c r="W6904" s="273">
        <v>138827</v>
      </c>
      <c r="BV6904" s="273" t="s">
        <v>64</v>
      </c>
      <c r="BW6904" s="273" t="s">
        <v>404</v>
      </c>
      <c r="BX6904" s="273" t="s">
        <v>408</v>
      </c>
      <c r="BY6904" s="273" t="s">
        <v>419</v>
      </c>
      <c r="BZ6904" s="273" t="s">
        <v>126</v>
      </c>
      <c r="CA6904" s="273" t="s">
        <v>127</v>
      </c>
      <c r="CB6904" s="273" t="s">
        <v>128</v>
      </c>
      <c r="CC6904" s="273" t="s">
        <v>129</v>
      </c>
      <c r="CD6904" s="282">
        <v>6</v>
      </c>
      <c r="CE6904" s="274">
        <v>45261</v>
      </c>
      <c r="CI6904" s="273" t="s">
        <v>80</v>
      </c>
      <c r="CM6904" s="273" t="s">
        <v>73</v>
      </c>
      <c r="CN6904" s="273">
        <v>3</v>
      </c>
    </row>
    <row r="6905" spans="4:92">
      <c r="D6905" s="273" t="s">
        <v>83</v>
      </c>
      <c r="E6905" s="273" t="s">
        <v>404</v>
      </c>
      <c r="F6905" s="273" t="s">
        <v>725</v>
      </c>
      <c r="G6905" s="273" t="s">
        <v>729</v>
      </c>
      <c r="H6905" s="274">
        <v>44927</v>
      </c>
      <c r="I6905" s="273">
        <v>11204</v>
      </c>
      <c r="J6905" s="273">
        <v>736</v>
      </c>
      <c r="K6905" s="273">
        <v>0</v>
      </c>
      <c r="L6905" s="273" t="s">
        <v>66</v>
      </c>
      <c r="N6905" s="273" t="s">
        <v>107</v>
      </c>
      <c r="W6905" s="273">
        <v>138828</v>
      </c>
      <c r="BV6905" s="273" t="s">
        <v>64</v>
      </c>
      <c r="BW6905" s="273" t="s">
        <v>404</v>
      </c>
      <c r="BX6905" s="273" t="s">
        <v>408</v>
      </c>
      <c r="BY6905" s="273" t="s">
        <v>419</v>
      </c>
      <c r="BZ6905" s="273" t="s">
        <v>151</v>
      </c>
      <c r="CA6905" s="273" t="s">
        <v>152</v>
      </c>
      <c r="CB6905" s="273" t="s">
        <v>153</v>
      </c>
      <c r="CC6905" s="273" t="s">
        <v>154</v>
      </c>
      <c r="CD6905" s="282">
        <v>10</v>
      </c>
      <c r="CE6905" s="274">
        <v>45261</v>
      </c>
      <c r="CF6905" s="273">
        <v>4192</v>
      </c>
      <c r="CG6905" s="273" t="s">
        <v>80</v>
      </c>
      <c r="CH6905" s="273">
        <v>4192</v>
      </c>
      <c r="CI6905" s="273" t="s">
        <v>80</v>
      </c>
      <c r="CM6905" s="273" t="s">
        <v>73</v>
      </c>
      <c r="CN6905" s="273">
        <v>3</v>
      </c>
    </row>
    <row r="6906" spans="4:92">
      <c r="D6906" s="273" t="s">
        <v>83</v>
      </c>
      <c r="E6906" s="273" t="s">
        <v>404</v>
      </c>
      <c r="F6906" s="273" t="s">
        <v>725</v>
      </c>
      <c r="G6906" s="273" t="s">
        <v>729</v>
      </c>
      <c r="H6906" s="274">
        <v>44958</v>
      </c>
      <c r="I6906" s="273">
        <v>11366</v>
      </c>
      <c r="J6906" s="273">
        <v>736</v>
      </c>
      <c r="W6906" s="273">
        <v>143501</v>
      </c>
      <c r="BV6906" s="273" t="s">
        <v>64</v>
      </c>
      <c r="BW6906" s="273" t="s">
        <v>404</v>
      </c>
      <c r="BX6906" s="273" t="s">
        <v>408</v>
      </c>
      <c r="BY6906" s="273" t="s">
        <v>419</v>
      </c>
      <c r="BZ6906" s="273" t="s">
        <v>138</v>
      </c>
      <c r="CA6906" s="273" t="s">
        <v>139</v>
      </c>
      <c r="CB6906" s="273" t="s">
        <v>140</v>
      </c>
      <c r="CC6906" s="273" t="s">
        <v>141</v>
      </c>
      <c r="CD6906" s="282">
        <v>9</v>
      </c>
      <c r="CE6906" s="274">
        <v>45261</v>
      </c>
      <c r="CF6906" s="273">
        <v>0</v>
      </c>
      <c r="CG6906" s="273" t="s">
        <v>80</v>
      </c>
      <c r="CH6906" s="273">
        <v>0</v>
      </c>
      <c r="CI6906" s="273" t="s">
        <v>80</v>
      </c>
      <c r="CM6906" s="273" t="s">
        <v>73</v>
      </c>
      <c r="CN6906" s="273">
        <v>3</v>
      </c>
    </row>
    <row r="6907" spans="4:92">
      <c r="D6907" s="273" t="s">
        <v>83</v>
      </c>
      <c r="E6907" s="273" t="s">
        <v>404</v>
      </c>
      <c r="F6907" s="273" t="s">
        <v>725</v>
      </c>
      <c r="G6907" s="273" t="s">
        <v>729</v>
      </c>
      <c r="H6907" s="274">
        <v>44958</v>
      </c>
      <c r="I6907" s="273">
        <v>11366</v>
      </c>
      <c r="J6907" s="273">
        <v>736</v>
      </c>
      <c r="K6907" s="273">
        <v>436</v>
      </c>
      <c r="L6907" s="273" t="s">
        <v>66</v>
      </c>
      <c r="M6907" s="273">
        <v>71.460400000000007</v>
      </c>
      <c r="N6907" s="273" t="s">
        <v>115</v>
      </c>
      <c r="W6907" s="273">
        <v>143525</v>
      </c>
      <c r="BV6907" s="273" t="s">
        <v>64</v>
      </c>
      <c r="BW6907" s="273" t="s">
        <v>404</v>
      </c>
      <c r="BX6907" s="273" t="s">
        <v>408</v>
      </c>
      <c r="BY6907" s="273" t="s">
        <v>419</v>
      </c>
      <c r="BZ6907" s="273" t="s">
        <v>167</v>
      </c>
      <c r="CA6907" s="273" t="s">
        <v>168</v>
      </c>
      <c r="CB6907" s="273" t="s">
        <v>169</v>
      </c>
      <c r="CC6907" s="273" t="s">
        <v>170</v>
      </c>
      <c r="CD6907" s="282">
        <v>12</v>
      </c>
      <c r="CE6907" s="274">
        <v>45261</v>
      </c>
      <c r="CF6907" s="273">
        <v>0</v>
      </c>
      <c r="CG6907" s="273" t="s">
        <v>80</v>
      </c>
      <c r="CH6907" s="273">
        <v>0</v>
      </c>
      <c r="CI6907" s="273" t="s">
        <v>80</v>
      </c>
      <c r="CM6907" s="273" t="s">
        <v>73</v>
      </c>
      <c r="CN6907" s="273">
        <v>3</v>
      </c>
    </row>
    <row r="6908" spans="4:92">
      <c r="D6908" s="273" t="s">
        <v>83</v>
      </c>
      <c r="E6908" s="273" t="s">
        <v>404</v>
      </c>
      <c r="F6908" s="273" t="s">
        <v>725</v>
      </c>
      <c r="G6908" s="273" t="s">
        <v>729</v>
      </c>
      <c r="H6908" s="274">
        <v>44958</v>
      </c>
      <c r="I6908" s="273">
        <v>11366</v>
      </c>
      <c r="J6908" s="273">
        <v>736</v>
      </c>
      <c r="K6908" s="273">
        <v>0</v>
      </c>
      <c r="L6908" s="273" t="s">
        <v>66</v>
      </c>
      <c r="N6908" s="273" t="s">
        <v>107</v>
      </c>
      <c r="W6908" s="273">
        <v>143526</v>
      </c>
      <c r="BV6908" s="273" t="s">
        <v>64</v>
      </c>
      <c r="BW6908" s="273" t="s">
        <v>404</v>
      </c>
      <c r="BX6908" s="273" t="s">
        <v>408</v>
      </c>
      <c r="BY6908" s="273" t="s">
        <v>419</v>
      </c>
      <c r="BZ6908" s="273" t="s">
        <v>151</v>
      </c>
      <c r="CA6908" s="273" t="s">
        <v>152</v>
      </c>
      <c r="CB6908" s="273" t="s">
        <v>161</v>
      </c>
      <c r="CC6908" s="273" t="s">
        <v>162</v>
      </c>
      <c r="CD6908" s="282">
        <v>11</v>
      </c>
      <c r="CE6908" s="274">
        <v>45261</v>
      </c>
      <c r="CF6908" s="273">
        <v>3354</v>
      </c>
      <c r="CG6908" s="273" t="s">
        <v>80</v>
      </c>
      <c r="CH6908" s="273">
        <v>3354</v>
      </c>
      <c r="CI6908" s="273" t="s">
        <v>80</v>
      </c>
      <c r="CL6908" s="273" t="s">
        <v>2276</v>
      </c>
      <c r="CM6908" s="273" t="s">
        <v>73</v>
      </c>
      <c r="CN6908" s="273">
        <v>3</v>
      </c>
    </row>
    <row r="6909" spans="4:92">
      <c r="D6909" s="273" t="s">
        <v>83</v>
      </c>
      <c r="E6909" s="273" t="s">
        <v>404</v>
      </c>
      <c r="F6909" s="273" t="s">
        <v>725</v>
      </c>
      <c r="G6909" s="273" t="s">
        <v>729</v>
      </c>
      <c r="H6909" s="274">
        <v>44986</v>
      </c>
      <c r="I6909" s="273">
        <v>11528</v>
      </c>
      <c r="J6909" s="273">
        <v>736</v>
      </c>
      <c r="W6909" s="273">
        <v>148199</v>
      </c>
      <c r="BV6909" s="273" t="s">
        <v>64</v>
      </c>
      <c r="BW6909" s="273" t="s">
        <v>404</v>
      </c>
      <c r="BX6909" s="273" t="s">
        <v>408</v>
      </c>
      <c r="BY6909" s="273" t="s">
        <v>419</v>
      </c>
      <c r="BZ6909" s="273" t="s">
        <v>167</v>
      </c>
      <c r="CA6909" s="273" t="s">
        <v>168</v>
      </c>
      <c r="CB6909" s="273" t="s">
        <v>353</v>
      </c>
      <c r="CC6909" s="273" t="s">
        <v>354</v>
      </c>
      <c r="CD6909" s="282">
        <v>13</v>
      </c>
      <c r="CE6909" s="274">
        <v>45261</v>
      </c>
      <c r="CF6909" s="273">
        <v>0</v>
      </c>
      <c r="CG6909" s="273" t="s">
        <v>80</v>
      </c>
      <c r="CH6909" s="273">
        <v>0</v>
      </c>
      <c r="CI6909" s="273" t="s">
        <v>80</v>
      </c>
      <c r="CM6909" s="273" t="s">
        <v>73</v>
      </c>
      <c r="CN6909" s="273">
        <v>3</v>
      </c>
    </row>
    <row r="6910" spans="4:92">
      <c r="D6910" s="273" t="s">
        <v>83</v>
      </c>
      <c r="E6910" s="273" t="s">
        <v>404</v>
      </c>
      <c r="F6910" s="273" t="s">
        <v>725</v>
      </c>
      <c r="G6910" s="273" t="s">
        <v>729</v>
      </c>
      <c r="H6910" s="274">
        <v>44986</v>
      </c>
      <c r="I6910" s="273">
        <v>11528</v>
      </c>
      <c r="J6910" s="273">
        <v>736</v>
      </c>
      <c r="K6910" s="273">
        <v>554</v>
      </c>
      <c r="L6910" s="273" t="s">
        <v>66</v>
      </c>
      <c r="M6910" s="273">
        <v>90.800600000000003</v>
      </c>
      <c r="N6910" s="273" t="s">
        <v>115</v>
      </c>
      <c r="W6910" s="273">
        <v>148223</v>
      </c>
      <c r="BV6910" s="273" t="s">
        <v>64</v>
      </c>
      <c r="BW6910" s="273" t="s">
        <v>404</v>
      </c>
      <c r="BX6910" s="273" t="s">
        <v>408</v>
      </c>
      <c r="BY6910" s="273" t="s">
        <v>419</v>
      </c>
      <c r="BZ6910" s="273" t="s">
        <v>167</v>
      </c>
      <c r="CA6910" s="273" t="s">
        <v>168</v>
      </c>
      <c r="CB6910" s="273" t="s">
        <v>313</v>
      </c>
      <c r="CC6910" s="273" t="s">
        <v>314</v>
      </c>
      <c r="CD6910" s="282">
        <v>14</v>
      </c>
      <c r="CE6910" s="274">
        <v>45261</v>
      </c>
      <c r="CF6910" s="273">
        <v>0</v>
      </c>
      <c r="CG6910" s="273" t="s">
        <v>80</v>
      </c>
      <c r="CH6910" s="273">
        <v>0</v>
      </c>
      <c r="CI6910" s="273" t="s">
        <v>80</v>
      </c>
      <c r="CM6910" s="273" t="s">
        <v>73</v>
      </c>
      <c r="CN6910" s="273">
        <v>3</v>
      </c>
    </row>
    <row r="6911" spans="4:92">
      <c r="D6911" s="273" t="s">
        <v>83</v>
      </c>
      <c r="E6911" s="273" t="s">
        <v>404</v>
      </c>
      <c r="F6911" s="273" t="s">
        <v>725</v>
      </c>
      <c r="G6911" s="273" t="s">
        <v>729</v>
      </c>
      <c r="H6911" s="274">
        <v>44986</v>
      </c>
      <c r="I6911" s="273">
        <v>11528</v>
      </c>
      <c r="J6911" s="273">
        <v>736</v>
      </c>
      <c r="K6911" s="273">
        <v>0</v>
      </c>
      <c r="L6911" s="273" t="s">
        <v>66</v>
      </c>
      <c r="N6911" s="273" t="s">
        <v>107</v>
      </c>
      <c r="W6911" s="273">
        <v>148224</v>
      </c>
      <c r="BV6911" s="273" t="s">
        <v>64</v>
      </c>
      <c r="BW6911" s="273" t="s">
        <v>404</v>
      </c>
      <c r="BX6911" s="273" t="s">
        <v>408</v>
      </c>
      <c r="BY6911" s="273" t="s">
        <v>419</v>
      </c>
      <c r="BZ6911" s="273" t="s">
        <v>204</v>
      </c>
      <c r="CA6911" s="273" t="s">
        <v>205</v>
      </c>
      <c r="CB6911" s="273" t="s">
        <v>206</v>
      </c>
      <c r="CC6911" s="273" t="s">
        <v>207</v>
      </c>
      <c r="CD6911" s="282">
        <v>0</v>
      </c>
      <c r="CE6911" s="274">
        <v>45261</v>
      </c>
      <c r="CG6911" s="273" t="s">
        <v>181</v>
      </c>
      <c r="CI6911" s="273" t="s">
        <v>208</v>
      </c>
      <c r="CJ6911" s="273" t="s">
        <v>209</v>
      </c>
      <c r="CM6911" s="273" t="s">
        <v>73</v>
      </c>
      <c r="CN6911" s="273">
        <v>3</v>
      </c>
    </row>
    <row r="6912" spans="4:92">
      <c r="D6912" s="273" t="s">
        <v>83</v>
      </c>
      <c r="E6912" s="273" t="s">
        <v>404</v>
      </c>
      <c r="F6912" s="273" t="s">
        <v>725</v>
      </c>
      <c r="G6912" s="273" t="s">
        <v>729</v>
      </c>
      <c r="H6912" s="274">
        <v>45017</v>
      </c>
      <c r="I6912" s="273">
        <v>11690</v>
      </c>
      <c r="J6912" s="273">
        <v>736</v>
      </c>
      <c r="W6912" s="273">
        <v>152897</v>
      </c>
      <c r="BV6912" s="273" t="s">
        <v>64</v>
      </c>
      <c r="BW6912" s="273" t="s">
        <v>404</v>
      </c>
      <c r="BX6912" s="273" t="s">
        <v>408</v>
      </c>
      <c r="BY6912" s="273" t="s">
        <v>419</v>
      </c>
      <c r="BZ6912" s="273" t="s">
        <v>86</v>
      </c>
      <c r="CA6912" s="273" t="s">
        <v>87</v>
      </c>
      <c r="CB6912" s="273" t="s">
        <v>179</v>
      </c>
      <c r="CC6912" s="273" t="s">
        <v>180</v>
      </c>
      <c r="CD6912" s="282">
        <v>1</v>
      </c>
      <c r="CE6912" s="274">
        <v>45261</v>
      </c>
      <c r="CG6912" s="273" t="s">
        <v>181</v>
      </c>
      <c r="CI6912" s="273" t="s">
        <v>181</v>
      </c>
      <c r="CJ6912" s="273" t="s">
        <v>2121</v>
      </c>
      <c r="CM6912" s="273" t="s">
        <v>73</v>
      </c>
      <c r="CN6912" s="273">
        <v>3</v>
      </c>
    </row>
    <row r="6913" spans="4:92">
      <c r="D6913" s="273" t="s">
        <v>83</v>
      </c>
      <c r="E6913" s="273" t="s">
        <v>404</v>
      </c>
      <c r="F6913" s="273" t="s">
        <v>725</v>
      </c>
      <c r="G6913" s="273" t="s">
        <v>729</v>
      </c>
      <c r="H6913" s="274">
        <v>45017</v>
      </c>
      <c r="I6913" s="273">
        <v>11690</v>
      </c>
      <c r="J6913" s="273">
        <v>736</v>
      </c>
      <c r="K6913" s="273">
        <v>845</v>
      </c>
      <c r="L6913" s="273" t="s">
        <v>66</v>
      </c>
      <c r="M6913" s="273">
        <v>138.49552</v>
      </c>
      <c r="N6913" s="273" t="s">
        <v>115</v>
      </c>
      <c r="W6913" s="273">
        <v>152921</v>
      </c>
      <c r="BV6913" s="273" t="s">
        <v>64</v>
      </c>
      <c r="BW6913" s="273" t="s">
        <v>404</v>
      </c>
      <c r="BX6913" s="273" t="s">
        <v>408</v>
      </c>
      <c r="BY6913" s="273" t="s">
        <v>419</v>
      </c>
      <c r="BZ6913" s="273" t="s">
        <v>167</v>
      </c>
      <c r="CA6913" s="273" t="s">
        <v>168</v>
      </c>
      <c r="CB6913" s="273" t="s">
        <v>319</v>
      </c>
      <c r="CC6913" s="273" t="s">
        <v>320</v>
      </c>
      <c r="CD6913" s="282">
        <v>15</v>
      </c>
      <c r="CE6913" s="274">
        <v>45261</v>
      </c>
      <c r="CF6913" s="273">
        <v>0</v>
      </c>
      <c r="CG6913" s="273" t="s">
        <v>80</v>
      </c>
      <c r="CH6913" s="273">
        <v>0</v>
      </c>
      <c r="CI6913" s="273" t="s">
        <v>80</v>
      </c>
      <c r="CM6913" s="273" t="s">
        <v>73</v>
      </c>
      <c r="CN6913" s="273">
        <v>3</v>
      </c>
    </row>
    <row r="6914" spans="4:92">
      <c r="D6914" s="273" t="s">
        <v>83</v>
      </c>
      <c r="E6914" s="273" t="s">
        <v>404</v>
      </c>
      <c r="F6914" s="273" t="s">
        <v>725</v>
      </c>
      <c r="G6914" s="273" t="s">
        <v>729</v>
      </c>
      <c r="H6914" s="274">
        <v>45017</v>
      </c>
      <c r="I6914" s="273">
        <v>11690</v>
      </c>
      <c r="J6914" s="273">
        <v>736</v>
      </c>
      <c r="K6914" s="273">
        <v>0</v>
      </c>
      <c r="L6914" s="273" t="s">
        <v>66</v>
      </c>
      <c r="N6914" s="273" t="s">
        <v>107</v>
      </c>
      <c r="W6914" s="273">
        <v>152922</v>
      </c>
      <c r="BV6914" s="273" t="s">
        <v>64</v>
      </c>
      <c r="BW6914" s="273" t="s">
        <v>404</v>
      </c>
      <c r="BX6914" s="273" t="s">
        <v>408</v>
      </c>
      <c r="BY6914" s="273" t="s">
        <v>419</v>
      </c>
      <c r="BZ6914" s="273" t="s">
        <v>138</v>
      </c>
      <c r="CA6914" s="273" t="s">
        <v>139</v>
      </c>
      <c r="CB6914" s="273" t="s">
        <v>190</v>
      </c>
      <c r="CC6914" s="273" t="s">
        <v>191</v>
      </c>
      <c r="CD6914" s="282">
        <v>8</v>
      </c>
      <c r="CE6914" s="274">
        <v>45261</v>
      </c>
      <c r="CF6914" s="273">
        <v>0</v>
      </c>
      <c r="CG6914" s="273" t="s">
        <v>80</v>
      </c>
      <c r="CH6914" s="273">
        <v>0</v>
      </c>
      <c r="CI6914" s="273" t="s">
        <v>80</v>
      </c>
      <c r="CM6914" s="273" t="s">
        <v>73</v>
      </c>
      <c r="CN6914" s="273">
        <v>3</v>
      </c>
    </row>
    <row r="6915" spans="4:92">
      <c r="D6915" s="273" t="s">
        <v>83</v>
      </c>
      <c r="E6915" s="273" t="s">
        <v>404</v>
      </c>
      <c r="F6915" s="273" t="s">
        <v>725</v>
      </c>
      <c r="G6915" s="273" t="s">
        <v>729</v>
      </c>
      <c r="H6915" s="274">
        <v>45047</v>
      </c>
      <c r="I6915" s="273">
        <v>12306</v>
      </c>
      <c r="J6915" s="273">
        <v>736</v>
      </c>
      <c r="W6915" s="273">
        <v>178416</v>
      </c>
      <c r="BV6915" s="273" t="s">
        <v>64</v>
      </c>
      <c r="BW6915" s="273" t="s">
        <v>404</v>
      </c>
      <c r="BX6915" s="273" t="s">
        <v>408</v>
      </c>
      <c r="BY6915" s="273" t="s">
        <v>419</v>
      </c>
      <c r="BZ6915" s="273" t="s">
        <v>86</v>
      </c>
      <c r="CA6915" s="273" t="s">
        <v>87</v>
      </c>
      <c r="CB6915" s="273" t="s">
        <v>217</v>
      </c>
      <c r="CC6915" s="273" t="s">
        <v>218</v>
      </c>
      <c r="CD6915" s="282">
        <v>2</v>
      </c>
      <c r="CE6915" s="274">
        <v>45261</v>
      </c>
      <c r="CG6915" s="273" t="s">
        <v>181</v>
      </c>
      <c r="CI6915" s="273" t="s">
        <v>181</v>
      </c>
      <c r="CJ6915" s="273" t="s">
        <v>445</v>
      </c>
      <c r="CM6915" s="273" t="s">
        <v>73</v>
      </c>
      <c r="CN6915" s="273">
        <v>3</v>
      </c>
    </row>
    <row r="6916" spans="4:92">
      <c r="D6916" s="273" t="s">
        <v>64</v>
      </c>
      <c r="E6916" s="273" t="s">
        <v>75</v>
      </c>
      <c r="F6916" s="273" t="s">
        <v>308</v>
      </c>
      <c r="G6916" s="273" t="s">
        <v>308</v>
      </c>
      <c r="H6916" s="274">
        <v>45170</v>
      </c>
      <c r="I6916" s="273">
        <v>13722</v>
      </c>
      <c r="J6916" s="273">
        <v>31</v>
      </c>
      <c r="K6916" s="273">
        <v>17745</v>
      </c>
      <c r="L6916" s="273" t="s">
        <v>66</v>
      </c>
      <c r="M6916" s="273">
        <v>0</v>
      </c>
      <c r="N6916" s="273" t="s">
        <v>1010</v>
      </c>
      <c r="O6916" s="273">
        <v>8709</v>
      </c>
      <c r="P6916" s="273" t="s">
        <v>1011</v>
      </c>
      <c r="Q6916" s="273" t="s">
        <v>1516</v>
      </c>
      <c r="R6916" s="273" t="s">
        <v>1342</v>
      </c>
      <c r="U6916" s="273" t="s">
        <v>73</v>
      </c>
      <c r="V6916" s="273" t="s">
        <v>1518</v>
      </c>
      <c r="W6916" s="273">
        <v>241478</v>
      </c>
      <c r="BV6916" s="273" t="s">
        <v>64</v>
      </c>
      <c r="BW6916" s="273" t="s">
        <v>404</v>
      </c>
      <c r="BX6916" s="273" t="s">
        <v>408</v>
      </c>
      <c r="BY6916" s="273" t="s">
        <v>419</v>
      </c>
      <c r="BZ6916" s="273" t="s">
        <v>86</v>
      </c>
      <c r="CA6916" s="273" t="s">
        <v>87</v>
      </c>
      <c r="CB6916" s="273" t="s">
        <v>225</v>
      </c>
      <c r="CC6916" s="273" t="s">
        <v>226</v>
      </c>
      <c r="CD6916" s="282">
        <v>5</v>
      </c>
      <c r="CE6916" s="274">
        <v>45261</v>
      </c>
      <c r="CF6916" s="273">
        <v>0</v>
      </c>
      <c r="CG6916" s="273" t="s">
        <v>80</v>
      </c>
      <c r="CH6916" s="273">
        <v>0</v>
      </c>
      <c r="CI6916" s="273" t="s">
        <v>80</v>
      </c>
      <c r="CM6916" s="273" t="s">
        <v>73</v>
      </c>
      <c r="CN6916" s="273">
        <v>3</v>
      </c>
    </row>
    <row r="6917" spans="4:92">
      <c r="D6917" s="273" t="s">
        <v>64</v>
      </c>
      <c r="E6917" s="273" t="s">
        <v>75</v>
      </c>
      <c r="F6917" s="273" t="s">
        <v>308</v>
      </c>
      <c r="G6917" s="273" t="s">
        <v>308</v>
      </c>
      <c r="H6917" s="274">
        <v>45170</v>
      </c>
      <c r="I6917" s="273">
        <v>13722</v>
      </c>
      <c r="J6917" s="273">
        <v>31</v>
      </c>
      <c r="K6917" s="273">
        <v>72540</v>
      </c>
      <c r="L6917" s="273" t="s">
        <v>66</v>
      </c>
      <c r="M6917" s="273">
        <v>9359.1312500000004</v>
      </c>
      <c r="N6917" s="273" t="s">
        <v>67</v>
      </c>
      <c r="P6917" s="273" t="s">
        <v>1011</v>
      </c>
      <c r="Q6917" s="273" t="s">
        <v>1611</v>
      </c>
      <c r="R6917" s="273" t="s">
        <v>1342</v>
      </c>
      <c r="S6917" s="273" t="s">
        <v>1694</v>
      </c>
      <c r="T6917" s="273" t="s">
        <v>1694</v>
      </c>
      <c r="U6917" s="273" t="s">
        <v>73</v>
      </c>
      <c r="V6917" s="273" t="s">
        <v>1518</v>
      </c>
      <c r="W6917" s="273">
        <v>241494</v>
      </c>
      <c r="BV6917" s="273" t="s">
        <v>64</v>
      </c>
      <c r="BW6917" s="273" t="s">
        <v>404</v>
      </c>
      <c r="BX6917" s="273" t="s">
        <v>408</v>
      </c>
      <c r="BY6917" s="273" t="s">
        <v>419</v>
      </c>
      <c r="BZ6917" s="273" t="s">
        <v>86</v>
      </c>
      <c r="CA6917" s="273" t="s">
        <v>87</v>
      </c>
      <c r="CB6917" s="273" t="s">
        <v>233</v>
      </c>
      <c r="CC6917" s="273" t="s">
        <v>234</v>
      </c>
      <c r="CD6917" s="282">
        <v>1</v>
      </c>
      <c r="CE6917" s="274">
        <v>45261</v>
      </c>
      <c r="CG6917" s="273" t="s">
        <v>181</v>
      </c>
      <c r="CI6917" s="273" t="s">
        <v>181</v>
      </c>
      <c r="CJ6917" s="273" t="s">
        <v>2274</v>
      </c>
      <c r="CM6917" s="273" t="s">
        <v>73</v>
      </c>
      <c r="CN6917" s="273">
        <v>3</v>
      </c>
    </row>
    <row r="6918" spans="4:92">
      <c r="D6918" s="273" t="s">
        <v>64</v>
      </c>
      <c r="E6918" s="273" t="s">
        <v>75</v>
      </c>
      <c r="F6918" s="273" t="s">
        <v>308</v>
      </c>
      <c r="G6918" s="273" t="s">
        <v>308</v>
      </c>
      <c r="H6918" s="274">
        <v>45170</v>
      </c>
      <c r="I6918" s="273">
        <v>13722</v>
      </c>
      <c r="J6918" s="273">
        <v>31</v>
      </c>
      <c r="K6918" s="273">
        <v>88227</v>
      </c>
      <c r="L6918" s="273" t="s">
        <v>66</v>
      </c>
      <c r="M6918" s="273">
        <v>11671.637500000001</v>
      </c>
      <c r="N6918" s="273" t="s">
        <v>67</v>
      </c>
      <c r="P6918" s="273" t="s">
        <v>1011</v>
      </c>
      <c r="Q6918" s="273" t="s">
        <v>1611</v>
      </c>
      <c r="R6918" s="273" t="s">
        <v>1342</v>
      </c>
      <c r="S6918" s="273" t="s">
        <v>1695</v>
      </c>
      <c r="T6918" s="273" t="s">
        <v>1695</v>
      </c>
      <c r="U6918" s="273" t="s">
        <v>73</v>
      </c>
      <c r="V6918" s="273" t="s">
        <v>1518</v>
      </c>
      <c r="W6918" s="273">
        <v>241511</v>
      </c>
      <c r="BV6918" s="273" t="s">
        <v>64</v>
      </c>
      <c r="BW6918" s="273" t="s">
        <v>404</v>
      </c>
      <c r="BX6918" s="273" t="s">
        <v>408</v>
      </c>
      <c r="BY6918" s="273" t="s">
        <v>423</v>
      </c>
      <c r="BZ6918" s="273" t="s">
        <v>86</v>
      </c>
      <c r="CA6918" s="273" t="s">
        <v>87</v>
      </c>
      <c r="CB6918" s="273" t="s">
        <v>225</v>
      </c>
      <c r="CC6918" s="273" t="s">
        <v>226</v>
      </c>
      <c r="CD6918" s="282">
        <v>5</v>
      </c>
      <c r="CE6918" s="274">
        <v>44927</v>
      </c>
      <c r="CF6918" s="273">
        <v>0</v>
      </c>
      <c r="CG6918" s="273" t="s">
        <v>80</v>
      </c>
      <c r="CH6918" s="273">
        <v>0</v>
      </c>
      <c r="CI6918" s="273" t="s">
        <v>80</v>
      </c>
      <c r="CM6918" s="273" t="s">
        <v>73</v>
      </c>
      <c r="CN6918" s="273">
        <v>3</v>
      </c>
    </row>
    <row r="6919" spans="4:92">
      <c r="D6919" s="273" t="s">
        <v>64</v>
      </c>
      <c r="E6919" s="273" t="s">
        <v>75</v>
      </c>
      <c r="F6919" s="273" t="s">
        <v>308</v>
      </c>
      <c r="G6919" s="273" t="s">
        <v>308</v>
      </c>
      <c r="H6919" s="274">
        <v>45170</v>
      </c>
      <c r="I6919" s="273">
        <v>13722</v>
      </c>
      <c r="J6919" s="273">
        <v>31</v>
      </c>
      <c r="K6919" s="273">
        <v>130493</v>
      </c>
      <c r="L6919" s="273" t="s">
        <v>66</v>
      </c>
      <c r="M6919" s="273">
        <v>16684.775000000001</v>
      </c>
      <c r="N6919" s="273" t="s">
        <v>67</v>
      </c>
      <c r="P6919" s="273" t="s">
        <v>1011</v>
      </c>
      <c r="Q6919" s="273" t="s">
        <v>1516</v>
      </c>
      <c r="R6919" s="273" t="s">
        <v>1342</v>
      </c>
      <c r="S6919" s="273" t="s">
        <v>1517</v>
      </c>
      <c r="T6919" s="273" t="s">
        <v>1517</v>
      </c>
      <c r="U6919" s="273" t="s">
        <v>73</v>
      </c>
      <c r="V6919" s="273" t="s">
        <v>1518</v>
      </c>
      <c r="W6919" s="273">
        <v>241528</v>
      </c>
      <c r="BV6919" s="273" t="s">
        <v>64</v>
      </c>
      <c r="BW6919" s="273" t="s">
        <v>404</v>
      </c>
      <c r="BX6919" s="273" t="s">
        <v>408</v>
      </c>
      <c r="BY6919" s="273" t="s">
        <v>423</v>
      </c>
      <c r="BZ6919" s="273" t="s">
        <v>86</v>
      </c>
      <c r="CA6919" s="273" t="s">
        <v>87</v>
      </c>
      <c r="CB6919" s="273" t="s">
        <v>217</v>
      </c>
      <c r="CC6919" s="273" t="s">
        <v>218</v>
      </c>
      <c r="CD6919" s="282">
        <v>2</v>
      </c>
      <c r="CE6919" s="274">
        <v>44927</v>
      </c>
      <c r="CG6919" s="273" t="s">
        <v>181</v>
      </c>
      <c r="CI6919" s="273" t="s">
        <v>181</v>
      </c>
      <c r="CJ6919" s="273" t="s">
        <v>448</v>
      </c>
      <c r="CM6919" s="273" t="s">
        <v>73</v>
      </c>
      <c r="CN6919" s="273">
        <v>3</v>
      </c>
    </row>
    <row r="6920" spans="4:92">
      <c r="D6920" s="273" t="s">
        <v>64</v>
      </c>
      <c r="E6920" s="273" t="s">
        <v>75</v>
      </c>
      <c r="F6920" s="273" t="s">
        <v>308</v>
      </c>
      <c r="G6920" s="273" t="s">
        <v>308</v>
      </c>
      <c r="H6920" s="274">
        <v>45170</v>
      </c>
      <c r="I6920" s="273">
        <v>13722</v>
      </c>
      <c r="J6920" s="273">
        <v>31</v>
      </c>
      <c r="K6920" s="273">
        <v>0</v>
      </c>
      <c r="L6920" s="273" t="s">
        <v>66</v>
      </c>
      <c r="N6920" s="273" t="s">
        <v>107</v>
      </c>
      <c r="W6920" s="273">
        <v>241477</v>
      </c>
      <c r="BV6920" s="273" t="s">
        <v>64</v>
      </c>
      <c r="BW6920" s="273" t="s">
        <v>404</v>
      </c>
      <c r="BX6920" s="273" t="s">
        <v>408</v>
      </c>
      <c r="BY6920" s="273" t="s">
        <v>423</v>
      </c>
      <c r="BZ6920" s="273" t="s">
        <v>86</v>
      </c>
      <c r="CA6920" s="273" t="s">
        <v>87</v>
      </c>
      <c r="CB6920" s="273" t="s">
        <v>233</v>
      </c>
      <c r="CC6920" s="273" t="s">
        <v>234</v>
      </c>
      <c r="CD6920" s="282">
        <v>1</v>
      </c>
      <c r="CE6920" s="274">
        <v>44927</v>
      </c>
      <c r="CG6920" s="273" t="s">
        <v>181</v>
      </c>
      <c r="CI6920" s="273" t="s">
        <v>181</v>
      </c>
      <c r="CJ6920" s="273" t="s">
        <v>2266</v>
      </c>
      <c r="CM6920" s="273" t="s">
        <v>73</v>
      </c>
      <c r="CN6920" s="273">
        <v>3</v>
      </c>
    </row>
    <row r="6921" spans="4:92">
      <c r="D6921" s="273" t="s">
        <v>64</v>
      </c>
      <c r="E6921" s="273" t="s">
        <v>75</v>
      </c>
      <c r="F6921" s="273" t="s">
        <v>308</v>
      </c>
      <c r="G6921" s="273" t="s">
        <v>308</v>
      </c>
      <c r="H6921" s="274">
        <v>45170</v>
      </c>
      <c r="I6921" s="273">
        <v>13722</v>
      </c>
      <c r="J6921" s="273">
        <v>31</v>
      </c>
      <c r="K6921" s="273">
        <v>1080450</v>
      </c>
      <c r="L6921" s="273" t="s">
        <v>66</v>
      </c>
      <c r="M6921" s="273">
        <v>139510.95624999999</v>
      </c>
      <c r="N6921" s="273" t="s">
        <v>115</v>
      </c>
      <c r="W6921" s="273">
        <v>241476</v>
      </c>
      <c r="BV6921" s="273" t="s">
        <v>64</v>
      </c>
      <c r="BW6921" s="273" t="s">
        <v>404</v>
      </c>
      <c r="BX6921" s="273" t="s">
        <v>408</v>
      </c>
      <c r="BY6921" s="273" t="s">
        <v>423</v>
      </c>
      <c r="BZ6921" s="273" t="s">
        <v>138</v>
      </c>
      <c r="CA6921" s="273" t="s">
        <v>139</v>
      </c>
      <c r="CB6921" s="273" t="s">
        <v>190</v>
      </c>
      <c r="CC6921" s="273" t="s">
        <v>191</v>
      </c>
      <c r="CD6921" s="282">
        <v>8</v>
      </c>
      <c r="CE6921" s="274">
        <v>44927</v>
      </c>
      <c r="CF6921" s="273">
        <v>0</v>
      </c>
      <c r="CG6921" s="273" t="s">
        <v>80</v>
      </c>
      <c r="CH6921" s="273">
        <v>0</v>
      </c>
      <c r="CI6921" s="273" t="s">
        <v>80</v>
      </c>
      <c r="CM6921" s="273" t="s">
        <v>73</v>
      </c>
      <c r="CN6921" s="273">
        <v>3</v>
      </c>
    </row>
    <row r="6922" spans="4:92">
      <c r="D6922" s="273" t="s">
        <v>64</v>
      </c>
      <c r="E6922" s="273" t="s">
        <v>75</v>
      </c>
      <c r="F6922" s="273" t="s">
        <v>308</v>
      </c>
      <c r="G6922" s="273" t="s">
        <v>308</v>
      </c>
      <c r="H6922" s="274">
        <v>45200</v>
      </c>
      <c r="I6922" s="273">
        <v>14057</v>
      </c>
      <c r="J6922" s="273">
        <v>31</v>
      </c>
      <c r="K6922" s="273">
        <v>18612</v>
      </c>
      <c r="L6922" s="273" t="s">
        <v>66</v>
      </c>
      <c r="M6922" s="273">
        <v>0</v>
      </c>
      <c r="N6922" s="273" t="s">
        <v>1010</v>
      </c>
      <c r="O6922" s="273">
        <v>9385</v>
      </c>
      <c r="P6922" s="273" t="s">
        <v>1011</v>
      </c>
      <c r="Q6922" s="273" t="s">
        <v>1516</v>
      </c>
      <c r="R6922" s="273" t="s">
        <v>1342</v>
      </c>
      <c r="U6922" s="273" t="s">
        <v>73</v>
      </c>
      <c r="V6922" s="273" t="s">
        <v>1518</v>
      </c>
      <c r="W6922" s="273">
        <v>263491</v>
      </c>
      <c r="BV6922" s="273" t="s">
        <v>64</v>
      </c>
      <c r="BW6922" s="273" t="s">
        <v>404</v>
      </c>
      <c r="BX6922" s="273" t="s">
        <v>408</v>
      </c>
      <c r="BY6922" s="273" t="s">
        <v>423</v>
      </c>
      <c r="BZ6922" s="273" t="s">
        <v>167</v>
      </c>
      <c r="CA6922" s="273" t="s">
        <v>168</v>
      </c>
      <c r="CB6922" s="273" t="s">
        <v>319</v>
      </c>
      <c r="CC6922" s="273" t="s">
        <v>320</v>
      </c>
      <c r="CD6922" s="282">
        <v>15</v>
      </c>
      <c r="CE6922" s="274">
        <v>44927</v>
      </c>
      <c r="CF6922" s="273">
        <v>269</v>
      </c>
      <c r="CG6922" s="273" t="s">
        <v>80</v>
      </c>
      <c r="CH6922" s="273">
        <v>269</v>
      </c>
      <c r="CI6922" s="273" t="s">
        <v>80</v>
      </c>
      <c r="CM6922" s="273" t="s">
        <v>73</v>
      </c>
      <c r="CN6922" s="273">
        <v>3</v>
      </c>
    </row>
    <row r="6923" spans="4:92">
      <c r="D6923" s="273" t="s">
        <v>64</v>
      </c>
      <c r="E6923" s="273" t="s">
        <v>75</v>
      </c>
      <c r="F6923" s="273" t="s">
        <v>308</v>
      </c>
      <c r="G6923" s="273" t="s">
        <v>308</v>
      </c>
      <c r="H6923" s="274">
        <v>45200</v>
      </c>
      <c r="I6923" s="273">
        <v>14057</v>
      </c>
      <c r="J6923" s="273">
        <v>31</v>
      </c>
      <c r="K6923" s="273">
        <v>57676</v>
      </c>
      <c r="L6923" s="273" t="s">
        <v>66</v>
      </c>
      <c r="M6923" s="273">
        <v>6999.3312500000002</v>
      </c>
      <c r="N6923" s="273" t="s">
        <v>67</v>
      </c>
      <c r="P6923" s="273" t="s">
        <v>1011</v>
      </c>
      <c r="Q6923" s="273" t="s">
        <v>1611</v>
      </c>
      <c r="R6923" s="273" t="s">
        <v>1342</v>
      </c>
      <c r="S6923" s="273" t="s">
        <v>1694</v>
      </c>
      <c r="T6923" s="273" t="s">
        <v>1694</v>
      </c>
      <c r="U6923" s="273" t="s">
        <v>73</v>
      </c>
      <c r="V6923" s="273" t="s">
        <v>1518</v>
      </c>
      <c r="W6923" s="273">
        <v>263507</v>
      </c>
      <c r="BV6923" s="273" t="s">
        <v>64</v>
      </c>
      <c r="BW6923" s="273" t="s">
        <v>404</v>
      </c>
      <c r="BX6923" s="273" t="s">
        <v>408</v>
      </c>
      <c r="BY6923" s="273" t="s">
        <v>423</v>
      </c>
      <c r="BZ6923" s="273" t="s">
        <v>86</v>
      </c>
      <c r="CA6923" s="273" t="s">
        <v>87</v>
      </c>
      <c r="CB6923" s="273" t="s">
        <v>179</v>
      </c>
      <c r="CC6923" s="273" t="s">
        <v>180</v>
      </c>
      <c r="CD6923" s="282">
        <v>1</v>
      </c>
      <c r="CE6923" s="274">
        <v>44927</v>
      </c>
      <c r="CG6923" s="273" t="s">
        <v>181</v>
      </c>
      <c r="CI6923" s="273" t="s">
        <v>181</v>
      </c>
      <c r="CJ6923" s="273" t="s">
        <v>2267</v>
      </c>
      <c r="CM6923" s="273" t="s">
        <v>73</v>
      </c>
      <c r="CN6923" s="273">
        <v>3</v>
      </c>
    </row>
    <row r="6924" spans="4:92">
      <c r="D6924" s="273" t="s">
        <v>64</v>
      </c>
      <c r="E6924" s="273" t="s">
        <v>75</v>
      </c>
      <c r="F6924" s="273" t="s">
        <v>308</v>
      </c>
      <c r="G6924" s="273" t="s">
        <v>308</v>
      </c>
      <c r="H6924" s="274">
        <v>45200</v>
      </c>
      <c r="I6924" s="273">
        <v>14057</v>
      </c>
      <c r="J6924" s="273">
        <v>31</v>
      </c>
      <c r="K6924" s="273">
        <v>93646</v>
      </c>
      <c r="L6924" s="273" t="s">
        <v>66</v>
      </c>
      <c r="M6924" s="273">
        <v>12106.481250000001</v>
      </c>
      <c r="N6924" s="273" t="s">
        <v>67</v>
      </c>
      <c r="P6924" s="273" t="s">
        <v>1011</v>
      </c>
      <c r="Q6924" s="273" t="s">
        <v>1611</v>
      </c>
      <c r="R6924" s="273" t="s">
        <v>1342</v>
      </c>
      <c r="S6924" s="273" t="s">
        <v>1695</v>
      </c>
      <c r="T6924" s="273" t="s">
        <v>1695</v>
      </c>
      <c r="U6924" s="273" t="s">
        <v>73</v>
      </c>
      <c r="V6924" s="273" t="s">
        <v>1518</v>
      </c>
      <c r="W6924" s="273">
        <v>263524</v>
      </c>
      <c r="BV6924" s="273" t="s">
        <v>64</v>
      </c>
      <c r="BW6924" s="273" t="s">
        <v>404</v>
      </c>
      <c r="BX6924" s="273" t="s">
        <v>408</v>
      </c>
      <c r="BY6924" s="273" t="s">
        <v>423</v>
      </c>
      <c r="BZ6924" s="273" t="s">
        <v>204</v>
      </c>
      <c r="CA6924" s="273" t="s">
        <v>205</v>
      </c>
      <c r="CB6924" s="273" t="s">
        <v>206</v>
      </c>
      <c r="CC6924" s="273" t="s">
        <v>207</v>
      </c>
      <c r="CD6924" s="282">
        <v>0</v>
      </c>
      <c r="CE6924" s="274">
        <v>44927</v>
      </c>
      <c r="CG6924" s="273" t="s">
        <v>181</v>
      </c>
      <c r="CI6924" s="273" t="s">
        <v>208</v>
      </c>
      <c r="CJ6924" s="273" t="s">
        <v>209</v>
      </c>
      <c r="CM6924" s="273" t="s">
        <v>73</v>
      </c>
      <c r="CN6924" s="273">
        <v>3</v>
      </c>
    </row>
    <row r="6925" spans="4:92">
      <c r="D6925" s="273" t="s">
        <v>64</v>
      </c>
      <c r="E6925" s="273" t="s">
        <v>75</v>
      </c>
      <c r="F6925" s="273" t="s">
        <v>308</v>
      </c>
      <c r="G6925" s="273" t="s">
        <v>308</v>
      </c>
      <c r="H6925" s="274">
        <v>45200</v>
      </c>
      <c r="I6925" s="273">
        <v>14057</v>
      </c>
      <c r="J6925" s="273">
        <v>31</v>
      </c>
      <c r="K6925" s="273">
        <v>121910</v>
      </c>
      <c r="L6925" s="273" t="s">
        <v>66</v>
      </c>
      <c r="M6925" s="273">
        <v>14775.487499999999</v>
      </c>
      <c r="N6925" s="273" t="s">
        <v>67</v>
      </c>
      <c r="P6925" s="273" t="s">
        <v>1011</v>
      </c>
      <c r="Q6925" s="273" t="s">
        <v>1516</v>
      </c>
      <c r="R6925" s="273" t="s">
        <v>1342</v>
      </c>
      <c r="S6925" s="273" t="s">
        <v>1517</v>
      </c>
      <c r="T6925" s="273" t="s">
        <v>1517</v>
      </c>
      <c r="U6925" s="273" t="s">
        <v>73</v>
      </c>
      <c r="V6925" s="273" t="s">
        <v>1518</v>
      </c>
      <c r="W6925" s="273">
        <v>263541</v>
      </c>
      <c r="BV6925" s="273" t="s">
        <v>64</v>
      </c>
      <c r="BW6925" s="273" t="s">
        <v>404</v>
      </c>
      <c r="BX6925" s="273" t="s">
        <v>408</v>
      </c>
      <c r="BY6925" s="273" t="s">
        <v>423</v>
      </c>
      <c r="BZ6925" s="273" t="s">
        <v>167</v>
      </c>
      <c r="CA6925" s="273" t="s">
        <v>168</v>
      </c>
      <c r="CB6925" s="273" t="s">
        <v>313</v>
      </c>
      <c r="CC6925" s="273" t="s">
        <v>314</v>
      </c>
      <c r="CD6925" s="282">
        <v>14</v>
      </c>
      <c r="CE6925" s="274">
        <v>44927</v>
      </c>
      <c r="CF6925" s="273">
        <v>0</v>
      </c>
      <c r="CG6925" s="273" t="s">
        <v>80</v>
      </c>
      <c r="CH6925" s="273">
        <v>0</v>
      </c>
      <c r="CI6925" s="273" t="s">
        <v>80</v>
      </c>
      <c r="CM6925" s="273" t="s">
        <v>73</v>
      </c>
      <c r="CN6925" s="273">
        <v>3</v>
      </c>
    </row>
    <row r="6926" spans="4:92">
      <c r="D6926" s="273" t="s">
        <v>64</v>
      </c>
      <c r="E6926" s="273" t="s">
        <v>75</v>
      </c>
      <c r="F6926" s="273" t="s">
        <v>308</v>
      </c>
      <c r="G6926" s="273" t="s">
        <v>308</v>
      </c>
      <c r="H6926" s="274">
        <v>45200</v>
      </c>
      <c r="I6926" s="273">
        <v>14057</v>
      </c>
      <c r="J6926" s="273">
        <v>31</v>
      </c>
      <c r="K6926" s="273">
        <v>0</v>
      </c>
      <c r="L6926" s="273" t="s">
        <v>66</v>
      </c>
      <c r="N6926" s="273" t="s">
        <v>107</v>
      </c>
      <c r="W6926" s="273">
        <v>263490</v>
      </c>
      <c r="BV6926" s="273" t="s">
        <v>64</v>
      </c>
      <c r="BW6926" s="273" t="s">
        <v>404</v>
      </c>
      <c r="BX6926" s="273" t="s">
        <v>408</v>
      </c>
      <c r="BY6926" s="273" t="s">
        <v>423</v>
      </c>
      <c r="BZ6926" s="273" t="s">
        <v>167</v>
      </c>
      <c r="CA6926" s="273" t="s">
        <v>168</v>
      </c>
      <c r="CB6926" s="273" t="s">
        <v>353</v>
      </c>
      <c r="CC6926" s="273" t="s">
        <v>354</v>
      </c>
      <c r="CD6926" s="282">
        <v>13</v>
      </c>
      <c r="CE6926" s="274">
        <v>44927</v>
      </c>
      <c r="CF6926" s="273">
        <v>26</v>
      </c>
      <c r="CG6926" s="273" t="s">
        <v>80</v>
      </c>
      <c r="CH6926" s="273">
        <v>26</v>
      </c>
      <c r="CI6926" s="273" t="s">
        <v>80</v>
      </c>
      <c r="CM6926" s="273" t="s">
        <v>73</v>
      </c>
      <c r="CN6926" s="273">
        <v>3</v>
      </c>
    </row>
    <row r="6927" spans="4:92">
      <c r="H6927" s="274"/>
      <c r="BV6927" s="273" t="s">
        <v>64</v>
      </c>
      <c r="BW6927" s="273" t="s">
        <v>404</v>
      </c>
      <c r="BX6927" s="273" t="s">
        <v>408</v>
      </c>
      <c r="BY6927" s="273" t="s">
        <v>423</v>
      </c>
      <c r="BZ6927" s="273" t="s">
        <v>151</v>
      </c>
      <c r="CA6927" s="273" t="s">
        <v>152</v>
      </c>
      <c r="CB6927" s="273" t="s">
        <v>161</v>
      </c>
      <c r="CC6927" s="273" t="s">
        <v>162</v>
      </c>
      <c r="CD6927" s="282">
        <v>11</v>
      </c>
      <c r="CE6927" s="274">
        <v>44927</v>
      </c>
      <c r="CF6927" s="273">
        <v>10898.4</v>
      </c>
      <c r="CG6927" s="273" t="s">
        <v>80</v>
      </c>
      <c r="CH6927" s="273">
        <v>10898.4</v>
      </c>
      <c r="CI6927" s="273" t="s">
        <v>80</v>
      </c>
      <c r="CM6927" s="273" t="s">
        <v>73</v>
      </c>
      <c r="CN6927" s="273">
        <v>3</v>
      </c>
    </row>
    <row r="6928" spans="4:92">
      <c r="H6928" s="274"/>
      <c r="BV6928" s="273" t="s">
        <v>64</v>
      </c>
      <c r="BW6928" s="273" t="s">
        <v>404</v>
      </c>
      <c r="BX6928" s="273" t="s">
        <v>408</v>
      </c>
      <c r="BY6928" s="273" t="s">
        <v>423</v>
      </c>
      <c r="BZ6928" s="273" t="s">
        <v>167</v>
      </c>
      <c r="CA6928" s="273" t="s">
        <v>168</v>
      </c>
      <c r="CB6928" s="273" t="s">
        <v>169</v>
      </c>
      <c r="CC6928" s="273" t="s">
        <v>170</v>
      </c>
      <c r="CD6928" s="282">
        <v>12</v>
      </c>
      <c r="CE6928" s="274">
        <v>44927</v>
      </c>
      <c r="CF6928" s="273">
        <v>359</v>
      </c>
      <c r="CG6928" s="273" t="s">
        <v>80</v>
      </c>
      <c r="CH6928" s="273">
        <v>359</v>
      </c>
      <c r="CI6928" s="273" t="s">
        <v>80</v>
      </c>
      <c r="CM6928" s="273" t="s">
        <v>73</v>
      </c>
      <c r="CN6928" s="273">
        <v>3</v>
      </c>
    </row>
    <row r="6929" spans="8:92">
      <c r="H6929" s="274"/>
      <c r="BV6929" s="273" t="s">
        <v>64</v>
      </c>
      <c r="BW6929" s="273" t="s">
        <v>404</v>
      </c>
      <c r="BX6929" s="273" t="s">
        <v>408</v>
      </c>
      <c r="BY6929" s="273" t="s">
        <v>423</v>
      </c>
      <c r="BZ6929" s="273" t="s">
        <v>138</v>
      </c>
      <c r="CA6929" s="273" t="s">
        <v>139</v>
      </c>
      <c r="CB6929" s="273" t="s">
        <v>140</v>
      </c>
      <c r="CC6929" s="273" t="s">
        <v>141</v>
      </c>
      <c r="CD6929" s="282">
        <v>9</v>
      </c>
      <c r="CE6929" s="274">
        <v>44927</v>
      </c>
      <c r="CF6929" s="273">
        <v>0</v>
      </c>
      <c r="CG6929" s="273" t="s">
        <v>80</v>
      </c>
      <c r="CH6929" s="273">
        <v>0</v>
      </c>
      <c r="CI6929" s="273" t="s">
        <v>80</v>
      </c>
      <c r="CM6929" s="273" t="s">
        <v>73</v>
      </c>
      <c r="CN6929" s="273">
        <v>3</v>
      </c>
    </row>
    <row r="6930" spans="8:92">
      <c r="H6930" s="274"/>
      <c r="BV6930" s="273" t="s">
        <v>64</v>
      </c>
      <c r="BW6930" s="273" t="s">
        <v>404</v>
      </c>
      <c r="BX6930" s="273" t="s">
        <v>408</v>
      </c>
      <c r="BY6930" s="273" t="s">
        <v>423</v>
      </c>
      <c r="BZ6930" s="273" t="s">
        <v>151</v>
      </c>
      <c r="CA6930" s="273" t="s">
        <v>152</v>
      </c>
      <c r="CB6930" s="273" t="s">
        <v>153</v>
      </c>
      <c r="CC6930" s="273" t="s">
        <v>154</v>
      </c>
      <c r="CD6930" s="282">
        <v>10</v>
      </c>
      <c r="CE6930" s="274">
        <v>44927</v>
      </c>
      <c r="CF6930" s="273">
        <v>13623</v>
      </c>
      <c r="CG6930" s="273" t="s">
        <v>80</v>
      </c>
      <c r="CH6930" s="273">
        <v>13623</v>
      </c>
      <c r="CI6930" s="273" t="s">
        <v>80</v>
      </c>
      <c r="CM6930" s="273" t="s">
        <v>73</v>
      </c>
      <c r="CN6930" s="273">
        <v>3</v>
      </c>
    </row>
    <row r="6931" spans="8:92">
      <c r="H6931" s="274"/>
      <c r="BV6931" s="273" t="s">
        <v>64</v>
      </c>
      <c r="BW6931" s="273" t="s">
        <v>404</v>
      </c>
      <c r="BX6931" s="273" t="s">
        <v>408</v>
      </c>
      <c r="BY6931" s="273" t="s">
        <v>423</v>
      </c>
      <c r="BZ6931" s="273" t="s">
        <v>110</v>
      </c>
      <c r="CA6931" s="273" t="s">
        <v>111</v>
      </c>
      <c r="CB6931" s="273" t="s">
        <v>117</v>
      </c>
      <c r="CC6931" s="273" t="s">
        <v>118</v>
      </c>
      <c r="CD6931" s="282">
        <v>5</v>
      </c>
      <c r="CE6931" s="274">
        <v>44927</v>
      </c>
      <c r="CI6931" s="273" t="s">
        <v>104</v>
      </c>
      <c r="CM6931" s="273" t="s">
        <v>73</v>
      </c>
      <c r="CN6931" s="273">
        <v>3</v>
      </c>
    </row>
    <row r="6932" spans="8:92">
      <c r="H6932" s="274"/>
      <c r="BV6932" s="273" t="s">
        <v>64</v>
      </c>
      <c r="BW6932" s="273" t="s">
        <v>404</v>
      </c>
      <c r="BX6932" s="273" t="s">
        <v>408</v>
      </c>
      <c r="BY6932" s="273" t="s">
        <v>423</v>
      </c>
      <c r="BZ6932" s="273" t="s">
        <v>126</v>
      </c>
      <c r="CA6932" s="273" t="s">
        <v>127</v>
      </c>
      <c r="CB6932" s="273" t="s">
        <v>133</v>
      </c>
      <c r="CC6932" s="273" t="s">
        <v>134</v>
      </c>
      <c r="CD6932" s="282">
        <v>7</v>
      </c>
      <c r="CE6932" s="274">
        <v>44927</v>
      </c>
      <c r="CI6932" s="273" t="s">
        <v>104</v>
      </c>
      <c r="CM6932" s="273" t="s">
        <v>73</v>
      </c>
      <c r="CN6932" s="273">
        <v>3</v>
      </c>
    </row>
    <row r="6933" spans="8:92">
      <c r="H6933" s="274"/>
      <c r="BV6933" s="273" t="s">
        <v>64</v>
      </c>
      <c r="BW6933" s="273" t="s">
        <v>404</v>
      </c>
      <c r="BX6933" s="273" t="s">
        <v>408</v>
      </c>
      <c r="BY6933" s="273" t="s">
        <v>423</v>
      </c>
      <c r="BZ6933" s="273" t="s">
        <v>126</v>
      </c>
      <c r="CA6933" s="273" t="s">
        <v>127</v>
      </c>
      <c r="CB6933" s="273" t="s">
        <v>128</v>
      </c>
      <c r="CC6933" s="273" t="s">
        <v>129</v>
      </c>
      <c r="CD6933" s="282">
        <v>6</v>
      </c>
      <c r="CE6933" s="274">
        <v>44927</v>
      </c>
      <c r="CI6933" s="273" t="s">
        <v>80</v>
      </c>
      <c r="CM6933" s="273" t="s">
        <v>73</v>
      </c>
      <c r="CN6933" s="273">
        <v>3</v>
      </c>
    </row>
    <row r="6934" spans="8:92">
      <c r="H6934" s="274"/>
      <c r="BV6934" s="273" t="s">
        <v>64</v>
      </c>
      <c r="BW6934" s="273" t="s">
        <v>404</v>
      </c>
      <c r="BX6934" s="273" t="s">
        <v>408</v>
      </c>
      <c r="BY6934" s="273" t="s">
        <v>423</v>
      </c>
      <c r="BZ6934" s="273" t="s">
        <v>110</v>
      </c>
      <c r="CA6934" s="273" t="s">
        <v>111</v>
      </c>
      <c r="CB6934" s="273" t="s">
        <v>112</v>
      </c>
      <c r="CC6934" s="273" t="s">
        <v>113</v>
      </c>
      <c r="CD6934" s="282">
        <v>4</v>
      </c>
      <c r="CE6934" s="274">
        <v>44927</v>
      </c>
      <c r="CI6934" s="273" t="s">
        <v>80</v>
      </c>
      <c r="CM6934" s="273" t="s">
        <v>73</v>
      </c>
      <c r="CN6934" s="273">
        <v>3</v>
      </c>
    </row>
    <row r="6935" spans="8:92">
      <c r="H6935" s="274"/>
      <c r="BV6935" s="273" t="s">
        <v>64</v>
      </c>
      <c r="BW6935" s="273" t="s">
        <v>404</v>
      </c>
      <c r="BX6935" s="273" t="s">
        <v>408</v>
      </c>
      <c r="BY6935" s="273" t="s">
        <v>423</v>
      </c>
      <c r="BZ6935" s="273" t="s">
        <v>86</v>
      </c>
      <c r="CA6935" s="273" t="s">
        <v>87</v>
      </c>
      <c r="CB6935" s="273" t="s">
        <v>101</v>
      </c>
      <c r="CC6935" s="273" t="s">
        <v>102</v>
      </c>
      <c r="CD6935" s="282">
        <v>4</v>
      </c>
      <c r="CE6935" s="274">
        <v>44927</v>
      </c>
      <c r="CF6935" s="273">
        <v>427064.81</v>
      </c>
      <c r="CG6935" s="273" t="s">
        <v>2268</v>
      </c>
      <c r="CH6935" s="273">
        <v>12431.856619100001</v>
      </c>
      <c r="CI6935" s="273" t="s">
        <v>104</v>
      </c>
      <c r="CM6935" s="273" t="s">
        <v>73</v>
      </c>
      <c r="CN6935" s="273">
        <v>3</v>
      </c>
    </row>
    <row r="6936" spans="8:92">
      <c r="H6936" s="274"/>
      <c r="BV6936" s="273" t="s">
        <v>64</v>
      </c>
      <c r="BW6936" s="273" t="s">
        <v>404</v>
      </c>
      <c r="BX6936" s="273" t="s">
        <v>408</v>
      </c>
      <c r="BY6936" s="273" t="s">
        <v>423</v>
      </c>
      <c r="BZ6936" s="273" t="s">
        <v>86</v>
      </c>
      <c r="CA6936" s="273" t="s">
        <v>87</v>
      </c>
      <c r="CB6936" s="273" t="s">
        <v>88</v>
      </c>
      <c r="CC6936" s="273" t="s">
        <v>89</v>
      </c>
      <c r="CD6936" s="282">
        <v>3</v>
      </c>
      <c r="CE6936" s="274">
        <v>44927</v>
      </c>
      <c r="CF6936" s="273">
        <v>13623</v>
      </c>
      <c r="CG6936" s="273" t="s">
        <v>80</v>
      </c>
      <c r="CH6936" s="273">
        <v>13623</v>
      </c>
      <c r="CI6936" s="273" t="s">
        <v>80</v>
      </c>
      <c r="CM6936" s="273" t="s">
        <v>73</v>
      </c>
      <c r="CN6936" s="273">
        <v>3</v>
      </c>
    </row>
    <row r="6937" spans="8:92">
      <c r="H6937" s="274"/>
      <c r="BV6937" s="273" t="s">
        <v>64</v>
      </c>
      <c r="BW6937" s="273" t="s">
        <v>404</v>
      </c>
      <c r="BX6937" s="273" t="s">
        <v>408</v>
      </c>
      <c r="BY6937" s="273" t="s">
        <v>423</v>
      </c>
      <c r="BZ6937" s="273" t="s">
        <v>86</v>
      </c>
      <c r="CA6937" s="273" t="s">
        <v>87</v>
      </c>
      <c r="CB6937" s="273" t="s">
        <v>88</v>
      </c>
      <c r="CC6937" s="273" t="s">
        <v>89</v>
      </c>
      <c r="CD6937" s="282">
        <v>3</v>
      </c>
      <c r="CE6937" s="274">
        <v>44958</v>
      </c>
      <c r="CF6937" s="273">
        <v>14359</v>
      </c>
      <c r="CG6937" s="273" t="s">
        <v>80</v>
      </c>
      <c r="CH6937" s="273">
        <v>14359</v>
      </c>
      <c r="CI6937" s="273" t="s">
        <v>80</v>
      </c>
      <c r="CM6937" s="273" t="s">
        <v>73</v>
      </c>
      <c r="CN6937" s="273">
        <v>3</v>
      </c>
    </row>
    <row r="6938" spans="8:92">
      <c r="H6938" s="274"/>
      <c r="BV6938" s="273" t="s">
        <v>64</v>
      </c>
      <c r="BW6938" s="273" t="s">
        <v>404</v>
      </c>
      <c r="BX6938" s="273" t="s">
        <v>408</v>
      </c>
      <c r="BY6938" s="273" t="s">
        <v>423</v>
      </c>
      <c r="BZ6938" s="273" t="s">
        <v>86</v>
      </c>
      <c r="CA6938" s="273" t="s">
        <v>87</v>
      </c>
      <c r="CB6938" s="273" t="s">
        <v>101</v>
      </c>
      <c r="CC6938" s="273" t="s">
        <v>102</v>
      </c>
      <c r="CD6938" s="282">
        <v>4</v>
      </c>
      <c r="CE6938" s="274">
        <v>44958</v>
      </c>
      <c r="CF6938" s="273">
        <v>446096.18</v>
      </c>
      <c r="CG6938" s="273" t="s">
        <v>2268</v>
      </c>
      <c r="CH6938" s="273">
        <v>12985.8597998</v>
      </c>
      <c r="CI6938" s="273" t="s">
        <v>104</v>
      </c>
      <c r="CM6938" s="273" t="s">
        <v>73</v>
      </c>
      <c r="CN6938" s="273">
        <v>3</v>
      </c>
    </row>
    <row r="6939" spans="8:92">
      <c r="H6939" s="274"/>
      <c r="BV6939" s="273" t="s">
        <v>64</v>
      </c>
      <c r="BW6939" s="273" t="s">
        <v>404</v>
      </c>
      <c r="BX6939" s="273" t="s">
        <v>408</v>
      </c>
      <c r="BY6939" s="273" t="s">
        <v>423</v>
      </c>
      <c r="BZ6939" s="273" t="s">
        <v>110</v>
      </c>
      <c r="CA6939" s="273" t="s">
        <v>111</v>
      </c>
      <c r="CB6939" s="273" t="s">
        <v>112</v>
      </c>
      <c r="CC6939" s="273" t="s">
        <v>113</v>
      </c>
      <c r="CD6939" s="282">
        <v>4</v>
      </c>
      <c r="CE6939" s="274">
        <v>44958</v>
      </c>
      <c r="CI6939" s="273" t="s">
        <v>80</v>
      </c>
      <c r="CM6939" s="273" t="s">
        <v>73</v>
      </c>
      <c r="CN6939" s="273">
        <v>3</v>
      </c>
    </row>
    <row r="6940" spans="8:92">
      <c r="H6940" s="274"/>
      <c r="BV6940" s="273" t="s">
        <v>64</v>
      </c>
      <c r="BW6940" s="273" t="s">
        <v>404</v>
      </c>
      <c r="BX6940" s="273" t="s">
        <v>408</v>
      </c>
      <c r="BY6940" s="273" t="s">
        <v>423</v>
      </c>
      <c r="BZ6940" s="273" t="s">
        <v>126</v>
      </c>
      <c r="CA6940" s="273" t="s">
        <v>127</v>
      </c>
      <c r="CB6940" s="273" t="s">
        <v>128</v>
      </c>
      <c r="CC6940" s="273" t="s">
        <v>129</v>
      </c>
      <c r="CD6940" s="282">
        <v>6</v>
      </c>
      <c r="CE6940" s="274">
        <v>44958</v>
      </c>
      <c r="CI6940" s="273" t="s">
        <v>80</v>
      </c>
      <c r="CM6940" s="273" t="s">
        <v>73</v>
      </c>
      <c r="CN6940" s="273">
        <v>3</v>
      </c>
    </row>
    <row r="6941" spans="8:92">
      <c r="H6941" s="274"/>
      <c r="BV6941" s="273" t="s">
        <v>64</v>
      </c>
      <c r="BW6941" s="273" t="s">
        <v>404</v>
      </c>
      <c r="BX6941" s="273" t="s">
        <v>408</v>
      </c>
      <c r="BY6941" s="273" t="s">
        <v>423</v>
      </c>
      <c r="BZ6941" s="273" t="s">
        <v>126</v>
      </c>
      <c r="CA6941" s="273" t="s">
        <v>127</v>
      </c>
      <c r="CB6941" s="273" t="s">
        <v>133</v>
      </c>
      <c r="CC6941" s="273" t="s">
        <v>134</v>
      </c>
      <c r="CD6941" s="282">
        <v>7</v>
      </c>
      <c r="CE6941" s="274">
        <v>44958</v>
      </c>
      <c r="CI6941" s="273" t="s">
        <v>104</v>
      </c>
      <c r="CM6941" s="273" t="s">
        <v>73</v>
      </c>
      <c r="CN6941" s="273">
        <v>3</v>
      </c>
    </row>
    <row r="6942" spans="8:92">
      <c r="H6942" s="274"/>
      <c r="BV6942" s="273" t="s">
        <v>64</v>
      </c>
      <c r="BW6942" s="273" t="s">
        <v>404</v>
      </c>
      <c r="BX6942" s="273" t="s">
        <v>408</v>
      </c>
      <c r="BY6942" s="273" t="s">
        <v>423</v>
      </c>
      <c r="BZ6942" s="273" t="s">
        <v>110</v>
      </c>
      <c r="CA6942" s="273" t="s">
        <v>111</v>
      </c>
      <c r="CB6942" s="273" t="s">
        <v>117</v>
      </c>
      <c r="CC6942" s="273" t="s">
        <v>118</v>
      </c>
      <c r="CD6942" s="282">
        <v>5</v>
      </c>
      <c r="CE6942" s="274">
        <v>44958</v>
      </c>
      <c r="CI6942" s="273" t="s">
        <v>104</v>
      </c>
      <c r="CM6942" s="273" t="s">
        <v>73</v>
      </c>
      <c r="CN6942" s="273">
        <v>3</v>
      </c>
    </row>
    <row r="6943" spans="8:92">
      <c r="H6943" s="274"/>
      <c r="BV6943" s="273" t="s">
        <v>64</v>
      </c>
      <c r="BW6943" s="273" t="s">
        <v>404</v>
      </c>
      <c r="BX6943" s="273" t="s">
        <v>408</v>
      </c>
      <c r="BY6943" s="273" t="s">
        <v>423</v>
      </c>
      <c r="BZ6943" s="273" t="s">
        <v>151</v>
      </c>
      <c r="CA6943" s="273" t="s">
        <v>152</v>
      </c>
      <c r="CB6943" s="273" t="s">
        <v>153</v>
      </c>
      <c r="CC6943" s="273" t="s">
        <v>154</v>
      </c>
      <c r="CD6943" s="282">
        <v>10</v>
      </c>
      <c r="CE6943" s="274">
        <v>44958</v>
      </c>
      <c r="CF6943" s="273">
        <v>14359</v>
      </c>
      <c r="CG6943" s="273" t="s">
        <v>80</v>
      </c>
      <c r="CH6943" s="273">
        <v>14359</v>
      </c>
      <c r="CI6943" s="273" t="s">
        <v>80</v>
      </c>
      <c r="CM6943" s="273" t="s">
        <v>73</v>
      </c>
      <c r="CN6943" s="273">
        <v>3</v>
      </c>
    </row>
    <row r="6944" spans="8:92">
      <c r="H6944" s="274"/>
      <c r="BV6944" s="273" t="s">
        <v>64</v>
      </c>
      <c r="BW6944" s="273" t="s">
        <v>404</v>
      </c>
      <c r="BX6944" s="273" t="s">
        <v>408</v>
      </c>
      <c r="BY6944" s="273" t="s">
        <v>423</v>
      </c>
      <c r="BZ6944" s="273" t="s">
        <v>138</v>
      </c>
      <c r="CA6944" s="273" t="s">
        <v>139</v>
      </c>
      <c r="CB6944" s="273" t="s">
        <v>140</v>
      </c>
      <c r="CC6944" s="273" t="s">
        <v>141</v>
      </c>
      <c r="CD6944" s="282">
        <v>9</v>
      </c>
      <c r="CE6944" s="274">
        <v>44958</v>
      </c>
      <c r="CF6944" s="273">
        <v>0</v>
      </c>
      <c r="CG6944" s="273" t="s">
        <v>80</v>
      </c>
      <c r="CH6944" s="273">
        <v>0</v>
      </c>
      <c r="CI6944" s="273" t="s">
        <v>80</v>
      </c>
      <c r="CM6944" s="273" t="s">
        <v>73</v>
      </c>
      <c r="CN6944" s="273">
        <v>3</v>
      </c>
    </row>
    <row r="6945" spans="8:92">
      <c r="H6945" s="274"/>
      <c r="BV6945" s="273" t="s">
        <v>64</v>
      </c>
      <c r="BW6945" s="273" t="s">
        <v>404</v>
      </c>
      <c r="BX6945" s="273" t="s">
        <v>408</v>
      </c>
      <c r="BY6945" s="273" t="s">
        <v>423</v>
      </c>
      <c r="BZ6945" s="273" t="s">
        <v>167</v>
      </c>
      <c r="CA6945" s="273" t="s">
        <v>168</v>
      </c>
      <c r="CB6945" s="273" t="s">
        <v>169</v>
      </c>
      <c r="CC6945" s="273" t="s">
        <v>170</v>
      </c>
      <c r="CD6945" s="282">
        <v>12</v>
      </c>
      <c r="CE6945" s="274">
        <v>44958</v>
      </c>
      <c r="CF6945" s="273">
        <v>726</v>
      </c>
      <c r="CG6945" s="273" t="s">
        <v>80</v>
      </c>
      <c r="CH6945" s="273">
        <v>726</v>
      </c>
      <c r="CI6945" s="273" t="s">
        <v>80</v>
      </c>
      <c r="CM6945" s="273" t="s">
        <v>73</v>
      </c>
      <c r="CN6945" s="273">
        <v>3</v>
      </c>
    </row>
    <row r="6946" spans="8:92">
      <c r="H6946" s="274"/>
      <c r="BV6946" s="273" t="s">
        <v>64</v>
      </c>
      <c r="BW6946" s="273" t="s">
        <v>404</v>
      </c>
      <c r="BX6946" s="273" t="s">
        <v>408</v>
      </c>
      <c r="BY6946" s="273" t="s">
        <v>423</v>
      </c>
      <c r="BZ6946" s="273" t="s">
        <v>151</v>
      </c>
      <c r="CA6946" s="273" t="s">
        <v>152</v>
      </c>
      <c r="CB6946" s="273" t="s">
        <v>161</v>
      </c>
      <c r="CC6946" s="273" t="s">
        <v>162</v>
      </c>
      <c r="CD6946" s="282">
        <v>11</v>
      </c>
      <c r="CE6946" s="274">
        <v>44958</v>
      </c>
      <c r="CF6946" s="273">
        <v>11487.2</v>
      </c>
      <c r="CG6946" s="273" t="s">
        <v>80</v>
      </c>
      <c r="CH6946" s="273">
        <v>11487.2</v>
      </c>
      <c r="CI6946" s="273" t="s">
        <v>80</v>
      </c>
      <c r="CM6946" s="273" t="s">
        <v>73</v>
      </c>
      <c r="CN6946" s="273">
        <v>3</v>
      </c>
    </row>
    <row r="6947" spans="8:92">
      <c r="H6947" s="274"/>
      <c r="BV6947" s="273" t="s">
        <v>64</v>
      </c>
      <c r="BW6947" s="273" t="s">
        <v>404</v>
      </c>
      <c r="BX6947" s="273" t="s">
        <v>408</v>
      </c>
      <c r="BY6947" s="273" t="s">
        <v>423</v>
      </c>
      <c r="BZ6947" s="273" t="s">
        <v>167</v>
      </c>
      <c r="CA6947" s="273" t="s">
        <v>168</v>
      </c>
      <c r="CB6947" s="273" t="s">
        <v>353</v>
      </c>
      <c r="CC6947" s="273" t="s">
        <v>354</v>
      </c>
      <c r="CD6947" s="282">
        <v>13</v>
      </c>
      <c r="CE6947" s="274">
        <v>44958</v>
      </c>
      <c r="CF6947" s="273">
        <v>46</v>
      </c>
      <c r="CG6947" s="273" t="s">
        <v>80</v>
      </c>
      <c r="CH6947" s="273">
        <v>46</v>
      </c>
      <c r="CI6947" s="273" t="s">
        <v>80</v>
      </c>
      <c r="CM6947" s="273" t="s">
        <v>73</v>
      </c>
      <c r="CN6947" s="273">
        <v>3</v>
      </c>
    </row>
    <row r="6948" spans="8:92">
      <c r="H6948" s="274"/>
      <c r="BV6948" s="273" t="s">
        <v>64</v>
      </c>
      <c r="BW6948" s="273" t="s">
        <v>404</v>
      </c>
      <c r="BX6948" s="273" t="s">
        <v>408</v>
      </c>
      <c r="BY6948" s="273" t="s">
        <v>423</v>
      </c>
      <c r="BZ6948" s="273" t="s">
        <v>167</v>
      </c>
      <c r="CA6948" s="273" t="s">
        <v>168</v>
      </c>
      <c r="CB6948" s="273" t="s">
        <v>313</v>
      </c>
      <c r="CC6948" s="273" t="s">
        <v>314</v>
      </c>
      <c r="CD6948" s="282">
        <v>14</v>
      </c>
      <c r="CE6948" s="274">
        <v>44958</v>
      </c>
      <c r="CF6948" s="273">
        <v>0</v>
      </c>
      <c r="CG6948" s="273" t="s">
        <v>80</v>
      </c>
      <c r="CH6948" s="273">
        <v>0</v>
      </c>
      <c r="CI6948" s="273" t="s">
        <v>80</v>
      </c>
      <c r="CM6948" s="273" t="s">
        <v>73</v>
      </c>
      <c r="CN6948" s="273">
        <v>3</v>
      </c>
    </row>
    <row r="6949" spans="8:92">
      <c r="H6949" s="274"/>
      <c r="BV6949" s="273" t="s">
        <v>64</v>
      </c>
      <c r="BW6949" s="273" t="s">
        <v>404</v>
      </c>
      <c r="BX6949" s="273" t="s">
        <v>408</v>
      </c>
      <c r="BY6949" s="273" t="s">
        <v>423</v>
      </c>
      <c r="BZ6949" s="273" t="s">
        <v>204</v>
      </c>
      <c r="CA6949" s="273" t="s">
        <v>205</v>
      </c>
      <c r="CB6949" s="273" t="s">
        <v>206</v>
      </c>
      <c r="CC6949" s="273" t="s">
        <v>207</v>
      </c>
      <c r="CD6949" s="282">
        <v>0</v>
      </c>
      <c r="CE6949" s="274">
        <v>44958</v>
      </c>
      <c r="CG6949" s="273" t="s">
        <v>181</v>
      </c>
      <c r="CI6949" s="273" t="s">
        <v>208</v>
      </c>
      <c r="CJ6949" s="273" t="s">
        <v>209</v>
      </c>
      <c r="CM6949" s="273" t="s">
        <v>73</v>
      </c>
      <c r="CN6949" s="273">
        <v>3</v>
      </c>
    </row>
    <row r="6950" spans="8:92">
      <c r="H6950" s="274"/>
      <c r="BV6950" s="273" t="s">
        <v>64</v>
      </c>
      <c r="BW6950" s="273" t="s">
        <v>404</v>
      </c>
      <c r="BX6950" s="273" t="s">
        <v>408</v>
      </c>
      <c r="BY6950" s="273" t="s">
        <v>423</v>
      </c>
      <c r="BZ6950" s="273" t="s">
        <v>86</v>
      </c>
      <c r="CA6950" s="273" t="s">
        <v>87</v>
      </c>
      <c r="CB6950" s="273" t="s">
        <v>179</v>
      </c>
      <c r="CC6950" s="273" t="s">
        <v>180</v>
      </c>
      <c r="CD6950" s="282">
        <v>1</v>
      </c>
      <c r="CE6950" s="274">
        <v>44958</v>
      </c>
      <c r="CG6950" s="273" t="s">
        <v>181</v>
      </c>
      <c r="CI6950" s="273" t="s">
        <v>181</v>
      </c>
      <c r="CJ6950" s="273" t="s">
        <v>2266</v>
      </c>
      <c r="CM6950" s="273" t="s">
        <v>73</v>
      </c>
      <c r="CN6950" s="273">
        <v>3</v>
      </c>
    </row>
    <row r="6951" spans="8:92">
      <c r="H6951" s="274"/>
      <c r="BV6951" s="273" t="s">
        <v>64</v>
      </c>
      <c r="BW6951" s="273" t="s">
        <v>404</v>
      </c>
      <c r="BX6951" s="273" t="s">
        <v>408</v>
      </c>
      <c r="BY6951" s="273" t="s">
        <v>423</v>
      </c>
      <c r="BZ6951" s="273" t="s">
        <v>167</v>
      </c>
      <c r="CA6951" s="273" t="s">
        <v>168</v>
      </c>
      <c r="CB6951" s="273" t="s">
        <v>319</v>
      </c>
      <c r="CC6951" s="273" t="s">
        <v>320</v>
      </c>
      <c r="CD6951" s="282">
        <v>15</v>
      </c>
      <c r="CE6951" s="274">
        <v>44958</v>
      </c>
      <c r="CF6951" s="273">
        <v>466</v>
      </c>
      <c r="CG6951" s="273" t="s">
        <v>80</v>
      </c>
      <c r="CH6951" s="273">
        <v>466</v>
      </c>
      <c r="CI6951" s="273" t="s">
        <v>80</v>
      </c>
      <c r="CM6951" s="273" t="s">
        <v>73</v>
      </c>
      <c r="CN6951" s="273">
        <v>3</v>
      </c>
    </row>
    <row r="6952" spans="8:92">
      <c r="H6952" s="274"/>
      <c r="BV6952" s="273" t="s">
        <v>64</v>
      </c>
      <c r="BW6952" s="273" t="s">
        <v>404</v>
      </c>
      <c r="BX6952" s="273" t="s">
        <v>408</v>
      </c>
      <c r="BY6952" s="273" t="s">
        <v>423</v>
      </c>
      <c r="BZ6952" s="273" t="s">
        <v>138</v>
      </c>
      <c r="CA6952" s="273" t="s">
        <v>139</v>
      </c>
      <c r="CB6952" s="273" t="s">
        <v>190</v>
      </c>
      <c r="CC6952" s="273" t="s">
        <v>191</v>
      </c>
      <c r="CD6952" s="282">
        <v>8</v>
      </c>
      <c r="CE6952" s="274">
        <v>44958</v>
      </c>
      <c r="CF6952" s="273">
        <v>0</v>
      </c>
      <c r="CG6952" s="273" t="s">
        <v>80</v>
      </c>
      <c r="CH6952" s="273">
        <v>0</v>
      </c>
      <c r="CI6952" s="273" t="s">
        <v>80</v>
      </c>
      <c r="CM6952" s="273" t="s">
        <v>73</v>
      </c>
      <c r="CN6952" s="273">
        <v>3</v>
      </c>
    </row>
    <row r="6953" spans="8:92">
      <c r="H6953" s="274"/>
      <c r="BV6953" s="273" t="s">
        <v>64</v>
      </c>
      <c r="BW6953" s="273" t="s">
        <v>404</v>
      </c>
      <c r="BX6953" s="273" t="s">
        <v>408</v>
      </c>
      <c r="BY6953" s="273" t="s">
        <v>423</v>
      </c>
      <c r="BZ6953" s="273" t="s">
        <v>86</v>
      </c>
      <c r="CA6953" s="273" t="s">
        <v>87</v>
      </c>
      <c r="CB6953" s="273" t="s">
        <v>233</v>
      </c>
      <c r="CC6953" s="273" t="s">
        <v>234</v>
      </c>
      <c r="CD6953" s="282">
        <v>1</v>
      </c>
      <c r="CE6953" s="274">
        <v>44958</v>
      </c>
      <c r="CG6953" s="273" t="s">
        <v>181</v>
      </c>
      <c r="CI6953" s="273" t="s">
        <v>181</v>
      </c>
      <c r="CJ6953" s="273" t="s">
        <v>2193</v>
      </c>
      <c r="CM6953" s="273" t="s">
        <v>73</v>
      </c>
      <c r="CN6953" s="273">
        <v>3</v>
      </c>
    </row>
    <row r="6954" spans="8:92">
      <c r="H6954" s="274"/>
      <c r="BV6954" s="273" t="s">
        <v>64</v>
      </c>
      <c r="BW6954" s="273" t="s">
        <v>404</v>
      </c>
      <c r="BX6954" s="273" t="s">
        <v>408</v>
      </c>
      <c r="BY6954" s="273" t="s">
        <v>423</v>
      </c>
      <c r="BZ6954" s="273" t="s">
        <v>86</v>
      </c>
      <c r="CA6954" s="273" t="s">
        <v>87</v>
      </c>
      <c r="CB6954" s="273" t="s">
        <v>217</v>
      </c>
      <c r="CC6954" s="273" t="s">
        <v>218</v>
      </c>
      <c r="CD6954" s="282">
        <v>2</v>
      </c>
      <c r="CE6954" s="274">
        <v>44958</v>
      </c>
      <c r="CG6954" s="273" t="s">
        <v>181</v>
      </c>
      <c r="CI6954" s="273" t="s">
        <v>181</v>
      </c>
      <c r="CJ6954" s="273" t="s">
        <v>448</v>
      </c>
      <c r="CM6954" s="273" t="s">
        <v>73</v>
      </c>
      <c r="CN6954" s="273">
        <v>3</v>
      </c>
    </row>
    <row r="6955" spans="8:92">
      <c r="H6955" s="274"/>
      <c r="BV6955" s="273" t="s">
        <v>64</v>
      </c>
      <c r="BW6955" s="273" t="s">
        <v>404</v>
      </c>
      <c r="BX6955" s="273" t="s">
        <v>408</v>
      </c>
      <c r="BY6955" s="273" t="s">
        <v>423</v>
      </c>
      <c r="BZ6955" s="273" t="s">
        <v>86</v>
      </c>
      <c r="CA6955" s="273" t="s">
        <v>87</v>
      </c>
      <c r="CB6955" s="273" t="s">
        <v>225</v>
      </c>
      <c r="CC6955" s="273" t="s">
        <v>226</v>
      </c>
      <c r="CD6955" s="282">
        <v>5</v>
      </c>
      <c r="CE6955" s="274">
        <v>44958</v>
      </c>
      <c r="CF6955" s="273">
        <v>0</v>
      </c>
      <c r="CG6955" s="273" t="s">
        <v>80</v>
      </c>
      <c r="CH6955" s="273">
        <v>0</v>
      </c>
      <c r="CI6955" s="273" t="s">
        <v>80</v>
      </c>
      <c r="CM6955" s="273" t="s">
        <v>73</v>
      </c>
      <c r="CN6955" s="273">
        <v>3</v>
      </c>
    </row>
    <row r="6956" spans="8:92">
      <c r="H6956" s="274"/>
      <c r="BV6956" s="273" t="s">
        <v>64</v>
      </c>
      <c r="BW6956" s="273" t="s">
        <v>404</v>
      </c>
      <c r="BX6956" s="273" t="s">
        <v>408</v>
      </c>
      <c r="BY6956" s="273" t="s">
        <v>423</v>
      </c>
      <c r="BZ6956" s="273" t="s">
        <v>86</v>
      </c>
      <c r="CA6956" s="273" t="s">
        <v>87</v>
      </c>
      <c r="CB6956" s="273" t="s">
        <v>225</v>
      </c>
      <c r="CC6956" s="273" t="s">
        <v>226</v>
      </c>
      <c r="CD6956" s="282">
        <v>5</v>
      </c>
      <c r="CE6956" s="274">
        <v>44986</v>
      </c>
      <c r="CF6956" s="273">
        <v>0</v>
      </c>
      <c r="CG6956" s="273" t="s">
        <v>80</v>
      </c>
      <c r="CH6956" s="273">
        <v>0</v>
      </c>
      <c r="CI6956" s="273" t="s">
        <v>80</v>
      </c>
      <c r="CM6956" s="273" t="s">
        <v>73</v>
      </c>
      <c r="CN6956" s="273">
        <v>3</v>
      </c>
    </row>
    <row r="6957" spans="8:92">
      <c r="BV6957" s="273" t="s">
        <v>64</v>
      </c>
      <c r="BW6957" s="273" t="s">
        <v>404</v>
      </c>
      <c r="BX6957" s="273" t="s">
        <v>408</v>
      </c>
      <c r="BY6957" s="273" t="s">
        <v>423</v>
      </c>
      <c r="BZ6957" s="273" t="s">
        <v>86</v>
      </c>
      <c r="CA6957" s="273" t="s">
        <v>87</v>
      </c>
      <c r="CB6957" s="273" t="s">
        <v>217</v>
      </c>
      <c r="CC6957" s="273" t="s">
        <v>218</v>
      </c>
      <c r="CD6957" s="282">
        <v>2</v>
      </c>
      <c r="CE6957" s="274">
        <v>44986</v>
      </c>
      <c r="CG6957" s="273" t="s">
        <v>181</v>
      </c>
      <c r="CI6957" s="273" t="s">
        <v>181</v>
      </c>
      <c r="CJ6957" s="273" t="s">
        <v>448</v>
      </c>
      <c r="CM6957" s="273" t="s">
        <v>73</v>
      </c>
      <c r="CN6957" s="273">
        <v>3</v>
      </c>
    </row>
    <row r="6958" spans="8:92">
      <c r="BV6958" s="273" t="s">
        <v>64</v>
      </c>
      <c r="BW6958" s="273" t="s">
        <v>404</v>
      </c>
      <c r="BX6958" s="273" t="s">
        <v>408</v>
      </c>
      <c r="BY6958" s="273" t="s">
        <v>423</v>
      </c>
      <c r="BZ6958" s="273" t="s">
        <v>86</v>
      </c>
      <c r="CA6958" s="273" t="s">
        <v>87</v>
      </c>
      <c r="CB6958" s="273" t="s">
        <v>233</v>
      </c>
      <c r="CC6958" s="273" t="s">
        <v>234</v>
      </c>
      <c r="CD6958" s="282">
        <v>1</v>
      </c>
      <c r="CE6958" s="274">
        <v>44986</v>
      </c>
      <c r="CG6958" s="273" t="s">
        <v>181</v>
      </c>
      <c r="CI6958" s="273" t="s">
        <v>181</v>
      </c>
      <c r="CJ6958" s="273" t="s">
        <v>182</v>
      </c>
      <c r="CM6958" s="273" t="s">
        <v>73</v>
      </c>
      <c r="CN6958" s="273">
        <v>3</v>
      </c>
    </row>
    <row r="6959" spans="8:92">
      <c r="BV6959" s="273" t="s">
        <v>64</v>
      </c>
      <c r="BW6959" s="273" t="s">
        <v>404</v>
      </c>
      <c r="BX6959" s="273" t="s">
        <v>408</v>
      </c>
      <c r="BY6959" s="273" t="s">
        <v>423</v>
      </c>
      <c r="BZ6959" s="273" t="s">
        <v>138</v>
      </c>
      <c r="CA6959" s="273" t="s">
        <v>139</v>
      </c>
      <c r="CB6959" s="273" t="s">
        <v>190</v>
      </c>
      <c r="CC6959" s="273" t="s">
        <v>191</v>
      </c>
      <c r="CD6959" s="282">
        <v>8</v>
      </c>
      <c r="CE6959" s="274">
        <v>44986</v>
      </c>
      <c r="CF6959" s="273">
        <v>0</v>
      </c>
      <c r="CG6959" s="273" t="s">
        <v>80</v>
      </c>
      <c r="CH6959" s="273">
        <v>0</v>
      </c>
      <c r="CI6959" s="273" t="s">
        <v>80</v>
      </c>
      <c r="CM6959" s="273" t="s">
        <v>73</v>
      </c>
      <c r="CN6959" s="273">
        <v>3</v>
      </c>
    </row>
    <row r="6960" spans="8:92">
      <c r="BV6960" s="273" t="s">
        <v>64</v>
      </c>
      <c r="BW6960" s="273" t="s">
        <v>404</v>
      </c>
      <c r="BX6960" s="273" t="s">
        <v>408</v>
      </c>
      <c r="BY6960" s="273" t="s">
        <v>423</v>
      </c>
      <c r="BZ6960" s="273" t="s">
        <v>167</v>
      </c>
      <c r="CA6960" s="273" t="s">
        <v>168</v>
      </c>
      <c r="CB6960" s="273" t="s">
        <v>319</v>
      </c>
      <c r="CC6960" s="273" t="s">
        <v>320</v>
      </c>
      <c r="CD6960" s="282">
        <v>15</v>
      </c>
      <c r="CE6960" s="274">
        <v>44986</v>
      </c>
      <c r="CF6960" s="273">
        <v>564</v>
      </c>
      <c r="CG6960" s="273" t="s">
        <v>80</v>
      </c>
      <c r="CH6960" s="273">
        <v>564</v>
      </c>
      <c r="CI6960" s="273" t="s">
        <v>80</v>
      </c>
      <c r="CM6960" s="273" t="s">
        <v>73</v>
      </c>
      <c r="CN6960" s="273">
        <v>3</v>
      </c>
    </row>
    <row r="6961" spans="74:92">
      <c r="BV6961" s="273" t="s">
        <v>64</v>
      </c>
      <c r="BW6961" s="273" t="s">
        <v>404</v>
      </c>
      <c r="BX6961" s="273" t="s">
        <v>408</v>
      </c>
      <c r="BY6961" s="273" t="s">
        <v>423</v>
      </c>
      <c r="BZ6961" s="273" t="s">
        <v>86</v>
      </c>
      <c r="CA6961" s="273" t="s">
        <v>87</v>
      </c>
      <c r="CB6961" s="273" t="s">
        <v>179</v>
      </c>
      <c r="CC6961" s="273" t="s">
        <v>180</v>
      </c>
      <c r="CD6961" s="282">
        <v>1</v>
      </c>
      <c r="CE6961" s="274">
        <v>44986</v>
      </c>
      <c r="CG6961" s="273" t="s">
        <v>181</v>
      </c>
      <c r="CI6961" s="273" t="s">
        <v>181</v>
      </c>
      <c r="CJ6961" s="273" t="s">
        <v>2193</v>
      </c>
      <c r="CM6961" s="273" t="s">
        <v>73</v>
      </c>
      <c r="CN6961" s="273">
        <v>3</v>
      </c>
    </row>
    <row r="6962" spans="74:92">
      <c r="BV6962" s="273" t="s">
        <v>64</v>
      </c>
      <c r="BW6962" s="273" t="s">
        <v>404</v>
      </c>
      <c r="BX6962" s="273" t="s">
        <v>408</v>
      </c>
      <c r="BY6962" s="273" t="s">
        <v>423</v>
      </c>
      <c r="BZ6962" s="273" t="s">
        <v>204</v>
      </c>
      <c r="CA6962" s="273" t="s">
        <v>205</v>
      </c>
      <c r="CB6962" s="273" t="s">
        <v>206</v>
      </c>
      <c r="CC6962" s="273" t="s">
        <v>207</v>
      </c>
      <c r="CD6962" s="282">
        <v>0</v>
      </c>
      <c r="CE6962" s="274">
        <v>44986</v>
      </c>
      <c r="CG6962" s="273" t="s">
        <v>181</v>
      </c>
      <c r="CI6962" s="273" t="s">
        <v>208</v>
      </c>
      <c r="CJ6962" s="273" t="s">
        <v>209</v>
      </c>
      <c r="CM6962" s="273" t="s">
        <v>73</v>
      </c>
      <c r="CN6962" s="273">
        <v>3</v>
      </c>
    </row>
    <row r="6963" spans="74:92">
      <c r="BV6963" s="273" t="s">
        <v>64</v>
      </c>
      <c r="BW6963" s="273" t="s">
        <v>404</v>
      </c>
      <c r="BX6963" s="273" t="s">
        <v>408</v>
      </c>
      <c r="BY6963" s="273" t="s">
        <v>423</v>
      </c>
      <c r="BZ6963" s="273" t="s">
        <v>167</v>
      </c>
      <c r="CA6963" s="273" t="s">
        <v>168</v>
      </c>
      <c r="CB6963" s="273" t="s">
        <v>313</v>
      </c>
      <c r="CC6963" s="273" t="s">
        <v>314</v>
      </c>
      <c r="CD6963" s="282">
        <v>14</v>
      </c>
      <c r="CE6963" s="274">
        <v>44986</v>
      </c>
      <c r="CF6963" s="273">
        <v>0</v>
      </c>
      <c r="CG6963" s="273" t="s">
        <v>80</v>
      </c>
      <c r="CH6963" s="273">
        <v>0</v>
      </c>
      <c r="CI6963" s="273" t="s">
        <v>80</v>
      </c>
      <c r="CM6963" s="273" t="s">
        <v>73</v>
      </c>
      <c r="CN6963" s="273">
        <v>3</v>
      </c>
    </row>
    <row r="6964" spans="74:92">
      <c r="BV6964" s="273" t="s">
        <v>64</v>
      </c>
      <c r="BW6964" s="273" t="s">
        <v>404</v>
      </c>
      <c r="BX6964" s="273" t="s">
        <v>408</v>
      </c>
      <c r="BY6964" s="273" t="s">
        <v>423</v>
      </c>
      <c r="BZ6964" s="273" t="s">
        <v>167</v>
      </c>
      <c r="CA6964" s="273" t="s">
        <v>168</v>
      </c>
      <c r="CB6964" s="273" t="s">
        <v>353</v>
      </c>
      <c r="CC6964" s="273" t="s">
        <v>354</v>
      </c>
      <c r="CD6964" s="282">
        <v>13</v>
      </c>
      <c r="CE6964" s="274">
        <v>44986</v>
      </c>
      <c r="CF6964" s="273">
        <v>79</v>
      </c>
      <c r="CG6964" s="273" t="s">
        <v>80</v>
      </c>
      <c r="CH6964" s="273">
        <v>79</v>
      </c>
      <c r="CI6964" s="273" t="s">
        <v>80</v>
      </c>
      <c r="CM6964" s="273" t="s">
        <v>73</v>
      </c>
      <c r="CN6964" s="273">
        <v>3</v>
      </c>
    </row>
    <row r="6965" spans="74:92">
      <c r="BV6965" s="273" t="s">
        <v>64</v>
      </c>
      <c r="BW6965" s="273" t="s">
        <v>404</v>
      </c>
      <c r="BX6965" s="273" t="s">
        <v>408</v>
      </c>
      <c r="BY6965" s="273" t="s">
        <v>423</v>
      </c>
      <c r="BZ6965" s="273" t="s">
        <v>151</v>
      </c>
      <c r="CA6965" s="273" t="s">
        <v>152</v>
      </c>
      <c r="CB6965" s="273" t="s">
        <v>161</v>
      </c>
      <c r="CC6965" s="273" t="s">
        <v>162</v>
      </c>
      <c r="CD6965" s="282">
        <v>11</v>
      </c>
      <c r="CE6965" s="274">
        <v>44986</v>
      </c>
      <c r="CF6965" s="273">
        <v>13330.4</v>
      </c>
      <c r="CG6965" s="273" t="s">
        <v>80</v>
      </c>
      <c r="CH6965" s="273">
        <v>13330.4</v>
      </c>
      <c r="CI6965" s="273" t="s">
        <v>80</v>
      </c>
      <c r="CM6965" s="273" t="s">
        <v>73</v>
      </c>
      <c r="CN6965" s="273">
        <v>3</v>
      </c>
    </row>
    <row r="6966" spans="74:92">
      <c r="BV6966" s="273" t="s">
        <v>64</v>
      </c>
      <c r="BW6966" s="273" t="s">
        <v>404</v>
      </c>
      <c r="BX6966" s="273" t="s">
        <v>408</v>
      </c>
      <c r="BY6966" s="273" t="s">
        <v>423</v>
      </c>
      <c r="BZ6966" s="273" t="s">
        <v>167</v>
      </c>
      <c r="CA6966" s="273" t="s">
        <v>168</v>
      </c>
      <c r="CB6966" s="273" t="s">
        <v>169</v>
      </c>
      <c r="CC6966" s="273" t="s">
        <v>170</v>
      </c>
      <c r="CD6966" s="282">
        <v>12</v>
      </c>
      <c r="CE6966" s="274">
        <v>44986</v>
      </c>
      <c r="CF6966" s="273">
        <v>1020</v>
      </c>
      <c r="CG6966" s="273" t="s">
        <v>80</v>
      </c>
      <c r="CH6966" s="273">
        <v>1020</v>
      </c>
      <c r="CI6966" s="273" t="s">
        <v>80</v>
      </c>
      <c r="CM6966" s="273" t="s">
        <v>73</v>
      </c>
      <c r="CN6966" s="273">
        <v>3</v>
      </c>
    </row>
    <row r="6967" spans="74:92">
      <c r="BV6967" s="273" t="s">
        <v>64</v>
      </c>
      <c r="BW6967" s="273" t="s">
        <v>404</v>
      </c>
      <c r="BX6967" s="273" t="s">
        <v>408</v>
      </c>
      <c r="BY6967" s="273" t="s">
        <v>423</v>
      </c>
      <c r="BZ6967" s="273" t="s">
        <v>138</v>
      </c>
      <c r="CA6967" s="273" t="s">
        <v>139</v>
      </c>
      <c r="CB6967" s="273" t="s">
        <v>140</v>
      </c>
      <c r="CC6967" s="273" t="s">
        <v>141</v>
      </c>
      <c r="CD6967" s="282">
        <v>9</v>
      </c>
      <c r="CE6967" s="274">
        <v>44986</v>
      </c>
      <c r="CF6967" s="273">
        <v>0</v>
      </c>
      <c r="CG6967" s="273" t="s">
        <v>80</v>
      </c>
      <c r="CH6967" s="273">
        <v>0</v>
      </c>
      <c r="CI6967" s="273" t="s">
        <v>80</v>
      </c>
      <c r="CM6967" s="273" t="s">
        <v>73</v>
      </c>
      <c r="CN6967" s="273">
        <v>3</v>
      </c>
    </row>
    <row r="6968" spans="74:92">
      <c r="BV6968" s="273" t="s">
        <v>64</v>
      </c>
      <c r="BW6968" s="273" t="s">
        <v>404</v>
      </c>
      <c r="BX6968" s="273" t="s">
        <v>408</v>
      </c>
      <c r="BY6968" s="273" t="s">
        <v>423</v>
      </c>
      <c r="BZ6968" s="273" t="s">
        <v>151</v>
      </c>
      <c r="CA6968" s="273" t="s">
        <v>152</v>
      </c>
      <c r="CB6968" s="273" t="s">
        <v>153</v>
      </c>
      <c r="CC6968" s="273" t="s">
        <v>154</v>
      </c>
      <c r="CD6968" s="282">
        <v>10</v>
      </c>
      <c r="CE6968" s="274">
        <v>44986</v>
      </c>
      <c r="CF6968" s="273">
        <v>16663</v>
      </c>
      <c r="CG6968" s="273" t="s">
        <v>80</v>
      </c>
      <c r="CH6968" s="273">
        <v>16663</v>
      </c>
      <c r="CI6968" s="273" t="s">
        <v>80</v>
      </c>
      <c r="CM6968" s="273" t="s">
        <v>73</v>
      </c>
      <c r="CN6968" s="273">
        <v>3</v>
      </c>
    </row>
    <row r="6969" spans="74:92">
      <c r="BV6969" s="273" t="s">
        <v>64</v>
      </c>
      <c r="BW6969" s="273" t="s">
        <v>404</v>
      </c>
      <c r="BX6969" s="273" t="s">
        <v>408</v>
      </c>
      <c r="BY6969" s="273" t="s">
        <v>423</v>
      </c>
      <c r="BZ6969" s="273" t="s">
        <v>110</v>
      </c>
      <c r="CA6969" s="273" t="s">
        <v>111</v>
      </c>
      <c r="CB6969" s="273" t="s">
        <v>117</v>
      </c>
      <c r="CC6969" s="273" t="s">
        <v>118</v>
      </c>
      <c r="CD6969" s="282">
        <v>5</v>
      </c>
      <c r="CE6969" s="274">
        <v>44986</v>
      </c>
      <c r="CI6969" s="273" t="s">
        <v>104</v>
      </c>
      <c r="CM6969" s="273" t="s">
        <v>73</v>
      </c>
      <c r="CN6969" s="273">
        <v>3</v>
      </c>
    </row>
    <row r="6970" spans="74:92">
      <c r="BV6970" s="273" t="s">
        <v>64</v>
      </c>
      <c r="BW6970" s="273" t="s">
        <v>404</v>
      </c>
      <c r="BX6970" s="273" t="s">
        <v>408</v>
      </c>
      <c r="BY6970" s="273" t="s">
        <v>423</v>
      </c>
      <c r="BZ6970" s="273" t="s">
        <v>126</v>
      </c>
      <c r="CA6970" s="273" t="s">
        <v>127</v>
      </c>
      <c r="CB6970" s="273" t="s">
        <v>133</v>
      </c>
      <c r="CC6970" s="273" t="s">
        <v>134</v>
      </c>
      <c r="CD6970" s="282">
        <v>7</v>
      </c>
      <c r="CE6970" s="274">
        <v>44986</v>
      </c>
      <c r="CI6970" s="273" t="s">
        <v>104</v>
      </c>
      <c r="CM6970" s="273" t="s">
        <v>73</v>
      </c>
      <c r="CN6970" s="273">
        <v>3</v>
      </c>
    </row>
    <row r="6971" spans="74:92">
      <c r="BV6971" s="273" t="s">
        <v>64</v>
      </c>
      <c r="BW6971" s="273" t="s">
        <v>404</v>
      </c>
      <c r="BX6971" s="273" t="s">
        <v>408</v>
      </c>
      <c r="BY6971" s="273" t="s">
        <v>423</v>
      </c>
      <c r="BZ6971" s="273" t="s">
        <v>126</v>
      </c>
      <c r="CA6971" s="273" t="s">
        <v>127</v>
      </c>
      <c r="CB6971" s="273" t="s">
        <v>128</v>
      </c>
      <c r="CC6971" s="273" t="s">
        <v>129</v>
      </c>
      <c r="CD6971" s="282">
        <v>6</v>
      </c>
      <c r="CE6971" s="274">
        <v>44986</v>
      </c>
      <c r="CI6971" s="273" t="s">
        <v>80</v>
      </c>
      <c r="CM6971" s="273" t="s">
        <v>73</v>
      </c>
      <c r="CN6971" s="273">
        <v>3</v>
      </c>
    </row>
    <row r="6972" spans="74:92">
      <c r="BV6972" s="273" t="s">
        <v>64</v>
      </c>
      <c r="BW6972" s="273" t="s">
        <v>404</v>
      </c>
      <c r="BX6972" s="273" t="s">
        <v>408</v>
      </c>
      <c r="BY6972" s="273" t="s">
        <v>423</v>
      </c>
      <c r="BZ6972" s="273" t="s">
        <v>110</v>
      </c>
      <c r="CA6972" s="273" t="s">
        <v>111</v>
      </c>
      <c r="CB6972" s="273" t="s">
        <v>112</v>
      </c>
      <c r="CC6972" s="273" t="s">
        <v>113</v>
      </c>
      <c r="CD6972" s="282">
        <v>4</v>
      </c>
      <c r="CE6972" s="274">
        <v>44986</v>
      </c>
      <c r="CI6972" s="273" t="s">
        <v>80</v>
      </c>
      <c r="CM6972" s="273" t="s">
        <v>73</v>
      </c>
      <c r="CN6972" s="273">
        <v>3</v>
      </c>
    </row>
    <row r="6973" spans="74:92">
      <c r="BV6973" s="273" t="s">
        <v>64</v>
      </c>
      <c r="BW6973" s="273" t="s">
        <v>404</v>
      </c>
      <c r="BX6973" s="273" t="s">
        <v>408</v>
      </c>
      <c r="BY6973" s="273" t="s">
        <v>423</v>
      </c>
      <c r="BZ6973" s="273" t="s">
        <v>86</v>
      </c>
      <c r="CA6973" s="273" t="s">
        <v>87</v>
      </c>
      <c r="CB6973" s="273" t="s">
        <v>101</v>
      </c>
      <c r="CC6973" s="273" t="s">
        <v>102</v>
      </c>
      <c r="CD6973" s="282">
        <v>4</v>
      </c>
      <c r="CE6973" s="274">
        <v>44986</v>
      </c>
      <c r="CF6973" s="273">
        <v>523889.99</v>
      </c>
      <c r="CG6973" s="273" t="s">
        <v>2268</v>
      </c>
      <c r="CH6973" s="273">
        <v>15250.4376089</v>
      </c>
      <c r="CI6973" s="273" t="s">
        <v>104</v>
      </c>
      <c r="CM6973" s="273" t="s">
        <v>73</v>
      </c>
      <c r="CN6973" s="273">
        <v>3</v>
      </c>
    </row>
    <row r="6974" spans="74:92">
      <c r="BV6974" s="273" t="s">
        <v>64</v>
      </c>
      <c r="BW6974" s="273" t="s">
        <v>404</v>
      </c>
      <c r="BX6974" s="273" t="s">
        <v>408</v>
      </c>
      <c r="BY6974" s="273" t="s">
        <v>423</v>
      </c>
      <c r="BZ6974" s="273" t="s">
        <v>86</v>
      </c>
      <c r="CA6974" s="273" t="s">
        <v>87</v>
      </c>
      <c r="CB6974" s="273" t="s">
        <v>88</v>
      </c>
      <c r="CC6974" s="273" t="s">
        <v>89</v>
      </c>
      <c r="CD6974" s="282">
        <v>3</v>
      </c>
      <c r="CE6974" s="274">
        <v>44986</v>
      </c>
      <c r="CF6974" s="273">
        <v>16663</v>
      </c>
      <c r="CG6974" s="273" t="s">
        <v>80</v>
      </c>
      <c r="CH6974" s="273">
        <v>16663</v>
      </c>
      <c r="CI6974" s="273" t="s">
        <v>80</v>
      </c>
      <c r="CM6974" s="273" t="s">
        <v>73</v>
      </c>
      <c r="CN6974" s="273">
        <v>3</v>
      </c>
    </row>
    <row r="6975" spans="74:92">
      <c r="BV6975" s="273" t="s">
        <v>64</v>
      </c>
      <c r="BW6975" s="273" t="s">
        <v>404</v>
      </c>
      <c r="BX6975" s="273" t="s">
        <v>408</v>
      </c>
      <c r="BY6975" s="273" t="s">
        <v>423</v>
      </c>
      <c r="BZ6975" s="273" t="s">
        <v>86</v>
      </c>
      <c r="CA6975" s="273" t="s">
        <v>87</v>
      </c>
      <c r="CB6975" s="273" t="s">
        <v>88</v>
      </c>
      <c r="CC6975" s="273" t="s">
        <v>89</v>
      </c>
      <c r="CD6975" s="282">
        <v>3</v>
      </c>
      <c r="CE6975" s="274">
        <v>45017</v>
      </c>
      <c r="CF6975" s="273">
        <v>15054</v>
      </c>
      <c r="CG6975" s="273" t="s">
        <v>80</v>
      </c>
      <c r="CH6975" s="273">
        <v>15054</v>
      </c>
      <c r="CI6975" s="273" t="s">
        <v>80</v>
      </c>
      <c r="CM6975" s="273" t="s">
        <v>73</v>
      </c>
      <c r="CN6975" s="273">
        <v>3</v>
      </c>
    </row>
    <row r="6976" spans="74:92">
      <c r="BV6976" s="273" t="s">
        <v>64</v>
      </c>
      <c r="BW6976" s="273" t="s">
        <v>404</v>
      </c>
      <c r="BX6976" s="273" t="s">
        <v>408</v>
      </c>
      <c r="BY6976" s="273" t="s">
        <v>423</v>
      </c>
      <c r="BZ6976" s="273" t="s">
        <v>86</v>
      </c>
      <c r="CA6976" s="273" t="s">
        <v>87</v>
      </c>
      <c r="CB6976" s="273" t="s">
        <v>101</v>
      </c>
      <c r="CC6976" s="273" t="s">
        <v>102</v>
      </c>
      <c r="CD6976" s="282">
        <v>4</v>
      </c>
      <c r="CE6976" s="274">
        <v>45017</v>
      </c>
      <c r="CF6976" s="273">
        <v>472866.16</v>
      </c>
      <c r="CG6976" s="273" t="s">
        <v>2268</v>
      </c>
      <c r="CH6976" s="273">
        <v>13765.1339176</v>
      </c>
      <c r="CI6976" s="273" t="s">
        <v>104</v>
      </c>
      <c r="CM6976" s="273" t="s">
        <v>73</v>
      </c>
      <c r="CN6976" s="273">
        <v>3</v>
      </c>
    </row>
    <row r="6977" spans="74:92">
      <c r="BV6977" s="273" t="s">
        <v>64</v>
      </c>
      <c r="BW6977" s="273" t="s">
        <v>404</v>
      </c>
      <c r="BX6977" s="273" t="s">
        <v>408</v>
      </c>
      <c r="BY6977" s="273" t="s">
        <v>423</v>
      </c>
      <c r="BZ6977" s="273" t="s">
        <v>110</v>
      </c>
      <c r="CA6977" s="273" t="s">
        <v>111</v>
      </c>
      <c r="CB6977" s="273" t="s">
        <v>112</v>
      </c>
      <c r="CC6977" s="273" t="s">
        <v>113</v>
      </c>
      <c r="CD6977" s="282">
        <v>4</v>
      </c>
      <c r="CE6977" s="274">
        <v>45017</v>
      </c>
      <c r="CI6977" s="273" t="s">
        <v>80</v>
      </c>
      <c r="CM6977" s="273" t="s">
        <v>73</v>
      </c>
      <c r="CN6977" s="273">
        <v>3</v>
      </c>
    </row>
    <row r="6978" spans="74:92">
      <c r="BV6978" s="273" t="s">
        <v>64</v>
      </c>
      <c r="BW6978" s="273" t="s">
        <v>404</v>
      </c>
      <c r="BX6978" s="273" t="s">
        <v>408</v>
      </c>
      <c r="BY6978" s="273" t="s">
        <v>423</v>
      </c>
      <c r="BZ6978" s="273" t="s">
        <v>126</v>
      </c>
      <c r="CA6978" s="273" t="s">
        <v>127</v>
      </c>
      <c r="CB6978" s="273" t="s">
        <v>128</v>
      </c>
      <c r="CC6978" s="273" t="s">
        <v>129</v>
      </c>
      <c r="CD6978" s="282">
        <v>6</v>
      </c>
      <c r="CE6978" s="274">
        <v>45017</v>
      </c>
      <c r="CI6978" s="273" t="s">
        <v>80</v>
      </c>
      <c r="CM6978" s="273" t="s">
        <v>73</v>
      </c>
      <c r="CN6978" s="273">
        <v>3</v>
      </c>
    </row>
    <row r="6979" spans="74:92">
      <c r="BV6979" s="273" t="s">
        <v>64</v>
      </c>
      <c r="BW6979" s="273" t="s">
        <v>404</v>
      </c>
      <c r="BX6979" s="273" t="s">
        <v>408</v>
      </c>
      <c r="BY6979" s="273" t="s">
        <v>423</v>
      </c>
      <c r="BZ6979" s="273" t="s">
        <v>126</v>
      </c>
      <c r="CA6979" s="273" t="s">
        <v>127</v>
      </c>
      <c r="CB6979" s="273" t="s">
        <v>133</v>
      </c>
      <c r="CC6979" s="273" t="s">
        <v>134</v>
      </c>
      <c r="CD6979" s="282">
        <v>7</v>
      </c>
      <c r="CE6979" s="274">
        <v>45017</v>
      </c>
      <c r="CI6979" s="273" t="s">
        <v>104</v>
      </c>
      <c r="CM6979" s="273" t="s">
        <v>73</v>
      </c>
      <c r="CN6979" s="273">
        <v>3</v>
      </c>
    </row>
    <row r="6980" spans="74:92">
      <c r="BV6980" s="273" t="s">
        <v>64</v>
      </c>
      <c r="BW6980" s="273" t="s">
        <v>404</v>
      </c>
      <c r="BX6980" s="273" t="s">
        <v>408</v>
      </c>
      <c r="BY6980" s="273" t="s">
        <v>423</v>
      </c>
      <c r="BZ6980" s="273" t="s">
        <v>110</v>
      </c>
      <c r="CA6980" s="273" t="s">
        <v>111</v>
      </c>
      <c r="CB6980" s="273" t="s">
        <v>117</v>
      </c>
      <c r="CC6980" s="273" t="s">
        <v>118</v>
      </c>
      <c r="CD6980" s="282">
        <v>5</v>
      </c>
      <c r="CE6980" s="274">
        <v>45017</v>
      </c>
      <c r="CI6980" s="273" t="s">
        <v>104</v>
      </c>
      <c r="CM6980" s="273" t="s">
        <v>73</v>
      </c>
      <c r="CN6980" s="273">
        <v>3</v>
      </c>
    </row>
    <row r="6981" spans="74:92">
      <c r="BV6981" s="273" t="s">
        <v>64</v>
      </c>
      <c r="BW6981" s="273" t="s">
        <v>404</v>
      </c>
      <c r="BX6981" s="273" t="s">
        <v>408</v>
      </c>
      <c r="BY6981" s="273" t="s">
        <v>423</v>
      </c>
      <c r="BZ6981" s="273" t="s">
        <v>151</v>
      </c>
      <c r="CA6981" s="273" t="s">
        <v>152</v>
      </c>
      <c r="CB6981" s="273" t="s">
        <v>153</v>
      </c>
      <c r="CC6981" s="273" t="s">
        <v>154</v>
      </c>
      <c r="CD6981" s="282">
        <v>10</v>
      </c>
      <c r="CE6981" s="274">
        <v>45017</v>
      </c>
      <c r="CF6981" s="273">
        <v>15054</v>
      </c>
      <c r="CG6981" s="273" t="s">
        <v>80</v>
      </c>
      <c r="CH6981" s="273">
        <v>15054</v>
      </c>
      <c r="CI6981" s="273" t="s">
        <v>80</v>
      </c>
      <c r="CM6981" s="273" t="s">
        <v>73</v>
      </c>
      <c r="CN6981" s="273">
        <v>3</v>
      </c>
    </row>
    <row r="6982" spans="74:92">
      <c r="BV6982" s="273" t="s">
        <v>64</v>
      </c>
      <c r="BW6982" s="273" t="s">
        <v>404</v>
      </c>
      <c r="BX6982" s="273" t="s">
        <v>408</v>
      </c>
      <c r="BY6982" s="273" t="s">
        <v>423</v>
      </c>
      <c r="BZ6982" s="273" t="s">
        <v>138</v>
      </c>
      <c r="CA6982" s="273" t="s">
        <v>139</v>
      </c>
      <c r="CB6982" s="273" t="s">
        <v>140</v>
      </c>
      <c r="CC6982" s="273" t="s">
        <v>141</v>
      </c>
      <c r="CD6982" s="282">
        <v>9</v>
      </c>
      <c r="CE6982" s="274">
        <v>45017</v>
      </c>
      <c r="CF6982" s="273">
        <v>0</v>
      </c>
      <c r="CG6982" s="273" t="s">
        <v>80</v>
      </c>
      <c r="CH6982" s="273">
        <v>0</v>
      </c>
      <c r="CI6982" s="273" t="s">
        <v>80</v>
      </c>
      <c r="CM6982" s="273" t="s">
        <v>73</v>
      </c>
      <c r="CN6982" s="273">
        <v>3</v>
      </c>
    </row>
    <row r="6983" spans="74:92">
      <c r="BV6983" s="273" t="s">
        <v>64</v>
      </c>
      <c r="BW6983" s="273" t="s">
        <v>404</v>
      </c>
      <c r="BX6983" s="273" t="s">
        <v>408</v>
      </c>
      <c r="BY6983" s="273" t="s">
        <v>423</v>
      </c>
      <c r="BZ6983" s="273" t="s">
        <v>167</v>
      </c>
      <c r="CA6983" s="273" t="s">
        <v>168</v>
      </c>
      <c r="CB6983" s="273" t="s">
        <v>169</v>
      </c>
      <c r="CC6983" s="273" t="s">
        <v>170</v>
      </c>
      <c r="CD6983" s="282">
        <v>12</v>
      </c>
      <c r="CE6983" s="274">
        <v>45017</v>
      </c>
      <c r="CF6983" s="273">
        <v>1259</v>
      </c>
      <c r="CG6983" s="273" t="s">
        <v>80</v>
      </c>
      <c r="CH6983" s="273">
        <v>1259</v>
      </c>
      <c r="CI6983" s="273" t="s">
        <v>80</v>
      </c>
      <c r="CM6983" s="273" t="s">
        <v>73</v>
      </c>
      <c r="CN6983" s="273">
        <v>3</v>
      </c>
    </row>
    <row r="6984" spans="74:92">
      <c r="BV6984" s="273" t="s">
        <v>64</v>
      </c>
      <c r="BW6984" s="273" t="s">
        <v>404</v>
      </c>
      <c r="BX6984" s="273" t="s">
        <v>408</v>
      </c>
      <c r="BY6984" s="273" t="s">
        <v>423</v>
      </c>
      <c r="BZ6984" s="273" t="s">
        <v>151</v>
      </c>
      <c r="CA6984" s="273" t="s">
        <v>152</v>
      </c>
      <c r="CB6984" s="273" t="s">
        <v>161</v>
      </c>
      <c r="CC6984" s="273" t="s">
        <v>162</v>
      </c>
      <c r="CD6984" s="282">
        <v>11</v>
      </c>
      <c r="CE6984" s="274">
        <v>45017</v>
      </c>
      <c r="CF6984" s="273">
        <v>12043.2</v>
      </c>
      <c r="CG6984" s="273" t="s">
        <v>80</v>
      </c>
      <c r="CH6984" s="273">
        <v>12043.2</v>
      </c>
      <c r="CI6984" s="273" t="s">
        <v>80</v>
      </c>
      <c r="CM6984" s="273" t="s">
        <v>73</v>
      </c>
      <c r="CN6984" s="273">
        <v>3</v>
      </c>
    </row>
    <row r="6985" spans="74:92">
      <c r="BV6985" s="273" t="s">
        <v>64</v>
      </c>
      <c r="BW6985" s="273" t="s">
        <v>404</v>
      </c>
      <c r="BX6985" s="273" t="s">
        <v>408</v>
      </c>
      <c r="BY6985" s="273" t="s">
        <v>423</v>
      </c>
      <c r="BZ6985" s="273" t="s">
        <v>167</v>
      </c>
      <c r="CA6985" s="273" t="s">
        <v>168</v>
      </c>
      <c r="CB6985" s="273" t="s">
        <v>353</v>
      </c>
      <c r="CC6985" s="273" t="s">
        <v>354</v>
      </c>
      <c r="CD6985" s="282">
        <v>13</v>
      </c>
      <c r="CE6985" s="274">
        <v>45017</v>
      </c>
      <c r="CF6985" s="273">
        <v>33</v>
      </c>
      <c r="CG6985" s="273" t="s">
        <v>80</v>
      </c>
      <c r="CH6985" s="273">
        <v>33</v>
      </c>
      <c r="CI6985" s="273" t="s">
        <v>80</v>
      </c>
      <c r="CM6985" s="273" t="s">
        <v>73</v>
      </c>
      <c r="CN6985" s="273">
        <v>3</v>
      </c>
    </row>
    <row r="6986" spans="74:92">
      <c r="BV6986" s="273" t="s">
        <v>64</v>
      </c>
      <c r="BW6986" s="273" t="s">
        <v>404</v>
      </c>
      <c r="BX6986" s="273" t="s">
        <v>408</v>
      </c>
      <c r="BY6986" s="273" t="s">
        <v>423</v>
      </c>
      <c r="BZ6986" s="273" t="s">
        <v>167</v>
      </c>
      <c r="CA6986" s="273" t="s">
        <v>168</v>
      </c>
      <c r="CB6986" s="273" t="s">
        <v>313</v>
      </c>
      <c r="CC6986" s="273" t="s">
        <v>314</v>
      </c>
      <c r="CD6986" s="282">
        <v>14</v>
      </c>
      <c r="CE6986" s="274">
        <v>45017</v>
      </c>
      <c r="CF6986" s="273">
        <v>0</v>
      </c>
      <c r="CG6986" s="273" t="s">
        <v>80</v>
      </c>
      <c r="CH6986" s="273">
        <v>0</v>
      </c>
      <c r="CI6986" s="273" t="s">
        <v>80</v>
      </c>
      <c r="CM6986" s="273" t="s">
        <v>73</v>
      </c>
      <c r="CN6986" s="273">
        <v>3</v>
      </c>
    </row>
    <row r="6987" spans="74:92">
      <c r="BV6987" s="273" t="s">
        <v>64</v>
      </c>
      <c r="BW6987" s="273" t="s">
        <v>404</v>
      </c>
      <c r="BX6987" s="273" t="s">
        <v>408</v>
      </c>
      <c r="BY6987" s="273" t="s">
        <v>423</v>
      </c>
      <c r="BZ6987" s="273" t="s">
        <v>204</v>
      </c>
      <c r="CA6987" s="273" t="s">
        <v>205</v>
      </c>
      <c r="CB6987" s="273" t="s">
        <v>206</v>
      </c>
      <c r="CC6987" s="273" t="s">
        <v>207</v>
      </c>
      <c r="CD6987" s="282">
        <v>0</v>
      </c>
      <c r="CE6987" s="274">
        <v>45017</v>
      </c>
      <c r="CG6987" s="273" t="s">
        <v>181</v>
      </c>
      <c r="CI6987" s="273" t="s">
        <v>208</v>
      </c>
      <c r="CJ6987" s="273" t="s">
        <v>209</v>
      </c>
      <c r="CM6987" s="273" t="s">
        <v>73</v>
      </c>
      <c r="CN6987" s="273">
        <v>3</v>
      </c>
    </row>
    <row r="6988" spans="74:92">
      <c r="BV6988" s="273" t="s">
        <v>64</v>
      </c>
      <c r="BW6988" s="273" t="s">
        <v>404</v>
      </c>
      <c r="BX6988" s="273" t="s">
        <v>408</v>
      </c>
      <c r="BY6988" s="273" t="s">
        <v>423</v>
      </c>
      <c r="BZ6988" s="273" t="s">
        <v>86</v>
      </c>
      <c r="CA6988" s="273" t="s">
        <v>87</v>
      </c>
      <c r="CB6988" s="273" t="s">
        <v>179</v>
      </c>
      <c r="CC6988" s="273" t="s">
        <v>180</v>
      </c>
      <c r="CD6988" s="282">
        <v>1</v>
      </c>
      <c r="CE6988" s="274">
        <v>45017</v>
      </c>
      <c r="CG6988" s="273" t="s">
        <v>181</v>
      </c>
      <c r="CI6988" s="273" t="s">
        <v>181</v>
      </c>
      <c r="CJ6988" s="273" t="s">
        <v>182</v>
      </c>
      <c r="CM6988" s="273" t="s">
        <v>73</v>
      </c>
      <c r="CN6988" s="273">
        <v>3</v>
      </c>
    </row>
    <row r="6989" spans="74:92">
      <c r="BV6989" s="273" t="s">
        <v>64</v>
      </c>
      <c r="BW6989" s="273" t="s">
        <v>404</v>
      </c>
      <c r="BX6989" s="273" t="s">
        <v>408</v>
      </c>
      <c r="BY6989" s="273" t="s">
        <v>423</v>
      </c>
      <c r="BZ6989" s="273" t="s">
        <v>167</v>
      </c>
      <c r="CA6989" s="273" t="s">
        <v>168</v>
      </c>
      <c r="CB6989" s="273" t="s">
        <v>319</v>
      </c>
      <c r="CC6989" s="273" t="s">
        <v>320</v>
      </c>
      <c r="CD6989" s="282">
        <v>15</v>
      </c>
      <c r="CE6989" s="274">
        <v>45017</v>
      </c>
      <c r="CF6989" s="273">
        <v>240</v>
      </c>
      <c r="CG6989" s="273" t="s">
        <v>80</v>
      </c>
      <c r="CH6989" s="273">
        <v>240</v>
      </c>
      <c r="CI6989" s="273" t="s">
        <v>80</v>
      </c>
      <c r="CM6989" s="273" t="s">
        <v>73</v>
      </c>
      <c r="CN6989" s="273">
        <v>3</v>
      </c>
    </row>
    <row r="6990" spans="74:92">
      <c r="BV6990" s="273" t="s">
        <v>64</v>
      </c>
      <c r="BW6990" s="273" t="s">
        <v>404</v>
      </c>
      <c r="BX6990" s="273" t="s">
        <v>408</v>
      </c>
      <c r="BY6990" s="273" t="s">
        <v>423</v>
      </c>
      <c r="BZ6990" s="273" t="s">
        <v>138</v>
      </c>
      <c r="CA6990" s="273" t="s">
        <v>139</v>
      </c>
      <c r="CB6990" s="273" t="s">
        <v>190</v>
      </c>
      <c r="CC6990" s="273" t="s">
        <v>191</v>
      </c>
      <c r="CD6990" s="282">
        <v>8</v>
      </c>
      <c r="CE6990" s="274">
        <v>45017</v>
      </c>
      <c r="CF6990" s="273">
        <v>0</v>
      </c>
      <c r="CG6990" s="273" t="s">
        <v>80</v>
      </c>
      <c r="CH6990" s="273">
        <v>0</v>
      </c>
      <c r="CI6990" s="273" t="s">
        <v>80</v>
      </c>
      <c r="CM6990" s="273" t="s">
        <v>73</v>
      </c>
      <c r="CN6990" s="273">
        <v>3</v>
      </c>
    </row>
    <row r="6991" spans="74:92">
      <c r="BV6991" s="273" t="s">
        <v>64</v>
      </c>
      <c r="BW6991" s="273" t="s">
        <v>404</v>
      </c>
      <c r="BX6991" s="273" t="s">
        <v>408</v>
      </c>
      <c r="BY6991" s="273" t="s">
        <v>423</v>
      </c>
      <c r="BZ6991" s="273" t="s">
        <v>86</v>
      </c>
      <c r="CA6991" s="273" t="s">
        <v>87</v>
      </c>
      <c r="CB6991" s="273" t="s">
        <v>233</v>
      </c>
      <c r="CC6991" s="273" t="s">
        <v>234</v>
      </c>
      <c r="CD6991" s="282">
        <v>1</v>
      </c>
      <c r="CE6991" s="274">
        <v>45017</v>
      </c>
      <c r="CG6991" s="273" t="s">
        <v>181</v>
      </c>
      <c r="CI6991" s="273" t="s">
        <v>181</v>
      </c>
      <c r="CJ6991" s="273" t="s">
        <v>2269</v>
      </c>
      <c r="CM6991" s="273" t="s">
        <v>73</v>
      </c>
      <c r="CN6991" s="273">
        <v>3</v>
      </c>
    </row>
    <row r="6992" spans="74:92">
      <c r="BV6992" s="273" t="s">
        <v>64</v>
      </c>
      <c r="BW6992" s="273" t="s">
        <v>404</v>
      </c>
      <c r="BX6992" s="273" t="s">
        <v>408</v>
      </c>
      <c r="BY6992" s="273" t="s">
        <v>423</v>
      </c>
      <c r="BZ6992" s="273" t="s">
        <v>86</v>
      </c>
      <c r="CA6992" s="273" t="s">
        <v>87</v>
      </c>
      <c r="CB6992" s="273" t="s">
        <v>217</v>
      </c>
      <c r="CC6992" s="273" t="s">
        <v>218</v>
      </c>
      <c r="CD6992" s="282">
        <v>2</v>
      </c>
      <c r="CE6992" s="274">
        <v>45017</v>
      </c>
      <c r="CG6992" s="273" t="s">
        <v>181</v>
      </c>
      <c r="CI6992" s="273" t="s">
        <v>181</v>
      </c>
      <c r="CJ6992" s="273" t="s">
        <v>448</v>
      </c>
      <c r="CM6992" s="273" t="s">
        <v>73</v>
      </c>
      <c r="CN6992" s="273">
        <v>3</v>
      </c>
    </row>
    <row r="6993" spans="74:92">
      <c r="BV6993" s="273" t="s">
        <v>64</v>
      </c>
      <c r="BW6993" s="273" t="s">
        <v>404</v>
      </c>
      <c r="BX6993" s="273" t="s">
        <v>408</v>
      </c>
      <c r="BY6993" s="273" t="s">
        <v>423</v>
      </c>
      <c r="BZ6993" s="273" t="s">
        <v>86</v>
      </c>
      <c r="CA6993" s="273" t="s">
        <v>87</v>
      </c>
      <c r="CB6993" s="273" t="s">
        <v>225</v>
      </c>
      <c r="CC6993" s="273" t="s">
        <v>226</v>
      </c>
      <c r="CD6993" s="282">
        <v>5</v>
      </c>
      <c r="CE6993" s="274">
        <v>45017</v>
      </c>
      <c r="CF6993" s="273">
        <v>0</v>
      </c>
      <c r="CG6993" s="273" t="s">
        <v>80</v>
      </c>
      <c r="CH6993" s="273">
        <v>0</v>
      </c>
      <c r="CI6993" s="273" t="s">
        <v>80</v>
      </c>
      <c r="CM6993" s="273" t="s">
        <v>73</v>
      </c>
      <c r="CN6993" s="273">
        <v>3</v>
      </c>
    </row>
    <row r="6994" spans="74:92">
      <c r="BV6994" s="273" t="s">
        <v>64</v>
      </c>
      <c r="BW6994" s="273" t="s">
        <v>404</v>
      </c>
      <c r="BX6994" s="273" t="s">
        <v>408</v>
      </c>
      <c r="BY6994" s="273" t="s">
        <v>423</v>
      </c>
      <c r="BZ6994" s="273" t="s">
        <v>86</v>
      </c>
      <c r="CA6994" s="273" t="s">
        <v>87</v>
      </c>
      <c r="CB6994" s="273" t="s">
        <v>225</v>
      </c>
      <c r="CC6994" s="273" t="s">
        <v>226</v>
      </c>
      <c r="CD6994" s="282">
        <v>5</v>
      </c>
      <c r="CE6994" s="274">
        <v>45047</v>
      </c>
      <c r="CF6994" s="273">
        <v>0</v>
      </c>
      <c r="CG6994" s="273" t="s">
        <v>80</v>
      </c>
      <c r="CH6994" s="273">
        <v>0</v>
      </c>
      <c r="CI6994" s="273" t="s">
        <v>80</v>
      </c>
      <c r="CM6994" s="273" t="s">
        <v>73</v>
      </c>
      <c r="CN6994" s="273">
        <v>3</v>
      </c>
    </row>
    <row r="6995" spans="74:92">
      <c r="BV6995" s="273" t="s">
        <v>64</v>
      </c>
      <c r="BW6995" s="273" t="s">
        <v>404</v>
      </c>
      <c r="BX6995" s="273" t="s">
        <v>408</v>
      </c>
      <c r="BY6995" s="273" t="s">
        <v>423</v>
      </c>
      <c r="BZ6995" s="273" t="s">
        <v>86</v>
      </c>
      <c r="CA6995" s="273" t="s">
        <v>87</v>
      </c>
      <c r="CB6995" s="273" t="s">
        <v>217</v>
      </c>
      <c r="CC6995" s="273" t="s">
        <v>218</v>
      </c>
      <c r="CD6995" s="282">
        <v>2</v>
      </c>
      <c r="CE6995" s="274">
        <v>45047</v>
      </c>
      <c r="CG6995" s="273" t="s">
        <v>181</v>
      </c>
      <c r="CI6995" s="273" t="s">
        <v>181</v>
      </c>
      <c r="CJ6995" s="273" t="s">
        <v>448</v>
      </c>
      <c r="CM6995" s="273" t="s">
        <v>73</v>
      </c>
      <c r="CN6995" s="273">
        <v>3</v>
      </c>
    </row>
    <row r="6996" spans="74:92">
      <c r="BV6996" s="273" t="s">
        <v>64</v>
      </c>
      <c r="BW6996" s="273" t="s">
        <v>404</v>
      </c>
      <c r="BX6996" s="273" t="s">
        <v>408</v>
      </c>
      <c r="BY6996" s="273" t="s">
        <v>423</v>
      </c>
      <c r="BZ6996" s="273" t="s">
        <v>86</v>
      </c>
      <c r="CA6996" s="273" t="s">
        <v>87</v>
      </c>
      <c r="CB6996" s="273" t="s">
        <v>233</v>
      </c>
      <c r="CC6996" s="273" t="s">
        <v>234</v>
      </c>
      <c r="CD6996" s="282">
        <v>1</v>
      </c>
      <c r="CE6996" s="274">
        <v>45047</v>
      </c>
      <c r="CG6996" s="273" t="s">
        <v>181</v>
      </c>
      <c r="CI6996" s="273" t="s">
        <v>181</v>
      </c>
      <c r="CJ6996" s="273" t="s">
        <v>1837</v>
      </c>
      <c r="CM6996" s="273" t="s">
        <v>73</v>
      </c>
      <c r="CN6996" s="273">
        <v>3</v>
      </c>
    </row>
    <row r="6997" spans="74:92">
      <c r="BV6997" s="273" t="s">
        <v>64</v>
      </c>
      <c r="BW6997" s="273" t="s">
        <v>404</v>
      </c>
      <c r="BX6997" s="273" t="s">
        <v>408</v>
      </c>
      <c r="BY6997" s="273" t="s">
        <v>423</v>
      </c>
      <c r="BZ6997" s="273" t="s">
        <v>138</v>
      </c>
      <c r="CA6997" s="273" t="s">
        <v>139</v>
      </c>
      <c r="CB6997" s="273" t="s">
        <v>190</v>
      </c>
      <c r="CC6997" s="273" t="s">
        <v>191</v>
      </c>
      <c r="CD6997" s="282">
        <v>8</v>
      </c>
      <c r="CE6997" s="274">
        <v>45047</v>
      </c>
      <c r="CF6997" s="273">
        <v>0</v>
      </c>
      <c r="CG6997" s="273" t="s">
        <v>80</v>
      </c>
      <c r="CH6997" s="273">
        <v>0</v>
      </c>
      <c r="CI6997" s="273" t="s">
        <v>80</v>
      </c>
      <c r="CM6997" s="273" t="s">
        <v>73</v>
      </c>
      <c r="CN6997" s="273">
        <v>3</v>
      </c>
    </row>
    <row r="6998" spans="74:92">
      <c r="BV6998" s="273" t="s">
        <v>64</v>
      </c>
      <c r="BW6998" s="273" t="s">
        <v>404</v>
      </c>
      <c r="BX6998" s="273" t="s">
        <v>408</v>
      </c>
      <c r="BY6998" s="273" t="s">
        <v>423</v>
      </c>
      <c r="BZ6998" s="273" t="s">
        <v>167</v>
      </c>
      <c r="CA6998" s="273" t="s">
        <v>168</v>
      </c>
      <c r="CB6998" s="273" t="s">
        <v>319</v>
      </c>
      <c r="CC6998" s="273" t="s">
        <v>320</v>
      </c>
      <c r="CD6998" s="282">
        <v>15</v>
      </c>
      <c r="CE6998" s="274">
        <v>45047</v>
      </c>
      <c r="CF6998" s="273">
        <v>240</v>
      </c>
      <c r="CG6998" s="273" t="s">
        <v>80</v>
      </c>
      <c r="CH6998" s="273">
        <v>240</v>
      </c>
      <c r="CI6998" s="273" t="s">
        <v>80</v>
      </c>
      <c r="CM6998" s="273" t="s">
        <v>73</v>
      </c>
      <c r="CN6998" s="273">
        <v>3</v>
      </c>
    </row>
    <row r="6999" spans="74:92">
      <c r="BV6999" s="273" t="s">
        <v>64</v>
      </c>
      <c r="BW6999" s="273" t="s">
        <v>404</v>
      </c>
      <c r="BX6999" s="273" t="s">
        <v>408</v>
      </c>
      <c r="BY6999" s="273" t="s">
        <v>423</v>
      </c>
      <c r="BZ6999" s="273" t="s">
        <v>86</v>
      </c>
      <c r="CA6999" s="273" t="s">
        <v>87</v>
      </c>
      <c r="CB6999" s="273" t="s">
        <v>179</v>
      </c>
      <c r="CC6999" s="273" t="s">
        <v>180</v>
      </c>
      <c r="CD6999" s="282">
        <v>1</v>
      </c>
      <c r="CE6999" s="274">
        <v>45047</v>
      </c>
      <c r="CG6999" s="273" t="s">
        <v>181</v>
      </c>
      <c r="CI6999" s="273" t="s">
        <v>181</v>
      </c>
      <c r="CJ6999" s="273" t="s">
        <v>2269</v>
      </c>
      <c r="CM6999" s="273" t="s">
        <v>73</v>
      </c>
      <c r="CN6999" s="273">
        <v>3</v>
      </c>
    </row>
    <row r="7000" spans="74:92">
      <c r="BV7000" s="273" t="s">
        <v>64</v>
      </c>
      <c r="BW7000" s="273" t="s">
        <v>404</v>
      </c>
      <c r="BX7000" s="273" t="s">
        <v>408</v>
      </c>
      <c r="BY7000" s="273" t="s">
        <v>423</v>
      </c>
      <c r="BZ7000" s="273" t="s">
        <v>204</v>
      </c>
      <c r="CA7000" s="273" t="s">
        <v>205</v>
      </c>
      <c r="CB7000" s="273" t="s">
        <v>206</v>
      </c>
      <c r="CC7000" s="273" t="s">
        <v>207</v>
      </c>
      <c r="CD7000" s="282">
        <v>0</v>
      </c>
      <c r="CE7000" s="274">
        <v>45047</v>
      </c>
      <c r="CG7000" s="273" t="s">
        <v>181</v>
      </c>
      <c r="CI7000" s="273" t="s">
        <v>208</v>
      </c>
      <c r="CJ7000" s="273" t="s">
        <v>209</v>
      </c>
      <c r="CM7000" s="273" t="s">
        <v>73</v>
      </c>
      <c r="CN7000" s="273">
        <v>3</v>
      </c>
    </row>
    <row r="7001" spans="74:92">
      <c r="BV7001" s="273" t="s">
        <v>64</v>
      </c>
      <c r="BW7001" s="273" t="s">
        <v>404</v>
      </c>
      <c r="BX7001" s="273" t="s">
        <v>408</v>
      </c>
      <c r="BY7001" s="273" t="s">
        <v>423</v>
      </c>
      <c r="BZ7001" s="273" t="s">
        <v>167</v>
      </c>
      <c r="CA7001" s="273" t="s">
        <v>168</v>
      </c>
      <c r="CB7001" s="273" t="s">
        <v>313</v>
      </c>
      <c r="CC7001" s="273" t="s">
        <v>314</v>
      </c>
      <c r="CD7001" s="282">
        <v>14</v>
      </c>
      <c r="CE7001" s="274">
        <v>45047</v>
      </c>
      <c r="CF7001" s="273">
        <v>0</v>
      </c>
      <c r="CG7001" s="273" t="s">
        <v>80</v>
      </c>
      <c r="CH7001" s="273">
        <v>0</v>
      </c>
      <c r="CI7001" s="273" t="s">
        <v>80</v>
      </c>
      <c r="CM7001" s="273" t="s">
        <v>73</v>
      </c>
      <c r="CN7001" s="273">
        <v>3</v>
      </c>
    </row>
    <row r="7002" spans="74:92">
      <c r="BV7002" s="273" t="s">
        <v>64</v>
      </c>
      <c r="BW7002" s="273" t="s">
        <v>404</v>
      </c>
      <c r="BX7002" s="273" t="s">
        <v>408</v>
      </c>
      <c r="BY7002" s="273" t="s">
        <v>423</v>
      </c>
      <c r="BZ7002" s="273" t="s">
        <v>167</v>
      </c>
      <c r="CA7002" s="273" t="s">
        <v>168</v>
      </c>
      <c r="CB7002" s="273" t="s">
        <v>353</v>
      </c>
      <c r="CC7002" s="273" t="s">
        <v>354</v>
      </c>
      <c r="CD7002" s="282">
        <v>13</v>
      </c>
      <c r="CE7002" s="274">
        <v>45047</v>
      </c>
      <c r="CF7002" s="273">
        <v>50</v>
      </c>
      <c r="CG7002" s="273" t="s">
        <v>80</v>
      </c>
      <c r="CH7002" s="273">
        <v>50</v>
      </c>
      <c r="CI7002" s="273" t="s">
        <v>80</v>
      </c>
      <c r="CM7002" s="273" t="s">
        <v>73</v>
      </c>
      <c r="CN7002" s="273">
        <v>3</v>
      </c>
    </row>
    <row r="7003" spans="74:92">
      <c r="BV7003" s="273" t="s">
        <v>64</v>
      </c>
      <c r="BW7003" s="273" t="s">
        <v>404</v>
      </c>
      <c r="BX7003" s="273" t="s">
        <v>408</v>
      </c>
      <c r="BY7003" s="273" t="s">
        <v>423</v>
      </c>
      <c r="BZ7003" s="273" t="s">
        <v>151</v>
      </c>
      <c r="CA7003" s="273" t="s">
        <v>152</v>
      </c>
      <c r="CB7003" s="273" t="s">
        <v>161</v>
      </c>
      <c r="CC7003" s="273" t="s">
        <v>162</v>
      </c>
      <c r="CD7003" s="282">
        <v>11</v>
      </c>
      <c r="CE7003" s="274">
        <v>45047</v>
      </c>
      <c r="CF7003" s="273">
        <v>15976</v>
      </c>
      <c r="CG7003" s="273" t="s">
        <v>80</v>
      </c>
      <c r="CH7003" s="273">
        <v>15976</v>
      </c>
      <c r="CI7003" s="273" t="s">
        <v>80</v>
      </c>
      <c r="CM7003" s="273" t="s">
        <v>73</v>
      </c>
      <c r="CN7003" s="273">
        <v>3</v>
      </c>
    </row>
    <row r="7004" spans="74:92">
      <c r="BV7004" s="273" t="s">
        <v>64</v>
      </c>
      <c r="BW7004" s="273" t="s">
        <v>404</v>
      </c>
      <c r="BX7004" s="273" t="s">
        <v>408</v>
      </c>
      <c r="BY7004" s="273" t="s">
        <v>423</v>
      </c>
      <c r="BZ7004" s="273" t="s">
        <v>167</v>
      </c>
      <c r="CA7004" s="273" t="s">
        <v>168</v>
      </c>
      <c r="CB7004" s="273" t="s">
        <v>169</v>
      </c>
      <c r="CC7004" s="273" t="s">
        <v>170</v>
      </c>
      <c r="CD7004" s="282">
        <v>12</v>
      </c>
      <c r="CE7004" s="274">
        <v>45047</v>
      </c>
      <c r="CF7004" s="273">
        <v>1114</v>
      </c>
      <c r="CG7004" s="273" t="s">
        <v>80</v>
      </c>
      <c r="CH7004" s="273">
        <v>1114</v>
      </c>
      <c r="CI7004" s="273" t="s">
        <v>80</v>
      </c>
      <c r="CM7004" s="273" t="s">
        <v>73</v>
      </c>
      <c r="CN7004" s="273">
        <v>3</v>
      </c>
    </row>
    <row r="7005" spans="74:92">
      <c r="BV7005" s="273" t="s">
        <v>64</v>
      </c>
      <c r="BW7005" s="273" t="s">
        <v>404</v>
      </c>
      <c r="BX7005" s="273" t="s">
        <v>408</v>
      </c>
      <c r="BY7005" s="273" t="s">
        <v>423</v>
      </c>
      <c r="BZ7005" s="273" t="s">
        <v>138</v>
      </c>
      <c r="CA7005" s="273" t="s">
        <v>139</v>
      </c>
      <c r="CB7005" s="273" t="s">
        <v>140</v>
      </c>
      <c r="CC7005" s="273" t="s">
        <v>141</v>
      </c>
      <c r="CD7005" s="282">
        <v>9</v>
      </c>
      <c r="CE7005" s="274">
        <v>45047</v>
      </c>
      <c r="CF7005" s="273">
        <v>0</v>
      </c>
      <c r="CG7005" s="273" t="s">
        <v>80</v>
      </c>
      <c r="CH7005" s="273">
        <v>0</v>
      </c>
      <c r="CI7005" s="273" t="s">
        <v>80</v>
      </c>
      <c r="CM7005" s="273" t="s">
        <v>73</v>
      </c>
      <c r="CN7005" s="273">
        <v>3</v>
      </c>
    </row>
    <row r="7006" spans="74:92">
      <c r="BV7006" s="273" t="s">
        <v>64</v>
      </c>
      <c r="BW7006" s="273" t="s">
        <v>404</v>
      </c>
      <c r="BX7006" s="273" t="s">
        <v>408</v>
      </c>
      <c r="BY7006" s="273" t="s">
        <v>423</v>
      </c>
      <c r="BZ7006" s="273" t="s">
        <v>151</v>
      </c>
      <c r="CA7006" s="273" t="s">
        <v>152</v>
      </c>
      <c r="CB7006" s="273" t="s">
        <v>153</v>
      </c>
      <c r="CC7006" s="273" t="s">
        <v>154</v>
      </c>
      <c r="CD7006" s="282">
        <v>10</v>
      </c>
      <c r="CE7006" s="274">
        <v>45047</v>
      </c>
      <c r="CF7006" s="273">
        <v>19970</v>
      </c>
      <c r="CG7006" s="273" t="s">
        <v>80</v>
      </c>
      <c r="CH7006" s="273">
        <v>19970</v>
      </c>
      <c r="CI7006" s="273" t="s">
        <v>80</v>
      </c>
      <c r="CM7006" s="273" t="s">
        <v>73</v>
      </c>
      <c r="CN7006" s="273">
        <v>3</v>
      </c>
    </row>
    <row r="7007" spans="74:92">
      <c r="BV7007" s="273" t="s">
        <v>64</v>
      </c>
      <c r="BW7007" s="273" t="s">
        <v>404</v>
      </c>
      <c r="BX7007" s="273" t="s">
        <v>408</v>
      </c>
      <c r="BY7007" s="273" t="s">
        <v>423</v>
      </c>
      <c r="BZ7007" s="273" t="s">
        <v>110</v>
      </c>
      <c r="CA7007" s="273" t="s">
        <v>111</v>
      </c>
      <c r="CB7007" s="273" t="s">
        <v>117</v>
      </c>
      <c r="CC7007" s="273" t="s">
        <v>118</v>
      </c>
      <c r="CD7007" s="282">
        <v>5</v>
      </c>
      <c r="CE7007" s="274">
        <v>45047</v>
      </c>
      <c r="CI7007" s="273" t="s">
        <v>104</v>
      </c>
      <c r="CM7007" s="273" t="s">
        <v>73</v>
      </c>
      <c r="CN7007" s="273">
        <v>3</v>
      </c>
    </row>
    <row r="7008" spans="74:92">
      <c r="BV7008" s="273" t="s">
        <v>64</v>
      </c>
      <c r="BW7008" s="273" t="s">
        <v>404</v>
      </c>
      <c r="BX7008" s="273" t="s">
        <v>408</v>
      </c>
      <c r="BY7008" s="273" t="s">
        <v>423</v>
      </c>
      <c r="BZ7008" s="273" t="s">
        <v>126</v>
      </c>
      <c r="CA7008" s="273" t="s">
        <v>127</v>
      </c>
      <c r="CB7008" s="273" t="s">
        <v>133</v>
      </c>
      <c r="CC7008" s="273" t="s">
        <v>134</v>
      </c>
      <c r="CD7008" s="282">
        <v>7</v>
      </c>
      <c r="CE7008" s="274">
        <v>45047</v>
      </c>
      <c r="CI7008" s="273" t="s">
        <v>104</v>
      </c>
      <c r="CM7008" s="273" t="s">
        <v>73</v>
      </c>
      <c r="CN7008" s="273">
        <v>3</v>
      </c>
    </row>
    <row r="7009" spans="74:92">
      <c r="BV7009" s="273" t="s">
        <v>64</v>
      </c>
      <c r="BW7009" s="273" t="s">
        <v>404</v>
      </c>
      <c r="BX7009" s="273" t="s">
        <v>408</v>
      </c>
      <c r="BY7009" s="273" t="s">
        <v>423</v>
      </c>
      <c r="BZ7009" s="273" t="s">
        <v>126</v>
      </c>
      <c r="CA7009" s="273" t="s">
        <v>127</v>
      </c>
      <c r="CB7009" s="273" t="s">
        <v>128</v>
      </c>
      <c r="CC7009" s="273" t="s">
        <v>129</v>
      </c>
      <c r="CD7009" s="282">
        <v>6</v>
      </c>
      <c r="CE7009" s="274">
        <v>45047</v>
      </c>
      <c r="CI7009" s="273" t="s">
        <v>80</v>
      </c>
      <c r="CM7009" s="273" t="s">
        <v>73</v>
      </c>
      <c r="CN7009" s="273">
        <v>3</v>
      </c>
    </row>
    <row r="7010" spans="74:92">
      <c r="BV7010" s="273" t="s">
        <v>64</v>
      </c>
      <c r="BW7010" s="273" t="s">
        <v>404</v>
      </c>
      <c r="BX7010" s="273" t="s">
        <v>408</v>
      </c>
      <c r="BY7010" s="273" t="s">
        <v>423</v>
      </c>
      <c r="BZ7010" s="273" t="s">
        <v>110</v>
      </c>
      <c r="CA7010" s="273" t="s">
        <v>111</v>
      </c>
      <c r="CB7010" s="273" t="s">
        <v>112</v>
      </c>
      <c r="CC7010" s="273" t="s">
        <v>113</v>
      </c>
      <c r="CD7010" s="282">
        <v>4</v>
      </c>
      <c r="CE7010" s="274">
        <v>45047</v>
      </c>
      <c r="CI7010" s="273" t="s">
        <v>80</v>
      </c>
      <c r="CM7010" s="273" t="s">
        <v>73</v>
      </c>
      <c r="CN7010" s="273">
        <v>3</v>
      </c>
    </row>
    <row r="7011" spans="74:92">
      <c r="BV7011" s="273" t="s">
        <v>64</v>
      </c>
      <c r="BW7011" s="273" t="s">
        <v>404</v>
      </c>
      <c r="BX7011" s="273" t="s">
        <v>408</v>
      </c>
      <c r="BY7011" s="273" t="s">
        <v>423</v>
      </c>
      <c r="BZ7011" s="273" t="s">
        <v>86</v>
      </c>
      <c r="CA7011" s="273" t="s">
        <v>87</v>
      </c>
      <c r="CB7011" s="273" t="s">
        <v>101</v>
      </c>
      <c r="CC7011" s="273" t="s">
        <v>102</v>
      </c>
      <c r="CD7011" s="282">
        <v>4</v>
      </c>
      <c r="CE7011" s="274">
        <v>45047</v>
      </c>
      <c r="CF7011" s="273">
        <v>622319.35999999999</v>
      </c>
      <c r="CG7011" s="273" t="s">
        <v>2268</v>
      </c>
      <c r="CH7011" s="273">
        <v>18115.716569600001</v>
      </c>
      <c r="CI7011" s="273" t="s">
        <v>104</v>
      </c>
      <c r="CM7011" s="273" t="s">
        <v>73</v>
      </c>
      <c r="CN7011" s="273">
        <v>3</v>
      </c>
    </row>
    <row r="7012" spans="74:92">
      <c r="BV7012" s="273" t="s">
        <v>64</v>
      </c>
      <c r="BW7012" s="273" t="s">
        <v>404</v>
      </c>
      <c r="BX7012" s="273" t="s">
        <v>408</v>
      </c>
      <c r="BY7012" s="273" t="s">
        <v>423</v>
      </c>
      <c r="BZ7012" s="273" t="s">
        <v>86</v>
      </c>
      <c r="CA7012" s="273" t="s">
        <v>87</v>
      </c>
      <c r="CB7012" s="273" t="s">
        <v>88</v>
      </c>
      <c r="CC7012" s="273" t="s">
        <v>89</v>
      </c>
      <c r="CD7012" s="282">
        <v>3</v>
      </c>
      <c r="CE7012" s="274">
        <v>45047</v>
      </c>
      <c r="CF7012" s="273">
        <v>19970</v>
      </c>
      <c r="CG7012" s="273" t="s">
        <v>80</v>
      </c>
      <c r="CH7012" s="273">
        <v>19970</v>
      </c>
      <c r="CI7012" s="273" t="s">
        <v>80</v>
      </c>
      <c r="CM7012" s="273" t="s">
        <v>73</v>
      </c>
      <c r="CN7012" s="273">
        <v>3</v>
      </c>
    </row>
    <row r="7013" spans="74:92">
      <c r="BV7013" s="273" t="s">
        <v>64</v>
      </c>
      <c r="BW7013" s="273" t="s">
        <v>404</v>
      </c>
      <c r="BX7013" s="273" t="s">
        <v>408</v>
      </c>
      <c r="BY7013" s="273" t="s">
        <v>423</v>
      </c>
      <c r="BZ7013" s="273" t="s">
        <v>86</v>
      </c>
      <c r="CA7013" s="273" t="s">
        <v>87</v>
      </c>
      <c r="CB7013" s="273" t="s">
        <v>88</v>
      </c>
      <c r="CC7013" s="273" t="s">
        <v>89</v>
      </c>
      <c r="CD7013" s="282">
        <v>3</v>
      </c>
      <c r="CE7013" s="274">
        <v>45078</v>
      </c>
      <c r="CF7013" s="273">
        <v>18464</v>
      </c>
      <c r="CG7013" s="273" t="s">
        <v>80</v>
      </c>
      <c r="CH7013" s="273">
        <v>18464</v>
      </c>
      <c r="CI7013" s="273" t="s">
        <v>80</v>
      </c>
      <c r="CM7013" s="273" t="s">
        <v>73</v>
      </c>
      <c r="CN7013" s="273">
        <v>3</v>
      </c>
    </row>
    <row r="7014" spans="74:92">
      <c r="BV7014" s="273" t="s">
        <v>64</v>
      </c>
      <c r="BW7014" s="273" t="s">
        <v>404</v>
      </c>
      <c r="BX7014" s="273" t="s">
        <v>408</v>
      </c>
      <c r="BY7014" s="273" t="s">
        <v>423</v>
      </c>
      <c r="BZ7014" s="273" t="s">
        <v>86</v>
      </c>
      <c r="CA7014" s="273" t="s">
        <v>87</v>
      </c>
      <c r="CB7014" s="273" t="s">
        <v>101</v>
      </c>
      <c r="CC7014" s="273" t="s">
        <v>102</v>
      </c>
      <c r="CD7014" s="282">
        <v>4</v>
      </c>
      <c r="CE7014" s="274">
        <v>45078</v>
      </c>
      <c r="CF7014" s="273">
        <v>585698.31999999995</v>
      </c>
      <c r="CG7014" s="273" t="s">
        <v>2268</v>
      </c>
      <c r="CH7014" s="273">
        <v>17049.678095200001</v>
      </c>
      <c r="CI7014" s="273" t="s">
        <v>104</v>
      </c>
      <c r="CM7014" s="273" t="s">
        <v>73</v>
      </c>
      <c r="CN7014" s="273">
        <v>3</v>
      </c>
    </row>
    <row r="7015" spans="74:92">
      <c r="BV7015" s="273" t="s">
        <v>64</v>
      </c>
      <c r="BW7015" s="273" t="s">
        <v>404</v>
      </c>
      <c r="BX7015" s="273" t="s">
        <v>408</v>
      </c>
      <c r="BY7015" s="273" t="s">
        <v>423</v>
      </c>
      <c r="BZ7015" s="273" t="s">
        <v>110</v>
      </c>
      <c r="CA7015" s="273" t="s">
        <v>111</v>
      </c>
      <c r="CB7015" s="273" t="s">
        <v>112</v>
      </c>
      <c r="CC7015" s="273" t="s">
        <v>113</v>
      </c>
      <c r="CD7015" s="282">
        <v>4</v>
      </c>
      <c r="CE7015" s="274">
        <v>45078</v>
      </c>
      <c r="CI7015" s="273" t="s">
        <v>80</v>
      </c>
      <c r="CM7015" s="273" t="s">
        <v>73</v>
      </c>
      <c r="CN7015" s="273">
        <v>3</v>
      </c>
    </row>
    <row r="7016" spans="74:92">
      <c r="BV7016" s="273" t="s">
        <v>64</v>
      </c>
      <c r="BW7016" s="273" t="s">
        <v>404</v>
      </c>
      <c r="BX7016" s="273" t="s">
        <v>408</v>
      </c>
      <c r="BY7016" s="273" t="s">
        <v>423</v>
      </c>
      <c r="BZ7016" s="273" t="s">
        <v>126</v>
      </c>
      <c r="CA7016" s="273" t="s">
        <v>127</v>
      </c>
      <c r="CB7016" s="273" t="s">
        <v>133</v>
      </c>
      <c r="CC7016" s="273" t="s">
        <v>134</v>
      </c>
      <c r="CD7016" s="282">
        <v>7</v>
      </c>
      <c r="CE7016" s="274">
        <v>45078</v>
      </c>
      <c r="CI7016" s="273" t="s">
        <v>104</v>
      </c>
      <c r="CM7016" s="273" t="s">
        <v>73</v>
      </c>
      <c r="CN7016" s="273">
        <v>3</v>
      </c>
    </row>
    <row r="7017" spans="74:92">
      <c r="BV7017" s="273" t="s">
        <v>64</v>
      </c>
      <c r="BW7017" s="273" t="s">
        <v>404</v>
      </c>
      <c r="BX7017" s="273" t="s">
        <v>408</v>
      </c>
      <c r="BY7017" s="273" t="s">
        <v>423</v>
      </c>
      <c r="BZ7017" s="273" t="s">
        <v>110</v>
      </c>
      <c r="CA7017" s="273" t="s">
        <v>111</v>
      </c>
      <c r="CB7017" s="273" t="s">
        <v>117</v>
      </c>
      <c r="CC7017" s="273" t="s">
        <v>118</v>
      </c>
      <c r="CD7017" s="282">
        <v>5</v>
      </c>
      <c r="CE7017" s="274">
        <v>45078</v>
      </c>
      <c r="CI7017" s="273" t="s">
        <v>104</v>
      </c>
      <c r="CM7017" s="273" t="s">
        <v>73</v>
      </c>
      <c r="CN7017" s="273">
        <v>3</v>
      </c>
    </row>
    <row r="7018" spans="74:92">
      <c r="BV7018" s="273" t="s">
        <v>64</v>
      </c>
      <c r="BW7018" s="273" t="s">
        <v>404</v>
      </c>
      <c r="BX7018" s="273" t="s">
        <v>408</v>
      </c>
      <c r="BY7018" s="273" t="s">
        <v>423</v>
      </c>
      <c r="BZ7018" s="273" t="s">
        <v>126</v>
      </c>
      <c r="CA7018" s="273" t="s">
        <v>127</v>
      </c>
      <c r="CB7018" s="273" t="s">
        <v>128</v>
      </c>
      <c r="CC7018" s="273" t="s">
        <v>129</v>
      </c>
      <c r="CD7018" s="282">
        <v>6</v>
      </c>
      <c r="CE7018" s="274">
        <v>45078</v>
      </c>
      <c r="CI7018" s="273" t="s">
        <v>80</v>
      </c>
      <c r="CM7018" s="273" t="s">
        <v>73</v>
      </c>
      <c r="CN7018" s="273">
        <v>3</v>
      </c>
    </row>
    <row r="7019" spans="74:92">
      <c r="BV7019" s="273" t="s">
        <v>64</v>
      </c>
      <c r="BW7019" s="273" t="s">
        <v>404</v>
      </c>
      <c r="BX7019" s="273" t="s">
        <v>408</v>
      </c>
      <c r="BY7019" s="273" t="s">
        <v>423</v>
      </c>
      <c r="BZ7019" s="273" t="s">
        <v>151</v>
      </c>
      <c r="CA7019" s="273" t="s">
        <v>152</v>
      </c>
      <c r="CB7019" s="273" t="s">
        <v>153</v>
      </c>
      <c r="CC7019" s="273" t="s">
        <v>154</v>
      </c>
      <c r="CD7019" s="282">
        <v>10</v>
      </c>
      <c r="CE7019" s="274">
        <v>45078</v>
      </c>
      <c r="CF7019" s="273">
        <v>18464</v>
      </c>
      <c r="CG7019" s="273" t="s">
        <v>80</v>
      </c>
      <c r="CH7019" s="273">
        <v>18464</v>
      </c>
      <c r="CI7019" s="273" t="s">
        <v>80</v>
      </c>
      <c r="CM7019" s="273" t="s">
        <v>73</v>
      </c>
      <c r="CN7019" s="273">
        <v>3</v>
      </c>
    </row>
    <row r="7020" spans="74:92">
      <c r="BV7020" s="273" t="s">
        <v>64</v>
      </c>
      <c r="BW7020" s="273" t="s">
        <v>404</v>
      </c>
      <c r="BX7020" s="273" t="s">
        <v>408</v>
      </c>
      <c r="BY7020" s="273" t="s">
        <v>423</v>
      </c>
      <c r="BZ7020" s="273" t="s">
        <v>138</v>
      </c>
      <c r="CA7020" s="273" t="s">
        <v>139</v>
      </c>
      <c r="CB7020" s="273" t="s">
        <v>140</v>
      </c>
      <c r="CC7020" s="273" t="s">
        <v>141</v>
      </c>
      <c r="CD7020" s="282">
        <v>9</v>
      </c>
      <c r="CE7020" s="274">
        <v>45078</v>
      </c>
      <c r="CF7020" s="273">
        <v>0</v>
      </c>
      <c r="CG7020" s="273" t="s">
        <v>80</v>
      </c>
      <c r="CH7020" s="273">
        <v>0</v>
      </c>
      <c r="CI7020" s="273" t="s">
        <v>80</v>
      </c>
      <c r="CM7020" s="273" t="s">
        <v>73</v>
      </c>
      <c r="CN7020" s="273">
        <v>3</v>
      </c>
    </row>
    <row r="7021" spans="74:92">
      <c r="BV7021" s="273" t="s">
        <v>64</v>
      </c>
      <c r="BW7021" s="273" t="s">
        <v>404</v>
      </c>
      <c r="BX7021" s="273" t="s">
        <v>408</v>
      </c>
      <c r="BY7021" s="273" t="s">
        <v>423</v>
      </c>
      <c r="BZ7021" s="273" t="s">
        <v>167</v>
      </c>
      <c r="CA7021" s="273" t="s">
        <v>168</v>
      </c>
      <c r="CB7021" s="273" t="s">
        <v>169</v>
      </c>
      <c r="CC7021" s="273" t="s">
        <v>170</v>
      </c>
      <c r="CD7021" s="282">
        <v>12</v>
      </c>
      <c r="CE7021" s="274">
        <v>45078</v>
      </c>
      <c r="CF7021" s="273">
        <v>1097</v>
      </c>
      <c r="CG7021" s="273" t="s">
        <v>80</v>
      </c>
      <c r="CH7021" s="273">
        <v>1097</v>
      </c>
      <c r="CI7021" s="273" t="s">
        <v>80</v>
      </c>
      <c r="CM7021" s="273" t="s">
        <v>73</v>
      </c>
      <c r="CN7021" s="273">
        <v>3</v>
      </c>
    </row>
    <row r="7022" spans="74:92">
      <c r="BV7022" s="273" t="s">
        <v>64</v>
      </c>
      <c r="BW7022" s="273" t="s">
        <v>404</v>
      </c>
      <c r="BX7022" s="273" t="s">
        <v>408</v>
      </c>
      <c r="BY7022" s="273" t="s">
        <v>423</v>
      </c>
      <c r="BZ7022" s="273" t="s">
        <v>151</v>
      </c>
      <c r="CA7022" s="273" t="s">
        <v>152</v>
      </c>
      <c r="CB7022" s="273" t="s">
        <v>161</v>
      </c>
      <c r="CC7022" s="273" t="s">
        <v>162</v>
      </c>
      <c r="CD7022" s="282">
        <v>11</v>
      </c>
      <c r="CE7022" s="274">
        <v>45078</v>
      </c>
      <c r="CF7022" s="273">
        <v>14771.2</v>
      </c>
      <c r="CG7022" s="273" t="s">
        <v>80</v>
      </c>
      <c r="CH7022" s="273">
        <v>14771.2</v>
      </c>
      <c r="CI7022" s="273" t="s">
        <v>80</v>
      </c>
      <c r="CM7022" s="273" t="s">
        <v>73</v>
      </c>
      <c r="CN7022" s="273">
        <v>3</v>
      </c>
    </row>
    <row r="7023" spans="74:92">
      <c r="BV7023" s="273" t="s">
        <v>64</v>
      </c>
      <c r="BW7023" s="273" t="s">
        <v>404</v>
      </c>
      <c r="BX7023" s="273" t="s">
        <v>408</v>
      </c>
      <c r="BY7023" s="273" t="s">
        <v>423</v>
      </c>
      <c r="BZ7023" s="273" t="s">
        <v>167</v>
      </c>
      <c r="CA7023" s="273" t="s">
        <v>168</v>
      </c>
      <c r="CB7023" s="273" t="s">
        <v>353</v>
      </c>
      <c r="CC7023" s="273" t="s">
        <v>354</v>
      </c>
      <c r="CD7023" s="282">
        <v>13</v>
      </c>
      <c r="CE7023" s="274">
        <v>45078</v>
      </c>
      <c r="CF7023" s="273">
        <v>0</v>
      </c>
      <c r="CG7023" s="273" t="s">
        <v>80</v>
      </c>
      <c r="CH7023" s="273">
        <v>0</v>
      </c>
      <c r="CI7023" s="273" t="s">
        <v>80</v>
      </c>
      <c r="CM7023" s="273" t="s">
        <v>73</v>
      </c>
      <c r="CN7023" s="273">
        <v>3</v>
      </c>
    </row>
    <row r="7024" spans="74:92">
      <c r="BV7024" s="273" t="s">
        <v>64</v>
      </c>
      <c r="BW7024" s="273" t="s">
        <v>404</v>
      </c>
      <c r="BX7024" s="273" t="s">
        <v>408</v>
      </c>
      <c r="BY7024" s="273" t="s">
        <v>423</v>
      </c>
      <c r="BZ7024" s="273" t="s">
        <v>167</v>
      </c>
      <c r="CA7024" s="273" t="s">
        <v>168</v>
      </c>
      <c r="CB7024" s="273" t="s">
        <v>313</v>
      </c>
      <c r="CC7024" s="273" t="s">
        <v>314</v>
      </c>
      <c r="CD7024" s="282">
        <v>14</v>
      </c>
      <c r="CE7024" s="274">
        <v>45078</v>
      </c>
      <c r="CF7024" s="273">
        <v>0</v>
      </c>
      <c r="CG7024" s="273" t="s">
        <v>80</v>
      </c>
      <c r="CH7024" s="273">
        <v>0</v>
      </c>
      <c r="CI7024" s="273" t="s">
        <v>80</v>
      </c>
      <c r="CM7024" s="273" t="s">
        <v>73</v>
      </c>
      <c r="CN7024" s="273">
        <v>3</v>
      </c>
    </row>
    <row r="7025" spans="74:92">
      <c r="BV7025" s="273" t="s">
        <v>64</v>
      </c>
      <c r="BW7025" s="273" t="s">
        <v>404</v>
      </c>
      <c r="BX7025" s="273" t="s">
        <v>408</v>
      </c>
      <c r="BY7025" s="273" t="s">
        <v>423</v>
      </c>
      <c r="BZ7025" s="273" t="s">
        <v>204</v>
      </c>
      <c r="CA7025" s="273" t="s">
        <v>205</v>
      </c>
      <c r="CB7025" s="273" t="s">
        <v>206</v>
      </c>
      <c r="CC7025" s="273" t="s">
        <v>207</v>
      </c>
      <c r="CD7025" s="282">
        <v>0</v>
      </c>
      <c r="CE7025" s="274">
        <v>45078</v>
      </c>
      <c r="CG7025" s="273" t="s">
        <v>181</v>
      </c>
      <c r="CI7025" s="273" t="s">
        <v>208</v>
      </c>
      <c r="CJ7025" s="273" t="s">
        <v>209</v>
      </c>
      <c r="CM7025" s="273" t="s">
        <v>73</v>
      </c>
      <c r="CN7025" s="273">
        <v>3</v>
      </c>
    </row>
    <row r="7026" spans="74:92">
      <c r="BV7026" s="273" t="s">
        <v>64</v>
      </c>
      <c r="BW7026" s="273" t="s">
        <v>404</v>
      </c>
      <c r="BX7026" s="273" t="s">
        <v>408</v>
      </c>
      <c r="BY7026" s="273" t="s">
        <v>423</v>
      </c>
      <c r="BZ7026" s="273" t="s">
        <v>86</v>
      </c>
      <c r="CA7026" s="273" t="s">
        <v>87</v>
      </c>
      <c r="CB7026" s="273" t="s">
        <v>179</v>
      </c>
      <c r="CC7026" s="273" t="s">
        <v>180</v>
      </c>
      <c r="CD7026" s="282">
        <v>1</v>
      </c>
      <c r="CE7026" s="274">
        <v>45078</v>
      </c>
      <c r="CG7026" s="273" t="s">
        <v>181</v>
      </c>
      <c r="CI7026" s="273" t="s">
        <v>181</v>
      </c>
      <c r="CJ7026" s="273" t="s">
        <v>1837</v>
      </c>
      <c r="CM7026" s="273" t="s">
        <v>73</v>
      </c>
      <c r="CN7026" s="273">
        <v>3</v>
      </c>
    </row>
    <row r="7027" spans="74:92">
      <c r="BV7027" s="273" t="s">
        <v>64</v>
      </c>
      <c r="BW7027" s="273" t="s">
        <v>404</v>
      </c>
      <c r="BX7027" s="273" t="s">
        <v>408</v>
      </c>
      <c r="BY7027" s="273" t="s">
        <v>423</v>
      </c>
      <c r="BZ7027" s="273" t="s">
        <v>167</v>
      </c>
      <c r="CA7027" s="273" t="s">
        <v>168</v>
      </c>
      <c r="CB7027" s="273" t="s">
        <v>319</v>
      </c>
      <c r="CC7027" s="273" t="s">
        <v>320</v>
      </c>
      <c r="CD7027" s="282">
        <v>15</v>
      </c>
      <c r="CE7027" s="274">
        <v>45078</v>
      </c>
      <c r="CF7027" s="273">
        <v>218</v>
      </c>
      <c r="CG7027" s="273" t="s">
        <v>80</v>
      </c>
      <c r="CH7027" s="273">
        <v>218</v>
      </c>
      <c r="CI7027" s="273" t="s">
        <v>80</v>
      </c>
      <c r="CM7027" s="273" t="s">
        <v>73</v>
      </c>
      <c r="CN7027" s="273">
        <v>3</v>
      </c>
    </row>
    <row r="7028" spans="74:92">
      <c r="BV7028" s="273" t="s">
        <v>64</v>
      </c>
      <c r="BW7028" s="273" t="s">
        <v>404</v>
      </c>
      <c r="BX7028" s="273" t="s">
        <v>408</v>
      </c>
      <c r="BY7028" s="273" t="s">
        <v>423</v>
      </c>
      <c r="BZ7028" s="273" t="s">
        <v>138</v>
      </c>
      <c r="CA7028" s="273" t="s">
        <v>139</v>
      </c>
      <c r="CB7028" s="273" t="s">
        <v>190</v>
      </c>
      <c r="CC7028" s="273" t="s">
        <v>191</v>
      </c>
      <c r="CD7028" s="282">
        <v>8</v>
      </c>
      <c r="CE7028" s="274">
        <v>45078</v>
      </c>
      <c r="CF7028" s="273">
        <v>0</v>
      </c>
      <c r="CG7028" s="273" t="s">
        <v>80</v>
      </c>
      <c r="CH7028" s="273">
        <v>0</v>
      </c>
      <c r="CI7028" s="273" t="s">
        <v>80</v>
      </c>
      <c r="CM7028" s="273" t="s">
        <v>73</v>
      </c>
      <c r="CN7028" s="273">
        <v>3</v>
      </c>
    </row>
    <row r="7029" spans="74:92">
      <c r="BV7029" s="273" t="s">
        <v>64</v>
      </c>
      <c r="BW7029" s="273" t="s">
        <v>404</v>
      </c>
      <c r="BX7029" s="273" t="s">
        <v>408</v>
      </c>
      <c r="BY7029" s="273" t="s">
        <v>423</v>
      </c>
      <c r="BZ7029" s="273" t="s">
        <v>86</v>
      </c>
      <c r="CA7029" s="273" t="s">
        <v>87</v>
      </c>
      <c r="CB7029" s="273" t="s">
        <v>233</v>
      </c>
      <c r="CC7029" s="273" t="s">
        <v>234</v>
      </c>
      <c r="CD7029" s="282">
        <v>1</v>
      </c>
      <c r="CE7029" s="274">
        <v>45078</v>
      </c>
      <c r="CG7029" s="273" t="s">
        <v>181</v>
      </c>
      <c r="CI7029" s="273" t="s">
        <v>181</v>
      </c>
      <c r="CJ7029" s="273" t="s">
        <v>242</v>
      </c>
      <c r="CM7029" s="273" t="s">
        <v>73</v>
      </c>
      <c r="CN7029" s="273">
        <v>3</v>
      </c>
    </row>
    <row r="7030" spans="74:92">
      <c r="BV7030" s="273" t="s">
        <v>64</v>
      </c>
      <c r="BW7030" s="273" t="s">
        <v>404</v>
      </c>
      <c r="BX7030" s="273" t="s">
        <v>408</v>
      </c>
      <c r="BY7030" s="273" t="s">
        <v>423</v>
      </c>
      <c r="BZ7030" s="273" t="s">
        <v>86</v>
      </c>
      <c r="CA7030" s="273" t="s">
        <v>87</v>
      </c>
      <c r="CB7030" s="273" t="s">
        <v>217</v>
      </c>
      <c r="CC7030" s="273" t="s">
        <v>218</v>
      </c>
      <c r="CD7030" s="282">
        <v>2</v>
      </c>
      <c r="CE7030" s="274">
        <v>45078</v>
      </c>
      <c r="CG7030" s="273" t="s">
        <v>181</v>
      </c>
      <c r="CI7030" s="273" t="s">
        <v>181</v>
      </c>
      <c r="CJ7030" s="273" t="s">
        <v>448</v>
      </c>
      <c r="CM7030" s="273" t="s">
        <v>73</v>
      </c>
      <c r="CN7030" s="273">
        <v>3</v>
      </c>
    </row>
    <row r="7031" spans="74:92">
      <c r="BV7031" s="273" t="s">
        <v>64</v>
      </c>
      <c r="BW7031" s="273" t="s">
        <v>404</v>
      </c>
      <c r="BX7031" s="273" t="s">
        <v>408</v>
      </c>
      <c r="BY7031" s="273" t="s">
        <v>423</v>
      </c>
      <c r="BZ7031" s="273" t="s">
        <v>86</v>
      </c>
      <c r="CA7031" s="273" t="s">
        <v>87</v>
      </c>
      <c r="CB7031" s="273" t="s">
        <v>225</v>
      </c>
      <c r="CC7031" s="273" t="s">
        <v>226</v>
      </c>
      <c r="CD7031" s="282">
        <v>5</v>
      </c>
      <c r="CE7031" s="274">
        <v>45078</v>
      </c>
      <c r="CF7031" s="273">
        <v>0</v>
      </c>
      <c r="CG7031" s="273" t="s">
        <v>80</v>
      </c>
      <c r="CH7031" s="273">
        <v>0</v>
      </c>
      <c r="CI7031" s="273" t="s">
        <v>80</v>
      </c>
      <c r="CM7031" s="273" t="s">
        <v>73</v>
      </c>
      <c r="CN7031" s="273">
        <v>3</v>
      </c>
    </row>
    <row r="7032" spans="74:92">
      <c r="BV7032" s="273" t="s">
        <v>64</v>
      </c>
      <c r="BW7032" s="273" t="s">
        <v>404</v>
      </c>
      <c r="BX7032" s="273" t="s">
        <v>408</v>
      </c>
      <c r="BY7032" s="273" t="s">
        <v>423</v>
      </c>
      <c r="BZ7032" s="273" t="s">
        <v>86</v>
      </c>
      <c r="CA7032" s="273" t="s">
        <v>87</v>
      </c>
      <c r="CB7032" s="273" t="s">
        <v>225</v>
      </c>
      <c r="CC7032" s="273" t="s">
        <v>226</v>
      </c>
      <c r="CD7032" s="282">
        <v>5</v>
      </c>
      <c r="CE7032" s="274">
        <v>45108</v>
      </c>
      <c r="CF7032" s="273">
        <v>0</v>
      </c>
      <c r="CG7032" s="273" t="s">
        <v>80</v>
      </c>
      <c r="CH7032" s="273">
        <v>0</v>
      </c>
      <c r="CI7032" s="273" t="s">
        <v>80</v>
      </c>
      <c r="CM7032" s="273" t="s">
        <v>73</v>
      </c>
      <c r="CN7032" s="273">
        <v>3</v>
      </c>
    </row>
    <row r="7033" spans="74:92">
      <c r="BV7033" s="273" t="s">
        <v>64</v>
      </c>
      <c r="BW7033" s="273" t="s">
        <v>404</v>
      </c>
      <c r="BX7033" s="273" t="s">
        <v>408</v>
      </c>
      <c r="BY7033" s="273" t="s">
        <v>423</v>
      </c>
      <c r="BZ7033" s="273" t="s">
        <v>86</v>
      </c>
      <c r="CA7033" s="273" t="s">
        <v>87</v>
      </c>
      <c r="CB7033" s="273" t="s">
        <v>217</v>
      </c>
      <c r="CC7033" s="273" t="s">
        <v>218</v>
      </c>
      <c r="CD7033" s="282">
        <v>2</v>
      </c>
      <c r="CE7033" s="274">
        <v>45108</v>
      </c>
      <c r="CG7033" s="273" t="s">
        <v>181</v>
      </c>
      <c r="CI7033" s="273" t="s">
        <v>181</v>
      </c>
      <c r="CJ7033" s="273" t="s">
        <v>448</v>
      </c>
      <c r="CM7033" s="273" t="s">
        <v>73</v>
      </c>
      <c r="CN7033" s="273">
        <v>3</v>
      </c>
    </row>
    <row r="7034" spans="74:92">
      <c r="BV7034" s="273" t="s">
        <v>64</v>
      </c>
      <c r="BW7034" s="273" t="s">
        <v>404</v>
      </c>
      <c r="BX7034" s="273" t="s">
        <v>408</v>
      </c>
      <c r="BY7034" s="273" t="s">
        <v>423</v>
      </c>
      <c r="BZ7034" s="273" t="s">
        <v>86</v>
      </c>
      <c r="CA7034" s="273" t="s">
        <v>87</v>
      </c>
      <c r="CB7034" s="273" t="s">
        <v>233</v>
      </c>
      <c r="CC7034" s="273" t="s">
        <v>234</v>
      </c>
      <c r="CD7034" s="282">
        <v>1</v>
      </c>
      <c r="CE7034" s="274">
        <v>45108</v>
      </c>
      <c r="CG7034" s="273" t="s">
        <v>181</v>
      </c>
      <c r="CI7034" s="273" t="s">
        <v>181</v>
      </c>
      <c r="CJ7034" s="273" t="s">
        <v>1914</v>
      </c>
      <c r="CM7034" s="273" t="s">
        <v>73</v>
      </c>
      <c r="CN7034" s="273">
        <v>3</v>
      </c>
    </row>
    <row r="7035" spans="74:92">
      <c r="BV7035" s="273" t="s">
        <v>64</v>
      </c>
      <c r="BW7035" s="273" t="s">
        <v>404</v>
      </c>
      <c r="BX7035" s="273" t="s">
        <v>408</v>
      </c>
      <c r="BY7035" s="273" t="s">
        <v>423</v>
      </c>
      <c r="BZ7035" s="273" t="s">
        <v>138</v>
      </c>
      <c r="CA7035" s="273" t="s">
        <v>139</v>
      </c>
      <c r="CB7035" s="273" t="s">
        <v>190</v>
      </c>
      <c r="CC7035" s="273" t="s">
        <v>191</v>
      </c>
      <c r="CD7035" s="282">
        <v>8</v>
      </c>
      <c r="CE7035" s="274">
        <v>45108</v>
      </c>
      <c r="CF7035" s="273">
        <v>0</v>
      </c>
      <c r="CG7035" s="273" t="s">
        <v>80</v>
      </c>
      <c r="CH7035" s="273">
        <v>0</v>
      </c>
      <c r="CI7035" s="273" t="s">
        <v>80</v>
      </c>
      <c r="CM7035" s="273" t="s">
        <v>73</v>
      </c>
      <c r="CN7035" s="273">
        <v>3</v>
      </c>
    </row>
    <row r="7036" spans="74:92">
      <c r="BV7036" s="273" t="s">
        <v>64</v>
      </c>
      <c r="BW7036" s="273" t="s">
        <v>404</v>
      </c>
      <c r="BX7036" s="273" t="s">
        <v>408</v>
      </c>
      <c r="BY7036" s="273" t="s">
        <v>423</v>
      </c>
      <c r="BZ7036" s="273" t="s">
        <v>167</v>
      </c>
      <c r="CA7036" s="273" t="s">
        <v>168</v>
      </c>
      <c r="CB7036" s="273" t="s">
        <v>319</v>
      </c>
      <c r="CC7036" s="273" t="s">
        <v>320</v>
      </c>
      <c r="CD7036" s="282">
        <v>15</v>
      </c>
      <c r="CE7036" s="274">
        <v>45108</v>
      </c>
      <c r="CF7036" s="273">
        <v>223</v>
      </c>
      <c r="CG7036" s="273" t="s">
        <v>80</v>
      </c>
      <c r="CH7036" s="273">
        <v>223</v>
      </c>
      <c r="CI7036" s="273" t="s">
        <v>80</v>
      </c>
      <c r="CM7036" s="273" t="s">
        <v>73</v>
      </c>
      <c r="CN7036" s="273">
        <v>3</v>
      </c>
    </row>
    <row r="7037" spans="74:92">
      <c r="BV7037" s="273" t="s">
        <v>64</v>
      </c>
      <c r="BW7037" s="273" t="s">
        <v>404</v>
      </c>
      <c r="BX7037" s="273" t="s">
        <v>408</v>
      </c>
      <c r="BY7037" s="273" t="s">
        <v>423</v>
      </c>
      <c r="BZ7037" s="273" t="s">
        <v>86</v>
      </c>
      <c r="CA7037" s="273" t="s">
        <v>87</v>
      </c>
      <c r="CB7037" s="273" t="s">
        <v>179</v>
      </c>
      <c r="CC7037" s="273" t="s">
        <v>180</v>
      </c>
      <c r="CD7037" s="282">
        <v>1</v>
      </c>
      <c r="CE7037" s="274">
        <v>45108</v>
      </c>
      <c r="CG7037" s="273" t="s">
        <v>181</v>
      </c>
      <c r="CI7037" s="273" t="s">
        <v>181</v>
      </c>
      <c r="CJ7037" s="273" t="s">
        <v>242</v>
      </c>
      <c r="CM7037" s="273" t="s">
        <v>73</v>
      </c>
      <c r="CN7037" s="273">
        <v>3</v>
      </c>
    </row>
    <row r="7038" spans="74:92">
      <c r="BV7038" s="273" t="s">
        <v>64</v>
      </c>
      <c r="BW7038" s="273" t="s">
        <v>404</v>
      </c>
      <c r="BX7038" s="273" t="s">
        <v>408</v>
      </c>
      <c r="BY7038" s="273" t="s">
        <v>423</v>
      </c>
      <c r="BZ7038" s="273" t="s">
        <v>204</v>
      </c>
      <c r="CA7038" s="273" t="s">
        <v>205</v>
      </c>
      <c r="CB7038" s="273" t="s">
        <v>206</v>
      </c>
      <c r="CC7038" s="273" t="s">
        <v>207</v>
      </c>
      <c r="CD7038" s="282">
        <v>0</v>
      </c>
      <c r="CE7038" s="274">
        <v>45108</v>
      </c>
      <c r="CG7038" s="273" t="s">
        <v>181</v>
      </c>
      <c r="CI7038" s="273" t="s">
        <v>208</v>
      </c>
      <c r="CJ7038" s="273" t="s">
        <v>209</v>
      </c>
      <c r="CM7038" s="273" t="s">
        <v>73</v>
      </c>
      <c r="CN7038" s="273">
        <v>3</v>
      </c>
    </row>
    <row r="7039" spans="74:92">
      <c r="BV7039" s="273" t="s">
        <v>64</v>
      </c>
      <c r="BW7039" s="273" t="s">
        <v>404</v>
      </c>
      <c r="BX7039" s="273" t="s">
        <v>408</v>
      </c>
      <c r="BY7039" s="273" t="s">
        <v>423</v>
      </c>
      <c r="BZ7039" s="273" t="s">
        <v>167</v>
      </c>
      <c r="CA7039" s="273" t="s">
        <v>168</v>
      </c>
      <c r="CB7039" s="273" t="s">
        <v>313</v>
      </c>
      <c r="CC7039" s="273" t="s">
        <v>314</v>
      </c>
      <c r="CD7039" s="282">
        <v>14</v>
      </c>
      <c r="CE7039" s="274">
        <v>45108</v>
      </c>
      <c r="CF7039" s="273">
        <v>0</v>
      </c>
      <c r="CG7039" s="273" t="s">
        <v>80</v>
      </c>
      <c r="CH7039" s="273">
        <v>0</v>
      </c>
      <c r="CI7039" s="273" t="s">
        <v>80</v>
      </c>
      <c r="CM7039" s="273" t="s">
        <v>73</v>
      </c>
      <c r="CN7039" s="273">
        <v>3</v>
      </c>
    </row>
    <row r="7040" spans="74:92">
      <c r="BV7040" s="273" t="s">
        <v>64</v>
      </c>
      <c r="BW7040" s="273" t="s">
        <v>404</v>
      </c>
      <c r="BX7040" s="273" t="s">
        <v>408</v>
      </c>
      <c r="BY7040" s="273" t="s">
        <v>423</v>
      </c>
      <c r="BZ7040" s="273" t="s">
        <v>167</v>
      </c>
      <c r="CA7040" s="273" t="s">
        <v>168</v>
      </c>
      <c r="CB7040" s="273" t="s">
        <v>353</v>
      </c>
      <c r="CC7040" s="273" t="s">
        <v>354</v>
      </c>
      <c r="CD7040" s="282">
        <v>13</v>
      </c>
      <c r="CE7040" s="274">
        <v>45108</v>
      </c>
      <c r="CF7040" s="273">
        <v>263</v>
      </c>
      <c r="CG7040" s="273" t="s">
        <v>80</v>
      </c>
      <c r="CH7040" s="273">
        <v>263</v>
      </c>
      <c r="CI7040" s="273" t="s">
        <v>80</v>
      </c>
      <c r="CM7040" s="273" t="s">
        <v>73</v>
      </c>
      <c r="CN7040" s="273">
        <v>3</v>
      </c>
    </row>
    <row r="7041" spans="74:92">
      <c r="BV7041" s="273" t="s">
        <v>64</v>
      </c>
      <c r="BW7041" s="273" t="s">
        <v>404</v>
      </c>
      <c r="BX7041" s="273" t="s">
        <v>408</v>
      </c>
      <c r="BY7041" s="273" t="s">
        <v>423</v>
      </c>
      <c r="BZ7041" s="273" t="s">
        <v>151</v>
      </c>
      <c r="CA7041" s="273" t="s">
        <v>152</v>
      </c>
      <c r="CB7041" s="273" t="s">
        <v>161</v>
      </c>
      <c r="CC7041" s="273" t="s">
        <v>162</v>
      </c>
      <c r="CD7041" s="282">
        <v>11</v>
      </c>
      <c r="CE7041" s="274">
        <v>45108</v>
      </c>
      <c r="CF7041" s="273">
        <v>15127.2</v>
      </c>
      <c r="CG7041" s="273" t="s">
        <v>80</v>
      </c>
      <c r="CH7041" s="273">
        <v>15127.2</v>
      </c>
      <c r="CI7041" s="273" t="s">
        <v>80</v>
      </c>
      <c r="CM7041" s="273" t="s">
        <v>73</v>
      </c>
      <c r="CN7041" s="273">
        <v>3</v>
      </c>
    </row>
    <row r="7042" spans="74:92">
      <c r="BV7042" s="273" t="s">
        <v>64</v>
      </c>
      <c r="BW7042" s="273" t="s">
        <v>404</v>
      </c>
      <c r="BX7042" s="273" t="s">
        <v>408</v>
      </c>
      <c r="BY7042" s="273" t="s">
        <v>423</v>
      </c>
      <c r="BZ7042" s="273" t="s">
        <v>167</v>
      </c>
      <c r="CA7042" s="273" t="s">
        <v>168</v>
      </c>
      <c r="CB7042" s="273" t="s">
        <v>169</v>
      </c>
      <c r="CC7042" s="273" t="s">
        <v>170</v>
      </c>
      <c r="CD7042" s="282">
        <v>12</v>
      </c>
      <c r="CE7042" s="274">
        <v>45108</v>
      </c>
      <c r="CF7042" s="273">
        <v>976</v>
      </c>
      <c r="CG7042" s="273" t="s">
        <v>80</v>
      </c>
      <c r="CH7042" s="273">
        <v>976</v>
      </c>
      <c r="CI7042" s="273" t="s">
        <v>80</v>
      </c>
      <c r="CM7042" s="273" t="s">
        <v>73</v>
      </c>
      <c r="CN7042" s="273">
        <v>3</v>
      </c>
    </row>
    <row r="7043" spans="74:92">
      <c r="BV7043" s="273" t="s">
        <v>64</v>
      </c>
      <c r="BW7043" s="273" t="s">
        <v>404</v>
      </c>
      <c r="BX7043" s="273" t="s">
        <v>408</v>
      </c>
      <c r="BY7043" s="273" t="s">
        <v>423</v>
      </c>
      <c r="BZ7043" s="273" t="s">
        <v>138</v>
      </c>
      <c r="CA7043" s="273" t="s">
        <v>139</v>
      </c>
      <c r="CB7043" s="273" t="s">
        <v>140</v>
      </c>
      <c r="CC7043" s="273" t="s">
        <v>141</v>
      </c>
      <c r="CD7043" s="282">
        <v>9</v>
      </c>
      <c r="CE7043" s="274">
        <v>45108</v>
      </c>
      <c r="CF7043" s="273">
        <v>0</v>
      </c>
      <c r="CG7043" s="273" t="s">
        <v>80</v>
      </c>
      <c r="CH7043" s="273">
        <v>0</v>
      </c>
      <c r="CI7043" s="273" t="s">
        <v>80</v>
      </c>
      <c r="CM7043" s="273" t="s">
        <v>73</v>
      </c>
      <c r="CN7043" s="273">
        <v>3</v>
      </c>
    </row>
    <row r="7044" spans="74:92">
      <c r="BV7044" s="273" t="s">
        <v>64</v>
      </c>
      <c r="BW7044" s="273" t="s">
        <v>404</v>
      </c>
      <c r="BX7044" s="273" t="s">
        <v>408</v>
      </c>
      <c r="BY7044" s="273" t="s">
        <v>423</v>
      </c>
      <c r="BZ7044" s="273" t="s">
        <v>151</v>
      </c>
      <c r="CA7044" s="273" t="s">
        <v>152</v>
      </c>
      <c r="CB7044" s="273" t="s">
        <v>153</v>
      </c>
      <c r="CC7044" s="273" t="s">
        <v>154</v>
      </c>
      <c r="CD7044" s="282">
        <v>10</v>
      </c>
      <c r="CE7044" s="274">
        <v>45108</v>
      </c>
      <c r="CF7044" s="273">
        <v>18909</v>
      </c>
      <c r="CG7044" s="273" t="s">
        <v>80</v>
      </c>
      <c r="CH7044" s="273">
        <v>18909</v>
      </c>
      <c r="CI7044" s="273" t="s">
        <v>80</v>
      </c>
      <c r="CM7044" s="273" t="s">
        <v>73</v>
      </c>
      <c r="CN7044" s="273">
        <v>3</v>
      </c>
    </row>
    <row r="7045" spans="74:92">
      <c r="BV7045" s="273" t="s">
        <v>64</v>
      </c>
      <c r="BW7045" s="273" t="s">
        <v>404</v>
      </c>
      <c r="BX7045" s="273" t="s">
        <v>408</v>
      </c>
      <c r="BY7045" s="273" t="s">
        <v>423</v>
      </c>
      <c r="BZ7045" s="273" t="s">
        <v>126</v>
      </c>
      <c r="CA7045" s="273" t="s">
        <v>127</v>
      </c>
      <c r="CB7045" s="273" t="s">
        <v>128</v>
      </c>
      <c r="CC7045" s="273" t="s">
        <v>129</v>
      </c>
      <c r="CD7045" s="282">
        <v>6</v>
      </c>
      <c r="CE7045" s="274">
        <v>45108</v>
      </c>
      <c r="CI7045" s="273" t="s">
        <v>80</v>
      </c>
      <c r="CM7045" s="273" t="s">
        <v>73</v>
      </c>
      <c r="CN7045" s="273">
        <v>3</v>
      </c>
    </row>
    <row r="7046" spans="74:92">
      <c r="BV7046" s="273" t="s">
        <v>64</v>
      </c>
      <c r="BW7046" s="273" t="s">
        <v>404</v>
      </c>
      <c r="BX7046" s="273" t="s">
        <v>408</v>
      </c>
      <c r="BY7046" s="273" t="s">
        <v>423</v>
      </c>
      <c r="BZ7046" s="273" t="s">
        <v>110</v>
      </c>
      <c r="CA7046" s="273" t="s">
        <v>111</v>
      </c>
      <c r="CB7046" s="273" t="s">
        <v>117</v>
      </c>
      <c r="CC7046" s="273" t="s">
        <v>118</v>
      </c>
      <c r="CD7046" s="282">
        <v>5</v>
      </c>
      <c r="CE7046" s="274">
        <v>45108</v>
      </c>
      <c r="CI7046" s="273" t="s">
        <v>104</v>
      </c>
      <c r="CM7046" s="273" t="s">
        <v>73</v>
      </c>
      <c r="CN7046" s="273">
        <v>3</v>
      </c>
    </row>
    <row r="7047" spans="74:92">
      <c r="BV7047" s="273" t="s">
        <v>64</v>
      </c>
      <c r="BW7047" s="273" t="s">
        <v>404</v>
      </c>
      <c r="BX7047" s="273" t="s">
        <v>408</v>
      </c>
      <c r="BY7047" s="273" t="s">
        <v>423</v>
      </c>
      <c r="BZ7047" s="273" t="s">
        <v>126</v>
      </c>
      <c r="CA7047" s="273" t="s">
        <v>127</v>
      </c>
      <c r="CB7047" s="273" t="s">
        <v>133</v>
      </c>
      <c r="CC7047" s="273" t="s">
        <v>134</v>
      </c>
      <c r="CD7047" s="282">
        <v>7</v>
      </c>
      <c r="CE7047" s="274">
        <v>45108</v>
      </c>
      <c r="CI7047" s="273" t="s">
        <v>104</v>
      </c>
      <c r="CM7047" s="273" t="s">
        <v>73</v>
      </c>
      <c r="CN7047" s="273">
        <v>3</v>
      </c>
    </row>
    <row r="7048" spans="74:92">
      <c r="BV7048" s="273" t="s">
        <v>64</v>
      </c>
      <c r="BW7048" s="273" t="s">
        <v>404</v>
      </c>
      <c r="BX7048" s="273" t="s">
        <v>408</v>
      </c>
      <c r="BY7048" s="273" t="s">
        <v>423</v>
      </c>
      <c r="BZ7048" s="273" t="s">
        <v>110</v>
      </c>
      <c r="CA7048" s="273" t="s">
        <v>111</v>
      </c>
      <c r="CB7048" s="273" t="s">
        <v>112</v>
      </c>
      <c r="CC7048" s="273" t="s">
        <v>113</v>
      </c>
      <c r="CD7048" s="282">
        <v>4</v>
      </c>
      <c r="CE7048" s="274">
        <v>45108</v>
      </c>
      <c r="CI7048" s="273" t="s">
        <v>80</v>
      </c>
      <c r="CM7048" s="273" t="s">
        <v>73</v>
      </c>
      <c r="CN7048" s="273">
        <v>3</v>
      </c>
    </row>
    <row r="7049" spans="74:92">
      <c r="BV7049" s="273" t="s">
        <v>64</v>
      </c>
      <c r="BW7049" s="273" t="s">
        <v>404</v>
      </c>
      <c r="BX7049" s="273" t="s">
        <v>408</v>
      </c>
      <c r="BY7049" s="273" t="s">
        <v>423</v>
      </c>
      <c r="BZ7049" s="273" t="s">
        <v>86</v>
      </c>
      <c r="CA7049" s="273" t="s">
        <v>87</v>
      </c>
      <c r="CB7049" s="273" t="s">
        <v>101</v>
      </c>
      <c r="CC7049" s="273" t="s">
        <v>102</v>
      </c>
      <c r="CD7049" s="282">
        <v>4</v>
      </c>
      <c r="CE7049" s="274">
        <v>45108</v>
      </c>
      <c r="CF7049" s="273">
        <v>603362.97</v>
      </c>
      <c r="CG7049" s="273" t="s">
        <v>2268</v>
      </c>
      <c r="CH7049" s="273">
        <v>17563.896056699999</v>
      </c>
      <c r="CI7049" s="273" t="s">
        <v>104</v>
      </c>
      <c r="CM7049" s="273" t="s">
        <v>73</v>
      </c>
      <c r="CN7049" s="273">
        <v>3</v>
      </c>
    </row>
    <row r="7050" spans="74:92">
      <c r="BV7050" s="273" t="s">
        <v>64</v>
      </c>
      <c r="BW7050" s="273" t="s">
        <v>404</v>
      </c>
      <c r="BX7050" s="273" t="s">
        <v>408</v>
      </c>
      <c r="BY7050" s="273" t="s">
        <v>423</v>
      </c>
      <c r="BZ7050" s="273" t="s">
        <v>86</v>
      </c>
      <c r="CA7050" s="273" t="s">
        <v>87</v>
      </c>
      <c r="CB7050" s="273" t="s">
        <v>88</v>
      </c>
      <c r="CC7050" s="273" t="s">
        <v>89</v>
      </c>
      <c r="CD7050" s="282">
        <v>3</v>
      </c>
      <c r="CE7050" s="274">
        <v>45108</v>
      </c>
      <c r="CF7050" s="273">
        <v>18909</v>
      </c>
      <c r="CG7050" s="273" t="s">
        <v>80</v>
      </c>
      <c r="CH7050" s="273">
        <v>18909</v>
      </c>
      <c r="CI7050" s="273" t="s">
        <v>80</v>
      </c>
      <c r="CM7050" s="273" t="s">
        <v>73</v>
      </c>
      <c r="CN7050" s="273">
        <v>3</v>
      </c>
    </row>
    <row r="7051" spans="74:92">
      <c r="BV7051" s="273" t="s">
        <v>64</v>
      </c>
      <c r="BW7051" s="273" t="s">
        <v>404</v>
      </c>
      <c r="BX7051" s="273" t="s">
        <v>408</v>
      </c>
      <c r="BY7051" s="273" t="s">
        <v>423</v>
      </c>
      <c r="BZ7051" s="273" t="s">
        <v>86</v>
      </c>
      <c r="CA7051" s="273" t="s">
        <v>87</v>
      </c>
      <c r="CB7051" s="273" t="s">
        <v>88</v>
      </c>
      <c r="CC7051" s="273" t="s">
        <v>89</v>
      </c>
      <c r="CD7051" s="282">
        <v>3</v>
      </c>
      <c r="CE7051" s="274">
        <v>45139</v>
      </c>
      <c r="CF7051" s="273">
        <v>18602</v>
      </c>
      <c r="CG7051" s="273" t="s">
        <v>80</v>
      </c>
      <c r="CH7051" s="273">
        <v>18602</v>
      </c>
      <c r="CI7051" s="273" t="s">
        <v>80</v>
      </c>
      <c r="CM7051" s="273" t="s">
        <v>73</v>
      </c>
      <c r="CN7051" s="273">
        <v>3</v>
      </c>
    </row>
    <row r="7052" spans="74:92">
      <c r="BV7052" s="273" t="s">
        <v>64</v>
      </c>
      <c r="BW7052" s="273" t="s">
        <v>404</v>
      </c>
      <c r="BX7052" s="273" t="s">
        <v>408</v>
      </c>
      <c r="BY7052" s="273" t="s">
        <v>423</v>
      </c>
      <c r="BZ7052" s="273" t="s">
        <v>86</v>
      </c>
      <c r="CA7052" s="273" t="s">
        <v>87</v>
      </c>
      <c r="CB7052" s="273" t="s">
        <v>101</v>
      </c>
      <c r="CC7052" s="273" t="s">
        <v>102</v>
      </c>
      <c r="CD7052" s="282">
        <v>4</v>
      </c>
      <c r="CE7052" s="274">
        <v>45139</v>
      </c>
      <c r="CF7052" s="273">
        <v>586932.87</v>
      </c>
      <c r="CG7052" s="273" t="s">
        <v>2268</v>
      </c>
      <c r="CH7052" s="273">
        <v>17085.615845699998</v>
      </c>
      <c r="CI7052" s="273" t="s">
        <v>104</v>
      </c>
      <c r="CM7052" s="273" t="s">
        <v>73</v>
      </c>
      <c r="CN7052" s="273">
        <v>3</v>
      </c>
    </row>
    <row r="7053" spans="74:92">
      <c r="BV7053" s="273" t="s">
        <v>64</v>
      </c>
      <c r="BW7053" s="273" t="s">
        <v>404</v>
      </c>
      <c r="BX7053" s="273" t="s">
        <v>408</v>
      </c>
      <c r="BY7053" s="273" t="s">
        <v>423</v>
      </c>
      <c r="BZ7053" s="273" t="s">
        <v>110</v>
      </c>
      <c r="CA7053" s="273" t="s">
        <v>111</v>
      </c>
      <c r="CB7053" s="273" t="s">
        <v>112</v>
      </c>
      <c r="CC7053" s="273" t="s">
        <v>113</v>
      </c>
      <c r="CD7053" s="282">
        <v>4</v>
      </c>
      <c r="CE7053" s="274">
        <v>45139</v>
      </c>
      <c r="CI7053" s="273" t="s">
        <v>80</v>
      </c>
      <c r="CM7053" s="273" t="s">
        <v>73</v>
      </c>
      <c r="CN7053" s="273">
        <v>3</v>
      </c>
    </row>
    <row r="7054" spans="74:92">
      <c r="BV7054" s="273" t="s">
        <v>64</v>
      </c>
      <c r="BW7054" s="273" t="s">
        <v>404</v>
      </c>
      <c r="BX7054" s="273" t="s">
        <v>408</v>
      </c>
      <c r="BY7054" s="273" t="s">
        <v>423</v>
      </c>
      <c r="BZ7054" s="273" t="s">
        <v>126</v>
      </c>
      <c r="CA7054" s="273" t="s">
        <v>127</v>
      </c>
      <c r="CB7054" s="273" t="s">
        <v>133</v>
      </c>
      <c r="CC7054" s="273" t="s">
        <v>134</v>
      </c>
      <c r="CD7054" s="282">
        <v>7</v>
      </c>
      <c r="CE7054" s="274">
        <v>45139</v>
      </c>
      <c r="CI7054" s="273" t="s">
        <v>104</v>
      </c>
      <c r="CM7054" s="273" t="s">
        <v>73</v>
      </c>
      <c r="CN7054" s="273">
        <v>3</v>
      </c>
    </row>
    <row r="7055" spans="74:92">
      <c r="BV7055" s="273" t="s">
        <v>64</v>
      </c>
      <c r="BW7055" s="273" t="s">
        <v>404</v>
      </c>
      <c r="BX7055" s="273" t="s">
        <v>408</v>
      </c>
      <c r="BY7055" s="273" t="s">
        <v>423</v>
      </c>
      <c r="BZ7055" s="273" t="s">
        <v>110</v>
      </c>
      <c r="CA7055" s="273" t="s">
        <v>111</v>
      </c>
      <c r="CB7055" s="273" t="s">
        <v>117</v>
      </c>
      <c r="CC7055" s="273" t="s">
        <v>118</v>
      </c>
      <c r="CD7055" s="282">
        <v>5</v>
      </c>
      <c r="CE7055" s="274">
        <v>45139</v>
      </c>
      <c r="CI7055" s="273" t="s">
        <v>104</v>
      </c>
      <c r="CM7055" s="273" t="s">
        <v>73</v>
      </c>
      <c r="CN7055" s="273">
        <v>3</v>
      </c>
    </row>
    <row r="7056" spans="74:92">
      <c r="BV7056" s="273" t="s">
        <v>64</v>
      </c>
      <c r="BW7056" s="273" t="s">
        <v>404</v>
      </c>
      <c r="BX7056" s="273" t="s">
        <v>408</v>
      </c>
      <c r="BY7056" s="273" t="s">
        <v>423</v>
      </c>
      <c r="BZ7056" s="273" t="s">
        <v>126</v>
      </c>
      <c r="CA7056" s="273" t="s">
        <v>127</v>
      </c>
      <c r="CB7056" s="273" t="s">
        <v>128</v>
      </c>
      <c r="CC7056" s="273" t="s">
        <v>129</v>
      </c>
      <c r="CD7056" s="282">
        <v>6</v>
      </c>
      <c r="CE7056" s="274">
        <v>45139</v>
      </c>
      <c r="CI7056" s="273" t="s">
        <v>80</v>
      </c>
      <c r="CM7056" s="273" t="s">
        <v>73</v>
      </c>
      <c r="CN7056" s="273">
        <v>3</v>
      </c>
    </row>
    <row r="7057" spans="74:92">
      <c r="BV7057" s="273" t="s">
        <v>64</v>
      </c>
      <c r="BW7057" s="273" t="s">
        <v>404</v>
      </c>
      <c r="BX7057" s="273" t="s">
        <v>408</v>
      </c>
      <c r="BY7057" s="273" t="s">
        <v>423</v>
      </c>
      <c r="BZ7057" s="273" t="s">
        <v>151</v>
      </c>
      <c r="CA7057" s="273" t="s">
        <v>152</v>
      </c>
      <c r="CB7057" s="273" t="s">
        <v>153</v>
      </c>
      <c r="CC7057" s="273" t="s">
        <v>154</v>
      </c>
      <c r="CD7057" s="282">
        <v>10</v>
      </c>
      <c r="CE7057" s="274">
        <v>45139</v>
      </c>
      <c r="CF7057" s="273">
        <v>18602</v>
      </c>
      <c r="CG7057" s="273" t="s">
        <v>80</v>
      </c>
      <c r="CH7057" s="273">
        <v>18602</v>
      </c>
      <c r="CI7057" s="273" t="s">
        <v>80</v>
      </c>
      <c r="CM7057" s="273" t="s">
        <v>73</v>
      </c>
      <c r="CN7057" s="273">
        <v>3</v>
      </c>
    </row>
    <row r="7058" spans="74:92">
      <c r="BV7058" s="273" t="s">
        <v>64</v>
      </c>
      <c r="BW7058" s="273" t="s">
        <v>404</v>
      </c>
      <c r="BX7058" s="273" t="s">
        <v>408</v>
      </c>
      <c r="BY7058" s="273" t="s">
        <v>423</v>
      </c>
      <c r="BZ7058" s="273" t="s">
        <v>138</v>
      </c>
      <c r="CA7058" s="273" t="s">
        <v>139</v>
      </c>
      <c r="CB7058" s="273" t="s">
        <v>140</v>
      </c>
      <c r="CC7058" s="273" t="s">
        <v>141</v>
      </c>
      <c r="CD7058" s="282">
        <v>9</v>
      </c>
      <c r="CE7058" s="274">
        <v>45139</v>
      </c>
      <c r="CF7058" s="273">
        <v>0</v>
      </c>
      <c r="CG7058" s="273" t="s">
        <v>80</v>
      </c>
      <c r="CH7058" s="273">
        <v>0</v>
      </c>
      <c r="CI7058" s="273" t="s">
        <v>80</v>
      </c>
      <c r="CM7058" s="273" t="s">
        <v>73</v>
      </c>
      <c r="CN7058" s="273">
        <v>3</v>
      </c>
    </row>
    <row r="7059" spans="74:92">
      <c r="BV7059" s="273" t="s">
        <v>64</v>
      </c>
      <c r="BW7059" s="273" t="s">
        <v>404</v>
      </c>
      <c r="BX7059" s="273" t="s">
        <v>408</v>
      </c>
      <c r="BY7059" s="273" t="s">
        <v>423</v>
      </c>
      <c r="BZ7059" s="273" t="s">
        <v>167</v>
      </c>
      <c r="CA7059" s="273" t="s">
        <v>168</v>
      </c>
      <c r="CB7059" s="273" t="s">
        <v>169</v>
      </c>
      <c r="CC7059" s="273" t="s">
        <v>170</v>
      </c>
      <c r="CD7059" s="282">
        <v>12</v>
      </c>
      <c r="CE7059" s="274">
        <v>45139</v>
      </c>
      <c r="CF7059" s="273">
        <v>852</v>
      </c>
      <c r="CG7059" s="273" t="s">
        <v>80</v>
      </c>
      <c r="CH7059" s="273">
        <v>852</v>
      </c>
      <c r="CI7059" s="273" t="s">
        <v>80</v>
      </c>
      <c r="CM7059" s="273" t="s">
        <v>73</v>
      </c>
      <c r="CN7059" s="273">
        <v>3</v>
      </c>
    </row>
    <row r="7060" spans="74:92">
      <c r="BV7060" s="273" t="s">
        <v>64</v>
      </c>
      <c r="BW7060" s="273" t="s">
        <v>404</v>
      </c>
      <c r="BX7060" s="273" t="s">
        <v>408</v>
      </c>
      <c r="BY7060" s="273" t="s">
        <v>423</v>
      </c>
      <c r="BZ7060" s="273" t="s">
        <v>151</v>
      </c>
      <c r="CA7060" s="273" t="s">
        <v>152</v>
      </c>
      <c r="CB7060" s="273" t="s">
        <v>161</v>
      </c>
      <c r="CC7060" s="273" t="s">
        <v>162</v>
      </c>
      <c r="CD7060" s="282">
        <v>11</v>
      </c>
      <c r="CE7060" s="274">
        <v>45139</v>
      </c>
      <c r="CF7060" s="273">
        <v>14881.6</v>
      </c>
      <c r="CG7060" s="273" t="s">
        <v>80</v>
      </c>
      <c r="CH7060" s="273">
        <v>14881.6</v>
      </c>
      <c r="CI7060" s="273" t="s">
        <v>80</v>
      </c>
      <c r="CM7060" s="273" t="s">
        <v>73</v>
      </c>
      <c r="CN7060" s="273">
        <v>3</v>
      </c>
    </row>
    <row r="7061" spans="74:92">
      <c r="BV7061" s="273" t="s">
        <v>64</v>
      </c>
      <c r="BW7061" s="273" t="s">
        <v>404</v>
      </c>
      <c r="BX7061" s="273" t="s">
        <v>408</v>
      </c>
      <c r="BY7061" s="273" t="s">
        <v>423</v>
      </c>
      <c r="BZ7061" s="273" t="s">
        <v>167</v>
      </c>
      <c r="CA7061" s="273" t="s">
        <v>168</v>
      </c>
      <c r="CB7061" s="273" t="s">
        <v>353</v>
      </c>
      <c r="CC7061" s="273" t="s">
        <v>354</v>
      </c>
      <c r="CD7061" s="282">
        <v>13</v>
      </c>
      <c r="CE7061" s="274">
        <v>45139</v>
      </c>
      <c r="CF7061" s="273">
        <v>509</v>
      </c>
      <c r="CG7061" s="273" t="s">
        <v>80</v>
      </c>
      <c r="CH7061" s="273">
        <v>509</v>
      </c>
      <c r="CI7061" s="273" t="s">
        <v>80</v>
      </c>
      <c r="CM7061" s="273" t="s">
        <v>73</v>
      </c>
      <c r="CN7061" s="273">
        <v>3</v>
      </c>
    </row>
    <row r="7062" spans="74:92">
      <c r="BV7062" s="273" t="s">
        <v>64</v>
      </c>
      <c r="BW7062" s="273" t="s">
        <v>404</v>
      </c>
      <c r="BX7062" s="273" t="s">
        <v>408</v>
      </c>
      <c r="BY7062" s="273" t="s">
        <v>423</v>
      </c>
      <c r="BZ7062" s="273" t="s">
        <v>167</v>
      </c>
      <c r="CA7062" s="273" t="s">
        <v>168</v>
      </c>
      <c r="CB7062" s="273" t="s">
        <v>313</v>
      </c>
      <c r="CC7062" s="273" t="s">
        <v>314</v>
      </c>
      <c r="CD7062" s="282">
        <v>14</v>
      </c>
      <c r="CE7062" s="274">
        <v>45139</v>
      </c>
      <c r="CF7062" s="273">
        <v>0</v>
      </c>
      <c r="CG7062" s="273" t="s">
        <v>80</v>
      </c>
      <c r="CH7062" s="273">
        <v>0</v>
      </c>
      <c r="CI7062" s="273" t="s">
        <v>80</v>
      </c>
      <c r="CM7062" s="273" t="s">
        <v>73</v>
      </c>
      <c r="CN7062" s="273">
        <v>3</v>
      </c>
    </row>
    <row r="7063" spans="74:92">
      <c r="BV7063" s="273" t="s">
        <v>64</v>
      </c>
      <c r="BW7063" s="273" t="s">
        <v>404</v>
      </c>
      <c r="BX7063" s="273" t="s">
        <v>408</v>
      </c>
      <c r="BY7063" s="273" t="s">
        <v>423</v>
      </c>
      <c r="BZ7063" s="273" t="s">
        <v>204</v>
      </c>
      <c r="CA7063" s="273" t="s">
        <v>205</v>
      </c>
      <c r="CB7063" s="273" t="s">
        <v>206</v>
      </c>
      <c r="CC7063" s="273" t="s">
        <v>207</v>
      </c>
      <c r="CD7063" s="282">
        <v>0</v>
      </c>
      <c r="CE7063" s="274">
        <v>45139</v>
      </c>
      <c r="CG7063" s="273" t="s">
        <v>181</v>
      </c>
      <c r="CI7063" s="273" t="s">
        <v>208</v>
      </c>
      <c r="CJ7063" s="273" t="s">
        <v>209</v>
      </c>
      <c r="CM7063" s="273" t="s">
        <v>73</v>
      </c>
      <c r="CN7063" s="273">
        <v>3</v>
      </c>
    </row>
    <row r="7064" spans="74:92">
      <c r="BV7064" s="273" t="s">
        <v>64</v>
      </c>
      <c r="BW7064" s="273" t="s">
        <v>404</v>
      </c>
      <c r="BX7064" s="273" t="s">
        <v>408</v>
      </c>
      <c r="BY7064" s="273" t="s">
        <v>423</v>
      </c>
      <c r="BZ7064" s="273" t="s">
        <v>86</v>
      </c>
      <c r="CA7064" s="273" t="s">
        <v>87</v>
      </c>
      <c r="CB7064" s="273" t="s">
        <v>179</v>
      </c>
      <c r="CC7064" s="273" t="s">
        <v>180</v>
      </c>
      <c r="CD7064" s="282">
        <v>1</v>
      </c>
      <c r="CE7064" s="274">
        <v>45139</v>
      </c>
      <c r="CG7064" s="273" t="s">
        <v>181</v>
      </c>
      <c r="CI7064" s="273" t="s">
        <v>181</v>
      </c>
      <c r="CJ7064" s="273" t="s">
        <v>1914</v>
      </c>
      <c r="CM7064" s="273" t="s">
        <v>73</v>
      </c>
      <c r="CN7064" s="273">
        <v>3</v>
      </c>
    </row>
    <row r="7065" spans="74:92">
      <c r="BV7065" s="273" t="s">
        <v>64</v>
      </c>
      <c r="BW7065" s="273" t="s">
        <v>404</v>
      </c>
      <c r="BX7065" s="273" t="s">
        <v>408</v>
      </c>
      <c r="BY7065" s="273" t="s">
        <v>423</v>
      </c>
      <c r="BZ7065" s="273" t="s">
        <v>167</v>
      </c>
      <c r="CA7065" s="273" t="s">
        <v>168</v>
      </c>
      <c r="CB7065" s="273" t="s">
        <v>319</v>
      </c>
      <c r="CC7065" s="273" t="s">
        <v>320</v>
      </c>
      <c r="CD7065" s="282">
        <v>15</v>
      </c>
      <c r="CE7065" s="274">
        <v>45139</v>
      </c>
      <c r="CF7065" s="273">
        <v>393</v>
      </c>
      <c r="CG7065" s="273" t="s">
        <v>80</v>
      </c>
      <c r="CH7065" s="273">
        <v>393</v>
      </c>
      <c r="CI7065" s="273" t="s">
        <v>80</v>
      </c>
      <c r="CM7065" s="273" t="s">
        <v>73</v>
      </c>
      <c r="CN7065" s="273">
        <v>3</v>
      </c>
    </row>
    <row r="7066" spans="74:92">
      <c r="BV7066" s="273" t="s">
        <v>64</v>
      </c>
      <c r="BW7066" s="273" t="s">
        <v>404</v>
      </c>
      <c r="BX7066" s="273" t="s">
        <v>408</v>
      </c>
      <c r="BY7066" s="273" t="s">
        <v>423</v>
      </c>
      <c r="BZ7066" s="273" t="s">
        <v>138</v>
      </c>
      <c r="CA7066" s="273" t="s">
        <v>139</v>
      </c>
      <c r="CB7066" s="273" t="s">
        <v>190</v>
      </c>
      <c r="CC7066" s="273" t="s">
        <v>191</v>
      </c>
      <c r="CD7066" s="282">
        <v>8</v>
      </c>
      <c r="CE7066" s="274">
        <v>45139</v>
      </c>
      <c r="CF7066" s="273">
        <v>0</v>
      </c>
      <c r="CG7066" s="273" t="s">
        <v>80</v>
      </c>
      <c r="CH7066" s="273">
        <v>0</v>
      </c>
      <c r="CI7066" s="273" t="s">
        <v>80</v>
      </c>
      <c r="CM7066" s="273" t="s">
        <v>73</v>
      </c>
      <c r="CN7066" s="273">
        <v>3</v>
      </c>
    </row>
    <row r="7067" spans="74:92">
      <c r="BV7067" s="273" t="s">
        <v>64</v>
      </c>
      <c r="BW7067" s="273" t="s">
        <v>404</v>
      </c>
      <c r="BX7067" s="273" t="s">
        <v>408</v>
      </c>
      <c r="BY7067" s="273" t="s">
        <v>423</v>
      </c>
      <c r="BZ7067" s="273" t="s">
        <v>86</v>
      </c>
      <c r="CA7067" s="273" t="s">
        <v>87</v>
      </c>
      <c r="CB7067" s="273" t="s">
        <v>233</v>
      </c>
      <c r="CC7067" s="273" t="s">
        <v>234</v>
      </c>
      <c r="CD7067" s="282">
        <v>1</v>
      </c>
      <c r="CE7067" s="274">
        <v>45139</v>
      </c>
      <c r="CG7067" s="273" t="s">
        <v>181</v>
      </c>
      <c r="CI7067" s="273" t="s">
        <v>181</v>
      </c>
      <c r="CJ7067" s="273" t="s">
        <v>1585</v>
      </c>
      <c r="CM7067" s="273" t="s">
        <v>73</v>
      </c>
      <c r="CN7067" s="273">
        <v>3</v>
      </c>
    </row>
    <row r="7068" spans="74:92">
      <c r="BV7068" s="273" t="s">
        <v>64</v>
      </c>
      <c r="BW7068" s="273" t="s">
        <v>404</v>
      </c>
      <c r="BX7068" s="273" t="s">
        <v>408</v>
      </c>
      <c r="BY7068" s="273" t="s">
        <v>423</v>
      </c>
      <c r="BZ7068" s="273" t="s">
        <v>86</v>
      </c>
      <c r="CA7068" s="273" t="s">
        <v>87</v>
      </c>
      <c r="CB7068" s="273" t="s">
        <v>217</v>
      </c>
      <c r="CC7068" s="273" t="s">
        <v>218</v>
      </c>
      <c r="CD7068" s="282">
        <v>2</v>
      </c>
      <c r="CE7068" s="274">
        <v>45139</v>
      </c>
      <c r="CG7068" s="273" t="s">
        <v>181</v>
      </c>
      <c r="CI7068" s="273" t="s">
        <v>181</v>
      </c>
      <c r="CJ7068" s="273" t="s">
        <v>448</v>
      </c>
      <c r="CM7068" s="273" t="s">
        <v>73</v>
      </c>
      <c r="CN7068" s="273">
        <v>3</v>
      </c>
    </row>
    <row r="7069" spans="74:92">
      <c r="BV7069" s="273" t="s">
        <v>64</v>
      </c>
      <c r="BW7069" s="273" t="s">
        <v>404</v>
      </c>
      <c r="BX7069" s="273" t="s">
        <v>408</v>
      </c>
      <c r="BY7069" s="273" t="s">
        <v>423</v>
      </c>
      <c r="BZ7069" s="273" t="s">
        <v>86</v>
      </c>
      <c r="CA7069" s="273" t="s">
        <v>87</v>
      </c>
      <c r="CB7069" s="273" t="s">
        <v>225</v>
      </c>
      <c r="CC7069" s="273" t="s">
        <v>226</v>
      </c>
      <c r="CD7069" s="282">
        <v>5</v>
      </c>
      <c r="CE7069" s="274">
        <v>45139</v>
      </c>
      <c r="CF7069" s="273">
        <v>0</v>
      </c>
      <c r="CG7069" s="273" t="s">
        <v>80</v>
      </c>
      <c r="CH7069" s="273">
        <v>0</v>
      </c>
      <c r="CI7069" s="273" t="s">
        <v>80</v>
      </c>
      <c r="CM7069" s="273" t="s">
        <v>73</v>
      </c>
      <c r="CN7069" s="273">
        <v>3</v>
      </c>
    </row>
    <row r="7070" spans="74:92">
      <c r="BV7070" s="273" t="s">
        <v>64</v>
      </c>
      <c r="BW7070" s="273" t="s">
        <v>404</v>
      </c>
      <c r="BX7070" s="273" t="s">
        <v>408</v>
      </c>
      <c r="BY7070" s="273" t="s">
        <v>423</v>
      </c>
      <c r="BZ7070" s="273" t="s">
        <v>86</v>
      </c>
      <c r="CA7070" s="273" t="s">
        <v>87</v>
      </c>
      <c r="CB7070" s="273" t="s">
        <v>225</v>
      </c>
      <c r="CC7070" s="273" t="s">
        <v>226</v>
      </c>
      <c r="CD7070" s="282">
        <v>5</v>
      </c>
      <c r="CE7070" s="274">
        <v>45170</v>
      </c>
      <c r="CF7070" s="273">
        <v>0</v>
      </c>
      <c r="CG7070" s="273" t="s">
        <v>80</v>
      </c>
      <c r="CH7070" s="273">
        <v>0</v>
      </c>
      <c r="CI7070" s="273" t="s">
        <v>80</v>
      </c>
      <c r="CM7070" s="273" t="s">
        <v>73</v>
      </c>
      <c r="CN7070" s="273">
        <v>3</v>
      </c>
    </row>
    <row r="7071" spans="74:92">
      <c r="BV7071" s="273" t="s">
        <v>64</v>
      </c>
      <c r="BW7071" s="273" t="s">
        <v>404</v>
      </c>
      <c r="BX7071" s="273" t="s">
        <v>408</v>
      </c>
      <c r="BY7071" s="273" t="s">
        <v>423</v>
      </c>
      <c r="BZ7071" s="273" t="s">
        <v>86</v>
      </c>
      <c r="CA7071" s="273" t="s">
        <v>87</v>
      </c>
      <c r="CB7071" s="273" t="s">
        <v>217</v>
      </c>
      <c r="CC7071" s="273" t="s">
        <v>218</v>
      </c>
      <c r="CD7071" s="282">
        <v>2</v>
      </c>
      <c r="CE7071" s="274">
        <v>45170</v>
      </c>
      <c r="CG7071" s="273" t="s">
        <v>181</v>
      </c>
      <c r="CI7071" s="273" t="s">
        <v>181</v>
      </c>
      <c r="CJ7071" s="273" t="s">
        <v>448</v>
      </c>
      <c r="CM7071" s="273" t="s">
        <v>73</v>
      </c>
      <c r="CN7071" s="273">
        <v>3</v>
      </c>
    </row>
    <row r="7072" spans="74:92">
      <c r="BV7072" s="273" t="s">
        <v>64</v>
      </c>
      <c r="BW7072" s="273" t="s">
        <v>404</v>
      </c>
      <c r="BX7072" s="273" t="s">
        <v>408</v>
      </c>
      <c r="BY7072" s="273" t="s">
        <v>423</v>
      </c>
      <c r="BZ7072" s="273" t="s">
        <v>86</v>
      </c>
      <c r="CA7072" s="273" t="s">
        <v>87</v>
      </c>
      <c r="CB7072" s="273" t="s">
        <v>233</v>
      </c>
      <c r="CC7072" s="273" t="s">
        <v>234</v>
      </c>
      <c r="CD7072" s="282">
        <v>1</v>
      </c>
      <c r="CE7072" s="274">
        <v>45170</v>
      </c>
      <c r="CG7072" s="273" t="s">
        <v>181</v>
      </c>
      <c r="CI7072" s="273" t="s">
        <v>181</v>
      </c>
      <c r="CJ7072" s="273" t="s">
        <v>1842</v>
      </c>
      <c r="CM7072" s="273" t="s">
        <v>73</v>
      </c>
      <c r="CN7072" s="273">
        <v>3</v>
      </c>
    </row>
    <row r="7073" spans="74:92">
      <c r="BV7073" s="273" t="s">
        <v>64</v>
      </c>
      <c r="BW7073" s="273" t="s">
        <v>404</v>
      </c>
      <c r="BX7073" s="273" t="s">
        <v>408</v>
      </c>
      <c r="BY7073" s="273" t="s">
        <v>423</v>
      </c>
      <c r="BZ7073" s="273" t="s">
        <v>138</v>
      </c>
      <c r="CA7073" s="273" t="s">
        <v>139</v>
      </c>
      <c r="CB7073" s="273" t="s">
        <v>190</v>
      </c>
      <c r="CC7073" s="273" t="s">
        <v>191</v>
      </c>
      <c r="CD7073" s="282">
        <v>8</v>
      </c>
      <c r="CE7073" s="274">
        <v>45170</v>
      </c>
      <c r="CF7073" s="273">
        <v>0</v>
      </c>
      <c r="CG7073" s="273" t="s">
        <v>80</v>
      </c>
      <c r="CH7073" s="273">
        <v>0</v>
      </c>
      <c r="CI7073" s="273" t="s">
        <v>80</v>
      </c>
      <c r="CM7073" s="273" t="s">
        <v>73</v>
      </c>
      <c r="CN7073" s="273">
        <v>3</v>
      </c>
    </row>
    <row r="7074" spans="74:92">
      <c r="BV7074" s="273" t="s">
        <v>64</v>
      </c>
      <c r="BW7074" s="273" t="s">
        <v>404</v>
      </c>
      <c r="BX7074" s="273" t="s">
        <v>408</v>
      </c>
      <c r="BY7074" s="273" t="s">
        <v>423</v>
      </c>
      <c r="BZ7074" s="273" t="s">
        <v>167</v>
      </c>
      <c r="CA7074" s="273" t="s">
        <v>168</v>
      </c>
      <c r="CB7074" s="273" t="s">
        <v>319</v>
      </c>
      <c r="CC7074" s="273" t="s">
        <v>320</v>
      </c>
      <c r="CD7074" s="282">
        <v>15</v>
      </c>
      <c r="CE7074" s="274">
        <v>45170</v>
      </c>
      <c r="CF7074" s="273">
        <v>397</v>
      </c>
      <c r="CG7074" s="273" t="s">
        <v>80</v>
      </c>
      <c r="CH7074" s="273">
        <v>397</v>
      </c>
      <c r="CI7074" s="273" t="s">
        <v>80</v>
      </c>
      <c r="CM7074" s="273" t="s">
        <v>73</v>
      </c>
      <c r="CN7074" s="273">
        <v>3</v>
      </c>
    </row>
    <row r="7075" spans="74:92">
      <c r="BV7075" s="273" t="s">
        <v>64</v>
      </c>
      <c r="BW7075" s="273" t="s">
        <v>404</v>
      </c>
      <c r="BX7075" s="273" t="s">
        <v>408</v>
      </c>
      <c r="BY7075" s="273" t="s">
        <v>423</v>
      </c>
      <c r="BZ7075" s="273" t="s">
        <v>86</v>
      </c>
      <c r="CA7075" s="273" t="s">
        <v>87</v>
      </c>
      <c r="CB7075" s="273" t="s">
        <v>179</v>
      </c>
      <c r="CC7075" s="273" t="s">
        <v>180</v>
      </c>
      <c r="CD7075" s="282">
        <v>1</v>
      </c>
      <c r="CE7075" s="274">
        <v>45170</v>
      </c>
      <c r="CG7075" s="273" t="s">
        <v>181</v>
      </c>
      <c r="CI7075" s="273" t="s">
        <v>181</v>
      </c>
      <c r="CJ7075" s="273" t="s">
        <v>1585</v>
      </c>
      <c r="CM7075" s="273" t="s">
        <v>73</v>
      </c>
      <c r="CN7075" s="273">
        <v>3</v>
      </c>
    </row>
    <row r="7076" spans="74:92">
      <c r="BV7076" s="273" t="s">
        <v>64</v>
      </c>
      <c r="BW7076" s="273" t="s">
        <v>404</v>
      </c>
      <c r="BX7076" s="273" t="s">
        <v>408</v>
      </c>
      <c r="BY7076" s="273" t="s">
        <v>423</v>
      </c>
      <c r="BZ7076" s="273" t="s">
        <v>204</v>
      </c>
      <c r="CA7076" s="273" t="s">
        <v>205</v>
      </c>
      <c r="CB7076" s="273" t="s">
        <v>206</v>
      </c>
      <c r="CC7076" s="273" t="s">
        <v>207</v>
      </c>
      <c r="CD7076" s="282">
        <v>0</v>
      </c>
      <c r="CE7076" s="274">
        <v>45170</v>
      </c>
      <c r="CG7076" s="273" t="s">
        <v>181</v>
      </c>
      <c r="CI7076" s="273" t="s">
        <v>208</v>
      </c>
      <c r="CJ7076" s="273" t="s">
        <v>209</v>
      </c>
      <c r="CM7076" s="273" t="s">
        <v>73</v>
      </c>
      <c r="CN7076" s="273">
        <v>3</v>
      </c>
    </row>
    <row r="7077" spans="74:92">
      <c r="BV7077" s="273" t="s">
        <v>64</v>
      </c>
      <c r="BW7077" s="273" t="s">
        <v>404</v>
      </c>
      <c r="BX7077" s="273" t="s">
        <v>408</v>
      </c>
      <c r="BY7077" s="273" t="s">
        <v>423</v>
      </c>
      <c r="BZ7077" s="273" t="s">
        <v>167</v>
      </c>
      <c r="CA7077" s="273" t="s">
        <v>168</v>
      </c>
      <c r="CB7077" s="273" t="s">
        <v>313</v>
      </c>
      <c r="CC7077" s="273" t="s">
        <v>314</v>
      </c>
      <c r="CD7077" s="282">
        <v>14</v>
      </c>
      <c r="CE7077" s="274">
        <v>45170</v>
      </c>
      <c r="CF7077" s="273">
        <v>0</v>
      </c>
      <c r="CG7077" s="273" t="s">
        <v>80</v>
      </c>
      <c r="CH7077" s="273">
        <v>0</v>
      </c>
      <c r="CI7077" s="273" t="s">
        <v>80</v>
      </c>
      <c r="CM7077" s="273" t="s">
        <v>73</v>
      </c>
      <c r="CN7077" s="273">
        <v>3</v>
      </c>
    </row>
    <row r="7078" spans="74:92">
      <c r="BV7078" s="273" t="s">
        <v>64</v>
      </c>
      <c r="BW7078" s="273" t="s">
        <v>404</v>
      </c>
      <c r="BX7078" s="273" t="s">
        <v>408</v>
      </c>
      <c r="BY7078" s="273" t="s">
        <v>423</v>
      </c>
      <c r="BZ7078" s="273" t="s">
        <v>167</v>
      </c>
      <c r="CA7078" s="273" t="s">
        <v>168</v>
      </c>
      <c r="CB7078" s="273" t="s">
        <v>353</v>
      </c>
      <c r="CC7078" s="273" t="s">
        <v>354</v>
      </c>
      <c r="CD7078" s="282">
        <v>13</v>
      </c>
      <c r="CE7078" s="274">
        <v>45170</v>
      </c>
      <c r="CF7078" s="273">
        <v>428</v>
      </c>
      <c r="CG7078" s="273" t="s">
        <v>80</v>
      </c>
      <c r="CH7078" s="273">
        <v>428</v>
      </c>
      <c r="CI7078" s="273" t="s">
        <v>80</v>
      </c>
      <c r="CM7078" s="273" t="s">
        <v>73</v>
      </c>
      <c r="CN7078" s="273">
        <v>3</v>
      </c>
    </row>
    <row r="7079" spans="74:92">
      <c r="BV7079" s="273" t="s">
        <v>64</v>
      </c>
      <c r="BW7079" s="273" t="s">
        <v>404</v>
      </c>
      <c r="BX7079" s="273" t="s">
        <v>408</v>
      </c>
      <c r="BY7079" s="273" t="s">
        <v>423</v>
      </c>
      <c r="BZ7079" s="273" t="s">
        <v>151</v>
      </c>
      <c r="CA7079" s="273" t="s">
        <v>152</v>
      </c>
      <c r="CB7079" s="273" t="s">
        <v>161</v>
      </c>
      <c r="CC7079" s="273" t="s">
        <v>162</v>
      </c>
      <c r="CD7079" s="282">
        <v>11</v>
      </c>
      <c r="CE7079" s="274">
        <v>45170</v>
      </c>
      <c r="CF7079" s="273">
        <v>14090.4</v>
      </c>
      <c r="CG7079" s="273" t="s">
        <v>80</v>
      </c>
      <c r="CH7079" s="273">
        <v>14090.4</v>
      </c>
      <c r="CI7079" s="273" t="s">
        <v>80</v>
      </c>
      <c r="CM7079" s="273" t="s">
        <v>73</v>
      </c>
      <c r="CN7079" s="273">
        <v>3</v>
      </c>
    </row>
    <row r="7080" spans="74:92">
      <c r="BV7080" s="273" t="s">
        <v>64</v>
      </c>
      <c r="BW7080" s="273" t="s">
        <v>404</v>
      </c>
      <c r="BX7080" s="273" t="s">
        <v>408</v>
      </c>
      <c r="BY7080" s="273" t="s">
        <v>423</v>
      </c>
      <c r="BZ7080" s="273" t="s">
        <v>167</v>
      </c>
      <c r="CA7080" s="273" t="s">
        <v>168</v>
      </c>
      <c r="CB7080" s="273" t="s">
        <v>169</v>
      </c>
      <c r="CC7080" s="273" t="s">
        <v>170</v>
      </c>
      <c r="CD7080" s="282">
        <v>12</v>
      </c>
      <c r="CE7080" s="274">
        <v>45170</v>
      </c>
      <c r="CF7080" s="273">
        <v>1273</v>
      </c>
      <c r="CG7080" s="273" t="s">
        <v>80</v>
      </c>
      <c r="CH7080" s="273">
        <v>1273</v>
      </c>
      <c r="CI7080" s="273" t="s">
        <v>80</v>
      </c>
      <c r="CM7080" s="273" t="s">
        <v>73</v>
      </c>
      <c r="CN7080" s="273">
        <v>3</v>
      </c>
    </row>
    <row r="7081" spans="74:92">
      <c r="BV7081" s="273" t="s">
        <v>64</v>
      </c>
      <c r="BW7081" s="273" t="s">
        <v>404</v>
      </c>
      <c r="BX7081" s="273" t="s">
        <v>408</v>
      </c>
      <c r="BY7081" s="273" t="s">
        <v>423</v>
      </c>
      <c r="BZ7081" s="273" t="s">
        <v>138</v>
      </c>
      <c r="CA7081" s="273" t="s">
        <v>139</v>
      </c>
      <c r="CB7081" s="273" t="s">
        <v>140</v>
      </c>
      <c r="CC7081" s="273" t="s">
        <v>141</v>
      </c>
      <c r="CD7081" s="282">
        <v>9</v>
      </c>
      <c r="CE7081" s="274">
        <v>45170</v>
      </c>
      <c r="CF7081" s="273">
        <v>0</v>
      </c>
      <c r="CG7081" s="273" t="s">
        <v>80</v>
      </c>
      <c r="CH7081" s="273">
        <v>0</v>
      </c>
      <c r="CI7081" s="273" t="s">
        <v>80</v>
      </c>
      <c r="CM7081" s="273" t="s">
        <v>73</v>
      </c>
      <c r="CN7081" s="273">
        <v>3</v>
      </c>
    </row>
    <row r="7082" spans="74:92">
      <c r="BV7082" s="273" t="s">
        <v>64</v>
      </c>
      <c r="BW7082" s="273" t="s">
        <v>404</v>
      </c>
      <c r="BX7082" s="273" t="s">
        <v>408</v>
      </c>
      <c r="BY7082" s="273" t="s">
        <v>423</v>
      </c>
      <c r="BZ7082" s="273" t="s">
        <v>151</v>
      </c>
      <c r="CA7082" s="273" t="s">
        <v>152</v>
      </c>
      <c r="CB7082" s="273" t="s">
        <v>153</v>
      </c>
      <c r="CC7082" s="273" t="s">
        <v>154</v>
      </c>
      <c r="CD7082" s="282">
        <v>10</v>
      </c>
      <c r="CE7082" s="274">
        <v>45170</v>
      </c>
      <c r="CF7082" s="273">
        <v>17613</v>
      </c>
      <c r="CG7082" s="273" t="s">
        <v>80</v>
      </c>
      <c r="CH7082" s="273">
        <v>17613</v>
      </c>
      <c r="CI7082" s="273" t="s">
        <v>80</v>
      </c>
      <c r="CM7082" s="273" t="s">
        <v>73</v>
      </c>
      <c r="CN7082" s="273">
        <v>3</v>
      </c>
    </row>
    <row r="7083" spans="74:92">
      <c r="BV7083" s="273" t="s">
        <v>64</v>
      </c>
      <c r="BW7083" s="273" t="s">
        <v>404</v>
      </c>
      <c r="BX7083" s="273" t="s">
        <v>408</v>
      </c>
      <c r="BY7083" s="273" t="s">
        <v>423</v>
      </c>
      <c r="BZ7083" s="273" t="s">
        <v>126</v>
      </c>
      <c r="CA7083" s="273" t="s">
        <v>127</v>
      </c>
      <c r="CB7083" s="273" t="s">
        <v>128</v>
      </c>
      <c r="CC7083" s="273" t="s">
        <v>129</v>
      </c>
      <c r="CD7083" s="282">
        <v>6</v>
      </c>
      <c r="CE7083" s="274">
        <v>45170</v>
      </c>
      <c r="CI7083" s="273" t="s">
        <v>80</v>
      </c>
      <c r="CM7083" s="273" t="s">
        <v>73</v>
      </c>
      <c r="CN7083" s="273">
        <v>3</v>
      </c>
    </row>
    <row r="7084" spans="74:92">
      <c r="BV7084" s="273" t="s">
        <v>64</v>
      </c>
      <c r="BW7084" s="273" t="s">
        <v>404</v>
      </c>
      <c r="BX7084" s="273" t="s">
        <v>408</v>
      </c>
      <c r="BY7084" s="273" t="s">
        <v>423</v>
      </c>
      <c r="BZ7084" s="273" t="s">
        <v>110</v>
      </c>
      <c r="CA7084" s="273" t="s">
        <v>111</v>
      </c>
      <c r="CB7084" s="273" t="s">
        <v>117</v>
      </c>
      <c r="CC7084" s="273" t="s">
        <v>118</v>
      </c>
      <c r="CD7084" s="282">
        <v>5</v>
      </c>
      <c r="CE7084" s="274">
        <v>45170</v>
      </c>
      <c r="CI7084" s="273" t="s">
        <v>104</v>
      </c>
      <c r="CM7084" s="273" t="s">
        <v>73</v>
      </c>
      <c r="CN7084" s="273">
        <v>3</v>
      </c>
    </row>
    <row r="7085" spans="74:92">
      <c r="BV7085" s="273" t="s">
        <v>64</v>
      </c>
      <c r="BW7085" s="273" t="s">
        <v>404</v>
      </c>
      <c r="BX7085" s="273" t="s">
        <v>408</v>
      </c>
      <c r="BY7085" s="273" t="s">
        <v>423</v>
      </c>
      <c r="BZ7085" s="273" t="s">
        <v>126</v>
      </c>
      <c r="CA7085" s="273" t="s">
        <v>127</v>
      </c>
      <c r="CB7085" s="273" t="s">
        <v>133</v>
      </c>
      <c r="CC7085" s="273" t="s">
        <v>134</v>
      </c>
      <c r="CD7085" s="282">
        <v>7</v>
      </c>
      <c r="CE7085" s="274">
        <v>45170</v>
      </c>
      <c r="CI7085" s="273" t="s">
        <v>104</v>
      </c>
      <c r="CM7085" s="273" t="s">
        <v>73</v>
      </c>
      <c r="CN7085" s="273">
        <v>3</v>
      </c>
    </row>
    <row r="7086" spans="74:92">
      <c r="BV7086" s="273" t="s">
        <v>64</v>
      </c>
      <c r="BW7086" s="273" t="s">
        <v>404</v>
      </c>
      <c r="BX7086" s="273" t="s">
        <v>408</v>
      </c>
      <c r="BY7086" s="273" t="s">
        <v>423</v>
      </c>
      <c r="BZ7086" s="273" t="s">
        <v>110</v>
      </c>
      <c r="CA7086" s="273" t="s">
        <v>111</v>
      </c>
      <c r="CB7086" s="273" t="s">
        <v>112</v>
      </c>
      <c r="CC7086" s="273" t="s">
        <v>113</v>
      </c>
      <c r="CD7086" s="282">
        <v>4</v>
      </c>
      <c r="CE7086" s="274">
        <v>45170</v>
      </c>
      <c r="CI7086" s="273" t="s">
        <v>80</v>
      </c>
      <c r="CM7086" s="273" t="s">
        <v>73</v>
      </c>
      <c r="CN7086" s="273">
        <v>3</v>
      </c>
    </row>
    <row r="7087" spans="74:92">
      <c r="BV7087" s="273" t="s">
        <v>64</v>
      </c>
      <c r="BW7087" s="273" t="s">
        <v>404</v>
      </c>
      <c r="BX7087" s="273" t="s">
        <v>408</v>
      </c>
      <c r="BY7087" s="273" t="s">
        <v>423</v>
      </c>
      <c r="BZ7087" s="273" t="s">
        <v>86</v>
      </c>
      <c r="CA7087" s="273" t="s">
        <v>87</v>
      </c>
      <c r="CB7087" s="273" t="s">
        <v>101</v>
      </c>
      <c r="CC7087" s="273" t="s">
        <v>102</v>
      </c>
      <c r="CD7087" s="282">
        <v>4</v>
      </c>
      <c r="CE7087" s="274">
        <v>45170</v>
      </c>
      <c r="CF7087" s="273">
        <v>554460.22</v>
      </c>
      <c r="CG7087" s="273" t="s">
        <v>2268</v>
      </c>
      <c r="CH7087" s="273">
        <v>16140.337004200001</v>
      </c>
      <c r="CI7087" s="273" t="s">
        <v>104</v>
      </c>
      <c r="CM7087" s="273" t="s">
        <v>73</v>
      </c>
      <c r="CN7087" s="273">
        <v>3</v>
      </c>
    </row>
    <row r="7088" spans="74:92">
      <c r="BV7088" s="273" t="s">
        <v>64</v>
      </c>
      <c r="BW7088" s="273" t="s">
        <v>404</v>
      </c>
      <c r="BX7088" s="273" t="s">
        <v>408</v>
      </c>
      <c r="BY7088" s="273" t="s">
        <v>423</v>
      </c>
      <c r="BZ7088" s="273" t="s">
        <v>86</v>
      </c>
      <c r="CA7088" s="273" t="s">
        <v>87</v>
      </c>
      <c r="CB7088" s="273" t="s">
        <v>88</v>
      </c>
      <c r="CC7088" s="273" t="s">
        <v>89</v>
      </c>
      <c r="CD7088" s="282">
        <v>3</v>
      </c>
      <c r="CE7088" s="274">
        <v>45170</v>
      </c>
      <c r="CF7088" s="273">
        <v>17613</v>
      </c>
      <c r="CG7088" s="273" t="s">
        <v>80</v>
      </c>
      <c r="CH7088" s="273">
        <v>17613</v>
      </c>
      <c r="CI7088" s="273" t="s">
        <v>80</v>
      </c>
      <c r="CM7088" s="273" t="s">
        <v>73</v>
      </c>
      <c r="CN7088" s="273">
        <v>3</v>
      </c>
    </row>
    <row r="7089" spans="74:92">
      <c r="BV7089" s="273" t="s">
        <v>64</v>
      </c>
      <c r="BW7089" s="273" t="s">
        <v>404</v>
      </c>
      <c r="BX7089" s="273" t="s">
        <v>408</v>
      </c>
      <c r="BY7089" s="273" t="s">
        <v>423</v>
      </c>
      <c r="BZ7089" s="273" t="s">
        <v>86</v>
      </c>
      <c r="CA7089" s="273" t="s">
        <v>87</v>
      </c>
      <c r="CB7089" s="273" t="s">
        <v>88</v>
      </c>
      <c r="CC7089" s="273" t="s">
        <v>89</v>
      </c>
      <c r="CD7089" s="282">
        <v>3</v>
      </c>
      <c r="CE7089" s="274">
        <v>45200</v>
      </c>
      <c r="CF7089" s="273">
        <v>17314</v>
      </c>
      <c r="CG7089" s="273" t="s">
        <v>80</v>
      </c>
      <c r="CH7089" s="273">
        <v>17314</v>
      </c>
      <c r="CI7089" s="273" t="s">
        <v>80</v>
      </c>
      <c r="CM7089" s="273" t="s">
        <v>73</v>
      </c>
      <c r="CN7089" s="273">
        <v>3</v>
      </c>
    </row>
    <row r="7090" spans="74:92">
      <c r="BV7090" s="273" t="s">
        <v>64</v>
      </c>
      <c r="BW7090" s="273" t="s">
        <v>404</v>
      </c>
      <c r="BX7090" s="273" t="s">
        <v>408</v>
      </c>
      <c r="BY7090" s="273" t="s">
        <v>423</v>
      </c>
      <c r="BZ7090" s="273" t="s">
        <v>86</v>
      </c>
      <c r="CA7090" s="273" t="s">
        <v>87</v>
      </c>
      <c r="CB7090" s="273" t="s">
        <v>101</v>
      </c>
      <c r="CC7090" s="273" t="s">
        <v>102</v>
      </c>
      <c r="CD7090" s="282">
        <v>4</v>
      </c>
      <c r="CE7090" s="274">
        <v>45200</v>
      </c>
      <c r="CF7090" s="273">
        <v>546474.06000000006</v>
      </c>
      <c r="CG7090" s="273" t="s">
        <v>2268</v>
      </c>
      <c r="CH7090" s="273">
        <v>15907.859886599999</v>
      </c>
      <c r="CI7090" s="273" t="s">
        <v>104</v>
      </c>
      <c r="CM7090" s="273" t="s">
        <v>73</v>
      </c>
      <c r="CN7090" s="273">
        <v>3</v>
      </c>
    </row>
    <row r="7091" spans="74:92">
      <c r="BV7091" s="273" t="s">
        <v>64</v>
      </c>
      <c r="BW7091" s="273" t="s">
        <v>404</v>
      </c>
      <c r="BX7091" s="273" t="s">
        <v>408</v>
      </c>
      <c r="BY7091" s="273" t="s">
        <v>423</v>
      </c>
      <c r="BZ7091" s="273" t="s">
        <v>110</v>
      </c>
      <c r="CA7091" s="273" t="s">
        <v>111</v>
      </c>
      <c r="CB7091" s="273" t="s">
        <v>112</v>
      </c>
      <c r="CC7091" s="273" t="s">
        <v>113</v>
      </c>
      <c r="CD7091" s="282">
        <v>4</v>
      </c>
      <c r="CE7091" s="274">
        <v>45200</v>
      </c>
      <c r="CI7091" s="273" t="s">
        <v>80</v>
      </c>
      <c r="CM7091" s="273" t="s">
        <v>73</v>
      </c>
      <c r="CN7091" s="273">
        <v>3</v>
      </c>
    </row>
    <row r="7092" spans="74:92">
      <c r="BV7092" s="273" t="s">
        <v>64</v>
      </c>
      <c r="BW7092" s="273" t="s">
        <v>404</v>
      </c>
      <c r="BX7092" s="273" t="s">
        <v>408</v>
      </c>
      <c r="BY7092" s="273" t="s">
        <v>423</v>
      </c>
      <c r="BZ7092" s="273" t="s">
        <v>126</v>
      </c>
      <c r="CA7092" s="273" t="s">
        <v>127</v>
      </c>
      <c r="CB7092" s="273" t="s">
        <v>133</v>
      </c>
      <c r="CC7092" s="273" t="s">
        <v>134</v>
      </c>
      <c r="CD7092" s="282">
        <v>7</v>
      </c>
      <c r="CE7092" s="274">
        <v>45200</v>
      </c>
      <c r="CI7092" s="273" t="s">
        <v>104</v>
      </c>
      <c r="CM7092" s="273" t="s">
        <v>73</v>
      </c>
      <c r="CN7092" s="273">
        <v>3</v>
      </c>
    </row>
    <row r="7093" spans="74:92">
      <c r="BV7093" s="273" t="s">
        <v>64</v>
      </c>
      <c r="BW7093" s="273" t="s">
        <v>404</v>
      </c>
      <c r="BX7093" s="273" t="s">
        <v>408</v>
      </c>
      <c r="BY7093" s="273" t="s">
        <v>423</v>
      </c>
      <c r="BZ7093" s="273" t="s">
        <v>110</v>
      </c>
      <c r="CA7093" s="273" t="s">
        <v>111</v>
      </c>
      <c r="CB7093" s="273" t="s">
        <v>117</v>
      </c>
      <c r="CC7093" s="273" t="s">
        <v>118</v>
      </c>
      <c r="CD7093" s="282">
        <v>5</v>
      </c>
      <c r="CE7093" s="274">
        <v>45200</v>
      </c>
      <c r="CI7093" s="273" t="s">
        <v>104</v>
      </c>
      <c r="CM7093" s="273" t="s">
        <v>73</v>
      </c>
      <c r="CN7093" s="273">
        <v>3</v>
      </c>
    </row>
    <row r="7094" spans="74:92">
      <c r="BV7094" s="273" t="s">
        <v>64</v>
      </c>
      <c r="BW7094" s="273" t="s">
        <v>404</v>
      </c>
      <c r="BX7094" s="273" t="s">
        <v>408</v>
      </c>
      <c r="BY7094" s="273" t="s">
        <v>423</v>
      </c>
      <c r="BZ7094" s="273" t="s">
        <v>126</v>
      </c>
      <c r="CA7094" s="273" t="s">
        <v>127</v>
      </c>
      <c r="CB7094" s="273" t="s">
        <v>128</v>
      </c>
      <c r="CC7094" s="273" t="s">
        <v>129</v>
      </c>
      <c r="CD7094" s="282">
        <v>6</v>
      </c>
      <c r="CE7094" s="274">
        <v>45200</v>
      </c>
      <c r="CI7094" s="273" t="s">
        <v>80</v>
      </c>
      <c r="CM7094" s="273" t="s">
        <v>73</v>
      </c>
      <c r="CN7094" s="273">
        <v>3</v>
      </c>
    </row>
    <row r="7095" spans="74:92">
      <c r="BV7095" s="273" t="s">
        <v>64</v>
      </c>
      <c r="BW7095" s="273" t="s">
        <v>404</v>
      </c>
      <c r="BX7095" s="273" t="s">
        <v>408</v>
      </c>
      <c r="BY7095" s="273" t="s">
        <v>423</v>
      </c>
      <c r="BZ7095" s="273" t="s">
        <v>151</v>
      </c>
      <c r="CA7095" s="273" t="s">
        <v>152</v>
      </c>
      <c r="CB7095" s="273" t="s">
        <v>153</v>
      </c>
      <c r="CC7095" s="273" t="s">
        <v>154</v>
      </c>
      <c r="CD7095" s="282">
        <v>10</v>
      </c>
      <c r="CE7095" s="274">
        <v>45200</v>
      </c>
      <c r="CF7095" s="273">
        <v>17314</v>
      </c>
      <c r="CG7095" s="273" t="s">
        <v>80</v>
      </c>
      <c r="CH7095" s="273">
        <v>17314</v>
      </c>
      <c r="CI7095" s="273" t="s">
        <v>80</v>
      </c>
      <c r="CM7095" s="273" t="s">
        <v>73</v>
      </c>
      <c r="CN7095" s="273">
        <v>3</v>
      </c>
    </row>
    <row r="7096" spans="74:92">
      <c r="BV7096" s="273" t="s">
        <v>64</v>
      </c>
      <c r="BW7096" s="273" t="s">
        <v>404</v>
      </c>
      <c r="BX7096" s="273" t="s">
        <v>408</v>
      </c>
      <c r="BY7096" s="273" t="s">
        <v>423</v>
      </c>
      <c r="BZ7096" s="273" t="s">
        <v>138</v>
      </c>
      <c r="CA7096" s="273" t="s">
        <v>139</v>
      </c>
      <c r="CB7096" s="273" t="s">
        <v>140</v>
      </c>
      <c r="CC7096" s="273" t="s">
        <v>141</v>
      </c>
      <c r="CD7096" s="282">
        <v>9</v>
      </c>
      <c r="CE7096" s="274">
        <v>45200</v>
      </c>
      <c r="CF7096" s="273">
        <v>0</v>
      </c>
      <c r="CG7096" s="273" t="s">
        <v>80</v>
      </c>
      <c r="CH7096" s="273">
        <v>0</v>
      </c>
      <c r="CI7096" s="273" t="s">
        <v>80</v>
      </c>
      <c r="CM7096" s="273" t="s">
        <v>73</v>
      </c>
      <c r="CN7096" s="273">
        <v>3</v>
      </c>
    </row>
    <row r="7097" spans="74:92">
      <c r="BV7097" s="273" t="s">
        <v>64</v>
      </c>
      <c r="BW7097" s="273" t="s">
        <v>404</v>
      </c>
      <c r="BX7097" s="273" t="s">
        <v>408</v>
      </c>
      <c r="BY7097" s="273" t="s">
        <v>423</v>
      </c>
      <c r="BZ7097" s="273" t="s">
        <v>167</v>
      </c>
      <c r="CA7097" s="273" t="s">
        <v>168</v>
      </c>
      <c r="CB7097" s="273" t="s">
        <v>169</v>
      </c>
      <c r="CC7097" s="273" t="s">
        <v>170</v>
      </c>
      <c r="CD7097" s="282">
        <v>12</v>
      </c>
      <c r="CE7097" s="274">
        <v>45200</v>
      </c>
      <c r="CF7097" s="273">
        <v>878</v>
      </c>
      <c r="CG7097" s="273" t="s">
        <v>80</v>
      </c>
      <c r="CH7097" s="273">
        <v>878</v>
      </c>
      <c r="CI7097" s="273" t="s">
        <v>80</v>
      </c>
      <c r="CM7097" s="273" t="s">
        <v>73</v>
      </c>
      <c r="CN7097" s="273">
        <v>3</v>
      </c>
    </row>
    <row r="7098" spans="74:92">
      <c r="BV7098" s="273" t="s">
        <v>64</v>
      </c>
      <c r="BW7098" s="273" t="s">
        <v>404</v>
      </c>
      <c r="BX7098" s="273" t="s">
        <v>408</v>
      </c>
      <c r="BY7098" s="273" t="s">
        <v>423</v>
      </c>
      <c r="BZ7098" s="273" t="s">
        <v>151</v>
      </c>
      <c r="CA7098" s="273" t="s">
        <v>152</v>
      </c>
      <c r="CB7098" s="273" t="s">
        <v>161</v>
      </c>
      <c r="CC7098" s="273" t="s">
        <v>162</v>
      </c>
      <c r="CD7098" s="282">
        <v>11</v>
      </c>
      <c r="CE7098" s="274">
        <v>45200</v>
      </c>
      <c r="CF7098" s="273">
        <v>13851.2</v>
      </c>
      <c r="CG7098" s="273" t="s">
        <v>80</v>
      </c>
      <c r="CH7098" s="273">
        <v>13851.2</v>
      </c>
      <c r="CI7098" s="273" t="s">
        <v>80</v>
      </c>
      <c r="CM7098" s="273" t="s">
        <v>73</v>
      </c>
      <c r="CN7098" s="273">
        <v>3</v>
      </c>
    </row>
    <row r="7099" spans="74:92">
      <c r="BV7099" s="273" t="s">
        <v>64</v>
      </c>
      <c r="BW7099" s="273" t="s">
        <v>404</v>
      </c>
      <c r="BX7099" s="273" t="s">
        <v>408</v>
      </c>
      <c r="BY7099" s="273" t="s">
        <v>423</v>
      </c>
      <c r="BZ7099" s="273" t="s">
        <v>167</v>
      </c>
      <c r="CA7099" s="273" t="s">
        <v>168</v>
      </c>
      <c r="CB7099" s="273" t="s">
        <v>353</v>
      </c>
      <c r="CC7099" s="273" t="s">
        <v>354</v>
      </c>
      <c r="CD7099" s="282">
        <v>13</v>
      </c>
      <c r="CE7099" s="274">
        <v>45200</v>
      </c>
      <c r="CF7099" s="273">
        <v>668</v>
      </c>
      <c r="CG7099" s="273" t="s">
        <v>80</v>
      </c>
      <c r="CH7099" s="273">
        <v>668</v>
      </c>
      <c r="CI7099" s="273" t="s">
        <v>80</v>
      </c>
      <c r="CM7099" s="273" t="s">
        <v>73</v>
      </c>
      <c r="CN7099" s="273">
        <v>3</v>
      </c>
    </row>
    <row r="7100" spans="74:92">
      <c r="BV7100" s="273" t="s">
        <v>64</v>
      </c>
      <c r="BW7100" s="273" t="s">
        <v>404</v>
      </c>
      <c r="BX7100" s="273" t="s">
        <v>408</v>
      </c>
      <c r="BY7100" s="273" t="s">
        <v>423</v>
      </c>
      <c r="BZ7100" s="273" t="s">
        <v>167</v>
      </c>
      <c r="CA7100" s="273" t="s">
        <v>168</v>
      </c>
      <c r="CB7100" s="273" t="s">
        <v>313</v>
      </c>
      <c r="CC7100" s="273" t="s">
        <v>314</v>
      </c>
      <c r="CD7100" s="282">
        <v>14</v>
      </c>
      <c r="CE7100" s="274">
        <v>45200</v>
      </c>
      <c r="CF7100" s="273">
        <v>0</v>
      </c>
      <c r="CG7100" s="273" t="s">
        <v>80</v>
      </c>
      <c r="CH7100" s="273">
        <v>0</v>
      </c>
      <c r="CI7100" s="273" t="s">
        <v>80</v>
      </c>
      <c r="CM7100" s="273" t="s">
        <v>73</v>
      </c>
      <c r="CN7100" s="273">
        <v>3</v>
      </c>
    </row>
    <row r="7101" spans="74:92">
      <c r="BV7101" s="273" t="s">
        <v>64</v>
      </c>
      <c r="BW7101" s="273" t="s">
        <v>404</v>
      </c>
      <c r="BX7101" s="273" t="s">
        <v>408</v>
      </c>
      <c r="BY7101" s="273" t="s">
        <v>423</v>
      </c>
      <c r="BZ7101" s="273" t="s">
        <v>204</v>
      </c>
      <c r="CA7101" s="273" t="s">
        <v>205</v>
      </c>
      <c r="CB7101" s="273" t="s">
        <v>206</v>
      </c>
      <c r="CC7101" s="273" t="s">
        <v>207</v>
      </c>
      <c r="CD7101" s="282">
        <v>0</v>
      </c>
      <c r="CE7101" s="274">
        <v>45200</v>
      </c>
      <c r="CG7101" s="273" t="s">
        <v>181</v>
      </c>
      <c r="CI7101" s="273" t="s">
        <v>208</v>
      </c>
      <c r="CJ7101" s="273" t="s">
        <v>209</v>
      </c>
      <c r="CM7101" s="273" t="s">
        <v>73</v>
      </c>
      <c r="CN7101" s="273">
        <v>3</v>
      </c>
    </row>
    <row r="7102" spans="74:92">
      <c r="BV7102" s="273" t="s">
        <v>64</v>
      </c>
      <c r="BW7102" s="273" t="s">
        <v>404</v>
      </c>
      <c r="BX7102" s="273" t="s">
        <v>408</v>
      </c>
      <c r="BY7102" s="273" t="s">
        <v>423</v>
      </c>
      <c r="BZ7102" s="273" t="s">
        <v>86</v>
      </c>
      <c r="CA7102" s="273" t="s">
        <v>87</v>
      </c>
      <c r="CB7102" s="273" t="s">
        <v>179</v>
      </c>
      <c r="CC7102" s="273" t="s">
        <v>180</v>
      </c>
      <c r="CD7102" s="282">
        <v>1</v>
      </c>
      <c r="CE7102" s="274">
        <v>45200</v>
      </c>
      <c r="CG7102" s="273" t="s">
        <v>181</v>
      </c>
      <c r="CI7102" s="273" t="s">
        <v>181</v>
      </c>
      <c r="CJ7102" s="273" t="s">
        <v>1842</v>
      </c>
      <c r="CM7102" s="273" t="s">
        <v>73</v>
      </c>
      <c r="CN7102" s="273">
        <v>3</v>
      </c>
    </row>
    <row r="7103" spans="74:92">
      <c r="BV7103" s="273" t="s">
        <v>64</v>
      </c>
      <c r="BW7103" s="273" t="s">
        <v>404</v>
      </c>
      <c r="BX7103" s="273" t="s">
        <v>408</v>
      </c>
      <c r="BY7103" s="273" t="s">
        <v>423</v>
      </c>
      <c r="BZ7103" s="273" t="s">
        <v>167</v>
      </c>
      <c r="CA7103" s="273" t="s">
        <v>168</v>
      </c>
      <c r="CB7103" s="273" t="s">
        <v>319</v>
      </c>
      <c r="CC7103" s="273" t="s">
        <v>320</v>
      </c>
      <c r="CD7103" s="282">
        <v>15</v>
      </c>
      <c r="CE7103" s="274">
        <v>45200</v>
      </c>
      <c r="CF7103" s="273">
        <v>174</v>
      </c>
      <c r="CG7103" s="273" t="s">
        <v>80</v>
      </c>
      <c r="CH7103" s="273">
        <v>174</v>
      </c>
      <c r="CI7103" s="273" t="s">
        <v>80</v>
      </c>
      <c r="CM7103" s="273" t="s">
        <v>73</v>
      </c>
      <c r="CN7103" s="273">
        <v>3</v>
      </c>
    </row>
    <row r="7104" spans="74:92">
      <c r="BV7104" s="273" t="s">
        <v>64</v>
      </c>
      <c r="BW7104" s="273" t="s">
        <v>404</v>
      </c>
      <c r="BX7104" s="273" t="s">
        <v>408</v>
      </c>
      <c r="BY7104" s="273" t="s">
        <v>423</v>
      </c>
      <c r="BZ7104" s="273" t="s">
        <v>138</v>
      </c>
      <c r="CA7104" s="273" t="s">
        <v>139</v>
      </c>
      <c r="CB7104" s="273" t="s">
        <v>190</v>
      </c>
      <c r="CC7104" s="273" t="s">
        <v>191</v>
      </c>
      <c r="CD7104" s="282">
        <v>8</v>
      </c>
      <c r="CE7104" s="274">
        <v>45200</v>
      </c>
      <c r="CF7104" s="273">
        <v>0</v>
      </c>
      <c r="CG7104" s="273" t="s">
        <v>80</v>
      </c>
      <c r="CH7104" s="273">
        <v>0</v>
      </c>
      <c r="CI7104" s="273" t="s">
        <v>80</v>
      </c>
      <c r="CM7104" s="273" t="s">
        <v>73</v>
      </c>
      <c r="CN7104" s="273">
        <v>3</v>
      </c>
    </row>
    <row r="7105" spans="74:92">
      <c r="BV7105" s="273" t="s">
        <v>64</v>
      </c>
      <c r="BW7105" s="273" t="s">
        <v>404</v>
      </c>
      <c r="BX7105" s="273" t="s">
        <v>408</v>
      </c>
      <c r="BY7105" s="273" t="s">
        <v>423</v>
      </c>
      <c r="BZ7105" s="273" t="s">
        <v>86</v>
      </c>
      <c r="CA7105" s="273" t="s">
        <v>87</v>
      </c>
      <c r="CB7105" s="273" t="s">
        <v>233</v>
      </c>
      <c r="CC7105" s="273" t="s">
        <v>234</v>
      </c>
      <c r="CD7105" s="282">
        <v>1</v>
      </c>
      <c r="CE7105" s="274">
        <v>45200</v>
      </c>
      <c r="CG7105" s="273" t="s">
        <v>181</v>
      </c>
      <c r="CI7105" s="273" t="s">
        <v>181</v>
      </c>
      <c r="CJ7105" s="273" t="s">
        <v>1320</v>
      </c>
      <c r="CM7105" s="273" t="s">
        <v>73</v>
      </c>
      <c r="CN7105" s="273">
        <v>3</v>
      </c>
    </row>
    <row r="7106" spans="74:92">
      <c r="BV7106" s="273" t="s">
        <v>64</v>
      </c>
      <c r="BW7106" s="273" t="s">
        <v>404</v>
      </c>
      <c r="BX7106" s="273" t="s">
        <v>408</v>
      </c>
      <c r="BY7106" s="273" t="s">
        <v>423</v>
      </c>
      <c r="BZ7106" s="273" t="s">
        <v>86</v>
      </c>
      <c r="CA7106" s="273" t="s">
        <v>87</v>
      </c>
      <c r="CB7106" s="273" t="s">
        <v>217</v>
      </c>
      <c r="CC7106" s="273" t="s">
        <v>218</v>
      </c>
      <c r="CD7106" s="282">
        <v>2</v>
      </c>
      <c r="CE7106" s="274">
        <v>45200</v>
      </c>
      <c r="CG7106" s="273" t="s">
        <v>181</v>
      </c>
      <c r="CI7106" s="273" t="s">
        <v>181</v>
      </c>
      <c r="CJ7106" s="273" t="s">
        <v>448</v>
      </c>
      <c r="CM7106" s="273" t="s">
        <v>73</v>
      </c>
      <c r="CN7106" s="273">
        <v>3</v>
      </c>
    </row>
    <row r="7107" spans="74:92">
      <c r="BV7107" s="273" t="s">
        <v>64</v>
      </c>
      <c r="BW7107" s="273" t="s">
        <v>404</v>
      </c>
      <c r="BX7107" s="273" t="s">
        <v>408</v>
      </c>
      <c r="BY7107" s="273" t="s">
        <v>423</v>
      </c>
      <c r="BZ7107" s="273" t="s">
        <v>86</v>
      </c>
      <c r="CA7107" s="273" t="s">
        <v>87</v>
      </c>
      <c r="CB7107" s="273" t="s">
        <v>225</v>
      </c>
      <c r="CC7107" s="273" t="s">
        <v>226</v>
      </c>
      <c r="CD7107" s="282">
        <v>5</v>
      </c>
      <c r="CE7107" s="274">
        <v>45200</v>
      </c>
      <c r="CF7107" s="273">
        <v>0</v>
      </c>
      <c r="CG7107" s="273" t="s">
        <v>80</v>
      </c>
      <c r="CH7107" s="273">
        <v>0</v>
      </c>
      <c r="CI7107" s="273" t="s">
        <v>80</v>
      </c>
      <c r="CM7107" s="273" t="s">
        <v>73</v>
      </c>
      <c r="CN7107" s="273">
        <v>3</v>
      </c>
    </row>
    <row r="7108" spans="74:92">
      <c r="BV7108" s="273" t="s">
        <v>64</v>
      </c>
      <c r="BW7108" s="273" t="s">
        <v>404</v>
      </c>
      <c r="BX7108" s="273" t="s">
        <v>408</v>
      </c>
      <c r="BY7108" s="273" t="s">
        <v>423</v>
      </c>
      <c r="BZ7108" s="273" t="s">
        <v>86</v>
      </c>
      <c r="CA7108" s="273" t="s">
        <v>87</v>
      </c>
      <c r="CB7108" s="273" t="s">
        <v>225</v>
      </c>
      <c r="CC7108" s="273" t="s">
        <v>226</v>
      </c>
      <c r="CD7108" s="282">
        <v>5</v>
      </c>
      <c r="CE7108" s="274">
        <v>45231</v>
      </c>
      <c r="CF7108" s="273">
        <v>0</v>
      </c>
      <c r="CG7108" s="273" t="s">
        <v>80</v>
      </c>
      <c r="CH7108" s="273">
        <v>0</v>
      </c>
      <c r="CI7108" s="273" t="s">
        <v>80</v>
      </c>
      <c r="CM7108" s="273" t="s">
        <v>73</v>
      </c>
      <c r="CN7108" s="273">
        <v>3</v>
      </c>
    </row>
    <row r="7109" spans="74:92">
      <c r="BV7109" s="273" t="s">
        <v>64</v>
      </c>
      <c r="BW7109" s="273" t="s">
        <v>404</v>
      </c>
      <c r="BX7109" s="273" t="s">
        <v>408</v>
      </c>
      <c r="BY7109" s="273" t="s">
        <v>423</v>
      </c>
      <c r="BZ7109" s="273" t="s">
        <v>86</v>
      </c>
      <c r="CA7109" s="273" t="s">
        <v>87</v>
      </c>
      <c r="CB7109" s="273" t="s">
        <v>217</v>
      </c>
      <c r="CC7109" s="273" t="s">
        <v>218</v>
      </c>
      <c r="CD7109" s="282">
        <v>2</v>
      </c>
      <c r="CE7109" s="274">
        <v>45231</v>
      </c>
      <c r="CG7109" s="273" t="s">
        <v>181</v>
      </c>
      <c r="CI7109" s="273" t="s">
        <v>181</v>
      </c>
      <c r="CJ7109" s="273" t="s">
        <v>448</v>
      </c>
      <c r="CM7109" s="273" t="s">
        <v>73</v>
      </c>
      <c r="CN7109" s="273">
        <v>3</v>
      </c>
    </row>
    <row r="7110" spans="74:92">
      <c r="BV7110" s="273" t="s">
        <v>64</v>
      </c>
      <c r="BW7110" s="273" t="s">
        <v>404</v>
      </c>
      <c r="BX7110" s="273" t="s">
        <v>408</v>
      </c>
      <c r="BY7110" s="273" t="s">
        <v>423</v>
      </c>
      <c r="BZ7110" s="273" t="s">
        <v>86</v>
      </c>
      <c r="CA7110" s="273" t="s">
        <v>87</v>
      </c>
      <c r="CB7110" s="273" t="s">
        <v>233</v>
      </c>
      <c r="CC7110" s="273" t="s">
        <v>234</v>
      </c>
      <c r="CD7110" s="282">
        <v>1</v>
      </c>
      <c r="CE7110" s="274">
        <v>45231</v>
      </c>
      <c r="CG7110" s="273" t="s">
        <v>181</v>
      </c>
      <c r="CI7110" s="273" t="s">
        <v>181</v>
      </c>
      <c r="CJ7110" s="273" t="s">
        <v>2121</v>
      </c>
      <c r="CM7110" s="273" t="s">
        <v>73</v>
      </c>
      <c r="CN7110" s="273">
        <v>3</v>
      </c>
    </row>
    <row r="7111" spans="74:92">
      <c r="BV7111" s="273" t="s">
        <v>64</v>
      </c>
      <c r="BW7111" s="273" t="s">
        <v>404</v>
      </c>
      <c r="BX7111" s="273" t="s">
        <v>408</v>
      </c>
      <c r="BY7111" s="273" t="s">
        <v>423</v>
      </c>
      <c r="BZ7111" s="273" t="s">
        <v>138</v>
      </c>
      <c r="CA7111" s="273" t="s">
        <v>139</v>
      </c>
      <c r="CB7111" s="273" t="s">
        <v>190</v>
      </c>
      <c r="CC7111" s="273" t="s">
        <v>191</v>
      </c>
      <c r="CD7111" s="282">
        <v>8</v>
      </c>
      <c r="CE7111" s="274">
        <v>45231</v>
      </c>
      <c r="CF7111" s="273">
        <v>0</v>
      </c>
      <c r="CG7111" s="273" t="s">
        <v>80</v>
      </c>
      <c r="CH7111" s="273">
        <v>0</v>
      </c>
      <c r="CI7111" s="273" t="s">
        <v>80</v>
      </c>
      <c r="CM7111" s="273" t="s">
        <v>73</v>
      </c>
      <c r="CN7111" s="273">
        <v>3</v>
      </c>
    </row>
    <row r="7112" spans="74:92">
      <c r="BV7112" s="273" t="s">
        <v>64</v>
      </c>
      <c r="BW7112" s="273" t="s">
        <v>404</v>
      </c>
      <c r="BX7112" s="273" t="s">
        <v>408</v>
      </c>
      <c r="BY7112" s="273" t="s">
        <v>423</v>
      </c>
      <c r="BZ7112" s="273" t="s">
        <v>167</v>
      </c>
      <c r="CA7112" s="273" t="s">
        <v>168</v>
      </c>
      <c r="CB7112" s="273" t="s">
        <v>319</v>
      </c>
      <c r="CC7112" s="273" t="s">
        <v>320</v>
      </c>
      <c r="CD7112" s="282">
        <v>15</v>
      </c>
      <c r="CE7112" s="274">
        <v>45231</v>
      </c>
      <c r="CF7112" s="273">
        <v>289</v>
      </c>
      <c r="CG7112" s="273" t="s">
        <v>80</v>
      </c>
      <c r="CH7112" s="273">
        <v>289</v>
      </c>
      <c r="CI7112" s="273" t="s">
        <v>80</v>
      </c>
      <c r="CM7112" s="273" t="s">
        <v>73</v>
      </c>
      <c r="CN7112" s="273">
        <v>3</v>
      </c>
    </row>
    <row r="7113" spans="74:92">
      <c r="BV7113" s="273" t="s">
        <v>64</v>
      </c>
      <c r="BW7113" s="273" t="s">
        <v>404</v>
      </c>
      <c r="BX7113" s="273" t="s">
        <v>408</v>
      </c>
      <c r="BY7113" s="273" t="s">
        <v>423</v>
      </c>
      <c r="BZ7113" s="273" t="s">
        <v>86</v>
      </c>
      <c r="CA7113" s="273" t="s">
        <v>87</v>
      </c>
      <c r="CB7113" s="273" t="s">
        <v>179</v>
      </c>
      <c r="CC7113" s="273" t="s">
        <v>180</v>
      </c>
      <c r="CD7113" s="282">
        <v>1</v>
      </c>
      <c r="CE7113" s="274">
        <v>45231</v>
      </c>
      <c r="CG7113" s="273" t="s">
        <v>181</v>
      </c>
      <c r="CI7113" s="273" t="s">
        <v>181</v>
      </c>
      <c r="CJ7113" s="273" t="s">
        <v>1320</v>
      </c>
      <c r="CM7113" s="273" t="s">
        <v>73</v>
      </c>
      <c r="CN7113" s="273">
        <v>3</v>
      </c>
    </row>
    <row r="7114" spans="74:92">
      <c r="BV7114" s="273" t="s">
        <v>64</v>
      </c>
      <c r="BW7114" s="273" t="s">
        <v>404</v>
      </c>
      <c r="BX7114" s="273" t="s">
        <v>408</v>
      </c>
      <c r="BY7114" s="273" t="s">
        <v>423</v>
      </c>
      <c r="BZ7114" s="273" t="s">
        <v>204</v>
      </c>
      <c r="CA7114" s="273" t="s">
        <v>205</v>
      </c>
      <c r="CB7114" s="273" t="s">
        <v>206</v>
      </c>
      <c r="CC7114" s="273" t="s">
        <v>207</v>
      </c>
      <c r="CD7114" s="282">
        <v>0</v>
      </c>
      <c r="CE7114" s="274">
        <v>45231</v>
      </c>
      <c r="CG7114" s="273" t="s">
        <v>181</v>
      </c>
      <c r="CI7114" s="273" t="s">
        <v>208</v>
      </c>
      <c r="CJ7114" s="273" t="s">
        <v>209</v>
      </c>
      <c r="CM7114" s="273" t="s">
        <v>73</v>
      </c>
      <c r="CN7114" s="273">
        <v>3</v>
      </c>
    </row>
    <row r="7115" spans="74:92">
      <c r="BV7115" s="273" t="s">
        <v>64</v>
      </c>
      <c r="BW7115" s="273" t="s">
        <v>404</v>
      </c>
      <c r="BX7115" s="273" t="s">
        <v>408</v>
      </c>
      <c r="BY7115" s="273" t="s">
        <v>423</v>
      </c>
      <c r="BZ7115" s="273" t="s">
        <v>167</v>
      </c>
      <c r="CA7115" s="273" t="s">
        <v>168</v>
      </c>
      <c r="CB7115" s="273" t="s">
        <v>313</v>
      </c>
      <c r="CC7115" s="273" t="s">
        <v>314</v>
      </c>
      <c r="CD7115" s="282">
        <v>14</v>
      </c>
      <c r="CE7115" s="274">
        <v>45231</v>
      </c>
      <c r="CF7115" s="273">
        <v>0</v>
      </c>
      <c r="CG7115" s="273" t="s">
        <v>80</v>
      </c>
      <c r="CH7115" s="273">
        <v>0</v>
      </c>
      <c r="CI7115" s="273" t="s">
        <v>80</v>
      </c>
      <c r="CM7115" s="273" t="s">
        <v>73</v>
      </c>
      <c r="CN7115" s="273">
        <v>3</v>
      </c>
    </row>
    <row r="7116" spans="74:92">
      <c r="BV7116" s="273" t="s">
        <v>64</v>
      </c>
      <c r="BW7116" s="273" t="s">
        <v>404</v>
      </c>
      <c r="BX7116" s="273" t="s">
        <v>408</v>
      </c>
      <c r="BY7116" s="273" t="s">
        <v>423</v>
      </c>
      <c r="BZ7116" s="273" t="s">
        <v>167</v>
      </c>
      <c r="CA7116" s="273" t="s">
        <v>168</v>
      </c>
      <c r="CB7116" s="273" t="s">
        <v>353</v>
      </c>
      <c r="CC7116" s="273" t="s">
        <v>354</v>
      </c>
      <c r="CD7116" s="282">
        <v>13</v>
      </c>
      <c r="CE7116" s="274">
        <v>45231</v>
      </c>
      <c r="CF7116" s="273">
        <v>408</v>
      </c>
      <c r="CG7116" s="273" t="s">
        <v>80</v>
      </c>
      <c r="CH7116" s="273">
        <v>408</v>
      </c>
      <c r="CI7116" s="273" t="s">
        <v>80</v>
      </c>
      <c r="CM7116" s="273" t="s">
        <v>73</v>
      </c>
      <c r="CN7116" s="273">
        <v>3</v>
      </c>
    </row>
    <row r="7117" spans="74:92">
      <c r="BV7117" s="273" t="s">
        <v>64</v>
      </c>
      <c r="BW7117" s="273" t="s">
        <v>404</v>
      </c>
      <c r="BX7117" s="273" t="s">
        <v>408</v>
      </c>
      <c r="BY7117" s="273" t="s">
        <v>423</v>
      </c>
      <c r="BZ7117" s="273" t="s">
        <v>151</v>
      </c>
      <c r="CA7117" s="273" t="s">
        <v>152</v>
      </c>
      <c r="CB7117" s="273" t="s">
        <v>161</v>
      </c>
      <c r="CC7117" s="273" t="s">
        <v>162</v>
      </c>
      <c r="CD7117" s="282">
        <v>11</v>
      </c>
      <c r="CE7117" s="274">
        <v>45231</v>
      </c>
      <c r="CF7117" s="273">
        <v>12496</v>
      </c>
      <c r="CG7117" s="273" t="s">
        <v>80</v>
      </c>
      <c r="CH7117" s="273">
        <v>12496</v>
      </c>
      <c r="CI7117" s="273" t="s">
        <v>80</v>
      </c>
      <c r="CL7117" s="273" t="s">
        <v>2277</v>
      </c>
      <c r="CM7117" s="273" t="s">
        <v>73</v>
      </c>
      <c r="CN7117" s="273">
        <v>3</v>
      </c>
    </row>
    <row r="7118" spans="74:92">
      <c r="BV7118" s="273" t="s">
        <v>64</v>
      </c>
      <c r="BW7118" s="273" t="s">
        <v>404</v>
      </c>
      <c r="BX7118" s="273" t="s">
        <v>408</v>
      </c>
      <c r="BY7118" s="273" t="s">
        <v>423</v>
      </c>
      <c r="BZ7118" s="273" t="s">
        <v>167</v>
      </c>
      <c r="CA7118" s="273" t="s">
        <v>168</v>
      </c>
      <c r="CB7118" s="273" t="s">
        <v>169</v>
      </c>
      <c r="CC7118" s="273" t="s">
        <v>170</v>
      </c>
      <c r="CD7118" s="282">
        <v>12</v>
      </c>
      <c r="CE7118" s="274">
        <v>45231</v>
      </c>
      <c r="CF7118" s="273">
        <v>997</v>
      </c>
      <c r="CG7118" s="273" t="s">
        <v>80</v>
      </c>
      <c r="CH7118" s="273">
        <v>997</v>
      </c>
      <c r="CI7118" s="273" t="s">
        <v>80</v>
      </c>
      <c r="CM7118" s="273" t="s">
        <v>73</v>
      </c>
      <c r="CN7118" s="273">
        <v>3</v>
      </c>
    </row>
    <row r="7119" spans="74:92">
      <c r="BV7119" s="273" t="s">
        <v>64</v>
      </c>
      <c r="BW7119" s="273" t="s">
        <v>404</v>
      </c>
      <c r="BX7119" s="273" t="s">
        <v>408</v>
      </c>
      <c r="BY7119" s="273" t="s">
        <v>423</v>
      </c>
      <c r="BZ7119" s="273" t="s">
        <v>138</v>
      </c>
      <c r="CA7119" s="273" t="s">
        <v>139</v>
      </c>
      <c r="CB7119" s="273" t="s">
        <v>140</v>
      </c>
      <c r="CC7119" s="273" t="s">
        <v>141</v>
      </c>
      <c r="CD7119" s="282">
        <v>9</v>
      </c>
      <c r="CE7119" s="274">
        <v>45231</v>
      </c>
      <c r="CF7119" s="273">
        <v>0</v>
      </c>
      <c r="CG7119" s="273" t="s">
        <v>80</v>
      </c>
      <c r="CH7119" s="273">
        <v>0</v>
      </c>
      <c r="CI7119" s="273" t="s">
        <v>80</v>
      </c>
      <c r="CM7119" s="273" t="s">
        <v>73</v>
      </c>
      <c r="CN7119" s="273">
        <v>3</v>
      </c>
    </row>
    <row r="7120" spans="74:92">
      <c r="BV7120" s="273" t="s">
        <v>64</v>
      </c>
      <c r="BW7120" s="273" t="s">
        <v>404</v>
      </c>
      <c r="BX7120" s="273" t="s">
        <v>408</v>
      </c>
      <c r="BY7120" s="273" t="s">
        <v>423</v>
      </c>
      <c r="BZ7120" s="273" t="s">
        <v>151</v>
      </c>
      <c r="CA7120" s="273" t="s">
        <v>152</v>
      </c>
      <c r="CB7120" s="273" t="s">
        <v>153</v>
      </c>
      <c r="CC7120" s="273" t="s">
        <v>154</v>
      </c>
      <c r="CD7120" s="282">
        <v>10</v>
      </c>
      <c r="CE7120" s="274">
        <v>45231</v>
      </c>
      <c r="CF7120" s="273">
        <v>15620</v>
      </c>
      <c r="CG7120" s="273" t="s">
        <v>80</v>
      </c>
      <c r="CH7120" s="273">
        <v>15620</v>
      </c>
      <c r="CI7120" s="273" t="s">
        <v>80</v>
      </c>
      <c r="CM7120" s="273" t="s">
        <v>73</v>
      </c>
      <c r="CN7120" s="273">
        <v>3</v>
      </c>
    </row>
    <row r="7121" spans="74:92">
      <c r="BV7121" s="273" t="s">
        <v>64</v>
      </c>
      <c r="BW7121" s="273" t="s">
        <v>404</v>
      </c>
      <c r="BX7121" s="273" t="s">
        <v>408</v>
      </c>
      <c r="BY7121" s="273" t="s">
        <v>423</v>
      </c>
      <c r="BZ7121" s="273" t="s">
        <v>126</v>
      </c>
      <c r="CA7121" s="273" t="s">
        <v>127</v>
      </c>
      <c r="CB7121" s="273" t="s">
        <v>128</v>
      </c>
      <c r="CC7121" s="273" t="s">
        <v>129</v>
      </c>
      <c r="CD7121" s="282">
        <v>6</v>
      </c>
      <c r="CE7121" s="274">
        <v>45231</v>
      </c>
      <c r="CI7121" s="273" t="s">
        <v>80</v>
      </c>
      <c r="CM7121" s="273" t="s">
        <v>73</v>
      </c>
      <c r="CN7121" s="273">
        <v>3</v>
      </c>
    </row>
    <row r="7122" spans="74:92">
      <c r="BV7122" s="273" t="s">
        <v>64</v>
      </c>
      <c r="BW7122" s="273" t="s">
        <v>404</v>
      </c>
      <c r="BX7122" s="273" t="s">
        <v>408</v>
      </c>
      <c r="BY7122" s="273" t="s">
        <v>423</v>
      </c>
      <c r="BZ7122" s="273" t="s">
        <v>110</v>
      </c>
      <c r="CA7122" s="273" t="s">
        <v>111</v>
      </c>
      <c r="CB7122" s="273" t="s">
        <v>117</v>
      </c>
      <c r="CC7122" s="273" t="s">
        <v>118</v>
      </c>
      <c r="CD7122" s="282">
        <v>5</v>
      </c>
      <c r="CE7122" s="274">
        <v>45231</v>
      </c>
      <c r="CI7122" s="273" t="s">
        <v>104</v>
      </c>
      <c r="CM7122" s="273" t="s">
        <v>73</v>
      </c>
      <c r="CN7122" s="273">
        <v>3</v>
      </c>
    </row>
    <row r="7123" spans="74:92">
      <c r="BV7123" s="273" t="s">
        <v>64</v>
      </c>
      <c r="BW7123" s="273" t="s">
        <v>404</v>
      </c>
      <c r="BX7123" s="273" t="s">
        <v>408</v>
      </c>
      <c r="BY7123" s="273" t="s">
        <v>423</v>
      </c>
      <c r="BZ7123" s="273" t="s">
        <v>126</v>
      </c>
      <c r="CA7123" s="273" t="s">
        <v>127</v>
      </c>
      <c r="CB7123" s="273" t="s">
        <v>133</v>
      </c>
      <c r="CC7123" s="273" t="s">
        <v>134</v>
      </c>
      <c r="CD7123" s="282">
        <v>7</v>
      </c>
      <c r="CE7123" s="274">
        <v>45231</v>
      </c>
      <c r="CI7123" s="273" t="s">
        <v>104</v>
      </c>
      <c r="CM7123" s="273" t="s">
        <v>73</v>
      </c>
      <c r="CN7123" s="273">
        <v>3</v>
      </c>
    </row>
    <row r="7124" spans="74:92">
      <c r="BV7124" s="273" t="s">
        <v>64</v>
      </c>
      <c r="BW7124" s="273" t="s">
        <v>404</v>
      </c>
      <c r="BX7124" s="273" t="s">
        <v>408</v>
      </c>
      <c r="BY7124" s="273" t="s">
        <v>423</v>
      </c>
      <c r="BZ7124" s="273" t="s">
        <v>110</v>
      </c>
      <c r="CA7124" s="273" t="s">
        <v>111</v>
      </c>
      <c r="CB7124" s="273" t="s">
        <v>112</v>
      </c>
      <c r="CC7124" s="273" t="s">
        <v>113</v>
      </c>
      <c r="CD7124" s="282">
        <v>4</v>
      </c>
      <c r="CE7124" s="274">
        <v>45231</v>
      </c>
      <c r="CI7124" s="273" t="s">
        <v>80</v>
      </c>
      <c r="CM7124" s="273" t="s">
        <v>73</v>
      </c>
      <c r="CN7124" s="273">
        <v>3</v>
      </c>
    </row>
    <row r="7125" spans="74:92">
      <c r="BV7125" s="273" t="s">
        <v>64</v>
      </c>
      <c r="BW7125" s="273" t="s">
        <v>404</v>
      </c>
      <c r="BX7125" s="273" t="s">
        <v>408</v>
      </c>
      <c r="BY7125" s="273" t="s">
        <v>423</v>
      </c>
      <c r="BZ7125" s="273" t="s">
        <v>86</v>
      </c>
      <c r="CA7125" s="273" t="s">
        <v>87</v>
      </c>
      <c r="CB7125" s="273" t="s">
        <v>101</v>
      </c>
      <c r="CC7125" s="273" t="s">
        <v>102</v>
      </c>
      <c r="CD7125" s="282">
        <v>4</v>
      </c>
      <c r="CE7125" s="274">
        <v>45231</v>
      </c>
      <c r="CF7125" s="273">
        <v>487641.99</v>
      </c>
      <c r="CG7125" s="273" t="s">
        <v>2268</v>
      </c>
      <c r="CH7125" s="273">
        <v>14195.258328899999</v>
      </c>
      <c r="CI7125" s="273" t="s">
        <v>104</v>
      </c>
      <c r="CM7125" s="273" t="s">
        <v>73</v>
      </c>
      <c r="CN7125" s="273">
        <v>3</v>
      </c>
    </row>
    <row r="7126" spans="74:92">
      <c r="BV7126" s="273" t="s">
        <v>64</v>
      </c>
      <c r="BW7126" s="273" t="s">
        <v>404</v>
      </c>
      <c r="BX7126" s="273" t="s">
        <v>408</v>
      </c>
      <c r="BY7126" s="273" t="s">
        <v>423</v>
      </c>
      <c r="BZ7126" s="273" t="s">
        <v>86</v>
      </c>
      <c r="CA7126" s="273" t="s">
        <v>87</v>
      </c>
      <c r="CB7126" s="273" t="s">
        <v>88</v>
      </c>
      <c r="CC7126" s="273" t="s">
        <v>89</v>
      </c>
      <c r="CD7126" s="282">
        <v>3</v>
      </c>
      <c r="CE7126" s="274">
        <v>45231</v>
      </c>
      <c r="CF7126" s="273">
        <v>15620</v>
      </c>
      <c r="CG7126" s="273" t="s">
        <v>80</v>
      </c>
      <c r="CH7126" s="273">
        <v>15620</v>
      </c>
      <c r="CI7126" s="273" t="s">
        <v>80</v>
      </c>
      <c r="CM7126" s="273" t="s">
        <v>73</v>
      </c>
      <c r="CN7126" s="273">
        <v>3</v>
      </c>
    </row>
    <row r="7127" spans="74:92">
      <c r="BV7127" s="273" t="s">
        <v>64</v>
      </c>
      <c r="BW7127" s="273" t="s">
        <v>404</v>
      </c>
      <c r="BX7127" s="273" t="s">
        <v>408</v>
      </c>
      <c r="BY7127" s="273" t="s">
        <v>423</v>
      </c>
      <c r="BZ7127" s="273" t="s">
        <v>86</v>
      </c>
      <c r="CA7127" s="273" t="s">
        <v>87</v>
      </c>
      <c r="CB7127" s="273" t="s">
        <v>88</v>
      </c>
      <c r="CC7127" s="273" t="s">
        <v>89</v>
      </c>
      <c r="CD7127" s="282">
        <v>3</v>
      </c>
      <c r="CE7127" s="274">
        <v>45261</v>
      </c>
      <c r="CF7127" s="273">
        <v>14464</v>
      </c>
      <c r="CG7127" s="273" t="s">
        <v>80</v>
      </c>
      <c r="CH7127" s="273">
        <v>14464</v>
      </c>
      <c r="CI7127" s="273" t="s">
        <v>80</v>
      </c>
      <c r="CM7127" s="273" t="s">
        <v>73</v>
      </c>
      <c r="CN7127" s="273">
        <v>3</v>
      </c>
    </row>
    <row r="7128" spans="74:92">
      <c r="BV7128" s="273" t="s">
        <v>64</v>
      </c>
      <c r="BW7128" s="273" t="s">
        <v>404</v>
      </c>
      <c r="BX7128" s="273" t="s">
        <v>408</v>
      </c>
      <c r="BY7128" s="273" t="s">
        <v>423</v>
      </c>
      <c r="BZ7128" s="273" t="s">
        <v>86</v>
      </c>
      <c r="CA7128" s="273" t="s">
        <v>87</v>
      </c>
      <c r="CB7128" s="273" t="s">
        <v>101</v>
      </c>
      <c r="CC7128" s="273" t="s">
        <v>102</v>
      </c>
      <c r="CD7128" s="282">
        <v>4</v>
      </c>
      <c r="CE7128" s="274">
        <v>45261</v>
      </c>
      <c r="CF7128" s="273">
        <v>456435.18</v>
      </c>
      <c r="CG7128" s="273" t="s">
        <v>2268</v>
      </c>
      <c r="CH7128" s="273">
        <v>13286.828089799999</v>
      </c>
      <c r="CI7128" s="273" t="s">
        <v>104</v>
      </c>
      <c r="CM7128" s="273" t="s">
        <v>73</v>
      </c>
      <c r="CN7128" s="273">
        <v>3</v>
      </c>
    </row>
    <row r="7129" spans="74:92">
      <c r="BV7129" s="273" t="s">
        <v>64</v>
      </c>
      <c r="BW7129" s="273" t="s">
        <v>404</v>
      </c>
      <c r="BX7129" s="273" t="s">
        <v>408</v>
      </c>
      <c r="BY7129" s="273" t="s">
        <v>423</v>
      </c>
      <c r="BZ7129" s="273" t="s">
        <v>110</v>
      </c>
      <c r="CA7129" s="273" t="s">
        <v>111</v>
      </c>
      <c r="CB7129" s="273" t="s">
        <v>112</v>
      </c>
      <c r="CC7129" s="273" t="s">
        <v>113</v>
      </c>
      <c r="CD7129" s="282">
        <v>4</v>
      </c>
      <c r="CE7129" s="274">
        <v>45261</v>
      </c>
      <c r="CI7129" s="273" t="s">
        <v>80</v>
      </c>
      <c r="CM7129" s="273" t="s">
        <v>73</v>
      </c>
      <c r="CN7129" s="273">
        <v>3</v>
      </c>
    </row>
    <row r="7130" spans="74:92">
      <c r="BV7130" s="273" t="s">
        <v>64</v>
      </c>
      <c r="BW7130" s="273" t="s">
        <v>404</v>
      </c>
      <c r="BX7130" s="273" t="s">
        <v>408</v>
      </c>
      <c r="BY7130" s="273" t="s">
        <v>423</v>
      </c>
      <c r="BZ7130" s="273" t="s">
        <v>126</v>
      </c>
      <c r="CA7130" s="273" t="s">
        <v>127</v>
      </c>
      <c r="CB7130" s="273" t="s">
        <v>133</v>
      </c>
      <c r="CC7130" s="273" t="s">
        <v>134</v>
      </c>
      <c r="CD7130" s="282">
        <v>7</v>
      </c>
      <c r="CE7130" s="274">
        <v>45261</v>
      </c>
      <c r="CI7130" s="273" t="s">
        <v>104</v>
      </c>
      <c r="CM7130" s="273" t="s">
        <v>73</v>
      </c>
      <c r="CN7130" s="273">
        <v>3</v>
      </c>
    </row>
    <row r="7131" spans="74:92">
      <c r="BV7131" s="273" t="s">
        <v>64</v>
      </c>
      <c r="BW7131" s="273" t="s">
        <v>404</v>
      </c>
      <c r="BX7131" s="273" t="s">
        <v>408</v>
      </c>
      <c r="BY7131" s="273" t="s">
        <v>423</v>
      </c>
      <c r="BZ7131" s="273" t="s">
        <v>110</v>
      </c>
      <c r="CA7131" s="273" t="s">
        <v>111</v>
      </c>
      <c r="CB7131" s="273" t="s">
        <v>117</v>
      </c>
      <c r="CC7131" s="273" t="s">
        <v>118</v>
      </c>
      <c r="CD7131" s="282">
        <v>5</v>
      </c>
      <c r="CE7131" s="274">
        <v>45261</v>
      </c>
      <c r="CI7131" s="273" t="s">
        <v>104</v>
      </c>
      <c r="CM7131" s="273" t="s">
        <v>73</v>
      </c>
      <c r="CN7131" s="273">
        <v>3</v>
      </c>
    </row>
    <row r="7132" spans="74:92">
      <c r="BV7132" s="273" t="s">
        <v>64</v>
      </c>
      <c r="BW7132" s="273" t="s">
        <v>404</v>
      </c>
      <c r="BX7132" s="273" t="s">
        <v>408</v>
      </c>
      <c r="BY7132" s="273" t="s">
        <v>423</v>
      </c>
      <c r="BZ7132" s="273" t="s">
        <v>126</v>
      </c>
      <c r="CA7132" s="273" t="s">
        <v>127</v>
      </c>
      <c r="CB7132" s="273" t="s">
        <v>128</v>
      </c>
      <c r="CC7132" s="273" t="s">
        <v>129</v>
      </c>
      <c r="CD7132" s="282">
        <v>6</v>
      </c>
      <c r="CE7132" s="274">
        <v>45261</v>
      </c>
      <c r="CI7132" s="273" t="s">
        <v>80</v>
      </c>
      <c r="CM7132" s="273" t="s">
        <v>73</v>
      </c>
      <c r="CN7132" s="273">
        <v>3</v>
      </c>
    </row>
    <row r="7133" spans="74:92">
      <c r="BV7133" s="273" t="s">
        <v>64</v>
      </c>
      <c r="BW7133" s="273" t="s">
        <v>404</v>
      </c>
      <c r="BX7133" s="273" t="s">
        <v>408</v>
      </c>
      <c r="BY7133" s="273" t="s">
        <v>423</v>
      </c>
      <c r="BZ7133" s="273" t="s">
        <v>151</v>
      </c>
      <c r="CA7133" s="273" t="s">
        <v>152</v>
      </c>
      <c r="CB7133" s="273" t="s">
        <v>153</v>
      </c>
      <c r="CC7133" s="273" t="s">
        <v>154</v>
      </c>
      <c r="CD7133" s="282">
        <v>10</v>
      </c>
      <c r="CE7133" s="274">
        <v>45261</v>
      </c>
      <c r="CF7133" s="273">
        <v>14464</v>
      </c>
      <c r="CG7133" s="273" t="s">
        <v>80</v>
      </c>
      <c r="CH7133" s="273">
        <v>14464</v>
      </c>
      <c r="CI7133" s="273" t="s">
        <v>80</v>
      </c>
      <c r="CM7133" s="273" t="s">
        <v>73</v>
      </c>
      <c r="CN7133" s="273">
        <v>3</v>
      </c>
    </row>
    <row r="7134" spans="74:92">
      <c r="BV7134" s="273" t="s">
        <v>64</v>
      </c>
      <c r="BW7134" s="273" t="s">
        <v>404</v>
      </c>
      <c r="BX7134" s="273" t="s">
        <v>408</v>
      </c>
      <c r="BY7134" s="273" t="s">
        <v>423</v>
      </c>
      <c r="BZ7134" s="273" t="s">
        <v>138</v>
      </c>
      <c r="CA7134" s="273" t="s">
        <v>139</v>
      </c>
      <c r="CB7134" s="273" t="s">
        <v>140</v>
      </c>
      <c r="CC7134" s="273" t="s">
        <v>141</v>
      </c>
      <c r="CD7134" s="282">
        <v>9</v>
      </c>
      <c r="CE7134" s="274">
        <v>45261</v>
      </c>
      <c r="CF7134" s="273">
        <v>0</v>
      </c>
      <c r="CG7134" s="273" t="s">
        <v>80</v>
      </c>
      <c r="CH7134" s="273">
        <v>0</v>
      </c>
      <c r="CI7134" s="273" t="s">
        <v>80</v>
      </c>
      <c r="CM7134" s="273" t="s">
        <v>73</v>
      </c>
      <c r="CN7134" s="273">
        <v>3</v>
      </c>
    </row>
    <row r="7135" spans="74:92">
      <c r="BV7135" s="273" t="s">
        <v>64</v>
      </c>
      <c r="BW7135" s="273" t="s">
        <v>404</v>
      </c>
      <c r="BX7135" s="273" t="s">
        <v>408</v>
      </c>
      <c r="BY7135" s="273" t="s">
        <v>423</v>
      </c>
      <c r="BZ7135" s="273" t="s">
        <v>167</v>
      </c>
      <c r="CA7135" s="273" t="s">
        <v>168</v>
      </c>
      <c r="CB7135" s="273" t="s">
        <v>169</v>
      </c>
      <c r="CC7135" s="273" t="s">
        <v>170</v>
      </c>
      <c r="CD7135" s="282">
        <v>12</v>
      </c>
      <c r="CE7135" s="274">
        <v>45261</v>
      </c>
      <c r="CF7135" s="273">
        <v>744</v>
      </c>
      <c r="CG7135" s="273" t="s">
        <v>80</v>
      </c>
      <c r="CH7135" s="273">
        <v>744</v>
      </c>
      <c r="CI7135" s="273" t="s">
        <v>80</v>
      </c>
      <c r="CM7135" s="273" t="s">
        <v>73</v>
      </c>
      <c r="CN7135" s="273">
        <v>3</v>
      </c>
    </row>
    <row r="7136" spans="74:92">
      <c r="BV7136" s="273" t="s">
        <v>64</v>
      </c>
      <c r="BW7136" s="273" t="s">
        <v>404</v>
      </c>
      <c r="BX7136" s="273" t="s">
        <v>408</v>
      </c>
      <c r="BY7136" s="273" t="s">
        <v>423</v>
      </c>
      <c r="BZ7136" s="273" t="s">
        <v>151</v>
      </c>
      <c r="CA7136" s="273" t="s">
        <v>152</v>
      </c>
      <c r="CB7136" s="273" t="s">
        <v>161</v>
      </c>
      <c r="CC7136" s="273" t="s">
        <v>162</v>
      </c>
      <c r="CD7136" s="282">
        <v>11</v>
      </c>
      <c r="CE7136" s="274">
        <v>45261</v>
      </c>
      <c r="CF7136" s="273">
        <v>11571.2</v>
      </c>
      <c r="CG7136" s="273" t="s">
        <v>80</v>
      </c>
      <c r="CH7136" s="273">
        <v>11571.2</v>
      </c>
      <c r="CI7136" s="273" t="s">
        <v>80</v>
      </c>
      <c r="CL7136" s="273" t="s">
        <v>2277</v>
      </c>
      <c r="CM7136" s="273" t="s">
        <v>73</v>
      </c>
      <c r="CN7136" s="273">
        <v>3</v>
      </c>
    </row>
    <row r="7137" spans="74:92">
      <c r="BV7137" s="273" t="s">
        <v>64</v>
      </c>
      <c r="BW7137" s="273" t="s">
        <v>404</v>
      </c>
      <c r="BX7137" s="273" t="s">
        <v>408</v>
      </c>
      <c r="BY7137" s="273" t="s">
        <v>423</v>
      </c>
      <c r="BZ7137" s="273" t="s">
        <v>167</v>
      </c>
      <c r="CA7137" s="273" t="s">
        <v>168</v>
      </c>
      <c r="CB7137" s="273" t="s">
        <v>353</v>
      </c>
      <c r="CC7137" s="273" t="s">
        <v>354</v>
      </c>
      <c r="CD7137" s="282">
        <v>13</v>
      </c>
      <c r="CE7137" s="274">
        <v>45261</v>
      </c>
      <c r="CF7137" s="273">
        <v>275</v>
      </c>
      <c r="CG7137" s="273" t="s">
        <v>80</v>
      </c>
      <c r="CH7137" s="273">
        <v>275</v>
      </c>
      <c r="CI7137" s="273" t="s">
        <v>80</v>
      </c>
      <c r="CM7137" s="273" t="s">
        <v>73</v>
      </c>
      <c r="CN7137" s="273">
        <v>3</v>
      </c>
    </row>
    <row r="7138" spans="74:92">
      <c r="BV7138" s="273" t="s">
        <v>64</v>
      </c>
      <c r="BW7138" s="273" t="s">
        <v>404</v>
      </c>
      <c r="BX7138" s="273" t="s">
        <v>408</v>
      </c>
      <c r="BY7138" s="273" t="s">
        <v>423</v>
      </c>
      <c r="BZ7138" s="273" t="s">
        <v>167</v>
      </c>
      <c r="CA7138" s="273" t="s">
        <v>168</v>
      </c>
      <c r="CB7138" s="273" t="s">
        <v>313</v>
      </c>
      <c r="CC7138" s="273" t="s">
        <v>314</v>
      </c>
      <c r="CD7138" s="282">
        <v>14</v>
      </c>
      <c r="CE7138" s="274">
        <v>45261</v>
      </c>
      <c r="CF7138" s="273">
        <v>0</v>
      </c>
      <c r="CG7138" s="273" t="s">
        <v>80</v>
      </c>
      <c r="CH7138" s="273">
        <v>0</v>
      </c>
      <c r="CI7138" s="273" t="s">
        <v>80</v>
      </c>
      <c r="CM7138" s="273" t="s">
        <v>73</v>
      </c>
      <c r="CN7138" s="273">
        <v>3</v>
      </c>
    </row>
    <row r="7139" spans="74:92">
      <c r="BV7139" s="273" t="s">
        <v>64</v>
      </c>
      <c r="BW7139" s="273" t="s">
        <v>404</v>
      </c>
      <c r="BX7139" s="273" t="s">
        <v>408</v>
      </c>
      <c r="BY7139" s="273" t="s">
        <v>423</v>
      </c>
      <c r="BZ7139" s="273" t="s">
        <v>204</v>
      </c>
      <c r="CA7139" s="273" t="s">
        <v>205</v>
      </c>
      <c r="CB7139" s="273" t="s">
        <v>206</v>
      </c>
      <c r="CC7139" s="273" t="s">
        <v>207</v>
      </c>
      <c r="CD7139" s="282">
        <v>0</v>
      </c>
      <c r="CE7139" s="274">
        <v>45261</v>
      </c>
      <c r="CG7139" s="273" t="s">
        <v>181</v>
      </c>
      <c r="CI7139" s="273" t="s">
        <v>208</v>
      </c>
      <c r="CJ7139" s="273" t="s">
        <v>209</v>
      </c>
      <c r="CM7139" s="273" t="s">
        <v>73</v>
      </c>
      <c r="CN7139" s="273">
        <v>3</v>
      </c>
    </row>
    <row r="7140" spans="74:92">
      <c r="BV7140" s="273" t="s">
        <v>64</v>
      </c>
      <c r="BW7140" s="273" t="s">
        <v>404</v>
      </c>
      <c r="BX7140" s="273" t="s">
        <v>408</v>
      </c>
      <c r="BY7140" s="273" t="s">
        <v>423</v>
      </c>
      <c r="BZ7140" s="273" t="s">
        <v>86</v>
      </c>
      <c r="CA7140" s="273" t="s">
        <v>87</v>
      </c>
      <c r="CB7140" s="273" t="s">
        <v>179</v>
      </c>
      <c r="CC7140" s="273" t="s">
        <v>180</v>
      </c>
      <c r="CD7140" s="282">
        <v>1</v>
      </c>
      <c r="CE7140" s="274">
        <v>45261</v>
      </c>
      <c r="CG7140" s="273" t="s">
        <v>181</v>
      </c>
      <c r="CI7140" s="273" t="s">
        <v>181</v>
      </c>
      <c r="CJ7140" s="273" t="s">
        <v>2121</v>
      </c>
      <c r="CM7140" s="273" t="s">
        <v>73</v>
      </c>
      <c r="CN7140" s="273">
        <v>3</v>
      </c>
    </row>
    <row r="7141" spans="74:92">
      <c r="BV7141" s="273" t="s">
        <v>64</v>
      </c>
      <c r="BW7141" s="273" t="s">
        <v>404</v>
      </c>
      <c r="BX7141" s="273" t="s">
        <v>408</v>
      </c>
      <c r="BY7141" s="273" t="s">
        <v>423</v>
      </c>
      <c r="BZ7141" s="273" t="s">
        <v>167</v>
      </c>
      <c r="CA7141" s="273" t="s">
        <v>168</v>
      </c>
      <c r="CB7141" s="273" t="s">
        <v>319</v>
      </c>
      <c r="CC7141" s="273" t="s">
        <v>320</v>
      </c>
      <c r="CD7141" s="282">
        <v>15</v>
      </c>
      <c r="CE7141" s="274">
        <v>45261</v>
      </c>
      <c r="CF7141" s="273">
        <v>202</v>
      </c>
      <c r="CG7141" s="273" t="s">
        <v>80</v>
      </c>
      <c r="CH7141" s="273">
        <v>202</v>
      </c>
      <c r="CI7141" s="273" t="s">
        <v>80</v>
      </c>
      <c r="CM7141" s="273" t="s">
        <v>73</v>
      </c>
      <c r="CN7141" s="273">
        <v>3</v>
      </c>
    </row>
    <row r="7142" spans="74:92">
      <c r="BV7142" s="273" t="s">
        <v>64</v>
      </c>
      <c r="BW7142" s="273" t="s">
        <v>404</v>
      </c>
      <c r="BX7142" s="273" t="s">
        <v>408</v>
      </c>
      <c r="BY7142" s="273" t="s">
        <v>423</v>
      </c>
      <c r="BZ7142" s="273" t="s">
        <v>138</v>
      </c>
      <c r="CA7142" s="273" t="s">
        <v>139</v>
      </c>
      <c r="CB7142" s="273" t="s">
        <v>190</v>
      </c>
      <c r="CC7142" s="273" t="s">
        <v>191</v>
      </c>
      <c r="CD7142" s="282">
        <v>8</v>
      </c>
      <c r="CE7142" s="274">
        <v>45261</v>
      </c>
      <c r="CF7142" s="273">
        <v>0</v>
      </c>
      <c r="CG7142" s="273" t="s">
        <v>80</v>
      </c>
      <c r="CH7142" s="273">
        <v>0</v>
      </c>
      <c r="CI7142" s="273" t="s">
        <v>80</v>
      </c>
      <c r="CM7142" s="273" t="s">
        <v>73</v>
      </c>
      <c r="CN7142" s="273">
        <v>3</v>
      </c>
    </row>
    <row r="7143" spans="74:92">
      <c r="BV7143" s="273" t="s">
        <v>64</v>
      </c>
      <c r="BW7143" s="273" t="s">
        <v>404</v>
      </c>
      <c r="BX7143" s="273" t="s">
        <v>408</v>
      </c>
      <c r="BY7143" s="273" t="s">
        <v>423</v>
      </c>
      <c r="BZ7143" s="273" t="s">
        <v>86</v>
      </c>
      <c r="CA7143" s="273" t="s">
        <v>87</v>
      </c>
      <c r="CB7143" s="273" t="s">
        <v>233</v>
      </c>
      <c r="CC7143" s="273" t="s">
        <v>234</v>
      </c>
      <c r="CD7143" s="282">
        <v>1</v>
      </c>
      <c r="CE7143" s="274">
        <v>45261</v>
      </c>
      <c r="CG7143" s="273" t="s">
        <v>181</v>
      </c>
      <c r="CI7143" s="273" t="s">
        <v>181</v>
      </c>
      <c r="CJ7143" s="273" t="s">
        <v>2274</v>
      </c>
      <c r="CM7143" s="273" t="s">
        <v>73</v>
      </c>
      <c r="CN7143" s="273">
        <v>3</v>
      </c>
    </row>
    <row r="7144" spans="74:92">
      <c r="BV7144" s="273" t="s">
        <v>64</v>
      </c>
      <c r="BW7144" s="273" t="s">
        <v>404</v>
      </c>
      <c r="BX7144" s="273" t="s">
        <v>408</v>
      </c>
      <c r="BY7144" s="273" t="s">
        <v>423</v>
      </c>
      <c r="BZ7144" s="273" t="s">
        <v>86</v>
      </c>
      <c r="CA7144" s="273" t="s">
        <v>87</v>
      </c>
      <c r="CB7144" s="273" t="s">
        <v>217</v>
      </c>
      <c r="CC7144" s="273" t="s">
        <v>218</v>
      </c>
      <c r="CD7144" s="282">
        <v>2</v>
      </c>
      <c r="CE7144" s="274">
        <v>45261</v>
      </c>
      <c r="CG7144" s="273" t="s">
        <v>181</v>
      </c>
      <c r="CI7144" s="273" t="s">
        <v>181</v>
      </c>
      <c r="CJ7144" s="273" t="s">
        <v>448</v>
      </c>
      <c r="CM7144" s="273" t="s">
        <v>73</v>
      </c>
      <c r="CN7144" s="273">
        <v>3</v>
      </c>
    </row>
    <row r="7145" spans="74:92">
      <c r="BV7145" s="273" t="s">
        <v>64</v>
      </c>
      <c r="BW7145" s="273" t="s">
        <v>404</v>
      </c>
      <c r="BX7145" s="273" t="s">
        <v>408</v>
      </c>
      <c r="BY7145" s="273" t="s">
        <v>423</v>
      </c>
      <c r="BZ7145" s="273" t="s">
        <v>86</v>
      </c>
      <c r="CA7145" s="273" t="s">
        <v>87</v>
      </c>
      <c r="CB7145" s="273" t="s">
        <v>225</v>
      </c>
      <c r="CC7145" s="273" t="s">
        <v>226</v>
      </c>
      <c r="CD7145" s="282">
        <v>5</v>
      </c>
      <c r="CE7145" s="274">
        <v>45261</v>
      </c>
      <c r="CF7145" s="273">
        <v>0</v>
      </c>
      <c r="CG7145" s="273" t="s">
        <v>80</v>
      </c>
      <c r="CH7145" s="273">
        <v>0</v>
      </c>
      <c r="CI7145" s="273" t="s">
        <v>80</v>
      </c>
      <c r="CM7145" s="273" t="s">
        <v>73</v>
      </c>
      <c r="CN7145" s="273">
        <v>3</v>
      </c>
    </row>
    <row r="7146" spans="74:92">
      <c r="BV7146" s="273" t="s">
        <v>64</v>
      </c>
      <c r="BW7146" s="273" t="s">
        <v>404</v>
      </c>
      <c r="BX7146" s="273" t="s">
        <v>408</v>
      </c>
      <c r="BY7146" s="273" t="s">
        <v>427</v>
      </c>
      <c r="BZ7146" s="273" t="s">
        <v>86</v>
      </c>
      <c r="CA7146" s="273" t="s">
        <v>87</v>
      </c>
      <c r="CB7146" s="273" t="s">
        <v>225</v>
      </c>
      <c r="CC7146" s="273" t="s">
        <v>226</v>
      </c>
      <c r="CD7146" s="282">
        <v>5</v>
      </c>
      <c r="CE7146" s="274">
        <v>44927</v>
      </c>
      <c r="CF7146" s="273">
        <v>0</v>
      </c>
      <c r="CG7146" s="273" t="s">
        <v>80</v>
      </c>
      <c r="CH7146" s="273">
        <v>0</v>
      </c>
      <c r="CI7146" s="273" t="s">
        <v>80</v>
      </c>
      <c r="CM7146" s="273" t="s">
        <v>73</v>
      </c>
      <c r="CN7146" s="273">
        <v>3</v>
      </c>
    </row>
    <row r="7147" spans="74:92">
      <c r="BV7147" s="273" t="s">
        <v>64</v>
      </c>
      <c r="BW7147" s="273" t="s">
        <v>404</v>
      </c>
      <c r="BX7147" s="273" t="s">
        <v>408</v>
      </c>
      <c r="BY7147" s="273" t="s">
        <v>427</v>
      </c>
      <c r="BZ7147" s="273" t="s">
        <v>86</v>
      </c>
      <c r="CA7147" s="273" t="s">
        <v>87</v>
      </c>
      <c r="CB7147" s="273" t="s">
        <v>217</v>
      </c>
      <c r="CC7147" s="273" t="s">
        <v>218</v>
      </c>
      <c r="CD7147" s="282">
        <v>2</v>
      </c>
      <c r="CE7147" s="274">
        <v>44927</v>
      </c>
      <c r="CG7147" s="273" t="s">
        <v>181</v>
      </c>
      <c r="CI7147" s="273" t="s">
        <v>181</v>
      </c>
      <c r="CJ7147" s="273" t="s">
        <v>498</v>
      </c>
      <c r="CM7147" s="273" t="s">
        <v>73</v>
      </c>
      <c r="CN7147" s="273">
        <v>3</v>
      </c>
    </row>
    <row r="7148" spans="74:92">
      <c r="BV7148" s="273" t="s">
        <v>64</v>
      </c>
      <c r="BW7148" s="273" t="s">
        <v>404</v>
      </c>
      <c r="BX7148" s="273" t="s">
        <v>408</v>
      </c>
      <c r="BY7148" s="273" t="s">
        <v>427</v>
      </c>
      <c r="BZ7148" s="273" t="s">
        <v>86</v>
      </c>
      <c r="CA7148" s="273" t="s">
        <v>87</v>
      </c>
      <c r="CB7148" s="273" t="s">
        <v>233</v>
      </c>
      <c r="CC7148" s="273" t="s">
        <v>234</v>
      </c>
      <c r="CD7148" s="282">
        <v>1</v>
      </c>
      <c r="CE7148" s="274">
        <v>44927</v>
      </c>
      <c r="CG7148" s="273" t="s">
        <v>181</v>
      </c>
      <c r="CI7148" s="273" t="s">
        <v>181</v>
      </c>
      <c r="CJ7148" s="273" t="s">
        <v>1541</v>
      </c>
      <c r="CM7148" s="273" t="s">
        <v>73</v>
      </c>
      <c r="CN7148" s="273">
        <v>3</v>
      </c>
    </row>
    <row r="7149" spans="74:92">
      <c r="BV7149" s="273" t="s">
        <v>64</v>
      </c>
      <c r="BW7149" s="273" t="s">
        <v>404</v>
      </c>
      <c r="BX7149" s="273" t="s">
        <v>408</v>
      </c>
      <c r="BY7149" s="273" t="s">
        <v>427</v>
      </c>
      <c r="BZ7149" s="273" t="s">
        <v>138</v>
      </c>
      <c r="CA7149" s="273" t="s">
        <v>139</v>
      </c>
      <c r="CB7149" s="273" t="s">
        <v>190</v>
      </c>
      <c r="CC7149" s="273" t="s">
        <v>191</v>
      </c>
      <c r="CD7149" s="282">
        <v>8</v>
      </c>
      <c r="CE7149" s="274">
        <v>44927</v>
      </c>
      <c r="CF7149" s="273">
        <v>0</v>
      </c>
      <c r="CG7149" s="273" t="s">
        <v>80</v>
      </c>
      <c r="CH7149" s="273">
        <v>0</v>
      </c>
      <c r="CI7149" s="273" t="s">
        <v>80</v>
      </c>
      <c r="CM7149" s="273" t="s">
        <v>73</v>
      </c>
      <c r="CN7149" s="273">
        <v>3</v>
      </c>
    </row>
    <row r="7150" spans="74:92">
      <c r="BV7150" s="273" t="s">
        <v>64</v>
      </c>
      <c r="BW7150" s="273" t="s">
        <v>404</v>
      </c>
      <c r="BX7150" s="273" t="s">
        <v>408</v>
      </c>
      <c r="BY7150" s="273" t="s">
        <v>427</v>
      </c>
      <c r="BZ7150" s="273" t="s">
        <v>167</v>
      </c>
      <c r="CA7150" s="273" t="s">
        <v>168</v>
      </c>
      <c r="CB7150" s="273" t="s">
        <v>319</v>
      </c>
      <c r="CC7150" s="273" t="s">
        <v>320</v>
      </c>
      <c r="CD7150" s="282">
        <v>15</v>
      </c>
      <c r="CE7150" s="274">
        <v>44927</v>
      </c>
      <c r="CF7150" s="273">
        <v>58.69</v>
      </c>
      <c r="CG7150" s="273" t="s">
        <v>80</v>
      </c>
      <c r="CH7150" s="273">
        <v>58.69</v>
      </c>
      <c r="CI7150" s="273" t="s">
        <v>80</v>
      </c>
      <c r="CM7150" s="273" t="s">
        <v>73</v>
      </c>
      <c r="CN7150" s="273">
        <v>3</v>
      </c>
    </row>
    <row r="7151" spans="74:92">
      <c r="BV7151" s="273" t="s">
        <v>64</v>
      </c>
      <c r="BW7151" s="273" t="s">
        <v>404</v>
      </c>
      <c r="BX7151" s="273" t="s">
        <v>408</v>
      </c>
      <c r="BY7151" s="273" t="s">
        <v>427</v>
      </c>
      <c r="BZ7151" s="273" t="s">
        <v>86</v>
      </c>
      <c r="CA7151" s="273" t="s">
        <v>87</v>
      </c>
      <c r="CB7151" s="273" t="s">
        <v>179</v>
      </c>
      <c r="CC7151" s="273" t="s">
        <v>180</v>
      </c>
      <c r="CD7151" s="282">
        <v>1</v>
      </c>
      <c r="CE7151" s="274">
        <v>44927</v>
      </c>
      <c r="CG7151" s="273" t="s">
        <v>181</v>
      </c>
      <c r="CI7151" s="273" t="s">
        <v>181</v>
      </c>
      <c r="CJ7151" s="273" t="s">
        <v>2267</v>
      </c>
      <c r="CM7151" s="273" t="s">
        <v>73</v>
      </c>
      <c r="CN7151" s="273">
        <v>3</v>
      </c>
    </row>
    <row r="7152" spans="74:92">
      <c r="BV7152" s="273" t="s">
        <v>64</v>
      </c>
      <c r="BW7152" s="273" t="s">
        <v>404</v>
      </c>
      <c r="BX7152" s="273" t="s">
        <v>408</v>
      </c>
      <c r="BY7152" s="273" t="s">
        <v>427</v>
      </c>
      <c r="BZ7152" s="273" t="s">
        <v>204</v>
      </c>
      <c r="CA7152" s="273" t="s">
        <v>205</v>
      </c>
      <c r="CB7152" s="273" t="s">
        <v>206</v>
      </c>
      <c r="CC7152" s="273" t="s">
        <v>207</v>
      </c>
      <c r="CD7152" s="282">
        <v>0</v>
      </c>
      <c r="CE7152" s="274">
        <v>44927</v>
      </c>
      <c r="CG7152" s="273" t="s">
        <v>181</v>
      </c>
      <c r="CI7152" s="273" t="s">
        <v>208</v>
      </c>
      <c r="CJ7152" s="273" t="s">
        <v>209</v>
      </c>
      <c r="CM7152" s="273" t="s">
        <v>73</v>
      </c>
      <c r="CN7152" s="273">
        <v>3</v>
      </c>
    </row>
    <row r="7153" spans="74:92">
      <c r="BV7153" s="273" t="s">
        <v>64</v>
      </c>
      <c r="BW7153" s="273" t="s">
        <v>404</v>
      </c>
      <c r="BX7153" s="273" t="s">
        <v>408</v>
      </c>
      <c r="BY7153" s="273" t="s">
        <v>427</v>
      </c>
      <c r="BZ7153" s="273" t="s">
        <v>167</v>
      </c>
      <c r="CA7153" s="273" t="s">
        <v>168</v>
      </c>
      <c r="CB7153" s="273" t="s">
        <v>313</v>
      </c>
      <c r="CC7153" s="273" t="s">
        <v>314</v>
      </c>
      <c r="CD7153" s="282">
        <v>14</v>
      </c>
      <c r="CE7153" s="274">
        <v>44927</v>
      </c>
      <c r="CF7153" s="273">
        <v>0</v>
      </c>
      <c r="CG7153" s="273" t="s">
        <v>80</v>
      </c>
      <c r="CH7153" s="273">
        <v>0</v>
      </c>
      <c r="CI7153" s="273" t="s">
        <v>80</v>
      </c>
      <c r="CM7153" s="273" t="s">
        <v>73</v>
      </c>
      <c r="CN7153" s="273">
        <v>3</v>
      </c>
    </row>
    <row r="7154" spans="74:92">
      <c r="BV7154" s="273" t="s">
        <v>64</v>
      </c>
      <c r="BW7154" s="273" t="s">
        <v>404</v>
      </c>
      <c r="BX7154" s="273" t="s">
        <v>408</v>
      </c>
      <c r="BY7154" s="273" t="s">
        <v>427</v>
      </c>
      <c r="BZ7154" s="273" t="s">
        <v>167</v>
      </c>
      <c r="CA7154" s="273" t="s">
        <v>168</v>
      </c>
      <c r="CB7154" s="273" t="s">
        <v>353</v>
      </c>
      <c r="CC7154" s="273" t="s">
        <v>354</v>
      </c>
      <c r="CD7154" s="282">
        <v>13</v>
      </c>
      <c r="CE7154" s="274">
        <v>44927</v>
      </c>
      <c r="CF7154" s="273">
        <v>0</v>
      </c>
      <c r="CG7154" s="273" t="s">
        <v>80</v>
      </c>
      <c r="CH7154" s="273">
        <v>0</v>
      </c>
      <c r="CI7154" s="273" t="s">
        <v>80</v>
      </c>
      <c r="CM7154" s="273" t="s">
        <v>73</v>
      </c>
      <c r="CN7154" s="273">
        <v>3</v>
      </c>
    </row>
    <row r="7155" spans="74:92">
      <c r="BV7155" s="273" t="s">
        <v>64</v>
      </c>
      <c r="BW7155" s="273" t="s">
        <v>404</v>
      </c>
      <c r="BX7155" s="273" t="s">
        <v>408</v>
      </c>
      <c r="BY7155" s="273" t="s">
        <v>427</v>
      </c>
      <c r="BZ7155" s="273" t="s">
        <v>151</v>
      </c>
      <c r="CA7155" s="273" t="s">
        <v>152</v>
      </c>
      <c r="CB7155" s="273" t="s">
        <v>161</v>
      </c>
      <c r="CC7155" s="273" t="s">
        <v>162</v>
      </c>
      <c r="CD7155" s="282">
        <v>11</v>
      </c>
      <c r="CE7155" s="274">
        <v>44927</v>
      </c>
      <c r="CF7155" s="273">
        <v>6705.6</v>
      </c>
      <c r="CG7155" s="273" t="s">
        <v>80</v>
      </c>
      <c r="CH7155" s="273">
        <v>6705.6</v>
      </c>
      <c r="CI7155" s="273" t="s">
        <v>80</v>
      </c>
      <c r="CL7155" s="273" t="s">
        <v>2276</v>
      </c>
      <c r="CM7155" s="273" t="s">
        <v>73</v>
      </c>
      <c r="CN7155" s="273">
        <v>3</v>
      </c>
    </row>
    <row r="7156" spans="74:92">
      <c r="BV7156" s="273" t="s">
        <v>64</v>
      </c>
      <c r="BW7156" s="273" t="s">
        <v>404</v>
      </c>
      <c r="BX7156" s="273" t="s">
        <v>408</v>
      </c>
      <c r="BY7156" s="273" t="s">
        <v>427</v>
      </c>
      <c r="BZ7156" s="273" t="s">
        <v>167</v>
      </c>
      <c r="CA7156" s="273" t="s">
        <v>168</v>
      </c>
      <c r="CB7156" s="273" t="s">
        <v>169</v>
      </c>
      <c r="CC7156" s="273" t="s">
        <v>170</v>
      </c>
      <c r="CD7156" s="282">
        <v>12</v>
      </c>
      <c r="CE7156" s="274">
        <v>44927</v>
      </c>
      <c r="CF7156" s="273">
        <v>133</v>
      </c>
      <c r="CG7156" s="273" t="s">
        <v>80</v>
      </c>
      <c r="CH7156" s="273">
        <v>133</v>
      </c>
      <c r="CI7156" s="273" t="s">
        <v>80</v>
      </c>
      <c r="CM7156" s="273" t="s">
        <v>73</v>
      </c>
      <c r="CN7156" s="273">
        <v>3</v>
      </c>
    </row>
    <row r="7157" spans="74:92">
      <c r="BV7157" s="273" t="s">
        <v>64</v>
      </c>
      <c r="BW7157" s="273" t="s">
        <v>404</v>
      </c>
      <c r="BX7157" s="273" t="s">
        <v>408</v>
      </c>
      <c r="BY7157" s="273" t="s">
        <v>427</v>
      </c>
      <c r="BZ7157" s="273" t="s">
        <v>138</v>
      </c>
      <c r="CA7157" s="273" t="s">
        <v>139</v>
      </c>
      <c r="CB7157" s="273" t="s">
        <v>140</v>
      </c>
      <c r="CC7157" s="273" t="s">
        <v>141</v>
      </c>
      <c r="CD7157" s="282">
        <v>9</v>
      </c>
      <c r="CE7157" s="274">
        <v>44927</v>
      </c>
      <c r="CF7157" s="273">
        <v>0</v>
      </c>
      <c r="CG7157" s="273" t="s">
        <v>80</v>
      </c>
      <c r="CH7157" s="273">
        <v>0</v>
      </c>
      <c r="CI7157" s="273" t="s">
        <v>80</v>
      </c>
      <c r="CM7157" s="273" t="s">
        <v>73</v>
      </c>
      <c r="CN7157" s="273">
        <v>3</v>
      </c>
    </row>
    <row r="7158" spans="74:92">
      <c r="BV7158" s="273" t="s">
        <v>64</v>
      </c>
      <c r="BW7158" s="273" t="s">
        <v>404</v>
      </c>
      <c r="BX7158" s="273" t="s">
        <v>408</v>
      </c>
      <c r="BY7158" s="273" t="s">
        <v>427</v>
      </c>
      <c r="BZ7158" s="273" t="s">
        <v>151</v>
      </c>
      <c r="CA7158" s="273" t="s">
        <v>152</v>
      </c>
      <c r="CB7158" s="273" t="s">
        <v>153</v>
      </c>
      <c r="CC7158" s="273" t="s">
        <v>154</v>
      </c>
      <c r="CD7158" s="282">
        <v>10</v>
      </c>
      <c r="CE7158" s="274">
        <v>44927</v>
      </c>
      <c r="CF7158" s="273">
        <v>8382</v>
      </c>
      <c r="CG7158" s="273" t="s">
        <v>80</v>
      </c>
      <c r="CH7158" s="273">
        <v>8382</v>
      </c>
      <c r="CI7158" s="273" t="s">
        <v>80</v>
      </c>
      <c r="CM7158" s="273" t="s">
        <v>73</v>
      </c>
      <c r="CN7158" s="273">
        <v>3</v>
      </c>
    </row>
    <row r="7159" spans="74:92">
      <c r="BV7159" s="273" t="s">
        <v>64</v>
      </c>
      <c r="BW7159" s="273" t="s">
        <v>404</v>
      </c>
      <c r="BX7159" s="273" t="s">
        <v>408</v>
      </c>
      <c r="BY7159" s="273" t="s">
        <v>427</v>
      </c>
      <c r="BZ7159" s="273" t="s">
        <v>110</v>
      </c>
      <c r="CA7159" s="273" t="s">
        <v>111</v>
      </c>
      <c r="CB7159" s="273" t="s">
        <v>117</v>
      </c>
      <c r="CC7159" s="273" t="s">
        <v>118</v>
      </c>
      <c r="CD7159" s="282">
        <v>5</v>
      </c>
      <c r="CE7159" s="274">
        <v>44927</v>
      </c>
      <c r="CI7159" s="273" t="s">
        <v>104</v>
      </c>
      <c r="CM7159" s="273" t="s">
        <v>73</v>
      </c>
      <c r="CN7159" s="273">
        <v>3</v>
      </c>
    </row>
    <row r="7160" spans="74:92">
      <c r="BV7160" s="273" t="s">
        <v>64</v>
      </c>
      <c r="BW7160" s="273" t="s">
        <v>404</v>
      </c>
      <c r="BX7160" s="273" t="s">
        <v>408</v>
      </c>
      <c r="BY7160" s="273" t="s">
        <v>427</v>
      </c>
      <c r="BZ7160" s="273" t="s">
        <v>126</v>
      </c>
      <c r="CA7160" s="273" t="s">
        <v>127</v>
      </c>
      <c r="CB7160" s="273" t="s">
        <v>133</v>
      </c>
      <c r="CC7160" s="273" t="s">
        <v>134</v>
      </c>
      <c r="CD7160" s="282">
        <v>7</v>
      </c>
      <c r="CE7160" s="274">
        <v>44927</v>
      </c>
      <c r="CI7160" s="273" t="s">
        <v>104</v>
      </c>
      <c r="CM7160" s="273" t="s">
        <v>73</v>
      </c>
      <c r="CN7160" s="273">
        <v>3</v>
      </c>
    </row>
    <row r="7161" spans="74:92">
      <c r="BV7161" s="273" t="s">
        <v>64</v>
      </c>
      <c r="BW7161" s="273" t="s">
        <v>404</v>
      </c>
      <c r="BX7161" s="273" t="s">
        <v>408</v>
      </c>
      <c r="BY7161" s="273" t="s">
        <v>427</v>
      </c>
      <c r="BZ7161" s="273" t="s">
        <v>126</v>
      </c>
      <c r="CA7161" s="273" t="s">
        <v>127</v>
      </c>
      <c r="CB7161" s="273" t="s">
        <v>128</v>
      </c>
      <c r="CC7161" s="273" t="s">
        <v>129</v>
      </c>
      <c r="CD7161" s="282">
        <v>6</v>
      </c>
      <c r="CE7161" s="274">
        <v>44927</v>
      </c>
      <c r="CI7161" s="273" t="s">
        <v>80</v>
      </c>
      <c r="CM7161" s="273" t="s">
        <v>73</v>
      </c>
      <c r="CN7161" s="273">
        <v>3</v>
      </c>
    </row>
    <row r="7162" spans="74:92">
      <c r="BV7162" s="273" t="s">
        <v>64</v>
      </c>
      <c r="BW7162" s="273" t="s">
        <v>404</v>
      </c>
      <c r="BX7162" s="273" t="s">
        <v>408</v>
      </c>
      <c r="BY7162" s="273" t="s">
        <v>427</v>
      </c>
      <c r="BZ7162" s="273" t="s">
        <v>110</v>
      </c>
      <c r="CA7162" s="273" t="s">
        <v>111</v>
      </c>
      <c r="CB7162" s="273" t="s">
        <v>112</v>
      </c>
      <c r="CC7162" s="273" t="s">
        <v>113</v>
      </c>
      <c r="CD7162" s="282">
        <v>4</v>
      </c>
      <c r="CE7162" s="274">
        <v>44927</v>
      </c>
      <c r="CI7162" s="273" t="s">
        <v>80</v>
      </c>
      <c r="CM7162" s="273" t="s">
        <v>73</v>
      </c>
      <c r="CN7162" s="273">
        <v>3</v>
      </c>
    </row>
    <row r="7163" spans="74:92">
      <c r="BV7163" s="273" t="s">
        <v>64</v>
      </c>
      <c r="BW7163" s="273" t="s">
        <v>404</v>
      </c>
      <c r="BX7163" s="273" t="s">
        <v>408</v>
      </c>
      <c r="BY7163" s="273" t="s">
        <v>427</v>
      </c>
      <c r="BZ7163" s="273" t="s">
        <v>86</v>
      </c>
      <c r="CA7163" s="273" t="s">
        <v>87</v>
      </c>
      <c r="CB7163" s="273" t="s">
        <v>101</v>
      </c>
      <c r="CC7163" s="273" t="s">
        <v>102</v>
      </c>
      <c r="CD7163" s="282">
        <v>4</v>
      </c>
      <c r="CE7163" s="274">
        <v>44927</v>
      </c>
      <c r="CF7163" s="273">
        <v>319954.3</v>
      </c>
      <c r="CG7163" s="273" t="s">
        <v>2268</v>
      </c>
      <c r="CH7163" s="273">
        <v>9313.8696729999992</v>
      </c>
      <c r="CI7163" s="273" t="s">
        <v>104</v>
      </c>
      <c r="CM7163" s="273" t="s">
        <v>73</v>
      </c>
      <c r="CN7163" s="273">
        <v>3</v>
      </c>
    </row>
    <row r="7164" spans="74:92">
      <c r="BV7164" s="273" t="s">
        <v>64</v>
      </c>
      <c r="BW7164" s="273" t="s">
        <v>404</v>
      </c>
      <c r="BX7164" s="273" t="s">
        <v>408</v>
      </c>
      <c r="BY7164" s="273" t="s">
        <v>427</v>
      </c>
      <c r="BZ7164" s="273" t="s">
        <v>86</v>
      </c>
      <c r="CA7164" s="273" t="s">
        <v>87</v>
      </c>
      <c r="CB7164" s="273" t="s">
        <v>88</v>
      </c>
      <c r="CC7164" s="273" t="s">
        <v>89</v>
      </c>
      <c r="CD7164" s="282">
        <v>3</v>
      </c>
      <c r="CE7164" s="274">
        <v>44927</v>
      </c>
      <c r="CF7164" s="273">
        <v>8382</v>
      </c>
      <c r="CG7164" s="273" t="s">
        <v>80</v>
      </c>
      <c r="CH7164" s="273">
        <v>8382</v>
      </c>
      <c r="CI7164" s="273" t="s">
        <v>80</v>
      </c>
      <c r="CM7164" s="273" t="s">
        <v>73</v>
      </c>
      <c r="CN7164" s="273">
        <v>3</v>
      </c>
    </row>
    <row r="7165" spans="74:92">
      <c r="BV7165" s="273" t="s">
        <v>64</v>
      </c>
      <c r="BW7165" s="273" t="s">
        <v>404</v>
      </c>
      <c r="BX7165" s="273" t="s">
        <v>408</v>
      </c>
      <c r="BY7165" s="273" t="s">
        <v>427</v>
      </c>
      <c r="BZ7165" s="273" t="s">
        <v>86</v>
      </c>
      <c r="CA7165" s="273" t="s">
        <v>87</v>
      </c>
      <c r="CB7165" s="273" t="s">
        <v>88</v>
      </c>
      <c r="CC7165" s="273" t="s">
        <v>89</v>
      </c>
      <c r="CD7165" s="282">
        <v>3</v>
      </c>
      <c r="CE7165" s="274">
        <v>44958</v>
      </c>
      <c r="CF7165" s="273">
        <v>9774</v>
      </c>
      <c r="CG7165" s="273" t="s">
        <v>80</v>
      </c>
      <c r="CH7165" s="273">
        <v>9774</v>
      </c>
      <c r="CI7165" s="273" t="s">
        <v>80</v>
      </c>
      <c r="CM7165" s="273" t="s">
        <v>73</v>
      </c>
      <c r="CN7165" s="273">
        <v>3</v>
      </c>
    </row>
    <row r="7166" spans="74:92">
      <c r="BV7166" s="273" t="s">
        <v>64</v>
      </c>
      <c r="BW7166" s="273" t="s">
        <v>404</v>
      </c>
      <c r="BX7166" s="273" t="s">
        <v>408</v>
      </c>
      <c r="BY7166" s="273" t="s">
        <v>427</v>
      </c>
      <c r="BZ7166" s="273" t="s">
        <v>86</v>
      </c>
      <c r="CA7166" s="273" t="s">
        <v>87</v>
      </c>
      <c r="CB7166" s="273" t="s">
        <v>101</v>
      </c>
      <c r="CC7166" s="273" t="s">
        <v>102</v>
      </c>
      <c r="CD7166" s="282">
        <v>4</v>
      </c>
      <c r="CE7166" s="274">
        <v>44958</v>
      </c>
      <c r="CF7166" s="273">
        <v>378533.57</v>
      </c>
      <c r="CG7166" s="273" t="s">
        <v>2268</v>
      </c>
      <c r="CH7166" s="273">
        <v>11019.1122227</v>
      </c>
      <c r="CI7166" s="273" t="s">
        <v>104</v>
      </c>
      <c r="CM7166" s="273" t="s">
        <v>73</v>
      </c>
      <c r="CN7166" s="273">
        <v>3</v>
      </c>
    </row>
    <row r="7167" spans="74:92">
      <c r="BV7167" s="273" t="s">
        <v>64</v>
      </c>
      <c r="BW7167" s="273" t="s">
        <v>404</v>
      </c>
      <c r="BX7167" s="273" t="s">
        <v>408</v>
      </c>
      <c r="BY7167" s="273" t="s">
        <v>427</v>
      </c>
      <c r="BZ7167" s="273" t="s">
        <v>110</v>
      </c>
      <c r="CA7167" s="273" t="s">
        <v>111</v>
      </c>
      <c r="CB7167" s="273" t="s">
        <v>112</v>
      </c>
      <c r="CC7167" s="273" t="s">
        <v>113</v>
      </c>
      <c r="CD7167" s="282">
        <v>4</v>
      </c>
      <c r="CE7167" s="274">
        <v>44958</v>
      </c>
      <c r="CI7167" s="273" t="s">
        <v>80</v>
      </c>
      <c r="CM7167" s="273" t="s">
        <v>73</v>
      </c>
      <c r="CN7167" s="273">
        <v>3</v>
      </c>
    </row>
    <row r="7168" spans="74:92">
      <c r="BV7168" s="273" t="s">
        <v>64</v>
      </c>
      <c r="BW7168" s="273" t="s">
        <v>404</v>
      </c>
      <c r="BX7168" s="273" t="s">
        <v>408</v>
      </c>
      <c r="BY7168" s="273" t="s">
        <v>427</v>
      </c>
      <c r="BZ7168" s="273" t="s">
        <v>126</v>
      </c>
      <c r="CA7168" s="273" t="s">
        <v>127</v>
      </c>
      <c r="CB7168" s="273" t="s">
        <v>128</v>
      </c>
      <c r="CC7168" s="273" t="s">
        <v>129</v>
      </c>
      <c r="CD7168" s="282">
        <v>6</v>
      </c>
      <c r="CE7168" s="274">
        <v>44958</v>
      </c>
      <c r="CI7168" s="273" t="s">
        <v>80</v>
      </c>
      <c r="CM7168" s="273" t="s">
        <v>73</v>
      </c>
      <c r="CN7168" s="273">
        <v>3</v>
      </c>
    </row>
    <row r="7169" spans="74:92">
      <c r="BV7169" s="273" t="s">
        <v>64</v>
      </c>
      <c r="BW7169" s="273" t="s">
        <v>404</v>
      </c>
      <c r="BX7169" s="273" t="s">
        <v>408</v>
      </c>
      <c r="BY7169" s="273" t="s">
        <v>427</v>
      </c>
      <c r="BZ7169" s="273" t="s">
        <v>126</v>
      </c>
      <c r="CA7169" s="273" t="s">
        <v>127</v>
      </c>
      <c r="CB7169" s="273" t="s">
        <v>133</v>
      </c>
      <c r="CC7169" s="273" t="s">
        <v>134</v>
      </c>
      <c r="CD7169" s="282">
        <v>7</v>
      </c>
      <c r="CE7169" s="274">
        <v>44958</v>
      </c>
      <c r="CI7169" s="273" t="s">
        <v>104</v>
      </c>
      <c r="CM7169" s="273" t="s">
        <v>73</v>
      </c>
      <c r="CN7169" s="273">
        <v>3</v>
      </c>
    </row>
    <row r="7170" spans="74:92">
      <c r="BV7170" s="273" t="s">
        <v>64</v>
      </c>
      <c r="BW7170" s="273" t="s">
        <v>404</v>
      </c>
      <c r="BX7170" s="273" t="s">
        <v>408</v>
      </c>
      <c r="BY7170" s="273" t="s">
        <v>427</v>
      </c>
      <c r="BZ7170" s="273" t="s">
        <v>110</v>
      </c>
      <c r="CA7170" s="273" t="s">
        <v>111</v>
      </c>
      <c r="CB7170" s="273" t="s">
        <v>117</v>
      </c>
      <c r="CC7170" s="273" t="s">
        <v>118</v>
      </c>
      <c r="CD7170" s="282">
        <v>5</v>
      </c>
      <c r="CE7170" s="274">
        <v>44958</v>
      </c>
      <c r="CI7170" s="273" t="s">
        <v>104</v>
      </c>
      <c r="CM7170" s="273" t="s">
        <v>73</v>
      </c>
      <c r="CN7170" s="273">
        <v>3</v>
      </c>
    </row>
    <row r="7171" spans="74:92">
      <c r="BV7171" s="273" t="s">
        <v>64</v>
      </c>
      <c r="BW7171" s="273" t="s">
        <v>404</v>
      </c>
      <c r="BX7171" s="273" t="s">
        <v>408</v>
      </c>
      <c r="BY7171" s="273" t="s">
        <v>427</v>
      </c>
      <c r="BZ7171" s="273" t="s">
        <v>151</v>
      </c>
      <c r="CA7171" s="273" t="s">
        <v>152</v>
      </c>
      <c r="CB7171" s="273" t="s">
        <v>153</v>
      </c>
      <c r="CC7171" s="273" t="s">
        <v>154</v>
      </c>
      <c r="CD7171" s="282">
        <v>10</v>
      </c>
      <c r="CE7171" s="274">
        <v>44958</v>
      </c>
      <c r="CF7171" s="273">
        <v>9774</v>
      </c>
      <c r="CG7171" s="273" t="s">
        <v>80</v>
      </c>
      <c r="CH7171" s="273">
        <v>9774</v>
      </c>
      <c r="CI7171" s="273" t="s">
        <v>80</v>
      </c>
      <c r="CM7171" s="273" t="s">
        <v>73</v>
      </c>
      <c r="CN7171" s="273">
        <v>3</v>
      </c>
    </row>
    <row r="7172" spans="74:92">
      <c r="BV7172" s="273" t="s">
        <v>64</v>
      </c>
      <c r="BW7172" s="273" t="s">
        <v>404</v>
      </c>
      <c r="BX7172" s="273" t="s">
        <v>408</v>
      </c>
      <c r="BY7172" s="273" t="s">
        <v>427</v>
      </c>
      <c r="BZ7172" s="273" t="s">
        <v>138</v>
      </c>
      <c r="CA7172" s="273" t="s">
        <v>139</v>
      </c>
      <c r="CB7172" s="273" t="s">
        <v>140</v>
      </c>
      <c r="CC7172" s="273" t="s">
        <v>141</v>
      </c>
      <c r="CD7172" s="282">
        <v>9</v>
      </c>
      <c r="CE7172" s="274">
        <v>44958</v>
      </c>
      <c r="CF7172" s="273">
        <v>0</v>
      </c>
      <c r="CG7172" s="273" t="s">
        <v>80</v>
      </c>
      <c r="CH7172" s="273">
        <v>0</v>
      </c>
      <c r="CI7172" s="273" t="s">
        <v>80</v>
      </c>
      <c r="CM7172" s="273" t="s">
        <v>73</v>
      </c>
      <c r="CN7172" s="273">
        <v>3</v>
      </c>
    </row>
    <row r="7173" spans="74:92">
      <c r="BV7173" s="273" t="s">
        <v>64</v>
      </c>
      <c r="BW7173" s="273" t="s">
        <v>404</v>
      </c>
      <c r="BX7173" s="273" t="s">
        <v>408</v>
      </c>
      <c r="BY7173" s="273" t="s">
        <v>427</v>
      </c>
      <c r="BZ7173" s="273" t="s">
        <v>167</v>
      </c>
      <c r="CA7173" s="273" t="s">
        <v>168</v>
      </c>
      <c r="CB7173" s="273" t="s">
        <v>169</v>
      </c>
      <c r="CC7173" s="273" t="s">
        <v>170</v>
      </c>
      <c r="CD7173" s="282">
        <v>12</v>
      </c>
      <c r="CE7173" s="274">
        <v>44958</v>
      </c>
      <c r="CF7173" s="273">
        <v>126</v>
      </c>
      <c r="CG7173" s="273" t="s">
        <v>80</v>
      </c>
      <c r="CH7173" s="273">
        <v>126</v>
      </c>
      <c r="CI7173" s="273" t="s">
        <v>80</v>
      </c>
      <c r="CM7173" s="273" t="s">
        <v>73</v>
      </c>
      <c r="CN7173" s="273">
        <v>3</v>
      </c>
    </row>
    <row r="7174" spans="74:92">
      <c r="BV7174" s="273" t="s">
        <v>64</v>
      </c>
      <c r="BW7174" s="273" t="s">
        <v>404</v>
      </c>
      <c r="BX7174" s="273" t="s">
        <v>408</v>
      </c>
      <c r="BY7174" s="273" t="s">
        <v>427</v>
      </c>
      <c r="BZ7174" s="273" t="s">
        <v>151</v>
      </c>
      <c r="CA7174" s="273" t="s">
        <v>152</v>
      </c>
      <c r="CB7174" s="273" t="s">
        <v>161</v>
      </c>
      <c r="CC7174" s="273" t="s">
        <v>162</v>
      </c>
      <c r="CD7174" s="282">
        <v>11</v>
      </c>
      <c r="CE7174" s="274">
        <v>44958</v>
      </c>
      <c r="CF7174" s="273">
        <v>7819.2</v>
      </c>
      <c r="CG7174" s="273" t="s">
        <v>80</v>
      </c>
      <c r="CH7174" s="273">
        <v>7819.2</v>
      </c>
      <c r="CI7174" s="273" t="s">
        <v>80</v>
      </c>
      <c r="CL7174" s="273" t="s">
        <v>2278</v>
      </c>
      <c r="CM7174" s="273" t="s">
        <v>73</v>
      </c>
      <c r="CN7174" s="273">
        <v>3</v>
      </c>
    </row>
    <row r="7175" spans="74:92">
      <c r="BV7175" s="273" t="s">
        <v>64</v>
      </c>
      <c r="BW7175" s="273" t="s">
        <v>404</v>
      </c>
      <c r="BX7175" s="273" t="s">
        <v>408</v>
      </c>
      <c r="BY7175" s="273" t="s">
        <v>427</v>
      </c>
      <c r="BZ7175" s="273" t="s">
        <v>167</v>
      </c>
      <c r="CA7175" s="273" t="s">
        <v>168</v>
      </c>
      <c r="CB7175" s="273" t="s">
        <v>353</v>
      </c>
      <c r="CC7175" s="273" t="s">
        <v>354</v>
      </c>
      <c r="CD7175" s="282">
        <v>13</v>
      </c>
      <c r="CE7175" s="274">
        <v>44958</v>
      </c>
      <c r="CF7175" s="273">
        <v>0</v>
      </c>
      <c r="CG7175" s="273" t="s">
        <v>80</v>
      </c>
      <c r="CH7175" s="273">
        <v>0</v>
      </c>
      <c r="CI7175" s="273" t="s">
        <v>80</v>
      </c>
      <c r="CM7175" s="273" t="s">
        <v>73</v>
      </c>
      <c r="CN7175" s="273">
        <v>3</v>
      </c>
    </row>
    <row r="7176" spans="74:92">
      <c r="BV7176" s="273" t="s">
        <v>64</v>
      </c>
      <c r="BW7176" s="273" t="s">
        <v>404</v>
      </c>
      <c r="BX7176" s="273" t="s">
        <v>408</v>
      </c>
      <c r="BY7176" s="273" t="s">
        <v>427</v>
      </c>
      <c r="BZ7176" s="273" t="s">
        <v>167</v>
      </c>
      <c r="CA7176" s="273" t="s">
        <v>168</v>
      </c>
      <c r="CB7176" s="273" t="s">
        <v>313</v>
      </c>
      <c r="CC7176" s="273" t="s">
        <v>314</v>
      </c>
      <c r="CD7176" s="282">
        <v>14</v>
      </c>
      <c r="CE7176" s="274">
        <v>44958</v>
      </c>
      <c r="CF7176" s="273">
        <v>0</v>
      </c>
      <c r="CG7176" s="273" t="s">
        <v>80</v>
      </c>
      <c r="CH7176" s="273">
        <v>0</v>
      </c>
      <c r="CI7176" s="273" t="s">
        <v>80</v>
      </c>
      <c r="CM7176" s="273" t="s">
        <v>73</v>
      </c>
      <c r="CN7176" s="273">
        <v>3</v>
      </c>
    </row>
    <row r="7177" spans="74:92">
      <c r="BV7177" s="273" t="s">
        <v>64</v>
      </c>
      <c r="BW7177" s="273" t="s">
        <v>404</v>
      </c>
      <c r="BX7177" s="273" t="s">
        <v>408</v>
      </c>
      <c r="BY7177" s="273" t="s">
        <v>427</v>
      </c>
      <c r="BZ7177" s="273" t="s">
        <v>204</v>
      </c>
      <c r="CA7177" s="273" t="s">
        <v>205</v>
      </c>
      <c r="CB7177" s="273" t="s">
        <v>206</v>
      </c>
      <c r="CC7177" s="273" t="s">
        <v>207</v>
      </c>
      <c r="CD7177" s="282">
        <v>0</v>
      </c>
      <c r="CE7177" s="274">
        <v>44958</v>
      </c>
      <c r="CG7177" s="273" t="s">
        <v>181</v>
      </c>
      <c r="CI7177" s="273" t="s">
        <v>208</v>
      </c>
      <c r="CJ7177" s="273" t="s">
        <v>209</v>
      </c>
      <c r="CM7177" s="273" t="s">
        <v>73</v>
      </c>
      <c r="CN7177" s="273">
        <v>3</v>
      </c>
    </row>
    <row r="7178" spans="74:92">
      <c r="BV7178" s="273" t="s">
        <v>64</v>
      </c>
      <c r="BW7178" s="273" t="s">
        <v>404</v>
      </c>
      <c r="BX7178" s="273" t="s">
        <v>408</v>
      </c>
      <c r="BY7178" s="273" t="s">
        <v>427</v>
      </c>
      <c r="BZ7178" s="273" t="s">
        <v>86</v>
      </c>
      <c r="CA7178" s="273" t="s">
        <v>87</v>
      </c>
      <c r="CB7178" s="273" t="s">
        <v>179</v>
      </c>
      <c r="CC7178" s="273" t="s">
        <v>180</v>
      </c>
      <c r="CD7178" s="282">
        <v>1</v>
      </c>
      <c r="CE7178" s="274">
        <v>44958</v>
      </c>
      <c r="CG7178" s="273" t="s">
        <v>181</v>
      </c>
      <c r="CI7178" s="273" t="s">
        <v>181</v>
      </c>
      <c r="CJ7178" s="273" t="s">
        <v>1541</v>
      </c>
      <c r="CM7178" s="273" t="s">
        <v>73</v>
      </c>
      <c r="CN7178" s="273">
        <v>3</v>
      </c>
    </row>
    <row r="7179" spans="74:92">
      <c r="BV7179" s="273" t="s">
        <v>64</v>
      </c>
      <c r="BW7179" s="273" t="s">
        <v>404</v>
      </c>
      <c r="BX7179" s="273" t="s">
        <v>408</v>
      </c>
      <c r="BY7179" s="273" t="s">
        <v>427</v>
      </c>
      <c r="BZ7179" s="273" t="s">
        <v>167</v>
      </c>
      <c r="CA7179" s="273" t="s">
        <v>168</v>
      </c>
      <c r="CB7179" s="273" t="s">
        <v>319</v>
      </c>
      <c r="CC7179" s="273" t="s">
        <v>320</v>
      </c>
      <c r="CD7179" s="282">
        <v>15</v>
      </c>
      <c r="CE7179" s="274">
        <v>44958</v>
      </c>
      <c r="CF7179" s="273">
        <v>83.42</v>
      </c>
      <c r="CG7179" s="273" t="s">
        <v>80</v>
      </c>
      <c r="CH7179" s="273">
        <v>83.42</v>
      </c>
      <c r="CI7179" s="273" t="s">
        <v>80</v>
      </c>
      <c r="CM7179" s="273" t="s">
        <v>73</v>
      </c>
      <c r="CN7179" s="273">
        <v>3</v>
      </c>
    </row>
    <row r="7180" spans="74:92">
      <c r="BV7180" s="273" t="s">
        <v>64</v>
      </c>
      <c r="BW7180" s="273" t="s">
        <v>404</v>
      </c>
      <c r="BX7180" s="273" t="s">
        <v>408</v>
      </c>
      <c r="BY7180" s="273" t="s">
        <v>427</v>
      </c>
      <c r="BZ7180" s="273" t="s">
        <v>138</v>
      </c>
      <c r="CA7180" s="273" t="s">
        <v>139</v>
      </c>
      <c r="CB7180" s="273" t="s">
        <v>190</v>
      </c>
      <c r="CC7180" s="273" t="s">
        <v>191</v>
      </c>
      <c r="CD7180" s="282">
        <v>8</v>
      </c>
      <c r="CE7180" s="274">
        <v>44958</v>
      </c>
      <c r="CF7180" s="273">
        <v>0</v>
      </c>
      <c r="CG7180" s="273" t="s">
        <v>80</v>
      </c>
      <c r="CH7180" s="273">
        <v>0</v>
      </c>
      <c r="CI7180" s="273" t="s">
        <v>80</v>
      </c>
      <c r="CM7180" s="273" t="s">
        <v>73</v>
      </c>
      <c r="CN7180" s="273">
        <v>3</v>
      </c>
    </row>
    <row r="7181" spans="74:92">
      <c r="BV7181" s="273" t="s">
        <v>64</v>
      </c>
      <c r="BW7181" s="273" t="s">
        <v>404</v>
      </c>
      <c r="BX7181" s="273" t="s">
        <v>408</v>
      </c>
      <c r="BY7181" s="273" t="s">
        <v>427</v>
      </c>
      <c r="BZ7181" s="273" t="s">
        <v>86</v>
      </c>
      <c r="CA7181" s="273" t="s">
        <v>87</v>
      </c>
      <c r="CB7181" s="273" t="s">
        <v>233</v>
      </c>
      <c r="CC7181" s="273" t="s">
        <v>234</v>
      </c>
      <c r="CD7181" s="282">
        <v>1</v>
      </c>
      <c r="CE7181" s="274">
        <v>44958</v>
      </c>
      <c r="CG7181" s="273" t="s">
        <v>181</v>
      </c>
      <c r="CI7181" s="273" t="s">
        <v>181</v>
      </c>
      <c r="CJ7181" s="273" t="s">
        <v>1126</v>
      </c>
      <c r="CM7181" s="273" t="s">
        <v>73</v>
      </c>
      <c r="CN7181" s="273">
        <v>3</v>
      </c>
    </row>
    <row r="7182" spans="74:92">
      <c r="BV7182" s="273" t="s">
        <v>64</v>
      </c>
      <c r="BW7182" s="273" t="s">
        <v>404</v>
      </c>
      <c r="BX7182" s="273" t="s">
        <v>408</v>
      </c>
      <c r="BY7182" s="273" t="s">
        <v>427</v>
      </c>
      <c r="BZ7182" s="273" t="s">
        <v>86</v>
      </c>
      <c r="CA7182" s="273" t="s">
        <v>87</v>
      </c>
      <c r="CB7182" s="273" t="s">
        <v>217</v>
      </c>
      <c r="CC7182" s="273" t="s">
        <v>218</v>
      </c>
      <c r="CD7182" s="282">
        <v>2</v>
      </c>
      <c r="CE7182" s="274">
        <v>44958</v>
      </c>
      <c r="CG7182" s="273" t="s">
        <v>181</v>
      </c>
      <c r="CI7182" s="273" t="s">
        <v>181</v>
      </c>
      <c r="CJ7182" s="273" t="s">
        <v>498</v>
      </c>
      <c r="CM7182" s="273" t="s">
        <v>73</v>
      </c>
      <c r="CN7182" s="273">
        <v>3</v>
      </c>
    </row>
    <row r="7183" spans="74:92">
      <c r="BV7183" s="273" t="s">
        <v>64</v>
      </c>
      <c r="BW7183" s="273" t="s">
        <v>404</v>
      </c>
      <c r="BX7183" s="273" t="s">
        <v>408</v>
      </c>
      <c r="BY7183" s="273" t="s">
        <v>427</v>
      </c>
      <c r="BZ7183" s="273" t="s">
        <v>86</v>
      </c>
      <c r="CA7183" s="273" t="s">
        <v>87</v>
      </c>
      <c r="CB7183" s="273" t="s">
        <v>225</v>
      </c>
      <c r="CC7183" s="273" t="s">
        <v>226</v>
      </c>
      <c r="CD7183" s="282">
        <v>5</v>
      </c>
      <c r="CE7183" s="274">
        <v>44958</v>
      </c>
      <c r="CF7183" s="273">
        <v>0</v>
      </c>
      <c r="CG7183" s="273" t="s">
        <v>80</v>
      </c>
      <c r="CH7183" s="273">
        <v>0</v>
      </c>
      <c r="CI7183" s="273" t="s">
        <v>80</v>
      </c>
      <c r="CM7183" s="273" t="s">
        <v>73</v>
      </c>
      <c r="CN7183" s="273">
        <v>3</v>
      </c>
    </row>
    <row r="7184" spans="74:92">
      <c r="BV7184" s="273" t="s">
        <v>64</v>
      </c>
      <c r="BW7184" s="273" t="s">
        <v>404</v>
      </c>
      <c r="BX7184" s="273" t="s">
        <v>408</v>
      </c>
      <c r="BY7184" s="273" t="s">
        <v>427</v>
      </c>
      <c r="BZ7184" s="273" t="s">
        <v>86</v>
      </c>
      <c r="CA7184" s="273" t="s">
        <v>87</v>
      </c>
      <c r="CB7184" s="273" t="s">
        <v>225</v>
      </c>
      <c r="CC7184" s="273" t="s">
        <v>226</v>
      </c>
      <c r="CD7184" s="282">
        <v>5</v>
      </c>
      <c r="CE7184" s="274">
        <v>44986</v>
      </c>
      <c r="CF7184" s="273">
        <v>0</v>
      </c>
      <c r="CG7184" s="273" t="s">
        <v>80</v>
      </c>
      <c r="CH7184" s="273">
        <v>0</v>
      </c>
      <c r="CI7184" s="273" t="s">
        <v>80</v>
      </c>
      <c r="CM7184" s="273" t="s">
        <v>73</v>
      </c>
      <c r="CN7184" s="273">
        <v>3</v>
      </c>
    </row>
    <row r="7185" spans="74:92">
      <c r="BV7185" s="273" t="s">
        <v>64</v>
      </c>
      <c r="BW7185" s="273" t="s">
        <v>404</v>
      </c>
      <c r="BX7185" s="273" t="s">
        <v>408</v>
      </c>
      <c r="BY7185" s="273" t="s">
        <v>427</v>
      </c>
      <c r="BZ7185" s="273" t="s">
        <v>86</v>
      </c>
      <c r="CA7185" s="273" t="s">
        <v>87</v>
      </c>
      <c r="CB7185" s="273" t="s">
        <v>217</v>
      </c>
      <c r="CC7185" s="273" t="s">
        <v>218</v>
      </c>
      <c r="CD7185" s="282">
        <v>2</v>
      </c>
      <c r="CE7185" s="274">
        <v>44986</v>
      </c>
      <c r="CG7185" s="273" t="s">
        <v>181</v>
      </c>
      <c r="CI7185" s="273" t="s">
        <v>181</v>
      </c>
      <c r="CJ7185" s="273" t="s">
        <v>498</v>
      </c>
      <c r="CM7185" s="273" t="s">
        <v>73</v>
      </c>
      <c r="CN7185" s="273">
        <v>3</v>
      </c>
    </row>
    <row r="7186" spans="74:92">
      <c r="BV7186" s="273" t="s">
        <v>64</v>
      </c>
      <c r="BW7186" s="273" t="s">
        <v>404</v>
      </c>
      <c r="BX7186" s="273" t="s">
        <v>408</v>
      </c>
      <c r="BY7186" s="273" t="s">
        <v>427</v>
      </c>
      <c r="BZ7186" s="273" t="s">
        <v>86</v>
      </c>
      <c r="CA7186" s="273" t="s">
        <v>87</v>
      </c>
      <c r="CB7186" s="273" t="s">
        <v>233</v>
      </c>
      <c r="CC7186" s="273" t="s">
        <v>234</v>
      </c>
      <c r="CD7186" s="282">
        <v>1</v>
      </c>
      <c r="CE7186" s="274">
        <v>44986</v>
      </c>
      <c r="CG7186" s="273" t="s">
        <v>181</v>
      </c>
      <c r="CI7186" s="273" t="s">
        <v>181</v>
      </c>
      <c r="CJ7186" s="273" t="s">
        <v>182</v>
      </c>
      <c r="CM7186" s="273" t="s">
        <v>73</v>
      </c>
      <c r="CN7186" s="273">
        <v>3</v>
      </c>
    </row>
    <row r="7187" spans="74:92">
      <c r="BV7187" s="273" t="s">
        <v>64</v>
      </c>
      <c r="BW7187" s="273" t="s">
        <v>404</v>
      </c>
      <c r="BX7187" s="273" t="s">
        <v>408</v>
      </c>
      <c r="BY7187" s="273" t="s">
        <v>427</v>
      </c>
      <c r="BZ7187" s="273" t="s">
        <v>138</v>
      </c>
      <c r="CA7187" s="273" t="s">
        <v>139</v>
      </c>
      <c r="CB7187" s="273" t="s">
        <v>190</v>
      </c>
      <c r="CC7187" s="273" t="s">
        <v>191</v>
      </c>
      <c r="CD7187" s="282">
        <v>8</v>
      </c>
      <c r="CE7187" s="274">
        <v>44986</v>
      </c>
      <c r="CF7187" s="273">
        <v>0</v>
      </c>
      <c r="CG7187" s="273" t="s">
        <v>80</v>
      </c>
      <c r="CH7187" s="273">
        <v>0</v>
      </c>
      <c r="CI7187" s="273" t="s">
        <v>80</v>
      </c>
      <c r="CM7187" s="273" t="s">
        <v>73</v>
      </c>
      <c r="CN7187" s="273">
        <v>3</v>
      </c>
    </row>
    <row r="7188" spans="74:92">
      <c r="BV7188" s="273" t="s">
        <v>64</v>
      </c>
      <c r="BW7188" s="273" t="s">
        <v>404</v>
      </c>
      <c r="BX7188" s="273" t="s">
        <v>408</v>
      </c>
      <c r="BY7188" s="273" t="s">
        <v>427</v>
      </c>
      <c r="BZ7188" s="273" t="s">
        <v>167</v>
      </c>
      <c r="CA7188" s="273" t="s">
        <v>168</v>
      </c>
      <c r="CB7188" s="273" t="s">
        <v>319</v>
      </c>
      <c r="CC7188" s="273" t="s">
        <v>320</v>
      </c>
      <c r="CD7188" s="282">
        <v>15</v>
      </c>
      <c r="CE7188" s="274">
        <v>44986</v>
      </c>
      <c r="CF7188" s="273">
        <v>68.89</v>
      </c>
      <c r="CG7188" s="273" t="s">
        <v>80</v>
      </c>
      <c r="CH7188" s="273">
        <v>68.89</v>
      </c>
      <c r="CI7188" s="273" t="s">
        <v>80</v>
      </c>
      <c r="CM7188" s="273" t="s">
        <v>73</v>
      </c>
      <c r="CN7188" s="273">
        <v>3</v>
      </c>
    </row>
    <row r="7189" spans="74:92">
      <c r="BV7189" s="273" t="s">
        <v>64</v>
      </c>
      <c r="BW7189" s="273" t="s">
        <v>404</v>
      </c>
      <c r="BX7189" s="273" t="s">
        <v>408</v>
      </c>
      <c r="BY7189" s="273" t="s">
        <v>427</v>
      </c>
      <c r="BZ7189" s="273" t="s">
        <v>86</v>
      </c>
      <c r="CA7189" s="273" t="s">
        <v>87</v>
      </c>
      <c r="CB7189" s="273" t="s">
        <v>179</v>
      </c>
      <c r="CC7189" s="273" t="s">
        <v>180</v>
      </c>
      <c r="CD7189" s="282">
        <v>1</v>
      </c>
      <c r="CE7189" s="274">
        <v>44986</v>
      </c>
      <c r="CG7189" s="273" t="s">
        <v>181</v>
      </c>
      <c r="CI7189" s="273" t="s">
        <v>181</v>
      </c>
      <c r="CJ7189" s="273" t="s">
        <v>1126</v>
      </c>
      <c r="CM7189" s="273" t="s">
        <v>73</v>
      </c>
      <c r="CN7189" s="273">
        <v>3</v>
      </c>
    </row>
    <row r="7190" spans="74:92">
      <c r="BV7190" s="273" t="s">
        <v>64</v>
      </c>
      <c r="BW7190" s="273" t="s">
        <v>404</v>
      </c>
      <c r="BX7190" s="273" t="s">
        <v>408</v>
      </c>
      <c r="BY7190" s="273" t="s">
        <v>427</v>
      </c>
      <c r="BZ7190" s="273" t="s">
        <v>204</v>
      </c>
      <c r="CA7190" s="273" t="s">
        <v>205</v>
      </c>
      <c r="CB7190" s="273" t="s">
        <v>206</v>
      </c>
      <c r="CC7190" s="273" t="s">
        <v>207</v>
      </c>
      <c r="CD7190" s="282">
        <v>0</v>
      </c>
      <c r="CE7190" s="274">
        <v>44986</v>
      </c>
      <c r="CG7190" s="273" t="s">
        <v>181</v>
      </c>
      <c r="CI7190" s="273" t="s">
        <v>208</v>
      </c>
      <c r="CJ7190" s="273" t="s">
        <v>209</v>
      </c>
      <c r="CM7190" s="273" t="s">
        <v>73</v>
      </c>
      <c r="CN7190" s="273">
        <v>3</v>
      </c>
    </row>
    <row r="7191" spans="74:92">
      <c r="BV7191" s="273" t="s">
        <v>64</v>
      </c>
      <c r="BW7191" s="273" t="s">
        <v>404</v>
      </c>
      <c r="BX7191" s="273" t="s">
        <v>408</v>
      </c>
      <c r="BY7191" s="273" t="s">
        <v>427</v>
      </c>
      <c r="BZ7191" s="273" t="s">
        <v>167</v>
      </c>
      <c r="CA7191" s="273" t="s">
        <v>168</v>
      </c>
      <c r="CB7191" s="273" t="s">
        <v>313</v>
      </c>
      <c r="CC7191" s="273" t="s">
        <v>314</v>
      </c>
      <c r="CD7191" s="282">
        <v>14</v>
      </c>
      <c r="CE7191" s="274">
        <v>44986</v>
      </c>
      <c r="CF7191" s="273">
        <v>0</v>
      </c>
      <c r="CG7191" s="273" t="s">
        <v>80</v>
      </c>
      <c r="CH7191" s="273">
        <v>0</v>
      </c>
      <c r="CI7191" s="273" t="s">
        <v>80</v>
      </c>
      <c r="CM7191" s="273" t="s">
        <v>73</v>
      </c>
      <c r="CN7191" s="273">
        <v>3</v>
      </c>
    </row>
    <row r="7192" spans="74:92">
      <c r="BV7192" s="273" t="s">
        <v>64</v>
      </c>
      <c r="BW7192" s="273" t="s">
        <v>404</v>
      </c>
      <c r="BX7192" s="273" t="s">
        <v>408</v>
      </c>
      <c r="BY7192" s="273" t="s">
        <v>427</v>
      </c>
      <c r="BZ7192" s="273" t="s">
        <v>167</v>
      </c>
      <c r="CA7192" s="273" t="s">
        <v>168</v>
      </c>
      <c r="CB7192" s="273" t="s">
        <v>353</v>
      </c>
      <c r="CC7192" s="273" t="s">
        <v>354</v>
      </c>
      <c r="CD7192" s="282">
        <v>13</v>
      </c>
      <c r="CE7192" s="274">
        <v>44986</v>
      </c>
      <c r="CF7192" s="273">
        <v>0</v>
      </c>
      <c r="CG7192" s="273" t="s">
        <v>80</v>
      </c>
      <c r="CH7192" s="273">
        <v>0</v>
      </c>
      <c r="CI7192" s="273" t="s">
        <v>80</v>
      </c>
      <c r="CM7192" s="273" t="s">
        <v>73</v>
      </c>
      <c r="CN7192" s="273">
        <v>3</v>
      </c>
    </row>
    <row r="7193" spans="74:92">
      <c r="BV7193" s="273" t="s">
        <v>64</v>
      </c>
      <c r="BW7193" s="273" t="s">
        <v>404</v>
      </c>
      <c r="BX7193" s="273" t="s">
        <v>408</v>
      </c>
      <c r="BY7193" s="273" t="s">
        <v>427</v>
      </c>
      <c r="BZ7193" s="273" t="s">
        <v>151</v>
      </c>
      <c r="CA7193" s="273" t="s">
        <v>152</v>
      </c>
      <c r="CB7193" s="273" t="s">
        <v>161</v>
      </c>
      <c r="CC7193" s="273" t="s">
        <v>162</v>
      </c>
      <c r="CD7193" s="282">
        <v>11</v>
      </c>
      <c r="CE7193" s="274">
        <v>44986</v>
      </c>
      <c r="CF7193" s="273">
        <v>6815.2</v>
      </c>
      <c r="CG7193" s="273" t="s">
        <v>80</v>
      </c>
      <c r="CH7193" s="273">
        <v>6815.2</v>
      </c>
      <c r="CI7193" s="273" t="s">
        <v>80</v>
      </c>
      <c r="CL7193" s="273" t="s">
        <v>2276</v>
      </c>
      <c r="CM7193" s="273" t="s">
        <v>73</v>
      </c>
      <c r="CN7193" s="273">
        <v>3</v>
      </c>
    </row>
    <row r="7194" spans="74:92">
      <c r="BV7194" s="273" t="s">
        <v>64</v>
      </c>
      <c r="BW7194" s="273" t="s">
        <v>404</v>
      </c>
      <c r="BX7194" s="273" t="s">
        <v>408</v>
      </c>
      <c r="BY7194" s="273" t="s">
        <v>427</v>
      </c>
      <c r="BZ7194" s="273" t="s">
        <v>167</v>
      </c>
      <c r="CA7194" s="273" t="s">
        <v>168</v>
      </c>
      <c r="CB7194" s="273" t="s">
        <v>169</v>
      </c>
      <c r="CC7194" s="273" t="s">
        <v>170</v>
      </c>
      <c r="CD7194" s="282">
        <v>12</v>
      </c>
      <c r="CE7194" s="274">
        <v>44986</v>
      </c>
      <c r="CF7194" s="273">
        <v>149</v>
      </c>
      <c r="CG7194" s="273" t="s">
        <v>80</v>
      </c>
      <c r="CH7194" s="273">
        <v>149</v>
      </c>
      <c r="CI7194" s="273" t="s">
        <v>80</v>
      </c>
      <c r="CM7194" s="273" t="s">
        <v>73</v>
      </c>
      <c r="CN7194" s="273">
        <v>3</v>
      </c>
    </row>
    <row r="7195" spans="74:92">
      <c r="BV7195" s="273" t="s">
        <v>64</v>
      </c>
      <c r="BW7195" s="273" t="s">
        <v>404</v>
      </c>
      <c r="BX7195" s="273" t="s">
        <v>408</v>
      </c>
      <c r="BY7195" s="273" t="s">
        <v>427</v>
      </c>
      <c r="BZ7195" s="273" t="s">
        <v>138</v>
      </c>
      <c r="CA7195" s="273" t="s">
        <v>139</v>
      </c>
      <c r="CB7195" s="273" t="s">
        <v>140</v>
      </c>
      <c r="CC7195" s="273" t="s">
        <v>141</v>
      </c>
      <c r="CD7195" s="282">
        <v>9</v>
      </c>
      <c r="CE7195" s="274">
        <v>44986</v>
      </c>
      <c r="CF7195" s="273">
        <v>0</v>
      </c>
      <c r="CG7195" s="273" t="s">
        <v>80</v>
      </c>
      <c r="CH7195" s="273">
        <v>0</v>
      </c>
      <c r="CI7195" s="273" t="s">
        <v>80</v>
      </c>
      <c r="CM7195" s="273" t="s">
        <v>73</v>
      </c>
      <c r="CN7195" s="273">
        <v>3</v>
      </c>
    </row>
    <row r="7196" spans="74:92">
      <c r="BV7196" s="273" t="s">
        <v>64</v>
      </c>
      <c r="BW7196" s="273" t="s">
        <v>404</v>
      </c>
      <c r="BX7196" s="273" t="s">
        <v>408</v>
      </c>
      <c r="BY7196" s="273" t="s">
        <v>427</v>
      </c>
      <c r="BZ7196" s="273" t="s">
        <v>151</v>
      </c>
      <c r="CA7196" s="273" t="s">
        <v>152</v>
      </c>
      <c r="CB7196" s="273" t="s">
        <v>153</v>
      </c>
      <c r="CC7196" s="273" t="s">
        <v>154</v>
      </c>
      <c r="CD7196" s="282">
        <v>10</v>
      </c>
      <c r="CE7196" s="274">
        <v>44986</v>
      </c>
      <c r="CF7196" s="273">
        <v>8519</v>
      </c>
      <c r="CG7196" s="273" t="s">
        <v>80</v>
      </c>
      <c r="CH7196" s="273">
        <v>8519</v>
      </c>
      <c r="CI7196" s="273" t="s">
        <v>80</v>
      </c>
      <c r="CM7196" s="273" t="s">
        <v>73</v>
      </c>
      <c r="CN7196" s="273">
        <v>3</v>
      </c>
    </row>
    <row r="7197" spans="74:92">
      <c r="BV7197" s="273" t="s">
        <v>64</v>
      </c>
      <c r="BW7197" s="273" t="s">
        <v>404</v>
      </c>
      <c r="BX7197" s="273" t="s">
        <v>408</v>
      </c>
      <c r="BY7197" s="273" t="s">
        <v>427</v>
      </c>
      <c r="BZ7197" s="273" t="s">
        <v>110</v>
      </c>
      <c r="CA7197" s="273" t="s">
        <v>111</v>
      </c>
      <c r="CB7197" s="273" t="s">
        <v>117</v>
      </c>
      <c r="CC7197" s="273" t="s">
        <v>118</v>
      </c>
      <c r="CD7197" s="282">
        <v>5</v>
      </c>
      <c r="CE7197" s="274">
        <v>44986</v>
      </c>
      <c r="CI7197" s="273" t="s">
        <v>104</v>
      </c>
      <c r="CM7197" s="273" t="s">
        <v>73</v>
      </c>
      <c r="CN7197" s="273">
        <v>3</v>
      </c>
    </row>
    <row r="7198" spans="74:92">
      <c r="BV7198" s="273" t="s">
        <v>64</v>
      </c>
      <c r="BW7198" s="273" t="s">
        <v>404</v>
      </c>
      <c r="BX7198" s="273" t="s">
        <v>408</v>
      </c>
      <c r="BY7198" s="273" t="s">
        <v>427</v>
      </c>
      <c r="BZ7198" s="273" t="s">
        <v>126</v>
      </c>
      <c r="CA7198" s="273" t="s">
        <v>127</v>
      </c>
      <c r="CB7198" s="273" t="s">
        <v>133</v>
      </c>
      <c r="CC7198" s="273" t="s">
        <v>134</v>
      </c>
      <c r="CD7198" s="282">
        <v>7</v>
      </c>
      <c r="CE7198" s="274">
        <v>44986</v>
      </c>
      <c r="CI7198" s="273" t="s">
        <v>104</v>
      </c>
      <c r="CM7198" s="273" t="s">
        <v>73</v>
      </c>
      <c r="CN7198" s="273">
        <v>3</v>
      </c>
    </row>
    <row r="7199" spans="74:92">
      <c r="BV7199" s="273" t="s">
        <v>64</v>
      </c>
      <c r="BW7199" s="273" t="s">
        <v>404</v>
      </c>
      <c r="BX7199" s="273" t="s">
        <v>408</v>
      </c>
      <c r="BY7199" s="273" t="s">
        <v>427</v>
      </c>
      <c r="BZ7199" s="273" t="s">
        <v>126</v>
      </c>
      <c r="CA7199" s="273" t="s">
        <v>127</v>
      </c>
      <c r="CB7199" s="273" t="s">
        <v>128</v>
      </c>
      <c r="CC7199" s="273" t="s">
        <v>129</v>
      </c>
      <c r="CD7199" s="282">
        <v>6</v>
      </c>
      <c r="CE7199" s="274">
        <v>44986</v>
      </c>
      <c r="CI7199" s="273" t="s">
        <v>80</v>
      </c>
      <c r="CM7199" s="273" t="s">
        <v>73</v>
      </c>
      <c r="CN7199" s="273">
        <v>3</v>
      </c>
    </row>
    <row r="7200" spans="74:92">
      <c r="BV7200" s="273" t="s">
        <v>64</v>
      </c>
      <c r="BW7200" s="273" t="s">
        <v>404</v>
      </c>
      <c r="BX7200" s="273" t="s">
        <v>408</v>
      </c>
      <c r="BY7200" s="273" t="s">
        <v>427</v>
      </c>
      <c r="BZ7200" s="273" t="s">
        <v>110</v>
      </c>
      <c r="CA7200" s="273" t="s">
        <v>111</v>
      </c>
      <c r="CB7200" s="273" t="s">
        <v>112</v>
      </c>
      <c r="CC7200" s="273" t="s">
        <v>113</v>
      </c>
      <c r="CD7200" s="282">
        <v>4</v>
      </c>
      <c r="CE7200" s="274">
        <v>44986</v>
      </c>
      <c r="CI7200" s="273" t="s">
        <v>80</v>
      </c>
      <c r="CM7200" s="273" t="s">
        <v>73</v>
      </c>
      <c r="CN7200" s="273">
        <v>3</v>
      </c>
    </row>
    <row r="7201" spans="74:92">
      <c r="BV7201" s="273" t="s">
        <v>64</v>
      </c>
      <c r="BW7201" s="273" t="s">
        <v>404</v>
      </c>
      <c r="BX7201" s="273" t="s">
        <v>408</v>
      </c>
      <c r="BY7201" s="273" t="s">
        <v>427</v>
      </c>
      <c r="BZ7201" s="273" t="s">
        <v>86</v>
      </c>
      <c r="CA7201" s="273" t="s">
        <v>87</v>
      </c>
      <c r="CB7201" s="273" t="s">
        <v>101</v>
      </c>
      <c r="CC7201" s="273" t="s">
        <v>102</v>
      </c>
      <c r="CD7201" s="282">
        <v>4</v>
      </c>
      <c r="CE7201" s="274">
        <v>44986</v>
      </c>
      <c r="CF7201" s="273">
        <v>332732.57</v>
      </c>
      <c r="CG7201" s="273" t="s">
        <v>2268</v>
      </c>
      <c r="CH7201" s="273">
        <v>9685.8451127000008</v>
      </c>
      <c r="CI7201" s="273" t="s">
        <v>104</v>
      </c>
      <c r="CM7201" s="273" t="s">
        <v>73</v>
      </c>
      <c r="CN7201" s="273">
        <v>3</v>
      </c>
    </row>
    <row r="7202" spans="74:92">
      <c r="BV7202" s="273" t="s">
        <v>64</v>
      </c>
      <c r="BW7202" s="273" t="s">
        <v>404</v>
      </c>
      <c r="BX7202" s="273" t="s">
        <v>408</v>
      </c>
      <c r="BY7202" s="273" t="s">
        <v>427</v>
      </c>
      <c r="BZ7202" s="273" t="s">
        <v>86</v>
      </c>
      <c r="CA7202" s="273" t="s">
        <v>87</v>
      </c>
      <c r="CB7202" s="273" t="s">
        <v>88</v>
      </c>
      <c r="CC7202" s="273" t="s">
        <v>89</v>
      </c>
      <c r="CD7202" s="282">
        <v>3</v>
      </c>
      <c r="CE7202" s="274">
        <v>44986</v>
      </c>
      <c r="CF7202" s="273">
        <v>8519</v>
      </c>
      <c r="CG7202" s="273" t="s">
        <v>80</v>
      </c>
      <c r="CH7202" s="273">
        <v>8519</v>
      </c>
      <c r="CI7202" s="273" t="s">
        <v>80</v>
      </c>
      <c r="CM7202" s="273" t="s">
        <v>73</v>
      </c>
      <c r="CN7202" s="273">
        <v>3</v>
      </c>
    </row>
    <row r="7203" spans="74:92">
      <c r="BV7203" s="273" t="s">
        <v>64</v>
      </c>
      <c r="BW7203" s="273" t="s">
        <v>404</v>
      </c>
      <c r="BX7203" s="273" t="s">
        <v>408</v>
      </c>
      <c r="BY7203" s="273" t="s">
        <v>427</v>
      </c>
      <c r="BZ7203" s="273" t="s">
        <v>86</v>
      </c>
      <c r="CA7203" s="273" t="s">
        <v>87</v>
      </c>
      <c r="CB7203" s="273" t="s">
        <v>88</v>
      </c>
      <c r="CC7203" s="273" t="s">
        <v>89</v>
      </c>
      <c r="CD7203" s="282">
        <v>3</v>
      </c>
      <c r="CE7203" s="274">
        <v>45017</v>
      </c>
      <c r="CF7203" s="273">
        <v>8829</v>
      </c>
      <c r="CG7203" s="273" t="s">
        <v>80</v>
      </c>
      <c r="CH7203" s="273">
        <v>8829</v>
      </c>
      <c r="CI7203" s="273" t="s">
        <v>80</v>
      </c>
      <c r="CM7203" s="273" t="s">
        <v>73</v>
      </c>
      <c r="CN7203" s="273">
        <v>3</v>
      </c>
    </row>
    <row r="7204" spans="74:92">
      <c r="BV7204" s="273" t="s">
        <v>64</v>
      </c>
      <c r="BW7204" s="273" t="s">
        <v>404</v>
      </c>
      <c r="BX7204" s="273" t="s">
        <v>408</v>
      </c>
      <c r="BY7204" s="273" t="s">
        <v>427</v>
      </c>
      <c r="BZ7204" s="273" t="s">
        <v>86</v>
      </c>
      <c r="CA7204" s="273" t="s">
        <v>87</v>
      </c>
      <c r="CB7204" s="273" t="s">
        <v>101</v>
      </c>
      <c r="CC7204" s="273" t="s">
        <v>102</v>
      </c>
      <c r="CD7204" s="282">
        <v>4</v>
      </c>
      <c r="CE7204" s="274">
        <v>45017</v>
      </c>
      <c r="CF7204" s="273">
        <v>338288.28</v>
      </c>
      <c r="CG7204" s="273" t="s">
        <v>2268</v>
      </c>
      <c r="CH7204" s="273">
        <v>9847.5718307999996</v>
      </c>
      <c r="CI7204" s="273" t="s">
        <v>104</v>
      </c>
      <c r="CM7204" s="273" t="s">
        <v>73</v>
      </c>
      <c r="CN7204" s="273">
        <v>3</v>
      </c>
    </row>
    <row r="7205" spans="74:92">
      <c r="BV7205" s="273" t="s">
        <v>64</v>
      </c>
      <c r="BW7205" s="273" t="s">
        <v>404</v>
      </c>
      <c r="BX7205" s="273" t="s">
        <v>408</v>
      </c>
      <c r="BY7205" s="273" t="s">
        <v>427</v>
      </c>
      <c r="BZ7205" s="273" t="s">
        <v>110</v>
      </c>
      <c r="CA7205" s="273" t="s">
        <v>111</v>
      </c>
      <c r="CB7205" s="273" t="s">
        <v>112</v>
      </c>
      <c r="CC7205" s="273" t="s">
        <v>113</v>
      </c>
      <c r="CD7205" s="282">
        <v>4</v>
      </c>
      <c r="CE7205" s="274">
        <v>45017</v>
      </c>
      <c r="CI7205" s="273" t="s">
        <v>80</v>
      </c>
      <c r="CM7205" s="273" t="s">
        <v>73</v>
      </c>
      <c r="CN7205" s="273">
        <v>3</v>
      </c>
    </row>
    <row r="7206" spans="74:92">
      <c r="BV7206" s="273" t="s">
        <v>64</v>
      </c>
      <c r="BW7206" s="273" t="s">
        <v>404</v>
      </c>
      <c r="BX7206" s="273" t="s">
        <v>408</v>
      </c>
      <c r="BY7206" s="273" t="s">
        <v>427</v>
      </c>
      <c r="BZ7206" s="273" t="s">
        <v>126</v>
      </c>
      <c r="CA7206" s="273" t="s">
        <v>127</v>
      </c>
      <c r="CB7206" s="273" t="s">
        <v>128</v>
      </c>
      <c r="CC7206" s="273" t="s">
        <v>129</v>
      </c>
      <c r="CD7206" s="282">
        <v>6</v>
      </c>
      <c r="CE7206" s="274">
        <v>45017</v>
      </c>
      <c r="CI7206" s="273" t="s">
        <v>80</v>
      </c>
      <c r="CM7206" s="273" t="s">
        <v>73</v>
      </c>
      <c r="CN7206" s="273">
        <v>3</v>
      </c>
    </row>
    <row r="7207" spans="74:92">
      <c r="BV7207" s="273" t="s">
        <v>64</v>
      </c>
      <c r="BW7207" s="273" t="s">
        <v>404</v>
      </c>
      <c r="BX7207" s="273" t="s">
        <v>408</v>
      </c>
      <c r="BY7207" s="273" t="s">
        <v>427</v>
      </c>
      <c r="BZ7207" s="273" t="s">
        <v>126</v>
      </c>
      <c r="CA7207" s="273" t="s">
        <v>127</v>
      </c>
      <c r="CB7207" s="273" t="s">
        <v>133</v>
      </c>
      <c r="CC7207" s="273" t="s">
        <v>134</v>
      </c>
      <c r="CD7207" s="282">
        <v>7</v>
      </c>
      <c r="CE7207" s="274">
        <v>45017</v>
      </c>
      <c r="CI7207" s="273" t="s">
        <v>104</v>
      </c>
      <c r="CM7207" s="273" t="s">
        <v>73</v>
      </c>
      <c r="CN7207" s="273">
        <v>3</v>
      </c>
    </row>
    <row r="7208" spans="74:92">
      <c r="BV7208" s="273" t="s">
        <v>64</v>
      </c>
      <c r="BW7208" s="273" t="s">
        <v>404</v>
      </c>
      <c r="BX7208" s="273" t="s">
        <v>408</v>
      </c>
      <c r="BY7208" s="273" t="s">
        <v>427</v>
      </c>
      <c r="BZ7208" s="273" t="s">
        <v>110</v>
      </c>
      <c r="CA7208" s="273" t="s">
        <v>111</v>
      </c>
      <c r="CB7208" s="273" t="s">
        <v>117</v>
      </c>
      <c r="CC7208" s="273" t="s">
        <v>118</v>
      </c>
      <c r="CD7208" s="282">
        <v>5</v>
      </c>
      <c r="CE7208" s="274">
        <v>45017</v>
      </c>
      <c r="CI7208" s="273" t="s">
        <v>104</v>
      </c>
      <c r="CM7208" s="273" t="s">
        <v>73</v>
      </c>
      <c r="CN7208" s="273">
        <v>3</v>
      </c>
    </row>
    <row r="7209" spans="74:92">
      <c r="BV7209" s="273" t="s">
        <v>64</v>
      </c>
      <c r="BW7209" s="273" t="s">
        <v>404</v>
      </c>
      <c r="BX7209" s="273" t="s">
        <v>408</v>
      </c>
      <c r="BY7209" s="273" t="s">
        <v>427</v>
      </c>
      <c r="BZ7209" s="273" t="s">
        <v>151</v>
      </c>
      <c r="CA7209" s="273" t="s">
        <v>152</v>
      </c>
      <c r="CB7209" s="273" t="s">
        <v>153</v>
      </c>
      <c r="CC7209" s="273" t="s">
        <v>154</v>
      </c>
      <c r="CD7209" s="282">
        <v>10</v>
      </c>
      <c r="CE7209" s="274">
        <v>45017</v>
      </c>
      <c r="CF7209" s="273">
        <v>8829</v>
      </c>
      <c r="CG7209" s="273" t="s">
        <v>80</v>
      </c>
      <c r="CH7209" s="273">
        <v>8829</v>
      </c>
      <c r="CI7209" s="273" t="s">
        <v>80</v>
      </c>
      <c r="CM7209" s="273" t="s">
        <v>73</v>
      </c>
      <c r="CN7209" s="273">
        <v>3</v>
      </c>
    </row>
    <row r="7210" spans="74:92">
      <c r="BV7210" s="273" t="s">
        <v>64</v>
      </c>
      <c r="BW7210" s="273" t="s">
        <v>404</v>
      </c>
      <c r="BX7210" s="273" t="s">
        <v>408</v>
      </c>
      <c r="BY7210" s="273" t="s">
        <v>427</v>
      </c>
      <c r="BZ7210" s="273" t="s">
        <v>138</v>
      </c>
      <c r="CA7210" s="273" t="s">
        <v>139</v>
      </c>
      <c r="CB7210" s="273" t="s">
        <v>140</v>
      </c>
      <c r="CC7210" s="273" t="s">
        <v>141</v>
      </c>
      <c r="CD7210" s="282">
        <v>9</v>
      </c>
      <c r="CE7210" s="274">
        <v>45017</v>
      </c>
      <c r="CF7210" s="273">
        <v>0</v>
      </c>
      <c r="CG7210" s="273" t="s">
        <v>80</v>
      </c>
      <c r="CH7210" s="273">
        <v>0</v>
      </c>
      <c r="CI7210" s="273" t="s">
        <v>80</v>
      </c>
      <c r="CM7210" s="273" t="s">
        <v>73</v>
      </c>
      <c r="CN7210" s="273">
        <v>3</v>
      </c>
    </row>
    <row r="7211" spans="74:92">
      <c r="BV7211" s="273" t="s">
        <v>64</v>
      </c>
      <c r="BW7211" s="273" t="s">
        <v>404</v>
      </c>
      <c r="BX7211" s="273" t="s">
        <v>408</v>
      </c>
      <c r="BY7211" s="273" t="s">
        <v>427</v>
      </c>
      <c r="BZ7211" s="273" t="s">
        <v>167</v>
      </c>
      <c r="CA7211" s="273" t="s">
        <v>168</v>
      </c>
      <c r="CB7211" s="273" t="s">
        <v>169</v>
      </c>
      <c r="CC7211" s="273" t="s">
        <v>170</v>
      </c>
      <c r="CD7211" s="282">
        <v>12</v>
      </c>
      <c r="CE7211" s="274">
        <v>45017</v>
      </c>
      <c r="CF7211" s="273">
        <v>148</v>
      </c>
      <c r="CG7211" s="273" t="s">
        <v>80</v>
      </c>
      <c r="CH7211" s="273">
        <v>148</v>
      </c>
      <c r="CI7211" s="273" t="s">
        <v>80</v>
      </c>
      <c r="CM7211" s="273" t="s">
        <v>73</v>
      </c>
      <c r="CN7211" s="273">
        <v>3</v>
      </c>
    </row>
    <row r="7212" spans="74:92">
      <c r="BV7212" s="273" t="s">
        <v>64</v>
      </c>
      <c r="BW7212" s="273" t="s">
        <v>404</v>
      </c>
      <c r="BX7212" s="273" t="s">
        <v>408</v>
      </c>
      <c r="BY7212" s="273" t="s">
        <v>427</v>
      </c>
      <c r="BZ7212" s="273" t="s">
        <v>151</v>
      </c>
      <c r="CA7212" s="273" t="s">
        <v>152</v>
      </c>
      <c r="CB7212" s="273" t="s">
        <v>161</v>
      </c>
      <c r="CC7212" s="273" t="s">
        <v>162</v>
      </c>
      <c r="CD7212" s="282">
        <v>11</v>
      </c>
      <c r="CE7212" s="274">
        <v>45017</v>
      </c>
      <c r="CF7212" s="273">
        <v>7063.2</v>
      </c>
      <c r="CG7212" s="273" t="s">
        <v>80</v>
      </c>
      <c r="CH7212" s="273">
        <v>7063.2</v>
      </c>
      <c r="CI7212" s="273" t="s">
        <v>80</v>
      </c>
      <c r="CL7212" s="273" t="s">
        <v>2276</v>
      </c>
      <c r="CM7212" s="273" t="s">
        <v>73</v>
      </c>
      <c r="CN7212" s="273">
        <v>3</v>
      </c>
    </row>
    <row r="7213" spans="74:92">
      <c r="BV7213" s="273" t="s">
        <v>64</v>
      </c>
      <c r="BW7213" s="273" t="s">
        <v>404</v>
      </c>
      <c r="BX7213" s="273" t="s">
        <v>408</v>
      </c>
      <c r="BY7213" s="273" t="s">
        <v>427</v>
      </c>
      <c r="BZ7213" s="273" t="s">
        <v>167</v>
      </c>
      <c r="CA7213" s="273" t="s">
        <v>168</v>
      </c>
      <c r="CB7213" s="273" t="s">
        <v>353</v>
      </c>
      <c r="CC7213" s="273" t="s">
        <v>354</v>
      </c>
      <c r="CD7213" s="282">
        <v>13</v>
      </c>
      <c r="CE7213" s="274">
        <v>45017</v>
      </c>
      <c r="CF7213" s="273">
        <v>0</v>
      </c>
      <c r="CG7213" s="273" t="s">
        <v>80</v>
      </c>
      <c r="CH7213" s="273">
        <v>0</v>
      </c>
      <c r="CI7213" s="273" t="s">
        <v>80</v>
      </c>
      <c r="CM7213" s="273" t="s">
        <v>73</v>
      </c>
      <c r="CN7213" s="273">
        <v>3</v>
      </c>
    </row>
    <row r="7214" spans="74:92">
      <c r="BV7214" s="273" t="s">
        <v>64</v>
      </c>
      <c r="BW7214" s="273" t="s">
        <v>404</v>
      </c>
      <c r="BX7214" s="273" t="s">
        <v>408</v>
      </c>
      <c r="BY7214" s="273" t="s">
        <v>427</v>
      </c>
      <c r="BZ7214" s="273" t="s">
        <v>167</v>
      </c>
      <c r="CA7214" s="273" t="s">
        <v>168</v>
      </c>
      <c r="CB7214" s="273" t="s">
        <v>313</v>
      </c>
      <c r="CC7214" s="273" t="s">
        <v>314</v>
      </c>
      <c r="CD7214" s="282">
        <v>14</v>
      </c>
      <c r="CE7214" s="274">
        <v>45017</v>
      </c>
      <c r="CF7214" s="273">
        <v>0</v>
      </c>
      <c r="CG7214" s="273" t="s">
        <v>80</v>
      </c>
      <c r="CH7214" s="273">
        <v>0</v>
      </c>
      <c r="CI7214" s="273" t="s">
        <v>80</v>
      </c>
      <c r="CM7214" s="273" t="s">
        <v>73</v>
      </c>
      <c r="CN7214" s="273">
        <v>3</v>
      </c>
    </row>
    <row r="7215" spans="74:92">
      <c r="BV7215" s="273" t="s">
        <v>64</v>
      </c>
      <c r="BW7215" s="273" t="s">
        <v>404</v>
      </c>
      <c r="BX7215" s="273" t="s">
        <v>408</v>
      </c>
      <c r="BY7215" s="273" t="s">
        <v>427</v>
      </c>
      <c r="BZ7215" s="273" t="s">
        <v>204</v>
      </c>
      <c r="CA7215" s="273" t="s">
        <v>205</v>
      </c>
      <c r="CB7215" s="273" t="s">
        <v>206</v>
      </c>
      <c r="CC7215" s="273" t="s">
        <v>207</v>
      </c>
      <c r="CD7215" s="282">
        <v>0</v>
      </c>
      <c r="CE7215" s="274">
        <v>45017</v>
      </c>
      <c r="CG7215" s="273" t="s">
        <v>181</v>
      </c>
      <c r="CI7215" s="273" t="s">
        <v>208</v>
      </c>
      <c r="CJ7215" s="273" t="s">
        <v>209</v>
      </c>
      <c r="CM7215" s="273" t="s">
        <v>73</v>
      </c>
      <c r="CN7215" s="273">
        <v>3</v>
      </c>
    </row>
    <row r="7216" spans="74:92">
      <c r="BV7216" s="273" t="s">
        <v>64</v>
      </c>
      <c r="BW7216" s="273" t="s">
        <v>404</v>
      </c>
      <c r="BX7216" s="273" t="s">
        <v>408</v>
      </c>
      <c r="BY7216" s="273" t="s">
        <v>427</v>
      </c>
      <c r="BZ7216" s="273" t="s">
        <v>86</v>
      </c>
      <c r="CA7216" s="273" t="s">
        <v>87</v>
      </c>
      <c r="CB7216" s="273" t="s">
        <v>179</v>
      </c>
      <c r="CC7216" s="273" t="s">
        <v>180</v>
      </c>
      <c r="CD7216" s="282">
        <v>1</v>
      </c>
      <c r="CE7216" s="274">
        <v>45017</v>
      </c>
      <c r="CG7216" s="273" t="s">
        <v>181</v>
      </c>
      <c r="CI7216" s="273" t="s">
        <v>181</v>
      </c>
      <c r="CJ7216" s="273" t="s">
        <v>182</v>
      </c>
      <c r="CM7216" s="273" t="s">
        <v>73</v>
      </c>
      <c r="CN7216" s="273">
        <v>3</v>
      </c>
    </row>
    <row r="7217" spans="74:92">
      <c r="BV7217" s="273" t="s">
        <v>64</v>
      </c>
      <c r="BW7217" s="273" t="s">
        <v>404</v>
      </c>
      <c r="BX7217" s="273" t="s">
        <v>408</v>
      </c>
      <c r="BY7217" s="273" t="s">
        <v>427</v>
      </c>
      <c r="BZ7217" s="273" t="s">
        <v>167</v>
      </c>
      <c r="CA7217" s="273" t="s">
        <v>168</v>
      </c>
      <c r="CB7217" s="273" t="s">
        <v>319</v>
      </c>
      <c r="CC7217" s="273" t="s">
        <v>320</v>
      </c>
      <c r="CD7217" s="282">
        <v>15</v>
      </c>
      <c r="CE7217" s="274">
        <v>45017</v>
      </c>
      <c r="CF7217" s="273">
        <v>70.23</v>
      </c>
      <c r="CG7217" s="273" t="s">
        <v>80</v>
      </c>
      <c r="CH7217" s="273">
        <v>70.23</v>
      </c>
      <c r="CI7217" s="273" t="s">
        <v>80</v>
      </c>
      <c r="CM7217" s="273" t="s">
        <v>73</v>
      </c>
      <c r="CN7217" s="273">
        <v>3</v>
      </c>
    </row>
    <row r="7218" spans="74:92">
      <c r="BV7218" s="273" t="s">
        <v>64</v>
      </c>
      <c r="BW7218" s="273" t="s">
        <v>404</v>
      </c>
      <c r="BX7218" s="273" t="s">
        <v>408</v>
      </c>
      <c r="BY7218" s="273" t="s">
        <v>427</v>
      </c>
      <c r="BZ7218" s="273" t="s">
        <v>138</v>
      </c>
      <c r="CA7218" s="273" t="s">
        <v>139</v>
      </c>
      <c r="CB7218" s="273" t="s">
        <v>190</v>
      </c>
      <c r="CC7218" s="273" t="s">
        <v>191</v>
      </c>
      <c r="CD7218" s="282">
        <v>8</v>
      </c>
      <c r="CE7218" s="274">
        <v>45017</v>
      </c>
      <c r="CF7218" s="273">
        <v>0</v>
      </c>
      <c r="CG7218" s="273" t="s">
        <v>80</v>
      </c>
      <c r="CH7218" s="273">
        <v>0</v>
      </c>
      <c r="CI7218" s="273" t="s">
        <v>80</v>
      </c>
      <c r="CM7218" s="273" t="s">
        <v>73</v>
      </c>
      <c r="CN7218" s="273">
        <v>3</v>
      </c>
    </row>
    <row r="7219" spans="74:92">
      <c r="BV7219" s="273" t="s">
        <v>64</v>
      </c>
      <c r="BW7219" s="273" t="s">
        <v>404</v>
      </c>
      <c r="BX7219" s="273" t="s">
        <v>408</v>
      </c>
      <c r="BY7219" s="273" t="s">
        <v>427</v>
      </c>
      <c r="BZ7219" s="273" t="s">
        <v>86</v>
      </c>
      <c r="CA7219" s="273" t="s">
        <v>87</v>
      </c>
      <c r="CB7219" s="273" t="s">
        <v>233</v>
      </c>
      <c r="CC7219" s="273" t="s">
        <v>234</v>
      </c>
      <c r="CD7219" s="282">
        <v>1</v>
      </c>
      <c r="CE7219" s="274">
        <v>45017</v>
      </c>
      <c r="CG7219" s="273" t="s">
        <v>181</v>
      </c>
      <c r="CI7219" s="273" t="s">
        <v>181</v>
      </c>
      <c r="CJ7219" s="273" t="s">
        <v>2269</v>
      </c>
      <c r="CM7219" s="273" t="s">
        <v>73</v>
      </c>
      <c r="CN7219" s="273">
        <v>3</v>
      </c>
    </row>
    <row r="7220" spans="74:92">
      <c r="BV7220" s="273" t="s">
        <v>64</v>
      </c>
      <c r="BW7220" s="273" t="s">
        <v>404</v>
      </c>
      <c r="BX7220" s="273" t="s">
        <v>408</v>
      </c>
      <c r="BY7220" s="273" t="s">
        <v>427</v>
      </c>
      <c r="BZ7220" s="273" t="s">
        <v>86</v>
      </c>
      <c r="CA7220" s="273" t="s">
        <v>87</v>
      </c>
      <c r="CB7220" s="273" t="s">
        <v>217</v>
      </c>
      <c r="CC7220" s="273" t="s">
        <v>218</v>
      </c>
      <c r="CD7220" s="282">
        <v>2</v>
      </c>
      <c r="CE7220" s="274">
        <v>45017</v>
      </c>
      <c r="CG7220" s="273" t="s">
        <v>181</v>
      </c>
      <c r="CI7220" s="273" t="s">
        <v>181</v>
      </c>
      <c r="CJ7220" s="273" t="s">
        <v>498</v>
      </c>
      <c r="CM7220" s="273" t="s">
        <v>73</v>
      </c>
      <c r="CN7220" s="273">
        <v>3</v>
      </c>
    </row>
    <row r="7221" spans="74:92">
      <c r="BV7221" s="273" t="s">
        <v>64</v>
      </c>
      <c r="BW7221" s="273" t="s">
        <v>404</v>
      </c>
      <c r="BX7221" s="273" t="s">
        <v>408</v>
      </c>
      <c r="BY7221" s="273" t="s">
        <v>427</v>
      </c>
      <c r="BZ7221" s="273" t="s">
        <v>86</v>
      </c>
      <c r="CA7221" s="273" t="s">
        <v>87</v>
      </c>
      <c r="CB7221" s="273" t="s">
        <v>225</v>
      </c>
      <c r="CC7221" s="273" t="s">
        <v>226</v>
      </c>
      <c r="CD7221" s="282">
        <v>5</v>
      </c>
      <c r="CE7221" s="274">
        <v>45017</v>
      </c>
      <c r="CF7221" s="273">
        <v>0</v>
      </c>
      <c r="CG7221" s="273" t="s">
        <v>80</v>
      </c>
      <c r="CH7221" s="273">
        <v>0</v>
      </c>
      <c r="CI7221" s="273" t="s">
        <v>80</v>
      </c>
      <c r="CM7221" s="273" t="s">
        <v>73</v>
      </c>
      <c r="CN7221" s="273">
        <v>3</v>
      </c>
    </row>
    <row r="7222" spans="74:92">
      <c r="BV7222" s="273" t="s">
        <v>64</v>
      </c>
      <c r="BW7222" s="273" t="s">
        <v>404</v>
      </c>
      <c r="BX7222" s="273" t="s">
        <v>408</v>
      </c>
      <c r="BY7222" s="273" t="s">
        <v>427</v>
      </c>
      <c r="BZ7222" s="273" t="s">
        <v>86</v>
      </c>
      <c r="CA7222" s="273" t="s">
        <v>87</v>
      </c>
      <c r="CB7222" s="273" t="s">
        <v>225</v>
      </c>
      <c r="CC7222" s="273" t="s">
        <v>226</v>
      </c>
      <c r="CD7222" s="282">
        <v>5</v>
      </c>
      <c r="CE7222" s="274">
        <v>45047</v>
      </c>
      <c r="CF7222" s="273">
        <v>0</v>
      </c>
      <c r="CG7222" s="273" t="s">
        <v>80</v>
      </c>
      <c r="CH7222" s="273">
        <v>0</v>
      </c>
      <c r="CI7222" s="273" t="s">
        <v>80</v>
      </c>
      <c r="CM7222" s="273" t="s">
        <v>73</v>
      </c>
      <c r="CN7222" s="273">
        <v>3</v>
      </c>
    </row>
    <row r="7223" spans="74:92">
      <c r="BV7223" s="273" t="s">
        <v>64</v>
      </c>
      <c r="BW7223" s="273" t="s">
        <v>404</v>
      </c>
      <c r="BX7223" s="273" t="s">
        <v>408</v>
      </c>
      <c r="BY7223" s="273" t="s">
        <v>427</v>
      </c>
      <c r="BZ7223" s="273" t="s">
        <v>86</v>
      </c>
      <c r="CA7223" s="273" t="s">
        <v>87</v>
      </c>
      <c r="CB7223" s="273" t="s">
        <v>217</v>
      </c>
      <c r="CC7223" s="273" t="s">
        <v>218</v>
      </c>
      <c r="CD7223" s="282">
        <v>2</v>
      </c>
      <c r="CE7223" s="274">
        <v>45047</v>
      </c>
      <c r="CG7223" s="273" t="s">
        <v>181</v>
      </c>
      <c r="CI7223" s="273" t="s">
        <v>181</v>
      </c>
      <c r="CJ7223" s="273" t="s">
        <v>498</v>
      </c>
      <c r="CM7223" s="273" t="s">
        <v>73</v>
      </c>
      <c r="CN7223" s="273">
        <v>3</v>
      </c>
    </row>
    <row r="7224" spans="74:92">
      <c r="BV7224" s="273" t="s">
        <v>64</v>
      </c>
      <c r="BW7224" s="273" t="s">
        <v>404</v>
      </c>
      <c r="BX7224" s="273" t="s">
        <v>408</v>
      </c>
      <c r="BY7224" s="273" t="s">
        <v>427</v>
      </c>
      <c r="BZ7224" s="273" t="s">
        <v>86</v>
      </c>
      <c r="CA7224" s="273" t="s">
        <v>87</v>
      </c>
      <c r="CB7224" s="273" t="s">
        <v>233</v>
      </c>
      <c r="CC7224" s="273" t="s">
        <v>234</v>
      </c>
      <c r="CD7224" s="282">
        <v>1</v>
      </c>
      <c r="CE7224" s="274">
        <v>45047</v>
      </c>
      <c r="CG7224" s="273" t="s">
        <v>181</v>
      </c>
      <c r="CI7224" s="273" t="s">
        <v>181</v>
      </c>
      <c r="CJ7224" s="273" t="s">
        <v>1837</v>
      </c>
      <c r="CM7224" s="273" t="s">
        <v>73</v>
      </c>
      <c r="CN7224" s="273">
        <v>3</v>
      </c>
    </row>
    <row r="7225" spans="74:92">
      <c r="BV7225" s="273" t="s">
        <v>64</v>
      </c>
      <c r="BW7225" s="273" t="s">
        <v>404</v>
      </c>
      <c r="BX7225" s="273" t="s">
        <v>408</v>
      </c>
      <c r="BY7225" s="273" t="s">
        <v>427</v>
      </c>
      <c r="BZ7225" s="273" t="s">
        <v>138</v>
      </c>
      <c r="CA7225" s="273" t="s">
        <v>139</v>
      </c>
      <c r="CB7225" s="273" t="s">
        <v>190</v>
      </c>
      <c r="CC7225" s="273" t="s">
        <v>191</v>
      </c>
      <c r="CD7225" s="282">
        <v>8</v>
      </c>
      <c r="CE7225" s="274">
        <v>45047</v>
      </c>
      <c r="CF7225" s="273">
        <v>0</v>
      </c>
      <c r="CG7225" s="273" t="s">
        <v>80</v>
      </c>
      <c r="CH7225" s="273">
        <v>0</v>
      </c>
      <c r="CI7225" s="273" t="s">
        <v>80</v>
      </c>
      <c r="CM7225" s="273" t="s">
        <v>73</v>
      </c>
      <c r="CN7225" s="273">
        <v>3</v>
      </c>
    </row>
    <row r="7226" spans="74:92">
      <c r="BV7226" s="273" t="s">
        <v>64</v>
      </c>
      <c r="BW7226" s="273" t="s">
        <v>404</v>
      </c>
      <c r="BX7226" s="273" t="s">
        <v>408</v>
      </c>
      <c r="BY7226" s="273" t="s">
        <v>427</v>
      </c>
      <c r="BZ7226" s="273" t="s">
        <v>167</v>
      </c>
      <c r="CA7226" s="273" t="s">
        <v>168</v>
      </c>
      <c r="CB7226" s="273" t="s">
        <v>319</v>
      </c>
      <c r="CC7226" s="273" t="s">
        <v>320</v>
      </c>
      <c r="CD7226" s="282">
        <v>15</v>
      </c>
      <c r="CE7226" s="274">
        <v>45047</v>
      </c>
      <c r="CF7226" s="273">
        <v>94.36</v>
      </c>
      <c r="CG7226" s="273" t="s">
        <v>80</v>
      </c>
      <c r="CH7226" s="273">
        <v>94.36</v>
      </c>
      <c r="CI7226" s="273" t="s">
        <v>80</v>
      </c>
      <c r="CM7226" s="273" t="s">
        <v>73</v>
      </c>
      <c r="CN7226" s="273">
        <v>3</v>
      </c>
    </row>
    <row r="7227" spans="74:92">
      <c r="BV7227" s="273" t="s">
        <v>64</v>
      </c>
      <c r="BW7227" s="273" t="s">
        <v>404</v>
      </c>
      <c r="BX7227" s="273" t="s">
        <v>408</v>
      </c>
      <c r="BY7227" s="273" t="s">
        <v>427</v>
      </c>
      <c r="BZ7227" s="273" t="s">
        <v>86</v>
      </c>
      <c r="CA7227" s="273" t="s">
        <v>87</v>
      </c>
      <c r="CB7227" s="273" t="s">
        <v>179</v>
      </c>
      <c r="CC7227" s="273" t="s">
        <v>180</v>
      </c>
      <c r="CD7227" s="282">
        <v>1</v>
      </c>
      <c r="CE7227" s="274">
        <v>45047</v>
      </c>
      <c r="CG7227" s="273" t="s">
        <v>181</v>
      </c>
      <c r="CI7227" s="273" t="s">
        <v>181</v>
      </c>
      <c r="CJ7227" s="273" t="s">
        <v>2269</v>
      </c>
      <c r="CM7227" s="273" t="s">
        <v>73</v>
      </c>
      <c r="CN7227" s="273">
        <v>3</v>
      </c>
    </row>
    <row r="7228" spans="74:92">
      <c r="BV7228" s="273" t="s">
        <v>64</v>
      </c>
      <c r="BW7228" s="273" t="s">
        <v>404</v>
      </c>
      <c r="BX7228" s="273" t="s">
        <v>408</v>
      </c>
      <c r="BY7228" s="273" t="s">
        <v>427</v>
      </c>
      <c r="BZ7228" s="273" t="s">
        <v>204</v>
      </c>
      <c r="CA7228" s="273" t="s">
        <v>205</v>
      </c>
      <c r="CB7228" s="273" t="s">
        <v>206</v>
      </c>
      <c r="CC7228" s="273" t="s">
        <v>207</v>
      </c>
      <c r="CD7228" s="282">
        <v>0</v>
      </c>
      <c r="CE7228" s="274">
        <v>45047</v>
      </c>
      <c r="CG7228" s="273" t="s">
        <v>181</v>
      </c>
      <c r="CI7228" s="273" t="s">
        <v>208</v>
      </c>
      <c r="CJ7228" s="273" t="s">
        <v>209</v>
      </c>
      <c r="CM7228" s="273" t="s">
        <v>73</v>
      </c>
      <c r="CN7228" s="273">
        <v>3</v>
      </c>
    </row>
    <row r="7229" spans="74:92">
      <c r="BV7229" s="273" t="s">
        <v>64</v>
      </c>
      <c r="BW7229" s="273" t="s">
        <v>404</v>
      </c>
      <c r="BX7229" s="273" t="s">
        <v>408</v>
      </c>
      <c r="BY7229" s="273" t="s">
        <v>427</v>
      </c>
      <c r="BZ7229" s="273" t="s">
        <v>167</v>
      </c>
      <c r="CA7229" s="273" t="s">
        <v>168</v>
      </c>
      <c r="CB7229" s="273" t="s">
        <v>313</v>
      </c>
      <c r="CC7229" s="273" t="s">
        <v>314</v>
      </c>
      <c r="CD7229" s="282">
        <v>14</v>
      </c>
      <c r="CE7229" s="274">
        <v>45047</v>
      </c>
      <c r="CF7229" s="273">
        <v>0</v>
      </c>
      <c r="CG7229" s="273" t="s">
        <v>80</v>
      </c>
      <c r="CH7229" s="273">
        <v>0</v>
      </c>
      <c r="CI7229" s="273" t="s">
        <v>80</v>
      </c>
      <c r="CM7229" s="273" t="s">
        <v>73</v>
      </c>
      <c r="CN7229" s="273">
        <v>3</v>
      </c>
    </row>
    <row r="7230" spans="74:92">
      <c r="BV7230" s="273" t="s">
        <v>64</v>
      </c>
      <c r="BW7230" s="273" t="s">
        <v>404</v>
      </c>
      <c r="BX7230" s="273" t="s">
        <v>408</v>
      </c>
      <c r="BY7230" s="273" t="s">
        <v>427</v>
      </c>
      <c r="BZ7230" s="273" t="s">
        <v>167</v>
      </c>
      <c r="CA7230" s="273" t="s">
        <v>168</v>
      </c>
      <c r="CB7230" s="273" t="s">
        <v>353</v>
      </c>
      <c r="CC7230" s="273" t="s">
        <v>354</v>
      </c>
      <c r="CD7230" s="282">
        <v>13</v>
      </c>
      <c r="CE7230" s="274">
        <v>45047</v>
      </c>
      <c r="CF7230" s="273">
        <v>0</v>
      </c>
      <c r="CG7230" s="273" t="s">
        <v>80</v>
      </c>
      <c r="CH7230" s="273">
        <v>0</v>
      </c>
      <c r="CI7230" s="273" t="s">
        <v>80</v>
      </c>
      <c r="CM7230" s="273" t="s">
        <v>73</v>
      </c>
      <c r="CN7230" s="273">
        <v>3</v>
      </c>
    </row>
    <row r="7231" spans="74:92">
      <c r="BV7231" s="273" t="s">
        <v>64</v>
      </c>
      <c r="BW7231" s="273" t="s">
        <v>404</v>
      </c>
      <c r="BX7231" s="273" t="s">
        <v>408</v>
      </c>
      <c r="BY7231" s="273" t="s">
        <v>427</v>
      </c>
      <c r="BZ7231" s="273" t="s">
        <v>151</v>
      </c>
      <c r="CA7231" s="273" t="s">
        <v>152</v>
      </c>
      <c r="CB7231" s="273" t="s">
        <v>161</v>
      </c>
      <c r="CC7231" s="273" t="s">
        <v>162</v>
      </c>
      <c r="CD7231" s="282">
        <v>11</v>
      </c>
      <c r="CE7231" s="274">
        <v>45047</v>
      </c>
      <c r="CF7231" s="273">
        <v>7164.8</v>
      </c>
      <c r="CG7231" s="273" t="s">
        <v>80</v>
      </c>
      <c r="CH7231" s="273">
        <v>7164.8</v>
      </c>
      <c r="CI7231" s="273" t="s">
        <v>80</v>
      </c>
      <c r="CM7231" s="273" t="s">
        <v>73</v>
      </c>
      <c r="CN7231" s="273">
        <v>3</v>
      </c>
    </row>
    <row r="7232" spans="74:92">
      <c r="BV7232" s="273" t="s">
        <v>64</v>
      </c>
      <c r="BW7232" s="273" t="s">
        <v>404</v>
      </c>
      <c r="BX7232" s="273" t="s">
        <v>408</v>
      </c>
      <c r="BY7232" s="273" t="s">
        <v>427</v>
      </c>
      <c r="BZ7232" s="273" t="s">
        <v>167</v>
      </c>
      <c r="CA7232" s="273" t="s">
        <v>168</v>
      </c>
      <c r="CB7232" s="273" t="s">
        <v>169</v>
      </c>
      <c r="CC7232" s="273" t="s">
        <v>170</v>
      </c>
      <c r="CD7232" s="282">
        <v>12</v>
      </c>
      <c r="CE7232" s="274">
        <v>45047</v>
      </c>
      <c r="CF7232" s="273">
        <v>0</v>
      </c>
      <c r="CG7232" s="273" t="s">
        <v>80</v>
      </c>
      <c r="CH7232" s="273">
        <v>0</v>
      </c>
      <c r="CI7232" s="273" t="s">
        <v>80</v>
      </c>
      <c r="CM7232" s="273" t="s">
        <v>73</v>
      </c>
      <c r="CN7232" s="273">
        <v>3</v>
      </c>
    </row>
    <row r="7233" spans="74:92">
      <c r="BV7233" s="273" t="s">
        <v>64</v>
      </c>
      <c r="BW7233" s="273" t="s">
        <v>404</v>
      </c>
      <c r="BX7233" s="273" t="s">
        <v>408</v>
      </c>
      <c r="BY7233" s="273" t="s">
        <v>427</v>
      </c>
      <c r="BZ7233" s="273" t="s">
        <v>138</v>
      </c>
      <c r="CA7233" s="273" t="s">
        <v>139</v>
      </c>
      <c r="CB7233" s="273" t="s">
        <v>140</v>
      </c>
      <c r="CC7233" s="273" t="s">
        <v>141</v>
      </c>
      <c r="CD7233" s="282">
        <v>9</v>
      </c>
      <c r="CE7233" s="274">
        <v>45047</v>
      </c>
      <c r="CF7233" s="273">
        <v>0</v>
      </c>
      <c r="CG7233" s="273" t="s">
        <v>80</v>
      </c>
      <c r="CH7233" s="273">
        <v>0</v>
      </c>
      <c r="CI7233" s="273" t="s">
        <v>80</v>
      </c>
      <c r="CM7233" s="273" t="s">
        <v>73</v>
      </c>
      <c r="CN7233" s="273">
        <v>3</v>
      </c>
    </row>
    <row r="7234" spans="74:92">
      <c r="BV7234" s="273" t="s">
        <v>64</v>
      </c>
      <c r="BW7234" s="273" t="s">
        <v>404</v>
      </c>
      <c r="BX7234" s="273" t="s">
        <v>408</v>
      </c>
      <c r="BY7234" s="273" t="s">
        <v>427</v>
      </c>
      <c r="BZ7234" s="273" t="s">
        <v>151</v>
      </c>
      <c r="CA7234" s="273" t="s">
        <v>152</v>
      </c>
      <c r="CB7234" s="273" t="s">
        <v>153</v>
      </c>
      <c r="CC7234" s="273" t="s">
        <v>154</v>
      </c>
      <c r="CD7234" s="282">
        <v>10</v>
      </c>
      <c r="CE7234" s="274">
        <v>45047</v>
      </c>
      <c r="CF7234" s="273">
        <v>8956</v>
      </c>
      <c r="CG7234" s="273" t="s">
        <v>80</v>
      </c>
      <c r="CH7234" s="273">
        <v>8956</v>
      </c>
      <c r="CI7234" s="273" t="s">
        <v>80</v>
      </c>
      <c r="CM7234" s="273" t="s">
        <v>73</v>
      </c>
      <c r="CN7234" s="273">
        <v>3</v>
      </c>
    </row>
    <row r="7235" spans="74:92">
      <c r="BV7235" s="273" t="s">
        <v>64</v>
      </c>
      <c r="BW7235" s="273" t="s">
        <v>404</v>
      </c>
      <c r="BX7235" s="273" t="s">
        <v>408</v>
      </c>
      <c r="BY7235" s="273" t="s">
        <v>427</v>
      </c>
      <c r="BZ7235" s="273" t="s">
        <v>110</v>
      </c>
      <c r="CA7235" s="273" t="s">
        <v>111</v>
      </c>
      <c r="CB7235" s="273" t="s">
        <v>117</v>
      </c>
      <c r="CC7235" s="273" t="s">
        <v>118</v>
      </c>
      <c r="CD7235" s="282">
        <v>5</v>
      </c>
      <c r="CE7235" s="274">
        <v>45047</v>
      </c>
      <c r="CI7235" s="273" t="s">
        <v>104</v>
      </c>
      <c r="CM7235" s="273" t="s">
        <v>73</v>
      </c>
      <c r="CN7235" s="273">
        <v>3</v>
      </c>
    </row>
    <row r="7236" spans="74:92">
      <c r="BV7236" s="273" t="s">
        <v>64</v>
      </c>
      <c r="BW7236" s="273" t="s">
        <v>404</v>
      </c>
      <c r="BX7236" s="273" t="s">
        <v>408</v>
      </c>
      <c r="BY7236" s="273" t="s">
        <v>427</v>
      </c>
      <c r="BZ7236" s="273" t="s">
        <v>126</v>
      </c>
      <c r="CA7236" s="273" t="s">
        <v>127</v>
      </c>
      <c r="CB7236" s="273" t="s">
        <v>133</v>
      </c>
      <c r="CC7236" s="273" t="s">
        <v>134</v>
      </c>
      <c r="CD7236" s="282">
        <v>7</v>
      </c>
      <c r="CE7236" s="274">
        <v>45047</v>
      </c>
      <c r="CI7236" s="273" t="s">
        <v>104</v>
      </c>
      <c r="CM7236" s="273" t="s">
        <v>73</v>
      </c>
      <c r="CN7236" s="273">
        <v>3</v>
      </c>
    </row>
    <row r="7237" spans="74:92">
      <c r="BV7237" s="273" t="s">
        <v>64</v>
      </c>
      <c r="BW7237" s="273" t="s">
        <v>404</v>
      </c>
      <c r="BX7237" s="273" t="s">
        <v>408</v>
      </c>
      <c r="BY7237" s="273" t="s">
        <v>427</v>
      </c>
      <c r="BZ7237" s="273" t="s">
        <v>126</v>
      </c>
      <c r="CA7237" s="273" t="s">
        <v>127</v>
      </c>
      <c r="CB7237" s="273" t="s">
        <v>128</v>
      </c>
      <c r="CC7237" s="273" t="s">
        <v>129</v>
      </c>
      <c r="CD7237" s="282">
        <v>6</v>
      </c>
      <c r="CE7237" s="274">
        <v>45047</v>
      </c>
      <c r="CI7237" s="273" t="s">
        <v>80</v>
      </c>
      <c r="CM7237" s="273" t="s">
        <v>73</v>
      </c>
      <c r="CN7237" s="273">
        <v>3</v>
      </c>
    </row>
    <row r="7238" spans="74:92">
      <c r="BV7238" s="273" t="s">
        <v>64</v>
      </c>
      <c r="BW7238" s="273" t="s">
        <v>404</v>
      </c>
      <c r="BX7238" s="273" t="s">
        <v>408</v>
      </c>
      <c r="BY7238" s="273" t="s">
        <v>427</v>
      </c>
      <c r="BZ7238" s="273" t="s">
        <v>110</v>
      </c>
      <c r="CA7238" s="273" t="s">
        <v>111</v>
      </c>
      <c r="CB7238" s="273" t="s">
        <v>112</v>
      </c>
      <c r="CC7238" s="273" t="s">
        <v>113</v>
      </c>
      <c r="CD7238" s="282">
        <v>4</v>
      </c>
      <c r="CE7238" s="274">
        <v>45047</v>
      </c>
      <c r="CI7238" s="273" t="s">
        <v>80</v>
      </c>
      <c r="CM7238" s="273" t="s">
        <v>73</v>
      </c>
      <c r="CN7238" s="273">
        <v>3</v>
      </c>
    </row>
    <row r="7239" spans="74:92">
      <c r="BV7239" s="273" t="s">
        <v>64</v>
      </c>
      <c r="BW7239" s="273" t="s">
        <v>404</v>
      </c>
      <c r="BX7239" s="273" t="s">
        <v>408</v>
      </c>
      <c r="BY7239" s="273" t="s">
        <v>427</v>
      </c>
      <c r="BZ7239" s="273" t="s">
        <v>86</v>
      </c>
      <c r="CA7239" s="273" t="s">
        <v>87</v>
      </c>
      <c r="CB7239" s="273" t="s">
        <v>101</v>
      </c>
      <c r="CC7239" s="273" t="s">
        <v>102</v>
      </c>
      <c r="CD7239" s="282">
        <v>4</v>
      </c>
      <c r="CE7239" s="274">
        <v>45047</v>
      </c>
      <c r="CF7239" s="273">
        <v>345256.7</v>
      </c>
      <c r="CG7239" s="273" t="s">
        <v>2268</v>
      </c>
      <c r="CH7239" s="273">
        <v>10050.422537</v>
      </c>
      <c r="CI7239" s="273" t="s">
        <v>104</v>
      </c>
      <c r="CM7239" s="273" t="s">
        <v>73</v>
      </c>
      <c r="CN7239" s="273">
        <v>3</v>
      </c>
    </row>
    <row r="7240" spans="74:92">
      <c r="BV7240" s="273" t="s">
        <v>64</v>
      </c>
      <c r="BW7240" s="273" t="s">
        <v>404</v>
      </c>
      <c r="BX7240" s="273" t="s">
        <v>408</v>
      </c>
      <c r="BY7240" s="273" t="s">
        <v>427</v>
      </c>
      <c r="BZ7240" s="273" t="s">
        <v>86</v>
      </c>
      <c r="CA7240" s="273" t="s">
        <v>87</v>
      </c>
      <c r="CB7240" s="273" t="s">
        <v>88</v>
      </c>
      <c r="CC7240" s="273" t="s">
        <v>89</v>
      </c>
      <c r="CD7240" s="282">
        <v>3</v>
      </c>
      <c r="CE7240" s="274">
        <v>45047</v>
      </c>
      <c r="CF7240" s="273">
        <v>8956</v>
      </c>
      <c r="CG7240" s="273" t="s">
        <v>80</v>
      </c>
      <c r="CH7240" s="273">
        <v>8956</v>
      </c>
      <c r="CI7240" s="273" t="s">
        <v>80</v>
      </c>
      <c r="CM7240" s="273" t="s">
        <v>73</v>
      </c>
      <c r="CN7240" s="273">
        <v>3</v>
      </c>
    </row>
    <row r="7241" spans="74:92">
      <c r="BV7241" s="273" t="s">
        <v>64</v>
      </c>
      <c r="BW7241" s="273" t="s">
        <v>404</v>
      </c>
      <c r="BX7241" s="273" t="s">
        <v>408</v>
      </c>
      <c r="BY7241" s="273" t="s">
        <v>427</v>
      </c>
      <c r="BZ7241" s="273" t="s">
        <v>86</v>
      </c>
      <c r="CA7241" s="273" t="s">
        <v>87</v>
      </c>
      <c r="CB7241" s="273" t="s">
        <v>88</v>
      </c>
      <c r="CC7241" s="273" t="s">
        <v>89</v>
      </c>
      <c r="CD7241" s="282">
        <v>3</v>
      </c>
      <c r="CE7241" s="274">
        <v>45078</v>
      </c>
      <c r="CF7241" s="273">
        <v>9602</v>
      </c>
      <c r="CG7241" s="273" t="s">
        <v>80</v>
      </c>
      <c r="CH7241" s="273">
        <v>9602</v>
      </c>
      <c r="CI7241" s="273" t="s">
        <v>80</v>
      </c>
      <c r="CM7241" s="273" t="s">
        <v>73</v>
      </c>
      <c r="CN7241" s="273">
        <v>3</v>
      </c>
    </row>
    <row r="7242" spans="74:92">
      <c r="BV7242" s="273" t="s">
        <v>64</v>
      </c>
      <c r="BW7242" s="273" t="s">
        <v>404</v>
      </c>
      <c r="BX7242" s="273" t="s">
        <v>408</v>
      </c>
      <c r="BY7242" s="273" t="s">
        <v>427</v>
      </c>
      <c r="BZ7242" s="273" t="s">
        <v>86</v>
      </c>
      <c r="CA7242" s="273" t="s">
        <v>87</v>
      </c>
      <c r="CB7242" s="273" t="s">
        <v>101</v>
      </c>
      <c r="CC7242" s="273" t="s">
        <v>102</v>
      </c>
      <c r="CD7242" s="282">
        <v>4</v>
      </c>
      <c r="CE7242" s="274">
        <v>45078</v>
      </c>
      <c r="CF7242" s="273">
        <v>370128.24</v>
      </c>
      <c r="CG7242" s="273" t="s">
        <v>2268</v>
      </c>
      <c r="CH7242" s="273">
        <v>10774.433066400001</v>
      </c>
      <c r="CI7242" s="273" t="s">
        <v>104</v>
      </c>
      <c r="CM7242" s="273" t="s">
        <v>73</v>
      </c>
      <c r="CN7242" s="273">
        <v>3</v>
      </c>
    </row>
    <row r="7243" spans="74:92">
      <c r="BV7243" s="273" t="s">
        <v>64</v>
      </c>
      <c r="BW7243" s="273" t="s">
        <v>404</v>
      </c>
      <c r="BX7243" s="273" t="s">
        <v>408</v>
      </c>
      <c r="BY7243" s="273" t="s">
        <v>427</v>
      </c>
      <c r="BZ7243" s="273" t="s">
        <v>110</v>
      </c>
      <c r="CA7243" s="273" t="s">
        <v>111</v>
      </c>
      <c r="CB7243" s="273" t="s">
        <v>112</v>
      </c>
      <c r="CC7243" s="273" t="s">
        <v>113</v>
      </c>
      <c r="CD7243" s="282">
        <v>4</v>
      </c>
      <c r="CE7243" s="274">
        <v>45078</v>
      </c>
      <c r="CI7243" s="273" t="s">
        <v>80</v>
      </c>
      <c r="CM7243" s="273" t="s">
        <v>73</v>
      </c>
      <c r="CN7243" s="273">
        <v>3</v>
      </c>
    </row>
    <row r="7244" spans="74:92">
      <c r="BV7244" s="273" t="s">
        <v>64</v>
      </c>
      <c r="BW7244" s="273" t="s">
        <v>404</v>
      </c>
      <c r="BX7244" s="273" t="s">
        <v>408</v>
      </c>
      <c r="BY7244" s="273" t="s">
        <v>427</v>
      </c>
      <c r="BZ7244" s="273" t="s">
        <v>126</v>
      </c>
      <c r="CA7244" s="273" t="s">
        <v>127</v>
      </c>
      <c r="CB7244" s="273" t="s">
        <v>128</v>
      </c>
      <c r="CC7244" s="273" t="s">
        <v>129</v>
      </c>
      <c r="CD7244" s="282">
        <v>6</v>
      </c>
      <c r="CE7244" s="274">
        <v>45078</v>
      </c>
      <c r="CI7244" s="273" t="s">
        <v>80</v>
      </c>
      <c r="CM7244" s="273" t="s">
        <v>73</v>
      </c>
      <c r="CN7244" s="273">
        <v>3</v>
      </c>
    </row>
    <row r="7245" spans="74:92">
      <c r="BV7245" s="273" t="s">
        <v>64</v>
      </c>
      <c r="BW7245" s="273" t="s">
        <v>404</v>
      </c>
      <c r="BX7245" s="273" t="s">
        <v>408</v>
      </c>
      <c r="BY7245" s="273" t="s">
        <v>427</v>
      </c>
      <c r="BZ7245" s="273" t="s">
        <v>126</v>
      </c>
      <c r="CA7245" s="273" t="s">
        <v>127</v>
      </c>
      <c r="CB7245" s="273" t="s">
        <v>133</v>
      </c>
      <c r="CC7245" s="273" t="s">
        <v>134</v>
      </c>
      <c r="CD7245" s="282">
        <v>7</v>
      </c>
      <c r="CE7245" s="274">
        <v>45078</v>
      </c>
      <c r="CI7245" s="273" t="s">
        <v>104</v>
      </c>
      <c r="CM7245" s="273" t="s">
        <v>73</v>
      </c>
      <c r="CN7245" s="273">
        <v>3</v>
      </c>
    </row>
    <row r="7246" spans="74:92">
      <c r="BV7246" s="273" t="s">
        <v>64</v>
      </c>
      <c r="BW7246" s="273" t="s">
        <v>404</v>
      </c>
      <c r="BX7246" s="273" t="s">
        <v>408</v>
      </c>
      <c r="BY7246" s="273" t="s">
        <v>427</v>
      </c>
      <c r="BZ7246" s="273" t="s">
        <v>110</v>
      </c>
      <c r="CA7246" s="273" t="s">
        <v>111</v>
      </c>
      <c r="CB7246" s="273" t="s">
        <v>117</v>
      </c>
      <c r="CC7246" s="273" t="s">
        <v>118</v>
      </c>
      <c r="CD7246" s="282">
        <v>5</v>
      </c>
      <c r="CE7246" s="274">
        <v>45078</v>
      </c>
      <c r="CI7246" s="273" t="s">
        <v>104</v>
      </c>
      <c r="CM7246" s="273" t="s">
        <v>73</v>
      </c>
      <c r="CN7246" s="273">
        <v>3</v>
      </c>
    </row>
    <row r="7247" spans="74:92">
      <c r="BV7247" s="273" t="s">
        <v>64</v>
      </c>
      <c r="BW7247" s="273" t="s">
        <v>404</v>
      </c>
      <c r="BX7247" s="273" t="s">
        <v>408</v>
      </c>
      <c r="BY7247" s="273" t="s">
        <v>427</v>
      </c>
      <c r="BZ7247" s="273" t="s">
        <v>151</v>
      </c>
      <c r="CA7247" s="273" t="s">
        <v>152</v>
      </c>
      <c r="CB7247" s="273" t="s">
        <v>153</v>
      </c>
      <c r="CC7247" s="273" t="s">
        <v>154</v>
      </c>
      <c r="CD7247" s="282">
        <v>10</v>
      </c>
      <c r="CE7247" s="274">
        <v>45078</v>
      </c>
      <c r="CF7247" s="273">
        <v>9602</v>
      </c>
      <c r="CG7247" s="273" t="s">
        <v>80</v>
      </c>
      <c r="CH7247" s="273">
        <v>9602</v>
      </c>
      <c r="CI7247" s="273" t="s">
        <v>80</v>
      </c>
      <c r="CM7247" s="273" t="s">
        <v>73</v>
      </c>
      <c r="CN7247" s="273">
        <v>3</v>
      </c>
    </row>
    <row r="7248" spans="74:92">
      <c r="BV7248" s="273" t="s">
        <v>64</v>
      </c>
      <c r="BW7248" s="273" t="s">
        <v>404</v>
      </c>
      <c r="BX7248" s="273" t="s">
        <v>408</v>
      </c>
      <c r="BY7248" s="273" t="s">
        <v>427</v>
      </c>
      <c r="BZ7248" s="273" t="s">
        <v>138</v>
      </c>
      <c r="CA7248" s="273" t="s">
        <v>139</v>
      </c>
      <c r="CB7248" s="273" t="s">
        <v>140</v>
      </c>
      <c r="CC7248" s="273" t="s">
        <v>141</v>
      </c>
      <c r="CD7248" s="282">
        <v>9</v>
      </c>
      <c r="CE7248" s="274">
        <v>45078</v>
      </c>
      <c r="CF7248" s="273">
        <v>0</v>
      </c>
      <c r="CG7248" s="273" t="s">
        <v>80</v>
      </c>
      <c r="CH7248" s="273">
        <v>0</v>
      </c>
      <c r="CI7248" s="273" t="s">
        <v>80</v>
      </c>
      <c r="CM7248" s="273" t="s">
        <v>73</v>
      </c>
      <c r="CN7248" s="273">
        <v>3</v>
      </c>
    </row>
    <row r="7249" spans="74:92">
      <c r="BV7249" s="273" t="s">
        <v>64</v>
      </c>
      <c r="BW7249" s="273" t="s">
        <v>404</v>
      </c>
      <c r="BX7249" s="273" t="s">
        <v>408</v>
      </c>
      <c r="BY7249" s="273" t="s">
        <v>427</v>
      </c>
      <c r="BZ7249" s="273" t="s">
        <v>167</v>
      </c>
      <c r="CA7249" s="273" t="s">
        <v>168</v>
      </c>
      <c r="CB7249" s="273" t="s">
        <v>169</v>
      </c>
      <c r="CC7249" s="273" t="s">
        <v>170</v>
      </c>
      <c r="CD7249" s="282">
        <v>12</v>
      </c>
      <c r="CE7249" s="274">
        <v>45078</v>
      </c>
      <c r="CF7249" s="273">
        <v>0</v>
      </c>
      <c r="CG7249" s="273" t="s">
        <v>80</v>
      </c>
      <c r="CH7249" s="273">
        <v>0</v>
      </c>
      <c r="CI7249" s="273" t="s">
        <v>80</v>
      </c>
      <c r="CM7249" s="273" t="s">
        <v>73</v>
      </c>
      <c r="CN7249" s="273">
        <v>3</v>
      </c>
    </row>
    <row r="7250" spans="74:92">
      <c r="BV7250" s="273" t="s">
        <v>64</v>
      </c>
      <c r="BW7250" s="273" t="s">
        <v>404</v>
      </c>
      <c r="BX7250" s="273" t="s">
        <v>408</v>
      </c>
      <c r="BY7250" s="273" t="s">
        <v>427</v>
      </c>
      <c r="BZ7250" s="273" t="s">
        <v>151</v>
      </c>
      <c r="CA7250" s="273" t="s">
        <v>152</v>
      </c>
      <c r="CB7250" s="273" t="s">
        <v>161</v>
      </c>
      <c r="CC7250" s="273" t="s">
        <v>162</v>
      </c>
      <c r="CD7250" s="282">
        <v>11</v>
      </c>
      <c r="CE7250" s="274">
        <v>45078</v>
      </c>
      <c r="CF7250" s="273">
        <v>7681.6</v>
      </c>
      <c r="CG7250" s="273" t="s">
        <v>80</v>
      </c>
      <c r="CH7250" s="273">
        <v>7681.6</v>
      </c>
      <c r="CI7250" s="273" t="s">
        <v>80</v>
      </c>
      <c r="CM7250" s="273" t="s">
        <v>73</v>
      </c>
      <c r="CN7250" s="273">
        <v>3</v>
      </c>
    </row>
    <row r="7251" spans="74:92">
      <c r="BV7251" s="273" t="s">
        <v>64</v>
      </c>
      <c r="BW7251" s="273" t="s">
        <v>404</v>
      </c>
      <c r="BX7251" s="273" t="s">
        <v>408</v>
      </c>
      <c r="BY7251" s="273" t="s">
        <v>427</v>
      </c>
      <c r="BZ7251" s="273" t="s">
        <v>167</v>
      </c>
      <c r="CA7251" s="273" t="s">
        <v>168</v>
      </c>
      <c r="CB7251" s="273" t="s">
        <v>353</v>
      </c>
      <c r="CC7251" s="273" t="s">
        <v>354</v>
      </c>
      <c r="CD7251" s="282">
        <v>13</v>
      </c>
      <c r="CE7251" s="274">
        <v>45078</v>
      </c>
      <c r="CF7251" s="273">
        <v>0</v>
      </c>
      <c r="CG7251" s="273" t="s">
        <v>80</v>
      </c>
      <c r="CH7251" s="273">
        <v>0</v>
      </c>
      <c r="CI7251" s="273" t="s">
        <v>80</v>
      </c>
      <c r="CM7251" s="273" t="s">
        <v>73</v>
      </c>
      <c r="CN7251" s="273">
        <v>3</v>
      </c>
    </row>
    <row r="7252" spans="74:92">
      <c r="BV7252" s="273" t="s">
        <v>64</v>
      </c>
      <c r="BW7252" s="273" t="s">
        <v>404</v>
      </c>
      <c r="BX7252" s="273" t="s">
        <v>408</v>
      </c>
      <c r="BY7252" s="273" t="s">
        <v>427</v>
      </c>
      <c r="BZ7252" s="273" t="s">
        <v>167</v>
      </c>
      <c r="CA7252" s="273" t="s">
        <v>168</v>
      </c>
      <c r="CB7252" s="273" t="s">
        <v>313</v>
      </c>
      <c r="CC7252" s="273" t="s">
        <v>314</v>
      </c>
      <c r="CD7252" s="282">
        <v>14</v>
      </c>
      <c r="CE7252" s="274">
        <v>45078</v>
      </c>
      <c r="CF7252" s="273">
        <v>0</v>
      </c>
      <c r="CG7252" s="273" t="s">
        <v>80</v>
      </c>
      <c r="CH7252" s="273">
        <v>0</v>
      </c>
      <c r="CI7252" s="273" t="s">
        <v>80</v>
      </c>
      <c r="CM7252" s="273" t="s">
        <v>73</v>
      </c>
      <c r="CN7252" s="273">
        <v>3</v>
      </c>
    </row>
    <row r="7253" spans="74:92">
      <c r="BV7253" s="273" t="s">
        <v>64</v>
      </c>
      <c r="BW7253" s="273" t="s">
        <v>404</v>
      </c>
      <c r="BX7253" s="273" t="s">
        <v>408</v>
      </c>
      <c r="BY7253" s="273" t="s">
        <v>427</v>
      </c>
      <c r="BZ7253" s="273" t="s">
        <v>204</v>
      </c>
      <c r="CA7253" s="273" t="s">
        <v>205</v>
      </c>
      <c r="CB7253" s="273" t="s">
        <v>206</v>
      </c>
      <c r="CC7253" s="273" t="s">
        <v>207</v>
      </c>
      <c r="CD7253" s="282">
        <v>0</v>
      </c>
      <c r="CE7253" s="274">
        <v>45078</v>
      </c>
      <c r="CG7253" s="273" t="s">
        <v>181</v>
      </c>
      <c r="CI7253" s="273" t="s">
        <v>208</v>
      </c>
      <c r="CJ7253" s="273" t="s">
        <v>209</v>
      </c>
      <c r="CM7253" s="273" t="s">
        <v>73</v>
      </c>
      <c r="CN7253" s="273">
        <v>3</v>
      </c>
    </row>
    <row r="7254" spans="74:92">
      <c r="BV7254" s="273" t="s">
        <v>64</v>
      </c>
      <c r="BW7254" s="273" t="s">
        <v>404</v>
      </c>
      <c r="BX7254" s="273" t="s">
        <v>408</v>
      </c>
      <c r="BY7254" s="273" t="s">
        <v>427</v>
      </c>
      <c r="BZ7254" s="273" t="s">
        <v>86</v>
      </c>
      <c r="CA7254" s="273" t="s">
        <v>87</v>
      </c>
      <c r="CB7254" s="273" t="s">
        <v>179</v>
      </c>
      <c r="CC7254" s="273" t="s">
        <v>180</v>
      </c>
      <c r="CD7254" s="282">
        <v>1</v>
      </c>
      <c r="CE7254" s="274">
        <v>45078</v>
      </c>
      <c r="CG7254" s="273" t="s">
        <v>181</v>
      </c>
      <c r="CI7254" s="273" t="s">
        <v>181</v>
      </c>
      <c r="CJ7254" s="273" t="s">
        <v>1837</v>
      </c>
      <c r="CM7254" s="273" t="s">
        <v>73</v>
      </c>
      <c r="CN7254" s="273">
        <v>3</v>
      </c>
    </row>
    <row r="7255" spans="74:92">
      <c r="BV7255" s="273" t="s">
        <v>64</v>
      </c>
      <c r="BW7255" s="273" t="s">
        <v>404</v>
      </c>
      <c r="BX7255" s="273" t="s">
        <v>408</v>
      </c>
      <c r="BY7255" s="273" t="s">
        <v>427</v>
      </c>
      <c r="BZ7255" s="273" t="s">
        <v>167</v>
      </c>
      <c r="CA7255" s="273" t="s">
        <v>168</v>
      </c>
      <c r="CB7255" s="273" t="s">
        <v>319</v>
      </c>
      <c r="CC7255" s="273" t="s">
        <v>320</v>
      </c>
      <c r="CD7255" s="282">
        <v>15</v>
      </c>
      <c r="CE7255" s="274">
        <v>45078</v>
      </c>
      <c r="CF7255" s="273">
        <v>17.87</v>
      </c>
      <c r="CG7255" s="273" t="s">
        <v>80</v>
      </c>
      <c r="CH7255" s="273">
        <v>17.87</v>
      </c>
      <c r="CI7255" s="273" t="s">
        <v>80</v>
      </c>
      <c r="CM7255" s="273" t="s">
        <v>73</v>
      </c>
      <c r="CN7255" s="273">
        <v>3</v>
      </c>
    </row>
    <row r="7256" spans="74:92">
      <c r="BV7256" s="273" t="s">
        <v>64</v>
      </c>
      <c r="BW7256" s="273" t="s">
        <v>404</v>
      </c>
      <c r="BX7256" s="273" t="s">
        <v>408</v>
      </c>
      <c r="BY7256" s="273" t="s">
        <v>427</v>
      </c>
      <c r="BZ7256" s="273" t="s">
        <v>138</v>
      </c>
      <c r="CA7256" s="273" t="s">
        <v>139</v>
      </c>
      <c r="CB7256" s="273" t="s">
        <v>190</v>
      </c>
      <c r="CC7256" s="273" t="s">
        <v>191</v>
      </c>
      <c r="CD7256" s="282">
        <v>8</v>
      </c>
      <c r="CE7256" s="274">
        <v>45078</v>
      </c>
      <c r="CF7256" s="273">
        <v>0</v>
      </c>
      <c r="CG7256" s="273" t="s">
        <v>80</v>
      </c>
      <c r="CH7256" s="273">
        <v>0</v>
      </c>
      <c r="CI7256" s="273" t="s">
        <v>80</v>
      </c>
      <c r="CM7256" s="273" t="s">
        <v>73</v>
      </c>
      <c r="CN7256" s="273">
        <v>3</v>
      </c>
    </row>
    <row r="7257" spans="74:92">
      <c r="BV7257" s="273" t="s">
        <v>64</v>
      </c>
      <c r="BW7257" s="273" t="s">
        <v>404</v>
      </c>
      <c r="BX7257" s="273" t="s">
        <v>408</v>
      </c>
      <c r="BY7257" s="273" t="s">
        <v>427</v>
      </c>
      <c r="BZ7257" s="273" t="s">
        <v>86</v>
      </c>
      <c r="CA7257" s="273" t="s">
        <v>87</v>
      </c>
      <c r="CB7257" s="273" t="s">
        <v>233</v>
      </c>
      <c r="CC7257" s="273" t="s">
        <v>234</v>
      </c>
      <c r="CD7257" s="282">
        <v>1</v>
      </c>
      <c r="CE7257" s="274">
        <v>45078</v>
      </c>
      <c r="CG7257" s="273" t="s">
        <v>181</v>
      </c>
      <c r="CI7257" s="273" t="s">
        <v>181</v>
      </c>
      <c r="CJ7257" s="273" t="s">
        <v>242</v>
      </c>
      <c r="CM7257" s="273" t="s">
        <v>73</v>
      </c>
      <c r="CN7257" s="273">
        <v>3</v>
      </c>
    </row>
    <row r="7258" spans="74:92">
      <c r="BV7258" s="273" t="s">
        <v>64</v>
      </c>
      <c r="BW7258" s="273" t="s">
        <v>404</v>
      </c>
      <c r="BX7258" s="273" t="s">
        <v>408</v>
      </c>
      <c r="BY7258" s="273" t="s">
        <v>427</v>
      </c>
      <c r="BZ7258" s="273" t="s">
        <v>86</v>
      </c>
      <c r="CA7258" s="273" t="s">
        <v>87</v>
      </c>
      <c r="CB7258" s="273" t="s">
        <v>217</v>
      </c>
      <c r="CC7258" s="273" t="s">
        <v>218</v>
      </c>
      <c r="CD7258" s="282">
        <v>2</v>
      </c>
      <c r="CE7258" s="274">
        <v>45078</v>
      </c>
      <c r="CG7258" s="273" t="s">
        <v>181</v>
      </c>
      <c r="CI7258" s="273" t="s">
        <v>181</v>
      </c>
      <c r="CJ7258" s="273" t="s">
        <v>498</v>
      </c>
      <c r="CM7258" s="273" t="s">
        <v>73</v>
      </c>
      <c r="CN7258" s="273">
        <v>3</v>
      </c>
    </row>
    <row r="7259" spans="74:92">
      <c r="BV7259" s="273" t="s">
        <v>64</v>
      </c>
      <c r="BW7259" s="273" t="s">
        <v>404</v>
      </c>
      <c r="BX7259" s="273" t="s">
        <v>408</v>
      </c>
      <c r="BY7259" s="273" t="s">
        <v>427</v>
      </c>
      <c r="BZ7259" s="273" t="s">
        <v>86</v>
      </c>
      <c r="CA7259" s="273" t="s">
        <v>87</v>
      </c>
      <c r="CB7259" s="273" t="s">
        <v>225</v>
      </c>
      <c r="CC7259" s="273" t="s">
        <v>226</v>
      </c>
      <c r="CD7259" s="282">
        <v>5</v>
      </c>
      <c r="CE7259" s="274">
        <v>45078</v>
      </c>
      <c r="CF7259" s="273">
        <v>0</v>
      </c>
      <c r="CG7259" s="273" t="s">
        <v>80</v>
      </c>
      <c r="CH7259" s="273">
        <v>0</v>
      </c>
      <c r="CI7259" s="273" t="s">
        <v>80</v>
      </c>
      <c r="CM7259" s="273" t="s">
        <v>73</v>
      </c>
      <c r="CN7259" s="273">
        <v>3</v>
      </c>
    </row>
    <row r="7260" spans="74:92">
      <c r="BV7260" s="273" t="s">
        <v>64</v>
      </c>
      <c r="BW7260" s="273" t="s">
        <v>404</v>
      </c>
      <c r="BX7260" s="273" t="s">
        <v>408</v>
      </c>
      <c r="BY7260" s="273" t="s">
        <v>427</v>
      </c>
      <c r="BZ7260" s="273" t="s">
        <v>86</v>
      </c>
      <c r="CA7260" s="273" t="s">
        <v>87</v>
      </c>
      <c r="CB7260" s="273" t="s">
        <v>225</v>
      </c>
      <c r="CC7260" s="273" t="s">
        <v>226</v>
      </c>
      <c r="CD7260" s="282">
        <v>5</v>
      </c>
      <c r="CE7260" s="274">
        <v>45108</v>
      </c>
      <c r="CF7260" s="273">
        <v>0</v>
      </c>
      <c r="CG7260" s="273" t="s">
        <v>80</v>
      </c>
      <c r="CH7260" s="273">
        <v>0</v>
      </c>
      <c r="CI7260" s="273" t="s">
        <v>80</v>
      </c>
      <c r="CM7260" s="273" t="s">
        <v>73</v>
      </c>
      <c r="CN7260" s="273">
        <v>3</v>
      </c>
    </row>
    <row r="7261" spans="74:92">
      <c r="BV7261" s="273" t="s">
        <v>64</v>
      </c>
      <c r="BW7261" s="273" t="s">
        <v>404</v>
      </c>
      <c r="BX7261" s="273" t="s">
        <v>408</v>
      </c>
      <c r="BY7261" s="273" t="s">
        <v>427</v>
      </c>
      <c r="BZ7261" s="273" t="s">
        <v>86</v>
      </c>
      <c r="CA7261" s="273" t="s">
        <v>87</v>
      </c>
      <c r="CB7261" s="273" t="s">
        <v>217</v>
      </c>
      <c r="CC7261" s="273" t="s">
        <v>218</v>
      </c>
      <c r="CD7261" s="282">
        <v>2</v>
      </c>
      <c r="CE7261" s="274">
        <v>45108</v>
      </c>
      <c r="CG7261" s="273" t="s">
        <v>181</v>
      </c>
      <c r="CI7261" s="273" t="s">
        <v>181</v>
      </c>
      <c r="CJ7261" s="273" t="s">
        <v>498</v>
      </c>
      <c r="CM7261" s="273" t="s">
        <v>73</v>
      </c>
      <c r="CN7261" s="273">
        <v>3</v>
      </c>
    </row>
    <row r="7262" spans="74:92">
      <c r="BV7262" s="273" t="s">
        <v>64</v>
      </c>
      <c r="BW7262" s="273" t="s">
        <v>404</v>
      </c>
      <c r="BX7262" s="273" t="s">
        <v>408</v>
      </c>
      <c r="BY7262" s="273" t="s">
        <v>427</v>
      </c>
      <c r="BZ7262" s="273" t="s">
        <v>86</v>
      </c>
      <c r="CA7262" s="273" t="s">
        <v>87</v>
      </c>
      <c r="CB7262" s="273" t="s">
        <v>233</v>
      </c>
      <c r="CC7262" s="273" t="s">
        <v>234</v>
      </c>
      <c r="CD7262" s="282">
        <v>1</v>
      </c>
      <c r="CE7262" s="274">
        <v>45108</v>
      </c>
      <c r="CG7262" s="273" t="s">
        <v>181</v>
      </c>
      <c r="CI7262" s="273" t="s">
        <v>181</v>
      </c>
      <c r="CJ7262" s="273" t="s">
        <v>1914</v>
      </c>
      <c r="CM7262" s="273" t="s">
        <v>73</v>
      </c>
      <c r="CN7262" s="273">
        <v>3</v>
      </c>
    </row>
    <row r="7263" spans="74:92">
      <c r="BV7263" s="273" t="s">
        <v>64</v>
      </c>
      <c r="BW7263" s="273" t="s">
        <v>404</v>
      </c>
      <c r="BX7263" s="273" t="s">
        <v>408</v>
      </c>
      <c r="BY7263" s="273" t="s">
        <v>427</v>
      </c>
      <c r="BZ7263" s="273" t="s">
        <v>138</v>
      </c>
      <c r="CA7263" s="273" t="s">
        <v>139</v>
      </c>
      <c r="CB7263" s="273" t="s">
        <v>190</v>
      </c>
      <c r="CC7263" s="273" t="s">
        <v>191</v>
      </c>
      <c r="CD7263" s="282">
        <v>8</v>
      </c>
      <c r="CE7263" s="274">
        <v>45108</v>
      </c>
      <c r="CF7263" s="273">
        <v>0</v>
      </c>
      <c r="CG7263" s="273" t="s">
        <v>80</v>
      </c>
      <c r="CH7263" s="273">
        <v>0</v>
      </c>
      <c r="CI7263" s="273" t="s">
        <v>80</v>
      </c>
      <c r="CM7263" s="273" t="s">
        <v>73</v>
      </c>
      <c r="CN7263" s="273">
        <v>3</v>
      </c>
    </row>
    <row r="7264" spans="74:92">
      <c r="BV7264" s="273" t="s">
        <v>64</v>
      </c>
      <c r="BW7264" s="273" t="s">
        <v>404</v>
      </c>
      <c r="BX7264" s="273" t="s">
        <v>408</v>
      </c>
      <c r="BY7264" s="273" t="s">
        <v>427</v>
      </c>
      <c r="BZ7264" s="273" t="s">
        <v>167</v>
      </c>
      <c r="CA7264" s="273" t="s">
        <v>168</v>
      </c>
      <c r="CB7264" s="273" t="s">
        <v>319</v>
      </c>
      <c r="CC7264" s="273" t="s">
        <v>320</v>
      </c>
      <c r="CD7264" s="282">
        <v>15</v>
      </c>
      <c r="CE7264" s="274">
        <v>45108</v>
      </c>
      <c r="CF7264" s="273">
        <v>16.7</v>
      </c>
      <c r="CG7264" s="273" t="s">
        <v>80</v>
      </c>
      <c r="CH7264" s="273">
        <v>16.7</v>
      </c>
      <c r="CI7264" s="273" t="s">
        <v>80</v>
      </c>
      <c r="CM7264" s="273" t="s">
        <v>73</v>
      </c>
      <c r="CN7264" s="273">
        <v>3</v>
      </c>
    </row>
    <row r="7265" spans="74:92">
      <c r="BV7265" s="273" t="s">
        <v>64</v>
      </c>
      <c r="BW7265" s="273" t="s">
        <v>404</v>
      </c>
      <c r="BX7265" s="273" t="s">
        <v>408</v>
      </c>
      <c r="BY7265" s="273" t="s">
        <v>427</v>
      </c>
      <c r="BZ7265" s="273" t="s">
        <v>86</v>
      </c>
      <c r="CA7265" s="273" t="s">
        <v>87</v>
      </c>
      <c r="CB7265" s="273" t="s">
        <v>179</v>
      </c>
      <c r="CC7265" s="273" t="s">
        <v>180</v>
      </c>
      <c r="CD7265" s="282">
        <v>1</v>
      </c>
      <c r="CE7265" s="274">
        <v>45108</v>
      </c>
      <c r="CG7265" s="273" t="s">
        <v>181</v>
      </c>
      <c r="CI7265" s="273" t="s">
        <v>181</v>
      </c>
      <c r="CJ7265" s="273" t="s">
        <v>242</v>
      </c>
      <c r="CM7265" s="273" t="s">
        <v>73</v>
      </c>
      <c r="CN7265" s="273">
        <v>3</v>
      </c>
    </row>
    <row r="7266" spans="74:92">
      <c r="BV7266" s="273" t="s">
        <v>64</v>
      </c>
      <c r="BW7266" s="273" t="s">
        <v>404</v>
      </c>
      <c r="BX7266" s="273" t="s">
        <v>408</v>
      </c>
      <c r="BY7266" s="273" t="s">
        <v>427</v>
      </c>
      <c r="BZ7266" s="273" t="s">
        <v>204</v>
      </c>
      <c r="CA7266" s="273" t="s">
        <v>205</v>
      </c>
      <c r="CB7266" s="273" t="s">
        <v>206</v>
      </c>
      <c r="CC7266" s="273" t="s">
        <v>207</v>
      </c>
      <c r="CD7266" s="282">
        <v>0</v>
      </c>
      <c r="CE7266" s="274">
        <v>45108</v>
      </c>
      <c r="CG7266" s="273" t="s">
        <v>181</v>
      </c>
      <c r="CI7266" s="273" t="s">
        <v>208</v>
      </c>
      <c r="CJ7266" s="273" t="s">
        <v>209</v>
      </c>
      <c r="CM7266" s="273" t="s">
        <v>73</v>
      </c>
      <c r="CN7266" s="273">
        <v>3</v>
      </c>
    </row>
    <row r="7267" spans="74:92">
      <c r="BV7267" s="273" t="s">
        <v>64</v>
      </c>
      <c r="BW7267" s="273" t="s">
        <v>404</v>
      </c>
      <c r="BX7267" s="273" t="s">
        <v>408</v>
      </c>
      <c r="BY7267" s="273" t="s">
        <v>427</v>
      </c>
      <c r="BZ7267" s="273" t="s">
        <v>167</v>
      </c>
      <c r="CA7267" s="273" t="s">
        <v>168</v>
      </c>
      <c r="CB7267" s="273" t="s">
        <v>313</v>
      </c>
      <c r="CC7267" s="273" t="s">
        <v>314</v>
      </c>
      <c r="CD7267" s="282">
        <v>14</v>
      </c>
      <c r="CE7267" s="274">
        <v>45108</v>
      </c>
      <c r="CF7267" s="273">
        <v>0</v>
      </c>
      <c r="CG7267" s="273" t="s">
        <v>80</v>
      </c>
      <c r="CH7267" s="273">
        <v>0</v>
      </c>
      <c r="CI7267" s="273" t="s">
        <v>80</v>
      </c>
      <c r="CM7267" s="273" t="s">
        <v>73</v>
      </c>
      <c r="CN7267" s="273">
        <v>3</v>
      </c>
    </row>
    <row r="7268" spans="74:92">
      <c r="BV7268" s="273" t="s">
        <v>64</v>
      </c>
      <c r="BW7268" s="273" t="s">
        <v>404</v>
      </c>
      <c r="BX7268" s="273" t="s">
        <v>408</v>
      </c>
      <c r="BY7268" s="273" t="s">
        <v>427</v>
      </c>
      <c r="BZ7268" s="273" t="s">
        <v>167</v>
      </c>
      <c r="CA7268" s="273" t="s">
        <v>168</v>
      </c>
      <c r="CB7268" s="273" t="s">
        <v>353</v>
      </c>
      <c r="CC7268" s="273" t="s">
        <v>354</v>
      </c>
      <c r="CD7268" s="282">
        <v>13</v>
      </c>
      <c r="CE7268" s="274">
        <v>45108</v>
      </c>
      <c r="CF7268" s="273">
        <v>0</v>
      </c>
      <c r="CG7268" s="273" t="s">
        <v>80</v>
      </c>
      <c r="CH7268" s="273">
        <v>0</v>
      </c>
      <c r="CI7268" s="273" t="s">
        <v>80</v>
      </c>
      <c r="CM7268" s="273" t="s">
        <v>73</v>
      </c>
      <c r="CN7268" s="273">
        <v>3</v>
      </c>
    </row>
    <row r="7269" spans="74:92">
      <c r="BV7269" s="273" t="s">
        <v>64</v>
      </c>
      <c r="BW7269" s="273" t="s">
        <v>404</v>
      </c>
      <c r="BX7269" s="273" t="s">
        <v>408</v>
      </c>
      <c r="BY7269" s="273" t="s">
        <v>427</v>
      </c>
      <c r="BZ7269" s="273" t="s">
        <v>151</v>
      </c>
      <c r="CA7269" s="273" t="s">
        <v>152</v>
      </c>
      <c r="CB7269" s="273" t="s">
        <v>161</v>
      </c>
      <c r="CC7269" s="273" t="s">
        <v>162</v>
      </c>
      <c r="CD7269" s="282">
        <v>11</v>
      </c>
      <c r="CE7269" s="274">
        <v>45108</v>
      </c>
      <c r="CF7269" s="273">
        <v>7479.2</v>
      </c>
      <c r="CG7269" s="273" t="s">
        <v>80</v>
      </c>
      <c r="CH7269" s="273">
        <v>7479.2</v>
      </c>
      <c r="CI7269" s="273" t="s">
        <v>80</v>
      </c>
      <c r="CL7269" s="273" t="s">
        <v>2276</v>
      </c>
      <c r="CM7269" s="273" t="s">
        <v>73</v>
      </c>
      <c r="CN7269" s="273">
        <v>3</v>
      </c>
    </row>
    <row r="7270" spans="74:92">
      <c r="BV7270" s="273" t="s">
        <v>64</v>
      </c>
      <c r="BW7270" s="273" t="s">
        <v>404</v>
      </c>
      <c r="BX7270" s="273" t="s">
        <v>408</v>
      </c>
      <c r="BY7270" s="273" t="s">
        <v>427</v>
      </c>
      <c r="BZ7270" s="273" t="s">
        <v>167</v>
      </c>
      <c r="CA7270" s="273" t="s">
        <v>168</v>
      </c>
      <c r="CB7270" s="273" t="s">
        <v>169</v>
      </c>
      <c r="CC7270" s="273" t="s">
        <v>170</v>
      </c>
      <c r="CD7270" s="282">
        <v>12</v>
      </c>
      <c r="CE7270" s="274">
        <v>45108</v>
      </c>
      <c r="CF7270" s="273">
        <v>0</v>
      </c>
      <c r="CG7270" s="273" t="s">
        <v>80</v>
      </c>
      <c r="CH7270" s="273">
        <v>0</v>
      </c>
      <c r="CI7270" s="273" t="s">
        <v>80</v>
      </c>
      <c r="CM7270" s="273" t="s">
        <v>73</v>
      </c>
      <c r="CN7270" s="273">
        <v>3</v>
      </c>
    </row>
    <row r="7271" spans="74:92">
      <c r="BV7271" s="273" t="s">
        <v>64</v>
      </c>
      <c r="BW7271" s="273" t="s">
        <v>404</v>
      </c>
      <c r="BX7271" s="273" t="s">
        <v>408</v>
      </c>
      <c r="BY7271" s="273" t="s">
        <v>427</v>
      </c>
      <c r="BZ7271" s="273" t="s">
        <v>138</v>
      </c>
      <c r="CA7271" s="273" t="s">
        <v>139</v>
      </c>
      <c r="CB7271" s="273" t="s">
        <v>140</v>
      </c>
      <c r="CC7271" s="273" t="s">
        <v>141</v>
      </c>
      <c r="CD7271" s="282">
        <v>9</v>
      </c>
      <c r="CE7271" s="274">
        <v>45108</v>
      </c>
      <c r="CF7271" s="273">
        <v>0</v>
      </c>
      <c r="CG7271" s="273" t="s">
        <v>80</v>
      </c>
      <c r="CH7271" s="273">
        <v>0</v>
      </c>
      <c r="CI7271" s="273" t="s">
        <v>80</v>
      </c>
      <c r="CM7271" s="273" t="s">
        <v>73</v>
      </c>
      <c r="CN7271" s="273">
        <v>3</v>
      </c>
    </row>
    <row r="7272" spans="74:92">
      <c r="BV7272" s="273" t="s">
        <v>64</v>
      </c>
      <c r="BW7272" s="273" t="s">
        <v>404</v>
      </c>
      <c r="BX7272" s="273" t="s">
        <v>408</v>
      </c>
      <c r="BY7272" s="273" t="s">
        <v>427</v>
      </c>
      <c r="BZ7272" s="273" t="s">
        <v>151</v>
      </c>
      <c r="CA7272" s="273" t="s">
        <v>152</v>
      </c>
      <c r="CB7272" s="273" t="s">
        <v>153</v>
      </c>
      <c r="CC7272" s="273" t="s">
        <v>154</v>
      </c>
      <c r="CD7272" s="282">
        <v>10</v>
      </c>
      <c r="CE7272" s="274">
        <v>45108</v>
      </c>
      <c r="CF7272" s="273">
        <v>9349</v>
      </c>
      <c r="CG7272" s="273" t="s">
        <v>80</v>
      </c>
      <c r="CH7272" s="273">
        <v>9349</v>
      </c>
      <c r="CI7272" s="273" t="s">
        <v>80</v>
      </c>
      <c r="CM7272" s="273" t="s">
        <v>73</v>
      </c>
      <c r="CN7272" s="273">
        <v>3</v>
      </c>
    </row>
    <row r="7273" spans="74:92">
      <c r="BV7273" s="273" t="s">
        <v>64</v>
      </c>
      <c r="BW7273" s="273" t="s">
        <v>404</v>
      </c>
      <c r="BX7273" s="273" t="s">
        <v>408</v>
      </c>
      <c r="BY7273" s="273" t="s">
        <v>427</v>
      </c>
      <c r="BZ7273" s="273" t="s">
        <v>110</v>
      </c>
      <c r="CA7273" s="273" t="s">
        <v>111</v>
      </c>
      <c r="CB7273" s="273" t="s">
        <v>117</v>
      </c>
      <c r="CC7273" s="273" t="s">
        <v>118</v>
      </c>
      <c r="CD7273" s="282">
        <v>5</v>
      </c>
      <c r="CE7273" s="274">
        <v>45108</v>
      </c>
      <c r="CI7273" s="273" t="s">
        <v>104</v>
      </c>
      <c r="CM7273" s="273" t="s">
        <v>73</v>
      </c>
      <c r="CN7273" s="273">
        <v>3</v>
      </c>
    </row>
    <row r="7274" spans="74:92">
      <c r="BV7274" s="273" t="s">
        <v>64</v>
      </c>
      <c r="BW7274" s="273" t="s">
        <v>404</v>
      </c>
      <c r="BX7274" s="273" t="s">
        <v>408</v>
      </c>
      <c r="BY7274" s="273" t="s">
        <v>427</v>
      </c>
      <c r="BZ7274" s="273" t="s">
        <v>126</v>
      </c>
      <c r="CA7274" s="273" t="s">
        <v>127</v>
      </c>
      <c r="CB7274" s="273" t="s">
        <v>133</v>
      </c>
      <c r="CC7274" s="273" t="s">
        <v>134</v>
      </c>
      <c r="CD7274" s="282">
        <v>7</v>
      </c>
      <c r="CE7274" s="274">
        <v>45108</v>
      </c>
      <c r="CI7274" s="273" t="s">
        <v>104</v>
      </c>
      <c r="CM7274" s="273" t="s">
        <v>73</v>
      </c>
      <c r="CN7274" s="273">
        <v>3</v>
      </c>
    </row>
    <row r="7275" spans="74:92">
      <c r="BV7275" s="273" t="s">
        <v>64</v>
      </c>
      <c r="BW7275" s="273" t="s">
        <v>404</v>
      </c>
      <c r="BX7275" s="273" t="s">
        <v>408</v>
      </c>
      <c r="BY7275" s="273" t="s">
        <v>427</v>
      </c>
      <c r="BZ7275" s="273" t="s">
        <v>126</v>
      </c>
      <c r="CA7275" s="273" t="s">
        <v>127</v>
      </c>
      <c r="CB7275" s="273" t="s">
        <v>128</v>
      </c>
      <c r="CC7275" s="273" t="s">
        <v>129</v>
      </c>
      <c r="CD7275" s="282">
        <v>6</v>
      </c>
      <c r="CE7275" s="274">
        <v>45108</v>
      </c>
      <c r="CI7275" s="273" t="s">
        <v>80</v>
      </c>
      <c r="CM7275" s="273" t="s">
        <v>73</v>
      </c>
      <c r="CN7275" s="273">
        <v>3</v>
      </c>
    </row>
    <row r="7276" spans="74:92">
      <c r="BV7276" s="273" t="s">
        <v>64</v>
      </c>
      <c r="BW7276" s="273" t="s">
        <v>404</v>
      </c>
      <c r="BX7276" s="273" t="s">
        <v>408</v>
      </c>
      <c r="BY7276" s="273" t="s">
        <v>427</v>
      </c>
      <c r="BZ7276" s="273" t="s">
        <v>110</v>
      </c>
      <c r="CA7276" s="273" t="s">
        <v>111</v>
      </c>
      <c r="CB7276" s="273" t="s">
        <v>112</v>
      </c>
      <c r="CC7276" s="273" t="s">
        <v>113</v>
      </c>
      <c r="CD7276" s="282">
        <v>4</v>
      </c>
      <c r="CE7276" s="274">
        <v>45108</v>
      </c>
      <c r="CI7276" s="273" t="s">
        <v>80</v>
      </c>
      <c r="CM7276" s="273" t="s">
        <v>73</v>
      </c>
      <c r="CN7276" s="273">
        <v>3</v>
      </c>
    </row>
    <row r="7277" spans="74:92">
      <c r="BV7277" s="273" t="s">
        <v>64</v>
      </c>
      <c r="BW7277" s="273" t="s">
        <v>404</v>
      </c>
      <c r="BX7277" s="273" t="s">
        <v>408</v>
      </c>
      <c r="BY7277" s="273" t="s">
        <v>427</v>
      </c>
      <c r="BZ7277" s="273" t="s">
        <v>86</v>
      </c>
      <c r="CA7277" s="273" t="s">
        <v>87</v>
      </c>
      <c r="CB7277" s="273" t="s">
        <v>101</v>
      </c>
      <c r="CC7277" s="273" t="s">
        <v>102</v>
      </c>
      <c r="CD7277" s="282">
        <v>4</v>
      </c>
      <c r="CE7277" s="274">
        <v>45108</v>
      </c>
      <c r="CF7277" s="273">
        <v>360812.98</v>
      </c>
      <c r="CG7277" s="273" t="s">
        <v>2268</v>
      </c>
      <c r="CH7277" s="273">
        <v>10503.265847799999</v>
      </c>
      <c r="CI7277" s="273" t="s">
        <v>104</v>
      </c>
      <c r="CM7277" s="273" t="s">
        <v>73</v>
      </c>
      <c r="CN7277" s="273">
        <v>3</v>
      </c>
    </row>
    <row r="7278" spans="74:92">
      <c r="BV7278" s="273" t="s">
        <v>64</v>
      </c>
      <c r="BW7278" s="273" t="s">
        <v>404</v>
      </c>
      <c r="BX7278" s="273" t="s">
        <v>408</v>
      </c>
      <c r="BY7278" s="273" t="s">
        <v>427</v>
      </c>
      <c r="BZ7278" s="273" t="s">
        <v>86</v>
      </c>
      <c r="CA7278" s="273" t="s">
        <v>87</v>
      </c>
      <c r="CB7278" s="273" t="s">
        <v>88</v>
      </c>
      <c r="CC7278" s="273" t="s">
        <v>89</v>
      </c>
      <c r="CD7278" s="282">
        <v>3</v>
      </c>
      <c r="CE7278" s="274">
        <v>45108</v>
      </c>
      <c r="CF7278" s="273">
        <v>9349</v>
      </c>
      <c r="CG7278" s="273" t="s">
        <v>80</v>
      </c>
      <c r="CH7278" s="273">
        <v>9349</v>
      </c>
      <c r="CI7278" s="273" t="s">
        <v>80</v>
      </c>
      <c r="CM7278" s="273" t="s">
        <v>73</v>
      </c>
      <c r="CN7278" s="273">
        <v>3</v>
      </c>
    </row>
    <row r="7279" spans="74:92">
      <c r="BV7279" s="273" t="s">
        <v>64</v>
      </c>
      <c r="BW7279" s="273" t="s">
        <v>404</v>
      </c>
      <c r="BX7279" s="273" t="s">
        <v>408</v>
      </c>
      <c r="BY7279" s="273" t="s">
        <v>427</v>
      </c>
      <c r="BZ7279" s="273" t="s">
        <v>86</v>
      </c>
      <c r="CA7279" s="273" t="s">
        <v>87</v>
      </c>
      <c r="CB7279" s="273" t="s">
        <v>88</v>
      </c>
      <c r="CC7279" s="273" t="s">
        <v>89</v>
      </c>
      <c r="CD7279" s="282">
        <v>3</v>
      </c>
      <c r="CE7279" s="274">
        <v>45139</v>
      </c>
      <c r="CF7279" s="273">
        <v>8689</v>
      </c>
      <c r="CG7279" s="273" t="s">
        <v>80</v>
      </c>
      <c r="CH7279" s="273">
        <v>8689</v>
      </c>
      <c r="CI7279" s="273" t="s">
        <v>80</v>
      </c>
      <c r="CM7279" s="273" t="s">
        <v>73</v>
      </c>
      <c r="CN7279" s="273">
        <v>3</v>
      </c>
    </row>
    <row r="7280" spans="74:92">
      <c r="BV7280" s="273" t="s">
        <v>64</v>
      </c>
      <c r="BW7280" s="273" t="s">
        <v>404</v>
      </c>
      <c r="BX7280" s="273" t="s">
        <v>408</v>
      </c>
      <c r="BY7280" s="273" t="s">
        <v>427</v>
      </c>
      <c r="BZ7280" s="273" t="s">
        <v>86</v>
      </c>
      <c r="CA7280" s="273" t="s">
        <v>87</v>
      </c>
      <c r="CB7280" s="273" t="s">
        <v>101</v>
      </c>
      <c r="CC7280" s="273" t="s">
        <v>102</v>
      </c>
      <c r="CD7280" s="282">
        <v>4</v>
      </c>
      <c r="CE7280" s="274">
        <v>45139</v>
      </c>
      <c r="CF7280" s="273">
        <v>327671.36</v>
      </c>
      <c r="CG7280" s="273" t="s">
        <v>2268</v>
      </c>
      <c r="CH7280" s="273">
        <v>9538.5132895999996</v>
      </c>
      <c r="CI7280" s="273" t="s">
        <v>104</v>
      </c>
      <c r="CM7280" s="273" t="s">
        <v>73</v>
      </c>
      <c r="CN7280" s="273">
        <v>3</v>
      </c>
    </row>
    <row r="7281" spans="74:92">
      <c r="BV7281" s="273" t="s">
        <v>64</v>
      </c>
      <c r="BW7281" s="273" t="s">
        <v>404</v>
      </c>
      <c r="BX7281" s="273" t="s">
        <v>408</v>
      </c>
      <c r="BY7281" s="273" t="s">
        <v>427</v>
      </c>
      <c r="BZ7281" s="273" t="s">
        <v>110</v>
      </c>
      <c r="CA7281" s="273" t="s">
        <v>111</v>
      </c>
      <c r="CB7281" s="273" t="s">
        <v>112</v>
      </c>
      <c r="CC7281" s="273" t="s">
        <v>113</v>
      </c>
      <c r="CD7281" s="282">
        <v>4</v>
      </c>
      <c r="CE7281" s="274">
        <v>45139</v>
      </c>
      <c r="CI7281" s="273" t="s">
        <v>80</v>
      </c>
      <c r="CM7281" s="273" t="s">
        <v>73</v>
      </c>
      <c r="CN7281" s="273">
        <v>3</v>
      </c>
    </row>
    <row r="7282" spans="74:92">
      <c r="BV7282" s="273" t="s">
        <v>64</v>
      </c>
      <c r="BW7282" s="273" t="s">
        <v>404</v>
      </c>
      <c r="BX7282" s="273" t="s">
        <v>408</v>
      </c>
      <c r="BY7282" s="273" t="s">
        <v>427</v>
      </c>
      <c r="BZ7282" s="273" t="s">
        <v>126</v>
      </c>
      <c r="CA7282" s="273" t="s">
        <v>127</v>
      </c>
      <c r="CB7282" s="273" t="s">
        <v>128</v>
      </c>
      <c r="CC7282" s="273" t="s">
        <v>129</v>
      </c>
      <c r="CD7282" s="282">
        <v>6</v>
      </c>
      <c r="CE7282" s="274">
        <v>45139</v>
      </c>
      <c r="CI7282" s="273" t="s">
        <v>80</v>
      </c>
      <c r="CM7282" s="273" t="s">
        <v>73</v>
      </c>
      <c r="CN7282" s="273">
        <v>3</v>
      </c>
    </row>
    <row r="7283" spans="74:92">
      <c r="BV7283" s="273" t="s">
        <v>64</v>
      </c>
      <c r="BW7283" s="273" t="s">
        <v>404</v>
      </c>
      <c r="BX7283" s="273" t="s">
        <v>408</v>
      </c>
      <c r="BY7283" s="273" t="s">
        <v>427</v>
      </c>
      <c r="BZ7283" s="273" t="s">
        <v>126</v>
      </c>
      <c r="CA7283" s="273" t="s">
        <v>127</v>
      </c>
      <c r="CB7283" s="273" t="s">
        <v>133</v>
      </c>
      <c r="CC7283" s="273" t="s">
        <v>134</v>
      </c>
      <c r="CD7283" s="282">
        <v>7</v>
      </c>
      <c r="CE7283" s="274">
        <v>45139</v>
      </c>
      <c r="CI7283" s="273" t="s">
        <v>104</v>
      </c>
      <c r="CM7283" s="273" t="s">
        <v>73</v>
      </c>
      <c r="CN7283" s="273">
        <v>3</v>
      </c>
    </row>
    <row r="7284" spans="74:92">
      <c r="BV7284" s="273" t="s">
        <v>64</v>
      </c>
      <c r="BW7284" s="273" t="s">
        <v>404</v>
      </c>
      <c r="BX7284" s="273" t="s">
        <v>408</v>
      </c>
      <c r="BY7284" s="273" t="s">
        <v>427</v>
      </c>
      <c r="BZ7284" s="273" t="s">
        <v>110</v>
      </c>
      <c r="CA7284" s="273" t="s">
        <v>111</v>
      </c>
      <c r="CB7284" s="273" t="s">
        <v>117</v>
      </c>
      <c r="CC7284" s="273" t="s">
        <v>118</v>
      </c>
      <c r="CD7284" s="282">
        <v>5</v>
      </c>
      <c r="CE7284" s="274">
        <v>45139</v>
      </c>
      <c r="CI7284" s="273" t="s">
        <v>104</v>
      </c>
      <c r="CM7284" s="273" t="s">
        <v>73</v>
      </c>
      <c r="CN7284" s="273">
        <v>3</v>
      </c>
    </row>
    <row r="7285" spans="74:92">
      <c r="BV7285" s="273" t="s">
        <v>64</v>
      </c>
      <c r="BW7285" s="273" t="s">
        <v>404</v>
      </c>
      <c r="BX7285" s="273" t="s">
        <v>408</v>
      </c>
      <c r="BY7285" s="273" t="s">
        <v>427</v>
      </c>
      <c r="BZ7285" s="273" t="s">
        <v>151</v>
      </c>
      <c r="CA7285" s="273" t="s">
        <v>152</v>
      </c>
      <c r="CB7285" s="273" t="s">
        <v>153</v>
      </c>
      <c r="CC7285" s="273" t="s">
        <v>154</v>
      </c>
      <c r="CD7285" s="282">
        <v>10</v>
      </c>
      <c r="CE7285" s="274">
        <v>45139</v>
      </c>
      <c r="CF7285" s="273">
        <v>8689</v>
      </c>
      <c r="CG7285" s="273" t="s">
        <v>80</v>
      </c>
      <c r="CH7285" s="273">
        <v>8689</v>
      </c>
      <c r="CI7285" s="273" t="s">
        <v>80</v>
      </c>
      <c r="CM7285" s="273" t="s">
        <v>73</v>
      </c>
      <c r="CN7285" s="273">
        <v>3</v>
      </c>
    </row>
    <row r="7286" spans="74:92">
      <c r="BV7286" s="273" t="s">
        <v>64</v>
      </c>
      <c r="BW7286" s="273" t="s">
        <v>404</v>
      </c>
      <c r="BX7286" s="273" t="s">
        <v>408</v>
      </c>
      <c r="BY7286" s="273" t="s">
        <v>427</v>
      </c>
      <c r="BZ7286" s="273" t="s">
        <v>138</v>
      </c>
      <c r="CA7286" s="273" t="s">
        <v>139</v>
      </c>
      <c r="CB7286" s="273" t="s">
        <v>140</v>
      </c>
      <c r="CC7286" s="273" t="s">
        <v>141</v>
      </c>
      <c r="CD7286" s="282">
        <v>9</v>
      </c>
      <c r="CE7286" s="274">
        <v>45139</v>
      </c>
      <c r="CF7286" s="273">
        <v>0</v>
      </c>
      <c r="CG7286" s="273" t="s">
        <v>80</v>
      </c>
      <c r="CH7286" s="273">
        <v>0</v>
      </c>
      <c r="CI7286" s="273" t="s">
        <v>80</v>
      </c>
      <c r="CM7286" s="273" t="s">
        <v>73</v>
      </c>
      <c r="CN7286" s="273">
        <v>3</v>
      </c>
    </row>
    <row r="7287" spans="74:92">
      <c r="BV7287" s="273" t="s">
        <v>64</v>
      </c>
      <c r="BW7287" s="273" t="s">
        <v>404</v>
      </c>
      <c r="BX7287" s="273" t="s">
        <v>408</v>
      </c>
      <c r="BY7287" s="273" t="s">
        <v>427</v>
      </c>
      <c r="BZ7287" s="273" t="s">
        <v>167</v>
      </c>
      <c r="CA7287" s="273" t="s">
        <v>168</v>
      </c>
      <c r="CB7287" s="273" t="s">
        <v>169</v>
      </c>
      <c r="CC7287" s="273" t="s">
        <v>170</v>
      </c>
      <c r="CD7287" s="282">
        <v>12</v>
      </c>
      <c r="CE7287" s="274">
        <v>45139</v>
      </c>
      <c r="CF7287" s="273">
        <v>0</v>
      </c>
      <c r="CG7287" s="273" t="s">
        <v>80</v>
      </c>
      <c r="CH7287" s="273">
        <v>0</v>
      </c>
      <c r="CI7287" s="273" t="s">
        <v>80</v>
      </c>
      <c r="CM7287" s="273" t="s">
        <v>73</v>
      </c>
      <c r="CN7287" s="273">
        <v>3</v>
      </c>
    </row>
    <row r="7288" spans="74:92">
      <c r="BV7288" s="273" t="s">
        <v>64</v>
      </c>
      <c r="BW7288" s="273" t="s">
        <v>404</v>
      </c>
      <c r="BX7288" s="273" t="s">
        <v>408</v>
      </c>
      <c r="BY7288" s="273" t="s">
        <v>427</v>
      </c>
      <c r="BZ7288" s="273" t="s">
        <v>151</v>
      </c>
      <c r="CA7288" s="273" t="s">
        <v>152</v>
      </c>
      <c r="CB7288" s="273" t="s">
        <v>161</v>
      </c>
      <c r="CC7288" s="273" t="s">
        <v>162</v>
      </c>
      <c r="CD7288" s="282">
        <v>11</v>
      </c>
      <c r="CE7288" s="274">
        <v>45139</v>
      </c>
      <c r="CF7288" s="273">
        <v>6951.2</v>
      </c>
      <c r="CG7288" s="273" t="s">
        <v>80</v>
      </c>
      <c r="CH7288" s="273">
        <v>6951.2</v>
      </c>
      <c r="CI7288" s="273" t="s">
        <v>80</v>
      </c>
      <c r="CL7288" s="273" t="s">
        <v>2276</v>
      </c>
      <c r="CM7288" s="273" t="s">
        <v>73</v>
      </c>
      <c r="CN7288" s="273">
        <v>3</v>
      </c>
    </row>
    <row r="7289" spans="74:92">
      <c r="BV7289" s="273" t="s">
        <v>64</v>
      </c>
      <c r="BW7289" s="273" t="s">
        <v>404</v>
      </c>
      <c r="BX7289" s="273" t="s">
        <v>408</v>
      </c>
      <c r="BY7289" s="273" t="s">
        <v>427</v>
      </c>
      <c r="BZ7289" s="273" t="s">
        <v>167</v>
      </c>
      <c r="CA7289" s="273" t="s">
        <v>168</v>
      </c>
      <c r="CB7289" s="273" t="s">
        <v>353</v>
      </c>
      <c r="CC7289" s="273" t="s">
        <v>354</v>
      </c>
      <c r="CD7289" s="282">
        <v>13</v>
      </c>
      <c r="CE7289" s="274">
        <v>45139</v>
      </c>
      <c r="CF7289" s="273">
        <v>0</v>
      </c>
      <c r="CG7289" s="273" t="s">
        <v>80</v>
      </c>
      <c r="CH7289" s="273">
        <v>0</v>
      </c>
      <c r="CI7289" s="273" t="s">
        <v>80</v>
      </c>
      <c r="CM7289" s="273" t="s">
        <v>73</v>
      </c>
      <c r="CN7289" s="273">
        <v>3</v>
      </c>
    </row>
    <row r="7290" spans="74:92">
      <c r="BV7290" s="273" t="s">
        <v>64</v>
      </c>
      <c r="BW7290" s="273" t="s">
        <v>404</v>
      </c>
      <c r="BX7290" s="273" t="s">
        <v>408</v>
      </c>
      <c r="BY7290" s="273" t="s">
        <v>427</v>
      </c>
      <c r="BZ7290" s="273" t="s">
        <v>167</v>
      </c>
      <c r="CA7290" s="273" t="s">
        <v>168</v>
      </c>
      <c r="CB7290" s="273" t="s">
        <v>313</v>
      </c>
      <c r="CC7290" s="273" t="s">
        <v>314</v>
      </c>
      <c r="CD7290" s="282">
        <v>14</v>
      </c>
      <c r="CE7290" s="274">
        <v>45139</v>
      </c>
      <c r="CF7290" s="273">
        <v>0</v>
      </c>
      <c r="CG7290" s="273" t="s">
        <v>80</v>
      </c>
      <c r="CH7290" s="273">
        <v>0</v>
      </c>
      <c r="CI7290" s="273" t="s">
        <v>80</v>
      </c>
      <c r="CM7290" s="273" t="s">
        <v>73</v>
      </c>
      <c r="CN7290" s="273">
        <v>3</v>
      </c>
    </row>
    <row r="7291" spans="74:92">
      <c r="BV7291" s="273" t="s">
        <v>64</v>
      </c>
      <c r="BW7291" s="273" t="s">
        <v>404</v>
      </c>
      <c r="BX7291" s="273" t="s">
        <v>408</v>
      </c>
      <c r="BY7291" s="273" t="s">
        <v>427</v>
      </c>
      <c r="BZ7291" s="273" t="s">
        <v>204</v>
      </c>
      <c r="CA7291" s="273" t="s">
        <v>205</v>
      </c>
      <c r="CB7291" s="273" t="s">
        <v>206</v>
      </c>
      <c r="CC7291" s="273" t="s">
        <v>207</v>
      </c>
      <c r="CD7291" s="282">
        <v>0</v>
      </c>
      <c r="CE7291" s="274">
        <v>45139</v>
      </c>
      <c r="CG7291" s="273" t="s">
        <v>181</v>
      </c>
      <c r="CI7291" s="273" t="s">
        <v>208</v>
      </c>
      <c r="CJ7291" s="273" t="s">
        <v>209</v>
      </c>
      <c r="CM7291" s="273" t="s">
        <v>73</v>
      </c>
      <c r="CN7291" s="273">
        <v>3</v>
      </c>
    </row>
    <row r="7292" spans="74:92">
      <c r="BV7292" s="273" t="s">
        <v>64</v>
      </c>
      <c r="BW7292" s="273" t="s">
        <v>404</v>
      </c>
      <c r="BX7292" s="273" t="s">
        <v>408</v>
      </c>
      <c r="BY7292" s="273" t="s">
        <v>427</v>
      </c>
      <c r="BZ7292" s="273" t="s">
        <v>86</v>
      </c>
      <c r="CA7292" s="273" t="s">
        <v>87</v>
      </c>
      <c r="CB7292" s="273" t="s">
        <v>179</v>
      </c>
      <c r="CC7292" s="273" t="s">
        <v>180</v>
      </c>
      <c r="CD7292" s="282">
        <v>1</v>
      </c>
      <c r="CE7292" s="274">
        <v>45139</v>
      </c>
      <c r="CG7292" s="273" t="s">
        <v>181</v>
      </c>
      <c r="CI7292" s="273" t="s">
        <v>181</v>
      </c>
      <c r="CJ7292" s="273" t="s">
        <v>1914</v>
      </c>
      <c r="CM7292" s="273" t="s">
        <v>73</v>
      </c>
      <c r="CN7292" s="273">
        <v>3</v>
      </c>
    </row>
    <row r="7293" spans="74:92">
      <c r="BV7293" s="273" t="s">
        <v>64</v>
      </c>
      <c r="BW7293" s="273" t="s">
        <v>404</v>
      </c>
      <c r="BX7293" s="273" t="s">
        <v>408</v>
      </c>
      <c r="BY7293" s="273" t="s">
        <v>427</v>
      </c>
      <c r="BZ7293" s="273" t="s">
        <v>167</v>
      </c>
      <c r="CA7293" s="273" t="s">
        <v>168</v>
      </c>
      <c r="CB7293" s="273" t="s">
        <v>319</v>
      </c>
      <c r="CC7293" s="273" t="s">
        <v>320</v>
      </c>
      <c r="CD7293" s="282">
        <v>15</v>
      </c>
      <c r="CE7293" s="274">
        <v>45139</v>
      </c>
      <c r="CF7293" s="273">
        <v>15.43</v>
      </c>
      <c r="CG7293" s="273" t="s">
        <v>80</v>
      </c>
      <c r="CH7293" s="273">
        <v>15.43</v>
      </c>
      <c r="CI7293" s="273" t="s">
        <v>80</v>
      </c>
      <c r="CM7293" s="273" t="s">
        <v>73</v>
      </c>
      <c r="CN7293" s="273">
        <v>3</v>
      </c>
    </row>
    <row r="7294" spans="74:92">
      <c r="BV7294" s="273" t="s">
        <v>64</v>
      </c>
      <c r="BW7294" s="273" t="s">
        <v>404</v>
      </c>
      <c r="BX7294" s="273" t="s">
        <v>408</v>
      </c>
      <c r="BY7294" s="273" t="s">
        <v>427</v>
      </c>
      <c r="BZ7294" s="273" t="s">
        <v>138</v>
      </c>
      <c r="CA7294" s="273" t="s">
        <v>139</v>
      </c>
      <c r="CB7294" s="273" t="s">
        <v>190</v>
      </c>
      <c r="CC7294" s="273" t="s">
        <v>191</v>
      </c>
      <c r="CD7294" s="282">
        <v>8</v>
      </c>
      <c r="CE7294" s="274">
        <v>45139</v>
      </c>
      <c r="CF7294" s="273">
        <v>0</v>
      </c>
      <c r="CG7294" s="273" t="s">
        <v>80</v>
      </c>
      <c r="CH7294" s="273">
        <v>0</v>
      </c>
      <c r="CI7294" s="273" t="s">
        <v>80</v>
      </c>
      <c r="CM7294" s="273" t="s">
        <v>73</v>
      </c>
      <c r="CN7294" s="273">
        <v>3</v>
      </c>
    </row>
    <row r="7295" spans="74:92">
      <c r="BV7295" s="273" t="s">
        <v>64</v>
      </c>
      <c r="BW7295" s="273" t="s">
        <v>404</v>
      </c>
      <c r="BX7295" s="273" t="s">
        <v>408</v>
      </c>
      <c r="BY7295" s="273" t="s">
        <v>427</v>
      </c>
      <c r="BZ7295" s="273" t="s">
        <v>86</v>
      </c>
      <c r="CA7295" s="273" t="s">
        <v>87</v>
      </c>
      <c r="CB7295" s="273" t="s">
        <v>233</v>
      </c>
      <c r="CC7295" s="273" t="s">
        <v>234</v>
      </c>
      <c r="CD7295" s="282">
        <v>1</v>
      </c>
      <c r="CE7295" s="274">
        <v>45139</v>
      </c>
      <c r="CG7295" s="273" t="s">
        <v>181</v>
      </c>
      <c r="CI7295" s="273" t="s">
        <v>181</v>
      </c>
      <c r="CJ7295" s="273" t="s">
        <v>1585</v>
      </c>
      <c r="CM7295" s="273" t="s">
        <v>73</v>
      </c>
      <c r="CN7295" s="273">
        <v>3</v>
      </c>
    </row>
    <row r="7296" spans="74:92">
      <c r="BV7296" s="273" t="s">
        <v>64</v>
      </c>
      <c r="BW7296" s="273" t="s">
        <v>404</v>
      </c>
      <c r="BX7296" s="273" t="s">
        <v>408</v>
      </c>
      <c r="BY7296" s="273" t="s">
        <v>427</v>
      </c>
      <c r="BZ7296" s="273" t="s">
        <v>86</v>
      </c>
      <c r="CA7296" s="273" t="s">
        <v>87</v>
      </c>
      <c r="CB7296" s="273" t="s">
        <v>217</v>
      </c>
      <c r="CC7296" s="273" t="s">
        <v>218</v>
      </c>
      <c r="CD7296" s="282">
        <v>2</v>
      </c>
      <c r="CE7296" s="274">
        <v>45139</v>
      </c>
      <c r="CG7296" s="273" t="s">
        <v>181</v>
      </c>
      <c r="CI7296" s="273" t="s">
        <v>181</v>
      </c>
      <c r="CJ7296" s="273" t="s">
        <v>498</v>
      </c>
      <c r="CM7296" s="273" t="s">
        <v>73</v>
      </c>
      <c r="CN7296" s="273">
        <v>3</v>
      </c>
    </row>
    <row r="7297" spans="74:92">
      <c r="BV7297" s="273" t="s">
        <v>64</v>
      </c>
      <c r="BW7297" s="273" t="s">
        <v>404</v>
      </c>
      <c r="BX7297" s="273" t="s">
        <v>408</v>
      </c>
      <c r="BY7297" s="273" t="s">
        <v>427</v>
      </c>
      <c r="BZ7297" s="273" t="s">
        <v>86</v>
      </c>
      <c r="CA7297" s="273" t="s">
        <v>87</v>
      </c>
      <c r="CB7297" s="273" t="s">
        <v>225</v>
      </c>
      <c r="CC7297" s="273" t="s">
        <v>226</v>
      </c>
      <c r="CD7297" s="282">
        <v>5</v>
      </c>
      <c r="CE7297" s="274">
        <v>45139</v>
      </c>
      <c r="CF7297" s="273">
        <v>0</v>
      </c>
      <c r="CG7297" s="273" t="s">
        <v>80</v>
      </c>
      <c r="CH7297" s="273">
        <v>0</v>
      </c>
      <c r="CI7297" s="273" t="s">
        <v>80</v>
      </c>
      <c r="CM7297" s="273" t="s">
        <v>73</v>
      </c>
      <c r="CN7297" s="273">
        <v>3</v>
      </c>
    </row>
    <row r="7298" spans="74:92">
      <c r="BV7298" s="273" t="s">
        <v>64</v>
      </c>
      <c r="BW7298" s="273" t="s">
        <v>404</v>
      </c>
      <c r="BX7298" s="273" t="s">
        <v>408</v>
      </c>
      <c r="BY7298" s="273" t="s">
        <v>427</v>
      </c>
      <c r="BZ7298" s="273" t="s">
        <v>86</v>
      </c>
      <c r="CA7298" s="273" t="s">
        <v>87</v>
      </c>
      <c r="CB7298" s="273" t="s">
        <v>225</v>
      </c>
      <c r="CC7298" s="273" t="s">
        <v>226</v>
      </c>
      <c r="CD7298" s="282">
        <v>5</v>
      </c>
      <c r="CE7298" s="274">
        <v>45170</v>
      </c>
      <c r="CF7298" s="273">
        <v>0</v>
      </c>
      <c r="CG7298" s="273" t="s">
        <v>80</v>
      </c>
      <c r="CH7298" s="273">
        <v>0</v>
      </c>
      <c r="CI7298" s="273" t="s">
        <v>80</v>
      </c>
      <c r="CM7298" s="273" t="s">
        <v>73</v>
      </c>
      <c r="CN7298" s="273">
        <v>3</v>
      </c>
    </row>
    <row r="7299" spans="74:92">
      <c r="BV7299" s="273" t="s">
        <v>64</v>
      </c>
      <c r="BW7299" s="273" t="s">
        <v>404</v>
      </c>
      <c r="BX7299" s="273" t="s">
        <v>408</v>
      </c>
      <c r="BY7299" s="273" t="s">
        <v>427</v>
      </c>
      <c r="BZ7299" s="273" t="s">
        <v>86</v>
      </c>
      <c r="CA7299" s="273" t="s">
        <v>87</v>
      </c>
      <c r="CB7299" s="273" t="s">
        <v>217</v>
      </c>
      <c r="CC7299" s="273" t="s">
        <v>218</v>
      </c>
      <c r="CD7299" s="282">
        <v>2</v>
      </c>
      <c r="CE7299" s="274">
        <v>45170</v>
      </c>
      <c r="CG7299" s="273" t="s">
        <v>181</v>
      </c>
      <c r="CI7299" s="273" t="s">
        <v>181</v>
      </c>
      <c r="CJ7299" s="273" t="s">
        <v>498</v>
      </c>
      <c r="CM7299" s="273" t="s">
        <v>73</v>
      </c>
      <c r="CN7299" s="273">
        <v>3</v>
      </c>
    </row>
    <row r="7300" spans="74:92">
      <c r="BV7300" s="273" t="s">
        <v>64</v>
      </c>
      <c r="BW7300" s="273" t="s">
        <v>404</v>
      </c>
      <c r="BX7300" s="273" t="s">
        <v>408</v>
      </c>
      <c r="BY7300" s="273" t="s">
        <v>427</v>
      </c>
      <c r="BZ7300" s="273" t="s">
        <v>86</v>
      </c>
      <c r="CA7300" s="273" t="s">
        <v>87</v>
      </c>
      <c r="CB7300" s="273" t="s">
        <v>233</v>
      </c>
      <c r="CC7300" s="273" t="s">
        <v>234</v>
      </c>
      <c r="CD7300" s="282">
        <v>1</v>
      </c>
      <c r="CE7300" s="274">
        <v>45170</v>
      </c>
      <c r="CG7300" s="273" t="s">
        <v>181</v>
      </c>
      <c r="CI7300" s="273" t="s">
        <v>181</v>
      </c>
      <c r="CJ7300" s="273" t="s">
        <v>2279</v>
      </c>
      <c r="CM7300" s="273" t="s">
        <v>73</v>
      </c>
      <c r="CN7300" s="273">
        <v>3</v>
      </c>
    </row>
    <row r="7301" spans="74:92">
      <c r="BV7301" s="273" t="s">
        <v>64</v>
      </c>
      <c r="BW7301" s="273" t="s">
        <v>404</v>
      </c>
      <c r="BX7301" s="273" t="s">
        <v>408</v>
      </c>
      <c r="BY7301" s="273" t="s">
        <v>427</v>
      </c>
      <c r="BZ7301" s="273" t="s">
        <v>138</v>
      </c>
      <c r="CA7301" s="273" t="s">
        <v>139</v>
      </c>
      <c r="CB7301" s="273" t="s">
        <v>190</v>
      </c>
      <c r="CC7301" s="273" t="s">
        <v>191</v>
      </c>
      <c r="CD7301" s="282">
        <v>8</v>
      </c>
      <c r="CE7301" s="274">
        <v>45170</v>
      </c>
      <c r="CF7301" s="273">
        <v>0</v>
      </c>
      <c r="CG7301" s="273" t="s">
        <v>80</v>
      </c>
      <c r="CH7301" s="273">
        <v>0</v>
      </c>
      <c r="CI7301" s="273" t="s">
        <v>80</v>
      </c>
      <c r="CM7301" s="273" t="s">
        <v>73</v>
      </c>
      <c r="CN7301" s="273">
        <v>3</v>
      </c>
    </row>
    <row r="7302" spans="74:92">
      <c r="BV7302" s="273" t="s">
        <v>64</v>
      </c>
      <c r="BW7302" s="273" t="s">
        <v>404</v>
      </c>
      <c r="BX7302" s="273" t="s">
        <v>408</v>
      </c>
      <c r="BY7302" s="273" t="s">
        <v>427</v>
      </c>
      <c r="BZ7302" s="273" t="s">
        <v>167</v>
      </c>
      <c r="CA7302" s="273" t="s">
        <v>168</v>
      </c>
      <c r="CB7302" s="273" t="s">
        <v>319</v>
      </c>
      <c r="CC7302" s="273" t="s">
        <v>320</v>
      </c>
      <c r="CD7302" s="282">
        <v>15</v>
      </c>
      <c r="CE7302" s="274">
        <v>45170</v>
      </c>
      <c r="CF7302" s="273">
        <v>14.36</v>
      </c>
      <c r="CG7302" s="273" t="s">
        <v>80</v>
      </c>
      <c r="CH7302" s="273">
        <v>14.36</v>
      </c>
      <c r="CI7302" s="273" t="s">
        <v>80</v>
      </c>
      <c r="CM7302" s="273" t="s">
        <v>73</v>
      </c>
      <c r="CN7302" s="273">
        <v>3</v>
      </c>
    </row>
    <row r="7303" spans="74:92">
      <c r="BV7303" s="273" t="s">
        <v>64</v>
      </c>
      <c r="BW7303" s="273" t="s">
        <v>404</v>
      </c>
      <c r="BX7303" s="273" t="s">
        <v>408</v>
      </c>
      <c r="BY7303" s="273" t="s">
        <v>427</v>
      </c>
      <c r="BZ7303" s="273" t="s">
        <v>86</v>
      </c>
      <c r="CA7303" s="273" t="s">
        <v>87</v>
      </c>
      <c r="CB7303" s="273" t="s">
        <v>179</v>
      </c>
      <c r="CC7303" s="273" t="s">
        <v>180</v>
      </c>
      <c r="CD7303" s="282">
        <v>1</v>
      </c>
      <c r="CE7303" s="274">
        <v>45170</v>
      </c>
      <c r="CG7303" s="273" t="s">
        <v>181</v>
      </c>
      <c r="CI7303" s="273" t="s">
        <v>181</v>
      </c>
      <c r="CJ7303" s="273" t="s">
        <v>1585</v>
      </c>
      <c r="CM7303" s="273" t="s">
        <v>73</v>
      </c>
      <c r="CN7303" s="273">
        <v>3</v>
      </c>
    </row>
    <row r="7304" spans="74:92">
      <c r="BV7304" s="273" t="s">
        <v>64</v>
      </c>
      <c r="BW7304" s="273" t="s">
        <v>404</v>
      </c>
      <c r="BX7304" s="273" t="s">
        <v>408</v>
      </c>
      <c r="BY7304" s="273" t="s">
        <v>427</v>
      </c>
      <c r="BZ7304" s="273" t="s">
        <v>204</v>
      </c>
      <c r="CA7304" s="273" t="s">
        <v>205</v>
      </c>
      <c r="CB7304" s="273" t="s">
        <v>206</v>
      </c>
      <c r="CC7304" s="273" t="s">
        <v>207</v>
      </c>
      <c r="CD7304" s="282">
        <v>0</v>
      </c>
      <c r="CE7304" s="274">
        <v>45170</v>
      </c>
      <c r="CG7304" s="273" t="s">
        <v>181</v>
      </c>
      <c r="CI7304" s="273" t="s">
        <v>208</v>
      </c>
      <c r="CJ7304" s="273" t="s">
        <v>209</v>
      </c>
      <c r="CM7304" s="273" t="s">
        <v>73</v>
      </c>
      <c r="CN7304" s="273">
        <v>3</v>
      </c>
    </row>
    <row r="7305" spans="74:92">
      <c r="BV7305" s="273" t="s">
        <v>64</v>
      </c>
      <c r="BW7305" s="273" t="s">
        <v>404</v>
      </c>
      <c r="BX7305" s="273" t="s">
        <v>408</v>
      </c>
      <c r="BY7305" s="273" t="s">
        <v>427</v>
      </c>
      <c r="BZ7305" s="273" t="s">
        <v>167</v>
      </c>
      <c r="CA7305" s="273" t="s">
        <v>168</v>
      </c>
      <c r="CB7305" s="273" t="s">
        <v>313</v>
      </c>
      <c r="CC7305" s="273" t="s">
        <v>314</v>
      </c>
      <c r="CD7305" s="282">
        <v>14</v>
      </c>
      <c r="CE7305" s="274">
        <v>45170</v>
      </c>
      <c r="CF7305" s="273">
        <v>0</v>
      </c>
      <c r="CG7305" s="273" t="s">
        <v>80</v>
      </c>
      <c r="CH7305" s="273">
        <v>0</v>
      </c>
      <c r="CI7305" s="273" t="s">
        <v>80</v>
      </c>
      <c r="CM7305" s="273" t="s">
        <v>73</v>
      </c>
      <c r="CN7305" s="273">
        <v>3</v>
      </c>
    </row>
    <row r="7306" spans="74:92">
      <c r="BV7306" s="273" t="s">
        <v>64</v>
      </c>
      <c r="BW7306" s="273" t="s">
        <v>404</v>
      </c>
      <c r="BX7306" s="273" t="s">
        <v>408</v>
      </c>
      <c r="BY7306" s="273" t="s">
        <v>427</v>
      </c>
      <c r="BZ7306" s="273" t="s">
        <v>167</v>
      </c>
      <c r="CA7306" s="273" t="s">
        <v>168</v>
      </c>
      <c r="CB7306" s="273" t="s">
        <v>353</v>
      </c>
      <c r="CC7306" s="273" t="s">
        <v>354</v>
      </c>
      <c r="CD7306" s="282">
        <v>13</v>
      </c>
      <c r="CE7306" s="274">
        <v>45170</v>
      </c>
      <c r="CF7306" s="273">
        <v>0</v>
      </c>
      <c r="CG7306" s="273" t="s">
        <v>80</v>
      </c>
      <c r="CH7306" s="273">
        <v>0</v>
      </c>
      <c r="CI7306" s="273" t="s">
        <v>80</v>
      </c>
      <c r="CM7306" s="273" t="s">
        <v>73</v>
      </c>
      <c r="CN7306" s="273">
        <v>3</v>
      </c>
    </row>
    <row r="7307" spans="74:92">
      <c r="BV7307" s="273" t="s">
        <v>64</v>
      </c>
      <c r="BW7307" s="273" t="s">
        <v>404</v>
      </c>
      <c r="BX7307" s="273" t="s">
        <v>408</v>
      </c>
      <c r="BY7307" s="273" t="s">
        <v>427</v>
      </c>
      <c r="BZ7307" s="273" t="s">
        <v>151</v>
      </c>
      <c r="CA7307" s="273" t="s">
        <v>152</v>
      </c>
      <c r="CB7307" s="273" t="s">
        <v>161</v>
      </c>
      <c r="CC7307" s="273" t="s">
        <v>162</v>
      </c>
      <c r="CD7307" s="282">
        <v>11</v>
      </c>
      <c r="CE7307" s="274">
        <v>45170</v>
      </c>
      <c r="CF7307" s="273">
        <v>7212</v>
      </c>
      <c r="CG7307" s="273" t="s">
        <v>80</v>
      </c>
      <c r="CH7307" s="273">
        <v>7212</v>
      </c>
      <c r="CI7307" s="273" t="s">
        <v>80</v>
      </c>
      <c r="CL7307" s="273" t="s">
        <v>2276</v>
      </c>
      <c r="CM7307" s="273" t="s">
        <v>73</v>
      </c>
      <c r="CN7307" s="273">
        <v>3</v>
      </c>
    </row>
    <row r="7308" spans="74:92">
      <c r="BV7308" s="273" t="s">
        <v>64</v>
      </c>
      <c r="BW7308" s="273" t="s">
        <v>404</v>
      </c>
      <c r="BX7308" s="273" t="s">
        <v>408</v>
      </c>
      <c r="BY7308" s="273" t="s">
        <v>427</v>
      </c>
      <c r="BZ7308" s="273" t="s">
        <v>167</v>
      </c>
      <c r="CA7308" s="273" t="s">
        <v>168</v>
      </c>
      <c r="CB7308" s="273" t="s">
        <v>169</v>
      </c>
      <c r="CC7308" s="273" t="s">
        <v>170</v>
      </c>
      <c r="CD7308" s="282">
        <v>12</v>
      </c>
      <c r="CE7308" s="274">
        <v>45170</v>
      </c>
      <c r="CF7308" s="273">
        <v>0</v>
      </c>
      <c r="CG7308" s="273" t="s">
        <v>80</v>
      </c>
      <c r="CH7308" s="273">
        <v>0</v>
      </c>
      <c r="CI7308" s="273" t="s">
        <v>80</v>
      </c>
      <c r="CM7308" s="273" t="s">
        <v>73</v>
      </c>
      <c r="CN7308" s="273">
        <v>3</v>
      </c>
    </row>
    <row r="7309" spans="74:92">
      <c r="BV7309" s="273" t="s">
        <v>64</v>
      </c>
      <c r="BW7309" s="273" t="s">
        <v>404</v>
      </c>
      <c r="BX7309" s="273" t="s">
        <v>408</v>
      </c>
      <c r="BY7309" s="273" t="s">
        <v>427</v>
      </c>
      <c r="BZ7309" s="273" t="s">
        <v>138</v>
      </c>
      <c r="CA7309" s="273" t="s">
        <v>139</v>
      </c>
      <c r="CB7309" s="273" t="s">
        <v>140</v>
      </c>
      <c r="CC7309" s="273" t="s">
        <v>141</v>
      </c>
      <c r="CD7309" s="282">
        <v>9</v>
      </c>
      <c r="CE7309" s="274">
        <v>45170</v>
      </c>
      <c r="CF7309" s="273">
        <v>0</v>
      </c>
      <c r="CG7309" s="273" t="s">
        <v>80</v>
      </c>
      <c r="CH7309" s="273">
        <v>0</v>
      </c>
      <c r="CI7309" s="273" t="s">
        <v>80</v>
      </c>
      <c r="CM7309" s="273" t="s">
        <v>73</v>
      </c>
      <c r="CN7309" s="273">
        <v>3</v>
      </c>
    </row>
    <row r="7310" spans="74:92">
      <c r="BV7310" s="273" t="s">
        <v>64</v>
      </c>
      <c r="BW7310" s="273" t="s">
        <v>404</v>
      </c>
      <c r="BX7310" s="273" t="s">
        <v>408</v>
      </c>
      <c r="BY7310" s="273" t="s">
        <v>427</v>
      </c>
      <c r="BZ7310" s="273" t="s">
        <v>151</v>
      </c>
      <c r="CA7310" s="273" t="s">
        <v>152</v>
      </c>
      <c r="CB7310" s="273" t="s">
        <v>153</v>
      </c>
      <c r="CC7310" s="273" t="s">
        <v>154</v>
      </c>
      <c r="CD7310" s="282">
        <v>10</v>
      </c>
      <c r="CE7310" s="274">
        <v>45170</v>
      </c>
      <c r="CF7310" s="273">
        <v>9015</v>
      </c>
      <c r="CG7310" s="273" t="s">
        <v>80</v>
      </c>
      <c r="CH7310" s="273">
        <v>9015</v>
      </c>
      <c r="CI7310" s="273" t="s">
        <v>80</v>
      </c>
      <c r="CM7310" s="273" t="s">
        <v>73</v>
      </c>
      <c r="CN7310" s="273">
        <v>3</v>
      </c>
    </row>
    <row r="7311" spans="74:92">
      <c r="BV7311" s="273" t="s">
        <v>64</v>
      </c>
      <c r="BW7311" s="273" t="s">
        <v>404</v>
      </c>
      <c r="BX7311" s="273" t="s">
        <v>408</v>
      </c>
      <c r="BY7311" s="273" t="s">
        <v>427</v>
      </c>
      <c r="BZ7311" s="273" t="s">
        <v>110</v>
      </c>
      <c r="CA7311" s="273" t="s">
        <v>111</v>
      </c>
      <c r="CB7311" s="273" t="s">
        <v>117</v>
      </c>
      <c r="CC7311" s="273" t="s">
        <v>118</v>
      </c>
      <c r="CD7311" s="282">
        <v>5</v>
      </c>
      <c r="CE7311" s="274">
        <v>45170</v>
      </c>
      <c r="CI7311" s="273" t="s">
        <v>104</v>
      </c>
      <c r="CM7311" s="273" t="s">
        <v>73</v>
      </c>
      <c r="CN7311" s="273">
        <v>3</v>
      </c>
    </row>
    <row r="7312" spans="74:92">
      <c r="BV7312" s="273" t="s">
        <v>64</v>
      </c>
      <c r="BW7312" s="273" t="s">
        <v>404</v>
      </c>
      <c r="BX7312" s="273" t="s">
        <v>408</v>
      </c>
      <c r="BY7312" s="273" t="s">
        <v>427</v>
      </c>
      <c r="BZ7312" s="273" t="s">
        <v>126</v>
      </c>
      <c r="CA7312" s="273" t="s">
        <v>127</v>
      </c>
      <c r="CB7312" s="273" t="s">
        <v>133</v>
      </c>
      <c r="CC7312" s="273" t="s">
        <v>134</v>
      </c>
      <c r="CD7312" s="282">
        <v>7</v>
      </c>
      <c r="CE7312" s="274">
        <v>45170</v>
      </c>
      <c r="CI7312" s="273" t="s">
        <v>104</v>
      </c>
      <c r="CM7312" s="273" t="s">
        <v>73</v>
      </c>
      <c r="CN7312" s="273">
        <v>3</v>
      </c>
    </row>
    <row r="7313" spans="74:92">
      <c r="BV7313" s="273" t="s">
        <v>64</v>
      </c>
      <c r="BW7313" s="273" t="s">
        <v>404</v>
      </c>
      <c r="BX7313" s="273" t="s">
        <v>408</v>
      </c>
      <c r="BY7313" s="273" t="s">
        <v>427</v>
      </c>
      <c r="BZ7313" s="273" t="s">
        <v>126</v>
      </c>
      <c r="CA7313" s="273" t="s">
        <v>127</v>
      </c>
      <c r="CB7313" s="273" t="s">
        <v>128</v>
      </c>
      <c r="CC7313" s="273" t="s">
        <v>129</v>
      </c>
      <c r="CD7313" s="282">
        <v>6</v>
      </c>
      <c r="CE7313" s="274">
        <v>45170</v>
      </c>
      <c r="CI7313" s="273" t="s">
        <v>80</v>
      </c>
      <c r="CM7313" s="273" t="s">
        <v>73</v>
      </c>
      <c r="CN7313" s="273">
        <v>3</v>
      </c>
    </row>
    <row r="7314" spans="74:92">
      <c r="BV7314" s="273" t="s">
        <v>64</v>
      </c>
      <c r="BW7314" s="273" t="s">
        <v>404</v>
      </c>
      <c r="BX7314" s="273" t="s">
        <v>408</v>
      </c>
      <c r="BY7314" s="273" t="s">
        <v>427</v>
      </c>
      <c r="BZ7314" s="273" t="s">
        <v>110</v>
      </c>
      <c r="CA7314" s="273" t="s">
        <v>111</v>
      </c>
      <c r="CB7314" s="273" t="s">
        <v>112</v>
      </c>
      <c r="CC7314" s="273" t="s">
        <v>113</v>
      </c>
      <c r="CD7314" s="282">
        <v>4</v>
      </c>
      <c r="CE7314" s="274">
        <v>45170</v>
      </c>
      <c r="CI7314" s="273" t="s">
        <v>80</v>
      </c>
      <c r="CM7314" s="273" t="s">
        <v>73</v>
      </c>
      <c r="CN7314" s="273">
        <v>3</v>
      </c>
    </row>
    <row r="7315" spans="74:92">
      <c r="BV7315" s="273" t="s">
        <v>64</v>
      </c>
      <c r="BW7315" s="273" t="s">
        <v>404</v>
      </c>
      <c r="BX7315" s="273" t="s">
        <v>408</v>
      </c>
      <c r="BY7315" s="273" t="s">
        <v>427</v>
      </c>
      <c r="BZ7315" s="273" t="s">
        <v>86</v>
      </c>
      <c r="CA7315" s="273" t="s">
        <v>87</v>
      </c>
      <c r="CB7315" s="273" t="s">
        <v>101</v>
      </c>
      <c r="CC7315" s="273" t="s">
        <v>102</v>
      </c>
      <c r="CD7315" s="282">
        <v>4</v>
      </c>
      <c r="CE7315" s="274">
        <v>45170</v>
      </c>
      <c r="CF7315" s="273">
        <v>341850.44</v>
      </c>
      <c r="CG7315" s="273" t="s">
        <v>2268</v>
      </c>
      <c r="CH7315" s="273">
        <v>9951.2663083999996</v>
      </c>
      <c r="CI7315" s="273" t="s">
        <v>104</v>
      </c>
      <c r="CM7315" s="273" t="s">
        <v>73</v>
      </c>
      <c r="CN7315" s="273">
        <v>3</v>
      </c>
    </row>
    <row r="7316" spans="74:92">
      <c r="BV7316" s="273" t="s">
        <v>64</v>
      </c>
      <c r="BW7316" s="273" t="s">
        <v>404</v>
      </c>
      <c r="BX7316" s="273" t="s">
        <v>408</v>
      </c>
      <c r="BY7316" s="273" t="s">
        <v>427</v>
      </c>
      <c r="BZ7316" s="273" t="s">
        <v>86</v>
      </c>
      <c r="CA7316" s="273" t="s">
        <v>87</v>
      </c>
      <c r="CB7316" s="273" t="s">
        <v>88</v>
      </c>
      <c r="CC7316" s="273" t="s">
        <v>89</v>
      </c>
      <c r="CD7316" s="282">
        <v>3</v>
      </c>
      <c r="CE7316" s="274">
        <v>45170</v>
      </c>
      <c r="CF7316" s="273">
        <v>9015</v>
      </c>
      <c r="CG7316" s="273" t="s">
        <v>80</v>
      </c>
      <c r="CH7316" s="273">
        <v>9015</v>
      </c>
      <c r="CI7316" s="273" t="s">
        <v>80</v>
      </c>
      <c r="CM7316" s="273" t="s">
        <v>73</v>
      </c>
      <c r="CN7316" s="273">
        <v>3</v>
      </c>
    </row>
    <row r="7317" spans="74:92">
      <c r="BV7317" s="273" t="s">
        <v>64</v>
      </c>
      <c r="BW7317" s="273" t="s">
        <v>404</v>
      </c>
      <c r="BX7317" s="273" t="s">
        <v>408</v>
      </c>
      <c r="BY7317" s="273" t="s">
        <v>427</v>
      </c>
      <c r="BZ7317" s="273" t="s">
        <v>86</v>
      </c>
      <c r="CA7317" s="273" t="s">
        <v>87</v>
      </c>
      <c r="CB7317" s="273" t="s">
        <v>88</v>
      </c>
      <c r="CC7317" s="273" t="s">
        <v>89</v>
      </c>
      <c r="CD7317" s="282">
        <v>3</v>
      </c>
      <c r="CE7317" s="274">
        <v>45200</v>
      </c>
      <c r="CF7317" s="273">
        <v>7816</v>
      </c>
      <c r="CG7317" s="273" t="s">
        <v>80</v>
      </c>
      <c r="CH7317" s="273">
        <v>7816</v>
      </c>
      <c r="CI7317" s="273" t="s">
        <v>80</v>
      </c>
      <c r="CM7317" s="273" t="s">
        <v>73</v>
      </c>
      <c r="CN7317" s="273">
        <v>3</v>
      </c>
    </row>
    <row r="7318" spans="74:92">
      <c r="BV7318" s="273" t="s">
        <v>64</v>
      </c>
      <c r="BW7318" s="273" t="s">
        <v>404</v>
      </c>
      <c r="BX7318" s="273" t="s">
        <v>408</v>
      </c>
      <c r="BY7318" s="273" t="s">
        <v>427</v>
      </c>
      <c r="BZ7318" s="273" t="s">
        <v>86</v>
      </c>
      <c r="CA7318" s="273" t="s">
        <v>87</v>
      </c>
      <c r="CB7318" s="273" t="s">
        <v>101</v>
      </c>
      <c r="CC7318" s="273" t="s">
        <v>102</v>
      </c>
      <c r="CD7318" s="282">
        <v>4</v>
      </c>
      <c r="CE7318" s="274">
        <v>45200</v>
      </c>
      <c r="CF7318" s="273">
        <v>295310.96999999997</v>
      </c>
      <c r="CG7318" s="273" t="s">
        <v>2268</v>
      </c>
      <c r="CH7318" s="273">
        <v>8596.5023366999994</v>
      </c>
      <c r="CI7318" s="273" t="s">
        <v>104</v>
      </c>
      <c r="CM7318" s="273" t="s">
        <v>73</v>
      </c>
      <c r="CN7318" s="273">
        <v>3</v>
      </c>
    </row>
    <row r="7319" spans="74:92">
      <c r="BV7319" s="273" t="s">
        <v>64</v>
      </c>
      <c r="BW7319" s="273" t="s">
        <v>404</v>
      </c>
      <c r="BX7319" s="273" t="s">
        <v>408</v>
      </c>
      <c r="BY7319" s="273" t="s">
        <v>427</v>
      </c>
      <c r="BZ7319" s="273" t="s">
        <v>110</v>
      </c>
      <c r="CA7319" s="273" t="s">
        <v>111</v>
      </c>
      <c r="CB7319" s="273" t="s">
        <v>112</v>
      </c>
      <c r="CC7319" s="273" t="s">
        <v>113</v>
      </c>
      <c r="CD7319" s="282">
        <v>4</v>
      </c>
      <c r="CE7319" s="274">
        <v>45200</v>
      </c>
      <c r="CI7319" s="273" t="s">
        <v>80</v>
      </c>
      <c r="CM7319" s="273" t="s">
        <v>73</v>
      </c>
      <c r="CN7319" s="273">
        <v>3</v>
      </c>
    </row>
    <row r="7320" spans="74:92">
      <c r="BV7320" s="273" t="s">
        <v>64</v>
      </c>
      <c r="BW7320" s="273" t="s">
        <v>404</v>
      </c>
      <c r="BX7320" s="273" t="s">
        <v>408</v>
      </c>
      <c r="BY7320" s="273" t="s">
        <v>427</v>
      </c>
      <c r="BZ7320" s="273" t="s">
        <v>126</v>
      </c>
      <c r="CA7320" s="273" t="s">
        <v>127</v>
      </c>
      <c r="CB7320" s="273" t="s">
        <v>128</v>
      </c>
      <c r="CC7320" s="273" t="s">
        <v>129</v>
      </c>
      <c r="CD7320" s="282">
        <v>6</v>
      </c>
      <c r="CE7320" s="274">
        <v>45200</v>
      </c>
      <c r="CI7320" s="273" t="s">
        <v>80</v>
      </c>
      <c r="CM7320" s="273" t="s">
        <v>73</v>
      </c>
      <c r="CN7320" s="273">
        <v>3</v>
      </c>
    </row>
    <row r="7321" spans="74:92">
      <c r="BV7321" s="273" t="s">
        <v>64</v>
      </c>
      <c r="BW7321" s="273" t="s">
        <v>404</v>
      </c>
      <c r="BX7321" s="273" t="s">
        <v>408</v>
      </c>
      <c r="BY7321" s="273" t="s">
        <v>427</v>
      </c>
      <c r="BZ7321" s="273" t="s">
        <v>126</v>
      </c>
      <c r="CA7321" s="273" t="s">
        <v>127</v>
      </c>
      <c r="CB7321" s="273" t="s">
        <v>133</v>
      </c>
      <c r="CC7321" s="273" t="s">
        <v>134</v>
      </c>
      <c r="CD7321" s="282">
        <v>7</v>
      </c>
      <c r="CE7321" s="274">
        <v>45200</v>
      </c>
      <c r="CI7321" s="273" t="s">
        <v>104</v>
      </c>
      <c r="CM7321" s="273" t="s">
        <v>73</v>
      </c>
      <c r="CN7321" s="273">
        <v>3</v>
      </c>
    </row>
    <row r="7322" spans="74:92">
      <c r="BV7322" s="273" t="s">
        <v>64</v>
      </c>
      <c r="BW7322" s="273" t="s">
        <v>404</v>
      </c>
      <c r="BX7322" s="273" t="s">
        <v>408</v>
      </c>
      <c r="BY7322" s="273" t="s">
        <v>427</v>
      </c>
      <c r="BZ7322" s="273" t="s">
        <v>110</v>
      </c>
      <c r="CA7322" s="273" t="s">
        <v>111</v>
      </c>
      <c r="CB7322" s="273" t="s">
        <v>117</v>
      </c>
      <c r="CC7322" s="273" t="s">
        <v>118</v>
      </c>
      <c r="CD7322" s="282">
        <v>5</v>
      </c>
      <c r="CE7322" s="274">
        <v>45200</v>
      </c>
      <c r="CI7322" s="273" t="s">
        <v>104</v>
      </c>
      <c r="CM7322" s="273" t="s">
        <v>73</v>
      </c>
      <c r="CN7322" s="273">
        <v>3</v>
      </c>
    </row>
    <row r="7323" spans="74:92">
      <c r="BV7323" s="273" t="s">
        <v>64</v>
      </c>
      <c r="BW7323" s="273" t="s">
        <v>404</v>
      </c>
      <c r="BX7323" s="273" t="s">
        <v>408</v>
      </c>
      <c r="BY7323" s="273" t="s">
        <v>427</v>
      </c>
      <c r="BZ7323" s="273" t="s">
        <v>151</v>
      </c>
      <c r="CA7323" s="273" t="s">
        <v>152</v>
      </c>
      <c r="CB7323" s="273" t="s">
        <v>153</v>
      </c>
      <c r="CC7323" s="273" t="s">
        <v>154</v>
      </c>
      <c r="CD7323" s="282">
        <v>10</v>
      </c>
      <c r="CE7323" s="274">
        <v>45200</v>
      </c>
      <c r="CF7323" s="273">
        <v>7816</v>
      </c>
      <c r="CG7323" s="273" t="s">
        <v>80</v>
      </c>
      <c r="CH7323" s="273">
        <v>7816</v>
      </c>
      <c r="CI7323" s="273" t="s">
        <v>80</v>
      </c>
      <c r="CM7323" s="273" t="s">
        <v>73</v>
      </c>
      <c r="CN7323" s="273">
        <v>3</v>
      </c>
    </row>
    <row r="7324" spans="74:92">
      <c r="BV7324" s="273" t="s">
        <v>64</v>
      </c>
      <c r="BW7324" s="273" t="s">
        <v>404</v>
      </c>
      <c r="BX7324" s="273" t="s">
        <v>408</v>
      </c>
      <c r="BY7324" s="273" t="s">
        <v>427</v>
      </c>
      <c r="BZ7324" s="273" t="s">
        <v>138</v>
      </c>
      <c r="CA7324" s="273" t="s">
        <v>139</v>
      </c>
      <c r="CB7324" s="273" t="s">
        <v>140</v>
      </c>
      <c r="CC7324" s="273" t="s">
        <v>141</v>
      </c>
      <c r="CD7324" s="282">
        <v>9</v>
      </c>
      <c r="CE7324" s="274">
        <v>45200</v>
      </c>
      <c r="CF7324" s="273">
        <v>0</v>
      </c>
      <c r="CG7324" s="273" t="s">
        <v>80</v>
      </c>
      <c r="CH7324" s="273">
        <v>0</v>
      </c>
      <c r="CI7324" s="273" t="s">
        <v>80</v>
      </c>
      <c r="CM7324" s="273" t="s">
        <v>73</v>
      </c>
      <c r="CN7324" s="273">
        <v>3</v>
      </c>
    </row>
    <row r="7325" spans="74:92">
      <c r="BV7325" s="273" t="s">
        <v>64</v>
      </c>
      <c r="BW7325" s="273" t="s">
        <v>404</v>
      </c>
      <c r="BX7325" s="273" t="s">
        <v>408</v>
      </c>
      <c r="BY7325" s="273" t="s">
        <v>427</v>
      </c>
      <c r="BZ7325" s="273" t="s">
        <v>167</v>
      </c>
      <c r="CA7325" s="273" t="s">
        <v>168</v>
      </c>
      <c r="CB7325" s="273" t="s">
        <v>169</v>
      </c>
      <c r="CC7325" s="273" t="s">
        <v>170</v>
      </c>
      <c r="CD7325" s="282">
        <v>12</v>
      </c>
      <c r="CE7325" s="274">
        <v>45200</v>
      </c>
      <c r="CF7325" s="273">
        <v>0</v>
      </c>
      <c r="CG7325" s="273" t="s">
        <v>80</v>
      </c>
      <c r="CH7325" s="273">
        <v>0</v>
      </c>
      <c r="CI7325" s="273" t="s">
        <v>80</v>
      </c>
      <c r="CM7325" s="273" t="s">
        <v>73</v>
      </c>
      <c r="CN7325" s="273">
        <v>3</v>
      </c>
    </row>
    <row r="7326" spans="74:92">
      <c r="BV7326" s="273" t="s">
        <v>64</v>
      </c>
      <c r="BW7326" s="273" t="s">
        <v>404</v>
      </c>
      <c r="BX7326" s="273" t="s">
        <v>408</v>
      </c>
      <c r="BY7326" s="273" t="s">
        <v>427</v>
      </c>
      <c r="BZ7326" s="273" t="s">
        <v>151</v>
      </c>
      <c r="CA7326" s="273" t="s">
        <v>152</v>
      </c>
      <c r="CB7326" s="273" t="s">
        <v>161</v>
      </c>
      <c r="CC7326" s="273" t="s">
        <v>162</v>
      </c>
      <c r="CD7326" s="282">
        <v>11</v>
      </c>
      <c r="CE7326" s="274">
        <v>45200</v>
      </c>
      <c r="CF7326" s="273">
        <v>6252.8</v>
      </c>
      <c r="CG7326" s="273" t="s">
        <v>80</v>
      </c>
      <c r="CH7326" s="273">
        <v>6252.8</v>
      </c>
      <c r="CI7326" s="273" t="s">
        <v>80</v>
      </c>
      <c r="CL7326" s="273" t="s">
        <v>2276</v>
      </c>
      <c r="CM7326" s="273" t="s">
        <v>73</v>
      </c>
      <c r="CN7326" s="273">
        <v>3</v>
      </c>
    </row>
    <row r="7327" spans="74:92">
      <c r="BV7327" s="273" t="s">
        <v>64</v>
      </c>
      <c r="BW7327" s="273" t="s">
        <v>404</v>
      </c>
      <c r="BX7327" s="273" t="s">
        <v>408</v>
      </c>
      <c r="BY7327" s="273" t="s">
        <v>427</v>
      </c>
      <c r="BZ7327" s="273" t="s">
        <v>167</v>
      </c>
      <c r="CA7327" s="273" t="s">
        <v>168</v>
      </c>
      <c r="CB7327" s="273" t="s">
        <v>353</v>
      </c>
      <c r="CC7327" s="273" t="s">
        <v>354</v>
      </c>
      <c r="CD7327" s="282">
        <v>13</v>
      </c>
      <c r="CE7327" s="274">
        <v>45200</v>
      </c>
      <c r="CF7327" s="273">
        <v>0</v>
      </c>
      <c r="CG7327" s="273" t="s">
        <v>80</v>
      </c>
      <c r="CH7327" s="273">
        <v>0</v>
      </c>
      <c r="CI7327" s="273" t="s">
        <v>80</v>
      </c>
      <c r="CM7327" s="273" t="s">
        <v>73</v>
      </c>
      <c r="CN7327" s="273">
        <v>3</v>
      </c>
    </row>
    <row r="7328" spans="74:92">
      <c r="BV7328" s="273" t="s">
        <v>64</v>
      </c>
      <c r="BW7328" s="273" t="s">
        <v>404</v>
      </c>
      <c r="BX7328" s="273" t="s">
        <v>408</v>
      </c>
      <c r="BY7328" s="273" t="s">
        <v>427</v>
      </c>
      <c r="BZ7328" s="273" t="s">
        <v>167</v>
      </c>
      <c r="CA7328" s="273" t="s">
        <v>168</v>
      </c>
      <c r="CB7328" s="273" t="s">
        <v>313</v>
      </c>
      <c r="CC7328" s="273" t="s">
        <v>314</v>
      </c>
      <c r="CD7328" s="282">
        <v>14</v>
      </c>
      <c r="CE7328" s="274">
        <v>45200</v>
      </c>
      <c r="CF7328" s="273">
        <v>0</v>
      </c>
      <c r="CG7328" s="273" t="s">
        <v>80</v>
      </c>
      <c r="CH7328" s="273">
        <v>0</v>
      </c>
      <c r="CI7328" s="273" t="s">
        <v>80</v>
      </c>
      <c r="CM7328" s="273" t="s">
        <v>73</v>
      </c>
      <c r="CN7328" s="273">
        <v>3</v>
      </c>
    </row>
    <row r="7329" spans="74:92">
      <c r="BV7329" s="273" t="s">
        <v>64</v>
      </c>
      <c r="BW7329" s="273" t="s">
        <v>404</v>
      </c>
      <c r="BX7329" s="273" t="s">
        <v>408</v>
      </c>
      <c r="BY7329" s="273" t="s">
        <v>427</v>
      </c>
      <c r="BZ7329" s="273" t="s">
        <v>204</v>
      </c>
      <c r="CA7329" s="273" t="s">
        <v>205</v>
      </c>
      <c r="CB7329" s="273" t="s">
        <v>206</v>
      </c>
      <c r="CC7329" s="273" t="s">
        <v>207</v>
      </c>
      <c r="CD7329" s="282">
        <v>0</v>
      </c>
      <c r="CE7329" s="274">
        <v>45200</v>
      </c>
      <c r="CG7329" s="273" t="s">
        <v>181</v>
      </c>
      <c r="CI7329" s="273" t="s">
        <v>208</v>
      </c>
      <c r="CJ7329" s="273" t="s">
        <v>209</v>
      </c>
      <c r="CM7329" s="273" t="s">
        <v>73</v>
      </c>
      <c r="CN7329" s="273">
        <v>3</v>
      </c>
    </row>
    <row r="7330" spans="74:92">
      <c r="BV7330" s="273" t="s">
        <v>64</v>
      </c>
      <c r="BW7330" s="273" t="s">
        <v>404</v>
      </c>
      <c r="BX7330" s="273" t="s">
        <v>408</v>
      </c>
      <c r="BY7330" s="273" t="s">
        <v>427</v>
      </c>
      <c r="BZ7330" s="273" t="s">
        <v>86</v>
      </c>
      <c r="CA7330" s="273" t="s">
        <v>87</v>
      </c>
      <c r="CB7330" s="273" t="s">
        <v>179</v>
      </c>
      <c r="CC7330" s="273" t="s">
        <v>180</v>
      </c>
      <c r="CD7330" s="282">
        <v>1</v>
      </c>
      <c r="CE7330" s="274">
        <v>45200</v>
      </c>
      <c r="CG7330" s="273" t="s">
        <v>181</v>
      </c>
      <c r="CI7330" s="273" t="s">
        <v>181</v>
      </c>
      <c r="CJ7330" s="273" t="s">
        <v>2279</v>
      </c>
      <c r="CM7330" s="273" t="s">
        <v>73</v>
      </c>
      <c r="CN7330" s="273">
        <v>3</v>
      </c>
    </row>
    <row r="7331" spans="74:92">
      <c r="BV7331" s="273" t="s">
        <v>64</v>
      </c>
      <c r="BW7331" s="273" t="s">
        <v>404</v>
      </c>
      <c r="BX7331" s="273" t="s">
        <v>408</v>
      </c>
      <c r="BY7331" s="273" t="s">
        <v>427</v>
      </c>
      <c r="BZ7331" s="273" t="s">
        <v>167</v>
      </c>
      <c r="CA7331" s="273" t="s">
        <v>168</v>
      </c>
      <c r="CB7331" s="273" t="s">
        <v>319</v>
      </c>
      <c r="CC7331" s="273" t="s">
        <v>320</v>
      </c>
      <c r="CD7331" s="282">
        <v>15</v>
      </c>
      <c r="CE7331" s="274">
        <v>45200</v>
      </c>
      <c r="CF7331" s="273">
        <v>12.72</v>
      </c>
      <c r="CG7331" s="273" t="s">
        <v>80</v>
      </c>
      <c r="CH7331" s="273">
        <v>12.72</v>
      </c>
      <c r="CI7331" s="273" t="s">
        <v>80</v>
      </c>
      <c r="CM7331" s="273" t="s">
        <v>73</v>
      </c>
      <c r="CN7331" s="273">
        <v>3</v>
      </c>
    </row>
    <row r="7332" spans="74:92">
      <c r="BV7332" s="273" t="s">
        <v>64</v>
      </c>
      <c r="BW7332" s="273" t="s">
        <v>404</v>
      </c>
      <c r="BX7332" s="273" t="s">
        <v>408</v>
      </c>
      <c r="BY7332" s="273" t="s">
        <v>427</v>
      </c>
      <c r="BZ7332" s="273" t="s">
        <v>138</v>
      </c>
      <c r="CA7332" s="273" t="s">
        <v>139</v>
      </c>
      <c r="CB7332" s="273" t="s">
        <v>190</v>
      </c>
      <c r="CC7332" s="273" t="s">
        <v>191</v>
      </c>
      <c r="CD7332" s="282">
        <v>8</v>
      </c>
      <c r="CE7332" s="274">
        <v>45200</v>
      </c>
      <c r="CF7332" s="273">
        <v>0</v>
      </c>
      <c r="CG7332" s="273" t="s">
        <v>80</v>
      </c>
      <c r="CH7332" s="273">
        <v>0</v>
      </c>
      <c r="CI7332" s="273" t="s">
        <v>80</v>
      </c>
      <c r="CM7332" s="273" t="s">
        <v>73</v>
      </c>
      <c r="CN7332" s="273">
        <v>3</v>
      </c>
    </row>
    <row r="7333" spans="74:92">
      <c r="BV7333" s="273" t="s">
        <v>64</v>
      </c>
      <c r="BW7333" s="273" t="s">
        <v>404</v>
      </c>
      <c r="BX7333" s="273" t="s">
        <v>408</v>
      </c>
      <c r="BY7333" s="273" t="s">
        <v>427</v>
      </c>
      <c r="BZ7333" s="273" t="s">
        <v>86</v>
      </c>
      <c r="CA7333" s="273" t="s">
        <v>87</v>
      </c>
      <c r="CB7333" s="273" t="s">
        <v>233</v>
      </c>
      <c r="CC7333" s="273" t="s">
        <v>234</v>
      </c>
      <c r="CD7333" s="282">
        <v>1</v>
      </c>
      <c r="CE7333" s="274">
        <v>45200</v>
      </c>
      <c r="CG7333" s="273" t="s">
        <v>181</v>
      </c>
      <c r="CI7333" s="273" t="s">
        <v>181</v>
      </c>
      <c r="CJ7333" s="273" t="s">
        <v>1320</v>
      </c>
      <c r="CM7333" s="273" t="s">
        <v>73</v>
      </c>
      <c r="CN7333" s="273">
        <v>3</v>
      </c>
    </row>
    <row r="7334" spans="74:92">
      <c r="BV7334" s="273" t="s">
        <v>64</v>
      </c>
      <c r="BW7334" s="273" t="s">
        <v>404</v>
      </c>
      <c r="BX7334" s="273" t="s">
        <v>408</v>
      </c>
      <c r="BY7334" s="273" t="s">
        <v>427</v>
      </c>
      <c r="BZ7334" s="273" t="s">
        <v>86</v>
      </c>
      <c r="CA7334" s="273" t="s">
        <v>87</v>
      </c>
      <c r="CB7334" s="273" t="s">
        <v>217</v>
      </c>
      <c r="CC7334" s="273" t="s">
        <v>218</v>
      </c>
      <c r="CD7334" s="282">
        <v>2</v>
      </c>
      <c r="CE7334" s="274">
        <v>45200</v>
      </c>
      <c r="CG7334" s="273" t="s">
        <v>181</v>
      </c>
      <c r="CI7334" s="273" t="s">
        <v>181</v>
      </c>
      <c r="CJ7334" s="273" t="s">
        <v>498</v>
      </c>
      <c r="CM7334" s="273" t="s">
        <v>73</v>
      </c>
      <c r="CN7334" s="273">
        <v>3</v>
      </c>
    </row>
    <row r="7335" spans="74:92">
      <c r="BV7335" s="273" t="s">
        <v>64</v>
      </c>
      <c r="BW7335" s="273" t="s">
        <v>404</v>
      </c>
      <c r="BX7335" s="273" t="s">
        <v>408</v>
      </c>
      <c r="BY7335" s="273" t="s">
        <v>427</v>
      </c>
      <c r="BZ7335" s="273" t="s">
        <v>86</v>
      </c>
      <c r="CA7335" s="273" t="s">
        <v>87</v>
      </c>
      <c r="CB7335" s="273" t="s">
        <v>225</v>
      </c>
      <c r="CC7335" s="273" t="s">
        <v>226</v>
      </c>
      <c r="CD7335" s="282">
        <v>5</v>
      </c>
      <c r="CE7335" s="274">
        <v>45200</v>
      </c>
      <c r="CF7335" s="273">
        <v>0</v>
      </c>
      <c r="CG7335" s="273" t="s">
        <v>80</v>
      </c>
      <c r="CH7335" s="273">
        <v>0</v>
      </c>
      <c r="CI7335" s="273" t="s">
        <v>80</v>
      </c>
      <c r="CM7335" s="273" t="s">
        <v>73</v>
      </c>
      <c r="CN7335" s="273">
        <v>3</v>
      </c>
    </row>
    <row r="7336" spans="74:92">
      <c r="BV7336" s="273" t="s">
        <v>64</v>
      </c>
      <c r="BW7336" s="273" t="s">
        <v>404</v>
      </c>
      <c r="BX7336" s="273" t="s">
        <v>408</v>
      </c>
      <c r="BY7336" s="273" t="s">
        <v>427</v>
      </c>
      <c r="BZ7336" s="273" t="s">
        <v>86</v>
      </c>
      <c r="CA7336" s="273" t="s">
        <v>87</v>
      </c>
      <c r="CB7336" s="273" t="s">
        <v>225</v>
      </c>
      <c r="CC7336" s="273" t="s">
        <v>226</v>
      </c>
      <c r="CD7336" s="282">
        <v>5</v>
      </c>
      <c r="CE7336" s="274">
        <v>45231</v>
      </c>
      <c r="CF7336" s="273">
        <v>0</v>
      </c>
      <c r="CG7336" s="273" t="s">
        <v>80</v>
      </c>
      <c r="CH7336" s="273">
        <v>0</v>
      </c>
      <c r="CI7336" s="273" t="s">
        <v>80</v>
      </c>
      <c r="CM7336" s="273" t="s">
        <v>73</v>
      </c>
      <c r="CN7336" s="273">
        <v>3</v>
      </c>
    </row>
    <row r="7337" spans="74:92">
      <c r="BV7337" s="273" t="s">
        <v>64</v>
      </c>
      <c r="BW7337" s="273" t="s">
        <v>404</v>
      </c>
      <c r="BX7337" s="273" t="s">
        <v>408</v>
      </c>
      <c r="BY7337" s="273" t="s">
        <v>427</v>
      </c>
      <c r="BZ7337" s="273" t="s">
        <v>86</v>
      </c>
      <c r="CA7337" s="273" t="s">
        <v>87</v>
      </c>
      <c r="CB7337" s="273" t="s">
        <v>217</v>
      </c>
      <c r="CC7337" s="273" t="s">
        <v>218</v>
      </c>
      <c r="CD7337" s="282">
        <v>2</v>
      </c>
      <c r="CE7337" s="274">
        <v>45231</v>
      </c>
      <c r="CG7337" s="273" t="s">
        <v>181</v>
      </c>
      <c r="CI7337" s="273" t="s">
        <v>181</v>
      </c>
      <c r="CJ7337" s="273" t="s">
        <v>498</v>
      </c>
      <c r="CM7337" s="273" t="s">
        <v>73</v>
      </c>
      <c r="CN7337" s="273">
        <v>3</v>
      </c>
    </row>
    <row r="7338" spans="74:92">
      <c r="BV7338" s="273" t="s">
        <v>64</v>
      </c>
      <c r="BW7338" s="273" t="s">
        <v>404</v>
      </c>
      <c r="BX7338" s="273" t="s">
        <v>408</v>
      </c>
      <c r="BY7338" s="273" t="s">
        <v>427</v>
      </c>
      <c r="BZ7338" s="273" t="s">
        <v>86</v>
      </c>
      <c r="CA7338" s="273" t="s">
        <v>87</v>
      </c>
      <c r="CB7338" s="273" t="s">
        <v>233</v>
      </c>
      <c r="CC7338" s="273" t="s">
        <v>234</v>
      </c>
      <c r="CD7338" s="282">
        <v>1</v>
      </c>
      <c r="CE7338" s="274">
        <v>45231</v>
      </c>
      <c r="CG7338" s="273" t="s">
        <v>181</v>
      </c>
      <c r="CI7338" s="273" t="s">
        <v>181</v>
      </c>
      <c r="CJ7338" s="273" t="s">
        <v>2121</v>
      </c>
      <c r="CM7338" s="273" t="s">
        <v>73</v>
      </c>
      <c r="CN7338" s="273">
        <v>3</v>
      </c>
    </row>
    <row r="7339" spans="74:92">
      <c r="BV7339" s="273" t="s">
        <v>64</v>
      </c>
      <c r="BW7339" s="273" t="s">
        <v>404</v>
      </c>
      <c r="BX7339" s="273" t="s">
        <v>408</v>
      </c>
      <c r="BY7339" s="273" t="s">
        <v>427</v>
      </c>
      <c r="BZ7339" s="273" t="s">
        <v>138</v>
      </c>
      <c r="CA7339" s="273" t="s">
        <v>139</v>
      </c>
      <c r="CB7339" s="273" t="s">
        <v>190</v>
      </c>
      <c r="CC7339" s="273" t="s">
        <v>191</v>
      </c>
      <c r="CD7339" s="282">
        <v>8</v>
      </c>
      <c r="CE7339" s="274">
        <v>45231</v>
      </c>
      <c r="CF7339" s="273">
        <v>0</v>
      </c>
      <c r="CG7339" s="273" t="s">
        <v>80</v>
      </c>
      <c r="CH7339" s="273">
        <v>0</v>
      </c>
      <c r="CI7339" s="273" t="s">
        <v>80</v>
      </c>
      <c r="CM7339" s="273" t="s">
        <v>73</v>
      </c>
      <c r="CN7339" s="273">
        <v>3</v>
      </c>
    </row>
    <row r="7340" spans="74:92">
      <c r="BV7340" s="273" t="s">
        <v>64</v>
      </c>
      <c r="BW7340" s="273" t="s">
        <v>404</v>
      </c>
      <c r="BX7340" s="273" t="s">
        <v>408</v>
      </c>
      <c r="BY7340" s="273" t="s">
        <v>427</v>
      </c>
      <c r="BZ7340" s="273" t="s">
        <v>167</v>
      </c>
      <c r="CA7340" s="273" t="s">
        <v>168</v>
      </c>
      <c r="CB7340" s="273" t="s">
        <v>319</v>
      </c>
      <c r="CC7340" s="273" t="s">
        <v>320</v>
      </c>
      <c r="CD7340" s="282">
        <v>15</v>
      </c>
      <c r="CE7340" s="274">
        <v>45231</v>
      </c>
      <c r="CF7340" s="273">
        <v>0</v>
      </c>
      <c r="CG7340" s="273" t="s">
        <v>80</v>
      </c>
      <c r="CH7340" s="273">
        <v>0</v>
      </c>
      <c r="CI7340" s="273" t="s">
        <v>80</v>
      </c>
      <c r="CL7340" s="273" t="s">
        <v>2280</v>
      </c>
      <c r="CM7340" s="273" t="s">
        <v>73</v>
      </c>
      <c r="CN7340" s="273">
        <v>3</v>
      </c>
    </row>
    <row r="7341" spans="74:92">
      <c r="BV7341" s="273" t="s">
        <v>64</v>
      </c>
      <c r="BW7341" s="273" t="s">
        <v>404</v>
      </c>
      <c r="BX7341" s="273" t="s">
        <v>408</v>
      </c>
      <c r="BY7341" s="273" t="s">
        <v>427</v>
      </c>
      <c r="BZ7341" s="273" t="s">
        <v>86</v>
      </c>
      <c r="CA7341" s="273" t="s">
        <v>87</v>
      </c>
      <c r="CB7341" s="273" t="s">
        <v>179</v>
      </c>
      <c r="CC7341" s="273" t="s">
        <v>180</v>
      </c>
      <c r="CD7341" s="282">
        <v>1</v>
      </c>
      <c r="CE7341" s="274">
        <v>45231</v>
      </c>
      <c r="CG7341" s="273" t="s">
        <v>181</v>
      </c>
      <c r="CI7341" s="273" t="s">
        <v>181</v>
      </c>
      <c r="CJ7341" s="273" t="s">
        <v>1320</v>
      </c>
      <c r="CM7341" s="273" t="s">
        <v>73</v>
      </c>
      <c r="CN7341" s="273">
        <v>3</v>
      </c>
    </row>
    <row r="7342" spans="74:92">
      <c r="BV7342" s="273" t="s">
        <v>64</v>
      </c>
      <c r="BW7342" s="273" t="s">
        <v>404</v>
      </c>
      <c r="BX7342" s="273" t="s">
        <v>408</v>
      </c>
      <c r="BY7342" s="273" t="s">
        <v>427</v>
      </c>
      <c r="BZ7342" s="273" t="s">
        <v>204</v>
      </c>
      <c r="CA7342" s="273" t="s">
        <v>205</v>
      </c>
      <c r="CB7342" s="273" t="s">
        <v>206</v>
      </c>
      <c r="CC7342" s="273" t="s">
        <v>207</v>
      </c>
      <c r="CD7342" s="282">
        <v>0</v>
      </c>
      <c r="CE7342" s="274">
        <v>45231</v>
      </c>
      <c r="CG7342" s="273" t="s">
        <v>181</v>
      </c>
      <c r="CI7342" s="273" t="s">
        <v>208</v>
      </c>
      <c r="CJ7342" s="273" t="s">
        <v>209</v>
      </c>
      <c r="CM7342" s="273" t="s">
        <v>73</v>
      </c>
      <c r="CN7342" s="273">
        <v>3</v>
      </c>
    </row>
    <row r="7343" spans="74:92">
      <c r="BV7343" s="273" t="s">
        <v>64</v>
      </c>
      <c r="BW7343" s="273" t="s">
        <v>404</v>
      </c>
      <c r="BX7343" s="273" t="s">
        <v>408</v>
      </c>
      <c r="BY7343" s="273" t="s">
        <v>427</v>
      </c>
      <c r="BZ7343" s="273" t="s">
        <v>167</v>
      </c>
      <c r="CA7343" s="273" t="s">
        <v>168</v>
      </c>
      <c r="CB7343" s="273" t="s">
        <v>313</v>
      </c>
      <c r="CC7343" s="273" t="s">
        <v>314</v>
      </c>
      <c r="CD7343" s="282">
        <v>14</v>
      </c>
      <c r="CE7343" s="274">
        <v>45231</v>
      </c>
      <c r="CF7343" s="273">
        <v>0</v>
      </c>
      <c r="CG7343" s="273" t="s">
        <v>80</v>
      </c>
      <c r="CH7343" s="273">
        <v>0</v>
      </c>
      <c r="CI7343" s="273" t="s">
        <v>80</v>
      </c>
      <c r="CM7343" s="273" t="s">
        <v>73</v>
      </c>
      <c r="CN7343" s="273">
        <v>3</v>
      </c>
    </row>
    <row r="7344" spans="74:92">
      <c r="BV7344" s="273" t="s">
        <v>64</v>
      </c>
      <c r="BW7344" s="273" t="s">
        <v>404</v>
      </c>
      <c r="BX7344" s="273" t="s">
        <v>408</v>
      </c>
      <c r="BY7344" s="273" t="s">
        <v>427</v>
      </c>
      <c r="BZ7344" s="273" t="s">
        <v>167</v>
      </c>
      <c r="CA7344" s="273" t="s">
        <v>168</v>
      </c>
      <c r="CB7344" s="273" t="s">
        <v>353</v>
      </c>
      <c r="CC7344" s="273" t="s">
        <v>354</v>
      </c>
      <c r="CD7344" s="282">
        <v>13</v>
      </c>
      <c r="CE7344" s="274">
        <v>45231</v>
      </c>
      <c r="CF7344" s="273">
        <v>0</v>
      </c>
      <c r="CG7344" s="273" t="s">
        <v>80</v>
      </c>
      <c r="CH7344" s="273">
        <v>0</v>
      </c>
      <c r="CI7344" s="273" t="s">
        <v>80</v>
      </c>
      <c r="CM7344" s="273" t="s">
        <v>73</v>
      </c>
      <c r="CN7344" s="273">
        <v>3</v>
      </c>
    </row>
    <row r="7345" spans="74:92">
      <c r="BV7345" s="273" t="s">
        <v>64</v>
      </c>
      <c r="BW7345" s="273" t="s">
        <v>404</v>
      </c>
      <c r="BX7345" s="273" t="s">
        <v>408</v>
      </c>
      <c r="BY7345" s="273" t="s">
        <v>427</v>
      </c>
      <c r="BZ7345" s="273" t="s">
        <v>151</v>
      </c>
      <c r="CA7345" s="273" t="s">
        <v>152</v>
      </c>
      <c r="CB7345" s="273" t="s">
        <v>161</v>
      </c>
      <c r="CC7345" s="273" t="s">
        <v>162</v>
      </c>
      <c r="CD7345" s="282">
        <v>11</v>
      </c>
      <c r="CE7345" s="274">
        <v>45231</v>
      </c>
      <c r="CF7345" s="273">
        <v>6103.2</v>
      </c>
      <c r="CG7345" s="273" t="s">
        <v>80</v>
      </c>
      <c r="CH7345" s="273">
        <v>6103.2</v>
      </c>
      <c r="CI7345" s="273" t="s">
        <v>80</v>
      </c>
      <c r="CL7345" s="273" t="s">
        <v>2276</v>
      </c>
      <c r="CM7345" s="273" t="s">
        <v>73</v>
      </c>
      <c r="CN7345" s="273">
        <v>3</v>
      </c>
    </row>
    <row r="7346" spans="74:92">
      <c r="BV7346" s="273" t="s">
        <v>64</v>
      </c>
      <c r="BW7346" s="273" t="s">
        <v>404</v>
      </c>
      <c r="BX7346" s="273" t="s">
        <v>408</v>
      </c>
      <c r="BY7346" s="273" t="s">
        <v>427</v>
      </c>
      <c r="BZ7346" s="273" t="s">
        <v>167</v>
      </c>
      <c r="CA7346" s="273" t="s">
        <v>168</v>
      </c>
      <c r="CB7346" s="273" t="s">
        <v>169</v>
      </c>
      <c r="CC7346" s="273" t="s">
        <v>170</v>
      </c>
      <c r="CD7346" s="282">
        <v>12</v>
      </c>
      <c r="CE7346" s="274">
        <v>45231</v>
      </c>
      <c r="CF7346" s="273">
        <v>0</v>
      </c>
      <c r="CG7346" s="273" t="s">
        <v>80</v>
      </c>
      <c r="CH7346" s="273">
        <v>0</v>
      </c>
      <c r="CI7346" s="273" t="s">
        <v>80</v>
      </c>
      <c r="CM7346" s="273" t="s">
        <v>73</v>
      </c>
      <c r="CN7346" s="273">
        <v>3</v>
      </c>
    </row>
    <row r="7347" spans="74:92">
      <c r="BV7347" s="273" t="s">
        <v>64</v>
      </c>
      <c r="BW7347" s="273" t="s">
        <v>404</v>
      </c>
      <c r="BX7347" s="273" t="s">
        <v>408</v>
      </c>
      <c r="BY7347" s="273" t="s">
        <v>427</v>
      </c>
      <c r="BZ7347" s="273" t="s">
        <v>138</v>
      </c>
      <c r="CA7347" s="273" t="s">
        <v>139</v>
      </c>
      <c r="CB7347" s="273" t="s">
        <v>140</v>
      </c>
      <c r="CC7347" s="273" t="s">
        <v>141</v>
      </c>
      <c r="CD7347" s="282">
        <v>9</v>
      </c>
      <c r="CE7347" s="274">
        <v>45231</v>
      </c>
      <c r="CF7347" s="273">
        <v>0</v>
      </c>
      <c r="CG7347" s="273" t="s">
        <v>80</v>
      </c>
      <c r="CH7347" s="273">
        <v>0</v>
      </c>
      <c r="CI7347" s="273" t="s">
        <v>80</v>
      </c>
      <c r="CM7347" s="273" t="s">
        <v>73</v>
      </c>
      <c r="CN7347" s="273">
        <v>3</v>
      </c>
    </row>
    <row r="7348" spans="74:92">
      <c r="BV7348" s="273" t="s">
        <v>64</v>
      </c>
      <c r="BW7348" s="273" t="s">
        <v>404</v>
      </c>
      <c r="BX7348" s="273" t="s">
        <v>408</v>
      </c>
      <c r="BY7348" s="273" t="s">
        <v>427</v>
      </c>
      <c r="BZ7348" s="273" t="s">
        <v>151</v>
      </c>
      <c r="CA7348" s="273" t="s">
        <v>152</v>
      </c>
      <c r="CB7348" s="273" t="s">
        <v>153</v>
      </c>
      <c r="CC7348" s="273" t="s">
        <v>154</v>
      </c>
      <c r="CD7348" s="282">
        <v>10</v>
      </c>
      <c r="CE7348" s="274">
        <v>45231</v>
      </c>
      <c r="CF7348" s="273">
        <v>7629</v>
      </c>
      <c r="CG7348" s="273" t="s">
        <v>80</v>
      </c>
      <c r="CH7348" s="273">
        <v>7629</v>
      </c>
      <c r="CI7348" s="273" t="s">
        <v>80</v>
      </c>
      <c r="CM7348" s="273" t="s">
        <v>73</v>
      </c>
      <c r="CN7348" s="273">
        <v>3</v>
      </c>
    </row>
    <row r="7349" spans="74:92">
      <c r="BV7349" s="273" t="s">
        <v>64</v>
      </c>
      <c r="BW7349" s="273" t="s">
        <v>404</v>
      </c>
      <c r="BX7349" s="273" t="s">
        <v>408</v>
      </c>
      <c r="BY7349" s="273" t="s">
        <v>427</v>
      </c>
      <c r="BZ7349" s="273" t="s">
        <v>110</v>
      </c>
      <c r="CA7349" s="273" t="s">
        <v>111</v>
      </c>
      <c r="CB7349" s="273" t="s">
        <v>117</v>
      </c>
      <c r="CC7349" s="273" t="s">
        <v>118</v>
      </c>
      <c r="CD7349" s="282">
        <v>5</v>
      </c>
      <c r="CE7349" s="274">
        <v>45231</v>
      </c>
      <c r="CI7349" s="273" t="s">
        <v>104</v>
      </c>
      <c r="CM7349" s="273" t="s">
        <v>73</v>
      </c>
      <c r="CN7349" s="273">
        <v>3</v>
      </c>
    </row>
    <row r="7350" spans="74:92">
      <c r="BV7350" s="273" t="s">
        <v>64</v>
      </c>
      <c r="BW7350" s="273" t="s">
        <v>404</v>
      </c>
      <c r="BX7350" s="273" t="s">
        <v>408</v>
      </c>
      <c r="BY7350" s="273" t="s">
        <v>427</v>
      </c>
      <c r="BZ7350" s="273" t="s">
        <v>126</v>
      </c>
      <c r="CA7350" s="273" t="s">
        <v>127</v>
      </c>
      <c r="CB7350" s="273" t="s">
        <v>133</v>
      </c>
      <c r="CC7350" s="273" t="s">
        <v>134</v>
      </c>
      <c r="CD7350" s="282">
        <v>7</v>
      </c>
      <c r="CE7350" s="274">
        <v>45231</v>
      </c>
      <c r="CI7350" s="273" t="s">
        <v>104</v>
      </c>
      <c r="CM7350" s="273" t="s">
        <v>73</v>
      </c>
      <c r="CN7350" s="273">
        <v>3</v>
      </c>
    </row>
    <row r="7351" spans="74:92">
      <c r="BV7351" s="273" t="s">
        <v>64</v>
      </c>
      <c r="BW7351" s="273" t="s">
        <v>404</v>
      </c>
      <c r="BX7351" s="273" t="s">
        <v>408</v>
      </c>
      <c r="BY7351" s="273" t="s">
        <v>427</v>
      </c>
      <c r="BZ7351" s="273" t="s">
        <v>126</v>
      </c>
      <c r="CA7351" s="273" t="s">
        <v>127</v>
      </c>
      <c r="CB7351" s="273" t="s">
        <v>128</v>
      </c>
      <c r="CC7351" s="273" t="s">
        <v>129</v>
      </c>
      <c r="CD7351" s="282">
        <v>6</v>
      </c>
      <c r="CE7351" s="274">
        <v>45231</v>
      </c>
      <c r="CI7351" s="273" t="s">
        <v>80</v>
      </c>
      <c r="CM7351" s="273" t="s">
        <v>73</v>
      </c>
      <c r="CN7351" s="273">
        <v>3</v>
      </c>
    </row>
    <row r="7352" spans="74:92">
      <c r="BV7352" s="273" t="s">
        <v>64</v>
      </c>
      <c r="BW7352" s="273" t="s">
        <v>404</v>
      </c>
      <c r="BX7352" s="273" t="s">
        <v>408</v>
      </c>
      <c r="BY7352" s="273" t="s">
        <v>427</v>
      </c>
      <c r="BZ7352" s="273" t="s">
        <v>110</v>
      </c>
      <c r="CA7352" s="273" t="s">
        <v>111</v>
      </c>
      <c r="CB7352" s="273" t="s">
        <v>112</v>
      </c>
      <c r="CC7352" s="273" t="s">
        <v>113</v>
      </c>
      <c r="CD7352" s="282">
        <v>4</v>
      </c>
      <c r="CE7352" s="274">
        <v>45231</v>
      </c>
      <c r="CI7352" s="273" t="s">
        <v>80</v>
      </c>
      <c r="CM7352" s="273" t="s">
        <v>73</v>
      </c>
      <c r="CN7352" s="273">
        <v>3</v>
      </c>
    </row>
    <row r="7353" spans="74:92">
      <c r="BV7353" s="273" t="s">
        <v>64</v>
      </c>
      <c r="BW7353" s="273" t="s">
        <v>404</v>
      </c>
      <c r="BX7353" s="273" t="s">
        <v>408</v>
      </c>
      <c r="BY7353" s="273" t="s">
        <v>427</v>
      </c>
      <c r="BZ7353" s="273" t="s">
        <v>86</v>
      </c>
      <c r="CA7353" s="273" t="s">
        <v>87</v>
      </c>
      <c r="CB7353" s="273" t="s">
        <v>101</v>
      </c>
      <c r="CC7353" s="273" t="s">
        <v>102</v>
      </c>
      <c r="CD7353" s="282">
        <v>4</v>
      </c>
      <c r="CE7353" s="274">
        <v>45231</v>
      </c>
      <c r="CF7353" s="273">
        <v>285733.62</v>
      </c>
      <c r="CG7353" s="273" t="s">
        <v>2268</v>
      </c>
      <c r="CH7353" s="273">
        <v>8317.7056782</v>
      </c>
      <c r="CI7353" s="273" t="s">
        <v>104</v>
      </c>
      <c r="CM7353" s="273" t="s">
        <v>73</v>
      </c>
      <c r="CN7353" s="273">
        <v>3</v>
      </c>
    </row>
    <row r="7354" spans="74:92">
      <c r="BV7354" s="273" t="s">
        <v>64</v>
      </c>
      <c r="BW7354" s="273" t="s">
        <v>404</v>
      </c>
      <c r="BX7354" s="273" t="s">
        <v>408</v>
      </c>
      <c r="BY7354" s="273" t="s">
        <v>427</v>
      </c>
      <c r="BZ7354" s="273" t="s">
        <v>86</v>
      </c>
      <c r="CA7354" s="273" t="s">
        <v>87</v>
      </c>
      <c r="CB7354" s="273" t="s">
        <v>88</v>
      </c>
      <c r="CC7354" s="273" t="s">
        <v>89</v>
      </c>
      <c r="CD7354" s="282">
        <v>3</v>
      </c>
      <c r="CE7354" s="274">
        <v>45231</v>
      </c>
      <c r="CF7354" s="273">
        <v>7629</v>
      </c>
      <c r="CG7354" s="273" t="s">
        <v>80</v>
      </c>
      <c r="CH7354" s="273">
        <v>7629</v>
      </c>
      <c r="CI7354" s="273" t="s">
        <v>80</v>
      </c>
      <c r="CM7354" s="273" t="s">
        <v>73</v>
      </c>
      <c r="CN7354" s="273">
        <v>3</v>
      </c>
    </row>
    <row r="7355" spans="74:92">
      <c r="BV7355" s="273" t="s">
        <v>64</v>
      </c>
      <c r="BW7355" s="273" t="s">
        <v>404</v>
      </c>
      <c r="BX7355" s="273" t="s">
        <v>408</v>
      </c>
      <c r="BY7355" s="273" t="s">
        <v>427</v>
      </c>
      <c r="BZ7355" s="273" t="s">
        <v>86</v>
      </c>
      <c r="CA7355" s="273" t="s">
        <v>87</v>
      </c>
      <c r="CB7355" s="273" t="s">
        <v>88</v>
      </c>
      <c r="CC7355" s="273" t="s">
        <v>89</v>
      </c>
      <c r="CD7355" s="282">
        <v>3</v>
      </c>
      <c r="CE7355" s="274">
        <v>45261</v>
      </c>
      <c r="CF7355" s="273">
        <v>7724</v>
      </c>
      <c r="CG7355" s="273" t="s">
        <v>80</v>
      </c>
      <c r="CH7355" s="273">
        <v>7724</v>
      </c>
      <c r="CI7355" s="273" t="s">
        <v>80</v>
      </c>
      <c r="CM7355" s="273" t="s">
        <v>73</v>
      </c>
      <c r="CN7355" s="273">
        <v>3</v>
      </c>
    </row>
    <row r="7356" spans="74:92">
      <c r="BV7356" s="273" t="s">
        <v>64</v>
      </c>
      <c r="BW7356" s="273" t="s">
        <v>404</v>
      </c>
      <c r="BX7356" s="273" t="s">
        <v>408</v>
      </c>
      <c r="BY7356" s="273" t="s">
        <v>427</v>
      </c>
      <c r="BZ7356" s="273" t="s">
        <v>86</v>
      </c>
      <c r="CA7356" s="273" t="s">
        <v>87</v>
      </c>
      <c r="CB7356" s="273" t="s">
        <v>101</v>
      </c>
      <c r="CC7356" s="273" t="s">
        <v>102</v>
      </c>
      <c r="CD7356" s="282">
        <v>4</v>
      </c>
      <c r="CE7356" s="274">
        <v>45261</v>
      </c>
      <c r="CF7356" s="273">
        <v>288793.46999999997</v>
      </c>
      <c r="CG7356" s="273" t="s">
        <v>2268</v>
      </c>
      <c r="CH7356" s="273">
        <v>8406.7779116999991</v>
      </c>
      <c r="CI7356" s="273" t="s">
        <v>104</v>
      </c>
      <c r="CM7356" s="273" t="s">
        <v>73</v>
      </c>
      <c r="CN7356" s="273">
        <v>3</v>
      </c>
    </row>
    <row r="7357" spans="74:92">
      <c r="BV7357" s="273" t="s">
        <v>64</v>
      </c>
      <c r="BW7357" s="273" t="s">
        <v>404</v>
      </c>
      <c r="BX7357" s="273" t="s">
        <v>408</v>
      </c>
      <c r="BY7357" s="273" t="s">
        <v>427</v>
      </c>
      <c r="BZ7357" s="273" t="s">
        <v>110</v>
      </c>
      <c r="CA7357" s="273" t="s">
        <v>111</v>
      </c>
      <c r="CB7357" s="273" t="s">
        <v>112</v>
      </c>
      <c r="CC7357" s="273" t="s">
        <v>113</v>
      </c>
      <c r="CD7357" s="282">
        <v>4</v>
      </c>
      <c r="CE7357" s="274">
        <v>45261</v>
      </c>
      <c r="CI7357" s="273" t="s">
        <v>80</v>
      </c>
      <c r="CM7357" s="273" t="s">
        <v>73</v>
      </c>
      <c r="CN7357" s="273">
        <v>3</v>
      </c>
    </row>
    <row r="7358" spans="74:92">
      <c r="BV7358" s="273" t="s">
        <v>64</v>
      </c>
      <c r="BW7358" s="273" t="s">
        <v>404</v>
      </c>
      <c r="BX7358" s="273" t="s">
        <v>408</v>
      </c>
      <c r="BY7358" s="273" t="s">
        <v>427</v>
      </c>
      <c r="BZ7358" s="273" t="s">
        <v>126</v>
      </c>
      <c r="CA7358" s="273" t="s">
        <v>127</v>
      </c>
      <c r="CB7358" s="273" t="s">
        <v>128</v>
      </c>
      <c r="CC7358" s="273" t="s">
        <v>129</v>
      </c>
      <c r="CD7358" s="282">
        <v>6</v>
      </c>
      <c r="CE7358" s="274">
        <v>45261</v>
      </c>
      <c r="CI7358" s="273" t="s">
        <v>80</v>
      </c>
      <c r="CM7358" s="273" t="s">
        <v>73</v>
      </c>
      <c r="CN7358" s="273">
        <v>3</v>
      </c>
    </row>
    <row r="7359" spans="74:92">
      <c r="BV7359" s="273" t="s">
        <v>64</v>
      </c>
      <c r="BW7359" s="273" t="s">
        <v>404</v>
      </c>
      <c r="BX7359" s="273" t="s">
        <v>408</v>
      </c>
      <c r="BY7359" s="273" t="s">
        <v>427</v>
      </c>
      <c r="BZ7359" s="273" t="s">
        <v>126</v>
      </c>
      <c r="CA7359" s="273" t="s">
        <v>127</v>
      </c>
      <c r="CB7359" s="273" t="s">
        <v>133</v>
      </c>
      <c r="CC7359" s="273" t="s">
        <v>134</v>
      </c>
      <c r="CD7359" s="282">
        <v>7</v>
      </c>
      <c r="CE7359" s="274">
        <v>45261</v>
      </c>
      <c r="CI7359" s="273" t="s">
        <v>104</v>
      </c>
      <c r="CM7359" s="273" t="s">
        <v>73</v>
      </c>
      <c r="CN7359" s="273">
        <v>3</v>
      </c>
    </row>
    <row r="7360" spans="74:92">
      <c r="BV7360" s="273" t="s">
        <v>64</v>
      </c>
      <c r="BW7360" s="273" t="s">
        <v>404</v>
      </c>
      <c r="BX7360" s="273" t="s">
        <v>408</v>
      </c>
      <c r="BY7360" s="273" t="s">
        <v>427</v>
      </c>
      <c r="BZ7360" s="273" t="s">
        <v>110</v>
      </c>
      <c r="CA7360" s="273" t="s">
        <v>111</v>
      </c>
      <c r="CB7360" s="273" t="s">
        <v>117</v>
      </c>
      <c r="CC7360" s="273" t="s">
        <v>118</v>
      </c>
      <c r="CD7360" s="282">
        <v>5</v>
      </c>
      <c r="CE7360" s="274">
        <v>45261</v>
      </c>
      <c r="CI7360" s="273" t="s">
        <v>104</v>
      </c>
      <c r="CM7360" s="273" t="s">
        <v>73</v>
      </c>
      <c r="CN7360" s="273">
        <v>3</v>
      </c>
    </row>
    <row r="7361" spans="74:92">
      <c r="BV7361" s="273" t="s">
        <v>64</v>
      </c>
      <c r="BW7361" s="273" t="s">
        <v>404</v>
      </c>
      <c r="BX7361" s="273" t="s">
        <v>408</v>
      </c>
      <c r="BY7361" s="273" t="s">
        <v>427</v>
      </c>
      <c r="BZ7361" s="273" t="s">
        <v>151</v>
      </c>
      <c r="CA7361" s="273" t="s">
        <v>152</v>
      </c>
      <c r="CB7361" s="273" t="s">
        <v>153</v>
      </c>
      <c r="CC7361" s="273" t="s">
        <v>154</v>
      </c>
      <c r="CD7361" s="282">
        <v>10</v>
      </c>
      <c r="CE7361" s="274">
        <v>45261</v>
      </c>
      <c r="CF7361" s="273">
        <v>7724</v>
      </c>
      <c r="CG7361" s="273" t="s">
        <v>80</v>
      </c>
      <c r="CH7361" s="273">
        <v>7724</v>
      </c>
      <c r="CI7361" s="273" t="s">
        <v>80</v>
      </c>
      <c r="CM7361" s="273" t="s">
        <v>73</v>
      </c>
      <c r="CN7361" s="273">
        <v>3</v>
      </c>
    </row>
    <row r="7362" spans="74:92">
      <c r="BV7362" s="273" t="s">
        <v>64</v>
      </c>
      <c r="BW7362" s="273" t="s">
        <v>404</v>
      </c>
      <c r="BX7362" s="273" t="s">
        <v>408</v>
      </c>
      <c r="BY7362" s="273" t="s">
        <v>427</v>
      </c>
      <c r="BZ7362" s="273" t="s">
        <v>138</v>
      </c>
      <c r="CA7362" s="273" t="s">
        <v>139</v>
      </c>
      <c r="CB7362" s="273" t="s">
        <v>140</v>
      </c>
      <c r="CC7362" s="273" t="s">
        <v>141</v>
      </c>
      <c r="CD7362" s="282">
        <v>9</v>
      </c>
      <c r="CE7362" s="274">
        <v>45261</v>
      </c>
      <c r="CF7362" s="273">
        <v>0</v>
      </c>
      <c r="CG7362" s="273" t="s">
        <v>80</v>
      </c>
      <c r="CH7362" s="273">
        <v>0</v>
      </c>
      <c r="CI7362" s="273" t="s">
        <v>80</v>
      </c>
      <c r="CM7362" s="273" t="s">
        <v>73</v>
      </c>
      <c r="CN7362" s="273">
        <v>3</v>
      </c>
    </row>
    <row r="7363" spans="74:92">
      <c r="BV7363" s="273" t="s">
        <v>64</v>
      </c>
      <c r="BW7363" s="273" t="s">
        <v>404</v>
      </c>
      <c r="BX7363" s="273" t="s">
        <v>408</v>
      </c>
      <c r="BY7363" s="273" t="s">
        <v>427</v>
      </c>
      <c r="BZ7363" s="273" t="s">
        <v>167</v>
      </c>
      <c r="CA7363" s="273" t="s">
        <v>168</v>
      </c>
      <c r="CB7363" s="273" t="s">
        <v>169</v>
      </c>
      <c r="CC7363" s="273" t="s">
        <v>170</v>
      </c>
      <c r="CD7363" s="282">
        <v>12</v>
      </c>
      <c r="CE7363" s="274">
        <v>45261</v>
      </c>
      <c r="CF7363" s="273">
        <v>0</v>
      </c>
      <c r="CG7363" s="273" t="s">
        <v>80</v>
      </c>
      <c r="CH7363" s="273">
        <v>0</v>
      </c>
      <c r="CI7363" s="273" t="s">
        <v>80</v>
      </c>
      <c r="CM7363" s="273" t="s">
        <v>73</v>
      </c>
      <c r="CN7363" s="273">
        <v>3</v>
      </c>
    </row>
    <row r="7364" spans="74:92">
      <c r="BV7364" s="273" t="s">
        <v>64</v>
      </c>
      <c r="BW7364" s="273" t="s">
        <v>404</v>
      </c>
      <c r="BX7364" s="273" t="s">
        <v>408</v>
      </c>
      <c r="BY7364" s="273" t="s">
        <v>427</v>
      </c>
      <c r="BZ7364" s="273" t="s">
        <v>151</v>
      </c>
      <c r="CA7364" s="273" t="s">
        <v>152</v>
      </c>
      <c r="CB7364" s="273" t="s">
        <v>161</v>
      </c>
      <c r="CC7364" s="273" t="s">
        <v>162</v>
      </c>
      <c r="CD7364" s="282">
        <v>11</v>
      </c>
      <c r="CE7364" s="274">
        <v>45261</v>
      </c>
      <c r="CF7364" s="273">
        <v>6179.2</v>
      </c>
      <c r="CG7364" s="273" t="s">
        <v>80</v>
      </c>
      <c r="CH7364" s="273">
        <v>6179.2</v>
      </c>
      <c r="CI7364" s="273" t="s">
        <v>80</v>
      </c>
      <c r="CL7364" s="273" t="s">
        <v>2276</v>
      </c>
      <c r="CM7364" s="273" t="s">
        <v>73</v>
      </c>
      <c r="CN7364" s="273">
        <v>3</v>
      </c>
    </row>
    <row r="7365" spans="74:92">
      <c r="BV7365" s="273" t="s">
        <v>64</v>
      </c>
      <c r="BW7365" s="273" t="s">
        <v>404</v>
      </c>
      <c r="BX7365" s="273" t="s">
        <v>408</v>
      </c>
      <c r="BY7365" s="273" t="s">
        <v>427</v>
      </c>
      <c r="BZ7365" s="273" t="s">
        <v>167</v>
      </c>
      <c r="CA7365" s="273" t="s">
        <v>168</v>
      </c>
      <c r="CB7365" s="273" t="s">
        <v>353</v>
      </c>
      <c r="CC7365" s="273" t="s">
        <v>354</v>
      </c>
      <c r="CD7365" s="282">
        <v>13</v>
      </c>
      <c r="CE7365" s="274">
        <v>45261</v>
      </c>
      <c r="CF7365" s="273">
        <v>0</v>
      </c>
      <c r="CG7365" s="273" t="s">
        <v>80</v>
      </c>
      <c r="CH7365" s="273">
        <v>0</v>
      </c>
      <c r="CI7365" s="273" t="s">
        <v>80</v>
      </c>
      <c r="CM7365" s="273" t="s">
        <v>73</v>
      </c>
      <c r="CN7365" s="273">
        <v>3</v>
      </c>
    </row>
    <row r="7366" spans="74:92">
      <c r="BV7366" s="273" t="s">
        <v>64</v>
      </c>
      <c r="BW7366" s="273" t="s">
        <v>404</v>
      </c>
      <c r="BX7366" s="273" t="s">
        <v>408</v>
      </c>
      <c r="BY7366" s="273" t="s">
        <v>427</v>
      </c>
      <c r="BZ7366" s="273" t="s">
        <v>167</v>
      </c>
      <c r="CA7366" s="273" t="s">
        <v>168</v>
      </c>
      <c r="CB7366" s="273" t="s">
        <v>313</v>
      </c>
      <c r="CC7366" s="273" t="s">
        <v>314</v>
      </c>
      <c r="CD7366" s="282">
        <v>14</v>
      </c>
      <c r="CE7366" s="274">
        <v>45261</v>
      </c>
      <c r="CF7366" s="273">
        <v>0</v>
      </c>
      <c r="CG7366" s="273" t="s">
        <v>80</v>
      </c>
      <c r="CH7366" s="273">
        <v>0</v>
      </c>
      <c r="CI7366" s="273" t="s">
        <v>80</v>
      </c>
      <c r="CM7366" s="273" t="s">
        <v>73</v>
      </c>
      <c r="CN7366" s="273">
        <v>3</v>
      </c>
    </row>
    <row r="7367" spans="74:92">
      <c r="BV7367" s="273" t="s">
        <v>64</v>
      </c>
      <c r="BW7367" s="273" t="s">
        <v>404</v>
      </c>
      <c r="BX7367" s="273" t="s">
        <v>408</v>
      </c>
      <c r="BY7367" s="273" t="s">
        <v>427</v>
      </c>
      <c r="BZ7367" s="273" t="s">
        <v>204</v>
      </c>
      <c r="CA7367" s="273" t="s">
        <v>205</v>
      </c>
      <c r="CB7367" s="273" t="s">
        <v>206</v>
      </c>
      <c r="CC7367" s="273" t="s">
        <v>207</v>
      </c>
      <c r="CD7367" s="282">
        <v>0</v>
      </c>
      <c r="CE7367" s="274">
        <v>45261</v>
      </c>
      <c r="CG7367" s="273" t="s">
        <v>181</v>
      </c>
      <c r="CI7367" s="273" t="s">
        <v>208</v>
      </c>
      <c r="CJ7367" s="273" t="s">
        <v>209</v>
      </c>
      <c r="CM7367" s="273" t="s">
        <v>73</v>
      </c>
      <c r="CN7367" s="273">
        <v>3</v>
      </c>
    </row>
    <row r="7368" spans="74:92">
      <c r="BV7368" s="273" t="s">
        <v>64</v>
      </c>
      <c r="BW7368" s="273" t="s">
        <v>404</v>
      </c>
      <c r="BX7368" s="273" t="s">
        <v>408</v>
      </c>
      <c r="BY7368" s="273" t="s">
        <v>427</v>
      </c>
      <c r="BZ7368" s="273" t="s">
        <v>86</v>
      </c>
      <c r="CA7368" s="273" t="s">
        <v>87</v>
      </c>
      <c r="CB7368" s="273" t="s">
        <v>179</v>
      </c>
      <c r="CC7368" s="273" t="s">
        <v>180</v>
      </c>
      <c r="CD7368" s="282">
        <v>1</v>
      </c>
      <c r="CE7368" s="274">
        <v>45261</v>
      </c>
      <c r="CG7368" s="273" t="s">
        <v>181</v>
      </c>
      <c r="CI7368" s="273" t="s">
        <v>181</v>
      </c>
      <c r="CJ7368" s="273" t="s">
        <v>2121</v>
      </c>
      <c r="CM7368" s="273" t="s">
        <v>73</v>
      </c>
      <c r="CN7368" s="273">
        <v>3</v>
      </c>
    </row>
    <row r="7369" spans="74:92">
      <c r="BV7369" s="273" t="s">
        <v>64</v>
      </c>
      <c r="BW7369" s="273" t="s">
        <v>404</v>
      </c>
      <c r="BX7369" s="273" t="s">
        <v>408</v>
      </c>
      <c r="BY7369" s="273" t="s">
        <v>427</v>
      </c>
      <c r="BZ7369" s="273" t="s">
        <v>167</v>
      </c>
      <c r="CA7369" s="273" t="s">
        <v>168</v>
      </c>
      <c r="CB7369" s="273" t="s">
        <v>319</v>
      </c>
      <c r="CC7369" s="273" t="s">
        <v>320</v>
      </c>
      <c r="CD7369" s="282">
        <v>15</v>
      </c>
      <c r="CE7369" s="274">
        <v>45261</v>
      </c>
      <c r="CF7369" s="273">
        <v>0</v>
      </c>
      <c r="CG7369" s="273" t="s">
        <v>80</v>
      </c>
      <c r="CH7369" s="273">
        <v>0</v>
      </c>
      <c r="CI7369" s="273" t="s">
        <v>80</v>
      </c>
      <c r="CM7369" s="273" t="s">
        <v>73</v>
      </c>
      <c r="CN7369" s="273">
        <v>3</v>
      </c>
    </row>
    <row r="7370" spans="74:92">
      <c r="BV7370" s="273" t="s">
        <v>64</v>
      </c>
      <c r="BW7370" s="273" t="s">
        <v>404</v>
      </c>
      <c r="BX7370" s="273" t="s">
        <v>408</v>
      </c>
      <c r="BY7370" s="273" t="s">
        <v>427</v>
      </c>
      <c r="BZ7370" s="273" t="s">
        <v>138</v>
      </c>
      <c r="CA7370" s="273" t="s">
        <v>139</v>
      </c>
      <c r="CB7370" s="273" t="s">
        <v>190</v>
      </c>
      <c r="CC7370" s="273" t="s">
        <v>191</v>
      </c>
      <c r="CD7370" s="282">
        <v>8</v>
      </c>
      <c r="CE7370" s="274">
        <v>45261</v>
      </c>
      <c r="CF7370" s="273">
        <v>0</v>
      </c>
      <c r="CG7370" s="273" t="s">
        <v>80</v>
      </c>
      <c r="CH7370" s="273">
        <v>0</v>
      </c>
      <c r="CI7370" s="273" t="s">
        <v>80</v>
      </c>
      <c r="CM7370" s="273" t="s">
        <v>73</v>
      </c>
      <c r="CN7370" s="273">
        <v>3</v>
      </c>
    </row>
    <row r="7371" spans="74:92">
      <c r="BV7371" s="273" t="s">
        <v>64</v>
      </c>
      <c r="BW7371" s="273" t="s">
        <v>404</v>
      </c>
      <c r="BX7371" s="273" t="s">
        <v>408</v>
      </c>
      <c r="BY7371" s="273" t="s">
        <v>427</v>
      </c>
      <c r="BZ7371" s="273" t="s">
        <v>86</v>
      </c>
      <c r="CA7371" s="273" t="s">
        <v>87</v>
      </c>
      <c r="CB7371" s="273" t="s">
        <v>233</v>
      </c>
      <c r="CC7371" s="273" t="s">
        <v>234</v>
      </c>
      <c r="CD7371" s="282">
        <v>1</v>
      </c>
      <c r="CE7371" s="274">
        <v>45261</v>
      </c>
      <c r="CG7371" s="273" t="s">
        <v>181</v>
      </c>
      <c r="CI7371" s="273" t="s">
        <v>181</v>
      </c>
      <c r="CJ7371" s="273" t="s">
        <v>2281</v>
      </c>
      <c r="CM7371" s="273" t="s">
        <v>73</v>
      </c>
      <c r="CN7371" s="273">
        <v>3</v>
      </c>
    </row>
    <row r="7372" spans="74:92">
      <c r="BV7372" s="273" t="s">
        <v>64</v>
      </c>
      <c r="BW7372" s="273" t="s">
        <v>404</v>
      </c>
      <c r="BX7372" s="273" t="s">
        <v>408</v>
      </c>
      <c r="BY7372" s="273" t="s">
        <v>427</v>
      </c>
      <c r="BZ7372" s="273" t="s">
        <v>86</v>
      </c>
      <c r="CA7372" s="273" t="s">
        <v>87</v>
      </c>
      <c r="CB7372" s="273" t="s">
        <v>217</v>
      </c>
      <c r="CC7372" s="273" t="s">
        <v>218</v>
      </c>
      <c r="CD7372" s="282">
        <v>2</v>
      </c>
      <c r="CE7372" s="274">
        <v>45261</v>
      </c>
      <c r="CG7372" s="273" t="s">
        <v>181</v>
      </c>
      <c r="CI7372" s="273" t="s">
        <v>181</v>
      </c>
      <c r="CJ7372" s="273" t="s">
        <v>498</v>
      </c>
      <c r="CM7372" s="273" t="s">
        <v>73</v>
      </c>
      <c r="CN7372" s="273">
        <v>3</v>
      </c>
    </row>
    <row r="7373" spans="74:92">
      <c r="BV7373" s="273" t="s">
        <v>64</v>
      </c>
      <c r="BW7373" s="273" t="s">
        <v>404</v>
      </c>
      <c r="BX7373" s="273" t="s">
        <v>408</v>
      </c>
      <c r="BY7373" s="273" t="s">
        <v>427</v>
      </c>
      <c r="BZ7373" s="273" t="s">
        <v>86</v>
      </c>
      <c r="CA7373" s="273" t="s">
        <v>87</v>
      </c>
      <c r="CB7373" s="273" t="s">
        <v>225</v>
      </c>
      <c r="CC7373" s="273" t="s">
        <v>226</v>
      </c>
      <c r="CD7373" s="282">
        <v>5</v>
      </c>
      <c r="CE7373" s="274">
        <v>45261</v>
      </c>
      <c r="CF7373" s="273">
        <v>0</v>
      </c>
      <c r="CG7373" s="273" t="s">
        <v>80</v>
      </c>
      <c r="CH7373" s="273">
        <v>0</v>
      </c>
      <c r="CI7373" s="273" t="s">
        <v>80</v>
      </c>
      <c r="CM7373" s="273" t="s">
        <v>73</v>
      </c>
      <c r="CN7373" s="273">
        <v>3</v>
      </c>
    </row>
    <row r="7374" spans="74:92">
      <c r="BV7374" s="273" t="s">
        <v>64</v>
      </c>
      <c r="BW7374" s="273" t="s">
        <v>404</v>
      </c>
      <c r="BX7374" s="273" t="s">
        <v>431</v>
      </c>
      <c r="BY7374" s="273" t="s">
        <v>447</v>
      </c>
      <c r="BZ7374" s="273" t="s">
        <v>86</v>
      </c>
      <c r="CA7374" s="273" t="s">
        <v>87</v>
      </c>
      <c r="CB7374" s="273" t="s">
        <v>225</v>
      </c>
      <c r="CC7374" s="273" t="s">
        <v>226</v>
      </c>
      <c r="CD7374" s="282">
        <v>5</v>
      </c>
      <c r="CE7374" s="274">
        <v>44927</v>
      </c>
      <c r="CI7374" s="273" t="s">
        <v>80</v>
      </c>
      <c r="CM7374" s="273" t="s">
        <v>73</v>
      </c>
      <c r="CN7374" s="273">
        <v>3</v>
      </c>
    </row>
    <row r="7375" spans="74:92">
      <c r="BV7375" s="273" t="s">
        <v>64</v>
      </c>
      <c r="BW7375" s="273" t="s">
        <v>404</v>
      </c>
      <c r="BX7375" s="273" t="s">
        <v>431</v>
      </c>
      <c r="BY7375" s="273" t="s">
        <v>447</v>
      </c>
      <c r="BZ7375" s="273" t="s">
        <v>86</v>
      </c>
      <c r="CA7375" s="273" t="s">
        <v>87</v>
      </c>
      <c r="CB7375" s="273" t="s">
        <v>217</v>
      </c>
      <c r="CC7375" s="273" t="s">
        <v>218</v>
      </c>
      <c r="CD7375" s="282">
        <v>2</v>
      </c>
      <c r="CE7375" s="274">
        <v>44927</v>
      </c>
      <c r="CI7375" s="273" t="s">
        <v>181</v>
      </c>
      <c r="CM7375" s="273" t="s">
        <v>73</v>
      </c>
      <c r="CN7375" s="273">
        <v>3</v>
      </c>
    </row>
    <row r="7376" spans="74:92">
      <c r="BV7376" s="273" t="s">
        <v>64</v>
      </c>
      <c r="BW7376" s="273" t="s">
        <v>404</v>
      </c>
      <c r="BX7376" s="273" t="s">
        <v>431</v>
      </c>
      <c r="BY7376" s="273" t="s">
        <v>447</v>
      </c>
      <c r="BZ7376" s="273" t="s">
        <v>86</v>
      </c>
      <c r="CA7376" s="273" t="s">
        <v>87</v>
      </c>
      <c r="CB7376" s="273" t="s">
        <v>233</v>
      </c>
      <c r="CC7376" s="273" t="s">
        <v>234</v>
      </c>
      <c r="CD7376" s="282">
        <v>1</v>
      </c>
      <c r="CE7376" s="274">
        <v>44927</v>
      </c>
      <c r="CI7376" s="273" t="s">
        <v>181</v>
      </c>
      <c r="CM7376" s="273" t="s">
        <v>73</v>
      </c>
      <c r="CN7376" s="273">
        <v>3</v>
      </c>
    </row>
    <row r="7377" spans="74:92">
      <c r="BV7377" s="273" t="s">
        <v>64</v>
      </c>
      <c r="BW7377" s="273" t="s">
        <v>404</v>
      </c>
      <c r="BX7377" s="273" t="s">
        <v>431</v>
      </c>
      <c r="BY7377" s="273" t="s">
        <v>447</v>
      </c>
      <c r="BZ7377" s="273" t="s">
        <v>138</v>
      </c>
      <c r="CA7377" s="273" t="s">
        <v>139</v>
      </c>
      <c r="CB7377" s="273" t="s">
        <v>190</v>
      </c>
      <c r="CC7377" s="273" t="s">
        <v>191</v>
      </c>
      <c r="CD7377" s="282">
        <v>8</v>
      </c>
      <c r="CE7377" s="274">
        <v>44927</v>
      </c>
      <c r="CF7377" s="273">
        <v>0</v>
      </c>
      <c r="CG7377" s="273" t="s">
        <v>80</v>
      </c>
      <c r="CH7377" s="273">
        <v>0</v>
      </c>
      <c r="CI7377" s="273" t="s">
        <v>80</v>
      </c>
      <c r="CM7377" s="273" t="s">
        <v>73</v>
      </c>
      <c r="CN7377" s="273">
        <v>3</v>
      </c>
    </row>
    <row r="7378" spans="74:92">
      <c r="BV7378" s="273" t="s">
        <v>64</v>
      </c>
      <c r="BW7378" s="273" t="s">
        <v>404</v>
      </c>
      <c r="BX7378" s="273" t="s">
        <v>431</v>
      </c>
      <c r="BY7378" s="273" t="s">
        <v>447</v>
      </c>
      <c r="BZ7378" s="273" t="s">
        <v>167</v>
      </c>
      <c r="CA7378" s="273" t="s">
        <v>168</v>
      </c>
      <c r="CB7378" s="273" t="s">
        <v>319</v>
      </c>
      <c r="CC7378" s="273" t="s">
        <v>320</v>
      </c>
      <c r="CD7378" s="282">
        <v>15</v>
      </c>
      <c r="CE7378" s="274">
        <v>44927</v>
      </c>
      <c r="CF7378" s="273">
        <v>148</v>
      </c>
      <c r="CG7378" s="273" t="s">
        <v>80</v>
      </c>
      <c r="CH7378" s="273">
        <v>148</v>
      </c>
      <c r="CI7378" s="273" t="s">
        <v>80</v>
      </c>
      <c r="CL7378" s="273" t="s">
        <v>2282</v>
      </c>
      <c r="CM7378" s="273" t="s">
        <v>73</v>
      </c>
      <c r="CN7378" s="273">
        <v>3</v>
      </c>
    </row>
    <row r="7379" spans="74:92">
      <c r="BV7379" s="273" t="s">
        <v>64</v>
      </c>
      <c r="BW7379" s="273" t="s">
        <v>404</v>
      </c>
      <c r="BX7379" s="273" t="s">
        <v>431</v>
      </c>
      <c r="BY7379" s="273" t="s">
        <v>447</v>
      </c>
      <c r="BZ7379" s="273" t="s">
        <v>86</v>
      </c>
      <c r="CA7379" s="273" t="s">
        <v>87</v>
      </c>
      <c r="CB7379" s="273" t="s">
        <v>179</v>
      </c>
      <c r="CC7379" s="273" t="s">
        <v>180</v>
      </c>
      <c r="CD7379" s="282">
        <v>1</v>
      </c>
      <c r="CE7379" s="274">
        <v>44927</v>
      </c>
      <c r="CI7379" s="273" t="s">
        <v>181</v>
      </c>
      <c r="CM7379" s="273" t="s">
        <v>73</v>
      </c>
      <c r="CN7379" s="273">
        <v>3</v>
      </c>
    </row>
    <row r="7380" spans="74:92">
      <c r="BV7380" s="273" t="s">
        <v>64</v>
      </c>
      <c r="BW7380" s="273" t="s">
        <v>404</v>
      </c>
      <c r="BX7380" s="273" t="s">
        <v>431</v>
      </c>
      <c r="BY7380" s="273" t="s">
        <v>447</v>
      </c>
      <c r="BZ7380" s="273" t="s">
        <v>204</v>
      </c>
      <c r="CA7380" s="273" t="s">
        <v>205</v>
      </c>
      <c r="CB7380" s="273" t="s">
        <v>206</v>
      </c>
      <c r="CC7380" s="273" t="s">
        <v>207</v>
      </c>
      <c r="CD7380" s="282">
        <v>0</v>
      </c>
      <c r="CE7380" s="274">
        <v>44927</v>
      </c>
      <c r="CG7380" s="273" t="s">
        <v>181</v>
      </c>
      <c r="CI7380" s="273" t="s">
        <v>208</v>
      </c>
      <c r="CJ7380" s="273" t="s">
        <v>2283</v>
      </c>
      <c r="CM7380" s="273" t="s">
        <v>73</v>
      </c>
      <c r="CN7380" s="273">
        <v>3</v>
      </c>
    </row>
    <row r="7381" spans="74:92">
      <c r="BV7381" s="273" t="s">
        <v>64</v>
      </c>
      <c r="BW7381" s="273" t="s">
        <v>404</v>
      </c>
      <c r="BX7381" s="273" t="s">
        <v>431</v>
      </c>
      <c r="BY7381" s="273" t="s">
        <v>447</v>
      </c>
      <c r="BZ7381" s="273" t="s">
        <v>167</v>
      </c>
      <c r="CA7381" s="273" t="s">
        <v>168</v>
      </c>
      <c r="CB7381" s="273" t="s">
        <v>313</v>
      </c>
      <c r="CC7381" s="273" t="s">
        <v>314</v>
      </c>
      <c r="CD7381" s="282">
        <v>14</v>
      </c>
      <c r="CE7381" s="274">
        <v>44927</v>
      </c>
      <c r="CF7381" s="273">
        <v>0</v>
      </c>
      <c r="CG7381" s="273" t="s">
        <v>80</v>
      </c>
      <c r="CH7381" s="273">
        <v>0</v>
      </c>
      <c r="CI7381" s="273" t="s">
        <v>80</v>
      </c>
      <c r="CM7381" s="273" t="s">
        <v>73</v>
      </c>
      <c r="CN7381" s="273">
        <v>3</v>
      </c>
    </row>
    <row r="7382" spans="74:92">
      <c r="BV7382" s="273" t="s">
        <v>64</v>
      </c>
      <c r="BW7382" s="273" t="s">
        <v>404</v>
      </c>
      <c r="BX7382" s="273" t="s">
        <v>431</v>
      </c>
      <c r="BY7382" s="273" t="s">
        <v>447</v>
      </c>
      <c r="BZ7382" s="273" t="s">
        <v>167</v>
      </c>
      <c r="CA7382" s="273" t="s">
        <v>168</v>
      </c>
      <c r="CB7382" s="273" t="s">
        <v>353</v>
      </c>
      <c r="CC7382" s="273" t="s">
        <v>354</v>
      </c>
      <c r="CD7382" s="282">
        <v>13</v>
      </c>
      <c r="CE7382" s="274">
        <v>44927</v>
      </c>
      <c r="CF7382" s="273">
        <v>0</v>
      </c>
      <c r="CG7382" s="273" t="s">
        <v>80</v>
      </c>
      <c r="CH7382" s="273">
        <v>0</v>
      </c>
      <c r="CI7382" s="273" t="s">
        <v>80</v>
      </c>
      <c r="CM7382" s="273" t="s">
        <v>73</v>
      </c>
      <c r="CN7382" s="273">
        <v>3</v>
      </c>
    </row>
    <row r="7383" spans="74:92">
      <c r="BV7383" s="273" t="s">
        <v>64</v>
      </c>
      <c r="BW7383" s="273" t="s">
        <v>404</v>
      </c>
      <c r="BX7383" s="273" t="s">
        <v>431</v>
      </c>
      <c r="BY7383" s="273" t="s">
        <v>447</v>
      </c>
      <c r="BZ7383" s="273" t="s">
        <v>151</v>
      </c>
      <c r="CA7383" s="273" t="s">
        <v>152</v>
      </c>
      <c r="CB7383" s="273" t="s">
        <v>161</v>
      </c>
      <c r="CC7383" s="273" t="s">
        <v>162</v>
      </c>
      <c r="CD7383" s="282">
        <v>11</v>
      </c>
      <c r="CE7383" s="274">
        <v>44927</v>
      </c>
      <c r="CF7383" s="273">
        <v>0</v>
      </c>
      <c r="CG7383" s="273" t="s">
        <v>80</v>
      </c>
      <c r="CH7383" s="273">
        <v>0</v>
      </c>
      <c r="CI7383" s="273" t="s">
        <v>80</v>
      </c>
      <c r="CM7383" s="273" t="s">
        <v>73</v>
      </c>
      <c r="CN7383" s="273">
        <v>3</v>
      </c>
    </row>
    <row r="7384" spans="74:92">
      <c r="BV7384" s="273" t="s">
        <v>64</v>
      </c>
      <c r="BW7384" s="273" t="s">
        <v>404</v>
      </c>
      <c r="BX7384" s="273" t="s">
        <v>431</v>
      </c>
      <c r="BY7384" s="273" t="s">
        <v>447</v>
      </c>
      <c r="BZ7384" s="273" t="s">
        <v>167</v>
      </c>
      <c r="CA7384" s="273" t="s">
        <v>168</v>
      </c>
      <c r="CB7384" s="273" t="s">
        <v>169</v>
      </c>
      <c r="CC7384" s="273" t="s">
        <v>170</v>
      </c>
      <c r="CD7384" s="282">
        <v>12</v>
      </c>
      <c r="CE7384" s="274">
        <v>44927</v>
      </c>
      <c r="CF7384" s="273">
        <v>0</v>
      </c>
      <c r="CG7384" s="273" t="s">
        <v>80</v>
      </c>
      <c r="CH7384" s="273">
        <v>0</v>
      </c>
      <c r="CI7384" s="273" t="s">
        <v>80</v>
      </c>
      <c r="CM7384" s="273" t="s">
        <v>73</v>
      </c>
      <c r="CN7384" s="273">
        <v>3</v>
      </c>
    </row>
    <row r="7385" spans="74:92">
      <c r="BV7385" s="273" t="s">
        <v>64</v>
      </c>
      <c r="BW7385" s="273" t="s">
        <v>404</v>
      </c>
      <c r="BX7385" s="273" t="s">
        <v>431</v>
      </c>
      <c r="BY7385" s="273" t="s">
        <v>447</v>
      </c>
      <c r="BZ7385" s="273" t="s">
        <v>138</v>
      </c>
      <c r="CA7385" s="273" t="s">
        <v>139</v>
      </c>
      <c r="CB7385" s="273" t="s">
        <v>140</v>
      </c>
      <c r="CC7385" s="273" t="s">
        <v>141</v>
      </c>
      <c r="CD7385" s="282">
        <v>9</v>
      </c>
      <c r="CE7385" s="274">
        <v>44927</v>
      </c>
      <c r="CF7385" s="273">
        <v>0</v>
      </c>
      <c r="CG7385" s="273" t="s">
        <v>80</v>
      </c>
      <c r="CH7385" s="273">
        <v>0</v>
      </c>
      <c r="CI7385" s="273" t="s">
        <v>80</v>
      </c>
      <c r="CM7385" s="273" t="s">
        <v>73</v>
      </c>
      <c r="CN7385" s="273">
        <v>3</v>
      </c>
    </row>
    <row r="7386" spans="74:92">
      <c r="BV7386" s="273" t="s">
        <v>64</v>
      </c>
      <c r="BW7386" s="273" t="s">
        <v>404</v>
      </c>
      <c r="BX7386" s="273" t="s">
        <v>431</v>
      </c>
      <c r="BY7386" s="273" t="s">
        <v>447</v>
      </c>
      <c r="BZ7386" s="273" t="s">
        <v>151</v>
      </c>
      <c r="CA7386" s="273" t="s">
        <v>152</v>
      </c>
      <c r="CB7386" s="273" t="s">
        <v>153</v>
      </c>
      <c r="CC7386" s="273" t="s">
        <v>154</v>
      </c>
      <c r="CD7386" s="282">
        <v>10</v>
      </c>
      <c r="CE7386" s="274">
        <v>44927</v>
      </c>
      <c r="CF7386" s="273">
        <v>0</v>
      </c>
      <c r="CG7386" s="273" t="s">
        <v>80</v>
      </c>
      <c r="CH7386" s="273">
        <v>0</v>
      </c>
      <c r="CI7386" s="273" t="s">
        <v>80</v>
      </c>
      <c r="CM7386" s="273" t="s">
        <v>73</v>
      </c>
      <c r="CN7386" s="273">
        <v>3</v>
      </c>
    </row>
    <row r="7387" spans="74:92">
      <c r="BV7387" s="273" t="s">
        <v>64</v>
      </c>
      <c r="BW7387" s="273" t="s">
        <v>404</v>
      </c>
      <c r="BX7387" s="273" t="s">
        <v>431</v>
      </c>
      <c r="BY7387" s="273" t="s">
        <v>447</v>
      </c>
      <c r="BZ7387" s="273" t="s">
        <v>110</v>
      </c>
      <c r="CA7387" s="273" t="s">
        <v>111</v>
      </c>
      <c r="CB7387" s="273" t="s">
        <v>117</v>
      </c>
      <c r="CC7387" s="273" t="s">
        <v>118</v>
      </c>
      <c r="CD7387" s="282">
        <v>5</v>
      </c>
      <c r="CE7387" s="274">
        <v>44927</v>
      </c>
      <c r="CF7387" s="273">
        <v>0</v>
      </c>
      <c r="CG7387" s="273" t="s">
        <v>2284</v>
      </c>
      <c r="CH7387" s="273">
        <v>0</v>
      </c>
      <c r="CI7387" s="273" t="s">
        <v>104</v>
      </c>
      <c r="CL7387" s="273" t="s">
        <v>2285</v>
      </c>
      <c r="CM7387" s="273" t="s">
        <v>73</v>
      </c>
      <c r="CN7387" s="273">
        <v>3</v>
      </c>
    </row>
    <row r="7388" spans="74:92">
      <c r="BV7388" s="273" t="s">
        <v>64</v>
      </c>
      <c r="BW7388" s="273" t="s">
        <v>404</v>
      </c>
      <c r="BX7388" s="273" t="s">
        <v>431</v>
      </c>
      <c r="BY7388" s="273" t="s">
        <v>447</v>
      </c>
      <c r="BZ7388" s="273" t="s">
        <v>126</v>
      </c>
      <c r="CA7388" s="273" t="s">
        <v>127</v>
      </c>
      <c r="CB7388" s="273" t="s">
        <v>133</v>
      </c>
      <c r="CC7388" s="273" t="s">
        <v>134</v>
      </c>
      <c r="CD7388" s="282">
        <v>7</v>
      </c>
      <c r="CE7388" s="274">
        <v>44927</v>
      </c>
      <c r="CI7388" s="273" t="s">
        <v>104</v>
      </c>
      <c r="CM7388" s="273" t="s">
        <v>73</v>
      </c>
      <c r="CN7388" s="273">
        <v>3</v>
      </c>
    </row>
    <row r="7389" spans="74:92">
      <c r="BV7389" s="273" t="s">
        <v>64</v>
      </c>
      <c r="BW7389" s="273" t="s">
        <v>404</v>
      </c>
      <c r="BX7389" s="273" t="s">
        <v>431</v>
      </c>
      <c r="BY7389" s="273" t="s">
        <v>447</v>
      </c>
      <c r="BZ7389" s="273" t="s">
        <v>126</v>
      </c>
      <c r="CA7389" s="273" t="s">
        <v>127</v>
      </c>
      <c r="CB7389" s="273" t="s">
        <v>128</v>
      </c>
      <c r="CC7389" s="273" t="s">
        <v>129</v>
      </c>
      <c r="CD7389" s="282">
        <v>6</v>
      </c>
      <c r="CE7389" s="274">
        <v>44927</v>
      </c>
      <c r="CI7389" s="273" t="s">
        <v>80</v>
      </c>
      <c r="CM7389" s="273" t="s">
        <v>73</v>
      </c>
      <c r="CN7389" s="273">
        <v>3</v>
      </c>
    </row>
    <row r="7390" spans="74:92">
      <c r="BV7390" s="273" t="s">
        <v>64</v>
      </c>
      <c r="BW7390" s="273" t="s">
        <v>404</v>
      </c>
      <c r="BX7390" s="273" t="s">
        <v>431</v>
      </c>
      <c r="BY7390" s="273" t="s">
        <v>447</v>
      </c>
      <c r="BZ7390" s="273" t="s">
        <v>110</v>
      </c>
      <c r="CA7390" s="273" t="s">
        <v>111</v>
      </c>
      <c r="CB7390" s="273" t="s">
        <v>112</v>
      </c>
      <c r="CC7390" s="273" t="s">
        <v>113</v>
      </c>
      <c r="CD7390" s="282">
        <v>4</v>
      </c>
      <c r="CE7390" s="274">
        <v>44927</v>
      </c>
      <c r="CF7390" s="273">
        <v>383.7</v>
      </c>
      <c r="CG7390" s="273" t="s">
        <v>80</v>
      </c>
      <c r="CH7390" s="273">
        <v>383.7</v>
      </c>
      <c r="CI7390" s="273" t="s">
        <v>80</v>
      </c>
      <c r="CM7390" s="273" t="s">
        <v>73</v>
      </c>
      <c r="CN7390" s="273">
        <v>3</v>
      </c>
    </row>
    <row r="7391" spans="74:92">
      <c r="BV7391" s="273" t="s">
        <v>64</v>
      </c>
      <c r="BW7391" s="273" t="s">
        <v>404</v>
      </c>
      <c r="BX7391" s="273" t="s">
        <v>431</v>
      </c>
      <c r="BY7391" s="273" t="s">
        <v>447</v>
      </c>
      <c r="BZ7391" s="273" t="s">
        <v>86</v>
      </c>
      <c r="CA7391" s="273" t="s">
        <v>87</v>
      </c>
      <c r="CB7391" s="273" t="s">
        <v>101</v>
      </c>
      <c r="CC7391" s="273" t="s">
        <v>102</v>
      </c>
      <c r="CD7391" s="282">
        <v>4</v>
      </c>
      <c r="CE7391" s="274">
        <v>44927</v>
      </c>
      <c r="CI7391" s="273" t="s">
        <v>104</v>
      </c>
      <c r="CM7391" s="273" t="s">
        <v>73</v>
      </c>
      <c r="CN7391" s="273">
        <v>3</v>
      </c>
    </row>
    <row r="7392" spans="74:92">
      <c r="BV7392" s="273" t="s">
        <v>64</v>
      </c>
      <c r="BW7392" s="273" t="s">
        <v>404</v>
      </c>
      <c r="BX7392" s="273" t="s">
        <v>431</v>
      </c>
      <c r="BY7392" s="273" t="s">
        <v>447</v>
      </c>
      <c r="BZ7392" s="273" t="s">
        <v>86</v>
      </c>
      <c r="CA7392" s="273" t="s">
        <v>87</v>
      </c>
      <c r="CB7392" s="273" t="s">
        <v>88</v>
      </c>
      <c r="CC7392" s="273" t="s">
        <v>89</v>
      </c>
      <c r="CD7392" s="282">
        <v>3</v>
      </c>
      <c r="CE7392" s="274">
        <v>44927</v>
      </c>
      <c r="CI7392" s="273" t="s">
        <v>80</v>
      </c>
      <c r="CM7392" s="273" t="s">
        <v>73</v>
      </c>
      <c r="CN7392" s="273">
        <v>3</v>
      </c>
    </row>
    <row r="7393" spans="74:92">
      <c r="BV7393" s="273" t="s">
        <v>64</v>
      </c>
      <c r="BW7393" s="273" t="s">
        <v>404</v>
      </c>
      <c r="BX7393" s="273" t="s">
        <v>431</v>
      </c>
      <c r="BY7393" s="273" t="s">
        <v>447</v>
      </c>
      <c r="BZ7393" s="273" t="s">
        <v>86</v>
      </c>
      <c r="CA7393" s="273" t="s">
        <v>87</v>
      </c>
      <c r="CB7393" s="273" t="s">
        <v>88</v>
      </c>
      <c r="CC7393" s="273" t="s">
        <v>89</v>
      </c>
      <c r="CD7393" s="282">
        <v>3</v>
      </c>
      <c r="CE7393" s="274">
        <v>44958</v>
      </c>
      <c r="CI7393" s="273" t="s">
        <v>80</v>
      </c>
      <c r="CM7393" s="273" t="s">
        <v>73</v>
      </c>
      <c r="CN7393" s="273">
        <v>3</v>
      </c>
    </row>
    <row r="7394" spans="74:92">
      <c r="BV7394" s="273" t="s">
        <v>64</v>
      </c>
      <c r="BW7394" s="273" t="s">
        <v>404</v>
      </c>
      <c r="BX7394" s="273" t="s">
        <v>431</v>
      </c>
      <c r="BY7394" s="273" t="s">
        <v>447</v>
      </c>
      <c r="BZ7394" s="273" t="s">
        <v>86</v>
      </c>
      <c r="CA7394" s="273" t="s">
        <v>87</v>
      </c>
      <c r="CB7394" s="273" t="s">
        <v>101</v>
      </c>
      <c r="CC7394" s="273" t="s">
        <v>102</v>
      </c>
      <c r="CD7394" s="282">
        <v>4</v>
      </c>
      <c r="CE7394" s="274">
        <v>44958</v>
      </c>
      <c r="CI7394" s="273" t="s">
        <v>104</v>
      </c>
      <c r="CM7394" s="273" t="s">
        <v>73</v>
      </c>
      <c r="CN7394" s="273">
        <v>3</v>
      </c>
    </row>
    <row r="7395" spans="74:92">
      <c r="BV7395" s="273" t="s">
        <v>64</v>
      </c>
      <c r="BW7395" s="273" t="s">
        <v>404</v>
      </c>
      <c r="BX7395" s="273" t="s">
        <v>431</v>
      </c>
      <c r="BY7395" s="273" t="s">
        <v>447</v>
      </c>
      <c r="BZ7395" s="273" t="s">
        <v>110</v>
      </c>
      <c r="CA7395" s="273" t="s">
        <v>111</v>
      </c>
      <c r="CB7395" s="273" t="s">
        <v>112</v>
      </c>
      <c r="CC7395" s="273" t="s">
        <v>113</v>
      </c>
      <c r="CD7395" s="282">
        <v>4</v>
      </c>
      <c r="CE7395" s="274">
        <v>44958</v>
      </c>
      <c r="CF7395" s="273">
        <v>320.5</v>
      </c>
      <c r="CG7395" s="273" t="s">
        <v>80</v>
      </c>
      <c r="CH7395" s="273">
        <v>320.5</v>
      </c>
      <c r="CI7395" s="273" t="s">
        <v>80</v>
      </c>
      <c r="CM7395" s="273" t="s">
        <v>73</v>
      </c>
      <c r="CN7395" s="273">
        <v>3</v>
      </c>
    </row>
    <row r="7396" spans="74:92">
      <c r="BV7396" s="273" t="s">
        <v>64</v>
      </c>
      <c r="BW7396" s="273" t="s">
        <v>404</v>
      </c>
      <c r="BX7396" s="273" t="s">
        <v>431</v>
      </c>
      <c r="BY7396" s="273" t="s">
        <v>447</v>
      </c>
      <c r="BZ7396" s="273" t="s">
        <v>126</v>
      </c>
      <c r="CA7396" s="273" t="s">
        <v>127</v>
      </c>
      <c r="CB7396" s="273" t="s">
        <v>128</v>
      </c>
      <c r="CC7396" s="273" t="s">
        <v>129</v>
      </c>
      <c r="CD7396" s="282">
        <v>6</v>
      </c>
      <c r="CE7396" s="274">
        <v>44958</v>
      </c>
      <c r="CI7396" s="273" t="s">
        <v>80</v>
      </c>
      <c r="CM7396" s="273" t="s">
        <v>73</v>
      </c>
      <c r="CN7396" s="273">
        <v>3</v>
      </c>
    </row>
    <row r="7397" spans="74:92">
      <c r="BV7397" s="273" t="s">
        <v>64</v>
      </c>
      <c r="BW7397" s="273" t="s">
        <v>404</v>
      </c>
      <c r="BX7397" s="273" t="s">
        <v>431</v>
      </c>
      <c r="BY7397" s="273" t="s">
        <v>447</v>
      </c>
      <c r="BZ7397" s="273" t="s">
        <v>126</v>
      </c>
      <c r="CA7397" s="273" t="s">
        <v>127</v>
      </c>
      <c r="CB7397" s="273" t="s">
        <v>133</v>
      </c>
      <c r="CC7397" s="273" t="s">
        <v>134</v>
      </c>
      <c r="CD7397" s="282">
        <v>7</v>
      </c>
      <c r="CE7397" s="274">
        <v>44958</v>
      </c>
      <c r="CI7397" s="273" t="s">
        <v>104</v>
      </c>
      <c r="CM7397" s="273" t="s">
        <v>73</v>
      </c>
      <c r="CN7397" s="273">
        <v>3</v>
      </c>
    </row>
    <row r="7398" spans="74:92">
      <c r="BV7398" s="273" t="s">
        <v>64</v>
      </c>
      <c r="BW7398" s="273" t="s">
        <v>404</v>
      </c>
      <c r="BX7398" s="273" t="s">
        <v>431</v>
      </c>
      <c r="BY7398" s="273" t="s">
        <v>447</v>
      </c>
      <c r="BZ7398" s="273" t="s">
        <v>110</v>
      </c>
      <c r="CA7398" s="273" t="s">
        <v>111</v>
      </c>
      <c r="CB7398" s="273" t="s">
        <v>117</v>
      </c>
      <c r="CC7398" s="273" t="s">
        <v>118</v>
      </c>
      <c r="CD7398" s="282">
        <v>5</v>
      </c>
      <c r="CE7398" s="274">
        <v>44958</v>
      </c>
      <c r="CF7398" s="273">
        <v>0</v>
      </c>
      <c r="CG7398" s="273" t="s">
        <v>2284</v>
      </c>
      <c r="CH7398" s="273">
        <v>0</v>
      </c>
      <c r="CI7398" s="273" t="s">
        <v>104</v>
      </c>
      <c r="CM7398" s="273" t="s">
        <v>73</v>
      </c>
      <c r="CN7398" s="273">
        <v>3</v>
      </c>
    </row>
    <row r="7399" spans="74:92">
      <c r="BV7399" s="273" t="s">
        <v>64</v>
      </c>
      <c r="BW7399" s="273" t="s">
        <v>404</v>
      </c>
      <c r="BX7399" s="273" t="s">
        <v>431</v>
      </c>
      <c r="BY7399" s="273" t="s">
        <v>447</v>
      </c>
      <c r="BZ7399" s="273" t="s">
        <v>151</v>
      </c>
      <c r="CA7399" s="273" t="s">
        <v>152</v>
      </c>
      <c r="CB7399" s="273" t="s">
        <v>153</v>
      </c>
      <c r="CC7399" s="273" t="s">
        <v>154</v>
      </c>
      <c r="CD7399" s="282">
        <v>10</v>
      </c>
      <c r="CE7399" s="274">
        <v>44958</v>
      </c>
      <c r="CF7399" s="273">
        <v>0</v>
      </c>
      <c r="CG7399" s="273" t="s">
        <v>80</v>
      </c>
      <c r="CH7399" s="273">
        <v>0</v>
      </c>
      <c r="CI7399" s="273" t="s">
        <v>80</v>
      </c>
      <c r="CM7399" s="273" t="s">
        <v>73</v>
      </c>
      <c r="CN7399" s="273">
        <v>3</v>
      </c>
    </row>
    <row r="7400" spans="74:92">
      <c r="BV7400" s="273" t="s">
        <v>64</v>
      </c>
      <c r="BW7400" s="273" t="s">
        <v>404</v>
      </c>
      <c r="BX7400" s="273" t="s">
        <v>431</v>
      </c>
      <c r="BY7400" s="273" t="s">
        <v>447</v>
      </c>
      <c r="BZ7400" s="273" t="s">
        <v>138</v>
      </c>
      <c r="CA7400" s="273" t="s">
        <v>139</v>
      </c>
      <c r="CB7400" s="273" t="s">
        <v>140</v>
      </c>
      <c r="CC7400" s="273" t="s">
        <v>141</v>
      </c>
      <c r="CD7400" s="282">
        <v>9</v>
      </c>
      <c r="CE7400" s="274">
        <v>44958</v>
      </c>
      <c r="CF7400" s="273">
        <v>0</v>
      </c>
      <c r="CG7400" s="273" t="s">
        <v>80</v>
      </c>
      <c r="CH7400" s="273">
        <v>0</v>
      </c>
      <c r="CI7400" s="273" t="s">
        <v>80</v>
      </c>
      <c r="CM7400" s="273" t="s">
        <v>73</v>
      </c>
      <c r="CN7400" s="273">
        <v>3</v>
      </c>
    </row>
    <row r="7401" spans="74:92">
      <c r="BV7401" s="273" t="s">
        <v>64</v>
      </c>
      <c r="BW7401" s="273" t="s">
        <v>404</v>
      </c>
      <c r="BX7401" s="273" t="s">
        <v>431</v>
      </c>
      <c r="BY7401" s="273" t="s">
        <v>447</v>
      </c>
      <c r="BZ7401" s="273" t="s">
        <v>167</v>
      </c>
      <c r="CA7401" s="273" t="s">
        <v>168</v>
      </c>
      <c r="CB7401" s="273" t="s">
        <v>169</v>
      </c>
      <c r="CC7401" s="273" t="s">
        <v>170</v>
      </c>
      <c r="CD7401" s="282">
        <v>12</v>
      </c>
      <c r="CE7401" s="274">
        <v>44958</v>
      </c>
      <c r="CF7401" s="273">
        <v>0</v>
      </c>
      <c r="CG7401" s="273" t="s">
        <v>80</v>
      </c>
      <c r="CH7401" s="273">
        <v>0</v>
      </c>
      <c r="CI7401" s="273" t="s">
        <v>80</v>
      </c>
      <c r="CM7401" s="273" t="s">
        <v>73</v>
      </c>
      <c r="CN7401" s="273">
        <v>3</v>
      </c>
    </row>
    <row r="7402" spans="74:92">
      <c r="BV7402" s="273" t="s">
        <v>64</v>
      </c>
      <c r="BW7402" s="273" t="s">
        <v>404</v>
      </c>
      <c r="BX7402" s="273" t="s">
        <v>431</v>
      </c>
      <c r="BY7402" s="273" t="s">
        <v>447</v>
      </c>
      <c r="BZ7402" s="273" t="s">
        <v>151</v>
      </c>
      <c r="CA7402" s="273" t="s">
        <v>152</v>
      </c>
      <c r="CB7402" s="273" t="s">
        <v>161</v>
      </c>
      <c r="CC7402" s="273" t="s">
        <v>162</v>
      </c>
      <c r="CD7402" s="282">
        <v>11</v>
      </c>
      <c r="CE7402" s="274">
        <v>44958</v>
      </c>
      <c r="CF7402" s="273">
        <v>0</v>
      </c>
      <c r="CG7402" s="273" t="s">
        <v>80</v>
      </c>
      <c r="CH7402" s="273">
        <v>0</v>
      </c>
      <c r="CI7402" s="273" t="s">
        <v>80</v>
      </c>
      <c r="CM7402" s="273" t="s">
        <v>73</v>
      </c>
      <c r="CN7402" s="273">
        <v>3</v>
      </c>
    </row>
    <row r="7403" spans="74:92">
      <c r="BV7403" s="273" t="s">
        <v>64</v>
      </c>
      <c r="BW7403" s="273" t="s">
        <v>404</v>
      </c>
      <c r="BX7403" s="273" t="s">
        <v>431</v>
      </c>
      <c r="BY7403" s="273" t="s">
        <v>447</v>
      </c>
      <c r="BZ7403" s="273" t="s">
        <v>167</v>
      </c>
      <c r="CA7403" s="273" t="s">
        <v>168</v>
      </c>
      <c r="CB7403" s="273" t="s">
        <v>353</v>
      </c>
      <c r="CC7403" s="273" t="s">
        <v>354</v>
      </c>
      <c r="CD7403" s="282">
        <v>13</v>
      </c>
      <c r="CE7403" s="274">
        <v>44958</v>
      </c>
      <c r="CF7403" s="273">
        <v>0</v>
      </c>
      <c r="CG7403" s="273" t="s">
        <v>80</v>
      </c>
      <c r="CH7403" s="273">
        <v>0</v>
      </c>
      <c r="CI7403" s="273" t="s">
        <v>80</v>
      </c>
      <c r="CM7403" s="273" t="s">
        <v>73</v>
      </c>
      <c r="CN7403" s="273">
        <v>3</v>
      </c>
    </row>
    <row r="7404" spans="74:92">
      <c r="BV7404" s="273" t="s">
        <v>64</v>
      </c>
      <c r="BW7404" s="273" t="s">
        <v>404</v>
      </c>
      <c r="BX7404" s="273" t="s">
        <v>431</v>
      </c>
      <c r="BY7404" s="273" t="s">
        <v>447</v>
      </c>
      <c r="BZ7404" s="273" t="s">
        <v>167</v>
      </c>
      <c r="CA7404" s="273" t="s">
        <v>168</v>
      </c>
      <c r="CB7404" s="273" t="s">
        <v>313</v>
      </c>
      <c r="CC7404" s="273" t="s">
        <v>314</v>
      </c>
      <c r="CD7404" s="282">
        <v>14</v>
      </c>
      <c r="CE7404" s="274">
        <v>44958</v>
      </c>
      <c r="CF7404" s="273">
        <v>0</v>
      </c>
      <c r="CG7404" s="273" t="s">
        <v>80</v>
      </c>
      <c r="CH7404" s="273">
        <v>0</v>
      </c>
      <c r="CI7404" s="273" t="s">
        <v>80</v>
      </c>
      <c r="CM7404" s="273" t="s">
        <v>73</v>
      </c>
      <c r="CN7404" s="273">
        <v>3</v>
      </c>
    </row>
    <row r="7405" spans="74:92">
      <c r="BV7405" s="273" t="s">
        <v>64</v>
      </c>
      <c r="BW7405" s="273" t="s">
        <v>404</v>
      </c>
      <c r="BX7405" s="273" t="s">
        <v>431</v>
      </c>
      <c r="BY7405" s="273" t="s">
        <v>447</v>
      </c>
      <c r="BZ7405" s="273" t="s">
        <v>204</v>
      </c>
      <c r="CA7405" s="273" t="s">
        <v>205</v>
      </c>
      <c r="CB7405" s="273" t="s">
        <v>206</v>
      </c>
      <c r="CC7405" s="273" t="s">
        <v>207</v>
      </c>
      <c r="CD7405" s="282">
        <v>0</v>
      </c>
      <c r="CE7405" s="274">
        <v>44958</v>
      </c>
      <c r="CG7405" s="273" t="s">
        <v>181</v>
      </c>
      <c r="CI7405" s="273" t="s">
        <v>208</v>
      </c>
      <c r="CJ7405" s="273" t="s">
        <v>2283</v>
      </c>
      <c r="CM7405" s="273" t="s">
        <v>73</v>
      </c>
      <c r="CN7405" s="273">
        <v>3</v>
      </c>
    </row>
    <row r="7406" spans="74:92">
      <c r="BV7406" s="273" t="s">
        <v>64</v>
      </c>
      <c r="BW7406" s="273" t="s">
        <v>404</v>
      </c>
      <c r="BX7406" s="273" t="s">
        <v>431</v>
      </c>
      <c r="BY7406" s="273" t="s">
        <v>447</v>
      </c>
      <c r="BZ7406" s="273" t="s">
        <v>86</v>
      </c>
      <c r="CA7406" s="273" t="s">
        <v>87</v>
      </c>
      <c r="CB7406" s="273" t="s">
        <v>179</v>
      </c>
      <c r="CC7406" s="273" t="s">
        <v>180</v>
      </c>
      <c r="CD7406" s="282">
        <v>1</v>
      </c>
      <c r="CE7406" s="274">
        <v>44958</v>
      </c>
      <c r="CI7406" s="273" t="s">
        <v>181</v>
      </c>
      <c r="CM7406" s="273" t="s">
        <v>73</v>
      </c>
      <c r="CN7406" s="273">
        <v>3</v>
      </c>
    </row>
    <row r="7407" spans="74:92">
      <c r="BV7407" s="273" t="s">
        <v>64</v>
      </c>
      <c r="BW7407" s="273" t="s">
        <v>404</v>
      </c>
      <c r="BX7407" s="273" t="s">
        <v>431</v>
      </c>
      <c r="BY7407" s="273" t="s">
        <v>447</v>
      </c>
      <c r="BZ7407" s="273" t="s">
        <v>167</v>
      </c>
      <c r="CA7407" s="273" t="s">
        <v>168</v>
      </c>
      <c r="CB7407" s="273" t="s">
        <v>319</v>
      </c>
      <c r="CC7407" s="273" t="s">
        <v>320</v>
      </c>
      <c r="CD7407" s="282">
        <v>15</v>
      </c>
      <c r="CE7407" s="274">
        <v>44958</v>
      </c>
      <c r="CF7407" s="273">
        <v>176</v>
      </c>
      <c r="CG7407" s="273" t="s">
        <v>80</v>
      </c>
      <c r="CH7407" s="273">
        <v>176</v>
      </c>
      <c r="CI7407" s="273" t="s">
        <v>80</v>
      </c>
      <c r="CM7407" s="273" t="s">
        <v>73</v>
      </c>
      <c r="CN7407" s="273">
        <v>3</v>
      </c>
    </row>
    <row r="7408" spans="74:92">
      <c r="BV7408" s="273" t="s">
        <v>64</v>
      </c>
      <c r="BW7408" s="273" t="s">
        <v>404</v>
      </c>
      <c r="BX7408" s="273" t="s">
        <v>431</v>
      </c>
      <c r="BY7408" s="273" t="s">
        <v>447</v>
      </c>
      <c r="BZ7408" s="273" t="s">
        <v>138</v>
      </c>
      <c r="CA7408" s="273" t="s">
        <v>139</v>
      </c>
      <c r="CB7408" s="273" t="s">
        <v>190</v>
      </c>
      <c r="CC7408" s="273" t="s">
        <v>191</v>
      </c>
      <c r="CD7408" s="282">
        <v>8</v>
      </c>
      <c r="CE7408" s="274">
        <v>44958</v>
      </c>
      <c r="CF7408" s="273">
        <v>0</v>
      </c>
      <c r="CG7408" s="273" t="s">
        <v>80</v>
      </c>
      <c r="CH7408" s="273">
        <v>0</v>
      </c>
      <c r="CI7408" s="273" t="s">
        <v>80</v>
      </c>
      <c r="CM7408" s="273" t="s">
        <v>73</v>
      </c>
      <c r="CN7408" s="273">
        <v>3</v>
      </c>
    </row>
    <row r="7409" spans="74:92">
      <c r="BV7409" s="273" t="s">
        <v>64</v>
      </c>
      <c r="BW7409" s="273" t="s">
        <v>404</v>
      </c>
      <c r="BX7409" s="273" t="s">
        <v>431</v>
      </c>
      <c r="BY7409" s="273" t="s">
        <v>447</v>
      </c>
      <c r="BZ7409" s="273" t="s">
        <v>86</v>
      </c>
      <c r="CA7409" s="273" t="s">
        <v>87</v>
      </c>
      <c r="CB7409" s="273" t="s">
        <v>233</v>
      </c>
      <c r="CC7409" s="273" t="s">
        <v>234</v>
      </c>
      <c r="CD7409" s="282">
        <v>1</v>
      </c>
      <c r="CE7409" s="274">
        <v>44958</v>
      </c>
      <c r="CI7409" s="273" t="s">
        <v>181</v>
      </c>
      <c r="CM7409" s="273" t="s">
        <v>73</v>
      </c>
      <c r="CN7409" s="273">
        <v>3</v>
      </c>
    </row>
    <row r="7410" spans="74:92">
      <c r="BV7410" s="273" t="s">
        <v>64</v>
      </c>
      <c r="BW7410" s="273" t="s">
        <v>404</v>
      </c>
      <c r="BX7410" s="273" t="s">
        <v>431</v>
      </c>
      <c r="BY7410" s="273" t="s">
        <v>447</v>
      </c>
      <c r="BZ7410" s="273" t="s">
        <v>86</v>
      </c>
      <c r="CA7410" s="273" t="s">
        <v>87</v>
      </c>
      <c r="CB7410" s="273" t="s">
        <v>217</v>
      </c>
      <c r="CC7410" s="273" t="s">
        <v>218</v>
      </c>
      <c r="CD7410" s="282">
        <v>2</v>
      </c>
      <c r="CE7410" s="274">
        <v>44958</v>
      </c>
      <c r="CI7410" s="273" t="s">
        <v>181</v>
      </c>
      <c r="CM7410" s="273" t="s">
        <v>73</v>
      </c>
      <c r="CN7410" s="273">
        <v>3</v>
      </c>
    </row>
    <row r="7411" spans="74:92">
      <c r="BV7411" s="273" t="s">
        <v>64</v>
      </c>
      <c r="BW7411" s="273" t="s">
        <v>404</v>
      </c>
      <c r="BX7411" s="273" t="s">
        <v>431</v>
      </c>
      <c r="BY7411" s="273" t="s">
        <v>447</v>
      </c>
      <c r="BZ7411" s="273" t="s">
        <v>86</v>
      </c>
      <c r="CA7411" s="273" t="s">
        <v>87</v>
      </c>
      <c r="CB7411" s="273" t="s">
        <v>225</v>
      </c>
      <c r="CC7411" s="273" t="s">
        <v>226</v>
      </c>
      <c r="CD7411" s="282">
        <v>5</v>
      </c>
      <c r="CE7411" s="274">
        <v>44958</v>
      </c>
      <c r="CI7411" s="273" t="s">
        <v>80</v>
      </c>
      <c r="CM7411" s="273" t="s">
        <v>73</v>
      </c>
      <c r="CN7411" s="273">
        <v>3</v>
      </c>
    </row>
    <row r="7412" spans="74:92">
      <c r="BV7412" s="273" t="s">
        <v>64</v>
      </c>
      <c r="BW7412" s="273" t="s">
        <v>404</v>
      </c>
      <c r="BX7412" s="273" t="s">
        <v>431</v>
      </c>
      <c r="BY7412" s="273" t="s">
        <v>447</v>
      </c>
      <c r="BZ7412" s="273" t="s">
        <v>86</v>
      </c>
      <c r="CA7412" s="273" t="s">
        <v>87</v>
      </c>
      <c r="CB7412" s="273" t="s">
        <v>225</v>
      </c>
      <c r="CC7412" s="273" t="s">
        <v>226</v>
      </c>
      <c r="CD7412" s="282">
        <v>5</v>
      </c>
      <c r="CE7412" s="274">
        <v>44986</v>
      </c>
      <c r="CI7412" s="273" t="s">
        <v>80</v>
      </c>
      <c r="CM7412" s="273" t="s">
        <v>73</v>
      </c>
      <c r="CN7412" s="273">
        <v>3</v>
      </c>
    </row>
    <row r="7413" spans="74:92">
      <c r="BV7413" s="273" t="s">
        <v>64</v>
      </c>
      <c r="BW7413" s="273" t="s">
        <v>404</v>
      </c>
      <c r="BX7413" s="273" t="s">
        <v>431</v>
      </c>
      <c r="BY7413" s="273" t="s">
        <v>447</v>
      </c>
      <c r="BZ7413" s="273" t="s">
        <v>86</v>
      </c>
      <c r="CA7413" s="273" t="s">
        <v>87</v>
      </c>
      <c r="CB7413" s="273" t="s">
        <v>217</v>
      </c>
      <c r="CC7413" s="273" t="s">
        <v>218</v>
      </c>
      <c r="CD7413" s="282">
        <v>2</v>
      </c>
      <c r="CE7413" s="274">
        <v>44986</v>
      </c>
      <c r="CI7413" s="273" t="s">
        <v>181</v>
      </c>
      <c r="CM7413" s="273" t="s">
        <v>73</v>
      </c>
      <c r="CN7413" s="273">
        <v>3</v>
      </c>
    </row>
    <row r="7414" spans="74:92">
      <c r="BV7414" s="273" t="s">
        <v>64</v>
      </c>
      <c r="BW7414" s="273" t="s">
        <v>404</v>
      </c>
      <c r="BX7414" s="273" t="s">
        <v>431</v>
      </c>
      <c r="BY7414" s="273" t="s">
        <v>447</v>
      </c>
      <c r="BZ7414" s="273" t="s">
        <v>86</v>
      </c>
      <c r="CA7414" s="273" t="s">
        <v>87</v>
      </c>
      <c r="CB7414" s="273" t="s">
        <v>233</v>
      </c>
      <c r="CC7414" s="273" t="s">
        <v>234</v>
      </c>
      <c r="CD7414" s="282">
        <v>1</v>
      </c>
      <c r="CE7414" s="274">
        <v>44986</v>
      </c>
      <c r="CI7414" s="273" t="s">
        <v>181</v>
      </c>
      <c r="CM7414" s="273" t="s">
        <v>73</v>
      </c>
      <c r="CN7414" s="273">
        <v>3</v>
      </c>
    </row>
    <row r="7415" spans="74:92">
      <c r="BV7415" s="273" t="s">
        <v>64</v>
      </c>
      <c r="BW7415" s="273" t="s">
        <v>404</v>
      </c>
      <c r="BX7415" s="273" t="s">
        <v>431</v>
      </c>
      <c r="BY7415" s="273" t="s">
        <v>447</v>
      </c>
      <c r="BZ7415" s="273" t="s">
        <v>138</v>
      </c>
      <c r="CA7415" s="273" t="s">
        <v>139</v>
      </c>
      <c r="CB7415" s="273" t="s">
        <v>190</v>
      </c>
      <c r="CC7415" s="273" t="s">
        <v>191</v>
      </c>
      <c r="CD7415" s="282">
        <v>8</v>
      </c>
      <c r="CE7415" s="274">
        <v>44986</v>
      </c>
      <c r="CF7415" s="273">
        <v>0</v>
      </c>
      <c r="CG7415" s="273" t="s">
        <v>80</v>
      </c>
      <c r="CH7415" s="273">
        <v>0</v>
      </c>
      <c r="CI7415" s="273" t="s">
        <v>80</v>
      </c>
      <c r="CM7415" s="273" t="s">
        <v>73</v>
      </c>
      <c r="CN7415" s="273">
        <v>3</v>
      </c>
    </row>
    <row r="7416" spans="74:92">
      <c r="BV7416" s="273" t="s">
        <v>64</v>
      </c>
      <c r="BW7416" s="273" t="s">
        <v>404</v>
      </c>
      <c r="BX7416" s="273" t="s">
        <v>431</v>
      </c>
      <c r="BY7416" s="273" t="s">
        <v>447</v>
      </c>
      <c r="BZ7416" s="273" t="s">
        <v>167</v>
      </c>
      <c r="CA7416" s="273" t="s">
        <v>168</v>
      </c>
      <c r="CB7416" s="273" t="s">
        <v>319</v>
      </c>
      <c r="CC7416" s="273" t="s">
        <v>320</v>
      </c>
      <c r="CD7416" s="282">
        <v>15</v>
      </c>
      <c r="CE7416" s="274">
        <v>44986</v>
      </c>
      <c r="CF7416" s="273">
        <v>308</v>
      </c>
      <c r="CG7416" s="273" t="s">
        <v>80</v>
      </c>
      <c r="CH7416" s="273">
        <v>308</v>
      </c>
      <c r="CI7416" s="273" t="s">
        <v>80</v>
      </c>
      <c r="CM7416" s="273" t="s">
        <v>73</v>
      </c>
      <c r="CN7416" s="273">
        <v>3</v>
      </c>
    </row>
    <row r="7417" spans="74:92">
      <c r="BV7417" s="273" t="s">
        <v>64</v>
      </c>
      <c r="BW7417" s="273" t="s">
        <v>404</v>
      </c>
      <c r="BX7417" s="273" t="s">
        <v>431</v>
      </c>
      <c r="BY7417" s="273" t="s">
        <v>447</v>
      </c>
      <c r="BZ7417" s="273" t="s">
        <v>86</v>
      </c>
      <c r="CA7417" s="273" t="s">
        <v>87</v>
      </c>
      <c r="CB7417" s="273" t="s">
        <v>179</v>
      </c>
      <c r="CC7417" s="273" t="s">
        <v>180</v>
      </c>
      <c r="CD7417" s="282">
        <v>1</v>
      </c>
      <c r="CE7417" s="274">
        <v>44986</v>
      </c>
      <c r="CI7417" s="273" t="s">
        <v>181</v>
      </c>
      <c r="CM7417" s="273" t="s">
        <v>73</v>
      </c>
      <c r="CN7417" s="273">
        <v>3</v>
      </c>
    </row>
    <row r="7418" spans="74:92">
      <c r="BV7418" s="273" t="s">
        <v>64</v>
      </c>
      <c r="BW7418" s="273" t="s">
        <v>404</v>
      </c>
      <c r="BX7418" s="273" t="s">
        <v>431</v>
      </c>
      <c r="BY7418" s="273" t="s">
        <v>447</v>
      </c>
      <c r="BZ7418" s="273" t="s">
        <v>204</v>
      </c>
      <c r="CA7418" s="273" t="s">
        <v>205</v>
      </c>
      <c r="CB7418" s="273" t="s">
        <v>206</v>
      </c>
      <c r="CC7418" s="273" t="s">
        <v>207</v>
      </c>
      <c r="CD7418" s="282">
        <v>0</v>
      </c>
      <c r="CE7418" s="274">
        <v>44986</v>
      </c>
      <c r="CG7418" s="273" t="s">
        <v>181</v>
      </c>
      <c r="CI7418" s="273" t="s">
        <v>208</v>
      </c>
      <c r="CJ7418" s="273" t="s">
        <v>2283</v>
      </c>
      <c r="CM7418" s="273" t="s">
        <v>73</v>
      </c>
      <c r="CN7418" s="273">
        <v>3</v>
      </c>
    </row>
    <row r="7419" spans="74:92">
      <c r="BV7419" s="273" t="s">
        <v>64</v>
      </c>
      <c r="BW7419" s="273" t="s">
        <v>404</v>
      </c>
      <c r="BX7419" s="273" t="s">
        <v>431</v>
      </c>
      <c r="BY7419" s="273" t="s">
        <v>447</v>
      </c>
      <c r="BZ7419" s="273" t="s">
        <v>167</v>
      </c>
      <c r="CA7419" s="273" t="s">
        <v>168</v>
      </c>
      <c r="CB7419" s="273" t="s">
        <v>313</v>
      </c>
      <c r="CC7419" s="273" t="s">
        <v>314</v>
      </c>
      <c r="CD7419" s="282">
        <v>14</v>
      </c>
      <c r="CE7419" s="274">
        <v>44986</v>
      </c>
      <c r="CF7419" s="273">
        <v>0</v>
      </c>
      <c r="CG7419" s="273" t="s">
        <v>80</v>
      </c>
      <c r="CH7419" s="273">
        <v>0</v>
      </c>
      <c r="CI7419" s="273" t="s">
        <v>80</v>
      </c>
      <c r="CM7419" s="273" t="s">
        <v>73</v>
      </c>
      <c r="CN7419" s="273">
        <v>3</v>
      </c>
    </row>
    <row r="7420" spans="74:92">
      <c r="BV7420" s="273" t="s">
        <v>64</v>
      </c>
      <c r="BW7420" s="273" t="s">
        <v>404</v>
      </c>
      <c r="BX7420" s="273" t="s">
        <v>431</v>
      </c>
      <c r="BY7420" s="273" t="s">
        <v>447</v>
      </c>
      <c r="BZ7420" s="273" t="s">
        <v>167</v>
      </c>
      <c r="CA7420" s="273" t="s">
        <v>168</v>
      </c>
      <c r="CB7420" s="273" t="s">
        <v>353</v>
      </c>
      <c r="CC7420" s="273" t="s">
        <v>354</v>
      </c>
      <c r="CD7420" s="282">
        <v>13</v>
      </c>
      <c r="CE7420" s="274">
        <v>44986</v>
      </c>
      <c r="CF7420" s="273">
        <v>0</v>
      </c>
      <c r="CG7420" s="273" t="s">
        <v>80</v>
      </c>
      <c r="CH7420" s="273">
        <v>0</v>
      </c>
      <c r="CI7420" s="273" t="s">
        <v>80</v>
      </c>
      <c r="CM7420" s="273" t="s">
        <v>73</v>
      </c>
      <c r="CN7420" s="273">
        <v>3</v>
      </c>
    </row>
    <row r="7421" spans="74:92">
      <c r="BV7421" s="273" t="s">
        <v>64</v>
      </c>
      <c r="BW7421" s="273" t="s">
        <v>404</v>
      </c>
      <c r="BX7421" s="273" t="s">
        <v>431</v>
      </c>
      <c r="BY7421" s="273" t="s">
        <v>447</v>
      </c>
      <c r="BZ7421" s="273" t="s">
        <v>151</v>
      </c>
      <c r="CA7421" s="273" t="s">
        <v>152</v>
      </c>
      <c r="CB7421" s="273" t="s">
        <v>161</v>
      </c>
      <c r="CC7421" s="273" t="s">
        <v>162</v>
      </c>
      <c r="CD7421" s="282">
        <v>11</v>
      </c>
      <c r="CE7421" s="274">
        <v>44986</v>
      </c>
      <c r="CF7421" s="273">
        <v>0</v>
      </c>
      <c r="CG7421" s="273" t="s">
        <v>80</v>
      </c>
      <c r="CH7421" s="273">
        <v>0</v>
      </c>
      <c r="CI7421" s="273" t="s">
        <v>80</v>
      </c>
      <c r="CM7421" s="273" t="s">
        <v>73</v>
      </c>
      <c r="CN7421" s="273">
        <v>3</v>
      </c>
    </row>
    <row r="7422" spans="74:92">
      <c r="BV7422" s="273" t="s">
        <v>64</v>
      </c>
      <c r="BW7422" s="273" t="s">
        <v>404</v>
      </c>
      <c r="BX7422" s="273" t="s">
        <v>431</v>
      </c>
      <c r="BY7422" s="273" t="s">
        <v>447</v>
      </c>
      <c r="BZ7422" s="273" t="s">
        <v>167</v>
      </c>
      <c r="CA7422" s="273" t="s">
        <v>168</v>
      </c>
      <c r="CB7422" s="273" t="s">
        <v>169</v>
      </c>
      <c r="CC7422" s="273" t="s">
        <v>170</v>
      </c>
      <c r="CD7422" s="282">
        <v>12</v>
      </c>
      <c r="CE7422" s="274">
        <v>44986</v>
      </c>
      <c r="CF7422" s="273">
        <v>0</v>
      </c>
      <c r="CG7422" s="273" t="s">
        <v>80</v>
      </c>
      <c r="CH7422" s="273">
        <v>0</v>
      </c>
      <c r="CI7422" s="273" t="s">
        <v>80</v>
      </c>
      <c r="CM7422" s="273" t="s">
        <v>73</v>
      </c>
      <c r="CN7422" s="273">
        <v>3</v>
      </c>
    </row>
    <row r="7423" spans="74:92">
      <c r="BV7423" s="273" t="s">
        <v>64</v>
      </c>
      <c r="BW7423" s="273" t="s">
        <v>404</v>
      </c>
      <c r="BX7423" s="273" t="s">
        <v>431</v>
      </c>
      <c r="BY7423" s="273" t="s">
        <v>447</v>
      </c>
      <c r="BZ7423" s="273" t="s">
        <v>138</v>
      </c>
      <c r="CA7423" s="273" t="s">
        <v>139</v>
      </c>
      <c r="CB7423" s="273" t="s">
        <v>140</v>
      </c>
      <c r="CC7423" s="273" t="s">
        <v>141</v>
      </c>
      <c r="CD7423" s="282">
        <v>9</v>
      </c>
      <c r="CE7423" s="274">
        <v>44986</v>
      </c>
      <c r="CF7423" s="273">
        <v>0</v>
      </c>
      <c r="CG7423" s="273" t="s">
        <v>80</v>
      </c>
      <c r="CH7423" s="273">
        <v>0</v>
      </c>
      <c r="CI7423" s="273" t="s">
        <v>80</v>
      </c>
      <c r="CM7423" s="273" t="s">
        <v>73</v>
      </c>
      <c r="CN7423" s="273">
        <v>3</v>
      </c>
    </row>
    <row r="7424" spans="74:92">
      <c r="BV7424" s="273" t="s">
        <v>64</v>
      </c>
      <c r="BW7424" s="273" t="s">
        <v>404</v>
      </c>
      <c r="BX7424" s="273" t="s">
        <v>431</v>
      </c>
      <c r="BY7424" s="273" t="s">
        <v>447</v>
      </c>
      <c r="BZ7424" s="273" t="s">
        <v>151</v>
      </c>
      <c r="CA7424" s="273" t="s">
        <v>152</v>
      </c>
      <c r="CB7424" s="273" t="s">
        <v>153</v>
      </c>
      <c r="CC7424" s="273" t="s">
        <v>154</v>
      </c>
      <c r="CD7424" s="282">
        <v>10</v>
      </c>
      <c r="CE7424" s="274">
        <v>44986</v>
      </c>
      <c r="CF7424" s="273">
        <v>0</v>
      </c>
      <c r="CG7424" s="273" t="s">
        <v>80</v>
      </c>
      <c r="CH7424" s="273">
        <v>0</v>
      </c>
      <c r="CI7424" s="273" t="s">
        <v>80</v>
      </c>
      <c r="CM7424" s="273" t="s">
        <v>73</v>
      </c>
      <c r="CN7424" s="273">
        <v>3</v>
      </c>
    </row>
    <row r="7425" spans="74:92">
      <c r="BV7425" s="273" t="s">
        <v>64</v>
      </c>
      <c r="BW7425" s="273" t="s">
        <v>404</v>
      </c>
      <c r="BX7425" s="273" t="s">
        <v>431</v>
      </c>
      <c r="BY7425" s="273" t="s">
        <v>447</v>
      </c>
      <c r="BZ7425" s="273" t="s">
        <v>110</v>
      </c>
      <c r="CA7425" s="273" t="s">
        <v>111</v>
      </c>
      <c r="CB7425" s="273" t="s">
        <v>117</v>
      </c>
      <c r="CC7425" s="273" t="s">
        <v>118</v>
      </c>
      <c r="CD7425" s="282">
        <v>5</v>
      </c>
      <c r="CE7425" s="274">
        <v>44986</v>
      </c>
      <c r="CF7425" s="273">
        <v>0</v>
      </c>
      <c r="CG7425" s="273" t="s">
        <v>2284</v>
      </c>
      <c r="CH7425" s="273">
        <v>0</v>
      </c>
      <c r="CI7425" s="273" t="s">
        <v>104</v>
      </c>
      <c r="CM7425" s="273" t="s">
        <v>73</v>
      </c>
      <c r="CN7425" s="273">
        <v>3</v>
      </c>
    </row>
    <row r="7426" spans="74:92">
      <c r="BV7426" s="273" t="s">
        <v>64</v>
      </c>
      <c r="BW7426" s="273" t="s">
        <v>404</v>
      </c>
      <c r="BX7426" s="273" t="s">
        <v>431</v>
      </c>
      <c r="BY7426" s="273" t="s">
        <v>447</v>
      </c>
      <c r="BZ7426" s="273" t="s">
        <v>126</v>
      </c>
      <c r="CA7426" s="273" t="s">
        <v>127</v>
      </c>
      <c r="CB7426" s="273" t="s">
        <v>133</v>
      </c>
      <c r="CC7426" s="273" t="s">
        <v>134</v>
      </c>
      <c r="CD7426" s="282">
        <v>7</v>
      </c>
      <c r="CE7426" s="274">
        <v>44986</v>
      </c>
      <c r="CI7426" s="273" t="s">
        <v>104</v>
      </c>
      <c r="CM7426" s="273" t="s">
        <v>73</v>
      </c>
      <c r="CN7426" s="273">
        <v>3</v>
      </c>
    </row>
    <row r="7427" spans="74:92">
      <c r="BV7427" s="273" t="s">
        <v>64</v>
      </c>
      <c r="BW7427" s="273" t="s">
        <v>404</v>
      </c>
      <c r="BX7427" s="273" t="s">
        <v>431</v>
      </c>
      <c r="BY7427" s="273" t="s">
        <v>447</v>
      </c>
      <c r="BZ7427" s="273" t="s">
        <v>126</v>
      </c>
      <c r="CA7427" s="273" t="s">
        <v>127</v>
      </c>
      <c r="CB7427" s="273" t="s">
        <v>128</v>
      </c>
      <c r="CC7427" s="273" t="s">
        <v>129</v>
      </c>
      <c r="CD7427" s="282">
        <v>6</v>
      </c>
      <c r="CE7427" s="274">
        <v>44986</v>
      </c>
      <c r="CI7427" s="273" t="s">
        <v>80</v>
      </c>
      <c r="CM7427" s="273" t="s">
        <v>73</v>
      </c>
      <c r="CN7427" s="273">
        <v>3</v>
      </c>
    </row>
    <row r="7428" spans="74:92">
      <c r="BV7428" s="273" t="s">
        <v>64</v>
      </c>
      <c r="BW7428" s="273" t="s">
        <v>404</v>
      </c>
      <c r="BX7428" s="273" t="s">
        <v>431</v>
      </c>
      <c r="BY7428" s="273" t="s">
        <v>447</v>
      </c>
      <c r="BZ7428" s="273" t="s">
        <v>110</v>
      </c>
      <c r="CA7428" s="273" t="s">
        <v>111</v>
      </c>
      <c r="CB7428" s="273" t="s">
        <v>112</v>
      </c>
      <c r="CC7428" s="273" t="s">
        <v>113</v>
      </c>
      <c r="CD7428" s="282">
        <v>4</v>
      </c>
      <c r="CE7428" s="274">
        <v>44986</v>
      </c>
      <c r="CF7428" s="273">
        <v>413.7</v>
      </c>
      <c r="CG7428" s="273" t="s">
        <v>80</v>
      </c>
      <c r="CH7428" s="273">
        <v>413.7</v>
      </c>
      <c r="CI7428" s="273" t="s">
        <v>80</v>
      </c>
      <c r="CM7428" s="273" t="s">
        <v>73</v>
      </c>
      <c r="CN7428" s="273">
        <v>3</v>
      </c>
    </row>
    <row r="7429" spans="74:92">
      <c r="BV7429" s="273" t="s">
        <v>64</v>
      </c>
      <c r="BW7429" s="273" t="s">
        <v>404</v>
      </c>
      <c r="BX7429" s="273" t="s">
        <v>431</v>
      </c>
      <c r="BY7429" s="273" t="s">
        <v>447</v>
      </c>
      <c r="BZ7429" s="273" t="s">
        <v>86</v>
      </c>
      <c r="CA7429" s="273" t="s">
        <v>87</v>
      </c>
      <c r="CB7429" s="273" t="s">
        <v>101</v>
      </c>
      <c r="CC7429" s="273" t="s">
        <v>102</v>
      </c>
      <c r="CD7429" s="282">
        <v>4</v>
      </c>
      <c r="CE7429" s="274">
        <v>44986</v>
      </c>
      <c r="CI7429" s="273" t="s">
        <v>104</v>
      </c>
      <c r="CM7429" s="273" t="s">
        <v>73</v>
      </c>
      <c r="CN7429" s="273">
        <v>3</v>
      </c>
    </row>
    <row r="7430" spans="74:92">
      <c r="BV7430" s="273" t="s">
        <v>64</v>
      </c>
      <c r="BW7430" s="273" t="s">
        <v>404</v>
      </c>
      <c r="BX7430" s="273" t="s">
        <v>431</v>
      </c>
      <c r="BY7430" s="273" t="s">
        <v>447</v>
      </c>
      <c r="BZ7430" s="273" t="s">
        <v>86</v>
      </c>
      <c r="CA7430" s="273" t="s">
        <v>87</v>
      </c>
      <c r="CB7430" s="273" t="s">
        <v>88</v>
      </c>
      <c r="CC7430" s="273" t="s">
        <v>89</v>
      </c>
      <c r="CD7430" s="282">
        <v>3</v>
      </c>
      <c r="CE7430" s="274">
        <v>44986</v>
      </c>
      <c r="CI7430" s="273" t="s">
        <v>80</v>
      </c>
      <c r="CM7430" s="273" t="s">
        <v>73</v>
      </c>
      <c r="CN7430" s="273">
        <v>3</v>
      </c>
    </row>
    <row r="7431" spans="74:92">
      <c r="BV7431" s="273" t="s">
        <v>64</v>
      </c>
      <c r="BW7431" s="273" t="s">
        <v>404</v>
      </c>
      <c r="BX7431" s="273" t="s">
        <v>431</v>
      </c>
      <c r="BY7431" s="273" t="s">
        <v>447</v>
      </c>
      <c r="BZ7431" s="273" t="s">
        <v>86</v>
      </c>
      <c r="CA7431" s="273" t="s">
        <v>87</v>
      </c>
      <c r="CB7431" s="273" t="s">
        <v>88</v>
      </c>
      <c r="CC7431" s="273" t="s">
        <v>89</v>
      </c>
      <c r="CD7431" s="282">
        <v>3</v>
      </c>
      <c r="CE7431" s="274">
        <v>45017</v>
      </c>
      <c r="CI7431" s="273" t="s">
        <v>80</v>
      </c>
      <c r="CM7431" s="273" t="s">
        <v>73</v>
      </c>
      <c r="CN7431" s="273">
        <v>3</v>
      </c>
    </row>
    <row r="7432" spans="74:92">
      <c r="BV7432" s="273" t="s">
        <v>64</v>
      </c>
      <c r="BW7432" s="273" t="s">
        <v>404</v>
      </c>
      <c r="BX7432" s="273" t="s">
        <v>431</v>
      </c>
      <c r="BY7432" s="273" t="s">
        <v>447</v>
      </c>
      <c r="BZ7432" s="273" t="s">
        <v>86</v>
      </c>
      <c r="CA7432" s="273" t="s">
        <v>87</v>
      </c>
      <c r="CB7432" s="273" t="s">
        <v>101</v>
      </c>
      <c r="CC7432" s="273" t="s">
        <v>102</v>
      </c>
      <c r="CD7432" s="282">
        <v>4</v>
      </c>
      <c r="CE7432" s="274">
        <v>45017</v>
      </c>
      <c r="CI7432" s="273" t="s">
        <v>104</v>
      </c>
      <c r="CM7432" s="273" t="s">
        <v>73</v>
      </c>
      <c r="CN7432" s="273">
        <v>3</v>
      </c>
    </row>
    <row r="7433" spans="74:92">
      <c r="BV7433" s="273" t="s">
        <v>64</v>
      </c>
      <c r="BW7433" s="273" t="s">
        <v>404</v>
      </c>
      <c r="BX7433" s="273" t="s">
        <v>431</v>
      </c>
      <c r="BY7433" s="273" t="s">
        <v>447</v>
      </c>
      <c r="BZ7433" s="273" t="s">
        <v>110</v>
      </c>
      <c r="CA7433" s="273" t="s">
        <v>111</v>
      </c>
      <c r="CB7433" s="273" t="s">
        <v>112</v>
      </c>
      <c r="CC7433" s="273" t="s">
        <v>113</v>
      </c>
      <c r="CD7433" s="282">
        <v>4</v>
      </c>
      <c r="CE7433" s="274">
        <v>45017</v>
      </c>
      <c r="CF7433" s="273">
        <v>375.5</v>
      </c>
      <c r="CG7433" s="273" t="s">
        <v>80</v>
      </c>
      <c r="CH7433" s="273">
        <v>375.5</v>
      </c>
      <c r="CI7433" s="273" t="s">
        <v>80</v>
      </c>
      <c r="CM7433" s="273" t="s">
        <v>73</v>
      </c>
      <c r="CN7433" s="273">
        <v>3</v>
      </c>
    </row>
    <row r="7434" spans="74:92">
      <c r="BV7434" s="273" t="s">
        <v>64</v>
      </c>
      <c r="BW7434" s="273" t="s">
        <v>404</v>
      </c>
      <c r="BX7434" s="273" t="s">
        <v>431</v>
      </c>
      <c r="BY7434" s="273" t="s">
        <v>447</v>
      </c>
      <c r="BZ7434" s="273" t="s">
        <v>126</v>
      </c>
      <c r="CA7434" s="273" t="s">
        <v>127</v>
      </c>
      <c r="CB7434" s="273" t="s">
        <v>128</v>
      </c>
      <c r="CC7434" s="273" t="s">
        <v>129</v>
      </c>
      <c r="CD7434" s="282">
        <v>6</v>
      </c>
      <c r="CE7434" s="274">
        <v>45017</v>
      </c>
      <c r="CI7434" s="273" t="s">
        <v>80</v>
      </c>
      <c r="CM7434" s="273" t="s">
        <v>73</v>
      </c>
      <c r="CN7434" s="273">
        <v>3</v>
      </c>
    </row>
    <row r="7435" spans="74:92">
      <c r="BV7435" s="273" t="s">
        <v>64</v>
      </c>
      <c r="BW7435" s="273" t="s">
        <v>404</v>
      </c>
      <c r="BX7435" s="273" t="s">
        <v>431</v>
      </c>
      <c r="BY7435" s="273" t="s">
        <v>447</v>
      </c>
      <c r="BZ7435" s="273" t="s">
        <v>126</v>
      </c>
      <c r="CA7435" s="273" t="s">
        <v>127</v>
      </c>
      <c r="CB7435" s="273" t="s">
        <v>133</v>
      </c>
      <c r="CC7435" s="273" t="s">
        <v>134</v>
      </c>
      <c r="CD7435" s="282">
        <v>7</v>
      </c>
      <c r="CE7435" s="274">
        <v>45017</v>
      </c>
      <c r="CI7435" s="273" t="s">
        <v>104</v>
      </c>
      <c r="CM7435" s="273" t="s">
        <v>73</v>
      </c>
      <c r="CN7435" s="273">
        <v>3</v>
      </c>
    </row>
    <row r="7436" spans="74:92">
      <c r="BV7436" s="273" t="s">
        <v>64</v>
      </c>
      <c r="BW7436" s="273" t="s">
        <v>404</v>
      </c>
      <c r="BX7436" s="273" t="s">
        <v>431</v>
      </c>
      <c r="BY7436" s="273" t="s">
        <v>447</v>
      </c>
      <c r="BZ7436" s="273" t="s">
        <v>110</v>
      </c>
      <c r="CA7436" s="273" t="s">
        <v>111</v>
      </c>
      <c r="CB7436" s="273" t="s">
        <v>117</v>
      </c>
      <c r="CC7436" s="273" t="s">
        <v>118</v>
      </c>
      <c r="CD7436" s="282">
        <v>5</v>
      </c>
      <c r="CE7436" s="274">
        <v>45017</v>
      </c>
      <c r="CF7436" s="273">
        <v>0</v>
      </c>
      <c r="CG7436" s="273" t="s">
        <v>2284</v>
      </c>
      <c r="CH7436" s="273">
        <v>0</v>
      </c>
      <c r="CI7436" s="273" t="s">
        <v>104</v>
      </c>
      <c r="CM7436" s="273" t="s">
        <v>73</v>
      </c>
      <c r="CN7436" s="273">
        <v>3</v>
      </c>
    </row>
    <row r="7437" spans="74:92">
      <c r="BV7437" s="273" t="s">
        <v>64</v>
      </c>
      <c r="BW7437" s="273" t="s">
        <v>404</v>
      </c>
      <c r="BX7437" s="273" t="s">
        <v>431</v>
      </c>
      <c r="BY7437" s="273" t="s">
        <v>447</v>
      </c>
      <c r="BZ7437" s="273" t="s">
        <v>151</v>
      </c>
      <c r="CA7437" s="273" t="s">
        <v>152</v>
      </c>
      <c r="CB7437" s="273" t="s">
        <v>153</v>
      </c>
      <c r="CC7437" s="273" t="s">
        <v>154</v>
      </c>
      <c r="CD7437" s="282">
        <v>10</v>
      </c>
      <c r="CE7437" s="274">
        <v>45017</v>
      </c>
      <c r="CF7437" s="273">
        <v>0</v>
      </c>
      <c r="CG7437" s="273" t="s">
        <v>80</v>
      </c>
      <c r="CH7437" s="273">
        <v>0</v>
      </c>
      <c r="CI7437" s="273" t="s">
        <v>80</v>
      </c>
      <c r="CM7437" s="273" t="s">
        <v>73</v>
      </c>
      <c r="CN7437" s="273">
        <v>3</v>
      </c>
    </row>
    <row r="7438" spans="74:92">
      <c r="BV7438" s="273" t="s">
        <v>64</v>
      </c>
      <c r="BW7438" s="273" t="s">
        <v>404</v>
      </c>
      <c r="BX7438" s="273" t="s">
        <v>431</v>
      </c>
      <c r="BY7438" s="273" t="s">
        <v>447</v>
      </c>
      <c r="BZ7438" s="273" t="s">
        <v>138</v>
      </c>
      <c r="CA7438" s="273" t="s">
        <v>139</v>
      </c>
      <c r="CB7438" s="273" t="s">
        <v>140</v>
      </c>
      <c r="CC7438" s="273" t="s">
        <v>141</v>
      </c>
      <c r="CD7438" s="282">
        <v>9</v>
      </c>
      <c r="CE7438" s="274">
        <v>45017</v>
      </c>
      <c r="CF7438" s="273">
        <v>0</v>
      </c>
      <c r="CG7438" s="273" t="s">
        <v>80</v>
      </c>
      <c r="CH7438" s="273">
        <v>0</v>
      </c>
      <c r="CI7438" s="273" t="s">
        <v>80</v>
      </c>
      <c r="CM7438" s="273" t="s">
        <v>73</v>
      </c>
      <c r="CN7438" s="273">
        <v>3</v>
      </c>
    </row>
    <row r="7439" spans="74:92">
      <c r="BV7439" s="273" t="s">
        <v>64</v>
      </c>
      <c r="BW7439" s="273" t="s">
        <v>404</v>
      </c>
      <c r="BX7439" s="273" t="s">
        <v>431</v>
      </c>
      <c r="BY7439" s="273" t="s">
        <v>447</v>
      </c>
      <c r="BZ7439" s="273" t="s">
        <v>167</v>
      </c>
      <c r="CA7439" s="273" t="s">
        <v>168</v>
      </c>
      <c r="CB7439" s="273" t="s">
        <v>169</v>
      </c>
      <c r="CC7439" s="273" t="s">
        <v>170</v>
      </c>
      <c r="CD7439" s="282">
        <v>12</v>
      </c>
      <c r="CE7439" s="274">
        <v>45017</v>
      </c>
      <c r="CF7439" s="273">
        <v>0</v>
      </c>
      <c r="CG7439" s="273" t="s">
        <v>80</v>
      </c>
      <c r="CH7439" s="273">
        <v>0</v>
      </c>
      <c r="CI7439" s="273" t="s">
        <v>80</v>
      </c>
      <c r="CM7439" s="273" t="s">
        <v>73</v>
      </c>
      <c r="CN7439" s="273">
        <v>3</v>
      </c>
    </row>
    <row r="7440" spans="74:92">
      <c r="BV7440" s="273" t="s">
        <v>64</v>
      </c>
      <c r="BW7440" s="273" t="s">
        <v>404</v>
      </c>
      <c r="BX7440" s="273" t="s">
        <v>431</v>
      </c>
      <c r="BY7440" s="273" t="s">
        <v>447</v>
      </c>
      <c r="BZ7440" s="273" t="s">
        <v>151</v>
      </c>
      <c r="CA7440" s="273" t="s">
        <v>152</v>
      </c>
      <c r="CB7440" s="273" t="s">
        <v>161</v>
      </c>
      <c r="CC7440" s="273" t="s">
        <v>162</v>
      </c>
      <c r="CD7440" s="282">
        <v>11</v>
      </c>
      <c r="CE7440" s="274">
        <v>45017</v>
      </c>
      <c r="CF7440" s="273">
        <v>0</v>
      </c>
      <c r="CG7440" s="273" t="s">
        <v>80</v>
      </c>
      <c r="CH7440" s="273">
        <v>0</v>
      </c>
      <c r="CI7440" s="273" t="s">
        <v>80</v>
      </c>
      <c r="CM7440" s="273" t="s">
        <v>73</v>
      </c>
      <c r="CN7440" s="273">
        <v>3</v>
      </c>
    </row>
    <row r="7441" spans="74:92">
      <c r="BV7441" s="273" t="s">
        <v>64</v>
      </c>
      <c r="BW7441" s="273" t="s">
        <v>404</v>
      </c>
      <c r="BX7441" s="273" t="s">
        <v>431</v>
      </c>
      <c r="BY7441" s="273" t="s">
        <v>447</v>
      </c>
      <c r="BZ7441" s="273" t="s">
        <v>167</v>
      </c>
      <c r="CA7441" s="273" t="s">
        <v>168</v>
      </c>
      <c r="CB7441" s="273" t="s">
        <v>353</v>
      </c>
      <c r="CC7441" s="273" t="s">
        <v>354</v>
      </c>
      <c r="CD7441" s="282">
        <v>13</v>
      </c>
      <c r="CE7441" s="274">
        <v>45017</v>
      </c>
      <c r="CF7441" s="273">
        <v>0</v>
      </c>
      <c r="CG7441" s="273" t="s">
        <v>80</v>
      </c>
      <c r="CH7441" s="273">
        <v>0</v>
      </c>
      <c r="CI7441" s="273" t="s">
        <v>80</v>
      </c>
      <c r="CM7441" s="273" t="s">
        <v>73</v>
      </c>
      <c r="CN7441" s="273">
        <v>3</v>
      </c>
    </row>
    <row r="7442" spans="74:92">
      <c r="BV7442" s="273" t="s">
        <v>64</v>
      </c>
      <c r="BW7442" s="273" t="s">
        <v>404</v>
      </c>
      <c r="BX7442" s="273" t="s">
        <v>431</v>
      </c>
      <c r="BY7442" s="273" t="s">
        <v>447</v>
      </c>
      <c r="BZ7442" s="273" t="s">
        <v>167</v>
      </c>
      <c r="CA7442" s="273" t="s">
        <v>168</v>
      </c>
      <c r="CB7442" s="273" t="s">
        <v>313</v>
      </c>
      <c r="CC7442" s="273" t="s">
        <v>314</v>
      </c>
      <c r="CD7442" s="282">
        <v>14</v>
      </c>
      <c r="CE7442" s="274">
        <v>45017</v>
      </c>
      <c r="CF7442" s="273">
        <v>0</v>
      </c>
      <c r="CG7442" s="273" t="s">
        <v>80</v>
      </c>
      <c r="CH7442" s="273">
        <v>0</v>
      </c>
      <c r="CI7442" s="273" t="s">
        <v>80</v>
      </c>
      <c r="CM7442" s="273" t="s">
        <v>73</v>
      </c>
      <c r="CN7442" s="273">
        <v>3</v>
      </c>
    </row>
    <row r="7443" spans="74:92">
      <c r="BV7443" s="273" t="s">
        <v>64</v>
      </c>
      <c r="BW7443" s="273" t="s">
        <v>404</v>
      </c>
      <c r="BX7443" s="273" t="s">
        <v>431</v>
      </c>
      <c r="BY7443" s="273" t="s">
        <v>447</v>
      </c>
      <c r="BZ7443" s="273" t="s">
        <v>204</v>
      </c>
      <c r="CA7443" s="273" t="s">
        <v>205</v>
      </c>
      <c r="CB7443" s="273" t="s">
        <v>206</v>
      </c>
      <c r="CC7443" s="273" t="s">
        <v>207</v>
      </c>
      <c r="CD7443" s="282">
        <v>0</v>
      </c>
      <c r="CE7443" s="274">
        <v>45017</v>
      </c>
      <c r="CG7443" s="273" t="s">
        <v>181</v>
      </c>
      <c r="CI7443" s="273" t="s">
        <v>208</v>
      </c>
      <c r="CJ7443" s="273" t="s">
        <v>2283</v>
      </c>
      <c r="CM7443" s="273" t="s">
        <v>73</v>
      </c>
      <c r="CN7443" s="273">
        <v>3</v>
      </c>
    </row>
    <row r="7444" spans="74:92">
      <c r="BV7444" s="273" t="s">
        <v>64</v>
      </c>
      <c r="BW7444" s="273" t="s">
        <v>404</v>
      </c>
      <c r="BX7444" s="273" t="s">
        <v>431</v>
      </c>
      <c r="BY7444" s="273" t="s">
        <v>447</v>
      </c>
      <c r="BZ7444" s="273" t="s">
        <v>86</v>
      </c>
      <c r="CA7444" s="273" t="s">
        <v>87</v>
      </c>
      <c r="CB7444" s="273" t="s">
        <v>179</v>
      </c>
      <c r="CC7444" s="273" t="s">
        <v>180</v>
      </c>
      <c r="CD7444" s="282">
        <v>1</v>
      </c>
      <c r="CE7444" s="274">
        <v>45017</v>
      </c>
      <c r="CI7444" s="273" t="s">
        <v>181</v>
      </c>
      <c r="CM7444" s="273" t="s">
        <v>73</v>
      </c>
      <c r="CN7444" s="273">
        <v>3</v>
      </c>
    </row>
    <row r="7445" spans="74:92">
      <c r="BV7445" s="273" t="s">
        <v>64</v>
      </c>
      <c r="BW7445" s="273" t="s">
        <v>404</v>
      </c>
      <c r="BX7445" s="273" t="s">
        <v>431</v>
      </c>
      <c r="BY7445" s="273" t="s">
        <v>447</v>
      </c>
      <c r="BZ7445" s="273" t="s">
        <v>167</v>
      </c>
      <c r="CA7445" s="273" t="s">
        <v>168</v>
      </c>
      <c r="CB7445" s="273" t="s">
        <v>319</v>
      </c>
      <c r="CC7445" s="273" t="s">
        <v>320</v>
      </c>
      <c r="CD7445" s="282">
        <v>15</v>
      </c>
      <c r="CE7445" s="274">
        <v>45017</v>
      </c>
      <c r="CF7445" s="273">
        <v>313</v>
      </c>
      <c r="CG7445" s="273" t="s">
        <v>80</v>
      </c>
      <c r="CH7445" s="273">
        <v>313</v>
      </c>
      <c r="CI7445" s="273" t="s">
        <v>80</v>
      </c>
      <c r="CM7445" s="273" t="s">
        <v>73</v>
      </c>
      <c r="CN7445" s="273">
        <v>3</v>
      </c>
    </row>
    <row r="7446" spans="74:92">
      <c r="BV7446" s="273" t="s">
        <v>64</v>
      </c>
      <c r="BW7446" s="273" t="s">
        <v>404</v>
      </c>
      <c r="BX7446" s="273" t="s">
        <v>431</v>
      </c>
      <c r="BY7446" s="273" t="s">
        <v>447</v>
      </c>
      <c r="BZ7446" s="273" t="s">
        <v>138</v>
      </c>
      <c r="CA7446" s="273" t="s">
        <v>139</v>
      </c>
      <c r="CB7446" s="273" t="s">
        <v>190</v>
      </c>
      <c r="CC7446" s="273" t="s">
        <v>191</v>
      </c>
      <c r="CD7446" s="282">
        <v>8</v>
      </c>
      <c r="CE7446" s="274">
        <v>45017</v>
      </c>
      <c r="CF7446" s="273">
        <v>0</v>
      </c>
      <c r="CG7446" s="273" t="s">
        <v>80</v>
      </c>
      <c r="CH7446" s="273">
        <v>0</v>
      </c>
      <c r="CI7446" s="273" t="s">
        <v>80</v>
      </c>
      <c r="CM7446" s="273" t="s">
        <v>73</v>
      </c>
      <c r="CN7446" s="273">
        <v>3</v>
      </c>
    </row>
    <row r="7447" spans="74:92">
      <c r="BV7447" s="273" t="s">
        <v>64</v>
      </c>
      <c r="BW7447" s="273" t="s">
        <v>404</v>
      </c>
      <c r="BX7447" s="273" t="s">
        <v>431</v>
      </c>
      <c r="BY7447" s="273" t="s">
        <v>447</v>
      </c>
      <c r="BZ7447" s="273" t="s">
        <v>86</v>
      </c>
      <c r="CA7447" s="273" t="s">
        <v>87</v>
      </c>
      <c r="CB7447" s="273" t="s">
        <v>233</v>
      </c>
      <c r="CC7447" s="273" t="s">
        <v>234</v>
      </c>
      <c r="CD7447" s="282">
        <v>1</v>
      </c>
      <c r="CE7447" s="274">
        <v>45017</v>
      </c>
      <c r="CI7447" s="273" t="s">
        <v>181</v>
      </c>
      <c r="CM7447" s="273" t="s">
        <v>73</v>
      </c>
      <c r="CN7447" s="273">
        <v>3</v>
      </c>
    </row>
    <row r="7448" spans="74:92">
      <c r="BV7448" s="273" t="s">
        <v>64</v>
      </c>
      <c r="BW7448" s="273" t="s">
        <v>404</v>
      </c>
      <c r="BX7448" s="273" t="s">
        <v>431</v>
      </c>
      <c r="BY7448" s="273" t="s">
        <v>447</v>
      </c>
      <c r="BZ7448" s="273" t="s">
        <v>86</v>
      </c>
      <c r="CA7448" s="273" t="s">
        <v>87</v>
      </c>
      <c r="CB7448" s="273" t="s">
        <v>217</v>
      </c>
      <c r="CC7448" s="273" t="s">
        <v>218</v>
      </c>
      <c r="CD7448" s="282">
        <v>2</v>
      </c>
      <c r="CE7448" s="274">
        <v>45017</v>
      </c>
      <c r="CI7448" s="273" t="s">
        <v>181</v>
      </c>
      <c r="CM7448" s="273" t="s">
        <v>73</v>
      </c>
      <c r="CN7448" s="273">
        <v>3</v>
      </c>
    </row>
    <row r="7449" spans="74:92">
      <c r="BV7449" s="273" t="s">
        <v>64</v>
      </c>
      <c r="BW7449" s="273" t="s">
        <v>404</v>
      </c>
      <c r="BX7449" s="273" t="s">
        <v>431</v>
      </c>
      <c r="BY7449" s="273" t="s">
        <v>447</v>
      </c>
      <c r="BZ7449" s="273" t="s">
        <v>86</v>
      </c>
      <c r="CA7449" s="273" t="s">
        <v>87</v>
      </c>
      <c r="CB7449" s="273" t="s">
        <v>225</v>
      </c>
      <c r="CC7449" s="273" t="s">
        <v>226</v>
      </c>
      <c r="CD7449" s="282">
        <v>5</v>
      </c>
      <c r="CE7449" s="274">
        <v>45017</v>
      </c>
      <c r="CI7449" s="273" t="s">
        <v>80</v>
      </c>
      <c r="CM7449" s="273" t="s">
        <v>73</v>
      </c>
      <c r="CN7449" s="273">
        <v>3</v>
      </c>
    </row>
    <row r="7450" spans="74:92">
      <c r="BV7450" s="273" t="s">
        <v>64</v>
      </c>
      <c r="BW7450" s="273" t="s">
        <v>404</v>
      </c>
      <c r="BX7450" s="273" t="s">
        <v>431</v>
      </c>
      <c r="BY7450" s="273" t="s">
        <v>447</v>
      </c>
      <c r="BZ7450" s="273" t="s">
        <v>86</v>
      </c>
      <c r="CA7450" s="273" t="s">
        <v>87</v>
      </c>
      <c r="CB7450" s="273" t="s">
        <v>225</v>
      </c>
      <c r="CC7450" s="273" t="s">
        <v>226</v>
      </c>
      <c r="CD7450" s="282">
        <v>5</v>
      </c>
      <c r="CE7450" s="274">
        <v>45047</v>
      </c>
      <c r="CI7450" s="273" t="s">
        <v>80</v>
      </c>
      <c r="CM7450" s="273" t="s">
        <v>73</v>
      </c>
      <c r="CN7450" s="273">
        <v>3</v>
      </c>
    </row>
    <row r="7451" spans="74:92">
      <c r="BV7451" s="273" t="s">
        <v>64</v>
      </c>
      <c r="BW7451" s="273" t="s">
        <v>404</v>
      </c>
      <c r="BX7451" s="273" t="s">
        <v>431</v>
      </c>
      <c r="BY7451" s="273" t="s">
        <v>447</v>
      </c>
      <c r="BZ7451" s="273" t="s">
        <v>86</v>
      </c>
      <c r="CA7451" s="273" t="s">
        <v>87</v>
      </c>
      <c r="CB7451" s="273" t="s">
        <v>217</v>
      </c>
      <c r="CC7451" s="273" t="s">
        <v>218</v>
      </c>
      <c r="CD7451" s="282">
        <v>2</v>
      </c>
      <c r="CE7451" s="274">
        <v>45047</v>
      </c>
      <c r="CI7451" s="273" t="s">
        <v>181</v>
      </c>
      <c r="CM7451" s="273" t="s">
        <v>73</v>
      </c>
      <c r="CN7451" s="273">
        <v>3</v>
      </c>
    </row>
    <row r="7452" spans="74:92">
      <c r="BV7452" s="273" t="s">
        <v>64</v>
      </c>
      <c r="BW7452" s="273" t="s">
        <v>404</v>
      </c>
      <c r="BX7452" s="273" t="s">
        <v>431</v>
      </c>
      <c r="BY7452" s="273" t="s">
        <v>447</v>
      </c>
      <c r="BZ7452" s="273" t="s">
        <v>86</v>
      </c>
      <c r="CA7452" s="273" t="s">
        <v>87</v>
      </c>
      <c r="CB7452" s="273" t="s">
        <v>233</v>
      </c>
      <c r="CC7452" s="273" t="s">
        <v>234</v>
      </c>
      <c r="CD7452" s="282">
        <v>1</v>
      </c>
      <c r="CE7452" s="274">
        <v>45047</v>
      </c>
      <c r="CI7452" s="273" t="s">
        <v>181</v>
      </c>
      <c r="CM7452" s="273" t="s">
        <v>73</v>
      </c>
      <c r="CN7452" s="273">
        <v>3</v>
      </c>
    </row>
    <row r="7453" spans="74:92">
      <c r="BV7453" s="273" t="s">
        <v>64</v>
      </c>
      <c r="BW7453" s="273" t="s">
        <v>404</v>
      </c>
      <c r="BX7453" s="273" t="s">
        <v>431</v>
      </c>
      <c r="BY7453" s="273" t="s">
        <v>447</v>
      </c>
      <c r="BZ7453" s="273" t="s">
        <v>138</v>
      </c>
      <c r="CA7453" s="273" t="s">
        <v>139</v>
      </c>
      <c r="CB7453" s="273" t="s">
        <v>190</v>
      </c>
      <c r="CC7453" s="273" t="s">
        <v>191</v>
      </c>
      <c r="CD7453" s="282">
        <v>8</v>
      </c>
      <c r="CE7453" s="274">
        <v>45047</v>
      </c>
      <c r="CF7453" s="273">
        <v>0</v>
      </c>
      <c r="CG7453" s="273" t="s">
        <v>80</v>
      </c>
      <c r="CH7453" s="273">
        <v>0</v>
      </c>
      <c r="CI7453" s="273" t="s">
        <v>80</v>
      </c>
      <c r="CM7453" s="273" t="s">
        <v>73</v>
      </c>
      <c r="CN7453" s="273">
        <v>3</v>
      </c>
    </row>
    <row r="7454" spans="74:92">
      <c r="BV7454" s="273" t="s">
        <v>64</v>
      </c>
      <c r="BW7454" s="273" t="s">
        <v>404</v>
      </c>
      <c r="BX7454" s="273" t="s">
        <v>431</v>
      </c>
      <c r="BY7454" s="273" t="s">
        <v>447</v>
      </c>
      <c r="BZ7454" s="273" t="s">
        <v>167</v>
      </c>
      <c r="CA7454" s="273" t="s">
        <v>168</v>
      </c>
      <c r="CB7454" s="273" t="s">
        <v>319</v>
      </c>
      <c r="CC7454" s="273" t="s">
        <v>320</v>
      </c>
      <c r="CD7454" s="282">
        <v>15</v>
      </c>
      <c r="CE7454" s="274">
        <v>45047</v>
      </c>
      <c r="CF7454" s="273">
        <v>280</v>
      </c>
      <c r="CG7454" s="273" t="s">
        <v>80</v>
      </c>
      <c r="CH7454" s="273">
        <v>280</v>
      </c>
      <c r="CI7454" s="273" t="s">
        <v>80</v>
      </c>
      <c r="CM7454" s="273" t="s">
        <v>73</v>
      </c>
      <c r="CN7454" s="273">
        <v>3</v>
      </c>
    </row>
    <row r="7455" spans="74:92">
      <c r="BV7455" s="273" t="s">
        <v>64</v>
      </c>
      <c r="BW7455" s="273" t="s">
        <v>404</v>
      </c>
      <c r="BX7455" s="273" t="s">
        <v>431</v>
      </c>
      <c r="BY7455" s="273" t="s">
        <v>447</v>
      </c>
      <c r="BZ7455" s="273" t="s">
        <v>86</v>
      </c>
      <c r="CA7455" s="273" t="s">
        <v>87</v>
      </c>
      <c r="CB7455" s="273" t="s">
        <v>179</v>
      </c>
      <c r="CC7455" s="273" t="s">
        <v>180</v>
      </c>
      <c r="CD7455" s="282">
        <v>1</v>
      </c>
      <c r="CE7455" s="274">
        <v>45047</v>
      </c>
      <c r="CI7455" s="273" t="s">
        <v>181</v>
      </c>
      <c r="CM7455" s="273" t="s">
        <v>73</v>
      </c>
      <c r="CN7455" s="273">
        <v>3</v>
      </c>
    </row>
    <row r="7456" spans="74:92">
      <c r="BV7456" s="273" t="s">
        <v>64</v>
      </c>
      <c r="BW7456" s="273" t="s">
        <v>404</v>
      </c>
      <c r="BX7456" s="273" t="s">
        <v>431</v>
      </c>
      <c r="BY7456" s="273" t="s">
        <v>447</v>
      </c>
      <c r="BZ7456" s="273" t="s">
        <v>204</v>
      </c>
      <c r="CA7456" s="273" t="s">
        <v>205</v>
      </c>
      <c r="CB7456" s="273" t="s">
        <v>206</v>
      </c>
      <c r="CC7456" s="273" t="s">
        <v>207</v>
      </c>
      <c r="CD7456" s="282">
        <v>0</v>
      </c>
      <c r="CE7456" s="274">
        <v>45047</v>
      </c>
      <c r="CG7456" s="273" t="s">
        <v>181</v>
      </c>
      <c r="CI7456" s="273" t="s">
        <v>208</v>
      </c>
      <c r="CJ7456" s="273" t="s">
        <v>2283</v>
      </c>
      <c r="CM7456" s="273" t="s">
        <v>73</v>
      </c>
      <c r="CN7456" s="273">
        <v>3</v>
      </c>
    </row>
    <row r="7457" spans="74:92">
      <c r="BV7457" s="273" t="s">
        <v>64</v>
      </c>
      <c r="BW7457" s="273" t="s">
        <v>404</v>
      </c>
      <c r="BX7457" s="273" t="s">
        <v>431</v>
      </c>
      <c r="BY7457" s="273" t="s">
        <v>447</v>
      </c>
      <c r="BZ7457" s="273" t="s">
        <v>167</v>
      </c>
      <c r="CA7457" s="273" t="s">
        <v>168</v>
      </c>
      <c r="CB7457" s="273" t="s">
        <v>313</v>
      </c>
      <c r="CC7457" s="273" t="s">
        <v>314</v>
      </c>
      <c r="CD7457" s="282">
        <v>14</v>
      </c>
      <c r="CE7457" s="274">
        <v>45047</v>
      </c>
      <c r="CF7457" s="273">
        <v>0</v>
      </c>
      <c r="CG7457" s="273" t="s">
        <v>80</v>
      </c>
      <c r="CH7457" s="273">
        <v>0</v>
      </c>
      <c r="CI7457" s="273" t="s">
        <v>80</v>
      </c>
      <c r="CM7457" s="273" t="s">
        <v>73</v>
      </c>
      <c r="CN7457" s="273">
        <v>3</v>
      </c>
    </row>
    <row r="7458" spans="74:92">
      <c r="BV7458" s="273" t="s">
        <v>64</v>
      </c>
      <c r="BW7458" s="273" t="s">
        <v>404</v>
      </c>
      <c r="BX7458" s="273" t="s">
        <v>431</v>
      </c>
      <c r="BY7458" s="273" t="s">
        <v>447</v>
      </c>
      <c r="BZ7458" s="273" t="s">
        <v>167</v>
      </c>
      <c r="CA7458" s="273" t="s">
        <v>168</v>
      </c>
      <c r="CB7458" s="273" t="s">
        <v>353</v>
      </c>
      <c r="CC7458" s="273" t="s">
        <v>354</v>
      </c>
      <c r="CD7458" s="282">
        <v>13</v>
      </c>
      <c r="CE7458" s="274">
        <v>45047</v>
      </c>
      <c r="CF7458" s="273">
        <v>0</v>
      </c>
      <c r="CG7458" s="273" t="s">
        <v>80</v>
      </c>
      <c r="CH7458" s="273">
        <v>0</v>
      </c>
      <c r="CI7458" s="273" t="s">
        <v>80</v>
      </c>
      <c r="CM7458" s="273" t="s">
        <v>73</v>
      </c>
      <c r="CN7458" s="273">
        <v>3</v>
      </c>
    </row>
    <row r="7459" spans="74:92">
      <c r="BV7459" s="273" t="s">
        <v>64</v>
      </c>
      <c r="BW7459" s="273" t="s">
        <v>404</v>
      </c>
      <c r="BX7459" s="273" t="s">
        <v>431</v>
      </c>
      <c r="BY7459" s="273" t="s">
        <v>447</v>
      </c>
      <c r="BZ7459" s="273" t="s">
        <v>151</v>
      </c>
      <c r="CA7459" s="273" t="s">
        <v>152</v>
      </c>
      <c r="CB7459" s="273" t="s">
        <v>161</v>
      </c>
      <c r="CC7459" s="273" t="s">
        <v>162</v>
      </c>
      <c r="CD7459" s="282">
        <v>11</v>
      </c>
      <c r="CE7459" s="274">
        <v>45047</v>
      </c>
      <c r="CF7459" s="273">
        <v>0</v>
      </c>
      <c r="CG7459" s="273" t="s">
        <v>80</v>
      </c>
      <c r="CH7459" s="273">
        <v>0</v>
      </c>
      <c r="CI7459" s="273" t="s">
        <v>80</v>
      </c>
      <c r="CM7459" s="273" t="s">
        <v>73</v>
      </c>
      <c r="CN7459" s="273">
        <v>3</v>
      </c>
    </row>
    <row r="7460" spans="74:92">
      <c r="BV7460" s="273" t="s">
        <v>64</v>
      </c>
      <c r="BW7460" s="273" t="s">
        <v>404</v>
      </c>
      <c r="BX7460" s="273" t="s">
        <v>431</v>
      </c>
      <c r="BY7460" s="273" t="s">
        <v>447</v>
      </c>
      <c r="BZ7460" s="273" t="s">
        <v>167</v>
      </c>
      <c r="CA7460" s="273" t="s">
        <v>168</v>
      </c>
      <c r="CB7460" s="273" t="s">
        <v>169</v>
      </c>
      <c r="CC7460" s="273" t="s">
        <v>170</v>
      </c>
      <c r="CD7460" s="282">
        <v>12</v>
      </c>
      <c r="CE7460" s="274">
        <v>45047</v>
      </c>
      <c r="CF7460" s="273">
        <v>0</v>
      </c>
      <c r="CG7460" s="273" t="s">
        <v>80</v>
      </c>
      <c r="CH7460" s="273">
        <v>0</v>
      </c>
      <c r="CI7460" s="273" t="s">
        <v>80</v>
      </c>
      <c r="CM7460" s="273" t="s">
        <v>73</v>
      </c>
      <c r="CN7460" s="273">
        <v>3</v>
      </c>
    </row>
    <row r="7461" spans="74:92">
      <c r="BV7461" s="273" t="s">
        <v>64</v>
      </c>
      <c r="BW7461" s="273" t="s">
        <v>404</v>
      </c>
      <c r="BX7461" s="273" t="s">
        <v>431</v>
      </c>
      <c r="BY7461" s="273" t="s">
        <v>447</v>
      </c>
      <c r="BZ7461" s="273" t="s">
        <v>138</v>
      </c>
      <c r="CA7461" s="273" t="s">
        <v>139</v>
      </c>
      <c r="CB7461" s="273" t="s">
        <v>140</v>
      </c>
      <c r="CC7461" s="273" t="s">
        <v>141</v>
      </c>
      <c r="CD7461" s="282">
        <v>9</v>
      </c>
      <c r="CE7461" s="274">
        <v>45047</v>
      </c>
      <c r="CF7461" s="273">
        <v>0</v>
      </c>
      <c r="CG7461" s="273" t="s">
        <v>80</v>
      </c>
      <c r="CH7461" s="273">
        <v>0</v>
      </c>
      <c r="CI7461" s="273" t="s">
        <v>80</v>
      </c>
      <c r="CM7461" s="273" t="s">
        <v>73</v>
      </c>
      <c r="CN7461" s="273">
        <v>3</v>
      </c>
    </row>
    <row r="7462" spans="74:92">
      <c r="BV7462" s="273" t="s">
        <v>64</v>
      </c>
      <c r="BW7462" s="273" t="s">
        <v>404</v>
      </c>
      <c r="BX7462" s="273" t="s">
        <v>431</v>
      </c>
      <c r="BY7462" s="273" t="s">
        <v>447</v>
      </c>
      <c r="BZ7462" s="273" t="s">
        <v>151</v>
      </c>
      <c r="CA7462" s="273" t="s">
        <v>152</v>
      </c>
      <c r="CB7462" s="273" t="s">
        <v>153</v>
      </c>
      <c r="CC7462" s="273" t="s">
        <v>154</v>
      </c>
      <c r="CD7462" s="282">
        <v>10</v>
      </c>
      <c r="CE7462" s="274">
        <v>45047</v>
      </c>
      <c r="CF7462" s="273">
        <v>0</v>
      </c>
      <c r="CG7462" s="273" t="s">
        <v>80</v>
      </c>
      <c r="CH7462" s="273">
        <v>0</v>
      </c>
      <c r="CI7462" s="273" t="s">
        <v>80</v>
      </c>
      <c r="CM7462" s="273" t="s">
        <v>73</v>
      </c>
      <c r="CN7462" s="273">
        <v>3</v>
      </c>
    </row>
    <row r="7463" spans="74:92">
      <c r="BV7463" s="273" t="s">
        <v>64</v>
      </c>
      <c r="BW7463" s="273" t="s">
        <v>404</v>
      </c>
      <c r="BX7463" s="273" t="s">
        <v>431</v>
      </c>
      <c r="BY7463" s="273" t="s">
        <v>447</v>
      </c>
      <c r="BZ7463" s="273" t="s">
        <v>110</v>
      </c>
      <c r="CA7463" s="273" t="s">
        <v>111</v>
      </c>
      <c r="CB7463" s="273" t="s">
        <v>117</v>
      </c>
      <c r="CC7463" s="273" t="s">
        <v>118</v>
      </c>
      <c r="CD7463" s="282">
        <v>5</v>
      </c>
      <c r="CE7463" s="274">
        <v>45047</v>
      </c>
      <c r="CF7463" s="273">
        <v>0</v>
      </c>
      <c r="CG7463" s="273" t="s">
        <v>2284</v>
      </c>
      <c r="CH7463" s="273">
        <v>0</v>
      </c>
      <c r="CI7463" s="273" t="s">
        <v>104</v>
      </c>
      <c r="CM7463" s="273" t="s">
        <v>73</v>
      </c>
      <c r="CN7463" s="273">
        <v>3</v>
      </c>
    </row>
    <row r="7464" spans="74:92">
      <c r="BV7464" s="273" t="s">
        <v>64</v>
      </c>
      <c r="BW7464" s="273" t="s">
        <v>404</v>
      </c>
      <c r="BX7464" s="273" t="s">
        <v>431</v>
      </c>
      <c r="BY7464" s="273" t="s">
        <v>447</v>
      </c>
      <c r="BZ7464" s="273" t="s">
        <v>126</v>
      </c>
      <c r="CA7464" s="273" t="s">
        <v>127</v>
      </c>
      <c r="CB7464" s="273" t="s">
        <v>133</v>
      </c>
      <c r="CC7464" s="273" t="s">
        <v>134</v>
      </c>
      <c r="CD7464" s="282">
        <v>7</v>
      </c>
      <c r="CE7464" s="274">
        <v>45047</v>
      </c>
      <c r="CI7464" s="273" t="s">
        <v>104</v>
      </c>
      <c r="CM7464" s="273" t="s">
        <v>73</v>
      </c>
      <c r="CN7464" s="273">
        <v>3</v>
      </c>
    </row>
    <row r="7465" spans="74:92">
      <c r="BV7465" s="273" t="s">
        <v>64</v>
      </c>
      <c r="BW7465" s="273" t="s">
        <v>404</v>
      </c>
      <c r="BX7465" s="273" t="s">
        <v>431</v>
      </c>
      <c r="BY7465" s="273" t="s">
        <v>447</v>
      </c>
      <c r="BZ7465" s="273" t="s">
        <v>126</v>
      </c>
      <c r="CA7465" s="273" t="s">
        <v>127</v>
      </c>
      <c r="CB7465" s="273" t="s">
        <v>128</v>
      </c>
      <c r="CC7465" s="273" t="s">
        <v>129</v>
      </c>
      <c r="CD7465" s="282">
        <v>6</v>
      </c>
      <c r="CE7465" s="274">
        <v>45047</v>
      </c>
      <c r="CI7465" s="273" t="s">
        <v>80</v>
      </c>
      <c r="CM7465" s="273" t="s">
        <v>73</v>
      </c>
      <c r="CN7465" s="273">
        <v>3</v>
      </c>
    </row>
    <row r="7466" spans="74:92">
      <c r="BV7466" s="273" t="s">
        <v>64</v>
      </c>
      <c r="BW7466" s="273" t="s">
        <v>404</v>
      </c>
      <c r="BX7466" s="273" t="s">
        <v>431</v>
      </c>
      <c r="BY7466" s="273" t="s">
        <v>447</v>
      </c>
      <c r="BZ7466" s="273" t="s">
        <v>110</v>
      </c>
      <c r="CA7466" s="273" t="s">
        <v>111</v>
      </c>
      <c r="CB7466" s="273" t="s">
        <v>112</v>
      </c>
      <c r="CC7466" s="273" t="s">
        <v>113</v>
      </c>
      <c r="CD7466" s="282">
        <v>4</v>
      </c>
      <c r="CE7466" s="274">
        <v>45047</v>
      </c>
      <c r="CF7466" s="273">
        <v>517</v>
      </c>
      <c r="CG7466" s="273" t="s">
        <v>80</v>
      </c>
      <c r="CH7466" s="273">
        <v>517</v>
      </c>
      <c r="CI7466" s="273" t="s">
        <v>80</v>
      </c>
      <c r="CM7466" s="273" t="s">
        <v>73</v>
      </c>
      <c r="CN7466" s="273">
        <v>3</v>
      </c>
    </row>
    <row r="7467" spans="74:92">
      <c r="BV7467" s="273" t="s">
        <v>64</v>
      </c>
      <c r="BW7467" s="273" t="s">
        <v>404</v>
      </c>
      <c r="BX7467" s="273" t="s">
        <v>431</v>
      </c>
      <c r="BY7467" s="273" t="s">
        <v>447</v>
      </c>
      <c r="BZ7467" s="273" t="s">
        <v>86</v>
      </c>
      <c r="CA7467" s="273" t="s">
        <v>87</v>
      </c>
      <c r="CB7467" s="273" t="s">
        <v>101</v>
      </c>
      <c r="CC7467" s="273" t="s">
        <v>102</v>
      </c>
      <c r="CD7467" s="282">
        <v>4</v>
      </c>
      <c r="CE7467" s="274">
        <v>45047</v>
      </c>
      <c r="CI7467" s="273" t="s">
        <v>104</v>
      </c>
      <c r="CM7467" s="273" t="s">
        <v>73</v>
      </c>
      <c r="CN7467" s="273">
        <v>3</v>
      </c>
    </row>
    <row r="7468" spans="74:92">
      <c r="BV7468" s="273" t="s">
        <v>64</v>
      </c>
      <c r="BW7468" s="273" t="s">
        <v>404</v>
      </c>
      <c r="BX7468" s="273" t="s">
        <v>431</v>
      </c>
      <c r="BY7468" s="273" t="s">
        <v>447</v>
      </c>
      <c r="BZ7468" s="273" t="s">
        <v>86</v>
      </c>
      <c r="CA7468" s="273" t="s">
        <v>87</v>
      </c>
      <c r="CB7468" s="273" t="s">
        <v>88</v>
      </c>
      <c r="CC7468" s="273" t="s">
        <v>89</v>
      </c>
      <c r="CD7468" s="282">
        <v>3</v>
      </c>
      <c r="CE7468" s="274">
        <v>45047</v>
      </c>
      <c r="CI7468" s="273" t="s">
        <v>80</v>
      </c>
      <c r="CM7468" s="273" t="s">
        <v>73</v>
      </c>
      <c r="CN7468" s="273">
        <v>3</v>
      </c>
    </row>
    <row r="7469" spans="74:92">
      <c r="BV7469" s="273" t="s">
        <v>64</v>
      </c>
      <c r="BW7469" s="273" t="s">
        <v>404</v>
      </c>
      <c r="BX7469" s="273" t="s">
        <v>431</v>
      </c>
      <c r="BY7469" s="273" t="s">
        <v>447</v>
      </c>
      <c r="BZ7469" s="273" t="s">
        <v>86</v>
      </c>
      <c r="CA7469" s="273" t="s">
        <v>87</v>
      </c>
      <c r="CB7469" s="273" t="s">
        <v>88</v>
      </c>
      <c r="CC7469" s="273" t="s">
        <v>89</v>
      </c>
      <c r="CD7469" s="282">
        <v>3</v>
      </c>
      <c r="CE7469" s="274">
        <v>45078</v>
      </c>
      <c r="CI7469" s="273" t="s">
        <v>80</v>
      </c>
      <c r="CM7469" s="273" t="s">
        <v>73</v>
      </c>
      <c r="CN7469" s="273">
        <v>3</v>
      </c>
    </row>
    <row r="7470" spans="74:92">
      <c r="BV7470" s="273" t="s">
        <v>64</v>
      </c>
      <c r="BW7470" s="273" t="s">
        <v>404</v>
      </c>
      <c r="BX7470" s="273" t="s">
        <v>431</v>
      </c>
      <c r="BY7470" s="273" t="s">
        <v>447</v>
      </c>
      <c r="BZ7470" s="273" t="s">
        <v>86</v>
      </c>
      <c r="CA7470" s="273" t="s">
        <v>87</v>
      </c>
      <c r="CB7470" s="273" t="s">
        <v>101</v>
      </c>
      <c r="CC7470" s="273" t="s">
        <v>102</v>
      </c>
      <c r="CD7470" s="282">
        <v>4</v>
      </c>
      <c r="CE7470" s="274">
        <v>45078</v>
      </c>
      <c r="CI7470" s="273" t="s">
        <v>104</v>
      </c>
      <c r="CM7470" s="273" t="s">
        <v>73</v>
      </c>
      <c r="CN7470" s="273">
        <v>3</v>
      </c>
    </row>
    <row r="7471" spans="74:92">
      <c r="BV7471" s="273" t="s">
        <v>64</v>
      </c>
      <c r="BW7471" s="273" t="s">
        <v>404</v>
      </c>
      <c r="BX7471" s="273" t="s">
        <v>431</v>
      </c>
      <c r="BY7471" s="273" t="s">
        <v>447</v>
      </c>
      <c r="BZ7471" s="273" t="s">
        <v>110</v>
      </c>
      <c r="CA7471" s="273" t="s">
        <v>111</v>
      </c>
      <c r="CB7471" s="273" t="s">
        <v>112</v>
      </c>
      <c r="CC7471" s="273" t="s">
        <v>113</v>
      </c>
      <c r="CD7471" s="282">
        <v>4</v>
      </c>
      <c r="CE7471" s="274">
        <v>45078</v>
      </c>
      <c r="CF7471" s="273">
        <v>573.82000000000005</v>
      </c>
      <c r="CG7471" s="273" t="s">
        <v>80</v>
      </c>
      <c r="CH7471" s="273">
        <v>573.82000000000005</v>
      </c>
      <c r="CI7471" s="273" t="s">
        <v>80</v>
      </c>
      <c r="CM7471" s="273" t="s">
        <v>73</v>
      </c>
      <c r="CN7471" s="273">
        <v>3</v>
      </c>
    </row>
    <row r="7472" spans="74:92">
      <c r="BV7472" s="273" t="s">
        <v>64</v>
      </c>
      <c r="BW7472" s="273" t="s">
        <v>404</v>
      </c>
      <c r="BX7472" s="273" t="s">
        <v>431</v>
      </c>
      <c r="BY7472" s="273" t="s">
        <v>447</v>
      </c>
      <c r="BZ7472" s="273" t="s">
        <v>126</v>
      </c>
      <c r="CA7472" s="273" t="s">
        <v>127</v>
      </c>
      <c r="CB7472" s="273" t="s">
        <v>128</v>
      </c>
      <c r="CC7472" s="273" t="s">
        <v>129</v>
      </c>
      <c r="CD7472" s="282">
        <v>6</v>
      </c>
      <c r="CE7472" s="274">
        <v>45078</v>
      </c>
      <c r="CI7472" s="273" t="s">
        <v>80</v>
      </c>
      <c r="CM7472" s="273" t="s">
        <v>73</v>
      </c>
      <c r="CN7472" s="273">
        <v>3</v>
      </c>
    </row>
    <row r="7473" spans="74:92">
      <c r="BV7473" s="273" t="s">
        <v>64</v>
      </c>
      <c r="BW7473" s="273" t="s">
        <v>404</v>
      </c>
      <c r="BX7473" s="273" t="s">
        <v>431</v>
      </c>
      <c r="BY7473" s="273" t="s">
        <v>447</v>
      </c>
      <c r="BZ7473" s="273" t="s">
        <v>126</v>
      </c>
      <c r="CA7473" s="273" t="s">
        <v>127</v>
      </c>
      <c r="CB7473" s="273" t="s">
        <v>133</v>
      </c>
      <c r="CC7473" s="273" t="s">
        <v>134</v>
      </c>
      <c r="CD7473" s="282">
        <v>7</v>
      </c>
      <c r="CE7473" s="274">
        <v>45078</v>
      </c>
      <c r="CI7473" s="273" t="s">
        <v>104</v>
      </c>
      <c r="CM7473" s="273" t="s">
        <v>73</v>
      </c>
      <c r="CN7473" s="273">
        <v>3</v>
      </c>
    </row>
    <row r="7474" spans="74:92">
      <c r="BV7474" s="273" t="s">
        <v>64</v>
      </c>
      <c r="BW7474" s="273" t="s">
        <v>404</v>
      </c>
      <c r="BX7474" s="273" t="s">
        <v>431</v>
      </c>
      <c r="BY7474" s="273" t="s">
        <v>447</v>
      </c>
      <c r="BZ7474" s="273" t="s">
        <v>110</v>
      </c>
      <c r="CA7474" s="273" t="s">
        <v>111</v>
      </c>
      <c r="CB7474" s="273" t="s">
        <v>117</v>
      </c>
      <c r="CC7474" s="273" t="s">
        <v>118</v>
      </c>
      <c r="CD7474" s="282">
        <v>5</v>
      </c>
      <c r="CE7474" s="274">
        <v>45078</v>
      </c>
      <c r="CF7474" s="273">
        <v>0</v>
      </c>
      <c r="CG7474" s="273" t="s">
        <v>2284</v>
      </c>
      <c r="CH7474" s="273">
        <v>0</v>
      </c>
      <c r="CI7474" s="273" t="s">
        <v>104</v>
      </c>
      <c r="CM7474" s="273" t="s">
        <v>73</v>
      </c>
      <c r="CN7474" s="273">
        <v>3</v>
      </c>
    </row>
    <row r="7475" spans="74:92">
      <c r="BV7475" s="273" t="s">
        <v>64</v>
      </c>
      <c r="BW7475" s="273" t="s">
        <v>404</v>
      </c>
      <c r="BX7475" s="273" t="s">
        <v>431</v>
      </c>
      <c r="BY7475" s="273" t="s">
        <v>447</v>
      </c>
      <c r="BZ7475" s="273" t="s">
        <v>151</v>
      </c>
      <c r="CA7475" s="273" t="s">
        <v>152</v>
      </c>
      <c r="CB7475" s="273" t="s">
        <v>153</v>
      </c>
      <c r="CC7475" s="273" t="s">
        <v>154</v>
      </c>
      <c r="CD7475" s="282">
        <v>10</v>
      </c>
      <c r="CE7475" s="274">
        <v>45078</v>
      </c>
      <c r="CF7475" s="273">
        <v>0</v>
      </c>
      <c r="CG7475" s="273" t="s">
        <v>80</v>
      </c>
      <c r="CH7475" s="273">
        <v>0</v>
      </c>
      <c r="CI7475" s="273" t="s">
        <v>80</v>
      </c>
      <c r="CM7475" s="273" t="s">
        <v>73</v>
      </c>
      <c r="CN7475" s="273">
        <v>3</v>
      </c>
    </row>
    <row r="7476" spans="74:92">
      <c r="BV7476" s="273" t="s">
        <v>64</v>
      </c>
      <c r="BW7476" s="273" t="s">
        <v>404</v>
      </c>
      <c r="BX7476" s="273" t="s">
        <v>431</v>
      </c>
      <c r="BY7476" s="273" t="s">
        <v>447</v>
      </c>
      <c r="BZ7476" s="273" t="s">
        <v>138</v>
      </c>
      <c r="CA7476" s="273" t="s">
        <v>139</v>
      </c>
      <c r="CB7476" s="273" t="s">
        <v>140</v>
      </c>
      <c r="CC7476" s="273" t="s">
        <v>141</v>
      </c>
      <c r="CD7476" s="282">
        <v>9</v>
      </c>
      <c r="CE7476" s="274">
        <v>45078</v>
      </c>
      <c r="CF7476" s="273">
        <v>0</v>
      </c>
      <c r="CG7476" s="273" t="s">
        <v>80</v>
      </c>
      <c r="CH7476" s="273">
        <v>0</v>
      </c>
      <c r="CI7476" s="273" t="s">
        <v>80</v>
      </c>
      <c r="CM7476" s="273" t="s">
        <v>73</v>
      </c>
      <c r="CN7476" s="273">
        <v>3</v>
      </c>
    </row>
    <row r="7477" spans="74:92">
      <c r="BV7477" s="273" t="s">
        <v>64</v>
      </c>
      <c r="BW7477" s="273" t="s">
        <v>404</v>
      </c>
      <c r="BX7477" s="273" t="s">
        <v>431</v>
      </c>
      <c r="BY7477" s="273" t="s">
        <v>447</v>
      </c>
      <c r="BZ7477" s="273" t="s">
        <v>167</v>
      </c>
      <c r="CA7477" s="273" t="s">
        <v>168</v>
      </c>
      <c r="CB7477" s="273" t="s">
        <v>169</v>
      </c>
      <c r="CC7477" s="273" t="s">
        <v>170</v>
      </c>
      <c r="CD7477" s="282">
        <v>12</v>
      </c>
      <c r="CE7477" s="274">
        <v>45078</v>
      </c>
      <c r="CF7477" s="273">
        <v>0</v>
      </c>
      <c r="CG7477" s="273" t="s">
        <v>80</v>
      </c>
      <c r="CH7477" s="273">
        <v>0</v>
      </c>
      <c r="CI7477" s="273" t="s">
        <v>80</v>
      </c>
      <c r="CM7477" s="273" t="s">
        <v>73</v>
      </c>
      <c r="CN7477" s="273">
        <v>3</v>
      </c>
    </row>
    <row r="7478" spans="74:92">
      <c r="BV7478" s="273" t="s">
        <v>64</v>
      </c>
      <c r="BW7478" s="273" t="s">
        <v>404</v>
      </c>
      <c r="BX7478" s="273" t="s">
        <v>431</v>
      </c>
      <c r="BY7478" s="273" t="s">
        <v>447</v>
      </c>
      <c r="BZ7478" s="273" t="s">
        <v>151</v>
      </c>
      <c r="CA7478" s="273" t="s">
        <v>152</v>
      </c>
      <c r="CB7478" s="273" t="s">
        <v>161</v>
      </c>
      <c r="CC7478" s="273" t="s">
        <v>162</v>
      </c>
      <c r="CD7478" s="282">
        <v>11</v>
      </c>
      <c r="CE7478" s="274">
        <v>45078</v>
      </c>
      <c r="CF7478" s="273">
        <v>0</v>
      </c>
      <c r="CG7478" s="273" t="s">
        <v>80</v>
      </c>
      <c r="CH7478" s="273">
        <v>0</v>
      </c>
      <c r="CI7478" s="273" t="s">
        <v>80</v>
      </c>
      <c r="CM7478" s="273" t="s">
        <v>73</v>
      </c>
      <c r="CN7478" s="273">
        <v>3</v>
      </c>
    </row>
    <row r="7479" spans="74:92">
      <c r="BV7479" s="273" t="s">
        <v>64</v>
      </c>
      <c r="BW7479" s="273" t="s">
        <v>404</v>
      </c>
      <c r="BX7479" s="273" t="s">
        <v>431</v>
      </c>
      <c r="BY7479" s="273" t="s">
        <v>447</v>
      </c>
      <c r="BZ7479" s="273" t="s">
        <v>167</v>
      </c>
      <c r="CA7479" s="273" t="s">
        <v>168</v>
      </c>
      <c r="CB7479" s="273" t="s">
        <v>353</v>
      </c>
      <c r="CC7479" s="273" t="s">
        <v>354</v>
      </c>
      <c r="CD7479" s="282">
        <v>13</v>
      </c>
      <c r="CE7479" s="274">
        <v>45078</v>
      </c>
      <c r="CF7479" s="273">
        <v>0</v>
      </c>
      <c r="CG7479" s="273" t="s">
        <v>80</v>
      </c>
      <c r="CH7479" s="273">
        <v>0</v>
      </c>
      <c r="CI7479" s="273" t="s">
        <v>80</v>
      </c>
      <c r="CM7479" s="273" t="s">
        <v>73</v>
      </c>
      <c r="CN7479" s="273">
        <v>3</v>
      </c>
    </row>
    <row r="7480" spans="74:92">
      <c r="BV7480" s="273" t="s">
        <v>64</v>
      </c>
      <c r="BW7480" s="273" t="s">
        <v>404</v>
      </c>
      <c r="BX7480" s="273" t="s">
        <v>431</v>
      </c>
      <c r="BY7480" s="273" t="s">
        <v>447</v>
      </c>
      <c r="BZ7480" s="273" t="s">
        <v>167</v>
      </c>
      <c r="CA7480" s="273" t="s">
        <v>168</v>
      </c>
      <c r="CB7480" s="273" t="s">
        <v>313</v>
      </c>
      <c r="CC7480" s="273" t="s">
        <v>314</v>
      </c>
      <c r="CD7480" s="282">
        <v>14</v>
      </c>
      <c r="CE7480" s="274">
        <v>45078</v>
      </c>
      <c r="CF7480" s="273">
        <v>0</v>
      </c>
      <c r="CG7480" s="273" t="s">
        <v>80</v>
      </c>
      <c r="CH7480" s="273">
        <v>0</v>
      </c>
      <c r="CI7480" s="273" t="s">
        <v>80</v>
      </c>
      <c r="CM7480" s="273" t="s">
        <v>73</v>
      </c>
      <c r="CN7480" s="273">
        <v>3</v>
      </c>
    </row>
    <row r="7481" spans="74:92">
      <c r="BV7481" s="273" t="s">
        <v>64</v>
      </c>
      <c r="BW7481" s="273" t="s">
        <v>404</v>
      </c>
      <c r="BX7481" s="273" t="s">
        <v>431</v>
      </c>
      <c r="BY7481" s="273" t="s">
        <v>447</v>
      </c>
      <c r="BZ7481" s="273" t="s">
        <v>204</v>
      </c>
      <c r="CA7481" s="273" t="s">
        <v>205</v>
      </c>
      <c r="CB7481" s="273" t="s">
        <v>206</v>
      </c>
      <c r="CC7481" s="273" t="s">
        <v>207</v>
      </c>
      <c r="CD7481" s="282">
        <v>0</v>
      </c>
      <c r="CE7481" s="274">
        <v>45078</v>
      </c>
      <c r="CG7481" s="273" t="s">
        <v>181</v>
      </c>
      <c r="CI7481" s="273" t="s">
        <v>208</v>
      </c>
      <c r="CJ7481" s="273" t="s">
        <v>2283</v>
      </c>
      <c r="CM7481" s="273" t="s">
        <v>73</v>
      </c>
      <c r="CN7481" s="273">
        <v>3</v>
      </c>
    </row>
    <row r="7482" spans="74:92">
      <c r="BV7482" s="273" t="s">
        <v>64</v>
      </c>
      <c r="BW7482" s="273" t="s">
        <v>404</v>
      </c>
      <c r="BX7482" s="273" t="s">
        <v>431</v>
      </c>
      <c r="BY7482" s="273" t="s">
        <v>447</v>
      </c>
      <c r="BZ7482" s="273" t="s">
        <v>86</v>
      </c>
      <c r="CA7482" s="273" t="s">
        <v>87</v>
      </c>
      <c r="CB7482" s="273" t="s">
        <v>179</v>
      </c>
      <c r="CC7482" s="273" t="s">
        <v>180</v>
      </c>
      <c r="CD7482" s="282">
        <v>1</v>
      </c>
      <c r="CE7482" s="274">
        <v>45078</v>
      </c>
      <c r="CI7482" s="273" t="s">
        <v>181</v>
      </c>
      <c r="CM7482" s="273" t="s">
        <v>73</v>
      </c>
      <c r="CN7482" s="273">
        <v>3</v>
      </c>
    </row>
    <row r="7483" spans="74:92">
      <c r="BV7483" s="273" t="s">
        <v>64</v>
      </c>
      <c r="BW7483" s="273" t="s">
        <v>404</v>
      </c>
      <c r="BX7483" s="273" t="s">
        <v>431</v>
      </c>
      <c r="BY7483" s="273" t="s">
        <v>447</v>
      </c>
      <c r="BZ7483" s="273" t="s">
        <v>167</v>
      </c>
      <c r="CA7483" s="273" t="s">
        <v>168</v>
      </c>
      <c r="CB7483" s="273" t="s">
        <v>319</v>
      </c>
      <c r="CC7483" s="273" t="s">
        <v>320</v>
      </c>
      <c r="CD7483" s="282">
        <v>15</v>
      </c>
      <c r="CE7483" s="274">
        <v>45078</v>
      </c>
      <c r="CF7483" s="273">
        <v>500</v>
      </c>
      <c r="CG7483" s="273" t="s">
        <v>80</v>
      </c>
      <c r="CH7483" s="273">
        <v>500</v>
      </c>
      <c r="CI7483" s="273" t="s">
        <v>80</v>
      </c>
      <c r="CM7483" s="273" t="s">
        <v>73</v>
      </c>
      <c r="CN7483" s="273">
        <v>3</v>
      </c>
    </row>
    <row r="7484" spans="74:92">
      <c r="BV7484" s="273" t="s">
        <v>64</v>
      </c>
      <c r="BW7484" s="273" t="s">
        <v>404</v>
      </c>
      <c r="BX7484" s="273" t="s">
        <v>431</v>
      </c>
      <c r="BY7484" s="273" t="s">
        <v>447</v>
      </c>
      <c r="BZ7484" s="273" t="s">
        <v>138</v>
      </c>
      <c r="CA7484" s="273" t="s">
        <v>139</v>
      </c>
      <c r="CB7484" s="273" t="s">
        <v>190</v>
      </c>
      <c r="CC7484" s="273" t="s">
        <v>191</v>
      </c>
      <c r="CD7484" s="282">
        <v>8</v>
      </c>
      <c r="CE7484" s="274">
        <v>45078</v>
      </c>
      <c r="CF7484" s="273">
        <v>0</v>
      </c>
      <c r="CG7484" s="273" t="s">
        <v>80</v>
      </c>
      <c r="CH7484" s="273">
        <v>0</v>
      </c>
      <c r="CI7484" s="273" t="s">
        <v>80</v>
      </c>
      <c r="CM7484" s="273" t="s">
        <v>73</v>
      </c>
      <c r="CN7484" s="273">
        <v>3</v>
      </c>
    </row>
    <row r="7485" spans="74:92">
      <c r="BV7485" s="273" t="s">
        <v>64</v>
      </c>
      <c r="BW7485" s="273" t="s">
        <v>404</v>
      </c>
      <c r="BX7485" s="273" t="s">
        <v>431</v>
      </c>
      <c r="BY7485" s="273" t="s">
        <v>447</v>
      </c>
      <c r="BZ7485" s="273" t="s">
        <v>86</v>
      </c>
      <c r="CA7485" s="273" t="s">
        <v>87</v>
      </c>
      <c r="CB7485" s="273" t="s">
        <v>233</v>
      </c>
      <c r="CC7485" s="273" t="s">
        <v>234</v>
      </c>
      <c r="CD7485" s="282">
        <v>1</v>
      </c>
      <c r="CE7485" s="274">
        <v>45078</v>
      </c>
      <c r="CI7485" s="273" t="s">
        <v>181</v>
      </c>
      <c r="CM7485" s="273" t="s">
        <v>73</v>
      </c>
      <c r="CN7485" s="273">
        <v>3</v>
      </c>
    </row>
    <row r="7486" spans="74:92">
      <c r="BV7486" s="273" t="s">
        <v>64</v>
      </c>
      <c r="BW7486" s="273" t="s">
        <v>404</v>
      </c>
      <c r="BX7486" s="273" t="s">
        <v>431</v>
      </c>
      <c r="BY7486" s="273" t="s">
        <v>447</v>
      </c>
      <c r="BZ7486" s="273" t="s">
        <v>86</v>
      </c>
      <c r="CA7486" s="273" t="s">
        <v>87</v>
      </c>
      <c r="CB7486" s="273" t="s">
        <v>217</v>
      </c>
      <c r="CC7486" s="273" t="s">
        <v>218</v>
      </c>
      <c r="CD7486" s="282">
        <v>2</v>
      </c>
      <c r="CE7486" s="274">
        <v>45078</v>
      </c>
      <c r="CI7486" s="273" t="s">
        <v>181</v>
      </c>
      <c r="CM7486" s="273" t="s">
        <v>73</v>
      </c>
      <c r="CN7486" s="273">
        <v>3</v>
      </c>
    </row>
    <row r="7487" spans="74:92">
      <c r="BV7487" s="273" t="s">
        <v>64</v>
      </c>
      <c r="BW7487" s="273" t="s">
        <v>404</v>
      </c>
      <c r="BX7487" s="273" t="s">
        <v>431</v>
      </c>
      <c r="BY7487" s="273" t="s">
        <v>447</v>
      </c>
      <c r="BZ7487" s="273" t="s">
        <v>86</v>
      </c>
      <c r="CA7487" s="273" t="s">
        <v>87</v>
      </c>
      <c r="CB7487" s="273" t="s">
        <v>225</v>
      </c>
      <c r="CC7487" s="273" t="s">
        <v>226</v>
      </c>
      <c r="CD7487" s="282">
        <v>5</v>
      </c>
      <c r="CE7487" s="274">
        <v>45078</v>
      </c>
      <c r="CI7487" s="273" t="s">
        <v>80</v>
      </c>
      <c r="CM7487" s="273" t="s">
        <v>73</v>
      </c>
      <c r="CN7487" s="273">
        <v>3</v>
      </c>
    </row>
    <row r="7488" spans="74:92">
      <c r="BV7488" s="273" t="s">
        <v>64</v>
      </c>
      <c r="BW7488" s="273" t="s">
        <v>404</v>
      </c>
      <c r="BX7488" s="273" t="s">
        <v>431</v>
      </c>
      <c r="BY7488" s="273" t="s">
        <v>447</v>
      </c>
      <c r="BZ7488" s="273" t="s">
        <v>86</v>
      </c>
      <c r="CA7488" s="273" t="s">
        <v>87</v>
      </c>
      <c r="CB7488" s="273" t="s">
        <v>225</v>
      </c>
      <c r="CC7488" s="273" t="s">
        <v>226</v>
      </c>
      <c r="CD7488" s="282">
        <v>5</v>
      </c>
      <c r="CE7488" s="274">
        <v>45108</v>
      </c>
      <c r="CI7488" s="273" t="s">
        <v>80</v>
      </c>
      <c r="CM7488" s="273" t="s">
        <v>73</v>
      </c>
      <c r="CN7488" s="273">
        <v>3</v>
      </c>
    </row>
    <row r="7489" spans="74:92">
      <c r="BV7489" s="273" t="s">
        <v>64</v>
      </c>
      <c r="BW7489" s="273" t="s">
        <v>404</v>
      </c>
      <c r="BX7489" s="273" t="s">
        <v>431</v>
      </c>
      <c r="BY7489" s="273" t="s">
        <v>447</v>
      </c>
      <c r="BZ7489" s="273" t="s">
        <v>86</v>
      </c>
      <c r="CA7489" s="273" t="s">
        <v>87</v>
      </c>
      <c r="CB7489" s="273" t="s">
        <v>217</v>
      </c>
      <c r="CC7489" s="273" t="s">
        <v>218</v>
      </c>
      <c r="CD7489" s="282">
        <v>2</v>
      </c>
      <c r="CE7489" s="274">
        <v>45108</v>
      </c>
      <c r="CI7489" s="273" t="s">
        <v>181</v>
      </c>
      <c r="CM7489" s="273" t="s">
        <v>73</v>
      </c>
      <c r="CN7489" s="273">
        <v>3</v>
      </c>
    </row>
    <row r="7490" spans="74:92">
      <c r="BV7490" s="273" t="s">
        <v>64</v>
      </c>
      <c r="BW7490" s="273" t="s">
        <v>404</v>
      </c>
      <c r="BX7490" s="273" t="s">
        <v>431</v>
      </c>
      <c r="BY7490" s="273" t="s">
        <v>447</v>
      </c>
      <c r="BZ7490" s="273" t="s">
        <v>86</v>
      </c>
      <c r="CA7490" s="273" t="s">
        <v>87</v>
      </c>
      <c r="CB7490" s="273" t="s">
        <v>233</v>
      </c>
      <c r="CC7490" s="273" t="s">
        <v>234</v>
      </c>
      <c r="CD7490" s="282">
        <v>1</v>
      </c>
      <c r="CE7490" s="274">
        <v>45108</v>
      </c>
      <c r="CI7490" s="273" t="s">
        <v>181</v>
      </c>
      <c r="CM7490" s="273" t="s">
        <v>73</v>
      </c>
      <c r="CN7490" s="273">
        <v>3</v>
      </c>
    </row>
    <row r="7491" spans="74:92">
      <c r="BV7491" s="273" t="s">
        <v>64</v>
      </c>
      <c r="BW7491" s="273" t="s">
        <v>404</v>
      </c>
      <c r="BX7491" s="273" t="s">
        <v>431</v>
      </c>
      <c r="BY7491" s="273" t="s">
        <v>447</v>
      </c>
      <c r="BZ7491" s="273" t="s">
        <v>138</v>
      </c>
      <c r="CA7491" s="273" t="s">
        <v>139</v>
      </c>
      <c r="CB7491" s="273" t="s">
        <v>190</v>
      </c>
      <c r="CC7491" s="273" t="s">
        <v>191</v>
      </c>
      <c r="CD7491" s="282">
        <v>8</v>
      </c>
      <c r="CE7491" s="274">
        <v>45108</v>
      </c>
      <c r="CF7491" s="273">
        <v>0</v>
      </c>
      <c r="CG7491" s="273" t="s">
        <v>80</v>
      </c>
      <c r="CH7491" s="273">
        <v>0</v>
      </c>
      <c r="CI7491" s="273" t="s">
        <v>80</v>
      </c>
      <c r="CM7491" s="273" t="s">
        <v>73</v>
      </c>
      <c r="CN7491" s="273">
        <v>3</v>
      </c>
    </row>
    <row r="7492" spans="74:92">
      <c r="BV7492" s="273" t="s">
        <v>64</v>
      </c>
      <c r="BW7492" s="273" t="s">
        <v>404</v>
      </c>
      <c r="BX7492" s="273" t="s">
        <v>431</v>
      </c>
      <c r="BY7492" s="273" t="s">
        <v>447</v>
      </c>
      <c r="BZ7492" s="273" t="s">
        <v>167</v>
      </c>
      <c r="CA7492" s="273" t="s">
        <v>168</v>
      </c>
      <c r="CB7492" s="273" t="s">
        <v>319</v>
      </c>
      <c r="CC7492" s="273" t="s">
        <v>320</v>
      </c>
      <c r="CD7492" s="282">
        <v>15</v>
      </c>
      <c r="CE7492" s="274">
        <v>45108</v>
      </c>
      <c r="CF7492" s="273">
        <v>500</v>
      </c>
      <c r="CG7492" s="273" t="s">
        <v>80</v>
      </c>
      <c r="CH7492" s="273">
        <v>500</v>
      </c>
      <c r="CI7492" s="273" t="s">
        <v>80</v>
      </c>
      <c r="CL7492" s="273" t="s">
        <v>2286</v>
      </c>
      <c r="CM7492" s="273" t="s">
        <v>73</v>
      </c>
      <c r="CN7492" s="273">
        <v>3</v>
      </c>
    </row>
    <row r="7493" spans="74:92">
      <c r="BV7493" s="273" t="s">
        <v>64</v>
      </c>
      <c r="BW7493" s="273" t="s">
        <v>404</v>
      </c>
      <c r="BX7493" s="273" t="s">
        <v>431</v>
      </c>
      <c r="BY7493" s="273" t="s">
        <v>447</v>
      </c>
      <c r="BZ7493" s="273" t="s">
        <v>86</v>
      </c>
      <c r="CA7493" s="273" t="s">
        <v>87</v>
      </c>
      <c r="CB7493" s="273" t="s">
        <v>179</v>
      </c>
      <c r="CC7493" s="273" t="s">
        <v>180</v>
      </c>
      <c r="CD7493" s="282">
        <v>1</v>
      </c>
      <c r="CE7493" s="274">
        <v>45108</v>
      </c>
      <c r="CI7493" s="273" t="s">
        <v>181</v>
      </c>
      <c r="CM7493" s="273" t="s">
        <v>73</v>
      </c>
      <c r="CN7493" s="273">
        <v>3</v>
      </c>
    </row>
    <row r="7494" spans="74:92">
      <c r="BV7494" s="273" t="s">
        <v>64</v>
      </c>
      <c r="BW7494" s="273" t="s">
        <v>404</v>
      </c>
      <c r="BX7494" s="273" t="s">
        <v>431</v>
      </c>
      <c r="BY7494" s="273" t="s">
        <v>447</v>
      </c>
      <c r="BZ7494" s="273" t="s">
        <v>204</v>
      </c>
      <c r="CA7494" s="273" t="s">
        <v>205</v>
      </c>
      <c r="CB7494" s="273" t="s">
        <v>206</v>
      </c>
      <c r="CC7494" s="273" t="s">
        <v>207</v>
      </c>
      <c r="CD7494" s="282">
        <v>0</v>
      </c>
      <c r="CE7494" s="274">
        <v>45108</v>
      </c>
      <c r="CG7494" s="273" t="s">
        <v>181</v>
      </c>
      <c r="CI7494" s="273" t="s">
        <v>208</v>
      </c>
      <c r="CJ7494" s="273" t="s">
        <v>2283</v>
      </c>
      <c r="CM7494" s="273" t="s">
        <v>73</v>
      </c>
      <c r="CN7494" s="273">
        <v>3</v>
      </c>
    </row>
    <row r="7495" spans="74:92">
      <c r="BV7495" s="273" t="s">
        <v>64</v>
      </c>
      <c r="BW7495" s="273" t="s">
        <v>404</v>
      </c>
      <c r="BX7495" s="273" t="s">
        <v>431</v>
      </c>
      <c r="BY7495" s="273" t="s">
        <v>447</v>
      </c>
      <c r="BZ7495" s="273" t="s">
        <v>167</v>
      </c>
      <c r="CA7495" s="273" t="s">
        <v>168</v>
      </c>
      <c r="CB7495" s="273" t="s">
        <v>313</v>
      </c>
      <c r="CC7495" s="273" t="s">
        <v>314</v>
      </c>
      <c r="CD7495" s="282">
        <v>14</v>
      </c>
      <c r="CE7495" s="274">
        <v>45108</v>
      </c>
      <c r="CF7495" s="273">
        <v>0</v>
      </c>
      <c r="CG7495" s="273" t="s">
        <v>80</v>
      </c>
      <c r="CH7495" s="273">
        <v>0</v>
      </c>
      <c r="CI7495" s="273" t="s">
        <v>80</v>
      </c>
      <c r="CM7495" s="273" t="s">
        <v>73</v>
      </c>
      <c r="CN7495" s="273">
        <v>3</v>
      </c>
    </row>
    <row r="7496" spans="74:92">
      <c r="BV7496" s="273" t="s">
        <v>64</v>
      </c>
      <c r="BW7496" s="273" t="s">
        <v>404</v>
      </c>
      <c r="BX7496" s="273" t="s">
        <v>431</v>
      </c>
      <c r="BY7496" s="273" t="s">
        <v>447</v>
      </c>
      <c r="BZ7496" s="273" t="s">
        <v>167</v>
      </c>
      <c r="CA7496" s="273" t="s">
        <v>168</v>
      </c>
      <c r="CB7496" s="273" t="s">
        <v>353</v>
      </c>
      <c r="CC7496" s="273" t="s">
        <v>354</v>
      </c>
      <c r="CD7496" s="282">
        <v>13</v>
      </c>
      <c r="CE7496" s="274">
        <v>45108</v>
      </c>
      <c r="CF7496" s="273">
        <v>0</v>
      </c>
      <c r="CG7496" s="273" t="s">
        <v>80</v>
      </c>
      <c r="CH7496" s="273">
        <v>0</v>
      </c>
      <c r="CI7496" s="273" t="s">
        <v>80</v>
      </c>
      <c r="CM7496" s="273" t="s">
        <v>73</v>
      </c>
      <c r="CN7496" s="273">
        <v>3</v>
      </c>
    </row>
    <row r="7497" spans="74:92">
      <c r="BV7497" s="273" t="s">
        <v>64</v>
      </c>
      <c r="BW7497" s="273" t="s">
        <v>404</v>
      </c>
      <c r="BX7497" s="273" t="s">
        <v>431</v>
      </c>
      <c r="BY7497" s="273" t="s">
        <v>447</v>
      </c>
      <c r="BZ7497" s="273" t="s">
        <v>151</v>
      </c>
      <c r="CA7497" s="273" t="s">
        <v>152</v>
      </c>
      <c r="CB7497" s="273" t="s">
        <v>161</v>
      </c>
      <c r="CC7497" s="273" t="s">
        <v>162</v>
      </c>
      <c r="CD7497" s="282">
        <v>11</v>
      </c>
      <c r="CE7497" s="274">
        <v>45108</v>
      </c>
      <c r="CF7497" s="273">
        <v>0</v>
      </c>
      <c r="CG7497" s="273" t="s">
        <v>80</v>
      </c>
      <c r="CH7497" s="273">
        <v>0</v>
      </c>
      <c r="CI7497" s="273" t="s">
        <v>80</v>
      </c>
      <c r="CM7497" s="273" t="s">
        <v>73</v>
      </c>
      <c r="CN7497" s="273">
        <v>3</v>
      </c>
    </row>
    <row r="7498" spans="74:92">
      <c r="BV7498" s="273" t="s">
        <v>64</v>
      </c>
      <c r="BW7498" s="273" t="s">
        <v>404</v>
      </c>
      <c r="BX7498" s="273" t="s">
        <v>431</v>
      </c>
      <c r="BY7498" s="273" t="s">
        <v>447</v>
      </c>
      <c r="BZ7498" s="273" t="s">
        <v>167</v>
      </c>
      <c r="CA7498" s="273" t="s">
        <v>168</v>
      </c>
      <c r="CB7498" s="273" t="s">
        <v>169</v>
      </c>
      <c r="CC7498" s="273" t="s">
        <v>170</v>
      </c>
      <c r="CD7498" s="282">
        <v>12</v>
      </c>
      <c r="CE7498" s="274">
        <v>45108</v>
      </c>
      <c r="CF7498" s="273">
        <v>0</v>
      </c>
      <c r="CG7498" s="273" t="s">
        <v>80</v>
      </c>
      <c r="CH7498" s="273">
        <v>0</v>
      </c>
      <c r="CI7498" s="273" t="s">
        <v>80</v>
      </c>
      <c r="CM7498" s="273" t="s">
        <v>73</v>
      </c>
      <c r="CN7498" s="273">
        <v>3</v>
      </c>
    </row>
    <row r="7499" spans="74:92">
      <c r="BV7499" s="273" t="s">
        <v>64</v>
      </c>
      <c r="BW7499" s="273" t="s">
        <v>404</v>
      </c>
      <c r="BX7499" s="273" t="s">
        <v>431</v>
      </c>
      <c r="BY7499" s="273" t="s">
        <v>447</v>
      </c>
      <c r="BZ7499" s="273" t="s">
        <v>138</v>
      </c>
      <c r="CA7499" s="273" t="s">
        <v>139</v>
      </c>
      <c r="CB7499" s="273" t="s">
        <v>140</v>
      </c>
      <c r="CC7499" s="273" t="s">
        <v>141</v>
      </c>
      <c r="CD7499" s="282">
        <v>9</v>
      </c>
      <c r="CE7499" s="274">
        <v>45108</v>
      </c>
      <c r="CF7499" s="273">
        <v>0</v>
      </c>
      <c r="CG7499" s="273" t="s">
        <v>80</v>
      </c>
      <c r="CH7499" s="273">
        <v>0</v>
      </c>
      <c r="CI7499" s="273" t="s">
        <v>80</v>
      </c>
      <c r="CM7499" s="273" t="s">
        <v>73</v>
      </c>
      <c r="CN7499" s="273">
        <v>3</v>
      </c>
    </row>
    <row r="7500" spans="74:92">
      <c r="BV7500" s="273" t="s">
        <v>64</v>
      </c>
      <c r="BW7500" s="273" t="s">
        <v>404</v>
      </c>
      <c r="BX7500" s="273" t="s">
        <v>431</v>
      </c>
      <c r="BY7500" s="273" t="s">
        <v>447</v>
      </c>
      <c r="BZ7500" s="273" t="s">
        <v>151</v>
      </c>
      <c r="CA7500" s="273" t="s">
        <v>152</v>
      </c>
      <c r="CB7500" s="273" t="s">
        <v>153</v>
      </c>
      <c r="CC7500" s="273" t="s">
        <v>154</v>
      </c>
      <c r="CD7500" s="282">
        <v>10</v>
      </c>
      <c r="CE7500" s="274">
        <v>45108</v>
      </c>
      <c r="CF7500" s="273">
        <v>0</v>
      </c>
      <c r="CG7500" s="273" t="s">
        <v>80</v>
      </c>
      <c r="CH7500" s="273">
        <v>0</v>
      </c>
      <c r="CI7500" s="273" t="s">
        <v>80</v>
      </c>
      <c r="CM7500" s="273" t="s">
        <v>73</v>
      </c>
      <c r="CN7500" s="273">
        <v>3</v>
      </c>
    </row>
    <row r="7501" spans="74:92">
      <c r="BV7501" s="273" t="s">
        <v>64</v>
      </c>
      <c r="BW7501" s="273" t="s">
        <v>404</v>
      </c>
      <c r="BX7501" s="273" t="s">
        <v>431</v>
      </c>
      <c r="BY7501" s="273" t="s">
        <v>447</v>
      </c>
      <c r="BZ7501" s="273" t="s">
        <v>110</v>
      </c>
      <c r="CA7501" s="273" t="s">
        <v>111</v>
      </c>
      <c r="CB7501" s="273" t="s">
        <v>117</v>
      </c>
      <c r="CC7501" s="273" t="s">
        <v>118</v>
      </c>
      <c r="CD7501" s="282">
        <v>5</v>
      </c>
      <c r="CE7501" s="274">
        <v>45108</v>
      </c>
      <c r="CF7501" s="273">
        <v>0</v>
      </c>
      <c r="CG7501" s="273" t="s">
        <v>2284</v>
      </c>
      <c r="CH7501" s="273">
        <v>0</v>
      </c>
      <c r="CI7501" s="273" t="s">
        <v>104</v>
      </c>
      <c r="CM7501" s="273" t="s">
        <v>73</v>
      </c>
      <c r="CN7501" s="273">
        <v>3</v>
      </c>
    </row>
    <row r="7502" spans="74:92">
      <c r="BV7502" s="273" t="s">
        <v>64</v>
      </c>
      <c r="BW7502" s="273" t="s">
        <v>404</v>
      </c>
      <c r="BX7502" s="273" t="s">
        <v>431</v>
      </c>
      <c r="BY7502" s="273" t="s">
        <v>447</v>
      </c>
      <c r="BZ7502" s="273" t="s">
        <v>126</v>
      </c>
      <c r="CA7502" s="273" t="s">
        <v>127</v>
      </c>
      <c r="CB7502" s="273" t="s">
        <v>133</v>
      </c>
      <c r="CC7502" s="273" t="s">
        <v>134</v>
      </c>
      <c r="CD7502" s="282">
        <v>7</v>
      </c>
      <c r="CE7502" s="274">
        <v>45108</v>
      </c>
      <c r="CI7502" s="273" t="s">
        <v>104</v>
      </c>
      <c r="CM7502" s="273" t="s">
        <v>73</v>
      </c>
      <c r="CN7502" s="273">
        <v>3</v>
      </c>
    </row>
    <row r="7503" spans="74:92">
      <c r="BV7503" s="273" t="s">
        <v>64</v>
      </c>
      <c r="BW7503" s="273" t="s">
        <v>404</v>
      </c>
      <c r="BX7503" s="273" t="s">
        <v>431</v>
      </c>
      <c r="BY7503" s="273" t="s">
        <v>447</v>
      </c>
      <c r="BZ7503" s="273" t="s">
        <v>126</v>
      </c>
      <c r="CA7503" s="273" t="s">
        <v>127</v>
      </c>
      <c r="CB7503" s="273" t="s">
        <v>128</v>
      </c>
      <c r="CC7503" s="273" t="s">
        <v>129</v>
      </c>
      <c r="CD7503" s="282">
        <v>6</v>
      </c>
      <c r="CE7503" s="274">
        <v>45108</v>
      </c>
      <c r="CI7503" s="273" t="s">
        <v>80</v>
      </c>
      <c r="CM7503" s="273" t="s">
        <v>73</v>
      </c>
      <c r="CN7503" s="273">
        <v>3</v>
      </c>
    </row>
    <row r="7504" spans="74:92">
      <c r="BV7504" s="273" t="s">
        <v>64</v>
      </c>
      <c r="BW7504" s="273" t="s">
        <v>404</v>
      </c>
      <c r="BX7504" s="273" t="s">
        <v>431</v>
      </c>
      <c r="BY7504" s="273" t="s">
        <v>447</v>
      </c>
      <c r="BZ7504" s="273" t="s">
        <v>110</v>
      </c>
      <c r="CA7504" s="273" t="s">
        <v>111</v>
      </c>
      <c r="CB7504" s="273" t="s">
        <v>112</v>
      </c>
      <c r="CC7504" s="273" t="s">
        <v>113</v>
      </c>
      <c r="CD7504" s="282">
        <v>4</v>
      </c>
      <c r="CE7504" s="274">
        <v>45108</v>
      </c>
      <c r="CF7504" s="273">
        <v>573.82000000000005</v>
      </c>
      <c r="CG7504" s="273" t="s">
        <v>80</v>
      </c>
      <c r="CH7504" s="273">
        <v>573.82000000000005</v>
      </c>
      <c r="CI7504" s="273" t="s">
        <v>80</v>
      </c>
      <c r="CL7504" s="273" t="s">
        <v>2287</v>
      </c>
      <c r="CM7504" s="273" t="s">
        <v>73</v>
      </c>
      <c r="CN7504" s="273">
        <v>3</v>
      </c>
    </row>
    <row r="7505" spans="74:92">
      <c r="BV7505" s="273" t="s">
        <v>64</v>
      </c>
      <c r="BW7505" s="273" t="s">
        <v>404</v>
      </c>
      <c r="BX7505" s="273" t="s">
        <v>431</v>
      </c>
      <c r="BY7505" s="273" t="s">
        <v>447</v>
      </c>
      <c r="BZ7505" s="273" t="s">
        <v>86</v>
      </c>
      <c r="CA7505" s="273" t="s">
        <v>87</v>
      </c>
      <c r="CB7505" s="273" t="s">
        <v>101</v>
      </c>
      <c r="CC7505" s="273" t="s">
        <v>102</v>
      </c>
      <c r="CD7505" s="282">
        <v>4</v>
      </c>
      <c r="CE7505" s="274">
        <v>45108</v>
      </c>
      <c r="CI7505" s="273" t="s">
        <v>104</v>
      </c>
      <c r="CM7505" s="273" t="s">
        <v>73</v>
      </c>
      <c r="CN7505" s="273">
        <v>3</v>
      </c>
    </row>
    <row r="7506" spans="74:92">
      <c r="BV7506" s="273" t="s">
        <v>64</v>
      </c>
      <c r="BW7506" s="273" t="s">
        <v>404</v>
      </c>
      <c r="BX7506" s="273" t="s">
        <v>431</v>
      </c>
      <c r="BY7506" s="273" t="s">
        <v>447</v>
      </c>
      <c r="BZ7506" s="273" t="s">
        <v>86</v>
      </c>
      <c r="CA7506" s="273" t="s">
        <v>87</v>
      </c>
      <c r="CB7506" s="273" t="s">
        <v>88</v>
      </c>
      <c r="CC7506" s="273" t="s">
        <v>89</v>
      </c>
      <c r="CD7506" s="282">
        <v>3</v>
      </c>
      <c r="CE7506" s="274">
        <v>45108</v>
      </c>
      <c r="CI7506" s="273" t="s">
        <v>80</v>
      </c>
      <c r="CM7506" s="273" t="s">
        <v>73</v>
      </c>
      <c r="CN7506" s="273">
        <v>3</v>
      </c>
    </row>
    <row r="7507" spans="74:92">
      <c r="BV7507" s="273" t="s">
        <v>64</v>
      </c>
      <c r="BW7507" s="273" t="s">
        <v>404</v>
      </c>
      <c r="BX7507" s="273" t="s">
        <v>431</v>
      </c>
      <c r="BY7507" s="273" t="s">
        <v>447</v>
      </c>
      <c r="BZ7507" s="273" t="s">
        <v>86</v>
      </c>
      <c r="CA7507" s="273" t="s">
        <v>87</v>
      </c>
      <c r="CB7507" s="273" t="s">
        <v>88</v>
      </c>
      <c r="CC7507" s="273" t="s">
        <v>89</v>
      </c>
      <c r="CD7507" s="282">
        <v>3</v>
      </c>
      <c r="CE7507" s="274">
        <v>45139</v>
      </c>
      <c r="CI7507" s="273" t="s">
        <v>80</v>
      </c>
      <c r="CM7507" s="273" t="s">
        <v>73</v>
      </c>
      <c r="CN7507" s="273">
        <v>3</v>
      </c>
    </row>
    <row r="7508" spans="74:92">
      <c r="BV7508" s="273" t="s">
        <v>64</v>
      </c>
      <c r="BW7508" s="273" t="s">
        <v>404</v>
      </c>
      <c r="BX7508" s="273" t="s">
        <v>431</v>
      </c>
      <c r="BY7508" s="273" t="s">
        <v>447</v>
      </c>
      <c r="BZ7508" s="273" t="s">
        <v>86</v>
      </c>
      <c r="CA7508" s="273" t="s">
        <v>87</v>
      </c>
      <c r="CB7508" s="273" t="s">
        <v>101</v>
      </c>
      <c r="CC7508" s="273" t="s">
        <v>102</v>
      </c>
      <c r="CD7508" s="282">
        <v>4</v>
      </c>
      <c r="CE7508" s="274">
        <v>45139</v>
      </c>
      <c r="CI7508" s="273" t="s">
        <v>104</v>
      </c>
      <c r="CM7508" s="273" t="s">
        <v>73</v>
      </c>
      <c r="CN7508" s="273">
        <v>3</v>
      </c>
    </row>
    <row r="7509" spans="74:92">
      <c r="BV7509" s="273" t="s">
        <v>64</v>
      </c>
      <c r="BW7509" s="273" t="s">
        <v>404</v>
      </c>
      <c r="BX7509" s="273" t="s">
        <v>431</v>
      </c>
      <c r="BY7509" s="273" t="s">
        <v>447</v>
      </c>
      <c r="BZ7509" s="273" t="s">
        <v>110</v>
      </c>
      <c r="CA7509" s="273" t="s">
        <v>111</v>
      </c>
      <c r="CB7509" s="273" t="s">
        <v>112</v>
      </c>
      <c r="CC7509" s="273" t="s">
        <v>113</v>
      </c>
      <c r="CD7509" s="282">
        <v>4</v>
      </c>
      <c r="CE7509" s="274">
        <v>45139</v>
      </c>
      <c r="CF7509" s="273">
        <v>532.37</v>
      </c>
      <c r="CG7509" s="273" t="s">
        <v>80</v>
      </c>
      <c r="CH7509" s="273">
        <v>532.37</v>
      </c>
      <c r="CI7509" s="273" t="s">
        <v>80</v>
      </c>
      <c r="CL7509" s="273" t="s">
        <v>2288</v>
      </c>
      <c r="CM7509" s="273" t="s">
        <v>73</v>
      </c>
      <c r="CN7509" s="273">
        <v>3</v>
      </c>
    </row>
    <row r="7510" spans="74:92">
      <c r="BV7510" s="273" t="s">
        <v>64</v>
      </c>
      <c r="BW7510" s="273" t="s">
        <v>404</v>
      </c>
      <c r="BX7510" s="273" t="s">
        <v>431</v>
      </c>
      <c r="BY7510" s="273" t="s">
        <v>447</v>
      </c>
      <c r="BZ7510" s="273" t="s">
        <v>126</v>
      </c>
      <c r="CA7510" s="273" t="s">
        <v>127</v>
      </c>
      <c r="CB7510" s="273" t="s">
        <v>128</v>
      </c>
      <c r="CC7510" s="273" t="s">
        <v>129</v>
      </c>
      <c r="CD7510" s="282">
        <v>6</v>
      </c>
      <c r="CE7510" s="274">
        <v>45139</v>
      </c>
      <c r="CI7510" s="273" t="s">
        <v>80</v>
      </c>
      <c r="CM7510" s="273" t="s">
        <v>73</v>
      </c>
      <c r="CN7510" s="273">
        <v>3</v>
      </c>
    </row>
    <row r="7511" spans="74:92">
      <c r="BV7511" s="273" t="s">
        <v>64</v>
      </c>
      <c r="BW7511" s="273" t="s">
        <v>404</v>
      </c>
      <c r="BX7511" s="273" t="s">
        <v>431</v>
      </c>
      <c r="BY7511" s="273" t="s">
        <v>447</v>
      </c>
      <c r="BZ7511" s="273" t="s">
        <v>126</v>
      </c>
      <c r="CA7511" s="273" t="s">
        <v>127</v>
      </c>
      <c r="CB7511" s="273" t="s">
        <v>133</v>
      </c>
      <c r="CC7511" s="273" t="s">
        <v>134</v>
      </c>
      <c r="CD7511" s="282">
        <v>7</v>
      </c>
      <c r="CE7511" s="274">
        <v>45139</v>
      </c>
      <c r="CI7511" s="273" t="s">
        <v>104</v>
      </c>
      <c r="CM7511" s="273" t="s">
        <v>73</v>
      </c>
      <c r="CN7511" s="273">
        <v>3</v>
      </c>
    </row>
    <row r="7512" spans="74:92">
      <c r="BV7512" s="273" t="s">
        <v>64</v>
      </c>
      <c r="BW7512" s="273" t="s">
        <v>404</v>
      </c>
      <c r="BX7512" s="273" t="s">
        <v>431</v>
      </c>
      <c r="BY7512" s="273" t="s">
        <v>447</v>
      </c>
      <c r="BZ7512" s="273" t="s">
        <v>110</v>
      </c>
      <c r="CA7512" s="273" t="s">
        <v>111</v>
      </c>
      <c r="CB7512" s="273" t="s">
        <v>117</v>
      </c>
      <c r="CC7512" s="273" t="s">
        <v>118</v>
      </c>
      <c r="CD7512" s="282">
        <v>5</v>
      </c>
      <c r="CE7512" s="274">
        <v>45139</v>
      </c>
      <c r="CF7512" s="273">
        <v>0</v>
      </c>
      <c r="CG7512" s="273" t="s">
        <v>2284</v>
      </c>
      <c r="CH7512" s="273">
        <v>0</v>
      </c>
      <c r="CI7512" s="273" t="s">
        <v>104</v>
      </c>
      <c r="CM7512" s="273" t="s">
        <v>73</v>
      </c>
      <c r="CN7512" s="273">
        <v>3</v>
      </c>
    </row>
    <row r="7513" spans="74:92">
      <c r="BV7513" s="273" t="s">
        <v>64</v>
      </c>
      <c r="BW7513" s="273" t="s">
        <v>404</v>
      </c>
      <c r="BX7513" s="273" t="s">
        <v>431</v>
      </c>
      <c r="BY7513" s="273" t="s">
        <v>447</v>
      </c>
      <c r="BZ7513" s="273" t="s">
        <v>151</v>
      </c>
      <c r="CA7513" s="273" t="s">
        <v>152</v>
      </c>
      <c r="CB7513" s="273" t="s">
        <v>153</v>
      </c>
      <c r="CC7513" s="273" t="s">
        <v>154</v>
      </c>
      <c r="CD7513" s="282">
        <v>10</v>
      </c>
      <c r="CE7513" s="274">
        <v>45139</v>
      </c>
      <c r="CF7513" s="273">
        <v>0</v>
      </c>
      <c r="CG7513" s="273" t="s">
        <v>80</v>
      </c>
      <c r="CH7513" s="273">
        <v>0</v>
      </c>
      <c r="CI7513" s="273" t="s">
        <v>80</v>
      </c>
      <c r="CM7513" s="273" t="s">
        <v>73</v>
      </c>
      <c r="CN7513" s="273">
        <v>3</v>
      </c>
    </row>
    <row r="7514" spans="74:92">
      <c r="BV7514" s="273" t="s">
        <v>64</v>
      </c>
      <c r="BW7514" s="273" t="s">
        <v>404</v>
      </c>
      <c r="BX7514" s="273" t="s">
        <v>431</v>
      </c>
      <c r="BY7514" s="273" t="s">
        <v>447</v>
      </c>
      <c r="BZ7514" s="273" t="s">
        <v>138</v>
      </c>
      <c r="CA7514" s="273" t="s">
        <v>139</v>
      </c>
      <c r="CB7514" s="273" t="s">
        <v>140</v>
      </c>
      <c r="CC7514" s="273" t="s">
        <v>141</v>
      </c>
      <c r="CD7514" s="282">
        <v>9</v>
      </c>
      <c r="CE7514" s="274">
        <v>45139</v>
      </c>
      <c r="CF7514" s="273">
        <v>0</v>
      </c>
      <c r="CG7514" s="273" t="s">
        <v>80</v>
      </c>
      <c r="CH7514" s="273">
        <v>0</v>
      </c>
      <c r="CI7514" s="273" t="s">
        <v>80</v>
      </c>
      <c r="CM7514" s="273" t="s">
        <v>73</v>
      </c>
      <c r="CN7514" s="273">
        <v>3</v>
      </c>
    </row>
    <row r="7515" spans="74:92">
      <c r="BV7515" s="273" t="s">
        <v>64</v>
      </c>
      <c r="BW7515" s="273" t="s">
        <v>404</v>
      </c>
      <c r="BX7515" s="273" t="s">
        <v>431</v>
      </c>
      <c r="BY7515" s="273" t="s">
        <v>447</v>
      </c>
      <c r="BZ7515" s="273" t="s">
        <v>167</v>
      </c>
      <c r="CA7515" s="273" t="s">
        <v>168</v>
      </c>
      <c r="CB7515" s="273" t="s">
        <v>169</v>
      </c>
      <c r="CC7515" s="273" t="s">
        <v>170</v>
      </c>
      <c r="CD7515" s="282">
        <v>12</v>
      </c>
      <c r="CE7515" s="274">
        <v>45139</v>
      </c>
      <c r="CF7515" s="273">
        <v>0</v>
      </c>
      <c r="CG7515" s="273" t="s">
        <v>80</v>
      </c>
      <c r="CH7515" s="273">
        <v>0</v>
      </c>
      <c r="CI7515" s="273" t="s">
        <v>80</v>
      </c>
      <c r="CM7515" s="273" t="s">
        <v>73</v>
      </c>
      <c r="CN7515" s="273">
        <v>3</v>
      </c>
    </row>
    <row r="7516" spans="74:92">
      <c r="BV7516" s="273" t="s">
        <v>64</v>
      </c>
      <c r="BW7516" s="273" t="s">
        <v>404</v>
      </c>
      <c r="BX7516" s="273" t="s">
        <v>431</v>
      </c>
      <c r="BY7516" s="273" t="s">
        <v>447</v>
      </c>
      <c r="BZ7516" s="273" t="s">
        <v>151</v>
      </c>
      <c r="CA7516" s="273" t="s">
        <v>152</v>
      </c>
      <c r="CB7516" s="273" t="s">
        <v>161</v>
      </c>
      <c r="CC7516" s="273" t="s">
        <v>162</v>
      </c>
      <c r="CD7516" s="282">
        <v>11</v>
      </c>
      <c r="CE7516" s="274">
        <v>45139</v>
      </c>
      <c r="CF7516" s="273">
        <v>0</v>
      </c>
      <c r="CG7516" s="273" t="s">
        <v>80</v>
      </c>
      <c r="CH7516" s="273">
        <v>0</v>
      </c>
      <c r="CI7516" s="273" t="s">
        <v>80</v>
      </c>
      <c r="CM7516" s="273" t="s">
        <v>73</v>
      </c>
      <c r="CN7516" s="273">
        <v>3</v>
      </c>
    </row>
    <row r="7517" spans="74:92">
      <c r="BV7517" s="273" t="s">
        <v>64</v>
      </c>
      <c r="BW7517" s="273" t="s">
        <v>404</v>
      </c>
      <c r="BX7517" s="273" t="s">
        <v>431</v>
      </c>
      <c r="BY7517" s="273" t="s">
        <v>447</v>
      </c>
      <c r="BZ7517" s="273" t="s">
        <v>167</v>
      </c>
      <c r="CA7517" s="273" t="s">
        <v>168</v>
      </c>
      <c r="CB7517" s="273" t="s">
        <v>353</v>
      </c>
      <c r="CC7517" s="273" t="s">
        <v>354</v>
      </c>
      <c r="CD7517" s="282">
        <v>13</v>
      </c>
      <c r="CE7517" s="274">
        <v>45139</v>
      </c>
      <c r="CF7517" s="273">
        <v>0</v>
      </c>
      <c r="CG7517" s="273" t="s">
        <v>80</v>
      </c>
      <c r="CH7517" s="273">
        <v>0</v>
      </c>
      <c r="CI7517" s="273" t="s">
        <v>80</v>
      </c>
      <c r="CM7517" s="273" t="s">
        <v>73</v>
      </c>
      <c r="CN7517" s="273">
        <v>3</v>
      </c>
    </row>
    <row r="7518" spans="74:92">
      <c r="BV7518" s="273" t="s">
        <v>64</v>
      </c>
      <c r="BW7518" s="273" t="s">
        <v>404</v>
      </c>
      <c r="BX7518" s="273" t="s">
        <v>431</v>
      </c>
      <c r="BY7518" s="273" t="s">
        <v>447</v>
      </c>
      <c r="BZ7518" s="273" t="s">
        <v>167</v>
      </c>
      <c r="CA7518" s="273" t="s">
        <v>168</v>
      </c>
      <c r="CB7518" s="273" t="s">
        <v>313</v>
      </c>
      <c r="CC7518" s="273" t="s">
        <v>314</v>
      </c>
      <c r="CD7518" s="282">
        <v>14</v>
      </c>
      <c r="CE7518" s="274">
        <v>45139</v>
      </c>
      <c r="CF7518" s="273">
        <v>0</v>
      </c>
      <c r="CG7518" s="273" t="s">
        <v>80</v>
      </c>
      <c r="CH7518" s="273">
        <v>0</v>
      </c>
      <c r="CI7518" s="273" t="s">
        <v>80</v>
      </c>
      <c r="CM7518" s="273" t="s">
        <v>73</v>
      </c>
      <c r="CN7518" s="273">
        <v>3</v>
      </c>
    </row>
    <row r="7519" spans="74:92">
      <c r="BV7519" s="273" t="s">
        <v>64</v>
      </c>
      <c r="BW7519" s="273" t="s">
        <v>404</v>
      </c>
      <c r="BX7519" s="273" t="s">
        <v>431</v>
      </c>
      <c r="BY7519" s="273" t="s">
        <v>447</v>
      </c>
      <c r="BZ7519" s="273" t="s">
        <v>204</v>
      </c>
      <c r="CA7519" s="273" t="s">
        <v>205</v>
      </c>
      <c r="CB7519" s="273" t="s">
        <v>206</v>
      </c>
      <c r="CC7519" s="273" t="s">
        <v>207</v>
      </c>
      <c r="CD7519" s="282">
        <v>0</v>
      </c>
      <c r="CE7519" s="274">
        <v>45139</v>
      </c>
      <c r="CG7519" s="273" t="s">
        <v>181</v>
      </c>
      <c r="CI7519" s="273" t="s">
        <v>208</v>
      </c>
      <c r="CJ7519" s="273" t="s">
        <v>2283</v>
      </c>
      <c r="CM7519" s="273" t="s">
        <v>73</v>
      </c>
      <c r="CN7519" s="273">
        <v>3</v>
      </c>
    </row>
    <row r="7520" spans="74:92">
      <c r="BV7520" s="273" t="s">
        <v>64</v>
      </c>
      <c r="BW7520" s="273" t="s">
        <v>404</v>
      </c>
      <c r="BX7520" s="273" t="s">
        <v>431</v>
      </c>
      <c r="BY7520" s="273" t="s">
        <v>447</v>
      </c>
      <c r="BZ7520" s="273" t="s">
        <v>86</v>
      </c>
      <c r="CA7520" s="273" t="s">
        <v>87</v>
      </c>
      <c r="CB7520" s="273" t="s">
        <v>179</v>
      </c>
      <c r="CC7520" s="273" t="s">
        <v>180</v>
      </c>
      <c r="CD7520" s="282">
        <v>1</v>
      </c>
      <c r="CE7520" s="274">
        <v>45139</v>
      </c>
      <c r="CI7520" s="273" t="s">
        <v>181</v>
      </c>
      <c r="CM7520" s="273" t="s">
        <v>73</v>
      </c>
      <c r="CN7520" s="273">
        <v>3</v>
      </c>
    </row>
    <row r="7521" spans="74:92">
      <c r="BV7521" s="273" t="s">
        <v>64</v>
      </c>
      <c r="BW7521" s="273" t="s">
        <v>404</v>
      </c>
      <c r="BX7521" s="273" t="s">
        <v>431</v>
      </c>
      <c r="BY7521" s="273" t="s">
        <v>447</v>
      </c>
      <c r="BZ7521" s="273" t="s">
        <v>167</v>
      </c>
      <c r="CA7521" s="273" t="s">
        <v>168</v>
      </c>
      <c r="CB7521" s="273" t="s">
        <v>319</v>
      </c>
      <c r="CC7521" s="273" t="s">
        <v>320</v>
      </c>
      <c r="CD7521" s="282">
        <v>15</v>
      </c>
      <c r="CE7521" s="274">
        <v>45139</v>
      </c>
      <c r="CF7521" s="273">
        <v>489</v>
      </c>
      <c r="CG7521" s="273" t="s">
        <v>80</v>
      </c>
      <c r="CH7521" s="273">
        <v>489</v>
      </c>
      <c r="CI7521" s="273" t="s">
        <v>80</v>
      </c>
      <c r="CL7521" s="273" t="s">
        <v>2289</v>
      </c>
      <c r="CM7521" s="273" t="s">
        <v>73</v>
      </c>
      <c r="CN7521" s="273">
        <v>3</v>
      </c>
    </row>
    <row r="7522" spans="74:92">
      <c r="BV7522" s="273" t="s">
        <v>64</v>
      </c>
      <c r="BW7522" s="273" t="s">
        <v>404</v>
      </c>
      <c r="BX7522" s="273" t="s">
        <v>431</v>
      </c>
      <c r="BY7522" s="273" t="s">
        <v>447</v>
      </c>
      <c r="BZ7522" s="273" t="s">
        <v>138</v>
      </c>
      <c r="CA7522" s="273" t="s">
        <v>139</v>
      </c>
      <c r="CB7522" s="273" t="s">
        <v>190</v>
      </c>
      <c r="CC7522" s="273" t="s">
        <v>191</v>
      </c>
      <c r="CD7522" s="282">
        <v>8</v>
      </c>
      <c r="CE7522" s="274">
        <v>45139</v>
      </c>
      <c r="CF7522" s="273">
        <v>0</v>
      </c>
      <c r="CG7522" s="273" t="s">
        <v>80</v>
      </c>
      <c r="CH7522" s="273">
        <v>0</v>
      </c>
      <c r="CI7522" s="273" t="s">
        <v>80</v>
      </c>
      <c r="CM7522" s="273" t="s">
        <v>73</v>
      </c>
      <c r="CN7522" s="273">
        <v>3</v>
      </c>
    </row>
    <row r="7523" spans="74:92">
      <c r="BV7523" s="273" t="s">
        <v>64</v>
      </c>
      <c r="BW7523" s="273" t="s">
        <v>404</v>
      </c>
      <c r="BX7523" s="273" t="s">
        <v>431</v>
      </c>
      <c r="BY7523" s="273" t="s">
        <v>447</v>
      </c>
      <c r="BZ7523" s="273" t="s">
        <v>86</v>
      </c>
      <c r="CA7523" s="273" t="s">
        <v>87</v>
      </c>
      <c r="CB7523" s="273" t="s">
        <v>233</v>
      </c>
      <c r="CC7523" s="273" t="s">
        <v>234</v>
      </c>
      <c r="CD7523" s="282">
        <v>1</v>
      </c>
      <c r="CE7523" s="274">
        <v>45139</v>
      </c>
      <c r="CI7523" s="273" t="s">
        <v>181</v>
      </c>
      <c r="CM7523" s="273" t="s">
        <v>73</v>
      </c>
      <c r="CN7523" s="273">
        <v>3</v>
      </c>
    </row>
    <row r="7524" spans="74:92">
      <c r="BV7524" s="273" t="s">
        <v>64</v>
      </c>
      <c r="BW7524" s="273" t="s">
        <v>404</v>
      </c>
      <c r="BX7524" s="273" t="s">
        <v>431</v>
      </c>
      <c r="BY7524" s="273" t="s">
        <v>447</v>
      </c>
      <c r="BZ7524" s="273" t="s">
        <v>86</v>
      </c>
      <c r="CA7524" s="273" t="s">
        <v>87</v>
      </c>
      <c r="CB7524" s="273" t="s">
        <v>217</v>
      </c>
      <c r="CC7524" s="273" t="s">
        <v>218</v>
      </c>
      <c r="CD7524" s="282">
        <v>2</v>
      </c>
      <c r="CE7524" s="274">
        <v>45139</v>
      </c>
      <c r="CI7524" s="273" t="s">
        <v>181</v>
      </c>
      <c r="CM7524" s="273" t="s">
        <v>73</v>
      </c>
      <c r="CN7524" s="273">
        <v>3</v>
      </c>
    </row>
    <row r="7525" spans="74:92">
      <c r="BV7525" s="273" t="s">
        <v>64</v>
      </c>
      <c r="BW7525" s="273" t="s">
        <v>404</v>
      </c>
      <c r="BX7525" s="273" t="s">
        <v>431</v>
      </c>
      <c r="BY7525" s="273" t="s">
        <v>447</v>
      </c>
      <c r="BZ7525" s="273" t="s">
        <v>86</v>
      </c>
      <c r="CA7525" s="273" t="s">
        <v>87</v>
      </c>
      <c r="CB7525" s="273" t="s">
        <v>225</v>
      </c>
      <c r="CC7525" s="273" t="s">
        <v>226</v>
      </c>
      <c r="CD7525" s="282">
        <v>5</v>
      </c>
      <c r="CE7525" s="274">
        <v>45139</v>
      </c>
      <c r="CI7525" s="273" t="s">
        <v>80</v>
      </c>
      <c r="CM7525" s="273" t="s">
        <v>73</v>
      </c>
      <c r="CN7525" s="273">
        <v>3</v>
      </c>
    </row>
    <row r="7526" spans="74:92">
      <c r="BV7526" s="273" t="s">
        <v>64</v>
      </c>
      <c r="BW7526" s="273" t="s">
        <v>404</v>
      </c>
      <c r="BX7526" s="273" t="s">
        <v>431</v>
      </c>
      <c r="BY7526" s="273" t="s">
        <v>447</v>
      </c>
      <c r="BZ7526" s="273" t="s">
        <v>86</v>
      </c>
      <c r="CA7526" s="273" t="s">
        <v>87</v>
      </c>
      <c r="CB7526" s="273" t="s">
        <v>225</v>
      </c>
      <c r="CC7526" s="273" t="s">
        <v>226</v>
      </c>
      <c r="CD7526" s="282">
        <v>5</v>
      </c>
      <c r="CE7526" s="274">
        <v>45170</v>
      </c>
      <c r="CI7526" s="273" t="s">
        <v>80</v>
      </c>
      <c r="CM7526" s="273" t="s">
        <v>73</v>
      </c>
      <c r="CN7526" s="273">
        <v>3</v>
      </c>
    </row>
    <row r="7527" spans="74:92">
      <c r="BV7527" s="273" t="s">
        <v>64</v>
      </c>
      <c r="BW7527" s="273" t="s">
        <v>404</v>
      </c>
      <c r="BX7527" s="273" t="s">
        <v>431</v>
      </c>
      <c r="BY7527" s="273" t="s">
        <v>447</v>
      </c>
      <c r="BZ7527" s="273" t="s">
        <v>86</v>
      </c>
      <c r="CA7527" s="273" t="s">
        <v>87</v>
      </c>
      <c r="CB7527" s="273" t="s">
        <v>217</v>
      </c>
      <c r="CC7527" s="273" t="s">
        <v>218</v>
      </c>
      <c r="CD7527" s="282">
        <v>2</v>
      </c>
      <c r="CE7527" s="274">
        <v>45170</v>
      </c>
      <c r="CI7527" s="273" t="s">
        <v>181</v>
      </c>
      <c r="CM7527" s="273" t="s">
        <v>73</v>
      </c>
      <c r="CN7527" s="273">
        <v>3</v>
      </c>
    </row>
    <row r="7528" spans="74:92">
      <c r="BV7528" s="273" t="s">
        <v>64</v>
      </c>
      <c r="BW7528" s="273" t="s">
        <v>404</v>
      </c>
      <c r="BX7528" s="273" t="s">
        <v>431</v>
      </c>
      <c r="BY7528" s="273" t="s">
        <v>447</v>
      </c>
      <c r="BZ7528" s="273" t="s">
        <v>86</v>
      </c>
      <c r="CA7528" s="273" t="s">
        <v>87</v>
      </c>
      <c r="CB7528" s="273" t="s">
        <v>233</v>
      </c>
      <c r="CC7528" s="273" t="s">
        <v>234</v>
      </c>
      <c r="CD7528" s="282">
        <v>1</v>
      </c>
      <c r="CE7528" s="274">
        <v>45170</v>
      </c>
      <c r="CI7528" s="273" t="s">
        <v>181</v>
      </c>
      <c r="CM7528" s="273" t="s">
        <v>73</v>
      </c>
      <c r="CN7528" s="273">
        <v>3</v>
      </c>
    </row>
    <row r="7529" spans="74:92">
      <c r="BV7529" s="273" t="s">
        <v>64</v>
      </c>
      <c r="BW7529" s="273" t="s">
        <v>404</v>
      </c>
      <c r="BX7529" s="273" t="s">
        <v>431</v>
      </c>
      <c r="BY7529" s="273" t="s">
        <v>447</v>
      </c>
      <c r="BZ7529" s="273" t="s">
        <v>138</v>
      </c>
      <c r="CA7529" s="273" t="s">
        <v>139</v>
      </c>
      <c r="CB7529" s="273" t="s">
        <v>190</v>
      </c>
      <c r="CC7529" s="273" t="s">
        <v>191</v>
      </c>
      <c r="CD7529" s="282">
        <v>8</v>
      </c>
      <c r="CE7529" s="274">
        <v>45170</v>
      </c>
      <c r="CF7529" s="273">
        <v>0</v>
      </c>
      <c r="CG7529" s="273" t="s">
        <v>80</v>
      </c>
      <c r="CH7529" s="273">
        <v>0</v>
      </c>
      <c r="CI7529" s="273" t="s">
        <v>80</v>
      </c>
      <c r="CM7529" s="273" t="s">
        <v>73</v>
      </c>
      <c r="CN7529" s="273">
        <v>3</v>
      </c>
    </row>
    <row r="7530" spans="74:92">
      <c r="BV7530" s="273" t="s">
        <v>64</v>
      </c>
      <c r="BW7530" s="273" t="s">
        <v>404</v>
      </c>
      <c r="BX7530" s="273" t="s">
        <v>431</v>
      </c>
      <c r="BY7530" s="273" t="s">
        <v>447</v>
      </c>
      <c r="BZ7530" s="273" t="s">
        <v>167</v>
      </c>
      <c r="CA7530" s="273" t="s">
        <v>168</v>
      </c>
      <c r="CB7530" s="273" t="s">
        <v>319</v>
      </c>
      <c r="CC7530" s="273" t="s">
        <v>320</v>
      </c>
      <c r="CD7530" s="282">
        <v>15</v>
      </c>
      <c r="CE7530" s="274">
        <v>45170</v>
      </c>
      <c r="CF7530" s="273">
        <v>463</v>
      </c>
      <c r="CG7530" s="273" t="s">
        <v>80</v>
      </c>
      <c r="CH7530" s="273">
        <v>463</v>
      </c>
      <c r="CI7530" s="273" t="s">
        <v>80</v>
      </c>
      <c r="CL7530" s="273" t="s">
        <v>2290</v>
      </c>
      <c r="CM7530" s="273" t="s">
        <v>73</v>
      </c>
      <c r="CN7530" s="273">
        <v>3</v>
      </c>
    </row>
    <row r="7531" spans="74:92">
      <c r="BV7531" s="273" t="s">
        <v>64</v>
      </c>
      <c r="BW7531" s="273" t="s">
        <v>404</v>
      </c>
      <c r="BX7531" s="273" t="s">
        <v>431</v>
      </c>
      <c r="BY7531" s="273" t="s">
        <v>447</v>
      </c>
      <c r="BZ7531" s="273" t="s">
        <v>86</v>
      </c>
      <c r="CA7531" s="273" t="s">
        <v>87</v>
      </c>
      <c r="CB7531" s="273" t="s">
        <v>179</v>
      </c>
      <c r="CC7531" s="273" t="s">
        <v>180</v>
      </c>
      <c r="CD7531" s="282">
        <v>1</v>
      </c>
      <c r="CE7531" s="274">
        <v>45170</v>
      </c>
      <c r="CI7531" s="273" t="s">
        <v>181</v>
      </c>
      <c r="CM7531" s="273" t="s">
        <v>73</v>
      </c>
      <c r="CN7531" s="273">
        <v>3</v>
      </c>
    </row>
    <row r="7532" spans="74:92">
      <c r="BV7532" s="273" t="s">
        <v>64</v>
      </c>
      <c r="BW7532" s="273" t="s">
        <v>404</v>
      </c>
      <c r="BX7532" s="273" t="s">
        <v>431</v>
      </c>
      <c r="BY7532" s="273" t="s">
        <v>447</v>
      </c>
      <c r="BZ7532" s="273" t="s">
        <v>204</v>
      </c>
      <c r="CA7532" s="273" t="s">
        <v>205</v>
      </c>
      <c r="CB7532" s="273" t="s">
        <v>206</v>
      </c>
      <c r="CC7532" s="273" t="s">
        <v>207</v>
      </c>
      <c r="CD7532" s="282">
        <v>0</v>
      </c>
      <c r="CE7532" s="274">
        <v>45170</v>
      </c>
      <c r="CG7532" s="273" t="s">
        <v>181</v>
      </c>
      <c r="CI7532" s="273" t="s">
        <v>208</v>
      </c>
      <c r="CJ7532" s="273" t="s">
        <v>2283</v>
      </c>
      <c r="CM7532" s="273" t="s">
        <v>73</v>
      </c>
      <c r="CN7532" s="273">
        <v>3</v>
      </c>
    </row>
    <row r="7533" spans="74:92">
      <c r="BV7533" s="273" t="s">
        <v>64</v>
      </c>
      <c r="BW7533" s="273" t="s">
        <v>404</v>
      </c>
      <c r="BX7533" s="273" t="s">
        <v>431</v>
      </c>
      <c r="BY7533" s="273" t="s">
        <v>447</v>
      </c>
      <c r="BZ7533" s="273" t="s">
        <v>167</v>
      </c>
      <c r="CA7533" s="273" t="s">
        <v>168</v>
      </c>
      <c r="CB7533" s="273" t="s">
        <v>313</v>
      </c>
      <c r="CC7533" s="273" t="s">
        <v>314</v>
      </c>
      <c r="CD7533" s="282">
        <v>14</v>
      </c>
      <c r="CE7533" s="274">
        <v>45170</v>
      </c>
      <c r="CF7533" s="273">
        <v>0</v>
      </c>
      <c r="CG7533" s="273" t="s">
        <v>80</v>
      </c>
      <c r="CH7533" s="273">
        <v>0</v>
      </c>
      <c r="CI7533" s="273" t="s">
        <v>80</v>
      </c>
      <c r="CM7533" s="273" t="s">
        <v>73</v>
      </c>
      <c r="CN7533" s="273">
        <v>3</v>
      </c>
    </row>
    <row r="7534" spans="74:92">
      <c r="BV7534" s="273" t="s">
        <v>64</v>
      </c>
      <c r="BW7534" s="273" t="s">
        <v>404</v>
      </c>
      <c r="BX7534" s="273" t="s">
        <v>431</v>
      </c>
      <c r="BY7534" s="273" t="s">
        <v>447</v>
      </c>
      <c r="BZ7534" s="273" t="s">
        <v>167</v>
      </c>
      <c r="CA7534" s="273" t="s">
        <v>168</v>
      </c>
      <c r="CB7534" s="273" t="s">
        <v>353</v>
      </c>
      <c r="CC7534" s="273" t="s">
        <v>354</v>
      </c>
      <c r="CD7534" s="282">
        <v>13</v>
      </c>
      <c r="CE7534" s="274">
        <v>45170</v>
      </c>
      <c r="CF7534" s="273">
        <v>0</v>
      </c>
      <c r="CG7534" s="273" t="s">
        <v>80</v>
      </c>
      <c r="CH7534" s="273">
        <v>0</v>
      </c>
      <c r="CI7534" s="273" t="s">
        <v>80</v>
      </c>
      <c r="CM7534" s="273" t="s">
        <v>73</v>
      </c>
      <c r="CN7534" s="273">
        <v>3</v>
      </c>
    </row>
    <row r="7535" spans="74:92">
      <c r="BV7535" s="273" t="s">
        <v>64</v>
      </c>
      <c r="BW7535" s="273" t="s">
        <v>404</v>
      </c>
      <c r="BX7535" s="273" t="s">
        <v>431</v>
      </c>
      <c r="BY7535" s="273" t="s">
        <v>447</v>
      </c>
      <c r="BZ7535" s="273" t="s">
        <v>151</v>
      </c>
      <c r="CA7535" s="273" t="s">
        <v>152</v>
      </c>
      <c r="CB7535" s="273" t="s">
        <v>161</v>
      </c>
      <c r="CC7535" s="273" t="s">
        <v>162</v>
      </c>
      <c r="CD7535" s="282">
        <v>11</v>
      </c>
      <c r="CE7535" s="274">
        <v>45170</v>
      </c>
      <c r="CF7535" s="273">
        <v>0</v>
      </c>
      <c r="CG7535" s="273" t="s">
        <v>80</v>
      </c>
      <c r="CH7535" s="273">
        <v>0</v>
      </c>
      <c r="CI7535" s="273" t="s">
        <v>80</v>
      </c>
      <c r="CM7535" s="273" t="s">
        <v>73</v>
      </c>
      <c r="CN7535" s="273">
        <v>3</v>
      </c>
    </row>
    <row r="7536" spans="74:92">
      <c r="BV7536" s="273" t="s">
        <v>64</v>
      </c>
      <c r="BW7536" s="273" t="s">
        <v>404</v>
      </c>
      <c r="BX7536" s="273" t="s">
        <v>431</v>
      </c>
      <c r="BY7536" s="273" t="s">
        <v>447</v>
      </c>
      <c r="BZ7536" s="273" t="s">
        <v>167</v>
      </c>
      <c r="CA7536" s="273" t="s">
        <v>168</v>
      </c>
      <c r="CB7536" s="273" t="s">
        <v>169</v>
      </c>
      <c r="CC7536" s="273" t="s">
        <v>170</v>
      </c>
      <c r="CD7536" s="282">
        <v>12</v>
      </c>
      <c r="CE7536" s="274">
        <v>45170</v>
      </c>
      <c r="CF7536" s="273">
        <v>0</v>
      </c>
      <c r="CG7536" s="273" t="s">
        <v>80</v>
      </c>
      <c r="CH7536" s="273">
        <v>0</v>
      </c>
      <c r="CI7536" s="273" t="s">
        <v>80</v>
      </c>
      <c r="CM7536" s="273" t="s">
        <v>73</v>
      </c>
      <c r="CN7536" s="273">
        <v>3</v>
      </c>
    </row>
    <row r="7537" spans="74:92">
      <c r="BV7537" s="273" t="s">
        <v>64</v>
      </c>
      <c r="BW7537" s="273" t="s">
        <v>404</v>
      </c>
      <c r="BX7537" s="273" t="s">
        <v>431</v>
      </c>
      <c r="BY7537" s="273" t="s">
        <v>447</v>
      </c>
      <c r="BZ7537" s="273" t="s">
        <v>138</v>
      </c>
      <c r="CA7537" s="273" t="s">
        <v>139</v>
      </c>
      <c r="CB7537" s="273" t="s">
        <v>140</v>
      </c>
      <c r="CC7537" s="273" t="s">
        <v>141</v>
      </c>
      <c r="CD7537" s="282">
        <v>9</v>
      </c>
      <c r="CE7537" s="274">
        <v>45170</v>
      </c>
      <c r="CF7537" s="273">
        <v>0</v>
      </c>
      <c r="CG7537" s="273" t="s">
        <v>80</v>
      </c>
      <c r="CH7537" s="273">
        <v>0</v>
      </c>
      <c r="CI7537" s="273" t="s">
        <v>80</v>
      </c>
      <c r="CM7537" s="273" t="s">
        <v>73</v>
      </c>
      <c r="CN7537" s="273">
        <v>3</v>
      </c>
    </row>
    <row r="7538" spans="74:92">
      <c r="BV7538" s="273" t="s">
        <v>64</v>
      </c>
      <c r="BW7538" s="273" t="s">
        <v>404</v>
      </c>
      <c r="BX7538" s="273" t="s">
        <v>431</v>
      </c>
      <c r="BY7538" s="273" t="s">
        <v>447</v>
      </c>
      <c r="BZ7538" s="273" t="s">
        <v>151</v>
      </c>
      <c r="CA7538" s="273" t="s">
        <v>152</v>
      </c>
      <c r="CB7538" s="273" t="s">
        <v>153</v>
      </c>
      <c r="CC7538" s="273" t="s">
        <v>154</v>
      </c>
      <c r="CD7538" s="282">
        <v>10</v>
      </c>
      <c r="CE7538" s="274">
        <v>45170</v>
      </c>
      <c r="CF7538" s="273">
        <v>0</v>
      </c>
      <c r="CG7538" s="273" t="s">
        <v>80</v>
      </c>
      <c r="CH7538" s="273">
        <v>0</v>
      </c>
      <c r="CI7538" s="273" t="s">
        <v>80</v>
      </c>
      <c r="CM7538" s="273" t="s">
        <v>73</v>
      </c>
      <c r="CN7538" s="273">
        <v>3</v>
      </c>
    </row>
    <row r="7539" spans="74:92">
      <c r="BV7539" s="273" t="s">
        <v>64</v>
      </c>
      <c r="BW7539" s="273" t="s">
        <v>404</v>
      </c>
      <c r="BX7539" s="273" t="s">
        <v>431</v>
      </c>
      <c r="BY7539" s="273" t="s">
        <v>447</v>
      </c>
      <c r="BZ7539" s="273" t="s">
        <v>110</v>
      </c>
      <c r="CA7539" s="273" t="s">
        <v>111</v>
      </c>
      <c r="CB7539" s="273" t="s">
        <v>117</v>
      </c>
      <c r="CC7539" s="273" t="s">
        <v>118</v>
      </c>
      <c r="CD7539" s="282">
        <v>5</v>
      </c>
      <c r="CE7539" s="274">
        <v>45170</v>
      </c>
      <c r="CF7539" s="273">
        <v>0</v>
      </c>
      <c r="CG7539" s="273" t="s">
        <v>2284</v>
      </c>
      <c r="CH7539" s="273">
        <v>0</v>
      </c>
      <c r="CI7539" s="273" t="s">
        <v>104</v>
      </c>
      <c r="CM7539" s="273" t="s">
        <v>73</v>
      </c>
      <c r="CN7539" s="273">
        <v>3</v>
      </c>
    </row>
    <row r="7540" spans="74:92">
      <c r="BV7540" s="273" t="s">
        <v>64</v>
      </c>
      <c r="BW7540" s="273" t="s">
        <v>404</v>
      </c>
      <c r="BX7540" s="273" t="s">
        <v>431</v>
      </c>
      <c r="BY7540" s="273" t="s">
        <v>447</v>
      </c>
      <c r="BZ7540" s="273" t="s">
        <v>126</v>
      </c>
      <c r="CA7540" s="273" t="s">
        <v>127</v>
      </c>
      <c r="CB7540" s="273" t="s">
        <v>133</v>
      </c>
      <c r="CC7540" s="273" t="s">
        <v>134</v>
      </c>
      <c r="CD7540" s="282">
        <v>7</v>
      </c>
      <c r="CE7540" s="274">
        <v>45170</v>
      </c>
      <c r="CI7540" s="273" t="s">
        <v>104</v>
      </c>
      <c r="CM7540" s="273" t="s">
        <v>73</v>
      </c>
      <c r="CN7540" s="273">
        <v>3</v>
      </c>
    </row>
    <row r="7541" spans="74:92">
      <c r="BV7541" s="273" t="s">
        <v>64</v>
      </c>
      <c r="BW7541" s="273" t="s">
        <v>404</v>
      </c>
      <c r="BX7541" s="273" t="s">
        <v>431</v>
      </c>
      <c r="BY7541" s="273" t="s">
        <v>447</v>
      </c>
      <c r="BZ7541" s="273" t="s">
        <v>126</v>
      </c>
      <c r="CA7541" s="273" t="s">
        <v>127</v>
      </c>
      <c r="CB7541" s="273" t="s">
        <v>128</v>
      </c>
      <c r="CC7541" s="273" t="s">
        <v>129</v>
      </c>
      <c r="CD7541" s="282">
        <v>6</v>
      </c>
      <c r="CE7541" s="274">
        <v>45170</v>
      </c>
      <c r="CI7541" s="273" t="s">
        <v>80</v>
      </c>
      <c r="CM7541" s="273" t="s">
        <v>73</v>
      </c>
      <c r="CN7541" s="273">
        <v>3</v>
      </c>
    </row>
    <row r="7542" spans="74:92">
      <c r="BV7542" s="273" t="s">
        <v>64</v>
      </c>
      <c r="BW7542" s="273" t="s">
        <v>404</v>
      </c>
      <c r="BX7542" s="273" t="s">
        <v>431</v>
      </c>
      <c r="BY7542" s="273" t="s">
        <v>447</v>
      </c>
      <c r="BZ7542" s="273" t="s">
        <v>110</v>
      </c>
      <c r="CA7542" s="273" t="s">
        <v>111</v>
      </c>
      <c r="CB7542" s="273" t="s">
        <v>112</v>
      </c>
      <c r="CC7542" s="273" t="s">
        <v>113</v>
      </c>
      <c r="CD7542" s="282">
        <v>4</v>
      </c>
      <c r="CE7542" s="274">
        <v>45170</v>
      </c>
      <c r="CF7542" s="273">
        <v>0</v>
      </c>
      <c r="CG7542" s="273" t="s">
        <v>80</v>
      </c>
      <c r="CH7542" s="273">
        <v>0</v>
      </c>
      <c r="CI7542" s="273" t="s">
        <v>80</v>
      </c>
      <c r="CM7542" s="273" t="s">
        <v>73</v>
      </c>
      <c r="CN7542" s="273">
        <v>3</v>
      </c>
    </row>
    <row r="7543" spans="74:92">
      <c r="BV7543" s="273" t="s">
        <v>64</v>
      </c>
      <c r="BW7543" s="273" t="s">
        <v>404</v>
      </c>
      <c r="BX7543" s="273" t="s">
        <v>431</v>
      </c>
      <c r="BY7543" s="273" t="s">
        <v>447</v>
      </c>
      <c r="BZ7543" s="273" t="s">
        <v>86</v>
      </c>
      <c r="CA7543" s="273" t="s">
        <v>87</v>
      </c>
      <c r="CB7543" s="273" t="s">
        <v>101</v>
      </c>
      <c r="CC7543" s="273" t="s">
        <v>102</v>
      </c>
      <c r="CD7543" s="282">
        <v>4</v>
      </c>
      <c r="CE7543" s="274">
        <v>45170</v>
      </c>
      <c r="CI7543" s="273" t="s">
        <v>104</v>
      </c>
      <c r="CM7543" s="273" t="s">
        <v>73</v>
      </c>
      <c r="CN7543" s="273">
        <v>3</v>
      </c>
    </row>
    <row r="7544" spans="74:92">
      <c r="BV7544" s="273" t="s">
        <v>64</v>
      </c>
      <c r="BW7544" s="273" t="s">
        <v>404</v>
      </c>
      <c r="BX7544" s="273" t="s">
        <v>431</v>
      </c>
      <c r="BY7544" s="273" t="s">
        <v>447</v>
      </c>
      <c r="BZ7544" s="273" t="s">
        <v>86</v>
      </c>
      <c r="CA7544" s="273" t="s">
        <v>87</v>
      </c>
      <c r="CB7544" s="273" t="s">
        <v>88</v>
      </c>
      <c r="CC7544" s="273" t="s">
        <v>89</v>
      </c>
      <c r="CD7544" s="282">
        <v>3</v>
      </c>
      <c r="CE7544" s="274">
        <v>45170</v>
      </c>
      <c r="CI7544" s="273" t="s">
        <v>80</v>
      </c>
      <c r="CM7544" s="273" t="s">
        <v>73</v>
      </c>
      <c r="CN7544" s="273">
        <v>3</v>
      </c>
    </row>
    <row r="7545" spans="74:92">
      <c r="BV7545" s="273" t="s">
        <v>64</v>
      </c>
      <c r="BW7545" s="273" t="s">
        <v>404</v>
      </c>
      <c r="BX7545" s="273" t="s">
        <v>431</v>
      </c>
      <c r="BY7545" s="273" t="s">
        <v>447</v>
      </c>
      <c r="BZ7545" s="273" t="s">
        <v>86</v>
      </c>
      <c r="CA7545" s="273" t="s">
        <v>87</v>
      </c>
      <c r="CB7545" s="273" t="s">
        <v>88</v>
      </c>
      <c r="CC7545" s="273" t="s">
        <v>89</v>
      </c>
      <c r="CD7545" s="282">
        <v>3</v>
      </c>
      <c r="CE7545" s="274">
        <v>45200</v>
      </c>
      <c r="CI7545" s="273" t="s">
        <v>80</v>
      </c>
      <c r="CM7545" s="273" t="s">
        <v>73</v>
      </c>
      <c r="CN7545" s="273">
        <v>3</v>
      </c>
    </row>
    <row r="7546" spans="74:92">
      <c r="BV7546" s="273" t="s">
        <v>64</v>
      </c>
      <c r="BW7546" s="273" t="s">
        <v>404</v>
      </c>
      <c r="BX7546" s="273" t="s">
        <v>431</v>
      </c>
      <c r="BY7546" s="273" t="s">
        <v>447</v>
      </c>
      <c r="BZ7546" s="273" t="s">
        <v>86</v>
      </c>
      <c r="CA7546" s="273" t="s">
        <v>87</v>
      </c>
      <c r="CB7546" s="273" t="s">
        <v>101</v>
      </c>
      <c r="CC7546" s="273" t="s">
        <v>102</v>
      </c>
      <c r="CD7546" s="282">
        <v>4</v>
      </c>
      <c r="CE7546" s="274">
        <v>45200</v>
      </c>
      <c r="CI7546" s="273" t="s">
        <v>104</v>
      </c>
      <c r="CM7546" s="273" t="s">
        <v>73</v>
      </c>
      <c r="CN7546" s="273">
        <v>3</v>
      </c>
    </row>
    <row r="7547" spans="74:92">
      <c r="BV7547" s="273" t="s">
        <v>64</v>
      </c>
      <c r="BW7547" s="273" t="s">
        <v>404</v>
      </c>
      <c r="BX7547" s="273" t="s">
        <v>431</v>
      </c>
      <c r="BY7547" s="273" t="s">
        <v>447</v>
      </c>
      <c r="BZ7547" s="273" t="s">
        <v>110</v>
      </c>
      <c r="CA7547" s="273" t="s">
        <v>111</v>
      </c>
      <c r="CB7547" s="273" t="s">
        <v>112</v>
      </c>
      <c r="CC7547" s="273" t="s">
        <v>113</v>
      </c>
      <c r="CD7547" s="282">
        <v>4</v>
      </c>
      <c r="CE7547" s="274">
        <v>45200</v>
      </c>
      <c r="CF7547" s="273">
        <v>0</v>
      </c>
      <c r="CG7547" s="273" t="s">
        <v>80</v>
      </c>
      <c r="CH7547" s="273">
        <v>0</v>
      </c>
      <c r="CI7547" s="273" t="s">
        <v>80</v>
      </c>
      <c r="CM7547" s="273" t="s">
        <v>73</v>
      </c>
      <c r="CN7547" s="273">
        <v>3</v>
      </c>
    </row>
    <row r="7548" spans="74:92">
      <c r="BV7548" s="273" t="s">
        <v>64</v>
      </c>
      <c r="BW7548" s="273" t="s">
        <v>404</v>
      </c>
      <c r="BX7548" s="273" t="s">
        <v>431</v>
      </c>
      <c r="BY7548" s="273" t="s">
        <v>447</v>
      </c>
      <c r="BZ7548" s="273" t="s">
        <v>126</v>
      </c>
      <c r="CA7548" s="273" t="s">
        <v>127</v>
      </c>
      <c r="CB7548" s="273" t="s">
        <v>128</v>
      </c>
      <c r="CC7548" s="273" t="s">
        <v>129</v>
      </c>
      <c r="CD7548" s="282">
        <v>6</v>
      </c>
      <c r="CE7548" s="274">
        <v>45200</v>
      </c>
      <c r="CI7548" s="273" t="s">
        <v>80</v>
      </c>
      <c r="CM7548" s="273" t="s">
        <v>73</v>
      </c>
      <c r="CN7548" s="273">
        <v>3</v>
      </c>
    </row>
    <row r="7549" spans="74:92">
      <c r="BV7549" s="273" t="s">
        <v>64</v>
      </c>
      <c r="BW7549" s="273" t="s">
        <v>404</v>
      </c>
      <c r="BX7549" s="273" t="s">
        <v>431</v>
      </c>
      <c r="BY7549" s="273" t="s">
        <v>447</v>
      </c>
      <c r="BZ7549" s="273" t="s">
        <v>126</v>
      </c>
      <c r="CA7549" s="273" t="s">
        <v>127</v>
      </c>
      <c r="CB7549" s="273" t="s">
        <v>133</v>
      </c>
      <c r="CC7549" s="273" t="s">
        <v>134</v>
      </c>
      <c r="CD7549" s="282">
        <v>7</v>
      </c>
      <c r="CE7549" s="274">
        <v>45200</v>
      </c>
      <c r="CI7549" s="273" t="s">
        <v>104</v>
      </c>
      <c r="CM7549" s="273" t="s">
        <v>73</v>
      </c>
      <c r="CN7549" s="273">
        <v>3</v>
      </c>
    </row>
    <row r="7550" spans="74:92">
      <c r="BV7550" s="273" t="s">
        <v>64</v>
      </c>
      <c r="BW7550" s="273" t="s">
        <v>404</v>
      </c>
      <c r="BX7550" s="273" t="s">
        <v>431</v>
      </c>
      <c r="BY7550" s="273" t="s">
        <v>447</v>
      </c>
      <c r="BZ7550" s="273" t="s">
        <v>110</v>
      </c>
      <c r="CA7550" s="273" t="s">
        <v>111</v>
      </c>
      <c r="CB7550" s="273" t="s">
        <v>117</v>
      </c>
      <c r="CC7550" s="273" t="s">
        <v>118</v>
      </c>
      <c r="CD7550" s="282">
        <v>5</v>
      </c>
      <c r="CE7550" s="274">
        <v>45200</v>
      </c>
      <c r="CF7550" s="273">
        <v>0</v>
      </c>
      <c r="CG7550" s="273" t="s">
        <v>2284</v>
      </c>
      <c r="CH7550" s="273">
        <v>0</v>
      </c>
      <c r="CI7550" s="273" t="s">
        <v>104</v>
      </c>
      <c r="CM7550" s="273" t="s">
        <v>73</v>
      </c>
      <c r="CN7550" s="273">
        <v>3</v>
      </c>
    </row>
    <row r="7551" spans="74:92">
      <c r="BV7551" s="273" t="s">
        <v>64</v>
      </c>
      <c r="BW7551" s="273" t="s">
        <v>404</v>
      </c>
      <c r="BX7551" s="273" t="s">
        <v>431</v>
      </c>
      <c r="BY7551" s="273" t="s">
        <v>447</v>
      </c>
      <c r="BZ7551" s="273" t="s">
        <v>151</v>
      </c>
      <c r="CA7551" s="273" t="s">
        <v>152</v>
      </c>
      <c r="CB7551" s="273" t="s">
        <v>153</v>
      </c>
      <c r="CC7551" s="273" t="s">
        <v>154</v>
      </c>
      <c r="CD7551" s="282">
        <v>10</v>
      </c>
      <c r="CE7551" s="274">
        <v>45200</v>
      </c>
      <c r="CF7551" s="273">
        <v>0</v>
      </c>
      <c r="CG7551" s="273" t="s">
        <v>80</v>
      </c>
      <c r="CH7551" s="273">
        <v>0</v>
      </c>
      <c r="CI7551" s="273" t="s">
        <v>80</v>
      </c>
      <c r="CM7551" s="273" t="s">
        <v>73</v>
      </c>
      <c r="CN7551" s="273">
        <v>3</v>
      </c>
    </row>
    <row r="7552" spans="74:92">
      <c r="BV7552" s="273" t="s">
        <v>64</v>
      </c>
      <c r="BW7552" s="273" t="s">
        <v>404</v>
      </c>
      <c r="BX7552" s="273" t="s">
        <v>431</v>
      </c>
      <c r="BY7552" s="273" t="s">
        <v>447</v>
      </c>
      <c r="BZ7552" s="273" t="s">
        <v>138</v>
      </c>
      <c r="CA7552" s="273" t="s">
        <v>139</v>
      </c>
      <c r="CB7552" s="273" t="s">
        <v>140</v>
      </c>
      <c r="CC7552" s="273" t="s">
        <v>141</v>
      </c>
      <c r="CD7552" s="282">
        <v>9</v>
      </c>
      <c r="CE7552" s="274">
        <v>45200</v>
      </c>
      <c r="CF7552" s="273">
        <v>0</v>
      </c>
      <c r="CG7552" s="273" t="s">
        <v>80</v>
      </c>
      <c r="CH7552" s="273">
        <v>0</v>
      </c>
      <c r="CI7552" s="273" t="s">
        <v>80</v>
      </c>
      <c r="CM7552" s="273" t="s">
        <v>73</v>
      </c>
      <c r="CN7552" s="273">
        <v>3</v>
      </c>
    </row>
    <row r="7553" spans="74:92">
      <c r="BV7553" s="273" t="s">
        <v>64</v>
      </c>
      <c r="BW7553" s="273" t="s">
        <v>404</v>
      </c>
      <c r="BX7553" s="273" t="s">
        <v>431</v>
      </c>
      <c r="BY7553" s="273" t="s">
        <v>447</v>
      </c>
      <c r="BZ7553" s="273" t="s">
        <v>167</v>
      </c>
      <c r="CA7553" s="273" t="s">
        <v>168</v>
      </c>
      <c r="CB7553" s="273" t="s">
        <v>169</v>
      </c>
      <c r="CC7553" s="273" t="s">
        <v>170</v>
      </c>
      <c r="CD7553" s="282">
        <v>12</v>
      </c>
      <c r="CE7553" s="274">
        <v>45200</v>
      </c>
      <c r="CF7553" s="273">
        <v>0</v>
      </c>
      <c r="CG7553" s="273" t="s">
        <v>80</v>
      </c>
      <c r="CH7553" s="273">
        <v>0</v>
      </c>
      <c r="CI7553" s="273" t="s">
        <v>80</v>
      </c>
      <c r="CM7553" s="273" t="s">
        <v>73</v>
      </c>
      <c r="CN7553" s="273">
        <v>3</v>
      </c>
    </row>
    <row r="7554" spans="74:92">
      <c r="BV7554" s="273" t="s">
        <v>64</v>
      </c>
      <c r="BW7554" s="273" t="s">
        <v>404</v>
      </c>
      <c r="BX7554" s="273" t="s">
        <v>431</v>
      </c>
      <c r="BY7554" s="273" t="s">
        <v>447</v>
      </c>
      <c r="BZ7554" s="273" t="s">
        <v>151</v>
      </c>
      <c r="CA7554" s="273" t="s">
        <v>152</v>
      </c>
      <c r="CB7554" s="273" t="s">
        <v>161</v>
      </c>
      <c r="CC7554" s="273" t="s">
        <v>162</v>
      </c>
      <c r="CD7554" s="282">
        <v>11</v>
      </c>
      <c r="CE7554" s="274">
        <v>45200</v>
      </c>
      <c r="CF7554" s="273">
        <v>0</v>
      </c>
      <c r="CG7554" s="273" t="s">
        <v>80</v>
      </c>
      <c r="CH7554" s="273">
        <v>0</v>
      </c>
      <c r="CI7554" s="273" t="s">
        <v>80</v>
      </c>
      <c r="CM7554" s="273" t="s">
        <v>73</v>
      </c>
      <c r="CN7554" s="273">
        <v>3</v>
      </c>
    </row>
    <row r="7555" spans="74:92">
      <c r="BV7555" s="273" t="s">
        <v>64</v>
      </c>
      <c r="BW7555" s="273" t="s">
        <v>404</v>
      </c>
      <c r="BX7555" s="273" t="s">
        <v>431</v>
      </c>
      <c r="BY7555" s="273" t="s">
        <v>447</v>
      </c>
      <c r="BZ7555" s="273" t="s">
        <v>167</v>
      </c>
      <c r="CA7555" s="273" t="s">
        <v>168</v>
      </c>
      <c r="CB7555" s="273" t="s">
        <v>353</v>
      </c>
      <c r="CC7555" s="273" t="s">
        <v>354</v>
      </c>
      <c r="CD7555" s="282">
        <v>13</v>
      </c>
      <c r="CE7555" s="274">
        <v>45200</v>
      </c>
      <c r="CF7555" s="273">
        <v>0</v>
      </c>
      <c r="CG7555" s="273" t="s">
        <v>80</v>
      </c>
      <c r="CH7555" s="273">
        <v>0</v>
      </c>
      <c r="CI7555" s="273" t="s">
        <v>80</v>
      </c>
      <c r="CM7555" s="273" t="s">
        <v>73</v>
      </c>
      <c r="CN7555" s="273">
        <v>3</v>
      </c>
    </row>
    <row r="7556" spans="74:92">
      <c r="BV7556" s="273" t="s">
        <v>64</v>
      </c>
      <c r="BW7556" s="273" t="s">
        <v>404</v>
      </c>
      <c r="BX7556" s="273" t="s">
        <v>431</v>
      </c>
      <c r="BY7556" s="273" t="s">
        <v>447</v>
      </c>
      <c r="BZ7556" s="273" t="s">
        <v>167</v>
      </c>
      <c r="CA7556" s="273" t="s">
        <v>168</v>
      </c>
      <c r="CB7556" s="273" t="s">
        <v>313</v>
      </c>
      <c r="CC7556" s="273" t="s">
        <v>314</v>
      </c>
      <c r="CD7556" s="282">
        <v>14</v>
      </c>
      <c r="CE7556" s="274">
        <v>45200</v>
      </c>
      <c r="CF7556" s="273">
        <v>0</v>
      </c>
      <c r="CG7556" s="273" t="s">
        <v>80</v>
      </c>
      <c r="CH7556" s="273">
        <v>0</v>
      </c>
      <c r="CI7556" s="273" t="s">
        <v>80</v>
      </c>
      <c r="CM7556" s="273" t="s">
        <v>73</v>
      </c>
      <c r="CN7556" s="273">
        <v>3</v>
      </c>
    </row>
    <row r="7557" spans="74:92">
      <c r="BV7557" s="273" t="s">
        <v>64</v>
      </c>
      <c r="BW7557" s="273" t="s">
        <v>404</v>
      </c>
      <c r="BX7557" s="273" t="s">
        <v>431</v>
      </c>
      <c r="BY7557" s="273" t="s">
        <v>447</v>
      </c>
      <c r="BZ7557" s="273" t="s">
        <v>204</v>
      </c>
      <c r="CA7557" s="273" t="s">
        <v>205</v>
      </c>
      <c r="CB7557" s="273" t="s">
        <v>206</v>
      </c>
      <c r="CC7557" s="273" t="s">
        <v>207</v>
      </c>
      <c r="CD7557" s="282">
        <v>0</v>
      </c>
      <c r="CE7557" s="274">
        <v>45200</v>
      </c>
      <c r="CG7557" s="273" t="s">
        <v>181</v>
      </c>
      <c r="CI7557" s="273" t="s">
        <v>208</v>
      </c>
      <c r="CJ7557" s="273" t="s">
        <v>2283</v>
      </c>
      <c r="CM7557" s="273" t="s">
        <v>73</v>
      </c>
      <c r="CN7557" s="273">
        <v>3</v>
      </c>
    </row>
    <row r="7558" spans="74:92">
      <c r="BV7558" s="273" t="s">
        <v>64</v>
      </c>
      <c r="BW7558" s="273" t="s">
        <v>404</v>
      </c>
      <c r="BX7558" s="273" t="s">
        <v>431</v>
      </c>
      <c r="BY7558" s="273" t="s">
        <v>447</v>
      </c>
      <c r="BZ7558" s="273" t="s">
        <v>86</v>
      </c>
      <c r="CA7558" s="273" t="s">
        <v>87</v>
      </c>
      <c r="CB7558" s="273" t="s">
        <v>179</v>
      </c>
      <c r="CC7558" s="273" t="s">
        <v>180</v>
      </c>
      <c r="CD7558" s="282">
        <v>1</v>
      </c>
      <c r="CE7558" s="274">
        <v>45200</v>
      </c>
      <c r="CI7558" s="273" t="s">
        <v>181</v>
      </c>
      <c r="CM7558" s="273" t="s">
        <v>73</v>
      </c>
      <c r="CN7558" s="273">
        <v>3</v>
      </c>
    </row>
    <row r="7559" spans="74:92">
      <c r="BV7559" s="273" t="s">
        <v>64</v>
      </c>
      <c r="BW7559" s="273" t="s">
        <v>404</v>
      </c>
      <c r="BX7559" s="273" t="s">
        <v>431</v>
      </c>
      <c r="BY7559" s="273" t="s">
        <v>447</v>
      </c>
      <c r="BZ7559" s="273" t="s">
        <v>167</v>
      </c>
      <c r="CA7559" s="273" t="s">
        <v>168</v>
      </c>
      <c r="CB7559" s="273" t="s">
        <v>319</v>
      </c>
      <c r="CC7559" s="273" t="s">
        <v>320</v>
      </c>
      <c r="CD7559" s="282">
        <v>15</v>
      </c>
      <c r="CE7559" s="274">
        <v>45200</v>
      </c>
      <c r="CF7559" s="273">
        <v>367</v>
      </c>
      <c r="CG7559" s="273" t="s">
        <v>80</v>
      </c>
      <c r="CH7559" s="273">
        <v>367</v>
      </c>
      <c r="CI7559" s="273" t="s">
        <v>80</v>
      </c>
      <c r="CL7559" s="273" t="s">
        <v>2291</v>
      </c>
      <c r="CM7559" s="273" t="s">
        <v>73</v>
      </c>
      <c r="CN7559" s="273">
        <v>3</v>
      </c>
    </row>
    <row r="7560" spans="74:92">
      <c r="BV7560" s="273" t="s">
        <v>64</v>
      </c>
      <c r="BW7560" s="273" t="s">
        <v>404</v>
      </c>
      <c r="BX7560" s="273" t="s">
        <v>431</v>
      </c>
      <c r="BY7560" s="273" t="s">
        <v>447</v>
      </c>
      <c r="BZ7560" s="273" t="s">
        <v>138</v>
      </c>
      <c r="CA7560" s="273" t="s">
        <v>139</v>
      </c>
      <c r="CB7560" s="273" t="s">
        <v>190</v>
      </c>
      <c r="CC7560" s="273" t="s">
        <v>191</v>
      </c>
      <c r="CD7560" s="282">
        <v>8</v>
      </c>
      <c r="CE7560" s="274">
        <v>45200</v>
      </c>
      <c r="CF7560" s="273">
        <v>0</v>
      </c>
      <c r="CG7560" s="273" t="s">
        <v>80</v>
      </c>
      <c r="CH7560" s="273">
        <v>0</v>
      </c>
      <c r="CI7560" s="273" t="s">
        <v>80</v>
      </c>
      <c r="CM7560" s="273" t="s">
        <v>73</v>
      </c>
      <c r="CN7560" s="273">
        <v>3</v>
      </c>
    </row>
    <row r="7561" spans="74:92">
      <c r="BV7561" s="273" t="s">
        <v>64</v>
      </c>
      <c r="BW7561" s="273" t="s">
        <v>404</v>
      </c>
      <c r="BX7561" s="273" t="s">
        <v>431</v>
      </c>
      <c r="BY7561" s="273" t="s">
        <v>447</v>
      </c>
      <c r="BZ7561" s="273" t="s">
        <v>86</v>
      </c>
      <c r="CA7561" s="273" t="s">
        <v>87</v>
      </c>
      <c r="CB7561" s="273" t="s">
        <v>233</v>
      </c>
      <c r="CC7561" s="273" t="s">
        <v>234</v>
      </c>
      <c r="CD7561" s="282">
        <v>1</v>
      </c>
      <c r="CE7561" s="274">
        <v>45200</v>
      </c>
      <c r="CI7561" s="273" t="s">
        <v>181</v>
      </c>
      <c r="CM7561" s="273" t="s">
        <v>73</v>
      </c>
      <c r="CN7561" s="273">
        <v>3</v>
      </c>
    </row>
    <row r="7562" spans="74:92">
      <c r="BV7562" s="273" t="s">
        <v>64</v>
      </c>
      <c r="BW7562" s="273" t="s">
        <v>404</v>
      </c>
      <c r="BX7562" s="273" t="s">
        <v>431</v>
      </c>
      <c r="BY7562" s="273" t="s">
        <v>447</v>
      </c>
      <c r="BZ7562" s="273" t="s">
        <v>86</v>
      </c>
      <c r="CA7562" s="273" t="s">
        <v>87</v>
      </c>
      <c r="CB7562" s="273" t="s">
        <v>217</v>
      </c>
      <c r="CC7562" s="273" t="s">
        <v>218</v>
      </c>
      <c r="CD7562" s="282">
        <v>2</v>
      </c>
      <c r="CE7562" s="274">
        <v>45200</v>
      </c>
      <c r="CI7562" s="273" t="s">
        <v>181</v>
      </c>
      <c r="CM7562" s="273" t="s">
        <v>73</v>
      </c>
      <c r="CN7562" s="273">
        <v>3</v>
      </c>
    </row>
    <row r="7563" spans="74:92">
      <c r="BV7563" s="273" t="s">
        <v>64</v>
      </c>
      <c r="BW7563" s="273" t="s">
        <v>404</v>
      </c>
      <c r="BX7563" s="273" t="s">
        <v>431</v>
      </c>
      <c r="BY7563" s="273" t="s">
        <v>447</v>
      </c>
      <c r="BZ7563" s="273" t="s">
        <v>86</v>
      </c>
      <c r="CA7563" s="273" t="s">
        <v>87</v>
      </c>
      <c r="CB7563" s="273" t="s">
        <v>225</v>
      </c>
      <c r="CC7563" s="273" t="s">
        <v>226</v>
      </c>
      <c r="CD7563" s="282">
        <v>5</v>
      </c>
      <c r="CE7563" s="274">
        <v>45200</v>
      </c>
      <c r="CI7563" s="273" t="s">
        <v>80</v>
      </c>
      <c r="CM7563" s="273" t="s">
        <v>73</v>
      </c>
      <c r="CN7563" s="273">
        <v>3</v>
      </c>
    </row>
    <row r="7564" spans="74:92">
      <c r="BV7564" s="273" t="s">
        <v>64</v>
      </c>
      <c r="BW7564" s="273" t="s">
        <v>404</v>
      </c>
      <c r="BX7564" s="273" t="s">
        <v>431</v>
      </c>
      <c r="BY7564" s="273" t="s">
        <v>447</v>
      </c>
      <c r="BZ7564" s="273" t="s">
        <v>86</v>
      </c>
      <c r="CA7564" s="273" t="s">
        <v>87</v>
      </c>
      <c r="CB7564" s="273" t="s">
        <v>225</v>
      </c>
      <c r="CC7564" s="273" t="s">
        <v>226</v>
      </c>
      <c r="CD7564" s="282">
        <v>5</v>
      </c>
      <c r="CE7564" s="274">
        <v>45231</v>
      </c>
      <c r="CI7564" s="273" t="s">
        <v>80</v>
      </c>
      <c r="CM7564" s="273" t="s">
        <v>73</v>
      </c>
      <c r="CN7564" s="273">
        <v>3</v>
      </c>
    </row>
    <row r="7565" spans="74:92">
      <c r="BV7565" s="273" t="s">
        <v>64</v>
      </c>
      <c r="BW7565" s="273" t="s">
        <v>404</v>
      </c>
      <c r="BX7565" s="273" t="s">
        <v>431</v>
      </c>
      <c r="BY7565" s="273" t="s">
        <v>447</v>
      </c>
      <c r="BZ7565" s="273" t="s">
        <v>86</v>
      </c>
      <c r="CA7565" s="273" t="s">
        <v>87</v>
      </c>
      <c r="CB7565" s="273" t="s">
        <v>217</v>
      </c>
      <c r="CC7565" s="273" t="s">
        <v>218</v>
      </c>
      <c r="CD7565" s="282">
        <v>2</v>
      </c>
      <c r="CE7565" s="274">
        <v>45231</v>
      </c>
      <c r="CI7565" s="273" t="s">
        <v>181</v>
      </c>
      <c r="CM7565" s="273" t="s">
        <v>73</v>
      </c>
      <c r="CN7565" s="273">
        <v>3</v>
      </c>
    </row>
    <row r="7566" spans="74:92">
      <c r="BV7566" s="273" t="s">
        <v>64</v>
      </c>
      <c r="BW7566" s="273" t="s">
        <v>404</v>
      </c>
      <c r="BX7566" s="273" t="s">
        <v>431</v>
      </c>
      <c r="BY7566" s="273" t="s">
        <v>447</v>
      </c>
      <c r="BZ7566" s="273" t="s">
        <v>86</v>
      </c>
      <c r="CA7566" s="273" t="s">
        <v>87</v>
      </c>
      <c r="CB7566" s="273" t="s">
        <v>233</v>
      </c>
      <c r="CC7566" s="273" t="s">
        <v>234</v>
      </c>
      <c r="CD7566" s="282">
        <v>1</v>
      </c>
      <c r="CE7566" s="274">
        <v>45231</v>
      </c>
      <c r="CI7566" s="273" t="s">
        <v>181</v>
      </c>
      <c r="CM7566" s="273" t="s">
        <v>73</v>
      </c>
      <c r="CN7566" s="273">
        <v>3</v>
      </c>
    </row>
    <row r="7567" spans="74:92">
      <c r="BV7567" s="273" t="s">
        <v>64</v>
      </c>
      <c r="BW7567" s="273" t="s">
        <v>404</v>
      </c>
      <c r="BX7567" s="273" t="s">
        <v>431</v>
      </c>
      <c r="BY7567" s="273" t="s">
        <v>447</v>
      </c>
      <c r="BZ7567" s="273" t="s">
        <v>138</v>
      </c>
      <c r="CA7567" s="273" t="s">
        <v>139</v>
      </c>
      <c r="CB7567" s="273" t="s">
        <v>190</v>
      </c>
      <c r="CC7567" s="273" t="s">
        <v>191</v>
      </c>
      <c r="CD7567" s="282">
        <v>8</v>
      </c>
      <c r="CE7567" s="274">
        <v>45231</v>
      </c>
      <c r="CF7567" s="273">
        <v>0</v>
      </c>
      <c r="CG7567" s="273" t="s">
        <v>80</v>
      </c>
      <c r="CH7567" s="273">
        <v>0</v>
      </c>
      <c r="CI7567" s="273" t="s">
        <v>80</v>
      </c>
      <c r="CM7567" s="273" t="s">
        <v>73</v>
      </c>
      <c r="CN7567" s="273">
        <v>3</v>
      </c>
    </row>
    <row r="7568" spans="74:92">
      <c r="BV7568" s="273" t="s">
        <v>64</v>
      </c>
      <c r="BW7568" s="273" t="s">
        <v>404</v>
      </c>
      <c r="BX7568" s="273" t="s">
        <v>431</v>
      </c>
      <c r="BY7568" s="273" t="s">
        <v>447</v>
      </c>
      <c r="BZ7568" s="273" t="s">
        <v>167</v>
      </c>
      <c r="CA7568" s="273" t="s">
        <v>168</v>
      </c>
      <c r="CB7568" s="273" t="s">
        <v>319</v>
      </c>
      <c r="CC7568" s="273" t="s">
        <v>320</v>
      </c>
      <c r="CD7568" s="282">
        <v>15</v>
      </c>
      <c r="CE7568" s="274">
        <v>45231</v>
      </c>
      <c r="CF7568" s="273">
        <v>372</v>
      </c>
      <c r="CG7568" s="273" t="s">
        <v>80</v>
      </c>
      <c r="CH7568" s="273">
        <v>372</v>
      </c>
      <c r="CI7568" s="273" t="s">
        <v>80</v>
      </c>
      <c r="CL7568" s="273" t="s">
        <v>2292</v>
      </c>
      <c r="CM7568" s="273" t="s">
        <v>73</v>
      </c>
      <c r="CN7568" s="273">
        <v>3</v>
      </c>
    </row>
    <row r="7569" spans="74:92">
      <c r="BV7569" s="273" t="s">
        <v>64</v>
      </c>
      <c r="BW7569" s="273" t="s">
        <v>404</v>
      </c>
      <c r="BX7569" s="273" t="s">
        <v>431</v>
      </c>
      <c r="BY7569" s="273" t="s">
        <v>447</v>
      </c>
      <c r="BZ7569" s="273" t="s">
        <v>86</v>
      </c>
      <c r="CA7569" s="273" t="s">
        <v>87</v>
      </c>
      <c r="CB7569" s="273" t="s">
        <v>179</v>
      </c>
      <c r="CC7569" s="273" t="s">
        <v>180</v>
      </c>
      <c r="CD7569" s="282">
        <v>1</v>
      </c>
      <c r="CE7569" s="274">
        <v>45231</v>
      </c>
      <c r="CI7569" s="273" t="s">
        <v>181</v>
      </c>
      <c r="CM7569" s="273" t="s">
        <v>73</v>
      </c>
      <c r="CN7569" s="273">
        <v>3</v>
      </c>
    </row>
    <row r="7570" spans="74:92">
      <c r="BV7570" s="273" t="s">
        <v>64</v>
      </c>
      <c r="BW7570" s="273" t="s">
        <v>404</v>
      </c>
      <c r="BX7570" s="273" t="s">
        <v>431</v>
      </c>
      <c r="BY7570" s="273" t="s">
        <v>447</v>
      </c>
      <c r="BZ7570" s="273" t="s">
        <v>204</v>
      </c>
      <c r="CA7570" s="273" t="s">
        <v>205</v>
      </c>
      <c r="CB7570" s="273" t="s">
        <v>206</v>
      </c>
      <c r="CC7570" s="273" t="s">
        <v>207</v>
      </c>
      <c r="CD7570" s="282">
        <v>0</v>
      </c>
      <c r="CE7570" s="274">
        <v>45231</v>
      </c>
      <c r="CG7570" s="273" t="s">
        <v>181</v>
      </c>
      <c r="CI7570" s="273" t="s">
        <v>208</v>
      </c>
      <c r="CJ7570" s="273" t="s">
        <v>2283</v>
      </c>
      <c r="CM7570" s="273" t="s">
        <v>73</v>
      </c>
      <c r="CN7570" s="273">
        <v>3</v>
      </c>
    </row>
    <row r="7571" spans="74:92">
      <c r="BV7571" s="273" t="s">
        <v>64</v>
      </c>
      <c r="BW7571" s="273" t="s">
        <v>404</v>
      </c>
      <c r="BX7571" s="273" t="s">
        <v>431</v>
      </c>
      <c r="BY7571" s="273" t="s">
        <v>447</v>
      </c>
      <c r="BZ7571" s="273" t="s">
        <v>167</v>
      </c>
      <c r="CA7571" s="273" t="s">
        <v>168</v>
      </c>
      <c r="CB7571" s="273" t="s">
        <v>313</v>
      </c>
      <c r="CC7571" s="273" t="s">
        <v>314</v>
      </c>
      <c r="CD7571" s="282">
        <v>14</v>
      </c>
      <c r="CE7571" s="274">
        <v>45231</v>
      </c>
      <c r="CF7571" s="273">
        <v>0</v>
      </c>
      <c r="CG7571" s="273" t="s">
        <v>80</v>
      </c>
      <c r="CH7571" s="273">
        <v>0</v>
      </c>
      <c r="CI7571" s="273" t="s">
        <v>80</v>
      </c>
      <c r="CM7571" s="273" t="s">
        <v>73</v>
      </c>
      <c r="CN7571" s="273">
        <v>3</v>
      </c>
    </row>
    <row r="7572" spans="74:92">
      <c r="BV7572" s="273" t="s">
        <v>64</v>
      </c>
      <c r="BW7572" s="273" t="s">
        <v>404</v>
      </c>
      <c r="BX7572" s="273" t="s">
        <v>431</v>
      </c>
      <c r="BY7572" s="273" t="s">
        <v>447</v>
      </c>
      <c r="BZ7572" s="273" t="s">
        <v>167</v>
      </c>
      <c r="CA7572" s="273" t="s">
        <v>168</v>
      </c>
      <c r="CB7572" s="273" t="s">
        <v>353</v>
      </c>
      <c r="CC7572" s="273" t="s">
        <v>354</v>
      </c>
      <c r="CD7572" s="282">
        <v>13</v>
      </c>
      <c r="CE7572" s="274">
        <v>45231</v>
      </c>
      <c r="CF7572" s="273">
        <v>0</v>
      </c>
      <c r="CG7572" s="273" t="s">
        <v>80</v>
      </c>
      <c r="CH7572" s="273">
        <v>0</v>
      </c>
      <c r="CI7572" s="273" t="s">
        <v>80</v>
      </c>
      <c r="CM7572" s="273" t="s">
        <v>73</v>
      </c>
      <c r="CN7572" s="273">
        <v>3</v>
      </c>
    </row>
    <row r="7573" spans="74:92">
      <c r="BV7573" s="273" t="s">
        <v>64</v>
      </c>
      <c r="BW7573" s="273" t="s">
        <v>404</v>
      </c>
      <c r="BX7573" s="273" t="s">
        <v>431</v>
      </c>
      <c r="BY7573" s="273" t="s">
        <v>447</v>
      </c>
      <c r="BZ7573" s="273" t="s">
        <v>151</v>
      </c>
      <c r="CA7573" s="273" t="s">
        <v>152</v>
      </c>
      <c r="CB7573" s="273" t="s">
        <v>161</v>
      </c>
      <c r="CC7573" s="273" t="s">
        <v>162</v>
      </c>
      <c r="CD7573" s="282">
        <v>11</v>
      </c>
      <c r="CE7573" s="274">
        <v>45231</v>
      </c>
      <c r="CF7573" s="273">
        <v>0</v>
      </c>
      <c r="CG7573" s="273" t="s">
        <v>80</v>
      </c>
      <c r="CH7573" s="273">
        <v>0</v>
      </c>
      <c r="CI7573" s="273" t="s">
        <v>80</v>
      </c>
      <c r="CM7573" s="273" t="s">
        <v>73</v>
      </c>
      <c r="CN7573" s="273">
        <v>3</v>
      </c>
    </row>
    <row r="7574" spans="74:92">
      <c r="BV7574" s="273" t="s">
        <v>64</v>
      </c>
      <c r="BW7574" s="273" t="s">
        <v>404</v>
      </c>
      <c r="BX7574" s="273" t="s">
        <v>431</v>
      </c>
      <c r="BY7574" s="273" t="s">
        <v>447</v>
      </c>
      <c r="BZ7574" s="273" t="s">
        <v>167</v>
      </c>
      <c r="CA7574" s="273" t="s">
        <v>168</v>
      </c>
      <c r="CB7574" s="273" t="s">
        <v>169</v>
      </c>
      <c r="CC7574" s="273" t="s">
        <v>170</v>
      </c>
      <c r="CD7574" s="282">
        <v>12</v>
      </c>
      <c r="CE7574" s="274">
        <v>45231</v>
      </c>
      <c r="CF7574" s="273">
        <v>0</v>
      </c>
      <c r="CG7574" s="273" t="s">
        <v>80</v>
      </c>
      <c r="CH7574" s="273">
        <v>0</v>
      </c>
      <c r="CI7574" s="273" t="s">
        <v>80</v>
      </c>
      <c r="CM7574" s="273" t="s">
        <v>73</v>
      </c>
      <c r="CN7574" s="273">
        <v>3</v>
      </c>
    </row>
    <row r="7575" spans="74:92">
      <c r="BV7575" s="273" t="s">
        <v>64</v>
      </c>
      <c r="BW7575" s="273" t="s">
        <v>404</v>
      </c>
      <c r="BX7575" s="273" t="s">
        <v>431</v>
      </c>
      <c r="BY7575" s="273" t="s">
        <v>447</v>
      </c>
      <c r="BZ7575" s="273" t="s">
        <v>138</v>
      </c>
      <c r="CA7575" s="273" t="s">
        <v>139</v>
      </c>
      <c r="CB7575" s="273" t="s">
        <v>140</v>
      </c>
      <c r="CC7575" s="273" t="s">
        <v>141</v>
      </c>
      <c r="CD7575" s="282">
        <v>9</v>
      </c>
      <c r="CE7575" s="274">
        <v>45231</v>
      </c>
      <c r="CF7575" s="273">
        <v>0</v>
      </c>
      <c r="CG7575" s="273" t="s">
        <v>80</v>
      </c>
      <c r="CH7575" s="273">
        <v>0</v>
      </c>
      <c r="CI7575" s="273" t="s">
        <v>80</v>
      </c>
      <c r="CM7575" s="273" t="s">
        <v>73</v>
      </c>
      <c r="CN7575" s="273">
        <v>3</v>
      </c>
    </row>
    <row r="7576" spans="74:92">
      <c r="BV7576" s="273" t="s">
        <v>64</v>
      </c>
      <c r="BW7576" s="273" t="s">
        <v>404</v>
      </c>
      <c r="BX7576" s="273" t="s">
        <v>431</v>
      </c>
      <c r="BY7576" s="273" t="s">
        <v>447</v>
      </c>
      <c r="BZ7576" s="273" t="s">
        <v>151</v>
      </c>
      <c r="CA7576" s="273" t="s">
        <v>152</v>
      </c>
      <c r="CB7576" s="273" t="s">
        <v>153</v>
      </c>
      <c r="CC7576" s="273" t="s">
        <v>154</v>
      </c>
      <c r="CD7576" s="282">
        <v>10</v>
      </c>
      <c r="CE7576" s="274">
        <v>45231</v>
      </c>
      <c r="CF7576" s="273">
        <v>0</v>
      </c>
      <c r="CG7576" s="273" t="s">
        <v>80</v>
      </c>
      <c r="CH7576" s="273">
        <v>0</v>
      </c>
      <c r="CI7576" s="273" t="s">
        <v>80</v>
      </c>
      <c r="CM7576" s="273" t="s">
        <v>73</v>
      </c>
      <c r="CN7576" s="273">
        <v>3</v>
      </c>
    </row>
    <row r="7577" spans="74:92">
      <c r="BV7577" s="273" t="s">
        <v>64</v>
      </c>
      <c r="BW7577" s="273" t="s">
        <v>404</v>
      </c>
      <c r="BX7577" s="273" t="s">
        <v>431</v>
      </c>
      <c r="BY7577" s="273" t="s">
        <v>447</v>
      </c>
      <c r="BZ7577" s="273" t="s">
        <v>110</v>
      </c>
      <c r="CA7577" s="273" t="s">
        <v>111</v>
      </c>
      <c r="CB7577" s="273" t="s">
        <v>117</v>
      </c>
      <c r="CC7577" s="273" t="s">
        <v>118</v>
      </c>
      <c r="CD7577" s="282">
        <v>5</v>
      </c>
      <c r="CE7577" s="274">
        <v>45231</v>
      </c>
      <c r="CF7577" s="273">
        <v>0</v>
      </c>
      <c r="CG7577" s="273" t="s">
        <v>2284</v>
      </c>
      <c r="CH7577" s="273">
        <v>0</v>
      </c>
      <c r="CI7577" s="273" t="s">
        <v>104</v>
      </c>
      <c r="CM7577" s="273" t="s">
        <v>73</v>
      </c>
      <c r="CN7577" s="273">
        <v>3</v>
      </c>
    </row>
    <row r="7578" spans="74:92">
      <c r="BV7578" s="273" t="s">
        <v>64</v>
      </c>
      <c r="BW7578" s="273" t="s">
        <v>404</v>
      </c>
      <c r="BX7578" s="273" t="s">
        <v>431</v>
      </c>
      <c r="BY7578" s="273" t="s">
        <v>447</v>
      </c>
      <c r="BZ7578" s="273" t="s">
        <v>126</v>
      </c>
      <c r="CA7578" s="273" t="s">
        <v>127</v>
      </c>
      <c r="CB7578" s="273" t="s">
        <v>133</v>
      </c>
      <c r="CC7578" s="273" t="s">
        <v>134</v>
      </c>
      <c r="CD7578" s="282">
        <v>7</v>
      </c>
      <c r="CE7578" s="274">
        <v>45231</v>
      </c>
      <c r="CI7578" s="273" t="s">
        <v>104</v>
      </c>
      <c r="CM7578" s="273" t="s">
        <v>73</v>
      </c>
      <c r="CN7578" s="273">
        <v>3</v>
      </c>
    </row>
    <row r="7579" spans="74:92">
      <c r="BV7579" s="273" t="s">
        <v>64</v>
      </c>
      <c r="BW7579" s="273" t="s">
        <v>404</v>
      </c>
      <c r="BX7579" s="273" t="s">
        <v>431</v>
      </c>
      <c r="BY7579" s="273" t="s">
        <v>447</v>
      </c>
      <c r="BZ7579" s="273" t="s">
        <v>126</v>
      </c>
      <c r="CA7579" s="273" t="s">
        <v>127</v>
      </c>
      <c r="CB7579" s="273" t="s">
        <v>128</v>
      </c>
      <c r="CC7579" s="273" t="s">
        <v>129</v>
      </c>
      <c r="CD7579" s="282">
        <v>6</v>
      </c>
      <c r="CE7579" s="274">
        <v>45231</v>
      </c>
      <c r="CI7579" s="273" t="s">
        <v>80</v>
      </c>
      <c r="CM7579" s="273" t="s">
        <v>73</v>
      </c>
      <c r="CN7579" s="273">
        <v>3</v>
      </c>
    </row>
    <row r="7580" spans="74:92">
      <c r="BV7580" s="273" t="s">
        <v>64</v>
      </c>
      <c r="BW7580" s="273" t="s">
        <v>404</v>
      </c>
      <c r="BX7580" s="273" t="s">
        <v>431</v>
      </c>
      <c r="BY7580" s="273" t="s">
        <v>447</v>
      </c>
      <c r="BZ7580" s="273" t="s">
        <v>110</v>
      </c>
      <c r="CA7580" s="273" t="s">
        <v>111</v>
      </c>
      <c r="CB7580" s="273" t="s">
        <v>112</v>
      </c>
      <c r="CC7580" s="273" t="s">
        <v>113</v>
      </c>
      <c r="CD7580" s="282">
        <v>4</v>
      </c>
      <c r="CE7580" s="274">
        <v>45231</v>
      </c>
      <c r="CF7580" s="273">
        <v>0</v>
      </c>
      <c r="CG7580" s="273" t="s">
        <v>80</v>
      </c>
      <c r="CH7580" s="273">
        <v>0</v>
      </c>
      <c r="CI7580" s="273" t="s">
        <v>80</v>
      </c>
      <c r="CM7580" s="273" t="s">
        <v>73</v>
      </c>
      <c r="CN7580" s="273">
        <v>3</v>
      </c>
    </row>
    <row r="7581" spans="74:92">
      <c r="BV7581" s="273" t="s">
        <v>64</v>
      </c>
      <c r="BW7581" s="273" t="s">
        <v>404</v>
      </c>
      <c r="BX7581" s="273" t="s">
        <v>431</v>
      </c>
      <c r="BY7581" s="273" t="s">
        <v>447</v>
      </c>
      <c r="BZ7581" s="273" t="s">
        <v>86</v>
      </c>
      <c r="CA7581" s="273" t="s">
        <v>87</v>
      </c>
      <c r="CB7581" s="273" t="s">
        <v>101</v>
      </c>
      <c r="CC7581" s="273" t="s">
        <v>102</v>
      </c>
      <c r="CD7581" s="282">
        <v>4</v>
      </c>
      <c r="CE7581" s="274">
        <v>45231</v>
      </c>
      <c r="CI7581" s="273" t="s">
        <v>104</v>
      </c>
      <c r="CM7581" s="273" t="s">
        <v>73</v>
      </c>
      <c r="CN7581" s="273">
        <v>3</v>
      </c>
    </row>
    <row r="7582" spans="74:92">
      <c r="BV7582" s="273" t="s">
        <v>64</v>
      </c>
      <c r="BW7582" s="273" t="s">
        <v>404</v>
      </c>
      <c r="BX7582" s="273" t="s">
        <v>431</v>
      </c>
      <c r="BY7582" s="273" t="s">
        <v>447</v>
      </c>
      <c r="BZ7582" s="273" t="s">
        <v>86</v>
      </c>
      <c r="CA7582" s="273" t="s">
        <v>87</v>
      </c>
      <c r="CB7582" s="273" t="s">
        <v>88</v>
      </c>
      <c r="CC7582" s="273" t="s">
        <v>89</v>
      </c>
      <c r="CD7582" s="282">
        <v>3</v>
      </c>
      <c r="CE7582" s="274">
        <v>45231</v>
      </c>
      <c r="CI7582" s="273" t="s">
        <v>80</v>
      </c>
      <c r="CM7582" s="273" t="s">
        <v>73</v>
      </c>
      <c r="CN7582" s="273">
        <v>3</v>
      </c>
    </row>
    <row r="7583" spans="74:92">
      <c r="BV7583" s="273" t="s">
        <v>64</v>
      </c>
      <c r="BW7583" s="273" t="s">
        <v>404</v>
      </c>
      <c r="BX7583" s="273" t="s">
        <v>431</v>
      </c>
      <c r="BY7583" s="273" t="s">
        <v>447</v>
      </c>
      <c r="BZ7583" s="273" t="s">
        <v>86</v>
      </c>
      <c r="CA7583" s="273" t="s">
        <v>87</v>
      </c>
      <c r="CB7583" s="273" t="s">
        <v>88</v>
      </c>
      <c r="CC7583" s="273" t="s">
        <v>89</v>
      </c>
      <c r="CD7583" s="282">
        <v>3</v>
      </c>
      <c r="CE7583" s="274">
        <v>45261</v>
      </c>
      <c r="CI7583" s="273" t="s">
        <v>80</v>
      </c>
      <c r="CM7583" s="273" t="s">
        <v>73</v>
      </c>
      <c r="CN7583" s="273">
        <v>3</v>
      </c>
    </row>
    <row r="7584" spans="74:92">
      <c r="BV7584" s="273" t="s">
        <v>64</v>
      </c>
      <c r="BW7584" s="273" t="s">
        <v>404</v>
      </c>
      <c r="BX7584" s="273" t="s">
        <v>431</v>
      </c>
      <c r="BY7584" s="273" t="s">
        <v>447</v>
      </c>
      <c r="BZ7584" s="273" t="s">
        <v>86</v>
      </c>
      <c r="CA7584" s="273" t="s">
        <v>87</v>
      </c>
      <c r="CB7584" s="273" t="s">
        <v>101</v>
      </c>
      <c r="CC7584" s="273" t="s">
        <v>102</v>
      </c>
      <c r="CD7584" s="282">
        <v>4</v>
      </c>
      <c r="CE7584" s="274">
        <v>45261</v>
      </c>
      <c r="CI7584" s="273" t="s">
        <v>104</v>
      </c>
      <c r="CM7584" s="273" t="s">
        <v>73</v>
      </c>
      <c r="CN7584" s="273">
        <v>3</v>
      </c>
    </row>
    <row r="7585" spans="74:92">
      <c r="BV7585" s="273" t="s">
        <v>64</v>
      </c>
      <c r="BW7585" s="273" t="s">
        <v>404</v>
      </c>
      <c r="BX7585" s="273" t="s">
        <v>431</v>
      </c>
      <c r="BY7585" s="273" t="s">
        <v>447</v>
      </c>
      <c r="BZ7585" s="273" t="s">
        <v>110</v>
      </c>
      <c r="CA7585" s="273" t="s">
        <v>111</v>
      </c>
      <c r="CB7585" s="273" t="s">
        <v>112</v>
      </c>
      <c r="CC7585" s="273" t="s">
        <v>113</v>
      </c>
      <c r="CD7585" s="282">
        <v>4</v>
      </c>
      <c r="CE7585" s="274">
        <v>45261</v>
      </c>
      <c r="CF7585" s="273">
        <v>5394.13</v>
      </c>
      <c r="CG7585" s="273" t="s">
        <v>80</v>
      </c>
      <c r="CH7585" s="273">
        <v>5394.13</v>
      </c>
      <c r="CI7585" s="273" t="s">
        <v>80</v>
      </c>
      <c r="CL7585" s="273" t="s">
        <v>2293</v>
      </c>
      <c r="CM7585" s="273" t="s">
        <v>73</v>
      </c>
      <c r="CN7585" s="273">
        <v>3</v>
      </c>
    </row>
    <row r="7586" spans="74:92">
      <c r="BV7586" s="273" t="s">
        <v>64</v>
      </c>
      <c r="BW7586" s="273" t="s">
        <v>404</v>
      </c>
      <c r="BX7586" s="273" t="s">
        <v>431</v>
      </c>
      <c r="BY7586" s="273" t="s">
        <v>447</v>
      </c>
      <c r="BZ7586" s="273" t="s">
        <v>126</v>
      </c>
      <c r="CA7586" s="273" t="s">
        <v>127</v>
      </c>
      <c r="CB7586" s="273" t="s">
        <v>128</v>
      </c>
      <c r="CC7586" s="273" t="s">
        <v>129</v>
      </c>
      <c r="CD7586" s="282">
        <v>6</v>
      </c>
      <c r="CE7586" s="274">
        <v>45261</v>
      </c>
      <c r="CI7586" s="273" t="s">
        <v>80</v>
      </c>
      <c r="CM7586" s="273" t="s">
        <v>73</v>
      </c>
      <c r="CN7586" s="273">
        <v>3</v>
      </c>
    </row>
    <row r="7587" spans="74:92">
      <c r="BV7587" s="273" t="s">
        <v>64</v>
      </c>
      <c r="BW7587" s="273" t="s">
        <v>404</v>
      </c>
      <c r="BX7587" s="273" t="s">
        <v>431</v>
      </c>
      <c r="BY7587" s="273" t="s">
        <v>447</v>
      </c>
      <c r="BZ7587" s="273" t="s">
        <v>126</v>
      </c>
      <c r="CA7587" s="273" t="s">
        <v>127</v>
      </c>
      <c r="CB7587" s="273" t="s">
        <v>133</v>
      </c>
      <c r="CC7587" s="273" t="s">
        <v>134</v>
      </c>
      <c r="CD7587" s="282">
        <v>7</v>
      </c>
      <c r="CE7587" s="274">
        <v>45261</v>
      </c>
      <c r="CI7587" s="273" t="s">
        <v>104</v>
      </c>
      <c r="CM7587" s="273" t="s">
        <v>73</v>
      </c>
      <c r="CN7587" s="273">
        <v>3</v>
      </c>
    </row>
    <row r="7588" spans="74:92">
      <c r="BV7588" s="273" t="s">
        <v>64</v>
      </c>
      <c r="BW7588" s="273" t="s">
        <v>404</v>
      </c>
      <c r="BX7588" s="273" t="s">
        <v>431</v>
      </c>
      <c r="BY7588" s="273" t="s">
        <v>447</v>
      </c>
      <c r="BZ7588" s="273" t="s">
        <v>110</v>
      </c>
      <c r="CA7588" s="273" t="s">
        <v>111</v>
      </c>
      <c r="CB7588" s="273" t="s">
        <v>117</v>
      </c>
      <c r="CC7588" s="273" t="s">
        <v>118</v>
      </c>
      <c r="CD7588" s="282">
        <v>5</v>
      </c>
      <c r="CE7588" s="274">
        <v>45261</v>
      </c>
      <c r="CF7588" s="273">
        <v>29800</v>
      </c>
      <c r="CG7588" s="273" t="s">
        <v>2284</v>
      </c>
      <c r="CH7588" s="273">
        <v>360.28199999999998</v>
      </c>
      <c r="CI7588" s="273" t="s">
        <v>104</v>
      </c>
      <c r="CL7588" s="273" t="s">
        <v>2294</v>
      </c>
      <c r="CM7588" s="273" t="s">
        <v>73</v>
      </c>
      <c r="CN7588" s="273">
        <v>3</v>
      </c>
    </row>
    <row r="7589" spans="74:92">
      <c r="BV7589" s="273" t="s">
        <v>64</v>
      </c>
      <c r="BW7589" s="273" t="s">
        <v>404</v>
      </c>
      <c r="BX7589" s="273" t="s">
        <v>431</v>
      </c>
      <c r="BY7589" s="273" t="s">
        <v>447</v>
      </c>
      <c r="BZ7589" s="273" t="s">
        <v>151</v>
      </c>
      <c r="CA7589" s="273" t="s">
        <v>152</v>
      </c>
      <c r="CB7589" s="273" t="s">
        <v>153</v>
      </c>
      <c r="CC7589" s="273" t="s">
        <v>154</v>
      </c>
      <c r="CD7589" s="282">
        <v>10</v>
      </c>
      <c r="CE7589" s="274">
        <v>45261</v>
      </c>
      <c r="CF7589" s="273">
        <v>5394.13</v>
      </c>
      <c r="CG7589" s="273" t="s">
        <v>80</v>
      </c>
      <c r="CH7589" s="273">
        <v>5394.13</v>
      </c>
      <c r="CI7589" s="273" t="s">
        <v>80</v>
      </c>
      <c r="CM7589" s="273" t="s">
        <v>73</v>
      </c>
      <c r="CN7589" s="273">
        <v>3</v>
      </c>
    </row>
    <row r="7590" spans="74:92">
      <c r="BV7590" s="273" t="s">
        <v>64</v>
      </c>
      <c r="BW7590" s="273" t="s">
        <v>404</v>
      </c>
      <c r="BX7590" s="273" t="s">
        <v>431</v>
      </c>
      <c r="BY7590" s="273" t="s">
        <v>447</v>
      </c>
      <c r="BZ7590" s="273" t="s">
        <v>138</v>
      </c>
      <c r="CA7590" s="273" t="s">
        <v>139</v>
      </c>
      <c r="CB7590" s="273" t="s">
        <v>140</v>
      </c>
      <c r="CC7590" s="273" t="s">
        <v>141</v>
      </c>
      <c r="CD7590" s="282">
        <v>9</v>
      </c>
      <c r="CE7590" s="274">
        <v>45261</v>
      </c>
      <c r="CF7590" s="273">
        <v>0</v>
      </c>
      <c r="CG7590" s="273" t="s">
        <v>80</v>
      </c>
      <c r="CH7590" s="273">
        <v>0</v>
      </c>
      <c r="CI7590" s="273" t="s">
        <v>80</v>
      </c>
      <c r="CM7590" s="273" t="s">
        <v>73</v>
      </c>
      <c r="CN7590" s="273">
        <v>3</v>
      </c>
    </row>
    <row r="7591" spans="74:92">
      <c r="BV7591" s="273" t="s">
        <v>64</v>
      </c>
      <c r="BW7591" s="273" t="s">
        <v>404</v>
      </c>
      <c r="BX7591" s="273" t="s">
        <v>431</v>
      </c>
      <c r="BY7591" s="273" t="s">
        <v>447</v>
      </c>
      <c r="BZ7591" s="273" t="s">
        <v>167</v>
      </c>
      <c r="CA7591" s="273" t="s">
        <v>168</v>
      </c>
      <c r="CB7591" s="273" t="s">
        <v>169</v>
      </c>
      <c r="CC7591" s="273" t="s">
        <v>170</v>
      </c>
      <c r="CD7591" s="282">
        <v>12</v>
      </c>
      <c r="CE7591" s="274">
        <v>45261</v>
      </c>
      <c r="CF7591" s="273">
        <v>4412</v>
      </c>
      <c r="CG7591" s="273" t="s">
        <v>80</v>
      </c>
      <c r="CH7591" s="273">
        <v>4412</v>
      </c>
      <c r="CI7591" s="273" t="s">
        <v>80</v>
      </c>
      <c r="CL7591" s="273" t="s">
        <v>2295</v>
      </c>
      <c r="CM7591" s="273" t="s">
        <v>73</v>
      </c>
      <c r="CN7591" s="273">
        <v>3</v>
      </c>
    </row>
    <row r="7592" spans="74:92">
      <c r="BV7592" s="273" t="s">
        <v>64</v>
      </c>
      <c r="BW7592" s="273" t="s">
        <v>404</v>
      </c>
      <c r="BX7592" s="273" t="s">
        <v>431</v>
      </c>
      <c r="BY7592" s="273" t="s">
        <v>447</v>
      </c>
      <c r="BZ7592" s="273" t="s">
        <v>151</v>
      </c>
      <c r="CA7592" s="273" t="s">
        <v>152</v>
      </c>
      <c r="CB7592" s="273" t="s">
        <v>161</v>
      </c>
      <c r="CC7592" s="273" t="s">
        <v>162</v>
      </c>
      <c r="CD7592" s="282">
        <v>11</v>
      </c>
      <c r="CE7592" s="274">
        <v>45261</v>
      </c>
      <c r="CF7592" s="273">
        <v>0</v>
      </c>
      <c r="CG7592" s="273" t="s">
        <v>80</v>
      </c>
      <c r="CH7592" s="273">
        <v>0</v>
      </c>
      <c r="CI7592" s="273" t="s">
        <v>80</v>
      </c>
      <c r="CM7592" s="273" t="s">
        <v>73</v>
      </c>
      <c r="CN7592" s="273">
        <v>3</v>
      </c>
    </row>
    <row r="7593" spans="74:92">
      <c r="BV7593" s="273" t="s">
        <v>64</v>
      </c>
      <c r="BW7593" s="273" t="s">
        <v>404</v>
      </c>
      <c r="BX7593" s="273" t="s">
        <v>431</v>
      </c>
      <c r="BY7593" s="273" t="s">
        <v>447</v>
      </c>
      <c r="BZ7593" s="273" t="s">
        <v>167</v>
      </c>
      <c r="CA7593" s="273" t="s">
        <v>168</v>
      </c>
      <c r="CB7593" s="273" t="s">
        <v>353</v>
      </c>
      <c r="CC7593" s="273" t="s">
        <v>354</v>
      </c>
      <c r="CD7593" s="282">
        <v>13</v>
      </c>
      <c r="CE7593" s="274">
        <v>45261</v>
      </c>
      <c r="CF7593" s="273">
        <v>0</v>
      </c>
      <c r="CG7593" s="273" t="s">
        <v>80</v>
      </c>
      <c r="CH7593" s="273">
        <v>0</v>
      </c>
      <c r="CI7593" s="273" t="s">
        <v>80</v>
      </c>
      <c r="CL7593" s="273" t="s">
        <v>2156</v>
      </c>
      <c r="CM7593" s="273" t="s">
        <v>73</v>
      </c>
      <c r="CN7593" s="273">
        <v>3</v>
      </c>
    </row>
    <row r="7594" spans="74:92">
      <c r="BV7594" s="273" t="s">
        <v>64</v>
      </c>
      <c r="BW7594" s="273" t="s">
        <v>404</v>
      </c>
      <c r="BX7594" s="273" t="s">
        <v>431</v>
      </c>
      <c r="BY7594" s="273" t="s">
        <v>447</v>
      </c>
      <c r="BZ7594" s="273" t="s">
        <v>167</v>
      </c>
      <c r="CA7594" s="273" t="s">
        <v>168</v>
      </c>
      <c r="CB7594" s="273" t="s">
        <v>313</v>
      </c>
      <c r="CC7594" s="273" t="s">
        <v>314</v>
      </c>
      <c r="CD7594" s="282">
        <v>14</v>
      </c>
      <c r="CE7594" s="274">
        <v>45261</v>
      </c>
      <c r="CF7594" s="273">
        <v>0</v>
      </c>
      <c r="CG7594" s="273" t="s">
        <v>80</v>
      </c>
      <c r="CH7594" s="273">
        <v>0</v>
      </c>
      <c r="CI7594" s="273" t="s">
        <v>80</v>
      </c>
      <c r="CL7594" s="273" t="s">
        <v>2296</v>
      </c>
      <c r="CM7594" s="273" t="s">
        <v>73</v>
      </c>
      <c r="CN7594" s="273">
        <v>3</v>
      </c>
    </row>
    <row r="7595" spans="74:92">
      <c r="BV7595" s="273" t="s">
        <v>64</v>
      </c>
      <c r="BW7595" s="273" t="s">
        <v>404</v>
      </c>
      <c r="BX7595" s="273" t="s">
        <v>431</v>
      </c>
      <c r="BY7595" s="273" t="s">
        <v>447</v>
      </c>
      <c r="BZ7595" s="273" t="s">
        <v>204</v>
      </c>
      <c r="CA7595" s="273" t="s">
        <v>205</v>
      </c>
      <c r="CB7595" s="273" t="s">
        <v>206</v>
      </c>
      <c r="CC7595" s="273" t="s">
        <v>207</v>
      </c>
      <c r="CD7595" s="282">
        <v>0</v>
      </c>
      <c r="CE7595" s="274">
        <v>45261</v>
      </c>
      <c r="CG7595" s="273" t="s">
        <v>181</v>
      </c>
      <c r="CI7595" s="273" t="s">
        <v>208</v>
      </c>
      <c r="CJ7595" s="273" t="s">
        <v>2283</v>
      </c>
      <c r="CM7595" s="273" t="s">
        <v>73</v>
      </c>
      <c r="CN7595" s="273">
        <v>3</v>
      </c>
    </row>
    <row r="7596" spans="74:92">
      <c r="BV7596" s="273" t="s">
        <v>64</v>
      </c>
      <c r="BW7596" s="273" t="s">
        <v>404</v>
      </c>
      <c r="BX7596" s="273" t="s">
        <v>431</v>
      </c>
      <c r="BY7596" s="273" t="s">
        <v>447</v>
      </c>
      <c r="BZ7596" s="273" t="s">
        <v>86</v>
      </c>
      <c r="CA7596" s="273" t="s">
        <v>87</v>
      </c>
      <c r="CB7596" s="273" t="s">
        <v>179</v>
      </c>
      <c r="CC7596" s="273" t="s">
        <v>180</v>
      </c>
      <c r="CD7596" s="282">
        <v>1</v>
      </c>
      <c r="CE7596" s="274">
        <v>45261</v>
      </c>
      <c r="CI7596" s="273" t="s">
        <v>181</v>
      </c>
      <c r="CM7596" s="273" t="s">
        <v>73</v>
      </c>
      <c r="CN7596" s="273">
        <v>3</v>
      </c>
    </row>
    <row r="7597" spans="74:92">
      <c r="BV7597" s="273" t="s">
        <v>64</v>
      </c>
      <c r="BW7597" s="273" t="s">
        <v>404</v>
      </c>
      <c r="BX7597" s="273" t="s">
        <v>431</v>
      </c>
      <c r="BY7597" s="273" t="s">
        <v>447</v>
      </c>
      <c r="BZ7597" s="273" t="s">
        <v>167</v>
      </c>
      <c r="CA7597" s="273" t="s">
        <v>168</v>
      </c>
      <c r="CB7597" s="273" t="s">
        <v>319</v>
      </c>
      <c r="CC7597" s="273" t="s">
        <v>320</v>
      </c>
      <c r="CD7597" s="282">
        <v>15</v>
      </c>
      <c r="CE7597" s="274">
        <v>45261</v>
      </c>
      <c r="CF7597" s="273">
        <v>0</v>
      </c>
      <c r="CG7597" s="273" t="s">
        <v>80</v>
      </c>
      <c r="CH7597" s="273">
        <v>0</v>
      </c>
      <c r="CI7597" s="273" t="s">
        <v>80</v>
      </c>
      <c r="CL7597" s="273" t="s">
        <v>2296</v>
      </c>
      <c r="CM7597" s="273" t="s">
        <v>73</v>
      </c>
      <c r="CN7597" s="273">
        <v>3</v>
      </c>
    </row>
    <row r="7598" spans="74:92">
      <c r="BV7598" s="273" t="s">
        <v>64</v>
      </c>
      <c r="BW7598" s="273" t="s">
        <v>404</v>
      </c>
      <c r="BX7598" s="273" t="s">
        <v>431</v>
      </c>
      <c r="BY7598" s="273" t="s">
        <v>447</v>
      </c>
      <c r="BZ7598" s="273" t="s">
        <v>138</v>
      </c>
      <c r="CA7598" s="273" t="s">
        <v>139</v>
      </c>
      <c r="CB7598" s="273" t="s">
        <v>190</v>
      </c>
      <c r="CC7598" s="273" t="s">
        <v>191</v>
      </c>
      <c r="CD7598" s="282">
        <v>8</v>
      </c>
      <c r="CE7598" s="274">
        <v>45261</v>
      </c>
      <c r="CF7598" s="273">
        <v>0</v>
      </c>
      <c r="CG7598" s="273" t="s">
        <v>80</v>
      </c>
      <c r="CH7598" s="273">
        <v>0</v>
      </c>
      <c r="CI7598" s="273" t="s">
        <v>80</v>
      </c>
      <c r="CM7598" s="273" t="s">
        <v>73</v>
      </c>
      <c r="CN7598" s="273">
        <v>3</v>
      </c>
    </row>
    <row r="7599" spans="74:92">
      <c r="BV7599" s="273" t="s">
        <v>64</v>
      </c>
      <c r="BW7599" s="273" t="s">
        <v>404</v>
      </c>
      <c r="BX7599" s="273" t="s">
        <v>431</v>
      </c>
      <c r="BY7599" s="273" t="s">
        <v>447</v>
      </c>
      <c r="BZ7599" s="273" t="s">
        <v>86</v>
      </c>
      <c r="CA7599" s="273" t="s">
        <v>87</v>
      </c>
      <c r="CB7599" s="273" t="s">
        <v>233</v>
      </c>
      <c r="CC7599" s="273" t="s">
        <v>234</v>
      </c>
      <c r="CD7599" s="282">
        <v>1</v>
      </c>
      <c r="CE7599" s="274">
        <v>45261</v>
      </c>
      <c r="CI7599" s="273" t="s">
        <v>181</v>
      </c>
      <c r="CM7599" s="273" t="s">
        <v>73</v>
      </c>
      <c r="CN7599" s="273">
        <v>3</v>
      </c>
    </row>
    <row r="7600" spans="74:92">
      <c r="BV7600" s="273" t="s">
        <v>64</v>
      </c>
      <c r="BW7600" s="273" t="s">
        <v>404</v>
      </c>
      <c r="BX7600" s="273" t="s">
        <v>431</v>
      </c>
      <c r="BY7600" s="273" t="s">
        <v>447</v>
      </c>
      <c r="BZ7600" s="273" t="s">
        <v>86</v>
      </c>
      <c r="CA7600" s="273" t="s">
        <v>87</v>
      </c>
      <c r="CB7600" s="273" t="s">
        <v>217</v>
      </c>
      <c r="CC7600" s="273" t="s">
        <v>218</v>
      </c>
      <c r="CD7600" s="282">
        <v>2</v>
      </c>
      <c r="CE7600" s="274">
        <v>45261</v>
      </c>
      <c r="CI7600" s="273" t="s">
        <v>181</v>
      </c>
      <c r="CM7600" s="273" t="s">
        <v>73</v>
      </c>
      <c r="CN7600" s="273">
        <v>3</v>
      </c>
    </row>
    <row r="7601" spans="74:92">
      <c r="BV7601" s="273" t="s">
        <v>64</v>
      </c>
      <c r="BW7601" s="273" t="s">
        <v>404</v>
      </c>
      <c r="BX7601" s="273" t="s">
        <v>431</v>
      </c>
      <c r="BY7601" s="273" t="s">
        <v>447</v>
      </c>
      <c r="BZ7601" s="273" t="s">
        <v>86</v>
      </c>
      <c r="CA7601" s="273" t="s">
        <v>87</v>
      </c>
      <c r="CB7601" s="273" t="s">
        <v>225</v>
      </c>
      <c r="CC7601" s="273" t="s">
        <v>226</v>
      </c>
      <c r="CD7601" s="282">
        <v>5</v>
      </c>
      <c r="CE7601" s="274">
        <v>45261</v>
      </c>
      <c r="CI7601" s="273" t="s">
        <v>80</v>
      </c>
      <c r="CM7601" s="273" t="s">
        <v>73</v>
      </c>
      <c r="CN7601" s="273">
        <v>3</v>
      </c>
    </row>
    <row r="7602" spans="74:92">
      <c r="BV7602" s="273" t="s">
        <v>64</v>
      </c>
      <c r="BW7602" s="273" t="s">
        <v>287</v>
      </c>
      <c r="BX7602" s="273" t="s">
        <v>325</v>
      </c>
      <c r="BY7602" s="273" t="s">
        <v>463</v>
      </c>
      <c r="BZ7602" s="273" t="s">
        <v>86</v>
      </c>
      <c r="CA7602" s="273" t="s">
        <v>87</v>
      </c>
      <c r="CB7602" s="273" t="s">
        <v>225</v>
      </c>
      <c r="CC7602" s="273" t="s">
        <v>226</v>
      </c>
      <c r="CD7602" s="282">
        <v>5</v>
      </c>
      <c r="CE7602" s="274">
        <v>44927</v>
      </c>
      <c r="CF7602" s="273">
        <v>435</v>
      </c>
      <c r="CG7602" s="273" t="s">
        <v>80</v>
      </c>
      <c r="CH7602" s="273">
        <v>435</v>
      </c>
      <c r="CI7602" s="273" t="s">
        <v>80</v>
      </c>
      <c r="CM7602" s="273" t="s">
        <v>73</v>
      </c>
      <c r="CN7602" s="273">
        <v>3</v>
      </c>
    </row>
    <row r="7603" spans="74:92">
      <c r="BV7603" s="273" t="s">
        <v>64</v>
      </c>
      <c r="BW7603" s="273" t="s">
        <v>287</v>
      </c>
      <c r="BX7603" s="273" t="s">
        <v>325</v>
      </c>
      <c r="BY7603" s="273" t="s">
        <v>463</v>
      </c>
      <c r="BZ7603" s="273" t="s">
        <v>86</v>
      </c>
      <c r="CA7603" s="273" t="s">
        <v>87</v>
      </c>
      <c r="CB7603" s="273" t="s">
        <v>217</v>
      </c>
      <c r="CC7603" s="273" t="s">
        <v>218</v>
      </c>
      <c r="CD7603" s="282">
        <v>2</v>
      </c>
      <c r="CE7603" s="274">
        <v>44927</v>
      </c>
      <c r="CG7603" s="273" t="s">
        <v>181</v>
      </c>
      <c r="CI7603" s="273" t="s">
        <v>181</v>
      </c>
      <c r="CJ7603" s="273" t="s">
        <v>1156</v>
      </c>
      <c r="CM7603" s="273" t="s">
        <v>73</v>
      </c>
      <c r="CN7603" s="273">
        <v>3</v>
      </c>
    </row>
    <row r="7604" spans="74:92">
      <c r="BV7604" s="273" t="s">
        <v>64</v>
      </c>
      <c r="BW7604" s="273" t="s">
        <v>287</v>
      </c>
      <c r="BX7604" s="273" t="s">
        <v>325</v>
      </c>
      <c r="BY7604" s="273" t="s">
        <v>463</v>
      </c>
      <c r="BZ7604" s="273" t="s">
        <v>86</v>
      </c>
      <c r="CA7604" s="273" t="s">
        <v>87</v>
      </c>
      <c r="CB7604" s="273" t="s">
        <v>233</v>
      </c>
      <c r="CC7604" s="273" t="s">
        <v>234</v>
      </c>
      <c r="CD7604" s="282">
        <v>1</v>
      </c>
      <c r="CE7604" s="274">
        <v>44927</v>
      </c>
      <c r="CG7604" s="273" t="s">
        <v>181</v>
      </c>
      <c r="CI7604" s="273" t="s">
        <v>181</v>
      </c>
      <c r="CJ7604" s="273" t="s">
        <v>1541</v>
      </c>
      <c r="CM7604" s="273" t="s">
        <v>73</v>
      </c>
      <c r="CN7604" s="273">
        <v>3</v>
      </c>
    </row>
    <row r="7605" spans="74:92">
      <c r="BV7605" s="273" t="s">
        <v>64</v>
      </c>
      <c r="BW7605" s="273" t="s">
        <v>287</v>
      </c>
      <c r="BX7605" s="273" t="s">
        <v>325</v>
      </c>
      <c r="BY7605" s="273" t="s">
        <v>463</v>
      </c>
      <c r="BZ7605" s="273" t="s">
        <v>138</v>
      </c>
      <c r="CA7605" s="273" t="s">
        <v>139</v>
      </c>
      <c r="CB7605" s="273" t="s">
        <v>190</v>
      </c>
      <c r="CC7605" s="273" t="s">
        <v>191</v>
      </c>
      <c r="CD7605" s="282">
        <v>8</v>
      </c>
      <c r="CE7605" s="274">
        <v>44927</v>
      </c>
      <c r="CF7605" s="273">
        <v>0</v>
      </c>
      <c r="CG7605" s="273" t="s">
        <v>80</v>
      </c>
      <c r="CH7605" s="273">
        <v>0</v>
      </c>
      <c r="CI7605" s="273" t="s">
        <v>80</v>
      </c>
      <c r="CM7605" s="273" t="s">
        <v>73</v>
      </c>
      <c r="CN7605" s="273">
        <v>3</v>
      </c>
    </row>
    <row r="7606" spans="74:92">
      <c r="BV7606" s="273" t="s">
        <v>64</v>
      </c>
      <c r="BW7606" s="273" t="s">
        <v>287</v>
      </c>
      <c r="BX7606" s="273" t="s">
        <v>325</v>
      </c>
      <c r="BY7606" s="273" t="s">
        <v>463</v>
      </c>
      <c r="BZ7606" s="273" t="s">
        <v>167</v>
      </c>
      <c r="CA7606" s="273" t="s">
        <v>168</v>
      </c>
      <c r="CB7606" s="273" t="s">
        <v>319</v>
      </c>
      <c r="CC7606" s="273" t="s">
        <v>320</v>
      </c>
      <c r="CD7606" s="282">
        <v>15</v>
      </c>
      <c r="CE7606" s="274">
        <v>44927</v>
      </c>
      <c r="CF7606" s="273">
        <v>125</v>
      </c>
      <c r="CG7606" s="273" t="s">
        <v>80</v>
      </c>
      <c r="CH7606" s="273">
        <v>125</v>
      </c>
      <c r="CI7606" s="273" t="s">
        <v>80</v>
      </c>
      <c r="CL7606" s="273" t="s">
        <v>2297</v>
      </c>
      <c r="CM7606" s="273" t="s">
        <v>73</v>
      </c>
      <c r="CN7606" s="273">
        <v>3</v>
      </c>
    </row>
    <row r="7607" spans="74:92">
      <c r="BV7607" s="273" t="s">
        <v>64</v>
      </c>
      <c r="BW7607" s="273" t="s">
        <v>287</v>
      </c>
      <c r="BX7607" s="273" t="s">
        <v>325</v>
      </c>
      <c r="BY7607" s="273" t="s">
        <v>463</v>
      </c>
      <c r="BZ7607" s="273" t="s">
        <v>86</v>
      </c>
      <c r="CA7607" s="273" t="s">
        <v>87</v>
      </c>
      <c r="CB7607" s="273" t="s">
        <v>179</v>
      </c>
      <c r="CC7607" s="273" t="s">
        <v>180</v>
      </c>
      <c r="CD7607" s="282">
        <v>1</v>
      </c>
      <c r="CE7607" s="274">
        <v>44927</v>
      </c>
      <c r="CG7607" s="273" t="s">
        <v>181</v>
      </c>
      <c r="CI7607" s="273" t="s">
        <v>181</v>
      </c>
      <c r="CJ7607" s="273" t="s">
        <v>1834</v>
      </c>
      <c r="CM7607" s="273" t="s">
        <v>73</v>
      </c>
      <c r="CN7607" s="273">
        <v>3</v>
      </c>
    </row>
    <row r="7608" spans="74:92">
      <c r="BV7608" s="273" t="s">
        <v>64</v>
      </c>
      <c r="BW7608" s="273" t="s">
        <v>287</v>
      </c>
      <c r="BX7608" s="273" t="s">
        <v>325</v>
      </c>
      <c r="BY7608" s="273" t="s">
        <v>463</v>
      </c>
      <c r="BZ7608" s="273" t="s">
        <v>204</v>
      </c>
      <c r="CA7608" s="273" t="s">
        <v>205</v>
      </c>
      <c r="CB7608" s="273" t="s">
        <v>206</v>
      </c>
      <c r="CC7608" s="273" t="s">
        <v>207</v>
      </c>
      <c r="CD7608" s="282">
        <v>0</v>
      </c>
      <c r="CE7608" s="274">
        <v>44927</v>
      </c>
      <c r="CG7608" s="273" t="s">
        <v>181</v>
      </c>
      <c r="CI7608" s="273" t="s">
        <v>208</v>
      </c>
      <c r="CJ7608" s="273" t="s">
        <v>209</v>
      </c>
      <c r="CM7608" s="273" t="s">
        <v>73</v>
      </c>
      <c r="CN7608" s="273">
        <v>3</v>
      </c>
    </row>
    <row r="7609" spans="74:92">
      <c r="BV7609" s="273" t="s">
        <v>64</v>
      </c>
      <c r="BW7609" s="273" t="s">
        <v>287</v>
      </c>
      <c r="BX7609" s="273" t="s">
        <v>325</v>
      </c>
      <c r="BY7609" s="273" t="s">
        <v>463</v>
      </c>
      <c r="BZ7609" s="273" t="s">
        <v>167</v>
      </c>
      <c r="CA7609" s="273" t="s">
        <v>168</v>
      </c>
      <c r="CB7609" s="273" t="s">
        <v>313</v>
      </c>
      <c r="CC7609" s="273" t="s">
        <v>314</v>
      </c>
      <c r="CD7609" s="282">
        <v>14</v>
      </c>
      <c r="CE7609" s="274">
        <v>44927</v>
      </c>
      <c r="CF7609" s="273">
        <v>0</v>
      </c>
      <c r="CG7609" s="273" t="s">
        <v>80</v>
      </c>
      <c r="CH7609" s="273">
        <v>0</v>
      </c>
      <c r="CI7609" s="273" t="s">
        <v>80</v>
      </c>
      <c r="CM7609" s="273" t="s">
        <v>73</v>
      </c>
      <c r="CN7609" s="273">
        <v>3</v>
      </c>
    </row>
    <row r="7610" spans="74:92">
      <c r="BV7610" s="273" t="s">
        <v>64</v>
      </c>
      <c r="BW7610" s="273" t="s">
        <v>287</v>
      </c>
      <c r="BX7610" s="273" t="s">
        <v>325</v>
      </c>
      <c r="BY7610" s="273" t="s">
        <v>463</v>
      </c>
      <c r="BZ7610" s="273" t="s">
        <v>167</v>
      </c>
      <c r="CA7610" s="273" t="s">
        <v>168</v>
      </c>
      <c r="CB7610" s="273" t="s">
        <v>353</v>
      </c>
      <c r="CC7610" s="273" t="s">
        <v>354</v>
      </c>
      <c r="CD7610" s="282">
        <v>13</v>
      </c>
      <c r="CE7610" s="274">
        <v>44927</v>
      </c>
      <c r="CF7610" s="273">
        <v>0</v>
      </c>
      <c r="CG7610" s="273" t="s">
        <v>80</v>
      </c>
      <c r="CH7610" s="273">
        <v>0</v>
      </c>
      <c r="CI7610" s="273" t="s">
        <v>80</v>
      </c>
      <c r="CM7610" s="273" t="s">
        <v>73</v>
      </c>
      <c r="CN7610" s="273">
        <v>3</v>
      </c>
    </row>
    <row r="7611" spans="74:92">
      <c r="BV7611" s="273" t="s">
        <v>64</v>
      </c>
      <c r="BW7611" s="273" t="s">
        <v>287</v>
      </c>
      <c r="BX7611" s="273" t="s">
        <v>325</v>
      </c>
      <c r="BY7611" s="273" t="s">
        <v>463</v>
      </c>
      <c r="BZ7611" s="273" t="s">
        <v>151</v>
      </c>
      <c r="CA7611" s="273" t="s">
        <v>152</v>
      </c>
      <c r="CB7611" s="273" t="s">
        <v>161</v>
      </c>
      <c r="CC7611" s="273" t="s">
        <v>162</v>
      </c>
      <c r="CD7611" s="282">
        <v>11</v>
      </c>
      <c r="CE7611" s="274">
        <v>44927</v>
      </c>
      <c r="CF7611" s="273">
        <v>0</v>
      </c>
      <c r="CG7611" s="273" t="s">
        <v>80</v>
      </c>
      <c r="CH7611" s="273">
        <v>0</v>
      </c>
      <c r="CI7611" s="273" t="s">
        <v>80</v>
      </c>
      <c r="CM7611" s="273" t="s">
        <v>73</v>
      </c>
      <c r="CN7611" s="273">
        <v>3</v>
      </c>
    </row>
    <row r="7612" spans="74:92">
      <c r="BV7612" s="273" t="s">
        <v>64</v>
      </c>
      <c r="BW7612" s="273" t="s">
        <v>287</v>
      </c>
      <c r="BX7612" s="273" t="s">
        <v>325</v>
      </c>
      <c r="BY7612" s="273" t="s">
        <v>463</v>
      </c>
      <c r="BZ7612" s="273" t="s">
        <v>167</v>
      </c>
      <c r="CA7612" s="273" t="s">
        <v>168</v>
      </c>
      <c r="CB7612" s="273" t="s">
        <v>169</v>
      </c>
      <c r="CC7612" s="273" t="s">
        <v>170</v>
      </c>
      <c r="CD7612" s="282">
        <v>12</v>
      </c>
      <c r="CE7612" s="274">
        <v>44927</v>
      </c>
      <c r="CF7612" s="273">
        <v>0</v>
      </c>
      <c r="CG7612" s="273" t="s">
        <v>80</v>
      </c>
      <c r="CH7612" s="273">
        <v>0</v>
      </c>
      <c r="CI7612" s="273" t="s">
        <v>80</v>
      </c>
      <c r="CM7612" s="273" t="s">
        <v>73</v>
      </c>
      <c r="CN7612" s="273">
        <v>3</v>
      </c>
    </row>
    <row r="7613" spans="74:92">
      <c r="BV7613" s="273" t="s">
        <v>64</v>
      </c>
      <c r="BW7613" s="273" t="s">
        <v>287</v>
      </c>
      <c r="BX7613" s="273" t="s">
        <v>325</v>
      </c>
      <c r="BY7613" s="273" t="s">
        <v>463</v>
      </c>
      <c r="BZ7613" s="273" t="s">
        <v>138</v>
      </c>
      <c r="CA7613" s="273" t="s">
        <v>139</v>
      </c>
      <c r="CB7613" s="273" t="s">
        <v>140</v>
      </c>
      <c r="CC7613" s="273" t="s">
        <v>141</v>
      </c>
      <c r="CD7613" s="282">
        <v>9</v>
      </c>
      <c r="CE7613" s="274">
        <v>44927</v>
      </c>
      <c r="CF7613" s="273">
        <v>0</v>
      </c>
      <c r="CG7613" s="273" t="s">
        <v>80</v>
      </c>
      <c r="CH7613" s="273">
        <v>0</v>
      </c>
      <c r="CI7613" s="273" t="s">
        <v>80</v>
      </c>
      <c r="CM7613" s="273" t="s">
        <v>73</v>
      </c>
      <c r="CN7613" s="273">
        <v>3</v>
      </c>
    </row>
    <row r="7614" spans="74:92">
      <c r="BV7614" s="273" t="s">
        <v>64</v>
      </c>
      <c r="BW7614" s="273" t="s">
        <v>287</v>
      </c>
      <c r="BX7614" s="273" t="s">
        <v>325</v>
      </c>
      <c r="BY7614" s="273" t="s">
        <v>463</v>
      </c>
      <c r="BZ7614" s="273" t="s">
        <v>151</v>
      </c>
      <c r="CA7614" s="273" t="s">
        <v>152</v>
      </c>
      <c r="CB7614" s="273" t="s">
        <v>153</v>
      </c>
      <c r="CC7614" s="273" t="s">
        <v>154</v>
      </c>
      <c r="CD7614" s="282">
        <v>10</v>
      </c>
      <c r="CE7614" s="274">
        <v>44927</v>
      </c>
      <c r="CF7614" s="273">
        <v>0</v>
      </c>
      <c r="CG7614" s="273" t="s">
        <v>80</v>
      </c>
      <c r="CH7614" s="273">
        <v>0</v>
      </c>
      <c r="CI7614" s="273" t="s">
        <v>80</v>
      </c>
      <c r="CM7614" s="273" t="s">
        <v>73</v>
      </c>
      <c r="CN7614" s="273">
        <v>3</v>
      </c>
    </row>
    <row r="7615" spans="74:92">
      <c r="BV7615" s="273" t="s">
        <v>64</v>
      </c>
      <c r="BW7615" s="273" t="s">
        <v>287</v>
      </c>
      <c r="BX7615" s="273" t="s">
        <v>325</v>
      </c>
      <c r="BY7615" s="273" t="s">
        <v>463</v>
      </c>
      <c r="BZ7615" s="273" t="s">
        <v>110</v>
      </c>
      <c r="CA7615" s="273" t="s">
        <v>111</v>
      </c>
      <c r="CB7615" s="273" t="s">
        <v>117</v>
      </c>
      <c r="CC7615" s="273" t="s">
        <v>118</v>
      </c>
      <c r="CD7615" s="282">
        <v>5</v>
      </c>
      <c r="CE7615" s="274">
        <v>44927</v>
      </c>
      <c r="CI7615" s="273" t="s">
        <v>104</v>
      </c>
      <c r="CM7615" s="273" t="s">
        <v>73</v>
      </c>
      <c r="CN7615" s="273">
        <v>3</v>
      </c>
    </row>
    <row r="7616" spans="74:92">
      <c r="BV7616" s="273" t="s">
        <v>64</v>
      </c>
      <c r="BW7616" s="273" t="s">
        <v>287</v>
      </c>
      <c r="BX7616" s="273" t="s">
        <v>325</v>
      </c>
      <c r="BY7616" s="273" t="s">
        <v>463</v>
      </c>
      <c r="BZ7616" s="273" t="s">
        <v>126</v>
      </c>
      <c r="CA7616" s="273" t="s">
        <v>127</v>
      </c>
      <c r="CB7616" s="273" t="s">
        <v>133</v>
      </c>
      <c r="CC7616" s="273" t="s">
        <v>134</v>
      </c>
      <c r="CD7616" s="282">
        <v>7</v>
      </c>
      <c r="CE7616" s="274">
        <v>44927</v>
      </c>
      <c r="CI7616" s="273" t="s">
        <v>104</v>
      </c>
      <c r="CM7616" s="273" t="s">
        <v>73</v>
      </c>
      <c r="CN7616" s="273">
        <v>3</v>
      </c>
    </row>
    <row r="7617" spans="74:92">
      <c r="BV7617" s="273" t="s">
        <v>64</v>
      </c>
      <c r="BW7617" s="273" t="s">
        <v>287</v>
      </c>
      <c r="BX7617" s="273" t="s">
        <v>325</v>
      </c>
      <c r="BY7617" s="273" t="s">
        <v>463</v>
      </c>
      <c r="BZ7617" s="273" t="s">
        <v>126</v>
      </c>
      <c r="CA7617" s="273" t="s">
        <v>127</v>
      </c>
      <c r="CB7617" s="273" t="s">
        <v>128</v>
      </c>
      <c r="CC7617" s="273" t="s">
        <v>129</v>
      </c>
      <c r="CD7617" s="282">
        <v>6</v>
      </c>
      <c r="CE7617" s="274">
        <v>44927</v>
      </c>
      <c r="CI7617" s="273" t="s">
        <v>80</v>
      </c>
      <c r="CM7617" s="273" t="s">
        <v>73</v>
      </c>
      <c r="CN7617" s="273">
        <v>3</v>
      </c>
    </row>
    <row r="7618" spans="74:92">
      <c r="BV7618" s="273" t="s">
        <v>64</v>
      </c>
      <c r="BW7618" s="273" t="s">
        <v>287</v>
      </c>
      <c r="BX7618" s="273" t="s">
        <v>325</v>
      </c>
      <c r="BY7618" s="273" t="s">
        <v>463</v>
      </c>
      <c r="BZ7618" s="273" t="s">
        <v>110</v>
      </c>
      <c r="CA7618" s="273" t="s">
        <v>111</v>
      </c>
      <c r="CB7618" s="273" t="s">
        <v>112</v>
      </c>
      <c r="CC7618" s="273" t="s">
        <v>113</v>
      </c>
      <c r="CD7618" s="282">
        <v>4</v>
      </c>
      <c r="CE7618" s="274">
        <v>44927</v>
      </c>
      <c r="CI7618" s="273" t="s">
        <v>80</v>
      </c>
      <c r="CM7618" s="273" t="s">
        <v>73</v>
      </c>
      <c r="CN7618" s="273">
        <v>3</v>
      </c>
    </row>
    <row r="7619" spans="74:92">
      <c r="BV7619" s="273" t="s">
        <v>64</v>
      </c>
      <c r="BW7619" s="273" t="s">
        <v>287</v>
      </c>
      <c r="BX7619" s="273" t="s">
        <v>325</v>
      </c>
      <c r="BY7619" s="273" t="s">
        <v>463</v>
      </c>
      <c r="BZ7619" s="273" t="s">
        <v>86</v>
      </c>
      <c r="CA7619" s="273" t="s">
        <v>87</v>
      </c>
      <c r="CB7619" s="273" t="s">
        <v>101</v>
      </c>
      <c r="CC7619" s="273" t="s">
        <v>102</v>
      </c>
      <c r="CD7619" s="282">
        <v>4</v>
      </c>
      <c r="CE7619" s="274">
        <v>44927</v>
      </c>
      <c r="CF7619" s="273">
        <v>871</v>
      </c>
      <c r="CG7619" s="273" t="s">
        <v>2298</v>
      </c>
      <c r="CH7619" s="273">
        <v>928.00694999999996</v>
      </c>
      <c r="CI7619" s="273" t="s">
        <v>104</v>
      </c>
      <c r="CM7619" s="273" t="s">
        <v>73</v>
      </c>
      <c r="CN7619" s="273">
        <v>3</v>
      </c>
    </row>
    <row r="7620" spans="74:92">
      <c r="BV7620" s="273" t="s">
        <v>64</v>
      </c>
      <c r="BW7620" s="273" t="s">
        <v>287</v>
      </c>
      <c r="BX7620" s="273" t="s">
        <v>325</v>
      </c>
      <c r="BY7620" s="273" t="s">
        <v>463</v>
      </c>
      <c r="BZ7620" s="273" t="s">
        <v>86</v>
      </c>
      <c r="CA7620" s="273" t="s">
        <v>87</v>
      </c>
      <c r="CB7620" s="273" t="s">
        <v>88</v>
      </c>
      <c r="CC7620" s="273" t="s">
        <v>89</v>
      </c>
      <c r="CD7620" s="282">
        <v>3</v>
      </c>
      <c r="CE7620" s="274">
        <v>44927</v>
      </c>
      <c r="CF7620" s="273">
        <v>822</v>
      </c>
      <c r="CG7620" s="273" t="s">
        <v>80</v>
      </c>
      <c r="CH7620" s="273">
        <v>822</v>
      </c>
      <c r="CI7620" s="273" t="s">
        <v>80</v>
      </c>
      <c r="CM7620" s="273" t="s">
        <v>73</v>
      </c>
      <c r="CN7620" s="273">
        <v>3</v>
      </c>
    </row>
    <row r="7621" spans="74:92">
      <c r="BV7621" s="273" t="s">
        <v>64</v>
      </c>
      <c r="BW7621" s="273" t="s">
        <v>287</v>
      </c>
      <c r="BX7621" s="273" t="s">
        <v>325</v>
      </c>
      <c r="BY7621" s="273" t="s">
        <v>463</v>
      </c>
      <c r="BZ7621" s="273" t="s">
        <v>86</v>
      </c>
      <c r="CA7621" s="273" t="s">
        <v>87</v>
      </c>
      <c r="CB7621" s="273" t="s">
        <v>88</v>
      </c>
      <c r="CC7621" s="273" t="s">
        <v>89</v>
      </c>
      <c r="CD7621" s="282">
        <v>3</v>
      </c>
      <c r="CE7621" s="274">
        <v>44958</v>
      </c>
      <c r="CF7621" s="273">
        <v>948</v>
      </c>
      <c r="CG7621" s="273" t="s">
        <v>80</v>
      </c>
      <c r="CH7621" s="273">
        <v>948</v>
      </c>
      <c r="CI7621" s="273" t="s">
        <v>80</v>
      </c>
      <c r="CM7621" s="273" t="s">
        <v>73</v>
      </c>
      <c r="CN7621" s="273">
        <v>3</v>
      </c>
    </row>
    <row r="7622" spans="74:92">
      <c r="BV7622" s="273" t="s">
        <v>64</v>
      </c>
      <c r="BW7622" s="273" t="s">
        <v>287</v>
      </c>
      <c r="BX7622" s="273" t="s">
        <v>325</v>
      </c>
      <c r="BY7622" s="273" t="s">
        <v>463</v>
      </c>
      <c r="BZ7622" s="273" t="s">
        <v>86</v>
      </c>
      <c r="CA7622" s="273" t="s">
        <v>87</v>
      </c>
      <c r="CB7622" s="273" t="s">
        <v>101</v>
      </c>
      <c r="CC7622" s="273" t="s">
        <v>102</v>
      </c>
      <c r="CD7622" s="282">
        <v>4</v>
      </c>
      <c r="CE7622" s="274">
        <v>44958</v>
      </c>
      <c r="CF7622" s="273">
        <v>1027</v>
      </c>
      <c r="CG7622" s="273" t="s">
        <v>2298</v>
      </c>
      <c r="CH7622" s="273">
        <v>1094.2171499999999</v>
      </c>
      <c r="CI7622" s="273" t="s">
        <v>104</v>
      </c>
      <c r="CL7622" s="273" t="s">
        <v>2299</v>
      </c>
      <c r="CM7622" s="273" t="s">
        <v>73</v>
      </c>
      <c r="CN7622" s="273">
        <v>3</v>
      </c>
    </row>
    <row r="7623" spans="74:92">
      <c r="BV7623" s="273" t="s">
        <v>64</v>
      </c>
      <c r="BW7623" s="273" t="s">
        <v>287</v>
      </c>
      <c r="BX7623" s="273" t="s">
        <v>325</v>
      </c>
      <c r="BY7623" s="273" t="s">
        <v>463</v>
      </c>
      <c r="BZ7623" s="273" t="s">
        <v>110</v>
      </c>
      <c r="CA7623" s="273" t="s">
        <v>111</v>
      </c>
      <c r="CB7623" s="273" t="s">
        <v>112</v>
      </c>
      <c r="CC7623" s="273" t="s">
        <v>113</v>
      </c>
      <c r="CD7623" s="282">
        <v>4</v>
      </c>
      <c r="CE7623" s="274">
        <v>44958</v>
      </c>
      <c r="CI7623" s="273" t="s">
        <v>80</v>
      </c>
      <c r="CM7623" s="273" t="s">
        <v>73</v>
      </c>
      <c r="CN7623" s="273">
        <v>3</v>
      </c>
    </row>
    <row r="7624" spans="74:92">
      <c r="BV7624" s="273" t="s">
        <v>64</v>
      </c>
      <c r="BW7624" s="273" t="s">
        <v>287</v>
      </c>
      <c r="BX7624" s="273" t="s">
        <v>325</v>
      </c>
      <c r="BY7624" s="273" t="s">
        <v>463</v>
      </c>
      <c r="BZ7624" s="273" t="s">
        <v>110</v>
      </c>
      <c r="CA7624" s="273" t="s">
        <v>111</v>
      </c>
      <c r="CB7624" s="273" t="s">
        <v>117</v>
      </c>
      <c r="CC7624" s="273" t="s">
        <v>118</v>
      </c>
      <c r="CD7624" s="282">
        <v>5</v>
      </c>
      <c r="CE7624" s="274">
        <v>44958</v>
      </c>
      <c r="CI7624" s="273" t="s">
        <v>104</v>
      </c>
      <c r="CM7624" s="273" t="s">
        <v>73</v>
      </c>
      <c r="CN7624" s="273">
        <v>3</v>
      </c>
    </row>
    <row r="7625" spans="74:92">
      <c r="BV7625" s="273" t="s">
        <v>64</v>
      </c>
      <c r="BW7625" s="273" t="s">
        <v>287</v>
      </c>
      <c r="BX7625" s="273" t="s">
        <v>325</v>
      </c>
      <c r="BY7625" s="273" t="s">
        <v>463</v>
      </c>
      <c r="BZ7625" s="273" t="s">
        <v>126</v>
      </c>
      <c r="CA7625" s="273" t="s">
        <v>127</v>
      </c>
      <c r="CB7625" s="273" t="s">
        <v>128</v>
      </c>
      <c r="CC7625" s="273" t="s">
        <v>129</v>
      </c>
      <c r="CD7625" s="282">
        <v>6</v>
      </c>
      <c r="CE7625" s="274">
        <v>44958</v>
      </c>
      <c r="CI7625" s="273" t="s">
        <v>80</v>
      </c>
      <c r="CM7625" s="273" t="s">
        <v>73</v>
      </c>
      <c r="CN7625" s="273">
        <v>3</v>
      </c>
    </row>
    <row r="7626" spans="74:92">
      <c r="BV7626" s="273" t="s">
        <v>64</v>
      </c>
      <c r="BW7626" s="273" t="s">
        <v>287</v>
      </c>
      <c r="BX7626" s="273" t="s">
        <v>325</v>
      </c>
      <c r="BY7626" s="273" t="s">
        <v>463</v>
      </c>
      <c r="BZ7626" s="273" t="s">
        <v>126</v>
      </c>
      <c r="CA7626" s="273" t="s">
        <v>127</v>
      </c>
      <c r="CB7626" s="273" t="s">
        <v>133</v>
      </c>
      <c r="CC7626" s="273" t="s">
        <v>134</v>
      </c>
      <c r="CD7626" s="282">
        <v>7</v>
      </c>
      <c r="CE7626" s="274">
        <v>44958</v>
      </c>
      <c r="CI7626" s="273" t="s">
        <v>104</v>
      </c>
      <c r="CM7626" s="273" t="s">
        <v>73</v>
      </c>
      <c r="CN7626" s="273">
        <v>3</v>
      </c>
    </row>
    <row r="7627" spans="74:92">
      <c r="BV7627" s="273" t="s">
        <v>64</v>
      </c>
      <c r="BW7627" s="273" t="s">
        <v>287</v>
      </c>
      <c r="BX7627" s="273" t="s">
        <v>325</v>
      </c>
      <c r="BY7627" s="273" t="s">
        <v>463</v>
      </c>
      <c r="BZ7627" s="273" t="s">
        <v>151</v>
      </c>
      <c r="CA7627" s="273" t="s">
        <v>152</v>
      </c>
      <c r="CB7627" s="273" t="s">
        <v>153</v>
      </c>
      <c r="CC7627" s="273" t="s">
        <v>154</v>
      </c>
      <c r="CD7627" s="282">
        <v>10</v>
      </c>
      <c r="CE7627" s="274">
        <v>44958</v>
      </c>
      <c r="CF7627" s="273">
        <v>0</v>
      </c>
      <c r="CG7627" s="273" t="s">
        <v>80</v>
      </c>
      <c r="CH7627" s="273">
        <v>0</v>
      </c>
      <c r="CI7627" s="273" t="s">
        <v>80</v>
      </c>
      <c r="CM7627" s="273" t="s">
        <v>73</v>
      </c>
      <c r="CN7627" s="273">
        <v>3</v>
      </c>
    </row>
    <row r="7628" spans="74:92">
      <c r="BV7628" s="273" t="s">
        <v>64</v>
      </c>
      <c r="BW7628" s="273" t="s">
        <v>287</v>
      </c>
      <c r="BX7628" s="273" t="s">
        <v>325</v>
      </c>
      <c r="BY7628" s="273" t="s">
        <v>463</v>
      </c>
      <c r="BZ7628" s="273" t="s">
        <v>138</v>
      </c>
      <c r="CA7628" s="273" t="s">
        <v>139</v>
      </c>
      <c r="CB7628" s="273" t="s">
        <v>140</v>
      </c>
      <c r="CC7628" s="273" t="s">
        <v>141</v>
      </c>
      <c r="CD7628" s="282">
        <v>9</v>
      </c>
      <c r="CE7628" s="274">
        <v>44958</v>
      </c>
      <c r="CF7628" s="273">
        <v>0</v>
      </c>
      <c r="CG7628" s="273" t="s">
        <v>80</v>
      </c>
      <c r="CH7628" s="273">
        <v>0</v>
      </c>
      <c r="CI7628" s="273" t="s">
        <v>80</v>
      </c>
      <c r="CM7628" s="273" t="s">
        <v>73</v>
      </c>
      <c r="CN7628" s="273">
        <v>3</v>
      </c>
    </row>
    <row r="7629" spans="74:92">
      <c r="BV7629" s="273" t="s">
        <v>64</v>
      </c>
      <c r="BW7629" s="273" t="s">
        <v>287</v>
      </c>
      <c r="BX7629" s="273" t="s">
        <v>325</v>
      </c>
      <c r="BY7629" s="273" t="s">
        <v>463</v>
      </c>
      <c r="BZ7629" s="273" t="s">
        <v>167</v>
      </c>
      <c r="CA7629" s="273" t="s">
        <v>168</v>
      </c>
      <c r="CB7629" s="273" t="s">
        <v>169</v>
      </c>
      <c r="CC7629" s="273" t="s">
        <v>170</v>
      </c>
      <c r="CD7629" s="282">
        <v>12</v>
      </c>
      <c r="CE7629" s="274">
        <v>44958</v>
      </c>
      <c r="CF7629" s="273">
        <v>0</v>
      </c>
      <c r="CG7629" s="273" t="s">
        <v>80</v>
      </c>
      <c r="CH7629" s="273">
        <v>0</v>
      </c>
      <c r="CI7629" s="273" t="s">
        <v>80</v>
      </c>
      <c r="CM7629" s="273" t="s">
        <v>73</v>
      </c>
      <c r="CN7629" s="273">
        <v>3</v>
      </c>
    </row>
    <row r="7630" spans="74:92">
      <c r="BV7630" s="273" t="s">
        <v>64</v>
      </c>
      <c r="BW7630" s="273" t="s">
        <v>287</v>
      </c>
      <c r="BX7630" s="273" t="s">
        <v>325</v>
      </c>
      <c r="BY7630" s="273" t="s">
        <v>463</v>
      </c>
      <c r="BZ7630" s="273" t="s">
        <v>151</v>
      </c>
      <c r="CA7630" s="273" t="s">
        <v>152</v>
      </c>
      <c r="CB7630" s="273" t="s">
        <v>161</v>
      </c>
      <c r="CC7630" s="273" t="s">
        <v>162</v>
      </c>
      <c r="CD7630" s="282">
        <v>11</v>
      </c>
      <c r="CE7630" s="274">
        <v>44958</v>
      </c>
      <c r="CF7630" s="273">
        <v>0</v>
      </c>
      <c r="CG7630" s="273" t="s">
        <v>80</v>
      </c>
      <c r="CH7630" s="273">
        <v>0</v>
      </c>
      <c r="CI7630" s="273" t="s">
        <v>80</v>
      </c>
      <c r="CM7630" s="273" t="s">
        <v>73</v>
      </c>
      <c r="CN7630" s="273">
        <v>3</v>
      </c>
    </row>
    <row r="7631" spans="74:92">
      <c r="BV7631" s="273" t="s">
        <v>64</v>
      </c>
      <c r="BW7631" s="273" t="s">
        <v>287</v>
      </c>
      <c r="BX7631" s="273" t="s">
        <v>325</v>
      </c>
      <c r="BY7631" s="273" t="s">
        <v>463</v>
      </c>
      <c r="BZ7631" s="273" t="s">
        <v>167</v>
      </c>
      <c r="CA7631" s="273" t="s">
        <v>168</v>
      </c>
      <c r="CB7631" s="273" t="s">
        <v>353</v>
      </c>
      <c r="CC7631" s="273" t="s">
        <v>354</v>
      </c>
      <c r="CD7631" s="282">
        <v>13</v>
      </c>
      <c r="CE7631" s="274">
        <v>44958</v>
      </c>
      <c r="CF7631" s="273">
        <v>0</v>
      </c>
      <c r="CG7631" s="273" t="s">
        <v>80</v>
      </c>
      <c r="CH7631" s="273">
        <v>0</v>
      </c>
      <c r="CI7631" s="273" t="s">
        <v>80</v>
      </c>
      <c r="CM7631" s="273" t="s">
        <v>73</v>
      </c>
      <c r="CN7631" s="273">
        <v>3</v>
      </c>
    </row>
    <row r="7632" spans="74:92">
      <c r="BV7632" s="273" t="s">
        <v>64</v>
      </c>
      <c r="BW7632" s="273" t="s">
        <v>287</v>
      </c>
      <c r="BX7632" s="273" t="s">
        <v>325</v>
      </c>
      <c r="BY7632" s="273" t="s">
        <v>463</v>
      </c>
      <c r="BZ7632" s="273" t="s">
        <v>167</v>
      </c>
      <c r="CA7632" s="273" t="s">
        <v>168</v>
      </c>
      <c r="CB7632" s="273" t="s">
        <v>313</v>
      </c>
      <c r="CC7632" s="273" t="s">
        <v>314</v>
      </c>
      <c r="CD7632" s="282">
        <v>14</v>
      </c>
      <c r="CE7632" s="274">
        <v>44958</v>
      </c>
      <c r="CF7632" s="273">
        <v>0</v>
      </c>
      <c r="CG7632" s="273" t="s">
        <v>80</v>
      </c>
      <c r="CH7632" s="273">
        <v>0</v>
      </c>
      <c r="CI7632" s="273" t="s">
        <v>80</v>
      </c>
      <c r="CM7632" s="273" t="s">
        <v>73</v>
      </c>
      <c r="CN7632" s="273">
        <v>3</v>
      </c>
    </row>
    <row r="7633" spans="74:92">
      <c r="BV7633" s="273" t="s">
        <v>64</v>
      </c>
      <c r="BW7633" s="273" t="s">
        <v>287</v>
      </c>
      <c r="BX7633" s="273" t="s">
        <v>325</v>
      </c>
      <c r="BY7633" s="273" t="s">
        <v>463</v>
      </c>
      <c r="BZ7633" s="273" t="s">
        <v>204</v>
      </c>
      <c r="CA7633" s="273" t="s">
        <v>205</v>
      </c>
      <c r="CB7633" s="273" t="s">
        <v>206</v>
      </c>
      <c r="CC7633" s="273" t="s">
        <v>207</v>
      </c>
      <c r="CD7633" s="282">
        <v>0</v>
      </c>
      <c r="CE7633" s="274">
        <v>44958</v>
      </c>
      <c r="CG7633" s="273" t="s">
        <v>181</v>
      </c>
      <c r="CI7633" s="273" t="s">
        <v>208</v>
      </c>
      <c r="CJ7633" s="273" t="s">
        <v>209</v>
      </c>
      <c r="CM7633" s="273" t="s">
        <v>73</v>
      </c>
      <c r="CN7633" s="273">
        <v>3</v>
      </c>
    </row>
    <row r="7634" spans="74:92">
      <c r="BV7634" s="273" t="s">
        <v>64</v>
      </c>
      <c r="BW7634" s="273" t="s">
        <v>287</v>
      </c>
      <c r="BX7634" s="273" t="s">
        <v>325</v>
      </c>
      <c r="BY7634" s="273" t="s">
        <v>463</v>
      </c>
      <c r="BZ7634" s="273" t="s">
        <v>86</v>
      </c>
      <c r="CA7634" s="273" t="s">
        <v>87</v>
      </c>
      <c r="CB7634" s="273" t="s">
        <v>179</v>
      </c>
      <c r="CC7634" s="273" t="s">
        <v>180</v>
      </c>
      <c r="CD7634" s="282">
        <v>1</v>
      </c>
      <c r="CE7634" s="274">
        <v>44958</v>
      </c>
      <c r="CG7634" s="273" t="s">
        <v>181</v>
      </c>
      <c r="CI7634" s="273" t="s">
        <v>181</v>
      </c>
      <c r="CJ7634" s="273" t="s">
        <v>345</v>
      </c>
      <c r="CM7634" s="273" t="s">
        <v>73</v>
      </c>
      <c r="CN7634" s="273">
        <v>3</v>
      </c>
    </row>
    <row r="7635" spans="74:92">
      <c r="BV7635" s="273" t="s">
        <v>64</v>
      </c>
      <c r="BW7635" s="273" t="s">
        <v>287</v>
      </c>
      <c r="BX7635" s="273" t="s">
        <v>325</v>
      </c>
      <c r="BY7635" s="273" t="s">
        <v>463</v>
      </c>
      <c r="BZ7635" s="273" t="s">
        <v>167</v>
      </c>
      <c r="CA7635" s="273" t="s">
        <v>168</v>
      </c>
      <c r="CB7635" s="273" t="s">
        <v>319</v>
      </c>
      <c r="CC7635" s="273" t="s">
        <v>320</v>
      </c>
      <c r="CD7635" s="282">
        <v>15</v>
      </c>
      <c r="CE7635" s="274">
        <v>44958</v>
      </c>
      <c r="CF7635" s="273">
        <v>126</v>
      </c>
      <c r="CG7635" s="273" t="s">
        <v>80</v>
      </c>
      <c r="CH7635" s="273">
        <v>126</v>
      </c>
      <c r="CI7635" s="273" t="s">
        <v>80</v>
      </c>
      <c r="CL7635" s="273" t="s">
        <v>2297</v>
      </c>
      <c r="CM7635" s="273" t="s">
        <v>73</v>
      </c>
      <c r="CN7635" s="273">
        <v>3</v>
      </c>
    </row>
    <row r="7636" spans="74:92">
      <c r="BV7636" s="273" t="s">
        <v>64</v>
      </c>
      <c r="BW7636" s="273" t="s">
        <v>287</v>
      </c>
      <c r="BX7636" s="273" t="s">
        <v>325</v>
      </c>
      <c r="BY7636" s="273" t="s">
        <v>463</v>
      </c>
      <c r="BZ7636" s="273" t="s">
        <v>138</v>
      </c>
      <c r="CA7636" s="273" t="s">
        <v>139</v>
      </c>
      <c r="CB7636" s="273" t="s">
        <v>190</v>
      </c>
      <c r="CC7636" s="273" t="s">
        <v>191</v>
      </c>
      <c r="CD7636" s="282">
        <v>8</v>
      </c>
      <c r="CE7636" s="274">
        <v>44958</v>
      </c>
      <c r="CF7636" s="273">
        <v>0</v>
      </c>
      <c r="CG7636" s="273" t="s">
        <v>80</v>
      </c>
      <c r="CH7636" s="273">
        <v>0</v>
      </c>
      <c r="CI7636" s="273" t="s">
        <v>80</v>
      </c>
      <c r="CM7636" s="273" t="s">
        <v>73</v>
      </c>
      <c r="CN7636" s="273">
        <v>3</v>
      </c>
    </row>
    <row r="7637" spans="74:92">
      <c r="BV7637" s="273" t="s">
        <v>64</v>
      </c>
      <c r="BW7637" s="273" t="s">
        <v>287</v>
      </c>
      <c r="BX7637" s="273" t="s">
        <v>325</v>
      </c>
      <c r="BY7637" s="273" t="s">
        <v>463</v>
      </c>
      <c r="BZ7637" s="273" t="s">
        <v>86</v>
      </c>
      <c r="CA7637" s="273" t="s">
        <v>87</v>
      </c>
      <c r="CB7637" s="273" t="s">
        <v>233</v>
      </c>
      <c r="CC7637" s="273" t="s">
        <v>234</v>
      </c>
      <c r="CD7637" s="282">
        <v>1</v>
      </c>
      <c r="CE7637" s="274">
        <v>44958</v>
      </c>
      <c r="CG7637" s="273" t="s">
        <v>181</v>
      </c>
      <c r="CI7637" s="273" t="s">
        <v>181</v>
      </c>
      <c r="CJ7637" s="273" t="s">
        <v>1126</v>
      </c>
      <c r="CM7637" s="273" t="s">
        <v>73</v>
      </c>
      <c r="CN7637" s="273">
        <v>3</v>
      </c>
    </row>
    <row r="7638" spans="74:92">
      <c r="BV7638" s="273" t="s">
        <v>64</v>
      </c>
      <c r="BW7638" s="273" t="s">
        <v>287</v>
      </c>
      <c r="BX7638" s="273" t="s">
        <v>325</v>
      </c>
      <c r="BY7638" s="273" t="s">
        <v>463</v>
      </c>
      <c r="BZ7638" s="273" t="s">
        <v>86</v>
      </c>
      <c r="CA7638" s="273" t="s">
        <v>87</v>
      </c>
      <c r="CB7638" s="273" t="s">
        <v>217</v>
      </c>
      <c r="CC7638" s="273" t="s">
        <v>218</v>
      </c>
      <c r="CD7638" s="282">
        <v>2</v>
      </c>
      <c r="CE7638" s="274">
        <v>44958</v>
      </c>
      <c r="CG7638" s="273" t="s">
        <v>181</v>
      </c>
      <c r="CI7638" s="273" t="s">
        <v>181</v>
      </c>
      <c r="CJ7638" s="273" t="s">
        <v>1156</v>
      </c>
      <c r="CM7638" s="273" t="s">
        <v>73</v>
      </c>
      <c r="CN7638" s="273">
        <v>3</v>
      </c>
    </row>
    <row r="7639" spans="74:92">
      <c r="BV7639" s="273" t="s">
        <v>64</v>
      </c>
      <c r="BW7639" s="273" t="s">
        <v>287</v>
      </c>
      <c r="BX7639" s="273" t="s">
        <v>325</v>
      </c>
      <c r="BY7639" s="273" t="s">
        <v>463</v>
      </c>
      <c r="BZ7639" s="273" t="s">
        <v>86</v>
      </c>
      <c r="CA7639" s="273" t="s">
        <v>87</v>
      </c>
      <c r="CB7639" s="273" t="s">
        <v>225</v>
      </c>
      <c r="CC7639" s="273" t="s">
        <v>226</v>
      </c>
      <c r="CD7639" s="282">
        <v>5</v>
      </c>
      <c r="CE7639" s="274">
        <v>44958</v>
      </c>
      <c r="CF7639" s="273">
        <v>557</v>
      </c>
      <c r="CG7639" s="273" t="s">
        <v>80</v>
      </c>
      <c r="CH7639" s="273">
        <v>557</v>
      </c>
      <c r="CI7639" s="273" t="s">
        <v>80</v>
      </c>
      <c r="CM7639" s="273" t="s">
        <v>73</v>
      </c>
      <c r="CN7639" s="273">
        <v>3</v>
      </c>
    </row>
    <row r="7640" spans="74:92">
      <c r="BV7640" s="273" t="s">
        <v>64</v>
      </c>
      <c r="BW7640" s="273" t="s">
        <v>287</v>
      </c>
      <c r="BX7640" s="273" t="s">
        <v>325</v>
      </c>
      <c r="BY7640" s="273" t="s">
        <v>463</v>
      </c>
      <c r="BZ7640" s="273" t="s">
        <v>86</v>
      </c>
      <c r="CA7640" s="273" t="s">
        <v>87</v>
      </c>
      <c r="CB7640" s="273" t="s">
        <v>225</v>
      </c>
      <c r="CC7640" s="273" t="s">
        <v>226</v>
      </c>
      <c r="CD7640" s="282">
        <v>5</v>
      </c>
      <c r="CE7640" s="274">
        <v>44986</v>
      </c>
      <c r="CF7640" s="273">
        <v>699</v>
      </c>
      <c r="CG7640" s="273" t="s">
        <v>80</v>
      </c>
      <c r="CH7640" s="273">
        <v>699</v>
      </c>
      <c r="CI7640" s="273" t="s">
        <v>80</v>
      </c>
      <c r="CM7640" s="273" t="s">
        <v>73</v>
      </c>
      <c r="CN7640" s="273">
        <v>3</v>
      </c>
    </row>
    <row r="7641" spans="74:92">
      <c r="BV7641" s="273" t="s">
        <v>64</v>
      </c>
      <c r="BW7641" s="273" t="s">
        <v>287</v>
      </c>
      <c r="BX7641" s="273" t="s">
        <v>325</v>
      </c>
      <c r="BY7641" s="273" t="s">
        <v>463</v>
      </c>
      <c r="BZ7641" s="273" t="s">
        <v>86</v>
      </c>
      <c r="CA7641" s="273" t="s">
        <v>87</v>
      </c>
      <c r="CB7641" s="273" t="s">
        <v>217</v>
      </c>
      <c r="CC7641" s="273" t="s">
        <v>218</v>
      </c>
      <c r="CD7641" s="282">
        <v>2</v>
      </c>
      <c r="CE7641" s="274">
        <v>44986</v>
      </c>
      <c r="CG7641" s="273" t="s">
        <v>181</v>
      </c>
      <c r="CI7641" s="273" t="s">
        <v>181</v>
      </c>
      <c r="CJ7641" s="273" t="s">
        <v>1156</v>
      </c>
      <c r="CM7641" s="273" t="s">
        <v>73</v>
      </c>
      <c r="CN7641" s="273">
        <v>3</v>
      </c>
    </row>
    <row r="7642" spans="74:92">
      <c r="BV7642" s="273" t="s">
        <v>64</v>
      </c>
      <c r="BW7642" s="273" t="s">
        <v>287</v>
      </c>
      <c r="BX7642" s="273" t="s">
        <v>325</v>
      </c>
      <c r="BY7642" s="273" t="s">
        <v>463</v>
      </c>
      <c r="BZ7642" s="273" t="s">
        <v>86</v>
      </c>
      <c r="CA7642" s="273" t="s">
        <v>87</v>
      </c>
      <c r="CB7642" s="273" t="s">
        <v>233</v>
      </c>
      <c r="CC7642" s="273" t="s">
        <v>234</v>
      </c>
      <c r="CD7642" s="282">
        <v>1</v>
      </c>
      <c r="CE7642" s="274">
        <v>44986</v>
      </c>
      <c r="CG7642" s="273" t="s">
        <v>181</v>
      </c>
      <c r="CI7642" s="273" t="s">
        <v>181</v>
      </c>
      <c r="CJ7642" s="273" t="s">
        <v>182</v>
      </c>
      <c r="CM7642" s="273" t="s">
        <v>73</v>
      </c>
      <c r="CN7642" s="273">
        <v>3</v>
      </c>
    </row>
    <row r="7643" spans="74:92">
      <c r="BV7643" s="273" t="s">
        <v>64</v>
      </c>
      <c r="BW7643" s="273" t="s">
        <v>287</v>
      </c>
      <c r="BX7643" s="273" t="s">
        <v>325</v>
      </c>
      <c r="BY7643" s="273" t="s">
        <v>463</v>
      </c>
      <c r="BZ7643" s="273" t="s">
        <v>138</v>
      </c>
      <c r="CA7643" s="273" t="s">
        <v>139</v>
      </c>
      <c r="CB7643" s="273" t="s">
        <v>190</v>
      </c>
      <c r="CC7643" s="273" t="s">
        <v>191</v>
      </c>
      <c r="CD7643" s="282">
        <v>8</v>
      </c>
      <c r="CE7643" s="274">
        <v>44986</v>
      </c>
      <c r="CF7643" s="273">
        <v>0</v>
      </c>
      <c r="CG7643" s="273" t="s">
        <v>80</v>
      </c>
      <c r="CH7643" s="273">
        <v>0</v>
      </c>
      <c r="CI7643" s="273" t="s">
        <v>80</v>
      </c>
      <c r="CM7643" s="273" t="s">
        <v>73</v>
      </c>
      <c r="CN7643" s="273">
        <v>3</v>
      </c>
    </row>
    <row r="7644" spans="74:92">
      <c r="BV7644" s="273" t="s">
        <v>64</v>
      </c>
      <c r="BW7644" s="273" t="s">
        <v>287</v>
      </c>
      <c r="BX7644" s="273" t="s">
        <v>325</v>
      </c>
      <c r="BY7644" s="273" t="s">
        <v>463</v>
      </c>
      <c r="BZ7644" s="273" t="s">
        <v>167</v>
      </c>
      <c r="CA7644" s="273" t="s">
        <v>168</v>
      </c>
      <c r="CB7644" s="273" t="s">
        <v>319</v>
      </c>
      <c r="CC7644" s="273" t="s">
        <v>320</v>
      </c>
      <c r="CD7644" s="282">
        <v>15</v>
      </c>
      <c r="CE7644" s="274">
        <v>44986</v>
      </c>
      <c r="CF7644" s="273">
        <v>158</v>
      </c>
      <c r="CG7644" s="273" t="s">
        <v>80</v>
      </c>
      <c r="CH7644" s="273">
        <v>158</v>
      </c>
      <c r="CI7644" s="273" t="s">
        <v>80</v>
      </c>
      <c r="CM7644" s="273" t="s">
        <v>73</v>
      </c>
      <c r="CN7644" s="273">
        <v>3</v>
      </c>
    </row>
    <row r="7645" spans="74:92">
      <c r="BV7645" s="273" t="s">
        <v>64</v>
      </c>
      <c r="BW7645" s="273" t="s">
        <v>287</v>
      </c>
      <c r="BX7645" s="273" t="s">
        <v>325</v>
      </c>
      <c r="BY7645" s="273" t="s">
        <v>463</v>
      </c>
      <c r="BZ7645" s="273" t="s">
        <v>86</v>
      </c>
      <c r="CA7645" s="273" t="s">
        <v>87</v>
      </c>
      <c r="CB7645" s="273" t="s">
        <v>179</v>
      </c>
      <c r="CC7645" s="273" t="s">
        <v>180</v>
      </c>
      <c r="CD7645" s="282">
        <v>1</v>
      </c>
      <c r="CE7645" s="274">
        <v>44986</v>
      </c>
      <c r="CG7645" s="273" t="s">
        <v>181</v>
      </c>
      <c r="CI7645" s="273" t="s">
        <v>181</v>
      </c>
      <c r="CJ7645" s="273" t="s">
        <v>1604</v>
      </c>
      <c r="CM7645" s="273" t="s">
        <v>73</v>
      </c>
      <c r="CN7645" s="273">
        <v>3</v>
      </c>
    </row>
    <row r="7646" spans="74:92">
      <c r="BV7646" s="273" t="s">
        <v>64</v>
      </c>
      <c r="BW7646" s="273" t="s">
        <v>287</v>
      </c>
      <c r="BX7646" s="273" t="s">
        <v>325</v>
      </c>
      <c r="BY7646" s="273" t="s">
        <v>463</v>
      </c>
      <c r="BZ7646" s="273" t="s">
        <v>204</v>
      </c>
      <c r="CA7646" s="273" t="s">
        <v>205</v>
      </c>
      <c r="CB7646" s="273" t="s">
        <v>206</v>
      </c>
      <c r="CC7646" s="273" t="s">
        <v>207</v>
      </c>
      <c r="CD7646" s="282">
        <v>0</v>
      </c>
      <c r="CE7646" s="274">
        <v>44986</v>
      </c>
      <c r="CG7646" s="273" t="s">
        <v>181</v>
      </c>
      <c r="CI7646" s="273" t="s">
        <v>208</v>
      </c>
      <c r="CJ7646" s="273" t="s">
        <v>209</v>
      </c>
      <c r="CM7646" s="273" t="s">
        <v>73</v>
      </c>
      <c r="CN7646" s="273">
        <v>3</v>
      </c>
    </row>
    <row r="7647" spans="74:92">
      <c r="BV7647" s="273" t="s">
        <v>64</v>
      </c>
      <c r="BW7647" s="273" t="s">
        <v>287</v>
      </c>
      <c r="BX7647" s="273" t="s">
        <v>325</v>
      </c>
      <c r="BY7647" s="273" t="s">
        <v>463</v>
      </c>
      <c r="BZ7647" s="273" t="s">
        <v>167</v>
      </c>
      <c r="CA7647" s="273" t="s">
        <v>168</v>
      </c>
      <c r="CB7647" s="273" t="s">
        <v>313</v>
      </c>
      <c r="CC7647" s="273" t="s">
        <v>314</v>
      </c>
      <c r="CD7647" s="282">
        <v>14</v>
      </c>
      <c r="CE7647" s="274">
        <v>44986</v>
      </c>
      <c r="CF7647" s="273">
        <v>0</v>
      </c>
      <c r="CG7647" s="273" t="s">
        <v>80</v>
      </c>
      <c r="CH7647" s="273">
        <v>0</v>
      </c>
      <c r="CI7647" s="273" t="s">
        <v>80</v>
      </c>
      <c r="CM7647" s="273" t="s">
        <v>73</v>
      </c>
      <c r="CN7647" s="273">
        <v>3</v>
      </c>
    </row>
    <row r="7648" spans="74:92">
      <c r="BV7648" s="273" t="s">
        <v>64</v>
      </c>
      <c r="BW7648" s="273" t="s">
        <v>287</v>
      </c>
      <c r="BX7648" s="273" t="s">
        <v>325</v>
      </c>
      <c r="BY7648" s="273" t="s">
        <v>463</v>
      </c>
      <c r="BZ7648" s="273" t="s">
        <v>167</v>
      </c>
      <c r="CA7648" s="273" t="s">
        <v>168</v>
      </c>
      <c r="CB7648" s="273" t="s">
        <v>353</v>
      </c>
      <c r="CC7648" s="273" t="s">
        <v>354</v>
      </c>
      <c r="CD7648" s="282">
        <v>13</v>
      </c>
      <c r="CE7648" s="274">
        <v>44986</v>
      </c>
      <c r="CF7648" s="273">
        <v>0</v>
      </c>
      <c r="CG7648" s="273" t="s">
        <v>80</v>
      </c>
      <c r="CH7648" s="273">
        <v>0</v>
      </c>
      <c r="CI7648" s="273" t="s">
        <v>80</v>
      </c>
      <c r="CM7648" s="273" t="s">
        <v>73</v>
      </c>
      <c r="CN7648" s="273">
        <v>3</v>
      </c>
    </row>
    <row r="7649" spans="74:92">
      <c r="BV7649" s="273" t="s">
        <v>64</v>
      </c>
      <c r="BW7649" s="273" t="s">
        <v>287</v>
      </c>
      <c r="BX7649" s="273" t="s">
        <v>325</v>
      </c>
      <c r="BY7649" s="273" t="s">
        <v>463</v>
      </c>
      <c r="BZ7649" s="273" t="s">
        <v>151</v>
      </c>
      <c r="CA7649" s="273" t="s">
        <v>152</v>
      </c>
      <c r="CB7649" s="273" t="s">
        <v>161</v>
      </c>
      <c r="CC7649" s="273" t="s">
        <v>162</v>
      </c>
      <c r="CD7649" s="282">
        <v>11</v>
      </c>
      <c r="CE7649" s="274">
        <v>44986</v>
      </c>
      <c r="CF7649" s="273">
        <v>0</v>
      </c>
      <c r="CG7649" s="273" t="s">
        <v>80</v>
      </c>
      <c r="CH7649" s="273">
        <v>0</v>
      </c>
      <c r="CI7649" s="273" t="s">
        <v>80</v>
      </c>
      <c r="CM7649" s="273" t="s">
        <v>73</v>
      </c>
      <c r="CN7649" s="273">
        <v>3</v>
      </c>
    </row>
    <row r="7650" spans="74:92">
      <c r="BV7650" s="273" t="s">
        <v>64</v>
      </c>
      <c r="BW7650" s="273" t="s">
        <v>287</v>
      </c>
      <c r="BX7650" s="273" t="s">
        <v>325</v>
      </c>
      <c r="BY7650" s="273" t="s">
        <v>463</v>
      </c>
      <c r="BZ7650" s="273" t="s">
        <v>167</v>
      </c>
      <c r="CA7650" s="273" t="s">
        <v>168</v>
      </c>
      <c r="CB7650" s="273" t="s">
        <v>169</v>
      </c>
      <c r="CC7650" s="273" t="s">
        <v>170</v>
      </c>
      <c r="CD7650" s="282">
        <v>12</v>
      </c>
      <c r="CE7650" s="274">
        <v>44986</v>
      </c>
      <c r="CF7650" s="273">
        <v>0</v>
      </c>
      <c r="CG7650" s="273" t="s">
        <v>80</v>
      </c>
      <c r="CH7650" s="273">
        <v>0</v>
      </c>
      <c r="CI7650" s="273" t="s">
        <v>80</v>
      </c>
      <c r="CM7650" s="273" t="s">
        <v>73</v>
      </c>
      <c r="CN7650" s="273">
        <v>3</v>
      </c>
    </row>
    <row r="7651" spans="74:92">
      <c r="BV7651" s="273" t="s">
        <v>64</v>
      </c>
      <c r="BW7651" s="273" t="s">
        <v>287</v>
      </c>
      <c r="BX7651" s="273" t="s">
        <v>325</v>
      </c>
      <c r="BY7651" s="273" t="s">
        <v>463</v>
      </c>
      <c r="BZ7651" s="273" t="s">
        <v>138</v>
      </c>
      <c r="CA7651" s="273" t="s">
        <v>139</v>
      </c>
      <c r="CB7651" s="273" t="s">
        <v>140</v>
      </c>
      <c r="CC7651" s="273" t="s">
        <v>141</v>
      </c>
      <c r="CD7651" s="282">
        <v>9</v>
      </c>
      <c r="CE7651" s="274">
        <v>44986</v>
      </c>
      <c r="CF7651" s="273">
        <v>0</v>
      </c>
      <c r="CG7651" s="273" t="s">
        <v>80</v>
      </c>
      <c r="CH7651" s="273">
        <v>0</v>
      </c>
      <c r="CI7651" s="273" t="s">
        <v>80</v>
      </c>
      <c r="CM7651" s="273" t="s">
        <v>73</v>
      </c>
      <c r="CN7651" s="273">
        <v>3</v>
      </c>
    </row>
    <row r="7652" spans="74:92">
      <c r="BV7652" s="273" t="s">
        <v>64</v>
      </c>
      <c r="BW7652" s="273" t="s">
        <v>287</v>
      </c>
      <c r="BX7652" s="273" t="s">
        <v>325</v>
      </c>
      <c r="BY7652" s="273" t="s">
        <v>463</v>
      </c>
      <c r="BZ7652" s="273" t="s">
        <v>151</v>
      </c>
      <c r="CA7652" s="273" t="s">
        <v>152</v>
      </c>
      <c r="CB7652" s="273" t="s">
        <v>153</v>
      </c>
      <c r="CC7652" s="273" t="s">
        <v>154</v>
      </c>
      <c r="CD7652" s="282">
        <v>10</v>
      </c>
      <c r="CE7652" s="274">
        <v>44986</v>
      </c>
      <c r="CF7652" s="273">
        <v>0</v>
      </c>
      <c r="CG7652" s="273" t="s">
        <v>80</v>
      </c>
      <c r="CH7652" s="273">
        <v>0</v>
      </c>
      <c r="CI7652" s="273" t="s">
        <v>80</v>
      </c>
      <c r="CM7652" s="273" t="s">
        <v>73</v>
      </c>
      <c r="CN7652" s="273">
        <v>3</v>
      </c>
    </row>
    <row r="7653" spans="74:92">
      <c r="BV7653" s="273" t="s">
        <v>64</v>
      </c>
      <c r="BW7653" s="273" t="s">
        <v>287</v>
      </c>
      <c r="BX7653" s="273" t="s">
        <v>325</v>
      </c>
      <c r="BY7653" s="273" t="s">
        <v>463</v>
      </c>
      <c r="BZ7653" s="273" t="s">
        <v>126</v>
      </c>
      <c r="CA7653" s="273" t="s">
        <v>127</v>
      </c>
      <c r="CB7653" s="273" t="s">
        <v>133</v>
      </c>
      <c r="CC7653" s="273" t="s">
        <v>134</v>
      </c>
      <c r="CD7653" s="282">
        <v>7</v>
      </c>
      <c r="CE7653" s="274">
        <v>44986</v>
      </c>
      <c r="CI7653" s="273" t="s">
        <v>104</v>
      </c>
      <c r="CM7653" s="273" t="s">
        <v>73</v>
      </c>
      <c r="CN7653" s="273">
        <v>3</v>
      </c>
    </row>
    <row r="7654" spans="74:92">
      <c r="BV7654" s="273" t="s">
        <v>64</v>
      </c>
      <c r="BW7654" s="273" t="s">
        <v>287</v>
      </c>
      <c r="BX7654" s="273" t="s">
        <v>325</v>
      </c>
      <c r="BY7654" s="273" t="s">
        <v>463</v>
      </c>
      <c r="BZ7654" s="273" t="s">
        <v>126</v>
      </c>
      <c r="CA7654" s="273" t="s">
        <v>127</v>
      </c>
      <c r="CB7654" s="273" t="s">
        <v>128</v>
      </c>
      <c r="CC7654" s="273" t="s">
        <v>129</v>
      </c>
      <c r="CD7654" s="282">
        <v>6</v>
      </c>
      <c r="CE7654" s="274">
        <v>44986</v>
      </c>
      <c r="CI7654" s="273" t="s">
        <v>80</v>
      </c>
      <c r="CM7654" s="273" t="s">
        <v>73</v>
      </c>
      <c r="CN7654" s="273">
        <v>3</v>
      </c>
    </row>
    <row r="7655" spans="74:92">
      <c r="BV7655" s="273" t="s">
        <v>64</v>
      </c>
      <c r="BW7655" s="273" t="s">
        <v>287</v>
      </c>
      <c r="BX7655" s="273" t="s">
        <v>325</v>
      </c>
      <c r="BY7655" s="273" t="s">
        <v>463</v>
      </c>
      <c r="BZ7655" s="273" t="s">
        <v>110</v>
      </c>
      <c r="CA7655" s="273" t="s">
        <v>111</v>
      </c>
      <c r="CB7655" s="273" t="s">
        <v>117</v>
      </c>
      <c r="CC7655" s="273" t="s">
        <v>118</v>
      </c>
      <c r="CD7655" s="282">
        <v>5</v>
      </c>
      <c r="CE7655" s="274">
        <v>44986</v>
      </c>
      <c r="CI7655" s="273" t="s">
        <v>104</v>
      </c>
      <c r="CM7655" s="273" t="s">
        <v>73</v>
      </c>
      <c r="CN7655" s="273">
        <v>3</v>
      </c>
    </row>
    <row r="7656" spans="74:92">
      <c r="BV7656" s="273" t="s">
        <v>64</v>
      </c>
      <c r="BW7656" s="273" t="s">
        <v>287</v>
      </c>
      <c r="BX7656" s="273" t="s">
        <v>325</v>
      </c>
      <c r="BY7656" s="273" t="s">
        <v>463</v>
      </c>
      <c r="BZ7656" s="273" t="s">
        <v>110</v>
      </c>
      <c r="CA7656" s="273" t="s">
        <v>111</v>
      </c>
      <c r="CB7656" s="273" t="s">
        <v>112</v>
      </c>
      <c r="CC7656" s="273" t="s">
        <v>113</v>
      </c>
      <c r="CD7656" s="282">
        <v>4</v>
      </c>
      <c r="CE7656" s="274">
        <v>44986</v>
      </c>
      <c r="CI7656" s="273" t="s">
        <v>80</v>
      </c>
      <c r="CM7656" s="273" t="s">
        <v>73</v>
      </c>
      <c r="CN7656" s="273">
        <v>3</v>
      </c>
    </row>
    <row r="7657" spans="74:92">
      <c r="BV7657" s="273" t="s">
        <v>64</v>
      </c>
      <c r="BW7657" s="273" t="s">
        <v>287</v>
      </c>
      <c r="BX7657" s="273" t="s">
        <v>325</v>
      </c>
      <c r="BY7657" s="273" t="s">
        <v>463</v>
      </c>
      <c r="BZ7657" s="273" t="s">
        <v>86</v>
      </c>
      <c r="CA7657" s="273" t="s">
        <v>87</v>
      </c>
      <c r="CB7657" s="273" t="s">
        <v>101</v>
      </c>
      <c r="CC7657" s="273" t="s">
        <v>102</v>
      </c>
      <c r="CD7657" s="282">
        <v>4</v>
      </c>
      <c r="CE7657" s="274">
        <v>44986</v>
      </c>
      <c r="CF7657" s="273">
        <v>1262</v>
      </c>
      <c r="CG7657" s="273" t="s">
        <v>2298</v>
      </c>
      <c r="CH7657" s="273">
        <v>1344.5979</v>
      </c>
      <c r="CI7657" s="273" t="s">
        <v>104</v>
      </c>
      <c r="CL7657" s="273" t="s">
        <v>2299</v>
      </c>
      <c r="CM7657" s="273" t="s">
        <v>73</v>
      </c>
      <c r="CN7657" s="273">
        <v>3</v>
      </c>
    </row>
    <row r="7658" spans="74:92">
      <c r="BV7658" s="273" t="s">
        <v>64</v>
      </c>
      <c r="BW7658" s="273" t="s">
        <v>287</v>
      </c>
      <c r="BX7658" s="273" t="s">
        <v>325</v>
      </c>
      <c r="BY7658" s="273" t="s">
        <v>463</v>
      </c>
      <c r="BZ7658" s="273" t="s">
        <v>86</v>
      </c>
      <c r="CA7658" s="273" t="s">
        <v>87</v>
      </c>
      <c r="CB7658" s="273" t="s">
        <v>88</v>
      </c>
      <c r="CC7658" s="273" t="s">
        <v>89</v>
      </c>
      <c r="CD7658" s="282">
        <v>3</v>
      </c>
      <c r="CE7658" s="274">
        <v>44986</v>
      </c>
      <c r="CF7658" s="273">
        <v>1166</v>
      </c>
      <c r="CG7658" s="273" t="s">
        <v>80</v>
      </c>
      <c r="CH7658" s="273">
        <v>1166</v>
      </c>
      <c r="CI7658" s="273" t="s">
        <v>80</v>
      </c>
      <c r="CM7658" s="273" t="s">
        <v>73</v>
      </c>
      <c r="CN7658" s="273">
        <v>3</v>
      </c>
    </row>
    <row r="7659" spans="74:92">
      <c r="BV7659" s="273" t="s">
        <v>64</v>
      </c>
      <c r="BW7659" s="273" t="s">
        <v>287</v>
      </c>
      <c r="BX7659" s="273" t="s">
        <v>325</v>
      </c>
      <c r="BY7659" s="273" t="s">
        <v>463</v>
      </c>
      <c r="BZ7659" s="273" t="s">
        <v>86</v>
      </c>
      <c r="CA7659" s="273" t="s">
        <v>87</v>
      </c>
      <c r="CB7659" s="273" t="s">
        <v>88</v>
      </c>
      <c r="CC7659" s="273" t="s">
        <v>89</v>
      </c>
      <c r="CD7659" s="282">
        <v>3</v>
      </c>
      <c r="CE7659" s="274">
        <v>45017</v>
      </c>
      <c r="CF7659" s="273">
        <v>862</v>
      </c>
      <c r="CG7659" s="273" t="s">
        <v>80</v>
      </c>
      <c r="CH7659" s="273">
        <v>862</v>
      </c>
      <c r="CI7659" s="273" t="s">
        <v>80</v>
      </c>
      <c r="CM7659" s="273" t="s">
        <v>73</v>
      </c>
      <c r="CN7659" s="273">
        <v>3</v>
      </c>
    </row>
    <row r="7660" spans="74:92">
      <c r="BV7660" s="273" t="s">
        <v>64</v>
      </c>
      <c r="BW7660" s="273" t="s">
        <v>287</v>
      </c>
      <c r="BX7660" s="273" t="s">
        <v>325</v>
      </c>
      <c r="BY7660" s="273" t="s">
        <v>463</v>
      </c>
      <c r="BZ7660" s="273" t="s">
        <v>86</v>
      </c>
      <c r="CA7660" s="273" t="s">
        <v>87</v>
      </c>
      <c r="CB7660" s="273" t="s">
        <v>101</v>
      </c>
      <c r="CC7660" s="273" t="s">
        <v>102</v>
      </c>
      <c r="CD7660" s="282">
        <v>4</v>
      </c>
      <c r="CE7660" s="274">
        <v>45017</v>
      </c>
      <c r="CF7660" s="273">
        <v>933</v>
      </c>
      <c r="CG7660" s="273" t="s">
        <v>2298</v>
      </c>
      <c r="CH7660" s="273">
        <v>994.06484999999998</v>
      </c>
      <c r="CI7660" s="273" t="s">
        <v>104</v>
      </c>
      <c r="CL7660" s="273" t="s">
        <v>2299</v>
      </c>
      <c r="CM7660" s="273" t="s">
        <v>73</v>
      </c>
      <c r="CN7660" s="273">
        <v>3</v>
      </c>
    </row>
    <row r="7661" spans="74:92">
      <c r="BV7661" s="273" t="s">
        <v>64</v>
      </c>
      <c r="BW7661" s="273" t="s">
        <v>287</v>
      </c>
      <c r="BX7661" s="273" t="s">
        <v>325</v>
      </c>
      <c r="BY7661" s="273" t="s">
        <v>463</v>
      </c>
      <c r="BZ7661" s="273" t="s">
        <v>110</v>
      </c>
      <c r="CA7661" s="273" t="s">
        <v>111</v>
      </c>
      <c r="CB7661" s="273" t="s">
        <v>112</v>
      </c>
      <c r="CC7661" s="273" t="s">
        <v>113</v>
      </c>
      <c r="CD7661" s="282">
        <v>4</v>
      </c>
      <c r="CE7661" s="274">
        <v>45017</v>
      </c>
      <c r="CI7661" s="273" t="s">
        <v>80</v>
      </c>
      <c r="CM7661" s="273" t="s">
        <v>73</v>
      </c>
      <c r="CN7661" s="273">
        <v>3</v>
      </c>
    </row>
    <row r="7662" spans="74:92">
      <c r="BV7662" s="273" t="s">
        <v>64</v>
      </c>
      <c r="BW7662" s="273" t="s">
        <v>287</v>
      </c>
      <c r="BX7662" s="273" t="s">
        <v>325</v>
      </c>
      <c r="BY7662" s="273" t="s">
        <v>463</v>
      </c>
      <c r="BZ7662" s="273" t="s">
        <v>110</v>
      </c>
      <c r="CA7662" s="273" t="s">
        <v>111</v>
      </c>
      <c r="CB7662" s="273" t="s">
        <v>117</v>
      </c>
      <c r="CC7662" s="273" t="s">
        <v>118</v>
      </c>
      <c r="CD7662" s="282">
        <v>5</v>
      </c>
      <c r="CE7662" s="274">
        <v>45017</v>
      </c>
      <c r="CI7662" s="273" t="s">
        <v>104</v>
      </c>
      <c r="CM7662" s="273" t="s">
        <v>73</v>
      </c>
      <c r="CN7662" s="273">
        <v>3</v>
      </c>
    </row>
    <row r="7663" spans="74:92">
      <c r="BV7663" s="273" t="s">
        <v>64</v>
      </c>
      <c r="BW7663" s="273" t="s">
        <v>287</v>
      </c>
      <c r="BX7663" s="273" t="s">
        <v>325</v>
      </c>
      <c r="BY7663" s="273" t="s">
        <v>463</v>
      </c>
      <c r="BZ7663" s="273" t="s">
        <v>126</v>
      </c>
      <c r="CA7663" s="273" t="s">
        <v>127</v>
      </c>
      <c r="CB7663" s="273" t="s">
        <v>128</v>
      </c>
      <c r="CC7663" s="273" t="s">
        <v>129</v>
      </c>
      <c r="CD7663" s="282">
        <v>6</v>
      </c>
      <c r="CE7663" s="274">
        <v>45017</v>
      </c>
      <c r="CI7663" s="273" t="s">
        <v>80</v>
      </c>
      <c r="CM7663" s="273" t="s">
        <v>73</v>
      </c>
      <c r="CN7663" s="273">
        <v>3</v>
      </c>
    </row>
    <row r="7664" spans="74:92">
      <c r="BV7664" s="273" t="s">
        <v>64</v>
      </c>
      <c r="BW7664" s="273" t="s">
        <v>287</v>
      </c>
      <c r="BX7664" s="273" t="s">
        <v>325</v>
      </c>
      <c r="BY7664" s="273" t="s">
        <v>463</v>
      </c>
      <c r="BZ7664" s="273" t="s">
        <v>126</v>
      </c>
      <c r="CA7664" s="273" t="s">
        <v>127</v>
      </c>
      <c r="CB7664" s="273" t="s">
        <v>133</v>
      </c>
      <c r="CC7664" s="273" t="s">
        <v>134</v>
      </c>
      <c r="CD7664" s="282">
        <v>7</v>
      </c>
      <c r="CE7664" s="274">
        <v>45017</v>
      </c>
      <c r="CI7664" s="273" t="s">
        <v>104</v>
      </c>
      <c r="CM7664" s="273" t="s">
        <v>73</v>
      </c>
      <c r="CN7664" s="273">
        <v>3</v>
      </c>
    </row>
    <row r="7665" spans="74:92">
      <c r="BV7665" s="273" t="s">
        <v>64</v>
      </c>
      <c r="BW7665" s="273" t="s">
        <v>287</v>
      </c>
      <c r="BX7665" s="273" t="s">
        <v>325</v>
      </c>
      <c r="BY7665" s="273" t="s">
        <v>463</v>
      </c>
      <c r="BZ7665" s="273" t="s">
        <v>151</v>
      </c>
      <c r="CA7665" s="273" t="s">
        <v>152</v>
      </c>
      <c r="CB7665" s="273" t="s">
        <v>153</v>
      </c>
      <c r="CC7665" s="273" t="s">
        <v>154</v>
      </c>
      <c r="CD7665" s="282">
        <v>10</v>
      </c>
      <c r="CE7665" s="274">
        <v>45017</v>
      </c>
      <c r="CF7665" s="273">
        <v>0</v>
      </c>
      <c r="CG7665" s="273" t="s">
        <v>80</v>
      </c>
      <c r="CH7665" s="273">
        <v>0</v>
      </c>
      <c r="CI7665" s="273" t="s">
        <v>80</v>
      </c>
      <c r="CM7665" s="273" t="s">
        <v>73</v>
      </c>
      <c r="CN7665" s="273">
        <v>3</v>
      </c>
    </row>
    <row r="7666" spans="74:92">
      <c r="BV7666" s="273" t="s">
        <v>64</v>
      </c>
      <c r="BW7666" s="273" t="s">
        <v>287</v>
      </c>
      <c r="BX7666" s="273" t="s">
        <v>325</v>
      </c>
      <c r="BY7666" s="273" t="s">
        <v>463</v>
      </c>
      <c r="BZ7666" s="273" t="s">
        <v>138</v>
      </c>
      <c r="CA7666" s="273" t="s">
        <v>139</v>
      </c>
      <c r="CB7666" s="273" t="s">
        <v>140</v>
      </c>
      <c r="CC7666" s="273" t="s">
        <v>141</v>
      </c>
      <c r="CD7666" s="282">
        <v>9</v>
      </c>
      <c r="CE7666" s="274">
        <v>45017</v>
      </c>
      <c r="CF7666" s="273">
        <v>0</v>
      </c>
      <c r="CG7666" s="273" t="s">
        <v>80</v>
      </c>
      <c r="CH7666" s="273">
        <v>0</v>
      </c>
      <c r="CI7666" s="273" t="s">
        <v>80</v>
      </c>
      <c r="CM7666" s="273" t="s">
        <v>73</v>
      </c>
      <c r="CN7666" s="273">
        <v>3</v>
      </c>
    </row>
    <row r="7667" spans="74:92">
      <c r="BV7667" s="273" t="s">
        <v>64</v>
      </c>
      <c r="BW7667" s="273" t="s">
        <v>287</v>
      </c>
      <c r="BX7667" s="273" t="s">
        <v>325</v>
      </c>
      <c r="BY7667" s="273" t="s">
        <v>463</v>
      </c>
      <c r="BZ7667" s="273" t="s">
        <v>167</v>
      </c>
      <c r="CA7667" s="273" t="s">
        <v>168</v>
      </c>
      <c r="CB7667" s="273" t="s">
        <v>169</v>
      </c>
      <c r="CC7667" s="273" t="s">
        <v>170</v>
      </c>
      <c r="CD7667" s="282">
        <v>12</v>
      </c>
      <c r="CE7667" s="274">
        <v>45017</v>
      </c>
      <c r="CF7667" s="273">
        <v>0</v>
      </c>
      <c r="CG7667" s="273" t="s">
        <v>80</v>
      </c>
      <c r="CH7667" s="273">
        <v>0</v>
      </c>
      <c r="CI7667" s="273" t="s">
        <v>80</v>
      </c>
      <c r="CM7667" s="273" t="s">
        <v>73</v>
      </c>
      <c r="CN7667" s="273">
        <v>3</v>
      </c>
    </row>
    <row r="7668" spans="74:92">
      <c r="BV7668" s="273" t="s">
        <v>64</v>
      </c>
      <c r="BW7668" s="273" t="s">
        <v>287</v>
      </c>
      <c r="BX7668" s="273" t="s">
        <v>325</v>
      </c>
      <c r="BY7668" s="273" t="s">
        <v>463</v>
      </c>
      <c r="BZ7668" s="273" t="s">
        <v>151</v>
      </c>
      <c r="CA7668" s="273" t="s">
        <v>152</v>
      </c>
      <c r="CB7668" s="273" t="s">
        <v>161</v>
      </c>
      <c r="CC7668" s="273" t="s">
        <v>162</v>
      </c>
      <c r="CD7668" s="282">
        <v>11</v>
      </c>
      <c r="CE7668" s="274">
        <v>45017</v>
      </c>
      <c r="CF7668" s="273">
        <v>0</v>
      </c>
      <c r="CG7668" s="273" t="s">
        <v>80</v>
      </c>
      <c r="CH7668" s="273">
        <v>0</v>
      </c>
      <c r="CI7668" s="273" t="s">
        <v>80</v>
      </c>
      <c r="CM7668" s="273" t="s">
        <v>73</v>
      </c>
      <c r="CN7668" s="273">
        <v>3</v>
      </c>
    </row>
    <row r="7669" spans="74:92">
      <c r="BV7669" s="273" t="s">
        <v>64</v>
      </c>
      <c r="BW7669" s="273" t="s">
        <v>287</v>
      </c>
      <c r="BX7669" s="273" t="s">
        <v>325</v>
      </c>
      <c r="BY7669" s="273" t="s">
        <v>463</v>
      </c>
      <c r="BZ7669" s="273" t="s">
        <v>167</v>
      </c>
      <c r="CA7669" s="273" t="s">
        <v>168</v>
      </c>
      <c r="CB7669" s="273" t="s">
        <v>353</v>
      </c>
      <c r="CC7669" s="273" t="s">
        <v>354</v>
      </c>
      <c r="CD7669" s="282">
        <v>13</v>
      </c>
      <c r="CE7669" s="274">
        <v>45017</v>
      </c>
      <c r="CF7669" s="273">
        <v>0</v>
      </c>
      <c r="CG7669" s="273" t="s">
        <v>80</v>
      </c>
      <c r="CH7669" s="273">
        <v>0</v>
      </c>
      <c r="CI7669" s="273" t="s">
        <v>80</v>
      </c>
      <c r="CM7669" s="273" t="s">
        <v>73</v>
      </c>
      <c r="CN7669" s="273">
        <v>3</v>
      </c>
    </row>
    <row r="7670" spans="74:92">
      <c r="BV7670" s="273" t="s">
        <v>64</v>
      </c>
      <c r="BW7670" s="273" t="s">
        <v>287</v>
      </c>
      <c r="BX7670" s="273" t="s">
        <v>325</v>
      </c>
      <c r="BY7670" s="273" t="s">
        <v>463</v>
      </c>
      <c r="BZ7670" s="273" t="s">
        <v>167</v>
      </c>
      <c r="CA7670" s="273" t="s">
        <v>168</v>
      </c>
      <c r="CB7670" s="273" t="s">
        <v>313</v>
      </c>
      <c r="CC7670" s="273" t="s">
        <v>314</v>
      </c>
      <c r="CD7670" s="282">
        <v>14</v>
      </c>
      <c r="CE7670" s="274">
        <v>45017</v>
      </c>
      <c r="CF7670" s="273">
        <v>0</v>
      </c>
      <c r="CG7670" s="273" t="s">
        <v>80</v>
      </c>
      <c r="CH7670" s="273">
        <v>0</v>
      </c>
      <c r="CI7670" s="273" t="s">
        <v>80</v>
      </c>
      <c r="CM7670" s="273" t="s">
        <v>73</v>
      </c>
      <c r="CN7670" s="273">
        <v>3</v>
      </c>
    </row>
    <row r="7671" spans="74:92">
      <c r="BV7671" s="273" t="s">
        <v>64</v>
      </c>
      <c r="BW7671" s="273" t="s">
        <v>287</v>
      </c>
      <c r="BX7671" s="273" t="s">
        <v>325</v>
      </c>
      <c r="BY7671" s="273" t="s">
        <v>463</v>
      </c>
      <c r="BZ7671" s="273" t="s">
        <v>204</v>
      </c>
      <c r="CA7671" s="273" t="s">
        <v>205</v>
      </c>
      <c r="CB7671" s="273" t="s">
        <v>206</v>
      </c>
      <c r="CC7671" s="273" t="s">
        <v>207</v>
      </c>
      <c r="CD7671" s="282">
        <v>0</v>
      </c>
      <c r="CE7671" s="274">
        <v>45017</v>
      </c>
      <c r="CG7671" s="273" t="s">
        <v>181</v>
      </c>
      <c r="CI7671" s="273" t="s">
        <v>208</v>
      </c>
      <c r="CJ7671" s="273" t="s">
        <v>209</v>
      </c>
      <c r="CM7671" s="273" t="s">
        <v>73</v>
      </c>
      <c r="CN7671" s="273">
        <v>3</v>
      </c>
    </row>
    <row r="7672" spans="74:92">
      <c r="BV7672" s="273" t="s">
        <v>64</v>
      </c>
      <c r="BW7672" s="273" t="s">
        <v>287</v>
      </c>
      <c r="BX7672" s="273" t="s">
        <v>325</v>
      </c>
      <c r="BY7672" s="273" t="s">
        <v>463</v>
      </c>
      <c r="BZ7672" s="273" t="s">
        <v>86</v>
      </c>
      <c r="CA7672" s="273" t="s">
        <v>87</v>
      </c>
      <c r="CB7672" s="273" t="s">
        <v>179</v>
      </c>
      <c r="CC7672" s="273" t="s">
        <v>180</v>
      </c>
      <c r="CD7672" s="282">
        <v>1</v>
      </c>
      <c r="CE7672" s="274">
        <v>45017</v>
      </c>
      <c r="CG7672" s="273" t="s">
        <v>181</v>
      </c>
      <c r="CI7672" s="273" t="s">
        <v>181</v>
      </c>
      <c r="CJ7672" s="273" t="s">
        <v>1734</v>
      </c>
      <c r="CM7672" s="273" t="s">
        <v>73</v>
      </c>
      <c r="CN7672" s="273">
        <v>3</v>
      </c>
    </row>
    <row r="7673" spans="74:92">
      <c r="BV7673" s="273" t="s">
        <v>64</v>
      </c>
      <c r="BW7673" s="273" t="s">
        <v>287</v>
      </c>
      <c r="BX7673" s="273" t="s">
        <v>325</v>
      </c>
      <c r="BY7673" s="273" t="s">
        <v>463</v>
      </c>
      <c r="BZ7673" s="273" t="s">
        <v>167</v>
      </c>
      <c r="CA7673" s="273" t="s">
        <v>168</v>
      </c>
      <c r="CB7673" s="273" t="s">
        <v>319</v>
      </c>
      <c r="CC7673" s="273" t="s">
        <v>320</v>
      </c>
      <c r="CD7673" s="282">
        <v>15</v>
      </c>
      <c r="CE7673" s="274">
        <v>45017</v>
      </c>
      <c r="CF7673" s="273">
        <v>152</v>
      </c>
      <c r="CG7673" s="273" t="s">
        <v>80</v>
      </c>
      <c r="CH7673" s="273">
        <v>152</v>
      </c>
      <c r="CI7673" s="273" t="s">
        <v>80</v>
      </c>
      <c r="CL7673" s="273" t="s">
        <v>2297</v>
      </c>
      <c r="CM7673" s="273" t="s">
        <v>73</v>
      </c>
      <c r="CN7673" s="273">
        <v>3</v>
      </c>
    </row>
    <row r="7674" spans="74:92">
      <c r="BV7674" s="273" t="s">
        <v>64</v>
      </c>
      <c r="BW7674" s="273" t="s">
        <v>287</v>
      </c>
      <c r="BX7674" s="273" t="s">
        <v>325</v>
      </c>
      <c r="BY7674" s="273" t="s">
        <v>463</v>
      </c>
      <c r="BZ7674" s="273" t="s">
        <v>138</v>
      </c>
      <c r="CA7674" s="273" t="s">
        <v>139</v>
      </c>
      <c r="CB7674" s="273" t="s">
        <v>190</v>
      </c>
      <c r="CC7674" s="273" t="s">
        <v>191</v>
      </c>
      <c r="CD7674" s="282">
        <v>8</v>
      </c>
      <c r="CE7674" s="274">
        <v>45017</v>
      </c>
      <c r="CF7674" s="273">
        <v>0</v>
      </c>
      <c r="CG7674" s="273" t="s">
        <v>80</v>
      </c>
      <c r="CH7674" s="273">
        <v>0</v>
      </c>
      <c r="CI7674" s="273" t="s">
        <v>80</v>
      </c>
      <c r="CM7674" s="273" t="s">
        <v>73</v>
      </c>
      <c r="CN7674" s="273">
        <v>3</v>
      </c>
    </row>
    <row r="7675" spans="74:92">
      <c r="BV7675" s="273" t="s">
        <v>64</v>
      </c>
      <c r="BW7675" s="273" t="s">
        <v>287</v>
      </c>
      <c r="BX7675" s="273" t="s">
        <v>325</v>
      </c>
      <c r="BY7675" s="273" t="s">
        <v>463</v>
      </c>
      <c r="BZ7675" s="273" t="s">
        <v>86</v>
      </c>
      <c r="CA7675" s="273" t="s">
        <v>87</v>
      </c>
      <c r="CB7675" s="273" t="s">
        <v>233</v>
      </c>
      <c r="CC7675" s="273" t="s">
        <v>234</v>
      </c>
      <c r="CD7675" s="282">
        <v>1</v>
      </c>
      <c r="CE7675" s="274">
        <v>45017</v>
      </c>
      <c r="CG7675" s="273" t="s">
        <v>181</v>
      </c>
      <c r="CI7675" s="273" t="s">
        <v>181</v>
      </c>
      <c r="CJ7675" s="273" t="s">
        <v>1544</v>
      </c>
      <c r="CM7675" s="273" t="s">
        <v>73</v>
      </c>
      <c r="CN7675" s="273">
        <v>3</v>
      </c>
    </row>
    <row r="7676" spans="74:92">
      <c r="BV7676" s="273" t="s">
        <v>64</v>
      </c>
      <c r="BW7676" s="273" t="s">
        <v>287</v>
      </c>
      <c r="BX7676" s="273" t="s">
        <v>325</v>
      </c>
      <c r="BY7676" s="273" t="s">
        <v>463</v>
      </c>
      <c r="BZ7676" s="273" t="s">
        <v>86</v>
      </c>
      <c r="CA7676" s="273" t="s">
        <v>87</v>
      </c>
      <c r="CB7676" s="273" t="s">
        <v>217</v>
      </c>
      <c r="CC7676" s="273" t="s">
        <v>218</v>
      </c>
      <c r="CD7676" s="282">
        <v>2</v>
      </c>
      <c r="CE7676" s="274">
        <v>45017</v>
      </c>
      <c r="CG7676" s="273" t="s">
        <v>181</v>
      </c>
      <c r="CI7676" s="273" t="s">
        <v>181</v>
      </c>
      <c r="CJ7676" s="273" t="s">
        <v>1156</v>
      </c>
      <c r="CM7676" s="273" t="s">
        <v>73</v>
      </c>
      <c r="CN7676" s="273">
        <v>3</v>
      </c>
    </row>
    <row r="7677" spans="74:92">
      <c r="BV7677" s="273" t="s">
        <v>64</v>
      </c>
      <c r="BW7677" s="273" t="s">
        <v>287</v>
      </c>
      <c r="BX7677" s="273" t="s">
        <v>325</v>
      </c>
      <c r="BY7677" s="273" t="s">
        <v>463</v>
      </c>
      <c r="BZ7677" s="273" t="s">
        <v>86</v>
      </c>
      <c r="CA7677" s="273" t="s">
        <v>87</v>
      </c>
      <c r="CB7677" s="273" t="s">
        <v>225</v>
      </c>
      <c r="CC7677" s="273" t="s">
        <v>226</v>
      </c>
      <c r="CD7677" s="282">
        <v>5</v>
      </c>
      <c r="CE7677" s="274">
        <v>45017</v>
      </c>
      <c r="CF7677" s="273">
        <v>546</v>
      </c>
      <c r="CG7677" s="273" t="s">
        <v>80</v>
      </c>
      <c r="CH7677" s="273">
        <v>546</v>
      </c>
      <c r="CI7677" s="273" t="s">
        <v>80</v>
      </c>
      <c r="CM7677" s="273" t="s">
        <v>73</v>
      </c>
      <c r="CN7677" s="273">
        <v>3</v>
      </c>
    </row>
    <row r="7678" spans="74:92">
      <c r="BV7678" s="273" t="s">
        <v>64</v>
      </c>
      <c r="BW7678" s="273" t="s">
        <v>287</v>
      </c>
      <c r="BX7678" s="273" t="s">
        <v>325</v>
      </c>
      <c r="BY7678" s="273" t="s">
        <v>463</v>
      </c>
      <c r="BZ7678" s="273" t="s">
        <v>86</v>
      </c>
      <c r="CA7678" s="273" t="s">
        <v>87</v>
      </c>
      <c r="CB7678" s="273" t="s">
        <v>225</v>
      </c>
      <c r="CC7678" s="273" t="s">
        <v>226</v>
      </c>
      <c r="CD7678" s="282">
        <v>5</v>
      </c>
      <c r="CE7678" s="274">
        <v>45047</v>
      </c>
      <c r="CF7678" s="273">
        <v>686</v>
      </c>
      <c r="CG7678" s="273" t="s">
        <v>80</v>
      </c>
      <c r="CH7678" s="273">
        <v>686</v>
      </c>
      <c r="CI7678" s="273" t="s">
        <v>80</v>
      </c>
      <c r="CM7678" s="273" t="s">
        <v>73</v>
      </c>
      <c r="CN7678" s="273">
        <v>3</v>
      </c>
    </row>
    <row r="7679" spans="74:92">
      <c r="BV7679" s="273" t="s">
        <v>64</v>
      </c>
      <c r="BW7679" s="273" t="s">
        <v>287</v>
      </c>
      <c r="BX7679" s="273" t="s">
        <v>325</v>
      </c>
      <c r="BY7679" s="273" t="s">
        <v>463</v>
      </c>
      <c r="BZ7679" s="273" t="s">
        <v>86</v>
      </c>
      <c r="CA7679" s="273" t="s">
        <v>87</v>
      </c>
      <c r="CB7679" s="273" t="s">
        <v>217</v>
      </c>
      <c r="CC7679" s="273" t="s">
        <v>218</v>
      </c>
      <c r="CD7679" s="282">
        <v>2</v>
      </c>
      <c r="CE7679" s="274">
        <v>45047</v>
      </c>
      <c r="CG7679" s="273" t="s">
        <v>181</v>
      </c>
      <c r="CI7679" s="273" t="s">
        <v>181</v>
      </c>
      <c r="CJ7679" s="273" t="s">
        <v>1156</v>
      </c>
      <c r="CM7679" s="273" t="s">
        <v>73</v>
      </c>
      <c r="CN7679" s="273">
        <v>3</v>
      </c>
    </row>
    <row r="7680" spans="74:92">
      <c r="BV7680" s="273" t="s">
        <v>64</v>
      </c>
      <c r="BW7680" s="273" t="s">
        <v>287</v>
      </c>
      <c r="BX7680" s="273" t="s">
        <v>325</v>
      </c>
      <c r="BY7680" s="273" t="s">
        <v>463</v>
      </c>
      <c r="BZ7680" s="273" t="s">
        <v>86</v>
      </c>
      <c r="CA7680" s="273" t="s">
        <v>87</v>
      </c>
      <c r="CB7680" s="273" t="s">
        <v>233</v>
      </c>
      <c r="CC7680" s="273" t="s">
        <v>234</v>
      </c>
      <c r="CD7680" s="282">
        <v>1</v>
      </c>
      <c r="CE7680" s="274">
        <v>45047</v>
      </c>
      <c r="CG7680" s="273" t="s">
        <v>181</v>
      </c>
      <c r="CI7680" s="273" t="s">
        <v>181</v>
      </c>
      <c r="CJ7680" s="273" t="s">
        <v>1837</v>
      </c>
      <c r="CM7680" s="273" t="s">
        <v>73</v>
      </c>
      <c r="CN7680" s="273">
        <v>3</v>
      </c>
    </row>
    <row r="7681" spans="74:92">
      <c r="BV7681" s="273" t="s">
        <v>64</v>
      </c>
      <c r="BW7681" s="273" t="s">
        <v>287</v>
      </c>
      <c r="BX7681" s="273" t="s">
        <v>325</v>
      </c>
      <c r="BY7681" s="273" t="s">
        <v>463</v>
      </c>
      <c r="BZ7681" s="273" t="s">
        <v>138</v>
      </c>
      <c r="CA7681" s="273" t="s">
        <v>139</v>
      </c>
      <c r="CB7681" s="273" t="s">
        <v>190</v>
      </c>
      <c r="CC7681" s="273" t="s">
        <v>191</v>
      </c>
      <c r="CD7681" s="282">
        <v>8</v>
      </c>
      <c r="CE7681" s="274">
        <v>45047</v>
      </c>
      <c r="CF7681" s="273">
        <v>0</v>
      </c>
      <c r="CG7681" s="273" t="s">
        <v>80</v>
      </c>
      <c r="CH7681" s="273">
        <v>0</v>
      </c>
      <c r="CI7681" s="273" t="s">
        <v>80</v>
      </c>
      <c r="CM7681" s="273" t="s">
        <v>73</v>
      </c>
      <c r="CN7681" s="273">
        <v>3</v>
      </c>
    </row>
    <row r="7682" spans="74:92">
      <c r="BV7682" s="273" t="s">
        <v>64</v>
      </c>
      <c r="BW7682" s="273" t="s">
        <v>287</v>
      </c>
      <c r="BX7682" s="273" t="s">
        <v>325</v>
      </c>
      <c r="BY7682" s="273" t="s">
        <v>463</v>
      </c>
      <c r="BZ7682" s="273" t="s">
        <v>167</v>
      </c>
      <c r="CA7682" s="273" t="s">
        <v>168</v>
      </c>
      <c r="CB7682" s="273" t="s">
        <v>319</v>
      </c>
      <c r="CC7682" s="273" t="s">
        <v>320</v>
      </c>
      <c r="CD7682" s="282">
        <v>15</v>
      </c>
      <c r="CE7682" s="274">
        <v>45047</v>
      </c>
      <c r="CF7682" s="273">
        <v>0</v>
      </c>
      <c r="CG7682" s="273" t="s">
        <v>80</v>
      </c>
      <c r="CH7682" s="273">
        <v>0</v>
      </c>
      <c r="CI7682" s="273" t="s">
        <v>80</v>
      </c>
      <c r="CM7682" s="273" t="s">
        <v>73</v>
      </c>
      <c r="CN7682" s="273">
        <v>3</v>
      </c>
    </row>
    <row r="7683" spans="74:92">
      <c r="BV7683" s="273" t="s">
        <v>64</v>
      </c>
      <c r="BW7683" s="273" t="s">
        <v>287</v>
      </c>
      <c r="BX7683" s="273" t="s">
        <v>325</v>
      </c>
      <c r="BY7683" s="273" t="s">
        <v>463</v>
      </c>
      <c r="BZ7683" s="273" t="s">
        <v>86</v>
      </c>
      <c r="CA7683" s="273" t="s">
        <v>87</v>
      </c>
      <c r="CB7683" s="273" t="s">
        <v>179</v>
      </c>
      <c r="CC7683" s="273" t="s">
        <v>180</v>
      </c>
      <c r="CD7683" s="282">
        <v>1</v>
      </c>
      <c r="CE7683" s="274">
        <v>45047</v>
      </c>
      <c r="CG7683" s="273" t="s">
        <v>181</v>
      </c>
      <c r="CI7683" s="273" t="s">
        <v>181</v>
      </c>
      <c r="CJ7683" s="273" t="s">
        <v>1865</v>
      </c>
      <c r="CM7683" s="273" t="s">
        <v>73</v>
      </c>
      <c r="CN7683" s="273">
        <v>3</v>
      </c>
    </row>
    <row r="7684" spans="74:92">
      <c r="BV7684" s="273" t="s">
        <v>64</v>
      </c>
      <c r="BW7684" s="273" t="s">
        <v>287</v>
      </c>
      <c r="BX7684" s="273" t="s">
        <v>325</v>
      </c>
      <c r="BY7684" s="273" t="s">
        <v>463</v>
      </c>
      <c r="BZ7684" s="273" t="s">
        <v>204</v>
      </c>
      <c r="CA7684" s="273" t="s">
        <v>205</v>
      </c>
      <c r="CB7684" s="273" t="s">
        <v>206</v>
      </c>
      <c r="CC7684" s="273" t="s">
        <v>207</v>
      </c>
      <c r="CD7684" s="282">
        <v>0</v>
      </c>
      <c r="CE7684" s="274">
        <v>45047</v>
      </c>
      <c r="CG7684" s="273" t="s">
        <v>181</v>
      </c>
      <c r="CI7684" s="273" t="s">
        <v>208</v>
      </c>
      <c r="CJ7684" s="273" t="s">
        <v>209</v>
      </c>
      <c r="CM7684" s="273" t="s">
        <v>73</v>
      </c>
      <c r="CN7684" s="273">
        <v>3</v>
      </c>
    </row>
    <row r="7685" spans="74:92">
      <c r="BV7685" s="273" t="s">
        <v>64</v>
      </c>
      <c r="BW7685" s="273" t="s">
        <v>287</v>
      </c>
      <c r="BX7685" s="273" t="s">
        <v>325</v>
      </c>
      <c r="BY7685" s="273" t="s">
        <v>463</v>
      </c>
      <c r="BZ7685" s="273" t="s">
        <v>167</v>
      </c>
      <c r="CA7685" s="273" t="s">
        <v>168</v>
      </c>
      <c r="CB7685" s="273" t="s">
        <v>313</v>
      </c>
      <c r="CC7685" s="273" t="s">
        <v>314</v>
      </c>
      <c r="CD7685" s="282">
        <v>14</v>
      </c>
      <c r="CE7685" s="274">
        <v>45047</v>
      </c>
      <c r="CF7685" s="273">
        <v>0</v>
      </c>
      <c r="CG7685" s="273" t="s">
        <v>80</v>
      </c>
      <c r="CH7685" s="273">
        <v>0</v>
      </c>
      <c r="CI7685" s="273" t="s">
        <v>80</v>
      </c>
      <c r="CM7685" s="273" t="s">
        <v>73</v>
      </c>
      <c r="CN7685" s="273">
        <v>3</v>
      </c>
    </row>
    <row r="7686" spans="74:92">
      <c r="BV7686" s="273" t="s">
        <v>64</v>
      </c>
      <c r="BW7686" s="273" t="s">
        <v>287</v>
      </c>
      <c r="BX7686" s="273" t="s">
        <v>325</v>
      </c>
      <c r="BY7686" s="273" t="s">
        <v>463</v>
      </c>
      <c r="BZ7686" s="273" t="s">
        <v>167</v>
      </c>
      <c r="CA7686" s="273" t="s">
        <v>168</v>
      </c>
      <c r="CB7686" s="273" t="s">
        <v>353</v>
      </c>
      <c r="CC7686" s="273" t="s">
        <v>354</v>
      </c>
      <c r="CD7686" s="282">
        <v>13</v>
      </c>
      <c r="CE7686" s="274">
        <v>45047</v>
      </c>
      <c r="CF7686" s="273">
        <v>0</v>
      </c>
      <c r="CG7686" s="273" t="s">
        <v>80</v>
      </c>
      <c r="CH7686" s="273">
        <v>0</v>
      </c>
      <c r="CI7686" s="273" t="s">
        <v>80</v>
      </c>
      <c r="CM7686" s="273" t="s">
        <v>73</v>
      </c>
      <c r="CN7686" s="273">
        <v>3</v>
      </c>
    </row>
    <row r="7687" spans="74:92">
      <c r="BV7687" s="273" t="s">
        <v>64</v>
      </c>
      <c r="BW7687" s="273" t="s">
        <v>287</v>
      </c>
      <c r="BX7687" s="273" t="s">
        <v>325</v>
      </c>
      <c r="BY7687" s="273" t="s">
        <v>463</v>
      </c>
      <c r="BZ7687" s="273" t="s">
        <v>151</v>
      </c>
      <c r="CA7687" s="273" t="s">
        <v>152</v>
      </c>
      <c r="CB7687" s="273" t="s">
        <v>161</v>
      </c>
      <c r="CC7687" s="273" t="s">
        <v>162</v>
      </c>
      <c r="CD7687" s="282">
        <v>11</v>
      </c>
      <c r="CE7687" s="274">
        <v>45047</v>
      </c>
      <c r="CF7687" s="273">
        <v>0</v>
      </c>
      <c r="CG7687" s="273" t="s">
        <v>80</v>
      </c>
      <c r="CH7687" s="273">
        <v>0</v>
      </c>
      <c r="CI7687" s="273" t="s">
        <v>80</v>
      </c>
      <c r="CM7687" s="273" t="s">
        <v>73</v>
      </c>
      <c r="CN7687" s="273">
        <v>3</v>
      </c>
    </row>
    <row r="7688" spans="74:92">
      <c r="BV7688" s="273" t="s">
        <v>64</v>
      </c>
      <c r="BW7688" s="273" t="s">
        <v>287</v>
      </c>
      <c r="BX7688" s="273" t="s">
        <v>325</v>
      </c>
      <c r="BY7688" s="273" t="s">
        <v>463</v>
      </c>
      <c r="BZ7688" s="273" t="s">
        <v>167</v>
      </c>
      <c r="CA7688" s="273" t="s">
        <v>168</v>
      </c>
      <c r="CB7688" s="273" t="s">
        <v>169</v>
      </c>
      <c r="CC7688" s="273" t="s">
        <v>170</v>
      </c>
      <c r="CD7688" s="282">
        <v>12</v>
      </c>
      <c r="CE7688" s="274">
        <v>45047</v>
      </c>
      <c r="CF7688" s="273">
        <v>0</v>
      </c>
      <c r="CG7688" s="273" t="s">
        <v>80</v>
      </c>
      <c r="CH7688" s="273">
        <v>0</v>
      </c>
      <c r="CI7688" s="273" t="s">
        <v>80</v>
      </c>
      <c r="CM7688" s="273" t="s">
        <v>73</v>
      </c>
      <c r="CN7688" s="273">
        <v>3</v>
      </c>
    </row>
    <row r="7689" spans="74:92">
      <c r="BV7689" s="273" t="s">
        <v>64</v>
      </c>
      <c r="BW7689" s="273" t="s">
        <v>287</v>
      </c>
      <c r="BX7689" s="273" t="s">
        <v>325</v>
      </c>
      <c r="BY7689" s="273" t="s">
        <v>463</v>
      </c>
      <c r="BZ7689" s="273" t="s">
        <v>138</v>
      </c>
      <c r="CA7689" s="273" t="s">
        <v>139</v>
      </c>
      <c r="CB7689" s="273" t="s">
        <v>140</v>
      </c>
      <c r="CC7689" s="273" t="s">
        <v>141</v>
      </c>
      <c r="CD7689" s="282">
        <v>9</v>
      </c>
      <c r="CE7689" s="274">
        <v>45047</v>
      </c>
      <c r="CF7689" s="273">
        <v>0</v>
      </c>
      <c r="CG7689" s="273" t="s">
        <v>80</v>
      </c>
      <c r="CH7689" s="273">
        <v>0</v>
      </c>
      <c r="CI7689" s="273" t="s">
        <v>80</v>
      </c>
      <c r="CM7689" s="273" t="s">
        <v>73</v>
      </c>
      <c r="CN7689" s="273">
        <v>3</v>
      </c>
    </row>
    <row r="7690" spans="74:92">
      <c r="BV7690" s="273" t="s">
        <v>64</v>
      </c>
      <c r="BW7690" s="273" t="s">
        <v>287</v>
      </c>
      <c r="BX7690" s="273" t="s">
        <v>325</v>
      </c>
      <c r="BY7690" s="273" t="s">
        <v>463</v>
      </c>
      <c r="BZ7690" s="273" t="s">
        <v>151</v>
      </c>
      <c r="CA7690" s="273" t="s">
        <v>152</v>
      </c>
      <c r="CB7690" s="273" t="s">
        <v>153</v>
      </c>
      <c r="CC7690" s="273" t="s">
        <v>154</v>
      </c>
      <c r="CD7690" s="282">
        <v>10</v>
      </c>
      <c r="CE7690" s="274">
        <v>45047</v>
      </c>
      <c r="CF7690" s="273">
        <v>0</v>
      </c>
      <c r="CG7690" s="273" t="s">
        <v>80</v>
      </c>
      <c r="CH7690" s="273">
        <v>0</v>
      </c>
      <c r="CI7690" s="273" t="s">
        <v>80</v>
      </c>
      <c r="CM7690" s="273" t="s">
        <v>73</v>
      </c>
      <c r="CN7690" s="273">
        <v>3</v>
      </c>
    </row>
    <row r="7691" spans="74:92">
      <c r="BV7691" s="273" t="s">
        <v>64</v>
      </c>
      <c r="BW7691" s="273" t="s">
        <v>287</v>
      </c>
      <c r="BX7691" s="273" t="s">
        <v>325</v>
      </c>
      <c r="BY7691" s="273" t="s">
        <v>463</v>
      </c>
      <c r="BZ7691" s="273" t="s">
        <v>126</v>
      </c>
      <c r="CA7691" s="273" t="s">
        <v>127</v>
      </c>
      <c r="CB7691" s="273" t="s">
        <v>133</v>
      </c>
      <c r="CC7691" s="273" t="s">
        <v>134</v>
      </c>
      <c r="CD7691" s="282">
        <v>7</v>
      </c>
      <c r="CE7691" s="274">
        <v>45047</v>
      </c>
      <c r="CI7691" s="273" t="s">
        <v>104</v>
      </c>
      <c r="CM7691" s="273" t="s">
        <v>73</v>
      </c>
      <c r="CN7691" s="273">
        <v>3</v>
      </c>
    </row>
    <row r="7692" spans="74:92">
      <c r="BV7692" s="273" t="s">
        <v>64</v>
      </c>
      <c r="BW7692" s="273" t="s">
        <v>287</v>
      </c>
      <c r="BX7692" s="273" t="s">
        <v>325</v>
      </c>
      <c r="BY7692" s="273" t="s">
        <v>463</v>
      </c>
      <c r="BZ7692" s="273" t="s">
        <v>126</v>
      </c>
      <c r="CA7692" s="273" t="s">
        <v>127</v>
      </c>
      <c r="CB7692" s="273" t="s">
        <v>128</v>
      </c>
      <c r="CC7692" s="273" t="s">
        <v>129</v>
      </c>
      <c r="CD7692" s="282">
        <v>6</v>
      </c>
      <c r="CE7692" s="274">
        <v>45047</v>
      </c>
      <c r="CI7692" s="273" t="s">
        <v>80</v>
      </c>
      <c r="CM7692" s="273" t="s">
        <v>73</v>
      </c>
      <c r="CN7692" s="273">
        <v>3</v>
      </c>
    </row>
    <row r="7693" spans="74:92">
      <c r="BV7693" s="273" t="s">
        <v>64</v>
      </c>
      <c r="BW7693" s="273" t="s">
        <v>287</v>
      </c>
      <c r="BX7693" s="273" t="s">
        <v>325</v>
      </c>
      <c r="BY7693" s="273" t="s">
        <v>463</v>
      </c>
      <c r="BZ7693" s="273" t="s">
        <v>110</v>
      </c>
      <c r="CA7693" s="273" t="s">
        <v>111</v>
      </c>
      <c r="CB7693" s="273" t="s">
        <v>117</v>
      </c>
      <c r="CC7693" s="273" t="s">
        <v>118</v>
      </c>
      <c r="CD7693" s="282">
        <v>5</v>
      </c>
      <c r="CE7693" s="274">
        <v>45047</v>
      </c>
      <c r="CI7693" s="273" t="s">
        <v>104</v>
      </c>
      <c r="CM7693" s="273" t="s">
        <v>73</v>
      </c>
      <c r="CN7693" s="273">
        <v>3</v>
      </c>
    </row>
    <row r="7694" spans="74:92">
      <c r="BV7694" s="273" t="s">
        <v>64</v>
      </c>
      <c r="BW7694" s="273" t="s">
        <v>287</v>
      </c>
      <c r="BX7694" s="273" t="s">
        <v>325</v>
      </c>
      <c r="BY7694" s="273" t="s">
        <v>463</v>
      </c>
      <c r="BZ7694" s="273" t="s">
        <v>110</v>
      </c>
      <c r="CA7694" s="273" t="s">
        <v>111</v>
      </c>
      <c r="CB7694" s="273" t="s">
        <v>112</v>
      </c>
      <c r="CC7694" s="273" t="s">
        <v>113</v>
      </c>
      <c r="CD7694" s="282">
        <v>4</v>
      </c>
      <c r="CE7694" s="274">
        <v>45047</v>
      </c>
      <c r="CI7694" s="273" t="s">
        <v>80</v>
      </c>
      <c r="CM7694" s="273" t="s">
        <v>73</v>
      </c>
      <c r="CN7694" s="273">
        <v>3</v>
      </c>
    </row>
    <row r="7695" spans="74:92">
      <c r="BV7695" s="273" t="s">
        <v>64</v>
      </c>
      <c r="BW7695" s="273" t="s">
        <v>287</v>
      </c>
      <c r="BX7695" s="273" t="s">
        <v>325</v>
      </c>
      <c r="BY7695" s="273" t="s">
        <v>463</v>
      </c>
      <c r="BZ7695" s="273" t="s">
        <v>86</v>
      </c>
      <c r="CA7695" s="273" t="s">
        <v>87</v>
      </c>
      <c r="CB7695" s="273" t="s">
        <v>101</v>
      </c>
      <c r="CC7695" s="273" t="s">
        <v>102</v>
      </c>
      <c r="CD7695" s="282">
        <v>4</v>
      </c>
      <c r="CE7695" s="274">
        <v>45047</v>
      </c>
      <c r="CF7695" s="273">
        <v>1075</v>
      </c>
      <c r="CG7695" s="273" t="s">
        <v>2298</v>
      </c>
      <c r="CH7695" s="273">
        <v>1145.3587500000001</v>
      </c>
      <c r="CI7695" s="273" t="s">
        <v>104</v>
      </c>
      <c r="CM7695" s="273" t="s">
        <v>73</v>
      </c>
      <c r="CN7695" s="273">
        <v>3</v>
      </c>
    </row>
    <row r="7696" spans="74:92">
      <c r="BV7696" s="273" t="s">
        <v>64</v>
      </c>
      <c r="BW7696" s="273" t="s">
        <v>287</v>
      </c>
      <c r="BX7696" s="273" t="s">
        <v>325</v>
      </c>
      <c r="BY7696" s="273" t="s">
        <v>463</v>
      </c>
      <c r="BZ7696" s="273" t="s">
        <v>86</v>
      </c>
      <c r="CA7696" s="273" t="s">
        <v>87</v>
      </c>
      <c r="CB7696" s="273" t="s">
        <v>88</v>
      </c>
      <c r="CC7696" s="273" t="s">
        <v>89</v>
      </c>
      <c r="CD7696" s="282">
        <v>3</v>
      </c>
      <c r="CE7696" s="274">
        <v>45047</v>
      </c>
      <c r="CF7696" s="273">
        <v>993</v>
      </c>
      <c r="CG7696" s="273" t="s">
        <v>80</v>
      </c>
      <c r="CH7696" s="273">
        <v>993</v>
      </c>
      <c r="CI7696" s="273" t="s">
        <v>80</v>
      </c>
      <c r="CM7696" s="273" t="s">
        <v>73</v>
      </c>
      <c r="CN7696" s="273">
        <v>3</v>
      </c>
    </row>
    <row r="7697" spans="74:92">
      <c r="BV7697" s="273" t="s">
        <v>64</v>
      </c>
      <c r="BW7697" s="273" t="s">
        <v>287</v>
      </c>
      <c r="BX7697" s="273" t="s">
        <v>325</v>
      </c>
      <c r="BY7697" s="273" t="s">
        <v>463</v>
      </c>
      <c r="BZ7697" s="273" t="s">
        <v>86</v>
      </c>
      <c r="CA7697" s="273" t="s">
        <v>87</v>
      </c>
      <c r="CB7697" s="273" t="s">
        <v>88</v>
      </c>
      <c r="CC7697" s="273" t="s">
        <v>89</v>
      </c>
      <c r="CD7697" s="282">
        <v>3</v>
      </c>
      <c r="CE7697" s="274">
        <v>45078</v>
      </c>
      <c r="CF7697" s="273">
        <v>833</v>
      </c>
      <c r="CG7697" s="273" t="s">
        <v>80</v>
      </c>
      <c r="CH7697" s="273">
        <v>833</v>
      </c>
      <c r="CI7697" s="273" t="s">
        <v>80</v>
      </c>
      <c r="CM7697" s="273" t="s">
        <v>73</v>
      </c>
      <c r="CN7697" s="273">
        <v>3</v>
      </c>
    </row>
    <row r="7698" spans="74:92">
      <c r="BV7698" s="273" t="s">
        <v>64</v>
      </c>
      <c r="BW7698" s="273" t="s">
        <v>287</v>
      </c>
      <c r="BX7698" s="273" t="s">
        <v>325</v>
      </c>
      <c r="BY7698" s="273" t="s">
        <v>463</v>
      </c>
      <c r="BZ7698" s="273" t="s">
        <v>86</v>
      </c>
      <c r="CA7698" s="273" t="s">
        <v>87</v>
      </c>
      <c r="CB7698" s="273" t="s">
        <v>101</v>
      </c>
      <c r="CC7698" s="273" t="s">
        <v>102</v>
      </c>
      <c r="CD7698" s="282">
        <v>4</v>
      </c>
      <c r="CE7698" s="274">
        <v>45078</v>
      </c>
      <c r="CF7698" s="273">
        <v>902</v>
      </c>
      <c r="CG7698" s="273" t="s">
        <v>2298</v>
      </c>
      <c r="CH7698" s="273">
        <v>961.03589999999997</v>
      </c>
      <c r="CI7698" s="273" t="s">
        <v>104</v>
      </c>
      <c r="CM7698" s="273" t="s">
        <v>73</v>
      </c>
      <c r="CN7698" s="273">
        <v>3</v>
      </c>
    </row>
    <row r="7699" spans="74:92">
      <c r="BV7699" s="273" t="s">
        <v>64</v>
      </c>
      <c r="BW7699" s="273" t="s">
        <v>287</v>
      </c>
      <c r="BX7699" s="273" t="s">
        <v>325</v>
      </c>
      <c r="BY7699" s="273" t="s">
        <v>463</v>
      </c>
      <c r="BZ7699" s="273" t="s">
        <v>110</v>
      </c>
      <c r="CA7699" s="273" t="s">
        <v>111</v>
      </c>
      <c r="CB7699" s="273" t="s">
        <v>112</v>
      </c>
      <c r="CC7699" s="273" t="s">
        <v>113</v>
      </c>
      <c r="CD7699" s="282">
        <v>4</v>
      </c>
      <c r="CE7699" s="274">
        <v>45078</v>
      </c>
      <c r="CI7699" s="273" t="s">
        <v>80</v>
      </c>
      <c r="CM7699" s="273" t="s">
        <v>73</v>
      </c>
      <c r="CN7699" s="273">
        <v>3</v>
      </c>
    </row>
    <row r="7700" spans="74:92">
      <c r="BV7700" s="273" t="s">
        <v>64</v>
      </c>
      <c r="BW7700" s="273" t="s">
        <v>287</v>
      </c>
      <c r="BX7700" s="273" t="s">
        <v>325</v>
      </c>
      <c r="BY7700" s="273" t="s">
        <v>463</v>
      </c>
      <c r="BZ7700" s="273" t="s">
        <v>126</v>
      </c>
      <c r="CA7700" s="273" t="s">
        <v>127</v>
      </c>
      <c r="CB7700" s="273" t="s">
        <v>128</v>
      </c>
      <c r="CC7700" s="273" t="s">
        <v>129</v>
      </c>
      <c r="CD7700" s="282">
        <v>6</v>
      </c>
      <c r="CE7700" s="274">
        <v>45078</v>
      </c>
      <c r="CI7700" s="273" t="s">
        <v>80</v>
      </c>
      <c r="CM7700" s="273" t="s">
        <v>73</v>
      </c>
      <c r="CN7700" s="273">
        <v>3</v>
      </c>
    </row>
    <row r="7701" spans="74:92">
      <c r="BV7701" s="273" t="s">
        <v>64</v>
      </c>
      <c r="BW7701" s="273" t="s">
        <v>287</v>
      </c>
      <c r="BX7701" s="273" t="s">
        <v>325</v>
      </c>
      <c r="BY7701" s="273" t="s">
        <v>463</v>
      </c>
      <c r="BZ7701" s="273" t="s">
        <v>126</v>
      </c>
      <c r="CA7701" s="273" t="s">
        <v>127</v>
      </c>
      <c r="CB7701" s="273" t="s">
        <v>133</v>
      </c>
      <c r="CC7701" s="273" t="s">
        <v>134</v>
      </c>
      <c r="CD7701" s="282">
        <v>7</v>
      </c>
      <c r="CE7701" s="274">
        <v>45078</v>
      </c>
      <c r="CI7701" s="273" t="s">
        <v>104</v>
      </c>
      <c r="CM7701" s="273" t="s">
        <v>73</v>
      </c>
      <c r="CN7701" s="273">
        <v>3</v>
      </c>
    </row>
    <row r="7702" spans="74:92">
      <c r="BV7702" s="273" t="s">
        <v>64</v>
      </c>
      <c r="BW7702" s="273" t="s">
        <v>287</v>
      </c>
      <c r="BX7702" s="273" t="s">
        <v>325</v>
      </c>
      <c r="BY7702" s="273" t="s">
        <v>463</v>
      </c>
      <c r="BZ7702" s="273" t="s">
        <v>110</v>
      </c>
      <c r="CA7702" s="273" t="s">
        <v>111</v>
      </c>
      <c r="CB7702" s="273" t="s">
        <v>117</v>
      </c>
      <c r="CC7702" s="273" t="s">
        <v>118</v>
      </c>
      <c r="CD7702" s="282">
        <v>5</v>
      </c>
      <c r="CE7702" s="274">
        <v>45078</v>
      </c>
      <c r="CI7702" s="273" t="s">
        <v>104</v>
      </c>
      <c r="CM7702" s="273" t="s">
        <v>73</v>
      </c>
      <c r="CN7702" s="273">
        <v>3</v>
      </c>
    </row>
    <row r="7703" spans="74:92">
      <c r="BV7703" s="273" t="s">
        <v>64</v>
      </c>
      <c r="BW7703" s="273" t="s">
        <v>287</v>
      </c>
      <c r="BX7703" s="273" t="s">
        <v>325</v>
      </c>
      <c r="BY7703" s="273" t="s">
        <v>463</v>
      </c>
      <c r="BZ7703" s="273" t="s">
        <v>151</v>
      </c>
      <c r="CA7703" s="273" t="s">
        <v>152</v>
      </c>
      <c r="CB7703" s="273" t="s">
        <v>153</v>
      </c>
      <c r="CC7703" s="273" t="s">
        <v>154</v>
      </c>
      <c r="CD7703" s="282">
        <v>10</v>
      </c>
      <c r="CE7703" s="274">
        <v>45078</v>
      </c>
      <c r="CF7703" s="273">
        <v>0</v>
      </c>
      <c r="CG7703" s="273" t="s">
        <v>80</v>
      </c>
      <c r="CH7703" s="273">
        <v>0</v>
      </c>
      <c r="CI7703" s="273" t="s">
        <v>80</v>
      </c>
      <c r="CM7703" s="273" t="s">
        <v>73</v>
      </c>
      <c r="CN7703" s="273">
        <v>3</v>
      </c>
    </row>
    <row r="7704" spans="74:92">
      <c r="BV7704" s="273" t="s">
        <v>64</v>
      </c>
      <c r="BW7704" s="273" t="s">
        <v>287</v>
      </c>
      <c r="BX7704" s="273" t="s">
        <v>325</v>
      </c>
      <c r="BY7704" s="273" t="s">
        <v>463</v>
      </c>
      <c r="BZ7704" s="273" t="s">
        <v>138</v>
      </c>
      <c r="CA7704" s="273" t="s">
        <v>139</v>
      </c>
      <c r="CB7704" s="273" t="s">
        <v>140</v>
      </c>
      <c r="CC7704" s="273" t="s">
        <v>141</v>
      </c>
      <c r="CD7704" s="282">
        <v>9</v>
      </c>
      <c r="CE7704" s="274">
        <v>45078</v>
      </c>
      <c r="CF7704" s="273">
        <v>0</v>
      </c>
      <c r="CG7704" s="273" t="s">
        <v>80</v>
      </c>
      <c r="CH7704" s="273">
        <v>0</v>
      </c>
      <c r="CI7704" s="273" t="s">
        <v>80</v>
      </c>
      <c r="CM7704" s="273" t="s">
        <v>73</v>
      </c>
      <c r="CN7704" s="273">
        <v>3</v>
      </c>
    </row>
    <row r="7705" spans="74:92">
      <c r="BV7705" s="273" t="s">
        <v>64</v>
      </c>
      <c r="BW7705" s="273" t="s">
        <v>287</v>
      </c>
      <c r="BX7705" s="273" t="s">
        <v>325</v>
      </c>
      <c r="BY7705" s="273" t="s">
        <v>463</v>
      </c>
      <c r="BZ7705" s="273" t="s">
        <v>167</v>
      </c>
      <c r="CA7705" s="273" t="s">
        <v>168</v>
      </c>
      <c r="CB7705" s="273" t="s">
        <v>169</v>
      </c>
      <c r="CC7705" s="273" t="s">
        <v>170</v>
      </c>
      <c r="CD7705" s="282">
        <v>12</v>
      </c>
      <c r="CE7705" s="274">
        <v>45078</v>
      </c>
      <c r="CF7705" s="273">
        <v>0</v>
      </c>
      <c r="CG7705" s="273" t="s">
        <v>80</v>
      </c>
      <c r="CH7705" s="273">
        <v>0</v>
      </c>
      <c r="CI7705" s="273" t="s">
        <v>80</v>
      </c>
      <c r="CM7705" s="273" t="s">
        <v>73</v>
      </c>
      <c r="CN7705" s="273">
        <v>3</v>
      </c>
    </row>
    <row r="7706" spans="74:92">
      <c r="BV7706" s="273" t="s">
        <v>64</v>
      </c>
      <c r="BW7706" s="273" t="s">
        <v>287</v>
      </c>
      <c r="BX7706" s="273" t="s">
        <v>325</v>
      </c>
      <c r="BY7706" s="273" t="s">
        <v>463</v>
      </c>
      <c r="BZ7706" s="273" t="s">
        <v>151</v>
      </c>
      <c r="CA7706" s="273" t="s">
        <v>152</v>
      </c>
      <c r="CB7706" s="273" t="s">
        <v>161</v>
      </c>
      <c r="CC7706" s="273" t="s">
        <v>162</v>
      </c>
      <c r="CD7706" s="282">
        <v>11</v>
      </c>
      <c r="CE7706" s="274">
        <v>45078</v>
      </c>
      <c r="CF7706" s="273">
        <v>0</v>
      </c>
      <c r="CG7706" s="273" t="s">
        <v>80</v>
      </c>
      <c r="CH7706" s="273">
        <v>0</v>
      </c>
      <c r="CI7706" s="273" t="s">
        <v>80</v>
      </c>
      <c r="CM7706" s="273" t="s">
        <v>73</v>
      </c>
      <c r="CN7706" s="273">
        <v>3</v>
      </c>
    </row>
    <row r="7707" spans="74:92">
      <c r="BV7707" s="273" t="s">
        <v>64</v>
      </c>
      <c r="BW7707" s="273" t="s">
        <v>287</v>
      </c>
      <c r="BX7707" s="273" t="s">
        <v>325</v>
      </c>
      <c r="BY7707" s="273" t="s">
        <v>463</v>
      </c>
      <c r="BZ7707" s="273" t="s">
        <v>167</v>
      </c>
      <c r="CA7707" s="273" t="s">
        <v>168</v>
      </c>
      <c r="CB7707" s="273" t="s">
        <v>353</v>
      </c>
      <c r="CC7707" s="273" t="s">
        <v>354</v>
      </c>
      <c r="CD7707" s="282">
        <v>13</v>
      </c>
      <c r="CE7707" s="274">
        <v>45078</v>
      </c>
      <c r="CF7707" s="273">
        <v>0</v>
      </c>
      <c r="CG7707" s="273" t="s">
        <v>80</v>
      </c>
      <c r="CH7707" s="273">
        <v>0</v>
      </c>
      <c r="CI7707" s="273" t="s">
        <v>80</v>
      </c>
      <c r="CM7707" s="273" t="s">
        <v>73</v>
      </c>
      <c r="CN7707" s="273">
        <v>3</v>
      </c>
    </row>
    <row r="7708" spans="74:92">
      <c r="BV7708" s="273" t="s">
        <v>64</v>
      </c>
      <c r="BW7708" s="273" t="s">
        <v>287</v>
      </c>
      <c r="BX7708" s="273" t="s">
        <v>325</v>
      </c>
      <c r="BY7708" s="273" t="s">
        <v>463</v>
      </c>
      <c r="BZ7708" s="273" t="s">
        <v>167</v>
      </c>
      <c r="CA7708" s="273" t="s">
        <v>168</v>
      </c>
      <c r="CB7708" s="273" t="s">
        <v>313</v>
      </c>
      <c r="CC7708" s="273" t="s">
        <v>314</v>
      </c>
      <c r="CD7708" s="282">
        <v>14</v>
      </c>
      <c r="CE7708" s="274">
        <v>45078</v>
      </c>
      <c r="CF7708" s="273">
        <v>0</v>
      </c>
      <c r="CG7708" s="273" t="s">
        <v>80</v>
      </c>
      <c r="CH7708" s="273">
        <v>0</v>
      </c>
      <c r="CI7708" s="273" t="s">
        <v>80</v>
      </c>
      <c r="CM7708" s="273" t="s">
        <v>73</v>
      </c>
      <c r="CN7708" s="273">
        <v>3</v>
      </c>
    </row>
    <row r="7709" spans="74:92">
      <c r="BV7709" s="273" t="s">
        <v>64</v>
      </c>
      <c r="BW7709" s="273" t="s">
        <v>287</v>
      </c>
      <c r="BX7709" s="273" t="s">
        <v>325</v>
      </c>
      <c r="BY7709" s="273" t="s">
        <v>463</v>
      </c>
      <c r="BZ7709" s="273" t="s">
        <v>204</v>
      </c>
      <c r="CA7709" s="273" t="s">
        <v>205</v>
      </c>
      <c r="CB7709" s="273" t="s">
        <v>206</v>
      </c>
      <c r="CC7709" s="273" t="s">
        <v>207</v>
      </c>
      <c r="CD7709" s="282">
        <v>0</v>
      </c>
      <c r="CE7709" s="274">
        <v>45078</v>
      </c>
      <c r="CG7709" s="273" t="s">
        <v>181</v>
      </c>
      <c r="CI7709" s="273" t="s">
        <v>208</v>
      </c>
      <c r="CJ7709" s="273" t="s">
        <v>209</v>
      </c>
      <c r="CM7709" s="273" t="s">
        <v>73</v>
      </c>
      <c r="CN7709" s="273">
        <v>3</v>
      </c>
    </row>
    <row r="7710" spans="74:92">
      <c r="BV7710" s="273" t="s">
        <v>64</v>
      </c>
      <c r="BW7710" s="273" t="s">
        <v>287</v>
      </c>
      <c r="BX7710" s="273" t="s">
        <v>325</v>
      </c>
      <c r="BY7710" s="273" t="s">
        <v>463</v>
      </c>
      <c r="BZ7710" s="273" t="s">
        <v>86</v>
      </c>
      <c r="CA7710" s="273" t="s">
        <v>87</v>
      </c>
      <c r="CB7710" s="273" t="s">
        <v>179</v>
      </c>
      <c r="CC7710" s="273" t="s">
        <v>180</v>
      </c>
      <c r="CD7710" s="282">
        <v>1</v>
      </c>
      <c r="CE7710" s="274">
        <v>45078</v>
      </c>
      <c r="CG7710" s="273" t="s">
        <v>181</v>
      </c>
      <c r="CI7710" s="273" t="s">
        <v>181</v>
      </c>
      <c r="CJ7710" s="273" t="s">
        <v>235</v>
      </c>
      <c r="CM7710" s="273" t="s">
        <v>73</v>
      </c>
      <c r="CN7710" s="273">
        <v>3</v>
      </c>
    </row>
    <row r="7711" spans="74:92">
      <c r="BV7711" s="273" t="s">
        <v>64</v>
      </c>
      <c r="BW7711" s="273" t="s">
        <v>287</v>
      </c>
      <c r="BX7711" s="273" t="s">
        <v>325</v>
      </c>
      <c r="BY7711" s="273" t="s">
        <v>463</v>
      </c>
      <c r="BZ7711" s="273" t="s">
        <v>167</v>
      </c>
      <c r="CA7711" s="273" t="s">
        <v>168</v>
      </c>
      <c r="CB7711" s="273" t="s">
        <v>319</v>
      </c>
      <c r="CC7711" s="273" t="s">
        <v>320</v>
      </c>
      <c r="CD7711" s="282">
        <v>15</v>
      </c>
      <c r="CE7711" s="274">
        <v>45078</v>
      </c>
      <c r="CF7711" s="273">
        <v>0</v>
      </c>
      <c r="CG7711" s="273" t="s">
        <v>80</v>
      </c>
      <c r="CH7711" s="273">
        <v>0</v>
      </c>
      <c r="CI7711" s="273" t="s">
        <v>80</v>
      </c>
      <c r="CM7711" s="273" t="s">
        <v>73</v>
      </c>
      <c r="CN7711" s="273">
        <v>3</v>
      </c>
    </row>
    <row r="7712" spans="74:92">
      <c r="BV7712" s="273" t="s">
        <v>64</v>
      </c>
      <c r="BW7712" s="273" t="s">
        <v>287</v>
      </c>
      <c r="BX7712" s="273" t="s">
        <v>325</v>
      </c>
      <c r="BY7712" s="273" t="s">
        <v>463</v>
      </c>
      <c r="BZ7712" s="273" t="s">
        <v>138</v>
      </c>
      <c r="CA7712" s="273" t="s">
        <v>139</v>
      </c>
      <c r="CB7712" s="273" t="s">
        <v>190</v>
      </c>
      <c r="CC7712" s="273" t="s">
        <v>191</v>
      </c>
      <c r="CD7712" s="282">
        <v>8</v>
      </c>
      <c r="CE7712" s="274">
        <v>45078</v>
      </c>
      <c r="CF7712" s="273">
        <v>0</v>
      </c>
      <c r="CG7712" s="273" t="s">
        <v>80</v>
      </c>
      <c r="CH7712" s="273">
        <v>0</v>
      </c>
      <c r="CI7712" s="273" t="s">
        <v>80</v>
      </c>
      <c r="CM7712" s="273" t="s">
        <v>73</v>
      </c>
      <c r="CN7712" s="273">
        <v>3</v>
      </c>
    </row>
    <row r="7713" spans="74:92">
      <c r="BV7713" s="273" t="s">
        <v>64</v>
      </c>
      <c r="BW7713" s="273" t="s">
        <v>287</v>
      </c>
      <c r="BX7713" s="273" t="s">
        <v>325</v>
      </c>
      <c r="BY7713" s="273" t="s">
        <v>463</v>
      </c>
      <c r="BZ7713" s="273" t="s">
        <v>86</v>
      </c>
      <c r="CA7713" s="273" t="s">
        <v>87</v>
      </c>
      <c r="CB7713" s="273" t="s">
        <v>233</v>
      </c>
      <c r="CC7713" s="273" t="s">
        <v>234</v>
      </c>
      <c r="CD7713" s="282">
        <v>1</v>
      </c>
      <c r="CE7713" s="274">
        <v>45078</v>
      </c>
      <c r="CG7713" s="273" t="s">
        <v>181</v>
      </c>
      <c r="CI7713" s="273" t="s">
        <v>181</v>
      </c>
      <c r="CJ7713" s="273" t="s">
        <v>242</v>
      </c>
      <c r="CM7713" s="273" t="s">
        <v>73</v>
      </c>
      <c r="CN7713" s="273">
        <v>3</v>
      </c>
    </row>
    <row r="7714" spans="74:92">
      <c r="BV7714" s="273" t="s">
        <v>64</v>
      </c>
      <c r="BW7714" s="273" t="s">
        <v>287</v>
      </c>
      <c r="BX7714" s="273" t="s">
        <v>325</v>
      </c>
      <c r="BY7714" s="273" t="s">
        <v>463</v>
      </c>
      <c r="BZ7714" s="273" t="s">
        <v>86</v>
      </c>
      <c r="CA7714" s="273" t="s">
        <v>87</v>
      </c>
      <c r="CB7714" s="273" t="s">
        <v>217</v>
      </c>
      <c r="CC7714" s="273" t="s">
        <v>218</v>
      </c>
      <c r="CD7714" s="282">
        <v>2</v>
      </c>
      <c r="CE7714" s="274">
        <v>45078</v>
      </c>
      <c r="CG7714" s="273" t="s">
        <v>181</v>
      </c>
      <c r="CI7714" s="273" t="s">
        <v>181</v>
      </c>
      <c r="CJ7714" s="273" t="s">
        <v>1173</v>
      </c>
      <c r="CM7714" s="273" t="s">
        <v>73</v>
      </c>
      <c r="CN7714" s="273">
        <v>3</v>
      </c>
    </row>
    <row r="7715" spans="74:92">
      <c r="BV7715" s="273" t="s">
        <v>64</v>
      </c>
      <c r="BW7715" s="273" t="s">
        <v>287</v>
      </c>
      <c r="BX7715" s="273" t="s">
        <v>325</v>
      </c>
      <c r="BY7715" s="273" t="s">
        <v>463</v>
      </c>
      <c r="BZ7715" s="273" t="s">
        <v>86</v>
      </c>
      <c r="CA7715" s="273" t="s">
        <v>87</v>
      </c>
      <c r="CB7715" s="273" t="s">
        <v>225</v>
      </c>
      <c r="CC7715" s="273" t="s">
        <v>226</v>
      </c>
      <c r="CD7715" s="282">
        <v>5</v>
      </c>
      <c r="CE7715" s="274">
        <v>45078</v>
      </c>
      <c r="CF7715" s="273">
        <v>393</v>
      </c>
      <c r="CG7715" s="273" t="s">
        <v>80</v>
      </c>
      <c r="CH7715" s="273">
        <v>393</v>
      </c>
      <c r="CI7715" s="273" t="s">
        <v>80</v>
      </c>
      <c r="CM7715" s="273" t="s">
        <v>73</v>
      </c>
      <c r="CN7715" s="273">
        <v>3</v>
      </c>
    </row>
    <row r="7716" spans="74:92">
      <c r="BV7716" s="273" t="s">
        <v>64</v>
      </c>
      <c r="BW7716" s="273" t="s">
        <v>287</v>
      </c>
      <c r="BX7716" s="273" t="s">
        <v>325</v>
      </c>
      <c r="BY7716" s="273" t="s">
        <v>463</v>
      </c>
      <c r="BZ7716" s="273" t="s">
        <v>86</v>
      </c>
      <c r="CA7716" s="273" t="s">
        <v>87</v>
      </c>
      <c r="CB7716" s="273" t="s">
        <v>225</v>
      </c>
      <c r="CC7716" s="273" t="s">
        <v>226</v>
      </c>
      <c r="CD7716" s="282">
        <v>5</v>
      </c>
      <c r="CE7716" s="274">
        <v>45108</v>
      </c>
      <c r="CF7716" s="273">
        <v>542</v>
      </c>
      <c r="CG7716" s="273" t="s">
        <v>80</v>
      </c>
      <c r="CH7716" s="273">
        <v>542</v>
      </c>
      <c r="CI7716" s="273" t="s">
        <v>80</v>
      </c>
      <c r="CM7716" s="273" t="s">
        <v>73</v>
      </c>
      <c r="CN7716" s="273">
        <v>3</v>
      </c>
    </row>
    <row r="7717" spans="74:92">
      <c r="BV7717" s="273" t="s">
        <v>64</v>
      </c>
      <c r="BW7717" s="273" t="s">
        <v>287</v>
      </c>
      <c r="BX7717" s="273" t="s">
        <v>325</v>
      </c>
      <c r="BY7717" s="273" t="s">
        <v>463</v>
      </c>
      <c r="BZ7717" s="273" t="s">
        <v>86</v>
      </c>
      <c r="CA7717" s="273" t="s">
        <v>87</v>
      </c>
      <c r="CB7717" s="273" t="s">
        <v>217</v>
      </c>
      <c r="CC7717" s="273" t="s">
        <v>218</v>
      </c>
      <c r="CD7717" s="282">
        <v>2</v>
      </c>
      <c r="CE7717" s="274">
        <v>45108</v>
      </c>
      <c r="CG7717" s="273" t="s">
        <v>181</v>
      </c>
      <c r="CI7717" s="273" t="s">
        <v>181</v>
      </c>
      <c r="CJ7717" s="273" t="s">
        <v>1156</v>
      </c>
      <c r="CM7717" s="273" t="s">
        <v>73</v>
      </c>
      <c r="CN7717" s="273">
        <v>3</v>
      </c>
    </row>
    <row r="7718" spans="74:92">
      <c r="BV7718" s="273" t="s">
        <v>64</v>
      </c>
      <c r="BW7718" s="273" t="s">
        <v>287</v>
      </c>
      <c r="BX7718" s="273" t="s">
        <v>325</v>
      </c>
      <c r="BY7718" s="273" t="s">
        <v>463</v>
      </c>
      <c r="BZ7718" s="273" t="s">
        <v>86</v>
      </c>
      <c r="CA7718" s="273" t="s">
        <v>87</v>
      </c>
      <c r="CB7718" s="273" t="s">
        <v>233</v>
      </c>
      <c r="CC7718" s="273" t="s">
        <v>234</v>
      </c>
      <c r="CD7718" s="282">
        <v>1</v>
      </c>
      <c r="CE7718" s="274">
        <v>45108</v>
      </c>
      <c r="CG7718" s="273" t="s">
        <v>181</v>
      </c>
      <c r="CI7718" s="273" t="s">
        <v>181</v>
      </c>
      <c r="CJ7718" s="273" t="s">
        <v>1914</v>
      </c>
      <c r="CM7718" s="273" t="s">
        <v>73</v>
      </c>
      <c r="CN7718" s="273">
        <v>3</v>
      </c>
    </row>
    <row r="7719" spans="74:92">
      <c r="BV7719" s="273" t="s">
        <v>64</v>
      </c>
      <c r="BW7719" s="273" t="s">
        <v>287</v>
      </c>
      <c r="BX7719" s="273" t="s">
        <v>325</v>
      </c>
      <c r="BY7719" s="273" t="s">
        <v>463</v>
      </c>
      <c r="BZ7719" s="273" t="s">
        <v>138</v>
      </c>
      <c r="CA7719" s="273" t="s">
        <v>139</v>
      </c>
      <c r="CB7719" s="273" t="s">
        <v>190</v>
      </c>
      <c r="CC7719" s="273" t="s">
        <v>191</v>
      </c>
      <c r="CD7719" s="282">
        <v>8</v>
      </c>
      <c r="CE7719" s="274">
        <v>45108</v>
      </c>
      <c r="CF7719" s="273">
        <v>0</v>
      </c>
      <c r="CG7719" s="273" t="s">
        <v>80</v>
      </c>
      <c r="CH7719" s="273">
        <v>0</v>
      </c>
      <c r="CI7719" s="273" t="s">
        <v>80</v>
      </c>
      <c r="CM7719" s="273" t="s">
        <v>73</v>
      </c>
      <c r="CN7719" s="273">
        <v>3</v>
      </c>
    </row>
    <row r="7720" spans="74:92">
      <c r="BV7720" s="273" t="s">
        <v>64</v>
      </c>
      <c r="BW7720" s="273" t="s">
        <v>287</v>
      </c>
      <c r="BX7720" s="273" t="s">
        <v>325</v>
      </c>
      <c r="BY7720" s="273" t="s">
        <v>463</v>
      </c>
      <c r="BZ7720" s="273" t="s">
        <v>167</v>
      </c>
      <c r="CA7720" s="273" t="s">
        <v>168</v>
      </c>
      <c r="CB7720" s="273" t="s">
        <v>319</v>
      </c>
      <c r="CC7720" s="273" t="s">
        <v>320</v>
      </c>
      <c r="CD7720" s="282">
        <v>15</v>
      </c>
      <c r="CE7720" s="274">
        <v>45108</v>
      </c>
      <c r="CF7720" s="273">
        <v>0</v>
      </c>
      <c r="CG7720" s="273" t="s">
        <v>80</v>
      </c>
      <c r="CH7720" s="273">
        <v>0</v>
      </c>
      <c r="CI7720" s="273" t="s">
        <v>80</v>
      </c>
      <c r="CM7720" s="273" t="s">
        <v>73</v>
      </c>
      <c r="CN7720" s="273">
        <v>3</v>
      </c>
    </row>
    <row r="7721" spans="74:92">
      <c r="BV7721" s="273" t="s">
        <v>64</v>
      </c>
      <c r="BW7721" s="273" t="s">
        <v>287</v>
      </c>
      <c r="BX7721" s="273" t="s">
        <v>325</v>
      </c>
      <c r="BY7721" s="273" t="s">
        <v>463</v>
      </c>
      <c r="BZ7721" s="273" t="s">
        <v>86</v>
      </c>
      <c r="CA7721" s="273" t="s">
        <v>87</v>
      </c>
      <c r="CB7721" s="273" t="s">
        <v>179</v>
      </c>
      <c r="CC7721" s="273" t="s">
        <v>180</v>
      </c>
      <c r="CD7721" s="282">
        <v>1</v>
      </c>
      <c r="CE7721" s="274">
        <v>45108</v>
      </c>
      <c r="CG7721" s="273" t="s">
        <v>181</v>
      </c>
      <c r="CI7721" s="273" t="s">
        <v>181</v>
      </c>
      <c r="CJ7721" s="273" t="s">
        <v>1581</v>
      </c>
      <c r="CM7721" s="273" t="s">
        <v>73</v>
      </c>
      <c r="CN7721" s="273">
        <v>3</v>
      </c>
    </row>
    <row r="7722" spans="74:92">
      <c r="BV7722" s="273" t="s">
        <v>64</v>
      </c>
      <c r="BW7722" s="273" t="s">
        <v>287</v>
      </c>
      <c r="BX7722" s="273" t="s">
        <v>325</v>
      </c>
      <c r="BY7722" s="273" t="s">
        <v>463</v>
      </c>
      <c r="BZ7722" s="273" t="s">
        <v>204</v>
      </c>
      <c r="CA7722" s="273" t="s">
        <v>205</v>
      </c>
      <c r="CB7722" s="273" t="s">
        <v>206</v>
      </c>
      <c r="CC7722" s="273" t="s">
        <v>207</v>
      </c>
      <c r="CD7722" s="282">
        <v>0</v>
      </c>
      <c r="CE7722" s="274">
        <v>45108</v>
      </c>
      <c r="CG7722" s="273" t="s">
        <v>181</v>
      </c>
      <c r="CI7722" s="273" t="s">
        <v>208</v>
      </c>
      <c r="CJ7722" s="273" t="s">
        <v>209</v>
      </c>
      <c r="CM7722" s="273" t="s">
        <v>73</v>
      </c>
      <c r="CN7722" s="273">
        <v>3</v>
      </c>
    </row>
    <row r="7723" spans="74:92">
      <c r="BV7723" s="273" t="s">
        <v>64</v>
      </c>
      <c r="BW7723" s="273" t="s">
        <v>287</v>
      </c>
      <c r="BX7723" s="273" t="s">
        <v>325</v>
      </c>
      <c r="BY7723" s="273" t="s">
        <v>463</v>
      </c>
      <c r="BZ7723" s="273" t="s">
        <v>167</v>
      </c>
      <c r="CA7723" s="273" t="s">
        <v>168</v>
      </c>
      <c r="CB7723" s="273" t="s">
        <v>313</v>
      </c>
      <c r="CC7723" s="273" t="s">
        <v>314</v>
      </c>
      <c r="CD7723" s="282">
        <v>14</v>
      </c>
      <c r="CE7723" s="274">
        <v>45108</v>
      </c>
      <c r="CF7723" s="273">
        <v>0</v>
      </c>
      <c r="CG7723" s="273" t="s">
        <v>80</v>
      </c>
      <c r="CH7723" s="273">
        <v>0</v>
      </c>
      <c r="CI7723" s="273" t="s">
        <v>80</v>
      </c>
      <c r="CM7723" s="273" t="s">
        <v>73</v>
      </c>
      <c r="CN7723" s="273">
        <v>3</v>
      </c>
    </row>
    <row r="7724" spans="74:92">
      <c r="BV7724" s="273" t="s">
        <v>64</v>
      </c>
      <c r="BW7724" s="273" t="s">
        <v>287</v>
      </c>
      <c r="BX7724" s="273" t="s">
        <v>325</v>
      </c>
      <c r="BY7724" s="273" t="s">
        <v>463</v>
      </c>
      <c r="BZ7724" s="273" t="s">
        <v>167</v>
      </c>
      <c r="CA7724" s="273" t="s">
        <v>168</v>
      </c>
      <c r="CB7724" s="273" t="s">
        <v>353</v>
      </c>
      <c r="CC7724" s="273" t="s">
        <v>354</v>
      </c>
      <c r="CD7724" s="282">
        <v>13</v>
      </c>
      <c r="CE7724" s="274">
        <v>45108</v>
      </c>
      <c r="CF7724" s="273">
        <v>0</v>
      </c>
      <c r="CG7724" s="273" t="s">
        <v>80</v>
      </c>
      <c r="CH7724" s="273">
        <v>0</v>
      </c>
      <c r="CI7724" s="273" t="s">
        <v>80</v>
      </c>
      <c r="CM7724" s="273" t="s">
        <v>73</v>
      </c>
      <c r="CN7724" s="273">
        <v>3</v>
      </c>
    </row>
    <row r="7725" spans="74:92">
      <c r="BV7725" s="273" t="s">
        <v>64</v>
      </c>
      <c r="BW7725" s="273" t="s">
        <v>287</v>
      </c>
      <c r="BX7725" s="273" t="s">
        <v>325</v>
      </c>
      <c r="BY7725" s="273" t="s">
        <v>463</v>
      </c>
      <c r="BZ7725" s="273" t="s">
        <v>151</v>
      </c>
      <c r="CA7725" s="273" t="s">
        <v>152</v>
      </c>
      <c r="CB7725" s="273" t="s">
        <v>161</v>
      </c>
      <c r="CC7725" s="273" t="s">
        <v>162</v>
      </c>
      <c r="CD7725" s="282">
        <v>11</v>
      </c>
      <c r="CE7725" s="274">
        <v>45108</v>
      </c>
      <c r="CF7725" s="273">
        <v>0</v>
      </c>
      <c r="CG7725" s="273" t="s">
        <v>80</v>
      </c>
      <c r="CH7725" s="273">
        <v>0</v>
      </c>
      <c r="CI7725" s="273" t="s">
        <v>80</v>
      </c>
      <c r="CM7725" s="273" t="s">
        <v>73</v>
      </c>
      <c r="CN7725" s="273">
        <v>3</v>
      </c>
    </row>
    <row r="7726" spans="74:92">
      <c r="BV7726" s="273" t="s">
        <v>64</v>
      </c>
      <c r="BW7726" s="273" t="s">
        <v>287</v>
      </c>
      <c r="BX7726" s="273" t="s">
        <v>325</v>
      </c>
      <c r="BY7726" s="273" t="s">
        <v>463</v>
      </c>
      <c r="BZ7726" s="273" t="s">
        <v>167</v>
      </c>
      <c r="CA7726" s="273" t="s">
        <v>168</v>
      </c>
      <c r="CB7726" s="273" t="s">
        <v>169</v>
      </c>
      <c r="CC7726" s="273" t="s">
        <v>170</v>
      </c>
      <c r="CD7726" s="282">
        <v>12</v>
      </c>
      <c r="CE7726" s="274">
        <v>45108</v>
      </c>
      <c r="CF7726" s="273">
        <v>0</v>
      </c>
      <c r="CG7726" s="273" t="s">
        <v>80</v>
      </c>
      <c r="CH7726" s="273">
        <v>0</v>
      </c>
      <c r="CI7726" s="273" t="s">
        <v>80</v>
      </c>
      <c r="CM7726" s="273" t="s">
        <v>73</v>
      </c>
      <c r="CN7726" s="273">
        <v>3</v>
      </c>
    </row>
    <row r="7727" spans="74:92">
      <c r="BV7727" s="273" t="s">
        <v>64</v>
      </c>
      <c r="BW7727" s="273" t="s">
        <v>287</v>
      </c>
      <c r="BX7727" s="273" t="s">
        <v>325</v>
      </c>
      <c r="BY7727" s="273" t="s">
        <v>463</v>
      </c>
      <c r="BZ7727" s="273" t="s">
        <v>138</v>
      </c>
      <c r="CA7727" s="273" t="s">
        <v>139</v>
      </c>
      <c r="CB7727" s="273" t="s">
        <v>140</v>
      </c>
      <c r="CC7727" s="273" t="s">
        <v>141</v>
      </c>
      <c r="CD7727" s="282">
        <v>9</v>
      </c>
      <c r="CE7727" s="274">
        <v>45108</v>
      </c>
      <c r="CF7727" s="273">
        <v>0</v>
      </c>
      <c r="CG7727" s="273" t="s">
        <v>80</v>
      </c>
      <c r="CH7727" s="273">
        <v>0</v>
      </c>
      <c r="CI7727" s="273" t="s">
        <v>80</v>
      </c>
      <c r="CM7727" s="273" t="s">
        <v>73</v>
      </c>
      <c r="CN7727" s="273">
        <v>3</v>
      </c>
    </row>
    <row r="7728" spans="74:92">
      <c r="BV7728" s="273" t="s">
        <v>64</v>
      </c>
      <c r="BW7728" s="273" t="s">
        <v>287</v>
      </c>
      <c r="BX7728" s="273" t="s">
        <v>325</v>
      </c>
      <c r="BY7728" s="273" t="s">
        <v>463</v>
      </c>
      <c r="BZ7728" s="273" t="s">
        <v>151</v>
      </c>
      <c r="CA7728" s="273" t="s">
        <v>152</v>
      </c>
      <c r="CB7728" s="273" t="s">
        <v>153</v>
      </c>
      <c r="CC7728" s="273" t="s">
        <v>154</v>
      </c>
      <c r="CD7728" s="282">
        <v>10</v>
      </c>
      <c r="CE7728" s="274">
        <v>45108</v>
      </c>
      <c r="CF7728" s="273">
        <v>0</v>
      </c>
      <c r="CG7728" s="273" t="s">
        <v>80</v>
      </c>
      <c r="CH7728" s="273">
        <v>0</v>
      </c>
      <c r="CI7728" s="273" t="s">
        <v>80</v>
      </c>
      <c r="CM7728" s="273" t="s">
        <v>73</v>
      </c>
      <c r="CN7728" s="273">
        <v>3</v>
      </c>
    </row>
    <row r="7729" spans="74:92">
      <c r="BV7729" s="273" t="s">
        <v>64</v>
      </c>
      <c r="BW7729" s="273" t="s">
        <v>287</v>
      </c>
      <c r="BX7729" s="273" t="s">
        <v>325</v>
      </c>
      <c r="BY7729" s="273" t="s">
        <v>463</v>
      </c>
      <c r="BZ7729" s="273" t="s">
        <v>110</v>
      </c>
      <c r="CA7729" s="273" t="s">
        <v>111</v>
      </c>
      <c r="CB7729" s="273" t="s">
        <v>117</v>
      </c>
      <c r="CC7729" s="273" t="s">
        <v>118</v>
      </c>
      <c r="CD7729" s="282">
        <v>5</v>
      </c>
      <c r="CE7729" s="274">
        <v>45108</v>
      </c>
      <c r="CI7729" s="273" t="s">
        <v>104</v>
      </c>
      <c r="CM7729" s="273" t="s">
        <v>73</v>
      </c>
      <c r="CN7729" s="273">
        <v>3</v>
      </c>
    </row>
    <row r="7730" spans="74:92">
      <c r="BV7730" s="273" t="s">
        <v>64</v>
      </c>
      <c r="BW7730" s="273" t="s">
        <v>287</v>
      </c>
      <c r="BX7730" s="273" t="s">
        <v>325</v>
      </c>
      <c r="BY7730" s="273" t="s">
        <v>463</v>
      </c>
      <c r="BZ7730" s="273" t="s">
        <v>126</v>
      </c>
      <c r="CA7730" s="273" t="s">
        <v>127</v>
      </c>
      <c r="CB7730" s="273" t="s">
        <v>133</v>
      </c>
      <c r="CC7730" s="273" t="s">
        <v>134</v>
      </c>
      <c r="CD7730" s="282">
        <v>7</v>
      </c>
      <c r="CE7730" s="274">
        <v>45108</v>
      </c>
      <c r="CI7730" s="273" t="s">
        <v>104</v>
      </c>
      <c r="CM7730" s="273" t="s">
        <v>73</v>
      </c>
      <c r="CN7730" s="273">
        <v>3</v>
      </c>
    </row>
    <row r="7731" spans="74:92">
      <c r="BV7731" s="273" t="s">
        <v>64</v>
      </c>
      <c r="BW7731" s="273" t="s">
        <v>287</v>
      </c>
      <c r="BX7731" s="273" t="s">
        <v>325</v>
      </c>
      <c r="BY7731" s="273" t="s">
        <v>463</v>
      </c>
      <c r="BZ7731" s="273" t="s">
        <v>126</v>
      </c>
      <c r="CA7731" s="273" t="s">
        <v>127</v>
      </c>
      <c r="CB7731" s="273" t="s">
        <v>128</v>
      </c>
      <c r="CC7731" s="273" t="s">
        <v>129</v>
      </c>
      <c r="CD7731" s="282">
        <v>6</v>
      </c>
      <c r="CE7731" s="274">
        <v>45108</v>
      </c>
      <c r="CI7731" s="273" t="s">
        <v>80</v>
      </c>
      <c r="CM7731" s="273" t="s">
        <v>73</v>
      </c>
      <c r="CN7731" s="273">
        <v>3</v>
      </c>
    </row>
    <row r="7732" spans="74:92">
      <c r="BV7732" s="273" t="s">
        <v>64</v>
      </c>
      <c r="BW7732" s="273" t="s">
        <v>287</v>
      </c>
      <c r="BX7732" s="273" t="s">
        <v>325</v>
      </c>
      <c r="BY7732" s="273" t="s">
        <v>463</v>
      </c>
      <c r="BZ7732" s="273" t="s">
        <v>110</v>
      </c>
      <c r="CA7732" s="273" t="s">
        <v>111</v>
      </c>
      <c r="CB7732" s="273" t="s">
        <v>112</v>
      </c>
      <c r="CC7732" s="273" t="s">
        <v>113</v>
      </c>
      <c r="CD7732" s="282">
        <v>4</v>
      </c>
      <c r="CE7732" s="274">
        <v>45108</v>
      </c>
      <c r="CI7732" s="273" t="s">
        <v>80</v>
      </c>
      <c r="CM7732" s="273" t="s">
        <v>73</v>
      </c>
      <c r="CN7732" s="273">
        <v>3</v>
      </c>
    </row>
    <row r="7733" spans="74:92">
      <c r="BV7733" s="273" t="s">
        <v>64</v>
      </c>
      <c r="BW7733" s="273" t="s">
        <v>287</v>
      </c>
      <c r="BX7733" s="273" t="s">
        <v>325</v>
      </c>
      <c r="BY7733" s="273" t="s">
        <v>463</v>
      </c>
      <c r="BZ7733" s="273" t="s">
        <v>86</v>
      </c>
      <c r="CA7733" s="273" t="s">
        <v>87</v>
      </c>
      <c r="CB7733" s="273" t="s">
        <v>101</v>
      </c>
      <c r="CC7733" s="273" t="s">
        <v>102</v>
      </c>
      <c r="CD7733" s="282">
        <v>4</v>
      </c>
      <c r="CE7733" s="274">
        <v>45108</v>
      </c>
      <c r="CF7733" s="273">
        <v>845.75</v>
      </c>
      <c r="CG7733" s="273" t="s">
        <v>2298</v>
      </c>
      <c r="CH7733" s="273">
        <v>901.10433750000004</v>
      </c>
      <c r="CI7733" s="273" t="s">
        <v>104</v>
      </c>
      <c r="CM7733" s="273" t="s">
        <v>73</v>
      </c>
      <c r="CN7733" s="273">
        <v>3</v>
      </c>
    </row>
    <row r="7734" spans="74:92">
      <c r="BV7734" s="273" t="s">
        <v>64</v>
      </c>
      <c r="BW7734" s="273" t="s">
        <v>287</v>
      </c>
      <c r="BX7734" s="273" t="s">
        <v>325</v>
      </c>
      <c r="BY7734" s="273" t="s">
        <v>463</v>
      </c>
      <c r="BZ7734" s="273" t="s">
        <v>86</v>
      </c>
      <c r="CA7734" s="273" t="s">
        <v>87</v>
      </c>
      <c r="CB7734" s="273" t="s">
        <v>88</v>
      </c>
      <c r="CC7734" s="273" t="s">
        <v>89</v>
      </c>
      <c r="CD7734" s="282">
        <v>3</v>
      </c>
      <c r="CE7734" s="274">
        <v>45108</v>
      </c>
      <c r="CF7734" s="273">
        <v>781</v>
      </c>
      <c r="CG7734" s="273" t="s">
        <v>80</v>
      </c>
      <c r="CH7734" s="273">
        <v>781</v>
      </c>
      <c r="CI7734" s="273" t="s">
        <v>80</v>
      </c>
      <c r="CM7734" s="273" t="s">
        <v>73</v>
      </c>
      <c r="CN7734" s="273">
        <v>3</v>
      </c>
    </row>
    <row r="7735" spans="74:92">
      <c r="BV7735" s="273" t="s">
        <v>64</v>
      </c>
      <c r="BW7735" s="273" t="s">
        <v>287</v>
      </c>
      <c r="BX7735" s="273" t="s">
        <v>325</v>
      </c>
      <c r="BY7735" s="273" t="s">
        <v>463</v>
      </c>
      <c r="BZ7735" s="273" t="s">
        <v>86</v>
      </c>
      <c r="CA7735" s="273" t="s">
        <v>87</v>
      </c>
      <c r="CB7735" s="273" t="s">
        <v>88</v>
      </c>
      <c r="CC7735" s="273" t="s">
        <v>89</v>
      </c>
      <c r="CD7735" s="282">
        <v>3</v>
      </c>
      <c r="CE7735" s="274">
        <v>45139</v>
      </c>
      <c r="CF7735" s="273">
        <v>895</v>
      </c>
      <c r="CG7735" s="273" t="s">
        <v>80</v>
      </c>
      <c r="CH7735" s="273">
        <v>895</v>
      </c>
      <c r="CI7735" s="273" t="s">
        <v>80</v>
      </c>
      <c r="CM7735" s="273" t="s">
        <v>73</v>
      </c>
      <c r="CN7735" s="273">
        <v>3</v>
      </c>
    </row>
    <row r="7736" spans="74:92">
      <c r="BV7736" s="273" t="s">
        <v>64</v>
      </c>
      <c r="BW7736" s="273" t="s">
        <v>287</v>
      </c>
      <c r="BX7736" s="273" t="s">
        <v>325</v>
      </c>
      <c r="BY7736" s="273" t="s">
        <v>463</v>
      </c>
      <c r="BZ7736" s="273" t="s">
        <v>86</v>
      </c>
      <c r="CA7736" s="273" t="s">
        <v>87</v>
      </c>
      <c r="CB7736" s="273" t="s">
        <v>101</v>
      </c>
      <c r="CC7736" s="273" t="s">
        <v>102</v>
      </c>
      <c r="CD7736" s="282">
        <v>4</v>
      </c>
      <c r="CE7736" s="274">
        <v>45139</v>
      </c>
      <c r="CF7736" s="273">
        <v>969.2</v>
      </c>
      <c r="CG7736" s="273" t="s">
        <v>2298</v>
      </c>
      <c r="CH7736" s="273">
        <v>1032.6341399999999</v>
      </c>
      <c r="CI7736" s="273" t="s">
        <v>104</v>
      </c>
      <c r="CM7736" s="273" t="s">
        <v>73</v>
      </c>
      <c r="CN7736" s="273">
        <v>3</v>
      </c>
    </row>
    <row r="7737" spans="74:92">
      <c r="BV7737" s="273" t="s">
        <v>64</v>
      </c>
      <c r="BW7737" s="273" t="s">
        <v>287</v>
      </c>
      <c r="BX7737" s="273" t="s">
        <v>325</v>
      </c>
      <c r="BY7737" s="273" t="s">
        <v>463</v>
      </c>
      <c r="BZ7737" s="273" t="s">
        <v>110</v>
      </c>
      <c r="CA7737" s="273" t="s">
        <v>111</v>
      </c>
      <c r="CB7737" s="273" t="s">
        <v>112</v>
      </c>
      <c r="CC7737" s="273" t="s">
        <v>113</v>
      </c>
      <c r="CD7737" s="282">
        <v>4</v>
      </c>
      <c r="CE7737" s="274">
        <v>45139</v>
      </c>
      <c r="CI7737" s="273" t="s">
        <v>80</v>
      </c>
      <c r="CM7737" s="273" t="s">
        <v>73</v>
      </c>
      <c r="CN7737" s="273">
        <v>3</v>
      </c>
    </row>
    <row r="7738" spans="74:92">
      <c r="BV7738" s="273" t="s">
        <v>64</v>
      </c>
      <c r="BW7738" s="273" t="s">
        <v>287</v>
      </c>
      <c r="BX7738" s="273" t="s">
        <v>325</v>
      </c>
      <c r="BY7738" s="273" t="s">
        <v>463</v>
      </c>
      <c r="BZ7738" s="273" t="s">
        <v>126</v>
      </c>
      <c r="CA7738" s="273" t="s">
        <v>127</v>
      </c>
      <c r="CB7738" s="273" t="s">
        <v>128</v>
      </c>
      <c r="CC7738" s="273" t="s">
        <v>129</v>
      </c>
      <c r="CD7738" s="282">
        <v>6</v>
      </c>
      <c r="CE7738" s="274">
        <v>45139</v>
      </c>
      <c r="CI7738" s="273" t="s">
        <v>80</v>
      </c>
      <c r="CM7738" s="273" t="s">
        <v>73</v>
      </c>
      <c r="CN7738" s="273">
        <v>3</v>
      </c>
    </row>
    <row r="7739" spans="74:92">
      <c r="BV7739" s="273" t="s">
        <v>64</v>
      </c>
      <c r="BW7739" s="273" t="s">
        <v>287</v>
      </c>
      <c r="BX7739" s="273" t="s">
        <v>325</v>
      </c>
      <c r="BY7739" s="273" t="s">
        <v>463</v>
      </c>
      <c r="BZ7739" s="273" t="s">
        <v>126</v>
      </c>
      <c r="CA7739" s="273" t="s">
        <v>127</v>
      </c>
      <c r="CB7739" s="273" t="s">
        <v>133</v>
      </c>
      <c r="CC7739" s="273" t="s">
        <v>134</v>
      </c>
      <c r="CD7739" s="282">
        <v>7</v>
      </c>
      <c r="CE7739" s="274">
        <v>45139</v>
      </c>
      <c r="CI7739" s="273" t="s">
        <v>104</v>
      </c>
      <c r="CM7739" s="273" t="s">
        <v>73</v>
      </c>
      <c r="CN7739" s="273">
        <v>3</v>
      </c>
    </row>
    <row r="7740" spans="74:92">
      <c r="BV7740" s="273" t="s">
        <v>64</v>
      </c>
      <c r="BW7740" s="273" t="s">
        <v>287</v>
      </c>
      <c r="BX7740" s="273" t="s">
        <v>325</v>
      </c>
      <c r="BY7740" s="273" t="s">
        <v>463</v>
      </c>
      <c r="BZ7740" s="273" t="s">
        <v>110</v>
      </c>
      <c r="CA7740" s="273" t="s">
        <v>111</v>
      </c>
      <c r="CB7740" s="273" t="s">
        <v>117</v>
      </c>
      <c r="CC7740" s="273" t="s">
        <v>118</v>
      </c>
      <c r="CD7740" s="282">
        <v>5</v>
      </c>
      <c r="CE7740" s="274">
        <v>45139</v>
      </c>
      <c r="CI7740" s="273" t="s">
        <v>104</v>
      </c>
      <c r="CM7740" s="273" t="s">
        <v>73</v>
      </c>
      <c r="CN7740" s="273">
        <v>3</v>
      </c>
    </row>
    <row r="7741" spans="74:92">
      <c r="BV7741" s="273" t="s">
        <v>64</v>
      </c>
      <c r="BW7741" s="273" t="s">
        <v>287</v>
      </c>
      <c r="BX7741" s="273" t="s">
        <v>325</v>
      </c>
      <c r="BY7741" s="273" t="s">
        <v>463</v>
      </c>
      <c r="BZ7741" s="273" t="s">
        <v>151</v>
      </c>
      <c r="CA7741" s="273" t="s">
        <v>152</v>
      </c>
      <c r="CB7741" s="273" t="s">
        <v>153</v>
      </c>
      <c r="CC7741" s="273" t="s">
        <v>154</v>
      </c>
      <c r="CD7741" s="282">
        <v>10</v>
      </c>
      <c r="CE7741" s="274">
        <v>45139</v>
      </c>
      <c r="CF7741" s="273">
        <v>0</v>
      </c>
      <c r="CG7741" s="273" t="s">
        <v>80</v>
      </c>
      <c r="CH7741" s="273">
        <v>0</v>
      </c>
      <c r="CI7741" s="273" t="s">
        <v>80</v>
      </c>
      <c r="CM7741" s="273" t="s">
        <v>73</v>
      </c>
      <c r="CN7741" s="273">
        <v>3</v>
      </c>
    </row>
    <row r="7742" spans="74:92">
      <c r="BV7742" s="273" t="s">
        <v>64</v>
      </c>
      <c r="BW7742" s="273" t="s">
        <v>287</v>
      </c>
      <c r="BX7742" s="273" t="s">
        <v>325</v>
      </c>
      <c r="BY7742" s="273" t="s">
        <v>463</v>
      </c>
      <c r="BZ7742" s="273" t="s">
        <v>138</v>
      </c>
      <c r="CA7742" s="273" t="s">
        <v>139</v>
      </c>
      <c r="CB7742" s="273" t="s">
        <v>140</v>
      </c>
      <c r="CC7742" s="273" t="s">
        <v>141</v>
      </c>
      <c r="CD7742" s="282">
        <v>9</v>
      </c>
      <c r="CE7742" s="274">
        <v>45139</v>
      </c>
      <c r="CF7742" s="273">
        <v>0</v>
      </c>
      <c r="CG7742" s="273" t="s">
        <v>80</v>
      </c>
      <c r="CH7742" s="273">
        <v>0</v>
      </c>
      <c r="CI7742" s="273" t="s">
        <v>80</v>
      </c>
      <c r="CM7742" s="273" t="s">
        <v>73</v>
      </c>
      <c r="CN7742" s="273">
        <v>3</v>
      </c>
    </row>
    <row r="7743" spans="74:92">
      <c r="BV7743" s="273" t="s">
        <v>64</v>
      </c>
      <c r="BW7743" s="273" t="s">
        <v>287</v>
      </c>
      <c r="BX7743" s="273" t="s">
        <v>325</v>
      </c>
      <c r="BY7743" s="273" t="s">
        <v>463</v>
      </c>
      <c r="BZ7743" s="273" t="s">
        <v>167</v>
      </c>
      <c r="CA7743" s="273" t="s">
        <v>168</v>
      </c>
      <c r="CB7743" s="273" t="s">
        <v>169</v>
      </c>
      <c r="CC7743" s="273" t="s">
        <v>170</v>
      </c>
      <c r="CD7743" s="282">
        <v>12</v>
      </c>
      <c r="CE7743" s="274">
        <v>45139</v>
      </c>
      <c r="CF7743" s="273">
        <v>0</v>
      </c>
      <c r="CG7743" s="273" t="s">
        <v>80</v>
      </c>
      <c r="CH7743" s="273">
        <v>0</v>
      </c>
      <c r="CI7743" s="273" t="s">
        <v>80</v>
      </c>
      <c r="CM7743" s="273" t="s">
        <v>73</v>
      </c>
      <c r="CN7743" s="273">
        <v>3</v>
      </c>
    </row>
    <row r="7744" spans="74:92">
      <c r="BV7744" s="273" t="s">
        <v>64</v>
      </c>
      <c r="BW7744" s="273" t="s">
        <v>287</v>
      </c>
      <c r="BX7744" s="273" t="s">
        <v>325</v>
      </c>
      <c r="BY7744" s="273" t="s">
        <v>463</v>
      </c>
      <c r="BZ7744" s="273" t="s">
        <v>151</v>
      </c>
      <c r="CA7744" s="273" t="s">
        <v>152</v>
      </c>
      <c r="CB7744" s="273" t="s">
        <v>161</v>
      </c>
      <c r="CC7744" s="273" t="s">
        <v>162</v>
      </c>
      <c r="CD7744" s="282">
        <v>11</v>
      </c>
      <c r="CE7744" s="274">
        <v>45139</v>
      </c>
      <c r="CF7744" s="273">
        <v>0</v>
      </c>
      <c r="CG7744" s="273" t="s">
        <v>80</v>
      </c>
      <c r="CH7744" s="273">
        <v>0</v>
      </c>
      <c r="CI7744" s="273" t="s">
        <v>80</v>
      </c>
      <c r="CM7744" s="273" t="s">
        <v>73</v>
      </c>
      <c r="CN7744" s="273">
        <v>3</v>
      </c>
    </row>
    <row r="7745" spans="74:92">
      <c r="BV7745" s="273" t="s">
        <v>64</v>
      </c>
      <c r="BW7745" s="273" t="s">
        <v>287</v>
      </c>
      <c r="BX7745" s="273" t="s">
        <v>325</v>
      </c>
      <c r="BY7745" s="273" t="s">
        <v>463</v>
      </c>
      <c r="BZ7745" s="273" t="s">
        <v>167</v>
      </c>
      <c r="CA7745" s="273" t="s">
        <v>168</v>
      </c>
      <c r="CB7745" s="273" t="s">
        <v>353</v>
      </c>
      <c r="CC7745" s="273" t="s">
        <v>354</v>
      </c>
      <c r="CD7745" s="282">
        <v>13</v>
      </c>
      <c r="CE7745" s="274">
        <v>45139</v>
      </c>
      <c r="CF7745" s="273">
        <v>0</v>
      </c>
      <c r="CG7745" s="273" t="s">
        <v>80</v>
      </c>
      <c r="CH7745" s="273">
        <v>0</v>
      </c>
      <c r="CI7745" s="273" t="s">
        <v>80</v>
      </c>
      <c r="CM7745" s="273" t="s">
        <v>73</v>
      </c>
      <c r="CN7745" s="273">
        <v>3</v>
      </c>
    </row>
    <row r="7746" spans="74:92">
      <c r="BV7746" s="273" t="s">
        <v>64</v>
      </c>
      <c r="BW7746" s="273" t="s">
        <v>287</v>
      </c>
      <c r="BX7746" s="273" t="s">
        <v>325</v>
      </c>
      <c r="BY7746" s="273" t="s">
        <v>463</v>
      </c>
      <c r="BZ7746" s="273" t="s">
        <v>167</v>
      </c>
      <c r="CA7746" s="273" t="s">
        <v>168</v>
      </c>
      <c r="CB7746" s="273" t="s">
        <v>313</v>
      </c>
      <c r="CC7746" s="273" t="s">
        <v>314</v>
      </c>
      <c r="CD7746" s="282">
        <v>14</v>
      </c>
      <c r="CE7746" s="274">
        <v>45139</v>
      </c>
      <c r="CF7746" s="273">
        <v>0</v>
      </c>
      <c r="CG7746" s="273" t="s">
        <v>80</v>
      </c>
      <c r="CH7746" s="273">
        <v>0</v>
      </c>
      <c r="CI7746" s="273" t="s">
        <v>80</v>
      </c>
      <c r="CM7746" s="273" t="s">
        <v>73</v>
      </c>
      <c r="CN7746" s="273">
        <v>3</v>
      </c>
    </row>
    <row r="7747" spans="74:92">
      <c r="BV7747" s="273" t="s">
        <v>64</v>
      </c>
      <c r="BW7747" s="273" t="s">
        <v>287</v>
      </c>
      <c r="BX7747" s="273" t="s">
        <v>325</v>
      </c>
      <c r="BY7747" s="273" t="s">
        <v>463</v>
      </c>
      <c r="BZ7747" s="273" t="s">
        <v>204</v>
      </c>
      <c r="CA7747" s="273" t="s">
        <v>205</v>
      </c>
      <c r="CB7747" s="273" t="s">
        <v>206</v>
      </c>
      <c r="CC7747" s="273" t="s">
        <v>207</v>
      </c>
      <c r="CD7747" s="282">
        <v>0</v>
      </c>
      <c r="CE7747" s="274">
        <v>45139</v>
      </c>
      <c r="CG7747" s="273" t="s">
        <v>181</v>
      </c>
      <c r="CI7747" s="273" t="s">
        <v>208</v>
      </c>
      <c r="CJ7747" s="273" t="s">
        <v>209</v>
      </c>
      <c r="CM7747" s="273" t="s">
        <v>73</v>
      </c>
      <c r="CN7747" s="273">
        <v>3</v>
      </c>
    </row>
    <row r="7748" spans="74:92">
      <c r="BV7748" s="273" t="s">
        <v>64</v>
      </c>
      <c r="BW7748" s="273" t="s">
        <v>287</v>
      </c>
      <c r="BX7748" s="273" t="s">
        <v>325</v>
      </c>
      <c r="BY7748" s="273" t="s">
        <v>463</v>
      </c>
      <c r="BZ7748" s="273" t="s">
        <v>86</v>
      </c>
      <c r="CA7748" s="273" t="s">
        <v>87</v>
      </c>
      <c r="CB7748" s="273" t="s">
        <v>179</v>
      </c>
      <c r="CC7748" s="273" t="s">
        <v>180</v>
      </c>
      <c r="CD7748" s="282">
        <v>1</v>
      </c>
      <c r="CE7748" s="274">
        <v>45139</v>
      </c>
      <c r="CG7748" s="273" t="s">
        <v>181</v>
      </c>
      <c r="CI7748" s="273" t="s">
        <v>181</v>
      </c>
      <c r="CJ7748" s="273" t="s">
        <v>1867</v>
      </c>
      <c r="CM7748" s="273" t="s">
        <v>73</v>
      </c>
      <c r="CN7748" s="273">
        <v>3</v>
      </c>
    </row>
    <row r="7749" spans="74:92">
      <c r="BV7749" s="273" t="s">
        <v>64</v>
      </c>
      <c r="BW7749" s="273" t="s">
        <v>287</v>
      </c>
      <c r="BX7749" s="273" t="s">
        <v>325</v>
      </c>
      <c r="BY7749" s="273" t="s">
        <v>463</v>
      </c>
      <c r="BZ7749" s="273" t="s">
        <v>167</v>
      </c>
      <c r="CA7749" s="273" t="s">
        <v>168</v>
      </c>
      <c r="CB7749" s="273" t="s">
        <v>319</v>
      </c>
      <c r="CC7749" s="273" t="s">
        <v>320</v>
      </c>
      <c r="CD7749" s="282">
        <v>15</v>
      </c>
      <c r="CE7749" s="274">
        <v>45139</v>
      </c>
      <c r="CF7749" s="273">
        <v>0</v>
      </c>
      <c r="CG7749" s="273" t="s">
        <v>80</v>
      </c>
      <c r="CH7749" s="273">
        <v>0</v>
      </c>
      <c r="CI7749" s="273" t="s">
        <v>80</v>
      </c>
      <c r="CM7749" s="273" t="s">
        <v>73</v>
      </c>
      <c r="CN7749" s="273">
        <v>3</v>
      </c>
    </row>
    <row r="7750" spans="74:92">
      <c r="BV7750" s="273" t="s">
        <v>64</v>
      </c>
      <c r="BW7750" s="273" t="s">
        <v>287</v>
      </c>
      <c r="BX7750" s="273" t="s">
        <v>325</v>
      </c>
      <c r="BY7750" s="273" t="s">
        <v>463</v>
      </c>
      <c r="BZ7750" s="273" t="s">
        <v>138</v>
      </c>
      <c r="CA7750" s="273" t="s">
        <v>139</v>
      </c>
      <c r="CB7750" s="273" t="s">
        <v>190</v>
      </c>
      <c r="CC7750" s="273" t="s">
        <v>191</v>
      </c>
      <c r="CD7750" s="282">
        <v>8</v>
      </c>
      <c r="CE7750" s="274">
        <v>45139</v>
      </c>
      <c r="CF7750" s="273">
        <v>0</v>
      </c>
      <c r="CG7750" s="273" t="s">
        <v>80</v>
      </c>
      <c r="CH7750" s="273">
        <v>0</v>
      </c>
      <c r="CI7750" s="273" t="s">
        <v>80</v>
      </c>
      <c r="CM7750" s="273" t="s">
        <v>73</v>
      </c>
      <c r="CN7750" s="273">
        <v>3</v>
      </c>
    </row>
    <row r="7751" spans="74:92">
      <c r="BV7751" s="273" t="s">
        <v>64</v>
      </c>
      <c r="BW7751" s="273" t="s">
        <v>287</v>
      </c>
      <c r="BX7751" s="273" t="s">
        <v>325</v>
      </c>
      <c r="BY7751" s="273" t="s">
        <v>463</v>
      </c>
      <c r="BZ7751" s="273" t="s">
        <v>86</v>
      </c>
      <c r="CA7751" s="273" t="s">
        <v>87</v>
      </c>
      <c r="CB7751" s="273" t="s">
        <v>233</v>
      </c>
      <c r="CC7751" s="273" t="s">
        <v>234</v>
      </c>
      <c r="CD7751" s="282">
        <v>1</v>
      </c>
      <c r="CE7751" s="274">
        <v>45139</v>
      </c>
      <c r="CG7751" s="273" t="s">
        <v>181</v>
      </c>
      <c r="CI7751" s="273" t="s">
        <v>181</v>
      </c>
      <c r="CJ7751" s="273" t="s">
        <v>1842</v>
      </c>
      <c r="CM7751" s="273" t="s">
        <v>73</v>
      </c>
      <c r="CN7751" s="273">
        <v>3</v>
      </c>
    </row>
    <row r="7752" spans="74:92">
      <c r="BV7752" s="273" t="s">
        <v>64</v>
      </c>
      <c r="BW7752" s="273" t="s">
        <v>287</v>
      </c>
      <c r="BX7752" s="273" t="s">
        <v>325</v>
      </c>
      <c r="BY7752" s="273" t="s">
        <v>463</v>
      </c>
      <c r="BZ7752" s="273" t="s">
        <v>86</v>
      </c>
      <c r="CA7752" s="273" t="s">
        <v>87</v>
      </c>
      <c r="CB7752" s="273" t="s">
        <v>217</v>
      </c>
      <c r="CC7752" s="273" t="s">
        <v>218</v>
      </c>
      <c r="CD7752" s="282">
        <v>2</v>
      </c>
      <c r="CE7752" s="274">
        <v>45139</v>
      </c>
      <c r="CG7752" s="273" t="s">
        <v>181</v>
      </c>
      <c r="CI7752" s="273" t="s">
        <v>181</v>
      </c>
      <c r="CJ7752" s="273" t="s">
        <v>1156</v>
      </c>
      <c r="CM7752" s="273" t="s">
        <v>73</v>
      </c>
      <c r="CN7752" s="273">
        <v>3</v>
      </c>
    </row>
    <row r="7753" spans="74:92">
      <c r="BV7753" s="273" t="s">
        <v>64</v>
      </c>
      <c r="BW7753" s="273" t="s">
        <v>287</v>
      </c>
      <c r="BX7753" s="273" t="s">
        <v>325</v>
      </c>
      <c r="BY7753" s="273" t="s">
        <v>463</v>
      </c>
      <c r="BZ7753" s="273" t="s">
        <v>86</v>
      </c>
      <c r="CA7753" s="273" t="s">
        <v>87</v>
      </c>
      <c r="CB7753" s="273" t="s">
        <v>225</v>
      </c>
      <c r="CC7753" s="273" t="s">
        <v>226</v>
      </c>
      <c r="CD7753" s="282">
        <v>5</v>
      </c>
      <c r="CE7753" s="274">
        <v>45139</v>
      </c>
      <c r="CF7753" s="273">
        <v>616</v>
      </c>
      <c r="CG7753" s="273" t="s">
        <v>80</v>
      </c>
      <c r="CH7753" s="273">
        <v>616</v>
      </c>
      <c r="CI7753" s="273" t="s">
        <v>80</v>
      </c>
      <c r="CM7753" s="273" t="s">
        <v>73</v>
      </c>
      <c r="CN7753" s="273">
        <v>3</v>
      </c>
    </row>
    <row r="7754" spans="74:92">
      <c r="BV7754" s="273" t="s">
        <v>64</v>
      </c>
      <c r="BW7754" s="273" t="s">
        <v>287</v>
      </c>
      <c r="BX7754" s="273" t="s">
        <v>325</v>
      </c>
      <c r="BY7754" s="273" t="s">
        <v>463</v>
      </c>
      <c r="BZ7754" s="273" t="s">
        <v>86</v>
      </c>
      <c r="CA7754" s="273" t="s">
        <v>87</v>
      </c>
      <c r="CB7754" s="273" t="s">
        <v>225</v>
      </c>
      <c r="CC7754" s="273" t="s">
        <v>226</v>
      </c>
      <c r="CD7754" s="282">
        <v>5</v>
      </c>
      <c r="CE7754" s="274">
        <v>45170</v>
      </c>
      <c r="CF7754" s="273">
        <v>378</v>
      </c>
      <c r="CG7754" s="273" t="s">
        <v>80</v>
      </c>
      <c r="CH7754" s="273">
        <v>378</v>
      </c>
      <c r="CI7754" s="273" t="s">
        <v>80</v>
      </c>
      <c r="CM7754" s="273" t="s">
        <v>73</v>
      </c>
      <c r="CN7754" s="273">
        <v>3</v>
      </c>
    </row>
    <row r="7755" spans="74:92">
      <c r="BV7755" s="273" t="s">
        <v>64</v>
      </c>
      <c r="BW7755" s="273" t="s">
        <v>287</v>
      </c>
      <c r="BX7755" s="273" t="s">
        <v>325</v>
      </c>
      <c r="BY7755" s="273" t="s">
        <v>463</v>
      </c>
      <c r="BZ7755" s="273" t="s">
        <v>86</v>
      </c>
      <c r="CA7755" s="273" t="s">
        <v>87</v>
      </c>
      <c r="CB7755" s="273" t="s">
        <v>217</v>
      </c>
      <c r="CC7755" s="273" t="s">
        <v>218</v>
      </c>
      <c r="CD7755" s="282">
        <v>2</v>
      </c>
      <c r="CE7755" s="274">
        <v>45170</v>
      </c>
      <c r="CG7755" s="273" t="s">
        <v>181</v>
      </c>
      <c r="CI7755" s="273" t="s">
        <v>181</v>
      </c>
      <c r="CJ7755" s="273" t="s">
        <v>1156</v>
      </c>
      <c r="CM7755" s="273" t="s">
        <v>73</v>
      </c>
      <c r="CN7755" s="273">
        <v>3</v>
      </c>
    </row>
    <row r="7756" spans="74:92">
      <c r="BV7756" s="273" t="s">
        <v>64</v>
      </c>
      <c r="BW7756" s="273" t="s">
        <v>287</v>
      </c>
      <c r="BX7756" s="273" t="s">
        <v>325</v>
      </c>
      <c r="BY7756" s="273" t="s">
        <v>463</v>
      </c>
      <c r="BZ7756" s="273" t="s">
        <v>86</v>
      </c>
      <c r="CA7756" s="273" t="s">
        <v>87</v>
      </c>
      <c r="CB7756" s="273" t="s">
        <v>233</v>
      </c>
      <c r="CC7756" s="273" t="s">
        <v>234</v>
      </c>
      <c r="CD7756" s="282">
        <v>1</v>
      </c>
      <c r="CE7756" s="274">
        <v>45170</v>
      </c>
      <c r="CG7756" s="273" t="s">
        <v>181</v>
      </c>
      <c r="CI7756" s="273" t="s">
        <v>181</v>
      </c>
      <c r="CJ7756" s="273" t="s">
        <v>1842</v>
      </c>
      <c r="CM7756" s="273" t="s">
        <v>73</v>
      </c>
      <c r="CN7756" s="273">
        <v>3</v>
      </c>
    </row>
    <row r="7757" spans="74:92">
      <c r="BV7757" s="273" t="s">
        <v>64</v>
      </c>
      <c r="BW7757" s="273" t="s">
        <v>287</v>
      </c>
      <c r="BX7757" s="273" t="s">
        <v>325</v>
      </c>
      <c r="BY7757" s="273" t="s">
        <v>463</v>
      </c>
      <c r="BZ7757" s="273" t="s">
        <v>138</v>
      </c>
      <c r="CA7757" s="273" t="s">
        <v>139</v>
      </c>
      <c r="CB7757" s="273" t="s">
        <v>190</v>
      </c>
      <c r="CC7757" s="273" t="s">
        <v>191</v>
      </c>
      <c r="CD7757" s="282">
        <v>8</v>
      </c>
      <c r="CE7757" s="274">
        <v>45170</v>
      </c>
      <c r="CF7757" s="273">
        <v>0</v>
      </c>
      <c r="CG7757" s="273" t="s">
        <v>80</v>
      </c>
      <c r="CH7757" s="273">
        <v>0</v>
      </c>
      <c r="CI7757" s="273" t="s">
        <v>80</v>
      </c>
      <c r="CM7757" s="273" t="s">
        <v>73</v>
      </c>
      <c r="CN7757" s="273">
        <v>3</v>
      </c>
    </row>
    <row r="7758" spans="74:92">
      <c r="BV7758" s="273" t="s">
        <v>64</v>
      </c>
      <c r="BW7758" s="273" t="s">
        <v>287</v>
      </c>
      <c r="BX7758" s="273" t="s">
        <v>325</v>
      </c>
      <c r="BY7758" s="273" t="s">
        <v>463</v>
      </c>
      <c r="BZ7758" s="273" t="s">
        <v>167</v>
      </c>
      <c r="CA7758" s="273" t="s">
        <v>168</v>
      </c>
      <c r="CB7758" s="273" t="s">
        <v>319</v>
      </c>
      <c r="CC7758" s="273" t="s">
        <v>320</v>
      </c>
      <c r="CD7758" s="282">
        <v>15</v>
      </c>
      <c r="CE7758" s="274">
        <v>45170</v>
      </c>
      <c r="CF7758" s="273">
        <v>0</v>
      </c>
      <c r="CG7758" s="273" t="s">
        <v>80</v>
      </c>
      <c r="CH7758" s="273">
        <v>0</v>
      </c>
      <c r="CI7758" s="273" t="s">
        <v>80</v>
      </c>
      <c r="CM7758" s="273" t="s">
        <v>73</v>
      </c>
      <c r="CN7758" s="273">
        <v>3</v>
      </c>
    </row>
    <row r="7759" spans="74:92">
      <c r="BV7759" s="273" t="s">
        <v>64</v>
      </c>
      <c r="BW7759" s="273" t="s">
        <v>287</v>
      </c>
      <c r="BX7759" s="273" t="s">
        <v>325</v>
      </c>
      <c r="BY7759" s="273" t="s">
        <v>463</v>
      </c>
      <c r="BZ7759" s="273" t="s">
        <v>86</v>
      </c>
      <c r="CA7759" s="273" t="s">
        <v>87</v>
      </c>
      <c r="CB7759" s="273" t="s">
        <v>179</v>
      </c>
      <c r="CC7759" s="273" t="s">
        <v>180</v>
      </c>
      <c r="CD7759" s="282">
        <v>1</v>
      </c>
      <c r="CE7759" s="274">
        <v>45170</v>
      </c>
      <c r="CG7759" s="273" t="s">
        <v>181</v>
      </c>
      <c r="CI7759" s="273" t="s">
        <v>181</v>
      </c>
      <c r="CJ7759" s="273" t="s">
        <v>1867</v>
      </c>
      <c r="CM7759" s="273" t="s">
        <v>73</v>
      </c>
      <c r="CN7759" s="273">
        <v>3</v>
      </c>
    </row>
    <row r="7760" spans="74:92">
      <c r="BV7760" s="273" t="s">
        <v>64</v>
      </c>
      <c r="BW7760" s="273" t="s">
        <v>287</v>
      </c>
      <c r="BX7760" s="273" t="s">
        <v>325</v>
      </c>
      <c r="BY7760" s="273" t="s">
        <v>463</v>
      </c>
      <c r="BZ7760" s="273" t="s">
        <v>204</v>
      </c>
      <c r="CA7760" s="273" t="s">
        <v>205</v>
      </c>
      <c r="CB7760" s="273" t="s">
        <v>206</v>
      </c>
      <c r="CC7760" s="273" t="s">
        <v>207</v>
      </c>
      <c r="CD7760" s="282">
        <v>0</v>
      </c>
      <c r="CE7760" s="274">
        <v>45170</v>
      </c>
      <c r="CG7760" s="273" t="s">
        <v>181</v>
      </c>
      <c r="CI7760" s="273" t="s">
        <v>208</v>
      </c>
      <c r="CJ7760" s="273" t="s">
        <v>209</v>
      </c>
      <c r="CM7760" s="273" t="s">
        <v>73</v>
      </c>
      <c r="CN7760" s="273">
        <v>3</v>
      </c>
    </row>
    <row r="7761" spans="74:92">
      <c r="BV7761" s="273" t="s">
        <v>64</v>
      </c>
      <c r="BW7761" s="273" t="s">
        <v>287</v>
      </c>
      <c r="BX7761" s="273" t="s">
        <v>325</v>
      </c>
      <c r="BY7761" s="273" t="s">
        <v>463</v>
      </c>
      <c r="BZ7761" s="273" t="s">
        <v>167</v>
      </c>
      <c r="CA7761" s="273" t="s">
        <v>168</v>
      </c>
      <c r="CB7761" s="273" t="s">
        <v>313</v>
      </c>
      <c r="CC7761" s="273" t="s">
        <v>314</v>
      </c>
      <c r="CD7761" s="282">
        <v>14</v>
      </c>
      <c r="CE7761" s="274">
        <v>45170</v>
      </c>
      <c r="CF7761" s="273">
        <v>0</v>
      </c>
      <c r="CG7761" s="273" t="s">
        <v>80</v>
      </c>
      <c r="CH7761" s="273">
        <v>0</v>
      </c>
      <c r="CI7761" s="273" t="s">
        <v>80</v>
      </c>
      <c r="CM7761" s="273" t="s">
        <v>73</v>
      </c>
      <c r="CN7761" s="273">
        <v>3</v>
      </c>
    </row>
    <row r="7762" spans="74:92">
      <c r="BV7762" s="273" t="s">
        <v>64</v>
      </c>
      <c r="BW7762" s="273" t="s">
        <v>287</v>
      </c>
      <c r="BX7762" s="273" t="s">
        <v>325</v>
      </c>
      <c r="BY7762" s="273" t="s">
        <v>463</v>
      </c>
      <c r="BZ7762" s="273" t="s">
        <v>167</v>
      </c>
      <c r="CA7762" s="273" t="s">
        <v>168</v>
      </c>
      <c r="CB7762" s="273" t="s">
        <v>353</v>
      </c>
      <c r="CC7762" s="273" t="s">
        <v>354</v>
      </c>
      <c r="CD7762" s="282">
        <v>13</v>
      </c>
      <c r="CE7762" s="274">
        <v>45170</v>
      </c>
      <c r="CF7762" s="273">
        <v>0</v>
      </c>
      <c r="CG7762" s="273" t="s">
        <v>80</v>
      </c>
      <c r="CH7762" s="273">
        <v>0</v>
      </c>
      <c r="CI7762" s="273" t="s">
        <v>80</v>
      </c>
      <c r="CM7762" s="273" t="s">
        <v>73</v>
      </c>
      <c r="CN7762" s="273">
        <v>3</v>
      </c>
    </row>
    <row r="7763" spans="74:92">
      <c r="BV7763" s="273" t="s">
        <v>64</v>
      </c>
      <c r="BW7763" s="273" t="s">
        <v>287</v>
      </c>
      <c r="BX7763" s="273" t="s">
        <v>325</v>
      </c>
      <c r="BY7763" s="273" t="s">
        <v>463</v>
      </c>
      <c r="BZ7763" s="273" t="s">
        <v>151</v>
      </c>
      <c r="CA7763" s="273" t="s">
        <v>152</v>
      </c>
      <c r="CB7763" s="273" t="s">
        <v>161</v>
      </c>
      <c r="CC7763" s="273" t="s">
        <v>162</v>
      </c>
      <c r="CD7763" s="282">
        <v>11</v>
      </c>
      <c r="CE7763" s="274">
        <v>45170</v>
      </c>
      <c r="CF7763" s="273">
        <v>0</v>
      </c>
      <c r="CG7763" s="273" t="s">
        <v>80</v>
      </c>
      <c r="CH7763" s="273">
        <v>0</v>
      </c>
      <c r="CI7763" s="273" t="s">
        <v>80</v>
      </c>
      <c r="CM7763" s="273" t="s">
        <v>73</v>
      </c>
      <c r="CN7763" s="273">
        <v>3</v>
      </c>
    </row>
    <row r="7764" spans="74:92">
      <c r="BV7764" s="273" t="s">
        <v>64</v>
      </c>
      <c r="BW7764" s="273" t="s">
        <v>287</v>
      </c>
      <c r="BX7764" s="273" t="s">
        <v>325</v>
      </c>
      <c r="BY7764" s="273" t="s">
        <v>463</v>
      </c>
      <c r="BZ7764" s="273" t="s">
        <v>167</v>
      </c>
      <c r="CA7764" s="273" t="s">
        <v>168</v>
      </c>
      <c r="CB7764" s="273" t="s">
        <v>169</v>
      </c>
      <c r="CC7764" s="273" t="s">
        <v>170</v>
      </c>
      <c r="CD7764" s="282">
        <v>12</v>
      </c>
      <c r="CE7764" s="274">
        <v>45170</v>
      </c>
      <c r="CF7764" s="273">
        <v>0</v>
      </c>
      <c r="CG7764" s="273" t="s">
        <v>80</v>
      </c>
      <c r="CH7764" s="273">
        <v>0</v>
      </c>
      <c r="CI7764" s="273" t="s">
        <v>80</v>
      </c>
      <c r="CM7764" s="273" t="s">
        <v>73</v>
      </c>
      <c r="CN7764" s="273">
        <v>3</v>
      </c>
    </row>
    <row r="7765" spans="74:92">
      <c r="BV7765" s="273" t="s">
        <v>64</v>
      </c>
      <c r="BW7765" s="273" t="s">
        <v>287</v>
      </c>
      <c r="BX7765" s="273" t="s">
        <v>325</v>
      </c>
      <c r="BY7765" s="273" t="s">
        <v>463</v>
      </c>
      <c r="BZ7765" s="273" t="s">
        <v>138</v>
      </c>
      <c r="CA7765" s="273" t="s">
        <v>139</v>
      </c>
      <c r="CB7765" s="273" t="s">
        <v>140</v>
      </c>
      <c r="CC7765" s="273" t="s">
        <v>141</v>
      </c>
      <c r="CD7765" s="282">
        <v>9</v>
      </c>
      <c r="CE7765" s="274">
        <v>45170</v>
      </c>
      <c r="CF7765" s="273">
        <v>0</v>
      </c>
      <c r="CG7765" s="273" t="s">
        <v>80</v>
      </c>
      <c r="CH7765" s="273">
        <v>0</v>
      </c>
      <c r="CI7765" s="273" t="s">
        <v>80</v>
      </c>
      <c r="CM7765" s="273" t="s">
        <v>73</v>
      </c>
      <c r="CN7765" s="273">
        <v>3</v>
      </c>
    </row>
    <row r="7766" spans="74:92">
      <c r="BV7766" s="273" t="s">
        <v>64</v>
      </c>
      <c r="BW7766" s="273" t="s">
        <v>287</v>
      </c>
      <c r="BX7766" s="273" t="s">
        <v>325</v>
      </c>
      <c r="BY7766" s="273" t="s">
        <v>463</v>
      </c>
      <c r="BZ7766" s="273" t="s">
        <v>151</v>
      </c>
      <c r="CA7766" s="273" t="s">
        <v>152</v>
      </c>
      <c r="CB7766" s="273" t="s">
        <v>153</v>
      </c>
      <c r="CC7766" s="273" t="s">
        <v>154</v>
      </c>
      <c r="CD7766" s="282">
        <v>10</v>
      </c>
      <c r="CE7766" s="274">
        <v>45170</v>
      </c>
      <c r="CF7766" s="273">
        <v>0</v>
      </c>
      <c r="CG7766" s="273" t="s">
        <v>80</v>
      </c>
      <c r="CH7766" s="273">
        <v>0</v>
      </c>
      <c r="CI7766" s="273" t="s">
        <v>80</v>
      </c>
      <c r="CM7766" s="273" t="s">
        <v>73</v>
      </c>
      <c r="CN7766" s="273">
        <v>3</v>
      </c>
    </row>
    <row r="7767" spans="74:92">
      <c r="BV7767" s="273" t="s">
        <v>64</v>
      </c>
      <c r="BW7767" s="273" t="s">
        <v>287</v>
      </c>
      <c r="BX7767" s="273" t="s">
        <v>325</v>
      </c>
      <c r="BY7767" s="273" t="s">
        <v>463</v>
      </c>
      <c r="BZ7767" s="273" t="s">
        <v>110</v>
      </c>
      <c r="CA7767" s="273" t="s">
        <v>111</v>
      </c>
      <c r="CB7767" s="273" t="s">
        <v>117</v>
      </c>
      <c r="CC7767" s="273" t="s">
        <v>118</v>
      </c>
      <c r="CD7767" s="282">
        <v>5</v>
      </c>
      <c r="CE7767" s="274">
        <v>45170</v>
      </c>
      <c r="CI7767" s="273" t="s">
        <v>104</v>
      </c>
      <c r="CM7767" s="273" t="s">
        <v>73</v>
      </c>
      <c r="CN7767" s="273">
        <v>3</v>
      </c>
    </row>
    <row r="7768" spans="74:92">
      <c r="BV7768" s="273" t="s">
        <v>64</v>
      </c>
      <c r="BW7768" s="273" t="s">
        <v>287</v>
      </c>
      <c r="BX7768" s="273" t="s">
        <v>325</v>
      </c>
      <c r="BY7768" s="273" t="s">
        <v>463</v>
      </c>
      <c r="BZ7768" s="273" t="s">
        <v>126</v>
      </c>
      <c r="CA7768" s="273" t="s">
        <v>127</v>
      </c>
      <c r="CB7768" s="273" t="s">
        <v>133</v>
      </c>
      <c r="CC7768" s="273" t="s">
        <v>134</v>
      </c>
      <c r="CD7768" s="282">
        <v>7</v>
      </c>
      <c r="CE7768" s="274">
        <v>45170</v>
      </c>
      <c r="CI7768" s="273" t="s">
        <v>104</v>
      </c>
      <c r="CM7768" s="273" t="s">
        <v>73</v>
      </c>
      <c r="CN7768" s="273">
        <v>3</v>
      </c>
    </row>
    <row r="7769" spans="74:92">
      <c r="BV7769" s="273" t="s">
        <v>64</v>
      </c>
      <c r="BW7769" s="273" t="s">
        <v>287</v>
      </c>
      <c r="BX7769" s="273" t="s">
        <v>325</v>
      </c>
      <c r="BY7769" s="273" t="s">
        <v>463</v>
      </c>
      <c r="BZ7769" s="273" t="s">
        <v>126</v>
      </c>
      <c r="CA7769" s="273" t="s">
        <v>127</v>
      </c>
      <c r="CB7769" s="273" t="s">
        <v>128</v>
      </c>
      <c r="CC7769" s="273" t="s">
        <v>129</v>
      </c>
      <c r="CD7769" s="282">
        <v>6</v>
      </c>
      <c r="CE7769" s="274">
        <v>45170</v>
      </c>
      <c r="CI7769" s="273" t="s">
        <v>80</v>
      </c>
      <c r="CM7769" s="273" t="s">
        <v>73</v>
      </c>
      <c r="CN7769" s="273">
        <v>3</v>
      </c>
    </row>
    <row r="7770" spans="74:92">
      <c r="BV7770" s="273" t="s">
        <v>64</v>
      </c>
      <c r="BW7770" s="273" t="s">
        <v>287</v>
      </c>
      <c r="BX7770" s="273" t="s">
        <v>325</v>
      </c>
      <c r="BY7770" s="273" t="s">
        <v>463</v>
      </c>
      <c r="BZ7770" s="273" t="s">
        <v>110</v>
      </c>
      <c r="CA7770" s="273" t="s">
        <v>111</v>
      </c>
      <c r="CB7770" s="273" t="s">
        <v>112</v>
      </c>
      <c r="CC7770" s="273" t="s">
        <v>113</v>
      </c>
      <c r="CD7770" s="282">
        <v>4</v>
      </c>
      <c r="CE7770" s="274">
        <v>45170</v>
      </c>
      <c r="CI7770" s="273" t="s">
        <v>80</v>
      </c>
      <c r="CM7770" s="273" t="s">
        <v>73</v>
      </c>
      <c r="CN7770" s="273">
        <v>3</v>
      </c>
    </row>
    <row r="7771" spans="74:92">
      <c r="BV7771" s="273" t="s">
        <v>64</v>
      </c>
      <c r="BW7771" s="273" t="s">
        <v>287</v>
      </c>
      <c r="BX7771" s="273" t="s">
        <v>325</v>
      </c>
      <c r="BY7771" s="273" t="s">
        <v>463</v>
      </c>
      <c r="BZ7771" s="273" t="s">
        <v>86</v>
      </c>
      <c r="CA7771" s="273" t="s">
        <v>87</v>
      </c>
      <c r="CB7771" s="273" t="s">
        <v>101</v>
      </c>
      <c r="CC7771" s="273" t="s">
        <v>102</v>
      </c>
      <c r="CD7771" s="282">
        <v>4</v>
      </c>
      <c r="CE7771" s="274">
        <v>45170</v>
      </c>
      <c r="CF7771" s="273">
        <v>751.54</v>
      </c>
      <c r="CG7771" s="273" t="s">
        <v>2298</v>
      </c>
      <c r="CH7771" s="273">
        <v>800.72829300000001</v>
      </c>
      <c r="CI7771" s="273" t="s">
        <v>104</v>
      </c>
      <c r="CM7771" s="273" t="s">
        <v>73</v>
      </c>
      <c r="CN7771" s="273">
        <v>3</v>
      </c>
    </row>
    <row r="7772" spans="74:92">
      <c r="BV7772" s="273" t="s">
        <v>64</v>
      </c>
      <c r="BW7772" s="273" t="s">
        <v>287</v>
      </c>
      <c r="BX7772" s="273" t="s">
        <v>325</v>
      </c>
      <c r="BY7772" s="273" t="s">
        <v>463</v>
      </c>
      <c r="BZ7772" s="273" t="s">
        <v>86</v>
      </c>
      <c r="CA7772" s="273" t="s">
        <v>87</v>
      </c>
      <c r="CB7772" s="273" t="s">
        <v>88</v>
      </c>
      <c r="CC7772" s="273" t="s">
        <v>89</v>
      </c>
      <c r="CD7772" s="282">
        <v>3</v>
      </c>
      <c r="CE7772" s="274">
        <v>45170</v>
      </c>
      <c r="CF7772" s="273">
        <v>694</v>
      </c>
      <c r="CG7772" s="273" t="s">
        <v>80</v>
      </c>
      <c r="CH7772" s="273">
        <v>694</v>
      </c>
      <c r="CI7772" s="273" t="s">
        <v>80</v>
      </c>
      <c r="CM7772" s="273" t="s">
        <v>73</v>
      </c>
      <c r="CN7772" s="273">
        <v>3</v>
      </c>
    </row>
    <row r="7773" spans="74:92">
      <c r="BV7773" s="273" t="s">
        <v>64</v>
      </c>
      <c r="BW7773" s="273" t="s">
        <v>287</v>
      </c>
      <c r="BX7773" s="273" t="s">
        <v>325</v>
      </c>
      <c r="BY7773" s="273" t="s">
        <v>463</v>
      </c>
      <c r="BZ7773" s="273" t="s">
        <v>86</v>
      </c>
      <c r="CA7773" s="273" t="s">
        <v>87</v>
      </c>
      <c r="CB7773" s="273" t="s">
        <v>88</v>
      </c>
      <c r="CC7773" s="273" t="s">
        <v>89</v>
      </c>
      <c r="CD7773" s="282">
        <v>3</v>
      </c>
      <c r="CE7773" s="274">
        <v>45200</v>
      </c>
      <c r="CF7773" s="273">
        <v>895</v>
      </c>
      <c r="CG7773" s="273" t="s">
        <v>80</v>
      </c>
      <c r="CH7773" s="273">
        <v>895</v>
      </c>
      <c r="CI7773" s="273" t="s">
        <v>80</v>
      </c>
      <c r="CM7773" s="273" t="s">
        <v>73</v>
      </c>
      <c r="CN7773" s="273">
        <v>3</v>
      </c>
    </row>
    <row r="7774" spans="74:92">
      <c r="BV7774" s="273" t="s">
        <v>64</v>
      </c>
      <c r="BW7774" s="273" t="s">
        <v>287</v>
      </c>
      <c r="BX7774" s="273" t="s">
        <v>325</v>
      </c>
      <c r="BY7774" s="273" t="s">
        <v>463</v>
      </c>
      <c r="BZ7774" s="273" t="s">
        <v>86</v>
      </c>
      <c r="CA7774" s="273" t="s">
        <v>87</v>
      </c>
      <c r="CB7774" s="273" t="s">
        <v>101</v>
      </c>
      <c r="CC7774" s="273" t="s">
        <v>102</v>
      </c>
      <c r="CD7774" s="282">
        <v>4</v>
      </c>
      <c r="CE7774" s="274">
        <v>45200</v>
      </c>
      <c r="CF7774" s="273">
        <v>969.19</v>
      </c>
      <c r="CG7774" s="273" t="s">
        <v>2298</v>
      </c>
      <c r="CH7774" s="273">
        <v>1032.6234855</v>
      </c>
      <c r="CI7774" s="273" t="s">
        <v>104</v>
      </c>
      <c r="CM7774" s="273" t="s">
        <v>73</v>
      </c>
      <c r="CN7774" s="273">
        <v>3</v>
      </c>
    </row>
    <row r="7775" spans="74:92">
      <c r="BV7775" s="273" t="s">
        <v>64</v>
      </c>
      <c r="BW7775" s="273" t="s">
        <v>287</v>
      </c>
      <c r="BX7775" s="273" t="s">
        <v>325</v>
      </c>
      <c r="BY7775" s="273" t="s">
        <v>463</v>
      </c>
      <c r="BZ7775" s="273" t="s">
        <v>110</v>
      </c>
      <c r="CA7775" s="273" t="s">
        <v>111</v>
      </c>
      <c r="CB7775" s="273" t="s">
        <v>112</v>
      </c>
      <c r="CC7775" s="273" t="s">
        <v>113</v>
      </c>
      <c r="CD7775" s="282">
        <v>4</v>
      </c>
      <c r="CE7775" s="274">
        <v>45200</v>
      </c>
      <c r="CI7775" s="273" t="s">
        <v>80</v>
      </c>
      <c r="CM7775" s="273" t="s">
        <v>73</v>
      </c>
      <c r="CN7775" s="273">
        <v>3</v>
      </c>
    </row>
    <row r="7776" spans="74:92">
      <c r="BV7776" s="273" t="s">
        <v>64</v>
      </c>
      <c r="BW7776" s="273" t="s">
        <v>287</v>
      </c>
      <c r="BX7776" s="273" t="s">
        <v>325</v>
      </c>
      <c r="BY7776" s="273" t="s">
        <v>463</v>
      </c>
      <c r="BZ7776" s="273" t="s">
        <v>126</v>
      </c>
      <c r="CA7776" s="273" t="s">
        <v>127</v>
      </c>
      <c r="CB7776" s="273" t="s">
        <v>128</v>
      </c>
      <c r="CC7776" s="273" t="s">
        <v>129</v>
      </c>
      <c r="CD7776" s="282">
        <v>6</v>
      </c>
      <c r="CE7776" s="274">
        <v>45200</v>
      </c>
      <c r="CI7776" s="273" t="s">
        <v>80</v>
      </c>
      <c r="CM7776" s="273" t="s">
        <v>73</v>
      </c>
      <c r="CN7776" s="273">
        <v>3</v>
      </c>
    </row>
    <row r="7777" spans="74:92">
      <c r="BV7777" s="273" t="s">
        <v>64</v>
      </c>
      <c r="BW7777" s="273" t="s">
        <v>287</v>
      </c>
      <c r="BX7777" s="273" t="s">
        <v>325</v>
      </c>
      <c r="BY7777" s="273" t="s">
        <v>463</v>
      </c>
      <c r="BZ7777" s="273" t="s">
        <v>126</v>
      </c>
      <c r="CA7777" s="273" t="s">
        <v>127</v>
      </c>
      <c r="CB7777" s="273" t="s">
        <v>133</v>
      </c>
      <c r="CC7777" s="273" t="s">
        <v>134</v>
      </c>
      <c r="CD7777" s="282">
        <v>7</v>
      </c>
      <c r="CE7777" s="274">
        <v>45200</v>
      </c>
      <c r="CI7777" s="273" t="s">
        <v>104</v>
      </c>
      <c r="CM7777" s="273" t="s">
        <v>73</v>
      </c>
      <c r="CN7777" s="273">
        <v>3</v>
      </c>
    </row>
    <row r="7778" spans="74:92">
      <c r="BV7778" s="273" t="s">
        <v>64</v>
      </c>
      <c r="BW7778" s="273" t="s">
        <v>287</v>
      </c>
      <c r="BX7778" s="273" t="s">
        <v>325</v>
      </c>
      <c r="BY7778" s="273" t="s">
        <v>463</v>
      </c>
      <c r="BZ7778" s="273" t="s">
        <v>110</v>
      </c>
      <c r="CA7778" s="273" t="s">
        <v>111</v>
      </c>
      <c r="CB7778" s="273" t="s">
        <v>117</v>
      </c>
      <c r="CC7778" s="273" t="s">
        <v>118</v>
      </c>
      <c r="CD7778" s="282">
        <v>5</v>
      </c>
      <c r="CE7778" s="274">
        <v>45200</v>
      </c>
      <c r="CI7778" s="273" t="s">
        <v>104</v>
      </c>
      <c r="CM7778" s="273" t="s">
        <v>73</v>
      </c>
      <c r="CN7778" s="273">
        <v>3</v>
      </c>
    </row>
    <row r="7779" spans="74:92">
      <c r="BV7779" s="273" t="s">
        <v>64</v>
      </c>
      <c r="BW7779" s="273" t="s">
        <v>287</v>
      </c>
      <c r="BX7779" s="273" t="s">
        <v>325</v>
      </c>
      <c r="BY7779" s="273" t="s">
        <v>463</v>
      </c>
      <c r="BZ7779" s="273" t="s">
        <v>151</v>
      </c>
      <c r="CA7779" s="273" t="s">
        <v>152</v>
      </c>
      <c r="CB7779" s="273" t="s">
        <v>153</v>
      </c>
      <c r="CC7779" s="273" t="s">
        <v>154</v>
      </c>
      <c r="CD7779" s="282">
        <v>10</v>
      </c>
      <c r="CE7779" s="274">
        <v>45200</v>
      </c>
      <c r="CF7779" s="273">
        <v>0</v>
      </c>
      <c r="CG7779" s="273" t="s">
        <v>80</v>
      </c>
      <c r="CH7779" s="273">
        <v>0</v>
      </c>
      <c r="CI7779" s="273" t="s">
        <v>80</v>
      </c>
      <c r="CM7779" s="273" t="s">
        <v>73</v>
      </c>
      <c r="CN7779" s="273">
        <v>3</v>
      </c>
    </row>
    <row r="7780" spans="74:92">
      <c r="BV7780" s="273" t="s">
        <v>64</v>
      </c>
      <c r="BW7780" s="273" t="s">
        <v>287</v>
      </c>
      <c r="BX7780" s="273" t="s">
        <v>325</v>
      </c>
      <c r="BY7780" s="273" t="s">
        <v>463</v>
      </c>
      <c r="BZ7780" s="273" t="s">
        <v>138</v>
      </c>
      <c r="CA7780" s="273" t="s">
        <v>139</v>
      </c>
      <c r="CB7780" s="273" t="s">
        <v>140</v>
      </c>
      <c r="CC7780" s="273" t="s">
        <v>141</v>
      </c>
      <c r="CD7780" s="282">
        <v>9</v>
      </c>
      <c r="CE7780" s="274">
        <v>45200</v>
      </c>
      <c r="CF7780" s="273">
        <v>0</v>
      </c>
      <c r="CG7780" s="273" t="s">
        <v>80</v>
      </c>
      <c r="CH7780" s="273">
        <v>0</v>
      </c>
      <c r="CI7780" s="273" t="s">
        <v>80</v>
      </c>
      <c r="CM7780" s="273" t="s">
        <v>73</v>
      </c>
      <c r="CN7780" s="273">
        <v>3</v>
      </c>
    </row>
    <row r="7781" spans="74:92">
      <c r="BV7781" s="273" t="s">
        <v>64</v>
      </c>
      <c r="BW7781" s="273" t="s">
        <v>287</v>
      </c>
      <c r="BX7781" s="273" t="s">
        <v>325</v>
      </c>
      <c r="BY7781" s="273" t="s">
        <v>463</v>
      </c>
      <c r="BZ7781" s="273" t="s">
        <v>167</v>
      </c>
      <c r="CA7781" s="273" t="s">
        <v>168</v>
      </c>
      <c r="CB7781" s="273" t="s">
        <v>169</v>
      </c>
      <c r="CC7781" s="273" t="s">
        <v>170</v>
      </c>
      <c r="CD7781" s="282">
        <v>12</v>
      </c>
      <c r="CE7781" s="274">
        <v>45200</v>
      </c>
      <c r="CF7781" s="273">
        <v>0</v>
      </c>
      <c r="CG7781" s="273" t="s">
        <v>80</v>
      </c>
      <c r="CH7781" s="273">
        <v>0</v>
      </c>
      <c r="CI7781" s="273" t="s">
        <v>80</v>
      </c>
      <c r="CM7781" s="273" t="s">
        <v>73</v>
      </c>
      <c r="CN7781" s="273">
        <v>3</v>
      </c>
    </row>
    <row r="7782" spans="74:92">
      <c r="BV7782" s="273" t="s">
        <v>64</v>
      </c>
      <c r="BW7782" s="273" t="s">
        <v>287</v>
      </c>
      <c r="BX7782" s="273" t="s">
        <v>325</v>
      </c>
      <c r="BY7782" s="273" t="s">
        <v>463</v>
      </c>
      <c r="BZ7782" s="273" t="s">
        <v>151</v>
      </c>
      <c r="CA7782" s="273" t="s">
        <v>152</v>
      </c>
      <c r="CB7782" s="273" t="s">
        <v>161</v>
      </c>
      <c r="CC7782" s="273" t="s">
        <v>162</v>
      </c>
      <c r="CD7782" s="282">
        <v>11</v>
      </c>
      <c r="CE7782" s="274">
        <v>45200</v>
      </c>
      <c r="CF7782" s="273">
        <v>0</v>
      </c>
      <c r="CG7782" s="273" t="s">
        <v>80</v>
      </c>
      <c r="CH7782" s="273">
        <v>0</v>
      </c>
      <c r="CI7782" s="273" t="s">
        <v>80</v>
      </c>
      <c r="CM7782" s="273" t="s">
        <v>73</v>
      </c>
      <c r="CN7782" s="273">
        <v>3</v>
      </c>
    </row>
    <row r="7783" spans="74:92">
      <c r="BV7783" s="273" t="s">
        <v>64</v>
      </c>
      <c r="BW7783" s="273" t="s">
        <v>287</v>
      </c>
      <c r="BX7783" s="273" t="s">
        <v>325</v>
      </c>
      <c r="BY7783" s="273" t="s">
        <v>463</v>
      </c>
      <c r="BZ7783" s="273" t="s">
        <v>167</v>
      </c>
      <c r="CA7783" s="273" t="s">
        <v>168</v>
      </c>
      <c r="CB7783" s="273" t="s">
        <v>353</v>
      </c>
      <c r="CC7783" s="273" t="s">
        <v>354</v>
      </c>
      <c r="CD7783" s="282">
        <v>13</v>
      </c>
      <c r="CE7783" s="274">
        <v>45200</v>
      </c>
      <c r="CF7783" s="273">
        <v>0</v>
      </c>
      <c r="CG7783" s="273" t="s">
        <v>80</v>
      </c>
      <c r="CH7783" s="273">
        <v>0</v>
      </c>
      <c r="CI7783" s="273" t="s">
        <v>80</v>
      </c>
      <c r="CM7783" s="273" t="s">
        <v>73</v>
      </c>
      <c r="CN7783" s="273">
        <v>3</v>
      </c>
    </row>
    <row r="7784" spans="74:92">
      <c r="BV7784" s="273" t="s">
        <v>64</v>
      </c>
      <c r="BW7784" s="273" t="s">
        <v>287</v>
      </c>
      <c r="BX7784" s="273" t="s">
        <v>325</v>
      </c>
      <c r="BY7784" s="273" t="s">
        <v>463</v>
      </c>
      <c r="BZ7784" s="273" t="s">
        <v>167</v>
      </c>
      <c r="CA7784" s="273" t="s">
        <v>168</v>
      </c>
      <c r="CB7784" s="273" t="s">
        <v>313</v>
      </c>
      <c r="CC7784" s="273" t="s">
        <v>314</v>
      </c>
      <c r="CD7784" s="282">
        <v>14</v>
      </c>
      <c r="CE7784" s="274">
        <v>45200</v>
      </c>
      <c r="CF7784" s="273">
        <v>0</v>
      </c>
      <c r="CG7784" s="273" t="s">
        <v>80</v>
      </c>
      <c r="CH7784" s="273">
        <v>0</v>
      </c>
      <c r="CI7784" s="273" t="s">
        <v>80</v>
      </c>
      <c r="CM7784" s="273" t="s">
        <v>73</v>
      </c>
      <c r="CN7784" s="273">
        <v>3</v>
      </c>
    </row>
    <row r="7785" spans="74:92">
      <c r="BV7785" s="273" t="s">
        <v>64</v>
      </c>
      <c r="BW7785" s="273" t="s">
        <v>287</v>
      </c>
      <c r="BX7785" s="273" t="s">
        <v>325</v>
      </c>
      <c r="BY7785" s="273" t="s">
        <v>463</v>
      </c>
      <c r="BZ7785" s="273" t="s">
        <v>204</v>
      </c>
      <c r="CA7785" s="273" t="s">
        <v>205</v>
      </c>
      <c r="CB7785" s="273" t="s">
        <v>206</v>
      </c>
      <c r="CC7785" s="273" t="s">
        <v>207</v>
      </c>
      <c r="CD7785" s="282">
        <v>0</v>
      </c>
      <c r="CE7785" s="274">
        <v>45200</v>
      </c>
      <c r="CG7785" s="273" t="s">
        <v>181</v>
      </c>
      <c r="CI7785" s="273" t="s">
        <v>208</v>
      </c>
      <c r="CJ7785" s="273" t="s">
        <v>209</v>
      </c>
      <c r="CM7785" s="273" t="s">
        <v>73</v>
      </c>
      <c r="CN7785" s="273">
        <v>3</v>
      </c>
    </row>
    <row r="7786" spans="74:92">
      <c r="BV7786" s="273" t="s">
        <v>64</v>
      </c>
      <c r="BW7786" s="273" t="s">
        <v>287</v>
      </c>
      <c r="BX7786" s="273" t="s">
        <v>325</v>
      </c>
      <c r="BY7786" s="273" t="s">
        <v>463</v>
      </c>
      <c r="BZ7786" s="273" t="s">
        <v>86</v>
      </c>
      <c r="CA7786" s="273" t="s">
        <v>87</v>
      </c>
      <c r="CB7786" s="273" t="s">
        <v>179</v>
      </c>
      <c r="CC7786" s="273" t="s">
        <v>180</v>
      </c>
      <c r="CD7786" s="282">
        <v>1</v>
      </c>
      <c r="CE7786" s="274">
        <v>45200</v>
      </c>
      <c r="CG7786" s="273" t="s">
        <v>181</v>
      </c>
      <c r="CI7786" s="273" t="s">
        <v>181</v>
      </c>
      <c r="CJ7786" s="273" t="s">
        <v>1595</v>
      </c>
      <c r="CM7786" s="273" t="s">
        <v>73</v>
      </c>
      <c r="CN7786" s="273">
        <v>3</v>
      </c>
    </row>
    <row r="7787" spans="74:92">
      <c r="BV7787" s="273" t="s">
        <v>64</v>
      </c>
      <c r="BW7787" s="273" t="s">
        <v>287</v>
      </c>
      <c r="BX7787" s="273" t="s">
        <v>325</v>
      </c>
      <c r="BY7787" s="273" t="s">
        <v>463</v>
      </c>
      <c r="BZ7787" s="273" t="s">
        <v>167</v>
      </c>
      <c r="CA7787" s="273" t="s">
        <v>168</v>
      </c>
      <c r="CB7787" s="273" t="s">
        <v>319</v>
      </c>
      <c r="CC7787" s="273" t="s">
        <v>320</v>
      </c>
      <c r="CD7787" s="282">
        <v>15</v>
      </c>
      <c r="CE7787" s="274">
        <v>45200</v>
      </c>
      <c r="CF7787" s="273">
        <v>0</v>
      </c>
      <c r="CG7787" s="273" t="s">
        <v>80</v>
      </c>
      <c r="CH7787" s="273">
        <v>0</v>
      </c>
      <c r="CI7787" s="273" t="s">
        <v>80</v>
      </c>
      <c r="CM7787" s="273" t="s">
        <v>73</v>
      </c>
      <c r="CN7787" s="273">
        <v>3</v>
      </c>
    </row>
    <row r="7788" spans="74:92">
      <c r="BV7788" s="273" t="s">
        <v>64</v>
      </c>
      <c r="BW7788" s="273" t="s">
        <v>287</v>
      </c>
      <c r="BX7788" s="273" t="s">
        <v>325</v>
      </c>
      <c r="BY7788" s="273" t="s">
        <v>463</v>
      </c>
      <c r="BZ7788" s="273" t="s">
        <v>138</v>
      </c>
      <c r="CA7788" s="273" t="s">
        <v>139</v>
      </c>
      <c r="CB7788" s="273" t="s">
        <v>190</v>
      </c>
      <c r="CC7788" s="273" t="s">
        <v>191</v>
      </c>
      <c r="CD7788" s="282">
        <v>8</v>
      </c>
      <c r="CE7788" s="274">
        <v>45200</v>
      </c>
      <c r="CF7788" s="273">
        <v>0</v>
      </c>
      <c r="CG7788" s="273" t="s">
        <v>80</v>
      </c>
      <c r="CH7788" s="273">
        <v>0</v>
      </c>
      <c r="CI7788" s="273" t="s">
        <v>80</v>
      </c>
      <c r="CM7788" s="273" t="s">
        <v>73</v>
      </c>
      <c r="CN7788" s="273">
        <v>3</v>
      </c>
    </row>
    <row r="7789" spans="74:92">
      <c r="BV7789" s="273" t="s">
        <v>64</v>
      </c>
      <c r="BW7789" s="273" t="s">
        <v>287</v>
      </c>
      <c r="BX7789" s="273" t="s">
        <v>325</v>
      </c>
      <c r="BY7789" s="273" t="s">
        <v>463</v>
      </c>
      <c r="BZ7789" s="273" t="s">
        <v>86</v>
      </c>
      <c r="CA7789" s="273" t="s">
        <v>87</v>
      </c>
      <c r="CB7789" s="273" t="s">
        <v>233</v>
      </c>
      <c r="CC7789" s="273" t="s">
        <v>234</v>
      </c>
      <c r="CD7789" s="282">
        <v>1</v>
      </c>
      <c r="CE7789" s="274">
        <v>45200</v>
      </c>
      <c r="CG7789" s="273" t="s">
        <v>181</v>
      </c>
      <c r="CI7789" s="273" t="s">
        <v>181</v>
      </c>
      <c r="CJ7789" s="273" t="s">
        <v>2121</v>
      </c>
      <c r="CM7789" s="273" t="s">
        <v>73</v>
      </c>
      <c r="CN7789" s="273">
        <v>3</v>
      </c>
    </row>
    <row r="7790" spans="74:92">
      <c r="BV7790" s="273" t="s">
        <v>64</v>
      </c>
      <c r="BW7790" s="273" t="s">
        <v>287</v>
      </c>
      <c r="BX7790" s="273" t="s">
        <v>325</v>
      </c>
      <c r="BY7790" s="273" t="s">
        <v>463</v>
      </c>
      <c r="BZ7790" s="273" t="s">
        <v>86</v>
      </c>
      <c r="CA7790" s="273" t="s">
        <v>87</v>
      </c>
      <c r="CB7790" s="273" t="s">
        <v>217</v>
      </c>
      <c r="CC7790" s="273" t="s">
        <v>218</v>
      </c>
      <c r="CD7790" s="282">
        <v>2</v>
      </c>
      <c r="CE7790" s="274">
        <v>45200</v>
      </c>
      <c r="CG7790" s="273" t="s">
        <v>181</v>
      </c>
      <c r="CI7790" s="273" t="s">
        <v>181</v>
      </c>
      <c r="CJ7790" s="273" t="s">
        <v>1229</v>
      </c>
      <c r="CM7790" s="273" t="s">
        <v>73</v>
      </c>
      <c r="CN7790" s="273">
        <v>3</v>
      </c>
    </row>
    <row r="7791" spans="74:92">
      <c r="BV7791" s="273" t="s">
        <v>64</v>
      </c>
      <c r="BW7791" s="273" t="s">
        <v>287</v>
      </c>
      <c r="BX7791" s="273" t="s">
        <v>325</v>
      </c>
      <c r="BY7791" s="273" t="s">
        <v>463</v>
      </c>
      <c r="BZ7791" s="273" t="s">
        <v>86</v>
      </c>
      <c r="CA7791" s="273" t="s">
        <v>87</v>
      </c>
      <c r="CB7791" s="273" t="s">
        <v>225</v>
      </c>
      <c r="CC7791" s="273" t="s">
        <v>226</v>
      </c>
      <c r="CD7791" s="282">
        <v>5</v>
      </c>
      <c r="CE7791" s="274">
        <v>45200</v>
      </c>
      <c r="CF7791" s="273">
        <v>528</v>
      </c>
      <c r="CG7791" s="273" t="s">
        <v>80</v>
      </c>
      <c r="CH7791" s="273">
        <v>528</v>
      </c>
      <c r="CI7791" s="273" t="s">
        <v>80</v>
      </c>
      <c r="CM7791" s="273" t="s">
        <v>73</v>
      </c>
      <c r="CN7791" s="273">
        <v>3</v>
      </c>
    </row>
    <row r="7792" spans="74:92">
      <c r="BV7792" s="273" t="s">
        <v>64</v>
      </c>
      <c r="BW7792" s="273" t="s">
        <v>287</v>
      </c>
      <c r="BX7792" s="273" t="s">
        <v>325</v>
      </c>
      <c r="BY7792" s="273" t="s">
        <v>463</v>
      </c>
      <c r="BZ7792" s="273" t="s">
        <v>86</v>
      </c>
      <c r="CA7792" s="273" t="s">
        <v>87</v>
      </c>
      <c r="CB7792" s="273" t="s">
        <v>225</v>
      </c>
      <c r="CC7792" s="273" t="s">
        <v>226</v>
      </c>
      <c r="CD7792" s="282">
        <v>5</v>
      </c>
      <c r="CE7792" s="274">
        <v>45231</v>
      </c>
      <c r="CF7792" s="273">
        <v>812</v>
      </c>
      <c r="CG7792" s="273" t="s">
        <v>80</v>
      </c>
      <c r="CH7792" s="273">
        <v>812</v>
      </c>
      <c r="CI7792" s="273" t="s">
        <v>80</v>
      </c>
      <c r="CM7792" s="273" t="s">
        <v>73</v>
      </c>
      <c r="CN7792" s="273">
        <v>3</v>
      </c>
    </row>
    <row r="7793" spans="74:92">
      <c r="BV7793" s="273" t="s">
        <v>64</v>
      </c>
      <c r="BW7793" s="273" t="s">
        <v>287</v>
      </c>
      <c r="BX7793" s="273" t="s">
        <v>325</v>
      </c>
      <c r="BY7793" s="273" t="s">
        <v>463</v>
      </c>
      <c r="BZ7793" s="273" t="s">
        <v>86</v>
      </c>
      <c r="CA7793" s="273" t="s">
        <v>87</v>
      </c>
      <c r="CB7793" s="273" t="s">
        <v>217</v>
      </c>
      <c r="CC7793" s="273" t="s">
        <v>218</v>
      </c>
      <c r="CD7793" s="282">
        <v>2</v>
      </c>
      <c r="CE7793" s="274">
        <v>45231</v>
      </c>
      <c r="CG7793" s="273" t="s">
        <v>181</v>
      </c>
      <c r="CI7793" s="273" t="s">
        <v>181</v>
      </c>
      <c r="CJ7793" s="273" t="s">
        <v>1156</v>
      </c>
      <c r="CM7793" s="273" t="s">
        <v>73</v>
      </c>
      <c r="CN7793" s="273">
        <v>3</v>
      </c>
    </row>
    <row r="7794" spans="74:92">
      <c r="BV7794" s="273" t="s">
        <v>64</v>
      </c>
      <c r="BW7794" s="273" t="s">
        <v>287</v>
      </c>
      <c r="BX7794" s="273" t="s">
        <v>325</v>
      </c>
      <c r="BY7794" s="273" t="s">
        <v>463</v>
      </c>
      <c r="BZ7794" s="273" t="s">
        <v>86</v>
      </c>
      <c r="CA7794" s="273" t="s">
        <v>87</v>
      </c>
      <c r="CB7794" s="273" t="s">
        <v>233</v>
      </c>
      <c r="CC7794" s="273" t="s">
        <v>234</v>
      </c>
      <c r="CD7794" s="282">
        <v>1</v>
      </c>
      <c r="CE7794" s="274">
        <v>45231</v>
      </c>
      <c r="CG7794" s="273" t="s">
        <v>181</v>
      </c>
      <c r="CI7794" s="273" t="s">
        <v>181</v>
      </c>
      <c r="CJ7794" s="273" t="s">
        <v>2121</v>
      </c>
      <c r="CM7794" s="273" t="s">
        <v>73</v>
      </c>
      <c r="CN7794" s="273">
        <v>3</v>
      </c>
    </row>
    <row r="7795" spans="74:92">
      <c r="BV7795" s="273" t="s">
        <v>64</v>
      </c>
      <c r="BW7795" s="273" t="s">
        <v>287</v>
      </c>
      <c r="BX7795" s="273" t="s">
        <v>325</v>
      </c>
      <c r="BY7795" s="273" t="s">
        <v>463</v>
      </c>
      <c r="BZ7795" s="273" t="s">
        <v>138</v>
      </c>
      <c r="CA7795" s="273" t="s">
        <v>139</v>
      </c>
      <c r="CB7795" s="273" t="s">
        <v>190</v>
      </c>
      <c r="CC7795" s="273" t="s">
        <v>191</v>
      </c>
      <c r="CD7795" s="282">
        <v>8</v>
      </c>
      <c r="CE7795" s="274">
        <v>45231</v>
      </c>
      <c r="CF7795" s="273">
        <v>0</v>
      </c>
      <c r="CG7795" s="273" t="s">
        <v>80</v>
      </c>
      <c r="CH7795" s="273">
        <v>0</v>
      </c>
      <c r="CI7795" s="273" t="s">
        <v>80</v>
      </c>
      <c r="CM7795" s="273" t="s">
        <v>73</v>
      </c>
      <c r="CN7795" s="273">
        <v>3</v>
      </c>
    </row>
    <row r="7796" spans="74:92">
      <c r="BV7796" s="273" t="s">
        <v>64</v>
      </c>
      <c r="BW7796" s="273" t="s">
        <v>287</v>
      </c>
      <c r="BX7796" s="273" t="s">
        <v>325</v>
      </c>
      <c r="BY7796" s="273" t="s">
        <v>463</v>
      </c>
      <c r="BZ7796" s="273" t="s">
        <v>167</v>
      </c>
      <c r="CA7796" s="273" t="s">
        <v>168</v>
      </c>
      <c r="CB7796" s="273" t="s">
        <v>319</v>
      </c>
      <c r="CC7796" s="273" t="s">
        <v>320</v>
      </c>
      <c r="CD7796" s="282">
        <v>15</v>
      </c>
      <c r="CE7796" s="274">
        <v>45231</v>
      </c>
      <c r="CF7796" s="273">
        <v>0</v>
      </c>
      <c r="CG7796" s="273" t="s">
        <v>80</v>
      </c>
      <c r="CH7796" s="273">
        <v>0</v>
      </c>
      <c r="CI7796" s="273" t="s">
        <v>80</v>
      </c>
      <c r="CM7796" s="273" t="s">
        <v>73</v>
      </c>
      <c r="CN7796" s="273">
        <v>3</v>
      </c>
    </row>
    <row r="7797" spans="74:92">
      <c r="BV7797" s="273" t="s">
        <v>64</v>
      </c>
      <c r="BW7797" s="273" t="s">
        <v>287</v>
      </c>
      <c r="BX7797" s="273" t="s">
        <v>325</v>
      </c>
      <c r="BY7797" s="273" t="s">
        <v>463</v>
      </c>
      <c r="BZ7797" s="273" t="s">
        <v>86</v>
      </c>
      <c r="CA7797" s="273" t="s">
        <v>87</v>
      </c>
      <c r="CB7797" s="273" t="s">
        <v>179</v>
      </c>
      <c r="CC7797" s="273" t="s">
        <v>180</v>
      </c>
      <c r="CD7797" s="282">
        <v>1</v>
      </c>
      <c r="CE7797" s="274">
        <v>45231</v>
      </c>
      <c r="CG7797" s="273" t="s">
        <v>181</v>
      </c>
      <c r="CI7797" s="273" t="s">
        <v>181</v>
      </c>
      <c r="CJ7797" s="273" t="s">
        <v>1595</v>
      </c>
      <c r="CM7797" s="273" t="s">
        <v>73</v>
      </c>
      <c r="CN7797" s="273">
        <v>3</v>
      </c>
    </row>
    <row r="7798" spans="74:92">
      <c r="BV7798" s="273" t="s">
        <v>64</v>
      </c>
      <c r="BW7798" s="273" t="s">
        <v>287</v>
      </c>
      <c r="BX7798" s="273" t="s">
        <v>325</v>
      </c>
      <c r="BY7798" s="273" t="s">
        <v>463</v>
      </c>
      <c r="BZ7798" s="273" t="s">
        <v>204</v>
      </c>
      <c r="CA7798" s="273" t="s">
        <v>205</v>
      </c>
      <c r="CB7798" s="273" t="s">
        <v>206</v>
      </c>
      <c r="CC7798" s="273" t="s">
        <v>207</v>
      </c>
      <c r="CD7798" s="282">
        <v>0</v>
      </c>
      <c r="CE7798" s="274">
        <v>45231</v>
      </c>
      <c r="CG7798" s="273" t="s">
        <v>181</v>
      </c>
      <c r="CI7798" s="273" t="s">
        <v>208</v>
      </c>
      <c r="CJ7798" s="273" t="s">
        <v>209</v>
      </c>
      <c r="CM7798" s="273" t="s">
        <v>73</v>
      </c>
      <c r="CN7798" s="273">
        <v>3</v>
      </c>
    </row>
    <row r="7799" spans="74:92">
      <c r="BV7799" s="273" t="s">
        <v>64</v>
      </c>
      <c r="BW7799" s="273" t="s">
        <v>287</v>
      </c>
      <c r="BX7799" s="273" t="s">
        <v>325</v>
      </c>
      <c r="BY7799" s="273" t="s">
        <v>463</v>
      </c>
      <c r="BZ7799" s="273" t="s">
        <v>167</v>
      </c>
      <c r="CA7799" s="273" t="s">
        <v>168</v>
      </c>
      <c r="CB7799" s="273" t="s">
        <v>313</v>
      </c>
      <c r="CC7799" s="273" t="s">
        <v>314</v>
      </c>
      <c r="CD7799" s="282">
        <v>14</v>
      </c>
      <c r="CE7799" s="274">
        <v>45231</v>
      </c>
      <c r="CF7799" s="273">
        <v>0</v>
      </c>
      <c r="CG7799" s="273" t="s">
        <v>80</v>
      </c>
      <c r="CH7799" s="273">
        <v>0</v>
      </c>
      <c r="CI7799" s="273" t="s">
        <v>80</v>
      </c>
      <c r="CM7799" s="273" t="s">
        <v>73</v>
      </c>
      <c r="CN7799" s="273">
        <v>3</v>
      </c>
    </row>
    <row r="7800" spans="74:92">
      <c r="BV7800" s="273" t="s">
        <v>64</v>
      </c>
      <c r="BW7800" s="273" t="s">
        <v>287</v>
      </c>
      <c r="BX7800" s="273" t="s">
        <v>325</v>
      </c>
      <c r="BY7800" s="273" t="s">
        <v>463</v>
      </c>
      <c r="BZ7800" s="273" t="s">
        <v>167</v>
      </c>
      <c r="CA7800" s="273" t="s">
        <v>168</v>
      </c>
      <c r="CB7800" s="273" t="s">
        <v>353</v>
      </c>
      <c r="CC7800" s="273" t="s">
        <v>354</v>
      </c>
      <c r="CD7800" s="282">
        <v>13</v>
      </c>
      <c r="CE7800" s="274">
        <v>45231</v>
      </c>
      <c r="CF7800" s="273">
        <v>0</v>
      </c>
      <c r="CG7800" s="273" t="s">
        <v>80</v>
      </c>
      <c r="CH7800" s="273">
        <v>0</v>
      </c>
      <c r="CI7800" s="273" t="s">
        <v>80</v>
      </c>
      <c r="CM7800" s="273" t="s">
        <v>73</v>
      </c>
      <c r="CN7800" s="273">
        <v>3</v>
      </c>
    </row>
    <row r="7801" spans="74:92">
      <c r="BV7801" s="273" t="s">
        <v>64</v>
      </c>
      <c r="BW7801" s="273" t="s">
        <v>287</v>
      </c>
      <c r="BX7801" s="273" t="s">
        <v>325</v>
      </c>
      <c r="BY7801" s="273" t="s">
        <v>463</v>
      </c>
      <c r="BZ7801" s="273" t="s">
        <v>151</v>
      </c>
      <c r="CA7801" s="273" t="s">
        <v>152</v>
      </c>
      <c r="CB7801" s="273" t="s">
        <v>161</v>
      </c>
      <c r="CC7801" s="273" t="s">
        <v>162</v>
      </c>
      <c r="CD7801" s="282">
        <v>11</v>
      </c>
      <c r="CE7801" s="274">
        <v>45231</v>
      </c>
      <c r="CF7801" s="273">
        <v>0</v>
      </c>
      <c r="CG7801" s="273" t="s">
        <v>80</v>
      </c>
      <c r="CH7801" s="273">
        <v>0</v>
      </c>
      <c r="CI7801" s="273" t="s">
        <v>80</v>
      </c>
      <c r="CM7801" s="273" t="s">
        <v>73</v>
      </c>
      <c r="CN7801" s="273">
        <v>3</v>
      </c>
    </row>
    <row r="7802" spans="74:92">
      <c r="BV7802" s="273" t="s">
        <v>64</v>
      </c>
      <c r="BW7802" s="273" t="s">
        <v>287</v>
      </c>
      <c r="BX7802" s="273" t="s">
        <v>325</v>
      </c>
      <c r="BY7802" s="273" t="s">
        <v>463</v>
      </c>
      <c r="BZ7802" s="273" t="s">
        <v>167</v>
      </c>
      <c r="CA7802" s="273" t="s">
        <v>168</v>
      </c>
      <c r="CB7802" s="273" t="s">
        <v>169</v>
      </c>
      <c r="CC7802" s="273" t="s">
        <v>170</v>
      </c>
      <c r="CD7802" s="282">
        <v>12</v>
      </c>
      <c r="CE7802" s="274">
        <v>45231</v>
      </c>
      <c r="CF7802" s="273">
        <v>0</v>
      </c>
      <c r="CG7802" s="273" t="s">
        <v>80</v>
      </c>
      <c r="CH7802" s="273">
        <v>0</v>
      </c>
      <c r="CI7802" s="273" t="s">
        <v>80</v>
      </c>
      <c r="CM7802" s="273" t="s">
        <v>73</v>
      </c>
      <c r="CN7802" s="273">
        <v>3</v>
      </c>
    </row>
    <row r="7803" spans="74:92">
      <c r="BV7803" s="273" t="s">
        <v>64</v>
      </c>
      <c r="BW7803" s="273" t="s">
        <v>287</v>
      </c>
      <c r="BX7803" s="273" t="s">
        <v>325</v>
      </c>
      <c r="BY7803" s="273" t="s">
        <v>463</v>
      </c>
      <c r="BZ7803" s="273" t="s">
        <v>138</v>
      </c>
      <c r="CA7803" s="273" t="s">
        <v>139</v>
      </c>
      <c r="CB7803" s="273" t="s">
        <v>140</v>
      </c>
      <c r="CC7803" s="273" t="s">
        <v>141</v>
      </c>
      <c r="CD7803" s="282">
        <v>9</v>
      </c>
      <c r="CE7803" s="274">
        <v>45231</v>
      </c>
      <c r="CF7803" s="273">
        <v>0</v>
      </c>
      <c r="CG7803" s="273" t="s">
        <v>80</v>
      </c>
      <c r="CH7803" s="273">
        <v>0</v>
      </c>
      <c r="CI7803" s="273" t="s">
        <v>80</v>
      </c>
      <c r="CM7803" s="273" t="s">
        <v>73</v>
      </c>
      <c r="CN7803" s="273">
        <v>3</v>
      </c>
    </row>
    <row r="7804" spans="74:92">
      <c r="BV7804" s="273" t="s">
        <v>64</v>
      </c>
      <c r="BW7804" s="273" t="s">
        <v>287</v>
      </c>
      <c r="BX7804" s="273" t="s">
        <v>325</v>
      </c>
      <c r="BY7804" s="273" t="s">
        <v>463</v>
      </c>
      <c r="BZ7804" s="273" t="s">
        <v>151</v>
      </c>
      <c r="CA7804" s="273" t="s">
        <v>152</v>
      </c>
      <c r="CB7804" s="273" t="s">
        <v>153</v>
      </c>
      <c r="CC7804" s="273" t="s">
        <v>154</v>
      </c>
      <c r="CD7804" s="282">
        <v>10</v>
      </c>
      <c r="CE7804" s="274">
        <v>45231</v>
      </c>
      <c r="CF7804" s="273">
        <v>0</v>
      </c>
      <c r="CG7804" s="273" t="s">
        <v>80</v>
      </c>
      <c r="CH7804" s="273">
        <v>0</v>
      </c>
      <c r="CI7804" s="273" t="s">
        <v>80</v>
      </c>
      <c r="CM7804" s="273" t="s">
        <v>73</v>
      </c>
      <c r="CN7804" s="273">
        <v>3</v>
      </c>
    </row>
    <row r="7805" spans="74:92">
      <c r="BV7805" s="273" t="s">
        <v>64</v>
      </c>
      <c r="BW7805" s="273" t="s">
        <v>287</v>
      </c>
      <c r="BX7805" s="273" t="s">
        <v>325</v>
      </c>
      <c r="BY7805" s="273" t="s">
        <v>463</v>
      </c>
      <c r="BZ7805" s="273" t="s">
        <v>110</v>
      </c>
      <c r="CA7805" s="273" t="s">
        <v>111</v>
      </c>
      <c r="CB7805" s="273" t="s">
        <v>117</v>
      </c>
      <c r="CC7805" s="273" t="s">
        <v>118</v>
      </c>
      <c r="CD7805" s="282">
        <v>5</v>
      </c>
      <c r="CE7805" s="274">
        <v>45231</v>
      </c>
      <c r="CI7805" s="273" t="s">
        <v>104</v>
      </c>
      <c r="CM7805" s="273" t="s">
        <v>73</v>
      </c>
      <c r="CN7805" s="273">
        <v>3</v>
      </c>
    </row>
    <row r="7806" spans="74:92">
      <c r="BV7806" s="273" t="s">
        <v>64</v>
      </c>
      <c r="BW7806" s="273" t="s">
        <v>287</v>
      </c>
      <c r="BX7806" s="273" t="s">
        <v>325</v>
      </c>
      <c r="BY7806" s="273" t="s">
        <v>463</v>
      </c>
      <c r="BZ7806" s="273" t="s">
        <v>126</v>
      </c>
      <c r="CA7806" s="273" t="s">
        <v>127</v>
      </c>
      <c r="CB7806" s="273" t="s">
        <v>133</v>
      </c>
      <c r="CC7806" s="273" t="s">
        <v>134</v>
      </c>
      <c r="CD7806" s="282">
        <v>7</v>
      </c>
      <c r="CE7806" s="274">
        <v>45231</v>
      </c>
      <c r="CI7806" s="273" t="s">
        <v>104</v>
      </c>
      <c r="CM7806" s="273" t="s">
        <v>73</v>
      </c>
      <c r="CN7806" s="273">
        <v>3</v>
      </c>
    </row>
    <row r="7807" spans="74:92">
      <c r="BV7807" s="273" t="s">
        <v>64</v>
      </c>
      <c r="BW7807" s="273" t="s">
        <v>287</v>
      </c>
      <c r="BX7807" s="273" t="s">
        <v>325</v>
      </c>
      <c r="BY7807" s="273" t="s">
        <v>463</v>
      </c>
      <c r="BZ7807" s="273" t="s">
        <v>126</v>
      </c>
      <c r="CA7807" s="273" t="s">
        <v>127</v>
      </c>
      <c r="CB7807" s="273" t="s">
        <v>128</v>
      </c>
      <c r="CC7807" s="273" t="s">
        <v>129</v>
      </c>
      <c r="CD7807" s="282">
        <v>6</v>
      </c>
      <c r="CE7807" s="274">
        <v>45231</v>
      </c>
      <c r="CI7807" s="273" t="s">
        <v>80</v>
      </c>
      <c r="CM7807" s="273" t="s">
        <v>73</v>
      </c>
      <c r="CN7807" s="273">
        <v>3</v>
      </c>
    </row>
    <row r="7808" spans="74:92">
      <c r="BV7808" s="273" t="s">
        <v>64</v>
      </c>
      <c r="BW7808" s="273" t="s">
        <v>287</v>
      </c>
      <c r="BX7808" s="273" t="s">
        <v>325</v>
      </c>
      <c r="BY7808" s="273" t="s">
        <v>463</v>
      </c>
      <c r="BZ7808" s="273" t="s">
        <v>110</v>
      </c>
      <c r="CA7808" s="273" t="s">
        <v>111</v>
      </c>
      <c r="CB7808" s="273" t="s">
        <v>112</v>
      </c>
      <c r="CC7808" s="273" t="s">
        <v>113</v>
      </c>
      <c r="CD7808" s="282">
        <v>4</v>
      </c>
      <c r="CE7808" s="274">
        <v>45231</v>
      </c>
      <c r="CI7808" s="273" t="s">
        <v>80</v>
      </c>
      <c r="CM7808" s="273" t="s">
        <v>73</v>
      </c>
      <c r="CN7808" s="273">
        <v>3</v>
      </c>
    </row>
    <row r="7809" spans="74:92">
      <c r="BV7809" s="273" t="s">
        <v>64</v>
      </c>
      <c r="BW7809" s="273" t="s">
        <v>287</v>
      </c>
      <c r="BX7809" s="273" t="s">
        <v>325</v>
      </c>
      <c r="BY7809" s="273" t="s">
        <v>463</v>
      </c>
      <c r="BZ7809" s="273" t="s">
        <v>86</v>
      </c>
      <c r="CA7809" s="273" t="s">
        <v>87</v>
      </c>
      <c r="CB7809" s="273" t="s">
        <v>101</v>
      </c>
      <c r="CC7809" s="273" t="s">
        <v>102</v>
      </c>
      <c r="CD7809" s="282">
        <v>4</v>
      </c>
      <c r="CE7809" s="274">
        <v>45231</v>
      </c>
      <c r="CF7809" s="273">
        <v>1212.8499999999999</v>
      </c>
      <c r="CG7809" s="273" t="s">
        <v>2298</v>
      </c>
      <c r="CH7809" s="273">
        <v>1292.2310325000001</v>
      </c>
      <c r="CI7809" s="273" t="s">
        <v>104</v>
      </c>
      <c r="CM7809" s="273" t="s">
        <v>73</v>
      </c>
      <c r="CN7809" s="273">
        <v>3</v>
      </c>
    </row>
    <row r="7810" spans="74:92">
      <c r="BV7810" s="273" t="s">
        <v>64</v>
      </c>
      <c r="BW7810" s="273" t="s">
        <v>287</v>
      </c>
      <c r="BX7810" s="273" t="s">
        <v>325</v>
      </c>
      <c r="BY7810" s="273" t="s">
        <v>463</v>
      </c>
      <c r="BZ7810" s="273" t="s">
        <v>86</v>
      </c>
      <c r="CA7810" s="273" t="s">
        <v>87</v>
      </c>
      <c r="CB7810" s="273" t="s">
        <v>88</v>
      </c>
      <c r="CC7810" s="273" t="s">
        <v>89</v>
      </c>
      <c r="CD7810" s="282">
        <v>3</v>
      </c>
      <c r="CE7810" s="274">
        <v>45231</v>
      </c>
      <c r="CF7810" s="273">
        <v>1120</v>
      </c>
      <c r="CG7810" s="273" t="s">
        <v>80</v>
      </c>
      <c r="CH7810" s="273">
        <v>1120</v>
      </c>
      <c r="CI7810" s="273" t="s">
        <v>80</v>
      </c>
      <c r="CM7810" s="273" t="s">
        <v>73</v>
      </c>
      <c r="CN7810" s="273">
        <v>3</v>
      </c>
    </row>
    <row r="7811" spans="74:92">
      <c r="BV7811" s="273" t="s">
        <v>64</v>
      </c>
      <c r="BW7811" s="273" t="s">
        <v>287</v>
      </c>
      <c r="BX7811" s="273" t="s">
        <v>325</v>
      </c>
      <c r="BY7811" s="273" t="s">
        <v>463</v>
      </c>
      <c r="BZ7811" s="273" t="s">
        <v>86</v>
      </c>
      <c r="CA7811" s="273" t="s">
        <v>87</v>
      </c>
      <c r="CB7811" s="273" t="s">
        <v>88</v>
      </c>
      <c r="CC7811" s="273" t="s">
        <v>89</v>
      </c>
      <c r="CD7811" s="282">
        <v>3</v>
      </c>
      <c r="CE7811" s="274">
        <v>45261</v>
      </c>
      <c r="CF7811" s="273">
        <v>560</v>
      </c>
      <c r="CG7811" s="273" t="s">
        <v>80</v>
      </c>
      <c r="CH7811" s="273">
        <v>560</v>
      </c>
      <c r="CI7811" s="273" t="s">
        <v>80</v>
      </c>
      <c r="CM7811" s="273" t="s">
        <v>73</v>
      </c>
      <c r="CN7811" s="273">
        <v>3</v>
      </c>
    </row>
    <row r="7812" spans="74:92">
      <c r="BV7812" s="273" t="s">
        <v>64</v>
      </c>
      <c r="BW7812" s="273" t="s">
        <v>287</v>
      </c>
      <c r="BX7812" s="273" t="s">
        <v>325</v>
      </c>
      <c r="BY7812" s="273" t="s">
        <v>463</v>
      </c>
      <c r="BZ7812" s="273" t="s">
        <v>86</v>
      </c>
      <c r="CA7812" s="273" t="s">
        <v>87</v>
      </c>
      <c r="CB7812" s="273" t="s">
        <v>101</v>
      </c>
      <c r="CC7812" s="273" t="s">
        <v>102</v>
      </c>
      <c r="CD7812" s="282">
        <v>4</v>
      </c>
      <c r="CE7812" s="274">
        <v>45261</v>
      </c>
      <c r="CF7812" s="273">
        <v>606.41999999999996</v>
      </c>
      <c r="CG7812" s="273" t="s">
        <v>2298</v>
      </c>
      <c r="CH7812" s="273">
        <v>646.11018899999999</v>
      </c>
      <c r="CI7812" s="273" t="s">
        <v>104</v>
      </c>
      <c r="CM7812" s="273" t="s">
        <v>73</v>
      </c>
      <c r="CN7812" s="273">
        <v>3</v>
      </c>
    </row>
    <row r="7813" spans="74:92">
      <c r="BV7813" s="273" t="s">
        <v>64</v>
      </c>
      <c r="BW7813" s="273" t="s">
        <v>287</v>
      </c>
      <c r="BX7813" s="273" t="s">
        <v>325</v>
      </c>
      <c r="BY7813" s="273" t="s">
        <v>463</v>
      </c>
      <c r="BZ7813" s="273" t="s">
        <v>110</v>
      </c>
      <c r="CA7813" s="273" t="s">
        <v>111</v>
      </c>
      <c r="CB7813" s="273" t="s">
        <v>112</v>
      </c>
      <c r="CC7813" s="273" t="s">
        <v>113</v>
      </c>
      <c r="CD7813" s="282">
        <v>4</v>
      </c>
      <c r="CE7813" s="274">
        <v>45261</v>
      </c>
      <c r="CI7813" s="273" t="s">
        <v>80</v>
      </c>
      <c r="CM7813" s="273" t="s">
        <v>73</v>
      </c>
      <c r="CN7813" s="273">
        <v>3</v>
      </c>
    </row>
    <row r="7814" spans="74:92">
      <c r="BV7814" s="273" t="s">
        <v>64</v>
      </c>
      <c r="BW7814" s="273" t="s">
        <v>287</v>
      </c>
      <c r="BX7814" s="273" t="s">
        <v>325</v>
      </c>
      <c r="BY7814" s="273" t="s">
        <v>463</v>
      </c>
      <c r="BZ7814" s="273" t="s">
        <v>126</v>
      </c>
      <c r="CA7814" s="273" t="s">
        <v>127</v>
      </c>
      <c r="CB7814" s="273" t="s">
        <v>128</v>
      </c>
      <c r="CC7814" s="273" t="s">
        <v>129</v>
      </c>
      <c r="CD7814" s="282">
        <v>6</v>
      </c>
      <c r="CE7814" s="274">
        <v>45261</v>
      </c>
      <c r="CI7814" s="273" t="s">
        <v>80</v>
      </c>
      <c r="CM7814" s="273" t="s">
        <v>73</v>
      </c>
      <c r="CN7814" s="273">
        <v>3</v>
      </c>
    </row>
    <row r="7815" spans="74:92">
      <c r="BV7815" s="273" t="s">
        <v>64</v>
      </c>
      <c r="BW7815" s="273" t="s">
        <v>287</v>
      </c>
      <c r="BX7815" s="273" t="s">
        <v>325</v>
      </c>
      <c r="BY7815" s="273" t="s">
        <v>463</v>
      </c>
      <c r="BZ7815" s="273" t="s">
        <v>126</v>
      </c>
      <c r="CA7815" s="273" t="s">
        <v>127</v>
      </c>
      <c r="CB7815" s="273" t="s">
        <v>133</v>
      </c>
      <c r="CC7815" s="273" t="s">
        <v>134</v>
      </c>
      <c r="CD7815" s="282">
        <v>7</v>
      </c>
      <c r="CE7815" s="274">
        <v>45261</v>
      </c>
      <c r="CI7815" s="273" t="s">
        <v>104</v>
      </c>
      <c r="CM7815" s="273" t="s">
        <v>73</v>
      </c>
      <c r="CN7815" s="273">
        <v>3</v>
      </c>
    </row>
    <row r="7816" spans="74:92">
      <c r="BV7816" s="273" t="s">
        <v>64</v>
      </c>
      <c r="BW7816" s="273" t="s">
        <v>287</v>
      </c>
      <c r="BX7816" s="273" t="s">
        <v>325</v>
      </c>
      <c r="BY7816" s="273" t="s">
        <v>463</v>
      </c>
      <c r="BZ7816" s="273" t="s">
        <v>110</v>
      </c>
      <c r="CA7816" s="273" t="s">
        <v>111</v>
      </c>
      <c r="CB7816" s="273" t="s">
        <v>117</v>
      </c>
      <c r="CC7816" s="273" t="s">
        <v>118</v>
      </c>
      <c r="CD7816" s="282">
        <v>5</v>
      </c>
      <c r="CE7816" s="274">
        <v>45261</v>
      </c>
      <c r="CI7816" s="273" t="s">
        <v>104</v>
      </c>
      <c r="CM7816" s="273" t="s">
        <v>73</v>
      </c>
      <c r="CN7816" s="273">
        <v>3</v>
      </c>
    </row>
    <row r="7817" spans="74:92">
      <c r="BV7817" s="273" t="s">
        <v>64</v>
      </c>
      <c r="BW7817" s="273" t="s">
        <v>287</v>
      </c>
      <c r="BX7817" s="273" t="s">
        <v>325</v>
      </c>
      <c r="BY7817" s="273" t="s">
        <v>463</v>
      </c>
      <c r="BZ7817" s="273" t="s">
        <v>151</v>
      </c>
      <c r="CA7817" s="273" t="s">
        <v>152</v>
      </c>
      <c r="CB7817" s="273" t="s">
        <v>153</v>
      </c>
      <c r="CC7817" s="273" t="s">
        <v>154</v>
      </c>
      <c r="CD7817" s="282">
        <v>10</v>
      </c>
      <c r="CE7817" s="274">
        <v>45261</v>
      </c>
      <c r="CF7817" s="273">
        <v>0</v>
      </c>
      <c r="CG7817" s="273" t="s">
        <v>80</v>
      </c>
      <c r="CH7817" s="273">
        <v>0</v>
      </c>
      <c r="CI7817" s="273" t="s">
        <v>80</v>
      </c>
      <c r="CM7817" s="273" t="s">
        <v>73</v>
      </c>
      <c r="CN7817" s="273">
        <v>3</v>
      </c>
    </row>
    <row r="7818" spans="74:92">
      <c r="BV7818" s="273" t="s">
        <v>64</v>
      </c>
      <c r="BW7818" s="273" t="s">
        <v>287</v>
      </c>
      <c r="BX7818" s="273" t="s">
        <v>325</v>
      </c>
      <c r="BY7818" s="273" t="s">
        <v>463</v>
      </c>
      <c r="BZ7818" s="273" t="s">
        <v>138</v>
      </c>
      <c r="CA7818" s="273" t="s">
        <v>139</v>
      </c>
      <c r="CB7818" s="273" t="s">
        <v>140</v>
      </c>
      <c r="CC7818" s="273" t="s">
        <v>141</v>
      </c>
      <c r="CD7818" s="282">
        <v>9</v>
      </c>
      <c r="CE7818" s="274">
        <v>45261</v>
      </c>
      <c r="CF7818" s="273">
        <v>0</v>
      </c>
      <c r="CG7818" s="273" t="s">
        <v>80</v>
      </c>
      <c r="CH7818" s="273">
        <v>0</v>
      </c>
      <c r="CI7818" s="273" t="s">
        <v>80</v>
      </c>
      <c r="CM7818" s="273" t="s">
        <v>73</v>
      </c>
      <c r="CN7818" s="273">
        <v>3</v>
      </c>
    </row>
    <row r="7819" spans="74:92">
      <c r="BV7819" s="273" t="s">
        <v>64</v>
      </c>
      <c r="BW7819" s="273" t="s">
        <v>287</v>
      </c>
      <c r="BX7819" s="273" t="s">
        <v>325</v>
      </c>
      <c r="BY7819" s="273" t="s">
        <v>463</v>
      </c>
      <c r="BZ7819" s="273" t="s">
        <v>167</v>
      </c>
      <c r="CA7819" s="273" t="s">
        <v>168</v>
      </c>
      <c r="CB7819" s="273" t="s">
        <v>169</v>
      </c>
      <c r="CC7819" s="273" t="s">
        <v>170</v>
      </c>
      <c r="CD7819" s="282">
        <v>12</v>
      </c>
      <c r="CE7819" s="274">
        <v>45261</v>
      </c>
      <c r="CF7819" s="273">
        <v>0</v>
      </c>
      <c r="CG7819" s="273" t="s">
        <v>80</v>
      </c>
      <c r="CH7819" s="273">
        <v>0</v>
      </c>
      <c r="CI7819" s="273" t="s">
        <v>80</v>
      </c>
      <c r="CM7819" s="273" t="s">
        <v>73</v>
      </c>
      <c r="CN7819" s="273">
        <v>3</v>
      </c>
    </row>
    <row r="7820" spans="74:92">
      <c r="BV7820" s="273" t="s">
        <v>64</v>
      </c>
      <c r="BW7820" s="273" t="s">
        <v>287</v>
      </c>
      <c r="BX7820" s="273" t="s">
        <v>325</v>
      </c>
      <c r="BY7820" s="273" t="s">
        <v>463</v>
      </c>
      <c r="BZ7820" s="273" t="s">
        <v>151</v>
      </c>
      <c r="CA7820" s="273" t="s">
        <v>152</v>
      </c>
      <c r="CB7820" s="273" t="s">
        <v>161</v>
      </c>
      <c r="CC7820" s="273" t="s">
        <v>162</v>
      </c>
      <c r="CD7820" s="282">
        <v>11</v>
      </c>
      <c r="CE7820" s="274">
        <v>45261</v>
      </c>
      <c r="CF7820" s="273">
        <v>0</v>
      </c>
      <c r="CG7820" s="273" t="s">
        <v>80</v>
      </c>
      <c r="CH7820" s="273">
        <v>0</v>
      </c>
      <c r="CI7820" s="273" t="s">
        <v>80</v>
      </c>
      <c r="CM7820" s="273" t="s">
        <v>73</v>
      </c>
      <c r="CN7820" s="273">
        <v>3</v>
      </c>
    </row>
    <row r="7821" spans="74:92">
      <c r="BV7821" s="273" t="s">
        <v>64</v>
      </c>
      <c r="BW7821" s="273" t="s">
        <v>287</v>
      </c>
      <c r="BX7821" s="273" t="s">
        <v>325</v>
      </c>
      <c r="BY7821" s="273" t="s">
        <v>463</v>
      </c>
      <c r="BZ7821" s="273" t="s">
        <v>167</v>
      </c>
      <c r="CA7821" s="273" t="s">
        <v>168</v>
      </c>
      <c r="CB7821" s="273" t="s">
        <v>353</v>
      </c>
      <c r="CC7821" s="273" t="s">
        <v>354</v>
      </c>
      <c r="CD7821" s="282">
        <v>13</v>
      </c>
      <c r="CE7821" s="274">
        <v>45261</v>
      </c>
      <c r="CF7821" s="273">
        <v>0</v>
      </c>
      <c r="CG7821" s="273" t="s">
        <v>80</v>
      </c>
      <c r="CH7821" s="273">
        <v>0</v>
      </c>
      <c r="CI7821" s="273" t="s">
        <v>80</v>
      </c>
      <c r="CM7821" s="273" t="s">
        <v>73</v>
      </c>
      <c r="CN7821" s="273">
        <v>3</v>
      </c>
    </row>
    <row r="7822" spans="74:92">
      <c r="BV7822" s="273" t="s">
        <v>64</v>
      </c>
      <c r="BW7822" s="273" t="s">
        <v>287</v>
      </c>
      <c r="BX7822" s="273" t="s">
        <v>325</v>
      </c>
      <c r="BY7822" s="273" t="s">
        <v>463</v>
      </c>
      <c r="BZ7822" s="273" t="s">
        <v>167</v>
      </c>
      <c r="CA7822" s="273" t="s">
        <v>168</v>
      </c>
      <c r="CB7822" s="273" t="s">
        <v>313</v>
      </c>
      <c r="CC7822" s="273" t="s">
        <v>314</v>
      </c>
      <c r="CD7822" s="282">
        <v>14</v>
      </c>
      <c r="CE7822" s="274">
        <v>45261</v>
      </c>
      <c r="CF7822" s="273">
        <v>0</v>
      </c>
      <c r="CG7822" s="273" t="s">
        <v>80</v>
      </c>
      <c r="CH7822" s="273">
        <v>0</v>
      </c>
      <c r="CI7822" s="273" t="s">
        <v>80</v>
      </c>
      <c r="CM7822" s="273" t="s">
        <v>73</v>
      </c>
      <c r="CN7822" s="273">
        <v>3</v>
      </c>
    </row>
    <row r="7823" spans="74:92">
      <c r="BV7823" s="273" t="s">
        <v>64</v>
      </c>
      <c r="BW7823" s="273" t="s">
        <v>287</v>
      </c>
      <c r="BX7823" s="273" t="s">
        <v>325</v>
      </c>
      <c r="BY7823" s="273" t="s">
        <v>463</v>
      </c>
      <c r="BZ7823" s="273" t="s">
        <v>204</v>
      </c>
      <c r="CA7823" s="273" t="s">
        <v>205</v>
      </c>
      <c r="CB7823" s="273" t="s">
        <v>206</v>
      </c>
      <c r="CC7823" s="273" t="s">
        <v>207</v>
      </c>
      <c r="CD7823" s="282">
        <v>0</v>
      </c>
      <c r="CE7823" s="274">
        <v>45261</v>
      </c>
      <c r="CG7823" s="273" t="s">
        <v>181</v>
      </c>
      <c r="CI7823" s="273" t="s">
        <v>208</v>
      </c>
      <c r="CJ7823" s="273" t="s">
        <v>209</v>
      </c>
      <c r="CM7823" s="273" t="s">
        <v>73</v>
      </c>
      <c r="CN7823" s="273">
        <v>3</v>
      </c>
    </row>
    <row r="7824" spans="74:92">
      <c r="BV7824" s="273" t="s">
        <v>64</v>
      </c>
      <c r="BW7824" s="273" t="s">
        <v>287</v>
      </c>
      <c r="BX7824" s="273" t="s">
        <v>325</v>
      </c>
      <c r="BY7824" s="273" t="s">
        <v>463</v>
      </c>
      <c r="BZ7824" s="273" t="s">
        <v>86</v>
      </c>
      <c r="CA7824" s="273" t="s">
        <v>87</v>
      </c>
      <c r="CB7824" s="273" t="s">
        <v>179</v>
      </c>
      <c r="CC7824" s="273" t="s">
        <v>180</v>
      </c>
      <c r="CD7824" s="282">
        <v>1</v>
      </c>
      <c r="CE7824" s="274">
        <v>45261</v>
      </c>
      <c r="CG7824" s="273" t="s">
        <v>181</v>
      </c>
      <c r="CI7824" s="273" t="s">
        <v>181</v>
      </c>
      <c r="CJ7824" s="273" t="s">
        <v>1733</v>
      </c>
      <c r="CM7824" s="273" t="s">
        <v>73</v>
      </c>
      <c r="CN7824" s="273">
        <v>3</v>
      </c>
    </row>
    <row r="7825" spans="74:92">
      <c r="BV7825" s="273" t="s">
        <v>64</v>
      </c>
      <c r="BW7825" s="273" t="s">
        <v>287</v>
      </c>
      <c r="BX7825" s="273" t="s">
        <v>325</v>
      </c>
      <c r="BY7825" s="273" t="s">
        <v>463</v>
      </c>
      <c r="BZ7825" s="273" t="s">
        <v>167</v>
      </c>
      <c r="CA7825" s="273" t="s">
        <v>168</v>
      </c>
      <c r="CB7825" s="273" t="s">
        <v>319</v>
      </c>
      <c r="CC7825" s="273" t="s">
        <v>320</v>
      </c>
      <c r="CD7825" s="282">
        <v>15</v>
      </c>
      <c r="CE7825" s="274">
        <v>45261</v>
      </c>
      <c r="CF7825" s="273">
        <v>0</v>
      </c>
      <c r="CG7825" s="273" t="s">
        <v>80</v>
      </c>
      <c r="CH7825" s="273">
        <v>0</v>
      </c>
      <c r="CI7825" s="273" t="s">
        <v>80</v>
      </c>
      <c r="CM7825" s="273" t="s">
        <v>73</v>
      </c>
      <c r="CN7825" s="273">
        <v>3</v>
      </c>
    </row>
    <row r="7826" spans="74:92">
      <c r="BV7826" s="273" t="s">
        <v>64</v>
      </c>
      <c r="BW7826" s="273" t="s">
        <v>287</v>
      </c>
      <c r="BX7826" s="273" t="s">
        <v>325</v>
      </c>
      <c r="BY7826" s="273" t="s">
        <v>463</v>
      </c>
      <c r="BZ7826" s="273" t="s">
        <v>138</v>
      </c>
      <c r="CA7826" s="273" t="s">
        <v>139</v>
      </c>
      <c r="CB7826" s="273" t="s">
        <v>190</v>
      </c>
      <c r="CC7826" s="273" t="s">
        <v>191</v>
      </c>
      <c r="CD7826" s="282">
        <v>8</v>
      </c>
      <c r="CE7826" s="274">
        <v>45261</v>
      </c>
      <c r="CF7826" s="273">
        <v>0</v>
      </c>
      <c r="CG7826" s="273" t="s">
        <v>80</v>
      </c>
      <c r="CH7826" s="273">
        <v>0</v>
      </c>
      <c r="CI7826" s="273" t="s">
        <v>80</v>
      </c>
      <c r="CM7826" s="273" t="s">
        <v>73</v>
      </c>
      <c r="CN7826" s="273">
        <v>3</v>
      </c>
    </row>
    <row r="7827" spans="74:92">
      <c r="BV7827" s="273" t="s">
        <v>64</v>
      </c>
      <c r="BW7827" s="273" t="s">
        <v>287</v>
      </c>
      <c r="BX7827" s="273" t="s">
        <v>325</v>
      </c>
      <c r="BY7827" s="273" t="s">
        <v>463</v>
      </c>
      <c r="BZ7827" s="273" t="s">
        <v>86</v>
      </c>
      <c r="CA7827" s="273" t="s">
        <v>87</v>
      </c>
      <c r="CB7827" s="273" t="s">
        <v>233</v>
      </c>
      <c r="CC7827" s="273" t="s">
        <v>234</v>
      </c>
      <c r="CD7827" s="282">
        <v>1</v>
      </c>
      <c r="CE7827" s="274">
        <v>45261</v>
      </c>
      <c r="CG7827" s="273" t="s">
        <v>181</v>
      </c>
      <c r="CI7827" s="273" t="s">
        <v>181</v>
      </c>
      <c r="CJ7827" s="273" t="s">
        <v>1602</v>
      </c>
      <c r="CM7827" s="273" t="s">
        <v>73</v>
      </c>
      <c r="CN7827" s="273">
        <v>3</v>
      </c>
    </row>
    <row r="7828" spans="74:92">
      <c r="BV7828" s="273" t="s">
        <v>64</v>
      </c>
      <c r="BW7828" s="273" t="s">
        <v>287</v>
      </c>
      <c r="BX7828" s="273" t="s">
        <v>325</v>
      </c>
      <c r="BY7828" s="273" t="s">
        <v>463</v>
      </c>
      <c r="BZ7828" s="273" t="s">
        <v>86</v>
      </c>
      <c r="CA7828" s="273" t="s">
        <v>87</v>
      </c>
      <c r="CB7828" s="273" t="s">
        <v>217</v>
      </c>
      <c r="CC7828" s="273" t="s">
        <v>218</v>
      </c>
      <c r="CD7828" s="282">
        <v>2</v>
      </c>
      <c r="CE7828" s="274">
        <v>45261</v>
      </c>
      <c r="CG7828" s="273" t="s">
        <v>181</v>
      </c>
      <c r="CI7828" s="273" t="s">
        <v>181</v>
      </c>
      <c r="CJ7828" s="273" t="s">
        <v>1156</v>
      </c>
      <c r="CM7828" s="273" t="s">
        <v>73</v>
      </c>
      <c r="CN7828" s="273">
        <v>3</v>
      </c>
    </row>
    <row r="7829" spans="74:92">
      <c r="BV7829" s="273" t="s">
        <v>64</v>
      </c>
      <c r="BW7829" s="273" t="s">
        <v>287</v>
      </c>
      <c r="BX7829" s="273" t="s">
        <v>325</v>
      </c>
      <c r="BY7829" s="273" t="s">
        <v>463</v>
      </c>
      <c r="BZ7829" s="273" t="s">
        <v>86</v>
      </c>
      <c r="CA7829" s="273" t="s">
        <v>87</v>
      </c>
      <c r="CB7829" s="273" t="s">
        <v>225</v>
      </c>
      <c r="CC7829" s="273" t="s">
        <v>226</v>
      </c>
      <c r="CD7829" s="282">
        <v>5</v>
      </c>
      <c r="CE7829" s="274">
        <v>45261</v>
      </c>
      <c r="CF7829" s="273">
        <v>353</v>
      </c>
      <c r="CG7829" s="273" t="s">
        <v>80</v>
      </c>
      <c r="CH7829" s="273">
        <v>353</v>
      </c>
      <c r="CI7829" s="273" t="s">
        <v>80</v>
      </c>
      <c r="CM7829" s="273" t="s">
        <v>73</v>
      </c>
      <c r="CN7829" s="273">
        <v>3</v>
      </c>
    </row>
    <row r="7830" spans="74:92">
      <c r="BV7830" s="273" t="s">
        <v>64</v>
      </c>
      <c r="BW7830" s="273" t="s">
        <v>287</v>
      </c>
      <c r="BX7830" s="273" t="s">
        <v>325</v>
      </c>
      <c r="BY7830" s="273" t="s">
        <v>469</v>
      </c>
      <c r="BZ7830" s="273" t="s">
        <v>86</v>
      </c>
      <c r="CA7830" s="273" t="s">
        <v>87</v>
      </c>
      <c r="CB7830" s="273" t="s">
        <v>225</v>
      </c>
      <c r="CC7830" s="273" t="s">
        <v>226</v>
      </c>
      <c r="CD7830" s="282">
        <v>5</v>
      </c>
      <c r="CE7830" s="274">
        <v>44927</v>
      </c>
      <c r="CF7830" s="273">
        <v>0</v>
      </c>
      <c r="CG7830" s="273" t="s">
        <v>80</v>
      </c>
      <c r="CH7830" s="273">
        <v>0</v>
      </c>
      <c r="CI7830" s="273" t="s">
        <v>80</v>
      </c>
      <c r="CM7830" s="273" t="s">
        <v>73</v>
      </c>
      <c r="CN7830" s="273">
        <v>3</v>
      </c>
    </row>
    <row r="7831" spans="74:92">
      <c r="BV7831" s="273" t="s">
        <v>64</v>
      </c>
      <c r="BW7831" s="273" t="s">
        <v>287</v>
      </c>
      <c r="BX7831" s="273" t="s">
        <v>325</v>
      </c>
      <c r="BY7831" s="273" t="s">
        <v>469</v>
      </c>
      <c r="BZ7831" s="273" t="s">
        <v>86</v>
      </c>
      <c r="CA7831" s="273" t="s">
        <v>87</v>
      </c>
      <c r="CB7831" s="273" t="s">
        <v>217</v>
      </c>
      <c r="CC7831" s="273" t="s">
        <v>218</v>
      </c>
      <c r="CD7831" s="282">
        <v>2</v>
      </c>
      <c r="CE7831" s="274">
        <v>44927</v>
      </c>
      <c r="CG7831" s="273" t="s">
        <v>181</v>
      </c>
      <c r="CI7831" s="273" t="s">
        <v>181</v>
      </c>
      <c r="CJ7831" s="273" t="s">
        <v>1232</v>
      </c>
      <c r="CM7831" s="273" t="s">
        <v>73</v>
      </c>
      <c r="CN7831" s="273">
        <v>3</v>
      </c>
    </row>
    <row r="7832" spans="74:92">
      <c r="BV7832" s="273" t="s">
        <v>64</v>
      </c>
      <c r="BW7832" s="273" t="s">
        <v>287</v>
      </c>
      <c r="BX7832" s="273" t="s">
        <v>325</v>
      </c>
      <c r="BY7832" s="273" t="s">
        <v>469</v>
      </c>
      <c r="BZ7832" s="273" t="s">
        <v>86</v>
      </c>
      <c r="CA7832" s="273" t="s">
        <v>87</v>
      </c>
      <c r="CB7832" s="273" t="s">
        <v>233</v>
      </c>
      <c r="CC7832" s="273" t="s">
        <v>234</v>
      </c>
      <c r="CD7832" s="282">
        <v>1</v>
      </c>
      <c r="CE7832" s="274">
        <v>44927</v>
      </c>
      <c r="CG7832" s="273" t="s">
        <v>181</v>
      </c>
      <c r="CI7832" s="273" t="s">
        <v>181</v>
      </c>
      <c r="CJ7832" s="273" t="s">
        <v>1541</v>
      </c>
      <c r="CM7832" s="273" t="s">
        <v>73</v>
      </c>
      <c r="CN7832" s="273">
        <v>3</v>
      </c>
    </row>
    <row r="7833" spans="74:92">
      <c r="BV7833" s="273" t="s">
        <v>64</v>
      </c>
      <c r="BW7833" s="273" t="s">
        <v>287</v>
      </c>
      <c r="BX7833" s="273" t="s">
        <v>325</v>
      </c>
      <c r="BY7833" s="273" t="s">
        <v>469</v>
      </c>
      <c r="BZ7833" s="273" t="s">
        <v>138</v>
      </c>
      <c r="CA7833" s="273" t="s">
        <v>139</v>
      </c>
      <c r="CB7833" s="273" t="s">
        <v>190</v>
      </c>
      <c r="CC7833" s="273" t="s">
        <v>191</v>
      </c>
      <c r="CD7833" s="282">
        <v>8</v>
      </c>
      <c r="CE7833" s="274">
        <v>44927</v>
      </c>
      <c r="CF7833" s="273">
        <v>0</v>
      </c>
      <c r="CG7833" s="273" t="s">
        <v>80</v>
      </c>
      <c r="CH7833" s="273">
        <v>0</v>
      </c>
      <c r="CI7833" s="273" t="s">
        <v>80</v>
      </c>
      <c r="CM7833" s="273" t="s">
        <v>73</v>
      </c>
      <c r="CN7833" s="273">
        <v>3</v>
      </c>
    </row>
    <row r="7834" spans="74:92">
      <c r="BV7834" s="273" t="s">
        <v>64</v>
      </c>
      <c r="BW7834" s="273" t="s">
        <v>287</v>
      </c>
      <c r="BX7834" s="273" t="s">
        <v>325</v>
      </c>
      <c r="BY7834" s="273" t="s">
        <v>469</v>
      </c>
      <c r="BZ7834" s="273" t="s">
        <v>167</v>
      </c>
      <c r="CA7834" s="273" t="s">
        <v>168</v>
      </c>
      <c r="CB7834" s="273" t="s">
        <v>319</v>
      </c>
      <c r="CC7834" s="273" t="s">
        <v>320</v>
      </c>
      <c r="CD7834" s="282">
        <v>15</v>
      </c>
      <c r="CE7834" s="274">
        <v>44927</v>
      </c>
      <c r="CF7834" s="273">
        <v>0</v>
      </c>
      <c r="CG7834" s="273" t="s">
        <v>80</v>
      </c>
      <c r="CH7834" s="273">
        <v>0</v>
      </c>
      <c r="CI7834" s="273" t="s">
        <v>80</v>
      </c>
      <c r="CM7834" s="273" t="s">
        <v>73</v>
      </c>
      <c r="CN7834" s="273">
        <v>3</v>
      </c>
    </row>
    <row r="7835" spans="74:92">
      <c r="BV7835" s="273" t="s">
        <v>64</v>
      </c>
      <c r="BW7835" s="273" t="s">
        <v>287</v>
      </c>
      <c r="BX7835" s="273" t="s">
        <v>325</v>
      </c>
      <c r="BY7835" s="273" t="s">
        <v>469</v>
      </c>
      <c r="BZ7835" s="273" t="s">
        <v>86</v>
      </c>
      <c r="CA7835" s="273" t="s">
        <v>87</v>
      </c>
      <c r="CB7835" s="273" t="s">
        <v>179</v>
      </c>
      <c r="CC7835" s="273" t="s">
        <v>180</v>
      </c>
      <c r="CD7835" s="282">
        <v>1</v>
      </c>
      <c r="CE7835" s="274">
        <v>44927</v>
      </c>
      <c r="CG7835" s="273" t="s">
        <v>181</v>
      </c>
      <c r="CI7835" s="273" t="s">
        <v>181</v>
      </c>
      <c r="CJ7835" s="273" t="s">
        <v>1834</v>
      </c>
      <c r="CM7835" s="273" t="s">
        <v>73</v>
      </c>
      <c r="CN7835" s="273">
        <v>3</v>
      </c>
    </row>
    <row r="7836" spans="74:92">
      <c r="BV7836" s="273" t="s">
        <v>64</v>
      </c>
      <c r="BW7836" s="273" t="s">
        <v>287</v>
      </c>
      <c r="BX7836" s="273" t="s">
        <v>325</v>
      </c>
      <c r="BY7836" s="273" t="s">
        <v>469</v>
      </c>
      <c r="BZ7836" s="273" t="s">
        <v>204</v>
      </c>
      <c r="CA7836" s="273" t="s">
        <v>205</v>
      </c>
      <c r="CB7836" s="273" t="s">
        <v>206</v>
      </c>
      <c r="CC7836" s="273" t="s">
        <v>207</v>
      </c>
      <c r="CD7836" s="282">
        <v>0</v>
      </c>
      <c r="CE7836" s="274">
        <v>44927</v>
      </c>
      <c r="CG7836" s="273" t="s">
        <v>181</v>
      </c>
      <c r="CI7836" s="273" t="s">
        <v>208</v>
      </c>
      <c r="CJ7836" s="273" t="s">
        <v>209</v>
      </c>
      <c r="CM7836" s="273" t="s">
        <v>73</v>
      </c>
      <c r="CN7836" s="273">
        <v>3</v>
      </c>
    </row>
    <row r="7837" spans="74:92">
      <c r="BV7837" s="273" t="s">
        <v>64</v>
      </c>
      <c r="BW7837" s="273" t="s">
        <v>287</v>
      </c>
      <c r="BX7837" s="273" t="s">
        <v>325</v>
      </c>
      <c r="BY7837" s="273" t="s">
        <v>469</v>
      </c>
      <c r="BZ7837" s="273" t="s">
        <v>167</v>
      </c>
      <c r="CA7837" s="273" t="s">
        <v>168</v>
      </c>
      <c r="CB7837" s="273" t="s">
        <v>313</v>
      </c>
      <c r="CC7837" s="273" t="s">
        <v>314</v>
      </c>
      <c r="CD7837" s="282">
        <v>14</v>
      </c>
      <c r="CE7837" s="274">
        <v>44927</v>
      </c>
      <c r="CF7837" s="273">
        <v>0</v>
      </c>
      <c r="CG7837" s="273" t="s">
        <v>80</v>
      </c>
      <c r="CH7837" s="273">
        <v>0</v>
      </c>
      <c r="CI7837" s="273" t="s">
        <v>80</v>
      </c>
      <c r="CM7837" s="273" t="s">
        <v>73</v>
      </c>
      <c r="CN7837" s="273">
        <v>3</v>
      </c>
    </row>
    <row r="7838" spans="74:92">
      <c r="BV7838" s="273" t="s">
        <v>64</v>
      </c>
      <c r="BW7838" s="273" t="s">
        <v>287</v>
      </c>
      <c r="BX7838" s="273" t="s">
        <v>325</v>
      </c>
      <c r="BY7838" s="273" t="s">
        <v>469</v>
      </c>
      <c r="BZ7838" s="273" t="s">
        <v>167</v>
      </c>
      <c r="CA7838" s="273" t="s">
        <v>168</v>
      </c>
      <c r="CB7838" s="273" t="s">
        <v>353</v>
      </c>
      <c r="CC7838" s="273" t="s">
        <v>354</v>
      </c>
      <c r="CD7838" s="282">
        <v>13</v>
      </c>
      <c r="CE7838" s="274">
        <v>44927</v>
      </c>
      <c r="CF7838" s="273">
        <v>0</v>
      </c>
      <c r="CG7838" s="273" t="s">
        <v>80</v>
      </c>
      <c r="CH7838" s="273">
        <v>0</v>
      </c>
      <c r="CI7838" s="273" t="s">
        <v>80</v>
      </c>
      <c r="CM7838" s="273" t="s">
        <v>73</v>
      </c>
      <c r="CN7838" s="273">
        <v>3</v>
      </c>
    </row>
    <row r="7839" spans="74:92">
      <c r="BV7839" s="273" t="s">
        <v>64</v>
      </c>
      <c r="BW7839" s="273" t="s">
        <v>287</v>
      </c>
      <c r="BX7839" s="273" t="s">
        <v>325</v>
      </c>
      <c r="BY7839" s="273" t="s">
        <v>469</v>
      </c>
      <c r="BZ7839" s="273" t="s">
        <v>151</v>
      </c>
      <c r="CA7839" s="273" t="s">
        <v>152</v>
      </c>
      <c r="CB7839" s="273" t="s">
        <v>161</v>
      </c>
      <c r="CC7839" s="273" t="s">
        <v>162</v>
      </c>
      <c r="CD7839" s="282">
        <v>11</v>
      </c>
      <c r="CE7839" s="274">
        <v>44927</v>
      </c>
      <c r="CF7839" s="273">
        <v>0</v>
      </c>
      <c r="CG7839" s="273" t="s">
        <v>80</v>
      </c>
      <c r="CH7839" s="273">
        <v>0</v>
      </c>
      <c r="CI7839" s="273" t="s">
        <v>80</v>
      </c>
      <c r="CM7839" s="273" t="s">
        <v>73</v>
      </c>
      <c r="CN7839" s="273">
        <v>3</v>
      </c>
    </row>
    <row r="7840" spans="74:92">
      <c r="BV7840" s="273" t="s">
        <v>64</v>
      </c>
      <c r="BW7840" s="273" t="s">
        <v>287</v>
      </c>
      <c r="BX7840" s="273" t="s">
        <v>325</v>
      </c>
      <c r="BY7840" s="273" t="s">
        <v>469</v>
      </c>
      <c r="BZ7840" s="273" t="s">
        <v>167</v>
      </c>
      <c r="CA7840" s="273" t="s">
        <v>168</v>
      </c>
      <c r="CB7840" s="273" t="s">
        <v>169</v>
      </c>
      <c r="CC7840" s="273" t="s">
        <v>170</v>
      </c>
      <c r="CD7840" s="282">
        <v>12</v>
      </c>
      <c r="CE7840" s="274">
        <v>44927</v>
      </c>
      <c r="CF7840" s="273">
        <v>0</v>
      </c>
      <c r="CG7840" s="273" t="s">
        <v>80</v>
      </c>
      <c r="CH7840" s="273">
        <v>0</v>
      </c>
      <c r="CI7840" s="273" t="s">
        <v>80</v>
      </c>
      <c r="CM7840" s="273" t="s">
        <v>73</v>
      </c>
      <c r="CN7840" s="273">
        <v>3</v>
      </c>
    </row>
    <row r="7841" spans="74:92">
      <c r="BV7841" s="273" t="s">
        <v>64</v>
      </c>
      <c r="BW7841" s="273" t="s">
        <v>287</v>
      </c>
      <c r="BX7841" s="273" t="s">
        <v>325</v>
      </c>
      <c r="BY7841" s="273" t="s">
        <v>469</v>
      </c>
      <c r="BZ7841" s="273" t="s">
        <v>138</v>
      </c>
      <c r="CA7841" s="273" t="s">
        <v>139</v>
      </c>
      <c r="CB7841" s="273" t="s">
        <v>140</v>
      </c>
      <c r="CC7841" s="273" t="s">
        <v>141</v>
      </c>
      <c r="CD7841" s="282">
        <v>9</v>
      </c>
      <c r="CE7841" s="274">
        <v>44927</v>
      </c>
      <c r="CF7841" s="273">
        <v>0</v>
      </c>
      <c r="CG7841" s="273" t="s">
        <v>80</v>
      </c>
      <c r="CH7841" s="273">
        <v>0</v>
      </c>
      <c r="CI7841" s="273" t="s">
        <v>80</v>
      </c>
      <c r="CM7841" s="273" t="s">
        <v>73</v>
      </c>
      <c r="CN7841" s="273">
        <v>3</v>
      </c>
    </row>
    <row r="7842" spans="74:92">
      <c r="BV7842" s="273" t="s">
        <v>64</v>
      </c>
      <c r="BW7842" s="273" t="s">
        <v>287</v>
      </c>
      <c r="BX7842" s="273" t="s">
        <v>325</v>
      </c>
      <c r="BY7842" s="273" t="s">
        <v>469</v>
      </c>
      <c r="BZ7842" s="273" t="s">
        <v>151</v>
      </c>
      <c r="CA7842" s="273" t="s">
        <v>152</v>
      </c>
      <c r="CB7842" s="273" t="s">
        <v>153</v>
      </c>
      <c r="CC7842" s="273" t="s">
        <v>154</v>
      </c>
      <c r="CD7842" s="282">
        <v>10</v>
      </c>
      <c r="CE7842" s="274">
        <v>44927</v>
      </c>
      <c r="CF7842" s="273">
        <v>0</v>
      </c>
      <c r="CG7842" s="273" t="s">
        <v>80</v>
      </c>
      <c r="CH7842" s="273">
        <v>0</v>
      </c>
      <c r="CI7842" s="273" t="s">
        <v>80</v>
      </c>
      <c r="CM7842" s="273" t="s">
        <v>73</v>
      </c>
      <c r="CN7842" s="273">
        <v>3</v>
      </c>
    </row>
    <row r="7843" spans="74:92">
      <c r="BV7843" s="273" t="s">
        <v>64</v>
      </c>
      <c r="BW7843" s="273" t="s">
        <v>287</v>
      </c>
      <c r="BX7843" s="273" t="s">
        <v>325</v>
      </c>
      <c r="BY7843" s="273" t="s">
        <v>469</v>
      </c>
      <c r="BZ7843" s="273" t="s">
        <v>110</v>
      </c>
      <c r="CA7843" s="273" t="s">
        <v>111</v>
      </c>
      <c r="CB7843" s="273" t="s">
        <v>117</v>
      </c>
      <c r="CC7843" s="273" t="s">
        <v>118</v>
      </c>
      <c r="CD7843" s="282">
        <v>5</v>
      </c>
      <c r="CE7843" s="274">
        <v>44927</v>
      </c>
      <c r="CI7843" s="273" t="s">
        <v>104</v>
      </c>
      <c r="CM7843" s="273" t="s">
        <v>73</v>
      </c>
      <c r="CN7843" s="273">
        <v>3</v>
      </c>
    </row>
    <row r="7844" spans="74:92">
      <c r="BV7844" s="273" t="s">
        <v>64</v>
      </c>
      <c r="BW7844" s="273" t="s">
        <v>287</v>
      </c>
      <c r="BX7844" s="273" t="s">
        <v>325</v>
      </c>
      <c r="BY7844" s="273" t="s">
        <v>469</v>
      </c>
      <c r="BZ7844" s="273" t="s">
        <v>126</v>
      </c>
      <c r="CA7844" s="273" t="s">
        <v>127</v>
      </c>
      <c r="CB7844" s="273" t="s">
        <v>133</v>
      </c>
      <c r="CC7844" s="273" t="s">
        <v>134</v>
      </c>
      <c r="CD7844" s="282">
        <v>7</v>
      </c>
      <c r="CE7844" s="274">
        <v>44927</v>
      </c>
      <c r="CI7844" s="273" t="s">
        <v>104</v>
      </c>
      <c r="CM7844" s="273" t="s">
        <v>73</v>
      </c>
      <c r="CN7844" s="273">
        <v>3</v>
      </c>
    </row>
    <row r="7845" spans="74:92">
      <c r="BV7845" s="273" t="s">
        <v>64</v>
      </c>
      <c r="BW7845" s="273" t="s">
        <v>287</v>
      </c>
      <c r="BX7845" s="273" t="s">
        <v>325</v>
      </c>
      <c r="BY7845" s="273" t="s">
        <v>469</v>
      </c>
      <c r="BZ7845" s="273" t="s">
        <v>126</v>
      </c>
      <c r="CA7845" s="273" t="s">
        <v>127</v>
      </c>
      <c r="CB7845" s="273" t="s">
        <v>128</v>
      </c>
      <c r="CC7845" s="273" t="s">
        <v>129</v>
      </c>
      <c r="CD7845" s="282">
        <v>6</v>
      </c>
      <c r="CE7845" s="274">
        <v>44927</v>
      </c>
      <c r="CI7845" s="273" t="s">
        <v>80</v>
      </c>
      <c r="CM7845" s="273" t="s">
        <v>73</v>
      </c>
      <c r="CN7845" s="273">
        <v>3</v>
      </c>
    </row>
    <row r="7846" spans="74:92">
      <c r="BV7846" s="273" t="s">
        <v>64</v>
      </c>
      <c r="BW7846" s="273" t="s">
        <v>287</v>
      </c>
      <c r="BX7846" s="273" t="s">
        <v>325</v>
      </c>
      <c r="BY7846" s="273" t="s">
        <v>469</v>
      </c>
      <c r="BZ7846" s="273" t="s">
        <v>110</v>
      </c>
      <c r="CA7846" s="273" t="s">
        <v>111</v>
      </c>
      <c r="CB7846" s="273" t="s">
        <v>112</v>
      </c>
      <c r="CC7846" s="273" t="s">
        <v>113</v>
      </c>
      <c r="CD7846" s="282">
        <v>4</v>
      </c>
      <c r="CE7846" s="274">
        <v>44927</v>
      </c>
      <c r="CI7846" s="273" t="s">
        <v>80</v>
      </c>
      <c r="CM7846" s="273" t="s">
        <v>73</v>
      </c>
      <c r="CN7846" s="273">
        <v>3</v>
      </c>
    </row>
    <row r="7847" spans="74:92">
      <c r="BV7847" s="273" t="s">
        <v>64</v>
      </c>
      <c r="BW7847" s="273" t="s">
        <v>287</v>
      </c>
      <c r="BX7847" s="273" t="s">
        <v>325</v>
      </c>
      <c r="BY7847" s="273" t="s">
        <v>469</v>
      </c>
      <c r="BZ7847" s="273" t="s">
        <v>86</v>
      </c>
      <c r="CA7847" s="273" t="s">
        <v>87</v>
      </c>
      <c r="CB7847" s="273" t="s">
        <v>101</v>
      </c>
      <c r="CC7847" s="273" t="s">
        <v>102</v>
      </c>
      <c r="CD7847" s="282">
        <v>4</v>
      </c>
      <c r="CE7847" s="274">
        <v>44927</v>
      </c>
      <c r="CF7847" s="273">
        <v>971.53833329999998</v>
      </c>
      <c r="CG7847" s="273" t="s">
        <v>2298</v>
      </c>
      <c r="CH7847" s="273">
        <v>1035.1255172144799</v>
      </c>
      <c r="CI7847" s="273" t="s">
        <v>104</v>
      </c>
      <c r="CM7847" s="273" t="s">
        <v>73</v>
      </c>
      <c r="CN7847" s="273">
        <v>3</v>
      </c>
    </row>
    <row r="7848" spans="74:92">
      <c r="BV7848" s="273" t="s">
        <v>64</v>
      </c>
      <c r="BW7848" s="273" t="s">
        <v>287</v>
      </c>
      <c r="BX7848" s="273" t="s">
        <v>325</v>
      </c>
      <c r="BY7848" s="273" t="s">
        <v>469</v>
      </c>
      <c r="BZ7848" s="273" t="s">
        <v>86</v>
      </c>
      <c r="CA7848" s="273" t="s">
        <v>87</v>
      </c>
      <c r="CB7848" s="273" t="s">
        <v>88</v>
      </c>
      <c r="CC7848" s="273" t="s">
        <v>89</v>
      </c>
      <c r="CD7848" s="282">
        <v>3</v>
      </c>
      <c r="CE7848" s="274">
        <v>44927</v>
      </c>
      <c r="CF7848" s="273">
        <v>327.83</v>
      </c>
      <c r="CG7848" s="273" t="s">
        <v>80</v>
      </c>
      <c r="CH7848" s="273">
        <v>327.83</v>
      </c>
      <c r="CI7848" s="273" t="s">
        <v>80</v>
      </c>
      <c r="CM7848" s="273" t="s">
        <v>73</v>
      </c>
      <c r="CN7848" s="273">
        <v>3</v>
      </c>
    </row>
    <row r="7849" spans="74:92">
      <c r="BV7849" s="273" t="s">
        <v>64</v>
      </c>
      <c r="BW7849" s="273" t="s">
        <v>287</v>
      </c>
      <c r="BX7849" s="273" t="s">
        <v>325</v>
      </c>
      <c r="BY7849" s="273" t="s">
        <v>469</v>
      </c>
      <c r="BZ7849" s="273" t="s">
        <v>86</v>
      </c>
      <c r="CA7849" s="273" t="s">
        <v>87</v>
      </c>
      <c r="CB7849" s="273" t="s">
        <v>88</v>
      </c>
      <c r="CC7849" s="273" t="s">
        <v>89</v>
      </c>
      <c r="CD7849" s="282">
        <v>3</v>
      </c>
      <c r="CE7849" s="274">
        <v>44958</v>
      </c>
      <c r="CF7849" s="273">
        <v>327.83</v>
      </c>
      <c r="CG7849" s="273" t="s">
        <v>80</v>
      </c>
      <c r="CH7849" s="273">
        <v>327.83</v>
      </c>
      <c r="CI7849" s="273" t="s">
        <v>80</v>
      </c>
      <c r="CM7849" s="273" t="s">
        <v>73</v>
      </c>
      <c r="CN7849" s="273">
        <v>3</v>
      </c>
    </row>
    <row r="7850" spans="74:92">
      <c r="BV7850" s="273" t="s">
        <v>64</v>
      </c>
      <c r="BW7850" s="273" t="s">
        <v>287</v>
      </c>
      <c r="BX7850" s="273" t="s">
        <v>325</v>
      </c>
      <c r="BY7850" s="273" t="s">
        <v>469</v>
      </c>
      <c r="BZ7850" s="273" t="s">
        <v>86</v>
      </c>
      <c r="CA7850" s="273" t="s">
        <v>87</v>
      </c>
      <c r="CB7850" s="273" t="s">
        <v>101</v>
      </c>
      <c r="CC7850" s="273" t="s">
        <v>102</v>
      </c>
      <c r="CD7850" s="282">
        <v>4</v>
      </c>
      <c r="CE7850" s="274">
        <v>44958</v>
      </c>
      <c r="CF7850" s="273">
        <v>971.53833329999998</v>
      </c>
      <c r="CG7850" s="273" t="s">
        <v>2298</v>
      </c>
      <c r="CH7850" s="273">
        <v>1035.1255172144799</v>
      </c>
      <c r="CI7850" s="273" t="s">
        <v>104</v>
      </c>
      <c r="CM7850" s="273" t="s">
        <v>73</v>
      </c>
      <c r="CN7850" s="273">
        <v>3</v>
      </c>
    </row>
    <row r="7851" spans="74:92">
      <c r="BV7851" s="273" t="s">
        <v>64</v>
      </c>
      <c r="BW7851" s="273" t="s">
        <v>287</v>
      </c>
      <c r="BX7851" s="273" t="s">
        <v>325</v>
      </c>
      <c r="BY7851" s="273" t="s">
        <v>469</v>
      </c>
      <c r="BZ7851" s="273" t="s">
        <v>110</v>
      </c>
      <c r="CA7851" s="273" t="s">
        <v>111</v>
      </c>
      <c r="CB7851" s="273" t="s">
        <v>112</v>
      </c>
      <c r="CC7851" s="273" t="s">
        <v>113</v>
      </c>
      <c r="CD7851" s="282">
        <v>4</v>
      </c>
      <c r="CE7851" s="274">
        <v>44958</v>
      </c>
      <c r="CI7851" s="273" t="s">
        <v>80</v>
      </c>
      <c r="CM7851" s="273" t="s">
        <v>73</v>
      </c>
      <c r="CN7851" s="273">
        <v>3</v>
      </c>
    </row>
    <row r="7852" spans="74:92">
      <c r="BV7852" s="273" t="s">
        <v>64</v>
      </c>
      <c r="BW7852" s="273" t="s">
        <v>287</v>
      </c>
      <c r="BX7852" s="273" t="s">
        <v>325</v>
      </c>
      <c r="BY7852" s="273" t="s">
        <v>469</v>
      </c>
      <c r="BZ7852" s="273" t="s">
        <v>126</v>
      </c>
      <c r="CA7852" s="273" t="s">
        <v>127</v>
      </c>
      <c r="CB7852" s="273" t="s">
        <v>128</v>
      </c>
      <c r="CC7852" s="273" t="s">
        <v>129</v>
      </c>
      <c r="CD7852" s="282">
        <v>6</v>
      </c>
      <c r="CE7852" s="274">
        <v>44958</v>
      </c>
      <c r="CI7852" s="273" t="s">
        <v>80</v>
      </c>
      <c r="CM7852" s="273" t="s">
        <v>73</v>
      </c>
      <c r="CN7852" s="273">
        <v>3</v>
      </c>
    </row>
    <row r="7853" spans="74:92">
      <c r="BV7853" s="273" t="s">
        <v>64</v>
      </c>
      <c r="BW7853" s="273" t="s">
        <v>287</v>
      </c>
      <c r="BX7853" s="273" t="s">
        <v>325</v>
      </c>
      <c r="BY7853" s="273" t="s">
        <v>469</v>
      </c>
      <c r="BZ7853" s="273" t="s">
        <v>126</v>
      </c>
      <c r="CA7853" s="273" t="s">
        <v>127</v>
      </c>
      <c r="CB7853" s="273" t="s">
        <v>133</v>
      </c>
      <c r="CC7853" s="273" t="s">
        <v>134</v>
      </c>
      <c r="CD7853" s="282">
        <v>7</v>
      </c>
      <c r="CE7853" s="274">
        <v>44958</v>
      </c>
      <c r="CI7853" s="273" t="s">
        <v>104</v>
      </c>
      <c r="CM7853" s="273" t="s">
        <v>73</v>
      </c>
      <c r="CN7853" s="273">
        <v>3</v>
      </c>
    </row>
    <row r="7854" spans="74:92">
      <c r="BV7854" s="273" t="s">
        <v>64</v>
      </c>
      <c r="BW7854" s="273" t="s">
        <v>287</v>
      </c>
      <c r="BX7854" s="273" t="s">
        <v>325</v>
      </c>
      <c r="BY7854" s="273" t="s">
        <v>469</v>
      </c>
      <c r="BZ7854" s="273" t="s">
        <v>110</v>
      </c>
      <c r="CA7854" s="273" t="s">
        <v>111</v>
      </c>
      <c r="CB7854" s="273" t="s">
        <v>117</v>
      </c>
      <c r="CC7854" s="273" t="s">
        <v>118</v>
      </c>
      <c r="CD7854" s="282">
        <v>5</v>
      </c>
      <c r="CE7854" s="274">
        <v>44958</v>
      </c>
      <c r="CI7854" s="273" t="s">
        <v>104</v>
      </c>
      <c r="CM7854" s="273" t="s">
        <v>73</v>
      </c>
      <c r="CN7854" s="273">
        <v>3</v>
      </c>
    </row>
    <row r="7855" spans="74:92">
      <c r="BV7855" s="273" t="s">
        <v>64</v>
      </c>
      <c r="BW7855" s="273" t="s">
        <v>287</v>
      </c>
      <c r="BX7855" s="273" t="s">
        <v>325</v>
      </c>
      <c r="BY7855" s="273" t="s">
        <v>469</v>
      </c>
      <c r="BZ7855" s="273" t="s">
        <v>151</v>
      </c>
      <c r="CA7855" s="273" t="s">
        <v>152</v>
      </c>
      <c r="CB7855" s="273" t="s">
        <v>153</v>
      </c>
      <c r="CC7855" s="273" t="s">
        <v>154</v>
      </c>
      <c r="CD7855" s="282">
        <v>10</v>
      </c>
      <c r="CE7855" s="274">
        <v>44958</v>
      </c>
      <c r="CF7855" s="273">
        <v>0</v>
      </c>
      <c r="CG7855" s="273" t="s">
        <v>80</v>
      </c>
      <c r="CH7855" s="273">
        <v>0</v>
      </c>
      <c r="CI7855" s="273" t="s">
        <v>80</v>
      </c>
      <c r="CM7855" s="273" t="s">
        <v>73</v>
      </c>
      <c r="CN7855" s="273">
        <v>3</v>
      </c>
    </row>
    <row r="7856" spans="74:92">
      <c r="BV7856" s="273" t="s">
        <v>64</v>
      </c>
      <c r="BW7856" s="273" t="s">
        <v>287</v>
      </c>
      <c r="BX7856" s="273" t="s">
        <v>325</v>
      </c>
      <c r="BY7856" s="273" t="s">
        <v>469</v>
      </c>
      <c r="BZ7856" s="273" t="s">
        <v>138</v>
      </c>
      <c r="CA7856" s="273" t="s">
        <v>139</v>
      </c>
      <c r="CB7856" s="273" t="s">
        <v>140</v>
      </c>
      <c r="CC7856" s="273" t="s">
        <v>141</v>
      </c>
      <c r="CD7856" s="282">
        <v>9</v>
      </c>
      <c r="CE7856" s="274">
        <v>44958</v>
      </c>
      <c r="CF7856" s="273">
        <v>0</v>
      </c>
      <c r="CG7856" s="273" t="s">
        <v>80</v>
      </c>
      <c r="CH7856" s="273">
        <v>0</v>
      </c>
      <c r="CI7856" s="273" t="s">
        <v>80</v>
      </c>
      <c r="CM7856" s="273" t="s">
        <v>73</v>
      </c>
      <c r="CN7856" s="273">
        <v>3</v>
      </c>
    </row>
    <row r="7857" spans="74:92">
      <c r="BV7857" s="273" t="s">
        <v>64</v>
      </c>
      <c r="BW7857" s="273" t="s">
        <v>287</v>
      </c>
      <c r="BX7857" s="273" t="s">
        <v>325</v>
      </c>
      <c r="BY7857" s="273" t="s">
        <v>469</v>
      </c>
      <c r="BZ7857" s="273" t="s">
        <v>167</v>
      </c>
      <c r="CA7857" s="273" t="s">
        <v>168</v>
      </c>
      <c r="CB7857" s="273" t="s">
        <v>169</v>
      </c>
      <c r="CC7857" s="273" t="s">
        <v>170</v>
      </c>
      <c r="CD7857" s="282">
        <v>12</v>
      </c>
      <c r="CE7857" s="274">
        <v>44958</v>
      </c>
      <c r="CF7857" s="273">
        <v>0</v>
      </c>
      <c r="CG7857" s="273" t="s">
        <v>80</v>
      </c>
      <c r="CH7857" s="273">
        <v>0</v>
      </c>
      <c r="CI7857" s="273" t="s">
        <v>80</v>
      </c>
      <c r="CM7857" s="273" t="s">
        <v>73</v>
      </c>
      <c r="CN7857" s="273">
        <v>3</v>
      </c>
    </row>
    <row r="7858" spans="74:92">
      <c r="BV7858" s="273" t="s">
        <v>64</v>
      </c>
      <c r="BW7858" s="273" t="s">
        <v>287</v>
      </c>
      <c r="BX7858" s="273" t="s">
        <v>325</v>
      </c>
      <c r="BY7858" s="273" t="s">
        <v>469</v>
      </c>
      <c r="BZ7858" s="273" t="s">
        <v>151</v>
      </c>
      <c r="CA7858" s="273" t="s">
        <v>152</v>
      </c>
      <c r="CB7858" s="273" t="s">
        <v>161</v>
      </c>
      <c r="CC7858" s="273" t="s">
        <v>162</v>
      </c>
      <c r="CD7858" s="282">
        <v>11</v>
      </c>
      <c r="CE7858" s="274">
        <v>44958</v>
      </c>
      <c r="CF7858" s="273">
        <v>0</v>
      </c>
      <c r="CG7858" s="273" t="s">
        <v>80</v>
      </c>
      <c r="CH7858" s="273">
        <v>0</v>
      </c>
      <c r="CI7858" s="273" t="s">
        <v>80</v>
      </c>
      <c r="CM7858" s="273" t="s">
        <v>73</v>
      </c>
      <c r="CN7858" s="273">
        <v>3</v>
      </c>
    </row>
    <row r="7859" spans="74:92">
      <c r="BV7859" s="273" t="s">
        <v>64</v>
      </c>
      <c r="BW7859" s="273" t="s">
        <v>287</v>
      </c>
      <c r="BX7859" s="273" t="s">
        <v>325</v>
      </c>
      <c r="BY7859" s="273" t="s">
        <v>469</v>
      </c>
      <c r="BZ7859" s="273" t="s">
        <v>167</v>
      </c>
      <c r="CA7859" s="273" t="s">
        <v>168</v>
      </c>
      <c r="CB7859" s="273" t="s">
        <v>353</v>
      </c>
      <c r="CC7859" s="273" t="s">
        <v>354</v>
      </c>
      <c r="CD7859" s="282">
        <v>13</v>
      </c>
      <c r="CE7859" s="274">
        <v>44958</v>
      </c>
      <c r="CF7859" s="273">
        <v>0</v>
      </c>
      <c r="CG7859" s="273" t="s">
        <v>80</v>
      </c>
      <c r="CH7859" s="273">
        <v>0</v>
      </c>
      <c r="CI7859" s="273" t="s">
        <v>80</v>
      </c>
      <c r="CM7859" s="273" t="s">
        <v>73</v>
      </c>
      <c r="CN7859" s="273">
        <v>3</v>
      </c>
    </row>
    <row r="7860" spans="74:92">
      <c r="BV7860" s="273" t="s">
        <v>64</v>
      </c>
      <c r="BW7860" s="273" t="s">
        <v>287</v>
      </c>
      <c r="BX7860" s="273" t="s">
        <v>325</v>
      </c>
      <c r="BY7860" s="273" t="s">
        <v>469</v>
      </c>
      <c r="BZ7860" s="273" t="s">
        <v>167</v>
      </c>
      <c r="CA7860" s="273" t="s">
        <v>168</v>
      </c>
      <c r="CB7860" s="273" t="s">
        <v>313</v>
      </c>
      <c r="CC7860" s="273" t="s">
        <v>314</v>
      </c>
      <c r="CD7860" s="282">
        <v>14</v>
      </c>
      <c r="CE7860" s="274">
        <v>44958</v>
      </c>
      <c r="CF7860" s="273">
        <v>0</v>
      </c>
      <c r="CG7860" s="273" t="s">
        <v>80</v>
      </c>
      <c r="CH7860" s="273">
        <v>0</v>
      </c>
      <c r="CI7860" s="273" t="s">
        <v>80</v>
      </c>
      <c r="CM7860" s="273" t="s">
        <v>73</v>
      </c>
      <c r="CN7860" s="273">
        <v>3</v>
      </c>
    </row>
    <row r="7861" spans="74:92">
      <c r="BV7861" s="273" t="s">
        <v>64</v>
      </c>
      <c r="BW7861" s="273" t="s">
        <v>287</v>
      </c>
      <c r="BX7861" s="273" t="s">
        <v>325</v>
      </c>
      <c r="BY7861" s="273" t="s">
        <v>469</v>
      </c>
      <c r="BZ7861" s="273" t="s">
        <v>204</v>
      </c>
      <c r="CA7861" s="273" t="s">
        <v>205</v>
      </c>
      <c r="CB7861" s="273" t="s">
        <v>206</v>
      </c>
      <c r="CC7861" s="273" t="s">
        <v>207</v>
      </c>
      <c r="CD7861" s="282">
        <v>0</v>
      </c>
      <c r="CE7861" s="274">
        <v>44958</v>
      </c>
      <c r="CG7861" s="273" t="s">
        <v>181</v>
      </c>
      <c r="CI7861" s="273" t="s">
        <v>208</v>
      </c>
      <c r="CJ7861" s="273" t="s">
        <v>209</v>
      </c>
      <c r="CM7861" s="273" t="s">
        <v>73</v>
      </c>
      <c r="CN7861" s="273">
        <v>3</v>
      </c>
    </row>
    <row r="7862" spans="74:92">
      <c r="BV7862" s="273" t="s">
        <v>64</v>
      </c>
      <c r="BW7862" s="273" t="s">
        <v>287</v>
      </c>
      <c r="BX7862" s="273" t="s">
        <v>325</v>
      </c>
      <c r="BY7862" s="273" t="s">
        <v>469</v>
      </c>
      <c r="BZ7862" s="273" t="s">
        <v>86</v>
      </c>
      <c r="CA7862" s="273" t="s">
        <v>87</v>
      </c>
      <c r="CB7862" s="273" t="s">
        <v>179</v>
      </c>
      <c r="CC7862" s="273" t="s">
        <v>180</v>
      </c>
      <c r="CD7862" s="282">
        <v>1</v>
      </c>
      <c r="CE7862" s="274">
        <v>44958</v>
      </c>
      <c r="CG7862" s="273" t="s">
        <v>181</v>
      </c>
      <c r="CI7862" s="273" t="s">
        <v>181</v>
      </c>
      <c r="CJ7862" s="273" t="s">
        <v>345</v>
      </c>
      <c r="CM7862" s="273" t="s">
        <v>73</v>
      </c>
      <c r="CN7862" s="273">
        <v>3</v>
      </c>
    </row>
    <row r="7863" spans="74:92">
      <c r="BV7863" s="273" t="s">
        <v>64</v>
      </c>
      <c r="BW7863" s="273" t="s">
        <v>287</v>
      </c>
      <c r="BX7863" s="273" t="s">
        <v>325</v>
      </c>
      <c r="BY7863" s="273" t="s">
        <v>469</v>
      </c>
      <c r="BZ7863" s="273" t="s">
        <v>167</v>
      </c>
      <c r="CA7863" s="273" t="s">
        <v>168</v>
      </c>
      <c r="CB7863" s="273" t="s">
        <v>319</v>
      </c>
      <c r="CC7863" s="273" t="s">
        <v>320</v>
      </c>
      <c r="CD7863" s="282">
        <v>15</v>
      </c>
      <c r="CE7863" s="274">
        <v>44958</v>
      </c>
      <c r="CF7863" s="273">
        <v>0</v>
      </c>
      <c r="CG7863" s="273" t="s">
        <v>80</v>
      </c>
      <c r="CH7863" s="273">
        <v>0</v>
      </c>
      <c r="CI7863" s="273" t="s">
        <v>80</v>
      </c>
      <c r="CM7863" s="273" t="s">
        <v>73</v>
      </c>
      <c r="CN7863" s="273">
        <v>3</v>
      </c>
    </row>
    <row r="7864" spans="74:92">
      <c r="BV7864" s="273" t="s">
        <v>64</v>
      </c>
      <c r="BW7864" s="273" t="s">
        <v>287</v>
      </c>
      <c r="BX7864" s="273" t="s">
        <v>325</v>
      </c>
      <c r="BY7864" s="273" t="s">
        <v>469</v>
      </c>
      <c r="BZ7864" s="273" t="s">
        <v>138</v>
      </c>
      <c r="CA7864" s="273" t="s">
        <v>139</v>
      </c>
      <c r="CB7864" s="273" t="s">
        <v>190</v>
      </c>
      <c r="CC7864" s="273" t="s">
        <v>191</v>
      </c>
      <c r="CD7864" s="282">
        <v>8</v>
      </c>
      <c r="CE7864" s="274">
        <v>44958</v>
      </c>
      <c r="CF7864" s="273">
        <v>0</v>
      </c>
      <c r="CG7864" s="273" t="s">
        <v>80</v>
      </c>
      <c r="CH7864" s="273">
        <v>0</v>
      </c>
      <c r="CI7864" s="273" t="s">
        <v>80</v>
      </c>
      <c r="CM7864" s="273" t="s">
        <v>73</v>
      </c>
      <c r="CN7864" s="273">
        <v>3</v>
      </c>
    </row>
    <row r="7865" spans="74:92">
      <c r="BV7865" s="273" t="s">
        <v>64</v>
      </c>
      <c r="BW7865" s="273" t="s">
        <v>287</v>
      </c>
      <c r="BX7865" s="273" t="s">
        <v>325</v>
      </c>
      <c r="BY7865" s="273" t="s">
        <v>469</v>
      </c>
      <c r="BZ7865" s="273" t="s">
        <v>86</v>
      </c>
      <c r="CA7865" s="273" t="s">
        <v>87</v>
      </c>
      <c r="CB7865" s="273" t="s">
        <v>233</v>
      </c>
      <c r="CC7865" s="273" t="s">
        <v>234</v>
      </c>
      <c r="CD7865" s="282">
        <v>1</v>
      </c>
      <c r="CE7865" s="274">
        <v>44958</v>
      </c>
      <c r="CG7865" s="273" t="s">
        <v>181</v>
      </c>
      <c r="CI7865" s="273" t="s">
        <v>181</v>
      </c>
      <c r="CJ7865" s="273" t="s">
        <v>1126</v>
      </c>
      <c r="CM7865" s="273" t="s">
        <v>73</v>
      </c>
      <c r="CN7865" s="273">
        <v>3</v>
      </c>
    </row>
    <row r="7866" spans="74:92">
      <c r="BV7866" s="273" t="s">
        <v>64</v>
      </c>
      <c r="BW7866" s="273" t="s">
        <v>287</v>
      </c>
      <c r="BX7866" s="273" t="s">
        <v>325</v>
      </c>
      <c r="BY7866" s="273" t="s">
        <v>469</v>
      </c>
      <c r="BZ7866" s="273" t="s">
        <v>86</v>
      </c>
      <c r="CA7866" s="273" t="s">
        <v>87</v>
      </c>
      <c r="CB7866" s="273" t="s">
        <v>217</v>
      </c>
      <c r="CC7866" s="273" t="s">
        <v>218</v>
      </c>
      <c r="CD7866" s="282">
        <v>2</v>
      </c>
      <c r="CE7866" s="274">
        <v>44958</v>
      </c>
      <c r="CG7866" s="273" t="s">
        <v>181</v>
      </c>
      <c r="CI7866" s="273" t="s">
        <v>181</v>
      </c>
      <c r="CJ7866" s="273" t="s">
        <v>1232</v>
      </c>
      <c r="CM7866" s="273" t="s">
        <v>73</v>
      </c>
      <c r="CN7866" s="273">
        <v>3</v>
      </c>
    </row>
    <row r="7867" spans="74:92">
      <c r="BV7867" s="273" t="s">
        <v>64</v>
      </c>
      <c r="BW7867" s="273" t="s">
        <v>287</v>
      </c>
      <c r="BX7867" s="273" t="s">
        <v>325</v>
      </c>
      <c r="BY7867" s="273" t="s">
        <v>469</v>
      </c>
      <c r="BZ7867" s="273" t="s">
        <v>86</v>
      </c>
      <c r="CA7867" s="273" t="s">
        <v>87</v>
      </c>
      <c r="CB7867" s="273" t="s">
        <v>225</v>
      </c>
      <c r="CC7867" s="273" t="s">
        <v>226</v>
      </c>
      <c r="CD7867" s="282">
        <v>5</v>
      </c>
      <c r="CE7867" s="274">
        <v>44958</v>
      </c>
      <c r="CF7867" s="273">
        <v>0</v>
      </c>
      <c r="CG7867" s="273" t="s">
        <v>80</v>
      </c>
      <c r="CH7867" s="273">
        <v>0</v>
      </c>
      <c r="CI7867" s="273" t="s">
        <v>80</v>
      </c>
      <c r="CM7867" s="273" t="s">
        <v>73</v>
      </c>
      <c r="CN7867" s="273">
        <v>3</v>
      </c>
    </row>
    <row r="7868" spans="74:92">
      <c r="BV7868" s="273" t="s">
        <v>64</v>
      </c>
      <c r="BW7868" s="273" t="s">
        <v>287</v>
      </c>
      <c r="BX7868" s="273" t="s">
        <v>325</v>
      </c>
      <c r="BY7868" s="273" t="s">
        <v>469</v>
      </c>
      <c r="BZ7868" s="273" t="s">
        <v>86</v>
      </c>
      <c r="CA7868" s="273" t="s">
        <v>87</v>
      </c>
      <c r="CB7868" s="273" t="s">
        <v>225</v>
      </c>
      <c r="CC7868" s="273" t="s">
        <v>226</v>
      </c>
      <c r="CD7868" s="282">
        <v>5</v>
      </c>
      <c r="CE7868" s="274">
        <v>44986</v>
      </c>
      <c r="CF7868" s="273">
        <v>0</v>
      </c>
      <c r="CG7868" s="273" t="s">
        <v>80</v>
      </c>
      <c r="CH7868" s="273">
        <v>0</v>
      </c>
      <c r="CI7868" s="273" t="s">
        <v>80</v>
      </c>
      <c r="CM7868" s="273" t="s">
        <v>73</v>
      </c>
      <c r="CN7868" s="273">
        <v>3</v>
      </c>
    </row>
    <row r="7869" spans="74:92">
      <c r="BV7869" s="273" t="s">
        <v>64</v>
      </c>
      <c r="BW7869" s="273" t="s">
        <v>287</v>
      </c>
      <c r="BX7869" s="273" t="s">
        <v>325</v>
      </c>
      <c r="BY7869" s="273" t="s">
        <v>469</v>
      </c>
      <c r="BZ7869" s="273" t="s">
        <v>86</v>
      </c>
      <c r="CA7869" s="273" t="s">
        <v>87</v>
      </c>
      <c r="CB7869" s="273" t="s">
        <v>217</v>
      </c>
      <c r="CC7869" s="273" t="s">
        <v>218</v>
      </c>
      <c r="CD7869" s="282">
        <v>2</v>
      </c>
      <c r="CE7869" s="274">
        <v>44986</v>
      </c>
      <c r="CG7869" s="273" t="s">
        <v>181</v>
      </c>
      <c r="CI7869" s="273" t="s">
        <v>181</v>
      </c>
      <c r="CJ7869" s="273" t="s">
        <v>1232</v>
      </c>
      <c r="CM7869" s="273" t="s">
        <v>73</v>
      </c>
      <c r="CN7869" s="273">
        <v>3</v>
      </c>
    </row>
    <row r="7870" spans="74:92">
      <c r="BV7870" s="273" t="s">
        <v>64</v>
      </c>
      <c r="BW7870" s="273" t="s">
        <v>287</v>
      </c>
      <c r="BX7870" s="273" t="s">
        <v>325</v>
      </c>
      <c r="BY7870" s="273" t="s">
        <v>469</v>
      </c>
      <c r="BZ7870" s="273" t="s">
        <v>86</v>
      </c>
      <c r="CA7870" s="273" t="s">
        <v>87</v>
      </c>
      <c r="CB7870" s="273" t="s">
        <v>233</v>
      </c>
      <c r="CC7870" s="273" t="s">
        <v>234</v>
      </c>
      <c r="CD7870" s="282">
        <v>1</v>
      </c>
      <c r="CE7870" s="274">
        <v>44986</v>
      </c>
      <c r="CG7870" s="273" t="s">
        <v>181</v>
      </c>
      <c r="CI7870" s="273" t="s">
        <v>181</v>
      </c>
      <c r="CJ7870" s="273" t="s">
        <v>182</v>
      </c>
      <c r="CM7870" s="273" t="s">
        <v>73</v>
      </c>
      <c r="CN7870" s="273">
        <v>3</v>
      </c>
    </row>
    <row r="7871" spans="74:92">
      <c r="BV7871" s="273" t="s">
        <v>64</v>
      </c>
      <c r="BW7871" s="273" t="s">
        <v>287</v>
      </c>
      <c r="BX7871" s="273" t="s">
        <v>325</v>
      </c>
      <c r="BY7871" s="273" t="s">
        <v>469</v>
      </c>
      <c r="BZ7871" s="273" t="s">
        <v>138</v>
      </c>
      <c r="CA7871" s="273" t="s">
        <v>139</v>
      </c>
      <c r="CB7871" s="273" t="s">
        <v>190</v>
      </c>
      <c r="CC7871" s="273" t="s">
        <v>191</v>
      </c>
      <c r="CD7871" s="282">
        <v>8</v>
      </c>
      <c r="CE7871" s="274">
        <v>44986</v>
      </c>
      <c r="CF7871" s="273">
        <v>0</v>
      </c>
      <c r="CG7871" s="273" t="s">
        <v>80</v>
      </c>
      <c r="CH7871" s="273">
        <v>0</v>
      </c>
      <c r="CI7871" s="273" t="s">
        <v>80</v>
      </c>
      <c r="CM7871" s="273" t="s">
        <v>73</v>
      </c>
      <c r="CN7871" s="273">
        <v>3</v>
      </c>
    </row>
    <row r="7872" spans="74:92">
      <c r="BV7872" s="273" t="s">
        <v>64</v>
      </c>
      <c r="BW7872" s="273" t="s">
        <v>287</v>
      </c>
      <c r="BX7872" s="273" t="s">
        <v>325</v>
      </c>
      <c r="BY7872" s="273" t="s">
        <v>469</v>
      </c>
      <c r="BZ7872" s="273" t="s">
        <v>167</v>
      </c>
      <c r="CA7872" s="273" t="s">
        <v>168</v>
      </c>
      <c r="CB7872" s="273" t="s">
        <v>319</v>
      </c>
      <c r="CC7872" s="273" t="s">
        <v>320</v>
      </c>
      <c r="CD7872" s="282">
        <v>15</v>
      </c>
      <c r="CE7872" s="274">
        <v>44986</v>
      </c>
      <c r="CF7872" s="273">
        <v>0</v>
      </c>
      <c r="CG7872" s="273" t="s">
        <v>80</v>
      </c>
      <c r="CH7872" s="273">
        <v>0</v>
      </c>
      <c r="CI7872" s="273" t="s">
        <v>80</v>
      </c>
      <c r="CM7872" s="273" t="s">
        <v>73</v>
      </c>
      <c r="CN7872" s="273">
        <v>3</v>
      </c>
    </row>
    <row r="7873" spans="74:92">
      <c r="BV7873" s="273" t="s">
        <v>64</v>
      </c>
      <c r="BW7873" s="273" t="s">
        <v>287</v>
      </c>
      <c r="BX7873" s="273" t="s">
        <v>325</v>
      </c>
      <c r="BY7873" s="273" t="s">
        <v>469</v>
      </c>
      <c r="BZ7873" s="273" t="s">
        <v>86</v>
      </c>
      <c r="CA7873" s="273" t="s">
        <v>87</v>
      </c>
      <c r="CB7873" s="273" t="s">
        <v>179</v>
      </c>
      <c r="CC7873" s="273" t="s">
        <v>180</v>
      </c>
      <c r="CD7873" s="282">
        <v>1</v>
      </c>
      <c r="CE7873" s="274">
        <v>44986</v>
      </c>
      <c r="CG7873" s="273" t="s">
        <v>181</v>
      </c>
      <c r="CI7873" s="273" t="s">
        <v>181</v>
      </c>
      <c r="CJ7873" s="273" t="s">
        <v>1604</v>
      </c>
      <c r="CM7873" s="273" t="s">
        <v>73</v>
      </c>
      <c r="CN7873" s="273">
        <v>3</v>
      </c>
    </row>
    <row r="7874" spans="74:92">
      <c r="BV7874" s="273" t="s">
        <v>64</v>
      </c>
      <c r="BW7874" s="273" t="s">
        <v>287</v>
      </c>
      <c r="BX7874" s="273" t="s">
        <v>325</v>
      </c>
      <c r="BY7874" s="273" t="s">
        <v>469</v>
      </c>
      <c r="BZ7874" s="273" t="s">
        <v>204</v>
      </c>
      <c r="CA7874" s="273" t="s">
        <v>205</v>
      </c>
      <c r="CB7874" s="273" t="s">
        <v>206</v>
      </c>
      <c r="CC7874" s="273" t="s">
        <v>207</v>
      </c>
      <c r="CD7874" s="282">
        <v>0</v>
      </c>
      <c r="CE7874" s="274">
        <v>44986</v>
      </c>
      <c r="CG7874" s="273" t="s">
        <v>181</v>
      </c>
      <c r="CI7874" s="273" t="s">
        <v>208</v>
      </c>
      <c r="CJ7874" s="273" t="s">
        <v>209</v>
      </c>
      <c r="CM7874" s="273" t="s">
        <v>73</v>
      </c>
      <c r="CN7874" s="273">
        <v>3</v>
      </c>
    </row>
    <row r="7875" spans="74:92">
      <c r="BV7875" s="273" t="s">
        <v>64</v>
      </c>
      <c r="BW7875" s="273" t="s">
        <v>287</v>
      </c>
      <c r="BX7875" s="273" t="s">
        <v>325</v>
      </c>
      <c r="BY7875" s="273" t="s">
        <v>469</v>
      </c>
      <c r="BZ7875" s="273" t="s">
        <v>167</v>
      </c>
      <c r="CA7875" s="273" t="s">
        <v>168</v>
      </c>
      <c r="CB7875" s="273" t="s">
        <v>313</v>
      </c>
      <c r="CC7875" s="273" t="s">
        <v>314</v>
      </c>
      <c r="CD7875" s="282">
        <v>14</v>
      </c>
      <c r="CE7875" s="274">
        <v>44986</v>
      </c>
      <c r="CF7875" s="273">
        <v>0</v>
      </c>
      <c r="CG7875" s="273" t="s">
        <v>80</v>
      </c>
      <c r="CH7875" s="273">
        <v>0</v>
      </c>
      <c r="CI7875" s="273" t="s">
        <v>80</v>
      </c>
      <c r="CM7875" s="273" t="s">
        <v>73</v>
      </c>
      <c r="CN7875" s="273">
        <v>3</v>
      </c>
    </row>
    <row r="7876" spans="74:92">
      <c r="BV7876" s="273" t="s">
        <v>64</v>
      </c>
      <c r="BW7876" s="273" t="s">
        <v>287</v>
      </c>
      <c r="BX7876" s="273" t="s">
        <v>325</v>
      </c>
      <c r="BY7876" s="273" t="s">
        <v>469</v>
      </c>
      <c r="BZ7876" s="273" t="s">
        <v>167</v>
      </c>
      <c r="CA7876" s="273" t="s">
        <v>168</v>
      </c>
      <c r="CB7876" s="273" t="s">
        <v>353</v>
      </c>
      <c r="CC7876" s="273" t="s">
        <v>354</v>
      </c>
      <c r="CD7876" s="282">
        <v>13</v>
      </c>
      <c r="CE7876" s="274">
        <v>44986</v>
      </c>
      <c r="CF7876" s="273">
        <v>0</v>
      </c>
      <c r="CG7876" s="273" t="s">
        <v>80</v>
      </c>
      <c r="CH7876" s="273">
        <v>0</v>
      </c>
      <c r="CI7876" s="273" t="s">
        <v>80</v>
      </c>
      <c r="CM7876" s="273" t="s">
        <v>73</v>
      </c>
      <c r="CN7876" s="273">
        <v>3</v>
      </c>
    </row>
    <row r="7877" spans="74:92">
      <c r="BV7877" s="273" t="s">
        <v>64</v>
      </c>
      <c r="BW7877" s="273" t="s">
        <v>287</v>
      </c>
      <c r="BX7877" s="273" t="s">
        <v>325</v>
      </c>
      <c r="BY7877" s="273" t="s">
        <v>469</v>
      </c>
      <c r="BZ7877" s="273" t="s">
        <v>151</v>
      </c>
      <c r="CA7877" s="273" t="s">
        <v>152</v>
      </c>
      <c r="CB7877" s="273" t="s">
        <v>161</v>
      </c>
      <c r="CC7877" s="273" t="s">
        <v>162</v>
      </c>
      <c r="CD7877" s="282">
        <v>11</v>
      </c>
      <c r="CE7877" s="274">
        <v>44986</v>
      </c>
      <c r="CF7877" s="273">
        <v>0</v>
      </c>
      <c r="CG7877" s="273" t="s">
        <v>80</v>
      </c>
      <c r="CH7877" s="273">
        <v>0</v>
      </c>
      <c r="CI7877" s="273" t="s">
        <v>80</v>
      </c>
      <c r="CM7877" s="273" t="s">
        <v>73</v>
      </c>
      <c r="CN7877" s="273">
        <v>3</v>
      </c>
    </row>
    <row r="7878" spans="74:92">
      <c r="BV7878" s="273" t="s">
        <v>64</v>
      </c>
      <c r="BW7878" s="273" t="s">
        <v>287</v>
      </c>
      <c r="BX7878" s="273" t="s">
        <v>325</v>
      </c>
      <c r="BY7878" s="273" t="s">
        <v>469</v>
      </c>
      <c r="BZ7878" s="273" t="s">
        <v>167</v>
      </c>
      <c r="CA7878" s="273" t="s">
        <v>168</v>
      </c>
      <c r="CB7878" s="273" t="s">
        <v>169</v>
      </c>
      <c r="CC7878" s="273" t="s">
        <v>170</v>
      </c>
      <c r="CD7878" s="282">
        <v>12</v>
      </c>
      <c r="CE7878" s="274">
        <v>44986</v>
      </c>
      <c r="CF7878" s="273">
        <v>0</v>
      </c>
      <c r="CG7878" s="273" t="s">
        <v>80</v>
      </c>
      <c r="CH7878" s="273">
        <v>0</v>
      </c>
      <c r="CI7878" s="273" t="s">
        <v>80</v>
      </c>
      <c r="CM7878" s="273" t="s">
        <v>73</v>
      </c>
      <c r="CN7878" s="273">
        <v>3</v>
      </c>
    </row>
    <row r="7879" spans="74:92">
      <c r="BV7879" s="273" t="s">
        <v>64</v>
      </c>
      <c r="BW7879" s="273" t="s">
        <v>287</v>
      </c>
      <c r="BX7879" s="273" t="s">
        <v>325</v>
      </c>
      <c r="BY7879" s="273" t="s">
        <v>469</v>
      </c>
      <c r="BZ7879" s="273" t="s">
        <v>138</v>
      </c>
      <c r="CA7879" s="273" t="s">
        <v>139</v>
      </c>
      <c r="CB7879" s="273" t="s">
        <v>140</v>
      </c>
      <c r="CC7879" s="273" t="s">
        <v>141</v>
      </c>
      <c r="CD7879" s="282">
        <v>9</v>
      </c>
      <c r="CE7879" s="274">
        <v>44986</v>
      </c>
      <c r="CF7879" s="273">
        <v>0</v>
      </c>
      <c r="CG7879" s="273" t="s">
        <v>80</v>
      </c>
      <c r="CH7879" s="273">
        <v>0</v>
      </c>
      <c r="CI7879" s="273" t="s">
        <v>80</v>
      </c>
      <c r="CM7879" s="273" t="s">
        <v>73</v>
      </c>
      <c r="CN7879" s="273">
        <v>3</v>
      </c>
    </row>
    <row r="7880" spans="74:92">
      <c r="BV7880" s="273" t="s">
        <v>64</v>
      </c>
      <c r="BW7880" s="273" t="s">
        <v>287</v>
      </c>
      <c r="BX7880" s="273" t="s">
        <v>325</v>
      </c>
      <c r="BY7880" s="273" t="s">
        <v>469</v>
      </c>
      <c r="BZ7880" s="273" t="s">
        <v>151</v>
      </c>
      <c r="CA7880" s="273" t="s">
        <v>152</v>
      </c>
      <c r="CB7880" s="273" t="s">
        <v>153</v>
      </c>
      <c r="CC7880" s="273" t="s">
        <v>154</v>
      </c>
      <c r="CD7880" s="282">
        <v>10</v>
      </c>
      <c r="CE7880" s="274">
        <v>44986</v>
      </c>
      <c r="CF7880" s="273">
        <v>0</v>
      </c>
      <c r="CG7880" s="273" t="s">
        <v>80</v>
      </c>
      <c r="CH7880" s="273">
        <v>0</v>
      </c>
      <c r="CI7880" s="273" t="s">
        <v>80</v>
      </c>
      <c r="CM7880" s="273" t="s">
        <v>73</v>
      </c>
      <c r="CN7880" s="273">
        <v>3</v>
      </c>
    </row>
    <row r="7881" spans="74:92">
      <c r="BV7881" s="273" t="s">
        <v>64</v>
      </c>
      <c r="BW7881" s="273" t="s">
        <v>287</v>
      </c>
      <c r="BX7881" s="273" t="s">
        <v>325</v>
      </c>
      <c r="BY7881" s="273" t="s">
        <v>469</v>
      </c>
      <c r="BZ7881" s="273" t="s">
        <v>110</v>
      </c>
      <c r="CA7881" s="273" t="s">
        <v>111</v>
      </c>
      <c r="CB7881" s="273" t="s">
        <v>117</v>
      </c>
      <c r="CC7881" s="273" t="s">
        <v>118</v>
      </c>
      <c r="CD7881" s="282">
        <v>5</v>
      </c>
      <c r="CE7881" s="274">
        <v>44986</v>
      </c>
      <c r="CI7881" s="273" t="s">
        <v>104</v>
      </c>
      <c r="CM7881" s="273" t="s">
        <v>73</v>
      </c>
      <c r="CN7881" s="273">
        <v>3</v>
      </c>
    </row>
    <row r="7882" spans="74:92">
      <c r="BV7882" s="273" t="s">
        <v>64</v>
      </c>
      <c r="BW7882" s="273" t="s">
        <v>287</v>
      </c>
      <c r="BX7882" s="273" t="s">
        <v>325</v>
      </c>
      <c r="BY7882" s="273" t="s">
        <v>469</v>
      </c>
      <c r="BZ7882" s="273" t="s">
        <v>126</v>
      </c>
      <c r="CA7882" s="273" t="s">
        <v>127</v>
      </c>
      <c r="CB7882" s="273" t="s">
        <v>133</v>
      </c>
      <c r="CC7882" s="273" t="s">
        <v>134</v>
      </c>
      <c r="CD7882" s="282">
        <v>7</v>
      </c>
      <c r="CE7882" s="274">
        <v>44986</v>
      </c>
      <c r="CI7882" s="273" t="s">
        <v>104</v>
      </c>
      <c r="CM7882" s="273" t="s">
        <v>73</v>
      </c>
      <c r="CN7882" s="273">
        <v>3</v>
      </c>
    </row>
    <row r="7883" spans="74:92">
      <c r="BV7883" s="273" t="s">
        <v>64</v>
      </c>
      <c r="BW7883" s="273" t="s">
        <v>287</v>
      </c>
      <c r="BX7883" s="273" t="s">
        <v>325</v>
      </c>
      <c r="BY7883" s="273" t="s">
        <v>469</v>
      </c>
      <c r="BZ7883" s="273" t="s">
        <v>126</v>
      </c>
      <c r="CA7883" s="273" t="s">
        <v>127</v>
      </c>
      <c r="CB7883" s="273" t="s">
        <v>128</v>
      </c>
      <c r="CC7883" s="273" t="s">
        <v>129</v>
      </c>
      <c r="CD7883" s="282">
        <v>6</v>
      </c>
      <c r="CE7883" s="274">
        <v>44986</v>
      </c>
      <c r="CI7883" s="273" t="s">
        <v>80</v>
      </c>
      <c r="CM7883" s="273" t="s">
        <v>73</v>
      </c>
      <c r="CN7883" s="273">
        <v>3</v>
      </c>
    </row>
    <row r="7884" spans="74:92">
      <c r="BV7884" s="273" t="s">
        <v>64</v>
      </c>
      <c r="BW7884" s="273" t="s">
        <v>287</v>
      </c>
      <c r="BX7884" s="273" t="s">
        <v>325</v>
      </c>
      <c r="BY7884" s="273" t="s">
        <v>469</v>
      </c>
      <c r="BZ7884" s="273" t="s">
        <v>110</v>
      </c>
      <c r="CA7884" s="273" t="s">
        <v>111</v>
      </c>
      <c r="CB7884" s="273" t="s">
        <v>112</v>
      </c>
      <c r="CC7884" s="273" t="s">
        <v>113</v>
      </c>
      <c r="CD7884" s="282">
        <v>4</v>
      </c>
      <c r="CE7884" s="274">
        <v>44986</v>
      </c>
      <c r="CI7884" s="273" t="s">
        <v>80</v>
      </c>
      <c r="CM7884" s="273" t="s">
        <v>73</v>
      </c>
      <c r="CN7884" s="273">
        <v>3</v>
      </c>
    </row>
    <row r="7885" spans="74:92">
      <c r="BV7885" s="273" t="s">
        <v>64</v>
      </c>
      <c r="BW7885" s="273" t="s">
        <v>287</v>
      </c>
      <c r="BX7885" s="273" t="s">
        <v>325</v>
      </c>
      <c r="BY7885" s="273" t="s">
        <v>469</v>
      </c>
      <c r="BZ7885" s="273" t="s">
        <v>86</v>
      </c>
      <c r="CA7885" s="273" t="s">
        <v>87</v>
      </c>
      <c r="CB7885" s="273" t="s">
        <v>101</v>
      </c>
      <c r="CC7885" s="273" t="s">
        <v>102</v>
      </c>
      <c r="CD7885" s="282">
        <v>4</v>
      </c>
      <c r="CE7885" s="274">
        <v>44986</v>
      </c>
      <c r="CF7885" s="273">
        <v>971.53833329999998</v>
      </c>
      <c r="CG7885" s="273" t="s">
        <v>2298</v>
      </c>
      <c r="CH7885" s="273">
        <v>1035.1255172144799</v>
      </c>
      <c r="CI7885" s="273" t="s">
        <v>104</v>
      </c>
      <c r="CM7885" s="273" t="s">
        <v>73</v>
      </c>
      <c r="CN7885" s="273">
        <v>3</v>
      </c>
    </row>
    <row r="7886" spans="74:92">
      <c r="BV7886" s="273" t="s">
        <v>64</v>
      </c>
      <c r="BW7886" s="273" t="s">
        <v>287</v>
      </c>
      <c r="BX7886" s="273" t="s">
        <v>325</v>
      </c>
      <c r="BY7886" s="273" t="s">
        <v>469</v>
      </c>
      <c r="BZ7886" s="273" t="s">
        <v>86</v>
      </c>
      <c r="CA7886" s="273" t="s">
        <v>87</v>
      </c>
      <c r="CB7886" s="273" t="s">
        <v>88</v>
      </c>
      <c r="CC7886" s="273" t="s">
        <v>89</v>
      </c>
      <c r="CD7886" s="282">
        <v>3</v>
      </c>
      <c r="CE7886" s="274">
        <v>44986</v>
      </c>
      <c r="CF7886" s="273">
        <v>327.83</v>
      </c>
      <c r="CG7886" s="273" t="s">
        <v>80</v>
      </c>
      <c r="CH7886" s="273">
        <v>327.83</v>
      </c>
      <c r="CI7886" s="273" t="s">
        <v>80</v>
      </c>
      <c r="CM7886" s="273" t="s">
        <v>73</v>
      </c>
      <c r="CN7886" s="273">
        <v>3</v>
      </c>
    </row>
    <row r="7887" spans="74:92">
      <c r="BV7887" s="273" t="s">
        <v>64</v>
      </c>
      <c r="BW7887" s="273" t="s">
        <v>287</v>
      </c>
      <c r="BX7887" s="273" t="s">
        <v>325</v>
      </c>
      <c r="BY7887" s="273" t="s">
        <v>469</v>
      </c>
      <c r="BZ7887" s="273" t="s">
        <v>86</v>
      </c>
      <c r="CA7887" s="273" t="s">
        <v>87</v>
      </c>
      <c r="CB7887" s="273" t="s">
        <v>88</v>
      </c>
      <c r="CC7887" s="273" t="s">
        <v>89</v>
      </c>
      <c r="CD7887" s="282">
        <v>3</v>
      </c>
      <c r="CE7887" s="274">
        <v>45017</v>
      </c>
      <c r="CF7887" s="273">
        <v>327.83</v>
      </c>
      <c r="CG7887" s="273" t="s">
        <v>80</v>
      </c>
      <c r="CH7887" s="273">
        <v>327.83</v>
      </c>
      <c r="CI7887" s="273" t="s">
        <v>80</v>
      </c>
      <c r="CM7887" s="273" t="s">
        <v>73</v>
      </c>
      <c r="CN7887" s="273">
        <v>3</v>
      </c>
    </row>
    <row r="7888" spans="74:92">
      <c r="BV7888" s="273" t="s">
        <v>64</v>
      </c>
      <c r="BW7888" s="273" t="s">
        <v>287</v>
      </c>
      <c r="BX7888" s="273" t="s">
        <v>325</v>
      </c>
      <c r="BY7888" s="273" t="s">
        <v>469</v>
      </c>
      <c r="BZ7888" s="273" t="s">
        <v>86</v>
      </c>
      <c r="CA7888" s="273" t="s">
        <v>87</v>
      </c>
      <c r="CB7888" s="273" t="s">
        <v>101</v>
      </c>
      <c r="CC7888" s="273" t="s">
        <v>102</v>
      </c>
      <c r="CD7888" s="282">
        <v>4</v>
      </c>
      <c r="CE7888" s="274">
        <v>45017</v>
      </c>
      <c r="CF7888" s="273">
        <v>971.53833329999998</v>
      </c>
      <c r="CG7888" s="273" t="s">
        <v>2298</v>
      </c>
      <c r="CH7888" s="273">
        <v>1035.1255172144799</v>
      </c>
      <c r="CI7888" s="273" t="s">
        <v>104</v>
      </c>
      <c r="CM7888" s="273" t="s">
        <v>73</v>
      </c>
      <c r="CN7888" s="273">
        <v>3</v>
      </c>
    </row>
    <row r="7889" spans="74:92">
      <c r="BV7889" s="273" t="s">
        <v>64</v>
      </c>
      <c r="BW7889" s="273" t="s">
        <v>287</v>
      </c>
      <c r="BX7889" s="273" t="s">
        <v>325</v>
      </c>
      <c r="BY7889" s="273" t="s">
        <v>469</v>
      </c>
      <c r="BZ7889" s="273" t="s">
        <v>110</v>
      </c>
      <c r="CA7889" s="273" t="s">
        <v>111</v>
      </c>
      <c r="CB7889" s="273" t="s">
        <v>112</v>
      </c>
      <c r="CC7889" s="273" t="s">
        <v>113</v>
      </c>
      <c r="CD7889" s="282">
        <v>4</v>
      </c>
      <c r="CE7889" s="274">
        <v>45017</v>
      </c>
      <c r="CI7889" s="273" t="s">
        <v>80</v>
      </c>
      <c r="CM7889" s="273" t="s">
        <v>73</v>
      </c>
      <c r="CN7889" s="273">
        <v>3</v>
      </c>
    </row>
    <row r="7890" spans="74:92">
      <c r="BV7890" s="273" t="s">
        <v>64</v>
      </c>
      <c r="BW7890" s="273" t="s">
        <v>287</v>
      </c>
      <c r="BX7890" s="273" t="s">
        <v>325</v>
      </c>
      <c r="BY7890" s="273" t="s">
        <v>469</v>
      </c>
      <c r="BZ7890" s="273" t="s">
        <v>126</v>
      </c>
      <c r="CA7890" s="273" t="s">
        <v>127</v>
      </c>
      <c r="CB7890" s="273" t="s">
        <v>128</v>
      </c>
      <c r="CC7890" s="273" t="s">
        <v>129</v>
      </c>
      <c r="CD7890" s="282">
        <v>6</v>
      </c>
      <c r="CE7890" s="274">
        <v>45017</v>
      </c>
      <c r="CI7890" s="273" t="s">
        <v>80</v>
      </c>
      <c r="CM7890" s="273" t="s">
        <v>73</v>
      </c>
      <c r="CN7890" s="273">
        <v>3</v>
      </c>
    </row>
    <row r="7891" spans="74:92">
      <c r="BV7891" s="273" t="s">
        <v>64</v>
      </c>
      <c r="BW7891" s="273" t="s">
        <v>287</v>
      </c>
      <c r="BX7891" s="273" t="s">
        <v>325</v>
      </c>
      <c r="BY7891" s="273" t="s">
        <v>469</v>
      </c>
      <c r="BZ7891" s="273" t="s">
        <v>126</v>
      </c>
      <c r="CA7891" s="273" t="s">
        <v>127</v>
      </c>
      <c r="CB7891" s="273" t="s">
        <v>133</v>
      </c>
      <c r="CC7891" s="273" t="s">
        <v>134</v>
      </c>
      <c r="CD7891" s="282">
        <v>7</v>
      </c>
      <c r="CE7891" s="274">
        <v>45017</v>
      </c>
      <c r="CI7891" s="273" t="s">
        <v>104</v>
      </c>
      <c r="CM7891" s="273" t="s">
        <v>73</v>
      </c>
      <c r="CN7891" s="273">
        <v>3</v>
      </c>
    </row>
    <row r="7892" spans="74:92">
      <c r="BV7892" s="273" t="s">
        <v>64</v>
      </c>
      <c r="BW7892" s="273" t="s">
        <v>287</v>
      </c>
      <c r="BX7892" s="273" t="s">
        <v>325</v>
      </c>
      <c r="BY7892" s="273" t="s">
        <v>469</v>
      </c>
      <c r="BZ7892" s="273" t="s">
        <v>110</v>
      </c>
      <c r="CA7892" s="273" t="s">
        <v>111</v>
      </c>
      <c r="CB7892" s="273" t="s">
        <v>117</v>
      </c>
      <c r="CC7892" s="273" t="s">
        <v>118</v>
      </c>
      <c r="CD7892" s="282">
        <v>5</v>
      </c>
      <c r="CE7892" s="274">
        <v>45017</v>
      </c>
      <c r="CI7892" s="273" t="s">
        <v>104</v>
      </c>
      <c r="CM7892" s="273" t="s">
        <v>73</v>
      </c>
      <c r="CN7892" s="273">
        <v>3</v>
      </c>
    </row>
    <row r="7893" spans="74:92">
      <c r="BV7893" s="273" t="s">
        <v>64</v>
      </c>
      <c r="BW7893" s="273" t="s">
        <v>287</v>
      </c>
      <c r="BX7893" s="273" t="s">
        <v>325</v>
      </c>
      <c r="BY7893" s="273" t="s">
        <v>469</v>
      </c>
      <c r="BZ7893" s="273" t="s">
        <v>151</v>
      </c>
      <c r="CA7893" s="273" t="s">
        <v>152</v>
      </c>
      <c r="CB7893" s="273" t="s">
        <v>153</v>
      </c>
      <c r="CC7893" s="273" t="s">
        <v>154</v>
      </c>
      <c r="CD7893" s="282">
        <v>10</v>
      </c>
      <c r="CE7893" s="274">
        <v>45017</v>
      </c>
      <c r="CF7893" s="273">
        <v>0</v>
      </c>
      <c r="CG7893" s="273" t="s">
        <v>80</v>
      </c>
      <c r="CH7893" s="273">
        <v>0</v>
      </c>
      <c r="CI7893" s="273" t="s">
        <v>80</v>
      </c>
      <c r="CM7893" s="273" t="s">
        <v>73</v>
      </c>
      <c r="CN7893" s="273">
        <v>3</v>
      </c>
    </row>
    <row r="7894" spans="74:92">
      <c r="BV7894" s="273" t="s">
        <v>64</v>
      </c>
      <c r="BW7894" s="273" t="s">
        <v>287</v>
      </c>
      <c r="BX7894" s="273" t="s">
        <v>325</v>
      </c>
      <c r="BY7894" s="273" t="s">
        <v>469</v>
      </c>
      <c r="BZ7894" s="273" t="s">
        <v>138</v>
      </c>
      <c r="CA7894" s="273" t="s">
        <v>139</v>
      </c>
      <c r="CB7894" s="273" t="s">
        <v>140</v>
      </c>
      <c r="CC7894" s="273" t="s">
        <v>141</v>
      </c>
      <c r="CD7894" s="282">
        <v>9</v>
      </c>
      <c r="CE7894" s="274">
        <v>45017</v>
      </c>
      <c r="CF7894" s="273">
        <v>0</v>
      </c>
      <c r="CG7894" s="273" t="s">
        <v>80</v>
      </c>
      <c r="CH7894" s="273">
        <v>0</v>
      </c>
      <c r="CI7894" s="273" t="s">
        <v>80</v>
      </c>
      <c r="CM7894" s="273" t="s">
        <v>73</v>
      </c>
      <c r="CN7894" s="273">
        <v>3</v>
      </c>
    </row>
    <row r="7895" spans="74:92">
      <c r="BV7895" s="273" t="s">
        <v>64</v>
      </c>
      <c r="BW7895" s="273" t="s">
        <v>287</v>
      </c>
      <c r="BX7895" s="273" t="s">
        <v>325</v>
      </c>
      <c r="BY7895" s="273" t="s">
        <v>469</v>
      </c>
      <c r="BZ7895" s="273" t="s">
        <v>167</v>
      </c>
      <c r="CA7895" s="273" t="s">
        <v>168</v>
      </c>
      <c r="CB7895" s="273" t="s">
        <v>169</v>
      </c>
      <c r="CC7895" s="273" t="s">
        <v>170</v>
      </c>
      <c r="CD7895" s="282">
        <v>12</v>
      </c>
      <c r="CE7895" s="274">
        <v>45017</v>
      </c>
      <c r="CF7895" s="273">
        <v>0</v>
      </c>
      <c r="CG7895" s="273" t="s">
        <v>80</v>
      </c>
      <c r="CH7895" s="273">
        <v>0</v>
      </c>
      <c r="CI7895" s="273" t="s">
        <v>80</v>
      </c>
      <c r="CM7895" s="273" t="s">
        <v>73</v>
      </c>
      <c r="CN7895" s="273">
        <v>3</v>
      </c>
    </row>
    <row r="7896" spans="74:92">
      <c r="BV7896" s="273" t="s">
        <v>64</v>
      </c>
      <c r="BW7896" s="273" t="s">
        <v>287</v>
      </c>
      <c r="BX7896" s="273" t="s">
        <v>325</v>
      </c>
      <c r="BY7896" s="273" t="s">
        <v>469</v>
      </c>
      <c r="BZ7896" s="273" t="s">
        <v>151</v>
      </c>
      <c r="CA7896" s="273" t="s">
        <v>152</v>
      </c>
      <c r="CB7896" s="273" t="s">
        <v>161</v>
      </c>
      <c r="CC7896" s="273" t="s">
        <v>162</v>
      </c>
      <c r="CD7896" s="282">
        <v>11</v>
      </c>
      <c r="CE7896" s="274">
        <v>45017</v>
      </c>
      <c r="CF7896" s="273">
        <v>0</v>
      </c>
      <c r="CG7896" s="273" t="s">
        <v>80</v>
      </c>
      <c r="CH7896" s="273">
        <v>0</v>
      </c>
      <c r="CI7896" s="273" t="s">
        <v>80</v>
      </c>
      <c r="CM7896" s="273" t="s">
        <v>73</v>
      </c>
      <c r="CN7896" s="273">
        <v>3</v>
      </c>
    </row>
    <row r="7897" spans="74:92">
      <c r="BV7897" s="273" t="s">
        <v>64</v>
      </c>
      <c r="BW7897" s="273" t="s">
        <v>287</v>
      </c>
      <c r="BX7897" s="273" t="s">
        <v>325</v>
      </c>
      <c r="BY7897" s="273" t="s">
        <v>469</v>
      </c>
      <c r="BZ7897" s="273" t="s">
        <v>167</v>
      </c>
      <c r="CA7897" s="273" t="s">
        <v>168</v>
      </c>
      <c r="CB7897" s="273" t="s">
        <v>353</v>
      </c>
      <c r="CC7897" s="273" t="s">
        <v>354</v>
      </c>
      <c r="CD7897" s="282">
        <v>13</v>
      </c>
      <c r="CE7897" s="274">
        <v>45017</v>
      </c>
      <c r="CF7897" s="273">
        <v>0</v>
      </c>
      <c r="CG7897" s="273" t="s">
        <v>80</v>
      </c>
      <c r="CH7897" s="273">
        <v>0</v>
      </c>
      <c r="CI7897" s="273" t="s">
        <v>80</v>
      </c>
      <c r="CM7897" s="273" t="s">
        <v>73</v>
      </c>
      <c r="CN7897" s="273">
        <v>3</v>
      </c>
    </row>
    <row r="7898" spans="74:92">
      <c r="BV7898" s="273" t="s">
        <v>64</v>
      </c>
      <c r="BW7898" s="273" t="s">
        <v>287</v>
      </c>
      <c r="BX7898" s="273" t="s">
        <v>325</v>
      </c>
      <c r="BY7898" s="273" t="s">
        <v>469</v>
      </c>
      <c r="BZ7898" s="273" t="s">
        <v>167</v>
      </c>
      <c r="CA7898" s="273" t="s">
        <v>168</v>
      </c>
      <c r="CB7898" s="273" t="s">
        <v>313</v>
      </c>
      <c r="CC7898" s="273" t="s">
        <v>314</v>
      </c>
      <c r="CD7898" s="282">
        <v>14</v>
      </c>
      <c r="CE7898" s="274">
        <v>45017</v>
      </c>
      <c r="CF7898" s="273">
        <v>0</v>
      </c>
      <c r="CG7898" s="273" t="s">
        <v>80</v>
      </c>
      <c r="CH7898" s="273">
        <v>0</v>
      </c>
      <c r="CI7898" s="273" t="s">
        <v>80</v>
      </c>
      <c r="CM7898" s="273" t="s">
        <v>73</v>
      </c>
      <c r="CN7898" s="273">
        <v>3</v>
      </c>
    </row>
    <row r="7899" spans="74:92">
      <c r="BV7899" s="273" t="s">
        <v>64</v>
      </c>
      <c r="BW7899" s="273" t="s">
        <v>287</v>
      </c>
      <c r="BX7899" s="273" t="s">
        <v>325</v>
      </c>
      <c r="BY7899" s="273" t="s">
        <v>469</v>
      </c>
      <c r="BZ7899" s="273" t="s">
        <v>204</v>
      </c>
      <c r="CA7899" s="273" t="s">
        <v>205</v>
      </c>
      <c r="CB7899" s="273" t="s">
        <v>206</v>
      </c>
      <c r="CC7899" s="273" t="s">
        <v>207</v>
      </c>
      <c r="CD7899" s="282">
        <v>0</v>
      </c>
      <c r="CE7899" s="274">
        <v>45017</v>
      </c>
      <c r="CG7899" s="273" t="s">
        <v>181</v>
      </c>
      <c r="CI7899" s="273" t="s">
        <v>208</v>
      </c>
      <c r="CJ7899" s="273" t="s">
        <v>209</v>
      </c>
      <c r="CM7899" s="273" t="s">
        <v>73</v>
      </c>
      <c r="CN7899" s="273">
        <v>3</v>
      </c>
    </row>
    <row r="7900" spans="74:92">
      <c r="BV7900" s="273" t="s">
        <v>64</v>
      </c>
      <c r="BW7900" s="273" t="s">
        <v>287</v>
      </c>
      <c r="BX7900" s="273" t="s">
        <v>325</v>
      </c>
      <c r="BY7900" s="273" t="s">
        <v>469</v>
      </c>
      <c r="BZ7900" s="273" t="s">
        <v>86</v>
      </c>
      <c r="CA7900" s="273" t="s">
        <v>87</v>
      </c>
      <c r="CB7900" s="273" t="s">
        <v>179</v>
      </c>
      <c r="CC7900" s="273" t="s">
        <v>180</v>
      </c>
      <c r="CD7900" s="282">
        <v>1</v>
      </c>
      <c r="CE7900" s="274">
        <v>45017</v>
      </c>
      <c r="CG7900" s="273" t="s">
        <v>181</v>
      </c>
      <c r="CI7900" s="273" t="s">
        <v>181</v>
      </c>
      <c r="CJ7900" s="273" t="s">
        <v>1734</v>
      </c>
      <c r="CM7900" s="273" t="s">
        <v>73</v>
      </c>
      <c r="CN7900" s="273">
        <v>3</v>
      </c>
    </row>
    <row r="7901" spans="74:92">
      <c r="BV7901" s="273" t="s">
        <v>64</v>
      </c>
      <c r="BW7901" s="273" t="s">
        <v>287</v>
      </c>
      <c r="BX7901" s="273" t="s">
        <v>325</v>
      </c>
      <c r="BY7901" s="273" t="s">
        <v>469</v>
      </c>
      <c r="BZ7901" s="273" t="s">
        <v>167</v>
      </c>
      <c r="CA7901" s="273" t="s">
        <v>168</v>
      </c>
      <c r="CB7901" s="273" t="s">
        <v>319</v>
      </c>
      <c r="CC7901" s="273" t="s">
        <v>320</v>
      </c>
      <c r="CD7901" s="282">
        <v>15</v>
      </c>
      <c r="CE7901" s="274">
        <v>45017</v>
      </c>
      <c r="CF7901" s="273">
        <v>0</v>
      </c>
      <c r="CG7901" s="273" t="s">
        <v>80</v>
      </c>
      <c r="CH7901" s="273">
        <v>0</v>
      </c>
      <c r="CI7901" s="273" t="s">
        <v>80</v>
      </c>
      <c r="CM7901" s="273" t="s">
        <v>73</v>
      </c>
      <c r="CN7901" s="273">
        <v>3</v>
      </c>
    </row>
    <row r="7902" spans="74:92">
      <c r="BV7902" s="273" t="s">
        <v>64</v>
      </c>
      <c r="BW7902" s="273" t="s">
        <v>287</v>
      </c>
      <c r="BX7902" s="273" t="s">
        <v>325</v>
      </c>
      <c r="BY7902" s="273" t="s">
        <v>469</v>
      </c>
      <c r="BZ7902" s="273" t="s">
        <v>138</v>
      </c>
      <c r="CA7902" s="273" t="s">
        <v>139</v>
      </c>
      <c r="CB7902" s="273" t="s">
        <v>190</v>
      </c>
      <c r="CC7902" s="273" t="s">
        <v>191</v>
      </c>
      <c r="CD7902" s="282">
        <v>8</v>
      </c>
      <c r="CE7902" s="274">
        <v>45017</v>
      </c>
      <c r="CF7902" s="273">
        <v>0</v>
      </c>
      <c r="CG7902" s="273" t="s">
        <v>80</v>
      </c>
      <c r="CH7902" s="273">
        <v>0</v>
      </c>
      <c r="CI7902" s="273" t="s">
        <v>80</v>
      </c>
      <c r="CM7902" s="273" t="s">
        <v>73</v>
      </c>
      <c r="CN7902" s="273">
        <v>3</v>
      </c>
    </row>
    <row r="7903" spans="74:92">
      <c r="BV7903" s="273" t="s">
        <v>64</v>
      </c>
      <c r="BW7903" s="273" t="s">
        <v>287</v>
      </c>
      <c r="BX7903" s="273" t="s">
        <v>325</v>
      </c>
      <c r="BY7903" s="273" t="s">
        <v>469</v>
      </c>
      <c r="BZ7903" s="273" t="s">
        <v>86</v>
      </c>
      <c r="CA7903" s="273" t="s">
        <v>87</v>
      </c>
      <c r="CB7903" s="273" t="s">
        <v>233</v>
      </c>
      <c r="CC7903" s="273" t="s">
        <v>234</v>
      </c>
      <c r="CD7903" s="282">
        <v>1</v>
      </c>
      <c r="CE7903" s="274">
        <v>45017</v>
      </c>
      <c r="CG7903" s="273" t="s">
        <v>181</v>
      </c>
      <c r="CI7903" s="273" t="s">
        <v>181</v>
      </c>
      <c r="CJ7903" s="273" t="s">
        <v>1544</v>
      </c>
      <c r="CM7903" s="273" t="s">
        <v>73</v>
      </c>
      <c r="CN7903" s="273">
        <v>3</v>
      </c>
    </row>
    <row r="7904" spans="74:92">
      <c r="BV7904" s="273" t="s">
        <v>64</v>
      </c>
      <c r="BW7904" s="273" t="s">
        <v>287</v>
      </c>
      <c r="BX7904" s="273" t="s">
        <v>325</v>
      </c>
      <c r="BY7904" s="273" t="s">
        <v>469</v>
      </c>
      <c r="BZ7904" s="273" t="s">
        <v>86</v>
      </c>
      <c r="CA7904" s="273" t="s">
        <v>87</v>
      </c>
      <c r="CB7904" s="273" t="s">
        <v>217</v>
      </c>
      <c r="CC7904" s="273" t="s">
        <v>218</v>
      </c>
      <c r="CD7904" s="282">
        <v>2</v>
      </c>
      <c r="CE7904" s="274">
        <v>45017</v>
      </c>
      <c r="CG7904" s="273" t="s">
        <v>181</v>
      </c>
      <c r="CI7904" s="273" t="s">
        <v>181</v>
      </c>
      <c r="CJ7904" s="273" t="s">
        <v>1232</v>
      </c>
      <c r="CM7904" s="273" t="s">
        <v>73</v>
      </c>
      <c r="CN7904" s="273">
        <v>3</v>
      </c>
    </row>
    <row r="7905" spans="74:92">
      <c r="BV7905" s="273" t="s">
        <v>64</v>
      </c>
      <c r="BW7905" s="273" t="s">
        <v>287</v>
      </c>
      <c r="BX7905" s="273" t="s">
        <v>325</v>
      </c>
      <c r="BY7905" s="273" t="s">
        <v>469</v>
      </c>
      <c r="BZ7905" s="273" t="s">
        <v>86</v>
      </c>
      <c r="CA7905" s="273" t="s">
        <v>87</v>
      </c>
      <c r="CB7905" s="273" t="s">
        <v>225</v>
      </c>
      <c r="CC7905" s="273" t="s">
        <v>226</v>
      </c>
      <c r="CD7905" s="282">
        <v>5</v>
      </c>
      <c r="CE7905" s="274">
        <v>45017</v>
      </c>
      <c r="CF7905" s="273">
        <v>0</v>
      </c>
      <c r="CG7905" s="273" t="s">
        <v>80</v>
      </c>
      <c r="CH7905" s="273">
        <v>0</v>
      </c>
      <c r="CI7905" s="273" t="s">
        <v>80</v>
      </c>
      <c r="CM7905" s="273" t="s">
        <v>73</v>
      </c>
      <c r="CN7905" s="273">
        <v>3</v>
      </c>
    </row>
    <row r="7906" spans="74:92">
      <c r="BV7906" s="273" t="s">
        <v>64</v>
      </c>
      <c r="BW7906" s="273" t="s">
        <v>287</v>
      </c>
      <c r="BX7906" s="273" t="s">
        <v>325</v>
      </c>
      <c r="BY7906" s="273" t="s">
        <v>469</v>
      </c>
      <c r="BZ7906" s="273" t="s">
        <v>86</v>
      </c>
      <c r="CA7906" s="273" t="s">
        <v>87</v>
      </c>
      <c r="CB7906" s="273" t="s">
        <v>225</v>
      </c>
      <c r="CC7906" s="273" t="s">
        <v>226</v>
      </c>
      <c r="CD7906" s="282">
        <v>5</v>
      </c>
      <c r="CE7906" s="274">
        <v>45047</v>
      </c>
      <c r="CF7906" s="273">
        <v>0</v>
      </c>
      <c r="CG7906" s="273" t="s">
        <v>80</v>
      </c>
      <c r="CH7906" s="273">
        <v>0</v>
      </c>
      <c r="CI7906" s="273" t="s">
        <v>80</v>
      </c>
      <c r="CM7906" s="273" t="s">
        <v>73</v>
      </c>
      <c r="CN7906" s="273">
        <v>3</v>
      </c>
    </row>
    <row r="7907" spans="74:92">
      <c r="BV7907" s="273" t="s">
        <v>64</v>
      </c>
      <c r="BW7907" s="273" t="s">
        <v>287</v>
      </c>
      <c r="BX7907" s="273" t="s">
        <v>325</v>
      </c>
      <c r="BY7907" s="273" t="s">
        <v>469</v>
      </c>
      <c r="BZ7907" s="273" t="s">
        <v>86</v>
      </c>
      <c r="CA7907" s="273" t="s">
        <v>87</v>
      </c>
      <c r="CB7907" s="273" t="s">
        <v>217</v>
      </c>
      <c r="CC7907" s="273" t="s">
        <v>218</v>
      </c>
      <c r="CD7907" s="282">
        <v>2</v>
      </c>
      <c r="CE7907" s="274">
        <v>45047</v>
      </c>
      <c r="CG7907" s="273" t="s">
        <v>181</v>
      </c>
      <c r="CI7907" s="273" t="s">
        <v>181</v>
      </c>
      <c r="CJ7907" s="273" t="s">
        <v>1232</v>
      </c>
      <c r="CM7907" s="273" t="s">
        <v>73</v>
      </c>
      <c r="CN7907" s="273">
        <v>3</v>
      </c>
    </row>
    <row r="7908" spans="74:92">
      <c r="BV7908" s="273" t="s">
        <v>64</v>
      </c>
      <c r="BW7908" s="273" t="s">
        <v>287</v>
      </c>
      <c r="BX7908" s="273" t="s">
        <v>325</v>
      </c>
      <c r="BY7908" s="273" t="s">
        <v>469</v>
      </c>
      <c r="BZ7908" s="273" t="s">
        <v>86</v>
      </c>
      <c r="CA7908" s="273" t="s">
        <v>87</v>
      </c>
      <c r="CB7908" s="273" t="s">
        <v>233</v>
      </c>
      <c r="CC7908" s="273" t="s">
        <v>234</v>
      </c>
      <c r="CD7908" s="282">
        <v>1</v>
      </c>
      <c r="CE7908" s="274">
        <v>45047</v>
      </c>
      <c r="CG7908" s="273" t="s">
        <v>181</v>
      </c>
      <c r="CI7908" s="273" t="s">
        <v>181</v>
      </c>
      <c r="CJ7908" s="273" t="s">
        <v>1837</v>
      </c>
      <c r="CM7908" s="273" t="s">
        <v>73</v>
      </c>
      <c r="CN7908" s="273">
        <v>3</v>
      </c>
    </row>
    <row r="7909" spans="74:92">
      <c r="BV7909" s="273" t="s">
        <v>64</v>
      </c>
      <c r="BW7909" s="273" t="s">
        <v>287</v>
      </c>
      <c r="BX7909" s="273" t="s">
        <v>325</v>
      </c>
      <c r="BY7909" s="273" t="s">
        <v>469</v>
      </c>
      <c r="BZ7909" s="273" t="s">
        <v>138</v>
      </c>
      <c r="CA7909" s="273" t="s">
        <v>139</v>
      </c>
      <c r="CB7909" s="273" t="s">
        <v>190</v>
      </c>
      <c r="CC7909" s="273" t="s">
        <v>191</v>
      </c>
      <c r="CD7909" s="282">
        <v>8</v>
      </c>
      <c r="CE7909" s="274">
        <v>45047</v>
      </c>
      <c r="CF7909" s="273">
        <v>0</v>
      </c>
      <c r="CG7909" s="273" t="s">
        <v>80</v>
      </c>
      <c r="CH7909" s="273">
        <v>0</v>
      </c>
      <c r="CI7909" s="273" t="s">
        <v>80</v>
      </c>
      <c r="CM7909" s="273" t="s">
        <v>73</v>
      </c>
      <c r="CN7909" s="273">
        <v>3</v>
      </c>
    </row>
    <row r="7910" spans="74:92">
      <c r="BV7910" s="273" t="s">
        <v>64</v>
      </c>
      <c r="BW7910" s="273" t="s">
        <v>287</v>
      </c>
      <c r="BX7910" s="273" t="s">
        <v>325</v>
      </c>
      <c r="BY7910" s="273" t="s">
        <v>469</v>
      </c>
      <c r="BZ7910" s="273" t="s">
        <v>167</v>
      </c>
      <c r="CA7910" s="273" t="s">
        <v>168</v>
      </c>
      <c r="CB7910" s="273" t="s">
        <v>319</v>
      </c>
      <c r="CC7910" s="273" t="s">
        <v>320</v>
      </c>
      <c r="CD7910" s="282">
        <v>15</v>
      </c>
      <c r="CE7910" s="274">
        <v>45047</v>
      </c>
      <c r="CF7910" s="273">
        <v>0</v>
      </c>
      <c r="CG7910" s="273" t="s">
        <v>80</v>
      </c>
      <c r="CH7910" s="273">
        <v>0</v>
      </c>
      <c r="CI7910" s="273" t="s">
        <v>80</v>
      </c>
      <c r="CM7910" s="273" t="s">
        <v>73</v>
      </c>
      <c r="CN7910" s="273">
        <v>3</v>
      </c>
    </row>
    <row r="7911" spans="74:92">
      <c r="BV7911" s="273" t="s">
        <v>64</v>
      </c>
      <c r="BW7911" s="273" t="s">
        <v>287</v>
      </c>
      <c r="BX7911" s="273" t="s">
        <v>325</v>
      </c>
      <c r="BY7911" s="273" t="s">
        <v>469</v>
      </c>
      <c r="BZ7911" s="273" t="s">
        <v>86</v>
      </c>
      <c r="CA7911" s="273" t="s">
        <v>87</v>
      </c>
      <c r="CB7911" s="273" t="s">
        <v>179</v>
      </c>
      <c r="CC7911" s="273" t="s">
        <v>180</v>
      </c>
      <c r="CD7911" s="282">
        <v>1</v>
      </c>
      <c r="CE7911" s="274">
        <v>45047</v>
      </c>
      <c r="CG7911" s="273" t="s">
        <v>181</v>
      </c>
      <c r="CI7911" s="273" t="s">
        <v>181</v>
      </c>
      <c r="CJ7911" s="273" t="s">
        <v>1865</v>
      </c>
      <c r="CM7911" s="273" t="s">
        <v>73</v>
      </c>
      <c r="CN7911" s="273">
        <v>3</v>
      </c>
    </row>
    <row r="7912" spans="74:92">
      <c r="BV7912" s="273" t="s">
        <v>64</v>
      </c>
      <c r="BW7912" s="273" t="s">
        <v>287</v>
      </c>
      <c r="BX7912" s="273" t="s">
        <v>325</v>
      </c>
      <c r="BY7912" s="273" t="s">
        <v>469</v>
      </c>
      <c r="BZ7912" s="273" t="s">
        <v>204</v>
      </c>
      <c r="CA7912" s="273" t="s">
        <v>205</v>
      </c>
      <c r="CB7912" s="273" t="s">
        <v>206</v>
      </c>
      <c r="CC7912" s="273" t="s">
        <v>207</v>
      </c>
      <c r="CD7912" s="282">
        <v>0</v>
      </c>
      <c r="CE7912" s="274">
        <v>45047</v>
      </c>
      <c r="CG7912" s="273" t="s">
        <v>181</v>
      </c>
      <c r="CI7912" s="273" t="s">
        <v>208</v>
      </c>
      <c r="CJ7912" s="273" t="s">
        <v>209</v>
      </c>
      <c r="CM7912" s="273" t="s">
        <v>73</v>
      </c>
      <c r="CN7912" s="273">
        <v>3</v>
      </c>
    </row>
    <row r="7913" spans="74:92">
      <c r="BV7913" s="273" t="s">
        <v>64</v>
      </c>
      <c r="BW7913" s="273" t="s">
        <v>287</v>
      </c>
      <c r="BX7913" s="273" t="s">
        <v>325</v>
      </c>
      <c r="BY7913" s="273" t="s">
        <v>469</v>
      </c>
      <c r="BZ7913" s="273" t="s">
        <v>167</v>
      </c>
      <c r="CA7913" s="273" t="s">
        <v>168</v>
      </c>
      <c r="CB7913" s="273" t="s">
        <v>313</v>
      </c>
      <c r="CC7913" s="273" t="s">
        <v>314</v>
      </c>
      <c r="CD7913" s="282">
        <v>14</v>
      </c>
      <c r="CE7913" s="274">
        <v>45047</v>
      </c>
      <c r="CF7913" s="273">
        <v>0</v>
      </c>
      <c r="CG7913" s="273" t="s">
        <v>80</v>
      </c>
      <c r="CH7913" s="273">
        <v>0</v>
      </c>
      <c r="CI7913" s="273" t="s">
        <v>80</v>
      </c>
      <c r="CM7913" s="273" t="s">
        <v>73</v>
      </c>
      <c r="CN7913" s="273">
        <v>3</v>
      </c>
    </row>
    <row r="7914" spans="74:92">
      <c r="BV7914" s="273" t="s">
        <v>64</v>
      </c>
      <c r="BW7914" s="273" t="s">
        <v>287</v>
      </c>
      <c r="BX7914" s="273" t="s">
        <v>325</v>
      </c>
      <c r="BY7914" s="273" t="s">
        <v>469</v>
      </c>
      <c r="BZ7914" s="273" t="s">
        <v>167</v>
      </c>
      <c r="CA7914" s="273" t="s">
        <v>168</v>
      </c>
      <c r="CB7914" s="273" t="s">
        <v>353</v>
      </c>
      <c r="CC7914" s="273" t="s">
        <v>354</v>
      </c>
      <c r="CD7914" s="282">
        <v>13</v>
      </c>
      <c r="CE7914" s="274">
        <v>45047</v>
      </c>
      <c r="CF7914" s="273">
        <v>0</v>
      </c>
      <c r="CG7914" s="273" t="s">
        <v>80</v>
      </c>
      <c r="CH7914" s="273">
        <v>0</v>
      </c>
      <c r="CI7914" s="273" t="s">
        <v>80</v>
      </c>
      <c r="CM7914" s="273" t="s">
        <v>73</v>
      </c>
      <c r="CN7914" s="273">
        <v>3</v>
      </c>
    </row>
    <row r="7915" spans="74:92">
      <c r="BV7915" s="273" t="s">
        <v>64</v>
      </c>
      <c r="BW7915" s="273" t="s">
        <v>287</v>
      </c>
      <c r="BX7915" s="273" t="s">
        <v>325</v>
      </c>
      <c r="BY7915" s="273" t="s">
        <v>469</v>
      </c>
      <c r="BZ7915" s="273" t="s">
        <v>151</v>
      </c>
      <c r="CA7915" s="273" t="s">
        <v>152</v>
      </c>
      <c r="CB7915" s="273" t="s">
        <v>161</v>
      </c>
      <c r="CC7915" s="273" t="s">
        <v>162</v>
      </c>
      <c r="CD7915" s="282">
        <v>11</v>
      </c>
      <c r="CE7915" s="274">
        <v>45047</v>
      </c>
      <c r="CF7915" s="273">
        <v>0</v>
      </c>
      <c r="CG7915" s="273" t="s">
        <v>80</v>
      </c>
      <c r="CH7915" s="273">
        <v>0</v>
      </c>
      <c r="CI7915" s="273" t="s">
        <v>80</v>
      </c>
      <c r="CM7915" s="273" t="s">
        <v>73</v>
      </c>
      <c r="CN7915" s="273">
        <v>3</v>
      </c>
    </row>
    <row r="7916" spans="74:92">
      <c r="BV7916" s="273" t="s">
        <v>64</v>
      </c>
      <c r="BW7916" s="273" t="s">
        <v>287</v>
      </c>
      <c r="BX7916" s="273" t="s">
        <v>325</v>
      </c>
      <c r="BY7916" s="273" t="s">
        <v>469</v>
      </c>
      <c r="BZ7916" s="273" t="s">
        <v>167</v>
      </c>
      <c r="CA7916" s="273" t="s">
        <v>168</v>
      </c>
      <c r="CB7916" s="273" t="s">
        <v>169</v>
      </c>
      <c r="CC7916" s="273" t="s">
        <v>170</v>
      </c>
      <c r="CD7916" s="282">
        <v>12</v>
      </c>
      <c r="CE7916" s="274">
        <v>45047</v>
      </c>
      <c r="CF7916" s="273">
        <v>0</v>
      </c>
      <c r="CG7916" s="273" t="s">
        <v>80</v>
      </c>
      <c r="CH7916" s="273">
        <v>0</v>
      </c>
      <c r="CI7916" s="273" t="s">
        <v>80</v>
      </c>
      <c r="CM7916" s="273" t="s">
        <v>73</v>
      </c>
      <c r="CN7916" s="273">
        <v>3</v>
      </c>
    </row>
    <row r="7917" spans="74:92">
      <c r="BV7917" s="273" t="s">
        <v>64</v>
      </c>
      <c r="BW7917" s="273" t="s">
        <v>287</v>
      </c>
      <c r="BX7917" s="273" t="s">
        <v>325</v>
      </c>
      <c r="BY7917" s="273" t="s">
        <v>469</v>
      </c>
      <c r="BZ7917" s="273" t="s">
        <v>138</v>
      </c>
      <c r="CA7917" s="273" t="s">
        <v>139</v>
      </c>
      <c r="CB7917" s="273" t="s">
        <v>140</v>
      </c>
      <c r="CC7917" s="273" t="s">
        <v>141</v>
      </c>
      <c r="CD7917" s="282">
        <v>9</v>
      </c>
      <c r="CE7917" s="274">
        <v>45047</v>
      </c>
      <c r="CF7917" s="273">
        <v>0</v>
      </c>
      <c r="CG7917" s="273" t="s">
        <v>80</v>
      </c>
      <c r="CH7917" s="273">
        <v>0</v>
      </c>
      <c r="CI7917" s="273" t="s">
        <v>80</v>
      </c>
      <c r="CM7917" s="273" t="s">
        <v>73</v>
      </c>
      <c r="CN7917" s="273">
        <v>3</v>
      </c>
    </row>
    <row r="7918" spans="74:92">
      <c r="BV7918" s="273" t="s">
        <v>64</v>
      </c>
      <c r="BW7918" s="273" t="s">
        <v>287</v>
      </c>
      <c r="BX7918" s="273" t="s">
        <v>325</v>
      </c>
      <c r="BY7918" s="273" t="s">
        <v>469</v>
      </c>
      <c r="BZ7918" s="273" t="s">
        <v>151</v>
      </c>
      <c r="CA7918" s="273" t="s">
        <v>152</v>
      </c>
      <c r="CB7918" s="273" t="s">
        <v>153</v>
      </c>
      <c r="CC7918" s="273" t="s">
        <v>154</v>
      </c>
      <c r="CD7918" s="282">
        <v>10</v>
      </c>
      <c r="CE7918" s="274">
        <v>45047</v>
      </c>
      <c r="CF7918" s="273">
        <v>0</v>
      </c>
      <c r="CG7918" s="273" t="s">
        <v>80</v>
      </c>
      <c r="CH7918" s="273">
        <v>0</v>
      </c>
      <c r="CI7918" s="273" t="s">
        <v>80</v>
      </c>
      <c r="CM7918" s="273" t="s">
        <v>73</v>
      </c>
      <c r="CN7918" s="273">
        <v>3</v>
      </c>
    </row>
    <row r="7919" spans="74:92">
      <c r="BV7919" s="273" t="s">
        <v>64</v>
      </c>
      <c r="BW7919" s="273" t="s">
        <v>287</v>
      </c>
      <c r="BX7919" s="273" t="s">
        <v>325</v>
      </c>
      <c r="BY7919" s="273" t="s">
        <v>469</v>
      </c>
      <c r="BZ7919" s="273" t="s">
        <v>110</v>
      </c>
      <c r="CA7919" s="273" t="s">
        <v>111</v>
      </c>
      <c r="CB7919" s="273" t="s">
        <v>117</v>
      </c>
      <c r="CC7919" s="273" t="s">
        <v>118</v>
      </c>
      <c r="CD7919" s="282">
        <v>5</v>
      </c>
      <c r="CE7919" s="274">
        <v>45047</v>
      </c>
      <c r="CI7919" s="273" t="s">
        <v>104</v>
      </c>
      <c r="CM7919" s="273" t="s">
        <v>73</v>
      </c>
      <c r="CN7919" s="273">
        <v>3</v>
      </c>
    </row>
    <row r="7920" spans="74:92">
      <c r="BV7920" s="273" t="s">
        <v>64</v>
      </c>
      <c r="BW7920" s="273" t="s">
        <v>287</v>
      </c>
      <c r="BX7920" s="273" t="s">
        <v>325</v>
      </c>
      <c r="BY7920" s="273" t="s">
        <v>469</v>
      </c>
      <c r="BZ7920" s="273" t="s">
        <v>126</v>
      </c>
      <c r="CA7920" s="273" t="s">
        <v>127</v>
      </c>
      <c r="CB7920" s="273" t="s">
        <v>133</v>
      </c>
      <c r="CC7920" s="273" t="s">
        <v>134</v>
      </c>
      <c r="CD7920" s="282">
        <v>7</v>
      </c>
      <c r="CE7920" s="274">
        <v>45047</v>
      </c>
      <c r="CI7920" s="273" t="s">
        <v>104</v>
      </c>
      <c r="CM7920" s="273" t="s">
        <v>73</v>
      </c>
      <c r="CN7920" s="273">
        <v>3</v>
      </c>
    </row>
    <row r="7921" spans="74:92">
      <c r="BV7921" s="273" t="s">
        <v>64</v>
      </c>
      <c r="BW7921" s="273" t="s">
        <v>287</v>
      </c>
      <c r="BX7921" s="273" t="s">
        <v>325</v>
      </c>
      <c r="BY7921" s="273" t="s">
        <v>469</v>
      </c>
      <c r="BZ7921" s="273" t="s">
        <v>126</v>
      </c>
      <c r="CA7921" s="273" t="s">
        <v>127</v>
      </c>
      <c r="CB7921" s="273" t="s">
        <v>128</v>
      </c>
      <c r="CC7921" s="273" t="s">
        <v>129</v>
      </c>
      <c r="CD7921" s="282">
        <v>6</v>
      </c>
      <c r="CE7921" s="274">
        <v>45047</v>
      </c>
      <c r="CI7921" s="273" t="s">
        <v>80</v>
      </c>
      <c r="CM7921" s="273" t="s">
        <v>73</v>
      </c>
      <c r="CN7921" s="273">
        <v>3</v>
      </c>
    </row>
    <row r="7922" spans="74:92">
      <c r="BV7922" s="273" t="s">
        <v>64</v>
      </c>
      <c r="BW7922" s="273" t="s">
        <v>287</v>
      </c>
      <c r="BX7922" s="273" t="s">
        <v>325</v>
      </c>
      <c r="BY7922" s="273" t="s">
        <v>469</v>
      </c>
      <c r="BZ7922" s="273" t="s">
        <v>110</v>
      </c>
      <c r="CA7922" s="273" t="s">
        <v>111</v>
      </c>
      <c r="CB7922" s="273" t="s">
        <v>112</v>
      </c>
      <c r="CC7922" s="273" t="s">
        <v>113</v>
      </c>
      <c r="CD7922" s="282">
        <v>4</v>
      </c>
      <c r="CE7922" s="274">
        <v>45047</v>
      </c>
      <c r="CI7922" s="273" t="s">
        <v>80</v>
      </c>
      <c r="CM7922" s="273" t="s">
        <v>73</v>
      </c>
      <c r="CN7922" s="273">
        <v>3</v>
      </c>
    </row>
    <row r="7923" spans="74:92">
      <c r="BV7923" s="273" t="s">
        <v>64</v>
      </c>
      <c r="BW7923" s="273" t="s">
        <v>287</v>
      </c>
      <c r="BX7923" s="273" t="s">
        <v>325</v>
      </c>
      <c r="BY7923" s="273" t="s">
        <v>469</v>
      </c>
      <c r="BZ7923" s="273" t="s">
        <v>86</v>
      </c>
      <c r="CA7923" s="273" t="s">
        <v>87</v>
      </c>
      <c r="CB7923" s="273" t="s">
        <v>101</v>
      </c>
      <c r="CC7923" s="273" t="s">
        <v>102</v>
      </c>
      <c r="CD7923" s="282">
        <v>4</v>
      </c>
      <c r="CE7923" s="274">
        <v>45047</v>
      </c>
      <c r="CF7923" s="273">
        <v>971.53833329999998</v>
      </c>
      <c r="CG7923" s="273" t="s">
        <v>2298</v>
      </c>
      <c r="CH7923" s="273">
        <v>1035.1255172144799</v>
      </c>
      <c r="CI7923" s="273" t="s">
        <v>104</v>
      </c>
      <c r="CM7923" s="273" t="s">
        <v>73</v>
      </c>
      <c r="CN7923" s="273">
        <v>3</v>
      </c>
    </row>
    <row r="7924" spans="74:92">
      <c r="BV7924" s="273" t="s">
        <v>64</v>
      </c>
      <c r="BW7924" s="273" t="s">
        <v>287</v>
      </c>
      <c r="BX7924" s="273" t="s">
        <v>325</v>
      </c>
      <c r="BY7924" s="273" t="s">
        <v>469</v>
      </c>
      <c r="BZ7924" s="273" t="s">
        <v>86</v>
      </c>
      <c r="CA7924" s="273" t="s">
        <v>87</v>
      </c>
      <c r="CB7924" s="273" t="s">
        <v>88</v>
      </c>
      <c r="CC7924" s="273" t="s">
        <v>89</v>
      </c>
      <c r="CD7924" s="282">
        <v>3</v>
      </c>
      <c r="CE7924" s="274">
        <v>45047</v>
      </c>
      <c r="CF7924" s="273">
        <v>327.83</v>
      </c>
      <c r="CG7924" s="273" t="s">
        <v>80</v>
      </c>
      <c r="CH7924" s="273">
        <v>327.83</v>
      </c>
      <c r="CI7924" s="273" t="s">
        <v>80</v>
      </c>
      <c r="CM7924" s="273" t="s">
        <v>73</v>
      </c>
      <c r="CN7924" s="273">
        <v>3</v>
      </c>
    </row>
    <row r="7925" spans="74:92">
      <c r="BV7925" s="273" t="s">
        <v>64</v>
      </c>
      <c r="BW7925" s="273" t="s">
        <v>287</v>
      </c>
      <c r="BX7925" s="273" t="s">
        <v>325</v>
      </c>
      <c r="BY7925" s="273" t="s">
        <v>469</v>
      </c>
      <c r="BZ7925" s="273" t="s">
        <v>86</v>
      </c>
      <c r="CA7925" s="273" t="s">
        <v>87</v>
      </c>
      <c r="CB7925" s="273" t="s">
        <v>88</v>
      </c>
      <c r="CC7925" s="273" t="s">
        <v>89</v>
      </c>
      <c r="CD7925" s="282">
        <v>3</v>
      </c>
      <c r="CE7925" s="274">
        <v>45078</v>
      </c>
      <c r="CF7925" s="273">
        <v>327.83</v>
      </c>
      <c r="CG7925" s="273" t="s">
        <v>80</v>
      </c>
      <c r="CH7925" s="273">
        <v>327.83</v>
      </c>
      <c r="CI7925" s="273" t="s">
        <v>80</v>
      </c>
      <c r="CM7925" s="273" t="s">
        <v>73</v>
      </c>
      <c r="CN7925" s="273">
        <v>3</v>
      </c>
    </row>
    <row r="7926" spans="74:92">
      <c r="BV7926" s="273" t="s">
        <v>64</v>
      </c>
      <c r="BW7926" s="273" t="s">
        <v>287</v>
      </c>
      <c r="BX7926" s="273" t="s">
        <v>325</v>
      </c>
      <c r="BY7926" s="273" t="s">
        <v>469</v>
      </c>
      <c r="BZ7926" s="273" t="s">
        <v>86</v>
      </c>
      <c r="CA7926" s="273" t="s">
        <v>87</v>
      </c>
      <c r="CB7926" s="273" t="s">
        <v>101</v>
      </c>
      <c r="CC7926" s="273" t="s">
        <v>102</v>
      </c>
      <c r="CD7926" s="282">
        <v>4</v>
      </c>
      <c r="CE7926" s="274">
        <v>45078</v>
      </c>
      <c r="CF7926" s="273">
        <v>971.53833329999998</v>
      </c>
      <c r="CG7926" s="273" t="s">
        <v>2298</v>
      </c>
      <c r="CH7926" s="273">
        <v>1035.1255172144799</v>
      </c>
      <c r="CI7926" s="273" t="s">
        <v>104</v>
      </c>
      <c r="CM7926" s="273" t="s">
        <v>73</v>
      </c>
      <c r="CN7926" s="273">
        <v>3</v>
      </c>
    </row>
    <row r="7927" spans="74:92">
      <c r="BV7927" s="273" t="s">
        <v>64</v>
      </c>
      <c r="BW7927" s="273" t="s">
        <v>287</v>
      </c>
      <c r="BX7927" s="273" t="s">
        <v>325</v>
      </c>
      <c r="BY7927" s="273" t="s">
        <v>469</v>
      </c>
      <c r="BZ7927" s="273" t="s">
        <v>110</v>
      </c>
      <c r="CA7927" s="273" t="s">
        <v>111</v>
      </c>
      <c r="CB7927" s="273" t="s">
        <v>112</v>
      </c>
      <c r="CC7927" s="273" t="s">
        <v>113</v>
      </c>
      <c r="CD7927" s="282">
        <v>4</v>
      </c>
      <c r="CE7927" s="274">
        <v>45078</v>
      </c>
      <c r="CI7927" s="273" t="s">
        <v>80</v>
      </c>
      <c r="CM7927" s="273" t="s">
        <v>73</v>
      </c>
      <c r="CN7927" s="273">
        <v>3</v>
      </c>
    </row>
    <row r="7928" spans="74:92">
      <c r="BV7928" s="273" t="s">
        <v>64</v>
      </c>
      <c r="BW7928" s="273" t="s">
        <v>287</v>
      </c>
      <c r="BX7928" s="273" t="s">
        <v>325</v>
      </c>
      <c r="BY7928" s="273" t="s">
        <v>469</v>
      </c>
      <c r="BZ7928" s="273" t="s">
        <v>126</v>
      </c>
      <c r="CA7928" s="273" t="s">
        <v>127</v>
      </c>
      <c r="CB7928" s="273" t="s">
        <v>128</v>
      </c>
      <c r="CC7928" s="273" t="s">
        <v>129</v>
      </c>
      <c r="CD7928" s="282">
        <v>6</v>
      </c>
      <c r="CE7928" s="274">
        <v>45078</v>
      </c>
      <c r="CI7928" s="273" t="s">
        <v>80</v>
      </c>
      <c r="CM7928" s="273" t="s">
        <v>73</v>
      </c>
      <c r="CN7928" s="273">
        <v>3</v>
      </c>
    </row>
    <row r="7929" spans="74:92">
      <c r="BV7929" s="273" t="s">
        <v>64</v>
      </c>
      <c r="BW7929" s="273" t="s">
        <v>287</v>
      </c>
      <c r="BX7929" s="273" t="s">
        <v>325</v>
      </c>
      <c r="BY7929" s="273" t="s">
        <v>469</v>
      </c>
      <c r="BZ7929" s="273" t="s">
        <v>126</v>
      </c>
      <c r="CA7929" s="273" t="s">
        <v>127</v>
      </c>
      <c r="CB7929" s="273" t="s">
        <v>133</v>
      </c>
      <c r="CC7929" s="273" t="s">
        <v>134</v>
      </c>
      <c r="CD7929" s="282">
        <v>7</v>
      </c>
      <c r="CE7929" s="274">
        <v>45078</v>
      </c>
      <c r="CI7929" s="273" t="s">
        <v>104</v>
      </c>
      <c r="CM7929" s="273" t="s">
        <v>73</v>
      </c>
      <c r="CN7929" s="273">
        <v>3</v>
      </c>
    </row>
    <row r="7930" spans="74:92">
      <c r="BV7930" s="273" t="s">
        <v>64</v>
      </c>
      <c r="BW7930" s="273" t="s">
        <v>287</v>
      </c>
      <c r="BX7930" s="273" t="s">
        <v>325</v>
      </c>
      <c r="BY7930" s="273" t="s">
        <v>469</v>
      </c>
      <c r="BZ7930" s="273" t="s">
        <v>110</v>
      </c>
      <c r="CA7930" s="273" t="s">
        <v>111</v>
      </c>
      <c r="CB7930" s="273" t="s">
        <v>117</v>
      </c>
      <c r="CC7930" s="273" t="s">
        <v>118</v>
      </c>
      <c r="CD7930" s="282">
        <v>5</v>
      </c>
      <c r="CE7930" s="274">
        <v>45078</v>
      </c>
      <c r="CI7930" s="273" t="s">
        <v>104</v>
      </c>
      <c r="CM7930" s="273" t="s">
        <v>73</v>
      </c>
      <c r="CN7930" s="273">
        <v>3</v>
      </c>
    </row>
    <row r="7931" spans="74:92">
      <c r="BV7931" s="273" t="s">
        <v>64</v>
      </c>
      <c r="BW7931" s="273" t="s">
        <v>287</v>
      </c>
      <c r="BX7931" s="273" t="s">
        <v>325</v>
      </c>
      <c r="BY7931" s="273" t="s">
        <v>469</v>
      </c>
      <c r="BZ7931" s="273" t="s">
        <v>151</v>
      </c>
      <c r="CA7931" s="273" t="s">
        <v>152</v>
      </c>
      <c r="CB7931" s="273" t="s">
        <v>153</v>
      </c>
      <c r="CC7931" s="273" t="s">
        <v>154</v>
      </c>
      <c r="CD7931" s="282">
        <v>10</v>
      </c>
      <c r="CE7931" s="274">
        <v>45078</v>
      </c>
      <c r="CF7931" s="273">
        <v>0</v>
      </c>
      <c r="CG7931" s="273" t="s">
        <v>80</v>
      </c>
      <c r="CH7931" s="273">
        <v>0</v>
      </c>
      <c r="CI7931" s="273" t="s">
        <v>80</v>
      </c>
      <c r="CM7931" s="273" t="s">
        <v>73</v>
      </c>
      <c r="CN7931" s="273">
        <v>3</v>
      </c>
    </row>
    <row r="7932" spans="74:92">
      <c r="BV7932" s="273" t="s">
        <v>64</v>
      </c>
      <c r="BW7932" s="273" t="s">
        <v>287</v>
      </c>
      <c r="BX7932" s="273" t="s">
        <v>325</v>
      </c>
      <c r="BY7932" s="273" t="s">
        <v>469</v>
      </c>
      <c r="BZ7932" s="273" t="s">
        <v>138</v>
      </c>
      <c r="CA7932" s="273" t="s">
        <v>139</v>
      </c>
      <c r="CB7932" s="273" t="s">
        <v>140</v>
      </c>
      <c r="CC7932" s="273" t="s">
        <v>141</v>
      </c>
      <c r="CD7932" s="282">
        <v>9</v>
      </c>
      <c r="CE7932" s="274">
        <v>45078</v>
      </c>
      <c r="CF7932" s="273">
        <v>0</v>
      </c>
      <c r="CG7932" s="273" t="s">
        <v>80</v>
      </c>
      <c r="CH7932" s="273">
        <v>0</v>
      </c>
      <c r="CI7932" s="273" t="s">
        <v>80</v>
      </c>
      <c r="CM7932" s="273" t="s">
        <v>73</v>
      </c>
      <c r="CN7932" s="273">
        <v>3</v>
      </c>
    </row>
    <row r="7933" spans="74:92">
      <c r="BV7933" s="273" t="s">
        <v>64</v>
      </c>
      <c r="BW7933" s="273" t="s">
        <v>287</v>
      </c>
      <c r="BX7933" s="273" t="s">
        <v>325</v>
      </c>
      <c r="BY7933" s="273" t="s">
        <v>469</v>
      </c>
      <c r="BZ7933" s="273" t="s">
        <v>167</v>
      </c>
      <c r="CA7933" s="273" t="s">
        <v>168</v>
      </c>
      <c r="CB7933" s="273" t="s">
        <v>169</v>
      </c>
      <c r="CC7933" s="273" t="s">
        <v>170</v>
      </c>
      <c r="CD7933" s="282">
        <v>12</v>
      </c>
      <c r="CE7933" s="274">
        <v>45078</v>
      </c>
      <c r="CF7933" s="273">
        <v>0</v>
      </c>
      <c r="CG7933" s="273" t="s">
        <v>80</v>
      </c>
      <c r="CH7933" s="273">
        <v>0</v>
      </c>
      <c r="CI7933" s="273" t="s">
        <v>80</v>
      </c>
      <c r="CM7933" s="273" t="s">
        <v>73</v>
      </c>
      <c r="CN7933" s="273">
        <v>3</v>
      </c>
    </row>
    <row r="7934" spans="74:92">
      <c r="BV7934" s="273" t="s">
        <v>64</v>
      </c>
      <c r="BW7934" s="273" t="s">
        <v>287</v>
      </c>
      <c r="BX7934" s="273" t="s">
        <v>325</v>
      </c>
      <c r="BY7934" s="273" t="s">
        <v>469</v>
      </c>
      <c r="BZ7934" s="273" t="s">
        <v>151</v>
      </c>
      <c r="CA7934" s="273" t="s">
        <v>152</v>
      </c>
      <c r="CB7934" s="273" t="s">
        <v>161</v>
      </c>
      <c r="CC7934" s="273" t="s">
        <v>162</v>
      </c>
      <c r="CD7934" s="282">
        <v>11</v>
      </c>
      <c r="CE7934" s="274">
        <v>45078</v>
      </c>
      <c r="CF7934" s="273">
        <v>0</v>
      </c>
      <c r="CG7934" s="273" t="s">
        <v>80</v>
      </c>
      <c r="CH7934" s="273">
        <v>0</v>
      </c>
      <c r="CI7934" s="273" t="s">
        <v>80</v>
      </c>
      <c r="CM7934" s="273" t="s">
        <v>73</v>
      </c>
      <c r="CN7934" s="273">
        <v>3</v>
      </c>
    </row>
    <row r="7935" spans="74:92">
      <c r="BV7935" s="273" t="s">
        <v>64</v>
      </c>
      <c r="BW7935" s="273" t="s">
        <v>287</v>
      </c>
      <c r="BX7935" s="273" t="s">
        <v>325</v>
      </c>
      <c r="BY7935" s="273" t="s">
        <v>469</v>
      </c>
      <c r="BZ7935" s="273" t="s">
        <v>167</v>
      </c>
      <c r="CA7935" s="273" t="s">
        <v>168</v>
      </c>
      <c r="CB7935" s="273" t="s">
        <v>353</v>
      </c>
      <c r="CC7935" s="273" t="s">
        <v>354</v>
      </c>
      <c r="CD7935" s="282">
        <v>13</v>
      </c>
      <c r="CE7935" s="274">
        <v>45078</v>
      </c>
      <c r="CF7935" s="273">
        <v>0</v>
      </c>
      <c r="CG7935" s="273" t="s">
        <v>80</v>
      </c>
      <c r="CH7935" s="273">
        <v>0</v>
      </c>
      <c r="CI7935" s="273" t="s">
        <v>80</v>
      </c>
      <c r="CM7935" s="273" t="s">
        <v>73</v>
      </c>
      <c r="CN7935" s="273">
        <v>3</v>
      </c>
    </row>
    <row r="7936" spans="74:92">
      <c r="BV7936" s="273" t="s">
        <v>64</v>
      </c>
      <c r="BW7936" s="273" t="s">
        <v>287</v>
      </c>
      <c r="BX7936" s="273" t="s">
        <v>325</v>
      </c>
      <c r="BY7936" s="273" t="s">
        <v>469</v>
      </c>
      <c r="BZ7936" s="273" t="s">
        <v>167</v>
      </c>
      <c r="CA7936" s="273" t="s">
        <v>168</v>
      </c>
      <c r="CB7936" s="273" t="s">
        <v>313</v>
      </c>
      <c r="CC7936" s="273" t="s">
        <v>314</v>
      </c>
      <c r="CD7936" s="282">
        <v>14</v>
      </c>
      <c r="CE7936" s="274">
        <v>45078</v>
      </c>
      <c r="CF7936" s="273">
        <v>0</v>
      </c>
      <c r="CG7936" s="273" t="s">
        <v>80</v>
      </c>
      <c r="CH7936" s="273">
        <v>0</v>
      </c>
      <c r="CI7936" s="273" t="s">
        <v>80</v>
      </c>
      <c r="CM7936" s="273" t="s">
        <v>73</v>
      </c>
      <c r="CN7936" s="273">
        <v>3</v>
      </c>
    </row>
    <row r="7937" spans="74:92">
      <c r="BV7937" s="273" t="s">
        <v>64</v>
      </c>
      <c r="BW7937" s="273" t="s">
        <v>287</v>
      </c>
      <c r="BX7937" s="273" t="s">
        <v>325</v>
      </c>
      <c r="BY7937" s="273" t="s">
        <v>469</v>
      </c>
      <c r="BZ7937" s="273" t="s">
        <v>204</v>
      </c>
      <c r="CA7937" s="273" t="s">
        <v>205</v>
      </c>
      <c r="CB7937" s="273" t="s">
        <v>206</v>
      </c>
      <c r="CC7937" s="273" t="s">
        <v>207</v>
      </c>
      <c r="CD7937" s="282">
        <v>0</v>
      </c>
      <c r="CE7937" s="274">
        <v>45078</v>
      </c>
      <c r="CG7937" s="273" t="s">
        <v>181</v>
      </c>
      <c r="CI7937" s="273" t="s">
        <v>208</v>
      </c>
      <c r="CJ7937" s="273" t="s">
        <v>209</v>
      </c>
      <c r="CM7937" s="273" t="s">
        <v>73</v>
      </c>
      <c r="CN7937" s="273">
        <v>3</v>
      </c>
    </row>
    <row r="7938" spans="74:92">
      <c r="BV7938" s="273" t="s">
        <v>64</v>
      </c>
      <c r="BW7938" s="273" t="s">
        <v>287</v>
      </c>
      <c r="BX7938" s="273" t="s">
        <v>325</v>
      </c>
      <c r="BY7938" s="273" t="s">
        <v>469</v>
      </c>
      <c r="BZ7938" s="273" t="s">
        <v>86</v>
      </c>
      <c r="CA7938" s="273" t="s">
        <v>87</v>
      </c>
      <c r="CB7938" s="273" t="s">
        <v>179</v>
      </c>
      <c r="CC7938" s="273" t="s">
        <v>180</v>
      </c>
      <c r="CD7938" s="282">
        <v>1</v>
      </c>
      <c r="CE7938" s="274">
        <v>45078</v>
      </c>
      <c r="CG7938" s="273" t="s">
        <v>181</v>
      </c>
      <c r="CI7938" s="273" t="s">
        <v>181</v>
      </c>
      <c r="CJ7938" s="273" t="s">
        <v>235</v>
      </c>
      <c r="CM7938" s="273" t="s">
        <v>73</v>
      </c>
      <c r="CN7938" s="273">
        <v>3</v>
      </c>
    </row>
    <row r="7939" spans="74:92">
      <c r="BV7939" s="273" t="s">
        <v>64</v>
      </c>
      <c r="BW7939" s="273" t="s">
        <v>287</v>
      </c>
      <c r="BX7939" s="273" t="s">
        <v>325</v>
      </c>
      <c r="BY7939" s="273" t="s">
        <v>469</v>
      </c>
      <c r="BZ7939" s="273" t="s">
        <v>167</v>
      </c>
      <c r="CA7939" s="273" t="s">
        <v>168</v>
      </c>
      <c r="CB7939" s="273" t="s">
        <v>319</v>
      </c>
      <c r="CC7939" s="273" t="s">
        <v>320</v>
      </c>
      <c r="CD7939" s="282">
        <v>15</v>
      </c>
      <c r="CE7939" s="274">
        <v>45078</v>
      </c>
      <c r="CF7939" s="273">
        <v>0</v>
      </c>
      <c r="CG7939" s="273" t="s">
        <v>80</v>
      </c>
      <c r="CH7939" s="273">
        <v>0</v>
      </c>
      <c r="CI7939" s="273" t="s">
        <v>80</v>
      </c>
      <c r="CM7939" s="273" t="s">
        <v>73</v>
      </c>
      <c r="CN7939" s="273">
        <v>3</v>
      </c>
    </row>
    <row r="7940" spans="74:92">
      <c r="BV7940" s="273" t="s">
        <v>64</v>
      </c>
      <c r="BW7940" s="273" t="s">
        <v>287</v>
      </c>
      <c r="BX7940" s="273" t="s">
        <v>325</v>
      </c>
      <c r="BY7940" s="273" t="s">
        <v>469</v>
      </c>
      <c r="BZ7940" s="273" t="s">
        <v>138</v>
      </c>
      <c r="CA7940" s="273" t="s">
        <v>139</v>
      </c>
      <c r="CB7940" s="273" t="s">
        <v>190</v>
      </c>
      <c r="CC7940" s="273" t="s">
        <v>191</v>
      </c>
      <c r="CD7940" s="282">
        <v>8</v>
      </c>
      <c r="CE7940" s="274">
        <v>45078</v>
      </c>
      <c r="CF7940" s="273">
        <v>0</v>
      </c>
      <c r="CG7940" s="273" t="s">
        <v>80</v>
      </c>
      <c r="CH7940" s="273">
        <v>0</v>
      </c>
      <c r="CI7940" s="273" t="s">
        <v>80</v>
      </c>
      <c r="CM7940" s="273" t="s">
        <v>73</v>
      </c>
      <c r="CN7940" s="273">
        <v>3</v>
      </c>
    </row>
    <row r="7941" spans="74:92">
      <c r="BV7941" s="273" t="s">
        <v>64</v>
      </c>
      <c r="BW7941" s="273" t="s">
        <v>287</v>
      </c>
      <c r="BX7941" s="273" t="s">
        <v>325</v>
      </c>
      <c r="BY7941" s="273" t="s">
        <v>469</v>
      </c>
      <c r="BZ7941" s="273" t="s">
        <v>86</v>
      </c>
      <c r="CA7941" s="273" t="s">
        <v>87</v>
      </c>
      <c r="CB7941" s="273" t="s">
        <v>233</v>
      </c>
      <c r="CC7941" s="273" t="s">
        <v>234</v>
      </c>
      <c r="CD7941" s="282">
        <v>1</v>
      </c>
      <c r="CE7941" s="274">
        <v>45078</v>
      </c>
      <c r="CG7941" s="273" t="s">
        <v>181</v>
      </c>
      <c r="CI7941" s="273" t="s">
        <v>181</v>
      </c>
      <c r="CJ7941" s="273" t="s">
        <v>242</v>
      </c>
      <c r="CM7941" s="273" t="s">
        <v>73</v>
      </c>
      <c r="CN7941" s="273">
        <v>3</v>
      </c>
    </row>
    <row r="7942" spans="74:92">
      <c r="BV7942" s="273" t="s">
        <v>64</v>
      </c>
      <c r="BW7942" s="273" t="s">
        <v>287</v>
      </c>
      <c r="BX7942" s="273" t="s">
        <v>325</v>
      </c>
      <c r="BY7942" s="273" t="s">
        <v>469</v>
      </c>
      <c r="BZ7942" s="273" t="s">
        <v>86</v>
      </c>
      <c r="CA7942" s="273" t="s">
        <v>87</v>
      </c>
      <c r="CB7942" s="273" t="s">
        <v>217</v>
      </c>
      <c r="CC7942" s="273" t="s">
        <v>218</v>
      </c>
      <c r="CD7942" s="282">
        <v>2</v>
      </c>
      <c r="CE7942" s="274">
        <v>45078</v>
      </c>
      <c r="CG7942" s="273" t="s">
        <v>181</v>
      </c>
      <c r="CI7942" s="273" t="s">
        <v>181</v>
      </c>
      <c r="CJ7942" s="273" t="s">
        <v>1232</v>
      </c>
      <c r="CM7942" s="273" t="s">
        <v>73</v>
      </c>
      <c r="CN7942" s="273">
        <v>3</v>
      </c>
    </row>
    <row r="7943" spans="74:92">
      <c r="BV7943" s="273" t="s">
        <v>64</v>
      </c>
      <c r="BW7943" s="273" t="s">
        <v>287</v>
      </c>
      <c r="BX7943" s="273" t="s">
        <v>325</v>
      </c>
      <c r="BY7943" s="273" t="s">
        <v>469</v>
      </c>
      <c r="BZ7943" s="273" t="s">
        <v>86</v>
      </c>
      <c r="CA7943" s="273" t="s">
        <v>87</v>
      </c>
      <c r="CB7943" s="273" t="s">
        <v>225</v>
      </c>
      <c r="CC7943" s="273" t="s">
        <v>226</v>
      </c>
      <c r="CD7943" s="282">
        <v>5</v>
      </c>
      <c r="CE7943" s="274">
        <v>45078</v>
      </c>
      <c r="CF7943" s="273">
        <v>0</v>
      </c>
      <c r="CG7943" s="273" t="s">
        <v>80</v>
      </c>
      <c r="CH7943" s="273">
        <v>0</v>
      </c>
      <c r="CI7943" s="273" t="s">
        <v>80</v>
      </c>
      <c r="CM7943" s="273" t="s">
        <v>73</v>
      </c>
      <c r="CN7943" s="273">
        <v>3</v>
      </c>
    </row>
    <row r="7944" spans="74:92">
      <c r="BV7944" s="273" t="s">
        <v>64</v>
      </c>
      <c r="BW7944" s="273" t="s">
        <v>287</v>
      </c>
      <c r="BX7944" s="273" t="s">
        <v>325</v>
      </c>
      <c r="BY7944" s="273" t="s">
        <v>469</v>
      </c>
      <c r="BZ7944" s="273" t="s">
        <v>86</v>
      </c>
      <c r="CA7944" s="273" t="s">
        <v>87</v>
      </c>
      <c r="CB7944" s="273" t="s">
        <v>225</v>
      </c>
      <c r="CC7944" s="273" t="s">
        <v>226</v>
      </c>
      <c r="CD7944" s="282">
        <v>5</v>
      </c>
      <c r="CE7944" s="274">
        <v>45108</v>
      </c>
      <c r="CF7944" s="273">
        <v>0</v>
      </c>
      <c r="CG7944" s="273" t="s">
        <v>80</v>
      </c>
      <c r="CH7944" s="273">
        <v>0</v>
      </c>
      <c r="CI7944" s="273" t="s">
        <v>80</v>
      </c>
      <c r="CM7944" s="273" t="s">
        <v>73</v>
      </c>
      <c r="CN7944" s="273">
        <v>3</v>
      </c>
    </row>
    <row r="7945" spans="74:92">
      <c r="BV7945" s="273" t="s">
        <v>64</v>
      </c>
      <c r="BW7945" s="273" t="s">
        <v>287</v>
      </c>
      <c r="BX7945" s="273" t="s">
        <v>325</v>
      </c>
      <c r="BY7945" s="273" t="s">
        <v>469</v>
      </c>
      <c r="BZ7945" s="273" t="s">
        <v>86</v>
      </c>
      <c r="CA7945" s="273" t="s">
        <v>87</v>
      </c>
      <c r="CB7945" s="273" t="s">
        <v>217</v>
      </c>
      <c r="CC7945" s="273" t="s">
        <v>218</v>
      </c>
      <c r="CD7945" s="282">
        <v>2</v>
      </c>
      <c r="CE7945" s="274">
        <v>45108</v>
      </c>
      <c r="CG7945" s="273" t="s">
        <v>181</v>
      </c>
      <c r="CI7945" s="273" t="s">
        <v>181</v>
      </c>
      <c r="CJ7945" s="273" t="s">
        <v>1232</v>
      </c>
      <c r="CM7945" s="273" t="s">
        <v>73</v>
      </c>
      <c r="CN7945" s="273">
        <v>3</v>
      </c>
    </row>
    <row r="7946" spans="74:92">
      <c r="BV7946" s="273" t="s">
        <v>64</v>
      </c>
      <c r="BW7946" s="273" t="s">
        <v>287</v>
      </c>
      <c r="BX7946" s="273" t="s">
        <v>325</v>
      </c>
      <c r="BY7946" s="273" t="s">
        <v>469</v>
      </c>
      <c r="BZ7946" s="273" t="s">
        <v>86</v>
      </c>
      <c r="CA7946" s="273" t="s">
        <v>87</v>
      </c>
      <c r="CB7946" s="273" t="s">
        <v>233</v>
      </c>
      <c r="CC7946" s="273" t="s">
        <v>234</v>
      </c>
      <c r="CD7946" s="282">
        <v>1</v>
      </c>
      <c r="CE7946" s="274">
        <v>45108</v>
      </c>
      <c r="CG7946" s="273" t="s">
        <v>181</v>
      </c>
      <c r="CI7946" s="273" t="s">
        <v>181</v>
      </c>
      <c r="CJ7946" s="273" t="s">
        <v>1914</v>
      </c>
      <c r="CM7946" s="273" t="s">
        <v>73</v>
      </c>
      <c r="CN7946" s="273">
        <v>3</v>
      </c>
    </row>
    <row r="7947" spans="74:92">
      <c r="BV7947" s="273" t="s">
        <v>64</v>
      </c>
      <c r="BW7947" s="273" t="s">
        <v>287</v>
      </c>
      <c r="BX7947" s="273" t="s">
        <v>325</v>
      </c>
      <c r="BY7947" s="273" t="s">
        <v>469</v>
      </c>
      <c r="BZ7947" s="273" t="s">
        <v>138</v>
      </c>
      <c r="CA7947" s="273" t="s">
        <v>139</v>
      </c>
      <c r="CB7947" s="273" t="s">
        <v>190</v>
      </c>
      <c r="CC7947" s="273" t="s">
        <v>191</v>
      </c>
      <c r="CD7947" s="282">
        <v>8</v>
      </c>
      <c r="CE7947" s="274">
        <v>45108</v>
      </c>
      <c r="CF7947" s="273">
        <v>0</v>
      </c>
      <c r="CG7947" s="273" t="s">
        <v>80</v>
      </c>
      <c r="CH7947" s="273">
        <v>0</v>
      </c>
      <c r="CI7947" s="273" t="s">
        <v>80</v>
      </c>
      <c r="CM7947" s="273" t="s">
        <v>73</v>
      </c>
      <c r="CN7947" s="273">
        <v>3</v>
      </c>
    </row>
    <row r="7948" spans="74:92">
      <c r="BV7948" s="273" t="s">
        <v>64</v>
      </c>
      <c r="BW7948" s="273" t="s">
        <v>287</v>
      </c>
      <c r="BX7948" s="273" t="s">
        <v>325</v>
      </c>
      <c r="BY7948" s="273" t="s">
        <v>469</v>
      </c>
      <c r="BZ7948" s="273" t="s">
        <v>167</v>
      </c>
      <c r="CA7948" s="273" t="s">
        <v>168</v>
      </c>
      <c r="CB7948" s="273" t="s">
        <v>319</v>
      </c>
      <c r="CC7948" s="273" t="s">
        <v>320</v>
      </c>
      <c r="CD7948" s="282">
        <v>15</v>
      </c>
      <c r="CE7948" s="274">
        <v>45108</v>
      </c>
      <c r="CF7948" s="273">
        <v>0</v>
      </c>
      <c r="CG7948" s="273" t="s">
        <v>80</v>
      </c>
      <c r="CH7948" s="273">
        <v>0</v>
      </c>
      <c r="CI7948" s="273" t="s">
        <v>80</v>
      </c>
      <c r="CM7948" s="273" t="s">
        <v>73</v>
      </c>
      <c r="CN7948" s="273">
        <v>3</v>
      </c>
    </row>
    <row r="7949" spans="74:92">
      <c r="BV7949" s="273" t="s">
        <v>64</v>
      </c>
      <c r="BW7949" s="273" t="s">
        <v>287</v>
      </c>
      <c r="BX7949" s="273" t="s">
        <v>325</v>
      </c>
      <c r="BY7949" s="273" t="s">
        <v>469</v>
      </c>
      <c r="BZ7949" s="273" t="s">
        <v>86</v>
      </c>
      <c r="CA7949" s="273" t="s">
        <v>87</v>
      </c>
      <c r="CB7949" s="273" t="s">
        <v>179</v>
      </c>
      <c r="CC7949" s="273" t="s">
        <v>180</v>
      </c>
      <c r="CD7949" s="282">
        <v>1</v>
      </c>
      <c r="CE7949" s="274">
        <v>45108</v>
      </c>
      <c r="CG7949" s="273" t="s">
        <v>181</v>
      </c>
      <c r="CI7949" s="273" t="s">
        <v>181</v>
      </c>
      <c r="CJ7949" s="273" t="s">
        <v>1581</v>
      </c>
      <c r="CM7949" s="273" t="s">
        <v>73</v>
      </c>
      <c r="CN7949" s="273">
        <v>3</v>
      </c>
    </row>
    <row r="7950" spans="74:92">
      <c r="BV7950" s="273" t="s">
        <v>64</v>
      </c>
      <c r="BW7950" s="273" t="s">
        <v>287</v>
      </c>
      <c r="BX7950" s="273" t="s">
        <v>325</v>
      </c>
      <c r="BY7950" s="273" t="s">
        <v>469</v>
      </c>
      <c r="BZ7950" s="273" t="s">
        <v>204</v>
      </c>
      <c r="CA7950" s="273" t="s">
        <v>205</v>
      </c>
      <c r="CB7950" s="273" t="s">
        <v>206</v>
      </c>
      <c r="CC7950" s="273" t="s">
        <v>207</v>
      </c>
      <c r="CD7950" s="282">
        <v>0</v>
      </c>
      <c r="CE7950" s="274">
        <v>45108</v>
      </c>
      <c r="CG7950" s="273" t="s">
        <v>181</v>
      </c>
      <c r="CI7950" s="273" t="s">
        <v>208</v>
      </c>
      <c r="CJ7950" s="273" t="s">
        <v>209</v>
      </c>
      <c r="CM7950" s="273" t="s">
        <v>73</v>
      </c>
      <c r="CN7950" s="273">
        <v>3</v>
      </c>
    </row>
    <row r="7951" spans="74:92">
      <c r="BV7951" s="273" t="s">
        <v>64</v>
      </c>
      <c r="BW7951" s="273" t="s">
        <v>287</v>
      </c>
      <c r="BX7951" s="273" t="s">
        <v>325</v>
      </c>
      <c r="BY7951" s="273" t="s">
        <v>469</v>
      </c>
      <c r="BZ7951" s="273" t="s">
        <v>167</v>
      </c>
      <c r="CA7951" s="273" t="s">
        <v>168</v>
      </c>
      <c r="CB7951" s="273" t="s">
        <v>313</v>
      </c>
      <c r="CC7951" s="273" t="s">
        <v>314</v>
      </c>
      <c r="CD7951" s="282">
        <v>14</v>
      </c>
      <c r="CE7951" s="274">
        <v>45108</v>
      </c>
      <c r="CF7951" s="273">
        <v>0</v>
      </c>
      <c r="CG7951" s="273" t="s">
        <v>80</v>
      </c>
      <c r="CH7951" s="273">
        <v>0</v>
      </c>
      <c r="CI7951" s="273" t="s">
        <v>80</v>
      </c>
      <c r="CM7951" s="273" t="s">
        <v>73</v>
      </c>
      <c r="CN7951" s="273">
        <v>3</v>
      </c>
    </row>
    <row r="7952" spans="74:92">
      <c r="BV7952" s="273" t="s">
        <v>64</v>
      </c>
      <c r="BW7952" s="273" t="s">
        <v>287</v>
      </c>
      <c r="BX7952" s="273" t="s">
        <v>325</v>
      </c>
      <c r="BY7952" s="273" t="s">
        <v>469</v>
      </c>
      <c r="BZ7952" s="273" t="s">
        <v>167</v>
      </c>
      <c r="CA7952" s="273" t="s">
        <v>168</v>
      </c>
      <c r="CB7952" s="273" t="s">
        <v>353</v>
      </c>
      <c r="CC7952" s="273" t="s">
        <v>354</v>
      </c>
      <c r="CD7952" s="282">
        <v>13</v>
      </c>
      <c r="CE7952" s="274">
        <v>45108</v>
      </c>
      <c r="CF7952" s="273">
        <v>0</v>
      </c>
      <c r="CG7952" s="273" t="s">
        <v>80</v>
      </c>
      <c r="CH7952" s="273">
        <v>0</v>
      </c>
      <c r="CI7952" s="273" t="s">
        <v>80</v>
      </c>
      <c r="CM7952" s="273" t="s">
        <v>73</v>
      </c>
      <c r="CN7952" s="273">
        <v>3</v>
      </c>
    </row>
    <row r="7953" spans="74:92">
      <c r="BV7953" s="273" t="s">
        <v>64</v>
      </c>
      <c r="BW7953" s="273" t="s">
        <v>287</v>
      </c>
      <c r="BX7953" s="273" t="s">
        <v>325</v>
      </c>
      <c r="BY7953" s="273" t="s">
        <v>469</v>
      </c>
      <c r="BZ7953" s="273" t="s">
        <v>151</v>
      </c>
      <c r="CA7953" s="273" t="s">
        <v>152</v>
      </c>
      <c r="CB7953" s="273" t="s">
        <v>161</v>
      </c>
      <c r="CC7953" s="273" t="s">
        <v>162</v>
      </c>
      <c r="CD7953" s="282">
        <v>11</v>
      </c>
      <c r="CE7953" s="274">
        <v>45108</v>
      </c>
      <c r="CF7953" s="273">
        <v>0</v>
      </c>
      <c r="CG7953" s="273" t="s">
        <v>80</v>
      </c>
      <c r="CH7953" s="273">
        <v>0</v>
      </c>
      <c r="CI7953" s="273" t="s">
        <v>80</v>
      </c>
      <c r="CM7953" s="273" t="s">
        <v>73</v>
      </c>
      <c r="CN7953" s="273">
        <v>3</v>
      </c>
    </row>
    <row r="7954" spans="74:92">
      <c r="BV7954" s="273" t="s">
        <v>64</v>
      </c>
      <c r="BW7954" s="273" t="s">
        <v>287</v>
      </c>
      <c r="BX7954" s="273" t="s">
        <v>325</v>
      </c>
      <c r="BY7954" s="273" t="s">
        <v>469</v>
      </c>
      <c r="BZ7954" s="273" t="s">
        <v>167</v>
      </c>
      <c r="CA7954" s="273" t="s">
        <v>168</v>
      </c>
      <c r="CB7954" s="273" t="s">
        <v>169</v>
      </c>
      <c r="CC7954" s="273" t="s">
        <v>170</v>
      </c>
      <c r="CD7954" s="282">
        <v>12</v>
      </c>
      <c r="CE7954" s="274">
        <v>45108</v>
      </c>
      <c r="CF7954" s="273">
        <v>0</v>
      </c>
      <c r="CG7954" s="273" t="s">
        <v>80</v>
      </c>
      <c r="CH7954" s="273">
        <v>0</v>
      </c>
      <c r="CI7954" s="273" t="s">
        <v>80</v>
      </c>
      <c r="CM7954" s="273" t="s">
        <v>73</v>
      </c>
      <c r="CN7954" s="273">
        <v>3</v>
      </c>
    </row>
    <row r="7955" spans="74:92">
      <c r="BV7955" s="273" t="s">
        <v>64</v>
      </c>
      <c r="BW7955" s="273" t="s">
        <v>287</v>
      </c>
      <c r="BX7955" s="273" t="s">
        <v>325</v>
      </c>
      <c r="BY7955" s="273" t="s">
        <v>469</v>
      </c>
      <c r="BZ7955" s="273" t="s">
        <v>138</v>
      </c>
      <c r="CA7955" s="273" t="s">
        <v>139</v>
      </c>
      <c r="CB7955" s="273" t="s">
        <v>140</v>
      </c>
      <c r="CC7955" s="273" t="s">
        <v>141</v>
      </c>
      <c r="CD7955" s="282">
        <v>9</v>
      </c>
      <c r="CE7955" s="274">
        <v>45108</v>
      </c>
      <c r="CF7955" s="273">
        <v>0</v>
      </c>
      <c r="CG7955" s="273" t="s">
        <v>80</v>
      </c>
      <c r="CH7955" s="273">
        <v>0</v>
      </c>
      <c r="CI7955" s="273" t="s">
        <v>80</v>
      </c>
      <c r="CM7955" s="273" t="s">
        <v>73</v>
      </c>
      <c r="CN7955" s="273">
        <v>3</v>
      </c>
    </row>
    <row r="7956" spans="74:92">
      <c r="BV7956" s="273" t="s">
        <v>64</v>
      </c>
      <c r="BW7956" s="273" t="s">
        <v>287</v>
      </c>
      <c r="BX7956" s="273" t="s">
        <v>325</v>
      </c>
      <c r="BY7956" s="273" t="s">
        <v>469</v>
      </c>
      <c r="BZ7956" s="273" t="s">
        <v>151</v>
      </c>
      <c r="CA7956" s="273" t="s">
        <v>152</v>
      </c>
      <c r="CB7956" s="273" t="s">
        <v>153</v>
      </c>
      <c r="CC7956" s="273" t="s">
        <v>154</v>
      </c>
      <c r="CD7956" s="282">
        <v>10</v>
      </c>
      <c r="CE7956" s="274">
        <v>45108</v>
      </c>
      <c r="CF7956" s="273">
        <v>0</v>
      </c>
      <c r="CG7956" s="273" t="s">
        <v>80</v>
      </c>
      <c r="CH7956" s="273">
        <v>0</v>
      </c>
      <c r="CI7956" s="273" t="s">
        <v>80</v>
      </c>
      <c r="CM7956" s="273" t="s">
        <v>73</v>
      </c>
      <c r="CN7956" s="273">
        <v>3</v>
      </c>
    </row>
    <row r="7957" spans="74:92">
      <c r="BV7957" s="273" t="s">
        <v>64</v>
      </c>
      <c r="BW7957" s="273" t="s">
        <v>287</v>
      </c>
      <c r="BX7957" s="273" t="s">
        <v>325</v>
      </c>
      <c r="BY7957" s="273" t="s">
        <v>469</v>
      </c>
      <c r="BZ7957" s="273" t="s">
        <v>110</v>
      </c>
      <c r="CA7957" s="273" t="s">
        <v>111</v>
      </c>
      <c r="CB7957" s="273" t="s">
        <v>117</v>
      </c>
      <c r="CC7957" s="273" t="s">
        <v>118</v>
      </c>
      <c r="CD7957" s="282">
        <v>5</v>
      </c>
      <c r="CE7957" s="274">
        <v>45108</v>
      </c>
      <c r="CI7957" s="273" t="s">
        <v>104</v>
      </c>
      <c r="CM7957" s="273" t="s">
        <v>73</v>
      </c>
      <c r="CN7957" s="273">
        <v>3</v>
      </c>
    </row>
    <row r="7958" spans="74:92">
      <c r="BV7958" s="273" t="s">
        <v>64</v>
      </c>
      <c r="BW7958" s="273" t="s">
        <v>287</v>
      </c>
      <c r="BX7958" s="273" t="s">
        <v>325</v>
      </c>
      <c r="BY7958" s="273" t="s">
        <v>469</v>
      </c>
      <c r="BZ7958" s="273" t="s">
        <v>126</v>
      </c>
      <c r="CA7958" s="273" t="s">
        <v>127</v>
      </c>
      <c r="CB7958" s="273" t="s">
        <v>133</v>
      </c>
      <c r="CC7958" s="273" t="s">
        <v>134</v>
      </c>
      <c r="CD7958" s="282">
        <v>7</v>
      </c>
      <c r="CE7958" s="274">
        <v>45108</v>
      </c>
      <c r="CI7958" s="273" t="s">
        <v>104</v>
      </c>
      <c r="CM7958" s="273" t="s">
        <v>73</v>
      </c>
      <c r="CN7958" s="273">
        <v>3</v>
      </c>
    </row>
    <row r="7959" spans="74:92">
      <c r="BV7959" s="273" t="s">
        <v>64</v>
      </c>
      <c r="BW7959" s="273" t="s">
        <v>287</v>
      </c>
      <c r="BX7959" s="273" t="s">
        <v>325</v>
      </c>
      <c r="BY7959" s="273" t="s">
        <v>469</v>
      </c>
      <c r="BZ7959" s="273" t="s">
        <v>126</v>
      </c>
      <c r="CA7959" s="273" t="s">
        <v>127</v>
      </c>
      <c r="CB7959" s="273" t="s">
        <v>128</v>
      </c>
      <c r="CC7959" s="273" t="s">
        <v>129</v>
      </c>
      <c r="CD7959" s="282">
        <v>6</v>
      </c>
      <c r="CE7959" s="274">
        <v>45108</v>
      </c>
      <c r="CI7959" s="273" t="s">
        <v>80</v>
      </c>
      <c r="CM7959" s="273" t="s">
        <v>73</v>
      </c>
      <c r="CN7959" s="273">
        <v>3</v>
      </c>
    </row>
    <row r="7960" spans="74:92">
      <c r="BV7960" s="273" t="s">
        <v>64</v>
      </c>
      <c r="BW7960" s="273" t="s">
        <v>287</v>
      </c>
      <c r="BX7960" s="273" t="s">
        <v>325</v>
      </c>
      <c r="BY7960" s="273" t="s">
        <v>469</v>
      </c>
      <c r="BZ7960" s="273" t="s">
        <v>110</v>
      </c>
      <c r="CA7960" s="273" t="s">
        <v>111</v>
      </c>
      <c r="CB7960" s="273" t="s">
        <v>112</v>
      </c>
      <c r="CC7960" s="273" t="s">
        <v>113</v>
      </c>
      <c r="CD7960" s="282">
        <v>4</v>
      </c>
      <c r="CE7960" s="274">
        <v>45108</v>
      </c>
      <c r="CI7960" s="273" t="s">
        <v>80</v>
      </c>
      <c r="CM7960" s="273" t="s">
        <v>73</v>
      </c>
      <c r="CN7960" s="273">
        <v>3</v>
      </c>
    </row>
    <row r="7961" spans="74:92">
      <c r="BV7961" s="273" t="s">
        <v>64</v>
      </c>
      <c r="BW7961" s="273" t="s">
        <v>287</v>
      </c>
      <c r="BX7961" s="273" t="s">
        <v>325</v>
      </c>
      <c r="BY7961" s="273" t="s">
        <v>469</v>
      </c>
      <c r="BZ7961" s="273" t="s">
        <v>86</v>
      </c>
      <c r="CA7961" s="273" t="s">
        <v>87</v>
      </c>
      <c r="CB7961" s="273" t="s">
        <v>101</v>
      </c>
      <c r="CC7961" s="273" t="s">
        <v>102</v>
      </c>
      <c r="CD7961" s="282">
        <v>4</v>
      </c>
      <c r="CE7961" s="274">
        <v>45108</v>
      </c>
      <c r="CF7961" s="273">
        <v>871.9</v>
      </c>
      <c r="CG7961" s="273" t="s">
        <v>2298</v>
      </c>
      <c r="CH7961" s="273">
        <v>928.96585500000003</v>
      </c>
      <c r="CI7961" s="273" t="s">
        <v>104</v>
      </c>
      <c r="CM7961" s="273" t="s">
        <v>73</v>
      </c>
      <c r="CN7961" s="273">
        <v>3</v>
      </c>
    </row>
    <row r="7962" spans="74:92">
      <c r="BV7962" s="273" t="s">
        <v>64</v>
      </c>
      <c r="BW7962" s="273" t="s">
        <v>287</v>
      </c>
      <c r="BX7962" s="273" t="s">
        <v>325</v>
      </c>
      <c r="BY7962" s="273" t="s">
        <v>469</v>
      </c>
      <c r="BZ7962" s="273" t="s">
        <v>86</v>
      </c>
      <c r="CA7962" s="273" t="s">
        <v>87</v>
      </c>
      <c r="CB7962" s="273" t="s">
        <v>88</v>
      </c>
      <c r="CC7962" s="273" t="s">
        <v>89</v>
      </c>
      <c r="CD7962" s="282">
        <v>3</v>
      </c>
      <c r="CE7962" s="274">
        <v>45108</v>
      </c>
      <c r="CF7962" s="273">
        <v>299.66699999999997</v>
      </c>
      <c r="CG7962" s="273" t="s">
        <v>80</v>
      </c>
      <c r="CH7962" s="273">
        <v>299.66699999999997</v>
      </c>
      <c r="CI7962" s="273" t="s">
        <v>80</v>
      </c>
      <c r="CM7962" s="273" t="s">
        <v>73</v>
      </c>
      <c r="CN7962" s="273">
        <v>3</v>
      </c>
    </row>
    <row r="7963" spans="74:92">
      <c r="BV7963" s="273" t="s">
        <v>64</v>
      </c>
      <c r="BW7963" s="273" t="s">
        <v>287</v>
      </c>
      <c r="BX7963" s="273" t="s">
        <v>325</v>
      </c>
      <c r="BY7963" s="273" t="s">
        <v>469</v>
      </c>
      <c r="BZ7963" s="273" t="s">
        <v>86</v>
      </c>
      <c r="CA7963" s="273" t="s">
        <v>87</v>
      </c>
      <c r="CB7963" s="273" t="s">
        <v>88</v>
      </c>
      <c r="CC7963" s="273" t="s">
        <v>89</v>
      </c>
      <c r="CD7963" s="282">
        <v>3</v>
      </c>
      <c r="CE7963" s="274">
        <v>45139</v>
      </c>
      <c r="CF7963" s="273">
        <v>299.66699999999997</v>
      </c>
      <c r="CG7963" s="273" t="s">
        <v>80</v>
      </c>
      <c r="CH7963" s="273">
        <v>299.66699999999997</v>
      </c>
      <c r="CI7963" s="273" t="s">
        <v>80</v>
      </c>
      <c r="CM7963" s="273" t="s">
        <v>73</v>
      </c>
      <c r="CN7963" s="273">
        <v>3</v>
      </c>
    </row>
    <row r="7964" spans="74:92">
      <c r="BV7964" s="273" t="s">
        <v>64</v>
      </c>
      <c r="BW7964" s="273" t="s">
        <v>287</v>
      </c>
      <c r="BX7964" s="273" t="s">
        <v>325</v>
      </c>
      <c r="BY7964" s="273" t="s">
        <v>469</v>
      </c>
      <c r="BZ7964" s="273" t="s">
        <v>86</v>
      </c>
      <c r="CA7964" s="273" t="s">
        <v>87</v>
      </c>
      <c r="CB7964" s="273" t="s">
        <v>101</v>
      </c>
      <c r="CC7964" s="273" t="s">
        <v>102</v>
      </c>
      <c r="CD7964" s="282">
        <v>4</v>
      </c>
      <c r="CE7964" s="274">
        <v>45139</v>
      </c>
      <c r="CF7964" s="273">
        <v>871.9</v>
      </c>
      <c r="CG7964" s="273" t="s">
        <v>2298</v>
      </c>
      <c r="CH7964" s="273">
        <v>928.96585500000003</v>
      </c>
      <c r="CI7964" s="273" t="s">
        <v>104</v>
      </c>
      <c r="CM7964" s="273" t="s">
        <v>73</v>
      </c>
      <c r="CN7964" s="273">
        <v>3</v>
      </c>
    </row>
    <row r="7965" spans="74:92">
      <c r="BV7965" s="273" t="s">
        <v>64</v>
      </c>
      <c r="BW7965" s="273" t="s">
        <v>287</v>
      </c>
      <c r="BX7965" s="273" t="s">
        <v>325</v>
      </c>
      <c r="BY7965" s="273" t="s">
        <v>469</v>
      </c>
      <c r="BZ7965" s="273" t="s">
        <v>110</v>
      </c>
      <c r="CA7965" s="273" t="s">
        <v>111</v>
      </c>
      <c r="CB7965" s="273" t="s">
        <v>112</v>
      </c>
      <c r="CC7965" s="273" t="s">
        <v>113</v>
      </c>
      <c r="CD7965" s="282">
        <v>4</v>
      </c>
      <c r="CE7965" s="274">
        <v>45139</v>
      </c>
      <c r="CI7965" s="273" t="s">
        <v>80</v>
      </c>
      <c r="CM7965" s="273" t="s">
        <v>73</v>
      </c>
      <c r="CN7965" s="273">
        <v>3</v>
      </c>
    </row>
    <row r="7966" spans="74:92">
      <c r="BV7966" s="273" t="s">
        <v>64</v>
      </c>
      <c r="BW7966" s="273" t="s">
        <v>287</v>
      </c>
      <c r="BX7966" s="273" t="s">
        <v>325</v>
      </c>
      <c r="BY7966" s="273" t="s">
        <v>469</v>
      </c>
      <c r="BZ7966" s="273" t="s">
        <v>126</v>
      </c>
      <c r="CA7966" s="273" t="s">
        <v>127</v>
      </c>
      <c r="CB7966" s="273" t="s">
        <v>128</v>
      </c>
      <c r="CC7966" s="273" t="s">
        <v>129</v>
      </c>
      <c r="CD7966" s="282">
        <v>6</v>
      </c>
      <c r="CE7966" s="274">
        <v>45139</v>
      </c>
      <c r="CI7966" s="273" t="s">
        <v>80</v>
      </c>
      <c r="CM7966" s="273" t="s">
        <v>73</v>
      </c>
      <c r="CN7966" s="273">
        <v>3</v>
      </c>
    </row>
    <row r="7967" spans="74:92">
      <c r="BV7967" s="273" t="s">
        <v>64</v>
      </c>
      <c r="BW7967" s="273" t="s">
        <v>287</v>
      </c>
      <c r="BX7967" s="273" t="s">
        <v>325</v>
      </c>
      <c r="BY7967" s="273" t="s">
        <v>469</v>
      </c>
      <c r="BZ7967" s="273" t="s">
        <v>126</v>
      </c>
      <c r="CA7967" s="273" t="s">
        <v>127</v>
      </c>
      <c r="CB7967" s="273" t="s">
        <v>133</v>
      </c>
      <c r="CC7967" s="273" t="s">
        <v>134</v>
      </c>
      <c r="CD7967" s="282">
        <v>7</v>
      </c>
      <c r="CE7967" s="274">
        <v>45139</v>
      </c>
      <c r="CI7967" s="273" t="s">
        <v>104</v>
      </c>
      <c r="CM7967" s="273" t="s">
        <v>73</v>
      </c>
      <c r="CN7967" s="273">
        <v>3</v>
      </c>
    </row>
    <row r="7968" spans="74:92">
      <c r="BV7968" s="273" t="s">
        <v>64</v>
      </c>
      <c r="BW7968" s="273" t="s">
        <v>287</v>
      </c>
      <c r="BX7968" s="273" t="s">
        <v>325</v>
      </c>
      <c r="BY7968" s="273" t="s">
        <v>469</v>
      </c>
      <c r="BZ7968" s="273" t="s">
        <v>110</v>
      </c>
      <c r="CA7968" s="273" t="s">
        <v>111</v>
      </c>
      <c r="CB7968" s="273" t="s">
        <v>117</v>
      </c>
      <c r="CC7968" s="273" t="s">
        <v>118</v>
      </c>
      <c r="CD7968" s="282">
        <v>5</v>
      </c>
      <c r="CE7968" s="274">
        <v>45139</v>
      </c>
      <c r="CI7968" s="273" t="s">
        <v>104</v>
      </c>
      <c r="CM7968" s="273" t="s">
        <v>73</v>
      </c>
      <c r="CN7968" s="273">
        <v>3</v>
      </c>
    </row>
    <row r="7969" spans="74:92">
      <c r="BV7969" s="273" t="s">
        <v>64</v>
      </c>
      <c r="BW7969" s="273" t="s">
        <v>287</v>
      </c>
      <c r="BX7969" s="273" t="s">
        <v>325</v>
      </c>
      <c r="BY7969" s="273" t="s">
        <v>469</v>
      </c>
      <c r="BZ7969" s="273" t="s">
        <v>151</v>
      </c>
      <c r="CA7969" s="273" t="s">
        <v>152</v>
      </c>
      <c r="CB7969" s="273" t="s">
        <v>153</v>
      </c>
      <c r="CC7969" s="273" t="s">
        <v>154</v>
      </c>
      <c r="CD7969" s="282">
        <v>10</v>
      </c>
      <c r="CE7969" s="274">
        <v>45139</v>
      </c>
      <c r="CF7969" s="273">
        <v>0</v>
      </c>
      <c r="CG7969" s="273" t="s">
        <v>80</v>
      </c>
      <c r="CH7969" s="273">
        <v>0</v>
      </c>
      <c r="CI7969" s="273" t="s">
        <v>80</v>
      </c>
      <c r="CM7969" s="273" t="s">
        <v>73</v>
      </c>
      <c r="CN7969" s="273">
        <v>3</v>
      </c>
    </row>
    <row r="7970" spans="74:92">
      <c r="BV7970" s="273" t="s">
        <v>64</v>
      </c>
      <c r="BW7970" s="273" t="s">
        <v>287</v>
      </c>
      <c r="BX7970" s="273" t="s">
        <v>325</v>
      </c>
      <c r="BY7970" s="273" t="s">
        <v>469</v>
      </c>
      <c r="BZ7970" s="273" t="s">
        <v>138</v>
      </c>
      <c r="CA7970" s="273" t="s">
        <v>139</v>
      </c>
      <c r="CB7970" s="273" t="s">
        <v>140</v>
      </c>
      <c r="CC7970" s="273" t="s">
        <v>141</v>
      </c>
      <c r="CD7970" s="282">
        <v>9</v>
      </c>
      <c r="CE7970" s="274">
        <v>45139</v>
      </c>
      <c r="CF7970" s="273">
        <v>0</v>
      </c>
      <c r="CG7970" s="273" t="s">
        <v>80</v>
      </c>
      <c r="CH7970" s="273">
        <v>0</v>
      </c>
      <c r="CI7970" s="273" t="s">
        <v>80</v>
      </c>
      <c r="CM7970" s="273" t="s">
        <v>73</v>
      </c>
      <c r="CN7970" s="273">
        <v>3</v>
      </c>
    </row>
    <row r="7971" spans="74:92">
      <c r="BV7971" s="273" t="s">
        <v>64</v>
      </c>
      <c r="BW7971" s="273" t="s">
        <v>287</v>
      </c>
      <c r="BX7971" s="273" t="s">
        <v>325</v>
      </c>
      <c r="BY7971" s="273" t="s">
        <v>469</v>
      </c>
      <c r="BZ7971" s="273" t="s">
        <v>167</v>
      </c>
      <c r="CA7971" s="273" t="s">
        <v>168</v>
      </c>
      <c r="CB7971" s="273" t="s">
        <v>169</v>
      </c>
      <c r="CC7971" s="273" t="s">
        <v>170</v>
      </c>
      <c r="CD7971" s="282">
        <v>12</v>
      </c>
      <c r="CE7971" s="274">
        <v>45139</v>
      </c>
      <c r="CF7971" s="273">
        <v>0</v>
      </c>
      <c r="CG7971" s="273" t="s">
        <v>80</v>
      </c>
      <c r="CH7971" s="273">
        <v>0</v>
      </c>
      <c r="CI7971" s="273" t="s">
        <v>80</v>
      </c>
      <c r="CM7971" s="273" t="s">
        <v>73</v>
      </c>
      <c r="CN7971" s="273">
        <v>3</v>
      </c>
    </row>
    <row r="7972" spans="74:92">
      <c r="BV7972" s="273" t="s">
        <v>64</v>
      </c>
      <c r="BW7972" s="273" t="s">
        <v>287</v>
      </c>
      <c r="BX7972" s="273" t="s">
        <v>325</v>
      </c>
      <c r="BY7972" s="273" t="s">
        <v>469</v>
      </c>
      <c r="BZ7972" s="273" t="s">
        <v>151</v>
      </c>
      <c r="CA7972" s="273" t="s">
        <v>152</v>
      </c>
      <c r="CB7972" s="273" t="s">
        <v>161</v>
      </c>
      <c r="CC7972" s="273" t="s">
        <v>162</v>
      </c>
      <c r="CD7972" s="282">
        <v>11</v>
      </c>
      <c r="CE7972" s="274">
        <v>45139</v>
      </c>
      <c r="CF7972" s="273">
        <v>0</v>
      </c>
      <c r="CG7972" s="273" t="s">
        <v>80</v>
      </c>
      <c r="CH7972" s="273">
        <v>0</v>
      </c>
      <c r="CI7972" s="273" t="s">
        <v>80</v>
      </c>
      <c r="CM7972" s="273" t="s">
        <v>73</v>
      </c>
      <c r="CN7972" s="273">
        <v>3</v>
      </c>
    </row>
    <row r="7973" spans="74:92">
      <c r="BV7973" s="273" t="s">
        <v>64</v>
      </c>
      <c r="BW7973" s="273" t="s">
        <v>287</v>
      </c>
      <c r="BX7973" s="273" t="s">
        <v>325</v>
      </c>
      <c r="BY7973" s="273" t="s">
        <v>469</v>
      </c>
      <c r="BZ7973" s="273" t="s">
        <v>167</v>
      </c>
      <c r="CA7973" s="273" t="s">
        <v>168</v>
      </c>
      <c r="CB7973" s="273" t="s">
        <v>353</v>
      </c>
      <c r="CC7973" s="273" t="s">
        <v>354</v>
      </c>
      <c r="CD7973" s="282">
        <v>13</v>
      </c>
      <c r="CE7973" s="274">
        <v>45139</v>
      </c>
      <c r="CF7973" s="273">
        <v>0</v>
      </c>
      <c r="CG7973" s="273" t="s">
        <v>80</v>
      </c>
      <c r="CH7973" s="273">
        <v>0</v>
      </c>
      <c r="CI7973" s="273" t="s">
        <v>80</v>
      </c>
      <c r="CM7973" s="273" t="s">
        <v>73</v>
      </c>
      <c r="CN7973" s="273">
        <v>3</v>
      </c>
    </row>
    <row r="7974" spans="74:92">
      <c r="BV7974" s="273" t="s">
        <v>64</v>
      </c>
      <c r="BW7974" s="273" t="s">
        <v>287</v>
      </c>
      <c r="BX7974" s="273" t="s">
        <v>325</v>
      </c>
      <c r="BY7974" s="273" t="s">
        <v>469</v>
      </c>
      <c r="BZ7974" s="273" t="s">
        <v>167</v>
      </c>
      <c r="CA7974" s="273" t="s">
        <v>168</v>
      </c>
      <c r="CB7974" s="273" t="s">
        <v>313</v>
      </c>
      <c r="CC7974" s="273" t="s">
        <v>314</v>
      </c>
      <c r="CD7974" s="282">
        <v>14</v>
      </c>
      <c r="CE7974" s="274">
        <v>45139</v>
      </c>
      <c r="CF7974" s="273">
        <v>0</v>
      </c>
      <c r="CG7974" s="273" t="s">
        <v>80</v>
      </c>
      <c r="CH7974" s="273">
        <v>0</v>
      </c>
      <c r="CI7974" s="273" t="s">
        <v>80</v>
      </c>
      <c r="CM7974" s="273" t="s">
        <v>73</v>
      </c>
      <c r="CN7974" s="273">
        <v>3</v>
      </c>
    </row>
    <row r="7975" spans="74:92">
      <c r="BV7975" s="273" t="s">
        <v>64</v>
      </c>
      <c r="BW7975" s="273" t="s">
        <v>287</v>
      </c>
      <c r="BX7975" s="273" t="s">
        <v>325</v>
      </c>
      <c r="BY7975" s="273" t="s">
        <v>469</v>
      </c>
      <c r="BZ7975" s="273" t="s">
        <v>204</v>
      </c>
      <c r="CA7975" s="273" t="s">
        <v>205</v>
      </c>
      <c r="CB7975" s="273" t="s">
        <v>206</v>
      </c>
      <c r="CC7975" s="273" t="s">
        <v>207</v>
      </c>
      <c r="CD7975" s="282">
        <v>0</v>
      </c>
      <c r="CE7975" s="274">
        <v>45139</v>
      </c>
      <c r="CG7975" s="273" t="s">
        <v>181</v>
      </c>
      <c r="CI7975" s="273" t="s">
        <v>208</v>
      </c>
      <c r="CJ7975" s="273" t="s">
        <v>209</v>
      </c>
      <c r="CM7975" s="273" t="s">
        <v>73</v>
      </c>
      <c r="CN7975" s="273">
        <v>3</v>
      </c>
    </row>
    <row r="7976" spans="74:92">
      <c r="BV7976" s="273" t="s">
        <v>64</v>
      </c>
      <c r="BW7976" s="273" t="s">
        <v>287</v>
      </c>
      <c r="BX7976" s="273" t="s">
        <v>325</v>
      </c>
      <c r="BY7976" s="273" t="s">
        <v>469</v>
      </c>
      <c r="BZ7976" s="273" t="s">
        <v>86</v>
      </c>
      <c r="CA7976" s="273" t="s">
        <v>87</v>
      </c>
      <c r="CB7976" s="273" t="s">
        <v>179</v>
      </c>
      <c r="CC7976" s="273" t="s">
        <v>180</v>
      </c>
      <c r="CD7976" s="282">
        <v>1</v>
      </c>
      <c r="CE7976" s="274">
        <v>45139</v>
      </c>
      <c r="CG7976" s="273" t="s">
        <v>181</v>
      </c>
      <c r="CI7976" s="273" t="s">
        <v>181</v>
      </c>
      <c r="CJ7976" s="273" t="s">
        <v>1702</v>
      </c>
      <c r="CM7976" s="273" t="s">
        <v>73</v>
      </c>
      <c r="CN7976" s="273">
        <v>3</v>
      </c>
    </row>
    <row r="7977" spans="74:92">
      <c r="BV7977" s="273" t="s">
        <v>64</v>
      </c>
      <c r="BW7977" s="273" t="s">
        <v>287</v>
      </c>
      <c r="BX7977" s="273" t="s">
        <v>325</v>
      </c>
      <c r="BY7977" s="273" t="s">
        <v>469</v>
      </c>
      <c r="BZ7977" s="273" t="s">
        <v>167</v>
      </c>
      <c r="CA7977" s="273" t="s">
        <v>168</v>
      </c>
      <c r="CB7977" s="273" t="s">
        <v>319</v>
      </c>
      <c r="CC7977" s="273" t="s">
        <v>320</v>
      </c>
      <c r="CD7977" s="282">
        <v>15</v>
      </c>
      <c r="CE7977" s="274">
        <v>45139</v>
      </c>
      <c r="CF7977" s="273">
        <v>0</v>
      </c>
      <c r="CG7977" s="273" t="s">
        <v>80</v>
      </c>
      <c r="CH7977" s="273">
        <v>0</v>
      </c>
      <c r="CI7977" s="273" t="s">
        <v>80</v>
      </c>
      <c r="CM7977" s="273" t="s">
        <v>73</v>
      </c>
      <c r="CN7977" s="273">
        <v>3</v>
      </c>
    </row>
    <row r="7978" spans="74:92">
      <c r="BV7978" s="273" t="s">
        <v>64</v>
      </c>
      <c r="BW7978" s="273" t="s">
        <v>287</v>
      </c>
      <c r="BX7978" s="273" t="s">
        <v>325</v>
      </c>
      <c r="BY7978" s="273" t="s">
        <v>469</v>
      </c>
      <c r="BZ7978" s="273" t="s">
        <v>138</v>
      </c>
      <c r="CA7978" s="273" t="s">
        <v>139</v>
      </c>
      <c r="CB7978" s="273" t="s">
        <v>190</v>
      </c>
      <c r="CC7978" s="273" t="s">
        <v>191</v>
      </c>
      <c r="CD7978" s="282">
        <v>8</v>
      </c>
      <c r="CE7978" s="274">
        <v>45139</v>
      </c>
      <c r="CF7978" s="273">
        <v>0</v>
      </c>
      <c r="CG7978" s="273" t="s">
        <v>80</v>
      </c>
      <c r="CH7978" s="273">
        <v>0</v>
      </c>
      <c r="CI7978" s="273" t="s">
        <v>80</v>
      </c>
      <c r="CM7978" s="273" t="s">
        <v>73</v>
      </c>
      <c r="CN7978" s="273">
        <v>3</v>
      </c>
    </row>
    <row r="7979" spans="74:92">
      <c r="BV7979" s="273" t="s">
        <v>64</v>
      </c>
      <c r="BW7979" s="273" t="s">
        <v>287</v>
      </c>
      <c r="BX7979" s="273" t="s">
        <v>325</v>
      </c>
      <c r="BY7979" s="273" t="s">
        <v>469</v>
      </c>
      <c r="BZ7979" s="273" t="s">
        <v>86</v>
      </c>
      <c r="CA7979" s="273" t="s">
        <v>87</v>
      </c>
      <c r="CB7979" s="273" t="s">
        <v>233</v>
      </c>
      <c r="CC7979" s="273" t="s">
        <v>234</v>
      </c>
      <c r="CD7979" s="282">
        <v>1</v>
      </c>
      <c r="CE7979" s="274">
        <v>45139</v>
      </c>
      <c r="CG7979" s="273" t="s">
        <v>181</v>
      </c>
      <c r="CI7979" s="273" t="s">
        <v>181</v>
      </c>
      <c r="CJ7979" s="273" t="s">
        <v>1585</v>
      </c>
      <c r="CM7979" s="273" t="s">
        <v>73</v>
      </c>
      <c r="CN7979" s="273">
        <v>3</v>
      </c>
    </row>
    <row r="7980" spans="74:92">
      <c r="BV7980" s="273" t="s">
        <v>64</v>
      </c>
      <c r="BW7980" s="273" t="s">
        <v>287</v>
      </c>
      <c r="BX7980" s="273" t="s">
        <v>325</v>
      </c>
      <c r="BY7980" s="273" t="s">
        <v>469</v>
      </c>
      <c r="BZ7980" s="273" t="s">
        <v>86</v>
      </c>
      <c r="CA7980" s="273" t="s">
        <v>87</v>
      </c>
      <c r="CB7980" s="273" t="s">
        <v>217</v>
      </c>
      <c r="CC7980" s="273" t="s">
        <v>218</v>
      </c>
      <c r="CD7980" s="282">
        <v>2</v>
      </c>
      <c r="CE7980" s="274">
        <v>45139</v>
      </c>
      <c r="CG7980" s="273" t="s">
        <v>181</v>
      </c>
      <c r="CI7980" s="273" t="s">
        <v>181</v>
      </c>
      <c r="CJ7980" s="273" t="s">
        <v>1232</v>
      </c>
      <c r="CM7980" s="273" t="s">
        <v>73</v>
      </c>
      <c r="CN7980" s="273">
        <v>3</v>
      </c>
    </row>
    <row r="7981" spans="74:92">
      <c r="BV7981" s="273" t="s">
        <v>64</v>
      </c>
      <c r="BW7981" s="273" t="s">
        <v>287</v>
      </c>
      <c r="BX7981" s="273" t="s">
        <v>325</v>
      </c>
      <c r="BY7981" s="273" t="s">
        <v>469</v>
      </c>
      <c r="BZ7981" s="273" t="s">
        <v>86</v>
      </c>
      <c r="CA7981" s="273" t="s">
        <v>87</v>
      </c>
      <c r="CB7981" s="273" t="s">
        <v>225</v>
      </c>
      <c r="CC7981" s="273" t="s">
        <v>226</v>
      </c>
      <c r="CD7981" s="282">
        <v>5</v>
      </c>
      <c r="CE7981" s="274">
        <v>45139</v>
      </c>
      <c r="CF7981" s="273">
        <v>0</v>
      </c>
      <c r="CG7981" s="273" t="s">
        <v>80</v>
      </c>
      <c r="CH7981" s="273">
        <v>0</v>
      </c>
      <c r="CI7981" s="273" t="s">
        <v>80</v>
      </c>
      <c r="CM7981" s="273" t="s">
        <v>73</v>
      </c>
      <c r="CN7981" s="273">
        <v>3</v>
      </c>
    </row>
    <row r="7982" spans="74:92">
      <c r="BV7982" s="273" t="s">
        <v>64</v>
      </c>
      <c r="BW7982" s="273" t="s">
        <v>287</v>
      </c>
      <c r="BX7982" s="273" t="s">
        <v>325</v>
      </c>
      <c r="BY7982" s="273" t="s">
        <v>469</v>
      </c>
      <c r="BZ7982" s="273" t="s">
        <v>86</v>
      </c>
      <c r="CA7982" s="273" t="s">
        <v>87</v>
      </c>
      <c r="CB7982" s="273" t="s">
        <v>225</v>
      </c>
      <c r="CC7982" s="273" t="s">
        <v>226</v>
      </c>
      <c r="CD7982" s="282">
        <v>5</v>
      </c>
      <c r="CE7982" s="274">
        <v>45170</v>
      </c>
      <c r="CF7982" s="273">
        <v>0</v>
      </c>
      <c r="CG7982" s="273" t="s">
        <v>80</v>
      </c>
      <c r="CH7982" s="273">
        <v>0</v>
      </c>
      <c r="CI7982" s="273" t="s">
        <v>80</v>
      </c>
      <c r="CM7982" s="273" t="s">
        <v>73</v>
      </c>
      <c r="CN7982" s="273">
        <v>3</v>
      </c>
    </row>
    <row r="7983" spans="74:92">
      <c r="BV7983" s="273" t="s">
        <v>64</v>
      </c>
      <c r="BW7983" s="273" t="s">
        <v>287</v>
      </c>
      <c r="BX7983" s="273" t="s">
        <v>325</v>
      </c>
      <c r="BY7983" s="273" t="s">
        <v>469</v>
      </c>
      <c r="BZ7983" s="273" t="s">
        <v>86</v>
      </c>
      <c r="CA7983" s="273" t="s">
        <v>87</v>
      </c>
      <c r="CB7983" s="273" t="s">
        <v>217</v>
      </c>
      <c r="CC7983" s="273" t="s">
        <v>218</v>
      </c>
      <c r="CD7983" s="282">
        <v>2</v>
      </c>
      <c r="CE7983" s="274">
        <v>45170</v>
      </c>
      <c r="CG7983" s="273" t="s">
        <v>181</v>
      </c>
      <c r="CI7983" s="273" t="s">
        <v>181</v>
      </c>
      <c r="CJ7983" s="273" t="s">
        <v>1232</v>
      </c>
      <c r="CM7983" s="273" t="s">
        <v>73</v>
      </c>
      <c r="CN7983" s="273">
        <v>3</v>
      </c>
    </row>
    <row r="7984" spans="74:92">
      <c r="BV7984" s="273" t="s">
        <v>64</v>
      </c>
      <c r="BW7984" s="273" t="s">
        <v>287</v>
      </c>
      <c r="BX7984" s="273" t="s">
        <v>325</v>
      </c>
      <c r="BY7984" s="273" t="s">
        <v>469</v>
      </c>
      <c r="BZ7984" s="273" t="s">
        <v>86</v>
      </c>
      <c r="CA7984" s="273" t="s">
        <v>87</v>
      </c>
      <c r="CB7984" s="273" t="s">
        <v>233</v>
      </c>
      <c r="CC7984" s="273" t="s">
        <v>234</v>
      </c>
      <c r="CD7984" s="282">
        <v>1</v>
      </c>
      <c r="CE7984" s="274">
        <v>45170</v>
      </c>
      <c r="CG7984" s="273" t="s">
        <v>181</v>
      </c>
      <c r="CI7984" s="273" t="s">
        <v>181</v>
      </c>
      <c r="CJ7984" s="273" t="s">
        <v>1842</v>
      </c>
      <c r="CM7984" s="273" t="s">
        <v>73</v>
      </c>
      <c r="CN7984" s="273">
        <v>3</v>
      </c>
    </row>
    <row r="7985" spans="74:92">
      <c r="BV7985" s="273" t="s">
        <v>64</v>
      </c>
      <c r="BW7985" s="273" t="s">
        <v>287</v>
      </c>
      <c r="BX7985" s="273" t="s">
        <v>325</v>
      </c>
      <c r="BY7985" s="273" t="s">
        <v>469</v>
      </c>
      <c r="BZ7985" s="273" t="s">
        <v>138</v>
      </c>
      <c r="CA7985" s="273" t="s">
        <v>139</v>
      </c>
      <c r="CB7985" s="273" t="s">
        <v>190</v>
      </c>
      <c r="CC7985" s="273" t="s">
        <v>191</v>
      </c>
      <c r="CD7985" s="282">
        <v>8</v>
      </c>
      <c r="CE7985" s="274">
        <v>45170</v>
      </c>
      <c r="CF7985" s="273">
        <v>0</v>
      </c>
      <c r="CG7985" s="273" t="s">
        <v>80</v>
      </c>
      <c r="CH7985" s="273">
        <v>0</v>
      </c>
      <c r="CI7985" s="273" t="s">
        <v>80</v>
      </c>
      <c r="CM7985" s="273" t="s">
        <v>73</v>
      </c>
      <c r="CN7985" s="273">
        <v>3</v>
      </c>
    </row>
    <row r="7986" spans="74:92">
      <c r="BV7986" s="273" t="s">
        <v>64</v>
      </c>
      <c r="BW7986" s="273" t="s">
        <v>287</v>
      </c>
      <c r="BX7986" s="273" t="s">
        <v>325</v>
      </c>
      <c r="BY7986" s="273" t="s">
        <v>469</v>
      </c>
      <c r="BZ7986" s="273" t="s">
        <v>167</v>
      </c>
      <c r="CA7986" s="273" t="s">
        <v>168</v>
      </c>
      <c r="CB7986" s="273" t="s">
        <v>319</v>
      </c>
      <c r="CC7986" s="273" t="s">
        <v>320</v>
      </c>
      <c r="CD7986" s="282">
        <v>15</v>
      </c>
      <c r="CE7986" s="274">
        <v>45170</v>
      </c>
      <c r="CF7986" s="273">
        <v>0</v>
      </c>
      <c r="CG7986" s="273" t="s">
        <v>80</v>
      </c>
      <c r="CH7986" s="273">
        <v>0</v>
      </c>
      <c r="CI7986" s="273" t="s">
        <v>80</v>
      </c>
      <c r="CM7986" s="273" t="s">
        <v>73</v>
      </c>
      <c r="CN7986" s="273">
        <v>3</v>
      </c>
    </row>
    <row r="7987" spans="74:92">
      <c r="BV7987" s="273" t="s">
        <v>64</v>
      </c>
      <c r="BW7987" s="273" t="s">
        <v>287</v>
      </c>
      <c r="BX7987" s="273" t="s">
        <v>325</v>
      </c>
      <c r="BY7987" s="273" t="s">
        <v>469</v>
      </c>
      <c r="BZ7987" s="273" t="s">
        <v>86</v>
      </c>
      <c r="CA7987" s="273" t="s">
        <v>87</v>
      </c>
      <c r="CB7987" s="273" t="s">
        <v>179</v>
      </c>
      <c r="CC7987" s="273" t="s">
        <v>180</v>
      </c>
      <c r="CD7987" s="282">
        <v>1</v>
      </c>
      <c r="CE7987" s="274">
        <v>45170</v>
      </c>
      <c r="CG7987" s="273" t="s">
        <v>181</v>
      </c>
      <c r="CI7987" s="273" t="s">
        <v>181</v>
      </c>
      <c r="CJ7987" s="273" t="s">
        <v>1867</v>
      </c>
      <c r="CM7987" s="273" t="s">
        <v>73</v>
      </c>
      <c r="CN7987" s="273">
        <v>3</v>
      </c>
    </row>
    <row r="7988" spans="74:92">
      <c r="BV7988" s="273" t="s">
        <v>64</v>
      </c>
      <c r="BW7988" s="273" t="s">
        <v>287</v>
      </c>
      <c r="BX7988" s="273" t="s">
        <v>325</v>
      </c>
      <c r="BY7988" s="273" t="s">
        <v>469</v>
      </c>
      <c r="BZ7988" s="273" t="s">
        <v>204</v>
      </c>
      <c r="CA7988" s="273" t="s">
        <v>205</v>
      </c>
      <c r="CB7988" s="273" t="s">
        <v>206</v>
      </c>
      <c r="CC7988" s="273" t="s">
        <v>207</v>
      </c>
      <c r="CD7988" s="282">
        <v>0</v>
      </c>
      <c r="CE7988" s="274">
        <v>45170</v>
      </c>
      <c r="CG7988" s="273" t="s">
        <v>181</v>
      </c>
      <c r="CI7988" s="273" t="s">
        <v>208</v>
      </c>
      <c r="CJ7988" s="273" t="s">
        <v>209</v>
      </c>
      <c r="CM7988" s="273" t="s">
        <v>73</v>
      </c>
      <c r="CN7988" s="273">
        <v>3</v>
      </c>
    </row>
    <row r="7989" spans="74:92">
      <c r="BV7989" s="273" t="s">
        <v>64</v>
      </c>
      <c r="BW7989" s="273" t="s">
        <v>287</v>
      </c>
      <c r="BX7989" s="273" t="s">
        <v>325</v>
      </c>
      <c r="BY7989" s="273" t="s">
        <v>469</v>
      </c>
      <c r="BZ7989" s="273" t="s">
        <v>167</v>
      </c>
      <c r="CA7989" s="273" t="s">
        <v>168</v>
      </c>
      <c r="CB7989" s="273" t="s">
        <v>313</v>
      </c>
      <c r="CC7989" s="273" t="s">
        <v>314</v>
      </c>
      <c r="CD7989" s="282">
        <v>14</v>
      </c>
      <c r="CE7989" s="274">
        <v>45170</v>
      </c>
      <c r="CF7989" s="273">
        <v>0</v>
      </c>
      <c r="CG7989" s="273" t="s">
        <v>80</v>
      </c>
      <c r="CH7989" s="273">
        <v>0</v>
      </c>
      <c r="CI7989" s="273" t="s">
        <v>80</v>
      </c>
      <c r="CM7989" s="273" t="s">
        <v>73</v>
      </c>
      <c r="CN7989" s="273">
        <v>3</v>
      </c>
    </row>
    <row r="7990" spans="74:92">
      <c r="BV7990" s="273" t="s">
        <v>64</v>
      </c>
      <c r="BW7990" s="273" t="s">
        <v>287</v>
      </c>
      <c r="BX7990" s="273" t="s">
        <v>325</v>
      </c>
      <c r="BY7990" s="273" t="s">
        <v>469</v>
      </c>
      <c r="BZ7990" s="273" t="s">
        <v>167</v>
      </c>
      <c r="CA7990" s="273" t="s">
        <v>168</v>
      </c>
      <c r="CB7990" s="273" t="s">
        <v>353</v>
      </c>
      <c r="CC7990" s="273" t="s">
        <v>354</v>
      </c>
      <c r="CD7990" s="282">
        <v>13</v>
      </c>
      <c r="CE7990" s="274">
        <v>45170</v>
      </c>
      <c r="CF7990" s="273">
        <v>0</v>
      </c>
      <c r="CG7990" s="273" t="s">
        <v>80</v>
      </c>
      <c r="CH7990" s="273">
        <v>0</v>
      </c>
      <c r="CI7990" s="273" t="s">
        <v>80</v>
      </c>
      <c r="CM7990" s="273" t="s">
        <v>73</v>
      </c>
      <c r="CN7990" s="273">
        <v>3</v>
      </c>
    </row>
    <row r="7991" spans="74:92">
      <c r="BV7991" s="273" t="s">
        <v>64</v>
      </c>
      <c r="BW7991" s="273" t="s">
        <v>287</v>
      </c>
      <c r="BX7991" s="273" t="s">
        <v>325</v>
      </c>
      <c r="BY7991" s="273" t="s">
        <v>469</v>
      </c>
      <c r="BZ7991" s="273" t="s">
        <v>151</v>
      </c>
      <c r="CA7991" s="273" t="s">
        <v>152</v>
      </c>
      <c r="CB7991" s="273" t="s">
        <v>161</v>
      </c>
      <c r="CC7991" s="273" t="s">
        <v>162</v>
      </c>
      <c r="CD7991" s="282">
        <v>11</v>
      </c>
      <c r="CE7991" s="274">
        <v>45170</v>
      </c>
      <c r="CF7991" s="273">
        <v>0</v>
      </c>
      <c r="CG7991" s="273" t="s">
        <v>80</v>
      </c>
      <c r="CH7991" s="273">
        <v>0</v>
      </c>
      <c r="CI7991" s="273" t="s">
        <v>80</v>
      </c>
      <c r="CM7991" s="273" t="s">
        <v>73</v>
      </c>
      <c r="CN7991" s="273">
        <v>3</v>
      </c>
    </row>
    <row r="7992" spans="74:92">
      <c r="BV7992" s="273" t="s">
        <v>64</v>
      </c>
      <c r="BW7992" s="273" t="s">
        <v>287</v>
      </c>
      <c r="BX7992" s="273" t="s">
        <v>325</v>
      </c>
      <c r="BY7992" s="273" t="s">
        <v>469</v>
      </c>
      <c r="BZ7992" s="273" t="s">
        <v>167</v>
      </c>
      <c r="CA7992" s="273" t="s">
        <v>168</v>
      </c>
      <c r="CB7992" s="273" t="s">
        <v>169</v>
      </c>
      <c r="CC7992" s="273" t="s">
        <v>170</v>
      </c>
      <c r="CD7992" s="282">
        <v>12</v>
      </c>
      <c r="CE7992" s="274">
        <v>45170</v>
      </c>
      <c r="CF7992" s="273">
        <v>0</v>
      </c>
      <c r="CG7992" s="273" t="s">
        <v>80</v>
      </c>
      <c r="CH7992" s="273">
        <v>0</v>
      </c>
      <c r="CI7992" s="273" t="s">
        <v>80</v>
      </c>
      <c r="CM7992" s="273" t="s">
        <v>73</v>
      </c>
      <c r="CN7992" s="273">
        <v>3</v>
      </c>
    </row>
    <row r="7993" spans="74:92">
      <c r="BV7993" s="273" t="s">
        <v>64</v>
      </c>
      <c r="BW7993" s="273" t="s">
        <v>287</v>
      </c>
      <c r="BX7993" s="273" t="s">
        <v>325</v>
      </c>
      <c r="BY7993" s="273" t="s">
        <v>469</v>
      </c>
      <c r="BZ7993" s="273" t="s">
        <v>138</v>
      </c>
      <c r="CA7993" s="273" t="s">
        <v>139</v>
      </c>
      <c r="CB7993" s="273" t="s">
        <v>140</v>
      </c>
      <c r="CC7993" s="273" t="s">
        <v>141</v>
      </c>
      <c r="CD7993" s="282">
        <v>9</v>
      </c>
      <c r="CE7993" s="274">
        <v>45170</v>
      </c>
      <c r="CF7993" s="273">
        <v>0</v>
      </c>
      <c r="CG7993" s="273" t="s">
        <v>80</v>
      </c>
      <c r="CH7993" s="273">
        <v>0</v>
      </c>
      <c r="CI7993" s="273" t="s">
        <v>80</v>
      </c>
      <c r="CM7993" s="273" t="s">
        <v>73</v>
      </c>
      <c r="CN7993" s="273">
        <v>3</v>
      </c>
    </row>
    <row r="7994" spans="74:92">
      <c r="BV7994" s="273" t="s">
        <v>64</v>
      </c>
      <c r="BW7994" s="273" t="s">
        <v>287</v>
      </c>
      <c r="BX7994" s="273" t="s">
        <v>325</v>
      </c>
      <c r="BY7994" s="273" t="s">
        <v>469</v>
      </c>
      <c r="BZ7994" s="273" t="s">
        <v>151</v>
      </c>
      <c r="CA7994" s="273" t="s">
        <v>152</v>
      </c>
      <c r="CB7994" s="273" t="s">
        <v>153</v>
      </c>
      <c r="CC7994" s="273" t="s">
        <v>154</v>
      </c>
      <c r="CD7994" s="282">
        <v>10</v>
      </c>
      <c r="CE7994" s="274">
        <v>45170</v>
      </c>
      <c r="CF7994" s="273">
        <v>0</v>
      </c>
      <c r="CG7994" s="273" t="s">
        <v>80</v>
      </c>
      <c r="CH7994" s="273">
        <v>0</v>
      </c>
      <c r="CI7994" s="273" t="s">
        <v>80</v>
      </c>
      <c r="CM7994" s="273" t="s">
        <v>73</v>
      </c>
      <c r="CN7994" s="273">
        <v>3</v>
      </c>
    </row>
    <row r="7995" spans="74:92">
      <c r="BV7995" s="273" t="s">
        <v>64</v>
      </c>
      <c r="BW7995" s="273" t="s">
        <v>287</v>
      </c>
      <c r="BX7995" s="273" t="s">
        <v>325</v>
      </c>
      <c r="BY7995" s="273" t="s">
        <v>469</v>
      </c>
      <c r="BZ7995" s="273" t="s">
        <v>110</v>
      </c>
      <c r="CA7995" s="273" t="s">
        <v>111</v>
      </c>
      <c r="CB7995" s="273" t="s">
        <v>117</v>
      </c>
      <c r="CC7995" s="273" t="s">
        <v>118</v>
      </c>
      <c r="CD7995" s="282">
        <v>5</v>
      </c>
      <c r="CE7995" s="274">
        <v>45170</v>
      </c>
      <c r="CI7995" s="273" t="s">
        <v>104</v>
      </c>
      <c r="CM7995" s="273" t="s">
        <v>73</v>
      </c>
      <c r="CN7995" s="273">
        <v>3</v>
      </c>
    </row>
    <row r="7996" spans="74:92">
      <c r="BV7996" s="273" t="s">
        <v>64</v>
      </c>
      <c r="BW7996" s="273" t="s">
        <v>287</v>
      </c>
      <c r="BX7996" s="273" t="s">
        <v>325</v>
      </c>
      <c r="BY7996" s="273" t="s">
        <v>469</v>
      </c>
      <c r="BZ7996" s="273" t="s">
        <v>126</v>
      </c>
      <c r="CA7996" s="273" t="s">
        <v>127</v>
      </c>
      <c r="CB7996" s="273" t="s">
        <v>133</v>
      </c>
      <c r="CC7996" s="273" t="s">
        <v>134</v>
      </c>
      <c r="CD7996" s="282">
        <v>7</v>
      </c>
      <c r="CE7996" s="274">
        <v>45170</v>
      </c>
      <c r="CI7996" s="273" t="s">
        <v>104</v>
      </c>
      <c r="CM7996" s="273" t="s">
        <v>73</v>
      </c>
      <c r="CN7996" s="273">
        <v>3</v>
      </c>
    </row>
    <row r="7997" spans="74:92">
      <c r="BV7997" s="273" t="s">
        <v>64</v>
      </c>
      <c r="BW7997" s="273" t="s">
        <v>287</v>
      </c>
      <c r="BX7997" s="273" t="s">
        <v>325</v>
      </c>
      <c r="BY7997" s="273" t="s">
        <v>469</v>
      </c>
      <c r="BZ7997" s="273" t="s">
        <v>126</v>
      </c>
      <c r="CA7997" s="273" t="s">
        <v>127</v>
      </c>
      <c r="CB7997" s="273" t="s">
        <v>128</v>
      </c>
      <c r="CC7997" s="273" t="s">
        <v>129</v>
      </c>
      <c r="CD7997" s="282">
        <v>6</v>
      </c>
      <c r="CE7997" s="274">
        <v>45170</v>
      </c>
      <c r="CI7997" s="273" t="s">
        <v>80</v>
      </c>
      <c r="CM7997" s="273" t="s">
        <v>73</v>
      </c>
      <c r="CN7997" s="273">
        <v>3</v>
      </c>
    </row>
    <row r="7998" spans="74:92">
      <c r="BV7998" s="273" t="s">
        <v>64</v>
      </c>
      <c r="BW7998" s="273" t="s">
        <v>287</v>
      </c>
      <c r="BX7998" s="273" t="s">
        <v>325</v>
      </c>
      <c r="BY7998" s="273" t="s">
        <v>469</v>
      </c>
      <c r="BZ7998" s="273" t="s">
        <v>110</v>
      </c>
      <c r="CA7998" s="273" t="s">
        <v>111</v>
      </c>
      <c r="CB7998" s="273" t="s">
        <v>112</v>
      </c>
      <c r="CC7998" s="273" t="s">
        <v>113</v>
      </c>
      <c r="CD7998" s="282">
        <v>4</v>
      </c>
      <c r="CE7998" s="274">
        <v>45170</v>
      </c>
      <c r="CI7998" s="273" t="s">
        <v>80</v>
      </c>
      <c r="CM7998" s="273" t="s">
        <v>73</v>
      </c>
      <c r="CN7998" s="273">
        <v>3</v>
      </c>
    </row>
    <row r="7999" spans="74:92">
      <c r="BV7999" s="273" t="s">
        <v>64</v>
      </c>
      <c r="BW7999" s="273" t="s">
        <v>287</v>
      </c>
      <c r="BX7999" s="273" t="s">
        <v>325</v>
      </c>
      <c r="BY7999" s="273" t="s">
        <v>469</v>
      </c>
      <c r="BZ7999" s="273" t="s">
        <v>86</v>
      </c>
      <c r="CA7999" s="273" t="s">
        <v>87</v>
      </c>
      <c r="CB7999" s="273" t="s">
        <v>101</v>
      </c>
      <c r="CC7999" s="273" t="s">
        <v>102</v>
      </c>
      <c r="CD7999" s="282">
        <v>4</v>
      </c>
      <c r="CE7999" s="274">
        <v>45170</v>
      </c>
      <c r="CF7999" s="273">
        <v>871.9</v>
      </c>
      <c r="CG7999" s="273" t="s">
        <v>2298</v>
      </c>
      <c r="CH7999" s="273">
        <v>928.96585500000003</v>
      </c>
      <c r="CI7999" s="273" t="s">
        <v>104</v>
      </c>
      <c r="CM7999" s="273" t="s">
        <v>73</v>
      </c>
      <c r="CN7999" s="273">
        <v>3</v>
      </c>
    </row>
    <row r="8000" spans="74:92">
      <c r="BV8000" s="273" t="s">
        <v>64</v>
      </c>
      <c r="BW8000" s="273" t="s">
        <v>287</v>
      </c>
      <c r="BX8000" s="273" t="s">
        <v>325</v>
      </c>
      <c r="BY8000" s="273" t="s">
        <v>469</v>
      </c>
      <c r="BZ8000" s="273" t="s">
        <v>86</v>
      </c>
      <c r="CA8000" s="273" t="s">
        <v>87</v>
      </c>
      <c r="CB8000" s="273" t="s">
        <v>88</v>
      </c>
      <c r="CC8000" s="273" t="s">
        <v>89</v>
      </c>
      <c r="CD8000" s="282">
        <v>3</v>
      </c>
      <c r="CE8000" s="274">
        <v>45170</v>
      </c>
      <c r="CF8000" s="273">
        <v>299.66699999999997</v>
      </c>
      <c r="CG8000" s="273" t="s">
        <v>80</v>
      </c>
      <c r="CH8000" s="273">
        <v>299.66699999999997</v>
      </c>
      <c r="CI8000" s="273" t="s">
        <v>80</v>
      </c>
      <c r="CM8000" s="273" t="s">
        <v>73</v>
      </c>
      <c r="CN8000" s="273">
        <v>3</v>
      </c>
    </row>
    <row r="8001" spans="74:92">
      <c r="BV8001" s="273" t="s">
        <v>64</v>
      </c>
      <c r="BW8001" s="273" t="s">
        <v>287</v>
      </c>
      <c r="BX8001" s="273" t="s">
        <v>325</v>
      </c>
      <c r="BY8001" s="273" t="s">
        <v>469</v>
      </c>
      <c r="BZ8001" s="273" t="s">
        <v>86</v>
      </c>
      <c r="CA8001" s="273" t="s">
        <v>87</v>
      </c>
      <c r="CB8001" s="273" t="s">
        <v>88</v>
      </c>
      <c r="CC8001" s="273" t="s">
        <v>89</v>
      </c>
      <c r="CD8001" s="282">
        <v>3</v>
      </c>
      <c r="CE8001" s="274">
        <v>45200</v>
      </c>
      <c r="CF8001" s="273">
        <v>299.66699999999997</v>
      </c>
      <c r="CG8001" s="273" t="s">
        <v>80</v>
      </c>
      <c r="CH8001" s="273">
        <v>299.66699999999997</v>
      </c>
      <c r="CI8001" s="273" t="s">
        <v>80</v>
      </c>
      <c r="CM8001" s="273" t="s">
        <v>73</v>
      </c>
      <c r="CN8001" s="273">
        <v>3</v>
      </c>
    </row>
    <row r="8002" spans="74:92">
      <c r="BV8002" s="273" t="s">
        <v>64</v>
      </c>
      <c r="BW8002" s="273" t="s">
        <v>287</v>
      </c>
      <c r="BX8002" s="273" t="s">
        <v>325</v>
      </c>
      <c r="BY8002" s="273" t="s">
        <v>469</v>
      </c>
      <c r="BZ8002" s="273" t="s">
        <v>86</v>
      </c>
      <c r="CA8002" s="273" t="s">
        <v>87</v>
      </c>
      <c r="CB8002" s="273" t="s">
        <v>101</v>
      </c>
      <c r="CC8002" s="273" t="s">
        <v>102</v>
      </c>
      <c r="CD8002" s="282">
        <v>4</v>
      </c>
      <c r="CE8002" s="274">
        <v>45200</v>
      </c>
      <c r="CF8002" s="273">
        <v>871.9</v>
      </c>
      <c r="CG8002" s="273" t="s">
        <v>2298</v>
      </c>
      <c r="CH8002" s="273">
        <v>928.96585500000003</v>
      </c>
      <c r="CI8002" s="273" t="s">
        <v>104</v>
      </c>
      <c r="CM8002" s="273" t="s">
        <v>73</v>
      </c>
      <c r="CN8002" s="273">
        <v>3</v>
      </c>
    </row>
    <row r="8003" spans="74:92">
      <c r="BV8003" s="273" t="s">
        <v>64</v>
      </c>
      <c r="BW8003" s="273" t="s">
        <v>287</v>
      </c>
      <c r="BX8003" s="273" t="s">
        <v>325</v>
      </c>
      <c r="BY8003" s="273" t="s">
        <v>469</v>
      </c>
      <c r="BZ8003" s="273" t="s">
        <v>110</v>
      </c>
      <c r="CA8003" s="273" t="s">
        <v>111</v>
      </c>
      <c r="CB8003" s="273" t="s">
        <v>112</v>
      </c>
      <c r="CC8003" s="273" t="s">
        <v>113</v>
      </c>
      <c r="CD8003" s="282">
        <v>4</v>
      </c>
      <c r="CE8003" s="274">
        <v>45200</v>
      </c>
      <c r="CI8003" s="273" t="s">
        <v>80</v>
      </c>
      <c r="CM8003" s="273" t="s">
        <v>73</v>
      </c>
      <c r="CN8003" s="273">
        <v>3</v>
      </c>
    </row>
    <row r="8004" spans="74:92">
      <c r="BV8004" s="273" t="s">
        <v>64</v>
      </c>
      <c r="BW8004" s="273" t="s">
        <v>287</v>
      </c>
      <c r="BX8004" s="273" t="s">
        <v>325</v>
      </c>
      <c r="BY8004" s="273" t="s">
        <v>469</v>
      </c>
      <c r="BZ8004" s="273" t="s">
        <v>126</v>
      </c>
      <c r="CA8004" s="273" t="s">
        <v>127</v>
      </c>
      <c r="CB8004" s="273" t="s">
        <v>128</v>
      </c>
      <c r="CC8004" s="273" t="s">
        <v>129</v>
      </c>
      <c r="CD8004" s="282">
        <v>6</v>
      </c>
      <c r="CE8004" s="274">
        <v>45200</v>
      </c>
      <c r="CI8004" s="273" t="s">
        <v>80</v>
      </c>
      <c r="CM8004" s="273" t="s">
        <v>73</v>
      </c>
      <c r="CN8004" s="273">
        <v>3</v>
      </c>
    </row>
    <row r="8005" spans="74:92">
      <c r="BV8005" s="273" t="s">
        <v>64</v>
      </c>
      <c r="BW8005" s="273" t="s">
        <v>287</v>
      </c>
      <c r="BX8005" s="273" t="s">
        <v>325</v>
      </c>
      <c r="BY8005" s="273" t="s">
        <v>469</v>
      </c>
      <c r="BZ8005" s="273" t="s">
        <v>126</v>
      </c>
      <c r="CA8005" s="273" t="s">
        <v>127</v>
      </c>
      <c r="CB8005" s="273" t="s">
        <v>133</v>
      </c>
      <c r="CC8005" s="273" t="s">
        <v>134</v>
      </c>
      <c r="CD8005" s="282">
        <v>7</v>
      </c>
      <c r="CE8005" s="274">
        <v>45200</v>
      </c>
      <c r="CI8005" s="273" t="s">
        <v>104</v>
      </c>
      <c r="CM8005" s="273" t="s">
        <v>73</v>
      </c>
      <c r="CN8005" s="273">
        <v>3</v>
      </c>
    </row>
    <row r="8006" spans="74:92">
      <c r="BV8006" s="273" t="s">
        <v>64</v>
      </c>
      <c r="BW8006" s="273" t="s">
        <v>287</v>
      </c>
      <c r="BX8006" s="273" t="s">
        <v>325</v>
      </c>
      <c r="BY8006" s="273" t="s">
        <v>469</v>
      </c>
      <c r="BZ8006" s="273" t="s">
        <v>110</v>
      </c>
      <c r="CA8006" s="273" t="s">
        <v>111</v>
      </c>
      <c r="CB8006" s="273" t="s">
        <v>117</v>
      </c>
      <c r="CC8006" s="273" t="s">
        <v>118</v>
      </c>
      <c r="CD8006" s="282">
        <v>5</v>
      </c>
      <c r="CE8006" s="274">
        <v>45200</v>
      </c>
      <c r="CI8006" s="273" t="s">
        <v>104</v>
      </c>
      <c r="CM8006" s="273" t="s">
        <v>73</v>
      </c>
      <c r="CN8006" s="273">
        <v>3</v>
      </c>
    </row>
    <row r="8007" spans="74:92">
      <c r="BV8007" s="273" t="s">
        <v>64</v>
      </c>
      <c r="BW8007" s="273" t="s">
        <v>287</v>
      </c>
      <c r="BX8007" s="273" t="s">
        <v>325</v>
      </c>
      <c r="BY8007" s="273" t="s">
        <v>469</v>
      </c>
      <c r="BZ8007" s="273" t="s">
        <v>151</v>
      </c>
      <c r="CA8007" s="273" t="s">
        <v>152</v>
      </c>
      <c r="CB8007" s="273" t="s">
        <v>153</v>
      </c>
      <c r="CC8007" s="273" t="s">
        <v>154</v>
      </c>
      <c r="CD8007" s="282">
        <v>10</v>
      </c>
      <c r="CE8007" s="274">
        <v>45200</v>
      </c>
      <c r="CF8007" s="273">
        <v>0</v>
      </c>
      <c r="CG8007" s="273" t="s">
        <v>80</v>
      </c>
      <c r="CH8007" s="273">
        <v>0</v>
      </c>
      <c r="CI8007" s="273" t="s">
        <v>80</v>
      </c>
      <c r="CM8007" s="273" t="s">
        <v>73</v>
      </c>
      <c r="CN8007" s="273">
        <v>3</v>
      </c>
    </row>
    <row r="8008" spans="74:92">
      <c r="BV8008" s="273" t="s">
        <v>64</v>
      </c>
      <c r="BW8008" s="273" t="s">
        <v>287</v>
      </c>
      <c r="BX8008" s="273" t="s">
        <v>325</v>
      </c>
      <c r="BY8008" s="273" t="s">
        <v>469</v>
      </c>
      <c r="BZ8008" s="273" t="s">
        <v>138</v>
      </c>
      <c r="CA8008" s="273" t="s">
        <v>139</v>
      </c>
      <c r="CB8008" s="273" t="s">
        <v>140</v>
      </c>
      <c r="CC8008" s="273" t="s">
        <v>141</v>
      </c>
      <c r="CD8008" s="282">
        <v>9</v>
      </c>
      <c r="CE8008" s="274">
        <v>45200</v>
      </c>
      <c r="CF8008" s="273">
        <v>0</v>
      </c>
      <c r="CG8008" s="273" t="s">
        <v>80</v>
      </c>
      <c r="CH8008" s="273">
        <v>0</v>
      </c>
      <c r="CI8008" s="273" t="s">
        <v>80</v>
      </c>
      <c r="CM8008" s="273" t="s">
        <v>73</v>
      </c>
      <c r="CN8008" s="273">
        <v>3</v>
      </c>
    </row>
    <row r="8009" spans="74:92">
      <c r="BV8009" s="273" t="s">
        <v>64</v>
      </c>
      <c r="BW8009" s="273" t="s">
        <v>287</v>
      </c>
      <c r="BX8009" s="273" t="s">
        <v>325</v>
      </c>
      <c r="BY8009" s="273" t="s">
        <v>469</v>
      </c>
      <c r="BZ8009" s="273" t="s">
        <v>167</v>
      </c>
      <c r="CA8009" s="273" t="s">
        <v>168</v>
      </c>
      <c r="CB8009" s="273" t="s">
        <v>169</v>
      </c>
      <c r="CC8009" s="273" t="s">
        <v>170</v>
      </c>
      <c r="CD8009" s="282">
        <v>12</v>
      </c>
      <c r="CE8009" s="274">
        <v>45200</v>
      </c>
      <c r="CF8009" s="273">
        <v>0</v>
      </c>
      <c r="CG8009" s="273" t="s">
        <v>80</v>
      </c>
      <c r="CH8009" s="273">
        <v>0</v>
      </c>
      <c r="CI8009" s="273" t="s">
        <v>80</v>
      </c>
      <c r="CM8009" s="273" t="s">
        <v>73</v>
      </c>
      <c r="CN8009" s="273">
        <v>3</v>
      </c>
    </row>
    <row r="8010" spans="74:92">
      <c r="BV8010" s="273" t="s">
        <v>64</v>
      </c>
      <c r="BW8010" s="273" t="s">
        <v>287</v>
      </c>
      <c r="BX8010" s="273" t="s">
        <v>325</v>
      </c>
      <c r="BY8010" s="273" t="s">
        <v>469</v>
      </c>
      <c r="BZ8010" s="273" t="s">
        <v>151</v>
      </c>
      <c r="CA8010" s="273" t="s">
        <v>152</v>
      </c>
      <c r="CB8010" s="273" t="s">
        <v>161</v>
      </c>
      <c r="CC8010" s="273" t="s">
        <v>162</v>
      </c>
      <c r="CD8010" s="282">
        <v>11</v>
      </c>
      <c r="CE8010" s="274">
        <v>45200</v>
      </c>
      <c r="CF8010" s="273">
        <v>0</v>
      </c>
      <c r="CG8010" s="273" t="s">
        <v>80</v>
      </c>
      <c r="CH8010" s="273">
        <v>0</v>
      </c>
      <c r="CI8010" s="273" t="s">
        <v>80</v>
      </c>
      <c r="CM8010" s="273" t="s">
        <v>73</v>
      </c>
      <c r="CN8010" s="273">
        <v>3</v>
      </c>
    </row>
    <row r="8011" spans="74:92">
      <c r="BV8011" s="273" t="s">
        <v>64</v>
      </c>
      <c r="BW8011" s="273" t="s">
        <v>287</v>
      </c>
      <c r="BX8011" s="273" t="s">
        <v>325</v>
      </c>
      <c r="BY8011" s="273" t="s">
        <v>469</v>
      </c>
      <c r="BZ8011" s="273" t="s">
        <v>167</v>
      </c>
      <c r="CA8011" s="273" t="s">
        <v>168</v>
      </c>
      <c r="CB8011" s="273" t="s">
        <v>353</v>
      </c>
      <c r="CC8011" s="273" t="s">
        <v>354</v>
      </c>
      <c r="CD8011" s="282">
        <v>13</v>
      </c>
      <c r="CE8011" s="274">
        <v>45200</v>
      </c>
      <c r="CF8011" s="273">
        <v>0</v>
      </c>
      <c r="CG8011" s="273" t="s">
        <v>80</v>
      </c>
      <c r="CH8011" s="273">
        <v>0</v>
      </c>
      <c r="CI8011" s="273" t="s">
        <v>80</v>
      </c>
      <c r="CM8011" s="273" t="s">
        <v>73</v>
      </c>
      <c r="CN8011" s="273">
        <v>3</v>
      </c>
    </row>
    <row r="8012" spans="74:92">
      <c r="BV8012" s="273" t="s">
        <v>64</v>
      </c>
      <c r="BW8012" s="273" t="s">
        <v>287</v>
      </c>
      <c r="BX8012" s="273" t="s">
        <v>325</v>
      </c>
      <c r="BY8012" s="273" t="s">
        <v>469</v>
      </c>
      <c r="BZ8012" s="273" t="s">
        <v>167</v>
      </c>
      <c r="CA8012" s="273" t="s">
        <v>168</v>
      </c>
      <c r="CB8012" s="273" t="s">
        <v>313</v>
      </c>
      <c r="CC8012" s="273" t="s">
        <v>314</v>
      </c>
      <c r="CD8012" s="282">
        <v>14</v>
      </c>
      <c r="CE8012" s="274">
        <v>45200</v>
      </c>
      <c r="CF8012" s="273">
        <v>0</v>
      </c>
      <c r="CG8012" s="273" t="s">
        <v>80</v>
      </c>
      <c r="CH8012" s="273">
        <v>0</v>
      </c>
      <c r="CI8012" s="273" t="s">
        <v>80</v>
      </c>
      <c r="CM8012" s="273" t="s">
        <v>73</v>
      </c>
      <c r="CN8012" s="273">
        <v>3</v>
      </c>
    </row>
    <row r="8013" spans="74:92">
      <c r="BV8013" s="273" t="s">
        <v>64</v>
      </c>
      <c r="BW8013" s="273" t="s">
        <v>287</v>
      </c>
      <c r="BX8013" s="273" t="s">
        <v>325</v>
      </c>
      <c r="BY8013" s="273" t="s">
        <v>469</v>
      </c>
      <c r="BZ8013" s="273" t="s">
        <v>204</v>
      </c>
      <c r="CA8013" s="273" t="s">
        <v>205</v>
      </c>
      <c r="CB8013" s="273" t="s">
        <v>206</v>
      </c>
      <c r="CC8013" s="273" t="s">
        <v>207</v>
      </c>
      <c r="CD8013" s="282">
        <v>0</v>
      </c>
      <c r="CE8013" s="274">
        <v>45200</v>
      </c>
      <c r="CG8013" s="273" t="s">
        <v>181</v>
      </c>
      <c r="CI8013" s="273" t="s">
        <v>208</v>
      </c>
      <c r="CJ8013" s="273" t="s">
        <v>209</v>
      </c>
      <c r="CM8013" s="273" t="s">
        <v>73</v>
      </c>
      <c r="CN8013" s="273">
        <v>3</v>
      </c>
    </row>
    <row r="8014" spans="74:92">
      <c r="BV8014" s="273" t="s">
        <v>64</v>
      </c>
      <c r="BW8014" s="273" t="s">
        <v>287</v>
      </c>
      <c r="BX8014" s="273" t="s">
        <v>325</v>
      </c>
      <c r="BY8014" s="273" t="s">
        <v>469</v>
      </c>
      <c r="BZ8014" s="273" t="s">
        <v>86</v>
      </c>
      <c r="CA8014" s="273" t="s">
        <v>87</v>
      </c>
      <c r="CB8014" s="273" t="s">
        <v>179</v>
      </c>
      <c r="CC8014" s="273" t="s">
        <v>180</v>
      </c>
      <c r="CD8014" s="282">
        <v>1</v>
      </c>
      <c r="CE8014" s="274">
        <v>45200</v>
      </c>
      <c r="CG8014" s="273" t="s">
        <v>181</v>
      </c>
      <c r="CI8014" s="273" t="s">
        <v>181</v>
      </c>
      <c r="CJ8014" s="273" t="s">
        <v>306</v>
      </c>
      <c r="CM8014" s="273" t="s">
        <v>73</v>
      </c>
      <c r="CN8014" s="273">
        <v>3</v>
      </c>
    </row>
    <row r="8015" spans="74:92">
      <c r="BV8015" s="273" t="s">
        <v>64</v>
      </c>
      <c r="BW8015" s="273" t="s">
        <v>287</v>
      </c>
      <c r="BX8015" s="273" t="s">
        <v>325</v>
      </c>
      <c r="BY8015" s="273" t="s">
        <v>469</v>
      </c>
      <c r="BZ8015" s="273" t="s">
        <v>167</v>
      </c>
      <c r="CA8015" s="273" t="s">
        <v>168</v>
      </c>
      <c r="CB8015" s="273" t="s">
        <v>319</v>
      </c>
      <c r="CC8015" s="273" t="s">
        <v>320</v>
      </c>
      <c r="CD8015" s="282">
        <v>15</v>
      </c>
      <c r="CE8015" s="274">
        <v>45200</v>
      </c>
      <c r="CF8015" s="273">
        <v>0</v>
      </c>
      <c r="CG8015" s="273" t="s">
        <v>80</v>
      </c>
      <c r="CH8015" s="273">
        <v>0</v>
      </c>
      <c r="CI8015" s="273" t="s">
        <v>80</v>
      </c>
      <c r="CM8015" s="273" t="s">
        <v>73</v>
      </c>
      <c r="CN8015" s="273">
        <v>3</v>
      </c>
    </row>
    <row r="8016" spans="74:92">
      <c r="BV8016" s="273" t="s">
        <v>64</v>
      </c>
      <c r="BW8016" s="273" t="s">
        <v>287</v>
      </c>
      <c r="BX8016" s="273" t="s">
        <v>325</v>
      </c>
      <c r="BY8016" s="273" t="s">
        <v>469</v>
      </c>
      <c r="BZ8016" s="273" t="s">
        <v>138</v>
      </c>
      <c r="CA8016" s="273" t="s">
        <v>139</v>
      </c>
      <c r="CB8016" s="273" t="s">
        <v>190</v>
      </c>
      <c r="CC8016" s="273" t="s">
        <v>191</v>
      </c>
      <c r="CD8016" s="282">
        <v>8</v>
      </c>
      <c r="CE8016" s="274">
        <v>45200</v>
      </c>
      <c r="CF8016" s="273">
        <v>0</v>
      </c>
      <c r="CG8016" s="273" t="s">
        <v>80</v>
      </c>
      <c r="CH8016" s="273">
        <v>0</v>
      </c>
      <c r="CI8016" s="273" t="s">
        <v>80</v>
      </c>
      <c r="CM8016" s="273" t="s">
        <v>73</v>
      </c>
      <c r="CN8016" s="273">
        <v>3</v>
      </c>
    </row>
    <row r="8017" spans="74:92">
      <c r="BV8017" s="273" t="s">
        <v>64</v>
      </c>
      <c r="BW8017" s="273" t="s">
        <v>287</v>
      </c>
      <c r="BX8017" s="273" t="s">
        <v>325</v>
      </c>
      <c r="BY8017" s="273" t="s">
        <v>469</v>
      </c>
      <c r="BZ8017" s="273" t="s">
        <v>86</v>
      </c>
      <c r="CA8017" s="273" t="s">
        <v>87</v>
      </c>
      <c r="CB8017" s="273" t="s">
        <v>233</v>
      </c>
      <c r="CC8017" s="273" t="s">
        <v>234</v>
      </c>
      <c r="CD8017" s="282">
        <v>1</v>
      </c>
      <c r="CE8017" s="274">
        <v>45200</v>
      </c>
      <c r="CG8017" s="273" t="s">
        <v>181</v>
      </c>
      <c r="CI8017" s="273" t="s">
        <v>181</v>
      </c>
      <c r="CJ8017" s="273" t="s">
        <v>1320</v>
      </c>
      <c r="CM8017" s="273" t="s">
        <v>73</v>
      </c>
      <c r="CN8017" s="273">
        <v>3</v>
      </c>
    </row>
    <row r="8018" spans="74:92">
      <c r="BV8018" s="273" t="s">
        <v>64</v>
      </c>
      <c r="BW8018" s="273" t="s">
        <v>287</v>
      </c>
      <c r="BX8018" s="273" t="s">
        <v>325</v>
      </c>
      <c r="BY8018" s="273" t="s">
        <v>469</v>
      </c>
      <c r="BZ8018" s="273" t="s">
        <v>86</v>
      </c>
      <c r="CA8018" s="273" t="s">
        <v>87</v>
      </c>
      <c r="CB8018" s="273" t="s">
        <v>217</v>
      </c>
      <c r="CC8018" s="273" t="s">
        <v>218</v>
      </c>
      <c r="CD8018" s="282">
        <v>2</v>
      </c>
      <c r="CE8018" s="274">
        <v>45200</v>
      </c>
      <c r="CG8018" s="273" t="s">
        <v>181</v>
      </c>
      <c r="CI8018" s="273" t="s">
        <v>181</v>
      </c>
      <c r="CJ8018" s="273" t="s">
        <v>1232</v>
      </c>
      <c r="CM8018" s="273" t="s">
        <v>73</v>
      </c>
      <c r="CN8018" s="273">
        <v>3</v>
      </c>
    </row>
    <row r="8019" spans="74:92">
      <c r="BV8019" s="273" t="s">
        <v>64</v>
      </c>
      <c r="BW8019" s="273" t="s">
        <v>287</v>
      </c>
      <c r="BX8019" s="273" t="s">
        <v>325</v>
      </c>
      <c r="BY8019" s="273" t="s">
        <v>469</v>
      </c>
      <c r="BZ8019" s="273" t="s">
        <v>86</v>
      </c>
      <c r="CA8019" s="273" t="s">
        <v>87</v>
      </c>
      <c r="CB8019" s="273" t="s">
        <v>225</v>
      </c>
      <c r="CC8019" s="273" t="s">
        <v>226</v>
      </c>
      <c r="CD8019" s="282">
        <v>5</v>
      </c>
      <c r="CE8019" s="274">
        <v>45200</v>
      </c>
      <c r="CF8019" s="273">
        <v>0</v>
      </c>
      <c r="CG8019" s="273" t="s">
        <v>80</v>
      </c>
      <c r="CH8019" s="273">
        <v>0</v>
      </c>
      <c r="CI8019" s="273" t="s">
        <v>80</v>
      </c>
      <c r="CM8019" s="273" t="s">
        <v>73</v>
      </c>
      <c r="CN8019" s="273">
        <v>3</v>
      </c>
    </row>
    <row r="8020" spans="74:92">
      <c r="BV8020" s="273" t="s">
        <v>64</v>
      </c>
      <c r="BW8020" s="273" t="s">
        <v>287</v>
      </c>
      <c r="BX8020" s="273" t="s">
        <v>325</v>
      </c>
      <c r="BY8020" s="273" t="s">
        <v>469</v>
      </c>
      <c r="BZ8020" s="273" t="s">
        <v>86</v>
      </c>
      <c r="CA8020" s="273" t="s">
        <v>87</v>
      </c>
      <c r="CB8020" s="273" t="s">
        <v>225</v>
      </c>
      <c r="CC8020" s="273" t="s">
        <v>226</v>
      </c>
      <c r="CD8020" s="282">
        <v>5</v>
      </c>
      <c r="CE8020" s="274">
        <v>45231</v>
      </c>
      <c r="CF8020" s="273">
        <v>0</v>
      </c>
      <c r="CG8020" s="273" t="s">
        <v>80</v>
      </c>
      <c r="CH8020" s="273">
        <v>0</v>
      </c>
      <c r="CI8020" s="273" t="s">
        <v>80</v>
      </c>
      <c r="CM8020" s="273" t="s">
        <v>73</v>
      </c>
      <c r="CN8020" s="273">
        <v>3</v>
      </c>
    </row>
    <row r="8021" spans="74:92">
      <c r="BV8021" s="273" t="s">
        <v>64</v>
      </c>
      <c r="BW8021" s="273" t="s">
        <v>287</v>
      </c>
      <c r="BX8021" s="273" t="s">
        <v>325</v>
      </c>
      <c r="BY8021" s="273" t="s">
        <v>469</v>
      </c>
      <c r="BZ8021" s="273" t="s">
        <v>86</v>
      </c>
      <c r="CA8021" s="273" t="s">
        <v>87</v>
      </c>
      <c r="CB8021" s="273" t="s">
        <v>217</v>
      </c>
      <c r="CC8021" s="273" t="s">
        <v>218</v>
      </c>
      <c r="CD8021" s="282">
        <v>2</v>
      </c>
      <c r="CE8021" s="274">
        <v>45231</v>
      </c>
      <c r="CG8021" s="273" t="s">
        <v>181</v>
      </c>
      <c r="CI8021" s="273" t="s">
        <v>181</v>
      </c>
      <c r="CJ8021" s="273" t="s">
        <v>1232</v>
      </c>
      <c r="CM8021" s="273" t="s">
        <v>73</v>
      </c>
      <c r="CN8021" s="273">
        <v>3</v>
      </c>
    </row>
    <row r="8022" spans="74:92">
      <c r="BV8022" s="273" t="s">
        <v>64</v>
      </c>
      <c r="BW8022" s="273" t="s">
        <v>287</v>
      </c>
      <c r="BX8022" s="273" t="s">
        <v>325</v>
      </c>
      <c r="BY8022" s="273" t="s">
        <v>469</v>
      </c>
      <c r="BZ8022" s="273" t="s">
        <v>86</v>
      </c>
      <c r="CA8022" s="273" t="s">
        <v>87</v>
      </c>
      <c r="CB8022" s="273" t="s">
        <v>233</v>
      </c>
      <c r="CC8022" s="273" t="s">
        <v>234</v>
      </c>
      <c r="CD8022" s="282">
        <v>1</v>
      </c>
      <c r="CE8022" s="274">
        <v>45231</v>
      </c>
      <c r="CG8022" s="273" t="s">
        <v>181</v>
      </c>
      <c r="CI8022" s="273" t="s">
        <v>181</v>
      </c>
      <c r="CJ8022" s="273" t="s">
        <v>2121</v>
      </c>
      <c r="CM8022" s="273" t="s">
        <v>73</v>
      </c>
      <c r="CN8022" s="273">
        <v>3</v>
      </c>
    </row>
    <row r="8023" spans="74:92">
      <c r="BV8023" s="273" t="s">
        <v>64</v>
      </c>
      <c r="BW8023" s="273" t="s">
        <v>287</v>
      </c>
      <c r="BX8023" s="273" t="s">
        <v>325</v>
      </c>
      <c r="BY8023" s="273" t="s">
        <v>469</v>
      </c>
      <c r="BZ8023" s="273" t="s">
        <v>138</v>
      </c>
      <c r="CA8023" s="273" t="s">
        <v>139</v>
      </c>
      <c r="CB8023" s="273" t="s">
        <v>190</v>
      </c>
      <c r="CC8023" s="273" t="s">
        <v>191</v>
      </c>
      <c r="CD8023" s="282">
        <v>8</v>
      </c>
      <c r="CE8023" s="274">
        <v>45231</v>
      </c>
      <c r="CF8023" s="273">
        <v>0</v>
      </c>
      <c r="CG8023" s="273" t="s">
        <v>80</v>
      </c>
      <c r="CH8023" s="273">
        <v>0</v>
      </c>
      <c r="CI8023" s="273" t="s">
        <v>80</v>
      </c>
      <c r="CM8023" s="273" t="s">
        <v>73</v>
      </c>
      <c r="CN8023" s="273">
        <v>3</v>
      </c>
    </row>
    <row r="8024" spans="74:92">
      <c r="BV8024" s="273" t="s">
        <v>64</v>
      </c>
      <c r="BW8024" s="273" t="s">
        <v>287</v>
      </c>
      <c r="BX8024" s="273" t="s">
        <v>325</v>
      </c>
      <c r="BY8024" s="273" t="s">
        <v>469</v>
      </c>
      <c r="BZ8024" s="273" t="s">
        <v>167</v>
      </c>
      <c r="CA8024" s="273" t="s">
        <v>168</v>
      </c>
      <c r="CB8024" s="273" t="s">
        <v>319</v>
      </c>
      <c r="CC8024" s="273" t="s">
        <v>320</v>
      </c>
      <c r="CD8024" s="282">
        <v>15</v>
      </c>
      <c r="CE8024" s="274">
        <v>45231</v>
      </c>
      <c r="CF8024" s="273">
        <v>0</v>
      </c>
      <c r="CG8024" s="273" t="s">
        <v>80</v>
      </c>
      <c r="CH8024" s="273">
        <v>0</v>
      </c>
      <c r="CI8024" s="273" t="s">
        <v>80</v>
      </c>
      <c r="CM8024" s="273" t="s">
        <v>73</v>
      </c>
      <c r="CN8024" s="273">
        <v>3</v>
      </c>
    </row>
    <row r="8025" spans="74:92">
      <c r="BV8025" s="273" t="s">
        <v>64</v>
      </c>
      <c r="BW8025" s="273" t="s">
        <v>287</v>
      </c>
      <c r="BX8025" s="273" t="s">
        <v>325</v>
      </c>
      <c r="BY8025" s="273" t="s">
        <v>469</v>
      </c>
      <c r="BZ8025" s="273" t="s">
        <v>86</v>
      </c>
      <c r="CA8025" s="273" t="s">
        <v>87</v>
      </c>
      <c r="CB8025" s="273" t="s">
        <v>179</v>
      </c>
      <c r="CC8025" s="273" t="s">
        <v>180</v>
      </c>
      <c r="CD8025" s="282">
        <v>1</v>
      </c>
      <c r="CE8025" s="274">
        <v>45231</v>
      </c>
      <c r="CG8025" s="273" t="s">
        <v>181</v>
      </c>
      <c r="CI8025" s="273" t="s">
        <v>181</v>
      </c>
      <c r="CJ8025" s="273" t="s">
        <v>1595</v>
      </c>
      <c r="CM8025" s="273" t="s">
        <v>73</v>
      </c>
      <c r="CN8025" s="273">
        <v>3</v>
      </c>
    </row>
    <row r="8026" spans="74:92">
      <c r="BV8026" s="273" t="s">
        <v>64</v>
      </c>
      <c r="BW8026" s="273" t="s">
        <v>287</v>
      </c>
      <c r="BX8026" s="273" t="s">
        <v>325</v>
      </c>
      <c r="BY8026" s="273" t="s">
        <v>469</v>
      </c>
      <c r="BZ8026" s="273" t="s">
        <v>204</v>
      </c>
      <c r="CA8026" s="273" t="s">
        <v>205</v>
      </c>
      <c r="CB8026" s="273" t="s">
        <v>206</v>
      </c>
      <c r="CC8026" s="273" t="s">
        <v>207</v>
      </c>
      <c r="CD8026" s="282">
        <v>0</v>
      </c>
      <c r="CE8026" s="274">
        <v>45231</v>
      </c>
      <c r="CG8026" s="273" t="s">
        <v>181</v>
      </c>
      <c r="CI8026" s="273" t="s">
        <v>208</v>
      </c>
      <c r="CJ8026" s="273" t="s">
        <v>209</v>
      </c>
      <c r="CM8026" s="273" t="s">
        <v>73</v>
      </c>
      <c r="CN8026" s="273">
        <v>3</v>
      </c>
    </row>
    <row r="8027" spans="74:92">
      <c r="BV8027" s="273" t="s">
        <v>64</v>
      </c>
      <c r="BW8027" s="273" t="s">
        <v>287</v>
      </c>
      <c r="BX8027" s="273" t="s">
        <v>325</v>
      </c>
      <c r="BY8027" s="273" t="s">
        <v>469</v>
      </c>
      <c r="BZ8027" s="273" t="s">
        <v>167</v>
      </c>
      <c r="CA8027" s="273" t="s">
        <v>168</v>
      </c>
      <c r="CB8027" s="273" t="s">
        <v>313</v>
      </c>
      <c r="CC8027" s="273" t="s">
        <v>314</v>
      </c>
      <c r="CD8027" s="282">
        <v>14</v>
      </c>
      <c r="CE8027" s="274">
        <v>45231</v>
      </c>
      <c r="CF8027" s="273">
        <v>0</v>
      </c>
      <c r="CG8027" s="273" t="s">
        <v>80</v>
      </c>
      <c r="CH8027" s="273">
        <v>0</v>
      </c>
      <c r="CI8027" s="273" t="s">
        <v>80</v>
      </c>
      <c r="CM8027" s="273" t="s">
        <v>73</v>
      </c>
      <c r="CN8027" s="273">
        <v>3</v>
      </c>
    </row>
    <row r="8028" spans="74:92">
      <c r="BV8028" s="273" t="s">
        <v>64</v>
      </c>
      <c r="BW8028" s="273" t="s">
        <v>287</v>
      </c>
      <c r="BX8028" s="273" t="s">
        <v>325</v>
      </c>
      <c r="BY8028" s="273" t="s">
        <v>469</v>
      </c>
      <c r="BZ8028" s="273" t="s">
        <v>167</v>
      </c>
      <c r="CA8028" s="273" t="s">
        <v>168</v>
      </c>
      <c r="CB8028" s="273" t="s">
        <v>353</v>
      </c>
      <c r="CC8028" s="273" t="s">
        <v>354</v>
      </c>
      <c r="CD8028" s="282">
        <v>13</v>
      </c>
      <c r="CE8028" s="274">
        <v>45231</v>
      </c>
      <c r="CF8028" s="273">
        <v>0</v>
      </c>
      <c r="CG8028" s="273" t="s">
        <v>80</v>
      </c>
      <c r="CH8028" s="273">
        <v>0</v>
      </c>
      <c r="CI8028" s="273" t="s">
        <v>80</v>
      </c>
      <c r="CM8028" s="273" t="s">
        <v>73</v>
      </c>
      <c r="CN8028" s="273">
        <v>3</v>
      </c>
    </row>
    <row r="8029" spans="74:92">
      <c r="BV8029" s="273" t="s">
        <v>64</v>
      </c>
      <c r="BW8029" s="273" t="s">
        <v>287</v>
      </c>
      <c r="BX8029" s="273" t="s">
        <v>325</v>
      </c>
      <c r="BY8029" s="273" t="s">
        <v>469</v>
      </c>
      <c r="BZ8029" s="273" t="s">
        <v>151</v>
      </c>
      <c r="CA8029" s="273" t="s">
        <v>152</v>
      </c>
      <c r="CB8029" s="273" t="s">
        <v>161</v>
      </c>
      <c r="CC8029" s="273" t="s">
        <v>162</v>
      </c>
      <c r="CD8029" s="282">
        <v>11</v>
      </c>
      <c r="CE8029" s="274">
        <v>45231</v>
      </c>
      <c r="CF8029" s="273">
        <v>0</v>
      </c>
      <c r="CG8029" s="273" t="s">
        <v>80</v>
      </c>
      <c r="CH8029" s="273">
        <v>0</v>
      </c>
      <c r="CI8029" s="273" t="s">
        <v>80</v>
      </c>
      <c r="CM8029" s="273" t="s">
        <v>73</v>
      </c>
      <c r="CN8029" s="273">
        <v>3</v>
      </c>
    </row>
    <row r="8030" spans="74:92">
      <c r="BV8030" s="273" t="s">
        <v>64</v>
      </c>
      <c r="BW8030" s="273" t="s">
        <v>287</v>
      </c>
      <c r="BX8030" s="273" t="s">
        <v>325</v>
      </c>
      <c r="BY8030" s="273" t="s">
        <v>469</v>
      </c>
      <c r="BZ8030" s="273" t="s">
        <v>167</v>
      </c>
      <c r="CA8030" s="273" t="s">
        <v>168</v>
      </c>
      <c r="CB8030" s="273" t="s">
        <v>169</v>
      </c>
      <c r="CC8030" s="273" t="s">
        <v>170</v>
      </c>
      <c r="CD8030" s="282">
        <v>12</v>
      </c>
      <c r="CE8030" s="274">
        <v>45231</v>
      </c>
      <c r="CF8030" s="273">
        <v>0</v>
      </c>
      <c r="CG8030" s="273" t="s">
        <v>80</v>
      </c>
      <c r="CH8030" s="273">
        <v>0</v>
      </c>
      <c r="CI8030" s="273" t="s">
        <v>80</v>
      </c>
      <c r="CM8030" s="273" t="s">
        <v>73</v>
      </c>
      <c r="CN8030" s="273">
        <v>3</v>
      </c>
    </row>
    <row r="8031" spans="74:92">
      <c r="BV8031" s="273" t="s">
        <v>64</v>
      </c>
      <c r="BW8031" s="273" t="s">
        <v>287</v>
      </c>
      <c r="BX8031" s="273" t="s">
        <v>325</v>
      </c>
      <c r="BY8031" s="273" t="s">
        <v>469</v>
      </c>
      <c r="BZ8031" s="273" t="s">
        <v>138</v>
      </c>
      <c r="CA8031" s="273" t="s">
        <v>139</v>
      </c>
      <c r="CB8031" s="273" t="s">
        <v>140</v>
      </c>
      <c r="CC8031" s="273" t="s">
        <v>141</v>
      </c>
      <c r="CD8031" s="282">
        <v>9</v>
      </c>
      <c r="CE8031" s="274">
        <v>45231</v>
      </c>
      <c r="CF8031" s="273">
        <v>0</v>
      </c>
      <c r="CG8031" s="273" t="s">
        <v>80</v>
      </c>
      <c r="CH8031" s="273">
        <v>0</v>
      </c>
      <c r="CI8031" s="273" t="s">
        <v>80</v>
      </c>
      <c r="CM8031" s="273" t="s">
        <v>73</v>
      </c>
      <c r="CN8031" s="273">
        <v>3</v>
      </c>
    </row>
    <row r="8032" spans="74:92">
      <c r="BV8032" s="273" t="s">
        <v>64</v>
      </c>
      <c r="BW8032" s="273" t="s">
        <v>287</v>
      </c>
      <c r="BX8032" s="273" t="s">
        <v>325</v>
      </c>
      <c r="BY8032" s="273" t="s">
        <v>469</v>
      </c>
      <c r="BZ8032" s="273" t="s">
        <v>151</v>
      </c>
      <c r="CA8032" s="273" t="s">
        <v>152</v>
      </c>
      <c r="CB8032" s="273" t="s">
        <v>153</v>
      </c>
      <c r="CC8032" s="273" t="s">
        <v>154</v>
      </c>
      <c r="CD8032" s="282">
        <v>10</v>
      </c>
      <c r="CE8032" s="274">
        <v>45231</v>
      </c>
      <c r="CF8032" s="273">
        <v>0</v>
      </c>
      <c r="CG8032" s="273" t="s">
        <v>80</v>
      </c>
      <c r="CH8032" s="273">
        <v>0</v>
      </c>
      <c r="CI8032" s="273" t="s">
        <v>80</v>
      </c>
      <c r="CM8032" s="273" t="s">
        <v>73</v>
      </c>
      <c r="CN8032" s="273">
        <v>3</v>
      </c>
    </row>
    <row r="8033" spans="74:92">
      <c r="BV8033" s="273" t="s">
        <v>64</v>
      </c>
      <c r="BW8033" s="273" t="s">
        <v>287</v>
      </c>
      <c r="BX8033" s="273" t="s">
        <v>325</v>
      </c>
      <c r="BY8033" s="273" t="s">
        <v>469</v>
      </c>
      <c r="BZ8033" s="273" t="s">
        <v>110</v>
      </c>
      <c r="CA8033" s="273" t="s">
        <v>111</v>
      </c>
      <c r="CB8033" s="273" t="s">
        <v>117</v>
      </c>
      <c r="CC8033" s="273" t="s">
        <v>118</v>
      </c>
      <c r="CD8033" s="282">
        <v>5</v>
      </c>
      <c r="CE8033" s="274">
        <v>45231</v>
      </c>
      <c r="CI8033" s="273" t="s">
        <v>104</v>
      </c>
      <c r="CM8033" s="273" t="s">
        <v>73</v>
      </c>
      <c r="CN8033" s="273">
        <v>3</v>
      </c>
    </row>
    <row r="8034" spans="74:92">
      <c r="BV8034" s="273" t="s">
        <v>64</v>
      </c>
      <c r="BW8034" s="273" t="s">
        <v>287</v>
      </c>
      <c r="BX8034" s="273" t="s">
        <v>325</v>
      </c>
      <c r="BY8034" s="273" t="s">
        <v>469</v>
      </c>
      <c r="BZ8034" s="273" t="s">
        <v>126</v>
      </c>
      <c r="CA8034" s="273" t="s">
        <v>127</v>
      </c>
      <c r="CB8034" s="273" t="s">
        <v>133</v>
      </c>
      <c r="CC8034" s="273" t="s">
        <v>134</v>
      </c>
      <c r="CD8034" s="282">
        <v>7</v>
      </c>
      <c r="CE8034" s="274">
        <v>45231</v>
      </c>
      <c r="CI8034" s="273" t="s">
        <v>104</v>
      </c>
      <c r="CM8034" s="273" t="s">
        <v>73</v>
      </c>
      <c r="CN8034" s="273">
        <v>3</v>
      </c>
    </row>
    <row r="8035" spans="74:92">
      <c r="BV8035" s="273" t="s">
        <v>64</v>
      </c>
      <c r="BW8035" s="273" t="s">
        <v>287</v>
      </c>
      <c r="BX8035" s="273" t="s">
        <v>325</v>
      </c>
      <c r="BY8035" s="273" t="s">
        <v>469</v>
      </c>
      <c r="BZ8035" s="273" t="s">
        <v>126</v>
      </c>
      <c r="CA8035" s="273" t="s">
        <v>127</v>
      </c>
      <c r="CB8035" s="273" t="s">
        <v>128</v>
      </c>
      <c r="CC8035" s="273" t="s">
        <v>129</v>
      </c>
      <c r="CD8035" s="282">
        <v>6</v>
      </c>
      <c r="CE8035" s="274">
        <v>45231</v>
      </c>
      <c r="CI8035" s="273" t="s">
        <v>80</v>
      </c>
      <c r="CM8035" s="273" t="s">
        <v>73</v>
      </c>
      <c r="CN8035" s="273">
        <v>3</v>
      </c>
    </row>
    <row r="8036" spans="74:92">
      <c r="BV8036" s="273" t="s">
        <v>64</v>
      </c>
      <c r="BW8036" s="273" t="s">
        <v>287</v>
      </c>
      <c r="BX8036" s="273" t="s">
        <v>325</v>
      </c>
      <c r="BY8036" s="273" t="s">
        <v>469</v>
      </c>
      <c r="BZ8036" s="273" t="s">
        <v>110</v>
      </c>
      <c r="CA8036" s="273" t="s">
        <v>111</v>
      </c>
      <c r="CB8036" s="273" t="s">
        <v>112</v>
      </c>
      <c r="CC8036" s="273" t="s">
        <v>113</v>
      </c>
      <c r="CD8036" s="282">
        <v>4</v>
      </c>
      <c r="CE8036" s="274">
        <v>45231</v>
      </c>
      <c r="CI8036" s="273" t="s">
        <v>80</v>
      </c>
      <c r="CM8036" s="273" t="s">
        <v>73</v>
      </c>
      <c r="CN8036" s="273">
        <v>3</v>
      </c>
    </row>
    <row r="8037" spans="74:92">
      <c r="BV8037" s="273" t="s">
        <v>64</v>
      </c>
      <c r="BW8037" s="273" t="s">
        <v>287</v>
      </c>
      <c r="BX8037" s="273" t="s">
        <v>325</v>
      </c>
      <c r="BY8037" s="273" t="s">
        <v>469</v>
      </c>
      <c r="BZ8037" s="273" t="s">
        <v>86</v>
      </c>
      <c r="CA8037" s="273" t="s">
        <v>87</v>
      </c>
      <c r="CB8037" s="273" t="s">
        <v>101</v>
      </c>
      <c r="CC8037" s="273" t="s">
        <v>102</v>
      </c>
      <c r="CD8037" s="282">
        <v>4</v>
      </c>
      <c r="CE8037" s="274">
        <v>45231</v>
      </c>
      <c r="CF8037" s="273">
        <v>871.9</v>
      </c>
      <c r="CG8037" s="273" t="s">
        <v>2298</v>
      </c>
      <c r="CH8037" s="273">
        <v>928.96585500000003</v>
      </c>
      <c r="CI8037" s="273" t="s">
        <v>104</v>
      </c>
      <c r="CM8037" s="273" t="s">
        <v>73</v>
      </c>
      <c r="CN8037" s="273">
        <v>3</v>
      </c>
    </row>
    <row r="8038" spans="74:92">
      <c r="BV8038" s="273" t="s">
        <v>64</v>
      </c>
      <c r="BW8038" s="273" t="s">
        <v>287</v>
      </c>
      <c r="BX8038" s="273" t="s">
        <v>325</v>
      </c>
      <c r="BY8038" s="273" t="s">
        <v>469</v>
      </c>
      <c r="BZ8038" s="273" t="s">
        <v>86</v>
      </c>
      <c r="CA8038" s="273" t="s">
        <v>87</v>
      </c>
      <c r="CB8038" s="273" t="s">
        <v>88</v>
      </c>
      <c r="CC8038" s="273" t="s">
        <v>89</v>
      </c>
      <c r="CD8038" s="282">
        <v>3</v>
      </c>
      <c r="CE8038" s="274">
        <v>45231</v>
      </c>
      <c r="CF8038" s="273">
        <v>299.66699999999997</v>
      </c>
      <c r="CG8038" s="273" t="s">
        <v>80</v>
      </c>
      <c r="CH8038" s="273">
        <v>299.66699999999997</v>
      </c>
      <c r="CI8038" s="273" t="s">
        <v>80</v>
      </c>
      <c r="CM8038" s="273" t="s">
        <v>73</v>
      </c>
      <c r="CN8038" s="273">
        <v>3</v>
      </c>
    </row>
    <row r="8039" spans="74:92">
      <c r="BV8039" s="273" t="s">
        <v>64</v>
      </c>
      <c r="BW8039" s="273" t="s">
        <v>287</v>
      </c>
      <c r="BX8039" s="273" t="s">
        <v>325</v>
      </c>
      <c r="BY8039" s="273" t="s">
        <v>469</v>
      </c>
      <c r="BZ8039" s="273" t="s">
        <v>86</v>
      </c>
      <c r="CA8039" s="273" t="s">
        <v>87</v>
      </c>
      <c r="CB8039" s="273" t="s">
        <v>88</v>
      </c>
      <c r="CC8039" s="273" t="s">
        <v>89</v>
      </c>
      <c r="CD8039" s="282">
        <v>3</v>
      </c>
      <c r="CE8039" s="274">
        <v>45261</v>
      </c>
      <c r="CF8039" s="273">
        <v>299.66699999999997</v>
      </c>
      <c r="CG8039" s="273" t="s">
        <v>80</v>
      </c>
      <c r="CH8039" s="273">
        <v>299.66699999999997</v>
      </c>
      <c r="CI8039" s="273" t="s">
        <v>80</v>
      </c>
      <c r="CM8039" s="273" t="s">
        <v>73</v>
      </c>
      <c r="CN8039" s="273">
        <v>3</v>
      </c>
    </row>
    <row r="8040" spans="74:92">
      <c r="BV8040" s="273" t="s">
        <v>64</v>
      </c>
      <c r="BW8040" s="273" t="s">
        <v>287</v>
      </c>
      <c r="BX8040" s="273" t="s">
        <v>325</v>
      </c>
      <c r="BY8040" s="273" t="s">
        <v>469</v>
      </c>
      <c r="BZ8040" s="273" t="s">
        <v>86</v>
      </c>
      <c r="CA8040" s="273" t="s">
        <v>87</v>
      </c>
      <c r="CB8040" s="273" t="s">
        <v>101</v>
      </c>
      <c r="CC8040" s="273" t="s">
        <v>102</v>
      </c>
      <c r="CD8040" s="282">
        <v>4</v>
      </c>
      <c r="CE8040" s="274">
        <v>45261</v>
      </c>
      <c r="CF8040" s="273">
        <v>871.9</v>
      </c>
      <c r="CG8040" s="273" t="s">
        <v>2298</v>
      </c>
      <c r="CH8040" s="273">
        <v>928.96585500000003</v>
      </c>
      <c r="CI8040" s="273" t="s">
        <v>104</v>
      </c>
      <c r="CM8040" s="273" t="s">
        <v>73</v>
      </c>
      <c r="CN8040" s="273">
        <v>3</v>
      </c>
    </row>
    <row r="8041" spans="74:92">
      <c r="BV8041" s="273" t="s">
        <v>64</v>
      </c>
      <c r="BW8041" s="273" t="s">
        <v>287</v>
      </c>
      <c r="BX8041" s="273" t="s">
        <v>325</v>
      </c>
      <c r="BY8041" s="273" t="s">
        <v>469</v>
      </c>
      <c r="BZ8041" s="273" t="s">
        <v>110</v>
      </c>
      <c r="CA8041" s="273" t="s">
        <v>111</v>
      </c>
      <c r="CB8041" s="273" t="s">
        <v>112</v>
      </c>
      <c r="CC8041" s="273" t="s">
        <v>113</v>
      </c>
      <c r="CD8041" s="282">
        <v>4</v>
      </c>
      <c r="CE8041" s="274">
        <v>45261</v>
      </c>
      <c r="CI8041" s="273" t="s">
        <v>80</v>
      </c>
      <c r="CM8041" s="273" t="s">
        <v>73</v>
      </c>
      <c r="CN8041" s="273">
        <v>3</v>
      </c>
    </row>
    <row r="8042" spans="74:92">
      <c r="BV8042" s="273" t="s">
        <v>64</v>
      </c>
      <c r="BW8042" s="273" t="s">
        <v>287</v>
      </c>
      <c r="BX8042" s="273" t="s">
        <v>325</v>
      </c>
      <c r="BY8042" s="273" t="s">
        <v>469</v>
      </c>
      <c r="BZ8042" s="273" t="s">
        <v>126</v>
      </c>
      <c r="CA8042" s="273" t="s">
        <v>127</v>
      </c>
      <c r="CB8042" s="273" t="s">
        <v>128</v>
      </c>
      <c r="CC8042" s="273" t="s">
        <v>129</v>
      </c>
      <c r="CD8042" s="282">
        <v>6</v>
      </c>
      <c r="CE8042" s="274">
        <v>45261</v>
      </c>
      <c r="CI8042" s="273" t="s">
        <v>80</v>
      </c>
      <c r="CM8042" s="273" t="s">
        <v>73</v>
      </c>
      <c r="CN8042" s="273">
        <v>3</v>
      </c>
    </row>
    <row r="8043" spans="74:92">
      <c r="BV8043" s="273" t="s">
        <v>64</v>
      </c>
      <c r="BW8043" s="273" t="s">
        <v>287</v>
      </c>
      <c r="BX8043" s="273" t="s">
        <v>325</v>
      </c>
      <c r="BY8043" s="273" t="s">
        <v>469</v>
      </c>
      <c r="BZ8043" s="273" t="s">
        <v>126</v>
      </c>
      <c r="CA8043" s="273" t="s">
        <v>127</v>
      </c>
      <c r="CB8043" s="273" t="s">
        <v>133</v>
      </c>
      <c r="CC8043" s="273" t="s">
        <v>134</v>
      </c>
      <c r="CD8043" s="282">
        <v>7</v>
      </c>
      <c r="CE8043" s="274">
        <v>45261</v>
      </c>
      <c r="CI8043" s="273" t="s">
        <v>104</v>
      </c>
      <c r="CM8043" s="273" t="s">
        <v>73</v>
      </c>
      <c r="CN8043" s="273">
        <v>3</v>
      </c>
    </row>
    <row r="8044" spans="74:92">
      <c r="BV8044" s="273" t="s">
        <v>64</v>
      </c>
      <c r="BW8044" s="273" t="s">
        <v>287</v>
      </c>
      <c r="BX8044" s="273" t="s">
        <v>325</v>
      </c>
      <c r="BY8044" s="273" t="s">
        <v>469</v>
      </c>
      <c r="BZ8044" s="273" t="s">
        <v>110</v>
      </c>
      <c r="CA8044" s="273" t="s">
        <v>111</v>
      </c>
      <c r="CB8044" s="273" t="s">
        <v>117</v>
      </c>
      <c r="CC8044" s="273" t="s">
        <v>118</v>
      </c>
      <c r="CD8044" s="282">
        <v>5</v>
      </c>
      <c r="CE8044" s="274">
        <v>45261</v>
      </c>
      <c r="CI8044" s="273" t="s">
        <v>104</v>
      </c>
      <c r="CM8044" s="273" t="s">
        <v>73</v>
      </c>
      <c r="CN8044" s="273">
        <v>3</v>
      </c>
    </row>
    <row r="8045" spans="74:92">
      <c r="BV8045" s="273" t="s">
        <v>64</v>
      </c>
      <c r="BW8045" s="273" t="s">
        <v>287</v>
      </c>
      <c r="BX8045" s="273" t="s">
        <v>325</v>
      </c>
      <c r="BY8045" s="273" t="s">
        <v>469</v>
      </c>
      <c r="BZ8045" s="273" t="s">
        <v>151</v>
      </c>
      <c r="CA8045" s="273" t="s">
        <v>152</v>
      </c>
      <c r="CB8045" s="273" t="s">
        <v>153</v>
      </c>
      <c r="CC8045" s="273" t="s">
        <v>154</v>
      </c>
      <c r="CD8045" s="282">
        <v>10</v>
      </c>
      <c r="CE8045" s="274">
        <v>45261</v>
      </c>
      <c r="CF8045" s="273">
        <v>0</v>
      </c>
      <c r="CG8045" s="273" t="s">
        <v>80</v>
      </c>
      <c r="CH8045" s="273">
        <v>0</v>
      </c>
      <c r="CI8045" s="273" t="s">
        <v>80</v>
      </c>
      <c r="CM8045" s="273" t="s">
        <v>73</v>
      </c>
      <c r="CN8045" s="273">
        <v>3</v>
      </c>
    </row>
    <row r="8046" spans="74:92">
      <c r="BV8046" s="273" t="s">
        <v>64</v>
      </c>
      <c r="BW8046" s="273" t="s">
        <v>287</v>
      </c>
      <c r="BX8046" s="273" t="s">
        <v>325</v>
      </c>
      <c r="BY8046" s="273" t="s">
        <v>469</v>
      </c>
      <c r="BZ8046" s="273" t="s">
        <v>138</v>
      </c>
      <c r="CA8046" s="273" t="s">
        <v>139</v>
      </c>
      <c r="CB8046" s="273" t="s">
        <v>140</v>
      </c>
      <c r="CC8046" s="273" t="s">
        <v>141</v>
      </c>
      <c r="CD8046" s="282">
        <v>9</v>
      </c>
      <c r="CE8046" s="274">
        <v>45261</v>
      </c>
      <c r="CF8046" s="273">
        <v>0</v>
      </c>
      <c r="CG8046" s="273" t="s">
        <v>80</v>
      </c>
      <c r="CH8046" s="273">
        <v>0</v>
      </c>
      <c r="CI8046" s="273" t="s">
        <v>80</v>
      </c>
      <c r="CM8046" s="273" t="s">
        <v>73</v>
      </c>
      <c r="CN8046" s="273">
        <v>3</v>
      </c>
    </row>
    <row r="8047" spans="74:92">
      <c r="BV8047" s="273" t="s">
        <v>64</v>
      </c>
      <c r="BW8047" s="273" t="s">
        <v>287</v>
      </c>
      <c r="BX8047" s="273" t="s">
        <v>325</v>
      </c>
      <c r="BY8047" s="273" t="s">
        <v>469</v>
      </c>
      <c r="BZ8047" s="273" t="s">
        <v>167</v>
      </c>
      <c r="CA8047" s="273" t="s">
        <v>168</v>
      </c>
      <c r="CB8047" s="273" t="s">
        <v>169</v>
      </c>
      <c r="CC8047" s="273" t="s">
        <v>170</v>
      </c>
      <c r="CD8047" s="282">
        <v>12</v>
      </c>
      <c r="CE8047" s="274">
        <v>45261</v>
      </c>
      <c r="CF8047" s="273">
        <v>0</v>
      </c>
      <c r="CG8047" s="273" t="s">
        <v>80</v>
      </c>
      <c r="CH8047" s="273">
        <v>0</v>
      </c>
      <c r="CI8047" s="273" t="s">
        <v>80</v>
      </c>
      <c r="CM8047" s="273" t="s">
        <v>73</v>
      </c>
      <c r="CN8047" s="273">
        <v>3</v>
      </c>
    </row>
    <row r="8048" spans="74:92">
      <c r="BV8048" s="273" t="s">
        <v>64</v>
      </c>
      <c r="BW8048" s="273" t="s">
        <v>287</v>
      </c>
      <c r="BX8048" s="273" t="s">
        <v>325</v>
      </c>
      <c r="BY8048" s="273" t="s">
        <v>469</v>
      </c>
      <c r="BZ8048" s="273" t="s">
        <v>151</v>
      </c>
      <c r="CA8048" s="273" t="s">
        <v>152</v>
      </c>
      <c r="CB8048" s="273" t="s">
        <v>161</v>
      </c>
      <c r="CC8048" s="273" t="s">
        <v>162</v>
      </c>
      <c r="CD8048" s="282">
        <v>11</v>
      </c>
      <c r="CE8048" s="274">
        <v>45261</v>
      </c>
      <c r="CF8048" s="273">
        <v>0</v>
      </c>
      <c r="CG8048" s="273" t="s">
        <v>80</v>
      </c>
      <c r="CH8048" s="273">
        <v>0</v>
      </c>
      <c r="CI8048" s="273" t="s">
        <v>80</v>
      </c>
      <c r="CM8048" s="273" t="s">
        <v>73</v>
      </c>
      <c r="CN8048" s="273">
        <v>3</v>
      </c>
    </row>
    <row r="8049" spans="74:92">
      <c r="BV8049" s="273" t="s">
        <v>64</v>
      </c>
      <c r="BW8049" s="273" t="s">
        <v>287</v>
      </c>
      <c r="BX8049" s="273" t="s">
        <v>325</v>
      </c>
      <c r="BY8049" s="273" t="s">
        <v>469</v>
      </c>
      <c r="BZ8049" s="273" t="s">
        <v>167</v>
      </c>
      <c r="CA8049" s="273" t="s">
        <v>168</v>
      </c>
      <c r="CB8049" s="273" t="s">
        <v>353</v>
      </c>
      <c r="CC8049" s="273" t="s">
        <v>354</v>
      </c>
      <c r="CD8049" s="282">
        <v>13</v>
      </c>
      <c r="CE8049" s="274">
        <v>45261</v>
      </c>
      <c r="CF8049" s="273">
        <v>0</v>
      </c>
      <c r="CG8049" s="273" t="s">
        <v>80</v>
      </c>
      <c r="CH8049" s="273">
        <v>0</v>
      </c>
      <c r="CI8049" s="273" t="s">
        <v>80</v>
      </c>
      <c r="CM8049" s="273" t="s">
        <v>73</v>
      </c>
      <c r="CN8049" s="273">
        <v>3</v>
      </c>
    </row>
    <row r="8050" spans="74:92">
      <c r="BV8050" s="273" t="s">
        <v>64</v>
      </c>
      <c r="BW8050" s="273" t="s">
        <v>287</v>
      </c>
      <c r="BX8050" s="273" t="s">
        <v>325</v>
      </c>
      <c r="BY8050" s="273" t="s">
        <v>469</v>
      </c>
      <c r="BZ8050" s="273" t="s">
        <v>167</v>
      </c>
      <c r="CA8050" s="273" t="s">
        <v>168</v>
      </c>
      <c r="CB8050" s="273" t="s">
        <v>313</v>
      </c>
      <c r="CC8050" s="273" t="s">
        <v>314</v>
      </c>
      <c r="CD8050" s="282">
        <v>14</v>
      </c>
      <c r="CE8050" s="274">
        <v>45261</v>
      </c>
      <c r="CF8050" s="273">
        <v>0</v>
      </c>
      <c r="CG8050" s="273" t="s">
        <v>80</v>
      </c>
      <c r="CH8050" s="273">
        <v>0</v>
      </c>
      <c r="CI8050" s="273" t="s">
        <v>80</v>
      </c>
      <c r="CM8050" s="273" t="s">
        <v>73</v>
      </c>
      <c r="CN8050" s="273">
        <v>3</v>
      </c>
    </row>
    <row r="8051" spans="74:92">
      <c r="BV8051" s="273" t="s">
        <v>64</v>
      </c>
      <c r="BW8051" s="273" t="s">
        <v>287</v>
      </c>
      <c r="BX8051" s="273" t="s">
        <v>325</v>
      </c>
      <c r="BY8051" s="273" t="s">
        <v>469</v>
      </c>
      <c r="BZ8051" s="273" t="s">
        <v>204</v>
      </c>
      <c r="CA8051" s="273" t="s">
        <v>205</v>
      </c>
      <c r="CB8051" s="273" t="s">
        <v>206</v>
      </c>
      <c r="CC8051" s="273" t="s">
        <v>207</v>
      </c>
      <c r="CD8051" s="282">
        <v>0</v>
      </c>
      <c r="CE8051" s="274">
        <v>45261</v>
      </c>
      <c r="CG8051" s="273" t="s">
        <v>181</v>
      </c>
      <c r="CI8051" s="273" t="s">
        <v>208</v>
      </c>
      <c r="CJ8051" s="273" t="s">
        <v>209</v>
      </c>
      <c r="CM8051" s="273" t="s">
        <v>73</v>
      </c>
      <c r="CN8051" s="273">
        <v>3</v>
      </c>
    </row>
    <row r="8052" spans="74:92">
      <c r="BV8052" s="273" t="s">
        <v>64</v>
      </c>
      <c r="BW8052" s="273" t="s">
        <v>287</v>
      </c>
      <c r="BX8052" s="273" t="s">
        <v>325</v>
      </c>
      <c r="BY8052" s="273" t="s">
        <v>469</v>
      </c>
      <c r="BZ8052" s="273" t="s">
        <v>86</v>
      </c>
      <c r="CA8052" s="273" t="s">
        <v>87</v>
      </c>
      <c r="CB8052" s="273" t="s">
        <v>179</v>
      </c>
      <c r="CC8052" s="273" t="s">
        <v>180</v>
      </c>
      <c r="CD8052" s="282">
        <v>1</v>
      </c>
      <c r="CE8052" s="274">
        <v>45261</v>
      </c>
      <c r="CG8052" s="273" t="s">
        <v>181</v>
      </c>
      <c r="CI8052" s="273" t="s">
        <v>181</v>
      </c>
      <c r="CJ8052" s="273" t="s">
        <v>1733</v>
      </c>
      <c r="CM8052" s="273" t="s">
        <v>73</v>
      </c>
      <c r="CN8052" s="273">
        <v>3</v>
      </c>
    </row>
    <row r="8053" spans="74:92">
      <c r="BV8053" s="273" t="s">
        <v>64</v>
      </c>
      <c r="BW8053" s="273" t="s">
        <v>287</v>
      </c>
      <c r="BX8053" s="273" t="s">
        <v>325</v>
      </c>
      <c r="BY8053" s="273" t="s">
        <v>469</v>
      </c>
      <c r="BZ8053" s="273" t="s">
        <v>167</v>
      </c>
      <c r="CA8053" s="273" t="s">
        <v>168</v>
      </c>
      <c r="CB8053" s="273" t="s">
        <v>319</v>
      </c>
      <c r="CC8053" s="273" t="s">
        <v>320</v>
      </c>
      <c r="CD8053" s="282">
        <v>15</v>
      </c>
      <c r="CE8053" s="274">
        <v>45261</v>
      </c>
      <c r="CF8053" s="273">
        <v>0</v>
      </c>
      <c r="CG8053" s="273" t="s">
        <v>80</v>
      </c>
      <c r="CH8053" s="273">
        <v>0</v>
      </c>
      <c r="CI8053" s="273" t="s">
        <v>80</v>
      </c>
      <c r="CM8053" s="273" t="s">
        <v>73</v>
      </c>
      <c r="CN8053" s="273">
        <v>3</v>
      </c>
    </row>
    <row r="8054" spans="74:92">
      <c r="BV8054" s="273" t="s">
        <v>64</v>
      </c>
      <c r="BW8054" s="273" t="s">
        <v>287</v>
      </c>
      <c r="BX8054" s="273" t="s">
        <v>325</v>
      </c>
      <c r="BY8054" s="273" t="s">
        <v>469</v>
      </c>
      <c r="BZ8054" s="273" t="s">
        <v>138</v>
      </c>
      <c r="CA8054" s="273" t="s">
        <v>139</v>
      </c>
      <c r="CB8054" s="273" t="s">
        <v>190</v>
      </c>
      <c r="CC8054" s="273" t="s">
        <v>191</v>
      </c>
      <c r="CD8054" s="282">
        <v>8</v>
      </c>
      <c r="CE8054" s="274">
        <v>45261</v>
      </c>
      <c r="CF8054" s="273">
        <v>0</v>
      </c>
      <c r="CG8054" s="273" t="s">
        <v>80</v>
      </c>
      <c r="CH8054" s="273">
        <v>0</v>
      </c>
      <c r="CI8054" s="273" t="s">
        <v>80</v>
      </c>
      <c r="CM8054" s="273" t="s">
        <v>73</v>
      </c>
      <c r="CN8054" s="273">
        <v>3</v>
      </c>
    </row>
    <row r="8055" spans="74:92">
      <c r="BV8055" s="273" t="s">
        <v>64</v>
      </c>
      <c r="BW8055" s="273" t="s">
        <v>287</v>
      </c>
      <c r="BX8055" s="273" t="s">
        <v>325</v>
      </c>
      <c r="BY8055" s="273" t="s">
        <v>469</v>
      </c>
      <c r="BZ8055" s="273" t="s">
        <v>86</v>
      </c>
      <c r="CA8055" s="273" t="s">
        <v>87</v>
      </c>
      <c r="CB8055" s="273" t="s">
        <v>233</v>
      </c>
      <c r="CC8055" s="273" t="s">
        <v>234</v>
      </c>
      <c r="CD8055" s="282">
        <v>1</v>
      </c>
      <c r="CE8055" s="274">
        <v>45261</v>
      </c>
      <c r="CG8055" s="273" t="s">
        <v>181</v>
      </c>
      <c r="CI8055" s="273" t="s">
        <v>181</v>
      </c>
      <c r="CJ8055" s="273" t="s">
        <v>1602</v>
      </c>
      <c r="CM8055" s="273" t="s">
        <v>73</v>
      </c>
      <c r="CN8055" s="273">
        <v>3</v>
      </c>
    </row>
    <row r="8056" spans="74:92">
      <c r="BV8056" s="273" t="s">
        <v>64</v>
      </c>
      <c r="BW8056" s="273" t="s">
        <v>287</v>
      </c>
      <c r="BX8056" s="273" t="s">
        <v>325</v>
      </c>
      <c r="BY8056" s="273" t="s">
        <v>469</v>
      </c>
      <c r="BZ8056" s="273" t="s">
        <v>86</v>
      </c>
      <c r="CA8056" s="273" t="s">
        <v>87</v>
      </c>
      <c r="CB8056" s="273" t="s">
        <v>217</v>
      </c>
      <c r="CC8056" s="273" t="s">
        <v>218</v>
      </c>
      <c r="CD8056" s="282">
        <v>2</v>
      </c>
      <c r="CE8056" s="274">
        <v>45261</v>
      </c>
      <c r="CG8056" s="273" t="s">
        <v>181</v>
      </c>
      <c r="CI8056" s="273" t="s">
        <v>181</v>
      </c>
      <c r="CJ8056" s="273" t="s">
        <v>1232</v>
      </c>
      <c r="CM8056" s="273" t="s">
        <v>73</v>
      </c>
      <c r="CN8056" s="273">
        <v>3</v>
      </c>
    </row>
    <row r="8057" spans="74:92">
      <c r="BV8057" s="273" t="s">
        <v>64</v>
      </c>
      <c r="BW8057" s="273" t="s">
        <v>287</v>
      </c>
      <c r="BX8057" s="273" t="s">
        <v>325</v>
      </c>
      <c r="BY8057" s="273" t="s">
        <v>469</v>
      </c>
      <c r="BZ8057" s="273" t="s">
        <v>86</v>
      </c>
      <c r="CA8057" s="273" t="s">
        <v>87</v>
      </c>
      <c r="CB8057" s="273" t="s">
        <v>225</v>
      </c>
      <c r="CC8057" s="273" t="s">
        <v>226</v>
      </c>
      <c r="CD8057" s="282">
        <v>5</v>
      </c>
      <c r="CE8057" s="274">
        <v>45261</v>
      </c>
      <c r="CF8057" s="273">
        <v>0</v>
      </c>
      <c r="CG8057" s="273" t="s">
        <v>80</v>
      </c>
      <c r="CH8057" s="273">
        <v>0</v>
      </c>
      <c r="CI8057" s="273" t="s">
        <v>80</v>
      </c>
      <c r="CM8057" s="273" t="s">
        <v>73</v>
      </c>
      <c r="CN8057" s="273">
        <v>3</v>
      </c>
    </row>
    <row r="8058" spans="74:92">
      <c r="BV8058" s="273" t="s">
        <v>64</v>
      </c>
      <c r="BW8058" s="273" t="s">
        <v>75</v>
      </c>
      <c r="BX8058" s="273" t="s">
        <v>391</v>
      </c>
      <c r="BY8058" s="273" t="s">
        <v>477</v>
      </c>
      <c r="BZ8058" s="273" t="s">
        <v>86</v>
      </c>
      <c r="CA8058" s="273" t="s">
        <v>87</v>
      </c>
      <c r="CB8058" s="273" t="s">
        <v>88</v>
      </c>
      <c r="CC8058" s="273" t="s">
        <v>89</v>
      </c>
      <c r="CD8058" s="282">
        <v>3</v>
      </c>
      <c r="CE8058" s="274">
        <v>44927</v>
      </c>
      <c r="CF8058" s="273">
        <v>2817</v>
      </c>
      <c r="CG8058" s="273" t="s">
        <v>90</v>
      </c>
      <c r="CH8058" s="273">
        <v>2817</v>
      </c>
      <c r="CI8058" s="273" t="s">
        <v>80</v>
      </c>
      <c r="CM8058" s="273" t="s">
        <v>73</v>
      </c>
      <c r="CN8058" s="273">
        <v>3</v>
      </c>
    </row>
    <row r="8059" spans="74:92">
      <c r="BV8059" s="273" t="s">
        <v>64</v>
      </c>
      <c r="BW8059" s="273" t="s">
        <v>75</v>
      </c>
      <c r="BX8059" s="273" t="s">
        <v>391</v>
      </c>
      <c r="BY8059" s="273" t="s">
        <v>477</v>
      </c>
      <c r="BZ8059" s="273" t="s">
        <v>86</v>
      </c>
      <c r="CA8059" s="273" t="s">
        <v>87</v>
      </c>
      <c r="CB8059" s="273" t="s">
        <v>101</v>
      </c>
      <c r="CC8059" s="273" t="s">
        <v>102</v>
      </c>
      <c r="CD8059" s="282">
        <v>4</v>
      </c>
      <c r="CE8059" s="274">
        <v>44927</v>
      </c>
      <c r="CF8059" s="273">
        <v>21607.08</v>
      </c>
      <c r="CG8059" s="273" t="s">
        <v>1495</v>
      </c>
      <c r="CH8059" s="273">
        <v>3106.01775</v>
      </c>
      <c r="CI8059" s="273" t="s">
        <v>104</v>
      </c>
      <c r="CM8059" s="273" t="s">
        <v>73</v>
      </c>
      <c r="CN8059" s="273">
        <v>3</v>
      </c>
    </row>
    <row r="8060" spans="74:92">
      <c r="BV8060" s="273" t="s">
        <v>64</v>
      </c>
      <c r="BW8060" s="273" t="s">
        <v>75</v>
      </c>
      <c r="BX8060" s="273" t="s">
        <v>391</v>
      </c>
      <c r="BY8060" s="273" t="s">
        <v>477</v>
      </c>
      <c r="BZ8060" s="273" t="s">
        <v>110</v>
      </c>
      <c r="CA8060" s="273" t="s">
        <v>111</v>
      </c>
      <c r="CB8060" s="273" t="s">
        <v>117</v>
      </c>
      <c r="CC8060" s="273" t="s">
        <v>118</v>
      </c>
      <c r="CD8060" s="282">
        <v>5</v>
      </c>
      <c r="CE8060" s="274">
        <v>44927</v>
      </c>
      <c r="CI8060" s="273" t="s">
        <v>104</v>
      </c>
      <c r="CM8060" s="273" t="s">
        <v>73</v>
      </c>
      <c r="CN8060" s="273">
        <v>3</v>
      </c>
    </row>
    <row r="8061" spans="74:92">
      <c r="BV8061" s="273" t="s">
        <v>64</v>
      </c>
      <c r="BW8061" s="273" t="s">
        <v>75</v>
      </c>
      <c r="BX8061" s="273" t="s">
        <v>391</v>
      </c>
      <c r="BY8061" s="273" t="s">
        <v>477</v>
      </c>
      <c r="BZ8061" s="273" t="s">
        <v>110</v>
      </c>
      <c r="CA8061" s="273" t="s">
        <v>111</v>
      </c>
      <c r="CB8061" s="273" t="s">
        <v>112</v>
      </c>
      <c r="CC8061" s="273" t="s">
        <v>113</v>
      </c>
      <c r="CD8061" s="282">
        <v>4</v>
      </c>
      <c r="CE8061" s="274">
        <v>44927</v>
      </c>
      <c r="CI8061" s="273" t="s">
        <v>80</v>
      </c>
      <c r="CM8061" s="273" t="s">
        <v>73</v>
      </c>
      <c r="CN8061" s="273">
        <v>3</v>
      </c>
    </row>
    <row r="8062" spans="74:92">
      <c r="BV8062" s="273" t="s">
        <v>64</v>
      </c>
      <c r="BW8062" s="273" t="s">
        <v>75</v>
      </c>
      <c r="BX8062" s="273" t="s">
        <v>391</v>
      </c>
      <c r="BY8062" s="273" t="s">
        <v>477</v>
      </c>
      <c r="BZ8062" s="273" t="s">
        <v>126</v>
      </c>
      <c r="CA8062" s="273" t="s">
        <v>127</v>
      </c>
      <c r="CB8062" s="273" t="s">
        <v>128</v>
      </c>
      <c r="CC8062" s="273" t="s">
        <v>129</v>
      </c>
      <c r="CD8062" s="282">
        <v>6</v>
      </c>
      <c r="CE8062" s="274">
        <v>44927</v>
      </c>
      <c r="CI8062" s="273" t="s">
        <v>80</v>
      </c>
      <c r="CM8062" s="273" t="s">
        <v>73</v>
      </c>
      <c r="CN8062" s="273">
        <v>3</v>
      </c>
    </row>
    <row r="8063" spans="74:92">
      <c r="BV8063" s="273" t="s">
        <v>64</v>
      </c>
      <c r="BW8063" s="273" t="s">
        <v>75</v>
      </c>
      <c r="BX8063" s="273" t="s">
        <v>391</v>
      </c>
      <c r="BY8063" s="273" t="s">
        <v>477</v>
      </c>
      <c r="BZ8063" s="273" t="s">
        <v>126</v>
      </c>
      <c r="CA8063" s="273" t="s">
        <v>127</v>
      </c>
      <c r="CB8063" s="273" t="s">
        <v>133</v>
      </c>
      <c r="CC8063" s="273" t="s">
        <v>134</v>
      </c>
      <c r="CD8063" s="282">
        <v>7</v>
      </c>
      <c r="CE8063" s="274">
        <v>44927</v>
      </c>
      <c r="CI8063" s="273" t="s">
        <v>104</v>
      </c>
      <c r="CM8063" s="273" t="s">
        <v>73</v>
      </c>
      <c r="CN8063" s="273">
        <v>3</v>
      </c>
    </row>
    <row r="8064" spans="74:92">
      <c r="BV8064" s="273" t="s">
        <v>64</v>
      </c>
      <c r="BW8064" s="273" t="s">
        <v>75</v>
      </c>
      <c r="BX8064" s="273" t="s">
        <v>391</v>
      </c>
      <c r="BY8064" s="273" t="s">
        <v>477</v>
      </c>
      <c r="BZ8064" s="273" t="s">
        <v>151</v>
      </c>
      <c r="CA8064" s="273" t="s">
        <v>152</v>
      </c>
      <c r="CB8064" s="273" t="s">
        <v>153</v>
      </c>
      <c r="CC8064" s="273" t="s">
        <v>154</v>
      </c>
      <c r="CD8064" s="282">
        <v>10</v>
      </c>
      <c r="CE8064" s="274">
        <v>44927</v>
      </c>
      <c r="CF8064" s="273">
        <v>2193</v>
      </c>
      <c r="CG8064" s="273" t="s">
        <v>90</v>
      </c>
      <c r="CH8064" s="273">
        <v>2193</v>
      </c>
      <c r="CI8064" s="273" t="s">
        <v>80</v>
      </c>
      <c r="CM8064" s="273" t="s">
        <v>73</v>
      </c>
      <c r="CN8064" s="273">
        <v>3</v>
      </c>
    </row>
    <row r="8065" spans="74:92">
      <c r="BV8065" s="273" t="s">
        <v>64</v>
      </c>
      <c r="BW8065" s="273" t="s">
        <v>75</v>
      </c>
      <c r="BX8065" s="273" t="s">
        <v>391</v>
      </c>
      <c r="BY8065" s="273" t="s">
        <v>477</v>
      </c>
      <c r="BZ8065" s="273" t="s">
        <v>138</v>
      </c>
      <c r="CA8065" s="273" t="s">
        <v>139</v>
      </c>
      <c r="CB8065" s="273" t="s">
        <v>140</v>
      </c>
      <c r="CC8065" s="273" t="s">
        <v>141</v>
      </c>
      <c r="CD8065" s="282">
        <v>9</v>
      </c>
      <c r="CE8065" s="274">
        <v>44927</v>
      </c>
      <c r="CF8065" s="273">
        <v>125</v>
      </c>
      <c r="CG8065" s="273" t="s">
        <v>90</v>
      </c>
      <c r="CH8065" s="273">
        <v>125</v>
      </c>
      <c r="CI8065" s="273" t="s">
        <v>80</v>
      </c>
      <c r="CM8065" s="273" t="s">
        <v>73</v>
      </c>
      <c r="CN8065" s="273">
        <v>3</v>
      </c>
    </row>
    <row r="8066" spans="74:92">
      <c r="BV8066" s="273" t="s">
        <v>64</v>
      </c>
      <c r="BW8066" s="273" t="s">
        <v>75</v>
      </c>
      <c r="BX8066" s="273" t="s">
        <v>391</v>
      </c>
      <c r="BY8066" s="273" t="s">
        <v>477</v>
      </c>
      <c r="BZ8066" s="273" t="s">
        <v>167</v>
      </c>
      <c r="CA8066" s="273" t="s">
        <v>168</v>
      </c>
      <c r="CB8066" s="273" t="s">
        <v>169</v>
      </c>
      <c r="CC8066" s="273" t="s">
        <v>170</v>
      </c>
      <c r="CD8066" s="282">
        <v>12</v>
      </c>
      <c r="CE8066" s="274">
        <v>44927</v>
      </c>
      <c r="CF8066" s="273">
        <v>0</v>
      </c>
      <c r="CG8066" s="273" t="s">
        <v>90</v>
      </c>
      <c r="CH8066" s="273">
        <v>0</v>
      </c>
      <c r="CI8066" s="273" t="s">
        <v>80</v>
      </c>
      <c r="CM8066" s="273" t="s">
        <v>73</v>
      </c>
      <c r="CN8066" s="273">
        <v>3</v>
      </c>
    </row>
    <row r="8067" spans="74:92">
      <c r="BV8067" s="273" t="s">
        <v>64</v>
      </c>
      <c r="BW8067" s="273" t="s">
        <v>75</v>
      </c>
      <c r="BX8067" s="273" t="s">
        <v>391</v>
      </c>
      <c r="BY8067" s="273" t="s">
        <v>477</v>
      </c>
      <c r="BZ8067" s="273" t="s">
        <v>151</v>
      </c>
      <c r="CA8067" s="273" t="s">
        <v>152</v>
      </c>
      <c r="CB8067" s="273" t="s">
        <v>161</v>
      </c>
      <c r="CC8067" s="273" t="s">
        <v>162</v>
      </c>
      <c r="CD8067" s="282">
        <v>11</v>
      </c>
      <c r="CE8067" s="274">
        <v>44927</v>
      </c>
      <c r="CF8067" s="273">
        <v>1754</v>
      </c>
      <c r="CG8067" s="273" t="s">
        <v>90</v>
      </c>
      <c r="CH8067" s="273">
        <v>1754</v>
      </c>
      <c r="CI8067" s="273" t="s">
        <v>80</v>
      </c>
      <c r="CM8067" s="273" t="s">
        <v>73</v>
      </c>
      <c r="CN8067" s="273">
        <v>3</v>
      </c>
    </row>
    <row r="8068" spans="74:92">
      <c r="BV8068" s="273" t="s">
        <v>64</v>
      </c>
      <c r="BW8068" s="273" t="s">
        <v>75</v>
      </c>
      <c r="BX8068" s="273" t="s">
        <v>391</v>
      </c>
      <c r="BY8068" s="273" t="s">
        <v>477</v>
      </c>
      <c r="BZ8068" s="273" t="s">
        <v>167</v>
      </c>
      <c r="CA8068" s="273" t="s">
        <v>168</v>
      </c>
      <c r="CB8068" s="273" t="s">
        <v>353</v>
      </c>
      <c r="CC8068" s="273" t="s">
        <v>354</v>
      </c>
      <c r="CD8068" s="282">
        <v>13</v>
      </c>
      <c r="CE8068" s="274">
        <v>44927</v>
      </c>
      <c r="CF8068" s="273">
        <v>0</v>
      </c>
      <c r="CG8068" s="273" t="s">
        <v>90</v>
      </c>
      <c r="CH8068" s="273">
        <v>0</v>
      </c>
      <c r="CI8068" s="273" t="s">
        <v>80</v>
      </c>
      <c r="CM8068" s="273" t="s">
        <v>73</v>
      </c>
      <c r="CN8068" s="273">
        <v>3</v>
      </c>
    </row>
    <row r="8069" spans="74:92">
      <c r="BV8069" s="273" t="s">
        <v>64</v>
      </c>
      <c r="BW8069" s="273" t="s">
        <v>75</v>
      </c>
      <c r="BX8069" s="273" t="s">
        <v>391</v>
      </c>
      <c r="BY8069" s="273" t="s">
        <v>477</v>
      </c>
      <c r="BZ8069" s="273" t="s">
        <v>167</v>
      </c>
      <c r="CA8069" s="273" t="s">
        <v>168</v>
      </c>
      <c r="CB8069" s="273" t="s">
        <v>313</v>
      </c>
      <c r="CC8069" s="273" t="s">
        <v>314</v>
      </c>
      <c r="CD8069" s="282">
        <v>14</v>
      </c>
      <c r="CE8069" s="274">
        <v>44927</v>
      </c>
      <c r="CF8069" s="273">
        <v>0</v>
      </c>
      <c r="CG8069" s="273" t="s">
        <v>90</v>
      </c>
      <c r="CH8069" s="273">
        <v>0</v>
      </c>
      <c r="CI8069" s="273" t="s">
        <v>80</v>
      </c>
      <c r="CM8069" s="273" t="s">
        <v>73</v>
      </c>
      <c r="CN8069" s="273">
        <v>3</v>
      </c>
    </row>
    <row r="8070" spans="74:92">
      <c r="BV8070" s="273" t="s">
        <v>64</v>
      </c>
      <c r="BW8070" s="273" t="s">
        <v>75</v>
      </c>
      <c r="BX8070" s="273" t="s">
        <v>391</v>
      </c>
      <c r="BY8070" s="273" t="s">
        <v>477</v>
      </c>
      <c r="BZ8070" s="273" t="s">
        <v>204</v>
      </c>
      <c r="CA8070" s="273" t="s">
        <v>205</v>
      </c>
      <c r="CB8070" s="273" t="s">
        <v>206</v>
      </c>
      <c r="CC8070" s="273" t="s">
        <v>207</v>
      </c>
      <c r="CD8070" s="282">
        <v>0</v>
      </c>
      <c r="CE8070" s="274">
        <v>44927</v>
      </c>
      <c r="CG8070" s="273" t="s">
        <v>181</v>
      </c>
      <c r="CI8070" s="273" t="s">
        <v>208</v>
      </c>
      <c r="CJ8070" s="273" t="s">
        <v>209</v>
      </c>
      <c r="CM8070" s="273" t="s">
        <v>73</v>
      </c>
      <c r="CN8070" s="273">
        <v>3</v>
      </c>
    </row>
    <row r="8071" spans="74:92">
      <c r="BV8071" s="273" t="s">
        <v>64</v>
      </c>
      <c r="BW8071" s="273" t="s">
        <v>75</v>
      </c>
      <c r="BX8071" s="273" t="s">
        <v>391</v>
      </c>
      <c r="BY8071" s="273" t="s">
        <v>477</v>
      </c>
      <c r="BZ8071" s="273" t="s">
        <v>86</v>
      </c>
      <c r="CA8071" s="273" t="s">
        <v>87</v>
      </c>
      <c r="CB8071" s="273" t="s">
        <v>179</v>
      </c>
      <c r="CC8071" s="273" t="s">
        <v>180</v>
      </c>
      <c r="CD8071" s="282">
        <v>1</v>
      </c>
      <c r="CE8071" s="274">
        <v>44927</v>
      </c>
      <c r="CG8071" s="273" t="s">
        <v>181</v>
      </c>
      <c r="CI8071" s="273" t="s">
        <v>181</v>
      </c>
      <c r="CJ8071" s="273" t="s">
        <v>1834</v>
      </c>
      <c r="CM8071" s="273" t="s">
        <v>73</v>
      </c>
      <c r="CN8071" s="273">
        <v>3</v>
      </c>
    </row>
    <row r="8072" spans="74:92">
      <c r="BV8072" s="273" t="s">
        <v>64</v>
      </c>
      <c r="BW8072" s="273" t="s">
        <v>75</v>
      </c>
      <c r="BX8072" s="273" t="s">
        <v>391</v>
      </c>
      <c r="BY8072" s="273" t="s">
        <v>477</v>
      </c>
      <c r="BZ8072" s="273" t="s">
        <v>167</v>
      </c>
      <c r="CA8072" s="273" t="s">
        <v>168</v>
      </c>
      <c r="CB8072" s="273" t="s">
        <v>319</v>
      </c>
      <c r="CC8072" s="273" t="s">
        <v>320</v>
      </c>
      <c r="CD8072" s="282">
        <v>15</v>
      </c>
      <c r="CE8072" s="274">
        <v>44927</v>
      </c>
      <c r="CF8072" s="273">
        <v>0</v>
      </c>
      <c r="CG8072" s="273" t="s">
        <v>90</v>
      </c>
      <c r="CH8072" s="273">
        <v>0</v>
      </c>
      <c r="CI8072" s="273" t="s">
        <v>80</v>
      </c>
      <c r="CM8072" s="273" t="s">
        <v>73</v>
      </c>
      <c r="CN8072" s="273">
        <v>3</v>
      </c>
    </row>
    <row r="8073" spans="74:92">
      <c r="BV8073" s="273" t="s">
        <v>64</v>
      </c>
      <c r="BW8073" s="273" t="s">
        <v>75</v>
      </c>
      <c r="BX8073" s="273" t="s">
        <v>391</v>
      </c>
      <c r="BY8073" s="273" t="s">
        <v>477</v>
      </c>
      <c r="BZ8073" s="273" t="s">
        <v>138</v>
      </c>
      <c r="CA8073" s="273" t="s">
        <v>139</v>
      </c>
      <c r="CB8073" s="273" t="s">
        <v>190</v>
      </c>
      <c r="CC8073" s="273" t="s">
        <v>191</v>
      </c>
      <c r="CD8073" s="282">
        <v>8</v>
      </c>
      <c r="CE8073" s="274">
        <v>44927</v>
      </c>
      <c r="CF8073" s="273">
        <v>624</v>
      </c>
      <c r="CG8073" s="273" t="s">
        <v>90</v>
      </c>
      <c r="CH8073" s="273">
        <v>624</v>
      </c>
      <c r="CI8073" s="273" t="s">
        <v>80</v>
      </c>
      <c r="CM8073" s="273" t="s">
        <v>73</v>
      </c>
      <c r="CN8073" s="273">
        <v>3</v>
      </c>
    </row>
    <row r="8074" spans="74:92">
      <c r="BV8074" s="273" t="s">
        <v>64</v>
      </c>
      <c r="BW8074" s="273" t="s">
        <v>75</v>
      </c>
      <c r="BX8074" s="273" t="s">
        <v>391</v>
      </c>
      <c r="BY8074" s="273" t="s">
        <v>477</v>
      </c>
      <c r="BZ8074" s="273" t="s">
        <v>86</v>
      </c>
      <c r="CA8074" s="273" t="s">
        <v>87</v>
      </c>
      <c r="CB8074" s="273" t="s">
        <v>233</v>
      </c>
      <c r="CC8074" s="273" t="s">
        <v>234</v>
      </c>
      <c r="CD8074" s="282">
        <v>1</v>
      </c>
      <c r="CE8074" s="274">
        <v>44927</v>
      </c>
      <c r="CG8074" s="273" t="s">
        <v>181</v>
      </c>
      <c r="CI8074" s="273" t="s">
        <v>181</v>
      </c>
      <c r="CJ8074" s="273" t="s">
        <v>1541</v>
      </c>
      <c r="CM8074" s="273" t="s">
        <v>73</v>
      </c>
      <c r="CN8074" s="273">
        <v>3</v>
      </c>
    </row>
    <row r="8075" spans="74:92">
      <c r="BV8075" s="273" t="s">
        <v>64</v>
      </c>
      <c r="BW8075" s="273" t="s">
        <v>75</v>
      </c>
      <c r="BX8075" s="273" t="s">
        <v>391</v>
      </c>
      <c r="BY8075" s="273" t="s">
        <v>477</v>
      </c>
      <c r="BZ8075" s="273" t="s">
        <v>86</v>
      </c>
      <c r="CA8075" s="273" t="s">
        <v>87</v>
      </c>
      <c r="CB8075" s="273" t="s">
        <v>217</v>
      </c>
      <c r="CC8075" s="273" t="s">
        <v>218</v>
      </c>
      <c r="CD8075" s="282">
        <v>2</v>
      </c>
      <c r="CE8075" s="274">
        <v>44927</v>
      </c>
      <c r="CG8075" s="273" t="s">
        <v>181</v>
      </c>
      <c r="CI8075" s="273" t="s">
        <v>181</v>
      </c>
      <c r="CJ8075" s="273" t="s">
        <v>1268</v>
      </c>
      <c r="CM8075" s="273" t="s">
        <v>73</v>
      </c>
      <c r="CN8075" s="273">
        <v>3</v>
      </c>
    </row>
    <row r="8076" spans="74:92">
      <c r="BV8076" s="273" t="s">
        <v>64</v>
      </c>
      <c r="BW8076" s="273" t="s">
        <v>75</v>
      </c>
      <c r="BX8076" s="273" t="s">
        <v>391</v>
      </c>
      <c r="BY8076" s="273" t="s">
        <v>477</v>
      </c>
      <c r="BZ8076" s="273" t="s">
        <v>86</v>
      </c>
      <c r="CA8076" s="273" t="s">
        <v>87</v>
      </c>
      <c r="CB8076" s="273" t="s">
        <v>225</v>
      </c>
      <c r="CC8076" s="273" t="s">
        <v>226</v>
      </c>
      <c r="CD8076" s="282">
        <v>5</v>
      </c>
      <c r="CE8076" s="274">
        <v>44927</v>
      </c>
      <c r="CF8076" s="273">
        <v>0</v>
      </c>
      <c r="CG8076" s="273" t="s">
        <v>90</v>
      </c>
      <c r="CH8076" s="273">
        <v>0</v>
      </c>
      <c r="CI8076" s="273" t="s">
        <v>80</v>
      </c>
      <c r="CM8076" s="273" t="s">
        <v>73</v>
      </c>
      <c r="CN8076" s="273">
        <v>3</v>
      </c>
    </row>
    <row r="8077" spans="74:92">
      <c r="BV8077" s="273" t="s">
        <v>64</v>
      </c>
      <c r="BW8077" s="273" t="s">
        <v>75</v>
      </c>
      <c r="BX8077" s="273" t="s">
        <v>391</v>
      </c>
      <c r="BY8077" s="273" t="s">
        <v>477</v>
      </c>
      <c r="BZ8077" s="273" t="s">
        <v>86</v>
      </c>
      <c r="CA8077" s="273" t="s">
        <v>87</v>
      </c>
      <c r="CB8077" s="273" t="s">
        <v>225</v>
      </c>
      <c r="CC8077" s="273" t="s">
        <v>226</v>
      </c>
      <c r="CD8077" s="282">
        <v>5</v>
      </c>
      <c r="CE8077" s="274">
        <v>44958</v>
      </c>
      <c r="CF8077" s="273">
        <v>0</v>
      </c>
      <c r="CG8077" s="273" t="s">
        <v>90</v>
      </c>
      <c r="CH8077" s="273">
        <v>0</v>
      </c>
      <c r="CI8077" s="273" t="s">
        <v>80</v>
      </c>
      <c r="CM8077" s="273" t="s">
        <v>73</v>
      </c>
      <c r="CN8077" s="273">
        <v>3</v>
      </c>
    </row>
    <row r="8078" spans="74:92">
      <c r="BV8078" s="273" t="s">
        <v>64</v>
      </c>
      <c r="BW8078" s="273" t="s">
        <v>75</v>
      </c>
      <c r="BX8078" s="273" t="s">
        <v>391</v>
      </c>
      <c r="BY8078" s="273" t="s">
        <v>477</v>
      </c>
      <c r="BZ8078" s="273" t="s">
        <v>86</v>
      </c>
      <c r="CA8078" s="273" t="s">
        <v>87</v>
      </c>
      <c r="CB8078" s="273" t="s">
        <v>217</v>
      </c>
      <c r="CC8078" s="273" t="s">
        <v>218</v>
      </c>
      <c r="CD8078" s="282">
        <v>2</v>
      </c>
      <c r="CE8078" s="274">
        <v>44958</v>
      </c>
      <c r="CG8078" s="273" t="s">
        <v>181</v>
      </c>
      <c r="CI8078" s="273" t="s">
        <v>181</v>
      </c>
      <c r="CJ8078" s="273" t="s">
        <v>1268</v>
      </c>
      <c r="CM8078" s="273" t="s">
        <v>73</v>
      </c>
      <c r="CN8078" s="273">
        <v>3</v>
      </c>
    </row>
    <row r="8079" spans="74:92">
      <c r="BV8079" s="273" t="s">
        <v>64</v>
      </c>
      <c r="BW8079" s="273" t="s">
        <v>75</v>
      </c>
      <c r="BX8079" s="273" t="s">
        <v>391</v>
      </c>
      <c r="BY8079" s="273" t="s">
        <v>477</v>
      </c>
      <c r="BZ8079" s="273" t="s">
        <v>86</v>
      </c>
      <c r="CA8079" s="273" t="s">
        <v>87</v>
      </c>
      <c r="CB8079" s="273" t="s">
        <v>233</v>
      </c>
      <c r="CC8079" s="273" t="s">
        <v>234</v>
      </c>
      <c r="CD8079" s="282">
        <v>1</v>
      </c>
      <c r="CE8079" s="274">
        <v>44958</v>
      </c>
      <c r="CG8079" s="273" t="s">
        <v>181</v>
      </c>
      <c r="CI8079" s="273" t="s">
        <v>181</v>
      </c>
      <c r="CJ8079" s="273" t="s">
        <v>1126</v>
      </c>
      <c r="CM8079" s="273" t="s">
        <v>73</v>
      </c>
      <c r="CN8079" s="273">
        <v>3</v>
      </c>
    </row>
    <row r="8080" spans="74:92">
      <c r="BV8080" s="273" t="s">
        <v>64</v>
      </c>
      <c r="BW8080" s="273" t="s">
        <v>75</v>
      </c>
      <c r="BX8080" s="273" t="s">
        <v>391</v>
      </c>
      <c r="BY8080" s="273" t="s">
        <v>477</v>
      </c>
      <c r="BZ8080" s="273" t="s">
        <v>138</v>
      </c>
      <c r="CA8080" s="273" t="s">
        <v>139</v>
      </c>
      <c r="CB8080" s="273" t="s">
        <v>190</v>
      </c>
      <c r="CC8080" s="273" t="s">
        <v>191</v>
      </c>
      <c r="CD8080" s="282">
        <v>8</v>
      </c>
      <c r="CE8080" s="274">
        <v>44958</v>
      </c>
      <c r="CF8080" s="273">
        <v>424</v>
      </c>
      <c r="CG8080" s="273" t="s">
        <v>90</v>
      </c>
      <c r="CH8080" s="273">
        <v>424</v>
      </c>
      <c r="CI8080" s="273" t="s">
        <v>80</v>
      </c>
      <c r="CM8080" s="273" t="s">
        <v>73</v>
      </c>
      <c r="CN8080" s="273">
        <v>3</v>
      </c>
    </row>
    <row r="8081" spans="74:92">
      <c r="BV8081" s="273" t="s">
        <v>64</v>
      </c>
      <c r="BW8081" s="273" t="s">
        <v>75</v>
      </c>
      <c r="BX8081" s="273" t="s">
        <v>391</v>
      </c>
      <c r="BY8081" s="273" t="s">
        <v>477</v>
      </c>
      <c r="BZ8081" s="273" t="s">
        <v>167</v>
      </c>
      <c r="CA8081" s="273" t="s">
        <v>168</v>
      </c>
      <c r="CB8081" s="273" t="s">
        <v>319</v>
      </c>
      <c r="CC8081" s="273" t="s">
        <v>320</v>
      </c>
      <c r="CD8081" s="282">
        <v>15</v>
      </c>
      <c r="CE8081" s="274">
        <v>44958</v>
      </c>
      <c r="CF8081" s="273">
        <v>0</v>
      </c>
      <c r="CG8081" s="273" t="s">
        <v>90</v>
      </c>
      <c r="CH8081" s="273">
        <v>0</v>
      </c>
      <c r="CI8081" s="273" t="s">
        <v>80</v>
      </c>
      <c r="CM8081" s="273" t="s">
        <v>73</v>
      </c>
      <c r="CN8081" s="273">
        <v>3</v>
      </c>
    </row>
    <row r="8082" spans="74:92">
      <c r="BV8082" s="273" t="s">
        <v>64</v>
      </c>
      <c r="BW8082" s="273" t="s">
        <v>75</v>
      </c>
      <c r="BX8082" s="273" t="s">
        <v>391</v>
      </c>
      <c r="BY8082" s="273" t="s">
        <v>477</v>
      </c>
      <c r="BZ8082" s="273" t="s">
        <v>86</v>
      </c>
      <c r="CA8082" s="273" t="s">
        <v>87</v>
      </c>
      <c r="CB8082" s="273" t="s">
        <v>179</v>
      </c>
      <c r="CC8082" s="273" t="s">
        <v>180</v>
      </c>
      <c r="CD8082" s="282">
        <v>1</v>
      </c>
      <c r="CE8082" s="274">
        <v>44958</v>
      </c>
      <c r="CG8082" s="273" t="s">
        <v>181</v>
      </c>
      <c r="CI8082" s="273" t="s">
        <v>181</v>
      </c>
      <c r="CJ8082" s="273" t="s">
        <v>345</v>
      </c>
      <c r="CM8082" s="273" t="s">
        <v>73</v>
      </c>
      <c r="CN8082" s="273">
        <v>3</v>
      </c>
    </row>
    <row r="8083" spans="74:92">
      <c r="BV8083" s="273" t="s">
        <v>64</v>
      </c>
      <c r="BW8083" s="273" t="s">
        <v>75</v>
      </c>
      <c r="BX8083" s="273" t="s">
        <v>391</v>
      </c>
      <c r="BY8083" s="273" t="s">
        <v>477</v>
      </c>
      <c r="BZ8083" s="273" t="s">
        <v>204</v>
      </c>
      <c r="CA8083" s="273" t="s">
        <v>205</v>
      </c>
      <c r="CB8083" s="273" t="s">
        <v>206</v>
      </c>
      <c r="CC8083" s="273" t="s">
        <v>207</v>
      </c>
      <c r="CD8083" s="282">
        <v>0</v>
      </c>
      <c r="CE8083" s="274">
        <v>44958</v>
      </c>
      <c r="CG8083" s="273" t="s">
        <v>181</v>
      </c>
      <c r="CI8083" s="273" t="s">
        <v>208</v>
      </c>
      <c r="CJ8083" s="273" t="s">
        <v>209</v>
      </c>
      <c r="CM8083" s="273" t="s">
        <v>73</v>
      </c>
      <c r="CN8083" s="273">
        <v>3</v>
      </c>
    </row>
    <row r="8084" spans="74:92">
      <c r="BV8084" s="273" t="s">
        <v>64</v>
      </c>
      <c r="BW8084" s="273" t="s">
        <v>75</v>
      </c>
      <c r="BX8084" s="273" t="s">
        <v>391</v>
      </c>
      <c r="BY8084" s="273" t="s">
        <v>477</v>
      </c>
      <c r="BZ8084" s="273" t="s">
        <v>167</v>
      </c>
      <c r="CA8084" s="273" t="s">
        <v>168</v>
      </c>
      <c r="CB8084" s="273" t="s">
        <v>313</v>
      </c>
      <c r="CC8084" s="273" t="s">
        <v>314</v>
      </c>
      <c r="CD8084" s="282">
        <v>14</v>
      </c>
      <c r="CE8084" s="274">
        <v>44958</v>
      </c>
      <c r="CF8084" s="273">
        <v>0</v>
      </c>
      <c r="CG8084" s="273" t="s">
        <v>90</v>
      </c>
      <c r="CH8084" s="273">
        <v>0</v>
      </c>
      <c r="CI8084" s="273" t="s">
        <v>80</v>
      </c>
      <c r="CM8084" s="273" t="s">
        <v>73</v>
      </c>
      <c r="CN8084" s="273">
        <v>3</v>
      </c>
    </row>
    <row r="8085" spans="74:92">
      <c r="BV8085" s="273" t="s">
        <v>64</v>
      </c>
      <c r="BW8085" s="273" t="s">
        <v>75</v>
      </c>
      <c r="BX8085" s="273" t="s">
        <v>391</v>
      </c>
      <c r="BY8085" s="273" t="s">
        <v>477</v>
      </c>
      <c r="BZ8085" s="273" t="s">
        <v>167</v>
      </c>
      <c r="CA8085" s="273" t="s">
        <v>168</v>
      </c>
      <c r="CB8085" s="273" t="s">
        <v>353</v>
      </c>
      <c r="CC8085" s="273" t="s">
        <v>354</v>
      </c>
      <c r="CD8085" s="282">
        <v>13</v>
      </c>
      <c r="CE8085" s="274">
        <v>44958</v>
      </c>
      <c r="CF8085" s="273">
        <v>0</v>
      </c>
      <c r="CG8085" s="273" t="s">
        <v>90</v>
      </c>
      <c r="CH8085" s="273">
        <v>0</v>
      </c>
      <c r="CI8085" s="273" t="s">
        <v>80</v>
      </c>
      <c r="CM8085" s="273" t="s">
        <v>73</v>
      </c>
      <c r="CN8085" s="273">
        <v>3</v>
      </c>
    </row>
    <row r="8086" spans="74:92">
      <c r="BV8086" s="273" t="s">
        <v>64</v>
      </c>
      <c r="BW8086" s="273" t="s">
        <v>75</v>
      </c>
      <c r="BX8086" s="273" t="s">
        <v>391</v>
      </c>
      <c r="BY8086" s="273" t="s">
        <v>477</v>
      </c>
      <c r="BZ8086" s="273" t="s">
        <v>151</v>
      </c>
      <c r="CA8086" s="273" t="s">
        <v>152</v>
      </c>
      <c r="CB8086" s="273" t="s">
        <v>161</v>
      </c>
      <c r="CC8086" s="273" t="s">
        <v>162</v>
      </c>
      <c r="CD8086" s="282">
        <v>11</v>
      </c>
      <c r="CE8086" s="274">
        <v>44958</v>
      </c>
      <c r="CF8086" s="273">
        <v>1853</v>
      </c>
      <c r="CG8086" s="273" t="s">
        <v>90</v>
      </c>
      <c r="CH8086" s="273">
        <v>1853</v>
      </c>
      <c r="CI8086" s="273" t="s">
        <v>80</v>
      </c>
      <c r="CM8086" s="273" t="s">
        <v>73</v>
      </c>
      <c r="CN8086" s="273">
        <v>3</v>
      </c>
    </row>
    <row r="8087" spans="74:92">
      <c r="BV8087" s="273" t="s">
        <v>64</v>
      </c>
      <c r="BW8087" s="273" t="s">
        <v>75</v>
      </c>
      <c r="BX8087" s="273" t="s">
        <v>391</v>
      </c>
      <c r="BY8087" s="273" t="s">
        <v>477</v>
      </c>
      <c r="BZ8087" s="273" t="s">
        <v>167</v>
      </c>
      <c r="CA8087" s="273" t="s">
        <v>168</v>
      </c>
      <c r="CB8087" s="273" t="s">
        <v>169</v>
      </c>
      <c r="CC8087" s="273" t="s">
        <v>170</v>
      </c>
      <c r="CD8087" s="282">
        <v>12</v>
      </c>
      <c r="CE8087" s="274">
        <v>44958</v>
      </c>
      <c r="CF8087" s="273">
        <v>0</v>
      </c>
      <c r="CG8087" s="273" t="s">
        <v>90</v>
      </c>
      <c r="CH8087" s="273">
        <v>0</v>
      </c>
      <c r="CI8087" s="273" t="s">
        <v>80</v>
      </c>
      <c r="CM8087" s="273" t="s">
        <v>73</v>
      </c>
      <c r="CN8087" s="273">
        <v>3</v>
      </c>
    </row>
    <row r="8088" spans="74:92">
      <c r="BV8088" s="273" t="s">
        <v>64</v>
      </c>
      <c r="BW8088" s="273" t="s">
        <v>75</v>
      </c>
      <c r="BX8088" s="273" t="s">
        <v>391</v>
      </c>
      <c r="BY8088" s="273" t="s">
        <v>477</v>
      </c>
      <c r="BZ8088" s="273" t="s">
        <v>138</v>
      </c>
      <c r="CA8088" s="273" t="s">
        <v>139</v>
      </c>
      <c r="CB8088" s="273" t="s">
        <v>140</v>
      </c>
      <c r="CC8088" s="273" t="s">
        <v>141</v>
      </c>
      <c r="CD8088" s="282">
        <v>9</v>
      </c>
      <c r="CE8088" s="274">
        <v>44958</v>
      </c>
      <c r="CF8088" s="273">
        <v>85</v>
      </c>
      <c r="CG8088" s="273" t="s">
        <v>90</v>
      </c>
      <c r="CH8088" s="273">
        <v>85</v>
      </c>
      <c r="CI8088" s="273" t="s">
        <v>80</v>
      </c>
      <c r="CM8088" s="273" t="s">
        <v>73</v>
      </c>
      <c r="CN8088" s="273">
        <v>3</v>
      </c>
    </row>
    <row r="8089" spans="74:92">
      <c r="BV8089" s="273" t="s">
        <v>64</v>
      </c>
      <c r="BW8089" s="273" t="s">
        <v>75</v>
      </c>
      <c r="BX8089" s="273" t="s">
        <v>391</v>
      </c>
      <c r="BY8089" s="273" t="s">
        <v>477</v>
      </c>
      <c r="BZ8089" s="273" t="s">
        <v>151</v>
      </c>
      <c r="CA8089" s="273" t="s">
        <v>152</v>
      </c>
      <c r="CB8089" s="273" t="s">
        <v>153</v>
      </c>
      <c r="CC8089" s="273" t="s">
        <v>154</v>
      </c>
      <c r="CD8089" s="282">
        <v>10</v>
      </c>
      <c r="CE8089" s="274">
        <v>44958</v>
      </c>
      <c r="CF8089" s="273">
        <v>2316</v>
      </c>
      <c r="CG8089" s="273" t="s">
        <v>90</v>
      </c>
      <c r="CH8089" s="273">
        <v>2316</v>
      </c>
      <c r="CI8089" s="273" t="s">
        <v>80</v>
      </c>
      <c r="CM8089" s="273" t="s">
        <v>73</v>
      </c>
      <c r="CN8089" s="273">
        <v>3</v>
      </c>
    </row>
    <row r="8090" spans="74:92">
      <c r="BV8090" s="273" t="s">
        <v>64</v>
      </c>
      <c r="BW8090" s="273" t="s">
        <v>75</v>
      </c>
      <c r="BX8090" s="273" t="s">
        <v>391</v>
      </c>
      <c r="BY8090" s="273" t="s">
        <v>477</v>
      </c>
      <c r="BZ8090" s="273" t="s">
        <v>126</v>
      </c>
      <c r="CA8090" s="273" t="s">
        <v>127</v>
      </c>
      <c r="CB8090" s="273" t="s">
        <v>133</v>
      </c>
      <c r="CC8090" s="273" t="s">
        <v>134</v>
      </c>
      <c r="CD8090" s="282">
        <v>7</v>
      </c>
      <c r="CE8090" s="274">
        <v>44958</v>
      </c>
      <c r="CI8090" s="273" t="s">
        <v>104</v>
      </c>
      <c r="CM8090" s="273" t="s">
        <v>73</v>
      </c>
      <c r="CN8090" s="273">
        <v>3</v>
      </c>
    </row>
    <row r="8091" spans="74:92">
      <c r="BV8091" s="273" t="s">
        <v>64</v>
      </c>
      <c r="BW8091" s="273" t="s">
        <v>75</v>
      </c>
      <c r="BX8091" s="273" t="s">
        <v>391</v>
      </c>
      <c r="BY8091" s="273" t="s">
        <v>477</v>
      </c>
      <c r="BZ8091" s="273" t="s">
        <v>126</v>
      </c>
      <c r="CA8091" s="273" t="s">
        <v>127</v>
      </c>
      <c r="CB8091" s="273" t="s">
        <v>128</v>
      </c>
      <c r="CC8091" s="273" t="s">
        <v>129</v>
      </c>
      <c r="CD8091" s="282">
        <v>6</v>
      </c>
      <c r="CE8091" s="274">
        <v>44958</v>
      </c>
      <c r="CI8091" s="273" t="s">
        <v>80</v>
      </c>
      <c r="CM8091" s="273" t="s">
        <v>73</v>
      </c>
      <c r="CN8091" s="273">
        <v>3</v>
      </c>
    </row>
    <row r="8092" spans="74:92">
      <c r="BV8092" s="273" t="s">
        <v>64</v>
      </c>
      <c r="BW8092" s="273" t="s">
        <v>75</v>
      </c>
      <c r="BX8092" s="273" t="s">
        <v>391</v>
      </c>
      <c r="BY8092" s="273" t="s">
        <v>477</v>
      </c>
      <c r="BZ8092" s="273" t="s">
        <v>110</v>
      </c>
      <c r="CA8092" s="273" t="s">
        <v>111</v>
      </c>
      <c r="CB8092" s="273" t="s">
        <v>112</v>
      </c>
      <c r="CC8092" s="273" t="s">
        <v>113</v>
      </c>
      <c r="CD8092" s="282">
        <v>4</v>
      </c>
      <c r="CE8092" s="274">
        <v>44958</v>
      </c>
      <c r="CI8092" s="273" t="s">
        <v>80</v>
      </c>
      <c r="CM8092" s="273" t="s">
        <v>73</v>
      </c>
      <c r="CN8092" s="273">
        <v>3</v>
      </c>
    </row>
    <row r="8093" spans="74:92">
      <c r="BV8093" s="273" t="s">
        <v>64</v>
      </c>
      <c r="BW8093" s="273" t="s">
        <v>75</v>
      </c>
      <c r="BX8093" s="273" t="s">
        <v>391</v>
      </c>
      <c r="BY8093" s="273" t="s">
        <v>477</v>
      </c>
      <c r="BZ8093" s="273" t="s">
        <v>110</v>
      </c>
      <c r="CA8093" s="273" t="s">
        <v>111</v>
      </c>
      <c r="CB8093" s="273" t="s">
        <v>117</v>
      </c>
      <c r="CC8093" s="273" t="s">
        <v>118</v>
      </c>
      <c r="CD8093" s="282">
        <v>5</v>
      </c>
      <c r="CE8093" s="274">
        <v>44958</v>
      </c>
      <c r="CI8093" s="273" t="s">
        <v>104</v>
      </c>
      <c r="CM8093" s="273" t="s">
        <v>73</v>
      </c>
      <c r="CN8093" s="273">
        <v>3</v>
      </c>
    </row>
    <row r="8094" spans="74:92">
      <c r="BV8094" s="273" t="s">
        <v>64</v>
      </c>
      <c r="BW8094" s="273" t="s">
        <v>75</v>
      </c>
      <c r="BX8094" s="273" t="s">
        <v>391</v>
      </c>
      <c r="BY8094" s="273" t="s">
        <v>477</v>
      </c>
      <c r="BZ8094" s="273" t="s">
        <v>86</v>
      </c>
      <c r="CA8094" s="273" t="s">
        <v>87</v>
      </c>
      <c r="CB8094" s="273" t="s">
        <v>101</v>
      </c>
      <c r="CC8094" s="273" t="s">
        <v>102</v>
      </c>
      <c r="CD8094" s="282">
        <v>4</v>
      </c>
      <c r="CE8094" s="274">
        <v>44958</v>
      </c>
      <c r="CF8094" s="273">
        <v>22944.7</v>
      </c>
      <c r="CG8094" s="273" t="s">
        <v>1495</v>
      </c>
      <c r="CH8094" s="273">
        <v>3298.3006249999999</v>
      </c>
      <c r="CI8094" s="273" t="s">
        <v>104</v>
      </c>
      <c r="CM8094" s="273" t="s">
        <v>73</v>
      </c>
      <c r="CN8094" s="273">
        <v>3</v>
      </c>
    </row>
    <row r="8095" spans="74:92">
      <c r="BV8095" s="273" t="s">
        <v>64</v>
      </c>
      <c r="BW8095" s="273" t="s">
        <v>75</v>
      </c>
      <c r="BX8095" s="273" t="s">
        <v>391</v>
      </c>
      <c r="BY8095" s="273" t="s">
        <v>477</v>
      </c>
      <c r="BZ8095" s="273" t="s">
        <v>86</v>
      </c>
      <c r="CA8095" s="273" t="s">
        <v>87</v>
      </c>
      <c r="CB8095" s="273" t="s">
        <v>88</v>
      </c>
      <c r="CC8095" s="273" t="s">
        <v>89</v>
      </c>
      <c r="CD8095" s="282">
        <v>3</v>
      </c>
      <c r="CE8095" s="274">
        <v>44958</v>
      </c>
      <c r="CF8095" s="273">
        <v>2740</v>
      </c>
      <c r="CG8095" s="273" t="s">
        <v>90</v>
      </c>
      <c r="CH8095" s="273">
        <v>2740</v>
      </c>
      <c r="CI8095" s="273" t="s">
        <v>80</v>
      </c>
      <c r="CM8095" s="273" t="s">
        <v>73</v>
      </c>
      <c r="CN8095" s="273">
        <v>3</v>
      </c>
    </row>
    <row r="8096" spans="74:92">
      <c r="BV8096" s="273" t="s">
        <v>64</v>
      </c>
      <c r="BW8096" s="273" t="s">
        <v>75</v>
      </c>
      <c r="BX8096" s="273" t="s">
        <v>391</v>
      </c>
      <c r="BY8096" s="273" t="s">
        <v>477</v>
      </c>
      <c r="BZ8096" s="273" t="s">
        <v>86</v>
      </c>
      <c r="CA8096" s="273" t="s">
        <v>87</v>
      </c>
      <c r="CB8096" s="273" t="s">
        <v>88</v>
      </c>
      <c r="CC8096" s="273" t="s">
        <v>89</v>
      </c>
      <c r="CD8096" s="282">
        <v>3</v>
      </c>
      <c r="CE8096" s="274">
        <v>44986</v>
      </c>
      <c r="CF8096" s="273">
        <v>2912</v>
      </c>
      <c r="CG8096" s="273" t="s">
        <v>90</v>
      </c>
      <c r="CH8096" s="273">
        <v>2912</v>
      </c>
      <c r="CI8096" s="273" t="s">
        <v>80</v>
      </c>
      <c r="CM8096" s="273" t="s">
        <v>73</v>
      </c>
      <c r="CN8096" s="273">
        <v>3</v>
      </c>
    </row>
    <row r="8097" spans="74:92">
      <c r="BV8097" s="273" t="s">
        <v>64</v>
      </c>
      <c r="BW8097" s="273" t="s">
        <v>75</v>
      </c>
      <c r="BX8097" s="273" t="s">
        <v>391</v>
      </c>
      <c r="BY8097" s="273" t="s">
        <v>477</v>
      </c>
      <c r="BZ8097" s="273" t="s">
        <v>86</v>
      </c>
      <c r="CA8097" s="273" t="s">
        <v>87</v>
      </c>
      <c r="CB8097" s="273" t="s">
        <v>101</v>
      </c>
      <c r="CC8097" s="273" t="s">
        <v>102</v>
      </c>
      <c r="CD8097" s="282">
        <v>4</v>
      </c>
      <c r="CE8097" s="274">
        <v>44986</v>
      </c>
      <c r="CF8097" s="273">
        <v>24349.17</v>
      </c>
      <c r="CG8097" s="273" t="s">
        <v>1495</v>
      </c>
      <c r="CH8097" s="273">
        <v>3500.1931875</v>
      </c>
      <c r="CI8097" s="273" t="s">
        <v>104</v>
      </c>
      <c r="CM8097" s="273" t="s">
        <v>73</v>
      </c>
      <c r="CN8097" s="273">
        <v>3</v>
      </c>
    </row>
    <row r="8098" spans="74:92">
      <c r="BV8098" s="273" t="s">
        <v>64</v>
      </c>
      <c r="BW8098" s="273" t="s">
        <v>75</v>
      </c>
      <c r="BX8098" s="273" t="s">
        <v>391</v>
      </c>
      <c r="BY8098" s="273" t="s">
        <v>477</v>
      </c>
      <c r="BZ8098" s="273" t="s">
        <v>110</v>
      </c>
      <c r="CA8098" s="273" t="s">
        <v>111</v>
      </c>
      <c r="CB8098" s="273" t="s">
        <v>117</v>
      </c>
      <c r="CC8098" s="273" t="s">
        <v>118</v>
      </c>
      <c r="CD8098" s="282">
        <v>5</v>
      </c>
      <c r="CE8098" s="274">
        <v>44986</v>
      </c>
      <c r="CI8098" s="273" t="s">
        <v>104</v>
      </c>
      <c r="CM8098" s="273" t="s">
        <v>73</v>
      </c>
      <c r="CN8098" s="273">
        <v>3</v>
      </c>
    </row>
    <row r="8099" spans="74:92">
      <c r="BV8099" s="273" t="s">
        <v>64</v>
      </c>
      <c r="BW8099" s="273" t="s">
        <v>75</v>
      </c>
      <c r="BX8099" s="273" t="s">
        <v>391</v>
      </c>
      <c r="BY8099" s="273" t="s">
        <v>477</v>
      </c>
      <c r="BZ8099" s="273" t="s">
        <v>110</v>
      </c>
      <c r="CA8099" s="273" t="s">
        <v>111</v>
      </c>
      <c r="CB8099" s="273" t="s">
        <v>112</v>
      </c>
      <c r="CC8099" s="273" t="s">
        <v>113</v>
      </c>
      <c r="CD8099" s="282">
        <v>4</v>
      </c>
      <c r="CE8099" s="274">
        <v>44986</v>
      </c>
      <c r="CI8099" s="273" t="s">
        <v>80</v>
      </c>
      <c r="CM8099" s="273" t="s">
        <v>73</v>
      </c>
      <c r="CN8099" s="273">
        <v>3</v>
      </c>
    </row>
    <row r="8100" spans="74:92">
      <c r="BV8100" s="273" t="s">
        <v>64</v>
      </c>
      <c r="BW8100" s="273" t="s">
        <v>75</v>
      </c>
      <c r="BX8100" s="273" t="s">
        <v>391</v>
      </c>
      <c r="BY8100" s="273" t="s">
        <v>477</v>
      </c>
      <c r="BZ8100" s="273" t="s">
        <v>126</v>
      </c>
      <c r="CA8100" s="273" t="s">
        <v>127</v>
      </c>
      <c r="CB8100" s="273" t="s">
        <v>128</v>
      </c>
      <c r="CC8100" s="273" t="s">
        <v>129</v>
      </c>
      <c r="CD8100" s="282">
        <v>6</v>
      </c>
      <c r="CE8100" s="274">
        <v>44986</v>
      </c>
      <c r="CI8100" s="273" t="s">
        <v>80</v>
      </c>
      <c r="CM8100" s="273" t="s">
        <v>73</v>
      </c>
      <c r="CN8100" s="273">
        <v>3</v>
      </c>
    </row>
    <row r="8101" spans="74:92">
      <c r="BV8101" s="273" t="s">
        <v>64</v>
      </c>
      <c r="BW8101" s="273" t="s">
        <v>75</v>
      </c>
      <c r="BX8101" s="273" t="s">
        <v>391</v>
      </c>
      <c r="BY8101" s="273" t="s">
        <v>477</v>
      </c>
      <c r="BZ8101" s="273" t="s">
        <v>126</v>
      </c>
      <c r="CA8101" s="273" t="s">
        <v>127</v>
      </c>
      <c r="CB8101" s="273" t="s">
        <v>133</v>
      </c>
      <c r="CC8101" s="273" t="s">
        <v>134</v>
      </c>
      <c r="CD8101" s="282">
        <v>7</v>
      </c>
      <c r="CE8101" s="274">
        <v>44986</v>
      </c>
      <c r="CI8101" s="273" t="s">
        <v>104</v>
      </c>
      <c r="CM8101" s="273" t="s">
        <v>73</v>
      </c>
      <c r="CN8101" s="273">
        <v>3</v>
      </c>
    </row>
    <row r="8102" spans="74:92">
      <c r="BV8102" s="273" t="s">
        <v>64</v>
      </c>
      <c r="BW8102" s="273" t="s">
        <v>75</v>
      </c>
      <c r="BX8102" s="273" t="s">
        <v>391</v>
      </c>
      <c r="BY8102" s="273" t="s">
        <v>477</v>
      </c>
      <c r="BZ8102" s="273" t="s">
        <v>151</v>
      </c>
      <c r="CA8102" s="273" t="s">
        <v>152</v>
      </c>
      <c r="CB8102" s="273" t="s">
        <v>153</v>
      </c>
      <c r="CC8102" s="273" t="s">
        <v>154</v>
      </c>
      <c r="CD8102" s="282">
        <v>10</v>
      </c>
      <c r="CE8102" s="274">
        <v>44986</v>
      </c>
      <c r="CF8102" s="273">
        <v>2513</v>
      </c>
      <c r="CG8102" s="273" t="s">
        <v>90</v>
      </c>
      <c r="CH8102" s="273">
        <v>2513</v>
      </c>
      <c r="CI8102" s="273" t="s">
        <v>80</v>
      </c>
      <c r="CM8102" s="273" t="s">
        <v>73</v>
      </c>
      <c r="CN8102" s="273">
        <v>3</v>
      </c>
    </row>
    <row r="8103" spans="74:92">
      <c r="BV8103" s="273" t="s">
        <v>64</v>
      </c>
      <c r="BW8103" s="273" t="s">
        <v>75</v>
      </c>
      <c r="BX8103" s="273" t="s">
        <v>391</v>
      </c>
      <c r="BY8103" s="273" t="s">
        <v>477</v>
      </c>
      <c r="BZ8103" s="273" t="s">
        <v>138</v>
      </c>
      <c r="CA8103" s="273" t="s">
        <v>139</v>
      </c>
      <c r="CB8103" s="273" t="s">
        <v>140</v>
      </c>
      <c r="CC8103" s="273" t="s">
        <v>141</v>
      </c>
      <c r="CD8103" s="282">
        <v>9</v>
      </c>
      <c r="CE8103" s="274">
        <v>44986</v>
      </c>
      <c r="CF8103" s="273">
        <v>79</v>
      </c>
      <c r="CG8103" s="273" t="s">
        <v>90</v>
      </c>
      <c r="CH8103" s="273">
        <v>79</v>
      </c>
      <c r="CI8103" s="273" t="s">
        <v>80</v>
      </c>
      <c r="CM8103" s="273" t="s">
        <v>73</v>
      </c>
      <c r="CN8103" s="273">
        <v>3</v>
      </c>
    </row>
    <row r="8104" spans="74:92">
      <c r="BV8104" s="273" t="s">
        <v>64</v>
      </c>
      <c r="BW8104" s="273" t="s">
        <v>75</v>
      </c>
      <c r="BX8104" s="273" t="s">
        <v>391</v>
      </c>
      <c r="BY8104" s="273" t="s">
        <v>477</v>
      </c>
      <c r="BZ8104" s="273" t="s">
        <v>167</v>
      </c>
      <c r="CA8104" s="273" t="s">
        <v>168</v>
      </c>
      <c r="CB8104" s="273" t="s">
        <v>169</v>
      </c>
      <c r="CC8104" s="273" t="s">
        <v>170</v>
      </c>
      <c r="CD8104" s="282">
        <v>12</v>
      </c>
      <c r="CE8104" s="274">
        <v>44986</v>
      </c>
      <c r="CF8104" s="273">
        <v>0</v>
      </c>
      <c r="CG8104" s="273" t="s">
        <v>90</v>
      </c>
      <c r="CH8104" s="273">
        <v>0</v>
      </c>
      <c r="CI8104" s="273" t="s">
        <v>80</v>
      </c>
      <c r="CM8104" s="273" t="s">
        <v>73</v>
      </c>
      <c r="CN8104" s="273">
        <v>3</v>
      </c>
    </row>
    <row r="8105" spans="74:92">
      <c r="BV8105" s="273" t="s">
        <v>64</v>
      </c>
      <c r="BW8105" s="273" t="s">
        <v>75</v>
      </c>
      <c r="BX8105" s="273" t="s">
        <v>391</v>
      </c>
      <c r="BY8105" s="273" t="s">
        <v>477</v>
      </c>
      <c r="BZ8105" s="273" t="s">
        <v>151</v>
      </c>
      <c r="CA8105" s="273" t="s">
        <v>152</v>
      </c>
      <c r="CB8105" s="273" t="s">
        <v>161</v>
      </c>
      <c r="CC8105" s="273" t="s">
        <v>162</v>
      </c>
      <c r="CD8105" s="282">
        <v>11</v>
      </c>
      <c r="CE8105" s="274">
        <v>44986</v>
      </c>
      <c r="CF8105" s="273">
        <v>2010</v>
      </c>
      <c r="CG8105" s="273" t="s">
        <v>90</v>
      </c>
      <c r="CH8105" s="273">
        <v>2010</v>
      </c>
      <c r="CI8105" s="273" t="s">
        <v>80</v>
      </c>
      <c r="CM8105" s="273" t="s">
        <v>73</v>
      </c>
      <c r="CN8105" s="273">
        <v>3</v>
      </c>
    </row>
    <row r="8106" spans="74:92">
      <c r="BV8106" s="273" t="s">
        <v>64</v>
      </c>
      <c r="BW8106" s="273" t="s">
        <v>75</v>
      </c>
      <c r="BX8106" s="273" t="s">
        <v>391</v>
      </c>
      <c r="BY8106" s="273" t="s">
        <v>477</v>
      </c>
      <c r="BZ8106" s="273" t="s">
        <v>167</v>
      </c>
      <c r="CA8106" s="273" t="s">
        <v>168</v>
      </c>
      <c r="CB8106" s="273" t="s">
        <v>353</v>
      </c>
      <c r="CC8106" s="273" t="s">
        <v>354</v>
      </c>
      <c r="CD8106" s="282">
        <v>13</v>
      </c>
      <c r="CE8106" s="274">
        <v>44986</v>
      </c>
      <c r="CF8106" s="273">
        <v>0</v>
      </c>
      <c r="CG8106" s="273" t="s">
        <v>90</v>
      </c>
      <c r="CH8106" s="273">
        <v>0</v>
      </c>
      <c r="CI8106" s="273" t="s">
        <v>80</v>
      </c>
      <c r="CM8106" s="273" t="s">
        <v>73</v>
      </c>
      <c r="CN8106" s="273">
        <v>3</v>
      </c>
    </row>
    <row r="8107" spans="74:92">
      <c r="BV8107" s="273" t="s">
        <v>64</v>
      </c>
      <c r="BW8107" s="273" t="s">
        <v>75</v>
      </c>
      <c r="BX8107" s="273" t="s">
        <v>391</v>
      </c>
      <c r="BY8107" s="273" t="s">
        <v>477</v>
      </c>
      <c r="BZ8107" s="273" t="s">
        <v>167</v>
      </c>
      <c r="CA8107" s="273" t="s">
        <v>168</v>
      </c>
      <c r="CB8107" s="273" t="s">
        <v>313</v>
      </c>
      <c r="CC8107" s="273" t="s">
        <v>314</v>
      </c>
      <c r="CD8107" s="282">
        <v>14</v>
      </c>
      <c r="CE8107" s="274">
        <v>44986</v>
      </c>
      <c r="CF8107" s="273">
        <v>0</v>
      </c>
      <c r="CG8107" s="273" t="s">
        <v>90</v>
      </c>
      <c r="CH8107" s="273">
        <v>0</v>
      </c>
      <c r="CI8107" s="273" t="s">
        <v>80</v>
      </c>
      <c r="CM8107" s="273" t="s">
        <v>73</v>
      </c>
      <c r="CN8107" s="273">
        <v>3</v>
      </c>
    </row>
    <row r="8108" spans="74:92">
      <c r="BV8108" s="273" t="s">
        <v>64</v>
      </c>
      <c r="BW8108" s="273" t="s">
        <v>75</v>
      </c>
      <c r="BX8108" s="273" t="s">
        <v>391</v>
      </c>
      <c r="BY8108" s="273" t="s">
        <v>477</v>
      </c>
      <c r="BZ8108" s="273" t="s">
        <v>204</v>
      </c>
      <c r="CA8108" s="273" t="s">
        <v>205</v>
      </c>
      <c r="CB8108" s="273" t="s">
        <v>206</v>
      </c>
      <c r="CC8108" s="273" t="s">
        <v>207</v>
      </c>
      <c r="CD8108" s="282">
        <v>0</v>
      </c>
      <c r="CE8108" s="274">
        <v>44986</v>
      </c>
      <c r="CG8108" s="273" t="s">
        <v>181</v>
      </c>
      <c r="CI8108" s="273" t="s">
        <v>208</v>
      </c>
      <c r="CJ8108" s="273" t="s">
        <v>209</v>
      </c>
      <c r="CM8108" s="273" t="s">
        <v>73</v>
      </c>
      <c r="CN8108" s="273">
        <v>3</v>
      </c>
    </row>
    <row r="8109" spans="74:92">
      <c r="BV8109" s="273" t="s">
        <v>64</v>
      </c>
      <c r="BW8109" s="273" t="s">
        <v>75</v>
      </c>
      <c r="BX8109" s="273" t="s">
        <v>391</v>
      </c>
      <c r="BY8109" s="273" t="s">
        <v>477</v>
      </c>
      <c r="BZ8109" s="273" t="s">
        <v>86</v>
      </c>
      <c r="CA8109" s="273" t="s">
        <v>87</v>
      </c>
      <c r="CB8109" s="273" t="s">
        <v>179</v>
      </c>
      <c r="CC8109" s="273" t="s">
        <v>180</v>
      </c>
      <c r="CD8109" s="282">
        <v>1</v>
      </c>
      <c r="CE8109" s="274">
        <v>44986</v>
      </c>
      <c r="CG8109" s="273" t="s">
        <v>181</v>
      </c>
      <c r="CI8109" s="273" t="s">
        <v>181</v>
      </c>
      <c r="CJ8109" s="273" t="s">
        <v>1604</v>
      </c>
      <c r="CM8109" s="273" t="s">
        <v>73</v>
      </c>
      <c r="CN8109" s="273">
        <v>3</v>
      </c>
    </row>
    <row r="8110" spans="74:92">
      <c r="BV8110" s="273" t="s">
        <v>64</v>
      </c>
      <c r="BW8110" s="273" t="s">
        <v>75</v>
      </c>
      <c r="BX8110" s="273" t="s">
        <v>391</v>
      </c>
      <c r="BY8110" s="273" t="s">
        <v>477</v>
      </c>
      <c r="BZ8110" s="273" t="s">
        <v>167</v>
      </c>
      <c r="CA8110" s="273" t="s">
        <v>168</v>
      </c>
      <c r="CB8110" s="273" t="s">
        <v>319</v>
      </c>
      <c r="CC8110" s="273" t="s">
        <v>320</v>
      </c>
      <c r="CD8110" s="282">
        <v>15</v>
      </c>
      <c r="CE8110" s="274">
        <v>44986</v>
      </c>
      <c r="CF8110" s="273">
        <v>0</v>
      </c>
      <c r="CG8110" s="273" t="s">
        <v>90</v>
      </c>
      <c r="CH8110" s="273">
        <v>0</v>
      </c>
      <c r="CI8110" s="273" t="s">
        <v>80</v>
      </c>
      <c r="CM8110" s="273" t="s">
        <v>73</v>
      </c>
      <c r="CN8110" s="273">
        <v>3</v>
      </c>
    </row>
    <row r="8111" spans="74:92">
      <c r="BV8111" s="273" t="s">
        <v>64</v>
      </c>
      <c r="BW8111" s="273" t="s">
        <v>75</v>
      </c>
      <c r="BX8111" s="273" t="s">
        <v>391</v>
      </c>
      <c r="BY8111" s="273" t="s">
        <v>477</v>
      </c>
      <c r="BZ8111" s="273" t="s">
        <v>138</v>
      </c>
      <c r="CA8111" s="273" t="s">
        <v>139</v>
      </c>
      <c r="CB8111" s="273" t="s">
        <v>190</v>
      </c>
      <c r="CC8111" s="273" t="s">
        <v>191</v>
      </c>
      <c r="CD8111" s="282">
        <v>8</v>
      </c>
      <c r="CE8111" s="274">
        <v>44986</v>
      </c>
      <c r="CF8111" s="273">
        <v>399</v>
      </c>
      <c r="CG8111" s="273" t="s">
        <v>90</v>
      </c>
      <c r="CH8111" s="273">
        <v>399</v>
      </c>
      <c r="CI8111" s="273" t="s">
        <v>80</v>
      </c>
      <c r="CM8111" s="273" t="s">
        <v>73</v>
      </c>
      <c r="CN8111" s="273">
        <v>3</v>
      </c>
    </row>
    <row r="8112" spans="74:92">
      <c r="BV8112" s="273" t="s">
        <v>64</v>
      </c>
      <c r="BW8112" s="273" t="s">
        <v>75</v>
      </c>
      <c r="BX8112" s="273" t="s">
        <v>391</v>
      </c>
      <c r="BY8112" s="273" t="s">
        <v>477</v>
      </c>
      <c r="BZ8112" s="273" t="s">
        <v>86</v>
      </c>
      <c r="CA8112" s="273" t="s">
        <v>87</v>
      </c>
      <c r="CB8112" s="273" t="s">
        <v>233</v>
      </c>
      <c r="CC8112" s="273" t="s">
        <v>234</v>
      </c>
      <c r="CD8112" s="282">
        <v>1</v>
      </c>
      <c r="CE8112" s="274">
        <v>44986</v>
      </c>
      <c r="CG8112" s="273" t="s">
        <v>181</v>
      </c>
      <c r="CI8112" s="273" t="s">
        <v>181</v>
      </c>
      <c r="CJ8112" s="273" t="s">
        <v>182</v>
      </c>
      <c r="CM8112" s="273" t="s">
        <v>73</v>
      </c>
      <c r="CN8112" s="273">
        <v>3</v>
      </c>
    </row>
    <row r="8113" spans="74:92">
      <c r="BV8113" s="273" t="s">
        <v>64</v>
      </c>
      <c r="BW8113" s="273" t="s">
        <v>75</v>
      </c>
      <c r="BX8113" s="273" t="s">
        <v>391</v>
      </c>
      <c r="BY8113" s="273" t="s">
        <v>477</v>
      </c>
      <c r="BZ8113" s="273" t="s">
        <v>86</v>
      </c>
      <c r="CA8113" s="273" t="s">
        <v>87</v>
      </c>
      <c r="CB8113" s="273" t="s">
        <v>217</v>
      </c>
      <c r="CC8113" s="273" t="s">
        <v>218</v>
      </c>
      <c r="CD8113" s="282">
        <v>2</v>
      </c>
      <c r="CE8113" s="274">
        <v>44986</v>
      </c>
      <c r="CG8113" s="273" t="s">
        <v>181</v>
      </c>
      <c r="CI8113" s="273" t="s">
        <v>181</v>
      </c>
      <c r="CJ8113" s="273" t="s">
        <v>1268</v>
      </c>
      <c r="CM8113" s="273" t="s">
        <v>73</v>
      </c>
      <c r="CN8113" s="273">
        <v>3</v>
      </c>
    </row>
    <row r="8114" spans="74:92">
      <c r="BV8114" s="273" t="s">
        <v>64</v>
      </c>
      <c r="BW8114" s="273" t="s">
        <v>75</v>
      </c>
      <c r="BX8114" s="273" t="s">
        <v>391</v>
      </c>
      <c r="BY8114" s="273" t="s">
        <v>477</v>
      </c>
      <c r="BZ8114" s="273" t="s">
        <v>86</v>
      </c>
      <c r="CA8114" s="273" t="s">
        <v>87</v>
      </c>
      <c r="CB8114" s="273" t="s">
        <v>225</v>
      </c>
      <c r="CC8114" s="273" t="s">
        <v>226</v>
      </c>
      <c r="CD8114" s="282">
        <v>5</v>
      </c>
      <c r="CE8114" s="274">
        <v>44986</v>
      </c>
      <c r="CF8114" s="273">
        <v>0</v>
      </c>
      <c r="CG8114" s="273" t="s">
        <v>90</v>
      </c>
      <c r="CH8114" s="273">
        <v>0</v>
      </c>
      <c r="CI8114" s="273" t="s">
        <v>80</v>
      </c>
      <c r="CM8114" s="273" t="s">
        <v>73</v>
      </c>
      <c r="CN8114" s="273">
        <v>3</v>
      </c>
    </row>
    <row r="8115" spans="74:92">
      <c r="BV8115" s="273" t="s">
        <v>64</v>
      </c>
      <c r="BW8115" s="273" t="s">
        <v>75</v>
      </c>
      <c r="BX8115" s="273" t="s">
        <v>391</v>
      </c>
      <c r="BY8115" s="273" t="s">
        <v>477</v>
      </c>
      <c r="BZ8115" s="273" t="s">
        <v>86</v>
      </c>
      <c r="CA8115" s="273" t="s">
        <v>87</v>
      </c>
      <c r="CB8115" s="273" t="s">
        <v>225</v>
      </c>
      <c r="CC8115" s="273" t="s">
        <v>226</v>
      </c>
      <c r="CD8115" s="282">
        <v>5</v>
      </c>
      <c r="CE8115" s="274">
        <v>45017</v>
      </c>
      <c r="CF8115" s="273">
        <v>0</v>
      </c>
      <c r="CG8115" s="273" t="s">
        <v>90</v>
      </c>
      <c r="CH8115" s="273">
        <v>0</v>
      </c>
      <c r="CI8115" s="273" t="s">
        <v>80</v>
      </c>
      <c r="CM8115" s="273" t="s">
        <v>73</v>
      </c>
      <c r="CN8115" s="273">
        <v>3</v>
      </c>
    </row>
    <row r="8116" spans="74:92">
      <c r="BV8116" s="273" t="s">
        <v>64</v>
      </c>
      <c r="BW8116" s="273" t="s">
        <v>75</v>
      </c>
      <c r="BX8116" s="273" t="s">
        <v>391</v>
      </c>
      <c r="BY8116" s="273" t="s">
        <v>477</v>
      </c>
      <c r="BZ8116" s="273" t="s">
        <v>86</v>
      </c>
      <c r="CA8116" s="273" t="s">
        <v>87</v>
      </c>
      <c r="CB8116" s="273" t="s">
        <v>217</v>
      </c>
      <c r="CC8116" s="273" t="s">
        <v>218</v>
      </c>
      <c r="CD8116" s="282">
        <v>2</v>
      </c>
      <c r="CE8116" s="274">
        <v>45017</v>
      </c>
      <c r="CG8116" s="273" t="s">
        <v>181</v>
      </c>
      <c r="CI8116" s="273" t="s">
        <v>181</v>
      </c>
      <c r="CJ8116" s="273" t="s">
        <v>1268</v>
      </c>
      <c r="CM8116" s="273" t="s">
        <v>73</v>
      </c>
      <c r="CN8116" s="273">
        <v>3</v>
      </c>
    </row>
    <row r="8117" spans="74:92">
      <c r="BV8117" s="273" t="s">
        <v>64</v>
      </c>
      <c r="BW8117" s="273" t="s">
        <v>75</v>
      </c>
      <c r="BX8117" s="273" t="s">
        <v>391</v>
      </c>
      <c r="BY8117" s="273" t="s">
        <v>477</v>
      </c>
      <c r="BZ8117" s="273" t="s">
        <v>86</v>
      </c>
      <c r="CA8117" s="273" t="s">
        <v>87</v>
      </c>
      <c r="CB8117" s="273" t="s">
        <v>233</v>
      </c>
      <c r="CC8117" s="273" t="s">
        <v>234</v>
      </c>
      <c r="CD8117" s="282">
        <v>1</v>
      </c>
      <c r="CE8117" s="274">
        <v>45017</v>
      </c>
      <c r="CG8117" s="273" t="s">
        <v>181</v>
      </c>
      <c r="CI8117" s="273" t="s">
        <v>181</v>
      </c>
      <c r="CJ8117" s="273" t="s">
        <v>1544</v>
      </c>
      <c r="CM8117" s="273" t="s">
        <v>73</v>
      </c>
      <c r="CN8117" s="273">
        <v>3</v>
      </c>
    </row>
    <row r="8118" spans="74:92">
      <c r="BV8118" s="273" t="s">
        <v>64</v>
      </c>
      <c r="BW8118" s="273" t="s">
        <v>75</v>
      </c>
      <c r="BX8118" s="273" t="s">
        <v>391</v>
      </c>
      <c r="BY8118" s="273" t="s">
        <v>477</v>
      </c>
      <c r="BZ8118" s="273" t="s">
        <v>138</v>
      </c>
      <c r="CA8118" s="273" t="s">
        <v>139</v>
      </c>
      <c r="CB8118" s="273" t="s">
        <v>190</v>
      </c>
      <c r="CC8118" s="273" t="s">
        <v>191</v>
      </c>
      <c r="CD8118" s="282">
        <v>8</v>
      </c>
      <c r="CE8118" s="274">
        <v>45017</v>
      </c>
      <c r="CF8118" s="273">
        <v>279</v>
      </c>
      <c r="CG8118" s="273" t="s">
        <v>90</v>
      </c>
      <c r="CH8118" s="273">
        <v>279</v>
      </c>
      <c r="CI8118" s="273" t="s">
        <v>80</v>
      </c>
      <c r="CM8118" s="273" t="s">
        <v>73</v>
      </c>
      <c r="CN8118" s="273">
        <v>3</v>
      </c>
    </row>
    <row r="8119" spans="74:92">
      <c r="BV8119" s="273" t="s">
        <v>64</v>
      </c>
      <c r="BW8119" s="273" t="s">
        <v>75</v>
      </c>
      <c r="BX8119" s="273" t="s">
        <v>391</v>
      </c>
      <c r="BY8119" s="273" t="s">
        <v>477</v>
      </c>
      <c r="BZ8119" s="273" t="s">
        <v>167</v>
      </c>
      <c r="CA8119" s="273" t="s">
        <v>168</v>
      </c>
      <c r="CB8119" s="273" t="s">
        <v>319</v>
      </c>
      <c r="CC8119" s="273" t="s">
        <v>320</v>
      </c>
      <c r="CD8119" s="282">
        <v>15</v>
      </c>
      <c r="CE8119" s="274">
        <v>45017</v>
      </c>
      <c r="CF8119" s="273">
        <v>0</v>
      </c>
      <c r="CG8119" s="273" t="s">
        <v>90</v>
      </c>
      <c r="CH8119" s="273">
        <v>0</v>
      </c>
      <c r="CI8119" s="273" t="s">
        <v>80</v>
      </c>
      <c r="CM8119" s="273" t="s">
        <v>73</v>
      </c>
      <c r="CN8119" s="273">
        <v>3</v>
      </c>
    </row>
    <row r="8120" spans="74:92">
      <c r="BV8120" s="273" t="s">
        <v>64</v>
      </c>
      <c r="BW8120" s="273" t="s">
        <v>75</v>
      </c>
      <c r="BX8120" s="273" t="s">
        <v>391</v>
      </c>
      <c r="BY8120" s="273" t="s">
        <v>477</v>
      </c>
      <c r="BZ8120" s="273" t="s">
        <v>86</v>
      </c>
      <c r="CA8120" s="273" t="s">
        <v>87</v>
      </c>
      <c r="CB8120" s="273" t="s">
        <v>179</v>
      </c>
      <c r="CC8120" s="273" t="s">
        <v>180</v>
      </c>
      <c r="CD8120" s="282">
        <v>1</v>
      </c>
      <c r="CE8120" s="274">
        <v>45017</v>
      </c>
      <c r="CG8120" s="273" t="s">
        <v>181</v>
      </c>
      <c r="CI8120" s="273" t="s">
        <v>181</v>
      </c>
      <c r="CJ8120" s="273" t="s">
        <v>1734</v>
      </c>
      <c r="CM8120" s="273" t="s">
        <v>73</v>
      </c>
      <c r="CN8120" s="273">
        <v>3</v>
      </c>
    </row>
    <row r="8121" spans="74:92">
      <c r="BV8121" s="273" t="s">
        <v>64</v>
      </c>
      <c r="BW8121" s="273" t="s">
        <v>75</v>
      </c>
      <c r="BX8121" s="273" t="s">
        <v>391</v>
      </c>
      <c r="BY8121" s="273" t="s">
        <v>477</v>
      </c>
      <c r="BZ8121" s="273" t="s">
        <v>204</v>
      </c>
      <c r="CA8121" s="273" t="s">
        <v>205</v>
      </c>
      <c r="CB8121" s="273" t="s">
        <v>206</v>
      </c>
      <c r="CC8121" s="273" t="s">
        <v>207</v>
      </c>
      <c r="CD8121" s="282">
        <v>0</v>
      </c>
      <c r="CE8121" s="274">
        <v>45017</v>
      </c>
      <c r="CG8121" s="273" t="s">
        <v>181</v>
      </c>
      <c r="CI8121" s="273" t="s">
        <v>208</v>
      </c>
      <c r="CJ8121" s="273" t="s">
        <v>209</v>
      </c>
      <c r="CM8121" s="273" t="s">
        <v>73</v>
      </c>
      <c r="CN8121" s="273">
        <v>3</v>
      </c>
    </row>
    <row r="8122" spans="74:92">
      <c r="BV8122" s="273" t="s">
        <v>64</v>
      </c>
      <c r="BW8122" s="273" t="s">
        <v>75</v>
      </c>
      <c r="BX8122" s="273" t="s">
        <v>391</v>
      </c>
      <c r="BY8122" s="273" t="s">
        <v>477</v>
      </c>
      <c r="BZ8122" s="273" t="s">
        <v>167</v>
      </c>
      <c r="CA8122" s="273" t="s">
        <v>168</v>
      </c>
      <c r="CB8122" s="273" t="s">
        <v>313</v>
      </c>
      <c r="CC8122" s="273" t="s">
        <v>314</v>
      </c>
      <c r="CD8122" s="282">
        <v>14</v>
      </c>
      <c r="CE8122" s="274">
        <v>45017</v>
      </c>
      <c r="CF8122" s="273">
        <v>0</v>
      </c>
      <c r="CG8122" s="273" t="s">
        <v>90</v>
      </c>
      <c r="CH8122" s="273">
        <v>0</v>
      </c>
      <c r="CI8122" s="273" t="s">
        <v>80</v>
      </c>
      <c r="CM8122" s="273" t="s">
        <v>73</v>
      </c>
      <c r="CN8122" s="273">
        <v>3</v>
      </c>
    </row>
    <row r="8123" spans="74:92">
      <c r="BV8123" s="273" t="s">
        <v>64</v>
      </c>
      <c r="BW8123" s="273" t="s">
        <v>75</v>
      </c>
      <c r="BX8123" s="273" t="s">
        <v>391</v>
      </c>
      <c r="BY8123" s="273" t="s">
        <v>477</v>
      </c>
      <c r="BZ8123" s="273" t="s">
        <v>167</v>
      </c>
      <c r="CA8123" s="273" t="s">
        <v>168</v>
      </c>
      <c r="CB8123" s="273" t="s">
        <v>353</v>
      </c>
      <c r="CC8123" s="273" t="s">
        <v>354</v>
      </c>
      <c r="CD8123" s="282">
        <v>13</v>
      </c>
      <c r="CE8123" s="274">
        <v>45017</v>
      </c>
      <c r="CF8123" s="273">
        <v>0</v>
      </c>
      <c r="CG8123" s="273" t="s">
        <v>90</v>
      </c>
      <c r="CH8123" s="273">
        <v>0</v>
      </c>
      <c r="CI8123" s="273" t="s">
        <v>80</v>
      </c>
      <c r="CM8123" s="273" t="s">
        <v>73</v>
      </c>
      <c r="CN8123" s="273">
        <v>3</v>
      </c>
    </row>
    <row r="8124" spans="74:92">
      <c r="BV8124" s="273" t="s">
        <v>64</v>
      </c>
      <c r="BW8124" s="273" t="s">
        <v>75</v>
      </c>
      <c r="BX8124" s="273" t="s">
        <v>391</v>
      </c>
      <c r="BY8124" s="273" t="s">
        <v>477</v>
      </c>
      <c r="BZ8124" s="273" t="s">
        <v>151</v>
      </c>
      <c r="CA8124" s="273" t="s">
        <v>152</v>
      </c>
      <c r="CB8124" s="273" t="s">
        <v>161</v>
      </c>
      <c r="CC8124" s="273" t="s">
        <v>162</v>
      </c>
      <c r="CD8124" s="282">
        <v>11</v>
      </c>
      <c r="CE8124" s="274">
        <v>45017</v>
      </c>
      <c r="CF8124" s="273">
        <v>1546</v>
      </c>
      <c r="CG8124" s="273" t="s">
        <v>90</v>
      </c>
      <c r="CH8124" s="273">
        <v>1546</v>
      </c>
      <c r="CI8124" s="273" t="s">
        <v>80</v>
      </c>
      <c r="CM8124" s="273" t="s">
        <v>73</v>
      </c>
      <c r="CN8124" s="273">
        <v>3</v>
      </c>
    </row>
    <row r="8125" spans="74:92">
      <c r="BV8125" s="273" t="s">
        <v>64</v>
      </c>
      <c r="BW8125" s="273" t="s">
        <v>75</v>
      </c>
      <c r="BX8125" s="273" t="s">
        <v>391</v>
      </c>
      <c r="BY8125" s="273" t="s">
        <v>477</v>
      </c>
      <c r="BZ8125" s="273" t="s">
        <v>167</v>
      </c>
      <c r="CA8125" s="273" t="s">
        <v>168</v>
      </c>
      <c r="CB8125" s="273" t="s">
        <v>169</v>
      </c>
      <c r="CC8125" s="273" t="s">
        <v>170</v>
      </c>
      <c r="CD8125" s="282">
        <v>12</v>
      </c>
      <c r="CE8125" s="274">
        <v>45017</v>
      </c>
      <c r="CF8125" s="273">
        <v>0</v>
      </c>
      <c r="CG8125" s="273" t="s">
        <v>90</v>
      </c>
      <c r="CH8125" s="273">
        <v>0</v>
      </c>
      <c r="CI8125" s="273" t="s">
        <v>80</v>
      </c>
      <c r="CM8125" s="273" t="s">
        <v>73</v>
      </c>
      <c r="CN8125" s="273">
        <v>3</v>
      </c>
    </row>
    <row r="8126" spans="74:92">
      <c r="BV8126" s="273" t="s">
        <v>64</v>
      </c>
      <c r="BW8126" s="273" t="s">
        <v>75</v>
      </c>
      <c r="BX8126" s="273" t="s">
        <v>391</v>
      </c>
      <c r="BY8126" s="273" t="s">
        <v>477</v>
      </c>
      <c r="BZ8126" s="273" t="s">
        <v>138</v>
      </c>
      <c r="CA8126" s="273" t="s">
        <v>139</v>
      </c>
      <c r="CB8126" s="273" t="s">
        <v>140</v>
      </c>
      <c r="CC8126" s="273" t="s">
        <v>141</v>
      </c>
      <c r="CD8126" s="282">
        <v>9</v>
      </c>
      <c r="CE8126" s="274">
        <v>45017</v>
      </c>
      <c r="CF8126" s="273">
        <v>56</v>
      </c>
      <c r="CG8126" s="273" t="s">
        <v>90</v>
      </c>
      <c r="CH8126" s="273">
        <v>56</v>
      </c>
      <c r="CI8126" s="273" t="s">
        <v>80</v>
      </c>
      <c r="CM8126" s="273" t="s">
        <v>73</v>
      </c>
      <c r="CN8126" s="273">
        <v>3</v>
      </c>
    </row>
    <row r="8127" spans="74:92">
      <c r="BV8127" s="273" t="s">
        <v>64</v>
      </c>
      <c r="BW8127" s="273" t="s">
        <v>75</v>
      </c>
      <c r="BX8127" s="273" t="s">
        <v>391</v>
      </c>
      <c r="BY8127" s="273" t="s">
        <v>477</v>
      </c>
      <c r="BZ8127" s="273" t="s">
        <v>151</v>
      </c>
      <c r="CA8127" s="273" t="s">
        <v>152</v>
      </c>
      <c r="CB8127" s="273" t="s">
        <v>153</v>
      </c>
      <c r="CC8127" s="273" t="s">
        <v>154</v>
      </c>
      <c r="CD8127" s="282">
        <v>10</v>
      </c>
      <c r="CE8127" s="274">
        <v>45017</v>
      </c>
      <c r="CF8127" s="273">
        <v>1933</v>
      </c>
      <c r="CG8127" s="273" t="s">
        <v>90</v>
      </c>
      <c r="CH8127" s="273">
        <v>1933</v>
      </c>
      <c r="CI8127" s="273" t="s">
        <v>80</v>
      </c>
      <c r="CM8127" s="273" t="s">
        <v>73</v>
      </c>
      <c r="CN8127" s="273">
        <v>3</v>
      </c>
    </row>
    <row r="8128" spans="74:92">
      <c r="BV8128" s="273" t="s">
        <v>64</v>
      </c>
      <c r="BW8128" s="273" t="s">
        <v>75</v>
      </c>
      <c r="BX8128" s="273" t="s">
        <v>391</v>
      </c>
      <c r="BY8128" s="273" t="s">
        <v>477</v>
      </c>
      <c r="BZ8128" s="273" t="s">
        <v>126</v>
      </c>
      <c r="CA8128" s="273" t="s">
        <v>127</v>
      </c>
      <c r="CB8128" s="273" t="s">
        <v>133</v>
      </c>
      <c r="CC8128" s="273" t="s">
        <v>134</v>
      </c>
      <c r="CD8128" s="282">
        <v>7</v>
      </c>
      <c r="CE8128" s="274">
        <v>45017</v>
      </c>
      <c r="CI8128" s="273" t="s">
        <v>104</v>
      </c>
      <c r="CM8128" s="273" t="s">
        <v>73</v>
      </c>
      <c r="CN8128" s="273">
        <v>3</v>
      </c>
    </row>
    <row r="8129" spans="74:92">
      <c r="BV8129" s="273" t="s">
        <v>64</v>
      </c>
      <c r="BW8129" s="273" t="s">
        <v>75</v>
      </c>
      <c r="BX8129" s="273" t="s">
        <v>391</v>
      </c>
      <c r="BY8129" s="273" t="s">
        <v>477</v>
      </c>
      <c r="BZ8129" s="273" t="s">
        <v>126</v>
      </c>
      <c r="CA8129" s="273" t="s">
        <v>127</v>
      </c>
      <c r="CB8129" s="273" t="s">
        <v>128</v>
      </c>
      <c r="CC8129" s="273" t="s">
        <v>129</v>
      </c>
      <c r="CD8129" s="282">
        <v>6</v>
      </c>
      <c r="CE8129" s="274">
        <v>45017</v>
      </c>
      <c r="CI8129" s="273" t="s">
        <v>80</v>
      </c>
      <c r="CM8129" s="273" t="s">
        <v>73</v>
      </c>
      <c r="CN8129" s="273">
        <v>3</v>
      </c>
    </row>
    <row r="8130" spans="74:92">
      <c r="BV8130" s="273" t="s">
        <v>64</v>
      </c>
      <c r="BW8130" s="273" t="s">
        <v>75</v>
      </c>
      <c r="BX8130" s="273" t="s">
        <v>391</v>
      </c>
      <c r="BY8130" s="273" t="s">
        <v>477</v>
      </c>
      <c r="BZ8130" s="273" t="s">
        <v>110</v>
      </c>
      <c r="CA8130" s="273" t="s">
        <v>111</v>
      </c>
      <c r="CB8130" s="273" t="s">
        <v>112</v>
      </c>
      <c r="CC8130" s="273" t="s">
        <v>113</v>
      </c>
      <c r="CD8130" s="282">
        <v>4</v>
      </c>
      <c r="CE8130" s="274">
        <v>45017</v>
      </c>
      <c r="CI8130" s="273" t="s">
        <v>80</v>
      </c>
      <c r="CM8130" s="273" t="s">
        <v>73</v>
      </c>
      <c r="CN8130" s="273">
        <v>3</v>
      </c>
    </row>
    <row r="8131" spans="74:92">
      <c r="BV8131" s="273" t="s">
        <v>64</v>
      </c>
      <c r="BW8131" s="273" t="s">
        <v>75</v>
      </c>
      <c r="BX8131" s="273" t="s">
        <v>391</v>
      </c>
      <c r="BY8131" s="273" t="s">
        <v>477</v>
      </c>
      <c r="BZ8131" s="273" t="s">
        <v>110</v>
      </c>
      <c r="CA8131" s="273" t="s">
        <v>111</v>
      </c>
      <c r="CB8131" s="273" t="s">
        <v>117</v>
      </c>
      <c r="CC8131" s="273" t="s">
        <v>118</v>
      </c>
      <c r="CD8131" s="282">
        <v>5</v>
      </c>
      <c r="CE8131" s="274">
        <v>45017</v>
      </c>
      <c r="CI8131" s="273" t="s">
        <v>104</v>
      </c>
      <c r="CM8131" s="273" t="s">
        <v>73</v>
      </c>
      <c r="CN8131" s="273">
        <v>3</v>
      </c>
    </row>
    <row r="8132" spans="74:92">
      <c r="BV8132" s="273" t="s">
        <v>64</v>
      </c>
      <c r="BW8132" s="273" t="s">
        <v>75</v>
      </c>
      <c r="BX8132" s="273" t="s">
        <v>391</v>
      </c>
      <c r="BY8132" s="273" t="s">
        <v>477</v>
      </c>
      <c r="BZ8132" s="273" t="s">
        <v>86</v>
      </c>
      <c r="CA8132" s="273" t="s">
        <v>87</v>
      </c>
      <c r="CB8132" s="273" t="s">
        <v>101</v>
      </c>
      <c r="CC8132" s="273" t="s">
        <v>102</v>
      </c>
      <c r="CD8132" s="282">
        <v>4</v>
      </c>
      <c r="CE8132" s="274">
        <v>45017</v>
      </c>
      <c r="CF8132" s="273">
        <v>19221.36</v>
      </c>
      <c r="CG8132" s="273" t="s">
        <v>1495</v>
      </c>
      <c r="CH8132" s="273">
        <v>2763.0704999999998</v>
      </c>
      <c r="CI8132" s="273" t="s">
        <v>104</v>
      </c>
      <c r="CM8132" s="273" t="s">
        <v>73</v>
      </c>
      <c r="CN8132" s="273">
        <v>3</v>
      </c>
    </row>
    <row r="8133" spans="74:92">
      <c r="BV8133" s="273" t="s">
        <v>64</v>
      </c>
      <c r="BW8133" s="273" t="s">
        <v>75</v>
      </c>
      <c r="BX8133" s="273" t="s">
        <v>391</v>
      </c>
      <c r="BY8133" s="273" t="s">
        <v>477</v>
      </c>
      <c r="BZ8133" s="273" t="s">
        <v>86</v>
      </c>
      <c r="CA8133" s="273" t="s">
        <v>87</v>
      </c>
      <c r="CB8133" s="273" t="s">
        <v>88</v>
      </c>
      <c r="CC8133" s="273" t="s">
        <v>89</v>
      </c>
      <c r="CD8133" s="282">
        <v>3</v>
      </c>
      <c r="CE8133" s="274">
        <v>45017</v>
      </c>
      <c r="CF8133" s="273">
        <v>2212</v>
      </c>
      <c r="CG8133" s="273" t="s">
        <v>90</v>
      </c>
      <c r="CH8133" s="273">
        <v>2212</v>
      </c>
      <c r="CI8133" s="273" t="s">
        <v>80</v>
      </c>
      <c r="CM8133" s="273" t="s">
        <v>73</v>
      </c>
      <c r="CN8133" s="273">
        <v>3</v>
      </c>
    </row>
    <row r="8134" spans="74:92">
      <c r="BV8134" s="273" t="s">
        <v>64</v>
      </c>
      <c r="BW8134" s="273" t="s">
        <v>75</v>
      </c>
      <c r="BX8134" s="273" t="s">
        <v>391</v>
      </c>
      <c r="BY8134" s="273" t="s">
        <v>477</v>
      </c>
      <c r="BZ8134" s="273" t="s">
        <v>86</v>
      </c>
      <c r="CA8134" s="273" t="s">
        <v>87</v>
      </c>
      <c r="CB8134" s="273" t="s">
        <v>88</v>
      </c>
      <c r="CC8134" s="273" t="s">
        <v>89</v>
      </c>
      <c r="CD8134" s="282">
        <v>3</v>
      </c>
      <c r="CE8134" s="274">
        <v>45047</v>
      </c>
      <c r="CF8134" s="273">
        <v>130</v>
      </c>
      <c r="CG8134" s="273" t="s">
        <v>90</v>
      </c>
      <c r="CH8134" s="273">
        <v>130</v>
      </c>
      <c r="CI8134" s="273" t="s">
        <v>80</v>
      </c>
      <c r="CM8134" s="273" t="s">
        <v>73</v>
      </c>
      <c r="CN8134" s="273">
        <v>3</v>
      </c>
    </row>
    <row r="8135" spans="74:92">
      <c r="BV8135" s="273" t="s">
        <v>64</v>
      </c>
      <c r="BW8135" s="273" t="s">
        <v>75</v>
      </c>
      <c r="BX8135" s="273" t="s">
        <v>391</v>
      </c>
      <c r="BY8135" s="273" t="s">
        <v>477</v>
      </c>
      <c r="BZ8135" s="273" t="s">
        <v>86</v>
      </c>
      <c r="CA8135" s="273" t="s">
        <v>87</v>
      </c>
      <c r="CB8135" s="273" t="s">
        <v>101</v>
      </c>
      <c r="CC8135" s="273" t="s">
        <v>102</v>
      </c>
      <c r="CD8135" s="282">
        <v>4</v>
      </c>
      <c r="CE8135" s="274">
        <v>45047</v>
      </c>
      <c r="CF8135" s="273">
        <v>532.87</v>
      </c>
      <c r="CG8135" s="273" t="s">
        <v>1495</v>
      </c>
      <c r="CH8135" s="273">
        <v>76.600062500000007</v>
      </c>
      <c r="CI8135" s="273" t="s">
        <v>104</v>
      </c>
      <c r="CM8135" s="273" t="s">
        <v>73</v>
      </c>
      <c r="CN8135" s="273">
        <v>3</v>
      </c>
    </row>
    <row r="8136" spans="74:92">
      <c r="BV8136" s="273" t="s">
        <v>64</v>
      </c>
      <c r="BW8136" s="273" t="s">
        <v>75</v>
      </c>
      <c r="BX8136" s="273" t="s">
        <v>391</v>
      </c>
      <c r="BY8136" s="273" t="s">
        <v>477</v>
      </c>
      <c r="BZ8136" s="273" t="s">
        <v>110</v>
      </c>
      <c r="CA8136" s="273" t="s">
        <v>111</v>
      </c>
      <c r="CB8136" s="273" t="s">
        <v>117</v>
      </c>
      <c r="CC8136" s="273" t="s">
        <v>118</v>
      </c>
      <c r="CD8136" s="282">
        <v>5</v>
      </c>
      <c r="CE8136" s="274">
        <v>45047</v>
      </c>
      <c r="CI8136" s="273" t="s">
        <v>104</v>
      </c>
      <c r="CM8136" s="273" t="s">
        <v>73</v>
      </c>
      <c r="CN8136" s="273">
        <v>3</v>
      </c>
    </row>
    <row r="8137" spans="74:92">
      <c r="BV8137" s="273" t="s">
        <v>64</v>
      </c>
      <c r="BW8137" s="273" t="s">
        <v>75</v>
      </c>
      <c r="BX8137" s="273" t="s">
        <v>391</v>
      </c>
      <c r="BY8137" s="273" t="s">
        <v>477</v>
      </c>
      <c r="BZ8137" s="273" t="s">
        <v>110</v>
      </c>
      <c r="CA8137" s="273" t="s">
        <v>111</v>
      </c>
      <c r="CB8137" s="273" t="s">
        <v>112</v>
      </c>
      <c r="CC8137" s="273" t="s">
        <v>113</v>
      </c>
      <c r="CD8137" s="282">
        <v>4</v>
      </c>
      <c r="CE8137" s="274">
        <v>45047</v>
      </c>
      <c r="CI8137" s="273" t="s">
        <v>80</v>
      </c>
      <c r="CM8137" s="273" t="s">
        <v>73</v>
      </c>
      <c r="CN8137" s="273">
        <v>3</v>
      </c>
    </row>
    <row r="8138" spans="74:92">
      <c r="BV8138" s="273" t="s">
        <v>64</v>
      </c>
      <c r="BW8138" s="273" t="s">
        <v>75</v>
      </c>
      <c r="BX8138" s="273" t="s">
        <v>391</v>
      </c>
      <c r="BY8138" s="273" t="s">
        <v>477</v>
      </c>
      <c r="BZ8138" s="273" t="s">
        <v>126</v>
      </c>
      <c r="CA8138" s="273" t="s">
        <v>127</v>
      </c>
      <c r="CB8138" s="273" t="s">
        <v>128</v>
      </c>
      <c r="CC8138" s="273" t="s">
        <v>129</v>
      </c>
      <c r="CD8138" s="282">
        <v>6</v>
      </c>
      <c r="CE8138" s="274">
        <v>45047</v>
      </c>
      <c r="CI8138" s="273" t="s">
        <v>80</v>
      </c>
      <c r="CM8138" s="273" t="s">
        <v>73</v>
      </c>
      <c r="CN8138" s="273">
        <v>3</v>
      </c>
    </row>
    <row r="8139" spans="74:92">
      <c r="BV8139" s="273" t="s">
        <v>64</v>
      </c>
      <c r="BW8139" s="273" t="s">
        <v>75</v>
      </c>
      <c r="BX8139" s="273" t="s">
        <v>391</v>
      </c>
      <c r="BY8139" s="273" t="s">
        <v>477</v>
      </c>
      <c r="BZ8139" s="273" t="s">
        <v>126</v>
      </c>
      <c r="CA8139" s="273" t="s">
        <v>127</v>
      </c>
      <c r="CB8139" s="273" t="s">
        <v>133</v>
      </c>
      <c r="CC8139" s="273" t="s">
        <v>134</v>
      </c>
      <c r="CD8139" s="282">
        <v>7</v>
      </c>
      <c r="CE8139" s="274">
        <v>45047</v>
      </c>
      <c r="CI8139" s="273" t="s">
        <v>104</v>
      </c>
      <c r="CM8139" s="273" t="s">
        <v>73</v>
      </c>
      <c r="CN8139" s="273">
        <v>3</v>
      </c>
    </row>
    <row r="8140" spans="74:92">
      <c r="BV8140" s="273" t="s">
        <v>64</v>
      </c>
      <c r="BW8140" s="273" t="s">
        <v>75</v>
      </c>
      <c r="BX8140" s="273" t="s">
        <v>391</v>
      </c>
      <c r="BY8140" s="273" t="s">
        <v>477</v>
      </c>
      <c r="BZ8140" s="273" t="s">
        <v>151</v>
      </c>
      <c r="CA8140" s="273" t="s">
        <v>152</v>
      </c>
      <c r="CB8140" s="273" t="s">
        <v>153</v>
      </c>
      <c r="CC8140" s="273" t="s">
        <v>154</v>
      </c>
      <c r="CD8140" s="282">
        <v>10</v>
      </c>
      <c r="CE8140" s="274">
        <v>45047</v>
      </c>
      <c r="CF8140" s="273">
        <v>0</v>
      </c>
      <c r="CG8140" s="273" t="s">
        <v>90</v>
      </c>
      <c r="CH8140" s="273">
        <v>0</v>
      </c>
      <c r="CI8140" s="273" t="s">
        <v>80</v>
      </c>
      <c r="CM8140" s="273" t="s">
        <v>73</v>
      </c>
      <c r="CN8140" s="273">
        <v>3</v>
      </c>
    </row>
    <row r="8141" spans="74:92">
      <c r="BV8141" s="273" t="s">
        <v>64</v>
      </c>
      <c r="BW8141" s="273" t="s">
        <v>75</v>
      </c>
      <c r="BX8141" s="273" t="s">
        <v>391</v>
      </c>
      <c r="BY8141" s="273" t="s">
        <v>477</v>
      </c>
      <c r="BZ8141" s="273" t="s">
        <v>138</v>
      </c>
      <c r="CA8141" s="273" t="s">
        <v>139</v>
      </c>
      <c r="CB8141" s="273" t="s">
        <v>140</v>
      </c>
      <c r="CC8141" s="273" t="s">
        <v>141</v>
      </c>
      <c r="CD8141" s="282">
        <v>9</v>
      </c>
      <c r="CE8141" s="274">
        <v>45047</v>
      </c>
      <c r="CF8141" s="273">
        <v>26</v>
      </c>
      <c r="CG8141" s="273" t="s">
        <v>90</v>
      </c>
      <c r="CH8141" s="273">
        <v>26</v>
      </c>
      <c r="CI8141" s="273" t="s">
        <v>80</v>
      </c>
      <c r="CM8141" s="273" t="s">
        <v>73</v>
      </c>
      <c r="CN8141" s="273">
        <v>3</v>
      </c>
    </row>
    <row r="8142" spans="74:92">
      <c r="BV8142" s="273" t="s">
        <v>64</v>
      </c>
      <c r="BW8142" s="273" t="s">
        <v>75</v>
      </c>
      <c r="BX8142" s="273" t="s">
        <v>391</v>
      </c>
      <c r="BY8142" s="273" t="s">
        <v>477</v>
      </c>
      <c r="BZ8142" s="273" t="s">
        <v>167</v>
      </c>
      <c r="CA8142" s="273" t="s">
        <v>168</v>
      </c>
      <c r="CB8142" s="273" t="s">
        <v>169</v>
      </c>
      <c r="CC8142" s="273" t="s">
        <v>170</v>
      </c>
      <c r="CD8142" s="282">
        <v>12</v>
      </c>
      <c r="CE8142" s="274">
        <v>45047</v>
      </c>
      <c r="CF8142" s="273">
        <v>0</v>
      </c>
      <c r="CG8142" s="273" t="s">
        <v>90</v>
      </c>
      <c r="CH8142" s="273">
        <v>0</v>
      </c>
      <c r="CI8142" s="273" t="s">
        <v>80</v>
      </c>
      <c r="CM8142" s="273" t="s">
        <v>73</v>
      </c>
      <c r="CN8142" s="273">
        <v>3</v>
      </c>
    </row>
    <row r="8143" spans="74:92">
      <c r="BV8143" s="273" t="s">
        <v>64</v>
      </c>
      <c r="BW8143" s="273" t="s">
        <v>75</v>
      </c>
      <c r="BX8143" s="273" t="s">
        <v>391</v>
      </c>
      <c r="BY8143" s="273" t="s">
        <v>477</v>
      </c>
      <c r="BZ8143" s="273" t="s">
        <v>151</v>
      </c>
      <c r="CA8143" s="273" t="s">
        <v>152</v>
      </c>
      <c r="CB8143" s="273" t="s">
        <v>161</v>
      </c>
      <c r="CC8143" s="273" t="s">
        <v>162</v>
      </c>
      <c r="CD8143" s="282">
        <v>11</v>
      </c>
      <c r="CE8143" s="274">
        <v>45047</v>
      </c>
      <c r="CF8143" s="273">
        <v>0</v>
      </c>
      <c r="CG8143" s="273" t="s">
        <v>90</v>
      </c>
      <c r="CH8143" s="273">
        <v>0</v>
      </c>
      <c r="CI8143" s="273" t="s">
        <v>80</v>
      </c>
      <c r="CM8143" s="273" t="s">
        <v>73</v>
      </c>
      <c r="CN8143" s="273">
        <v>3</v>
      </c>
    </row>
    <row r="8144" spans="74:92">
      <c r="BV8144" s="273" t="s">
        <v>64</v>
      </c>
      <c r="BW8144" s="273" t="s">
        <v>75</v>
      </c>
      <c r="BX8144" s="273" t="s">
        <v>391</v>
      </c>
      <c r="BY8144" s="273" t="s">
        <v>477</v>
      </c>
      <c r="BZ8144" s="273" t="s">
        <v>167</v>
      </c>
      <c r="CA8144" s="273" t="s">
        <v>168</v>
      </c>
      <c r="CB8144" s="273" t="s">
        <v>353</v>
      </c>
      <c r="CC8144" s="273" t="s">
        <v>354</v>
      </c>
      <c r="CD8144" s="282">
        <v>13</v>
      </c>
      <c r="CE8144" s="274">
        <v>45047</v>
      </c>
      <c r="CF8144" s="273">
        <v>0</v>
      </c>
      <c r="CG8144" s="273" t="s">
        <v>90</v>
      </c>
      <c r="CH8144" s="273">
        <v>0</v>
      </c>
      <c r="CI8144" s="273" t="s">
        <v>80</v>
      </c>
      <c r="CM8144" s="273" t="s">
        <v>73</v>
      </c>
      <c r="CN8144" s="273">
        <v>3</v>
      </c>
    </row>
    <row r="8145" spans="74:92">
      <c r="BV8145" s="273" t="s">
        <v>64</v>
      </c>
      <c r="BW8145" s="273" t="s">
        <v>75</v>
      </c>
      <c r="BX8145" s="273" t="s">
        <v>391</v>
      </c>
      <c r="BY8145" s="273" t="s">
        <v>477</v>
      </c>
      <c r="BZ8145" s="273" t="s">
        <v>167</v>
      </c>
      <c r="CA8145" s="273" t="s">
        <v>168</v>
      </c>
      <c r="CB8145" s="273" t="s">
        <v>313</v>
      </c>
      <c r="CC8145" s="273" t="s">
        <v>314</v>
      </c>
      <c r="CD8145" s="282">
        <v>14</v>
      </c>
      <c r="CE8145" s="274">
        <v>45047</v>
      </c>
      <c r="CF8145" s="273">
        <v>0</v>
      </c>
      <c r="CG8145" s="273" t="s">
        <v>90</v>
      </c>
      <c r="CH8145" s="273">
        <v>0</v>
      </c>
      <c r="CI8145" s="273" t="s">
        <v>80</v>
      </c>
      <c r="CM8145" s="273" t="s">
        <v>73</v>
      </c>
      <c r="CN8145" s="273">
        <v>3</v>
      </c>
    </row>
    <row r="8146" spans="74:92">
      <c r="BV8146" s="273" t="s">
        <v>64</v>
      </c>
      <c r="BW8146" s="273" t="s">
        <v>75</v>
      </c>
      <c r="BX8146" s="273" t="s">
        <v>391</v>
      </c>
      <c r="BY8146" s="273" t="s">
        <v>477</v>
      </c>
      <c r="BZ8146" s="273" t="s">
        <v>204</v>
      </c>
      <c r="CA8146" s="273" t="s">
        <v>205</v>
      </c>
      <c r="CB8146" s="273" t="s">
        <v>206</v>
      </c>
      <c r="CC8146" s="273" t="s">
        <v>207</v>
      </c>
      <c r="CD8146" s="282">
        <v>0</v>
      </c>
      <c r="CE8146" s="274">
        <v>45047</v>
      </c>
      <c r="CG8146" s="273" t="s">
        <v>181</v>
      </c>
      <c r="CI8146" s="273" t="s">
        <v>208</v>
      </c>
      <c r="CJ8146" s="273" t="s">
        <v>209</v>
      </c>
      <c r="CM8146" s="273" t="s">
        <v>73</v>
      </c>
      <c r="CN8146" s="273">
        <v>3</v>
      </c>
    </row>
    <row r="8147" spans="74:92">
      <c r="BV8147" s="273" t="s">
        <v>64</v>
      </c>
      <c r="BW8147" s="273" t="s">
        <v>75</v>
      </c>
      <c r="BX8147" s="273" t="s">
        <v>391</v>
      </c>
      <c r="BY8147" s="273" t="s">
        <v>477</v>
      </c>
      <c r="BZ8147" s="273" t="s">
        <v>86</v>
      </c>
      <c r="CA8147" s="273" t="s">
        <v>87</v>
      </c>
      <c r="CB8147" s="273" t="s">
        <v>179</v>
      </c>
      <c r="CC8147" s="273" t="s">
        <v>180</v>
      </c>
      <c r="CD8147" s="282">
        <v>1</v>
      </c>
      <c r="CE8147" s="274">
        <v>45047</v>
      </c>
      <c r="CG8147" s="273" t="s">
        <v>181</v>
      </c>
      <c r="CI8147" s="273" t="s">
        <v>181</v>
      </c>
      <c r="CJ8147" s="273" t="s">
        <v>1865</v>
      </c>
      <c r="CM8147" s="273" t="s">
        <v>73</v>
      </c>
      <c r="CN8147" s="273">
        <v>3</v>
      </c>
    </row>
    <row r="8148" spans="74:92">
      <c r="BV8148" s="273" t="s">
        <v>64</v>
      </c>
      <c r="BW8148" s="273" t="s">
        <v>75</v>
      </c>
      <c r="BX8148" s="273" t="s">
        <v>391</v>
      </c>
      <c r="BY8148" s="273" t="s">
        <v>477</v>
      </c>
      <c r="BZ8148" s="273" t="s">
        <v>167</v>
      </c>
      <c r="CA8148" s="273" t="s">
        <v>168</v>
      </c>
      <c r="CB8148" s="273" t="s">
        <v>319</v>
      </c>
      <c r="CC8148" s="273" t="s">
        <v>320</v>
      </c>
      <c r="CD8148" s="282">
        <v>15</v>
      </c>
      <c r="CE8148" s="274">
        <v>45047</v>
      </c>
      <c r="CF8148" s="273">
        <v>0</v>
      </c>
      <c r="CG8148" s="273" t="s">
        <v>90</v>
      </c>
      <c r="CH8148" s="273">
        <v>0</v>
      </c>
      <c r="CI8148" s="273" t="s">
        <v>80</v>
      </c>
      <c r="CM8148" s="273" t="s">
        <v>73</v>
      </c>
      <c r="CN8148" s="273">
        <v>3</v>
      </c>
    </row>
    <row r="8149" spans="74:92">
      <c r="BV8149" s="273" t="s">
        <v>64</v>
      </c>
      <c r="BW8149" s="273" t="s">
        <v>75</v>
      </c>
      <c r="BX8149" s="273" t="s">
        <v>391</v>
      </c>
      <c r="BY8149" s="273" t="s">
        <v>477</v>
      </c>
      <c r="BZ8149" s="273" t="s">
        <v>138</v>
      </c>
      <c r="CA8149" s="273" t="s">
        <v>139</v>
      </c>
      <c r="CB8149" s="273" t="s">
        <v>190</v>
      </c>
      <c r="CC8149" s="273" t="s">
        <v>191</v>
      </c>
      <c r="CD8149" s="282">
        <v>8</v>
      </c>
      <c r="CE8149" s="274">
        <v>45047</v>
      </c>
      <c r="CF8149" s="273">
        <v>130</v>
      </c>
      <c r="CG8149" s="273" t="s">
        <v>90</v>
      </c>
      <c r="CH8149" s="273">
        <v>130</v>
      </c>
      <c r="CI8149" s="273" t="s">
        <v>80</v>
      </c>
      <c r="CM8149" s="273" t="s">
        <v>73</v>
      </c>
      <c r="CN8149" s="273">
        <v>3</v>
      </c>
    </row>
    <row r="8150" spans="74:92">
      <c r="BV8150" s="273" t="s">
        <v>64</v>
      </c>
      <c r="BW8150" s="273" t="s">
        <v>75</v>
      </c>
      <c r="BX8150" s="273" t="s">
        <v>391</v>
      </c>
      <c r="BY8150" s="273" t="s">
        <v>477</v>
      </c>
      <c r="BZ8150" s="273" t="s">
        <v>86</v>
      </c>
      <c r="CA8150" s="273" t="s">
        <v>87</v>
      </c>
      <c r="CB8150" s="273" t="s">
        <v>233</v>
      </c>
      <c r="CC8150" s="273" t="s">
        <v>234</v>
      </c>
      <c r="CD8150" s="282">
        <v>1</v>
      </c>
      <c r="CE8150" s="274">
        <v>45047</v>
      </c>
      <c r="CG8150" s="273" t="s">
        <v>181</v>
      </c>
      <c r="CI8150" s="273" t="s">
        <v>181</v>
      </c>
      <c r="CJ8150" s="273" t="s">
        <v>1837</v>
      </c>
      <c r="CM8150" s="273" t="s">
        <v>73</v>
      </c>
      <c r="CN8150" s="273">
        <v>3</v>
      </c>
    </row>
    <row r="8151" spans="74:92">
      <c r="BV8151" s="273" t="s">
        <v>64</v>
      </c>
      <c r="BW8151" s="273" t="s">
        <v>75</v>
      </c>
      <c r="BX8151" s="273" t="s">
        <v>391</v>
      </c>
      <c r="BY8151" s="273" t="s">
        <v>477</v>
      </c>
      <c r="BZ8151" s="273" t="s">
        <v>86</v>
      </c>
      <c r="CA8151" s="273" t="s">
        <v>87</v>
      </c>
      <c r="CB8151" s="273" t="s">
        <v>217</v>
      </c>
      <c r="CC8151" s="273" t="s">
        <v>218</v>
      </c>
      <c r="CD8151" s="282">
        <v>2</v>
      </c>
      <c r="CE8151" s="274">
        <v>45047</v>
      </c>
      <c r="CG8151" s="273" t="s">
        <v>181</v>
      </c>
      <c r="CI8151" s="273" t="s">
        <v>181</v>
      </c>
      <c r="CJ8151" s="273" t="s">
        <v>1268</v>
      </c>
      <c r="CM8151" s="273" t="s">
        <v>73</v>
      </c>
      <c r="CN8151" s="273">
        <v>3</v>
      </c>
    </row>
    <row r="8152" spans="74:92">
      <c r="BV8152" s="273" t="s">
        <v>64</v>
      </c>
      <c r="BW8152" s="273" t="s">
        <v>75</v>
      </c>
      <c r="BX8152" s="273" t="s">
        <v>391</v>
      </c>
      <c r="BY8152" s="273" t="s">
        <v>477</v>
      </c>
      <c r="BZ8152" s="273" t="s">
        <v>86</v>
      </c>
      <c r="CA8152" s="273" t="s">
        <v>87</v>
      </c>
      <c r="CB8152" s="273" t="s">
        <v>225</v>
      </c>
      <c r="CC8152" s="273" t="s">
        <v>226</v>
      </c>
      <c r="CD8152" s="282">
        <v>5</v>
      </c>
      <c r="CE8152" s="274">
        <v>45047</v>
      </c>
      <c r="CF8152" s="273">
        <v>0</v>
      </c>
      <c r="CG8152" s="273" t="s">
        <v>90</v>
      </c>
      <c r="CH8152" s="273">
        <v>0</v>
      </c>
      <c r="CI8152" s="273" t="s">
        <v>80</v>
      </c>
      <c r="CM8152" s="273" t="s">
        <v>73</v>
      </c>
      <c r="CN8152" s="273">
        <v>3</v>
      </c>
    </row>
    <row r="8153" spans="74:92">
      <c r="BV8153" s="273" t="s">
        <v>64</v>
      </c>
      <c r="BW8153" s="273" t="s">
        <v>75</v>
      </c>
      <c r="BX8153" s="273" t="s">
        <v>391</v>
      </c>
      <c r="BY8153" s="273" t="s">
        <v>477</v>
      </c>
      <c r="BZ8153" s="273" t="s">
        <v>86</v>
      </c>
      <c r="CA8153" s="273" t="s">
        <v>87</v>
      </c>
      <c r="CB8153" s="273" t="s">
        <v>225</v>
      </c>
      <c r="CC8153" s="273" t="s">
        <v>226</v>
      </c>
      <c r="CD8153" s="282">
        <v>5</v>
      </c>
      <c r="CE8153" s="274">
        <v>45078</v>
      </c>
      <c r="CF8153" s="273">
        <v>0</v>
      </c>
      <c r="CG8153" s="273" t="s">
        <v>90</v>
      </c>
      <c r="CH8153" s="273">
        <v>0</v>
      </c>
      <c r="CI8153" s="273" t="s">
        <v>80</v>
      </c>
      <c r="CM8153" s="273" t="s">
        <v>73</v>
      </c>
      <c r="CN8153" s="273">
        <v>3</v>
      </c>
    </row>
    <row r="8154" spans="74:92">
      <c r="BV8154" s="273" t="s">
        <v>64</v>
      </c>
      <c r="BW8154" s="273" t="s">
        <v>75</v>
      </c>
      <c r="BX8154" s="273" t="s">
        <v>391</v>
      </c>
      <c r="BY8154" s="273" t="s">
        <v>477</v>
      </c>
      <c r="BZ8154" s="273" t="s">
        <v>86</v>
      </c>
      <c r="CA8154" s="273" t="s">
        <v>87</v>
      </c>
      <c r="CB8154" s="273" t="s">
        <v>217</v>
      </c>
      <c r="CC8154" s="273" t="s">
        <v>218</v>
      </c>
      <c r="CD8154" s="282">
        <v>2</v>
      </c>
      <c r="CE8154" s="274">
        <v>45078</v>
      </c>
      <c r="CG8154" s="273" t="s">
        <v>181</v>
      </c>
      <c r="CI8154" s="273" t="s">
        <v>181</v>
      </c>
      <c r="CJ8154" s="273" t="s">
        <v>1268</v>
      </c>
      <c r="CM8154" s="273" t="s">
        <v>73</v>
      </c>
      <c r="CN8154" s="273">
        <v>3</v>
      </c>
    </row>
    <row r="8155" spans="74:92">
      <c r="BV8155" s="273" t="s">
        <v>64</v>
      </c>
      <c r="BW8155" s="273" t="s">
        <v>75</v>
      </c>
      <c r="BX8155" s="273" t="s">
        <v>391</v>
      </c>
      <c r="BY8155" s="273" t="s">
        <v>477</v>
      </c>
      <c r="BZ8155" s="273" t="s">
        <v>86</v>
      </c>
      <c r="CA8155" s="273" t="s">
        <v>87</v>
      </c>
      <c r="CB8155" s="273" t="s">
        <v>233</v>
      </c>
      <c r="CC8155" s="273" t="s">
        <v>234</v>
      </c>
      <c r="CD8155" s="282">
        <v>1</v>
      </c>
      <c r="CE8155" s="274">
        <v>45078</v>
      </c>
      <c r="CG8155" s="273" t="s">
        <v>181</v>
      </c>
      <c r="CI8155" s="273" t="s">
        <v>181</v>
      </c>
      <c r="CJ8155" s="273" t="s">
        <v>242</v>
      </c>
      <c r="CM8155" s="273" t="s">
        <v>73</v>
      </c>
      <c r="CN8155" s="273">
        <v>3</v>
      </c>
    </row>
    <row r="8156" spans="74:92">
      <c r="BV8156" s="273" t="s">
        <v>64</v>
      </c>
      <c r="BW8156" s="273" t="s">
        <v>75</v>
      </c>
      <c r="BX8156" s="273" t="s">
        <v>391</v>
      </c>
      <c r="BY8156" s="273" t="s">
        <v>477</v>
      </c>
      <c r="BZ8156" s="273" t="s">
        <v>138</v>
      </c>
      <c r="CA8156" s="273" t="s">
        <v>139</v>
      </c>
      <c r="CB8156" s="273" t="s">
        <v>190</v>
      </c>
      <c r="CC8156" s="273" t="s">
        <v>191</v>
      </c>
      <c r="CD8156" s="282">
        <v>8</v>
      </c>
      <c r="CE8156" s="274">
        <v>45078</v>
      </c>
      <c r="CF8156" s="273">
        <v>0</v>
      </c>
      <c r="CG8156" s="273" t="s">
        <v>90</v>
      </c>
      <c r="CH8156" s="273">
        <v>0</v>
      </c>
      <c r="CI8156" s="273" t="s">
        <v>80</v>
      </c>
      <c r="CM8156" s="273" t="s">
        <v>73</v>
      </c>
      <c r="CN8156" s="273">
        <v>3</v>
      </c>
    </row>
    <row r="8157" spans="74:92">
      <c r="BV8157" s="273" t="s">
        <v>64</v>
      </c>
      <c r="BW8157" s="273" t="s">
        <v>75</v>
      </c>
      <c r="BX8157" s="273" t="s">
        <v>391</v>
      </c>
      <c r="BY8157" s="273" t="s">
        <v>477</v>
      </c>
      <c r="BZ8157" s="273" t="s">
        <v>167</v>
      </c>
      <c r="CA8157" s="273" t="s">
        <v>168</v>
      </c>
      <c r="CB8157" s="273" t="s">
        <v>319</v>
      </c>
      <c r="CC8157" s="273" t="s">
        <v>320</v>
      </c>
      <c r="CD8157" s="282">
        <v>15</v>
      </c>
      <c r="CE8157" s="274">
        <v>45078</v>
      </c>
      <c r="CF8157" s="273">
        <v>0</v>
      </c>
      <c r="CG8157" s="273" t="s">
        <v>90</v>
      </c>
      <c r="CH8157" s="273">
        <v>0</v>
      </c>
      <c r="CI8157" s="273" t="s">
        <v>80</v>
      </c>
      <c r="CM8157" s="273" t="s">
        <v>73</v>
      </c>
      <c r="CN8157" s="273">
        <v>3</v>
      </c>
    </row>
    <row r="8158" spans="74:92">
      <c r="BV8158" s="273" t="s">
        <v>64</v>
      </c>
      <c r="BW8158" s="273" t="s">
        <v>75</v>
      </c>
      <c r="BX8158" s="273" t="s">
        <v>391</v>
      </c>
      <c r="BY8158" s="273" t="s">
        <v>477</v>
      </c>
      <c r="BZ8158" s="273" t="s">
        <v>86</v>
      </c>
      <c r="CA8158" s="273" t="s">
        <v>87</v>
      </c>
      <c r="CB8158" s="273" t="s">
        <v>179</v>
      </c>
      <c r="CC8158" s="273" t="s">
        <v>180</v>
      </c>
      <c r="CD8158" s="282">
        <v>1</v>
      </c>
      <c r="CE8158" s="274">
        <v>45078</v>
      </c>
      <c r="CG8158" s="273" t="s">
        <v>181</v>
      </c>
      <c r="CI8158" s="273" t="s">
        <v>181</v>
      </c>
      <c r="CJ8158" s="273" t="s">
        <v>235</v>
      </c>
      <c r="CM8158" s="273" t="s">
        <v>73</v>
      </c>
      <c r="CN8158" s="273">
        <v>3</v>
      </c>
    </row>
    <row r="8159" spans="74:92">
      <c r="BV8159" s="273" t="s">
        <v>64</v>
      </c>
      <c r="BW8159" s="273" t="s">
        <v>75</v>
      </c>
      <c r="BX8159" s="273" t="s">
        <v>391</v>
      </c>
      <c r="BY8159" s="273" t="s">
        <v>477</v>
      </c>
      <c r="BZ8159" s="273" t="s">
        <v>204</v>
      </c>
      <c r="CA8159" s="273" t="s">
        <v>205</v>
      </c>
      <c r="CB8159" s="273" t="s">
        <v>206</v>
      </c>
      <c r="CC8159" s="273" t="s">
        <v>207</v>
      </c>
      <c r="CD8159" s="282">
        <v>0</v>
      </c>
      <c r="CE8159" s="274">
        <v>45078</v>
      </c>
      <c r="CG8159" s="273" t="s">
        <v>181</v>
      </c>
      <c r="CI8159" s="273" t="s">
        <v>208</v>
      </c>
      <c r="CJ8159" s="273" t="s">
        <v>209</v>
      </c>
      <c r="CM8159" s="273" t="s">
        <v>73</v>
      </c>
      <c r="CN8159" s="273">
        <v>3</v>
      </c>
    </row>
    <row r="8160" spans="74:92">
      <c r="BV8160" s="273" t="s">
        <v>64</v>
      </c>
      <c r="BW8160" s="273" t="s">
        <v>75</v>
      </c>
      <c r="BX8160" s="273" t="s">
        <v>391</v>
      </c>
      <c r="BY8160" s="273" t="s">
        <v>477</v>
      </c>
      <c r="BZ8160" s="273" t="s">
        <v>167</v>
      </c>
      <c r="CA8160" s="273" t="s">
        <v>168</v>
      </c>
      <c r="CB8160" s="273" t="s">
        <v>313</v>
      </c>
      <c r="CC8160" s="273" t="s">
        <v>314</v>
      </c>
      <c r="CD8160" s="282">
        <v>14</v>
      </c>
      <c r="CE8160" s="274">
        <v>45078</v>
      </c>
      <c r="CF8160" s="273">
        <v>0</v>
      </c>
      <c r="CG8160" s="273" t="s">
        <v>90</v>
      </c>
      <c r="CH8160" s="273">
        <v>0</v>
      </c>
      <c r="CI8160" s="273" t="s">
        <v>80</v>
      </c>
      <c r="CM8160" s="273" t="s">
        <v>73</v>
      </c>
      <c r="CN8160" s="273">
        <v>3</v>
      </c>
    </row>
    <row r="8161" spans="74:92">
      <c r="BV8161" s="273" t="s">
        <v>64</v>
      </c>
      <c r="BW8161" s="273" t="s">
        <v>75</v>
      </c>
      <c r="BX8161" s="273" t="s">
        <v>391</v>
      </c>
      <c r="BY8161" s="273" t="s">
        <v>477</v>
      </c>
      <c r="BZ8161" s="273" t="s">
        <v>167</v>
      </c>
      <c r="CA8161" s="273" t="s">
        <v>168</v>
      </c>
      <c r="CB8161" s="273" t="s">
        <v>353</v>
      </c>
      <c r="CC8161" s="273" t="s">
        <v>354</v>
      </c>
      <c r="CD8161" s="282">
        <v>13</v>
      </c>
      <c r="CE8161" s="274">
        <v>45078</v>
      </c>
      <c r="CF8161" s="273">
        <v>0</v>
      </c>
      <c r="CG8161" s="273" t="s">
        <v>90</v>
      </c>
      <c r="CH8161" s="273">
        <v>0</v>
      </c>
      <c r="CI8161" s="273" t="s">
        <v>80</v>
      </c>
      <c r="CM8161" s="273" t="s">
        <v>73</v>
      </c>
      <c r="CN8161" s="273">
        <v>3</v>
      </c>
    </row>
    <row r="8162" spans="74:92">
      <c r="BV8162" s="273" t="s">
        <v>64</v>
      </c>
      <c r="BW8162" s="273" t="s">
        <v>75</v>
      </c>
      <c r="BX8162" s="273" t="s">
        <v>391</v>
      </c>
      <c r="BY8162" s="273" t="s">
        <v>477</v>
      </c>
      <c r="BZ8162" s="273" t="s">
        <v>151</v>
      </c>
      <c r="CA8162" s="273" t="s">
        <v>152</v>
      </c>
      <c r="CB8162" s="273" t="s">
        <v>161</v>
      </c>
      <c r="CC8162" s="273" t="s">
        <v>162</v>
      </c>
      <c r="CD8162" s="282">
        <v>11</v>
      </c>
      <c r="CE8162" s="274">
        <v>45078</v>
      </c>
      <c r="CF8162" s="273">
        <v>0</v>
      </c>
      <c r="CG8162" s="273" t="s">
        <v>90</v>
      </c>
      <c r="CH8162" s="273">
        <v>0</v>
      </c>
      <c r="CI8162" s="273" t="s">
        <v>80</v>
      </c>
      <c r="CM8162" s="273" t="s">
        <v>73</v>
      </c>
      <c r="CN8162" s="273">
        <v>3</v>
      </c>
    </row>
    <row r="8163" spans="74:92">
      <c r="BV8163" s="273" t="s">
        <v>64</v>
      </c>
      <c r="BW8163" s="273" t="s">
        <v>75</v>
      </c>
      <c r="BX8163" s="273" t="s">
        <v>391</v>
      </c>
      <c r="BY8163" s="273" t="s">
        <v>477</v>
      </c>
      <c r="BZ8163" s="273" t="s">
        <v>167</v>
      </c>
      <c r="CA8163" s="273" t="s">
        <v>168</v>
      </c>
      <c r="CB8163" s="273" t="s">
        <v>169</v>
      </c>
      <c r="CC8163" s="273" t="s">
        <v>170</v>
      </c>
      <c r="CD8163" s="282">
        <v>12</v>
      </c>
      <c r="CE8163" s="274">
        <v>45078</v>
      </c>
      <c r="CF8163" s="273">
        <v>0</v>
      </c>
      <c r="CG8163" s="273" t="s">
        <v>90</v>
      </c>
      <c r="CH8163" s="273">
        <v>0</v>
      </c>
      <c r="CI8163" s="273" t="s">
        <v>80</v>
      </c>
      <c r="CM8163" s="273" t="s">
        <v>73</v>
      </c>
      <c r="CN8163" s="273">
        <v>3</v>
      </c>
    </row>
    <row r="8164" spans="74:92">
      <c r="BV8164" s="273" t="s">
        <v>64</v>
      </c>
      <c r="BW8164" s="273" t="s">
        <v>75</v>
      </c>
      <c r="BX8164" s="273" t="s">
        <v>391</v>
      </c>
      <c r="BY8164" s="273" t="s">
        <v>477</v>
      </c>
      <c r="BZ8164" s="273" t="s">
        <v>138</v>
      </c>
      <c r="CA8164" s="273" t="s">
        <v>139</v>
      </c>
      <c r="CB8164" s="273" t="s">
        <v>140</v>
      </c>
      <c r="CC8164" s="273" t="s">
        <v>141</v>
      </c>
      <c r="CD8164" s="282">
        <v>9</v>
      </c>
      <c r="CE8164" s="274">
        <v>45078</v>
      </c>
      <c r="CF8164" s="273">
        <v>0</v>
      </c>
      <c r="CG8164" s="273" t="s">
        <v>90</v>
      </c>
      <c r="CH8164" s="273">
        <v>0</v>
      </c>
      <c r="CI8164" s="273" t="s">
        <v>80</v>
      </c>
      <c r="CM8164" s="273" t="s">
        <v>73</v>
      </c>
      <c r="CN8164" s="273">
        <v>3</v>
      </c>
    </row>
    <row r="8165" spans="74:92">
      <c r="BV8165" s="273" t="s">
        <v>64</v>
      </c>
      <c r="BW8165" s="273" t="s">
        <v>75</v>
      </c>
      <c r="BX8165" s="273" t="s">
        <v>391</v>
      </c>
      <c r="BY8165" s="273" t="s">
        <v>477</v>
      </c>
      <c r="BZ8165" s="273" t="s">
        <v>151</v>
      </c>
      <c r="CA8165" s="273" t="s">
        <v>152</v>
      </c>
      <c r="CB8165" s="273" t="s">
        <v>153</v>
      </c>
      <c r="CC8165" s="273" t="s">
        <v>154</v>
      </c>
      <c r="CD8165" s="282">
        <v>10</v>
      </c>
      <c r="CE8165" s="274">
        <v>45078</v>
      </c>
      <c r="CF8165" s="273">
        <v>0</v>
      </c>
      <c r="CG8165" s="273" t="s">
        <v>90</v>
      </c>
      <c r="CH8165" s="273">
        <v>0</v>
      </c>
      <c r="CI8165" s="273" t="s">
        <v>80</v>
      </c>
      <c r="CM8165" s="273" t="s">
        <v>73</v>
      </c>
      <c r="CN8165" s="273">
        <v>3</v>
      </c>
    </row>
    <row r="8166" spans="74:92">
      <c r="BV8166" s="273" t="s">
        <v>64</v>
      </c>
      <c r="BW8166" s="273" t="s">
        <v>75</v>
      </c>
      <c r="BX8166" s="273" t="s">
        <v>391</v>
      </c>
      <c r="BY8166" s="273" t="s">
        <v>477</v>
      </c>
      <c r="BZ8166" s="273" t="s">
        <v>126</v>
      </c>
      <c r="CA8166" s="273" t="s">
        <v>127</v>
      </c>
      <c r="CB8166" s="273" t="s">
        <v>133</v>
      </c>
      <c r="CC8166" s="273" t="s">
        <v>134</v>
      </c>
      <c r="CD8166" s="282">
        <v>7</v>
      </c>
      <c r="CE8166" s="274">
        <v>45078</v>
      </c>
      <c r="CI8166" s="273" t="s">
        <v>104</v>
      </c>
      <c r="CM8166" s="273" t="s">
        <v>73</v>
      </c>
      <c r="CN8166" s="273">
        <v>3</v>
      </c>
    </row>
    <row r="8167" spans="74:92">
      <c r="BV8167" s="273" t="s">
        <v>64</v>
      </c>
      <c r="BW8167" s="273" t="s">
        <v>75</v>
      </c>
      <c r="BX8167" s="273" t="s">
        <v>391</v>
      </c>
      <c r="BY8167" s="273" t="s">
        <v>477</v>
      </c>
      <c r="BZ8167" s="273" t="s">
        <v>126</v>
      </c>
      <c r="CA8167" s="273" t="s">
        <v>127</v>
      </c>
      <c r="CB8167" s="273" t="s">
        <v>128</v>
      </c>
      <c r="CC8167" s="273" t="s">
        <v>129</v>
      </c>
      <c r="CD8167" s="282">
        <v>6</v>
      </c>
      <c r="CE8167" s="274">
        <v>45078</v>
      </c>
      <c r="CI8167" s="273" t="s">
        <v>80</v>
      </c>
      <c r="CM8167" s="273" t="s">
        <v>73</v>
      </c>
      <c r="CN8167" s="273">
        <v>3</v>
      </c>
    </row>
    <row r="8168" spans="74:92">
      <c r="BV8168" s="273" t="s">
        <v>64</v>
      </c>
      <c r="BW8168" s="273" t="s">
        <v>75</v>
      </c>
      <c r="BX8168" s="273" t="s">
        <v>391</v>
      </c>
      <c r="BY8168" s="273" t="s">
        <v>477</v>
      </c>
      <c r="BZ8168" s="273" t="s">
        <v>110</v>
      </c>
      <c r="CA8168" s="273" t="s">
        <v>111</v>
      </c>
      <c r="CB8168" s="273" t="s">
        <v>112</v>
      </c>
      <c r="CC8168" s="273" t="s">
        <v>113</v>
      </c>
      <c r="CD8168" s="282">
        <v>4</v>
      </c>
      <c r="CE8168" s="274">
        <v>45078</v>
      </c>
      <c r="CI8168" s="273" t="s">
        <v>80</v>
      </c>
      <c r="CM8168" s="273" t="s">
        <v>73</v>
      </c>
      <c r="CN8168" s="273">
        <v>3</v>
      </c>
    </row>
    <row r="8169" spans="74:92">
      <c r="BV8169" s="273" t="s">
        <v>64</v>
      </c>
      <c r="BW8169" s="273" t="s">
        <v>75</v>
      </c>
      <c r="BX8169" s="273" t="s">
        <v>391</v>
      </c>
      <c r="BY8169" s="273" t="s">
        <v>477</v>
      </c>
      <c r="BZ8169" s="273" t="s">
        <v>110</v>
      </c>
      <c r="CA8169" s="273" t="s">
        <v>111</v>
      </c>
      <c r="CB8169" s="273" t="s">
        <v>117</v>
      </c>
      <c r="CC8169" s="273" t="s">
        <v>118</v>
      </c>
      <c r="CD8169" s="282">
        <v>5</v>
      </c>
      <c r="CE8169" s="274">
        <v>45078</v>
      </c>
      <c r="CI8169" s="273" t="s">
        <v>104</v>
      </c>
      <c r="CM8169" s="273" t="s">
        <v>73</v>
      </c>
      <c r="CN8169" s="273">
        <v>3</v>
      </c>
    </row>
    <row r="8170" spans="74:92">
      <c r="BV8170" s="273" t="s">
        <v>64</v>
      </c>
      <c r="BW8170" s="273" t="s">
        <v>75</v>
      </c>
      <c r="BX8170" s="273" t="s">
        <v>391</v>
      </c>
      <c r="BY8170" s="273" t="s">
        <v>477</v>
      </c>
      <c r="BZ8170" s="273" t="s">
        <v>86</v>
      </c>
      <c r="CA8170" s="273" t="s">
        <v>87</v>
      </c>
      <c r="CB8170" s="273" t="s">
        <v>101</v>
      </c>
      <c r="CC8170" s="273" t="s">
        <v>102</v>
      </c>
      <c r="CD8170" s="282">
        <v>4</v>
      </c>
      <c r="CE8170" s="274">
        <v>45078</v>
      </c>
      <c r="CF8170" s="273">
        <v>0</v>
      </c>
      <c r="CG8170" s="273" t="s">
        <v>1495</v>
      </c>
      <c r="CH8170" s="273">
        <v>0</v>
      </c>
      <c r="CI8170" s="273" t="s">
        <v>104</v>
      </c>
      <c r="CM8170" s="273" t="s">
        <v>73</v>
      </c>
      <c r="CN8170" s="273">
        <v>3</v>
      </c>
    </row>
    <row r="8171" spans="74:92">
      <c r="BV8171" s="273" t="s">
        <v>64</v>
      </c>
      <c r="BW8171" s="273" t="s">
        <v>75</v>
      </c>
      <c r="BX8171" s="273" t="s">
        <v>391</v>
      </c>
      <c r="BY8171" s="273" t="s">
        <v>477</v>
      </c>
      <c r="BZ8171" s="273" t="s">
        <v>86</v>
      </c>
      <c r="CA8171" s="273" t="s">
        <v>87</v>
      </c>
      <c r="CB8171" s="273" t="s">
        <v>88</v>
      </c>
      <c r="CC8171" s="273" t="s">
        <v>89</v>
      </c>
      <c r="CD8171" s="282">
        <v>3</v>
      </c>
      <c r="CE8171" s="274">
        <v>45078</v>
      </c>
      <c r="CF8171" s="273">
        <v>0</v>
      </c>
      <c r="CG8171" s="273" t="s">
        <v>90</v>
      </c>
      <c r="CH8171" s="273">
        <v>0</v>
      </c>
      <c r="CI8171" s="273" t="s">
        <v>80</v>
      </c>
      <c r="CM8171" s="273" t="s">
        <v>73</v>
      </c>
      <c r="CN8171" s="273">
        <v>3</v>
      </c>
    </row>
    <row r="8172" spans="74:92">
      <c r="BV8172" s="273" t="s">
        <v>64</v>
      </c>
      <c r="BW8172" s="273" t="s">
        <v>75</v>
      </c>
      <c r="BX8172" s="273" t="s">
        <v>391</v>
      </c>
      <c r="BY8172" s="273" t="s">
        <v>477</v>
      </c>
      <c r="BZ8172" s="273" t="s">
        <v>86</v>
      </c>
      <c r="CA8172" s="273" t="s">
        <v>87</v>
      </c>
      <c r="CB8172" s="273" t="s">
        <v>88</v>
      </c>
      <c r="CC8172" s="273" t="s">
        <v>89</v>
      </c>
      <c r="CD8172" s="282">
        <v>3</v>
      </c>
      <c r="CE8172" s="274">
        <v>45108</v>
      </c>
      <c r="CF8172" s="273">
        <v>0</v>
      </c>
      <c r="CG8172" s="273" t="s">
        <v>90</v>
      </c>
      <c r="CH8172" s="273">
        <v>0</v>
      </c>
      <c r="CI8172" s="273" t="s">
        <v>80</v>
      </c>
      <c r="CM8172" s="273" t="s">
        <v>73</v>
      </c>
      <c r="CN8172" s="273">
        <v>3</v>
      </c>
    </row>
    <row r="8173" spans="74:92">
      <c r="BV8173" s="273" t="s">
        <v>64</v>
      </c>
      <c r="BW8173" s="273" t="s">
        <v>75</v>
      </c>
      <c r="BX8173" s="273" t="s">
        <v>391</v>
      </c>
      <c r="BY8173" s="273" t="s">
        <v>477</v>
      </c>
      <c r="BZ8173" s="273" t="s">
        <v>86</v>
      </c>
      <c r="CA8173" s="273" t="s">
        <v>87</v>
      </c>
      <c r="CB8173" s="273" t="s">
        <v>101</v>
      </c>
      <c r="CC8173" s="273" t="s">
        <v>102</v>
      </c>
      <c r="CD8173" s="282">
        <v>4</v>
      </c>
      <c r="CE8173" s="274">
        <v>45108</v>
      </c>
      <c r="CF8173" s="273">
        <v>0</v>
      </c>
      <c r="CG8173" s="273" t="s">
        <v>1495</v>
      </c>
      <c r="CH8173" s="273">
        <v>0</v>
      </c>
      <c r="CI8173" s="273" t="s">
        <v>104</v>
      </c>
      <c r="CM8173" s="273" t="s">
        <v>73</v>
      </c>
      <c r="CN8173" s="273">
        <v>3</v>
      </c>
    </row>
    <row r="8174" spans="74:92">
      <c r="BV8174" s="273" t="s">
        <v>64</v>
      </c>
      <c r="BW8174" s="273" t="s">
        <v>75</v>
      </c>
      <c r="BX8174" s="273" t="s">
        <v>391</v>
      </c>
      <c r="BY8174" s="273" t="s">
        <v>477</v>
      </c>
      <c r="BZ8174" s="273" t="s">
        <v>110</v>
      </c>
      <c r="CA8174" s="273" t="s">
        <v>111</v>
      </c>
      <c r="CB8174" s="273" t="s">
        <v>117</v>
      </c>
      <c r="CC8174" s="273" t="s">
        <v>118</v>
      </c>
      <c r="CD8174" s="282">
        <v>5</v>
      </c>
      <c r="CE8174" s="274">
        <v>45108</v>
      </c>
      <c r="CI8174" s="273" t="s">
        <v>104</v>
      </c>
      <c r="CM8174" s="273" t="s">
        <v>73</v>
      </c>
      <c r="CN8174" s="273">
        <v>3</v>
      </c>
    </row>
    <row r="8175" spans="74:92">
      <c r="BV8175" s="273" t="s">
        <v>64</v>
      </c>
      <c r="BW8175" s="273" t="s">
        <v>75</v>
      </c>
      <c r="BX8175" s="273" t="s">
        <v>391</v>
      </c>
      <c r="BY8175" s="273" t="s">
        <v>477</v>
      </c>
      <c r="BZ8175" s="273" t="s">
        <v>110</v>
      </c>
      <c r="CA8175" s="273" t="s">
        <v>111</v>
      </c>
      <c r="CB8175" s="273" t="s">
        <v>112</v>
      </c>
      <c r="CC8175" s="273" t="s">
        <v>113</v>
      </c>
      <c r="CD8175" s="282">
        <v>4</v>
      </c>
      <c r="CE8175" s="274">
        <v>45108</v>
      </c>
      <c r="CI8175" s="273" t="s">
        <v>80</v>
      </c>
      <c r="CM8175" s="273" t="s">
        <v>73</v>
      </c>
      <c r="CN8175" s="273">
        <v>3</v>
      </c>
    </row>
    <row r="8176" spans="74:92">
      <c r="BV8176" s="273" t="s">
        <v>64</v>
      </c>
      <c r="BW8176" s="273" t="s">
        <v>75</v>
      </c>
      <c r="BX8176" s="273" t="s">
        <v>391</v>
      </c>
      <c r="BY8176" s="273" t="s">
        <v>477</v>
      </c>
      <c r="BZ8176" s="273" t="s">
        <v>126</v>
      </c>
      <c r="CA8176" s="273" t="s">
        <v>127</v>
      </c>
      <c r="CB8176" s="273" t="s">
        <v>128</v>
      </c>
      <c r="CC8176" s="273" t="s">
        <v>129</v>
      </c>
      <c r="CD8176" s="282">
        <v>6</v>
      </c>
      <c r="CE8176" s="274">
        <v>45108</v>
      </c>
      <c r="CI8176" s="273" t="s">
        <v>80</v>
      </c>
      <c r="CM8176" s="273" t="s">
        <v>73</v>
      </c>
      <c r="CN8176" s="273">
        <v>3</v>
      </c>
    </row>
    <row r="8177" spans="74:92">
      <c r="BV8177" s="273" t="s">
        <v>64</v>
      </c>
      <c r="BW8177" s="273" t="s">
        <v>75</v>
      </c>
      <c r="BX8177" s="273" t="s">
        <v>391</v>
      </c>
      <c r="BY8177" s="273" t="s">
        <v>477</v>
      </c>
      <c r="BZ8177" s="273" t="s">
        <v>126</v>
      </c>
      <c r="CA8177" s="273" t="s">
        <v>127</v>
      </c>
      <c r="CB8177" s="273" t="s">
        <v>133</v>
      </c>
      <c r="CC8177" s="273" t="s">
        <v>134</v>
      </c>
      <c r="CD8177" s="282">
        <v>7</v>
      </c>
      <c r="CE8177" s="274">
        <v>45108</v>
      </c>
      <c r="CI8177" s="273" t="s">
        <v>104</v>
      </c>
      <c r="CM8177" s="273" t="s">
        <v>73</v>
      </c>
      <c r="CN8177" s="273">
        <v>3</v>
      </c>
    </row>
    <row r="8178" spans="74:92">
      <c r="BV8178" s="273" t="s">
        <v>64</v>
      </c>
      <c r="BW8178" s="273" t="s">
        <v>75</v>
      </c>
      <c r="BX8178" s="273" t="s">
        <v>391</v>
      </c>
      <c r="BY8178" s="273" t="s">
        <v>477</v>
      </c>
      <c r="BZ8178" s="273" t="s">
        <v>151</v>
      </c>
      <c r="CA8178" s="273" t="s">
        <v>152</v>
      </c>
      <c r="CB8178" s="273" t="s">
        <v>153</v>
      </c>
      <c r="CC8178" s="273" t="s">
        <v>154</v>
      </c>
      <c r="CD8178" s="282">
        <v>10</v>
      </c>
      <c r="CE8178" s="274">
        <v>45108</v>
      </c>
      <c r="CF8178" s="273">
        <v>0</v>
      </c>
      <c r="CG8178" s="273" t="s">
        <v>90</v>
      </c>
      <c r="CH8178" s="273">
        <v>0</v>
      </c>
      <c r="CI8178" s="273" t="s">
        <v>80</v>
      </c>
      <c r="CM8178" s="273" t="s">
        <v>73</v>
      </c>
      <c r="CN8178" s="273">
        <v>3</v>
      </c>
    </row>
    <row r="8179" spans="74:92">
      <c r="BV8179" s="273" t="s">
        <v>64</v>
      </c>
      <c r="BW8179" s="273" t="s">
        <v>75</v>
      </c>
      <c r="BX8179" s="273" t="s">
        <v>391</v>
      </c>
      <c r="BY8179" s="273" t="s">
        <v>477</v>
      </c>
      <c r="BZ8179" s="273" t="s">
        <v>138</v>
      </c>
      <c r="CA8179" s="273" t="s">
        <v>139</v>
      </c>
      <c r="CB8179" s="273" t="s">
        <v>140</v>
      </c>
      <c r="CC8179" s="273" t="s">
        <v>141</v>
      </c>
      <c r="CD8179" s="282">
        <v>9</v>
      </c>
      <c r="CE8179" s="274">
        <v>45108</v>
      </c>
      <c r="CF8179" s="273">
        <v>0</v>
      </c>
      <c r="CG8179" s="273" t="s">
        <v>90</v>
      </c>
      <c r="CH8179" s="273">
        <v>0</v>
      </c>
      <c r="CI8179" s="273" t="s">
        <v>80</v>
      </c>
      <c r="CM8179" s="273" t="s">
        <v>73</v>
      </c>
      <c r="CN8179" s="273">
        <v>3</v>
      </c>
    </row>
    <row r="8180" spans="74:92">
      <c r="BV8180" s="273" t="s">
        <v>64</v>
      </c>
      <c r="BW8180" s="273" t="s">
        <v>75</v>
      </c>
      <c r="BX8180" s="273" t="s">
        <v>391</v>
      </c>
      <c r="BY8180" s="273" t="s">
        <v>477</v>
      </c>
      <c r="BZ8180" s="273" t="s">
        <v>167</v>
      </c>
      <c r="CA8180" s="273" t="s">
        <v>168</v>
      </c>
      <c r="CB8180" s="273" t="s">
        <v>169</v>
      </c>
      <c r="CC8180" s="273" t="s">
        <v>170</v>
      </c>
      <c r="CD8180" s="282">
        <v>12</v>
      </c>
      <c r="CE8180" s="274">
        <v>45108</v>
      </c>
      <c r="CF8180" s="273">
        <v>0</v>
      </c>
      <c r="CG8180" s="273" t="s">
        <v>90</v>
      </c>
      <c r="CH8180" s="273">
        <v>0</v>
      </c>
      <c r="CI8180" s="273" t="s">
        <v>80</v>
      </c>
      <c r="CM8180" s="273" t="s">
        <v>73</v>
      </c>
      <c r="CN8180" s="273">
        <v>3</v>
      </c>
    </row>
    <row r="8181" spans="74:92">
      <c r="BV8181" s="273" t="s">
        <v>64</v>
      </c>
      <c r="BW8181" s="273" t="s">
        <v>75</v>
      </c>
      <c r="BX8181" s="273" t="s">
        <v>391</v>
      </c>
      <c r="BY8181" s="273" t="s">
        <v>477</v>
      </c>
      <c r="BZ8181" s="273" t="s">
        <v>151</v>
      </c>
      <c r="CA8181" s="273" t="s">
        <v>152</v>
      </c>
      <c r="CB8181" s="273" t="s">
        <v>161</v>
      </c>
      <c r="CC8181" s="273" t="s">
        <v>162</v>
      </c>
      <c r="CD8181" s="282">
        <v>11</v>
      </c>
      <c r="CE8181" s="274">
        <v>45108</v>
      </c>
      <c r="CF8181" s="273">
        <v>0</v>
      </c>
      <c r="CG8181" s="273" t="s">
        <v>90</v>
      </c>
      <c r="CH8181" s="273">
        <v>0</v>
      </c>
      <c r="CI8181" s="273" t="s">
        <v>80</v>
      </c>
      <c r="CM8181" s="273" t="s">
        <v>73</v>
      </c>
      <c r="CN8181" s="273">
        <v>3</v>
      </c>
    </row>
    <row r="8182" spans="74:92">
      <c r="BV8182" s="273" t="s">
        <v>64</v>
      </c>
      <c r="BW8182" s="273" t="s">
        <v>75</v>
      </c>
      <c r="BX8182" s="273" t="s">
        <v>391</v>
      </c>
      <c r="BY8182" s="273" t="s">
        <v>477</v>
      </c>
      <c r="BZ8182" s="273" t="s">
        <v>167</v>
      </c>
      <c r="CA8182" s="273" t="s">
        <v>168</v>
      </c>
      <c r="CB8182" s="273" t="s">
        <v>353</v>
      </c>
      <c r="CC8182" s="273" t="s">
        <v>354</v>
      </c>
      <c r="CD8182" s="282">
        <v>13</v>
      </c>
      <c r="CE8182" s="274">
        <v>45108</v>
      </c>
      <c r="CF8182" s="273">
        <v>0</v>
      </c>
      <c r="CG8182" s="273" t="s">
        <v>90</v>
      </c>
      <c r="CH8182" s="273">
        <v>0</v>
      </c>
      <c r="CI8182" s="273" t="s">
        <v>80</v>
      </c>
      <c r="CM8182" s="273" t="s">
        <v>73</v>
      </c>
      <c r="CN8182" s="273">
        <v>3</v>
      </c>
    </row>
    <row r="8183" spans="74:92">
      <c r="BV8183" s="273" t="s">
        <v>64</v>
      </c>
      <c r="BW8183" s="273" t="s">
        <v>75</v>
      </c>
      <c r="BX8183" s="273" t="s">
        <v>391</v>
      </c>
      <c r="BY8183" s="273" t="s">
        <v>477</v>
      </c>
      <c r="BZ8183" s="273" t="s">
        <v>167</v>
      </c>
      <c r="CA8183" s="273" t="s">
        <v>168</v>
      </c>
      <c r="CB8183" s="273" t="s">
        <v>313</v>
      </c>
      <c r="CC8183" s="273" t="s">
        <v>314</v>
      </c>
      <c r="CD8183" s="282">
        <v>14</v>
      </c>
      <c r="CE8183" s="274">
        <v>45108</v>
      </c>
      <c r="CF8183" s="273">
        <v>0</v>
      </c>
      <c r="CG8183" s="273" t="s">
        <v>90</v>
      </c>
      <c r="CH8183" s="273">
        <v>0</v>
      </c>
      <c r="CI8183" s="273" t="s">
        <v>80</v>
      </c>
      <c r="CM8183" s="273" t="s">
        <v>73</v>
      </c>
      <c r="CN8183" s="273">
        <v>3</v>
      </c>
    </row>
    <row r="8184" spans="74:92">
      <c r="BV8184" s="273" t="s">
        <v>64</v>
      </c>
      <c r="BW8184" s="273" t="s">
        <v>75</v>
      </c>
      <c r="BX8184" s="273" t="s">
        <v>391</v>
      </c>
      <c r="BY8184" s="273" t="s">
        <v>477</v>
      </c>
      <c r="BZ8184" s="273" t="s">
        <v>204</v>
      </c>
      <c r="CA8184" s="273" t="s">
        <v>205</v>
      </c>
      <c r="CB8184" s="273" t="s">
        <v>206</v>
      </c>
      <c r="CC8184" s="273" t="s">
        <v>207</v>
      </c>
      <c r="CD8184" s="282">
        <v>0</v>
      </c>
      <c r="CE8184" s="274">
        <v>45108</v>
      </c>
      <c r="CG8184" s="273" t="s">
        <v>181</v>
      </c>
      <c r="CI8184" s="273" t="s">
        <v>208</v>
      </c>
      <c r="CJ8184" s="273" t="s">
        <v>209</v>
      </c>
      <c r="CM8184" s="273" t="s">
        <v>73</v>
      </c>
      <c r="CN8184" s="273">
        <v>3</v>
      </c>
    </row>
    <row r="8185" spans="74:92">
      <c r="BV8185" s="273" t="s">
        <v>64</v>
      </c>
      <c r="BW8185" s="273" t="s">
        <v>75</v>
      </c>
      <c r="BX8185" s="273" t="s">
        <v>391</v>
      </c>
      <c r="BY8185" s="273" t="s">
        <v>477</v>
      </c>
      <c r="BZ8185" s="273" t="s">
        <v>86</v>
      </c>
      <c r="CA8185" s="273" t="s">
        <v>87</v>
      </c>
      <c r="CB8185" s="273" t="s">
        <v>179</v>
      </c>
      <c r="CC8185" s="273" t="s">
        <v>180</v>
      </c>
      <c r="CD8185" s="282">
        <v>1</v>
      </c>
      <c r="CE8185" s="274">
        <v>45108</v>
      </c>
      <c r="CG8185" s="273" t="s">
        <v>181</v>
      </c>
      <c r="CI8185" s="273" t="s">
        <v>181</v>
      </c>
      <c r="CJ8185" s="273" t="s">
        <v>1581</v>
      </c>
      <c r="CM8185" s="273" t="s">
        <v>73</v>
      </c>
      <c r="CN8185" s="273">
        <v>3</v>
      </c>
    </row>
    <row r="8186" spans="74:92">
      <c r="BV8186" s="273" t="s">
        <v>64</v>
      </c>
      <c r="BW8186" s="273" t="s">
        <v>75</v>
      </c>
      <c r="BX8186" s="273" t="s">
        <v>391</v>
      </c>
      <c r="BY8186" s="273" t="s">
        <v>477</v>
      </c>
      <c r="BZ8186" s="273" t="s">
        <v>167</v>
      </c>
      <c r="CA8186" s="273" t="s">
        <v>168</v>
      </c>
      <c r="CB8186" s="273" t="s">
        <v>319</v>
      </c>
      <c r="CC8186" s="273" t="s">
        <v>320</v>
      </c>
      <c r="CD8186" s="282">
        <v>15</v>
      </c>
      <c r="CE8186" s="274">
        <v>45108</v>
      </c>
      <c r="CF8186" s="273">
        <v>0</v>
      </c>
      <c r="CG8186" s="273" t="s">
        <v>90</v>
      </c>
      <c r="CH8186" s="273">
        <v>0</v>
      </c>
      <c r="CI8186" s="273" t="s">
        <v>80</v>
      </c>
      <c r="CM8186" s="273" t="s">
        <v>73</v>
      </c>
      <c r="CN8186" s="273">
        <v>3</v>
      </c>
    </row>
    <row r="8187" spans="74:92">
      <c r="BV8187" s="273" t="s">
        <v>64</v>
      </c>
      <c r="BW8187" s="273" t="s">
        <v>75</v>
      </c>
      <c r="BX8187" s="273" t="s">
        <v>391</v>
      </c>
      <c r="BY8187" s="273" t="s">
        <v>477</v>
      </c>
      <c r="BZ8187" s="273" t="s">
        <v>138</v>
      </c>
      <c r="CA8187" s="273" t="s">
        <v>139</v>
      </c>
      <c r="CB8187" s="273" t="s">
        <v>190</v>
      </c>
      <c r="CC8187" s="273" t="s">
        <v>191</v>
      </c>
      <c r="CD8187" s="282">
        <v>8</v>
      </c>
      <c r="CE8187" s="274">
        <v>45108</v>
      </c>
      <c r="CF8187" s="273">
        <v>0</v>
      </c>
      <c r="CG8187" s="273" t="s">
        <v>90</v>
      </c>
      <c r="CH8187" s="273">
        <v>0</v>
      </c>
      <c r="CI8187" s="273" t="s">
        <v>80</v>
      </c>
      <c r="CM8187" s="273" t="s">
        <v>73</v>
      </c>
      <c r="CN8187" s="273">
        <v>3</v>
      </c>
    </row>
    <row r="8188" spans="74:92">
      <c r="BV8188" s="273" t="s">
        <v>64</v>
      </c>
      <c r="BW8188" s="273" t="s">
        <v>75</v>
      </c>
      <c r="BX8188" s="273" t="s">
        <v>391</v>
      </c>
      <c r="BY8188" s="273" t="s">
        <v>477</v>
      </c>
      <c r="BZ8188" s="273" t="s">
        <v>86</v>
      </c>
      <c r="CA8188" s="273" t="s">
        <v>87</v>
      </c>
      <c r="CB8188" s="273" t="s">
        <v>233</v>
      </c>
      <c r="CC8188" s="273" t="s">
        <v>234</v>
      </c>
      <c r="CD8188" s="282">
        <v>1</v>
      </c>
      <c r="CE8188" s="274">
        <v>45108</v>
      </c>
      <c r="CG8188" s="273" t="s">
        <v>181</v>
      </c>
      <c r="CI8188" s="273" t="s">
        <v>181</v>
      </c>
      <c r="CJ8188" s="273" t="s">
        <v>1914</v>
      </c>
      <c r="CM8188" s="273" t="s">
        <v>73</v>
      </c>
      <c r="CN8188" s="273">
        <v>3</v>
      </c>
    </row>
    <row r="8189" spans="74:92">
      <c r="BV8189" s="273" t="s">
        <v>64</v>
      </c>
      <c r="BW8189" s="273" t="s">
        <v>75</v>
      </c>
      <c r="BX8189" s="273" t="s">
        <v>391</v>
      </c>
      <c r="BY8189" s="273" t="s">
        <v>477</v>
      </c>
      <c r="BZ8189" s="273" t="s">
        <v>86</v>
      </c>
      <c r="CA8189" s="273" t="s">
        <v>87</v>
      </c>
      <c r="CB8189" s="273" t="s">
        <v>217</v>
      </c>
      <c r="CC8189" s="273" t="s">
        <v>218</v>
      </c>
      <c r="CD8189" s="282">
        <v>2</v>
      </c>
      <c r="CE8189" s="274">
        <v>45108</v>
      </c>
      <c r="CG8189" s="273" t="s">
        <v>181</v>
      </c>
      <c r="CI8189" s="273" t="s">
        <v>181</v>
      </c>
      <c r="CJ8189" s="273" t="s">
        <v>1268</v>
      </c>
      <c r="CM8189" s="273" t="s">
        <v>73</v>
      </c>
      <c r="CN8189" s="273">
        <v>3</v>
      </c>
    </row>
    <row r="8190" spans="74:92">
      <c r="BV8190" s="273" t="s">
        <v>64</v>
      </c>
      <c r="BW8190" s="273" t="s">
        <v>75</v>
      </c>
      <c r="BX8190" s="273" t="s">
        <v>391</v>
      </c>
      <c r="BY8190" s="273" t="s">
        <v>477</v>
      </c>
      <c r="BZ8190" s="273" t="s">
        <v>86</v>
      </c>
      <c r="CA8190" s="273" t="s">
        <v>87</v>
      </c>
      <c r="CB8190" s="273" t="s">
        <v>225</v>
      </c>
      <c r="CC8190" s="273" t="s">
        <v>226</v>
      </c>
      <c r="CD8190" s="282">
        <v>5</v>
      </c>
      <c r="CE8190" s="274">
        <v>45108</v>
      </c>
      <c r="CF8190" s="273">
        <v>0</v>
      </c>
      <c r="CG8190" s="273" t="s">
        <v>90</v>
      </c>
      <c r="CH8190" s="273">
        <v>0</v>
      </c>
      <c r="CI8190" s="273" t="s">
        <v>80</v>
      </c>
      <c r="CM8190" s="273" t="s">
        <v>73</v>
      </c>
      <c r="CN8190" s="273">
        <v>3</v>
      </c>
    </row>
    <row r="8191" spans="74:92">
      <c r="BV8191" s="273" t="s">
        <v>64</v>
      </c>
      <c r="BW8191" s="273" t="s">
        <v>75</v>
      </c>
      <c r="BX8191" s="273" t="s">
        <v>391</v>
      </c>
      <c r="BY8191" s="273" t="s">
        <v>477</v>
      </c>
      <c r="BZ8191" s="273" t="s">
        <v>86</v>
      </c>
      <c r="CA8191" s="273" t="s">
        <v>87</v>
      </c>
      <c r="CB8191" s="273" t="s">
        <v>225</v>
      </c>
      <c r="CC8191" s="273" t="s">
        <v>226</v>
      </c>
      <c r="CD8191" s="282">
        <v>5</v>
      </c>
      <c r="CE8191" s="274">
        <v>45139</v>
      </c>
      <c r="CF8191" s="273">
        <v>0</v>
      </c>
      <c r="CG8191" s="273" t="s">
        <v>90</v>
      </c>
      <c r="CH8191" s="273">
        <v>0</v>
      </c>
      <c r="CI8191" s="273" t="s">
        <v>80</v>
      </c>
      <c r="CM8191" s="273" t="s">
        <v>73</v>
      </c>
      <c r="CN8191" s="273">
        <v>3</v>
      </c>
    </row>
    <row r="8192" spans="74:92">
      <c r="BV8192" s="273" t="s">
        <v>64</v>
      </c>
      <c r="BW8192" s="273" t="s">
        <v>75</v>
      </c>
      <c r="BX8192" s="273" t="s">
        <v>391</v>
      </c>
      <c r="BY8192" s="273" t="s">
        <v>477</v>
      </c>
      <c r="BZ8192" s="273" t="s">
        <v>86</v>
      </c>
      <c r="CA8192" s="273" t="s">
        <v>87</v>
      </c>
      <c r="CB8192" s="273" t="s">
        <v>217</v>
      </c>
      <c r="CC8192" s="273" t="s">
        <v>218</v>
      </c>
      <c r="CD8192" s="282">
        <v>2</v>
      </c>
      <c r="CE8192" s="274">
        <v>45139</v>
      </c>
      <c r="CG8192" s="273" t="s">
        <v>181</v>
      </c>
      <c r="CI8192" s="273" t="s">
        <v>181</v>
      </c>
      <c r="CJ8192" s="273" t="s">
        <v>1268</v>
      </c>
      <c r="CM8192" s="273" t="s">
        <v>73</v>
      </c>
      <c r="CN8192" s="273">
        <v>3</v>
      </c>
    </row>
    <row r="8193" spans="74:92">
      <c r="BV8193" s="273" t="s">
        <v>64</v>
      </c>
      <c r="BW8193" s="273" t="s">
        <v>75</v>
      </c>
      <c r="BX8193" s="273" t="s">
        <v>391</v>
      </c>
      <c r="BY8193" s="273" t="s">
        <v>477</v>
      </c>
      <c r="BZ8193" s="273" t="s">
        <v>86</v>
      </c>
      <c r="CA8193" s="273" t="s">
        <v>87</v>
      </c>
      <c r="CB8193" s="273" t="s">
        <v>233</v>
      </c>
      <c r="CC8193" s="273" t="s">
        <v>234</v>
      </c>
      <c r="CD8193" s="282">
        <v>1</v>
      </c>
      <c r="CE8193" s="274">
        <v>45139</v>
      </c>
      <c r="CG8193" s="273" t="s">
        <v>181</v>
      </c>
      <c r="CI8193" s="273" t="s">
        <v>181</v>
      </c>
      <c r="CJ8193" s="273" t="s">
        <v>1585</v>
      </c>
      <c r="CM8193" s="273" t="s">
        <v>73</v>
      </c>
      <c r="CN8193" s="273">
        <v>3</v>
      </c>
    </row>
    <row r="8194" spans="74:92">
      <c r="BV8194" s="273" t="s">
        <v>64</v>
      </c>
      <c r="BW8194" s="273" t="s">
        <v>75</v>
      </c>
      <c r="BX8194" s="273" t="s">
        <v>391</v>
      </c>
      <c r="BY8194" s="273" t="s">
        <v>477</v>
      </c>
      <c r="BZ8194" s="273" t="s">
        <v>138</v>
      </c>
      <c r="CA8194" s="273" t="s">
        <v>139</v>
      </c>
      <c r="CB8194" s="273" t="s">
        <v>190</v>
      </c>
      <c r="CC8194" s="273" t="s">
        <v>191</v>
      </c>
      <c r="CD8194" s="282">
        <v>8</v>
      </c>
      <c r="CE8194" s="274">
        <v>45139</v>
      </c>
      <c r="CF8194" s="273">
        <v>0</v>
      </c>
      <c r="CG8194" s="273" t="s">
        <v>90</v>
      </c>
      <c r="CH8194" s="273">
        <v>0</v>
      </c>
      <c r="CI8194" s="273" t="s">
        <v>80</v>
      </c>
      <c r="CM8194" s="273" t="s">
        <v>73</v>
      </c>
      <c r="CN8194" s="273">
        <v>3</v>
      </c>
    </row>
    <row r="8195" spans="74:92">
      <c r="BV8195" s="273" t="s">
        <v>64</v>
      </c>
      <c r="BW8195" s="273" t="s">
        <v>75</v>
      </c>
      <c r="BX8195" s="273" t="s">
        <v>391</v>
      </c>
      <c r="BY8195" s="273" t="s">
        <v>477</v>
      </c>
      <c r="BZ8195" s="273" t="s">
        <v>167</v>
      </c>
      <c r="CA8195" s="273" t="s">
        <v>168</v>
      </c>
      <c r="CB8195" s="273" t="s">
        <v>319</v>
      </c>
      <c r="CC8195" s="273" t="s">
        <v>320</v>
      </c>
      <c r="CD8195" s="282">
        <v>15</v>
      </c>
      <c r="CE8195" s="274">
        <v>45139</v>
      </c>
      <c r="CF8195" s="273">
        <v>0</v>
      </c>
      <c r="CG8195" s="273" t="s">
        <v>90</v>
      </c>
      <c r="CH8195" s="273">
        <v>0</v>
      </c>
      <c r="CI8195" s="273" t="s">
        <v>80</v>
      </c>
      <c r="CM8195" s="273" t="s">
        <v>73</v>
      </c>
      <c r="CN8195" s="273">
        <v>3</v>
      </c>
    </row>
    <row r="8196" spans="74:92">
      <c r="BV8196" s="273" t="s">
        <v>64</v>
      </c>
      <c r="BW8196" s="273" t="s">
        <v>75</v>
      </c>
      <c r="BX8196" s="273" t="s">
        <v>391</v>
      </c>
      <c r="BY8196" s="273" t="s">
        <v>477</v>
      </c>
      <c r="BZ8196" s="273" t="s">
        <v>86</v>
      </c>
      <c r="CA8196" s="273" t="s">
        <v>87</v>
      </c>
      <c r="CB8196" s="273" t="s">
        <v>179</v>
      </c>
      <c r="CC8196" s="273" t="s">
        <v>180</v>
      </c>
      <c r="CD8196" s="282">
        <v>1</v>
      </c>
      <c r="CE8196" s="274">
        <v>45139</v>
      </c>
      <c r="CG8196" s="273" t="s">
        <v>181</v>
      </c>
      <c r="CI8196" s="273" t="s">
        <v>181</v>
      </c>
      <c r="CJ8196" s="273" t="s">
        <v>1702</v>
      </c>
      <c r="CM8196" s="273" t="s">
        <v>73</v>
      </c>
      <c r="CN8196" s="273">
        <v>3</v>
      </c>
    </row>
    <row r="8197" spans="74:92">
      <c r="BV8197" s="273" t="s">
        <v>64</v>
      </c>
      <c r="BW8197" s="273" t="s">
        <v>75</v>
      </c>
      <c r="BX8197" s="273" t="s">
        <v>391</v>
      </c>
      <c r="BY8197" s="273" t="s">
        <v>477</v>
      </c>
      <c r="BZ8197" s="273" t="s">
        <v>204</v>
      </c>
      <c r="CA8197" s="273" t="s">
        <v>205</v>
      </c>
      <c r="CB8197" s="273" t="s">
        <v>206</v>
      </c>
      <c r="CC8197" s="273" t="s">
        <v>207</v>
      </c>
      <c r="CD8197" s="282">
        <v>0</v>
      </c>
      <c r="CE8197" s="274">
        <v>45139</v>
      </c>
      <c r="CG8197" s="273" t="s">
        <v>181</v>
      </c>
      <c r="CI8197" s="273" t="s">
        <v>208</v>
      </c>
      <c r="CJ8197" s="273" t="s">
        <v>209</v>
      </c>
      <c r="CM8197" s="273" t="s">
        <v>73</v>
      </c>
      <c r="CN8197" s="273">
        <v>3</v>
      </c>
    </row>
    <row r="8198" spans="74:92">
      <c r="BV8198" s="273" t="s">
        <v>64</v>
      </c>
      <c r="BW8198" s="273" t="s">
        <v>75</v>
      </c>
      <c r="BX8198" s="273" t="s">
        <v>391</v>
      </c>
      <c r="BY8198" s="273" t="s">
        <v>477</v>
      </c>
      <c r="BZ8198" s="273" t="s">
        <v>167</v>
      </c>
      <c r="CA8198" s="273" t="s">
        <v>168</v>
      </c>
      <c r="CB8198" s="273" t="s">
        <v>313</v>
      </c>
      <c r="CC8198" s="273" t="s">
        <v>314</v>
      </c>
      <c r="CD8198" s="282">
        <v>14</v>
      </c>
      <c r="CE8198" s="274">
        <v>45139</v>
      </c>
      <c r="CF8198" s="273">
        <v>0</v>
      </c>
      <c r="CG8198" s="273" t="s">
        <v>90</v>
      </c>
      <c r="CH8198" s="273">
        <v>0</v>
      </c>
      <c r="CI8198" s="273" t="s">
        <v>80</v>
      </c>
      <c r="CM8198" s="273" t="s">
        <v>73</v>
      </c>
      <c r="CN8198" s="273">
        <v>3</v>
      </c>
    </row>
    <row r="8199" spans="74:92">
      <c r="BV8199" s="273" t="s">
        <v>64</v>
      </c>
      <c r="BW8199" s="273" t="s">
        <v>75</v>
      </c>
      <c r="BX8199" s="273" t="s">
        <v>391</v>
      </c>
      <c r="BY8199" s="273" t="s">
        <v>477</v>
      </c>
      <c r="BZ8199" s="273" t="s">
        <v>167</v>
      </c>
      <c r="CA8199" s="273" t="s">
        <v>168</v>
      </c>
      <c r="CB8199" s="273" t="s">
        <v>353</v>
      </c>
      <c r="CC8199" s="273" t="s">
        <v>354</v>
      </c>
      <c r="CD8199" s="282">
        <v>13</v>
      </c>
      <c r="CE8199" s="274">
        <v>45139</v>
      </c>
      <c r="CF8199" s="273">
        <v>0</v>
      </c>
      <c r="CG8199" s="273" t="s">
        <v>90</v>
      </c>
      <c r="CH8199" s="273">
        <v>0</v>
      </c>
      <c r="CI8199" s="273" t="s">
        <v>80</v>
      </c>
      <c r="CM8199" s="273" t="s">
        <v>73</v>
      </c>
      <c r="CN8199" s="273">
        <v>3</v>
      </c>
    </row>
    <row r="8200" spans="74:92">
      <c r="BV8200" s="273" t="s">
        <v>64</v>
      </c>
      <c r="BW8200" s="273" t="s">
        <v>75</v>
      </c>
      <c r="BX8200" s="273" t="s">
        <v>391</v>
      </c>
      <c r="BY8200" s="273" t="s">
        <v>477</v>
      </c>
      <c r="BZ8200" s="273" t="s">
        <v>151</v>
      </c>
      <c r="CA8200" s="273" t="s">
        <v>152</v>
      </c>
      <c r="CB8200" s="273" t="s">
        <v>161</v>
      </c>
      <c r="CC8200" s="273" t="s">
        <v>162</v>
      </c>
      <c r="CD8200" s="282">
        <v>11</v>
      </c>
      <c r="CE8200" s="274">
        <v>45139</v>
      </c>
      <c r="CF8200" s="273">
        <v>0</v>
      </c>
      <c r="CG8200" s="273" t="s">
        <v>90</v>
      </c>
      <c r="CH8200" s="273">
        <v>0</v>
      </c>
      <c r="CI8200" s="273" t="s">
        <v>80</v>
      </c>
      <c r="CM8200" s="273" t="s">
        <v>73</v>
      </c>
      <c r="CN8200" s="273">
        <v>3</v>
      </c>
    </row>
    <row r="8201" spans="74:92">
      <c r="BV8201" s="273" t="s">
        <v>64</v>
      </c>
      <c r="BW8201" s="273" t="s">
        <v>75</v>
      </c>
      <c r="BX8201" s="273" t="s">
        <v>391</v>
      </c>
      <c r="BY8201" s="273" t="s">
        <v>477</v>
      </c>
      <c r="BZ8201" s="273" t="s">
        <v>167</v>
      </c>
      <c r="CA8201" s="273" t="s">
        <v>168</v>
      </c>
      <c r="CB8201" s="273" t="s">
        <v>169</v>
      </c>
      <c r="CC8201" s="273" t="s">
        <v>170</v>
      </c>
      <c r="CD8201" s="282">
        <v>12</v>
      </c>
      <c r="CE8201" s="274">
        <v>45139</v>
      </c>
      <c r="CF8201" s="273">
        <v>0</v>
      </c>
      <c r="CG8201" s="273" t="s">
        <v>90</v>
      </c>
      <c r="CH8201" s="273">
        <v>0</v>
      </c>
      <c r="CI8201" s="273" t="s">
        <v>80</v>
      </c>
      <c r="CM8201" s="273" t="s">
        <v>73</v>
      </c>
      <c r="CN8201" s="273">
        <v>3</v>
      </c>
    </row>
    <row r="8202" spans="74:92">
      <c r="BV8202" s="273" t="s">
        <v>64</v>
      </c>
      <c r="BW8202" s="273" t="s">
        <v>75</v>
      </c>
      <c r="BX8202" s="273" t="s">
        <v>391</v>
      </c>
      <c r="BY8202" s="273" t="s">
        <v>477</v>
      </c>
      <c r="BZ8202" s="273" t="s">
        <v>138</v>
      </c>
      <c r="CA8202" s="273" t="s">
        <v>139</v>
      </c>
      <c r="CB8202" s="273" t="s">
        <v>140</v>
      </c>
      <c r="CC8202" s="273" t="s">
        <v>141</v>
      </c>
      <c r="CD8202" s="282">
        <v>9</v>
      </c>
      <c r="CE8202" s="274">
        <v>45139</v>
      </c>
      <c r="CF8202" s="273">
        <v>0</v>
      </c>
      <c r="CG8202" s="273" t="s">
        <v>90</v>
      </c>
      <c r="CH8202" s="273">
        <v>0</v>
      </c>
      <c r="CI8202" s="273" t="s">
        <v>80</v>
      </c>
      <c r="CM8202" s="273" t="s">
        <v>73</v>
      </c>
      <c r="CN8202" s="273">
        <v>3</v>
      </c>
    </row>
    <row r="8203" spans="74:92">
      <c r="BV8203" s="273" t="s">
        <v>64</v>
      </c>
      <c r="BW8203" s="273" t="s">
        <v>75</v>
      </c>
      <c r="BX8203" s="273" t="s">
        <v>391</v>
      </c>
      <c r="BY8203" s="273" t="s">
        <v>477</v>
      </c>
      <c r="BZ8203" s="273" t="s">
        <v>151</v>
      </c>
      <c r="CA8203" s="273" t="s">
        <v>152</v>
      </c>
      <c r="CB8203" s="273" t="s">
        <v>153</v>
      </c>
      <c r="CC8203" s="273" t="s">
        <v>154</v>
      </c>
      <c r="CD8203" s="282">
        <v>10</v>
      </c>
      <c r="CE8203" s="274">
        <v>45139</v>
      </c>
      <c r="CF8203" s="273">
        <v>0</v>
      </c>
      <c r="CG8203" s="273" t="s">
        <v>90</v>
      </c>
      <c r="CH8203" s="273">
        <v>0</v>
      </c>
      <c r="CI8203" s="273" t="s">
        <v>80</v>
      </c>
      <c r="CM8203" s="273" t="s">
        <v>73</v>
      </c>
      <c r="CN8203" s="273">
        <v>3</v>
      </c>
    </row>
    <row r="8204" spans="74:92">
      <c r="BV8204" s="273" t="s">
        <v>64</v>
      </c>
      <c r="BW8204" s="273" t="s">
        <v>75</v>
      </c>
      <c r="BX8204" s="273" t="s">
        <v>391</v>
      </c>
      <c r="BY8204" s="273" t="s">
        <v>477</v>
      </c>
      <c r="BZ8204" s="273" t="s">
        <v>126</v>
      </c>
      <c r="CA8204" s="273" t="s">
        <v>127</v>
      </c>
      <c r="CB8204" s="273" t="s">
        <v>133</v>
      </c>
      <c r="CC8204" s="273" t="s">
        <v>134</v>
      </c>
      <c r="CD8204" s="282">
        <v>7</v>
      </c>
      <c r="CE8204" s="274">
        <v>45139</v>
      </c>
      <c r="CI8204" s="273" t="s">
        <v>104</v>
      </c>
      <c r="CM8204" s="273" t="s">
        <v>73</v>
      </c>
      <c r="CN8204" s="273">
        <v>3</v>
      </c>
    </row>
    <row r="8205" spans="74:92">
      <c r="BV8205" s="273" t="s">
        <v>64</v>
      </c>
      <c r="BW8205" s="273" t="s">
        <v>75</v>
      </c>
      <c r="BX8205" s="273" t="s">
        <v>391</v>
      </c>
      <c r="BY8205" s="273" t="s">
        <v>477</v>
      </c>
      <c r="BZ8205" s="273" t="s">
        <v>126</v>
      </c>
      <c r="CA8205" s="273" t="s">
        <v>127</v>
      </c>
      <c r="CB8205" s="273" t="s">
        <v>128</v>
      </c>
      <c r="CC8205" s="273" t="s">
        <v>129</v>
      </c>
      <c r="CD8205" s="282">
        <v>6</v>
      </c>
      <c r="CE8205" s="274">
        <v>45139</v>
      </c>
      <c r="CI8205" s="273" t="s">
        <v>80</v>
      </c>
      <c r="CM8205" s="273" t="s">
        <v>73</v>
      </c>
      <c r="CN8205" s="273">
        <v>3</v>
      </c>
    </row>
    <row r="8206" spans="74:92">
      <c r="BV8206" s="273" t="s">
        <v>64</v>
      </c>
      <c r="BW8206" s="273" t="s">
        <v>75</v>
      </c>
      <c r="BX8206" s="273" t="s">
        <v>391</v>
      </c>
      <c r="BY8206" s="273" t="s">
        <v>477</v>
      </c>
      <c r="BZ8206" s="273" t="s">
        <v>110</v>
      </c>
      <c r="CA8206" s="273" t="s">
        <v>111</v>
      </c>
      <c r="CB8206" s="273" t="s">
        <v>112</v>
      </c>
      <c r="CC8206" s="273" t="s">
        <v>113</v>
      </c>
      <c r="CD8206" s="282">
        <v>4</v>
      </c>
      <c r="CE8206" s="274">
        <v>45139</v>
      </c>
      <c r="CI8206" s="273" t="s">
        <v>80</v>
      </c>
      <c r="CM8206" s="273" t="s">
        <v>73</v>
      </c>
      <c r="CN8206" s="273">
        <v>3</v>
      </c>
    </row>
    <row r="8207" spans="74:92">
      <c r="BV8207" s="273" t="s">
        <v>64</v>
      </c>
      <c r="BW8207" s="273" t="s">
        <v>75</v>
      </c>
      <c r="BX8207" s="273" t="s">
        <v>391</v>
      </c>
      <c r="BY8207" s="273" t="s">
        <v>477</v>
      </c>
      <c r="BZ8207" s="273" t="s">
        <v>110</v>
      </c>
      <c r="CA8207" s="273" t="s">
        <v>111</v>
      </c>
      <c r="CB8207" s="273" t="s">
        <v>117</v>
      </c>
      <c r="CC8207" s="273" t="s">
        <v>118</v>
      </c>
      <c r="CD8207" s="282">
        <v>5</v>
      </c>
      <c r="CE8207" s="274">
        <v>45139</v>
      </c>
      <c r="CI8207" s="273" t="s">
        <v>104</v>
      </c>
      <c r="CM8207" s="273" t="s">
        <v>73</v>
      </c>
      <c r="CN8207" s="273">
        <v>3</v>
      </c>
    </row>
    <row r="8208" spans="74:92">
      <c r="BV8208" s="273" t="s">
        <v>64</v>
      </c>
      <c r="BW8208" s="273" t="s">
        <v>75</v>
      </c>
      <c r="BX8208" s="273" t="s">
        <v>391</v>
      </c>
      <c r="BY8208" s="273" t="s">
        <v>477</v>
      </c>
      <c r="BZ8208" s="273" t="s">
        <v>86</v>
      </c>
      <c r="CA8208" s="273" t="s">
        <v>87</v>
      </c>
      <c r="CB8208" s="273" t="s">
        <v>101</v>
      </c>
      <c r="CC8208" s="273" t="s">
        <v>102</v>
      </c>
      <c r="CD8208" s="282">
        <v>4</v>
      </c>
      <c r="CE8208" s="274">
        <v>45139</v>
      </c>
      <c r="CF8208" s="273">
        <v>0</v>
      </c>
      <c r="CG8208" s="273" t="s">
        <v>1495</v>
      </c>
      <c r="CH8208" s="273">
        <v>0</v>
      </c>
      <c r="CI8208" s="273" t="s">
        <v>104</v>
      </c>
      <c r="CM8208" s="273" t="s">
        <v>73</v>
      </c>
      <c r="CN8208" s="273">
        <v>3</v>
      </c>
    </row>
    <row r="8209" spans="74:92">
      <c r="BV8209" s="273" t="s">
        <v>64</v>
      </c>
      <c r="BW8209" s="273" t="s">
        <v>75</v>
      </c>
      <c r="BX8209" s="273" t="s">
        <v>391</v>
      </c>
      <c r="BY8209" s="273" t="s">
        <v>477</v>
      </c>
      <c r="BZ8209" s="273" t="s">
        <v>86</v>
      </c>
      <c r="CA8209" s="273" t="s">
        <v>87</v>
      </c>
      <c r="CB8209" s="273" t="s">
        <v>88</v>
      </c>
      <c r="CC8209" s="273" t="s">
        <v>89</v>
      </c>
      <c r="CD8209" s="282">
        <v>3</v>
      </c>
      <c r="CE8209" s="274">
        <v>45139</v>
      </c>
      <c r="CF8209" s="273">
        <v>0</v>
      </c>
      <c r="CG8209" s="273" t="s">
        <v>90</v>
      </c>
      <c r="CH8209" s="273">
        <v>0</v>
      </c>
      <c r="CI8209" s="273" t="s">
        <v>80</v>
      </c>
      <c r="CM8209" s="273" t="s">
        <v>73</v>
      </c>
      <c r="CN8209" s="273">
        <v>3</v>
      </c>
    </row>
    <row r="8210" spans="74:92">
      <c r="BV8210" s="273" t="s">
        <v>64</v>
      </c>
      <c r="BW8210" s="273" t="s">
        <v>75</v>
      </c>
      <c r="BX8210" s="273" t="s">
        <v>391</v>
      </c>
      <c r="BY8210" s="273" t="s">
        <v>477</v>
      </c>
      <c r="BZ8210" s="273" t="s">
        <v>86</v>
      </c>
      <c r="CA8210" s="273" t="s">
        <v>87</v>
      </c>
      <c r="CB8210" s="273" t="s">
        <v>88</v>
      </c>
      <c r="CC8210" s="273" t="s">
        <v>89</v>
      </c>
      <c r="CD8210" s="282">
        <v>3</v>
      </c>
      <c r="CE8210" s="274">
        <v>45170</v>
      </c>
      <c r="CF8210" s="273">
        <v>0</v>
      </c>
      <c r="CG8210" s="273" t="s">
        <v>90</v>
      </c>
      <c r="CH8210" s="273">
        <v>0</v>
      </c>
      <c r="CI8210" s="273" t="s">
        <v>80</v>
      </c>
      <c r="CM8210" s="273" t="s">
        <v>73</v>
      </c>
      <c r="CN8210" s="273">
        <v>3</v>
      </c>
    </row>
    <row r="8211" spans="74:92">
      <c r="BV8211" s="273" t="s">
        <v>64</v>
      </c>
      <c r="BW8211" s="273" t="s">
        <v>75</v>
      </c>
      <c r="BX8211" s="273" t="s">
        <v>391</v>
      </c>
      <c r="BY8211" s="273" t="s">
        <v>477</v>
      </c>
      <c r="BZ8211" s="273" t="s">
        <v>86</v>
      </c>
      <c r="CA8211" s="273" t="s">
        <v>87</v>
      </c>
      <c r="CB8211" s="273" t="s">
        <v>101</v>
      </c>
      <c r="CC8211" s="273" t="s">
        <v>102</v>
      </c>
      <c r="CD8211" s="282">
        <v>4</v>
      </c>
      <c r="CE8211" s="274">
        <v>45170</v>
      </c>
      <c r="CF8211" s="273">
        <v>0</v>
      </c>
      <c r="CG8211" s="273" t="s">
        <v>1495</v>
      </c>
      <c r="CH8211" s="273">
        <v>0</v>
      </c>
      <c r="CI8211" s="273" t="s">
        <v>104</v>
      </c>
      <c r="CM8211" s="273" t="s">
        <v>73</v>
      </c>
      <c r="CN8211" s="273">
        <v>3</v>
      </c>
    </row>
    <row r="8212" spans="74:92">
      <c r="BV8212" s="273" t="s">
        <v>64</v>
      </c>
      <c r="BW8212" s="273" t="s">
        <v>75</v>
      </c>
      <c r="BX8212" s="273" t="s">
        <v>391</v>
      </c>
      <c r="BY8212" s="273" t="s">
        <v>477</v>
      </c>
      <c r="BZ8212" s="273" t="s">
        <v>110</v>
      </c>
      <c r="CA8212" s="273" t="s">
        <v>111</v>
      </c>
      <c r="CB8212" s="273" t="s">
        <v>117</v>
      </c>
      <c r="CC8212" s="273" t="s">
        <v>118</v>
      </c>
      <c r="CD8212" s="282">
        <v>5</v>
      </c>
      <c r="CE8212" s="274">
        <v>45170</v>
      </c>
      <c r="CI8212" s="273" t="s">
        <v>104</v>
      </c>
      <c r="CM8212" s="273" t="s">
        <v>73</v>
      </c>
      <c r="CN8212" s="273">
        <v>3</v>
      </c>
    </row>
    <row r="8213" spans="74:92">
      <c r="BV8213" s="273" t="s">
        <v>64</v>
      </c>
      <c r="BW8213" s="273" t="s">
        <v>75</v>
      </c>
      <c r="BX8213" s="273" t="s">
        <v>391</v>
      </c>
      <c r="BY8213" s="273" t="s">
        <v>477</v>
      </c>
      <c r="BZ8213" s="273" t="s">
        <v>110</v>
      </c>
      <c r="CA8213" s="273" t="s">
        <v>111</v>
      </c>
      <c r="CB8213" s="273" t="s">
        <v>112</v>
      </c>
      <c r="CC8213" s="273" t="s">
        <v>113</v>
      </c>
      <c r="CD8213" s="282">
        <v>4</v>
      </c>
      <c r="CE8213" s="274">
        <v>45170</v>
      </c>
      <c r="CI8213" s="273" t="s">
        <v>80</v>
      </c>
      <c r="CM8213" s="273" t="s">
        <v>73</v>
      </c>
      <c r="CN8213" s="273">
        <v>3</v>
      </c>
    </row>
    <row r="8214" spans="74:92">
      <c r="BV8214" s="273" t="s">
        <v>64</v>
      </c>
      <c r="BW8214" s="273" t="s">
        <v>75</v>
      </c>
      <c r="BX8214" s="273" t="s">
        <v>391</v>
      </c>
      <c r="BY8214" s="273" t="s">
        <v>477</v>
      </c>
      <c r="BZ8214" s="273" t="s">
        <v>126</v>
      </c>
      <c r="CA8214" s="273" t="s">
        <v>127</v>
      </c>
      <c r="CB8214" s="273" t="s">
        <v>128</v>
      </c>
      <c r="CC8214" s="273" t="s">
        <v>129</v>
      </c>
      <c r="CD8214" s="282">
        <v>6</v>
      </c>
      <c r="CE8214" s="274">
        <v>45170</v>
      </c>
      <c r="CI8214" s="273" t="s">
        <v>80</v>
      </c>
      <c r="CM8214" s="273" t="s">
        <v>73</v>
      </c>
      <c r="CN8214" s="273">
        <v>3</v>
      </c>
    </row>
    <row r="8215" spans="74:92">
      <c r="BV8215" s="273" t="s">
        <v>64</v>
      </c>
      <c r="BW8215" s="273" t="s">
        <v>75</v>
      </c>
      <c r="BX8215" s="273" t="s">
        <v>391</v>
      </c>
      <c r="BY8215" s="273" t="s">
        <v>477</v>
      </c>
      <c r="BZ8215" s="273" t="s">
        <v>126</v>
      </c>
      <c r="CA8215" s="273" t="s">
        <v>127</v>
      </c>
      <c r="CB8215" s="273" t="s">
        <v>133</v>
      </c>
      <c r="CC8215" s="273" t="s">
        <v>134</v>
      </c>
      <c r="CD8215" s="282">
        <v>7</v>
      </c>
      <c r="CE8215" s="274">
        <v>45170</v>
      </c>
      <c r="CI8215" s="273" t="s">
        <v>104</v>
      </c>
      <c r="CM8215" s="273" t="s">
        <v>73</v>
      </c>
      <c r="CN8215" s="273">
        <v>3</v>
      </c>
    </row>
    <row r="8216" spans="74:92">
      <c r="BV8216" s="273" t="s">
        <v>64</v>
      </c>
      <c r="BW8216" s="273" t="s">
        <v>75</v>
      </c>
      <c r="BX8216" s="273" t="s">
        <v>391</v>
      </c>
      <c r="BY8216" s="273" t="s">
        <v>477</v>
      </c>
      <c r="BZ8216" s="273" t="s">
        <v>151</v>
      </c>
      <c r="CA8216" s="273" t="s">
        <v>152</v>
      </c>
      <c r="CB8216" s="273" t="s">
        <v>153</v>
      </c>
      <c r="CC8216" s="273" t="s">
        <v>154</v>
      </c>
      <c r="CD8216" s="282">
        <v>10</v>
      </c>
      <c r="CE8216" s="274">
        <v>45170</v>
      </c>
      <c r="CF8216" s="273">
        <v>0</v>
      </c>
      <c r="CG8216" s="273" t="s">
        <v>90</v>
      </c>
      <c r="CH8216" s="273">
        <v>0</v>
      </c>
      <c r="CI8216" s="273" t="s">
        <v>80</v>
      </c>
      <c r="CM8216" s="273" t="s">
        <v>73</v>
      </c>
      <c r="CN8216" s="273">
        <v>3</v>
      </c>
    </row>
    <row r="8217" spans="74:92">
      <c r="BV8217" s="273" t="s">
        <v>64</v>
      </c>
      <c r="BW8217" s="273" t="s">
        <v>75</v>
      </c>
      <c r="BX8217" s="273" t="s">
        <v>391</v>
      </c>
      <c r="BY8217" s="273" t="s">
        <v>477</v>
      </c>
      <c r="BZ8217" s="273" t="s">
        <v>138</v>
      </c>
      <c r="CA8217" s="273" t="s">
        <v>139</v>
      </c>
      <c r="CB8217" s="273" t="s">
        <v>140</v>
      </c>
      <c r="CC8217" s="273" t="s">
        <v>141</v>
      </c>
      <c r="CD8217" s="282">
        <v>9</v>
      </c>
      <c r="CE8217" s="274">
        <v>45170</v>
      </c>
      <c r="CF8217" s="273">
        <v>0</v>
      </c>
      <c r="CG8217" s="273" t="s">
        <v>90</v>
      </c>
      <c r="CH8217" s="273">
        <v>0</v>
      </c>
      <c r="CI8217" s="273" t="s">
        <v>80</v>
      </c>
      <c r="CM8217" s="273" t="s">
        <v>73</v>
      </c>
      <c r="CN8217" s="273">
        <v>3</v>
      </c>
    </row>
    <row r="8218" spans="74:92">
      <c r="BV8218" s="273" t="s">
        <v>64</v>
      </c>
      <c r="BW8218" s="273" t="s">
        <v>75</v>
      </c>
      <c r="BX8218" s="273" t="s">
        <v>391</v>
      </c>
      <c r="BY8218" s="273" t="s">
        <v>477</v>
      </c>
      <c r="BZ8218" s="273" t="s">
        <v>167</v>
      </c>
      <c r="CA8218" s="273" t="s">
        <v>168</v>
      </c>
      <c r="CB8218" s="273" t="s">
        <v>169</v>
      </c>
      <c r="CC8218" s="273" t="s">
        <v>170</v>
      </c>
      <c r="CD8218" s="282">
        <v>12</v>
      </c>
      <c r="CE8218" s="274">
        <v>45170</v>
      </c>
      <c r="CF8218" s="273">
        <v>0</v>
      </c>
      <c r="CG8218" s="273" t="s">
        <v>90</v>
      </c>
      <c r="CH8218" s="273">
        <v>0</v>
      </c>
      <c r="CI8218" s="273" t="s">
        <v>80</v>
      </c>
      <c r="CM8218" s="273" t="s">
        <v>73</v>
      </c>
      <c r="CN8218" s="273">
        <v>3</v>
      </c>
    </row>
    <row r="8219" spans="74:92">
      <c r="BV8219" s="273" t="s">
        <v>64</v>
      </c>
      <c r="BW8219" s="273" t="s">
        <v>75</v>
      </c>
      <c r="BX8219" s="273" t="s">
        <v>391</v>
      </c>
      <c r="BY8219" s="273" t="s">
        <v>477</v>
      </c>
      <c r="BZ8219" s="273" t="s">
        <v>151</v>
      </c>
      <c r="CA8219" s="273" t="s">
        <v>152</v>
      </c>
      <c r="CB8219" s="273" t="s">
        <v>161</v>
      </c>
      <c r="CC8219" s="273" t="s">
        <v>162</v>
      </c>
      <c r="CD8219" s="282">
        <v>11</v>
      </c>
      <c r="CE8219" s="274">
        <v>45170</v>
      </c>
      <c r="CF8219" s="273">
        <v>0</v>
      </c>
      <c r="CG8219" s="273" t="s">
        <v>90</v>
      </c>
      <c r="CH8219" s="273">
        <v>0</v>
      </c>
      <c r="CI8219" s="273" t="s">
        <v>80</v>
      </c>
      <c r="CM8219" s="273" t="s">
        <v>73</v>
      </c>
      <c r="CN8219" s="273">
        <v>3</v>
      </c>
    </row>
    <row r="8220" spans="74:92">
      <c r="BV8220" s="273" t="s">
        <v>64</v>
      </c>
      <c r="BW8220" s="273" t="s">
        <v>75</v>
      </c>
      <c r="BX8220" s="273" t="s">
        <v>391</v>
      </c>
      <c r="BY8220" s="273" t="s">
        <v>477</v>
      </c>
      <c r="BZ8220" s="273" t="s">
        <v>167</v>
      </c>
      <c r="CA8220" s="273" t="s">
        <v>168</v>
      </c>
      <c r="CB8220" s="273" t="s">
        <v>353</v>
      </c>
      <c r="CC8220" s="273" t="s">
        <v>354</v>
      </c>
      <c r="CD8220" s="282">
        <v>13</v>
      </c>
      <c r="CE8220" s="274">
        <v>45170</v>
      </c>
      <c r="CF8220" s="273">
        <v>0</v>
      </c>
      <c r="CG8220" s="273" t="s">
        <v>90</v>
      </c>
      <c r="CH8220" s="273">
        <v>0</v>
      </c>
      <c r="CI8220" s="273" t="s">
        <v>80</v>
      </c>
      <c r="CM8220" s="273" t="s">
        <v>73</v>
      </c>
      <c r="CN8220" s="273">
        <v>3</v>
      </c>
    </row>
    <row r="8221" spans="74:92">
      <c r="BV8221" s="273" t="s">
        <v>64</v>
      </c>
      <c r="BW8221" s="273" t="s">
        <v>75</v>
      </c>
      <c r="BX8221" s="273" t="s">
        <v>391</v>
      </c>
      <c r="BY8221" s="273" t="s">
        <v>477</v>
      </c>
      <c r="BZ8221" s="273" t="s">
        <v>167</v>
      </c>
      <c r="CA8221" s="273" t="s">
        <v>168</v>
      </c>
      <c r="CB8221" s="273" t="s">
        <v>313</v>
      </c>
      <c r="CC8221" s="273" t="s">
        <v>314</v>
      </c>
      <c r="CD8221" s="282">
        <v>14</v>
      </c>
      <c r="CE8221" s="274">
        <v>45170</v>
      </c>
      <c r="CF8221" s="273">
        <v>0</v>
      </c>
      <c r="CG8221" s="273" t="s">
        <v>90</v>
      </c>
      <c r="CH8221" s="273">
        <v>0</v>
      </c>
      <c r="CI8221" s="273" t="s">
        <v>80</v>
      </c>
      <c r="CM8221" s="273" t="s">
        <v>73</v>
      </c>
      <c r="CN8221" s="273">
        <v>3</v>
      </c>
    </row>
    <row r="8222" spans="74:92">
      <c r="BV8222" s="273" t="s">
        <v>64</v>
      </c>
      <c r="BW8222" s="273" t="s">
        <v>75</v>
      </c>
      <c r="BX8222" s="273" t="s">
        <v>391</v>
      </c>
      <c r="BY8222" s="273" t="s">
        <v>477</v>
      </c>
      <c r="BZ8222" s="273" t="s">
        <v>204</v>
      </c>
      <c r="CA8222" s="273" t="s">
        <v>205</v>
      </c>
      <c r="CB8222" s="273" t="s">
        <v>206</v>
      </c>
      <c r="CC8222" s="273" t="s">
        <v>207</v>
      </c>
      <c r="CD8222" s="282">
        <v>0</v>
      </c>
      <c r="CE8222" s="274">
        <v>45170</v>
      </c>
      <c r="CG8222" s="273" t="s">
        <v>181</v>
      </c>
      <c r="CI8222" s="273" t="s">
        <v>208</v>
      </c>
      <c r="CJ8222" s="273" t="s">
        <v>209</v>
      </c>
      <c r="CM8222" s="273" t="s">
        <v>73</v>
      </c>
      <c r="CN8222" s="273">
        <v>3</v>
      </c>
    </row>
    <row r="8223" spans="74:92">
      <c r="BV8223" s="273" t="s">
        <v>64</v>
      </c>
      <c r="BW8223" s="273" t="s">
        <v>75</v>
      </c>
      <c r="BX8223" s="273" t="s">
        <v>391</v>
      </c>
      <c r="BY8223" s="273" t="s">
        <v>477</v>
      </c>
      <c r="BZ8223" s="273" t="s">
        <v>86</v>
      </c>
      <c r="CA8223" s="273" t="s">
        <v>87</v>
      </c>
      <c r="CB8223" s="273" t="s">
        <v>179</v>
      </c>
      <c r="CC8223" s="273" t="s">
        <v>180</v>
      </c>
      <c r="CD8223" s="282">
        <v>1</v>
      </c>
      <c r="CE8223" s="274">
        <v>45170</v>
      </c>
      <c r="CG8223" s="273" t="s">
        <v>181</v>
      </c>
      <c r="CI8223" s="273" t="s">
        <v>181</v>
      </c>
      <c r="CJ8223" s="273" t="s">
        <v>1867</v>
      </c>
      <c r="CM8223" s="273" t="s">
        <v>73</v>
      </c>
      <c r="CN8223" s="273">
        <v>3</v>
      </c>
    </row>
    <row r="8224" spans="74:92">
      <c r="BV8224" s="273" t="s">
        <v>64</v>
      </c>
      <c r="BW8224" s="273" t="s">
        <v>75</v>
      </c>
      <c r="BX8224" s="273" t="s">
        <v>391</v>
      </c>
      <c r="BY8224" s="273" t="s">
        <v>477</v>
      </c>
      <c r="BZ8224" s="273" t="s">
        <v>167</v>
      </c>
      <c r="CA8224" s="273" t="s">
        <v>168</v>
      </c>
      <c r="CB8224" s="273" t="s">
        <v>319</v>
      </c>
      <c r="CC8224" s="273" t="s">
        <v>320</v>
      </c>
      <c r="CD8224" s="282">
        <v>15</v>
      </c>
      <c r="CE8224" s="274">
        <v>45170</v>
      </c>
      <c r="CF8224" s="273">
        <v>0</v>
      </c>
      <c r="CG8224" s="273" t="s">
        <v>90</v>
      </c>
      <c r="CH8224" s="273">
        <v>0</v>
      </c>
      <c r="CI8224" s="273" t="s">
        <v>80</v>
      </c>
      <c r="CM8224" s="273" t="s">
        <v>73</v>
      </c>
      <c r="CN8224" s="273">
        <v>3</v>
      </c>
    </row>
    <row r="8225" spans="74:92">
      <c r="BV8225" s="273" t="s">
        <v>64</v>
      </c>
      <c r="BW8225" s="273" t="s">
        <v>75</v>
      </c>
      <c r="BX8225" s="273" t="s">
        <v>391</v>
      </c>
      <c r="BY8225" s="273" t="s">
        <v>477</v>
      </c>
      <c r="BZ8225" s="273" t="s">
        <v>138</v>
      </c>
      <c r="CA8225" s="273" t="s">
        <v>139</v>
      </c>
      <c r="CB8225" s="273" t="s">
        <v>190</v>
      </c>
      <c r="CC8225" s="273" t="s">
        <v>191</v>
      </c>
      <c r="CD8225" s="282">
        <v>8</v>
      </c>
      <c r="CE8225" s="274">
        <v>45170</v>
      </c>
      <c r="CF8225" s="273">
        <v>0</v>
      </c>
      <c r="CG8225" s="273" t="s">
        <v>90</v>
      </c>
      <c r="CH8225" s="273">
        <v>0</v>
      </c>
      <c r="CI8225" s="273" t="s">
        <v>80</v>
      </c>
      <c r="CM8225" s="273" t="s">
        <v>73</v>
      </c>
      <c r="CN8225" s="273">
        <v>3</v>
      </c>
    </row>
    <row r="8226" spans="74:92">
      <c r="BV8226" s="273" t="s">
        <v>64</v>
      </c>
      <c r="BW8226" s="273" t="s">
        <v>75</v>
      </c>
      <c r="BX8226" s="273" t="s">
        <v>391</v>
      </c>
      <c r="BY8226" s="273" t="s">
        <v>477</v>
      </c>
      <c r="BZ8226" s="273" t="s">
        <v>86</v>
      </c>
      <c r="CA8226" s="273" t="s">
        <v>87</v>
      </c>
      <c r="CB8226" s="273" t="s">
        <v>233</v>
      </c>
      <c r="CC8226" s="273" t="s">
        <v>234</v>
      </c>
      <c r="CD8226" s="282">
        <v>1</v>
      </c>
      <c r="CE8226" s="274">
        <v>45170</v>
      </c>
      <c r="CG8226" s="273" t="s">
        <v>181</v>
      </c>
      <c r="CI8226" s="273" t="s">
        <v>181</v>
      </c>
      <c r="CJ8226" s="273" t="s">
        <v>1842</v>
      </c>
      <c r="CM8226" s="273" t="s">
        <v>73</v>
      </c>
      <c r="CN8226" s="273">
        <v>3</v>
      </c>
    </row>
    <row r="8227" spans="74:92">
      <c r="BV8227" s="273" t="s">
        <v>64</v>
      </c>
      <c r="BW8227" s="273" t="s">
        <v>75</v>
      </c>
      <c r="BX8227" s="273" t="s">
        <v>391</v>
      </c>
      <c r="BY8227" s="273" t="s">
        <v>477</v>
      </c>
      <c r="BZ8227" s="273" t="s">
        <v>86</v>
      </c>
      <c r="CA8227" s="273" t="s">
        <v>87</v>
      </c>
      <c r="CB8227" s="273" t="s">
        <v>217</v>
      </c>
      <c r="CC8227" s="273" t="s">
        <v>218</v>
      </c>
      <c r="CD8227" s="282">
        <v>2</v>
      </c>
      <c r="CE8227" s="274">
        <v>45170</v>
      </c>
      <c r="CG8227" s="273" t="s">
        <v>181</v>
      </c>
      <c r="CI8227" s="273" t="s">
        <v>181</v>
      </c>
      <c r="CJ8227" s="273" t="s">
        <v>1268</v>
      </c>
      <c r="CM8227" s="273" t="s">
        <v>73</v>
      </c>
      <c r="CN8227" s="273">
        <v>3</v>
      </c>
    </row>
    <row r="8228" spans="74:92">
      <c r="BV8228" s="273" t="s">
        <v>64</v>
      </c>
      <c r="BW8228" s="273" t="s">
        <v>75</v>
      </c>
      <c r="BX8228" s="273" t="s">
        <v>391</v>
      </c>
      <c r="BY8228" s="273" t="s">
        <v>477</v>
      </c>
      <c r="BZ8228" s="273" t="s">
        <v>86</v>
      </c>
      <c r="CA8228" s="273" t="s">
        <v>87</v>
      </c>
      <c r="CB8228" s="273" t="s">
        <v>225</v>
      </c>
      <c r="CC8228" s="273" t="s">
        <v>226</v>
      </c>
      <c r="CD8228" s="282">
        <v>5</v>
      </c>
      <c r="CE8228" s="274">
        <v>45170</v>
      </c>
      <c r="CF8228" s="273">
        <v>0</v>
      </c>
      <c r="CG8228" s="273" t="s">
        <v>90</v>
      </c>
      <c r="CH8228" s="273">
        <v>0</v>
      </c>
      <c r="CI8228" s="273" t="s">
        <v>80</v>
      </c>
      <c r="CM8228" s="273" t="s">
        <v>73</v>
      </c>
      <c r="CN8228" s="273">
        <v>3</v>
      </c>
    </row>
    <row r="8229" spans="74:92">
      <c r="BV8229" s="273" t="s">
        <v>64</v>
      </c>
      <c r="BW8229" s="273" t="s">
        <v>75</v>
      </c>
      <c r="BX8229" s="273" t="s">
        <v>391</v>
      </c>
      <c r="BY8229" s="273" t="s">
        <v>477</v>
      </c>
      <c r="BZ8229" s="273" t="s">
        <v>86</v>
      </c>
      <c r="CA8229" s="273" t="s">
        <v>87</v>
      </c>
      <c r="CB8229" s="273" t="s">
        <v>225</v>
      </c>
      <c r="CC8229" s="273" t="s">
        <v>226</v>
      </c>
      <c r="CD8229" s="282">
        <v>5</v>
      </c>
      <c r="CE8229" s="274">
        <v>45200</v>
      </c>
      <c r="CF8229" s="273">
        <v>0</v>
      </c>
      <c r="CG8229" s="273" t="s">
        <v>90</v>
      </c>
      <c r="CH8229" s="273">
        <v>0</v>
      </c>
      <c r="CI8229" s="273" t="s">
        <v>80</v>
      </c>
      <c r="CM8229" s="273" t="s">
        <v>73</v>
      </c>
      <c r="CN8229" s="273">
        <v>3</v>
      </c>
    </row>
    <row r="8230" spans="74:92">
      <c r="BV8230" s="273" t="s">
        <v>64</v>
      </c>
      <c r="BW8230" s="273" t="s">
        <v>75</v>
      </c>
      <c r="BX8230" s="273" t="s">
        <v>391</v>
      </c>
      <c r="BY8230" s="273" t="s">
        <v>477</v>
      </c>
      <c r="BZ8230" s="273" t="s">
        <v>86</v>
      </c>
      <c r="CA8230" s="273" t="s">
        <v>87</v>
      </c>
      <c r="CB8230" s="273" t="s">
        <v>217</v>
      </c>
      <c r="CC8230" s="273" t="s">
        <v>218</v>
      </c>
      <c r="CD8230" s="282">
        <v>2</v>
      </c>
      <c r="CE8230" s="274">
        <v>45200</v>
      </c>
      <c r="CG8230" s="273" t="s">
        <v>181</v>
      </c>
      <c r="CI8230" s="273" t="s">
        <v>181</v>
      </c>
      <c r="CJ8230" s="273" t="s">
        <v>1268</v>
      </c>
      <c r="CM8230" s="273" t="s">
        <v>73</v>
      </c>
      <c r="CN8230" s="273">
        <v>3</v>
      </c>
    </row>
    <row r="8231" spans="74:92">
      <c r="BV8231" s="273" t="s">
        <v>64</v>
      </c>
      <c r="BW8231" s="273" t="s">
        <v>75</v>
      </c>
      <c r="BX8231" s="273" t="s">
        <v>391</v>
      </c>
      <c r="BY8231" s="273" t="s">
        <v>477</v>
      </c>
      <c r="BZ8231" s="273" t="s">
        <v>86</v>
      </c>
      <c r="CA8231" s="273" t="s">
        <v>87</v>
      </c>
      <c r="CB8231" s="273" t="s">
        <v>233</v>
      </c>
      <c r="CC8231" s="273" t="s">
        <v>234</v>
      </c>
      <c r="CD8231" s="282">
        <v>1</v>
      </c>
      <c r="CE8231" s="274">
        <v>45200</v>
      </c>
      <c r="CG8231" s="273" t="s">
        <v>181</v>
      </c>
      <c r="CI8231" s="273" t="s">
        <v>181</v>
      </c>
      <c r="CJ8231" s="273" t="s">
        <v>1320</v>
      </c>
      <c r="CM8231" s="273" t="s">
        <v>73</v>
      </c>
      <c r="CN8231" s="273">
        <v>3</v>
      </c>
    </row>
    <row r="8232" spans="74:92">
      <c r="BV8232" s="273" t="s">
        <v>64</v>
      </c>
      <c r="BW8232" s="273" t="s">
        <v>75</v>
      </c>
      <c r="BX8232" s="273" t="s">
        <v>391</v>
      </c>
      <c r="BY8232" s="273" t="s">
        <v>477</v>
      </c>
      <c r="BZ8232" s="273" t="s">
        <v>138</v>
      </c>
      <c r="CA8232" s="273" t="s">
        <v>139</v>
      </c>
      <c r="CB8232" s="273" t="s">
        <v>190</v>
      </c>
      <c r="CC8232" s="273" t="s">
        <v>191</v>
      </c>
      <c r="CD8232" s="282">
        <v>8</v>
      </c>
      <c r="CE8232" s="274">
        <v>45200</v>
      </c>
      <c r="CF8232" s="273">
        <v>0</v>
      </c>
      <c r="CG8232" s="273" t="s">
        <v>90</v>
      </c>
      <c r="CH8232" s="273">
        <v>0</v>
      </c>
      <c r="CI8232" s="273" t="s">
        <v>80</v>
      </c>
      <c r="CM8232" s="273" t="s">
        <v>73</v>
      </c>
      <c r="CN8232" s="273">
        <v>3</v>
      </c>
    </row>
    <row r="8233" spans="74:92">
      <c r="BV8233" s="273" t="s">
        <v>64</v>
      </c>
      <c r="BW8233" s="273" t="s">
        <v>75</v>
      </c>
      <c r="BX8233" s="273" t="s">
        <v>391</v>
      </c>
      <c r="BY8233" s="273" t="s">
        <v>477</v>
      </c>
      <c r="BZ8233" s="273" t="s">
        <v>167</v>
      </c>
      <c r="CA8233" s="273" t="s">
        <v>168</v>
      </c>
      <c r="CB8233" s="273" t="s">
        <v>319</v>
      </c>
      <c r="CC8233" s="273" t="s">
        <v>320</v>
      </c>
      <c r="CD8233" s="282">
        <v>15</v>
      </c>
      <c r="CE8233" s="274">
        <v>45200</v>
      </c>
      <c r="CF8233" s="273">
        <v>0</v>
      </c>
      <c r="CG8233" s="273" t="s">
        <v>90</v>
      </c>
      <c r="CH8233" s="273">
        <v>0</v>
      </c>
      <c r="CI8233" s="273" t="s">
        <v>80</v>
      </c>
      <c r="CM8233" s="273" t="s">
        <v>73</v>
      </c>
      <c r="CN8233" s="273">
        <v>3</v>
      </c>
    </row>
    <row r="8234" spans="74:92">
      <c r="BV8234" s="273" t="s">
        <v>64</v>
      </c>
      <c r="BW8234" s="273" t="s">
        <v>75</v>
      </c>
      <c r="BX8234" s="273" t="s">
        <v>391</v>
      </c>
      <c r="BY8234" s="273" t="s">
        <v>477</v>
      </c>
      <c r="BZ8234" s="273" t="s">
        <v>86</v>
      </c>
      <c r="CA8234" s="273" t="s">
        <v>87</v>
      </c>
      <c r="CB8234" s="273" t="s">
        <v>179</v>
      </c>
      <c r="CC8234" s="273" t="s">
        <v>180</v>
      </c>
      <c r="CD8234" s="282">
        <v>1</v>
      </c>
      <c r="CE8234" s="274">
        <v>45200</v>
      </c>
      <c r="CG8234" s="273" t="s">
        <v>181</v>
      </c>
      <c r="CI8234" s="273" t="s">
        <v>181</v>
      </c>
      <c r="CJ8234" s="273" t="s">
        <v>306</v>
      </c>
      <c r="CM8234" s="273" t="s">
        <v>73</v>
      </c>
      <c r="CN8234" s="273">
        <v>3</v>
      </c>
    </row>
    <row r="8235" spans="74:92">
      <c r="BV8235" s="273" t="s">
        <v>64</v>
      </c>
      <c r="BW8235" s="273" t="s">
        <v>75</v>
      </c>
      <c r="BX8235" s="273" t="s">
        <v>391</v>
      </c>
      <c r="BY8235" s="273" t="s">
        <v>477</v>
      </c>
      <c r="BZ8235" s="273" t="s">
        <v>204</v>
      </c>
      <c r="CA8235" s="273" t="s">
        <v>205</v>
      </c>
      <c r="CB8235" s="273" t="s">
        <v>206</v>
      </c>
      <c r="CC8235" s="273" t="s">
        <v>207</v>
      </c>
      <c r="CD8235" s="282">
        <v>0</v>
      </c>
      <c r="CE8235" s="274">
        <v>45200</v>
      </c>
      <c r="CG8235" s="273" t="s">
        <v>181</v>
      </c>
      <c r="CI8235" s="273" t="s">
        <v>208</v>
      </c>
      <c r="CJ8235" s="273" t="s">
        <v>209</v>
      </c>
      <c r="CM8235" s="273" t="s">
        <v>73</v>
      </c>
      <c r="CN8235" s="273">
        <v>3</v>
      </c>
    </row>
    <row r="8236" spans="74:92">
      <c r="BV8236" s="273" t="s">
        <v>64</v>
      </c>
      <c r="BW8236" s="273" t="s">
        <v>75</v>
      </c>
      <c r="BX8236" s="273" t="s">
        <v>391</v>
      </c>
      <c r="BY8236" s="273" t="s">
        <v>477</v>
      </c>
      <c r="BZ8236" s="273" t="s">
        <v>167</v>
      </c>
      <c r="CA8236" s="273" t="s">
        <v>168</v>
      </c>
      <c r="CB8236" s="273" t="s">
        <v>313</v>
      </c>
      <c r="CC8236" s="273" t="s">
        <v>314</v>
      </c>
      <c r="CD8236" s="282">
        <v>14</v>
      </c>
      <c r="CE8236" s="274">
        <v>45200</v>
      </c>
      <c r="CF8236" s="273">
        <v>0</v>
      </c>
      <c r="CG8236" s="273" t="s">
        <v>90</v>
      </c>
      <c r="CH8236" s="273">
        <v>0</v>
      </c>
      <c r="CI8236" s="273" t="s">
        <v>80</v>
      </c>
      <c r="CM8236" s="273" t="s">
        <v>73</v>
      </c>
      <c r="CN8236" s="273">
        <v>3</v>
      </c>
    </row>
    <row r="8237" spans="74:92">
      <c r="BV8237" s="273" t="s">
        <v>64</v>
      </c>
      <c r="BW8237" s="273" t="s">
        <v>75</v>
      </c>
      <c r="BX8237" s="273" t="s">
        <v>391</v>
      </c>
      <c r="BY8237" s="273" t="s">
        <v>477</v>
      </c>
      <c r="BZ8237" s="273" t="s">
        <v>167</v>
      </c>
      <c r="CA8237" s="273" t="s">
        <v>168</v>
      </c>
      <c r="CB8237" s="273" t="s">
        <v>353</v>
      </c>
      <c r="CC8237" s="273" t="s">
        <v>354</v>
      </c>
      <c r="CD8237" s="282">
        <v>13</v>
      </c>
      <c r="CE8237" s="274">
        <v>45200</v>
      </c>
      <c r="CF8237" s="273">
        <v>0</v>
      </c>
      <c r="CG8237" s="273" t="s">
        <v>90</v>
      </c>
      <c r="CH8237" s="273">
        <v>0</v>
      </c>
      <c r="CI8237" s="273" t="s">
        <v>80</v>
      </c>
      <c r="CM8237" s="273" t="s">
        <v>73</v>
      </c>
      <c r="CN8237" s="273">
        <v>3</v>
      </c>
    </row>
    <row r="8238" spans="74:92">
      <c r="BV8238" s="273" t="s">
        <v>64</v>
      </c>
      <c r="BW8238" s="273" t="s">
        <v>75</v>
      </c>
      <c r="BX8238" s="273" t="s">
        <v>391</v>
      </c>
      <c r="BY8238" s="273" t="s">
        <v>477</v>
      </c>
      <c r="BZ8238" s="273" t="s">
        <v>151</v>
      </c>
      <c r="CA8238" s="273" t="s">
        <v>152</v>
      </c>
      <c r="CB8238" s="273" t="s">
        <v>161</v>
      </c>
      <c r="CC8238" s="273" t="s">
        <v>162</v>
      </c>
      <c r="CD8238" s="282">
        <v>11</v>
      </c>
      <c r="CE8238" s="274">
        <v>45200</v>
      </c>
      <c r="CF8238" s="273">
        <v>0</v>
      </c>
      <c r="CG8238" s="273" t="s">
        <v>90</v>
      </c>
      <c r="CH8238" s="273">
        <v>0</v>
      </c>
      <c r="CI8238" s="273" t="s">
        <v>80</v>
      </c>
      <c r="CM8238" s="273" t="s">
        <v>73</v>
      </c>
      <c r="CN8238" s="273">
        <v>3</v>
      </c>
    </row>
    <row r="8239" spans="74:92">
      <c r="BV8239" s="273" t="s">
        <v>64</v>
      </c>
      <c r="BW8239" s="273" t="s">
        <v>75</v>
      </c>
      <c r="BX8239" s="273" t="s">
        <v>391</v>
      </c>
      <c r="BY8239" s="273" t="s">
        <v>477</v>
      </c>
      <c r="BZ8239" s="273" t="s">
        <v>167</v>
      </c>
      <c r="CA8239" s="273" t="s">
        <v>168</v>
      </c>
      <c r="CB8239" s="273" t="s">
        <v>169</v>
      </c>
      <c r="CC8239" s="273" t="s">
        <v>170</v>
      </c>
      <c r="CD8239" s="282">
        <v>12</v>
      </c>
      <c r="CE8239" s="274">
        <v>45200</v>
      </c>
      <c r="CF8239" s="273">
        <v>0</v>
      </c>
      <c r="CG8239" s="273" t="s">
        <v>90</v>
      </c>
      <c r="CH8239" s="273">
        <v>0</v>
      </c>
      <c r="CI8239" s="273" t="s">
        <v>80</v>
      </c>
      <c r="CM8239" s="273" t="s">
        <v>73</v>
      </c>
      <c r="CN8239" s="273">
        <v>3</v>
      </c>
    </row>
    <row r="8240" spans="74:92">
      <c r="BV8240" s="273" t="s">
        <v>64</v>
      </c>
      <c r="BW8240" s="273" t="s">
        <v>75</v>
      </c>
      <c r="BX8240" s="273" t="s">
        <v>391</v>
      </c>
      <c r="BY8240" s="273" t="s">
        <v>477</v>
      </c>
      <c r="BZ8240" s="273" t="s">
        <v>138</v>
      </c>
      <c r="CA8240" s="273" t="s">
        <v>139</v>
      </c>
      <c r="CB8240" s="273" t="s">
        <v>140</v>
      </c>
      <c r="CC8240" s="273" t="s">
        <v>141</v>
      </c>
      <c r="CD8240" s="282">
        <v>9</v>
      </c>
      <c r="CE8240" s="274">
        <v>45200</v>
      </c>
      <c r="CF8240" s="273">
        <v>0</v>
      </c>
      <c r="CG8240" s="273" t="s">
        <v>90</v>
      </c>
      <c r="CH8240" s="273">
        <v>0</v>
      </c>
      <c r="CI8240" s="273" t="s">
        <v>80</v>
      </c>
      <c r="CM8240" s="273" t="s">
        <v>73</v>
      </c>
      <c r="CN8240" s="273">
        <v>3</v>
      </c>
    </row>
    <row r="8241" spans="74:92">
      <c r="BV8241" s="273" t="s">
        <v>64</v>
      </c>
      <c r="BW8241" s="273" t="s">
        <v>75</v>
      </c>
      <c r="BX8241" s="273" t="s">
        <v>391</v>
      </c>
      <c r="BY8241" s="273" t="s">
        <v>477</v>
      </c>
      <c r="BZ8241" s="273" t="s">
        <v>151</v>
      </c>
      <c r="CA8241" s="273" t="s">
        <v>152</v>
      </c>
      <c r="CB8241" s="273" t="s">
        <v>153</v>
      </c>
      <c r="CC8241" s="273" t="s">
        <v>154</v>
      </c>
      <c r="CD8241" s="282">
        <v>10</v>
      </c>
      <c r="CE8241" s="274">
        <v>45200</v>
      </c>
      <c r="CF8241" s="273">
        <v>0</v>
      </c>
      <c r="CG8241" s="273" t="s">
        <v>90</v>
      </c>
      <c r="CH8241" s="273">
        <v>0</v>
      </c>
      <c r="CI8241" s="273" t="s">
        <v>80</v>
      </c>
      <c r="CM8241" s="273" t="s">
        <v>73</v>
      </c>
      <c r="CN8241" s="273">
        <v>3</v>
      </c>
    </row>
    <row r="8242" spans="74:92">
      <c r="BV8242" s="273" t="s">
        <v>64</v>
      </c>
      <c r="BW8242" s="273" t="s">
        <v>75</v>
      </c>
      <c r="BX8242" s="273" t="s">
        <v>391</v>
      </c>
      <c r="BY8242" s="273" t="s">
        <v>477</v>
      </c>
      <c r="BZ8242" s="273" t="s">
        <v>126</v>
      </c>
      <c r="CA8242" s="273" t="s">
        <v>127</v>
      </c>
      <c r="CB8242" s="273" t="s">
        <v>133</v>
      </c>
      <c r="CC8242" s="273" t="s">
        <v>134</v>
      </c>
      <c r="CD8242" s="282">
        <v>7</v>
      </c>
      <c r="CE8242" s="274">
        <v>45200</v>
      </c>
      <c r="CI8242" s="273" t="s">
        <v>104</v>
      </c>
      <c r="CM8242" s="273" t="s">
        <v>73</v>
      </c>
      <c r="CN8242" s="273">
        <v>3</v>
      </c>
    </row>
    <row r="8243" spans="74:92">
      <c r="BV8243" s="273" t="s">
        <v>64</v>
      </c>
      <c r="BW8243" s="273" t="s">
        <v>75</v>
      </c>
      <c r="BX8243" s="273" t="s">
        <v>391</v>
      </c>
      <c r="BY8243" s="273" t="s">
        <v>477</v>
      </c>
      <c r="BZ8243" s="273" t="s">
        <v>126</v>
      </c>
      <c r="CA8243" s="273" t="s">
        <v>127</v>
      </c>
      <c r="CB8243" s="273" t="s">
        <v>128</v>
      </c>
      <c r="CC8243" s="273" t="s">
        <v>129</v>
      </c>
      <c r="CD8243" s="282">
        <v>6</v>
      </c>
      <c r="CE8243" s="274">
        <v>45200</v>
      </c>
      <c r="CI8243" s="273" t="s">
        <v>80</v>
      </c>
      <c r="CM8243" s="273" t="s">
        <v>73</v>
      </c>
      <c r="CN8243" s="273">
        <v>3</v>
      </c>
    </row>
    <row r="8244" spans="74:92">
      <c r="BV8244" s="273" t="s">
        <v>64</v>
      </c>
      <c r="BW8244" s="273" t="s">
        <v>75</v>
      </c>
      <c r="BX8244" s="273" t="s">
        <v>391</v>
      </c>
      <c r="BY8244" s="273" t="s">
        <v>477</v>
      </c>
      <c r="BZ8244" s="273" t="s">
        <v>110</v>
      </c>
      <c r="CA8244" s="273" t="s">
        <v>111</v>
      </c>
      <c r="CB8244" s="273" t="s">
        <v>112</v>
      </c>
      <c r="CC8244" s="273" t="s">
        <v>113</v>
      </c>
      <c r="CD8244" s="282">
        <v>4</v>
      </c>
      <c r="CE8244" s="274">
        <v>45200</v>
      </c>
      <c r="CI8244" s="273" t="s">
        <v>80</v>
      </c>
      <c r="CM8244" s="273" t="s">
        <v>73</v>
      </c>
      <c r="CN8244" s="273">
        <v>3</v>
      </c>
    </row>
    <row r="8245" spans="74:92">
      <c r="BV8245" s="273" t="s">
        <v>64</v>
      </c>
      <c r="BW8245" s="273" t="s">
        <v>75</v>
      </c>
      <c r="BX8245" s="273" t="s">
        <v>391</v>
      </c>
      <c r="BY8245" s="273" t="s">
        <v>477</v>
      </c>
      <c r="BZ8245" s="273" t="s">
        <v>110</v>
      </c>
      <c r="CA8245" s="273" t="s">
        <v>111</v>
      </c>
      <c r="CB8245" s="273" t="s">
        <v>117</v>
      </c>
      <c r="CC8245" s="273" t="s">
        <v>118</v>
      </c>
      <c r="CD8245" s="282">
        <v>5</v>
      </c>
      <c r="CE8245" s="274">
        <v>45200</v>
      </c>
      <c r="CI8245" s="273" t="s">
        <v>104</v>
      </c>
      <c r="CM8245" s="273" t="s">
        <v>73</v>
      </c>
      <c r="CN8245" s="273">
        <v>3</v>
      </c>
    </row>
    <row r="8246" spans="74:92">
      <c r="BV8246" s="273" t="s">
        <v>64</v>
      </c>
      <c r="BW8246" s="273" t="s">
        <v>75</v>
      </c>
      <c r="BX8246" s="273" t="s">
        <v>391</v>
      </c>
      <c r="BY8246" s="273" t="s">
        <v>477</v>
      </c>
      <c r="BZ8246" s="273" t="s">
        <v>86</v>
      </c>
      <c r="CA8246" s="273" t="s">
        <v>87</v>
      </c>
      <c r="CB8246" s="273" t="s">
        <v>101</v>
      </c>
      <c r="CC8246" s="273" t="s">
        <v>102</v>
      </c>
      <c r="CD8246" s="282">
        <v>4</v>
      </c>
      <c r="CE8246" s="274">
        <v>45200</v>
      </c>
      <c r="CF8246" s="273">
        <v>0</v>
      </c>
      <c r="CG8246" s="273" t="s">
        <v>1495</v>
      </c>
      <c r="CH8246" s="273">
        <v>0</v>
      </c>
      <c r="CI8246" s="273" t="s">
        <v>104</v>
      </c>
      <c r="CM8246" s="273" t="s">
        <v>73</v>
      </c>
      <c r="CN8246" s="273">
        <v>3</v>
      </c>
    </row>
    <row r="8247" spans="74:92">
      <c r="BV8247" s="273" t="s">
        <v>64</v>
      </c>
      <c r="BW8247" s="273" t="s">
        <v>75</v>
      </c>
      <c r="BX8247" s="273" t="s">
        <v>391</v>
      </c>
      <c r="BY8247" s="273" t="s">
        <v>477</v>
      </c>
      <c r="BZ8247" s="273" t="s">
        <v>86</v>
      </c>
      <c r="CA8247" s="273" t="s">
        <v>87</v>
      </c>
      <c r="CB8247" s="273" t="s">
        <v>88</v>
      </c>
      <c r="CC8247" s="273" t="s">
        <v>89</v>
      </c>
      <c r="CD8247" s="282">
        <v>3</v>
      </c>
      <c r="CE8247" s="274">
        <v>45200</v>
      </c>
      <c r="CF8247" s="273">
        <v>0</v>
      </c>
      <c r="CG8247" s="273" t="s">
        <v>90</v>
      </c>
      <c r="CH8247" s="273">
        <v>0</v>
      </c>
      <c r="CI8247" s="273" t="s">
        <v>80</v>
      </c>
      <c r="CM8247" s="273" t="s">
        <v>73</v>
      </c>
      <c r="CN8247" s="273">
        <v>3</v>
      </c>
    </row>
    <row r="8248" spans="74:92">
      <c r="BV8248" s="273" t="s">
        <v>64</v>
      </c>
      <c r="BW8248" s="273" t="s">
        <v>75</v>
      </c>
      <c r="BX8248" s="273" t="s">
        <v>391</v>
      </c>
      <c r="BY8248" s="273" t="s">
        <v>477</v>
      </c>
      <c r="BZ8248" s="273" t="s">
        <v>86</v>
      </c>
      <c r="CA8248" s="273" t="s">
        <v>87</v>
      </c>
      <c r="CB8248" s="273" t="s">
        <v>88</v>
      </c>
      <c r="CC8248" s="273" t="s">
        <v>89</v>
      </c>
      <c r="CD8248" s="282">
        <v>3</v>
      </c>
      <c r="CE8248" s="274">
        <v>45231</v>
      </c>
      <c r="CF8248" s="273">
        <v>0</v>
      </c>
      <c r="CG8248" s="273" t="s">
        <v>90</v>
      </c>
      <c r="CH8248" s="273">
        <v>0</v>
      </c>
      <c r="CI8248" s="273" t="s">
        <v>80</v>
      </c>
      <c r="CM8248" s="273" t="s">
        <v>73</v>
      </c>
      <c r="CN8248" s="273">
        <v>3</v>
      </c>
    </row>
    <row r="8249" spans="74:92">
      <c r="BV8249" s="273" t="s">
        <v>64</v>
      </c>
      <c r="BW8249" s="273" t="s">
        <v>75</v>
      </c>
      <c r="BX8249" s="273" t="s">
        <v>391</v>
      </c>
      <c r="BY8249" s="273" t="s">
        <v>477</v>
      </c>
      <c r="BZ8249" s="273" t="s">
        <v>86</v>
      </c>
      <c r="CA8249" s="273" t="s">
        <v>87</v>
      </c>
      <c r="CB8249" s="273" t="s">
        <v>101</v>
      </c>
      <c r="CC8249" s="273" t="s">
        <v>102</v>
      </c>
      <c r="CD8249" s="282">
        <v>4</v>
      </c>
      <c r="CE8249" s="274">
        <v>45231</v>
      </c>
      <c r="CF8249" s="273">
        <v>0</v>
      </c>
      <c r="CG8249" s="273" t="s">
        <v>1495</v>
      </c>
      <c r="CH8249" s="273">
        <v>0</v>
      </c>
      <c r="CI8249" s="273" t="s">
        <v>104</v>
      </c>
      <c r="CM8249" s="273" t="s">
        <v>73</v>
      </c>
      <c r="CN8249" s="273">
        <v>3</v>
      </c>
    </row>
    <row r="8250" spans="74:92">
      <c r="BV8250" s="273" t="s">
        <v>64</v>
      </c>
      <c r="BW8250" s="273" t="s">
        <v>75</v>
      </c>
      <c r="BX8250" s="273" t="s">
        <v>391</v>
      </c>
      <c r="BY8250" s="273" t="s">
        <v>477</v>
      </c>
      <c r="BZ8250" s="273" t="s">
        <v>110</v>
      </c>
      <c r="CA8250" s="273" t="s">
        <v>111</v>
      </c>
      <c r="CB8250" s="273" t="s">
        <v>117</v>
      </c>
      <c r="CC8250" s="273" t="s">
        <v>118</v>
      </c>
      <c r="CD8250" s="282">
        <v>5</v>
      </c>
      <c r="CE8250" s="274">
        <v>45231</v>
      </c>
      <c r="CI8250" s="273" t="s">
        <v>104</v>
      </c>
      <c r="CM8250" s="273" t="s">
        <v>73</v>
      </c>
      <c r="CN8250" s="273">
        <v>3</v>
      </c>
    </row>
    <row r="8251" spans="74:92">
      <c r="BV8251" s="273" t="s">
        <v>64</v>
      </c>
      <c r="BW8251" s="273" t="s">
        <v>75</v>
      </c>
      <c r="BX8251" s="273" t="s">
        <v>391</v>
      </c>
      <c r="BY8251" s="273" t="s">
        <v>477</v>
      </c>
      <c r="BZ8251" s="273" t="s">
        <v>110</v>
      </c>
      <c r="CA8251" s="273" t="s">
        <v>111</v>
      </c>
      <c r="CB8251" s="273" t="s">
        <v>112</v>
      </c>
      <c r="CC8251" s="273" t="s">
        <v>113</v>
      </c>
      <c r="CD8251" s="282">
        <v>4</v>
      </c>
      <c r="CE8251" s="274">
        <v>45231</v>
      </c>
      <c r="CI8251" s="273" t="s">
        <v>80</v>
      </c>
      <c r="CM8251" s="273" t="s">
        <v>73</v>
      </c>
      <c r="CN8251" s="273">
        <v>3</v>
      </c>
    </row>
    <row r="8252" spans="74:92">
      <c r="BV8252" s="273" t="s">
        <v>64</v>
      </c>
      <c r="BW8252" s="273" t="s">
        <v>75</v>
      </c>
      <c r="BX8252" s="273" t="s">
        <v>391</v>
      </c>
      <c r="BY8252" s="273" t="s">
        <v>477</v>
      </c>
      <c r="BZ8252" s="273" t="s">
        <v>126</v>
      </c>
      <c r="CA8252" s="273" t="s">
        <v>127</v>
      </c>
      <c r="CB8252" s="273" t="s">
        <v>128</v>
      </c>
      <c r="CC8252" s="273" t="s">
        <v>129</v>
      </c>
      <c r="CD8252" s="282">
        <v>6</v>
      </c>
      <c r="CE8252" s="274">
        <v>45231</v>
      </c>
      <c r="CI8252" s="273" t="s">
        <v>80</v>
      </c>
      <c r="CM8252" s="273" t="s">
        <v>73</v>
      </c>
      <c r="CN8252" s="273">
        <v>3</v>
      </c>
    </row>
    <row r="8253" spans="74:92">
      <c r="BV8253" s="273" t="s">
        <v>64</v>
      </c>
      <c r="BW8253" s="273" t="s">
        <v>75</v>
      </c>
      <c r="BX8253" s="273" t="s">
        <v>391</v>
      </c>
      <c r="BY8253" s="273" t="s">
        <v>477</v>
      </c>
      <c r="BZ8253" s="273" t="s">
        <v>126</v>
      </c>
      <c r="CA8253" s="273" t="s">
        <v>127</v>
      </c>
      <c r="CB8253" s="273" t="s">
        <v>133</v>
      </c>
      <c r="CC8253" s="273" t="s">
        <v>134</v>
      </c>
      <c r="CD8253" s="282">
        <v>7</v>
      </c>
      <c r="CE8253" s="274">
        <v>45231</v>
      </c>
      <c r="CI8253" s="273" t="s">
        <v>104</v>
      </c>
      <c r="CM8253" s="273" t="s">
        <v>73</v>
      </c>
      <c r="CN8253" s="273">
        <v>3</v>
      </c>
    </row>
    <row r="8254" spans="74:92">
      <c r="BV8254" s="273" t="s">
        <v>64</v>
      </c>
      <c r="BW8254" s="273" t="s">
        <v>75</v>
      </c>
      <c r="BX8254" s="273" t="s">
        <v>391</v>
      </c>
      <c r="BY8254" s="273" t="s">
        <v>477</v>
      </c>
      <c r="BZ8254" s="273" t="s">
        <v>151</v>
      </c>
      <c r="CA8254" s="273" t="s">
        <v>152</v>
      </c>
      <c r="CB8254" s="273" t="s">
        <v>153</v>
      </c>
      <c r="CC8254" s="273" t="s">
        <v>154</v>
      </c>
      <c r="CD8254" s="282">
        <v>10</v>
      </c>
      <c r="CE8254" s="274">
        <v>45231</v>
      </c>
      <c r="CF8254" s="273">
        <v>0</v>
      </c>
      <c r="CG8254" s="273" t="s">
        <v>90</v>
      </c>
      <c r="CH8254" s="273">
        <v>0</v>
      </c>
      <c r="CI8254" s="273" t="s">
        <v>80</v>
      </c>
      <c r="CM8254" s="273" t="s">
        <v>73</v>
      </c>
      <c r="CN8254" s="273">
        <v>3</v>
      </c>
    </row>
    <row r="8255" spans="74:92">
      <c r="BV8255" s="273" t="s">
        <v>64</v>
      </c>
      <c r="BW8255" s="273" t="s">
        <v>75</v>
      </c>
      <c r="BX8255" s="273" t="s">
        <v>391</v>
      </c>
      <c r="BY8255" s="273" t="s">
        <v>477</v>
      </c>
      <c r="BZ8255" s="273" t="s">
        <v>138</v>
      </c>
      <c r="CA8255" s="273" t="s">
        <v>139</v>
      </c>
      <c r="CB8255" s="273" t="s">
        <v>140</v>
      </c>
      <c r="CC8255" s="273" t="s">
        <v>141</v>
      </c>
      <c r="CD8255" s="282">
        <v>9</v>
      </c>
      <c r="CE8255" s="274">
        <v>45231</v>
      </c>
      <c r="CF8255" s="273">
        <v>0</v>
      </c>
      <c r="CG8255" s="273" t="s">
        <v>90</v>
      </c>
      <c r="CH8255" s="273">
        <v>0</v>
      </c>
      <c r="CI8255" s="273" t="s">
        <v>80</v>
      </c>
      <c r="CM8255" s="273" t="s">
        <v>73</v>
      </c>
      <c r="CN8255" s="273">
        <v>3</v>
      </c>
    </row>
    <row r="8256" spans="74:92">
      <c r="BV8256" s="273" t="s">
        <v>64</v>
      </c>
      <c r="BW8256" s="273" t="s">
        <v>75</v>
      </c>
      <c r="BX8256" s="273" t="s">
        <v>391</v>
      </c>
      <c r="BY8256" s="273" t="s">
        <v>477</v>
      </c>
      <c r="BZ8256" s="273" t="s">
        <v>167</v>
      </c>
      <c r="CA8256" s="273" t="s">
        <v>168</v>
      </c>
      <c r="CB8256" s="273" t="s">
        <v>169</v>
      </c>
      <c r="CC8256" s="273" t="s">
        <v>170</v>
      </c>
      <c r="CD8256" s="282">
        <v>12</v>
      </c>
      <c r="CE8256" s="274">
        <v>45231</v>
      </c>
      <c r="CF8256" s="273">
        <v>0</v>
      </c>
      <c r="CG8256" s="273" t="s">
        <v>90</v>
      </c>
      <c r="CH8256" s="273">
        <v>0</v>
      </c>
      <c r="CI8256" s="273" t="s">
        <v>80</v>
      </c>
      <c r="CM8256" s="273" t="s">
        <v>73</v>
      </c>
      <c r="CN8256" s="273">
        <v>3</v>
      </c>
    </row>
    <row r="8257" spans="74:92">
      <c r="BV8257" s="273" t="s">
        <v>64</v>
      </c>
      <c r="BW8257" s="273" t="s">
        <v>75</v>
      </c>
      <c r="BX8257" s="273" t="s">
        <v>391</v>
      </c>
      <c r="BY8257" s="273" t="s">
        <v>477</v>
      </c>
      <c r="BZ8257" s="273" t="s">
        <v>151</v>
      </c>
      <c r="CA8257" s="273" t="s">
        <v>152</v>
      </c>
      <c r="CB8257" s="273" t="s">
        <v>161</v>
      </c>
      <c r="CC8257" s="273" t="s">
        <v>162</v>
      </c>
      <c r="CD8257" s="282">
        <v>11</v>
      </c>
      <c r="CE8257" s="274">
        <v>45231</v>
      </c>
      <c r="CF8257" s="273">
        <v>0</v>
      </c>
      <c r="CG8257" s="273" t="s">
        <v>90</v>
      </c>
      <c r="CH8257" s="273">
        <v>0</v>
      </c>
      <c r="CI8257" s="273" t="s">
        <v>80</v>
      </c>
      <c r="CM8257" s="273" t="s">
        <v>73</v>
      </c>
      <c r="CN8257" s="273">
        <v>3</v>
      </c>
    </row>
    <row r="8258" spans="74:92">
      <c r="BV8258" s="273" t="s">
        <v>64</v>
      </c>
      <c r="BW8258" s="273" t="s">
        <v>75</v>
      </c>
      <c r="BX8258" s="273" t="s">
        <v>391</v>
      </c>
      <c r="BY8258" s="273" t="s">
        <v>477</v>
      </c>
      <c r="BZ8258" s="273" t="s">
        <v>167</v>
      </c>
      <c r="CA8258" s="273" t="s">
        <v>168</v>
      </c>
      <c r="CB8258" s="273" t="s">
        <v>353</v>
      </c>
      <c r="CC8258" s="273" t="s">
        <v>354</v>
      </c>
      <c r="CD8258" s="282">
        <v>13</v>
      </c>
      <c r="CE8258" s="274">
        <v>45231</v>
      </c>
      <c r="CF8258" s="273">
        <v>0</v>
      </c>
      <c r="CG8258" s="273" t="s">
        <v>90</v>
      </c>
      <c r="CH8258" s="273">
        <v>0</v>
      </c>
      <c r="CI8258" s="273" t="s">
        <v>80</v>
      </c>
      <c r="CM8258" s="273" t="s">
        <v>73</v>
      </c>
      <c r="CN8258" s="273">
        <v>3</v>
      </c>
    </row>
    <row r="8259" spans="74:92">
      <c r="BV8259" s="273" t="s">
        <v>64</v>
      </c>
      <c r="BW8259" s="273" t="s">
        <v>75</v>
      </c>
      <c r="BX8259" s="273" t="s">
        <v>391</v>
      </c>
      <c r="BY8259" s="273" t="s">
        <v>477</v>
      </c>
      <c r="BZ8259" s="273" t="s">
        <v>167</v>
      </c>
      <c r="CA8259" s="273" t="s">
        <v>168</v>
      </c>
      <c r="CB8259" s="273" t="s">
        <v>313</v>
      </c>
      <c r="CC8259" s="273" t="s">
        <v>314</v>
      </c>
      <c r="CD8259" s="282">
        <v>14</v>
      </c>
      <c r="CE8259" s="274">
        <v>45231</v>
      </c>
      <c r="CF8259" s="273">
        <v>0</v>
      </c>
      <c r="CG8259" s="273" t="s">
        <v>90</v>
      </c>
      <c r="CH8259" s="273">
        <v>0</v>
      </c>
      <c r="CI8259" s="273" t="s">
        <v>80</v>
      </c>
      <c r="CM8259" s="273" t="s">
        <v>73</v>
      </c>
      <c r="CN8259" s="273">
        <v>3</v>
      </c>
    </row>
    <row r="8260" spans="74:92">
      <c r="BV8260" s="273" t="s">
        <v>64</v>
      </c>
      <c r="BW8260" s="273" t="s">
        <v>75</v>
      </c>
      <c r="BX8260" s="273" t="s">
        <v>391</v>
      </c>
      <c r="BY8260" s="273" t="s">
        <v>477</v>
      </c>
      <c r="BZ8260" s="273" t="s">
        <v>204</v>
      </c>
      <c r="CA8260" s="273" t="s">
        <v>205</v>
      </c>
      <c r="CB8260" s="273" t="s">
        <v>206</v>
      </c>
      <c r="CC8260" s="273" t="s">
        <v>207</v>
      </c>
      <c r="CD8260" s="282">
        <v>0</v>
      </c>
      <c r="CE8260" s="274">
        <v>45231</v>
      </c>
      <c r="CG8260" s="273" t="s">
        <v>181</v>
      </c>
      <c r="CI8260" s="273" t="s">
        <v>208</v>
      </c>
      <c r="CJ8260" s="273" t="s">
        <v>209</v>
      </c>
      <c r="CM8260" s="273" t="s">
        <v>73</v>
      </c>
      <c r="CN8260" s="273">
        <v>3</v>
      </c>
    </row>
    <row r="8261" spans="74:92">
      <c r="BV8261" s="273" t="s">
        <v>64</v>
      </c>
      <c r="BW8261" s="273" t="s">
        <v>75</v>
      </c>
      <c r="BX8261" s="273" t="s">
        <v>391</v>
      </c>
      <c r="BY8261" s="273" t="s">
        <v>477</v>
      </c>
      <c r="BZ8261" s="273" t="s">
        <v>86</v>
      </c>
      <c r="CA8261" s="273" t="s">
        <v>87</v>
      </c>
      <c r="CB8261" s="273" t="s">
        <v>179</v>
      </c>
      <c r="CC8261" s="273" t="s">
        <v>180</v>
      </c>
      <c r="CD8261" s="282">
        <v>1</v>
      </c>
      <c r="CE8261" s="274">
        <v>45231</v>
      </c>
      <c r="CG8261" s="273" t="s">
        <v>181</v>
      </c>
      <c r="CI8261" s="273" t="s">
        <v>181</v>
      </c>
      <c r="CJ8261" s="273" t="s">
        <v>1595</v>
      </c>
      <c r="CM8261" s="273" t="s">
        <v>73</v>
      </c>
      <c r="CN8261" s="273">
        <v>3</v>
      </c>
    </row>
    <row r="8262" spans="74:92">
      <c r="BV8262" s="273" t="s">
        <v>64</v>
      </c>
      <c r="BW8262" s="273" t="s">
        <v>75</v>
      </c>
      <c r="BX8262" s="273" t="s">
        <v>391</v>
      </c>
      <c r="BY8262" s="273" t="s">
        <v>477</v>
      </c>
      <c r="BZ8262" s="273" t="s">
        <v>167</v>
      </c>
      <c r="CA8262" s="273" t="s">
        <v>168</v>
      </c>
      <c r="CB8262" s="273" t="s">
        <v>319</v>
      </c>
      <c r="CC8262" s="273" t="s">
        <v>320</v>
      </c>
      <c r="CD8262" s="282">
        <v>15</v>
      </c>
      <c r="CE8262" s="274">
        <v>45231</v>
      </c>
      <c r="CF8262" s="273">
        <v>0</v>
      </c>
      <c r="CG8262" s="273" t="s">
        <v>90</v>
      </c>
      <c r="CH8262" s="273">
        <v>0</v>
      </c>
      <c r="CI8262" s="273" t="s">
        <v>80</v>
      </c>
      <c r="CM8262" s="273" t="s">
        <v>73</v>
      </c>
      <c r="CN8262" s="273">
        <v>3</v>
      </c>
    </row>
    <row r="8263" spans="74:92">
      <c r="BV8263" s="273" t="s">
        <v>64</v>
      </c>
      <c r="BW8263" s="273" t="s">
        <v>75</v>
      </c>
      <c r="BX8263" s="273" t="s">
        <v>391</v>
      </c>
      <c r="BY8263" s="273" t="s">
        <v>477</v>
      </c>
      <c r="BZ8263" s="273" t="s">
        <v>138</v>
      </c>
      <c r="CA8263" s="273" t="s">
        <v>139</v>
      </c>
      <c r="CB8263" s="273" t="s">
        <v>190</v>
      </c>
      <c r="CC8263" s="273" t="s">
        <v>191</v>
      </c>
      <c r="CD8263" s="282">
        <v>8</v>
      </c>
      <c r="CE8263" s="274">
        <v>45231</v>
      </c>
      <c r="CF8263" s="273">
        <v>0</v>
      </c>
      <c r="CG8263" s="273" t="s">
        <v>90</v>
      </c>
      <c r="CH8263" s="273">
        <v>0</v>
      </c>
      <c r="CI8263" s="273" t="s">
        <v>80</v>
      </c>
      <c r="CM8263" s="273" t="s">
        <v>73</v>
      </c>
      <c r="CN8263" s="273">
        <v>3</v>
      </c>
    </row>
    <row r="8264" spans="74:92">
      <c r="BV8264" s="273" t="s">
        <v>64</v>
      </c>
      <c r="BW8264" s="273" t="s">
        <v>75</v>
      </c>
      <c r="BX8264" s="273" t="s">
        <v>391</v>
      </c>
      <c r="BY8264" s="273" t="s">
        <v>477</v>
      </c>
      <c r="BZ8264" s="273" t="s">
        <v>86</v>
      </c>
      <c r="CA8264" s="273" t="s">
        <v>87</v>
      </c>
      <c r="CB8264" s="273" t="s">
        <v>233</v>
      </c>
      <c r="CC8264" s="273" t="s">
        <v>234</v>
      </c>
      <c r="CD8264" s="282">
        <v>1</v>
      </c>
      <c r="CE8264" s="274">
        <v>45231</v>
      </c>
      <c r="CG8264" s="273" t="s">
        <v>181</v>
      </c>
      <c r="CI8264" s="273" t="s">
        <v>181</v>
      </c>
      <c r="CJ8264" s="273" t="s">
        <v>2121</v>
      </c>
      <c r="CM8264" s="273" t="s">
        <v>73</v>
      </c>
      <c r="CN8264" s="273">
        <v>3</v>
      </c>
    </row>
    <row r="8265" spans="74:92">
      <c r="BV8265" s="273" t="s">
        <v>64</v>
      </c>
      <c r="BW8265" s="273" t="s">
        <v>75</v>
      </c>
      <c r="BX8265" s="273" t="s">
        <v>391</v>
      </c>
      <c r="BY8265" s="273" t="s">
        <v>477</v>
      </c>
      <c r="BZ8265" s="273" t="s">
        <v>86</v>
      </c>
      <c r="CA8265" s="273" t="s">
        <v>87</v>
      </c>
      <c r="CB8265" s="273" t="s">
        <v>217</v>
      </c>
      <c r="CC8265" s="273" t="s">
        <v>218</v>
      </c>
      <c r="CD8265" s="282">
        <v>2</v>
      </c>
      <c r="CE8265" s="274">
        <v>45231</v>
      </c>
      <c r="CG8265" s="273" t="s">
        <v>181</v>
      </c>
      <c r="CI8265" s="273" t="s">
        <v>181</v>
      </c>
      <c r="CJ8265" s="273" t="s">
        <v>1268</v>
      </c>
      <c r="CM8265" s="273" t="s">
        <v>73</v>
      </c>
      <c r="CN8265" s="273">
        <v>3</v>
      </c>
    </row>
    <row r="8266" spans="74:92">
      <c r="BV8266" s="273" t="s">
        <v>64</v>
      </c>
      <c r="BW8266" s="273" t="s">
        <v>75</v>
      </c>
      <c r="BX8266" s="273" t="s">
        <v>391</v>
      </c>
      <c r="BY8266" s="273" t="s">
        <v>477</v>
      </c>
      <c r="BZ8266" s="273" t="s">
        <v>86</v>
      </c>
      <c r="CA8266" s="273" t="s">
        <v>87</v>
      </c>
      <c r="CB8266" s="273" t="s">
        <v>225</v>
      </c>
      <c r="CC8266" s="273" t="s">
        <v>226</v>
      </c>
      <c r="CD8266" s="282">
        <v>5</v>
      </c>
      <c r="CE8266" s="274">
        <v>45231</v>
      </c>
      <c r="CF8266" s="273">
        <v>0</v>
      </c>
      <c r="CG8266" s="273" t="s">
        <v>90</v>
      </c>
      <c r="CH8266" s="273">
        <v>0</v>
      </c>
      <c r="CI8266" s="273" t="s">
        <v>80</v>
      </c>
      <c r="CM8266" s="273" t="s">
        <v>73</v>
      </c>
      <c r="CN8266" s="273">
        <v>3</v>
      </c>
    </row>
    <row r="8267" spans="74:92">
      <c r="BV8267" s="273" t="s">
        <v>64</v>
      </c>
      <c r="BW8267" s="273" t="s">
        <v>75</v>
      </c>
      <c r="BX8267" s="273" t="s">
        <v>391</v>
      </c>
      <c r="BY8267" s="273" t="s">
        <v>477</v>
      </c>
      <c r="BZ8267" s="273" t="s">
        <v>86</v>
      </c>
      <c r="CA8267" s="273" t="s">
        <v>87</v>
      </c>
      <c r="CB8267" s="273" t="s">
        <v>225</v>
      </c>
      <c r="CC8267" s="273" t="s">
        <v>226</v>
      </c>
      <c r="CD8267" s="282">
        <v>5</v>
      </c>
      <c r="CE8267" s="274">
        <v>45261</v>
      </c>
      <c r="CF8267" s="273">
        <v>0</v>
      </c>
      <c r="CG8267" s="273" t="s">
        <v>90</v>
      </c>
      <c r="CH8267" s="273">
        <v>0</v>
      </c>
      <c r="CI8267" s="273" t="s">
        <v>80</v>
      </c>
      <c r="CM8267" s="273" t="s">
        <v>73</v>
      </c>
      <c r="CN8267" s="273">
        <v>3</v>
      </c>
    </row>
    <row r="8268" spans="74:92">
      <c r="BV8268" s="273" t="s">
        <v>64</v>
      </c>
      <c r="BW8268" s="273" t="s">
        <v>75</v>
      </c>
      <c r="BX8268" s="273" t="s">
        <v>391</v>
      </c>
      <c r="BY8268" s="273" t="s">
        <v>477</v>
      </c>
      <c r="BZ8268" s="273" t="s">
        <v>86</v>
      </c>
      <c r="CA8268" s="273" t="s">
        <v>87</v>
      </c>
      <c r="CB8268" s="273" t="s">
        <v>217</v>
      </c>
      <c r="CC8268" s="273" t="s">
        <v>218</v>
      </c>
      <c r="CD8268" s="282">
        <v>2</v>
      </c>
      <c r="CE8268" s="274">
        <v>45261</v>
      </c>
      <c r="CG8268" s="273" t="s">
        <v>181</v>
      </c>
      <c r="CI8268" s="273" t="s">
        <v>181</v>
      </c>
      <c r="CJ8268" s="273" t="s">
        <v>1268</v>
      </c>
      <c r="CM8268" s="273" t="s">
        <v>73</v>
      </c>
      <c r="CN8268" s="273">
        <v>3</v>
      </c>
    </row>
    <row r="8269" spans="74:92">
      <c r="BV8269" s="273" t="s">
        <v>64</v>
      </c>
      <c r="BW8269" s="273" t="s">
        <v>75</v>
      </c>
      <c r="BX8269" s="273" t="s">
        <v>391</v>
      </c>
      <c r="BY8269" s="273" t="s">
        <v>477</v>
      </c>
      <c r="BZ8269" s="273" t="s">
        <v>86</v>
      </c>
      <c r="CA8269" s="273" t="s">
        <v>87</v>
      </c>
      <c r="CB8269" s="273" t="s">
        <v>233</v>
      </c>
      <c r="CC8269" s="273" t="s">
        <v>234</v>
      </c>
      <c r="CD8269" s="282">
        <v>1</v>
      </c>
      <c r="CE8269" s="274">
        <v>45261</v>
      </c>
      <c r="CG8269" s="273" t="s">
        <v>181</v>
      </c>
      <c r="CI8269" s="273" t="s">
        <v>181</v>
      </c>
      <c r="CJ8269" s="273" t="s">
        <v>1602</v>
      </c>
      <c r="CM8269" s="273" t="s">
        <v>73</v>
      </c>
      <c r="CN8269" s="273">
        <v>3</v>
      </c>
    </row>
    <row r="8270" spans="74:92">
      <c r="BV8270" s="273" t="s">
        <v>64</v>
      </c>
      <c r="BW8270" s="273" t="s">
        <v>75</v>
      </c>
      <c r="BX8270" s="273" t="s">
        <v>391</v>
      </c>
      <c r="BY8270" s="273" t="s">
        <v>477</v>
      </c>
      <c r="BZ8270" s="273" t="s">
        <v>138</v>
      </c>
      <c r="CA8270" s="273" t="s">
        <v>139</v>
      </c>
      <c r="CB8270" s="273" t="s">
        <v>190</v>
      </c>
      <c r="CC8270" s="273" t="s">
        <v>191</v>
      </c>
      <c r="CD8270" s="282">
        <v>8</v>
      </c>
      <c r="CE8270" s="274">
        <v>45261</v>
      </c>
      <c r="CF8270" s="273">
        <v>0</v>
      </c>
      <c r="CG8270" s="273" t="s">
        <v>90</v>
      </c>
      <c r="CH8270" s="273">
        <v>0</v>
      </c>
      <c r="CI8270" s="273" t="s">
        <v>80</v>
      </c>
      <c r="CM8270" s="273" t="s">
        <v>73</v>
      </c>
      <c r="CN8270" s="273">
        <v>3</v>
      </c>
    </row>
    <row r="8271" spans="74:92">
      <c r="BV8271" s="273" t="s">
        <v>64</v>
      </c>
      <c r="BW8271" s="273" t="s">
        <v>75</v>
      </c>
      <c r="BX8271" s="273" t="s">
        <v>391</v>
      </c>
      <c r="BY8271" s="273" t="s">
        <v>477</v>
      </c>
      <c r="BZ8271" s="273" t="s">
        <v>167</v>
      </c>
      <c r="CA8271" s="273" t="s">
        <v>168</v>
      </c>
      <c r="CB8271" s="273" t="s">
        <v>319</v>
      </c>
      <c r="CC8271" s="273" t="s">
        <v>320</v>
      </c>
      <c r="CD8271" s="282">
        <v>15</v>
      </c>
      <c r="CE8271" s="274">
        <v>45261</v>
      </c>
      <c r="CF8271" s="273">
        <v>0</v>
      </c>
      <c r="CG8271" s="273" t="s">
        <v>90</v>
      </c>
      <c r="CH8271" s="273">
        <v>0</v>
      </c>
      <c r="CI8271" s="273" t="s">
        <v>80</v>
      </c>
      <c r="CM8271" s="273" t="s">
        <v>73</v>
      </c>
      <c r="CN8271" s="273">
        <v>3</v>
      </c>
    </row>
    <row r="8272" spans="74:92">
      <c r="BV8272" s="273" t="s">
        <v>64</v>
      </c>
      <c r="BW8272" s="273" t="s">
        <v>75</v>
      </c>
      <c r="BX8272" s="273" t="s">
        <v>391</v>
      </c>
      <c r="BY8272" s="273" t="s">
        <v>477</v>
      </c>
      <c r="BZ8272" s="273" t="s">
        <v>86</v>
      </c>
      <c r="CA8272" s="273" t="s">
        <v>87</v>
      </c>
      <c r="CB8272" s="273" t="s">
        <v>179</v>
      </c>
      <c r="CC8272" s="273" t="s">
        <v>180</v>
      </c>
      <c r="CD8272" s="282">
        <v>1</v>
      </c>
      <c r="CE8272" s="274">
        <v>45261</v>
      </c>
      <c r="CG8272" s="273" t="s">
        <v>181</v>
      </c>
      <c r="CI8272" s="273" t="s">
        <v>181</v>
      </c>
      <c r="CJ8272" s="273" t="s">
        <v>1733</v>
      </c>
      <c r="CM8272" s="273" t="s">
        <v>73</v>
      </c>
      <c r="CN8272" s="273">
        <v>3</v>
      </c>
    </row>
    <row r="8273" spans="74:92">
      <c r="BV8273" s="273" t="s">
        <v>64</v>
      </c>
      <c r="BW8273" s="273" t="s">
        <v>75</v>
      </c>
      <c r="BX8273" s="273" t="s">
        <v>391</v>
      </c>
      <c r="BY8273" s="273" t="s">
        <v>477</v>
      </c>
      <c r="BZ8273" s="273" t="s">
        <v>204</v>
      </c>
      <c r="CA8273" s="273" t="s">
        <v>205</v>
      </c>
      <c r="CB8273" s="273" t="s">
        <v>206</v>
      </c>
      <c r="CC8273" s="273" t="s">
        <v>207</v>
      </c>
      <c r="CD8273" s="282">
        <v>0</v>
      </c>
      <c r="CE8273" s="274">
        <v>45261</v>
      </c>
      <c r="CG8273" s="273" t="s">
        <v>181</v>
      </c>
      <c r="CI8273" s="273" t="s">
        <v>208</v>
      </c>
      <c r="CJ8273" s="273" t="s">
        <v>209</v>
      </c>
      <c r="CM8273" s="273" t="s">
        <v>73</v>
      </c>
      <c r="CN8273" s="273">
        <v>3</v>
      </c>
    </row>
    <row r="8274" spans="74:92">
      <c r="BV8274" s="273" t="s">
        <v>64</v>
      </c>
      <c r="BW8274" s="273" t="s">
        <v>75</v>
      </c>
      <c r="BX8274" s="273" t="s">
        <v>391</v>
      </c>
      <c r="BY8274" s="273" t="s">
        <v>477</v>
      </c>
      <c r="BZ8274" s="273" t="s">
        <v>167</v>
      </c>
      <c r="CA8274" s="273" t="s">
        <v>168</v>
      </c>
      <c r="CB8274" s="273" t="s">
        <v>313</v>
      </c>
      <c r="CC8274" s="273" t="s">
        <v>314</v>
      </c>
      <c r="CD8274" s="282">
        <v>14</v>
      </c>
      <c r="CE8274" s="274">
        <v>45261</v>
      </c>
      <c r="CF8274" s="273">
        <v>0</v>
      </c>
      <c r="CG8274" s="273" t="s">
        <v>90</v>
      </c>
      <c r="CH8274" s="273">
        <v>0</v>
      </c>
      <c r="CI8274" s="273" t="s">
        <v>80</v>
      </c>
      <c r="CM8274" s="273" t="s">
        <v>73</v>
      </c>
      <c r="CN8274" s="273">
        <v>3</v>
      </c>
    </row>
    <row r="8275" spans="74:92">
      <c r="BV8275" s="273" t="s">
        <v>64</v>
      </c>
      <c r="BW8275" s="273" t="s">
        <v>75</v>
      </c>
      <c r="BX8275" s="273" t="s">
        <v>391</v>
      </c>
      <c r="BY8275" s="273" t="s">
        <v>477</v>
      </c>
      <c r="BZ8275" s="273" t="s">
        <v>167</v>
      </c>
      <c r="CA8275" s="273" t="s">
        <v>168</v>
      </c>
      <c r="CB8275" s="273" t="s">
        <v>353</v>
      </c>
      <c r="CC8275" s="273" t="s">
        <v>354</v>
      </c>
      <c r="CD8275" s="282">
        <v>13</v>
      </c>
      <c r="CE8275" s="274">
        <v>45261</v>
      </c>
      <c r="CF8275" s="273">
        <v>0</v>
      </c>
      <c r="CG8275" s="273" t="s">
        <v>90</v>
      </c>
      <c r="CH8275" s="273">
        <v>0</v>
      </c>
      <c r="CI8275" s="273" t="s">
        <v>80</v>
      </c>
      <c r="CM8275" s="273" t="s">
        <v>73</v>
      </c>
      <c r="CN8275" s="273">
        <v>3</v>
      </c>
    </row>
    <row r="8276" spans="74:92">
      <c r="BV8276" s="273" t="s">
        <v>64</v>
      </c>
      <c r="BW8276" s="273" t="s">
        <v>75</v>
      </c>
      <c r="BX8276" s="273" t="s">
        <v>391</v>
      </c>
      <c r="BY8276" s="273" t="s">
        <v>477</v>
      </c>
      <c r="BZ8276" s="273" t="s">
        <v>151</v>
      </c>
      <c r="CA8276" s="273" t="s">
        <v>152</v>
      </c>
      <c r="CB8276" s="273" t="s">
        <v>161</v>
      </c>
      <c r="CC8276" s="273" t="s">
        <v>162</v>
      </c>
      <c r="CD8276" s="282">
        <v>11</v>
      </c>
      <c r="CE8276" s="274">
        <v>45261</v>
      </c>
      <c r="CF8276" s="273">
        <v>0</v>
      </c>
      <c r="CG8276" s="273" t="s">
        <v>90</v>
      </c>
      <c r="CH8276" s="273">
        <v>0</v>
      </c>
      <c r="CI8276" s="273" t="s">
        <v>80</v>
      </c>
      <c r="CM8276" s="273" t="s">
        <v>73</v>
      </c>
      <c r="CN8276" s="273">
        <v>3</v>
      </c>
    </row>
    <row r="8277" spans="74:92">
      <c r="BV8277" s="273" t="s">
        <v>64</v>
      </c>
      <c r="BW8277" s="273" t="s">
        <v>75</v>
      </c>
      <c r="BX8277" s="273" t="s">
        <v>391</v>
      </c>
      <c r="BY8277" s="273" t="s">
        <v>477</v>
      </c>
      <c r="BZ8277" s="273" t="s">
        <v>167</v>
      </c>
      <c r="CA8277" s="273" t="s">
        <v>168</v>
      </c>
      <c r="CB8277" s="273" t="s">
        <v>169</v>
      </c>
      <c r="CC8277" s="273" t="s">
        <v>170</v>
      </c>
      <c r="CD8277" s="282">
        <v>12</v>
      </c>
      <c r="CE8277" s="274">
        <v>45261</v>
      </c>
      <c r="CF8277" s="273">
        <v>0</v>
      </c>
      <c r="CG8277" s="273" t="s">
        <v>90</v>
      </c>
      <c r="CH8277" s="273">
        <v>0</v>
      </c>
      <c r="CI8277" s="273" t="s">
        <v>80</v>
      </c>
      <c r="CM8277" s="273" t="s">
        <v>73</v>
      </c>
      <c r="CN8277" s="273">
        <v>3</v>
      </c>
    </row>
    <row r="8278" spans="74:92">
      <c r="BV8278" s="273" t="s">
        <v>64</v>
      </c>
      <c r="BW8278" s="273" t="s">
        <v>75</v>
      </c>
      <c r="BX8278" s="273" t="s">
        <v>391</v>
      </c>
      <c r="BY8278" s="273" t="s">
        <v>477</v>
      </c>
      <c r="BZ8278" s="273" t="s">
        <v>138</v>
      </c>
      <c r="CA8278" s="273" t="s">
        <v>139</v>
      </c>
      <c r="CB8278" s="273" t="s">
        <v>140</v>
      </c>
      <c r="CC8278" s="273" t="s">
        <v>141</v>
      </c>
      <c r="CD8278" s="282">
        <v>9</v>
      </c>
      <c r="CE8278" s="274">
        <v>45261</v>
      </c>
      <c r="CF8278" s="273">
        <v>0</v>
      </c>
      <c r="CG8278" s="273" t="s">
        <v>90</v>
      </c>
      <c r="CH8278" s="273">
        <v>0</v>
      </c>
      <c r="CI8278" s="273" t="s">
        <v>80</v>
      </c>
      <c r="CM8278" s="273" t="s">
        <v>73</v>
      </c>
      <c r="CN8278" s="273">
        <v>3</v>
      </c>
    </row>
    <row r="8279" spans="74:92">
      <c r="BV8279" s="273" t="s">
        <v>64</v>
      </c>
      <c r="BW8279" s="273" t="s">
        <v>75</v>
      </c>
      <c r="BX8279" s="273" t="s">
        <v>391</v>
      </c>
      <c r="BY8279" s="273" t="s">
        <v>477</v>
      </c>
      <c r="BZ8279" s="273" t="s">
        <v>151</v>
      </c>
      <c r="CA8279" s="273" t="s">
        <v>152</v>
      </c>
      <c r="CB8279" s="273" t="s">
        <v>153</v>
      </c>
      <c r="CC8279" s="273" t="s">
        <v>154</v>
      </c>
      <c r="CD8279" s="282">
        <v>10</v>
      </c>
      <c r="CE8279" s="274">
        <v>45261</v>
      </c>
      <c r="CF8279" s="273">
        <v>0</v>
      </c>
      <c r="CG8279" s="273" t="s">
        <v>90</v>
      </c>
      <c r="CH8279" s="273">
        <v>0</v>
      </c>
      <c r="CI8279" s="273" t="s">
        <v>80</v>
      </c>
      <c r="CM8279" s="273" t="s">
        <v>73</v>
      </c>
      <c r="CN8279" s="273">
        <v>3</v>
      </c>
    </row>
    <row r="8280" spans="74:92">
      <c r="BV8280" s="273" t="s">
        <v>64</v>
      </c>
      <c r="BW8280" s="273" t="s">
        <v>75</v>
      </c>
      <c r="BX8280" s="273" t="s">
        <v>391</v>
      </c>
      <c r="BY8280" s="273" t="s">
        <v>477</v>
      </c>
      <c r="BZ8280" s="273" t="s">
        <v>126</v>
      </c>
      <c r="CA8280" s="273" t="s">
        <v>127</v>
      </c>
      <c r="CB8280" s="273" t="s">
        <v>133</v>
      </c>
      <c r="CC8280" s="273" t="s">
        <v>134</v>
      </c>
      <c r="CD8280" s="282">
        <v>7</v>
      </c>
      <c r="CE8280" s="274">
        <v>45261</v>
      </c>
      <c r="CI8280" s="273" t="s">
        <v>104</v>
      </c>
      <c r="CM8280" s="273" t="s">
        <v>73</v>
      </c>
      <c r="CN8280" s="273">
        <v>3</v>
      </c>
    </row>
    <row r="8281" spans="74:92">
      <c r="BV8281" s="273" t="s">
        <v>64</v>
      </c>
      <c r="BW8281" s="273" t="s">
        <v>75</v>
      </c>
      <c r="BX8281" s="273" t="s">
        <v>391</v>
      </c>
      <c r="BY8281" s="273" t="s">
        <v>477</v>
      </c>
      <c r="BZ8281" s="273" t="s">
        <v>126</v>
      </c>
      <c r="CA8281" s="273" t="s">
        <v>127</v>
      </c>
      <c r="CB8281" s="273" t="s">
        <v>128</v>
      </c>
      <c r="CC8281" s="273" t="s">
        <v>129</v>
      </c>
      <c r="CD8281" s="282">
        <v>6</v>
      </c>
      <c r="CE8281" s="274">
        <v>45261</v>
      </c>
      <c r="CI8281" s="273" t="s">
        <v>80</v>
      </c>
      <c r="CM8281" s="273" t="s">
        <v>73</v>
      </c>
      <c r="CN8281" s="273">
        <v>3</v>
      </c>
    </row>
    <row r="8282" spans="74:92">
      <c r="BV8282" s="273" t="s">
        <v>64</v>
      </c>
      <c r="BW8282" s="273" t="s">
        <v>75</v>
      </c>
      <c r="BX8282" s="273" t="s">
        <v>391</v>
      </c>
      <c r="BY8282" s="273" t="s">
        <v>477</v>
      </c>
      <c r="BZ8282" s="273" t="s">
        <v>110</v>
      </c>
      <c r="CA8282" s="273" t="s">
        <v>111</v>
      </c>
      <c r="CB8282" s="273" t="s">
        <v>112</v>
      </c>
      <c r="CC8282" s="273" t="s">
        <v>113</v>
      </c>
      <c r="CD8282" s="282">
        <v>4</v>
      </c>
      <c r="CE8282" s="274">
        <v>45261</v>
      </c>
      <c r="CI8282" s="273" t="s">
        <v>80</v>
      </c>
      <c r="CM8282" s="273" t="s">
        <v>73</v>
      </c>
      <c r="CN8282" s="273">
        <v>3</v>
      </c>
    </row>
    <row r="8283" spans="74:92">
      <c r="BV8283" s="273" t="s">
        <v>64</v>
      </c>
      <c r="BW8283" s="273" t="s">
        <v>75</v>
      </c>
      <c r="BX8283" s="273" t="s">
        <v>391</v>
      </c>
      <c r="BY8283" s="273" t="s">
        <v>477</v>
      </c>
      <c r="BZ8283" s="273" t="s">
        <v>110</v>
      </c>
      <c r="CA8283" s="273" t="s">
        <v>111</v>
      </c>
      <c r="CB8283" s="273" t="s">
        <v>117</v>
      </c>
      <c r="CC8283" s="273" t="s">
        <v>118</v>
      </c>
      <c r="CD8283" s="282">
        <v>5</v>
      </c>
      <c r="CE8283" s="274">
        <v>45261</v>
      </c>
      <c r="CI8283" s="273" t="s">
        <v>104</v>
      </c>
      <c r="CM8283" s="273" t="s">
        <v>73</v>
      </c>
      <c r="CN8283" s="273">
        <v>3</v>
      </c>
    </row>
    <row r="8284" spans="74:92">
      <c r="BV8284" s="273" t="s">
        <v>64</v>
      </c>
      <c r="BW8284" s="273" t="s">
        <v>75</v>
      </c>
      <c r="BX8284" s="273" t="s">
        <v>391</v>
      </c>
      <c r="BY8284" s="273" t="s">
        <v>477</v>
      </c>
      <c r="BZ8284" s="273" t="s">
        <v>86</v>
      </c>
      <c r="CA8284" s="273" t="s">
        <v>87</v>
      </c>
      <c r="CB8284" s="273" t="s">
        <v>101</v>
      </c>
      <c r="CC8284" s="273" t="s">
        <v>102</v>
      </c>
      <c r="CD8284" s="282">
        <v>4</v>
      </c>
      <c r="CE8284" s="274">
        <v>45261</v>
      </c>
      <c r="CF8284" s="273">
        <v>0</v>
      </c>
      <c r="CG8284" s="273" t="s">
        <v>1495</v>
      </c>
      <c r="CH8284" s="273">
        <v>0</v>
      </c>
      <c r="CI8284" s="273" t="s">
        <v>104</v>
      </c>
      <c r="CM8284" s="273" t="s">
        <v>73</v>
      </c>
      <c r="CN8284" s="273">
        <v>3</v>
      </c>
    </row>
    <row r="8285" spans="74:92">
      <c r="BV8285" s="273" t="s">
        <v>64</v>
      </c>
      <c r="BW8285" s="273" t="s">
        <v>75</v>
      </c>
      <c r="BX8285" s="273" t="s">
        <v>391</v>
      </c>
      <c r="BY8285" s="273" t="s">
        <v>477</v>
      </c>
      <c r="BZ8285" s="273" t="s">
        <v>86</v>
      </c>
      <c r="CA8285" s="273" t="s">
        <v>87</v>
      </c>
      <c r="CB8285" s="273" t="s">
        <v>88</v>
      </c>
      <c r="CC8285" s="273" t="s">
        <v>89</v>
      </c>
      <c r="CD8285" s="282">
        <v>3</v>
      </c>
      <c r="CE8285" s="274">
        <v>45261</v>
      </c>
      <c r="CF8285" s="273">
        <v>0</v>
      </c>
      <c r="CG8285" s="273" t="s">
        <v>90</v>
      </c>
      <c r="CH8285" s="273">
        <v>0</v>
      </c>
      <c r="CI8285" s="273" t="s">
        <v>80</v>
      </c>
      <c r="CM8285" s="273" t="s">
        <v>73</v>
      </c>
      <c r="CN8285" s="273">
        <v>3</v>
      </c>
    </row>
    <row r="8286" spans="74:92">
      <c r="BV8286" s="273" t="s">
        <v>83</v>
      </c>
      <c r="BW8286" s="273" t="s">
        <v>63</v>
      </c>
      <c r="BX8286" s="273" t="s">
        <v>172</v>
      </c>
      <c r="BY8286" s="273" t="s">
        <v>487</v>
      </c>
      <c r="BZ8286" s="273" t="s">
        <v>86</v>
      </c>
      <c r="CA8286" s="273" t="s">
        <v>87</v>
      </c>
      <c r="CB8286" s="273" t="s">
        <v>88</v>
      </c>
      <c r="CC8286" s="273" t="s">
        <v>89</v>
      </c>
      <c r="CD8286" s="282">
        <v>3</v>
      </c>
      <c r="CE8286" s="274">
        <v>44927</v>
      </c>
      <c r="CF8286" s="273">
        <v>2938</v>
      </c>
      <c r="CG8286" s="273" t="s">
        <v>90</v>
      </c>
      <c r="CH8286" s="273">
        <v>2938</v>
      </c>
      <c r="CI8286" s="273" t="s">
        <v>80</v>
      </c>
      <c r="CM8286" s="273" t="s">
        <v>73</v>
      </c>
      <c r="CN8286" s="273">
        <v>3</v>
      </c>
    </row>
    <row r="8287" spans="74:92">
      <c r="BV8287" s="273" t="s">
        <v>83</v>
      </c>
      <c r="BW8287" s="273" t="s">
        <v>63</v>
      </c>
      <c r="BX8287" s="273" t="s">
        <v>172</v>
      </c>
      <c r="BY8287" s="273" t="s">
        <v>487</v>
      </c>
      <c r="BZ8287" s="273" t="s">
        <v>86</v>
      </c>
      <c r="CA8287" s="273" t="s">
        <v>87</v>
      </c>
      <c r="CB8287" s="273" t="s">
        <v>101</v>
      </c>
      <c r="CC8287" s="273" t="s">
        <v>102</v>
      </c>
      <c r="CD8287" s="282">
        <v>4</v>
      </c>
      <c r="CE8287" s="274">
        <v>44927</v>
      </c>
      <c r="CF8287" s="273">
        <v>38009</v>
      </c>
      <c r="CG8287" s="273" t="s">
        <v>103</v>
      </c>
      <c r="CH8287" s="273">
        <v>1237.57304</v>
      </c>
      <c r="CI8287" s="273" t="s">
        <v>104</v>
      </c>
      <c r="CM8287" s="273" t="s">
        <v>73</v>
      </c>
      <c r="CN8287" s="273">
        <v>3</v>
      </c>
    </row>
    <row r="8288" spans="74:92">
      <c r="BV8288" s="273" t="s">
        <v>83</v>
      </c>
      <c r="BW8288" s="273" t="s">
        <v>63</v>
      </c>
      <c r="BX8288" s="273" t="s">
        <v>172</v>
      </c>
      <c r="BY8288" s="273" t="s">
        <v>487</v>
      </c>
      <c r="BZ8288" s="273" t="s">
        <v>110</v>
      </c>
      <c r="CA8288" s="273" t="s">
        <v>111</v>
      </c>
      <c r="CB8288" s="273" t="s">
        <v>117</v>
      </c>
      <c r="CC8288" s="273" t="s">
        <v>118</v>
      </c>
      <c r="CD8288" s="282">
        <v>5</v>
      </c>
      <c r="CE8288" s="274">
        <v>44927</v>
      </c>
      <c r="CI8288" s="273" t="s">
        <v>104</v>
      </c>
      <c r="CM8288" s="273" t="s">
        <v>73</v>
      </c>
      <c r="CN8288" s="273">
        <v>3</v>
      </c>
    </row>
    <row r="8289" spans="74:92">
      <c r="BV8289" s="273" t="s">
        <v>83</v>
      </c>
      <c r="BW8289" s="273" t="s">
        <v>63</v>
      </c>
      <c r="BX8289" s="273" t="s">
        <v>172</v>
      </c>
      <c r="BY8289" s="273" t="s">
        <v>487</v>
      </c>
      <c r="BZ8289" s="273" t="s">
        <v>110</v>
      </c>
      <c r="CA8289" s="273" t="s">
        <v>111</v>
      </c>
      <c r="CB8289" s="273" t="s">
        <v>112</v>
      </c>
      <c r="CC8289" s="273" t="s">
        <v>113</v>
      </c>
      <c r="CD8289" s="282">
        <v>4</v>
      </c>
      <c r="CE8289" s="274">
        <v>44927</v>
      </c>
      <c r="CI8289" s="273" t="s">
        <v>80</v>
      </c>
      <c r="CM8289" s="273" t="s">
        <v>73</v>
      </c>
      <c r="CN8289" s="273">
        <v>3</v>
      </c>
    </row>
    <row r="8290" spans="74:92">
      <c r="BV8290" s="273" t="s">
        <v>83</v>
      </c>
      <c r="BW8290" s="273" t="s">
        <v>63</v>
      </c>
      <c r="BX8290" s="273" t="s">
        <v>172</v>
      </c>
      <c r="BY8290" s="273" t="s">
        <v>487</v>
      </c>
      <c r="BZ8290" s="273" t="s">
        <v>126</v>
      </c>
      <c r="CA8290" s="273" t="s">
        <v>127</v>
      </c>
      <c r="CB8290" s="273" t="s">
        <v>128</v>
      </c>
      <c r="CC8290" s="273" t="s">
        <v>129</v>
      </c>
      <c r="CD8290" s="282">
        <v>6</v>
      </c>
      <c r="CE8290" s="274">
        <v>44927</v>
      </c>
      <c r="CI8290" s="273" t="s">
        <v>80</v>
      </c>
      <c r="CM8290" s="273" t="s">
        <v>73</v>
      </c>
      <c r="CN8290" s="273">
        <v>3</v>
      </c>
    </row>
    <row r="8291" spans="74:92">
      <c r="BV8291" s="273" t="s">
        <v>83</v>
      </c>
      <c r="BW8291" s="273" t="s">
        <v>63</v>
      </c>
      <c r="BX8291" s="273" t="s">
        <v>172</v>
      </c>
      <c r="BY8291" s="273" t="s">
        <v>487</v>
      </c>
      <c r="BZ8291" s="273" t="s">
        <v>126</v>
      </c>
      <c r="CA8291" s="273" t="s">
        <v>127</v>
      </c>
      <c r="CB8291" s="273" t="s">
        <v>133</v>
      </c>
      <c r="CC8291" s="273" t="s">
        <v>134</v>
      </c>
      <c r="CD8291" s="282">
        <v>7</v>
      </c>
      <c r="CE8291" s="274">
        <v>44927</v>
      </c>
      <c r="CI8291" s="273" t="s">
        <v>104</v>
      </c>
      <c r="CM8291" s="273" t="s">
        <v>73</v>
      </c>
      <c r="CN8291" s="273">
        <v>3</v>
      </c>
    </row>
    <row r="8292" spans="74:92">
      <c r="BV8292" s="273" t="s">
        <v>83</v>
      </c>
      <c r="BW8292" s="273" t="s">
        <v>63</v>
      </c>
      <c r="BX8292" s="273" t="s">
        <v>172</v>
      </c>
      <c r="BY8292" s="273" t="s">
        <v>487</v>
      </c>
      <c r="BZ8292" s="273" t="s">
        <v>151</v>
      </c>
      <c r="CA8292" s="273" t="s">
        <v>152</v>
      </c>
      <c r="CB8292" s="273" t="s">
        <v>153</v>
      </c>
      <c r="CC8292" s="273" t="s">
        <v>154</v>
      </c>
      <c r="CD8292" s="282">
        <v>10</v>
      </c>
      <c r="CE8292" s="274">
        <v>44927</v>
      </c>
      <c r="CF8292" s="273">
        <v>2938</v>
      </c>
      <c r="CG8292" s="273" t="s">
        <v>90</v>
      </c>
      <c r="CH8292" s="273">
        <v>2938</v>
      </c>
      <c r="CI8292" s="273" t="s">
        <v>80</v>
      </c>
      <c r="CM8292" s="273" t="s">
        <v>73</v>
      </c>
      <c r="CN8292" s="273">
        <v>3</v>
      </c>
    </row>
    <row r="8293" spans="74:92">
      <c r="BV8293" s="273" t="s">
        <v>83</v>
      </c>
      <c r="BW8293" s="273" t="s">
        <v>63</v>
      </c>
      <c r="BX8293" s="273" t="s">
        <v>172</v>
      </c>
      <c r="BY8293" s="273" t="s">
        <v>487</v>
      </c>
      <c r="BZ8293" s="273" t="s">
        <v>138</v>
      </c>
      <c r="CA8293" s="273" t="s">
        <v>139</v>
      </c>
      <c r="CB8293" s="273" t="s">
        <v>140</v>
      </c>
      <c r="CC8293" s="273" t="s">
        <v>141</v>
      </c>
      <c r="CD8293" s="282">
        <v>9</v>
      </c>
      <c r="CE8293" s="274">
        <v>44927</v>
      </c>
      <c r="CF8293" s="273">
        <v>0</v>
      </c>
      <c r="CG8293" s="273" t="s">
        <v>90</v>
      </c>
      <c r="CH8293" s="273">
        <v>0</v>
      </c>
      <c r="CI8293" s="273" t="s">
        <v>80</v>
      </c>
      <c r="CM8293" s="273" t="s">
        <v>73</v>
      </c>
      <c r="CN8293" s="273">
        <v>3</v>
      </c>
    </row>
    <row r="8294" spans="74:92">
      <c r="BV8294" s="273" t="s">
        <v>83</v>
      </c>
      <c r="BW8294" s="273" t="s">
        <v>63</v>
      </c>
      <c r="BX8294" s="273" t="s">
        <v>172</v>
      </c>
      <c r="BY8294" s="273" t="s">
        <v>487</v>
      </c>
      <c r="BZ8294" s="273" t="s">
        <v>167</v>
      </c>
      <c r="CA8294" s="273" t="s">
        <v>168</v>
      </c>
      <c r="CB8294" s="273" t="s">
        <v>169</v>
      </c>
      <c r="CC8294" s="273" t="s">
        <v>170</v>
      </c>
      <c r="CD8294" s="282">
        <v>12</v>
      </c>
      <c r="CE8294" s="274">
        <v>44927</v>
      </c>
      <c r="CF8294" s="273">
        <v>0</v>
      </c>
      <c r="CG8294" s="273" t="s">
        <v>90</v>
      </c>
      <c r="CH8294" s="273">
        <v>0</v>
      </c>
      <c r="CI8294" s="273" t="s">
        <v>80</v>
      </c>
      <c r="CM8294" s="273" t="s">
        <v>73</v>
      </c>
      <c r="CN8294" s="273">
        <v>3</v>
      </c>
    </row>
    <row r="8295" spans="74:92">
      <c r="BV8295" s="273" t="s">
        <v>83</v>
      </c>
      <c r="BW8295" s="273" t="s">
        <v>63</v>
      </c>
      <c r="BX8295" s="273" t="s">
        <v>172</v>
      </c>
      <c r="BY8295" s="273" t="s">
        <v>487</v>
      </c>
      <c r="BZ8295" s="273" t="s">
        <v>151</v>
      </c>
      <c r="CA8295" s="273" t="s">
        <v>152</v>
      </c>
      <c r="CB8295" s="273" t="s">
        <v>161</v>
      </c>
      <c r="CC8295" s="273" t="s">
        <v>162</v>
      </c>
      <c r="CD8295" s="282">
        <v>11</v>
      </c>
      <c r="CE8295" s="274">
        <v>44927</v>
      </c>
      <c r="CF8295" s="273">
        <v>2350.4</v>
      </c>
      <c r="CG8295" s="273" t="s">
        <v>90</v>
      </c>
      <c r="CH8295" s="273">
        <v>2350.4</v>
      </c>
      <c r="CI8295" s="273" t="s">
        <v>80</v>
      </c>
      <c r="CM8295" s="273" t="s">
        <v>73</v>
      </c>
      <c r="CN8295" s="273">
        <v>3</v>
      </c>
    </row>
    <row r="8296" spans="74:92">
      <c r="BV8296" s="273" t="s">
        <v>83</v>
      </c>
      <c r="BW8296" s="273" t="s">
        <v>63</v>
      </c>
      <c r="BX8296" s="273" t="s">
        <v>172</v>
      </c>
      <c r="BY8296" s="273" t="s">
        <v>487</v>
      </c>
      <c r="BZ8296" s="273" t="s">
        <v>167</v>
      </c>
      <c r="CA8296" s="273" t="s">
        <v>168</v>
      </c>
      <c r="CB8296" s="273" t="s">
        <v>353</v>
      </c>
      <c r="CC8296" s="273" t="s">
        <v>354</v>
      </c>
      <c r="CD8296" s="282">
        <v>13</v>
      </c>
      <c r="CE8296" s="274">
        <v>44927</v>
      </c>
      <c r="CF8296" s="273">
        <v>1985.6</v>
      </c>
      <c r="CG8296" s="273" t="s">
        <v>90</v>
      </c>
      <c r="CH8296" s="273">
        <v>1985.6</v>
      </c>
      <c r="CI8296" s="273" t="s">
        <v>80</v>
      </c>
      <c r="CM8296" s="273" t="s">
        <v>73</v>
      </c>
      <c r="CN8296" s="273">
        <v>3</v>
      </c>
    </row>
    <row r="8297" spans="74:92">
      <c r="BV8297" s="273" t="s">
        <v>83</v>
      </c>
      <c r="BW8297" s="273" t="s">
        <v>63</v>
      </c>
      <c r="BX8297" s="273" t="s">
        <v>172</v>
      </c>
      <c r="BY8297" s="273" t="s">
        <v>487</v>
      </c>
      <c r="BZ8297" s="273" t="s">
        <v>167</v>
      </c>
      <c r="CA8297" s="273" t="s">
        <v>168</v>
      </c>
      <c r="CB8297" s="273" t="s">
        <v>313</v>
      </c>
      <c r="CC8297" s="273" t="s">
        <v>314</v>
      </c>
      <c r="CD8297" s="282">
        <v>14</v>
      </c>
      <c r="CE8297" s="274">
        <v>44927</v>
      </c>
      <c r="CF8297" s="273">
        <v>0</v>
      </c>
      <c r="CG8297" s="273" t="s">
        <v>90</v>
      </c>
      <c r="CH8297" s="273">
        <v>0</v>
      </c>
      <c r="CI8297" s="273" t="s">
        <v>80</v>
      </c>
      <c r="CM8297" s="273" t="s">
        <v>73</v>
      </c>
      <c r="CN8297" s="273">
        <v>3</v>
      </c>
    </row>
    <row r="8298" spans="74:92">
      <c r="BV8298" s="273" t="s">
        <v>83</v>
      </c>
      <c r="BW8298" s="273" t="s">
        <v>63</v>
      </c>
      <c r="BX8298" s="273" t="s">
        <v>172</v>
      </c>
      <c r="BY8298" s="273" t="s">
        <v>487</v>
      </c>
      <c r="BZ8298" s="273" t="s">
        <v>204</v>
      </c>
      <c r="CA8298" s="273" t="s">
        <v>205</v>
      </c>
      <c r="CB8298" s="273" t="s">
        <v>206</v>
      </c>
      <c r="CC8298" s="273" t="s">
        <v>207</v>
      </c>
      <c r="CD8298" s="282">
        <v>0</v>
      </c>
      <c r="CE8298" s="274">
        <v>44927</v>
      </c>
      <c r="CG8298" s="273" t="s">
        <v>181</v>
      </c>
      <c r="CI8298" s="273" t="s">
        <v>208</v>
      </c>
      <c r="CJ8298" s="273" t="s">
        <v>209</v>
      </c>
      <c r="CM8298" s="273" t="s">
        <v>73</v>
      </c>
      <c r="CN8298" s="273">
        <v>3</v>
      </c>
    </row>
    <row r="8299" spans="74:92">
      <c r="BV8299" s="273" t="s">
        <v>83</v>
      </c>
      <c r="BW8299" s="273" t="s">
        <v>63</v>
      </c>
      <c r="BX8299" s="273" t="s">
        <v>172</v>
      </c>
      <c r="BY8299" s="273" t="s">
        <v>487</v>
      </c>
      <c r="BZ8299" s="273" t="s">
        <v>86</v>
      </c>
      <c r="CA8299" s="273" t="s">
        <v>87</v>
      </c>
      <c r="CB8299" s="273" t="s">
        <v>179</v>
      </c>
      <c r="CC8299" s="273" t="s">
        <v>180</v>
      </c>
      <c r="CD8299" s="282">
        <v>1</v>
      </c>
      <c r="CE8299" s="274">
        <v>44927</v>
      </c>
      <c r="CG8299" s="273" t="s">
        <v>181</v>
      </c>
      <c r="CI8299" s="273" t="s">
        <v>181</v>
      </c>
      <c r="CJ8299" s="273" t="s">
        <v>1032</v>
      </c>
      <c r="CM8299" s="273" t="s">
        <v>73</v>
      </c>
      <c r="CN8299" s="273">
        <v>3</v>
      </c>
    </row>
    <row r="8300" spans="74:92">
      <c r="BV8300" s="273" t="s">
        <v>83</v>
      </c>
      <c r="BW8300" s="273" t="s">
        <v>63</v>
      </c>
      <c r="BX8300" s="273" t="s">
        <v>172</v>
      </c>
      <c r="BY8300" s="273" t="s">
        <v>487</v>
      </c>
      <c r="BZ8300" s="273" t="s">
        <v>167</v>
      </c>
      <c r="CA8300" s="273" t="s">
        <v>168</v>
      </c>
      <c r="CB8300" s="273" t="s">
        <v>319</v>
      </c>
      <c r="CC8300" s="273" t="s">
        <v>320</v>
      </c>
      <c r="CD8300" s="282">
        <v>15</v>
      </c>
      <c r="CE8300" s="274">
        <v>44927</v>
      </c>
      <c r="CF8300" s="273">
        <v>0</v>
      </c>
      <c r="CG8300" s="273" t="s">
        <v>90</v>
      </c>
      <c r="CH8300" s="273">
        <v>0</v>
      </c>
      <c r="CI8300" s="273" t="s">
        <v>80</v>
      </c>
      <c r="CM8300" s="273" t="s">
        <v>73</v>
      </c>
      <c r="CN8300" s="273">
        <v>3</v>
      </c>
    </row>
    <row r="8301" spans="74:92">
      <c r="BV8301" s="273" t="s">
        <v>83</v>
      </c>
      <c r="BW8301" s="273" t="s">
        <v>63</v>
      </c>
      <c r="BX8301" s="273" t="s">
        <v>172</v>
      </c>
      <c r="BY8301" s="273" t="s">
        <v>487</v>
      </c>
      <c r="BZ8301" s="273" t="s">
        <v>138</v>
      </c>
      <c r="CA8301" s="273" t="s">
        <v>139</v>
      </c>
      <c r="CB8301" s="273" t="s">
        <v>190</v>
      </c>
      <c r="CC8301" s="273" t="s">
        <v>191</v>
      </c>
      <c r="CD8301" s="282">
        <v>8</v>
      </c>
      <c r="CE8301" s="274">
        <v>44927</v>
      </c>
      <c r="CF8301" s="273">
        <v>0</v>
      </c>
      <c r="CG8301" s="273" t="s">
        <v>90</v>
      </c>
      <c r="CH8301" s="273">
        <v>0</v>
      </c>
      <c r="CI8301" s="273" t="s">
        <v>80</v>
      </c>
      <c r="CM8301" s="273" t="s">
        <v>73</v>
      </c>
      <c r="CN8301" s="273">
        <v>3</v>
      </c>
    </row>
    <row r="8302" spans="74:92">
      <c r="BV8302" s="273" t="s">
        <v>83</v>
      </c>
      <c r="BW8302" s="273" t="s">
        <v>63</v>
      </c>
      <c r="BX8302" s="273" t="s">
        <v>172</v>
      </c>
      <c r="BY8302" s="273" t="s">
        <v>487</v>
      </c>
      <c r="BZ8302" s="273" t="s">
        <v>86</v>
      </c>
      <c r="CA8302" s="273" t="s">
        <v>87</v>
      </c>
      <c r="CB8302" s="273" t="s">
        <v>233</v>
      </c>
      <c r="CC8302" s="273" t="s">
        <v>234</v>
      </c>
      <c r="CD8302" s="282">
        <v>1</v>
      </c>
      <c r="CE8302" s="274">
        <v>44927</v>
      </c>
      <c r="CG8302" s="273" t="s">
        <v>181</v>
      </c>
      <c r="CI8302" s="273" t="s">
        <v>181</v>
      </c>
      <c r="CJ8302" s="273" t="s">
        <v>1007</v>
      </c>
      <c r="CM8302" s="273" t="s">
        <v>73</v>
      </c>
      <c r="CN8302" s="273">
        <v>3</v>
      </c>
    </row>
    <row r="8303" spans="74:92">
      <c r="BV8303" s="273" t="s">
        <v>83</v>
      </c>
      <c r="BW8303" s="273" t="s">
        <v>63</v>
      </c>
      <c r="BX8303" s="273" t="s">
        <v>172</v>
      </c>
      <c r="BY8303" s="273" t="s">
        <v>487</v>
      </c>
      <c r="BZ8303" s="273" t="s">
        <v>86</v>
      </c>
      <c r="CA8303" s="273" t="s">
        <v>87</v>
      </c>
      <c r="CB8303" s="273" t="s">
        <v>217</v>
      </c>
      <c r="CC8303" s="273" t="s">
        <v>218</v>
      </c>
      <c r="CD8303" s="282">
        <v>2</v>
      </c>
      <c r="CE8303" s="274">
        <v>44927</v>
      </c>
      <c r="CG8303" s="273" t="s">
        <v>181</v>
      </c>
      <c r="CI8303" s="273" t="s">
        <v>181</v>
      </c>
      <c r="CJ8303" s="273" t="s">
        <v>1367</v>
      </c>
      <c r="CM8303" s="273" t="s">
        <v>73</v>
      </c>
      <c r="CN8303" s="273">
        <v>3</v>
      </c>
    </row>
    <row r="8304" spans="74:92">
      <c r="BV8304" s="273" t="s">
        <v>83</v>
      </c>
      <c r="BW8304" s="273" t="s">
        <v>63</v>
      </c>
      <c r="BX8304" s="273" t="s">
        <v>172</v>
      </c>
      <c r="BY8304" s="273" t="s">
        <v>487</v>
      </c>
      <c r="BZ8304" s="273" t="s">
        <v>86</v>
      </c>
      <c r="CA8304" s="273" t="s">
        <v>87</v>
      </c>
      <c r="CB8304" s="273" t="s">
        <v>225</v>
      </c>
      <c r="CC8304" s="273" t="s">
        <v>226</v>
      </c>
      <c r="CD8304" s="282">
        <v>5</v>
      </c>
      <c r="CE8304" s="274">
        <v>44927</v>
      </c>
      <c r="CF8304" s="273">
        <v>0</v>
      </c>
      <c r="CG8304" s="273" t="s">
        <v>90</v>
      </c>
      <c r="CH8304" s="273">
        <v>0</v>
      </c>
      <c r="CI8304" s="273" t="s">
        <v>80</v>
      </c>
      <c r="CM8304" s="273" t="s">
        <v>73</v>
      </c>
      <c r="CN8304" s="273">
        <v>3</v>
      </c>
    </row>
    <row r="8305" spans="74:92">
      <c r="BV8305" s="273" t="s">
        <v>83</v>
      </c>
      <c r="BW8305" s="273" t="s">
        <v>63</v>
      </c>
      <c r="BX8305" s="273" t="s">
        <v>172</v>
      </c>
      <c r="BY8305" s="273" t="s">
        <v>487</v>
      </c>
      <c r="BZ8305" s="273" t="s">
        <v>86</v>
      </c>
      <c r="CA8305" s="273" t="s">
        <v>87</v>
      </c>
      <c r="CB8305" s="273" t="s">
        <v>225</v>
      </c>
      <c r="CC8305" s="273" t="s">
        <v>226</v>
      </c>
      <c r="CD8305" s="282">
        <v>5</v>
      </c>
      <c r="CE8305" s="274">
        <v>44958</v>
      </c>
      <c r="CF8305" s="273">
        <v>0</v>
      </c>
      <c r="CG8305" s="273" t="s">
        <v>90</v>
      </c>
      <c r="CH8305" s="273">
        <v>0</v>
      </c>
      <c r="CI8305" s="273" t="s">
        <v>80</v>
      </c>
      <c r="CM8305" s="273" t="s">
        <v>73</v>
      </c>
      <c r="CN8305" s="273">
        <v>3</v>
      </c>
    </row>
    <row r="8306" spans="74:92">
      <c r="BV8306" s="273" t="s">
        <v>83</v>
      </c>
      <c r="BW8306" s="273" t="s">
        <v>63</v>
      </c>
      <c r="BX8306" s="273" t="s">
        <v>172</v>
      </c>
      <c r="BY8306" s="273" t="s">
        <v>487</v>
      </c>
      <c r="BZ8306" s="273" t="s">
        <v>86</v>
      </c>
      <c r="CA8306" s="273" t="s">
        <v>87</v>
      </c>
      <c r="CB8306" s="273" t="s">
        <v>217</v>
      </c>
      <c r="CC8306" s="273" t="s">
        <v>218</v>
      </c>
      <c r="CD8306" s="282">
        <v>2</v>
      </c>
      <c r="CE8306" s="274">
        <v>44958</v>
      </c>
      <c r="CG8306" s="273" t="s">
        <v>181</v>
      </c>
      <c r="CI8306" s="273" t="s">
        <v>181</v>
      </c>
      <c r="CJ8306" s="273" t="s">
        <v>1367</v>
      </c>
      <c r="CM8306" s="273" t="s">
        <v>73</v>
      </c>
      <c r="CN8306" s="273">
        <v>3</v>
      </c>
    </row>
    <row r="8307" spans="74:92">
      <c r="BV8307" s="273" t="s">
        <v>83</v>
      </c>
      <c r="BW8307" s="273" t="s">
        <v>63</v>
      </c>
      <c r="BX8307" s="273" t="s">
        <v>172</v>
      </c>
      <c r="BY8307" s="273" t="s">
        <v>487</v>
      </c>
      <c r="BZ8307" s="273" t="s">
        <v>86</v>
      </c>
      <c r="CA8307" s="273" t="s">
        <v>87</v>
      </c>
      <c r="CB8307" s="273" t="s">
        <v>233</v>
      </c>
      <c r="CC8307" s="273" t="s">
        <v>234</v>
      </c>
      <c r="CD8307" s="282">
        <v>1</v>
      </c>
      <c r="CE8307" s="274">
        <v>44958</v>
      </c>
      <c r="CG8307" s="273" t="s">
        <v>181</v>
      </c>
      <c r="CI8307" s="273" t="s">
        <v>181</v>
      </c>
      <c r="CJ8307" s="273" t="s">
        <v>565</v>
      </c>
      <c r="CM8307" s="273" t="s">
        <v>73</v>
      </c>
      <c r="CN8307" s="273">
        <v>3</v>
      </c>
    </row>
    <row r="8308" spans="74:92">
      <c r="BV8308" s="273" t="s">
        <v>83</v>
      </c>
      <c r="BW8308" s="273" t="s">
        <v>63</v>
      </c>
      <c r="BX8308" s="273" t="s">
        <v>172</v>
      </c>
      <c r="BY8308" s="273" t="s">
        <v>487</v>
      </c>
      <c r="BZ8308" s="273" t="s">
        <v>138</v>
      </c>
      <c r="CA8308" s="273" t="s">
        <v>139</v>
      </c>
      <c r="CB8308" s="273" t="s">
        <v>190</v>
      </c>
      <c r="CC8308" s="273" t="s">
        <v>191</v>
      </c>
      <c r="CD8308" s="282">
        <v>8</v>
      </c>
      <c r="CE8308" s="274">
        <v>44958</v>
      </c>
      <c r="CF8308" s="273">
        <v>0</v>
      </c>
      <c r="CG8308" s="273" t="s">
        <v>90</v>
      </c>
      <c r="CH8308" s="273">
        <v>0</v>
      </c>
      <c r="CI8308" s="273" t="s">
        <v>80</v>
      </c>
      <c r="CM8308" s="273" t="s">
        <v>73</v>
      </c>
      <c r="CN8308" s="273">
        <v>3</v>
      </c>
    </row>
    <row r="8309" spans="74:92">
      <c r="BV8309" s="273" t="s">
        <v>83</v>
      </c>
      <c r="BW8309" s="273" t="s">
        <v>63</v>
      </c>
      <c r="BX8309" s="273" t="s">
        <v>172</v>
      </c>
      <c r="BY8309" s="273" t="s">
        <v>487</v>
      </c>
      <c r="BZ8309" s="273" t="s">
        <v>167</v>
      </c>
      <c r="CA8309" s="273" t="s">
        <v>168</v>
      </c>
      <c r="CB8309" s="273" t="s">
        <v>319</v>
      </c>
      <c r="CC8309" s="273" t="s">
        <v>320</v>
      </c>
      <c r="CD8309" s="282">
        <v>15</v>
      </c>
      <c r="CE8309" s="274">
        <v>44958</v>
      </c>
      <c r="CF8309" s="273">
        <v>0</v>
      </c>
      <c r="CG8309" s="273" t="s">
        <v>90</v>
      </c>
      <c r="CH8309" s="273">
        <v>0</v>
      </c>
      <c r="CI8309" s="273" t="s">
        <v>80</v>
      </c>
      <c r="CM8309" s="273" t="s">
        <v>73</v>
      </c>
      <c r="CN8309" s="273">
        <v>3</v>
      </c>
    </row>
    <row r="8310" spans="74:92">
      <c r="BV8310" s="273" t="s">
        <v>83</v>
      </c>
      <c r="BW8310" s="273" t="s">
        <v>63</v>
      </c>
      <c r="BX8310" s="273" t="s">
        <v>172</v>
      </c>
      <c r="BY8310" s="273" t="s">
        <v>487</v>
      </c>
      <c r="BZ8310" s="273" t="s">
        <v>86</v>
      </c>
      <c r="CA8310" s="273" t="s">
        <v>87</v>
      </c>
      <c r="CB8310" s="273" t="s">
        <v>179</v>
      </c>
      <c r="CC8310" s="273" t="s">
        <v>180</v>
      </c>
      <c r="CD8310" s="282">
        <v>1</v>
      </c>
      <c r="CE8310" s="274">
        <v>44958</v>
      </c>
      <c r="CG8310" s="273" t="s">
        <v>181</v>
      </c>
      <c r="CI8310" s="273" t="s">
        <v>181</v>
      </c>
      <c r="CJ8310" s="273" t="s">
        <v>687</v>
      </c>
      <c r="CM8310" s="273" t="s">
        <v>73</v>
      </c>
      <c r="CN8310" s="273">
        <v>3</v>
      </c>
    </row>
    <row r="8311" spans="74:92">
      <c r="BV8311" s="273" t="s">
        <v>83</v>
      </c>
      <c r="BW8311" s="273" t="s">
        <v>63</v>
      </c>
      <c r="BX8311" s="273" t="s">
        <v>172</v>
      </c>
      <c r="BY8311" s="273" t="s">
        <v>487</v>
      </c>
      <c r="BZ8311" s="273" t="s">
        <v>204</v>
      </c>
      <c r="CA8311" s="273" t="s">
        <v>205</v>
      </c>
      <c r="CB8311" s="273" t="s">
        <v>206</v>
      </c>
      <c r="CC8311" s="273" t="s">
        <v>207</v>
      </c>
      <c r="CD8311" s="282">
        <v>0</v>
      </c>
      <c r="CE8311" s="274">
        <v>44958</v>
      </c>
      <c r="CG8311" s="273" t="s">
        <v>181</v>
      </c>
      <c r="CI8311" s="273" t="s">
        <v>208</v>
      </c>
      <c r="CJ8311" s="273" t="s">
        <v>209</v>
      </c>
      <c r="CM8311" s="273" t="s">
        <v>73</v>
      </c>
      <c r="CN8311" s="273">
        <v>3</v>
      </c>
    </row>
    <row r="8312" spans="74:92">
      <c r="BV8312" s="273" t="s">
        <v>83</v>
      </c>
      <c r="BW8312" s="273" t="s">
        <v>63</v>
      </c>
      <c r="BX8312" s="273" t="s">
        <v>172</v>
      </c>
      <c r="BY8312" s="273" t="s">
        <v>487</v>
      </c>
      <c r="BZ8312" s="273" t="s">
        <v>167</v>
      </c>
      <c r="CA8312" s="273" t="s">
        <v>168</v>
      </c>
      <c r="CB8312" s="273" t="s">
        <v>313</v>
      </c>
      <c r="CC8312" s="273" t="s">
        <v>314</v>
      </c>
      <c r="CD8312" s="282">
        <v>14</v>
      </c>
      <c r="CE8312" s="274">
        <v>44958</v>
      </c>
      <c r="CF8312" s="273">
        <v>0</v>
      </c>
      <c r="CG8312" s="273" t="s">
        <v>90</v>
      </c>
      <c r="CH8312" s="273">
        <v>0</v>
      </c>
      <c r="CI8312" s="273" t="s">
        <v>80</v>
      </c>
      <c r="CM8312" s="273" t="s">
        <v>73</v>
      </c>
      <c r="CN8312" s="273">
        <v>3</v>
      </c>
    </row>
    <row r="8313" spans="74:92">
      <c r="BV8313" s="273" t="s">
        <v>83</v>
      </c>
      <c r="BW8313" s="273" t="s">
        <v>63</v>
      </c>
      <c r="BX8313" s="273" t="s">
        <v>172</v>
      </c>
      <c r="BY8313" s="273" t="s">
        <v>487</v>
      </c>
      <c r="BZ8313" s="273" t="s">
        <v>167</v>
      </c>
      <c r="CA8313" s="273" t="s">
        <v>168</v>
      </c>
      <c r="CB8313" s="273" t="s">
        <v>353</v>
      </c>
      <c r="CC8313" s="273" t="s">
        <v>354</v>
      </c>
      <c r="CD8313" s="282">
        <v>13</v>
      </c>
      <c r="CE8313" s="274">
        <v>44958</v>
      </c>
      <c r="CF8313" s="273">
        <v>2067.4</v>
      </c>
      <c r="CG8313" s="273" t="s">
        <v>90</v>
      </c>
      <c r="CH8313" s="273">
        <v>2067.4</v>
      </c>
      <c r="CI8313" s="273" t="s">
        <v>80</v>
      </c>
      <c r="CM8313" s="273" t="s">
        <v>73</v>
      </c>
      <c r="CN8313" s="273">
        <v>3</v>
      </c>
    </row>
    <row r="8314" spans="74:92">
      <c r="BV8314" s="273" t="s">
        <v>83</v>
      </c>
      <c r="BW8314" s="273" t="s">
        <v>63</v>
      </c>
      <c r="BX8314" s="273" t="s">
        <v>172</v>
      </c>
      <c r="BY8314" s="273" t="s">
        <v>487</v>
      </c>
      <c r="BZ8314" s="273" t="s">
        <v>151</v>
      </c>
      <c r="CA8314" s="273" t="s">
        <v>152</v>
      </c>
      <c r="CB8314" s="273" t="s">
        <v>161</v>
      </c>
      <c r="CC8314" s="273" t="s">
        <v>162</v>
      </c>
      <c r="CD8314" s="282">
        <v>11</v>
      </c>
      <c r="CE8314" s="274">
        <v>44958</v>
      </c>
      <c r="CF8314" s="273">
        <v>2330.4</v>
      </c>
      <c r="CG8314" s="273" t="s">
        <v>90</v>
      </c>
      <c r="CH8314" s="273">
        <v>2330.4</v>
      </c>
      <c r="CI8314" s="273" t="s">
        <v>80</v>
      </c>
      <c r="CM8314" s="273" t="s">
        <v>73</v>
      </c>
      <c r="CN8314" s="273">
        <v>3</v>
      </c>
    </row>
    <row r="8315" spans="74:92">
      <c r="BV8315" s="273" t="s">
        <v>83</v>
      </c>
      <c r="BW8315" s="273" t="s">
        <v>63</v>
      </c>
      <c r="BX8315" s="273" t="s">
        <v>172</v>
      </c>
      <c r="BY8315" s="273" t="s">
        <v>487</v>
      </c>
      <c r="BZ8315" s="273" t="s">
        <v>167</v>
      </c>
      <c r="CA8315" s="273" t="s">
        <v>168</v>
      </c>
      <c r="CB8315" s="273" t="s">
        <v>169</v>
      </c>
      <c r="CC8315" s="273" t="s">
        <v>170</v>
      </c>
      <c r="CD8315" s="282">
        <v>12</v>
      </c>
      <c r="CE8315" s="274">
        <v>44958</v>
      </c>
      <c r="CF8315" s="273">
        <v>0</v>
      </c>
      <c r="CG8315" s="273" t="s">
        <v>90</v>
      </c>
      <c r="CH8315" s="273">
        <v>0</v>
      </c>
      <c r="CI8315" s="273" t="s">
        <v>80</v>
      </c>
      <c r="CM8315" s="273" t="s">
        <v>73</v>
      </c>
      <c r="CN8315" s="273">
        <v>3</v>
      </c>
    </row>
    <row r="8316" spans="74:92">
      <c r="BV8316" s="273" t="s">
        <v>83</v>
      </c>
      <c r="BW8316" s="273" t="s">
        <v>63</v>
      </c>
      <c r="BX8316" s="273" t="s">
        <v>172</v>
      </c>
      <c r="BY8316" s="273" t="s">
        <v>487</v>
      </c>
      <c r="BZ8316" s="273" t="s">
        <v>138</v>
      </c>
      <c r="CA8316" s="273" t="s">
        <v>139</v>
      </c>
      <c r="CB8316" s="273" t="s">
        <v>140</v>
      </c>
      <c r="CC8316" s="273" t="s">
        <v>141</v>
      </c>
      <c r="CD8316" s="282">
        <v>9</v>
      </c>
      <c r="CE8316" s="274">
        <v>44958</v>
      </c>
      <c r="CF8316" s="273">
        <v>0</v>
      </c>
      <c r="CG8316" s="273" t="s">
        <v>90</v>
      </c>
      <c r="CH8316" s="273">
        <v>0</v>
      </c>
      <c r="CI8316" s="273" t="s">
        <v>80</v>
      </c>
      <c r="CM8316" s="273" t="s">
        <v>73</v>
      </c>
      <c r="CN8316" s="273">
        <v>3</v>
      </c>
    </row>
    <row r="8317" spans="74:92">
      <c r="BV8317" s="273" t="s">
        <v>83</v>
      </c>
      <c r="BW8317" s="273" t="s">
        <v>63</v>
      </c>
      <c r="BX8317" s="273" t="s">
        <v>172</v>
      </c>
      <c r="BY8317" s="273" t="s">
        <v>487</v>
      </c>
      <c r="BZ8317" s="273" t="s">
        <v>151</v>
      </c>
      <c r="CA8317" s="273" t="s">
        <v>152</v>
      </c>
      <c r="CB8317" s="273" t="s">
        <v>153</v>
      </c>
      <c r="CC8317" s="273" t="s">
        <v>154</v>
      </c>
      <c r="CD8317" s="282">
        <v>10</v>
      </c>
      <c r="CE8317" s="274">
        <v>44958</v>
      </c>
      <c r="CF8317" s="273">
        <v>2913</v>
      </c>
      <c r="CG8317" s="273" t="s">
        <v>90</v>
      </c>
      <c r="CH8317" s="273">
        <v>2913</v>
      </c>
      <c r="CI8317" s="273" t="s">
        <v>80</v>
      </c>
      <c r="CM8317" s="273" t="s">
        <v>73</v>
      </c>
      <c r="CN8317" s="273">
        <v>3</v>
      </c>
    </row>
    <row r="8318" spans="74:92">
      <c r="BV8318" s="273" t="s">
        <v>83</v>
      </c>
      <c r="BW8318" s="273" t="s">
        <v>63</v>
      </c>
      <c r="BX8318" s="273" t="s">
        <v>172</v>
      </c>
      <c r="BY8318" s="273" t="s">
        <v>487</v>
      </c>
      <c r="BZ8318" s="273" t="s">
        <v>126</v>
      </c>
      <c r="CA8318" s="273" t="s">
        <v>127</v>
      </c>
      <c r="CB8318" s="273" t="s">
        <v>133</v>
      </c>
      <c r="CC8318" s="273" t="s">
        <v>134</v>
      </c>
      <c r="CD8318" s="282">
        <v>7</v>
      </c>
      <c r="CE8318" s="274">
        <v>44958</v>
      </c>
      <c r="CI8318" s="273" t="s">
        <v>104</v>
      </c>
      <c r="CM8318" s="273" t="s">
        <v>73</v>
      </c>
      <c r="CN8318" s="273">
        <v>3</v>
      </c>
    </row>
    <row r="8319" spans="74:92">
      <c r="BV8319" s="273" t="s">
        <v>83</v>
      </c>
      <c r="BW8319" s="273" t="s">
        <v>63</v>
      </c>
      <c r="BX8319" s="273" t="s">
        <v>172</v>
      </c>
      <c r="BY8319" s="273" t="s">
        <v>487</v>
      </c>
      <c r="BZ8319" s="273" t="s">
        <v>126</v>
      </c>
      <c r="CA8319" s="273" t="s">
        <v>127</v>
      </c>
      <c r="CB8319" s="273" t="s">
        <v>128</v>
      </c>
      <c r="CC8319" s="273" t="s">
        <v>129</v>
      </c>
      <c r="CD8319" s="282">
        <v>6</v>
      </c>
      <c r="CE8319" s="274">
        <v>44958</v>
      </c>
      <c r="CI8319" s="273" t="s">
        <v>80</v>
      </c>
      <c r="CM8319" s="273" t="s">
        <v>73</v>
      </c>
      <c r="CN8319" s="273">
        <v>3</v>
      </c>
    </row>
    <row r="8320" spans="74:92">
      <c r="BV8320" s="273" t="s">
        <v>83</v>
      </c>
      <c r="BW8320" s="273" t="s">
        <v>63</v>
      </c>
      <c r="BX8320" s="273" t="s">
        <v>172</v>
      </c>
      <c r="BY8320" s="273" t="s">
        <v>487</v>
      </c>
      <c r="BZ8320" s="273" t="s">
        <v>110</v>
      </c>
      <c r="CA8320" s="273" t="s">
        <v>111</v>
      </c>
      <c r="CB8320" s="273" t="s">
        <v>112</v>
      </c>
      <c r="CC8320" s="273" t="s">
        <v>113</v>
      </c>
      <c r="CD8320" s="282">
        <v>4</v>
      </c>
      <c r="CE8320" s="274">
        <v>44958</v>
      </c>
      <c r="CI8320" s="273" t="s">
        <v>80</v>
      </c>
      <c r="CM8320" s="273" t="s">
        <v>73</v>
      </c>
      <c r="CN8320" s="273">
        <v>3</v>
      </c>
    </row>
    <row r="8321" spans="74:92">
      <c r="BV8321" s="273" t="s">
        <v>83</v>
      </c>
      <c r="BW8321" s="273" t="s">
        <v>63</v>
      </c>
      <c r="BX8321" s="273" t="s">
        <v>172</v>
      </c>
      <c r="BY8321" s="273" t="s">
        <v>487</v>
      </c>
      <c r="BZ8321" s="273" t="s">
        <v>110</v>
      </c>
      <c r="CA8321" s="273" t="s">
        <v>111</v>
      </c>
      <c r="CB8321" s="273" t="s">
        <v>117</v>
      </c>
      <c r="CC8321" s="273" t="s">
        <v>118</v>
      </c>
      <c r="CD8321" s="282">
        <v>5</v>
      </c>
      <c r="CE8321" s="274">
        <v>44958</v>
      </c>
      <c r="CI8321" s="273" t="s">
        <v>104</v>
      </c>
      <c r="CM8321" s="273" t="s">
        <v>73</v>
      </c>
      <c r="CN8321" s="273">
        <v>3</v>
      </c>
    </row>
    <row r="8322" spans="74:92">
      <c r="BV8322" s="273" t="s">
        <v>83</v>
      </c>
      <c r="BW8322" s="273" t="s">
        <v>63</v>
      </c>
      <c r="BX8322" s="273" t="s">
        <v>172</v>
      </c>
      <c r="BY8322" s="273" t="s">
        <v>487</v>
      </c>
      <c r="BZ8322" s="273" t="s">
        <v>86</v>
      </c>
      <c r="CA8322" s="273" t="s">
        <v>87</v>
      </c>
      <c r="CB8322" s="273" t="s">
        <v>101</v>
      </c>
      <c r="CC8322" s="273" t="s">
        <v>102</v>
      </c>
      <c r="CD8322" s="282">
        <v>4</v>
      </c>
      <c r="CE8322" s="274">
        <v>44958</v>
      </c>
      <c r="CF8322" s="273">
        <v>37693</v>
      </c>
      <c r="CG8322" s="273" t="s">
        <v>103</v>
      </c>
      <c r="CH8322" s="273">
        <v>1227.2840799999999</v>
      </c>
      <c r="CI8322" s="273" t="s">
        <v>104</v>
      </c>
      <c r="CM8322" s="273" t="s">
        <v>73</v>
      </c>
      <c r="CN8322" s="273">
        <v>3</v>
      </c>
    </row>
    <row r="8323" spans="74:92">
      <c r="BV8323" s="273" t="s">
        <v>83</v>
      </c>
      <c r="BW8323" s="273" t="s">
        <v>63</v>
      </c>
      <c r="BX8323" s="273" t="s">
        <v>172</v>
      </c>
      <c r="BY8323" s="273" t="s">
        <v>487</v>
      </c>
      <c r="BZ8323" s="273" t="s">
        <v>86</v>
      </c>
      <c r="CA8323" s="273" t="s">
        <v>87</v>
      </c>
      <c r="CB8323" s="273" t="s">
        <v>88</v>
      </c>
      <c r="CC8323" s="273" t="s">
        <v>89</v>
      </c>
      <c r="CD8323" s="282">
        <v>3</v>
      </c>
      <c r="CE8323" s="274">
        <v>44958</v>
      </c>
      <c r="CF8323" s="273">
        <v>2913</v>
      </c>
      <c r="CG8323" s="273" t="s">
        <v>90</v>
      </c>
      <c r="CH8323" s="273">
        <v>2913</v>
      </c>
      <c r="CI8323" s="273" t="s">
        <v>80</v>
      </c>
      <c r="CM8323" s="273" t="s">
        <v>73</v>
      </c>
      <c r="CN8323" s="273">
        <v>3</v>
      </c>
    </row>
    <row r="8324" spans="74:92">
      <c r="BV8324" s="273" t="s">
        <v>83</v>
      </c>
      <c r="BW8324" s="273" t="s">
        <v>63</v>
      </c>
      <c r="BX8324" s="273" t="s">
        <v>172</v>
      </c>
      <c r="BY8324" s="273" t="s">
        <v>487</v>
      </c>
      <c r="BZ8324" s="273" t="s">
        <v>86</v>
      </c>
      <c r="CA8324" s="273" t="s">
        <v>87</v>
      </c>
      <c r="CB8324" s="273" t="s">
        <v>88</v>
      </c>
      <c r="CC8324" s="273" t="s">
        <v>89</v>
      </c>
      <c r="CD8324" s="282">
        <v>3</v>
      </c>
      <c r="CE8324" s="274">
        <v>44986</v>
      </c>
      <c r="CF8324" s="273">
        <v>5373</v>
      </c>
      <c r="CG8324" s="273" t="s">
        <v>90</v>
      </c>
      <c r="CH8324" s="273">
        <v>5373</v>
      </c>
      <c r="CI8324" s="273" t="s">
        <v>80</v>
      </c>
      <c r="CM8324" s="273" t="s">
        <v>73</v>
      </c>
      <c r="CN8324" s="273">
        <v>3</v>
      </c>
    </row>
    <row r="8325" spans="74:92">
      <c r="BV8325" s="273" t="s">
        <v>83</v>
      </c>
      <c r="BW8325" s="273" t="s">
        <v>63</v>
      </c>
      <c r="BX8325" s="273" t="s">
        <v>172</v>
      </c>
      <c r="BY8325" s="273" t="s">
        <v>487</v>
      </c>
      <c r="BZ8325" s="273" t="s">
        <v>86</v>
      </c>
      <c r="CA8325" s="273" t="s">
        <v>87</v>
      </c>
      <c r="CB8325" s="273" t="s">
        <v>101</v>
      </c>
      <c r="CC8325" s="273" t="s">
        <v>102</v>
      </c>
      <c r="CD8325" s="282">
        <v>4</v>
      </c>
      <c r="CE8325" s="274">
        <v>44986</v>
      </c>
      <c r="CF8325" s="273">
        <v>68779</v>
      </c>
      <c r="CG8325" s="273" t="s">
        <v>103</v>
      </c>
      <c r="CH8325" s="273">
        <v>2239.4442399999998</v>
      </c>
      <c r="CI8325" s="273" t="s">
        <v>104</v>
      </c>
      <c r="CM8325" s="273" t="s">
        <v>73</v>
      </c>
      <c r="CN8325" s="273">
        <v>3</v>
      </c>
    </row>
    <row r="8326" spans="74:92">
      <c r="BV8326" s="273" t="s">
        <v>83</v>
      </c>
      <c r="BW8326" s="273" t="s">
        <v>63</v>
      </c>
      <c r="BX8326" s="273" t="s">
        <v>172</v>
      </c>
      <c r="BY8326" s="273" t="s">
        <v>487</v>
      </c>
      <c r="BZ8326" s="273" t="s">
        <v>110</v>
      </c>
      <c r="CA8326" s="273" t="s">
        <v>111</v>
      </c>
      <c r="CB8326" s="273" t="s">
        <v>117</v>
      </c>
      <c r="CC8326" s="273" t="s">
        <v>118</v>
      </c>
      <c r="CD8326" s="282">
        <v>5</v>
      </c>
      <c r="CE8326" s="274">
        <v>44986</v>
      </c>
      <c r="CI8326" s="273" t="s">
        <v>104</v>
      </c>
      <c r="CM8326" s="273" t="s">
        <v>73</v>
      </c>
      <c r="CN8326" s="273">
        <v>3</v>
      </c>
    </row>
    <row r="8327" spans="74:92">
      <c r="BV8327" s="273" t="s">
        <v>83</v>
      </c>
      <c r="BW8327" s="273" t="s">
        <v>63</v>
      </c>
      <c r="BX8327" s="273" t="s">
        <v>172</v>
      </c>
      <c r="BY8327" s="273" t="s">
        <v>487</v>
      </c>
      <c r="BZ8327" s="273" t="s">
        <v>110</v>
      </c>
      <c r="CA8327" s="273" t="s">
        <v>111</v>
      </c>
      <c r="CB8327" s="273" t="s">
        <v>112</v>
      </c>
      <c r="CC8327" s="273" t="s">
        <v>113</v>
      </c>
      <c r="CD8327" s="282">
        <v>4</v>
      </c>
      <c r="CE8327" s="274">
        <v>44986</v>
      </c>
      <c r="CI8327" s="273" t="s">
        <v>80</v>
      </c>
      <c r="CM8327" s="273" t="s">
        <v>73</v>
      </c>
      <c r="CN8327" s="273">
        <v>3</v>
      </c>
    </row>
    <row r="8328" spans="74:92">
      <c r="BV8328" s="273" t="s">
        <v>83</v>
      </c>
      <c r="BW8328" s="273" t="s">
        <v>63</v>
      </c>
      <c r="BX8328" s="273" t="s">
        <v>172</v>
      </c>
      <c r="BY8328" s="273" t="s">
        <v>487</v>
      </c>
      <c r="BZ8328" s="273" t="s">
        <v>126</v>
      </c>
      <c r="CA8328" s="273" t="s">
        <v>127</v>
      </c>
      <c r="CB8328" s="273" t="s">
        <v>128</v>
      </c>
      <c r="CC8328" s="273" t="s">
        <v>129</v>
      </c>
      <c r="CD8328" s="282">
        <v>6</v>
      </c>
      <c r="CE8328" s="274">
        <v>44986</v>
      </c>
      <c r="CI8328" s="273" t="s">
        <v>80</v>
      </c>
      <c r="CM8328" s="273" t="s">
        <v>73</v>
      </c>
      <c r="CN8328" s="273">
        <v>3</v>
      </c>
    </row>
    <row r="8329" spans="74:92">
      <c r="BV8329" s="273" t="s">
        <v>83</v>
      </c>
      <c r="BW8329" s="273" t="s">
        <v>63</v>
      </c>
      <c r="BX8329" s="273" t="s">
        <v>172</v>
      </c>
      <c r="BY8329" s="273" t="s">
        <v>487</v>
      </c>
      <c r="BZ8329" s="273" t="s">
        <v>126</v>
      </c>
      <c r="CA8329" s="273" t="s">
        <v>127</v>
      </c>
      <c r="CB8329" s="273" t="s">
        <v>133</v>
      </c>
      <c r="CC8329" s="273" t="s">
        <v>134</v>
      </c>
      <c r="CD8329" s="282">
        <v>7</v>
      </c>
      <c r="CE8329" s="274">
        <v>44986</v>
      </c>
      <c r="CI8329" s="273" t="s">
        <v>104</v>
      </c>
      <c r="CM8329" s="273" t="s">
        <v>73</v>
      </c>
      <c r="CN8329" s="273">
        <v>3</v>
      </c>
    </row>
    <row r="8330" spans="74:92">
      <c r="BV8330" s="273" t="s">
        <v>83</v>
      </c>
      <c r="BW8330" s="273" t="s">
        <v>63</v>
      </c>
      <c r="BX8330" s="273" t="s">
        <v>172</v>
      </c>
      <c r="BY8330" s="273" t="s">
        <v>487</v>
      </c>
      <c r="BZ8330" s="273" t="s">
        <v>151</v>
      </c>
      <c r="CA8330" s="273" t="s">
        <v>152</v>
      </c>
      <c r="CB8330" s="273" t="s">
        <v>153</v>
      </c>
      <c r="CC8330" s="273" t="s">
        <v>154</v>
      </c>
      <c r="CD8330" s="282">
        <v>10</v>
      </c>
      <c r="CE8330" s="274">
        <v>44986</v>
      </c>
      <c r="CF8330" s="273">
        <v>5373</v>
      </c>
      <c r="CG8330" s="273" t="s">
        <v>90</v>
      </c>
      <c r="CH8330" s="273">
        <v>5373</v>
      </c>
      <c r="CI8330" s="273" t="s">
        <v>80</v>
      </c>
      <c r="CM8330" s="273" t="s">
        <v>73</v>
      </c>
      <c r="CN8330" s="273">
        <v>3</v>
      </c>
    </row>
    <row r="8331" spans="74:92">
      <c r="BV8331" s="273" t="s">
        <v>83</v>
      </c>
      <c r="BW8331" s="273" t="s">
        <v>63</v>
      </c>
      <c r="BX8331" s="273" t="s">
        <v>172</v>
      </c>
      <c r="BY8331" s="273" t="s">
        <v>487</v>
      </c>
      <c r="BZ8331" s="273" t="s">
        <v>138</v>
      </c>
      <c r="CA8331" s="273" t="s">
        <v>139</v>
      </c>
      <c r="CB8331" s="273" t="s">
        <v>140</v>
      </c>
      <c r="CC8331" s="273" t="s">
        <v>141</v>
      </c>
      <c r="CD8331" s="282">
        <v>9</v>
      </c>
      <c r="CE8331" s="274">
        <v>44986</v>
      </c>
      <c r="CF8331" s="273">
        <v>0</v>
      </c>
      <c r="CG8331" s="273" t="s">
        <v>90</v>
      </c>
      <c r="CH8331" s="273">
        <v>0</v>
      </c>
      <c r="CI8331" s="273" t="s">
        <v>80</v>
      </c>
      <c r="CM8331" s="273" t="s">
        <v>73</v>
      </c>
      <c r="CN8331" s="273">
        <v>3</v>
      </c>
    </row>
    <row r="8332" spans="74:92">
      <c r="BV8332" s="273" t="s">
        <v>83</v>
      </c>
      <c r="BW8332" s="273" t="s">
        <v>63</v>
      </c>
      <c r="BX8332" s="273" t="s">
        <v>172</v>
      </c>
      <c r="BY8332" s="273" t="s">
        <v>487</v>
      </c>
      <c r="BZ8332" s="273" t="s">
        <v>167</v>
      </c>
      <c r="CA8332" s="273" t="s">
        <v>168</v>
      </c>
      <c r="CB8332" s="273" t="s">
        <v>169</v>
      </c>
      <c r="CC8332" s="273" t="s">
        <v>170</v>
      </c>
      <c r="CD8332" s="282">
        <v>12</v>
      </c>
      <c r="CE8332" s="274">
        <v>44986</v>
      </c>
      <c r="CF8332" s="273">
        <v>0</v>
      </c>
      <c r="CG8332" s="273" t="s">
        <v>90</v>
      </c>
      <c r="CH8332" s="273">
        <v>0</v>
      </c>
      <c r="CI8332" s="273" t="s">
        <v>80</v>
      </c>
      <c r="CM8332" s="273" t="s">
        <v>73</v>
      </c>
      <c r="CN8332" s="273">
        <v>3</v>
      </c>
    </row>
    <row r="8333" spans="74:92">
      <c r="BV8333" s="273" t="s">
        <v>83</v>
      </c>
      <c r="BW8333" s="273" t="s">
        <v>63</v>
      </c>
      <c r="BX8333" s="273" t="s">
        <v>172</v>
      </c>
      <c r="BY8333" s="273" t="s">
        <v>487</v>
      </c>
      <c r="BZ8333" s="273" t="s">
        <v>151</v>
      </c>
      <c r="CA8333" s="273" t="s">
        <v>152</v>
      </c>
      <c r="CB8333" s="273" t="s">
        <v>161</v>
      </c>
      <c r="CC8333" s="273" t="s">
        <v>162</v>
      </c>
      <c r="CD8333" s="282">
        <v>11</v>
      </c>
      <c r="CE8333" s="274">
        <v>44986</v>
      </c>
      <c r="CF8333" s="273">
        <v>4298.3999999999996</v>
      </c>
      <c r="CG8333" s="273" t="s">
        <v>90</v>
      </c>
      <c r="CH8333" s="273">
        <v>4298.3999999999996</v>
      </c>
      <c r="CI8333" s="273" t="s">
        <v>80</v>
      </c>
      <c r="CM8333" s="273" t="s">
        <v>73</v>
      </c>
      <c r="CN8333" s="273">
        <v>3</v>
      </c>
    </row>
    <row r="8334" spans="74:92">
      <c r="BV8334" s="273" t="s">
        <v>83</v>
      </c>
      <c r="BW8334" s="273" t="s">
        <v>63</v>
      </c>
      <c r="BX8334" s="273" t="s">
        <v>172</v>
      </c>
      <c r="BY8334" s="273" t="s">
        <v>487</v>
      </c>
      <c r="BZ8334" s="273" t="s">
        <v>167</v>
      </c>
      <c r="CA8334" s="273" t="s">
        <v>168</v>
      </c>
      <c r="CB8334" s="273" t="s">
        <v>353</v>
      </c>
      <c r="CC8334" s="273" t="s">
        <v>354</v>
      </c>
      <c r="CD8334" s="282">
        <v>13</v>
      </c>
      <c r="CE8334" s="274">
        <v>44986</v>
      </c>
      <c r="CF8334" s="273">
        <v>2359</v>
      </c>
      <c r="CG8334" s="273" t="s">
        <v>90</v>
      </c>
      <c r="CH8334" s="273">
        <v>2359</v>
      </c>
      <c r="CI8334" s="273" t="s">
        <v>80</v>
      </c>
      <c r="CM8334" s="273" t="s">
        <v>73</v>
      </c>
      <c r="CN8334" s="273">
        <v>3</v>
      </c>
    </row>
    <row r="8335" spans="74:92">
      <c r="BV8335" s="273" t="s">
        <v>83</v>
      </c>
      <c r="BW8335" s="273" t="s">
        <v>63</v>
      </c>
      <c r="BX8335" s="273" t="s">
        <v>172</v>
      </c>
      <c r="BY8335" s="273" t="s">
        <v>487</v>
      </c>
      <c r="BZ8335" s="273" t="s">
        <v>167</v>
      </c>
      <c r="CA8335" s="273" t="s">
        <v>168</v>
      </c>
      <c r="CB8335" s="273" t="s">
        <v>313</v>
      </c>
      <c r="CC8335" s="273" t="s">
        <v>314</v>
      </c>
      <c r="CD8335" s="282">
        <v>14</v>
      </c>
      <c r="CE8335" s="274">
        <v>44986</v>
      </c>
      <c r="CF8335" s="273">
        <v>0</v>
      </c>
      <c r="CG8335" s="273" t="s">
        <v>90</v>
      </c>
      <c r="CH8335" s="273">
        <v>0</v>
      </c>
      <c r="CI8335" s="273" t="s">
        <v>80</v>
      </c>
      <c r="CM8335" s="273" t="s">
        <v>73</v>
      </c>
      <c r="CN8335" s="273">
        <v>3</v>
      </c>
    </row>
    <row r="8336" spans="74:92">
      <c r="BV8336" s="273" t="s">
        <v>83</v>
      </c>
      <c r="BW8336" s="273" t="s">
        <v>63</v>
      </c>
      <c r="BX8336" s="273" t="s">
        <v>172</v>
      </c>
      <c r="BY8336" s="273" t="s">
        <v>487</v>
      </c>
      <c r="BZ8336" s="273" t="s">
        <v>204</v>
      </c>
      <c r="CA8336" s="273" t="s">
        <v>205</v>
      </c>
      <c r="CB8336" s="273" t="s">
        <v>206</v>
      </c>
      <c r="CC8336" s="273" t="s">
        <v>207</v>
      </c>
      <c r="CD8336" s="282">
        <v>0</v>
      </c>
      <c r="CE8336" s="274">
        <v>44986</v>
      </c>
      <c r="CG8336" s="273" t="s">
        <v>181</v>
      </c>
      <c r="CI8336" s="273" t="s">
        <v>208</v>
      </c>
      <c r="CJ8336" s="273" t="s">
        <v>209</v>
      </c>
      <c r="CM8336" s="273" t="s">
        <v>73</v>
      </c>
      <c r="CN8336" s="273">
        <v>3</v>
      </c>
    </row>
    <row r="8337" spans="74:92">
      <c r="BV8337" s="273" t="s">
        <v>83</v>
      </c>
      <c r="BW8337" s="273" t="s">
        <v>63</v>
      </c>
      <c r="BX8337" s="273" t="s">
        <v>172</v>
      </c>
      <c r="BY8337" s="273" t="s">
        <v>487</v>
      </c>
      <c r="BZ8337" s="273" t="s">
        <v>86</v>
      </c>
      <c r="CA8337" s="273" t="s">
        <v>87</v>
      </c>
      <c r="CB8337" s="273" t="s">
        <v>179</v>
      </c>
      <c r="CC8337" s="273" t="s">
        <v>180</v>
      </c>
      <c r="CD8337" s="282">
        <v>1</v>
      </c>
      <c r="CE8337" s="274">
        <v>44986</v>
      </c>
      <c r="CG8337" s="273" t="s">
        <v>181</v>
      </c>
      <c r="CI8337" s="273" t="s">
        <v>181</v>
      </c>
      <c r="CJ8337" s="273" t="s">
        <v>1269</v>
      </c>
      <c r="CM8337" s="273" t="s">
        <v>73</v>
      </c>
      <c r="CN8337" s="273">
        <v>3</v>
      </c>
    </row>
    <row r="8338" spans="74:92">
      <c r="BV8338" s="273" t="s">
        <v>83</v>
      </c>
      <c r="BW8338" s="273" t="s">
        <v>63</v>
      </c>
      <c r="BX8338" s="273" t="s">
        <v>172</v>
      </c>
      <c r="BY8338" s="273" t="s">
        <v>487</v>
      </c>
      <c r="BZ8338" s="273" t="s">
        <v>167</v>
      </c>
      <c r="CA8338" s="273" t="s">
        <v>168</v>
      </c>
      <c r="CB8338" s="273" t="s">
        <v>319</v>
      </c>
      <c r="CC8338" s="273" t="s">
        <v>320</v>
      </c>
      <c r="CD8338" s="282">
        <v>15</v>
      </c>
      <c r="CE8338" s="274">
        <v>44986</v>
      </c>
      <c r="CF8338" s="273">
        <v>0</v>
      </c>
      <c r="CG8338" s="273" t="s">
        <v>90</v>
      </c>
      <c r="CH8338" s="273">
        <v>0</v>
      </c>
      <c r="CI8338" s="273" t="s">
        <v>80</v>
      </c>
      <c r="CM8338" s="273" t="s">
        <v>73</v>
      </c>
      <c r="CN8338" s="273">
        <v>3</v>
      </c>
    </row>
    <row r="8339" spans="74:92">
      <c r="BV8339" s="273" t="s">
        <v>83</v>
      </c>
      <c r="BW8339" s="273" t="s">
        <v>63</v>
      </c>
      <c r="BX8339" s="273" t="s">
        <v>172</v>
      </c>
      <c r="BY8339" s="273" t="s">
        <v>487</v>
      </c>
      <c r="BZ8339" s="273" t="s">
        <v>138</v>
      </c>
      <c r="CA8339" s="273" t="s">
        <v>139</v>
      </c>
      <c r="CB8339" s="273" t="s">
        <v>190</v>
      </c>
      <c r="CC8339" s="273" t="s">
        <v>191</v>
      </c>
      <c r="CD8339" s="282">
        <v>8</v>
      </c>
      <c r="CE8339" s="274">
        <v>44986</v>
      </c>
      <c r="CF8339" s="273">
        <v>0</v>
      </c>
      <c r="CG8339" s="273" t="s">
        <v>90</v>
      </c>
      <c r="CH8339" s="273">
        <v>0</v>
      </c>
      <c r="CI8339" s="273" t="s">
        <v>80</v>
      </c>
      <c r="CM8339" s="273" t="s">
        <v>73</v>
      </c>
      <c r="CN8339" s="273">
        <v>3</v>
      </c>
    </row>
    <row r="8340" spans="74:92">
      <c r="BV8340" s="273" t="s">
        <v>83</v>
      </c>
      <c r="BW8340" s="273" t="s">
        <v>63</v>
      </c>
      <c r="BX8340" s="273" t="s">
        <v>172</v>
      </c>
      <c r="BY8340" s="273" t="s">
        <v>487</v>
      </c>
      <c r="BZ8340" s="273" t="s">
        <v>86</v>
      </c>
      <c r="CA8340" s="273" t="s">
        <v>87</v>
      </c>
      <c r="CB8340" s="273" t="s">
        <v>233</v>
      </c>
      <c r="CC8340" s="273" t="s">
        <v>234</v>
      </c>
      <c r="CD8340" s="282">
        <v>1</v>
      </c>
      <c r="CE8340" s="274">
        <v>44986</v>
      </c>
      <c r="CG8340" s="273" t="s">
        <v>181</v>
      </c>
      <c r="CI8340" s="273" t="s">
        <v>181</v>
      </c>
      <c r="CJ8340" s="273" t="s">
        <v>1267</v>
      </c>
      <c r="CM8340" s="273" t="s">
        <v>73</v>
      </c>
      <c r="CN8340" s="273">
        <v>3</v>
      </c>
    </row>
    <row r="8341" spans="74:92">
      <c r="BV8341" s="273" t="s">
        <v>83</v>
      </c>
      <c r="BW8341" s="273" t="s">
        <v>63</v>
      </c>
      <c r="BX8341" s="273" t="s">
        <v>172</v>
      </c>
      <c r="BY8341" s="273" t="s">
        <v>487</v>
      </c>
      <c r="BZ8341" s="273" t="s">
        <v>86</v>
      </c>
      <c r="CA8341" s="273" t="s">
        <v>87</v>
      </c>
      <c r="CB8341" s="273" t="s">
        <v>217</v>
      </c>
      <c r="CC8341" s="273" t="s">
        <v>218</v>
      </c>
      <c r="CD8341" s="282">
        <v>2</v>
      </c>
      <c r="CE8341" s="274">
        <v>44986</v>
      </c>
      <c r="CG8341" s="273" t="s">
        <v>181</v>
      </c>
      <c r="CI8341" s="273" t="s">
        <v>181</v>
      </c>
      <c r="CJ8341" s="273" t="s">
        <v>1367</v>
      </c>
      <c r="CM8341" s="273" t="s">
        <v>73</v>
      </c>
      <c r="CN8341" s="273">
        <v>3</v>
      </c>
    </row>
    <row r="8342" spans="74:92">
      <c r="BV8342" s="273" t="s">
        <v>83</v>
      </c>
      <c r="BW8342" s="273" t="s">
        <v>63</v>
      </c>
      <c r="BX8342" s="273" t="s">
        <v>172</v>
      </c>
      <c r="BY8342" s="273" t="s">
        <v>487</v>
      </c>
      <c r="BZ8342" s="273" t="s">
        <v>86</v>
      </c>
      <c r="CA8342" s="273" t="s">
        <v>87</v>
      </c>
      <c r="CB8342" s="273" t="s">
        <v>225</v>
      </c>
      <c r="CC8342" s="273" t="s">
        <v>226</v>
      </c>
      <c r="CD8342" s="282">
        <v>5</v>
      </c>
      <c r="CE8342" s="274">
        <v>44986</v>
      </c>
      <c r="CF8342" s="273">
        <v>0</v>
      </c>
      <c r="CG8342" s="273" t="s">
        <v>90</v>
      </c>
      <c r="CH8342" s="273">
        <v>0</v>
      </c>
      <c r="CI8342" s="273" t="s">
        <v>80</v>
      </c>
      <c r="CM8342" s="273" t="s">
        <v>73</v>
      </c>
      <c r="CN8342" s="273">
        <v>3</v>
      </c>
    </row>
    <row r="8343" spans="74:92">
      <c r="BV8343" s="273" t="s">
        <v>83</v>
      </c>
      <c r="BW8343" s="273" t="s">
        <v>63</v>
      </c>
      <c r="BX8343" s="273" t="s">
        <v>172</v>
      </c>
      <c r="BY8343" s="273" t="s">
        <v>487</v>
      </c>
      <c r="BZ8343" s="273" t="s">
        <v>86</v>
      </c>
      <c r="CA8343" s="273" t="s">
        <v>87</v>
      </c>
      <c r="CB8343" s="273" t="s">
        <v>225</v>
      </c>
      <c r="CC8343" s="273" t="s">
        <v>226</v>
      </c>
      <c r="CD8343" s="282">
        <v>5</v>
      </c>
      <c r="CE8343" s="274">
        <v>45017</v>
      </c>
      <c r="CF8343" s="273">
        <v>0</v>
      </c>
      <c r="CG8343" s="273" t="s">
        <v>90</v>
      </c>
      <c r="CH8343" s="273">
        <v>0</v>
      </c>
      <c r="CI8343" s="273" t="s">
        <v>80</v>
      </c>
      <c r="CM8343" s="273" t="s">
        <v>73</v>
      </c>
      <c r="CN8343" s="273">
        <v>3</v>
      </c>
    </row>
    <row r="8344" spans="74:92">
      <c r="BV8344" s="273" t="s">
        <v>83</v>
      </c>
      <c r="BW8344" s="273" t="s">
        <v>63</v>
      </c>
      <c r="BX8344" s="273" t="s">
        <v>172</v>
      </c>
      <c r="BY8344" s="273" t="s">
        <v>487</v>
      </c>
      <c r="BZ8344" s="273" t="s">
        <v>86</v>
      </c>
      <c r="CA8344" s="273" t="s">
        <v>87</v>
      </c>
      <c r="CB8344" s="273" t="s">
        <v>217</v>
      </c>
      <c r="CC8344" s="273" t="s">
        <v>218</v>
      </c>
      <c r="CD8344" s="282">
        <v>2</v>
      </c>
      <c r="CE8344" s="274">
        <v>45017</v>
      </c>
      <c r="CG8344" s="273" t="s">
        <v>181</v>
      </c>
      <c r="CI8344" s="273" t="s">
        <v>181</v>
      </c>
      <c r="CJ8344" s="273" t="s">
        <v>1367</v>
      </c>
      <c r="CM8344" s="273" t="s">
        <v>73</v>
      </c>
      <c r="CN8344" s="273">
        <v>3</v>
      </c>
    </row>
    <row r="8345" spans="74:92">
      <c r="BV8345" s="273" t="s">
        <v>83</v>
      </c>
      <c r="BW8345" s="273" t="s">
        <v>63</v>
      </c>
      <c r="BX8345" s="273" t="s">
        <v>172</v>
      </c>
      <c r="BY8345" s="273" t="s">
        <v>487</v>
      </c>
      <c r="BZ8345" s="273" t="s">
        <v>86</v>
      </c>
      <c r="CA8345" s="273" t="s">
        <v>87</v>
      </c>
      <c r="CB8345" s="273" t="s">
        <v>233</v>
      </c>
      <c r="CC8345" s="273" t="s">
        <v>234</v>
      </c>
      <c r="CD8345" s="282">
        <v>1</v>
      </c>
      <c r="CE8345" s="274">
        <v>45017</v>
      </c>
      <c r="CG8345" s="273" t="s">
        <v>181</v>
      </c>
      <c r="CI8345" s="273" t="s">
        <v>181</v>
      </c>
      <c r="CJ8345" s="273" t="s">
        <v>1086</v>
      </c>
      <c r="CM8345" s="273" t="s">
        <v>73</v>
      </c>
      <c r="CN8345" s="273">
        <v>3</v>
      </c>
    </row>
    <row r="8346" spans="74:92">
      <c r="BV8346" s="273" t="s">
        <v>83</v>
      </c>
      <c r="BW8346" s="273" t="s">
        <v>63</v>
      </c>
      <c r="BX8346" s="273" t="s">
        <v>172</v>
      </c>
      <c r="BY8346" s="273" t="s">
        <v>487</v>
      </c>
      <c r="BZ8346" s="273" t="s">
        <v>138</v>
      </c>
      <c r="CA8346" s="273" t="s">
        <v>139</v>
      </c>
      <c r="CB8346" s="273" t="s">
        <v>190</v>
      </c>
      <c r="CC8346" s="273" t="s">
        <v>191</v>
      </c>
      <c r="CD8346" s="282">
        <v>8</v>
      </c>
      <c r="CE8346" s="274">
        <v>45017</v>
      </c>
      <c r="CF8346" s="273">
        <v>0</v>
      </c>
      <c r="CG8346" s="273" t="s">
        <v>90</v>
      </c>
      <c r="CH8346" s="273">
        <v>0</v>
      </c>
      <c r="CI8346" s="273" t="s">
        <v>80</v>
      </c>
      <c r="CM8346" s="273" t="s">
        <v>73</v>
      </c>
      <c r="CN8346" s="273">
        <v>3</v>
      </c>
    </row>
    <row r="8347" spans="74:92">
      <c r="BV8347" s="273" t="s">
        <v>83</v>
      </c>
      <c r="BW8347" s="273" t="s">
        <v>63</v>
      </c>
      <c r="BX8347" s="273" t="s">
        <v>172</v>
      </c>
      <c r="BY8347" s="273" t="s">
        <v>487</v>
      </c>
      <c r="BZ8347" s="273" t="s">
        <v>167</v>
      </c>
      <c r="CA8347" s="273" t="s">
        <v>168</v>
      </c>
      <c r="CB8347" s="273" t="s">
        <v>319</v>
      </c>
      <c r="CC8347" s="273" t="s">
        <v>320</v>
      </c>
      <c r="CD8347" s="282">
        <v>15</v>
      </c>
      <c r="CE8347" s="274">
        <v>45017</v>
      </c>
      <c r="CF8347" s="273">
        <v>0</v>
      </c>
      <c r="CG8347" s="273" t="s">
        <v>90</v>
      </c>
      <c r="CH8347" s="273">
        <v>0</v>
      </c>
      <c r="CI8347" s="273" t="s">
        <v>80</v>
      </c>
      <c r="CM8347" s="273" t="s">
        <v>73</v>
      </c>
      <c r="CN8347" s="273">
        <v>3</v>
      </c>
    </row>
    <row r="8348" spans="74:92">
      <c r="BV8348" s="273" t="s">
        <v>83</v>
      </c>
      <c r="BW8348" s="273" t="s">
        <v>63</v>
      </c>
      <c r="BX8348" s="273" t="s">
        <v>172</v>
      </c>
      <c r="BY8348" s="273" t="s">
        <v>487</v>
      </c>
      <c r="BZ8348" s="273" t="s">
        <v>86</v>
      </c>
      <c r="CA8348" s="273" t="s">
        <v>87</v>
      </c>
      <c r="CB8348" s="273" t="s">
        <v>179</v>
      </c>
      <c r="CC8348" s="273" t="s">
        <v>180</v>
      </c>
      <c r="CD8348" s="282">
        <v>1</v>
      </c>
      <c r="CE8348" s="274">
        <v>45017</v>
      </c>
      <c r="CG8348" s="273" t="s">
        <v>181</v>
      </c>
      <c r="CI8348" s="273" t="s">
        <v>181</v>
      </c>
      <c r="CJ8348" s="273" t="s">
        <v>1076</v>
      </c>
      <c r="CM8348" s="273" t="s">
        <v>73</v>
      </c>
      <c r="CN8348" s="273">
        <v>3</v>
      </c>
    </row>
    <row r="8349" spans="74:92">
      <c r="BV8349" s="273" t="s">
        <v>83</v>
      </c>
      <c r="BW8349" s="273" t="s">
        <v>63</v>
      </c>
      <c r="BX8349" s="273" t="s">
        <v>172</v>
      </c>
      <c r="BY8349" s="273" t="s">
        <v>487</v>
      </c>
      <c r="BZ8349" s="273" t="s">
        <v>204</v>
      </c>
      <c r="CA8349" s="273" t="s">
        <v>205</v>
      </c>
      <c r="CB8349" s="273" t="s">
        <v>206</v>
      </c>
      <c r="CC8349" s="273" t="s">
        <v>207</v>
      </c>
      <c r="CD8349" s="282">
        <v>0</v>
      </c>
      <c r="CE8349" s="274">
        <v>45017</v>
      </c>
      <c r="CG8349" s="273" t="s">
        <v>181</v>
      </c>
      <c r="CI8349" s="273" t="s">
        <v>208</v>
      </c>
      <c r="CJ8349" s="273" t="s">
        <v>209</v>
      </c>
      <c r="CM8349" s="273" t="s">
        <v>73</v>
      </c>
      <c r="CN8349" s="273">
        <v>3</v>
      </c>
    </row>
    <row r="8350" spans="74:92">
      <c r="BV8350" s="273" t="s">
        <v>83</v>
      </c>
      <c r="BW8350" s="273" t="s">
        <v>63</v>
      </c>
      <c r="BX8350" s="273" t="s">
        <v>172</v>
      </c>
      <c r="BY8350" s="273" t="s">
        <v>487</v>
      </c>
      <c r="BZ8350" s="273" t="s">
        <v>167</v>
      </c>
      <c r="CA8350" s="273" t="s">
        <v>168</v>
      </c>
      <c r="CB8350" s="273" t="s">
        <v>313</v>
      </c>
      <c r="CC8350" s="273" t="s">
        <v>314</v>
      </c>
      <c r="CD8350" s="282">
        <v>14</v>
      </c>
      <c r="CE8350" s="274">
        <v>45017</v>
      </c>
      <c r="CF8350" s="273">
        <v>0</v>
      </c>
      <c r="CG8350" s="273" t="s">
        <v>90</v>
      </c>
      <c r="CH8350" s="273">
        <v>0</v>
      </c>
      <c r="CI8350" s="273" t="s">
        <v>80</v>
      </c>
      <c r="CM8350" s="273" t="s">
        <v>73</v>
      </c>
      <c r="CN8350" s="273">
        <v>3</v>
      </c>
    </row>
    <row r="8351" spans="74:92">
      <c r="BV8351" s="273" t="s">
        <v>83</v>
      </c>
      <c r="BW8351" s="273" t="s">
        <v>63</v>
      </c>
      <c r="BX8351" s="273" t="s">
        <v>172</v>
      </c>
      <c r="BY8351" s="273" t="s">
        <v>487</v>
      </c>
      <c r="BZ8351" s="273" t="s">
        <v>167</v>
      </c>
      <c r="CA8351" s="273" t="s">
        <v>168</v>
      </c>
      <c r="CB8351" s="273" t="s">
        <v>353</v>
      </c>
      <c r="CC8351" s="273" t="s">
        <v>354</v>
      </c>
      <c r="CD8351" s="282">
        <v>13</v>
      </c>
      <c r="CE8351" s="274">
        <v>45017</v>
      </c>
      <c r="CF8351" s="273">
        <v>2113</v>
      </c>
      <c r="CG8351" s="273" t="s">
        <v>90</v>
      </c>
      <c r="CH8351" s="273">
        <v>2113</v>
      </c>
      <c r="CI8351" s="273" t="s">
        <v>80</v>
      </c>
      <c r="CM8351" s="273" t="s">
        <v>73</v>
      </c>
      <c r="CN8351" s="273">
        <v>3</v>
      </c>
    </row>
    <row r="8352" spans="74:92">
      <c r="BV8352" s="273" t="s">
        <v>83</v>
      </c>
      <c r="BW8352" s="273" t="s">
        <v>63</v>
      </c>
      <c r="BX8352" s="273" t="s">
        <v>172</v>
      </c>
      <c r="BY8352" s="273" t="s">
        <v>487</v>
      </c>
      <c r="BZ8352" s="273" t="s">
        <v>151</v>
      </c>
      <c r="CA8352" s="273" t="s">
        <v>152</v>
      </c>
      <c r="CB8352" s="273" t="s">
        <v>161</v>
      </c>
      <c r="CC8352" s="273" t="s">
        <v>162</v>
      </c>
      <c r="CD8352" s="282">
        <v>11</v>
      </c>
      <c r="CE8352" s="274">
        <v>45017</v>
      </c>
      <c r="CF8352" s="273">
        <v>3859.2</v>
      </c>
      <c r="CG8352" s="273" t="s">
        <v>90</v>
      </c>
      <c r="CH8352" s="273">
        <v>3859.2</v>
      </c>
      <c r="CI8352" s="273" t="s">
        <v>80</v>
      </c>
      <c r="CM8352" s="273" t="s">
        <v>73</v>
      </c>
      <c r="CN8352" s="273">
        <v>3</v>
      </c>
    </row>
    <row r="8353" spans="74:92">
      <c r="BV8353" s="273" t="s">
        <v>83</v>
      </c>
      <c r="BW8353" s="273" t="s">
        <v>63</v>
      </c>
      <c r="BX8353" s="273" t="s">
        <v>172</v>
      </c>
      <c r="BY8353" s="273" t="s">
        <v>487</v>
      </c>
      <c r="BZ8353" s="273" t="s">
        <v>167</v>
      </c>
      <c r="CA8353" s="273" t="s">
        <v>168</v>
      </c>
      <c r="CB8353" s="273" t="s">
        <v>169</v>
      </c>
      <c r="CC8353" s="273" t="s">
        <v>170</v>
      </c>
      <c r="CD8353" s="282">
        <v>12</v>
      </c>
      <c r="CE8353" s="274">
        <v>45017</v>
      </c>
      <c r="CF8353" s="273">
        <v>0</v>
      </c>
      <c r="CG8353" s="273" t="s">
        <v>90</v>
      </c>
      <c r="CH8353" s="273">
        <v>0</v>
      </c>
      <c r="CI8353" s="273" t="s">
        <v>80</v>
      </c>
      <c r="CM8353" s="273" t="s">
        <v>73</v>
      </c>
      <c r="CN8353" s="273">
        <v>3</v>
      </c>
    </row>
    <row r="8354" spans="74:92">
      <c r="BV8354" s="273" t="s">
        <v>83</v>
      </c>
      <c r="BW8354" s="273" t="s">
        <v>63</v>
      </c>
      <c r="BX8354" s="273" t="s">
        <v>172</v>
      </c>
      <c r="BY8354" s="273" t="s">
        <v>487</v>
      </c>
      <c r="BZ8354" s="273" t="s">
        <v>138</v>
      </c>
      <c r="CA8354" s="273" t="s">
        <v>139</v>
      </c>
      <c r="CB8354" s="273" t="s">
        <v>140</v>
      </c>
      <c r="CC8354" s="273" t="s">
        <v>141</v>
      </c>
      <c r="CD8354" s="282">
        <v>9</v>
      </c>
      <c r="CE8354" s="274">
        <v>45017</v>
      </c>
      <c r="CF8354" s="273">
        <v>0</v>
      </c>
      <c r="CG8354" s="273" t="s">
        <v>90</v>
      </c>
      <c r="CH8354" s="273">
        <v>0</v>
      </c>
      <c r="CI8354" s="273" t="s">
        <v>80</v>
      </c>
      <c r="CM8354" s="273" t="s">
        <v>73</v>
      </c>
      <c r="CN8354" s="273">
        <v>3</v>
      </c>
    </row>
    <row r="8355" spans="74:92">
      <c r="BV8355" s="273" t="s">
        <v>83</v>
      </c>
      <c r="BW8355" s="273" t="s">
        <v>63</v>
      </c>
      <c r="BX8355" s="273" t="s">
        <v>172</v>
      </c>
      <c r="BY8355" s="273" t="s">
        <v>487</v>
      </c>
      <c r="BZ8355" s="273" t="s">
        <v>151</v>
      </c>
      <c r="CA8355" s="273" t="s">
        <v>152</v>
      </c>
      <c r="CB8355" s="273" t="s">
        <v>153</v>
      </c>
      <c r="CC8355" s="273" t="s">
        <v>154</v>
      </c>
      <c r="CD8355" s="282">
        <v>10</v>
      </c>
      <c r="CE8355" s="274">
        <v>45017</v>
      </c>
      <c r="CF8355" s="273">
        <v>4824</v>
      </c>
      <c r="CG8355" s="273" t="s">
        <v>90</v>
      </c>
      <c r="CH8355" s="273">
        <v>4824</v>
      </c>
      <c r="CI8355" s="273" t="s">
        <v>80</v>
      </c>
      <c r="CM8355" s="273" t="s">
        <v>73</v>
      </c>
      <c r="CN8355" s="273">
        <v>3</v>
      </c>
    </row>
    <row r="8356" spans="74:92">
      <c r="BV8356" s="273" t="s">
        <v>83</v>
      </c>
      <c r="BW8356" s="273" t="s">
        <v>63</v>
      </c>
      <c r="BX8356" s="273" t="s">
        <v>172</v>
      </c>
      <c r="BY8356" s="273" t="s">
        <v>487</v>
      </c>
      <c r="BZ8356" s="273" t="s">
        <v>126</v>
      </c>
      <c r="CA8356" s="273" t="s">
        <v>127</v>
      </c>
      <c r="CB8356" s="273" t="s">
        <v>133</v>
      </c>
      <c r="CC8356" s="273" t="s">
        <v>134</v>
      </c>
      <c r="CD8356" s="282">
        <v>7</v>
      </c>
      <c r="CE8356" s="274">
        <v>45017</v>
      </c>
      <c r="CI8356" s="273" t="s">
        <v>104</v>
      </c>
      <c r="CM8356" s="273" t="s">
        <v>73</v>
      </c>
      <c r="CN8356" s="273">
        <v>3</v>
      </c>
    </row>
    <row r="8357" spans="74:92">
      <c r="BV8357" s="273" t="s">
        <v>83</v>
      </c>
      <c r="BW8357" s="273" t="s">
        <v>63</v>
      </c>
      <c r="BX8357" s="273" t="s">
        <v>172</v>
      </c>
      <c r="BY8357" s="273" t="s">
        <v>487</v>
      </c>
      <c r="BZ8357" s="273" t="s">
        <v>126</v>
      </c>
      <c r="CA8357" s="273" t="s">
        <v>127</v>
      </c>
      <c r="CB8357" s="273" t="s">
        <v>128</v>
      </c>
      <c r="CC8357" s="273" t="s">
        <v>129</v>
      </c>
      <c r="CD8357" s="282">
        <v>6</v>
      </c>
      <c r="CE8357" s="274">
        <v>45017</v>
      </c>
      <c r="CI8357" s="273" t="s">
        <v>80</v>
      </c>
      <c r="CM8357" s="273" t="s">
        <v>73</v>
      </c>
      <c r="CN8357" s="273">
        <v>3</v>
      </c>
    </row>
    <row r="8358" spans="74:92">
      <c r="BV8358" s="273" t="s">
        <v>83</v>
      </c>
      <c r="BW8358" s="273" t="s">
        <v>63</v>
      </c>
      <c r="BX8358" s="273" t="s">
        <v>172</v>
      </c>
      <c r="BY8358" s="273" t="s">
        <v>487</v>
      </c>
      <c r="BZ8358" s="273" t="s">
        <v>110</v>
      </c>
      <c r="CA8358" s="273" t="s">
        <v>111</v>
      </c>
      <c r="CB8358" s="273" t="s">
        <v>112</v>
      </c>
      <c r="CC8358" s="273" t="s">
        <v>113</v>
      </c>
      <c r="CD8358" s="282">
        <v>4</v>
      </c>
      <c r="CE8358" s="274">
        <v>45017</v>
      </c>
      <c r="CI8358" s="273" t="s">
        <v>80</v>
      </c>
      <c r="CM8358" s="273" t="s">
        <v>73</v>
      </c>
      <c r="CN8358" s="273">
        <v>3</v>
      </c>
    </row>
    <row r="8359" spans="74:92">
      <c r="BV8359" s="273" t="s">
        <v>83</v>
      </c>
      <c r="BW8359" s="273" t="s">
        <v>63</v>
      </c>
      <c r="BX8359" s="273" t="s">
        <v>172</v>
      </c>
      <c r="BY8359" s="273" t="s">
        <v>487</v>
      </c>
      <c r="BZ8359" s="273" t="s">
        <v>110</v>
      </c>
      <c r="CA8359" s="273" t="s">
        <v>111</v>
      </c>
      <c r="CB8359" s="273" t="s">
        <v>117</v>
      </c>
      <c r="CC8359" s="273" t="s">
        <v>118</v>
      </c>
      <c r="CD8359" s="282">
        <v>5</v>
      </c>
      <c r="CE8359" s="274">
        <v>45017</v>
      </c>
      <c r="CI8359" s="273" t="s">
        <v>104</v>
      </c>
      <c r="CM8359" s="273" t="s">
        <v>73</v>
      </c>
      <c r="CN8359" s="273">
        <v>3</v>
      </c>
    </row>
    <row r="8360" spans="74:92">
      <c r="BV8360" s="273" t="s">
        <v>83</v>
      </c>
      <c r="BW8360" s="273" t="s">
        <v>63</v>
      </c>
      <c r="BX8360" s="273" t="s">
        <v>172</v>
      </c>
      <c r="BY8360" s="273" t="s">
        <v>487</v>
      </c>
      <c r="BZ8360" s="273" t="s">
        <v>86</v>
      </c>
      <c r="CA8360" s="273" t="s">
        <v>87</v>
      </c>
      <c r="CB8360" s="273" t="s">
        <v>101</v>
      </c>
      <c r="CC8360" s="273" t="s">
        <v>102</v>
      </c>
      <c r="CD8360" s="282">
        <v>4</v>
      </c>
      <c r="CE8360" s="274">
        <v>45017</v>
      </c>
      <c r="CF8360" s="273">
        <v>61867</v>
      </c>
      <c r="CG8360" s="273" t="s">
        <v>103</v>
      </c>
      <c r="CH8360" s="273">
        <v>2014.3895199999999</v>
      </c>
      <c r="CI8360" s="273" t="s">
        <v>104</v>
      </c>
      <c r="CM8360" s="273" t="s">
        <v>73</v>
      </c>
      <c r="CN8360" s="273">
        <v>3</v>
      </c>
    </row>
    <row r="8361" spans="74:92">
      <c r="BV8361" s="273" t="s">
        <v>83</v>
      </c>
      <c r="BW8361" s="273" t="s">
        <v>63</v>
      </c>
      <c r="BX8361" s="273" t="s">
        <v>172</v>
      </c>
      <c r="BY8361" s="273" t="s">
        <v>487</v>
      </c>
      <c r="BZ8361" s="273" t="s">
        <v>86</v>
      </c>
      <c r="CA8361" s="273" t="s">
        <v>87</v>
      </c>
      <c r="CB8361" s="273" t="s">
        <v>88</v>
      </c>
      <c r="CC8361" s="273" t="s">
        <v>89</v>
      </c>
      <c r="CD8361" s="282">
        <v>3</v>
      </c>
      <c r="CE8361" s="274">
        <v>45017</v>
      </c>
      <c r="CF8361" s="273">
        <v>4824</v>
      </c>
      <c r="CG8361" s="273" t="s">
        <v>90</v>
      </c>
      <c r="CH8361" s="273">
        <v>4824</v>
      </c>
      <c r="CI8361" s="273" t="s">
        <v>80</v>
      </c>
      <c r="CM8361" s="273" t="s">
        <v>73</v>
      </c>
      <c r="CN8361" s="273">
        <v>3</v>
      </c>
    </row>
    <row r="8362" spans="74:92">
      <c r="BV8362" s="273" t="s">
        <v>83</v>
      </c>
      <c r="BW8362" s="273" t="s">
        <v>63</v>
      </c>
      <c r="BX8362" s="273" t="s">
        <v>172</v>
      </c>
      <c r="BY8362" s="273" t="s">
        <v>487</v>
      </c>
      <c r="BZ8362" s="273" t="s">
        <v>86</v>
      </c>
      <c r="CA8362" s="273" t="s">
        <v>87</v>
      </c>
      <c r="CB8362" s="273" t="s">
        <v>88</v>
      </c>
      <c r="CC8362" s="273" t="s">
        <v>89</v>
      </c>
      <c r="CD8362" s="282">
        <v>3</v>
      </c>
      <c r="CE8362" s="274">
        <v>45047</v>
      </c>
      <c r="CF8362" s="273">
        <v>4504</v>
      </c>
      <c r="CG8362" s="273" t="s">
        <v>90</v>
      </c>
      <c r="CH8362" s="273">
        <v>4504</v>
      </c>
      <c r="CI8362" s="273" t="s">
        <v>80</v>
      </c>
      <c r="CM8362" s="273" t="s">
        <v>73</v>
      </c>
      <c r="CN8362" s="273">
        <v>3</v>
      </c>
    </row>
    <row r="8363" spans="74:92">
      <c r="BV8363" s="273" t="s">
        <v>83</v>
      </c>
      <c r="BW8363" s="273" t="s">
        <v>63</v>
      </c>
      <c r="BX8363" s="273" t="s">
        <v>172</v>
      </c>
      <c r="BY8363" s="273" t="s">
        <v>487</v>
      </c>
      <c r="BZ8363" s="273" t="s">
        <v>86</v>
      </c>
      <c r="CA8363" s="273" t="s">
        <v>87</v>
      </c>
      <c r="CB8363" s="273" t="s">
        <v>101</v>
      </c>
      <c r="CC8363" s="273" t="s">
        <v>102</v>
      </c>
      <c r="CD8363" s="282">
        <v>4</v>
      </c>
      <c r="CE8363" s="274">
        <v>45047</v>
      </c>
      <c r="CF8363" s="273">
        <v>57819</v>
      </c>
      <c r="CG8363" s="273" t="s">
        <v>103</v>
      </c>
      <c r="CH8363" s="273">
        <v>1882.58664</v>
      </c>
      <c r="CI8363" s="273" t="s">
        <v>104</v>
      </c>
      <c r="CM8363" s="273" t="s">
        <v>73</v>
      </c>
      <c r="CN8363" s="273">
        <v>3</v>
      </c>
    </row>
    <row r="8364" spans="74:92">
      <c r="BV8364" s="273" t="s">
        <v>83</v>
      </c>
      <c r="BW8364" s="273" t="s">
        <v>63</v>
      </c>
      <c r="BX8364" s="273" t="s">
        <v>172</v>
      </c>
      <c r="BY8364" s="273" t="s">
        <v>487</v>
      </c>
      <c r="BZ8364" s="273" t="s">
        <v>110</v>
      </c>
      <c r="CA8364" s="273" t="s">
        <v>111</v>
      </c>
      <c r="CB8364" s="273" t="s">
        <v>117</v>
      </c>
      <c r="CC8364" s="273" t="s">
        <v>118</v>
      </c>
      <c r="CD8364" s="282">
        <v>5</v>
      </c>
      <c r="CE8364" s="274">
        <v>45047</v>
      </c>
      <c r="CI8364" s="273" t="s">
        <v>104</v>
      </c>
      <c r="CM8364" s="273" t="s">
        <v>73</v>
      </c>
      <c r="CN8364" s="273">
        <v>3</v>
      </c>
    </row>
    <row r="8365" spans="74:92">
      <c r="BV8365" s="273" t="s">
        <v>83</v>
      </c>
      <c r="BW8365" s="273" t="s">
        <v>63</v>
      </c>
      <c r="BX8365" s="273" t="s">
        <v>172</v>
      </c>
      <c r="BY8365" s="273" t="s">
        <v>487</v>
      </c>
      <c r="BZ8365" s="273" t="s">
        <v>110</v>
      </c>
      <c r="CA8365" s="273" t="s">
        <v>111</v>
      </c>
      <c r="CB8365" s="273" t="s">
        <v>112</v>
      </c>
      <c r="CC8365" s="273" t="s">
        <v>113</v>
      </c>
      <c r="CD8365" s="282">
        <v>4</v>
      </c>
      <c r="CE8365" s="274">
        <v>45047</v>
      </c>
      <c r="CI8365" s="273" t="s">
        <v>80</v>
      </c>
      <c r="CM8365" s="273" t="s">
        <v>73</v>
      </c>
      <c r="CN8365" s="273">
        <v>3</v>
      </c>
    </row>
    <row r="8366" spans="74:92">
      <c r="BV8366" s="273" t="s">
        <v>83</v>
      </c>
      <c r="BW8366" s="273" t="s">
        <v>63</v>
      </c>
      <c r="BX8366" s="273" t="s">
        <v>172</v>
      </c>
      <c r="BY8366" s="273" t="s">
        <v>487</v>
      </c>
      <c r="BZ8366" s="273" t="s">
        <v>126</v>
      </c>
      <c r="CA8366" s="273" t="s">
        <v>127</v>
      </c>
      <c r="CB8366" s="273" t="s">
        <v>128</v>
      </c>
      <c r="CC8366" s="273" t="s">
        <v>129</v>
      </c>
      <c r="CD8366" s="282">
        <v>6</v>
      </c>
      <c r="CE8366" s="274">
        <v>45047</v>
      </c>
      <c r="CI8366" s="273" t="s">
        <v>80</v>
      </c>
      <c r="CM8366" s="273" t="s">
        <v>73</v>
      </c>
      <c r="CN8366" s="273">
        <v>3</v>
      </c>
    </row>
    <row r="8367" spans="74:92">
      <c r="BV8367" s="273" t="s">
        <v>83</v>
      </c>
      <c r="BW8367" s="273" t="s">
        <v>63</v>
      </c>
      <c r="BX8367" s="273" t="s">
        <v>172</v>
      </c>
      <c r="BY8367" s="273" t="s">
        <v>487</v>
      </c>
      <c r="BZ8367" s="273" t="s">
        <v>126</v>
      </c>
      <c r="CA8367" s="273" t="s">
        <v>127</v>
      </c>
      <c r="CB8367" s="273" t="s">
        <v>133</v>
      </c>
      <c r="CC8367" s="273" t="s">
        <v>134</v>
      </c>
      <c r="CD8367" s="282">
        <v>7</v>
      </c>
      <c r="CE8367" s="274">
        <v>45047</v>
      </c>
      <c r="CI8367" s="273" t="s">
        <v>104</v>
      </c>
      <c r="CM8367" s="273" t="s">
        <v>73</v>
      </c>
      <c r="CN8367" s="273">
        <v>3</v>
      </c>
    </row>
    <row r="8368" spans="74:92">
      <c r="BV8368" s="273" t="s">
        <v>83</v>
      </c>
      <c r="BW8368" s="273" t="s">
        <v>63</v>
      </c>
      <c r="BX8368" s="273" t="s">
        <v>172</v>
      </c>
      <c r="BY8368" s="273" t="s">
        <v>487</v>
      </c>
      <c r="BZ8368" s="273" t="s">
        <v>151</v>
      </c>
      <c r="CA8368" s="273" t="s">
        <v>152</v>
      </c>
      <c r="CB8368" s="273" t="s">
        <v>153</v>
      </c>
      <c r="CC8368" s="273" t="s">
        <v>154</v>
      </c>
      <c r="CD8368" s="282">
        <v>10</v>
      </c>
      <c r="CE8368" s="274">
        <v>45047</v>
      </c>
      <c r="CF8368" s="273">
        <v>4504</v>
      </c>
      <c r="CG8368" s="273" t="s">
        <v>90</v>
      </c>
      <c r="CH8368" s="273">
        <v>4504</v>
      </c>
      <c r="CI8368" s="273" t="s">
        <v>80</v>
      </c>
      <c r="CM8368" s="273" t="s">
        <v>73</v>
      </c>
      <c r="CN8368" s="273">
        <v>3</v>
      </c>
    </row>
    <row r="8369" spans="74:92">
      <c r="BV8369" s="273" t="s">
        <v>83</v>
      </c>
      <c r="BW8369" s="273" t="s">
        <v>63</v>
      </c>
      <c r="BX8369" s="273" t="s">
        <v>172</v>
      </c>
      <c r="BY8369" s="273" t="s">
        <v>487</v>
      </c>
      <c r="BZ8369" s="273" t="s">
        <v>138</v>
      </c>
      <c r="CA8369" s="273" t="s">
        <v>139</v>
      </c>
      <c r="CB8369" s="273" t="s">
        <v>140</v>
      </c>
      <c r="CC8369" s="273" t="s">
        <v>141</v>
      </c>
      <c r="CD8369" s="282">
        <v>9</v>
      </c>
      <c r="CE8369" s="274">
        <v>45047</v>
      </c>
      <c r="CF8369" s="273">
        <v>0</v>
      </c>
      <c r="CG8369" s="273" t="s">
        <v>90</v>
      </c>
      <c r="CH8369" s="273">
        <v>0</v>
      </c>
      <c r="CI8369" s="273" t="s">
        <v>80</v>
      </c>
      <c r="CM8369" s="273" t="s">
        <v>73</v>
      </c>
      <c r="CN8369" s="273">
        <v>3</v>
      </c>
    </row>
    <row r="8370" spans="74:92">
      <c r="BV8370" s="273" t="s">
        <v>83</v>
      </c>
      <c r="BW8370" s="273" t="s">
        <v>63</v>
      </c>
      <c r="BX8370" s="273" t="s">
        <v>172</v>
      </c>
      <c r="BY8370" s="273" t="s">
        <v>487</v>
      </c>
      <c r="BZ8370" s="273" t="s">
        <v>167</v>
      </c>
      <c r="CA8370" s="273" t="s">
        <v>168</v>
      </c>
      <c r="CB8370" s="273" t="s">
        <v>169</v>
      </c>
      <c r="CC8370" s="273" t="s">
        <v>170</v>
      </c>
      <c r="CD8370" s="282">
        <v>12</v>
      </c>
      <c r="CE8370" s="274">
        <v>45047</v>
      </c>
      <c r="CF8370" s="273">
        <v>0</v>
      </c>
      <c r="CG8370" s="273" t="s">
        <v>90</v>
      </c>
      <c r="CH8370" s="273">
        <v>0</v>
      </c>
      <c r="CI8370" s="273" t="s">
        <v>80</v>
      </c>
      <c r="CM8370" s="273" t="s">
        <v>73</v>
      </c>
      <c r="CN8370" s="273">
        <v>3</v>
      </c>
    </row>
    <row r="8371" spans="74:92">
      <c r="BV8371" s="273" t="s">
        <v>83</v>
      </c>
      <c r="BW8371" s="273" t="s">
        <v>63</v>
      </c>
      <c r="BX8371" s="273" t="s">
        <v>172</v>
      </c>
      <c r="BY8371" s="273" t="s">
        <v>487</v>
      </c>
      <c r="BZ8371" s="273" t="s">
        <v>151</v>
      </c>
      <c r="CA8371" s="273" t="s">
        <v>152</v>
      </c>
      <c r="CB8371" s="273" t="s">
        <v>161</v>
      </c>
      <c r="CC8371" s="273" t="s">
        <v>162</v>
      </c>
      <c r="CD8371" s="282">
        <v>11</v>
      </c>
      <c r="CE8371" s="274">
        <v>45047</v>
      </c>
      <c r="CF8371" s="273">
        <v>3603.2</v>
      </c>
      <c r="CG8371" s="273" t="s">
        <v>90</v>
      </c>
      <c r="CH8371" s="273">
        <v>3603.2</v>
      </c>
      <c r="CI8371" s="273" t="s">
        <v>80</v>
      </c>
      <c r="CM8371" s="273" t="s">
        <v>73</v>
      </c>
      <c r="CN8371" s="273">
        <v>3</v>
      </c>
    </row>
    <row r="8372" spans="74:92">
      <c r="BV8372" s="273" t="s">
        <v>83</v>
      </c>
      <c r="BW8372" s="273" t="s">
        <v>63</v>
      </c>
      <c r="BX8372" s="273" t="s">
        <v>172</v>
      </c>
      <c r="BY8372" s="273" t="s">
        <v>487</v>
      </c>
      <c r="BZ8372" s="273" t="s">
        <v>167</v>
      </c>
      <c r="CA8372" s="273" t="s">
        <v>168</v>
      </c>
      <c r="CB8372" s="273" t="s">
        <v>353</v>
      </c>
      <c r="CC8372" s="273" t="s">
        <v>354</v>
      </c>
      <c r="CD8372" s="282">
        <v>13</v>
      </c>
      <c r="CE8372" s="274">
        <v>45047</v>
      </c>
      <c r="CF8372" s="273">
        <v>2302</v>
      </c>
      <c r="CG8372" s="273" t="s">
        <v>90</v>
      </c>
      <c r="CH8372" s="273">
        <v>2302</v>
      </c>
      <c r="CI8372" s="273" t="s">
        <v>80</v>
      </c>
      <c r="CM8372" s="273" t="s">
        <v>73</v>
      </c>
      <c r="CN8372" s="273">
        <v>3</v>
      </c>
    </row>
    <row r="8373" spans="74:92">
      <c r="BV8373" s="273" t="s">
        <v>83</v>
      </c>
      <c r="BW8373" s="273" t="s">
        <v>63</v>
      </c>
      <c r="BX8373" s="273" t="s">
        <v>172</v>
      </c>
      <c r="BY8373" s="273" t="s">
        <v>487</v>
      </c>
      <c r="BZ8373" s="273" t="s">
        <v>167</v>
      </c>
      <c r="CA8373" s="273" t="s">
        <v>168</v>
      </c>
      <c r="CB8373" s="273" t="s">
        <v>313</v>
      </c>
      <c r="CC8373" s="273" t="s">
        <v>314</v>
      </c>
      <c r="CD8373" s="282">
        <v>14</v>
      </c>
      <c r="CE8373" s="274">
        <v>45047</v>
      </c>
      <c r="CF8373" s="273">
        <v>0</v>
      </c>
      <c r="CG8373" s="273" t="s">
        <v>90</v>
      </c>
      <c r="CH8373" s="273">
        <v>0</v>
      </c>
      <c r="CI8373" s="273" t="s">
        <v>80</v>
      </c>
      <c r="CM8373" s="273" t="s">
        <v>73</v>
      </c>
      <c r="CN8373" s="273">
        <v>3</v>
      </c>
    </row>
    <row r="8374" spans="74:92">
      <c r="BV8374" s="273" t="s">
        <v>83</v>
      </c>
      <c r="BW8374" s="273" t="s">
        <v>63</v>
      </c>
      <c r="BX8374" s="273" t="s">
        <v>172</v>
      </c>
      <c r="BY8374" s="273" t="s">
        <v>487</v>
      </c>
      <c r="BZ8374" s="273" t="s">
        <v>204</v>
      </c>
      <c r="CA8374" s="273" t="s">
        <v>205</v>
      </c>
      <c r="CB8374" s="273" t="s">
        <v>206</v>
      </c>
      <c r="CC8374" s="273" t="s">
        <v>207</v>
      </c>
      <c r="CD8374" s="282">
        <v>0</v>
      </c>
      <c r="CE8374" s="274">
        <v>45047</v>
      </c>
      <c r="CG8374" s="273" t="s">
        <v>181</v>
      </c>
      <c r="CI8374" s="273" t="s">
        <v>208</v>
      </c>
      <c r="CJ8374" s="273" t="s">
        <v>209</v>
      </c>
      <c r="CM8374" s="273" t="s">
        <v>73</v>
      </c>
      <c r="CN8374" s="273">
        <v>3</v>
      </c>
    </row>
    <row r="8375" spans="74:92">
      <c r="BV8375" s="273" t="s">
        <v>83</v>
      </c>
      <c r="BW8375" s="273" t="s">
        <v>63</v>
      </c>
      <c r="BX8375" s="273" t="s">
        <v>172</v>
      </c>
      <c r="BY8375" s="273" t="s">
        <v>487</v>
      </c>
      <c r="BZ8375" s="273" t="s">
        <v>86</v>
      </c>
      <c r="CA8375" s="273" t="s">
        <v>87</v>
      </c>
      <c r="CB8375" s="273" t="s">
        <v>179</v>
      </c>
      <c r="CC8375" s="273" t="s">
        <v>180</v>
      </c>
      <c r="CD8375" s="282">
        <v>1</v>
      </c>
      <c r="CE8375" s="274">
        <v>45047</v>
      </c>
      <c r="CG8375" s="273" t="s">
        <v>181</v>
      </c>
      <c r="CI8375" s="273" t="s">
        <v>181</v>
      </c>
      <c r="CJ8375" s="273" t="s">
        <v>1419</v>
      </c>
      <c r="CM8375" s="273" t="s">
        <v>73</v>
      </c>
      <c r="CN8375" s="273">
        <v>3</v>
      </c>
    </row>
    <row r="8376" spans="74:92">
      <c r="BV8376" s="273" t="s">
        <v>83</v>
      </c>
      <c r="BW8376" s="273" t="s">
        <v>63</v>
      </c>
      <c r="BX8376" s="273" t="s">
        <v>172</v>
      </c>
      <c r="BY8376" s="273" t="s">
        <v>487</v>
      </c>
      <c r="BZ8376" s="273" t="s">
        <v>167</v>
      </c>
      <c r="CA8376" s="273" t="s">
        <v>168</v>
      </c>
      <c r="CB8376" s="273" t="s">
        <v>319</v>
      </c>
      <c r="CC8376" s="273" t="s">
        <v>320</v>
      </c>
      <c r="CD8376" s="282">
        <v>15</v>
      </c>
      <c r="CE8376" s="274">
        <v>45047</v>
      </c>
      <c r="CF8376" s="273">
        <v>0</v>
      </c>
      <c r="CG8376" s="273" t="s">
        <v>90</v>
      </c>
      <c r="CH8376" s="273">
        <v>0</v>
      </c>
      <c r="CI8376" s="273" t="s">
        <v>80</v>
      </c>
      <c r="CM8376" s="273" t="s">
        <v>73</v>
      </c>
      <c r="CN8376" s="273">
        <v>3</v>
      </c>
    </row>
    <row r="8377" spans="74:92">
      <c r="BV8377" s="273" t="s">
        <v>83</v>
      </c>
      <c r="BW8377" s="273" t="s">
        <v>63</v>
      </c>
      <c r="BX8377" s="273" t="s">
        <v>172</v>
      </c>
      <c r="BY8377" s="273" t="s">
        <v>487</v>
      </c>
      <c r="BZ8377" s="273" t="s">
        <v>138</v>
      </c>
      <c r="CA8377" s="273" t="s">
        <v>139</v>
      </c>
      <c r="CB8377" s="273" t="s">
        <v>190</v>
      </c>
      <c r="CC8377" s="273" t="s">
        <v>191</v>
      </c>
      <c r="CD8377" s="282">
        <v>8</v>
      </c>
      <c r="CE8377" s="274">
        <v>45047</v>
      </c>
      <c r="CF8377" s="273">
        <v>0</v>
      </c>
      <c r="CG8377" s="273" t="s">
        <v>90</v>
      </c>
      <c r="CH8377" s="273">
        <v>0</v>
      </c>
      <c r="CI8377" s="273" t="s">
        <v>80</v>
      </c>
      <c r="CM8377" s="273" t="s">
        <v>73</v>
      </c>
      <c r="CN8377" s="273">
        <v>3</v>
      </c>
    </row>
    <row r="8378" spans="74:92">
      <c r="BV8378" s="273" t="s">
        <v>83</v>
      </c>
      <c r="BW8378" s="273" t="s">
        <v>63</v>
      </c>
      <c r="BX8378" s="273" t="s">
        <v>172</v>
      </c>
      <c r="BY8378" s="273" t="s">
        <v>487</v>
      </c>
      <c r="BZ8378" s="273" t="s">
        <v>86</v>
      </c>
      <c r="CA8378" s="273" t="s">
        <v>87</v>
      </c>
      <c r="CB8378" s="273" t="s">
        <v>233</v>
      </c>
      <c r="CC8378" s="273" t="s">
        <v>234</v>
      </c>
      <c r="CD8378" s="282">
        <v>1</v>
      </c>
      <c r="CE8378" s="274">
        <v>45047</v>
      </c>
      <c r="CG8378" s="273" t="s">
        <v>181</v>
      </c>
      <c r="CI8378" s="273" t="s">
        <v>181</v>
      </c>
      <c r="CJ8378" s="273" t="s">
        <v>734</v>
      </c>
      <c r="CM8378" s="273" t="s">
        <v>73</v>
      </c>
      <c r="CN8378" s="273">
        <v>3</v>
      </c>
    </row>
    <row r="8379" spans="74:92">
      <c r="BV8379" s="273" t="s">
        <v>83</v>
      </c>
      <c r="BW8379" s="273" t="s">
        <v>63</v>
      </c>
      <c r="BX8379" s="273" t="s">
        <v>172</v>
      </c>
      <c r="BY8379" s="273" t="s">
        <v>487</v>
      </c>
      <c r="BZ8379" s="273" t="s">
        <v>86</v>
      </c>
      <c r="CA8379" s="273" t="s">
        <v>87</v>
      </c>
      <c r="CB8379" s="273" t="s">
        <v>217</v>
      </c>
      <c r="CC8379" s="273" t="s">
        <v>218</v>
      </c>
      <c r="CD8379" s="282">
        <v>2</v>
      </c>
      <c r="CE8379" s="274">
        <v>45047</v>
      </c>
      <c r="CG8379" s="273" t="s">
        <v>181</v>
      </c>
      <c r="CI8379" s="273" t="s">
        <v>181</v>
      </c>
      <c r="CJ8379" s="273" t="s">
        <v>1367</v>
      </c>
      <c r="CM8379" s="273" t="s">
        <v>73</v>
      </c>
      <c r="CN8379" s="273">
        <v>3</v>
      </c>
    </row>
    <row r="8380" spans="74:92">
      <c r="BV8380" s="273" t="s">
        <v>83</v>
      </c>
      <c r="BW8380" s="273" t="s">
        <v>63</v>
      </c>
      <c r="BX8380" s="273" t="s">
        <v>172</v>
      </c>
      <c r="BY8380" s="273" t="s">
        <v>487</v>
      </c>
      <c r="BZ8380" s="273" t="s">
        <v>86</v>
      </c>
      <c r="CA8380" s="273" t="s">
        <v>87</v>
      </c>
      <c r="CB8380" s="273" t="s">
        <v>225</v>
      </c>
      <c r="CC8380" s="273" t="s">
        <v>226</v>
      </c>
      <c r="CD8380" s="282">
        <v>5</v>
      </c>
      <c r="CE8380" s="274">
        <v>45047</v>
      </c>
      <c r="CF8380" s="273">
        <v>0</v>
      </c>
      <c r="CG8380" s="273" t="s">
        <v>90</v>
      </c>
      <c r="CH8380" s="273">
        <v>0</v>
      </c>
      <c r="CI8380" s="273" t="s">
        <v>80</v>
      </c>
      <c r="CM8380" s="273" t="s">
        <v>73</v>
      </c>
      <c r="CN8380" s="273">
        <v>3</v>
      </c>
    </row>
    <row r="8381" spans="74:92">
      <c r="BV8381" s="273" t="s">
        <v>83</v>
      </c>
      <c r="BW8381" s="273" t="s">
        <v>63</v>
      </c>
      <c r="BX8381" s="273" t="s">
        <v>172</v>
      </c>
      <c r="BY8381" s="273" t="s">
        <v>487</v>
      </c>
      <c r="BZ8381" s="273" t="s">
        <v>86</v>
      </c>
      <c r="CA8381" s="273" t="s">
        <v>87</v>
      </c>
      <c r="CB8381" s="273" t="s">
        <v>225</v>
      </c>
      <c r="CC8381" s="273" t="s">
        <v>226</v>
      </c>
      <c r="CD8381" s="282">
        <v>5</v>
      </c>
      <c r="CE8381" s="274">
        <v>45078</v>
      </c>
      <c r="CF8381" s="273">
        <v>0</v>
      </c>
      <c r="CG8381" s="273" t="s">
        <v>90</v>
      </c>
      <c r="CH8381" s="273">
        <v>0</v>
      </c>
      <c r="CI8381" s="273" t="s">
        <v>80</v>
      </c>
      <c r="CM8381" s="273" t="s">
        <v>73</v>
      </c>
      <c r="CN8381" s="273">
        <v>3</v>
      </c>
    </row>
    <row r="8382" spans="74:92">
      <c r="BV8382" s="273" t="s">
        <v>83</v>
      </c>
      <c r="BW8382" s="273" t="s">
        <v>63</v>
      </c>
      <c r="BX8382" s="273" t="s">
        <v>172</v>
      </c>
      <c r="BY8382" s="273" t="s">
        <v>487</v>
      </c>
      <c r="BZ8382" s="273" t="s">
        <v>86</v>
      </c>
      <c r="CA8382" s="273" t="s">
        <v>87</v>
      </c>
      <c r="CB8382" s="273" t="s">
        <v>217</v>
      </c>
      <c r="CC8382" s="273" t="s">
        <v>218</v>
      </c>
      <c r="CD8382" s="282">
        <v>2</v>
      </c>
      <c r="CE8382" s="274">
        <v>45078</v>
      </c>
      <c r="CG8382" s="273" t="s">
        <v>181</v>
      </c>
      <c r="CI8382" s="273" t="s">
        <v>181</v>
      </c>
      <c r="CJ8382" s="273" t="s">
        <v>1367</v>
      </c>
      <c r="CM8382" s="273" t="s">
        <v>73</v>
      </c>
      <c r="CN8382" s="273">
        <v>3</v>
      </c>
    </row>
    <row r="8383" spans="74:92">
      <c r="BV8383" s="273" t="s">
        <v>83</v>
      </c>
      <c r="BW8383" s="273" t="s">
        <v>63</v>
      </c>
      <c r="BX8383" s="273" t="s">
        <v>172</v>
      </c>
      <c r="BY8383" s="273" t="s">
        <v>487</v>
      </c>
      <c r="BZ8383" s="273" t="s">
        <v>86</v>
      </c>
      <c r="CA8383" s="273" t="s">
        <v>87</v>
      </c>
      <c r="CB8383" s="273" t="s">
        <v>233</v>
      </c>
      <c r="CC8383" s="273" t="s">
        <v>234</v>
      </c>
      <c r="CD8383" s="282">
        <v>1</v>
      </c>
      <c r="CE8383" s="274">
        <v>45078</v>
      </c>
      <c r="CG8383" s="273" t="s">
        <v>181</v>
      </c>
      <c r="CI8383" s="273" t="s">
        <v>181</v>
      </c>
      <c r="CJ8383" s="273" t="s">
        <v>617</v>
      </c>
      <c r="CM8383" s="273" t="s">
        <v>73</v>
      </c>
      <c r="CN8383" s="273">
        <v>3</v>
      </c>
    </row>
    <row r="8384" spans="74:92">
      <c r="BV8384" s="273" t="s">
        <v>83</v>
      </c>
      <c r="BW8384" s="273" t="s">
        <v>63</v>
      </c>
      <c r="BX8384" s="273" t="s">
        <v>172</v>
      </c>
      <c r="BY8384" s="273" t="s">
        <v>487</v>
      </c>
      <c r="BZ8384" s="273" t="s">
        <v>138</v>
      </c>
      <c r="CA8384" s="273" t="s">
        <v>139</v>
      </c>
      <c r="CB8384" s="273" t="s">
        <v>190</v>
      </c>
      <c r="CC8384" s="273" t="s">
        <v>191</v>
      </c>
      <c r="CD8384" s="282">
        <v>8</v>
      </c>
      <c r="CE8384" s="274">
        <v>45078</v>
      </c>
      <c r="CF8384" s="273">
        <v>0</v>
      </c>
      <c r="CG8384" s="273" t="s">
        <v>90</v>
      </c>
      <c r="CH8384" s="273">
        <v>0</v>
      </c>
      <c r="CI8384" s="273" t="s">
        <v>80</v>
      </c>
      <c r="CM8384" s="273" t="s">
        <v>73</v>
      </c>
      <c r="CN8384" s="273">
        <v>3</v>
      </c>
    </row>
    <row r="8385" spans="74:92">
      <c r="BV8385" s="273" t="s">
        <v>83</v>
      </c>
      <c r="BW8385" s="273" t="s">
        <v>63</v>
      </c>
      <c r="BX8385" s="273" t="s">
        <v>172</v>
      </c>
      <c r="BY8385" s="273" t="s">
        <v>487</v>
      </c>
      <c r="BZ8385" s="273" t="s">
        <v>167</v>
      </c>
      <c r="CA8385" s="273" t="s">
        <v>168</v>
      </c>
      <c r="CB8385" s="273" t="s">
        <v>319</v>
      </c>
      <c r="CC8385" s="273" t="s">
        <v>320</v>
      </c>
      <c r="CD8385" s="282">
        <v>15</v>
      </c>
      <c r="CE8385" s="274">
        <v>45078</v>
      </c>
      <c r="CF8385" s="273">
        <v>0</v>
      </c>
      <c r="CG8385" s="273" t="s">
        <v>90</v>
      </c>
      <c r="CH8385" s="273">
        <v>0</v>
      </c>
      <c r="CI8385" s="273" t="s">
        <v>80</v>
      </c>
      <c r="CM8385" s="273" t="s">
        <v>73</v>
      </c>
      <c r="CN8385" s="273">
        <v>3</v>
      </c>
    </row>
    <row r="8386" spans="74:92">
      <c r="BV8386" s="273" t="s">
        <v>83</v>
      </c>
      <c r="BW8386" s="273" t="s">
        <v>63</v>
      </c>
      <c r="BX8386" s="273" t="s">
        <v>172</v>
      </c>
      <c r="BY8386" s="273" t="s">
        <v>487</v>
      </c>
      <c r="BZ8386" s="273" t="s">
        <v>86</v>
      </c>
      <c r="CA8386" s="273" t="s">
        <v>87</v>
      </c>
      <c r="CB8386" s="273" t="s">
        <v>179</v>
      </c>
      <c r="CC8386" s="273" t="s">
        <v>180</v>
      </c>
      <c r="CD8386" s="282">
        <v>1</v>
      </c>
      <c r="CE8386" s="274">
        <v>45078</v>
      </c>
      <c r="CG8386" s="273" t="s">
        <v>181</v>
      </c>
      <c r="CI8386" s="273" t="s">
        <v>181</v>
      </c>
      <c r="CJ8386" s="273" t="s">
        <v>1414</v>
      </c>
      <c r="CM8386" s="273" t="s">
        <v>73</v>
      </c>
      <c r="CN8386" s="273">
        <v>3</v>
      </c>
    </row>
    <row r="8387" spans="74:92">
      <c r="BV8387" s="273" t="s">
        <v>83</v>
      </c>
      <c r="BW8387" s="273" t="s">
        <v>63</v>
      </c>
      <c r="BX8387" s="273" t="s">
        <v>172</v>
      </c>
      <c r="BY8387" s="273" t="s">
        <v>487</v>
      </c>
      <c r="BZ8387" s="273" t="s">
        <v>204</v>
      </c>
      <c r="CA8387" s="273" t="s">
        <v>205</v>
      </c>
      <c r="CB8387" s="273" t="s">
        <v>206</v>
      </c>
      <c r="CC8387" s="273" t="s">
        <v>207</v>
      </c>
      <c r="CD8387" s="282">
        <v>0</v>
      </c>
      <c r="CE8387" s="274">
        <v>45078</v>
      </c>
      <c r="CG8387" s="273" t="s">
        <v>181</v>
      </c>
      <c r="CI8387" s="273" t="s">
        <v>208</v>
      </c>
      <c r="CJ8387" s="273" t="s">
        <v>209</v>
      </c>
      <c r="CM8387" s="273" t="s">
        <v>73</v>
      </c>
      <c r="CN8387" s="273">
        <v>3</v>
      </c>
    </row>
    <row r="8388" spans="74:92">
      <c r="BV8388" s="273" t="s">
        <v>83</v>
      </c>
      <c r="BW8388" s="273" t="s">
        <v>63</v>
      </c>
      <c r="BX8388" s="273" t="s">
        <v>172</v>
      </c>
      <c r="BY8388" s="273" t="s">
        <v>487</v>
      </c>
      <c r="BZ8388" s="273" t="s">
        <v>167</v>
      </c>
      <c r="CA8388" s="273" t="s">
        <v>168</v>
      </c>
      <c r="CB8388" s="273" t="s">
        <v>313</v>
      </c>
      <c r="CC8388" s="273" t="s">
        <v>314</v>
      </c>
      <c r="CD8388" s="282">
        <v>14</v>
      </c>
      <c r="CE8388" s="274">
        <v>45078</v>
      </c>
      <c r="CF8388" s="273">
        <v>0</v>
      </c>
      <c r="CG8388" s="273" t="s">
        <v>90</v>
      </c>
      <c r="CH8388" s="273">
        <v>0</v>
      </c>
      <c r="CI8388" s="273" t="s">
        <v>80</v>
      </c>
      <c r="CM8388" s="273" t="s">
        <v>73</v>
      </c>
      <c r="CN8388" s="273">
        <v>3</v>
      </c>
    </row>
    <row r="8389" spans="74:92">
      <c r="BV8389" s="273" t="s">
        <v>83</v>
      </c>
      <c r="BW8389" s="273" t="s">
        <v>63</v>
      </c>
      <c r="BX8389" s="273" t="s">
        <v>172</v>
      </c>
      <c r="BY8389" s="273" t="s">
        <v>487</v>
      </c>
      <c r="BZ8389" s="273" t="s">
        <v>167</v>
      </c>
      <c r="CA8389" s="273" t="s">
        <v>168</v>
      </c>
      <c r="CB8389" s="273" t="s">
        <v>353</v>
      </c>
      <c r="CC8389" s="273" t="s">
        <v>354</v>
      </c>
      <c r="CD8389" s="282">
        <v>13</v>
      </c>
      <c r="CE8389" s="274">
        <v>45078</v>
      </c>
      <c r="CF8389" s="273">
        <v>2216</v>
      </c>
      <c r="CG8389" s="273" t="s">
        <v>90</v>
      </c>
      <c r="CH8389" s="273">
        <v>2216</v>
      </c>
      <c r="CI8389" s="273" t="s">
        <v>80</v>
      </c>
      <c r="CM8389" s="273" t="s">
        <v>73</v>
      </c>
      <c r="CN8389" s="273">
        <v>3</v>
      </c>
    </row>
    <row r="8390" spans="74:92">
      <c r="BV8390" s="273" t="s">
        <v>83</v>
      </c>
      <c r="BW8390" s="273" t="s">
        <v>63</v>
      </c>
      <c r="BX8390" s="273" t="s">
        <v>172</v>
      </c>
      <c r="BY8390" s="273" t="s">
        <v>487</v>
      </c>
      <c r="BZ8390" s="273" t="s">
        <v>151</v>
      </c>
      <c r="CA8390" s="273" t="s">
        <v>152</v>
      </c>
      <c r="CB8390" s="273" t="s">
        <v>161</v>
      </c>
      <c r="CC8390" s="273" t="s">
        <v>162</v>
      </c>
      <c r="CD8390" s="282">
        <v>11</v>
      </c>
      <c r="CE8390" s="274">
        <v>45078</v>
      </c>
      <c r="CF8390" s="273">
        <v>3940</v>
      </c>
      <c r="CG8390" s="273" t="s">
        <v>90</v>
      </c>
      <c r="CH8390" s="273">
        <v>3940</v>
      </c>
      <c r="CI8390" s="273" t="s">
        <v>80</v>
      </c>
      <c r="CM8390" s="273" t="s">
        <v>73</v>
      </c>
      <c r="CN8390" s="273">
        <v>3</v>
      </c>
    </row>
    <row r="8391" spans="74:92">
      <c r="BV8391" s="273" t="s">
        <v>83</v>
      </c>
      <c r="BW8391" s="273" t="s">
        <v>63</v>
      </c>
      <c r="BX8391" s="273" t="s">
        <v>172</v>
      </c>
      <c r="BY8391" s="273" t="s">
        <v>487</v>
      </c>
      <c r="BZ8391" s="273" t="s">
        <v>167</v>
      </c>
      <c r="CA8391" s="273" t="s">
        <v>168</v>
      </c>
      <c r="CB8391" s="273" t="s">
        <v>169</v>
      </c>
      <c r="CC8391" s="273" t="s">
        <v>170</v>
      </c>
      <c r="CD8391" s="282">
        <v>12</v>
      </c>
      <c r="CE8391" s="274">
        <v>45078</v>
      </c>
      <c r="CF8391" s="273">
        <v>0</v>
      </c>
      <c r="CG8391" s="273" t="s">
        <v>90</v>
      </c>
      <c r="CH8391" s="273">
        <v>0</v>
      </c>
      <c r="CI8391" s="273" t="s">
        <v>80</v>
      </c>
      <c r="CM8391" s="273" t="s">
        <v>73</v>
      </c>
      <c r="CN8391" s="273">
        <v>3</v>
      </c>
    </row>
    <row r="8392" spans="74:92">
      <c r="BV8392" s="273" t="s">
        <v>83</v>
      </c>
      <c r="BW8392" s="273" t="s">
        <v>63</v>
      </c>
      <c r="BX8392" s="273" t="s">
        <v>172</v>
      </c>
      <c r="BY8392" s="273" t="s">
        <v>487</v>
      </c>
      <c r="BZ8392" s="273" t="s">
        <v>138</v>
      </c>
      <c r="CA8392" s="273" t="s">
        <v>139</v>
      </c>
      <c r="CB8392" s="273" t="s">
        <v>140</v>
      </c>
      <c r="CC8392" s="273" t="s">
        <v>141</v>
      </c>
      <c r="CD8392" s="282">
        <v>9</v>
      </c>
      <c r="CE8392" s="274">
        <v>45078</v>
      </c>
      <c r="CF8392" s="273">
        <v>0</v>
      </c>
      <c r="CG8392" s="273" t="s">
        <v>90</v>
      </c>
      <c r="CH8392" s="273">
        <v>0</v>
      </c>
      <c r="CI8392" s="273" t="s">
        <v>80</v>
      </c>
      <c r="CM8392" s="273" t="s">
        <v>73</v>
      </c>
      <c r="CN8392" s="273">
        <v>3</v>
      </c>
    </row>
    <row r="8393" spans="74:92">
      <c r="BV8393" s="273" t="s">
        <v>83</v>
      </c>
      <c r="BW8393" s="273" t="s">
        <v>63</v>
      </c>
      <c r="BX8393" s="273" t="s">
        <v>172</v>
      </c>
      <c r="BY8393" s="273" t="s">
        <v>487</v>
      </c>
      <c r="BZ8393" s="273" t="s">
        <v>151</v>
      </c>
      <c r="CA8393" s="273" t="s">
        <v>152</v>
      </c>
      <c r="CB8393" s="273" t="s">
        <v>153</v>
      </c>
      <c r="CC8393" s="273" t="s">
        <v>154</v>
      </c>
      <c r="CD8393" s="282">
        <v>10</v>
      </c>
      <c r="CE8393" s="274">
        <v>45078</v>
      </c>
      <c r="CF8393" s="273">
        <v>4925</v>
      </c>
      <c r="CG8393" s="273" t="s">
        <v>90</v>
      </c>
      <c r="CH8393" s="273">
        <v>4925</v>
      </c>
      <c r="CI8393" s="273" t="s">
        <v>80</v>
      </c>
      <c r="CM8393" s="273" t="s">
        <v>73</v>
      </c>
      <c r="CN8393" s="273">
        <v>3</v>
      </c>
    </row>
    <row r="8394" spans="74:92">
      <c r="BV8394" s="273" t="s">
        <v>83</v>
      </c>
      <c r="BW8394" s="273" t="s">
        <v>63</v>
      </c>
      <c r="BX8394" s="273" t="s">
        <v>172</v>
      </c>
      <c r="BY8394" s="273" t="s">
        <v>487</v>
      </c>
      <c r="BZ8394" s="273" t="s">
        <v>126</v>
      </c>
      <c r="CA8394" s="273" t="s">
        <v>127</v>
      </c>
      <c r="CB8394" s="273" t="s">
        <v>133</v>
      </c>
      <c r="CC8394" s="273" t="s">
        <v>134</v>
      </c>
      <c r="CD8394" s="282">
        <v>7</v>
      </c>
      <c r="CE8394" s="274">
        <v>45078</v>
      </c>
      <c r="CI8394" s="273" t="s">
        <v>104</v>
      </c>
      <c r="CM8394" s="273" t="s">
        <v>73</v>
      </c>
      <c r="CN8394" s="273">
        <v>3</v>
      </c>
    </row>
    <row r="8395" spans="74:92">
      <c r="BV8395" s="273" t="s">
        <v>83</v>
      </c>
      <c r="BW8395" s="273" t="s">
        <v>63</v>
      </c>
      <c r="BX8395" s="273" t="s">
        <v>172</v>
      </c>
      <c r="BY8395" s="273" t="s">
        <v>487</v>
      </c>
      <c r="BZ8395" s="273" t="s">
        <v>126</v>
      </c>
      <c r="CA8395" s="273" t="s">
        <v>127</v>
      </c>
      <c r="CB8395" s="273" t="s">
        <v>128</v>
      </c>
      <c r="CC8395" s="273" t="s">
        <v>129</v>
      </c>
      <c r="CD8395" s="282">
        <v>6</v>
      </c>
      <c r="CE8395" s="274">
        <v>45078</v>
      </c>
      <c r="CI8395" s="273" t="s">
        <v>80</v>
      </c>
      <c r="CM8395" s="273" t="s">
        <v>73</v>
      </c>
      <c r="CN8395" s="273">
        <v>3</v>
      </c>
    </row>
    <row r="8396" spans="74:92">
      <c r="BV8396" s="273" t="s">
        <v>83</v>
      </c>
      <c r="BW8396" s="273" t="s">
        <v>63</v>
      </c>
      <c r="BX8396" s="273" t="s">
        <v>172</v>
      </c>
      <c r="BY8396" s="273" t="s">
        <v>487</v>
      </c>
      <c r="BZ8396" s="273" t="s">
        <v>110</v>
      </c>
      <c r="CA8396" s="273" t="s">
        <v>111</v>
      </c>
      <c r="CB8396" s="273" t="s">
        <v>112</v>
      </c>
      <c r="CC8396" s="273" t="s">
        <v>113</v>
      </c>
      <c r="CD8396" s="282">
        <v>4</v>
      </c>
      <c r="CE8396" s="274">
        <v>45078</v>
      </c>
      <c r="CI8396" s="273" t="s">
        <v>80</v>
      </c>
      <c r="CM8396" s="273" t="s">
        <v>73</v>
      </c>
      <c r="CN8396" s="273">
        <v>3</v>
      </c>
    </row>
    <row r="8397" spans="74:92">
      <c r="BV8397" s="273" t="s">
        <v>83</v>
      </c>
      <c r="BW8397" s="273" t="s">
        <v>63</v>
      </c>
      <c r="BX8397" s="273" t="s">
        <v>172</v>
      </c>
      <c r="BY8397" s="273" t="s">
        <v>487</v>
      </c>
      <c r="BZ8397" s="273" t="s">
        <v>110</v>
      </c>
      <c r="CA8397" s="273" t="s">
        <v>111</v>
      </c>
      <c r="CB8397" s="273" t="s">
        <v>117</v>
      </c>
      <c r="CC8397" s="273" t="s">
        <v>118</v>
      </c>
      <c r="CD8397" s="282">
        <v>5</v>
      </c>
      <c r="CE8397" s="274">
        <v>45078</v>
      </c>
      <c r="CI8397" s="273" t="s">
        <v>104</v>
      </c>
      <c r="CM8397" s="273" t="s">
        <v>73</v>
      </c>
      <c r="CN8397" s="273">
        <v>3</v>
      </c>
    </row>
    <row r="8398" spans="74:92">
      <c r="BV8398" s="273" t="s">
        <v>83</v>
      </c>
      <c r="BW8398" s="273" t="s">
        <v>63</v>
      </c>
      <c r="BX8398" s="273" t="s">
        <v>172</v>
      </c>
      <c r="BY8398" s="273" t="s">
        <v>487</v>
      </c>
      <c r="BZ8398" s="273" t="s">
        <v>86</v>
      </c>
      <c r="CA8398" s="273" t="s">
        <v>87</v>
      </c>
      <c r="CB8398" s="273" t="s">
        <v>101</v>
      </c>
      <c r="CC8398" s="273" t="s">
        <v>102</v>
      </c>
      <c r="CD8398" s="282">
        <v>4</v>
      </c>
      <c r="CE8398" s="274">
        <v>45078</v>
      </c>
      <c r="CF8398" s="273">
        <v>63145</v>
      </c>
      <c r="CG8398" s="273" t="s">
        <v>103</v>
      </c>
      <c r="CH8398" s="273">
        <v>2056.0012000000002</v>
      </c>
      <c r="CI8398" s="273" t="s">
        <v>104</v>
      </c>
      <c r="CM8398" s="273" t="s">
        <v>73</v>
      </c>
      <c r="CN8398" s="273">
        <v>3</v>
      </c>
    </row>
    <row r="8399" spans="74:92">
      <c r="BV8399" s="273" t="s">
        <v>83</v>
      </c>
      <c r="BW8399" s="273" t="s">
        <v>63</v>
      </c>
      <c r="BX8399" s="273" t="s">
        <v>172</v>
      </c>
      <c r="BY8399" s="273" t="s">
        <v>487</v>
      </c>
      <c r="BZ8399" s="273" t="s">
        <v>86</v>
      </c>
      <c r="CA8399" s="273" t="s">
        <v>87</v>
      </c>
      <c r="CB8399" s="273" t="s">
        <v>88</v>
      </c>
      <c r="CC8399" s="273" t="s">
        <v>89</v>
      </c>
      <c r="CD8399" s="282">
        <v>3</v>
      </c>
      <c r="CE8399" s="274">
        <v>45078</v>
      </c>
      <c r="CF8399" s="273">
        <v>4925</v>
      </c>
      <c r="CG8399" s="273" t="s">
        <v>90</v>
      </c>
      <c r="CH8399" s="273">
        <v>4925</v>
      </c>
      <c r="CI8399" s="273" t="s">
        <v>80</v>
      </c>
      <c r="CM8399" s="273" t="s">
        <v>73</v>
      </c>
      <c r="CN8399" s="273">
        <v>3</v>
      </c>
    </row>
    <row r="8400" spans="74:92">
      <c r="BV8400" s="273" t="s">
        <v>83</v>
      </c>
      <c r="BW8400" s="273" t="s">
        <v>63</v>
      </c>
      <c r="BX8400" s="273" t="s">
        <v>172</v>
      </c>
      <c r="BY8400" s="273" t="s">
        <v>487</v>
      </c>
      <c r="BZ8400" s="273" t="s">
        <v>86</v>
      </c>
      <c r="CA8400" s="273" t="s">
        <v>87</v>
      </c>
      <c r="CB8400" s="273" t="s">
        <v>101</v>
      </c>
      <c r="CC8400" s="273" t="s">
        <v>102</v>
      </c>
      <c r="CD8400" s="282">
        <v>4</v>
      </c>
      <c r="CE8400" s="274">
        <v>45108</v>
      </c>
      <c r="CF8400" s="273">
        <v>63486</v>
      </c>
      <c r="CG8400" s="273" t="s">
        <v>103</v>
      </c>
      <c r="CH8400" s="273">
        <v>2067.1041599999999</v>
      </c>
      <c r="CI8400" s="273" t="s">
        <v>104</v>
      </c>
      <c r="CM8400" s="273" t="s">
        <v>73</v>
      </c>
      <c r="CN8400" s="273">
        <v>3</v>
      </c>
    </row>
    <row r="8401" spans="74:92">
      <c r="BV8401" s="273" t="s">
        <v>83</v>
      </c>
      <c r="BW8401" s="273" t="s">
        <v>63</v>
      </c>
      <c r="BX8401" s="273" t="s">
        <v>172</v>
      </c>
      <c r="BY8401" s="273" t="s">
        <v>487</v>
      </c>
      <c r="BZ8401" s="273" t="s">
        <v>86</v>
      </c>
      <c r="CA8401" s="273" t="s">
        <v>87</v>
      </c>
      <c r="CB8401" s="273" t="s">
        <v>88</v>
      </c>
      <c r="CC8401" s="273" t="s">
        <v>89</v>
      </c>
      <c r="CD8401" s="282">
        <v>3</v>
      </c>
      <c r="CE8401" s="274">
        <v>45108</v>
      </c>
      <c r="CF8401" s="273">
        <v>4952</v>
      </c>
      <c r="CG8401" s="273" t="s">
        <v>90</v>
      </c>
      <c r="CH8401" s="273">
        <v>4952</v>
      </c>
      <c r="CI8401" s="273" t="s">
        <v>80</v>
      </c>
      <c r="CM8401" s="273" t="s">
        <v>73</v>
      </c>
      <c r="CN8401" s="273">
        <v>3</v>
      </c>
    </row>
    <row r="8402" spans="74:92">
      <c r="BV8402" s="273" t="s">
        <v>83</v>
      </c>
      <c r="BW8402" s="273" t="s">
        <v>63</v>
      </c>
      <c r="BX8402" s="273" t="s">
        <v>172</v>
      </c>
      <c r="BY8402" s="273" t="s">
        <v>487</v>
      </c>
      <c r="BZ8402" s="273" t="s">
        <v>110</v>
      </c>
      <c r="CA8402" s="273" t="s">
        <v>111</v>
      </c>
      <c r="CB8402" s="273" t="s">
        <v>117</v>
      </c>
      <c r="CC8402" s="273" t="s">
        <v>118</v>
      </c>
      <c r="CD8402" s="282">
        <v>5</v>
      </c>
      <c r="CE8402" s="274">
        <v>45108</v>
      </c>
      <c r="CI8402" s="273" t="s">
        <v>104</v>
      </c>
      <c r="CM8402" s="273" t="s">
        <v>73</v>
      </c>
      <c r="CN8402" s="273">
        <v>3</v>
      </c>
    </row>
    <row r="8403" spans="74:92">
      <c r="BV8403" s="273" t="s">
        <v>83</v>
      </c>
      <c r="BW8403" s="273" t="s">
        <v>63</v>
      </c>
      <c r="BX8403" s="273" t="s">
        <v>172</v>
      </c>
      <c r="BY8403" s="273" t="s">
        <v>487</v>
      </c>
      <c r="BZ8403" s="273" t="s">
        <v>110</v>
      </c>
      <c r="CA8403" s="273" t="s">
        <v>111</v>
      </c>
      <c r="CB8403" s="273" t="s">
        <v>112</v>
      </c>
      <c r="CC8403" s="273" t="s">
        <v>113</v>
      </c>
      <c r="CD8403" s="282">
        <v>4</v>
      </c>
      <c r="CE8403" s="274">
        <v>45108</v>
      </c>
      <c r="CI8403" s="273" t="s">
        <v>80</v>
      </c>
      <c r="CM8403" s="273" t="s">
        <v>73</v>
      </c>
      <c r="CN8403" s="273">
        <v>3</v>
      </c>
    </row>
    <row r="8404" spans="74:92">
      <c r="BV8404" s="273" t="s">
        <v>83</v>
      </c>
      <c r="BW8404" s="273" t="s">
        <v>63</v>
      </c>
      <c r="BX8404" s="273" t="s">
        <v>172</v>
      </c>
      <c r="BY8404" s="273" t="s">
        <v>487</v>
      </c>
      <c r="BZ8404" s="273" t="s">
        <v>126</v>
      </c>
      <c r="CA8404" s="273" t="s">
        <v>127</v>
      </c>
      <c r="CB8404" s="273" t="s">
        <v>128</v>
      </c>
      <c r="CC8404" s="273" t="s">
        <v>129</v>
      </c>
      <c r="CD8404" s="282">
        <v>6</v>
      </c>
      <c r="CE8404" s="274">
        <v>45108</v>
      </c>
      <c r="CI8404" s="273" t="s">
        <v>80</v>
      </c>
      <c r="CM8404" s="273" t="s">
        <v>73</v>
      </c>
      <c r="CN8404" s="273">
        <v>3</v>
      </c>
    </row>
    <row r="8405" spans="74:92">
      <c r="BV8405" s="273" t="s">
        <v>83</v>
      </c>
      <c r="BW8405" s="273" t="s">
        <v>63</v>
      </c>
      <c r="BX8405" s="273" t="s">
        <v>172</v>
      </c>
      <c r="BY8405" s="273" t="s">
        <v>487</v>
      </c>
      <c r="BZ8405" s="273" t="s">
        <v>126</v>
      </c>
      <c r="CA8405" s="273" t="s">
        <v>127</v>
      </c>
      <c r="CB8405" s="273" t="s">
        <v>133</v>
      </c>
      <c r="CC8405" s="273" t="s">
        <v>134</v>
      </c>
      <c r="CD8405" s="282">
        <v>7</v>
      </c>
      <c r="CE8405" s="274">
        <v>45108</v>
      </c>
      <c r="CI8405" s="273" t="s">
        <v>104</v>
      </c>
      <c r="CM8405" s="273" t="s">
        <v>73</v>
      </c>
      <c r="CN8405" s="273">
        <v>3</v>
      </c>
    </row>
    <row r="8406" spans="74:92">
      <c r="BV8406" s="273" t="s">
        <v>83</v>
      </c>
      <c r="BW8406" s="273" t="s">
        <v>63</v>
      </c>
      <c r="BX8406" s="273" t="s">
        <v>172</v>
      </c>
      <c r="BY8406" s="273" t="s">
        <v>487</v>
      </c>
      <c r="BZ8406" s="273" t="s">
        <v>151</v>
      </c>
      <c r="CA8406" s="273" t="s">
        <v>152</v>
      </c>
      <c r="CB8406" s="273" t="s">
        <v>153</v>
      </c>
      <c r="CC8406" s="273" t="s">
        <v>154</v>
      </c>
      <c r="CD8406" s="282">
        <v>10</v>
      </c>
      <c r="CE8406" s="274">
        <v>45108</v>
      </c>
      <c r="CF8406" s="273">
        <v>4952</v>
      </c>
      <c r="CG8406" s="273" t="s">
        <v>90</v>
      </c>
      <c r="CH8406" s="273">
        <v>4952</v>
      </c>
      <c r="CI8406" s="273" t="s">
        <v>80</v>
      </c>
      <c r="CM8406" s="273" t="s">
        <v>73</v>
      </c>
      <c r="CN8406" s="273">
        <v>3</v>
      </c>
    </row>
    <row r="8407" spans="74:92">
      <c r="BV8407" s="273" t="s">
        <v>83</v>
      </c>
      <c r="BW8407" s="273" t="s">
        <v>63</v>
      </c>
      <c r="BX8407" s="273" t="s">
        <v>172</v>
      </c>
      <c r="BY8407" s="273" t="s">
        <v>487</v>
      </c>
      <c r="BZ8407" s="273" t="s">
        <v>138</v>
      </c>
      <c r="CA8407" s="273" t="s">
        <v>139</v>
      </c>
      <c r="CB8407" s="273" t="s">
        <v>140</v>
      </c>
      <c r="CC8407" s="273" t="s">
        <v>141</v>
      </c>
      <c r="CD8407" s="282">
        <v>9</v>
      </c>
      <c r="CE8407" s="274">
        <v>45108</v>
      </c>
      <c r="CF8407" s="273">
        <v>0</v>
      </c>
      <c r="CG8407" s="273" t="s">
        <v>90</v>
      </c>
      <c r="CH8407" s="273">
        <v>0</v>
      </c>
      <c r="CI8407" s="273" t="s">
        <v>80</v>
      </c>
      <c r="CM8407" s="273" t="s">
        <v>73</v>
      </c>
      <c r="CN8407" s="273">
        <v>3</v>
      </c>
    </row>
    <row r="8408" spans="74:92">
      <c r="BV8408" s="273" t="s">
        <v>83</v>
      </c>
      <c r="BW8408" s="273" t="s">
        <v>63</v>
      </c>
      <c r="BX8408" s="273" t="s">
        <v>172</v>
      </c>
      <c r="BY8408" s="273" t="s">
        <v>487</v>
      </c>
      <c r="BZ8408" s="273" t="s">
        <v>167</v>
      </c>
      <c r="CA8408" s="273" t="s">
        <v>168</v>
      </c>
      <c r="CB8408" s="273" t="s">
        <v>169</v>
      </c>
      <c r="CC8408" s="273" t="s">
        <v>170</v>
      </c>
      <c r="CD8408" s="282">
        <v>12</v>
      </c>
      <c r="CE8408" s="274">
        <v>45108</v>
      </c>
      <c r="CF8408" s="273">
        <v>0</v>
      </c>
      <c r="CG8408" s="273" t="s">
        <v>90</v>
      </c>
      <c r="CH8408" s="273">
        <v>0</v>
      </c>
      <c r="CI8408" s="273" t="s">
        <v>80</v>
      </c>
      <c r="CM8408" s="273" t="s">
        <v>73</v>
      </c>
      <c r="CN8408" s="273">
        <v>3</v>
      </c>
    </row>
    <row r="8409" spans="74:92">
      <c r="BV8409" s="273" t="s">
        <v>83</v>
      </c>
      <c r="BW8409" s="273" t="s">
        <v>63</v>
      </c>
      <c r="BX8409" s="273" t="s">
        <v>172</v>
      </c>
      <c r="BY8409" s="273" t="s">
        <v>487</v>
      </c>
      <c r="BZ8409" s="273" t="s">
        <v>151</v>
      </c>
      <c r="CA8409" s="273" t="s">
        <v>152</v>
      </c>
      <c r="CB8409" s="273" t="s">
        <v>161</v>
      </c>
      <c r="CC8409" s="273" t="s">
        <v>162</v>
      </c>
      <c r="CD8409" s="282">
        <v>11</v>
      </c>
      <c r="CE8409" s="274">
        <v>45108</v>
      </c>
      <c r="CF8409" s="273">
        <v>3961.6</v>
      </c>
      <c r="CG8409" s="273" t="s">
        <v>90</v>
      </c>
      <c r="CH8409" s="273">
        <v>3961.6</v>
      </c>
      <c r="CI8409" s="273" t="s">
        <v>80</v>
      </c>
      <c r="CM8409" s="273" t="s">
        <v>73</v>
      </c>
      <c r="CN8409" s="273">
        <v>3</v>
      </c>
    </row>
    <row r="8410" spans="74:92">
      <c r="BV8410" s="273" t="s">
        <v>83</v>
      </c>
      <c r="BW8410" s="273" t="s">
        <v>63</v>
      </c>
      <c r="BX8410" s="273" t="s">
        <v>172</v>
      </c>
      <c r="BY8410" s="273" t="s">
        <v>487</v>
      </c>
      <c r="BZ8410" s="273" t="s">
        <v>167</v>
      </c>
      <c r="CA8410" s="273" t="s">
        <v>168</v>
      </c>
      <c r="CB8410" s="273" t="s">
        <v>353</v>
      </c>
      <c r="CC8410" s="273" t="s">
        <v>354</v>
      </c>
      <c r="CD8410" s="282">
        <v>13</v>
      </c>
      <c r="CE8410" s="274">
        <v>45108</v>
      </c>
      <c r="CF8410" s="273">
        <v>2214</v>
      </c>
      <c r="CG8410" s="273" t="s">
        <v>90</v>
      </c>
      <c r="CH8410" s="273">
        <v>2214</v>
      </c>
      <c r="CI8410" s="273" t="s">
        <v>80</v>
      </c>
      <c r="CM8410" s="273" t="s">
        <v>73</v>
      </c>
      <c r="CN8410" s="273">
        <v>3</v>
      </c>
    </row>
    <row r="8411" spans="74:92">
      <c r="BV8411" s="273" t="s">
        <v>83</v>
      </c>
      <c r="BW8411" s="273" t="s">
        <v>63</v>
      </c>
      <c r="BX8411" s="273" t="s">
        <v>172</v>
      </c>
      <c r="BY8411" s="273" t="s">
        <v>487</v>
      </c>
      <c r="BZ8411" s="273" t="s">
        <v>167</v>
      </c>
      <c r="CA8411" s="273" t="s">
        <v>168</v>
      </c>
      <c r="CB8411" s="273" t="s">
        <v>313</v>
      </c>
      <c r="CC8411" s="273" t="s">
        <v>314</v>
      </c>
      <c r="CD8411" s="282">
        <v>14</v>
      </c>
      <c r="CE8411" s="274">
        <v>45108</v>
      </c>
      <c r="CF8411" s="273">
        <v>0</v>
      </c>
      <c r="CG8411" s="273" t="s">
        <v>90</v>
      </c>
      <c r="CH8411" s="273">
        <v>0</v>
      </c>
      <c r="CI8411" s="273" t="s">
        <v>80</v>
      </c>
      <c r="CM8411" s="273" t="s">
        <v>73</v>
      </c>
      <c r="CN8411" s="273">
        <v>3</v>
      </c>
    </row>
    <row r="8412" spans="74:92">
      <c r="BV8412" s="273" t="s">
        <v>83</v>
      </c>
      <c r="BW8412" s="273" t="s">
        <v>63</v>
      </c>
      <c r="BX8412" s="273" t="s">
        <v>172</v>
      </c>
      <c r="BY8412" s="273" t="s">
        <v>487</v>
      </c>
      <c r="BZ8412" s="273" t="s">
        <v>204</v>
      </c>
      <c r="CA8412" s="273" t="s">
        <v>205</v>
      </c>
      <c r="CB8412" s="273" t="s">
        <v>206</v>
      </c>
      <c r="CC8412" s="273" t="s">
        <v>207</v>
      </c>
      <c r="CD8412" s="282">
        <v>0</v>
      </c>
      <c r="CE8412" s="274">
        <v>45108</v>
      </c>
      <c r="CG8412" s="273" t="s">
        <v>181</v>
      </c>
      <c r="CI8412" s="273" t="s">
        <v>208</v>
      </c>
      <c r="CJ8412" s="273" t="s">
        <v>209</v>
      </c>
      <c r="CM8412" s="273" t="s">
        <v>73</v>
      </c>
      <c r="CN8412" s="273">
        <v>3</v>
      </c>
    </row>
    <row r="8413" spans="74:92">
      <c r="BV8413" s="273" t="s">
        <v>83</v>
      </c>
      <c r="BW8413" s="273" t="s">
        <v>63</v>
      </c>
      <c r="BX8413" s="273" t="s">
        <v>172</v>
      </c>
      <c r="BY8413" s="273" t="s">
        <v>487</v>
      </c>
      <c r="BZ8413" s="273" t="s">
        <v>86</v>
      </c>
      <c r="CA8413" s="273" t="s">
        <v>87</v>
      </c>
      <c r="CB8413" s="273" t="s">
        <v>179</v>
      </c>
      <c r="CC8413" s="273" t="s">
        <v>180</v>
      </c>
      <c r="CD8413" s="282">
        <v>1</v>
      </c>
      <c r="CE8413" s="274">
        <v>45108</v>
      </c>
      <c r="CG8413" s="273" t="s">
        <v>181</v>
      </c>
      <c r="CI8413" s="273" t="s">
        <v>181</v>
      </c>
      <c r="CJ8413" s="273" t="s">
        <v>511</v>
      </c>
      <c r="CM8413" s="273" t="s">
        <v>73</v>
      </c>
      <c r="CN8413" s="273">
        <v>3</v>
      </c>
    </row>
    <row r="8414" spans="74:92">
      <c r="BV8414" s="273" t="s">
        <v>83</v>
      </c>
      <c r="BW8414" s="273" t="s">
        <v>63</v>
      </c>
      <c r="BX8414" s="273" t="s">
        <v>172</v>
      </c>
      <c r="BY8414" s="273" t="s">
        <v>487</v>
      </c>
      <c r="BZ8414" s="273" t="s">
        <v>167</v>
      </c>
      <c r="CA8414" s="273" t="s">
        <v>168</v>
      </c>
      <c r="CB8414" s="273" t="s">
        <v>319</v>
      </c>
      <c r="CC8414" s="273" t="s">
        <v>320</v>
      </c>
      <c r="CD8414" s="282">
        <v>15</v>
      </c>
      <c r="CE8414" s="274">
        <v>45108</v>
      </c>
      <c r="CF8414" s="273">
        <v>0</v>
      </c>
      <c r="CG8414" s="273" t="s">
        <v>90</v>
      </c>
      <c r="CH8414" s="273">
        <v>0</v>
      </c>
      <c r="CI8414" s="273" t="s">
        <v>80</v>
      </c>
      <c r="CM8414" s="273" t="s">
        <v>73</v>
      </c>
      <c r="CN8414" s="273">
        <v>3</v>
      </c>
    </row>
    <row r="8415" spans="74:92">
      <c r="BV8415" s="273" t="s">
        <v>83</v>
      </c>
      <c r="BW8415" s="273" t="s">
        <v>63</v>
      </c>
      <c r="BX8415" s="273" t="s">
        <v>172</v>
      </c>
      <c r="BY8415" s="273" t="s">
        <v>487</v>
      </c>
      <c r="BZ8415" s="273" t="s">
        <v>138</v>
      </c>
      <c r="CA8415" s="273" t="s">
        <v>139</v>
      </c>
      <c r="CB8415" s="273" t="s">
        <v>190</v>
      </c>
      <c r="CC8415" s="273" t="s">
        <v>191</v>
      </c>
      <c r="CD8415" s="282">
        <v>8</v>
      </c>
      <c r="CE8415" s="274">
        <v>45108</v>
      </c>
      <c r="CF8415" s="273">
        <v>0</v>
      </c>
      <c r="CG8415" s="273" t="s">
        <v>90</v>
      </c>
      <c r="CH8415" s="273">
        <v>0</v>
      </c>
      <c r="CI8415" s="273" t="s">
        <v>80</v>
      </c>
      <c r="CM8415" s="273" t="s">
        <v>73</v>
      </c>
      <c r="CN8415" s="273">
        <v>3</v>
      </c>
    </row>
    <row r="8416" spans="74:92">
      <c r="BV8416" s="273" t="s">
        <v>83</v>
      </c>
      <c r="BW8416" s="273" t="s">
        <v>63</v>
      </c>
      <c r="BX8416" s="273" t="s">
        <v>172</v>
      </c>
      <c r="BY8416" s="273" t="s">
        <v>487</v>
      </c>
      <c r="BZ8416" s="273" t="s">
        <v>86</v>
      </c>
      <c r="CA8416" s="273" t="s">
        <v>87</v>
      </c>
      <c r="CB8416" s="273" t="s">
        <v>233</v>
      </c>
      <c r="CC8416" s="273" t="s">
        <v>234</v>
      </c>
      <c r="CD8416" s="282">
        <v>1</v>
      </c>
      <c r="CE8416" s="274">
        <v>45108</v>
      </c>
      <c r="CG8416" s="273" t="s">
        <v>181</v>
      </c>
      <c r="CI8416" s="273" t="s">
        <v>181</v>
      </c>
      <c r="CJ8416" s="273" t="s">
        <v>622</v>
      </c>
      <c r="CM8416" s="273" t="s">
        <v>73</v>
      </c>
      <c r="CN8416" s="273">
        <v>3</v>
      </c>
    </row>
    <row r="8417" spans="74:92">
      <c r="BV8417" s="273" t="s">
        <v>83</v>
      </c>
      <c r="BW8417" s="273" t="s">
        <v>63</v>
      </c>
      <c r="BX8417" s="273" t="s">
        <v>172</v>
      </c>
      <c r="BY8417" s="273" t="s">
        <v>487</v>
      </c>
      <c r="BZ8417" s="273" t="s">
        <v>86</v>
      </c>
      <c r="CA8417" s="273" t="s">
        <v>87</v>
      </c>
      <c r="CB8417" s="273" t="s">
        <v>217</v>
      </c>
      <c r="CC8417" s="273" t="s">
        <v>218</v>
      </c>
      <c r="CD8417" s="282">
        <v>2</v>
      </c>
      <c r="CE8417" s="274">
        <v>45108</v>
      </c>
      <c r="CG8417" s="273" t="s">
        <v>181</v>
      </c>
      <c r="CI8417" s="273" t="s">
        <v>181</v>
      </c>
      <c r="CJ8417" s="273" t="s">
        <v>1367</v>
      </c>
      <c r="CM8417" s="273" t="s">
        <v>73</v>
      </c>
      <c r="CN8417" s="273">
        <v>3</v>
      </c>
    </row>
    <row r="8418" spans="74:92">
      <c r="BV8418" s="273" t="s">
        <v>83</v>
      </c>
      <c r="BW8418" s="273" t="s">
        <v>63</v>
      </c>
      <c r="BX8418" s="273" t="s">
        <v>172</v>
      </c>
      <c r="BY8418" s="273" t="s">
        <v>487</v>
      </c>
      <c r="BZ8418" s="273" t="s">
        <v>86</v>
      </c>
      <c r="CA8418" s="273" t="s">
        <v>87</v>
      </c>
      <c r="CB8418" s="273" t="s">
        <v>225</v>
      </c>
      <c r="CC8418" s="273" t="s">
        <v>226</v>
      </c>
      <c r="CD8418" s="282">
        <v>5</v>
      </c>
      <c r="CE8418" s="274">
        <v>45108</v>
      </c>
      <c r="CF8418" s="273">
        <v>0</v>
      </c>
      <c r="CG8418" s="273" t="s">
        <v>90</v>
      </c>
      <c r="CH8418" s="273">
        <v>0</v>
      </c>
      <c r="CI8418" s="273" t="s">
        <v>80</v>
      </c>
      <c r="CM8418" s="273" t="s">
        <v>73</v>
      </c>
      <c r="CN8418" s="273">
        <v>3</v>
      </c>
    </row>
    <row r="8419" spans="74:92">
      <c r="BV8419" s="273" t="s">
        <v>83</v>
      </c>
      <c r="BW8419" s="273" t="s">
        <v>63</v>
      </c>
      <c r="BX8419" s="273" t="s">
        <v>172</v>
      </c>
      <c r="BY8419" s="273" t="s">
        <v>487</v>
      </c>
      <c r="BZ8419" s="273" t="s">
        <v>86</v>
      </c>
      <c r="CA8419" s="273" t="s">
        <v>87</v>
      </c>
      <c r="CB8419" s="273" t="s">
        <v>225</v>
      </c>
      <c r="CC8419" s="273" t="s">
        <v>226</v>
      </c>
      <c r="CD8419" s="282">
        <v>5</v>
      </c>
      <c r="CE8419" s="274">
        <v>45139</v>
      </c>
      <c r="CF8419" s="273">
        <v>0</v>
      </c>
      <c r="CG8419" s="273" t="s">
        <v>90</v>
      </c>
      <c r="CH8419" s="273">
        <v>0</v>
      </c>
      <c r="CI8419" s="273" t="s">
        <v>80</v>
      </c>
      <c r="CM8419" s="273" t="s">
        <v>73</v>
      </c>
      <c r="CN8419" s="273">
        <v>3</v>
      </c>
    </row>
    <row r="8420" spans="74:92">
      <c r="BV8420" s="273" t="s">
        <v>83</v>
      </c>
      <c r="BW8420" s="273" t="s">
        <v>63</v>
      </c>
      <c r="BX8420" s="273" t="s">
        <v>172</v>
      </c>
      <c r="BY8420" s="273" t="s">
        <v>487</v>
      </c>
      <c r="BZ8420" s="273" t="s">
        <v>86</v>
      </c>
      <c r="CA8420" s="273" t="s">
        <v>87</v>
      </c>
      <c r="CB8420" s="273" t="s">
        <v>217</v>
      </c>
      <c r="CC8420" s="273" t="s">
        <v>218</v>
      </c>
      <c r="CD8420" s="282">
        <v>2</v>
      </c>
      <c r="CE8420" s="274">
        <v>45139</v>
      </c>
      <c r="CG8420" s="273" t="s">
        <v>181</v>
      </c>
      <c r="CI8420" s="273" t="s">
        <v>181</v>
      </c>
      <c r="CJ8420" s="273" t="s">
        <v>1367</v>
      </c>
      <c r="CM8420" s="273" t="s">
        <v>73</v>
      </c>
      <c r="CN8420" s="273">
        <v>3</v>
      </c>
    </row>
    <row r="8421" spans="74:92">
      <c r="BV8421" s="273" t="s">
        <v>83</v>
      </c>
      <c r="BW8421" s="273" t="s">
        <v>63</v>
      </c>
      <c r="BX8421" s="273" t="s">
        <v>172</v>
      </c>
      <c r="BY8421" s="273" t="s">
        <v>487</v>
      </c>
      <c r="BZ8421" s="273" t="s">
        <v>86</v>
      </c>
      <c r="CA8421" s="273" t="s">
        <v>87</v>
      </c>
      <c r="CB8421" s="273" t="s">
        <v>233</v>
      </c>
      <c r="CC8421" s="273" t="s">
        <v>234</v>
      </c>
      <c r="CD8421" s="282">
        <v>1</v>
      </c>
      <c r="CE8421" s="274">
        <v>45139</v>
      </c>
      <c r="CG8421" s="273" t="s">
        <v>181</v>
      </c>
      <c r="CI8421" s="273" t="s">
        <v>181</v>
      </c>
      <c r="CJ8421" s="273" t="s">
        <v>1487</v>
      </c>
      <c r="CM8421" s="273" t="s">
        <v>73</v>
      </c>
      <c r="CN8421" s="273">
        <v>3</v>
      </c>
    </row>
    <row r="8422" spans="74:92">
      <c r="BV8422" s="273" t="s">
        <v>83</v>
      </c>
      <c r="BW8422" s="273" t="s">
        <v>63</v>
      </c>
      <c r="BX8422" s="273" t="s">
        <v>172</v>
      </c>
      <c r="BY8422" s="273" t="s">
        <v>487</v>
      </c>
      <c r="BZ8422" s="273" t="s">
        <v>138</v>
      </c>
      <c r="CA8422" s="273" t="s">
        <v>139</v>
      </c>
      <c r="CB8422" s="273" t="s">
        <v>190</v>
      </c>
      <c r="CC8422" s="273" t="s">
        <v>191</v>
      </c>
      <c r="CD8422" s="282">
        <v>8</v>
      </c>
      <c r="CE8422" s="274">
        <v>45139</v>
      </c>
      <c r="CF8422" s="273">
        <v>0</v>
      </c>
      <c r="CG8422" s="273" t="s">
        <v>90</v>
      </c>
      <c r="CH8422" s="273">
        <v>0</v>
      </c>
      <c r="CI8422" s="273" t="s">
        <v>80</v>
      </c>
      <c r="CM8422" s="273" t="s">
        <v>73</v>
      </c>
      <c r="CN8422" s="273">
        <v>3</v>
      </c>
    </row>
    <row r="8423" spans="74:92">
      <c r="BV8423" s="273" t="s">
        <v>83</v>
      </c>
      <c r="BW8423" s="273" t="s">
        <v>63</v>
      </c>
      <c r="BX8423" s="273" t="s">
        <v>172</v>
      </c>
      <c r="BY8423" s="273" t="s">
        <v>487</v>
      </c>
      <c r="BZ8423" s="273" t="s">
        <v>167</v>
      </c>
      <c r="CA8423" s="273" t="s">
        <v>168</v>
      </c>
      <c r="CB8423" s="273" t="s">
        <v>319</v>
      </c>
      <c r="CC8423" s="273" t="s">
        <v>320</v>
      </c>
      <c r="CD8423" s="282">
        <v>15</v>
      </c>
      <c r="CE8423" s="274">
        <v>45139</v>
      </c>
      <c r="CF8423" s="273">
        <v>0</v>
      </c>
      <c r="CG8423" s="273" t="s">
        <v>90</v>
      </c>
      <c r="CH8423" s="273">
        <v>0</v>
      </c>
      <c r="CI8423" s="273" t="s">
        <v>80</v>
      </c>
      <c r="CM8423" s="273" t="s">
        <v>73</v>
      </c>
      <c r="CN8423" s="273">
        <v>3</v>
      </c>
    </row>
    <row r="8424" spans="74:92">
      <c r="BV8424" s="273" t="s">
        <v>83</v>
      </c>
      <c r="BW8424" s="273" t="s">
        <v>63</v>
      </c>
      <c r="BX8424" s="273" t="s">
        <v>172</v>
      </c>
      <c r="BY8424" s="273" t="s">
        <v>487</v>
      </c>
      <c r="BZ8424" s="273" t="s">
        <v>86</v>
      </c>
      <c r="CA8424" s="273" t="s">
        <v>87</v>
      </c>
      <c r="CB8424" s="273" t="s">
        <v>179</v>
      </c>
      <c r="CC8424" s="273" t="s">
        <v>180</v>
      </c>
      <c r="CD8424" s="282">
        <v>1</v>
      </c>
      <c r="CE8424" s="274">
        <v>45139</v>
      </c>
      <c r="CG8424" s="273" t="s">
        <v>181</v>
      </c>
      <c r="CI8424" s="273" t="s">
        <v>181</v>
      </c>
      <c r="CJ8424" s="273" t="s">
        <v>1341</v>
      </c>
      <c r="CM8424" s="273" t="s">
        <v>73</v>
      </c>
      <c r="CN8424" s="273">
        <v>3</v>
      </c>
    </row>
    <row r="8425" spans="74:92">
      <c r="BV8425" s="273" t="s">
        <v>83</v>
      </c>
      <c r="BW8425" s="273" t="s">
        <v>63</v>
      </c>
      <c r="BX8425" s="273" t="s">
        <v>172</v>
      </c>
      <c r="BY8425" s="273" t="s">
        <v>487</v>
      </c>
      <c r="BZ8425" s="273" t="s">
        <v>204</v>
      </c>
      <c r="CA8425" s="273" t="s">
        <v>205</v>
      </c>
      <c r="CB8425" s="273" t="s">
        <v>206</v>
      </c>
      <c r="CC8425" s="273" t="s">
        <v>207</v>
      </c>
      <c r="CD8425" s="282">
        <v>0</v>
      </c>
      <c r="CE8425" s="274">
        <v>45139</v>
      </c>
      <c r="CG8425" s="273" t="s">
        <v>181</v>
      </c>
      <c r="CI8425" s="273" t="s">
        <v>208</v>
      </c>
      <c r="CJ8425" s="273" t="s">
        <v>209</v>
      </c>
      <c r="CM8425" s="273" t="s">
        <v>73</v>
      </c>
      <c r="CN8425" s="273">
        <v>3</v>
      </c>
    </row>
    <row r="8426" spans="74:92">
      <c r="BV8426" s="273" t="s">
        <v>83</v>
      </c>
      <c r="BW8426" s="273" t="s">
        <v>63</v>
      </c>
      <c r="BX8426" s="273" t="s">
        <v>172</v>
      </c>
      <c r="BY8426" s="273" t="s">
        <v>487</v>
      </c>
      <c r="BZ8426" s="273" t="s">
        <v>167</v>
      </c>
      <c r="CA8426" s="273" t="s">
        <v>168</v>
      </c>
      <c r="CB8426" s="273" t="s">
        <v>313</v>
      </c>
      <c r="CC8426" s="273" t="s">
        <v>314</v>
      </c>
      <c r="CD8426" s="282">
        <v>14</v>
      </c>
      <c r="CE8426" s="274">
        <v>45139</v>
      </c>
      <c r="CF8426" s="273">
        <v>0</v>
      </c>
      <c r="CG8426" s="273" t="s">
        <v>90</v>
      </c>
      <c r="CH8426" s="273">
        <v>0</v>
      </c>
      <c r="CI8426" s="273" t="s">
        <v>80</v>
      </c>
      <c r="CM8426" s="273" t="s">
        <v>73</v>
      </c>
      <c r="CN8426" s="273">
        <v>3</v>
      </c>
    </row>
    <row r="8427" spans="74:92">
      <c r="BV8427" s="273" t="s">
        <v>83</v>
      </c>
      <c r="BW8427" s="273" t="s">
        <v>63</v>
      </c>
      <c r="BX8427" s="273" t="s">
        <v>172</v>
      </c>
      <c r="BY8427" s="273" t="s">
        <v>487</v>
      </c>
      <c r="BZ8427" s="273" t="s">
        <v>167</v>
      </c>
      <c r="CA8427" s="273" t="s">
        <v>168</v>
      </c>
      <c r="CB8427" s="273" t="s">
        <v>353</v>
      </c>
      <c r="CC8427" s="273" t="s">
        <v>354</v>
      </c>
      <c r="CD8427" s="282">
        <v>13</v>
      </c>
      <c r="CE8427" s="274">
        <v>45139</v>
      </c>
      <c r="CF8427" s="273">
        <v>2370</v>
      </c>
      <c r="CG8427" s="273" t="s">
        <v>90</v>
      </c>
      <c r="CH8427" s="273">
        <v>2370</v>
      </c>
      <c r="CI8427" s="273" t="s">
        <v>80</v>
      </c>
      <c r="CM8427" s="273" t="s">
        <v>73</v>
      </c>
      <c r="CN8427" s="273">
        <v>3</v>
      </c>
    </row>
    <row r="8428" spans="74:92">
      <c r="BV8428" s="273" t="s">
        <v>83</v>
      </c>
      <c r="BW8428" s="273" t="s">
        <v>63</v>
      </c>
      <c r="BX8428" s="273" t="s">
        <v>172</v>
      </c>
      <c r="BY8428" s="273" t="s">
        <v>487</v>
      </c>
      <c r="BZ8428" s="273" t="s">
        <v>151</v>
      </c>
      <c r="CA8428" s="273" t="s">
        <v>152</v>
      </c>
      <c r="CB8428" s="273" t="s">
        <v>161</v>
      </c>
      <c r="CC8428" s="273" t="s">
        <v>162</v>
      </c>
      <c r="CD8428" s="282">
        <v>11</v>
      </c>
      <c r="CE8428" s="274">
        <v>45139</v>
      </c>
      <c r="CF8428" s="273">
        <v>4525.6000000000004</v>
      </c>
      <c r="CG8428" s="273" t="s">
        <v>90</v>
      </c>
      <c r="CH8428" s="273">
        <v>4525.6000000000004</v>
      </c>
      <c r="CI8428" s="273" t="s">
        <v>80</v>
      </c>
      <c r="CM8428" s="273" t="s">
        <v>73</v>
      </c>
      <c r="CN8428" s="273">
        <v>3</v>
      </c>
    </row>
    <row r="8429" spans="74:92">
      <c r="BV8429" s="273" t="s">
        <v>83</v>
      </c>
      <c r="BW8429" s="273" t="s">
        <v>63</v>
      </c>
      <c r="BX8429" s="273" t="s">
        <v>172</v>
      </c>
      <c r="BY8429" s="273" t="s">
        <v>487</v>
      </c>
      <c r="BZ8429" s="273" t="s">
        <v>167</v>
      </c>
      <c r="CA8429" s="273" t="s">
        <v>168</v>
      </c>
      <c r="CB8429" s="273" t="s">
        <v>169</v>
      </c>
      <c r="CC8429" s="273" t="s">
        <v>170</v>
      </c>
      <c r="CD8429" s="282">
        <v>12</v>
      </c>
      <c r="CE8429" s="274">
        <v>45139</v>
      </c>
      <c r="CF8429" s="273">
        <v>0</v>
      </c>
      <c r="CG8429" s="273" t="s">
        <v>90</v>
      </c>
      <c r="CH8429" s="273">
        <v>0</v>
      </c>
      <c r="CI8429" s="273" t="s">
        <v>80</v>
      </c>
      <c r="CM8429" s="273" t="s">
        <v>73</v>
      </c>
      <c r="CN8429" s="273">
        <v>3</v>
      </c>
    </row>
    <row r="8430" spans="74:92">
      <c r="BV8430" s="273" t="s">
        <v>83</v>
      </c>
      <c r="BW8430" s="273" t="s">
        <v>63</v>
      </c>
      <c r="BX8430" s="273" t="s">
        <v>172</v>
      </c>
      <c r="BY8430" s="273" t="s">
        <v>487</v>
      </c>
      <c r="BZ8430" s="273" t="s">
        <v>138</v>
      </c>
      <c r="CA8430" s="273" t="s">
        <v>139</v>
      </c>
      <c r="CB8430" s="273" t="s">
        <v>140</v>
      </c>
      <c r="CC8430" s="273" t="s">
        <v>141</v>
      </c>
      <c r="CD8430" s="282">
        <v>9</v>
      </c>
      <c r="CE8430" s="274">
        <v>45139</v>
      </c>
      <c r="CF8430" s="273">
        <v>0</v>
      </c>
      <c r="CG8430" s="273" t="s">
        <v>90</v>
      </c>
      <c r="CH8430" s="273">
        <v>0</v>
      </c>
      <c r="CI8430" s="273" t="s">
        <v>80</v>
      </c>
      <c r="CM8430" s="273" t="s">
        <v>73</v>
      </c>
      <c r="CN8430" s="273">
        <v>3</v>
      </c>
    </row>
    <row r="8431" spans="74:92">
      <c r="BV8431" s="273" t="s">
        <v>83</v>
      </c>
      <c r="BW8431" s="273" t="s">
        <v>63</v>
      </c>
      <c r="BX8431" s="273" t="s">
        <v>172</v>
      </c>
      <c r="BY8431" s="273" t="s">
        <v>487</v>
      </c>
      <c r="BZ8431" s="273" t="s">
        <v>151</v>
      </c>
      <c r="CA8431" s="273" t="s">
        <v>152</v>
      </c>
      <c r="CB8431" s="273" t="s">
        <v>153</v>
      </c>
      <c r="CC8431" s="273" t="s">
        <v>154</v>
      </c>
      <c r="CD8431" s="282">
        <v>10</v>
      </c>
      <c r="CE8431" s="274">
        <v>45139</v>
      </c>
      <c r="CF8431" s="273">
        <v>5657</v>
      </c>
      <c r="CG8431" s="273" t="s">
        <v>90</v>
      </c>
      <c r="CH8431" s="273">
        <v>5657</v>
      </c>
      <c r="CI8431" s="273" t="s">
        <v>80</v>
      </c>
      <c r="CM8431" s="273" t="s">
        <v>73</v>
      </c>
      <c r="CN8431" s="273">
        <v>3</v>
      </c>
    </row>
    <row r="8432" spans="74:92">
      <c r="BV8432" s="273" t="s">
        <v>83</v>
      </c>
      <c r="BW8432" s="273" t="s">
        <v>63</v>
      </c>
      <c r="BX8432" s="273" t="s">
        <v>172</v>
      </c>
      <c r="BY8432" s="273" t="s">
        <v>487</v>
      </c>
      <c r="BZ8432" s="273" t="s">
        <v>126</v>
      </c>
      <c r="CA8432" s="273" t="s">
        <v>127</v>
      </c>
      <c r="CB8432" s="273" t="s">
        <v>133</v>
      </c>
      <c r="CC8432" s="273" t="s">
        <v>134</v>
      </c>
      <c r="CD8432" s="282">
        <v>7</v>
      </c>
      <c r="CE8432" s="274">
        <v>45139</v>
      </c>
      <c r="CI8432" s="273" t="s">
        <v>104</v>
      </c>
      <c r="CM8432" s="273" t="s">
        <v>73</v>
      </c>
      <c r="CN8432" s="273">
        <v>3</v>
      </c>
    </row>
    <row r="8433" spans="74:92">
      <c r="BV8433" s="273" t="s">
        <v>83</v>
      </c>
      <c r="BW8433" s="273" t="s">
        <v>63</v>
      </c>
      <c r="BX8433" s="273" t="s">
        <v>172</v>
      </c>
      <c r="BY8433" s="273" t="s">
        <v>487</v>
      </c>
      <c r="BZ8433" s="273" t="s">
        <v>126</v>
      </c>
      <c r="CA8433" s="273" t="s">
        <v>127</v>
      </c>
      <c r="CB8433" s="273" t="s">
        <v>128</v>
      </c>
      <c r="CC8433" s="273" t="s">
        <v>129</v>
      </c>
      <c r="CD8433" s="282">
        <v>6</v>
      </c>
      <c r="CE8433" s="274">
        <v>45139</v>
      </c>
      <c r="CI8433" s="273" t="s">
        <v>80</v>
      </c>
      <c r="CM8433" s="273" t="s">
        <v>73</v>
      </c>
      <c r="CN8433" s="273">
        <v>3</v>
      </c>
    </row>
    <row r="8434" spans="74:92">
      <c r="BV8434" s="273" t="s">
        <v>83</v>
      </c>
      <c r="BW8434" s="273" t="s">
        <v>63</v>
      </c>
      <c r="BX8434" s="273" t="s">
        <v>172</v>
      </c>
      <c r="BY8434" s="273" t="s">
        <v>487</v>
      </c>
      <c r="BZ8434" s="273" t="s">
        <v>110</v>
      </c>
      <c r="CA8434" s="273" t="s">
        <v>111</v>
      </c>
      <c r="CB8434" s="273" t="s">
        <v>112</v>
      </c>
      <c r="CC8434" s="273" t="s">
        <v>113</v>
      </c>
      <c r="CD8434" s="282">
        <v>4</v>
      </c>
      <c r="CE8434" s="274">
        <v>45139</v>
      </c>
      <c r="CI8434" s="273" t="s">
        <v>80</v>
      </c>
      <c r="CM8434" s="273" t="s">
        <v>73</v>
      </c>
      <c r="CN8434" s="273">
        <v>3</v>
      </c>
    </row>
    <row r="8435" spans="74:92">
      <c r="BV8435" s="273" t="s">
        <v>83</v>
      </c>
      <c r="BW8435" s="273" t="s">
        <v>63</v>
      </c>
      <c r="BX8435" s="273" t="s">
        <v>172</v>
      </c>
      <c r="BY8435" s="273" t="s">
        <v>487</v>
      </c>
      <c r="BZ8435" s="273" t="s">
        <v>110</v>
      </c>
      <c r="CA8435" s="273" t="s">
        <v>111</v>
      </c>
      <c r="CB8435" s="273" t="s">
        <v>117</v>
      </c>
      <c r="CC8435" s="273" t="s">
        <v>118</v>
      </c>
      <c r="CD8435" s="282">
        <v>5</v>
      </c>
      <c r="CE8435" s="274">
        <v>45139</v>
      </c>
      <c r="CI8435" s="273" t="s">
        <v>104</v>
      </c>
      <c r="CM8435" s="273" t="s">
        <v>73</v>
      </c>
      <c r="CN8435" s="273">
        <v>3</v>
      </c>
    </row>
    <row r="8436" spans="74:92">
      <c r="BV8436" s="273" t="s">
        <v>83</v>
      </c>
      <c r="BW8436" s="273" t="s">
        <v>63</v>
      </c>
      <c r="BX8436" s="273" t="s">
        <v>172</v>
      </c>
      <c r="BY8436" s="273" t="s">
        <v>487</v>
      </c>
      <c r="BZ8436" s="273" t="s">
        <v>86</v>
      </c>
      <c r="CA8436" s="273" t="s">
        <v>87</v>
      </c>
      <c r="CB8436" s="273" t="s">
        <v>101</v>
      </c>
      <c r="CC8436" s="273" t="s">
        <v>102</v>
      </c>
      <c r="CD8436" s="282">
        <v>4</v>
      </c>
      <c r="CE8436" s="274">
        <v>45139</v>
      </c>
      <c r="CF8436" s="273">
        <v>72405</v>
      </c>
      <c r="CG8436" s="273" t="s">
        <v>103</v>
      </c>
      <c r="CH8436" s="273">
        <v>2357.5068000000001</v>
      </c>
      <c r="CI8436" s="273" t="s">
        <v>104</v>
      </c>
      <c r="CM8436" s="273" t="s">
        <v>73</v>
      </c>
      <c r="CN8436" s="273">
        <v>3</v>
      </c>
    </row>
    <row r="8437" spans="74:92">
      <c r="BV8437" s="273" t="s">
        <v>83</v>
      </c>
      <c r="BW8437" s="273" t="s">
        <v>63</v>
      </c>
      <c r="BX8437" s="273" t="s">
        <v>172</v>
      </c>
      <c r="BY8437" s="273" t="s">
        <v>487</v>
      </c>
      <c r="BZ8437" s="273" t="s">
        <v>86</v>
      </c>
      <c r="CA8437" s="273" t="s">
        <v>87</v>
      </c>
      <c r="CB8437" s="273" t="s">
        <v>88</v>
      </c>
      <c r="CC8437" s="273" t="s">
        <v>89</v>
      </c>
      <c r="CD8437" s="282">
        <v>3</v>
      </c>
      <c r="CE8437" s="274">
        <v>45139</v>
      </c>
      <c r="CF8437" s="273">
        <v>5657</v>
      </c>
      <c r="CG8437" s="273" t="s">
        <v>90</v>
      </c>
      <c r="CH8437" s="273">
        <v>5657</v>
      </c>
      <c r="CI8437" s="273" t="s">
        <v>80</v>
      </c>
      <c r="CM8437" s="273" t="s">
        <v>73</v>
      </c>
      <c r="CN8437" s="273">
        <v>3</v>
      </c>
    </row>
    <row r="8438" spans="74:92">
      <c r="BV8438" s="273" t="s">
        <v>83</v>
      </c>
      <c r="BW8438" s="273" t="s">
        <v>63</v>
      </c>
      <c r="BX8438" s="273" t="s">
        <v>172</v>
      </c>
      <c r="BY8438" s="273" t="s">
        <v>487</v>
      </c>
      <c r="BZ8438" s="273" t="s">
        <v>86</v>
      </c>
      <c r="CA8438" s="273" t="s">
        <v>87</v>
      </c>
      <c r="CB8438" s="273" t="s">
        <v>88</v>
      </c>
      <c r="CC8438" s="273" t="s">
        <v>89</v>
      </c>
      <c r="CD8438" s="282">
        <v>3</v>
      </c>
      <c r="CE8438" s="274">
        <v>45170</v>
      </c>
      <c r="CF8438" s="273">
        <v>5206</v>
      </c>
      <c r="CG8438" s="273" t="s">
        <v>90</v>
      </c>
      <c r="CH8438" s="273">
        <v>5206</v>
      </c>
      <c r="CI8438" s="273" t="s">
        <v>80</v>
      </c>
      <c r="CM8438" s="273" t="s">
        <v>73</v>
      </c>
      <c r="CN8438" s="273">
        <v>3</v>
      </c>
    </row>
    <row r="8439" spans="74:92">
      <c r="BV8439" s="273" t="s">
        <v>83</v>
      </c>
      <c r="BW8439" s="273" t="s">
        <v>63</v>
      </c>
      <c r="BX8439" s="273" t="s">
        <v>172</v>
      </c>
      <c r="BY8439" s="273" t="s">
        <v>487</v>
      </c>
      <c r="BZ8439" s="273" t="s">
        <v>86</v>
      </c>
      <c r="CA8439" s="273" t="s">
        <v>87</v>
      </c>
      <c r="CB8439" s="273" t="s">
        <v>101</v>
      </c>
      <c r="CC8439" s="273" t="s">
        <v>102</v>
      </c>
      <c r="CD8439" s="282">
        <v>4</v>
      </c>
      <c r="CE8439" s="274">
        <v>45170</v>
      </c>
      <c r="CF8439" s="273">
        <v>66699</v>
      </c>
      <c r="CG8439" s="273" t="s">
        <v>103</v>
      </c>
      <c r="CH8439" s="273">
        <v>2171.7194399999998</v>
      </c>
      <c r="CI8439" s="273" t="s">
        <v>104</v>
      </c>
      <c r="CM8439" s="273" t="s">
        <v>73</v>
      </c>
      <c r="CN8439" s="273">
        <v>3</v>
      </c>
    </row>
    <row r="8440" spans="74:92">
      <c r="BV8440" s="273" t="s">
        <v>83</v>
      </c>
      <c r="BW8440" s="273" t="s">
        <v>63</v>
      </c>
      <c r="BX8440" s="273" t="s">
        <v>172</v>
      </c>
      <c r="BY8440" s="273" t="s">
        <v>487</v>
      </c>
      <c r="BZ8440" s="273" t="s">
        <v>110</v>
      </c>
      <c r="CA8440" s="273" t="s">
        <v>111</v>
      </c>
      <c r="CB8440" s="273" t="s">
        <v>117</v>
      </c>
      <c r="CC8440" s="273" t="s">
        <v>118</v>
      </c>
      <c r="CD8440" s="282">
        <v>5</v>
      </c>
      <c r="CE8440" s="274">
        <v>45170</v>
      </c>
      <c r="CI8440" s="273" t="s">
        <v>104</v>
      </c>
      <c r="CM8440" s="273" t="s">
        <v>73</v>
      </c>
      <c r="CN8440" s="273">
        <v>3</v>
      </c>
    </row>
    <row r="8441" spans="74:92">
      <c r="BV8441" s="273" t="s">
        <v>83</v>
      </c>
      <c r="BW8441" s="273" t="s">
        <v>63</v>
      </c>
      <c r="BX8441" s="273" t="s">
        <v>172</v>
      </c>
      <c r="BY8441" s="273" t="s">
        <v>487</v>
      </c>
      <c r="BZ8441" s="273" t="s">
        <v>110</v>
      </c>
      <c r="CA8441" s="273" t="s">
        <v>111</v>
      </c>
      <c r="CB8441" s="273" t="s">
        <v>112</v>
      </c>
      <c r="CC8441" s="273" t="s">
        <v>113</v>
      </c>
      <c r="CD8441" s="282">
        <v>4</v>
      </c>
      <c r="CE8441" s="274">
        <v>45170</v>
      </c>
      <c r="CI8441" s="273" t="s">
        <v>80</v>
      </c>
      <c r="CM8441" s="273" t="s">
        <v>73</v>
      </c>
      <c r="CN8441" s="273">
        <v>3</v>
      </c>
    </row>
    <row r="8442" spans="74:92">
      <c r="BV8442" s="273" t="s">
        <v>83</v>
      </c>
      <c r="BW8442" s="273" t="s">
        <v>63</v>
      </c>
      <c r="BX8442" s="273" t="s">
        <v>172</v>
      </c>
      <c r="BY8442" s="273" t="s">
        <v>487</v>
      </c>
      <c r="BZ8442" s="273" t="s">
        <v>126</v>
      </c>
      <c r="CA8442" s="273" t="s">
        <v>127</v>
      </c>
      <c r="CB8442" s="273" t="s">
        <v>128</v>
      </c>
      <c r="CC8442" s="273" t="s">
        <v>129</v>
      </c>
      <c r="CD8442" s="282">
        <v>6</v>
      </c>
      <c r="CE8442" s="274">
        <v>45170</v>
      </c>
      <c r="CI8442" s="273" t="s">
        <v>80</v>
      </c>
      <c r="CM8442" s="273" t="s">
        <v>73</v>
      </c>
      <c r="CN8442" s="273">
        <v>3</v>
      </c>
    </row>
    <row r="8443" spans="74:92">
      <c r="BV8443" s="273" t="s">
        <v>83</v>
      </c>
      <c r="BW8443" s="273" t="s">
        <v>63</v>
      </c>
      <c r="BX8443" s="273" t="s">
        <v>172</v>
      </c>
      <c r="BY8443" s="273" t="s">
        <v>487</v>
      </c>
      <c r="BZ8443" s="273" t="s">
        <v>126</v>
      </c>
      <c r="CA8443" s="273" t="s">
        <v>127</v>
      </c>
      <c r="CB8443" s="273" t="s">
        <v>133</v>
      </c>
      <c r="CC8443" s="273" t="s">
        <v>134</v>
      </c>
      <c r="CD8443" s="282">
        <v>7</v>
      </c>
      <c r="CE8443" s="274">
        <v>45170</v>
      </c>
      <c r="CI8443" s="273" t="s">
        <v>104</v>
      </c>
      <c r="CM8443" s="273" t="s">
        <v>73</v>
      </c>
      <c r="CN8443" s="273">
        <v>3</v>
      </c>
    </row>
    <row r="8444" spans="74:92">
      <c r="BV8444" s="273" t="s">
        <v>83</v>
      </c>
      <c r="BW8444" s="273" t="s">
        <v>63</v>
      </c>
      <c r="BX8444" s="273" t="s">
        <v>172</v>
      </c>
      <c r="BY8444" s="273" t="s">
        <v>487</v>
      </c>
      <c r="BZ8444" s="273" t="s">
        <v>151</v>
      </c>
      <c r="CA8444" s="273" t="s">
        <v>152</v>
      </c>
      <c r="CB8444" s="273" t="s">
        <v>153</v>
      </c>
      <c r="CC8444" s="273" t="s">
        <v>154</v>
      </c>
      <c r="CD8444" s="282">
        <v>10</v>
      </c>
      <c r="CE8444" s="274">
        <v>45170</v>
      </c>
      <c r="CF8444" s="273">
        <v>5206</v>
      </c>
      <c r="CG8444" s="273" t="s">
        <v>90</v>
      </c>
      <c r="CH8444" s="273">
        <v>5206</v>
      </c>
      <c r="CI8444" s="273" t="s">
        <v>80</v>
      </c>
      <c r="CM8444" s="273" t="s">
        <v>73</v>
      </c>
      <c r="CN8444" s="273">
        <v>3</v>
      </c>
    </row>
    <row r="8445" spans="74:92">
      <c r="BV8445" s="273" t="s">
        <v>83</v>
      </c>
      <c r="BW8445" s="273" t="s">
        <v>63</v>
      </c>
      <c r="BX8445" s="273" t="s">
        <v>172</v>
      </c>
      <c r="BY8445" s="273" t="s">
        <v>487</v>
      </c>
      <c r="BZ8445" s="273" t="s">
        <v>138</v>
      </c>
      <c r="CA8445" s="273" t="s">
        <v>139</v>
      </c>
      <c r="CB8445" s="273" t="s">
        <v>140</v>
      </c>
      <c r="CC8445" s="273" t="s">
        <v>141</v>
      </c>
      <c r="CD8445" s="282">
        <v>9</v>
      </c>
      <c r="CE8445" s="274">
        <v>45170</v>
      </c>
      <c r="CF8445" s="273">
        <v>0</v>
      </c>
      <c r="CG8445" s="273" t="s">
        <v>90</v>
      </c>
      <c r="CH8445" s="273">
        <v>0</v>
      </c>
      <c r="CI8445" s="273" t="s">
        <v>80</v>
      </c>
      <c r="CM8445" s="273" t="s">
        <v>73</v>
      </c>
      <c r="CN8445" s="273">
        <v>3</v>
      </c>
    </row>
    <row r="8446" spans="74:92">
      <c r="BV8446" s="273" t="s">
        <v>83</v>
      </c>
      <c r="BW8446" s="273" t="s">
        <v>63</v>
      </c>
      <c r="BX8446" s="273" t="s">
        <v>172</v>
      </c>
      <c r="BY8446" s="273" t="s">
        <v>487</v>
      </c>
      <c r="BZ8446" s="273" t="s">
        <v>167</v>
      </c>
      <c r="CA8446" s="273" t="s">
        <v>168</v>
      </c>
      <c r="CB8446" s="273" t="s">
        <v>169</v>
      </c>
      <c r="CC8446" s="273" t="s">
        <v>170</v>
      </c>
      <c r="CD8446" s="282">
        <v>12</v>
      </c>
      <c r="CE8446" s="274">
        <v>45170</v>
      </c>
      <c r="CF8446" s="273">
        <v>0</v>
      </c>
      <c r="CG8446" s="273" t="s">
        <v>90</v>
      </c>
      <c r="CH8446" s="273">
        <v>0</v>
      </c>
      <c r="CI8446" s="273" t="s">
        <v>80</v>
      </c>
      <c r="CM8446" s="273" t="s">
        <v>73</v>
      </c>
      <c r="CN8446" s="273">
        <v>3</v>
      </c>
    </row>
    <row r="8447" spans="74:92">
      <c r="BV8447" s="273" t="s">
        <v>83</v>
      </c>
      <c r="BW8447" s="273" t="s">
        <v>63</v>
      </c>
      <c r="BX8447" s="273" t="s">
        <v>172</v>
      </c>
      <c r="BY8447" s="273" t="s">
        <v>487</v>
      </c>
      <c r="BZ8447" s="273" t="s">
        <v>151</v>
      </c>
      <c r="CA8447" s="273" t="s">
        <v>152</v>
      </c>
      <c r="CB8447" s="273" t="s">
        <v>161</v>
      </c>
      <c r="CC8447" s="273" t="s">
        <v>162</v>
      </c>
      <c r="CD8447" s="282">
        <v>11</v>
      </c>
      <c r="CE8447" s="274">
        <v>45170</v>
      </c>
      <c r="CF8447" s="273">
        <v>4164.8</v>
      </c>
      <c r="CG8447" s="273" t="s">
        <v>90</v>
      </c>
      <c r="CH8447" s="273">
        <v>4164.8</v>
      </c>
      <c r="CI8447" s="273" t="s">
        <v>80</v>
      </c>
      <c r="CM8447" s="273" t="s">
        <v>73</v>
      </c>
      <c r="CN8447" s="273">
        <v>3</v>
      </c>
    </row>
    <row r="8448" spans="74:92">
      <c r="BV8448" s="273" t="s">
        <v>83</v>
      </c>
      <c r="BW8448" s="273" t="s">
        <v>63</v>
      </c>
      <c r="BX8448" s="273" t="s">
        <v>172</v>
      </c>
      <c r="BY8448" s="273" t="s">
        <v>487</v>
      </c>
      <c r="BZ8448" s="273" t="s">
        <v>167</v>
      </c>
      <c r="CA8448" s="273" t="s">
        <v>168</v>
      </c>
      <c r="CB8448" s="273" t="s">
        <v>353</v>
      </c>
      <c r="CC8448" s="273" t="s">
        <v>354</v>
      </c>
      <c r="CD8448" s="282">
        <v>13</v>
      </c>
      <c r="CE8448" s="274">
        <v>45170</v>
      </c>
      <c r="CF8448" s="273">
        <v>2157</v>
      </c>
      <c r="CG8448" s="273" t="s">
        <v>90</v>
      </c>
      <c r="CH8448" s="273">
        <v>2157</v>
      </c>
      <c r="CI8448" s="273" t="s">
        <v>80</v>
      </c>
      <c r="CM8448" s="273" t="s">
        <v>73</v>
      </c>
      <c r="CN8448" s="273">
        <v>3</v>
      </c>
    </row>
    <row r="8449" spans="74:92">
      <c r="BV8449" s="273" t="s">
        <v>83</v>
      </c>
      <c r="BW8449" s="273" t="s">
        <v>63</v>
      </c>
      <c r="BX8449" s="273" t="s">
        <v>172</v>
      </c>
      <c r="BY8449" s="273" t="s">
        <v>487</v>
      </c>
      <c r="BZ8449" s="273" t="s">
        <v>167</v>
      </c>
      <c r="CA8449" s="273" t="s">
        <v>168</v>
      </c>
      <c r="CB8449" s="273" t="s">
        <v>313</v>
      </c>
      <c r="CC8449" s="273" t="s">
        <v>314</v>
      </c>
      <c r="CD8449" s="282">
        <v>14</v>
      </c>
      <c r="CE8449" s="274">
        <v>45170</v>
      </c>
      <c r="CF8449" s="273">
        <v>0</v>
      </c>
      <c r="CG8449" s="273" t="s">
        <v>90</v>
      </c>
      <c r="CH8449" s="273">
        <v>0</v>
      </c>
      <c r="CI8449" s="273" t="s">
        <v>80</v>
      </c>
      <c r="CM8449" s="273" t="s">
        <v>73</v>
      </c>
      <c r="CN8449" s="273">
        <v>3</v>
      </c>
    </row>
    <row r="8450" spans="74:92">
      <c r="BV8450" s="273" t="s">
        <v>83</v>
      </c>
      <c r="BW8450" s="273" t="s">
        <v>63</v>
      </c>
      <c r="BX8450" s="273" t="s">
        <v>172</v>
      </c>
      <c r="BY8450" s="273" t="s">
        <v>487</v>
      </c>
      <c r="BZ8450" s="273" t="s">
        <v>204</v>
      </c>
      <c r="CA8450" s="273" t="s">
        <v>205</v>
      </c>
      <c r="CB8450" s="273" t="s">
        <v>206</v>
      </c>
      <c r="CC8450" s="273" t="s">
        <v>207</v>
      </c>
      <c r="CD8450" s="282">
        <v>0</v>
      </c>
      <c r="CE8450" s="274">
        <v>45170</v>
      </c>
      <c r="CG8450" s="273" t="s">
        <v>181</v>
      </c>
      <c r="CI8450" s="273" t="s">
        <v>208</v>
      </c>
      <c r="CJ8450" s="273" t="s">
        <v>209</v>
      </c>
      <c r="CM8450" s="273" t="s">
        <v>73</v>
      </c>
      <c r="CN8450" s="273">
        <v>3</v>
      </c>
    </row>
    <row r="8451" spans="74:92">
      <c r="BV8451" s="273" t="s">
        <v>83</v>
      </c>
      <c r="BW8451" s="273" t="s">
        <v>63</v>
      </c>
      <c r="BX8451" s="273" t="s">
        <v>172</v>
      </c>
      <c r="BY8451" s="273" t="s">
        <v>487</v>
      </c>
      <c r="BZ8451" s="273" t="s">
        <v>86</v>
      </c>
      <c r="CA8451" s="273" t="s">
        <v>87</v>
      </c>
      <c r="CB8451" s="273" t="s">
        <v>179</v>
      </c>
      <c r="CC8451" s="273" t="s">
        <v>180</v>
      </c>
      <c r="CD8451" s="282">
        <v>1</v>
      </c>
      <c r="CE8451" s="274">
        <v>45170</v>
      </c>
      <c r="CG8451" s="273" t="s">
        <v>181</v>
      </c>
      <c r="CI8451" s="273" t="s">
        <v>181</v>
      </c>
      <c r="CJ8451" s="273" t="s">
        <v>934</v>
      </c>
      <c r="CM8451" s="273" t="s">
        <v>73</v>
      </c>
      <c r="CN8451" s="273">
        <v>3</v>
      </c>
    </row>
    <row r="8452" spans="74:92">
      <c r="BV8452" s="273" t="s">
        <v>83</v>
      </c>
      <c r="BW8452" s="273" t="s">
        <v>63</v>
      </c>
      <c r="BX8452" s="273" t="s">
        <v>172</v>
      </c>
      <c r="BY8452" s="273" t="s">
        <v>487</v>
      </c>
      <c r="BZ8452" s="273" t="s">
        <v>167</v>
      </c>
      <c r="CA8452" s="273" t="s">
        <v>168</v>
      </c>
      <c r="CB8452" s="273" t="s">
        <v>319</v>
      </c>
      <c r="CC8452" s="273" t="s">
        <v>320</v>
      </c>
      <c r="CD8452" s="282">
        <v>15</v>
      </c>
      <c r="CE8452" s="274">
        <v>45170</v>
      </c>
      <c r="CF8452" s="273">
        <v>0</v>
      </c>
      <c r="CG8452" s="273" t="s">
        <v>90</v>
      </c>
      <c r="CH8452" s="273">
        <v>0</v>
      </c>
      <c r="CI8452" s="273" t="s">
        <v>80</v>
      </c>
      <c r="CM8452" s="273" t="s">
        <v>73</v>
      </c>
      <c r="CN8452" s="273">
        <v>3</v>
      </c>
    </row>
    <row r="8453" spans="74:92">
      <c r="BV8453" s="273" t="s">
        <v>83</v>
      </c>
      <c r="BW8453" s="273" t="s">
        <v>63</v>
      </c>
      <c r="BX8453" s="273" t="s">
        <v>172</v>
      </c>
      <c r="BY8453" s="273" t="s">
        <v>487</v>
      </c>
      <c r="BZ8453" s="273" t="s">
        <v>138</v>
      </c>
      <c r="CA8453" s="273" t="s">
        <v>139</v>
      </c>
      <c r="CB8453" s="273" t="s">
        <v>190</v>
      </c>
      <c r="CC8453" s="273" t="s">
        <v>191</v>
      </c>
      <c r="CD8453" s="282">
        <v>8</v>
      </c>
      <c r="CE8453" s="274">
        <v>45170</v>
      </c>
      <c r="CF8453" s="273">
        <v>0</v>
      </c>
      <c r="CG8453" s="273" t="s">
        <v>90</v>
      </c>
      <c r="CH8453" s="273">
        <v>0</v>
      </c>
      <c r="CI8453" s="273" t="s">
        <v>80</v>
      </c>
      <c r="CM8453" s="273" t="s">
        <v>73</v>
      </c>
      <c r="CN8453" s="273">
        <v>3</v>
      </c>
    </row>
    <row r="8454" spans="74:92">
      <c r="BV8454" s="273" t="s">
        <v>83</v>
      </c>
      <c r="BW8454" s="273" t="s">
        <v>63</v>
      </c>
      <c r="BX8454" s="273" t="s">
        <v>172</v>
      </c>
      <c r="BY8454" s="273" t="s">
        <v>487</v>
      </c>
      <c r="BZ8454" s="273" t="s">
        <v>86</v>
      </c>
      <c r="CA8454" s="273" t="s">
        <v>87</v>
      </c>
      <c r="CB8454" s="273" t="s">
        <v>233</v>
      </c>
      <c r="CC8454" s="273" t="s">
        <v>234</v>
      </c>
      <c r="CD8454" s="282">
        <v>1</v>
      </c>
      <c r="CE8454" s="274">
        <v>45170</v>
      </c>
      <c r="CG8454" s="273" t="s">
        <v>181</v>
      </c>
      <c r="CI8454" s="273" t="s">
        <v>181</v>
      </c>
      <c r="CJ8454" s="273" t="s">
        <v>775</v>
      </c>
      <c r="CM8454" s="273" t="s">
        <v>73</v>
      </c>
      <c r="CN8454" s="273">
        <v>3</v>
      </c>
    </row>
    <row r="8455" spans="74:92">
      <c r="BV8455" s="273" t="s">
        <v>83</v>
      </c>
      <c r="BW8455" s="273" t="s">
        <v>63</v>
      </c>
      <c r="BX8455" s="273" t="s">
        <v>172</v>
      </c>
      <c r="BY8455" s="273" t="s">
        <v>487</v>
      </c>
      <c r="BZ8455" s="273" t="s">
        <v>86</v>
      </c>
      <c r="CA8455" s="273" t="s">
        <v>87</v>
      </c>
      <c r="CB8455" s="273" t="s">
        <v>217</v>
      </c>
      <c r="CC8455" s="273" t="s">
        <v>218</v>
      </c>
      <c r="CD8455" s="282">
        <v>2</v>
      </c>
      <c r="CE8455" s="274">
        <v>45170</v>
      </c>
      <c r="CG8455" s="273" t="s">
        <v>181</v>
      </c>
      <c r="CI8455" s="273" t="s">
        <v>181</v>
      </c>
      <c r="CJ8455" s="273" t="s">
        <v>1367</v>
      </c>
      <c r="CM8455" s="273" t="s">
        <v>73</v>
      </c>
      <c r="CN8455" s="273">
        <v>3</v>
      </c>
    </row>
    <row r="8456" spans="74:92">
      <c r="BV8456" s="273" t="s">
        <v>83</v>
      </c>
      <c r="BW8456" s="273" t="s">
        <v>63</v>
      </c>
      <c r="BX8456" s="273" t="s">
        <v>172</v>
      </c>
      <c r="BY8456" s="273" t="s">
        <v>487</v>
      </c>
      <c r="BZ8456" s="273" t="s">
        <v>86</v>
      </c>
      <c r="CA8456" s="273" t="s">
        <v>87</v>
      </c>
      <c r="CB8456" s="273" t="s">
        <v>225</v>
      </c>
      <c r="CC8456" s="273" t="s">
        <v>226</v>
      </c>
      <c r="CD8456" s="282">
        <v>5</v>
      </c>
      <c r="CE8456" s="274">
        <v>45170</v>
      </c>
      <c r="CF8456" s="273">
        <v>0</v>
      </c>
      <c r="CG8456" s="273" t="s">
        <v>90</v>
      </c>
      <c r="CH8456" s="273">
        <v>0</v>
      </c>
      <c r="CI8456" s="273" t="s">
        <v>80</v>
      </c>
      <c r="CM8456" s="273" t="s">
        <v>73</v>
      </c>
      <c r="CN8456" s="273">
        <v>3</v>
      </c>
    </row>
    <row r="8457" spans="74:92">
      <c r="BV8457" s="273" t="s">
        <v>83</v>
      </c>
      <c r="BW8457" s="273" t="s">
        <v>63</v>
      </c>
      <c r="BX8457" s="273" t="s">
        <v>172</v>
      </c>
      <c r="BY8457" s="273" t="s">
        <v>487</v>
      </c>
      <c r="BZ8457" s="273" t="s">
        <v>86</v>
      </c>
      <c r="CA8457" s="273" t="s">
        <v>87</v>
      </c>
      <c r="CB8457" s="273" t="s">
        <v>225</v>
      </c>
      <c r="CC8457" s="273" t="s">
        <v>226</v>
      </c>
      <c r="CD8457" s="282">
        <v>5</v>
      </c>
      <c r="CE8457" s="274">
        <v>45200</v>
      </c>
      <c r="CF8457" s="273">
        <v>0</v>
      </c>
      <c r="CG8457" s="273" t="s">
        <v>90</v>
      </c>
      <c r="CH8457" s="273">
        <v>0</v>
      </c>
      <c r="CI8457" s="273" t="s">
        <v>80</v>
      </c>
      <c r="CM8457" s="273" t="s">
        <v>73</v>
      </c>
      <c r="CN8457" s="273">
        <v>3</v>
      </c>
    </row>
    <row r="8458" spans="74:92">
      <c r="BV8458" s="273" t="s">
        <v>83</v>
      </c>
      <c r="BW8458" s="273" t="s">
        <v>63</v>
      </c>
      <c r="BX8458" s="273" t="s">
        <v>172</v>
      </c>
      <c r="BY8458" s="273" t="s">
        <v>487</v>
      </c>
      <c r="BZ8458" s="273" t="s">
        <v>86</v>
      </c>
      <c r="CA8458" s="273" t="s">
        <v>87</v>
      </c>
      <c r="CB8458" s="273" t="s">
        <v>217</v>
      </c>
      <c r="CC8458" s="273" t="s">
        <v>218</v>
      </c>
      <c r="CD8458" s="282">
        <v>2</v>
      </c>
      <c r="CE8458" s="274">
        <v>45200</v>
      </c>
      <c r="CG8458" s="273" t="s">
        <v>181</v>
      </c>
      <c r="CI8458" s="273" t="s">
        <v>181</v>
      </c>
      <c r="CJ8458" s="273" t="s">
        <v>1367</v>
      </c>
      <c r="CM8458" s="273" t="s">
        <v>73</v>
      </c>
      <c r="CN8458" s="273">
        <v>3</v>
      </c>
    </row>
    <row r="8459" spans="74:92">
      <c r="BV8459" s="273" t="s">
        <v>83</v>
      </c>
      <c r="BW8459" s="273" t="s">
        <v>63</v>
      </c>
      <c r="BX8459" s="273" t="s">
        <v>172</v>
      </c>
      <c r="BY8459" s="273" t="s">
        <v>487</v>
      </c>
      <c r="BZ8459" s="273" t="s">
        <v>86</v>
      </c>
      <c r="CA8459" s="273" t="s">
        <v>87</v>
      </c>
      <c r="CB8459" s="273" t="s">
        <v>233</v>
      </c>
      <c r="CC8459" s="273" t="s">
        <v>234</v>
      </c>
      <c r="CD8459" s="282">
        <v>1</v>
      </c>
      <c r="CE8459" s="274">
        <v>45200</v>
      </c>
      <c r="CG8459" s="273" t="s">
        <v>181</v>
      </c>
      <c r="CI8459" s="273" t="s">
        <v>181</v>
      </c>
      <c r="CJ8459" s="273" t="s">
        <v>663</v>
      </c>
      <c r="CM8459" s="273" t="s">
        <v>73</v>
      </c>
      <c r="CN8459" s="273">
        <v>3</v>
      </c>
    </row>
    <row r="8460" spans="74:92">
      <c r="BV8460" s="273" t="s">
        <v>83</v>
      </c>
      <c r="BW8460" s="273" t="s">
        <v>63</v>
      </c>
      <c r="BX8460" s="273" t="s">
        <v>172</v>
      </c>
      <c r="BY8460" s="273" t="s">
        <v>487</v>
      </c>
      <c r="BZ8460" s="273" t="s">
        <v>138</v>
      </c>
      <c r="CA8460" s="273" t="s">
        <v>139</v>
      </c>
      <c r="CB8460" s="273" t="s">
        <v>190</v>
      </c>
      <c r="CC8460" s="273" t="s">
        <v>191</v>
      </c>
      <c r="CD8460" s="282">
        <v>8</v>
      </c>
      <c r="CE8460" s="274">
        <v>45200</v>
      </c>
      <c r="CF8460" s="273">
        <v>0</v>
      </c>
      <c r="CG8460" s="273" t="s">
        <v>90</v>
      </c>
      <c r="CH8460" s="273">
        <v>0</v>
      </c>
      <c r="CI8460" s="273" t="s">
        <v>80</v>
      </c>
      <c r="CM8460" s="273" t="s">
        <v>73</v>
      </c>
      <c r="CN8460" s="273">
        <v>3</v>
      </c>
    </row>
    <row r="8461" spans="74:92">
      <c r="BV8461" s="273" t="s">
        <v>83</v>
      </c>
      <c r="BW8461" s="273" t="s">
        <v>63</v>
      </c>
      <c r="BX8461" s="273" t="s">
        <v>172</v>
      </c>
      <c r="BY8461" s="273" t="s">
        <v>487</v>
      </c>
      <c r="BZ8461" s="273" t="s">
        <v>167</v>
      </c>
      <c r="CA8461" s="273" t="s">
        <v>168</v>
      </c>
      <c r="CB8461" s="273" t="s">
        <v>319</v>
      </c>
      <c r="CC8461" s="273" t="s">
        <v>320</v>
      </c>
      <c r="CD8461" s="282">
        <v>15</v>
      </c>
      <c r="CE8461" s="274">
        <v>45200</v>
      </c>
      <c r="CF8461" s="273">
        <v>0</v>
      </c>
      <c r="CG8461" s="273" t="s">
        <v>90</v>
      </c>
      <c r="CH8461" s="273">
        <v>0</v>
      </c>
      <c r="CI8461" s="273" t="s">
        <v>80</v>
      </c>
      <c r="CM8461" s="273" t="s">
        <v>73</v>
      </c>
      <c r="CN8461" s="273">
        <v>3</v>
      </c>
    </row>
    <row r="8462" spans="74:92">
      <c r="BV8462" s="273" t="s">
        <v>83</v>
      </c>
      <c r="BW8462" s="273" t="s">
        <v>63</v>
      </c>
      <c r="BX8462" s="273" t="s">
        <v>172</v>
      </c>
      <c r="BY8462" s="273" t="s">
        <v>487</v>
      </c>
      <c r="BZ8462" s="273" t="s">
        <v>86</v>
      </c>
      <c r="CA8462" s="273" t="s">
        <v>87</v>
      </c>
      <c r="CB8462" s="273" t="s">
        <v>179</v>
      </c>
      <c r="CC8462" s="273" t="s">
        <v>180</v>
      </c>
      <c r="CD8462" s="282">
        <v>1</v>
      </c>
      <c r="CE8462" s="274">
        <v>45200</v>
      </c>
      <c r="CG8462" s="273" t="s">
        <v>181</v>
      </c>
      <c r="CI8462" s="273" t="s">
        <v>181</v>
      </c>
      <c r="CJ8462" s="273" t="s">
        <v>646</v>
      </c>
      <c r="CM8462" s="273" t="s">
        <v>73</v>
      </c>
      <c r="CN8462" s="273">
        <v>3</v>
      </c>
    </row>
    <row r="8463" spans="74:92">
      <c r="BV8463" s="273" t="s">
        <v>83</v>
      </c>
      <c r="BW8463" s="273" t="s">
        <v>63</v>
      </c>
      <c r="BX8463" s="273" t="s">
        <v>172</v>
      </c>
      <c r="BY8463" s="273" t="s">
        <v>487</v>
      </c>
      <c r="BZ8463" s="273" t="s">
        <v>204</v>
      </c>
      <c r="CA8463" s="273" t="s">
        <v>205</v>
      </c>
      <c r="CB8463" s="273" t="s">
        <v>206</v>
      </c>
      <c r="CC8463" s="273" t="s">
        <v>207</v>
      </c>
      <c r="CD8463" s="282">
        <v>0</v>
      </c>
      <c r="CE8463" s="274">
        <v>45200</v>
      </c>
      <c r="CG8463" s="273" t="s">
        <v>181</v>
      </c>
      <c r="CI8463" s="273" t="s">
        <v>208</v>
      </c>
      <c r="CJ8463" s="273" t="s">
        <v>209</v>
      </c>
      <c r="CM8463" s="273" t="s">
        <v>73</v>
      </c>
      <c r="CN8463" s="273">
        <v>3</v>
      </c>
    </row>
    <row r="8464" spans="74:92">
      <c r="BV8464" s="273" t="s">
        <v>83</v>
      </c>
      <c r="BW8464" s="273" t="s">
        <v>63</v>
      </c>
      <c r="BX8464" s="273" t="s">
        <v>172</v>
      </c>
      <c r="BY8464" s="273" t="s">
        <v>487</v>
      </c>
      <c r="BZ8464" s="273" t="s">
        <v>167</v>
      </c>
      <c r="CA8464" s="273" t="s">
        <v>168</v>
      </c>
      <c r="CB8464" s="273" t="s">
        <v>313</v>
      </c>
      <c r="CC8464" s="273" t="s">
        <v>314</v>
      </c>
      <c r="CD8464" s="282">
        <v>14</v>
      </c>
      <c r="CE8464" s="274">
        <v>45200</v>
      </c>
      <c r="CF8464" s="273">
        <v>0</v>
      </c>
      <c r="CG8464" s="273" t="s">
        <v>90</v>
      </c>
      <c r="CH8464" s="273">
        <v>0</v>
      </c>
      <c r="CI8464" s="273" t="s">
        <v>80</v>
      </c>
      <c r="CM8464" s="273" t="s">
        <v>73</v>
      </c>
      <c r="CN8464" s="273">
        <v>3</v>
      </c>
    </row>
    <row r="8465" spans="74:92">
      <c r="BV8465" s="273" t="s">
        <v>83</v>
      </c>
      <c r="BW8465" s="273" t="s">
        <v>63</v>
      </c>
      <c r="BX8465" s="273" t="s">
        <v>172</v>
      </c>
      <c r="BY8465" s="273" t="s">
        <v>487</v>
      </c>
      <c r="BZ8465" s="273" t="s">
        <v>167</v>
      </c>
      <c r="CA8465" s="273" t="s">
        <v>168</v>
      </c>
      <c r="CB8465" s="273" t="s">
        <v>353</v>
      </c>
      <c r="CC8465" s="273" t="s">
        <v>354</v>
      </c>
      <c r="CD8465" s="282">
        <v>13</v>
      </c>
      <c r="CE8465" s="274">
        <v>45200</v>
      </c>
      <c r="CF8465" s="273">
        <v>2315</v>
      </c>
      <c r="CG8465" s="273" t="s">
        <v>90</v>
      </c>
      <c r="CH8465" s="273">
        <v>2315</v>
      </c>
      <c r="CI8465" s="273" t="s">
        <v>80</v>
      </c>
      <c r="CM8465" s="273" t="s">
        <v>73</v>
      </c>
      <c r="CN8465" s="273">
        <v>3</v>
      </c>
    </row>
    <row r="8466" spans="74:92">
      <c r="BV8466" s="273" t="s">
        <v>83</v>
      </c>
      <c r="BW8466" s="273" t="s">
        <v>63</v>
      </c>
      <c r="BX8466" s="273" t="s">
        <v>172</v>
      </c>
      <c r="BY8466" s="273" t="s">
        <v>487</v>
      </c>
      <c r="BZ8466" s="273" t="s">
        <v>151</v>
      </c>
      <c r="CA8466" s="273" t="s">
        <v>152</v>
      </c>
      <c r="CB8466" s="273" t="s">
        <v>161</v>
      </c>
      <c r="CC8466" s="273" t="s">
        <v>162</v>
      </c>
      <c r="CD8466" s="282">
        <v>11</v>
      </c>
      <c r="CE8466" s="274">
        <v>45200</v>
      </c>
      <c r="CF8466" s="273">
        <v>4168</v>
      </c>
      <c r="CG8466" s="273" t="s">
        <v>90</v>
      </c>
      <c r="CH8466" s="273">
        <v>4168</v>
      </c>
      <c r="CI8466" s="273" t="s">
        <v>80</v>
      </c>
      <c r="CM8466" s="273" t="s">
        <v>73</v>
      </c>
      <c r="CN8466" s="273">
        <v>3</v>
      </c>
    </row>
    <row r="8467" spans="74:92">
      <c r="BV8467" s="273" t="s">
        <v>83</v>
      </c>
      <c r="BW8467" s="273" t="s">
        <v>63</v>
      </c>
      <c r="BX8467" s="273" t="s">
        <v>172</v>
      </c>
      <c r="BY8467" s="273" t="s">
        <v>487</v>
      </c>
      <c r="BZ8467" s="273" t="s">
        <v>167</v>
      </c>
      <c r="CA8467" s="273" t="s">
        <v>168</v>
      </c>
      <c r="CB8467" s="273" t="s">
        <v>169</v>
      </c>
      <c r="CC8467" s="273" t="s">
        <v>170</v>
      </c>
      <c r="CD8467" s="282">
        <v>12</v>
      </c>
      <c r="CE8467" s="274">
        <v>45200</v>
      </c>
      <c r="CF8467" s="273">
        <v>0</v>
      </c>
      <c r="CG8467" s="273" t="s">
        <v>90</v>
      </c>
      <c r="CH8467" s="273">
        <v>0</v>
      </c>
      <c r="CI8467" s="273" t="s">
        <v>80</v>
      </c>
      <c r="CM8467" s="273" t="s">
        <v>73</v>
      </c>
      <c r="CN8467" s="273">
        <v>3</v>
      </c>
    </row>
    <row r="8468" spans="74:92">
      <c r="BV8468" s="273" t="s">
        <v>83</v>
      </c>
      <c r="BW8468" s="273" t="s">
        <v>63</v>
      </c>
      <c r="BX8468" s="273" t="s">
        <v>172</v>
      </c>
      <c r="BY8468" s="273" t="s">
        <v>487</v>
      </c>
      <c r="BZ8468" s="273" t="s">
        <v>138</v>
      </c>
      <c r="CA8468" s="273" t="s">
        <v>139</v>
      </c>
      <c r="CB8468" s="273" t="s">
        <v>140</v>
      </c>
      <c r="CC8468" s="273" t="s">
        <v>141</v>
      </c>
      <c r="CD8468" s="282">
        <v>9</v>
      </c>
      <c r="CE8468" s="274">
        <v>45200</v>
      </c>
      <c r="CF8468" s="273">
        <v>0</v>
      </c>
      <c r="CG8468" s="273" t="s">
        <v>90</v>
      </c>
      <c r="CH8468" s="273">
        <v>0</v>
      </c>
      <c r="CI8468" s="273" t="s">
        <v>80</v>
      </c>
      <c r="CM8468" s="273" t="s">
        <v>73</v>
      </c>
      <c r="CN8468" s="273">
        <v>3</v>
      </c>
    </row>
    <row r="8469" spans="74:92">
      <c r="BV8469" s="273" t="s">
        <v>83</v>
      </c>
      <c r="BW8469" s="273" t="s">
        <v>63</v>
      </c>
      <c r="BX8469" s="273" t="s">
        <v>172</v>
      </c>
      <c r="BY8469" s="273" t="s">
        <v>487</v>
      </c>
      <c r="BZ8469" s="273" t="s">
        <v>151</v>
      </c>
      <c r="CA8469" s="273" t="s">
        <v>152</v>
      </c>
      <c r="CB8469" s="273" t="s">
        <v>153</v>
      </c>
      <c r="CC8469" s="273" t="s">
        <v>154</v>
      </c>
      <c r="CD8469" s="282">
        <v>10</v>
      </c>
      <c r="CE8469" s="274">
        <v>45200</v>
      </c>
      <c r="CF8469" s="273">
        <v>5210</v>
      </c>
      <c r="CG8469" s="273" t="s">
        <v>90</v>
      </c>
      <c r="CH8469" s="273">
        <v>5210</v>
      </c>
      <c r="CI8469" s="273" t="s">
        <v>80</v>
      </c>
      <c r="CM8469" s="273" t="s">
        <v>73</v>
      </c>
      <c r="CN8469" s="273">
        <v>3</v>
      </c>
    </row>
    <row r="8470" spans="74:92">
      <c r="BV8470" s="273" t="s">
        <v>83</v>
      </c>
      <c r="BW8470" s="273" t="s">
        <v>63</v>
      </c>
      <c r="BX8470" s="273" t="s">
        <v>172</v>
      </c>
      <c r="BY8470" s="273" t="s">
        <v>487</v>
      </c>
      <c r="BZ8470" s="273" t="s">
        <v>126</v>
      </c>
      <c r="CA8470" s="273" t="s">
        <v>127</v>
      </c>
      <c r="CB8470" s="273" t="s">
        <v>133</v>
      </c>
      <c r="CC8470" s="273" t="s">
        <v>134</v>
      </c>
      <c r="CD8470" s="282">
        <v>7</v>
      </c>
      <c r="CE8470" s="274">
        <v>45200</v>
      </c>
      <c r="CI8470" s="273" t="s">
        <v>104</v>
      </c>
      <c r="CM8470" s="273" t="s">
        <v>73</v>
      </c>
      <c r="CN8470" s="273">
        <v>3</v>
      </c>
    </row>
    <row r="8471" spans="74:92">
      <c r="BV8471" s="273" t="s">
        <v>83</v>
      </c>
      <c r="BW8471" s="273" t="s">
        <v>63</v>
      </c>
      <c r="BX8471" s="273" t="s">
        <v>172</v>
      </c>
      <c r="BY8471" s="273" t="s">
        <v>487</v>
      </c>
      <c r="BZ8471" s="273" t="s">
        <v>126</v>
      </c>
      <c r="CA8471" s="273" t="s">
        <v>127</v>
      </c>
      <c r="CB8471" s="273" t="s">
        <v>128</v>
      </c>
      <c r="CC8471" s="273" t="s">
        <v>129</v>
      </c>
      <c r="CD8471" s="282">
        <v>6</v>
      </c>
      <c r="CE8471" s="274">
        <v>45200</v>
      </c>
      <c r="CI8471" s="273" t="s">
        <v>80</v>
      </c>
      <c r="CM8471" s="273" t="s">
        <v>73</v>
      </c>
      <c r="CN8471" s="273">
        <v>3</v>
      </c>
    </row>
    <row r="8472" spans="74:92">
      <c r="BV8472" s="273" t="s">
        <v>83</v>
      </c>
      <c r="BW8472" s="273" t="s">
        <v>63</v>
      </c>
      <c r="BX8472" s="273" t="s">
        <v>172</v>
      </c>
      <c r="BY8472" s="273" t="s">
        <v>487</v>
      </c>
      <c r="BZ8472" s="273" t="s">
        <v>110</v>
      </c>
      <c r="CA8472" s="273" t="s">
        <v>111</v>
      </c>
      <c r="CB8472" s="273" t="s">
        <v>112</v>
      </c>
      <c r="CC8472" s="273" t="s">
        <v>113</v>
      </c>
      <c r="CD8472" s="282">
        <v>4</v>
      </c>
      <c r="CE8472" s="274">
        <v>45200</v>
      </c>
      <c r="CI8472" s="273" t="s">
        <v>80</v>
      </c>
      <c r="CM8472" s="273" t="s">
        <v>73</v>
      </c>
      <c r="CN8472" s="273">
        <v>3</v>
      </c>
    </row>
    <row r="8473" spans="74:92">
      <c r="BV8473" s="273" t="s">
        <v>83</v>
      </c>
      <c r="BW8473" s="273" t="s">
        <v>63</v>
      </c>
      <c r="BX8473" s="273" t="s">
        <v>172</v>
      </c>
      <c r="BY8473" s="273" t="s">
        <v>487</v>
      </c>
      <c r="BZ8473" s="273" t="s">
        <v>110</v>
      </c>
      <c r="CA8473" s="273" t="s">
        <v>111</v>
      </c>
      <c r="CB8473" s="273" t="s">
        <v>117</v>
      </c>
      <c r="CC8473" s="273" t="s">
        <v>118</v>
      </c>
      <c r="CD8473" s="282">
        <v>5</v>
      </c>
      <c r="CE8473" s="274">
        <v>45200</v>
      </c>
      <c r="CI8473" s="273" t="s">
        <v>104</v>
      </c>
      <c r="CM8473" s="273" t="s">
        <v>73</v>
      </c>
      <c r="CN8473" s="273">
        <v>3</v>
      </c>
    </row>
    <row r="8474" spans="74:92">
      <c r="BV8474" s="273" t="s">
        <v>83</v>
      </c>
      <c r="BW8474" s="273" t="s">
        <v>63</v>
      </c>
      <c r="BX8474" s="273" t="s">
        <v>172</v>
      </c>
      <c r="BY8474" s="273" t="s">
        <v>487</v>
      </c>
      <c r="BZ8474" s="273" t="s">
        <v>86</v>
      </c>
      <c r="CA8474" s="273" t="s">
        <v>87</v>
      </c>
      <c r="CB8474" s="273" t="s">
        <v>101</v>
      </c>
      <c r="CC8474" s="273" t="s">
        <v>102</v>
      </c>
      <c r="CD8474" s="282">
        <v>4</v>
      </c>
      <c r="CE8474" s="274">
        <v>45200</v>
      </c>
      <c r="CF8474" s="273">
        <v>66750</v>
      </c>
      <c r="CG8474" s="273" t="s">
        <v>103</v>
      </c>
      <c r="CH8474" s="273">
        <v>2173.38</v>
      </c>
      <c r="CI8474" s="273" t="s">
        <v>104</v>
      </c>
      <c r="CM8474" s="273" t="s">
        <v>73</v>
      </c>
      <c r="CN8474" s="273">
        <v>3</v>
      </c>
    </row>
    <row r="8475" spans="74:92">
      <c r="BV8475" s="273" t="s">
        <v>83</v>
      </c>
      <c r="BW8475" s="273" t="s">
        <v>63</v>
      </c>
      <c r="BX8475" s="273" t="s">
        <v>172</v>
      </c>
      <c r="BY8475" s="273" t="s">
        <v>487</v>
      </c>
      <c r="BZ8475" s="273" t="s">
        <v>86</v>
      </c>
      <c r="CA8475" s="273" t="s">
        <v>87</v>
      </c>
      <c r="CB8475" s="273" t="s">
        <v>88</v>
      </c>
      <c r="CC8475" s="273" t="s">
        <v>89</v>
      </c>
      <c r="CD8475" s="282">
        <v>3</v>
      </c>
      <c r="CE8475" s="274">
        <v>45200</v>
      </c>
      <c r="CF8475" s="273">
        <v>5210</v>
      </c>
      <c r="CG8475" s="273" t="s">
        <v>90</v>
      </c>
      <c r="CH8475" s="273">
        <v>5210</v>
      </c>
      <c r="CI8475" s="273" t="s">
        <v>80</v>
      </c>
      <c r="CM8475" s="273" t="s">
        <v>73</v>
      </c>
      <c r="CN8475" s="273">
        <v>3</v>
      </c>
    </row>
    <row r="8476" spans="74:92">
      <c r="BV8476" s="273" t="s">
        <v>83</v>
      </c>
      <c r="BW8476" s="273" t="s">
        <v>63</v>
      </c>
      <c r="BX8476" s="273" t="s">
        <v>172</v>
      </c>
      <c r="BY8476" s="273" t="s">
        <v>487</v>
      </c>
      <c r="BZ8476" s="273" t="s">
        <v>86</v>
      </c>
      <c r="CA8476" s="273" t="s">
        <v>87</v>
      </c>
      <c r="CB8476" s="273" t="s">
        <v>88</v>
      </c>
      <c r="CC8476" s="273" t="s">
        <v>89</v>
      </c>
      <c r="CD8476" s="282">
        <v>3</v>
      </c>
      <c r="CE8476" s="274">
        <v>45231</v>
      </c>
      <c r="CF8476" s="273">
        <v>4251</v>
      </c>
      <c r="CG8476" s="273" t="s">
        <v>90</v>
      </c>
      <c r="CH8476" s="273">
        <v>4251</v>
      </c>
      <c r="CI8476" s="273" t="s">
        <v>80</v>
      </c>
      <c r="CM8476" s="273" t="s">
        <v>73</v>
      </c>
      <c r="CN8476" s="273">
        <v>3</v>
      </c>
    </row>
    <row r="8477" spans="74:92">
      <c r="BV8477" s="273" t="s">
        <v>83</v>
      </c>
      <c r="BW8477" s="273" t="s">
        <v>63</v>
      </c>
      <c r="BX8477" s="273" t="s">
        <v>172</v>
      </c>
      <c r="BY8477" s="273" t="s">
        <v>487</v>
      </c>
      <c r="BZ8477" s="273" t="s">
        <v>86</v>
      </c>
      <c r="CA8477" s="273" t="s">
        <v>87</v>
      </c>
      <c r="CB8477" s="273" t="s">
        <v>101</v>
      </c>
      <c r="CC8477" s="273" t="s">
        <v>102</v>
      </c>
      <c r="CD8477" s="282">
        <v>4</v>
      </c>
      <c r="CE8477" s="274">
        <v>45231</v>
      </c>
      <c r="CF8477" s="273">
        <v>54619</v>
      </c>
      <c r="CG8477" s="273" t="s">
        <v>103</v>
      </c>
      <c r="CH8477" s="273">
        <v>1778.39464</v>
      </c>
      <c r="CI8477" s="273" t="s">
        <v>104</v>
      </c>
      <c r="CM8477" s="273" t="s">
        <v>73</v>
      </c>
      <c r="CN8477" s="273">
        <v>3</v>
      </c>
    </row>
    <row r="8478" spans="74:92">
      <c r="BV8478" s="273" t="s">
        <v>83</v>
      </c>
      <c r="BW8478" s="273" t="s">
        <v>63</v>
      </c>
      <c r="BX8478" s="273" t="s">
        <v>172</v>
      </c>
      <c r="BY8478" s="273" t="s">
        <v>487</v>
      </c>
      <c r="BZ8478" s="273" t="s">
        <v>110</v>
      </c>
      <c r="CA8478" s="273" t="s">
        <v>111</v>
      </c>
      <c r="CB8478" s="273" t="s">
        <v>117</v>
      </c>
      <c r="CC8478" s="273" t="s">
        <v>118</v>
      </c>
      <c r="CD8478" s="282">
        <v>5</v>
      </c>
      <c r="CE8478" s="274">
        <v>45231</v>
      </c>
      <c r="CI8478" s="273" t="s">
        <v>104</v>
      </c>
      <c r="CM8478" s="273" t="s">
        <v>73</v>
      </c>
      <c r="CN8478" s="273">
        <v>3</v>
      </c>
    </row>
    <row r="8479" spans="74:92">
      <c r="BV8479" s="273" t="s">
        <v>83</v>
      </c>
      <c r="BW8479" s="273" t="s">
        <v>63</v>
      </c>
      <c r="BX8479" s="273" t="s">
        <v>172</v>
      </c>
      <c r="BY8479" s="273" t="s">
        <v>487</v>
      </c>
      <c r="BZ8479" s="273" t="s">
        <v>110</v>
      </c>
      <c r="CA8479" s="273" t="s">
        <v>111</v>
      </c>
      <c r="CB8479" s="273" t="s">
        <v>112</v>
      </c>
      <c r="CC8479" s="273" t="s">
        <v>113</v>
      </c>
      <c r="CD8479" s="282">
        <v>4</v>
      </c>
      <c r="CE8479" s="274">
        <v>45231</v>
      </c>
      <c r="CI8479" s="273" t="s">
        <v>80</v>
      </c>
      <c r="CM8479" s="273" t="s">
        <v>73</v>
      </c>
      <c r="CN8479" s="273">
        <v>3</v>
      </c>
    </row>
    <row r="8480" spans="74:92">
      <c r="BV8480" s="273" t="s">
        <v>83</v>
      </c>
      <c r="BW8480" s="273" t="s">
        <v>63</v>
      </c>
      <c r="BX8480" s="273" t="s">
        <v>172</v>
      </c>
      <c r="BY8480" s="273" t="s">
        <v>487</v>
      </c>
      <c r="BZ8480" s="273" t="s">
        <v>126</v>
      </c>
      <c r="CA8480" s="273" t="s">
        <v>127</v>
      </c>
      <c r="CB8480" s="273" t="s">
        <v>128</v>
      </c>
      <c r="CC8480" s="273" t="s">
        <v>129</v>
      </c>
      <c r="CD8480" s="282">
        <v>6</v>
      </c>
      <c r="CE8480" s="274">
        <v>45231</v>
      </c>
      <c r="CI8480" s="273" t="s">
        <v>80</v>
      </c>
      <c r="CM8480" s="273" t="s">
        <v>73</v>
      </c>
      <c r="CN8480" s="273">
        <v>3</v>
      </c>
    </row>
    <row r="8481" spans="74:92">
      <c r="BV8481" s="273" t="s">
        <v>83</v>
      </c>
      <c r="BW8481" s="273" t="s">
        <v>63</v>
      </c>
      <c r="BX8481" s="273" t="s">
        <v>172</v>
      </c>
      <c r="BY8481" s="273" t="s">
        <v>487</v>
      </c>
      <c r="BZ8481" s="273" t="s">
        <v>126</v>
      </c>
      <c r="CA8481" s="273" t="s">
        <v>127</v>
      </c>
      <c r="CB8481" s="273" t="s">
        <v>133</v>
      </c>
      <c r="CC8481" s="273" t="s">
        <v>134</v>
      </c>
      <c r="CD8481" s="282">
        <v>7</v>
      </c>
      <c r="CE8481" s="274">
        <v>45231</v>
      </c>
      <c r="CI8481" s="273" t="s">
        <v>104</v>
      </c>
      <c r="CM8481" s="273" t="s">
        <v>73</v>
      </c>
      <c r="CN8481" s="273">
        <v>3</v>
      </c>
    </row>
    <row r="8482" spans="74:92">
      <c r="BV8482" s="273" t="s">
        <v>83</v>
      </c>
      <c r="BW8482" s="273" t="s">
        <v>63</v>
      </c>
      <c r="BX8482" s="273" t="s">
        <v>172</v>
      </c>
      <c r="BY8482" s="273" t="s">
        <v>487</v>
      </c>
      <c r="BZ8482" s="273" t="s">
        <v>151</v>
      </c>
      <c r="CA8482" s="273" t="s">
        <v>152</v>
      </c>
      <c r="CB8482" s="273" t="s">
        <v>153</v>
      </c>
      <c r="CC8482" s="273" t="s">
        <v>154</v>
      </c>
      <c r="CD8482" s="282">
        <v>10</v>
      </c>
      <c r="CE8482" s="274">
        <v>45231</v>
      </c>
      <c r="CF8482" s="273">
        <v>4251</v>
      </c>
      <c r="CG8482" s="273" t="s">
        <v>90</v>
      </c>
      <c r="CH8482" s="273">
        <v>4251</v>
      </c>
      <c r="CI8482" s="273" t="s">
        <v>80</v>
      </c>
      <c r="CM8482" s="273" t="s">
        <v>73</v>
      </c>
      <c r="CN8482" s="273">
        <v>3</v>
      </c>
    </row>
    <row r="8483" spans="74:92">
      <c r="BV8483" s="273" t="s">
        <v>83</v>
      </c>
      <c r="BW8483" s="273" t="s">
        <v>63</v>
      </c>
      <c r="BX8483" s="273" t="s">
        <v>172</v>
      </c>
      <c r="BY8483" s="273" t="s">
        <v>487</v>
      </c>
      <c r="BZ8483" s="273" t="s">
        <v>138</v>
      </c>
      <c r="CA8483" s="273" t="s">
        <v>139</v>
      </c>
      <c r="CB8483" s="273" t="s">
        <v>140</v>
      </c>
      <c r="CC8483" s="273" t="s">
        <v>141</v>
      </c>
      <c r="CD8483" s="282">
        <v>9</v>
      </c>
      <c r="CE8483" s="274">
        <v>45231</v>
      </c>
      <c r="CF8483" s="273">
        <v>0</v>
      </c>
      <c r="CG8483" s="273" t="s">
        <v>90</v>
      </c>
      <c r="CH8483" s="273">
        <v>0</v>
      </c>
      <c r="CI8483" s="273" t="s">
        <v>80</v>
      </c>
      <c r="CM8483" s="273" t="s">
        <v>73</v>
      </c>
      <c r="CN8483" s="273">
        <v>3</v>
      </c>
    </row>
    <row r="8484" spans="74:92">
      <c r="BV8484" s="273" t="s">
        <v>83</v>
      </c>
      <c r="BW8484" s="273" t="s">
        <v>63</v>
      </c>
      <c r="BX8484" s="273" t="s">
        <v>172</v>
      </c>
      <c r="BY8484" s="273" t="s">
        <v>487</v>
      </c>
      <c r="BZ8484" s="273" t="s">
        <v>167</v>
      </c>
      <c r="CA8484" s="273" t="s">
        <v>168</v>
      </c>
      <c r="CB8484" s="273" t="s">
        <v>169</v>
      </c>
      <c r="CC8484" s="273" t="s">
        <v>170</v>
      </c>
      <c r="CD8484" s="282">
        <v>12</v>
      </c>
      <c r="CE8484" s="274">
        <v>45231</v>
      </c>
      <c r="CF8484" s="273">
        <v>0</v>
      </c>
      <c r="CG8484" s="273" t="s">
        <v>90</v>
      </c>
      <c r="CH8484" s="273">
        <v>0</v>
      </c>
      <c r="CI8484" s="273" t="s">
        <v>80</v>
      </c>
      <c r="CM8484" s="273" t="s">
        <v>73</v>
      </c>
      <c r="CN8484" s="273">
        <v>3</v>
      </c>
    </row>
    <row r="8485" spans="74:92">
      <c r="BV8485" s="273" t="s">
        <v>83</v>
      </c>
      <c r="BW8485" s="273" t="s">
        <v>63</v>
      </c>
      <c r="BX8485" s="273" t="s">
        <v>172</v>
      </c>
      <c r="BY8485" s="273" t="s">
        <v>487</v>
      </c>
      <c r="BZ8485" s="273" t="s">
        <v>151</v>
      </c>
      <c r="CA8485" s="273" t="s">
        <v>152</v>
      </c>
      <c r="CB8485" s="273" t="s">
        <v>161</v>
      </c>
      <c r="CC8485" s="273" t="s">
        <v>162</v>
      </c>
      <c r="CD8485" s="282">
        <v>11</v>
      </c>
      <c r="CE8485" s="274">
        <v>45231</v>
      </c>
      <c r="CF8485" s="273">
        <v>3400.8</v>
      </c>
      <c r="CG8485" s="273" t="s">
        <v>90</v>
      </c>
      <c r="CH8485" s="273">
        <v>3400.8</v>
      </c>
      <c r="CI8485" s="273" t="s">
        <v>80</v>
      </c>
      <c r="CM8485" s="273" t="s">
        <v>73</v>
      </c>
      <c r="CN8485" s="273">
        <v>3</v>
      </c>
    </row>
    <row r="8486" spans="74:92">
      <c r="BV8486" s="273" t="s">
        <v>83</v>
      </c>
      <c r="BW8486" s="273" t="s">
        <v>63</v>
      </c>
      <c r="BX8486" s="273" t="s">
        <v>172</v>
      </c>
      <c r="BY8486" s="273" t="s">
        <v>487</v>
      </c>
      <c r="BZ8486" s="273" t="s">
        <v>167</v>
      </c>
      <c r="CA8486" s="273" t="s">
        <v>168</v>
      </c>
      <c r="CB8486" s="273" t="s">
        <v>353</v>
      </c>
      <c r="CC8486" s="273" t="s">
        <v>354</v>
      </c>
      <c r="CD8486" s="282">
        <v>13</v>
      </c>
      <c r="CE8486" s="274">
        <v>45231</v>
      </c>
      <c r="CF8486" s="273">
        <v>2314</v>
      </c>
      <c r="CG8486" s="273" t="s">
        <v>90</v>
      </c>
      <c r="CH8486" s="273">
        <v>2314</v>
      </c>
      <c r="CI8486" s="273" t="s">
        <v>80</v>
      </c>
      <c r="CM8486" s="273" t="s">
        <v>73</v>
      </c>
      <c r="CN8486" s="273">
        <v>3</v>
      </c>
    </row>
    <row r="8487" spans="74:92">
      <c r="BV8487" s="273" t="s">
        <v>83</v>
      </c>
      <c r="BW8487" s="273" t="s">
        <v>63</v>
      </c>
      <c r="BX8487" s="273" t="s">
        <v>172</v>
      </c>
      <c r="BY8487" s="273" t="s">
        <v>487</v>
      </c>
      <c r="BZ8487" s="273" t="s">
        <v>167</v>
      </c>
      <c r="CA8487" s="273" t="s">
        <v>168</v>
      </c>
      <c r="CB8487" s="273" t="s">
        <v>313</v>
      </c>
      <c r="CC8487" s="273" t="s">
        <v>314</v>
      </c>
      <c r="CD8487" s="282">
        <v>14</v>
      </c>
      <c r="CE8487" s="274">
        <v>45231</v>
      </c>
      <c r="CF8487" s="273">
        <v>0</v>
      </c>
      <c r="CG8487" s="273" t="s">
        <v>90</v>
      </c>
      <c r="CH8487" s="273">
        <v>0</v>
      </c>
      <c r="CI8487" s="273" t="s">
        <v>80</v>
      </c>
      <c r="CM8487" s="273" t="s">
        <v>73</v>
      </c>
      <c r="CN8487" s="273">
        <v>3</v>
      </c>
    </row>
    <row r="8488" spans="74:92">
      <c r="BV8488" s="273" t="s">
        <v>83</v>
      </c>
      <c r="BW8488" s="273" t="s">
        <v>63</v>
      </c>
      <c r="BX8488" s="273" t="s">
        <v>172</v>
      </c>
      <c r="BY8488" s="273" t="s">
        <v>487</v>
      </c>
      <c r="BZ8488" s="273" t="s">
        <v>204</v>
      </c>
      <c r="CA8488" s="273" t="s">
        <v>205</v>
      </c>
      <c r="CB8488" s="273" t="s">
        <v>206</v>
      </c>
      <c r="CC8488" s="273" t="s">
        <v>207</v>
      </c>
      <c r="CD8488" s="282">
        <v>0</v>
      </c>
      <c r="CE8488" s="274">
        <v>45231</v>
      </c>
      <c r="CG8488" s="273" t="s">
        <v>181</v>
      </c>
      <c r="CI8488" s="273" t="s">
        <v>208</v>
      </c>
      <c r="CJ8488" s="273" t="s">
        <v>209</v>
      </c>
      <c r="CM8488" s="273" t="s">
        <v>73</v>
      </c>
      <c r="CN8488" s="273">
        <v>3</v>
      </c>
    </row>
    <row r="8489" spans="74:92">
      <c r="BV8489" s="273" t="s">
        <v>83</v>
      </c>
      <c r="BW8489" s="273" t="s">
        <v>63</v>
      </c>
      <c r="BX8489" s="273" t="s">
        <v>172</v>
      </c>
      <c r="BY8489" s="273" t="s">
        <v>487</v>
      </c>
      <c r="BZ8489" s="273" t="s">
        <v>86</v>
      </c>
      <c r="CA8489" s="273" t="s">
        <v>87</v>
      </c>
      <c r="CB8489" s="273" t="s">
        <v>179</v>
      </c>
      <c r="CC8489" s="273" t="s">
        <v>180</v>
      </c>
      <c r="CD8489" s="282">
        <v>1</v>
      </c>
      <c r="CE8489" s="274">
        <v>45231</v>
      </c>
      <c r="CG8489" s="273" t="s">
        <v>181</v>
      </c>
      <c r="CI8489" s="273" t="s">
        <v>181</v>
      </c>
      <c r="CJ8489" s="273" t="s">
        <v>1266</v>
      </c>
      <c r="CM8489" s="273" t="s">
        <v>73</v>
      </c>
      <c r="CN8489" s="273">
        <v>3</v>
      </c>
    </row>
    <row r="8490" spans="74:92">
      <c r="BV8490" s="273" t="s">
        <v>83</v>
      </c>
      <c r="BW8490" s="273" t="s">
        <v>63</v>
      </c>
      <c r="BX8490" s="273" t="s">
        <v>172</v>
      </c>
      <c r="BY8490" s="273" t="s">
        <v>487</v>
      </c>
      <c r="BZ8490" s="273" t="s">
        <v>167</v>
      </c>
      <c r="CA8490" s="273" t="s">
        <v>168</v>
      </c>
      <c r="CB8490" s="273" t="s">
        <v>319</v>
      </c>
      <c r="CC8490" s="273" t="s">
        <v>320</v>
      </c>
      <c r="CD8490" s="282">
        <v>15</v>
      </c>
      <c r="CE8490" s="274">
        <v>45231</v>
      </c>
      <c r="CF8490" s="273">
        <v>0</v>
      </c>
      <c r="CG8490" s="273" t="s">
        <v>90</v>
      </c>
      <c r="CH8490" s="273">
        <v>0</v>
      </c>
      <c r="CI8490" s="273" t="s">
        <v>80</v>
      </c>
      <c r="CM8490" s="273" t="s">
        <v>73</v>
      </c>
      <c r="CN8490" s="273">
        <v>3</v>
      </c>
    </row>
    <row r="8491" spans="74:92">
      <c r="BV8491" s="273" t="s">
        <v>83</v>
      </c>
      <c r="BW8491" s="273" t="s">
        <v>63</v>
      </c>
      <c r="BX8491" s="273" t="s">
        <v>172</v>
      </c>
      <c r="BY8491" s="273" t="s">
        <v>487</v>
      </c>
      <c r="BZ8491" s="273" t="s">
        <v>138</v>
      </c>
      <c r="CA8491" s="273" t="s">
        <v>139</v>
      </c>
      <c r="CB8491" s="273" t="s">
        <v>190</v>
      </c>
      <c r="CC8491" s="273" t="s">
        <v>191</v>
      </c>
      <c r="CD8491" s="282">
        <v>8</v>
      </c>
      <c r="CE8491" s="274">
        <v>45231</v>
      </c>
      <c r="CF8491" s="273">
        <v>0</v>
      </c>
      <c r="CG8491" s="273" t="s">
        <v>90</v>
      </c>
      <c r="CH8491" s="273">
        <v>0</v>
      </c>
      <c r="CI8491" s="273" t="s">
        <v>80</v>
      </c>
      <c r="CM8491" s="273" t="s">
        <v>73</v>
      </c>
      <c r="CN8491" s="273">
        <v>3</v>
      </c>
    </row>
    <row r="8492" spans="74:92">
      <c r="BV8492" s="273" t="s">
        <v>83</v>
      </c>
      <c r="BW8492" s="273" t="s">
        <v>63</v>
      </c>
      <c r="BX8492" s="273" t="s">
        <v>172</v>
      </c>
      <c r="BY8492" s="273" t="s">
        <v>487</v>
      </c>
      <c r="BZ8492" s="273" t="s">
        <v>86</v>
      </c>
      <c r="CA8492" s="273" t="s">
        <v>87</v>
      </c>
      <c r="CB8492" s="273" t="s">
        <v>233</v>
      </c>
      <c r="CC8492" s="273" t="s">
        <v>234</v>
      </c>
      <c r="CD8492" s="282">
        <v>1</v>
      </c>
      <c r="CE8492" s="274">
        <v>45231</v>
      </c>
      <c r="CG8492" s="273" t="s">
        <v>181</v>
      </c>
      <c r="CI8492" s="273" t="s">
        <v>181</v>
      </c>
      <c r="CJ8492" s="273" t="s">
        <v>531</v>
      </c>
      <c r="CM8492" s="273" t="s">
        <v>73</v>
      </c>
      <c r="CN8492" s="273">
        <v>3</v>
      </c>
    </row>
    <row r="8493" spans="74:92">
      <c r="BV8493" s="273" t="s">
        <v>83</v>
      </c>
      <c r="BW8493" s="273" t="s">
        <v>63</v>
      </c>
      <c r="BX8493" s="273" t="s">
        <v>172</v>
      </c>
      <c r="BY8493" s="273" t="s">
        <v>487</v>
      </c>
      <c r="BZ8493" s="273" t="s">
        <v>86</v>
      </c>
      <c r="CA8493" s="273" t="s">
        <v>87</v>
      </c>
      <c r="CB8493" s="273" t="s">
        <v>217</v>
      </c>
      <c r="CC8493" s="273" t="s">
        <v>218</v>
      </c>
      <c r="CD8493" s="282">
        <v>2</v>
      </c>
      <c r="CE8493" s="274">
        <v>45231</v>
      </c>
      <c r="CG8493" s="273" t="s">
        <v>181</v>
      </c>
      <c r="CI8493" s="273" t="s">
        <v>181</v>
      </c>
      <c r="CJ8493" s="273" t="s">
        <v>1367</v>
      </c>
      <c r="CM8493" s="273" t="s">
        <v>73</v>
      </c>
      <c r="CN8493" s="273">
        <v>3</v>
      </c>
    </row>
    <row r="8494" spans="74:92">
      <c r="BV8494" s="273" t="s">
        <v>83</v>
      </c>
      <c r="BW8494" s="273" t="s">
        <v>63</v>
      </c>
      <c r="BX8494" s="273" t="s">
        <v>172</v>
      </c>
      <c r="BY8494" s="273" t="s">
        <v>487</v>
      </c>
      <c r="BZ8494" s="273" t="s">
        <v>86</v>
      </c>
      <c r="CA8494" s="273" t="s">
        <v>87</v>
      </c>
      <c r="CB8494" s="273" t="s">
        <v>225</v>
      </c>
      <c r="CC8494" s="273" t="s">
        <v>226</v>
      </c>
      <c r="CD8494" s="282">
        <v>5</v>
      </c>
      <c r="CE8494" s="274">
        <v>45231</v>
      </c>
      <c r="CF8494" s="273">
        <v>0</v>
      </c>
      <c r="CG8494" s="273" t="s">
        <v>90</v>
      </c>
      <c r="CH8494" s="273">
        <v>0</v>
      </c>
      <c r="CI8494" s="273" t="s">
        <v>80</v>
      </c>
      <c r="CM8494" s="273" t="s">
        <v>73</v>
      </c>
      <c r="CN8494" s="273">
        <v>3</v>
      </c>
    </row>
    <row r="8495" spans="74:92">
      <c r="BV8495" s="273" t="s">
        <v>83</v>
      </c>
      <c r="BW8495" s="273" t="s">
        <v>63</v>
      </c>
      <c r="BX8495" s="273" t="s">
        <v>172</v>
      </c>
      <c r="BY8495" s="273" t="s">
        <v>487</v>
      </c>
      <c r="BZ8495" s="273" t="s">
        <v>86</v>
      </c>
      <c r="CA8495" s="273" t="s">
        <v>87</v>
      </c>
      <c r="CB8495" s="273" t="s">
        <v>225</v>
      </c>
      <c r="CC8495" s="273" t="s">
        <v>226</v>
      </c>
      <c r="CD8495" s="282">
        <v>5</v>
      </c>
      <c r="CE8495" s="274">
        <v>45261</v>
      </c>
      <c r="CF8495" s="273">
        <v>0</v>
      </c>
      <c r="CG8495" s="273" t="s">
        <v>90</v>
      </c>
      <c r="CH8495" s="273">
        <v>0</v>
      </c>
      <c r="CI8495" s="273" t="s">
        <v>80</v>
      </c>
      <c r="CM8495" s="273" t="s">
        <v>73</v>
      </c>
      <c r="CN8495" s="273">
        <v>3</v>
      </c>
    </row>
    <row r="8496" spans="74:92">
      <c r="BV8496" s="273" t="s">
        <v>83</v>
      </c>
      <c r="BW8496" s="273" t="s">
        <v>63</v>
      </c>
      <c r="BX8496" s="273" t="s">
        <v>172</v>
      </c>
      <c r="BY8496" s="273" t="s">
        <v>487</v>
      </c>
      <c r="BZ8496" s="273" t="s">
        <v>86</v>
      </c>
      <c r="CA8496" s="273" t="s">
        <v>87</v>
      </c>
      <c r="CB8496" s="273" t="s">
        <v>217</v>
      </c>
      <c r="CC8496" s="273" t="s">
        <v>218</v>
      </c>
      <c r="CD8496" s="282">
        <v>2</v>
      </c>
      <c r="CE8496" s="274">
        <v>45261</v>
      </c>
      <c r="CG8496" s="273" t="s">
        <v>181</v>
      </c>
      <c r="CI8496" s="273" t="s">
        <v>181</v>
      </c>
      <c r="CJ8496" s="273" t="s">
        <v>1367</v>
      </c>
      <c r="CM8496" s="273" t="s">
        <v>73</v>
      </c>
      <c r="CN8496" s="273">
        <v>3</v>
      </c>
    </row>
    <row r="8497" spans="74:92">
      <c r="BV8497" s="273" t="s">
        <v>83</v>
      </c>
      <c r="BW8497" s="273" t="s">
        <v>63</v>
      </c>
      <c r="BX8497" s="273" t="s">
        <v>172</v>
      </c>
      <c r="BY8497" s="273" t="s">
        <v>487</v>
      </c>
      <c r="BZ8497" s="273" t="s">
        <v>86</v>
      </c>
      <c r="CA8497" s="273" t="s">
        <v>87</v>
      </c>
      <c r="CB8497" s="273" t="s">
        <v>233</v>
      </c>
      <c r="CC8497" s="273" t="s">
        <v>234</v>
      </c>
      <c r="CD8497" s="282">
        <v>1</v>
      </c>
      <c r="CE8497" s="274">
        <v>45261</v>
      </c>
      <c r="CG8497" s="273" t="s">
        <v>181</v>
      </c>
      <c r="CI8497" s="273" t="s">
        <v>181</v>
      </c>
      <c r="CJ8497" s="273" t="s">
        <v>1465</v>
      </c>
      <c r="CM8497" s="273" t="s">
        <v>73</v>
      </c>
      <c r="CN8497" s="273">
        <v>3</v>
      </c>
    </row>
    <row r="8498" spans="74:92">
      <c r="BV8498" s="273" t="s">
        <v>83</v>
      </c>
      <c r="BW8498" s="273" t="s">
        <v>63</v>
      </c>
      <c r="BX8498" s="273" t="s">
        <v>172</v>
      </c>
      <c r="BY8498" s="273" t="s">
        <v>487</v>
      </c>
      <c r="BZ8498" s="273" t="s">
        <v>138</v>
      </c>
      <c r="CA8498" s="273" t="s">
        <v>139</v>
      </c>
      <c r="CB8498" s="273" t="s">
        <v>190</v>
      </c>
      <c r="CC8498" s="273" t="s">
        <v>191</v>
      </c>
      <c r="CD8498" s="282">
        <v>8</v>
      </c>
      <c r="CE8498" s="274">
        <v>45261</v>
      </c>
      <c r="CF8498" s="273">
        <v>0</v>
      </c>
      <c r="CG8498" s="273" t="s">
        <v>90</v>
      </c>
      <c r="CH8498" s="273">
        <v>0</v>
      </c>
      <c r="CI8498" s="273" t="s">
        <v>80</v>
      </c>
      <c r="CM8498" s="273" t="s">
        <v>73</v>
      </c>
      <c r="CN8498" s="273">
        <v>3</v>
      </c>
    </row>
    <row r="8499" spans="74:92">
      <c r="BV8499" s="273" t="s">
        <v>83</v>
      </c>
      <c r="BW8499" s="273" t="s">
        <v>63</v>
      </c>
      <c r="BX8499" s="273" t="s">
        <v>172</v>
      </c>
      <c r="BY8499" s="273" t="s">
        <v>487</v>
      </c>
      <c r="BZ8499" s="273" t="s">
        <v>167</v>
      </c>
      <c r="CA8499" s="273" t="s">
        <v>168</v>
      </c>
      <c r="CB8499" s="273" t="s">
        <v>319</v>
      </c>
      <c r="CC8499" s="273" t="s">
        <v>320</v>
      </c>
      <c r="CD8499" s="282">
        <v>15</v>
      </c>
      <c r="CE8499" s="274">
        <v>45261</v>
      </c>
      <c r="CF8499" s="273">
        <v>0</v>
      </c>
      <c r="CG8499" s="273" t="s">
        <v>90</v>
      </c>
      <c r="CH8499" s="273">
        <v>0</v>
      </c>
      <c r="CI8499" s="273" t="s">
        <v>80</v>
      </c>
      <c r="CM8499" s="273" t="s">
        <v>73</v>
      </c>
      <c r="CN8499" s="273">
        <v>3</v>
      </c>
    </row>
    <row r="8500" spans="74:92">
      <c r="BV8500" s="273" t="s">
        <v>83</v>
      </c>
      <c r="BW8500" s="273" t="s">
        <v>63</v>
      </c>
      <c r="BX8500" s="273" t="s">
        <v>172</v>
      </c>
      <c r="BY8500" s="273" t="s">
        <v>487</v>
      </c>
      <c r="BZ8500" s="273" t="s">
        <v>86</v>
      </c>
      <c r="CA8500" s="273" t="s">
        <v>87</v>
      </c>
      <c r="CB8500" s="273" t="s">
        <v>179</v>
      </c>
      <c r="CC8500" s="273" t="s">
        <v>180</v>
      </c>
      <c r="CD8500" s="282">
        <v>1</v>
      </c>
      <c r="CE8500" s="274">
        <v>45261</v>
      </c>
      <c r="CG8500" s="273" t="s">
        <v>181</v>
      </c>
      <c r="CI8500" s="273" t="s">
        <v>181</v>
      </c>
      <c r="CJ8500" s="273" t="s">
        <v>1439</v>
      </c>
      <c r="CM8500" s="273" t="s">
        <v>73</v>
      </c>
      <c r="CN8500" s="273">
        <v>3</v>
      </c>
    </row>
    <row r="8501" spans="74:92">
      <c r="BV8501" s="273" t="s">
        <v>83</v>
      </c>
      <c r="BW8501" s="273" t="s">
        <v>63</v>
      </c>
      <c r="BX8501" s="273" t="s">
        <v>172</v>
      </c>
      <c r="BY8501" s="273" t="s">
        <v>487</v>
      </c>
      <c r="BZ8501" s="273" t="s">
        <v>204</v>
      </c>
      <c r="CA8501" s="273" t="s">
        <v>205</v>
      </c>
      <c r="CB8501" s="273" t="s">
        <v>206</v>
      </c>
      <c r="CC8501" s="273" t="s">
        <v>207</v>
      </c>
      <c r="CD8501" s="282">
        <v>0</v>
      </c>
      <c r="CE8501" s="274">
        <v>45261</v>
      </c>
      <c r="CG8501" s="273" t="s">
        <v>181</v>
      </c>
      <c r="CI8501" s="273" t="s">
        <v>208</v>
      </c>
      <c r="CJ8501" s="273" t="s">
        <v>209</v>
      </c>
      <c r="CM8501" s="273" t="s">
        <v>73</v>
      </c>
      <c r="CN8501" s="273">
        <v>3</v>
      </c>
    </row>
    <row r="8502" spans="74:92">
      <c r="BV8502" s="273" t="s">
        <v>83</v>
      </c>
      <c r="BW8502" s="273" t="s">
        <v>63</v>
      </c>
      <c r="BX8502" s="273" t="s">
        <v>172</v>
      </c>
      <c r="BY8502" s="273" t="s">
        <v>487</v>
      </c>
      <c r="BZ8502" s="273" t="s">
        <v>167</v>
      </c>
      <c r="CA8502" s="273" t="s">
        <v>168</v>
      </c>
      <c r="CB8502" s="273" t="s">
        <v>313</v>
      </c>
      <c r="CC8502" s="273" t="s">
        <v>314</v>
      </c>
      <c r="CD8502" s="282">
        <v>14</v>
      </c>
      <c r="CE8502" s="274">
        <v>45261</v>
      </c>
      <c r="CF8502" s="273">
        <v>0</v>
      </c>
      <c r="CG8502" s="273" t="s">
        <v>90</v>
      </c>
      <c r="CH8502" s="273">
        <v>0</v>
      </c>
      <c r="CI8502" s="273" t="s">
        <v>80</v>
      </c>
      <c r="CM8502" s="273" t="s">
        <v>73</v>
      </c>
      <c r="CN8502" s="273">
        <v>3</v>
      </c>
    </row>
    <row r="8503" spans="74:92">
      <c r="BV8503" s="273" t="s">
        <v>83</v>
      </c>
      <c r="BW8503" s="273" t="s">
        <v>63</v>
      </c>
      <c r="BX8503" s="273" t="s">
        <v>172</v>
      </c>
      <c r="BY8503" s="273" t="s">
        <v>487</v>
      </c>
      <c r="BZ8503" s="273" t="s">
        <v>167</v>
      </c>
      <c r="CA8503" s="273" t="s">
        <v>168</v>
      </c>
      <c r="CB8503" s="273" t="s">
        <v>353</v>
      </c>
      <c r="CC8503" s="273" t="s">
        <v>354</v>
      </c>
      <c r="CD8503" s="282">
        <v>13</v>
      </c>
      <c r="CE8503" s="274">
        <v>45261</v>
      </c>
      <c r="CF8503" s="273">
        <v>1831</v>
      </c>
      <c r="CG8503" s="273" t="s">
        <v>90</v>
      </c>
      <c r="CH8503" s="273">
        <v>1831</v>
      </c>
      <c r="CI8503" s="273" t="s">
        <v>80</v>
      </c>
      <c r="CM8503" s="273" t="s">
        <v>73</v>
      </c>
      <c r="CN8503" s="273">
        <v>3</v>
      </c>
    </row>
    <row r="8504" spans="74:92">
      <c r="BV8504" s="273" t="s">
        <v>83</v>
      </c>
      <c r="BW8504" s="273" t="s">
        <v>63</v>
      </c>
      <c r="BX8504" s="273" t="s">
        <v>172</v>
      </c>
      <c r="BY8504" s="273" t="s">
        <v>487</v>
      </c>
      <c r="BZ8504" s="273" t="s">
        <v>151</v>
      </c>
      <c r="CA8504" s="273" t="s">
        <v>152</v>
      </c>
      <c r="CB8504" s="273" t="s">
        <v>161</v>
      </c>
      <c r="CC8504" s="273" t="s">
        <v>162</v>
      </c>
      <c r="CD8504" s="282">
        <v>11</v>
      </c>
      <c r="CE8504" s="274">
        <v>45261</v>
      </c>
      <c r="CF8504" s="273">
        <v>2835.2</v>
      </c>
      <c r="CG8504" s="273" t="s">
        <v>90</v>
      </c>
      <c r="CH8504" s="273">
        <v>2835.2</v>
      </c>
      <c r="CI8504" s="273" t="s">
        <v>80</v>
      </c>
      <c r="CM8504" s="273" t="s">
        <v>73</v>
      </c>
      <c r="CN8504" s="273">
        <v>3</v>
      </c>
    </row>
    <row r="8505" spans="74:92">
      <c r="BV8505" s="273" t="s">
        <v>83</v>
      </c>
      <c r="BW8505" s="273" t="s">
        <v>63</v>
      </c>
      <c r="BX8505" s="273" t="s">
        <v>172</v>
      </c>
      <c r="BY8505" s="273" t="s">
        <v>487</v>
      </c>
      <c r="BZ8505" s="273" t="s">
        <v>167</v>
      </c>
      <c r="CA8505" s="273" t="s">
        <v>168</v>
      </c>
      <c r="CB8505" s="273" t="s">
        <v>169</v>
      </c>
      <c r="CC8505" s="273" t="s">
        <v>170</v>
      </c>
      <c r="CD8505" s="282">
        <v>12</v>
      </c>
      <c r="CE8505" s="274">
        <v>45261</v>
      </c>
      <c r="CF8505" s="273">
        <v>0</v>
      </c>
      <c r="CG8505" s="273" t="s">
        <v>90</v>
      </c>
      <c r="CH8505" s="273">
        <v>0</v>
      </c>
      <c r="CI8505" s="273" t="s">
        <v>80</v>
      </c>
      <c r="CM8505" s="273" t="s">
        <v>73</v>
      </c>
      <c r="CN8505" s="273">
        <v>3</v>
      </c>
    </row>
    <row r="8506" spans="74:92">
      <c r="BV8506" s="273" t="s">
        <v>83</v>
      </c>
      <c r="BW8506" s="273" t="s">
        <v>63</v>
      </c>
      <c r="BX8506" s="273" t="s">
        <v>172</v>
      </c>
      <c r="BY8506" s="273" t="s">
        <v>487</v>
      </c>
      <c r="BZ8506" s="273" t="s">
        <v>138</v>
      </c>
      <c r="CA8506" s="273" t="s">
        <v>139</v>
      </c>
      <c r="CB8506" s="273" t="s">
        <v>140</v>
      </c>
      <c r="CC8506" s="273" t="s">
        <v>141</v>
      </c>
      <c r="CD8506" s="282">
        <v>9</v>
      </c>
      <c r="CE8506" s="274">
        <v>45261</v>
      </c>
      <c r="CF8506" s="273">
        <v>0</v>
      </c>
      <c r="CG8506" s="273" t="s">
        <v>90</v>
      </c>
      <c r="CH8506" s="273">
        <v>0</v>
      </c>
      <c r="CI8506" s="273" t="s">
        <v>80</v>
      </c>
      <c r="CM8506" s="273" t="s">
        <v>73</v>
      </c>
      <c r="CN8506" s="273">
        <v>3</v>
      </c>
    </row>
    <row r="8507" spans="74:92">
      <c r="BV8507" s="273" t="s">
        <v>83</v>
      </c>
      <c r="BW8507" s="273" t="s">
        <v>63</v>
      </c>
      <c r="BX8507" s="273" t="s">
        <v>172</v>
      </c>
      <c r="BY8507" s="273" t="s">
        <v>487</v>
      </c>
      <c r="BZ8507" s="273" t="s">
        <v>151</v>
      </c>
      <c r="CA8507" s="273" t="s">
        <v>152</v>
      </c>
      <c r="CB8507" s="273" t="s">
        <v>153</v>
      </c>
      <c r="CC8507" s="273" t="s">
        <v>154</v>
      </c>
      <c r="CD8507" s="282">
        <v>10</v>
      </c>
      <c r="CE8507" s="274">
        <v>45261</v>
      </c>
      <c r="CF8507" s="273">
        <v>3544</v>
      </c>
      <c r="CG8507" s="273" t="s">
        <v>90</v>
      </c>
      <c r="CH8507" s="273">
        <v>3544</v>
      </c>
      <c r="CI8507" s="273" t="s">
        <v>80</v>
      </c>
      <c r="CM8507" s="273" t="s">
        <v>73</v>
      </c>
      <c r="CN8507" s="273">
        <v>3</v>
      </c>
    </row>
    <row r="8508" spans="74:92">
      <c r="BV8508" s="273" t="s">
        <v>83</v>
      </c>
      <c r="BW8508" s="273" t="s">
        <v>63</v>
      </c>
      <c r="BX8508" s="273" t="s">
        <v>172</v>
      </c>
      <c r="BY8508" s="273" t="s">
        <v>487</v>
      </c>
      <c r="BZ8508" s="273" t="s">
        <v>126</v>
      </c>
      <c r="CA8508" s="273" t="s">
        <v>127</v>
      </c>
      <c r="CB8508" s="273" t="s">
        <v>133</v>
      </c>
      <c r="CC8508" s="273" t="s">
        <v>134</v>
      </c>
      <c r="CD8508" s="282">
        <v>7</v>
      </c>
      <c r="CE8508" s="274">
        <v>45261</v>
      </c>
      <c r="CI8508" s="273" t="s">
        <v>104</v>
      </c>
      <c r="CM8508" s="273" t="s">
        <v>73</v>
      </c>
      <c r="CN8508" s="273">
        <v>3</v>
      </c>
    </row>
    <row r="8509" spans="74:92">
      <c r="BV8509" s="273" t="s">
        <v>83</v>
      </c>
      <c r="BW8509" s="273" t="s">
        <v>63</v>
      </c>
      <c r="BX8509" s="273" t="s">
        <v>172</v>
      </c>
      <c r="BY8509" s="273" t="s">
        <v>487</v>
      </c>
      <c r="BZ8509" s="273" t="s">
        <v>126</v>
      </c>
      <c r="CA8509" s="273" t="s">
        <v>127</v>
      </c>
      <c r="CB8509" s="273" t="s">
        <v>128</v>
      </c>
      <c r="CC8509" s="273" t="s">
        <v>129</v>
      </c>
      <c r="CD8509" s="282">
        <v>6</v>
      </c>
      <c r="CE8509" s="274">
        <v>45261</v>
      </c>
      <c r="CI8509" s="273" t="s">
        <v>80</v>
      </c>
      <c r="CM8509" s="273" t="s">
        <v>73</v>
      </c>
      <c r="CN8509" s="273">
        <v>3</v>
      </c>
    </row>
    <row r="8510" spans="74:92">
      <c r="BV8510" s="273" t="s">
        <v>83</v>
      </c>
      <c r="BW8510" s="273" t="s">
        <v>63</v>
      </c>
      <c r="BX8510" s="273" t="s">
        <v>172</v>
      </c>
      <c r="BY8510" s="273" t="s">
        <v>487</v>
      </c>
      <c r="BZ8510" s="273" t="s">
        <v>110</v>
      </c>
      <c r="CA8510" s="273" t="s">
        <v>111</v>
      </c>
      <c r="CB8510" s="273" t="s">
        <v>112</v>
      </c>
      <c r="CC8510" s="273" t="s">
        <v>113</v>
      </c>
      <c r="CD8510" s="282">
        <v>4</v>
      </c>
      <c r="CE8510" s="274">
        <v>45261</v>
      </c>
      <c r="CI8510" s="273" t="s">
        <v>80</v>
      </c>
      <c r="CM8510" s="273" t="s">
        <v>73</v>
      </c>
      <c r="CN8510" s="273">
        <v>3</v>
      </c>
    </row>
    <row r="8511" spans="74:92">
      <c r="BV8511" s="273" t="s">
        <v>83</v>
      </c>
      <c r="BW8511" s="273" t="s">
        <v>63</v>
      </c>
      <c r="BX8511" s="273" t="s">
        <v>172</v>
      </c>
      <c r="BY8511" s="273" t="s">
        <v>487</v>
      </c>
      <c r="BZ8511" s="273" t="s">
        <v>110</v>
      </c>
      <c r="CA8511" s="273" t="s">
        <v>111</v>
      </c>
      <c r="CB8511" s="273" t="s">
        <v>117</v>
      </c>
      <c r="CC8511" s="273" t="s">
        <v>118</v>
      </c>
      <c r="CD8511" s="282">
        <v>5</v>
      </c>
      <c r="CE8511" s="274">
        <v>45261</v>
      </c>
      <c r="CI8511" s="273" t="s">
        <v>104</v>
      </c>
      <c r="CM8511" s="273" t="s">
        <v>73</v>
      </c>
      <c r="CN8511" s="273">
        <v>3</v>
      </c>
    </row>
    <row r="8512" spans="74:92">
      <c r="BV8512" s="273" t="s">
        <v>83</v>
      </c>
      <c r="BW8512" s="273" t="s">
        <v>63</v>
      </c>
      <c r="BX8512" s="273" t="s">
        <v>172</v>
      </c>
      <c r="BY8512" s="273" t="s">
        <v>487</v>
      </c>
      <c r="BZ8512" s="273" t="s">
        <v>86</v>
      </c>
      <c r="CA8512" s="273" t="s">
        <v>87</v>
      </c>
      <c r="CB8512" s="273" t="s">
        <v>101</v>
      </c>
      <c r="CC8512" s="273" t="s">
        <v>102</v>
      </c>
      <c r="CD8512" s="282">
        <v>4</v>
      </c>
      <c r="CE8512" s="274">
        <v>45261</v>
      </c>
      <c r="CF8512" s="273">
        <v>45675</v>
      </c>
      <c r="CG8512" s="273" t="s">
        <v>103</v>
      </c>
      <c r="CH8512" s="273">
        <v>1487.1780000000001</v>
      </c>
      <c r="CI8512" s="273" t="s">
        <v>104</v>
      </c>
      <c r="CM8512" s="273" t="s">
        <v>73</v>
      </c>
      <c r="CN8512" s="273">
        <v>3</v>
      </c>
    </row>
    <row r="8513" spans="74:92">
      <c r="BV8513" s="273" t="s">
        <v>83</v>
      </c>
      <c r="BW8513" s="273" t="s">
        <v>63</v>
      </c>
      <c r="BX8513" s="273" t="s">
        <v>172</v>
      </c>
      <c r="BY8513" s="273" t="s">
        <v>487</v>
      </c>
      <c r="BZ8513" s="273" t="s">
        <v>86</v>
      </c>
      <c r="CA8513" s="273" t="s">
        <v>87</v>
      </c>
      <c r="CB8513" s="273" t="s">
        <v>88</v>
      </c>
      <c r="CC8513" s="273" t="s">
        <v>89</v>
      </c>
      <c r="CD8513" s="282">
        <v>3</v>
      </c>
      <c r="CE8513" s="274">
        <v>45261</v>
      </c>
      <c r="CF8513" s="273">
        <v>3544</v>
      </c>
      <c r="CG8513" s="273" t="s">
        <v>90</v>
      </c>
      <c r="CH8513" s="273">
        <v>3544</v>
      </c>
      <c r="CI8513" s="273" t="s">
        <v>80</v>
      </c>
      <c r="CM8513" s="273" t="s">
        <v>73</v>
      </c>
      <c r="CN8513" s="273">
        <v>3</v>
      </c>
    </row>
    <row r="8514" spans="74:92">
      <c r="BV8514" s="273" t="s">
        <v>83</v>
      </c>
      <c r="BW8514" s="273" t="s">
        <v>63</v>
      </c>
      <c r="BX8514" s="273" t="s">
        <v>501</v>
      </c>
      <c r="BY8514" s="273" t="s">
        <v>501</v>
      </c>
      <c r="BZ8514" s="273" t="s">
        <v>86</v>
      </c>
      <c r="CA8514" s="273" t="s">
        <v>87</v>
      </c>
      <c r="CB8514" s="273" t="s">
        <v>101</v>
      </c>
      <c r="CC8514" s="273" t="s">
        <v>102</v>
      </c>
      <c r="CD8514" s="282">
        <v>4</v>
      </c>
      <c r="CE8514" s="274">
        <v>44927</v>
      </c>
      <c r="CF8514" s="273">
        <v>2332</v>
      </c>
      <c r="CG8514" s="273" t="s">
        <v>103</v>
      </c>
      <c r="CH8514" s="273">
        <v>75.929919999999996</v>
      </c>
      <c r="CI8514" s="273" t="s">
        <v>104</v>
      </c>
      <c r="CM8514" s="273" t="s">
        <v>73</v>
      </c>
      <c r="CN8514" s="273">
        <v>3</v>
      </c>
    </row>
    <row r="8515" spans="74:92">
      <c r="BV8515" s="273" t="s">
        <v>83</v>
      </c>
      <c r="BW8515" s="273" t="s">
        <v>63</v>
      </c>
      <c r="BX8515" s="273" t="s">
        <v>501</v>
      </c>
      <c r="BY8515" s="273" t="s">
        <v>501</v>
      </c>
      <c r="BZ8515" s="273" t="s">
        <v>86</v>
      </c>
      <c r="CA8515" s="273" t="s">
        <v>87</v>
      </c>
      <c r="CB8515" s="273" t="s">
        <v>88</v>
      </c>
      <c r="CC8515" s="273" t="s">
        <v>89</v>
      </c>
      <c r="CD8515" s="282">
        <v>3</v>
      </c>
      <c r="CE8515" s="274">
        <v>44927</v>
      </c>
      <c r="CF8515" s="273">
        <v>178</v>
      </c>
      <c r="CG8515" s="273" t="s">
        <v>90</v>
      </c>
      <c r="CH8515" s="273">
        <v>178</v>
      </c>
      <c r="CI8515" s="273" t="s">
        <v>80</v>
      </c>
      <c r="CM8515" s="273" t="s">
        <v>73</v>
      </c>
      <c r="CN8515" s="273">
        <v>3</v>
      </c>
    </row>
    <row r="8516" spans="74:92">
      <c r="BV8516" s="273" t="s">
        <v>83</v>
      </c>
      <c r="BW8516" s="273" t="s">
        <v>63</v>
      </c>
      <c r="BX8516" s="273" t="s">
        <v>501</v>
      </c>
      <c r="BY8516" s="273" t="s">
        <v>501</v>
      </c>
      <c r="BZ8516" s="273" t="s">
        <v>110</v>
      </c>
      <c r="CA8516" s="273" t="s">
        <v>111</v>
      </c>
      <c r="CB8516" s="273" t="s">
        <v>117</v>
      </c>
      <c r="CC8516" s="273" t="s">
        <v>118</v>
      </c>
      <c r="CD8516" s="282">
        <v>5</v>
      </c>
      <c r="CE8516" s="274">
        <v>44927</v>
      </c>
      <c r="CI8516" s="273" t="s">
        <v>104</v>
      </c>
      <c r="CM8516" s="273" t="s">
        <v>73</v>
      </c>
      <c r="CN8516" s="273">
        <v>3</v>
      </c>
    </row>
    <row r="8517" spans="74:92">
      <c r="BV8517" s="273" t="s">
        <v>83</v>
      </c>
      <c r="BW8517" s="273" t="s">
        <v>63</v>
      </c>
      <c r="BX8517" s="273" t="s">
        <v>501</v>
      </c>
      <c r="BY8517" s="273" t="s">
        <v>501</v>
      </c>
      <c r="BZ8517" s="273" t="s">
        <v>110</v>
      </c>
      <c r="CA8517" s="273" t="s">
        <v>111</v>
      </c>
      <c r="CB8517" s="273" t="s">
        <v>112</v>
      </c>
      <c r="CC8517" s="273" t="s">
        <v>113</v>
      </c>
      <c r="CD8517" s="282">
        <v>4</v>
      </c>
      <c r="CE8517" s="274">
        <v>44927</v>
      </c>
      <c r="CI8517" s="273" t="s">
        <v>80</v>
      </c>
      <c r="CM8517" s="273" t="s">
        <v>73</v>
      </c>
      <c r="CN8517" s="273">
        <v>3</v>
      </c>
    </row>
    <row r="8518" spans="74:92">
      <c r="BV8518" s="273" t="s">
        <v>83</v>
      </c>
      <c r="BW8518" s="273" t="s">
        <v>63</v>
      </c>
      <c r="BX8518" s="273" t="s">
        <v>501</v>
      </c>
      <c r="BY8518" s="273" t="s">
        <v>501</v>
      </c>
      <c r="BZ8518" s="273" t="s">
        <v>126</v>
      </c>
      <c r="CA8518" s="273" t="s">
        <v>127</v>
      </c>
      <c r="CB8518" s="273" t="s">
        <v>128</v>
      </c>
      <c r="CC8518" s="273" t="s">
        <v>129</v>
      </c>
      <c r="CD8518" s="282">
        <v>6</v>
      </c>
      <c r="CE8518" s="274">
        <v>44927</v>
      </c>
      <c r="CI8518" s="273" t="s">
        <v>80</v>
      </c>
      <c r="CM8518" s="273" t="s">
        <v>73</v>
      </c>
      <c r="CN8518" s="273">
        <v>3</v>
      </c>
    </row>
    <row r="8519" spans="74:92">
      <c r="BV8519" s="273" t="s">
        <v>83</v>
      </c>
      <c r="BW8519" s="273" t="s">
        <v>63</v>
      </c>
      <c r="BX8519" s="273" t="s">
        <v>501</v>
      </c>
      <c r="BY8519" s="273" t="s">
        <v>501</v>
      </c>
      <c r="BZ8519" s="273" t="s">
        <v>126</v>
      </c>
      <c r="CA8519" s="273" t="s">
        <v>127</v>
      </c>
      <c r="CB8519" s="273" t="s">
        <v>133</v>
      </c>
      <c r="CC8519" s="273" t="s">
        <v>134</v>
      </c>
      <c r="CD8519" s="282">
        <v>7</v>
      </c>
      <c r="CE8519" s="274">
        <v>44927</v>
      </c>
      <c r="CI8519" s="273" t="s">
        <v>104</v>
      </c>
      <c r="CM8519" s="273" t="s">
        <v>73</v>
      </c>
      <c r="CN8519" s="273">
        <v>3</v>
      </c>
    </row>
    <row r="8520" spans="74:92">
      <c r="BV8520" s="273" t="s">
        <v>83</v>
      </c>
      <c r="BW8520" s="273" t="s">
        <v>63</v>
      </c>
      <c r="BX8520" s="273" t="s">
        <v>501</v>
      </c>
      <c r="BY8520" s="273" t="s">
        <v>501</v>
      </c>
      <c r="BZ8520" s="273" t="s">
        <v>151</v>
      </c>
      <c r="CA8520" s="273" t="s">
        <v>152</v>
      </c>
      <c r="CB8520" s="273" t="s">
        <v>153</v>
      </c>
      <c r="CC8520" s="273" t="s">
        <v>154</v>
      </c>
      <c r="CD8520" s="282">
        <v>10</v>
      </c>
      <c r="CE8520" s="274">
        <v>44927</v>
      </c>
      <c r="CF8520" s="273">
        <v>178</v>
      </c>
      <c r="CG8520" s="273" t="s">
        <v>90</v>
      </c>
      <c r="CH8520" s="273">
        <v>178</v>
      </c>
      <c r="CI8520" s="273" t="s">
        <v>80</v>
      </c>
      <c r="CM8520" s="273" t="s">
        <v>73</v>
      </c>
      <c r="CN8520" s="273">
        <v>3</v>
      </c>
    </row>
    <row r="8521" spans="74:92">
      <c r="BV8521" s="273" t="s">
        <v>83</v>
      </c>
      <c r="BW8521" s="273" t="s">
        <v>63</v>
      </c>
      <c r="BX8521" s="273" t="s">
        <v>501</v>
      </c>
      <c r="BY8521" s="273" t="s">
        <v>501</v>
      </c>
      <c r="BZ8521" s="273" t="s">
        <v>138</v>
      </c>
      <c r="CA8521" s="273" t="s">
        <v>139</v>
      </c>
      <c r="CB8521" s="273" t="s">
        <v>140</v>
      </c>
      <c r="CC8521" s="273" t="s">
        <v>141</v>
      </c>
      <c r="CD8521" s="282">
        <v>9</v>
      </c>
      <c r="CE8521" s="274">
        <v>44927</v>
      </c>
      <c r="CF8521" s="273">
        <v>0</v>
      </c>
      <c r="CG8521" s="273" t="s">
        <v>90</v>
      </c>
      <c r="CH8521" s="273">
        <v>0</v>
      </c>
      <c r="CI8521" s="273" t="s">
        <v>80</v>
      </c>
      <c r="CM8521" s="273" t="s">
        <v>73</v>
      </c>
      <c r="CN8521" s="273">
        <v>3</v>
      </c>
    </row>
    <row r="8522" spans="74:92">
      <c r="BV8522" s="273" t="s">
        <v>83</v>
      </c>
      <c r="BW8522" s="273" t="s">
        <v>63</v>
      </c>
      <c r="BX8522" s="273" t="s">
        <v>501</v>
      </c>
      <c r="BY8522" s="273" t="s">
        <v>501</v>
      </c>
      <c r="BZ8522" s="273" t="s">
        <v>167</v>
      </c>
      <c r="CA8522" s="273" t="s">
        <v>168</v>
      </c>
      <c r="CB8522" s="273" t="s">
        <v>169</v>
      </c>
      <c r="CC8522" s="273" t="s">
        <v>170</v>
      </c>
      <c r="CD8522" s="282">
        <v>12</v>
      </c>
      <c r="CE8522" s="274">
        <v>44927</v>
      </c>
      <c r="CF8522" s="273">
        <v>2</v>
      </c>
      <c r="CG8522" s="273" t="s">
        <v>90</v>
      </c>
      <c r="CH8522" s="273">
        <v>2</v>
      </c>
      <c r="CI8522" s="273" t="s">
        <v>80</v>
      </c>
      <c r="CM8522" s="273" t="s">
        <v>73</v>
      </c>
      <c r="CN8522" s="273">
        <v>3</v>
      </c>
    </row>
    <row r="8523" spans="74:92">
      <c r="BV8523" s="273" t="s">
        <v>83</v>
      </c>
      <c r="BW8523" s="273" t="s">
        <v>63</v>
      </c>
      <c r="BX8523" s="273" t="s">
        <v>501</v>
      </c>
      <c r="BY8523" s="273" t="s">
        <v>501</v>
      </c>
      <c r="BZ8523" s="273" t="s">
        <v>151</v>
      </c>
      <c r="CA8523" s="273" t="s">
        <v>152</v>
      </c>
      <c r="CB8523" s="273" t="s">
        <v>161</v>
      </c>
      <c r="CC8523" s="273" t="s">
        <v>162</v>
      </c>
      <c r="CD8523" s="282">
        <v>11</v>
      </c>
      <c r="CE8523" s="274">
        <v>44927</v>
      </c>
      <c r="CF8523" s="273">
        <v>211</v>
      </c>
      <c r="CG8523" s="273" t="s">
        <v>90</v>
      </c>
      <c r="CH8523" s="273">
        <v>211</v>
      </c>
      <c r="CI8523" s="273" t="s">
        <v>80</v>
      </c>
      <c r="CM8523" s="273" t="s">
        <v>73</v>
      </c>
      <c r="CN8523" s="273">
        <v>3</v>
      </c>
    </row>
    <row r="8524" spans="74:92">
      <c r="BV8524" s="273" t="s">
        <v>83</v>
      </c>
      <c r="BW8524" s="273" t="s">
        <v>63</v>
      </c>
      <c r="BX8524" s="273" t="s">
        <v>501</v>
      </c>
      <c r="BY8524" s="273" t="s">
        <v>501</v>
      </c>
      <c r="BZ8524" s="273" t="s">
        <v>167</v>
      </c>
      <c r="CA8524" s="273" t="s">
        <v>168</v>
      </c>
      <c r="CB8524" s="273" t="s">
        <v>353</v>
      </c>
      <c r="CC8524" s="273" t="s">
        <v>354</v>
      </c>
      <c r="CD8524" s="282">
        <v>13</v>
      </c>
      <c r="CE8524" s="274">
        <v>44927</v>
      </c>
      <c r="CF8524" s="273">
        <v>180</v>
      </c>
      <c r="CG8524" s="273" t="s">
        <v>90</v>
      </c>
      <c r="CH8524" s="273">
        <v>180</v>
      </c>
      <c r="CI8524" s="273" t="s">
        <v>80</v>
      </c>
      <c r="CM8524" s="273" t="s">
        <v>73</v>
      </c>
      <c r="CN8524" s="273">
        <v>3</v>
      </c>
    </row>
    <row r="8525" spans="74:92">
      <c r="BV8525" s="273" t="s">
        <v>83</v>
      </c>
      <c r="BW8525" s="273" t="s">
        <v>63</v>
      </c>
      <c r="BX8525" s="273" t="s">
        <v>501</v>
      </c>
      <c r="BY8525" s="273" t="s">
        <v>501</v>
      </c>
      <c r="BZ8525" s="273" t="s">
        <v>167</v>
      </c>
      <c r="CA8525" s="273" t="s">
        <v>168</v>
      </c>
      <c r="CB8525" s="273" t="s">
        <v>313</v>
      </c>
      <c r="CC8525" s="273" t="s">
        <v>314</v>
      </c>
      <c r="CD8525" s="282">
        <v>14</v>
      </c>
      <c r="CE8525" s="274">
        <v>44927</v>
      </c>
      <c r="CF8525" s="273">
        <v>0</v>
      </c>
      <c r="CG8525" s="273" t="s">
        <v>90</v>
      </c>
      <c r="CH8525" s="273">
        <v>0</v>
      </c>
      <c r="CI8525" s="273" t="s">
        <v>80</v>
      </c>
      <c r="CM8525" s="273" t="s">
        <v>73</v>
      </c>
      <c r="CN8525" s="273">
        <v>3</v>
      </c>
    </row>
    <row r="8526" spans="74:92">
      <c r="BV8526" s="273" t="s">
        <v>83</v>
      </c>
      <c r="BW8526" s="273" t="s">
        <v>63</v>
      </c>
      <c r="BX8526" s="273" t="s">
        <v>501</v>
      </c>
      <c r="BY8526" s="273" t="s">
        <v>501</v>
      </c>
      <c r="BZ8526" s="273" t="s">
        <v>204</v>
      </c>
      <c r="CA8526" s="273" t="s">
        <v>205</v>
      </c>
      <c r="CB8526" s="273" t="s">
        <v>206</v>
      </c>
      <c r="CC8526" s="273" t="s">
        <v>207</v>
      </c>
      <c r="CD8526" s="282">
        <v>0</v>
      </c>
      <c r="CE8526" s="274">
        <v>44927</v>
      </c>
      <c r="CG8526" s="273" t="s">
        <v>181</v>
      </c>
      <c r="CI8526" s="273" t="s">
        <v>208</v>
      </c>
      <c r="CJ8526" s="273" t="s">
        <v>209</v>
      </c>
      <c r="CM8526" s="273" t="s">
        <v>73</v>
      </c>
      <c r="CN8526" s="273">
        <v>3</v>
      </c>
    </row>
    <row r="8527" spans="74:92">
      <c r="BV8527" s="273" t="s">
        <v>83</v>
      </c>
      <c r="BW8527" s="273" t="s">
        <v>63</v>
      </c>
      <c r="BX8527" s="273" t="s">
        <v>501</v>
      </c>
      <c r="BY8527" s="273" t="s">
        <v>501</v>
      </c>
      <c r="BZ8527" s="273" t="s">
        <v>86</v>
      </c>
      <c r="CA8527" s="273" t="s">
        <v>87</v>
      </c>
      <c r="CB8527" s="273" t="s">
        <v>179</v>
      </c>
      <c r="CC8527" s="273" t="s">
        <v>180</v>
      </c>
      <c r="CD8527" s="282">
        <v>1</v>
      </c>
      <c r="CE8527" s="274">
        <v>44927</v>
      </c>
      <c r="CG8527" s="273" t="s">
        <v>181</v>
      </c>
      <c r="CI8527" s="273" t="s">
        <v>181</v>
      </c>
      <c r="CJ8527" s="273" t="s">
        <v>1032</v>
      </c>
      <c r="CM8527" s="273" t="s">
        <v>73</v>
      </c>
      <c r="CN8527" s="273">
        <v>3</v>
      </c>
    </row>
    <row r="8528" spans="74:92">
      <c r="BV8528" s="273" t="s">
        <v>83</v>
      </c>
      <c r="BW8528" s="273" t="s">
        <v>63</v>
      </c>
      <c r="BX8528" s="273" t="s">
        <v>501</v>
      </c>
      <c r="BY8528" s="273" t="s">
        <v>501</v>
      </c>
      <c r="BZ8528" s="273" t="s">
        <v>167</v>
      </c>
      <c r="CA8528" s="273" t="s">
        <v>168</v>
      </c>
      <c r="CB8528" s="273" t="s">
        <v>319</v>
      </c>
      <c r="CC8528" s="273" t="s">
        <v>320</v>
      </c>
      <c r="CD8528" s="282">
        <v>15</v>
      </c>
      <c r="CE8528" s="274">
        <v>44927</v>
      </c>
      <c r="CF8528" s="273">
        <v>0</v>
      </c>
      <c r="CG8528" s="273" t="s">
        <v>90</v>
      </c>
      <c r="CH8528" s="273">
        <v>0</v>
      </c>
      <c r="CI8528" s="273" t="s">
        <v>80</v>
      </c>
      <c r="CM8528" s="273" t="s">
        <v>73</v>
      </c>
      <c r="CN8528" s="273">
        <v>3</v>
      </c>
    </row>
    <row r="8529" spans="74:92">
      <c r="BV8529" s="273" t="s">
        <v>83</v>
      </c>
      <c r="BW8529" s="273" t="s">
        <v>63</v>
      </c>
      <c r="BX8529" s="273" t="s">
        <v>501</v>
      </c>
      <c r="BY8529" s="273" t="s">
        <v>501</v>
      </c>
      <c r="BZ8529" s="273" t="s">
        <v>138</v>
      </c>
      <c r="CA8529" s="273" t="s">
        <v>139</v>
      </c>
      <c r="CB8529" s="273" t="s">
        <v>190</v>
      </c>
      <c r="CC8529" s="273" t="s">
        <v>191</v>
      </c>
      <c r="CD8529" s="282">
        <v>8</v>
      </c>
      <c r="CE8529" s="274">
        <v>44927</v>
      </c>
      <c r="CF8529" s="273">
        <v>0</v>
      </c>
      <c r="CG8529" s="273" t="s">
        <v>90</v>
      </c>
      <c r="CH8529" s="273">
        <v>0</v>
      </c>
      <c r="CI8529" s="273" t="s">
        <v>80</v>
      </c>
      <c r="CM8529" s="273" t="s">
        <v>73</v>
      </c>
      <c r="CN8529" s="273">
        <v>3</v>
      </c>
    </row>
    <row r="8530" spans="74:92">
      <c r="BV8530" s="273" t="s">
        <v>83</v>
      </c>
      <c r="BW8530" s="273" t="s">
        <v>63</v>
      </c>
      <c r="BX8530" s="273" t="s">
        <v>501</v>
      </c>
      <c r="BY8530" s="273" t="s">
        <v>501</v>
      </c>
      <c r="BZ8530" s="273" t="s">
        <v>86</v>
      </c>
      <c r="CA8530" s="273" t="s">
        <v>87</v>
      </c>
      <c r="CB8530" s="273" t="s">
        <v>233</v>
      </c>
      <c r="CC8530" s="273" t="s">
        <v>234</v>
      </c>
      <c r="CD8530" s="282">
        <v>1</v>
      </c>
      <c r="CE8530" s="274">
        <v>44927</v>
      </c>
      <c r="CG8530" s="273" t="s">
        <v>181</v>
      </c>
      <c r="CI8530" s="273" t="s">
        <v>181</v>
      </c>
      <c r="CJ8530" s="273" t="s">
        <v>1007</v>
      </c>
      <c r="CM8530" s="273" t="s">
        <v>73</v>
      </c>
      <c r="CN8530" s="273">
        <v>3</v>
      </c>
    </row>
    <row r="8531" spans="74:92">
      <c r="BV8531" s="273" t="s">
        <v>83</v>
      </c>
      <c r="BW8531" s="273" t="s">
        <v>63</v>
      </c>
      <c r="BX8531" s="273" t="s">
        <v>501</v>
      </c>
      <c r="BY8531" s="273" t="s">
        <v>501</v>
      </c>
      <c r="BZ8531" s="273" t="s">
        <v>86</v>
      </c>
      <c r="CA8531" s="273" t="s">
        <v>87</v>
      </c>
      <c r="CB8531" s="273" t="s">
        <v>217</v>
      </c>
      <c r="CC8531" s="273" t="s">
        <v>218</v>
      </c>
      <c r="CD8531" s="282">
        <v>2</v>
      </c>
      <c r="CE8531" s="274">
        <v>44927</v>
      </c>
      <c r="CG8531" s="273" t="s">
        <v>181</v>
      </c>
      <c r="CI8531" s="273" t="s">
        <v>181</v>
      </c>
      <c r="CJ8531" s="273" t="s">
        <v>1384</v>
      </c>
      <c r="CM8531" s="273" t="s">
        <v>73</v>
      </c>
      <c r="CN8531" s="273">
        <v>3</v>
      </c>
    </row>
    <row r="8532" spans="74:92">
      <c r="BV8532" s="273" t="s">
        <v>83</v>
      </c>
      <c r="BW8532" s="273" t="s">
        <v>63</v>
      </c>
      <c r="BX8532" s="273" t="s">
        <v>501</v>
      </c>
      <c r="BY8532" s="273" t="s">
        <v>501</v>
      </c>
      <c r="BZ8532" s="273" t="s">
        <v>86</v>
      </c>
      <c r="CA8532" s="273" t="s">
        <v>87</v>
      </c>
      <c r="CB8532" s="273" t="s">
        <v>225</v>
      </c>
      <c r="CC8532" s="273" t="s">
        <v>226</v>
      </c>
      <c r="CD8532" s="282">
        <v>5</v>
      </c>
      <c r="CE8532" s="274">
        <v>44927</v>
      </c>
      <c r="CF8532" s="273">
        <v>0</v>
      </c>
      <c r="CG8532" s="273" t="s">
        <v>90</v>
      </c>
      <c r="CH8532" s="273">
        <v>0</v>
      </c>
      <c r="CI8532" s="273" t="s">
        <v>80</v>
      </c>
      <c r="CM8532" s="273" t="s">
        <v>73</v>
      </c>
      <c r="CN8532" s="273">
        <v>3</v>
      </c>
    </row>
    <row r="8533" spans="74:92">
      <c r="BV8533" s="273" t="s">
        <v>83</v>
      </c>
      <c r="BW8533" s="273" t="s">
        <v>63</v>
      </c>
      <c r="BX8533" s="273" t="s">
        <v>501</v>
      </c>
      <c r="BY8533" s="273" t="s">
        <v>501</v>
      </c>
      <c r="BZ8533" s="273" t="s">
        <v>86</v>
      </c>
      <c r="CA8533" s="273" t="s">
        <v>87</v>
      </c>
      <c r="CB8533" s="273" t="s">
        <v>225</v>
      </c>
      <c r="CC8533" s="273" t="s">
        <v>226</v>
      </c>
      <c r="CD8533" s="282">
        <v>5</v>
      </c>
      <c r="CE8533" s="274">
        <v>44958</v>
      </c>
      <c r="CF8533" s="273">
        <v>0</v>
      </c>
      <c r="CG8533" s="273" t="s">
        <v>90</v>
      </c>
      <c r="CH8533" s="273">
        <v>0</v>
      </c>
      <c r="CI8533" s="273" t="s">
        <v>80</v>
      </c>
      <c r="CM8533" s="273" t="s">
        <v>73</v>
      </c>
      <c r="CN8533" s="273">
        <v>3</v>
      </c>
    </row>
    <row r="8534" spans="74:92">
      <c r="BV8534" s="273" t="s">
        <v>83</v>
      </c>
      <c r="BW8534" s="273" t="s">
        <v>63</v>
      </c>
      <c r="BX8534" s="273" t="s">
        <v>501</v>
      </c>
      <c r="BY8534" s="273" t="s">
        <v>501</v>
      </c>
      <c r="BZ8534" s="273" t="s">
        <v>86</v>
      </c>
      <c r="CA8534" s="273" t="s">
        <v>87</v>
      </c>
      <c r="CB8534" s="273" t="s">
        <v>217</v>
      </c>
      <c r="CC8534" s="273" t="s">
        <v>218</v>
      </c>
      <c r="CD8534" s="282">
        <v>2</v>
      </c>
      <c r="CE8534" s="274">
        <v>44958</v>
      </c>
      <c r="CG8534" s="273" t="s">
        <v>181</v>
      </c>
      <c r="CI8534" s="273" t="s">
        <v>181</v>
      </c>
      <c r="CJ8534" s="273" t="s">
        <v>1384</v>
      </c>
      <c r="CM8534" s="273" t="s">
        <v>73</v>
      </c>
      <c r="CN8534" s="273">
        <v>3</v>
      </c>
    </row>
    <row r="8535" spans="74:92">
      <c r="BV8535" s="273" t="s">
        <v>83</v>
      </c>
      <c r="BW8535" s="273" t="s">
        <v>63</v>
      </c>
      <c r="BX8535" s="273" t="s">
        <v>501</v>
      </c>
      <c r="BY8535" s="273" t="s">
        <v>501</v>
      </c>
      <c r="BZ8535" s="273" t="s">
        <v>86</v>
      </c>
      <c r="CA8535" s="273" t="s">
        <v>87</v>
      </c>
      <c r="CB8535" s="273" t="s">
        <v>233</v>
      </c>
      <c r="CC8535" s="273" t="s">
        <v>234</v>
      </c>
      <c r="CD8535" s="282">
        <v>1</v>
      </c>
      <c r="CE8535" s="274">
        <v>44958</v>
      </c>
      <c r="CG8535" s="273" t="s">
        <v>181</v>
      </c>
      <c r="CI8535" s="273" t="s">
        <v>181</v>
      </c>
      <c r="CJ8535" s="273" t="s">
        <v>687</v>
      </c>
      <c r="CM8535" s="273" t="s">
        <v>73</v>
      </c>
      <c r="CN8535" s="273">
        <v>3</v>
      </c>
    </row>
    <row r="8536" spans="74:92">
      <c r="BV8536" s="273" t="s">
        <v>83</v>
      </c>
      <c r="BW8536" s="273" t="s">
        <v>63</v>
      </c>
      <c r="BX8536" s="273" t="s">
        <v>501</v>
      </c>
      <c r="BY8536" s="273" t="s">
        <v>501</v>
      </c>
      <c r="BZ8536" s="273" t="s">
        <v>138</v>
      </c>
      <c r="CA8536" s="273" t="s">
        <v>139</v>
      </c>
      <c r="CB8536" s="273" t="s">
        <v>190</v>
      </c>
      <c r="CC8536" s="273" t="s">
        <v>191</v>
      </c>
      <c r="CD8536" s="282">
        <v>8</v>
      </c>
      <c r="CE8536" s="274">
        <v>44958</v>
      </c>
      <c r="CF8536" s="273">
        <v>0</v>
      </c>
      <c r="CG8536" s="273" t="s">
        <v>90</v>
      </c>
      <c r="CH8536" s="273">
        <v>0</v>
      </c>
      <c r="CI8536" s="273" t="s">
        <v>80</v>
      </c>
      <c r="CM8536" s="273" t="s">
        <v>73</v>
      </c>
      <c r="CN8536" s="273">
        <v>3</v>
      </c>
    </row>
    <row r="8537" spans="74:92">
      <c r="BV8537" s="273" t="s">
        <v>83</v>
      </c>
      <c r="BW8537" s="273" t="s">
        <v>63</v>
      </c>
      <c r="BX8537" s="273" t="s">
        <v>501</v>
      </c>
      <c r="BY8537" s="273" t="s">
        <v>501</v>
      </c>
      <c r="BZ8537" s="273" t="s">
        <v>167</v>
      </c>
      <c r="CA8537" s="273" t="s">
        <v>168</v>
      </c>
      <c r="CB8537" s="273" t="s">
        <v>319</v>
      </c>
      <c r="CC8537" s="273" t="s">
        <v>320</v>
      </c>
      <c r="CD8537" s="282">
        <v>15</v>
      </c>
      <c r="CE8537" s="274">
        <v>44958</v>
      </c>
      <c r="CF8537" s="273">
        <v>0</v>
      </c>
      <c r="CG8537" s="273" t="s">
        <v>90</v>
      </c>
      <c r="CH8537" s="273">
        <v>0</v>
      </c>
      <c r="CI8537" s="273" t="s">
        <v>80</v>
      </c>
      <c r="CM8537" s="273" t="s">
        <v>73</v>
      </c>
      <c r="CN8537" s="273">
        <v>3</v>
      </c>
    </row>
    <row r="8538" spans="74:92">
      <c r="BV8538" s="273" t="s">
        <v>83</v>
      </c>
      <c r="BW8538" s="273" t="s">
        <v>63</v>
      </c>
      <c r="BX8538" s="273" t="s">
        <v>501</v>
      </c>
      <c r="BY8538" s="273" t="s">
        <v>501</v>
      </c>
      <c r="BZ8538" s="273" t="s">
        <v>86</v>
      </c>
      <c r="CA8538" s="273" t="s">
        <v>87</v>
      </c>
      <c r="CB8538" s="273" t="s">
        <v>179</v>
      </c>
      <c r="CC8538" s="273" t="s">
        <v>180</v>
      </c>
      <c r="CD8538" s="282">
        <v>1</v>
      </c>
      <c r="CE8538" s="274">
        <v>44958</v>
      </c>
      <c r="CG8538" s="273" t="s">
        <v>181</v>
      </c>
      <c r="CI8538" s="273" t="s">
        <v>181</v>
      </c>
      <c r="CJ8538" s="273" t="s">
        <v>565</v>
      </c>
      <c r="CM8538" s="273" t="s">
        <v>73</v>
      </c>
      <c r="CN8538" s="273">
        <v>3</v>
      </c>
    </row>
    <row r="8539" spans="74:92">
      <c r="BV8539" s="273" t="s">
        <v>83</v>
      </c>
      <c r="BW8539" s="273" t="s">
        <v>63</v>
      </c>
      <c r="BX8539" s="273" t="s">
        <v>501</v>
      </c>
      <c r="BY8539" s="273" t="s">
        <v>501</v>
      </c>
      <c r="BZ8539" s="273" t="s">
        <v>204</v>
      </c>
      <c r="CA8539" s="273" t="s">
        <v>205</v>
      </c>
      <c r="CB8539" s="273" t="s">
        <v>206</v>
      </c>
      <c r="CC8539" s="273" t="s">
        <v>207</v>
      </c>
      <c r="CD8539" s="282">
        <v>0</v>
      </c>
      <c r="CE8539" s="274">
        <v>44958</v>
      </c>
      <c r="CG8539" s="273" t="s">
        <v>181</v>
      </c>
      <c r="CI8539" s="273" t="s">
        <v>208</v>
      </c>
      <c r="CJ8539" s="273" t="s">
        <v>209</v>
      </c>
      <c r="CM8539" s="273" t="s">
        <v>73</v>
      </c>
      <c r="CN8539" s="273">
        <v>3</v>
      </c>
    </row>
    <row r="8540" spans="74:92">
      <c r="BV8540" s="273" t="s">
        <v>83</v>
      </c>
      <c r="BW8540" s="273" t="s">
        <v>63</v>
      </c>
      <c r="BX8540" s="273" t="s">
        <v>501</v>
      </c>
      <c r="BY8540" s="273" t="s">
        <v>501</v>
      </c>
      <c r="BZ8540" s="273" t="s">
        <v>167</v>
      </c>
      <c r="CA8540" s="273" t="s">
        <v>168</v>
      </c>
      <c r="CB8540" s="273" t="s">
        <v>313</v>
      </c>
      <c r="CC8540" s="273" t="s">
        <v>314</v>
      </c>
      <c r="CD8540" s="282">
        <v>14</v>
      </c>
      <c r="CE8540" s="274">
        <v>44958</v>
      </c>
      <c r="CF8540" s="273">
        <v>0</v>
      </c>
      <c r="CG8540" s="273" t="s">
        <v>90</v>
      </c>
      <c r="CH8540" s="273">
        <v>0</v>
      </c>
      <c r="CI8540" s="273" t="s">
        <v>80</v>
      </c>
      <c r="CM8540" s="273" t="s">
        <v>73</v>
      </c>
      <c r="CN8540" s="273">
        <v>3</v>
      </c>
    </row>
    <row r="8541" spans="74:92">
      <c r="BV8541" s="273" t="s">
        <v>83</v>
      </c>
      <c r="BW8541" s="273" t="s">
        <v>63</v>
      </c>
      <c r="BX8541" s="273" t="s">
        <v>501</v>
      </c>
      <c r="BY8541" s="273" t="s">
        <v>501</v>
      </c>
      <c r="BZ8541" s="273" t="s">
        <v>167</v>
      </c>
      <c r="CA8541" s="273" t="s">
        <v>168</v>
      </c>
      <c r="CB8541" s="273" t="s">
        <v>353</v>
      </c>
      <c r="CC8541" s="273" t="s">
        <v>354</v>
      </c>
      <c r="CD8541" s="282">
        <v>13</v>
      </c>
      <c r="CE8541" s="274">
        <v>44958</v>
      </c>
      <c r="CF8541" s="273">
        <v>218</v>
      </c>
      <c r="CG8541" s="273" t="s">
        <v>90</v>
      </c>
      <c r="CH8541" s="273">
        <v>218</v>
      </c>
      <c r="CI8541" s="273" t="s">
        <v>80</v>
      </c>
      <c r="CM8541" s="273" t="s">
        <v>73</v>
      </c>
      <c r="CN8541" s="273">
        <v>3</v>
      </c>
    </row>
    <row r="8542" spans="74:92">
      <c r="BV8542" s="273" t="s">
        <v>83</v>
      </c>
      <c r="BW8542" s="273" t="s">
        <v>63</v>
      </c>
      <c r="BX8542" s="273" t="s">
        <v>501</v>
      </c>
      <c r="BY8542" s="273" t="s">
        <v>501</v>
      </c>
      <c r="BZ8542" s="273" t="s">
        <v>151</v>
      </c>
      <c r="CA8542" s="273" t="s">
        <v>152</v>
      </c>
      <c r="CB8542" s="273" t="s">
        <v>161</v>
      </c>
      <c r="CC8542" s="273" t="s">
        <v>162</v>
      </c>
      <c r="CD8542" s="282">
        <v>11</v>
      </c>
      <c r="CE8542" s="274">
        <v>44958</v>
      </c>
      <c r="CF8542" s="273">
        <v>273</v>
      </c>
      <c r="CG8542" s="273" t="s">
        <v>90</v>
      </c>
      <c r="CH8542" s="273">
        <v>273</v>
      </c>
      <c r="CI8542" s="273" t="s">
        <v>80</v>
      </c>
      <c r="CM8542" s="273" t="s">
        <v>73</v>
      </c>
      <c r="CN8542" s="273">
        <v>3</v>
      </c>
    </row>
    <row r="8543" spans="74:92">
      <c r="BV8543" s="273" t="s">
        <v>83</v>
      </c>
      <c r="BW8543" s="273" t="s">
        <v>63</v>
      </c>
      <c r="BX8543" s="273" t="s">
        <v>501</v>
      </c>
      <c r="BY8543" s="273" t="s">
        <v>501</v>
      </c>
      <c r="BZ8543" s="273" t="s">
        <v>167</v>
      </c>
      <c r="CA8543" s="273" t="s">
        <v>168</v>
      </c>
      <c r="CB8543" s="273" t="s">
        <v>169</v>
      </c>
      <c r="CC8543" s="273" t="s">
        <v>170</v>
      </c>
      <c r="CD8543" s="282">
        <v>12</v>
      </c>
      <c r="CE8543" s="274">
        <v>44958</v>
      </c>
      <c r="CF8543" s="273">
        <v>2</v>
      </c>
      <c r="CG8543" s="273" t="s">
        <v>90</v>
      </c>
      <c r="CH8543" s="273">
        <v>2</v>
      </c>
      <c r="CI8543" s="273" t="s">
        <v>80</v>
      </c>
      <c r="CM8543" s="273" t="s">
        <v>73</v>
      </c>
      <c r="CN8543" s="273">
        <v>3</v>
      </c>
    </row>
    <row r="8544" spans="74:92">
      <c r="BV8544" s="273" t="s">
        <v>83</v>
      </c>
      <c r="BW8544" s="273" t="s">
        <v>63</v>
      </c>
      <c r="BX8544" s="273" t="s">
        <v>501</v>
      </c>
      <c r="BY8544" s="273" t="s">
        <v>501</v>
      </c>
      <c r="BZ8544" s="273" t="s">
        <v>138</v>
      </c>
      <c r="CA8544" s="273" t="s">
        <v>139</v>
      </c>
      <c r="CB8544" s="273" t="s">
        <v>140</v>
      </c>
      <c r="CC8544" s="273" t="s">
        <v>141</v>
      </c>
      <c r="CD8544" s="282">
        <v>9</v>
      </c>
      <c r="CE8544" s="274">
        <v>44958</v>
      </c>
      <c r="CF8544" s="273">
        <v>0</v>
      </c>
      <c r="CG8544" s="273" t="s">
        <v>90</v>
      </c>
      <c r="CH8544" s="273">
        <v>0</v>
      </c>
      <c r="CI8544" s="273" t="s">
        <v>80</v>
      </c>
      <c r="CM8544" s="273" t="s">
        <v>73</v>
      </c>
      <c r="CN8544" s="273">
        <v>3</v>
      </c>
    </row>
    <row r="8545" spans="74:92">
      <c r="BV8545" s="273" t="s">
        <v>83</v>
      </c>
      <c r="BW8545" s="273" t="s">
        <v>63</v>
      </c>
      <c r="BX8545" s="273" t="s">
        <v>501</v>
      </c>
      <c r="BY8545" s="273" t="s">
        <v>501</v>
      </c>
      <c r="BZ8545" s="273" t="s">
        <v>151</v>
      </c>
      <c r="CA8545" s="273" t="s">
        <v>152</v>
      </c>
      <c r="CB8545" s="273" t="s">
        <v>153</v>
      </c>
      <c r="CC8545" s="273" t="s">
        <v>154</v>
      </c>
      <c r="CD8545" s="282">
        <v>10</v>
      </c>
      <c r="CE8545" s="274">
        <v>44958</v>
      </c>
      <c r="CF8545" s="273">
        <v>332</v>
      </c>
      <c r="CG8545" s="273" t="s">
        <v>90</v>
      </c>
      <c r="CH8545" s="273">
        <v>332</v>
      </c>
      <c r="CI8545" s="273" t="s">
        <v>80</v>
      </c>
      <c r="CM8545" s="273" t="s">
        <v>73</v>
      </c>
      <c r="CN8545" s="273">
        <v>3</v>
      </c>
    </row>
    <row r="8546" spans="74:92">
      <c r="BV8546" s="273" t="s">
        <v>83</v>
      </c>
      <c r="BW8546" s="273" t="s">
        <v>63</v>
      </c>
      <c r="BX8546" s="273" t="s">
        <v>501</v>
      </c>
      <c r="BY8546" s="273" t="s">
        <v>501</v>
      </c>
      <c r="BZ8546" s="273" t="s">
        <v>126</v>
      </c>
      <c r="CA8546" s="273" t="s">
        <v>127</v>
      </c>
      <c r="CB8546" s="273" t="s">
        <v>133</v>
      </c>
      <c r="CC8546" s="273" t="s">
        <v>134</v>
      </c>
      <c r="CD8546" s="282">
        <v>7</v>
      </c>
      <c r="CE8546" s="274">
        <v>44958</v>
      </c>
      <c r="CI8546" s="273" t="s">
        <v>104</v>
      </c>
      <c r="CM8546" s="273" t="s">
        <v>73</v>
      </c>
      <c r="CN8546" s="273">
        <v>3</v>
      </c>
    </row>
    <row r="8547" spans="74:92">
      <c r="BV8547" s="273" t="s">
        <v>83</v>
      </c>
      <c r="BW8547" s="273" t="s">
        <v>63</v>
      </c>
      <c r="BX8547" s="273" t="s">
        <v>501</v>
      </c>
      <c r="BY8547" s="273" t="s">
        <v>501</v>
      </c>
      <c r="BZ8547" s="273" t="s">
        <v>126</v>
      </c>
      <c r="CA8547" s="273" t="s">
        <v>127</v>
      </c>
      <c r="CB8547" s="273" t="s">
        <v>128</v>
      </c>
      <c r="CC8547" s="273" t="s">
        <v>129</v>
      </c>
      <c r="CD8547" s="282">
        <v>6</v>
      </c>
      <c r="CE8547" s="274">
        <v>44958</v>
      </c>
      <c r="CI8547" s="273" t="s">
        <v>80</v>
      </c>
      <c r="CM8547" s="273" t="s">
        <v>73</v>
      </c>
      <c r="CN8547" s="273">
        <v>3</v>
      </c>
    </row>
    <row r="8548" spans="74:92">
      <c r="BV8548" s="273" t="s">
        <v>83</v>
      </c>
      <c r="BW8548" s="273" t="s">
        <v>63</v>
      </c>
      <c r="BX8548" s="273" t="s">
        <v>501</v>
      </c>
      <c r="BY8548" s="273" t="s">
        <v>501</v>
      </c>
      <c r="BZ8548" s="273" t="s">
        <v>110</v>
      </c>
      <c r="CA8548" s="273" t="s">
        <v>111</v>
      </c>
      <c r="CB8548" s="273" t="s">
        <v>112</v>
      </c>
      <c r="CC8548" s="273" t="s">
        <v>113</v>
      </c>
      <c r="CD8548" s="282">
        <v>4</v>
      </c>
      <c r="CE8548" s="274">
        <v>44958</v>
      </c>
      <c r="CI8548" s="273" t="s">
        <v>80</v>
      </c>
      <c r="CM8548" s="273" t="s">
        <v>73</v>
      </c>
      <c r="CN8548" s="273">
        <v>3</v>
      </c>
    </row>
    <row r="8549" spans="74:92">
      <c r="BV8549" s="273" t="s">
        <v>83</v>
      </c>
      <c r="BW8549" s="273" t="s">
        <v>63</v>
      </c>
      <c r="BX8549" s="273" t="s">
        <v>501</v>
      </c>
      <c r="BY8549" s="273" t="s">
        <v>501</v>
      </c>
      <c r="BZ8549" s="273" t="s">
        <v>110</v>
      </c>
      <c r="CA8549" s="273" t="s">
        <v>111</v>
      </c>
      <c r="CB8549" s="273" t="s">
        <v>117</v>
      </c>
      <c r="CC8549" s="273" t="s">
        <v>118</v>
      </c>
      <c r="CD8549" s="282">
        <v>5</v>
      </c>
      <c r="CE8549" s="274">
        <v>44958</v>
      </c>
      <c r="CI8549" s="273" t="s">
        <v>104</v>
      </c>
      <c r="CM8549" s="273" t="s">
        <v>73</v>
      </c>
      <c r="CN8549" s="273">
        <v>3</v>
      </c>
    </row>
    <row r="8550" spans="74:92">
      <c r="BV8550" s="273" t="s">
        <v>83</v>
      </c>
      <c r="BW8550" s="273" t="s">
        <v>63</v>
      </c>
      <c r="BX8550" s="273" t="s">
        <v>501</v>
      </c>
      <c r="BY8550" s="273" t="s">
        <v>501</v>
      </c>
      <c r="BZ8550" s="273" t="s">
        <v>86</v>
      </c>
      <c r="CA8550" s="273" t="s">
        <v>87</v>
      </c>
      <c r="CB8550" s="273" t="s">
        <v>88</v>
      </c>
      <c r="CC8550" s="273" t="s">
        <v>89</v>
      </c>
      <c r="CD8550" s="282">
        <v>3</v>
      </c>
      <c r="CE8550" s="274">
        <v>44958</v>
      </c>
      <c r="CF8550" s="273">
        <v>332</v>
      </c>
      <c r="CG8550" s="273" t="s">
        <v>90</v>
      </c>
      <c r="CH8550" s="273">
        <v>332</v>
      </c>
      <c r="CI8550" s="273" t="s">
        <v>80</v>
      </c>
      <c r="CM8550" s="273" t="s">
        <v>73</v>
      </c>
      <c r="CN8550" s="273">
        <v>3</v>
      </c>
    </row>
    <row r="8551" spans="74:92">
      <c r="BV8551" s="273" t="s">
        <v>83</v>
      </c>
      <c r="BW8551" s="273" t="s">
        <v>63</v>
      </c>
      <c r="BX8551" s="273" t="s">
        <v>501</v>
      </c>
      <c r="BY8551" s="273" t="s">
        <v>501</v>
      </c>
      <c r="BZ8551" s="273" t="s">
        <v>86</v>
      </c>
      <c r="CA8551" s="273" t="s">
        <v>87</v>
      </c>
      <c r="CB8551" s="273" t="s">
        <v>101</v>
      </c>
      <c r="CC8551" s="273" t="s">
        <v>102</v>
      </c>
      <c r="CD8551" s="282">
        <v>4</v>
      </c>
      <c r="CE8551" s="274">
        <v>44958</v>
      </c>
      <c r="CF8551" s="273">
        <v>4281</v>
      </c>
      <c r="CG8551" s="273" t="s">
        <v>103</v>
      </c>
      <c r="CH8551" s="273">
        <v>139.38936000000001</v>
      </c>
      <c r="CI8551" s="273" t="s">
        <v>104</v>
      </c>
      <c r="CM8551" s="273" t="s">
        <v>73</v>
      </c>
      <c r="CN8551" s="273">
        <v>3</v>
      </c>
    </row>
    <row r="8552" spans="74:92">
      <c r="BV8552" s="273" t="s">
        <v>83</v>
      </c>
      <c r="BW8552" s="273" t="s">
        <v>63</v>
      </c>
      <c r="BX8552" s="273" t="s">
        <v>501</v>
      </c>
      <c r="BY8552" s="273" t="s">
        <v>501</v>
      </c>
      <c r="BZ8552" s="273" t="s">
        <v>86</v>
      </c>
      <c r="CA8552" s="273" t="s">
        <v>87</v>
      </c>
      <c r="CB8552" s="273" t="s">
        <v>101</v>
      </c>
      <c r="CC8552" s="273" t="s">
        <v>102</v>
      </c>
      <c r="CD8552" s="282">
        <v>4</v>
      </c>
      <c r="CE8552" s="274">
        <v>44986</v>
      </c>
      <c r="CF8552" s="273">
        <v>4635</v>
      </c>
      <c r="CG8552" s="273" t="s">
        <v>103</v>
      </c>
      <c r="CH8552" s="273">
        <v>150.91560000000001</v>
      </c>
      <c r="CI8552" s="273" t="s">
        <v>104</v>
      </c>
      <c r="CM8552" s="273" t="s">
        <v>73</v>
      </c>
      <c r="CN8552" s="273">
        <v>3</v>
      </c>
    </row>
    <row r="8553" spans="74:92">
      <c r="BV8553" s="273" t="s">
        <v>83</v>
      </c>
      <c r="BW8553" s="273" t="s">
        <v>63</v>
      </c>
      <c r="BX8553" s="273" t="s">
        <v>501</v>
      </c>
      <c r="BY8553" s="273" t="s">
        <v>501</v>
      </c>
      <c r="BZ8553" s="273" t="s">
        <v>86</v>
      </c>
      <c r="CA8553" s="273" t="s">
        <v>87</v>
      </c>
      <c r="CB8553" s="273" t="s">
        <v>88</v>
      </c>
      <c r="CC8553" s="273" t="s">
        <v>89</v>
      </c>
      <c r="CD8553" s="282">
        <v>3</v>
      </c>
      <c r="CE8553" s="274">
        <v>44986</v>
      </c>
      <c r="CF8553" s="273">
        <v>360</v>
      </c>
      <c r="CG8553" s="273" t="s">
        <v>90</v>
      </c>
      <c r="CH8553" s="273">
        <v>360</v>
      </c>
      <c r="CI8553" s="273" t="s">
        <v>80</v>
      </c>
      <c r="CM8553" s="273" t="s">
        <v>73</v>
      </c>
      <c r="CN8553" s="273">
        <v>3</v>
      </c>
    </row>
    <row r="8554" spans="74:92">
      <c r="BV8554" s="273" t="s">
        <v>83</v>
      </c>
      <c r="BW8554" s="273" t="s">
        <v>63</v>
      </c>
      <c r="BX8554" s="273" t="s">
        <v>501</v>
      </c>
      <c r="BY8554" s="273" t="s">
        <v>501</v>
      </c>
      <c r="BZ8554" s="273" t="s">
        <v>110</v>
      </c>
      <c r="CA8554" s="273" t="s">
        <v>111</v>
      </c>
      <c r="CB8554" s="273" t="s">
        <v>117</v>
      </c>
      <c r="CC8554" s="273" t="s">
        <v>118</v>
      </c>
      <c r="CD8554" s="282">
        <v>5</v>
      </c>
      <c r="CE8554" s="274">
        <v>44986</v>
      </c>
      <c r="CI8554" s="273" t="s">
        <v>104</v>
      </c>
      <c r="CM8554" s="273" t="s">
        <v>73</v>
      </c>
      <c r="CN8554" s="273">
        <v>3</v>
      </c>
    </row>
    <row r="8555" spans="74:92">
      <c r="BV8555" s="273" t="s">
        <v>83</v>
      </c>
      <c r="BW8555" s="273" t="s">
        <v>63</v>
      </c>
      <c r="BX8555" s="273" t="s">
        <v>501</v>
      </c>
      <c r="BY8555" s="273" t="s">
        <v>501</v>
      </c>
      <c r="BZ8555" s="273" t="s">
        <v>110</v>
      </c>
      <c r="CA8555" s="273" t="s">
        <v>111</v>
      </c>
      <c r="CB8555" s="273" t="s">
        <v>112</v>
      </c>
      <c r="CC8555" s="273" t="s">
        <v>113</v>
      </c>
      <c r="CD8555" s="282">
        <v>4</v>
      </c>
      <c r="CE8555" s="274">
        <v>44986</v>
      </c>
      <c r="CI8555" s="273" t="s">
        <v>80</v>
      </c>
      <c r="CM8555" s="273" t="s">
        <v>73</v>
      </c>
      <c r="CN8555" s="273">
        <v>3</v>
      </c>
    </row>
    <row r="8556" spans="74:92">
      <c r="BV8556" s="273" t="s">
        <v>83</v>
      </c>
      <c r="BW8556" s="273" t="s">
        <v>63</v>
      </c>
      <c r="BX8556" s="273" t="s">
        <v>501</v>
      </c>
      <c r="BY8556" s="273" t="s">
        <v>501</v>
      </c>
      <c r="BZ8556" s="273" t="s">
        <v>126</v>
      </c>
      <c r="CA8556" s="273" t="s">
        <v>127</v>
      </c>
      <c r="CB8556" s="273" t="s">
        <v>128</v>
      </c>
      <c r="CC8556" s="273" t="s">
        <v>129</v>
      </c>
      <c r="CD8556" s="282">
        <v>6</v>
      </c>
      <c r="CE8556" s="274">
        <v>44986</v>
      </c>
      <c r="CI8556" s="273" t="s">
        <v>80</v>
      </c>
      <c r="CM8556" s="273" t="s">
        <v>73</v>
      </c>
      <c r="CN8556" s="273">
        <v>3</v>
      </c>
    </row>
    <row r="8557" spans="74:92">
      <c r="BV8557" s="273" t="s">
        <v>83</v>
      </c>
      <c r="BW8557" s="273" t="s">
        <v>63</v>
      </c>
      <c r="BX8557" s="273" t="s">
        <v>501</v>
      </c>
      <c r="BY8557" s="273" t="s">
        <v>501</v>
      </c>
      <c r="BZ8557" s="273" t="s">
        <v>126</v>
      </c>
      <c r="CA8557" s="273" t="s">
        <v>127</v>
      </c>
      <c r="CB8557" s="273" t="s">
        <v>133</v>
      </c>
      <c r="CC8557" s="273" t="s">
        <v>134</v>
      </c>
      <c r="CD8557" s="282">
        <v>7</v>
      </c>
      <c r="CE8557" s="274">
        <v>44986</v>
      </c>
      <c r="CI8557" s="273" t="s">
        <v>104</v>
      </c>
      <c r="CM8557" s="273" t="s">
        <v>73</v>
      </c>
      <c r="CN8557" s="273">
        <v>3</v>
      </c>
    </row>
    <row r="8558" spans="74:92">
      <c r="BV8558" s="273" t="s">
        <v>83</v>
      </c>
      <c r="BW8558" s="273" t="s">
        <v>63</v>
      </c>
      <c r="BX8558" s="273" t="s">
        <v>501</v>
      </c>
      <c r="BY8558" s="273" t="s">
        <v>501</v>
      </c>
      <c r="BZ8558" s="273" t="s">
        <v>151</v>
      </c>
      <c r="CA8558" s="273" t="s">
        <v>152</v>
      </c>
      <c r="CB8558" s="273" t="s">
        <v>153</v>
      </c>
      <c r="CC8558" s="273" t="s">
        <v>154</v>
      </c>
      <c r="CD8558" s="282">
        <v>10</v>
      </c>
      <c r="CE8558" s="274">
        <v>44986</v>
      </c>
      <c r="CF8558" s="273">
        <v>580</v>
      </c>
      <c r="CG8558" s="273" t="s">
        <v>90</v>
      </c>
      <c r="CH8558" s="273">
        <v>580</v>
      </c>
      <c r="CI8558" s="273" t="s">
        <v>80</v>
      </c>
      <c r="CM8558" s="273" t="s">
        <v>73</v>
      </c>
      <c r="CN8558" s="273">
        <v>3</v>
      </c>
    </row>
    <row r="8559" spans="74:92">
      <c r="BV8559" s="273" t="s">
        <v>83</v>
      </c>
      <c r="BW8559" s="273" t="s">
        <v>63</v>
      </c>
      <c r="BX8559" s="273" t="s">
        <v>501</v>
      </c>
      <c r="BY8559" s="273" t="s">
        <v>501</v>
      </c>
      <c r="BZ8559" s="273" t="s">
        <v>138</v>
      </c>
      <c r="CA8559" s="273" t="s">
        <v>139</v>
      </c>
      <c r="CB8559" s="273" t="s">
        <v>140</v>
      </c>
      <c r="CC8559" s="273" t="s">
        <v>141</v>
      </c>
      <c r="CD8559" s="282">
        <v>9</v>
      </c>
      <c r="CE8559" s="274">
        <v>44986</v>
      </c>
      <c r="CF8559" s="273">
        <v>0</v>
      </c>
      <c r="CG8559" s="273" t="s">
        <v>90</v>
      </c>
      <c r="CH8559" s="273">
        <v>0</v>
      </c>
      <c r="CI8559" s="273" t="s">
        <v>80</v>
      </c>
      <c r="CM8559" s="273" t="s">
        <v>73</v>
      </c>
      <c r="CN8559" s="273">
        <v>3</v>
      </c>
    </row>
    <row r="8560" spans="74:92">
      <c r="BV8560" s="273" t="s">
        <v>83</v>
      </c>
      <c r="BW8560" s="273" t="s">
        <v>63</v>
      </c>
      <c r="BX8560" s="273" t="s">
        <v>501</v>
      </c>
      <c r="BY8560" s="273" t="s">
        <v>501</v>
      </c>
      <c r="BZ8560" s="273" t="s">
        <v>167</v>
      </c>
      <c r="CA8560" s="273" t="s">
        <v>168</v>
      </c>
      <c r="CB8560" s="273" t="s">
        <v>169</v>
      </c>
      <c r="CC8560" s="273" t="s">
        <v>170</v>
      </c>
      <c r="CD8560" s="282">
        <v>12</v>
      </c>
      <c r="CE8560" s="274">
        <v>44986</v>
      </c>
      <c r="CF8560" s="273">
        <v>4</v>
      </c>
      <c r="CG8560" s="273" t="s">
        <v>90</v>
      </c>
      <c r="CH8560" s="273">
        <v>4</v>
      </c>
      <c r="CI8560" s="273" t="s">
        <v>80</v>
      </c>
      <c r="CM8560" s="273" t="s">
        <v>73</v>
      </c>
      <c r="CN8560" s="273">
        <v>3</v>
      </c>
    </row>
    <row r="8561" spans="74:92">
      <c r="BV8561" s="273" t="s">
        <v>83</v>
      </c>
      <c r="BW8561" s="273" t="s">
        <v>63</v>
      </c>
      <c r="BX8561" s="273" t="s">
        <v>501</v>
      </c>
      <c r="BY8561" s="273" t="s">
        <v>501</v>
      </c>
      <c r="BZ8561" s="273" t="s">
        <v>151</v>
      </c>
      <c r="CA8561" s="273" t="s">
        <v>152</v>
      </c>
      <c r="CB8561" s="273" t="s">
        <v>161</v>
      </c>
      <c r="CC8561" s="273" t="s">
        <v>162</v>
      </c>
      <c r="CD8561" s="282">
        <v>11</v>
      </c>
      <c r="CE8561" s="274">
        <v>44986</v>
      </c>
      <c r="CF8561" s="273">
        <v>432</v>
      </c>
      <c r="CG8561" s="273" t="s">
        <v>90</v>
      </c>
      <c r="CH8561" s="273">
        <v>432</v>
      </c>
      <c r="CI8561" s="273" t="s">
        <v>80</v>
      </c>
      <c r="CM8561" s="273" t="s">
        <v>73</v>
      </c>
      <c r="CN8561" s="273">
        <v>3</v>
      </c>
    </row>
    <row r="8562" spans="74:92">
      <c r="BV8562" s="273" t="s">
        <v>83</v>
      </c>
      <c r="BW8562" s="273" t="s">
        <v>63</v>
      </c>
      <c r="BX8562" s="273" t="s">
        <v>501</v>
      </c>
      <c r="BY8562" s="273" t="s">
        <v>501</v>
      </c>
      <c r="BZ8562" s="273" t="s">
        <v>167</v>
      </c>
      <c r="CA8562" s="273" t="s">
        <v>168</v>
      </c>
      <c r="CB8562" s="273" t="s">
        <v>353</v>
      </c>
      <c r="CC8562" s="273" t="s">
        <v>354</v>
      </c>
      <c r="CD8562" s="282">
        <v>13</v>
      </c>
      <c r="CE8562" s="274">
        <v>44986</v>
      </c>
      <c r="CF8562" s="273">
        <v>312</v>
      </c>
      <c r="CG8562" s="273" t="s">
        <v>90</v>
      </c>
      <c r="CH8562" s="273">
        <v>312</v>
      </c>
      <c r="CI8562" s="273" t="s">
        <v>80</v>
      </c>
      <c r="CM8562" s="273" t="s">
        <v>73</v>
      </c>
      <c r="CN8562" s="273">
        <v>3</v>
      </c>
    </row>
    <row r="8563" spans="74:92">
      <c r="BV8563" s="273" t="s">
        <v>83</v>
      </c>
      <c r="BW8563" s="273" t="s">
        <v>63</v>
      </c>
      <c r="BX8563" s="273" t="s">
        <v>501</v>
      </c>
      <c r="BY8563" s="273" t="s">
        <v>501</v>
      </c>
      <c r="BZ8563" s="273" t="s">
        <v>167</v>
      </c>
      <c r="CA8563" s="273" t="s">
        <v>168</v>
      </c>
      <c r="CB8563" s="273" t="s">
        <v>313</v>
      </c>
      <c r="CC8563" s="273" t="s">
        <v>314</v>
      </c>
      <c r="CD8563" s="282">
        <v>14</v>
      </c>
      <c r="CE8563" s="274">
        <v>44986</v>
      </c>
      <c r="CF8563" s="273">
        <v>0</v>
      </c>
      <c r="CG8563" s="273" t="s">
        <v>90</v>
      </c>
      <c r="CH8563" s="273">
        <v>0</v>
      </c>
      <c r="CI8563" s="273" t="s">
        <v>80</v>
      </c>
      <c r="CM8563" s="273" t="s">
        <v>73</v>
      </c>
      <c r="CN8563" s="273">
        <v>3</v>
      </c>
    </row>
    <row r="8564" spans="74:92">
      <c r="BV8564" s="273" t="s">
        <v>83</v>
      </c>
      <c r="BW8564" s="273" t="s">
        <v>63</v>
      </c>
      <c r="BX8564" s="273" t="s">
        <v>501</v>
      </c>
      <c r="BY8564" s="273" t="s">
        <v>501</v>
      </c>
      <c r="BZ8564" s="273" t="s">
        <v>204</v>
      </c>
      <c r="CA8564" s="273" t="s">
        <v>205</v>
      </c>
      <c r="CB8564" s="273" t="s">
        <v>206</v>
      </c>
      <c r="CC8564" s="273" t="s">
        <v>207</v>
      </c>
      <c r="CD8564" s="282">
        <v>0</v>
      </c>
      <c r="CE8564" s="274">
        <v>44986</v>
      </c>
      <c r="CG8564" s="273" t="s">
        <v>181</v>
      </c>
      <c r="CI8564" s="273" t="s">
        <v>208</v>
      </c>
      <c r="CJ8564" s="273" t="s">
        <v>209</v>
      </c>
      <c r="CM8564" s="273" t="s">
        <v>73</v>
      </c>
      <c r="CN8564" s="273">
        <v>3</v>
      </c>
    </row>
    <row r="8565" spans="74:92">
      <c r="BV8565" s="273" t="s">
        <v>83</v>
      </c>
      <c r="BW8565" s="273" t="s">
        <v>63</v>
      </c>
      <c r="BX8565" s="273" t="s">
        <v>501</v>
      </c>
      <c r="BY8565" s="273" t="s">
        <v>501</v>
      </c>
      <c r="BZ8565" s="273" t="s">
        <v>86</v>
      </c>
      <c r="CA8565" s="273" t="s">
        <v>87</v>
      </c>
      <c r="CB8565" s="273" t="s">
        <v>179</v>
      </c>
      <c r="CC8565" s="273" t="s">
        <v>180</v>
      </c>
      <c r="CD8565" s="282">
        <v>1</v>
      </c>
      <c r="CE8565" s="274">
        <v>44986</v>
      </c>
      <c r="CG8565" s="273" t="s">
        <v>181</v>
      </c>
      <c r="CI8565" s="273" t="s">
        <v>181</v>
      </c>
      <c r="CJ8565" s="273" t="s">
        <v>1267</v>
      </c>
      <c r="CM8565" s="273" t="s">
        <v>73</v>
      </c>
      <c r="CN8565" s="273">
        <v>3</v>
      </c>
    </row>
    <row r="8566" spans="74:92">
      <c r="BV8566" s="273" t="s">
        <v>83</v>
      </c>
      <c r="BW8566" s="273" t="s">
        <v>63</v>
      </c>
      <c r="BX8566" s="273" t="s">
        <v>501</v>
      </c>
      <c r="BY8566" s="273" t="s">
        <v>501</v>
      </c>
      <c r="BZ8566" s="273" t="s">
        <v>167</v>
      </c>
      <c r="CA8566" s="273" t="s">
        <v>168</v>
      </c>
      <c r="CB8566" s="273" t="s">
        <v>319</v>
      </c>
      <c r="CC8566" s="273" t="s">
        <v>320</v>
      </c>
      <c r="CD8566" s="282">
        <v>15</v>
      </c>
      <c r="CE8566" s="274">
        <v>44986</v>
      </c>
      <c r="CF8566" s="273">
        <v>0</v>
      </c>
      <c r="CG8566" s="273" t="s">
        <v>90</v>
      </c>
      <c r="CH8566" s="273">
        <v>0</v>
      </c>
      <c r="CI8566" s="273" t="s">
        <v>80</v>
      </c>
      <c r="CM8566" s="273" t="s">
        <v>73</v>
      </c>
      <c r="CN8566" s="273">
        <v>3</v>
      </c>
    </row>
    <row r="8567" spans="74:92">
      <c r="BV8567" s="273" t="s">
        <v>83</v>
      </c>
      <c r="BW8567" s="273" t="s">
        <v>63</v>
      </c>
      <c r="BX8567" s="273" t="s">
        <v>501</v>
      </c>
      <c r="BY8567" s="273" t="s">
        <v>501</v>
      </c>
      <c r="BZ8567" s="273" t="s">
        <v>138</v>
      </c>
      <c r="CA8567" s="273" t="s">
        <v>139</v>
      </c>
      <c r="CB8567" s="273" t="s">
        <v>190</v>
      </c>
      <c r="CC8567" s="273" t="s">
        <v>191</v>
      </c>
      <c r="CD8567" s="282">
        <v>8</v>
      </c>
      <c r="CE8567" s="274">
        <v>44986</v>
      </c>
      <c r="CF8567" s="273">
        <v>0</v>
      </c>
      <c r="CG8567" s="273" t="s">
        <v>90</v>
      </c>
      <c r="CH8567" s="273">
        <v>0</v>
      </c>
      <c r="CI8567" s="273" t="s">
        <v>80</v>
      </c>
      <c r="CM8567" s="273" t="s">
        <v>73</v>
      </c>
      <c r="CN8567" s="273">
        <v>3</v>
      </c>
    </row>
    <row r="8568" spans="74:92">
      <c r="BV8568" s="273" t="s">
        <v>83</v>
      </c>
      <c r="BW8568" s="273" t="s">
        <v>63</v>
      </c>
      <c r="BX8568" s="273" t="s">
        <v>501</v>
      </c>
      <c r="BY8568" s="273" t="s">
        <v>501</v>
      </c>
      <c r="BZ8568" s="273" t="s">
        <v>86</v>
      </c>
      <c r="CA8568" s="273" t="s">
        <v>87</v>
      </c>
      <c r="CB8568" s="273" t="s">
        <v>233</v>
      </c>
      <c r="CC8568" s="273" t="s">
        <v>234</v>
      </c>
      <c r="CD8568" s="282">
        <v>1</v>
      </c>
      <c r="CE8568" s="274">
        <v>44986</v>
      </c>
      <c r="CG8568" s="273" t="s">
        <v>181</v>
      </c>
      <c r="CI8568" s="273" t="s">
        <v>181</v>
      </c>
      <c r="CJ8568" s="273" t="s">
        <v>1269</v>
      </c>
      <c r="CM8568" s="273" t="s">
        <v>73</v>
      </c>
      <c r="CN8568" s="273">
        <v>3</v>
      </c>
    </row>
    <row r="8569" spans="74:92">
      <c r="BV8569" s="273" t="s">
        <v>83</v>
      </c>
      <c r="BW8569" s="273" t="s">
        <v>63</v>
      </c>
      <c r="BX8569" s="273" t="s">
        <v>501</v>
      </c>
      <c r="BY8569" s="273" t="s">
        <v>501</v>
      </c>
      <c r="BZ8569" s="273" t="s">
        <v>86</v>
      </c>
      <c r="CA8569" s="273" t="s">
        <v>87</v>
      </c>
      <c r="CB8569" s="273" t="s">
        <v>217</v>
      </c>
      <c r="CC8569" s="273" t="s">
        <v>218</v>
      </c>
      <c r="CD8569" s="282">
        <v>2</v>
      </c>
      <c r="CE8569" s="274">
        <v>44986</v>
      </c>
      <c r="CG8569" s="273" t="s">
        <v>181</v>
      </c>
      <c r="CI8569" s="273" t="s">
        <v>181</v>
      </c>
      <c r="CJ8569" s="273" t="s">
        <v>1384</v>
      </c>
      <c r="CM8569" s="273" t="s">
        <v>73</v>
      </c>
      <c r="CN8569" s="273">
        <v>3</v>
      </c>
    </row>
    <row r="8570" spans="74:92">
      <c r="BV8570" s="273" t="s">
        <v>83</v>
      </c>
      <c r="BW8570" s="273" t="s">
        <v>63</v>
      </c>
      <c r="BX8570" s="273" t="s">
        <v>501</v>
      </c>
      <c r="BY8570" s="273" t="s">
        <v>501</v>
      </c>
      <c r="BZ8570" s="273" t="s">
        <v>86</v>
      </c>
      <c r="CA8570" s="273" t="s">
        <v>87</v>
      </c>
      <c r="CB8570" s="273" t="s">
        <v>225</v>
      </c>
      <c r="CC8570" s="273" t="s">
        <v>226</v>
      </c>
      <c r="CD8570" s="282">
        <v>5</v>
      </c>
      <c r="CE8570" s="274">
        <v>44986</v>
      </c>
      <c r="CF8570" s="273">
        <v>0</v>
      </c>
      <c r="CG8570" s="273" t="s">
        <v>90</v>
      </c>
      <c r="CH8570" s="273">
        <v>0</v>
      </c>
      <c r="CI8570" s="273" t="s">
        <v>80</v>
      </c>
      <c r="CM8570" s="273" t="s">
        <v>73</v>
      </c>
      <c r="CN8570" s="273">
        <v>3</v>
      </c>
    </row>
    <row r="8571" spans="74:92">
      <c r="BV8571" s="273" t="s">
        <v>83</v>
      </c>
      <c r="BW8571" s="273" t="s">
        <v>63</v>
      </c>
      <c r="BX8571" s="273" t="s">
        <v>501</v>
      </c>
      <c r="BY8571" s="273" t="s">
        <v>501</v>
      </c>
      <c r="BZ8571" s="273" t="s">
        <v>86</v>
      </c>
      <c r="CA8571" s="273" t="s">
        <v>87</v>
      </c>
      <c r="CB8571" s="273" t="s">
        <v>225</v>
      </c>
      <c r="CC8571" s="273" t="s">
        <v>226</v>
      </c>
      <c r="CD8571" s="282">
        <v>5</v>
      </c>
      <c r="CE8571" s="274">
        <v>45017</v>
      </c>
      <c r="CF8571" s="273">
        <v>0</v>
      </c>
      <c r="CG8571" s="273" t="s">
        <v>90</v>
      </c>
      <c r="CH8571" s="273">
        <v>0</v>
      </c>
      <c r="CI8571" s="273" t="s">
        <v>80</v>
      </c>
      <c r="CM8571" s="273" t="s">
        <v>73</v>
      </c>
      <c r="CN8571" s="273">
        <v>3</v>
      </c>
    </row>
    <row r="8572" spans="74:92">
      <c r="BV8572" s="273" t="s">
        <v>83</v>
      </c>
      <c r="BW8572" s="273" t="s">
        <v>63</v>
      </c>
      <c r="BX8572" s="273" t="s">
        <v>501</v>
      </c>
      <c r="BY8572" s="273" t="s">
        <v>501</v>
      </c>
      <c r="BZ8572" s="273" t="s">
        <v>86</v>
      </c>
      <c r="CA8572" s="273" t="s">
        <v>87</v>
      </c>
      <c r="CB8572" s="273" t="s">
        <v>217</v>
      </c>
      <c r="CC8572" s="273" t="s">
        <v>218</v>
      </c>
      <c r="CD8572" s="282">
        <v>2</v>
      </c>
      <c r="CE8572" s="274">
        <v>45017</v>
      </c>
      <c r="CG8572" s="273" t="s">
        <v>181</v>
      </c>
      <c r="CI8572" s="273" t="s">
        <v>181</v>
      </c>
      <c r="CJ8572" s="273" t="s">
        <v>1384</v>
      </c>
      <c r="CM8572" s="273" t="s">
        <v>73</v>
      </c>
      <c r="CN8572" s="273">
        <v>3</v>
      </c>
    </row>
    <row r="8573" spans="74:92">
      <c r="BV8573" s="273" t="s">
        <v>83</v>
      </c>
      <c r="BW8573" s="273" t="s">
        <v>63</v>
      </c>
      <c r="BX8573" s="273" t="s">
        <v>501</v>
      </c>
      <c r="BY8573" s="273" t="s">
        <v>501</v>
      </c>
      <c r="BZ8573" s="273" t="s">
        <v>86</v>
      </c>
      <c r="CA8573" s="273" t="s">
        <v>87</v>
      </c>
      <c r="CB8573" s="273" t="s">
        <v>233</v>
      </c>
      <c r="CC8573" s="273" t="s">
        <v>234</v>
      </c>
      <c r="CD8573" s="282">
        <v>1</v>
      </c>
      <c r="CE8573" s="274">
        <v>45017</v>
      </c>
      <c r="CG8573" s="273" t="s">
        <v>181</v>
      </c>
      <c r="CI8573" s="273" t="s">
        <v>181</v>
      </c>
      <c r="CJ8573" s="273" t="s">
        <v>1076</v>
      </c>
      <c r="CM8573" s="273" t="s">
        <v>73</v>
      </c>
      <c r="CN8573" s="273">
        <v>3</v>
      </c>
    </row>
    <row r="8574" spans="74:92">
      <c r="BV8574" s="273" t="s">
        <v>83</v>
      </c>
      <c r="BW8574" s="273" t="s">
        <v>63</v>
      </c>
      <c r="BX8574" s="273" t="s">
        <v>501</v>
      </c>
      <c r="BY8574" s="273" t="s">
        <v>501</v>
      </c>
      <c r="BZ8574" s="273" t="s">
        <v>138</v>
      </c>
      <c r="CA8574" s="273" t="s">
        <v>139</v>
      </c>
      <c r="CB8574" s="273" t="s">
        <v>190</v>
      </c>
      <c r="CC8574" s="273" t="s">
        <v>191</v>
      </c>
      <c r="CD8574" s="282">
        <v>8</v>
      </c>
      <c r="CE8574" s="274">
        <v>45017</v>
      </c>
      <c r="CF8574" s="273">
        <v>0</v>
      </c>
      <c r="CG8574" s="273" t="s">
        <v>90</v>
      </c>
      <c r="CH8574" s="273">
        <v>0</v>
      </c>
      <c r="CI8574" s="273" t="s">
        <v>80</v>
      </c>
      <c r="CM8574" s="273" t="s">
        <v>73</v>
      </c>
      <c r="CN8574" s="273">
        <v>3</v>
      </c>
    </row>
    <row r="8575" spans="74:92">
      <c r="BV8575" s="273" t="s">
        <v>83</v>
      </c>
      <c r="BW8575" s="273" t="s">
        <v>63</v>
      </c>
      <c r="BX8575" s="273" t="s">
        <v>501</v>
      </c>
      <c r="BY8575" s="273" t="s">
        <v>501</v>
      </c>
      <c r="BZ8575" s="273" t="s">
        <v>167</v>
      </c>
      <c r="CA8575" s="273" t="s">
        <v>168</v>
      </c>
      <c r="CB8575" s="273" t="s">
        <v>319</v>
      </c>
      <c r="CC8575" s="273" t="s">
        <v>320</v>
      </c>
      <c r="CD8575" s="282">
        <v>15</v>
      </c>
      <c r="CE8575" s="274">
        <v>45017</v>
      </c>
      <c r="CF8575" s="273">
        <v>0</v>
      </c>
      <c r="CG8575" s="273" t="s">
        <v>90</v>
      </c>
      <c r="CH8575" s="273">
        <v>0</v>
      </c>
      <c r="CI8575" s="273" t="s">
        <v>80</v>
      </c>
      <c r="CM8575" s="273" t="s">
        <v>73</v>
      </c>
      <c r="CN8575" s="273">
        <v>3</v>
      </c>
    </row>
    <row r="8576" spans="74:92">
      <c r="BV8576" s="273" t="s">
        <v>83</v>
      </c>
      <c r="BW8576" s="273" t="s">
        <v>63</v>
      </c>
      <c r="BX8576" s="273" t="s">
        <v>501</v>
      </c>
      <c r="BY8576" s="273" t="s">
        <v>501</v>
      </c>
      <c r="BZ8576" s="273" t="s">
        <v>86</v>
      </c>
      <c r="CA8576" s="273" t="s">
        <v>87</v>
      </c>
      <c r="CB8576" s="273" t="s">
        <v>179</v>
      </c>
      <c r="CC8576" s="273" t="s">
        <v>180</v>
      </c>
      <c r="CD8576" s="282">
        <v>1</v>
      </c>
      <c r="CE8576" s="274">
        <v>45017</v>
      </c>
      <c r="CG8576" s="273" t="s">
        <v>181</v>
      </c>
      <c r="CI8576" s="273" t="s">
        <v>181</v>
      </c>
      <c r="CJ8576" s="273" t="s">
        <v>1086</v>
      </c>
      <c r="CM8576" s="273" t="s">
        <v>73</v>
      </c>
      <c r="CN8576" s="273">
        <v>3</v>
      </c>
    </row>
    <row r="8577" spans="74:92">
      <c r="BV8577" s="273" t="s">
        <v>83</v>
      </c>
      <c r="BW8577" s="273" t="s">
        <v>63</v>
      </c>
      <c r="BX8577" s="273" t="s">
        <v>501</v>
      </c>
      <c r="BY8577" s="273" t="s">
        <v>501</v>
      </c>
      <c r="BZ8577" s="273" t="s">
        <v>204</v>
      </c>
      <c r="CA8577" s="273" t="s">
        <v>205</v>
      </c>
      <c r="CB8577" s="273" t="s">
        <v>206</v>
      </c>
      <c r="CC8577" s="273" t="s">
        <v>207</v>
      </c>
      <c r="CD8577" s="282">
        <v>0</v>
      </c>
      <c r="CE8577" s="274">
        <v>45017</v>
      </c>
      <c r="CG8577" s="273" t="s">
        <v>181</v>
      </c>
      <c r="CI8577" s="273" t="s">
        <v>208</v>
      </c>
      <c r="CJ8577" s="273" t="s">
        <v>209</v>
      </c>
      <c r="CM8577" s="273" t="s">
        <v>73</v>
      </c>
      <c r="CN8577" s="273">
        <v>3</v>
      </c>
    </row>
    <row r="8578" spans="74:92">
      <c r="BV8578" s="273" t="s">
        <v>83</v>
      </c>
      <c r="BW8578" s="273" t="s">
        <v>63</v>
      </c>
      <c r="BX8578" s="273" t="s">
        <v>501</v>
      </c>
      <c r="BY8578" s="273" t="s">
        <v>501</v>
      </c>
      <c r="BZ8578" s="273" t="s">
        <v>167</v>
      </c>
      <c r="CA8578" s="273" t="s">
        <v>168</v>
      </c>
      <c r="CB8578" s="273" t="s">
        <v>313</v>
      </c>
      <c r="CC8578" s="273" t="s">
        <v>314</v>
      </c>
      <c r="CD8578" s="282">
        <v>14</v>
      </c>
      <c r="CE8578" s="274">
        <v>45017</v>
      </c>
      <c r="CF8578" s="273">
        <v>0</v>
      </c>
      <c r="CG8578" s="273" t="s">
        <v>90</v>
      </c>
      <c r="CH8578" s="273">
        <v>0</v>
      </c>
      <c r="CI8578" s="273" t="s">
        <v>80</v>
      </c>
      <c r="CM8578" s="273" t="s">
        <v>73</v>
      </c>
      <c r="CN8578" s="273">
        <v>3</v>
      </c>
    </row>
    <row r="8579" spans="74:92">
      <c r="BV8579" s="273" t="s">
        <v>83</v>
      </c>
      <c r="BW8579" s="273" t="s">
        <v>63</v>
      </c>
      <c r="BX8579" s="273" t="s">
        <v>501</v>
      </c>
      <c r="BY8579" s="273" t="s">
        <v>501</v>
      </c>
      <c r="BZ8579" s="273" t="s">
        <v>167</v>
      </c>
      <c r="CA8579" s="273" t="s">
        <v>168</v>
      </c>
      <c r="CB8579" s="273" t="s">
        <v>353</v>
      </c>
      <c r="CC8579" s="273" t="s">
        <v>354</v>
      </c>
      <c r="CD8579" s="282">
        <v>13</v>
      </c>
      <c r="CE8579" s="274">
        <v>45017</v>
      </c>
      <c r="CF8579" s="273">
        <v>255</v>
      </c>
      <c r="CG8579" s="273" t="s">
        <v>90</v>
      </c>
      <c r="CH8579" s="273">
        <v>255</v>
      </c>
      <c r="CI8579" s="273" t="s">
        <v>80</v>
      </c>
      <c r="CM8579" s="273" t="s">
        <v>73</v>
      </c>
      <c r="CN8579" s="273">
        <v>3</v>
      </c>
    </row>
    <row r="8580" spans="74:92">
      <c r="BV8580" s="273" t="s">
        <v>83</v>
      </c>
      <c r="BW8580" s="273" t="s">
        <v>63</v>
      </c>
      <c r="BX8580" s="273" t="s">
        <v>501</v>
      </c>
      <c r="BY8580" s="273" t="s">
        <v>501</v>
      </c>
      <c r="BZ8580" s="273" t="s">
        <v>151</v>
      </c>
      <c r="CA8580" s="273" t="s">
        <v>152</v>
      </c>
      <c r="CB8580" s="273" t="s">
        <v>161</v>
      </c>
      <c r="CC8580" s="273" t="s">
        <v>162</v>
      </c>
      <c r="CD8580" s="282">
        <v>11</v>
      </c>
      <c r="CE8580" s="274">
        <v>45017</v>
      </c>
      <c r="CF8580" s="273">
        <v>507</v>
      </c>
      <c r="CG8580" s="273" t="s">
        <v>90</v>
      </c>
      <c r="CH8580" s="273">
        <v>507</v>
      </c>
      <c r="CI8580" s="273" t="s">
        <v>80</v>
      </c>
      <c r="CM8580" s="273" t="s">
        <v>73</v>
      </c>
      <c r="CN8580" s="273">
        <v>3</v>
      </c>
    </row>
    <row r="8581" spans="74:92">
      <c r="BV8581" s="273" t="s">
        <v>83</v>
      </c>
      <c r="BW8581" s="273" t="s">
        <v>63</v>
      </c>
      <c r="BX8581" s="273" t="s">
        <v>501</v>
      </c>
      <c r="BY8581" s="273" t="s">
        <v>501</v>
      </c>
      <c r="BZ8581" s="273" t="s">
        <v>167</v>
      </c>
      <c r="CA8581" s="273" t="s">
        <v>168</v>
      </c>
      <c r="CB8581" s="273" t="s">
        <v>169</v>
      </c>
      <c r="CC8581" s="273" t="s">
        <v>170</v>
      </c>
      <c r="CD8581" s="282">
        <v>12</v>
      </c>
      <c r="CE8581" s="274">
        <v>45017</v>
      </c>
      <c r="CF8581" s="273">
        <v>6</v>
      </c>
      <c r="CG8581" s="273" t="s">
        <v>90</v>
      </c>
      <c r="CH8581" s="273">
        <v>6</v>
      </c>
      <c r="CI8581" s="273" t="s">
        <v>80</v>
      </c>
      <c r="CM8581" s="273" t="s">
        <v>73</v>
      </c>
      <c r="CN8581" s="273">
        <v>3</v>
      </c>
    </row>
    <row r="8582" spans="74:92">
      <c r="BV8582" s="273" t="s">
        <v>83</v>
      </c>
      <c r="BW8582" s="273" t="s">
        <v>63</v>
      </c>
      <c r="BX8582" s="273" t="s">
        <v>501</v>
      </c>
      <c r="BY8582" s="273" t="s">
        <v>501</v>
      </c>
      <c r="BZ8582" s="273" t="s">
        <v>138</v>
      </c>
      <c r="CA8582" s="273" t="s">
        <v>139</v>
      </c>
      <c r="CB8582" s="273" t="s">
        <v>140</v>
      </c>
      <c r="CC8582" s="273" t="s">
        <v>141</v>
      </c>
      <c r="CD8582" s="282">
        <v>9</v>
      </c>
      <c r="CE8582" s="274">
        <v>45017</v>
      </c>
      <c r="CF8582" s="273">
        <v>0</v>
      </c>
      <c r="CG8582" s="273" t="s">
        <v>90</v>
      </c>
      <c r="CH8582" s="273">
        <v>0</v>
      </c>
      <c r="CI8582" s="273" t="s">
        <v>80</v>
      </c>
      <c r="CM8582" s="273" t="s">
        <v>73</v>
      </c>
      <c r="CN8582" s="273">
        <v>3</v>
      </c>
    </row>
    <row r="8583" spans="74:92">
      <c r="BV8583" s="273" t="s">
        <v>83</v>
      </c>
      <c r="BW8583" s="273" t="s">
        <v>63</v>
      </c>
      <c r="BX8583" s="273" t="s">
        <v>501</v>
      </c>
      <c r="BY8583" s="273" t="s">
        <v>501</v>
      </c>
      <c r="BZ8583" s="273" t="s">
        <v>151</v>
      </c>
      <c r="CA8583" s="273" t="s">
        <v>152</v>
      </c>
      <c r="CB8583" s="273" t="s">
        <v>153</v>
      </c>
      <c r="CC8583" s="273" t="s">
        <v>154</v>
      </c>
      <c r="CD8583" s="282">
        <v>10</v>
      </c>
      <c r="CE8583" s="274">
        <v>45017</v>
      </c>
      <c r="CF8583" s="273">
        <v>369</v>
      </c>
      <c r="CG8583" s="273" t="s">
        <v>90</v>
      </c>
      <c r="CH8583" s="273">
        <v>369</v>
      </c>
      <c r="CI8583" s="273" t="s">
        <v>80</v>
      </c>
      <c r="CM8583" s="273" t="s">
        <v>73</v>
      </c>
      <c r="CN8583" s="273">
        <v>3</v>
      </c>
    </row>
    <row r="8584" spans="74:92">
      <c r="BV8584" s="273" t="s">
        <v>83</v>
      </c>
      <c r="BW8584" s="273" t="s">
        <v>63</v>
      </c>
      <c r="BX8584" s="273" t="s">
        <v>501</v>
      </c>
      <c r="BY8584" s="273" t="s">
        <v>501</v>
      </c>
      <c r="BZ8584" s="273" t="s">
        <v>126</v>
      </c>
      <c r="CA8584" s="273" t="s">
        <v>127</v>
      </c>
      <c r="CB8584" s="273" t="s">
        <v>133</v>
      </c>
      <c r="CC8584" s="273" t="s">
        <v>134</v>
      </c>
      <c r="CD8584" s="282">
        <v>7</v>
      </c>
      <c r="CE8584" s="274">
        <v>45017</v>
      </c>
      <c r="CI8584" s="273" t="s">
        <v>104</v>
      </c>
      <c r="CM8584" s="273" t="s">
        <v>73</v>
      </c>
      <c r="CN8584" s="273">
        <v>3</v>
      </c>
    </row>
    <row r="8585" spans="74:92">
      <c r="BV8585" s="273" t="s">
        <v>83</v>
      </c>
      <c r="BW8585" s="273" t="s">
        <v>63</v>
      </c>
      <c r="BX8585" s="273" t="s">
        <v>501</v>
      </c>
      <c r="BY8585" s="273" t="s">
        <v>501</v>
      </c>
      <c r="BZ8585" s="273" t="s">
        <v>126</v>
      </c>
      <c r="CA8585" s="273" t="s">
        <v>127</v>
      </c>
      <c r="CB8585" s="273" t="s">
        <v>128</v>
      </c>
      <c r="CC8585" s="273" t="s">
        <v>129</v>
      </c>
      <c r="CD8585" s="282">
        <v>6</v>
      </c>
      <c r="CE8585" s="274">
        <v>45017</v>
      </c>
      <c r="CI8585" s="273" t="s">
        <v>80</v>
      </c>
      <c r="CM8585" s="273" t="s">
        <v>73</v>
      </c>
      <c r="CN8585" s="273">
        <v>3</v>
      </c>
    </row>
    <row r="8586" spans="74:92">
      <c r="BV8586" s="273" t="s">
        <v>83</v>
      </c>
      <c r="BW8586" s="273" t="s">
        <v>63</v>
      </c>
      <c r="BX8586" s="273" t="s">
        <v>501</v>
      </c>
      <c r="BY8586" s="273" t="s">
        <v>501</v>
      </c>
      <c r="BZ8586" s="273" t="s">
        <v>110</v>
      </c>
      <c r="CA8586" s="273" t="s">
        <v>111</v>
      </c>
      <c r="CB8586" s="273" t="s">
        <v>112</v>
      </c>
      <c r="CC8586" s="273" t="s">
        <v>113</v>
      </c>
      <c r="CD8586" s="282">
        <v>4</v>
      </c>
      <c r="CE8586" s="274">
        <v>45017</v>
      </c>
      <c r="CI8586" s="273" t="s">
        <v>80</v>
      </c>
      <c r="CM8586" s="273" t="s">
        <v>73</v>
      </c>
      <c r="CN8586" s="273">
        <v>3</v>
      </c>
    </row>
    <row r="8587" spans="74:92">
      <c r="BV8587" s="273" t="s">
        <v>83</v>
      </c>
      <c r="BW8587" s="273" t="s">
        <v>63</v>
      </c>
      <c r="BX8587" s="273" t="s">
        <v>501</v>
      </c>
      <c r="BY8587" s="273" t="s">
        <v>501</v>
      </c>
      <c r="BZ8587" s="273" t="s">
        <v>110</v>
      </c>
      <c r="CA8587" s="273" t="s">
        <v>111</v>
      </c>
      <c r="CB8587" s="273" t="s">
        <v>117</v>
      </c>
      <c r="CC8587" s="273" t="s">
        <v>118</v>
      </c>
      <c r="CD8587" s="282">
        <v>5</v>
      </c>
      <c r="CE8587" s="274">
        <v>45017</v>
      </c>
      <c r="CI8587" s="273" t="s">
        <v>104</v>
      </c>
      <c r="CM8587" s="273" t="s">
        <v>73</v>
      </c>
      <c r="CN8587" s="273">
        <v>3</v>
      </c>
    </row>
    <row r="8588" spans="74:92">
      <c r="BV8588" s="273" t="s">
        <v>83</v>
      </c>
      <c r="BW8588" s="273" t="s">
        <v>63</v>
      </c>
      <c r="BX8588" s="273" t="s">
        <v>501</v>
      </c>
      <c r="BY8588" s="273" t="s">
        <v>501</v>
      </c>
      <c r="BZ8588" s="273" t="s">
        <v>86</v>
      </c>
      <c r="CA8588" s="273" t="s">
        <v>87</v>
      </c>
      <c r="CB8588" s="273" t="s">
        <v>101</v>
      </c>
      <c r="CC8588" s="273" t="s">
        <v>102</v>
      </c>
      <c r="CD8588" s="282">
        <v>4</v>
      </c>
      <c r="CE8588" s="274">
        <v>45017</v>
      </c>
      <c r="CF8588" s="273">
        <v>6760</v>
      </c>
      <c r="CG8588" s="273" t="s">
        <v>103</v>
      </c>
      <c r="CH8588" s="273">
        <v>220.10560000000001</v>
      </c>
      <c r="CI8588" s="273" t="s">
        <v>104</v>
      </c>
      <c r="CM8588" s="273" t="s">
        <v>73</v>
      </c>
      <c r="CN8588" s="273">
        <v>3</v>
      </c>
    </row>
    <row r="8589" spans="74:92">
      <c r="BV8589" s="273" t="s">
        <v>83</v>
      </c>
      <c r="BW8589" s="273" t="s">
        <v>63</v>
      </c>
      <c r="BX8589" s="273" t="s">
        <v>501</v>
      </c>
      <c r="BY8589" s="273" t="s">
        <v>501</v>
      </c>
      <c r="BZ8589" s="273" t="s">
        <v>86</v>
      </c>
      <c r="CA8589" s="273" t="s">
        <v>87</v>
      </c>
      <c r="CB8589" s="273" t="s">
        <v>88</v>
      </c>
      <c r="CC8589" s="273" t="s">
        <v>89</v>
      </c>
      <c r="CD8589" s="282">
        <v>3</v>
      </c>
      <c r="CE8589" s="274">
        <v>45017</v>
      </c>
      <c r="CF8589" s="273">
        <v>528</v>
      </c>
      <c r="CG8589" s="273" t="s">
        <v>90</v>
      </c>
      <c r="CH8589" s="273">
        <v>528</v>
      </c>
      <c r="CI8589" s="273" t="s">
        <v>80</v>
      </c>
      <c r="CM8589" s="273" t="s">
        <v>73</v>
      </c>
      <c r="CN8589" s="273">
        <v>3</v>
      </c>
    </row>
    <row r="8590" spans="74:92">
      <c r="BV8590" s="273" t="s">
        <v>83</v>
      </c>
      <c r="BW8590" s="273" t="s">
        <v>63</v>
      </c>
      <c r="BX8590" s="273" t="s">
        <v>501</v>
      </c>
      <c r="BY8590" s="273" t="s">
        <v>501</v>
      </c>
      <c r="BZ8590" s="273" t="s">
        <v>86</v>
      </c>
      <c r="CA8590" s="273" t="s">
        <v>87</v>
      </c>
      <c r="CB8590" s="273" t="s">
        <v>101</v>
      </c>
      <c r="CC8590" s="273" t="s">
        <v>102</v>
      </c>
      <c r="CD8590" s="282">
        <v>4</v>
      </c>
      <c r="CE8590" s="274">
        <v>45047</v>
      </c>
      <c r="CF8590" s="273">
        <v>6444</v>
      </c>
      <c r="CG8590" s="273" t="s">
        <v>103</v>
      </c>
      <c r="CH8590" s="273">
        <v>209.81664000000001</v>
      </c>
      <c r="CI8590" s="273" t="s">
        <v>104</v>
      </c>
      <c r="CM8590" s="273" t="s">
        <v>73</v>
      </c>
      <c r="CN8590" s="273">
        <v>3</v>
      </c>
    </row>
    <row r="8591" spans="74:92">
      <c r="BV8591" s="273" t="s">
        <v>83</v>
      </c>
      <c r="BW8591" s="273" t="s">
        <v>63</v>
      </c>
      <c r="BX8591" s="273" t="s">
        <v>501</v>
      </c>
      <c r="BY8591" s="273" t="s">
        <v>501</v>
      </c>
      <c r="BZ8591" s="273" t="s">
        <v>86</v>
      </c>
      <c r="CA8591" s="273" t="s">
        <v>87</v>
      </c>
      <c r="CB8591" s="273" t="s">
        <v>88</v>
      </c>
      <c r="CC8591" s="273" t="s">
        <v>89</v>
      </c>
      <c r="CD8591" s="282">
        <v>3</v>
      </c>
      <c r="CE8591" s="274">
        <v>45047</v>
      </c>
      <c r="CF8591" s="273">
        <v>503</v>
      </c>
      <c r="CG8591" s="273" t="s">
        <v>90</v>
      </c>
      <c r="CH8591" s="273">
        <v>503</v>
      </c>
      <c r="CI8591" s="273" t="s">
        <v>80</v>
      </c>
      <c r="CM8591" s="273" t="s">
        <v>73</v>
      </c>
      <c r="CN8591" s="273">
        <v>3</v>
      </c>
    </row>
    <row r="8592" spans="74:92">
      <c r="BV8592" s="273" t="s">
        <v>83</v>
      </c>
      <c r="BW8592" s="273" t="s">
        <v>63</v>
      </c>
      <c r="BX8592" s="273" t="s">
        <v>501</v>
      </c>
      <c r="BY8592" s="273" t="s">
        <v>501</v>
      </c>
      <c r="BZ8592" s="273" t="s">
        <v>110</v>
      </c>
      <c r="CA8592" s="273" t="s">
        <v>111</v>
      </c>
      <c r="CB8592" s="273" t="s">
        <v>117</v>
      </c>
      <c r="CC8592" s="273" t="s">
        <v>118</v>
      </c>
      <c r="CD8592" s="282">
        <v>5</v>
      </c>
      <c r="CE8592" s="274">
        <v>45047</v>
      </c>
      <c r="CI8592" s="273" t="s">
        <v>104</v>
      </c>
      <c r="CM8592" s="273" t="s">
        <v>73</v>
      </c>
      <c r="CN8592" s="273">
        <v>3</v>
      </c>
    </row>
    <row r="8593" spans="74:92">
      <c r="BV8593" s="273" t="s">
        <v>83</v>
      </c>
      <c r="BW8593" s="273" t="s">
        <v>63</v>
      </c>
      <c r="BX8593" s="273" t="s">
        <v>501</v>
      </c>
      <c r="BY8593" s="273" t="s">
        <v>501</v>
      </c>
      <c r="BZ8593" s="273" t="s">
        <v>110</v>
      </c>
      <c r="CA8593" s="273" t="s">
        <v>111</v>
      </c>
      <c r="CB8593" s="273" t="s">
        <v>112</v>
      </c>
      <c r="CC8593" s="273" t="s">
        <v>113</v>
      </c>
      <c r="CD8593" s="282">
        <v>4</v>
      </c>
      <c r="CE8593" s="274">
        <v>45047</v>
      </c>
      <c r="CI8593" s="273" t="s">
        <v>80</v>
      </c>
      <c r="CM8593" s="273" t="s">
        <v>73</v>
      </c>
      <c r="CN8593" s="273">
        <v>3</v>
      </c>
    </row>
    <row r="8594" spans="74:92">
      <c r="BV8594" s="273" t="s">
        <v>83</v>
      </c>
      <c r="BW8594" s="273" t="s">
        <v>63</v>
      </c>
      <c r="BX8594" s="273" t="s">
        <v>501</v>
      </c>
      <c r="BY8594" s="273" t="s">
        <v>501</v>
      </c>
      <c r="BZ8594" s="273" t="s">
        <v>126</v>
      </c>
      <c r="CA8594" s="273" t="s">
        <v>127</v>
      </c>
      <c r="CB8594" s="273" t="s">
        <v>128</v>
      </c>
      <c r="CC8594" s="273" t="s">
        <v>129</v>
      </c>
      <c r="CD8594" s="282">
        <v>6</v>
      </c>
      <c r="CE8594" s="274">
        <v>45047</v>
      </c>
      <c r="CI8594" s="273" t="s">
        <v>80</v>
      </c>
      <c r="CM8594" s="273" t="s">
        <v>73</v>
      </c>
      <c r="CN8594" s="273">
        <v>3</v>
      </c>
    </row>
    <row r="8595" spans="74:92">
      <c r="BV8595" s="273" t="s">
        <v>83</v>
      </c>
      <c r="BW8595" s="273" t="s">
        <v>63</v>
      </c>
      <c r="BX8595" s="273" t="s">
        <v>501</v>
      </c>
      <c r="BY8595" s="273" t="s">
        <v>501</v>
      </c>
      <c r="BZ8595" s="273" t="s">
        <v>126</v>
      </c>
      <c r="CA8595" s="273" t="s">
        <v>127</v>
      </c>
      <c r="CB8595" s="273" t="s">
        <v>133</v>
      </c>
      <c r="CC8595" s="273" t="s">
        <v>134</v>
      </c>
      <c r="CD8595" s="282">
        <v>7</v>
      </c>
      <c r="CE8595" s="274">
        <v>45047</v>
      </c>
      <c r="CI8595" s="273" t="s">
        <v>104</v>
      </c>
      <c r="CM8595" s="273" t="s">
        <v>73</v>
      </c>
      <c r="CN8595" s="273">
        <v>3</v>
      </c>
    </row>
    <row r="8596" spans="74:92">
      <c r="BV8596" s="273" t="s">
        <v>83</v>
      </c>
      <c r="BW8596" s="273" t="s">
        <v>63</v>
      </c>
      <c r="BX8596" s="273" t="s">
        <v>501</v>
      </c>
      <c r="BY8596" s="273" t="s">
        <v>501</v>
      </c>
      <c r="BZ8596" s="273" t="s">
        <v>151</v>
      </c>
      <c r="CA8596" s="273" t="s">
        <v>152</v>
      </c>
      <c r="CB8596" s="273" t="s">
        <v>153</v>
      </c>
      <c r="CC8596" s="273" t="s">
        <v>154</v>
      </c>
      <c r="CD8596" s="282">
        <v>10</v>
      </c>
      <c r="CE8596" s="274">
        <v>45047</v>
      </c>
      <c r="CF8596" s="273">
        <v>564</v>
      </c>
      <c r="CG8596" s="273" t="s">
        <v>90</v>
      </c>
      <c r="CH8596" s="273">
        <v>564</v>
      </c>
      <c r="CI8596" s="273" t="s">
        <v>80</v>
      </c>
      <c r="CM8596" s="273" t="s">
        <v>73</v>
      </c>
      <c r="CN8596" s="273">
        <v>3</v>
      </c>
    </row>
    <row r="8597" spans="74:92">
      <c r="BV8597" s="273" t="s">
        <v>83</v>
      </c>
      <c r="BW8597" s="273" t="s">
        <v>63</v>
      </c>
      <c r="BX8597" s="273" t="s">
        <v>501</v>
      </c>
      <c r="BY8597" s="273" t="s">
        <v>501</v>
      </c>
      <c r="BZ8597" s="273" t="s">
        <v>138</v>
      </c>
      <c r="CA8597" s="273" t="s">
        <v>139</v>
      </c>
      <c r="CB8597" s="273" t="s">
        <v>140</v>
      </c>
      <c r="CC8597" s="273" t="s">
        <v>141</v>
      </c>
      <c r="CD8597" s="282">
        <v>9</v>
      </c>
      <c r="CE8597" s="274">
        <v>45047</v>
      </c>
      <c r="CF8597" s="273">
        <v>0</v>
      </c>
      <c r="CG8597" s="273" t="s">
        <v>90</v>
      </c>
      <c r="CH8597" s="273">
        <v>0</v>
      </c>
      <c r="CI8597" s="273" t="s">
        <v>80</v>
      </c>
      <c r="CM8597" s="273" t="s">
        <v>73</v>
      </c>
      <c r="CN8597" s="273">
        <v>3</v>
      </c>
    </row>
    <row r="8598" spans="74:92">
      <c r="BV8598" s="273" t="s">
        <v>83</v>
      </c>
      <c r="BW8598" s="273" t="s">
        <v>63</v>
      </c>
      <c r="BX8598" s="273" t="s">
        <v>501</v>
      </c>
      <c r="BY8598" s="273" t="s">
        <v>501</v>
      </c>
      <c r="BZ8598" s="273" t="s">
        <v>167</v>
      </c>
      <c r="CA8598" s="273" t="s">
        <v>168</v>
      </c>
      <c r="CB8598" s="273" t="s">
        <v>169</v>
      </c>
      <c r="CC8598" s="273" t="s">
        <v>170</v>
      </c>
      <c r="CD8598" s="282">
        <v>12</v>
      </c>
      <c r="CE8598" s="274">
        <v>45047</v>
      </c>
      <c r="CF8598" s="273">
        <v>6</v>
      </c>
      <c r="CG8598" s="273" t="s">
        <v>90</v>
      </c>
      <c r="CH8598" s="273">
        <v>6</v>
      </c>
      <c r="CI8598" s="273" t="s">
        <v>80</v>
      </c>
      <c r="CM8598" s="273" t="s">
        <v>73</v>
      </c>
      <c r="CN8598" s="273">
        <v>3</v>
      </c>
    </row>
    <row r="8599" spans="74:92">
      <c r="BV8599" s="273" t="s">
        <v>83</v>
      </c>
      <c r="BW8599" s="273" t="s">
        <v>63</v>
      </c>
      <c r="BX8599" s="273" t="s">
        <v>501</v>
      </c>
      <c r="BY8599" s="273" t="s">
        <v>501</v>
      </c>
      <c r="BZ8599" s="273" t="s">
        <v>151</v>
      </c>
      <c r="CA8599" s="273" t="s">
        <v>152</v>
      </c>
      <c r="CB8599" s="273" t="s">
        <v>161</v>
      </c>
      <c r="CC8599" s="273" t="s">
        <v>162</v>
      </c>
      <c r="CD8599" s="282">
        <v>11</v>
      </c>
      <c r="CE8599" s="274">
        <v>45047</v>
      </c>
      <c r="CF8599" s="273">
        <v>386</v>
      </c>
      <c r="CG8599" s="273" t="s">
        <v>90</v>
      </c>
      <c r="CH8599" s="273">
        <v>386</v>
      </c>
      <c r="CI8599" s="273" t="s">
        <v>80</v>
      </c>
      <c r="CM8599" s="273" t="s">
        <v>73</v>
      </c>
      <c r="CN8599" s="273">
        <v>3</v>
      </c>
    </row>
    <row r="8600" spans="74:92">
      <c r="BV8600" s="273" t="s">
        <v>83</v>
      </c>
      <c r="BW8600" s="273" t="s">
        <v>63</v>
      </c>
      <c r="BX8600" s="273" t="s">
        <v>501</v>
      </c>
      <c r="BY8600" s="273" t="s">
        <v>501</v>
      </c>
      <c r="BZ8600" s="273" t="s">
        <v>167</v>
      </c>
      <c r="CA8600" s="273" t="s">
        <v>168</v>
      </c>
      <c r="CB8600" s="273" t="s">
        <v>353</v>
      </c>
      <c r="CC8600" s="273" t="s">
        <v>354</v>
      </c>
      <c r="CD8600" s="282">
        <v>13</v>
      </c>
      <c r="CE8600" s="274">
        <v>45047</v>
      </c>
      <c r="CF8600" s="273">
        <v>265</v>
      </c>
      <c r="CG8600" s="273" t="s">
        <v>90</v>
      </c>
      <c r="CH8600" s="273">
        <v>265</v>
      </c>
      <c r="CI8600" s="273" t="s">
        <v>80</v>
      </c>
      <c r="CM8600" s="273" t="s">
        <v>73</v>
      </c>
      <c r="CN8600" s="273">
        <v>3</v>
      </c>
    </row>
    <row r="8601" spans="74:92">
      <c r="BV8601" s="273" t="s">
        <v>83</v>
      </c>
      <c r="BW8601" s="273" t="s">
        <v>63</v>
      </c>
      <c r="BX8601" s="273" t="s">
        <v>501</v>
      </c>
      <c r="BY8601" s="273" t="s">
        <v>501</v>
      </c>
      <c r="BZ8601" s="273" t="s">
        <v>167</v>
      </c>
      <c r="CA8601" s="273" t="s">
        <v>168</v>
      </c>
      <c r="CB8601" s="273" t="s">
        <v>313</v>
      </c>
      <c r="CC8601" s="273" t="s">
        <v>314</v>
      </c>
      <c r="CD8601" s="282">
        <v>14</v>
      </c>
      <c r="CE8601" s="274">
        <v>45047</v>
      </c>
      <c r="CF8601" s="273">
        <v>0</v>
      </c>
      <c r="CG8601" s="273" t="s">
        <v>90</v>
      </c>
      <c r="CH8601" s="273">
        <v>0</v>
      </c>
      <c r="CI8601" s="273" t="s">
        <v>80</v>
      </c>
      <c r="CM8601" s="273" t="s">
        <v>73</v>
      </c>
      <c r="CN8601" s="273">
        <v>3</v>
      </c>
    </row>
    <row r="8602" spans="74:92">
      <c r="BV8602" s="273" t="s">
        <v>83</v>
      </c>
      <c r="BW8602" s="273" t="s">
        <v>63</v>
      </c>
      <c r="BX8602" s="273" t="s">
        <v>501</v>
      </c>
      <c r="BY8602" s="273" t="s">
        <v>501</v>
      </c>
      <c r="BZ8602" s="273" t="s">
        <v>204</v>
      </c>
      <c r="CA8602" s="273" t="s">
        <v>205</v>
      </c>
      <c r="CB8602" s="273" t="s">
        <v>206</v>
      </c>
      <c r="CC8602" s="273" t="s">
        <v>207</v>
      </c>
      <c r="CD8602" s="282">
        <v>0</v>
      </c>
      <c r="CE8602" s="274">
        <v>45047</v>
      </c>
      <c r="CG8602" s="273" t="s">
        <v>181</v>
      </c>
      <c r="CI8602" s="273" t="s">
        <v>208</v>
      </c>
      <c r="CJ8602" s="273" t="s">
        <v>209</v>
      </c>
      <c r="CM8602" s="273" t="s">
        <v>73</v>
      </c>
      <c r="CN8602" s="273">
        <v>3</v>
      </c>
    </row>
    <row r="8603" spans="74:92">
      <c r="BV8603" s="273" t="s">
        <v>83</v>
      </c>
      <c r="BW8603" s="273" t="s">
        <v>63</v>
      </c>
      <c r="BX8603" s="273" t="s">
        <v>501</v>
      </c>
      <c r="BY8603" s="273" t="s">
        <v>501</v>
      </c>
      <c r="BZ8603" s="273" t="s">
        <v>86</v>
      </c>
      <c r="CA8603" s="273" t="s">
        <v>87</v>
      </c>
      <c r="CB8603" s="273" t="s">
        <v>179</v>
      </c>
      <c r="CC8603" s="273" t="s">
        <v>180</v>
      </c>
      <c r="CD8603" s="282">
        <v>1</v>
      </c>
      <c r="CE8603" s="274">
        <v>45047</v>
      </c>
      <c r="CG8603" s="273" t="s">
        <v>181</v>
      </c>
      <c r="CI8603" s="273" t="s">
        <v>181</v>
      </c>
      <c r="CJ8603" s="273" t="s">
        <v>1419</v>
      </c>
      <c r="CM8603" s="273" t="s">
        <v>73</v>
      </c>
      <c r="CN8603" s="273">
        <v>3</v>
      </c>
    </row>
    <row r="8604" spans="74:92">
      <c r="BV8604" s="273" t="s">
        <v>83</v>
      </c>
      <c r="BW8604" s="273" t="s">
        <v>63</v>
      </c>
      <c r="BX8604" s="273" t="s">
        <v>501</v>
      </c>
      <c r="BY8604" s="273" t="s">
        <v>501</v>
      </c>
      <c r="BZ8604" s="273" t="s">
        <v>167</v>
      </c>
      <c r="CA8604" s="273" t="s">
        <v>168</v>
      </c>
      <c r="CB8604" s="273" t="s">
        <v>319</v>
      </c>
      <c r="CC8604" s="273" t="s">
        <v>320</v>
      </c>
      <c r="CD8604" s="282">
        <v>15</v>
      </c>
      <c r="CE8604" s="274">
        <v>45047</v>
      </c>
      <c r="CF8604" s="273">
        <v>0</v>
      </c>
      <c r="CG8604" s="273" t="s">
        <v>90</v>
      </c>
      <c r="CH8604" s="273">
        <v>0</v>
      </c>
      <c r="CI8604" s="273" t="s">
        <v>80</v>
      </c>
      <c r="CM8604" s="273" t="s">
        <v>73</v>
      </c>
      <c r="CN8604" s="273">
        <v>3</v>
      </c>
    </row>
    <row r="8605" spans="74:92">
      <c r="BV8605" s="273" t="s">
        <v>83</v>
      </c>
      <c r="BW8605" s="273" t="s">
        <v>63</v>
      </c>
      <c r="BX8605" s="273" t="s">
        <v>501</v>
      </c>
      <c r="BY8605" s="273" t="s">
        <v>501</v>
      </c>
      <c r="BZ8605" s="273" t="s">
        <v>138</v>
      </c>
      <c r="CA8605" s="273" t="s">
        <v>139</v>
      </c>
      <c r="CB8605" s="273" t="s">
        <v>190</v>
      </c>
      <c r="CC8605" s="273" t="s">
        <v>191</v>
      </c>
      <c r="CD8605" s="282">
        <v>8</v>
      </c>
      <c r="CE8605" s="274">
        <v>45047</v>
      </c>
      <c r="CF8605" s="273">
        <v>0</v>
      </c>
      <c r="CG8605" s="273" t="s">
        <v>90</v>
      </c>
      <c r="CH8605" s="273">
        <v>0</v>
      </c>
      <c r="CI8605" s="273" t="s">
        <v>80</v>
      </c>
      <c r="CM8605" s="273" t="s">
        <v>73</v>
      </c>
      <c r="CN8605" s="273">
        <v>3</v>
      </c>
    </row>
    <row r="8606" spans="74:92">
      <c r="BV8606" s="273" t="s">
        <v>83</v>
      </c>
      <c r="BW8606" s="273" t="s">
        <v>63</v>
      </c>
      <c r="BX8606" s="273" t="s">
        <v>501</v>
      </c>
      <c r="BY8606" s="273" t="s">
        <v>501</v>
      </c>
      <c r="BZ8606" s="273" t="s">
        <v>86</v>
      </c>
      <c r="CA8606" s="273" t="s">
        <v>87</v>
      </c>
      <c r="CB8606" s="273" t="s">
        <v>233</v>
      </c>
      <c r="CC8606" s="273" t="s">
        <v>234</v>
      </c>
      <c r="CD8606" s="282">
        <v>1</v>
      </c>
      <c r="CE8606" s="274">
        <v>45047</v>
      </c>
      <c r="CG8606" s="273" t="s">
        <v>181</v>
      </c>
      <c r="CI8606" s="273" t="s">
        <v>181</v>
      </c>
      <c r="CJ8606" s="273" t="s">
        <v>734</v>
      </c>
      <c r="CM8606" s="273" t="s">
        <v>73</v>
      </c>
      <c r="CN8606" s="273">
        <v>3</v>
      </c>
    </row>
    <row r="8607" spans="74:92">
      <c r="BV8607" s="273" t="s">
        <v>83</v>
      </c>
      <c r="BW8607" s="273" t="s">
        <v>63</v>
      </c>
      <c r="BX8607" s="273" t="s">
        <v>501</v>
      </c>
      <c r="BY8607" s="273" t="s">
        <v>501</v>
      </c>
      <c r="BZ8607" s="273" t="s">
        <v>86</v>
      </c>
      <c r="CA8607" s="273" t="s">
        <v>87</v>
      </c>
      <c r="CB8607" s="273" t="s">
        <v>217</v>
      </c>
      <c r="CC8607" s="273" t="s">
        <v>218</v>
      </c>
      <c r="CD8607" s="282">
        <v>2</v>
      </c>
      <c r="CE8607" s="274">
        <v>45047</v>
      </c>
      <c r="CG8607" s="273" t="s">
        <v>181</v>
      </c>
      <c r="CI8607" s="273" t="s">
        <v>181</v>
      </c>
      <c r="CJ8607" s="273" t="s">
        <v>1384</v>
      </c>
      <c r="CM8607" s="273" t="s">
        <v>73</v>
      </c>
      <c r="CN8607" s="273">
        <v>3</v>
      </c>
    </row>
    <row r="8608" spans="74:92">
      <c r="BV8608" s="273" t="s">
        <v>83</v>
      </c>
      <c r="BW8608" s="273" t="s">
        <v>63</v>
      </c>
      <c r="BX8608" s="273" t="s">
        <v>501</v>
      </c>
      <c r="BY8608" s="273" t="s">
        <v>501</v>
      </c>
      <c r="BZ8608" s="273" t="s">
        <v>86</v>
      </c>
      <c r="CA8608" s="273" t="s">
        <v>87</v>
      </c>
      <c r="CB8608" s="273" t="s">
        <v>225</v>
      </c>
      <c r="CC8608" s="273" t="s">
        <v>226</v>
      </c>
      <c r="CD8608" s="282">
        <v>5</v>
      </c>
      <c r="CE8608" s="274">
        <v>45047</v>
      </c>
      <c r="CF8608" s="273">
        <v>0</v>
      </c>
      <c r="CG8608" s="273" t="s">
        <v>90</v>
      </c>
      <c r="CH8608" s="273">
        <v>0</v>
      </c>
      <c r="CI8608" s="273" t="s">
        <v>80</v>
      </c>
      <c r="CM8608" s="273" t="s">
        <v>73</v>
      </c>
      <c r="CN8608" s="273">
        <v>3</v>
      </c>
    </row>
    <row r="8609" spans="74:92">
      <c r="BV8609" s="273" t="s">
        <v>83</v>
      </c>
      <c r="BW8609" s="273" t="s">
        <v>63</v>
      </c>
      <c r="BX8609" s="273" t="s">
        <v>501</v>
      </c>
      <c r="BY8609" s="273" t="s">
        <v>501</v>
      </c>
      <c r="BZ8609" s="273" t="s">
        <v>86</v>
      </c>
      <c r="CA8609" s="273" t="s">
        <v>87</v>
      </c>
      <c r="CB8609" s="273" t="s">
        <v>225</v>
      </c>
      <c r="CC8609" s="273" t="s">
        <v>226</v>
      </c>
      <c r="CD8609" s="282">
        <v>5</v>
      </c>
      <c r="CE8609" s="274">
        <v>45078</v>
      </c>
      <c r="CF8609" s="273">
        <v>0</v>
      </c>
      <c r="CG8609" s="273" t="s">
        <v>90</v>
      </c>
      <c r="CH8609" s="273">
        <v>0</v>
      </c>
      <c r="CI8609" s="273" t="s">
        <v>80</v>
      </c>
      <c r="CM8609" s="273" t="s">
        <v>73</v>
      </c>
      <c r="CN8609" s="273">
        <v>3</v>
      </c>
    </row>
    <row r="8610" spans="74:92">
      <c r="BV8610" s="273" t="s">
        <v>83</v>
      </c>
      <c r="BW8610" s="273" t="s">
        <v>63</v>
      </c>
      <c r="BX8610" s="273" t="s">
        <v>501</v>
      </c>
      <c r="BY8610" s="273" t="s">
        <v>501</v>
      </c>
      <c r="BZ8610" s="273" t="s">
        <v>86</v>
      </c>
      <c r="CA8610" s="273" t="s">
        <v>87</v>
      </c>
      <c r="CB8610" s="273" t="s">
        <v>217</v>
      </c>
      <c r="CC8610" s="273" t="s">
        <v>218</v>
      </c>
      <c r="CD8610" s="282">
        <v>2</v>
      </c>
      <c r="CE8610" s="274">
        <v>45078</v>
      </c>
      <c r="CG8610" s="273" t="s">
        <v>181</v>
      </c>
      <c r="CI8610" s="273" t="s">
        <v>181</v>
      </c>
      <c r="CJ8610" s="273" t="s">
        <v>1384</v>
      </c>
      <c r="CM8610" s="273" t="s">
        <v>73</v>
      </c>
      <c r="CN8610" s="273">
        <v>3</v>
      </c>
    </row>
    <row r="8611" spans="74:92">
      <c r="BV8611" s="273" t="s">
        <v>83</v>
      </c>
      <c r="BW8611" s="273" t="s">
        <v>63</v>
      </c>
      <c r="BX8611" s="273" t="s">
        <v>501</v>
      </c>
      <c r="BY8611" s="273" t="s">
        <v>501</v>
      </c>
      <c r="BZ8611" s="273" t="s">
        <v>86</v>
      </c>
      <c r="CA8611" s="273" t="s">
        <v>87</v>
      </c>
      <c r="CB8611" s="273" t="s">
        <v>233</v>
      </c>
      <c r="CC8611" s="273" t="s">
        <v>234</v>
      </c>
      <c r="CD8611" s="282">
        <v>1</v>
      </c>
      <c r="CE8611" s="274">
        <v>45078</v>
      </c>
      <c r="CG8611" s="273" t="s">
        <v>181</v>
      </c>
      <c r="CI8611" s="273" t="s">
        <v>181</v>
      </c>
      <c r="CJ8611" s="273" t="s">
        <v>617</v>
      </c>
      <c r="CM8611" s="273" t="s">
        <v>73</v>
      </c>
      <c r="CN8611" s="273">
        <v>3</v>
      </c>
    </row>
    <row r="8612" spans="74:92">
      <c r="BV8612" s="273" t="s">
        <v>83</v>
      </c>
      <c r="BW8612" s="273" t="s">
        <v>63</v>
      </c>
      <c r="BX8612" s="273" t="s">
        <v>501</v>
      </c>
      <c r="BY8612" s="273" t="s">
        <v>501</v>
      </c>
      <c r="BZ8612" s="273" t="s">
        <v>138</v>
      </c>
      <c r="CA8612" s="273" t="s">
        <v>139</v>
      </c>
      <c r="CB8612" s="273" t="s">
        <v>190</v>
      </c>
      <c r="CC8612" s="273" t="s">
        <v>191</v>
      </c>
      <c r="CD8612" s="282">
        <v>8</v>
      </c>
      <c r="CE8612" s="274">
        <v>45078</v>
      </c>
      <c r="CF8612" s="273">
        <v>0</v>
      </c>
      <c r="CG8612" s="273" t="s">
        <v>90</v>
      </c>
      <c r="CH8612" s="273">
        <v>0</v>
      </c>
      <c r="CI8612" s="273" t="s">
        <v>80</v>
      </c>
      <c r="CM8612" s="273" t="s">
        <v>73</v>
      </c>
      <c r="CN8612" s="273">
        <v>3</v>
      </c>
    </row>
    <row r="8613" spans="74:92">
      <c r="BV8613" s="273" t="s">
        <v>83</v>
      </c>
      <c r="BW8613" s="273" t="s">
        <v>63</v>
      </c>
      <c r="BX8613" s="273" t="s">
        <v>501</v>
      </c>
      <c r="BY8613" s="273" t="s">
        <v>501</v>
      </c>
      <c r="BZ8613" s="273" t="s">
        <v>167</v>
      </c>
      <c r="CA8613" s="273" t="s">
        <v>168</v>
      </c>
      <c r="CB8613" s="273" t="s">
        <v>319</v>
      </c>
      <c r="CC8613" s="273" t="s">
        <v>320</v>
      </c>
      <c r="CD8613" s="282">
        <v>15</v>
      </c>
      <c r="CE8613" s="274">
        <v>45078</v>
      </c>
      <c r="CF8613" s="273">
        <v>0</v>
      </c>
      <c r="CG8613" s="273" t="s">
        <v>90</v>
      </c>
      <c r="CH8613" s="273">
        <v>0</v>
      </c>
      <c r="CI8613" s="273" t="s">
        <v>80</v>
      </c>
      <c r="CM8613" s="273" t="s">
        <v>73</v>
      </c>
      <c r="CN8613" s="273">
        <v>3</v>
      </c>
    </row>
    <row r="8614" spans="74:92">
      <c r="BV8614" s="273" t="s">
        <v>83</v>
      </c>
      <c r="BW8614" s="273" t="s">
        <v>63</v>
      </c>
      <c r="BX8614" s="273" t="s">
        <v>501</v>
      </c>
      <c r="BY8614" s="273" t="s">
        <v>501</v>
      </c>
      <c r="BZ8614" s="273" t="s">
        <v>86</v>
      </c>
      <c r="CA8614" s="273" t="s">
        <v>87</v>
      </c>
      <c r="CB8614" s="273" t="s">
        <v>179</v>
      </c>
      <c r="CC8614" s="273" t="s">
        <v>180</v>
      </c>
      <c r="CD8614" s="282">
        <v>1</v>
      </c>
      <c r="CE8614" s="274">
        <v>45078</v>
      </c>
      <c r="CG8614" s="273" t="s">
        <v>181</v>
      </c>
      <c r="CI8614" s="273" t="s">
        <v>181</v>
      </c>
      <c r="CJ8614" s="273" t="s">
        <v>1414</v>
      </c>
      <c r="CM8614" s="273" t="s">
        <v>73</v>
      </c>
      <c r="CN8614" s="273">
        <v>3</v>
      </c>
    </row>
    <row r="8615" spans="74:92">
      <c r="BV8615" s="273" t="s">
        <v>83</v>
      </c>
      <c r="BW8615" s="273" t="s">
        <v>63</v>
      </c>
      <c r="BX8615" s="273" t="s">
        <v>501</v>
      </c>
      <c r="BY8615" s="273" t="s">
        <v>501</v>
      </c>
      <c r="BZ8615" s="273" t="s">
        <v>204</v>
      </c>
      <c r="CA8615" s="273" t="s">
        <v>205</v>
      </c>
      <c r="CB8615" s="273" t="s">
        <v>206</v>
      </c>
      <c r="CC8615" s="273" t="s">
        <v>207</v>
      </c>
      <c r="CD8615" s="282">
        <v>0</v>
      </c>
      <c r="CE8615" s="274">
        <v>45078</v>
      </c>
      <c r="CG8615" s="273" t="s">
        <v>181</v>
      </c>
      <c r="CI8615" s="273" t="s">
        <v>208</v>
      </c>
      <c r="CJ8615" s="273" t="s">
        <v>209</v>
      </c>
      <c r="CM8615" s="273" t="s">
        <v>73</v>
      </c>
      <c r="CN8615" s="273">
        <v>3</v>
      </c>
    </row>
    <row r="8616" spans="74:92">
      <c r="BV8616" s="273" t="s">
        <v>83</v>
      </c>
      <c r="BW8616" s="273" t="s">
        <v>63</v>
      </c>
      <c r="BX8616" s="273" t="s">
        <v>501</v>
      </c>
      <c r="BY8616" s="273" t="s">
        <v>501</v>
      </c>
      <c r="BZ8616" s="273" t="s">
        <v>167</v>
      </c>
      <c r="CA8616" s="273" t="s">
        <v>168</v>
      </c>
      <c r="CB8616" s="273" t="s">
        <v>313</v>
      </c>
      <c r="CC8616" s="273" t="s">
        <v>314</v>
      </c>
      <c r="CD8616" s="282">
        <v>14</v>
      </c>
      <c r="CE8616" s="274">
        <v>45078</v>
      </c>
      <c r="CF8616" s="273">
        <v>0</v>
      </c>
      <c r="CG8616" s="273" t="s">
        <v>90</v>
      </c>
      <c r="CH8616" s="273">
        <v>0</v>
      </c>
      <c r="CI8616" s="273" t="s">
        <v>80</v>
      </c>
      <c r="CM8616" s="273" t="s">
        <v>73</v>
      </c>
      <c r="CN8616" s="273">
        <v>3</v>
      </c>
    </row>
    <row r="8617" spans="74:92">
      <c r="BV8617" s="273" t="s">
        <v>83</v>
      </c>
      <c r="BW8617" s="273" t="s">
        <v>63</v>
      </c>
      <c r="BX8617" s="273" t="s">
        <v>501</v>
      </c>
      <c r="BY8617" s="273" t="s">
        <v>501</v>
      </c>
      <c r="BZ8617" s="273" t="s">
        <v>167</v>
      </c>
      <c r="CA8617" s="273" t="s">
        <v>168</v>
      </c>
      <c r="CB8617" s="273" t="s">
        <v>353</v>
      </c>
      <c r="CC8617" s="273" t="s">
        <v>354</v>
      </c>
      <c r="CD8617" s="282">
        <v>13</v>
      </c>
      <c r="CE8617" s="274">
        <v>45078</v>
      </c>
      <c r="CF8617" s="273">
        <v>222</v>
      </c>
      <c r="CG8617" s="273" t="s">
        <v>90</v>
      </c>
      <c r="CH8617" s="273">
        <v>222</v>
      </c>
      <c r="CI8617" s="273" t="s">
        <v>80</v>
      </c>
      <c r="CM8617" s="273" t="s">
        <v>73</v>
      </c>
      <c r="CN8617" s="273">
        <v>3</v>
      </c>
    </row>
    <row r="8618" spans="74:92">
      <c r="BV8618" s="273" t="s">
        <v>83</v>
      </c>
      <c r="BW8618" s="273" t="s">
        <v>63</v>
      </c>
      <c r="BX8618" s="273" t="s">
        <v>501</v>
      </c>
      <c r="BY8618" s="273" t="s">
        <v>501</v>
      </c>
      <c r="BZ8618" s="273" t="s">
        <v>151</v>
      </c>
      <c r="CA8618" s="273" t="s">
        <v>152</v>
      </c>
      <c r="CB8618" s="273" t="s">
        <v>161</v>
      </c>
      <c r="CC8618" s="273" t="s">
        <v>162</v>
      </c>
      <c r="CD8618" s="282">
        <v>11</v>
      </c>
      <c r="CE8618" s="274">
        <v>45078</v>
      </c>
      <c r="CF8618" s="273">
        <v>390</v>
      </c>
      <c r="CG8618" s="273" t="s">
        <v>90</v>
      </c>
      <c r="CH8618" s="273">
        <v>390</v>
      </c>
      <c r="CI8618" s="273" t="s">
        <v>80</v>
      </c>
      <c r="CM8618" s="273" t="s">
        <v>73</v>
      </c>
      <c r="CN8618" s="273">
        <v>3</v>
      </c>
    </row>
    <row r="8619" spans="74:92">
      <c r="BV8619" s="273" t="s">
        <v>83</v>
      </c>
      <c r="BW8619" s="273" t="s">
        <v>63</v>
      </c>
      <c r="BX8619" s="273" t="s">
        <v>501</v>
      </c>
      <c r="BY8619" s="273" t="s">
        <v>501</v>
      </c>
      <c r="BZ8619" s="273" t="s">
        <v>167</v>
      </c>
      <c r="CA8619" s="273" t="s">
        <v>168</v>
      </c>
      <c r="CB8619" s="273" t="s">
        <v>169</v>
      </c>
      <c r="CC8619" s="273" t="s">
        <v>170</v>
      </c>
      <c r="CD8619" s="282">
        <v>12</v>
      </c>
      <c r="CE8619" s="274">
        <v>45078</v>
      </c>
      <c r="CF8619" s="273">
        <v>6</v>
      </c>
      <c r="CG8619" s="273" t="s">
        <v>90</v>
      </c>
      <c r="CH8619" s="273">
        <v>6</v>
      </c>
      <c r="CI8619" s="273" t="s">
        <v>80</v>
      </c>
      <c r="CM8619" s="273" t="s">
        <v>73</v>
      </c>
      <c r="CN8619" s="273">
        <v>3</v>
      </c>
    </row>
    <row r="8620" spans="74:92">
      <c r="BV8620" s="273" t="s">
        <v>83</v>
      </c>
      <c r="BW8620" s="273" t="s">
        <v>63</v>
      </c>
      <c r="BX8620" s="273" t="s">
        <v>501</v>
      </c>
      <c r="BY8620" s="273" t="s">
        <v>501</v>
      </c>
      <c r="BZ8620" s="273" t="s">
        <v>138</v>
      </c>
      <c r="CA8620" s="273" t="s">
        <v>139</v>
      </c>
      <c r="CB8620" s="273" t="s">
        <v>140</v>
      </c>
      <c r="CC8620" s="273" t="s">
        <v>141</v>
      </c>
      <c r="CD8620" s="282">
        <v>9</v>
      </c>
      <c r="CE8620" s="274">
        <v>45078</v>
      </c>
      <c r="CF8620" s="273">
        <v>0</v>
      </c>
      <c r="CG8620" s="273" t="s">
        <v>90</v>
      </c>
      <c r="CH8620" s="273">
        <v>0</v>
      </c>
      <c r="CI8620" s="273" t="s">
        <v>80</v>
      </c>
      <c r="CM8620" s="273" t="s">
        <v>73</v>
      </c>
      <c r="CN8620" s="273">
        <v>3</v>
      </c>
    </row>
    <row r="8621" spans="74:92">
      <c r="BV8621" s="273" t="s">
        <v>83</v>
      </c>
      <c r="BW8621" s="273" t="s">
        <v>63</v>
      </c>
      <c r="BX8621" s="273" t="s">
        <v>501</v>
      </c>
      <c r="BY8621" s="273" t="s">
        <v>501</v>
      </c>
      <c r="BZ8621" s="273" t="s">
        <v>151</v>
      </c>
      <c r="CA8621" s="273" t="s">
        <v>152</v>
      </c>
      <c r="CB8621" s="273" t="s">
        <v>153</v>
      </c>
      <c r="CC8621" s="273" t="s">
        <v>154</v>
      </c>
      <c r="CD8621" s="282">
        <v>10</v>
      </c>
      <c r="CE8621" s="274">
        <v>45078</v>
      </c>
      <c r="CF8621" s="273">
        <v>633</v>
      </c>
      <c r="CG8621" s="273" t="s">
        <v>90</v>
      </c>
      <c r="CH8621" s="273">
        <v>633</v>
      </c>
      <c r="CI8621" s="273" t="s">
        <v>80</v>
      </c>
      <c r="CM8621" s="273" t="s">
        <v>73</v>
      </c>
      <c r="CN8621" s="273">
        <v>3</v>
      </c>
    </row>
    <row r="8622" spans="74:92">
      <c r="BV8622" s="273" t="s">
        <v>83</v>
      </c>
      <c r="BW8622" s="273" t="s">
        <v>63</v>
      </c>
      <c r="BX8622" s="273" t="s">
        <v>501</v>
      </c>
      <c r="BY8622" s="273" t="s">
        <v>501</v>
      </c>
      <c r="BZ8622" s="273" t="s">
        <v>126</v>
      </c>
      <c r="CA8622" s="273" t="s">
        <v>127</v>
      </c>
      <c r="CB8622" s="273" t="s">
        <v>133</v>
      </c>
      <c r="CC8622" s="273" t="s">
        <v>134</v>
      </c>
      <c r="CD8622" s="282">
        <v>7</v>
      </c>
      <c r="CE8622" s="274">
        <v>45078</v>
      </c>
      <c r="CI8622" s="273" t="s">
        <v>104</v>
      </c>
      <c r="CM8622" s="273" t="s">
        <v>73</v>
      </c>
      <c r="CN8622" s="273">
        <v>3</v>
      </c>
    </row>
    <row r="8623" spans="74:92">
      <c r="BV8623" s="273" t="s">
        <v>83</v>
      </c>
      <c r="BW8623" s="273" t="s">
        <v>63</v>
      </c>
      <c r="BX8623" s="273" t="s">
        <v>501</v>
      </c>
      <c r="BY8623" s="273" t="s">
        <v>501</v>
      </c>
      <c r="BZ8623" s="273" t="s">
        <v>126</v>
      </c>
      <c r="CA8623" s="273" t="s">
        <v>127</v>
      </c>
      <c r="CB8623" s="273" t="s">
        <v>128</v>
      </c>
      <c r="CC8623" s="273" t="s">
        <v>129</v>
      </c>
      <c r="CD8623" s="282">
        <v>6</v>
      </c>
      <c r="CE8623" s="274">
        <v>45078</v>
      </c>
      <c r="CI8623" s="273" t="s">
        <v>80</v>
      </c>
      <c r="CM8623" s="273" t="s">
        <v>73</v>
      </c>
      <c r="CN8623" s="273">
        <v>3</v>
      </c>
    </row>
    <row r="8624" spans="74:92">
      <c r="BV8624" s="273" t="s">
        <v>83</v>
      </c>
      <c r="BW8624" s="273" t="s">
        <v>63</v>
      </c>
      <c r="BX8624" s="273" t="s">
        <v>501</v>
      </c>
      <c r="BY8624" s="273" t="s">
        <v>501</v>
      </c>
      <c r="BZ8624" s="273" t="s">
        <v>110</v>
      </c>
      <c r="CA8624" s="273" t="s">
        <v>111</v>
      </c>
      <c r="CB8624" s="273" t="s">
        <v>112</v>
      </c>
      <c r="CC8624" s="273" t="s">
        <v>113</v>
      </c>
      <c r="CD8624" s="282">
        <v>4</v>
      </c>
      <c r="CE8624" s="274">
        <v>45078</v>
      </c>
      <c r="CI8624" s="273" t="s">
        <v>80</v>
      </c>
      <c r="CM8624" s="273" t="s">
        <v>73</v>
      </c>
      <c r="CN8624" s="273">
        <v>3</v>
      </c>
    </row>
    <row r="8625" spans="74:92">
      <c r="BV8625" s="273" t="s">
        <v>83</v>
      </c>
      <c r="BW8625" s="273" t="s">
        <v>63</v>
      </c>
      <c r="BX8625" s="273" t="s">
        <v>501</v>
      </c>
      <c r="BY8625" s="273" t="s">
        <v>501</v>
      </c>
      <c r="BZ8625" s="273" t="s">
        <v>110</v>
      </c>
      <c r="CA8625" s="273" t="s">
        <v>111</v>
      </c>
      <c r="CB8625" s="273" t="s">
        <v>117</v>
      </c>
      <c r="CC8625" s="273" t="s">
        <v>118</v>
      </c>
      <c r="CD8625" s="282">
        <v>5</v>
      </c>
      <c r="CE8625" s="274">
        <v>45078</v>
      </c>
      <c r="CI8625" s="273" t="s">
        <v>104</v>
      </c>
      <c r="CM8625" s="273" t="s">
        <v>73</v>
      </c>
      <c r="CN8625" s="273">
        <v>3</v>
      </c>
    </row>
    <row r="8626" spans="74:92">
      <c r="BV8626" s="273" t="s">
        <v>83</v>
      </c>
      <c r="BW8626" s="273" t="s">
        <v>63</v>
      </c>
      <c r="BX8626" s="273" t="s">
        <v>501</v>
      </c>
      <c r="BY8626" s="273" t="s">
        <v>501</v>
      </c>
      <c r="BZ8626" s="273" t="s">
        <v>86</v>
      </c>
      <c r="CA8626" s="273" t="s">
        <v>87</v>
      </c>
      <c r="CB8626" s="273" t="s">
        <v>88</v>
      </c>
      <c r="CC8626" s="273" t="s">
        <v>89</v>
      </c>
      <c r="CD8626" s="282">
        <v>3</v>
      </c>
      <c r="CE8626" s="274">
        <v>45078</v>
      </c>
      <c r="CF8626" s="273">
        <v>606</v>
      </c>
      <c r="CG8626" s="273" t="s">
        <v>90</v>
      </c>
      <c r="CH8626" s="273">
        <v>606</v>
      </c>
      <c r="CI8626" s="273" t="s">
        <v>80</v>
      </c>
      <c r="CM8626" s="273" t="s">
        <v>73</v>
      </c>
      <c r="CN8626" s="273">
        <v>3</v>
      </c>
    </row>
    <row r="8627" spans="74:92">
      <c r="BV8627" s="273" t="s">
        <v>83</v>
      </c>
      <c r="BW8627" s="273" t="s">
        <v>63</v>
      </c>
      <c r="BX8627" s="273" t="s">
        <v>501</v>
      </c>
      <c r="BY8627" s="273" t="s">
        <v>501</v>
      </c>
      <c r="BZ8627" s="273" t="s">
        <v>86</v>
      </c>
      <c r="CA8627" s="273" t="s">
        <v>87</v>
      </c>
      <c r="CB8627" s="273" t="s">
        <v>101</v>
      </c>
      <c r="CC8627" s="273" t="s">
        <v>102</v>
      </c>
      <c r="CD8627" s="282">
        <v>4</v>
      </c>
      <c r="CE8627" s="274">
        <v>45078</v>
      </c>
      <c r="CF8627" s="273">
        <v>7747</v>
      </c>
      <c r="CG8627" s="273" t="s">
        <v>103</v>
      </c>
      <c r="CH8627" s="273">
        <v>252.24232000000001</v>
      </c>
      <c r="CI8627" s="273" t="s">
        <v>104</v>
      </c>
      <c r="CM8627" s="273" t="s">
        <v>73</v>
      </c>
      <c r="CN8627" s="273">
        <v>3</v>
      </c>
    </row>
    <row r="8628" spans="74:92">
      <c r="BV8628" s="273" t="s">
        <v>83</v>
      </c>
      <c r="BW8628" s="273" t="s">
        <v>63</v>
      </c>
      <c r="BX8628" s="273" t="s">
        <v>501</v>
      </c>
      <c r="BY8628" s="273" t="s">
        <v>501</v>
      </c>
      <c r="BZ8628" s="273" t="s">
        <v>86</v>
      </c>
      <c r="CA8628" s="273" t="s">
        <v>87</v>
      </c>
      <c r="CB8628" s="273" t="s">
        <v>101</v>
      </c>
      <c r="CC8628" s="273" t="s">
        <v>102</v>
      </c>
      <c r="CD8628" s="282">
        <v>4</v>
      </c>
      <c r="CE8628" s="274">
        <v>45108</v>
      </c>
      <c r="CF8628" s="273">
        <v>9303</v>
      </c>
      <c r="CG8628" s="273" t="s">
        <v>103</v>
      </c>
      <c r="CH8628" s="273">
        <v>302.90568000000002</v>
      </c>
      <c r="CI8628" s="273" t="s">
        <v>104</v>
      </c>
      <c r="CM8628" s="273" t="s">
        <v>73</v>
      </c>
      <c r="CN8628" s="273">
        <v>3</v>
      </c>
    </row>
    <row r="8629" spans="74:92">
      <c r="BV8629" s="273" t="s">
        <v>83</v>
      </c>
      <c r="BW8629" s="273" t="s">
        <v>63</v>
      </c>
      <c r="BX8629" s="273" t="s">
        <v>501</v>
      </c>
      <c r="BY8629" s="273" t="s">
        <v>501</v>
      </c>
      <c r="BZ8629" s="273" t="s">
        <v>86</v>
      </c>
      <c r="CA8629" s="273" t="s">
        <v>87</v>
      </c>
      <c r="CB8629" s="273" t="s">
        <v>88</v>
      </c>
      <c r="CC8629" s="273" t="s">
        <v>89</v>
      </c>
      <c r="CD8629" s="282">
        <v>3</v>
      </c>
      <c r="CE8629" s="274">
        <v>45108</v>
      </c>
      <c r="CF8629" s="273">
        <v>729</v>
      </c>
      <c r="CG8629" s="273" t="s">
        <v>90</v>
      </c>
      <c r="CH8629" s="273">
        <v>729</v>
      </c>
      <c r="CI8629" s="273" t="s">
        <v>80</v>
      </c>
      <c r="CM8629" s="273" t="s">
        <v>73</v>
      </c>
      <c r="CN8629" s="273">
        <v>3</v>
      </c>
    </row>
    <row r="8630" spans="74:92">
      <c r="BV8630" s="273" t="s">
        <v>83</v>
      </c>
      <c r="BW8630" s="273" t="s">
        <v>63</v>
      </c>
      <c r="BX8630" s="273" t="s">
        <v>501</v>
      </c>
      <c r="BY8630" s="273" t="s">
        <v>501</v>
      </c>
      <c r="BZ8630" s="273" t="s">
        <v>110</v>
      </c>
      <c r="CA8630" s="273" t="s">
        <v>111</v>
      </c>
      <c r="CB8630" s="273" t="s">
        <v>117</v>
      </c>
      <c r="CC8630" s="273" t="s">
        <v>118</v>
      </c>
      <c r="CD8630" s="282">
        <v>5</v>
      </c>
      <c r="CE8630" s="274">
        <v>45108</v>
      </c>
      <c r="CI8630" s="273" t="s">
        <v>104</v>
      </c>
      <c r="CM8630" s="273" t="s">
        <v>73</v>
      </c>
      <c r="CN8630" s="273">
        <v>3</v>
      </c>
    </row>
    <row r="8631" spans="74:92">
      <c r="BV8631" s="273" t="s">
        <v>83</v>
      </c>
      <c r="BW8631" s="273" t="s">
        <v>63</v>
      </c>
      <c r="BX8631" s="273" t="s">
        <v>501</v>
      </c>
      <c r="BY8631" s="273" t="s">
        <v>501</v>
      </c>
      <c r="BZ8631" s="273" t="s">
        <v>110</v>
      </c>
      <c r="CA8631" s="273" t="s">
        <v>111</v>
      </c>
      <c r="CB8631" s="273" t="s">
        <v>112</v>
      </c>
      <c r="CC8631" s="273" t="s">
        <v>113</v>
      </c>
      <c r="CD8631" s="282">
        <v>4</v>
      </c>
      <c r="CE8631" s="274">
        <v>45108</v>
      </c>
      <c r="CI8631" s="273" t="s">
        <v>80</v>
      </c>
      <c r="CM8631" s="273" t="s">
        <v>73</v>
      </c>
      <c r="CN8631" s="273">
        <v>3</v>
      </c>
    </row>
    <row r="8632" spans="74:92">
      <c r="BV8632" s="273" t="s">
        <v>83</v>
      </c>
      <c r="BW8632" s="273" t="s">
        <v>63</v>
      </c>
      <c r="BX8632" s="273" t="s">
        <v>501</v>
      </c>
      <c r="BY8632" s="273" t="s">
        <v>501</v>
      </c>
      <c r="BZ8632" s="273" t="s">
        <v>126</v>
      </c>
      <c r="CA8632" s="273" t="s">
        <v>127</v>
      </c>
      <c r="CB8632" s="273" t="s">
        <v>128</v>
      </c>
      <c r="CC8632" s="273" t="s">
        <v>129</v>
      </c>
      <c r="CD8632" s="282">
        <v>6</v>
      </c>
      <c r="CE8632" s="274">
        <v>45108</v>
      </c>
      <c r="CI8632" s="273" t="s">
        <v>80</v>
      </c>
      <c r="CM8632" s="273" t="s">
        <v>73</v>
      </c>
      <c r="CN8632" s="273">
        <v>3</v>
      </c>
    </row>
    <row r="8633" spans="74:92">
      <c r="BV8633" s="273" t="s">
        <v>83</v>
      </c>
      <c r="BW8633" s="273" t="s">
        <v>63</v>
      </c>
      <c r="BX8633" s="273" t="s">
        <v>501</v>
      </c>
      <c r="BY8633" s="273" t="s">
        <v>501</v>
      </c>
      <c r="BZ8633" s="273" t="s">
        <v>126</v>
      </c>
      <c r="CA8633" s="273" t="s">
        <v>127</v>
      </c>
      <c r="CB8633" s="273" t="s">
        <v>133</v>
      </c>
      <c r="CC8633" s="273" t="s">
        <v>134</v>
      </c>
      <c r="CD8633" s="282">
        <v>7</v>
      </c>
      <c r="CE8633" s="274">
        <v>45108</v>
      </c>
      <c r="CI8633" s="273" t="s">
        <v>104</v>
      </c>
      <c r="CM8633" s="273" t="s">
        <v>73</v>
      </c>
      <c r="CN8633" s="273">
        <v>3</v>
      </c>
    </row>
    <row r="8634" spans="74:92">
      <c r="BV8634" s="273" t="s">
        <v>83</v>
      </c>
      <c r="BW8634" s="273" t="s">
        <v>63</v>
      </c>
      <c r="BX8634" s="273" t="s">
        <v>501</v>
      </c>
      <c r="BY8634" s="273" t="s">
        <v>501</v>
      </c>
      <c r="BZ8634" s="273" t="s">
        <v>151</v>
      </c>
      <c r="CA8634" s="273" t="s">
        <v>152</v>
      </c>
      <c r="CB8634" s="273" t="s">
        <v>153</v>
      </c>
      <c r="CC8634" s="273" t="s">
        <v>154</v>
      </c>
      <c r="CD8634" s="282">
        <v>10</v>
      </c>
      <c r="CE8634" s="274">
        <v>45108</v>
      </c>
      <c r="CF8634" s="273">
        <v>783</v>
      </c>
      <c r="CG8634" s="273" t="s">
        <v>90</v>
      </c>
      <c r="CH8634" s="273">
        <v>783</v>
      </c>
      <c r="CI8634" s="273" t="s">
        <v>80</v>
      </c>
      <c r="CM8634" s="273" t="s">
        <v>73</v>
      </c>
      <c r="CN8634" s="273">
        <v>3</v>
      </c>
    </row>
    <row r="8635" spans="74:92">
      <c r="BV8635" s="273" t="s">
        <v>83</v>
      </c>
      <c r="BW8635" s="273" t="s">
        <v>63</v>
      </c>
      <c r="BX8635" s="273" t="s">
        <v>501</v>
      </c>
      <c r="BY8635" s="273" t="s">
        <v>501</v>
      </c>
      <c r="BZ8635" s="273" t="s">
        <v>138</v>
      </c>
      <c r="CA8635" s="273" t="s">
        <v>139</v>
      </c>
      <c r="CB8635" s="273" t="s">
        <v>140</v>
      </c>
      <c r="CC8635" s="273" t="s">
        <v>141</v>
      </c>
      <c r="CD8635" s="282">
        <v>9</v>
      </c>
      <c r="CE8635" s="274">
        <v>45108</v>
      </c>
      <c r="CF8635" s="273">
        <v>0</v>
      </c>
      <c r="CG8635" s="273" t="s">
        <v>90</v>
      </c>
      <c r="CH8635" s="273">
        <v>0</v>
      </c>
      <c r="CI8635" s="273" t="s">
        <v>80</v>
      </c>
      <c r="CM8635" s="273" t="s">
        <v>73</v>
      </c>
      <c r="CN8635" s="273">
        <v>3</v>
      </c>
    </row>
    <row r="8636" spans="74:92">
      <c r="BV8636" s="273" t="s">
        <v>83</v>
      </c>
      <c r="BW8636" s="273" t="s">
        <v>63</v>
      </c>
      <c r="BX8636" s="273" t="s">
        <v>501</v>
      </c>
      <c r="BY8636" s="273" t="s">
        <v>501</v>
      </c>
      <c r="BZ8636" s="273" t="s">
        <v>167</v>
      </c>
      <c r="CA8636" s="273" t="s">
        <v>168</v>
      </c>
      <c r="CB8636" s="273" t="s">
        <v>169</v>
      </c>
      <c r="CC8636" s="273" t="s">
        <v>170</v>
      </c>
      <c r="CD8636" s="282">
        <v>12</v>
      </c>
      <c r="CE8636" s="274">
        <v>45108</v>
      </c>
      <c r="CF8636" s="273">
        <v>6</v>
      </c>
      <c r="CG8636" s="273" t="s">
        <v>90</v>
      </c>
      <c r="CH8636" s="273">
        <v>6</v>
      </c>
      <c r="CI8636" s="273" t="s">
        <v>80</v>
      </c>
      <c r="CM8636" s="273" t="s">
        <v>73</v>
      </c>
      <c r="CN8636" s="273">
        <v>3</v>
      </c>
    </row>
    <row r="8637" spans="74:92">
      <c r="BV8637" s="273" t="s">
        <v>83</v>
      </c>
      <c r="BW8637" s="273" t="s">
        <v>63</v>
      </c>
      <c r="BX8637" s="273" t="s">
        <v>501</v>
      </c>
      <c r="BY8637" s="273" t="s">
        <v>501</v>
      </c>
      <c r="BZ8637" s="273" t="s">
        <v>151</v>
      </c>
      <c r="CA8637" s="273" t="s">
        <v>152</v>
      </c>
      <c r="CB8637" s="273" t="s">
        <v>161</v>
      </c>
      <c r="CC8637" s="273" t="s">
        <v>162</v>
      </c>
      <c r="CD8637" s="282">
        <v>11</v>
      </c>
      <c r="CE8637" s="274">
        <v>45108</v>
      </c>
      <c r="CF8637" s="273">
        <v>483</v>
      </c>
      <c r="CG8637" s="273" t="s">
        <v>90</v>
      </c>
      <c r="CH8637" s="273">
        <v>483</v>
      </c>
      <c r="CI8637" s="273" t="s">
        <v>80</v>
      </c>
      <c r="CM8637" s="273" t="s">
        <v>73</v>
      </c>
      <c r="CN8637" s="273">
        <v>3</v>
      </c>
    </row>
    <row r="8638" spans="74:92">
      <c r="BV8638" s="273" t="s">
        <v>83</v>
      </c>
      <c r="BW8638" s="273" t="s">
        <v>63</v>
      </c>
      <c r="BX8638" s="273" t="s">
        <v>501</v>
      </c>
      <c r="BY8638" s="273" t="s">
        <v>501</v>
      </c>
      <c r="BZ8638" s="273" t="s">
        <v>167</v>
      </c>
      <c r="CA8638" s="273" t="s">
        <v>168</v>
      </c>
      <c r="CB8638" s="273" t="s">
        <v>353</v>
      </c>
      <c r="CC8638" s="273" t="s">
        <v>354</v>
      </c>
      <c r="CD8638" s="282">
        <v>13</v>
      </c>
      <c r="CE8638" s="274">
        <v>45108</v>
      </c>
      <c r="CF8638" s="273">
        <v>262</v>
      </c>
      <c r="CG8638" s="273" t="s">
        <v>90</v>
      </c>
      <c r="CH8638" s="273">
        <v>262</v>
      </c>
      <c r="CI8638" s="273" t="s">
        <v>80</v>
      </c>
      <c r="CM8638" s="273" t="s">
        <v>73</v>
      </c>
      <c r="CN8638" s="273">
        <v>3</v>
      </c>
    </row>
    <row r="8639" spans="74:92">
      <c r="BV8639" s="273" t="s">
        <v>83</v>
      </c>
      <c r="BW8639" s="273" t="s">
        <v>63</v>
      </c>
      <c r="BX8639" s="273" t="s">
        <v>501</v>
      </c>
      <c r="BY8639" s="273" t="s">
        <v>501</v>
      </c>
      <c r="BZ8639" s="273" t="s">
        <v>167</v>
      </c>
      <c r="CA8639" s="273" t="s">
        <v>168</v>
      </c>
      <c r="CB8639" s="273" t="s">
        <v>313</v>
      </c>
      <c r="CC8639" s="273" t="s">
        <v>314</v>
      </c>
      <c r="CD8639" s="282">
        <v>14</v>
      </c>
      <c r="CE8639" s="274">
        <v>45108</v>
      </c>
      <c r="CF8639" s="273">
        <v>0</v>
      </c>
      <c r="CG8639" s="273" t="s">
        <v>90</v>
      </c>
      <c r="CH8639" s="273">
        <v>0</v>
      </c>
      <c r="CI8639" s="273" t="s">
        <v>80</v>
      </c>
      <c r="CM8639" s="273" t="s">
        <v>73</v>
      </c>
      <c r="CN8639" s="273">
        <v>3</v>
      </c>
    </row>
    <row r="8640" spans="74:92">
      <c r="BV8640" s="273" t="s">
        <v>83</v>
      </c>
      <c r="BW8640" s="273" t="s">
        <v>63</v>
      </c>
      <c r="BX8640" s="273" t="s">
        <v>501</v>
      </c>
      <c r="BY8640" s="273" t="s">
        <v>501</v>
      </c>
      <c r="BZ8640" s="273" t="s">
        <v>204</v>
      </c>
      <c r="CA8640" s="273" t="s">
        <v>205</v>
      </c>
      <c r="CB8640" s="273" t="s">
        <v>206</v>
      </c>
      <c r="CC8640" s="273" t="s">
        <v>207</v>
      </c>
      <c r="CD8640" s="282">
        <v>0</v>
      </c>
      <c r="CE8640" s="274">
        <v>45108</v>
      </c>
      <c r="CG8640" s="273" t="s">
        <v>181</v>
      </c>
      <c r="CI8640" s="273" t="s">
        <v>208</v>
      </c>
      <c r="CJ8640" s="273" t="s">
        <v>209</v>
      </c>
      <c r="CM8640" s="273" t="s">
        <v>73</v>
      </c>
      <c r="CN8640" s="273">
        <v>3</v>
      </c>
    </row>
    <row r="8641" spans="74:92">
      <c r="BV8641" s="273" t="s">
        <v>83</v>
      </c>
      <c r="BW8641" s="273" t="s">
        <v>63</v>
      </c>
      <c r="BX8641" s="273" t="s">
        <v>501</v>
      </c>
      <c r="BY8641" s="273" t="s">
        <v>501</v>
      </c>
      <c r="BZ8641" s="273" t="s">
        <v>86</v>
      </c>
      <c r="CA8641" s="273" t="s">
        <v>87</v>
      </c>
      <c r="CB8641" s="273" t="s">
        <v>179</v>
      </c>
      <c r="CC8641" s="273" t="s">
        <v>180</v>
      </c>
      <c r="CD8641" s="282">
        <v>1</v>
      </c>
      <c r="CE8641" s="274">
        <v>45108</v>
      </c>
      <c r="CG8641" s="273" t="s">
        <v>181</v>
      </c>
      <c r="CI8641" s="273" t="s">
        <v>181</v>
      </c>
      <c r="CJ8641" s="273" t="s">
        <v>511</v>
      </c>
      <c r="CM8641" s="273" t="s">
        <v>73</v>
      </c>
      <c r="CN8641" s="273">
        <v>3</v>
      </c>
    </row>
    <row r="8642" spans="74:92">
      <c r="BV8642" s="273" t="s">
        <v>83</v>
      </c>
      <c r="BW8642" s="273" t="s">
        <v>63</v>
      </c>
      <c r="BX8642" s="273" t="s">
        <v>501</v>
      </c>
      <c r="BY8642" s="273" t="s">
        <v>501</v>
      </c>
      <c r="BZ8642" s="273" t="s">
        <v>167</v>
      </c>
      <c r="CA8642" s="273" t="s">
        <v>168</v>
      </c>
      <c r="CB8642" s="273" t="s">
        <v>319</v>
      </c>
      <c r="CC8642" s="273" t="s">
        <v>320</v>
      </c>
      <c r="CD8642" s="282">
        <v>15</v>
      </c>
      <c r="CE8642" s="274">
        <v>45108</v>
      </c>
      <c r="CF8642" s="273">
        <v>0</v>
      </c>
      <c r="CG8642" s="273" t="s">
        <v>90</v>
      </c>
      <c r="CH8642" s="273">
        <v>0</v>
      </c>
      <c r="CI8642" s="273" t="s">
        <v>80</v>
      </c>
      <c r="CM8642" s="273" t="s">
        <v>73</v>
      </c>
      <c r="CN8642" s="273">
        <v>3</v>
      </c>
    </row>
    <row r="8643" spans="74:92">
      <c r="BV8643" s="273" t="s">
        <v>83</v>
      </c>
      <c r="BW8643" s="273" t="s">
        <v>63</v>
      </c>
      <c r="BX8643" s="273" t="s">
        <v>501</v>
      </c>
      <c r="BY8643" s="273" t="s">
        <v>501</v>
      </c>
      <c r="BZ8643" s="273" t="s">
        <v>138</v>
      </c>
      <c r="CA8643" s="273" t="s">
        <v>139</v>
      </c>
      <c r="CB8643" s="273" t="s">
        <v>190</v>
      </c>
      <c r="CC8643" s="273" t="s">
        <v>191</v>
      </c>
      <c r="CD8643" s="282">
        <v>8</v>
      </c>
      <c r="CE8643" s="274">
        <v>45108</v>
      </c>
      <c r="CF8643" s="273">
        <v>0</v>
      </c>
      <c r="CG8643" s="273" t="s">
        <v>90</v>
      </c>
      <c r="CH8643" s="273">
        <v>0</v>
      </c>
      <c r="CI8643" s="273" t="s">
        <v>80</v>
      </c>
      <c r="CM8643" s="273" t="s">
        <v>73</v>
      </c>
      <c r="CN8643" s="273">
        <v>3</v>
      </c>
    </row>
    <row r="8644" spans="74:92">
      <c r="BV8644" s="273" t="s">
        <v>83</v>
      </c>
      <c r="BW8644" s="273" t="s">
        <v>63</v>
      </c>
      <c r="BX8644" s="273" t="s">
        <v>501</v>
      </c>
      <c r="BY8644" s="273" t="s">
        <v>501</v>
      </c>
      <c r="BZ8644" s="273" t="s">
        <v>86</v>
      </c>
      <c r="CA8644" s="273" t="s">
        <v>87</v>
      </c>
      <c r="CB8644" s="273" t="s">
        <v>233</v>
      </c>
      <c r="CC8644" s="273" t="s">
        <v>234</v>
      </c>
      <c r="CD8644" s="282">
        <v>1</v>
      </c>
      <c r="CE8644" s="274">
        <v>45108</v>
      </c>
      <c r="CG8644" s="273" t="s">
        <v>181</v>
      </c>
      <c r="CI8644" s="273" t="s">
        <v>181</v>
      </c>
      <c r="CJ8644" s="273" t="s">
        <v>622</v>
      </c>
      <c r="CM8644" s="273" t="s">
        <v>73</v>
      </c>
      <c r="CN8644" s="273">
        <v>3</v>
      </c>
    </row>
    <row r="8645" spans="74:92">
      <c r="BV8645" s="273" t="s">
        <v>83</v>
      </c>
      <c r="BW8645" s="273" t="s">
        <v>63</v>
      </c>
      <c r="BX8645" s="273" t="s">
        <v>501</v>
      </c>
      <c r="BY8645" s="273" t="s">
        <v>501</v>
      </c>
      <c r="BZ8645" s="273" t="s">
        <v>86</v>
      </c>
      <c r="CA8645" s="273" t="s">
        <v>87</v>
      </c>
      <c r="CB8645" s="273" t="s">
        <v>217</v>
      </c>
      <c r="CC8645" s="273" t="s">
        <v>218</v>
      </c>
      <c r="CD8645" s="282">
        <v>2</v>
      </c>
      <c r="CE8645" s="274">
        <v>45108</v>
      </c>
      <c r="CG8645" s="273" t="s">
        <v>181</v>
      </c>
      <c r="CI8645" s="273" t="s">
        <v>181</v>
      </c>
      <c r="CJ8645" s="273" t="s">
        <v>1384</v>
      </c>
      <c r="CM8645" s="273" t="s">
        <v>73</v>
      </c>
      <c r="CN8645" s="273">
        <v>3</v>
      </c>
    </row>
    <row r="8646" spans="74:92">
      <c r="BV8646" s="273" t="s">
        <v>83</v>
      </c>
      <c r="BW8646" s="273" t="s">
        <v>63</v>
      </c>
      <c r="BX8646" s="273" t="s">
        <v>501</v>
      </c>
      <c r="BY8646" s="273" t="s">
        <v>501</v>
      </c>
      <c r="BZ8646" s="273" t="s">
        <v>86</v>
      </c>
      <c r="CA8646" s="273" t="s">
        <v>87</v>
      </c>
      <c r="CB8646" s="273" t="s">
        <v>225</v>
      </c>
      <c r="CC8646" s="273" t="s">
        <v>226</v>
      </c>
      <c r="CD8646" s="282">
        <v>5</v>
      </c>
      <c r="CE8646" s="274">
        <v>45108</v>
      </c>
      <c r="CF8646" s="273">
        <v>0</v>
      </c>
      <c r="CG8646" s="273" t="s">
        <v>90</v>
      </c>
      <c r="CH8646" s="273">
        <v>0</v>
      </c>
      <c r="CI8646" s="273" t="s">
        <v>80</v>
      </c>
      <c r="CM8646" s="273" t="s">
        <v>73</v>
      </c>
      <c r="CN8646" s="273">
        <v>3</v>
      </c>
    </row>
    <row r="8647" spans="74:92">
      <c r="BV8647" s="273" t="s">
        <v>83</v>
      </c>
      <c r="BW8647" s="273" t="s">
        <v>63</v>
      </c>
      <c r="BX8647" s="273" t="s">
        <v>501</v>
      </c>
      <c r="BY8647" s="273" t="s">
        <v>501</v>
      </c>
      <c r="BZ8647" s="273" t="s">
        <v>86</v>
      </c>
      <c r="CA8647" s="273" t="s">
        <v>87</v>
      </c>
      <c r="CB8647" s="273" t="s">
        <v>225</v>
      </c>
      <c r="CC8647" s="273" t="s">
        <v>226</v>
      </c>
      <c r="CD8647" s="282">
        <v>5</v>
      </c>
      <c r="CE8647" s="274">
        <v>45139</v>
      </c>
      <c r="CF8647" s="273">
        <v>0</v>
      </c>
      <c r="CG8647" s="273" t="s">
        <v>90</v>
      </c>
      <c r="CH8647" s="273">
        <v>0</v>
      </c>
      <c r="CI8647" s="273" t="s">
        <v>80</v>
      </c>
      <c r="CM8647" s="273" t="s">
        <v>73</v>
      </c>
      <c r="CN8647" s="273">
        <v>3</v>
      </c>
    </row>
    <row r="8648" spans="74:92">
      <c r="BV8648" s="273" t="s">
        <v>83</v>
      </c>
      <c r="BW8648" s="273" t="s">
        <v>63</v>
      </c>
      <c r="BX8648" s="273" t="s">
        <v>501</v>
      </c>
      <c r="BY8648" s="273" t="s">
        <v>501</v>
      </c>
      <c r="BZ8648" s="273" t="s">
        <v>86</v>
      </c>
      <c r="CA8648" s="273" t="s">
        <v>87</v>
      </c>
      <c r="CB8648" s="273" t="s">
        <v>217</v>
      </c>
      <c r="CC8648" s="273" t="s">
        <v>218</v>
      </c>
      <c r="CD8648" s="282">
        <v>2</v>
      </c>
      <c r="CE8648" s="274">
        <v>45139</v>
      </c>
      <c r="CG8648" s="273" t="s">
        <v>181</v>
      </c>
      <c r="CI8648" s="273" t="s">
        <v>181</v>
      </c>
      <c r="CJ8648" s="273" t="s">
        <v>1384</v>
      </c>
      <c r="CM8648" s="273" t="s">
        <v>73</v>
      </c>
      <c r="CN8648" s="273">
        <v>3</v>
      </c>
    </row>
    <row r="8649" spans="74:92">
      <c r="BV8649" s="273" t="s">
        <v>83</v>
      </c>
      <c r="BW8649" s="273" t="s">
        <v>63</v>
      </c>
      <c r="BX8649" s="273" t="s">
        <v>501</v>
      </c>
      <c r="BY8649" s="273" t="s">
        <v>501</v>
      </c>
      <c r="BZ8649" s="273" t="s">
        <v>86</v>
      </c>
      <c r="CA8649" s="273" t="s">
        <v>87</v>
      </c>
      <c r="CB8649" s="273" t="s">
        <v>233</v>
      </c>
      <c r="CC8649" s="273" t="s">
        <v>234</v>
      </c>
      <c r="CD8649" s="282">
        <v>1</v>
      </c>
      <c r="CE8649" s="274">
        <v>45139</v>
      </c>
      <c r="CG8649" s="273" t="s">
        <v>181</v>
      </c>
      <c r="CI8649" s="273" t="s">
        <v>181</v>
      </c>
      <c r="CJ8649" s="273" t="s">
        <v>1819</v>
      </c>
      <c r="CM8649" s="273" t="s">
        <v>73</v>
      </c>
      <c r="CN8649" s="273">
        <v>3</v>
      </c>
    </row>
    <row r="8650" spans="74:92">
      <c r="BV8650" s="273" t="s">
        <v>83</v>
      </c>
      <c r="BW8650" s="273" t="s">
        <v>63</v>
      </c>
      <c r="BX8650" s="273" t="s">
        <v>501</v>
      </c>
      <c r="BY8650" s="273" t="s">
        <v>501</v>
      </c>
      <c r="BZ8650" s="273" t="s">
        <v>138</v>
      </c>
      <c r="CA8650" s="273" t="s">
        <v>139</v>
      </c>
      <c r="CB8650" s="273" t="s">
        <v>190</v>
      </c>
      <c r="CC8650" s="273" t="s">
        <v>191</v>
      </c>
      <c r="CD8650" s="282">
        <v>8</v>
      </c>
      <c r="CE8650" s="274">
        <v>45139</v>
      </c>
      <c r="CF8650" s="273">
        <v>0</v>
      </c>
      <c r="CG8650" s="273" t="s">
        <v>90</v>
      </c>
      <c r="CH8650" s="273">
        <v>0</v>
      </c>
      <c r="CI8650" s="273" t="s">
        <v>80</v>
      </c>
      <c r="CM8650" s="273" t="s">
        <v>73</v>
      </c>
      <c r="CN8650" s="273">
        <v>3</v>
      </c>
    </row>
    <row r="8651" spans="74:92">
      <c r="BV8651" s="273" t="s">
        <v>83</v>
      </c>
      <c r="BW8651" s="273" t="s">
        <v>63</v>
      </c>
      <c r="BX8651" s="273" t="s">
        <v>501</v>
      </c>
      <c r="BY8651" s="273" t="s">
        <v>501</v>
      </c>
      <c r="BZ8651" s="273" t="s">
        <v>167</v>
      </c>
      <c r="CA8651" s="273" t="s">
        <v>168</v>
      </c>
      <c r="CB8651" s="273" t="s">
        <v>319</v>
      </c>
      <c r="CC8651" s="273" t="s">
        <v>320</v>
      </c>
      <c r="CD8651" s="282">
        <v>15</v>
      </c>
      <c r="CE8651" s="274">
        <v>45139</v>
      </c>
      <c r="CF8651" s="273">
        <v>0</v>
      </c>
      <c r="CG8651" s="273" t="s">
        <v>90</v>
      </c>
      <c r="CH8651" s="273">
        <v>0</v>
      </c>
      <c r="CI8651" s="273" t="s">
        <v>80</v>
      </c>
      <c r="CM8651" s="273" t="s">
        <v>73</v>
      </c>
      <c r="CN8651" s="273">
        <v>3</v>
      </c>
    </row>
    <row r="8652" spans="74:92">
      <c r="BV8652" s="273" t="s">
        <v>83</v>
      </c>
      <c r="BW8652" s="273" t="s">
        <v>63</v>
      </c>
      <c r="BX8652" s="273" t="s">
        <v>501</v>
      </c>
      <c r="BY8652" s="273" t="s">
        <v>501</v>
      </c>
      <c r="BZ8652" s="273" t="s">
        <v>86</v>
      </c>
      <c r="CA8652" s="273" t="s">
        <v>87</v>
      </c>
      <c r="CB8652" s="273" t="s">
        <v>179</v>
      </c>
      <c r="CC8652" s="273" t="s">
        <v>180</v>
      </c>
      <c r="CD8652" s="282">
        <v>1</v>
      </c>
      <c r="CE8652" s="274">
        <v>45139</v>
      </c>
      <c r="CG8652" s="273" t="s">
        <v>181</v>
      </c>
      <c r="CI8652" s="273" t="s">
        <v>181</v>
      </c>
      <c r="CJ8652" s="273" t="s">
        <v>1341</v>
      </c>
      <c r="CM8652" s="273" t="s">
        <v>73</v>
      </c>
      <c r="CN8652" s="273">
        <v>3</v>
      </c>
    </row>
    <row r="8653" spans="74:92">
      <c r="BV8653" s="273" t="s">
        <v>83</v>
      </c>
      <c r="BW8653" s="273" t="s">
        <v>63</v>
      </c>
      <c r="BX8653" s="273" t="s">
        <v>501</v>
      </c>
      <c r="BY8653" s="273" t="s">
        <v>501</v>
      </c>
      <c r="BZ8653" s="273" t="s">
        <v>204</v>
      </c>
      <c r="CA8653" s="273" t="s">
        <v>205</v>
      </c>
      <c r="CB8653" s="273" t="s">
        <v>206</v>
      </c>
      <c r="CC8653" s="273" t="s">
        <v>207</v>
      </c>
      <c r="CD8653" s="282">
        <v>0</v>
      </c>
      <c r="CE8653" s="274">
        <v>45139</v>
      </c>
      <c r="CG8653" s="273" t="s">
        <v>181</v>
      </c>
      <c r="CI8653" s="273" t="s">
        <v>208</v>
      </c>
      <c r="CJ8653" s="273" t="s">
        <v>209</v>
      </c>
      <c r="CM8653" s="273" t="s">
        <v>73</v>
      </c>
      <c r="CN8653" s="273">
        <v>3</v>
      </c>
    </row>
    <row r="8654" spans="74:92">
      <c r="BV8654" s="273" t="s">
        <v>83</v>
      </c>
      <c r="BW8654" s="273" t="s">
        <v>63</v>
      </c>
      <c r="BX8654" s="273" t="s">
        <v>501</v>
      </c>
      <c r="BY8654" s="273" t="s">
        <v>501</v>
      </c>
      <c r="BZ8654" s="273" t="s">
        <v>167</v>
      </c>
      <c r="CA8654" s="273" t="s">
        <v>168</v>
      </c>
      <c r="CB8654" s="273" t="s">
        <v>313</v>
      </c>
      <c r="CC8654" s="273" t="s">
        <v>314</v>
      </c>
      <c r="CD8654" s="282">
        <v>14</v>
      </c>
      <c r="CE8654" s="274">
        <v>45139</v>
      </c>
      <c r="CF8654" s="273">
        <v>0</v>
      </c>
      <c r="CG8654" s="273" t="s">
        <v>90</v>
      </c>
      <c r="CH8654" s="273">
        <v>0</v>
      </c>
      <c r="CI8654" s="273" t="s">
        <v>80</v>
      </c>
      <c r="CM8654" s="273" t="s">
        <v>73</v>
      </c>
      <c r="CN8654" s="273">
        <v>3</v>
      </c>
    </row>
    <row r="8655" spans="74:92">
      <c r="BV8655" s="273" t="s">
        <v>83</v>
      </c>
      <c r="BW8655" s="273" t="s">
        <v>63</v>
      </c>
      <c r="BX8655" s="273" t="s">
        <v>501</v>
      </c>
      <c r="BY8655" s="273" t="s">
        <v>501</v>
      </c>
      <c r="BZ8655" s="273" t="s">
        <v>167</v>
      </c>
      <c r="CA8655" s="273" t="s">
        <v>168</v>
      </c>
      <c r="CB8655" s="273" t="s">
        <v>353</v>
      </c>
      <c r="CC8655" s="273" t="s">
        <v>354</v>
      </c>
      <c r="CD8655" s="282">
        <v>13</v>
      </c>
      <c r="CE8655" s="274">
        <v>45139</v>
      </c>
      <c r="CF8655" s="273">
        <v>283</v>
      </c>
      <c r="CG8655" s="273" t="s">
        <v>90</v>
      </c>
      <c r="CH8655" s="273">
        <v>283</v>
      </c>
      <c r="CI8655" s="273" t="s">
        <v>80</v>
      </c>
      <c r="CM8655" s="273" t="s">
        <v>73</v>
      </c>
      <c r="CN8655" s="273">
        <v>3</v>
      </c>
    </row>
    <row r="8656" spans="74:92">
      <c r="BV8656" s="273" t="s">
        <v>83</v>
      </c>
      <c r="BW8656" s="273" t="s">
        <v>63</v>
      </c>
      <c r="BX8656" s="273" t="s">
        <v>501</v>
      </c>
      <c r="BY8656" s="273" t="s">
        <v>501</v>
      </c>
      <c r="BZ8656" s="273" t="s">
        <v>151</v>
      </c>
      <c r="CA8656" s="273" t="s">
        <v>152</v>
      </c>
      <c r="CB8656" s="273" t="s">
        <v>161</v>
      </c>
      <c r="CC8656" s="273" t="s">
        <v>162</v>
      </c>
      <c r="CD8656" s="282">
        <v>11</v>
      </c>
      <c r="CE8656" s="274">
        <v>45139</v>
      </c>
      <c r="CF8656" s="273">
        <v>496</v>
      </c>
      <c r="CG8656" s="273" t="s">
        <v>90</v>
      </c>
      <c r="CH8656" s="273">
        <v>496</v>
      </c>
      <c r="CI8656" s="273" t="s">
        <v>80</v>
      </c>
      <c r="CM8656" s="273" t="s">
        <v>73</v>
      </c>
      <c r="CN8656" s="273">
        <v>3</v>
      </c>
    </row>
    <row r="8657" spans="74:92">
      <c r="BV8657" s="273" t="s">
        <v>83</v>
      </c>
      <c r="BW8657" s="273" t="s">
        <v>63</v>
      </c>
      <c r="BX8657" s="273" t="s">
        <v>501</v>
      </c>
      <c r="BY8657" s="273" t="s">
        <v>501</v>
      </c>
      <c r="BZ8657" s="273" t="s">
        <v>167</v>
      </c>
      <c r="CA8657" s="273" t="s">
        <v>168</v>
      </c>
      <c r="CB8657" s="273" t="s">
        <v>169</v>
      </c>
      <c r="CC8657" s="273" t="s">
        <v>170</v>
      </c>
      <c r="CD8657" s="282">
        <v>12</v>
      </c>
      <c r="CE8657" s="274">
        <v>45139</v>
      </c>
      <c r="CF8657" s="273">
        <v>6</v>
      </c>
      <c r="CG8657" s="273" t="s">
        <v>90</v>
      </c>
      <c r="CH8657" s="273">
        <v>6</v>
      </c>
      <c r="CI8657" s="273" t="s">
        <v>80</v>
      </c>
      <c r="CM8657" s="273" t="s">
        <v>73</v>
      </c>
      <c r="CN8657" s="273">
        <v>3</v>
      </c>
    </row>
    <row r="8658" spans="74:92">
      <c r="BV8658" s="273" t="s">
        <v>83</v>
      </c>
      <c r="BW8658" s="273" t="s">
        <v>63</v>
      </c>
      <c r="BX8658" s="273" t="s">
        <v>501</v>
      </c>
      <c r="BY8658" s="273" t="s">
        <v>501</v>
      </c>
      <c r="BZ8658" s="273" t="s">
        <v>138</v>
      </c>
      <c r="CA8658" s="273" t="s">
        <v>139</v>
      </c>
      <c r="CB8658" s="273" t="s">
        <v>140</v>
      </c>
      <c r="CC8658" s="273" t="s">
        <v>141</v>
      </c>
      <c r="CD8658" s="282">
        <v>9</v>
      </c>
      <c r="CE8658" s="274">
        <v>45139</v>
      </c>
      <c r="CF8658" s="273">
        <v>0</v>
      </c>
      <c r="CG8658" s="273" t="s">
        <v>90</v>
      </c>
      <c r="CH8658" s="273">
        <v>0</v>
      </c>
      <c r="CI8658" s="273" t="s">
        <v>80</v>
      </c>
      <c r="CM8658" s="273" t="s">
        <v>73</v>
      </c>
      <c r="CN8658" s="273">
        <v>3</v>
      </c>
    </row>
    <row r="8659" spans="74:92">
      <c r="BV8659" s="273" t="s">
        <v>83</v>
      </c>
      <c r="BW8659" s="273" t="s">
        <v>63</v>
      </c>
      <c r="BX8659" s="273" t="s">
        <v>501</v>
      </c>
      <c r="BY8659" s="273" t="s">
        <v>501</v>
      </c>
      <c r="BZ8659" s="273" t="s">
        <v>151</v>
      </c>
      <c r="CA8659" s="273" t="s">
        <v>152</v>
      </c>
      <c r="CB8659" s="273" t="s">
        <v>153</v>
      </c>
      <c r="CC8659" s="273" t="s">
        <v>154</v>
      </c>
      <c r="CD8659" s="282">
        <v>10</v>
      </c>
      <c r="CE8659" s="274">
        <v>45139</v>
      </c>
      <c r="CF8659" s="273">
        <v>843</v>
      </c>
      <c r="CG8659" s="273" t="s">
        <v>90</v>
      </c>
      <c r="CH8659" s="273">
        <v>843</v>
      </c>
      <c r="CI8659" s="273" t="s">
        <v>80</v>
      </c>
      <c r="CM8659" s="273" t="s">
        <v>73</v>
      </c>
      <c r="CN8659" s="273">
        <v>3</v>
      </c>
    </row>
    <row r="8660" spans="74:92">
      <c r="BV8660" s="273" t="s">
        <v>83</v>
      </c>
      <c r="BW8660" s="273" t="s">
        <v>63</v>
      </c>
      <c r="BX8660" s="273" t="s">
        <v>501</v>
      </c>
      <c r="BY8660" s="273" t="s">
        <v>501</v>
      </c>
      <c r="BZ8660" s="273" t="s">
        <v>126</v>
      </c>
      <c r="CA8660" s="273" t="s">
        <v>127</v>
      </c>
      <c r="CB8660" s="273" t="s">
        <v>133</v>
      </c>
      <c r="CC8660" s="273" t="s">
        <v>134</v>
      </c>
      <c r="CD8660" s="282">
        <v>7</v>
      </c>
      <c r="CE8660" s="274">
        <v>45139</v>
      </c>
      <c r="CI8660" s="273" t="s">
        <v>104</v>
      </c>
      <c r="CM8660" s="273" t="s">
        <v>73</v>
      </c>
      <c r="CN8660" s="273">
        <v>3</v>
      </c>
    </row>
    <row r="8661" spans="74:92">
      <c r="BV8661" s="273" t="s">
        <v>83</v>
      </c>
      <c r="BW8661" s="273" t="s">
        <v>63</v>
      </c>
      <c r="BX8661" s="273" t="s">
        <v>501</v>
      </c>
      <c r="BY8661" s="273" t="s">
        <v>501</v>
      </c>
      <c r="BZ8661" s="273" t="s">
        <v>126</v>
      </c>
      <c r="CA8661" s="273" t="s">
        <v>127</v>
      </c>
      <c r="CB8661" s="273" t="s">
        <v>128</v>
      </c>
      <c r="CC8661" s="273" t="s">
        <v>129</v>
      </c>
      <c r="CD8661" s="282">
        <v>6</v>
      </c>
      <c r="CE8661" s="274">
        <v>45139</v>
      </c>
      <c r="CI8661" s="273" t="s">
        <v>80</v>
      </c>
      <c r="CM8661" s="273" t="s">
        <v>73</v>
      </c>
      <c r="CN8661" s="273">
        <v>3</v>
      </c>
    </row>
    <row r="8662" spans="74:92">
      <c r="BV8662" s="273" t="s">
        <v>83</v>
      </c>
      <c r="BW8662" s="273" t="s">
        <v>63</v>
      </c>
      <c r="BX8662" s="273" t="s">
        <v>501</v>
      </c>
      <c r="BY8662" s="273" t="s">
        <v>501</v>
      </c>
      <c r="BZ8662" s="273" t="s">
        <v>110</v>
      </c>
      <c r="CA8662" s="273" t="s">
        <v>111</v>
      </c>
      <c r="CB8662" s="273" t="s">
        <v>112</v>
      </c>
      <c r="CC8662" s="273" t="s">
        <v>113</v>
      </c>
      <c r="CD8662" s="282">
        <v>4</v>
      </c>
      <c r="CE8662" s="274">
        <v>45139</v>
      </c>
      <c r="CI8662" s="273" t="s">
        <v>80</v>
      </c>
      <c r="CM8662" s="273" t="s">
        <v>73</v>
      </c>
      <c r="CN8662" s="273">
        <v>3</v>
      </c>
    </row>
    <row r="8663" spans="74:92">
      <c r="BV8663" s="273" t="s">
        <v>83</v>
      </c>
      <c r="BW8663" s="273" t="s">
        <v>63</v>
      </c>
      <c r="BX8663" s="273" t="s">
        <v>501</v>
      </c>
      <c r="BY8663" s="273" t="s">
        <v>501</v>
      </c>
      <c r="BZ8663" s="273" t="s">
        <v>110</v>
      </c>
      <c r="CA8663" s="273" t="s">
        <v>111</v>
      </c>
      <c r="CB8663" s="273" t="s">
        <v>117</v>
      </c>
      <c r="CC8663" s="273" t="s">
        <v>118</v>
      </c>
      <c r="CD8663" s="282">
        <v>5</v>
      </c>
      <c r="CE8663" s="274">
        <v>45139</v>
      </c>
      <c r="CI8663" s="273" t="s">
        <v>104</v>
      </c>
      <c r="CM8663" s="273" t="s">
        <v>73</v>
      </c>
      <c r="CN8663" s="273">
        <v>3</v>
      </c>
    </row>
    <row r="8664" spans="74:92">
      <c r="BV8664" s="273" t="s">
        <v>83</v>
      </c>
      <c r="BW8664" s="273" t="s">
        <v>63</v>
      </c>
      <c r="BX8664" s="273" t="s">
        <v>501</v>
      </c>
      <c r="BY8664" s="273" t="s">
        <v>501</v>
      </c>
      <c r="BZ8664" s="273" t="s">
        <v>86</v>
      </c>
      <c r="CA8664" s="273" t="s">
        <v>87</v>
      </c>
      <c r="CB8664" s="273" t="s">
        <v>88</v>
      </c>
      <c r="CC8664" s="273" t="s">
        <v>89</v>
      </c>
      <c r="CD8664" s="282">
        <v>3</v>
      </c>
      <c r="CE8664" s="274">
        <v>45139</v>
      </c>
      <c r="CF8664" s="273">
        <v>813</v>
      </c>
      <c r="CG8664" s="273" t="s">
        <v>90</v>
      </c>
      <c r="CH8664" s="273">
        <v>813</v>
      </c>
      <c r="CI8664" s="273" t="s">
        <v>80</v>
      </c>
      <c r="CM8664" s="273" t="s">
        <v>73</v>
      </c>
      <c r="CN8664" s="273">
        <v>3</v>
      </c>
    </row>
    <row r="8665" spans="74:92">
      <c r="BV8665" s="273" t="s">
        <v>83</v>
      </c>
      <c r="BW8665" s="273" t="s">
        <v>63</v>
      </c>
      <c r="BX8665" s="273" t="s">
        <v>501</v>
      </c>
      <c r="BY8665" s="273" t="s">
        <v>501</v>
      </c>
      <c r="BZ8665" s="273" t="s">
        <v>86</v>
      </c>
      <c r="CA8665" s="273" t="s">
        <v>87</v>
      </c>
      <c r="CB8665" s="273" t="s">
        <v>101</v>
      </c>
      <c r="CC8665" s="273" t="s">
        <v>102</v>
      </c>
      <c r="CD8665" s="282">
        <v>4</v>
      </c>
      <c r="CE8665" s="274">
        <v>45139</v>
      </c>
      <c r="CF8665" s="273">
        <v>10366</v>
      </c>
      <c r="CG8665" s="273" t="s">
        <v>103</v>
      </c>
      <c r="CH8665" s="273">
        <v>337.51695999999998</v>
      </c>
      <c r="CI8665" s="273" t="s">
        <v>104</v>
      </c>
      <c r="CM8665" s="273" t="s">
        <v>73</v>
      </c>
      <c r="CN8665" s="273">
        <v>3</v>
      </c>
    </row>
    <row r="8666" spans="74:92">
      <c r="BV8666" s="273" t="s">
        <v>83</v>
      </c>
      <c r="BW8666" s="273" t="s">
        <v>63</v>
      </c>
      <c r="BX8666" s="273" t="s">
        <v>501</v>
      </c>
      <c r="BY8666" s="273" t="s">
        <v>501</v>
      </c>
      <c r="BZ8666" s="273" t="s">
        <v>86</v>
      </c>
      <c r="CA8666" s="273" t="s">
        <v>87</v>
      </c>
      <c r="CB8666" s="273" t="s">
        <v>101</v>
      </c>
      <c r="CC8666" s="273" t="s">
        <v>102</v>
      </c>
      <c r="CD8666" s="282">
        <v>4</v>
      </c>
      <c r="CE8666" s="274">
        <v>45170</v>
      </c>
      <c r="CF8666" s="273">
        <v>9062</v>
      </c>
      <c r="CG8666" s="273" t="s">
        <v>103</v>
      </c>
      <c r="CH8666" s="273">
        <v>295.05871999999999</v>
      </c>
      <c r="CI8666" s="273" t="s">
        <v>104</v>
      </c>
      <c r="CM8666" s="273" t="s">
        <v>73</v>
      </c>
      <c r="CN8666" s="273">
        <v>3</v>
      </c>
    </row>
    <row r="8667" spans="74:92">
      <c r="BV8667" s="273" t="s">
        <v>83</v>
      </c>
      <c r="BW8667" s="273" t="s">
        <v>63</v>
      </c>
      <c r="BX8667" s="273" t="s">
        <v>501</v>
      </c>
      <c r="BY8667" s="273" t="s">
        <v>501</v>
      </c>
      <c r="BZ8667" s="273" t="s">
        <v>86</v>
      </c>
      <c r="CA8667" s="273" t="s">
        <v>87</v>
      </c>
      <c r="CB8667" s="273" t="s">
        <v>88</v>
      </c>
      <c r="CC8667" s="273" t="s">
        <v>89</v>
      </c>
      <c r="CD8667" s="282">
        <v>3</v>
      </c>
      <c r="CE8667" s="274">
        <v>45170</v>
      </c>
      <c r="CF8667" s="273">
        <v>710</v>
      </c>
      <c r="CG8667" s="273" t="s">
        <v>90</v>
      </c>
      <c r="CH8667" s="273">
        <v>710</v>
      </c>
      <c r="CI8667" s="273" t="s">
        <v>80</v>
      </c>
      <c r="CM8667" s="273" t="s">
        <v>73</v>
      </c>
      <c r="CN8667" s="273">
        <v>3</v>
      </c>
    </row>
    <row r="8668" spans="74:92">
      <c r="BV8668" s="273" t="s">
        <v>83</v>
      </c>
      <c r="BW8668" s="273" t="s">
        <v>63</v>
      </c>
      <c r="BX8668" s="273" t="s">
        <v>501</v>
      </c>
      <c r="BY8668" s="273" t="s">
        <v>501</v>
      </c>
      <c r="BZ8668" s="273" t="s">
        <v>110</v>
      </c>
      <c r="CA8668" s="273" t="s">
        <v>111</v>
      </c>
      <c r="CB8668" s="273" t="s">
        <v>117</v>
      </c>
      <c r="CC8668" s="273" t="s">
        <v>118</v>
      </c>
      <c r="CD8668" s="282">
        <v>5</v>
      </c>
      <c r="CE8668" s="274">
        <v>45170</v>
      </c>
      <c r="CI8668" s="273" t="s">
        <v>104</v>
      </c>
      <c r="CM8668" s="273" t="s">
        <v>73</v>
      </c>
      <c r="CN8668" s="273">
        <v>3</v>
      </c>
    </row>
    <row r="8669" spans="74:92">
      <c r="BV8669" s="273" t="s">
        <v>83</v>
      </c>
      <c r="BW8669" s="273" t="s">
        <v>63</v>
      </c>
      <c r="BX8669" s="273" t="s">
        <v>501</v>
      </c>
      <c r="BY8669" s="273" t="s">
        <v>501</v>
      </c>
      <c r="BZ8669" s="273" t="s">
        <v>110</v>
      </c>
      <c r="CA8669" s="273" t="s">
        <v>111</v>
      </c>
      <c r="CB8669" s="273" t="s">
        <v>112</v>
      </c>
      <c r="CC8669" s="273" t="s">
        <v>113</v>
      </c>
      <c r="CD8669" s="282">
        <v>4</v>
      </c>
      <c r="CE8669" s="274">
        <v>45170</v>
      </c>
      <c r="CI8669" s="273" t="s">
        <v>80</v>
      </c>
      <c r="CM8669" s="273" t="s">
        <v>73</v>
      </c>
      <c r="CN8669" s="273">
        <v>3</v>
      </c>
    </row>
    <row r="8670" spans="74:92">
      <c r="BV8670" s="273" t="s">
        <v>83</v>
      </c>
      <c r="BW8670" s="273" t="s">
        <v>63</v>
      </c>
      <c r="BX8670" s="273" t="s">
        <v>501</v>
      </c>
      <c r="BY8670" s="273" t="s">
        <v>501</v>
      </c>
      <c r="BZ8670" s="273" t="s">
        <v>126</v>
      </c>
      <c r="CA8670" s="273" t="s">
        <v>127</v>
      </c>
      <c r="CB8670" s="273" t="s">
        <v>128</v>
      </c>
      <c r="CC8670" s="273" t="s">
        <v>129</v>
      </c>
      <c r="CD8670" s="282">
        <v>6</v>
      </c>
      <c r="CE8670" s="274">
        <v>45170</v>
      </c>
      <c r="CI8670" s="273" t="s">
        <v>80</v>
      </c>
      <c r="CM8670" s="273" t="s">
        <v>73</v>
      </c>
      <c r="CN8670" s="273">
        <v>3</v>
      </c>
    </row>
    <row r="8671" spans="74:92">
      <c r="BV8671" s="273" t="s">
        <v>83</v>
      </c>
      <c r="BW8671" s="273" t="s">
        <v>63</v>
      </c>
      <c r="BX8671" s="273" t="s">
        <v>501</v>
      </c>
      <c r="BY8671" s="273" t="s">
        <v>501</v>
      </c>
      <c r="BZ8671" s="273" t="s">
        <v>126</v>
      </c>
      <c r="CA8671" s="273" t="s">
        <v>127</v>
      </c>
      <c r="CB8671" s="273" t="s">
        <v>133</v>
      </c>
      <c r="CC8671" s="273" t="s">
        <v>134</v>
      </c>
      <c r="CD8671" s="282">
        <v>7</v>
      </c>
      <c r="CE8671" s="274">
        <v>45170</v>
      </c>
      <c r="CI8671" s="273" t="s">
        <v>104</v>
      </c>
      <c r="CM8671" s="273" t="s">
        <v>73</v>
      </c>
      <c r="CN8671" s="273">
        <v>3</v>
      </c>
    </row>
    <row r="8672" spans="74:92">
      <c r="BV8672" s="273" t="s">
        <v>83</v>
      </c>
      <c r="BW8672" s="273" t="s">
        <v>63</v>
      </c>
      <c r="BX8672" s="273" t="s">
        <v>501</v>
      </c>
      <c r="BY8672" s="273" t="s">
        <v>501</v>
      </c>
      <c r="BZ8672" s="273" t="s">
        <v>151</v>
      </c>
      <c r="CA8672" s="273" t="s">
        <v>152</v>
      </c>
      <c r="CB8672" s="273" t="s">
        <v>153</v>
      </c>
      <c r="CC8672" s="273" t="s">
        <v>154</v>
      </c>
      <c r="CD8672" s="282">
        <v>10</v>
      </c>
      <c r="CE8672" s="274">
        <v>45170</v>
      </c>
      <c r="CF8672" s="273">
        <v>697</v>
      </c>
      <c r="CG8672" s="273" t="s">
        <v>90</v>
      </c>
      <c r="CH8672" s="273">
        <v>697</v>
      </c>
      <c r="CI8672" s="273" t="s">
        <v>80</v>
      </c>
      <c r="CM8672" s="273" t="s">
        <v>73</v>
      </c>
      <c r="CN8672" s="273">
        <v>3</v>
      </c>
    </row>
    <row r="8673" spans="74:92">
      <c r="BV8673" s="273" t="s">
        <v>83</v>
      </c>
      <c r="BW8673" s="273" t="s">
        <v>63</v>
      </c>
      <c r="BX8673" s="273" t="s">
        <v>501</v>
      </c>
      <c r="BY8673" s="273" t="s">
        <v>501</v>
      </c>
      <c r="BZ8673" s="273" t="s">
        <v>138</v>
      </c>
      <c r="CA8673" s="273" t="s">
        <v>139</v>
      </c>
      <c r="CB8673" s="273" t="s">
        <v>140</v>
      </c>
      <c r="CC8673" s="273" t="s">
        <v>141</v>
      </c>
      <c r="CD8673" s="282">
        <v>9</v>
      </c>
      <c r="CE8673" s="274">
        <v>45170</v>
      </c>
      <c r="CF8673" s="273">
        <v>0</v>
      </c>
      <c r="CG8673" s="273" t="s">
        <v>90</v>
      </c>
      <c r="CH8673" s="273">
        <v>0</v>
      </c>
      <c r="CI8673" s="273" t="s">
        <v>80</v>
      </c>
      <c r="CM8673" s="273" t="s">
        <v>73</v>
      </c>
      <c r="CN8673" s="273">
        <v>3</v>
      </c>
    </row>
    <row r="8674" spans="74:92">
      <c r="BV8674" s="273" t="s">
        <v>83</v>
      </c>
      <c r="BW8674" s="273" t="s">
        <v>63</v>
      </c>
      <c r="BX8674" s="273" t="s">
        <v>501</v>
      </c>
      <c r="BY8674" s="273" t="s">
        <v>501</v>
      </c>
      <c r="BZ8674" s="273" t="s">
        <v>167</v>
      </c>
      <c r="CA8674" s="273" t="s">
        <v>168</v>
      </c>
      <c r="CB8674" s="273" t="s">
        <v>169</v>
      </c>
      <c r="CC8674" s="273" t="s">
        <v>170</v>
      </c>
      <c r="CD8674" s="282">
        <v>12</v>
      </c>
      <c r="CE8674" s="274">
        <v>45170</v>
      </c>
      <c r="CF8674" s="273">
        <v>6</v>
      </c>
      <c r="CG8674" s="273" t="s">
        <v>90</v>
      </c>
      <c r="CH8674" s="273">
        <v>6</v>
      </c>
      <c r="CI8674" s="273" t="s">
        <v>80</v>
      </c>
      <c r="CM8674" s="273" t="s">
        <v>73</v>
      </c>
      <c r="CN8674" s="273">
        <v>3</v>
      </c>
    </row>
    <row r="8675" spans="74:92">
      <c r="BV8675" s="273" t="s">
        <v>83</v>
      </c>
      <c r="BW8675" s="273" t="s">
        <v>63</v>
      </c>
      <c r="BX8675" s="273" t="s">
        <v>501</v>
      </c>
      <c r="BY8675" s="273" t="s">
        <v>501</v>
      </c>
      <c r="BZ8675" s="273" t="s">
        <v>151</v>
      </c>
      <c r="CA8675" s="273" t="s">
        <v>152</v>
      </c>
      <c r="CB8675" s="273" t="s">
        <v>161</v>
      </c>
      <c r="CC8675" s="273" t="s">
        <v>162</v>
      </c>
      <c r="CD8675" s="282">
        <v>11</v>
      </c>
      <c r="CE8675" s="274">
        <v>45170</v>
      </c>
      <c r="CF8675" s="273">
        <v>495</v>
      </c>
      <c r="CG8675" s="273" t="s">
        <v>90</v>
      </c>
      <c r="CH8675" s="273">
        <v>495</v>
      </c>
      <c r="CI8675" s="273" t="s">
        <v>80</v>
      </c>
      <c r="CM8675" s="273" t="s">
        <v>73</v>
      </c>
      <c r="CN8675" s="273">
        <v>3</v>
      </c>
    </row>
    <row r="8676" spans="74:92">
      <c r="BV8676" s="273" t="s">
        <v>83</v>
      </c>
      <c r="BW8676" s="273" t="s">
        <v>63</v>
      </c>
      <c r="BX8676" s="273" t="s">
        <v>501</v>
      </c>
      <c r="BY8676" s="273" t="s">
        <v>501</v>
      </c>
      <c r="BZ8676" s="273" t="s">
        <v>167</v>
      </c>
      <c r="CA8676" s="273" t="s">
        <v>168</v>
      </c>
      <c r="CB8676" s="273" t="s">
        <v>353</v>
      </c>
      <c r="CC8676" s="273" t="s">
        <v>354</v>
      </c>
      <c r="CD8676" s="282">
        <v>13</v>
      </c>
      <c r="CE8676" s="274">
        <v>45170</v>
      </c>
      <c r="CF8676" s="273">
        <v>316</v>
      </c>
      <c r="CG8676" s="273" t="s">
        <v>90</v>
      </c>
      <c r="CH8676" s="273">
        <v>316</v>
      </c>
      <c r="CI8676" s="273" t="s">
        <v>80</v>
      </c>
      <c r="CM8676" s="273" t="s">
        <v>73</v>
      </c>
      <c r="CN8676" s="273">
        <v>3</v>
      </c>
    </row>
    <row r="8677" spans="74:92">
      <c r="BV8677" s="273" t="s">
        <v>83</v>
      </c>
      <c r="BW8677" s="273" t="s">
        <v>63</v>
      </c>
      <c r="BX8677" s="273" t="s">
        <v>501</v>
      </c>
      <c r="BY8677" s="273" t="s">
        <v>501</v>
      </c>
      <c r="BZ8677" s="273" t="s">
        <v>167</v>
      </c>
      <c r="CA8677" s="273" t="s">
        <v>168</v>
      </c>
      <c r="CB8677" s="273" t="s">
        <v>313</v>
      </c>
      <c r="CC8677" s="273" t="s">
        <v>314</v>
      </c>
      <c r="CD8677" s="282">
        <v>14</v>
      </c>
      <c r="CE8677" s="274">
        <v>45170</v>
      </c>
      <c r="CF8677" s="273">
        <v>0</v>
      </c>
      <c r="CG8677" s="273" t="s">
        <v>90</v>
      </c>
      <c r="CH8677" s="273">
        <v>0</v>
      </c>
      <c r="CI8677" s="273" t="s">
        <v>80</v>
      </c>
      <c r="CM8677" s="273" t="s">
        <v>73</v>
      </c>
      <c r="CN8677" s="273">
        <v>3</v>
      </c>
    </row>
    <row r="8678" spans="74:92">
      <c r="BV8678" s="273" t="s">
        <v>83</v>
      </c>
      <c r="BW8678" s="273" t="s">
        <v>63</v>
      </c>
      <c r="BX8678" s="273" t="s">
        <v>501</v>
      </c>
      <c r="BY8678" s="273" t="s">
        <v>501</v>
      </c>
      <c r="BZ8678" s="273" t="s">
        <v>204</v>
      </c>
      <c r="CA8678" s="273" t="s">
        <v>205</v>
      </c>
      <c r="CB8678" s="273" t="s">
        <v>206</v>
      </c>
      <c r="CC8678" s="273" t="s">
        <v>207</v>
      </c>
      <c r="CD8678" s="282">
        <v>0</v>
      </c>
      <c r="CE8678" s="274">
        <v>45170</v>
      </c>
      <c r="CG8678" s="273" t="s">
        <v>181</v>
      </c>
      <c r="CI8678" s="273" t="s">
        <v>208</v>
      </c>
      <c r="CJ8678" s="273" t="s">
        <v>209</v>
      </c>
      <c r="CM8678" s="273" t="s">
        <v>73</v>
      </c>
      <c r="CN8678" s="273">
        <v>3</v>
      </c>
    </row>
    <row r="8679" spans="74:92">
      <c r="BV8679" s="273" t="s">
        <v>83</v>
      </c>
      <c r="BW8679" s="273" t="s">
        <v>63</v>
      </c>
      <c r="BX8679" s="273" t="s">
        <v>501</v>
      </c>
      <c r="BY8679" s="273" t="s">
        <v>501</v>
      </c>
      <c r="BZ8679" s="273" t="s">
        <v>86</v>
      </c>
      <c r="CA8679" s="273" t="s">
        <v>87</v>
      </c>
      <c r="CB8679" s="273" t="s">
        <v>179</v>
      </c>
      <c r="CC8679" s="273" t="s">
        <v>180</v>
      </c>
      <c r="CD8679" s="282">
        <v>1</v>
      </c>
      <c r="CE8679" s="274">
        <v>45170</v>
      </c>
      <c r="CG8679" s="273" t="s">
        <v>181</v>
      </c>
      <c r="CI8679" s="273" t="s">
        <v>181</v>
      </c>
      <c r="CJ8679" s="273" t="s">
        <v>934</v>
      </c>
      <c r="CM8679" s="273" t="s">
        <v>73</v>
      </c>
      <c r="CN8679" s="273">
        <v>3</v>
      </c>
    </row>
    <row r="8680" spans="74:92">
      <c r="BV8680" s="273" t="s">
        <v>83</v>
      </c>
      <c r="BW8680" s="273" t="s">
        <v>63</v>
      </c>
      <c r="BX8680" s="273" t="s">
        <v>501</v>
      </c>
      <c r="BY8680" s="273" t="s">
        <v>501</v>
      </c>
      <c r="BZ8680" s="273" t="s">
        <v>167</v>
      </c>
      <c r="CA8680" s="273" t="s">
        <v>168</v>
      </c>
      <c r="CB8680" s="273" t="s">
        <v>319</v>
      </c>
      <c r="CC8680" s="273" t="s">
        <v>320</v>
      </c>
      <c r="CD8680" s="282">
        <v>15</v>
      </c>
      <c r="CE8680" s="274">
        <v>45170</v>
      </c>
      <c r="CF8680" s="273">
        <v>0</v>
      </c>
      <c r="CG8680" s="273" t="s">
        <v>90</v>
      </c>
      <c r="CH8680" s="273">
        <v>0</v>
      </c>
      <c r="CI8680" s="273" t="s">
        <v>80</v>
      </c>
      <c r="CM8680" s="273" t="s">
        <v>73</v>
      </c>
      <c r="CN8680" s="273">
        <v>3</v>
      </c>
    </row>
    <row r="8681" spans="74:92">
      <c r="BV8681" s="273" t="s">
        <v>83</v>
      </c>
      <c r="BW8681" s="273" t="s">
        <v>63</v>
      </c>
      <c r="BX8681" s="273" t="s">
        <v>501</v>
      </c>
      <c r="BY8681" s="273" t="s">
        <v>501</v>
      </c>
      <c r="BZ8681" s="273" t="s">
        <v>138</v>
      </c>
      <c r="CA8681" s="273" t="s">
        <v>139</v>
      </c>
      <c r="CB8681" s="273" t="s">
        <v>190</v>
      </c>
      <c r="CC8681" s="273" t="s">
        <v>191</v>
      </c>
      <c r="CD8681" s="282">
        <v>8</v>
      </c>
      <c r="CE8681" s="274">
        <v>45170</v>
      </c>
      <c r="CF8681" s="273">
        <v>0</v>
      </c>
      <c r="CG8681" s="273" t="s">
        <v>90</v>
      </c>
      <c r="CH8681" s="273">
        <v>0</v>
      </c>
      <c r="CI8681" s="273" t="s">
        <v>80</v>
      </c>
      <c r="CM8681" s="273" t="s">
        <v>73</v>
      </c>
      <c r="CN8681" s="273">
        <v>3</v>
      </c>
    </row>
    <row r="8682" spans="74:92">
      <c r="BV8682" s="273" t="s">
        <v>83</v>
      </c>
      <c r="BW8682" s="273" t="s">
        <v>63</v>
      </c>
      <c r="BX8682" s="273" t="s">
        <v>501</v>
      </c>
      <c r="BY8682" s="273" t="s">
        <v>501</v>
      </c>
      <c r="BZ8682" s="273" t="s">
        <v>86</v>
      </c>
      <c r="CA8682" s="273" t="s">
        <v>87</v>
      </c>
      <c r="CB8682" s="273" t="s">
        <v>233</v>
      </c>
      <c r="CC8682" s="273" t="s">
        <v>234</v>
      </c>
      <c r="CD8682" s="282">
        <v>1</v>
      </c>
      <c r="CE8682" s="274">
        <v>45170</v>
      </c>
      <c r="CG8682" s="273" t="s">
        <v>181</v>
      </c>
      <c r="CI8682" s="273" t="s">
        <v>181</v>
      </c>
      <c r="CJ8682" s="273" t="s">
        <v>2300</v>
      </c>
      <c r="CM8682" s="273" t="s">
        <v>73</v>
      </c>
      <c r="CN8682" s="273">
        <v>3</v>
      </c>
    </row>
    <row r="8683" spans="74:92">
      <c r="BV8683" s="273" t="s">
        <v>83</v>
      </c>
      <c r="BW8683" s="273" t="s">
        <v>63</v>
      </c>
      <c r="BX8683" s="273" t="s">
        <v>501</v>
      </c>
      <c r="BY8683" s="273" t="s">
        <v>501</v>
      </c>
      <c r="BZ8683" s="273" t="s">
        <v>86</v>
      </c>
      <c r="CA8683" s="273" t="s">
        <v>87</v>
      </c>
      <c r="CB8683" s="273" t="s">
        <v>217</v>
      </c>
      <c r="CC8683" s="273" t="s">
        <v>218</v>
      </c>
      <c r="CD8683" s="282">
        <v>2</v>
      </c>
      <c r="CE8683" s="274">
        <v>45170</v>
      </c>
      <c r="CG8683" s="273" t="s">
        <v>181</v>
      </c>
      <c r="CI8683" s="273" t="s">
        <v>181</v>
      </c>
      <c r="CJ8683" s="273" t="s">
        <v>1384</v>
      </c>
      <c r="CM8683" s="273" t="s">
        <v>73</v>
      </c>
      <c r="CN8683" s="273">
        <v>3</v>
      </c>
    </row>
    <row r="8684" spans="74:92">
      <c r="BV8684" s="273" t="s">
        <v>83</v>
      </c>
      <c r="BW8684" s="273" t="s">
        <v>63</v>
      </c>
      <c r="BX8684" s="273" t="s">
        <v>501</v>
      </c>
      <c r="BY8684" s="273" t="s">
        <v>501</v>
      </c>
      <c r="BZ8684" s="273" t="s">
        <v>86</v>
      </c>
      <c r="CA8684" s="273" t="s">
        <v>87</v>
      </c>
      <c r="CB8684" s="273" t="s">
        <v>225</v>
      </c>
      <c r="CC8684" s="273" t="s">
        <v>226</v>
      </c>
      <c r="CD8684" s="282">
        <v>5</v>
      </c>
      <c r="CE8684" s="274">
        <v>45170</v>
      </c>
      <c r="CF8684" s="273">
        <v>0</v>
      </c>
      <c r="CG8684" s="273" t="s">
        <v>90</v>
      </c>
      <c r="CH8684" s="273">
        <v>0</v>
      </c>
      <c r="CI8684" s="273" t="s">
        <v>80</v>
      </c>
      <c r="CM8684" s="273" t="s">
        <v>73</v>
      </c>
      <c r="CN8684" s="273">
        <v>3</v>
      </c>
    </row>
    <row r="8685" spans="74:92">
      <c r="BV8685" s="273" t="s">
        <v>83</v>
      </c>
      <c r="BW8685" s="273" t="s">
        <v>63</v>
      </c>
      <c r="BX8685" s="273" t="s">
        <v>501</v>
      </c>
      <c r="BY8685" s="273" t="s">
        <v>501</v>
      </c>
      <c r="BZ8685" s="273" t="s">
        <v>86</v>
      </c>
      <c r="CA8685" s="273" t="s">
        <v>87</v>
      </c>
      <c r="CB8685" s="273" t="s">
        <v>225</v>
      </c>
      <c r="CC8685" s="273" t="s">
        <v>226</v>
      </c>
      <c r="CD8685" s="282">
        <v>5</v>
      </c>
      <c r="CE8685" s="274">
        <v>45200</v>
      </c>
      <c r="CF8685" s="273">
        <v>0</v>
      </c>
      <c r="CG8685" s="273" t="s">
        <v>90</v>
      </c>
      <c r="CH8685" s="273">
        <v>0</v>
      </c>
      <c r="CI8685" s="273" t="s">
        <v>80</v>
      </c>
      <c r="CM8685" s="273" t="s">
        <v>73</v>
      </c>
      <c r="CN8685" s="273">
        <v>3</v>
      </c>
    </row>
    <row r="8686" spans="74:92">
      <c r="BV8686" s="273" t="s">
        <v>83</v>
      </c>
      <c r="BW8686" s="273" t="s">
        <v>63</v>
      </c>
      <c r="BX8686" s="273" t="s">
        <v>501</v>
      </c>
      <c r="BY8686" s="273" t="s">
        <v>501</v>
      </c>
      <c r="BZ8686" s="273" t="s">
        <v>86</v>
      </c>
      <c r="CA8686" s="273" t="s">
        <v>87</v>
      </c>
      <c r="CB8686" s="273" t="s">
        <v>217</v>
      </c>
      <c r="CC8686" s="273" t="s">
        <v>218</v>
      </c>
      <c r="CD8686" s="282">
        <v>2</v>
      </c>
      <c r="CE8686" s="274">
        <v>45200</v>
      </c>
      <c r="CG8686" s="273" t="s">
        <v>181</v>
      </c>
      <c r="CI8686" s="273" t="s">
        <v>181</v>
      </c>
      <c r="CJ8686" s="273" t="s">
        <v>1384</v>
      </c>
      <c r="CM8686" s="273" t="s">
        <v>73</v>
      </c>
      <c r="CN8686" s="273">
        <v>3</v>
      </c>
    </row>
    <row r="8687" spans="74:92">
      <c r="BV8687" s="273" t="s">
        <v>83</v>
      </c>
      <c r="BW8687" s="273" t="s">
        <v>63</v>
      </c>
      <c r="BX8687" s="273" t="s">
        <v>501</v>
      </c>
      <c r="BY8687" s="273" t="s">
        <v>501</v>
      </c>
      <c r="BZ8687" s="273" t="s">
        <v>86</v>
      </c>
      <c r="CA8687" s="273" t="s">
        <v>87</v>
      </c>
      <c r="CB8687" s="273" t="s">
        <v>233</v>
      </c>
      <c r="CC8687" s="273" t="s">
        <v>234</v>
      </c>
      <c r="CD8687" s="282">
        <v>1</v>
      </c>
      <c r="CE8687" s="274">
        <v>45200</v>
      </c>
      <c r="CG8687" s="273" t="s">
        <v>181</v>
      </c>
      <c r="CI8687" s="273" t="s">
        <v>181</v>
      </c>
      <c r="CJ8687" s="273" t="s">
        <v>663</v>
      </c>
      <c r="CM8687" s="273" t="s">
        <v>73</v>
      </c>
      <c r="CN8687" s="273">
        <v>3</v>
      </c>
    </row>
    <row r="8688" spans="74:92">
      <c r="BV8688" s="273" t="s">
        <v>83</v>
      </c>
      <c r="BW8688" s="273" t="s">
        <v>63</v>
      </c>
      <c r="BX8688" s="273" t="s">
        <v>501</v>
      </c>
      <c r="BY8688" s="273" t="s">
        <v>501</v>
      </c>
      <c r="BZ8688" s="273" t="s">
        <v>138</v>
      </c>
      <c r="CA8688" s="273" t="s">
        <v>139</v>
      </c>
      <c r="CB8688" s="273" t="s">
        <v>190</v>
      </c>
      <c r="CC8688" s="273" t="s">
        <v>191</v>
      </c>
      <c r="CD8688" s="282">
        <v>8</v>
      </c>
      <c r="CE8688" s="274">
        <v>45200</v>
      </c>
      <c r="CF8688" s="273">
        <v>619</v>
      </c>
      <c r="CG8688" s="273" t="s">
        <v>90</v>
      </c>
      <c r="CH8688" s="273">
        <v>619</v>
      </c>
      <c r="CI8688" s="273" t="s">
        <v>80</v>
      </c>
      <c r="CM8688" s="273" t="s">
        <v>73</v>
      </c>
      <c r="CN8688" s="273">
        <v>3</v>
      </c>
    </row>
    <row r="8689" spans="74:92">
      <c r="BV8689" s="273" t="s">
        <v>83</v>
      </c>
      <c r="BW8689" s="273" t="s">
        <v>63</v>
      </c>
      <c r="BX8689" s="273" t="s">
        <v>501</v>
      </c>
      <c r="BY8689" s="273" t="s">
        <v>501</v>
      </c>
      <c r="BZ8689" s="273" t="s">
        <v>167</v>
      </c>
      <c r="CA8689" s="273" t="s">
        <v>168</v>
      </c>
      <c r="CB8689" s="273" t="s">
        <v>319</v>
      </c>
      <c r="CC8689" s="273" t="s">
        <v>320</v>
      </c>
      <c r="CD8689" s="282">
        <v>15</v>
      </c>
      <c r="CE8689" s="274">
        <v>45200</v>
      </c>
      <c r="CF8689" s="273">
        <v>0</v>
      </c>
      <c r="CG8689" s="273" t="s">
        <v>90</v>
      </c>
      <c r="CH8689" s="273">
        <v>0</v>
      </c>
      <c r="CI8689" s="273" t="s">
        <v>80</v>
      </c>
      <c r="CM8689" s="273" t="s">
        <v>73</v>
      </c>
      <c r="CN8689" s="273">
        <v>3</v>
      </c>
    </row>
    <row r="8690" spans="74:92">
      <c r="BV8690" s="273" t="s">
        <v>83</v>
      </c>
      <c r="BW8690" s="273" t="s">
        <v>63</v>
      </c>
      <c r="BX8690" s="273" t="s">
        <v>501</v>
      </c>
      <c r="BY8690" s="273" t="s">
        <v>501</v>
      </c>
      <c r="BZ8690" s="273" t="s">
        <v>86</v>
      </c>
      <c r="CA8690" s="273" t="s">
        <v>87</v>
      </c>
      <c r="CB8690" s="273" t="s">
        <v>179</v>
      </c>
      <c r="CC8690" s="273" t="s">
        <v>180</v>
      </c>
      <c r="CD8690" s="282">
        <v>1</v>
      </c>
      <c r="CE8690" s="274">
        <v>45200</v>
      </c>
      <c r="CG8690" s="273" t="s">
        <v>181</v>
      </c>
      <c r="CI8690" s="273" t="s">
        <v>181</v>
      </c>
      <c r="CJ8690" s="273" t="s">
        <v>646</v>
      </c>
      <c r="CM8690" s="273" t="s">
        <v>73</v>
      </c>
      <c r="CN8690" s="273">
        <v>3</v>
      </c>
    </row>
    <row r="8691" spans="74:92">
      <c r="BV8691" s="273" t="s">
        <v>83</v>
      </c>
      <c r="BW8691" s="273" t="s">
        <v>63</v>
      </c>
      <c r="BX8691" s="273" t="s">
        <v>501</v>
      </c>
      <c r="BY8691" s="273" t="s">
        <v>501</v>
      </c>
      <c r="BZ8691" s="273" t="s">
        <v>204</v>
      </c>
      <c r="CA8691" s="273" t="s">
        <v>205</v>
      </c>
      <c r="CB8691" s="273" t="s">
        <v>206</v>
      </c>
      <c r="CC8691" s="273" t="s">
        <v>207</v>
      </c>
      <c r="CD8691" s="282">
        <v>0</v>
      </c>
      <c r="CE8691" s="274">
        <v>45200</v>
      </c>
      <c r="CG8691" s="273" t="s">
        <v>181</v>
      </c>
      <c r="CI8691" s="273" t="s">
        <v>208</v>
      </c>
      <c r="CJ8691" s="273" t="s">
        <v>2283</v>
      </c>
      <c r="CM8691" s="273" t="s">
        <v>73</v>
      </c>
      <c r="CN8691" s="273">
        <v>3</v>
      </c>
    </row>
    <row r="8692" spans="74:92">
      <c r="BV8692" s="273" t="s">
        <v>83</v>
      </c>
      <c r="BW8692" s="273" t="s">
        <v>63</v>
      </c>
      <c r="BX8692" s="273" t="s">
        <v>501</v>
      </c>
      <c r="BY8692" s="273" t="s">
        <v>501</v>
      </c>
      <c r="BZ8692" s="273" t="s">
        <v>204</v>
      </c>
      <c r="CA8692" s="273" t="s">
        <v>205</v>
      </c>
      <c r="CB8692" s="273" t="s">
        <v>206</v>
      </c>
      <c r="CC8692" s="273" t="s">
        <v>207</v>
      </c>
      <c r="CD8692" s="282">
        <v>0</v>
      </c>
      <c r="CE8692" s="274">
        <v>45200</v>
      </c>
      <c r="CG8692" s="273" t="s">
        <v>181</v>
      </c>
      <c r="CI8692" s="273" t="s">
        <v>208</v>
      </c>
      <c r="CJ8692" s="273" t="s">
        <v>209</v>
      </c>
      <c r="CM8692" s="273" t="s">
        <v>73</v>
      </c>
      <c r="CN8692" s="273">
        <v>3</v>
      </c>
    </row>
    <row r="8693" spans="74:92">
      <c r="BV8693" s="273" t="s">
        <v>83</v>
      </c>
      <c r="BW8693" s="273" t="s">
        <v>63</v>
      </c>
      <c r="BX8693" s="273" t="s">
        <v>501</v>
      </c>
      <c r="BY8693" s="273" t="s">
        <v>501</v>
      </c>
      <c r="BZ8693" s="273" t="s">
        <v>167</v>
      </c>
      <c r="CA8693" s="273" t="s">
        <v>168</v>
      </c>
      <c r="CB8693" s="273" t="s">
        <v>313</v>
      </c>
      <c r="CC8693" s="273" t="s">
        <v>314</v>
      </c>
      <c r="CD8693" s="282">
        <v>14</v>
      </c>
      <c r="CE8693" s="274">
        <v>45200</v>
      </c>
      <c r="CF8693" s="273">
        <v>0</v>
      </c>
      <c r="CG8693" s="273" t="s">
        <v>90</v>
      </c>
      <c r="CH8693" s="273">
        <v>0</v>
      </c>
      <c r="CI8693" s="273" t="s">
        <v>80</v>
      </c>
      <c r="CM8693" s="273" t="s">
        <v>73</v>
      </c>
      <c r="CN8693" s="273">
        <v>3</v>
      </c>
    </row>
    <row r="8694" spans="74:92">
      <c r="BV8694" s="273" t="s">
        <v>83</v>
      </c>
      <c r="BW8694" s="273" t="s">
        <v>63</v>
      </c>
      <c r="BX8694" s="273" t="s">
        <v>501</v>
      </c>
      <c r="BY8694" s="273" t="s">
        <v>501</v>
      </c>
      <c r="BZ8694" s="273" t="s">
        <v>167</v>
      </c>
      <c r="CA8694" s="273" t="s">
        <v>168</v>
      </c>
      <c r="CB8694" s="273" t="s">
        <v>353</v>
      </c>
      <c r="CC8694" s="273" t="s">
        <v>354</v>
      </c>
      <c r="CD8694" s="282">
        <v>13</v>
      </c>
      <c r="CE8694" s="274">
        <v>45200</v>
      </c>
      <c r="CF8694" s="273">
        <v>336</v>
      </c>
      <c r="CG8694" s="273" t="s">
        <v>90</v>
      </c>
      <c r="CH8694" s="273">
        <v>336</v>
      </c>
      <c r="CI8694" s="273" t="s">
        <v>80</v>
      </c>
      <c r="CM8694" s="273" t="s">
        <v>73</v>
      </c>
      <c r="CN8694" s="273">
        <v>3</v>
      </c>
    </row>
    <row r="8695" spans="74:92">
      <c r="BV8695" s="273" t="s">
        <v>83</v>
      </c>
      <c r="BW8695" s="273" t="s">
        <v>63</v>
      </c>
      <c r="BX8695" s="273" t="s">
        <v>501</v>
      </c>
      <c r="BY8695" s="273" t="s">
        <v>501</v>
      </c>
      <c r="BZ8695" s="273" t="s">
        <v>151</v>
      </c>
      <c r="CA8695" s="273" t="s">
        <v>152</v>
      </c>
      <c r="CB8695" s="273" t="s">
        <v>161</v>
      </c>
      <c r="CC8695" s="273" t="s">
        <v>162</v>
      </c>
      <c r="CD8695" s="282">
        <v>11</v>
      </c>
      <c r="CE8695" s="274">
        <v>45200</v>
      </c>
      <c r="CF8695" s="273">
        <v>0</v>
      </c>
      <c r="CG8695" s="273" t="s">
        <v>90</v>
      </c>
      <c r="CH8695" s="273">
        <v>0</v>
      </c>
      <c r="CI8695" s="273" t="s">
        <v>80</v>
      </c>
      <c r="CM8695" s="273" t="s">
        <v>73</v>
      </c>
      <c r="CN8695" s="273">
        <v>3</v>
      </c>
    </row>
    <row r="8696" spans="74:92">
      <c r="BV8696" s="273" t="s">
        <v>83</v>
      </c>
      <c r="BW8696" s="273" t="s">
        <v>63</v>
      </c>
      <c r="BX8696" s="273" t="s">
        <v>501</v>
      </c>
      <c r="BY8696" s="273" t="s">
        <v>501</v>
      </c>
      <c r="BZ8696" s="273" t="s">
        <v>167</v>
      </c>
      <c r="CA8696" s="273" t="s">
        <v>168</v>
      </c>
      <c r="CB8696" s="273" t="s">
        <v>169</v>
      </c>
      <c r="CC8696" s="273" t="s">
        <v>170</v>
      </c>
      <c r="CD8696" s="282">
        <v>12</v>
      </c>
      <c r="CE8696" s="274">
        <v>45200</v>
      </c>
      <c r="CF8696" s="273">
        <v>6</v>
      </c>
      <c r="CG8696" s="273" t="s">
        <v>90</v>
      </c>
      <c r="CH8696" s="273">
        <v>6</v>
      </c>
      <c r="CI8696" s="273" t="s">
        <v>80</v>
      </c>
      <c r="CM8696" s="273" t="s">
        <v>73</v>
      </c>
      <c r="CN8696" s="273">
        <v>3</v>
      </c>
    </row>
    <row r="8697" spans="74:92">
      <c r="BV8697" s="273" t="s">
        <v>83</v>
      </c>
      <c r="BW8697" s="273" t="s">
        <v>63</v>
      </c>
      <c r="BX8697" s="273" t="s">
        <v>501</v>
      </c>
      <c r="BY8697" s="273" t="s">
        <v>501</v>
      </c>
      <c r="BZ8697" s="273" t="s">
        <v>138</v>
      </c>
      <c r="CA8697" s="273" t="s">
        <v>139</v>
      </c>
      <c r="CB8697" s="273" t="s">
        <v>140</v>
      </c>
      <c r="CC8697" s="273" t="s">
        <v>141</v>
      </c>
      <c r="CD8697" s="282">
        <v>9</v>
      </c>
      <c r="CE8697" s="274">
        <v>45200</v>
      </c>
      <c r="CF8697" s="273">
        <v>448</v>
      </c>
      <c r="CG8697" s="273" t="s">
        <v>90</v>
      </c>
      <c r="CH8697" s="273">
        <v>448</v>
      </c>
      <c r="CI8697" s="273" t="s">
        <v>80</v>
      </c>
      <c r="CM8697" s="273" t="s">
        <v>73</v>
      </c>
      <c r="CN8697" s="273">
        <v>3</v>
      </c>
    </row>
    <row r="8698" spans="74:92">
      <c r="BV8698" s="273" t="s">
        <v>83</v>
      </c>
      <c r="BW8698" s="273" t="s">
        <v>63</v>
      </c>
      <c r="BX8698" s="273" t="s">
        <v>501</v>
      </c>
      <c r="BY8698" s="273" t="s">
        <v>501</v>
      </c>
      <c r="BZ8698" s="273" t="s">
        <v>151</v>
      </c>
      <c r="CA8698" s="273" t="s">
        <v>152</v>
      </c>
      <c r="CB8698" s="273" t="s">
        <v>153</v>
      </c>
      <c r="CC8698" s="273" t="s">
        <v>154</v>
      </c>
      <c r="CD8698" s="282">
        <v>10</v>
      </c>
      <c r="CE8698" s="274">
        <v>45200</v>
      </c>
      <c r="CF8698" s="273">
        <v>0</v>
      </c>
      <c r="CG8698" s="273" t="s">
        <v>90</v>
      </c>
      <c r="CH8698" s="273">
        <v>0</v>
      </c>
      <c r="CI8698" s="273" t="s">
        <v>80</v>
      </c>
      <c r="CM8698" s="273" t="s">
        <v>73</v>
      </c>
      <c r="CN8698" s="273">
        <v>3</v>
      </c>
    </row>
    <row r="8699" spans="74:92">
      <c r="BV8699" s="273" t="s">
        <v>83</v>
      </c>
      <c r="BW8699" s="273" t="s">
        <v>63</v>
      </c>
      <c r="BX8699" s="273" t="s">
        <v>501</v>
      </c>
      <c r="BY8699" s="273" t="s">
        <v>501</v>
      </c>
      <c r="BZ8699" s="273" t="s">
        <v>126</v>
      </c>
      <c r="CA8699" s="273" t="s">
        <v>127</v>
      </c>
      <c r="CB8699" s="273" t="s">
        <v>133</v>
      </c>
      <c r="CC8699" s="273" t="s">
        <v>134</v>
      </c>
      <c r="CD8699" s="282">
        <v>7</v>
      </c>
      <c r="CE8699" s="274">
        <v>45200</v>
      </c>
      <c r="CI8699" s="273" t="s">
        <v>104</v>
      </c>
      <c r="CM8699" s="273" t="s">
        <v>73</v>
      </c>
      <c r="CN8699" s="273">
        <v>3</v>
      </c>
    </row>
    <row r="8700" spans="74:92">
      <c r="BV8700" s="273" t="s">
        <v>83</v>
      </c>
      <c r="BW8700" s="273" t="s">
        <v>63</v>
      </c>
      <c r="BX8700" s="273" t="s">
        <v>501</v>
      </c>
      <c r="BY8700" s="273" t="s">
        <v>501</v>
      </c>
      <c r="BZ8700" s="273" t="s">
        <v>126</v>
      </c>
      <c r="CA8700" s="273" t="s">
        <v>127</v>
      </c>
      <c r="CB8700" s="273" t="s">
        <v>128</v>
      </c>
      <c r="CC8700" s="273" t="s">
        <v>129</v>
      </c>
      <c r="CD8700" s="282">
        <v>6</v>
      </c>
      <c r="CE8700" s="274">
        <v>45200</v>
      </c>
      <c r="CI8700" s="273" t="s">
        <v>80</v>
      </c>
      <c r="CM8700" s="273" t="s">
        <v>73</v>
      </c>
      <c r="CN8700" s="273">
        <v>3</v>
      </c>
    </row>
    <row r="8701" spans="74:92">
      <c r="BV8701" s="273" t="s">
        <v>83</v>
      </c>
      <c r="BW8701" s="273" t="s">
        <v>63</v>
      </c>
      <c r="BX8701" s="273" t="s">
        <v>501</v>
      </c>
      <c r="BY8701" s="273" t="s">
        <v>501</v>
      </c>
      <c r="BZ8701" s="273" t="s">
        <v>110</v>
      </c>
      <c r="CA8701" s="273" t="s">
        <v>111</v>
      </c>
      <c r="CB8701" s="273" t="s">
        <v>112</v>
      </c>
      <c r="CC8701" s="273" t="s">
        <v>113</v>
      </c>
      <c r="CD8701" s="282">
        <v>4</v>
      </c>
      <c r="CE8701" s="274">
        <v>45200</v>
      </c>
      <c r="CI8701" s="273" t="s">
        <v>80</v>
      </c>
      <c r="CM8701" s="273" t="s">
        <v>73</v>
      </c>
      <c r="CN8701" s="273">
        <v>3</v>
      </c>
    </row>
    <row r="8702" spans="74:92">
      <c r="BV8702" s="273" t="s">
        <v>83</v>
      </c>
      <c r="BW8702" s="273" t="s">
        <v>63</v>
      </c>
      <c r="BX8702" s="273" t="s">
        <v>501</v>
      </c>
      <c r="BY8702" s="273" t="s">
        <v>501</v>
      </c>
      <c r="BZ8702" s="273" t="s">
        <v>110</v>
      </c>
      <c r="CA8702" s="273" t="s">
        <v>111</v>
      </c>
      <c r="CB8702" s="273" t="s">
        <v>112</v>
      </c>
      <c r="CC8702" s="273" t="s">
        <v>113</v>
      </c>
      <c r="CD8702" s="282">
        <v>4</v>
      </c>
      <c r="CE8702" s="274">
        <v>45200</v>
      </c>
      <c r="CF8702" s="273">
        <v>0</v>
      </c>
      <c r="CG8702" s="273" t="s">
        <v>90</v>
      </c>
      <c r="CH8702" s="273">
        <v>0</v>
      </c>
      <c r="CI8702" s="273" t="s">
        <v>80</v>
      </c>
      <c r="CM8702" s="273" t="s">
        <v>73</v>
      </c>
      <c r="CN8702" s="273">
        <v>3</v>
      </c>
    </row>
    <row r="8703" spans="74:92">
      <c r="BV8703" s="273" t="s">
        <v>83</v>
      </c>
      <c r="BW8703" s="273" t="s">
        <v>63</v>
      </c>
      <c r="BX8703" s="273" t="s">
        <v>501</v>
      </c>
      <c r="BY8703" s="273" t="s">
        <v>501</v>
      </c>
      <c r="BZ8703" s="273" t="s">
        <v>110</v>
      </c>
      <c r="CA8703" s="273" t="s">
        <v>111</v>
      </c>
      <c r="CB8703" s="273" t="s">
        <v>117</v>
      </c>
      <c r="CC8703" s="273" t="s">
        <v>118</v>
      </c>
      <c r="CD8703" s="282">
        <v>5</v>
      </c>
      <c r="CE8703" s="274">
        <v>45200</v>
      </c>
      <c r="CF8703" s="273">
        <v>0</v>
      </c>
      <c r="CG8703" s="273" t="s">
        <v>103</v>
      </c>
      <c r="CH8703" s="273">
        <v>0</v>
      </c>
      <c r="CI8703" s="273" t="s">
        <v>104</v>
      </c>
      <c r="CM8703" s="273" t="s">
        <v>73</v>
      </c>
      <c r="CN8703" s="273">
        <v>3</v>
      </c>
    </row>
    <row r="8704" spans="74:92">
      <c r="BV8704" s="273" t="s">
        <v>83</v>
      </c>
      <c r="BW8704" s="273" t="s">
        <v>63</v>
      </c>
      <c r="BX8704" s="273" t="s">
        <v>501</v>
      </c>
      <c r="BY8704" s="273" t="s">
        <v>501</v>
      </c>
      <c r="BZ8704" s="273" t="s">
        <v>110</v>
      </c>
      <c r="CA8704" s="273" t="s">
        <v>111</v>
      </c>
      <c r="CB8704" s="273" t="s">
        <v>117</v>
      </c>
      <c r="CC8704" s="273" t="s">
        <v>118</v>
      </c>
      <c r="CD8704" s="282">
        <v>5</v>
      </c>
      <c r="CE8704" s="274">
        <v>45200</v>
      </c>
      <c r="CI8704" s="273" t="s">
        <v>104</v>
      </c>
      <c r="CM8704" s="273" t="s">
        <v>73</v>
      </c>
      <c r="CN8704" s="273">
        <v>3</v>
      </c>
    </row>
    <row r="8705" spans="74:92">
      <c r="BV8705" s="273" t="s">
        <v>83</v>
      </c>
      <c r="BW8705" s="273" t="s">
        <v>63</v>
      </c>
      <c r="BX8705" s="273" t="s">
        <v>501</v>
      </c>
      <c r="BY8705" s="273" t="s">
        <v>501</v>
      </c>
      <c r="BZ8705" s="273" t="s">
        <v>86</v>
      </c>
      <c r="CA8705" s="273" t="s">
        <v>87</v>
      </c>
      <c r="CB8705" s="273" t="s">
        <v>88</v>
      </c>
      <c r="CC8705" s="273" t="s">
        <v>89</v>
      </c>
      <c r="CD8705" s="282">
        <v>3</v>
      </c>
      <c r="CE8705" s="274">
        <v>45200</v>
      </c>
      <c r="CF8705" s="273">
        <v>723</v>
      </c>
      <c r="CG8705" s="273" t="s">
        <v>90</v>
      </c>
      <c r="CH8705" s="273">
        <v>723</v>
      </c>
      <c r="CI8705" s="273" t="s">
        <v>80</v>
      </c>
      <c r="CM8705" s="273" t="s">
        <v>73</v>
      </c>
      <c r="CN8705" s="273">
        <v>3</v>
      </c>
    </row>
    <row r="8706" spans="74:92">
      <c r="BV8706" s="273" t="s">
        <v>83</v>
      </c>
      <c r="BW8706" s="273" t="s">
        <v>63</v>
      </c>
      <c r="BX8706" s="273" t="s">
        <v>501</v>
      </c>
      <c r="BY8706" s="273" t="s">
        <v>501</v>
      </c>
      <c r="BZ8706" s="273" t="s">
        <v>86</v>
      </c>
      <c r="CA8706" s="273" t="s">
        <v>87</v>
      </c>
      <c r="CB8706" s="273" t="s">
        <v>101</v>
      </c>
      <c r="CC8706" s="273" t="s">
        <v>102</v>
      </c>
      <c r="CD8706" s="282">
        <v>4</v>
      </c>
      <c r="CE8706" s="274">
        <v>45200</v>
      </c>
      <c r="CF8706" s="273">
        <v>9228</v>
      </c>
      <c r="CG8706" s="273" t="s">
        <v>103</v>
      </c>
      <c r="CH8706" s="273">
        <v>300.46368000000001</v>
      </c>
      <c r="CI8706" s="273" t="s">
        <v>104</v>
      </c>
      <c r="CM8706" s="273" t="s">
        <v>73</v>
      </c>
      <c r="CN8706" s="273">
        <v>3</v>
      </c>
    </row>
    <row r="8707" spans="74:92">
      <c r="BV8707" s="273" t="s">
        <v>83</v>
      </c>
      <c r="BW8707" s="273" t="s">
        <v>63</v>
      </c>
      <c r="BX8707" s="273" t="s">
        <v>501</v>
      </c>
      <c r="BY8707" s="273" t="s">
        <v>501</v>
      </c>
      <c r="BZ8707" s="273" t="s">
        <v>86</v>
      </c>
      <c r="CA8707" s="273" t="s">
        <v>87</v>
      </c>
      <c r="CB8707" s="273" t="s">
        <v>101</v>
      </c>
      <c r="CC8707" s="273" t="s">
        <v>102</v>
      </c>
      <c r="CD8707" s="282">
        <v>4</v>
      </c>
      <c r="CE8707" s="274">
        <v>45231</v>
      </c>
      <c r="CF8707" s="273">
        <v>7873</v>
      </c>
      <c r="CG8707" s="273" t="s">
        <v>103</v>
      </c>
      <c r="CH8707" s="273">
        <v>256.34487999999999</v>
      </c>
      <c r="CI8707" s="273" t="s">
        <v>104</v>
      </c>
      <c r="CM8707" s="273" t="s">
        <v>73</v>
      </c>
      <c r="CN8707" s="273">
        <v>3</v>
      </c>
    </row>
    <row r="8708" spans="74:92">
      <c r="BV8708" s="273" t="s">
        <v>83</v>
      </c>
      <c r="BW8708" s="273" t="s">
        <v>63</v>
      </c>
      <c r="BX8708" s="273" t="s">
        <v>501</v>
      </c>
      <c r="BY8708" s="273" t="s">
        <v>501</v>
      </c>
      <c r="BZ8708" s="273" t="s">
        <v>86</v>
      </c>
      <c r="CA8708" s="273" t="s">
        <v>87</v>
      </c>
      <c r="CB8708" s="273" t="s">
        <v>88</v>
      </c>
      <c r="CC8708" s="273" t="s">
        <v>89</v>
      </c>
      <c r="CD8708" s="282">
        <v>3</v>
      </c>
      <c r="CE8708" s="274">
        <v>45231</v>
      </c>
      <c r="CF8708" s="273">
        <v>616</v>
      </c>
      <c r="CG8708" s="273" t="s">
        <v>90</v>
      </c>
      <c r="CH8708" s="273">
        <v>616</v>
      </c>
      <c r="CI8708" s="273" t="s">
        <v>80</v>
      </c>
      <c r="CM8708" s="273" t="s">
        <v>73</v>
      </c>
      <c r="CN8708" s="273">
        <v>3</v>
      </c>
    </row>
    <row r="8709" spans="74:92">
      <c r="BV8709" s="273" t="s">
        <v>83</v>
      </c>
      <c r="BW8709" s="273" t="s">
        <v>63</v>
      </c>
      <c r="BX8709" s="273" t="s">
        <v>501</v>
      </c>
      <c r="BY8709" s="273" t="s">
        <v>501</v>
      </c>
      <c r="BZ8709" s="273" t="s">
        <v>110</v>
      </c>
      <c r="CA8709" s="273" t="s">
        <v>111</v>
      </c>
      <c r="CB8709" s="273" t="s">
        <v>117</v>
      </c>
      <c r="CC8709" s="273" t="s">
        <v>118</v>
      </c>
      <c r="CD8709" s="282">
        <v>5</v>
      </c>
      <c r="CE8709" s="274">
        <v>45231</v>
      </c>
      <c r="CI8709" s="273" t="s">
        <v>104</v>
      </c>
      <c r="CM8709" s="273" t="s">
        <v>73</v>
      </c>
      <c r="CN8709" s="273">
        <v>3</v>
      </c>
    </row>
    <row r="8710" spans="74:92">
      <c r="BV8710" s="273" t="s">
        <v>83</v>
      </c>
      <c r="BW8710" s="273" t="s">
        <v>63</v>
      </c>
      <c r="BX8710" s="273" t="s">
        <v>501</v>
      </c>
      <c r="BY8710" s="273" t="s">
        <v>501</v>
      </c>
      <c r="BZ8710" s="273" t="s">
        <v>110</v>
      </c>
      <c r="CA8710" s="273" t="s">
        <v>111</v>
      </c>
      <c r="CB8710" s="273" t="s">
        <v>112</v>
      </c>
      <c r="CC8710" s="273" t="s">
        <v>113</v>
      </c>
      <c r="CD8710" s="282">
        <v>4</v>
      </c>
      <c r="CE8710" s="274">
        <v>45231</v>
      </c>
      <c r="CI8710" s="273" t="s">
        <v>80</v>
      </c>
      <c r="CM8710" s="273" t="s">
        <v>73</v>
      </c>
      <c r="CN8710" s="273">
        <v>3</v>
      </c>
    </row>
    <row r="8711" spans="74:92">
      <c r="BV8711" s="273" t="s">
        <v>83</v>
      </c>
      <c r="BW8711" s="273" t="s">
        <v>63</v>
      </c>
      <c r="BX8711" s="273" t="s">
        <v>501</v>
      </c>
      <c r="BY8711" s="273" t="s">
        <v>501</v>
      </c>
      <c r="BZ8711" s="273" t="s">
        <v>126</v>
      </c>
      <c r="CA8711" s="273" t="s">
        <v>127</v>
      </c>
      <c r="CB8711" s="273" t="s">
        <v>128</v>
      </c>
      <c r="CC8711" s="273" t="s">
        <v>129</v>
      </c>
      <c r="CD8711" s="282">
        <v>6</v>
      </c>
      <c r="CE8711" s="274">
        <v>45231</v>
      </c>
      <c r="CI8711" s="273" t="s">
        <v>80</v>
      </c>
      <c r="CM8711" s="273" t="s">
        <v>73</v>
      </c>
      <c r="CN8711" s="273">
        <v>3</v>
      </c>
    </row>
    <row r="8712" spans="74:92">
      <c r="BV8712" s="273" t="s">
        <v>83</v>
      </c>
      <c r="BW8712" s="273" t="s">
        <v>63</v>
      </c>
      <c r="BX8712" s="273" t="s">
        <v>501</v>
      </c>
      <c r="BY8712" s="273" t="s">
        <v>501</v>
      </c>
      <c r="BZ8712" s="273" t="s">
        <v>126</v>
      </c>
      <c r="CA8712" s="273" t="s">
        <v>127</v>
      </c>
      <c r="CB8712" s="273" t="s">
        <v>133</v>
      </c>
      <c r="CC8712" s="273" t="s">
        <v>134</v>
      </c>
      <c r="CD8712" s="282">
        <v>7</v>
      </c>
      <c r="CE8712" s="274">
        <v>45231</v>
      </c>
      <c r="CI8712" s="273" t="s">
        <v>104</v>
      </c>
      <c r="CM8712" s="273" t="s">
        <v>73</v>
      </c>
      <c r="CN8712" s="273">
        <v>3</v>
      </c>
    </row>
    <row r="8713" spans="74:92">
      <c r="BV8713" s="273" t="s">
        <v>83</v>
      </c>
      <c r="BW8713" s="273" t="s">
        <v>63</v>
      </c>
      <c r="BX8713" s="273" t="s">
        <v>501</v>
      </c>
      <c r="BY8713" s="273" t="s">
        <v>501</v>
      </c>
      <c r="BZ8713" s="273" t="s">
        <v>151</v>
      </c>
      <c r="CA8713" s="273" t="s">
        <v>152</v>
      </c>
      <c r="CB8713" s="273" t="s">
        <v>153</v>
      </c>
      <c r="CC8713" s="273" t="s">
        <v>154</v>
      </c>
      <c r="CD8713" s="282">
        <v>10</v>
      </c>
      <c r="CE8713" s="274">
        <v>45231</v>
      </c>
      <c r="CF8713" s="273">
        <v>596</v>
      </c>
      <c r="CG8713" s="273" t="s">
        <v>90</v>
      </c>
      <c r="CH8713" s="273">
        <v>596</v>
      </c>
      <c r="CI8713" s="273" t="s">
        <v>80</v>
      </c>
      <c r="CM8713" s="273" t="s">
        <v>73</v>
      </c>
      <c r="CN8713" s="273">
        <v>3</v>
      </c>
    </row>
    <row r="8714" spans="74:92">
      <c r="BV8714" s="273" t="s">
        <v>83</v>
      </c>
      <c r="BW8714" s="273" t="s">
        <v>63</v>
      </c>
      <c r="BX8714" s="273" t="s">
        <v>501</v>
      </c>
      <c r="BY8714" s="273" t="s">
        <v>501</v>
      </c>
      <c r="BZ8714" s="273" t="s">
        <v>138</v>
      </c>
      <c r="CA8714" s="273" t="s">
        <v>139</v>
      </c>
      <c r="CB8714" s="273" t="s">
        <v>140</v>
      </c>
      <c r="CC8714" s="273" t="s">
        <v>141</v>
      </c>
      <c r="CD8714" s="282">
        <v>9</v>
      </c>
      <c r="CE8714" s="274">
        <v>45231</v>
      </c>
      <c r="CF8714" s="273">
        <v>0</v>
      </c>
      <c r="CG8714" s="273" t="s">
        <v>90</v>
      </c>
      <c r="CH8714" s="273">
        <v>0</v>
      </c>
      <c r="CI8714" s="273" t="s">
        <v>80</v>
      </c>
      <c r="CM8714" s="273" t="s">
        <v>73</v>
      </c>
      <c r="CN8714" s="273">
        <v>3</v>
      </c>
    </row>
    <row r="8715" spans="74:92">
      <c r="BV8715" s="273" t="s">
        <v>83</v>
      </c>
      <c r="BW8715" s="273" t="s">
        <v>63</v>
      </c>
      <c r="BX8715" s="273" t="s">
        <v>501</v>
      </c>
      <c r="BY8715" s="273" t="s">
        <v>501</v>
      </c>
      <c r="BZ8715" s="273" t="s">
        <v>167</v>
      </c>
      <c r="CA8715" s="273" t="s">
        <v>168</v>
      </c>
      <c r="CB8715" s="273" t="s">
        <v>169</v>
      </c>
      <c r="CC8715" s="273" t="s">
        <v>170</v>
      </c>
      <c r="CD8715" s="282">
        <v>12</v>
      </c>
      <c r="CE8715" s="274">
        <v>45231</v>
      </c>
      <c r="CF8715" s="273">
        <v>6</v>
      </c>
      <c r="CG8715" s="273" t="s">
        <v>90</v>
      </c>
      <c r="CH8715" s="273">
        <v>6</v>
      </c>
      <c r="CI8715" s="273" t="s">
        <v>80</v>
      </c>
      <c r="CM8715" s="273" t="s">
        <v>73</v>
      </c>
      <c r="CN8715" s="273">
        <v>3</v>
      </c>
    </row>
    <row r="8716" spans="74:92">
      <c r="BV8716" s="273" t="s">
        <v>83</v>
      </c>
      <c r="BW8716" s="273" t="s">
        <v>63</v>
      </c>
      <c r="BX8716" s="273" t="s">
        <v>501</v>
      </c>
      <c r="BY8716" s="273" t="s">
        <v>501</v>
      </c>
      <c r="BZ8716" s="273" t="s">
        <v>151</v>
      </c>
      <c r="CA8716" s="273" t="s">
        <v>152</v>
      </c>
      <c r="CB8716" s="273" t="s">
        <v>161</v>
      </c>
      <c r="CC8716" s="273" t="s">
        <v>162</v>
      </c>
      <c r="CD8716" s="282">
        <v>11</v>
      </c>
      <c r="CE8716" s="274">
        <v>45231</v>
      </c>
      <c r="CF8716" s="273">
        <v>439</v>
      </c>
      <c r="CG8716" s="273" t="s">
        <v>90</v>
      </c>
      <c r="CH8716" s="273">
        <v>439</v>
      </c>
      <c r="CI8716" s="273" t="s">
        <v>80</v>
      </c>
      <c r="CM8716" s="273" t="s">
        <v>73</v>
      </c>
      <c r="CN8716" s="273">
        <v>3</v>
      </c>
    </row>
    <row r="8717" spans="74:92">
      <c r="BV8717" s="273" t="s">
        <v>83</v>
      </c>
      <c r="BW8717" s="273" t="s">
        <v>63</v>
      </c>
      <c r="BX8717" s="273" t="s">
        <v>501</v>
      </c>
      <c r="BY8717" s="273" t="s">
        <v>501</v>
      </c>
      <c r="BZ8717" s="273" t="s">
        <v>167</v>
      </c>
      <c r="CA8717" s="273" t="s">
        <v>168</v>
      </c>
      <c r="CB8717" s="273" t="s">
        <v>353</v>
      </c>
      <c r="CC8717" s="273" t="s">
        <v>354</v>
      </c>
      <c r="CD8717" s="282">
        <v>13</v>
      </c>
      <c r="CE8717" s="274">
        <v>45231</v>
      </c>
      <c r="CF8717" s="273">
        <v>352</v>
      </c>
      <c r="CG8717" s="273" t="s">
        <v>90</v>
      </c>
      <c r="CH8717" s="273">
        <v>352</v>
      </c>
      <c r="CI8717" s="273" t="s">
        <v>80</v>
      </c>
      <c r="CM8717" s="273" t="s">
        <v>73</v>
      </c>
      <c r="CN8717" s="273">
        <v>3</v>
      </c>
    </row>
    <row r="8718" spans="74:92">
      <c r="BV8718" s="273" t="s">
        <v>83</v>
      </c>
      <c r="BW8718" s="273" t="s">
        <v>63</v>
      </c>
      <c r="BX8718" s="273" t="s">
        <v>501</v>
      </c>
      <c r="BY8718" s="273" t="s">
        <v>501</v>
      </c>
      <c r="BZ8718" s="273" t="s">
        <v>167</v>
      </c>
      <c r="CA8718" s="273" t="s">
        <v>168</v>
      </c>
      <c r="CB8718" s="273" t="s">
        <v>313</v>
      </c>
      <c r="CC8718" s="273" t="s">
        <v>314</v>
      </c>
      <c r="CD8718" s="282">
        <v>14</v>
      </c>
      <c r="CE8718" s="274">
        <v>45231</v>
      </c>
      <c r="CF8718" s="273">
        <v>0</v>
      </c>
      <c r="CG8718" s="273" t="s">
        <v>90</v>
      </c>
      <c r="CH8718" s="273">
        <v>0</v>
      </c>
      <c r="CI8718" s="273" t="s">
        <v>80</v>
      </c>
      <c r="CM8718" s="273" t="s">
        <v>73</v>
      </c>
      <c r="CN8718" s="273">
        <v>3</v>
      </c>
    </row>
    <row r="8719" spans="74:92">
      <c r="BV8719" s="273" t="s">
        <v>83</v>
      </c>
      <c r="BW8719" s="273" t="s">
        <v>63</v>
      </c>
      <c r="BX8719" s="273" t="s">
        <v>501</v>
      </c>
      <c r="BY8719" s="273" t="s">
        <v>501</v>
      </c>
      <c r="BZ8719" s="273" t="s">
        <v>204</v>
      </c>
      <c r="CA8719" s="273" t="s">
        <v>205</v>
      </c>
      <c r="CB8719" s="273" t="s">
        <v>206</v>
      </c>
      <c r="CC8719" s="273" t="s">
        <v>207</v>
      </c>
      <c r="CD8719" s="282">
        <v>0</v>
      </c>
      <c r="CE8719" s="274">
        <v>45231</v>
      </c>
      <c r="CG8719" s="273" t="s">
        <v>181</v>
      </c>
      <c r="CI8719" s="273" t="s">
        <v>208</v>
      </c>
      <c r="CJ8719" s="273" t="s">
        <v>209</v>
      </c>
      <c r="CM8719" s="273" t="s">
        <v>73</v>
      </c>
      <c r="CN8719" s="273">
        <v>3</v>
      </c>
    </row>
    <row r="8720" spans="74:92">
      <c r="BV8720" s="273" t="s">
        <v>83</v>
      </c>
      <c r="BW8720" s="273" t="s">
        <v>63</v>
      </c>
      <c r="BX8720" s="273" t="s">
        <v>501</v>
      </c>
      <c r="BY8720" s="273" t="s">
        <v>501</v>
      </c>
      <c r="BZ8720" s="273" t="s">
        <v>86</v>
      </c>
      <c r="CA8720" s="273" t="s">
        <v>87</v>
      </c>
      <c r="CB8720" s="273" t="s">
        <v>179</v>
      </c>
      <c r="CC8720" s="273" t="s">
        <v>180</v>
      </c>
      <c r="CD8720" s="282">
        <v>1</v>
      </c>
      <c r="CE8720" s="274">
        <v>45231</v>
      </c>
      <c r="CG8720" s="273" t="s">
        <v>181</v>
      </c>
      <c r="CI8720" s="273" t="s">
        <v>181</v>
      </c>
      <c r="CJ8720" s="273" t="s">
        <v>546</v>
      </c>
      <c r="CM8720" s="273" t="s">
        <v>73</v>
      </c>
      <c r="CN8720" s="273">
        <v>3</v>
      </c>
    </row>
    <row r="8721" spans="74:92">
      <c r="BV8721" s="273" t="s">
        <v>83</v>
      </c>
      <c r="BW8721" s="273" t="s">
        <v>63</v>
      </c>
      <c r="BX8721" s="273" t="s">
        <v>501</v>
      </c>
      <c r="BY8721" s="273" t="s">
        <v>501</v>
      </c>
      <c r="BZ8721" s="273" t="s">
        <v>167</v>
      </c>
      <c r="CA8721" s="273" t="s">
        <v>168</v>
      </c>
      <c r="CB8721" s="273" t="s">
        <v>319</v>
      </c>
      <c r="CC8721" s="273" t="s">
        <v>320</v>
      </c>
      <c r="CD8721" s="282">
        <v>15</v>
      </c>
      <c r="CE8721" s="274">
        <v>45231</v>
      </c>
      <c r="CF8721" s="273">
        <v>0</v>
      </c>
      <c r="CG8721" s="273" t="s">
        <v>90</v>
      </c>
      <c r="CH8721" s="273">
        <v>0</v>
      </c>
      <c r="CI8721" s="273" t="s">
        <v>80</v>
      </c>
      <c r="CM8721" s="273" t="s">
        <v>73</v>
      </c>
      <c r="CN8721" s="273">
        <v>3</v>
      </c>
    </row>
    <row r="8722" spans="74:92">
      <c r="BV8722" s="273" t="s">
        <v>83</v>
      </c>
      <c r="BW8722" s="273" t="s">
        <v>63</v>
      </c>
      <c r="BX8722" s="273" t="s">
        <v>501</v>
      </c>
      <c r="BY8722" s="273" t="s">
        <v>501</v>
      </c>
      <c r="BZ8722" s="273" t="s">
        <v>138</v>
      </c>
      <c r="CA8722" s="273" t="s">
        <v>139</v>
      </c>
      <c r="CB8722" s="273" t="s">
        <v>190</v>
      </c>
      <c r="CC8722" s="273" t="s">
        <v>191</v>
      </c>
      <c r="CD8722" s="282">
        <v>8</v>
      </c>
      <c r="CE8722" s="274">
        <v>45231</v>
      </c>
      <c r="CF8722" s="273">
        <v>0</v>
      </c>
      <c r="CG8722" s="273" t="s">
        <v>90</v>
      </c>
      <c r="CH8722" s="273">
        <v>0</v>
      </c>
      <c r="CI8722" s="273" t="s">
        <v>80</v>
      </c>
      <c r="CM8722" s="273" t="s">
        <v>73</v>
      </c>
      <c r="CN8722" s="273">
        <v>3</v>
      </c>
    </row>
    <row r="8723" spans="74:92">
      <c r="BV8723" s="273" t="s">
        <v>83</v>
      </c>
      <c r="BW8723" s="273" t="s">
        <v>63</v>
      </c>
      <c r="BX8723" s="273" t="s">
        <v>501</v>
      </c>
      <c r="BY8723" s="273" t="s">
        <v>501</v>
      </c>
      <c r="BZ8723" s="273" t="s">
        <v>86</v>
      </c>
      <c r="CA8723" s="273" t="s">
        <v>87</v>
      </c>
      <c r="CB8723" s="273" t="s">
        <v>233</v>
      </c>
      <c r="CC8723" s="273" t="s">
        <v>234</v>
      </c>
      <c r="CD8723" s="282">
        <v>1</v>
      </c>
      <c r="CE8723" s="274">
        <v>45231</v>
      </c>
      <c r="CG8723" s="273" t="s">
        <v>181</v>
      </c>
      <c r="CI8723" s="273" t="s">
        <v>181</v>
      </c>
      <c r="CJ8723" s="273" t="s">
        <v>531</v>
      </c>
      <c r="CM8723" s="273" t="s">
        <v>73</v>
      </c>
      <c r="CN8723" s="273">
        <v>3</v>
      </c>
    </row>
    <row r="8724" spans="74:92">
      <c r="BV8724" s="273" t="s">
        <v>83</v>
      </c>
      <c r="BW8724" s="273" t="s">
        <v>63</v>
      </c>
      <c r="BX8724" s="273" t="s">
        <v>501</v>
      </c>
      <c r="BY8724" s="273" t="s">
        <v>501</v>
      </c>
      <c r="BZ8724" s="273" t="s">
        <v>86</v>
      </c>
      <c r="CA8724" s="273" t="s">
        <v>87</v>
      </c>
      <c r="CB8724" s="273" t="s">
        <v>217</v>
      </c>
      <c r="CC8724" s="273" t="s">
        <v>218</v>
      </c>
      <c r="CD8724" s="282">
        <v>2</v>
      </c>
      <c r="CE8724" s="274">
        <v>45231</v>
      </c>
      <c r="CG8724" s="273" t="s">
        <v>181</v>
      </c>
      <c r="CI8724" s="273" t="s">
        <v>181</v>
      </c>
      <c r="CJ8724" s="273" t="s">
        <v>1384</v>
      </c>
      <c r="CM8724" s="273" t="s">
        <v>73</v>
      </c>
      <c r="CN8724" s="273">
        <v>3</v>
      </c>
    </row>
    <row r="8725" spans="74:92">
      <c r="BV8725" s="273" t="s">
        <v>83</v>
      </c>
      <c r="BW8725" s="273" t="s">
        <v>63</v>
      </c>
      <c r="BX8725" s="273" t="s">
        <v>501</v>
      </c>
      <c r="BY8725" s="273" t="s">
        <v>501</v>
      </c>
      <c r="BZ8725" s="273" t="s">
        <v>86</v>
      </c>
      <c r="CA8725" s="273" t="s">
        <v>87</v>
      </c>
      <c r="CB8725" s="273" t="s">
        <v>225</v>
      </c>
      <c r="CC8725" s="273" t="s">
        <v>226</v>
      </c>
      <c r="CD8725" s="282">
        <v>5</v>
      </c>
      <c r="CE8725" s="274">
        <v>45231</v>
      </c>
      <c r="CF8725" s="273">
        <v>0</v>
      </c>
      <c r="CG8725" s="273" t="s">
        <v>90</v>
      </c>
      <c r="CH8725" s="273">
        <v>0</v>
      </c>
      <c r="CI8725" s="273" t="s">
        <v>80</v>
      </c>
      <c r="CM8725" s="273" t="s">
        <v>73</v>
      </c>
      <c r="CN8725" s="273">
        <v>3</v>
      </c>
    </row>
    <row r="8726" spans="74:92">
      <c r="BV8726" s="273" t="s">
        <v>83</v>
      </c>
      <c r="BW8726" s="273" t="s">
        <v>63</v>
      </c>
      <c r="BX8726" s="273" t="s">
        <v>501</v>
      </c>
      <c r="BY8726" s="273" t="s">
        <v>501</v>
      </c>
      <c r="BZ8726" s="273" t="s">
        <v>86</v>
      </c>
      <c r="CA8726" s="273" t="s">
        <v>87</v>
      </c>
      <c r="CB8726" s="273" t="s">
        <v>225</v>
      </c>
      <c r="CC8726" s="273" t="s">
        <v>226</v>
      </c>
      <c r="CD8726" s="282">
        <v>5</v>
      </c>
      <c r="CE8726" s="274">
        <v>45261</v>
      </c>
      <c r="CF8726" s="273">
        <v>0</v>
      </c>
      <c r="CG8726" s="273" t="s">
        <v>90</v>
      </c>
      <c r="CH8726" s="273">
        <v>0</v>
      </c>
      <c r="CI8726" s="273" t="s">
        <v>80</v>
      </c>
      <c r="CM8726" s="273" t="s">
        <v>73</v>
      </c>
      <c r="CN8726" s="273">
        <v>3</v>
      </c>
    </row>
    <row r="8727" spans="74:92">
      <c r="BV8727" s="273" t="s">
        <v>83</v>
      </c>
      <c r="BW8727" s="273" t="s">
        <v>63</v>
      </c>
      <c r="BX8727" s="273" t="s">
        <v>501</v>
      </c>
      <c r="BY8727" s="273" t="s">
        <v>501</v>
      </c>
      <c r="BZ8727" s="273" t="s">
        <v>86</v>
      </c>
      <c r="CA8727" s="273" t="s">
        <v>87</v>
      </c>
      <c r="CB8727" s="273" t="s">
        <v>217</v>
      </c>
      <c r="CC8727" s="273" t="s">
        <v>218</v>
      </c>
      <c r="CD8727" s="282">
        <v>2</v>
      </c>
      <c r="CE8727" s="274">
        <v>45261</v>
      </c>
      <c r="CG8727" s="273" t="s">
        <v>181</v>
      </c>
      <c r="CI8727" s="273" t="s">
        <v>181</v>
      </c>
      <c r="CJ8727" s="273" t="s">
        <v>1384</v>
      </c>
      <c r="CM8727" s="273" t="s">
        <v>73</v>
      </c>
      <c r="CN8727" s="273">
        <v>3</v>
      </c>
    </row>
    <row r="8728" spans="74:92">
      <c r="BV8728" s="273" t="s">
        <v>83</v>
      </c>
      <c r="BW8728" s="273" t="s">
        <v>63</v>
      </c>
      <c r="BX8728" s="273" t="s">
        <v>501</v>
      </c>
      <c r="BY8728" s="273" t="s">
        <v>501</v>
      </c>
      <c r="BZ8728" s="273" t="s">
        <v>86</v>
      </c>
      <c r="CA8728" s="273" t="s">
        <v>87</v>
      </c>
      <c r="CB8728" s="273" t="s">
        <v>233</v>
      </c>
      <c r="CC8728" s="273" t="s">
        <v>234</v>
      </c>
      <c r="CD8728" s="282">
        <v>1</v>
      </c>
      <c r="CE8728" s="274">
        <v>45261</v>
      </c>
      <c r="CG8728" s="273" t="s">
        <v>181</v>
      </c>
      <c r="CI8728" s="273" t="s">
        <v>181</v>
      </c>
      <c r="CJ8728" s="273" t="s">
        <v>1465</v>
      </c>
      <c r="CM8728" s="273" t="s">
        <v>73</v>
      </c>
      <c r="CN8728" s="273">
        <v>3</v>
      </c>
    </row>
    <row r="8729" spans="74:92">
      <c r="BV8729" s="273" t="s">
        <v>83</v>
      </c>
      <c r="BW8729" s="273" t="s">
        <v>63</v>
      </c>
      <c r="BX8729" s="273" t="s">
        <v>501</v>
      </c>
      <c r="BY8729" s="273" t="s">
        <v>501</v>
      </c>
      <c r="BZ8729" s="273" t="s">
        <v>138</v>
      </c>
      <c r="CA8729" s="273" t="s">
        <v>139</v>
      </c>
      <c r="CB8729" s="273" t="s">
        <v>190</v>
      </c>
      <c r="CC8729" s="273" t="s">
        <v>191</v>
      </c>
      <c r="CD8729" s="282">
        <v>8</v>
      </c>
      <c r="CE8729" s="274">
        <v>45261</v>
      </c>
      <c r="CF8729" s="273">
        <v>0</v>
      </c>
      <c r="CG8729" s="273" t="s">
        <v>90</v>
      </c>
      <c r="CH8729" s="273">
        <v>0</v>
      </c>
      <c r="CI8729" s="273" t="s">
        <v>80</v>
      </c>
      <c r="CM8729" s="273" t="s">
        <v>73</v>
      </c>
      <c r="CN8729" s="273">
        <v>3</v>
      </c>
    </row>
    <row r="8730" spans="74:92">
      <c r="BV8730" s="273" t="s">
        <v>83</v>
      </c>
      <c r="BW8730" s="273" t="s">
        <v>63</v>
      </c>
      <c r="BX8730" s="273" t="s">
        <v>501</v>
      </c>
      <c r="BY8730" s="273" t="s">
        <v>501</v>
      </c>
      <c r="BZ8730" s="273" t="s">
        <v>167</v>
      </c>
      <c r="CA8730" s="273" t="s">
        <v>168</v>
      </c>
      <c r="CB8730" s="273" t="s">
        <v>319</v>
      </c>
      <c r="CC8730" s="273" t="s">
        <v>320</v>
      </c>
      <c r="CD8730" s="282">
        <v>15</v>
      </c>
      <c r="CE8730" s="274">
        <v>45261</v>
      </c>
      <c r="CF8730" s="273">
        <v>0</v>
      </c>
      <c r="CG8730" s="273" t="s">
        <v>90</v>
      </c>
      <c r="CH8730" s="273">
        <v>0</v>
      </c>
      <c r="CI8730" s="273" t="s">
        <v>80</v>
      </c>
      <c r="CM8730" s="273" t="s">
        <v>73</v>
      </c>
      <c r="CN8730" s="273">
        <v>3</v>
      </c>
    </row>
    <row r="8731" spans="74:92">
      <c r="BV8731" s="273" t="s">
        <v>83</v>
      </c>
      <c r="BW8731" s="273" t="s">
        <v>63</v>
      </c>
      <c r="BX8731" s="273" t="s">
        <v>501</v>
      </c>
      <c r="BY8731" s="273" t="s">
        <v>501</v>
      </c>
      <c r="BZ8731" s="273" t="s">
        <v>86</v>
      </c>
      <c r="CA8731" s="273" t="s">
        <v>87</v>
      </c>
      <c r="CB8731" s="273" t="s">
        <v>179</v>
      </c>
      <c r="CC8731" s="273" t="s">
        <v>180</v>
      </c>
      <c r="CD8731" s="282">
        <v>1</v>
      </c>
      <c r="CE8731" s="274">
        <v>45261</v>
      </c>
      <c r="CG8731" s="273" t="s">
        <v>181</v>
      </c>
      <c r="CI8731" s="273" t="s">
        <v>181</v>
      </c>
      <c r="CJ8731" s="273" t="s">
        <v>1439</v>
      </c>
      <c r="CM8731" s="273" t="s">
        <v>73</v>
      </c>
      <c r="CN8731" s="273">
        <v>3</v>
      </c>
    </row>
    <row r="8732" spans="74:92">
      <c r="BV8732" s="273" t="s">
        <v>83</v>
      </c>
      <c r="BW8732" s="273" t="s">
        <v>63</v>
      </c>
      <c r="BX8732" s="273" t="s">
        <v>501</v>
      </c>
      <c r="BY8732" s="273" t="s">
        <v>501</v>
      </c>
      <c r="BZ8732" s="273" t="s">
        <v>204</v>
      </c>
      <c r="CA8732" s="273" t="s">
        <v>205</v>
      </c>
      <c r="CB8732" s="273" t="s">
        <v>206</v>
      </c>
      <c r="CC8732" s="273" t="s">
        <v>207</v>
      </c>
      <c r="CD8732" s="282">
        <v>0</v>
      </c>
      <c r="CE8732" s="274">
        <v>45261</v>
      </c>
      <c r="CG8732" s="273" t="s">
        <v>181</v>
      </c>
      <c r="CI8732" s="273" t="s">
        <v>208</v>
      </c>
      <c r="CJ8732" s="273" t="s">
        <v>209</v>
      </c>
      <c r="CM8732" s="273" t="s">
        <v>73</v>
      </c>
      <c r="CN8732" s="273">
        <v>3</v>
      </c>
    </row>
    <row r="8733" spans="74:92">
      <c r="BV8733" s="273" t="s">
        <v>83</v>
      </c>
      <c r="BW8733" s="273" t="s">
        <v>63</v>
      </c>
      <c r="BX8733" s="273" t="s">
        <v>501</v>
      </c>
      <c r="BY8733" s="273" t="s">
        <v>501</v>
      </c>
      <c r="BZ8733" s="273" t="s">
        <v>167</v>
      </c>
      <c r="CA8733" s="273" t="s">
        <v>168</v>
      </c>
      <c r="CB8733" s="273" t="s">
        <v>313</v>
      </c>
      <c r="CC8733" s="273" t="s">
        <v>314</v>
      </c>
      <c r="CD8733" s="282">
        <v>14</v>
      </c>
      <c r="CE8733" s="274">
        <v>45261</v>
      </c>
      <c r="CF8733" s="273">
        <v>0</v>
      </c>
      <c r="CG8733" s="273" t="s">
        <v>90</v>
      </c>
      <c r="CH8733" s="273">
        <v>0</v>
      </c>
      <c r="CI8733" s="273" t="s">
        <v>80</v>
      </c>
      <c r="CM8733" s="273" t="s">
        <v>73</v>
      </c>
      <c r="CN8733" s="273">
        <v>3</v>
      </c>
    </row>
    <row r="8734" spans="74:92">
      <c r="BV8734" s="273" t="s">
        <v>83</v>
      </c>
      <c r="BW8734" s="273" t="s">
        <v>63</v>
      </c>
      <c r="BX8734" s="273" t="s">
        <v>501</v>
      </c>
      <c r="BY8734" s="273" t="s">
        <v>501</v>
      </c>
      <c r="BZ8734" s="273" t="s">
        <v>167</v>
      </c>
      <c r="CA8734" s="273" t="s">
        <v>168</v>
      </c>
      <c r="CB8734" s="273" t="s">
        <v>353</v>
      </c>
      <c r="CC8734" s="273" t="s">
        <v>354</v>
      </c>
      <c r="CD8734" s="282">
        <v>13</v>
      </c>
      <c r="CE8734" s="274">
        <v>45261</v>
      </c>
      <c r="CF8734" s="273">
        <v>451</v>
      </c>
      <c r="CG8734" s="273" t="s">
        <v>90</v>
      </c>
      <c r="CH8734" s="273">
        <v>451</v>
      </c>
      <c r="CI8734" s="273" t="s">
        <v>80</v>
      </c>
      <c r="CM8734" s="273" t="s">
        <v>73</v>
      </c>
      <c r="CN8734" s="273">
        <v>3</v>
      </c>
    </row>
    <row r="8735" spans="74:92">
      <c r="BV8735" s="273" t="s">
        <v>83</v>
      </c>
      <c r="BW8735" s="273" t="s">
        <v>63</v>
      </c>
      <c r="BX8735" s="273" t="s">
        <v>501</v>
      </c>
      <c r="BY8735" s="273" t="s">
        <v>501</v>
      </c>
      <c r="BZ8735" s="273" t="s">
        <v>151</v>
      </c>
      <c r="CA8735" s="273" t="s">
        <v>152</v>
      </c>
      <c r="CB8735" s="273" t="s">
        <v>161</v>
      </c>
      <c r="CC8735" s="273" t="s">
        <v>162</v>
      </c>
      <c r="CD8735" s="282">
        <v>11</v>
      </c>
      <c r="CE8735" s="274">
        <v>45261</v>
      </c>
      <c r="CF8735" s="273">
        <v>541</v>
      </c>
      <c r="CG8735" s="273" t="s">
        <v>90</v>
      </c>
      <c r="CH8735" s="273">
        <v>541</v>
      </c>
      <c r="CI8735" s="273" t="s">
        <v>80</v>
      </c>
      <c r="CM8735" s="273" t="s">
        <v>73</v>
      </c>
      <c r="CN8735" s="273">
        <v>3</v>
      </c>
    </row>
    <row r="8736" spans="74:92">
      <c r="BV8736" s="273" t="s">
        <v>83</v>
      </c>
      <c r="BW8736" s="273" t="s">
        <v>63</v>
      </c>
      <c r="BX8736" s="273" t="s">
        <v>501</v>
      </c>
      <c r="BY8736" s="273" t="s">
        <v>501</v>
      </c>
      <c r="BZ8736" s="273" t="s">
        <v>167</v>
      </c>
      <c r="CA8736" s="273" t="s">
        <v>168</v>
      </c>
      <c r="CB8736" s="273" t="s">
        <v>169</v>
      </c>
      <c r="CC8736" s="273" t="s">
        <v>170</v>
      </c>
      <c r="CD8736" s="282">
        <v>12</v>
      </c>
      <c r="CE8736" s="274">
        <v>45261</v>
      </c>
      <c r="CF8736" s="273">
        <v>6</v>
      </c>
      <c r="CG8736" s="273" t="s">
        <v>90</v>
      </c>
      <c r="CH8736" s="273">
        <v>6</v>
      </c>
      <c r="CI8736" s="273" t="s">
        <v>80</v>
      </c>
      <c r="CM8736" s="273" t="s">
        <v>73</v>
      </c>
      <c r="CN8736" s="273">
        <v>3</v>
      </c>
    </row>
    <row r="8737" spans="74:92">
      <c r="BV8737" s="273" t="s">
        <v>83</v>
      </c>
      <c r="BW8737" s="273" t="s">
        <v>63</v>
      </c>
      <c r="BX8737" s="273" t="s">
        <v>501</v>
      </c>
      <c r="BY8737" s="273" t="s">
        <v>501</v>
      </c>
      <c r="BZ8737" s="273" t="s">
        <v>138</v>
      </c>
      <c r="CA8737" s="273" t="s">
        <v>139</v>
      </c>
      <c r="CB8737" s="273" t="s">
        <v>140</v>
      </c>
      <c r="CC8737" s="273" t="s">
        <v>141</v>
      </c>
      <c r="CD8737" s="282">
        <v>9</v>
      </c>
      <c r="CE8737" s="274">
        <v>45261</v>
      </c>
      <c r="CF8737" s="273">
        <v>0</v>
      </c>
      <c r="CG8737" s="273" t="s">
        <v>90</v>
      </c>
      <c r="CH8737" s="273">
        <v>0</v>
      </c>
      <c r="CI8737" s="273" t="s">
        <v>80</v>
      </c>
      <c r="CM8737" s="273" t="s">
        <v>73</v>
      </c>
      <c r="CN8737" s="273">
        <v>3</v>
      </c>
    </row>
    <row r="8738" spans="74:92">
      <c r="BV8738" s="273" t="s">
        <v>83</v>
      </c>
      <c r="BW8738" s="273" t="s">
        <v>63</v>
      </c>
      <c r="BX8738" s="273" t="s">
        <v>501</v>
      </c>
      <c r="BY8738" s="273" t="s">
        <v>501</v>
      </c>
      <c r="BZ8738" s="273" t="s">
        <v>151</v>
      </c>
      <c r="CA8738" s="273" t="s">
        <v>152</v>
      </c>
      <c r="CB8738" s="273" t="s">
        <v>153</v>
      </c>
      <c r="CC8738" s="273" t="s">
        <v>154</v>
      </c>
      <c r="CD8738" s="282">
        <v>10</v>
      </c>
      <c r="CE8738" s="274">
        <v>45261</v>
      </c>
      <c r="CF8738" s="273">
        <v>793</v>
      </c>
      <c r="CG8738" s="273" t="s">
        <v>90</v>
      </c>
      <c r="CH8738" s="273">
        <v>793</v>
      </c>
      <c r="CI8738" s="273" t="s">
        <v>80</v>
      </c>
      <c r="CM8738" s="273" t="s">
        <v>73</v>
      </c>
      <c r="CN8738" s="273">
        <v>3</v>
      </c>
    </row>
    <row r="8739" spans="74:92">
      <c r="BV8739" s="273" t="s">
        <v>83</v>
      </c>
      <c r="BW8739" s="273" t="s">
        <v>63</v>
      </c>
      <c r="BX8739" s="273" t="s">
        <v>501</v>
      </c>
      <c r="BY8739" s="273" t="s">
        <v>501</v>
      </c>
      <c r="BZ8739" s="273" t="s">
        <v>126</v>
      </c>
      <c r="CA8739" s="273" t="s">
        <v>127</v>
      </c>
      <c r="CB8739" s="273" t="s">
        <v>133</v>
      </c>
      <c r="CC8739" s="273" t="s">
        <v>134</v>
      </c>
      <c r="CD8739" s="282">
        <v>7</v>
      </c>
      <c r="CE8739" s="274">
        <v>45261</v>
      </c>
      <c r="CI8739" s="273" t="s">
        <v>104</v>
      </c>
      <c r="CM8739" s="273" t="s">
        <v>73</v>
      </c>
      <c r="CN8739" s="273">
        <v>3</v>
      </c>
    </row>
    <row r="8740" spans="74:92">
      <c r="BV8740" s="273" t="s">
        <v>83</v>
      </c>
      <c r="BW8740" s="273" t="s">
        <v>63</v>
      </c>
      <c r="BX8740" s="273" t="s">
        <v>501</v>
      </c>
      <c r="BY8740" s="273" t="s">
        <v>501</v>
      </c>
      <c r="BZ8740" s="273" t="s">
        <v>126</v>
      </c>
      <c r="CA8740" s="273" t="s">
        <v>127</v>
      </c>
      <c r="CB8740" s="273" t="s">
        <v>128</v>
      </c>
      <c r="CC8740" s="273" t="s">
        <v>129</v>
      </c>
      <c r="CD8740" s="282">
        <v>6</v>
      </c>
      <c r="CE8740" s="274">
        <v>45261</v>
      </c>
      <c r="CI8740" s="273" t="s">
        <v>80</v>
      </c>
      <c r="CM8740" s="273" t="s">
        <v>73</v>
      </c>
      <c r="CN8740" s="273">
        <v>3</v>
      </c>
    </row>
    <row r="8741" spans="74:92">
      <c r="BV8741" s="273" t="s">
        <v>83</v>
      </c>
      <c r="BW8741" s="273" t="s">
        <v>63</v>
      </c>
      <c r="BX8741" s="273" t="s">
        <v>501</v>
      </c>
      <c r="BY8741" s="273" t="s">
        <v>501</v>
      </c>
      <c r="BZ8741" s="273" t="s">
        <v>110</v>
      </c>
      <c r="CA8741" s="273" t="s">
        <v>111</v>
      </c>
      <c r="CB8741" s="273" t="s">
        <v>112</v>
      </c>
      <c r="CC8741" s="273" t="s">
        <v>113</v>
      </c>
      <c r="CD8741" s="282">
        <v>4</v>
      </c>
      <c r="CE8741" s="274">
        <v>45261</v>
      </c>
      <c r="CI8741" s="273" t="s">
        <v>80</v>
      </c>
      <c r="CM8741" s="273" t="s">
        <v>73</v>
      </c>
      <c r="CN8741" s="273">
        <v>3</v>
      </c>
    </row>
    <row r="8742" spans="74:92">
      <c r="BV8742" s="273" t="s">
        <v>83</v>
      </c>
      <c r="BW8742" s="273" t="s">
        <v>63</v>
      </c>
      <c r="BX8742" s="273" t="s">
        <v>501</v>
      </c>
      <c r="BY8742" s="273" t="s">
        <v>501</v>
      </c>
      <c r="BZ8742" s="273" t="s">
        <v>110</v>
      </c>
      <c r="CA8742" s="273" t="s">
        <v>111</v>
      </c>
      <c r="CB8742" s="273" t="s">
        <v>117</v>
      </c>
      <c r="CC8742" s="273" t="s">
        <v>118</v>
      </c>
      <c r="CD8742" s="282">
        <v>5</v>
      </c>
      <c r="CE8742" s="274">
        <v>45261</v>
      </c>
      <c r="CI8742" s="273" t="s">
        <v>104</v>
      </c>
      <c r="CM8742" s="273" t="s">
        <v>73</v>
      </c>
      <c r="CN8742" s="273">
        <v>3</v>
      </c>
    </row>
    <row r="8743" spans="74:92">
      <c r="BV8743" s="273" t="s">
        <v>83</v>
      </c>
      <c r="BW8743" s="273" t="s">
        <v>63</v>
      </c>
      <c r="BX8743" s="273" t="s">
        <v>501</v>
      </c>
      <c r="BY8743" s="273" t="s">
        <v>501</v>
      </c>
      <c r="BZ8743" s="273" t="s">
        <v>86</v>
      </c>
      <c r="CA8743" s="273" t="s">
        <v>87</v>
      </c>
      <c r="CB8743" s="273" t="s">
        <v>88</v>
      </c>
      <c r="CC8743" s="273" t="s">
        <v>89</v>
      </c>
      <c r="CD8743" s="282">
        <v>3</v>
      </c>
      <c r="CE8743" s="274">
        <v>45261</v>
      </c>
      <c r="CF8743" s="273">
        <v>782</v>
      </c>
      <c r="CG8743" s="273" t="s">
        <v>90</v>
      </c>
      <c r="CH8743" s="273">
        <v>782</v>
      </c>
      <c r="CI8743" s="273" t="s">
        <v>80</v>
      </c>
      <c r="CM8743" s="273" t="s">
        <v>73</v>
      </c>
      <c r="CN8743" s="273">
        <v>3</v>
      </c>
    </row>
    <row r="8744" spans="74:92">
      <c r="BV8744" s="273" t="s">
        <v>83</v>
      </c>
      <c r="BW8744" s="273" t="s">
        <v>63</v>
      </c>
      <c r="BX8744" s="273" t="s">
        <v>501</v>
      </c>
      <c r="BY8744" s="273" t="s">
        <v>501</v>
      </c>
      <c r="BZ8744" s="273" t="s">
        <v>86</v>
      </c>
      <c r="CA8744" s="273" t="s">
        <v>87</v>
      </c>
      <c r="CB8744" s="273" t="s">
        <v>101</v>
      </c>
      <c r="CC8744" s="273" t="s">
        <v>102</v>
      </c>
      <c r="CD8744" s="282">
        <v>4</v>
      </c>
      <c r="CE8744" s="274">
        <v>45261</v>
      </c>
      <c r="CF8744" s="273">
        <v>9973</v>
      </c>
      <c r="CG8744" s="273" t="s">
        <v>103</v>
      </c>
      <c r="CH8744" s="273">
        <v>324.72088000000002</v>
      </c>
      <c r="CI8744" s="273" t="s">
        <v>104</v>
      </c>
      <c r="CM8744" s="273" t="s">
        <v>73</v>
      </c>
      <c r="CN8744" s="273">
        <v>3</v>
      </c>
    </row>
    <row r="8745" spans="74:92">
      <c r="BV8745" s="273" t="s">
        <v>64</v>
      </c>
      <c r="BW8745" s="273" t="s">
        <v>63</v>
      </c>
      <c r="BX8745" s="273" t="s">
        <v>252</v>
      </c>
      <c r="BY8745" s="273" t="s">
        <v>437</v>
      </c>
      <c r="BZ8745" s="273" t="s">
        <v>86</v>
      </c>
      <c r="CA8745" s="273" t="s">
        <v>87</v>
      </c>
      <c r="CB8745" s="273" t="s">
        <v>101</v>
      </c>
      <c r="CC8745" s="273" t="s">
        <v>102</v>
      </c>
      <c r="CD8745" s="282">
        <v>4</v>
      </c>
      <c r="CE8745" s="274">
        <v>44927</v>
      </c>
      <c r="CF8745" s="273">
        <v>17182</v>
      </c>
      <c r="CG8745" s="273" t="s">
        <v>103</v>
      </c>
      <c r="CH8745" s="273">
        <v>559.44592</v>
      </c>
      <c r="CI8745" s="273" t="s">
        <v>104</v>
      </c>
      <c r="CM8745" s="273" t="s">
        <v>73</v>
      </c>
      <c r="CN8745" s="273">
        <v>1</v>
      </c>
    </row>
    <row r="8746" spans="74:92">
      <c r="BV8746" s="273" t="s">
        <v>64</v>
      </c>
      <c r="BW8746" s="273" t="s">
        <v>63</v>
      </c>
      <c r="BX8746" s="273" t="s">
        <v>252</v>
      </c>
      <c r="BY8746" s="273" t="s">
        <v>437</v>
      </c>
      <c r="BZ8746" s="273" t="s">
        <v>86</v>
      </c>
      <c r="CA8746" s="273" t="s">
        <v>87</v>
      </c>
      <c r="CB8746" s="273" t="s">
        <v>88</v>
      </c>
      <c r="CC8746" s="273" t="s">
        <v>89</v>
      </c>
      <c r="CD8746" s="282">
        <v>3</v>
      </c>
      <c r="CE8746" s="274">
        <v>44927</v>
      </c>
      <c r="CF8746" s="273">
        <v>1419.31</v>
      </c>
      <c r="CG8746" s="273" t="s">
        <v>80</v>
      </c>
      <c r="CH8746" s="273">
        <v>1419.31</v>
      </c>
      <c r="CI8746" s="273" t="s">
        <v>80</v>
      </c>
      <c r="CM8746" s="273" t="s">
        <v>73</v>
      </c>
      <c r="CN8746" s="273">
        <v>1</v>
      </c>
    </row>
    <row r="8747" spans="74:92">
      <c r="BV8747" s="273" t="s">
        <v>64</v>
      </c>
      <c r="BW8747" s="273" t="s">
        <v>63</v>
      </c>
      <c r="BX8747" s="273" t="s">
        <v>252</v>
      </c>
      <c r="BY8747" s="273" t="s">
        <v>437</v>
      </c>
      <c r="BZ8747" s="273" t="s">
        <v>110</v>
      </c>
      <c r="CA8747" s="273" t="s">
        <v>111</v>
      </c>
      <c r="CB8747" s="273" t="s">
        <v>117</v>
      </c>
      <c r="CC8747" s="273" t="s">
        <v>118</v>
      </c>
      <c r="CD8747" s="282">
        <v>5</v>
      </c>
      <c r="CE8747" s="274">
        <v>44927</v>
      </c>
      <c r="CI8747" s="273" t="s">
        <v>104</v>
      </c>
      <c r="CM8747" s="273" t="s">
        <v>73</v>
      </c>
      <c r="CN8747" s="273">
        <v>1</v>
      </c>
    </row>
    <row r="8748" spans="74:92">
      <c r="BV8748" s="273" t="s">
        <v>64</v>
      </c>
      <c r="BW8748" s="273" t="s">
        <v>63</v>
      </c>
      <c r="BX8748" s="273" t="s">
        <v>252</v>
      </c>
      <c r="BY8748" s="273" t="s">
        <v>437</v>
      </c>
      <c r="BZ8748" s="273" t="s">
        <v>110</v>
      </c>
      <c r="CA8748" s="273" t="s">
        <v>111</v>
      </c>
      <c r="CB8748" s="273" t="s">
        <v>112</v>
      </c>
      <c r="CC8748" s="273" t="s">
        <v>113</v>
      </c>
      <c r="CD8748" s="282">
        <v>4</v>
      </c>
      <c r="CE8748" s="274">
        <v>44927</v>
      </c>
      <c r="CI8748" s="273" t="s">
        <v>80</v>
      </c>
      <c r="CM8748" s="273" t="s">
        <v>73</v>
      </c>
      <c r="CN8748" s="273">
        <v>1</v>
      </c>
    </row>
    <row r="8749" spans="74:92">
      <c r="BV8749" s="273" t="s">
        <v>64</v>
      </c>
      <c r="BW8749" s="273" t="s">
        <v>63</v>
      </c>
      <c r="BX8749" s="273" t="s">
        <v>252</v>
      </c>
      <c r="BY8749" s="273" t="s">
        <v>437</v>
      </c>
      <c r="BZ8749" s="273" t="s">
        <v>126</v>
      </c>
      <c r="CA8749" s="273" t="s">
        <v>127</v>
      </c>
      <c r="CB8749" s="273" t="s">
        <v>128</v>
      </c>
      <c r="CC8749" s="273" t="s">
        <v>129</v>
      </c>
      <c r="CD8749" s="282">
        <v>6</v>
      </c>
      <c r="CE8749" s="274">
        <v>44927</v>
      </c>
      <c r="CI8749" s="273" t="s">
        <v>80</v>
      </c>
      <c r="CM8749" s="273" t="s">
        <v>73</v>
      </c>
      <c r="CN8749" s="273">
        <v>1</v>
      </c>
    </row>
    <row r="8750" spans="74:92">
      <c r="BV8750" s="273" t="s">
        <v>64</v>
      </c>
      <c r="BW8750" s="273" t="s">
        <v>63</v>
      </c>
      <c r="BX8750" s="273" t="s">
        <v>252</v>
      </c>
      <c r="BY8750" s="273" t="s">
        <v>437</v>
      </c>
      <c r="BZ8750" s="273" t="s">
        <v>126</v>
      </c>
      <c r="CA8750" s="273" t="s">
        <v>127</v>
      </c>
      <c r="CB8750" s="273" t="s">
        <v>133</v>
      </c>
      <c r="CC8750" s="273" t="s">
        <v>134</v>
      </c>
      <c r="CD8750" s="282">
        <v>7</v>
      </c>
      <c r="CE8750" s="274">
        <v>44927</v>
      </c>
      <c r="CI8750" s="273" t="s">
        <v>104</v>
      </c>
      <c r="CM8750" s="273" t="s">
        <v>73</v>
      </c>
      <c r="CN8750" s="273">
        <v>1</v>
      </c>
    </row>
    <row r="8751" spans="74:92">
      <c r="BV8751" s="273" t="s">
        <v>64</v>
      </c>
      <c r="BW8751" s="273" t="s">
        <v>63</v>
      </c>
      <c r="BX8751" s="273" t="s">
        <v>252</v>
      </c>
      <c r="BY8751" s="273" t="s">
        <v>437</v>
      </c>
      <c r="BZ8751" s="273" t="s">
        <v>151</v>
      </c>
      <c r="CA8751" s="273" t="s">
        <v>152</v>
      </c>
      <c r="CB8751" s="273" t="s">
        <v>153</v>
      </c>
      <c r="CC8751" s="273" t="s">
        <v>154</v>
      </c>
      <c r="CD8751" s="282">
        <v>10</v>
      </c>
      <c r="CE8751" s="274">
        <v>44927</v>
      </c>
      <c r="CF8751" s="273">
        <v>1419.31</v>
      </c>
      <c r="CG8751" s="273" t="s">
        <v>80</v>
      </c>
      <c r="CH8751" s="273">
        <v>1419.31</v>
      </c>
      <c r="CI8751" s="273" t="s">
        <v>80</v>
      </c>
      <c r="CM8751" s="273" t="s">
        <v>73</v>
      </c>
      <c r="CN8751" s="273">
        <v>1</v>
      </c>
    </row>
    <row r="8752" spans="74:92">
      <c r="BV8752" s="273" t="s">
        <v>64</v>
      </c>
      <c r="BW8752" s="273" t="s">
        <v>63</v>
      </c>
      <c r="BX8752" s="273" t="s">
        <v>252</v>
      </c>
      <c r="BY8752" s="273" t="s">
        <v>437</v>
      </c>
      <c r="BZ8752" s="273" t="s">
        <v>138</v>
      </c>
      <c r="CA8752" s="273" t="s">
        <v>139</v>
      </c>
      <c r="CB8752" s="273" t="s">
        <v>140</v>
      </c>
      <c r="CC8752" s="273" t="s">
        <v>141</v>
      </c>
      <c r="CD8752" s="282">
        <v>9</v>
      </c>
      <c r="CE8752" s="274">
        <v>44927</v>
      </c>
      <c r="CF8752" s="273">
        <v>0</v>
      </c>
      <c r="CG8752" s="273" t="s">
        <v>80</v>
      </c>
      <c r="CH8752" s="273">
        <v>0</v>
      </c>
      <c r="CI8752" s="273" t="s">
        <v>80</v>
      </c>
      <c r="CM8752" s="273" t="s">
        <v>73</v>
      </c>
      <c r="CN8752" s="273">
        <v>1</v>
      </c>
    </row>
    <row r="8753" spans="74:92">
      <c r="BV8753" s="273" t="s">
        <v>64</v>
      </c>
      <c r="BW8753" s="273" t="s">
        <v>63</v>
      </c>
      <c r="BX8753" s="273" t="s">
        <v>252</v>
      </c>
      <c r="BY8753" s="273" t="s">
        <v>437</v>
      </c>
      <c r="BZ8753" s="273" t="s">
        <v>167</v>
      </c>
      <c r="CA8753" s="273" t="s">
        <v>168</v>
      </c>
      <c r="CB8753" s="273" t="s">
        <v>169</v>
      </c>
      <c r="CC8753" s="273" t="s">
        <v>170</v>
      </c>
      <c r="CD8753" s="282">
        <v>12</v>
      </c>
      <c r="CE8753" s="274">
        <v>44927</v>
      </c>
      <c r="CF8753" s="273">
        <v>0</v>
      </c>
      <c r="CG8753" s="273" t="s">
        <v>80</v>
      </c>
      <c r="CH8753" s="273">
        <v>0</v>
      </c>
      <c r="CI8753" s="273" t="s">
        <v>80</v>
      </c>
      <c r="CM8753" s="273" t="s">
        <v>73</v>
      </c>
      <c r="CN8753" s="273">
        <v>1</v>
      </c>
    </row>
    <row r="8754" spans="74:92">
      <c r="BV8754" s="273" t="s">
        <v>64</v>
      </c>
      <c r="BW8754" s="273" t="s">
        <v>63</v>
      </c>
      <c r="BX8754" s="273" t="s">
        <v>252</v>
      </c>
      <c r="BY8754" s="273" t="s">
        <v>437</v>
      </c>
      <c r="BZ8754" s="273" t="s">
        <v>151</v>
      </c>
      <c r="CA8754" s="273" t="s">
        <v>152</v>
      </c>
      <c r="CB8754" s="273" t="s">
        <v>161</v>
      </c>
      <c r="CC8754" s="273" t="s">
        <v>162</v>
      </c>
      <c r="CD8754" s="282">
        <v>11</v>
      </c>
      <c r="CE8754" s="274">
        <v>44927</v>
      </c>
      <c r="CF8754" s="273">
        <v>1419.31</v>
      </c>
      <c r="CG8754" s="273" t="s">
        <v>80</v>
      </c>
      <c r="CH8754" s="273">
        <v>1419.31</v>
      </c>
      <c r="CI8754" s="273" t="s">
        <v>80</v>
      </c>
      <c r="CM8754" s="273" t="s">
        <v>73</v>
      </c>
      <c r="CN8754" s="273">
        <v>1</v>
      </c>
    </row>
    <row r="8755" spans="74:92">
      <c r="BV8755" s="273" t="s">
        <v>64</v>
      </c>
      <c r="BW8755" s="273" t="s">
        <v>63</v>
      </c>
      <c r="BX8755" s="273" t="s">
        <v>252</v>
      </c>
      <c r="BY8755" s="273" t="s">
        <v>437</v>
      </c>
      <c r="BZ8755" s="273" t="s">
        <v>167</v>
      </c>
      <c r="CA8755" s="273" t="s">
        <v>168</v>
      </c>
      <c r="CB8755" s="273" t="s">
        <v>353</v>
      </c>
      <c r="CC8755" s="273" t="s">
        <v>354</v>
      </c>
      <c r="CD8755" s="282">
        <v>13</v>
      </c>
      <c r="CE8755" s="274">
        <v>44927</v>
      </c>
      <c r="CF8755" s="273">
        <v>0</v>
      </c>
      <c r="CG8755" s="273" t="s">
        <v>80</v>
      </c>
      <c r="CH8755" s="273">
        <v>0</v>
      </c>
      <c r="CI8755" s="273" t="s">
        <v>80</v>
      </c>
      <c r="CM8755" s="273" t="s">
        <v>73</v>
      </c>
      <c r="CN8755" s="273">
        <v>1</v>
      </c>
    </row>
    <row r="8756" spans="74:92">
      <c r="BV8756" s="273" t="s">
        <v>64</v>
      </c>
      <c r="BW8756" s="273" t="s">
        <v>63</v>
      </c>
      <c r="BX8756" s="273" t="s">
        <v>252</v>
      </c>
      <c r="BY8756" s="273" t="s">
        <v>437</v>
      </c>
      <c r="BZ8756" s="273" t="s">
        <v>167</v>
      </c>
      <c r="CA8756" s="273" t="s">
        <v>168</v>
      </c>
      <c r="CB8756" s="273" t="s">
        <v>313</v>
      </c>
      <c r="CC8756" s="273" t="s">
        <v>314</v>
      </c>
      <c r="CD8756" s="282">
        <v>14</v>
      </c>
      <c r="CE8756" s="274">
        <v>44927</v>
      </c>
      <c r="CF8756" s="273">
        <v>0</v>
      </c>
      <c r="CG8756" s="273" t="s">
        <v>80</v>
      </c>
      <c r="CH8756" s="273">
        <v>0</v>
      </c>
      <c r="CI8756" s="273" t="s">
        <v>80</v>
      </c>
      <c r="CM8756" s="273" t="s">
        <v>73</v>
      </c>
      <c r="CN8756" s="273">
        <v>1</v>
      </c>
    </row>
    <row r="8757" spans="74:92">
      <c r="BV8757" s="273" t="s">
        <v>64</v>
      </c>
      <c r="BW8757" s="273" t="s">
        <v>63</v>
      </c>
      <c r="BX8757" s="273" t="s">
        <v>252</v>
      </c>
      <c r="BY8757" s="273" t="s">
        <v>437</v>
      </c>
      <c r="BZ8757" s="273" t="s">
        <v>204</v>
      </c>
      <c r="CA8757" s="273" t="s">
        <v>205</v>
      </c>
      <c r="CB8757" s="273" t="s">
        <v>206</v>
      </c>
      <c r="CC8757" s="273" t="s">
        <v>207</v>
      </c>
      <c r="CD8757" s="282">
        <v>0</v>
      </c>
      <c r="CE8757" s="274">
        <v>44927</v>
      </c>
      <c r="CG8757" s="273" t="s">
        <v>181</v>
      </c>
      <c r="CI8757" s="273" t="s">
        <v>208</v>
      </c>
      <c r="CJ8757" s="273" t="s">
        <v>209</v>
      </c>
      <c r="CM8757" s="273" t="s">
        <v>73</v>
      </c>
      <c r="CN8757" s="273">
        <v>1</v>
      </c>
    </row>
    <row r="8758" spans="74:92">
      <c r="BV8758" s="273" t="s">
        <v>64</v>
      </c>
      <c r="BW8758" s="273" t="s">
        <v>63</v>
      </c>
      <c r="BX8758" s="273" t="s">
        <v>252</v>
      </c>
      <c r="BY8758" s="273" t="s">
        <v>437</v>
      </c>
      <c r="BZ8758" s="273" t="s">
        <v>86</v>
      </c>
      <c r="CA8758" s="273" t="s">
        <v>87</v>
      </c>
      <c r="CB8758" s="273" t="s">
        <v>179</v>
      </c>
      <c r="CC8758" s="273" t="s">
        <v>180</v>
      </c>
      <c r="CD8758" s="282">
        <v>1</v>
      </c>
      <c r="CE8758" s="274">
        <v>44927</v>
      </c>
      <c r="CG8758" s="273" t="s">
        <v>181</v>
      </c>
      <c r="CI8758" s="273" t="s">
        <v>181</v>
      </c>
      <c r="CJ8758" s="273" t="s">
        <v>1834</v>
      </c>
      <c r="CM8758" s="273" t="s">
        <v>73</v>
      </c>
      <c r="CN8758" s="273">
        <v>1</v>
      </c>
    </row>
    <row r="8759" spans="74:92">
      <c r="BV8759" s="273" t="s">
        <v>64</v>
      </c>
      <c r="BW8759" s="273" t="s">
        <v>63</v>
      </c>
      <c r="BX8759" s="273" t="s">
        <v>252</v>
      </c>
      <c r="BY8759" s="273" t="s">
        <v>437</v>
      </c>
      <c r="BZ8759" s="273" t="s">
        <v>167</v>
      </c>
      <c r="CA8759" s="273" t="s">
        <v>168</v>
      </c>
      <c r="CB8759" s="273" t="s">
        <v>319</v>
      </c>
      <c r="CC8759" s="273" t="s">
        <v>320</v>
      </c>
      <c r="CD8759" s="282">
        <v>15</v>
      </c>
      <c r="CE8759" s="274">
        <v>44927</v>
      </c>
      <c r="CF8759" s="273">
        <v>0</v>
      </c>
      <c r="CG8759" s="273" t="s">
        <v>80</v>
      </c>
      <c r="CH8759" s="273">
        <v>0</v>
      </c>
      <c r="CI8759" s="273" t="s">
        <v>80</v>
      </c>
      <c r="CM8759" s="273" t="s">
        <v>73</v>
      </c>
      <c r="CN8759" s="273">
        <v>1</v>
      </c>
    </row>
    <row r="8760" spans="74:92">
      <c r="BV8760" s="273" t="s">
        <v>64</v>
      </c>
      <c r="BW8760" s="273" t="s">
        <v>63</v>
      </c>
      <c r="BX8760" s="273" t="s">
        <v>252</v>
      </c>
      <c r="BY8760" s="273" t="s">
        <v>437</v>
      </c>
      <c r="BZ8760" s="273" t="s">
        <v>138</v>
      </c>
      <c r="CA8760" s="273" t="s">
        <v>139</v>
      </c>
      <c r="CB8760" s="273" t="s">
        <v>190</v>
      </c>
      <c r="CC8760" s="273" t="s">
        <v>191</v>
      </c>
      <c r="CD8760" s="282">
        <v>8</v>
      </c>
      <c r="CE8760" s="274">
        <v>44927</v>
      </c>
      <c r="CF8760" s="273">
        <v>0</v>
      </c>
      <c r="CG8760" s="273" t="s">
        <v>80</v>
      </c>
      <c r="CH8760" s="273">
        <v>0</v>
      </c>
      <c r="CI8760" s="273" t="s">
        <v>80</v>
      </c>
      <c r="CM8760" s="273" t="s">
        <v>73</v>
      </c>
      <c r="CN8760" s="273">
        <v>1</v>
      </c>
    </row>
    <row r="8761" spans="74:92">
      <c r="BV8761" s="273" t="s">
        <v>64</v>
      </c>
      <c r="BW8761" s="273" t="s">
        <v>63</v>
      </c>
      <c r="BX8761" s="273" t="s">
        <v>252</v>
      </c>
      <c r="BY8761" s="273" t="s">
        <v>437</v>
      </c>
      <c r="BZ8761" s="273" t="s">
        <v>86</v>
      </c>
      <c r="CA8761" s="273" t="s">
        <v>87</v>
      </c>
      <c r="CB8761" s="273" t="s">
        <v>233</v>
      </c>
      <c r="CC8761" s="273" t="s">
        <v>234</v>
      </c>
      <c r="CD8761" s="282">
        <v>1</v>
      </c>
      <c r="CE8761" s="274">
        <v>44927</v>
      </c>
      <c r="CG8761" s="273" t="s">
        <v>181</v>
      </c>
      <c r="CI8761" s="273" t="s">
        <v>181</v>
      </c>
      <c r="CJ8761" s="273" t="s">
        <v>1602</v>
      </c>
      <c r="CM8761" s="273" t="s">
        <v>73</v>
      </c>
      <c r="CN8761" s="273">
        <v>1</v>
      </c>
    </row>
    <row r="8762" spans="74:92">
      <c r="BV8762" s="273" t="s">
        <v>64</v>
      </c>
      <c r="BW8762" s="273" t="s">
        <v>63</v>
      </c>
      <c r="BX8762" s="273" t="s">
        <v>252</v>
      </c>
      <c r="BY8762" s="273" t="s">
        <v>437</v>
      </c>
      <c r="BZ8762" s="273" t="s">
        <v>86</v>
      </c>
      <c r="CA8762" s="273" t="s">
        <v>87</v>
      </c>
      <c r="CB8762" s="273" t="s">
        <v>217</v>
      </c>
      <c r="CC8762" s="273" t="s">
        <v>218</v>
      </c>
      <c r="CD8762" s="282">
        <v>2</v>
      </c>
      <c r="CE8762" s="274">
        <v>44927</v>
      </c>
      <c r="CG8762" s="273" t="s">
        <v>181</v>
      </c>
      <c r="CI8762" s="273" t="s">
        <v>181</v>
      </c>
      <c r="CJ8762" s="273" t="s">
        <v>122</v>
      </c>
      <c r="CM8762" s="273" t="s">
        <v>73</v>
      </c>
      <c r="CN8762" s="273">
        <v>1</v>
      </c>
    </row>
    <row r="8763" spans="74:92">
      <c r="BV8763" s="273" t="s">
        <v>64</v>
      </c>
      <c r="BW8763" s="273" t="s">
        <v>63</v>
      </c>
      <c r="BX8763" s="273" t="s">
        <v>252</v>
      </c>
      <c r="BY8763" s="273" t="s">
        <v>437</v>
      </c>
      <c r="BZ8763" s="273" t="s">
        <v>86</v>
      </c>
      <c r="CA8763" s="273" t="s">
        <v>87</v>
      </c>
      <c r="CB8763" s="273" t="s">
        <v>225</v>
      </c>
      <c r="CC8763" s="273" t="s">
        <v>226</v>
      </c>
      <c r="CD8763" s="282">
        <v>5</v>
      </c>
      <c r="CE8763" s="274">
        <v>44927</v>
      </c>
      <c r="CF8763" s="273">
        <v>0</v>
      </c>
      <c r="CG8763" s="273" t="s">
        <v>80</v>
      </c>
      <c r="CH8763" s="273">
        <v>0</v>
      </c>
      <c r="CI8763" s="273" t="s">
        <v>80</v>
      </c>
      <c r="CM8763" s="273" t="s">
        <v>73</v>
      </c>
      <c r="CN8763" s="273">
        <v>1</v>
      </c>
    </row>
    <row r="8764" spans="74:92">
      <c r="BV8764" s="273" t="s">
        <v>64</v>
      </c>
      <c r="BW8764" s="273" t="s">
        <v>63</v>
      </c>
      <c r="BX8764" s="273" t="s">
        <v>252</v>
      </c>
      <c r="BY8764" s="273" t="s">
        <v>515</v>
      </c>
      <c r="BZ8764" s="273" t="s">
        <v>86</v>
      </c>
      <c r="CA8764" s="273" t="s">
        <v>87</v>
      </c>
      <c r="CB8764" s="273" t="s">
        <v>225</v>
      </c>
      <c r="CC8764" s="273" t="s">
        <v>226</v>
      </c>
      <c r="CD8764" s="282">
        <v>5</v>
      </c>
      <c r="CE8764" s="274">
        <v>44927</v>
      </c>
      <c r="CF8764" s="273">
        <v>0</v>
      </c>
      <c r="CG8764" s="273" t="s">
        <v>90</v>
      </c>
      <c r="CH8764" s="273">
        <v>0</v>
      </c>
      <c r="CI8764" s="273" t="s">
        <v>80</v>
      </c>
      <c r="CM8764" s="273" t="s">
        <v>73</v>
      </c>
      <c r="CN8764" s="273">
        <v>3</v>
      </c>
    </row>
    <row r="8765" spans="74:92">
      <c r="BV8765" s="273" t="s">
        <v>64</v>
      </c>
      <c r="BW8765" s="273" t="s">
        <v>63</v>
      </c>
      <c r="BX8765" s="273" t="s">
        <v>252</v>
      </c>
      <c r="BY8765" s="273" t="s">
        <v>515</v>
      </c>
      <c r="BZ8765" s="273" t="s">
        <v>86</v>
      </c>
      <c r="CA8765" s="273" t="s">
        <v>87</v>
      </c>
      <c r="CB8765" s="273" t="s">
        <v>217</v>
      </c>
      <c r="CC8765" s="273" t="s">
        <v>218</v>
      </c>
      <c r="CD8765" s="282">
        <v>2</v>
      </c>
      <c r="CE8765" s="274">
        <v>44927</v>
      </c>
      <c r="CG8765" s="273" t="s">
        <v>181</v>
      </c>
      <c r="CI8765" s="273" t="s">
        <v>181</v>
      </c>
      <c r="CJ8765" s="273" t="s">
        <v>1474</v>
      </c>
      <c r="CM8765" s="273" t="s">
        <v>73</v>
      </c>
      <c r="CN8765" s="273">
        <v>3</v>
      </c>
    </row>
    <row r="8766" spans="74:92">
      <c r="BV8766" s="273" t="s">
        <v>64</v>
      </c>
      <c r="BW8766" s="273" t="s">
        <v>63</v>
      </c>
      <c r="BX8766" s="273" t="s">
        <v>252</v>
      </c>
      <c r="BY8766" s="273" t="s">
        <v>515</v>
      </c>
      <c r="BZ8766" s="273" t="s">
        <v>86</v>
      </c>
      <c r="CA8766" s="273" t="s">
        <v>87</v>
      </c>
      <c r="CB8766" s="273" t="s">
        <v>233</v>
      </c>
      <c r="CC8766" s="273" t="s">
        <v>234</v>
      </c>
      <c r="CD8766" s="282">
        <v>1</v>
      </c>
      <c r="CE8766" s="274">
        <v>44927</v>
      </c>
      <c r="CG8766" s="273" t="s">
        <v>181</v>
      </c>
      <c r="CI8766" s="273" t="s">
        <v>181</v>
      </c>
      <c r="CJ8766" s="273" t="s">
        <v>1834</v>
      </c>
      <c r="CM8766" s="273" t="s">
        <v>73</v>
      </c>
      <c r="CN8766" s="273">
        <v>3</v>
      </c>
    </row>
    <row r="8767" spans="74:92">
      <c r="BV8767" s="273" t="s">
        <v>64</v>
      </c>
      <c r="BW8767" s="273" t="s">
        <v>63</v>
      </c>
      <c r="BX8767" s="273" t="s">
        <v>252</v>
      </c>
      <c r="BY8767" s="273" t="s">
        <v>515</v>
      </c>
      <c r="BZ8767" s="273" t="s">
        <v>138</v>
      </c>
      <c r="CA8767" s="273" t="s">
        <v>139</v>
      </c>
      <c r="CB8767" s="273" t="s">
        <v>190</v>
      </c>
      <c r="CC8767" s="273" t="s">
        <v>191</v>
      </c>
      <c r="CD8767" s="282">
        <v>8</v>
      </c>
      <c r="CE8767" s="274">
        <v>44927</v>
      </c>
      <c r="CF8767" s="273">
        <v>531</v>
      </c>
      <c r="CG8767" s="273" t="s">
        <v>90</v>
      </c>
      <c r="CH8767" s="273">
        <v>531</v>
      </c>
      <c r="CI8767" s="273" t="s">
        <v>80</v>
      </c>
      <c r="CM8767" s="273" t="s">
        <v>73</v>
      </c>
      <c r="CN8767" s="273">
        <v>3</v>
      </c>
    </row>
    <row r="8768" spans="74:92">
      <c r="BV8768" s="273" t="s">
        <v>64</v>
      </c>
      <c r="BW8768" s="273" t="s">
        <v>63</v>
      </c>
      <c r="BX8768" s="273" t="s">
        <v>252</v>
      </c>
      <c r="BY8768" s="273" t="s">
        <v>515</v>
      </c>
      <c r="BZ8768" s="273" t="s">
        <v>167</v>
      </c>
      <c r="CA8768" s="273" t="s">
        <v>168</v>
      </c>
      <c r="CB8768" s="273" t="s">
        <v>319</v>
      </c>
      <c r="CC8768" s="273" t="s">
        <v>320</v>
      </c>
      <c r="CD8768" s="282">
        <v>15</v>
      </c>
      <c r="CE8768" s="274">
        <v>44927</v>
      </c>
      <c r="CF8768" s="273">
        <v>0</v>
      </c>
      <c r="CG8768" s="273" t="s">
        <v>90</v>
      </c>
      <c r="CH8768" s="273">
        <v>0</v>
      </c>
      <c r="CI8768" s="273" t="s">
        <v>80</v>
      </c>
      <c r="CM8768" s="273" t="s">
        <v>73</v>
      </c>
      <c r="CN8768" s="273">
        <v>3</v>
      </c>
    </row>
    <row r="8769" spans="74:92">
      <c r="BV8769" s="273" t="s">
        <v>64</v>
      </c>
      <c r="BW8769" s="273" t="s">
        <v>63</v>
      </c>
      <c r="BX8769" s="273" t="s">
        <v>252</v>
      </c>
      <c r="BY8769" s="273" t="s">
        <v>515</v>
      </c>
      <c r="BZ8769" s="273" t="s">
        <v>86</v>
      </c>
      <c r="CA8769" s="273" t="s">
        <v>87</v>
      </c>
      <c r="CB8769" s="273" t="s">
        <v>179</v>
      </c>
      <c r="CC8769" s="273" t="s">
        <v>180</v>
      </c>
      <c r="CD8769" s="282">
        <v>1</v>
      </c>
      <c r="CE8769" s="274">
        <v>44927</v>
      </c>
      <c r="CG8769" s="273" t="s">
        <v>181</v>
      </c>
      <c r="CI8769" s="273" t="s">
        <v>181</v>
      </c>
      <c r="CJ8769" s="273" t="s">
        <v>1541</v>
      </c>
      <c r="CM8769" s="273" t="s">
        <v>73</v>
      </c>
      <c r="CN8769" s="273">
        <v>3</v>
      </c>
    </row>
    <row r="8770" spans="74:92">
      <c r="BV8770" s="273" t="s">
        <v>64</v>
      </c>
      <c r="BW8770" s="273" t="s">
        <v>63</v>
      </c>
      <c r="BX8770" s="273" t="s">
        <v>252</v>
      </c>
      <c r="BY8770" s="273" t="s">
        <v>515</v>
      </c>
      <c r="BZ8770" s="273" t="s">
        <v>204</v>
      </c>
      <c r="CA8770" s="273" t="s">
        <v>205</v>
      </c>
      <c r="CB8770" s="273" t="s">
        <v>206</v>
      </c>
      <c r="CC8770" s="273" t="s">
        <v>207</v>
      </c>
      <c r="CD8770" s="282">
        <v>0</v>
      </c>
      <c r="CE8770" s="274">
        <v>44927</v>
      </c>
      <c r="CG8770" s="273" t="s">
        <v>181</v>
      </c>
      <c r="CI8770" s="273" t="s">
        <v>208</v>
      </c>
      <c r="CJ8770" s="273" t="s">
        <v>209</v>
      </c>
      <c r="CM8770" s="273" t="s">
        <v>73</v>
      </c>
      <c r="CN8770" s="273">
        <v>3</v>
      </c>
    </row>
    <row r="8771" spans="74:92">
      <c r="BV8771" s="273" t="s">
        <v>64</v>
      </c>
      <c r="BW8771" s="273" t="s">
        <v>63</v>
      </c>
      <c r="BX8771" s="273" t="s">
        <v>252</v>
      </c>
      <c r="BY8771" s="273" t="s">
        <v>515</v>
      </c>
      <c r="BZ8771" s="273" t="s">
        <v>167</v>
      </c>
      <c r="CA8771" s="273" t="s">
        <v>168</v>
      </c>
      <c r="CB8771" s="273" t="s">
        <v>313</v>
      </c>
      <c r="CC8771" s="273" t="s">
        <v>314</v>
      </c>
      <c r="CD8771" s="282">
        <v>14</v>
      </c>
      <c r="CE8771" s="274">
        <v>44927</v>
      </c>
      <c r="CF8771" s="273">
        <v>0</v>
      </c>
      <c r="CG8771" s="273" t="s">
        <v>90</v>
      </c>
      <c r="CH8771" s="273">
        <v>0</v>
      </c>
      <c r="CI8771" s="273" t="s">
        <v>80</v>
      </c>
      <c r="CM8771" s="273" t="s">
        <v>73</v>
      </c>
      <c r="CN8771" s="273">
        <v>3</v>
      </c>
    </row>
    <row r="8772" spans="74:92">
      <c r="BV8772" s="273" t="s">
        <v>64</v>
      </c>
      <c r="BW8772" s="273" t="s">
        <v>63</v>
      </c>
      <c r="BX8772" s="273" t="s">
        <v>252</v>
      </c>
      <c r="BY8772" s="273" t="s">
        <v>515</v>
      </c>
      <c r="BZ8772" s="273" t="s">
        <v>167</v>
      </c>
      <c r="CA8772" s="273" t="s">
        <v>168</v>
      </c>
      <c r="CB8772" s="273" t="s">
        <v>353</v>
      </c>
      <c r="CC8772" s="273" t="s">
        <v>354</v>
      </c>
      <c r="CD8772" s="282">
        <v>13</v>
      </c>
      <c r="CE8772" s="274">
        <v>44927</v>
      </c>
      <c r="CF8772" s="273">
        <v>179</v>
      </c>
      <c r="CG8772" s="273" t="s">
        <v>90</v>
      </c>
      <c r="CH8772" s="273">
        <v>179</v>
      </c>
      <c r="CI8772" s="273" t="s">
        <v>80</v>
      </c>
      <c r="CM8772" s="273" t="s">
        <v>73</v>
      </c>
      <c r="CN8772" s="273">
        <v>3</v>
      </c>
    </row>
    <row r="8773" spans="74:92">
      <c r="BV8773" s="273" t="s">
        <v>64</v>
      </c>
      <c r="BW8773" s="273" t="s">
        <v>63</v>
      </c>
      <c r="BX8773" s="273" t="s">
        <v>252</v>
      </c>
      <c r="BY8773" s="273" t="s">
        <v>515</v>
      </c>
      <c r="BZ8773" s="273" t="s">
        <v>151</v>
      </c>
      <c r="CA8773" s="273" t="s">
        <v>152</v>
      </c>
      <c r="CB8773" s="273" t="s">
        <v>161</v>
      </c>
      <c r="CC8773" s="273" t="s">
        <v>162</v>
      </c>
      <c r="CD8773" s="282">
        <v>11</v>
      </c>
      <c r="CE8773" s="274">
        <v>44927</v>
      </c>
      <c r="CF8773" s="273">
        <v>165</v>
      </c>
      <c r="CG8773" s="273" t="s">
        <v>90</v>
      </c>
      <c r="CH8773" s="273">
        <v>165</v>
      </c>
      <c r="CI8773" s="273" t="s">
        <v>80</v>
      </c>
      <c r="CM8773" s="273" t="s">
        <v>73</v>
      </c>
      <c r="CN8773" s="273">
        <v>3</v>
      </c>
    </row>
    <row r="8774" spans="74:92">
      <c r="BV8774" s="273" t="s">
        <v>64</v>
      </c>
      <c r="BW8774" s="273" t="s">
        <v>63</v>
      </c>
      <c r="BX8774" s="273" t="s">
        <v>252</v>
      </c>
      <c r="BY8774" s="273" t="s">
        <v>515</v>
      </c>
      <c r="BZ8774" s="273" t="s">
        <v>167</v>
      </c>
      <c r="CA8774" s="273" t="s">
        <v>168</v>
      </c>
      <c r="CB8774" s="273" t="s">
        <v>169</v>
      </c>
      <c r="CC8774" s="273" t="s">
        <v>170</v>
      </c>
      <c r="CD8774" s="282">
        <v>12</v>
      </c>
      <c r="CE8774" s="274">
        <v>44927</v>
      </c>
      <c r="CF8774" s="273">
        <v>28</v>
      </c>
      <c r="CG8774" s="273" t="s">
        <v>90</v>
      </c>
      <c r="CH8774" s="273">
        <v>28</v>
      </c>
      <c r="CI8774" s="273" t="s">
        <v>80</v>
      </c>
      <c r="CM8774" s="273" t="s">
        <v>73</v>
      </c>
      <c r="CN8774" s="273">
        <v>3</v>
      </c>
    </row>
    <row r="8775" spans="74:92">
      <c r="BV8775" s="273" t="s">
        <v>64</v>
      </c>
      <c r="BW8775" s="273" t="s">
        <v>63</v>
      </c>
      <c r="BX8775" s="273" t="s">
        <v>252</v>
      </c>
      <c r="BY8775" s="273" t="s">
        <v>515</v>
      </c>
      <c r="BZ8775" s="273" t="s">
        <v>151</v>
      </c>
      <c r="CA8775" s="273" t="s">
        <v>152</v>
      </c>
      <c r="CB8775" s="273" t="s">
        <v>153</v>
      </c>
      <c r="CC8775" s="273" t="s">
        <v>154</v>
      </c>
      <c r="CD8775" s="282">
        <v>10</v>
      </c>
      <c r="CE8775" s="274">
        <v>44927</v>
      </c>
      <c r="CF8775" s="273">
        <v>377</v>
      </c>
      <c r="CG8775" s="273" t="s">
        <v>90</v>
      </c>
      <c r="CH8775" s="273">
        <v>377</v>
      </c>
      <c r="CI8775" s="273" t="s">
        <v>80</v>
      </c>
      <c r="CM8775" s="273" t="s">
        <v>73</v>
      </c>
      <c r="CN8775" s="273">
        <v>3</v>
      </c>
    </row>
    <row r="8776" spans="74:92">
      <c r="BV8776" s="273" t="s">
        <v>64</v>
      </c>
      <c r="BW8776" s="273" t="s">
        <v>63</v>
      </c>
      <c r="BX8776" s="273" t="s">
        <v>252</v>
      </c>
      <c r="BY8776" s="273" t="s">
        <v>515</v>
      </c>
      <c r="BZ8776" s="273" t="s">
        <v>138</v>
      </c>
      <c r="CA8776" s="273" t="s">
        <v>139</v>
      </c>
      <c r="CB8776" s="273" t="s">
        <v>140</v>
      </c>
      <c r="CC8776" s="273" t="s">
        <v>141</v>
      </c>
      <c r="CD8776" s="282">
        <v>9</v>
      </c>
      <c r="CE8776" s="274">
        <v>44927</v>
      </c>
      <c r="CF8776" s="273">
        <v>769</v>
      </c>
      <c r="CG8776" s="273" t="s">
        <v>90</v>
      </c>
      <c r="CH8776" s="273">
        <v>769</v>
      </c>
      <c r="CI8776" s="273" t="s">
        <v>80</v>
      </c>
      <c r="CM8776" s="273" t="s">
        <v>73</v>
      </c>
      <c r="CN8776" s="273">
        <v>3</v>
      </c>
    </row>
    <row r="8777" spans="74:92">
      <c r="BV8777" s="273" t="s">
        <v>64</v>
      </c>
      <c r="BW8777" s="273" t="s">
        <v>63</v>
      </c>
      <c r="BX8777" s="273" t="s">
        <v>252</v>
      </c>
      <c r="BY8777" s="273" t="s">
        <v>515</v>
      </c>
      <c r="BZ8777" s="273" t="s">
        <v>126</v>
      </c>
      <c r="CA8777" s="273" t="s">
        <v>127</v>
      </c>
      <c r="CB8777" s="273" t="s">
        <v>133</v>
      </c>
      <c r="CC8777" s="273" t="s">
        <v>134</v>
      </c>
      <c r="CD8777" s="282">
        <v>7</v>
      </c>
      <c r="CE8777" s="274">
        <v>44927</v>
      </c>
      <c r="CI8777" s="273" t="s">
        <v>104</v>
      </c>
      <c r="CM8777" s="273" t="s">
        <v>73</v>
      </c>
      <c r="CN8777" s="273">
        <v>3</v>
      </c>
    </row>
    <row r="8778" spans="74:92">
      <c r="BV8778" s="273" t="s">
        <v>64</v>
      </c>
      <c r="BW8778" s="273" t="s">
        <v>63</v>
      </c>
      <c r="BX8778" s="273" t="s">
        <v>252</v>
      </c>
      <c r="BY8778" s="273" t="s">
        <v>515</v>
      </c>
      <c r="BZ8778" s="273" t="s">
        <v>126</v>
      </c>
      <c r="CA8778" s="273" t="s">
        <v>127</v>
      </c>
      <c r="CB8778" s="273" t="s">
        <v>128</v>
      </c>
      <c r="CC8778" s="273" t="s">
        <v>129</v>
      </c>
      <c r="CD8778" s="282">
        <v>6</v>
      </c>
      <c r="CE8778" s="274">
        <v>44927</v>
      </c>
      <c r="CI8778" s="273" t="s">
        <v>80</v>
      </c>
      <c r="CM8778" s="273" t="s">
        <v>73</v>
      </c>
      <c r="CN8778" s="273">
        <v>3</v>
      </c>
    </row>
    <row r="8779" spans="74:92">
      <c r="BV8779" s="273" t="s">
        <v>64</v>
      </c>
      <c r="BW8779" s="273" t="s">
        <v>63</v>
      </c>
      <c r="BX8779" s="273" t="s">
        <v>252</v>
      </c>
      <c r="BY8779" s="273" t="s">
        <v>515</v>
      </c>
      <c r="BZ8779" s="273" t="s">
        <v>110</v>
      </c>
      <c r="CA8779" s="273" t="s">
        <v>111</v>
      </c>
      <c r="CB8779" s="273" t="s">
        <v>112</v>
      </c>
      <c r="CC8779" s="273" t="s">
        <v>113</v>
      </c>
      <c r="CD8779" s="282">
        <v>4</v>
      </c>
      <c r="CE8779" s="274">
        <v>44927</v>
      </c>
      <c r="CI8779" s="273" t="s">
        <v>80</v>
      </c>
      <c r="CM8779" s="273" t="s">
        <v>73</v>
      </c>
      <c r="CN8779" s="273">
        <v>3</v>
      </c>
    </row>
    <row r="8780" spans="74:92">
      <c r="BV8780" s="273" t="s">
        <v>64</v>
      </c>
      <c r="BW8780" s="273" t="s">
        <v>63</v>
      </c>
      <c r="BX8780" s="273" t="s">
        <v>252</v>
      </c>
      <c r="BY8780" s="273" t="s">
        <v>515</v>
      </c>
      <c r="BZ8780" s="273" t="s">
        <v>110</v>
      </c>
      <c r="CA8780" s="273" t="s">
        <v>111</v>
      </c>
      <c r="CB8780" s="273" t="s">
        <v>117</v>
      </c>
      <c r="CC8780" s="273" t="s">
        <v>118</v>
      </c>
      <c r="CD8780" s="282">
        <v>5</v>
      </c>
      <c r="CE8780" s="274">
        <v>44927</v>
      </c>
      <c r="CI8780" s="273" t="s">
        <v>104</v>
      </c>
      <c r="CM8780" s="273" t="s">
        <v>73</v>
      </c>
      <c r="CN8780" s="273">
        <v>3</v>
      </c>
    </row>
    <row r="8781" spans="74:92">
      <c r="BV8781" s="273" t="s">
        <v>64</v>
      </c>
      <c r="BW8781" s="273" t="s">
        <v>63</v>
      </c>
      <c r="BX8781" s="273" t="s">
        <v>252</v>
      </c>
      <c r="BY8781" s="273" t="s">
        <v>515</v>
      </c>
      <c r="BZ8781" s="273" t="s">
        <v>86</v>
      </c>
      <c r="CA8781" s="273" t="s">
        <v>87</v>
      </c>
      <c r="CB8781" s="273" t="s">
        <v>88</v>
      </c>
      <c r="CC8781" s="273" t="s">
        <v>89</v>
      </c>
      <c r="CD8781" s="282">
        <v>3</v>
      </c>
      <c r="CE8781" s="274">
        <v>44927</v>
      </c>
      <c r="CF8781" s="273">
        <v>1205</v>
      </c>
      <c r="CG8781" s="273" t="s">
        <v>90</v>
      </c>
      <c r="CH8781" s="273">
        <v>1205</v>
      </c>
      <c r="CI8781" s="273" t="s">
        <v>80</v>
      </c>
      <c r="CL8781" s="273" t="s">
        <v>2301</v>
      </c>
      <c r="CM8781" s="273" t="s">
        <v>73</v>
      </c>
      <c r="CN8781" s="273">
        <v>3</v>
      </c>
    </row>
    <row r="8782" spans="74:92">
      <c r="BV8782" s="273" t="s">
        <v>64</v>
      </c>
      <c r="BW8782" s="273" t="s">
        <v>63</v>
      </c>
      <c r="BX8782" s="273" t="s">
        <v>252</v>
      </c>
      <c r="BY8782" s="273" t="s">
        <v>515</v>
      </c>
      <c r="BZ8782" s="273" t="s">
        <v>86</v>
      </c>
      <c r="CA8782" s="273" t="s">
        <v>87</v>
      </c>
      <c r="CB8782" s="273" t="s">
        <v>101</v>
      </c>
      <c r="CC8782" s="273" t="s">
        <v>102</v>
      </c>
      <c r="CD8782" s="282">
        <v>4</v>
      </c>
      <c r="CE8782" s="274">
        <v>44927</v>
      </c>
      <c r="CF8782" s="273">
        <v>20697</v>
      </c>
      <c r="CG8782" s="273" t="s">
        <v>103</v>
      </c>
      <c r="CH8782" s="273">
        <v>673.89431999999999</v>
      </c>
      <c r="CI8782" s="273" t="s">
        <v>104</v>
      </c>
      <c r="CM8782" s="273" t="s">
        <v>73</v>
      </c>
      <c r="CN8782" s="273">
        <v>3</v>
      </c>
    </row>
    <row r="8783" spans="74:92">
      <c r="BV8783" s="273" t="s">
        <v>64</v>
      </c>
      <c r="BW8783" s="273" t="s">
        <v>63</v>
      </c>
      <c r="BX8783" s="273" t="s">
        <v>252</v>
      </c>
      <c r="BY8783" s="273" t="s">
        <v>515</v>
      </c>
      <c r="BZ8783" s="273" t="s">
        <v>86</v>
      </c>
      <c r="CA8783" s="273" t="s">
        <v>87</v>
      </c>
      <c r="CB8783" s="273" t="s">
        <v>101</v>
      </c>
      <c r="CC8783" s="273" t="s">
        <v>102</v>
      </c>
      <c r="CD8783" s="282">
        <v>4</v>
      </c>
      <c r="CE8783" s="274">
        <v>44958</v>
      </c>
      <c r="CF8783" s="273">
        <v>17025</v>
      </c>
      <c r="CG8783" s="273" t="s">
        <v>103</v>
      </c>
      <c r="CH8783" s="273">
        <v>554.33399999999995</v>
      </c>
      <c r="CI8783" s="273" t="s">
        <v>104</v>
      </c>
      <c r="CM8783" s="273" t="s">
        <v>73</v>
      </c>
      <c r="CN8783" s="273">
        <v>3</v>
      </c>
    </row>
    <row r="8784" spans="74:92">
      <c r="BV8784" s="273" t="s">
        <v>64</v>
      </c>
      <c r="BW8784" s="273" t="s">
        <v>63</v>
      </c>
      <c r="BX8784" s="273" t="s">
        <v>252</v>
      </c>
      <c r="BY8784" s="273" t="s">
        <v>515</v>
      </c>
      <c r="BZ8784" s="273" t="s">
        <v>86</v>
      </c>
      <c r="CA8784" s="273" t="s">
        <v>87</v>
      </c>
      <c r="CB8784" s="273" t="s">
        <v>88</v>
      </c>
      <c r="CC8784" s="273" t="s">
        <v>89</v>
      </c>
      <c r="CD8784" s="282">
        <v>3</v>
      </c>
      <c r="CE8784" s="274">
        <v>44958</v>
      </c>
      <c r="CF8784" s="273">
        <v>1340</v>
      </c>
      <c r="CG8784" s="273" t="s">
        <v>90</v>
      </c>
      <c r="CH8784" s="273">
        <v>1340</v>
      </c>
      <c r="CI8784" s="273" t="s">
        <v>80</v>
      </c>
      <c r="CL8784" s="273" t="s">
        <v>2301</v>
      </c>
      <c r="CM8784" s="273" t="s">
        <v>73</v>
      </c>
      <c r="CN8784" s="273">
        <v>3</v>
      </c>
    </row>
    <row r="8785" spans="74:92">
      <c r="BV8785" s="273" t="s">
        <v>64</v>
      </c>
      <c r="BW8785" s="273" t="s">
        <v>63</v>
      </c>
      <c r="BX8785" s="273" t="s">
        <v>252</v>
      </c>
      <c r="BY8785" s="273" t="s">
        <v>515</v>
      </c>
      <c r="BZ8785" s="273" t="s">
        <v>110</v>
      </c>
      <c r="CA8785" s="273" t="s">
        <v>111</v>
      </c>
      <c r="CB8785" s="273" t="s">
        <v>117</v>
      </c>
      <c r="CC8785" s="273" t="s">
        <v>118</v>
      </c>
      <c r="CD8785" s="282">
        <v>5</v>
      </c>
      <c r="CE8785" s="274">
        <v>44958</v>
      </c>
      <c r="CI8785" s="273" t="s">
        <v>104</v>
      </c>
      <c r="CM8785" s="273" t="s">
        <v>73</v>
      </c>
      <c r="CN8785" s="273">
        <v>3</v>
      </c>
    </row>
    <row r="8786" spans="74:92">
      <c r="BV8786" s="273" t="s">
        <v>64</v>
      </c>
      <c r="BW8786" s="273" t="s">
        <v>63</v>
      </c>
      <c r="BX8786" s="273" t="s">
        <v>252</v>
      </c>
      <c r="BY8786" s="273" t="s">
        <v>515</v>
      </c>
      <c r="BZ8786" s="273" t="s">
        <v>110</v>
      </c>
      <c r="CA8786" s="273" t="s">
        <v>111</v>
      </c>
      <c r="CB8786" s="273" t="s">
        <v>112</v>
      </c>
      <c r="CC8786" s="273" t="s">
        <v>113</v>
      </c>
      <c r="CD8786" s="282">
        <v>4</v>
      </c>
      <c r="CE8786" s="274">
        <v>44958</v>
      </c>
      <c r="CI8786" s="273" t="s">
        <v>80</v>
      </c>
      <c r="CM8786" s="273" t="s">
        <v>73</v>
      </c>
      <c r="CN8786" s="273">
        <v>3</v>
      </c>
    </row>
    <row r="8787" spans="74:92">
      <c r="BV8787" s="273" t="s">
        <v>64</v>
      </c>
      <c r="BW8787" s="273" t="s">
        <v>63</v>
      </c>
      <c r="BX8787" s="273" t="s">
        <v>252</v>
      </c>
      <c r="BY8787" s="273" t="s">
        <v>515</v>
      </c>
      <c r="BZ8787" s="273" t="s">
        <v>126</v>
      </c>
      <c r="CA8787" s="273" t="s">
        <v>127</v>
      </c>
      <c r="CB8787" s="273" t="s">
        <v>128</v>
      </c>
      <c r="CC8787" s="273" t="s">
        <v>129</v>
      </c>
      <c r="CD8787" s="282">
        <v>6</v>
      </c>
      <c r="CE8787" s="274">
        <v>44958</v>
      </c>
      <c r="CI8787" s="273" t="s">
        <v>80</v>
      </c>
      <c r="CM8787" s="273" t="s">
        <v>73</v>
      </c>
      <c r="CN8787" s="273">
        <v>3</v>
      </c>
    </row>
    <row r="8788" spans="74:92">
      <c r="BV8788" s="273" t="s">
        <v>64</v>
      </c>
      <c r="BW8788" s="273" t="s">
        <v>63</v>
      </c>
      <c r="BX8788" s="273" t="s">
        <v>252</v>
      </c>
      <c r="BY8788" s="273" t="s">
        <v>515</v>
      </c>
      <c r="BZ8788" s="273" t="s">
        <v>126</v>
      </c>
      <c r="CA8788" s="273" t="s">
        <v>127</v>
      </c>
      <c r="CB8788" s="273" t="s">
        <v>133</v>
      </c>
      <c r="CC8788" s="273" t="s">
        <v>134</v>
      </c>
      <c r="CD8788" s="282">
        <v>7</v>
      </c>
      <c r="CE8788" s="274">
        <v>44958</v>
      </c>
      <c r="CI8788" s="273" t="s">
        <v>104</v>
      </c>
      <c r="CM8788" s="273" t="s">
        <v>73</v>
      </c>
      <c r="CN8788" s="273">
        <v>3</v>
      </c>
    </row>
    <row r="8789" spans="74:92">
      <c r="BV8789" s="273" t="s">
        <v>64</v>
      </c>
      <c r="BW8789" s="273" t="s">
        <v>63</v>
      </c>
      <c r="BX8789" s="273" t="s">
        <v>252</v>
      </c>
      <c r="BY8789" s="273" t="s">
        <v>515</v>
      </c>
      <c r="BZ8789" s="273" t="s">
        <v>151</v>
      </c>
      <c r="CA8789" s="273" t="s">
        <v>152</v>
      </c>
      <c r="CB8789" s="273" t="s">
        <v>153</v>
      </c>
      <c r="CC8789" s="273" t="s">
        <v>154</v>
      </c>
      <c r="CD8789" s="282">
        <v>10</v>
      </c>
      <c r="CE8789" s="274">
        <v>44958</v>
      </c>
      <c r="CF8789" s="273">
        <v>782</v>
      </c>
      <c r="CG8789" s="273" t="s">
        <v>90</v>
      </c>
      <c r="CH8789" s="273">
        <v>782</v>
      </c>
      <c r="CI8789" s="273" t="s">
        <v>80</v>
      </c>
      <c r="CM8789" s="273" t="s">
        <v>73</v>
      </c>
      <c r="CN8789" s="273">
        <v>3</v>
      </c>
    </row>
    <row r="8790" spans="74:92">
      <c r="BV8790" s="273" t="s">
        <v>64</v>
      </c>
      <c r="BW8790" s="273" t="s">
        <v>63</v>
      </c>
      <c r="BX8790" s="273" t="s">
        <v>252</v>
      </c>
      <c r="BY8790" s="273" t="s">
        <v>515</v>
      </c>
      <c r="BZ8790" s="273" t="s">
        <v>138</v>
      </c>
      <c r="CA8790" s="273" t="s">
        <v>139</v>
      </c>
      <c r="CB8790" s="273" t="s">
        <v>140</v>
      </c>
      <c r="CC8790" s="273" t="s">
        <v>141</v>
      </c>
      <c r="CD8790" s="282">
        <v>9</v>
      </c>
      <c r="CE8790" s="274">
        <v>44958</v>
      </c>
      <c r="CF8790" s="273">
        <v>2272</v>
      </c>
      <c r="CG8790" s="273" t="s">
        <v>90</v>
      </c>
      <c r="CH8790" s="273">
        <v>2272</v>
      </c>
      <c r="CI8790" s="273" t="s">
        <v>80</v>
      </c>
      <c r="CM8790" s="273" t="s">
        <v>73</v>
      </c>
      <c r="CN8790" s="273">
        <v>3</v>
      </c>
    </row>
    <row r="8791" spans="74:92">
      <c r="BV8791" s="273" t="s">
        <v>64</v>
      </c>
      <c r="BW8791" s="273" t="s">
        <v>63</v>
      </c>
      <c r="BX8791" s="273" t="s">
        <v>252</v>
      </c>
      <c r="BY8791" s="273" t="s">
        <v>515</v>
      </c>
      <c r="BZ8791" s="273" t="s">
        <v>167</v>
      </c>
      <c r="CA8791" s="273" t="s">
        <v>168</v>
      </c>
      <c r="CB8791" s="273" t="s">
        <v>169</v>
      </c>
      <c r="CC8791" s="273" t="s">
        <v>170</v>
      </c>
      <c r="CD8791" s="282">
        <v>12</v>
      </c>
      <c r="CE8791" s="274">
        <v>44958</v>
      </c>
      <c r="CF8791" s="273">
        <v>41</v>
      </c>
      <c r="CG8791" s="273" t="s">
        <v>90</v>
      </c>
      <c r="CH8791" s="273">
        <v>41</v>
      </c>
      <c r="CI8791" s="273" t="s">
        <v>80</v>
      </c>
      <c r="CM8791" s="273" t="s">
        <v>73</v>
      </c>
      <c r="CN8791" s="273">
        <v>3</v>
      </c>
    </row>
    <row r="8792" spans="74:92">
      <c r="BV8792" s="273" t="s">
        <v>64</v>
      </c>
      <c r="BW8792" s="273" t="s">
        <v>63</v>
      </c>
      <c r="BX8792" s="273" t="s">
        <v>252</v>
      </c>
      <c r="BY8792" s="273" t="s">
        <v>515</v>
      </c>
      <c r="BZ8792" s="273" t="s">
        <v>151</v>
      </c>
      <c r="CA8792" s="273" t="s">
        <v>152</v>
      </c>
      <c r="CB8792" s="273" t="s">
        <v>161</v>
      </c>
      <c r="CC8792" s="273" t="s">
        <v>162</v>
      </c>
      <c r="CD8792" s="282">
        <v>11</v>
      </c>
      <c r="CE8792" s="274">
        <v>44958</v>
      </c>
      <c r="CF8792" s="273">
        <v>218</v>
      </c>
      <c r="CG8792" s="273" t="s">
        <v>90</v>
      </c>
      <c r="CH8792" s="273">
        <v>218</v>
      </c>
      <c r="CI8792" s="273" t="s">
        <v>80</v>
      </c>
      <c r="CM8792" s="273" t="s">
        <v>73</v>
      </c>
      <c r="CN8792" s="273">
        <v>3</v>
      </c>
    </row>
    <row r="8793" spans="74:92">
      <c r="BV8793" s="273" t="s">
        <v>64</v>
      </c>
      <c r="BW8793" s="273" t="s">
        <v>63</v>
      </c>
      <c r="BX8793" s="273" t="s">
        <v>252</v>
      </c>
      <c r="BY8793" s="273" t="s">
        <v>515</v>
      </c>
      <c r="BZ8793" s="273" t="s">
        <v>167</v>
      </c>
      <c r="CA8793" s="273" t="s">
        <v>168</v>
      </c>
      <c r="CB8793" s="273" t="s">
        <v>353</v>
      </c>
      <c r="CC8793" s="273" t="s">
        <v>354</v>
      </c>
      <c r="CD8793" s="282">
        <v>13</v>
      </c>
      <c r="CE8793" s="274">
        <v>44958</v>
      </c>
      <c r="CF8793" s="273">
        <v>90</v>
      </c>
      <c r="CG8793" s="273" t="s">
        <v>90</v>
      </c>
      <c r="CH8793" s="273">
        <v>90</v>
      </c>
      <c r="CI8793" s="273" t="s">
        <v>80</v>
      </c>
      <c r="CM8793" s="273" t="s">
        <v>73</v>
      </c>
      <c r="CN8793" s="273">
        <v>3</v>
      </c>
    </row>
    <row r="8794" spans="74:92">
      <c r="BV8794" s="273" t="s">
        <v>64</v>
      </c>
      <c r="BW8794" s="273" t="s">
        <v>63</v>
      </c>
      <c r="BX8794" s="273" t="s">
        <v>252</v>
      </c>
      <c r="BY8794" s="273" t="s">
        <v>515</v>
      </c>
      <c r="BZ8794" s="273" t="s">
        <v>167</v>
      </c>
      <c r="CA8794" s="273" t="s">
        <v>168</v>
      </c>
      <c r="CB8794" s="273" t="s">
        <v>313</v>
      </c>
      <c r="CC8794" s="273" t="s">
        <v>314</v>
      </c>
      <c r="CD8794" s="282">
        <v>14</v>
      </c>
      <c r="CE8794" s="274">
        <v>44958</v>
      </c>
      <c r="CF8794" s="273">
        <v>0</v>
      </c>
      <c r="CG8794" s="273" t="s">
        <v>90</v>
      </c>
      <c r="CH8794" s="273">
        <v>0</v>
      </c>
      <c r="CI8794" s="273" t="s">
        <v>80</v>
      </c>
      <c r="CM8794" s="273" t="s">
        <v>73</v>
      </c>
      <c r="CN8794" s="273">
        <v>3</v>
      </c>
    </row>
    <row r="8795" spans="74:92">
      <c r="BV8795" s="273" t="s">
        <v>64</v>
      </c>
      <c r="BW8795" s="273" t="s">
        <v>63</v>
      </c>
      <c r="BX8795" s="273" t="s">
        <v>252</v>
      </c>
      <c r="BY8795" s="273" t="s">
        <v>515</v>
      </c>
      <c r="BZ8795" s="273" t="s">
        <v>204</v>
      </c>
      <c r="CA8795" s="273" t="s">
        <v>205</v>
      </c>
      <c r="CB8795" s="273" t="s">
        <v>206</v>
      </c>
      <c r="CC8795" s="273" t="s">
        <v>207</v>
      </c>
      <c r="CD8795" s="282">
        <v>0</v>
      </c>
      <c r="CE8795" s="274">
        <v>44958</v>
      </c>
      <c r="CG8795" s="273" t="s">
        <v>181</v>
      </c>
      <c r="CI8795" s="273" t="s">
        <v>208</v>
      </c>
      <c r="CJ8795" s="273" t="s">
        <v>209</v>
      </c>
      <c r="CM8795" s="273" t="s">
        <v>73</v>
      </c>
      <c r="CN8795" s="273">
        <v>3</v>
      </c>
    </row>
    <row r="8796" spans="74:92">
      <c r="BV8796" s="273" t="s">
        <v>64</v>
      </c>
      <c r="BW8796" s="273" t="s">
        <v>63</v>
      </c>
      <c r="BX8796" s="273" t="s">
        <v>252</v>
      </c>
      <c r="BY8796" s="273" t="s">
        <v>515</v>
      </c>
      <c r="BZ8796" s="273" t="s">
        <v>86</v>
      </c>
      <c r="CA8796" s="273" t="s">
        <v>87</v>
      </c>
      <c r="CB8796" s="273" t="s">
        <v>179</v>
      </c>
      <c r="CC8796" s="273" t="s">
        <v>180</v>
      </c>
      <c r="CD8796" s="282">
        <v>1</v>
      </c>
      <c r="CE8796" s="274">
        <v>44958</v>
      </c>
      <c r="CG8796" s="273" t="s">
        <v>181</v>
      </c>
      <c r="CI8796" s="273" t="s">
        <v>181</v>
      </c>
      <c r="CJ8796" s="273" t="s">
        <v>1126</v>
      </c>
      <c r="CM8796" s="273" t="s">
        <v>73</v>
      </c>
      <c r="CN8796" s="273">
        <v>3</v>
      </c>
    </row>
    <row r="8797" spans="74:92">
      <c r="BV8797" s="273" t="s">
        <v>64</v>
      </c>
      <c r="BW8797" s="273" t="s">
        <v>63</v>
      </c>
      <c r="BX8797" s="273" t="s">
        <v>252</v>
      </c>
      <c r="BY8797" s="273" t="s">
        <v>515</v>
      </c>
      <c r="BZ8797" s="273" t="s">
        <v>167</v>
      </c>
      <c r="CA8797" s="273" t="s">
        <v>168</v>
      </c>
      <c r="CB8797" s="273" t="s">
        <v>319</v>
      </c>
      <c r="CC8797" s="273" t="s">
        <v>320</v>
      </c>
      <c r="CD8797" s="282">
        <v>15</v>
      </c>
      <c r="CE8797" s="274">
        <v>44958</v>
      </c>
      <c r="CF8797" s="273">
        <v>0</v>
      </c>
      <c r="CG8797" s="273" t="s">
        <v>90</v>
      </c>
      <c r="CH8797" s="273">
        <v>0</v>
      </c>
      <c r="CI8797" s="273" t="s">
        <v>80</v>
      </c>
      <c r="CM8797" s="273" t="s">
        <v>73</v>
      </c>
      <c r="CN8797" s="273">
        <v>3</v>
      </c>
    </row>
    <row r="8798" spans="74:92">
      <c r="BV8798" s="273" t="s">
        <v>64</v>
      </c>
      <c r="BW8798" s="273" t="s">
        <v>63</v>
      </c>
      <c r="BX8798" s="273" t="s">
        <v>252</v>
      </c>
      <c r="BY8798" s="273" t="s">
        <v>515</v>
      </c>
      <c r="BZ8798" s="273" t="s">
        <v>138</v>
      </c>
      <c r="CA8798" s="273" t="s">
        <v>139</v>
      </c>
      <c r="CB8798" s="273" t="s">
        <v>190</v>
      </c>
      <c r="CC8798" s="273" t="s">
        <v>191</v>
      </c>
      <c r="CD8798" s="282">
        <v>8</v>
      </c>
      <c r="CE8798" s="274">
        <v>44958</v>
      </c>
      <c r="CF8798" s="273">
        <v>558</v>
      </c>
      <c r="CG8798" s="273" t="s">
        <v>90</v>
      </c>
      <c r="CH8798" s="273">
        <v>558</v>
      </c>
      <c r="CI8798" s="273" t="s">
        <v>80</v>
      </c>
      <c r="CM8798" s="273" t="s">
        <v>73</v>
      </c>
      <c r="CN8798" s="273">
        <v>3</v>
      </c>
    </row>
    <row r="8799" spans="74:92">
      <c r="BV8799" s="273" t="s">
        <v>64</v>
      </c>
      <c r="BW8799" s="273" t="s">
        <v>63</v>
      </c>
      <c r="BX8799" s="273" t="s">
        <v>252</v>
      </c>
      <c r="BY8799" s="273" t="s">
        <v>515</v>
      </c>
      <c r="BZ8799" s="273" t="s">
        <v>86</v>
      </c>
      <c r="CA8799" s="273" t="s">
        <v>87</v>
      </c>
      <c r="CB8799" s="273" t="s">
        <v>233</v>
      </c>
      <c r="CC8799" s="273" t="s">
        <v>234</v>
      </c>
      <c r="CD8799" s="282">
        <v>1</v>
      </c>
      <c r="CE8799" s="274">
        <v>44958</v>
      </c>
      <c r="CG8799" s="273" t="s">
        <v>181</v>
      </c>
      <c r="CI8799" s="273" t="s">
        <v>181</v>
      </c>
      <c r="CJ8799" s="273" t="s">
        <v>345</v>
      </c>
      <c r="CM8799" s="273" t="s">
        <v>73</v>
      </c>
      <c r="CN8799" s="273">
        <v>3</v>
      </c>
    </row>
    <row r="8800" spans="74:92">
      <c r="BV8800" s="273" t="s">
        <v>64</v>
      </c>
      <c r="BW8800" s="273" t="s">
        <v>63</v>
      </c>
      <c r="BX8800" s="273" t="s">
        <v>252</v>
      </c>
      <c r="BY8800" s="273" t="s">
        <v>515</v>
      </c>
      <c r="BZ8800" s="273" t="s">
        <v>86</v>
      </c>
      <c r="CA8800" s="273" t="s">
        <v>87</v>
      </c>
      <c r="CB8800" s="273" t="s">
        <v>217</v>
      </c>
      <c r="CC8800" s="273" t="s">
        <v>218</v>
      </c>
      <c r="CD8800" s="282">
        <v>2</v>
      </c>
      <c r="CE8800" s="274">
        <v>44958</v>
      </c>
      <c r="CG8800" s="273" t="s">
        <v>181</v>
      </c>
      <c r="CI8800" s="273" t="s">
        <v>181</v>
      </c>
      <c r="CJ8800" s="273" t="s">
        <v>1474</v>
      </c>
      <c r="CM8800" s="273" t="s">
        <v>73</v>
      </c>
      <c r="CN8800" s="273">
        <v>3</v>
      </c>
    </row>
    <row r="8801" spans="74:92">
      <c r="BV8801" s="273" t="s">
        <v>64</v>
      </c>
      <c r="BW8801" s="273" t="s">
        <v>63</v>
      </c>
      <c r="BX8801" s="273" t="s">
        <v>252</v>
      </c>
      <c r="BY8801" s="273" t="s">
        <v>515</v>
      </c>
      <c r="BZ8801" s="273" t="s">
        <v>86</v>
      </c>
      <c r="CA8801" s="273" t="s">
        <v>87</v>
      </c>
      <c r="CB8801" s="273" t="s">
        <v>225</v>
      </c>
      <c r="CC8801" s="273" t="s">
        <v>226</v>
      </c>
      <c r="CD8801" s="282">
        <v>5</v>
      </c>
      <c r="CE8801" s="274">
        <v>44958</v>
      </c>
      <c r="CF8801" s="273">
        <v>0</v>
      </c>
      <c r="CG8801" s="273" t="s">
        <v>90</v>
      </c>
      <c r="CH8801" s="273">
        <v>0</v>
      </c>
      <c r="CI8801" s="273" t="s">
        <v>80</v>
      </c>
      <c r="CM8801" s="273" t="s">
        <v>73</v>
      </c>
      <c r="CN8801" s="273">
        <v>3</v>
      </c>
    </row>
    <row r="8802" spans="74:92">
      <c r="BV8802" s="273" t="s">
        <v>64</v>
      </c>
      <c r="BW8802" s="273" t="s">
        <v>63</v>
      </c>
      <c r="BX8802" s="273" t="s">
        <v>252</v>
      </c>
      <c r="BY8802" s="273" t="s">
        <v>515</v>
      </c>
      <c r="BZ8802" s="273" t="s">
        <v>86</v>
      </c>
      <c r="CA8802" s="273" t="s">
        <v>87</v>
      </c>
      <c r="CB8802" s="273" t="s">
        <v>225</v>
      </c>
      <c r="CC8802" s="273" t="s">
        <v>226</v>
      </c>
      <c r="CD8802" s="282">
        <v>5</v>
      </c>
      <c r="CE8802" s="274">
        <v>44986</v>
      </c>
      <c r="CF8802" s="273">
        <v>0</v>
      </c>
      <c r="CG8802" s="273" t="s">
        <v>90</v>
      </c>
      <c r="CH8802" s="273">
        <v>0</v>
      </c>
      <c r="CI8802" s="273" t="s">
        <v>80</v>
      </c>
      <c r="CM8802" s="273" t="s">
        <v>73</v>
      </c>
      <c r="CN8802" s="273">
        <v>3</v>
      </c>
    </row>
    <row r="8803" spans="74:92">
      <c r="BV8803" s="273" t="s">
        <v>64</v>
      </c>
      <c r="BW8803" s="273" t="s">
        <v>63</v>
      </c>
      <c r="BX8803" s="273" t="s">
        <v>252</v>
      </c>
      <c r="BY8803" s="273" t="s">
        <v>515</v>
      </c>
      <c r="BZ8803" s="273" t="s">
        <v>86</v>
      </c>
      <c r="CA8803" s="273" t="s">
        <v>87</v>
      </c>
      <c r="CB8803" s="273" t="s">
        <v>217</v>
      </c>
      <c r="CC8803" s="273" t="s">
        <v>218</v>
      </c>
      <c r="CD8803" s="282">
        <v>2</v>
      </c>
      <c r="CE8803" s="274">
        <v>44986</v>
      </c>
      <c r="CG8803" s="273" t="s">
        <v>181</v>
      </c>
      <c r="CI8803" s="273" t="s">
        <v>181</v>
      </c>
      <c r="CJ8803" s="273" t="s">
        <v>1474</v>
      </c>
      <c r="CM8803" s="273" t="s">
        <v>73</v>
      </c>
      <c r="CN8803" s="273">
        <v>3</v>
      </c>
    </row>
    <row r="8804" spans="74:92">
      <c r="BV8804" s="273" t="s">
        <v>64</v>
      </c>
      <c r="BW8804" s="273" t="s">
        <v>63</v>
      </c>
      <c r="BX8804" s="273" t="s">
        <v>252</v>
      </c>
      <c r="BY8804" s="273" t="s">
        <v>515</v>
      </c>
      <c r="BZ8804" s="273" t="s">
        <v>86</v>
      </c>
      <c r="CA8804" s="273" t="s">
        <v>87</v>
      </c>
      <c r="CB8804" s="273" t="s">
        <v>233</v>
      </c>
      <c r="CC8804" s="273" t="s">
        <v>234</v>
      </c>
      <c r="CD8804" s="282">
        <v>1</v>
      </c>
      <c r="CE8804" s="274">
        <v>44986</v>
      </c>
      <c r="CG8804" s="273" t="s">
        <v>181</v>
      </c>
      <c r="CI8804" s="273" t="s">
        <v>181</v>
      </c>
      <c r="CJ8804" s="273" t="s">
        <v>1604</v>
      </c>
      <c r="CM8804" s="273" t="s">
        <v>73</v>
      </c>
      <c r="CN8804" s="273">
        <v>3</v>
      </c>
    </row>
    <row r="8805" spans="74:92">
      <c r="BV8805" s="273" t="s">
        <v>64</v>
      </c>
      <c r="BW8805" s="273" t="s">
        <v>63</v>
      </c>
      <c r="BX8805" s="273" t="s">
        <v>252</v>
      </c>
      <c r="BY8805" s="273" t="s">
        <v>515</v>
      </c>
      <c r="BZ8805" s="273" t="s">
        <v>138</v>
      </c>
      <c r="CA8805" s="273" t="s">
        <v>139</v>
      </c>
      <c r="CB8805" s="273" t="s">
        <v>190</v>
      </c>
      <c r="CC8805" s="273" t="s">
        <v>191</v>
      </c>
      <c r="CD8805" s="282">
        <v>8</v>
      </c>
      <c r="CE8805" s="274">
        <v>44986</v>
      </c>
      <c r="CF8805" s="273">
        <v>742</v>
      </c>
      <c r="CG8805" s="273" t="s">
        <v>90</v>
      </c>
      <c r="CH8805" s="273">
        <v>742</v>
      </c>
      <c r="CI8805" s="273" t="s">
        <v>80</v>
      </c>
      <c r="CM8805" s="273" t="s">
        <v>73</v>
      </c>
      <c r="CN8805" s="273">
        <v>3</v>
      </c>
    </row>
    <row r="8806" spans="74:92">
      <c r="BV8806" s="273" t="s">
        <v>64</v>
      </c>
      <c r="BW8806" s="273" t="s">
        <v>63</v>
      </c>
      <c r="BX8806" s="273" t="s">
        <v>252</v>
      </c>
      <c r="BY8806" s="273" t="s">
        <v>515</v>
      </c>
      <c r="BZ8806" s="273" t="s">
        <v>167</v>
      </c>
      <c r="CA8806" s="273" t="s">
        <v>168</v>
      </c>
      <c r="CB8806" s="273" t="s">
        <v>319</v>
      </c>
      <c r="CC8806" s="273" t="s">
        <v>320</v>
      </c>
      <c r="CD8806" s="282">
        <v>15</v>
      </c>
      <c r="CE8806" s="274">
        <v>44986</v>
      </c>
      <c r="CF8806" s="273">
        <v>0</v>
      </c>
      <c r="CG8806" s="273" t="s">
        <v>90</v>
      </c>
      <c r="CH8806" s="273">
        <v>0</v>
      </c>
      <c r="CI8806" s="273" t="s">
        <v>80</v>
      </c>
      <c r="CM8806" s="273" t="s">
        <v>73</v>
      </c>
      <c r="CN8806" s="273">
        <v>3</v>
      </c>
    </row>
    <row r="8807" spans="74:92">
      <c r="BV8807" s="273" t="s">
        <v>64</v>
      </c>
      <c r="BW8807" s="273" t="s">
        <v>63</v>
      </c>
      <c r="BX8807" s="273" t="s">
        <v>252</v>
      </c>
      <c r="BY8807" s="273" t="s">
        <v>515</v>
      </c>
      <c r="BZ8807" s="273" t="s">
        <v>86</v>
      </c>
      <c r="CA8807" s="273" t="s">
        <v>87</v>
      </c>
      <c r="CB8807" s="273" t="s">
        <v>179</v>
      </c>
      <c r="CC8807" s="273" t="s">
        <v>180</v>
      </c>
      <c r="CD8807" s="282">
        <v>1</v>
      </c>
      <c r="CE8807" s="274">
        <v>44986</v>
      </c>
      <c r="CG8807" s="273" t="s">
        <v>181</v>
      </c>
      <c r="CI8807" s="273" t="s">
        <v>181</v>
      </c>
      <c r="CJ8807" s="273" t="s">
        <v>182</v>
      </c>
      <c r="CM8807" s="273" t="s">
        <v>73</v>
      </c>
      <c r="CN8807" s="273">
        <v>3</v>
      </c>
    </row>
    <row r="8808" spans="74:92">
      <c r="BV8808" s="273" t="s">
        <v>64</v>
      </c>
      <c r="BW8808" s="273" t="s">
        <v>63</v>
      </c>
      <c r="BX8808" s="273" t="s">
        <v>252</v>
      </c>
      <c r="BY8808" s="273" t="s">
        <v>515</v>
      </c>
      <c r="BZ8808" s="273" t="s">
        <v>204</v>
      </c>
      <c r="CA8808" s="273" t="s">
        <v>205</v>
      </c>
      <c r="CB8808" s="273" t="s">
        <v>206</v>
      </c>
      <c r="CC8808" s="273" t="s">
        <v>207</v>
      </c>
      <c r="CD8808" s="282">
        <v>0</v>
      </c>
      <c r="CE8808" s="274">
        <v>44986</v>
      </c>
      <c r="CG8808" s="273" t="s">
        <v>181</v>
      </c>
      <c r="CI8808" s="273" t="s">
        <v>208</v>
      </c>
      <c r="CJ8808" s="273" t="s">
        <v>209</v>
      </c>
      <c r="CM8808" s="273" t="s">
        <v>73</v>
      </c>
      <c r="CN8808" s="273">
        <v>3</v>
      </c>
    </row>
    <row r="8809" spans="74:92">
      <c r="BV8809" s="273" t="s">
        <v>64</v>
      </c>
      <c r="BW8809" s="273" t="s">
        <v>63</v>
      </c>
      <c r="BX8809" s="273" t="s">
        <v>252</v>
      </c>
      <c r="BY8809" s="273" t="s">
        <v>515</v>
      </c>
      <c r="BZ8809" s="273" t="s">
        <v>167</v>
      </c>
      <c r="CA8809" s="273" t="s">
        <v>168</v>
      </c>
      <c r="CB8809" s="273" t="s">
        <v>313</v>
      </c>
      <c r="CC8809" s="273" t="s">
        <v>314</v>
      </c>
      <c r="CD8809" s="282">
        <v>14</v>
      </c>
      <c r="CE8809" s="274">
        <v>44986</v>
      </c>
      <c r="CF8809" s="273">
        <v>0</v>
      </c>
      <c r="CG8809" s="273" t="s">
        <v>90</v>
      </c>
      <c r="CH8809" s="273">
        <v>0</v>
      </c>
      <c r="CI8809" s="273" t="s">
        <v>80</v>
      </c>
      <c r="CM8809" s="273" t="s">
        <v>73</v>
      </c>
      <c r="CN8809" s="273">
        <v>3</v>
      </c>
    </row>
    <row r="8810" spans="74:92">
      <c r="BV8810" s="273" t="s">
        <v>64</v>
      </c>
      <c r="BW8810" s="273" t="s">
        <v>63</v>
      </c>
      <c r="BX8810" s="273" t="s">
        <v>252</v>
      </c>
      <c r="BY8810" s="273" t="s">
        <v>515</v>
      </c>
      <c r="BZ8810" s="273" t="s">
        <v>167</v>
      </c>
      <c r="CA8810" s="273" t="s">
        <v>168</v>
      </c>
      <c r="CB8810" s="273" t="s">
        <v>353</v>
      </c>
      <c r="CC8810" s="273" t="s">
        <v>354</v>
      </c>
      <c r="CD8810" s="282">
        <v>13</v>
      </c>
      <c r="CE8810" s="274">
        <v>44986</v>
      </c>
      <c r="CF8810" s="273">
        <v>200</v>
      </c>
      <c r="CG8810" s="273" t="s">
        <v>90</v>
      </c>
      <c r="CH8810" s="273">
        <v>200</v>
      </c>
      <c r="CI8810" s="273" t="s">
        <v>80</v>
      </c>
      <c r="CM8810" s="273" t="s">
        <v>73</v>
      </c>
      <c r="CN8810" s="273">
        <v>3</v>
      </c>
    </row>
    <row r="8811" spans="74:92">
      <c r="BV8811" s="273" t="s">
        <v>64</v>
      </c>
      <c r="BW8811" s="273" t="s">
        <v>63</v>
      </c>
      <c r="BX8811" s="273" t="s">
        <v>252</v>
      </c>
      <c r="BY8811" s="273" t="s">
        <v>515</v>
      </c>
      <c r="BZ8811" s="273" t="s">
        <v>151</v>
      </c>
      <c r="CA8811" s="273" t="s">
        <v>152</v>
      </c>
      <c r="CB8811" s="273" t="s">
        <v>161</v>
      </c>
      <c r="CC8811" s="273" t="s">
        <v>162</v>
      </c>
      <c r="CD8811" s="282">
        <v>11</v>
      </c>
      <c r="CE8811" s="274">
        <v>44986</v>
      </c>
      <c r="CF8811" s="273">
        <v>241</v>
      </c>
      <c r="CG8811" s="273" t="s">
        <v>90</v>
      </c>
      <c r="CH8811" s="273">
        <v>241</v>
      </c>
      <c r="CI8811" s="273" t="s">
        <v>80</v>
      </c>
      <c r="CM8811" s="273" t="s">
        <v>73</v>
      </c>
      <c r="CN8811" s="273">
        <v>3</v>
      </c>
    </row>
    <row r="8812" spans="74:92">
      <c r="BV8812" s="273" t="s">
        <v>64</v>
      </c>
      <c r="BW8812" s="273" t="s">
        <v>63</v>
      </c>
      <c r="BX8812" s="273" t="s">
        <v>252</v>
      </c>
      <c r="BY8812" s="273" t="s">
        <v>515</v>
      </c>
      <c r="BZ8812" s="273" t="s">
        <v>167</v>
      </c>
      <c r="CA8812" s="273" t="s">
        <v>168</v>
      </c>
      <c r="CB8812" s="273" t="s">
        <v>169</v>
      </c>
      <c r="CC8812" s="273" t="s">
        <v>170</v>
      </c>
      <c r="CD8812" s="282">
        <v>12</v>
      </c>
      <c r="CE8812" s="274">
        <v>44986</v>
      </c>
      <c r="CF8812" s="273">
        <v>20</v>
      </c>
      <c r="CG8812" s="273" t="s">
        <v>90</v>
      </c>
      <c r="CH8812" s="273">
        <v>20</v>
      </c>
      <c r="CI8812" s="273" t="s">
        <v>80</v>
      </c>
      <c r="CM8812" s="273" t="s">
        <v>73</v>
      </c>
      <c r="CN8812" s="273">
        <v>3</v>
      </c>
    </row>
    <row r="8813" spans="74:92">
      <c r="BV8813" s="273" t="s">
        <v>64</v>
      </c>
      <c r="BW8813" s="273" t="s">
        <v>63</v>
      </c>
      <c r="BX8813" s="273" t="s">
        <v>252</v>
      </c>
      <c r="BY8813" s="273" t="s">
        <v>515</v>
      </c>
      <c r="BZ8813" s="273" t="s">
        <v>138</v>
      </c>
      <c r="CA8813" s="273" t="s">
        <v>139</v>
      </c>
      <c r="CB8813" s="273" t="s">
        <v>140</v>
      </c>
      <c r="CC8813" s="273" t="s">
        <v>141</v>
      </c>
      <c r="CD8813" s="282">
        <v>9</v>
      </c>
      <c r="CE8813" s="274">
        <v>44986</v>
      </c>
      <c r="CF8813" s="273">
        <v>2149</v>
      </c>
      <c r="CG8813" s="273" t="s">
        <v>90</v>
      </c>
      <c r="CH8813" s="273">
        <v>2149</v>
      </c>
      <c r="CI8813" s="273" t="s">
        <v>80</v>
      </c>
      <c r="CM8813" s="273" t="s">
        <v>73</v>
      </c>
      <c r="CN8813" s="273">
        <v>3</v>
      </c>
    </row>
    <row r="8814" spans="74:92">
      <c r="BV8814" s="273" t="s">
        <v>64</v>
      </c>
      <c r="BW8814" s="273" t="s">
        <v>63</v>
      </c>
      <c r="BX8814" s="273" t="s">
        <v>252</v>
      </c>
      <c r="BY8814" s="273" t="s">
        <v>515</v>
      </c>
      <c r="BZ8814" s="273" t="s">
        <v>151</v>
      </c>
      <c r="CA8814" s="273" t="s">
        <v>152</v>
      </c>
      <c r="CB8814" s="273" t="s">
        <v>153</v>
      </c>
      <c r="CC8814" s="273" t="s">
        <v>154</v>
      </c>
      <c r="CD8814" s="282">
        <v>10</v>
      </c>
      <c r="CE8814" s="274">
        <v>44986</v>
      </c>
      <c r="CF8814" s="273">
        <v>1192</v>
      </c>
      <c r="CG8814" s="273" t="s">
        <v>90</v>
      </c>
      <c r="CH8814" s="273">
        <v>1192</v>
      </c>
      <c r="CI8814" s="273" t="s">
        <v>80</v>
      </c>
      <c r="CM8814" s="273" t="s">
        <v>73</v>
      </c>
      <c r="CN8814" s="273">
        <v>3</v>
      </c>
    </row>
    <row r="8815" spans="74:92">
      <c r="BV8815" s="273" t="s">
        <v>64</v>
      </c>
      <c r="BW8815" s="273" t="s">
        <v>63</v>
      </c>
      <c r="BX8815" s="273" t="s">
        <v>252</v>
      </c>
      <c r="BY8815" s="273" t="s">
        <v>515</v>
      </c>
      <c r="BZ8815" s="273" t="s">
        <v>126</v>
      </c>
      <c r="CA8815" s="273" t="s">
        <v>127</v>
      </c>
      <c r="CB8815" s="273" t="s">
        <v>133</v>
      </c>
      <c r="CC8815" s="273" t="s">
        <v>134</v>
      </c>
      <c r="CD8815" s="282">
        <v>7</v>
      </c>
      <c r="CE8815" s="274">
        <v>44986</v>
      </c>
      <c r="CI8815" s="273" t="s">
        <v>104</v>
      </c>
      <c r="CM8815" s="273" t="s">
        <v>73</v>
      </c>
      <c r="CN8815" s="273">
        <v>3</v>
      </c>
    </row>
    <row r="8816" spans="74:92">
      <c r="BV8816" s="273" t="s">
        <v>64</v>
      </c>
      <c r="BW8816" s="273" t="s">
        <v>63</v>
      </c>
      <c r="BX8816" s="273" t="s">
        <v>252</v>
      </c>
      <c r="BY8816" s="273" t="s">
        <v>515</v>
      </c>
      <c r="BZ8816" s="273" t="s">
        <v>126</v>
      </c>
      <c r="CA8816" s="273" t="s">
        <v>127</v>
      </c>
      <c r="CB8816" s="273" t="s">
        <v>128</v>
      </c>
      <c r="CC8816" s="273" t="s">
        <v>129</v>
      </c>
      <c r="CD8816" s="282">
        <v>6</v>
      </c>
      <c r="CE8816" s="274">
        <v>44986</v>
      </c>
      <c r="CI8816" s="273" t="s">
        <v>80</v>
      </c>
      <c r="CM8816" s="273" t="s">
        <v>73</v>
      </c>
      <c r="CN8816" s="273">
        <v>3</v>
      </c>
    </row>
    <row r="8817" spans="74:92">
      <c r="BV8817" s="273" t="s">
        <v>64</v>
      </c>
      <c r="BW8817" s="273" t="s">
        <v>63</v>
      </c>
      <c r="BX8817" s="273" t="s">
        <v>252</v>
      </c>
      <c r="BY8817" s="273" t="s">
        <v>515</v>
      </c>
      <c r="BZ8817" s="273" t="s">
        <v>110</v>
      </c>
      <c r="CA8817" s="273" t="s">
        <v>111</v>
      </c>
      <c r="CB8817" s="273" t="s">
        <v>112</v>
      </c>
      <c r="CC8817" s="273" t="s">
        <v>113</v>
      </c>
      <c r="CD8817" s="282">
        <v>4</v>
      </c>
      <c r="CE8817" s="274">
        <v>44986</v>
      </c>
      <c r="CI8817" s="273" t="s">
        <v>80</v>
      </c>
      <c r="CM8817" s="273" t="s">
        <v>73</v>
      </c>
      <c r="CN8817" s="273">
        <v>3</v>
      </c>
    </row>
    <row r="8818" spans="74:92">
      <c r="BV8818" s="273" t="s">
        <v>64</v>
      </c>
      <c r="BW8818" s="273" t="s">
        <v>63</v>
      </c>
      <c r="BX8818" s="273" t="s">
        <v>252</v>
      </c>
      <c r="BY8818" s="273" t="s">
        <v>515</v>
      </c>
      <c r="BZ8818" s="273" t="s">
        <v>110</v>
      </c>
      <c r="CA8818" s="273" t="s">
        <v>111</v>
      </c>
      <c r="CB8818" s="273" t="s">
        <v>117</v>
      </c>
      <c r="CC8818" s="273" t="s">
        <v>118</v>
      </c>
      <c r="CD8818" s="282">
        <v>5</v>
      </c>
      <c r="CE8818" s="274">
        <v>44986</v>
      </c>
      <c r="CI8818" s="273" t="s">
        <v>104</v>
      </c>
      <c r="CM8818" s="273" t="s">
        <v>73</v>
      </c>
      <c r="CN8818" s="273">
        <v>3</v>
      </c>
    </row>
    <row r="8819" spans="74:92">
      <c r="BV8819" s="273" t="s">
        <v>64</v>
      </c>
      <c r="BW8819" s="273" t="s">
        <v>63</v>
      </c>
      <c r="BX8819" s="273" t="s">
        <v>252</v>
      </c>
      <c r="BY8819" s="273" t="s">
        <v>515</v>
      </c>
      <c r="BZ8819" s="273" t="s">
        <v>86</v>
      </c>
      <c r="CA8819" s="273" t="s">
        <v>87</v>
      </c>
      <c r="CB8819" s="273" t="s">
        <v>88</v>
      </c>
      <c r="CC8819" s="273" t="s">
        <v>89</v>
      </c>
      <c r="CD8819" s="282">
        <v>3</v>
      </c>
      <c r="CE8819" s="274">
        <v>44986</v>
      </c>
      <c r="CF8819" s="273">
        <v>1934</v>
      </c>
      <c r="CG8819" s="273" t="s">
        <v>90</v>
      </c>
      <c r="CH8819" s="273">
        <v>1934</v>
      </c>
      <c r="CI8819" s="273" t="s">
        <v>80</v>
      </c>
      <c r="CL8819" s="273" t="s">
        <v>2302</v>
      </c>
      <c r="CM8819" s="273" t="s">
        <v>73</v>
      </c>
      <c r="CN8819" s="273">
        <v>3</v>
      </c>
    </row>
    <row r="8820" spans="74:92">
      <c r="BV8820" s="273" t="s">
        <v>64</v>
      </c>
      <c r="BW8820" s="273" t="s">
        <v>63</v>
      </c>
      <c r="BX8820" s="273" t="s">
        <v>252</v>
      </c>
      <c r="BY8820" s="273" t="s">
        <v>515</v>
      </c>
      <c r="BZ8820" s="273" t="s">
        <v>86</v>
      </c>
      <c r="CA8820" s="273" t="s">
        <v>87</v>
      </c>
      <c r="CB8820" s="273" t="s">
        <v>101</v>
      </c>
      <c r="CC8820" s="273" t="s">
        <v>102</v>
      </c>
      <c r="CD8820" s="282">
        <v>4</v>
      </c>
      <c r="CE8820" s="274">
        <v>44986</v>
      </c>
      <c r="CF8820" s="273">
        <v>32133</v>
      </c>
      <c r="CG8820" s="273" t="s">
        <v>103</v>
      </c>
      <c r="CH8820" s="273">
        <v>1046.2504799999999</v>
      </c>
      <c r="CI8820" s="273" t="s">
        <v>104</v>
      </c>
      <c r="CM8820" s="273" t="s">
        <v>73</v>
      </c>
      <c r="CN8820" s="273">
        <v>3</v>
      </c>
    </row>
    <row r="8821" spans="74:92">
      <c r="BV8821" s="273" t="s">
        <v>64</v>
      </c>
      <c r="BW8821" s="273" t="s">
        <v>63</v>
      </c>
      <c r="BX8821" s="273" t="s">
        <v>252</v>
      </c>
      <c r="BY8821" s="273" t="s">
        <v>515</v>
      </c>
      <c r="BZ8821" s="273" t="s">
        <v>86</v>
      </c>
      <c r="CA8821" s="273" t="s">
        <v>87</v>
      </c>
      <c r="CB8821" s="273" t="s">
        <v>101</v>
      </c>
      <c r="CC8821" s="273" t="s">
        <v>102</v>
      </c>
      <c r="CD8821" s="282">
        <v>4</v>
      </c>
      <c r="CE8821" s="274">
        <v>45017</v>
      </c>
      <c r="CF8821" s="273">
        <v>40477</v>
      </c>
      <c r="CG8821" s="273" t="s">
        <v>103</v>
      </c>
      <c r="CH8821" s="273">
        <v>1317.93112</v>
      </c>
      <c r="CI8821" s="273" t="s">
        <v>104</v>
      </c>
      <c r="CM8821" s="273" t="s">
        <v>73</v>
      </c>
      <c r="CN8821" s="273">
        <v>3</v>
      </c>
    </row>
    <row r="8822" spans="74:92">
      <c r="BV8822" s="273" t="s">
        <v>64</v>
      </c>
      <c r="BW8822" s="273" t="s">
        <v>63</v>
      </c>
      <c r="BX8822" s="273" t="s">
        <v>252</v>
      </c>
      <c r="BY8822" s="273" t="s">
        <v>515</v>
      </c>
      <c r="BZ8822" s="273" t="s">
        <v>86</v>
      </c>
      <c r="CA8822" s="273" t="s">
        <v>87</v>
      </c>
      <c r="CB8822" s="273" t="s">
        <v>88</v>
      </c>
      <c r="CC8822" s="273" t="s">
        <v>89</v>
      </c>
      <c r="CD8822" s="282">
        <v>3</v>
      </c>
      <c r="CE8822" s="274">
        <v>45017</v>
      </c>
      <c r="CF8822" s="273">
        <v>1935</v>
      </c>
      <c r="CG8822" s="273" t="s">
        <v>90</v>
      </c>
      <c r="CH8822" s="273">
        <v>1935</v>
      </c>
      <c r="CI8822" s="273" t="s">
        <v>80</v>
      </c>
      <c r="CL8822" s="273" t="s">
        <v>2303</v>
      </c>
      <c r="CM8822" s="273" t="s">
        <v>73</v>
      </c>
      <c r="CN8822" s="273">
        <v>3</v>
      </c>
    </row>
    <row r="8823" spans="74:92">
      <c r="BV8823" s="273" t="s">
        <v>64</v>
      </c>
      <c r="BW8823" s="273" t="s">
        <v>63</v>
      </c>
      <c r="BX8823" s="273" t="s">
        <v>252</v>
      </c>
      <c r="BY8823" s="273" t="s">
        <v>515</v>
      </c>
      <c r="BZ8823" s="273" t="s">
        <v>110</v>
      </c>
      <c r="CA8823" s="273" t="s">
        <v>111</v>
      </c>
      <c r="CB8823" s="273" t="s">
        <v>117</v>
      </c>
      <c r="CC8823" s="273" t="s">
        <v>118</v>
      </c>
      <c r="CD8823" s="282">
        <v>5</v>
      </c>
      <c r="CE8823" s="274">
        <v>45017</v>
      </c>
      <c r="CI8823" s="273" t="s">
        <v>104</v>
      </c>
      <c r="CM8823" s="273" t="s">
        <v>73</v>
      </c>
      <c r="CN8823" s="273">
        <v>3</v>
      </c>
    </row>
    <row r="8824" spans="74:92">
      <c r="BV8824" s="273" t="s">
        <v>64</v>
      </c>
      <c r="BW8824" s="273" t="s">
        <v>63</v>
      </c>
      <c r="BX8824" s="273" t="s">
        <v>252</v>
      </c>
      <c r="BY8824" s="273" t="s">
        <v>515</v>
      </c>
      <c r="BZ8824" s="273" t="s">
        <v>110</v>
      </c>
      <c r="CA8824" s="273" t="s">
        <v>111</v>
      </c>
      <c r="CB8824" s="273" t="s">
        <v>112</v>
      </c>
      <c r="CC8824" s="273" t="s">
        <v>113</v>
      </c>
      <c r="CD8824" s="282">
        <v>4</v>
      </c>
      <c r="CE8824" s="274">
        <v>45017</v>
      </c>
      <c r="CI8824" s="273" t="s">
        <v>80</v>
      </c>
      <c r="CM8824" s="273" t="s">
        <v>73</v>
      </c>
      <c r="CN8824" s="273">
        <v>3</v>
      </c>
    </row>
    <row r="8825" spans="74:92">
      <c r="BV8825" s="273" t="s">
        <v>64</v>
      </c>
      <c r="BW8825" s="273" t="s">
        <v>63</v>
      </c>
      <c r="BX8825" s="273" t="s">
        <v>252</v>
      </c>
      <c r="BY8825" s="273" t="s">
        <v>515</v>
      </c>
      <c r="BZ8825" s="273" t="s">
        <v>126</v>
      </c>
      <c r="CA8825" s="273" t="s">
        <v>127</v>
      </c>
      <c r="CB8825" s="273" t="s">
        <v>128</v>
      </c>
      <c r="CC8825" s="273" t="s">
        <v>129</v>
      </c>
      <c r="CD8825" s="282">
        <v>6</v>
      </c>
      <c r="CE8825" s="274">
        <v>45017</v>
      </c>
      <c r="CI8825" s="273" t="s">
        <v>80</v>
      </c>
      <c r="CM8825" s="273" t="s">
        <v>73</v>
      </c>
      <c r="CN8825" s="273">
        <v>3</v>
      </c>
    </row>
    <row r="8826" spans="74:92">
      <c r="BV8826" s="273" t="s">
        <v>64</v>
      </c>
      <c r="BW8826" s="273" t="s">
        <v>63</v>
      </c>
      <c r="BX8826" s="273" t="s">
        <v>252</v>
      </c>
      <c r="BY8826" s="273" t="s">
        <v>515</v>
      </c>
      <c r="BZ8826" s="273" t="s">
        <v>126</v>
      </c>
      <c r="CA8826" s="273" t="s">
        <v>127</v>
      </c>
      <c r="CB8826" s="273" t="s">
        <v>133</v>
      </c>
      <c r="CC8826" s="273" t="s">
        <v>134</v>
      </c>
      <c r="CD8826" s="282">
        <v>7</v>
      </c>
      <c r="CE8826" s="274">
        <v>45017</v>
      </c>
      <c r="CI8826" s="273" t="s">
        <v>104</v>
      </c>
      <c r="CM8826" s="273" t="s">
        <v>73</v>
      </c>
      <c r="CN8826" s="273">
        <v>3</v>
      </c>
    </row>
    <row r="8827" spans="74:92">
      <c r="BV8827" s="273" t="s">
        <v>64</v>
      </c>
      <c r="BW8827" s="273" t="s">
        <v>63</v>
      </c>
      <c r="BX8827" s="273" t="s">
        <v>252</v>
      </c>
      <c r="BY8827" s="273" t="s">
        <v>515</v>
      </c>
      <c r="BZ8827" s="273" t="s">
        <v>151</v>
      </c>
      <c r="CA8827" s="273" t="s">
        <v>152</v>
      </c>
      <c r="CB8827" s="273" t="s">
        <v>153</v>
      </c>
      <c r="CC8827" s="273" t="s">
        <v>154</v>
      </c>
      <c r="CD8827" s="282">
        <v>10</v>
      </c>
      <c r="CE8827" s="274">
        <v>45017</v>
      </c>
      <c r="CF8827" s="273">
        <v>1184</v>
      </c>
      <c r="CG8827" s="273" t="s">
        <v>90</v>
      </c>
      <c r="CH8827" s="273">
        <v>1184</v>
      </c>
      <c r="CI8827" s="273" t="s">
        <v>80</v>
      </c>
      <c r="CM8827" s="273" t="s">
        <v>73</v>
      </c>
      <c r="CN8827" s="273">
        <v>3</v>
      </c>
    </row>
    <row r="8828" spans="74:92">
      <c r="BV8828" s="273" t="s">
        <v>64</v>
      </c>
      <c r="BW8828" s="273" t="s">
        <v>63</v>
      </c>
      <c r="BX8828" s="273" t="s">
        <v>252</v>
      </c>
      <c r="BY8828" s="273" t="s">
        <v>515</v>
      </c>
      <c r="BZ8828" s="273" t="s">
        <v>138</v>
      </c>
      <c r="CA8828" s="273" t="s">
        <v>139</v>
      </c>
      <c r="CB8828" s="273" t="s">
        <v>140</v>
      </c>
      <c r="CC8828" s="273" t="s">
        <v>141</v>
      </c>
      <c r="CD8828" s="282">
        <v>9</v>
      </c>
      <c r="CE8828" s="274">
        <v>45017</v>
      </c>
      <c r="CF8828" s="273">
        <v>715</v>
      </c>
      <c r="CG8828" s="273" t="s">
        <v>90</v>
      </c>
      <c r="CH8828" s="273">
        <v>715</v>
      </c>
      <c r="CI8828" s="273" t="s">
        <v>80</v>
      </c>
      <c r="CM8828" s="273" t="s">
        <v>73</v>
      </c>
      <c r="CN8828" s="273">
        <v>3</v>
      </c>
    </row>
    <row r="8829" spans="74:92">
      <c r="BV8829" s="273" t="s">
        <v>64</v>
      </c>
      <c r="BW8829" s="273" t="s">
        <v>63</v>
      </c>
      <c r="BX8829" s="273" t="s">
        <v>252</v>
      </c>
      <c r="BY8829" s="273" t="s">
        <v>515</v>
      </c>
      <c r="BZ8829" s="273" t="s">
        <v>167</v>
      </c>
      <c r="CA8829" s="273" t="s">
        <v>168</v>
      </c>
      <c r="CB8829" s="273" t="s">
        <v>169</v>
      </c>
      <c r="CC8829" s="273" t="s">
        <v>170</v>
      </c>
      <c r="CD8829" s="282">
        <v>12</v>
      </c>
      <c r="CE8829" s="274">
        <v>45017</v>
      </c>
      <c r="CF8829" s="273">
        <v>74</v>
      </c>
      <c r="CG8829" s="273" t="s">
        <v>90</v>
      </c>
      <c r="CH8829" s="273">
        <v>74</v>
      </c>
      <c r="CI8829" s="273" t="s">
        <v>80</v>
      </c>
      <c r="CM8829" s="273" t="s">
        <v>73</v>
      </c>
      <c r="CN8829" s="273">
        <v>3</v>
      </c>
    </row>
    <row r="8830" spans="74:92">
      <c r="BV8830" s="273" t="s">
        <v>64</v>
      </c>
      <c r="BW8830" s="273" t="s">
        <v>63</v>
      </c>
      <c r="BX8830" s="273" t="s">
        <v>252</v>
      </c>
      <c r="BY8830" s="273" t="s">
        <v>515</v>
      </c>
      <c r="BZ8830" s="273" t="s">
        <v>151</v>
      </c>
      <c r="CA8830" s="273" t="s">
        <v>152</v>
      </c>
      <c r="CB8830" s="273" t="s">
        <v>161</v>
      </c>
      <c r="CC8830" s="273" t="s">
        <v>162</v>
      </c>
      <c r="CD8830" s="282">
        <v>11</v>
      </c>
      <c r="CE8830" s="274">
        <v>45017</v>
      </c>
      <c r="CF8830" s="273">
        <v>188</v>
      </c>
      <c r="CG8830" s="273" t="s">
        <v>90</v>
      </c>
      <c r="CH8830" s="273">
        <v>188</v>
      </c>
      <c r="CI8830" s="273" t="s">
        <v>80</v>
      </c>
      <c r="CM8830" s="273" t="s">
        <v>73</v>
      </c>
      <c r="CN8830" s="273">
        <v>3</v>
      </c>
    </row>
    <row r="8831" spans="74:92">
      <c r="BV8831" s="273" t="s">
        <v>64</v>
      </c>
      <c r="BW8831" s="273" t="s">
        <v>63</v>
      </c>
      <c r="BX8831" s="273" t="s">
        <v>252</v>
      </c>
      <c r="BY8831" s="273" t="s">
        <v>515</v>
      </c>
      <c r="BZ8831" s="273" t="s">
        <v>167</v>
      </c>
      <c r="CA8831" s="273" t="s">
        <v>168</v>
      </c>
      <c r="CB8831" s="273" t="s">
        <v>353</v>
      </c>
      <c r="CC8831" s="273" t="s">
        <v>354</v>
      </c>
      <c r="CD8831" s="282">
        <v>13</v>
      </c>
      <c r="CE8831" s="274">
        <v>45017</v>
      </c>
      <c r="CF8831" s="273">
        <v>196</v>
      </c>
      <c r="CG8831" s="273" t="s">
        <v>90</v>
      </c>
      <c r="CH8831" s="273">
        <v>196</v>
      </c>
      <c r="CI8831" s="273" t="s">
        <v>80</v>
      </c>
      <c r="CM8831" s="273" t="s">
        <v>73</v>
      </c>
      <c r="CN8831" s="273">
        <v>3</v>
      </c>
    </row>
    <row r="8832" spans="74:92">
      <c r="BV8832" s="273" t="s">
        <v>64</v>
      </c>
      <c r="BW8832" s="273" t="s">
        <v>63</v>
      </c>
      <c r="BX8832" s="273" t="s">
        <v>252</v>
      </c>
      <c r="BY8832" s="273" t="s">
        <v>515</v>
      </c>
      <c r="BZ8832" s="273" t="s">
        <v>167</v>
      </c>
      <c r="CA8832" s="273" t="s">
        <v>168</v>
      </c>
      <c r="CB8832" s="273" t="s">
        <v>313</v>
      </c>
      <c r="CC8832" s="273" t="s">
        <v>314</v>
      </c>
      <c r="CD8832" s="282">
        <v>14</v>
      </c>
      <c r="CE8832" s="274">
        <v>45017</v>
      </c>
      <c r="CF8832" s="273">
        <v>0</v>
      </c>
      <c r="CG8832" s="273" t="s">
        <v>90</v>
      </c>
      <c r="CH8832" s="273">
        <v>0</v>
      </c>
      <c r="CI8832" s="273" t="s">
        <v>80</v>
      </c>
      <c r="CM8832" s="273" t="s">
        <v>73</v>
      </c>
      <c r="CN8832" s="273">
        <v>3</v>
      </c>
    </row>
    <row r="8833" spans="74:92">
      <c r="BV8833" s="273" t="s">
        <v>64</v>
      </c>
      <c r="BW8833" s="273" t="s">
        <v>63</v>
      </c>
      <c r="BX8833" s="273" t="s">
        <v>252</v>
      </c>
      <c r="BY8833" s="273" t="s">
        <v>515</v>
      </c>
      <c r="BZ8833" s="273" t="s">
        <v>204</v>
      </c>
      <c r="CA8833" s="273" t="s">
        <v>205</v>
      </c>
      <c r="CB8833" s="273" t="s">
        <v>206</v>
      </c>
      <c r="CC8833" s="273" t="s">
        <v>207</v>
      </c>
      <c r="CD8833" s="282">
        <v>0</v>
      </c>
      <c r="CE8833" s="274">
        <v>45017</v>
      </c>
      <c r="CG8833" s="273" t="s">
        <v>181</v>
      </c>
      <c r="CI8833" s="273" t="s">
        <v>208</v>
      </c>
      <c r="CJ8833" s="273" t="s">
        <v>209</v>
      </c>
      <c r="CM8833" s="273" t="s">
        <v>73</v>
      </c>
      <c r="CN8833" s="273">
        <v>3</v>
      </c>
    </row>
    <row r="8834" spans="74:92">
      <c r="BV8834" s="273" t="s">
        <v>64</v>
      </c>
      <c r="BW8834" s="273" t="s">
        <v>63</v>
      </c>
      <c r="BX8834" s="273" t="s">
        <v>252</v>
      </c>
      <c r="BY8834" s="273" t="s">
        <v>515</v>
      </c>
      <c r="BZ8834" s="273" t="s">
        <v>86</v>
      </c>
      <c r="CA8834" s="273" t="s">
        <v>87</v>
      </c>
      <c r="CB8834" s="273" t="s">
        <v>179</v>
      </c>
      <c r="CC8834" s="273" t="s">
        <v>180</v>
      </c>
      <c r="CD8834" s="282">
        <v>1</v>
      </c>
      <c r="CE8834" s="274">
        <v>45017</v>
      </c>
      <c r="CG8834" s="273" t="s">
        <v>181</v>
      </c>
      <c r="CI8834" s="273" t="s">
        <v>181</v>
      </c>
      <c r="CJ8834" s="273" t="s">
        <v>1734</v>
      </c>
      <c r="CM8834" s="273" t="s">
        <v>73</v>
      </c>
      <c r="CN8834" s="273">
        <v>3</v>
      </c>
    </row>
    <row r="8835" spans="74:92">
      <c r="BV8835" s="273" t="s">
        <v>64</v>
      </c>
      <c r="BW8835" s="273" t="s">
        <v>63</v>
      </c>
      <c r="BX8835" s="273" t="s">
        <v>252</v>
      </c>
      <c r="BY8835" s="273" t="s">
        <v>515</v>
      </c>
      <c r="BZ8835" s="273" t="s">
        <v>167</v>
      </c>
      <c r="CA8835" s="273" t="s">
        <v>168</v>
      </c>
      <c r="CB8835" s="273" t="s">
        <v>319</v>
      </c>
      <c r="CC8835" s="273" t="s">
        <v>320</v>
      </c>
      <c r="CD8835" s="282">
        <v>15</v>
      </c>
      <c r="CE8835" s="274">
        <v>45017</v>
      </c>
      <c r="CF8835" s="273">
        <v>0</v>
      </c>
      <c r="CG8835" s="273" t="s">
        <v>90</v>
      </c>
      <c r="CH8835" s="273">
        <v>0</v>
      </c>
      <c r="CI8835" s="273" t="s">
        <v>80</v>
      </c>
      <c r="CM8835" s="273" t="s">
        <v>73</v>
      </c>
      <c r="CN8835" s="273">
        <v>3</v>
      </c>
    </row>
    <row r="8836" spans="74:92">
      <c r="BV8836" s="273" t="s">
        <v>64</v>
      </c>
      <c r="BW8836" s="273" t="s">
        <v>63</v>
      </c>
      <c r="BX8836" s="273" t="s">
        <v>252</v>
      </c>
      <c r="BY8836" s="273" t="s">
        <v>515</v>
      </c>
      <c r="BZ8836" s="273" t="s">
        <v>138</v>
      </c>
      <c r="CA8836" s="273" t="s">
        <v>139</v>
      </c>
      <c r="CB8836" s="273" t="s">
        <v>190</v>
      </c>
      <c r="CC8836" s="273" t="s">
        <v>191</v>
      </c>
      <c r="CD8836" s="282">
        <v>8</v>
      </c>
      <c r="CE8836" s="274">
        <v>45017</v>
      </c>
      <c r="CF8836" s="273">
        <v>751</v>
      </c>
      <c r="CG8836" s="273" t="s">
        <v>90</v>
      </c>
      <c r="CH8836" s="273">
        <v>751</v>
      </c>
      <c r="CI8836" s="273" t="s">
        <v>80</v>
      </c>
      <c r="CM8836" s="273" t="s">
        <v>73</v>
      </c>
      <c r="CN8836" s="273">
        <v>3</v>
      </c>
    </row>
    <row r="8837" spans="74:92">
      <c r="BV8837" s="273" t="s">
        <v>64</v>
      </c>
      <c r="BW8837" s="273" t="s">
        <v>63</v>
      </c>
      <c r="BX8837" s="273" t="s">
        <v>252</v>
      </c>
      <c r="BY8837" s="273" t="s">
        <v>515</v>
      </c>
      <c r="BZ8837" s="273" t="s">
        <v>86</v>
      </c>
      <c r="CA8837" s="273" t="s">
        <v>87</v>
      </c>
      <c r="CB8837" s="273" t="s">
        <v>233</v>
      </c>
      <c r="CC8837" s="273" t="s">
        <v>234</v>
      </c>
      <c r="CD8837" s="282">
        <v>1</v>
      </c>
      <c r="CE8837" s="274">
        <v>45017</v>
      </c>
      <c r="CG8837" s="273" t="s">
        <v>181</v>
      </c>
      <c r="CI8837" s="273" t="s">
        <v>181</v>
      </c>
      <c r="CJ8837" s="273" t="s">
        <v>1544</v>
      </c>
      <c r="CM8837" s="273" t="s">
        <v>73</v>
      </c>
      <c r="CN8837" s="273">
        <v>3</v>
      </c>
    </row>
    <row r="8838" spans="74:92">
      <c r="BV8838" s="273" t="s">
        <v>64</v>
      </c>
      <c r="BW8838" s="273" t="s">
        <v>63</v>
      </c>
      <c r="BX8838" s="273" t="s">
        <v>252</v>
      </c>
      <c r="BY8838" s="273" t="s">
        <v>515</v>
      </c>
      <c r="BZ8838" s="273" t="s">
        <v>86</v>
      </c>
      <c r="CA8838" s="273" t="s">
        <v>87</v>
      </c>
      <c r="CB8838" s="273" t="s">
        <v>217</v>
      </c>
      <c r="CC8838" s="273" t="s">
        <v>218</v>
      </c>
      <c r="CD8838" s="282">
        <v>2</v>
      </c>
      <c r="CE8838" s="274">
        <v>45017</v>
      </c>
      <c r="CG8838" s="273" t="s">
        <v>181</v>
      </c>
      <c r="CI8838" s="273" t="s">
        <v>181</v>
      </c>
      <c r="CJ8838" s="273" t="s">
        <v>1474</v>
      </c>
      <c r="CM8838" s="273" t="s">
        <v>73</v>
      </c>
      <c r="CN8838" s="273">
        <v>3</v>
      </c>
    </row>
    <row r="8839" spans="74:92">
      <c r="BV8839" s="273" t="s">
        <v>64</v>
      </c>
      <c r="BW8839" s="273" t="s">
        <v>63</v>
      </c>
      <c r="BX8839" s="273" t="s">
        <v>252</v>
      </c>
      <c r="BY8839" s="273" t="s">
        <v>515</v>
      </c>
      <c r="BZ8839" s="273" t="s">
        <v>86</v>
      </c>
      <c r="CA8839" s="273" t="s">
        <v>87</v>
      </c>
      <c r="CB8839" s="273" t="s">
        <v>225</v>
      </c>
      <c r="CC8839" s="273" t="s">
        <v>226</v>
      </c>
      <c r="CD8839" s="282">
        <v>5</v>
      </c>
      <c r="CE8839" s="274">
        <v>45017</v>
      </c>
      <c r="CF8839" s="273">
        <v>0</v>
      </c>
      <c r="CG8839" s="273" t="s">
        <v>90</v>
      </c>
      <c r="CH8839" s="273">
        <v>0</v>
      </c>
      <c r="CI8839" s="273" t="s">
        <v>80</v>
      </c>
      <c r="CM8839" s="273" t="s">
        <v>73</v>
      </c>
      <c r="CN8839" s="273">
        <v>3</v>
      </c>
    </row>
    <row r="8840" spans="74:92">
      <c r="BV8840" s="273" t="s">
        <v>64</v>
      </c>
      <c r="BW8840" s="273" t="s">
        <v>63</v>
      </c>
      <c r="BX8840" s="273" t="s">
        <v>252</v>
      </c>
      <c r="BY8840" s="273" t="s">
        <v>515</v>
      </c>
      <c r="BZ8840" s="273" t="s">
        <v>86</v>
      </c>
      <c r="CA8840" s="273" t="s">
        <v>87</v>
      </c>
      <c r="CB8840" s="273" t="s">
        <v>225</v>
      </c>
      <c r="CC8840" s="273" t="s">
        <v>226</v>
      </c>
      <c r="CD8840" s="282">
        <v>5</v>
      </c>
      <c r="CE8840" s="274">
        <v>45047</v>
      </c>
      <c r="CF8840" s="273">
        <v>0</v>
      </c>
      <c r="CG8840" s="273" t="s">
        <v>90</v>
      </c>
      <c r="CH8840" s="273">
        <v>0</v>
      </c>
      <c r="CI8840" s="273" t="s">
        <v>80</v>
      </c>
      <c r="CM8840" s="273" t="s">
        <v>73</v>
      </c>
      <c r="CN8840" s="273">
        <v>3</v>
      </c>
    </row>
    <row r="8841" spans="74:92">
      <c r="BV8841" s="273" t="s">
        <v>64</v>
      </c>
      <c r="BW8841" s="273" t="s">
        <v>63</v>
      </c>
      <c r="BX8841" s="273" t="s">
        <v>252</v>
      </c>
      <c r="BY8841" s="273" t="s">
        <v>515</v>
      </c>
      <c r="BZ8841" s="273" t="s">
        <v>86</v>
      </c>
      <c r="CA8841" s="273" t="s">
        <v>87</v>
      </c>
      <c r="CB8841" s="273" t="s">
        <v>217</v>
      </c>
      <c r="CC8841" s="273" t="s">
        <v>218</v>
      </c>
      <c r="CD8841" s="282">
        <v>2</v>
      </c>
      <c r="CE8841" s="274">
        <v>45047</v>
      </c>
      <c r="CG8841" s="273" t="s">
        <v>181</v>
      </c>
      <c r="CI8841" s="273" t="s">
        <v>181</v>
      </c>
      <c r="CJ8841" s="273" t="s">
        <v>1474</v>
      </c>
      <c r="CM8841" s="273" t="s">
        <v>73</v>
      </c>
      <c r="CN8841" s="273">
        <v>3</v>
      </c>
    </row>
    <row r="8842" spans="74:92">
      <c r="BV8842" s="273" t="s">
        <v>64</v>
      </c>
      <c r="BW8842" s="273" t="s">
        <v>63</v>
      </c>
      <c r="BX8842" s="273" t="s">
        <v>252</v>
      </c>
      <c r="BY8842" s="273" t="s">
        <v>515</v>
      </c>
      <c r="BZ8842" s="273" t="s">
        <v>86</v>
      </c>
      <c r="CA8842" s="273" t="s">
        <v>87</v>
      </c>
      <c r="CB8842" s="273" t="s">
        <v>233</v>
      </c>
      <c r="CC8842" s="273" t="s">
        <v>234</v>
      </c>
      <c r="CD8842" s="282">
        <v>1</v>
      </c>
      <c r="CE8842" s="274">
        <v>45047</v>
      </c>
      <c r="CG8842" s="273" t="s">
        <v>181</v>
      </c>
      <c r="CI8842" s="273" t="s">
        <v>181</v>
      </c>
      <c r="CJ8842" s="273" t="s">
        <v>1837</v>
      </c>
      <c r="CM8842" s="273" t="s">
        <v>73</v>
      </c>
      <c r="CN8842" s="273">
        <v>3</v>
      </c>
    </row>
    <row r="8843" spans="74:92">
      <c r="BV8843" s="273" t="s">
        <v>64</v>
      </c>
      <c r="BW8843" s="273" t="s">
        <v>63</v>
      </c>
      <c r="BX8843" s="273" t="s">
        <v>252</v>
      </c>
      <c r="BY8843" s="273" t="s">
        <v>515</v>
      </c>
      <c r="BZ8843" s="273" t="s">
        <v>138</v>
      </c>
      <c r="CA8843" s="273" t="s">
        <v>139</v>
      </c>
      <c r="CB8843" s="273" t="s">
        <v>190</v>
      </c>
      <c r="CC8843" s="273" t="s">
        <v>191</v>
      </c>
      <c r="CD8843" s="282">
        <v>8</v>
      </c>
      <c r="CE8843" s="274">
        <v>45047</v>
      </c>
      <c r="CF8843" s="273">
        <v>999</v>
      </c>
      <c r="CG8843" s="273" t="s">
        <v>90</v>
      </c>
      <c r="CH8843" s="273">
        <v>999</v>
      </c>
      <c r="CI8843" s="273" t="s">
        <v>80</v>
      </c>
      <c r="CM8843" s="273" t="s">
        <v>73</v>
      </c>
      <c r="CN8843" s="273">
        <v>3</v>
      </c>
    </row>
    <row r="8844" spans="74:92">
      <c r="BV8844" s="273" t="s">
        <v>64</v>
      </c>
      <c r="BW8844" s="273" t="s">
        <v>63</v>
      </c>
      <c r="BX8844" s="273" t="s">
        <v>252</v>
      </c>
      <c r="BY8844" s="273" t="s">
        <v>515</v>
      </c>
      <c r="BZ8844" s="273" t="s">
        <v>167</v>
      </c>
      <c r="CA8844" s="273" t="s">
        <v>168</v>
      </c>
      <c r="CB8844" s="273" t="s">
        <v>319</v>
      </c>
      <c r="CC8844" s="273" t="s">
        <v>320</v>
      </c>
      <c r="CD8844" s="282">
        <v>15</v>
      </c>
      <c r="CE8844" s="274">
        <v>45047</v>
      </c>
      <c r="CF8844" s="273">
        <v>0</v>
      </c>
      <c r="CG8844" s="273" t="s">
        <v>90</v>
      </c>
      <c r="CH8844" s="273">
        <v>0</v>
      </c>
      <c r="CI8844" s="273" t="s">
        <v>80</v>
      </c>
      <c r="CM8844" s="273" t="s">
        <v>73</v>
      </c>
      <c r="CN8844" s="273">
        <v>3</v>
      </c>
    </row>
    <row r="8845" spans="74:92">
      <c r="BV8845" s="273" t="s">
        <v>64</v>
      </c>
      <c r="BW8845" s="273" t="s">
        <v>63</v>
      </c>
      <c r="BX8845" s="273" t="s">
        <v>252</v>
      </c>
      <c r="BY8845" s="273" t="s">
        <v>515</v>
      </c>
      <c r="BZ8845" s="273" t="s">
        <v>86</v>
      </c>
      <c r="CA8845" s="273" t="s">
        <v>87</v>
      </c>
      <c r="CB8845" s="273" t="s">
        <v>179</v>
      </c>
      <c r="CC8845" s="273" t="s">
        <v>180</v>
      </c>
      <c r="CD8845" s="282">
        <v>1</v>
      </c>
      <c r="CE8845" s="274">
        <v>45047</v>
      </c>
      <c r="CG8845" s="273" t="s">
        <v>181</v>
      </c>
      <c r="CI8845" s="273" t="s">
        <v>181</v>
      </c>
      <c r="CJ8845" s="273" t="s">
        <v>1865</v>
      </c>
      <c r="CM8845" s="273" t="s">
        <v>73</v>
      </c>
      <c r="CN8845" s="273">
        <v>3</v>
      </c>
    </row>
    <row r="8846" spans="74:92">
      <c r="BV8846" s="273" t="s">
        <v>64</v>
      </c>
      <c r="BW8846" s="273" t="s">
        <v>63</v>
      </c>
      <c r="BX8846" s="273" t="s">
        <v>252</v>
      </c>
      <c r="BY8846" s="273" t="s">
        <v>515</v>
      </c>
      <c r="BZ8846" s="273" t="s">
        <v>204</v>
      </c>
      <c r="CA8846" s="273" t="s">
        <v>205</v>
      </c>
      <c r="CB8846" s="273" t="s">
        <v>206</v>
      </c>
      <c r="CC8846" s="273" t="s">
        <v>207</v>
      </c>
      <c r="CD8846" s="282">
        <v>0</v>
      </c>
      <c r="CE8846" s="274">
        <v>45047</v>
      </c>
      <c r="CG8846" s="273" t="s">
        <v>181</v>
      </c>
      <c r="CI8846" s="273" t="s">
        <v>208</v>
      </c>
      <c r="CJ8846" s="273" t="s">
        <v>209</v>
      </c>
      <c r="CM8846" s="273" t="s">
        <v>73</v>
      </c>
      <c r="CN8846" s="273">
        <v>3</v>
      </c>
    </row>
    <row r="8847" spans="74:92">
      <c r="BV8847" s="273" t="s">
        <v>64</v>
      </c>
      <c r="BW8847" s="273" t="s">
        <v>63</v>
      </c>
      <c r="BX8847" s="273" t="s">
        <v>252</v>
      </c>
      <c r="BY8847" s="273" t="s">
        <v>515</v>
      </c>
      <c r="BZ8847" s="273" t="s">
        <v>167</v>
      </c>
      <c r="CA8847" s="273" t="s">
        <v>168</v>
      </c>
      <c r="CB8847" s="273" t="s">
        <v>313</v>
      </c>
      <c r="CC8847" s="273" t="s">
        <v>314</v>
      </c>
      <c r="CD8847" s="282">
        <v>14</v>
      </c>
      <c r="CE8847" s="274">
        <v>45047</v>
      </c>
      <c r="CF8847" s="273">
        <v>0</v>
      </c>
      <c r="CG8847" s="273" t="s">
        <v>90</v>
      </c>
      <c r="CH8847" s="273">
        <v>0</v>
      </c>
      <c r="CI8847" s="273" t="s">
        <v>80</v>
      </c>
      <c r="CM8847" s="273" t="s">
        <v>73</v>
      </c>
      <c r="CN8847" s="273">
        <v>3</v>
      </c>
    </row>
    <row r="8848" spans="74:92">
      <c r="BV8848" s="273" t="s">
        <v>64</v>
      </c>
      <c r="BW8848" s="273" t="s">
        <v>63</v>
      </c>
      <c r="BX8848" s="273" t="s">
        <v>252</v>
      </c>
      <c r="BY8848" s="273" t="s">
        <v>515</v>
      </c>
      <c r="BZ8848" s="273" t="s">
        <v>167</v>
      </c>
      <c r="CA8848" s="273" t="s">
        <v>168</v>
      </c>
      <c r="CB8848" s="273" t="s">
        <v>353</v>
      </c>
      <c r="CC8848" s="273" t="s">
        <v>354</v>
      </c>
      <c r="CD8848" s="282">
        <v>13</v>
      </c>
      <c r="CE8848" s="274">
        <v>45047</v>
      </c>
      <c r="CF8848" s="273">
        <v>0</v>
      </c>
      <c r="CG8848" s="273" t="s">
        <v>90</v>
      </c>
      <c r="CH8848" s="273">
        <v>0</v>
      </c>
      <c r="CI8848" s="273" t="s">
        <v>80</v>
      </c>
      <c r="CM8848" s="273" t="s">
        <v>73</v>
      </c>
      <c r="CN8848" s="273">
        <v>3</v>
      </c>
    </row>
    <row r="8849" spans="74:92">
      <c r="BV8849" s="273" t="s">
        <v>64</v>
      </c>
      <c r="BW8849" s="273" t="s">
        <v>63</v>
      </c>
      <c r="BX8849" s="273" t="s">
        <v>252</v>
      </c>
      <c r="BY8849" s="273" t="s">
        <v>515</v>
      </c>
      <c r="BZ8849" s="273" t="s">
        <v>151</v>
      </c>
      <c r="CA8849" s="273" t="s">
        <v>152</v>
      </c>
      <c r="CB8849" s="273" t="s">
        <v>161</v>
      </c>
      <c r="CC8849" s="273" t="s">
        <v>162</v>
      </c>
      <c r="CD8849" s="282">
        <v>11</v>
      </c>
      <c r="CE8849" s="274">
        <v>45047</v>
      </c>
      <c r="CF8849" s="273">
        <v>266</v>
      </c>
      <c r="CG8849" s="273" t="s">
        <v>90</v>
      </c>
      <c r="CH8849" s="273">
        <v>266</v>
      </c>
      <c r="CI8849" s="273" t="s">
        <v>80</v>
      </c>
      <c r="CM8849" s="273" t="s">
        <v>73</v>
      </c>
      <c r="CN8849" s="273">
        <v>3</v>
      </c>
    </row>
    <row r="8850" spans="74:92">
      <c r="BV8850" s="273" t="s">
        <v>64</v>
      </c>
      <c r="BW8850" s="273" t="s">
        <v>63</v>
      </c>
      <c r="BX8850" s="273" t="s">
        <v>252</v>
      </c>
      <c r="BY8850" s="273" t="s">
        <v>515</v>
      </c>
      <c r="BZ8850" s="273" t="s">
        <v>167</v>
      </c>
      <c r="CA8850" s="273" t="s">
        <v>168</v>
      </c>
      <c r="CB8850" s="273" t="s">
        <v>169</v>
      </c>
      <c r="CC8850" s="273" t="s">
        <v>170</v>
      </c>
      <c r="CD8850" s="282">
        <v>12</v>
      </c>
      <c r="CE8850" s="274">
        <v>45047</v>
      </c>
      <c r="CF8850" s="273">
        <v>206</v>
      </c>
      <c r="CG8850" s="273" t="s">
        <v>90</v>
      </c>
      <c r="CH8850" s="273">
        <v>206</v>
      </c>
      <c r="CI8850" s="273" t="s">
        <v>80</v>
      </c>
      <c r="CM8850" s="273" t="s">
        <v>73</v>
      </c>
      <c r="CN8850" s="273">
        <v>3</v>
      </c>
    </row>
    <row r="8851" spans="74:92">
      <c r="BV8851" s="273" t="s">
        <v>64</v>
      </c>
      <c r="BW8851" s="273" t="s">
        <v>63</v>
      </c>
      <c r="BX8851" s="273" t="s">
        <v>252</v>
      </c>
      <c r="BY8851" s="273" t="s">
        <v>515</v>
      </c>
      <c r="BZ8851" s="273" t="s">
        <v>138</v>
      </c>
      <c r="CA8851" s="273" t="s">
        <v>139</v>
      </c>
      <c r="CB8851" s="273" t="s">
        <v>140</v>
      </c>
      <c r="CC8851" s="273" t="s">
        <v>141</v>
      </c>
      <c r="CD8851" s="282">
        <v>9</v>
      </c>
      <c r="CE8851" s="274">
        <v>45047</v>
      </c>
      <c r="CF8851" s="273">
        <v>810</v>
      </c>
      <c r="CG8851" s="273" t="s">
        <v>90</v>
      </c>
      <c r="CH8851" s="273">
        <v>810</v>
      </c>
      <c r="CI8851" s="273" t="s">
        <v>80</v>
      </c>
      <c r="CM8851" s="273" t="s">
        <v>73</v>
      </c>
      <c r="CN8851" s="273">
        <v>3</v>
      </c>
    </row>
    <row r="8852" spans="74:92">
      <c r="BV8852" s="273" t="s">
        <v>64</v>
      </c>
      <c r="BW8852" s="273" t="s">
        <v>63</v>
      </c>
      <c r="BX8852" s="273" t="s">
        <v>252</v>
      </c>
      <c r="BY8852" s="273" t="s">
        <v>515</v>
      </c>
      <c r="BZ8852" s="273" t="s">
        <v>151</v>
      </c>
      <c r="CA8852" s="273" t="s">
        <v>152</v>
      </c>
      <c r="CB8852" s="273" t="s">
        <v>153</v>
      </c>
      <c r="CC8852" s="273" t="s">
        <v>154</v>
      </c>
      <c r="CD8852" s="282">
        <v>10</v>
      </c>
      <c r="CE8852" s="274">
        <v>45047</v>
      </c>
      <c r="CF8852" s="273">
        <v>1362</v>
      </c>
      <c r="CG8852" s="273" t="s">
        <v>90</v>
      </c>
      <c r="CH8852" s="273">
        <v>1362</v>
      </c>
      <c r="CI8852" s="273" t="s">
        <v>80</v>
      </c>
      <c r="CM8852" s="273" t="s">
        <v>73</v>
      </c>
      <c r="CN8852" s="273">
        <v>3</v>
      </c>
    </row>
    <row r="8853" spans="74:92">
      <c r="BV8853" s="273" t="s">
        <v>64</v>
      </c>
      <c r="BW8853" s="273" t="s">
        <v>63</v>
      </c>
      <c r="BX8853" s="273" t="s">
        <v>252</v>
      </c>
      <c r="BY8853" s="273" t="s">
        <v>515</v>
      </c>
      <c r="BZ8853" s="273" t="s">
        <v>126</v>
      </c>
      <c r="CA8853" s="273" t="s">
        <v>127</v>
      </c>
      <c r="CB8853" s="273" t="s">
        <v>133</v>
      </c>
      <c r="CC8853" s="273" t="s">
        <v>134</v>
      </c>
      <c r="CD8853" s="282">
        <v>7</v>
      </c>
      <c r="CE8853" s="274">
        <v>45047</v>
      </c>
      <c r="CI8853" s="273" t="s">
        <v>104</v>
      </c>
      <c r="CM8853" s="273" t="s">
        <v>73</v>
      </c>
      <c r="CN8853" s="273">
        <v>3</v>
      </c>
    </row>
    <row r="8854" spans="74:92">
      <c r="BV8854" s="273" t="s">
        <v>64</v>
      </c>
      <c r="BW8854" s="273" t="s">
        <v>63</v>
      </c>
      <c r="BX8854" s="273" t="s">
        <v>252</v>
      </c>
      <c r="BY8854" s="273" t="s">
        <v>515</v>
      </c>
      <c r="BZ8854" s="273" t="s">
        <v>126</v>
      </c>
      <c r="CA8854" s="273" t="s">
        <v>127</v>
      </c>
      <c r="CB8854" s="273" t="s">
        <v>128</v>
      </c>
      <c r="CC8854" s="273" t="s">
        <v>129</v>
      </c>
      <c r="CD8854" s="282">
        <v>6</v>
      </c>
      <c r="CE8854" s="274">
        <v>45047</v>
      </c>
      <c r="CI8854" s="273" t="s">
        <v>80</v>
      </c>
      <c r="CM8854" s="273" t="s">
        <v>73</v>
      </c>
      <c r="CN8854" s="273">
        <v>3</v>
      </c>
    </row>
    <row r="8855" spans="74:92">
      <c r="BV8855" s="273" t="s">
        <v>64</v>
      </c>
      <c r="BW8855" s="273" t="s">
        <v>63</v>
      </c>
      <c r="BX8855" s="273" t="s">
        <v>252</v>
      </c>
      <c r="BY8855" s="273" t="s">
        <v>515</v>
      </c>
      <c r="BZ8855" s="273" t="s">
        <v>110</v>
      </c>
      <c r="CA8855" s="273" t="s">
        <v>111</v>
      </c>
      <c r="CB8855" s="273" t="s">
        <v>112</v>
      </c>
      <c r="CC8855" s="273" t="s">
        <v>113</v>
      </c>
      <c r="CD8855" s="282">
        <v>4</v>
      </c>
      <c r="CE8855" s="274">
        <v>45047</v>
      </c>
      <c r="CI8855" s="273" t="s">
        <v>80</v>
      </c>
      <c r="CM8855" s="273" t="s">
        <v>73</v>
      </c>
      <c r="CN8855" s="273">
        <v>3</v>
      </c>
    </row>
    <row r="8856" spans="74:92">
      <c r="BV8856" s="273" t="s">
        <v>64</v>
      </c>
      <c r="BW8856" s="273" t="s">
        <v>63</v>
      </c>
      <c r="BX8856" s="273" t="s">
        <v>252</v>
      </c>
      <c r="BY8856" s="273" t="s">
        <v>515</v>
      </c>
      <c r="BZ8856" s="273" t="s">
        <v>110</v>
      </c>
      <c r="CA8856" s="273" t="s">
        <v>111</v>
      </c>
      <c r="CB8856" s="273" t="s">
        <v>117</v>
      </c>
      <c r="CC8856" s="273" t="s">
        <v>118</v>
      </c>
      <c r="CD8856" s="282">
        <v>5</v>
      </c>
      <c r="CE8856" s="274">
        <v>45047</v>
      </c>
      <c r="CI8856" s="273" t="s">
        <v>104</v>
      </c>
      <c r="CM8856" s="273" t="s">
        <v>73</v>
      </c>
      <c r="CN8856" s="273">
        <v>3</v>
      </c>
    </row>
    <row r="8857" spans="74:92">
      <c r="BV8857" s="273" t="s">
        <v>64</v>
      </c>
      <c r="BW8857" s="273" t="s">
        <v>63</v>
      </c>
      <c r="BX8857" s="273" t="s">
        <v>252</v>
      </c>
      <c r="BY8857" s="273" t="s">
        <v>515</v>
      </c>
      <c r="BZ8857" s="273" t="s">
        <v>86</v>
      </c>
      <c r="CA8857" s="273" t="s">
        <v>87</v>
      </c>
      <c r="CB8857" s="273" t="s">
        <v>88</v>
      </c>
      <c r="CC8857" s="273" t="s">
        <v>89</v>
      </c>
      <c r="CD8857" s="282">
        <v>3</v>
      </c>
      <c r="CE8857" s="274">
        <v>45047</v>
      </c>
      <c r="CF8857" s="273">
        <v>2361</v>
      </c>
      <c r="CG8857" s="273" t="s">
        <v>90</v>
      </c>
      <c r="CH8857" s="273">
        <v>2361</v>
      </c>
      <c r="CI8857" s="273" t="s">
        <v>80</v>
      </c>
      <c r="CL8857" s="273" t="s">
        <v>2304</v>
      </c>
      <c r="CM8857" s="273" t="s">
        <v>73</v>
      </c>
      <c r="CN8857" s="273">
        <v>3</v>
      </c>
    </row>
    <row r="8858" spans="74:92">
      <c r="BV8858" s="273" t="s">
        <v>64</v>
      </c>
      <c r="BW8858" s="273" t="s">
        <v>63</v>
      </c>
      <c r="BX8858" s="273" t="s">
        <v>252</v>
      </c>
      <c r="BY8858" s="273" t="s">
        <v>515</v>
      </c>
      <c r="BZ8858" s="273" t="s">
        <v>86</v>
      </c>
      <c r="CA8858" s="273" t="s">
        <v>87</v>
      </c>
      <c r="CB8858" s="273" t="s">
        <v>101</v>
      </c>
      <c r="CC8858" s="273" t="s">
        <v>102</v>
      </c>
      <c r="CD8858" s="282">
        <v>4</v>
      </c>
      <c r="CE8858" s="274">
        <v>45047</v>
      </c>
      <c r="CF8858" s="273">
        <v>36712</v>
      </c>
      <c r="CG8858" s="273" t="s">
        <v>103</v>
      </c>
      <c r="CH8858" s="273">
        <v>1195.3427200000001</v>
      </c>
      <c r="CI8858" s="273" t="s">
        <v>104</v>
      </c>
      <c r="CM8858" s="273" t="s">
        <v>73</v>
      </c>
      <c r="CN8858" s="273">
        <v>3</v>
      </c>
    </row>
    <row r="8859" spans="74:92">
      <c r="BV8859" s="273" t="s">
        <v>64</v>
      </c>
      <c r="BW8859" s="273" t="s">
        <v>63</v>
      </c>
      <c r="BX8859" s="273" t="s">
        <v>252</v>
      </c>
      <c r="BY8859" s="273" t="s">
        <v>515</v>
      </c>
      <c r="BZ8859" s="273" t="s">
        <v>86</v>
      </c>
      <c r="CA8859" s="273" t="s">
        <v>87</v>
      </c>
      <c r="CB8859" s="273" t="s">
        <v>101</v>
      </c>
      <c r="CC8859" s="273" t="s">
        <v>102</v>
      </c>
      <c r="CD8859" s="282">
        <v>4</v>
      </c>
      <c r="CE8859" s="274">
        <v>45078</v>
      </c>
      <c r="CF8859" s="273">
        <v>35106</v>
      </c>
      <c r="CG8859" s="273" t="s">
        <v>103</v>
      </c>
      <c r="CH8859" s="273">
        <v>1143.0513599999999</v>
      </c>
      <c r="CI8859" s="273" t="s">
        <v>104</v>
      </c>
      <c r="CM8859" s="273" t="s">
        <v>73</v>
      </c>
      <c r="CN8859" s="273">
        <v>3</v>
      </c>
    </row>
    <row r="8860" spans="74:92">
      <c r="BV8860" s="273" t="s">
        <v>64</v>
      </c>
      <c r="BW8860" s="273" t="s">
        <v>63</v>
      </c>
      <c r="BX8860" s="273" t="s">
        <v>252</v>
      </c>
      <c r="BY8860" s="273" t="s">
        <v>515</v>
      </c>
      <c r="BZ8860" s="273" t="s">
        <v>86</v>
      </c>
      <c r="CA8860" s="273" t="s">
        <v>87</v>
      </c>
      <c r="CB8860" s="273" t="s">
        <v>88</v>
      </c>
      <c r="CC8860" s="273" t="s">
        <v>89</v>
      </c>
      <c r="CD8860" s="282">
        <v>3</v>
      </c>
      <c r="CE8860" s="274">
        <v>45078</v>
      </c>
      <c r="CF8860" s="273">
        <v>2323</v>
      </c>
      <c r="CG8860" s="273" t="s">
        <v>90</v>
      </c>
      <c r="CH8860" s="273">
        <v>2323</v>
      </c>
      <c r="CI8860" s="273" t="s">
        <v>80</v>
      </c>
      <c r="CL8860" s="273" t="s">
        <v>2304</v>
      </c>
      <c r="CM8860" s="273" t="s">
        <v>73</v>
      </c>
      <c r="CN8860" s="273">
        <v>3</v>
      </c>
    </row>
    <row r="8861" spans="74:92">
      <c r="BV8861" s="273" t="s">
        <v>64</v>
      </c>
      <c r="BW8861" s="273" t="s">
        <v>63</v>
      </c>
      <c r="BX8861" s="273" t="s">
        <v>252</v>
      </c>
      <c r="BY8861" s="273" t="s">
        <v>515</v>
      </c>
      <c r="BZ8861" s="273" t="s">
        <v>110</v>
      </c>
      <c r="CA8861" s="273" t="s">
        <v>111</v>
      </c>
      <c r="CB8861" s="273" t="s">
        <v>117</v>
      </c>
      <c r="CC8861" s="273" t="s">
        <v>118</v>
      </c>
      <c r="CD8861" s="282">
        <v>5</v>
      </c>
      <c r="CE8861" s="274">
        <v>45078</v>
      </c>
      <c r="CI8861" s="273" t="s">
        <v>104</v>
      </c>
      <c r="CM8861" s="273" t="s">
        <v>73</v>
      </c>
      <c r="CN8861" s="273">
        <v>3</v>
      </c>
    </row>
    <row r="8862" spans="74:92">
      <c r="BV8862" s="273" t="s">
        <v>64</v>
      </c>
      <c r="BW8862" s="273" t="s">
        <v>63</v>
      </c>
      <c r="BX8862" s="273" t="s">
        <v>252</v>
      </c>
      <c r="BY8862" s="273" t="s">
        <v>515</v>
      </c>
      <c r="BZ8862" s="273" t="s">
        <v>110</v>
      </c>
      <c r="CA8862" s="273" t="s">
        <v>111</v>
      </c>
      <c r="CB8862" s="273" t="s">
        <v>112</v>
      </c>
      <c r="CC8862" s="273" t="s">
        <v>113</v>
      </c>
      <c r="CD8862" s="282">
        <v>4</v>
      </c>
      <c r="CE8862" s="274">
        <v>45078</v>
      </c>
      <c r="CI8862" s="273" t="s">
        <v>80</v>
      </c>
      <c r="CM8862" s="273" t="s">
        <v>73</v>
      </c>
      <c r="CN8862" s="273">
        <v>3</v>
      </c>
    </row>
    <row r="8863" spans="74:92">
      <c r="BV8863" s="273" t="s">
        <v>64</v>
      </c>
      <c r="BW8863" s="273" t="s">
        <v>63</v>
      </c>
      <c r="BX8863" s="273" t="s">
        <v>252</v>
      </c>
      <c r="BY8863" s="273" t="s">
        <v>515</v>
      </c>
      <c r="BZ8863" s="273" t="s">
        <v>126</v>
      </c>
      <c r="CA8863" s="273" t="s">
        <v>127</v>
      </c>
      <c r="CB8863" s="273" t="s">
        <v>128</v>
      </c>
      <c r="CC8863" s="273" t="s">
        <v>129</v>
      </c>
      <c r="CD8863" s="282">
        <v>6</v>
      </c>
      <c r="CE8863" s="274">
        <v>45078</v>
      </c>
      <c r="CI8863" s="273" t="s">
        <v>80</v>
      </c>
      <c r="CM8863" s="273" t="s">
        <v>73</v>
      </c>
      <c r="CN8863" s="273">
        <v>3</v>
      </c>
    </row>
    <row r="8864" spans="74:92">
      <c r="BV8864" s="273" t="s">
        <v>64</v>
      </c>
      <c r="BW8864" s="273" t="s">
        <v>63</v>
      </c>
      <c r="BX8864" s="273" t="s">
        <v>252</v>
      </c>
      <c r="BY8864" s="273" t="s">
        <v>515</v>
      </c>
      <c r="BZ8864" s="273" t="s">
        <v>126</v>
      </c>
      <c r="CA8864" s="273" t="s">
        <v>127</v>
      </c>
      <c r="CB8864" s="273" t="s">
        <v>133</v>
      </c>
      <c r="CC8864" s="273" t="s">
        <v>134</v>
      </c>
      <c r="CD8864" s="282">
        <v>7</v>
      </c>
      <c r="CE8864" s="274">
        <v>45078</v>
      </c>
      <c r="CI8864" s="273" t="s">
        <v>104</v>
      </c>
      <c r="CM8864" s="273" t="s">
        <v>73</v>
      </c>
      <c r="CN8864" s="273">
        <v>3</v>
      </c>
    </row>
    <row r="8865" spans="74:92">
      <c r="BV8865" s="273" t="s">
        <v>64</v>
      </c>
      <c r="BW8865" s="273" t="s">
        <v>63</v>
      </c>
      <c r="BX8865" s="273" t="s">
        <v>252</v>
      </c>
      <c r="BY8865" s="273" t="s">
        <v>515</v>
      </c>
      <c r="BZ8865" s="273" t="s">
        <v>151</v>
      </c>
      <c r="CA8865" s="273" t="s">
        <v>152</v>
      </c>
      <c r="CB8865" s="273" t="s">
        <v>153</v>
      </c>
      <c r="CC8865" s="273" t="s">
        <v>154</v>
      </c>
      <c r="CD8865" s="282">
        <v>10</v>
      </c>
      <c r="CE8865" s="274">
        <v>45078</v>
      </c>
      <c r="CF8865" s="273">
        <v>1554</v>
      </c>
      <c r="CG8865" s="273" t="s">
        <v>90</v>
      </c>
      <c r="CH8865" s="273">
        <v>1554</v>
      </c>
      <c r="CI8865" s="273" t="s">
        <v>80</v>
      </c>
      <c r="CL8865" s="273" t="s">
        <v>2304</v>
      </c>
      <c r="CM8865" s="273" t="s">
        <v>73</v>
      </c>
      <c r="CN8865" s="273">
        <v>3</v>
      </c>
    </row>
    <row r="8866" spans="74:92">
      <c r="BV8866" s="273" t="s">
        <v>64</v>
      </c>
      <c r="BW8866" s="273" t="s">
        <v>63</v>
      </c>
      <c r="BX8866" s="273" t="s">
        <v>252</v>
      </c>
      <c r="BY8866" s="273" t="s">
        <v>515</v>
      </c>
      <c r="BZ8866" s="273" t="s">
        <v>138</v>
      </c>
      <c r="CA8866" s="273" t="s">
        <v>139</v>
      </c>
      <c r="CB8866" s="273" t="s">
        <v>140</v>
      </c>
      <c r="CC8866" s="273" t="s">
        <v>141</v>
      </c>
      <c r="CD8866" s="282">
        <v>9</v>
      </c>
      <c r="CE8866" s="274">
        <v>45078</v>
      </c>
      <c r="CF8866" s="273">
        <v>727</v>
      </c>
      <c r="CG8866" s="273" t="s">
        <v>90</v>
      </c>
      <c r="CH8866" s="273">
        <v>727</v>
      </c>
      <c r="CI8866" s="273" t="s">
        <v>80</v>
      </c>
      <c r="CM8866" s="273" t="s">
        <v>73</v>
      </c>
      <c r="CN8866" s="273">
        <v>3</v>
      </c>
    </row>
    <row r="8867" spans="74:92">
      <c r="BV8867" s="273" t="s">
        <v>64</v>
      </c>
      <c r="BW8867" s="273" t="s">
        <v>63</v>
      </c>
      <c r="BX8867" s="273" t="s">
        <v>252</v>
      </c>
      <c r="BY8867" s="273" t="s">
        <v>515</v>
      </c>
      <c r="BZ8867" s="273" t="s">
        <v>167</v>
      </c>
      <c r="CA8867" s="273" t="s">
        <v>168</v>
      </c>
      <c r="CB8867" s="273" t="s">
        <v>169</v>
      </c>
      <c r="CC8867" s="273" t="s">
        <v>170</v>
      </c>
      <c r="CD8867" s="282">
        <v>12</v>
      </c>
      <c r="CE8867" s="274">
        <v>45078</v>
      </c>
      <c r="CF8867" s="273">
        <v>314</v>
      </c>
      <c r="CG8867" s="273" t="s">
        <v>90</v>
      </c>
      <c r="CH8867" s="273">
        <v>314</v>
      </c>
      <c r="CI8867" s="273" t="s">
        <v>80</v>
      </c>
      <c r="CL8867" s="273" t="s">
        <v>2304</v>
      </c>
      <c r="CM8867" s="273" t="s">
        <v>73</v>
      </c>
      <c r="CN8867" s="273">
        <v>3</v>
      </c>
    </row>
    <row r="8868" spans="74:92">
      <c r="BV8868" s="273" t="s">
        <v>64</v>
      </c>
      <c r="BW8868" s="273" t="s">
        <v>63</v>
      </c>
      <c r="BX8868" s="273" t="s">
        <v>252</v>
      </c>
      <c r="BY8868" s="273" t="s">
        <v>515</v>
      </c>
      <c r="BZ8868" s="273" t="s">
        <v>151</v>
      </c>
      <c r="CA8868" s="273" t="s">
        <v>152</v>
      </c>
      <c r="CB8868" s="273" t="s">
        <v>161</v>
      </c>
      <c r="CC8868" s="273" t="s">
        <v>162</v>
      </c>
      <c r="CD8868" s="282">
        <v>11</v>
      </c>
      <c r="CE8868" s="274">
        <v>45078</v>
      </c>
      <c r="CF8868" s="273">
        <v>204</v>
      </c>
      <c r="CG8868" s="273" t="s">
        <v>90</v>
      </c>
      <c r="CH8868" s="273">
        <v>204</v>
      </c>
      <c r="CI8868" s="273" t="s">
        <v>80</v>
      </c>
      <c r="CL8868" s="273" t="s">
        <v>2304</v>
      </c>
      <c r="CM8868" s="273" t="s">
        <v>73</v>
      </c>
      <c r="CN8868" s="273">
        <v>3</v>
      </c>
    </row>
    <row r="8869" spans="74:92">
      <c r="BV8869" s="273" t="s">
        <v>64</v>
      </c>
      <c r="BW8869" s="273" t="s">
        <v>63</v>
      </c>
      <c r="BX8869" s="273" t="s">
        <v>252</v>
      </c>
      <c r="BY8869" s="273" t="s">
        <v>515</v>
      </c>
      <c r="BZ8869" s="273" t="s">
        <v>167</v>
      </c>
      <c r="CA8869" s="273" t="s">
        <v>168</v>
      </c>
      <c r="CB8869" s="273" t="s">
        <v>353</v>
      </c>
      <c r="CC8869" s="273" t="s">
        <v>354</v>
      </c>
      <c r="CD8869" s="282">
        <v>13</v>
      </c>
      <c r="CE8869" s="274">
        <v>45078</v>
      </c>
      <c r="CF8869" s="273">
        <v>164</v>
      </c>
      <c r="CG8869" s="273" t="s">
        <v>90</v>
      </c>
      <c r="CH8869" s="273">
        <v>164</v>
      </c>
      <c r="CI8869" s="273" t="s">
        <v>80</v>
      </c>
      <c r="CL8869" s="273" t="s">
        <v>2304</v>
      </c>
      <c r="CM8869" s="273" t="s">
        <v>73</v>
      </c>
      <c r="CN8869" s="273">
        <v>3</v>
      </c>
    </row>
    <row r="8870" spans="74:92">
      <c r="BV8870" s="273" t="s">
        <v>64</v>
      </c>
      <c r="BW8870" s="273" t="s">
        <v>63</v>
      </c>
      <c r="BX8870" s="273" t="s">
        <v>252</v>
      </c>
      <c r="BY8870" s="273" t="s">
        <v>515</v>
      </c>
      <c r="BZ8870" s="273" t="s">
        <v>167</v>
      </c>
      <c r="CA8870" s="273" t="s">
        <v>168</v>
      </c>
      <c r="CB8870" s="273" t="s">
        <v>313</v>
      </c>
      <c r="CC8870" s="273" t="s">
        <v>314</v>
      </c>
      <c r="CD8870" s="282">
        <v>14</v>
      </c>
      <c r="CE8870" s="274">
        <v>45078</v>
      </c>
      <c r="CF8870" s="273">
        <v>0</v>
      </c>
      <c r="CG8870" s="273" t="s">
        <v>90</v>
      </c>
      <c r="CH8870" s="273">
        <v>0</v>
      </c>
      <c r="CI8870" s="273" t="s">
        <v>80</v>
      </c>
      <c r="CM8870" s="273" t="s">
        <v>73</v>
      </c>
      <c r="CN8870" s="273">
        <v>3</v>
      </c>
    </row>
    <row r="8871" spans="74:92">
      <c r="BV8871" s="273" t="s">
        <v>64</v>
      </c>
      <c r="BW8871" s="273" t="s">
        <v>63</v>
      </c>
      <c r="BX8871" s="273" t="s">
        <v>252</v>
      </c>
      <c r="BY8871" s="273" t="s">
        <v>515</v>
      </c>
      <c r="BZ8871" s="273" t="s">
        <v>204</v>
      </c>
      <c r="CA8871" s="273" t="s">
        <v>205</v>
      </c>
      <c r="CB8871" s="273" t="s">
        <v>206</v>
      </c>
      <c r="CC8871" s="273" t="s">
        <v>207</v>
      </c>
      <c r="CD8871" s="282">
        <v>0</v>
      </c>
      <c r="CE8871" s="274">
        <v>45078</v>
      </c>
      <c r="CG8871" s="273" t="s">
        <v>181</v>
      </c>
      <c r="CI8871" s="273" t="s">
        <v>208</v>
      </c>
      <c r="CJ8871" s="273" t="s">
        <v>209</v>
      </c>
      <c r="CM8871" s="273" t="s">
        <v>73</v>
      </c>
      <c r="CN8871" s="273">
        <v>3</v>
      </c>
    </row>
    <row r="8872" spans="74:92">
      <c r="BV8872" s="273" t="s">
        <v>64</v>
      </c>
      <c r="BW8872" s="273" t="s">
        <v>63</v>
      </c>
      <c r="BX8872" s="273" t="s">
        <v>252</v>
      </c>
      <c r="BY8872" s="273" t="s">
        <v>515</v>
      </c>
      <c r="BZ8872" s="273" t="s">
        <v>86</v>
      </c>
      <c r="CA8872" s="273" t="s">
        <v>87</v>
      </c>
      <c r="CB8872" s="273" t="s">
        <v>179</v>
      </c>
      <c r="CC8872" s="273" t="s">
        <v>180</v>
      </c>
      <c r="CD8872" s="282">
        <v>1</v>
      </c>
      <c r="CE8872" s="274">
        <v>45078</v>
      </c>
      <c r="CG8872" s="273" t="s">
        <v>181</v>
      </c>
      <c r="CI8872" s="273" t="s">
        <v>181</v>
      </c>
      <c r="CJ8872" s="273" t="s">
        <v>235</v>
      </c>
      <c r="CM8872" s="273" t="s">
        <v>73</v>
      </c>
      <c r="CN8872" s="273">
        <v>3</v>
      </c>
    </row>
    <row r="8873" spans="74:92">
      <c r="BV8873" s="273" t="s">
        <v>64</v>
      </c>
      <c r="BW8873" s="273" t="s">
        <v>63</v>
      </c>
      <c r="BX8873" s="273" t="s">
        <v>252</v>
      </c>
      <c r="BY8873" s="273" t="s">
        <v>515</v>
      </c>
      <c r="BZ8873" s="273" t="s">
        <v>167</v>
      </c>
      <c r="CA8873" s="273" t="s">
        <v>168</v>
      </c>
      <c r="CB8873" s="273" t="s">
        <v>319</v>
      </c>
      <c r="CC8873" s="273" t="s">
        <v>320</v>
      </c>
      <c r="CD8873" s="282">
        <v>15</v>
      </c>
      <c r="CE8873" s="274">
        <v>45078</v>
      </c>
      <c r="CF8873" s="273">
        <v>0</v>
      </c>
      <c r="CG8873" s="273" t="s">
        <v>90</v>
      </c>
      <c r="CH8873" s="273">
        <v>0</v>
      </c>
      <c r="CI8873" s="273" t="s">
        <v>80</v>
      </c>
      <c r="CM8873" s="273" t="s">
        <v>73</v>
      </c>
      <c r="CN8873" s="273">
        <v>3</v>
      </c>
    </row>
    <row r="8874" spans="74:92">
      <c r="BV8874" s="273" t="s">
        <v>64</v>
      </c>
      <c r="BW8874" s="273" t="s">
        <v>63</v>
      </c>
      <c r="BX8874" s="273" t="s">
        <v>252</v>
      </c>
      <c r="BY8874" s="273" t="s">
        <v>515</v>
      </c>
      <c r="BZ8874" s="273" t="s">
        <v>138</v>
      </c>
      <c r="CA8874" s="273" t="s">
        <v>139</v>
      </c>
      <c r="CB8874" s="273" t="s">
        <v>190</v>
      </c>
      <c r="CC8874" s="273" t="s">
        <v>191</v>
      </c>
      <c r="CD8874" s="282">
        <v>8</v>
      </c>
      <c r="CE8874" s="274">
        <v>45078</v>
      </c>
      <c r="CF8874" s="273">
        <v>769</v>
      </c>
      <c r="CG8874" s="273" t="s">
        <v>90</v>
      </c>
      <c r="CH8874" s="273">
        <v>769</v>
      </c>
      <c r="CI8874" s="273" t="s">
        <v>80</v>
      </c>
      <c r="CM8874" s="273" t="s">
        <v>73</v>
      </c>
      <c r="CN8874" s="273">
        <v>3</v>
      </c>
    </row>
    <row r="8875" spans="74:92">
      <c r="BV8875" s="273" t="s">
        <v>64</v>
      </c>
      <c r="BW8875" s="273" t="s">
        <v>63</v>
      </c>
      <c r="BX8875" s="273" t="s">
        <v>252</v>
      </c>
      <c r="BY8875" s="273" t="s">
        <v>515</v>
      </c>
      <c r="BZ8875" s="273" t="s">
        <v>86</v>
      </c>
      <c r="CA8875" s="273" t="s">
        <v>87</v>
      </c>
      <c r="CB8875" s="273" t="s">
        <v>233</v>
      </c>
      <c r="CC8875" s="273" t="s">
        <v>234</v>
      </c>
      <c r="CD8875" s="282">
        <v>1</v>
      </c>
      <c r="CE8875" s="274">
        <v>45078</v>
      </c>
      <c r="CG8875" s="273" t="s">
        <v>181</v>
      </c>
      <c r="CI8875" s="273" t="s">
        <v>181</v>
      </c>
      <c r="CJ8875" s="273" t="s">
        <v>242</v>
      </c>
      <c r="CM8875" s="273" t="s">
        <v>73</v>
      </c>
      <c r="CN8875" s="273">
        <v>3</v>
      </c>
    </row>
    <row r="8876" spans="74:92">
      <c r="BV8876" s="273" t="s">
        <v>64</v>
      </c>
      <c r="BW8876" s="273" t="s">
        <v>63</v>
      </c>
      <c r="BX8876" s="273" t="s">
        <v>252</v>
      </c>
      <c r="BY8876" s="273" t="s">
        <v>515</v>
      </c>
      <c r="BZ8876" s="273" t="s">
        <v>86</v>
      </c>
      <c r="CA8876" s="273" t="s">
        <v>87</v>
      </c>
      <c r="CB8876" s="273" t="s">
        <v>217</v>
      </c>
      <c r="CC8876" s="273" t="s">
        <v>218</v>
      </c>
      <c r="CD8876" s="282">
        <v>2</v>
      </c>
      <c r="CE8876" s="274">
        <v>45078</v>
      </c>
      <c r="CG8876" s="273" t="s">
        <v>181</v>
      </c>
      <c r="CI8876" s="273" t="s">
        <v>181</v>
      </c>
      <c r="CJ8876" s="273" t="s">
        <v>1474</v>
      </c>
      <c r="CM8876" s="273" t="s">
        <v>73</v>
      </c>
      <c r="CN8876" s="273">
        <v>3</v>
      </c>
    </row>
    <row r="8877" spans="74:92">
      <c r="BV8877" s="273" t="s">
        <v>64</v>
      </c>
      <c r="BW8877" s="273" t="s">
        <v>63</v>
      </c>
      <c r="BX8877" s="273" t="s">
        <v>252</v>
      </c>
      <c r="BY8877" s="273" t="s">
        <v>515</v>
      </c>
      <c r="BZ8877" s="273" t="s">
        <v>86</v>
      </c>
      <c r="CA8877" s="273" t="s">
        <v>87</v>
      </c>
      <c r="CB8877" s="273" t="s">
        <v>225</v>
      </c>
      <c r="CC8877" s="273" t="s">
        <v>226</v>
      </c>
      <c r="CD8877" s="282">
        <v>5</v>
      </c>
      <c r="CE8877" s="274">
        <v>45078</v>
      </c>
      <c r="CF8877" s="273">
        <v>0</v>
      </c>
      <c r="CG8877" s="273" t="s">
        <v>90</v>
      </c>
      <c r="CH8877" s="273">
        <v>0</v>
      </c>
      <c r="CI8877" s="273" t="s">
        <v>80</v>
      </c>
      <c r="CM8877" s="273" t="s">
        <v>73</v>
      </c>
      <c r="CN8877" s="273">
        <v>3</v>
      </c>
    </row>
    <row r="8878" spans="74:92">
      <c r="BV8878" s="273" t="s">
        <v>64</v>
      </c>
      <c r="BW8878" s="273" t="s">
        <v>63</v>
      </c>
      <c r="BX8878" s="273" t="s">
        <v>252</v>
      </c>
      <c r="BY8878" s="273" t="s">
        <v>515</v>
      </c>
      <c r="BZ8878" s="273" t="s">
        <v>86</v>
      </c>
      <c r="CA8878" s="273" t="s">
        <v>87</v>
      </c>
      <c r="CB8878" s="273" t="s">
        <v>225</v>
      </c>
      <c r="CC8878" s="273" t="s">
        <v>226</v>
      </c>
      <c r="CD8878" s="282">
        <v>5</v>
      </c>
      <c r="CE8878" s="274">
        <v>45108</v>
      </c>
      <c r="CF8878" s="273">
        <v>0</v>
      </c>
      <c r="CG8878" s="273" t="s">
        <v>90</v>
      </c>
      <c r="CH8878" s="273">
        <v>0</v>
      </c>
      <c r="CI8878" s="273" t="s">
        <v>80</v>
      </c>
      <c r="CM8878" s="273" t="s">
        <v>73</v>
      </c>
      <c r="CN8878" s="273">
        <v>3</v>
      </c>
    </row>
    <row r="8879" spans="74:92">
      <c r="BV8879" s="273" t="s">
        <v>64</v>
      </c>
      <c r="BW8879" s="273" t="s">
        <v>63</v>
      </c>
      <c r="BX8879" s="273" t="s">
        <v>252</v>
      </c>
      <c r="BY8879" s="273" t="s">
        <v>515</v>
      </c>
      <c r="BZ8879" s="273" t="s">
        <v>86</v>
      </c>
      <c r="CA8879" s="273" t="s">
        <v>87</v>
      </c>
      <c r="CB8879" s="273" t="s">
        <v>217</v>
      </c>
      <c r="CC8879" s="273" t="s">
        <v>218</v>
      </c>
      <c r="CD8879" s="282">
        <v>2</v>
      </c>
      <c r="CE8879" s="274">
        <v>45108</v>
      </c>
      <c r="CG8879" s="273" t="s">
        <v>181</v>
      </c>
      <c r="CI8879" s="273" t="s">
        <v>181</v>
      </c>
      <c r="CJ8879" s="273" t="s">
        <v>1474</v>
      </c>
      <c r="CM8879" s="273" t="s">
        <v>73</v>
      </c>
      <c r="CN8879" s="273">
        <v>3</v>
      </c>
    </row>
    <row r="8880" spans="74:92">
      <c r="BV8880" s="273" t="s">
        <v>64</v>
      </c>
      <c r="BW8880" s="273" t="s">
        <v>63</v>
      </c>
      <c r="BX8880" s="273" t="s">
        <v>252</v>
      </c>
      <c r="BY8880" s="273" t="s">
        <v>515</v>
      </c>
      <c r="BZ8880" s="273" t="s">
        <v>86</v>
      </c>
      <c r="CA8880" s="273" t="s">
        <v>87</v>
      </c>
      <c r="CB8880" s="273" t="s">
        <v>233</v>
      </c>
      <c r="CC8880" s="273" t="s">
        <v>234</v>
      </c>
      <c r="CD8880" s="282">
        <v>1</v>
      </c>
      <c r="CE8880" s="274">
        <v>45108</v>
      </c>
      <c r="CG8880" s="273" t="s">
        <v>181</v>
      </c>
      <c r="CI8880" s="273" t="s">
        <v>181</v>
      </c>
      <c r="CJ8880" s="273" t="s">
        <v>1914</v>
      </c>
      <c r="CM8880" s="273" t="s">
        <v>73</v>
      </c>
      <c r="CN8880" s="273">
        <v>3</v>
      </c>
    </row>
    <row r="8881" spans="74:92">
      <c r="BV8881" s="273" t="s">
        <v>64</v>
      </c>
      <c r="BW8881" s="273" t="s">
        <v>63</v>
      </c>
      <c r="BX8881" s="273" t="s">
        <v>252</v>
      </c>
      <c r="BY8881" s="273" t="s">
        <v>515</v>
      </c>
      <c r="BZ8881" s="273" t="s">
        <v>138</v>
      </c>
      <c r="CA8881" s="273" t="s">
        <v>139</v>
      </c>
      <c r="CB8881" s="273" t="s">
        <v>190</v>
      </c>
      <c r="CC8881" s="273" t="s">
        <v>191</v>
      </c>
      <c r="CD8881" s="282">
        <v>8</v>
      </c>
      <c r="CE8881" s="274">
        <v>45108</v>
      </c>
      <c r="CF8881" s="273">
        <v>962</v>
      </c>
      <c r="CG8881" s="273" t="s">
        <v>90</v>
      </c>
      <c r="CH8881" s="273">
        <v>962</v>
      </c>
      <c r="CI8881" s="273" t="s">
        <v>80</v>
      </c>
      <c r="CM8881" s="273" t="s">
        <v>73</v>
      </c>
      <c r="CN8881" s="273">
        <v>3</v>
      </c>
    </row>
    <row r="8882" spans="74:92">
      <c r="BV8882" s="273" t="s">
        <v>64</v>
      </c>
      <c r="BW8882" s="273" t="s">
        <v>63</v>
      </c>
      <c r="BX8882" s="273" t="s">
        <v>252</v>
      </c>
      <c r="BY8882" s="273" t="s">
        <v>515</v>
      </c>
      <c r="BZ8882" s="273" t="s">
        <v>167</v>
      </c>
      <c r="CA8882" s="273" t="s">
        <v>168</v>
      </c>
      <c r="CB8882" s="273" t="s">
        <v>319</v>
      </c>
      <c r="CC8882" s="273" t="s">
        <v>320</v>
      </c>
      <c r="CD8882" s="282">
        <v>15</v>
      </c>
      <c r="CE8882" s="274">
        <v>45108</v>
      </c>
      <c r="CF8882" s="273">
        <v>0</v>
      </c>
      <c r="CG8882" s="273" t="s">
        <v>90</v>
      </c>
      <c r="CH8882" s="273">
        <v>0</v>
      </c>
      <c r="CI8882" s="273" t="s">
        <v>80</v>
      </c>
      <c r="CM8882" s="273" t="s">
        <v>73</v>
      </c>
      <c r="CN8882" s="273">
        <v>3</v>
      </c>
    </row>
    <row r="8883" spans="74:92">
      <c r="BV8883" s="273" t="s">
        <v>64</v>
      </c>
      <c r="BW8883" s="273" t="s">
        <v>63</v>
      </c>
      <c r="BX8883" s="273" t="s">
        <v>252</v>
      </c>
      <c r="BY8883" s="273" t="s">
        <v>515</v>
      </c>
      <c r="BZ8883" s="273" t="s">
        <v>86</v>
      </c>
      <c r="CA8883" s="273" t="s">
        <v>87</v>
      </c>
      <c r="CB8883" s="273" t="s">
        <v>179</v>
      </c>
      <c r="CC8883" s="273" t="s">
        <v>180</v>
      </c>
      <c r="CD8883" s="282">
        <v>1</v>
      </c>
      <c r="CE8883" s="274">
        <v>45108</v>
      </c>
      <c r="CG8883" s="273" t="s">
        <v>181</v>
      </c>
      <c r="CI8883" s="273" t="s">
        <v>181</v>
      </c>
      <c r="CJ8883" s="273" t="s">
        <v>1581</v>
      </c>
      <c r="CM8883" s="273" t="s">
        <v>73</v>
      </c>
      <c r="CN8883" s="273">
        <v>3</v>
      </c>
    </row>
    <row r="8884" spans="74:92">
      <c r="BV8884" s="273" t="s">
        <v>64</v>
      </c>
      <c r="BW8884" s="273" t="s">
        <v>63</v>
      </c>
      <c r="BX8884" s="273" t="s">
        <v>252</v>
      </c>
      <c r="BY8884" s="273" t="s">
        <v>515</v>
      </c>
      <c r="BZ8884" s="273" t="s">
        <v>204</v>
      </c>
      <c r="CA8884" s="273" t="s">
        <v>205</v>
      </c>
      <c r="CB8884" s="273" t="s">
        <v>206</v>
      </c>
      <c r="CC8884" s="273" t="s">
        <v>207</v>
      </c>
      <c r="CD8884" s="282">
        <v>0</v>
      </c>
      <c r="CE8884" s="274">
        <v>45108</v>
      </c>
      <c r="CG8884" s="273" t="s">
        <v>181</v>
      </c>
      <c r="CI8884" s="273" t="s">
        <v>208</v>
      </c>
      <c r="CJ8884" s="273" t="s">
        <v>209</v>
      </c>
      <c r="CM8884" s="273" t="s">
        <v>73</v>
      </c>
      <c r="CN8884" s="273">
        <v>3</v>
      </c>
    </row>
    <row r="8885" spans="74:92">
      <c r="BV8885" s="273" t="s">
        <v>64</v>
      </c>
      <c r="BW8885" s="273" t="s">
        <v>63</v>
      </c>
      <c r="BX8885" s="273" t="s">
        <v>252</v>
      </c>
      <c r="BY8885" s="273" t="s">
        <v>515</v>
      </c>
      <c r="BZ8885" s="273" t="s">
        <v>167</v>
      </c>
      <c r="CA8885" s="273" t="s">
        <v>168</v>
      </c>
      <c r="CB8885" s="273" t="s">
        <v>313</v>
      </c>
      <c r="CC8885" s="273" t="s">
        <v>314</v>
      </c>
      <c r="CD8885" s="282">
        <v>14</v>
      </c>
      <c r="CE8885" s="274">
        <v>45108</v>
      </c>
      <c r="CF8885" s="273">
        <v>1202</v>
      </c>
      <c r="CG8885" s="273" t="s">
        <v>90</v>
      </c>
      <c r="CH8885" s="273">
        <v>1202</v>
      </c>
      <c r="CI8885" s="273" t="s">
        <v>80</v>
      </c>
      <c r="CM8885" s="273" t="s">
        <v>73</v>
      </c>
      <c r="CN8885" s="273">
        <v>3</v>
      </c>
    </row>
    <row r="8886" spans="74:92">
      <c r="BV8886" s="273" t="s">
        <v>64</v>
      </c>
      <c r="BW8886" s="273" t="s">
        <v>63</v>
      </c>
      <c r="BX8886" s="273" t="s">
        <v>252</v>
      </c>
      <c r="BY8886" s="273" t="s">
        <v>515</v>
      </c>
      <c r="BZ8886" s="273" t="s">
        <v>167</v>
      </c>
      <c r="CA8886" s="273" t="s">
        <v>168</v>
      </c>
      <c r="CB8886" s="273" t="s">
        <v>353</v>
      </c>
      <c r="CC8886" s="273" t="s">
        <v>354</v>
      </c>
      <c r="CD8886" s="282">
        <v>13</v>
      </c>
      <c r="CE8886" s="274">
        <v>45108</v>
      </c>
      <c r="CF8886" s="273">
        <v>155</v>
      </c>
      <c r="CG8886" s="273" t="s">
        <v>90</v>
      </c>
      <c r="CH8886" s="273">
        <v>155</v>
      </c>
      <c r="CI8886" s="273" t="s">
        <v>80</v>
      </c>
      <c r="CL8886" s="273" t="s">
        <v>2304</v>
      </c>
      <c r="CM8886" s="273" t="s">
        <v>73</v>
      </c>
      <c r="CN8886" s="273">
        <v>3</v>
      </c>
    </row>
    <row r="8887" spans="74:92">
      <c r="BV8887" s="273" t="s">
        <v>64</v>
      </c>
      <c r="BW8887" s="273" t="s">
        <v>63</v>
      </c>
      <c r="BX8887" s="273" t="s">
        <v>252</v>
      </c>
      <c r="BY8887" s="273" t="s">
        <v>515</v>
      </c>
      <c r="BZ8887" s="273" t="s">
        <v>151</v>
      </c>
      <c r="CA8887" s="273" t="s">
        <v>152</v>
      </c>
      <c r="CB8887" s="273" t="s">
        <v>161</v>
      </c>
      <c r="CC8887" s="273" t="s">
        <v>162</v>
      </c>
      <c r="CD8887" s="282">
        <v>11</v>
      </c>
      <c r="CE8887" s="274">
        <v>45108</v>
      </c>
      <c r="CF8887" s="273">
        <v>253</v>
      </c>
      <c r="CG8887" s="273" t="s">
        <v>90</v>
      </c>
      <c r="CH8887" s="273">
        <v>253</v>
      </c>
      <c r="CI8887" s="273" t="s">
        <v>80</v>
      </c>
      <c r="CL8887" s="273" t="s">
        <v>2304</v>
      </c>
      <c r="CM8887" s="273" t="s">
        <v>73</v>
      </c>
      <c r="CN8887" s="273">
        <v>3</v>
      </c>
    </row>
    <row r="8888" spans="74:92">
      <c r="BV8888" s="273" t="s">
        <v>64</v>
      </c>
      <c r="BW8888" s="273" t="s">
        <v>63</v>
      </c>
      <c r="BX8888" s="273" t="s">
        <v>252</v>
      </c>
      <c r="BY8888" s="273" t="s">
        <v>515</v>
      </c>
      <c r="BZ8888" s="273" t="s">
        <v>167</v>
      </c>
      <c r="CA8888" s="273" t="s">
        <v>168</v>
      </c>
      <c r="CB8888" s="273" t="s">
        <v>169</v>
      </c>
      <c r="CC8888" s="273" t="s">
        <v>170</v>
      </c>
      <c r="CD8888" s="282">
        <v>12</v>
      </c>
      <c r="CE8888" s="274">
        <v>45108</v>
      </c>
      <c r="CF8888" s="273">
        <v>230</v>
      </c>
      <c r="CG8888" s="273" t="s">
        <v>90</v>
      </c>
      <c r="CH8888" s="273">
        <v>230</v>
      </c>
      <c r="CI8888" s="273" t="s">
        <v>80</v>
      </c>
      <c r="CL8888" s="273" t="s">
        <v>2304</v>
      </c>
      <c r="CM8888" s="273" t="s">
        <v>73</v>
      </c>
      <c r="CN8888" s="273">
        <v>3</v>
      </c>
    </row>
    <row r="8889" spans="74:92">
      <c r="BV8889" s="273" t="s">
        <v>64</v>
      </c>
      <c r="BW8889" s="273" t="s">
        <v>63</v>
      </c>
      <c r="BX8889" s="273" t="s">
        <v>252</v>
      </c>
      <c r="BY8889" s="273" t="s">
        <v>515</v>
      </c>
      <c r="BZ8889" s="273" t="s">
        <v>138</v>
      </c>
      <c r="CA8889" s="273" t="s">
        <v>139</v>
      </c>
      <c r="CB8889" s="273" t="s">
        <v>140</v>
      </c>
      <c r="CC8889" s="273" t="s">
        <v>141</v>
      </c>
      <c r="CD8889" s="282">
        <v>9</v>
      </c>
      <c r="CE8889" s="274">
        <v>45108</v>
      </c>
      <c r="CF8889" s="273">
        <v>752</v>
      </c>
      <c r="CG8889" s="273" t="s">
        <v>90</v>
      </c>
      <c r="CH8889" s="273">
        <v>752</v>
      </c>
      <c r="CI8889" s="273" t="s">
        <v>80</v>
      </c>
      <c r="CM8889" s="273" t="s">
        <v>73</v>
      </c>
      <c r="CN8889" s="273">
        <v>3</v>
      </c>
    </row>
    <row r="8890" spans="74:92">
      <c r="BV8890" s="273" t="s">
        <v>64</v>
      </c>
      <c r="BW8890" s="273" t="s">
        <v>63</v>
      </c>
      <c r="BX8890" s="273" t="s">
        <v>252</v>
      </c>
      <c r="BY8890" s="273" t="s">
        <v>515</v>
      </c>
      <c r="BZ8890" s="273" t="s">
        <v>151</v>
      </c>
      <c r="CA8890" s="273" t="s">
        <v>152</v>
      </c>
      <c r="CB8890" s="273" t="s">
        <v>153</v>
      </c>
      <c r="CC8890" s="273" t="s">
        <v>154</v>
      </c>
      <c r="CD8890" s="282">
        <v>10</v>
      </c>
      <c r="CE8890" s="274">
        <v>45108</v>
      </c>
      <c r="CF8890" s="273">
        <v>1457</v>
      </c>
      <c r="CG8890" s="273" t="s">
        <v>90</v>
      </c>
      <c r="CH8890" s="273">
        <v>1457</v>
      </c>
      <c r="CI8890" s="273" t="s">
        <v>80</v>
      </c>
      <c r="CL8890" s="273" t="s">
        <v>2304</v>
      </c>
      <c r="CM8890" s="273" t="s">
        <v>73</v>
      </c>
      <c r="CN8890" s="273">
        <v>3</v>
      </c>
    </row>
    <row r="8891" spans="74:92">
      <c r="BV8891" s="273" t="s">
        <v>64</v>
      </c>
      <c r="BW8891" s="273" t="s">
        <v>63</v>
      </c>
      <c r="BX8891" s="273" t="s">
        <v>252</v>
      </c>
      <c r="BY8891" s="273" t="s">
        <v>515</v>
      </c>
      <c r="BZ8891" s="273" t="s">
        <v>126</v>
      </c>
      <c r="CA8891" s="273" t="s">
        <v>127</v>
      </c>
      <c r="CB8891" s="273" t="s">
        <v>133</v>
      </c>
      <c r="CC8891" s="273" t="s">
        <v>134</v>
      </c>
      <c r="CD8891" s="282">
        <v>7</v>
      </c>
      <c r="CE8891" s="274">
        <v>45108</v>
      </c>
      <c r="CI8891" s="273" t="s">
        <v>104</v>
      </c>
      <c r="CM8891" s="273" t="s">
        <v>73</v>
      </c>
      <c r="CN8891" s="273">
        <v>3</v>
      </c>
    </row>
    <row r="8892" spans="74:92">
      <c r="BV8892" s="273" t="s">
        <v>64</v>
      </c>
      <c r="BW8892" s="273" t="s">
        <v>63</v>
      </c>
      <c r="BX8892" s="273" t="s">
        <v>252</v>
      </c>
      <c r="BY8892" s="273" t="s">
        <v>515</v>
      </c>
      <c r="BZ8892" s="273" t="s">
        <v>126</v>
      </c>
      <c r="CA8892" s="273" t="s">
        <v>127</v>
      </c>
      <c r="CB8892" s="273" t="s">
        <v>128</v>
      </c>
      <c r="CC8892" s="273" t="s">
        <v>129</v>
      </c>
      <c r="CD8892" s="282">
        <v>6</v>
      </c>
      <c r="CE8892" s="274">
        <v>45108</v>
      </c>
      <c r="CI8892" s="273" t="s">
        <v>80</v>
      </c>
      <c r="CM8892" s="273" t="s">
        <v>73</v>
      </c>
      <c r="CN8892" s="273">
        <v>3</v>
      </c>
    </row>
    <row r="8893" spans="74:92">
      <c r="BV8893" s="273" t="s">
        <v>64</v>
      </c>
      <c r="BW8893" s="273" t="s">
        <v>63</v>
      </c>
      <c r="BX8893" s="273" t="s">
        <v>252</v>
      </c>
      <c r="BY8893" s="273" t="s">
        <v>515</v>
      </c>
      <c r="BZ8893" s="273" t="s">
        <v>110</v>
      </c>
      <c r="CA8893" s="273" t="s">
        <v>111</v>
      </c>
      <c r="CB8893" s="273" t="s">
        <v>112</v>
      </c>
      <c r="CC8893" s="273" t="s">
        <v>113</v>
      </c>
      <c r="CD8893" s="282">
        <v>4</v>
      </c>
      <c r="CE8893" s="274">
        <v>45108</v>
      </c>
      <c r="CI8893" s="273" t="s">
        <v>80</v>
      </c>
      <c r="CM8893" s="273" t="s">
        <v>73</v>
      </c>
      <c r="CN8893" s="273">
        <v>3</v>
      </c>
    </row>
    <row r="8894" spans="74:92">
      <c r="BV8894" s="273" t="s">
        <v>64</v>
      </c>
      <c r="BW8894" s="273" t="s">
        <v>63</v>
      </c>
      <c r="BX8894" s="273" t="s">
        <v>252</v>
      </c>
      <c r="BY8894" s="273" t="s">
        <v>515</v>
      </c>
      <c r="BZ8894" s="273" t="s">
        <v>110</v>
      </c>
      <c r="CA8894" s="273" t="s">
        <v>111</v>
      </c>
      <c r="CB8894" s="273" t="s">
        <v>117</v>
      </c>
      <c r="CC8894" s="273" t="s">
        <v>118</v>
      </c>
      <c r="CD8894" s="282">
        <v>5</v>
      </c>
      <c r="CE8894" s="274">
        <v>45108</v>
      </c>
      <c r="CI8894" s="273" t="s">
        <v>104</v>
      </c>
      <c r="CM8894" s="273" t="s">
        <v>73</v>
      </c>
      <c r="CN8894" s="273">
        <v>3</v>
      </c>
    </row>
    <row r="8895" spans="74:92">
      <c r="BV8895" s="273" t="s">
        <v>64</v>
      </c>
      <c r="BW8895" s="273" t="s">
        <v>63</v>
      </c>
      <c r="BX8895" s="273" t="s">
        <v>252</v>
      </c>
      <c r="BY8895" s="273" t="s">
        <v>515</v>
      </c>
      <c r="BZ8895" s="273" t="s">
        <v>86</v>
      </c>
      <c r="CA8895" s="273" t="s">
        <v>87</v>
      </c>
      <c r="CB8895" s="273" t="s">
        <v>88</v>
      </c>
      <c r="CC8895" s="273" t="s">
        <v>89</v>
      </c>
      <c r="CD8895" s="282">
        <v>3</v>
      </c>
      <c r="CE8895" s="274">
        <v>45108</v>
      </c>
      <c r="CF8895" s="273">
        <v>2419</v>
      </c>
      <c r="CG8895" s="273" t="s">
        <v>90</v>
      </c>
      <c r="CH8895" s="273">
        <v>2419</v>
      </c>
      <c r="CI8895" s="273" t="s">
        <v>80</v>
      </c>
      <c r="CL8895" s="273" t="s">
        <v>2304</v>
      </c>
      <c r="CM8895" s="273" t="s">
        <v>73</v>
      </c>
      <c r="CN8895" s="273">
        <v>3</v>
      </c>
    </row>
    <row r="8896" spans="74:92">
      <c r="BV8896" s="273" t="s">
        <v>64</v>
      </c>
      <c r="BW8896" s="273" t="s">
        <v>63</v>
      </c>
      <c r="BX8896" s="273" t="s">
        <v>252</v>
      </c>
      <c r="BY8896" s="273" t="s">
        <v>515</v>
      </c>
      <c r="BZ8896" s="273" t="s">
        <v>86</v>
      </c>
      <c r="CA8896" s="273" t="s">
        <v>87</v>
      </c>
      <c r="CB8896" s="273" t="s">
        <v>101</v>
      </c>
      <c r="CC8896" s="273" t="s">
        <v>102</v>
      </c>
      <c r="CD8896" s="282">
        <v>4</v>
      </c>
      <c r="CE8896" s="274">
        <v>45108</v>
      </c>
      <c r="CF8896" s="273">
        <v>38463</v>
      </c>
      <c r="CG8896" s="273" t="s">
        <v>103</v>
      </c>
      <c r="CH8896" s="273">
        <v>1252.35528</v>
      </c>
      <c r="CI8896" s="273" t="s">
        <v>104</v>
      </c>
      <c r="CM8896" s="273" t="s">
        <v>73</v>
      </c>
      <c r="CN8896" s="273">
        <v>3</v>
      </c>
    </row>
    <row r="8897" spans="74:92">
      <c r="BV8897" s="273" t="s">
        <v>64</v>
      </c>
      <c r="BW8897" s="273" t="s">
        <v>63</v>
      </c>
      <c r="BX8897" s="273" t="s">
        <v>252</v>
      </c>
      <c r="BY8897" s="273" t="s">
        <v>515</v>
      </c>
      <c r="BZ8897" s="273" t="s">
        <v>86</v>
      </c>
      <c r="CA8897" s="273" t="s">
        <v>87</v>
      </c>
      <c r="CB8897" s="273" t="s">
        <v>101</v>
      </c>
      <c r="CC8897" s="273" t="s">
        <v>102</v>
      </c>
      <c r="CD8897" s="282">
        <v>4</v>
      </c>
      <c r="CE8897" s="274">
        <v>45139</v>
      </c>
      <c r="CF8897" s="273">
        <v>42115</v>
      </c>
      <c r="CG8897" s="273" t="s">
        <v>103</v>
      </c>
      <c r="CH8897" s="273">
        <v>1371.2644</v>
      </c>
      <c r="CI8897" s="273" t="s">
        <v>104</v>
      </c>
      <c r="CM8897" s="273" t="s">
        <v>73</v>
      </c>
      <c r="CN8897" s="273">
        <v>3</v>
      </c>
    </row>
    <row r="8898" spans="74:92">
      <c r="BV8898" s="273" t="s">
        <v>64</v>
      </c>
      <c r="BW8898" s="273" t="s">
        <v>63</v>
      </c>
      <c r="BX8898" s="273" t="s">
        <v>252</v>
      </c>
      <c r="BY8898" s="273" t="s">
        <v>515</v>
      </c>
      <c r="BZ8898" s="273" t="s">
        <v>86</v>
      </c>
      <c r="CA8898" s="273" t="s">
        <v>87</v>
      </c>
      <c r="CB8898" s="273" t="s">
        <v>88</v>
      </c>
      <c r="CC8898" s="273" t="s">
        <v>89</v>
      </c>
      <c r="CD8898" s="282">
        <v>3</v>
      </c>
      <c r="CE8898" s="274">
        <v>45139</v>
      </c>
      <c r="CF8898" s="273">
        <v>2621</v>
      </c>
      <c r="CG8898" s="273" t="s">
        <v>90</v>
      </c>
      <c r="CH8898" s="273">
        <v>2621</v>
      </c>
      <c r="CI8898" s="273" t="s">
        <v>80</v>
      </c>
      <c r="CL8898" s="273" t="s">
        <v>2304</v>
      </c>
      <c r="CM8898" s="273" t="s">
        <v>73</v>
      </c>
      <c r="CN8898" s="273">
        <v>3</v>
      </c>
    </row>
    <row r="8899" spans="74:92">
      <c r="BV8899" s="273" t="s">
        <v>64</v>
      </c>
      <c r="BW8899" s="273" t="s">
        <v>63</v>
      </c>
      <c r="BX8899" s="273" t="s">
        <v>252</v>
      </c>
      <c r="BY8899" s="273" t="s">
        <v>515</v>
      </c>
      <c r="BZ8899" s="273" t="s">
        <v>110</v>
      </c>
      <c r="CA8899" s="273" t="s">
        <v>111</v>
      </c>
      <c r="CB8899" s="273" t="s">
        <v>117</v>
      </c>
      <c r="CC8899" s="273" t="s">
        <v>118</v>
      </c>
      <c r="CD8899" s="282">
        <v>5</v>
      </c>
      <c r="CE8899" s="274">
        <v>45139</v>
      </c>
      <c r="CI8899" s="273" t="s">
        <v>104</v>
      </c>
      <c r="CM8899" s="273" t="s">
        <v>73</v>
      </c>
      <c r="CN8899" s="273">
        <v>3</v>
      </c>
    </row>
    <row r="8900" spans="74:92">
      <c r="BV8900" s="273" t="s">
        <v>64</v>
      </c>
      <c r="BW8900" s="273" t="s">
        <v>63</v>
      </c>
      <c r="BX8900" s="273" t="s">
        <v>252</v>
      </c>
      <c r="BY8900" s="273" t="s">
        <v>515</v>
      </c>
      <c r="BZ8900" s="273" t="s">
        <v>110</v>
      </c>
      <c r="CA8900" s="273" t="s">
        <v>111</v>
      </c>
      <c r="CB8900" s="273" t="s">
        <v>112</v>
      </c>
      <c r="CC8900" s="273" t="s">
        <v>113</v>
      </c>
      <c r="CD8900" s="282">
        <v>4</v>
      </c>
      <c r="CE8900" s="274">
        <v>45139</v>
      </c>
      <c r="CI8900" s="273" t="s">
        <v>80</v>
      </c>
      <c r="CM8900" s="273" t="s">
        <v>73</v>
      </c>
      <c r="CN8900" s="273">
        <v>3</v>
      </c>
    </row>
    <row r="8901" spans="74:92">
      <c r="BV8901" s="273" t="s">
        <v>64</v>
      </c>
      <c r="BW8901" s="273" t="s">
        <v>63</v>
      </c>
      <c r="BX8901" s="273" t="s">
        <v>252</v>
      </c>
      <c r="BY8901" s="273" t="s">
        <v>515</v>
      </c>
      <c r="BZ8901" s="273" t="s">
        <v>126</v>
      </c>
      <c r="CA8901" s="273" t="s">
        <v>127</v>
      </c>
      <c r="CB8901" s="273" t="s">
        <v>128</v>
      </c>
      <c r="CC8901" s="273" t="s">
        <v>129</v>
      </c>
      <c r="CD8901" s="282">
        <v>6</v>
      </c>
      <c r="CE8901" s="274">
        <v>45139</v>
      </c>
      <c r="CI8901" s="273" t="s">
        <v>80</v>
      </c>
      <c r="CM8901" s="273" t="s">
        <v>73</v>
      </c>
      <c r="CN8901" s="273">
        <v>3</v>
      </c>
    </row>
    <row r="8902" spans="74:92">
      <c r="BV8902" s="273" t="s">
        <v>64</v>
      </c>
      <c r="BW8902" s="273" t="s">
        <v>63</v>
      </c>
      <c r="BX8902" s="273" t="s">
        <v>252</v>
      </c>
      <c r="BY8902" s="273" t="s">
        <v>515</v>
      </c>
      <c r="BZ8902" s="273" t="s">
        <v>126</v>
      </c>
      <c r="CA8902" s="273" t="s">
        <v>127</v>
      </c>
      <c r="CB8902" s="273" t="s">
        <v>133</v>
      </c>
      <c r="CC8902" s="273" t="s">
        <v>134</v>
      </c>
      <c r="CD8902" s="282">
        <v>7</v>
      </c>
      <c r="CE8902" s="274">
        <v>45139</v>
      </c>
      <c r="CI8902" s="273" t="s">
        <v>104</v>
      </c>
      <c r="CM8902" s="273" t="s">
        <v>73</v>
      </c>
      <c r="CN8902" s="273">
        <v>3</v>
      </c>
    </row>
    <row r="8903" spans="74:92">
      <c r="BV8903" s="273" t="s">
        <v>64</v>
      </c>
      <c r="BW8903" s="273" t="s">
        <v>63</v>
      </c>
      <c r="BX8903" s="273" t="s">
        <v>252</v>
      </c>
      <c r="BY8903" s="273" t="s">
        <v>515</v>
      </c>
      <c r="BZ8903" s="273" t="s">
        <v>151</v>
      </c>
      <c r="CA8903" s="273" t="s">
        <v>152</v>
      </c>
      <c r="CB8903" s="273" t="s">
        <v>153</v>
      </c>
      <c r="CC8903" s="273" t="s">
        <v>154</v>
      </c>
      <c r="CD8903" s="282">
        <v>10</v>
      </c>
      <c r="CE8903" s="274">
        <v>45139</v>
      </c>
      <c r="CF8903" s="273">
        <v>921</v>
      </c>
      <c r="CG8903" s="273" t="s">
        <v>90</v>
      </c>
      <c r="CH8903" s="273">
        <v>921</v>
      </c>
      <c r="CI8903" s="273" t="s">
        <v>80</v>
      </c>
      <c r="CL8903" s="273" t="s">
        <v>2304</v>
      </c>
      <c r="CM8903" s="273" t="s">
        <v>73</v>
      </c>
      <c r="CN8903" s="273">
        <v>3</v>
      </c>
    </row>
    <row r="8904" spans="74:92">
      <c r="BV8904" s="273" t="s">
        <v>64</v>
      </c>
      <c r="BW8904" s="273" t="s">
        <v>63</v>
      </c>
      <c r="BX8904" s="273" t="s">
        <v>252</v>
      </c>
      <c r="BY8904" s="273" t="s">
        <v>515</v>
      </c>
      <c r="BZ8904" s="273" t="s">
        <v>138</v>
      </c>
      <c r="CA8904" s="273" t="s">
        <v>139</v>
      </c>
      <c r="CB8904" s="273" t="s">
        <v>140</v>
      </c>
      <c r="CC8904" s="273" t="s">
        <v>141</v>
      </c>
      <c r="CD8904" s="282">
        <v>9</v>
      </c>
      <c r="CE8904" s="274">
        <v>45139</v>
      </c>
      <c r="CF8904" s="273">
        <v>1259</v>
      </c>
      <c r="CG8904" s="273" t="s">
        <v>90</v>
      </c>
      <c r="CH8904" s="273">
        <v>1259</v>
      </c>
      <c r="CI8904" s="273" t="s">
        <v>80</v>
      </c>
      <c r="CM8904" s="273" t="s">
        <v>73</v>
      </c>
      <c r="CN8904" s="273">
        <v>3</v>
      </c>
    </row>
    <row r="8905" spans="74:92">
      <c r="BV8905" s="273" t="s">
        <v>64</v>
      </c>
      <c r="BW8905" s="273" t="s">
        <v>63</v>
      </c>
      <c r="BX8905" s="273" t="s">
        <v>252</v>
      </c>
      <c r="BY8905" s="273" t="s">
        <v>515</v>
      </c>
      <c r="BZ8905" s="273" t="s">
        <v>167</v>
      </c>
      <c r="CA8905" s="273" t="s">
        <v>168</v>
      </c>
      <c r="CB8905" s="273" t="s">
        <v>169</v>
      </c>
      <c r="CC8905" s="273" t="s">
        <v>170</v>
      </c>
      <c r="CD8905" s="282">
        <v>12</v>
      </c>
      <c r="CE8905" s="274">
        <v>45139</v>
      </c>
      <c r="CF8905" s="273">
        <v>188</v>
      </c>
      <c r="CG8905" s="273" t="s">
        <v>90</v>
      </c>
      <c r="CH8905" s="273">
        <v>188</v>
      </c>
      <c r="CI8905" s="273" t="s">
        <v>80</v>
      </c>
      <c r="CL8905" s="273" t="s">
        <v>2304</v>
      </c>
      <c r="CM8905" s="273" t="s">
        <v>73</v>
      </c>
      <c r="CN8905" s="273">
        <v>3</v>
      </c>
    </row>
    <row r="8906" spans="74:92">
      <c r="BV8906" s="273" t="s">
        <v>64</v>
      </c>
      <c r="BW8906" s="273" t="s">
        <v>63</v>
      </c>
      <c r="BX8906" s="273" t="s">
        <v>252</v>
      </c>
      <c r="BY8906" s="273" t="s">
        <v>515</v>
      </c>
      <c r="BZ8906" s="273" t="s">
        <v>151</v>
      </c>
      <c r="CA8906" s="273" t="s">
        <v>152</v>
      </c>
      <c r="CB8906" s="273" t="s">
        <v>161</v>
      </c>
      <c r="CC8906" s="273" t="s">
        <v>162</v>
      </c>
      <c r="CD8906" s="282">
        <v>11</v>
      </c>
      <c r="CE8906" s="274">
        <v>45139</v>
      </c>
      <c r="CF8906" s="273">
        <v>302</v>
      </c>
      <c r="CG8906" s="273" t="s">
        <v>90</v>
      </c>
      <c r="CH8906" s="273">
        <v>302</v>
      </c>
      <c r="CI8906" s="273" t="s">
        <v>80</v>
      </c>
      <c r="CL8906" s="273" t="s">
        <v>2304</v>
      </c>
      <c r="CM8906" s="273" t="s">
        <v>73</v>
      </c>
      <c r="CN8906" s="273">
        <v>3</v>
      </c>
    </row>
    <row r="8907" spans="74:92">
      <c r="BV8907" s="273" t="s">
        <v>64</v>
      </c>
      <c r="BW8907" s="273" t="s">
        <v>63</v>
      </c>
      <c r="BX8907" s="273" t="s">
        <v>252</v>
      </c>
      <c r="BY8907" s="273" t="s">
        <v>515</v>
      </c>
      <c r="BZ8907" s="273" t="s">
        <v>167</v>
      </c>
      <c r="CA8907" s="273" t="s">
        <v>168</v>
      </c>
      <c r="CB8907" s="273" t="s">
        <v>353</v>
      </c>
      <c r="CC8907" s="273" t="s">
        <v>354</v>
      </c>
      <c r="CD8907" s="282">
        <v>13</v>
      </c>
      <c r="CE8907" s="274">
        <v>45139</v>
      </c>
      <c r="CF8907" s="273">
        <v>141</v>
      </c>
      <c r="CG8907" s="273" t="s">
        <v>90</v>
      </c>
      <c r="CH8907" s="273">
        <v>141</v>
      </c>
      <c r="CI8907" s="273" t="s">
        <v>80</v>
      </c>
      <c r="CL8907" s="273" t="s">
        <v>2304</v>
      </c>
      <c r="CM8907" s="273" t="s">
        <v>73</v>
      </c>
      <c r="CN8907" s="273">
        <v>3</v>
      </c>
    </row>
    <row r="8908" spans="74:92">
      <c r="BV8908" s="273" t="s">
        <v>64</v>
      </c>
      <c r="BW8908" s="273" t="s">
        <v>63</v>
      </c>
      <c r="BX8908" s="273" t="s">
        <v>252</v>
      </c>
      <c r="BY8908" s="273" t="s">
        <v>515</v>
      </c>
      <c r="BZ8908" s="273" t="s">
        <v>167</v>
      </c>
      <c r="CA8908" s="273" t="s">
        <v>168</v>
      </c>
      <c r="CB8908" s="273" t="s">
        <v>313</v>
      </c>
      <c r="CC8908" s="273" t="s">
        <v>314</v>
      </c>
      <c r="CD8908" s="282">
        <v>14</v>
      </c>
      <c r="CE8908" s="274">
        <v>45139</v>
      </c>
      <c r="CF8908" s="273">
        <v>688</v>
      </c>
      <c r="CG8908" s="273" t="s">
        <v>90</v>
      </c>
      <c r="CH8908" s="273">
        <v>688</v>
      </c>
      <c r="CI8908" s="273" t="s">
        <v>80</v>
      </c>
      <c r="CL8908" s="273" t="s">
        <v>2304</v>
      </c>
      <c r="CM8908" s="273" t="s">
        <v>73</v>
      </c>
      <c r="CN8908" s="273">
        <v>3</v>
      </c>
    </row>
    <row r="8909" spans="74:92">
      <c r="BV8909" s="273" t="s">
        <v>64</v>
      </c>
      <c r="BW8909" s="273" t="s">
        <v>63</v>
      </c>
      <c r="BX8909" s="273" t="s">
        <v>252</v>
      </c>
      <c r="BY8909" s="273" t="s">
        <v>515</v>
      </c>
      <c r="BZ8909" s="273" t="s">
        <v>204</v>
      </c>
      <c r="CA8909" s="273" t="s">
        <v>205</v>
      </c>
      <c r="CB8909" s="273" t="s">
        <v>206</v>
      </c>
      <c r="CC8909" s="273" t="s">
        <v>207</v>
      </c>
      <c r="CD8909" s="282">
        <v>0</v>
      </c>
      <c r="CE8909" s="274">
        <v>45139</v>
      </c>
      <c r="CG8909" s="273" t="s">
        <v>181</v>
      </c>
      <c r="CI8909" s="273" t="s">
        <v>208</v>
      </c>
      <c r="CJ8909" s="273" t="s">
        <v>209</v>
      </c>
      <c r="CM8909" s="273" t="s">
        <v>73</v>
      </c>
      <c r="CN8909" s="273">
        <v>3</v>
      </c>
    </row>
    <row r="8910" spans="74:92">
      <c r="BV8910" s="273" t="s">
        <v>64</v>
      </c>
      <c r="BW8910" s="273" t="s">
        <v>63</v>
      </c>
      <c r="BX8910" s="273" t="s">
        <v>252</v>
      </c>
      <c r="BY8910" s="273" t="s">
        <v>515</v>
      </c>
      <c r="BZ8910" s="273" t="s">
        <v>86</v>
      </c>
      <c r="CA8910" s="273" t="s">
        <v>87</v>
      </c>
      <c r="CB8910" s="273" t="s">
        <v>179</v>
      </c>
      <c r="CC8910" s="273" t="s">
        <v>180</v>
      </c>
      <c r="CD8910" s="282">
        <v>1</v>
      </c>
      <c r="CE8910" s="274">
        <v>45139</v>
      </c>
      <c r="CG8910" s="273" t="s">
        <v>181</v>
      </c>
      <c r="CI8910" s="273" t="s">
        <v>181</v>
      </c>
      <c r="CJ8910" s="273" t="s">
        <v>1702</v>
      </c>
      <c r="CM8910" s="273" t="s">
        <v>73</v>
      </c>
      <c r="CN8910" s="273">
        <v>3</v>
      </c>
    </row>
    <row r="8911" spans="74:92">
      <c r="BV8911" s="273" t="s">
        <v>64</v>
      </c>
      <c r="BW8911" s="273" t="s">
        <v>63</v>
      </c>
      <c r="BX8911" s="273" t="s">
        <v>252</v>
      </c>
      <c r="BY8911" s="273" t="s">
        <v>515</v>
      </c>
      <c r="BZ8911" s="273" t="s">
        <v>167</v>
      </c>
      <c r="CA8911" s="273" t="s">
        <v>168</v>
      </c>
      <c r="CB8911" s="273" t="s">
        <v>319</v>
      </c>
      <c r="CC8911" s="273" t="s">
        <v>320</v>
      </c>
      <c r="CD8911" s="282">
        <v>15</v>
      </c>
      <c r="CE8911" s="274">
        <v>45139</v>
      </c>
      <c r="CF8911" s="273">
        <v>0</v>
      </c>
      <c r="CG8911" s="273" t="s">
        <v>90</v>
      </c>
      <c r="CH8911" s="273">
        <v>0</v>
      </c>
      <c r="CI8911" s="273" t="s">
        <v>80</v>
      </c>
      <c r="CM8911" s="273" t="s">
        <v>73</v>
      </c>
      <c r="CN8911" s="273">
        <v>3</v>
      </c>
    </row>
    <row r="8912" spans="74:92">
      <c r="BV8912" s="273" t="s">
        <v>64</v>
      </c>
      <c r="BW8912" s="273" t="s">
        <v>63</v>
      </c>
      <c r="BX8912" s="273" t="s">
        <v>252</v>
      </c>
      <c r="BY8912" s="273" t="s">
        <v>515</v>
      </c>
      <c r="BZ8912" s="273" t="s">
        <v>138</v>
      </c>
      <c r="CA8912" s="273" t="s">
        <v>139</v>
      </c>
      <c r="CB8912" s="273" t="s">
        <v>190</v>
      </c>
      <c r="CC8912" s="273" t="s">
        <v>191</v>
      </c>
      <c r="CD8912" s="282">
        <v>8</v>
      </c>
      <c r="CE8912" s="274">
        <v>45139</v>
      </c>
      <c r="CF8912" s="273">
        <v>1701</v>
      </c>
      <c r="CG8912" s="273" t="s">
        <v>90</v>
      </c>
      <c r="CH8912" s="273">
        <v>1701</v>
      </c>
      <c r="CI8912" s="273" t="s">
        <v>80</v>
      </c>
      <c r="CM8912" s="273" t="s">
        <v>73</v>
      </c>
      <c r="CN8912" s="273">
        <v>3</v>
      </c>
    </row>
    <row r="8913" spans="74:92">
      <c r="BV8913" s="273" t="s">
        <v>64</v>
      </c>
      <c r="BW8913" s="273" t="s">
        <v>63</v>
      </c>
      <c r="BX8913" s="273" t="s">
        <v>252</v>
      </c>
      <c r="BY8913" s="273" t="s">
        <v>515</v>
      </c>
      <c r="BZ8913" s="273" t="s">
        <v>86</v>
      </c>
      <c r="CA8913" s="273" t="s">
        <v>87</v>
      </c>
      <c r="CB8913" s="273" t="s">
        <v>233</v>
      </c>
      <c r="CC8913" s="273" t="s">
        <v>234</v>
      </c>
      <c r="CD8913" s="282">
        <v>1</v>
      </c>
      <c r="CE8913" s="274">
        <v>45139</v>
      </c>
      <c r="CG8913" s="273" t="s">
        <v>181</v>
      </c>
      <c r="CI8913" s="273" t="s">
        <v>181</v>
      </c>
      <c r="CJ8913" s="273" t="s">
        <v>1585</v>
      </c>
      <c r="CM8913" s="273" t="s">
        <v>73</v>
      </c>
      <c r="CN8913" s="273">
        <v>3</v>
      </c>
    </row>
    <row r="8914" spans="74:92">
      <c r="BV8914" s="273" t="s">
        <v>64</v>
      </c>
      <c r="BW8914" s="273" t="s">
        <v>63</v>
      </c>
      <c r="BX8914" s="273" t="s">
        <v>252</v>
      </c>
      <c r="BY8914" s="273" t="s">
        <v>515</v>
      </c>
      <c r="BZ8914" s="273" t="s">
        <v>86</v>
      </c>
      <c r="CA8914" s="273" t="s">
        <v>87</v>
      </c>
      <c r="CB8914" s="273" t="s">
        <v>217</v>
      </c>
      <c r="CC8914" s="273" t="s">
        <v>218</v>
      </c>
      <c r="CD8914" s="282">
        <v>2</v>
      </c>
      <c r="CE8914" s="274">
        <v>45139</v>
      </c>
      <c r="CG8914" s="273" t="s">
        <v>181</v>
      </c>
      <c r="CI8914" s="273" t="s">
        <v>181</v>
      </c>
      <c r="CJ8914" s="273" t="s">
        <v>1474</v>
      </c>
      <c r="CM8914" s="273" t="s">
        <v>73</v>
      </c>
      <c r="CN8914" s="273">
        <v>3</v>
      </c>
    </row>
    <row r="8915" spans="74:92">
      <c r="BV8915" s="273" t="s">
        <v>64</v>
      </c>
      <c r="BW8915" s="273" t="s">
        <v>63</v>
      </c>
      <c r="BX8915" s="273" t="s">
        <v>252</v>
      </c>
      <c r="BY8915" s="273" t="s">
        <v>515</v>
      </c>
      <c r="BZ8915" s="273" t="s">
        <v>86</v>
      </c>
      <c r="CA8915" s="273" t="s">
        <v>87</v>
      </c>
      <c r="CB8915" s="273" t="s">
        <v>225</v>
      </c>
      <c r="CC8915" s="273" t="s">
        <v>226</v>
      </c>
      <c r="CD8915" s="282">
        <v>5</v>
      </c>
      <c r="CE8915" s="274">
        <v>45139</v>
      </c>
      <c r="CF8915" s="273">
        <v>0</v>
      </c>
      <c r="CG8915" s="273" t="s">
        <v>90</v>
      </c>
      <c r="CH8915" s="273">
        <v>0</v>
      </c>
      <c r="CI8915" s="273" t="s">
        <v>80</v>
      </c>
      <c r="CM8915" s="273" t="s">
        <v>73</v>
      </c>
      <c r="CN8915" s="273">
        <v>3</v>
      </c>
    </row>
    <row r="8916" spans="74:92">
      <c r="BV8916" s="273" t="s">
        <v>64</v>
      </c>
      <c r="BW8916" s="273" t="s">
        <v>63</v>
      </c>
      <c r="BX8916" s="273" t="s">
        <v>252</v>
      </c>
      <c r="BY8916" s="273" t="s">
        <v>515</v>
      </c>
      <c r="BZ8916" s="273" t="s">
        <v>86</v>
      </c>
      <c r="CA8916" s="273" t="s">
        <v>87</v>
      </c>
      <c r="CB8916" s="273" t="s">
        <v>225</v>
      </c>
      <c r="CC8916" s="273" t="s">
        <v>226</v>
      </c>
      <c r="CD8916" s="282">
        <v>5</v>
      </c>
      <c r="CE8916" s="274">
        <v>45170</v>
      </c>
      <c r="CF8916" s="273">
        <v>0</v>
      </c>
      <c r="CG8916" s="273" t="s">
        <v>90</v>
      </c>
      <c r="CH8916" s="273">
        <v>0</v>
      </c>
      <c r="CI8916" s="273" t="s">
        <v>80</v>
      </c>
      <c r="CM8916" s="273" t="s">
        <v>73</v>
      </c>
      <c r="CN8916" s="273">
        <v>3</v>
      </c>
    </row>
    <row r="8917" spans="74:92">
      <c r="BV8917" s="273" t="s">
        <v>64</v>
      </c>
      <c r="BW8917" s="273" t="s">
        <v>63</v>
      </c>
      <c r="BX8917" s="273" t="s">
        <v>252</v>
      </c>
      <c r="BY8917" s="273" t="s">
        <v>515</v>
      </c>
      <c r="BZ8917" s="273" t="s">
        <v>86</v>
      </c>
      <c r="CA8917" s="273" t="s">
        <v>87</v>
      </c>
      <c r="CB8917" s="273" t="s">
        <v>217</v>
      </c>
      <c r="CC8917" s="273" t="s">
        <v>218</v>
      </c>
      <c r="CD8917" s="282">
        <v>2</v>
      </c>
      <c r="CE8917" s="274">
        <v>45170</v>
      </c>
      <c r="CG8917" s="273" t="s">
        <v>181</v>
      </c>
      <c r="CI8917" s="273" t="s">
        <v>181</v>
      </c>
      <c r="CJ8917" s="273" t="s">
        <v>1474</v>
      </c>
      <c r="CM8917" s="273" t="s">
        <v>73</v>
      </c>
      <c r="CN8917" s="273">
        <v>3</v>
      </c>
    </row>
    <row r="8918" spans="74:92">
      <c r="BV8918" s="273" t="s">
        <v>64</v>
      </c>
      <c r="BW8918" s="273" t="s">
        <v>63</v>
      </c>
      <c r="BX8918" s="273" t="s">
        <v>252</v>
      </c>
      <c r="BY8918" s="273" t="s">
        <v>515</v>
      </c>
      <c r="BZ8918" s="273" t="s">
        <v>86</v>
      </c>
      <c r="CA8918" s="273" t="s">
        <v>87</v>
      </c>
      <c r="CB8918" s="273" t="s">
        <v>233</v>
      </c>
      <c r="CC8918" s="273" t="s">
        <v>234</v>
      </c>
      <c r="CD8918" s="282">
        <v>1</v>
      </c>
      <c r="CE8918" s="274">
        <v>45170</v>
      </c>
      <c r="CG8918" s="273" t="s">
        <v>181</v>
      </c>
      <c r="CI8918" s="273" t="s">
        <v>181</v>
      </c>
      <c r="CJ8918" s="273" t="s">
        <v>1842</v>
      </c>
      <c r="CM8918" s="273" t="s">
        <v>73</v>
      </c>
      <c r="CN8918" s="273">
        <v>3</v>
      </c>
    </row>
    <row r="8919" spans="74:92">
      <c r="BV8919" s="273" t="s">
        <v>64</v>
      </c>
      <c r="BW8919" s="273" t="s">
        <v>63</v>
      </c>
      <c r="BX8919" s="273" t="s">
        <v>252</v>
      </c>
      <c r="BY8919" s="273" t="s">
        <v>515</v>
      </c>
      <c r="BZ8919" s="273" t="s">
        <v>138</v>
      </c>
      <c r="CA8919" s="273" t="s">
        <v>139</v>
      </c>
      <c r="CB8919" s="273" t="s">
        <v>190</v>
      </c>
      <c r="CC8919" s="273" t="s">
        <v>191</v>
      </c>
      <c r="CD8919" s="282">
        <v>8</v>
      </c>
      <c r="CE8919" s="274">
        <v>45170</v>
      </c>
      <c r="CF8919" s="273">
        <v>1537</v>
      </c>
      <c r="CG8919" s="273" t="s">
        <v>90</v>
      </c>
      <c r="CH8919" s="273">
        <v>1537</v>
      </c>
      <c r="CI8919" s="273" t="s">
        <v>80</v>
      </c>
      <c r="CM8919" s="273" t="s">
        <v>73</v>
      </c>
      <c r="CN8919" s="273">
        <v>3</v>
      </c>
    </row>
    <row r="8920" spans="74:92">
      <c r="BV8920" s="273" t="s">
        <v>64</v>
      </c>
      <c r="BW8920" s="273" t="s">
        <v>63</v>
      </c>
      <c r="BX8920" s="273" t="s">
        <v>252</v>
      </c>
      <c r="BY8920" s="273" t="s">
        <v>515</v>
      </c>
      <c r="BZ8920" s="273" t="s">
        <v>167</v>
      </c>
      <c r="CA8920" s="273" t="s">
        <v>168</v>
      </c>
      <c r="CB8920" s="273" t="s">
        <v>319</v>
      </c>
      <c r="CC8920" s="273" t="s">
        <v>320</v>
      </c>
      <c r="CD8920" s="282">
        <v>15</v>
      </c>
      <c r="CE8920" s="274">
        <v>45170</v>
      </c>
      <c r="CF8920" s="273">
        <v>0</v>
      </c>
      <c r="CG8920" s="273" t="s">
        <v>90</v>
      </c>
      <c r="CH8920" s="273">
        <v>0</v>
      </c>
      <c r="CI8920" s="273" t="s">
        <v>80</v>
      </c>
      <c r="CM8920" s="273" t="s">
        <v>73</v>
      </c>
      <c r="CN8920" s="273">
        <v>3</v>
      </c>
    </row>
    <row r="8921" spans="74:92">
      <c r="BV8921" s="273" t="s">
        <v>64</v>
      </c>
      <c r="BW8921" s="273" t="s">
        <v>63</v>
      </c>
      <c r="BX8921" s="273" t="s">
        <v>252</v>
      </c>
      <c r="BY8921" s="273" t="s">
        <v>515</v>
      </c>
      <c r="BZ8921" s="273" t="s">
        <v>86</v>
      </c>
      <c r="CA8921" s="273" t="s">
        <v>87</v>
      </c>
      <c r="CB8921" s="273" t="s">
        <v>179</v>
      </c>
      <c r="CC8921" s="273" t="s">
        <v>180</v>
      </c>
      <c r="CD8921" s="282">
        <v>1</v>
      </c>
      <c r="CE8921" s="274">
        <v>45170</v>
      </c>
      <c r="CG8921" s="273" t="s">
        <v>181</v>
      </c>
      <c r="CI8921" s="273" t="s">
        <v>181</v>
      </c>
      <c r="CJ8921" s="273" t="s">
        <v>1867</v>
      </c>
      <c r="CM8921" s="273" t="s">
        <v>73</v>
      </c>
      <c r="CN8921" s="273">
        <v>3</v>
      </c>
    </row>
    <row r="8922" spans="74:92">
      <c r="BV8922" s="273" t="s">
        <v>64</v>
      </c>
      <c r="BW8922" s="273" t="s">
        <v>63</v>
      </c>
      <c r="BX8922" s="273" t="s">
        <v>252</v>
      </c>
      <c r="BY8922" s="273" t="s">
        <v>515</v>
      </c>
      <c r="BZ8922" s="273" t="s">
        <v>204</v>
      </c>
      <c r="CA8922" s="273" t="s">
        <v>205</v>
      </c>
      <c r="CB8922" s="273" t="s">
        <v>206</v>
      </c>
      <c r="CC8922" s="273" t="s">
        <v>207</v>
      </c>
      <c r="CD8922" s="282">
        <v>0</v>
      </c>
      <c r="CE8922" s="274">
        <v>45170</v>
      </c>
      <c r="CG8922" s="273" t="s">
        <v>181</v>
      </c>
      <c r="CI8922" s="273" t="s">
        <v>208</v>
      </c>
      <c r="CJ8922" s="273" t="s">
        <v>209</v>
      </c>
      <c r="CM8922" s="273" t="s">
        <v>73</v>
      </c>
      <c r="CN8922" s="273">
        <v>3</v>
      </c>
    </row>
    <row r="8923" spans="74:92">
      <c r="BV8923" s="273" t="s">
        <v>64</v>
      </c>
      <c r="BW8923" s="273" t="s">
        <v>63</v>
      </c>
      <c r="BX8923" s="273" t="s">
        <v>252</v>
      </c>
      <c r="BY8923" s="273" t="s">
        <v>515</v>
      </c>
      <c r="BZ8923" s="273" t="s">
        <v>167</v>
      </c>
      <c r="CA8923" s="273" t="s">
        <v>168</v>
      </c>
      <c r="CB8923" s="273" t="s">
        <v>313</v>
      </c>
      <c r="CC8923" s="273" t="s">
        <v>314</v>
      </c>
      <c r="CD8923" s="282">
        <v>14</v>
      </c>
      <c r="CE8923" s="274">
        <v>45170</v>
      </c>
      <c r="CF8923" s="273">
        <v>765</v>
      </c>
      <c r="CG8923" s="273" t="s">
        <v>90</v>
      </c>
      <c r="CH8923" s="273">
        <v>765</v>
      </c>
      <c r="CI8923" s="273" t="s">
        <v>80</v>
      </c>
      <c r="CL8923" s="273" t="s">
        <v>2304</v>
      </c>
      <c r="CM8923" s="273" t="s">
        <v>73</v>
      </c>
      <c r="CN8923" s="273">
        <v>3</v>
      </c>
    </row>
    <row r="8924" spans="74:92">
      <c r="BV8924" s="273" t="s">
        <v>64</v>
      </c>
      <c r="BW8924" s="273" t="s">
        <v>63</v>
      </c>
      <c r="BX8924" s="273" t="s">
        <v>252</v>
      </c>
      <c r="BY8924" s="273" t="s">
        <v>515</v>
      </c>
      <c r="BZ8924" s="273" t="s">
        <v>167</v>
      </c>
      <c r="CA8924" s="273" t="s">
        <v>168</v>
      </c>
      <c r="CB8924" s="273" t="s">
        <v>353</v>
      </c>
      <c r="CC8924" s="273" t="s">
        <v>354</v>
      </c>
      <c r="CD8924" s="282">
        <v>13</v>
      </c>
      <c r="CE8924" s="274">
        <v>45170</v>
      </c>
      <c r="CF8924" s="273">
        <v>125</v>
      </c>
      <c r="CG8924" s="273" t="s">
        <v>90</v>
      </c>
      <c r="CH8924" s="273">
        <v>125</v>
      </c>
      <c r="CI8924" s="273" t="s">
        <v>80</v>
      </c>
      <c r="CL8924" s="273" t="s">
        <v>2304</v>
      </c>
      <c r="CM8924" s="273" t="s">
        <v>73</v>
      </c>
      <c r="CN8924" s="273">
        <v>3</v>
      </c>
    </row>
    <row r="8925" spans="74:92">
      <c r="BV8925" s="273" t="s">
        <v>64</v>
      </c>
      <c r="BW8925" s="273" t="s">
        <v>63</v>
      </c>
      <c r="BX8925" s="273" t="s">
        <v>252</v>
      </c>
      <c r="BY8925" s="273" t="s">
        <v>515</v>
      </c>
      <c r="BZ8925" s="273" t="s">
        <v>151</v>
      </c>
      <c r="CA8925" s="273" t="s">
        <v>152</v>
      </c>
      <c r="CB8925" s="273" t="s">
        <v>161</v>
      </c>
      <c r="CC8925" s="273" t="s">
        <v>162</v>
      </c>
      <c r="CD8925" s="282">
        <v>11</v>
      </c>
      <c r="CE8925" s="274">
        <v>45170</v>
      </c>
      <c r="CF8925" s="273">
        <v>276</v>
      </c>
      <c r="CG8925" s="273" t="s">
        <v>90</v>
      </c>
      <c r="CH8925" s="273">
        <v>276</v>
      </c>
      <c r="CI8925" s="273" t="s">
        <v>80</v>
      </c>
      <c r="CL8925" s="273" t="s">
        <v>2304</v>
      </c>
      <c r="CM8925" s="273" t="s">
        <v>73</v>
      </c>
      <c r="CN8925" s="273">
        <v>3</v>
      </c>
    </row>
    <row r="8926" spans="74:92">
      <c r="BV8926" s="273" t="s">
        <v>64</v>
      </c>
      <c r="BW8926" s="273" t="s">
        <v>63</v>
      </c>
      <c r="BX8926" s="273" t="s">
        <v>252</v>
      </c>
      <c r="BY8926" s="273" t="s">
        <v>515</v>
      </c>
      <c r="BZ8926" s="273" t="s">
        <v>167</v>
      </c>
      <c r="CA8926" s="273" t="s">
        <v>168</v>
      </c>
      <c r="CB8926" s="273" t="s">
        <v>169</v>
      </c>
      <c r="CC8926" s="273" t="s">
        <v>170</v>
      </c>
      <c r="CD8926" s="282">
        <v>12</v>
      </c>
      <c r="CE8926" s="274">
        <v>45170</v>
      </c>
      <c r="CF8926" s="273">
        <v>134</v>
      </c>
      <c r="CG8926" s="273" t="s">
        <v>90</v>
      </c>
      <c r="CH8926" s="273">
        <v>134</v>
      </c>
      <c r="CI8926" s="273" t="s">
        <v>80</v>
      </c>
      <c r="CL8926" s="273" t="s">
        <v>2304</v>
      </c>
      <c r="CM8926" s="273" t="s">
        <v>73</v>
      </c>
      <c r="CN8926" s="273">
        <v>3</v>
      </c>
    </row>
    <row r="8927" spans="74:92">
      <c r="BV8927" s="273" t="s">
        <v>64</v>
      </c>
      <c r="BW8927" s="273" t="s">
        <v>63</v>
      </c>
      <c r="BX8927" s="273" t="s">
        <v>252</v>
      </c>
      <c r="BY8927" s="273" t="s">
        <v>515</v>
      </c>
      <c r="BZ8927" s="273" t="s">
        <v>138</v>
      </c>
      <c r="CA8927" s="273" t="s">
        <v>139</v>
      </c>
      <c r="CB8927" s="273" t="s">
        <v>140</v>
      </c>
      <c r="CC8927" s="273" t="s">
        <v>141</v>
      </c>
      <c r="CD8927" s="282">
        <v>9</v>
      </c>
      <c r="CE8927" s="274">
        <v>45170</v>
      </c>
      <c r="CF8927" s="273">
        <v>1266</v>
      </c>
      <c r="CG8927" s="273" t="s">
        <v>90</v>
      </c>
      <c r="CH8927" s="273">
        <v>1266</v>
      </c>
      <c r="CI8927" s="273" t="s">
        <v>80</v>
      </c>
      <c r="CM8927" s="273" t="s">
        <v>73</v>
      </c>
      <c r="CN8927" s="273">
        <v>3</v>
      </c>
    </row>
    <row r="8928" spans="74:92">
      <c r="BV8928" s="273" t="s">
        <v>64</v>
      </c>
      <c r="BW8928" s="273" t="s">
        <v>63</v>
      </c>
      <c r="BX8928" s="273" t="s">
        <v>252</v>
      </c>
      <c r="BY8928" s="273" t="s">
        <v>515</v>
      </c>
      <c r="BZ8928" s="273" t="s">
        <v>151</v>
      </c>
      <c r="CA8928" s="273" t="s">
        <v>152</v>
      </c>
      <c r="CB8928" s="273" t="s">
        <v>153</v>
      </c>
      <c r="CC8928" s="273" t="s">
        <v>154</v>
      </c>
      <c r="CD8928" s="282">
        <v>10</v>
      </c>
      <c r="CE8928" s="274">
        <v>45170</v>
      </c>
      <c r="CF8928" s="273">
        <v>999</v>
      </c>
      <c r="CG8928" s="273" t="s">
        <v>90</v>
      </c>
      <c r="CH8928" s="273">
        <v>999</v>
      </c>
      <c r="CI8928" s="273" t="s">
        <v>80</v>
      </c>
      <c r="CL8928" s="273" t="s">
        <v>2304</v>
      </c>
      <c r="CM8928" s="273" t="s">
        <v>73</v>
      </c>
      <c r="CN8928" s="273">
        <v>3</v>
      </c>
    </row>
    <row r="8929" spans="74:92">
      <c r="BV8929" s="273" t="s">
        <v>64</v>
      </c>
      <c r="BW8929" s="273" t="s">
        <v>63</v>
      </c>
      <c r="BX8929" s="273" t="s">
        <v>252</v>
      </c>
      <c r="BY8929" s="273" t="s">
        <v>515</v>
      </c>
      <c r="BZ8929" s="273" t="s">
        <v>126</v>
      </c>
      <c r="CA8929" s="273" t="s">
        <v>127</v>
      </c>
      <c r="CB8929" s="273" t="s">
        <v>133</v>
      </c>
      <c r="CC8929" s="273" t="s">
        <v>134</v>
      </c>
      <c r="CD8929" s="282">
        <v>7</v>
      </c>
      <c r="CE8929" s="274">
        <v>45170</v>
      </c>
      <c r="CI8929" s="273" t="s">
        <v>104</v>
      </c>
      <c r="CM8929" s="273" t="s">
        <v>73</v>
      </c>
      <c r="CN8929" s="273">
        <v>3</v>
      </c>
    </row>
    <row r="8930" spans="74:92">
      <c r="BV8930" s="273" t="s">
        <v>64</v>
      </c>
      <c r="BW8930" s="273" t="s">
        <v>63</v>
      </c>
      <c r="BX8930" s="273" t="s">
        <v>252</v>
      </c>
      <c r="BY8930" s="273" t="s">
        <v>515</v>
      </c>
      <c r="BZ8930" s="273" t="s">
        <v>126</v>
      </c>
      <c r="CA8930" s="273" t="s">
        <v>127</v>
      </c>
      <c r="CB8930" s="273" t="s">
        <v>128</v>
      </c>
      <c r="CC8930" s="273" t="s">
        <v>129</v>
      </c>
      <c r="CD8930" s="282">
        <v>6</v>
      </c>
      <c r="CE8930" s="274">
        <v>45170</v>
      </c>
      <c r="CI8930" s="273" t="s">
        <v>80</v>
      </c>
      <c r="CM8930" s="273" t="s">
        <v>73</v>
      </c>
      <c r="CN8930" s="273">
        <v>3</v>
      </c>
    </row>
    <row r="8931" spans="74:92">
      <c r="BV8931" s="273" t="s">
        <v>64</v>
      </c>
      <c r="BW8931" s="273" t="s">
        <v>63</v>
      </c>
      <c r="BX8931" s="273" t="s">
        <v>252</v>
      </c>
      <c r="BY8931" s="273" t="s">
        <v>515</v>
      </c>
      <c r="BZ8931" s="273" t="s">
        <v>110</v>
      </c>
      <c r="CA8931" s="273" t="s">
        <v>111</v>
      </c>
      <c r="CB8931" s="273" t="s">
        <v>112</v>
      </c>
      <c r="CC8931" s="273" t="s">
        <v>113</v>
      </c>
      <c r="CD8931" s="282">
        <v>4</v>
      </c>
      <c r="CE8931" s="274">
        <v>45170</v>
      </c>
      <c r="CI8931" s="273" t="s">
        <v>80</v>
      </c>
      <c r="CM8931" s="273" t="s">
        <v>73</v>
      </c>
      <c r="CN8931" s="273">
        <v>3</v>
      </c>
    </row>
    <row r="8932" spans="74:92">
      <c r="BV8932" s="273" t="s">
        <v>64</v>
      </c>
      <c r="BW8932" s="273" t="s">
        <v>63</v>
      </c>
      <c r="BX8932" s="273" t="s">
        <v>252</v>
      </c>
      <c r="BY8932" s="273" t="s">
        <v>515</v>
      </c>
      <c r="BZ8932" s="273" t="s">
        <v>110</v>
      </c>
      <c r="CA8932" s="273" t="s">
        <v>111</v>
      </c>
      <c r="CB8932" s="273" t="s">
        <v>117</v>
      </c>
      <c r="CC8932" s="273" t="s">
        <v>118</v>
      </c>
      <c r="CD8932" s="282">
        <v>5</v>
      </c>
      <c r="CE8932" s="274">
        <v>45170</v>
      </c>
      <c r="CI8932" s="273" t="s">
        <v>104</v>
      </c>
      <c r="CM8932" s="273" t="s">
        <v>73</v>
      </c>
      <c r="CN8932" s="273">
        <v>3</v>
      </c>
    </row>
    <row r="8933" spans="74:92">
      <c r="BV8933" s="273" t="s">
        <v>64</v>
      </c>
      <c r="BW8933" s="273" t="s">
        <v>63</v>
      </c>
      <c r="BX8933" s="273" t="s">
        <v>252</v>
      </c>
      <c r="BY8933" s="273" t="s">
        <v>515</v>
      </c>
      <c r="BZ8933" s="273" t="s">
        <v>86</v>
      </c>
      <c r="CA8933" s="273" t="s">
        <v>87</v>
      </c>
      <c r="CB8933" s="273" t="s">
        <v>88</v>
      </c>
      <c r="CC8933" s="273" t="s">
        <v>89</v>
      </c>
      <c r="CD8933" s="282">
        <v>3</v>
      </c>
      <c r="CE8933" s="274">
        <v>45170</v>
      </c>
      <c r="CF8933" s="273">
        <v>2536</v>
      </c>
      <c r="CG8933" s="273" t="s">
        <v>90</v>
      </c>
      <c r="CH8933" s="273">
        <v>2536</v>
      </c>
      <c r="CI8933" s="273" t="s">
        <v>80</v>
      </c>
      <c r="CL8933" s="273" t="s">
        <v>2304</v>
      </c>
      <c r="CM8933" s="273" t="s">
        <v>73</v>
      </c>
      <c r="CN8933" s="273">
        <v>3</v>
      </c>
    </row>
    <row r="8934" spans="74:92">
      <c r="BV8934" s="273" t="s">
        <v>64</v>
      </c>
      <c r="BW8934" s="273" t="s">
        <v>63</v>
      </c>
      <c r="BX8934" s="273" t="s">
        <v>252</v>
      </c>
      <c r="BY8934" s="273" t="s">
        <v>515</v>
      </c>
      <c r="BZ8934" s="273" t="s">
        <v>86</v>
      </c>
      <c r="CA8934" s="273" t="s">
        <v>87</v>
      </c>
      <c r="CB8934" s="273" t="s">
        <v>101</v>
      </c>
      <c r="CC8934" s="273" t="s">
        <v>102</v>
      </c>
      <c r="CD8934" s="282">
        <v>4</v>
      </c>
      <c r="CE8934" s="274">
        <v>45170</v>
      </c>
      <c r="CF8934" s="273">
        <v>38904</v>
      </c>
      <c r="CG8934" s="273" t="s">
        <v>103</v>
      </c>
      <c r="CH8934" s="273">
        <v>1266.71424</v>
      </c>
      <c r="CI8934" s="273" t="s">
        <v>104</v>
      </c>
      <c r="CM8934" s="273" t="s">
        <v>73</v>
      </c>
      <c r="CN8934" s="273">
        <v>3</v>
      </c>
    </row>
    <row r="8935" spans="74:92">
      <c r="BV8935" s="273" t="s">
        <v>64</v>
      </c>
      <c r="BW8935" s="273" t="s">
        <v>63</v>
      </c>
      <c r="BX8935" s="273" t="s">
        <v>252</v>
      </c>
      <c r="BY8935" s="273" t="s">
        <v>515</v>
      </c>
      <c r="BZ8935" s="273" t="s">
        <v>86</v>
      </c>
      <c r="CA8935" s="273" t="s">
        <v>87</v>
      </c>
      <c r="CB8935" s="273" t="s">
        <v>101</v>
      </c>
      <c r="CC8935" s="273" t="s">
        <v>102</v>
      </c>
      <c r="CD8935" s="282">
        <v>4</v>
      </c>
      <c r="CE8935" s="274">
        <v>45200</v>
      </c>
      <c r="CF8935" s="273">
        <v>30928</v>
      </c>
      <c r="CG8935" s="273" t="s">
        <v>103</v>
      </c>
      <c r="CH8935" s="273">
        <v>1007.01568</v>
      </c>
      <c r="CI8935" s="273" t="s">
        <v>104</v>
      </c>
      <c r="CM8935" s="273" t="s">
        <v>73</v>
      </c>
      <c r="CN8935" s="273">
        <v>3</v>
      </c>
    </row>
    <row r="8936" spans="74:92">
      <c r="BV8936" s="273" t="s">
        <v>64</v>
      </c>
      <c r="BW8936" s="273" t="s">
        <v>63</v>
      </c>
      <c r="BX8936" s="273" t="s">
        <v>252</v>
      </c>
      <c r="BY8936" s="273" t="s">
        <v>515</v>
      </c>
      <c r="BZ8936" s="273" t="s">
        <v>86</v>
      </c>
      <c r="CA8936" s="273" t="s">
        <v>87</v>
      </c>
      <c r="CB8936" s="273" t="s">
        <v>88</v>
      </c>
      <c r="CC8936" s="273" t="s">
        <v>89</v>
      </c>
      <c r="CD8936" s="282">
        <v>3</v>
      </c>
      <c r="CE8936" s="274">
        <v>45200</v>
      </c>
      <c r="CF8936" s="273">
        <v>2527</v>
      </c>
      <c r="CG8936" s="273" t="s">
        <v>90</v>
      </c>
      <c r="CH8936" s="273">
        <v>2527</v>
      </c>
      <c r="CI8936" s="273" t="s">
        <v>80</v>
      </c>
      <c r="CL8936" s="273" t="s">
        <v>2304</v>
      </c>
      <c r="CM8936" s="273" t="s">
        <v>73</v>
      </c>
      <c r="CN8936" s="273">
        <v>3</v>
      </c>
    </row>
    <row r="8937" spans="74:92">
      <c r="BV8937" s="273" t="s">
        <v>64</v>
      </c>
      <c r="BW8937" s="273" t="s">
        <v>63</v>
      </c>
      <c r="BX8937" s="273" t="s">
        <v>252</v>
      </c>
      <c r="BY8937" s="273" t="s">
        <v>515</v>
      </c>
      <c r="BZ8937" s="273" t="s">
        <v>110</v>
      </c>
      <c r="CA8937" s="273" t="s">
        <v>111</v>
      </c>
      <c r="CB8937" s="273" t="s">
        <v>117</v>
      </c>
      <c r="CC8937" s="273" t="s">
        <v>118</v>
      </c>
      <c r="CD8937" s="282">
        <v>5</v>
      </c>
      <c r="CE8937" s="274">
        <v>45200</v>
      </c>
      <c r="CI8937" s="273" t="s">
        <v>104</v>
      </c>
      <c r="CM8937" s="273" t="s">
        <v>73</v>
      </c>
      <c r="CN8937" s="273">
        <v>3</v>
      </c>
    </row>
    <row r="8938" spans="74:92">
      <c r="BV8938" s="273" t="s">
        <v>64</v>
      </c>
      <c r="BW8938" s="273" t="s">
        <v>63</v>
      </c>
      <c r="BX8938" s="273" t="s">
        <v>252</v>
      </c>
      <c r="BY8938" s="273" t="s">
        <v>515</v>
      </c>
      <c r="BZ8938" s="273" t="s">
        <v>110</v>
      </c>
      <c r="CA8938" s="273" t="s">
        <v>111</v>
      </c>
      <c r="CB8938" s="273" t="s">
        <v>112</v>
      </c>
      <c r="CC8938" s="273" t="s">
        <v>113</v>
      </c>
      <c r="CD8938" s="282">
        <v>4</v>
      </c>
      <c r="CE8938" s="274">
        <v>45200</v>
      </c>
      <c r="CI8938" s="273" t="s">
        <v>80</v>
      </c>
      <c r="CM8938" s="273" t="s">
        <v>73</v>
      </c>
      <c r="CN8938" s="273">
        <v>3</v>
      </c>
    </row>
    <row r="8939" spans="74:92">
      <c r="BV8939" s="273" t="s">
        <v>64</v>
      </c>
      <c r="BW8939" s="273" t="s">
        <v>63</v>
      </c>
      <c r="BX8939" s="273" t="s">
        <v>252</v>
      </c>
      <c r="BY8939" s="273" t="s">
        <v>515</v>
      </c>
      <c r="BZ8939" s="273" t="s">
        <v>126</v>
      </c>
      <c r="CA8939" s="273" t="s">
        <v>127</v>
      </c>
      <c r="CB8939" s="273" t="s">
        <v>128</v>
      </c>
      <c r="CC8939" s="273" t="s">
        <v>129</v>
      </c>
      <c r="CD8939" s="282">
        <v>6</v>
      </c>
      <c r="CE8939" s="274">
        <v>45200</v>
      </c>
      <c r="CI8939" s="273" t="s">
        <v>80</v>
      </c>
      <c r="CM8939" s="273" t="s">
        <v>73</v>
      </c>
      <c r="CN8939" s="273">
        <v>3</v>
      </c>
    </row>
    <row r="8940" spans="74:92">
      <c r="BV8940" s="273" t="s">
        <v>64</v>
      </c>
      <c r="BW8940" s="273" t="s">
        <v>63</v>
      </c>
      <c r="BX8940" s="273" t="s">
        <v>252</v>
      </c>
      <c r="BY8940" s="273" t="s">
        <v>515</v>
      </c>
      <c r="BZ8940" s="273" t="s">
        <v>126</v>
      </c>
      <c r="CA8940" s="273" t="s">
        <v>127</v>
      </c>
      <c r="CB8940" s="273" t="s">
        <v>133</v>
      </c>
      <c r="CC8940" s="273" t="s">
        <v>134</v>
      </c>
      <c r="CD8940" s="282">
        <v>7</v>
      </c>
      <c r="CE8940" s="274">
        <v>45200</v>
      </c>
      <c r="CI8940" s="273" t="s">
        <v>104</v>
      </c>
      <c r="CM8940" s="273" t="s">
        <v>73</v>
      </c>
      <c r="CN8940" s="273">
        <v>3</v>
      </c>
    </row>
    <row r="8941" spans="74:92">
      <c r="BV8941" s="273" t="s">
        <v>64</v>
      </c>
      <c r="BW8941" s="273" t="s">
        <v>63</v>
      </c>
      <c r="BX8941" s="273" t="s">
        <v>252</v>
      </c>
      <c r="BY8941" s="273" t="s">
        <v>515</v>
      </c>
      <c r="BZ8941" s="273" t="s">
        <v>151</v>
      </c>
      <c r="CA8941" s="273" t="s">
        <v>152</v>
      </c>
      <c r="CB8941" s="273" t="s">
        <v>153</v>
      </c>
      <c r="CC8941" s="273" t="s">
        <v>154</v>
      </c>
      <c r="CD8941" s="282">
        <v>10</v>
      </c>
      <c r="CE8941" s="274">
        <v>45200</v>
      </c>
      <c r="CF8941" s="273">
        <v>255</v>
      </c>
      <c r="CG8941" s="273" t="s">
        <v>90</v>
      </c>
      <c r="CH8941" s="273">
        <v>255</v>
      </c>
      <c r="CI8941" s="273" t="s">
        <v>80</v>
      </c>
      <c r="CL8941" s="273" t="s">
        <v>2304</v>
      </c>
      <c r="CM8941" s="273" t="s">
        <v>73</v>
      </c>
      <c r="CN8941" s="273">
        <v>3</v>
      </c>
    </row>
    <row r="8942" spans="74:92">
      <c r="BV8942" s="273" t="s">
        <v>64</v>
      </c>
      <c r="BW8942" s="273" t="s">
        <v>63</v>
      </c>
      <c r="BX8942" s="273" t="s">
        <v>252</v>
      </c>
      <c r="BY8942" s="273" t="s">
        <v>515</v>
      </c>
      <c r="BZ8942" s="273" t="s">
        <v>138</v>
      </c>
      <c r="CA8942" s="273" t="s">
        <v>139</v>
      </c>
      <c r="CB8942" s="273" t="s">
        <v>140</v>
      </c>
      <c r="CC8942" s="273" t="s">
        <v>141</v>
      </c>
      <c r="CD8942" s="282">
        <v>9</v>
      </c>
      <c r="CE8942" s="274">
        <v>45200</v>
      </c>
      <c r="CF8942" s="273">
        <v>1320</v>
      </c>
      <c r="CG8942" s="273" t="s">
        <v>90</v>
      </c>
      <c r="CH8942" s="273">
        <v>1320</v>
      </c>
      <c r="CI8942" s="273" t="s">
        <v>80</v>
      </c>
      <c r="CM8942" s="273" t="s">
        <v>73</v>
      </c>
      <c r="CN8942" s="273">
        <v>3</v>
      </c>
    </row>
    <row r="8943" spans="74:92">
      <c r="BV8943" s="273" t="s">
        <v>64</v>
      </c>
      <c r="BW8943" s="273" t="s">
        <v>63</v>
      </c>
      <c r="BX8943" s="273" t="s">
        <v>252</v>
      </c>
      <c r="BY8943" s="273" t="s">
        <v>515</v>
      </c>
      <c r="BZ8943" s="273" t="s">
        <v>167</v>
      </c>
      <c r="CA8943" s="273" t="s">
        <v>168</v>
      </c>
      <c r="CB8943" s="273" t="s">
        <v>169</v>
      </c>
      <c r="CC8943" s="273" t="s">
        <v>170</v>
      </c>
      <c r="CD8943" s="282">
        <v>12</v>
      </c>
      <c r="CE8943" s="274">
        <v>45200</v>
      </c>
      <c r="CF8943" s="273">
        <v>112</v>
      </c>
      <c r="CG8943" s="273" t="s">
        <v>90</v>
      </c>
      <c r="CH8943" s="273">
        <v>112</v>
      </c>
      <c r="CI8943" s="273" t="s">
        <v>80</v>
      </c>
      <c r="CL8943" s="273" t="s">
        <v>2304</v>
      </c>
      <c r="CM8943" s="273" t="s">
        <v>73</v>
      </c>
      <c r="CN8943" s="273">
        <v>3</v>
      </c>
    </row>
    <row r="8944" spans="74:92">
      <c r="BV8944" s="273" t="s">
        <v>64</v>
      </c>
      <c r="BW8944" s="273" t="s">
        <v>63</v>
      </c>
      <c r="BX8944" s="273" t="s">
        <v>252</v>
      </c>
      <c r="BY8944" s="273" t="s">
        <v>515</v>
      </c>
      <c r="BZ8944" s="273" t="s">
        <v>151</v>
      </c>
      <c r="CA8944" s="273" t="s">
        <v>152</v>
      </c>
      <c r="CB8944" s="273" t="s">
        <v>161</v>
      </c>
      <c r="CC8944" s="273" t="s">
        <v>162</v>
      </c>
      <c r="CD8944" s="282">
        <v>11</v>
      </c>
      <c r="CE8944" s="274">
        <v>45200</v>
      </c>
      <c r="CF8944" s="273">
        <v>241</v>
      </c>
      <c r="CG8944" s="273" t="s">
        <v>90</v>
      </c>
      <c r="CH8944" s="273">
        <v>241</v>
      </c>
      <c r="CI8944" s="273" t="s">
        <v>80</v>
      </c>
      <c r="CL8944" s="273" t="s">
        <v>2304</v>
      </c>
      <c r="CM8944" s="273" t="s">
        <v>73</v>
      </c>
      <c r="CN8944" s="273">
        <v>3</v>
      </c>
    </row>
    <row r="8945" spans="74:92">
      <c r="BV8945" s="273" t="s">
        <v>64</v>
      </c>
      <c r="BW8945" s="273" t="s">
        <v>63</v>
      </c>
      <c r="BX8945" s="273" t="s">
        <v>252</v>
      </c>
      <c r="BY8945" s="273" t="s">
        <v>515</v>
      </c>
      <c r="BZ8945" s="273" t="s">
        <v>167</v>
      </c>
      <c r="CA8945" s="273" t="s">
        <v>168</v>
      </c>
      <c r="CB8945" s="273" t="s">
        <v>353</v>
      </c>
      <c r="CC8945" s="273" t="s">
        <v>354</v>
      </c>
      <c r="CD8945" s="282">
        <v>13</v>
      </c>
      <c r="CE8945" s="274">
        <v>45200</v>
      </c>
      <c r="CF8945" s="273">
        <v>168</v>
      </c>
      <c r="CG8945" s="273" t="s">
        <v>90</v>
      </c>
      <c r="CH8945" s="273">
        <v>168</v>
      </c>
      <c r="CI8945" s="273" t="s">
        <v>80</v>
      </c>
      <c r="CL8945" s="273" t="s">
        <v>2304</v>
      </c>
      <c r="CM8945" s="273" t="s">
        <v>73</v>
      </c>
      <c r="CN8945" s="273">
        <v>3</v>
      </c>
    </row>
    <row r="8946" spans="74:92">
      <c r="BV8946" s="273" t="s">
        <v>64</v>
      </c>
      <c r="BW8946" s="273" t="s">
        <v>63</v>
      </c>
      <c r="BX8946" s="273" t="s">
        <v>252</v>
      </c>
      <c r="BY8946" s="273" t="s">
        <v>515</v>
      </c>
      <c r="BZ8946" s="273" t="s">
        <v>167</v>
      </c>
      <c r="CA8946" s="273" t="s">
        <v>168</v>
      </c>
      <c r="CB8946" s="273" t="s">
        <v>313</v>
      </c>
      <c r="CC8946" s="273" t="s">
        <v>314</v>
      </c>
      <c r="CD8946" s="282">
        <v>14</v>
      </c>
      <c r="CE8946" s="274">
        <v>45200</v>
      </c>
      <c r="CF8946" s="273">
        <v>807</v>
      </c>
      <c r="CG8946" s="273" t="s">
        <v>90</v>
      </c>
      <c r="CH8946" s="273">
        <v>807</v>
      </c>
      <c r="CI8946" s="273" t="s">
        <v>80</v>
      </c>
      <c r="CL8946" s="273" t="s">
        <v>2304</v>
      </c>
      <c r="CM8946" s="273" t="s">
        <v>73</v>
      </c>
      <c r="CN8946" s="273">
        <v>3</v>
      </c>
    </row>
    <row r="8947" spans="74:92">
      <c r="BV8947" s="273" t="s">
        <v>64</v>
      </c>
      <c r="BW8947" s="273" t="s">
        <v>63</v>
      </c>
      <c r="BX8947" s="273" t="s">
        <v>252</v>
      </c>
      <c r="BY8947" s="273" t="s">
        <v>515</v>
      </c>
      <c r="BZ8947" s="273" t="s">
        <v>204</v>
      </c>
      <c r="CA8947" s="273" t="s">
        <v>205</v>
      </c>
      <c r="CB8947" s="273" t="s">
        <v>206</v>
      </c>
      <c r="CC8947" s="273" t="s">
        <v>207</v>
      </c>
      <c r="CD8947" s="282">
        <v>0</v>
      </c>
      <c r="CE8947" s="274">
        <v>45200</v>
      </c>
      <c r="CG8947" s="273" t="s">
        <v>181</v>
      </c>
      <c r="CI8947" s="273" t="s">
        <v>208</v>
      </c>
      <c r="CJ8947" s="273" t="s">
        <v>209</v>
      </c>
      <c r="CM8947" s="273" t="s">
        <v>73</v>
      </c>
      <c r="CN8947" s="273">
        <v>3</v>
      </c>
    </row>
    <row r="8948" spans="74:92">
      <c r="BV8948" s="273" t="s">
        <v>64</v>
      </c>
      <c r="BW8948" s="273" t="s">
        <v>63</v>
      </c>
      <c r="BX8948" s="273" t="s">
        <v>252</v>
      </c>
      <c r="BY8948" s="273" t="s">
        <v>515</v>
      </c>
      <c r="BZ8948" s="273" t="s">
        <v>86</v>
      </c>
      <c r="CA8948" s="273" t="s">
        <v>87</v>
      </c>
      <c r="CB8948" s="273" t="s">
        <v>179</v>
      </c>
      <c r="CC8948" s="273" t="s">
        <v>180</v>
      </c>
      <c r="CD8948" s="282">
        <v>1</v>
      </c>
      <c r="CE8948" s="274">
        <v>45200</v>
      </c>
      <c r="CG8948" s="273" t="s">
        <v>181</v>
      </c>
      <c r="CI8948" s="273" t="s">
        <v>181</v>
      </c>
      <c r="CJ8948" s="273" t="s">
        <v>306</v>
      </c>
      <c r="CM8948" s="273" t="s">
        <v>73</v>
      </c>
      <c r="CN8948" s="273">
        <v>3</v>
      </c>
    </row>
    <row r="8949" spans="74:92">
      <c r="BV8949" s="273" t="s">
        <v>64</v>
      </c>
      <c r="BW8949" s="273" t="s">
        <v>63</v>
      </c>
      <c r="BX8949" s="273" t="s">
        <v>252</v>
      </c>
      <c r="BY8949" s="273" t="s">
        <v>515</v>
      </c>
      <c r="BZ8949" s="273" t="s">
        <v>167</v>
      </c>
      <c r="CA8949" s="273" t="s">
        <v>168</v>
      </c>
      <c r="CB8949" s="273" t="s">
        <v>319</v>
      </c>
      <c r="CC8949" s="273" t="s">
        <v>320</v>
      </c>
      <c r="CD8949" s="282">
        <v>15</v>
      </c>
      <c r="CE8949" s="274">
        <v>45200</v>
      </c>
      <c r="CF8949" s="273">
        <v>0</v>
      </c>
      <c r="CG8949" s="273" t="s">
        <v>90</v>
      </c>
      <c r="CH8949" s="273">
        <v>0</v>
      </c>
      <c r="CI8949" s="273" t="s">
        <v>80</v>
      </c>
      <c r="CM8949" s="273" t="s">
        <v>73</v>
      </c>
      <c r="CN8949" s="273">
        <v>3</v>
      </c>
    </row>
    <row r="8950" spans="74:92">
      <c r="BV8950" s="273" t="s">
        <v>64</v>
      </c>
      <c r="BW8950" s="273" t="s">
        <v>63</v>
      </c>
      <c r="BX8950" s="273" t="s">
        <v>252</v>
      </c>
      <c r="BY8950" s="273" t="s">
        <v>515</v>
      </c>
      <c r="BZ8950" s="273" t="s">
        <v>138</v>
      </c>
      <c r="CA8950" s="273" t="s">
        <v>139</v>
      </c>
      <c r="CB8950" s="273" t="s">
        <v>190</v>
      </c>
      <c r="CC8950" s="273" t="s">
        <v>191</v>
      </c>
      <c r="CD8950" s="282">
        <v>8</v>
      </c>
      <c r="CE8950" s="274">
        <v>45200</v>
      </c>
      <c r="CF8950" s="273">
        <v>1470</v>
      </c>
      <c r="CG8950" s="273" t="s">
        <v>90</v>
      </c>
      <c r="CH8950" s="273">
        <v>1470</v>
      </c>
      <c r="CI8950" s="273" t="s">
        <v>80</v>
      </c>
      <c r="CM8950" s="273" t="s">
        <v>73</v>
      </c>
      <c r="CN8950" s="273">
        <v>3</v>
      </c>
    </row>
    <row r="8951" spans="74:92">
      <c r="BV8951" s="273" t="s">
        <v>64</v>
      </c>
      <c r="BW8951" s="273" t="s">
        <v>63</v>
      </c>
      <c r="BX8951" s="273" t="s">
        <v>252</v>
      </c>
      <c r="BY8951" s="273" t="s">
        <v>515</v>
      </c>
      <c r="BZ8951" s="273" t="s">
        <v>86</v>
      </c>
      <c r="CA8951" s="273" t="s">
        <v>87</v>
      </c>
      <c r="CB8951" s="273" t="s">
        <v>233</v>
      </c>
      <c r="CC8951" s="273" t="s">
        <v>234</v>
      </c>
      <c r="CD8951" s="282">
        <v>1</v>
      </c>
      <c r="CE8951" s="274">
        <v>45200</v>
      </c>
      <c r="CG8951" s="273" t="s">
        <v>181</v>
      </c>
      <c r="CI8951" s="273" t="s">
        <v>181</v>
      </c>
      <c r="CJ8951" s="273" t="s">
        <v>1320</v>
      </c>
      <c r="CM8951" s="273" t="s">
        <v>73</v>
      </c>
      <c r="CN8951" s="273">
        <v>3</v>
      </c>
    </row>
    <row r="8952" spans="74:92">
      <c r="BV8952" s="273" t="s">
        <v>64</v>
      </c>
      <c r="BW8952" s="273" t="s">
        <v>63</v>
      </c>
      <c r="BX8952" s="273" t="s">
        <v>252</v>
      </c>
      <c r="BY8952" s="273" t="s">
        <v>515</v>
      </c>
      <c r="BZ8952" s="273" t="s">
        <v>86</v>
      </c>
      <c r="CA8952" s="273" t="s">
        <v>87</v>
      </c>
      <c r="CB8952" s="273" t="s">
        <v>217</v>
      </c>
      <c r="CC8952" s="273" t="s">
        <v>218</v>
      </c>
      <c r="CD8952" s="282">
        <v>2</v>
      </c>
      <c r="CE8952" s="274">
        <v>45200</v>
      </c>
      <c r="CG8952" s="273" t="s">
        <v>181</v>
      </c>
      <c r="CI8952" s="273" t="s">
        <v>181</v>
      </c>
      <c r="CJ8952" s="273" t="s">
        <v>1474</v>
      </c>
      <c r="CM8952" s="273" t="s">
        <v>73</v>
      </c>
      <c r="CN8952" s="273">
        <v>3</v>
      </c>
    </row>
    <row r="8953" spans="74:92">
      <c r="BV8953" s="273" t="s">
        <v>64</v>
      </c>
      <c r="BW8953" s="273" t="s">
        <v>63</v>
      </c>
      <c r="BX8953" s="273" t="s">
        <v>252</v>
      </c>
      <c r="BY8953" s="273" t="s">
        <v>515</v>
      </c>
      <c r="BZ8953" s="273" t="s">
        <v>86</v>
      </c>
      <c r="CA8953" s="273" t="s">
        <v>87</v>
      </c>
      <c r="CB8953" s="273" t="s">
        <v>225</v>
      </c>
      <c r="CC8953" s="273" t="s">
        <v>226</v>
      </c>
      <c r="CD8953" s="282">
        <v>5</v>
      </c>
      <c r="CE8953" s="274">
        <v>45200</v>
      </c>
      <c r="CF8953" s="273">
        <v>0</v>
      </c>
      <c r="CG8953" s="273" t="s">
        <v>90</v>
      </c>
      <c r="CH8953" s="273">
        <v>0</v>
      </c>
      <c r="CI8953" s="273" t="s">
        <v>80</v>
      </c>
      <c r="CM8953" s="273" t="s">
        <v>73</v>
      </c>
      <c r="CN8953" s="273">
        <v>3</v>
      </c>
    </row>
    <row r="8954" spans="74:92">
      <c r="BV8954" s="273" t="s">
        <v>64</v>
      </c>
      <c r="BW8954" s="273" t="s">
        <v>63</v>
      </c>
      <c r="BX8954" s="273" t="s">
        <v>252</v>
      </c>
      <c r="BY8954" s="273" t="s">
        <v>515</v>
      </c>
      <c r="BZ8954" s="273" t="s">
        <v>86</v>
      </c>
      <c r="CA8954" s="273" t="s">
        <v>87</v>
      </c>
      <c r="CB8954" s="273" t="s">
        <v>225</v>
      </c>
      <c r="CC8954" s="273" t="s">
        <v>226</v>
      </c>
      <c r="CD8954" s="282">
        <v>5</v>
      </c>
      <c r="CE8954" s="274">
        <v>45231</v>
      </c>
      <c r="CF8954" s="273">
        <v>0</v>
      </c>
      <c r="CG8954" s="273" t="s">
        <v>90</v>
      </c>
      <c r="CH8954" s="273">
        <v>0</v>
      </c>
      <c r="CI8954" s="273" t="s">
        <v>80</v>
      </c>
      <c r="CM8954" s="273" t="s">
        <v>73</v>
      </c>
      <c r="CN8954" s="273">
        <v>3</v>
      </c>
    </row>
    <row r="8955" spans="74:92">
      <c r="BV8955" s="273" t="s">
        <v>64</v>
      </c>
      <c r="BW8955" s="273" t="s">
        <v>63</v>
      </c>
      <c r="BX8955" s="273" t="s">
        <v>252</v>
      </c>
      <c r="BY8955" s="273" t="s">
        <v>515</v>
      </c>
      <c r="BZ8955" s="273" t="s">
        <v>86</v>
      </c>
      <c r="CA8955" s="273" t="s">
        <v>87</v>
      </c>
      <c r="CB8955" s="273" t="s">
        <v>217</v>
      </c>
      <c r="CC8955" s="273" t="s">
        <v>218</v>
      </c>
      <c r="CD8955" s="282">
        <v>2</v>
      </c>
      <c r="CE8955" s="274">
        <v>45231</v>
      </c>
      <c r="CG8955" s="273" t="s">
        <v>181</v>
      </c>
      <c r="CI8955" s="273" t="s">
        <v>181</v>
      </c>
      <c r="CJ8955" s="273" t="s">
        <v>1474</v>
      </c>
      <c r="CM8955" s="273" t="s">
        <v>73</v>
      </c>
      <c r="CN8955" s="273">
        <v>3</v>
      </c>
    </row>
    <row r="8956" spans="74:92">
      <c r="BV8956" s="273" t="s">
        <v>64</v>
      </c>
      <c r="BW8956" s="273" t="s">
        <v>63</v>
      </c>
      <c r="BX8956" s="273" t="s">
        <v>252</v>
      </c>
      <c r="BY8956" s="273" t="s">
        <v>515</v>
      </c>
      <c r="BZ8956" s="273" t="s">
        <v>86</v>
      </c>
      <c r="CA8956" s="273" t="s">
        <v>87</v>
      </c>
      <c r="CB8956" s="273" t="s">
        <v>233</v>
      </c>
      <c r="CC8956" s="273" t="s">
        <v>234</v>
      </c>
      <c r="CD8956" s="282">
        <v>1</v>
      </c>
      <c r="CE8956" s="274">
        <v>45231</v>
      </c>
      <c r="CG8956" s="273" t="s">
        <v>181</v>
      </c>
      <c r="CI8956" s="273" t="s">
        <v>181</v>
      </c>
      <c r="CJ8956" s="273" t="s">
        <v>1657</v>
      </c>
      <c r="CM8956" s="273" t="s">
        <v>73</v>
      </c>
      <c r="CN8956" s="273">
        <v>3</v>
      </c>
    </row>
    <row r="8957" spans="74:92">
      <c r="BV8957" s="273" t="s">
        <v>64</v>
      </c>
      <c r="BW8957" s="273" t="s">
        <v>63</v>
      </c>
      <c r="BX8957" s="273" t="s">
        <v>252</v>
      </c>
      <c r="BY8957" s="273" t="s">
        <v>515</v>
      </c>
      <c r="BZ8957" s="273" t="s">
        <v>138</v>
      </c>
      <c r="CA8957" s="273" t="s">
        <v>139</v>
      </c>
      <c r="CB8957" s="273" t="s">
        <v>190</v>
      </c>
      <c r="CC8957" s="273" t="s">
        <v>191</v>
      </c>
      <c r="CD8957" s="282">
        <v>8</v>
      </c>
      <c r="CE8957" s="274">
        <v>45231</v>
      </c>
      <c r="CF8957" s="273">
        <v>1823</v>
      </c>
      <c r="CG8957" s="273" t="s">
        <v>90</v>
      </c>
      <c r="CH8957" s="273">
        <v>1823</v>
      </c>
      <c r="CI8957" s="273" t="s">
        <v>80</v>
      </c>
      <c r="CM8957" s="273" t="s">
        <v>73</v>
      </c>
      <c r="CN8957" s="273">
        <v>3</v>
      </c>
    </row>
    <row r="8958" spans="74:92">
      <c r="BV8958" s="273" t="s">
        <v>64</v>
      </c>
      <c r="BW8958" s="273" t="s">
        <v>63</v>
      </c>
      <c r="BX8958" s="273" t="s">
        <v>252</v>
      </c>
      <c r="BY8958" s="273" t="s">
        <v>515</v>
      </c>
      <c r="BZ8958" s="273" t="s">
        <v>167</v>
      </c>
      <c r="CA8958" s="273" t="s">
        <v>168</v>
      </c>
      <c r="CB8958" s="273" t="s">
        <v>319</v>
      </c>
      <c r="CC8958" s="273" t="s">
        <v>320</v>
      </c>
      <c r="CD8958" s="282">
        <v>15</v>
      </c>
      <c r="CE8958" s="274">
        <v>45231</v>
      </c>
      <c r="CF8958" s="273">
        <v>0</v>
      </c>
      <c r="CG8958" s="273" t="s">
        <v>90</v>
      </c>
      <c r="CH8958" s="273">
        <v>0</v>
      </c>
      <c r="CI8958" s="273" t="s">
        <v>80</v>
      </c>
      <c r="CM8958" s="273" t="s">
        <v>73</v>
      </c>
      <c r="CN8958" s="273">
        <v>3</v>
      </c>
    </row>
    <row r="8959" spans="74:92">
      <c r="BV8959" s="273" t="s">
        <v>64</v>
      </c>
      <c r="BW8959" s="273" t="s">
        <v>63</v>
      </c>
      <c r="BX8959" s="273" t="s">
        <v>252</v>
      </c>
      <c r="BY8959" s="273" t="s">
        <v>515</v>
      </c>
      <c r="BZ8959" s="273" t="s">
        <v>86</v>
      </c>
      <c r="CA8959" s="273" t="s">
        <v>87</v>
      </c>
      <c r="CB8959" s="273" t="s">
        <v>179</v>
      </c>
      <c r="CC8959" s="273" t="s">
        <v>180</v>
      </c>
      <c r="CD8959" s="282">
        <v>1</v>
      </c>
      <c r="CE8959" s="274">
        <v>45231</v>
      </c>
      <c r="CG8959" s="273" t="s">
        <v>181</v>
      </c>
      <c r="CI8959" s="273" t="s">
        <v>181</v>
      </c>
      <c r="CJ8959" s="273" t="s">
        <v>1595</v>
      </c>
      <c r="CM8959" s="273" t="s">
        <v>73</v>
      </c>
      <c r="CN8959" s="273">
        <v>3</v>
      </c>
    </row>
    <row r="8960" spans="74:92">
      <c r="BV8960" s="273" t="s">
        <v>64</v>
      </c>
      <c r="BW8960" s="273" t="s">
        <v>63</v>
      </c>
      <c r="BX8960" s="273" t="s">
        <v>252</v>
      </c>
      <c r="BY8960" s="273" t="s">
        <v>515</v>
      </c>
      <c r="BZ8960" s="273" t="s">
        <v>204</v>
      </c>
      <c r="CA8960" s="273" t="s">
        <v>205</v>
      </c>
      <c r="CB8960" s="273" t="s">
        <v>206</v>
      </c>
      <c r="CC8960" s="273" t="s">
        <v>207</v>
      </c>
      <c r="CD8960" s="282">
        <v>0</v>
      </c>
      <c r="CE8960" s="274">
        <v>45231</v>
      </c>
      <c r="CG8960" s="273" t="s">
        <v>181</v>
      </c>
      <c r="CI8960" s="273" t="s">
        <v>208</v>
      </c>
      <c r="CJ8960" s="273" t="s">
        <v>209</v>
      </c>
      <c r="CM8960" s="273" t="s">
        <v>73</v>
      </c>
      <c r="CN8960" s="273">
        <v>3</v>
      </c>
    </row>
    <row r="8961" spans="74:92">
      <c r="BV8961" s="273" t="s">
        <v>64</v>
      </c>
      <c r="BW8961" s="273" t="s">
        <v>63</v>
      </c>
      <c r="BX8961" s="273" t="s">
        <v>252</v>
      </c>
      <c r="BY8961" s="273" t="s">
        <v>515</v>
      </c>
      <c r="BZ8961" s="273" t="s">
        <v>167</v>
      </c>
      <c r="CA8961" s="273" t="s">
        <v>168</v>
      </c>
      <c r="CB8961" s="273" t="s">
        <v>313</v>
      </c>
      <c r="CC8961" s="273" t="s">
        <v>314</v>
      </c>
      <c r="CD8961" s="282">
        <v>14</v>
      </c>
      <c r="CE8961" s="274">
        <v>45231</v>
      </c>
      <c r="CF8961" s="273">
        <v>549</v>
      </c>
      <c r="CG8961" s="273" t="s">
        <v>90</v>
      </c>
      <c r="CH8961" s="273">
        <v>549</v>
      </c>
      <c r="CI8961" s="273" t="s">
        <v>80</v>
      </c>
      <c r="CL8961" s="273" t="s">
        <v>2304</v>
      </c>
      <c r="CM8961" s="273" t="s">
        <v>73</v>
      </c>
      <c r="CN8961" s="273">
        <v>3</v>
      </c>
    </row>
    <row r="8962" spans="74:92">
      <c r="BV8962" s="273" t="s">
        <v>64</v>
      </c>
      <c r="BW8962" s="273" t="s">
        <v>63</v>
      </c>
      <c r="BX8962" s="273" t="s">
        <v>252</v>
      </c>
      <c r="BY8962" s="273" t="s">
        <v>515</v>
      </c>
      <c r="BZ8962" s="273" t="s">
        <v>167</v>
      </c>
      <c r="CA8962" s="273" t="s">
        <v>168</v>
      </c>
      <c r="CB8962" s="273" t="s">
        <v>353</v>
      </c>
      <c r="CC8962" s="273" t="s">
        <v>354</v>
      </c>
      <c r="CD8962" s="282">
        <v>13</v>
      </c>
      <c r="CE8962" s="274">
        <v>45231</v>
      </c>
      <c r="CF8962" s="273">
        <v>216</v>
      </c>
      <c r="CG8962" s="273" t="s">
        <v>90</v>
      </c>
      <c r="CH8962" s="273">
        <v>216</v>
      </c>
      <c r="CI8962" s="273" t="s">
        <v>80</v>
      </c>
      <c r="CL8962" s="273" t="s">
        <v>2304</v>
      </c>
      <c r="CM8962" s="273" t="s">
        <v>73</v>
      </c>
      <c r="CN8962" s="273">
        <v>3</v>
      </c>
    </row>
    <row r="8963" spans="74:92">
      <c r="BV8963" s="273" t="s">
        <v>64</v>
      </c>
      <c r="BW8963" s="273" t="s">
        <v>63</v>
      </c>
      <c r="BX8963" s="273" t="s">
        <v>252</v>
      </c>
      <c r="BY8963" s="273" t="s">
        <v>515</v>
      </c>
      <c r="BZ8963" s="273" t="s">
        <v>151</v>
      </c>
      <c r="CA8963" s="273" t="s">
        <v>152</v>
      </c>
      <c r="CB8963" s="273" t="s">
        <v>161</v>
      </c>
      <c r="CC8963" s="273" t="s">
        <v>162</v>
      </c>
      <c r="CD8963" s="282">
        <v>11</v>
      </c>
      <c r="CE8963" s="274">
        <v>45231</v>
      </c>
      <c r="CF8963" s="273">
        <v>255</v>
      </c>
      <c r="CG8963" s="273" t="s">
        <v>90</v>
      </c>
      <c r="CH8963" s="273">
        <v>255</v>
      </c>
      <c r="CI8963" s="273" t="s">
        <v>80</v>
      </c>
      <c r="CL8963" s="273" t="s">
        <v>2304</v>
      </c>
      <c r="CM8963" s="273" t="s">
        <v>73</v>
      </c>
      <c r="CN8963" s="273">
        <v>3</v>
      </c>
    </row>
    <row r="8964" spans="74:92">
      <c r="BV8964" s="273" t="s">
        <v>64</v>
      </c>
      <c r="BW8964" s="273" t="s">
        <v>63</v>
      </c>
      <c r="BX8964" s="273" t="s">
        <v>252</v>
      </c>
      <c r="BY8964" s="273" t="s">
        <v>515</v>
      </c>
      <c r="BZ8964" s="273" t="s">
        <v>167</v>
      </c>
      <c r="CA8964" s="273" t="s">
        <v>168</v>
      </c>
      <c r="CB8964" s="273" t="s">
        <v>169</v>
      </c>
      <c r="CC8964" s="273" t="s">
        <v>170</v>
      </c>
      <c r="CD8964" s="282">
        <v>12</v>
      </c>
      <c r="CE8964" s="274">
        <v>45231</v>
      </c>
      <c r="CF8964" s="273">
        <v>59</v>
      </c>
      <c r="CG8964" s="273" t="s">
        <v>90</v>
      </c>
      <c r="CH8964" s="273">
        <v>59</v>
      </c>
      <c r="CI8964" s="273" t="s">
        <v>80</v>
      </c>
      <c r="CL8964" s="273" t="s">
        <v>2304</v>
      </c>
      <c r="CM8964" s="273" t="s">
        <v>73</v>
      </c>
      <c r="CN8964" s="273">
        <v>3</v>
      </c>
    </row>
    <row r="8965" spans="74:92">
      <c r="BV8965" s="273" t="s">
        <v>64</v>
      </c>
      <c r="BW8965" s="273" t="s">
        <v>63</v>
      </c>
      <c r="BX8965" s="273" t="s">
        <v>252</v>
      </c>
      <c r="BY8965" s="273" t="s">
        <v>515</v>
      </c>
      <c r="BZ8965" s="273" t="s">
        <v>138</v>
      </c>
      <c r="CA8965" s="273" t="s">
        <v>139</v>
      </c>
      <c r="CB8965" s="273" t="s">
        <v>140</v>
      </c>
      <c r="CC8965" s="273" t="s">
        <v>141</v>
      </c>
      <c r="CD8965" s="282">
        <v>9</v>
      </c>
      <c r="CE8965" s="274">
        <v>45231</v>
      </c>
      <c r="CF8965" s="273">
        <v>1592</v>
      </c>
      <c r="CG8965" s="273" t="s">
        <v>90</v>
      </c>
      <c r="CH8965" s="273">
        <v>1592</v>
      </c>
      <c r="CI8965" s="273" t="s">
        <v>80</v>
      </c>
      <c r="CM8965" s="273" t="s">
        <v>73</v>
      </c>
      <c r="CN8965" s="273">
        <v>3</v>
      </c>
    </row>
    <row r="8966" spans="74:92">
      <c r="BV8966" s="273" t="s">
        <v>64</v>
      </c>
      <c r="BW8966" s="273" t="s">
        <v>63</v>
      </c>
      <c r="BX8966" s="273" t="s">
        <v>252</v>
      </c>
      <c r="BY8966" s="273" t="s">
        <v>515</v>
      </c>
      <c r="BZ8966" s="273" t="s">
        <v>151</v>
      </c>
      <c r="CA8966" s="273" t="s">
        <v>152</v>
      </c>
      <c r="CB8966" s="273" t="s">
        <v>153</v>
      </c>
      <c r="CC8966" s="273" t="s">
        <v>154</v>
      </c>
      <c r="CD8966" s="282">
        <v>10</v>
      </c>
      <c r="CE8966" s="274">
        <v>45231</v>
      </c>
      <c r="CF8966" s="273">
        <v>233</v>
      </c>
      <c r="CG8966" s="273" t="s">
        <v>90</v>
      </c>
      <c r="CH8966" s="273">
        <v>233</v>
      </c>
      <c r="CI8966" s="273" t="s">
        <v>80</v>
      </c>
      <c r="CL8966" s="273" t="s">
        <v>2304</v>
      </c>
      <c r="CM8966" s="273" t="s">
        <v>73</v>
      </c>
      <c r="CN8966" s="273">
        <v>3</v>
      </c>
    </row>
    <row r="8967" spans="74:92">
      <c r="BV8967" s="273" t="s">
        <v>64</v>
      </c>
      <c r="BW8967" s="273" t="s">
        <v>63</v>
      </c>
      <c r="BX8967" s="273" t="s">
        <v>252</v>
      </c>
      <c r="BY8967" s="273" t="s">
        <v>515</v>
      </c>
      <c r="BZ8967" s="273" t="s">
        <v>126</v>
      </c>
      <c r="CA8967" s="273" t="s">
        <v>127</v>
      </c>
      <c r="CB8967" s="273" t="s">
        <v>133</v>
      </c>
      <c r="CC8967" s="273" t="s">
        <v>134</v>
      </c>
      <c r="CD8967" s="282">
        <v>7</v>
      </c>
      <c r="CE8967" s="274">
        <v>45231</v>
      </c>
      <c r="CI8967" s="273" t="s">
        <v>104</v>
      </c>
      <c r="CM8967" s="273" t="s">
        <v>73</v>
      </c>
      <c r="CN8967" s="273">
        <v>3</v>
      </c>
    </row>
    <row r="8968" spans="74:92">
      <c r="BV8968" s="273" t="s">
        <v>64</v>
      </c>
      <c r="BW8968" s="273" t="s">
        <v>63</v>
      </c>
      <c r="BX8968" s="273" t="s">
        <v>252</v>
      </c>
      <c r="BY8968" s="273" t="s">
        <v>515</v>
      </c>
      <c r="BZ8968" s="273" t="s">
        <v>126</v>
      </c>
      <c r="CA8968" s="273" t="s">
        <v>127</v>
      </c>
      <c r="CB8968" s="273" t="s">
        <v>128</v>
      </c>
      <c r="CC8968" s="273" t="s">
        <v>129</v>
      </c>
      <c r="CD8968" s="282">
        <v>6</v>
      </c>
      <c r="CE8968" s="274">
        <v>45231</v>
      </c>
      <c r="CI8968" s="273" t="s">
        <v>80</v>
      </c>
      <c r="CM8968" s="273" t="s">
        <v>73</v>
      </c>
      <c r="CN8968" s="273">
        <v>3</v>
      </c>
    </row>
    <row r="8969" spans="74:92">
      <c r="BV8969" s="273" t="s">
        <v>64</v>
      </c>
      <c r="BW8969" s="273" t="s">
        <v>63</v>
      </c>
      <c r="BX8969" s="273" t="s">
        <v>252</v>
      </c>
      <c r="BY8969" s="273" t="s">
        <v>515</v>
      </c>
      <c r="BZ8969" s="273" t="s">
        <v>110</v>
      </c>
      <c r="CA8969" s="273" t="s">
        <v>111</v>
      </c>
      <c r="CB8969" s="273" t="s">
        <v>112</v>
      </c>
      <c r="CC8969" s="273" t="s">
        <v>113</v>
      </c>
      <c r="CD8969" s="282">
        <v>4</v>
      </c>
      <c r="CE8969" s="274">
        <v>45231</v>
      </c>
      <c r="CI8969" s="273" t="s">
        <v>80</v>
      </c>
      <c r="CM8969" s="273" t="s">
        <v>73</v>
      </c>
      <c r="CN8969" s="273">
        <v>3</v>
      </c>
    </row>
    <row r="8970" spans="74:92">
      <c r="BV8970" s="273" t="s">
        <v>64</v>
      </c>
      <c r="BW8970" s="273" t="s">
        <v>63</v>
      </c>
      <c r="BX8970" s="273" t="s">
        <v>252</v>
      </c>
      <c r="BY8970" s="273" t="s">
        <v>515</v>
      </c>
      <c r="BZ8970" s="273" t="s">
        <v>110</v>
      </c>
      <c r="CA8970" s="273" t="s">
        <v>111</v>
      </c>
      <c r="CB8970" s="273" t="s">
        <v>117</v>
      </c>
      <c r="CC8970" s="273" t="s">
        <v>118</v>
      </c>
      <c r="CD8970" s="282">
        <v>5</v>
      </c>
      <c r="CE8970" s="274">
        <v>45231</v>
      </c>
      <c r="CI8970" s="273" t="s">
        <v>104</v>
      </c>
      <c r="CM8970" s="273" t="s">
        <v>73</v>
      </c>
      <c r="CN8970" s="273">
        <v>3</v>
      </c>
    </row>
    <row r="8971" spans="74:92">
      <c r="BV8971" s="273" t="s">
        <v>64</v>
      </c>
      <c r="BW8971" s="273" t="s">
        <v>63</v>
      </c>
      <c r="BX8971" s="273" t="s">
        <v>252</v>
      </c>
      <c r="BY8971" s="273" t="s">
        <v>515</v>
      </c>
      <c r="BZ8971" s="273" t="s">
        <v>86</v>
      </c>
      <c r="CA8971" s="273" t="s">
        <v>87</v>
      </c>
      <c r="CB8971" s="273" t="s">
        <v>88</v>
      </c>
      <c r="CC8971" s="273" t="s">
        <v>89</v>
      </c>
      <c r="CD8971" s="282">
        <v>3</v>
      </c>
      <c r="CE8971" s="274">
        <v>45231</v>
      </c>
      <c r="CF8971" s="273">
        <v>2576</v>
      </c>
      <c r="CG8971" s="273" t="s">
        <v>90</v>
      </c>
      <c r="CH8971" s="273">
        <v>2576</v>
      </c>
      <c r="CI8971" s="273" t="s">
        <v>80</v>
      </c>
      <c r="CL8971" s="273" t="s">
        <v>2304</v>
      </c>
      <c r="CM8971" s="273" t="s">
        <v>73</v>
      </c>
      <c r="CN8971" s="273">
        <v>3</v>
      </c>
    </row>
    <row r="8972" spans="74:92">
      <c r="BV8972" s="273" t="s">
        <v>64</v>
      </c>
      <c r="BW8972" s="273" t="s">
        <v>63</v>
      </c>
      <c r="BX8972" s="273" t="s">
        <v>252</v>
      </c>
      <c r="BY8972" s="273" t="s">
        <v>515</v>
      </c>
      <c r="BZ8972" s="273" t="s">
        <v>86</v>
      </c>
      <c r="CA8972" s="273" t="s">
        <v>87</v>
      </c>
      <c r="CB8972" s="273" t="s">
        <v>101</v>
      </c>
      <c r="CC8972" s="273" t="s">
        <v>102</v>
      </c>
      <c r="CD8972" s="282">
        <v>4</v>
      </c>
      <c r="CE8972" s="274">
        <v>45231</v>
      </c>
      <c r="CF8972" s="273">
        <v>31587</v>
      </c>
      <c r="CG8972" s="273" t="s">
        <v>103</v>
      </c>
      <c r="CH8972" s="273">
        <v>1028.47272</v>
      </c>
      <c r="CI8972" s="273" t="s">
        <v>104</v>
      </c>
      <c r="CM8972" s="273" t="s">
        <v>73</v>
      </c>
      <c r="CN8972" s="273">
        <v>3</v>
      </c>
    </row>
    <row r="8973" spans="74:92">
      <c r="BV8973" s="273" t="s">
        <v>64</v>
      </c>
      <c r="BW8973" s="273" t="s">
        <v>63</v>
      </c>
      <c r="BX8973" s="273" t="s">
        <v>252</v>
      </c>
      <c r="BY8973" s="273" t="s">
        <v>515</v>
      </c>
      <c r="BZ8973" s="273" t="s">
        <v>86</v>
      </c>
      <c r="CA8973" s="273" t="s">
        <v>87</v>
      </c>
      <c r="CB8973" s="273" t="s">
        <v>101</v>
      </c>
      <c r="CC8973" s="273" t="s">
        <v>102</v>
      </c>
      <c r="CD8973" s="282">
        <v>4</v>
      </c>
      <c r="CE8973" s="274">
        <v>45261</v>
      </c>
      <c r="CF8973" s="273">
        <v>26328</v>
      </c>
      <c r="CG8973" s="273" t="s">
        <v>103</v>
      </c>
      <c r="CH8973" s="273">
        <v>857.23968000000002</v>
      </c>
      <c r="CI8973" s="273" t="s">
        <v>104</v>
      </c>
      <c r="CM8973" s="273" t="s">
        <v>73</v>
      </c>
      <c r="CN8973" s="273">
        <v>3</v>
      </c>
    </row>
    <row r="8974" spans="74:92">
      <c r="BV8974" s="273" t="s">
        <v>64</v>
      </c>
      <c r="BW8974" s="273" t="s">
        <v>63</v>
      </c>
      <c r="BX8974" s="273" t="s">
        <v>252</v>
      </c>
      <c r="BY8974" s="273" t="s">
        <v>515</v>
      </c>
      <c r="BZ8974" s="273" t="s">
        <v>86</v>
      </c>
      <c r="CA8974" s="273" t="s">
        <v>87</v>
      </c>
      <c r="CB8974" s="273" t="s">
        <v>88</v>
      </c>
      <c r="CC8974" s="273" t="s">
        <v>89</v>
      </c>
      <c r="CD8974" s="282">
        <v>3</v>
      </c>
      <c r="CE8974" s="274">
        <v>45261</v>
      </c>
      <c r="CF8974" s="273">
        <v>2140</v>
      </c>
      <c r="CG8974" s="273" t="s">
        <v>90</v>
      </c>
      <c r="CH8974" s="273">
        <v>2140</v>
      </c>
      <c r="CI8974" s="273" t="s">
        <v>80</v>
      </c>
      <c r="CL8974" s="273" t="s">
        <v>2304</v>
      </c>
      <c r="CM8974" s="273" t="s">
        <v>73</v>
      </c>
      <c r="CN8974" s="273">
        <v>3</v>
      </c>
    </row>
    <row r="8975" spans="74:92">
      <c r="BV8975" s="273" t="s">
        <v>64</v>
      </c>
      <c r="BW8975" s="273" t="s">
        <v>63</v>
      </c>
      <c r="BX8975" s="273" t="s">
        <v>252</v>
      </c>
      <c r="BY8975" s="273" t="s">
        <v>515</v>
      </c>
      <c r="BZ8975" s="273" t="s">
        <v>110</v>
      </c>
      <c r="CA8975" s="273" t="s">
        <v>111</v>
      </c>
      <c r="CB8975" s="273" t="s">
        <v>117</v>
      </c>
      <c r="CC8975" s="273" t="s">
        <v>118</v>
      </c>
      <c r="CD8975" s="282">
        <v>5</v>
      </c>
      <c r="CE8975" s="274">
        <v>45261</v>
      </c>
      <c r="CI8975" s="273" t="s">
        <v>104</v>
      </c>
      <c r="CM8975" s="273" t="s">
        <v>73</v>
      </c>
      <c r="CN8975" s="273">
        <v>3</v>
      </c>
    </row>
    <row r="8976" spans="74:92">
      <c r="BV8976" s="273" t="s">
        <v>64</v>
      </c>
      <c r="BW8976" s="273" t="s">
        <v>63</v>
      </c>
      <c r="BX8976" s="273" t="s">
        <v>252</v>
      </c>
      <c r="BY8976" s="273" t="s">
        <v>515</v>
      </c>
      <c r="BZ8976" s="273" t="s">
        <v>110</v>
      </c>
      <c r="CA8976" s="273" t="s">
        <v>111</v>
      </c>
      <c r="CB8976" s="273" t="s">
        <v>112</v>
      </c>
      <c r="CC8976" s="273" t="s">
        <v>113</v>
      </c>
      <c r="CD8976" s="282">
        <v>4</v>
      </c>
      <c r="CE8976" s="274">
        <v>45261</v>
      </c>
      <c r="CI8976" s="273" t="s">
        <v>80</v>
      </c>
      <c r="CM8976" s="273" t="s">
        <v>73</v>
      </c>
      <c r="CN8976" s="273">
        <v>3</v>
      </c>
    </row>
    <row r="8977" spans="74:92">
      <c r="BV8977" s="273" t="s">
        <v>64</v>
      </c>
      <c r="BW8977" s="273" t="s">
        <v>63</v>
      </c>
      <c r="BX8977" s="273" t="s">
        <v>252</v>
      </c>
      <c r="BY8977" s="273" t="s">
        <v>515</v>
      </c>
      <c r="BZ8977" s="273" t="s">
        <v>126</v>
      </c>
      <c r="CA8977" s="273" t="s">
        <v>127</v>
      </c>
      <c r="CB8977" s="273" t="s">
        <v>128</v>
      </c>
      <c r="CC8977" s="273" t="s">
        <v>129</v>
      </c>
      <c r="CD8977" s="282">
        <v>6</v>
      </c>
      <c r="CE8977" s="274">
        <v>45261</v>
      </c>
      <c r="CI8977" s="273" t="s">
        <v>80</v>
      </c>
      <c r="CM8977" s="273" t="s">
        <v>73</v>
      </c>
      <c r="CN8977" s="273">
        <v>3</v>
      </c>
    </row>
    <row r="8978" spans="74:92">
      <c r="BV8978" s="273" t="s">
        <v>64</v>
      </c>
      <c r="BW8978" s="273" t="s">
        <v>63</v>
      </c>
      <c r="BX8978" s="273" t="s">
        <v>252</v>
      </c>
      <c r="BY8978" s="273" t="s">
        <v>515</v>
      </c>
      <c r="BZ8978" s="273" t="s">
        <v>126</v>
      </c>
      <c r="CA8978" s="273" t="s">
        <v>127</v>
      </c>
      <c r="CB8978" s="273" t="s">
        <v>133</v>
      </c>
      <c r="CC8978" s="273" t="s">
        <v>134</v>
      </c>
      <c r="CD8978" s="282">
        <v>7</v>
      </c>
      <c r="CE8978" s="274">
        <v>45261</v>
      </c>
      <c r="CI8978" s="273" t="s">
        <v>104</v>
      </c>
      <c r="CM8978" s="273" t="s">
        <v>73</v>
      </c>
      <c r="CN8978" s="273">
        <v>3</v>
      </c>
    </row>
    <row r="8979" spans="74:92">
      <c r="BV8979" s="273" t="s">
        <v>64</v>
      </c>
      <c r="BW8979" s="273" t="s">
        <v>63</v>
      </c>
      <c r="BX8979" s="273" t="s">
        <v>252</v>
      </c>
      <c r="BY8979" s="273" t="s">
        <v>515</v>
      </c>
      <c r="BZ8979" s="273" t="s">
        <v>151</v>
      </c>
      <c r="CA8979" s="273" t="s">
        <v>152</v>
      </c>
      <c r="CB8979" s="273" t="s">
        <v>153</v>
      </c>
      <c r="CC8979" s="273" t="s">
        <v>154</v>
      </c>
      <c r="CD8979" s="282">
        <v>10</v>
      </c>
      <c r="CE8979" s="274">
        <v>45261</v>
      </c>
      <c r="CF8979" s="273">
        <v>594</v>
      </c>
      <c r="CG8979" s="273" t="s">
        <v>90</v>
      </c>
      <c r="CH8979" s="273">
        <v>594</v>
      </c>
      <c r="CI8979" s="273" t="s">
        <v>80</v>
      </c>
      <c r="CL8979" s="273" t="s">
        <v>2304</v>
      </c>
      <c r="CM8979" s="273" t="s">
        <v>73</v>
      </c>
      <c r="CN8979" s="273">
        <v>3</v>
      </c>
    </row>
    <row r="8980" spans="74:92">
      <c r="BV8980" s="273" t="s">
        <v>64</v>
      </c>
      <c r="BW8980" s="273" t="s">
        <v>63</v>
      </c>
      <c r="BX8980" s="273" t="s">
        <v>252</v>
      </c>
      <c r="BY8980" s="273" t="s">
        <v>515</v>
      </c>
      <c r="BZ8980" s="273" t="s">
        <v>138</v>
      </c>
      <c r="CA8980" s="273" t="s">
        <v>139</v>
      </c>
      <c r="CB8980" s="273" t="s">
        <v>140</v>
      </c>
      <c r="CC8980" s="273" t="s">
        <v>141</v>
      </c>
      <c r="CD8980" s="282">
        <v>9</v>
      </c>
      <c r="CE8980" s="274">
        <v>45261</v>
      </c>
      <c r="CF8980" s="273">
        <v>1485</v>
      </c>
      <c r="CG8980" s="273" t="s">
        <v>90</v>
      </c>
      <c r="CH8980" s="273">
        <v>1485</v>
      </c>
      <c r="CI8980" s="273" t="s">
        <v>80</v>
      </c>
      <c r="CM8980" s="273" t="s">
        <v>73</v>
      </c>
      <c r="CN8980" s="273">
        <v>3</v>
      </c>
    </row>
    <row r="8981" spans="74:92">
      <c r="BV8981" s="273" t="s">
        <v>64</v>
      </c>
      <c r="BW8981" s="273" t="s">
        <v>63</v>
      </c>
      <c r="BX8981" s="273" t="s">
        <v>252</v>
      </c>
      <c r="BY8981" s="273" t="s">
        <v>515</v>
      </c>
      <c r="BZ8981" s="273" t="s">
        <v>167</v>
      </c>
      <c r="CA8981" s="273" t="s">
        <v>168</v>
      </c>
      <c r="CB8981" s="273" t="s">
        <v>169</v>
      </c>
      <c r="CC8981" s="273" t="s">
        <v>170</v>
      </c>
      <c r="CD8981" s="282">
        <v>12</v>
      </c>
      <c r="CE8981" s="274">
        <v>45261</v>
      </c>
      <c r="CF8981" s="273">
        <v>35</v>
      </c>
      <c r="CG8981" s="273" t="s">
        <v>90</v>
      </c>
      <c r="CH8981" s="273">
        <v>35</v>
      </c>
      <c r="CI8981" s="273" t="s">
        <v>80</v>
      </c>
      <c r="CL8981" s="273" t="s">
        <v>2304</v>
      </c>
      <c r="CM8981" s="273" t="s">
        <v>73</v>
      </c>
      <c r="CN8981" s="273">
        <v>3</v>
      </c>
    </row>
    <row r="8982" spans="74:92">
      <c r="BV8982" s="273" t="s">
        <v>64</v>
      </c>
      <c r="BW8982" s="273" t="s">
        <v>63</v>
      </c>
      <c r="BX8982" s="273" t="s">
        <v>252</v>
      </c>
      <c r="BY8982" s="273" t="s">
        <v>515</v>
      </c>
      <c r="BZ8982" s="273" t="s">
        <v>151</v>
      </c>
      <c r="CA8982" s="273" t="s">
        <v>152</v>
      </c>
      <c r="CB8982" s="273" t="s">
        <v>161</v>
      </c>
      <c r="CC8982" s="273" t="s">
        <v>162</v>
      </c>
      <c r="CD8982" s="282">
        <v>11</v>
      </c>
      <c r="CE8982" s="274">
        <v>45261</v>
      </c>
      <c r="CF8982" s="273">
        <v>260</v>
      </c>
      <c r="CG8982" s="273" t="s">
        <v>90</v>
      </c>
      <c r="CH8982" s="273">
        <v>260</v>
      </c>
      <c r="CI8982" s="273" t="s">
        <v>80</v>
      </c>
      <c r="CL8982" s="273" t="s">
        <v>2304</v>
      </c>
      <c r="CM8982" s="273" t="s">
        <v>73</v>
      </c>
      <c r="CN8982" s="273">
        <v>3</v>
      </c>
    </row>
    <row r="8983" spans="74:92">
      <c r="BV8983" s="273" t="s">
        <v>64</v>
      </c>
      <c r="BW8983" s="273" t="s">
        <v>63</v>
      </c>
      <c r="BX8983" s="273" t="s">
        <v>252</v>
      </c>
      <c r="BY8983" s="273" t="s">
        <v>515</v>
      </c>
      <c r="BZ8983" s="273" t="s">
        <v>167</v>
      </c>
      <c r="CA8983" s="273" t="s">
        <v>168</v>
      </c>
      <c r="CB8983" s="273" t="s">
        <v>353</v>
      </c>
      <c r="CC8983" s="273" t="s">
        <v>354</v>
      </c>
      <c r="CD8983" s="282">
        <v>13</v>
      </c>
      <c r="CE8983" s="274">
        <v>45261</v>
      </c>
      <c r="CF8983" s="273">
        <v>222</v>
      </c>
      <c r="CG8983" s="273" t="s">
        <v>90</v>
      </c>
      <c r="CH8983" s="273">
        <v>222</v>
      </c>
      <c r="CI8983" s="273" t="s">
        <v>80</v>
      </c>
      <c r="CL8983" s="273" t="s">
        <v>2304</v>
      </c>
      <c r="CM8983" s="273" t="s">
        <v>73</v>
      </c>
      <c r="CN8983" s="273">
        <v>3</v>
      </c>
    </row>
    <row r="8984" spans="74:92">
      <c r="BV8984" s="273" t="s">
        <v>64</v>
      </c>
      <c r="BW8984" s="273" t="s">
        <v>63</v>
      </c>
      <c r="BX8984" s="273" t="s">
        <v>252</v>
      </c>
      <c r="BY8984" s="273" t="s">
        <v>515</v>
      </c>
      <c r="BZ8984" s="273" t="s">
        <v>167</v>
      </c>
      <c r="CA8984" s="273" t="s">
        <v>168</v>
      </c>
      <c r="CB8984" s="273" t="s">
        <v>313</v>
      </c>
      <c r="CC8984" s="273" t="s">
        <v>314</v>
      </c>
      <c r="CD8984" s="282">
        <v>14</v>
      </c>
      <c r="CE8984" s="274">
        <v>45261</v>
      </c>
      <c r="CF8984" s="273">
        <v>374</v>
      </c>
      <c r="CG8984" s="273" t="s">
        <v>90</v>
      </c>
      <c r="CH8984" s="273">
        <v>374</v>
      </c>
      <c r="CI8984" s="273" t="s">
        <v>80</v>
      </c>
      <c r="CL8984" s="273" t="s">
        <v>2304</v>
      </c>
      <c r="CM8984" s="273" t="s">
        <v>73</v>
      </c>
      <c r="CN8984" s="273">
        <v>3</v>
      </c>
    </row>
    <row r="8985" spans="74:92">
      <c r="BV8985" s="273" t="s">
        <v>64</v>
      </c>
      <c r="BW8985" s="273" t="s">
        <v>63</v>
      </c>
      <c r="BX8985" s="273" t="s">
        <v>252</v>
      </c>
      <c r="BY8985" s="273" t="s">
        <v>515</v>
      </c>
      <c r="BZ8985" s="273" t="s">
        <v>204</v>
      </c>
      <c r="CA8985" s="273" t="s">
        <v>205</v>
      </c>
      <c r="CB8985" s="273" t="s">
        <v>206</v>
      </c>
      <c r="CC8985" s="273" t="s">
        <v>207</v>
      </c>
      <c r="CD8985" s="282">
        <v>0</v>
      </c>
      <c r="CE8985" s="274">
        <v>45261</v>
      </c>
      <c r="CG8985" s="273" t="s">
        <v>181</v>
      </c>
      <c r="CI8985" s="273" t="s">
        <v>208</v>
      </c>
      <c r="CJ8985" s="273" t="s">
        <v>209</v>
      </c>
      <c r="CM8985" s="273" t="s">
        <v>73</v>
      </c>
      <c r="CN8985" s="273">
        <v>3</v>
      </c>
    </row>
    <row r="8986" spans="74:92">
      <c r="BV8986" s="273" t="s">
        <v>64</v>
      </c>
      <c r="BW8986" s="273" t="s">
        <v>63</v>
      </c>
      <c r="BX8986" s="273" t="s">
        <v>252</v>
      </c>
      <c r="BY8986" s="273" t="s">
        <v>515</v>
      </c>
      <c r="BZ8986" s="273" t="s">
        <v>86</v>
      </c>
      <c r="CA8986" s="273" t="s">
        <v>87</v>
      </c>
      <c r="CB8986" s="273" t="s">
        <v>179</v>
      </c>
      <c r="CC8986" s="273" t="s">
        <v>180</v>
      </c>
      <c r="CD8986" s="282">
        <v>1</v>
      </c>
      <c r="CE8986" s="274">
        <v>45261</v>
      </c>
      <c r="CG8986" s="273" t="s">
        <v>181</v>
      </c>
      <c r="CI8986" s="273" t="s">
        <v>181</v>
      </c>
      <c r="CJ8986" s="273" t="s">
        <v>1733</v>
      </c>
      <c r="CM8986" s="273" t="s">
        <v>73</v>
      </c>
      <c r="CN8986" s="273">
        <v>3</v>
      </c>
    </row>
    <row r="8987" spans="74:92">
      <c r="BV8987" s="273" t="s">
        <v>64</v>
      </c>
      <c r="BW8987" s="273" t="s">
        <v>63</v>
      </c>
      <c r="BX8987" s="273" t="s">
        <v>252</v>
      </c>
      <c r="BY8987" s="273" t="s">
        <v>515</v>
      </c>
      <c r="BZ8987" s="273" t="s">
        <v>167</v>
      </c>
      <c r="CA8987" s="273" t="s">
        <v>168</v>
      </c>
      <c r="CB8987" s="273" t="s">
        <v>319</v>
      </c>
      <c r="CC8987" s="273" t="s">
        <v>320</v>
      </c>
      <c r="CD8987" s="282">
        <v>15</v>
      </c>
      <c r="CE8987" s="274">
        <v>45261</v>
      </c>
      <c r="CF8987" s="273">
        <v>0</v>
      </c>
      <c r="CG8987" s="273" t="s">
        <v>90</v>
      </c>
      <c r="CH8987" s="273">
        <v>0</v>
      </c>
      <c r="CI8987" s="273" t="s">
        <v>80</v>
      </c>
      <c r="CM8987" s="273" t="s">
        <v>73</v>
      </c>
      <c r="CN8987" s="273">
        <v>3</v>
      </c>
    </row>
    <row r="8988" spans="74:92">
      <c r="BV8988" s="273" t="s">
        <v>64</v>
      </c>
      <c r="BW8988" s="273" t="s">
        <v>63</v>
      </c>
      <c r="BX8988" s="273" t="s">
        <v>252</v>
      </c>
      <c r="BY8988" s="273" t="s">
        <v>515</v>
      </c>
      <c r="BZ8988" s="273" t="s">
        <v>138</v>
      </c>
      <c r="CA8988" s="273" t="s">
        <v>139</v>
      </c>
      <c r="CB8988" s="273" t="s">
        <v>190</v>
      </c>
      <c r="CC8988" s="273" t="s">
        <v>191</v>
      </c>
      <c r="CD8988" s="282">
        <v>8</v>
      </c>
      <c r="CE8988" s="274">
        <v>45261</v>
      </c>
      <c r="CF8988" s="273">
        <v>1546</v>
      </c>
      <c r="CG8988" s="273" t="s">
        <v>90</v>
      </c>
      <c r="CH8988" s="273">
        <v>1546</v>
      </c>
      <c r="CI8988" s="273" t="s">
        <v>80</v>
      </c>
      <c r="CM8988" s="273" t="s">
        <v>73</v>
      </c>
      <c r="CN8988" s="273">
        <v>3</v>
      </c>
    </row>
    <row r="8989" spans="74:92">
      <c r="BV8989" s="273" t="s">
        <v>64</v>
      </c>
      <c r="BW8989" s="273" t="s">
        <v>63</v>
      </c>
      <c r="BX8989" s="273" t="s">
        <v>252</v>
      </c>
      <c r="BY8989" s="273" t="s">
        <v>515</v>
      </c>
      <c r="BZ8989" s="273" t="s">
        <v>86</v>
      </c>
      <c r="CA8989" s="273" t="s">
        <v>87</v>
      </c>
      <c r="CB8989" s="273" t="s">
        <v>233</v>
      </c>
      <c r="CC8989" s="273" t="s">
        <v>234</v>
      </c>
      <c r="CD8989" s="282">
        <v>1</v>
      </c>
      <c r="CE8989" s="274">
        <v>45261</v>
      </c>
      <c r="CG8989" s="273" t="s">
        <v>181</v>
      </c>
      <c r="CI8989" s="273" t="s">
        <v>181</v>
      </c>
      <c r="CJ8989" s="273" t="s">
        <v>1602</v>
      </c>
      <c r="CM8989" s="273" t="s">
        <v>73</v>
      </c>
      <c r="CN8989" s="273">
        <v>3</v>
      </c>
    </row>
    <row r="8990" spans="74:92">
      <c r="BV8990" s="273" t="s">
        <v>64</v>
      </c>
      <c r="BW8990" s="273" t="s">
        <v>63</v>
      </c>
      <c r="BX8990" s="273" t="s">
        <v>252</v>
      </c>
      <c r="BY8990" s="273" t="s">
        <v>515</v>
      </c>
      <c r="BZ8990" s="273" t="s">
        <v>86</v>
      </c>
      <c r="CA8990" s="273" t="s">
        <v>87</v>
      </c>
      <c r="CB8990" s="273" t="s">
        <v>217</v>
      </c>
      <c r="CC8990" s="273" t="s">
        <v>218</v>
      </c>
      <c r="CD8990" s="282">
        <v>2</v>
      </c>
      <c r="CE8990" s="274">
        <v>45261</v>
      </c>
      <c r="CG8990" s="273" t="s">
        <v>181</v>
      </c>
      <c r="CI8990" s="273" t="s">
        <v>181</v>
      </c>
      <c r="CJ8990" s="273" t="s">
        <v>1474</v>
      </c>
      <c r="CM8990" s="273" t="s">
        <v>73</v>
      </c>
      <c r="CN8990" s="273">
        <v>3</v>
      </c>
    </row>
    <row r="8991" spans="74:92">
      <c r="BV8991" s="273" t="s">
        <v>64</v>
      </c>
      <c r="BW8991" s="273" t="s">
        <v>63</v>
      </c>
      <c r="BX8991" s="273" t="s">
        <v>252</v>
      </c>
      <c r="BY8991" s="273" t="s">
        <v>515</v>
      </c>
      <c r="BZ8991" s="273" t="s">
        <v>86</v>
      </c>
      <c r="CA8991" s="273" t="s">
        <v>87</v>
      </c>
      <c r="CB8991" s="273" t="s">
        <v>225</v>
      </c>
      <c r="CC8991" s="273" t="s">
        <v>226</v>
      </c>
      <c r="CD8991" s="282">
        <v>5</v>
      </c>
      <c r="CE8991" s="274">
        <v>45261</v>
      </c>
      <c r="CF8991" s="273">
        <v>0</v>
      </c>
      <c r="CG8991" s="273" t="s">
        <v>90</v>
      </c>
      <c r="CH8991" s="273">
        <v>0</v>
      </c>
      <c r="CI8991" s="273" t="s">
        <v>80</v>
      </c>
      <c r="CM8991" s="273" t="s">
        <v>73</v>
      </c>
      <c r="CN8991" s="273">
        <v>3</v>
      </c>
    </row>
    <row r="8992" spans="74:92">
      <c r="BV8992" s="273" t="s">
        <v>64</v>
      </c>
      <c r="BW8992" s="273" t="s">
        <v>75</v>
      </c>
      <c r="BX8992" s="273" t="s">
        <v>517</v>
      </c>
      <c r="BY8992" s="273" t="s">
        <v>517</v>
      </c>
      <c r="BZ8992" s="273" t="s">
        <v>86</v>
      </c>
      <c r="CA8992" s="273" t="s">
        <v>87</v>
      </c>
      <c r="CB8992" s="273" t="s">
        <v>225</v>
      </c>
      <c r="CC8992" s="273" t="s">
        <v>226</v>
      </c>
      <c r="CD8992" s="282">
        <v>5</v>
      </c>
      <c r="CE8992" s="274">
        <v>44927</v>
      </c>
      <c r="CF8992" s="273">
        <v>5524</v>
      </c>
      <c r="CG8992" s="273" t="s">
        <v>90</v>
      </c>
      <c r="CH8992" s="273">
        <v>5524</v>
      </c>
      <c r="CI8992" s="273" t="s">
        <v>80</v>
      </c>
      <c r="CM8992" s="273" t="s">
        <v>73</v>
      </c>
      <c r="CN8992" s="273">
        <v>3</v>
      </c>
    </row>
    <row r="8993" spans="74:92">
      <c r="BV8993" s="273" t="s">
        <v>64</v>
      </c>
      <c r="BW8993" s="273" t="s">
        <v>75</v>
      </c>
      <c r="BX8993" s="273" t="s">
        <v>517</v>
      </c>
      <c r="BY8993" s="273" t="s">
        <v>517</v>
      </c>
      <c r="BZ8993" s="273" t="s">
        <v>86</v>
      </c>
      <c r="CA8993" s="273" t="s">
        <v>87</v>
      </c>
      <c r="CB8993" s="273" t="s">
        <v>217</v>
      </c>
      <c r="CC8993" s="273" t="s">
        <v>218</v>
      </c>
      <c r="CD8993" s="282">
        <v>2</v>
      </c>
      <c r="CE8993" s="274">
        <v>44927</v>
      </c>
      <c r="CG8993" s="273" t="s">
        <v>181</v>
      </c>
      <c r="CI8993" s="273" t="s">
        <v>181</v>
      </c>
      <c r="CJ8993" s="273" t="s">
        <v>1258</v>
      </c>
      <c r="CM8993" s="273" t="s">
        <v>73</v>
      </c>
      <c r="CN8993" s="273">
        <v>3</v>
      </c>
    </row>
    <row r="8994" spans="74:92">
      <c r="BV8994" s="273" t="s">
        <v>64</v>
      </c>
      <c r="BW8994" s="273" t="s">
        <v>75</v>
      </c>
      <c r="BX8994" s="273" t="s">
        <v>517</v>
      </c>
      <c r="BY8994" s="273" t="s">
        <v>517</v>
      </c>
      <c r="BZ8994" s="273" t="s">
        <v>86</v>
      </c>
      <c r="CA8994" s="273" t="s">
        <v>87</v>
      </c>
      <c r="CB8994" s="273" t="s">
        <v>233</v>
      </c>
      <c r="CC8994" s="273" t="s">
        <v>234</v>
      </c>
      <c r="CD8994" s="282">
        <v>1</v>
      </c>
      <c r="CE8994" s="274">
        <v>44927</v>
      </c>
      <c r="CG8994" s="273" t="s">
        <v>181</v>
      </c>
      <c r="CI8994" s="273" t="s">
        <v>181</v>
      </c>
      <c r="CJ8994" s="273" t="s">
        <v>1541</v>
      </c>
      <c r="CM8994" s="273" t="s">
        <v>73</v>
      </c>
      <c r="CN8994" s="273">
        <v>3</v>
      </c>
    </row>
    <row r="8995" spans="74:92">
      <c r="BV8995" s="273" t="s">
        <v>64</v>
      </c>
      <c r="BW8995" s="273" t="s">
        <v>75</v>
      </c>
      <c r="BX8995" s="273" t="s">
        <v>517</v>
      </c>
      <c r="BY8995" s="273" t="s">
        <v>517</v>
      </c>
      <c r="BZ8995" s="273" t="s">
        <v>138</v>
      </c>
      <c r="CA8995" s="273" t="s">
        <v>139</v>
      </c>
      <c r="CB8995" s="273" t="s">
        <v>190</v>
      </c>
      <c r="CC8995" s="273" t="s">
        <v>191</v>
      </c>
      <c r="CD8995" s="282">
        <v>8</v>
      </c>
      <c r="CE8995" s="274">
        <v>44927</v>
      </c>
      <c r="CF8995" s="273">
        <v>7366</v>
      </c>
      <c r="CG8995" s="273" t="s">
        <v>90</v>
      </c>
      <c r="CH8995" s="273">
        <v>7366</v>
      </c>
      <c r="CI8995" s="273" t="s">
        <v>80</v>
      </c>
      <c r="CM8995" s="273" t="s">
        <v>73</v>
      </c>
      <c r="CN8995" s="273">
        <v>3</v>
      </c>
    </row>
    <row r="8996" spans="74:92">
      <c r="BV8996" s="273" t="s">
        <v>64</v>
      </c>
      <c r="BW8996" s="273" t="s">
        <v>75</v>
      </c>
      <c r="BX8996" s="273" t="s">
        <v>517</v>
      </c>
      <c r="BY8996" s="273" t="s">
        <v>517</v>
      </c>
      <c r="BZ8996" s="273" t="s">
        <v>167</v>
      </c>
      <c r="CA8996" s="273" t="s">
        <v>168</v>
      </c>
      <c r="CB8996" s="273" t="s">
        <v>319</v>
      </c>
      <c r="CC8996" s="273" t="s">
        <v>320</v>
      </c>
      <c r="CD8996" s="282">
        <v>15</v>
      </c>
      <c r="CE8996" s="274">
        <v>44927</v>
      </c>
      <c r="CF8996" s="273">
        <v>501</v>
      </c>
      <c r="CG8996" s="273" t="s">
        <v>90</v>
      </c>
      <c r="CH8996" s="273">
        <v>501</v>
      </c>
      <c r="CI8996" s="273" t="s">
        <v>80</v>
      </c>
      <c r="CL8996" s="273" t="s">
        <v>2305</v>
      </c>
      <c r="CM8996" s="273" t="s">
        <v>73</v>
      </c>
      <c r="CN8996" s="273">
        <v>3</v>
      </c>
    </row>
    <row r="8997" spans="74:92">
      <c r="BV8997" s="273" t="s">
        <v>64</v>
      </c>
      <c r="BW8997" s="273" t="s">
        <v>75</v>
      </c>
      <c r="BX8997" s="273" t="s">
        <v>517</v>
      </c>
      <c r="BY8997" s="273" t="s">
        <v>517</v>
      </c>
      <c r="BZ8997" s="273" t="s">
        <v>86</v>
      </c>
      <c r="CA8997" s="273" t="s">
        <v>87</v>
      </c>
      <c r="CB8997" s="273" t="s">
        <v>179</v>
      </c>
      <c r="CC8997" s="273" t="s">
        <v>180</v>
      </c>
      <c r="CD8997" s="282">
        <v>1</v>
      </c>
      <c r="CE8997" s="274">
        <v>44927</v>
      </c>
      <c r="CG8997" s="273" t="s">
        <v>181</v>
      </c>
      <c r="CI8997" s="273" t="s">
        <v>181</v>
      </c>
      <c r="CJ8997" s="273" t="s">
        <v>1834</v>
      </c>
      <c r="CM8997" s="273" t="s">
        <v>73</v>
      </c>
      <c r="CN8997" s="273">
        <v>3</v>
      </c>
    </row>
    <row r="8998" spans="74:92">
      <c r="BV8998" s="273" t="s">
        <v>64</v>
      </c>
      <c r="BW8998" s="273" t="s">
        <v>75</v>
      </c>
      <c r="BX8998" s="273" t="s">
        <v>517</v>
      </c>
      <c r="BY8998" s="273" t="s">
        <v>517</v>
      </c>
      <c r="BZ8998" s="273" t="s">
        <v>204</v>
      </c>
      <c r="CA8998" s="273" t="s">
        <v>205</v>
      </c>
      <c r="CB8998" s="273" t="s">
        <v>206</v>
      </c>
      <c r="CC8998" s="273" t="s">
        <v>207</v>
      </c>
      <c r="CD8998" s="282">
        <v>0</v>
      </c>
      <c r="CE8998" s="274">
        <v>44927</v>
      </c>
      <c r="CG8998" s="273" t="s">
        <v>181</v>
      </c>
      <c r="CI8998" s="273" t="s">
        <v>208</v>
      </c>
      <c r="CJ8998" s="273" t="s">
        <v>209</v>
      </c>
      <c r="CM8998" s="273" t="s">
        <v>73</v>
      </c>
      <c r="CN8998" s="273">
        <v>3</v>
      </c>
    </row>
    <row r="8999" spans="74:92">
      <c r="BV8999" s="273" t="s">
        <v>64</v>
      </c>
      <c r="BW8999" s="273" t="s">
        <v>75</v>
      </c>
      <c r="BX8999" s="273" t="s">
        <v>517</v>
      </c>
      <c r="BY8999" s="273" t="s">
        <v>517</v>
      </c>
      <c r="BZ8999" s="273" t="s">
        <v>167</v>
      </c>
      <c r="CA8999" s="273" t="s">
        <v>168</v>
      </c>
      <c r="CB8999" s="273" t="s">
        <v>313</v>
      </c>
      <c r="CC8999" s="273" t="s">
        <v>314</v>
      </c>
      <c r="CD8999" s="282">
        <v>14</v>
      </c>
      <c r="CE8999" s="274">
        <v>44927</v>
      </c>
      <c r="CF8999" s="273">
        <v>56</v>
      </c>
      <c r="CG8999" s="273" t="s">
        <v>90</v>
      </c>
      <c r="CH8999" s="273">
        <v>56</v>
      </c>
      <c r="CI8999" s="273" t="s">
        <v>80</v>
      </c>
      <c r="CM8999" s="273" t="s">
        <v>73</v>
      </c>
      <c r="CN8999" s="273">
        <v>3</v>
      </c>
    </row>
    <row r="9000" spans="74:92">
      <c r="BV9000" s="273" t="s">
        <v>64</v>
      </c>
      <c r="BW9000" s="273" t="s">
        <v>75</v>
      </c>
      <c r="BX9000" s="273" t="s">
        <v>517</v>
      </c>
      <c r="BY9000" s="273" t="s">
        <v>517</v>
      </c>
      <c r="BZ9000" s="273" t="s">
        <v>167</v>
      </c>
      <c r="CA9000" s="273" t="s">
        <v>168</v>
      </c>
      <c r="CB9000" s="273" t="s">
        <v>353</v>
      </c>
      <c r="CC9000" s="273" t="s">
        <v>354</v>
      </c>
      <c r="CD9000" s="282">
        <v>13</v>
      </c>
      <c r="CE9000" s="274">
        <v>44927</v>
      </c>
      <c r="CF9000" s="273">
        <v>0</v>
      </c>
      <c r="CG9000" s="273" t="s">
        <v>90</v>
      </c>
      <c r="CH9000" s="273">
        <v>0</v>
      </c>
      <c r="CI9000" s="273" t="s">
        <v>80</v>
      </c>
      <c r="CM9000" s="273" t="s">
        <v>73</v>
      </c>
      <c r="CN9000" s="273">
        <v>3</v>
      </c>
    </row>
    <row r="9001" spans="74:92">
      <c r="BV9001" s="273" t="s">
        <v>64</v>
      </c>
      <c r="BW9001" s="273" t="s">
        <v>75</v>
      </c>
      <c r="BX9001" s="273" t="s">
        <v>517</v>
      </c>
      <c r="BY9001" s="273" t="s">
        <v>517</v>
      </c>
      <c r="BZ9001" s="273" t="s">
        <v>151</v>
      </c>
      <c r="CA9001" s="273" t="s">
        <v>152</v>
      </c>
      <c r="CB9001" s="273" t="s">
        <v>161</v>
      </c>
      <c r="CC9001" s="273" t="s">
        <v>162</v>
      </c>
      <c r="CD9001" s="282">
        <v>11</v>
      </c>
      <c r="CE9001" s="274">
        <v>44927</v>
      </c>
      <c r="CF9001" s="273">
        <v>4132.8</v>
      </c>
      <c r="CG9001" s="273" t="s">
        <v>90</v>
      </c>
      <c r="CH9001" s="273">
        <v>4132.8</v>
      </c>
      <c r="CI9001" s="273" t="s">
        <v>80</v>
      </c>
      <c r="CM9001" s="273" t="s">
        <v>73</v>
      </c>
      <c r="CN9001" s="273">
        <v>3</v>
      </c>
    </row>
    <row r="9002" spans="74:92">
      <c r="BV9002" s="273" t="s">
        <v>64</v>
      </c>
      <c r="BW9002" s="273" t="s">
        <v>75</v>
      </c>
      <c r="BX9002" s="273" t="s">
        <v>517</v>
      </c>
      <c r="BY9002" s="273" t="s">
        <v>517</v>
      </c>
      <c r="BZ9002" s="273" t="s">
        <v>167</v>
      </c>
      <c r="CA9002" s="273" t="s">
        <v>168</v>
      </c>
      <c r="CB9002" s="273" t="s">
        <v>169</v>
      </c>
      <c r="CC9002" s="273" t="s">
        <v>170</v>
      </c>
      <c r="CD9002" s="282">
        <v>12</v>
      </c>
      <c r="CE9002" s="274">
        <v>44927</v>
      </c>
      <c r="CF9002" s="273">
        <v>0</v>
      </c>
      <c r="CG9002" s="273" t="s">
        <v>90</v>
      </c>
      <c r="CH9002" s="273">
        <v>0</v>
      </c>
      <c r="CI9002" s="273" t="s">
        <v>80</v>
      </c>
      <c r="CM9002" s="273" t="s">
        <v>73</v>
      </c>
      <c r="CN9002" s="273">
        <v>3</v>
      </c>
    </row>
    <row r="9003" spans="74:92">
      <c r="BV9003" s="273" t="s">
        <v>64</v>
      </c>
      <c r="BW9003" s="273" t="s">
        <v>75</v>
      </c>
      <c r="BX9003" s="273" t="s">
        <v>517</v>
      </c>
      <c r="BY9003" s="273" t="s">
        <v>517</v>
      </c>
      <c r="BZ9003" s="273" t="s">
        <v>151</v>
      </c>
      <c r="CA9003" s="273" t="s">
        <v>152</v>
      </c>
      <c r="CB9003" s="273" t="s">
        <v>153</v>
      </c>
      <c r="CC9003" s="273" t="s">
        <v>154</v>
      </c>
      <c r="CD9003" s="282">
        <v>10</v>
      </c>
      <c r="CE9003" s="274">
        <v>44927</v>
      </c>
      <c r="CF9003" s="273">
        <v>5166</v>
      </c>
      <c r="CG9003" s="273" t="s">
        <v>90</v>
      </c>
      <c r="CH9003" s="273">
        <v>5166</v>
      </c>
      <c r="CI9003" s="273" t="s">
        <v>80</v>
      </c>
      <c r="CM9003" s="273" t="s">
        <v>73</v>
      </c>
      <c r="CN9003" s="273">
        <v>3</v>
      </c>
    </row>
    <row r="9004" spans="74:92">
      <c r="BV9004" s="273" t="s">
        <v>64</v>
      </c>
      <c r="BW9004" s="273" t="s">
        <v>75</v>
      </c>
      <c r="BX9004" s="273" t="s">
        <v>517</v>
      </c>
      <c r="BY9004" s="273" t="s">
        <v>517</v>
      </c>
      <c r="BZ9004" s="273" t="s">
        <v>138</v>
      </c>
      <c r="CA9004" s="273" t="s">
        <v>139</v>
      </c>
      <c r="CB9004" s="273" t="s">
        <v>140</v>
      </c>
      <c r="CC9004" s="273" t="s">
        <v>141</v>
      </c>
      <c r="CD9004" s="282">
        <v>9</v>
      </c>
      <c r="CE9004" s="274">
        <v>44927</v>
      </c>
      <c r="CF9004" s="273">
        <v>5892.8</v>
      </c>
      <c r="CG9004" s="273" t="s">
        <v>90</v>
      </c>
      <c r="CH9004" s="273">
        <v>5892.8</v>
      </c>
      <c r="CI9004" s="273" t="s">
        <v>80</v>
      </c>
      <c r="CM9004" s="273" t="s">
        <v>73</v>
      </c>
      <c r="CN9004" s="273">
        <v>3</v>
      </c>
    </row>
    <row r="9005" spans="74:92">
      <c r="BV9005" s="273" t="s">
        <v>64</v>
      </c>
      <c r="BW9005" s="273" t="s">
        <v>75</v>
      </c>
      <c r="BX9005" s="273" t="s">
        <v>517</v>
      </c>
      <c r="BY9005" s="273" t="s">
        <v>517</v>
      </c>
      <c r="BZ9005" s="273" t="s">
        <v>126</v>
      </c>
      <c r="CA9005" s="273" t="s">
        <v>127</v>
      </c>
      <c r="CB9005" s="273" t="s">
        <v>133</v>
      </c>
      <c r="CC9005" s="273" t="s">
        <v>134</v>
      </c>
      <c r="CD9005" s="282">
        <v>7</v>
      </c>
      <c r="CE9005" s="274">
        <v>44927</v>
      </c>
      <c r="CI9005" s="273" t="s">
        <v>104</v>
      </c>
      <c r="CM9005" s="273" t="s">
        <v>73</v>
      </c>
      <c r="CN9005" s="273">
        <v>3</v>
      </c>
    </row>
    <row r="9006" spans="74:92">
      <c r="BV9006" s="273" t="s">
        <v>64</v>
      </c>
      <c r="BW9006" s="273" t="s">
        <v>75</v>
      </c>
      <c r="BX9006" s="273" t="s">
        <v>517</v>
      </c>
      <c r="BY9006" s="273" t="s">
        <v>517</v>
      </c>
      <c r="BZ9006" s="273" t="s">
        <v>126</v>
      </c>
      <c r="CA9006" s="273" t="s">
        <v>127</v>
      </c>
      <c r="CB9006" s="273" t="s">
        <v>128</v>
      </c>
      <c r="CC9006" s="273" t="s">
        <v>129</v>
      </c>
      <c r="CD9006" s="282">
        <v>6</v>
      </c>
      <c r="CE9006" s="274">
        <v>44927</v>
      </c>
      <c r="CI9006" s="273" t="s">
        <v>80</v>
      </c>
      <c r="CM9006" s="273" t="s">
        <v>73</v>
      </c>
      <c r="CN9006" s="273">
        <v>3</v>
      </c>
    </row>
    <row r="9007" spans="74:92">
      <c r="BV9007" s="273" t="s">
        <v>64</v>
      </c>
      <c r="BW9007" s="273" t="s">
        <v>75</v>
      </c>
      <c r="BX9007" s="273" t="s">
        <v>517</v>
      </c>
      <c r="BY9007" s="273" t="s">
        <v>517</v>
      </c>
      <c r="BZ9007" s="273" t="s">
        <v>110</v>
      </c>
      <c r="CA9007" s="273" t="s">
        <v>111</v>
      </c>
      <c r="CB9007" s="273" t="s">
        <v>112</v>
      </c>
      <c r="CC9007" s="273" t="s">
        <v>113</v>
      </c>
      <c r="CD9007" s="282">
        <v>4</v>
      </c>
      <c r="CE9007" s="274">
        <v>44927</v>
      </c>
      <c r="CI9007" s="273" t="s">
        <v>80</v>
      </c>
      <c r="CM9007" s="273" t="s">
        <v>73</v>
      </c>
      <c r="CN9007" s="273">
        <v>3</v>
      </c>
    </row>
    <row r="9008" spans="74:92">
      <c r="BV9008" s="273" t="s">
        <v>64</v>
      </c>
      <c r="BW9008" s="273" t="s">
        <v>75</v>
      </c>
      <c r="BX9008" s="273" t="s">
        <v>517</v>
      </c>
      <c r="BY9008" s="273" t="s">
        <v>517</v>
      </c>
      <c r="BZ9008" s="273" t="s">
        <v>110</v>
      </c>
      <c r="CA9008" s="273" t="s">
        <v>111</v>
      </c>
      <c r="CB9008" s="273" t="s">
        <v>117</v>
      </c>
      <c r="CC9008" s="273" t="s">
        <v>118</v>
      </c>
      <c r="CD9008" s="282">
        <v>5</v>
      </c>
      <c r="CE9008" s="274">
        <v>44927</v>
      </c>
      <c r="CI9008" s="273" t="s">
        <v>104</v>
      </c>
      <c r="CM9008" s="273" t="s">
        <v>73</v>
      </c>
      <c r="CN9008" s="273">
        <v>3</v>
      </c>
    </row>
    <row r="9009" spans="74:92">
      <c r="BV9009" s="273" t="s">
        <v>64</v>
      </c>
      <c r="BW9009" s="273" t="s">
        <v>75</v>
      </c>
      <c r="BX9009" s="273" t="s">
        <v>517</v>
      </c>
      <c r="BY9009" s="273" t="s">
        <v>517</v>
      </c>
      <c r="BZ9009" s="273" t="s">
        <v>86</v>
      </c>
      <c r="CA9009" s="273" t="s">
        <v>87</v>
      </c>
      <c r="CB9009" s="273" t="s">
        <v>88</v>
      </c>
      <c r="CC9009" s="273" t="s">
        <v>89</v>
      </c>
      <c r="CD9009" s="282">
        <v>3</v>
      </c>
      <c r="CE9009" s="274">
        <v>44927</v>
      </c>
      <c r="CF9009" s="273">
        <v>12533</v>
      </c>
      <c r="CG9009" s="273" t="s">
        <v>90</v>
      </c>
      <c r="CH9009" s="273">
        <v>12533</v>
      </c>
      <c r="CI9009" s="273" t="s">
        <v>80</v>
      </c>
      <c r="CM9009" s="273" t="s">
        <v>73</v>
      </c>
      <c r="CN9009" s="273">
        <v>3</v>
      </c>
    </row>
    <row r="9010" spans="74:92">
      <c r="BV9010" s="273" t="s">
        <v>64</v>
      </c>
      <c r="BW9010" s="273" t="s">
        <v>75</v>
      </c>
      <c r="BX9010" s="273" t="s">
        <v>517</v>
      </c>
      <c r="BY9010" s="273" t="s">
        <v>517</v>
      </c>
      <c r="BZ9010" s="273" t="s">
        <v>86</v>
      </c>
      <c r="CA9010" s="273" t="s">
        <v>87</v>
      </c>
      <c r="CB9010" s="273" t="s">
        <v>101</v>
      </c>
      <c r="CC9010" s="273" t="s">
        <v>102</v>
      </c>
      <c r="CD9010" s="282">
        <v>4</v>
      </c>
      <c r="CE9010" s="274">
        <v>44927</v>
      </c>
      <c r="CF9010" s="273">
        <v>38229</v>
      </c>
      <c r="CG9010" s="273" t="s">
        <v>1495</v>
      </c>
      <c r="CH9010" s="273">
        <v>5495.4187499999998</v>
      </c>
      <c r="CI9010" s="273" t="s">
        <v>104</v>
      </c>
      <c r="CM9010" s="273" t="s">
        <v>73</v>
      </c>
      <c r="CN9010" s="273">
        <v>3</v>
      </c>
    </row>
    <row r="9011" spans="74:92">
      <c r="BV9011" s="273" t="s">
        <v>64</v>
      </c>
      <c r="BW9011" s="273" t="s">
        <v>75</v>
      </c>
      <c r="BX9011" s="273" t="s">
        <v>517</v>
      </c>
      <c r="BY9011" s="273" t="s">
        <v>517</v>
      </c>
      <c r="BZ9011" s="273" t="s">
        <v>86</v>
      </c>
      <c r="CA9011" s="273" t="s">
        <v>87</v>
      </c>
      <c r="CB9011" s="273" t="s">
        <v>101</v>
      </c>
      <c r="CC9011" s="273" t="s">
        <v>102</v>
      </c>
      <c r="CD9011" s="282">
        <v>4</v>
      </c>
      <c r="CE9011" s="274">
        <v>44958</v>
      </c>
      <c r="CF9011" s="273">
        <v>41858.839999999997</v>
      </c>
      <c r="CG9011" s="273" t="s">
        <v>1495</v>
      </c>
      <c r="CH9011" s="273">
        <v>6017.2082499999997</v>
      </c>
      <c r="CI9011" s="273" t="s">
        <v>104</v>
      </c>
      <c r="CM9011" s="273" t="s">
        <v>73</v>
      </c>
      <c r="CN9011" s="273">
        <v>3</v>
      </c>
    </row>
    <row r="9012" spans="74:92">
      <c r="BV9012" s="273" t="s">
        <v>64</v>
      </c>
      <c r="BW9012" s="273" t="s">
        <v>75</v>
      </c>
      <c r="BX9012" s="273" t="s">
        <v>517</v>
      </c>
      <c r="BY9012" s="273" t="s">
        <v>517</v>
      </c>
      <c r="BZ9012" s="273" t="s">
        <v>86</v>
      </c>
      <c r="CA9012" s="273" t="s">
        <v>87</v>
      </c>
      <c r="CB9012" s="273" t="s">
        <v>88</v>
      </c>
      <c r="CC9012" s="273" t="s">
        <v>89</v>
      </c>
      <c r="CD9012" s="282">
        <v>3</v>
      </c>
      <c r="CE9012" s="274">
        <v>44958</v>
      </c>
      <c r="CF9012" s="273">
        <v>13323</v>
      </c>
      <c r="CG9012" s="273" t="s">
        <v>90</v>
      </c>
      <c r="CH9012" s="273">
        <v>13323</v>
      </c>
      <c r="CI9012" s="273" t="s">
        <v>80</v>
      </c>
      <c r="CM9012" s="273" t="s">
        <v>73</v>
      </c>
      <c r="CN9012" s="273">
        <v>3</v>
      </c>
    </row>
    <row r="9013" spans="74:92">
      <c r="BV9013" s="273" t="s">
        <v>64</v>
      </c>
      <c r="BW9013" s="273" t="s">
        <v>75</v>
      </c>
      <c r="BX9013" s="273" t="s">
        <v>517</v>
      </c>
      <c r="BY9013" s="273" t="s">
        <v>517</v>
      </c>
      <c r="BZ9013" s="273" t="s">
        <v>110</v>
      </c>
      <c r="CA9013" s="273" t="s">
        <v>111</v>
      </c>
      <c r="CB9013" s="273" t="s">
        <v>117</v>
      </c>
      <c r="CC9013" s="273" t="s">
        <v>118</v>
      </c>
      <c r="CD9013" s="282">
        <v>5</v>
      </c>
      <c r="CE9013" s="274">
        <v>44958</v>
      </c>
      <c r="CI9013" s="273" t="s">
        <v>104</v>
      </c>
      <c r="CM9013" s="273" t="s">
        <v>73</v>
      </c>
      <c r="CN9013" s="273">
        <v>3</v>
      </c>
    </row>
    <row r="9014" spans="74:92">
      <c r="BV9014" s="273" t="s">
        <v>64</v>
      </c>
      <c r="BW9014" s="273" t="s">
        <v>75</v>
      </c>
      <c r="BX9014" s="273" t="s">
        <v>517</v>
      </c>
      <c r="BY9014" s="273" t="s">
        <v>517</v>
      </c>
      <c r="BZ9014" s="273" t="s">
        <v>110</v>
      </c>
      <c r="CA9014" s="273" t="s">
        <v>111</v>
      </c>
      <c r="CB9014" s="273" t="s">
        <v>112</v>
      </c>
      <c r="CC9014" s="273" t="s">
        <v>113</v>
      </c>
      <c r="CD9014" s="282">
        <v>4</v>
      </c>
      <c r="CE9014" s="274">
        <v>44958</v>
      </c>
      <c r="CI9014" s="273" t="s">
        <v>80</v>
      </c>
      <c r="CM9014" s="273" t="s">
        <v>73</v>
      </c>
      <c r="CN9014" s="273">
        <v>3</v>
      </c>
    </row>
    <row r="9015" spans="74:92">
      <c r="BV9015" s="273" t="s">
        <v>64</v>
      </c>
      <c r="BW9015" s="273" t="s">
        <v>75</v>
      </c>
      <c r="BX9015" s="273" t="s">
        <v>517</v>
      </c>
      <c r="BY9015" s="273" t="s">
        <v>517</v>
      </c>
      <c r="BZ9015" s="273" t="s">
        <v>126</v>
      </c>
      <c r="CA9015" s="273" t="s">
        <v>127</v>
      </c>
      <c r="CB9015" s="273" t="s">
        <v>128</v>
      </c>
      <c r="CC9015" s="273" t="s">
        <v>129</v>
      </c>
      <c r="CD9015" s="282">
        <v>6</v>
      </c>
      <c r="CE9015" s="274">
        <v>44958</v>
      </c>
      <c r="CI9015" s="273" t="s">
        <v>80</v>
      </c>
      <c r="CM9015" s="273" t="s">
        <v>73</v>
      </c>
      <c r="CN9015" s="273">
        <v>3</v>
      </c>
    </row>
    <row r="9016" spans="74:92">
      <c r="BV9016" s="273" t="s">
        <v>64</v>
      </c>
      <c r="BW9016" s="273" t="s">
        <v>75</v>
      </c>
      <c r="BX9016" s="273" t="s">
        <v>517</v>
      </c>
      <c r="BY9016" s="273" t="s">
        <v>517</v>
      </c>
      <c r="BZ9016" s="273" t="s">
        <v>126</v>
      </c>
      <c r="CA9016" s="273" t="s">
        <v>127</v>
      </c>
      <c r="CB9016" s="273" t="s">
        <v>133</v>
      </c>
      <c r="CC9016" s="273" t="s">
        <v>134</v>
      </c>
      <c r="CD9016" s="282">
        <v>7</v>
      </c>
      <c r="CE9016" s="274">
        <v>44958</v>
      </c>
      <c r="CI9016" s="273" t="s">
        <v>104</v>
      </c>
      <c r="CM9016" s="273" t="s">
        <v>73</v>
      </c>
      <c r="CN9016" s="273">
        <v>3</v>
      </c>
    </row>
    <row r="9017" spans="74:92">
      <c r="BV9017" s="273" t="s">
        <v>64</v>
      </c>
      <c r="BW9017" s="273" t="s">
        <v>75</v>
      </c>
      <c r="BX9017" s="273" t="s">
        <v>517</v>
      </c>
      <c r="BY9017" s="273" t="s">
        <v>517</v>
      </c>
      <c r="BZ9017" s="273" t="s">
        <v>138</v>
      </c>
      <c r="CA9017" s="273" t="s">
        <v>139</v>
      </c>
      <c r="CB9017" s="273" t="s">
        <v>140</v>
      </c>
      <c r="CC9017" s="273" t="s">
        <v>141</v>
      </c>
      <c r="CD9017" s="282">
        <v>9</v>
      </c>
      <c r="CE9017" s="274">
        <v>44958</v>
      </c>
      <c r="CF9017" s="273">
        <v>7547.2</v>
      </c>
      <c r="CG9017" s="273" t="s">
        <v>90</v>
      </c>
      <c r="CH9017" s="273">
        <v>7547.2</v>
      </c>
      <c r="CI9017" s="273" t="s">
        <v>80</v>
      </c>
      <c r="CM9017" s="273" t="s">
        <v>73</v>
      </c>
      <c r="CN9017" s="273">
        <v>3</v>
      </c>
    </row>
    <row r="9018" spans="74:92">
      <c r="BV9018" s="273" t="s">
        <v>64</v>
      </c>
      <c r="BW9018" s="273" t="s">
        <v>75</v>
      </c>
      <c r="BX9018" s="273" t="s">
        <v>517</v>
      </c>
      <c r="BY9018" s="273" t="s">
        <v>517</v>
      </c>
      <c r="BZ9018" s="273" t="s">
        <v>151</v>
      </c>
      <c r="CA9018" s="273" t="s">
        <v>152</v>
      </c>
      <c r="CB9018" s="273" t="s">
        <v>153</v>
      </c>
      <c r="CC9018" s="273" t="s">
        <v>154</v>
      </c>
      <c r="CD9018" s="282">
        <v>10</v>
      </c>
      <c r="CE9018" s="274">
        <v>44958</v>
      </c>
      <c r="CF9018" s="273">
        <v>3889</v>
      </c>
      <c r="CG9018" s="273" t="s">
        <v>90</v>
      </c>
      <c r="CH9018" s="273">
        <v>3889</v>
      </c>
      <c r="CI9018" s="273" t="s">
        <v>80</v>
      </c>
      <c r="CM9018" s="273" t="s">
        <v>73</v>
      </c>
      <c r="CN9018" s="273">
        <v>3</v>
      </c>
    </row>
    <row r="9019" spans="74:92">
      <c r="BV9019" s="273" t="s">
        <v>64</v>
      </c>
      <c r="BW9019" s="273" t="s">
        <v>75</v>
      </c>
      <c r="BX9019" s="273" t="s">
        <v>517</v>
      </c>
      <c r="BY9019" s="273" t="s">
        <v>517</v>
      </c>
      <c r="BZ9019" s="273" t="s">
        <v>167</v>
      </c>
      <c r="CA9019" s="273" t="s">
        <v>168</v>
      </c>
      <c r="CB9019" s="273" t="s">
        <v>169</v>
      </c>
      <c r="CC9019" s="273" t="s">
        <v>170</v>
      </c>
      <c r="CD9019" s="282">
        <v>12</v>
      </c>
      <c r="CE9019" s="274">
        <v>44958</v>
      </c>
      <c r="CF9019" s="273">
        <v>1</v>
      </c>
      <c r="CG9019" s="273" t="s">
        <v>90</v>
      </c>
      <c r="CH9019" s="273">
        <v>1</v>
      </c>
      <c r="CI9019" s="273" t="s">
        <v>80</v>
      </c>
      <c r="CM9019" s="273" t="s">
        <v>73</v>
      </c>
      <c r="CN9019" s="273">
        <v>3</v>
      </c>
    </row>
    <row r="9020" spans="74:92">
      <c r="BV9020" s="273" t="s">
        <v>64</v>
      </c>
      <c r="BW9020" s="273" t="s">
        <v>75</v>
      </c>
      <c r="BX9020" s="273" t="s">
        <v>517</v>
      </c>
      <c r="BY9020" s="273" t="s">
        <v>517</v>
      </c>
      <c r="BZ9020" s="273" t="s">
        <v>151</v>
      </c>
      <c r="CA9020" s="273" t="s">
        <v>152</v>
      </c>
      <c r="CB9020" s="273" t="s">
        <v>161</v>
      </c>
      <c r="CC9020" s="273" t="s">
        <v>162</v>
      </c>
      <c r="CD9020" s="282">
        <v>11</v>
      </c>
      <c r="CE9020" s="274">
        <v>44958</v>
      </c>
      <c r="CF9020" s="273">
        <v>3111.2</v>
      </c>
      <c r="CG9020" s="273" t="s">
        <v>90</v>
      </c>
      <c r="CH9020" s="273">
        <v>3111.2</v>
      </c>
      <c r="CI9020" s="273" t="s">
        <v>80</v>
      </c>
      <c r="CM9020" s="273" t="s">
        <v>73</v>
      </c>
      <c r="CN9020" s="273">
        <v>3</v>
      </c>
    </row>
    <row r="9021" spans="74:92">
      <c r="BV9021" s="273" t="s">
        <v>64</v>
      </c>
      <c r="BW9021" s="273" t="s">
        <v>75</v>
      </c>
      <c r="BX9021" s="273" t="s">
        <v>517</v>
      </c>
      <c r="BY9021" s="273" t="s">
        <v>517</v>
      </c>
      <c r="BZ9021" s="273" t="s">
        <v>167</v>
      </c>
      <c r="CA9021" s="273" t="s">
        <v>168</v>
      </c>
      <c r="CB9021" s="273" t="s">
        <v>353</v>
      </c>
      <c r="CC9021" s="273" t="s">
        <v>354</v>
      </c>
      <c r="CD9021" s="282">
        <v>13</v>
      </c>
      <c r="CE9021" s="274">
        <v>44958</v>
      </c>
      <c r="CF9021" s="273">
        <v>0</v>
      </c>
      <c r="CG9021" s="273" t="s">
        <v>90</v>
      </c>
      <c r="CH9021" s="273">
        <v>0</v>
      </c>
      <c r="CI9021" s="273" t="s">
        <v>80</v>
      </c>
      <c r="CM9021" s="273" t="s">
        <v>73</v>
      </c>
      <c r="CN9021" s="273">
        <v>3</v>
      </c>
    </row>
    <row r="9022" spans="74:92">
      <c r="BV9022" s="273" t="s">
        <v>64</v>
      </c>
      <c r="BW9022" s="273" t="s">
        <v>75</v>
      </c>
      <c r="BX9022" s="273" t="s">
        <v>517</v>
      </c>
      <c r="BY9022" s="273" t="s">
        <v>517</v>
      </c>
      <c r="BZ9022" s="273" t="s">
        <v>167</v>
      </c>
      <c r="CA9022" s="273" t="s">
        <v>168</v>
      </c>
      <c r="CB9022" s="273" t="s">
        <v>313</v>
      </c>
      <c r="CC9022" s="273" t="s">
        <v>314</v>
      </c>
      <c r="CD9022" s="282">
        <v>14</v>
      </c>
      <c r="CE9022" s="274">
        <v>44958</v>
      </c>
      <c r="CF9022" s="273">
        <v>26</v>
      </c>
      <c r="CG9022" s="273" t="s">
        <v>90</v>
      </c>
      <c r="CH9022" s="273">
        <v>26</v>
      </c>
      <c r="CI9022" s="273" t="s">
        <v>80</v>
      </c>
      <c r="CM9022" s="273" t="s">
        <v>73</v>
      </c>
      <c r="CN9022" s="273">
        <v>3</v>
      </c>
    </row>
    <row r="9023" spans="74:92">
      <c r="BV9023" s="273" t="s">
        <v>64</v>
      </c>
      <c r="BW9023" s="273" t="s">
        <v>75</v>
      </c>
      <c r="BX9023" s="273" t="s">
        <v>517</v>
      </c>
      <c r="BY9023" s="273" t="s">
        <v>517</v>
      </c>
      <c r="BZ9023" s="273" t="s">
        <v>204</v>
      </c>
      <c r="CA9023" s="273" t="s">
        <v>205</v>
      </c>
      <c r="CB9023" s="273" t="s">
        <v>206</v>
      </c>
      <c r="CC9023" s="273" t="s">
        <v>207</v>
      </c>
      <c r="CD9023" s="282">
        <v>0</v>
      </c>
      <c r="CE9023" s="274">
        <v>44958</v>
      </c>
      <c r="CG9023" s="273" t="s">
        <v>181</v>
      </c>
      <c r="CI9023" s="273" t="s">
        <v>208</v>
      </c>
      <c r="CJ9023" s="273" t="s">
        <v>209</v>
      </c>
      <c r="CM9023" s="273" t="s">
        <v>73</v>
      </c>
      <c r="CN9023" s="273">
        <v>3</v>
      </c>
    </row>
    <row r="9024" spans="74:92">
      <c r="BV9024" s="273" t="s">
        <v>64</v>
      </c>
      <c r="BW9024" s="273" t="s">
        <v>75</v>
      </c>
      <c r="BX9024" s="273" t="s">
        <v>517</v>
      </c>
      <c r="BY9024" s="273" t="s">
        <v>517</v>
      </c>
      <c r="BZ9024" s="273" t="s">
        <v>86</v>
      </c>
      <c r="CA9024" s="273" t="s">
        <v>87</v>
      </c>
      <c r="CB9024" s="273" t="s">
        <v>179</v>
      </c>
      <c r="CC9024" s="273" t="s">
        <v>180</v>
      </c>
      <c r="CD9024" s="282">
        <v>1</v>
      </c>
      <c r="CE9024" s="274">
        <v>44958</v>
      </c>
      <c r="CG9024" s="273" t="s">
        <v>181</v>
      </c>
      <c r="CI9024" s="273" t="s">
        <v>181</v>
      </c>
      <c r="CJ9024" s="273" t="s">
        <v>345</v>
      </c>
      <c r="CM9024" s="273" t="s">
        <v>73</v>
      </c>
      <c r="CN9024" s="273">
        <v>3</v>
      </c>
    </row>
    <row r="9025" spans="74:92">
      <c r="BV9025" s="273" t="s">
        <v>64</v>
      </c>
      <c r="BW9025" s="273" t="s">
        <v>75</v>
      </c>
      <c r="BX9025" s="273" t="s">
        <v>517</v>
      </c>
      <c r="BY9025" s="273" t="s">
        <v>517</v>
      </c>
      <c r="BZ9025" s="273" t="s">
        <v>167</v>
      </c>
      <c r="CA9025" s="273" t="s">
        <v>168</v>
      </c>
      <c r="CB9025" s="273" t="s">
        <v>319</v>
      </c>
      <c r="CC9025" s="273" t="s">
        <v>320</v>
      </c>
      <c r="CD9025" s="282">
        <v>15</v>
      </c>
      <c r="CE9025" s="274">
        <v>44958</v>
      </c>
      <c r="CF9025" s="273">
        <v>757</v>
      </c>
      <c r="CG9025" s="273" t="s">
        <v>90</v>
      </c>
      <c r="CH9025" s="273">
        <v>757</v>
      </c>
      <c r="CI9025" s="273" t="s">
        <v>80</v>
      </c>
      <c r="CL9025" s="273" t="s">
        <v>2306</v>
      </c>
      <c r="CM9025" s="273" t="s">
        <v>73</v>
      </c>
      <c r="CN9025" s="273">
        <v>3</v>
      </c>
    </row>
    <row r="9026" spans="74:92">
      <c r="BV9026" s="273" t="s">
        <v>64</v>
      </c>
      <c r="BW9026" s="273" t="s">
        <v>75</v>
      </c>
      <c r="BX9026" s="273" t="s">
        <v>517</v>
      </c>
      <c r="BY9026" s="273" t="s">
        <v>517</v>
      </c>
      <c r="BZ9026" s="273" t="s">
        <v>138</v>
      </c>
      <c r="CA9026" s="273" t="s">
        <v>139</v>
      </c>
      <c r="CB9026" s="273" t="s">
        <v>190</v>
      </c>
      <c r="CC9026" s="273" t="s">
        <v>191</v>
      </c>
      <c r="CD9026" s="282">
        <v>8</v>
      </c>
      <c r="CE9026" s="274">
        <v>44958</v>
      </c>
      <c r="CF9026" s="273">
        <v>9434</v>
      </c>
      <c r="CG9026" s="273" t="s">
        <v>90</v>
      </c>
      <c r="CH9026" s="273">
        <v>9434</v>
      </c>
      <c r="CI9026" s="273" t="s">
        <v>80</v>
      </c>
      <c r="CM9026" s="273" t="s">
        <v>73</v>
      </c>
      <c r="CN9026" s="273">
        <v>3</v>
      </c>
    </row>
    <row r="9027" spans="74:92">
      <c r="BV9027" s="273" t="s">
        <v>64</v>
      </c>
      <c r="BW9027" s="273" t="s">
        <v>75</v>
      </c>
      <c r="BX9027" s="273" t="s">
        <v>517</v>
      </c>
      <c r="BY9027" s="273" t="s">
        <v>517</v>
      </c>
      <c r="BZ9027" s="273" t="s">
        <v>86</v>
      </c>
      <c r="CA9027" s="273" t="s">
        <v>87</v>
      </c>
      <c r="CB9027" s="273" t="s">
        <v>233</v>
      </c>
      <c r="CC9027" s="273" t="s">
        <v>234</v>
      </c>
      <c r="CD9027" s="282">
        <v>1</v>
      </c>
      <c r="CE9027" s="274">
        <v>44958</v>
      </c>
      <c r="CG9027" s="273" t="s">
        <v>181</v>
      </c>
      <c r="CI9027" s="273" t="s">
        <v>181</v>
      </c>
      <c r="CJ9027" s="273" t="s">
        <v>1126</v>
      </c>
      <c r="CM9027" s="273" t="s">
        <v>73</v>
      </c>
      <c r="CN9027" s="273">
        <v>3</v>
      </c>
    </row>
    <row r="9028" spans="74:92">
      <c r="BV9028" s="273" t="s">
        <v>64</v>
      </c>
      <c r="BW9028" s="273" t="s">
        <v>75</v>
      </c>
      <c r="BX9028" s="273" t="s">
        <v>517</v>
      </c>
      <c r="BY9028" s="273" t="s">
        <v>517</v>
      </c>
      <c r="BZ9028" s="273" t="s">
        <v>86</v>
      </c>
      <c r="CA9028" s="273" t="s">
        <v>87</v>
      </c>
      <c r="CB9028" s="273" t="s">
        <v>217</v>
      </c>
      <c r="CC9028" s="273" t="s">
        <v>218</v>
      </c>
      <c r="CD9028" s="282">
        <v>2</v>
      </c>
      <c r="CE9028" s="274">
        <v>44958</v>
      </c>
      <c r="CG9028" s="273" t="s">
        <v>181</v>
      </c>
      <c r="CI9028" s="273" t="s">
        <v>181</v>
      </c>
      <c r="CJ9028" s="273" t="s">
        <v>1258</v>
      </c>
      <c r="CM9028" s="273" t="s">
        <v>73</v>
      </c>
      <c r="CN9028" s="273">
        <v>3</v>
      </c>
    </row>
    <row r="9029" spans="74:92">
      <c r="BV9029" s="273" t="s">
        <v>64</v>
      </c>
      <c r="BW9029" s="273" t="s">
        <v>75</v>
      </c>
      <c r="BX9029" s="273" t="s">
        <v>517</v>
      </c>
      <c r="BY9029" s="273" t="s">
        <v>517</v>
      </c>
      <c r="BZ9029" s="273" t="s">
        <v>86</v>
      </c>
      <c r="CA9029" s="273" t="s">
        <v>87</v>
      </c>
      <c r="CB9029" s="273" t="s">
        <v>225</v>
      </c>
      <c r="CC9029" s="273" t="s">
        <v>226</v>
      </c>
      <c r="CD9029" s="282">
        <v>5</v>
      </c>
      <c r="CE9029" s="274">
        <v>44958</v>
      </c>
      <c r="CF9029" s="273">
        <v>8259</v>
      </c>
      <c r="CG9029" s="273" t="s">
        <v>90</v>
      </c>
      <c r="CH9029" s="273">
        <v>8259</v>
      </c>
      <c r="CI9029" s="273" t="s">
        <v>80</v>
      </c>
      <c r="CM9029" s="273" t="s">
        <v>73</v>
      </c>
      <c r="CN9029" s="273">
        <v>3</v>
      </c>
    </row>
    <row r="9030" spans="74:92">
      <c r="BV9030" s="273" t="s">
        <v>64</v>
      </c>
      <c r="BW9030" s="273" t="s">
        <v>75</v>
      </c>
      <c r="BX9030" s="273" t="s">
        <v>517</v>
      </c>
      <c r="BY9030" s="273" t="s">
        <v>517</v>
      </c>
      <c r="BZ9030" s="273" t="s">
        <v>86</v>
      </c>
      <c r="CA9030" s="273" t="s">
        <v>87</v>
      </c>
      <c r="CB9030" s="273" t="s">
        <v>225</v>
      </c>
      <c r="CC9030" s="273" t="s">
        <v>226</v>
      </c>
      <c r="CD9030" s="282">
        <v>5</v>
      </c>
      <c r="CE9030" s="274">
        <v>44986</v>
      </c>
      <c r="CF9030" s="273">
        <v>7612</v>
      </c>
      <c r="CG9030" s="273" t="s">
        <v>90</v>
      </c>
      <c r="CH9030" s="273">
        <v>7612</v>
      </c>
      <c r="CI9030" s="273" t="s">
        <v>80</v>
      </c>
      <c r="CM9030" s="273" t="s">
        <v>73</v>
      </c>
      <c r="CN9030" s="273">
        <v>3</v>
      </c>
    </row>
    <row r="9031" spans="74:92">
      <c r="BV9031" s="273" t="s">
        <v>64</v>
      </c>
      <c r="BW9031" s="273" t="s">
        <v>75</v>
      </c>
      <c r="BX9031" s="273" t="s">
        <v>517</v>
      </c>
      <c r="BY9031" s="273" t="s">
        <v>517</v>
      </c>
      <c r="BZ9031" s="273" t="s">
        <v>86</v>
      </c>
      <c r="CA9031" s="273" t="s">
        <v>87</v>
      </c>
      <c r="CB9031" s="273" t="s">
        <v>217</v>
      </c>
      <c r="CC9031" s="273" t="s">
        <v>218</v>
      </c>
      <c r="CD9031" s="282">
        <v>2</v>
      </c>
      <c r="CE9031" s="274">
        <v>44986</v>
      </c>
      <c r="CG9031" s="273" t="s">
        <v>181</v>
      </c>
      <c r="CI9031" s="273" t="s">
        <v>181</v>
      </c>
      <c r="CJ9031" s="273" t="s">
        <v>1258</v>
      </c>
      <c r="CM9031" s="273" t="s">
        <v>73</v>
      </c>
      <c r="CN9031" s="273">
        <v>3</v>
      </c>
    </row>
    <row r="9032" spans="74:92">
      <c r="BV9032" s="273" t="s">
        <v>64</v>
      </c>
      <c r="BW9032" s="273" t="s">
        <v>75</v>
      </c>
      <c r="BX9032" s="273" t="s">
        <v>517</v>
      </c>
      <c r="BY9032" s="273" t="s">
        <v>517</v>
      </c>
      <c r="BZ9032" s="273" t="s">
        <v>86</v>
      </c>
      <c r="CA9032" s="273" t="s">
        <v>87</v>
      </c>
      <c r="CB9032" s="273" t="s">
        <v>233</v>
      </c>
      <c r="CC9032" s="273" t="s">
        <v>234</v>
      </c>
      <c r="CD9032" s="282">
        <v>1</v>
      </c>
      <c r="CE9032" s="274">
        <v>44986</v>
      </c>
      <c r="CG9032" s="273" t="s">
        <v>181</v>
      </c>
      <c r="CI9032" s="273" t="s">
        <v>181</v>
      </c>
      <c r="CJ9032" s="273" t="s">
        <v>182</v>
      </c>
      <c r="CM9032" s="273" t="s">
        <v>73</v>
      </c>
      <c r="CN9032" s="273">
        <v>3</v>
      </c>
    </row>
    <row r="9033" spans="74:92">
      <c r="BV9033" s="273" t="s">
        <v>64</v>
      </c>
      <c r="BW9033" s="273" t="s">
        <v>75</v>
      </c>
      <c r="BX9033" s="273" t="s">
        <v>517</v>
      </c>
      <c r="BY9033" s="273" t="s">
        <v>517</v>
      </c>
      <c r="BZ9033" s="273" t="s">
        <v>138</v>
      </c>
      <c r="CA9033" s="273" t="s">
        <v>139</v>
      </c>
      <c r="CB9033" s="273" t="s">
        <v>190</v>
      </c>
      <c r="CC9033" s="273" t="s">
        <v>191</v>
      </c>
      <c r="CD9033" s="282">
        <v>8</v>
      </c>
      <c r="CE9033" s="274">
        <v>44986</v>
      </c>
      <c r="CF9033" s="273">
        <v>11429</v>
      </c>
      <c r="CG9033" s="273" t="s">
        <v>90</v>
      </c>
      <c r="CH9033" s="273">
        <v>11429</v>
      </c>
      <c r="CI9033" s="273" t="s">
        <v>80</v>
      </c>
      <c r="CM9033" s="273" t="s">
        <v>73</v>
      </c>
      <c r="CN9033" s="273">
        <v>3</v>
      </c>
    </row>
    <row r="9034" spans="74:92">
      <c r="BV9034" s="273" t="s">
        <v>64</v>
      </c>
      <c r="BW9034" s="273" t="s">
        <v>75</v>
      </c>
      <c r="BX9034" s="273" t="s">
        <v>517</v>
      </c>
      <c r="BY9034" s="273" t="s">
        <v>517</v>
      </c>
      <c r="BZ9034" s="273" t="s">
        <v>167</v>
      </c>
      <c r="CA9034" s="273" t="s">
        <v>168</v>
      </c>
      <c r="CB9034" s="273" t="s">
        <v>319</v>
      </c>
      <c r="CC9034" s="273" t="s">
        <v>320</v>
      </c>
      <c r="CD9034" s="282">
        <v>15</v>
      </c>
      <c r="CE9034" s="274">
        <v>44986</v>
      </c>
      <c r="CF9034" s="273">
        <v>785</v>
      </c>
      <c r="CG9034" s="273" t="s">
        <v>90</v>
      </c>
      <c r="CH9034" s="273">
        <v>785</v>
      </c>
      <c r="CI9034" s="273" t="s">
        <v>80</v>
      </c>
      <c r="CL9034" s="273" t="s">
        <v>2306</v>
      </c>
      <c r="CM9034" s="273" t="s">
        <v>73</v>
      </c>
      <c r="CN9034" s="273">
        <v>3</v>
      </c>
    </row>
    <row r="9035" spans="74:92">
      <c r="BV9035" s="273" t="s">
        <v>64</v>
      </c>
      <c r="BW9035" s="273" t="s">
        <v>75</v>
      </c>
      <c r="BX9035" s="273" t="s">
        <v>517</v>
      </c>
      <c r="BY9035" s="273" t="s">
        <v>517</v>
      </c>
      <c r="BZ9035" s="273" t="s">
        <v>86</v>
      </c>
      <c r="CA9035" s="273" t="s">
        <v>87</v>
      </c>
      <c r="CB9035" s="273" t="s">
        <v>179</v>
      </c>
      <c r="CC9035" s="273" t="s">
        <v>180</v>
      </c>
      <c r="CD9035" s="282">
        <v>1</v>
      </c>
      <c r="CE9035" s="274">
        <v>44986</v>
      </c>
      <c r="CG9035" s="273" t="s">
        <v>181</v>
      </c>
      <c r="CI9035" s="273" t="s">
        <v>181</v>
      </c>
      <c r="CJ9035" s="273" t="s">
        <v>1604</v>
      </c>
      <c r="CM9035" s="273" t="s">
        <v>73</v>
      </c>
      <c r="CN9035" s="273">
        <v>3</v>
      </c>
    </row>
    <row r="9036" spans="74:92">
      <c r="BV9036" s="273" t="s">
        <v>64</v>
      </c>
      <c r="BW9036" s="273" t="s">
        <v>75</v>
      </c>
      <c r="BX9036" s="273" t="s">
        <v>517</v>
      </c>
      <c r="BY9036" s="273" t="s">
        <v>517</v>
      </c>
      <c r="BZ9036" s="273" t="s">
        <v>204</v>
      </c>
      <c r="CA9036" s="273" t="s">
        <v>205</v>
      </c>
      <c r="CB9036" s="273" t="s">
        <v>206</v>
      </c>
      <c r="CC9036" s="273" t="s">
        <v>207</v>
      </c>
      <c r="CD9036" s="282">
        <v>0</v>
      </c>
      <c r="CE9036" s="274">
        <v>44986</v>
      </c>
      <c r="CG9036" s="273" t="s">
        <v>181</v>
      </c>
      <c r="CI9036" s="273" t="s">
        <v>208</v>
      </c>
      <c r="CJ9036" s="273" t="s">
        <v>209</v>
      </c>
      <c r="CM9036" s="273" t="s">
        <v>73</v>
      </c>
      <c r="CN9036" s="273">
        <v>3</v>
      </c>
    </row>
    <row r="9037" spans="74:92">
      <c r="BV9037" s="273" t="s">
        <v>64</v>
      </c>
      <c r="BW9037" s="273" t="s">
        <v>75</v>
      </c>
      <c r="BX9037" s="273" t="s">
        <v>517</v>
      </c>
      <c r="BY9037" s="273" t="s">
        <v>517</v>
      </c>
      <c r="BZ9037" s="273" t="s">
        <v>167</v>
      </c>
      <c r="CA9037" s="273" t="s">
        <v>168</v>
      </c>
      <c r="CB9037" s="273" t="s">
        <v>313</v>
      </c>
      <c r="CC9037" s="273" t="s">
        <v>314</v>
      </c>
      <c r="CD9037" s="282">
        <v>14</v>
      </c>
      <c r="CE9037" s="274">
        <v>44986</v>
      </c>
      <c r="CF9037" s="273">
        <v>210</v>
      </c>
      <c r="CG9037" s="273" t="s">
        <v>90</v>
      </c>
      <c r="CH9037" s="273">
        <v>210</v>
      </c>
      <c r="CI9037" s="273" t="s">
        <v>80</v>
      </c>
      <c r="CM9037" s="273" t="s">
        <v>73</v>
      </c>
      <c r="CN9037" s="273">
        <v>3</v>
      </c>
    </row>
    <row r="9038" spans="74:92">
      <c r="BV9038" s="273" t="s">
        <v>64</v>
      </c>
      <c r="BW9038" s="273" t="s">
        <v>75</v>
      </c>
      <c r="BX9038" s="273" t="s">
        <v>517</v>
      </c>
      <c r="BY9038" s="273" t="s">
        <v>517</v>
      </c>
      <c r="BZ9038" s="273" t="s">
        <v>167</v>
      </c>
      <c r="CA9038" s="273" t="s">
        <v>168</v>
      </c>
      <c r="CB9038" s="273" t="s">
        <v>353</v>
      </c>
      <c r="CC9038" s="273" t="s">
        <v>354</v>
      </c>
      <c r="CD9038" s="282">
        <v>13</v>
      </c>
      <c r="CE9038" s="274">
        <v>44986</v>
      </c>
      <c r="CF9038" s="273">
        <v>0</v>
      </c>
      <c r="CG9038" s="273" t="s">
        <v>90</v>
      </c>
      <c r="CH9038" s="273">
        <v>0</v>
      </c>
      <c r="CI9038" s="273" t="s">
        <v>80</v>
      </c>
      <c r="CM9038" s="273" t="s">
        <v>73</v>
      </c>
      <c r="CN9038" s="273">
        <v>3</v>
      </c>
    </row>
    <row r="9039" spans="74:92">
      <c r="BV9039" s="273" t="s">
        <v>64</v>
      </c>
      <c r="BW9039" s="273" t="s">
        <v>75</v>
      </c>
      <c r="BX9039" s="273" t="s">
        <v>517</v>
      </c>
      <c r="BY9039" s="273" t="s">
        <v>517</v>
      </c>
      <c r="BZ9039" s="273" t="s">
        <v>151</v>
      </c>
      <c r="CA9039" s="273" t="s">
        <v>152</v>
      </c>
      <c r="CB9039" s="273" t="s">
        <v>161</v>
      </c>
      <c r="CC9039" s="273" t="s">
        <v>162</v>
      </c>
      <c r="CD9039" s="282">
        <v>11</v>
      </c>
      <c r="CE9039" s="274">
        <v>44986</v>
      </c>
      <c r="CF9039" s="273">
        <v>1897.6</v>
      </c>
      <c r="CG9039" s="273" t="s">
        <v>90</v>
      </c>
      <c r="CH9039" s="273">
        <v>1897.6</v>
      </c>
      <c r="CI9039" s="273" t="s">
        <v>80</v>
      </c>
      <c r="CM9039" s="273" t="s">
        <v>73</v>
      </c>
      <c r="CN9039" s="273">
        <v>3</v>
      </c>
    </row>
    <row r="9040" spans="74:92">
      <c r="BV9040" s="273" t="s">
        <v>64</v>
      </c>
      <c r="BW9040" s="273" t="s">
        <v>75</v>
      </c>
      <c r="BX9040" s="273" t="s">
        <v>517</v>
      </c>
      <c r="BY9040" s="273" t="s">
        <v>517</v>
      </c>
      <c r="BZ9040" s="273" t="s">
        <v>167</v>
      </c>
      <c r="CA9040" s="273" t="s">
        <v>168</v>
      </c>
      <c r="CB9040" s="273" t="s">
        <v>169</v>
      </c>
      <c r="CC9040" s="273" t="s">
        <v>170</v>
      </c>
      <c r="CD9040" s="282">
        <v>12</v>
      </c>
      <c r="CE9040" s="274">
        <v>44986</v>
      </c>
      <c r="CF9040" s="273">
        <v>4</v>
      </c>
      <c r="CG9040" s="273" t="s">
        <v>90</v>
      </c>
      <c r="CH9040" s="273">
        <v>4</v>
      </c>
      <c r="CI9040" s="273" t="s">
        <v>80</v>
      </c>
      <c r="CM9040" s="273" t="s">
        <v>73</v>
      </c>
      <c r="CN9040" s="273">
        <v>3</v>
      </c>
    </row>
    <row r="9041" spans="74:92">
      <c r="BV9041" s="273" t="s">
        <v>64</v>
      </c>
      <c r="BW9041" s="273" t="s">
        <v>75</v>
      </c>
      <c r="BX9041" s="273" t="s">
        <v>517</v>
      </c>
      <c r="BY9041" s="273" t="s">
        <v>517</v>
      </c>
      <c r="BZ9041" s="273" t="s">
        <v>151</v>
      </c>
      <c r="CA9041" s="273" t="s">
        <v>152</v>
      </c>
      <c r="CB9041" s="273" t="s">
        <v>153</v>
      </c>
      <c r="CC9041" s="273" t="s">
        <v>154</v>
      </c>
      <c r="CD9041" s="282">
        <v>10</v>
      </c>
      <c r="CE9041" s="274">
        <v>44986</v>
      </c>
      <c r="CF9041" s="273">
        <v>2372</v>
      </c>
      <c r="CG9041" s="273" t="s">
        <v>90</v>
      </c>
      <c r="CH9041" s="273">
        <v>2372</v>
      </c>
      <c r="CI9041" s="273" t="s">
        <v>80</v>
      </c>
      <c r="CM9041" s="273" t="s">
        <v>73</v>
      </c>
      <c r="CN9041" s="273">
        <v>3</v>
      </c>
    </row>
    <row r="9042" spans="74:92">
      <c r="BV9042" s="273" t="s">
        <v>64</v>
      </c>
      <c r="BW9042" s="273" t="s">
        <v>75</v>
      </c>
      <c r="BX9042" s="273" t="s">
        <v>517</v>
      </c>
      <c r="BY9042" s="273" t="s">
        <v>517</v>
      </c>
      <c r="BZ9042" s="273" t="s">
        <v>138</v>
      </c>
      <c r="CA9042" s="273" t="s">
        <v>139</v>
      </c>
      <c r="CB9042" s="273" t="s">
        <v>140</v>
      </c>
      <c r="CC9042" s="273" t="s">
        <v>141</v>
      </c>
      <c r="CD9042" s="282">
        <v>9</v>
      </c>
      <c r="CE9042" s="274">
        <v>44986</v>
      </c>
      <c r="CF9042" s="273">
        <v>9143.2000000000007</v>
      </c>
      <c r="CG9042" s="273" t="s">
        <v>90</v>
      </c>
      <c r="CH9042" s="273">
        <v>9143.2000000000007</v>
      </c>
      <c r="CI9042" s="273" t="s">
        <v>80</v>
      </c>
      <c r="CM9042" s="273" t="s">
        <v>73</v>
      </c>
      <c r="CN9042" s="273">
        <v>3</v>
      </c>
    </row>
    <row r="9043" spans="74:92">
      <c r="BV9043" s="273" t="s">
        <v>64</v>
      </c>
      <c r="BW9043" s="273" t="s">
        <v>75</v>
      </c>
      <c r="BX9043" s="273" t="s">
        <v>517</v>
      </c>
      <c r="BY9043" s="273" t="s">
        <v>517</v>
      </c>
      <c r="BZ9043" s="273" t="s">
        <v>126</v>
      </c>
      <c r="CA9043" s="273" t="s">
        <v>127</v>
      </c>
      <c r="CB9043" s="273" t="s">
        <v>133</v>
      </c>
      <c r="CC9043" s="273" t="s">
        <v>134</v>
      </c>
      <c r="CD9043" s="282">
        <v>7</v>
      </c>
      <c r="CE9043" s="274">
        <v>44986</v>
      </c>
      <c r="CI9043" s="273" t="s">
        <v>104</v>
      </c>
      <c r="CM9043" s="273" t="s">
        <v>73</v>
      </c>
      <c r="CN9043" s="273">
        <v>3</v>
      </c>
    </row>
    <row r="9044" spans="74:92">
      <c r="BV9044" s="273" t="s">
        <v>64</v>
      </c>
      <c r="BW9044" s="273" t="s">
        <v>75</v>
      </c>
      <c r="BX9044" s="273" t="s">
        <v>517</v>
      </c>
      <c r="BY9044" s="273" t="s">
        <v>517</v>
      </c>
      <c r="BZ9044" s="273" t="s">
        <v>126</v>
      </c>
      <c r="CA9044" s="273" t="s">
        <v>127</v>
      </c>
      <c r="CB9044" s="273" t="s">
        <v>128</v>
      </c>
      <c r="CC9044" s="273" t="s">
        <v>129</v>
      </c>
      <c r="CD9044" s="282">
        <v>6</v>
      </c>
      <c r="CE9044" s="274">
        <v>44986</v>
      </c>
      <c r="CI9044" s="273" t="s">
        <v>80</v>
      </c>
      <c r="CM9044" s="273" t="s">
        <v>73</v>
      </c>
      <c r="CN9044" s="273">
        <v>3</v>
      </c>
    </row>
    <row r="9045" spans="74:92">
      <c r="BV9045" s="273" t="s">
        <v>64</v>
      </c>
      <c r="BW9045" s="273" t="s">
        <v>75</v>
      </c>
      <c r="BX9045" s="273" t="s">
        <v>517</v>
      </c>
      <c r="BY9045" s="273" t="s">
        <v>517</v>
      </c>
      <c r="BZ9045" s="273" t="s">
        <v>110</v>
      </c>
      <c r="CA9045" s="273" t="s">
        <v>111</v>
      </c>
      <c r="CB9045" s="273" t="s">
        <v>112</v>
      </c>
      <c r="CC9045" s="273" t="s">
        <v>113</v>
      </c>
      <c r="CD9045" s="282">
        <v>4</v>
      </c>
      <c r="CE9045" s="274">
        <v>44986</v>
      </c>
      <c r="CI9045" s="273" t="s">
        <v>80</v>
      </c>
      <c r="CM9045" s="273" t="s">
        <v>73</v>
      </c>
      <c r="CN9045" s="273">
        <v>3</v>
      </c>
    </row>
    <row r="9046" spans="74:92">
      <c r="BV9046" s="273" t="s">
        <v>64</v>
      </c>
      <c r="BW9046" s="273" t="s">
        <v>75</v>
      </c>
      <c r="BX9046" s="273" t="s">
        <v>517</v>
      </c>
      <c r="BY9046" s="273" t="s">
        <v>517</v>
      </c>
      <c r="BZ9046" s="273" t="s">
        <v>110</v>
      </c>
      <c r="CA9046" s="273" t="s">
        <v>111</v>
      </c>
      <c r="CB9046" s="273" t="s">
        <v>117</v>
      </c>
      <c r="CC9046" s="273" t="s">
        <v>118</v>
      </c>
      <c r="CD9046" s="282">
        <v>5</v>
      </c>
      <c r="CE9046" s="274">
        <v>44986</v>
      </c>
      <c r="CI9046" s="273" t="s">
        <v>104</v>
      </c>
      <c r="CM9046" s="273" t="s">
        <v>73</v>
      </c>
      <c r="CN9046" s="273">
        <v>3</v>
      </c>
    </row>
    <row r="9047" spans="74:92">
      <c r="BV9047" s="273" t="s">
        <v>64</v>
      </c>
      <c r="BW9047" s="273" t="s">
        <v>75</v>
      </c>
      <c r="BX9047" s="273" t="s">
        <v>517</v>
      </c>
      <c r="BY9047" s="273" t="s">
        <v>517</v>
      </c>
      <c r="BZ9047" s="273" t="s">
        <v>86</v>
      </c>
      <c r="CA9047" s="273" t="s">
        <v>87</v>
      </c>
      <c r="CB9047" s="273" t="s">
        <v>88</v>
      </c>
      <c r="CC9047" s="273" t="s">
        <v>89</v>
      </c>
      <c r="CD9047" s="282">
        <v>3</v>
      </c>
      <c r="CE9047" s="274">
        <v>44986</v>
      </c>
      <c r="CF9047" s="273">
        <v>13801</v>
      </c>
      <c r="CG9047" s="273" t="s">
        <v>90</v>
      </c>
      <c r="CH9047" s="273">
        <v>13801</v>
      </c>
      <c r="CI9047" s="273" t="s">
        <v>80</v>
      </c>
      <c r="CM9047" s="273" t="s">
        <v>73</v>
      </c>
      <c r="CN9047" s="273">
        <v>3</v>
      </c>
    </row>
    <row r="9048" spans="74:92">
      <c r="BV9048" s="273" t="s">
        <v>64</v>
      </c>
      <c r="BW9048" s="273" t="s">
        <v>75</v>
      </c>
      <c r="BX9048" s="273" t="s">
        <v>517</v>
      </c>
      <c r="BY9048" s="273" t="s">
        <v>517</v>
      </c>
      <c r="BZ9048" s="273" t="s">
        <v>86</v>
      </c>
      <c r="CA9048" s="273" t="s">
        <v>87</v>
      </c>
      <c r="CB9048" s="273" t="s">
        <v>101</v>
      </c>
      <c r="CC9048" s="273" t="s">
        <v>102</v>
      </c>
      <c r="CD9048" s="282">
        <v>4</v>
      </c>
      <c r="CE9048" s="274">
        <v>44986</v>
      </c>
      <c r="CF9048" s="273">
        <v>44503.85</v>
      </c>
      <c r="CG9048" s="273" t="s">
        <v>1495</v>
      </c>
      <c r="CH9048" s="273">
        <v>6397.4284374999997</v>
      </c>
      <c r="CI9048" s="273" t="s">
        <v>104</v>
      </c>
      <c r="CM9048" s="273" t="s">
        <v>73</v>
      </c>
      <c r="CN9048" s="273">
        <v>3</v>
      </c>
    </row>
    <row r="9049" spans="74:92">
      <c r="BV9049" s="273" t="s">
        <v>64</v>
      </c>
      <c r="BW9049" s="273" t="s">
        <v>75</v>
      </c>
      <c r="BX9049" s="273" t="s">
        <v>517</v>
      </c>
      <c r="BY9049" s="273" t="s">
        <v>517</v>
      </c>
      <c r="BZ9049" s="273" t="s">
        <v>86</v>
      </c>
      <c r="CA9049" s="273" t="s">
        <v>87</v>
      </c>
      <c r="CB9049" s="273" t="s">
        <v>101</v>
      </c>
      <c r="CC9049" s="273" t="s">
        <v>102</v>
      </c>
      <c r="CD9049" s="282">
        <v>4</v>
      </c>
      <c r="CE9049" s="274">
        <v>45017</v>
      </c>
      <c r="CF9049" s="273">
        <v>39995.879999999997</v>
      </c>
      <c r="CG9049" s="273" t="s">
        <v>1495</v>
      </c>
      <c r="CH9049" s="273">
        <v>5749.4077500000003</v>
      </c>
      <c r="CI9049" s="273" t="s">
        <v>104</v>
      </c>
      <c r="CM9049" s="273" t="s">
        <v>73</v>
      </c>
      <c r="CN9049" s="273">
        <v>3</v>
      </c>
    </row>
    <row r="9050" spans="74:92">
      <c r="BV9050" s="273" t="s">
        <v>64</v>
      </c>
      <c r="BW9050" s="273" t="s">
        <v>75</v>
      </c>
      <c r="BX9050" s="273" t="s">
        <v>517</v>
      </c>
      <c r="BY9050" s="273" t="s">
        <v>517</v>
      </c>
      <c r="BZ9050" s="273" t="s">
        <v>86</v>
      </c>
      <c r="CA9050" s="273" t="s">
        <v>87</v>
      </c>
      <c r="CB9050" s="273" t="s">
        <v>88</v>
      </c>
      <c r="CC9050" s="273" t="s">
        <v>89</v>
      </c>
      <c r="CD9050" s="282">
        <v>3</v>
      </c>
      <c r="CE9050" s="274">
        <v>45017</v>
      </c>
      <c r="CF9050" s="273">
        <v>12398</v>
      </c>
      <c r="CG9050" s="273" t="s">
        <v>90</v>
      </c>
      <c r="CH9050" s="273">
        <v>12398</v>
      </c>
      <c r="CI9050" s="273" t="s">
        <v>80</v>
      </c>
      <c r="CM9050" s="273" t="s">
        <v>73</v>
      </c>
      <c r="CN9050" s="273">
        <v>3</v>
      </c>
    </row>
    <row r="9051" spans="74:92">
      <c r="BV9051" s="273" t="s">
        <v>64</v>
      </c>
      <c r="BW9051" s="273" t="s">
        <v>75</v>
      </c>
      <c r="BX9051" s="273" t="s">
        <v>517</v>
      </c>
      <c r="BY9051" s="273" t="s">
        <v>517</v>
      </c>
      <c r="BZ9051" s="273" t="s">
        <v>110</v>
      </c>
      <c r="CA9051" s="273" t="s">
        <v>111</v>
      </c>
      <c r="CB9051" s="273" t="s">
        <v>117</v>
      </c>
      <c r="CC9051" s="273" t="s">
        <v>118</v>
      </c>
      <c r="CD9051" s="282">
        <v>5</v>
      </c>
      <c r="CE9051" s="274">
        <v>45017</v>
      </c>
      <c r="CI9051" s="273" t="s">
        <v>104</v>
      </c>
      <c r="CM9051" s="273" t="s">
        <v>73</v>
      </c>
      <c r="CN9051" s="273">
        <v>3</v>
      </c>
    </row>
    <row r="9052" spans="74:92">
      <c r="BV9052" s="273" t="s">
        <v>64</v>
      </c>
      <c r="BW9052" s="273" t="s">
        <v>75</v>
      </c>
      <c r="BX9052" s="273" t="s">
        <v>517</v>
      </c>
      <c r="BY9052" s="273" t="s">
        <v>517</v>
      </c>
      <c r="BZ9052" s="273" t="s">
        <v>110</v>
      </c>
      <c r="CA9052" s="273" t="s">
        <v>111</v>
      </c>
      <c r="CB9052" s="273" t="s">
        <v>112</v>
      </c>
      <c r="CC9052" s="273" t="s">
        <v>113</v>
      </c>
      <c r="CD9052" s="282">
        <v>4</v>
      </c>
      <c r="CE9052" s="274">
        <v>45017</v>
      </c>
      <c r="CI9052" s="273" t="s">
        <v>80</v>
      </c>
      <c r="CM9052" s="273" t="s">
        <v>73</v>
      </c>
      <c r="CN9052" s="273">
        <v>3</v>
      </c>
    </row>
    <row r="9053" spans="74:92">
      <c r="BV9053" s="273" t="s">
        <v>64</v>
      </c>
      <c r="BW9053" s="273" t="s">
        <v>75</v>
      </c>
      <c r="BX9053" s="273" t="s">
        <v>517</v>
      </c>
      <c r="BY9053" s="273" t="s">
        <v>517</v>
      </c>
      <c r="BZ9053" s="273" t="s">
        <v>126</v>
      </c>
      <c r="CA9053" s="273" t="s">
        <v>127</v>
      </c>
      <c r="CB9053" s="273" t="s">
        <v>128</v>
      </c>
      <c r="CC9053" s="273" t="s">
        <v>129</v>
      </c>
      <c r="CD9053" s="282">
        <v>6</v>
      </c>
      <c r="CE9053" s="274">
        <v>45017</v>
      </c>
      <c r="CI9053" s="273" t="s">
        <v>80</v>
      </c>
      <c r="CM9053" s="273" t="s">
        <v>73</v>
      </c>
      <c r="CN9053" s="273">
        <v>3</v>
      </c>
    </row>
    <row r="9054" spans="74:92">
      <c r="BV9054" s="273" t="s">
        <v>64</v>
      </c>
      <c r="BW9054" s="273" t="s">
        <v>75</v>
      </c>
      <c r="BX9054" s="273" t="s">
        <v>517</v>
      </c>
      <c r="BY9054" s="273" t="s">
        <v>517</v>
      </c>
      <c r="BZ9054" s="273" t="s">
        <v>126</v>
      </c>
      <c r="CA9054" s="273" t="s">
        <v>127</v>
      </c>
      <c r="CB9054" s="273" t="s">
        <v>133</v>
      </c>
      <c r="CC9054" s="273" t="s">
        <v>134</v>
      </c>
      <c r="CD9054" s="282">
        <v>7</v>
      </c>
      <c r="CE9054" s="274">
        <v>45017</v>
      </c>
      <c r="CI9054" s="273" t="s">
        <v>104</v>
      </c>
      <c r="CM9054" s="273" t="s">
        <v>73</v>
      </c>
      <c r="CN9054" s="273">
        <v>3</v>
      </c>
    </row>
    <row r="9055" spans="74:92">
      <c r="BV9055" s="273" t="s">
        <v>64</v>
      </c>
      <c r="BW9055" s="273" t="s">
        <v>75</v>
      </c>
      <c r="BX9055" s="273" t="s">
        <v>517</v>
      </c>
      <c r="BY9055" s="273" t="s">
        <v>517</v>
      </c>
      <c r="BZ9055" s="273" t="s">
        <v>138</v>
      </c>
      <c r="CA9055" s="273" t="s">
        <v>139</v>
      </c>
      <c r="CB9055" s="273" t="s">
        <v>140</v>
      </c>
      <c r="CC9055" s="273" t="s">
        <v>141</v>
      </c>
      <c r="CD9055" s="282">
        <v>9</v>
      </c>
      <c r="CE9055" s="274">
        <v>45017</v>
      </c>
      <c r="CF9055" s="273">
        <v>8252</v>
      </c>
      <c r="CG9055" s="273" t="s">
        <v>90</v>
      </c>
      <c r="CH9055" s="273">
        <v>8252</v>
      </c>
      <c r="CI9055" s="273" t="s">
        <v>80</v>
      </c>
      <c r="CM9055" s="273" t="s">
        <v>73</v>
      </c>
      <c r="CN9055" s="273">
        <v>3</v>
      </c>
    </row>
    <row r="9056" spans="74:92">
      <c r="BV9056" s="273" t="s">
        <v>64</v>
      </c>
      <c r="BW9056" s="273" t="s">
        <v>75</v>
      </c>
      <c r="BX9056" s="273" t="s">
        <v>517</v>
      </c>
      <c r="BY9056" s="273" t="s">
        <v>517</v>
      </c>
      <c r="BZ9056" s="273" t="s">
        <v>151</v>
      </c>
      <c r="CA9056" s="273" t="s">
        <v>152</v>
      </c>
      <c r="CB9056" s="273" t="s">
        <v>153</v>
      </c>
      <c r="CC9056" s="273" t="s">
        <v>154</v>
      </c>
      <c r="CD9056" s="282">
        <v>10</v>
      </c>
      <c r="CE9056" s="274">
        <v>45017</v>
      </c>
      <c r="CF9056" s="273">
        <v>2083</v>
      </c>
      <c r="CG9056" s="273" t="s">
        <v>90</v>
      </c>
      <c r="CH9056" s="273">
        <v>2083</v>
      </c>
      <c r="CI9056" s="273" t="s">
        <v>80</v>
      </c>
      <c r="CM9056" s="273" t="s">
        <v>73</v>
      </c>
      <c r="CN9056" s="273">
        <v>3</v>
      </c>
    </row>
    <row r="9057" spans="74:92">
      <c r="BV9057" s="273" t="s">
        <v>64</v>
      </c>
      <c r="BW9057" s="273" t="s">
        <v>75</v>
      </c>
      <c r="BX9057" s="273" t="s">
        <v>517</v>
      </c>
      <c r="BY9057" s="273" t="s">
        <v>517</v>
      </c>
      <c r="BZ9057" s="273" t="s">
        <v>167</v>
      </c>
      <c r="CA9057" s="273" t="s">
        <v>168</v>
      </c>
      <c r="CB9057" s="273" t="s">
        <v>169</v>
      </c>
      <c r="CC9057" s="273" t="s">
        <v>170</v>
      </c>
      <c r="CD9057" s="282">
        <v>12</v>
      </c>
      <c r="CE9057" s="274">
        <v>45017</v>
      </c>
      <c r="CF9057" s="273">
        <v>2</v>
      </c>
      <c r="CG9057" s="273" t="s">
        <v>90</v>
      </c>
      <c r="CH9057" s="273">
        <v>2</v>
      </c>
      <c r="CI9057" s="273" t="s">
        <v>80</v>
      </c>
      <c r="CM9057" s="273" t="s">
        <v>73</v>
      </c>
      <c r="CN9057" s="273">
        <v>3</v>
      </c>
    </row>
    <row r="9058" spans="74:92">
      <c r="BV9058" s="273" t="s">
        <v>64</v>
      </c>
      <c r="BW9058" s="273" t="s">
        <v>75</v>
      </c>
      <c r="BX9058" s="273" t="s">
        <v>517</v>
      </c>
      <c r="BY9058" s="273" t="s">
        <v>517</v>
      </c>
      <c r="BZ9058" s="273" t="s">
        <v>151</v>
      </c>
      <c r="CA9058" s="273" t="s">
        <v>152</v>
      </c>
      <c r="CB9058" s="273" t="s">
        <v>161</v>
      </c>
      <c r="CC9058" s="273" t="s">
        <v>162</v>
      </c>
      <c r="CD9058" s="282">
        <v>11</v>
      </c>
      <c r="CE9058" s="274">
        <v>45017</v>
      </c>
      <c r="CF9058" s="273">
        <v>1666.4</v>
      </c>
      <c r="CG9058" s="273" t="s">
        <v>90</v>
      </c>
      <c r="CH9058" s="273">
        <v>1666.4</v>
      </c>
      <c r="CI9058" s="273" t="s">
        <v>80</v>
      </c>
      <c r="CM9058" s="273" t="s">
        <v>73</v>
      </c>
      <c r="CN9058" s="273">
        <v>3</v>
      </c>
    </row>
    <row r="9059" spans="74:92">
      <c r="BV9059" s="273" t="s">
        <v>64</v>
      </c>
      <c r="BW9059" s="273" t="s">
        <v>75</v>
      </c>
      <c r="BX9059" s="273" t="s">
        <v>517</v>
      </c>
      <c r="BY9059" s="273" t="s">
        <v>517</v>
      </c>
      <c r="BZ9059" s="273" t="s">
        <v>167</v>
      </c>
      <c r="CA9059" s="273" t="s">
        <v>168</v>
      </c>
      <c r="CB9059" s="273" t="s">
        <v>353</v>
      </c>
      <c r="CC9059" s="273" t="s">
        <v>354</v>
      </c>
      <c r="CD9059" s="282">
        <v>13</v>
      </c>
      <c r="CE9059" s="274">
        <v>45017</v>
      </c>
      <c r="CF9059" s="273">
        <v>0</v>
      </c>
      <c r="CG9059" s="273" t="s">
        <v>90</v>
      </c>
      <c r="CH9059" s="273">
        <v>0</v>
      </c>
      <c r="CI9059" s="273" t="s">
        <v>80</v>
      </c>
      <c r="CM9059" s="273" t="s">
        <v>73</v>
      </c>
      <c r="CN9059" s="273">
        <v>3</v>
      </c>
    </row>
    <row r="9060" spans="74:92">
      <c r="BV9060" s="273" t="s">
        <v>64</v>
      </c>
      <c r="BW9060" s="273" t="s">
        <v>75</v>
      </c>
      <c r="BX9060" s="273" t="s">
        <v>517</v>
      </c>
      <c r="BY9060" s="273" t="s">
        <v>517</v>
      </c>
      <c r="BZ9060" s="273" t="s">
        <v>167</v>
      </c>
      <c r="CA9060" s="273" t="s">
        <v>168</v>
      </c>
      <c r="CB9060" s="273" t="s">
        <v>313</v>
      </c>
      <c r="CC9060" s="273" t="s">
        <v>314</v>
      </c>
      <c r="CD9060" s="282">
        <v>14</v>
      </c>
      <c r="CE9060" s="274">
        <v>45017</v>
      </c>
      <c r="CF9060" s="273">
        <v>105</v>
      </c>
      <c r="CG9060" s="273" t="s">
        <v>90</v>
      </c>
      <c r="CH9060" s="273">
        <v>105</v>
      </c>
      <c r="CI9060" s="273" t="s">
        <v>80</v>
      </c>
      <c r="CM9060" s="273" t="s">
        <v>73</v>
      </c>
      <c r="CN9060" s="273">
        <v>3</v>
      </c>
    </row>
    <row r="9061" spans="74:92">
      <c r="BV9061" s="273" t="s">
        <v>64</v>
      </c>
      <c r="BW9061" s="273" t="s">
        <v>75</v>
      </c>
      <c r="BX9061" s="273" t="s">
        <v>517</v>
      </c>
      <c r="BY9061" s="273" t="s">
        <v>517</v>
      </c>
      <c r="BZ9061" s="273" t="s">
        <v>204</v>
      </c>
      <c r="CA9061" s="273" t="s">
        <v>205</v>
      </c>
      <c r="CB9061" s="273" t="s">
        <v>206</v>
      </c>
      <c r="CC9061" s="273" t="s">
        <v>207</v>
      </c>
      <c r="CD9061" s="282">
        <v>0</v>
      </c>
      <c r="CE9061" s="274">
        <v>45017</v>
      </c>
      <c r="CG9061" s="273" t="s">
        <v>181</v>
      </c>
      <c r="CI9061" s="273" t="s">
        <v>208</v>
      </c>
      <c r="CJ9061" s="273" t="s">
        <v>209</v>
      </c>
      <c r="CM9061" s="273" t="s">
        <v>73</v>
      </c>
      <c r="CN9061" s="273">
        <v>3</v>
      </c>
    </row>
    <row r="9062" spans="74:92">
      <c r="BV9062" s="273" t="s">
        <v>64</v>
      </c>
      <c r="BW9062" s="273" t="s">
        <v>75</v>
      </c>
      <c r="BX9062" s="273" t="s">
        <v>517</v>
      </c>
      <c r="BY9062" s="273" t="s">
        <v>517</v>
      </c>
      <c r="BZ9062" s="273" t="s">
        <v>86</v>
      </c>
      <c r="CA9062" s="273" t="s">
        <v>87</v>
      </c>
      <c r="CB9062" s="273" t="s">
        <v>179</v>
      </c>
      <c r="CC9062" s="273" t="s">
        <v>180</v>
      </c>
      <c r="CD9062" s="282">
        <v>1</v>
      </c>
      <c r="CE9062" s="274">
        <v>45017</v>
      </c>
      <c r="CG9062" s="273" t="s">
        <v>181</v>
      </c>
      <c r="CI9062" s="273" t="s">
        <v>181</v>
      </c>
      <c r="CJ9062" s="273" t="s">
        <v>1734</v>
      </c>
      <c r="CM9062" s="273" t="s">
        <v>73</v>
      </c>
      <c r="CN9062" s="273">
        <v>3</v>
      </c>
    </row>
    <row r="9063" spans="74:92">
      <c r="BV9063" s="273" t="s">
        <v>64</v>
      </c>
      <c r="BW9063" s="273" t="s">
        <v>75</v>
      </c>
      <c r="BX9063" s="273" t="s">
        <v>517</v>
      </c>
      <c r="BY9063" s="273" t="s">
        <v>517</v>
      </c>
      <c r="BZ9063" s="273" t="s">
        <v>167</v>
      </c>
      <c r="CA9063" s="273" t="s">
        <v>168</v>
      </c>
      <c r="CB9063" s="273" t="s">
        <v>319</v>
      </c>
      <c r="CC9063" s="273" t="s">
        <v>320</v>
      </c>
      <c r="CD9063" s="282">
        <v>15</v>
      </c>
      <c r="CE9063" s="274">
        <v>45017</v>
      </c>
      <c r="CF9063" s="273">
        <v>701</v>
      </c>
      <c r="CG9063" s="273" t="s">
        <v>90</v>
      </c>
      <c r="CH9063" s="273">
        <v>701</v>
      </c>
      <c r="CI9063" s="273" t="s">
        <v>80</v>
      </c>
      <c r="CL9063" s="273" t="s">
        <v>2306</v>
      </c>
      <c r="CM9063" s="273" t="s">
        <v>73</v>
      </c>
      <c r="CN9063" s="273">
        <v>3</v>
      </c>
    </row>
    <row r="9064" spans="74:92">
      <c r="BV9064" s="273" t="s">
        <v>64</v>
      </c>
      <c r="BW9064" s="273" t="s">
        <v>75</v>
      </c>
      <c r="BX9064" s="273" t="s">
        <v>517</v>
      </c>
      <c r="BY9064" s="273" t="s">
        <v>517</v>
      </c>
      <c r="BZ9064" s="273" t="s">
        <v>138</v>
      </c>
      <c r="CA9064" s="273" t="s">
        <v>139</v>
      </c>
      <c r="CB9064" s="273" t="s">
        <v>190</v>
      </c>
      <c r="CC9064" s="273" t="s">
        <v>191</v>
      </c>
      <c r="CD9064" s="282">
        <v>8</v>
      </c>
      <c r="CE9064" s="274">
        <v>45017</v>
      </c>
      <c r="CF9064" s="273">
        <v>10315</v>
      </c>
      <c r="CG9064" s="273" t="s">
        <v>90</v>
      </c>
      <c r="CH9064" s="273">
        <v>10315</v>
      </c>
      <c r="CI9064" s="273" t="s">
        <v>80</v>
      </c>
      <c r="CM9064" s="273" t="s">
        <v>73</v>
      </c>
      <c r="CN9064" s="273">
        <v>3</v>
      </c>
    </row>
    <row r="9065" spans="74:92">
      <c r="BV9065" s="273" t="s">
        <v>64</v>
      </c>
      <c r="BW9065" s="273" t="s">
        <v>75</v>
      </c>
      <c r="BX9065" s="273" t="s">
        <v>517</v>
      </c>
      <c r="BY9065" s="273" t="s">
        <v>517</v>
      </c>
      <c r="BZ9065" s="273" t="s">
        <v>86</v>
      </c>
      <c r="CA9065" s="273" t="s">
        <v>87</v>
      </c>
      <c r="CB9065" s="273" t="s">
        <v>233</v>
      </c>
      <c r="CC9065" s="273" t="s">
        <v>234</v>
      </c>
      <c r="CD9065" s="282">
        <v>1</v>
      </c>
      <c r="CE9065" s="274">
        <v>45017</v>
      </c>
      <c r="CG9065" s="273" t="s">
        <v>181</v>
      </c>
      <c r="CI9065" s="273" t="s">
        <v>181</v>
      </c>
      <c r="CJ9065" s="273" t="s">
        <v>1544</v>
      </c>
      <c r="CM9065" s="273" t="s">
        <v>73</v>
      </c>
      <c r="CN9065" s="273">
        <v>3</v>
      </c>
    </row>
    <row r="9066" spans="74:92">
      <c r="BV9066" s="273" t="s">
        <v>64</v>
      </c>
      <c r="BW9066" s="273" t="s">
        <v>75</v>
      </c>
      <c r="BX9066" s="273" t="s">
        <v>517</v>
      </c>
      <c r="BY9066" s="273" t="s">
        <v>517</v>
      </c>
      <c r="BZ9066" s="273" t="s">
        <v>86</v>
      </c>
      <c r="CA9066" s="273" t="s">
        <v>87</v>
      </c>
      <c r="CB9066" s="273" t="s">
        <v>217</v>
      </c>
      <c r="CC9066" s="273" t="s">
        <v>218</v>
      </c>
      <c r="CD9066" s="282">
        <v>2</v>
      </c>
      <c r="CE9066" s="274">
        <v>45017</v>
      </c>
      <c r="CG9066" s="273" t="s">
        <v>181</v>
      </c>
      <c r="CI9066" s="273" t="s">
        <v>181</v>
      </c>
      <c r="CJ9066" s="273" t="s">
        <v>1258</v>
      </c>
      <c r="CM9066" s="273" t="s">
        <v>73</v>
      </c>
      <c r="CN9066" s="273">
        <v>3</v>
      </c>
    </row>
    <row r="9067" spans="74:92">
      <c r="BV9067" s="273" t="s">
        <v>64</v>
      </c>
      <c r="BW9067" s="273" t="s">
        <v>75</v>
      </c>
      <c r="BX9067" s="273" t="s">
        <v>517</v>
      </c>
      <c r="BY9067" s="273" t="s">
        <v>517</v>
      </c>
      <c r="BZ9067" s="273" t="s">
        <v>86</v>
      </c>
      <c r="CA9067" s="273" t="s">
        <v>87</v>
      </c>
      <c r="CB9067" s="273" t="s">
        <v>225</v>
      </c>
      <c r="CC9067" s="273" t="s">
        <v>226</v>
      </c>
      <c r="CD9067" s="282">
        <v>5</v>
      </c>
      <c r="CE9067" s="274">
        <v>45017</v>
      </c>
      <c r="CF9067" s="273">
        <v>7099</v>
      </c>
      <c r="CG9067" s="273" t="s">
        <v>90</v>
      </c>
      <c r="CH9067" s="273">
        <v>7099</v>
      </c>
      <c r="CI9067" s="273" t="s">
        <v>80</v>
      </c>
      <c r="CM9067" s="273" t="s">
        <v>73</v>
      </c>
      <c r="CN9067" s="273">
        <v>3</v>
      </c>
    </row>
    <row r="9068" spans="74:92">
      <c r="BV9068" s="273" t="s">
        <v>64</v>
      </c>
      <c r="BW9068" s="273" t="s">
        <v>75</v>
      </c>
      <c r="BX9068" s="273" t="s">
        <v>517</v>
      </c>
      <c r="BY9068" s="273" t="s">
        <v>517</v>
      </c>
      <c r="BZ9068" s="273" t="s">
        <v>86</v>
      </c>
      <c r="CA9068" s="273" t="s">
        <v>87</v>
      </c>
      <c r="CB9068" s="273" t="s">
        <v>225</v>
      </c>
      <c r="CC9068" s="273" t="s">
        <v>226</v>
      </c>
      <c r="CD9068" s="282">
        <v>5</v>
      </c>
      <c r="CE9068" s="274">
        <v>45047</v>
      </c>
      <c r="CF9068" s="273">
        <v>7750</v>
      </c>
      <c r="CG9068" s="273" t="s">
        <v>90</v>
      </c>
      <c r="CH9068" s="273">
        <v>7750</v>
      </c>
      <c r="CI9068" s="273" t="s">
        <v>80</v>
      </c>
      <c r="CM9068" s="273" t="s">
        <v>73</v>
      </c>
      <c r="CN9068" s="273">
        <v>3</v>
      </c>
    </row>
    <row r="9069" spans="74:92">
      <c r="BV9069" s="273" t="s">
        <v>64</v>
      </c>
      <c r="BW9069" s="273" t="s">
        <v>75</v>
      </c>
      <c r="BX9069" s="273" t="s">
        <v>517</v>
      </c>
      <c r="BY9069" s="273" t="s">
        <v>517</v>
      </c>
      <c r="BZ9069" s="273" t="s">
        <v>86</v>
      </c>
      <c r="CA9069" s="273" t="s">
        <v>87</v>
      </c>
      <c r="CB9069" s="273" t="s">
        <v>217</v>
      </c>
      <c r="CC9069" s="273" t="s">
        <v>218</v>
      </c>
      <c r="CD9069" s="282">
        <v>2</v>
      </c>
      <c r="CE9069" s="274">
        <v>45047</v>
      </c>
      <c r="CG9069" s="273" t="s">
        <v>181</v>
      </c>
      <c r="CI9069" s="273" t="s">
        <v>181</v>
      </c>
      <c r="CJ9069" s="273" t="s">
        <v>1258</v>
      </c>
      <c r="CM9069" s="273" t="s">
        <v>73</v>
      </c>
      <c r="CN9069" s="273">
        <v>3</v>
      </c>
    </row>
    <row r="9070" spans="74:92">
      <c r="BV9070" s="273" t="s">
        <v>64</v>
      </c>
      <c r="BW9070" s="273" t="s">
        <v>75</v>
      </c>
      <c r="BX9070" s="273" t="s">
        <v>517</v>
      </c>
      <c r="BY9070" s="273" t="s">
        <v>517</v>
      </c>
      <c r="BZ9070" s="273" t="s">
        <v>86</v>
      </c>
      <c r="CA9070" s="273" t="s">
        <v>87</v>
      </c>
      <c r="CB9070" s="273" t="s">
        <v>233</v>
      </c>
      <c r="CC9070" s="273" t="s">
        <v>234</v>
      </c>
      <c r="CD9070" s="282">
        <v>1</v>
      </c>
      <c r="CE9070" s="274">
        <v>45047</v>
      </c>
      <c r="CG9070" s="273" t="s">
        <v>181</v>
      </c>
      <c r="CI9070" s="273" t="s">
        <v>181</v>
      </c>
      <c r="CJ9070" s="273" t="s">
        <v>1837</v>
      </c>
      <c r="CM9070" s="273" t="s">
        <v>73</v>
      </c>
      <c r="CN9070" s="273">
        <v>3</v>
      </c>
    </row>
    <row r="9071" spans="74:92">
      <c r="BV9071" s="273" t="s">
        <v>64</v>
      </c>
      <c r="BW9071" s="273" t="s">
        <v>75</v>
      </c>
      <c r="BX9071" s="273" t="s">
        <v>517</v>
      </c>
      <c r="BY9071" s="273" t="s">
        <v>517</v>
      </c>
      <c r="BZ9071" s="273" t="s">
        <v>138</v>
      </c>
      <c r="CA9071" s="273" t="s">
        <v>139</v>
      </c>
      <c r="CB9071" s="273" t="s">
        <v>190</v>
      </c>
      <c r="CC9071" s="273" t="s">
        <v>191</v>
      </c>
      <c r="CD9071" s="282">
        <v>8</v>
      </c>
      <c r="CE9071" s="274">
        <v>45047</v>
      </c>
      <c r="CF9071" s="273">
        <v>11449</v>
      </c>
      <c r="CG9071" s="273" t="s">
        <v>90</v>
      </c>
      <c r="CH9071" s="273">
        <v>11449</v>
      </c>
      <c r="CI9071" s="273" t="s">
        <v>80</v>
      </c>
      <c r="CM9071" s="273" t="s">
        <v>73</v>
      </c>
      <c r="CN9071" s="273">
        <v>3</v>
      </c>
    </row>
    <row r="9072" spans="74:92">
      <c r="BV9072" s="273" t="s">
        <v>64</v>
      </c>
      <c r="BW9072" s="273" t="s">
        <v>75</v>
      </c>
      <c r="BX9072" s="273" t="s">
        <v>517</v>
      </c>
      <c r="BY9072" s="273" t="s">
        <v>517</v>
      </c>
      <c r="BZ9072" s="273" t="s">
        <v>167</v>
      </c>
      <c r="CA9072" s="273" t="s">
        <v>168</v>
      </c>
      <c r="CB9072" s="273" t="s">
        <v>319</v>
      </c>
      <c r="CC9072" s="273" t="s">
        <v>320</v>
      </c>
      <c r="CD9072" s="282">
        <v>15</v>
      </c>
      <c r="CE9072" s="274">
        <v>45047</v>
      </c>
      <c r="CF9072" s="273">
        <v>627</v>
      </c>
      <c r="CG9072" s="273" t="s">
        <v>90</v>
      </c>
      <c r="CH9072" s="273">
        <v>627</v>
      </c>
      <c r="CI9072" s="273" t="s">
        <v>80</v>
      </c>
      <c r="CL9072" s="273" t="s">
        <v>2306</v>
      </c>
      <c r="CM9072" s="273" t="s">
        <v>73</v>
      </c>
      <c r="CN9072" s="273">
        <v>3</v>
      </c>
    </row>
    <row r="9073" spans="74:92">
      <c r="BV9073" s="273" t="s">
        <v>64</v>
      </c>
      <c r="BW9073" s="273" t="s">
        <v>75</v>
      </c>
      <c r="BX9073" s="273" t="s">
        <v>517</v>
      </c>
      <c r="BY9073" s="273" t="s">
        <v>517</v>
      </c>
      <c r="BZ9073" s="273" t="s">
        <v>86</v>
      </c>
      <c r="CA9073" s="273" t="s">
        <v>87</v>
      </c>
      <c r="CB9073" s="273" t="s">
        <v>179</v>
      </c>
      <c r="CC9073" s="273" t="s">
        <v>180</v>
      </c>
      <c r="CD9073" s="282">
        <v>1</v>
      </c>
      <c r="CE9073" s="274">
        <v>45047</v>
      </c>
      <c r="CG9073" s="273" t="s">
        <v>181</v>
      </c>
      <c r="CI9073" s="273" t="s">
        <v>181</v>
      </c>
      <c r="CJ9073" s="273" t="s">
        <v>1865</v>
      </c>
      <c r="CM9073" s="273" t="s">
        <v>73</v>
      </c>
      <c r="CN9073" s="273">
        <v>3</v>
      </c>
    </row>
    <row r="9074" spans="74:92">
      <c r="BV9074" s="273" t="s">
        <v>64</v>
      </c>
      <c r="BW9074" s="273" t="s">
        <v>75</v>
      </c>
      <c r="BX9074" s="273" t="s">
        <v>517</v>
      </c>
      <c r="BY9074" s="273" t="s">
        <v>517</v>
      </c>
      <c r="BZ9074" s="273" t="s">
        <v>204</v>
      </c>
      <c r="CA9074" s="273" t="s">
        <v>205</v>
      </c>
      <c r="CB9074" s="273" t="s">
        <v>206</v>
      </c>
      <c r="CC9074" s="273" t="s">
        <v>207</v>
      </c>
      <c r="CD9074" s="282">
        <v>0</v>
      </c>
      <c r="CE9074" s="274">
        <v>45047</v>
      </c>
      <c r="CG9074" s="273" t="s">
        <v>181</v>
      </c>
      <c r="CI9074" s="273" t="s">
        <v>208</v>
      </c>
      <c r="CJ9074" s="273" t="s">
        <v>209</v>
      </c>
      <c r="CM9074" s="273" t="s">
        <v>73</v>
      </c>
      <c r="CN9074" s="273">
        <v>3</v>
      </c>
    </row>
    <row r="9075" spans="74:92">
      <c r="BV9075" s="273" t="s">
        <v>64</v>
      </c>
      <c r="BW9075" s="273" t="s">
        <v>75</v>
      </c>
      <c r="BX9075" s="273" t="s">
        <v>517</v>
      </c>
      <c r="BY9075" s="273" t="s">
        <v>517</v>
      </c>
      <c r="BZ9075" s="273" t="s">
        <v>167</v>
      </c>
      <c r="CA9075" s="273" t="s">
        <v>168</v>
      </c>
      <c r="CB9075" s="273" t="s">
        <v>313</v>
      </c>
      <c r="CC9075" s="273" t="s">
        <v>314</v>
      </c>
      <c r="CD9075" s="282">
        <v>14</v>
      </c>
      <c r="CE9075" s="274">
        <v>45047</v>
      </c>
      <c r="CF9075" s="273">
        <v>217</v>
      </c>
      <c r="CG9075" s="273" t="s">
        <v>90</v>
      </c>
      <c r="CH9075" s="273">
        <v>217</v>
      </c>
      <c r="CI9075" s="273" t="s">
        <v>80</v>
      </c>
      <c r="CM9075" s="273" t="s">
        <v>73</v>
      </c>
      <c r="CN9075" s="273">
        <v>3</v>
      </c>
    </row>
    <row r="9076" spans="74:92">
      <c r="BV9076" s="273" t="s">
        <v>64</v>
      </c>
      <c r="BW9076" s="273" t="s">
        <v>75</v>
      </c>
      <c r="BX9076" s="273" t="s">
        <v>517</v>
      </c>
      <c r="BY9076" s="273" t="s">
        <v>517</v>
      </c>
      <c r="BZ9076" s="273" t="s">
        <v>167</v>
      </c>
      <c r="CA9076" s="273" t="s">
        <v>168</v>
      </c>
      <c r="CB9076" s="273" t="s">
        <v>353</v>
      </c>
      <c r="CC9076" s="273" t="s">
        <v>354</v>
      </c>
      <c r="CD9076" s="282">
        <v>13</v>
      </c>
      <c r="CE9076" s="274">
        <v>45047</v>
      </c>
      <c r="CF9076" s="273">
        <v>0</v>
      </c>
      <c r="CG9076" s="273" t="s">
        <v>90</v>
      </c>
      <c r="CH9076" s="273">
        <v>0</v>
      </c>
      <c r="CI9076" s="273" t="s">
        <v>80</v>
      </c>
      <c r="CM9076" s="273" t="s">
        <v>73</v>
      </c>
      <c r="CN9076" s="273">
        <v>3</v>
      </c>
    </row>
    <row r="9077" spans="74:92">
      <c r="BV9077" s="273" t="s">
        <v>64</v>
      </c>
      <c r="BW9077" s="273" t="s">
        <v>75</v>
      </c>
      <c r="BX9077" s="273" t="s">
        <v>517</v>
      </c>
      <c r="BY9077" s="273" t="s">
        <v>517</v>
      </c>
      <c r="BZ9077" s="273" t="s">
        <v>151</v>
      </c>
      <c r="CA9077" s="273" t="s">
        <v>152</v>
      </c>
      <c r="CB9077" s="273" t="s">
        <v>161</v>
      </c>
      <c r="CC9077" s="273" t="s">
        <v>162</v>
      </c>
      <c r="CD9077" s="282">
        <v>11</v>
      </c>
      <c r="CE9077" s="274">
        <v>45047</v>
      </c>
      <c r="CF9077" s="273">
        <v>2264</v>
      </c>
      <c r="CG9077" s="273" t="s">
        <v>90</v>
      </c>
      <c r="CH9077" s="273">
        <v>2264</v>
      </c>
      <c r="CI9077" s="273" t="s">
        <v>80</v>
      </c>
      <c r="CM9077" s="273" t="s">
        <v>73</v>
      </c>
      <c r="CN9077" s="273">
        <v>3</v>
      </c>
    </row>
    <row r="9078" spans="74:92">
      <c r="BV9078" s="273" t="s">
        <v>64</v>
      </c>
      <c r="BW9078" s="273" t="s">
        <v>75</v>
      </c>
      <c r="BX9078" s="273" t="s">
        <v>517</v>
      </c>
      <c r="BY9078" s="273" t="s">
        <v>517</v>
      </c>
      <c r="BZ9078" s="273" t="s">
        <v>167</v>
      </c>
      <c r="CA9078" s="273" t="s">
        <v>168</v>
      </c>
      <c r="CB9078" s="273" t="s">
        <v>169</v>
      </c>
      <c r="CC9078" s="273" t="s">
        <v>170</v>
      </c>
      <c r="CD9078" s="282">
        <v>12</v>
      </c>
      <c r="CE9078" s="274">
        <v>45047</v>
      </c>
      <c r="CF9078" s="273">
        <v>117</v>
      </c>
      <c r="CG9078" s="273" t="s">
        <v>90</v>
      </c>
      <c r="CH9078" s="273">
        <v>117</v>
      </c>
      <c r="CI9078" s="273" t="s">
        <v>80</v>
      </c>
      <c r="CM9078" s="273" t="s">
        <v>73</v>
      </c>
      <c r="CN9078" s="273">
        <v>3</v>
      </c>
    </row>
    <row r="9079" spans="74:92">
      <c r="BV9079" s="273" t="s">
        <v>64</v>
      </c>
      <c r="BW9079" s="273" t="s">
        <v>75</v>
      </c>
      <c r="BX9079" s="273" t="s">
        <v>517</v>
      </c>
      <c r="BY9079" s="273" t="s">
        <v>517</v>
      </c>
      <c r="BZ9079" s="273" t="s">
        <v>151</v>
      </c>
      <c r="CA9079" s="273" t="s">
        <v>152</v>
      </c>
      <c r="CB9079" s="273" t="s">
        <v>153</v>
      </c>
      <c r="CC9079" s="273" t="s">
        <v>154</v>
      </c>
      <c r="CD9079" s="282">
        <v>10</v>
      </c>
      <c r="CE9079" s="274">
        <v>45047</v>
      </c>
      <c r="CF9079" s="273">
        <v>2830</v>
      </c>
      <c r="CG9079" s="273" t="s">
        <v>90</v>
      </c>
      <c r="CH9079" s="273">
        <v>2830</v>
      </c>
      <c r="CI9079" s="273" t="s">
        <v>80</v>
      </c>
      <c r="CM9079" s="273" t="s">
        <v>73</v>
      </c>
      <c r="CN9079" s="273">
        <v>3</v>
      </c>
    </row>
    <row r="9080" spans="74:92">
      <c r="BV9080" s="273" t="s">
        <v>64</v>
      </c>
      <c r="BW9080" s="273" t="s">
        <v>75</v>
      </c>
      <c r="BX9080" s="273" t="s">
        <v>517</v>
      </c>
      <c r="BY9080" s="273" t="s">
        <v>517</v>
      </c>
      <c r="BZ9080" s="273" t="s">
        <v>138</v>
      </c>
      <c r="CA9080" s="273" t="s">
        <v>139</v>
      </c>
      <c r="CB9080" s="273" t="s">
        <v>140</v>
      </c>
      <c r="CC9080" s="273" t="s">
        <v>141</v>
      </c>
      <c r="CD9080" s="282">
        <v>9</v>
      </c>
      <c r="CE9080" s="274">
        <v>45047</v>
      </c>
      <c r="CF9080" s="273">
        <v>9159.2000000000007</v>
      </c>
      <c r="CG9080" s="273" t="s">
        <v>90</v>
      </c>
      <c r="CH9080" s="273">
        <v>9159.2000000000007</v>
      </c>
      <c r="CI9080" s="273" t="s">
        <v>80</v>
      </c>
      <c r="CM9080" s="273" t="s">
        <v>73</v>
      </c>
      <c r="CN9080" s="273">
        <v>3</v>
      </c>
    </row>
    <row r="9081" spans="74:92">
      <c r="BV9081" s="273" t="s">
        <v>64</v>
      </c>
      <c r="BW9081" s="273" t="s">
        <v>75</v>
      </c>
      <c r="BX9081" s="273" t="s">
        <v>517</v>
      </c>
      <c r="BY9081" s="273" t="s">
        <v>517</v>
      </c>
      <c r="BZ9081" s="273" t="s">
        <v>126</v>
      </c>
      <c r="CA9081" s="273" t="s">
        <v>127</v>
      </c>
      <c r="CB9081" s="273" t="s">
        <v>133</v>
      </c>
      <c r="CC9081" s="273" t="s">
        <v>134</v>
      </c>
      <c r="CD9081" s="282">
        <v>7</v>
      </c>
      <c r="CE9081" s="274">
        <v>45047</v>
      </c>
      <c r="CI9081" s="273" t="s">
        <v>104</v>
      </c>
      <c r="CM9081" s="273" t="s">
        <v>73</v>
      </c>
      <c r="CN9081" s="273">
        <v>3</v>
      </c>
    </row>
    <row r="9082" spans="74:92">
      <c r="BV9082" s="273" t="s">
        <v>64</v>
      </c>
      <c r="BW9082" s="273" t="s">
        <v>75</v>
      </c>
      <c r="BX9082" s="273" t="s">
        <v>517</v>
      </c>
      <c r="BY9082" s="273" t="s">
        <v>517</v>
      </c>
      <c r="BZ9082" s="273" t="s">
        <v>126</v>
      </c>
      <c r="CA9082" s="273" t="s">
        <v>127</v>
      </c>
      <c r="CB9082" s="273" t="s">
        <v>128</v>
      </c>
      <c r="CC9082" s="273" t="s">
        <v>129</v>
      </c>
      <c r="CD9082" s="282">
        <v>6</v>
      </c>
      <c r="CE9082" s="274">
        <v>45047</v>
      </c>
      <c r="CI9082" s="273" t="s">
        <v>80</v>
      </c>
      <c r="CM9082" s="273" t="s">
        <v>73</v>
      </c>
      <c r="CN9082" s="273">
        <v>3</v>
      </c>
    </row>
    <row r="9083" spans="74:92">
      <c r="BV9083" s="273" t="s">
        <v>64</v>
      </c>
      <c r="BW9083" s="273" t="s">
        <v>75</v>
      </c>
      <c r="BX9083" s="273" t="s">
        <v>517</v>
      </c>
      <c r="BY9083" s="273" t="s">
        <v>517</v>
      </c>
      <c r="BZ9083" s="273" t="s">
        <v>110</v>
      </c>
      <c r="CA9083" s="273" t="s">
        <v>111</v>
      </c>
      <c r="CB9083" s="273" t="s">
        <v>112</v>
      </c>
      <c r="CC9083" s="273" t="s">
        <v>113</v>
      </c>
      <c r="CD9083" s="282">
        <v>4</v>
      </c>
      <c r="CE9083" s="274">
        <v>45047</v>
      </c>
      <c r="CI9083" s="273" t="s">
        <v>80</v>
      </c>
      <c r="CM9083" s="273" t="s">
        <v>73</v>
      </c>
      <c r="CN9083" s="273">
        <v>3</v>
      </c>
    </row>
    <row r="9084" spans="74:92">
      <c r="BV9084" s="273" t="s">
        <v>64</v>
      </c>
      <c r="BW9084" s="273" t="s">
        <v>75</v>
      </c>
      <c r="BX9084" s="273" t="s">
        <v>517</v>
      </c>
      <c r="BY9084" s="273" t="s">
        <v>517</v>
      </c>
      <c r="BZ9084" s="273" t="s">
        <v>110</v>
      </c>
      <c r="CA9084" s="273" t="s">
        <v>111</v>
      </c>
      <c r="CB9084" s="273" t="s">
        <v>117</v>
      </c>
      <c r="CC9084" s="273" t="s">
        <v>118</v>
      </c>
      <c r="CD9084" s="282">
        <v>5</v>
      </c>
      <c r="CE9084" s="274">
        <v>45047</v>
      </c>
      <c r="CI9084" s="273" t="s">
        <v>104</v>
      </c>
      <c r="CM9084" s="273" t="s">
        <v>73</v>
      </c>
      <c r="CN9084" s="273">
        <v>3</v>
      </c>
    </row>
    <row r="9085" spans="74:92">
      <c r="BV9085" s="273" t="s">
        <v>64</v>
      </c>
      <c r="BW9085" s="273" t="s">
        <v>75</v>
      </c>
      <c r="BX9085" s="273" t="s">
        <v>517</v>
      </c>
      <c r="BY9085" s="273" t="s">
        <v>517</v>
      </c>
      <c r="BZ9085" s="273" t="s">
        <v>86</v>
      </c>
      <c r="CA9085" s="273" t="s">
        <v>87</v>
      </c>
      <c r="CB9085" s="273" t="s">
        <v>88</v>
      </c>
      <c r="CC9085" s="273" t="s">
        <v>89</v>
      </c>
      <c r="CD9085" s="282">
        <v>3</v>
      </c>
      <c r="CE9085" s="274">
        <v>45047</v>
      </c>
      <c r="CF9085" s="273">
        <v>14279</v>
      </c>
      <c r="CG9085" s="273" t="s">
        <v>90</v>
      </c>
      <c r="CH9085" s="273">
        <v>14279</v>
      </c>
      <c r="CI9085" s="273" t="s">
        <v>80</v>
      </c>
      <c r="CM9085" s="273" t="s">
        <v>73</v>
      </c>
      <c r="CN9085" s="273">
        <v>3</v>
      </c>
    </row>
    <row r="9086" spans="74:92">
      <c r="BV9086" s="273" t="s">
        <v>64</v>
      </c>
      <c r="BW9086" s="273" t="s">
        <v>75</v>
      </c>
      <c r="BX9086" s="273" t="s">
        <v>517</v>
      </c>
      <c r="BY9086" s="273" t="s">
        <v>517</v>
      </c>
      <c r="BZ9086" s="273" t="s">
        <v>86</v>
      </c>
      <c r="CA9086" s="273" t="s">
        <v>87</v>
      </c>
      <c r="CB9086" s="273" t="s">
        <v>101</v>
      </c>
      <c r="CC9086" s="273" t="s">
        <v>102</v>
      </c>
      <c r="CD9086" s="282">
        <v>4</v>
      </c>
      <c r="CE9086" s="274">
        <v>45047</v>
      </c>
      <c r="CF9086" s="273">
        <v>45829.91</v>
      </c>
      <c r="CG9086" s="273" t="s">
        <v>1495</v>
      </c>
      <c r="CH9086" s="273">
        <v>6588.0495625000003</v>
      </c>
      <c r="CI9086" s="273" t="s">
        <v>104</v>
      </c>
      <c r="CM9086" s="273" t="s">
        <v>73</v>
      </c>
      <c r="CN9086" s="273">
        <v>3</v>
      </c>
    </row>
    <row r="9087" spans="74:92">
      <c r="BV9087" s="273" t="s">
        <v>64</v>
      </c>
      <c r="BW9087" s="273" t="s">
        <v>75</v>
      </c>
      <c r="BX9087" s="273" t="s">
        <v>517</v>
      </c>
      <c r="BY9087" s="273" t="s">
        <v>517</v>
      </c>
      <c r="BZ9087" s="273" t="s">
        <v>86</v>
      </c>
      <c r="CA9087" s="273" t="s">
        <v>87</v>
      </c>
      <c r="CB9087" s="273" t="s">
        <v>101</v>
      </c>
      <c r="CC9087" s="273" t="s">
        <v>102</v>
      </c>
      <c r="CD9087" s="282">
        <v>4</v>
      </c>
      <c r="CE9087" s="274">
        <v>45078</v>
      </c>
      <c r="CF9087" s="273">
        <v>52812.28</v>
      </c>
      <c r="CG9087" s="273" t="s">
        <v>1495</v>
      </c>
      <c r="CH9087" s="273">
        <v>7591.7652500000004</v>
      </c>
      <c r="CI9087" s="273" t="s">
        <v>104</v>
      </c>
      <c r="CM9087" s="273" t="s">
        <v>73</v>
      </c>
      <c r="CN9087" s="273">
        <v>3</v>
      </c>
    </row>
    <row r="9088" spans="74:92">
      <c r="BV9088" s="273" t="s">
        <v>64</v>
      </c>
      <c r="BW9088" s="273" t="s">
        <v>75</v>
      </c>
      <c r="BX9088" s="273" t="s">
        <v>517</v>
      </c>
      <c r="BY9088" s="273" t="s">
        <v>517</v>
      </c>
      <c r="BZ9088" s="273" t="s">
        <v>86</v>
      </c>
      <c r="CA9088" s="273" t="s">
        <v>87</v>
      </c>
      <c r="CB9088" s="273" t="s">
        <v>88</v>
      </c>
      <c r="CC9088" s="273" t="s">
        <v>89</v>
      </c>
      <c r="CD9088" s="282">
        <v>3</v>
      </c>
      <c r="CE9088" s="274">
        <v>45078</v>
      </c>
      <c r="CF9088" s="273">
        <v>16397</v>
      </c>
      <c r="CG9088" s="273" t="s">
        <v>90</v>
      </c>
      <c r="CH9088" s="273">
        <v>16397</v>
      </c>
      <c r="CI9088" s="273" t="s">
        <v>80</v>
      </c>
      <c r="CM9088" s="273" t="s">
        <v>73</v>
      </c>
      <c r="CN9088" s="273">
        <v>3</v>
      </c>
    </row>
    <row r="9089" spans="74:92">
      <c r="BV9089" s="273" t="s">
        <v>64</v>
      </c>
      <c r="BW9089" s="273" t="s">
        <v>75</v>
      </c>
      <c r="BX9089" s="273" t="s">
        <v>517</v>
      </c>
      <c r="BY9089" s="273" t="s">
        <v>517</v>
      </c>
      <c r="BZ9089" s="273" t="s">
        <v>110</v>
      </c>
      <c r="CA9089" s="273" t="s">
        <v>111</v>
      </c>
      <c r="CB9089" s="273" t="s">
        <v>117</v>
      </c>
      <c r="CC9089" s="273" t="s">
        <v>118</v>
      </c>
      <c r="CD9089" s="282">
        <v>5</v>
      </c>
      <c r="CE9089" s="274">
        <v>45078</v>
      </c>
      <c r="CI9089" s="273" t="s">
        <v>104</v>
      </c>
      <c r="CM9089" s="273" t="s">
        <v>73</v>
      </c>
      <c r="CN9089" s="273">
        <v>3</v>
      </c>
    </row>
    <row r="9090" spans="74:92">
      <c r="BV9090" s="273" t="s">
        <v>64</v>
      </c>
      <c r="BW9090" s="273" t="s">
        <v>75</v>
      </c>
      <c r="BX9090" s="273" t="s">
        <v>517</v>
      </c>
      <c r="BY9090" s="273" t="s">
        <v>517</v>
      </c>
      <c r="BZ9090" s="273" t="s">
        <v>110</v>
      </c>
      <c r="CA9090" s="273" t="s">
        <v>111</v>
      </c>
      <c r="CB9090" s="273" t="s">
        <v>112</v>
      </c>
      <c r="CC9090" s="273" t="s">
        <v>113</v>
      </c>
      <c r="CD9090" s="282">
        <v>4</v>
      </c>
      <c r="CE9090" s="274">
        <v>45078</v>
      </c>
      <c r="CI9090" s="273" t="s">
        <v>80</v>
      </c>
      <c r="CM9090" s="273" t="s">
        <v>73</v>
      </c>
      <c r="CN9090" s="273">
        <v>3</v>
      </c>
    </row>
    <row r="9091" spans="74:92">
      <c r="BV9091" s="273" t="s">
        <v>64</v>
      </c>
      <c r="BW9091" s="273" t="s">
        <v>75</v>
      </c>
      <c r="BX9091" s="273" t="s">
        <v>517</v>
      </c>
      <c r="BY9091" s="273" t="s">
        <v>517</v>
      </c>
      <c r="BZ9091" s="273" t="s">
        <v>126</v>
      </c>
      <c r="CA9091" s="273" t="s">
        <v>127</v>
      </c>
      <c r="CB9091" s="273" t="s">
        <v>128</v>
      </c>
      <c r="CC9091" s="273" t="s">
        <v>129</v>
      </c>
      <c r="CD9091" s="282">
        <v>6</v>
      </c>
      <c r="CE9091" s="274">
        <v>45078</v>
      </c>
      <c r="CI9091" s="273" t="s">
        <v>80</v>
      </c>
      <c r="CM9091" s="273" t="s">
        <v>73</v>
      </c>
      <c r="CN9091" s="273">
        <v>3</v>
      </c>
    </row>
    <row r="9092" spans="74:92">
      <c r="BV9092" s="273" t="s">
        <v>64</v>
      </c>
      <c r="BW9092" s="273" t="s">
        <v>75</v>
      </c>
      <c r="BX9092" s="273" t="s">
        <v>517</v>
      </c>
      <c r="BY9092" s="273" t="s">
        <v>517</v>
      </c>
      <c r="BZ9092" s="273" t="s">
        <v>126</v>
      </c>
      <c r="CA9092" s="273" t="s">
        <v>127</v>
      </c>
      <c r="CB9092" s="273" t="s">
        <v>133</v>
      </c>
      <c r="CC9092" s="273" t="s">
        <v>134</v>
      </c>
      <c r="CD9092" s="282">
        <v>7</v>
      </c>
      <c r="CE9092" s="274">
        <v>45078</v>
      </c>
      <c r="CI9092" s="273" t="s">
        <v>104</v>
      </c>
      <c r="CM9092" s="273" t="s">
        <v>73</v>
      </c>
      <c r="CN9092" s="273">
        <v>3</v>
      </c>
    </row>
    <row r="9093" spans="74:92">
      <c r="BV9093" s="273" t="s">
        <v>64</v>
      </c>
      <c r="BW9093" s="273" t="s">
        <v>75</v>
      </c>
      <c r="BX9093" s="273" t="s">
        <v>517</v>
      </c>
      <c r="BY9093" s="273" t="s">
        <v>517</v>
      </c>
      <c r="BZ9093" s="273" t="s">
        <v>138</v>
      </c>
      <c r="CA9093" s="273" t="s">
        <v>139</v>
      </c>
      <c r="CB9093" s="273" t="s">
        <v>140</v>
      </c>
      <c r="CC9093" s="273" t="s">
        <v>141</v>
      </c>
      <c r="CD9093" s="282">
        <v>9</v>
      </c>
      <c r="CE9093" s="274">
        <v>45078</v>
      </c>
      <c r="CF9093" s="273">
        <v>10736</v>
      </c>
      <c r="CG9093" s="273" t="s">
        <v>90</v>
      </c>
      <c r="CH9093" s="273">
        <v>10736</v>
      </c>
      <c r="CI9093" s="273" t="s">
        <v>80</v>
      </c>
      <c r="CM9093" s="273" t="s">
        <v>73</v>
      </c>
      <c r="CN9093" s="273">
        <v>3</v>
      </c>
    </row>
    <row r="9094" spans="74:92">
      <c r="BV9094" s="273" t="s">
        <v>64</v>
      </c>
      <c r="BW9094" s="273" t="s">
        <v>75</v>
      </c>
      <c r="BX9094" s="273" t="s">
        <v>517</v>
      </c>
      <c r="BY9094" s="273" t="s">
        <v>517</v>
      </c>
      <c r="BZ9094" s="273" t="s">
        <v>151</v>
      </c>
      <c r="CA9094" s="273" t="s">
        <v>152</v>
      </c>
      <c r="CB9094" s="273" t="s">
        <v>153</v>
      </c>
      <c r="CC9094" s="273" t="s">
        <v>154</v>
      </c>
      <c r="CD9094" s="282">
        <v>10</v>
      </c>
      <c r="CE9094" s="274">
        <v>45078</v>
      </c>
      <c r="CF9094" s="273">
        <v>2977</v>
      </c>
      <c r="CG9094" s="273" t="s">
        <v>90</v>
      </c>
      <c r="CH9094" s="273">
        <v>2977</v>
      </c>
      <c r="CI9094" s="273" t="s">
        <v>80</v>
      </c>
      <c r="CM9094" s="273" t="s">
        <v>73</v>
      </c>
      <c r="CN9094" s="273">
        <v>3</v>
      </c>
    </row>
    <row r="9095" spans="74:92">
      <c r="BV9095" s="273" t="s">
        <v>64</v>
      </c>
      <c r="BW9095" s="273" t="s">
        <v>75</v>
      </c>
      <c r="BX9095" s="273" t="s">
        <v>517</v>
      </c>
      <c r="BY9095" s="273" t="s">
        <v>517</v>
      </c>
      <c r="BZ9095" s="273" t="s">
        <v>167</v>
      </c>
      <c r="CA9095" s="273" t="s">
        <v>168</v>
      </c>
      <c r="CB9095" s="273" t="s">
        <v>169</v>
      </c>
      <c r="CC9095" s="273" t="s">
        <v>170</v>
      </c>
      <c r="CD9095" s="282">
        <v>12</v>
      </c>
      <c r="CE9095" s="274">
        <v>45078</v>
      </c>
      <c r="CF9095" s="273">
        <v>586</v>
      </c>
      <c r="CG9095" s="273" t="s">
        <v>90</v>
      </c>
      <c r="CH9095" s="273">
        <v>586</v>
      </c>
      <c r="CI9095" s="273" t="s">
        <v>80</v>
      </c>
      <c r="CM9095" s="273" t="s">
        <v>73</v>
      </c>
      <c r="CN9095" s="273">
        <v>3</v>
      </c>
    </row>
    <row r="9096" spans="74:92">
      <c r="BV9096" s="273" t="s">
        <v>64</v>
      </c>
      <c r="BW9096" s="273" t="s">
        <v>75</v>
      </c>
      <c r="BX9096" s="273" t="s">
        <v>517</v>
      </c>
      <c r="BY9096" s="273" t="s">
        <v>517</v>
      </c>
      <c r="BZ9096" s="273" t="s">
        <v>151</v>
      </c>
      <c r="CA9096" s="273" t="s">
        <v>152</v>
      </c>
      <c r="CB9096" s="273" t="s">
        <v>161</v>
      </c>
      <c r="CC9096" s="273" t="s">
        <v>162</v>
      </c>
      <c r="CD9096" s="282">
        <v>11</v>
      </c>
      <c r="CE9096" s="274">
        <v>45078</v>
      </c>
      <c r="CF9096" s="273">
        <v>2381.6</v>
      </c>
      <c r="CG9096" s="273" t="s">
        <v>90</v>
      </c>
      <c r="CH9096" s="273">
        <v>2381.6</v>
      </c>
      <c r="CI9096" s="273" t="s">
        <v>80</v>
      </c>
      <c r="CM9096" s="273" t="s">
        <v>73</v>
      </c>
      <c r="CN9096" s="273">
        <v>3</v>
      </c>
    </row>
    <row r="9097" spans="74:92">
      <c r="BV9097" s="273" t="s">
        <v>64</v>
      </c>
      <c r="BW9097" s="273" t="s">
        <v>75</v>
      </c>
      <c r="BX9097" s="273" t="s">
        <v>517</v>
      </c>
      <c r="BY9097" s="273" t="s">
        <v>517</v>
      </c>
      <c r="BZ9097" s="273" t="s">
        <v>167</v>
      </c>
      <c r="CA9097" s="273" t="s">
        <v>168</v>
      </c>
      <c r="CB9097" s="273" t="s">
        <v>353</v>
      </c>
      <c r="CC9097" s="273" t="s">
        <v>354</v>
      </c>
      <c r="CD9097" s="282">
        <v>13</v>
      </c>
      <c r="CE9097" s="274">
        <v>45078</v>
      </c>
      <c r="CF9097" s="273">
        <v>0</v>
      </c>
      <c r="CG9097" s="273" t="s">
        <v>90</v>
      </c>
      <c r="CH9097" s="273">
        <v>0</v>
      </c>
      <c r="CI9097" s="273" t="s">
        <v>80</v>
      </c>
      <c r="CM9097" s="273" t="s">
        <v>73</v>
      </c>
      <c r="CN9097" s="273">
        <v>3</v>
      </c>
    </row>
    <row r="9098" spans="74:92">
      <c r="BV9098" s="273" t="s">
        <v>64</v>
      </c>
      <c r="BW9098" s="273" t="s">
        <v>75</v>
      </c>
      <c r="BX9098" s="273" t="s">
        <v>517</v>
      </c>
      <c r="BY9098" s="273" t="s">
        <v>517</v>
      </c>
      <c r="BZ9098" s="273" t="s">
        <v>167</v>
      </c>
      <c r="CA9098" s="273" t="s">
        <v>168</v>
      </c>
      <c r="CB9098" s="273" t="s">
        <v>313</v>
      </c>
      <c r="CC9098" s="273" t="s">
        <v>314</v>
      </c>
      <c r="CD9098" s="282">
        <v>14</v>
      </c>
      <c r="CE9098" s="274">
        <v>45078</v>
      </c>
      <c r="CF9098" s="273">
        <v>281</v>
      </c>
      <c r="CG9098" s="273" t="s">
        <v>90</v>
      </c>
      <c r="CH9098" s="273">
        <v>281</v>
      </c>
      <c r="CI9098" s="273" t="s">
        <v>80</v>
      </c>
      <c r="CM9098" s="273" t="s">
        <v>73</v>
      </c>
      <c r="CN9098" s="273">
        <v>3</v>
      </c>
    </row>
    <row r="9099" spans="74:92">
      <c r="BV9099" s="273" t="s">
        <v>64</v>
      </c>
      <c r="BW9099" s="273" t="s">
        <v>75</v>
      </c>
      <c r="BX9099" s="273" t="s">
        <v>517</v>
      </c>
      <c r="BY9099" s="273" t="s">
        <v>517</v>
      </c>
      <c r="BZ9099" s="273" t="s">
        <v>204</v>
      </c>
      <c r="CA9099" s="273" t="s">
        <v>205</v>
      </c>
      <c r="CB9099" s="273" t="s">
        <v>206</v>
      </c>
      <c r="CC9099" s="273" t="s">
        <v>207</v>
      </c>
      <c r="CD9099" s="282">
        <v>0</v>
      </c>
      <c r="CE9099" s="274">
        <v>45078</v>
      </c>
      <c r="CG9099" s="273" t="s">
        <v>181</v>
      </c>
      <c r="CI9099" s="273" t="s">
        <v>208</v>
      </c>
      <c r="CJ9099" s="273" t="s">
        <v>209</v>
      </c>
      <c r="CM9099" s="273" t="s">
        <v>73</v>
      </c>
      <c r="CN9099" s="273">
        <v>3</v>
      </c>
    </row>
    <row r="9100" spans="74:92">
      <c r="BV9100" s="273" t="s">
        <v>64</v>
      </c>
      <c r="BW9100" s="273" t="s">
        <v>75</v>
      </c>
      <c r="BX9100" s="273" t="s">
        <v>517</v>
      </c>
      <c r="BY9100" s="273" t="s">
        <v>517</v>
      </c>
      <c r="BZ9100" s="273" t="s">
        <v>86</v>
      </c>
      <c r="CA9100" s="273" t="s">
        <v>87</v>
      </c>
      <c r="CB9100" s="273" t="s">
        <v>179</v>
      </c>
      <c r="CC9100" s="273" t="s">
        <v>180</v>
      </c>
      <c r="CD9100" s="282">
        <v>1</v>
      </c>
      <c r="CE9100" s="274">
        <v>45078</v>
      </c>
      <c r="CG9100" s="273" t="s">
        <v>181</v>
      </c>
      <c r="CI9100" s="273" t="s">
        <v>181</v>
      </c>
      <c r="CJ9100" s="273" t="s">
        <v>235</v>
      </c>
      <c r="CM9100" s="273" t="s">
        <v>73</v>
      </c>
      <c r="CN9100" s="273">
        <v>3</v>
      </c>
    </row>
    <row r="9101" spans="74:92">
      <c r="BV9101" s="273" t="s">
        <v>64</v>
      </c>
      <c r="BW9101" s="273" t="s">
        <v>75</v>
      </c>
      <c r="BX9101" s="273" t="s">
        <v>517</v>
      </c>
      <c r="BY9101" s="273" t="s">
        <v>517</v>
      </c>
      <c r="BZ9101" s="273" t="s">
        <v>167</v>
      </c>
      <c r="CA9101" s="273" t="s">
        <v>168</v>
      </c>
      <c r="CB9101" s="273" t="s">
        <v>319</v>
      </c>
      <c r="CC9101" s="273" t="s">
        <v>320</v>
      </c>
      <c r="CD9101" s="282">
        <v>15</v>
      </c>
      <c r="CE9101" s="274">
        <v>45078</v>
      </c>
      <c r="CF9101" s="273">
        <v>603</v>
      </c>
      <c r="CG9101" s="273" t="s">
        <v>90</v>
      </c>
      <c r="CH9101" s="273">
        <v>603</v>
      </c>
      <c r="CI9101" s="273" t="s">
        <v>80</v>
      </c>
      <c r="CL9101" s="273" t="s">
        <v>2306</v>
      </c>
      <c r="CM9101" s="273" t="s">
        <v>73</v>
      </c>
      <c r="CN9101" s="273">
        <v>3</v>
      </c>
    </row>
    <row r="9102" spans="74:92">
      <c r="BV9102" s="273" t="s">
        <v>64</v>
      </c>
      <c r="BW9102" s="273" t="s">
        <v>75</v>
      </c>
      <c r="BX9102" s="273" t="s">
        <v>517</v>
      </c>
      <c r="BY9102" s="273" t="s">
        <v>517</v>
      </c>
      <c r="BZ9102" s="273" t="s">
        <v>138</v>
      </c>
      <c r="CA9102" s="273" t="s">
        <v>139</v>
      </c>
      <c r="CB9102" s="273" t="s">
        <v>190</v>
      </c>
      <c r="CC9102" s="273" t="s">
        <v>191</v>
      </c>
      <c r="CD9102" s="282">
        <v>8</v>
      </c>
      <c r="CE9102" s="274">
        <v>45078</v>
      </c>
      <c r="CF9102" s="273">
        <v>13420</v>
      </c>
      <c r="CG9102" s="273" t="s">
        <v>90</v>
      </c>
      <c r="CH9102" s="273">
        <v>13420</v>
      </c>
      <c r="CI9102" s="273" t="s">
        <v>80</v>
      </c>
      <c r="CM9102" s="273" t="s">
        <v>73</v>
      </c>
      <c r="CN9102" s="273">
        <v>3</v>
      </c>
    </row>
    <row r="9103" spans="74:92">
      <c r="BV9103" s="273" t="s">
        <v>64</v>
      </c>
      <c r="BW9103" s="273" t="s">
        <v>75</v>
      </c>
      <c r="BX9103" s="273" t="s">
        <v>517</v>
      </c>
      <c r="BY9103" s="273" t="s">
        <v>517</v>
      </c>
      <c r="BZ9103" s="273" t="s">
        <v>86</v>
      </c>
      <c r="CA9103" s="273" t="s">
        <v>87</v>
      </c>
      <c r="CB9103" s="273" t="s">
        <v>233</v>
      </c>
      <c r="CC9103" s="273" t="s">
        <v>234</v>
      </c>
      <c r="CD9103" s="282">
        <v>1</v>
      </c>
      <c r="CE9103" s="274">
        <v>45078</v>
      </c>
      <c r="CG9103" s="273" t="s">
        <v>181</v>
      </c>
      <c r="CI9103" s="273" t="s">
        <v>181</v>
      </c>
      <c r="CJ9103" s="273" t="s">
        <v>242</v>
      </c>
      <c r="CM9103" s="273" t="s">
        <v>73</v>
      </c>
      <c r="CN9103" s="273">
        <v>3</v>
      </c>
    </row>
    <row r="9104" spans="74:92">
      <c r="BV9104" s="273" t="s">
        <v>64</v>
      </c>
      <c r="BW9104" s="273" t="s">
        <v>75</v>
      </c>
      <c r="BX9104" s="273" t="s">
        <v>517</v>
      </c>
      <c r="BY9104" s="273" t="s">
        <v>517</v>
      </c>
      <c r="BZ9104" s="273" t="s">
        <v>86</v>
      </c>
      <c r="CA9104" s="273" t="s">
        <v>87</v>
      </c>
      <c r="CB9104" s="273" t="s">
        <v>217</v>
      </c>
      <c r="CC9104" s="273" t="s">
        <v>218</v>
      </c>
      <c r="CD9104" s="282">
        <v>2</v>
      </c>
      <c r="CE9104" s="274">
        <v>45078</v>
      </c>
      <c r="CG9104" s="273" t="s">
        <v>181</v>
      </c>
      <c r="CI9104" s="273" t="s">
        <v>181</v>
      </c>
      <c r="CJ9104" s="273" t="s">
        <v>1258</v>
      </c>
      <c r="CM9104" s="273" t="s">
        <v>73</v>
      </c>
      <c r="CN9104" s="273">
        <v>3</v>
      </c>
    </row>
    <row r="9105" spans="74:92">
      <c r="BV9105" s="273" t="s">
        <v>64</v>
      </c>
      <c r="BW9105" s="273" t="s">
        <v>75</v>
      </c>
      <c r="BX9105" s="273" t="s">
        <v>517</v>
      </c>
      <c r="BY9105" s="273" t="s">
        <v>517</v>
      </c>
      <c r="BZ9105" s="273" t="s">
        <v>86</v>
      </c>
      <c r="CA9105" s="273" t="s">
        <v>87</v>
      </c>
      <c r="CB9105" s="273" t="s">
        <v>225</v>
      </c>
      <c r="CC9105" s="273" t="s">
        <v>226</v>
      </c>
      <c r="CD9105" s="282">
        <v>5</v>
      </c>
      <c r="CE9105" s="274">
        <v>45078</v>
      </c>
      <c r="CF9105" s="273">
        <v>7585</v>
      </c>
      <c r="CG9105" s="273" t="s">
        <v>90</v>
      </c>
      <c r="CH9105" s="273">
        <v>7585</v>
      </c>
      <c r="CI9105" s="273" t="s">
        <v>80</v>
      </c>
      <c r="CM9105" s="273" t="s">
        <v>73</v>
      </c>
      <c r="CN9105" s="273">
        <v>3</v>
      </c>
    </row>
    <row r="9106" spans="74:92">
      <c r="BV9106" s="273" t="s">
        <v>64</v>
      </c>
      <c r="BW9106" s="273" t="s">
        <v>75</v>
      </c>
      <c r="BX9106" s="273" t="s">
        <v>517</v>
      </c>
      <c r="BY9106" s="273" t="s">
        <v>517</v>
      </c>
      <c r="BZ9106" s="273" t="s">
        <v>86</v>
      </c>
      <c r="CA9106" s="273" t="s">
        <v>87</v>
      </c>
      <c r="CB9106" s="273" t="s">
        <v>225</v>
      </c>
      <c r="CC9106" s="273" t="s">
        <v>226</v>
      </c>
      <c r="CD9106" s="282">
        <v>5</v>
      </c>
      <c r="CE9106" s="274">
        <v>45108</v>
      </c>
      <c r="CF9106" s="273">
        <v>9187</v>
      </c>
      <c r="CG9106" s="273" t="s">
        <v>90</v>
      </c>
      <c r="CH9106" s="273">
        <v>9187</v>
      </c>
      <c r="CI9106" s="273" t="s">
        <v>80</v>
      </c>
      <c r="CM9106" s="273" t="s">
        <v>73</v>
      </c>
      <c r="CN9106" s="273">
        <v>3</v>
      </c>
    </row>
    <row r="9107" spans="74:92">
      <c r="BV9107" s="273" t="s">
        <v>64</v>
      </c>
      <c r="BW9107" s="273" t="s">
        <v>75</v>
      </c>
      <c r="BX9107" s="273" t="s">
        <v>517</v>
      </c>
      <c r="BY9107" s="273" t="s">
        <v>517</v>
      </c>
      <c r="BZ9107" s="273" t="s">
        <v>86</v>
      </c>
      <c r="CA9107" s="273" t="s">
        <v>87</v>
      </c>
      <c r="CB9107" s="273" t="s">
        <v>217</v>
      </c>
      <c r="CC9107" s="273" t="s">
        <v>218</v>
      </c>
      <c r="CD9107" s="282">
        <v>2</v>
      </c>
      <c r="CE9107" s="274">
        <v>45108</v>
      </c>
      <c r="CG9107" s="273" t="s">
        <v>181</v>
      </c>
      <c r="CI9107" s="273" t="s">
        <v>181</v>
      </c>
      <c r="CJ9107" s="273" t="s">
        <v>1258</v>
      </c>
      <c r="CM9107" s="273" t="s">
        <v>73</v>
      </c>
      <c r="CN9107" s="273">
        <v>3</v>
      </c>
    </row>
    <row r="9108" spans="74:92">
      <c r="BV9108" s="273" t="s">
        <v>64</v>
      </c>
      <c r="BW9108" s="273" t="s">
        <v>75</v>
      </c>
      <c r="BX9108" s="273" t="s">
        <v>517</v>
      </c>
      <c r="BY9108" s="273" t="s">
        <v>517</v>
      </c>
      <c r="BZ9108" s="273" t="s">
        <v>86</v>
      </c>
      <c r="CA9108" s="273" t="s">
        <v>87</v>
      </c>
      <c r="CB9108" s="273" t="s">
        <v>233</v>
      </c>
      <c r="CC9108" s="273" t="s">
        <v>234</v>
      </c>
      <c r="CD9108" s="282">
        <v>1</v>
      </c>
      <c r="CE9108" s="274">
        <v>45108</v>
      </c>
      <c r="CG9108" s="273" t="s">
        <v>181</v>
      </c>
      <c r="CI9108" s="273" t="s">
        <v>181</v>
      </c>
      <c r="CJ9108" s="273" t="s">
        <v>1914</v>
      </c>
      <c r="CM9108" s="273" t="s">
        <v>73</v>
      </c>
      <c r="CN9108" s="273">
        <v>3</v>
      </c>
    </row>
    <row r="9109" spans="74:92">
      <c r="BV9109" s="273" t="s">
        <v>64</v>
      </c>
      <c r="BW9109" s="273" t="s">
        <v>75</v>
      </c>
      <c r="BX9109" s="273" t="s">
        <v>517</v>
      </c>
      <c r="BY9109" s="273" t="s">
        <v>517</v>
      </c>
      <c r="BZ9109" s="273" t="s">
        <v>138</v>
      </c>
      <c r="CA9109" s="273" t="s">
        <v>139</v>
      </c>
      <c r="CB9109" s="273" t="s">
        <v>190</v>
      </c>
      <c r="CC9109" s="273" t="s">
        <v>191</v>
      </c>
      <c r="CD9109" s="282">
        <v>8</v>
      </c>
      <c r="CE9109" s="274">
        <v>45108</v>
      </c>
      <c r="CF9109" s="273">
        <v>14298</v>
      </c>
      <c r="CG9109" s="273" t="s">
        <v>90</v>
      </c>
      <c r="CH9109" s="273">
        <v>14298</v>
      </c>
      <c r="CI9109" s="273" t="s">
        <v>80</v>
      </c>
      <c r="CM9109" s="273" t="s">
        <v>73</v>
      </c>
      <c r="CN9109" s="273">
        <v>3</v>
      </c>
    </row>
    <row r="9110" spans="74:92">
      <c r="BV9110" s="273" t="s">
        <v>64</v>
      </c>
      <c r="BW9110" s="273" t="s">
        <v>75</v>
      </c>
      <c r="BX9110" s="273" t="s">
        <v>517</v>
      </c>
      <c r="BY9110" s="273" t="s">
        <v>517</v>
      </c>
      <c r="BZ9110" s="273" t="s">
        <v>167</v>
      </c>
      <c r="CA9110" s="273" t="s">
        <v>168</v>
      </c>
      <c r="CB9110" s="273" t="s">
        <v>319</v>
      </c>
      <c r="CC9110" s="273" t="s">
        <v>320</v>
      </c>
      <c r="CD9110" s="282">
        <v>15</v>
      </c>
      <c r="CE9110" s="274">
        <v>45108</v>
      </c>
      <c r="CF9110" s="273">
        <v>561</v>
      </c>
      <c r="CG9110" s="273" t="s">
        <v>90</v>
      </c>
      <c r="CH9110" s="273">
        <v>561</v>
      </c>
      <c r="CI9110" s="273" t="s">
        <v>80</v>
      </c>
      <c r="CL9110" s="273" t="s">
        <v>2306</v>
      </c>
      <c r="CM9110" s="273" t="s">
        <v>73</v>
      </c>
      <c r="CN9110" s="273">
        <v>3</v>
      </c>
    </row>
    <row r="9111" spans="74:92">
      <c r="BV9111" s="273" t="s">
        <v>64</v>
      </c>
      <c r="BW9111" s="273" t="s">
        <v>75</v>
      </c>
      <c r="BX9111" s="273" t="s">
        <v>517</v>
      </c>
      <c r="BY9111" s="273" t="s">
        <v>517</v>
      </c>
      <c r="BZ9111" s="273" t="s">
        <v>86</v>
      </c>
      <c r="CA9111" s="273" t="s">
        <v>87</v>
      </c>
      <c r="CB9111" s="273" t="s">
        <v>179</v>
      </c>
      <c r="CC9111" s="273" t="s">
        <v>180</v>
      </c>
      <c r="CD9111" s="282">
        <v>1</v>
      </c>
      <c r="CE9111" s="274">
        <v>45108</v>
      </c>
      <c r="CG9111" s="273" t="s">
        <v>181</v>
      </c>
      <c r="CI9111" s="273" t="s">
        <v>181</v>
      </c>
      <c r="CJ9111" s="273" t="s">
        <v>1581</v>
      </c>
      <c r="CM9111" s="273" t="s">
        <v>73</v>
      </c>
      <c r="CN9111" s="273">
        <v>3</v>
      </c>
    </row>
    <row r="9112" spans="74:92">
      <c r="BV9112" s="273" t="s">
        <v>64</v>
      </c>
      <c r="BW9112" s="273" t="s">
        <v>75</v>
      </c>
      <c r="BX9112" s="273" t="s">
        <v>517</v>
      </c>
      <c r="BY9112" s="273" t="s">
        <v>517</v>
      </c>
      <c r="BZ9112" s="273" t="s">
        <v>204</v>
      </c>
      <c r="CA9112" s="273" t="s">
        <v>205</v>
      </c>
      <c r="CB9112" s="273" t="s">
        <v>206</v>
      </c>
      <c r="CC9112" s="273" t="s">
        <v>207</v>
      </c>
      <c r="CD9112" s="282">
        <v>0</v>
      </c>
      <c r="CE9112" s="274">
        <v>45108</v>
      </c>
      <c r="CG9112" s="273" t="s">
        <v>181</v>
      </c>
      <c r="CI9112" s="273" t="s">
        <v>208</v>
      </c>
      <c r="CJ9112" s="273" t="s">
        <v>209</v>
      </c>
      <c r="CM9112" s="273" t="s">
        <v>73</v>
      </c>
      <c r="CN9112" s="273">
        <v>3</v>
      </c>
    </row>
    <row r="9113" spans="74:92">
      <c r="BV9113" s="273" t="s">
        <v>64</v>
      </c>
      <c r="BW9113" s="273" t="s">
        <v>75</v>
      </c>
      <c r="BX9113" s="273" t="s">
        <v>517</v>
      </c>
      <c r="BY9113" s="273" t="s">
        <v>517</v>
      </c>
      <c r="BZ9113" s="273" t="s">
        <v>167</v>
      </c>
      <c r="CA9113" s="273" t="s">
        <v>168</v>
      </c>
      <c r="CB9113" s="273" t="s">
        <v>313</v>
      </c>
      <c r="CC9113" s="273" t="s">
        <v>314</v>
      </c>
      <c r="CD9113" s="282">
        <v>14</v>
      </c>
      <c r="CE9113" s="274">
        <v>45108</v>
      </c>
      <c r="CF9113" s="273">
        <v>292</v>
      </c>
      <c r="CG9113" s="273" t="s">
        <v>90</v>
      </c>
      <c r="CH9113" s="273">
        <v>292</v>
      </c>
      <c r="CI9113" s="273" t="s">
        <v>80</v>
      </c>
      <c r="CM9113" s="273" t="s">
        <v>73</v>
      </c>
      <c r="CN9113" s="273">
        <v>3</v>
      </c>
    </row>
    <row r="9114" spans="74:92">
      <c r="BV9114" s="273" t="s">
        <v>64</v>
      </c>
      <c r="BW9114" s="273" t="s">
        <v>75</v>
      </c>
      <c r="BX9114" s="273" t="s">
        <v>517</v>
      </c>
      <c r="BY9114" s="273" t="s">
        <v>517</v>
      </c>
      <c r="BZ9114" s="273" t="s">
        <v>167</v>
      </c>
      <c r="CA9114" s="273" t="s">
        <v>168</v>
      </c>
      <c r="CB9114" s="273" t="s">
        <v>353</v>
      </c>
      <c r="CC9114" s="273" t="s">
        <v>354</v>
      </c>
      <c r="CD9114" s="282">
        <v>13</v>
      </c>
      <c r="CE9114" s="274">
        <v>45108</v>
      </c>
      <c r="CF9114" s="273">
        <v>0</v>
      </c>
      <c r="CG9114" s="273" t="s">
        <v>90</v>
      </c>
      <c r="CH9114" s="273">
        <v>0</v>
      </c>
      <c r="CI9114" s="273" t="s">
        <v>80</v>
      </c>
      <c r="CM9114" s="273" t="s">
        <v>73</v>
      </c>
      <c r="CN9114" s="273">
        <v>3</v>
      </c>
    </row>
    <row r="9115" spans="74:92">
      <c r="BV9115" s="273" t="s">
        <v>64</v>
      </c>
      <c r="BW9115" s="273" t="s">
        <v>75</v>
      </c>
      <c r="BX9115" s="273" t="s">
        <v>517</v>
      </c>
      <c r="BY9115" s="273" t="s">
        <v>517</v>
      </c>
      <c r="BZ9115" s="273" t="s">
        <v>151</v>
      </c>
      <c r="CA9115" s="273" t="s">
        <v>152</v>
      </c>
      <c r="CB9115" s="273" t="s">
        <v>161</v>
      </c>
      <c r="CC9115" s="273" t="s">
        <v>162</v>
      </c>
      <c r="CD9115" s="282">
        <v>11</v>
      </c>
      <c r="CE9115" s="274">
        <v>45108</v>
      </c>
      <c r="CF9115" s="273">
        <v>2867.2</v>
      </c>
      <c r="CG9115" s="273" t="s">
        <v>90</v>
      </c>
      <c r="CH9115" s="273">
        <v>2867.2</v>
      </c>
      <c r="CI9115" s="273" t="s">
        <v>80</v>
      </c>
      <c r="CM9115" s="273" t="s">
        <v>73</v>
      </c>
      <c r="CN9115" s="273">
        <v>3</v>
      </c>
    </row>
    <row r="9116" spans="74:92">
      <c r="BV9116" s="273" t="s">
        <v>64</v>
      </c>
      <c r="BW9116" s="273" t="s">
        <v>75</v>
      </c>
      <c r="BX9116" s="273" t="s">
        <v>517</v>
      </c>
      <c r="BY9116" s="273" t="s">
        <v>517</v>
      </c>
      <c r="BZ9116" s="273" t="s">
        <v>167</v>
      </c>
      <c r="CA9116" s="273" t="s">
        <v>168</v>
      </c>
      <c r="CB9116" s="273" t="s">
        <v>169</v>
      </c>
      <c r="CC9116" s="273" t="s">
        <v>170</v>
      </c>
      <c r="CD9116" s="282">
        <v>12</v>
      </c>
      <c r="CE9116" s="274">
        <v>45108</v>
      </c>
      <c r="CF9116" s="273">
        <v>1073</v>
      </c>
      <c r="CG9116" s="273" t="s">
        <v>90</v>
      </c>
      <c r="CH9116" s="273">
        <v>1073</v>
      </c>
      <c r="CI9116" s="273" t="s">
        <v>80</v>
      </c>
      <c r="CM9116" s="273" t="s">
        <v>73</v>
      </c>
      <c r="CN9116" s="273">
        <v>3</v>
      </c>
    </row>
    <row r="9117" spans="74:92">
      <c r="BV9117" s="273" t="s">
        <v>64</v>
      </c>
      <c r="BW9117" s="273" t="s">
        <v>75</v>
      </c>
      <c r="BX9117" s="273" t="s">
        <v>517</v>
      </c>
      <c r="BY9117" s="273" t="s">
        <v>517</v>
      </c>
      <c r="BZ9117" s="273" t="s">
        <v>151</v>
      </c>
      <c r="CA9117" s="273" t="s">
        <v>152</v>
      </c>
      <c r="CB9117" s="273" t="s">
        <v>153</v>
      </c>
      <c r="CC9117" s="273" t="s">
        <v>154</v>
      </c>
      <c r="CD9117" s="282">
        <v>10</v>
      </c>
      <c r="CE9117" s="274">
        <v>45108</v>
      </c>
      <c r="CF9117" s="273">
        <v>3584</v>
      </c>
      <c r="CG9117" s="273" t="s">
        <v>90</v>
      </c>
      <c r="CH9117" s="273">
        <v>3584</v>
      </c>
      <c r="CI9117" s="273" t="s">
        <v>80</v>
      </c>
      <c r="CM9117" s="273" t="s">
        <v>73</v>
      </c>
      <c r="CN9117" s="273">
        <v>3</v>
      </c>
    </row>
    <row r="9118" spans="74:92">
      <c r="BV9118" s="273" t="s">
        <v>64</v>
      </c>
      <c r="BW9118" s="273" t="s">
        <v>75</v>
      </c>
      <c r="BX9118" s="273" t="s">
        <v>517</v>
      </c>
      <c r="BY9118" s="273" t="s">
        <v>517</v>
      </c>
      <c r="BZ9118" s="273" t="s">
        <v>138</v>
      </c>
      <c r="CA9118" s="273" t="s">
        <v>139</v>
      </c>
      <c r="CB9118" s="273" t="s">
        <v>140</v>
      </c>
      <c r="CC9118" s="273" t="s">
        <v>141</v>
      </c>
      <c r="CD9118" s="282">
        <v>9</v>
      </c>
      <c r="CE9118" s="274">
        <v>45108</v>
      </c>
      <c r="CF9118" s="273">
        <v>11438</v>
      </c>
      <c r="CG9118" s="273" t="s">
        <v>90</v>
      </c>
      <c r="CH9118" s="273">
        <v>11438</v>
      </c>
      <c r="CI9118" s="273" t="s">
        <v>80</v>
      </c>
      <c r="CM9118" s="273" t="s">
        <v>73</v>
      </c>
      <c r="CN9118" s="273">
        <v>3</v>
      </c>
    </row>
    <row r="9119" spans="74:92">
      <c r="BV9119" s="273" t="s">
        <v>64</v>
      </c>
      <c r="BW9119" s="273" t="s">
        <v>75</v>
      </c>
      <c r="BX9119" s="273" t="s">
        <v>517</v>
      </c>
      <c r="BY9119" s="273" t="s">
        <v>517</v>
      </c>
      <c r="BZ9119" s="273" t="s">
        <v>126</v>
      </c>
      <c r="CA9119" s="273" t="s">
        <v>127</v>
      </c>
      <c r="CB9119" s="273" t="s">
        <v>133</v>
      </c>
      <c r="CC9119" s="273" t="s">
        <v>134</v>
      </c>
      <c r="CD9119" s="282">
        <v>7</v>
      </c>
      <c r="CE9119" s="274">
        <v>45108</v>
      </c>
      <c r="CI9119" s="273" t="s">
        <v>104</v>
      </c>
      <c r="CM9119" s="273" t="s">
        <v>73</v>
      </c>
      <c r="CN9119" s="273">
        <v>3</v>
      </c>
    </row>
    <row r="9120" spans="74:92">
      <c r="BV9120" s="273" t="s">
        <v>64</v>
      </c>
      <c r="BW9120" s="273" t="s">
        <v>75</v>
      </c>
      <c r="BX9120" s="273" t="s">
        <v>517</v>
      </c>
      <c r="BY9120" s="273" t="s">
        <v>517</v>
      </c>
      <c r="BZ9120" s="273" t="s">
        <v>126</v>
      </c>
      <c r="CA9120" s="273" t="s">
        <v>127</v>
      </c>
      <c r="CB9120" s="273" t="s">
        <v>128</v>
      </c>
      <c r="CC9120" s="273" t="s">
        <v>129</v>
      </c>
      <c r="CD9120" s="282">
        <v>6</v>
      </c>
      <c r="CE9120" s="274">
        <v>45108</v>
      </c>
      <c r="CI9120" s="273" t="s">
        <v>80</v>
      </c>
      <c r="CM9120" s="273" t="s">
        <v>73</v>
      </c>
      <c r="CN9120" s="273">
        <v>3</v>
      </c>
    </row>
    <row r="9121" spans="74:92">
      <c r="BV9121" s="273" t="s">
        <v>64</v>
      </c>
      <c r="BW9121" s="273" t="s">
        <v>75</v>
      </c>
      <c r="BX9121" s="273" t="s">
        <v>517</v>
      </c>
      <c r="BY9121" s="273" t="s">
        <v>517</v>
      </c>
      <c r="BZ9121" s="273" t="s">
        <v>110</v>
      </c>
      <c r="CA9121" s="273" t="s">
        <v>111</v>
      </c>
      <c r="CB9121" s="273" t="s">
        <v>112</v>
      </c>
      <c r="CC9121" s="273" t="s">
        <v>113</v>
      </c>
      <c r="CD9121" s="282">
        <v>4</v>
      </c>
      <c r="CE9121" s="274">
        <v>45108</v>
      </c>
      <c r="CI9121" s="273" t="s">
        <v>80</v>
      </c>
      <c r="CM9121" s="273" t="s">
        <v>73</v>
      </c>
      <c r="CN9121" s="273">
        <v>3</v>
      </c>
    </row>
    <row r="9122" spans="74:92">
      <c r="BV9122" s="273" t="s">
        <v>64</v>
      </c>
      <c r="BW9122" s="273" t="s">
        <v>75</v>
      </c>
      <c r="BX9122" s="273" t="s">
        <v>517</v>
      </c>
      <c r="BY9122" s="273" t="s">
        <v>517</v>
      </c>
      <c r="BZ9122" s="273" t="s">
        <v>110</v>
      </c>
      <c r="CA9122" s="273" t="s">
        <v>111</v>
      </c>
      <c r="CB9122" s="273" t="s">
        <v>117</v>
      </c>
      <c r="CC9122" s="273" t="s">
        <v>118</v>
      </c>
      <c r="CD9122" s="282">
        <v>5</v>
      </c>
      <c r="CE9122" s="274">
        <v>45108</v>
      </c>
      <c r="CI9122" s="273" t="s">
        <v>104</v>
      </c>
      <c r="CM9122" s="273" t="s">
        <v>73</v>
      </c>
      <c r="CN9122" s="273">
        <v>3</v>
      </c>
    </row>
    <row r="9123" spans="74:92">
      <c r="BV9123" s="273" t="s">
        <v>64</v>
      </c>
      <c r="BW9123" s="273" t="s">
        <v>75</v>
      </c>
      <c r="BX9123" s="273" t="s">
        <v>517</v>
      </c>
      <c r="BY9123" s="273" t="s">
        <v>517</v>
      </c>
      <c r="BZ9123" s="273" t="s">
        <v>86</v>
      </c>
      <c r="CA9123" s="273" t="s">
        <v>87</v>
      </c>
      <c r="CB9123" s="273" t="s">
        <v>88</v>
      </c>
      <c r="CC9123" s="273" t="s">
        <v>89</v>
      </c>
      <c r="CD9123" s="282">
        <v>3</v>
      </c>
      <c r="CE9123" s="274">
        <v>45108</v>
      </c>
      <c r="CF9123" s="273">
        <v>17882</v>
      </c>
      <c r="CG9123" s="273" t="s">
        <v>90</v>
      </c>
      <c r="CH9123" s="273">
        <v>17882</v>
      </c>
      <c r="CI9123" s="273" t="s">
        <v>80</v>
      </c>
      <c r="CM9123" s="273" t="s">
        <v>73</v>
      </c>
      <c r="CN9123" s="273">
        <v>3</v>
      </c>
    </row>
    <row r="9124" spans="74:92">
      <c r="BV9124" s="273" t="s">
        <v>64</v>
      </c>
      <c r="BW9124" s="273" t="s">
        <v>75</v>
      </c>
      <c r="BX9124" s="273" t="s">
        <v>517</v>
      </c>
      <c r="BY9124" s="273" t="s">
        <v>517</v>
      </c>
      <c r="BZ9124" s="273" t="s">
        <v>86</v>
      </c>
      <c r="CA9124" s="273" t="s">
        <v>87</v>
      </c>
      <c r="CB9124" s="273" t="s">
        <v>101</v>
      </c>
      <c r="CC9124" s="273" t="s">
        <v>102</v>
      </c>
      <c r="CD9124" s="282">
        <v>4</v>
      </c>
      <c r="CE9124" s="274">
        <v>45108</v>
      </c>
      <c r="CF9124" s="273">
        <v>57367.77</v>
      </c>
      <c r="CG9124" s="273" t="s">
        <v>1495</v>
      </c>
      <c r="CH9124" s="273">
        <v>8246.6169375000009</v>
      </c>
      <c r="CI9124" s="273" t="s">
        <v>104</v>
      </c>
      <c r="CM9124" s="273" t="s">
        <v>73</v>
      </c>
      <c r="CN9124" s="273">
        <v>3</v>
      </c>
    </row>
    <row r="9125" spans="74:92">
      <c r="BV9125" s="273" t="s">
        <v>64</v>
      </c>
      <c r="BW9125" s="273" t="s">
        <v>75</v>
      </c>
      <c r="BX9125" s="273" t="s">
        <v>517</v>
      </c>
      <c r="BY9125" s="273" t="s">
        <v>517</v>
      </c>
      <c r="BZ9125" s="273" t="s">
        <v>86</v>
      </c>
      <c r="CA9125" s="273" t="s">
        <v>87</v>
      </c>
      <c r="CB9125" s="273" t="s">
        <v>101</v>
      </c>
      <c r="CC9125" s="273" t="s">
        <v>102</v>
      </c>
      <c r="CD9125" s="282">
        <v>4</v>
      </c>
      <c r="CE9125" s="274">
        <v>45139</v>
      </c>
      <c r="CF9125" s="273">
        <v>61784.21</v>
      </c>
      <c r="CG9125" s="273" t="s">
        <v>1495</v>
      </c>
      <c r="CH9125" s="273">
        <v>8881.4801874999994</v>
      </c>
      <c r="CI9125" s="273" t="s">
        <v>104</v>
      </c>
      <c r="CM9125" s="273" t="s">
        <v>73</v>
      </c>
      <c r="CN9125" s="273">
        <v>3</v>
      </c>
    </row>
    <row r="9126" spans="74:92">
      <c r="BV9126" s="273" t="s">
        <v>64</v>
      </c>
      <c r="BW9126" s="273" t="s">
        <v>75</v>
      </c>
      <c r="BX9126" s="273" t="s">
        <v>517</v>
      </c>
      <c r="BY9126" s="273" t="s">
        <v>517</v>
      </c>
      <c r="BZ9126" s="273" t="s">
        <v>86</v>
      </c>
      <c r="CA9126" s="273" t="s">
        <v>87</v>
      </c>
      <c r="CB9126" s="273" t="s">
        <v>88</v>
      </c>
      <c r="CC9126" s="273" t="s">
        <v>89</v>
      </c>
      <c r="CD9126" s="282">
        <v>3</v>
      </c>
      <c r="CE9126" s="274">
        <v>45139</v>
      </c>
      <c r="CF9126" s="273">
        <v>19172</v>
      </c>
      <c r="CG9126" s="273" t="s">
        <v>90</v>
      </c>
      <c r="CH9126" s="273">
        <v>19172</v>
      </c>
      <c r="CI9126" s="273" t="s">
        <v>80</v>
      </c>
      <c r="CM9126" s="273" t="s">
        <v>73</v>
      </c>
      <c r="CN9126" s="273">
        <v>3</v>
      </c>
    </row>
    <row r="9127" spans="74:92">
      <c r="BV9127" s="273" t="s">
        <v>64</v>
      </c>
      <c r="BW9127" s="273" t="s">
        <v>75</v>
      </c>
      <c r="BX9127" s="273" t="s">
        <v>517</v>
      </c>
      <c r="BY9127" s="273" t="s">
        <v>517</v>
      </c>
      <c r="BZ9127" s="273" t="s">
        <v>110</v>
      </c>
      <c r="CA9127" s="273" t="s">
        <v>111</v>
      </c>
      <c r="CB9127" s="273" t="s">
        <v>117</v>
      </c>
      <c r="CC9127" s="273" t="s">
        <v>118</v>
      </c>
      <c r="CD9127" s="282">
        <v>5</v>
      </c>
      <c r="CE9127" s="274">
        <v>45139</v>
      </c>
      <c r="CI9127" s="273" t="s">
        <v>104</v>
      </c>
      <c r="CM9127" s="273" t="s">
        <v>73</v>
      </c>
      <c r="CN9127" s="273">
        <v>3</v>
      </c>
    </row>
    <row r="9128" spans="74:92">
      <c r="BV9128" s="273" t="s">
        <v>64</v>
      </c>
      <c r="BW9128" s="273" t="s">
        <v>75</v>
      </c>
      <c r="BX9128" s="273" t="s">
        <v>517</v>
      </c>
      <c r="BY9128" s="273" t="s">
        <v>517</v>
      </c>
      <c r="BZ9128" s="273" t="s">
        <v>110</v>
      </c>
      <c r="CA9128" s="273" t="s">
        <v>111</v>
      </c>
      <c r="CB9128" s="273" t="s">
        <v>112</v>
      </c>
      <c r="CC9128" s="273" t="s">
        <v>113</v>
      </c>
      <c r="CD9128" s="282">
        <v>4</v>
      </c>
      <c r="CE9128" s="274">
        <v>45139</v>
      </c>
      <c r="CI9128" s="273" t="s">
        <v>80</v>
      </c>
      <c r="CM9128" s="273" t="s">
        <v>73</v>
      </c>
      <c r="CN9128" s="273">
        <v>3</v>
      </c>
    </row>
    <row r="9129" spans="74:92">
      <c r="BV9129" s="273" t="s">
        <v>64</v>
      </c>
      <c r="BW9129" s="273" t="s">
        <v>75</v>
      </c>
      <c r="BX9129" s="273" t="s">
        <v>517</v>
      </c>
      <c r="BY9129" s="273" t="s">
        <v>517</v>
      </c>
      <c r="BZ9129" s="273" t="s">
        <v>126</v>
      </c>
      <c r="CA9129" s="273" t="s">
        <v>127</v>
      </c>
      <c r="CB9129" s="273" t="s">
        <v>128</v>
      </c>
      <c r="CC9129" s="273" t="s">
        <v>129</v>
      </c>
      <c r="CD9129" s="282">
        <v>6</v>
      </c>
      <c r="CE9129" s="274">
        <v>45139</v>
      </c>
      <c r="CI9129" s="273" t="s">
        <v>80</v>
      </c>
      <c r="CM9129" s="273" t="s">
        <v>73</v>
      </c>
      <c r="CN9129" s="273">
        <v>3</v>
      </c>
    </row>
    <row r="9130" spans="74:92">
      <c r="BV9130" s="273" t="s">
        <v>64</v>
      </c>
      <c r="BW9130" s="273" t="s">
        <v>75</v>
      </c>
      <c r="BX9130" s="273" t="s">
        <v>517</v>
      </c>
      <c r="BY9130" s="273" t="s">
        <v>517</v>
      </c>
      <c r="BZ9130" s="273" t="s">
        <v>126</v>
      </c>
      <c r="CA9130" s="273" t="s">
        <v>127</v>
      </c>
      <c r="CB9130" s="273" t="s">
        <v>133</v>
      </c>
      <c r="CC9130" s="273" t="s">
        <v>134</v>
      </c>
      <c r="CD9130" s="282">
        <v>7</v>
      </c>
      <c r="CE9130" s="274">
        <v>45139</v>
      </c>
      <c r="CI9130" s="273" t="s">
        <v>104</v>
      </c>
      <c r="CM9130" s="273" t="s">
        <v>73</v>
      </c>
      <c r="CN9130" s="273">
        <v>3</v>
      </c>
    </row>
    <row r="9131" spans="74:92">
      <c r="BV9131" s="273" t="s">
        <v>64</v>
      </c>
      <c r="BW9131" s="273" t="s">
        <v>75</v>
      </c>
      <c r="BX9131" s="273" t="s">
        <v>517</v>
      </c>
      <c r="BY9131" s="273" t="s">
        <v>517</v>
      </c>
      <c r="BZ9131" s="273" t="s">
        <v>138</v>
      </c>
      <c r="CA9131" s="273" t="s">
        <v>139</v>
      </c>
      <c r="CB9131" s="273" t="s">
        <v>140</v>
      </c>
      <c r="CC9131" s="273" t="s">
        <v>141</v>
      </c>
      <c r="CD9131" s="282">
        <v>9</v>
      </c>
      <c r="CE9131" s="274">
        <v>45139</v>
      </c>
      <c r="CF9131" s="273">
        <v>12569.6</v>
      </c>
      <c r="CG9131" s="273" t="s">
        <v>90</v>
      </c>
      <c r="CH9131" s="273">
        <v>12569.6</v>
      </c>
      <c r="CI9131" s="273" t="s">
        <v>80</v>
      </c>
      <c r="CM9131" s="273" t="s">
        <v>73</v>
      </c>
      <c r="CN9131" s="273">
        <v>3</v>
      </c>
    </row>
    <row r="9132" spans="74:92">
      <c r="BV9132" s="273" t="s">
        <v>64</v>
      </c>
      <c r="BW9132" s="273" t="s">
        <v>75</v>
      </c>
      <c r="BX9132" s="273" t="s">
        <v>517</v>
      </c>
      <c r="BY9132" s="273" t="s">
        <v>517</v>
      </c>
      <c r="BZ9132" s="273" t="s">
        <v>151</v>
      </c>
      <c r="CA9132" s="273" t="s">
        <v>152</v>
      </c>
      <c r="CB9132" s="273" t="s">
        <v>153</v>
      </c>
      <c r="CC9132" s="273" t="s">
        <v>154</v>
      </c>
      <c r="CD9132" s="282">
        <v>10</v>
      </c>
      <c r="CE9132" s="274">
        <v>45139</v>
      </c>
      <c r="CF9132" s="273">
        <v>3460</v>
      </c>
      <c r="CG9132" s="273" t="s">
        <v>90</v>
      </c>
      <c r="CH9132" s="273">
        <v>3460</v>
      </c>
      <c r="CI9132" s="273" t="s">
        <v>80</v>
      </c>
      <c r="CM9132" s="273" t="s">
        <v>73</v>
      </c>
      <c r="CN9132" s="273">
        <v>3</v>
      </c>
    </row>
    <row r="9133" spans="74:92">
      <c r="BV9133" s="273" t="s">
        <v>64</v>
      </c>
      <c r="BW9133" s="273" t="s">
        <v>75</v>
      </c>
      <c r="BX9133" s="273" t="s">
        <v>517</v>
      </c>
      <c r="BY9133" s="273" t="s">
        <v>517</v>
      </c>
      <c r="BZ9133" s="273" t="s">
        <v>167</v>
      </c>
      <c r="CA9133" s="273" t="s">
        <v>168</v>
      </c>
      <c r="CB9133" s="273" t="s">
        <v>169</v>
      </c>
      <c r="CC9133" s="273" t="s">
        <v>170</v>
      </c>
      <c r="CD9133" s="282">
        <v>12</v>
      </c>
      <c r="CE9133" s="274">
        <v>45139</v>
      </c>
      <c r="CF9133" s="273">
        <v>929</v>
      </c>
      <c r="CG9133" s="273" t="s">
        <v>90</v>
      </c>
      <c r="CH9133" s="273">
        <v>929</v>
      </c>
      <c r="CI9133" s="273" t="s">
        <v>80</v>
      </c>
      <c r="CM9133" s="273" t="s">
        <v>73</v>
      </c>
      <c r="CN9133" s="273">
        <v>3</v>
      </c>
    </row>
    <row r="9134" spans="74:92">
      <c r="BV9134" s="273" t="s">
        <v>64</v>
      </c>
      <c r="BW9134" s="273" t="s">
        <v>75</v>
      </c>
      <c r="BX9134" s="273" t="s">
        <v>517</v>
      </c>
      <c r="BY9134" s="273" t="s">
        <v>517</v>
      </c>
      <c r="BZ9134" s="273" t="s">
        <v>151</v>
      </c>
      <c r="CA9134" s="273" t="s">
        <v>152</v>
      </c>
      <c r="CB9134" s="273" t="s">
        <v>161</v>
      </c>
      <c r="CC9134" s="273" t="s">
        <v>162</v>
      </c>
      <c r="CD9134" s="282">
        <v>11</v>
      </c>
      <c r="CE9134" s="274">
        <v>45139</v>
      </c>
      <c r="CF9134" s="273">
        <v>2768</v>
      </c>
      <c r="CG9134" s="273" t="s">
        <v>90</v>
      </c>
      <c r="CH9134" s="273">
        <v>2768</v>
      </c>
      <c r="CI9134" s="273" t="s">
        <v>80</v>
      </c>
      <c r="CM9134" s="273" t="s">
        <v>73</v>
      </c>
      <c r="CN9134" s="273">
        <v>3</v>
      </c>
    </row>
    <row r="9135" spans="74:92">
      <c r="BV9135" s="273" t="s">
        <v>64</v>
      </c>
      <c r="BW9135" s="273" t="s">
        <v>75</v>
      </c>
      <c r="BX9135" s="273" t="s">
        <v>517</v>
      </c>
      <c r="BY9135" s="273" t="s">
        <v>517</v>
      </c>
      <c r="BZ9135" s="273" t="s">
        <v>167</v>
      </c>
      <c r="CA9135" s="273" t="s">
        <v>168</v>
      </c>
      <c r="CB9135" s="273" t="s">
        <v>353</v>
      </c>
      <c r="CC9135" s="273" t="s">
        <v>354</v>
      </c>
      <c r="CD9135" s="282">
        <v>13</v>
      </c>
      <c r="CE9135" s="274">
        <v>45139</v>
      </c>
      <c r="CF9135" s="273">
        <v>0</v>
      </c>
      <c r="CG9135" s="273" t="s">
        <v>90</v>
      </c>
      <c r="CH9135" s="273">
        <v>0</v>
      </c>
      <c r="CI9135" s="273" t="s">
        <v>80</v>
      </c>
      <c r="CM9135" s="273" t="s">
        <v>73</v>
      </c>
      <c r="CN9135" s="273">
        <v>3</v>
      </c>
    </row>
    <row r="9136" spans="74:92">
      <c r="BV9136" s="273" t="s">
        <v>64</v>
      </c>
      <c r="BW9136" s="273" t="s">
        <v>75</v>
      </c>
      <c r="BX9136" s="273" t="s">
        <v>517</v>
      </c>
      <c r="BY9136" s="273" t="s">
        <v>517</v>
      </c>
      <c r="BZ9136" s="273" t="s">
        <v>167</v>
      </c>
      <c r="CA9136" s="273" t="s">
        <v>168</v>
      </c>
      <c r="CB9136" s="273" t="s">
        <v>313</v>
      </c>
      <c r="CC9136" s="273" t="s">
        <v>314</v>
      </c>
      <c r="CD9136" s="282">
        <v>14</v>
      </c>
      <c r="CE9136" s="274">
        <v>45139</v>
      </c>
      <c r="CF9136" s="273">
        <v>220</v>
      </c>
      <c r="CG9136" s="273" t="s">
        <v>90</v>
      </c>
      <c r="CH9136" s="273">
        <v>220</v>
      </c>
      <c r="CI9136" s="273" t="s">
        <v>80</v>
      </c>
      <c r="CM9136" s="273" t="s">
        <v>73</v>
      </c>
      <c r="CN9136" s="273">
        <v>3</v>
      </c>
    </row>
    <row r="9137" spans="74:92">
      <c r="BV9137" s="273" t="s">
        <v>64</v>
      </c>
      <c r="BW9137" s="273" t="s">
        <v>75</v>
      </c>
      <c r="BX9137" s="273" t="s">
        <v>517</v>
      </c>
      <c r="BY9137" s="273" t="s">
        <v>517</v>
      </c>
      <c r="BZ9137" s="273" t="s">
        <v>204</v>
      </c>
      <c r="CA9137" s="273" t="s">
        <v>205</v>
      </c>
      <c r="CB9137" s="273" t="s">
        <v>206</v>
      </c>
      <c r="CC9137" s="273" t="s">
        <v>207</v>
      </c>
      <c r="CD9137" s="282">
        <v>0</v>
      </c>
      <c r="CE9137" s="274">
        <v>45139</v>
      </c>
      <c r="CG9137" s="273" t="s">
        <v>181</v>
      </c>
      <c r="CI9137" s="273" t="s">
        <v>208</v>
      </c>
      <c r="CJ9137" s="273" t="s">
        <v>209</v>
      </c>
      <c r="CM9137" s="273" t="s">
        <v>73</v>
      </c>
      <c r="CN9137" s="273">
        <v>3</v>
      </c>
    </row>
    <row r="9138" spans="74:92">
      <c r="BV9138" s="273" t="s">
        <v>64</v>
      </c>
      <c r="BW9138" s="273" t="s">
        <v>75</v>
      </c>
      <c r="BX9138" s="273" t="s">
        <v>517</v>
      </c>
      <c r="BY9138" s="273" t="s">
        <v>517</v>
      </c>
      <c r="BZ9138" s="273" t="s">
        <v>86</v>
      </c>
      <c r="CA9138" s="273" t="s">
        <v>87</v>
      </c>
      <c r="CB9138" s="273" t="s">
        <v>179</v>
      </c>
      <c r="CC9138" s="273" t="s">
        <v>180</v>
      </c>
      <c r="CD9138" s="282">
        <v>1</v>
      </c>
      <c r="CE9138" s="274">
        <v>45139</v>
      </c>
      <c r="CG9138" s="273" t="s">
        <v>181</v>
      </c>
      <c r="CI9138" s="273" t="s">
        <v>181</v>
      </c>
      <c r="CJ9138" s="273" t="s">
        <v>1702</v>
      </c>
      <c r="CM9138" s="273" t="s">
        <v>73</v>
      </c>
      <c r="CN9138" s="273">
        <v>3</v>
      </c>
    </row>
    <row r="9139" spans="74:92">
      <c r="BV9139" s="273" t="s">
        <v>64</v>
      </c>
      <c r="BW9139" s="273" t="s">
        <v>75</v>
      </c>
      <c r="BX9139" s="273" t="s">
        <v>517</v>
      </c>
      <c r="BY9139" s="273" t="s">
        <v>517</v>
      </c>
      <c r="BZ9139" s="273" t="s">
        <v>167</v>
      </c>
      <c r="CA9139" s="273" t="s">
        <v>168</v>
      </c>
      <c r="CB9139" s="273" t="s">
        <v>319</v>
      </c>
      <c r="CC9139" s="273" t="s">
        <v>320</v>
      </c>
      <c r="CD9139" s="282">
        <v>15</v>
      </c>
      <c r="CE9139" s="274">
        <v>45139</v>
      </c>
      <c r="CF9139" s="273">
        <v>699</v>
      </c>
      <c r="CG9139" s="273" t="s">
        <v>90</v>
      </c>
      <c r="CH9139" s="273">
        <v>699</v>
      </c>
      <c r="CI9139" s="273" t="s">
        <v>80</v>
      </c>
      <c r="CL9139" s="273" t="s">
        <v>2306</v>
      </c>
      <c r="CM9139" s="273" t="s">
        <v>73</v>
      </c>
      <c r="CN9139" s="273">
        <v>3</v>
      </c>
    </row>
    <row r="9140" spans="74:92">
      <c r="BV9140" s="273" t="s">
        <v>64</v>
      </c>
      <c r="BW9140" s="273" t="s">
        <v>75</v>
      </c>
      <c r="BX9140" s="273" t="s">
        <v>517</v>
      </c>
      <c r="BY9140" s="273" t="s">
        <v>517</v>
      </c>
      <c r="BZ9140" s="273" t="s">
        <v>138</v>
      </c>
      <c r="CA9140" s="273" t="s">
        <v>139</v>
      </c>
      <c r="CB9140" s="273" t="s">
        <v>190</v>
      </c>
      <c r="CC9140" s="273" t="s">
        <v>191</v>
      </c>
      <c r="CD9140" s="282">
        <v>8</v>
      </c>
      <c r="CE9140" s="274">
        <v>45139</v>
      </c>
      <c r="CF9140" s="273">
        <v>15712</v>
      </c>
      <c r="CG9140" s="273" t="s">
        <v>90</v>
      </c>
      <c r="CH9140" s="273">
        <v>15712</v>
      </c>
      <c r="CI9140" s="273" t="s">
        <v>80</v>
      </c>
      <c r="CM9140" s="273" t="s">
        <v>73</v>
      </c>
      <c r="CN9140" s="273">
        <v>3</v>
      </c>
    </row>
    <row r="9141" spans="74:92">
      <c r="BV9141" s="273" t="s">
        <v>64</v>
      </c>
      <c r="BW9141" s="273" t="s">
        <v>75</v>
      </c>
      <c r="BX9141" s="273" t="s">
        <v>517</v>
      </c>
      <c r="BY9141" s="273" t="s">
        <v>517</v>
      </c>
      <c r="BZ9141" s="273" t="s">
        <v>86</v>
      </c>
      <c r="CA9141" s="273" t="s">
        <v>87</v>
      </c>
      <c r="CB9141" s="273" t="s">
        <v>233</v>
      </c>
      <c r="CC9141" s="273" t="s">
        <v>234</v>
      </c>
      <c r="CD9141" s="282">
        <v>1</v>
      </c>
      <c r="CE9141" s="274">
        <v>45139</v>
      </c>
      <c r="CG9141" s="273" t="s">
        <v>181</v>
      </c>
      <c r="CI9141" s="273" t="s">
        <v>181</v>
      </c>
      <c r="CJ9141" s="273" t="s">
        <v>1585</v>
      </c>
      <c r="CM9141" s="273" t="s">
        <v>73</v>
      </c>
      <c r="CN9141" s="273">
        <v>3</v>
      </c>
    </row>
    <row r="9142" spans="74:92">
      <c r="BV9142" s="273" t="s">
        <v>64</v>
      </c>
      <c r="BW9142" s="273" t="s">
        <v>75</v>
      </c>
      <c r="BX9142" s="273" t="s">
        <v>517</v>
      </c>
      <c r="BY9142" s="273" t="s">
        <v>517</v>
      </c>
      <c r="BZ9142" s="273" t="s">
        <v>86</v>
      </c>
      <c r="CA9142" s="273" t="s">
        <v>87</v>
      </c>
      <c r="CB9142" s="273" t="s">
        <v>217</v>
      </c>
      <c r="CC9142" s="273" t="s">
        <v>218</v>
      </c>
      <c r="CD9142" s="282">
        <v>2</v>
      </c>
      <c r="CE9142" s="274">
        <v>45139</v>
      </c>
      <c r="CG9142" s="273" t="s">
        <v>181</v>
      </c>
      <c r="CI9142" s="273" t="s">
        <v>181</v>
      </c>
      <c r="CJ9142" s="273" t="s">
        <v>1258</v>
      </c>
      <c r="CM9142" s="273" t="s">
        <v>73</v>
      </c>
      <c r="CN9142" s="273">
        <v>3</v>
      </c>
    </row>
    <row r="9143" spans="74:92">
      <c r="BV9143" s="273" t="s">
        <v>64</v>
      </c>
      <c r="BW9143" s="273" t="s">
        <v>75</v>
      </c>
      <c r="BX9143" s="273" t="s">
        <v>517</v>
      </c>
      <c r="BY9143" s="273" t="s">
        <v>517</v>
      </c>
      <c r="BZ9143" s="273" t="s">
        <v>86</v>
      </c>
      <c r="CA9143" s="273" t="s">
        <v>87</v>
      </c>
      <c r="CB9143" s="273" t="s">
        <v>225</v>
      </c>
      <c r="CC9143" s="273" t="s">
        <v>226</v>
      </c>
      <c r="CD9143" s="282">
        <v>5</v>
      </c>
      <c r="CE9143" s="274">
        <v>45139</v>
      </c>
      <c r="CF9143" s="273">
        <v>11568</v>
      </c>
      <c r="CG9143" s="273" t="s">
        <v>90</v>
      </c>
      <c r="CH9143" s="273">
        <v>11568</v>
      </c>
      <c r="CI9143" s="273" t="s">
        <v>80</v>
      </c>
      <c r="CM9143" s="273" t="s">
        <v>73</v>
      </c>
      <c r="CN9143" s="273">
        <v>3</v>
      </c>
    </row>
    <row r="9144" spans="74:92">
      <c r="BV9144" s="273" t="s">
        <v>64</v>
      </c>
      <c r="BW9144" s="273" t="s">
        <v>75</v>
      </c>
      <c r="BX9144" s="273" t="s">
        <v>517</v>
      </c>
      <c r="BY9144" s="273" t="s">
        <v>517</v>
      </c>
      <c r="BZ9144" s="273" t="s">
        <v>86</v>
      </c>
      <c r="CA9144" s="273" t="s">
        <v>87</v>
      </c>
      <c r="CB9144" s="273" t="s">
        <v>225</v>
      </c>
      <c r="CC9144" s="273" t="s">
        <v>226</v>
      </c>
      <c r="CD9144" s="282">
        <v>5</v>
      </c>
      <c r="CE9144" s="274">
        <v>45170</v>
      </c>
      <c r="CF9144" s="273">
        <v>7695</v>
      </c>
      <c r="CG9144" s="273" t="s">
        <v>90</v>
      </c>
      <c r="CH9144" s="273">
        <v>7695</v>
      </c>
      <c r="CI9144" s="273" t="s">
        <v>80</v>
      </c>
      <c r="CM9144" s="273" t="s">
        <v>73</v>
      </c>
      <c r="CN9144" s="273">
        <v>3</v>
      </c>
    </row>
    <row r="9145" spans="74:92">
      <c r="BV9145" s="273" t="s">
        <v>64</v>
      </c>
      <c r="BW9145" s="273" t="s">
        <v>75</v>
      </c>
      <c r="BX9145" s="273" t="s">
        <v>517</v>
      </c>
      <c r="BY9145" s="273" t="s">
        <v>517</v>
      </c>
      <c r="BZ9145" s="273" t="s">
        <v>86</v>
      </c>
      <c r="CA9145" s="273" t="s">
        <v>87</v>
      </c>
      <c r="CB9145" s="273" t="s">
        <v>217</v>
      </c>
      <c r="CC9145" s="273" t="s">
        <v>218</v>
      </c>
      <c r="CD9145" s="282">
        <v>2</v>
      </c>
      <c r="CE9145" s="274">
        <v>45170</v>
      </c>
      <c r="CG9145" s="273" t="s">
        <v>181</v>
      </c>
      <c r="CI9145" s="273" t="s">
        <v>181</v>
      </c>
      <c r="CJ9145" s="273" t="s">
        <v>1258</v>
      </c>
      <c r="CM9145" s="273" t="s">
        <v>73</v>
      </c>
      <c r="CN9145" s="273">
        <v>3</v>
      </c>
    </row>
    <row r="9146" spans="74:92">
      <c r="BV9146" s="273" t="s">
        <v>64</v>
      </c>
      <c r="BW9146" s="273" t="s">
        <v>75</v>
      </c>
      <c r="BX9146" s="273" t="s">
        <v>517</v>
      </c>
      <c r="BY9146" s="273" t="s">
        <v>517</v>
      </c>
      <c r="BZ9146" s="273" t="s">
        <v>86</v>
      </c>
      <c r="CA9146" s="273" t="s">
        <v>87</v>
      </c>
      <c r="CB9146" s="273" t="s">
        <v>233</v>
      </c>
      <c r="CC9146" s="273" t="s">
        <v>234</v>
      </c>
      <c r="CD9146" s="282">
        <v>1</v>
      </c>
      <c r="CE9146" s="274">
        <v>45170</v>
      </c>
      <c r="CG9146" s="273" t="s">
        <v>181</v>
      </c>
      <c r="CI9146" s="273" t="s">
        <v>181</v>
      </c>
      <c r="CJ9146" s="273" t="s">
        <v>1842</v>
      </c>
      <c r="CM9146" s="273" t="s">
        <v>73</v>
      </c>
      <c r="CN9146" s="273">
        <v>3</v>
      </c>
    </row>
    <row r="9147" spans="74:92">
      <c r="BV9147" s="273" t="s">
        <v>64</v>
      </c>
      <c r="BW9147" s="273" t="s">
        <v>75</v>
      </c>
      <c r="BX9147" s="273" t="s">
        <v>517</v>
      </c>
      <c r="BY9147" s="273" t="s">
        <v>517</v>
      </c>
      <c r="BZ9147" s="273" t="s">
        <v>138</v>
      </c>
      <c r="CA9147" s="273" t="s">
        <v>139</v>
      </c>
      <c r="CB9147" s="273" t="s">
        <v>190</v>
      </c>
      <c r="CC9147" s="273" t="s">
        <v>191</v>
      </c>
      <c r="CD9147" s="282">
        <v>8</v>
      </c>
      <c r="CE9147" s="274">
        <v>45170</v>
      </c>
      <c r="CF9147" s="273">
        <v>12552</v>
      </c>
      <c r="CG9147" s="273" t="s">
        <v>90</v>
      </c>
      <c r="CH9147" s="273">
        <v>12552</v>
      </c>
      <c r="CI9147" s="273" t="s">
        <v>80</v>
      </c>
      <c r="CM9147" s="273" t="s">
        <v>73</v>
      </c>
      <c r="CN9147" s="273">
        <v>3</v>
      </c>
    </row>
    <row r="9148" spans="74:92">
      <c r="BV9148" s="273" t="s">
        <v>64</v>
      </c>
      <c r="BW9148" s="273" t="s">
        <v>75</v>
      </c>
      <c r="BX9148" s="273" t="s">
        <v>517</v>
      </c>
      <c r="BY9148" s="273" t="s">
        <v>517</v>
      </c>
      <c r="BZ9148" s="273" t="s">
        <v>167</v>
      </c>
      <c r="CA9148" s="273" t="s">
        <v>168</v>
      </c>
      <c r="CB9148" s="273" t="s">
        <v>319</v>
      </c>
      <c r="CC9148" s="273" t="s">
        <v>320</v>
      </c>
      <c r="CD9148" s="282">
        <v>15</v>
      </c>
      <c r="CE9148" s="274">
        <v>45170</v>
      </c>
      <c r="CF9148" s="273">
        <v>696</v>
      </c>
      <c r="CG9148" s="273" t="s">
        <v>90</v>
      </c>
      <c r="CH9148" s="273">
        <v>696</v>
      </c>
      <c r="CI9148" s="273" t="s">
        <v>80</v>
      </c>
      <c r="CL9148" s="273" t="s">
        <v>2306</v>
      </c>
      <c r="CM9148" s="273" t="s">
        <v>73</v>
      </c>
      <c r="CN9148" s="273">
        <v>3</v>
      </c>
    </row>
    <row r="9149" spans="74:92">
      <c r="BV9149" s="273" t="s">
        <v>64</v>
      </c>
      <c r="BW9149" s="273" t="s">
        <v>75</v>
      </c>
      <c r="BX9149" s="273" t="s">
        <v>517</v>
      </c>
      <c r="BY9149" s="273" t="s">
        <v>517</v>
      </c>
      <c r="BZ9149" s="273" t="s">
        <v>86</v>
      </c>
      <c r="CA9149" s="273" t="s">
        <v>87</v>
      </c>
      <c r="CB9149" s="273" t="s">
        <v>179</v>
      </c>
      <c r="CC9149" s="273" t="s">
        <v>180</v>
      </c>
      <c r="CD9149" s="282">
        <v>1</v>
      </c>
      <c r="CE9149" s="274">
        <v>45170</v>
      </c>
      <c r="CG9149" s="273" t="s">
        <v>181</v>
      </c>
      <c r="CI9149" s="273" t="s">
        <v>181</v>
      </c>
      <c r="CJ9149" s="273" t="s">
        <v>1867</v>
      </c>
      <c r="CM9149" s="273" t="s">
        <v>73</v>
      </c>
      <c r="CN9149" s="273">
        <v>3</v>
      </c>
    </row>
    <row r="9150" spans="74:92">
      <c r="BV9150" s="273" t="s">
        <v>64</v>
      </c>
      <c r="BW9150" s="273" t="s">
        <v>75</v>
      </c>
      <c r="BX9150" s="273" t="s">
        <v>517</v>
      </c>
      <c r="BY9150" s="273" t="s">
        <v>517</v>
      </c>
      <c r="BZ9150" s="273" t="s">
        <v>204</v>
      </c>
      <c r="CA9150" s="273" t="s">
        <v>205</v>
      </c>
      <c r="CB9150" s="273" t="s">
        <v>206</v>
      </c>
      <c r="CC9150" s="273" t="s">
        <v>207</v>
      </c>
      <c r="CD9150" s="282">
        <v>0</v>
      </c>
      <c r="CE9150" s="274">
        <v>45170</v>
      </c>
      <c r="CG9150" s="273" t="s">
        <v>181</v>
      </c>
      <c r="CI9150" s="273" t="s">
        <v>208</v>
      </c>
      <c r="CJ9150" s="273" t="s">
        <v>209</v>
      </c>
      <c r="CM9150" s="273" t="s">
        <v>73</v>
      </c>
      <c r="CN9150" s="273">
        <v>3</v>
      </c>
    </row>
    <row r="9151" spans="74:92">
      <c r="BV9151" s="273" t="s">
        <v>64</v>
      </c>
      <c r="BW9151" s="273" t="s">
        <v>75</v>
      </c>
      <c r="BX9151" s="273" t="s">
        <v>517</v>
      </c>
      <c r="BY9151" s="273" t="s">
        <v>517</v>
      </c>
      <c r="BZ9151" s="273" t="s">
        <v>167</v>
      </c>
      <c r="CA9151" s="273" t="s">
        <v>168</v>
      </c>
      <c r="CB9151" s="273" t="s">
        <v>313</v>
      </c>
      <c r="CC9151" s="273" t="s">
        <v>314</v>
      </c>
      <c r="CD9151" s="282">
        <v>14</v>
      </c>
      <c r="CE9151" s="274">
        <v>45170</v>
      </c>
      <c r="CF9151" s="273">
        <v>496</v>
      </c>
      <c r="CG9151" s="273" t="s">
        <v>90</v>
      </c>
      <c r="CH9151" s="273">
        <v>496</v>
      </c>
      <c r="CI9151" s="273" t="s">
        <v>80</v>
      </c>
      <c r="CM9151" s="273" t="s">
        <v>73</v>
      </c>
      <c r="CN9151" s="273">
        <v>3</v>
      </c>
    </row>
    <row r="9152" spans="74:92">
      <c r="BV9152" s="273" t="s">
        <v>64</v>
      </c>
      <c r="BW9152" s="273" t="s">
        <v>75</v>
      </c>
      <c r="BX9152" s="273" t="s">
        <v>517</v>
      </c>
      <c r="BY9152" s="273" t="s">
        <v>517</v>
      </c>
      <c r="BZ9152" s="273" t="s">
        <v>167</v>
      </c>
      <c r="CA9152" s="273" t="s">
        <v>168</v>
      </c>
      <c r="CB9152" s="273" t="s">
        <v>353</v>
      </c>
      <c r="CC9152" s="273" t="s">
        <v>354</v>
      </c>
      <c r="CD9152" s="282">
        <v>13</v>
      </c>
      <c r="CE9152" s="274">
        <v>45170</v>
      </c>
      <c r="CF9152" s="273">
        <v>0</v>
      </c>
      <c r="CG9152" s="273" t="s">
        <v>90</v>
      </c>
      <c r="CH9152" s="273">
        <v>0</v>
      </c>
      <c r="CI9152" s="273" t="s">
        <v>80</v>
      </c>
      <c r="CM9152" s="273" t="s">
        <v>73</v>
      </c>
      <c r="CN9152" s="273">
        <v>3</v>
      </c>
    </row>
    <row r="9153" spans="74:92">
      <c r="BV9153" s="273" t="s">
        <v>64</v>
      </c>
      <c r="BW9153" s="273" t="s">
        <v>75</v>
      </c>
      <c r="BX9153" s="273" t="s">
        <v>517</v>
      </c>
      <c r="BY9153" s="273" t="s">
        <v>517</v>
      </c>
      <c r="BZ9153" s="273" t="s">
        <v>151</v>
      </c>
      <c r="CA9153" s="273" t="s">
        <v>152</v>
      </c>
      <c r="CB9153" s="273" t="s">
        <v>161</v>
      </c>
      <c r="CC9153" s="273" t="s">
        <v>162</v>
      </c>
      <c r="CD9153" s="282">
        <v>11</v>
      </c>
      <c r="CE9153" s="274">
        <v>45170</v>
      </c>
      <c r="CF9153" s="273">
        <v>1898.4</v>
      </c>
      <c r="CG9153" s="273" t="s">
        <v>90</v>
      </c>
      <c r="CH9153" s="273">
        <v>1898.4</v>
      </c>
      <c r="CI9153" s="273" t="s">
        <v>80</v>
      </c>
      <c r="CM9153" s="273" t="s">
        <v>73</v>
      </c>
      <c r="CN9153" s="273">
        <v>3</v>
      </c>
    </row>
    <row r="9154" spans="74:92">
      <c r="BV9154" s="273" t="s">
        <v>64</v>
      </c>
      <c r="BW9154" s="273" t="s">
        <v>75</v>
      </c>
      <c r="BX9154" s="273" t="s">
        <v>517</v>
      </c>
      <c r="BY9154" s="273" t="s">
        <v>517</v>
      </c>
      <c r="BZ9154" s="273" t="s">
        <v>167</v>
      </c>
      <c r="CA9154" s="273" t="s">
        <v>168</v>
      </c>
      <c r="CB9154" s="273" t="s">
        <v>169</v>
      </c>
      <c r="CC9154" s="273" t="s">
        <v>170</v>
      </c>
      <c r="CD9154" s="282">
        <v>12</v>
      </c>
      <c r="CE9154" s="274">
        <v>45170</v>
      </c>
      <c r="CF9154" s="273">
        <v>972</v>
      </c>
      <c r="CG9154" s="273" t="s">
        <v>90</v>
      </c>
      <c r="CH9154" s="273">
        <v>972</v>
      </c>
      <c r="CI9154" s="273" t="s">
        <v>80</v>
      </c>
      <c r="CM9154" s="273" t="s">
        <v>73</v>
      </c>
      <c r="CN9154" s="273">
        <v>3</v>
      </c>
    </row>
    <row r="9155" spans="74:92">
      <c r="BV9155" s="273" t="s">
        <v>64</v>
      </c>
      <c r="BW9155" s="273" t="s">
        <v>75</v>
      </c>
      <c r="BX9155" s="273" t="s">
        <v>517</v>
      </c>
      <c r="BY9155" s="273" t="s">
        <v>517</v>
      </c>
      <c r="BZ9155" s="273" t="s">
        <v>151</v>
      </c>
      <c r="CA9155" s="273" t="s">
        <v>152</v>
      </c>
      <c r="CB9155" s="273" t="s">
        <v>153</v>
      </c>
      <c r="CC9155" s="273" t="s">
        <v>154</v>
      </c>
      <c r="CD9155" s="282">
        <v>10</v>
      </c>
      <c r="CE9155" s="274">
        <v>45170</v>
      </c>
      <c r="CF9155" s="273">
        <v>2373</v>
      </c>
      <c r="CG9155" s="273" t="s">
        <v>90</v>
      </c>
      <c r="CH9155" s="273">
        <v>2373</v>
      </c>
      <c r="CI9155" s="273" t="s">
        <v>80</v>
      </c>
      <c r="CM9155" s="273" t="s">
        <v>73</v>
      </c>
      <c r="CN9155" s="273">
        <v>3</v>
      </c>
    </row>
    <row r="9156" spans="74:92">
      <c r="BV9156" s="273" t="s">
        <v>64</v>
      </c>
      <c r="BW9156" s="273" t="s">
        <v>75</v>
      </c>
      <c r="BX9156" s="273" t="s">
        <v>517</v>
      </c>
      <c r="BY9156" s="273" t="s">
        <v>517</v>
      </c>
      <c r="BZ9156" s="273" t="s">
        <v>138</v>
      </c>
      <c r="CA9156" s="273" t="s">
        <v>139</v>
      </c>
      <c r="CB9156" s="273" t="s">
        <v>140</v>
      </c>
      <c r="CC9156" s="273" t="s">
        <v>141</v>
      </c>
      <c r="CD9156" s="282">
        <v>9</v>
      </c>
      <c r="CE9156" s="274">
        <v>45170</v>
      </c>
      <c r="CF9156" s="273">
        <v>10042</v>
      </c>
      <c r="CG9156" s="273" t="s">
        <v>90</v>
      </c>
      <c r="CH9156" s="273">
        <v>10042</v>
      </c>
      <c r="CI9156" s="273" t="s">
        <v>80</v>
      </c>
      <c r="CM9156" s="273" t="s">
        <v>73</v>
      </c>
      <c r="CN9156" s="273">
        <v>3</v>
      </c>
    </row>
    <row r="9157" spans="74:92">
      <c r="BV9157" s="273" t="s">
        <v>64</v>
      </c>
      <c r="BW9157" s="273" t="s">
        <v>75</v>
      </c>
      <c r="BX9157" s="273" t="s">
        <v>517</v>
      </c>
      <c r="BY9157" s="273" t="s">
        <v>517</v>
      </c>
      <c r="BZ9157" s="273" t="s">
        <v>126</v>
      </c>
      <c r="CA9157" s="273" t="s">
        <v>127</v>
      </c>
      <c r="CB9157" s="273" t="s">
        <v>133</v>
      </c>
      <c r="CC9157" s="273" t="s">
        <v>134</v>
      </c>
      <c r="CD9157" s="282">
        <v>7</v>
      </c>
      <c r="CE9157" s="274">
        <v>45170</v>
      </c>
      <c r="CI9157" s="273" t="s">
        <v>104</v>
      </c>
      <c r="CM9157" s="273" t="s">
        <v>73</v>
      </c>
      <c r="CN9157" s="273">
        <v>3</v>
      </c>
    </row>
    <row r="9158" spans="74:92">
      <c r="BV9158" s="273" t="s">
        <v>64</v>
      </c>
      <c r="BW9158" s="273" t="s">
        <v>75</v>
      </c>
      <c r="BX9158" s="273" t="s">
        <v>517</v>
      </c>
      <c r="BY9158" s="273" t="s">
        <v>517</v>
      </c>
      <c r="BZ9158" s="273" t="s">
        <v>126</v>
      </c>
      <c r="CA9158" s="273" t="s">
        <v>127</v>
      </c>
      <c r="CB9158" s="273" t="s">
        <v>128</v>
      </c>
      <c r="CC9158" s="273" t="s">
        <v>129</v>
      </c>
      <c r="CD9158" s="282">
        <v>6</v>
      </c>
      <c r="CE9158" s="274">
        <v>45170</v>
      </c>
      <c r="CI9158" s="273" t="s">
        <v>80</v>
      </c>
      <c r="CM9158" s="273" t="s">
        <v>73</v>
      </c>
      <c r="CN9158" s="273">
        <v>3</v>
      </c>
    </row>
    <row r="9159" spans="74:92">
      <c r="BV9159" s="273" t="s">
        <v>64</v>
      </c>
      <c r="BW9159" s="273" t="s">
        <v>75</v>
      </c>
      <c r="BX9159" s="273" t="s">
        <v>517</v>
      </c>
      <c r="BY9159" s="273" t="s">
        <v>517</v>
      </c>
      <c r="BZ9159" s="273" t="s">
        <v>110</v>
      </c>
      <c r="CA9159" s="273" t="s">
        <v>111</v>
      </c>
      <c r="CB9159" s="273" t="s">
        <v>112</v>
      </c>
      <c r="CC9159" s="273" t="s">
        <v>113</v>
      </c>
      <c r="CD9159" s="282">
        <v>4</v>
      </c>
      <c r="CE9159" s="274">
        <v>45170</v>
      </c>
      <c r="CI9159" s="273" t="s">
        <v>80</v>
      </c>
      <c r="CM9159" s="273" t="s">
        <v>73</v>
      </c>
      <c r="CN9159" s="273">
        <v>3</v>
      </c>
    </row>
    <row r="9160" spans="74:92">
      <c r="BV9160" s="273" t="s">
        <v>64</v>
      </c>
      <c r="BW9160" s="273" t="s">
        <v>75</v>
      </c>
      <c r="BX9160" s="273" t="s">
        <v>517</v>
      </c>
      <c r="BY9160" s="273" t="s">
        <v>517</v>
      </c>
      <c r="BZ9160" s="273" t="s">
        <v>110</v>
      </c>
      <c r="CA9160" s="273" t="s">
        <v>111</v>
      </c>
      <c r="CB9160" s="273" t="s">
        <v>117</v>
      </c>
      <c r="CC9160" s="273" t="s">
        <v>118</v>
      </c>
      <c r="CD9160" s="282">
        <v>5</v>
      </c>
      <c r="CE9160" s="274">
        <v>45170</v>
      </c>
      <c r="CI9160" s="273" t="s">
        <v>104</v>
      </c>
      <c r="CM9160" s="273" t="s">
        <v>73</v>
      </c>
      <c r="CN9160" s="273">
        <v>3</v>
      </c>
    </row>
    <row r="9161" spans="74:92">
      <c r="BV9161" s="273" t="s">
        <v>64</v>
      </c>
      <c r="BW9161" s="273" t="s">
        <v>75</v>
      </c>
      <c r="BX9161" s="273" t="s">
        <v>517</v>
      </c>
      <c r="BY9161" s="273" t="s">
        <v>517</v>
      </c>
      <c r="BZ9161" s="273" t="s">
        <v>86</v>
      </c>
      <c r="CA9161" s="273" t="s">
        <v>87</v>
      </c>
      <c r="CB9161" s="273" t="s">
        <v>88</v>
      </c>
      <c r="CC9161" s="273" t="s">
        <v>89</v>
      </c>
      <c r="CD9161" s="282">
        <v>3</v>
      </c>
      <c r="CE9161" s="274">
        <v>45170</v>
      </c>
      <c r="CF9161" s="273">
        <v>14925</v>
      </c>
      <c r="CG9161" s="273" t="s">
        <v>90</v>
      </c>
      <c r="CH9161" s="273">
        <v>14925</v>
      </c>
      <c r="CI9161" s="273" t="s">
        <v>80</v>
      </c>
      <c r="CM9161" s="273" t="s">
        <v>73</v>
      </c>
      <c r="CN9161" s="273">
        <v>3</v>
      </c>
    </row>
    <row r="9162" spans="74:92">
      <c r="BV9162" s="273" t="s">
        <v>64</v>
      </c>
      <c r="BW9162" s="273" t="s">
        <v>75</v>
      </c>
      <c r="BX9162" s="273" t="s">
        <v>517</v>
      </c>
      <c r="BY9162" s="273" t="s">
        <v>517</v>
      </c>
      <c r="BZ9162" s="273" t="s">
        <v>86</v>
      </c>
      <c r="CA9162" s="273" t="s">
        <v>87</v>
      </c>
      <c r="CB9162" s="273" t="s">
        <v>101</v>
      </c>
      <c r="CC9162" s="273" t="s">
        <v>102</v>
      </c>
      <c r="CD9162" s="282">
        <v>4</v>
      </c>
      <c r="CE9162" s="274">
        <v>45170</v>
      </c>
      <c r="CF9162" s="273">
        <v>48311.17</v>
      </c>
      <c r="CG9162" s="273" t="s">
        <v>1495</v>
      </c>
      <c r="CH9162" s="273">
        <v>6944.7306875000004</v>
      </c>
      <c r="CI9162" s="273" t="s">
        <v>104</v>
      </c>
      <c r="CM9162" s="273" t="s">
        <v>73</v>
      </c>
      <c r="CN9162" s="273">
        <v>3</v>
      </c>
    </row>
    <row r="9163" spans="74:92">
      <c r="BV9163" s="273" t="s">
        <v>64</v>
      </c>
      <c r="BW9163" s="273" t="s">
        <v>75</v>
      </c>
      <c r="BX9163" s="273" t="s">
        <v>517</v>
      </c>
      <c r="BY9163" s="273" t="s">
        <v>517</v>
      </c>
      <c r="BZ9163" s="273" t="s">
        <v>86</v>
      </c>
      <c r="CA9163" s="273" t="s">
        <v>87</v>
      </c>
      <c r="CB9163" s="273" t="s">
        <v>101</v>
      </c>
      <c r="CC9163" s="273" t="s">
        <v>102</v>
      </c>
      <c r="CD9163" s="282">
        <v>4</v>
      </c>
      <c r="CE9163" s="274">
        <v>45200</v>
      </c>
      <c r="CF9163" s="273">
        <v>49206.07</v>
      </c>
      <c r="CG9163" s="273" t="s">
        <v>1495</v>
      </c>
      <c r="CH9163" s="273">
        <v>7073.3725624999997</v>
      </c>
      <c r="CI9163" s="273" t="s">
        <v>104</v>
      </c>
      <c r="CM9163" s="273" t="s">
        <v>73</v>
      </c>
      <c r="CN9163" s="273">
        <v>3</v>
      </c>
    </row>
    <row r="9164" spans="74:92">
      <c r="BV9164" s="273" t="s">
        <v>64</v>
      </c>
      <c r="BW9164" s="273" t="s">
        <v>75</v>
      </c>
      <c r="BX9164" s="273" t="s">
        <v>517</v>
      </c>
      <c r="BY9164" s="273" t="s">
        <v>517</v>
      </c>
      <c r="BZ9164" s="273" t="s">
        <v>86</v>
      </c>
      <c r="CA9164" s="273" t="s">
        <v>87</v>
      </c>
      <c r="CB9164" s="273" t="s">
        <v>88</v>
      </c>
      <c r="CC9164" s="273" t="s">
        <v>89</v>
      </c>
      <c r="CD9164" s="282">
        <v>3</v>
      </c>
      <c r="CE9164" s="274">
        <v>45200</v>
      </c>
      <c r="CF9164" s="273">
        <v>15231</v>
      </c>
      <c r="CG9164" s="273" t="s">
        <v>90</v>
      </c>
      <c r="CH9164" s="273">
        <v>15231</v>
      </c>
      <c r="CI9164" s="273" t="s">
        <v>80</v>
      </c>
      <c r="CM9164" s="273" t="s">
        <v>73</v>
      </c>
      <c r="CN9164" s="273">
        <v>3</v>
      </c>
    </row>
    <row r="9165" spans="74:92">
      <c r="BV9165" s="273" t="s">
        <v>64</v>
      </c>
      <c r="BW9165" s="273" t="s">
        <v>75</v>
      </c>
      <c r="BX9165" s="273" t="s">
        <v>517</v>
      </c>
      <c r="BY9165" s="273" t="s">
        <v>517</v>
      </c>
      <c r="BZ9165" s="273" t="s">
        <v>110</v>
      </c>
      <c r="CA9165" s="273" t="s">
        <v>111</v>
      </c>
      <c r="CB9165" s="273" t="s">
        <v>117</v>
      </c>
      <c r="CC9165" s="273" t="s">
        <v>118</v>
      </c>
      <c r="CD9165" s="282">
        <v>5</v>
      </c>
      <c r="CE9165" s="274">
        <v>45200</v>
      </c>
      <c r="CI9165" s="273" t="s">
        <v>104</v>
      </c>
      <c r="CM9165" s="273" t="s">
        <v>73</v>
      </c>
      <c r="CN9165" s="273">
        <v>3</v>
      </c>
    </row>
    <row r="9166" spans="74:92">
      <c r="BV9166" s="273" t="s">
        <v>64</v>
      </c>
      <c r="BW9166" s="273" t="s">
        <v>75</v>
      </c>
      <c r="BX9166" s="273" t="s">
        <v>517</v>
      </c>
      <c r="BY9166" s="273" t="s">
        <v>517</v>
      </c>
      <c r="BZ9166" s="273" t="s">
        <v>110</v>
      </c>
      <c r="CA9166" s="273" t="s">
        <v>111</v>
      </c>
      <c r="CB9166" s="273" t="s">
        <v>112</v>
      </c>
      <c r="CC9166" s="273" t="s">
        <v>113</v>
      </c>
      <c r="CD9166" s="282">
        <v>4</v>
      </c>
      <c r="CE9166" s="274">
        <v>45200</v>
      </c>
      <c r="CI9166" s="273" t="s">
        <v>80</v>
      </c>
      <c r="CM9166" s="273" t="s">
        <v>73</v>
      </c>
      <c r="CN9166" s="273">
        <v>3</v>
      </c>
    </row>
    <row r="9167" spans="74:92">
      <c r="BV9167" s="273" t="s">
        <v>64</v>
      </c>
      <c r="BW9167" s="273" t="s">
        <v>75</v>
      </c>
      <c r="BX9167" s="273" t="s">
        <v>517</v>
      </c>
      <c r="BY9167" s="273" t="s">
        <v>517</v>
      </c>
      <c r="BZ9167" s="273" t="s">
        <v>126</v>
      </c>
      <c r="CA9167" s="273" t="s">
        <v>127</v>
      </c>
      <c r="CB9167" s="273" t="s">
        <v>128</v>
      </c>
      <c r="CC9167" s="273" t="s">
        <v>129</v>
      </c>
      <c r="CD9167" s="282">
        <v>6</v>
      </c>
      <c r="CE9167" s="274">
        <v>45200</v>
      </c>
      <c r="CI9167" s="273" t="s">
        <v>80</v>
      </c>
      <c r="CM9167" s="273" t="s">
        <v>73</v>
      </c>
      <c r="CN9167" s="273">
        <v>3</v>
      </c>
    </row>
    <row r="9168" spans="74:92">
      <c r="BV9168" s="273" t="s">
        <v>64</v>
      </c>
      <c r="BW9168" s="273" t="s">
        <v>75</v>
      </c>
      <c r="BX9168" s="273" t="s">
        <v>517</v>
      </c>
      <c r="BY9168" s="273" t="s">
        <v>517</v>
      </c>
      <c r="BZ9168" s="273" t="s">
        <v>126</v>
      </c>
      <c r="CA9168" s="273" t="s">
        <v>127</v>
      </c>
      <c r="CB9168" s="273" t="s">
        <v>133</v>
      </c>
      <c r="CC9168" s="273" t="s">
        <v>134</v>
      </c>
      <c r="CD9168" s="282">
        <v>7</v>
      </c>
      <c r="CE9168" s="274">
        <v>45200</v>
      </c>
      <c r="CI9168" s="273" t="s">
        <v>104</v>
      </c>
      <c r="CM9168" s="273" t="s">
        <v>73</v>
      </c>
      <c r="CN9168" s="273">
        <v>3</v>
      </c>
    </row>
    <row r="9169" spans="74:92">
      <c r="BV9169" s="273" t="s">
        <v>64</v>
      </c>
      <c r="BW9169" s="273" t="s">
        <v>75</v>
      </c>
      <c r="BX9169" s="273" t="s">
        <v>517</v>
      </c>
      <c r="BY9169" s="273" t="s">
        <v>517</v>
      </c>
      <c r="BZ9169" s="273" t="s">
        <v>138</v>
      </c>
      <c r="CA9169" s="273" t="s">
        <v>139</v>
      </c>
      <c r="CB9169" s="273" t="s">
        <v>140</v>
      </c>
      <c r="CC9169" s="273" t="s">
        <v>141</v>
      </c>
      <c r="CD9169" s="282">
        <v>9</v>
      </c>
      <c r="CE9169" s="274">
        <v>45200</v>
      </c>
      <c r="CF9169" s="273">
        <v>10161</v>
      </c>
      <c r="CG9169" s="273" t="s">
        <v>90</v>
      </c>
      <c r="CH9169" s="273">
        <v>10161</v>
      </c>
      <c r="CI9169" s="273" t="s">
        <v>80</v>
      </c>
      <c r="CM9169" s="273" t="s">
        <v>73</v>
      </c>
      <c r="CN9169" s="273">
        <v>3</v>
      </c>
    </row>
    <row r="9170" spans="74:92">
      <c r="BV9170" s="273" t="s">
        <v>64</v>
      </c>
      <c r="BW9170" s="273" t="s">
        <v>75</v>
      </c>
      <c r="BX9170" s="273" t="s">
        <v>517</v>
      </c>
      <c r="BY9170" s="273" t="s">
        <v>517</v>
      </c>
      <c r="BZ9170" s="273" t="s">
        <v>151</v>
      </c>
      <c r="CA9170" s="273" t="s">
        <v>152</v>
      </c>
      <c r="CB9170" s="273" t="s">
        <v>153</v>
      </c>
      <c r="CC9170" s="273" t="s">
        <v>154</v>
      </c>
      <c r="CD9170" s="282">
        <v>10</v>
      </c>
      <c r="CE9170" s="274">
        <v>45200</v>
      </c>
      <c r="CF9170" s="273">
        <v>2530</v>
      </c>
      <c r="CG9170" s="273" t="s">
        <v>90</v>
      </c>
      <c r="CH9170" s="273">
        <v>2530</v>
      </c>
      <c r="CI9170" s="273" t="s">
        <v>80</v>
      </c>
      <c r="CM9170" s="273" t="s">
        <v>73</v>
      </c>
      <c r="CN9170" s="273">
        <v>3</v>
      </c>
    </row>
    <row r="9171" spans="74:92">
      <c r="BV9171" s="273" t="s">
        <v>64</v>
      </c>
      <c r="BW9171" s="273" t="s">
        <v>75</v>
      </c>
      <c r="BX9171" s="273" t="s">
        <v>517</v>
      </c>
      <c r="BY9171" s="273" t="s">
        <v>517</v>
      </c>
      <c r="BZ9171" s="273" t="s">
        <v>167</v>
      </c>
      <c r="CA9171" s="273" t="s">
        <v>168</v>
      </c>
      <c r="CB9171" s="273" t="s">
        <v>169</v>
      </c>
      <c r="CC9171" s="273" t="s">
        <v>170</v>
      </c>
      <c r="CD9171" s="282">
        <v>12</v>
      </c>
      <c r="CE9171" s="274">
        <v>45200</v>
      </c>
      <c r="CF9171" s="273">
        <v>248</v>
      </c>
      <c r="CG9171" s="273" t="s">
        <v>90</v>
      </c>
      <c r="CH9171" s="273">
        <v>248</v>
      </c>
      <c r="CI9171" s="273" t="s">
        <v>80</v>
      </c>
      <c r="CM9171" s="273" t="s">
        <v>73</v>
      </c>
      <c r="CN9171" s="273">
        <v>3</v>
      </c>
    </row>
    <row r="9172" spans="74:92">
      <c r="BV9172" s="273" t="s">
        <v>64</v>
      </c>
      <c r="BW9172" s="273" t="s">
        <v>75</v>
      </c>
      <c r="BX9172" s="273" t="s">
        <v>517</v>
      </c>
      <c r="BY9172" s="273" t="s">
        <v>517</v>
      </c>
      <c r="BZ9172" s="273" t="s">
        <v>151</v>
      </c>
      <c r="CA9172" s="273" t="s">
        <v>152</v>
      </c>
      <c r="CB9172" s="273" t="s">
        <v>161</v>
      </c>
      <c r="CC9172" s="273" t="s">
        <v>162</v>
      </c>
      <c r="CD9172" s="282">
        <v>11</v>
      </c>
      <c r="CE9172" s="274">
        <v>45200</v>
      </c>
      <c r="CF9172" s="273">
        <v>2024</v>
      </c>
      <c r="CG9172" s="273" t="s">
        <v>90</v>
      </c>
      <c r="CH9172" s="273">
        <v>2024</v>
      </c>
      <c r="CI9172" s="273" t="s">
        <v>80</v>
      </c>
      <c r="CM9172" s="273" t="s">
        <v>73</v>
      </c>
      <c r="CN9172" s="273">
        <v>3</v>
      </c>
    </row>
    <row r="9173" spans="74:92">
      <c r="BV9173" s="273" t="s">
        <v>64</v>
      </c>
      <c r="BW9173" s="273" t="s">
        <v>75</v>
      </c>
      <c r="BX9173" s="273" t="s">
        <v>517</v>
      </c>
      <c r="BY9173" s="273" t="s">
        <v>517</v>
      </c>
      <c r="BZ9173" s="273" t="s">
        <v>167</v>
      </c>
      <c r="CA9173" s="273" t="s">
        <v>168</v>
      </c>
      <c r="CB9173" s="273" t="s">
        <v>353</v>
      </c>
      <c r="CC9173" s="273" t="s">
        <v>354</v>
      </c>
      <c r="CD9173" s="282">
        <v>13</v>
      </c>
      <c r="CE9173" s="274">
        <v>45200</v>
      </c>
      <c r="CF9173" s="273">
        <v>0</v>
      </c>
      <c r="CG9173" s="273" t="s">
        <v>90</v>
      </c>
      <c r="CH9173" s="273">
        <v>0</v>
      </c>
      <c r="CI9173" s="273" t="s">
        <v>80</v>
      </c>
      <c r="CM9173" s="273" t="s">
        <v>73</v>
      </c>
      <c r="CN9173" s="273">
        <v>3</v>
      </c>
    </row>
    <row r="9174" spans="74:92">
      <c r="BV9174" s="273" t="s">
        <v>64</v>
      </c>
      <c r="BW9174" s="273" t="s">
        <v>75</v>
      </c>
      <c r="BX9174" s="273" t="s">
        <v>517</v>
      </c>
      <c r="BY9174" s="273" t="s">
        <v>517</v>
      </c>
      <c r="BZ9174" s="273" t="s">
        <v>167</v>
      </c>
      <c r="CA9174" s="273" t="s">
        <v>168</v>
      </c>
      <c r="CB9174" s="273" t="s">
        <v>313</v>
      </c>
      <c r="CC9174" s="273" t="s">
        <v>314</v>
      </c>
      <c r="CD9174" s="282">
        <v>14</v>
      </c>
      <c r="CE9174" s="274">
        <v>45200</v>
      </c>
      <c r="CF9174" s="273">
        <v>233</v>
      </c>
      <c r="CG9174" s="273" t="s">
        <v>90</v>
      </c>
      <c r="CH9174" s="273">
        <v>233</v>
      </c>
      <c r="CI9174" s="273" t="s">
        <v>80</v>
      </c>
      <c r="CM9174" s="273" t="s">
        <v>73</v>
      </c>
      <c r="CN9174" s="273">
        <v>3</v>
      </c>
    </row>
    <row r="9175" spans="74:92">
      <c r="BV9175" s="273" t="s">
        <v>64</v>
      </c>
      <c r="BW9175" s="273" t="s">
        <v>75</v>
      </c>
      <c r="BX9175" s="273" t="s">
        <v>517</v>
      </c>
      <c r="BY9175" s="273" t="s">
        <v>517</v>
      </c>
      <c r="BZ9175" s="273" t="s">
        <v>204</v>
      </c>
      <c r="CA9175" s="273" t="s">
        <v>205</v>
      </c>
      <c r="CB9175" s="273" t="s">
        <v>206</v>
      </c>
      <c r="CC9175" s="273" t="s">
        <v>207</v>
      </c>
      <c r="CD9175" s="282">
        <v>0</v>
      </c>
      <c r="CE9175" s="274">
        <v>45200</v>
      </c>
      <c r="CG9175" s="273" t="s">
        <v>181</v>
      </c>
      <c r="CI9175" s="273" t="s">
        <v>208</v>
      </c>
      <c r="CJ9175" s="273" t="s">
        <v>209</v>
      </c>
      <c r="CM9175" s="273" t="s">
        <v>73</v>
      </c>
      <c r="CN9175" s="273">
        <v>3</v>
      </c>
    </row>
    <row r="9176" spans="74:92">
      <c r="BV9176" s="273" t="s">
        <v>64</v>
      </c>
      <c r="BW9176" s="273" t="s">
        <v>75</v>
      </c>
      <c r="BX9176" s="273" t="s">
        <v>517</v>
      </c>
      <c r="BY9176" s="273" t="s">
        <v>517</v>
      </c>
      <c r="BZ9176" s="273" t="s">
        <v>86</v>
      </c>
      <c r="CA9176" s="273" t="s">
        <v>87</v>
      </c>
      <c r="CB9176" s="273" t="s">
        <v>179</v>
      </c>
      <c r="CC9176" s="273" t="s">
        <v>180</v>
      </c>
      <c r="CD9176" s="282">
        <v>1</v>
      </c>
      <c r="CE9176" s="274">
        <v>45200</v>
      </c>
      <c r="CG9176" s="273" t="s">
        <v>181</v>
      </c>
      <c r="CI9176" s="273" t="s">
        <v>181</v>
      </c>
      <c r="CJ9176" s="273" t="s">
        <v>306</v>
      </c>
      <c r="CM9176" s="273" t="s">
        <v>73</v>
      </c>
      <c r="CN9176" s="273">
        <v>3</v>
      </c>
    </row>
    <row r="9177" spans="74:92">
      <c r="BV9177" s="273" t="s">
        <v>64</v>
      </c>
      <c r="BW9177" s="273" t="s">
        <v>75</v>
      </c>
      <c r="BX9177" s="273" t="s">
        <v>517</v>
      </c>
      <c r="BY9177" s="273" t="s">
        <v>517</v>
      </c>
      <c r="BZ9177" s="273" t="s">
        <v>167</v>
      </c>
      <c r="CA9177" s="273" t="s">
        <v>168</v>
      </c>
      <c r="CB9177" s="273" t="s">
        <v>319</v>
      </c>
      <c r="CC9177" s="273" t="s">
        <v>320</v>
      </c>
      <c r="CD9177" s="282">
        <v>15</v>
      </c>
      <c r="CE9177" s="274">
        <v>45200</v>
      </c>
      <c r="CF9177" s="273">
        <v>919</v>
      </c>
      <c r="CG9177" s="273" t="s">
        <v>90</v>
      </c>
      <c r="CH9177" s="273">
        <v>919</v>
      </c>
      <c r="CI9177" s="273" t="s">
        <v>80</v>
      </c>
      <c r="CL9177" s="273" t="s">
        <v>2306</v>
      </c>
      <c r="CM9177" s="273" t="s">
        <v>73</v>
      </c>
      <c r="CN9177" s="273">
        <v>3</v>
      </c>
    </row>
    <row r="9178" spans="74:92">
      <c r="BV9178" s="273" t="s">
        <v>64</v>
      </c>
      <c r="BW9178" s="273" t="s">
        <v>75</v>
      </c>
      <c r="BX9178" s="273" t="s">
        <v>517</v>
      </c>
      <c r="BY9178" s="273" t="s">
        <v>517</v>
      </c>
      <c r="BZ9178" s="273" t="s">
        <v>138</v>
      </c>
      <c r="CA9178" s="273" t="s">
        <v>139</v>
      </c>
      <c r="CB9178" s="273" t="s">
        <v>190</v>
      </c>
      <c r="CC9178" s="273" t="s">
        <v>191</v>
      </c>
      <c r="CD9178" s="282">
        <v>8</v>
      </c>
      <c r="CE9178" s="274">
        <v>45200</v>
      </c>
      <c r="CF9178" s="273">
        <v>12701</v>
      </c>
      <c r="CG9178" s="273" t="s">
        <v>90</v>
      </c>
      <c r="CH9178" s="273">
        <v>12701</v>
      </c>
      <c r="CI9178" s="273" t="s">
        <v>80</v>
      </c>
      <c r="CM9178" s="273" t="s">
        <v>73</v>
      </c>
      <c r="CN9178" s="273">
        <v>3</v>
      </c>
    </row>
    <row r="9179" spans="74:92">
      <c r="BV9179" s="273" t="s">
        <v>64</v>
      </c>
      <c r="BW9179" s="273" t="s">
        <v>75</v>
      </c>
      <c r="BX9179" s="273" t="s">
        <v>517</v>
      </c>
      <c r="BY9179" s="273" t="s">
        <v>517</v>
      </c>
      <c r="BZ9179" s="273" t="s">
        <v>86</v>
      </c>
      <c r="CA9179" s="273" t="s">
        <v>87</v>
      </c>
      <c r="CB9179" s="273" t="s">
        <v>233</v>
      </c>
      <c r="CC9179" s="273" t="s">
        <v>234</v>
      </c>
      <c r="CD9179" s="282">
        <v>1</v>
      </c>
      <c r="CE9179" s="274">
        <v>45200</v>
      </c>
      <c r="CG9179" s="273" t="s">
        <v>181</v>
      </c>
      <c r="CI9179" s="273" t="s">
        <v>181</v>
      </c>
      <c r="CJ9179" s="273" t="s">
        <v>1320</v>
      </c>
      <c r="CM9179" s="273" t="s">
        <v>73</v>
      </c>
      <c r="CN9179" s="273">
        <v>3</v>
      </c>
    </row>
    <row r="9180" spans="74:92">
      <c r="BV9180" s="273" t="s">
        <v>64</v>
      </c>
      <c r="BW9180" s="273" t="s">
        <v>75</v>
      </c>
      <c r="BX9180" s="273" t="s">
        <v>517</v>
      </c>
      <c r="BY9180" s="273" t="s">
        <v>517</v>
      </c>
      <c r="BZ9180" s="273" t="s">
        <v>86</v>
      </c>
      <c r="CA9180" s="273" t="s">
        <v>87</v>
      </c>
      <c r="CB9180" s="273" t="s">
        <v>217</v>
      </c>
      <c r="CC9180" s="273" t="s">
        <v>218</v>
      </c>
      <c r="CD9180" s="282">
        <v>2</v>
      </c>
      <c r="CE9180" s="274">
        <v>45200</v>
      </c>
      <c r="CG9180" s="273" t="s">
        <v>181</v>
      </c>
      <c r="CI9180" s="273" t="s">
        <v>181</v>
      </c>
      <c r="CJ9180" s="273" t="s">
        <v>1258</v>
      </c>
      <c r="CM9180" s="273" t="s">
        <v>73</v>
      </c>
      <c r="CN9180" s="273">
        <v>3</v>
      </c>
    </row>
    <row r="9181" spans="74:92">
      <c r="BV9181" s="273" t="s">
        <v>64</v>
      </c>
      <c r="BW9181" s="273" t="s">
        <v>75</v>
      </c>
      <c r="BX9181" s="273" t="s">
        <v>517</v>
      </c>
      <c r="BY9181" s="273" t="s">
        <v>517</v>
      </c>
      <c r="BZ9181" s="273" t="s">
        <v>86</v>
      </c>
      <c r="CA9181" s="273" t="s">
        <v>87</v>
      </c>
      <c r="CB9181" s="273" t="s">
        <v>225</v>
      </c>
      <c r="CC9181" s="273" t="s">
        <v>226</v>
      </c>
      <c r="CD9181" s="282">
        <v>5</v>
      </c>
      <c r="CE9181" s="274">
        <v>45200</v>
      </c>
      <c r="CF9181" s="273">
        <v>6776</v>
      </c>
      <c r="CG9181" s="273" t="s">
        <v>90</v>
      </c>
      <c r="CH9181" s="273">
        <v>6776</v>
      </c>
      <c r="CI9181" s="273" t="s">
        <v>80</v>
      </c>
      <c r="CM9181" s="273" t="s">
        <v>73</v>
      </c>
      <c r="CN9181" s="273">
        <v>3</v>
      </c>
    </row>
    <row r="9182" spans="74:92">
      <c r="BV9182" s="273" t="s">
        <v>64</v>
      </c>
      <c r="BW9182" s="273" t="s">
        <v>75</v>
      </c>
      <c r="BX9182" s="273" t="s">
        <v>517</v>
      </c>
      <c r="BY9182" s="273" t="s">
        <v>517</v>
      </c>
      <c r="BZ9182" s="273" t="s">
        <v>86</v>
      </c>
      <c r="CA9182" s="273" t="s">
        <v>87</v>
      </c>
      <c r="CB9182" s="273" t="s">
        <v>225</v>
      </c>
      <c r="CC9182" s="273" t="s">
        <v>226</v>
      </c>
      <c r="CD9182" s="282">
        <v>5</v>
      </c>
      <c r="CE9182" s="274">
        <v>45231</v>
      </c>
      <c r="CF9182" s="273">
        <v>5786</v>
      </c>
      <c r="CG9182" s="273" t="s">
        <v>90</v>
      </c>
      <c r="CH9182" s="273">
        <v>5786</v>
      </c>
      <c r="CI9182" s="273" t="s">
        <v>80</v>
      </c>
      <c r="CM9182" s="273" t="s">
        <v>73</v>
      </c>
      <c r="CN9182" s="273">
        <v>3</v>
      </c>
    </row>
    <row r="9183" spans="74:92">
      <c r="BV9183" s="273" t="s">
        <v>64</v>
      </c>
      <c r="BW9183" s="273" t="s">
        <v>75</v>
      </c>
      <c r="BX9183" s="273" t="s">
        <v>517</v>
      </c>
      <c r="BY9183" s="273" t="s">
        <v>517</v>
      </c>
      <c r="BZ9183" s="273" t="s">
        <v>86</v>
      </c>
      <c r="CA9183" s="273" t="s">
        <v>87</v>
      </c>
      <c r="CB9183" s="273" t="s">
        <v>217</v>
      </c>
      <c r="CC9183" s="273" t="s">
        <v>218</v>
      </c>
      <c r="CD9183" s="282">
        <v>2</v>
      </c>
      <c r="CE9183" s="274">
        <v>45231</v>
      </c>
      <c r="CG9183" s="273" t="s">
        <v>181</v>
      </c>
      <c r="CI9183" s="273" t="s">
        <v>181</v>
      </c>
      <c r="CJ9183" s="273" t="s">
        <v>1258</v>
      </c>
      <c r="CM9183" s="273" t="s">
        <v>73</v>
      </c>
      <c r="CN9183" s="273">
        <v>3</v>
      </c>
    </row>
    <row r="9184" spans="74:92">
      <c r="BV9184" s="273" t="s">
        <v>64</v>
      </c>
      <c r="BW9184" s="273" t="s">
        <v>75</v>
      </c>
      <c r="BX9184" s="273" t="s">
        <v>517</v>
      </c>
      <c r="BY9184" s="273" t="s">
        <v>517</v>
      </c>
      <c r="BZ9184" s="273" t="s">
        <v>86</v>
      </c>
      <c r="CA9184" s="273" t="s">
        <v>87</v>
      </c>
      <c r="CB9184" s="273" t="s">
        <v>233</v>
      </c>
      <c r="CC9184" s="273" t="s">
        <v>234</v>
      </c>
      <c r="CD9184" s="282">
        <v>1</v>
      </c>
      <c r="CE9184" s="274">
        <v>45231</v>
      </c>
      <c r="CG9184" s="273" t="s">
        <v>181</v>
      </c>
      <c r="CI9184" s="273" t="s">
        <v>181</v>
      </c>
      <c r="CJ9184" s="273" t="s">
        <v>2121</v>
      </c>
      <c r="CM9184" s="273" t="s">
        <v>73</v>
      </c>
      <c r="CN9184" s="273">
        <v>3</v>
      </c>
    </row>
    <row r="9185" spans="74:92">
      <c r="BV9185" s="273" t="s">
        <v>64</v>
      </c>
      <c r="BW9185" s="273" t="s">
        <v>75</v>
      </c>
      <c r="BX9185" s="273" t="s">
        <v>517</v>
      </c>
      <c r="BY9185" s="273" t="s">
        <v>517</v>
      </c>
      <c r="BZ9185" s="273" t="s">
        <v>138</v>
      </c>
      <c r="CA9185" s="273" t="s">
        <v>139</v>
      </c>
      <c r="CB9185" s="273" t="s">
        <v>190</v>
      </c>
      <c r="CC9185" s="273" t="s">
        <v>191</v>
      </c>
      <c r="CD9185" s="282">
        <v>8</v>
      </c>
      <c r="CE9185" s="274">
        <v>45231</v>
      </c>
      <c r="CF9185" s="273">
        <v>10465</v>
      </c>
      <c r="CG9185" s="273" t="s">
        <v>90</v>
      </c>
      <c r="CH9185" s="273">
        <v>10465</v>
      </c>
      <c r="CI9185" s="273" t="s">
        <v>80</v>
      </c>
      <c r="CM9185" s="273" t="s">
        <v>73</v>
      </c>
      <c r="CN9185" s="273">
        <v>3</v>
      </c>
    </row>
    <row r="9186" spans="74:92">
      <c r="BV9186" s="273" t="s">
        <v>64</v>
      </c>
      <c r="BW9186" s="273" t="s">
        <v>75</v>
      </c>
      <c r="BX9186" s="273" t="s">
        <v>517</v>
      </c>
      <c r="BY9186" s="273" t="s">
        <v>517</v>
      </c>
      <c r="BZ9186" s="273" t="s">
        <v>167</v>
      </c>
      <c r="CA9186" s="273" t="s">
        <v>168</v>
      </c>
      <c r="CB9186" s="273" t="s">
        <v>319</v>
      </c>
      <c r="CC9186" s="273" t="s">
        <v>320</v>
      </c>
      <c r="CD9186" s="282">
        <v>15</v>
      </c>
      <c r="CE9186" s="274">
        <v>45231</v>
      </c>
      <c r="CF9186" s="273">
        <v>1013</v>
      </c>
      <c r="CG9186" s="273" t="s">
        <v>90</v>
      </c>
      <c r="CH9186" s="273">
        <v>1013</v>
      </c>
      <c r="CI9186" s="273" t="s">
        <v>80</v>
      </c>
      <c r="CL9186" s="273" t="s">
        <v>2306</v>
      </c>
      <c r="CM9186" s="273" t="s">
        <v>73</v>
      </c>
      <c r="CN9186" s="273">
        <v>3</v>
      </c>
    </row>
    <row r="9187" spans="74:92">
      <c r="BV9187" s="273" t="s">
        <v>64</v>
      </c>
      <c r="BW9187" s="273" t="s">
        <v>75</v>
      </c>
      <c r="BX9187" s="273" t="s">
        <v>517</v>
      </c>
      <c r="BY9187" s="273" t="s">
        <v>517</v>
      </c>
      <c r="BZ9187" s="273" t="s">
        <v>86</v>
      </c>
      <c r="CA9187" s="273" t="s">
        <v>87</v>
      </c>
      <c r="CB9187" s="273" t="s">
        <v>179</v>
      </c>
      <c r="CC9187" s="273" t="s">
        <v>180</v>
      </c>
      <c r="CD9187" s="282">
        <v>1</v>
      </c>
      <c r="CE9187" s="274">
        <v>45231</v>
      </c>
      <c r="CG9187" s="273" t="s">
        <v>181</v>
      </c>
      <c r="CI9187" s="273" t="s">
        <v>181</v>
      </c>
      <c r="CJ9187" s="273" t="s">
        <v>1595</v>
      </c>
      <c r="CM9187" s="273" t="s">
        <v>73</v>
      </c>
      <c r="CN9187" s="273">
        <v>3</v>
      </c>
    </row>
    <row r="9188" spans="74:92">
      <c r="BV9188" s="273" t="s">
        <v>64</v>
      </c>
      <c r="BW9188" s="273" t="s">
        <v>75</v>
      </c>
      <c r="BX9188" s="273" t="s">
        <v>517</v>
      </c>
      <c r="BY9188" s="273" t="s">
        <v>517</v>
      </c>
      <c r="BZ9188" s="273" t="s">
        <v>204</v>
      </c>
      <c r="CA9188" s="273" t="s">
        <v>205</v>
      </c>
      <c r="CB9188" s="273" t="s">
        <v>206</v>
      </c>
      <c r="CC9188" s="273" t="s">
        <v>207</v>
      </c>
      <c r="CD9188" s="282">
        <v>0</v>
      </c>
      <c r="CE9188" s="274">
        <v>45231</v>
      </c>
      <c r="CG9188" s="273" t="s">
        <v>181</v>
      </c>
      <c r="CI9188" s="273" t="s">
        <v>208</v>
      </c>
      <c r="CJ9188" s="273" t="s">
        <v>209</v>
      </c>
      <c r="CM9188" s="273" t="s">
        <v>73</v>
      </c>
      <c r="CN9188" s="273">
        <v>3</v>
      </c>
    </row>
    <row r="9189" spans="74:92">
      <c r="BV9189" s="273" t="s">
        <v>64</v>
      </c>
      <c r="BW9189" s="273" t="s">
        <v>75</v>
      </c>
      <c r="BX9189" s="273" t="s">
        <v>517</v>
      </c>
      <c r="BY9189" s="273" t="s">
        <v>517</v>
      </c>
      <c r="BZ9189" s="273" t="s">
        <v>167</v>
      </c>
      <c r="CA9189" s="273" t="s">
        <v>168</v>
      </c>
      <c r="CB9189" s="273" t="s">
        <v>313</v>
      </c>
      <c r="CC9189" s="273" t="s">
        <v>314</v>
      </c>
      <c r="CD9189" s="282">
        <v>14</v>
      </c>
      <c r="CE9189" s="274">
        <v>45231</v>
      </c>
      <c r="CF9189" s="273">
        <v>159</v>
      </c>
      <c r="CG9189" s="273" t="s">
        <v>90</v>
      </c>
      <c r="CH9189" s="273">
        <v>159</v>
      </c>
      <c r="CI9189" s="273" t="s">
        <v>80</v>
      </c>
      <c r="CM9189" s="273" t="s">
        <v>73</v>
      </c>
      <c r="CN9189" s="273">
        <v>3</v>
      </c>
    </row>
    <row r="9190" spans="74:92">
      <c r="BV9190" s="273" t="s">
        <v>64</v>
      </c>
      <c r="BW9190" s="273" t="s">
        <v>75</v>
      </c>
      <c r="BX9190" s="273" t="s">
        <v>517</v>
      </c>
      <c r="BY9190" s="273" t="s">
        <v>517</v>
      </c>
      <c r="BZ9190" s="273" t="s">
        <v>167</v>
      </c>
      <c r="CA9190" s="273" t="s">
        <v>168</v>
      </c>
      <c r="CB9190" s="273" t="s">
        <v>353</v>
      </c>
      <c r="CC9190" s="273" t="s">
        <v>354</v>
      </c>
      <c r="CD9190" s="282">
        <v>13</v>
      </c>
      <c r="CE9190" s="274">
        <v>45231</v>
      </c>
      <c r="CF9190" s="273">
        <v>0</v>
      </c>
      <c r="CG9190" s="273" t="s">
        <v>90</v>
      </c>
      <c r="CH9190" s="273">
        <v>0</v>
      </c>
      <c r="CI9190" s="273" t="s">
        <v>80</v>
      </c>
      <c r="CM9190" s="273" t="s">
        <v>73</v>
      </c>
      <c r="CN9190" s="273">
        <v>3</v>
      </c>
    </row>
    <row r="9191" spans="74:92">
      <c r="BV9191" s="273" t="s">
        <v>64</v>
      </c>
      <c r="BW9191" s="273" t="s">
        <v>75</v>
      </c>
      <c r="BX9191" s="273" t="s">
        <v>517</v>
      </c>
      <c r="BY9191" s="273" t="s">
        <v>517</v>
      </c>
      <c r="BZ9191" s="273" t="s">
        <v>151</v>
      </c>
      <c r="CA9191" s="273" t="s">
        <v>152</v>
      </c>
      <c r="CB9191" s="273" t="s">
        <v>161</v>
      </c>
      <c r="CC9191" s="273" t="s">
        <v>162</v>
      </c>
      <c r="CD9191" s="282">
        <v>11</v>
      </c>
      <c r="CE9191" s="274">
        <v>45231</v>
      </c>
      <c r="CF9191" s="273">
        <v>2074.4</v>
      </c>
      <c r="CG9191" s="273" t="s">
        <v>90</v>
      </c>
      <c r="CH9191" s="273">
        <v>2074.4</v>
      </c>
      <c r="CI9191" s="273" t="s">
        <v>80</v>
      </c>
      <c r="CM9191" s="273" t="s">
        <v>73</v>
      </c>
      <c r="CN9191" s="273">
        <v>3</v>
      </c>
    </row>
    <row r="9192" spans="74:92">
      <c r="BV9192" s="273" t="s">
        <v>64</v>
      </c>
      <c r="BW9192" s="273" t="s">
        <v>75</v>
      </c>
      <c r="BX9192" s="273" t="s">
        <v>517</v>
      </c>
      <c r="BY9192" s="273" t="s">
        <v>517</v>
      </c>
      <c r="BZ9192" s="273" t="s">
        <v>167</v>
      </c>
      <c r="CA9192" s="273" t="s">
        <v>168</v>
      </c>
      <c r="CB9192" s="273" t="s">
        <v>169</v>
      </c>
      <c r="CC9192" s="273" t="s">
        <v>170</v>
      </c>
      <c r="CD9192" s="282">
        <v>12</v>
      </c>
      <c r="CE9192" s="274">
        <v>45231</v>
      </c>
      <c r="CF9192" s="273">
        <v>348</v>
      </c>
      <c r="CG9192" s="273" t="s">
        <v>90</v>
      </c>
      <c r="CH9192" s="273">
        <v>348</v>
      </c>
      <c r="CI9192" s="273" t="s">
        <v>80</v>
      </c>
      <c r="CM9192" s="273" t="s">
        <v>73</v>
      </c>
      <c r="CN9192" s="273">
        <v>3</v>
      </c>
    </row>
    <row r="9193" spans="74:92">
      <c r="BV9193" s="273" t="s">
        <v>64</v>
      </c>
      <c r="BW9193" s="273" t="s">
        <v>75</v>
      </c>
      <c r="BX9193" s="273" t="s">
        <v>517</v>
      </c>
      <c r="BY9193" s="273" t="s">
        <v>517</v>
      </c>
      <c r="BZ9193" s="273" t="s">
        <v>151</v>
      </c>
      <c r="CA9193" s="273" t="s">
        <v>152</v>
      </c>
      <c r="CB9193" s="273" t="s">
        <v>153</v>
      </c>
      <c r="CC9193" s="273" t="s">
        <v>154</v>
      </c>
      <c r="CD9193" s="282">
        <v>10</v>
      </c>
      <c r="CE9193" s="274">
        <v>45231</v>
      </c>
      <c r="CF9193" s="273">
        <v>2593</v>
      </c>
      <c r="CG9193" s="273" t="s">
        <v>90</v>
      </c>
      <c r="CH9193" s="273">
        <v>2593</v>
      </c>
      <c r="CI9193" s="273" t="s">
        <v>80</v>
      </c>
      <c r="CM9193" s="273" t="s">
        <v>73</v>
      </c>
      <c r="CN9193" s="273">
        <v>3</v>
      </c>
    </row>
    <row r="9194" spans="74:92">
      <c r="BV9194" s="273" t="s">
        <v>64</v>
      </c>
      <c r="BW9194" s="273" t="s">
        <v>75</v>
      </c>
      <c r="BX9194" s="273" t="s">
        <v>517</v>
      </c>
      <c r="BY9194" s="273" t="s">
        <v>517</v>
      </c>
      <c r="BZ9194" s="273" t="s">
        <v>138</v>
      </c>
      <c r="CA9194" s="273" t="s">
        <v>139</v>
      </c>
      <c r="CB9194" s="273" t="s">
        <v>140</v>
      </c>
      <c r="CC9194" s="273" t="s">
        <v>141</v>
      </c>
      <c r="CD9194" s="282">
        <v>9</v>
      </c>
      <c r="CE9194" s="274">
        <v>45231</v>
      </c>
      <c r="CF9194" s="273">
        <v>8372</v>
      </c>
      <c r="CG9194" s="273" t="s">
        <v>90</v>
      </c>
      <c r="CH9194" s="273">
        <v>8372</v>
      </c>
      <c r="CI9194" s="273" t="s">
        <v>80</v>
      </c>
      <c r="CM9194" s="273" t="s">
        <v>73</v>
      </c>
      <c r="CN9194" s="273">
        <v>3</v>
      </c>
    </row>
    <row r="9195" spans="74:92">
      <c r="BV9195" s="273" t="s">
        <v>64</v>
      </c>
      <c r="BW9195" s="273" t="s">
        <v>75</v>
      </c>
      <c r="BX9195" s="273" t="s">
        <v>517</v>
      </c>
      <c r="BY9195" s="273" t="s">
        <v>517</v>
      </c>
      <c r="BZ9195" s="273" t="s">
        <v>126</v>
      </c>
      <c r="CA9195" s="273" t="s">
        <v>127</v>
      </c>
      <c r="CB9195" s="273" t="s">
        <v>133</v>
      </c>
      <c r="CC9195" s="273" t="s">
        <v>134</v>
      </c>
      <c r="CD9195" s="282">
        <v>7</v>
      </c>
      <c r="CE9195" s="274">
        <v>45231</v>
      </c>
      <c r="CI9195" s="273" t="s">
        <v>104</v>
      </c>
      <c r="CM9195" s="273" t="s">
        <v>73</v>
      </c>
      <c r="CN9195" s="273">
        <v>3</v>
      </c>
    </row>
    <row r="9196" spans="74:92">
      <c r="BV9196" s="273" t="s">
        <v>64</v>
      </c>
      <c r="BW9196" s="273" t="s">
        <v>75</v>
      </c>
      <c r="BX9196" s="273" t="s">
        <v>517</v>
      </c>
      <c r="BY9196" s="273" t="s">
        <v>517</v>
      </c>
      <c r="BZ9196" s="273" t="s">
        <v>126</v>
      </c>
      <c r="CA9196" s="273" t="s">
        <v>127</v>
      </c>
      <c r="CB9196" s="273" t="s">
        <v>128</v>
      </c>
      <c r="CC9196" s="273" t="s">
        <v>129</v>
      </c>
      <c r="CD9196" s="282">
        <v>6</v>
      </c>
      <c r="CE9196" s="274">
        <v>45231</v>
      </c>
      <c r="CI9196" s="273" t="s">
        <v>80</v>
      </c>
      <c r="CM9196" s="273" t="s">
        <v>73</v>
      </c>
      <c r="CN9196" s="273">
        <v>3</v>
      </c>
    </row>
    <row r="9197" spans="74:92">
      <c r="BV9197" s="273" t="s">
        <v>64</v>
      </c>
      <c r="BW9197" s="273" t="s">
        <v>75</v>
      </c>
      <c r="BX9197" s="273" t="s">
        <v>517</v>
      </c>
      <c r="BY9197" s="273" t="s">
        <v>517</v>
      </c>
      <c r="BZ9197" s="273" t="s">
        <v>110</v>
      </c>
      <c r="CA9197" s="273" t="s">
        <v>111</v>
      </c>
      <c r="CB9197" s="273" t="s">
        <v>112</v>
      </c>
      <c r="CC9197" s="273" t="s">
        <v>113</v>
      </c>
      <c r="CD9197" s="282">
        <v>4</v>
      </c>
      <c r="CE9197" s="274">
        <v>45231</v>
      </c>
      <c r="CI9197" s="273" t="s">
        <v>80</v>
      </c>
      <c r="CM9197" s="273" t="s">
        <v>73</v>
      </c>
      <c r="CN9197" s="273">
        <v>3</v>
      </c>
    </row>
    <row r="9198" spans="74:92">
      <c r="BV9198" s="273" t="s">
        <v>64</v>
      </c>
      <c r="BW9198" s="273" t="s">
        <v>75</v>
      </c>
      <c r="BX9198" s="273" t="s">
        <v>517</v>
      </c>
      <c r="BY9198" s="273" t="s">
        <v>517</v>
      </c>
      <c r="BZ9198" s="273" t="s">
        <v>110</v>
      </c>
      <c r="CA9198" s="273" t="s">
        <v>111</v>
      </c>
      <c r="CB9198" s="273" t="s">
        <v>117</v>
      </c>
      <c r="CC9198" s="273" t="s">
        <v>118</v>
      </c>
      <c r="CD9198" s="282">
        <v>5</v>
      </c>
      <c r="CE9198" s="274">
        <v>45231</v>
      </c>
      <c r="CI9198" s="273" t="s">
        <v>104</v>
      </c>
      <c r="CM9198" s="273" t="s">
        <v>73</v>
      </c>
      <c r="CN9198" s="273">
        <v>3</v>
      </c>
    </row>
    <row r="9199" spans="74:92">
      <c r="BV9199" s="273" t="s">
        <v>64</v>
      </c>
      <c r="BW9199" s="273" t="s">
        <v>75</v>
      </c>
      <c r="BX9199" s="273" t="s">
        <v>517</v>
      </c>
      <c r="BY9199" s="273" t="s">
        <v>517</v>
      </c>
      <c r="BZ9199" s="273" t="s">
        <v>86</v>
      </c>
      <c r="CA9199" s="273" t="s">
        <v>87</v>
      </c>
      <c r="CB9199" s="273" t="s">
        <v>88</v>
      </c>
      <c r="CC9199" s="273" t="s">
        <v>89</v>
      </c>
      <c r="CD9199" s="282">
        <v>3</v>
      </c>
      <c r="CE9199" s="274">
        <v>45231</v>
      </c>
      <c r="CF9199" s="273">
        <v>13058</v>
      </c>
      <c r="CG9199" s="273" t="s">
        <v>90</v>
      </c>
      <c r="CH9199" s="273">
        <v>13058</v>
      </c>
      <c r="CI9199" s="273" t="s">
        <v>80</v>
      </c>
      <c r="CM9199" s="273" t="s">
        <v>73</v>
      </c>
      <c r="CN9199" s="273">
        <v>3</v>
      </c>
    </row>
    <row r="9200" spans="74:92">
      <c r="BV9200" s="273" t="s">
        <v>64</v>
      </c>
      <c r="BW9200" s="273" t="s">
        <v>75</v>
      </c>
      <c r="BX9200" s="273" t="s">
        <v>517</v>
      </c>
      <c r="BY9200" s="273" t="s">
        <v>517</v>
      </c>
      <c r="BZ9200" s="273" t="s">
        <v>86</v>
      </c>
      <c r="CA9200" s="273" t="s">
        <v>87</v>
      </c>
      <c r="CB9200" s="273" t="s">
        <v>101</v>
      </c>
      <c r="CC9200" s="273" t="s">
        <v>102</v>
      </c>
      <c r="CD9200" s="282">
        <v>4</v>
      </c>
      <c r="CE9200" s="274">
        <v>45231</v>
      </c>
      <c r="CF9200" s="273">
        <v>42293.51</v>
      </c>
      <c r="CG9200" s="273" t="s">
        <v>1495</v>
      </c>
      <c r="CH9200" s="273">
        <v>6079.6920625000002</v>
      </c>
      <c r="CI9200" s="273" t="s">
        <v>104</v>
      </c>
      <c r="CM9200" s="273" t="s">
        <v>73</v>
      </c>
      <c r="CN9200" s="273">
        <v>3</v>
      </c>
    </row>
    <row r="9201" spans="74:92">
      <c r="BV9201" s="273" t="s">
        <v>64</v>
      </c>
      <c r="BW9201" s="273" t="s">
        <v>75</v>
      </c>
      <c r="BX9201" s="273" t="s">
        <v>517</v>
      </c>
      <c r="BY9201" s="273" t="s">
        <v>517</v>
      </c>
      <c r="BZ9201" s="273" t="s">
        <v>86</v>
      </c>
      <c r="CA9201" s="273" t="s">
        <v>87</v>
      </c>
      <c r="CB9201" s="273" t="s">
        <v>101</v>
      </c>
      <c r="CC9201" s="273" t="s">
        <v>102</v>
      </c>
      <c r="CD9201" s="282">
        <v>4</v>
      </c>
      <c r="CE9201" s="274">
        <v>45261</v>
      </c>
      <c r="CF9201" s="273">
        <v>44862.54</v>
      </c>
      <c r="CG9201" s="273" t="s">
        <v>1495</v>
      </c>
      <c r="CH9201" s="273">
        <v>6448.9901250000003</v>
      </c>
      <c r="CI9201" s="273" t="s">
        <v>104</v>
      </c>
      <c r="CM9201" s="273" t="s">
        <v>73</v>
      </c>
      <c r="CN9201" s="273">
        <v>3</v>
      </c>
    </row>
    <row r="9202" spans="74:92">
      <c r="BV9202" s="273" t="s">
        <v>64</v>
      </c>
      <c r="BW9202" s="273" t="s">
        <v>75</v>
      </c>
      <c r="BX9202" s="273" t="s">
        <v>517</v>
      </c>
      <c r="BY9202" s="273" t="s">
        <v>517</v>
      </c>
      <c r="BZ9202" s="273" t="s">
        <v>86</v>
      </c>
      <c r="CA9202" s="273" t="s">
        <v>87</v>
      </c>
      <c r="CB9202" s="273" t="s">
        <v>88</v>
      </c>
      <c r="CC9202" s="273" t="s">
        <v>89</v>
      </c>
      <c r="CD9202" s="282">
        <v>3</v>
      </c>
      <c r="CE9202" s="274">
        <v>45261</v>
      </c>
      <c r="CF9202" s="273">
        <v>13841</v>
      </c>
      <c r="CG9202" s="273" t="s">
        <v>90</v>
      </c>
      <c r="CH9202" s="273">
        <v>13841</v>
      </c>
      <c r="CI9202" s="273" t="s">
        <v>80</v>
      </c>
      <c r="CM9202" s="273" t="s">
        <v>73</v>
      </c>
      <c r="CN9202" s="273">
        <v>3</v>
      </c>
    </row>
    <row r="9203" spans="74:92">
      <c r="BV9203" s="273" t="s">
        <v>64</v>
      </c>
      <c r="BW9203" s="273" t="s">
        <v>75</v>
      </c>
      <c r="BX9203" s="273" t="s">
        <v>517</v>
      </c>
      <c r="BY9203" s="273" t="s">
        <v>517</v>
      </c>
      <c r="BZ9203" s="273" t="s">
        <v>110</v>
      </c>
      <c r="CA9203" s="273" t="s">
        <v>111</v>
      </c>
      <c r="CB9203" s="273" t="s">
        <v>117</v>
      </c>
      <c r="CC9203" s="273" t="s">
        <v>118</v>
      </c>
      <c r="CD9203" s="282">
        <v>5</v>
      </c>
      <c r="CE9203" s="274">
        <v>45261</v>
      </c>
      <c r="CI9203" s="273" t="s">
        <v>104</v>
      </c>
      <c r="CM9203" s="273" t="s">
        <v>73</v>
      </c>
      <c r="CN9203" s="273">
        <v>3</v>
      </c>
    </row>
    <row r="9204" spans="74:92">
      <c r="BV9204" s="273" t="s">
        <v>64</v>
      </c>
      <c r="BW9204" s="273" t="s">
        <v>75</v>
      </c>
      <c r="BX9204" s="273" t="s">
        <v>517</v>
      </c>
      <c r="BY9204" s="273" t="s">
        <v>517</v>
      </c>
      <c r="BZ9204" s="273" t="s">
        <v>110</v>
      </c>
      <c r="CA9204" s="273" t="s">
        <v>111</v>
      </c>
      <c r="CB9204" s="273" t="s">
        <v>112</v>
      </c>
      <c r="CC9204" s="273" t="s">
        <v>113</v>
      </c>
      <c r="CD9204" s="282">
        <v>4</v>
      </c>
      <c r="CE9204" s="274">
        <v>45261</v>
      </c>
      <c r="CI9204" s="273" t="s">
        <v>80</v>
      </c>
      <c r="CM9204" s="273" t="s">
        <v>73</v>
      </c>
      <c r="CN9204" s="273">
        <v>3</v>
      </c>
    </row>
    <row r="9205" spans="74:92">
      <c r="BV9205" s="273" t="s">
        <v>64</v>
      </c>
      <c r="BW9205" s="273" t="s">
        <v>75</v>
      </c>
      <c r="BX9205" s="273" t="s">
        <v>517</v>
      </c>
      <c r="BY9205" s="273" t="s">
        <v>517</v>
      </c>
      <c r="BZ9205" s="273" t="s">
        <v>126</v>
      </c>
      <c r="CA9205" s="273" t="s">
        <v>127</v>
      </c>
      <c r="CB9205" s="273" t="s">
        <v>128</v>
      </c>
      <c r="CC9205" s="273" t="s">
        <v>129</v>
      </c>
      <c r="CD9205" s="282">
        <v>6</v>
      </c>
      <c r="CE9205" s="274">
        <v>45261</v>
      </c>
      <c r="CI9205" s="273" t="s">
        <v>80</v>
      </c>
      <c r="CM9205" s="273" t="s">
        <v>73</v>
      </c>
      <c r="CN9205" s="273">
        <v>3</v>
      </c>
    </row>
    <row r="9206" spans="74:92">
      <c r="BV9206" s="273" t="s">
        <v>64</v>
      </c>
      <c r="BW9206" s="273" t="s">
        <v>75</v>
      </c>
      <c r="BX9206" s="273" t="s">
        <v>517</v>
      </c>
      <c r="BY9206" s="273" t="s">
        <v>517</v>
      </c>
      <c r="BZ9206" s="273" t="s">
        <v>126</v>
      </c>
      <c r="CA9206" s="273" t="s">
        <v>127</v>
      </c>
      <c r="CB9206" s="273" t="s">
        <v>133</v>
      </c>
      <c r="CC9206" s="273" t="s">
        <v>134</v>
      </c>
      <c r="CD9206" s="282">
        <v>7</v>
      </c>
      <c r="CE9206" s="274">
        <v>45261</v>
      </c>
      <c r="CI9206" s="273" t="s">
        <v>104</v>
      </c>
      <c r="CM9206" s="273" t="s">
        <v>73</v>
      </c>
      <c r="CN9206" s="273">
        <v>3</v>
      </c>
    </row>
    <row r="9207" spans="74:92">
      <c r="BV9207" s="273" t="s">
        <v>64</v>
      </c>
      <c r="BW9207" s="273" t="s">
        <v>75</v>
      </c>
      <c r="BX9207" s="273" t="s">
        <v>517</v>
      </c>
      <c r="BY9207" s="273" t="s">
        <v>517</v>
      </c>
      <c r="BZ9207" s="273" t="s">
        <v>138</v>
      </c>
      <c r="CA9207" s="273" t="s">
        <v>139</v>
      </c>
      <c r="CB9207" s="273" t="s">
        <v>140</v>
      </c>
      <c r="CC9207" s="273" t="s">
        <v>141</v>
      </c>
      <c r="CD9207" s="282">
        <v>9</v>
      </c>
      <c r="CE9207" s="274">
        <v>45261</v>
      </c>
      <c r="CF9207" s="273">
        <v>8818</v>
      </c>
      <c r="CG9207" s="273" t="s">
        <v>90</v>
      </c>
      <c r="CH9207" s="273">
        <v>8818</v>
      </c>
      <c r="CI9207" s="273" t="s">
        <v>80</v>
      </c>
      <c r="CM9207" s="273" t="s">
        <v>73</v>
      </c>
      <c r="CN9207" s="273">
        <v>3</v>
      </c>
    </row>
    <row r="9208" spans="74:92">
      <c r="BV9208" s="273" t="s">
        <v>64</v>
      </c>
      <c r="BW9208" s="273" t="s">
        <v>75</v>
      </c>
      <c r="BX9208" s="273" t="s">
        <v>517</v>
      </c>
      <c r="BY9208" s="273" t="s">
        <v>517</v>
      </c>
      <c r="BZ9208" s="273" t="s">
        <v>151</v>
      </c>
      <c r="CA9208" s="273" t="s">
        <v>152</v>
      </c>
      <c r="CB9208" s="273" t="s">
        <v>153</v>
      </c>
      <c r="CC9208" s="273" t="s">
        <v>154</v>
      </c>
      <c r="CD9208" s="282">
        <v>10</v>
      </c>
      <c r="CE9208" s="274">
        <v>45261</v>
      </c>
      <c r="CF9208" s="273">
        <v>2818</v>
      </c>
      <c r="CG9208" s="273" t="s">
        <v>90</v>
      </c>
      <c r="CH9208" s="273">
        <v>2818</v>
      </c>
      <c r="CI9208" s="273" t="s">
        <v>80</v>
      </c>
      <c r="CM9208" s="273" t="s">
        <v>73</v>
      </c>
      <c r="CN9208" s="273">
        <v>3</v>
      </c>
    </row>
    <row r="9209" spans="74:92">
      <c r="BV9209" s="273" t="s">
        <v>64</v>
      </c>
      <c r="BW9209" s="273" t="s">
        <v>75</v>
      </c>
      <c r="BX9209" s="273" t="s">
        <v>517</v>
      </c>
      <c r="BY9209" s="273" t="s">
        <v>517</v>
      </c>
      <c r="BZ9209" s="273" t="s">
        <v>167</v>
      </c>
      <c r="CA9209" s="273" t="s">
        <v>168</v>
      </c>
      <c r="CB9209" s="273" t="s">
        <v>169</v>
      </c>
      <c r="CC9209" s="273" t="s">
        <v>170</v>
      </c>
      <c r="CD9209" s="282">
        <v>12</v>
      </c>
      <c r="CE9209" s="274">
        <v>45261</v>
      </c>
      <c r="CF9209" s="273">
        <v>270</v>
      </c>
      <c r="CG9209" s="273" t="s">
        <v>90</v>
      </c>
      <c r="CH9209" s="273">
        <v>270</v>
      </c>
      <c r="CI9209" s="273" t="s">
        <v>80</v>
      </c>
      <c r="CM9209" s="273" t="s">
        <v>73</v>
      </c>
      <c r="CN9209" s="273">
        <v>3</v>
      </c>
    </row>
    <row r="9210" spans="74:92">
      <c r="BV9210" s="273" t="s">
        <v>64</v>
      </c>
      <c r="BW9210" s="273" t="s">
        <v>75</v>
      </c>
      <c r="BX9210" s="273" t="s">
        <v>517</v>
      </c>
      <c r="BY9210" s="273" t="s">
        <v>517</v>
      </c>
      <c r="BZ9210" s="273" t="s">
        <v>151</v>
      </c>
      <c r="CA9210" s="273" t="s">
        <v>152</v>
      </c>
      <c r="CB9210" s="273" t="s">
        <v>161</v>
      </c>
      <c r="CC9210" s="273" t="s">
        <v>162</v>
      </c>
      <c r="CD9210" s="282">
        <v>11</v>
      </c>
      <c r="CE9210" s="274">
        <v>45261</v>
      </c>
      <c r="CF9210" s="273">
        <v>2254.4</v>
      </c>
      <c r="CG9210" s="273" t="s">
        <v>90</v>
      </c>
      <c r="CH9210" s="273">
        <v>2254.4</v>
      </c>
      <c r="CI9210" s="273" t="s">
        <v>80</v>
      </c>
      <c r="CM9210" s="273" t="s">
        <v>73</v>
      </c>
      <c r="CN9210" s="273">
        <v>3</v>
      </c>
    </row>
    <row r="9211" spans="74:92">
      <c r="BV9211" s="273" t="s">
        <v>64</v>
      </c>
      <c r="BW9211" s="273" t="s">
        <v>75</v>
      </c>
      <c r="BX9211" s="273" t="s">
        <v>517</v>
      </c>
      <c r="BY9211" s="273" t="s">
        <v>517</v>
      </c>
      <c r="BZ9211" s="273" t="s">
        <v>167</v>
      </c>
      <c r="CA9211" s="273" t="s">
        <v>168</v>
      </c>
      <c r="CB9211" s="273" t="s">
        <v>353</v>
      </c>
      <c r="CC9211" s="273" t="s">
        <v>354</v>
      </c>
      <c r="CD9211" s="282">
        <v>13</v>
      </c>
      <c r="CE9211" s="274">
        <v>45261</v>
      </c>
      <c r="CF9211" s="273">
        <v>0</v>
      </c>
      <c r="CG9211" s="273" t="s">
        <v>90</v>
      </c>
      <c r="CH9211" s="273">
        <v>0</v>
      </c>
      <c r="CI9211" s="273" t="s">
        <v>80</v>
      </c>
      <c r="CM9211" s="273" t="s">
        <v>73</v>
      </c>
      <c r="CN9211" s="273">
        <v>3</v>
      </c>
    </row>
    <row r="9212" spans="74:92">
      <c r="BV9212" s="273" t="s">
        <v>64</v>
      </c>
      <c r="BW9212" s="273" t="s">
        <v>75</v>
      </c>
      <c r="BX9212" s="273" t="s">
        <v>517</v>
      </c>
      <c r="BY9212" s="273" t="s">
        <v>517</v>
      </c>
      <c r="BZ9212" s="273" t="s">
        <v>167</v>
      </c>
      <c r="CA9212" s="273" t="s">
        <v>168</v>
      </c>
      <c r="CB9212" s="273" t="s">
        <v>313</v>
      </c>
      <c r="CC9212" s="273" t="s">
        <v>314</v>
      </c>
      <c r="CD9212" s="282">
        <v>14</v>
      </c>
      <c r="CE9212" s="274">
        <v>45261</v>
      </c>
      <c r="CF9212" s="273">
        <v>54</v>
      </c>
      <c r="CG9212" s="273" t="s">
        <v>90</v>
      </c>
      <c r="CH9212" s="273">
        <v>54</v>
      </c>
      <c r="CI9212" s="273" t="s">
        <v>80</v>
      </c>
      <c r="CM9212" s="273" t="s">
        <v>73</v>
      </c>
      <c r="CN9212" s="273">
        <v>3</v>
      </c>
    </row>
    <row r="9213" spans="74:92">
      <c r="BV9213" s="273" t="s">
        <v>64</v>
      </c>
      <c r="BW9213" s="273" t="s">
        <v>75</v>
      </c>
      <c r="BX9213" s="273" t="s">
        <v>517</v>
      </c>
      <c r="BY9213" s="273" t="s">
        <v>517</v>
      </c>
      <c r="BZ9213" s="273" t="s">
        <v>204</v>
      </c>
      <c r="CA9213" s="273" t="s">
        <v>205</v>
      </c>
      <c r="CB9213" s="273" t="s">
        <v>206</v>
      </c>
      <c r="CC9213" s="273" t="s">
        <v>207</v>
      </c>
      <c r="CD9213" s="282">
        <v>0</v>
      </c>
      <c r="CE9213" s="274">
        <v>45261</v>
      </c>
      <c r="CG9213" s="273" t="s">
        <v>181</v>
      </c>
      <c r="CI9213" s="273" t="s">
        <v>208</v>
      </c>
      <c r="CJ9213" s="273" t="s">
        <v>209</v>
      </c>
      <c r="CM9213" s="273" t="s">
        <v>73</v>
      </c>
      <c r="CN9213" s="273">
        <v>3</v>
      </c>
    </row>
    <row r="9214" spans="74:92">
      <c r="BV9214" s="273" t="s">
        <v>64</v>
      </c>
      <c r="BW9214" s="273" t="s">
        <v>75</v>
      </c>
      <c r="BX9214" s="273" t="s">
        <v>517</v>
      </c>
      <c r="BY9214" s="273" t="s">
        <v>517</v>
      </c>
      <c r="BZ9214" s="273" t="s">
        <v>86</v>
      </c>
      <c r="CA9214" s="273" t="s">
        <v>87</v>
      </c>
      <c r="CB9214" s="273" t="s">
        <v>179</v>
      </c>
      <c r="CC9214" s="273" t="s">
        <v>180</v>
      </c>
      <c r="CD9214" s="282">
        <v>1</v>
      </c>
      <c r="CE9214" s="274">
        <v>45261</v>
      </c>
      <c r="CG9214" s="273" t="s">
        <v>181</v>
      </c>
      <c r="CI9214" s="273" t="s">
        <v>181</v>
      </c>
      <c r="CJ9214" s="273" t="s">
        <v>2307</v>
      </c>
      <c r="CM9214" s="273" t="s">
        <v>73</v>
      </c>
      <c r="CN9214" s="273">
        <v>3</v>
      </c>
    </row>
    <row r="9215" spans="74:92">
      <c r="BV9215" s="273" t="s">
        <v>64</v>
      </c>
      <c r="BW9215" s="273" t="s">
        <v>75</v>
      </c>
      <c r="BX9215" s="273" t="s">
        <v>517</v>
      </c>
      <c r="BY9215" s="273" t="s">
        <v>517</v>
      </c>
      <c r="BZ9215" s="273" t="s">
        <v>167</v>
      </c>
      <c r="CA9215" s="273" t="s">
        <v>168</v>
      </c>
      <c r="CB9215" s="273" t="s">
        <v>319</v>
      </c>
      <c r="CC9215" s="273" t="s">
        <v>320</v>
      </c>
      <c r="CD9215" s="282">
        <v>15</v>
      </c>
      <c r="CE9215" s="274">
        <v>45261</v>
      </c>
      <c r="CF9215" s="273">
        <v>1150</v>
      </c>
      <c r="CG9215" s="273" t="s">
        <v>90</v>
      </c>
      <c r="CH9215" s="273">
        <v>1150</v>
      </c>
      <c r="CI9215" s="273" t="s">
        <v>80</v>
      </c>
      <c r="CL9215" s="273" t="s">
        <v>2306</v>
      </c>
      <c r="CM9215" s="273" t="s">
        <v>73</v>
      </c>
      <c r="CN9215" s="273">
        <v>3</v>
      </c>
    </row>
    <row r="9216" spans="74:92">
      <c r="BV9216" s="273" t="s">
        <v>64</v>
      </c>
      <c r="BW9216" s="273" t="s">
        <v>75</v>
      </c>
      <c r="BX9216" s="273" t="s">
        <v>517</v>
      </c>
      <c r="BY9216" s="273" t="s">
        <v>517</v>
      </c>
      <c r="BZ9216" s="273" t="s">
        <v>138</v>
      </c>
      <c r="CA9216" s="273" t="s">
        <v>139</v>
      </c>
      <c r="CB9216" s="273" t="s">
        <v>190</v>
      </c>
      <c r="CC9216" s="273" t="s">
        <v>191</v>
      </c>
      <c r="CD9216" s="282">
        <v>8</v>
      </c>
      <c r="CE9216" s="274">
        <v>45261</v>
      </c>
      <c r="CF9216" s="273">
        <v>11023</v>
      </c>
      <c r="CG9216" s="273" t="s">
        <v>90</v>
      </c>
      <c r="CH9216" s="273">
        <v>11023</v>
      </c>
      <c r="CI9216" s="273" t="s">
        <v>80</v>
      </c>
      <c r="CM9216" s="273" t="s">
        <v>73</v>
      </c>
      <c r="CN9216" s="273">
        <v>3</v>
      </c>
    </row>
    <row r="9217" spans="74:92">
      <c r="BV9217" s="273" t="s">
        <v>64</v>
      </c>
      <c r="BW9217" s="273" t="s">
        <v>75</v>
      </c>
      <c r="BX9217" s="273" t="s">
        <v>517</v>
      </c>
      <c r="BY9217" s="273" t="s">
        <v>517</v>
      </c>
      <c r="BZ9217" s="273" t="s">
        <v>86</v>
      </c>
      <c r="CA9217" s="273" t="s">
        <v>87</v>
      </c>
      <c r="CB9217" s="273" t="s">
        <v>233</v>
      </c>
      <c r="CC9217" s="273" t="s">
        <v>234</v>
      </c>
      <c r="CD9217" s="282">
        <v>1</v>
      </c>
      <c r="CE9217" s="274">
        <v>45261</v>
      </c>
      <c r="CG9217" s="273" t="s">
        <v>181</v>
      </c>
      <c r="CI9217" s="273" t="s">
        <v>181</v>
      </c>
      <c r="CJ9217" s="273" t="s">
        <v>2308</v>
      </c>
      <c r="CM9217" s="273" t="s">
        <v>73</v>
      </c>
      <c r="CN9217" s="273">
        <v>3</v>
      </c>
    </row>
    <row r="9218" spans="74:92">
      <c r="BV9218" s="273" t="s">
        <v>64</v>
      </c>
      <c r="BW9218" s="273" t="s">
        <v>75</v>
      </c>
      <c r="BX9218" s="273" t="s">
        <v>517</v>
      </c>
      <c r="BY9218" s="273" t="s">
        <v>517</v>
      </c>
      <c r="BZ9218" s="273" t="s">
        <v>86</v>
      </c>
      <c r="CA9218" s="273" t="s">
        <v>87</v>
      </c>
      <c r="CB9218" s="273" t="s">
        <v>217</v>
      </c>
      <c r="CC9218" s="273" t="s">
        <v>218</v>
      </c>
      <c r="CD9218" s="282">
        <v>2</v>
      </c>
      <c r="CE9218" s="274">
        <v>45261</v>
      </c>
      <c r="CG9218" s="273" t="s">
        <v>181</v>
      </c>
      <c r="CI9218" s="273" t="s">
        <v>181</v>
      </c>
      <c r="CJ9218" s="273" t="s">
        <v>1258</v>
      </c>
      <c r="CM9218" s="273" t="s">
        <v>73</v>
      </c>
      <c r="CN9218" s="273">
        <v>3</v>
      </c>
    </row>
    <row r="9219" spans="74:92">
      <c r="BV9219" s="273" t="s">
        <v>64</v>
      </c>
      <c r="BW9219" s="273" t="s">
        <v>75</v>
      </c>
      <c r="BX9219" s="273" t="s">
        <v>517</v>
      </c>
      <c r="BY9219" s="273" t="s">
        <v>517</v>
      </c>
      <c r="BZ9219" s="273" t="s">
        <v>86</v>
      </c>
      <c r="CA9219" s="273" t="s">
        <v>87</v>
      </c>
      <c r="CB9219" s="273" t="s">
        <v>225</v>
      </c>
      <c r="CC9219" s="273" t="s">
        <v>226</v>
      </c>
      <c r="CD9219" s="282">
        <v>5</v>
      </c>
      <c r="CE9219" s="274">
        <v>45261</v>
      </c>
      <c r="CF9219" s="273">
        <v>6135</v>
      </c>
      <c r="CG9219" s="273" t="s">
        <v>90</v>
      </c>
      <c r="CH9219" s="273">
        <v>6135</v>
      </c>
      <c r="CI9219" s="273" t="s">
        <v>80</v>
      </c>
      <c r="CM9219" s="273" t="s">
        <v>73</v>
      </c>
      <c r="CN9219" s="273">
        <v>3</v>
      </c>
    </row>
    <row r="9220" spans="74:92">
      <c r="BV9220" s="273" t="s">
        <v>64</v>
      </c>
      <c r="BW9220" s="273" t="s">
        <v>63</v>
      </c>
      <c r="BX9220" s="273" t="s">
        <v>252</v>
      </c>
      <c r="BY9220" s="273" t="s">
        <v>442</v>
      </c>
      <c r="BZ9220" s="273" t="s">
        <v>86</v>
      </c>
      <c r="CA9220" s="273" t="s">
        <v>87</v>
      </c>
      <c r="CB9220" s="273" t="s">
        <v>225</v>
      </c>
      <c r="CC9220" s="273" t="s">
        <v>226</v>
      </c>
      <c r="CD9220" s="282">
        <v>5</v>
      </c>
      <c r="CE9220" s="274">
        <v>44927</v>
      </c>
      <c r="CF9220" s="273">
        <v>0</v>
      </c>
      <c r="CG9220" s="273" t="s">
        <v>80</v>
      </c>
      <c r="CH9220" s="273">
        <v>0</v>
      </c>
      <c r="CI9220" s="273" t="s">
        <v>80</v>
      </c>
      <c r="CM9220" s="273" t="s">
        <v>73</v>
      </c>
      <c r="CN9220" s="273">
        <v>1</v>
      </c>
    </row>
    <row r="9221" spans="74:92">
      <c r="BV9221" s="273" t="s">
        <v>64</v>
      </c>
      <c r="BW9221" s="273" t="s">
        <v>63</v>
      </c>
      <c r="BX9221" s="273" t="s">
        <v>252</v>
      </c>
      <c r="BY9221" s="273" t="s">
        <v>442</v>
      </c>
      <c r="BZ9221" s="273" t="s">
        <v>86</v>
      </c>
      <c r="CA9221" s="273" t="s">
        <v>87</v>
      </c>
      <c r="CB9221" s="273" t="s">
        <v>217</v>
      </c>
      <c r="CC9221" s="273" t="s">
        <v>218</v>
      </c>
      <c r="CD9221" s="282">
        <v>2</v>
      </c>
      <c r="CE9221" s="274">
        <v>44927</v>
      </c>
      <c r="CG9221" s="273" t="s">
        <v>181</v>
      </c>
      <c r="CI9221" s="273" t="s">
        <v>181</v>
      </c>
      <c r="CJ9221" s="273" t="s">
        <v>122</v>
      </c>
      <c r="CM9221" s="273" t="s">
        <v>73</v>
      </c>
      <c r="CN9221" s="273">
        <v>1</v>
      </c>
    </row>
    <row r="9222" spans="74:92">
      <c r="BV9222" s="273" t="s">
        <v>64</v>
      </c>
      <c r="BW9222" s="273" t="s">
        <v>63</v>
      </c>
      <c r="BX9222" s="273" t="s">
        <v>252</v>
      </c>
      <c r="BY9222" s="273" t="s">
        <v>442</v>
      </c>
      <c r="BZ9222" s="273" t="s">
        <v>86</v>
      </c>
      <c r="CA9222" s="273" t="s">
        <v>87</v>
      </c>
      <c r="CB9222" s="273" t="s">
        <v>233</v>
      </c>
      <c r="CC9222" s="273" t="s">
        <v>234</v>
      </c>
      <c r="CD9222" s="282">
        <v>1</v>
      </c>
      <c r="CE9222" s="274">
        <v>44927</v>
      </c>
      <c r="CG9222" s="273" t="s">
        <v>181</v>
      </c>
      <c r="CI9222" s="273" t="s">
        <v>181</v>
      </c>
      <c r="CJ9222" s="273" t="s">
        <v>1465</v>
      </c>
      <c r="CM9222" s="273" t="s">
        <v>73</v>
      </c>
      <c r="CN9222" s="273">
        <v>1</v>
      </c>
    </row>
    <row r="9223" spans="74:92">
      <c r="BV9223" s="273" t="s">
        <v>64</v>
      </c>
      <c r="BW9223" s="273" t="s">
        <v>63</v>
      </c>
      <c r="BX9223" s="273" t="s">
        <v>252</v>
      </c>
      <c r="BY9223" s="273" t="s">
        <v>442</v>
      </c>
      <c r="BZ9223" s="273" t="s">
        <v>138</v>
      </c>
      <c r="CA9223" s="273" t="s">
        <v>139</v>
      </c>
      <c r="CB9223" s="273" t="s">
        <v>190</v>
      </c>
      <c r="CC9223" s="273" t="s">
        <v>191</v>
      </c>
      <c r="CD9223" s="282">
        <v>8</v>
      </c>
      <c r="CE9223" s="274">
        <v>44927</v>
      </c>
      <c r="CF9223" s="273">
        <v>844.8</v>
      </c>
      <c r="CG9223" s="273" t="s">
        <v>80</v>
      </c>
      <c r="CH9223" s="273">
        <v>844.8</v>
      </c>
      <c r="CI9223" s="273" t="s">
        <v>80</v>
      </c>
      <c r="CM9223" s="273" t="s">
        <v>73</v>
      </c>
      <c r="CN9223" s="273">
        <v>1</v>
      </c>
    </row>
    <row r="9224" spans="74:92">
      <c r="BV9224" s="273" t="s">
        <v>64</v>
      </c>
      <c r="BW9224" s="273" t="s">
        <v>63</v>
      </c>
      <c r="BX9224" s="273" t="s">
        <v>252</v>
      </c>
      <c r="BY9224" s="273" t="s">
        <v>442</v>
      </c>
      <c r="BZ9224" s="273" t="s">
        <v>167</v>
      </c>
      <c r="CA9224" s="273" t="s">
        <v>168</v>
      </c>
      <c r="CB9224" s="273" t="s">
        <v>319</v>
      </c>
      <c r="CC9224" s="273" t="s">
        <v>320</v>
      </c>
      <c r="CD9224" s="282">
        <v>15</v>
      </c>
      <c r="CE9224" s="274">
        <v>44927</v>
      </c>
      <c r="CF9224" s="273">
        <v>0</v>
      </c>
      <c r="CG9224" s="273" t="s">
        <v>80</v>
      </c>
      <c r="CH9224" s="273">
        <v>0</v>
      </c>
      <c r="CI9224" s="273" t="s">
        <v>80</v>
      </c>
      <c r="CM9224" s="273" t="s">
        <v>73</v>
      </c>
      <c r="CN9224" s="273">
        <v>1</v>
      </c>
    </row>
    <row r="9225" spans="74:92">
      <c r="BV9225" s="273" t="s">
        <v>64</v>
      </c>
      <c r="BW9225" s="273" t="s">
        <v>63</v>
      </c>
      <c r="BX9225" s="273" t="s">
        <v>252</v>
      </c>
      <c r="BY9225" s="273" t="s">
        <v>442</v>
      </c>
      <c r="BZ9225" s="273" t="s">
        <v>86</v>
      </c>
      <c r="CA9225" s="273" t="s">
        <v>87</v>
      </c>
      <c r="CB9225" s="273" t="s">
        <v>179</v>
      </c>
      <c r="CC9225" s="273" t="s">
        <v>180</v>
      </c>
      <c r="CD9225" s="282">
        <v>1</v>
      </c>
      <c r="CE9225" s="274">
        <v>44927</v>
      </c>
      <c r="CG9225" s="273" t="s">
        <v>181</v>
      </c>
      <c r="CI9225" s="273" t="s">
        <v>181</v>
      </c>
      <c r="CJ9225" s="273" t="s">
        <v>1032</v>
      </c>
      <c r="CM9225" s="273" t="s">
        <v>73</v>
      </c>
      <c r="CN9225" s="273">
        <v>1</v>
      </c>
    </row>
    <row r="9226" spans="74:92">
      <c r="BV9226" s="273" t="s">
        <v>64</v>
      </c>
      <c r="BW9226" s="273" t="s">
        <v>63</v>
      </c>
      <c r="BX9226" s="273" t="s">
        <v>252</v>
      </c>
      <c r="BY9226" s="273" t="s">
        <v>442</v>
      </c>
      <c r="BZ9226" s="273" t="s">
        <v>204</v>
      </c>
      <c r="CA9226" s="273" t="s">
        <v>205</v>
      </c>
      <c r="CB9226" s="273" t="s">
        <v>206</v>
      </c>
      <c r="CC9226" s="273" t="s">
        <v>207</v>
      </c>
      <c r="CD9226" s="282">
        <v>0</v>
      </c>
      <c r="CE9226" s="274">
        <v>44927</v>
      </c>
      <c r="CG9226" s="273" t="s">
        <v>181</v>
      </c>
      <c r="CI9226" s="273" t="s">
        <v>208</v>
      </c>
      <c r="CJ9226" s="273" t="s">
        <v>209</v>
      </c>
      <c r="CM9226" s="273" t="s">
        <v>73</v>
      </c>
      <c r="CN9226" s="273">
        <v>1</v>
      </c>
    </row>
    <row r="9227" spans="74:92">
      <c r="BV9227" s="273" t="s">
        <v>64</v>
      </c>
      <c r="BW9227" s="273" t="s">
        <v>63</v>
      </c>
      <c r="BX9227" s="273" t="s">
        <v>252</v>
      </c>
      <c r="BY9227" s="273" t="s">
        <v>442</v>
      </c>
      <c r="BZ9227" s="273" t="s">
        <v>167</v>
      </c>
      <c r="CA9227" s="273" t="s">
        <v>168</v>
      </c>
      <c r="CB9227" s="273" t="s">
        <v>313</v>
      </c>
      <c r="CC9227" s="273" t="s">
        <v>314</v>
      </c>
      <c r="CD9227" s="282">
        <v>14</v>
      </c>
      <c r="CE9227" s="274">
        <v>44927</v>
      </c>
      <c r="CF9227" s="273">
        <v>0</v>
      </c>
      <c r="CG9227" s="273" t="s">
        <v>80</v>
      </c>
      <c r="CH9227" s="273">
        <v>0</v>
      </c>
      <c r="CI9227" s="273" t="s">
        <v>80</v>
      </c>
      <c r="CM9227" s="273" t="s">
        <v>73</v>
      </c>
      <c r="CN9227" s="273">
        <v>1</v>
      </c>
    </row>
    <row r="9228" spans="74:92">
      <c r="BV9228" s="273" t="s">
        <v>64</v>
      </c>
      <c r="BW9228" s="273" t="s">
        <v>63</v>
      </c>
      <c r="BX9228" s="273" t="s">
        <v>252</v>
      </c>
      <c r="BY9228" s="273" t="s">
        <v>442</v>
      </c>
      <c r="BZ9228" s="273" t="s">
        <v>167</v>
      </c>
      <c r="CA9228" s="273" t="s">
        <v>168</v>
      </c>
      <c r="CB9228" s="273" t="s">
        <v>353</v>
      </c>
      <c r="CC9228" s="273" t="s">
        <v>354</v>
      </c>
      <c r="CD9228" s="282">
        <v>13</v>
      </c>
      <c r="CE9228" s="274">
        <v>44927</v>
      </c>
      <c r="CF9228" s="273">
        <v>0</v>
      </c>
      <c r="CG9228" s="273" t="s">
        <v>80</v>
      </c>
      <c r="CH9228" s="273">
        <v>0</v>
      </c>
      <c r="CI9228" s="273" t="s">
        <v>80</v>
      </c>
      <c r="CM9228" s="273" t="s">
        <v>73</v>
      </c>
      <c r="CN9228" s="273">
        <v>1</v>
      </c>
    </row>
    <row r="9229" spans="74:92">
      <c r="BV9229" s="273" t="s">
        <v>64</v>
      </c>
      <c r="BW9229" s="273" t="s">
        <v>63</v>
      </c>
      <c r="BX9229" s="273" t="s">
        <v>252</v>
      </c>
      <c r="BY9229" s="273" t="s">
        <v>442</v>
      </c>
      <c r="BZ9229" s="273" t="s">
        <v>151</v>
      </c>
      <c r="CA9229" s="273" t="s">
        <v>152</v>
      </c>
      <c r="CB9229" s="273" t="s">
        <v>161</v>
      </c>
      <c r="CC9229" s="273" t="s">
        <v>162</v>
      </c>
      <c r="CD9229" s="282">
        <v>11</v>
      </c>
      <c r="CE9229" s="274">
        <v>44927</v>
      </c>
      <c r="CF9229" s="273">
        <v>3506.1</v>
      </c>
      <c r="CG9229" s="273" t="s">
        <v>80</v>
      </c>
      <c r="CH9229" s="273">
        <v>3506.1</v>
      </c>
      <c r="CI9229" s="273" t="s">
        <v>80</v>
      </c>
      <c r="CM9229" s="273" t="s">
        <v>73</v>
      </c>
      <c r="CN9229" s="273">
        <v>1</v>
      </c>
    </row>
    <row r="9230" spans="74:92">
      <c r="BV9230" s="273" t="s">
        <v>64</v>
      </c>
      <c r="BW9230" s="273" t="s">
        <v>63</v>
      </c>
      <c r="BX9230" s="273" t="s">
        <v>252</v>
      </c>
      <c r="BY9230" s="273" t="s">
        <v>442</v>
      </c>
      <c r="BZ9230" s="273" t="s">
        <v>167</v>
      </c>
      <c r="CA9230" s="273" t="s">
        <v>168</v>
      </c>
      <c r="CB9230" s="273" t="s">
        <v>169</v>
      </c>
      <c r="CC9230" s="273" t="s">
        <v>170</v>
      </c>
      <c r="CD9230" s="282">
        <v>12</v>
      </c>
      <c r="CE9230" s="274">
        <v>44927</v>
      </c>
      <c r="CF9230" s="273">
        <v>0</v>
      </c>
      <c r="CG9230" s="273" t="s">
        <v>80</v>
      </c>
      <c r="CH9230" s="273">
        <v>0</v>
      </c>
      <c r="CI9230" s="273" t="s">
        <v>80</v>
      </c>
      <c r="CM9230" s="273" t="s">
        <v>73</v>
      </c>
      <c r="CN9230" s="273">
        <v>1</v>
      </c>
    </row>
    <row r="9231" spans="74:92">
      <c r="BV9231" s="273" t="s">
        <v>64</v>
      </c>
      <c r="BW9231" s="273" t="s">
        <v>63</v>
      </c>
      <c r="BX9231" s="273" t="s">
        <v>252</v>
      </c>
      <c r="BY9231" s="273" t="s">
        <v>442</v>
      </c>
      <c r="BZ9231" s="273" t="s">
        <v>151</v>
      </c>
      <c r="CA9231" s="273" t="s">
        <v>152</v>
      </c>
      <c r="CB9231" s="273" t="s">
        <v>153</v>
      </c>
      <c r="CC9231" s="273" t="s">
        <v>154</v>
      </c>
      <c r="CD9231" s="282">
        <v>10</v>
      </c>
      <c r="CE9231" s="274">
        <v>44927</v>
      </c>
      <c r="CF9231" s="273">
        <v>3506.1</v>
      </c>
      <c r="CG9231" s="273" t="s">
        <v>80</v>
      </c>
      <c r="CH9231" s="273">
        <v>3506.1</v>
      </c>
      <c r="CI9231" s="273" t="s">
        <v>80</v>
      </c>
      <c r="CM9231" s="273" t="s">
        <v>73</v>
      </c>
      <c r="CN9231" s="273">
        <v>1</v>
      </c>
    </row>
    <row r="9232" spans="74:92">
      <c r="BV9232" s="273" t="s">
        <v>64</v>
      </c>
      <c r="BW9232" s="273" t="s">
        <v>63</v>
      </c>
      <c r="BX9232" s="273" t="s">
        <v>252</v>
      </c>
      <c r="BY9232" s="273" t="s">
        <v>442</v>
      </c>
      <c r="BZ9232" s="273" t="s">
        <v>138</v>
      </c>
      <c r="CA9232" s="273" t="s">
        <v>139</v>
      </c>
      <c r="CB9232" s="273" t="s">
        <v>140</v>
      </c>
      <c r="CC9232" s="273" t="s">
        <v>141</v>
      </c>
      <c r="CD9232" s="282">
        <v>9</v>
      </c>
      <c r="CE9232" s="274">
        <v>44927</v>
      </c>
      <c r="CF9232" s="273">
        <v>844.8</v>
      </c>
      <c r="CG9232" s="273" t="s">
        <v>80</v>
      </c>
      <c r="CH9232" s="273">
        <v>844.8</v>
      </c>
      <c r="CI9232" s="273" t="s">
        <v>80</v>
      </c>
      <c r="CM9232" s="273" t="s">
        <v>73</v>
      </c>
      <c r="CN9232" s="273">
        <v>1</v>
      </c>
    </row>
    <row r="9233" spans="74:92">
      <c r="BV9233" s="273" t="s">
        <v>64</v>
      </c>
      <c r="BW9233" s="273" t="s">
        <v>63</v>
      </c>
      <c r="BX9233" s="273" t="s">
        <v>252</v>
      </c>
      <c r="BY9233" s="273" t="s">
        <v>442</v>
      </c>
      <c r="BZ9233" s="273" t="s">
        <v>126</v>
      </c>
      <c r="CA9233" s="273" t="s">
        <v>127</v>
      </c>
      <c r="CB9233" s="273" t="s">
        <v>133</v>
      </c>
      <c r="CC9233" s="273" t="s">
        <v>134</v>
      </c>
      <c r="CD9233" s="282">
        <v>7</v>
      </c>
      <c r="CE9233" s="274">
        <v>44927</v>
      </c>
      <c r="CI9233" s="273" t="s">
        <v>104</v>
      </c>
      <c r="CM9233" s="273" t="s">
        <v>73</v>
      </c>
      <c r="CN9233" s="273">
        <v>1</v>
      </c>
    </row>
    <row r="9234" spans="74:92">
      <c r="BV9234" s="273" t="s">
        <v>64</v>
      </c>
      <c r="BW9234" s="273" t="s">
        <v>63</v>
      </c>
      <c r="BX9234" s="273" t="s">
        <v>252</v>
      </c>
      <c r="BY9234" s="273" t="s">
        <v>442</v>
      </c>
      <c r="BZ9234" s="273" t="s">
        <v>126</v>
      </c>
      <c r="CA9234" s="273" t="s">
        <v>127</v>
      </c>
      <c r="CB9234" s="273" t="s">
        <v>128</v>
      </c>
      <c r="CC9234" s="273" t="s">
        <v>129</v>
      </c>
      <c r="CD9234" s="282">
        <v>6</v>
      </c>
      <c r="CE9234" s="274">
        <v>44927</v>
      </c>
      <c r="CI9234" s="273" t="s">
        <v>80</v>
      </c>
      <c r="CM9234" s="273" t="s">
        <v>73</v>
      </c>
      <c r="CN9234" s="273">
        <v>1</v>
      </c>
    </row>
    <row r="9235" spans="74:92">
      <c r="BV9235" s="273" t="s">
        <v>64</v>
      </c>
      <c r="BW9235" s="273" t="s">
        <v>63</v>
      </c>
      <c r="BX9235" s="273" t="s">
        <v>252</v>
      </c>
      <c r="BY9235" s="273" t="s">
        <v>442</v>
      </c>
      <c r="BZ9235" s="273" t="s">
        <v>110</v>
      </c>
      <c r="CA9235" s="273" t="s">
        <v>111</v>
      </c>
      <c r="CB9235" s="273" t="s">
        <v>112</v>
      </c>
      <c r="CC9235" s="273" t="s">
        <v>113</v>
      </c>
      <c r="CD9235" s="282">
        <v>4</v>
      </c>
      <c r="CE9235" s="274">
        <v>44927</v>
      </c>
      <c r="CI9235" s="273" t="s">
        <v>80</v>
      </c>
      <c r="CM9235" s="273" t="s">
        <v>73</v>
      </c>
      <c r="CN9235" s="273">
        <v>1</v>
      </c>
    </row>
    <row r="9236" spans="74:92">
      <c r="BV9236" s="273" t="s">
        <v>64</v>
      </c>
      <c r="BW9236" s="273" t="s">
        <v>63</v>
      </c>
      <c r="BX9236" s="273" t="s">
        <v>252</v>
      </c>
      <c r="BY9236" s="273" t="s">
        <v>442</v>
      </c>
      <c r="BZ9236" s="273" t="s">
        <v>110</v>
      </c>
      <c r="CA9236" s="273" t="s">
        <v>111</v>
      </c>
      <c r="CB9236" s="273" t="s">
        <v>117</v>
      </c>
      <c r="CC9236" s="273" t="s">
        <v>118</v>
      </c>
      <c r="CD9236" s="282">
        <v>5</v>
      </c>
      <c r="CE9236" s="274">
        <v>44927</v>
      </c>
      <c r="CI9236" s="273" t="s">
        <v>104</v>
      </c>
      <c r="CM9236" s="273" t="s">
        <v>73</v>
      </c>
      <c r="CN9236" s="273">
        <v>1</v>
      </c>
    </row>
    <row r="9237" spans="74:92">
      <c r="BV9237" s="273" t="s">
        <v>64</v>
      </c>
      <c r="BW9237" s="273" t="s">
        <v>63</v>
      </c>
      <c r="BX9237" s="273" t="s">
        <v>252</v>
      </c>
      <c r="BY9237" s="273" t="s">
        <v>442</v>
      </c>
      <c r="BZ9237" s="273" t="s">
        <v>86</v>
      </c>
      <c r="CA9237" s="273" t="s">
        <v>87</v>
      </c>
      <c r="CB9237" s="273" t="s">
        <v>88</v>
      </c>
      <c r="CC9237" s="273" t="s">
        <v>89</v>
      </c>
      <c r="CD9237" s="282">
        <v>3</v>
      </c>
      <c r="CE9237" s="274">
        <v>44927</v>
      </c>
      <c r="CF9237" s="273">
        <v>4350.8999999999996</v>
      </c>
      <c r="CG9237" s="273" t="s">
        <v>80</v>
      </c>
      <c r="CH9237" s="273">
        <v>4350.8999999999996</v>
      </c>
      <c r="CI9237" s="273" t="s">
        <v>80</v>
      </c>
      <c r="CM9237" s="273" t="s">
        <v>73</v>
      </c>
      <c r="CN9237" s="273">
        <v>1</v>
      </c>
    </row>
    <row r="9238" spans="74:92">
      <c r="BV9238" s="273" t="s">
        <v>64</v>
      </c>
      <c r="BW9238" s="273" t="s">
        <v>63</v>
      </c>
      <c r="BX9238" s="273" t="s">
        <v>252</v>
      </c>
      <c r="BY9238" s="273" t="s">
        <v>442</v>
      </c>
      <c r="BZ9238" s="273" t="s">
        <v>86</v>
      </c>
      <c r="CA9238" s="273" t="s">
        <v>87</v>
      </c>
      <c r="CB9238" s="273" t="s">
        <v>101</v>
      </c>
      <c r="CC9238" s="273" t="s">
        <v>102</v>
      </c>
      <c r="CD9238" s="282">
        <v>4</v>
      </c>
      <c r="CE9238" s="274">
        <v>44927</v>
      </c>
      <c r="CF9238" s="273">
        <v>53952</v>
      </c>
      <c r="CG9238" s="273" t="s">
        <v>103</v>
      </c>
      <c r="CH9238" s="273">
        <v>1756.6771200000001</v>
      </c>
      <c r="CI9238" s="273" t="s">
        <v>104</v>
      </c>
      <c r="CM9238" s="273" t="s">
        <v>73</v>
      </c>
      <c r="CN9238" s="273">
        <v>1</v>
      </c>
    </row>
    <row r="9239" spans="74:92">
      <c r="BV9239" s="273" t="s">
        <v>64</v>
      </c>
      <c r="BW9239" s="273" t="s">
        <v>404</v>
      </c>
      <c r="BX9239" s="273" t="s">
        <v>408</v>
      </c>
      <c r="BY9239" s="273" t="s">
        <v>524</v>
      </c>
      <c r="BZ9239" s="273" t="s">
        <v>86</v>
      </c>
      <c r="CA9239" s="273" t="s">
        <v>87</v>
      </c>
      <c r="CB9239" s="273" t="s">
        <v>101</v>
      </c>
      <c r="CC9239" s="273" t="s">
        <v>102</v>
      </c>
      <c r="CD9239" s="282">
        <v>4</v>
      </c>
      <c r="CE9239" s="274">
        <v>44927</v>
      </c>
      <c r="CF9239" s="273">
        <v>298947.25</v>
      </c>
      <c r="CG9239" s="273" t="s">
        <v>2268</v>
      </c>
      <c r="CH9239" s="273">
        <v>8702.3544474999999</v>
      </c>
      <c r="CI9239" s="273" t="s">
        <v>104</v>
      </c>
      <c r="CM9239" s="273" t="s">
        <v>73</v>
      </c>
      <c r="CN9239" s="273">
        <v>3</v>
      </c>
    </row>
    <row r="9240" spans="74:92">
      <c r="BV9240" s="273" t="s">
        <v>64</v>
      </c>
      <c r="BW9240" s="273" t="s">
        <v>404</v>
      </c>
      <c r="BX9240" s="273" t="s">
        <v>408</v>
      </c>
      <c r="BY9240" s="273" t="s">
        <v>524</v>
      </c>
      <c r="BZ9240" s="273" t="s">
        <v>86</v>
      </c>
      <c r="CA9240" s="273" t="s">
        <v>87</v>
      </c>
      <c r="CB9240" s="273" t="s">
        <v>88</v>
      </c>
      <c r="CC9240" s="273" t="s">
        <v>89</v>
      </c>
      <c r="CD9240" s="282">
        <v>3</v>
      </c>
      <c r="CE9240" s="274">
        <v>44927</v>
      </c>
      <c r="CF9240" s="273">
        <v>7820</v>
      </c>
      <c r="CG9240" s="273" t="s">
        <v>80</v>
      </c>
      <c r="CH9240" s="273">
        <v>7820</v>
      </c>
      <c r="CI9240" s="273" t="s">
        <v>80</v>
      </c>
      <c r="CM9240" s="273" t="s">
        <v>73</v>
      </c>
      <c r="CN9240" s="273">
        <v>3</v>
      </c>
    </row>
    <row r="9241" spans="74:92">
      <c r="BV9241" s="273" t="s">
        <v>64</v>
      </c>
      <c r="BW9241" s="273" t="s">
        <v>404</v>
      </c>
      <c r="BX9241" s="273" t="s">
        <v>408</v>
      </c>
      <c r="BY9241" s="273" t="s">
        <v>524</v>
      </c>
      <c r="BZ9241" s="273" t="s">
        <v>110</v>
      </c>
      <c r="CA9241" s="273" t="s">
        <v>111</v>
      </c>
      <c r="CB9241" s="273" t="s">
        <v>117</v>
      </c>
      <c r="CC9241" s="273" t="s">
        <v>118</v>
      </c>
      <c r="CD9241" s="282">
        <v>5</v>
      </c>
      <c r="CE9241" s="274">
        <v>44927</v>
      </c>
      <c r="CI9241" s="273" t="s">
        <v>104</v>
      </c>
      <c r="CM9241" s="273" t="s">
        <v>73</v>
      </c>
      <c r="CN9241" s="273">
        <v>3</v>
      </c>
    </row>
    <row r="9242" spans="74:92">
      <c r="BV9242" s="273" t="s">
        <v>64</v>
      </c>
      <c r="BW9242" s="273" t="s">
        <v>404</v>
      </c>
      <c r="BX9242" s="273" t="s">
        <v>408</v>
      </c>
      <c r="BY9242" s="273" t="s">
        <v>524</v>
      </c>
      <c r="BZ9242" s="273" t="s">
        <v>110</v>
      </c>
      <c r="CA9242" s="273" t="s">
        <v>111</v>
      </c>
      <c r="CB9242" s="273" t="s">
        <v>112</v>
      </c>
      <c r="CC9242" s="273" t="s">
        <v>113</v>
      </c>
      <c r="CD9242" s="282">
        <v>4</v>
      </c>
      <c r="CE9242" s="274">
        <v>44927</v>
      </c>
      <c r="CI9242" s="273" t="s">
        <v>80</v>
      </c>
      <c r="CM9242" s="273" t="s">
        <v>73</v>
      </c>
      <c r="CN9242" s="273">
        <v>3</v>
      </c>
    </row>
    <row r="9243" spans="74:92">
      <c r="BV9243" s="273" t="s">
        <v>64</v>
      </c>
      <c r="BW9243" s="273" t="s">
        <v>404</v>
      </c>
      <c r="BX9243" s="273" t="s">
        <v>408</v>
      </c>
      <c r="BY9243" s="273" t="s">
        <v>524</v>
      </c>
      <c r="BZ9243" s="273" t="s">
        <v>126</v>
      </c>
      <c r="CA9243" s="273" t="s">
        <v>127</v>
      </c>
      <c r="CB9243" s="273" t="s">
        <v>128</v>
      </c>
      <c r="CC9243" s="273" t="s">
        <v>129</v>
      </c>
      <c r="CD9243" s="282">
        <v>6</v>
      </c>
      <c r="CE9243" s="274">
        <v>44927</v>
      </c>
      <c r="CI9243" s="273" t="s">
        <v>80</v>
      </c>
      <c r="CM9243" s="273" t="s">
        <v>73</v>
      </c>
      <c r="CN9243" s="273">
        <v>3</v>
      </c>
    </row>
    <row r="9244" spans="74:92">
      <c r="BV9244" s="273" t="s">
        <v>64</v>
      </c>
      <c r="BW9244" s="273" t="s">
        <v>404</v>
      </c>
      <c r="BX9244" s="273" t="s">
        <v>408</v>
      </c>
      <c r="BY9244" s="273" t="s">
        <v>524</v>
      </c>
      <c r="BZ9244" s="273" t="s">
        <v>126</v>
      </c>
      <c r="CA9244" s="273" t="s">
        <v>127</v>
      </c>
      <c r="CB9244" s="273" t="s">
        <v>133</v>
      </c>
      <c r="CC9244" s="273" t="s">
        <v>134</v>
      </c>
      <c r="CD9244" s="282">
        <v>7</v>
      </c>
      <c r="CE9244" s="274">
        <v>44927</v>
      </c>
      <c r="CI9244" s="273" t="s">
        <v>104</v>
      </c>
      <c r="CM9244" s="273" t="s">
        <v>73</v>
      </c>
      <c r="CN9244" s="273">
        <v>3</v>
      </c>
    </row>
    <row r="9245" spans="74:92">
      <c r="BV9245" s="273" t="s">
        <v>64</v>
      </c>
      <c r="BW9245" s="273" t="s">
        <v>404</v>
      </c>
      <c r="BX9245" s="273" t="s">
        <v>408</v>
      </c>
      <c r="BY9245" s="273" t="s">
        <v>524</v>
      </c>
      <c r="BZ9245" s="273" t="s">
        <v>138</v>
      </c>
      <c r="CA9245" s="273" t="s">
        <v>139</v>
      </c>
      <c r="CB9245" s="273" t="s">
        <v>140</v>
      </c>
      <c r="CC9245" s="273" t="s">
        <v>141</v>
      </c>
      <c r="CD9245" s="282">
        <v>9</v>
      </c>
      <c r="CE9245" s="274">
        <v>44927</v>
      </c>
      <c r="CF9245" s="273">
        <v>0</v>
      </c>
      <c r="CG9245" s="273" t="s">
        <v>80</v>
      </c>
      <c r="CH9245" s="273">
        <v>0</v>
      </c>
      <c r="CI9245" s="273" t="s">
        <v>80</v>
      </c>
      <c r="CM9245" s="273" t="s">
        <v>73</v>
      </c>
      <c r="CN9245" s="273">
        <v>3</v>
      </c>
    </row>
    <row r="9246" spans="74:92">
      <c r="BV9246" s="273" t="s">
        <v>64</v>
      </c>
      <c r="BW9246" s="273" t="s">
        <v>404</v>
      </c>
      <c r="BX9246" s="273" t="s">
        <v>408</v>
      </c>
      <c r="BY9246" s="273" t="s">
        <v>524</v>
      </c>
      <c r="BZ9246" s="273" t="s">
        <v>151</v>
      </c>
      <c r="CA9246" s="273" t="s">
        <v>152</v>
      </c>
      <c r="CB9246" s="273" t="s">
        <v>153</v>
      </c>
      <c r="CC9246" s="273" t="s">
        <v>154</v>
      </c>
      <c r="CD9246" s="282">
        <v>10</v>
      </c>
      <c r="CE9246" s="274">
        <v>44927</v>
      </c>
      <c r="CF9246" s="273">
        <v>7820</v>
      </c>
      <c r="CG9246" s="273" t="s">
        <v>80</v>
      </c>
      <c r="CH9246" s="273">
        <v>7820</v>
      </c>
      <c r="CI9246" s="273" t="s">
        <v>80</v>
      </c>
      <c r="CM9246" s="273" t="s">
        <v>73</v>
      </c>
      <c r="CN9246" s="273">
        <v>3</v>
      </c>
    </row>
    <row r="9247" spans="74:92">
      <c r="BV9247" s="273" t="s">
        <v>64</v>
      </c>
      <c r="BW9247" s="273" t="s">
        <v>404</v>
      </c>
      <c r="BX9247" s="273" t="s">
        <v>408</v>
      </c>
      <c r="BY9247" s="273" t="s">
        <v>524</v>
      </c>
      <c r="BZ9247" s="273" t="s">
        <v>167</v>
      </c>
      <c r="CA9247" s="273" t="s">
        <v>168</v>
      </c>
      <c r="CB9247" s="273" t="s">
        <v>169</v>
      </c>
      <c r="CC9247" s="273" t="s">
        <v>170</v>
      </c>
      <c r="CD9247" s="282">
        <v>12</v>
      </c>
      <c r="CE9247" s="274">
        <v>44927</v>
      </c>
      <c r="CF9247" s="273">
        <v>0</v>
      </c>
      <c r="CG9247" s="273" t="s">
        <v>80</v>
      </c>
      <c r="CH9247" s="273">
        <v>0</v>
      </c>
      <c r="CI9247" s="273" t="s">
        <v>80</v>
      </c>
      <c r="CM9247" s="273" t="s">
        <v>73</v>
      </c>
      <c r="CN9247" s="273">
        <v>3</v>
      </c>
    </row>
    <row r="9248" spans="74:92">
      <c r="BV9248" s="273" t="s">
        <v>64</v>
      </c>
      <c r="BW9248" s="273" t="s">
        <v>404</v>
      </c>
      <c r="BX9248" s="273" t="s">
        <v>408</v>
      </c>
      <c r="BY9248" s="273" t="s">
        <v>524</v>
      </c>
      <c r="BZ9248" s="273" t="s">
        <v>151</v>
      </c>
      <c r="CA9248" s="273" t="s">
        <v>152</v>
      </c>
      <c r="CB9248" s="273" t="s">
        <v>161</v>
      </c>
      <c r="CC9248" s="273" t="s">
        <v>162</v>
      </c>
      <c r="CD9248" s="282">
        <v>11</v>
      </c>
      <c r="CE9248" s="274">
        <v>44927</v>
      </c>
      <c r="CF9248" s="273">
        <v>6256</v>
      </c>
      <c r="CG9248" s="273" t="s">
        <v>80</v>
      </c>
      <c r="CH9248" s="273">
        <v>6256</v>
      </c>
      <c r="CI9248" s="273" t="s">
        <v>80</v>
      </c>
      <c r="CL9248" s="273" t="s">
        <v>2309</v>
      </c>
      <c r="CM9248" s="273" t="s">
        <v>73</v>
      </c>
      <c r="CN9248" s="273">
        <v>3</v>
      </c>
    </row>
    <row r="9249" spans="74:92">
      <c r="BV9249" s="273" t="s">
        <v>64</v>
      </c>
      <c r="BW9249" s="273" t="s">
        <v>404</v>
      </c>
      <c r="BX9249" s="273" t="s">
        <v>408</v>
      </c>
      <c r="BY9249" s="273" t="s">
        <v>524</v>
      </c>
      <c r="BZ9249" s="273" t="s">
        <v>167</v>
      </c>
      <c r="CA9249" s="273" t="s">
        <v>168</v>
      </c>
      <c r="CB9249" s="273" t="s">
        <v>353</v>
      </c>
      <c r="CC9249" s="273" t="s">
        <v>354</v>
      </c>
      <c r="CD9249" s="282">
        <v>13</v>
      </c>
      <c r="CE9249" s="274">
        <v>44927</v>
      </c>
      <c r="CF9249" s="273">
        <v>53.3</v>
      </c>
      <c r="CG9249" s="273" t="s">
        <v>80</v>
      </c>
      <c r="CH9249" s="273">
        <v>53.3</v>
      </c>
      <c r="CI9249" s="273" t="s">
        <v>80</v>
      </c>
      <c r="CM9249" s="273" t="s">
        <v>73</v>
      </c>
      <c r="CN9249" s="273">
        <v>3</v>
      </c>
    </row>
    <row r="9250" spans="74:92">
      <c r="BV9250" s="273" t="s">
        <v>64</v>
      </c>
      <c r="BW9250" s="273" t="s">
        <v>404</v>
      </c>
      <c r="BX9250" s="273" t="s">
        <v>408</v>
      </c>
      <c r="BY9250" s="273" t="s">
        <v>524</v>
      </c>
      <c r="BZ9250" s="273" t="s">
        <v>167</v>
      </c>
      <c r="CA9250" s="273" t="s">
        <v>168</v>
      </c>
      <c r="CB9250" s="273" t="s">
        <v>313</v>
      </c>
      <c r="CC9250" s="273" t="s">
        <v>314</v>
      </c>
      <c r="CD9250" s="282">
        <v>14</v>
      </c>
      <c r="CE9250" s="274">
        <v>44927</v>
      </c>
      <c r="CF9250" s="273">
        <v>1243.3</v>
      </c>
      <c r="CG9250" s="273" t="s">
        <v>80</v>
      </c>
      <c r="CH9250" s="273">
        <v>1243.3</v>
      </c>
      <c r="CI9250" s="273" t="s">
        <v>80</v>
      </c>
      <c r="CM9250" s="273" t="s">
        <v>73</v>
      </c>
      <c r="CN9250" s="273">
        <v>3</v>
      </c>
    </row>
    <row r="9251" spans="74:92">
      <c r="BV9251" s="273" t="s">
        <v>64</v>
      </c>
      <c r="BW9251" s="273" t="s">
        <v>404</v>
      </c>
      <c r="BX9251" s="273" t="s">
        <v>408</v>
      </c>
      <c r="BY9251" s="273" t="s">
        <v>524</v>
      </c>
      <c r="BZ9251" s="273" t="s">
        <v>204</v>
      </c>
      <c r="CA9251" s="273" t="s">
        <v>205</v>
      </c>
      <c r="CB9251" s="273" t="s">
        <v>206</v>
      </c>
      <c r="CC9251" s="273" t="s">
        <v>207</v>
      </c>
      <c r="CD9251" s="282">
        <v>0</v>
      </c>
      <c r="CE9251" s="274">
        <v>44927</v>
      </c>
      <c r="CG9251" s="273" t="s">
        <v>181</v>
      </c>
      <c r="CI9251" s="273" t="s">
        <v>208</v>
      </c>
      <c r="CJ9251" s="273" t="s">
        <v>209</v>
      </c>
      <c r="CM9251" s="273" t="s">
        <v>73</v>
      </c>
      <c r="CN9251" s="273">
        <v>3</v>
      </c>
    </row>
    <row r="9252" spans="74:92">
      <c r="BV9252" s="273" t="s">
        <v>64</v>
      </c>
      <c r="BW9252" s="273" t="s">
        <v>404</v>
      </c>
      <c r="BX9252" s="273" t="s">
        <v>408</v>
      </c>
      <c r="BY9252" s="273" t="s">
        <v>524</v>
      </c>
      <c r="BZ9252" s="273" t="s">
        <v>86</v>
      </c>
      <c r="CA9252" s="273" t="s">
        <v>87</v>
      </c>
      <c r="CB9252" s="273" t="s">
        <v>179</v>
      </c>
      <c r="CC9252" s="273" t="s">
        <v>180</v>
      </c>
      <c r="CD9252" s="282">
        <v>1</v>
      </c>
      <c r="CE9252" s="274">
        <v>44927</v>
      </c>
      <c r="CG9252" s="273" t="s">
        <v>181</v>
      </c>
      <c r="CI9252" s="273" t="s">
        <v>181</v>
      </c>
      <c r="CJ9252" s="273" t="s">
        <v>2267</v>
      </c>
      <c r="CM9252" s="273" t="s">
        <v>73</v>
      </c>
      <c r="CN9252" s="273">
        <v>3</v>
      </c>
    </row>
    <row r="9253" spans="74:92">
      <c r="BV9253" s="273" t="s">
        <v>64</v>
      </c>
      <c r="BW9253" s="273" t="s">
        <v>404</v>
      </c>
      <c r="BX9253" s="273" t="s">
        <v>408</v>
      </c>
      <c r="BY9253" s="273" t="s">
        <v>524</v>
      </c>
      <c r="BZ9253" s="273" t="s">
        <v>167</v>
      </c>
      <c r="CA9253" s="273" t="s">
        <v>168</v>
      </c>
      <c r="CB9253" s="273" t="s">
        <v>319</v>
      </c>
      <c r="CC9253" s="273" t="s">
        <v>320</v>
      </c>
      <c r="CD9253" s="282">
        <v>15</v>
      </c>
      <c r="CE9253" s="274">
        <v>44927</v>
      </c>
      <c r="CF9253" s="273">
        <v>0</v>
      </c>
      <c r="CG9253" s="273" t="s">
        <v>80</v>
      </c>
      <c r="CH9253" s="273">
        <v>0</v>
      </c>
      <c r="CI9253" s="273" t="s">
        <v>80</v>
      </c>
      <c r="CM9253" s="273" t="s">
        <v>73</v>
      </c>
      <c r="CN9253" s="273">
        <v>3</v>
      </c>
    </row>
    <row r="9254" spans="74:92">
      <c r="BV9254" s="273" t="s">
        <v>64</v>
      </c>
      <c r="BW9254" s="273" t="s">
        <v>404</v>
      </c>
      <c r="BX9254" s="273" t="s">
        <v>408</v>
      </c>
      <c r="BY9254" s="273" t="s">
        <v>524</v>
      </c>
      <c r="BZ9254" s="273" t="s">
        <v>138</v>
      </c>
      <c r="CA9254" s="273" t="s">
        <v>139</v>
      </c>
      <c r="CB9254" s="273" t="s">
        <v>190</v>
      </c>
      <c r="CC9254" s="273" t="s">
        <v>191</v>
      </c>
      <c r="CD9254" s="282">
        <v>8</v>
      </c>
      <c r="CE9254" s="274">
        <v>44927</v>
      </c>
      <c r="CF9254" s="273">
        <v>0</v>
      </c>
      <c r="CG9254" s="273" t="s">
        <v>80</v>
      </c>
      <c r="CH9254" s="273">
        <v>0</v>
      </c>
      <c r="CI9254" s="273" t="s">
        <v>80</v>
      </c>
      <c r="CM9254" s="273" t="s">
        <v>73</v>
      </c>
      <c r="CN9254" s="273">
        <v>3</v>
      </c>
    </row>
    <row r="9255" spans="74:92">
      <c r="BV9255" s="273" t="s">
        <v>64</v>
      </c>
      <c r="BW9255" s="273" t="s">
        <v>404</v>
      </c>
      <c r="BX9255" s="273" t="s">
        <v>408</v>
      </c>
      <c r="BY9255" s="273" t="s">
        <v>524</v>
      </c>
      <c r="BZ9255" s="273" t="s">
        <v>86</v>
      </c>
      <c r="CA9255" s="273" t="s">
        <v>87</v>
      </c>
      <c r="CB9255" s="273" t="s">
        <v>233</v>
      </c>
      <c r="CC9255" s="273" t="s">
        <v>234</v>
      </c>
      <c r="CD9255" s="282">
        <v>1</v>
      </c>
      <c r="CE9255" s="274">
        <v>44927</v>
      </c>
      <c r="CG9255" s="273" t="s">
        <v>181</v>
      </c>
      <c r="CI9255" s="273" t="s">
        <v>181</v>
      </c>
      <c r="CJ9255" s="273" t="s">
        <v>1541</v>
      </c>
      <c r="CM9255" s="273" t="s">
        <v>73</v>
      </c>
      <c r="CN9255" s="273">
        <v>3</v>
      </c>
    </row>
    <row r="9256" spans="74:92">
      <c r="BV9256" s="273" t="s">
        <v>64</v>
      </c>
      <c r="BW9256" s="273" t="s">
        <v>404</v>
      </c>
      <c r="BX9256" s="273" t="s">
        <v>408</v>
      </c>
      <c r="BY9256" s="273" t="s">
        <v>524</v>
      </c>
      <c r="BZ9256" s="273" t="s">
        <v>86</v>
      </c>
      <c r="CA9256" s="273" t="s">
        <v>87</v>
      </c>
      <c r="CB9256" s="273" t="s">
        <v>217</v>
      </c>
      <c r="CC9256" s="273" t="s">
        <v>218</v>
      </c>
      <c r="CD9256" s="282">
        <v>2</v>
      </c>
      <c r="CE9256" s="274">
        <v>44927</v>
      </c>
      <c r="CG9256" s="273" t="s">
        <v>181</v>
      </c>
      <c r="CI9256" s="273" t="s">
        <v>181</v>
      </c>
      <c r="CJ9256" s="273" t="s">
        <v>1405</v>
      </c>
      <c r="CM9256" s="273" t="s">
        <v>73</v>
      </c>
      <c r="CN9256" s="273">
        <v>3</v>
      </c>
    </row>
    <row r="9257" spans="74:92">
      <c r="BV9257" s="273" t="s">
        <v>64</v>
      </c>
      <c r="BW9257" s="273" t="s">
        <v>404</v>
      </c>
      <c r="BX9257" s="273" t="s">
        <v>408</v>
      </c>
      <c r="BY9257" s="273" t="s">
        <v>524</v>
      </c>
      <c r="BZ9257" s="273" t="s">
        <v>86</v>
      </c>
      <c r="CA9257" s="273" t="s">
        <v>87</v>
      </c>
      <c r="CB9257" s="273" t="s">
        <v>225</v>
      </c>
      <c r="CC9257" s="273" t="s">
        <v>226</v>
      </c>
      <c r="CD9257" s="282">
        <v>5</v>
      </c>
      <c r="CE9257" s="274">
        <v>44927</v>
      </c>
      <c r="CF9257" s="273">
        <v>0</v>
      </c>
      <c r="CG9257" s="273" t="s">
        <v>80</v>
      </c>
      <c r="CH9257" s="273">
        <v>0</v>
      </c>
      <c r="CI9257" s="273" t="s">
        <v>80</v>
      </c>
      <c r="CM9257" s="273" t="s">
        <v>73</v>
      </c>
      <c r="CN9257" s="273">
        <v>3</v>
      </c>
    </row>
    <row r="9258" spans="74:92">
      <c r="BV9258" s="273" t="s">
        <v>64</v>
      </c>
      <c r="BW9258" s="273" t="s">
        <v>404</v>
      </c>
      <c r="BX9258" s="273" t="s">
        <v>408</v>
      </c>
      <c r="BY9258" s="273" t="s">
        <v>524</v>
      </c>
      <c r="BZ9258" s="273" t="s">
        <v>86</v>
      </c>
      <c r="CA9258" s="273" t="s">
        <v>87</v>
      </c>
      <c r="CB9258" s="273" t="s">
        <v>225</v>
      </c>
      <c r="CC9258" s="273" t="s">
        <v>226</v>
      </c>
      <c r="CD9258" s="282">
        <v>5</v>
      </c>
      <c r="CE9258" s="274">
        <v>44958</v>
      </c>
      <c r="CF9258" s="273">
        <v>0</v>
      </c>
      <c r="CG9258" s="273" t="s">
        <v>80</v>
      </c>
      <c r="CH9258" s="273">
        <v>0</v>
      </c>
      <c r="CI9258" s="273" t="s">
        <v>80</v>
      </c>
      <c r="CM9258" s="273" t="s">
        <v>73</v>
      </c>
      <c r="CN9258" s="273">
        <v>3</v>
      </c>
    </row>
    <row r="9259" spans="74:92">
      <c r="BV9259" s="273" t="s">
        <v>64</v>
      </c>
      <c r="BW9259" s="273" t="s">
        <v>404</v>
      </c>
      <c r="BX9259" s="273" t="s">
        <v>408</v>
      </c>
      <c r="BY9259" s="273" t="s">
        <v>524</v>
      </c>
      <c r="BZ9259" s="273" t="s">
        <v>86</v>
      </c>
      <c r="CA9259" s="273" t="s">
        <v>87</v>
      </c>
      <c r="CB9259" s="273" t="s">
        <v>217</v>
      </c>
      <c r="CC9259" s="273" t="s">
        <v>218</v>
      </c>
      <c r="CD9259" s="282">
        <v>2</v>
      </c>
      <c r="CE9259" s="274">
        <v>44958</v>
      </c>
      <c r="CG9259" s="273" t="s">
        <v>181</v>
      </c>
      <c r="CI9259" s="273" t="s">
        <v>181</v>
      </c>
      <c r="CJ9259" s="273" t="s">
        <v>1405</v>
      </c>
      <c r="CM9259" s="273" t="s">
        <v>73</v>
      </c>
      <c r="CN9259" s="273">
        <v>3</v>
      </c>
    </row>
    <row r="9260" spans="74:92">
      <c r="BV9260" s="273" t="s">
        <v>64</v>
      </c>
      <c r="BW9260" s="273" t="s">
        <v>404</v>
      </c>
      <c r="BX9260" s="273" t="s">
        <v>408</v>
      </c>
      <c r="BY9260" s="273" t="s">
        <v>524</v>
      </c>
      <c r="BZ9260" s="273" t="s">
        <v>86</v>
      </c>
      <c r="CA9260" s="273" t="s">
        <v>87</v>
      </c>
      <c r="CB9260" s="273" t="s">
        <v>233</v>
      </c>
      <c r="CC9260" s="273" t="s">
        <v>234</v>
      </c>
      <c r="CD9260" s="282">
        <v>1</v>
      </c>
      <c r="CE9260" s="274">
        <v>44958</v>
      </c>
      <c r="CG9260" s="273" t="s">
        <v>181</v>
      </c>
      <c r="CI9260" s="273" t="s">
        <v>181</v>
      </c>
      <c r="CJ9260" s="273" t="s">
        <v>1126</v>
      </c>
      <c r="CM9260" s="273" t="s">
        <v>73</v>
      </c>
      <c r="CN9260" s="273">
        <v>3</v>
      </c>
    </row>
    <row r="9261" spans="74:92">
      <c r="BV9261" s="273" t="s">
        <v>64</v>
      </c>
      <c r="BW9261" s="273" t="s">
        <v>404</v>
      </c>
      <c r="BX9261" s="273" t="s">
        <v>408</v>
      </c>
      <c r="BY9261" s="273" t="s">
        <v>524</v>
      </c>
      <c r="BZ9261" s="273" t="s">
        <v>138</v>
      </c>
      <c r="CA9261" s="273" t="s">
        <v>139</v>
      </c>
      <c r="CB9261" s="273" t="s">
        <v>190</v>
      </c>
      <c r="CC9261" s="273" t="s">
        <v>191</v>
      </c>
      <c r="CD9261" s="282">
        <v>8</v>
      </c>
      <c r="CE9261" s="274">
        <v>44958</v>
      </c>
      <c r="CF9261" s="273">
        <v>0</v>
      </c>
      <c r="CG9261" s="273" t="s">
        <v>80</v>
      </c>
      <c r="CH9261" s="273">
        <v>0</v>
      </c>
      <c r="CI9261" s="273" t="s">
        <v>80</v>
      </c>
      <c r="CM9261" s="273" t="s">
        <v>73</v>
      </c>
      <c r="CN9261" s="273">
        <v>3</v>
      </c>
    </row>
    <row r="9262" spans="74:92">
      <c r="BV9262" s="273" t="s">
        <v>64</v>
      </c>
      <c r="BW9262" s="273" t="s">
        <v>404</v>
      </c>
      <c r="BX9262" s="273" t="s">
        <v>408</v>
      </c>
      <c r="BY9262" s="273" t="s">
        <v>524</v>
      </c>
      <c r="BZ9262" s="273" t="s">
        <v>167</v>
      </c>
      <c r="CA9262" s="273" t="s">
        <v>168</v>
      </c>
      <c r="CB9262" s="273" t="s">
        <v>319</v>
      </c>
      <c r="CC9262" s="273" t="s">
        <v>320</v>
      </c>
      <c r="CD9262" s="282">
        <v>15</v>
      </c>
      <c r="CE9262" s="274">
        <v>44958</v>
      </c>
      <c r="CF9262" s="273">
        <v>0</v>
      </c>
      <c r="CG9262" s="273" t="s">
        <v>80</v>
      </c>
      <c r="CH9262" s="273">
        <v>0</v>
      </c>
      <c r="CI9262" s="273" t="s">
        <v>80</v>
      </c>
      <c r="CM9262" s="273" t="s">
        <v>73</v>
      </c>
      <c r="CN9262" s="273">
        <v>3</v>
      </c>
    </row>
    <row r="9263" spans="74:92">
      <c r="BV9263" s="273" t="s">
        <v>64</v>
      </c>
      <c r="BW9263" s="273" t="s">
        <v>404</v>
      </c>
      <c r="BX9263" s="273" t="s">
        <v>408</v>
      </c>
      <c r="BY9263" s="273" t="s">
        <v>524</v>
      </c>
      <c r="BZ9263" s="273" t="s">
        <v>86</v>
      </c>
      <c r="CA9263" s="273" t="s">
        <v>87</v>
      </c>
      <c r="CB9263" s="273" t="s">
        <v>179</v>
      </c>
      <c r="CC9263" s="273" t="s">
        <v>180</v>
      </c>
      <c r="CD9263" s="282">
        <v>1</v>
      </c>
      <c r="CE9263" s="274">
        <v>44958</v>
      </c>
      <c r="CG9263" s="273" t="s">
        <v>181</v>
      </c>
      <c r="CI9263" s="273" t="s">
        <v>181</v>
      </c>
      <c r="CJ9263" s="273" t="s">
        <v>1541</v>
      </c>
      <c r="CM9263" s="273" t="s">
        <v>73</v>
      </c>
      <c r="CN9263" s="273">
        <v>3</v>
      </c>
    </row>
    <row r="9264" spans="74:92">
      <c r="BV9264" s="273" t="s">
        <v>64</v>
      </c>
      <c r="BW9264" s="273" t="s">
        <v>404</v>
      </c>
      <c r="BX9264" s="273" t="s">
        <v>408</v>
      </c>
      <c r="BY9264" s="273" t="s">
        <v>524</v>
      </c>
      <c r="BZ9264" s="273" t="s">
        <v>204</v>
      </c>
      <c r="CA9264" s="273" t="s">
        <v>205</v>
      </c>
      <c r="CB9264" s="273" t="s">
        <v>206</v>
      </c>
      <c r="CC9264" s="273" t="s">
        <v>207</v>
      </c>
      <c r="CD9264" s="282">
        <v>0</v>
      </c>
      <c r="CE9264" s="274">
        <v>44958</v>
      </c>
      <c r="CG9264" s="273" t="s">
        <v>181</v>
      </c>
      <c r="CI9264" s="273" t="s">
        <v>208</v>
      </c>
      <c r="CJ9264" s="273" t="s">
        <v>209</v>
      </c>
      <c r="CM9264" s="273" t="s">
        <v>73</v>
      </c>
      <c r="CN9264" s="273">
        <v>3</v>
      </c>
    </row>
    <row r="9265" spans="74:92">
      <c r="BV9265" s="273" t="s">
        <v>64</v>
      </c>
      <c r="BW9265" s="273" t="s">
        <v>404</v>
      </c>
      <c r="BX9265" s="273" t="s">
        <v>408</v>
      </c>
      <c r="BY9265" s="273" t="s">
        <v>524</v>
      </c>
      <c r="BZ9265" s="273" t="s">
        <v>167</v>
      </c>
      <c r="CA9265" s="273" t="s">
        <v>168</v>
      </c>
      <c r="CB9265" s="273" t="s">
        <v>313</v>
      </c>
      <c r="CC9265" s="273" t="s">
        <v>314</v>
      </c>
      <c r="CD9265" s="282">
        <v>14</v>
      </c>
      <c r="CE9265" s="274">
        <v>44958</v>
      </c>
      <c r="CF9265" s="273">
        <v>1451.2</v>
      </c>
      <c r="CG9265" s="273" t="s">
        <v>80</v>
      </c>
      <c r="CH9265" s="273">
        <v>1451.2</v>
      </c>
      <c r="CI9265" s="273" t="s">
        <v>80</v>
      </c>
      <c r="CM9265" s="273" t="s">
        <v>73</v>
      </c>
      <c r="CN9265" s="273">
        <v>3</v>
      </c>
    </row>
    <row r="9266" spans="74:92">
      <c r="BV9266" s="273" t="s">
        <v>64</v>
      </c>
      <c r="BW9266" s="273" t="s">
        <v>404</v>
      </c>
      <c r="BX9266" s="273" t="s">
        <v>408</v>
      </c>
      <c r="BY9266" s="273" t="s">
        <v>524</v>
      </c>
      <c r="BZ9266" s="273" t="s">
        <v>167</v>
      </c>
      <c r="CA9266" s="273" t="s">
        <v>168</v>
      </c>
      <c r="CB9266" s="273" t="s">
        <v>353</v>
      </c>
      <c r="CC9266" s="273" t="s">
        <v>354</v>
      </c>
      <c r="CD9266" s="282">
        <v>13</v>
      </c>
      <c r="CE9266" s="274">
        <v>44958</v>
      </c>
      <c r="CF9266" s="273">
        <v>90.8</v>
      </c>
      <c r="CG9266" s="273" t="s">
        <v>80</v>
      </c>
      <c r="CH9266" s="273">
        <v>90.8</v>
      </c>
      <c r="CI9266" s="273" t="s">
        <v>80</v>
      </c>
      <c r="CM9266" s="273" t="s">
        <v>73</v>
      </c>
      <c r="CN9266" s="273">
        <v>3</v>
      </c>
    </row>
    <row r="9267" spans="74:92">
      <c r="BV9267" s="273" t="s">
        <v>64</v>
      </c>
      <c r="BW9267" s="273" t="s">
        <v>404</v>
      </c>
      <c r="BX9267" s="273" t="s">
        <v>408</v>
      </c>
      <c r="BY9267" s="273" t="s">
        <v>524</v>
      </c>
      <c r="BZ9267" s="273" t="s">
        <v>151</v>
      </c>
      <c r="CA9267" s="273" t="s">
        <v>152</v>
      </c>
      <c r="CB9267" s="273" t="s">
        <v>161</v>
      </c>
      <c r="CC9267" s="273" t="s">
        <v>162</v>
      </c>
      <c r="CD9267" s="282">
        <v>11</v>
      </c>
      <c r="CE9267" s="274">
        <v>44958</v>
      </c>
      <c r="CF9267" s="273">
        <v>6824.8</v>
      </c>
      <c r="CG9267" s="273" t="s">
        <v>80</v>
      </c>
      <c r="CH9267" s="273">
        <v>6824.8</v>
      </c>
      <c r="CI9267" s="273" t="s">
        <v>80</v>
      </c>
      <c r="CL9267" s="273" t="s">
        <v>2309</v>
      </c>
      <c r="CM9267" s="273" t="s">
        <v>73</v>
      </c>
      <c r="CN9267" s="273">
        <v>3</v>
      </c>
    </row>
    <row r="9268" spans="74:92">
      <c r="BV9268" s="273" t="s">
        <v>64</v>
      </c>
      <c r="BW9268" s="273" t="s">
        <v>404</v>
      </c>
      <c r="BX9268" s="273" t="s">
        <v>408</v>
      </c>
      <c r="BY9268" s="273" t="s">
        <v>524</v>
      </c>
      <c r="BZ9268" s="273" t="s">
        <v>167</v>
      </c>
      <c r="CA9268" s="273" t="s">
        <v>168</v>
      </c>
      <c r="CB9268" s="273" t="s">
        <v>169</v>
      </c>
      <c r="CC9268" s="273" t="s">
        <v>170</v>
      </c>
      <c r="CD9268" s="282">
        <v>12</v>
      </c>
      <c r="CE9268" s="274">
        <v>44958</v>
      </c>
      <c r="CF9268" s="273">
        <v>0</v>
      </c>
      <c r="CG9268" s="273" t="s">
        <v>80</v>
      </c>
      <c r="CH9268" s="273">
        <v>0</v>
      </c>
      <c r="CI9268" s="273" t="s">
        <v>80</v>
      </c>
      <c r="CM9268" s="273" t="s">
        <v>73</v>
      </c>
      <c r="CN9268" s="273">
        <v>3</v>
      </c>
    </row>
    <row r="9269" spans="74:92">
      <c r="BV9269" s="273" t="s">
        <v>64</v>
      </c>
      <c r="BW9269" s="273" t="s">
        <v>404</v>
      </c>
      <c r="BX9269" s="273" t="s">
        <v>408</v>
      </c>
      <c r="BY9269" s="273" t="s">
        <v>524</v>
      </c>
      <c r="BZ9269" s="273" t="s">
        <v>151</v>
      </c>
      <c r="CA9269" s="273" t="s">
        <v>152</v>
      </c>
      <c r="CB9269" s="273" t="s">
        <v>153</v>
      </c>
      <c r="CC9269" s="273" t="s">
        <v>154</v>
      </c>
      <c r="CD9269" s="282">
        <v>10</v>
      </c>
      <c r="CE9269" s="274">
        <v>44958</v>
      </c>
      <c r="CF9269" s="273">
        <v>8531</v>
      </c>
      <c r="CG9269" s="273" t="s">
        <v>80</v>
      </c>
      <c r="CH9269" s="273">
        <v>8531</v>
      </c>
      <c r="CI9269" s="273" t="s">
        <v>80</v>
      </c>
      <c r="CM9269" s="273" t="s">
        <v>73</v>
      </c>
      <c r="CN9269" s="273">
        <v>3</v>
      </c>
    </row>
    <row r="9270" spans="74:92">
      <c r="BV9270" s="273" t="s">
        <v>64</v>
      </c>
      <c r="BW9270" s="273" t="s">
        <v>404</v>
      </c>
      <c r="BX9270" s="273" t="s">
        <v>408</v>
      </c>
      <c r="BY9270" s="273" t="s">
        <v>524</v>
      </c>
      <c r="BZ9270" s="273" t="s">
        <v>138</v>
      </c>
      <c r="CA9270" s="273" t="s">
        <v>139</v>
      </c>
      <c r="CB9270" s="273" t="s">
        <v>140</v>
      </c>
      <c r="CC9270" s="273" t="s">
        <v>141</v>
      </c>
      <c r="CD9270" s="282">
        <v>9</v>
      </c>
      <c r="CE9270" s="274">
        <v>44958</v>
      </c>
      <c r="CF9270" s="273">
        <v>0</v>
      </c>
      <c r="CG9270" s="273" t="s">
        <v>80</v>
      </c>
      <c r="CH9270" s="273">
        <v>0</v>
      </c>
      <c r="CI9270" s="273" t="s">
        <v>80</v>
      </c>
      <c r="CM9270" s="273" t="s">
        <v>73</v>
      </c>
      <c r="CN9270" s="273">
        <v>3</v>
      </c>
    </row>
    <row r="9271" spans="74:92">
      <c r="BV9271" s="273" t="s">
        <v>64</v>
      </c>
      <c r="BW9271" s="273" t="s">
        <v>404</v>
      </c>
      <c r="BX9271" s="273" t="s">
        <v>408</v>
      </c>
      <c r="BY9271" s="273" t="s">
        <v>524</v>
      </c>
      <c r="BZ9271" s="273" t="s">
        <v>126</v>
      </c>
      <c r="CA9271" s="273" t="s">
        <v>127</v>
      </c>
      <c r="CB9271" s="273" t="s">
        <v>133</v>
      </c>
      <c r="CC9271" s="273" t="s">
        <v>134</v>
      </c>
      <c r="CD9271" s="282">
        <v>7</v>
      </c>
      <c r="CE9271" s="274">
        <v>44958</v>
      </c>
      <c r="CI9271" s="273" t="s">
        <v>104</v>
      </c>
      <c r="CM9271" s="273" t="s">
        <v>73</v>
      </c>
      <c r="CN9271" s="273">
        <v>3</v>
      </c>
    </row>
    <row r="9272" spans="74:92">
      <c r="BV9272" s="273" t="s">
        <v>64</v>
      </c>
      <c r="BW9272" s="273" t="s">
        <v>404</v>
      </c>
      <c r="BX9272" s="273" t="s">
        <v>408</v>
      </c>
      <c r="BY9272" s="273" t="s">
        <v>524</v>
      </c>
      <c r="BZ9272" s="273" t="s">
        <v>126</v>
      </c>
      <c r="CA9272" s="273" t="s">
        <v>127</v>
      </c>
      <c r="CB9272" s="273" t="s">
        <v>128</v>
      </c>
      <c r="CC9272" s="273" t="s">
        <v>129</v>
      </c>
      <c r="CD9272" s="282">
        <v>6</v>
      </c>
      <c r="CE9272" s="274">
        <v>44958</v>
      </c>
      <c r="CI9272" s="273" t="s">
        <v>80</v>
      </c>
      <c r="CM9272" s="273" t="s">
        <v>73</v>
      </c>
      <c r="CN9272" s="273">
        <v>3</v>
      </c>
    </row>
    <row r="9273" spans="74:92">
      <c r="BV9273" s="273" t="s">
        <v>64</v>
      </c>
      <c r="BW9273" s="273" t="s">
        <v>404</v>
      </c>
      <c r="BX9273" s="273" t="s">
        <v>408</v>
      </c>
      <c r="BY9273" s="273" t="s">
        <v>524</v>
      </c>
      <c r="BZ9273" s="273" t="s">
        <v>110</v>
      </c>
      <c r="CA9273" s="273" t="s">
        <v>111</v>
      </c>
      <c r="CB9273" s="273" t="s">
        <v>112</v>
      </c>
      <c r="CC9273" s="273" t="s">
        <v>113</v>
      </c>
      <c r="CD9273" s="282">
        <v>4</v>
      </c>
      <c r="CE9273" s="274">
        <v>44958</v>
      </c>
      <c r="CI9273" s="273" t="s">
        <v>80</v>
      </c>
      <c r="CM9273" s="273" t="s">
        <v>73</v>
      </c>
      <c r="CN9273" s="273">
        <v>3</v>
      </c>
    </row>
    <row r="9274" spans="74:92">
      <c r="BV9274" s="273" t="s">
        <v>64</v>
      </c>
      <c r="BW9274" s="273" t="s">
        <v>404</v>
      </c>
      <c r="BX9274" s="273" t="s">
        <v>408</v>
      </c>
      <c r="BY9274" s="273" t="s">
        <v>524</v>
      </c>
      <c r="BZ9274" s="273" t="s">
        <v>110</v>
      </c>
      <c r="CA9274" s="273" t="s">
        <v>111</v>
      </c>
      <c r="CB9274" s="273" t="s">
        <v>117</v>
      </c>
      <c r="CC9274" s="273" t="s">
        <v>118</v>
      </c>
      <c r="CD9274" s="282">
        <v>5</v>
      </c>
      <c r="CE9274" s="274">
        <v>44958</v>
      </c>
      <c r="CI9274" s="273" t="s">
        <v>104</v>
      </c>
      <c r="CM9274" s="273" t="s">
        <v>73</v>
      </c>
      <c r="CN9274" s="273">
        <v>3</v>
      </c>
    </row>
    <row r="9275" spans="74:92">
      <c r="BV9275" s="273" t="s">
        <v>64</v>
      </c>
      <c r="BW9275" s="273" t="s">
        <v>404</v>
      </c>
      <c r="BX9275" s="273" t="s">
        <v>408</v>
      </c>
      <c r="BY9275" s="273" t="s">
        <v>524</v>
      </c>
      <c r="BZ9275" s="273" t="s">
        <v>86</v>
      </c>
      <c r="CA9275" s="273" t="s">
        <v>87</v>
      </c>
      <c r="CB9275" s="273" t="s">
        <v>88</v>
      </c>
      <c r="CC9275" s="273" t="s">
        <v>89</v>
      </c>
      <c r="CD9275" s="282">
        <v>3</v>
      </c>
      <c r="CE9275" s="274">
        <v>44958</v>
      </c>
      <c r="CF9275" s="273">
        <v>8531</v>
      </c>
      <c r="CG9275" s="273" t="s">
        <v>80</v>
      </c>
      <c r="CH9275" s="273">
        <v>8531</v>
      </c>
      <c r="CI9275" s="273" t="s">
        <v>80</v>
      </c>
      <c r="CM9275" s="273" t="s">
        <v>73</v>
      </c>
      <c r="CN9275" s="273">
        <v>3</v>
      </c>
    </row>
    <row r="9276" spans="74:92">
      <c r="BV9276" s="273" t="s">
        <v>64</v>
      </c>
      <c r="BW9276" s="273" t="s">
        <v>404</v>
      </c>
      <c r="BX9276" s="273" t="s">
        <v>408</v>
      </c>
      <c r="BY9276" s="273" t="s">
        <v>524</v>
      </c>
      <c r="BZ9276" s="273" t="s">
        <v>86</v>
      </c>
      <c r="CA9276" s="273" t="s">
        <v>87</v>
      </c>
      <c r="CB9276" s="273" t="s">
        <v>101</v>
      </c>
      <c r="CC9276" s="273" t="s">
        <v>102</v>
      </c>
      <c r="CD9276" s="282">
        <v>4</v>
      </c>
      <c r="CE9276" s="274">
        <v>44958</v>
      </c>
      <c r="CF9276" s="273">
        <v>326654.03999999998</v>
      </c>
      <c r="CG9276" s="273" t="s">
        <v>2268</v>
      </c>
      <c r="CH9276" s="273">
        <v>9508.8991043999995</v>
      </c>
      <c r="CI9276" s="273" t="s">
        <v>104</v>
      </c>
      <c r="CM9276" s="273" t="s">
        <v>73</v>
      </c>
      <c r="CN9276" s="273">
        <v>3</v>
      </c>
    </row>
    <row r="9277" spans="74:92">
      <c r="BV9277" s="273" t="s">
        <v>64</v>
      </c>
      <c r="BW9277" s="273" t="s">
        <v>404</v>
      </c>
      <c r="BX9277" s="273" t="s">
        <v>408</v>
      </c>
      <c r="BY9277" s="273" t="s">
        <v>524</v>
      </c>
      <c r="BZ9277" s="273" t="s">
        <v>86</v>
      </c>
      <c r="CA9277" s="273" t="s">
        <v>87</v>
      </c>
      <c r="CB9277" s="273" t="s">
        <v>101</v>
      </c>
      <c r="CC9277" s="273" t="s">
        <v>102</v>
      </c>
      <c r="CD9277" s="282">
        <v>4</v>
      </c>
      <c r="CE9277" s="274">
        <v>44986</v>
      </c>
      <c r="CF9277" s="273">
        <v>312446.63</v>
      </c>
      <c r="CG9277" s="273" t="s">
        <v>2268</v>
      </c>
      <c r="CH9277" s="273">
        <v>9095.3213993000008</v>
      </c>
      <c r="CI9277" s="273" t="s">
        <v>104</v>
      </c>
      <c r="CM9277" s="273" t="s">
        <v>73</v>
      </c>
      <c r="CN9277" s="273">
        <v>3</v>
      </c>
    </row>
    <row r="9278" spans="74:92">
      <c r="BV9278" s="273" t="s">
        <v>64</v>
      </c>
      <c r="BW9278" s="273" t="s">
        <v>404</v>
      </c>
      <c r="BX9278" s="273" t="s">
        <v>408</v>
      </c>
      <c r="BY9278" s="273" t="s">
        <v>524</v>
      </c>
      <c r="BZ9278" s="273" t="s">
        <v>86</v>
      </c>
      <c r="CA9278" s="273" t="s">
        <v>87</v>
      </c>
      <c r="CB9278" s="273" t="s">
        <v>88</v>
      </c>
      <c r="CC9278" s="273" t="s">
        <v>89</v>
      </c>
      <c r="CD9278" s="282">
        <v>3</v>
      </c>
      <c r="CE9278" s="274">
        <v>44986</v>
      </c>
      <c r="CF9278" s="273">
        <v>8088</v>
      </c>
      <c r="CG9278" s="273" t="s">
        <v>80</v>
      </c>
      <c r="CH9278" s="273">
        <v>8088</v>
      </c>
      <c r="CI9278" s="273" t="s">
        <v>80</v>
      </c>
      <c r="CM9278" s="273" t="s">
        <v>73</v>
      </c>
      <c r="CN9278" s="273">
        <v>3</v>
      </c>
    </row>
    <row r="9279" spans="74:92">
      <c r="BV9279" s="273" t="s">
        <v>64</v>
      </c>
      <c r="BW9279" s="273" t="s">
        <v>404</v>
      </c>
      <c r="BX9279" s="273" t="s">
        <v>408</v>
      </c>
      <c r="BY9279" s="273" t="s">
        <v>524</v>
      </c>
      <c r="BZ9279" s="273" t="s">
        <v>110</v>
      </c>
      <c r="CA9279" s="273" t="s">
        <v>111</v>
      </c>
      <c r="CB9279" s="273" t="s">
        <v>117</v>
      </c>
      <c r="CC9279" s="273" t="s">
        <v>118</v>
      </c>
      <c r="CD9279" s="282">
        <v>5</v>
      </c>
      <c r="CE9279" s="274">
        <v>44986</v>
      </c>
      <c r="CI9279" s="273" t="s">
        <v>104</v>
      </c>
      <c r="CM9279" s="273" t="s">
        <v>73</v>
      </c>
      <c r="CN9279" s="273">
        <v>3</v>
      </c>
    </row>
    <row r="9280" spans="74:92">
      <c r="BV9280" s="273" t="s">
        <v>64</v>
      </c>
      <c r="BW9280" s="273" t="s">
        <v>404</v>
      </c>
      <c r="BX9280" s="273" t="s">
        <v>408</v>
      </c>
      <c r="BY9280" s="273" t="s">
        <v>524</v>
      </c>
      <c r="BZ9280" s="273" t="s">
        <v>110</v>
      </c>
      <c r="CA9280" s="273" t="s">
        <v>111</v>
      </c>
      <c r="CB9280" s="273" t="s">
        <v>112</v>
      </c>
      <c r="CC9280" s="273" t="s">
        <v>113</v>
      </c>
      <c r="CD9280" s="282">
        <v>4</v>
      </c>
      <c r="CE9280" s="274">
        <v>44986</v>
      </c>
      <c r="CI9280" s="273" t="s">
        <v>80</v>
      </c>
      <c r="CM9280" s="273" t="s">
        <v>73</v>
      </c>
      <c r="CN9280" s="273">
        <v>3</v>
      </c>
    </row>
    <row r="9281" spans="74:92">
      <c r="BV9281" s="273" t="s">
        <v>64</v>
      </c>
      <c r="BW9281" s="273" t="s">
        <v>404</v>
      </c>
      <c r="BX9281" s="273" t="s">
        <v>408</v>
      </c>
      <c r="BY9281" s="273" t="s">
        <v>524</v>
      </c>
      <c r="BZ9281" s="273" t="s">
        <v>126</v>
      </c>
      <c r="CA9281" s="273" t="s">
        <v>127</v>
      </c>
      <c r="CB9281" s="273" t="s">
        <v>128</v>
      </c>
      <c r="CC9281" s="273" t="s">
        <v>129</v>
      </c>
      <c r="CD9281" s="282">
        <v>6</v>
      </c>
      <c r="CE9281" s="274">
        <v>44986</v>
      </c>
      <c r="CI9281" s="273" t="s">
        <v>80</v>
      </c>
      <c r="CM9281" s="273" t="s">
        <v>73</v>
      </c>
      <c r="CN9281" s="273">
        <v>3</v>
      </c>
    </row>
    <row r="9282" spans="74:92">
      <c r="BV9282" s="273" t="s">
        <v>64</v>
      </c>
      <c r="BW9282" s="273" t="s">
        <v>404</v>
      </c>
      <c r="BX9282" s="273" t="s">
        <v>408</v>
      </c>
      <c r="BY9282" s="273" t="s">
        <v>524</v>
      </c>
      <c r="BZ9282" s="273" t="s">
        <v>126</v>
      </c>
      <c r="CA9282" s="273" t="s">
        <v>127</v>
      </c>
      <c r="CB9282" s="273" t="s">
        <v>133</v>
      </c>
      <c r="CC9282" s="273" t="s">
        <v>134</v>
      </c>
      <c r="CD9282" s="282">
        <v>7</v>
      </c>
      <c r="CE9282" s="274">
        <v>44986</v>
      </c>
      <c r="CI9282" s="273" t="s">
        <v>104</v>
      </c>
      <c r="CM9282" s="273" t="s">
        <v>73</v>
      </c>
      <c r="CN9282" s="273">
        <v>3</v>
      </c>
    </row>
    <row r="9283" spans="74:92">
      <c r="BV9283" s="273" t="s">
        <v>64</v>
      </c>
      <c r="BW9283" s="273" t="s">
        <v>404</v>
      </c>
      <c r="BX9283" s="273" t="s">
        <v>408</v>
      </c>
      <c r="BY9283" s="273" t="s">
        <v>524</v>
      </c>
      <c r="BZ9283" s="273" t="s">
        <v>138</v>
      </c>
      <c r="CA9283" s="273" t="s">
        <v>139</v>
      </c>
      <c r="CB9283" s="273" t="s">
        <v>140</v>
      </c>
      <c r="CC9283" s="273" t="s">
        <v>141</v>
      </c>
      <c r="CD9283" s="282">
        <v>9</v>
      </c>
      <c r="CE9283" s="274">
        <v>44986</v>
      </c>
      <c r="CF9283" s="273">
        <v>0</v>
      </c>
      <c r="CG9283" s="273" t="s">
        <v>80</v>
      </c>
      <c r="CH9283" s="273">
        <v>0</v>
      </c>
      <c r="CI9283" s="273" t="s">
        <v>80</v>
      </c>
      <c r="CM9283" s="273" t="s">
        <v>73</v>
      </c>
      <c r="CN9283" s="273">
        <v>3</v>
      </c>
    </row>
    <row r="9284" spans="74:92">
      <c r="BV9284" s="273" t="s">
        <v>64</v>
      </c>
      <c r="BW9284" s="273" t="s">
        <v>404</v>
      </c>
      <c r="BX9284" s="273" t="s">
        <v>408</v>
      </c>
      <c r="BY9284" s="273" t="s">
        <v>524</v>
      </c>
      <c r="BZ9284" s="273" t="s">
        <v>151</v>
      </c>
      <c r="CA9284" s="273" t="s">
        <v>152</v>
      </c>
      <c r="CB9284" s="273" t="s">
        <v>153</v>
      </c>
      <c r="CC9284" s="273" t="s">
        <v>154</v>
      </c>
      <c r="CD9284" s="282">
        <v>10</v>
      </c>
      <c r="CE9284" s="274">
        <v>44986</v>
      </c>
      <c r="CF9284" s="273">
        <v>8088</v>
      </c>
      <c r="CG9284" s="273" t="s">
        <v>80</v>
      </c>
      <c r="CH9284" s="273">
        <v>8088</v>
      </c>
      <c r="CI9284" s="273" t="s">
        <v>80</v>
      </c>
      <c r="CM9284" s="273" t="s">
        <v>73</v>
      </c>
      <c r="CN9284" s="273">
        <v>3</v>
      </c>
    </row>
    <row r="9285" spans="74:92">
      <c r="BV9285" s="273" t="s">
        <v>64</v>
      </c>
      <c r="BW9285" s="273" t="s">
        <v>404</v>
      </c>
      <c r="BX9285" s="273" t="s">
        <v>408</v>
      </c>
      <c r="BY9285" s="273" t="s">
        <v>524</v>
      </c>
      <c r="BZ9285" s="273" t="s">
        <v>167</v>
      </c>
      <c r="CA9285" s="273" t="s">
        <v>168</v>
      </c>
      <c r="CB9285" s="273" t="s">
        <v>169</v>
      </c>
      <c r="CC9285" s="273" t="s">
        <v>170</v>
      </c>
      <c r="CD9285" s="282">
        <v>12</v>
      </c>
      <c r="CE9285" s="274">
        <v>44986</v>
      </c>
      <c r="CF9285" s="273">
        <v>0</v>
      </c>
      <c r="CG9285" s="273" t="s">
        <v>80</v>
      </c>
      <c r="CH9285" s="273">
        <v>0</v>
      </c>
      <c r="CI9285" s="273" t="s">
        <v>80</v>
      </c>
      <c r="CM9285" s="273" t="s">
        <v>73</v>
      </c>
      <c r="CN9285" s="273">
        <v>3</v>
      </c>
    </row>
    <row r="9286" spans="74:92">
      <c r="BV9286" s="273" t="s">
        <v>64</v>
      </c>
      <c r="BW9286" s="273" t="s">
        <v>404</v>
      </c>
      <c r="BX9286" s="273" t="s">
        <v>408</v>
      </c>
      <c r="BY9286" s="273" t="s">
        <v>524</v>
      </c>
      <c r="BZ9286" s="273" t="s">
        <v>151</v>
      </c>
      <c r="CA9286" s="273" t="s">
        <v>152</v>
      </c>
      <c r="CB9286" s="273" t="s">
        <v>161</v>
      </c>
      <c r="CC9286" s="273" t="s">
        <v>162</v>
      </c>
      <c r="CD9286" s="282">
        <v>11</v>
      </c>
      <c r="CE9286" s="274">
        <v>44986</v>
      </c>
      <c r="CF9286" s="273">
        <v>6470.4</v>
      </c>
      <c r="CG9286" s="273" t="s">
        <v>80</v>
      </c>
      <c r="CH9286" s="273">
        <v>6470.4</v>
      </c>
      <c r="CI9286" s="273" t="s">
        <v>80</v>
      </c>
      <c r="CL9286" s="273" t="s">
        <v>2276</v>
      </c>
      <c r="CM9286" s="273" t="s">
        <v>73</v>
      </c>
      <c r="CN9286" s="273">
        <v>3</v>
      </c>
    </row>
    <row r="9287" spans="74:92">
      <c r="BV9287" s="273" t="s">
        <v>64</v>
      </c>
      <c r="BW9287" s="273" t="s">
        <v>404</v>
      </c>
      <c r="BX9287" s="273" t="s">
        <v>408</v>
      </c>
      <c r="BY9287" s="273" t="s">
        <v>524</v>
      </c>
      <c r="BZ9287" s="273" t="s">
        <v>167</v>
      </c>
      <c r="CA9287" s="273" t="s">
        <v>168</v>
      </c>
      <c r="CB9287" s="273" t="s">
        <v>353</v>
      </c>
      <c r="CC9287" s="273" t="s">
        <v>354</v>
      </c>
      <c r="CD9287" s="282">
        <v>13</v>
      </c>
      <c r="CE9287" s="274">
        <v>44986</v>
      </c>
      <c r="CF9287" s="273">
        <v>25.88</v>
      </c>
      <c r="CG9287" s="273" t="s">
        <v>80</v>
      </c>
      <c r="CH9287" s="273">
        <v>25.88</v>
      </c>
      <c r="CI9287" s="273" t="s">
        <v>80</v>
      </c>
      <c r="CM9287" s="273" t="s">
        <v>73</v>
      </c>
      <c r="CN9287" s="273">
        <v>3</v>
      </c>
    </row>
    <row r="9288" spans="74:92">
      <c r="BV9288" s="273" t="s">
        <v>64</v>
      </c>
      <c r="BW9288" s="273" t="s">
        <v>404</v>
      </c>
      <c r="BX9288" s="273" t="s">
        <v>408</v>
      </c>
      <c r="BY9288" s="273" t="s">
        <v>524</v>
      </c>
      <c r="BZ9288" s="273" t="s">
        <v>167</v>
      </c>
      <c r="CA9288" s="273" t="s">
        <v>168</v>
      </c>
      <c r="CB9288" s="273" t="s">
        <v>313</v>
      </c>
      <c r="CC9288" s="273" t="s">
        <v>314</v>
      </c>
      <c r="CD9288" s="282">
        <v>14</v>
      </c>
      <c r="CE9288" s="274">
        <v>44986</v>
      </c>
      <c r="CF9288" s="273">
        <v>1811.82</v>
      </c>
      <c r="CG9288" s="273" t="s">
        <v>80</v>
      </c>
      <c r="CH9288" s="273">
        <v>1811.82</v>
      </c>
      <c r="CI9288" s="273" t="s">
        <v>80</v>
      </c>
      <c r="CM9288" s="273" t="s">
        <v>73</v>
      </c>
      <c r="CN9288" s="273">
        <v>3</v>
      </c>
    </row>
    <row r="9289" spans="74:92">
      <c r="BV9289" s="273" t="s">
        <v>64</v>
      </c>
      <c r="BW9289" s="273" t="s">
        <v>404</v>
      </c>
      <c r="BX9289" s="273" t="s">
        <v>408</v>
      </c>
      <c r="BY9289" s="273" t="s">
        <v>524</v>
      </c>
      <c r="BZ9289" s="273" t="s">
        <v>204</v>
      </c>
      <c r="CA9289" s="273" t="s">
        <v>205</v>
      </c>
      <c r="CB9289" s="273" t="s">
        <v>206</v>
      </c>
      <c r="CC9289" s="273" t="s">
        <v>207</v>
      </c>
      <c r="CD9289" s="282">
        <v>0</v>
      </c>
      <c r="CE9289" s="274">
        <v>44986</v>
      </c>
      <c r="CG9289" s="273" t="s">
        <v>181</v>
      </c>
      <c r="CI9289" s="273" t="s">
        <v>208</v>
      </c>
      <c r="CJ9289" s="273" t="s">
        <v>209</v>
      </c>
      <c r="CM9289" s="273" t="s">
        <v>73</v>
      </c>
      <c r="CN9289" s="273">
        <v>3</v>
      </c>
    </row>
    <row r="9290" spans="74:92">
      <c r="BV9290" s="273" t="s">
        <v>64</v>
      </c>
      <c r="BW9290" s="273" t="s">
        <v>404</v>
      </c>
      <c r="BX9290" s="273" t="s">
        <v>408</v>
      </c>
      <c r="BY9290" s="273" t="s">
        <v>524</v>
      </c>
      <c r="BZ9290" s="273" t="s">
        <v>86</v>
      </c>
      <c r="CA9290" s="273" t="s">
        <v>87</v>
      </c>
      <c r="CB9290" s="273" t="s">
        <v>179</v>
      </c>
      <c r="CC9290" s="273" t="s">
        <v>180</v>
      </c>
      <c r="CD9290" s="282">
        <v>1</v>
      </c>
      <c r="CE9290" s="274">
        <v>44986</v>
      </c>
      <c r="CG9290" s="273" t="s">
        <v>181</v>
      </c>
      <c r="CI9290" s="273" t="s">
        <v>181</v>
      </c>
      <c r="CJ9290" s="273" t="s">
        <v>1126</v>
      </c>
      <c r="CM9290" s="273" t="s">
        <v>73</v>
      </c>
      <c r="CN9290" s="273">
        <v>3</v>
      </c>
    </row>
    <row r="9291" spans="74:92">
      <c r="BV9291" s="273" t="s">
        <v>64</v>
      </c>
      <c r="BW9291" s="273" t="s">
        <v>404</v>
      </c>
      <c r="BX9291" s="273" t="s">
        <v>408</v>
      </c>
      <c r="BY9291" s="273" t="s">
        <v>524</v>
      </c>
      <c r="BZ9291" s="273" t="s">
        <v>167</v>
      </c>
      <c r="CA9291" s="273" t="s">
        <v>168</v>
      </c>
      <c r="CB9291" s="273" t="s">
        <v>319</v>
      </c>
      <c r="CC9291" s="273" t="s">
        <v>320</v>
      </c>
      <c r="CD9291" s="282">
        <v>15</v>
      </c>
      <c r="CE9291" s="274">
        <v>44986</v>
      </c>
      <c r="CF9291" s="273">
        <v>0</v>
      </c>
      <c r="CG9291" s="273" t="s">
        <v>80</v>
      </c>
      <c r="CH9291" s="273">
        <v>0</v>
      </c>
      <c r="CI9291" s="273" t="s">
        <v>80</v>
      </c>
      <c r="CM9291" s="273" t="s">
        <v>73</v>
      </c>
      <c r="CN9291" s="273">
        <v>3</v>
      </c>
    </row>
    <row r="9292" spans="74:92">
      <c r="BV9292" s="273" t="s">
        <v>64</v>
      </c>
      <c r="BW9292" s="273" t="s">
        <v>404</v>
      </c>
      <c r="BX9292" s="273" t="s">
        <v>408</v>
      </c>
      <c r="BY9292" s="273" t="s">
        <v>524</v>
      </c>
      <c r="BZ9292" s="273" t="s">
        <v>138</v>
      </c>
      <c r="CA9292" s="273" t="s">
        <v>139</v>
      </c>
      <c r="CB9292" s="273" t="s">
        <v>190</v>
      </c>
      <c r="CC9292" s="273" t="s">
        <v>191</v>
      </c>
      <c r="CD9292" s="282">
        <v>8</v>
      </c>
      <c r="CE9292" s="274">
        <v>44986</v>
      </c>
      <c r="CF9292" s="273">
        <v>0</v>
      </c>
      <c r="CG9292" s="273" t="s">
        <v>80</v>
      </c>
      <c r="CH9292" s="273">
        <v>0</v>
      </c>
      <c r="CI9292" s="273" t="s">
        <v>80</v>
      </c>
      <c r="CM9292" s="273" t="s">
        <v>73</v>
      </c>
      <c r="CN9292" s="273">
        <v>3</v>
      </c>
    </row>
    <row r="9293" spans="74:92">
      <c r="BV9293" s="273" t="s">
        <v>64</v>
      </c>
      <c r="BW9293" s="273" t="s">
        <v>404</v>
      </c>
      <c r="BX9293" s="273" t="s">
        <v>408</v>
      </c>
      <c r="BY9293" s="273" t="s">
        <v>524</v>
      </c>
      <c r="BZ9293" s="273" t="s">
        <v>86</v>
      </c>
      <c r="CA9293" s="273" t="s">
        <v>87</v>
      </c>
      <c r="CB9293" s="273" t="s">
        <v>233</v>
      </c>
      <c r="CC9293" s="273" t="s">
        <v>234</v>
      </c>
      <c r="CD9293" s="282">
        <v>1</v>
      </c>
      <c r="CE9293" s="274">
        <v>44986</v>
      </c>
      <c r="CG9293" s="273" t="s">
        <v>181</v>
      </c>
      <c r="CI9293" s="273" t="s">
        <v>181</v>
      </c>
      <c r="CJ9293" s="273" t="s">
        <v>182</v>
      </c>
      <c r="CM9293" s="273" t="s">
        <v>73</v>
      </c>
      <c r="CN9293" s="273">
        <v>3</v>
      </c>
    </row>
    <row r="9294" spans="74:92">
      <c r="BV9294" s="273" t="s">
        <v>64</v>
      </c>
      <c r="BW9294" s="273" t="s">
        <v>404</v>
      </c>
      <c r="BX9294" s="273" t="s">
        <v>408</v>
      </c>
      <c r="BY9294" s="273" t="s">
        <v>524</v>
      </c>
      <c r="BZ9294" s="273" t="s">
        <v>86</v>
      </c>
      <c r="CA9294" s="273" t="s">
        <v>87</v>
      </c>
      <c r="CB9294" s="273" t="s">
        <v>217</v>
      </c>
      <c r="CC9294" s="273" t="s">
        <v>218</v>
      </c>
      <c r="CD9294" s="282">
        <v>2</v>
      </c>
      <c r="CE9294" s="274">
        <v>44986</v>
      </c>
      <c r="CG9294" s="273" t="s">
        <v>181</v>
      </c>
      <c r="CI9294" s="273" t="s">
        <v>181</v>
      </c>
      <c r="CJ9294" s="273" t="s">
        <v>1405</v>
      </c>
      <c r="CM9294" s="273" t="s">
        <v>73</v>
      </c>
      <c r="CN9294" s="273">
        <v>3</v>
      </c>
    </row>
    <row r="9295" spans="74:92">
      <c r="BV9295" s="273" t="s">
        <v>64</v>
      </c>
      <c r="BW9295" s="273" t="s">
        <v>404</v>
      </c>
      <c r="BX9295" s="273" t="s">
        <v>408</v>
      </c>
      <c r="BY9295" s="273" t="s">
        <v>524</v>
      </c>
      <c r="BZ9295" s="273" t="s">
        <v>86</v>
      </c>
      <c r="CA9295" s="273" t="s">
        <v>87</v>
      </c>
      <c r="CB9295" s="273" t="s">
        <v>225</v>
      </c>
      <c r="CC9295" s="273" t="s">
        <v>226</v>
      </c>
      <c r="CD9295" s="282">
        <v>5</v>
      </c>
      <c r="CE9295" s="274">
        <v>44986</v>
      </c>
      <c r="CF9295" s="273">
        <v>0</v>
      </c>
      <c r="CG9295" s="273" t="s">
        <v>80</v>
      </c>
      <c r="CH9295" s="273">
        <v>0</v>
      </c>
      <c r="CI9295" s="273" t="s">
        <v>80</v>
      </c>
      <c r="CM9295" s="273" t="s">
        <v>73</v>
      </c>
      <c r="CN9295" s="273">
        <v>3</v>
      </c>
    </row>
    <row r="9296" spans="74:92">
      <c r="BV9296" s="273" t="s">
        <v>64</v>
      </c>
      <c r="BW9296" s="273" t="s">
        <v>404</v>
      </c>
      <c r="BX9296" s="273" t="s">
        <v>408</v>
      </c>
      <c r="BY9296" s="273" t="s">
        <v>524</v>
      </c>
      <c r="BZ9296" s="273" t="s">
        <v>86</v>
      </c>
      <c r="CA9296" s="273" t="s">
        <v>87</v>
      </c>
      <c r="CB9296" s="273" t="s">
        <v>225</v>
      </c>
      <c r="CC9296" s="273" t="s">
        <v>226</v>
      </c>
      <c r="CD9296" s="282">
        <v>5</v>
      </c>
      <c r="CE9296" s="274">
        <v>45017</v>
      </c>
      <c r="CF9296" s="273">
        <v>0</v>
      </c>
      <c r="CG9296" s="273" t="s">
        <v>80</v>
      </c>
      <c r="CH9296" s="273">
        <v>0</v>
      </c>
      <c r="CI9296" s="273" t="s">
        <v>80</v>
      </c>
      <c r="CM9296" s="273" t="s">
        <v>73</v>
      </c>
      <c r="CN9296" s="273">
        <v>3</v>
      </c>
    </row>
    <row r="9297" spans="74:92">
      <c r="BV9297" s="273" t="s">
        <v>64</v>
      </c>
      <c r="BW9297" s="273" t="s">
        <v>404</v>
      </c>
      <c r="BX9297" s="273" t="s">
        <v>408</v>
      </c>
      <c r="BY9297" s="273" t="s">
        <v>524</v>
      </c>
      <c r="BZ9297" s="273" t="s">
        <v>86</v>
      </c>
      <c r="CA9297" s="273" t="s">
        <v>87</v>
      </c>
      <c r="CB9297" s="273" t="s">
        <v>217</v>
      </c>
      <c r="CC9297" s="273" t="s">
        <v>218</v>
      </c>
      <c r="CD9297" s="282">
        <v>2</v>
      </c>
      <c r="CE9297" s="274">
        <v>45017</v>
      </c>
      <c r="CG9297" s="273" t="s">
        <v>181</v>
      </c>
      <c r="CI9297" s="273" t="s">
        <v>181</v>
      </c>
      <c r="CJ9297" s="273" t="s">
        <v>1405</v>
      </c>
      <c r="CM9297" s="273" t="s">
        <v>73</v>
      </c>
      <c r="CN9297" s="273">
        <v>3</v>
      </c>
    </row>
    <row r="9298" spans="74:92">
      <c r="BV9298" s="273" t="s">
        <v>64</v>
      </c>
      <c r="BW9298" s="273" t="s">
        <v>404</v>
      </c>
      <c r="BX9298" s="273" t="s">
        <v>408</v>
      </c>
      <c r="BY9298" s="273" t="s">
        <v>524</v>
      </c>
      <c r="BZ9298" s="273" t="s">
        <v>86</v>
      </c>
      <c r="CA9298" s="273" t="s">
        <v>87</v>
      </c>
      <c r="CB9298" s="273" t="s">
        <v>233</v>
      </c>
      <c r="CC9298" s="273" t="s">
        <v>234</v>
      </c>
      <c r="CD9298" s="282">
        <v>1</v>
      </c>
      <c r="CE9298" s="274">
        <v>45017</v>
      </c>
      <c r="CG9298" s="273" t="s">
        <v>181</v>
      </c>
      <c r="CI9298" s="273" t="s">
        <v>181</v>
      </c>
      <c r="CJ9298" s="273" t="s">
        <v>2269</v>
      </c>
      <c r="CM9298" s="273" t="s">
        <v>73</v>
      </c>
      <c r="CN9298" s="273">
        <v>3</v>
      </c>
    </row>
    <row r="9299" spans="74:92">
      <c r="BV9299" s="273" t="s">
        <v>64</v>
      </c>
      <c r="BW9299" s="273" t="s">
        <v>404</v>
      </c>
      <c r="BX9299" s="273" t="s">
        <v>408</v>
      </c>
      <c r="BY9299" s="273" t="s">
        <v>524</v>
      </c>
      <c r="BZ9299" s="273" t="s">
        <v>138</v>
      </c>
      <c r="CA9299" s="273" t="s">
        <v>139</v>
      </c>
      <c r="CB9299" s="273" t="s">
        <v>190</v>
      </c>
      <c r="CC9299" s="273" t="s">
        <v>191</v>
      </c>
      <c r="CD9299" s="282">
        <v>8</v>
      </c>
      <c r="CE9299" s="274">
        <v>45017</v>
      </c>
      <c r="CF9299" s="273">
        <v>0</v>
      </c>
      <c r="CG9299" s="273" t="s">
        <v>80</v>
      </c>
      <c r="CH9299" s="273">
        <v>0</v>
      </c>
      <c r="CI9299" s="273" t="s">
        <v>80</v>
      </c>
      <c r="CM9299" s="273" t="s">
        <v>73</v>
      </c>
      <c r="CN9299" s="273">
        <v>3</v>
      </c>
    </row>
    <row r="9300" spans="74:92">
      <c r="BV9300" s="273" t="s">
        <v>64</v>
      </c>
      <c r="BW9300" s="273" t="s">
        <v>404</v>
      </c>
      <c r="BX9300" s="273" t="s">
        <v>408</v>
      </c>
      <c r="BY9300" s="273" t="s">
        <v>524</v>
      </c>
      <c r="BZ9300" s="273" t="s">
        <v>167</v>
      </c>
      <c r="CA9300" s="273" t="s">
        <v>168</v>
      </c>
      <c r="CB9300" s="273" t="s">
        <v>319</v>
      </c>
      <c r="CC9300" s="273" t="s">
        <v>320</v>
      </c>
      <c r="CD9300" s="282">
        <v>15</v>
      </c>
      <c r="CE9300" s="274">
        <v>45017</v>
      </c>
      <c r="CF9300" s="273">
        <v>0</v>
      </c>
      <c r="CG9300" s="273" t="s">
        <v>80</v>
      </c>
      <c r="CH9300" s="273">
        <v>0</v>
      </c>
      <c r="CI9300" s="273" t="s">
        <v>80</v>
      </c>
      <c r="CM9300" s="273" t="s">
        <v>73</v>
      </c>
      <c r="CN9300" s="273">
        <v>3</v>
      </c>
    </row>
    <row r="9301" spans="74:92">
      <c r="BV9301" s="273" t="s">
        <v>64</v>
      </c>
      <c r="BW9301" s="273" t="s">
        <v>404</v>
      </c>
      <c r="BX9301" s="273" t="s">
        <v>408</v>
      </c>
      <c r="BY9301" s="273" t="s">
        <v>524</v>
      </c>
      <c r="BZ9301" s="273" t="s">
        <v>86</v>
      </c>
      <c r="CA9301" s="273" t="s">
        <v>87</v>
      </c>
      <c r="CB9301" s="273" t="s">
        <v>179</v>
      </c>
      <c r="CC9301" s="273" t="s">
        <v>180</v>
      </c>
      <c r="CD9301" s="282">
        <v>1</v>
      </c>
      <c r="CE9301" s="274">
        <v>45017</v>
      </c>
      <c r="CG9301" s="273" t="s">
        <v>181</v>
      </c>
      <c r="CI9301" s="273" t="s">
        <v>181</v>
      </c>
      <c r="CJ9301" s="273" t="s">
        <v>182</v>
      </c>
      <c r="CM9301" s="273" t="s">
        <v>73</v>
      </c>
      <c r="CN9301" s="273">
        <v>3</v>
      </c>
    </row>
    <row r="9302" spans="74:92">
      <c r="BV9302" s="273" t="s">
        <v>64</v>
      </c>
      <c r="BW9302" s="273" t="s">
        <v>404</v>
      </c>
      <c r="BX9302" s="273" t="s">
        <v>408</v>
      </c>
      <c r="BY9302" s="273" t="s">
        <v>524</v>
      </c>
      <c r="BZ9302" s="273" t="s">
        <v>204</v>
      </c>
      <c r="CA9302" s="273" t="s">
        <v>205</v>
      </c>
      <c r="CB9302" s="273" t="s">
        <v>206</v>
      </c>
      <c r="CC9302" s="273" t="s">
        <v>207</v>
      </c>
      <c r="CD9302" s="282">
        <v>0</v>
      </c>
      <c r="CE9302" s="274">
        <v>45017</v>
      </c>
      <c r="CG9302" s="273" t="s">
        <v>181</v>
      </c>
      <c r="CI9302" s="273" t="s">
        <v>208</v>
      </c>
      <c r="CJ9302" s="273" t="s">
        <v>209</v>
      </c>
      <c r="CM9302" s="273" t="s">
        <v>73</v>
      </c>
      <c r="CN9302" s="273">
        <v>3</v>
      </c>
    </row>
    <row r="9303" spans="74:92">
      <c r="BV9303" s="273" t="s">
        <v>64</v>
      </c>
      <c r="BW9303" s="273" t="s">
        <v>404</v>
      </c>
      <c r="BX9303" s="273" t="s">
        <v>408</v>
      </c>
      <c r="BY9303" s="273" t="s">
        <v>524</v>
      </c>
      <c r="BZ9303" s="273" t="s">
        <v>167</v>
      </c>
      <c r="CA9303" s="273" t="s">
        <v>168</v>
      </c>
      <c r="CB9303" s="273" t="s">
        <v>313</v>
      </c>
      <c r="CC9303" s="273" t="s">
        <v>314</v>
      </c>
      <c r="CD9303" s="282">
        <v>14</v>
      </c>
      <c r="CE9303" s="274">
        <v>45017</v>
      </c>
      <c r="CF9303" s="273">
        <v>1685</v>
      </c>
      <c r="CG9303" s="273" t="s">
        <v>80</v>
      </c>
      <c r="CH9303" s="273">
        <v>1685</v>
      </c>
      <c r="CI9303" s="273" t="s">
        <v>80</v>
      </c>
      <c r="CM9303" s="273" t="s">
        <v>73</v>
      </c>
      <c r="CN9303" s="273">
        <v>3</v>
      </c>
    </row>
    <row r="9304" spans="74:92">
      <c r="BV9304" s="273" t="s">
        <v>64</v>
      </c>
      <c r="BW9304" s="273" t="s">
        <v>404</v>
      </c>
      <c r="BX9304" s="273" t="s">
        <v>408</v>
      </c>
      <c r="BY9304" s="273" t="s">
        <v>524</v>
      </c>
      <c r="BZ9304" s="273" t="s">
        <v>167</v>
      </c>
      <c r="CA9304" s="273" t="s">
        <v>168</v>
      </c>
      <c r="CB9304" s="273" t="s">
        <v>353</v>
      </c>
      <c r="CC9304" s="273" t="s">
        <v>354</v>
      </c>
      <c r="CD9304" s="282">
        <v>13</v>
      </c>
      <c r="CE9304" s="274">
        <v>45017</v>
      </c>
      <c r="CF9304" s="273">
        <v>0</v>
      </c>
      <c r="CG9304" s="273" t="s">
        <v>80</v>
      </c>
      <c r="CH9304" s="273">
        <v>0</v>
      </c>
      <c r="CI9304" s="273" t="s">
        <v>80</v>
      </c>
      <c r="CM9304" s="273" t="s">
        <v>73</v>
      </c>
      <c r="CN9304" s="273">
        <v>3</v>
      </c>
    </row>
    <row r="9305" spans="74:92">
      <c r="BV9305" s="273" t="s">
        <v>64</v>
      </c>
      <c r="BW9305" s="273" t="s">
        <v>404</v>
      </c>
      <c r="BX9305" s="273" t="s">
        <v>408</v>
      </c>
      <c r="BY9305" s="273" t="s">
        <v>524</v>
      </c>
      <c r="BZ9305" s="273" t="s">
        <v>151</v>
      </c>
      <c r="CA9305" s="273" t="s">
        <v>152</v>
      </c>
      <c r="CB9305" s="273" t="s">
        <v>161</v>
      </c>
      <c r="CC9305" s="273" t="s">
        <v>162</v>
      </c>
      <c r="CD9305" s="282">
        <v>11</v>
      </c>
      <c r="CE9305" s="274">
        <v>45017</v>
      </c>
      <c r="CF9305" s="273">
        <v>8452</v>
      </c>
      <c r="CG9305" s="273" t="s">
        <v>80</v>
      </c>
      <c r="CH9305" s="273">
        <v>8452</v>
      </c>
      <c r="CI9305" s="273" t="s">
        <v>80</v>
      </c>
      <c r="CL9305" s="273" t="s">
        <v>2309</v>
      </c>
      <c r="CM9305" s="273" t="s">
        <v>73</v>
      </c>
      <c r="CN9305" s="273">
        <v>3</v>
      </c>
    </row>
    <row r="9306" spans="74:92">
      <c r="BV9306" s="273" t="s">
        <v>64</v>
      </c>
      <c r="BW9306" s="273" t="s">
        <v>404</v>
      </c>
      <c r="BX9306" s="273" t="s">
        <v>408</v>
      </c>
      <c r="BY9306" s="273" t="s">
        <v>524</v>
      </c>
      <c r="BZ9306" s="273" t="s">
        <v>167</v>
      </c>
      <c r="CA9306" s="273" t="s">
        <v>168</v>
      </c>
      <c r="CB9306" s="273" t="s">
        <v>169</v>
      </c>
      <c r="CC9306" s="273" t="s">
        <v>170</v>
      </c>
      <c r="CD9306" s="282">
        <v>12</v>
      </c>
      <c r="CE9306" s="274">
        <v>45017</v>
      </c>
      <c r="CF9306" s="273">
        <v>0</v>
      </c>
      <c r="CG9306" s="273" t="s">
        <v>80</v>
      </c>
      <c r="CH9306" s="273">
        <v>0</v>
      </c>
      <c r="CI9306" s="273" t="s">
        <v>80</v>
      </c>
      <c r="CM9306" s="273" t="s">
        <v>73</v>
      </c>
      <c r="CN9306" s="273">
        <v>3</v>
      </c>
    </row>
    <row r="9307" spans="74:92">
      <c r="BV9307" s="273" t="s">
        <v>64</v>
      </c>
      <c r="BW9307" s="273" t="s">
        <v>404</v>
      </c>
      <c r="BX9307" s="273" t="s">
        <v>408</v>
      </c>
      <c r="BY9307" s="273" t="s">
        <v>524</v>
      </c>
      <c r="BZ9307" s="273" t="s">
        <v>151</v>
      </c>
      <c r="CA9307" s="273" t="s">
        <v>152</v>
      </c>
      <c r="CB9307" s="273" t="s">
        <v>153</v>
      </c>
      <c r="CC9307" s="273" t="s">
        <v>154</v>
      </c>
      <c r="CD9307" s="282">
        <v>10</v>
      </c>
      <c r="CE9307" s="274">
        <v>45017</v>
      </c>
      <c r="CF9307" s="273">
        <v>10565</v>
      </c>
      <c r="CG9307" s="273" t="s">
        <v>80</v>
      </c>
      <c r="CH9307" s="273">
        <v>10565</v>
      </c>
      <c r="CI9307" s="273" t="s">
        <v>80</v>
      </c>
      <c r="CM9307" s="273" t="s">
        <v>73</v>
      </c>
      <c r="CN9307" s="273">
        <v>3</v>
      </c>
    </row>
    <row r="9308" spans="74:92">
      <c r="BV9308" s="273" t="s">
        <v>64</v>
      </c>
      <c r="BW9308" s="273" t="s">
        <v>404</v>
      </c>
      <c r="BX9308" s="273" t="s">
        <v>408</v>
      </c>
      <c r="BY9308" s="273" t="s">
        <v>524</v>
      </c>
      <c r="BZ9308" s="273" t="s">
        <v>138</v>
      </c>
      <c r="CA9308" s="273" t="s">
        <v>139</v>
      </c>
      <c r="CB9308" s="273" t="s">
        <v>140</v>
      </c>
      <c r="CC9308" s="273" t="s">
        <v>141</v>
      </c>
      <c r="CD9308" s="282">
        <v>9</v>
      </c>
      <c r="CE9308" s="274">
        <v>45017</v>
      </c>
      <c r="CF9308" s="273">
        <v>0</v>
      </c>
      <c r="CG9308" s="273" t="s">
        <v>80</v>
      </c>
      <c r="CH9308" s="273">
        <v>0</v>
      </c>
      <c r="CI9308" s="273" t="s">
        <v>80</v>
      </c>
      <c r="CM9308" s="273" t="s">
        <v>73</v>
      </c>
      <c r="CN9308" s="273">
        <v>3</v>
      </c>
    </row>
    <row r="9309" spans="74:92">
      <c r="BV9309" s="273" t="s">
        <v>64</v>
      </c>
      <c r="BW9309" s="273" t="s">
        <v>404</v>
      </c>
      <c r="BX9309" s="273" t="s">
        <v>408</v>
      </c>
      <c r="BY9309" s="273" t="s">
        <v>524</v>
      </c>
      <c r="BZ9309" s="273" t="s">
        <v>126</v>
      </c>
      <c r="CA9309" s="273" t="s">
        <v>127</v>
      </c>
      <c r="CB9309" s="273" t="s">
        <v>133</v>
      </c>
      <c r="CC9309" s="273" t="s">
        <v>134</v>
      </c>
      <c r="CD9309" s="282">
        <v>7</v>
      </c>
      <c r="CE9309" s="274">
        <v>45017</v>
      </c>
      <c r="CI9309" s="273" t="s">
        <v>104</v>
      </c>
      <c r="CM9309" s="273" t="s">
        <v>73</v>
      </c>
      <c r="CN9309" s="273">
        <v>3</v>
      </c>
    </row>
    <row r="9310" spans="74:92">
      <c r="BV9310" s="273" t="s">
        <v>64</v>
      </c>
      <c r="BW9310" s="273" t="s">
        <v>404</v>
      </c>
      <c r="BX9310" s="273" t="s">
        <v>408</v>
      </c>
      <c r="BY9310" s="273" t="s">
        <v>524</v>
      </c>
      <c r="BZ9310" s="273" t="s">
        <v>126</v>
      </c>
      <c r="CA9310" s="273" t="s">
        <v>127</v>
      </c>
      <c r="CB9310" s="273" t="s">
        <v>128</v>
      </c>
      <c r="CC9310" s="273" t="s">
        <v>129</v>
      </c>
      <c r="CD9310" s="282">
        <v>6</v>
      </c>
      <c r="CE9310" s="274">
        <v>45017</v>
      </c>
      <c r="CI9310" s="273" t="s">
        <v>80</v>
      </c>
      <c r="CM9310" s="273" t="s">
        <v>73</v>
      </c>
      <c r="CN9310" s="273">
        <v>3</v>
      </c>
    </row>
    <row r="9311" spans="74:92">
      <c r="BV9311" s="273" t="s">
        <v>64</v>
      </c>
      <c r="BW9311" s="273" t="s">
        <v>404</v>
      </c>
      <c r="BX9311" s="273" t="s">
        <v>408</v>
      </c>
      <c r="BY9311" s="273" t="s">
        <v>524</v>
      </c>
      <c r="BZ9311" s="273" t="s">
        <v>110</v>
      </c>
      <c r="CA9311" s="273" t="s">
        <v>111</v>
      </c>
      <c r="CB9311" s="273" t="s">
        <v>112</v>
      </c>
      <c r="CC9311" s="273" t="s">
        <v>113</v>
      </c>
      <c r="CD9311" s="282">
        <v>4</v>
      </c>
      <c r="CE9311" s="274">
        <v>45017</v>
      </c>
      <c r="CI9311" s="273" t="s">
        <v>80</v>
      </c>
      <c r="CM9311" s="273" t="s">
        <v>73</v>
      </c>
      <c r="CN9311" s="273">
        <v>3</v>
      </c>
    </row>
    <row r="9312" spans="74:92">
      <c r="BV9312" s="273" t="s">
        <v>64</v>
      </c>
      <c r="BW9312" s="273" t="s">
        <v>404</v>
      </c>
      <c r="BX9312" s="273" t="s">
        <v>408</v>
      </c>
      <c r="BY9312" s="273" t="s">
        <v>524</v>
      </c>
      <c r="BZ9312" s="273" t="s">
        <v>110</v>
      </c>
      <c r="CA9312" s="273" t="s">
        <v>111</v>
      </c>
      <c r="CB9312" s="273" t="s">
        <v>117</v>
      </c>
      <c r="CC9312" s="273" t="s">
        <v>118</v>
      </c>
      <c r="CD9312" s="282">
        <v>5</v>
      </c>
      <c r="CE9312" s="274">
        <v>45017</v>
      </c>
      <c r="CI9312" s="273" t="s">
        <v>104</v>
      </c>
      <c r="CM9312" s="273" t="s">
        <v>73</v>
      </c>
      <c r="CN9312" s="273">
        <v>3</v>
      </c>
    </row>
    <row r="9313" spans="74:92">
      <c r="BV9313" s="273" t="s">
        <v>64</v>
      </c>
      <c r="BW9313" s="273" t="s">
        <v>404</v>
      </c>
      <c r="BX9313" s="273" t="s">
        <v>408</v>
      </c>
      <c r="BY9313" s="273" t="s">
        <v>524</v>
      </c>
      <c r="BZ9313" s="273" t="s">
        <v>86</v>
      </c>
      <c r="CA9313" s="273" t="s">
        <v>87</v>
      </c>
      <c r="CB9313" s="273" t="s">
        <v>88</v>
      </c>
      <c r="CC9313" s="273" t="s">
        <v>89</v>
      </c>
      <c r="CD9313" s="282">
        <v>3</v>
      </c>
      <c r="CE9313" s="274">
        <v>45017</v>
      </c>
      <c r="CF9313" s="273">
        <v>10565</v>
      </c>
      <c r="CG9313" s="273" t="s">
        <v>80</v>
      </c>
      <c r="CH9313" s="273">
        <v>10565</v>
      </c>
      <c r="CI9313" s="273" t="s">
        <v>80</v>
      </c>
      <c r="CM9313" s="273" t="s">
        <v>73</v>
      </c>
      <c r="CN9313" s="273">
        <v>3</v>
      </c>
    </row>
    <row r="9314" spans="74:92">
      <c r="BV9314" s="273" t="s">
        <v>64</v>
      </c>
      <c r="BW9314" s="273" t="s">
        <v>404</v>
      </c>
      <c r="BX9314" s="273" t="s">
        <v>408</v>
      </c>
      <c r="BY9314" s="273" t="s">
        <v>524</v>
      </c>
      <c r="BZ9314" s="273" t="s">
        <v>86</v>
      </c>
      <c r="CA9314" s="273" t="s">
        <v>87</v>
      </c>
      <c r="CB9314" s="273" t="s">
        <v>101</v>
      </c>
      <c r="CC9314" s="273" t="s">
        <v>102</v>
      </c>
      <c r="CD9314" s="282">
        <v>4</v>
      </c>
      <c r="CE9314" s="274">
        <v>45017</v>
      </c>
      <c r="CF9314" s="273">
        <v>409941.61</v>
      </c>
      <c r="CG9314" s="273" t="s">
        <v>2268</v>
      </c>
      <c r="CH9314" s="273">
        <v>11933.4002671</v>
      </c>
      <c r="CI9314" s="273" t="s">
        <v>104</v>
      </c>
      <c r="CM9314" s="273" t="s">
        <v>73</v>
      </c>
      <c r="CN9314" s="273">
        <v>3</v>
      </c>
    </row>
    <row r="9315" spans="74:92">
      <c r="BV9315" s="273" t="s">
        <v>64</v>
      </c>
      <c r="BW9315" s="273" t="s">
        <v>404</v>
      </c>
      <c r="BX9315" s="273" t="s">
        <v>408</v>
      </c>
      <c r="BY9315" s="273" t="s">
        <v>524</v>
      </c>
      <c r="BZ9315" s="273" t="s">
        <v>86</v>
      </c>
      <c r="CA9315" s="273" t="s">
        <v>87</v>
      </c>
      <c r="CB9315" s="273" t="s">
        <v>101</v>
      </c>
      <c r="CC9315" s="273" t="s">
        <v>102</v>
      </c>
      <c r="CD9315" s="282">
        <v>4</v>
      </c>
      <c r="CE9315" s="274">
        <v>45047</v>
      </c>
      <c r="CF9315" s="273">
        <v>429850.3</v>
      </c>
      <c r="CG9315" s="273" t="s">
        <v>2268</v>
      </c>
      <c r="CH9315" s="273">
        <v>12512.942233</v>
      </c>
      <c r="CI9315" s="273" t="s">
        <v>104</v>
      </c>
      <c r="CM9315" s="273" t="s">
        <v>73</v>
      </c>
      <c r="CN9315" s="273">
        <v>3</v>
      </c>
    </row>
    <row r="9316" spans="74:92">
      <c r="BV9316" s="273" t="s">
        <v>64</v>
      </c>
      <c r="BW9316" s="273" t="s">
        <v>404</v>
      </c>
      <c r="BX9316" s="273" t="s">
        <v>408</v>
      </c>
      <c r="BY9316" s="273" t="s">
        <v>524</v>
      </c>
      <c r="BZ9316" s="273" t="s">
        <v>86</v>
      </c>
      <c r="CA9316" s="273" t="s">
        <v>87</v>
      </c>
      <c r="CB9316" s="273" t="s">
        <v>88</v>
      </c>
      <c r="CC9316" s="273" t="s">
        <v>89</v>
      </c>
      <c r="CD9316" s="282">
        <v>3</v>
      </c>
      <c r="CE9316" s="274">
        <v>45047</v>
      </c>
      <c r="CF9316" s="273">
        <v>10983</v>
      </c>
      <c r="CG9316" s="273" t="s">
        <v>80</v>
      </c>
      <c r="CH9316" s="273">
        <v>10983</v>
      </c>
      <c r="CI9316" s="273" t="s">
        <v>80</v>
      </c>
      <c r="CM9316" s="273" t="s">
        <v>73</v>
      </c>
      <c r="CN9316" s="273">
        <v>3</v>
      </c>
    </row>
    <row r="9317" spans="74:92">
      <c r="BV9317" s="273" t="s">
        <v>64</v>
      </c>
      <c r="BW9317" s="273" t="s">
        <v>404</v>
      </c>
      <c r="BX9317" s="273" t="s">
        <v>408</v>
      </c>
      <c r="BY9317" s="273" t="s">
        <v>524</v>
      </c>
      <c r="BZ9317" s="273" t="s">
        <v>110</v>
      </c>
      <c r="CA9317" s="273" t="s">
        <v>111</v>
      </c>
      <c r="CB9317" s="273" t="s">
        <v>117</v>
      </c>
      <c r="CC9317" s="273" t="s">
        <v>118</v>
      </c>
      <c r="CD9317" s="282">
        <v>5</v>
      </c>
      <c r="CE9317" s="274">
        <v>45047</v>
      </c>
      <c r="CI9317" s="273" t="s">
        <v>104</v>
      </c>
      <c r="CM9317" s="273" t="s">
        <v>73</v>
      </c>
      <c r="CN9317" s="273">
        <v>3</v>
      </c>
    </row>
    <row r="9318" spans="74:92">
      <c r="BV9318" s="273" t="s">
        <v>64</v>
      </c>
      <c r="BW9318" s="273" t="s">
        <v>404</v>
      </c>
      <c r="BX9318" s="273" t="s">
        <v>408</v>
      </c>
      <c r="BY9318" s="273" t="s">
        <v>524</v>
      </c>
      <c r="BZ9318" s="273" t="s">
        <v>110</v>
      </c>
      <c r="CA9318" s="273" t="s">
        <v>111</v>
      </c>
      <c r="CB9318" s="273" t="s">
        <v>112</v>
      </c>
      <c r="CC9318" s="273" t="s">
        <v>113</v>
      </c>
      <c r="CD9318" s="282">
        <v>4</v>
      </c>
      <c r="CE9318" s="274">
        <v>45047</v>
      </c>
      <c r="CI9318" s="273" t="s">
        <v>80</v>
      </c>
      <c r="CM9318" s="273" t="s">
        <v>73</v>
      </c>
      <c r="CN9318" s="273">
        <v>3</v>
      </c>
    </row>
    <row r="9319" spans="74:92">
      <c r="BV9319" s="273" t="s">
        <v>64</v>
      </c>
      <c r="BW9319" s="273" t="s">
        <v>404</v>
      </c>
      <c r="BX9319" s="273" t="s">
        <v>408</v>
      </c>
      <c r="BY9319" s="273" t="s">
        <v>524</v>
      </c>
      <c r="BZ9319" s="273" t="s">
        <v>126</v>
      </c>
      <c r="CA9319" s="273" t="s">
        <v>127</v>
      </c>
      <c r="CB9319" s="273" t="s">
        <v>128</v>
      </c>
      <c r="CC9319" s="273" t="s">
        <v>129</v>
      </c>
      <c r="CD9319" s="282">
        <v>6</v>
      </c>
      <c r="CE9319" s="274">
        <v>45047</v>
      </c>
      <c r="CI9319" s="273" t="s">
        <v>80</v>
      </c>
      <c r="CM9319" s="273" t="s">
        <v>73</v>
      </c>
      <c r="CN9319" s="273">
        <v>3</v>
      </c>
    </row>
    <row r="9320" spans="74:92">
      <c r="BV9320" s="273" t="s">
        <v>64</v>
      </c>
      <c r="BW9320" s="273" t="s">
        <v>404</v>
      </c>
      <c r="BX9320" s="273" t="s">
        <v>408</v>
      </c>
      <c r="BY9320" s="273" t="s">
        <v>524</v>
      </c>
      <c r="BZ9320" s="273" t="s">
        <v>126</v>
      </c>
      <c r="CA9320" s="273" t="s">
        <v>127</v>
      </c>
      <c r="CB9320" s="273" t="s">
        <v>133</v>
      </c>
      <c r="CC9320" s="273" t="s">
        <v>134</v>
      </c>
      <c r="CD9320" s="282">
        <v>7</v>
      </c>
      <c r="CE9320" s="274">
        <v>45047</v>
      </c>
      <c r="CI9320" s="273" t="s">
        <v>104</v>
      </c>
      <c r="CM9320" s="273" t="s">
        <v>73</v>
      </c>
      <c r="CN9320" s="273">
        <v>3</v>
      </c>
    </row>
    <row r="9321" spans="74:92">
      <c r="BV9321" s="273" t="s">
        <v>64</v>
      </c>
      <c r="BW9321" s="273" t="s">
        <v>404</v>
      </c>
      <c r="BX9321" s="273" t="s">
        <v>408</v>
      </c>
      <c r="BY9321" s="273" t="s">
        <v>524</v>
      </c>
      <c r="BZ9321" s="273" t="s">
        <v>138</v>
      </c>
      <c r="CA9321" s="273" t="s">
        <v>139</v>
      </c>
      <c r="CB9321" s="273" t="s">
        <v>140</v>
      </c>
      <c r="CC9321" s="273" t="s">
        <v>141</v>
      </c>
      <c r="CD9321" s="282">
        <v>9</v>
      </c>
      <c r="CE9321" s="274">
        <v>45047</v>
      </c>
      <c r="CF9321" s="273">
        <v>0</v>
      </c>
      <c r="CG9321" s="273" t="s">
        <v>80</v>
      </c>
      <c r="CH9321" s="273">
        <v>0</v>
      </c>
      <c r="CI9321" s="273" t="s">
        <v>80</v>
      </c>
      <c r="CM9321" s="273" t="s">
        <v>73</v>
      </c>
      <c r="CN9321" s="273">
        <v>3</v>
      </c>
    </row>
    <row r="9322" spans="74:92">
      <c r="BV9322" s="273" t="s">
        <v>64</v>
      </c>
      <c r="BW9322" s="273" t="s">
        <v>404</v>
      </c>
      <c r="BX9322" s="273" t="s">
        <v>408</v>
      </c>
      <c r="BY9322" s="273" t="s">
        <v>524</v>
      </c>
      <c r="BZ9322" s="273" t="s">
        <v>151</v>
      </c>
      <c r="CA9322" s="273" t="s">
        <v>152</v>
      </c>
      <c r="CB9322" s="273" t="s">
        <v>153</v>
      </c>
      <c r="CC9322" s="273" t="s">
        <v>154</v>
      </c>
      <c r="CD9322" s="282">
        <v>10</v>
      </c>
      <c r="CE9322" s="274">
        <v>45047</v>
      </c>
      <c r="CF9322" s="273">
        <v>10983</v>
      </c>
      <c r="CG9322" s="273" t="s">
        <v>80</v>
      </c>
      <c r="CH9322" s="273">
        <v>10983</v>
      </c>
      <c r="CI9322" s="273" t="s">
        <v>80</v>
      </c>
      <c r="CM9322" s="273" t="s">
        <v>73</v>
      </c>
      <c r="CN9322" s="273">
        <v>3</v>
      </c>
    </row>
    <row r="9323" spans="74:92">
      <c r="BV9323" s="273" t="s">
        <v>64</v>
      </c>
      <c r="BW9323" s="273" t="s">
        <v>404</v>
      </c>
      <c r="BX9323" s="273" t="s">
        <v>408</v>
      </c>
      <c r="BY9323" s="273" t="s">
        <v>524</v>
      </c>
      <c r="BZ9323" s="273" t="s">
        <v>167</v>
      </c>
      <c r="CA9323" s="273" t="s">
        <v>168</v>
      </c>
      <c r="CB9323" s="273" t="s">
        <v>169</v>
      </c>
      <c r="CC9323" s="273" t="s">
        <v>170</v>
      </c>
      <c r="CD9323" s="282">
        <v>12</v>
      </c>
      <c r="CE9323" s="274">
        <v>45047</v>
      </c>
      <c r="CF9323" s="273">
        <v>0</v>
      </c>
      <c r="CG9323" s="273" t="s">
        <v>80</v>
      </c>
      <c r="CH9323" s="273">
        <v>0</v>
      </c>
      <c r="CI9323" s="273" t="s">
        <v>80</v>
      </c>
      <c r="CM9323" s="273" t="s">
        <v>73</v>
      </c>
      <c r="CN9323" s="273">
        <v>3</v>
      </c>
    </row>
    <row r="9324" spans="74:92">
      <c r="BV9324" s="273" t="s">
        <v>64</v>
      </c>
      <c r="BW9324" s="273" t="s">
        <v>404</v>
      </c>
      <c r="BX9324" s="273" t="s">
        <v>408</v>
      </c>
      <c r="BY9324" s="273" t="s">
        <v>524</v>
      </c>
      <c r="BZ9324" s="273" t="s">
        <v>151</v>
      </c>
      <c r="CA9324" s="273" t="s">
        <v>152</v>
      </c>
      <c r="CB9324" s="273" t="s">
        <v>161</v>
      </c>
      <c r="CC9324" s="273" t="s">
        <v>162</v>
      </c>
      <c r="CD9324" s="282">
        <v>11</v>
      </c>
      <c r="CE9324" s="274">
        <v>45047</v>
      </c>
      <c r="CF9324" s="273">
        <v>8786.4</v>
      </c>
      <c r="CG9324" s="273" t="s">
        <v>80</v>
      </c>
      <c r="CH9324" s="273">
        <v>8786.4</v>
      </c>
      <c r="CI9324" s="273" t="s">
        <v>80</v>
      </c>
      <c r="CL9324" s="273" t="s">
        <v>2309</v>
      </c>
      <c r="CM9324" s="273" t="s">
        <v>73</v>
      </c>
      <c r="CN9324" s="273">
        <v>3</v>
      </c>
    </row>
    <row r="9325" spans="74:92">
      <c r="BV9325" s="273" t="s">
        <v>64</v>
      </c>
      <c r="BW9325" s="273" t="s">
        <v>404</v>
      </c>
      <c r="BX9325" s="273" t="s">
        <v>408</v>
      </c>
      <c r="BY9325" s="273" t="s">
        <v>524</v>
      </c>
      <c r="BZ9325" s="273" t="s">
        <v>167</v>
      </c>
      <c r="CA9325" s="273" t="s">
        <v>168</v>
      </c>
      <c r="CB9325" s="273" t="s">
        <v>353</v>
      </c>
      <c r="CC9325" s="273" t="s">
        <v>354</v>
      </c>
      <c r="CD9325" s="282">
        <v>13</v>
      </c>
      <c r="CE9325" s="274">
        <v>45047</v>
      </c>
      <c r="CF9325" s="273">
        <v>0</v>
      </c>
      <c r="CG9325" s="273" t="s">
        <v>80</v>
      </c>
      <c r="CH9325" s="273">
        <v>0</v>
      </c>
      <c r="CI9325" s="273" t="s">
        <v>80</v>
      </c>
      <c r="CM9325" s="273" t="s">
        <v>73</v>
      </c>
      <c r="CN9325" s="273">
        <v>3</v>
      </c>
    </row>
    <row r="9326" spans="74:92">
      <c r="BV9326" s="273" t="s">
        <v>64</v>
      </c>
      <c r="BW9326" s="273" t="s">
        <v>404</v>
      </c>
      <c r="BX9326" s="273" t="s">
        <v>408</v>
      </c>
      <c r="BY9326" s="273" t="s">
        <v>524</v>
      </c>
      <c r="BZ9326" s="273" t="s">
        <v>167</v>
      </c>
      <c r="CA9326" s="273" t="s">
        <v>168</v>
      </c>
      <c r="CB9326" s="273" t="s">
        <v>313</v>
      </c>
      <c r="CC9326" s="273" t="s">
        <v>314</v>
      </c>
      <c r="CD9326" s="282">
        <v>14</v>
      </c>
      <c r="CE9326" s="274">
        <v>45047</v>
      </c>
      <c r="CF9326" s="273">
        <v>2006</v>
      </c>
      <c r="CG9326" s="273" t="s">
        <v>80</v>
      </c>
      <c r="CH9326" s="273">
        <v>2006</v>
      </c>
      <c r="CI9326" s="273" t="s">
        <v>80</v>
      </c>
      <c r="CM9326" s="273" t="s">
        <v>73</v>
      </c>
      <c r="CN9326" s="273">
        <v>3</v>
      </c>
    </row>
    <row r="9327" spans="74:92">
      <c r="BV9327" s="273" t="s">
        <v>64</v>
      </c>
      <c r="BW9327" s="273" t="s">
        <v>404</v>
      </c>
      <c r="BX9327" s="273" t="s">
        <v>408</v>
      </c>
      <c r="BY9327" s="273" t="s">
        <v>524</v>
      </c>
      <c r="BZ9327" s="273" t="s">
        <v>204</v>
      </c>
      <c r="CA9327" s="273" t="s">
        <v>205</v>
      </c>
      <c r="CB9327" s="273" t="s">
        <v>206</v>
      </c>
      <c r="CC9327" s="273" t="s">
        <v>207</v>
      </c>
      <c r="CD9327" s="282">
        <v>0</v>
      </c>
      <c r="CE9327" s="274">
        <v>45047</v>
      </c>
      <c r="CG9327" s="273" t="s">
        <v>181</v>
      </c>
      <c r="CI9327" s="273" t="s">
        <v>208</v>
      </c>
      <c r="CJ9327" s="273" t="s">
        <v>209</v>
      </c>
      <c r="CM9327" s="273" t="s">
        <v>73</v>
      </c>
      <c r="CN9327" s="273">
        <v>3</v>
      </c>
    </row>
    <row r="9328" spans="74:92">
      <c r="BV9328" s="273" t="s">
        <v>64</v>
      </c>
      <c r="BW9328" s="273" t="s">
        <v>404</v>
      </c>
      <c r="BX9328" s="273" t="s">
        <v>408</v>
      </c>
      <c r="BY9328" s="273" t="s">
        <v>524</v>
      </c>
      <c r="BZ9328" s="273" t="s">
        <v>86</v>
      </c>
      <c r="CA9328" s="273" t="s">
        <v>87</v>
      </c>
      <c r="CB9328" s="273" t="s">
        <v>179</v>
      </c>
      <c r="CC9328" s="273" t="s">
        <v>180</v>
      </c>
      <c r="CD9328" s="282">
        <v>1</v>
      </c>
      <c r="CE9328" s="274">
        <v>45047</v>
      </c>
      <c r="CG9328" s="273" t="s">
        <v>181</v>
      </c>
      <c r="CI9328" s="273" t="s">
        <v>181</v>
      </c>
      <c r="CJ9328" s="273" t="s">
        <v>2269</v>
      </c>
      <c r="CM9328" s="273" t="s">
        <v>73</v>
      </c>
      <c r="CN9328" s="273">
        <v>3</v>
      </c>
    </row>
    <row r="9329" spans="74:92">
      <c r="BV9329" s="273" t="s">
        <v>64</v>
      </c>
      <c r="BW9329" s="273" t="s">
        <v>404</v>
      </c>
      <c r="BX9329" s="273" t="s">
        <v>408</v>
      </c>
      <c r="BY9329" s="273" t="s">
        <v>524</v>
      </c>
      <c r="BZ9329" s="273" t="s">
        <v>167</v>
      </c>
      <c r="CA9329" s="273" t="s">
        <v>168</v>
      </c>
      <c r="CB9329" s="273" t="s">
        <v>319</v>
      </c>
      <c r="CC9329" s="273" t="s">
        <v>320</v>
      </c>
      <c r="CD9329" s="282">
        <v>15</v>
      </c>
      <c r="CE9329" s="274">
        <v>45047</v>
      </c>
      <c r="CF9329" s="273">
        <v>0</v>
      </c>
      <c r="CG9329" s="273" t="s">
        <v>80</v>
      </c>
      <c r="CH9329" s="273">
        <v>0</v>
      </c>
      <c r="CI9329" s="273" t="s">
        <v>80</v>
      </c>
      <c r="CM9329" s="273" t="s">
        <v>73</v>
      </c>
      <c r="CN9329" s="273">
        <v>3</v>
      </c>
    </row>
    <row r="9330" spans="74:92">
      <c r="BV9330" s="273" t="s">
        <v>64</v>
      </c>
      <c r="BW9330" s="273" t="s">
        <v>404</v>
      </c>
      <c r="BX9330" s="273" t="s">
        <v>408</v>
      </c>
      <c r="BY9330" s="273" t="s">
        <v>524</v>
      </c>
      <c r="BZ9330" s="273" t="s">
        <v>138</v>
      </c>
      <c r="CA9330" s="273" t="s">
        <v>139</v>
      </c>
      <c r="CB9330" s="273" t="s">
        <v>190</v>
      </c>
      <c r="CC9330" s="273" t="s">
        <v>191</v>
      </c>
      <c r="CD9330" s="282">
        <v>8</v>
      </c>
      <c r="CE9330" s="274">
        <v>45047</v>
      </c>
      <c r="CF9330" s="273">
        <v>0</v>
      </c>
      <c r="CG9330" s="273" t="s">
        <v>80</v>
      </c>
      <c r="CH9330" s="273">
        <v>0</v>
      </c>
      <c r="CI9330" s="273" t="s">
        <v>80</v>
      </c>
      <c r="CM9330" s="273" t="s">
        <v>73</v>
      </c>
      <c r="CN9330" s="273">
        <v>3</v>
      </c>
    </row>
    <row r="9331" spans="74:92">
      <c r="BV9331" s="273" t="s">
        <v>64</v>
      </c>
      <c r="BW9331" s="273" t="s">
        <v>404</v>
      </c>
      <c r="BX9331" s="273" t="s">
        <v>408</v>
      </c>
      <c r="BY9331" s="273" t="s">
        <v>524</v>
      </c>
      <c r="BZ9331" s="273" t="s">
        <v>86</v>
      </c>
      <c r="CA9331" s="273" t="s">
        <v>87</v>
      </c>
      <c r="CB9331" s="273" t="s">
        <v>233</v>
      </c>
      <c r="CC9331" s="273" t="s">
        <v>234</v>
      </c>
      <c r="CD9331" s="282">
        <v>1</v>
      </c>
      <c r="CE9331" s="274">
        <v>45047</v>
      </c>
      <c r="CG9331" s="273" t="s">
        <v>181</v>
      </c>
      <c r="CI9331" s="273" t="s">
        <v>181</v>
      </c>
      <c r="CJ9331" s="273" t="s">
        <v>1837</v>
      </c>
      <c r="CM9331" s="273" t="s">
        <v>73</v>
      </c>
      <c r="CN9331" s="273">
        <v>3</v>
      </c>
    </row>
    <row r="9332" spans="74:92">
      <c r="BV9332" s="273" t="s">
        <v>64</v>
      </c>
      <c r="BW9332" s="273" t="s">
        <v>404</v>
      </c>
      <c r="BX9332" s="273" t="s">
        <v>408</v>
      </c>
      <c r="BY9332" s="273" t="s">
        <v>524</v>
      </c>
      <c r="BZ9332" s="273" t="s">
        <v>86</v>
      </c>
      <c r="CA9332" s="273" t="s">
        <v>87</v>
      </c>
      <c r="CB9332" s="273" t="s">
        <v>217</v>
      </c>
      <c r="CC9332" s="273" t="s">
        <v>218</v>
      </c>
      <c r="CD9332" s="282">
        <v>2</v>
      </c>
      <c r="CE9332" s="274">
        <v>45047</v>
      </c>
      <c r="CG9332" s="273" t="s">
        <v>181</v>
      </c>
      <c r="CI9332" s="273" t="s">
        <v>181</v>
      </c>
      <c r="CJ9332" s="273" t="s">
        <v>1405</v>
      </c>
      <c r="CM9332" s="273" t="s">
        <v>73</v>
      </c>
      <c r="CN9332" s="273">
        <v>3</v>
      </c>
    </row>
    <row r="9333" spans="74:92">
      <c r="BV9333" s="273" t="s">
        <v>64</v>
      </c>
      <c r="BW9333" s="273" t="s">
        <v>404</v>
      </c>
      <c r="BX9333" s="273" t="s">
        <v>408</v>
      </c>
      <c r="BY9333" s="273" t="s">
        <v>524</v>
      </c>
      <c r="BZ9333" s="273" t="s">
        <v>86</v>
      </c>
      <c r="CA9333" s="273" t="s">
        <v>87</v>
      </c>
      <c r="CB9333" s="273" t="s">
        <v>225</v>
      </c>
      <c r="CC9333" s="273" t="s">
        <v>226</v>
      </c>
      <c r="CD9333" s="282">
        <v>5</v>
      </c>
      <c r="CE9333" s="274">
        <v>45047</v>
      </c>
      <c r="CF9333" s="273">
        <v>0</v>
      </c>
      <c r="CG9333" s="273" t="s">
        <v>80</v>
      </c>
      <c r="CH9333" s="273">
        <v>0</v>
      </c>
      <c r="CI9333" s="273" t="s">
        <v>80</v>
      </c>
      <c r="CM9333" s="273" t="s">
        <v>73</v>
      </c>
      <c r="CN9333" s="273">
        <v>3</v>
      </c>
    </row>
    <row r="9334" spans="74:92">
      <c r="BV9334" s="273" t="s">
        <v>64</v>
      </c>
      <c r="BW9334" s="273" t="s">
        <v>404</v>
      </c>
      <c r="BX9334" s="273" t="s">
        <v>408</v>
      </c>
      <c r="BY9334" s="273" t="s">
        <v>524</v>
      </c>
      <c r="BZ9334" s="273" t="s">
        <v>86</v>
      </c>
      <c r="CA9334" s="273" t="s">
        <v>87</v>
      </c>
      <c r="CB9334" s="273" t="s">
        <v>225</v>
      </c>
      <c r="CC9334" s="273" t="s">
        <v>226</v>
      </c>
      <c r="CD9334" s="282">
        <v>5</v>
      </c>
      <c r="CE9334" s="274">
        <v>45078</v>
      </c>
      <c r="CF9334" s="273">
        <v>0</v>
      </c>
      <c r="CG9334" s="273" t="s">
        <v>80</v>
      </c>
      <c r="CH9334" s="273">
        <v>0</v>
      </c>
      <c r="CI9334" s="273" t="s">
        <v>80</v>
      </c>
      <c r="CM9334" s="273" t="s">
        <v>73</v>
      </c>
      <c r="CN9334" s="273">
        <v>3</v>
      </c>
    </row>
    <row r="9335" spans="74:92">
      <c r="BV9335" s="273" t="s">
        <v>64</v>
      </c>
      <c r="BW9335" s="273" t="s">
        <v>404</v>
      </c>
      <c r="BX9335" s="273" t="s">
        <v>408</v>
      </c>
      <c r="BY9335" s="273" t="s">
        <v>524</v>
      </c>
      <c r="BZ9335" s="273" t="s">
        <v>86</v>
      </c>
      <c r="CA9335" s="273" t="s">
        <v>87</v>
      </c>
      <c r="CB9335" s="273" t="s">
        <v>217</v>
      </c>
      <c r="CC9335" s="273" t="s">
        <v>218</v>
      </c>
      <c r="CD9335" s="282">
        <v>2</v>
      </c>
      <c r="CE9335" s="274">
        <v>45078</v>
      </c>
      <c r="CG9335" s="273" t="s">
        <v>181</v>
      </c>
      <c r="CI9335" s="273" t="s">
        <v>181</v>
      </c>
      <c r="CJ9335" s="273" t="s">
        <v>1405</v>
      </c>
      <c r="CM9335" s="273" t="s">
        <v>73</v>
      </c>
      <c r="CN9335" s="273">
        <v>3</v>
      </c>
    </row>
    <row r="9336" spans="74:92">
      <c r="BV9336" s="273" t="s">
        <v>64</v>
      </c>
      <c r="BW9336" s="273" t="s">
        <v>404</v>
      </c>
      <c r="BX9336" s="273" t="s">
        <v>408</v>
      </c>
      <c r="BY9336" s="273" t="s">
        <v>524</v>
      </c>
      <c r="BZ9336" s="273" t="s">
        <v>86</v>
      </c>
      <c r="CA9336" s="273" t="s">
        <v>87</v>
      </c>
      <c r="CB9336" s="273" t="s">
        <v>233</v>
      </c>
      <c r="CC9336" s="273" t="s">
        <v>234</v>
      </c>
      <c r="CD9336" s="282">
        <v>1</v>
      </c>
      <c r="CE9336" s="274">
        <v>45078</v>
      </c>
      <c r="CG9336" s="273" t="s">
        <v>181</v>
      </c>
      <c r="CI9336" s="273" t="s">
        <v>181</v>
      </c>
      <c r="CJ9336" s="273" t="s">
        <v>242</v>
      </c>
      <c r="CM9336" s="273" t="s">
        <v>73</v>
      </c>
      <c r="CN9336" s="273">
        <v>3</v>
      </c>
    </row>
    <row r="9337" spans="74:92">
      <c r="BV9337" s="273" t="s">
        <v>64</v>
      </c>
      <c r="BW9337" s="273" t="s">
        <v>404</v>
      </c>
      <c r="BX9337" s="273" t="s">
        <v>408</v>
      </c>
      <c r="BY9337" s="273" t="s">
        <v>524</v>
      </c>
      <c r="BZ9337" s="273" t="s">
        <v>138</v>
      </c>
      <c r="CA9337" s="273" t="s">
        <v>139</v>
      </c>
      <c r="CB9337" s="273" t="s">
        <v>190</v>
      </c>
      <c r="CC9337" s="273" t="s">
        <v>191</v>
      </c>
      <c r="CD9337" s="282">
        <v>8</v>
      </c>
      <c r="CE9337" s="274">
        <v>45078</v>
      </c>
      <c r="CF9337" s="273">
        <v>0</v>
      </c>
      <c r="CG9337" s="273" t="s">
        <v>80</v>
      </c>
      <c r="CH9337" s="273">
        <v>0</v>
      </c>
      <c r="CI9337" s="273" t="s">
        <v>80</v>
      </c>
      <c r="CM9337" s="273" t="s">
        <v>73</v>
      </c>
      <c r="CN9337" s="273">
        <v>3</v>
      </c>
    </row>
    <row r="9338" spans="74:92">
      <c r="BV9338" s="273" t="s">
        <v>64</v>
      </c>
      <c r="BW9338" s="273" t="s">
        <v>404</v>
      </c>
      <c r="BX9338" s="273" t="s">
        <v>408</v>
      </c>
      <c r="BY9338" s="273" t="s">
        <v>524</v>
      </c>
      <c r="BZ9338" s="273" t="s">
        <v>167</v>
      </c>
      <c r="CA9338" s="273" t="s">
        <v>168</v>
      </c>
      <c r="CB9338" s="273" t="s">
        <v>319</v>
      </c>
      <c r="CC9338" s="273" t="s">
        <v>320</v>
      </c>
      <c r="CD9338" s="282">
        <v>15</v>
      </c>
      <c r="CE9338" s="274">
        <v>45078</v>
      </c>
      <c r="CF9338" s="273">
        <v>0</v>
      </c>
      <c r="CG9338" s="273" t="s">
        <v>80</v>
      </c>
      <c r="CH9338" s="273">
        <v>0</v>
      </c>
      <c r="CI9338" s="273" t="s">
        <v>80</v>
      </c>
      <c r="CM9338" s="273" t="s">
        <v>73</v>
      </c>
      <c r="CN9338" s="273">
        <v>3</v>
      </c>
    </row>
    <row r="9339" spans="74:92">
      <c r="BV9339" s="273" t="s">
        <v>64</v>
      </c>
      <c r="BW9339" s="273" t="s">
        <v>404</v>
      </c>
      <c r="BX9339" s="273" t="s">
        <v>408</v>
      </c>
      <c r="BY9339" s="273" t="s">
        <v>524</v>
      </c>
      <c r="BZ9339" s="273" t="s">
        <v>86</v>
      </c>
      <c r="CA9339" s="273" t="s">
        <v>87</v>
      </c>
      <c r="CB9339" s="273" t="s">
        <v>179</v>
      </c>
      <c r="CC9339" s="273" t="s">
        <v>180</v>
      </c>
      <c r="CD9339" s="282">
        <v>1</v>
      </c>
      <c r="CE9339" s="274">
        <v>45078</v>
      </c>
      <c r="CG9339" s="273" t="s">
        <v>181</v>
      </c>
      <c r="CI9339" s="273" t="s">
        <v>181</v>
      </c>
      <c r="CJ9339" s="273" t="s">
        <v>1837</v>
      </c>
      <c r="CM9339" s="273" t="s">
        <v>73</v>
      </c>
      <c r="CN9339" s="273">
        <v>3</v>
      </c>
    </row>
    <row r="9340" spans="74:92">
      <c r="BV9340" s="273" t="s">
        <v>64</v>
      </c>
      <c r="BW9340" s="273" t="s">
        <v>404</v>
      </c>
      <c r="BX9340" s="273" t="s">
        <v>408</v>
      </c>
      <c r="BY9340" s="273" t="s">
        <v>524</v>
      </c>
      <c r="BZ9340" s="273" t="s">
        <v>204</v>
      </c>
      <c r="CA9340" s="273" t="s">
        <v>205</v>
      </c>
      <c r="CB9340" s="273" t="s">
        <v>206</v>
      </c>
      <c r="CC9340" s="273" t="s">
        <v>207</v>
      </c>
      <c r="CD9340" s="282">
        <v>0</v>
      </c>
      <c r="CE9340" s="274">
        <v>45078</v>
      </c>
      <c r="CG9340" s="273" t="s">
        <v>181</v>
      </c>
      <c r="CI9340" s="273" t="s">
        <v>208</v>
      </c>
      <c r="CJ9340" s="273" t="s">
        <v>209</v>
      </c>
      <c r="CM9340" s="273" t="s">
        <v>73</v>
      </c>
      <c r="CN9340" s="273">
        <v>3</v>
      </c>
    </row>
    <row r="9341" spans="74:92">
      <c r="BV9341" s="273" t="s">
        <v>64</v>
      </c>
      <c r="BW9341" s="273" t="s">
        <v>404</v>
      </c>
      <c r="BX9341" s="273" t="s">
        <v>408</v>
      </c>
      <c r="BY9341" s="273" t="s">
        <v>524</v>
      </c>
      <c r="BZ9341" s="273" t="s">
        <v>167</v>
      </c>
      <c r="CA9341" s="273" t="s">
        <v>168</v>
      </c>
      <c r="CB9341" s="273" t="s">
        <v>313</v>
      </c>
      <c r="CC9341" s="273" t="s">
        <v>314</v>
      </c>
      <c r="CD9341" s="282">
        <v>14</v>
      </c>
      <c r="CE9341" s="274">
        <v>45078</v>
      </c>
      <c r="CF9341" s="273">
        <v>1998</v>
      </c>
      <c r="CG9341" s="273" t="s">
        <v>80</v>
      </c>
      <c r="CH9341" s="273">
        <v>1998</v>
      </c>
      <c r="CI9341" s="273" t="s">
        <v>80</v>
      </c>
      <c r="CM9341" s="273" t="s">
        <v>73</v>
      </c>
      <c r="CN9341" s="273">
        <v>3</v>
      </c>
    </row>
    <row r="9342" spans="74:92">
      <c r="BV9342" s="273" t="s">
        <v>64</v>
      </c>
      <c r="BW9342" s="273" t="s">
        <v>404</v>
      </c>
      <c r="BX9342" s="273" t="s">
        <v>408</v>
      </c>
      <c r="BY9342" s="273" t="s">
        <v>524</v>
      </c>
      <c r="BZ9342" s="273" t="s">
        <v>167</v>
      </c>
      <c r="CA9342" s="273" t="s">
        <v>168</v>
      </c>
      <c r="CB9342" s="273" t="s">
        <v>353</v>
      </c>
      <c r="CC9342" s="273" t="s">
        <v>354</v>
      </c>
      <c r="CD9342" s="282">
        <v>13</v>
      </c>
      <c r="CE9342" s="274">
        <v>45078</v>
      </c>
      <c r="CF9342" s="273">
        <v>0</v>
      </c>
      <c r="CG9342" s="273" t="s">
        <v>80</v>
      </c>
      <c r="CH9342" s="273">
        <v>0</v>
      </c>
      <c r="CI9342" s="273" t="s">
        <v>80</v>
      </c>
      <c r="CM9342" s="273" t="s">
        <v>73</v>
      </c>
      <c r="CN9342" s="273">
        <v>3</v>
      </c>
    </row>
    <row r="9343" spans="74:92">
      <c r="BV9343" s="273" t="s">
        <v>64</v>
      </c>
      <c r="BW9343" s="273" t="s">
        <v>404</v>
      </c>
      <c r="BX9343" s="273" t="s">
        <v>408</v>
      </c>
      <c r="BY9343" s="273" t="s">
        <v>524</v>
      </c>
      <c r="BZ9343" s="273" t="s">
        <v>151</v>
      </c>
      <c r="CA9343" s="273" t="s">
        <v>152</v>
      </c>
      <c r="CB9343" s="273" t="s">
        <v>161</v>
      </c>
      <c r="CC9343" s="273" t="s">
        <v>162</v>
      </c>
      <c r="CD9343" s="282">
        <v>11</v>
      </c>
      <c r="CE9343" s="274">
        <v>45078</v>
      </c>
      <c r="CF9343" s="273">
        <v>9464</v>
      </c>
      <c r="CG9343" s="273" t="s">
        <v>80</v>
      </c>
      <c r="CH9343" s="273">
        <v>9464</v>
      </c>
      <c r="CI9343" s="273" t="s">
        <v>80</v>
      </c>
      <c r="CL9343" s="273" t="s">
        <v>2309</v>
      </c>
      <c r="CM9343" s="273" t="s">
        <v>73</v>
      </c>
      <c r="CN9343" s="273">
        <v>3</v>
      </c>
    </row>
    <row r="9344" spans="74:92">
      <c r="BV9344" s="273" t="s">
        <v>64</v>
      </c>
      <c r="BW9344" s="273" t="s">
        <v>404</v>
      </c>
      <c r="BX9344" s="273" t="s">
        <v>408</v>
      </c>
      <c r="BY9344" s="273" t="s">
        <v>524</v>
      </c>
      <c r="BZ9344" s="273" t="s">
        <v>167</v>
      </c>
      <c r="CA9344" s="273" t="s">
        <v>168</v>
      </c>
      <c r="CB9344" s="273" t="s">
        <v>169</v>
      </c>
      <c r="CC9344" s="273" t="s">
        <v>170</v>
      </c>
      <c r="CD9344" s="282">
        <v>12</v>
      </c>
      <c r="CE9344" s="274">
        <v>45078</v>
      </c>
      <c r="CF9344" s="273">
        <v>0</v>
      </c>
      <c r="CG9344" s="273" t="s">
        <v>80</v>
      </c>
      <c r="CH9344" s="273">
        <v>0</v>
      </c>
      <c r="CI9344" s="273" t="s">
        <v>80</v>
      </c>
      <c r="CM9344" s="273" t="s">
        <v>73</v>
      </c>
      <c r="CN9344" s="273">
        <v>3</v>
      </c>
    </row>
    <row r="9345" spans="74:92">
      <c r="BV9345" s="273" t="s">
        <v>64</v>
      </c>
      <c r="BW9345" s="273" t="s">
        <v>404</v>
      </c>
      <c r="BX9345" s="273" t="s">
        <v>408</v>
      </c>
      <c r="BY9345" s="273" t="s">
        <v>524</v>
      </c>
      <c r="BZ9345" s="273" t="s">
        <v>151</v>
      </c>
      <c r="CA9345" s="273" t="s">
        <v>152</v>
      </c>
      <c r="CB9345" s="273" t="s">
        <v>153</v>
      </c>
      <c r="CC9345" s="273" t="s">
        <v>154</v>
      </c>
      <c r="CD9345" s="282">
        <v>10</v>
      </c>
      <c r="CE9345" s="274">
        <v>45078</v>
      </c>
      <c r="CF9345" s="273">
        <v>11830</v>
      </c>
      <c r="CG9345" s="273" t="s">
        <v>80</v>
      </c>
      <c r="CH9345" s="273">
        <v>11830</v>
      </c>
      <c r="CI9345" s="273" t="s">
        <v>80</v>
      </c>
      <c r="CM9345" s="273" t="s">
        <v>73</v>
      </c>
      <c r="CN9345" s="273">
        <v>3</v>
      </c>
    </row>
    <row r="9346" spans="74:92">
      <c r="BV9346" s="273" t="s">
        <v>64</v>
      </c>
      <c r="BW9346" s="273" t="s">
        <v>404</v>
      </c>
      <c r="BX9346" s="273" t="s">
        <v>408</v>
      </c>
      <c r="BY9346" s="273" t="s">
        <v>524</v>
      </c>
      <c r="BZ9346" s="273" t="s">
        <v>138</v>
      </c>
      <c r="CA9346" s="273" t="s">
        <v>139</v>
      </c>
      <c r="CB9346" s="273" t="s">
        <v>140</v>
      </c>
      <c r="CC9346" s="273" t="s">
        <v>141</v>
      </c>
      <c r="CD9346" s="282">
        <v>9</v>
      </c>
      <c r="CE9346" s="274">
        <v>45078</v>
      </c>
      <c r="CF9346" s="273">
        <v>0</v>
      </c>
      <c r="CG9346" s="273" t="s">
        <v>80</v>
      </c>
      <c r="CH9346" s="273">
        <v>0</v>
      </c>
      <c r="CI9346" s="273" t="s">
        <v>80</v>
      </c>
      <c r="CM9346" s="273" t="s">
        <v>73</v>
      </c>
      <c r="CN9346" s="273">
        <v>3</v>
      </c>
    </row>
    <row r="9347" spans="74:92">
      <c r="BV9347" s="273" t="s">
        <v>64</v>
      </c>
      <c r="BW9347" s="273" t="s">
        <v>404</v>
      </c>
      <c r="BX9347" s="273" t="s">
        <v>408</v>
      </c>
      <c r="BY9347" s="273" t="s">
        <v>524</v>
      </c>
      <c r="BZ9347" s="273" t="s">
        <v>126</v>
      </c>
      <c r="CA9347" s="273" t="s">
        <v>127</v>
      </c>
      <c r="CB9347" s="273" t="s">
        <v>133</v>
      </c>
      <c r="CC9347" s="273" t="s">
        <v>134</v>
      </c>
      <c r="CD9347" s="282">
        <v>7</v>
      </c>
      <c r="CE9347" s="274">
        <v>45078</v>
      </c>
      <c r="CI9347" s="273" t="s">
        <v>104</v>
      </c>
      <c r="CM9347" s="273" t="s">
        <v>73</v>
      </c>
      <c r="CN9347" s="273">
        <v>3</v>
      </c>
    </row>
    <row r="9348" spans="74:92">
      <c r="BV9348" s="273" t="s">
        <v>64</v>
      </c>
      <c r="BW9348" s="273" t="s">
        <v>404</v>
      </c>
      <c r="BX9348" s="273" t="s">
        <v>408</v>
      </c>
      <c r="BY9348" s="273" t="s">
        <v>524</v>
      </c>
      <c r="BZ9348" s="273" t="s">
        <v>126</v>
      </c>
      <c r="CA9348" s="273" t="s">
        <v>127</v>
      </c>
      <c r="CB9348" s="273" t="s">
        <v>128</v>
      </c>
      <c r="CC9348" s="273" t="s">
        <v>129</v>
      </c>
      <c r="CD9348" s="282">
        <v>6</v>
      </c>
      <c r="CE9348" s="274">
        <v>45078</v>
      </c>
      <c r="CI9348" s="273" t="s">
        <v>80</v>
      </c>
      <c r="CM9348" s="273" t="s">
        <v>73</v>
      </c>
      <c r="CN9348" s="273">
        <v>3</v>
      </c>
    </row>
    <row r="9349" spans="74:92">
      <c r="BV9349" s="273" t="s">
        <v>64</v>
      </c>
      <c r="BW9349" s="273" t="s">
        <v>404</v>
      </c>
      <c r="BX9349" s="273" t="s">
        <v>408</v>
      </c>
      <c r="BY9349" s="273" t="s">
        <v>524</v>
      </c>
      <c r="BZ9349" s="273" t="s">
        <v>110</v>
      </c>
      <c r="CA9349" s="273" t="s">
        <v>111</v>
      </c>
      <c r="CB9349" s="273" t="s">
        <v>112</v>
      </c>
      <c r="CC9349" s="273" t="s">
        <v>113</v>
      </c>
      <c r="CD9349" s="282">
        <v>4</v>
      </c>
      <c r="CE9349" s="274">
        <v>45078</v>
      </c>
      <c r="CI9349" s="273" t="s">
        <v>80</v>
      </c>
      <c r="CM9349" s="273" t="s">
        <v>73</v>
      </c>
      <c r="CN9349" s="273">
        <v>3</v>
      </c>
    </row>
    <row r="9350" spans="74:92">
      <c r="BV9350" s="273" t="s">
        <v>64</v>
      </c>
      <c r="BW9350" s="273" t="s">
        <v>404</v>
      </c>
      <c r="BX9350" s="273" t="s">
        <v>408</v>
      </c>
      <c r="BY9350" s="273" t="s">
        <v>524</v>
      </c>
      <c r="BZ9350" s="273" t="s">
        <v>110</v>
      </c>
      <c r="CA9350" s="273" t="s">
        <v>111</v>
      </c>
      <c r="CB9350" s="273" t="s">
        <v>117</v>
      </c>
      <c r="CC9350" s="273" t="s">
        <v>118</v>
      </c>
      <c r="CD9350" s="282">
        <v>5</v>
      </c>
      <c r="CE9350" s="274">
        <v>45078</v>
      </c>
      <c r="CI9350" s="273" t="s">
        <v>104</v>
      </c>
      <c r="CM9350" s="273" t="s">
        <v>73</v>
      </c>
      <c r="CN9350" s="273">
        <v>3</v>
      </c>
    </row>
    <row r="9351" spans="74:92">
      <c r="BV9351" s="273" t="s">
        <v>64</v>
      </c>
      <c r="BW9351" s="273" t="s">
        <v>404</v>
      </c>
      <c r="BX9351" s="273" t="s">
        <v>408</v>
      </c>
      <c r="BY9351" s="273" t="s">
        <v>524</v>
      </c>
      <c r="BZ9351" s="273" t="s">
        <v>86</v>
      </c>
      <c r="CA9351" s="273" t="s">
        <v>87</v>
      </c>
      <c r="CB9351" s="273" t="s">
        <v>88</v>
      </c>
      <c r="CC9351" s="273" t="s">
        <v>89</v>
      </c>
      <c r="CD9351" s="282">
        <v>3</v>
      </c>
      <c r="CE9351" s="274">
        <v>45078</v>
      </c>
      <c r="CF9351" s="273">
        <v>11830</v>
      </c>
      <c r="CG9351" s="273" t="s">
        <v>80</v>
      </c>
      <c r="CH9351" s="273">
        <v>11830</v>
      </c>
      <c r="CI9351" s="273" t="s">
        <v>80</v>
      </c>
      <c r="CM9351" s="273" t="s">
        <v>73</v>
      </c>
      <c r="CN9351" s="273">
        <v>3</v>
      </c>
    </row>
    <row r="9352" spans="74:92">
      <c r="BV9352" s="273" t="s">
        <v>64</v>
      </c>
      <c r="BW9352" s="273" t="s">
        <v>404</v>
      </c>
      <c r="BX9352" s="273" t="s">
        <v>408</v>
      </c>
      <c r="BY9352" s="273" t="s">
        <v>524</v>
      </c>
      <c r="BZ9352" s="273" t="s">
        <v>86</v>
      </c>
      <c r="CA9352" s="273" t="s">
        <v>87</v>
      </c>
      <c r="CB9352" s="273" t="s">
        <v>101</v>
      </c>
      <c r="CC9352" s="273" t="s">
        <v>102</v>
      </c>
      <c r="CD9352" s="282">
        <v>4</v>
      </c>
      <c r="CE9352" s="274">
        <v>45078</v>
      </c>
      <c r="CF9352" s="273">
        <v>469024.72</v>
      </c>
      <c r="CG9352" s="273" t="s">
        <v>2268</v>
      </c>
      <c r="CH9352" s="273">
        <v>13653.3095992</v>
      </c>
      <c r="CI9352" s="273" t="s">
        <v>104</v>
      </c>
      <c r="CM9352" s="273" t="s">
        <v>73</v>
      </c>
      <c r="CN9352" s="273">
        <v>3</v>
      </c>
    </row>
    <row r="9353" spans="74:92">
      <c r="BV9353" s="273" t="s">
        <v>64</v>
      </c>
      <c r="BW9353" s="273" t="s">
        <v>404</v>
      </c>
      <c r="BX9353" s="273" t="s">
        <v>408</v>
      </c>
      <c r="BY9353" s="273" t="s">
        <v>524</v>
      </c>
      <c r="BZ9353" s="273" t="s">
        <v>86</v>
      </c>
      <c r="CA9353" s="273" t="s">
        <v>87</v>
      </c>
      <c r="CB9353" s="273" t="s">
        <v>101</v>
      </c>
      <c r="CC9353" s="273" t="s">
        <v>102</v>
      </c>
      <c r="CD9353" s="282">
        <v>4</v>
      </c>
      <c r="CE9353" s="274">
        <v>45108</v>
      </c>
      <c r="CF9353" s="273">
        <v>425076.86</v>
      </c>
      <c r="CG9353" s="273" t="s">
        <v>2268</v>
      </c>
      <c r="CH9353" s="273">
        <v>12373.987394600001</v>
      </c>
      <c r="CI9353" s="273" t="s">
        <v>104</v>
      </c>
      <c r="CM9353" s="273" t="s">
        <v>73</v>
      </c>
      <c r="CN9353" s="273">
        <v>3</v>
      </c>
    </row>
    <row r="9354" spans="74:92">
      <c r="BV9354" s="273" t="s">
        <v>64</v>
      </c>
      <c r="BW9354" s="273" t="s">
        <v>404</v>
      </c>
      <c r="BX9354" s="273" t="s">
        <v>408</v>
      </c>
      <c r="BY9354" s="273" t="s">
        <v>524</v>
      </c>
      <c r="BZ9354" s="273" t="s">
        <v>86</v>
      </c>
      <c r="CA9354" s="273" t="s">
        <v>87</v>
      </c>
      <c r="CB9354" s="273" t="s">
        <v>88</v>
      </c>
      <c r="CC9354" s="273" t="s">
        <v>89</v>
      </c>
      <c r="CD9354" s="282">
        <v>3</v>
      </c>
      <c r="CE9354" s="274">
        <v>45108</v>
      </c>
      <c r="CF9354" s="273">
        <v>10971</v>
      </c>
      <c r="CG9354" s="273" t="s">
        <v>80</v>
      </c>
      <c r="CH9354" s="273">
        <v>10971</v>
      </c>
      <c r="CI9354" s="273" t="s">
        <v>80</v>
      </c>
      <c r="CM9354" s="273" t="s">
        <v>73</v>
      </c>
      <c r="CN9354" s="273">
        <v>3</v>
      </c>
    </row>
    <row r="9355" spans="74:92">
      <c r="BV9355" s="273" t="s">
        <v>64</v>
      </c>
      <c r="BW9355" s="273" t="s">
        <v>404</v>
      </c>
      <c r="BX9355" s="273" t="s">
        <v>408</v>
      </c>
      <c r="BY9355" s="273" t="s">
        <v>524</v>
      </c>
      <c r="BZ9355" s="273" t="s">
        <v>110</v>
      </c>
      <c r="CA9355" s="273" t="s">
        <v>111</v>
      </c>
      <c r="CB9355" s="273" t="s">
        <v>117</v>
      </c>
      <c r="CC9355" s="273" t="s">
        <v>118</v>
      </c>
      <c r="CD9355" s="282">
        <v>5</v>
      </c>
      <c r="CE9355" s="274">
        <v>45108</v>
      </c>
      <c r="CI9355" s="273" t="s">
        <v>104</v>
      </c>
      <c r="CM9355" s="273" t="s">
        <v>73</v>
      </c>
      <c r="CN9355" s="273">
        <v>3</v>
      </c>
    </row>
    <row r="9356" spans="74:92">
      <c r="BV9356" s="273" t="s">
        <v>64</v>
      </c>
      <c r="BW9356" s="273" t="s">
        <v>404</v>
      </c>
      <c r="BX9356" s="273" t="s">
        <v>408</v>
      </c>
      <c r="BY9356" s="273" t="s">
        <v>524</v>
      </c>
      <c r="BZ9356" s="273" t="s">
        <v>110</v>
      </c>
      <c r="CA9356" s="273" t="s">
        <v>111</v>
      </c>
      <c r="CB9356" s="273" t="s">
        <v>112</v>
      </c>
      <c r="CC9356" s="273" t="s">
        <v>113</v>
      </c>
      <c r="CD9356" s="282">
        <v>4</v>
      </c>
      <c r="CE9356" s="274">
        <v>45108</v>
      </c>
      <c r="CI9356" s="273" t="s">
        <v>80</v>
      </c>
      <c r="CM9356" s="273" t="s">
        <v>73</v>
      </c>
      <c r="CN9356" s="273">
        <v>3</v>
      </c>
    </row>
    <row r="9357" spans="74:92">
      <c r="BV9357" s="273" t="s">
        <v>64</v>
      </c>
      <c r="BW9357" s="273" t="s">
        <v>404</v>
      </c>
      <c r="BX9357" s="273" t="s">
        <v>408</v>
      </c>
      <c r="BY9357" s="273" t="s">
        <v>524</v>
      </c>
      <c r="BZ9357" s="273" t="s">
        <v>126</v>
      </c>
      <c r="CA9357" s="273" t="s">
        <v>127</v>
      </c>
      <c r="CB9357" s="273" t="s">
        <v>128</v>
      </c>
      <c r="CC9357" s="273" t="s">
        <v>129</v>
      </c>
      <c r="CD9357" s="282">
        <v>6</v>
      </c>
      <c r="CE9357" s="274">
        <v>45108</v>
      </c>
      <c r="CI9357" s="273" t="s">
        <v>80</v>
      </c>
      <c r="CM9357" s="273" t="s">
        <v>73</v>
      </c>
      <c r="CN9357" s="273">
        <v>3</v>
      </c>
    </row>
    <row r="9358" spans="74:92">
      <c r="BV9358" s="273" t="s">
        <v>64</v>
      </c>
      <c r="BW9358" s="273" t="s">
        <v>404</v>
      </c>
      <c r="BX9358" s="273" t="s">
        <v>408</v>
      </c>
      <c r="BY9358" s="273" t="s">
        <v>524</v>
      </c>
      <c r="BZ9358" s="273" t="s">
        <v>126</v>
      </c>
      <c r="CA9358" s="273" t="s">
        <v>127</v>
      </c>
      <c r="CB9358" s="273" t="s">
        <v>133</v>
      </c>
      <c r="CC9358" s="273" t="s">
        <v>134</v>
      </c>
      <c r="CD9358" s="282">
        <v>7</v>
      </c>
      <c r="CE9358" s="274">
        <v>45108</v>
      </c>
      <c r="CI9358" s="273" t="s">
        <v>104</v>
      </c>
      <c r="CM9358" s="273" t="s">
        <v>73</v>
      </c>
      <c r="CN9358" s="273">
        <v>3</v>
      </c>
    </row>
    <row r="9359" spans="74:92">
      <c r="BV9359" s="273" t="s">
        <v>64</v>
      </c>
      <c r="BW9359" s="273" t="s">
        <v>404</v>
      </c>
      <c r="BX9359" s="273" t="s">
        <v>408</v>
      </c>
      <c r="BY9359" s="273" t="s">
        <v>524</v>
      </c>
      <c r="BZ9359" s="273" t="s">
        <v>138</v>
      </c>
      <c r="CA9359" s="273" t="s">
        <v>139</v>
      </c>
      <c r="CB9359" s="273" t="s">
        <v>140</v>
      </c>
      <c r="CC9359" s="273" t="s">
        <v>141</v>
      </c>
      <c r="CD9359" s="282">
        <v>9</v>
      </c>
      <c r="CE9359" s="274">
        <v>45108</v>
      </c>
      <c r="CF9359" s="273">
        <v>0</v>
      </c>
      <c r="CG9359" s="273" t="s">
        <v>80</v>
      </c>
      <c r="CH9359" s="273">
        <v>0</v>
      </c>
      <c r="CI9359" s="273" t="s">
        <v>80</v>
      </c>
      <c r="CM9359" s="273" t="s">
        <v>73</v>
      </c>
      <c r="CN9359" s="273">
        <v>3</v>
      </c>
    </row>
    <row r="9360" spans="74:92">
      <c r="BV9360" s="273" t="s">
        <v>64</v>
      </c>
      <c r="BW9360" s="273" t="s">
        <v>404</v>
      </c>
      <c r="BX9360" s="273" t="s">
        <v>408</v>
      </c>
      <c r="BY9360" s="273" t="s">
        <v>524</v>
      </c>
      <c r="BZ9360" s="273" t="s">
        <v>151</v>
      </c>
      <c r="CA9360" s="273" t="s">
        <v>152</v>
      </c>
      <c r="CB9360" s="273" t="s">
        <v>153</v>
      </c>
      <c r="CC9360" s="273" t="s">
        <v>154</v>
      </c>
      <c r="CD9360" s="282">
        <v>10</v>
      </c>
      <c r="CE9360" s="274">
        <v>45108</v>
      </c>
      <c r="CF9360" s="273">
        <v>10971</v>
      </c>
      <c r="CG9360" s="273" t="s">
        <v>80</v>
      </c>
      <c r="CH9360" s="273">
        <v>10971</v>
      </c>
      <c r="CI9360" s="273" t="s">
        <v>80</v>
      </c>
      <c r="CM9360" s="273" t="s">
        <v>73</v>
      </c>
      <c r="CN9360" s="273">
        <v>3</v>
      </c>
    </row>
    <row r="9361" spans="74:92">
      <c r="BV9361" s="273" t="s">
        <v>64</v>
      </c>
      <c r="BW9361" s="273" t="s">
        <v>404</v>
      </c>
      <c r="BX9361" s="273" t="s">
        <v>408</v>
      </c>
      <c r="BY9361" s="273" t="s">
        <v>524</v>
      </c>
      <c r="BZ9361" s="273" t="s">
        <v>167</v>
      </c>
      <c r="CA9361" s="273" t="s">
        <v>168</v>
      </c>
      <c r="CB9361" s="273" t="s">
        <v>169</v>
      </c>
      <c r="CC9361" s="273" t="s">
        <v>170</v>
      </c>
      <c r="CD9361" s="282">
        <v>12</v>
      </c>
      <c r="CE9361" s="274">
        <v>45108</v>
      </c>
      <c r="CF9361" s="273">
        <v>0</v>
      </c>
      <c r="CG9361" s="273" t="s">
        <v>80</v>
      </c>
      <c r="CH9361" s="273">
        <v>0</v>
      </c>
      <c r="CI9361" s="273" t="s">
        <v>80</v>
      </c>
      <c r="CM9361" s="273" t="s">
        <v>73</v>
      </c>
      <c r="CN9361" s="273">
        <v>3</v>
      </c>
    </row>
    <row r="9362" spans="74:92">
      <c r="BV9362" s="273" t="s">
        <v>64</v>
      </c>
      <c r="BW9362" s="273" t="s">
        <v>404</v>
      </c>
      <c r="BX9362" s="273" t="s">
        <v>408</v>
      </c>
      <c r="BY9362" s="273" t="s">
        <v>524</v>
      </c>
      <c r="BZ9362" s="273" t="s">
        <v>151</v>
      </c>
      <c r="CA9362" s="273" t="s">
        <v>152</v>
      </c>
      <c r="CB9362" s="273" t="s">
        <v>161</v>
      </c>
      <c r="CC9362" s="273" t="s">
        <v>162</v>
      </c>
      <c r="CD9362" s="282">
        <v>11</v>
      </c>
      <c r="CE9362" s="274">
        <v>45108</v>
      </c>
      <c r="CF9362" s="273">
        <v>8776.7999999999993</v>
      </c>
      <c r="CG9362" s="273" t="s">
        <v>80</v>
      </c>
      <c r="CH9362" s="273">
        <v>8776.7999999999993</v>
      </c>
      <c r="CI9362" s="273" t="s">
        <v>80</v>
      </c>
      <c r="CL9362" s="273" t="s">
        <v>2276</v>
      </c>
      <c r="CM9362" s="273" t="s">
        <v>73</v>
      </c>
      <c r="CN9362" s="273">
        <v>3</v>
      </c>
    </row>
    <row r="9363" spans="74:92">
      <c r="BV9363" s="273" t="s">
        <v>64</v>
      </c>
      <c r="BW9363" s="273" t="s">
        <v>404</v>
      </c>
      <c r="BX9363" s="273" t="s">
        <v>408</v>
      </c>
      <c r="BY9363" s="273" t="s">
        <v>524</v>
      </c>
      <c r="BZ9363" s="273" t="s">
        <v>167</v>
      </c>
      <c r="CA9363" s="273" t="s">
        <v>168</v>
      </c>
      <c r="CB9363" s="273" t="s">
        <v>353</v>
      </c>
      <c r="CC9363" s="273" t="s">
        <v>354</v>
      </c>
      <c r="CD9363" s="282">
        <v>13</v>
      </c>
      <c r="CE9363" s="274">
        <v>45108</v>
      </c>
      <c r="CF9363" s="273">
        <v>0</v>
      </c>
      <c r="CG9363" s="273" t="s">
        <v>80</v>
      </c>
      <c r="CH9363" s="273">
        <v>0</v>
      </c>
      <c r="CI9363" s="273" t="s">
        <v>80</v>
      </c>
      <c r="CM9363" s="273" t="s">
        <v>73</v>
      </c>
      <c r="CN9363" s="273">
        <v>3</v>
      </c>
    </row>
    <row r="9364" spans="74:92">
      <c r="BV9364" s="273" t="s">
        <v>64</v>
      </c>
      <c r="BW9364" s="273" t="s">
        <v>404</v>
      </c>
      <c r="BX9364" s="273" t="s">
        <v>408</v>
      </c>
      <c r="BY9364" s="273" t="s">
        <v>524</v>
      </c>
      <c r="BZ9364" s="273" t="s">
        <v>167</v>
      </c>
      <c r="CA9364" s="273" t="s">
        <v>168</v>
      </c>
      <c r="CB9364" s="273" t="s">
        <v>313</v>
      </c>
      <c r="CC9364" s="273" t="s">
        <v>314</v>
      </c>
      <c r="CD9364" s="282">
        <v>14</v>
      </c>
      <c r="CE9364" s="274">
        <v>45108</v>
      </c>
      <c r="CF9364" s="273">
        <v>2126.3000000000002</v>
      </c>
      <c r="CG9364" s="273" t="s">
        <v>80</v>
      </c>
      <c r="CH9364" s="273">
        <v>2126.3000000000002</v>
      </c>
      <c r="CI9364" s="273" t="s">
        <v>80</v>
      </c>
      <c r="CM9364" s="273" t="s">
        <v>73</v>
      </c>
      <c r="CN9364" s="273">
        <v>3</v>
      </c>
    </row>
    <row r="9365" spans="74:92">
      <c r="BV9365" s="273" t="s">
        <v>64</v>
      </c>
      <c r="BW9365" s="273" t="s">
        <v>404</v>
      </c>
      <c r="BX9365" s="273" t="s">
        <v>408</v>
      </c>
      <c r="BY9365" s="273" t="s">
        <v>524</v>
      </c>
      <c r="BZ9365" s="273" t="s">
        <v>204</v>
      </c>
      <c r="CA9365" s="273" t="s">
        <v>205</v>
      </c>
      <c r="CB9365" s="273" t="s">
        <v>206</v>
      </c>
      <c r="CC9365" s="273" t="s">
        <v>207</v>
      </c>
      <c r="CD9365" s="282">
        <v>0</v>
      </c>
      <c r="CE9365" s="274">
        <v>45108</v>
      </c>
      <c r="CG9365" s="273" t="s">
        <v>181</v>
      </c>
      <c r="CI9365" s="273" t="s">
        <v>208</v>
      </c>
      <c r="CJ9365" s="273" t="s">
        <v>209</v>
      </c>
      <c r="CM9365" s="273" t="s">
        <v>73</v>
      </c>
      <c r="CN9365" s="273">
        <v>3</v>
      </c>
    </row>
    <row r="9366" spans="74:92">
      <c r="BV9366" s="273" t="s">
        <v>64</v>
      </c>
      <c r="BW9366" s="273" t="s">
        <v>404</v>
      </c>
      <c r="BX9366" s="273" t="s">
        <v>408</v>
      </c>
      <c r="BY9366" s="273" t="s">
        <v>524</v>
      </c>
      <c r="BZ9366" s="273" t="s">
        <v>86</v>
      </c>
      <c r="CA9366" s="273" t="s">
        <v>87</v>
      </c>
      <c r="CB9366" s="273" t="s">
        <v>179</v>
      </c>
      <c r="CC9366" s="273" t="s">
        <v>180</v>
      </c>
      <c r="CD9366" s="282">
        <v>1</v>
      </c>
      <c r="CE9366" s="274">
        <v>45108</v>
      </c>
      <c r="CG9366" s="273" t="s">
        <v>181</v>
      </c>
      <c r="CI9366" s="273" t="s">
        <v>181</v>
      </c>
      <c r="CJ9366" s="273" t="s">
        <v>242</v>
      </c>
      <c r="CM9366" s="273" t="s">
        <v>73</v>
      </c>
      <c r="CN9366" s="273">
        <v>3</v>
      </c>
    </row>
    <row r="9367" spans="74:92">
      <c r="BV9367" s="273" t="s">
        <v>64</v>
      </c>
      <c r="BW9367" s="273" t="s">
        <v>404</v>
      </c>
      <c r="BX9367" s="273" t="s">
        <v>408</v>
      </c>
      <c r="BY9367" s="273" t="s">
        <v>524</v>
      </c>
      <c r="BZ9367" s="273" t="s">
        <v>167</v>
      </c>
      <c r="CA9367" s="273" t="s">
        <v>168</v>
      </c>
      <c r="CB9367" s="273" t="s">
        <v>319</v>
      </c>
      <c r="CC9367" s="273" t="s">
        <v>320</v>
      </c>
      <c r="CD9367" s="282">
        <v>15</v>
      </c>
      <c r="CE9367" s="274">
        <v>45108</v>
      </c>
      <c r="CF9367" s="273">
        <v>0</v>
      </c>
      <c r="CG9367" s="273" t="s">
        <v>80</v>
      </c>
      <c r="CH9367" s="273">
        <v>0</v>
      </c>
      <c r="CI9367" s="273" t="s">
        <v>80</v>
      </c>
      <c r="CM9367" s="273" t="s">
        <v>73</v>
      </c>
      <c r="CN9367" s="273">
        <v>3</v>
      </c>
    </row>
    <row r="9368" spans="74:92">
      <c r="BV9368" s="273" t="s">
        <v>64</v>
      </c>
      <c r="BW9368" s="273" t="s">
        <v>404</v>
      </c>
      <c r="BX9368" s="273" t="s">
        <v>408</v>
      </c>
      <c r="BY9368" s="273" t="s">
        <v>524</v>
      </c>
      <c r="BZ9368" s="273" t="s">
        <v>138</v>
      </c>
      <c r="CA9368" s="273" t="s">
        <v>139</v>
      </c>
      <c r="CB9368" s="273" t="s">
        <v>190</v>
      </c>
      <c r="CC9368" s="273" t="s">
        <v>191</v>
      </c>
      <c r="CD9368" s="282">
        <v>8</v>
      </c>
      <c r="CE9368" s="274">
        <v>45108</v>
      </c>
      <c r="CF9368" s="273">
        <v>0</v>
      </c>
      <c r="CG9368" s="273" t="s">
        <v>80</v>
      </c>
      <c r="CH9368" s="273">
        <v>0</v>
      </c>
      <c r="CI9368" s="273" t="s">
        <v>80</v>
      </c>
      <c r="CM9368" s="273" t="s">
        <v>73</v>
      </c>
      <c r="CN9368" s="273">
        <v>3</v>
      </c>
    </row>
    <row r="9369" spans="74:92">
      <c r="BV9369" s="273" t="s">
        <v>64</v>
      </c>
      <c r="BW9369" s="273" t="s">
        <v>404</v>
      </c>
      <c r="BX9369" s="273" t="s">
        <v>408</v>
      </c>
      <c r="BY9369" s="273" t="s">
        <v>524</v>
      </c>
      <c r="BZ9369" s="273" t="s">
        <v>86</v>
      </c>
      <c r="CA9369" s="273" t="s">
        <v>87</v>
      </c>
      <c r="CB9369" s="273" t="s">
        <v>233</v>
      </c>
      <c r="CC9369" s="273" t="s">
        <v>234</v>
      </c>
      <c r="CD9369" s="282">
        <v>1</v>
      </c>
      <c r="CE9369" s="274">
        <v>45108</v>
      </c>
      <c r="CG9369" s="273" t="s">
        <v>181</v>
      </c>
      <c r="CI9369" s="273" t="s">
        <v>181</v>
      </c>
      <c r="CJ9369" s="273" t="s">
        <v>1914</v>
      </c>
      <c r="CM9369" s="273" t="s">
        <v>73</v>
      </c>
      <c r="CN9369" s="273">
        <v>3</v>
      </c>
    </row>
    <row r="9370" spans="74:92">
      <c r="BV9370" s="273" t="s">
        <v>64</v>
      </c>
      <c r="BW9370" s="273" t="s">
        <v>404</v>
      </c>
      <c r="BX9370" s="273" t="s">
        <v>408</v>
      </c>
      <c r="BY9370" s="273" t="s">
        <v>524</v>
      </c>
      <c r="BZ9370" s="273" t="s">
        <v>86</v>
      </c>
      <c r="CA9370" s="273" t="s">
        <v>87</v>
      </c>
      <c r="CB9370" s="273" t="s">
        <v>217</v>
      </c>
      <c r="CC9370" s="273" t="s">
        <v>218</v>
      </c>
      <c r="CD9370" s="282">
        <v>2</v>
      </c>
      <c r="CE9370" s="274">
        <v>45108</v>
      </c>
      <c r="CG9370" s="273" t="s">
        <v>181</v>
      </c>
      <c r="CI9370" s="273" t="s">
        <v>181</v>
      </c>
      <c r="CJ9370" s="273" t="s">
        <v>1405</v>
      </c>
      <c r="CM9370" s="273" t="s">
        <v>73</v>
      </c>
      <c r="CN9370" s="273">
        <v>3</v>
      </c>
    </row>
    <row r="9371" spans="74:92">
      <c r="BV9371" s="273" t="s">
        <v>64</v>
      </c>
      <c r="BW9371" s="273" t="s">
        <v>404</v>
      </c>
      <c r="BX9371" s="273" t="s">
        <v>408</v>
      </c>
      <c r="BY9371" s="273" t="s">
        <v>524</v>
      </c>
      <c r="BZ9371" s="273" t="s">
        <v>86</v>
      </c>
      <c r="CA9371" s="273" t="s">
        <v>87</v>
      </c>
      <c r="CB9371" s="273" t="s">
        <v>225</v>
      </c>
      <c r="CC9371" s="273" t="s">
        <v>226</v>
      </c>
      <c r="CD9371" s="282">
        <v>5</v>
      </c>
      <c r="CE9371" s="274">
        <v>45108</v>
      </c>
      <c r="CF9371" s="273">
        <v>0</v>
      </c>
      <c r="CG9371" s="273" t="s">
        <v>80</v>
      </c>
      <c r="CH9371" s="273">
        <v>0</v>
      </c>
      <c r="CI9371" s="273" t="s">
        <v>80</v>
      </c>
      <c r="CM9371" s="273" t="s">
        <v>73</v>
      </c>
      <c r="CN9371" s="273">
        <v>3</v>
      </c>
    </row>
    <row r="9372" spans="74:92">
      <c r="BV9372" s="273" t="s">
        <v>64</v>
      </c>
      <c r="BW9372" s="273" t="s">
        <v>404</v>
      </c>
      <c r="BX9372" s="273" t="s">
        <v>408</v>
      </c>
      <c r="BY9372" s="273" t="s">
        <v>524</v>
      </c>
      <c r="BZ9372" s="273" t="s">
        <v>86</v>
      </c>
      <c r="CA9372" s="273" t="s">
        <v>87</v>
      </c>
      <c r="CB9372" s="273" t="s">
        <v>225</v>
      </c>
      <c r="CC9372" s="273" t="s">
        <v>226</v>
      </c>
      <c r="CD9372" s="282">
        <v>5</v>
      </c>
      <c r="CE9372" s="274">
        <v>45139</v>
      </c>
      <c r="CF9372" s="273">
        <v>0</v>
      </c>
      <c r="CG9372" s="273" t="s">
        <v>80</v>
      </c>
      <c r="CH9372" s="273">
        <v>0</v>
      </c>
      <c r="CI9372" s="273" t="s">
        <v>80</v>
      </c>
      <c r="CM9372" s="273" t="s">
        <v>73</v>
      </c>
      <c r="CN9372" s="273">
        <v>3</v>
      </c>
    </row>
    <row r="9373" spans="74:92">
      <c r="BV9373" s="273" t="s">
        <v>64</v>
      </c>
      <c r="BW9373" s="273" t="s">
        <v>404</v>
      </c>
      <c r="BX9373" s="273" t="s">
        <v>408</v>
      </c>
      <c r="BY9373" s="273" t="s">
        <v>524</v>
      </c>
      <c r="BZ9373" s="273" t="s">
        <v>86</v>
      </c>
      <c r="CA9373" s="273" t="s">
        <v>87</v>
      </c>
      <c r="CB9373" s="273" t="s">
        <v>217</v>
      </c>
      <c r="CC9373" s="273" t="s">
        <v>218</v>
      </c>
      <c r="CD9373" s="282">
        <v>2</v>
      </c>
      <c r="CE9373" s="274">
        <v>45139</v>
      </c>
      <c r="CG9373" s="273" t="s">
        <v>181</v>
      </c>
      <c r="CI9373" s="273" t="s">
        <v>181</v>
      </c>
      <c r="CJ9373" s="273" t="s">
        <v>1405</v>
      </c>
      <c r="CM9373" s="273" t="s">
        <v>73</v>
      </c>
      <c r="CN9373" s="273">
        <v>3</v>
      </c>
    </row>
    <row r="9374" spans="74:92">
      <c r="BV9374" s="273" t="s">
        <v>64</v>
      </c>
      <c r="BW9374" s="273" t="s">
        <v>404</v>
      </c>
      <c r="BX9374" s="273" t="s">
        <v>408</v>
      </c>
      <c r="BY9374" s="273" t="s">
        <v>524</v>
      </c>
      <c r="BZ9374" s="273" t="s">
        <v>86</v>
      </c>
      <c r="CA9374" s="273" t="s">
        <v>87</v>
      </c>
      <c r="CB9374" s="273" t="s">
        <v>233</v>
      </c>
      <c r="CC9374" s="273" t="s">
        <v>234</v>
      </c>
      <c r="CD9374" s="282">
        <v>1</v>
      </c>
      <c r="CE9374" s="274">
        <v>45139</v>
      </c>
      <c r="CG9374" s="273" t="s">
        <v>181</v>
      </c>
      <c r="CI9374" s="273" t="s">
        <v>181</v>
      </c>
      <c r="CJ9374" s="273" t="s">
        <v>1585</v>
      </c>
      <c r="CM9374" s="273" t="s">
        <v>73</v>
      </c>
      <c r="CN9374" s="273">
        <v>3</v>
      </c>
    </row>
    <row r="9375" spans="74:92">
      <c r="BV9375" s="273" t="s">
        <v>64</v>
      </c>
      <c r="BW9375" s="273" t="s">
        <v>404</v>
      </c>
      <c r="BX9375" s="273" t="s">
        <v>408</v>
      </c>
      <c r="BY9375" s="273" t="s">
        <v>524</v>
      </c>
      <c r="BZ9375" s="273" t="s">
        <v>138</v>
      </c>
      <c r="CA9375" s="273" t="s">
        <v>139</v>
      </c>
      <c r="CB9375" s="273" t="s">
        <v>190</v>
      </c>
      <c r="CC9375" s="273" t="s">
        <v>191</v>
      </c>
      <c r="CD9375" s="282">
        <v>8</v>
      </c>
      <c r="CE9375" s="274">
        <v>45139</v>
      </c>
      <c r="CF9375" s="273">
        <v>0</v>
      </c>
      <c r="CG9375" s="273" t="s">
        <v>80</v>
      </c>
      <c r="CH9375" s="273">
        <v>0</v>
      </c>
      <c r="CI9375" s="273" t="s">
        <v>80</v>
      </c>
      <c r="CM9375" s="273" t="s">
        <v>73</v>
      </c>
      <c r="CN9375" s="273">
        <v>3</v>
      </c>
    </row>
    <row r="9376" spans="74:92">
      <c r="BV9376" s="273" t="s">
        <v>64</v>
      </c>
      <c r="BW9376" s="273" t="s">
        <v>404</v>
      </c>
      <c r="BX9376" s="273" t="s">
        <v>408</v>
      </c>
      <c r="BY9376" s="273" t="s">
        <v>524</v>
      </c>
      <c r="BZ9376" s="273" t="s">
        <v>167</v>
      </c>
      <c r="CA9376" s="273" t="s">
        <v>168</v>
      </c>
      <c r="CB9376" s="273" t="s">
        <v>319</v>
      </c>
      <c r="CC9376" s="273" t="s">
        <v>320</v>
      </c>
      <c r="CD9376" s="282">
        <v>15</v>
      </c>
      <c r="CE9376" s="274">
        <v>45139</v>
      </c>
      <c r="CF9376" s="273">
        <v>0</v>
      </c>
      <c r="CG9376" s="273" t="s">
        <v>80</v>
      </c>
      <c r="CH9376" s="273">
        <v>0</v>
      </c>
      <c r="CI9376" s="273" t="s">
        <v>80</v>
      </c>
      <c r="CM9376" s="273" t="s">
        <v>73</v>
      </c>
      <c r="CN9376" s="273">
        <v>3</v>
      </c>
    </row>
    <row r="9377" spans="74:92">
      <c r="BV9377" s="273" t="s">
        <v>64</v>
      </c>
      <c r="BW9377" s="273" t="s">
        <v>404</v>
      </c>
      <c r="BX9377" s="273" t="s">
        <v>408</v>
      </c>
      <c r="BY9377" s="273" t="s">
        <v>524</v>
      </c>
      <c r="BZ9377" s="273" t="s">
        <v>86</v>
      </c>
      <c r="CA9377" s="273" t="s">
        <v>87</v>
      </c>
      <c r="CB9377" s="273" t="s">
        <v>179</v>
      </c>
      <c r="CC9377" s="273" t="s">
        <v>180</v>
      </c>
      <c r="CD9377" s="282">
        <v>1</v>
      </c>
      <c r="CE9377" s="274">
        <v>45139</v>
      </c>
      <c r="CG9377" s="273" t="s">
        <v>181</v>
      </c>
      <c r="CI9377" s="273" t="s">
        <v>181</v>
      </c>
      <c r="CJ9377" s="273" t="s">
        <v>1914</v>
      </c>
      <c r="CM9377" s="273" t="s">
        <v>73</v>
      </c>
      <c r="CN9377" s="273">
        <v>3</v>
      </c>
    </row>
    <row r="9378" spans="74:92">
      <c r="BV9378" s="273" t="s">
        <v>64</v>
      </c>
      <c r="BW9378" s="273" t="s">
        <v>404</v>
      </c>
      <c r="BX9378" s="273" t="s">
        <v>408</v>
      </c>
      <c r="BY9378" s="273" t="s">
        <v>524</v>
      </c>
      <c r="BZ9378" s="273" t="s">
        <v>204</v>
      </c>
      <c r="CA9378" s="273" t="s">
        <v>205</v>
      </c>
      <c r="CB9378" s="273" t="s">
        <v>206</v>
      </c>
      <c r="CC9378" s="273" t="s">
        <v>207</v>
      </c>
      <c r="CD9378" s="282">
        <v>0</v>
      </c>
      <c r="CE9378" s="274">
        <v>45139</v>
      </c>
      <c r="CG9378" s="273" t="s">
        <v>181</v>
      </c>
      <c r="CI9378" s="273" t="s">
        <v>208</v>
      </c>
      <c r="CJ9378" s="273" t="s">
        <v>209</v>
      </c>
      <c r="CM9378" s="273" t="s">
        <v>73</v>
      </c>
      <c r="CN9378" s="273">
        <v>3</v>
      </c>
    </row>
    <row r="9379" spans="74:92">
      <c r="BV9379" s="273" t="s">
        <v>64</v>
      </c>
      <c r="BW9379" s="273" t="s">
        <v>404</v>
      </c>
      <c r="BX9379" s="273" t="s">
        <v>408</v>
      </c>
      <c r="BY9379" s="273" t="s">
        <v>524</v>
      </c>
      <c r="BZ9379" s="273" t="s">
        <v>167</v>
      </c>
      <c r="CA9379" s="273" t="s">
        <v>168</v>
      </c>
      <c r="CB9379" s="273" t="s">
        <v>313</v>
      </c>
      <c r="CC9379" s="273" t="s">
        <v>314</v>
      </c>
      <c r="CD9379" s="282">
        <v>14</v>
      </c>
      <c r="CE9379" s="274">
        <v>45139</v>
      </c>
      <c r="CF9379" s="273">
        <v>1886.1</v>
      </c>
      <c r="CG9379" s="273" t="s">
        <v>80</v>
      </c>
      <c r="CH9379" s="273">
        <v>1886.1</v>
      </c>
      <c r="CI9379" s="273" t="s">
        <v>80</v>
      </c>
      <c r="CM9379" s="273" t="s">
        <v>73</v>
      </c>
      <c r="CN9379" s="273">
        <v>3</v>
      </c>
    </row>
    <row r="9380" spans="74:92">
      <c r="BV9380" s="273" t="s">
        <v>64</v>
      </c>
      <c r="BW9380" s="273" t="s">
        <v>404</v>
      </c>
      <c r="BX9380" s="273" t="s">
        <v>408</v>
      </c>
      <c r="BY9380" s="273" t="s">
        <v>524</v>
      </c>
      <c r="BZ9380" s="273" t="s">
        <v>167</v>
      </c>
      <c r="CA9380" s="273" t="s">
        <v>168</v>
      </c>
      <c r="CB9380" s="273" t="s">
        <v>353</v>
      </c>
      <c r="CC9380" s="273" t="s">
        <v>354</v>
      </c>
      <c r="CD9380" s="282">
        <v>13</v>
      </c>
      <c r="CE9380" s="274">
        <v>45139</v>
      </c>
      <c r="CF9380" s="273">
        <v>0</v>
      </c>
      <c r="CG9380" s="273" t="s">
        <v>80</v>
      </c>
      <c r="CH9380" s="273">
        <v>0</v>
      </c>
      <c r="CI9380" s="273" t="s">
        <v>80</v>
      </c>
      <c r="CM9380" s="273" t="s">
        <v>73</v>
      </c>
      <c r="CN9380" s="273">
        <v>3</v>
      </c>
    </row>
    <row r="9381" spans="74:92">
      <c r="BV9381" s="273" t="s">
        <v>64</v>
      </c>
      <c r="BW9381" s="273" t="s">
        <v>404</v>
      </c>
      <c r="BX9381" s="273" t="s">
        <v>408</v>
      </c>
      <c r="BY9381" s="273" t="s">
        <v>524</v>
      </c>
      <c r="BZ9381" s="273" t="s">
        <v>151</v>
      </c>
      <c r="CA9381" s="273" t="s">
        <v>152</v>
      </c>
      <c r="CB9381" s="273" t="s">
        <v>161</v>
      </c>
      <c r="CC9381" s="273" t="s">
        <v>162</v>
      </c>
      <c r="CD9381" s="282">
        <v>11</v>
      </c>
      <c r="CE9381" s="274">
        <v>45139</v>
      </c>
      <c r="CF9381" s="273">
        <v>9468</v>
      </c>
      <c r="CG9381" s="273" t="s">
        <v>80</v>
      </c>
      <c r="CH9381" s="273">
        <v>9468</v>
      </c>
      <c r="CI9381" s="273" t="s">
        <v>80</v>
      </c>
      <c r="CL9381" s="273" t="s">
        <v>2309</v>
      </c>
      <c r="CM9381" s="273" t="s">
        <v>73</v>
      </c>
      <c r="CN9381" s="273">
        <v>3</v>
      </c>
    </row>
    <row r="9382" spans="74:92">
      <c r="BV9382" s="273" t="s">
        <v>64</v>
      </c>
      <c r="BW9382" s="273" t="s">
        <v>404</v>
      </c>
      <c r="BX9382" s="273" t="s">
        <v>408</v>
      </c>
      <c r="BY9382" s="273" t="s">
        <v>524</v>
      </c>
      <c r="BZ9382" s="273" t="s">
        <v>167</v>
      </c>
      <c r="CA9382" s="273" t="s">
        <v>168</v>
      </c>
      <c r="CB9382" s="273" t="s">
        <v>169</v>
      </c>
      <c r="CC9382" s="273" t="s">
        <v>170</v>
      </c>
      <c r="CD9382" s="282">
        <v>12</v>
      </c>
      <c r="CE9382" s="274">
        <v>45139</v>
      </c>
      <c r="CF9382" s="273">
        <v>0</v>
      </c>
      <c r="CG9382" s="273" t="s">
        <v>80</v>
      </c>
      <c r="CH9382" s="273">
        <v>0</v>
      </c>
      <c r="CI9382" s="273" t="s">
        <v>80</v>
      </c>
      <c r="CM9382" s="273" t="s">
        <v>73</v>
      </c>
      <c r="CN9382" s="273">
        <v>3</v>
      </c>
    </row>
    <row r="9383" spans="74:92">
      <c r="BV9383" s="273" t="s">
        <v>64</v>
      </c>
      <c r="BW9383" s="273" t="s">
        <v>404</v>
      </c>
      <c r="BX9383" s="273" t="s">
        <v>408</v>
      </c>
      <c r="BY9383" s="273" t="s">
        <v>524</v>
      </c>
      <c r="BZ9383" s="273" t="s">
        <v>151</v>
      </c>
      <c r="CA9383" s="273" t="s">
        <v>152</v>
      </c>
      <c r="CB9383" s="273" t="s">
        <v>153</v>
      </c>
      <c r="CC9383" s="273" t="s">
        <v>154</v>
      </c>
      <c r="CD9383" s="282">
        <v>10</v>
      </c>
      <c r="CE9383" s="274">
        <v>45139</v>
      </c>
      <c r="CF9383" s="273">
        <v>11835</v>
      </c>
      <c r="CG9383" s="273" t="s">
        <v>80</v>
      </c>
      <c r="CH9383" s="273">
        <v>11835</v>
      </c>
      <c r="CI9383" s="273" t="s">
        <v>80</v>
      </c>
      <c r="CM9383" s="273" t="s">
        <v>73</v>
      </c>
      <c r="CN9383" s="273">
        <v>3</v>
      </c>
    </row>
    <row r="9384" spans="74:92">
      <c r="BV9384" s="273" t="s">
        <v>64</v>
      </c>
      <c r="BW9384" s="273" t="s">
        <v>404</v>
      </c>
      <c r="BX9384" s="273" t="s">
        <v>408</v>
      </c>
      <c r="BY9384" s="273" t="s">
        <v>524</v>
      </c>
      <c r="BZ9384" s="273" t="s">
        <v>138</v>
      </c>
      <c r="CA9384" s="273" t="s">
        <v>139</v>
      </c>
      <c r="CB9384" s="273" t="s">
        <v>140</v>
      </c>
      <c r="CC9384" s="273" t="s">
        <v>141</v>
      </c>
      <c r="CD9384" s="282">
        <v>9</v>
      </c>
      <c r="CE9384" s="274">
        <v>45139</v>
      </c>
      <c r="CF9384" s="273">
        <v>0</v>
      </c>
      <c r="CG9384" s="273" t="s">
        <v>80</v>
      </c>
      <c r="CH9384" s="273">
        <v>0</v>
      </c>
      <c r="CI9384" s="273" t="s">
        <v>80</v>
      </c>
      <c r="CM9384" s="273" t="s">
        <v>73</v>
      </c>
      <c r="CN9384" s="273">
        <v>3</v>
      </c>
    </row>
    <row r="9385" spans="74:92">
      <c r="BV9385" s="273" t="s">
        <v>64</v>
      </c>
      <c r="BW9385" s="273" t="s">
        <v>404</v>
      </c>
      <c r="BX9385" s="273" t="s">
        <v>408</v>
      </c>
      <c r="BY9385" s="273" t="s">
        <v>524</v>
      </c>
      <c r="BZ9385" s="273" t="s">
        <v>126</v>
      </c>
      <c r="CA9385" s="273" t="s">
        <v>127</v>
      </c>
      <c r="CB9385" s="273" t="s">
        <v>133</v>
      </c>
      <c r="CC9385" s="273" t="s">
        <v>134</v>
      </c>
      <c r="CD9385" s="282">
        <v>7</v>
      </c>
      <c r="CE9385" s="274">
        <v>45139</v>
      </c>
      <c r="CI9385" s="273" t="s">
        <v>104</v>
      </c>
      <c r="CM9385" s="273" t="s">
        <v>73</v>
      </c>
      <c r="CN9385" s="273">
        <v>3</v>
      </c>
    </row>
    <row r="9386" spans="74:92">
      <c r="BV9386" s="273" t="s">
        <v>64</v>
      </c>
      <c r="BW9386" s="273" t="s">
        <v>404</v>
      </c>
      <c r="BX9386" s="273" t="s">
        <v>408</v>
      </c>
      <c r="BY9386" s="273" t="s">
        <v>524</v>
      </c>
      <c r="BZ9386" s="273" t="s">
        <v>126</v>
      </c>
      <c r="CA9386" s="273" t="s">
        <v>127</v>
      </c>
      <c r="CB9386" s="273" t="s">
        <v>128</v>
      </c>
      <c r="CC9386" s="273" t="s">
        <v>129</v>
      </c>
      <c r="CD9386" s="282">
        <v>6</v>
      </c>
      <c r="CE9386" s="274">
        <v>45139</v>
      </c>
      <c r="CI9386" s="273" t="s">
        <v>80</v>
      </c>
      <c r="CM9386" s="273" t="s">
        <v>73</v>
      </c>
      <c r="CN9386" s="273">
        <v>3</v>
      </c>
    </row>
    <row r="9387" spans="74:92">
      <c r="BV9387" s="273" t="s">
        <v>64</v>
      </c>
      <c r="BW9387" s="273" t="s">
        <v>404</v>
      </c>
      <c r="BX9387" s="273" t="s">
        <v>408</v>
      </c>
      <c r="BY9387" s="273" t="s">
        <v>524</v>
      </c>
      <c r="BZ9387" s="273" t="s">
        <v>110</v>
      </c>
      <c r="CA9387" s="273" t="s">
        <v>111</v>
      </c>
      <c r="CB9387" s="273" t="s">
        <v>112</v>
      </c>
      <c r="CC9387" s="273" t="s">
        <v>113</v>
      </c>
      <c r="CD9387" s="282">
        <v>4</v>
      </c>
      <c r="CE9387" s="274">
        <v>45139</v>
      </c>
      <c r="CI9387" s="273" t="s">
        <v>80</v>
      </c>
      <c r="CM9387" s="273" t="s">
        <v>73</v>
      </c>
      <c r="CN9387" s="273">
        <v>3</v>
      </c>
    </row>
    <row r="9388" spans="74:92">
      <c r="BV9388" s="273" t="s">
        <v>64</v>
      </c>
      <c r="BW9388" s="273" t="s">
        <v>404</v>
      </c>
      <c r="BX9388" s="273" t="s">
        <v>408</v>
      </c>
      <c r="BY9388" s="273" t="s">
        <v>524</v>
      </c>
      <c r="BZ9388" s="273" t="s">
        <v>110</v>
      </c>
      <c r="CA9388" s="273" t="s">
        <v>111</v>
      </c>
      <c r="CB9388" s="273" t="s">
        <v>117</v>
      </c>
      <c r="CC9388" s="273" t="s">
        <v>118</v>
      </c>
      <c r="CD9388" s="282">
        <v>5</v>
      </c>
      <c r="CE9388" s="274">
        <v>45139</v>
      </c>
      <c r="CI9388" s="273" t="s">
        <v>104</v>
      </c>
      <c r="CM9388" s="273" t="s">
        <v>73</v>
      </c>
      <c r="CN9388" s="273">
        <v>3</v>
      </c>
    </row>
    <row r="9389" spans="74:92">
      <c r="BV9389" s="273" t="s">
        <v>64</v>
      </c>
      <c r="BW9389" s="273" t="s">
        <v>404</v>
      </c>
      <c r="BX9389" s="273" t="s">
        <v>408</v>
      </c>
      <c r="BY9389" s="273" t="s">
        <v>524</v>
      </c>
      <c r="BZ9389" s="273" t="s">
        <v>86</v>
      </c>
      <c r="CA9389" s="273" t="s">
        <v>87</v>
      </c>
      <c r="CB9389" s="273" t="s">
        <v>88</v>
      </c>
      <c r="CC9389" s="273" t="s">
        <v>89</v>
      </c>
      <c r="CD9389" s="282">
        <v>3</v>
      </c>
      <c r="CE9389" s="274">
        <v>45139</v>
      </c>
      <c r="CF9389" s="273">
        <v>11835</v>
      </c>
      <c r="CG9389" s="273" t="s">
        <v>80</v>
      </c>
      <c r="CH9389" s="273">
        <v>11835</v>
      </c>
      <c r="CI9389" s="273" t="s">
        <v>80</v>
      </c>
      <c r="CM9389" s="273" t="s">
        <v>73</v>
      </c>
      <c r="CN9389" s="273">
        <v>3</v>
      </c>
    </row>
    <row r="9390" spans="74:92">
      <c r="BV9390" s="273" t="s">
        <v>64</v>
      </c>
      <c r="BW9390" s="273" t="s">
        <v>404</v>
      </c>
      <c r="BX9390" s="273" t="s">
        <v>408</v>
      </c>
      <c r="BY9390" s="273" t="s">
        <v>524</v>
      </c>
      <c r="BZ9390" s="273" t="s">
        <v>86</v>
      </c>
      <c r="CA9390" s="273" t="s">
        <v>87</v>
      </c>
      <c r="CB9390" s="273" t="s">
        <v>101</v>
      </c>
      <c r="CC9390" s="273" t="s">
        <v>102</v>
      </c>
      <c r="CD9390" s="282">
        <v>4</v>
      </c>
      <c r="CE9390" s="274">
        <v>45139</v>
      </c>
      <c r="CF9390" s="273">
        <v>460908.99</v>
      </c>
      <c r="CG9390" s="273" t="s">
        <v>2268</v>
      </c>
      <c r="CH9390" s="273">
        <v>13417.060698900001</v>
      </c>
      <c r="CI9390" s="273" t="s">
        <v>104</v>
      </c>
      <c r="CM9390" s="273" t="s">
        <v>73</v>
      </c>
      <c r="CN9390" s="273">
        <v>3</v>
      </c>
    </row>
    <row r="9391" spans="74:92">
      <c r="BV9391" s="273" t="s">
        <v>64</v>
      </c>
      <c r="BW9391" s="273" t="s">
        <v>404</v>
      </c>
      <c r="BX9391" s="273" t="s">
        <v>408</v>
      </c>
      <c r="BY9391" s="273" t="s">
        <v>524</v>
      </c>
      <c r="BZ9391" s="273" t="s">
        <v>86</v>
      </c>
      <c r="CA9391" s="273" t="s">
        <v>87</v>
      </c>
      <c r="CB9391" s="273" t="s">
        <v>101</v>
      </c>
      <c r="CC9391" s="273" t="s">
        <v>102</v>
      </c>
      <c r="CD9391" s="282">
        <v>4</v>
      </c>
      <c r="CE9391" s="274">
        <v>45170</v>
      </c>
      <c r="CF9391" s="273">
        <v>470869.94</v>
      </c>
      <c r="CG9391" s="273" t="s">
        <v>2268</v>
      </c>
      <c r="CH9391" s="273">
        <v>13707.023953399999</v>
      </c>
      <c r="CI9391" s="273" t="s">
        <v>104</v>
      </c>
      <c r="CM9391" s="273" t="s">
        <v>73</v>
      </c>
      <c r="CN9391" s="273">
        <v>3</v>
      </c>
    </row>
    <row r="9392" spans="74:92">
      <c r="BV9392" s="273" t="s">
        <v>64</v>
      </c>
      <c r="BW9392" s="273" t="s">
        <v>404</v>
      </c>
      <c r="BX9392" s="273" t="s">
        <v>408</v>
      </c>
      <c r="BY9392" s="273" t="s">
        <v>524</v>
      </c>
      <c r="BZ9392" s="273" t="s">
        <v>86</v>
      </c>
      <c r="CA9392" s="273" t="s">
        <v>87</v>
      </c>
      <c r="CB9392" s="273" t="s">
        <v>88</v>
      </c>
      <c r="CC9392" s="273" t="s">
        <v>89</v>
      </c>
      <c r="CD9392" s="282">
        <v>3</v>
      </c>
      <c r="CE9392" s="274">
        <v>45170</v>
      </c>
      <c r="CF9392" s="273">
        <v>10907</v>
      </c>
      <c r="CG9392" s="273" t="s">
        <v>80</v>
      </c>
      <c r="CH9392" s="273">
        <v>10907</v>
      </c>
      <c r="CI9392" s="273" t="s">
        <v>80</v>
      </c>
      <c r="CM9392" s="273" t="s">
        <v>73</v>
      </c>
      <c r="CN9392" s="273">
        <v>3</v>
      </c>
    </row>
    <row r="9393" spans="74:92">
      <c r="BV9393" s="273" t="s">
        <v>64</v>
      </c>
      <c r="BW9393" s="273" t="s">
        <v>404</v>
      </c>
      <c r="BX9393" s="273" t="s">
        <v>408</v>
      </c>
      <c r="BY9393" s="273" t="s">
        <v>524</v>
      </c>
      <c r="BZ9393" s="273" t="s">
        <v>110</v>
      </c>
      <c r="CA9393" s="273" t="s">
        <v>111</v>
      </c>
      <c r="CB9393" s="273" t="s">
        <v>117</v>
      </c>
      <c r="CC9393" s="273" t="s">
        <v>118</v>
      </c>
      <c r="CD9393" s="282">
        <v>5</v>
      </c>
      <c r="CE9393" s="274">
        <v>45170</v>
      </c>
      <c r="CI9393" s="273" t="s">
        <v>104</v>
      </c>
      <c r="CM9393" s="273" t="s">
        <v>73</v>
      </c>
      <c r="CN9393" s="273">
        <v>3</v>
      </c>
    </row>
    <row r="9394" spans="74:92">
      <c r="BV9394" s="273" t="s">
        <v>64</v>
      </c>
      <c r="BW9394" s="273" t="s">
        <v>404</v>
      </c>
      <c r="BX9394" s="273" t="s">
        <v>408</v>
      </c>
      <c r="BY9394" s="273" t="s">
        <v>524</v>
      </c>
      <c r="BZ9394" s="273" t="s">
        <v>110</v>
      </c>
      <c r="CA9394" s="273" t="s">
        <v>111</v>
      </c>
      <c r="CB9394" s="273" t="s">
        <v>112</v>
      </c>
      <c r="CC9394" s="273" t="s">
        <v>113</v>
      </c>
      <c r="CD9394" s="282">
        <v>4</v>
      </c>
      <c r="CE9394" s="274">
        <v>45170</v>
      </c>
      <c r="CI9394" s="273" t="s">
        <v>80</v>
      </c>
      <c r="CM9394" s="273" t="s">
        <v>73</v>
      </c>
      <c r="CN9394" s="273">
        <v>3</v>
      </c>
    </row>
    <row r="9395" spans="74:92">
      <c r="BV9395" s="273" t="s">
        <v>64</v>
      </c>
      <c r="BW9395" s="273" t="s">
        <v>404</v>
      </c>
      <c r="BX9395" s="273" t="s">
        <v>408</v>
      </c>
      <c r="BY9395" s="273" t="s">
        <v>524</v>
      </c>
      <c r="BZ9395" s="273" t="s">
        <v>126</v>
      </c>
      <c r="CA9395" s="273" t="s">
        <v>127</v>
      </c>
      <c r="CB9395" s="273" t="s">
        <v>128</v>
      </c>
      <c r="CC9395" s="273" t="s">
        <v>129</v>
      </c>
      <c r="CD9395" s="282">
        <v>6</v>
      </c>
      <c r="CE9395" s="274">
        <v>45170</v>
      </c>
      <c r="CI9395" s="273" t="s">
        <v>80</v>
      </c>
      <c r="CM9395" s="273" t="s">
        <v>73</v>
      </c>
      <c r="CN9395" s="273">
        <v>3</v>
      </c>
    </row>
    <row r="9396" spans="74:92">
      <c r="BV9396" s="273" t="s">
        <v>64</v>
      </c>
      <c r="BW9396" s="273" t="s">
        <v>404</v>
      </c>
      <c r="BX9396" s="273" t="s">
        <v>408</v>
      </c>
      <c r="BY9396" s="273" t="s">
        <v>524</v>
      </c>
      <c r="BZ9396" s="273" t="s">
        <v>126</v>
      </c>
      <c r="CA9396" s="273" t="s">
        <v>127</v>
      </c>
      <c r="CB9396" s="273" t="s">
        <v>133</v>
      </c>
      <c r="CC9396" s="273" t="s">
        <v>134</v>
      </c>
      <c r="CD9396" s="282">
        <v>7</v>
      </c>
      <c r="CE9396" s="274">
        <v>45170</v>
      </c>
      <c r="CI9396" s="273" t="s">
        <v>104</v>
      </c>
      <c r="CM9396" s="273" t="s">
        <v>73</v>
      </c>
      <c r="CN9396" s="273">
        <v>3</v>
      </c>
    </row>
    <row r="9397" spans="74:92">
      <c r="BV9397" s="273" t="s">
        <v>64</v>
      </c>
      <c r="BW9397" s="273" t="s">
        <v>404</v>
      </c>
      <c r="BX9397" s="273" t="s">
        <v>408</v>
      </c>
      <c r="BY9397" s="273" t="s">
        <v>524</v>
      </c>
      <c r="BZ9397" s="273" t="s">
        <v>138</v>
      </c>
      <c r="CA9397" s="273" t="s">
        <v>139</v>
      </c>
      <c r="CB9397" s="273" t="s">
        <v>140</v>
      </c>
      <c r="CC9397" s="273" t="s">
        <v>141</v>
      </c>
      <c r="CD9397" s="282">
        <v>9</v>
      </c>
      <c r="CE9397" s="274">
        <v>45170</v>
      </c>
      <c r="CF9397" s="273">
        <v>0</v>
      </c>
      <c r="CG9397" s="273" t="s">
        <v>80</v>
      </c>
      <c r="CH9397" s="273">
        <v>0</v>
      </c>
      <c r="CI9397" s="273" t="s">
        <v>80</v>
      </c>
      <c r="CM9397" s="273" t="s">
        <v>73</v>
      </c>
      <c r="CN9397" s="273">
        <v>3</v>
      </c>
    </row>
    <row r="9398" spans="74:92">
      <c r="BV9398" s="273" t="s">
        <v>64</v>
      </c>
      <c r="BW9398" s="273" t="s">
        <v>404</v>
      </c>
      <c r="BX9398" s="273" t="s">
        <v>408</v>
      </c>
      <c r="BY9398" s="273" t="s">
        <v>524</v>
      </c>
      <c r="BZ9398" s="273" t="s">
        <v>151</v>
      </c>
      <c r="CA9398" s="273" t="s">
        <v>152</v>
      </c>
      <c r="CB9398" s="273" t="s">
        <v>153</v>
      </c>
      <c r="CC9398" s="273" t="s">
        <v>154</v>
      </c>
      <c r="CD9398" s="282">
        <v>10</v>
      </c>
      <c r="CE9398" s="274">
        <v>45170</v>
      </c>
      <c r="CF9398" s="273">
        <v>10907</v>
      </c>
      <c r="CG9398" s="273" t="s">
        <v>80</v>
      </c>
      <c r="CH9398" s="273">
        <v>10907</v>
      </c>
      <c r="CI9398" s="273" t="s">
        <v>80</v>
      </c>
      <c r="CM9398" s="273" t="s">
        <v>73</v>
      </c>
      <c r="CN9398" s="273">
        <v>3</v>
      </c>
    </row>
    <row r="9399" spans="74:92">
      <c r="BV9399" s="273" t="s">
        <v>64</v>
      </c>
      <c r="BW9399" s="273" t="s">
        <v>404</v>
      </c>
      <c r="BX9399" s="273" t="s">
        <v>408</v>
      </c>
      <c r="BY9399" s="273" t="s">
        <v>524</v>
      </c>
      <c r="BZ9399" s="273" t="s">
        <v>167</v>
      </c>
      <c r="CA9399" s="273" t="s">
        <v>168</v>
      </c>
      <c r="CB9399" s="273" t="s">
        <v>169</v>
      </c>
      <c r="CC9399" s="273" t="s">
        <v>170</v>
      </c>
      <c r="CD9399" s="282">
        <v>12</v>
      </c>
      <c r="CE9399" s="274">
        <v>45170</v>
      </c>
      <c r="CF9399" s="273">
        <v>0</v>
      </c>
      <c r="CG9399" s="273" t="s">
        <v>80</v>
      </c>
      <c r="CH9399" s="273">
        <v>0</v>
      </c>
      <c r="CI9399" s="273" t="s">
        <v>80</v>
      </c>
      <c r="CM9399" s="273" t="s">
        <v>73</v>
      </c>
      <c r="CN9399" s="273">
        <v>3</v>
      </c>
    </row>
    <row r="9400" spans="74:92">
      <c r="BV9400" s="273" t="s">
        <v>64</v>
      </c>
      <c r="BW9400" s="273" t="s">
        <v>404</v>
      </c>
      <c r="BX9400" s="273" t="s">
        <v>408</v>
      </c>
      <c r="BY9400" s="273" t="s">
        <v>524</v>
      </c>
      <c r="BZ9400" s="273" t="s">
        <v>151</v>
      </c>
      <c r="CA9400" s="273" t="s">
        <v>152</v>
      </c>
      <c r="CB9400" s="273" t="s">
        <v>161</v>
      </c>
      <c r="CC9400" s="273" t="s">
        <v>162</v>
      </c>
      <c r="CD9400" s="282">
        <v>11</v>
      </c>
      <c r="CE9400" s="274">
        <v>45170</v>
      </c>
      <c r="CF9400" s="273">
        <v>8725.6</v>
      </c>
      <c r="CG9400" s="273" t="s">
        <v>80</v>
      </c>
      <c r="CH9400" s="273">
        <v>8725.6</v>
      </c>
      <c r="CI9400" s="273" t="s">
        <v>80</v>
      </c>
      <c r="CL9400" s="273" t="s">
        <v>2276</v>
      </c>
      <c r="CM9400" s="273" t="s">
        <v>73</v>
      </c>
      <c r="CN9400" s="273">
        <v>3</v>
      </c>
    </row>
    <row r="9401" spans="74:92">
      <c r="BV9401" s="273" t="s">
        <v>64</v>
      </c>
      <c r="BW9401" s="273" t="s">
        <v>404</v>
      </c>
      <c r="BX9401" s="273" t="s">
        <v>408</v>
      </c>
      <c r="BY9401" s="273" t="s">
        <v>524</v>
      </c>
      <c r="BZ9401" s="273" t="s">
        <v>167</v>
      </c>
      <c r="CA9401" s="273" t="s">
        <v>168</v>
      </c>
      <c r="CB9401" s="273" t="s">
        <v>353</v>
      </c>
      <c r="CC9401" s="273" t="s">
        <v>354</v>
      </c>
      <c r="CD9401" s="282">
        <v>13</v>
      </c>
      <c r="CE9401" s="274">
        <v>45170</v>
      </c>
      <c r="CF9401" s="273">
        <v>0</v>
      </c>
      <c r="CG9401" s="273" t="s">
        <v>80</v>
      </c>
      <c r="CH9401" s="273">
        <v>0</v>
      </c>
      <c r="CI9401" s="273" t="s">
        <v>80</v>
      </c>
      <c r="CM9401" s="273" t="s">
        <v>73</v>
      </c>
      <c r="CN9401" s="273">
        <v>3</v>
      </c>
    </row>
    <row r="9402" spans="74:92">
      <c r="BV9402" s="273" t="s">
        <v>64</v>
      </c>
      <c r="BW9402" s="273" t="s">
        <v>404</v>
      </c>
      <c r="BX9402" s="273" t="s">
        <v>408</v>
      </c>
      <c r="BY9402" s="273" t="s">
        <v>524</v>
      </c>
      <c r="BZ9402" s="273" t="s">
        <v>167</v>
      </c>
      <c r="CA9402" s="273" t="s">
        <v>168</v>
      </c>
      <c r="CB9402" s="273" t="s">
        <v>313</v>
      </c>
      <c r="CC9402" s="273" t="s">
        <v>314</v>
      </c>
      <c r="CD9402" s="282">
        <v>14</v>
      </c>
      <c r="CE9402" s="274">
        <v>45170</v>
      </c>
      <c r="CF9402" s="273">
        <v>2047.4</v>
      </c>
      <c r="CG9402" s="273" t="s">
        <v>80</v>
      </c>
      <c r="CH9402" s="273">
        <v>2047.4</v>
      </c>
      <c r="CI9402" s="273" t="s">
        <v>80</v>
      </c>
      <c r="CM9402" s="273" t="s">
        <v>73</v>
      </c>
      <c r="CN9402" s="273">
        <v>3</v>
      </c>
    </row>
    <row r="9403" spans="74:92">
      <c r="BV9403" s="273" t="s">
        <v>64</v>
      </c>
      <c r="BW9403" s="273" t="s">
        <v>404</v>
      </c>
      <c r="BX9403" s="273" t="s">
        <v>408</v>
      </c>
      <c r="BY9403" s="273" t="s">
        <v>524</v>
      </c>
      <c r="BZ9403" s="273" t="s">
        <v>204</v>
      </c>
      <c r="CA9403" s="273" t="s">
        <v>205</v>
      </c>
      <c r="CB9403" s="273" t="s">
        <v>206</v>
      </c>
      <c r="CC9403" s="273" t="s">
        <v>207</v>
      </c>
      <c r="CD9403" s="282">
        <v>0</v>
      </c>
      <c r="CE9403" s="274">
        <v>45170</v>
      </c>
      <c r="CG9403" s="273" t="s">
        <v>181</v>
      </c>
      <c r="CI9403" s="273" t="s">
        <v>208</v>
      </c>
      <c r="CJ9403" s="273" t="s">
        <v>209</v>
      </c>
      <c r="CM9403" s="273" t="s">
        <v>73</v>
      </c>
      <c r="CN9403" s="273">
        <v>3</v>
      </c>
    </row>
    <row r="9404" spans="74:92">
      <c r="BV9404" s="273" t="s">
        <v>64</v>
      </c>
      <c r="BW9404" s="273" t="s">
        <v>404</v>
      </c>
      <c r="BX9404" s="273" t="s">
        <v>408</v>
      </c>
      <c r="BY9404" s="273" t="s">
        <v>524</v>
      </c>
      <c r="BZ9404" s="273" t="s">
        <v>86</v>
      </c>
      <c r="CA9404" s="273" t="s">
        <v>87</v>
      </c>
      <c r="CB9404" s="273" t="s">
        <v>179</v>
      </c>
      <c r="CC9404" s="273" t="s">
        <v>180</v>
      </c>
      <c r="CD9404" s="282">
        <v>1</v>
      </c>
      <c r="CE9404" s="274">
        <v>45170</v>
      </c>
      <c r="CG9404" s="273" t="s">
        <v>181</v>
      </c>
      <c r="CI9404" s="273" t="s">
        <v>181</v>
      </c>
      <c r="CJ9404" s="273" t="s">
        <v>1585</v>
      </c>
      <c r="CM9404" s="273" t="s">
        <v>73</v>
      </c>
      <c r="CN9404" s="273">
        <v>3</v>
      </c>
    </row>
    <row r="9405" spans="74:92">
      <c r="BV9405" s="273" t="s">
        <v>64</v>
      </c>
      <c r="BW9405" s="273" t="s">
        <v>404</v>
      </c>
      <c r="BX9405" s="273" t="s">
        <v>408</v>
      </c>
      <c r="BY9405" s="273" t="s">
        <v>524</v>
      </c>
      <c r="BZ9405" s="273" t="s">
        <v>167</v>
      </c>
      <c r="CA9405" s="273" t="s">
        <v>168</v>
      </c>
      <c r="CB9405" s="273" t="s">
        <v>319</v>
      </c>
      <c r="CC9405" s="273" t="s">
        <v>320</v>
      </c>
      <c r="CD9405" s="282">
        <v>15</v>
      </c>
      <c r="CE9405" s="274">
        <v>45170</v>
      </c>
      <c r="CF9405" s="273">
        <v>0</v>
      </c>
      <c r="CG9405" s="273" t="s">
        <v>80</v>
      </c>
      <c r="CH9405" s="273">
        <v>0</v>
      </c>
      <c r="CI9405" s="273" t="s">
        <v>80</v>
      </c>
      <c r="CM9405" s="273" t="s">
        <v>73</v>
      </c>
      <c r="CN9405" s="273">
        <v>3</v>
      </c>
    </row>
    <row r="9406" spans="74:92">
      <c r="BV9406" s="273" t="s">
        <v>64</v>
      </c>
      <c r="BW9406" s="273" t="s">
        <v>404</v>
      </c>
      <c r="BX9406" s="273" t="s">
        <v>408</v>
      </c>
      <c r="BY9406" s="273" t="s">
        <v>524</v>
      </c>
      <c r="BZ9406" s="273" t="s">
        <v>138</v>
      </c>
      <c r="CA9406" s="273" t="s">
        <v>139</v>
      </c>
      <c r="CB9406" s="273" t="s">
        <v>190</v>
      </c>
      <c r="CC9406" s="273" t="s">
        <v>191</v>
      </c>
      <c r="CD9406" s="282">
        <v>8</v>
      </c>
      <c r="CE9406" s="274">
        <v>45170</v>
      </c>
      <c r="CF9406" s="273">
        <v>0</v>
      </c>
      <c r="CG9406" s="273" t="s">
        <v>80</v>
      </c>
      <c r="CH9406" s="273">
        <v>0</v>
      </c>
      <c r="CI9406" s="273" t="s">
        <v>80</v>
      </c>
      <c r="CM9406" s="273" t="s">
        <v>73</v>
      </c>
      <c r="CN9406" s="273">
        <v>3</v>
      </c>
    </row>
    <row r="9407" spans="74:92">
      <c r="BV9407" s="273" t="s">
        <v>64</v>
      </c>
      <c r="BW9407" s="273" t="s">
        <v>404</v>
      </c>
      <c r="BX9407" s="273" t="s">
        <v>408</v>
      </c>
      <c r="BY9407" s="273" t="s">
        <v>524</v>
      </c>
      <c r="BZ9407" s="273" t="s">
        <v>86</v>
      </c>
      <c r="CA9407" s="273" t="s">
        <v>87</v>
      </c>
      <c r="CB9407" s="273" t="s">
        <v>233</v>
      </c>
      <c r="CC9407" s="273" t="s">
        <v>234</v>
      </c>
      <c r="CD9407" s="282">
        <v>1</v>
      </c>
      <c r="CE9407" s="274">
        <v>45170</v>
      </c>
      <c r="CG9407" s="273" t="s">
        <v>181</v>
      </c>
      <c r="CI9407" s="273" t="s">
        <v>181</v>
      </c>
      <c r="CJ9407" s="273" t="s">
        <v>2279</v>
      </c>
      <c r="CM9407" s="273" t="s">
        <v>73</v>
      </c>
      <c r="CN9407" s="273">
        <v>3</v>
      </c>
    </row>
    <row r="9408" spans="74:92">
      <c r="BV9408" s="273" t="s">
        <v>64</v>
      </c>
      <c r="BW9408" s="273" t="s">
        <v>404</v>
      </c>
      <c r="BX9408" s="273" t="s">
        <v>408</v>
      </c>
      <c r="BY9408" s="273" t="s">
        <v>524</v>
      </c>
      <c r="BZ9408" s="273" t="s">
        <v>86</v>
      </c>
      <c r="CA9408" s="273" t="s">
        <v>87</v>
      </c>
      <c r="CB9408" s="273" t="s">
        <v>217</v>
      </c>
      <c r="CC9408" s="273" t="s">
        <v>218</v>
      </c>
      <c r="CD9408" s="282">
        <v>2</v>
      </c>
      <c r="CE9408" s="274">
        <v>45170</v>
      </c>
      <c r="CG9408" s="273" t="s">
        <v>181</v>
      </c>
      <c r="CI9408" s="273" t="s">
        <v>181</v>
      </c>
      <c r="CJ9408" s="273" t="s">
        <v>1405</v>
      </c>
      <c r="CM9408" s="273" t="s">
        <v>73</v>
      </c>
      <c r="CN9408" s="273">
        <v>3</v>
      </c>
    </row>
    <row r="9409" spans="74:92">
      <c r="BV9409" s="273" t="s">
        <v>64</v>
      </c>
      <c r="BW9409" s="273" t="s">
        <v>404</v>
      </c>
      <c r="BX9409" s="273" t="s">
        <v>408</v>
      </c>
      <c r="BY9409" s="273" t="s">
        <v>524</v>
      </c>
      <c r="BZ9409" s="273" t="s">
        <v>86</v>
      </c>
      <c r="CA9409" s="273" t="s">
        <v>87</v>
      </c>
      <c r="CB9409" s="273" t="s">
        <v>225</v>
      </c>
      <c r="CC9409" s="273" t="s">
        <v>226</v>
      </c>
      <c r="CD9409" s="282">
        <v>5</v>
      </c>
      <c r="CE9409" s="274">
        <v>45170</v>
      </c>
      <c r="CF9409" s="273">
        <v>0</v>
      </c>
      <c r="CG9409" s="273" t="s">
        <v>80</v>
      </c>
      <c r="CH9409" s="273">
        <v>0</v>
      </c>
      <c r="CI9409" s="273" t="s">
        <v>80</v>
      </c>
      <c r="CM9409" s="273" t="s">
        <v>73</v>
      </c>
      <c r="CN9409" s="273">
        <v>3</v>
      </c>
    </row>
    <row r="9410" spans="74:92">
      <c r="BV9410" s="273" t="s">
        <v>64</v>
      </c>
      <c r="BW9410" s="273" t="s">
        <v>404</v>
      </c>
      <c r="BX9410" s="273" t="s">
        <v>408</v>
      </c>
      <c r="BY9410" s="273" t="s">
        <v>524</v>
      </c>
      <c r="BZ9410" s="273" t="s">
        <v>86</v>
      </c>
      <c r="CA9410" s="273" t="s">
        <v>87</v>
      </c>
      <c r="CB9410" s="273" t="s">
        <v>225</v>
      </c>
      <c r="CC9410" s="273" t="s">
        <v>226</v>
      </c>
      <c r="CD9410" s="282">
        <v>5</v>
      </c>
      <c r="CE9410" s="274">
        <v>45200</v>
      </c>
      <c r="CF9410" s="273">
        <v>0</v>
      </c>
      <c r="CG9410" s="273" t="s">
        <v>80</v>
      </c>
      <c r="CH9410" s="273">
        <v>0</v>
      </c>
      <c r="CI9410" s="273" t="s">
        <v>80</v>
      </c>
      <c r="CM9410" s="273" t="s">
        <v>73</v>
      </c>
      <c r="CN9410" s="273">
        <v>3</v>
      </c>
    </row>
    <row r="9411" spans="74:92">
      <c r="BV9411" s="273" t="s">
        <v>64</v>
      </c>
      <c r="BW9411" s="273" t="s">
        <v>404</v>
      </c>
      <c r="BX9411" s="273" t="s">
        <v>408</v>
      </c>
      <c r="BY9411" s="273" t="s">
        <v>524</v>
      </c>
      <c r="BZ9411" s="273" t="s">
        <v>86</v>
      </c>
      <c r="CA9411" s="273" t="s">
        <v>87</v>
      </c>
      <c r="CB9411" s="273" t="s">
        <v>217</v>
      </c>
      <c r="CC9411" s="273" t="s">
        <v>218</v>
      </c>
      <c r="CD9411" s="282">
        <v>2</v>
      </c>
      <c r="CE9411" s="274">
        <v>45200</v>
      </c>
      <c r="CG9411" s="273" t="s">
        <v>181</v>
      </c>
      <c r="CI9411" s="273" t="s">
        <v>181</v>
      </c>
      <c r="CJ9411" s="273" t="s">
        <v>1405</v>
      </c>
      <c r="CM9411" s="273" t="s">
        <v>73</v>
      </c>
      <c r="CN9411" s="273">
        <v>3</v>
      </c>
    </row>
    <row r="9412" spans="74:92">
      <c r="BV9412" s="273" t="s">
        <v>64</v>
      </c>
      <c r="BW9412" s="273" t="s">
        <v>404</v>
      </c>
      <c r="BX9412" s="273" t="s">
        <v>408</v>
      </c>
      <c r="BY9412" s="273" t="s">
        <v>524</v>
      </c>
      <c r="BZ9412" s="273" t="s">
        <v>86</v>
      </c>
      <c r="CA9412" s="273" t="s">
        <v>87</v>
      </c>
      <c r="CB9412" s="273" t="s">
        <v>233</v>
      </c>
      <c r="CC9412" s="273" t="s">
        <v>234</v>
      </c>
      <c r="CD9412" s="282">
        <v>1</v>
      </c>
      <c r="CE9412" s="274">
        <v>45200</v>
      </c>
      <c r="CG9412" s="273" t="s">
        <v>181</v>
      </c>
      <c r="CI9412" s="273" t="s">
        <v>181</v>
      </c>
      <c r="CJ9412" s="273" t="s">
        <v>1320</v>
      </c>
      <c r="CM9412" s="273" t="s">
        <v>73</v>
      </c>
      <c r="CN9412" s="273">
        <v>3</v>
      </c>
    </row>
    <row r="9413" spans="74:92">
      <c r="BV9413" s="273" t="s">
        <v>64</v>
      </c>
      <c r="BW9413" s="273" t="s">
        <v>404</v>
      </c>
      <c r="BX9413" s="273" t="s">
        <v>408</v>
      </c>
      <c r="BY9413" s="273" t="s">
        <v>524</v>
      </c>
      <c r="BZ9413" s="273" t="s">
        <v>138</v>
      </c>
      <c r="CA9413" s="273" t="s">
        <v>139</v>
      </c>
      <c r="CB9413" s="273" t="s">
        <v>190</v>
      </c>
      <c r="CC9413" s="273" t="s">
        <v>191</v>
      </c>
      <c r="CD9413" s="282">
        <v>8</v>
      </c>
      <c r="CE9413" s="274">
        <v>45200</v>
      </c>
      <c r="CF9413" s="273">
        <v>0</v>
      </c>
      <c r="CG9413" s="273" t="s">
        <v>80</v>
      </c>
      <c r="CH9413" s="273">
        <v>0</v>
      </c>
      <c r="CI9413" s="273" t="s">
        <v>80</v>
      </c>
      <c r="CM9413" s="273" t="s">
        <v>73</v>
      </c>
      <c r="CN9413" s="273">
        <v>3</v>
      </c>
    </row>
    <row r="9414" spans="74:92">
      <c r="BV9414" s="273" t="s">
        <v>64</v>
      </c>
      <c r="BW9414" s="273" t="s">
        <v>404</v>
      </c>
      <c r="BX9414" s="273" t="s">
        <v>408</v>
      </c>
      <c r="BY9414" s="273" t="s">
        <v>524</v>
      </c>
      <c r="BZ9414" s="273" t="s">
        <v>167</v>
      </c>
      <c r="CA9414" s="273" t="s">
        <v>168</v>
      </c>
      <c r="CB9414" s="273" t="s">
        <v>319</v>
      </c>
      <c r="CC9414" s="273" t="s">
        <v>320</v>
      </c>
      <c r="CD9414" s="282">
        <v>15</v>
      </c>
      <c r="CE9414" s="274">
        <v>45200</v>
      </c>
      <c r="CF9414" s="273">
        <v>0</v>
      </c>
      <c r="CG9414" s="273" t="s">
        <v>80</v>
      </c>
      <c r="CH9414" s="273">
        <v>0</v>
      </c>
      <c r="CI9414" s="273" t="s">
        <v>80</v>
      </c>
      <c r="CM9414" s="273" t="s">
        <v>73</v>
      </c>
      <c r="CN9414" s="273">
        <v>3</v>
      </c>
    </row>
    <row r="9415" spans="74:92">
      <c r="BV9415" s="273" t="s">
        <v>64</v>
      </c>
      <c r="BW9415" s="273" t="s">
        <v>404</v>
      </c>
      <c r="BX9415" s="273" t="s">
        <v>408</v>
      </c>
      <c r="BY9415" s="273" t="s">
        <v>524</v>
      </c>
      <c r="BZ9415" s="273" t="s">
        <v>86</v>
      </c>
      <c r="CA9415" s="273" t="s">
        <v>87</v>
      </c>
      <c r="CB9415" s="273" t="s">
        <v>179</v>
      </c>
      <c r="CC9415" s="273" t="s">
        <v>180</v>
      </c>
      <c r="CD9415" s="282">
        <v>1</v>
      </c>
      <c r="CE9415" s="274">
        <v>45200</v>
      </c>
      <c r="CG9415" s="273" t="s">
        <v>181</v>
      </c>
      <c r="CI9415" s="273" t="s">
        <v>181</v>
      </c>
      <c r="CJ9415" s="273" t="s">
        <v>2279</v>
      </c>
      <c r="CM9415" s="273" t="s">
        <v>73</v>
      </c>
      <c r="CN9415" s="273">
        <v>3</v>
      </c>
    </row>
    <row r="9416" spans="74:92">
      <c r="BV9416" s="273" t="s">
        <v>64</v>
      </c>
      <c r="BW9416" s="273" t="s">
        <v>404</v>
      </c>
      <c r="BX9416" s="273" t="s">
        <v>408</v>
      </c>
      <c r="BY9416" s="273" t="s">
        <v>524</v>
      </c>
      <c r="BZ9416" s="273" t="s">
        <v>204</v>
      </c>
      <c r="CA9416" s="273" t="s">
        <v>205</v>
      </c>
      <c r="CB9416" s="273" t="s">
        <v>206</v>
      </c>
      <c r="CC9416" s="273" t="s">
        <v>207</v>
      </c>
      <c r="CD9416" s="282">
        <v>0</v>
      </c>
      <c r="CE9416" s="274">
        <v>45200</v>
      </c>
      <c r="CG9416" s="273" t="s">
        <v>181</v>
      </c>
      <c r="CI9416" s="273" t="s">
        <v>208</v>
      </c>
      <c r="CJ9416" s="273" t="s">
        <v>209</v>
      </c>
      <c r="CM9416" s="273" t="s">
        <v>73</v>
      </c>
      <c r="CN9416" s="273">
        <v>3</v>
      </c>
    </row>
    <row r="9417" spans="74:92">
      <c r="BV9417" s="273" t="s">
        <v>64</v>
      </c>
      <c r="BW9417" s="273" t="s">
        <v>404</v>
      </c>
      <c r="BX9417" s="273" t="s">
        <v>408</v>
      </c>
      <c r="BY9417" s="273" t="s">
        <v>524</v>
      </c>
      <c r="BZ9417" s="273" t="s">
        <v>167</v>
      </c>
      <c r="CA9417" s="273" t="s">
        <v>168</v>
      </c>
      <c r="CB9417" s="273" t="s">
        <v>313</v>
      </c>
      <c r="CC9417" s="273" t="s">
        <v>314</v>
      </c>
      <c r="CD9417" s="282">
        <v>14</v>
      </c>
      <c r="CE9417" s="274">
        <v>45200</v>
      </c>
      <c r="CF9417" s="273">
        <v>2077</v>
      </c>
      <c r="CG9417" s="273" t="s">
        <v>80</v>
      </c>
      <c r="CH9417" s="273">
        <v>2077</v>
      </c>
      <c r="CI9417" s="273" t="s">
        <v>80</v>
      </c>
      <c r="CM9417" s="273" t="s">
        <v>73</v>
      </c>
      <c r="CN9417" s="273">
        <v>3</v>
      </c>
    </row>
    <row r="9418" spans="74:92">
      <c r="BV9418" s="273" t="s">
        <v>64</v>
      </c>
      <c r="BW9418" s="273" t="s">
        <v>404</v>
      </c>
      <c r="BX9418" s="273" t="s">
        <v>408</v>
      </c>
      <c r="BY9418" s="273" t="s">
        <v>524</v>
      </c>
      <c r="BZ9418" s="273" t="s">
        <v>167</v>
      </c>
      <c r="CA9418" s="273" t="s">
        <v>168</v>
      </c>
      <c r="CB9418" s="273" t="s">
        <v>353</v>
      </c>
      <c r="CC9418" s="273" t="s">
        <v>354</v>
      </c>
      <c r="CD9418" s="282">
        <v>13</v>
      </c>
      <c r="CE9418" s="274">
        <v>45200</v>
      </c>
      <c r="CF9418" s="273">
        <v>0</v>
      </c>
      <c r="CG9418" s="273" t="s">
        <v>80</v>
      </c>
      <c r="CH9418" s="273">
        <v>0</v>
      </c>
      <c r="CI9418" s="273" t="s">
        <v>80</v>
      </c>
      <c r="CM9418" s="273" t="s">
        <v>73</v>
      </c>
      <c r="CN9418" s="273">
        <v>3</v>
      </c>
    </row>
    <row r="9419" spans="74:92">
      <c r="BV9419" s="273" t="s">
        <v>64</v>
      </c>
      <c r="BW9419" s="273" t="s">
        <v>404</v>
      </c>
      <c r="BX9419" s="273" t="s">
        <v>408</v>
      </c>
      <c r="BY9419" s="273" t="s">
        <v>524</v>
      </c>
      <c r="BZ9419" s="273" t="s">
        <v>151</v>
      </c>
      <c r="CA9419" s="273" t="s">
        <v>152</v>
      </c>
      <c r="CB9419" s="273" t="s">
        <v>161</v>
      </c>
      <c r="CC9419" s="273" t="s">
        <v>162</v>
      </c>
      <c r="CD9419" s="282">
        <v>11</v>
      </c>
      <c r="CE9419" s="274">
        <v>45200</v>
      </c>
      <c r="CF9419" s="273">
        <v>7515.2</v>
      </c>
      <c r="CG9419" s="273" t="s">
        <v>80</v>
      </c>
      <c r="CH9419" s="273">
        <v>7515.2</v>
      </c>
      <c r="CI9419" s="273" t="s">
        <v>80</v>
      </c>
      <c r="CL9419" s="273" t="s">
        <v>2309</v>
      </c>
      <c r="CM9419" s="273" t="s">
        <v>73</v>
      </c>
      <c r="CN9419" s="273">
        <v>3</v>
      </c>
    </row>
    <row r="9420" spans="74:92">
      <c r="BV9420" s="273" t="s">
        <v>64</v>
      </c>
      <c r="BW9420" s="273" t="s">
        <v>404</v>
      </c>
      <c r="BX9420" s="273" t="s">
        <v>408</v>
      </c>
      <c r="BY9420" s="273" t="s">
        <v>524</v>
      </c>
      <c r="BZ9420" s="273" t="s">
        <v>167</v>
      </c>
      <c r="CA9420" s="273" t="s">
        <v>168</v>
      </c>
      <c r="CB9420" s="273" t="s">
        <v>169</v>
      </c>
      <c r="CC9420" s="273" t="s">
        <v>170</v>
      </c>
      <c r="CD9420" s="282">
        <v>12</v>
      </c>
      <c r="CE9420" s="274">
        <v>45200</v>
      </c>
      <c r="CF9420" s="273">
        <v>0</v>
      </c>
      <c r="CG9420" s="273" t="s">
        <v>80</v>
      </c>
      <c r="CH9420" s="273">
        <v>0</v>
      </c>
      <c r="CI9420" s="273" t="s">
        <v>80</v>
      </c>
      <c r="CM9420" s="273" t="s">
        <v>73</v>
      </c>
      <c r="CN9420" s="273">
        <v>3</v>
      </c>
    </row>
    <row r="9421" spans="74:92">
      <c r="BV9421" s="273" t="s">
        <v>64</v>
      </c>
      <c r="BW9421" s="273" t="s">
        <v>404</v>
      </c>
      <c r="BX9421" s="273" t="s">
        <v>408</v>
      </c>
      <c r="BY9421" s="273" t="s">
        <v>524</v>
      </c>
      <c r="BZ9421" s="273" t="s">
        <v>151</v>
      </c>
      <c r="CA9421" s="273" t="s">
        <v>152</v>
      </c>
      <c r="CB9421" s="273" t="s">
        <v>153</v>
      </c>
      <c r="CC9421" s="273" t="s">
        <v>154</v>
      </c>
      <c r="CD9421" s="282">
        <v>10</v>
      </c>
      <c r="CE9421" s="274">
        <v>45200</v>
      </c>
      <c r="CF9421" s="273">
        <v>9394</v>
      </c>
      <c r="CG9421" s="273" t="s">
        <v>80</v>
      </c>
      <c r="CH9421" s="273">
        <v>9394</v>
      </c>
      <c r="CI9421" s="273" t="s">
        <v>80</v>
      </c>
      <c r="CM9421" s="273" t="s">
        <v>73</v>
      </c>
      <c r="CN9421" s="273">
        <v>3</v>
      </c>
    </row>
    <row r="9422" spans="74:92">
      <c r="BV9422" s="273" t="s">
        <v>64</v>
      </c>
      <c r="BW9422" s="273" t="s">
        <v>404</v>
      </c>
      <c r="BX9422" s="273" t="s">
        <v>408</v>
      </c>
      <c r="BY9422" s="273" t="s">
        <v>524</v>
      </c>
      <c r="BZ9422" s="273" t="s">
        <v>138</v>
      </c>
      <c r="CA9422" s="273" t="s">
        <v>139</v>
      </c>
      <c r="CB9422" s="273" t="s">
        <v>140</v>
      </c>
      <c r="CC9422" s="273" t="s">
        <v>141</v>
      </c>
      <c r="CD9422" s="282">
        <v>9</v>
      </c>
      <c r="CE9422" s="274">
        <v>45200</v>
      </c>
      <c r="CF9422" s="273">
        <v>0</v>
      </c>
      <c r="CG9422" s="273" t="s">
        <v>80</v>
      </c>
      <c r="CH9422" s="273">
        <v>0</v>
      </c>
      <c r="CI9422" s="273" t="s">
        <v>80</v>
      </c>
      <c r="CM9422" s="273" t="s">
        <v>73</v>
      </c>
      <c r="CN9422" s="273">
        <v>3</v>
      </c>
    </row>
    <row r="9423" spans="74:92">
      <c r="BV9423" s="273" t="s">
        <v>64</v>
      </c>
      <c r="BW9423" s="273" t="s">
        <v>404</v>
      </c>
      <c r="BX9423" s="273" t="s">
        <v>408</v>
      </c>
      <c r="BY9423" s="273" t="s">
        <v>524</v>
      </c>
      <c r="BZ9423" s="273" t="s">
        <v>126</v>
      </c>
      <c r="CA9423" s="273" t="s">
        <v>127</v>
      </c>
      <c r="CB9423" s="273" t="s">
        <v>133</v>
      </c>
      <c r="CC9423" s="273" t="s">
        <v>134</v>
      </c>
      <c r="CD9423" s="282">
        <v>7</v>
      </c>
      <c r="CE9423" s="274">
        <v>45200</v>
      </c>
      <c r="CI9423" s="273" t="s">
        <v>104</v>
      </c>
      <c r="CM9423" s="273" t="s">
        <v>73</v>
      </c>
      <c r="CN9423" s="273">
        <v>3</v>
      </c>
    </row>
    <row r="9424" spans="74:92">
      <c r="BV9424" s="273" t="s">
        <v>64</v>
      </c>
      <c r="BW9424" s="273" t="s">
        <v>404</v>
      </c>
      <c r="BX9424" s="273" t="s">
        <v>408</v>
      </c>
      <c r="BY9424" s="273" t="s">
        <v>524</v>
      </c>
      <c r="BZ9424" s="273" t="s">
        <v>126</v>
      </c>
      <c r="CA9424" s="273" t="s">
        <v>127</v>
      </c>
      <c r="CB9424" s="273" t="s">
        <v>128</v>
      </c>
      <c r="CC9424" s="273" t="s">
        <v>129</v>
      </c>
      <c r="CD9424" s="282">
        <v>6</v>
      </c>
      <c r="CE9424" s="274">
        <v>45200</v>
      </c>
      <c r="CI9424" s="273" t="s">
        <v>80</v>
      </c>
      <c r="CM9424" s="273" t="s">
        <v>73</v>
      </c>
      <c r="CN9424" s="273">
        <v>3</v>
      </c>
    </row>
    <row r="9425" spans="74:92">
      <c r="BV9425" s="273" t="s">
        <v>64</v>
      </c>
      <c r="BW9425" s="273" t="s">
        <v>404</v>
      </c>
      <c r="BX9425" s="273" t="s">
        <v>408</v>
      </c>
      <c r="BY9425" s="273" t="s">
        <v>524</v>
      </c>
      <c r="BZ9425" s="273" t="s">
        <v>110</v>
      </c>
      <c r="CA9425" s="273" t="s">
        <v>111</v>
      </c>
      <c r="CB9425" s="273" t="s">
        <v>112</v>
      </c>
      <c r="CC9425" s="273" t="s">
        <v>113</v>
      </c>
      <c r="CD9425" s="282">
        <v>4</v>
      </c>
      <c r="CE9425" s="274">
        <v>45200</v>
      </c>
      <c r="CI9425" s="273" t="s">
        <v>80</v>
      </c>
      <c r="CM9425" s="273" t="s">
        <v>73</v>
      </c>
      <c r="CN9425" s="273">
        <v>3</v>
      </c>
    </row>
    <row r="9426" spans="74:92">
      <c r="BV9426" s="273" t="s">
        <v>64</v>
      </c>
      <c r="BW9426" s="273" t="s">
        <v>404</v>
      </c>
      <c r="BX9426" s="273" t="s">
        <v>408</v>
      </c>
      <c r="BY9426" s="273" t="s">
        <v>524</v>
      </c>
      <c r="BZ9426" s="273" t="s">
        <v>110</v>
      </c>
      <c r="CA9426" s="273" t="s">
        <v>111</v>
      </c>
      <c r="CB9426" s="273" t="s">
        <v>117</v>
      </c>
      <c r="CC9426" s="273" t="s">
        <v>118</v>
      </c>
      <c r="CD9426" s="282">
        <v>5</v>
      </c>
      <c r="CE9426" s="274">
        <v>45200</v>
      </c>
      <c r="CI9426" s="273" t="s">
        <v>104</v>
      </c>
      <c r="CM9426" s="273" t="s">
        <v>73</v>
      </c>
      <c r="CN9426" s="273">
        <v>3</v>
      </c>
    </row>
    <row r="9427" spans="74:92">
      <c r="BV9427" s="273" t="s">
        <v>64</v>
      </c>
      <c r="BW9427" s="273" t="s">
        <v>404</v>
      </c>
      <c r="BX9427" s="273" t="s">
        <v>408</v>
      </c>
      <c r="BY9427" s="273" t="s">
        <v>524</v>
      </c>
      <c r="BZ9427" s="273" t="s">
        <v>86</v>
      </c>
      <c r="CA9427" s="273" t="s">
        <v>87</v>
      </c>
      <c r="CB9427" s="273" t="s">
        <v>88</v>
      </c>
      <c r="CC9427" s="273" t="s">
        <v>89</v>
      </c>
      <c r="CD9427" s="282">
        <v>3</v>
      </c>
      <c r="CE9427" s="274">
        <v>45200</v>
      </c>
      <c r="CF9427" s="273">
        <v>9394</v>
      </c>
      <c r="CG9427" s="273" t="s">
        <v>80</v>
      </c>
      <c r="CH9427" s="273">
        <v>9394</v>
      </c>
      <c r="CI9427" s="273" t="s">
        <v>80</v>
      </c>
      <c r="CM9427" s="273" t="s">
        <v>73</v>
      </c>
      <c r="CN9427" s="273">
        <v>3</v>
      </c>
    </row>
    <row r="9428" spans="74:92">
      <c r="BV9428" s="273" t="s">
        <v>64</v>
      </c>
      <c r="BW9428" s="273" t="s">
        <v>404</v>
      </c>
      <c r="BX9428" s="273" t="s">
        <v>408</v>
      </c>
      <c r="BY9428" s="273" t="s">
        <v>524</v>
      </c>
      <c r="BZ9428" s="273" t="s">
        <v>86</v>
      </c>
      <c r="CA9428" s="273" t="s">
        <v>87</v>
      </c>
      <c r="CB9428" s="273" t="s">
        <v>101</v>
      </c>
      <c r="CC9428" s="273" t="s">
        <v>102</v>
      </c>
      <c r="CD9428" s="282">
        <v>4</v>
      </c>
      <c r="CE9428" s="274">
        <v>45200</v>
      </c>
      <c r="CF9428" s="273">
        <v>356545.79</v>
      </c>
      <c r="CG9428" s="273" t="s">
        <v>2268</v>
      </c>
      <c r="CH9428" s="273">
        <v>10379.0479469</v>
      </c>
      <c r="CI9428" s="273" t="s">
        <v>104</v>
      </c>
      <c r="CM9428" s="273" t="s">
        <v>73</v>
      </c>
      <c r="CN9428" s="273">
        <v>3</v>
      </c>
    </row>
    <row r="9429" spans="74:92">
      <c r="BV9429" s="273" t="s">
        <v>64</v>
      </c>
      <c r="BW9429" s="273" t="s">
        <v>404</v>
      </c>
      <c r="BX9429" s="273" t="s">
        <v>408</v>
      </c>
      <c r="BY9429" s="273" t="s">
        <v>524</v>
      </c>
      <c r="BZ9429" s="273" t="s">
        <v>86</v>
      </c>
      <c r="CA9429" s="273" t="s">
        <v>87</v>
      </c>
      <c r="CB9429" s="273" t="s">
        <v>101</v>
      </c>
      <c r="CC9429" s="273" t="s">
        <v>102</v>
      </c>
      <c r="CD9429" s="282">
        <v>4</v>
      </c>
      <c r="CE9429" s="274">
        <v>45231</v>
      </c>
      <c r="CF9429" s="273">
        <v>405433.61</v>
      </c>
      <c r="CG9429" s="273" t="s">
        <v>2268</v>
      </c>
      <c r="CH9429" s="273">
        <v>11802.172387099999</v>
      </c>
      <c r="CI9429" s="273" t="s">
        <v>104</v>
      </c>
      <c r="CM9429" s="273" t="s">
        <v>73</v>
      </c>
      <c r="CN9429" s="273">
        <v>3</v>
      </c>
    </row>
    <row r="9430" spans="74:92">
      <c r="BV9430" s="273" t="s">
        <v>64</v>
      </c>
      <c r="BW9430" s="273" t="s">
        <v>404</v>
      </c>
      <c r="BX9430" s="273" t="s">
        <v>408</v>
      </c>
      <c r="BY9430" s="273" t="s">
        <v>524</v>
      </c>
      <c r="BZ9430" s="273" t="s">
        <v>86</v>
      </c>
      <c r="CA9430" s="273" t="s">
        <v>87</v>
      </c>
      <c r="CB9430" s="273" t="s">
        <v>88</v>
      </c>
      <c r="CC9430" s="273" t="s">
        <v>89</v>
      </c>
      <c r="CD9430" s="282">
        <v>3</v>
      </c>
      <c r="CE9430" s="274">
        <v>45231</v>
      </c>
      <c r="CF9430" s="273">
        <v>10512</v>
      </c>
      <c r="CG9430" s="273" t="s">
        <v>80</v>
      </c>
      <c r="CH9430" s="273">
        <v>10512</v>
      </c>
      <c r="CI9430" s="273" t="s">
        <v>80</v>
      </c>
      <c r="CM9430" s="273" t="s">
        <v>73</v>
      </c>
      <c r="CN9430" s="273">
        <v>3</v>
      </c>
    </row>
    <row r="9431" spans="74:92">
      <c r="BV9431" s="273" t="s">
        <v>64</v>
      </c>
      <c r="BW9431" s="273" t="s">
        <v>404</v>
      </c>
      <c r="BX9431" s="273" t="s">
        <v>408</v>
      </c>
      <c r="BY9431" s="273" t="s">
        <v>524</v>
      </c>
      <c r="BZ9431" s="273" t="s">
        <v>110</v>
      </c>
      <c r="CA9431" s="273" t="s">
        <v>111</v>
      </c>
      <c r="CB9431" s="273" t="s">
        <v>117</v>
      </c>
      <c r="CC9431" s="273" t="s">
        <v>118</v>
      </c>
      <c r="CD9431" s="282">
        <v>5</v>
      </c>
      <c r="CE9431" s="274">
        <v>45231</v>
      </c>
      <c r="CI9431" s="273" t="s">
        <v>104</v>
      </c>
      <c r="CM9431" s="273" t="s">
        <v>73</v>
      </c>
      <c r="CN9431" s="273">
        <v>3</v>
      </c>
    </row>
    <row r="9432" spans="74:92">
      <c r="BV9432" s="273" t="s">
        <v>64</v>
      </c>
      <c r="BW9432" s="273" t="s">
        <v>404</v>
      </c>
      <c r="BX9432" s="273" t="s">
        <v>408</v>
      </c>
      <c r="BY9432" s="273" t="s">
        <v>524</v>
      </c>
      <c r="BZ9432" s="273" t="s">
        <v>110</v>
      </c>
      <c r="CA9432" s="273" t="s">
        <v>111</v>
      </c>
      <c r="CB9432" s="273" t="s">
        <v>112</v>
      </c>
      <c r="CC9432" s="273" t="s">
        <v>113</v>
      </c>
      <c r="CD9432" s="282">
        <v>4</v>
      </c>
      <c r="CE9432" s="274">
        <v>45231</v>
      </c>
      <c r="CI9432" s="273" t="s">
        <v>80</v>
      </c>
      <c r="CM9432" s="273" t="s">
        <v>73</v>
      </c>
      <c r="CN9432" s="273">
        <v>3</v>
      </c>
    </row>
    <row r="9433" spans="74:92">
      <c r="BV9433" s="273" t="s">
        <v>64</v>
      </c>
      <c r="BW9433" s="273" t="s">
        <v>404</v>
      </c>
      <c r="BX9433" s="273" t="s">
        <v>408</v>
      </c>
      <c r="BY9433" s="273" t="s">
        <v>524</v>
      </c>
      <c r="BZ9433" s="273" t="s">
        <v>126</v>
      </c>
      <c r="CA9433" s="273" t="s">
        <v>127</v>
      </c>
      <c r="CB9433" s="273" t="s">
        <v>128</v>
      </c>
      <c r="CC9433" s="273" t="s">
        <v>129</v>
      </c>
      <c r="CD9433" s="282">
        <v>6</v>
      </c>
      <c r="CE9433" s="274">
        <v>45231</v>
      </c>
      <c r="CI9433" s="273" t="s">
        <v>80</v>
      </c>
      <c r="CM9433" s="273" t="s">
        <v>73</v>
      </c>
      <c r="CN9433" s="273">
        <v>3</v>
      </c>
    </row>
    <row r="9434" spans="74:92">
      <c r="BV9434" s="273" t="s">
        <v>64</v>
      </c>
      <c r="BW9434" s="273" t="s">
        <v>404</v>
      </c>
      <c r="BX9434" s="273" t="s">
        <v>408</v>
      </c>
      <c r="BY9434" s="273" t="s">
        <v>524</v>
      </c>
      <c r="BZ9434" s="273" t="s">
        <v>126</v>
      </c>
      <c r="CA9434" s="273" t="s">
        <v>127</v>
      </c>
      <c r="CB9434" s="273" t="s">
        <v>133</v>
      </c>
      <c r="CC9434" s="273" t="s">
        <v>134</v>
      </c>
      <c r="CD9434" s="282">
        <v>7</v>
      </c>
      <c r="CE9434" s="274">
        <v>45231</v>
      </c>
      <c r="CI9434" s="273" t="s">
        <v>104</v>
      </c>
      <c r="CM9434" s="273" t="s">
        <v>73</v>
      </c>
      <c r="CN9434" s="273">
        <v>3</v>
      </c>
    </row>
    <row r="9435" spans="74:92">
      <c r="BV9435" s="273" t="s">
        <v>64</v>
      </c>
      <c r="BW9435" s="273" t="s">
        <v>404</v>
      </c>
      <c r="BX9435" s="273" t="s">
        <v>408</v>
      </c>
      <c r="BY9435" s="273" t="s">
        <v>524</v>
      </c>
      <c r="BZ9435" s="273" t="s">
        <v>138</v>
      </c>
      <c r="CA9435" s="273" t="s">
        <v>139</v>
      </c>
      <c r="CB9435" s="273" t="s">
        <v>140</v>
      </c>
      <c r="CC9435" s="273" t="s">
        <v>141</v>
      </c>
      <c r="CD9435" s="282">
        <v>9</v>
      </c>
      <c r="CE9435" s="274">
        <v>45231</v>
      </c>
      <c r="CF9435" s="273">
        <v>0</v>
      </c>
      <c r="CG9435" s="273" t="s">
        <v>80</v>
      </c>
      <c r="CH9435" s="273">
        <v>0</v>
      </c>
      <c r="CI9435" s="273" t="s">
        <v>80</v>
      </c>
      <c r="CM9435" s="273" t="s">
        <v>73</v>
      </c>
      <c r="CN9435" s="273">
        <v>3</v>
      </c>
    </row>
    <row r="9436" spans="74:92">
      <c r="BV9436" s="273" t="s">
        <v>64</v>
      </c>
      <c r="BW9436" s="273" t="s">
        <v>404</v>
      </c>
      <c r="BX9436" s="273" t="s">
        <v>408</v>
      </c>
      <c r="BY9436" s="273" t="s">
        <v>524</v>
      </c>
      <c r="BZ9436" s="273" t="s">
        <v>151</v>
      </c>
      <c r="CA9436" s="273" t="s">
        <v>152</v>
      </c>
      <c r="CB9436" s="273" t="s">
        <v>153</v>
      </c>
      <c r="CC9436" s="273" t="s">
        <v>154</v>
      </c>
      <c r="CD9436" s="282">
        <v>10</v>
      </c>
      <c r="CE9436" s="274">
        <v>45231</v>
      </c>
      <c r="CF9436" s="273">
        <v>10512</v>
      </c>
      <c r="CG9436" s="273" t="s">
        <v>80</v>
      </c>
      <c r="CH9436" s="273">
        <v>10512</v>
      </c>
      <c r="CI9436" s="273" t="s">
        <v>80</v>
      </c>
      <c r="CM9436" s="273" t="s">
        <v>73</v>
      </c>
      <c r="CN9436" s="273">
        <v>3</v>
      </c>
    </row>
    <row r="9437" spans="74:92">
      <c r="BV9437" s="273" t="s">
        <v>64</v>
      </c>
      <c r="BW9437" s="273" t="s">
        <v>404</v>
      </c>
      <c r="BX9437" s="273" t="s">
        <v>408</v>
      </c>
      <c r="BY9437" s="273" t="s">
        <v>524</v>
      </c>
      <c r="BZ9437" s="273" t="s">
        <v>167</v>
      </c>
      <c r="CA9437" s="273" t="s">
        <v>168</v>
      </c>
      <c r="CB9437" s="273" t="s">
        <v>169</v>
      </c>
      <c r="CC9437" s="273" t="s">
        <v>170</v>
      </c>
      <c r="CD9437" s="282">
        <v>12</v>
      </c>
      <c r="CE9437" s="274">
        <v>45231</v>
      </c>
      <c r="CF9437" s="273">
        <v>0</v>
      </c>
      <c r="CG9437" s="273" t="s">
        <v>80</v>
      </c>
      <c r="CH9437" s="273">
        <v>0</v>
      </c>
      <c r="CI9437" s="273" t="s">
        <v>80</v>
      </c>
      <c r="CM9437" s="273" t="s">
        <v>73</v>
      </c>
      <c r="CN9437" s="273">
        <v>3</v>
      </c>
    </row>
    <row r="9438" spans="74:92">
      <c r="BV9438" s="273" t="s">
        <v>64</v>
      </c>
      <c r="BW9438" s="273" t="s">
        <v>404</v>
      </c>
      <c r="BX9438" s="273" t="s">
        <v>408</v>
      </c>
      <c r="BY9438" s="273" t="s">
        <v>524</v>
      </c>
      <c r="BZ9438" s="273" t="s">
        <v>151</v>
      </c>
      <c r="CA9438" s="273" t="s">
        <v>152</v>
      </c>
      <c r="CB9438" s="273" t="s">
        <v>161</v>
      </c>
      <c r="CC9438" s="273" t="s">
        <v>162</v>
      </c>
      <c r="CD9438" s="282">
        <v>11</v>
      </c>
      <c r="CE9438" s="274">
        <v>45231</v>
      </c>
      <c r="CF9438" s="273">
        <v>8409.6</v>
      </c>
      <c r="CG9438" s="273" t="s">
        <v>80</v>
      </c>
      <c r="CH9438" s="273">
        <v>8409.6</v>
      </c>
      <c r="CI9438" s="273" t="s">
        <v>80</v>
      </c>
      <c r="CM9438" s="273" t="s">
        <v>73</v>
      </c>
      <c r="CN9438" s="273">
        <v>3</v>
      </c>
    </row>
    <row r="9439" spans="74:92">
      <c r="BV9439" s="273" t="s">
        <v>64</v>
      </c>
      <c r="BW9439" s="273" t="s">
        <v>404</v>
      </c>
      <c r="BX9439" s="273" t="s">
        <v>408</v>
      </c>
      <c r="BY9439" s="273" t="s">
        <v>524</v>
      </c>
      <c r="BZ9439" s="273" t="s">
        <v>167</v>
      </c>
      <c r="CA9439" s="273" t="s">
        <v>168</v>
      </c>
      <c r="CB9439" s="273" t="s">
        <v>353</v>
      </c>
      <c r="CC9439" s="273" t="s">
        <v>354</v>
      </c>
      <c r="CD9439" s="282">
        <v>13</v>
      </c>
      <c r="CE9439" s="274">
        <v>45231</v>
      </c>
      <c r="CF9439" s="273">
        <v>0</v>
      </c>
      <c r="CG9439" s="273" t="s">
        <v>80</v>
      </c>
      <c r="CH9439" s="273">
        <v>0</v>
      </c>
      <c r="CI9439" s="273" t="s">
        <v>80</v>
      </c>
      <c r="CM9439" s="273" t="s">
        <v>73</v>
      </c>
      <c r="CN9439" s="273">
        <v>3</v>
      </c>
    </row>
    <row r="9440" spans="74:92">
      <c r="BV9440" s="273" t="s">
        <v>64</v>
      </c>
      <c r="BW9440" s="273" t="s">
        <v>404</v>
      </c>
      <c r="BX9440" s="273" t="s">
        <v>408</v>
      </c>
      <c r="BY9440" s="273" t="s">
        <v>524</v>
      </c>
      <c r="BZ9440" s="273" t="s">
        <v>167</v>
      </c>
      <c r="CA9440" s="273" t="s">
        <v>168</v>
      </c>
      <c r="CB9440" s="273" t="s">
        <v>313</v>
      </c>
      <c r="CC9440" s="273" t="s">
        <v>314</v>
      </c>
      <c r="CD9440" s="282">
        <v>14</v>
      </c>
      <c r="CE9440" s="274">
        <v>45231</v>
      </c>
      <c r="CF9440" s="273">
        <v>1552.7</v>
      </c>
      <c r="CG9440" s="273" t="s">
        <v>80</v>
      </c>
      <c r="CH9440" s="273">
        <v>1552.7</v>
      </c>
      <c r="CI9440" s="273" t="s">
        <v>80</v>
      </c>
      <c r="CM9440" s="273" t="s">
        <v>73</v>
      </c>
      <c r="CN9440" s="273">
        <v>3</v>
      </c>
    </row>
    <row r="9441" spans="74:92">
      <c r="BV9441" s="273" t="s">
        <v>64</v>
      </c>
      <c r="BW9441" s="273" t="s">
        <v>404</v>
      </c>
      <c r="BX9441" s="273" t="s">
        <v>408</v>
      </c>
      <c r="BY9441" s="273" t="s">
        <v>524</v>
      </c>
      <c r="BZ9441" s="273" t="s">
        <v>204</v>
      </c>
      <c r="CA9441" s="273" t="s">
        <v>205</v>
      </c>
      <c r="CB9441" s="273" t="s">
        <v>206</v>
      </c>
      <c r="CC9441" s="273" t="s">
        <v>207</v>
      </c>
      <c r="CD9441" s="282">
        <v>0</v>
      </c>
      <c r="CE9441" s="274">
        <v>45231</v>
      </c>
      <c r="CG9441" s="273" t="s">
        <v>181</v>
      </c>
      <c r="CI9441" s="273" t="s">
        <v>208</v>
      </c>
      <c r="CJ9441" s="273" t="s">
        <v>209</v>
      </c>
      <c r="CM9441" s="273" t="s">
        <v>73</v>
      </c>
      <c r="CN9441" s="273">
        <v>3</v>
      </c>
    </row>
    <row r="9442" spans="74:92">
      <c r="BV9442" s="273" t="s">
        <v>64</v>
      </c>
      <c r="BW9442" s="273" t="s">
        <v>404</v>
      </c>
      <c r="BX9442" s="273" t="s">
        <v>408</v>
      </c>
      <c r="BY9442" s="273" t="s">
        <v>524</v>
      </c>
      <c r="BZ9442" s="273" t="s">
        <v>86</v>
      </c>
      <c r="CA9442" s="273" t="s">
        <v>87</v>
      </c>
      <c r="CB9442" s="273" t="s">
        <v>179</v>
      </c>
      <c r="CC9442" s="273" t="s">
        <v>180</v>
      </c>
      <c r="CD9442" s="282">
        <v>1</v>
      </c>
      <c r="CE9442" s="274">
        <v>45231</v>
      </c>
      <c r="CG9442" s="273" t="s">
        <v>181</v>
      </c>
      <c r="CI9442" s="273" t="s">
        <v>181</v>
      </c>
      <c r="CJ9442" s="273" t="s">
        <v>1320</v>
      </c>
      <c r="CM9442" s="273" t="s">
        <v>73</v>
      </c>
      <c r="CN9442" s="273">
        <v>3</v>
      </c>
    </row>
    <row r="9443" spans="74:92">
      <c r="BV9443" s="273" t="s">
        <v>64</v>
      </c>
      <c r="BW9443" s="273" t="s">
        <v>404</v>
      </c>
      <c r="BX9443" s="273" t="s">
        <v>408</v>
      </c>
      <c r="BY9443" s="273" t="s">
        <v>524</v>
      </c>
      <c r="BZ9443" s="273" t="s">
        <v>167</v>
      </c>
      <c r="CA9443" s="273" t="s">
        <v>168</v>
      </c>
      <c r="CB9443" s="273" t="s">
        <v>319</v>
      </c>
      <c r="CC9443" s="273" t="s">
        <v>320</v>
      </c>
      <c r="CD9443" s="282">
        <v>15</v>
      </c>
      <c r="CE9443" s="274">
        <v>45231</v>
      </c>
      <c r="CF9443" s="273">
        <v>0</v>
      </c>
      <c r="CG9443" s="273" t="s">
        <v>80</v>
      </c>
      <c r="CH9443" s="273">
        <v>0</v>
      </c>
      <c r="CI9443" s="273" t="s">
        <v>80</v>
      </c>
      <c r="CM9443" s="273" t="s">
        <v>73</v>
      </c>
      <c r="CN9443" s="273">
        <v>3</v>
      </c>
    </row>
    <row r="9444" spans="74:92">
      <c r="BV9444" s="273" t="s">
        <v>64</v>
      </c>
      <c r="BW9444" s="273" t="s">
        <v>404</v>
      </c>
      <c r="BX9444" s="273" t="s">
        <v>408</v>
      </c>
      <c r="BY9444" s="273" t="s">
        <v>524</v>
      </c>
      <c r="BZ9444" s="273" t="s">
        <v>138</v>
      </c>
      <c r="CA9444" s="273" t="s">
        <v>139</v>
      </c>
      <c r="CB9444" s="273" t="s">
        <v>190</v>
      </c>
      <c r="CC9444" s="273" t="s">
        <v>191</v>
      </c>
      <c r="CD9444" s="282">
        <v>8</v>
      </c>
      <c r="CE9444" s="274">
        <v>45231</v>
      </c>
      <c r="CF9444" s="273">
        <v>0</v>
      </c>
      <c r="CG9444" s="273" t="s">
        <v>80</v>
      </c>
      <c r="CH9444" s="273">
        <v>0</v>
      </c>
      <c r="CI9444" s="273" t="s">
        <v>80</v>
      </c>
      <c r="CM9444" s="273" t="s">
        <v>73</v>
      </c>
      <c r="CN9444" s="273">
        <v>3</v>
      </c>
    </row>
    <row r="9445" spans="74:92">
      <c r="BV9445" s="273" t="s">
        <v>64</v>
      </c>
      <c r="BW9445" s="273" t="s">
        <v>404</v>
      </c>
      <c r="BX9445" s="273" t="s">
        <v>408</v>
      </c>
      <c r="BY9445" s="273" t="s">
        <v>524</v>
      </c>
      <c r="BZ9445" s="273" t="s">
        <v>86</v>
      </c>
      <c r="CA9445" s="273" t="s">
        <v>87</v>
      </c>
      <c r="CB9445" s="273" t="s">
        <v>233</v>
      </c>
      <c r="CC9445" s="273" t="s">
        <v>234</v>
      </c>
      <c r="CD9445" s="282">
        <v>1</v>
      </c>
      <c r="CE9445" s="274">
        <v>45231</v>
      </c>
      <c r="CG9445" s="273" t="s">
        <v>181</v>
      </c>
      <c r="CI9445" s="273" t="s">
        <v>181</v>
      </c>
      <c r="CJ9445" s="273" t="s">
        <v>2121</v>
      </c>
      <c r="CM9445" s="273" t="s">
        <v>73</v>
      </c>
      <c r="CN9445" s="273">
        <v>3</v>
      </c>
    </row>
    <row r="9446" spans="74:92">
      <c r="BV9446" s="273" t="s">
        <v>64</v>
      </c>
      <c r="BW9446" s="273" t="s">
        <v>404</v>
      </c>
      <c r="BX9446" s="273" t="s">
        <v>408</v>
      </c>
      <c r="BY9446" s="273" t="s">
        <v>524</v>
      </c>
      <c r="BZ9446" s="273" t="s">
        <v>86</v>
      </c>
      <c r="CA9446" s="273" t="s">
        <v>87</v>
      </c>
      <c r="CB9446" s="273" t="s">
        <v>217</v>
      </c>
      <c r="CC9446" s="273" t="s">
        <v>218</v>
      </c>
      <c r="CD9446" s="282">
        <v>2</v>
      </c>
      <c r="CE9446" s="274">
        <v>45231</v>
      </c>
      <c r="CG9446" s="273" t="s">
        <v>181</v>
      </c>
      <c r="CI9446" s="273" t="s">
        <v>181</v>
      </c>
      <c r="CJ9446" s="273" t="s">
        <v>1405</v>
      </c>
      <c r="CM9446" s="273" t="s">
        <v>73</v>
      </c>
      <c r="CN9446" s="273">
        <v>3</v>
      </c>
    </row>
    <row r="9447" spans="74:92">
      <c r="BV9447" s="273" t="s">
        <v>64</v>
      </c>
      <c r="BW9447" s="273" t="s">
        <v>404</v>
      </c>
      <c r="BX9447" s="273" t="s">
        <v>408</v>
      </c>
      <c r="BY9447" s="273" t="s">
        <v>524</v>
      </c>
      <c r="BZ9447" s="273" t="s">
        <v>86</v>
      </c>
      <c r="CA9447" s="273" t="s">
        <v>87</v>
      </c>
      <c r="CB9447" s="273" t="s">
        <v>225</v>
      </c>
      <c r="CC9447" s="273" t="s">
        <v>226</v>
      </c>
      <c r="CD9447" s="282">
        <v>5</v>
      </c>
      <c r="CE9447" s="274">
        <v>45231</v>
      </c>
      <c r="CF9447" s="273">
        <v>0</v>
      </c>
      <c r="CG9447" s="273" t="s">
        <v>80</v>
      </c>
      <c r="CH9447" s="273">
        <v>0</v>
      </c>
      <c r="CI9447" s="273" t="s">
        <v>80</v>
      </c>
      <c r="CM9447" s="273" t="s">
        <v>73</v>
      </c>
      <c r="CN9447" s="273">
        <v>3</v>
      </c>
    </row>
    <row r="9448" spans="74:92">
      <c r="BV9448" s="273" t="s">
        <v>64</v>
      </c>
      <c r="BW9448" s="273" t="s">
        <v>404</v>
      </c>
      <c r="BX9448" s="273" t="s">
        <v>408</v>
      </c>
      <c r="BY9448" s="273" t="s">
        <v>524</v>
      </c>
      <c r="BZ9448" s="273" t="s">
        <v>86</v>
      </c>
      <c r="CA9448" s="273" t="s">
        <v>87</v>
      </c>
      <c r="CB9448" s="273" t="s">
        <v>225</v>
      </c>
      <c r="CC9448" s="273" t="s">
        <v>226</v>
      </c>
      <c r="CD9448" s="282">
        <v>5</v>
      </c>
      <c r="CE9448" s="274">
        <v>45261</v>
      </c>
      <c r="CF9448" s="273">
        <v>0</v>
      </c>
      <c r="CG9448" s="273" t="s">
        <v>80</v>
      </c>
      <c r="CH9448" s="273">
        <v>0</v>
      </c>
      <c r="CI9448" s="273" t="s">
        <v>80</v>
      </c>
      <c r="CM9448" s="273" t="s">
        <v>73</v>
      </c>
      <c r="CN9448" s="273">
        <v>3</v>
      </c>
    </row>
    <row r="9449" spans="74:92">
      <c r="BV9449" s="273" t="s">
        <v>64</v>
      </c>
      <c r="BW9449" s="273" t="s">
        <v>404</v>
      </c>
      <c r="BX9449" s="273" t="s">
        <v>408</v>
      </c>
      <c r="BY9449" s="273" t="s">
        <v>524</v>
      </c>
      <c r="BZ9449" s="273" t="s">
        <v>86</v>
      </c>
      <c r="CA9449" s="273" t="s">
        <v>87</v>
      </c>
      <c r="CB9449" s="273" t="s">
        <v>217</v>
      </c>
      <c r="CC9449" s="273" t="s">
        <v>218</v>
      </c>
      <c r="CD9449" s="282">
        <v>2</v>
      </c>
      <c r="CE9449" s="274">
        <v>45261</v>
      </c>
      <c r="CG9449" s="273" t="s">
        <v>181</v>
      </c>
      <c r="CI9449" s="273" t="s">
        <v>181</v>
      </c>
      <c r="CJ9449" s="273" t="s">
        <v>1405</v>
      </c>
      <c r="CM9449" s="273" t="s">
        <v>73</v>
      </c>
      <c r="CN9449" s="273">
        <v>3</v>
      </c>
    </row>
    <row r="9450" spans="74:92">
      <c r="BV9450" s="273" t="s">
        <v>64</v>
      </c>
      <c r="BW9450" s="273" t="s">
        <v>404</v>
      </c>
      <c r="BX9450" s="273" t="s">
        <v>408</v>
      </c>
      <c r="BY9450" s="273" t="s">
        <v>524</v>
      </c>
      <c r="BZ9450" s="273" t="s">
        <v>86</v>
      </c>
      <c r="CA9450" s="273" t="s">
        <v>87</v>
      </c>
      <c r="CB9450" s="273" t="s">
        <v>233</v>
      </c>
      <c r="CC9450" s="273" t="s">
        <v>234</v>
      </c>
      <c r="CD9450" s="282">
        <v>1</v>
      </c>
      <c r="CE9450" s="274">
        <v>45261</v>
      </c>
      <c r="CG9450" s="273" t="s">
        <v>181</v>
      </c>
      <c r="CI9450" s="273" t="s">
        <v>181</v>
      </c>
      <c r="CJ9450" s="273" t="s">
        <v>2281</v>
      </c>
      <c r="CM9450" s="273" t="s">
        <v>73</v>
      </c>
      <c r="CN9450" s="273">
        <v>3</v>
      </c>
    </row>
    <row r="9451" spans="74:92">
      <c r="BV9451" s="273" t="s">
        <v>64</v>
      </c>
      <c r="BW9451" s="273" t="s">
        <v>404</v>
      </c>
      <c r="BX9451" s="273" t="s">
        <v>408</v>
      </c>
      <c r="BY9451" s="273" t="s">
        <v>524</v>
      </c>
      <c r="BZ9451" s="273" t="s">
        <v>138</v>
      </c>
      <c r="CA9451" s="273" t="s">
        <v>139</v>
      </c>
      <c r="CB9451" s="273" t="s">
        <v>190</v>
      </c>
      <c r="CC9451" s="273" t="s">
        <v>191</v>
      </c>
      <c r="CD9451" s="282">
        <v>8</v>
      </c>
      <c r="CE9451" s="274">
        <v>45261</v>
      </c>
      <c r="CF9451" s="273">
        <v>0</v>
      </c>
      <c r="CG9451" s="273" t="s">
        <v>80</v>
      </c>
      <c r="CH9451" s="273">
        <v>0</v>
      </c>
      <c r="CI9451" s="273" t="s">
        <v>80</v>
      </c>
      <c r="CM9451" s="273" t="s">
        <v>73</v>
      </c>
      <c r="CN9451" s="273">
        <v>3</v>
      </c>
    </row>
    <row r="9452" spans="74:92">
      <c r="BV9452" s="273" t="s">
        <v>64</v>
      </c>
      <c r="BW9452" s="273" t="s">
        <v>404</v>
      </c>
      <c r="BX9452" s="273" t="s">
        <v>408</v>
      </c>
      <c r="BY9452" s="273" t="s">
        <v>524</v>
      </c>
      <c r="BZ9452" s="273" t="s">
        <v>167</v>
      </c>
      <c r="CA9452" s="273" t="s">
        <v>168</v>
      </c>
      <c r="CB9452" s="273" t="s">
        <v>319</v>
      </c>
      <c r="CC9452" s="273" t="s">
        <v>320</v>
      </c>
      <c r="CD9452" s="282">
        <v>15</v>
      </c>
      <c r="CE9452" s="274">
        <v>45261</v>
      </c>
      <c r="CF9452" s="273">
        <v>0</v>
      </c>
      <c r="CG9452" s="273" t="s">
        <v>80</v>
      </c>
      <c r="CH9452" s="273">
        <v>0</v>
      </c>
      <c r="CI9452" s="273" t="s">
        <v>80</v>
      </c>
      <c r="CM9452" s="273" t="s">
        <v>73</v>
      </c>
      <c r="CN9452" s="273">
        <v>3</v>
      </c>
    </row>
    <row r="9453" spans="74:92">
      <c r="BV9453" s="273" t="s">
        <v>64</v>
      </c>
      <c r="BW9453" s="273" t="s">
        <v>404</v>
      </c>
      <c r="BX9453" s="273" t="s">
        <v>408</v>
      </c>
      <c r="BY9453" s="273" t="s">
        <v>524</v>
      </c>
      <c r="BZ9453" s="273" t="s">
        <v>86</v>
      </c>
      <c r="CA9453" s="273" t="s">
        <v>87</v>
      </c>
      <c r="CB9453" s="273" t="s">
        <v>179</v>
      </c>
      <c r="CC9453" s="273" t="s">
        <v>180</v>
      </c>
      <c r="CD9453" s="282">
        <v>1</v>
      </c>
      <c r="CE9453" s="274">
        <v>45261</v>
      </c>
      <c r="CG9453" s="273" t="s">
        <v>181</v>
      </c>
      <c r="CI9453" s="273" t="s">
        <v>181</v>
      </c>
      <c r="CJ9453" s="273" t="s">
        <v>2121</v>
      </c>
      <c r="CM9453" s="273" t="s">
        <v>73</v>
      </c>
      <c r="CN9453" s="273">
        <v>3</v>
      </c>
    </row>
    <row r="9454" spans="74:92">
      <c r="BV9454" s="273" t="s">
        <v>64</v>
      </c>
      <c r="BW9454" s="273" t="s">
        <v>404</v>
      </c>
      <c r="BX9454" s="273" t="s">
        <v>408</v>
      </c>
      <c r="BY9454" s="273" t="s">
        <v>524</v>
      </c>
      <c r="BZ9454" s="273" t="s">
        <v>204</v>
      </c>
      <c r="CA9454" s="273" t="s">
        <v>205</v>
      </c>
      <c r="CB9454" s="273" t="s">
        <v>206</v>
      </c>
      <c r="CC9454" s="273" t="s">
        <v>207</v>
      </c>
      <c r="CD9454" s="282">
        <v>0</v>
      </c>
      <c r="CE9454" s="274">
        <v>45261</v>
      </c>
      <c r="CG9454" s="273" t="s">
        <v>181</v>
      </c>
      <c r="CI9454" s="273" t="s">
        <v>208</v>
      </c>
      <c r="CJ9454" s="273" t="s">
        <v>209</v>
      </c>
      <c r="CM9454" s="273" t="s">
        <v>73</v>
      </c>
      <c r="CN9454" s="273">
        <v>3</v>
      </c>
    </row>
    <row r="9455" spans="74:92">
      <c r="BV9455" s="273" t="s">
        <v>64</v>
      </c>
      <c r="BW9455" s="273" t="s">
        <v>404</v>
      </c>
      <c r="BX9455" s="273" t="s">
        <v>408</v>
      </c>
      <c r="BY9455" s="273" t="s">
        <v>524</v>
      </c>
      <c r="BZ9455" s="273" t="s">
        <v>167</v>
      </c>
      <c r="CA9455" s="273" t="s">
        <v>168</v>
      </c>
      <c r="CB9455" s="273" t="s">
        <v>313</v>
      </c>
      <c r="CC9455" s="273" t="s">
        <v>314</v>
      </c>
      <c r="CD9455" s="282">
        <v>14</v>
      </c>
      <c r="CE9455" s="274">
        <v>45261</v>
      </c>
      <c r="CF9455" s="273">
        <v>394.8</v>
      </c>
      <c r="CG9455" s="273" t="s">
        <v>80</v>
      </c>
      <c r="CH9455" s="273">
        <v>394.8</v>
      </c>
      <c r="CI9455" s="273" t="s">
        <v>80</v>
      </c>
      <c r="CM9455" s="273" t="s">
        <v>73</v>
      </c>
      <c r="CN9455" s="273">
        <v>3</v>
      </c>
    </row>
    <row r="9456" spans="74:92">
      <c r="BV9456" s="273" t="s">
        <v>64</v>
      </c>
      <c r="BW9456" s="273" t="s">
        <v>404</v>
      </c>
      <c r="BX9456" s="273" t="s">
        <v>408</v>
      </c>
      <c r="BY9456" s="273" t="s">
        <v>524</v>
      </c>
      <c r="BZ9456" s="273" t="s">
        <v>167</v>
      </c>
      <c r="CA9456" s="273" t="s">
        <v>168</v>
      </c>
      <c r="CB9456" s="273" t="s">
        <v>353</v>
      </c>
      <c r="CC9456" s="273" t="s">
        <v>354</v>
      </c>
      <c r="CD9456" s="282">
        <v>13</v>
      </c>
      <c r="CE9456" s="274">
        <v>45261</v>
      </c>
      <c r="CF9456" s="273">
        <v>0</v>
      </c>
      <c r="CG9456" s="273" t="s">
        <v>80</v>
      </c>
      <c r="CH9456" s="273">
        <v>0</v>
      </c>
      <c r="CI9456" s="273" t="s">
        <v>80</v>
      </c>
      <c r="CM9456" s="273" t="s">
        <v>73</v>
      </c>
      <c r="CN9456" s="273">
        <v>3</v>
      </c>
    </row>
    <row r="9457" spans="74:92">
      <c r="BV9457" s="273" t="s">
        <v>64</v>
      </c>
      <c r="BW9457" s="273" t="s">
        <v>404</v>
      </c>
      <c r="BX9457" s="273" t="s">
        <v>408</v>
      </c>
      <c r="BY9457" s="273" t="s">
        <v>524</v>
      </c>
      <c r="BZ9457" s="273" t="s">
        <v>151</v>
      </c>
      <c r="CA9457" s="273" t="s">
        <v>152</v>
      </c>
      <c r="CB9457" s="273" t="s">
        <v>161</v>
      </c>
      <c r="CC9457" s="273" t="s">
        <v>162</v>
      </c>
      <c r="CD9457" s="282">
        <v>11</v>
      </c>
      <c r="CE9457" s="274">
        <v>45261</v>
      </c>
      <c r="CF9457" s="273">
        <v>14601.6</v>
      </c>
      <c r="CG9457" s="273" t="s">
        <v>80</v>
      </c>
      <c r="CH9457" s="273">
        <v>14601.6</v>
      </c>
      <c r="CI9457" s="273" t="s">
        <v>80</v>
      </c>
      <c r="CM9457" s="273" t="s">
        <v>73</v>
      </c>
      <c r="CN9457" s="273">
        <v>3</v>
      </c>
    </row>
    <row r="9458" spans="74:92">
      <c r="BV9458" s="273" t="s">
        <v>64</v>
      </c>
      <c r="BW9458" s="273" t="s">
        <v>404</v>
      </c>
      <c r="BX9458" s="273" t="s">
        <v>408</v>
      </c>
      <c r="BY9458" s="273" t="s">
        <v>524</v>
      </c>
      <c r="BZ9458" s="273" t="s">
        <v>167</v>
      </c>
      <c r="CA9458" s="273" t="s">
        <v>168</v>
      </c>
      <c r="CB9458" s="273" t="s">
        <v>169</v>
      </c>
      <c r="CC9458" s="273" t="s">
        <v>170</v>
      </c>
      <c r="CD9458" s="282">
        <v>12</v>
      </c>
      <c r="CE9458" s="274">
        <v>45261</v>
      </c>
      <c r="CF9458" s="273">
        <v>0</v>
      </c>
      <c r="CG9458" s="273" t="s">
        <v>80</v>
      </c>
      <c r="CH9458" s="273">
        <v>0</v>
      </c>
      <c r="CI9458" s="273" t="s">
        <v>80</v>
      </c>
      <c r="CM9458" s="273" t="s">
        <v>73</v>
      </c>
      <c r="CN9458" s="273">
        <v>3</v>
      </c>
    </row>
    <row r="9459" spans="74:92">
      <c r="BV9459" s="273" t="s">
        <v>64</v>
      </c>
      <c r="BW9459" s="273" t="s">
        <v>404</v>
      </c>
      <c r="BX9459" s="273" t="s">
        <v>408</v>
      </c>
      <c r="BY9459" s="273" t="s">
        <v>524</v>
      </c>
      <c r="BZ9459" s="273" t="s">
        <v>151</v>
      </c>
      <c r="CA9459" s="273" t="s">
        <v>152</v>
      </c>
      <c r="CB9459" s="273" t="s">
        <v>153</v>
      </c>
      <c r="CC9459" s="273" t="s">
        <v>154</v>
      </c>
      <c r="CD9459" s="282">
        <v>10</v>
      </c>
      <c r="CE9459" s="274">
        <v>45261</v>
      </c>
      <c r="CF9459" s="273">
        <v>18252</v>
      </c>
      <c r="CG9459" s="273" t="s">
        <v>80</v>
      </c>
      <c r="CH9459" s="273">
        <v>18252</v>
      </c>
      <c r="CI9459" s="273" t="s">
        <v>80</v>
      </c>
      <c r="CM9459" s="273" t="s">
        <v>73</v>
      </c>
      <c r="CN9459" s="273">
        <v>3</v>
      </c>
    </row>
    <row r="9460" spans="74:92">
      <c r="BV9460" s="273" t="s">
        <v>64</v>
      </c>
      <c r="BW9460" s="273" t="s">
        <v>404</v>
      </c>
      <c r="BX9460" s="273" t="s">
        <v>408</v>
      </c>
      <c r="BY9460" s="273" t="s">
        <v>524</v>
      </c>
      <c r="BZ9460" s="273" t="s">
        <v>138</v>
      </c>
      <c r="CA9460" s="273" t="s">
        <v>139</v>
      </c>
      <c r="CB9460" s="273" t="s">
        <v>140</v>
      </c>
      <c r="CC9460" s="273" t="s">
        <v>141</v>
      </c>
      <c r="CD9460" s="282">
        <v>9</v>
      </c>
      <c r="CE9460" s="274">
        <v>45261</v>
      </c>
      <c r="CF9460" s="273">
        <v>0</v>
      </c>
      <c r="CG9460" s="273" t="s">
        <v>80</v>
      </c>
      <c r="CH9460" s="273">
        <v>0</v>
      </c>
      <c r="CI9460" s="273" t="s">
        <v>80</v>
      </c>
      <c r="CM9460" s="273" t="s">
        <v>73</v>
      </c>
      <c r="CN9460" s="273">
        <v>3</v>
      </c>
    </row>
    <row r="9461" spans="74:92">
      <c r="BV9461" s="273" t="s">
        <v>64</v>
      </c>
      <c r="BW9461" s="273" t="s">
        <v>404</v>
      </c>
      <c r="BX9461" s="273" t="s">
        <v>408</v>
      </c>
      <c r="BY9461" s="273" t="s">
        <v>524</v>
      </c>
      <c r="BZ9461" s="273" t="s">
        <v>126</v>
      </c>
      <c r="CA9461" s="273" t="s">
        <v>127</v>
      </c>
      <c r="CB9461" s="273" t="s">
        <v>133</v>
      </c>
      <c r="CC9461" s="273" t="s">
        <v>134</v>
      </c>
      <c r="CD9461" s="282">
        <v>7</v>
      </c>
      <c r="CE9461" s="274">
        <v>45261</v>
      </c>
      <c r="CI9461" s="273" t="s">
        <v>104</v>
      </c>
      <c r="CM9461" s="273" t="s">
        <v>73</v>
      </c>
      <c r="CN9461" s="273">
        <v>3</v>
      </c>
    </row>
    <row r="9462" spans="74:92">
      <c r="BV9462" s="273" t="s">
        <v>64</v>
      </c>
      <c r="BW9462" s="273" t="s">
        <v>404</v>
      </c>
      <c r="BX9462" s="273" t="s">
        <v>408</v>
      </c>
      <c r="BY9462" s="273" t="s">
        <v>524</v>
      </c>
      <c r="BZ9462" s="273" t="s">
        <v>126</v>
      </c>
      <c r="CA9462" s="273" t="s">
        <v>127</v>
      </c>
      <c r="CB9462" s="273" t="s">
        <v>128</v>
      </c>
      <c r="CC9462" s="273" t="s">
        <v>129</v>
      </c>
      <c r="CD9462" s="282">
        <v>6</v>
      </c>
      <c r="CE9462" s="274">
        <v>45261</v>
      </c>
      <c r="CI9462" s="273" t="s">
        <v>80</v>
      </c>
      <c r="CM9462" s="273" t="s">
        <v>73</v>
      </c>
      <c r="CN9462" s="273">
        <v>3</v>
      </c>
    </row>
    <row r="9463" spans="74:92">
      <c r="BV9463" s="273" t="s">
        <v>64</v>
      </c>
      <c r="BW9463" s="273" t="s">
        <v>404</v>
      </c>
      <c r="BX9463" s="273" t="s">
        <v>408</v>
      </c>
      <c r="BY9463" s="273" t="s">
        <v>524</v>
      </c>
      <c r="BZ9463" s="273" t="s">
        <v>110</v>
      </c>
      <c r="CA9463" s="273" t="s">
        <v>111</v>
      </c>
      <c r="CB9463" s="273" t="s">
        <v>112</v>
      </c>
      <c r="CC9463" s="273" t="s">
        <v>113</v>
      </c>
      <c r="CD9463" s="282">
        <v>4</v>
      </c>
      <c r="CE9463" s="274">
        <v>45261</v>
      </c>
      <c r="CI9463" s="273" t="s">
        <v>80</v>
      </c>
      <c r="CM9463" s="273" t="s">
        <v>73</v>
      </c>
      <c r="CN9463" s="273">
        <v>3</v>
      </c>
    </row>
    <row r="9464" spans="74:92">
      <c r="BV9464" s="273" t="s">
        <v>64</v>
      </c>
      <c r="BW9464" s="273" t="s">
        <v>404</v>
      </c>
      <c r="BX9464" s="273" t="s">
        <v>408</v>
      </c>
      <c r="BY9464" s="273" t="s">
        <v>524</v>
      </c>
      <c r="BZ9464" s="273" t="s">
        <v>110</v>
      </c>
      <c r="CA9464" s="273" t="s">
        <v>111</v>
      </c>
      <c r="CB9464" s="273" t="s">
        <v>117</v>
      </c>
      <c r="CC9464" s="273" t="s">
        <v>118</v>
      </c>
      <c r="CD9464" s="282">
        <v>5</v>
      </c>
      <c r="CE9464" s="274">
        <v>45261</v>
      </c>
      <c r="CI9464" s="273" t="s">
        <v>104</v>
      </c>
      <c r="CM9464" s="273" t="s">
        <v>73</v>
      </c>
      <c r="CN9464" s="273">
        <v>3</v>
      </c>
    </row>
    <row r="9465" spans="74:92">
      <c r="BV9465" s="273" t="s">
        <v>64</v>
      </c>
      <c r="BW9465" s="273" t="s">
        <v>404</v>
      </c>
      <c r="BX9465" s="273" t="s">
        <v>408</v>
      </c>
      <c r="BY9465" s="273" t="s">
        <v>524</v>
      </c>
      <c r="BZ9465" s="273" t="s">
        <v>86</v>
      </c>
      <c r="CA9465" s="273" t="s">
        <v>87</v>
      </c>
      <c r="CB9465" s="273" t="s">
        <v>88</v>
      </c>
      <c r="CC9465" s="273" t="s">
        <v>89</v>
      </c>
      <c r="CD9465" s="282">
        <v>3</v>
      </c>
      <c r="CE9465" s="274">
        <v>45261</v>
      </c>
      <c r="CF9465" s="273">
        <v>18252</v>
      </c>
      <c r="CG9465" s="273" t="s">
        <v>80</v>
      </c>
      <c r="CH9465" s="273">
        <v>18252</v>
      </c>
      <c r="CI9465" s="273" t="s">
        <v>80</v>
      </c>
      <c r="CM9465" s="273" t="s">
        <v>73</v>
      </c>
      <c r="CN9465" s="273">
        <v>3</v>
      </c>
    </row>
    <row r="9466" spans="74:92">
      <c r="BV9466" s="273" t="s">
        <v>64</v>
      </c>
      <c r="BW9466" s="273" t="s">
        <v>404</v>
      </c>
      <c r="BX9466" s="273" t="s">
        <v>408</v>
      </c>
      <c r="BY9466" s="273" t="s">
        <v>524</v>
      </c>
      <c r="BZ9466" s="273" t="s">
        <v>86</v>
      </c>
      <c r="CA9466" s="273" t="s">
        <v>87</v>
      </c>
      <c r="CB9466" s="273" t="s">
        <v>101</v>
      </c>
      <c r="CC9466" s="273" t="s">
        <v>102</v>
      </c>
      <c r="CD9466" s="282">
        <v>4</v>
      </c>
      <c r="CE9466" s="274">
        <v>45261</v>
      </c>
      <c r="CF9466" s="273">
        <v>732399.86</v>
      </c>
      <c r="CG9466" s="273" t="s">
        <v>2268</v>
      </c>
      <c r="CH9466" s="273">
        <v>21320.159924600001</v>
      </c>
      <c r="CI9466" s="273" t="s">
        <v>104</v>
      </c>
      <c r="CM9466" s="273" t="s">
        <v>73</v>
      </c>
      <c r="CN9466" s="273">
        <v>3</v>
      </c>
    </row>
    <row r="9467" spans="74:92">
      <c r="BV9467" s="273" t="s">
        <v>83</v>
      </c>
      <c r="BW9467" s="273" t="s">
        <v>63</v>
      </c>
      <c r="BX9467" s="273" t="s">
        <v>530</v>
      </c>
      <c r="BY9467" s="273" t="s">
        <v>543</v>
      </c>
      <c r="BZ9467" s="273" t="s">
        <v>86</v>
      </c>
      <c r="CA9467" s="273" t="s">
        <v>87</v>
      </c>
      <c r="CB9467" s="273" t="s">
        <v>101</v>
      </c>
      <c r="CC9467" s="273" t="s">
        <v>102</v>
      </c>
      <c r="CD9467" s="282">
        <v>4</v>
      </c>
      <c r="CE9467" s="274">
        <v>44927</v>
      </c>
      <c r="CF9467" s="273">
        <v>0</v>
      </c>
      <c r="CG9467" s="273" t="s">
        <v>103</v>
      </c>
      <c r="CH9467" s="273">
        <v>0</v>
      </c>
      <c r="CI9467" s="273" t="s">
        <v>104</v>
      </c>
      <c r="CL9467" s="273" t="s">
        <v>2310</v>
      </c>
      <c r="CM9467" s="273" t="s">
        <v>73</v>
      </c>
      <c r="CN9467" s="273">
        <v>1</v>
      </c>
    </row>
    <row r="9468" spans="74:92">
      <c r="BV9468" s="273" t="s">
        <v>83</v>
      </c>
      <c r="BW9468" s="273" t="s">
        <v>63</v>
      </c>
      <c r="BX9468" s="273" t="s">
        <v>530</v>
      </c>
      <c r="BY9468" s="273" t="s">
        <v>543</v>
      </c>
      <c r="BZ9468" s="273" t="s">
        <v>86</v>
      </c>
      <c r="CA9468" s="273" t="s">
        <v>87</v>
      </c>
      <c r="CB9468" s="273" t="s">
        <v>88</v>
      </c>
      <c r="CC9468" s="273" t="s">
        <v>89</v>
      </c>
      <c r="CD9468" s="282">
        <v>3</v>
      </c>
      <c r="CE9468" s="274">
        <v>44927</v>
      </c>
      <c r="CF9468" s="273">
        <v>0</v>
      </c>
      <c r="CG9468" s="273" t="s">
        <v>80</v>
      </c>
      <c r="CH9468" s="273">
        <v>0</v>
      </c>
      <c r="CI9468" s="273" t="s">
        <v>80</v>
      </c>
      <c r="CL9468" s="273" t="s">
        <v>2310</v>
      </c>
      <c r="CM9468" s="273" t="s">
        <v>73</v>
      </c>
      <c r="CN9468" s="273">
        <v>1</v>
      </c>
    </row>
    <row r="9469" spans="74:92">
      <c r="BV9469" s="273" t="s">
        <v>83</v>
      </c>
      <c r="BW9469" s="273" t="s">
        <v>63</v>
      </c>
      <c r="BX9469" s="273" t="s">
        <v>530</v>
      </c>
      <c r="BY9469" s="273" t="s">
        <v>543</v>
      </c>
      <c r="BZ9469" s="273" t="s">
        <v>110</v>
      </c>
      <c r="CA9469" s="273" t="s">
        <v>111</v>
      </c>
      <c r="CB9469" s="273" t="s">
        <v>117</v>
      </c>
      <c r="CC9469" s="273" t="s">
        <v>118</v>
      </c>
      <c r="CD9469" s="282">
        <v>5</v>
      </c>
      <c r="CE9469" s="274">
        <v>44927</v>
      </c>
      <c r="CI9469" s="273" t="s">
        <v>104</v>
      </c>
      <c r="CM9469" s="273" t="s">
        <v>73</v>
      </c>
      <c r="CN9469" s="273">
        <v>1</v>
      </c>
    </row>
    <row r="9470" spans="74:92">
      <c r="BV9470" s="273" t="s">
        <v>83</v>
      </c>
      <c r="BW9470" s="273" t="s">
        <v>63</v>
      </c>
      <c r="BX9470" s="273" t="s">
        <v>530</v>
      </c>
      <c r="BY9470" s="273" t="s">
        <v>543</v>
      </c>
      <c r="BZ9470" s="273" t="s">
        <v>110</v>
      </c>
      <c r="CA9470" s="273" t="s">
        <v>111</v>
      </c>
      <c r="CB9470" s="273" t="s">
        <v>112</v>
      </c>
      <c r="CC9470" s="273" t="s">
        <v>113</v>
      </c>
      <c r="CD9470" s="282">
        <v>4</v>
      </c>
      <c r="CE9470" s="274">
        <v>44927</v>
      </c>
      <c r="CI9470" s="273" t="s">
        <v>80</v>
      </c>
      <c r="CM9470" s="273" t="s">
        <v>73</v>
      </c>
      <c r="CN9470" s="273">
        <v>1</v>
      </c>
    </row>
    <row r="9471" spans="74:92">
      <c r="BV9471" s="273" t="s">
        <v>83</v>
      </c>
      <c r="BW9471" s="273" t="s">
        <v>63</v>
      </c>
      <c r="BX9471" s="273" t="s">
        <v>530</v>
      </c>
      <c r="BY9471" s="273" t="s">
        <v>543</v>
      </c>
      <c r="BZ9471" s="273" t="s">
        <v>126</v>
      </c>
      <c r="CA9471" s="273" t="s">
        <v>127</v>
      </c>
      <c r="CB9471" s="273" t="s">
        <v>128</v>
      </c>
      <c r="CC9471" s="273" t="s">
        <v>129</v>
      </c>
      <c r="CD9471" s="282">
        <v>6</v>
      </c>
      <c r="CE9471" s="274">
        <v>44927</v>
      </c>
      <c r="CI9471" s="273" t="s">
        <v>80</v>
      </c>
      <c r="CM9471" s="273" t="s">
        <v>73</v>
      </c>
      <c r="CN9471" s="273">
        <v>1</v>
      </c>
    </row>
    <row r="9472" spans="74:92">
      <c r="BV9472" s="273" t="s">
        <v>83</v>
      </c>
      <c r="BW9472" s="273" t="s">
        <v>63</v>
      </c>
      <c r="BX9472" s="273" t="s">
        <v>530</v>
      </c>
      <c r="BY9472" s="273" t="s">
        <v>543</v>
      </c>
      <c r="BZ9472" s="273" t="s">
        <v>126</v>
      </c>
      <c r="CA9472" s="273" t="s">
        <v>127</v>
      </c>
      <c r="CB9472" s="273" t="s">
        <v>133</v>
      </c>
      <c r="CC9472" s="273" t="s">
        <v>134</v>
      </c>
      <c r="CD9472" s="282">
        <v>7</v>
      </c>
      <c r="CE9472" s="274">
        <v>44927</v>
      </c>
      <c r="CI9472" s="273" t="s">
        <v>104</v>
      </c>
      <c r="CM9472" s="273" t="s">
        <v>73</v>
      </c>
      <c r="CN9472" s="273">
        <v>1</v>
      </c>
    </row>
    <row r="9473" spans="74:92">
      <c r="BV9473" s="273" t="s">
        <v>83</v>
      </c>
      <c r="BW9473" s="273" t="s">
        <v>63</v>
      </c>
      <c r="BX9473" s="273" t="s">
        <v>530</v>
      </c>
      <c r="BY9473" s="273" t="s">
        <v>543</v>
      </c>
      <c r="BZ9473" s="273" t="s">
        <v>138</v>
      </c>
      <c r="CA9473" s="273" t="s">
        <v>139</v>
      </c>
      <c r="CB9473" s="273" t="s">
        <v>140</v>
      </c>
      <c r="CC9473" s="273" t="s">
        <v>141</v>
      </c>
      <c r="CD9473" s="282">
        <v>9</v>
      </c>
      <c r="CE9473" s="274">
        <v>44927</v>
      </c>
      <c r="CF9473" s="273">
        <v>0</v>
      </c>
      <c r="CG9473" s="273" t="s">
        <v>80</v>
      </c>
      <c r="CH9473" s="273">
        <v>0</v>
      </c>
      <c r="CI9473" s="273" t="s">
        <v>80</v>
      </c>
      <c r="CL9473" s="273" t="s">
        <v>2310</v>
      </c>
      <c r="CM9473" s="273" t="s">
        <v>73</v>
      </c>
      <c r="CN9473" s="273">
        <v>1</v>
      </c>
    </row>
    <row r="9474" spans="74:92">
      <c r="BV9474" s="273" t="s">
        <v>83</v>
      </c>
      <c r="BW9474" s="273" t="s">
        <v>63</v>
      </c>
      <c r="BX9474" s="273" t="s">
        <v>530</v>
      </c>
      <c r="BY9474" s="273" t="s">
        <v>543</v>
      </c>
      <c r="BZ9474" s="273" t="s">
        <v>151</v>
      </c>
      <c r="CA9474" s="273" t="s">
        <v>152</v>
      </c>
      <c r="CB9474" s="273" t="s">
        <v>153</v>
      </c>
      <c r="CC9474" s="273" t="s">
        <v>154</v>
      </c>
      <c r="CD9474" s="282">
        <v>10</v>
      </c>
      <c r="CE9474" s="274">
        <v>44927</v>
      </c>
      <c r="CF9474" s="273">
        <v>0</v>
      </c>
      <c r="CG9474" s="273" t="s">
        <v>80</v>
      </c>
      <c r="CH9474" s="273">
        <v>0</v>
      </c>
      <c r="CI9474" s="273" t="s">
        <v>80</v>
      </c>
      <c r="CL9474" s="273" t="s">
        <v>2310</v>
      </c>
      <c r="CM9474" s="273" t="s">
        <v>73</v>
      </c>
      <c r="CN9474" s="273">
        <v>1</v>
      </c>
    </row>
    <row r="9475" spans="74:92">
      <c r="BV9475" s="273" t="s">
        <v>83</v>
      </c>
      <c r="BW9475" s="273" t="s">
        <v>63</v>
      </c>
      <c r="BX9475" s="273" t="s">
        <v>530</v>
      </c>
      <c r="BY9475" s="273" t="s">
        <v>543</v>
      </c>
      <c r="BZ9475" s="273" t="s">
        <v>167</v>
      </c>
      <c r="CA9475" s="273" t="s">
        <v>168</v>
      </c>
      <c r="CB9475" s="273" t="s">
        <v>169</v>
      </c>
      <c r="CC9475" s="273" t="s">
        <v>170</v>
      </c>
      <c r="CD9475" s="282">
        <v>12</v>
      </c>
      <c r="CE9475" s="274">
        <v>44927</v>
      </c>
      <c r="CF9475" s="273">
        <v>0</v>
      </c>
      <c r="CG9475" s="273" t="s">
        <v>80</v>
      </c>
      <c r="CH9475" s="273">
        <v>0</v>
      </c>
      <c r="CI9475" s="273" t="s">
        <v>80</v>
      </c>
      <c r="CL9475" s="273" t="s">
        <v>2310</v>
      </c>
      <c r="CM9475" s="273" t="s">
        <v>73</v>
      </c>
      <c r="CN9475" s="273">
        <v>1</v>
      </c>
    </row>
    <row r="9476" spans="74:92">
      <c r="BV9476" s="273" t="s">
        <v>83</v>
      </c>
      <c r="BW9476" s="273" t="s">
        <v>63</v>
      </c>
      <c r="BX9476" s="273" t="s">
        <v>530</v>
      </c>
      <c r="BY9476" s="273" t="s">
        <v>543</v>
      </c>
      <c r="BZ9476" s="273" t="s">
        <v>151</v>
      </c>
      <c r="CA9476" s="273" t="s">
        <v>152</v>
      </c>
      <c r="CB9476" s="273" t="s">
        <v>161</v>
      </c>
      <c r="CC9476" s="273" t="s">
        <v>162</v>
      </c>
      <c r="CD9476" s="282">
        <v>11</v>
      </c>
      <c r="CE9476" s="274">
        <v>44927</v>
      </c>
      <c r="CF9476" s="273">
        <v>0</v>
      </c>
      <c r="CG9476" s="273" t="s">
        <v>80</v>
      </c>
      <c r="CH9476" s="273">
        <v>0</v>
      </c>
      <c r="CI9476" s="273" t="s">
        <v>80</v>
      </c>
      <c r="CL9476" s="273" t="s">
        <v>2310</v>
      </c>
      <c r="CM9476" s="273" t="s">
        <v>73</v>
      </c>
      <c r="CN9476" s="273">
        <v>1</v>
      </c>
    </row>
    <row r="9477" spans="74:92">
      <c r="BV9477" s="273" t="s">
        <v>83</v>
      </c>
      <c r="BW9477" s="273" t="s">
        <v>63</v>
      </c>
      <c r="BX9477" s="273" t="s">
        <v>530</v>
      </c>
      <c r="BY9477" s="273" t="s">
        <v>543</v>
      </c>
      <c r="BZ9477" s="273" t="s">
        <v>167</v>
      </c>
      <c r="CA9477" s="273" t="s">
        <v>168</v>
      </c>
      <c r="CB9477" s="273" t="s">
        <v>353</v>
      </c>
      <c r="CC9477" s="273" t="s">
        <v>354</v>
      </c>
      <c r="CD9477" s="282">
        <v>13</v>
      </c>
      <c r="CE9477" s="274">
        <v>44927</v>
      </c>
      <c r="CF9477" s="273">
        <v>0</v>
      </c>
      <c r="CG9477" s="273" t="s">
        <v>80</v>
      </c>
      <c r="CH9477" s="273">
        <v>0</v>
      </c>
      <c r="CI9477" s="273" t="s">
        <v>80</v>
      </c>
      <c r="CL9477" s="273" t="s">
        <v>2310</v>
      </c>
      <c r="CM9477" s="273" t="s">
        <v>73</v>
      </c>
      <c r="CN9477" s="273">
        <v>1</v>
      </c>
    </row>
    <row r="9478" spans="74:92">
      <c r="BV9478" s="273" t="s">
        <v>83</v>
      </c>
      <c r="BW9478" s="273" t="s">
        <v>63</v>
      </c>
      <c r="BX9478" s="273" t="s">
        <v>530</v>
      </c>
      <c r="BY9478" s="273" t="s">
        <v>543</v>
      </c>
      <c r="BZ9478" s="273" t="s">
        <v>167</v>
      </c>
      <c r="CA9478" s="273" t="s">
        <v>168</v>
      </c>
      <c r="CB9478" s="273" t="s">
        <v>313</v>
      </c>
      <c r="CC9478" s="273" t="s">
        <v>314</v>
      </c>
      <c r="CD9478" s="282">
        <v>14</v>
      </c>
      <c r="CE9478" s="274">
        <v>44927</v>
      </c>
      <c r="CF9478" s="273">
        <v>0</v>
      </c>
      <c r="CG9478" s="273" t="s">
        <v>80</v>
      </c>
      <c r="CH9478" s="273">
        <v>0</v>
      </c>
      <c r="CI9478" s="273" t="s">
        <v>80</v>
      </c>
      <c r="CL9478" s="273" t="s">
        <v>2310</v>
      </c>
      <c r="CM9478" s="273" t="s">
        <v>73</v>
      </c>
      <c r="CN9478" s="273">
        <v>1</v>
      </c>
    </row>
    <row r="9479" spans="74:92">
      <c r="BV9479" s="273" t="s">
        <v>83</v>
      </c>
      <c r="BW9479" s="273" t="s">
        <v>63</v>
      </c>
      <c r="BX9479" s="273" t="s">
        <v>530</v>
      </c>
      <c r="BY9479" s="273" t="s">
        <v>543</v>
      </c>
      <c r="BZ9479" s="273" t="s">
        <v>204</v>
      </c>
      <c r="CA9479" s="273" t="s">
        <v>205</v>
      </c>
      <c r="CB9479" s="273" t="s">
        <v>206</v>
      </c>
      <c r="CC9479" s="273" t="s">
        <v>207</v>
      </c>
      <c r="CD9479" s="282">
        <v>0</v>
      </c>
      <c r="CE9479" s="274">
        <v>44927</v>
      </c>
      <c r="CG9479" s="273" t="s">
        <v>181</v>
      </c>
      <c r="CI9479" s="273" t="s">
        <v>208</v>
      </c>
      <c r="CJ9479" s="273" t="s">
        <v>209</v>
      </c>
      <c r="CL9479" s="273" t="s">
        <v>2310</v>
      </c>
      <c r="CM9479" s="273" t="s">
        <v>73</v>
      </c>
      <c r="CN9479" s="273">
        <v>1</v>
      </c>
    </row>
    <row r="9480" spans="74:92">
      <c r="BV9480" s="273" t="s">
        <v>83</v>
      </c>
      <c r="BW9480" s="273" t="s">
        <v>63</v>
      </c>
      <c r="BX9480" s="273" t="s">
        <v>530</v>
      </c>
      <c r="BY9480" s="273" t="s">
        <v>543</v>
      </c>
      <c r="BZ9480" s="273" t="s">
        <v>86</v>
      </c>
      <c r="CA9480" s="273" t="s">
        <v>87</v>
      </c>
      <c r="CB9480" s="273" t="s">
        <v>179</v>
      </c>
      <c r="CC9480" s="273" t="s">
        <v>180</v>
      </c>
      <c r="CD9480" s="282">
        <v>1</v>
      </c>
      <c r="CE9480" s="274">
        <v>44927</v>
      </c>
      <c r="CG9480" s="273" t="s">
        <v>181</v>
      </c>
      <c r="CI9480" s="273" t="s">
        <v>181</v>
      </c>
      <c r="CJ9480" s="273" t="s">
        <v>1834</v>
      </c>
      <c r="CL9480" s="273" t="s">
        <v>2310</v>
      </c>
      <c r="CM9480" s="273" t="s">
        <v>73</v>
      </c>
      <c r="CN9480" s="273">
        <v>1</v>
      </c>
    </row>
    <row r="9481" spans="74:92">
      <c r="BV9481" s="273" t="s">
        <v>83</v>
      </c>
      <c r="BW9481" s="273" t="s">
        <v>63</v>
      </c>
      <c r="BX9481" s="273" t="s">
        <v>530</v>
      </c>
      <c r="BY9481" s="273" t="s">
        <v>543</v>
      </c>
      <c r="BZ9481" s="273" t="s">
        <v>167</v>
      </c>
      <c r="CA9481" s="273" t="s">
        <v>168</v>
      </c>
      <c r="CB9481" s="273" t="s">
        <v>319</v>
      </c>
      <c r="CC9481" s="273" t="s">
        <v>320</v>
      </c>
      <c r="CD9481" s="282">
        <v>15</v>
      </c>
      <c r="CE9481" s="274">
        <v>44927</v>
      </c>
      <c r="CF9481" s="273">
        <v>0</v>
      </c>
      <c r="CG9481" s="273" t="s">
        <v>80</v>
      </c>
      <c r="CH9481" s="273">
        <v>0</v>
      </c>
      <c r="CI9481" s="273" t="s">
        <v>80</v>
      </c>
      <c r="CL9481" s="273" t="s">
        <v>2310</v>
      </c>
      <c r="CM9481" s="273" t="s">
        <v>73</v>
      </c>
      <c r="CN9481" s="273">
        <v>1</v>
      </c>
    </row>
    <row r="9482" spans="74:92">
      <c r="BV9482" s="273" t="s">
        <v>83</v>
      </c>
      <c r="BW9482" s="273" t="s">
        <v>63</v>
      </c>
      <c r="BX9482" s="273" t="s">
        <v>530</v>
      </c>
      <c r="BY9482" s="273" t="s">
        <v>543</v>
      </c>
      <c r="BZ9482" s="273" t="s">
        <v>138</v>
      </c>
      <c r="CA9482" s="273" t="s">
        <v>139</v>
      </c>
      <c r="CB9482" s="273" t="s">
        <v>190</v>
      </c>
      <c r="CC9482" s="273" t="s">
        <v>191</v>
      </c>
      <c r="CD9482" s="282">
        <v>8</v>
      </c>
      <c r="CE9482" s="274">
        <v>44927</v>
      </c>
      <c r="CF9482" s="273">
        <v>0</v>
      </c>
      <c r="CG9482" s="273" t="s">
        <v>80</v>
      </c>
      <c r="CH9482" s="273">
        <v>0</v>
      </c>
      <c r="CI9482" s="273" t="s">
        <v>80</v>
      </c>
      <c r="CL9482" s="273" t="s">
        <v>2310</v>
      </c>
      <c r="CM9482" s="273" t="s">
        <v>73</v>
      </c>
      <c r="CN9482" s="273">
        <v>1</v>
      </c>
    </row>
    <row r="9483" spans="74:92">
      <c r="BV9483" s="273" t="s">
        <v>83</v>
      </c>
      <c r="BW9483" s="273" t="s">
        <v>63</v>
      </c>
      <c r="BX9483" s="273" t="s">
        <v>530</v>
      </c>
      <c r="BY9483" s="273" t="s">
        <v>543</v>
      </c>
      <c r="BZ9483" s="273" t="s">
        <v>86</v>
      </c>
      <c r="CA9483" s="273" t="s">
        <v>87</v>
      </c>
      <c r="CB9483" s="273" t="s">
        <v>233</v>
      </c>
      <c r="CC9483" s="273" t="s">
        <v>234</v>
      </c>
      <c r="CD9483" s="282">
        <v>1</v>
      </c>
      <c r="CE9483" s="274">
        <v>44927</v>
      </c>
      <c r="CG9483" s="273" t="s">
        <v>181</v>
      </c>
      <c r="CI9483" s="273" t="s">
        <v>181</v>
      </c>
      <c r="CJ9483" s="273" t="s">
        <v>1602</v>
      </c>
      <c r="CL9483" s="273" t="s">
        <v>2310</v>
      </c>
      <c r="CM9483" s="273" t="s">
        <v>73</v>
      </c>
      <c r="CN9483" s="273">
        <v>1</v>
      </c>
    </row>
    <row r="9484" spans="74:92">
      <c r="BV9484" s="273" t="s">
        <v>83</v>
      </c>
      <c r="BW9484" s="273" t="s">
        <v>63</v>
      </c>
      <c r="BX9484" s="273" t="s">
        <v>530</v>
      </c>
      <c r="BY9484" s="273" t="s">
        <v>543</v>
      </c>
      <c r="BZ9484" s="273" t="s">
        <v>86</v>
      </c>
      <c r="CA9484" s="273" t="s">
        <v>87</v>
      </c>
      <c r="CB9484" s="273" t="s">
        <v>217</v>
      </c>
      <c r="CC9484" s="273" t="s">
        <v>218</v>
      </c>
      <c r="CD9484" s="282">
        <v>2</v>
      </c>
      <c r="CE9484" s="274">
        <v>44927</v>
      </c>
      <c r="CG9484" s="273" t="s">
        <v>181</v>
      </c>
      <c r="CI9484" s="273" t="s">
        <v>181</v>
      </c>
      <c r="CJ9484" s="273" t="s">
        <v>1214</v>
      </c>
      <c r="CL9484" s="273" t="s">
        <v>2310</v>
      </c>
      <c r="CM9484" s="273" t="s">
        <v>73</v>
      </c>
      <c r="CN9484" s="273">
        <v>1</v>
      </c>
    </row>
    <row r="9485" spans="74:92">
      <c r="BV9485" s="273" t="s">
        <v>83</v>
      </c>
      <c r="BW9485" s="273" t="s">
        <v>63</v>
      </c>
      <c r="BX9485" s="273" t="s">
        <v>530</v>
      </c>
      <c r="BY9485" s="273" t="s">
        <v>543</v>
      </c>
      <c r="BZ9485" s="273" t="s">
        <v>86</v>
      </c>
      <c r="CA9485" s="273" t="s">
        <v>87</v>
      </c>
      <c r="CB9485" s="273" t="s">
        <v>225</v>
      </c>
      <c r="CC9485" s="273" t="s">
        <v>226</v>
      </c>
      <c r="CD9485" s="282">
        <v>5</v>
      </c>
      <c r="CE9485" s="274">
        <v>44927</v>
      </c>
      <c r="CF9485" s="273">
        <v>0</v>
      </c>
      <c r="CG9485" s="273" t="s">
        <v>80</v>
      </c>
      <c r="CH9485" s="273">
        <v>0</v>
      </c>
      <c r="CI9485" s="273" t="s">
        <v>80</v>
      </c>
      <c r="CL9485" s="273" t="s">
        <v>2310</v>
      </c>
      <c r="CM9485" s="273" t="s">
        <v>73</v>
      </c>
      <c r="CN9485" s="273">
        <v>1</v>
      </c>
    </row>
    <row r="9486" spans="74:92">
      <c r="BV9486" s="273" t="s">
        <v>83</v>
      </c>
      <c r="BW9486" s="273" t="s">
        <v>63</v>
      </c>
      <c r="BX9486" s="273" t="s">
        <v>530</v>
      </c>
      <c r="BY9486" s="273" t="s">
        <v>545</v>
      </c>
      <c r="BZ9486" s="273" t="s">
        <v>86</v>
      </c>
      <c r="CA9486" s="273" t="s">
        <v>87</v>
      </c>
      <c r="CB9486" s="273" t="s">
        <v>225</v>
      </c>
      <c r="CC9486" s="273" t="s">
        <v>226</v>
      </c>
      <c r="CD9486" s="282">
        <v>5</v>
      </c>
      <c r="CE9486" s="274">
        <v>44927</v>
      </c>
      <c r="CF9486" s="273">
        <v>0</v>
      </c>
      <c r="CG9486" s="273" t="s">
        <v>90</v>
      </c>
      <c r="CH9486" s="273">
        <v>0</v>
      </c>
      <c r="CI9486" s="273" t="s">
        <v>80</v>
      </c>
      <c r="CL9486" s="273" t="s">
        <v>2311</v>
      </c>
      <c r="CM9486" s="273" t="s">
        <v>73</v>
      </c>
      <c r="CN9486" s="273">
        <v>1</v>
      </c>
    </row>
    <row r="9487" spans="74:92">
      <c r="BV9487" s="273" t="s">
        <v>83</v>
      </c>
      <c r="BW9487" s="273" t="s">
        <v>63</v>
      </c>
      <c r="BX9487" s="273" t="s">
        <v>530</v>
      </c>
      <c r="BY9487" s="273" t="s">
        <v>545</v>
      </c>
      <c r="BZ9487" s="273" t="s">
        <v>86</v>
      </c>
      <c r="CA9487" s="273" t="s">
        <v>87</v>
      </c>
      <c r="CB9487" s="273" t="s">
        <v>217</v>
      </c>
      <c r="CC9487" s="273" t="s">
        <v>218</v>
      </c>
      <c r="CD9487" s="282">
        <v>2</v>
      </c>
      <c r="CE9487" s="274">
        <v>44927</v>
      </c>
      <c r="CG9487" s="273" t="s">
        <v>181</v>
      </c>
      <c r="CI9487" s="273" t="s">
        <v>181</v>
      </c>
      <c r="CJ9487" s="273" t="s">
        <v>122</v>
      </c>
      <c r="CL9487" s="273" t="s">
        <v>2311</v>
      </c>
      <c r="CM9487" s="273" t="s">
        <v>73</v>
      </c>
      <c r="CN9487" s="273">
        <v>1</v>
      </c>
    </row>
    <row r="9488" spans="74:92">
      <c r="BV9488" s="273" t="s">
        <v>83</v>
      </c>
      <c r="BW9488" s="273" t="s">
        <v>63</v>
      </c>
      <c r="BX9488" s="273" t="s">
        <v>530</v>
      </c>
      <c r="BY9488" s="273" t="s">
        <v>545</v>
      </c>
      <c r="BZ9488" s="273" t="s">
        <v>86</v>
      </c>
      <c r="CA9488" s="273" t="s">
        <v>87</v>
      </c>
      <c r="CB9488" s="273" t="s">
        <v>233</v>
      </c>
      <c r="CC9488" s="273" t="s">
        <v>234</v>
      </c>
      <c r="CD9488" s="282">
        <v>1</v>
      </c>
      <c r="CE9488" s="274">
        <v>44927</v>
      </c>
      <c r="CG9488" s="273" t="s">
        <v>181</v>
      </c>
      <c r="CI9488" s="273" t="s">
        <v>181</v>
      </c>
      <c r="CJ9488" s="273" t="s">
        <v>1602</v>
      </c>
      <c r="CL9488" s="273" t="s">
        <v>2311</v>
      </c>
      <c r="CM9488" s="273" t="s">
        <v>73</v>
      </c>
      <c r="CN9488" s="273">
        <v>1</v>
      </c>
    </row>
    <row r="9489" spans="74:92">
      <c r="BV9489" s="273" t="s">
        <v>83</v>
      </c>
      <c r="BW9489" s="273" t="s">
        <v>63</v>
      </c>
      <c r="BX9489" s="273" t="s">
        <v>530</v>
      </c>
      <c r="BY9489" s="273" t="s">
        <v>545</v>
      </c>
      <c r="BZ9489" s="273" t="s">
        <v>167</v>
      </c>
      <c r="CA9489" s="273" t="s">
        <v>168</v>
      </c>
      <c r="CB9489" s="273" t="s">
        <v>319</v>
      </c>
      <c r="CC9489" s="273" t="s">
        <v>320</v>
      </c>
      <c r="CD9489" s="282">
        <v>15</v>
      </c>
      <c r="CE9489" s="274">
        <v>44927</v>
      </c>
      <c r="CF9489" s="273">
        <v>0</v>
      </c>
      <c r="CG9489" s="273" t="s">
        <v>90</v>
      </c>
      <c r="CH9489" s="273">
        <v>0</v>
      </c>
      <c r="CI9489" s="273" t="s">
        <v>80</v>
      </c>
      <c r="CL9489" s="273" t="s">
        <v>2311</v>
      </c>
      <c r="CM9489" s="273" t="s">
        <v>73</v>
      </c>
      <c r="CN9489" s="273">
        <v>1</v>
      </c>
    </row>
    <row r="9490" spans="74:92">
      <c r="BV9490" s="273" t="s">
        <v>83</v>
      </c>
      <c r="BW9490" s="273" t="s">
        <v>63</v>
      </c>
      <c r="BX9490" s="273" t="s">
        <v>530</v>
      </c>
      <c r="BY9490" s="273" t="s">
        <v>545</v>
      </c>
      <c r="BZ9490" s="273" t="s">
        <v>138</v>
      </c>
      <c r="CA9490" s="273" t="s">
        <v>139</v>
      </c>
      <c r="CB9490" s="273" t="s">
        <v>190</v>
      </c>
      <c r="CC9490" s="273" t="s">
        <v>191</v>
      </c>
      <c r="CD9490" s="282">
        <v>8</v>
      </c>
      <c r="CE9490" s="274">
        <v>44927</v>
      </c>
      <c r="CF9490" s="273">
        <v>0</v>
      </c>
      <c r="CG9490" s="273" t="s">
        <v>90</v>
      </c>
      <c r="CH9490" s="273">
        <v>0</v>
      </c>
      <c r="CI9490" s="273" t="s">
        <v>80</v>
      </c>
      <c r="CL9490" s="273" t="s">
        <v>2311</v>
      </c>
      <c r="CM9490" s="273" t="s">
        <v>73</v>
      </c>
      <c r="CN9490" s="273">
        <v>1</v>
      </c>
    </row>
    <row r="9491" spans="74:92">
      <c r="BV9491" s="273" t="s">
        <v>83</v>
      </c>
      <c r="BW9491" s="273" t="s">
        <v>63</v>
      </c>
      <c r="BX9491" s="273" t="s">
        <v>530</v>
      </c>
      <c r="BY9491" s="273" t="s">
        <v>545</v>
      </c>
      <c r="BZ9491" s="273" t="s">
        <v>86</v>
      </c>
      <c r="CA9491" s="273" t="s">
        <v>87</v>
      </c>
      <c r="CB9491" s="273" t="s">
        <v>179</v>
      </c>
      <c r="CC9491" s="273" t="s">
        <v>180</v>
      </c>
      <c r="CD9491" s="282">
        <v>1</v>
      </c>
      <c r="CE9491" s="274">
        <v>44927</v>
      </c>
      <c r="CG9491" s="273" t="s">
        <v>181</v>
      </c>
      <c r="CI9491" s="273" t="s">
        <v>181</v>
      </c>
      <c r="CJ9491" s="273" t="s">
        <v>1834</v>
      </c>
      <c r="CL9491" s="273" t="s">
        <v>2311</v>
      </c>
      <c r="CM9491" s="273" t="s">
        <v>73</v>
      </c>
      <c r="CN9491" s="273">
        <v>1</v>
      </c>
    </row>
    <row r="9492" spans="74:92">
      <c r="BV9492" s="273" t="s">
        <v>83</v>
      </c>
      <c r="BW9492" s="273" t="s">
        <v>63</v>
      </c>
      <c r="BX9492" s="273" t="s">
        <v>530</v>
      </c>
      <c r="BY9492" s="273" t="s">
        <v>545</v>
      </c>
      <c r="BZ9492" s="273" t="s">
        <v>204</v>
      </c>
      <c r="CA9492" s="273" t="s">
        <v>205</v>
      </c>
      <c r="CB9492" s="273" t="s">
        <v>206</v>
      </c>
      <c r="CC9492" s="273" t="s">
        <v>207</v>
      </c>
      <c r="CD9492" s="282">
        <v>0</v>
      </c>
      <c r="CE9492" s="274">
        <v>44927</v>
      </c>
      <c r="CG9492" s="273" t="s">
        <v>181</v>
      </c>
      <c r="CI9492" s="273" t="s">
        <v>208</v>
      </c>
      <c r="CJ9492" s="273" t="s">
        <v>209</v>
      </c>
      <c r="CL9492" s="273" t="s">
        <v>2312</v>
      </c>
      <c r="CM9492" s="273" t="s">
        <v>73</v>
      </c>
      <c r="CN9492" s="273">
        <v>1</v>
      </c>
    </row>
    <row r="9493" spans="74:92">
      <c r="BV9493" s="273" t="s">
        <v>83</v>
      </c>
      <c r="BW9493" s="273" t="s">
        <v>63</v>
      </c>
      <c r="BX9493" s="273" t="s">
        <v>530</v>
      </c>
      <c r="BY9493" s="273" t="s">
        <v>545</v>
      </c>
      <c r="BZ9493" s="273" t="s">
        <v>167</v>
      </c>
      <c r="CA9493" s="273" t="s">
        <v>168</v>
      </c>
      <c r="CB9493" s="273" t="s">
        <v>313</v>
      </c>
      <c r="CC9493" s="273" t="s">
        <v>314</v>
      </c>
      <c r="CD9493" s="282">
        <v>14</v>
      </c>
      <c r="CE9493" s="274">
        <v>44927</v>
      </c>
      <c r="CF9493" s="273">
        <v>0</v>
      </c>
      <c r="CG9493" s="273" t="s">
        <v>90</v>
      </c>
      <c r="CH9493" s="273">
        <v>0</v>
      </c>
      <c r="CI9493" s="273" t="s">
        <v>80</v>
      </c>
      <c r="CL9493" s="273" t="s">
        <v>2311</v>
      </c>
      <c r="CM9493" s="273" t="s">
        <v>73</v>
      </c>
      <c r="CN9493" s="273">
        <v>1</v>
      </c>
    </row>
    <row r="9494" spans="74:92">
      <c r="BV9494" s="273" t="s">
        <v>83</v>
      </c>
      <c r="BW9494" s="273" t="s">
        <v>63</v>
      </c>
      <c r="BX9494" s="273" t="s">
        <v>530</v>
      </c>
      <c r="BY9494" s="273" t="s">
        <v>545</v>
      </c>
      <c r="BZ9494" s="273" t="s">
        <v>167</v>
      </c>
      <c r="CA9494" s="273" t="s">
        <v>168</v>
      </c>
      <c r="CB9494" s="273" t="s">
        <v>353</v>
      </c>
      <c r="CC9494" s="273" t="s">
        <v>354</v>
      </c>
      <c r="CD9494" s="282">
        <v>13</v>
      </c>
      <c r="CE9494" s="274">
        <v>44927</v>
      </c>
      <c r="CF9494" s="273">
        <v>0</v>
      </c>
      <c r="CG9494" s="273" t="s">
        <v>90</v>
      </c>
      <c r="CH9494" s="273">
        <v>0</v>
      </c>
      <c r="CI9494" s="273" t="s">
        <v>80</v>
      </c>
      <c r="CL9494" s="273" t="s">
        <v>2311</v>
      </c>
      <c r="CM9494" s="273" t="s">
        <v>73</v>
      </c>
      <c r="CN9494" s="273">
        <v>1</v>
      </c>
    </row>
    <row r="9495" spans="74:92">
      <c r="BV9495" s="273" t="s">
        <v>83</v>
      </c>
      <c r="BW9495" s="273" t="s">
        <v>63</v>
      </c>
      <c r="BX9495" s="273" t="s">
        <v>530</v>
      </c>
      <c r="BY9495" s="273" t="s">
        <v>545</v>
      </c>
      <c r="BZ9495" s="273" t="s">
        <v>151</v>
      </c>
      <c r="CA9495" s="273" t="s">
        <v>152</v>
      </c>
      <c r="CB9495" s="273" t="s">
        <v>161</v>
      </c>
      <c r="CC9495" s="273" t="s">
        <v>162</v>
      </c>
      <c r="CD9495" s="282">
        <v>11</v>
      </c>
      <c r="CE9495" s="274">
        <v>44927</v>
      </c>
      <c r="CF9495" s="273">
        <v>0</v>
      </c>
      <c r="CG9495" s="273" t="s">
        <v>90</v>
      </c>
      <c r="CH9495" s="273">
        <v>0</v>
      </c>
      <c r="CI9495" s="273" t="s">
        <v>80</v>
      </c>
      <c r="CL9495" s="273" t="s">
        <v>2311</v>
      </c>
      <c r="CM9495" s="273" t="s">
        <v>73</v>
      </c>
      <c r="CN9495" s="273">
        <v>1</v>
      </c>
    </row>
    <row r="9496" spans="74:92">
      <c r="BV9496" s="273" t="s">
        <v>83</v>
      </c>
      <c r="BW9496" s="273" t="s">
        <v>63</v>
      </c>
      <c r="BX9496" s="273" t="s">
        <v>530</v>
      </c>
      <c r="BY9496" s="273" t="s">
        <v>545</v>
      </c>
      <c r="BZ9496" s="273" t="s">
        <v>167</v>
      </c>
      <c r="CA9496" s="273" t="s">
        <v>168</v>
      </c>
      <c r="CB9496" s="273" t="s">
        <v>169</v>
      </c>
      <c r="CC9496" s="273" t="s">
        <v>170</v>
      </c>
      <c r="CD9496" s="282">
        <v>12</v>
      </c>
      <c r="CE9496" s="274">
        <v>44927</v>
      </c>
      <c r="CF9496" s="273">
        <v>0</v>
      </c>
      <c r="CG9496" s="273" t="s">
        <v>90</v>
      </c>
      <c r="CH9496" s="273">
        <v>0</v>
      </c>
      <c r="CI9496" s="273" t="s">
        <v>80</v>
      </c>
      <c r="CL9496" s="273" t="s">
        <v>2311</v>
      </c>
      <c r="CM9496" s="273" t="s">
        <v>73</v>
      </c>
      <c r="CN9496" s="273">
        <v>1</v>
      </c>
    </row>
    <row r="9497" spans="74:92">
      <c r="BV9497" s="273" t="s">
        <v>83</v>
      </c>
      <c r="BW9497" s="273" t="s">
        <v>63</v>
      </c>
      <c r="BX9497" s="273" t="s">
        <v>530</v>
      </c>
      <c r="BY9497" s="273" t="s">
        <v>545</v>
      </c>
      <c r="BZ9497" s="273" t="s">
        <v>151</v>
      </c>
      <c r="CA9497" s="273" t="s">
        <v>152</v>
      </c>
      <c r="CB9497" s="273" t="s">
        <v>153</v>
      </c>
      <c r="CC9497" s="273" t="s">
        <v>154</v>
      </c>
      <c r="CD9497" s="282">
        <v>10</v>
      </c>
      <c r="CE9497" s="274">
        <v>44927</v>
      </c>
      <c r="CF9497" s="273">
        <v>0</v>
      </c>
      <c r="CG9497" s="273" t="s">
        <v>90</v>
      </c>
      <c r="CH9497" s="273">
        <v>0</v>
      </c>
      <c r="CI9497" s="273" t="s">
        <v>80</v>
      </c>
      <c r="CL9497" s="273" t="s">
        <v>2311</v>
      </c>
      <c r="CM9497" s="273" t="s">
        <v>73</v>
      </c>
      <c r="CN9497" s="273">
        <v>1</v>
      </c>
    </row>
    <row r="9498" spans="74:92">
      <c r="BV9498" s="273" t="s">
        <v>83</v>
      </c>
      <c r="BW9498" s="273" t="s">
        <v>63</v>
      </c>
      <c r="BX9498" s="273" t="s">
        <v>530</v>
      </c>
      <c r="BY9498" s="273" t="s">
        <v>545</v>
      </c>
      <c r="BZ9498" s="273" t="s">
        <v>138</v>
      </c>
      <c r="CA9498" s="273" t="s">
        <v>139</v>
      </c>
      <c r="CB9498" s="273" t="s">
        <v>140</v>
      </c>
      <c r="CC9498" s="273" t="s">
        <v>141</v>
      </c>
      <c r="CD9498" s="282">
        <v>9</v>
      </c>
      <c r="CE9498" s="274">
        <v>44927</v>
      </c>
      <c r="CF9498" s="273">
        <v>0</v>
      </c>
      <c r="CG9498" s="273" t="s">
        <v>90</v>
      </c>
      <c r="CH9498" s="273">
        <v>0</v>
      </c>
      <c r="CI9498" s="273" t="s">
        <v>80</v>
      </c>
      <c r="CL9498" s="273" t="s">
        <v>2311</v>
      </c>
      <c r="CM9498" s="273" t="s">
        <v>73</v>
      </c>
      <c r="CN9498" s="273">
        <v>1</v>
      </c>
    </row>
    <row r="9499" spans="74:92">
      <c r="BV9499" s="273" t="s">
        <v>83</v>
      </c>
      <c r="BW9499" s="273" t="s">
        <v>63</v>
      </c>
      <c r="BX9499" s="273" t="s">
        <v>530</v>
      </c>
      <c r="BY9499" s="273" t="s">
        <v>545</v>
      </c>
      <c r="BZ9499" s="273" t="s">
        <v>126</v>
      </c>
      <c r="CA9499" s="273" t="s">
        <v>127</v>
      </c>
      <c r="CB9499" s="273" t="s">
        <v>133</v>
      </c>
      <c r="CC9499" s="273" t="s">
        <v>134</v>
      </c>
      <c r="CD9499" s="282">
        <v>7</v>
      </c>
      <c r="CE9499" s="274">
        <v>44927</v>
      </c>
      <c r="CI9499" s="273" t="s">
        <v>104</v>
      </c>
      <c r="CM9499" s="273" t="s">
        <v>73</v>
      </c>
      <c r="CN9499" s="273">
        <v>1</v>
      </c>
    </row>
    <row r="9500" spans="74:92">
      <c r="BV9500" s="273" t="s">
        <v>83</v>
      </c>
      <c r="BW9500" s="273" t="s">
        <v>63</v>
      </c>
      <c r="BX9500" s="273" t="s">
        <v>530</v>
      </c>
      <c r="BY9500" s="273" t="s">
        <v>545</v>
      </c>
      <c r="BZ9500" s="273" t="s">
        <v>126</v>
      </c>
      <c r="CA9500" s="273" t="s">
        <v>127</v>
      </c>
      <c r="CB9500" s="273" t="s">
        <v>128</v>
      </c>
      <c r="CC9500" s="273" t="s">
        <v>129</v>
      </c>
      <c r="CD9500" s="282">
        <v>6</v>
      </c>
      <c r="CE9500" s="274">
        <v>44927</v>
      </c>
      <c r="CI9500" s="273" t="s">
        <v>80</v>
      </c>
      <c r="CM9500" s="273" t="s">
        <v>73</v>
      </c>
      <c r="CN9500" s="273">
        <v>1</v>
      </c>
    </row>
    <row r="9501" spans="74:92">
      <c r="BV9501" s="273" t="s">
        <v>83</v>
      </c>
      <c r="BW9501" s="273" t="s">
        <v>63</v>
      </c>
      <c r="BX9501" s="273" t="s">
        <v>530</v>
      </c>
      <c r="BY9501" s="273" t="s">
        <v>545</v>
      </c>
      <c r="BZ9501" s="273" t="s">
        <v>110</v>
      </c>
      <c r="CA9501" s="273" t="s">
        <v>111</v>
      </c>
      <c r="CB9501" s="273" t="s">
        <v>112</v>
      </c>
      <c r="CC9501" s="273" t="s">
        <v>113</v>
      </c>
      <c r="CD9501" s="282">
        <v>4</v>
      </c>
      <c r="CE9501" s="274">
        <v>44927</v>
      </c>
      <c r="CI9501" s="273" t="s">
        <v>80</v>
      </c>
      <c r="CM9501" s="273" t="s">
        <v>73</v>
      </c>
      <c r="CN9501" s="273">
        <v>1</v>
      </c>
    </row>
    <row r="9502" spans="74:92">
      <c r="BV9502" s="273" t="s">
        <v>83</v>
      </c>
      <c r="BW9502" s="273" t="s">
        <v>63</v>
      </c>
      <c r="BX9502" s="273" t="s">
        <v>530</v>
      </c>
      <c r="BY9502" s="273" t="s">
        <v>545</v>
      </c>
      <c r="BZ9502" s="273" t="s">
        <v>110</v>
      </c>
      <c r="CA9502" s="273" t="s">
        <v>111</v>
      </c>
      <c r="CB9502" s="273" t="s">
        <v>117</v>
      </c>
      <c r="CC9502" s="273" t="s">
        <v>118</v>
      </c>
      <c r="CD9502" s="282">
        <v>5</v>
      </c>
      <c r="CE9502" s="274">
        <v>44927</v>
      </c>
      <c r="CI9502" s="273" t="s">
        <v>104</v>
      </c>
      <c r="CM9502" s="273" t="s">
        <v>73</v>
      </c>
      <c r="CN9502" s="273">
        <v>1</v>
      </c>
    </row>
    <row r="9503" spans="74:92">
      <c r="BV9503" s="273" t="s">
        <v>83</v>
      </c>
      <c r="BW9503" s="273" t="s">
        <v>63</v>
      </c>
      <c r="BX9503" s="273" t="s">
        <v>530</v>
      </c>
      <c r="BY9503" s="273" t="s">
        <v>545</v>
      </c>
      <c r="BZ9503" s="273" t="s">
        <v>86</v>
      </c>
      <c r="CA9503" s="273" t="s">
        <v>87</v>
      </c>
      <c r="CB9503" s="273" t="s">
        <v>88</v>
      </c>
      <c r="CC9503" s="273" t="s">
        <v>89</v>
      </c>
      <c r="CD9503" s="282">
        <v>3</v>
      </c>
      <c r="CE9503" s="274">
        <v>44927</v>
      </c>
      <c r="CF9503" s="273">
        <v>0</v>
      </c>
      <c r="CG9503" s="273" t="s">
        <v>90</v>
      </c>
      <c r="CH9503" s="273">
        <v>0</v>
      </c>
      <c r="CI9503" s="273" t="s">
        <v>80</v>
      </c>
      <c r="CL9503" s="273" t="s">
        <v>2311</v>
      </c>
      <c r="CM9503" s="273" t="s">
        <v>73</v>
      </c>
      <c r="CN9503" s="273">
        <v>1</v>
      </c>
    </row>
    <row r="9504" spans="74:92">
      <c r="BV9504" s="273" t="s">
        <v>83</v>
      </c>
      <c r="BW9504" s="273" t="s">
        <v>63</v>
      </c>
      <c r="BX9504" s="273" t="s">
        <v>530</v>
      </c>
      <c r="BY9504" s="273" t="s">
        <v>545</v>
      </c>
      <c r="BZ9504" s="273" t="s">
        <v>86</v>
      </c>
      <c r="CA9504" s="273" t="s">
        <v>87</v>
      </c>
      <c r="CB9504" s="273" t="s">
        <v>101</v>
      </c>
      <c r="CC9504" s="273" t="s">
        <v>102</v>
      </c>
      <c r="CD9504" s="282">
        <v>4</v>
      </c>
      <c r="CE9504" s="274">
        <v>44927</v>
      </c>
      <c r="CF9504" s="273">
        <v>0</v>
      </c>
      <c r="CG9504" s="273" t="s">
        <v>103</v>
      </c>
      <c r="CH9504" s="273">
        <v>0</v>
      </c>
      <c r="CI9504" s="273" t="s">
        <v>104</v>
      </c>
      <c r="CL9504" s="273" t="s">
        <v>2311</v>
      </c>
      <c r="CM9504" s="273" t="s">
        <v>73</v>
      </c>
      <c r="CN9504" s="273">
        <v>1</v>
      </c>
    </row>
    <row r="9505" spans="74:92">
      <c r="BV9505" s="273" t="s">
        <v>83</v>
      </c>
      <c r="BW9505" s="273" t="s">
        <v>63</v>
      </c>
      <c r="BX9505" s="273" t="s">
        <v>504</v>
      </c>
      <c r="BY9505" s="273" t="s">
        <v>505</v>
      </c>
      <c r="BZ9505" s="273" t="s">
        <v>86</v>
      </c>
      <c r="CA9505" s="273" t="s">
        <v>87</v>
      </c>
      <c r="CB9505" s="273" t="s">
        <v>88</v>
      </c>
      <c r="CC9505" s="273" t="s">
        <v>89</v>
      </c>
      <c r="CD9505" s="282">
        <v>3</v>
      </c>
      <c r="CE9505" s="274">
        <v>44927</v>
      </c>
      <c r="CF9505" s="273">
        <v>2070</v>
      </c>
      <c r="CG9505" s="273" t="s">
        <v>90</v>
      </c>
      <c r="CH9505" s="273">
        <v>2070</v>
      </c>
      <c r="CI9505" s="273" t="s">
        <v>80</v>
      </c>
      <c r="CM9505" s="273" t="s">
        <v>73</v>
      </c>
      <c r="CN9505" s="273">
        <v>3</v>
      </c>
    </row>
    <row r="9506" spans="74:92">
      <c r="BV9506" s="273" t="s">
        <v>83</v>
      </c>
      <c r="BW9506" s="273" t="s">
        <v>63</v>
      </c>
      <c r="BX9506" s="273" t="s">
        <v>504</v>
      </c>
      <c r="BY9506" s="273" t="s">
        <v>505</v>
      </c>
      <c r="BZ9506" s="273" t="s">
        <v>86</v>
      </c>
      <c r="CA9506" s="273" t="s">
        <v>87</v>
      </c>
      <c r="CB9506" s="273" t="s">
        <v>101</v>
      </c>
      <c r="CC9506" s="273" t="s">
        <v>102</v>
      </c>
      <c r="CD9506" s="282">
        <v>4</v>
      </c>
      <c r="CE9506" s="274">
        <v>44927</v>
      </c>
      <c r="CF9506" s="273">
        <v>33069</v>
      </c>
      <c r="CG9506" s="273" t="s">
        <v>103</v>
      </c>
      <c r="CH9506" s="273">
        <v>1076.7266400000001</v>
      </c>
      <c r="CI9506" s="273" t="s">
        <v>104</v>
      </c>
      <c r="CM9506" s="273" t="s">
        <v>73</v>
      </c>
      <c r="CN9506" s="273">
        <v>3</v>
      </c>
    </row>
    <row r="9507" spans="74:92">
      <c r="BV9507" s="273" t="s">
        <v>83</v>
      </c>
      <c r="BW9507" s="273" t="s">
        <v>63</v>
      </c>
      <c r="BX9507" s="273" t="s">
        <v>504</v>
      </c>
      <c r="BY9507" s="273" t="s">
        <v>505</v>
      </c>
      <c r="BZ9507" s="273" t="s">
        <v>110</v>
      </c>
      <c r="CA9507" s="273" t="s">
        <v>111</v>
      </c>
      <c r="CB9507" s="273" t="s">
        <v>117</v>
      </c>
      <c r="CC9507" s="273" t="s">
        <v>118</v>
      </c>
      <c r="CD9507" s="282">
        <v>5</v>
      </c>
      <c r="CE9507" s="274">
        <v>44927</v>
      </c>
      <c r="CI9507" s="273" t="s">
        <v>104</v>
      </c>
      <c r="CM9507" s="273" t="s">
        <v>73</v>
      </c>
      <c r="CN9507" s="273">
        <v>3</v>
      </c>
    </row>
    <row r="9508" spans="74:92">
      <c r="BV9508" s="273" t="s">
        <v>83</v>
      </c>
      <c r="BW9508" s="273" t="s">
        <v>63</v>
      </c>
      <c r="BX9508" s="273" t="s">
        <v>504</v>
      </c>
      <c r="BY9508" s="273" t="s">
        <v>505</v>
      </c>
      <c r="BZ9508" s="273" t="s">
        <v>110</v>
      </c>
      <c r="CA9508" s="273" t="s">
        <v>111</v>
      </c>
      <c r="CB9508" s="273" t="s">
        <v>112</v>
      </c>
      <c r="CC9508" s="273" t="s">
        <v>113</v>
      </c>
      <c r="CD9508" s="282">
        <v>4</v>
      </c>
      <c r="CE9508" s="274">
        <v>44927</v>
      </c>
      <c r="CI9508" s="273" t="s">
        <v>80</v>
      </c>
      <c r="CM9508" s="273" t="s">
        <v>73</v>
      </c>
      <c r="CN9508" s="273">
        <v>3</v>
      </c>
    </row>
    <row r="9509" spans="74:92">
      <c r="BV9509" s="273" t="s">
        <v>83</v>
      </c>
      <c r="BW9509" s="273" t="s">
        <v>63</v>
      </c>
      <c r="BX9509" s="273" t="s">
        <v>504</v>
      </c>
      <c r="BY9509" s="273" t="s">
        <v>505</v>
      </c>
      <c r="BZ9509" s="273" t="s">
        <v>126</v>
      </c>
      <c r="CA9509" s="273" t="s">
        <v>127</v>
      </c>
      <c r="CB9509" s="273" t="s">
        <v>128</v>
      </c>
      <c r="CC9509" s="273" t="s">
        <v>129</v>
      </c>
      <c r="CD9509" s="282">
        <v>6</v>
      </c>
      <c r="CE9509" s="274">
        <v>44927</v>
      </c>
      <c r="CI9509" s="273" t="s">
        <v>80</v>
      </c>
      <c r="CM9509" s="273" t="s">
        <v>73</v>
      </c>
      <c r="CN9509" s="273">
        <v>3</v>
      </c>
    </row>
    <row r="9510" spans="74:92">
      <c r="BV9510" s="273" t="s">
        <v>83</v>
      </c>
      <c r="BW9510" s="273" t="s">
        <v>63</v>
      </c>
      <c r="BX9510" s="273" t="s">
        <v>504</v>
      </c>
      <c r="BY9510" s="273" t="s">
        <v>505</v>
      </c>
      <c r="BZ9510" s="273" t="s">
        <v>126</v>
      </c>
      <c r="CA9510" s="273" t="s">
        <v>127</v>
      </c>
      <c r="CB9510" s="273" t="s">
        <v>133</v>
      </c>
      <c r="CC9510" s="273" t="s">
        <v>134</v>
      </c>
      <c r="CD9510" s="282">
        <v>7</v>
      </c>
      <c r="CE9510" s="274">
        <v>44927</v>
      </c>
      <c r="CI9510" s="273" t="s">
        <v>104</v>
      </c>
      <c r="CM9510" s="273" t="s">
        <v>73</v>
      </c>
      <c r="CN9510" s="273">
        <v>3</v>
      </c>
    </row>
    <row r="9511" spans="74:92">
      <c r="BV9511" s="273" t="s">
        <v>83</v>
      </c>
      <c r="BW9511" s="273" t="s">
        <v>63</v>
      </c>
      <c r="BX9511" s="273" t="s">
        <v>504</v>
      </c>
      <c r="BY9511" s="273" t="s">
        <v>505</v>
      </c>
      <c r="BZ9511" s="273" t="s">
        <v>138</v>
      </c>
      <c r="CA9511" s="273" t="s">
        <v>139</v>
      </c>
      <c r="CB9511" s="273" t="s">
        <v>140</v>
      </c>
      <c r="CC9511" s="273" t="s">
        <v>141</v>
      </c>
      <c r="CD9511" s="282">
        <v>9</v>
      </c>
      <c r="CE9511" s="274">
        <v>44927</v>
      </c>
      <c r="CF9511" s="273">
        <v>0</v>
      </c>
      <c r="CG9511" s="273" t="s">
        <v>90</v>
      </c>
      <c r="CH9511" s="273">
        <v>0</v>
      </c>
      <c r="CI9511" s="273" t="s">
        <v>80</v>
      </c>
      <c r="CM9511" s="273" t="s">
        <v>73</v>
      </c>
      <c r="CN9511" s="273">
        <v>3</v>
      </c>
    </row>
    <row r="9512" spans="74:92">
      <c r="BV9512" s="273" t="s">
        <v>83</v>
      </c>
      <c r="BW9512" s="273" t="s">
        <v>63</v>
      </c>
      <c r="BX9512" s="273" t="s">
        <v>504</v>
      </c>
      <c r="BY9512" s="273" t="s">
        <v>505</v>
      </c>
      <c r="BZ9512" s="273" t="s">
        <v>151</v>
      </c>
      <c r="CA9512" s="273" t="s">
        <v>152</v>
      </c>
      <c r="CB9512" s="273" t="s">
        <v>153</v>
      </c>
      <c r="CC9512" s="273" t="s">
        <v>154</v>
      </c>
      <c r="CD9512" s="282">
        <v>10</v>
      </c>
      <c r="CE9512" s="274">
        <v>44927</v>
      </c>
      <c r="CF9512" s="273">
        <v>0</v>
      </c>
      <c r="CG9512" s="273" t="s">
        <v>90</v>
      </c>
      <c r="CH9512" s="273">
        <v>0</v>
      </c>
      <c r="CI9512" s="273" t="s">
        <v>80</v>
      </c>
      <c r="CM9512" s="273" t="s">
        <v>73</v>
      </c>
      <c r="CN9512" s="273">
        <v>3</v>
      </c>
    </row>
    <row r="9513" spans="74:92">
      <c r="BV9513" s="273" t="s">
        <v>83</v>
      </c>
      <c r="BW9513" s="273" t="s">
        <v>63</v>
      </c>
      <c r="BX9513" s="273" t="s">
        <v>504</v>
      </c>
      <c r="BY9513" s="273" t="s">
        <v>505</v>
      </c>
      <c r="BZ9513" s="273" t="s">
        <v>167</v>
      </c>
      <c r="CA9513" s="273" t="s">
        <v>168</v>
      </c>
      <c r="CB9513" s="273" t="s">
        <v>169</v>
      </c>
      <c r="CC9513" s="273" t="s">
        <v>170</v>
      </c>
      <c r="CD9513" s="282">
        <v>12</v>
      </c>
      <c r="CE9513" s="274">
        <v>44927</v>
      </c>
      <c r="CF9513" s="273">
        <v>0</v>
      </c>
      <c r="CG9513" s="273" t="s">
        <v>90</v>
      </c>
      <c r="CH9513" s="273">
        <v>0</v>
      </c>
      <c r="CI9513" s="273" t="s">
        <v>80</v>
      </c>
      <c r="CM9513" s="273" t="s">
        <v>73</v>
      </c>
      <c r="CN9513" s="273">
        <v>3</v>
      </c>
    </row>
    <row r="9514" spans="74:92">
      <c r="BV9514" s="273" t="s">
        <v>83</v>
      </c>
      <c r="BW9514" s="273" t="s">
        <v>63</v>
      </c>
      <c r="BX9514" s="273" t="s">
        <v>504</v>
      </c>
      <c r="BY9514" s="273" t="s">
        <v>505</v>
      </c>
      <c r="BZ9514" s="273" t="s">
        <v>151</v>
      </c>
      <c r="CA9514" s="273" t="s">
        <v>152</v>
      </c>
      <c r="CB9514" s="273" t="s">
        <v>161</v>
      </c>
      <c r="CC9514" s="273" t="s">
        <v>162</v>
      </c>
      <c r="CD9514" s="282">
        <v>11</v>
      </c>
      <c r="CE9514" s="274">
        <v>44927</v>
      </c>
      <c r="CF9514" s="273">
        <v>0</v>
      </c>
      <c r="CG9514" s="273" t="s">
        <v>90</v>
      </c>
      <c r="CH9514" s="273">
        <v>0</v>
      </c>
      <c r="CI9514" s="273" t="s">
        <v>80</v>
      </c>
      <c r="CM9514" s="273" t="s">
        <v>73</v>
      </c>
      <c r="CN9514" s="273">
        <v>3</v>
      </c>
    </row>
    <row r="9515" spans="74:92">
      <c r="BV9515" s="273" t="s">
        <v>83</v>
      </c>
      <c r="BW9515" s="273" t="s">
        <v>63</v>
      </c>
      <c r="BX9515" s="273" t="s">
        <v>504</v>
      </c>
      <c r="BY9515" s="273" t="s">
        <v>505</v>
      </c>
      <c r="BZ9515" s="273" t="s">
        <v>167</v>
      </c>
      <c r="CA9515" s="273" t="s">
        <v>168</v>
      </c>
      <c r="CB9515" s="273" t="s">
        <v>353</v>
      </c>
      <c r="CC9515" s="273" t="s">
        <v>354</v>
      </c>
      <c r="CD9515" s="282">
        <v>13</v>
      </c>
      <c r="CE9515" s="274">
        <v>44927</v>
      </c>
      <c r="CF9515" s="273">
        <v>0</v>
      </c>
      <c r="CG9515" s="273" t="s">
        <v>90</v>
      </c>
      <c r="CH9515" s="273">
        <v>0</v>
      </c>
      <c r="CI9515" s="273" t="s">
        <v>80</v>
      </c>
      <c r="CM9515" s="273" t="s">
        <v>73</v>
      </c>
      <c r="CN9515" s="273">
        <v>3</v>
      </c>
    </row>
    <row r="9516" spans="74:92">
      <c r="BV9516" s="273" t="s">
        <v>83</v>
      </c>
      <c r="BW9516" s="273" t="s">
        <v>63</v>
      </c>
      <c r="BX9516" s="273" t="s">
        <v>504</v>
      </c>
      <c r="BY9516" s="273" t="s">
        <v>505</v>
      </c>
      <c r="BZ9516" s="273" t="s">
        <v>167</v>
      </c>
      <c r="CA9516" s="273" t="s">
        <v>168</v>
      </c>
      <c r="CB9516" s="273" t="s">
        <v>313</v>
      </c>
      <c r="CC9516" s="273" t="s">
        <v>314</v>
      </c>
      <c r="CD9516" s="282">
        <v>14</v>
      </c>
      <c r="CE9516" s="274">
        <v>44927</v>
      </c>
      <c r="CF9516" s="273">
        <v>0</v>
      </c>
      <c r="CG9516" s="273" t="s">
        <v>90</v>
      </c>
      <c r="CH9516" s="273">
        <v>0</v>
      </c>
      <c r="CI9516" s="273" t="s">
        <v>80</v>
      </c>
      <c r="CM9516" s="273" t="s">
        <v>73</v>
      </c>
      <c r="CN9516" s="273">
        <v>3</v>
      </c>
    </row>
    <row r="9517" spans="74:92">
      <c r="BV9517" s="273" t="s">
        <v>83</v>
      </c>
      <c r="BW9517" s="273" t="s">
        <v>63</v>
      </c>
      <c r="BX9517" s="273" t="s">
        <v>504</v>
      </c>
      <c r="BY9517" s="273" t="s">
        <v>505</v>
      </c>
      <c r="BZ9517" s="273" t="s">
        <v>204</v>
      </c>
      <c r="CA9517" s="273" t="s">
        <v>205</v>
      </c>
      <c r="CB9517" s="273" t="s">
        <v>206</v>
      </c>
      <c r="CC9517" s="273" t="s">
        <v>207</v>
      </c>
      <c r="CD9517" s="282">
        <v>0</v>
      </c>
      <c r="CE9517" s="274">
        <v>44927</v>
      </c>
      <c r="CG9517" s="273" t="s">
        <v>181</v>
      </c>
      <c r="CI9517" s="273" t="s">
        <v>208</v>
      </c>
      <c r="CJ9517" s="273" t="s">
        <v>209</v>
      </c>
      <c r="CM9517" s="273" t="s">
        <v>73</v>
      </c>
      <c r="CN9517" s="273">
        <v>3</v>
      </c>
    </row>
    <row r="9518" spans="74:92">
      <c r="BV9518" s="273" t="s">
        <v>83</v>
      </c>
      <c r="BW9518" s="273" t="s">
        <v>63</v>
      </c>
      <c r="BX9518" s="273" t="s">
        <v>504</v>
      </c>
      <c r="BY9518" s="273" t="s">
        <v>505</v>
      </c>
      <c r="BZ9518" s="273" t="s">
        <v>86</v>
      </c>
      <c r="CA9518" s="273" t="s">
        <v>87</v>
      </c>
      <c r="CB9518" s="273" t="s">
        <v>179</v>
      </c>
      <c r="CC9518" s="273" t="s">
        <v>180</v>
      </c>
      <c r="CD9518" s="282">
        <v>1</v>
      </c>
      <c r="CE9518" s="274">
        <v>44927</v>
      </c>
      <c r="CG9518" s="273" t="s">
        <v>181</v>
      </c>
      <c r="CI9518" s="273" t="s">
        <v>181</v>
      </c>
      <c r="CJ9518" s="273" t="s">
        <v>1834</v>
      </c>
      <c r="CM9518" s="273" t="s">
        <v>73</v>
      </c>
      <c r="CN9518" s="273">
        <v>3</v>
      </c>
    </row>
    <row r="9519" spans="74:92">
      <c r="BV9519" s="273" t="s">
        <v>83</v>
      </c>
      <c r="BW9519" s="273" t="s">
        <v>63</v>
      </c>
      <c r="BX9519" s="273" t="s">
        <v>504</v>
      </c>
      <c r="BY9519" s="273" t="s">
        <v>505</v>
      </c>
      <c r="BZ9519" s="273" t="s">
        <v>167</v>
      </c>
      <c r="CA9519" s="273" t="s">
        <v>168</v>
      </c>
      <c r="CB9519" s="273" t="s">
        <v>319</v>
      </c>
      <c r="CC9519" s="273" t="s">
        <v>320</v>
      </c>
      <c r="CD9519" s="282">
        <v>15</v>
      </c>
      <c r="CE9519" s="274">
        <v>44927</v>
      </c>
      <c r="CF9519" s="273">
        <v>0</v>
      </c>
      <c r="CG9519" s="273" t="s">
        <v>90</v>
      </c>
      <c r="CH9519" s="273">
        <v>0</v>
      </c>
      <c r="CI9519" s="273" t="s">
        <v>80</v>
      </c>
      <c r="CM9519" s="273" t="s">
        <v>73</v>
      </c>
      <c r="CN9519" s="273">
        <v>3</v>
      </c>
    </row>
    <row r="9520" spans="74:92">
      <c r="BV9520" s="273" t="s">
        <v>83</v>
      </c>
      <c r="BW9520" s="273" t="s">
        <v>63</v>
      </c>
      <c r="BX9520" s="273" t="s">
        <v>504</v>
      </c>
      <c r="BY9520" s="273" t="s">
        <v>505</v>
      </c>
      <c r="BZ9520" s="273" t="s">
        <v>138</v>
      </c>
      <c r="CA9520" s="273" t="s">
        <v>139</v>
      </c>
      <c r="CB9520" s="273" t="s">
        <v>190</v>
      </c>
      <c r="CC9520" s="273" t="s">
        <v>191</v>
      </c>
      <c r="CD9520" s="282">
        <v>8</v>
      </c>
      <c r="CE9520" s="274">
        <v>44927</v>
      </c>
      <c r="CF9520" s="273">
        <v>0</v>
      </c>
      <c r="CG9520" s="273" t="s">
        <v>90</v>
      </c>
      <c r="CH9520" s="273">
        <v>0</v>
      </c>
      <c r="CI9520" s="273" t="s">
        <v>80</v>
      </c>
      <c r="CM9520" s="273" t="s">
        <v>73</v>
      </c>
      <c r="CN9520" s="273">
        <v>3</v>
      </c>
    </row>
    <row r="9521" spans="74:92">
      <c r="BV9521" s="273" t="s">
        <v>83</v>
      </c>
      <c r="BW9521" s="273" t="s">
        <v>63</v>
      </c>
      <c r="BX9521" s="273" t="s">
        <v>504</v>
      </c>
      <c r="BY9521" s="273" t="s">
        <v>505</v>
      </c>
      <c r="BZ9521" s="273" t="s">
        <v>86</v>
      </c>
      <c r="CA9521" s="273" t="s">
        <v>87</v>
      </c>
      <c r="CB9521" s="273" t="s">
        <v>233</v>
      </c>
      <c r="CC9521" s="273" t="s">
        <v>234</v>
      </c>
      <c r="CD9521" s="282">
        <v>1</v>
      </c>
      <c r="CE9521" s="274">
        <v>44927</v>
      </c>
      <c r="CG9521" s="273" t="s">
        <v>181</v>
      </c>
      <c r="CI9521" s="273" t="s">
        <v>181</v>
      </c>
      <c r="CJ9521" s="273" t="s">
        <v>1541</v>
      </c>
      <c r="CM9521" s="273" t="s">
        <v>73</v>
      </c>
      <c r="CN9521" s="273">
        <v>3</v>
      </c>
    </row>
    <row r="9522" spans="74:92">
      <c r="BV9522" s="273" t="s">
        <v>83</v>
      </c>
      <c r="BW9522" s="273" t="s">
        <v>63</v>
      </c>
      <c r="BX9522" s="273" t="s">
        <v>504</v>
      </c>
      <c r="BY9522" s="273" t="s">
        <v>505</v>
      </c>
      <c r="BZ9522" s="273" t="s">
        <v>86</v>
      </c>
      <c r="CA9522" s="273" t="s">
        <v>87</v>
      </c>
      <c r="CB9522" s="273" t="s">
        <v>217</v>
      </c>
      <c r="CC9522" s="273" t="s">
        <v>218</v>
      </c>
      <c r="CD9522" s="282">
        <v>2</v>
      </c>
      <c r="CE9522" s="274">
        <v>44927</v>
      </c>
      <c r="CG9522" s="273" t="s">
        <v>181</v>
      </c>
      <c r="CI9522" s="273" t="s">
        <v>181</v>
      </c>
      <c r="CJ9522" s="273" t="s">
        <v>506</v>
      </c>
      <c r="CM9522" s="273" t="s">
        <v>73</v>
      </c>
      <c r="CN9522" s="273">
        <v>3</v>
      </c>
    </row>
    <row r="9523" spans="74:92">
      <c r="BV9523" s="273" t="s">
        <v>83</v>
      </c>
      <c r="BW9523" s="273" t="s">
        <v>63</v>
      </c>
      <c r="BX9523" s="273" t="s">
        <v>504</v>
      </c>
      <c r="BY9523" s="273" t="s">
        <v>505</v>
      </c>
      <c r="BZ9523" s="273" t="s">
        <v>86</v>
      </c>
      <c r="CA9523" s="273" t="s">
        <v>87</v>
      </c>
      <c r="CB9523" s="273" t="s">
        <v>225</v>
      </c>
      <c r="CC9523" s="273" t="s">
        <v>226</v>
      </c>
      <c r="CD9523" s="282">
        <v>5</v>
      </c>
      <c r="CE9523" s="274">
        <v>44927</v>
      </c>
      <c r="CF9523" s="273">
        <v>0</v>
      </c>
      <c r="CG9523" s="273" t="s">
        <v>90</v>
      </c>
      <c r="CH9523" s="273">
        <v>0</v>
      </c>
      <c r="CI9523" s="273" t="s">
        <v>80</v>
      </c>
      <c r="CM9523" s="273" t="s">
        <v>73</v>
      </c>
      <c r="CN9523" s="273">
        <v>3</v>
      </c>
    </row>
    <row r="9524" spans="74:92">
      <c r="BV9524" s="273" t="s">
        <v>83</v>
      </c>
      <c r="BW9524" s="273" t="s">
        <v>63</v>
      </c>
      <c r="BX9524" s="273" t="s">
        <v>504</v>
      </c>
      <c r="BY9524" s="273" t="s">
        <v>505</v>
      </c>
      <c r="BZ9524" s="273" t="s">
        <v>86</v>
      </c>
      <c r="CA9524" s="273" t="s">
        <v>87</v>
      </c>
      <c r="CB9524" s="273" t="s">
        <v>225</v>
      </c>
      <c r="CC9524" s="273" t="s">
        <v>226</v>
      </c>
      <c r="CD9524" s="282">
        <v>5</v>
      </c>
      <c r="CE9524" s="274">
        <v>44958</v>
      </c>
      <c r="CF9524" s="273">
        <v>0</v>
      </c>
      <c r="CG9524" s="273" t="s">
        <v>90</v>
      </c>
      <c r="CH9524" s="273">
        <v>0</v>
      </c>
      <c r="CI9524" s="273" t="s">
        <v>80</v>
      </c>
      <c r="CM9524" s="273" t="s">
        <v>73</v>
      </c>
      <c r="CN9524" s="273">
        <v>3</v>
      </c>
    </row>
    <row r="9525" spans="74:92">
      <c r="BV9525" s="273" t="s">
        <v>83</v>
      </c>
      <c r="BW9525" s="273" t="s">
        <v>63</v>
      </c>
      <c r="BX9525" s="273" t="s">
        <v>504</v>
      </c>
      <c r="BY9525" s="273" t="s">
        <v>505</v>
      </c>
      <c r="BZ9525" s="273" t="s">
        <v>86</v>
      </c>
      <c r="CA9525" s="273" t="s">
        <v>87</v>
      </c>
      <c r="CB9525" s="273" t="s">
        <v>217</v>
      </c>
      <c r="CC9525" s="273" t="s">
        <v>218</v>
      </c>
      <c r="CD9525" s="282">
        <v>2</v>
      </c>
      <c r="CE9525" s="274">
        <v>44958</v>
      </c>
      <c r="CG9525" s="273" t="s">
        <v>181</v>
      </c>
      <c r="CI9525" s="273" t="s">
        <v>181</v>
      </c>
      <c r="CJ9525" s="273" t="s">
        <v>122</v>
      </c>
      <c r="CM9525" s="273" t="s">
        <v>73</v>
      </c>
      <c r="CN9525" s="273">
        <v>3</v>
      </c>
    </row>
    <row r="9526" spans="74:92">
      <c r="BV9526" s="273" t="s">
        <v>83</v>
      </c>
      <c r="BW9526" s="273" t="s">
        <v>63</v>
      </c>
      <c r="BX9526" s="273" t="s">
        <v>504</v>
      </c>
      <c r="BY9526" s="273" t="s">
        <v>505</v>
      </c>
      <c r="BZ9526" s="273" t="s">
        <v>86</v>
      </c>
      <c r="CA9526" s="273" t="s">
        <v>87</v>
      </c>
      <c r="CB9526" s="273" t="s">
        <v>233</v>
      </c>
      <c r="CC9526" s="273" t="s">
        <v>234</v>
      </c>
      <c r="CD9526" s="282">
        <v>1</v>
      </c>
      <c r="CE9526" s="274">
        <v>44958</v>
      </c>
      <c r="CG9526" s="273" t="s">
        <v>181</v>
      </c>
      <c r="CI9526" s="273" t="s">
        <v>181</v>
      </c>
      <c r="CJ9526" s="273" t="s">
        <v>1126</v>
      </c>
      <c r="CM9526" s="273" t="s">
        <v>73</v>
      </c>
      <c r="CN9526" s="273">
        <v>3</v>
      </c>
    </row>
    <row r="9527" spans="74:92">
      <c r="BV9527" s="273" t="s">
        <v>83</v>
      </c>
      <c r="BW9527" s="273" t="s">
        <v>63</v>
      </c>
      <c r="BX9527" s="273" t="s">
        <v>504</v>
      </c>
      <c r="BY9527" s="273" t="s">
        <v>505</v>
      </c>
      <c r="BZ9527" s="273" t="s">
        <v>138</v>
      </c>
      <c r="CA9527" s="273" t="s">
        <v>139</v>
      </c>
      <c r="CB9527" s="273" t="s">
        <v>190</v>
      </c>
      <c r="CC9527" s="273" t="s">
        <v>191</v>
      </c>
      <c r="CD9527" s="282">
        <v>8</v>
      </c>
      <c r="CE9527" s="274">
        <v>44958</v>
      </c>
      <c r="CF9527" s="273">
        <v>0</v>
      </c>
      <c r="CG9527" s="273" t="s">
        <v>90</v>
      </c>
      <c r="CH9527" s="273">
        <v>0</v>
      </c>
      <c r="CI9527" s="273" t="s">
        <v>80</v>
      </c>
      <c r="CM9527" s="273" t="s">
        <v>73</v>
      </c>
      <c r="CN9527" s="273">
        <v>3</v>
      </c>
    </row>
    <row r="9528" spans="74:92">
      <c r="BV9528" s="273" t="s">
        <v>83</v>
      </c>
      <c r="BW9528" s="273" t="s">
        <v>63</v>
      </c>
      <c r="BX9528" s="273" t="s">
        <v>504</v>
      </c>
      <c r="BY9528" s="273" t="s">
        <v>505</v>
      </c>
      <c r="BZ9528" s="273" t="s">
        <v>167</v>
      </c>
      <c r="CA9528" s="273" t="s">
        <v>168</v>
      </c>
      <c r="CB9528" s="273" t="s">
        <v>319</v>
      </c>
      <c r="CC9528" s="273" t="s">
        <v>320</v>
      </c>
      <c r="CD9528" s="282">
        <v>15</v>
      </c>
      <c r="CE9528" s="274">
        <v>44958</v>
      </c>
      <c r="CF9528" s="273">
        <v>0</v>
      </c>
      <c r="CG9528" s="273" t="s">
        <v>90</v>
      </c>
      <c r="CH9528" s="273">
        <v>0</v>
      </c>
      <c r="CI9528" s="273" t="s">
        <v>80</v>
      </c>
      <c r="CM9528" s="273" t="s">
        <v>73</v>
      </c>
      <c r="CN9528" s="273">
        <v>3</v>
      </c>
    </row>
    <row r="9529" spans="74:92">
      <c r="BV9529" s="273" t="s">
        <v>83</v>
      </c>
      <c r="BW9529" s="273" t="s">
        <v>63</v>
      </c>
      <c r="BX9529" s="273" t="s">
        <v>504</v>
      </c>
      <c r="BY9529" s="273" t="s">
        <v>505</v>
      </c>
      <c r="BZ9529" s="273" t="s">
        <v>86</v>
      </c>
      <c r="CA9529" s="273" t="s">
        <v>87</v>
      </c>
      <c r="CB9529" s="273" t="s">
        <v>179</v>
      </c>
      <c r="CC9529" s="273" t="s">
        <v>180</v>
      </c>
      <c r="CD9529" s="282">
        <v>1</v>
      </c>
      <c r="CE9529" s="274">
        <v>44958</v>
      </c>
      <c r="CG9529" s="273" t="s">
        <v>181</v>
      </c>
      <c r="CI9529" s="273" t="s">
        <v>181</v>
      </c>
      <c r="CJ9529" s="273" t="s">
        <v>345</v>
      </c>
      <c r="CM9529" s="273" t="s">
        <v>73</v>
      </c>
      <c r="CN9529" s="273">
        <v>3</v>
      </c>
    </row>
    <row r="9530" spans="74:92">
      <c r="BV9530" s="273" t="s">
        <v>83</v>
      </c>
      <c r="BW9530" s="273" t="s">
        <v>63</v>
      </c>
      <c r="BX9530" s="273" t="s">
        <v>504</v>
      </c>
      <c r="BY9530" s="273" t="s">
        <v>505</v>
      </c>
      <c r="BZ9530" s="273" t="s">
        <v>204</v>
      </c>
      <c r="CA9530" s="273" t="s">
        <v>205</v>
      </c>
      <c r="CB9530" s="273" t="s">
        <v>206</v>
      </c>
      <c r="CC9530" s="273" t="s">
        <v>207</v>
      </c>
      <c r="CD9530" s="282">
        <v>0</v>
      </c>
      <c r="CE9530" s="274">
        <v>44958</v>
      </c>
      <c r="CG9530" s="273" t="s">
        <v>181</v>
      </c>
      <c r="CI9530" s="273" t="s">
        <v>208</v>
      </c>
      <c r="CJ9530" s="273" t="s">
        <v>209</v>
      </c>
      <c r="CM9530" s="273" t="s">
        <v>73</v>
      </c>
      <c r="CN9530" s="273">
        <v>3</v>
      </c>
    </row>
    <row r="9531" spans="74:92">
      <c r="BV9531" s="273" t="s">
        <v>83</v>
      </c>
      <c r="BW9531" s="273" t="s">
        <v>63</v>
      </c>
      <c r="BX9531" s="273" t="s">
        <v>504</v>
      </c>
      <c r="BY9531" s="273" t="s">
        <v>505</v>
      </c>
      <c r="BZ9531" s="273" t="s">
        <v>167</v>
      </c>
      <c r="CA9531" s="273" t="s">
        <v>168</v>
      </c>
      <c r="CB9531" s="273" t="s">
        <v>313</v>
      </c>
      <c r="CC9531" s="273" t="s">
        <v>314</v>
      </c>
      <c r="CD9531" s="282">
        <v>14</v>
      </c>
      <c r="CE9531" s="274">
        <v>44958</v>
      </c>
      <c r="CF9531" s="273">
        <v>0</v>
      </c>
      <c r="CG9531" s="273" t="s">
        <v>90</v>
      </c>
      <c r="CH9531" s="273">
        <v>0</v>
      </c>
      <c r="CI9531" s="273" t="s">
        <v>80</v>
      </c>
      <c r="CM9531" s="273" t="s">
        <v>73</v>
      </c>
      <c r="CN9531" s="273">
        <v>3</v>
      </c>
    </row>
    <row r="9532" spans="74:92">
      <c r="BV9532" s="273" t="s">
        <v>83</v>
      </c>
      <c r="BW9532" s="273" t="s">
        <v>63</v>
      </c>
      <c r="BX9532" s="273" t="s">
        <v>504</v>
      </c>
      <c r="BY9532" s="273" t="s">
        <v>505</v>
      </c>
      <c r="BZ9532" s="273" t="s">
        <v>167</v>
      </c>
      <c r="CA9532" s="273" t="s">
        <v>168</v>
      </c>
      <c r="CB9532" s="273" t="s">
        <v>353</v>
      </c>
      <c r="CC9532" s="273" t="s">
        <v>354</v>
      </c>
      <c r="CD9532" s="282">
        <v>13</v>
      </c>
      <c r="CE9532" s="274">
        <v>44958</v>
      </c>
      <c r="CF9532" s="273">
        <v>0</v>
      </c>
      <c r="CG9532" s="273" t="s">
        <v>90</v>
      </c>
      <c r="CH9532" s="273">
        <v>0</v>
      </c>
      <c r="CI9532" s="273" t="s">
        <v>80</v>
      </c>
      <c r="CM9532" s="273" t="s">
        <v>73</v>
      </c>
      <c r="CN9532" s="273">
        <v>3</v>
      </c>
    </row>
    <row r="9533" spans="74:92">
      <c r="BV9533" s="273" t="s">
        <v>83</v>
      </c>
      <c r="BW9533" s="273" t="s">
        <v>63</v>
      </c>
      <c r="BX9533" s="273" t="s">
        <v>504</v>
      </c>
      <c r="BY9533" s="273" t="s">
        <v>505</v>
      </c>
      <c r="BZ9533" s="273" t="s">
        <v>167</v>
      </c>
      <c r="CA9533" s="273" t="s">
        <v>168</v>
      </c>
      <c r="CB9533" s="273" t="s">
        <v>169</v>
      </c>
      <c r="CC9533" s="273" t="s">
        <v>170</v>
      </c>
      <c r="CD9533" s="282">
        <v>12</v>
      </c>
      <c r="CE9533" s="274">
        <v>44958</v>
      </c>
      <c r="CF9533" s="273">
        <v>0</v>
      </c>
      <c r="CG9533" s="273" t="s">
        <v>90</v>
      </c>
      <c r="CH9533" s="273">
        <v>0</v>
      </c>
      <c r="CI9533" s="273" t="s">
        <v>80</v>
      </c>
      <c r="CM9533" s="273" t="s">
        <v>73</v>
      </c>
      <c r="CN9533" s="273">
        <v>3</v>
      </c>
    </row>
    <row r="9534" spans="74:92">
      <c r="BV9534" s="273" t="s">
        <v>83</v>
      </c>
      <c r="BW9534" s="273" t="s">
        <v>63</v>
      </c>
      <c r="BX9534" s="273" t="s">
        <v>504</v>
      </c>
      <c r="BY9534" s="273" t="s">
        <v>505</v>
      </c>
      <c r="BZ9534" s="273" t="s">
        <v>151</v>
      </c>
      <c r="CA9534" s="273" t="s">
        <v>152</v>
      </c>
      <c r="CB9534" s="273" t="s">
        <v>161</v>
      </c>
      <c r="CC9534" s="273" t="s">
        <v>162</v>
      </c>
      <c r="CD9534" s="282">
        <v>11</v>
      </c>
      <c r="CE9534" s="274">
        <v>44958</v>
      </c>
      <c r="CF9534" s="273">
        <v>0</v>
      </c>
      <c r="CG9534" s="273" t="s">
        <v>90</v>
      </c>
      <c r="CH9534" s="273">
        <v>0</v>
      </c>
      <c r="CI9534" s="273" t="s">
        <v>80</v>
      </c>
      <c r="CM9534" s="273" t="s">
        <v>73</v>
      </c>
      <c r="CN9534" s="273">
        <v>3</v>
      </c>
    </row>
    <row r="9535" spans="74:92">
      <c r="BV9535" s="273" t="s">
        <v>83</v>
      </c>
      <c r="BW9535" s="273" t="s">
        <v>63</v>
      </c>
      <c r="BX9535" s="273" t="s">
        <v>504</v>
      </c>
      <c r="BY9535" s="273" t="s">
        <v>505</v>
      </c>
      <c r="BZ9535" s="273" t="s">
        <v>151</v>
      </c>
      <c r="CA9535" s="273" t="s">
        <v>152</v>
      </c>
      <c r="CB9535" s="273" t="s">
        <v>153</v>
      </c>
      <c r="CC9535" s="273" t="s">
        <v>154</v>
      </c>
      <c r="CD9535" s="282">
        <v>10</v>
      </c>
      <c r="CE9535" s="274">
        <v>44958</v>
      </c>
      <c r="CF9535" s="273">
        <v>0</v>
      </c>
      <c r="CG9535" s="273" t="s">
        <v>90</v>
      </c>
      <c r="CH9535" s="273">
        <v>0</v>
      </c>
      <c r="CI9535" s="273" t="s">
        <v>80</v>
      </c>
      <c r="CM9535" s="273" t="s">
        <v>73</v>
      </c>
      <c r="CN9535" s="273">
        <v>3</v>
      </c>
    </row>
    <row r="9536" spans="74:92">
      <c r="BV9536" s="273" t="s">
        <v>83</v>
      </c>
      <c r="BW9536" s="273" t="s">
        <v>63</v>
      </c>
      <c r="BX9536" s="273" t="s">
        <v>504</v>
      </c>
      <c r="BY9536" s="273" t="s">
        <v>505</v>
      </c>
      <c r="BZ9536" s="273" t="s">
        <v>138</v>
      </c>
      <c r="CA9536" s="273" t="s">
        <v>139</v>
      </c>
      <c r="CB9536" s="273" t="s">
        <v>140</v>
      </c>
      <c r="CC9536" s="273" t="s">
        <v>141</v>
      </c>
      <c r="CD9536" s="282">
        <v>9</v>
      </c>
      <c r="CE9536" s="274">
        <v>44958</v>
      </c>
      <c r="CF9536" s="273">
        <v>0</v>
      </c>
      <c r="CG9536" s="273" t="s">
        <v>90</v>
      </c>
      <c r="CH9536" s="273">
        <v>0</v>
      </c>
      <c r="CI9536" s="273" t="s">
        <v>80</v>
      </c>
      <c r="CM9536" s="273" t="s">
        <v>73</v>
      </c>
      <c r="CN9536" s="273">
        <v>3</v>
      </c>
    </row>
    <row r="9537" spans="74:92">
      <c r="BV9537" s="273" t="s">
        <v>83</v>
      </c>
      <c r="BW9537" s="273" t="s">
        <v>63</v>
      </c>
      <c r="BX9537" s="273" t="s">
        <v>504</v>
      </c>
      <c r="BY9537" s="273" t="s">
        <v>505</v>
      </c>
      <c r="BZ9537" s="273" t="s">
        <v>126</v>
      </c>
      <c r="CA9537" s="273" t="s">
        <v>127</v>
      </c>
      <c r="CB9537" s="273" t="s">
        <v>133</v>
      </c>
      <c r="CC9537" s="273" t="s">
        <v>134</v>
      </c>
      <c r="CD9537" s="282">
        <v>7</v>
      </c>
      <c r="CE9537" s="274">
        <v>44958</v>
      </c>
      <c r="CI9537" s="273" t="s">
        <v>104</v>
      </c>
      <c r="CM9537" s="273" t="s">
        <v>73</v>
      </c>
      <c r="CN9537" s="273">
        <v>3</v>
      </c>
    </row>
    <row r="9538" spans="74:92">
      <c r="BV9538" s="273" t="s">
        <v>83</v>
      </c>
      <c r="BW9538" s="273" t="s">
        <v>63</v>
      </c>
      <c r="BX9538" s="273" t="s">
        <v>504</v>
      </c>
      <c r="BY9538" s="273" t="s">
        <v>505</v>
      </c>
      <c r="BZ9538" s="273" t="s">
        <v>126</v>
      </c>
      <c r="CA9538" s="273" t="s">
        <v>127</v>
      </c>
      <c r="CB9538" s="273" t="s">
        <v>128</v>
      </c>
      <c r="CC9538" s="273" t="s">
        <v>129</v>
      </c>
      <c r="CD9538" s="282">
        <v>6</v>
      </c>
      <c r="CE9538" s="274">
        <v>44958</v>
      </c>
      <c r="CI9538" s="273" t="s">
        <v>80</v>
      </c>
      <c r="CM9538" s="273" t="s">
        <v>73</v>
      </c>
      <c r="CN9538" s="273">
        <v>3</v>
      </c>
    </row>
    <row r="9539" spans="74:92">
      <c r="BV9539" s="273" t="s">
        <v>83</v>
      </c>
      <c r="BW9539" s="273" t="s">
        <v>63</v>
      </c>
      <c r="BX9539" s="273" t="s">
        <v>504</v>
      </c>
      <c r="BY9539" s="273" t="s">
        <v>505</v>
      </c>
      <c r="BZ9539" s="273" t="s">
        <v>110</v>
      </c>
      <c r="CA9539" s="273" t="s">
        <v>111</v>
      </c>
      <c r="CB9539" s="273" t="s">
        <v>112</v>
      </c>
      <c r="CC9539" s="273" t="s">
        <v>113</v>
      </c>
      <c r="CD9539" s="282">
        <v>4</v>
      </c>
      <c r="CE9539" s="274">
        <v>44958</v>
      </c>
      <c r="CI9539" s="273" t="s">
        <v>80</v>
      </c>
      <c r="CM9539" s="273" t="s">
        <v>73</v>
      </c>
      <c r="CN9539" s="273">
        <v>3</v>
      </c>
    </row>
    <row r="9540" spans="74:92">
      <c r="BV9540" s="273" t="s">
        <v>83</v>
      </c>
      <c r="BW9540" s="273" t="s">
        <v>63</v>
      </c>
      <c r="BX9540" s="273" t="s">
        <v>504</v>
      </c>
      <c r="BY9540" s="273" t="s">
        <v>505</v>
      </c>
      <c r="BZ9540" s="273" t="s">
        <v>110</v>
      </c>
      <c r="CA9540" s="273" t="s">
        <v>111</v>
      </c>
      <c r="CB9540" s="273" t="s">
        <v>117</v>
      </c>
      <c r="CC9540" s="273" t="s">
        <v>118</v>
      </c>
      <c r="CD9540" s="282">
        <v>5</v>
      </c>
      <c r="CE9540" s="274">
        <v>44958</v>
      </c>
      <c r="CI9540" s="273" t="s">
        <v>104</v>
      </c>
      <c r="CM9540" s="273" t="s">
        <v>73</v>
      </c>
      <c r="CN9540" s="273">
        <v>3</v>
      </c>
    </row>
    <row r="9541" spans="74:92">
      <c r="BV9541" s="273" t="s">
        <v>83</v>
      </c>
      <c r="BW9541" s="273" t="s">
        <v>63</v>
      </c>
      <c r="BX9541" s="273" t="s">
        <v>504</v>
      </c>
      <c r="BY9541" s="273" t="s">
        <v>505</v>
      </c>
      <c r="BZ9541" s="273" t="s">
        <v>86</v>
      </c>
      <c r="CA9541" s="273" t="s">
        <v>87</v>
      </c>
      <c r="CB9541" s="273" t="s">
        <v>101</v>
      </c>
      <c r="CC9541" s="273" t="s">
        <v>102</v>
      </c>
      <c r="CD9541" s="282">
        <v>4</v>
      </c>
      <c r="CE9541" s="274">
        <v>44958</v>
      </c>
      <c r="CF9541" s="273">
        <v>0</v>
      </c>
      <c r="CG9541" s="273" t="s">
        <v>103</v>
      </c>
      <c r="CH9541" s="273">
        <v>0</v>
      </c>
      <c r="CI9541" s="273" t="s">
        <v>104</v>
      </c>
      <c r="CM9541" s="273" t="s">
        <v>73</v>
      </c>
      <c r="CN9541" s="273">
        <v>3</v>
      </c>
    </row>
    <row r="9542" spans="74:92">
      <c r="BV9542" s="273" t="s">
        <v>83</v>
      </c>
      <c r="BW9542" s="273" t="s">
        <v>63</v>
      </c>
      <c r="BX9542" s="273" t="s">
        <v>504</v>
      </c>
      <c r="BY9542" s="273" t="s">
        <v>505</v>
      </c>
      <c r="BZ9542" s="273" t="s">
        <v>86</v>
      </c>
      <c r="CA9542" s="273" t="s">
        <v>87</v>
      </c>
      <c r="CB9542" s="273" t="s">
        <v>88</v>
      </c>
      <c r="CC9542" s="273" t="s">
        <v>89</v>
      </c>
      <c r="CD9542" s="282">
        <v>3</v>
      </c>
      <c r="CE9542" s="274">
        <v>44958</v>
      </c>
      <c r="CF9542" s="273">
        <v>0</v>
      </c>
      <c r="CG9542" s="273" t="s">
        <v>90</v>
      </c>
      <c r="CH9542" s="273">
        <v>0</v>
      </c>
      <c r="CI9542" s="273" t="s">
        <v>80</v>
      </c>
      <c r="CM9542" s="273" t="s">
        <v>73</v>
      </c>
      <c r="CN9542" s="273">
        <v>3</v>
      </c>
    </row>
    <row r="9543" spans="74:92">
      <c r="BV9543" s="273" t="s">
        <v>83</v>
      </c>
      <c r="BW9543" s="273" t="s">
        <v>63</v>
      </c>
      <c r="BX9543" s="273" t="s">
        <v>504</v>
      </c>
      <c r="BY9543" s="273" t="s">
        <v>505</v>
      </c>
      <c r="BZ9543" s="273" t="s">
        <v>86</v>
      </c>
      <c r="CA9543" s="273" t="s">
        <v>87</v>
      </c>
      <c r="CB9543" s="273" t="s">
        <v>88</v>
      </c>
      <c r="CC9543" s="273" t="s">
        <v>89</v>
      </c>
      <c r="CD9543" s="282">
        <v>3</v>
      </c>
      <c r="CE9543" s="274">
        <v>44986</v>
      </c>
      <c r="CF9543" s="273">
        <v>1653</v>
      </c>
      <c r="CG9543" s="273" t="s">
        <v>90</v>
      </c>
      <c r="CH9543" s="273">
        <v>1653</v>
      </c>
      <c r="CI9543" s="273" t="s">
        <v>80</v>
      </c>
      <c r="CM9543" s="273" t="s">
        <v>73</v>
      </c>
      <c r="CN9543" s="273">
        <v>3</v>
      </c>
    </row>
    <row r="9544" spans="74:92">
      <c r="BV9544" s="273" t="s">
        <v>83</v>
      </c>
      <c r="BW9544" s="273" t="s">
        <v>63</v>
      </c>
      <c r="BX9544" s="273" t="s">
        <v>504</v>
      </c>
      <c r="BY9544" s="273" t="s">
        <v>505</v>
      </c>
      <c r="BZ9544" s="273" t="s">
        <v>86</v>
      </c>
      <c r="CA9544" s="273" t="s">
        <v>87</v>
      </c>
      <c r="CB9544" s="273" t="s">
        <v>101</v>
      </c>
      <c r="CC9544" s="273" t="s">
        <v>102</v>
      </c>
      <c r="CD9544" s="282">
        <v>4</v>
      </c>
      <c r="CE9544" s="274">
        <v>44986</v>
      </c>
      <c r="CF9544" s="273">
        <v>25926</v>
      </c>
      <c r="CG9544" s="273" t="s">
        <v>103</v>
      </c>
      <c r="CH9544" s="273">
        <v>844.15056000000004</v>
      </c>
      <c r="CI9544" s="273" t="s">
        <v>104</v>
      </c>
      <c r="CM9544" s="273" t="s">
        <v>73</v>
      </c>
      <c r="CN9544" s="273">
        <v>3</v>
      </c>
    </row>
    <row r="9545" spans="74:92">
      <c r="BV9545" s="273" t="s">
        <v>83</v>
      </c>
      <c r="BW9545" s="273" t="s">
        <v>63</v>
      </c>
      <c r="BX9545" s="273" t="s">
        <v>504</v>
      </c>
      <c r="BY9545" s="273" t="s">
        <v>505</v>
      </c>
      <c r="BZ9545" s="273" t="s">
        <v>110</v>
      </c>
      <c r="CA9545" s="273" t="s">
        <v>111</v>
      </c>
      <c r="CB9545" s="273" t="s">
        <v>117</v>
      </c>
      <c r="CC9545" s="273" t="s">
        <v>118</v>
      </c>
      <c r="CD9545" s="282">
        <v>5</v>
      </c>
      <c r="CE9545" s="274">
        <v>44986</v>
      </c>
      <c r="CI9545" s="273" t="s">
        <v>104</v>
      </c>
      <c r="CM9545" s="273" t="s">
        <v>73</v>
      </c>
      <c r="CN9545" s="273">
        <v>3</v>
      </c>
    </row>
    <row r="9546" spans="74:92">
      <c r="BV9546" s="273" t="s">
        <v>83</v>
      </c>
      <c r="BW9546" s="273" t="s">
        <v>63</v>
      </c>
      <c r="BX9546" s="273" t="s">
        <v>504</v>
      </c>
      <c r="BY9546" s="273" t="s">
        <v>505</v>
      </c>
      <c r="BZ9546" s="273" t="s">
        <v>110</v>
      </c>
      <c r="CA9546" s="273" t="s">
        <v>111</v>
      </c>
      <c r="CB9546" s="273" t="s">
        <v>112</v>
      </c>
      <c r="CC9546" s="273" t="s">
        <v>113</v>
      </c>
      <c r="CD9546" s="282">
        <v>4</v>
      </c>
      <c r="CE9546" s="274">
        <v>44986</v>
      </c>
      <c r="CI9546" s="273" t="s">
        <v>80</v>
      </c>
      <c r="CM9546" s="273" t="s">
        <v>73</v>
      </c>
      <c r="CN9546" s="273">
        <v>3</v>
      </c>
    </row>
    <row r="9547" spans="74:92">
      <c r="BV9547" s="273" t="s">
        <v>83</v>
      </c>
      <c r="BW9547" s="273" t="s">
        <v>63</v>
      </c>
      <c r="BX9547" s="273" t="s">
        <v>504</v>
      </c>
      <c r="BY9547" s="273" t="s">
        <v>505</v>
      </c>
      <c r="BZ9547" s="273" t="s">
        <v>126</v>
      </c>
      <c r="CA9547" s="273" t="s">
        <v>127</v>
      </c>
      <c r="CB9547" s="273" t="s">
        <v>128</v>
      </c>
      <c r="CC9547" s="273" t="s">
        <v>129</v>
      </c>
      <c r="CD9547" s="282">
        <v>6</v>
      </c>
      <c r="CE9547" s="274">
        <v>44986</v>
      </c>
      <c r="CI9547" s="273" t="s">
        <v>80</v>
      </c>
      <c r="CM9547" s="273" t="s">
        <v>73</v>
      </c>
      <c r="CN9547" s="273">
        <v>3</v>
      </c>
    </row>
    <row r="9548" spans="74:92">
      <c r="BV9548" s="273" t="s">
        <v>83</v>
      </c>
      <c r="BW9548" s="273" t="s">
        <v>63</v>
      </c>
      <c r="BX9548" s="273" t="s">
        <v>504</v>
      </c>
      <c r="BY9548" s="273" t="s">
        <v>505</v>
      </c>
      <c r="BZ9548" s="273" t="s">
        <v>126</v>
      </c>
      <c r="CA9548" s="273" t="s">
        <v>127</v>
      </c>
      <c r="CB9548" s="273" t="s">
        <v>133</v>
      </c>
      <c r="CC9548" s="273" t="s">
        <v>134</v>
      </c>
      <c r="CD9548" s="282">
        <v>7</v>
      </c>
      <c r="CE9548" s="274">
        <v>44986</v>
      </c>
      <c r="CI9548" s="273" t="s">
        <v>104</v>
      </c>
      <c r="CM9548" s="273" t="s">
        <v>73</v>
      </c>
      <c r="CN9548" s="273">
        <v>3</v>
      </c>
    </row>
    <row r="9549" spans="74:92">
      <c r="BV9549" s="273" t="s">
        <v>83</v>
      </c>
      <c r="BW9549" s="273" t="s">
        <v>63</v>
      </c>
      <c r="BX9549" s="273" t="s">
        <v>504</v>
      </c>
      <c r="BY9549" s="273" t="s">
        <v>505</v>
      </c>
      <c r="BZ9549" s="273" t="s">
        <v>138</v>
      </c>
      <c r="CA9549" s="273" t="s">
        <v>139</v>
      </c>
      <c r="CB9549" s="273" t="s">
        <v>140</v>
      </c>
      <c r="CC9549" s="273" t="s">
        <v>141</v>
      </c>
      <c r="CD9549" s="282">
        <v>9</v>
      </c>
      <c r="CE9549" s="274">
        <v>44986</v>
      </c>
      <c r="CF9549" s="273">
        <v>0</v>
      </c>
      <c r="CG9549" s="273" t="s">
        <v>90</v>
      </c>
      <c r="CH9549" s="273">
        <v>0</v>
      </c>
      <c r="CI9549" s="273" t="s">
        <v>80</v>
      </c>
      <c r="CM9549" s="273" t="s">
        <v>73</v>
      </c>
      <c r="CN9549" s="273">
        <v>3</v>
      </c>
    </row>
    <row r="9550" spans="74:92">
      <c r="BV9550" s="273" t="s">
        <v>83</v>
      </c>
      <c r="BW9550" s="273" t="s">
        <v>63</v>
      </c>
      <c r="BX9550" s="273" t="s">
        <v>504</v>
      </c>
      <c r="BY9550" s="273" t="s">
        <v>505</v>
      </c>
      <c r="BZ9550" s="273" t="s">
        <v>151</v>
      </c>
      <c r="CA9550" s="273" t="s">
        <v>152</v>
      </c>
      <c r="CB9550" s="273" t="s">
        <v>153</v>
      </c>
      <c r="CC9550" s="273" t="s">
        <v>154</v>
      </c>
      <c r="CD9550" s="282">
        <v>10</v>
      </c>
      <c r="CE9550" s="274">
        <v>44986</v>
      </c>
      <c r="CF9550" s="273">
        <v>0</v>
      </c>
      <c r="CG9550" s="273" t="s">
        <v>90</v>
      </c>
      <c r="CH9550" s="273">
        <v>0</v>
      </c>
      <c r="CI9550" s="273" t="s">
        <v>80</v>
      </c>
      <c r="CM9550" s="273" t="s">
        <v>73</v>
      </c>
      <c r="CN9550" s="273">
        <v>3</v>
      </c>
    </row>
    <row r="9551" spans="74:92">
      <c r="BV9551" s="273" t="s">
        <v>83</v>
      </c>
      <c r="BW9551" s="273" t="s">
        <v>63</v>
      </c>
      <c r="BX9551" s="273" t="s">
        <v>504</v>
      </c>
      <c r="BY9551" s="273" t="s">
        <v>505</v>
      </c>
      <c r="BZ9551" s="273" t="s">
        <v>167</v>
      </c>
      <c r="CA9551" s="273" t="s">
        <v>168</v>
      </c>
      <c r="CB9551" s="273" t="s">
        <v>169</v>
      </c>
      <c r="CC9551" s="273" t="s">
        <v>170</v>
      </c>
      <c r="CD9551" s="282">
        <v>12</v>
      </c>
      <c r="CE9551" s="274">
        <v>44986</v>
      </c>
      <c r="CF9551" s="273">
        <v>0</v>
      </c>
      <c r="CG9551" s="273" t="s">
        <v>90</v>
      </c>
      <c r="CH9551" s="273">
        <v>0</v>
      </c>
      <c r="CI9551" s="273" t="s">
        <v>80</v>
      </c>
      <c r="CM9551" s="273" t="s">
        <v>73</v>
      </c>
      <c r="CN9551" s="273">
        <v>3</v>
      </c>
    </row>
    <row r="9552" spans="74:92">
      <c r="BV9552" s="273" t="s">
        <v>83</v>
      </c>
      <c r="BW9552" s="273" t="s">
        <v>63</v>
      </c>
      <c r="BX9552" s="273" t="s">
        <v>504</v>
      </c>
      <c r="BY9552" s="273" t="s">
        <v>505</v>
      </c>
      <c r="BZ9552" s="273" t="s">
        <v>151</v>
      </c>
      <c r="CA9552" s="273" t="s">
        <v>152</v>
      </c>
      <c r="CB9552" s="273" t="s">
        <v>161</v>
      </c>
      <c r="CC9552" s="273" t="s">
        <v>162</v>
      </c>
      <c r="CD9552" s="282">
        <v>11</v>
      </c>
      <c r="CE9552" s="274">
        <v>44986</v>
      </c>
      <c r="CF9552" s="273">
        <v>0</v>
      </c>
      <c r="CG9552" s="273" t="s">
        <v>90</v>
      </c>
      <c r="CH9552" s="273">
        <v>0</v>
      </c>
      <c r="CI9552" s="273" t="s">
        <v>80</v>
      </c>
      <c r="CM9552" s="273" t="s">
        <v>73</v>
      </c>
      <c r="CN9552" s="273">
        <v>3</v>
      </c>
    </row>
    <row r="9553" spans="74:92">
      <c r="BV9553" s="273" t="s">
        <v>83</v>
      </c>
      <c r="BW9553" s="273" t="s">
        <v>63</v>
      </c>
      <c r="BX9553" s="273" t="s">
        <v>504</v>
      </c>
      <c r="BY9553" s="273" t="s">
        <v>505</v>
      </c>
      <c r="BZ9553" s="273" t="s">
        <v>167</v>
      </c>
      <c r="CA9553" s="273" t="s">
        <v>168</v>
      </c>
      <c r="CB9553" s="273" t="s">
        <v>353</v>
      </c>
      <c r="CC9553" s="273" t="s">
        <v>354</v>
      </c>
      <c r="CD9553" s="282">
        <v>13</v>
      </c>
      <c r="CE9553" s="274">
        <v>44986</v>
      </c>
      <c r="CF9553" s="273">
        <v>0</v>
      </c>
      <c r="CG9553" s="273" t="s">
        <v>90</v>
      </c>
      <c r="CH9553" s="273">
        <v>0</v>
      </c>
      <c r="CI9553" s="273" t="s">
        <v>80</v>
      </c>
      <c r="CM9553" s="273" t="s">
        <v>73</v>
      </c>
      <c r="CN9553" s="273">
        <v>3</v>
      </c>
    </row>
    <row r="9554" spans="74:92">
      <c r="BV9554" s="273" t="s">
        <v>83</v>
      </c>
      <c r="BW9554" s="273" t="s">
        <v>63</v>
      </c>
      <c r="BX9554" s="273" t="s">
        <v>504</v>
      </c>
      <c r="BY9554" s="273" t="s">
        <v>505</v>
      </c>
      <c r="BZ9554" s="273" t="s">
        <v>167</v>
      </c>
      <c r="CA9554" s="273" t="s">
        <v>168</v>
      </c>
      <c r="CB9554" s="273" t="s">
        <v>313</v>
      </c>
      <c r="CC9554" s="273" t="s">
        <v>314</v>
      </c>
      <c r="CD9554" s="282">
        <v>14</v>
      </c>
      <c r="CE9554" s="274">
        <v>44986</v>
      </c>
      <c r="CF9554" s="273">
        <v>0</v>
      </c>
      <c r="CG9554" s="273" t="s">
        <v>90</v>
      </c>
      <c r="CH9554" s="273">
        <v>0</v>
      </c>
      <c r="CI9554" s="273" t="s">
        <v>80</v>
      </c>
      <c r="CM9554" s="273" t="s">
        <v>73</v>
      </c>
      <c r="CN9554" s="273">
        <v>3</v>
      </c>
    </row>
    <row r="9555" spans="74:92">
      <c r="BV9555" s="273" t="s">
        <v>83</v>
      </c>
      <c r="BW9555" s="273" t="s">
        <v>63</v>
      </c>
      <c r="BX9555" s="273" t="s">
        <v>504</v>
      </c>
      <c r="BY9555" s="273" t="s">
        <v>505</v>
      </c>
      <c r="BZ9555" s="273" t="s">
        <v>204</v>
      </c>
      <c r="CA9555" s="273" t="s">
        <v>205</v>
      </c>
      <c r="CB9555" s="273" t="s">
        <v>206</v>
      </c>
      <c r="CC9555" s="273" t="s">
        <v>207</v>
      </c>
      <c r="CD9555" s="282">
        <v>0</v>
      </c>
      <c r="CE9555" s="274">
        <v>44986</v>
      </c>
      <c r="CG9555" s="273" t="s">
        <v>181</v>
      </c>
      <c r="CI9555" s="273" t="s">
        <v>208</v>
      </c>
      <c r="CJ9555" s="273" t="s">
        <v>209</v>
      </c>
      <c r="CM9555" s="273" t="s">
        <v>73</v>
      </c>
      <c r="CN9555" s="273">
        <v>3</v>
      </c>
    </row>
    <row r="9556" spans="74:92">
      <c r="BV9556" s="273" t="s">
        <v>83</v>
      </c>
      <c r="BW9556" s="273" t="s">
        <v>63</v>
      </c>
      <c r="BX9556" s="273" t="s">
        <v>504</v>
      </c>
      <c r="BY9556" s="273" t="s">
        <v>505</v>
      </c>
      <c r="BZ9556" s="273" t="s">
        <v>86</v>
      </c>
      <c r="CA9556" s="273" t="s">
        <v>87</v>
      </c>
      <c r="CB9556" s="273" t="s">
        <v>179</v>
      </c>
      <c r="CC9556" s="273" t="s">
        <v>180</v>
      </c>
      <c r="CD9556" s="282">
        <v>1</v>
      </c>
      <c r="CE9556" s="274">
        <v>44986</v>
      </c>
      <c r="CG9556" s="273" t="s">
        <v>181</v>
      </c>
      <c r="CI9556" s="273" t="s">
        <v>181</v>
      </c>
      <c r="CJ9556" s="273" t="s">
        <v>345</v>
      </c>
      <c r="CM9556" s="273" t="s">
        <v>73</v>
      </c>
      <c r="CN9556" s="273">
        <v>3</v>
      </c>
    </row>
    <row r="9557" spans="74:92">
      <c r="BV9557" s="273" t="s">
        <v>83</v>
      </c>
      <c r="BW9557" s="273" t="s">
        <v>63</v>
      </c>
      <c r="BX9557" s="273" t="s">
        <v>504</v>
      </c>
      <c r="BY9557" s="273" t="s">
        <v>505</v>
      </c>
      <c r="BZ9557" s="273" t="s">
        <v>167</v>
      </c>
      <c r="CA9557" s="273" t="s">
        <v>168</v>
      </c>
      <c r="CB9557" s="273" t="s">
        <v>319</v>
      </c>
      <c r="CC9557" s="273" t="s">
        <v>320</v>
      </c>
      <c r="CD9557" s="282">
        <v>15</v>
      </c>
      <c r="CE9557" s="274">
        <v>44986</v>
      </c>
      <c r="CF9557" s="273">
        <v>0</v>
      </c>
      <c r="CG9557" s="273" t="s">
        <v>90</v>
      </c>
      <c r="CH9557" s="273">
        <v>0</v>
      </c>
      <c r="CI9557" s="273" t="s">
        <v>80</v>
      </c>
      <c r="CM9557" s="273" t="s">
        <v>73</v>
      </c>
      <c r="CN9557" s="273">
        <v>3</v>
      </c>
    </row>
    <row r="9558" spans="74:92">
      <c r="BV9558" s="273" t="s">
        <v>83</v>
      </c>
      <c r="BW9558" s="273" t="s">
        <v>63</v>
      </c>
      <c r="BX9558" s="273" t="s">
        <v>504</v>
      </c>
      <c r="BY9558" s="273" t="s">
        <v>505</v>
      </c>
      <c r="BZ9558" s="273" t="s">
        <v>138</v>
      </c>
      <c r="CA9558" s="273" t="s">
        <v>139</v>
      </c>
      <c r="CB9558" s="273" t="s">
        <v>190</v>
      </c>
      <c r="CC9558" s="273" t="s">
        <v>191</v>
      </c>
      <c r="CD9558" s="282">
        <v>8</v>
      </c>
      <c r="CE9558" s="274">
        <v>44986</v>
      </c>
      <c r="CF9558" s="273">
        <v>0</v>
      </c>
      <c r="CG9558" s="273" t="s">
        <v>90</v>
      </c>
      <c r="CH9558" s="273">
        <v>0</v>
      </c>
      <c r="CI9558" s="273" t="s">
        <v>80</v>
      </c>
      <c r="CM9558" s="273" t="s">
        <v>73</v>
      </c>
      <c r="CN9558" s="273">
        <v>3</v>
      </c>
    </row>
    <row r="9559" spans="74:92">
      <c r="BV9559" s="273" t="s">
        <v>83</v>
      </c>
      <c r="BW9559" s="273" t="s">
        <v>63</v>
      </c>
      <c r="BX9559" s="273" t="s">
        <v>504</v>
      </c>
      <c r="BY9559" s="273" t="s">
        <v>505</v>
      </c>
      <c r="BZ9559" s="273" t="s">
        <v>86</v>
      </c>
      <c r="CA9559" s="273" t="s">
        <v>87</v>
      </c>
      <c r="CB9559" s="273" t="s">
        <v>233</v>
      </c>
      <c r="CC9559" s="273" t="s">
        <v>234</v>
      </c>
      <c r="CD9559" s="282">
        <v>1</v>
      </c>
      <c r="CE9559" s="274">
        <v>44986</v>
      </c>
      <c r="CG9559" s="273" t="s">
        <v>181</v>
      </c>
      <c r="CI9559" s="273" t="s">
        <v>181</v>
      </c>
      <c r="CJ9559" s="273" t="s">
        <v>182</v>
      </c>
      <c r="CM9559" s="273" t="s">
        <v>73</v>
      </c>
      <c r="CN9559" s="273">
        <v>3</v>
      </c>
    </row>
    <row r="9560" spans="74:92">
      <c r="BV9560" s="273" t="s">
        <v>83</v>
      </c>
      <c r="BW9560" s="273" t="s">
        <v>63</v>
      </c>
      <c r="BX9560" s="273" t="s">
        <v>504</v>
      </c>
      <c r="BY9560" s="273" t="s">
        <v>505</v>
      </c>
      <c r="BZ9560" s="273" t="s">
        <v>86</v>
      </c>
      <c r="CA9560" s="273" t="s">
        <v>87</v>
      </c>
      <c r="CB9560" s="273" t="s">
        <v>217</v>
      </c>
      <c r="CC9560" s="273" t="s">
        <v>218</v>
      </c>
      <c r="CD9560" s="282">
        <v>2</v>
      </c>
      <c r="CE9560" s="274">
        <v>44986</v>
      </c>
      <c r="CG9560" s="273" t="s">
        <v>181</v>
      </c>
      <c r="CI9560" s="273" t="s">
        <v>181</v>
      </c>
      <c r="CJ9560" s="273" t="s">
        <v>506</v>
      </c>
      <c r="CM9560" s="273" t="s">
        <v>73</v>
      </c>
      <c r="CN9560" s="273">
        <v>3</v>
      </c>
    </row>
    <row r="9561" spans="74:92">
      <c r="BV9561" s="273" t="s">
        <v>83</v>
      </c>
      <c r="BW9561" s="273" t="s">
        <v>63</v>
      </c>
      <c r="BX9561" s="273" t="s">
        <v>504</v>
      </c>
      <c r="BY9561" s="273" t="s">
        <v>505</v>
      </c>
      <c r="BZ9561" s="273" t="s">
        <v>86</v>
      </c>
      <c r="CA9561" s="273" t="s">
        <v>87</v>
      </c>
      <c r="CB9561" s="273" t="s">
        <v>225</v>
      </c>
      <c r="CC9561" s="273" t="s">
        <v>226</v>
      </c>
      <c r="CD9561" s="282">
        <v>5</v>
      </c>
      <c r="CE9561" s="274">
        <v>44986</v>
      </c>
      <c r="CF9561" s="273">
        <v>0</v>
      </c>
      <c r="CG9561" s="273" t="s">
        <v>90</v>
      </c>
      <c r="CH9561" s="273">
        <v>0</v>
      </c>
      <c r="CI9561" s="273" t="s">
        <v>80</v>
      </c>
      <c r="CM9561" s="273" t="s">
        <v>73</v>
      </c>
      <c r="CN9561" s="273">
        <v>3</v>
      </c>
    </row>
    <row r="9562" spans="74:92">
      <c r="BV9562" s="273" t="s">
        <v>83</v>
      </c>
      <c r="BW9562" s="273" t="s">
        <v>63</v>
      </c>
      <c r="BX9562" s="273" t="s">
        <v>504</v>
      </c>
      <c r="BY9562" s="273" t="s">
        <v>505</v>
      </c>
      <c r="BZ9562" s="273" t="s">
        <v>86</v>
      </c>
      <c r="CA9562" s="273" t="s">
        <v>87</v>
      </c>
      <c r="CB9562" s="273" t="s">
        <v>225</v>
      </c>
      <c r="CC9562" s="273" t="s">
        <v>226</v>
      </c>
      <c r="CD9562" s="282">
        <v>5</v>
      </c>
      <c r="CE9562" s="274">
        <v>45017</v>
      </c>
      <c r="CF9562" s="273">
        <v>0</v>
      </c>
      <c r="CG9562" s="273" t="s">
        <v>90</v>
      </c>
      <c r="CH9562" s="273">
        <v>0</v>
      </c>
      <c r="CI9562" s="273" t="s">
        <v>80</v>
      </c>
      <c r="CM9562" s="273" t="s">
        <v>73</v>
      </c>
      <c r="CN9562" s="273">
        <v>3</v>
      </c>
    </row>
    <row r="9563" spans="74:92">
      <c r="BV9563" s="273" t="s">
        <v>83</v>
      </c>
      <c r="BW9563" s="273" t="s">
        <v>63</v>
      </c>
      <c r="BX9563" s="273" t="s">
        <v>504</v>
      </c>
      <c r="BY9563" s="273" t="s">
        <v>505</v>
      </c>
      <c r="BZ9563" s="273" t="s">
        <v>86</v>
      </c>
      <c r="CA9563" s="273" t="s">
        <v>87</v>
      </c>
      <c r="CB9563" s="273" t="s">
        <v>217</v>
      </c>
      <c r="CC9563" s="273" t="s">
        <v>218</v>
      </c>
      <c r="CD9563" s="282">
        <v>2</v>
      </c>
      <c r="CE9563" s="274">
        <v>45017</v>
      </c>
      <c r="CG9563" s="273" t="s">
        <v>181</v>
      </c>
      <c r="CI9563" s="273" t="s">
        <v>181</v>
      </c>
      <c r="CJ9563" s="273" t="s">
        <v>506</v>
      </c>
      <c r="CM9563" s="273" t="s">
        <v>73</v>
      </c>
      <c r="CN9563" s="273">
        <v>3</v>
      </c>
    </row>
    <row r="9564" spans="74:92">
      <c r="BV9564" s="273" t="s">
        <v>83</v>
      </c>
      <c r="BW9564" s="273" t="s">
        <v>63</v>
      </c>
      <c r="BX9564" s="273" t="s">
        <v>504</v>
      </c>
      <c r="BY9564" s="273" t="s">
        <v>505</v>
      </c>
      <c r="BZ9564" s="273" t="s">
        <v>86</v>
      </c>
      <c r="CA9564" s="273" t="s">
        <v>87</v>
      </c>
      <c r="CB9564" s="273" t="s">
        <v>233</v>
      </c>
      <c r="CC9564" s="273" t="s">
        <v>234</v>
      </c>
      <c r="CD9564" s="282">
        <v>1</v>
      </c>
      <c r="CE9564" s="274">
        <v>45017</v>
      </c>
      <c r="CG9564" s="273" t="s">
        <v>181</v>
      </c>
      <c r="CI9564" s="273" t="s">
        <v>181</v>
      </c>
      <c r="CJ9564" s="273" t="s">
        <v>1544</v>
      </c>
      <c r="CM9564" s="273" t="s">
        <v>73</v>
      </c>
      <c r="CN9564" s="273">
        <v>3</v>
      </c>
    </row>
    <row r="9565" spans="74:92">
      <c r="BV9565" s="273" t="s">
        <v>83</v>
      </c>
      <c r="BW9565" s="273" t="s">
        <v>63</v>
      </c>
      <c r="BX9565" s="273" t="s">
        <v>504</v>
      </c>
      <c r="BY9565" s="273" t="s">
        <v>505</v>
      </c>
      <c r="BZ9565" s="273" t="s">
        <v>167</v>
      </c>
      <c r="CA9565" s="273" t="s">
        <v>168</v>
      </c>
      <c r="CB9565" s="273" t="s">
        <v>319</v>
      </c>
      <c r="CC9565" s="273" t="s">
        <v>320</v>
      </c>
      <c r="CD9565" s="282">
        <v>15</v>
      </c>
      <c r="CE9565" s="274">
        <v>45017</v>
      </c>
      <c r="CF9565" s="273">
        <v>0</v>
      </c>
      <c r="CG9565" s="273" t="s">
        <v>90</v>
      </c>
      <c r="CH9565" s="273">
        <v>0</v>
      </c>
      <c r="CI9565" s="273" t="s">
        <v>80</v>
      </c>
      <c r="CM9565" s="273" t="s">
        <v>73</v>
      </c>
      <c r="CN9565" s="273">
        <v>3</v>
      </c>
    </row>
    <row r="9566" spans="74:92">
      <c r="BV9566" s="273" t="s">
        <v>83</v>
      </c>
      <c r="BW9566" s="273" t="s">
        <v>63</v>
      </c>
      <c r="BX9566" s="273" t="s">
        <v>504</v>
      </c>
      <c r="BY9566" s="273" t="s">
        <v>505</v>
      </c>
      <c r="BZ9566" s="273" t="s">
        <v>138</v>
      </c>
      <c r="CA9566" s="273" t="s">
        <v>139</v>
      </c>
      <c r="CB9566" s="273" t="s">
        <v>190</v>
      </c>
      <c r="CC9566" s="273" t="s">
        <v>191</v>
      </c>
      <c r="CD9566" s="282">
        <v>8</v>
      </c>
      <c r="CE9566" s="274">
        <v>45017</v>
      </c>
      <c r="CF9566" s="273">
        <v>0</v>
      </c>
      <c r="CG9566" s="273" t="s">
        <v>90</v>
      </c>
      <c r="CH9566" s="273">
        <v>0</v>
      </c>
      <c r="CI9566" s="273" t="s">
        <v>80</v>
      </c>
      <c r="CM9566" s="273" t="s">
        <v>73</v>
      </c>
      <c r="CN9566" s="273">
        <v>3</v>
      </c>
    </row>
    <row r="9567" spans="74:92">
      <c r="BV9567" s="273" t="s">
        <v>83</v>
      </c>
      <c r="BW9567" s="273" t="s">
        <v>63</v>
      </c>
      <c r="BX9567" s="273" t="s">
        <v>504</v>
      </c>
      <c r="BY9567" s="273" t="s">
        <v>505</v>
      </c>
      <c r="BZ9567" s="273" t="s">
        <v>86</v>
      </c>
      <c r="CA9567" s="273" t="s">
        <v>87</v>
      </c>
      <c r="CB9567" s="273" t="s">
        <v>179</v>
      </c>
      <c r="CC9567" s="273" t="s">
        <v>180</v>
      </c>
      <c r="CD9567" s="282">
        <v>1</v>
      </c>
      <c r="CE9567" s="274">
        <v>45017</v>
      </c>
      <c r="CG9567" s="273" t="s">
        <v>181</v>
      </c>
      <c r="CI9567" s="273" t="s">
        <v>181</v>
      </c>
      <c r="CJ9567" s="273" t="s">
        <v>1734</v>
      </c>
      <c r="CM9567" s="273" t="s">
        <v>73</v>
      </c>
      <c r="CN9567" s="273">
        <v>3</v>
      </c>
    </row>
    <row r="9568" spans="74:92">
      <c r="BV9568" s="273" t="s">
        <v>83</v>
      </c>
      <c r="BW9568" s="273" t="s">
        <v>63</v>
      </c>
      <c r="BX9568" s="273" t="s">
        <v>504</v>
      </c>
      <c r="BY9568" s="273" t="s">
        <v>505</v>
      </c>
      <c r="BZ9568" s="273" t="s">
        <v>204</v>
      </c>
      <c r="CA9568" s="273" t="s">
        <v>205</v>
      </c>
      <c r="CB9568" s="273" t="s">
        <v>206</v>
      </c>
      <c r="CC9568" s="273" t="s">
        <v>207</v>
      </c>
      <c r="CD9568" s="282">
        <v>0</v>
      </c>
      <c r="CE9568" s="274">
        <v>45017</v>
      </c>
      <c r="CG9568" s="273" t="s">
        <v>181</v>
      </c>
      <c r="CI9568" s="273" t="s">
        <v>208</v>
      </c>
      <c r="CJ9568" s="273" t="s">
        <v>209</v>
      </c>
      <c r="CM9568" s="273" t="s">
        <v>73</v>
      </c>
      <c r="CN9568" s="273">
        <v>3</v>
      </c>
    </row>
    <row r="9569" spans="74:92">
      <c r="BV9569" s="273" t="s">
        <v>83</v>
      </c>
      <c r="BW9569" s="273" t="s">
        <v>63</v>
      </c>
      <c r="BX9569" s="273" t="s">
        <v>504</v>
      </c>
      <c r="BY9569" s="273" t="s">
        <v>505</v>
      </c>
      <c r="BZ9569" s="273" t="s">
        <v>167</v>
      </c>
      <c r="CA9569" s="273" t="s">
        <v>168</v>
      </c>
      <c r="CB9569" s="273" t="s">
        <v>313</v>
      </c>
      <c r="CC9569" s="273" t="s">
        <v>314</v>
      </c>
      <c r="CD9569" s="282">
        <v>14</v>
      </c>
      <c r="CE9569" s="274">
        <v>45017</v>
      </c>
      <c r="CF9569" s="273">
        <v>0</v>
      </c>
      <c r="CG9569" s="273" t="s">
        <v>90</v>
      </c>
      <c r="CH9569" s="273">
        <v>0</v>
      </c>
      <c r="CI9569" s="273" t="s">
        <v>80</v>
      </c>
      <c r="CM9569" s="273" t="s">
        <v>73</v>
      </c>
      <c r="CN9569" s="273">
        <v>3</v>
      </c>
    </row>
    <row r="9570" spans="74:92">
      <c r="BV9570" s="273" t="s">
        <v>83</v>
      </c>
      <c r="BW9570" s="273" t="s">
        <v>63</v>
      </c>
      <c r="BX9570" s="273" t="s">
        <v>504</v>
      </c>
      <c r="BY9570" s="273" t="s">
        <v>505</v>
      </c>
      <c r="BZ9570" s="273" t="s">
        <v>167</v>
      </c>
      <c r="CA9570" s="273" t="s">
        <v>168</v>
      </c>
      <c r="CB9570" s="273" t="s">
        <v>353</v>
      </c>
      <c r="CC9570" s="273" t="s">
        <v>354</v>
      </c>
      <c r="CD9570" s="282">
        <v>13</v>
      </c>
      <c r="CE9570" s="274">
        <v>45017</v>
      </c>
      <c r="CF9570" s="273">
        <v>0</v>
      </c>
      <c r="CG9570" s="273" t="s">
        <v>90</v>
      </c>
      <c r="CH9570" s="273">
        <v>0</v>
      </c>
      <c r="CI9570" s="273" t="s">
        <v>80</v>
      </c>
      <c r="CM9570" s="273" t="s">
        <v>73</v>
      </c>
      <c r="CN9570" s="273">
        <v>3</v>
      </c>
    </row>
    <row r="9571" spans="74:92">
      <c r="BV9571" s="273" t="s">
        <v>83</v>
      </c>
      <c r="BW9571" s="273" t="s">
        <v>63</v>
      </c>
      <c r="BX9571" s="273" t="s">
        <v>504</v>
      </c>
      <c r="BY9571" s="273" t="s">
        <v>505</v>
      </c>
      <c r="BZ9571" s="273" t="s">
        <v>151</v>
      </c>
      <c r="CA9571" s="273" t="s">
        <v>152</v>
      </c>
      <c r="CB9571" s="273" t="s">
        <v>161</v>
      </c>
      <c r="CC9571" s="273" t="s">
        <v>162</v>
      </c>
      <c r="CD9571" s="282">
        <v>11</v>
      </c>
      <c r="CE9571" s="274">
        <v>45017</v>
      </c>
      <c r="CF9571" s="273">
        <v>0</v>
      </c>
      <c r="CG9571" s="273" t="s">
        <v>90</v>
      </c>
      <c r="CH9571" s="273">
        <v>0</v>
      </c>
      <c r="CI9571" s="273" t="s">
        <v>80</v>
      </c>
      <c r="CM9571" s="273" t="s">
        <v>73</v>
      </c>
      <c r="CN9571" s="273">
        <v>3</v>
      </c>
    </row>
    <row r="9572" spans="74:92">
      <c r="BV9572" s="273" t="s">
        <v>83</v>
      </c>
      <c r="BW9572" s="273" t="s">
        <v>63</v>
      </c>
      <c r="BX9572" s="273" t="s">
        <v>504</v>
      </c>
      <c r="BY9572" s="273" t="s">
        <v>505</v>
      </c>
      <c r="BZ9572" s="273" t="s">
        <v>167</v>
      </c>
      <c r="CA9572" s="273" t="s">
        <v>168</v>
      </c>
      <c r="CB9572" s="273" t="s">
        <v>169</v>
      </c>
      <c r="CC9572" s="273" t="s">
        <v>170</v>
      </c>
      <c r="CD9572" s="282">
        <v>12</v>
      </c>
      <c r="CE9572" s="274">
        <v>45017</v>
      </c>
      <c r="CF9572" s="273">
        <v>0</v>
      </c>
      <c r="CG9572" s="273" t="s">
        <v>90</v>
      </c>
      <c r="CH9572" s="273">
        <v>0</v>
      </c>
      <c r="CI9572" s="273" t="s">
        <v>80</v>
      </c>
      <c r="CM9572" s="273" t="s">
        <v>73</v>
      </c>
      <c r="CN9572" s="273">
        <v>3</v>
      </c>
    </row>
    <row r="9573" spans="74:92">
      <c r="BV9573" s="273" t="s">
        <v>83</v>
      </c>
      <c r="BW9573" s="273" t="s">
        <v>63</v>
      </c>
      <c r="BX9573" s="273" t="s">
        <v>504</v>
      </c>
      <c r="BY9573" s="273" t="s">
        <v>505</v>
      </c>
      <c r="BZ9573" s="273" t="s">
        <v>151</v>
      </c>
      <c r="CA9573" s="273" t="s">
        <v>152</v>
      </c>
      <c r="CB9573" s="273" t="s">
        <v>153</v>
      </c>
      <c r="CC9573" s="273" t="s">
        <v>154</v>
      </c>
      <c r="CD9573" s="282">
        <v>10</v>
      </c>
      <c r="CE9573" s="274">
        <v>45017</v>
      </c>
      <c r="CF9573" s="273">
        <v>0</v>
      </c>
      <c r="CG9573" s="273" t="s">
        <v>90</v>
      </c>
      <c r="CH9573" s="273">
        <v>0</v>
      </c>
      <c r="CI9573" s="273" t="s">
        <v>80</v>
      </c>
      <c r="CM9573" s="273" t="s">
        <v>73</v>
      </c>
      <c r="CN9573" s="273">
        <v>3</v>
      </c>
    </row>
    <row r="9574" spans="74:92">
      <c r="BV9574" s="273" t="s">
        <v>83</v>
      </c>
      <c r="BW9574" s="273" t="s">
        <v>63</v>
      </c>
      <c r="BX9574" s="273" t="s">
        <v>504</v>
      </c>
      <c r="BY9574" s="273" t="s">
        <v>505</v>
      </c>
      <c r="BZ9574" s="273" t="s">
        <v>138</v>
      </c>
      <c r="CA9574" s="273" t="s">
        <v>139</v>
      </c>
      <c r="CB9574" s="273" t="s">
        <v>140</v>
      </c>
      <c r="CC9574" s="273" t="s">
        <v>141</v>
      </c>
      <c r="CD9574" s="282">
        <v>9</v>
      </c>
      <c r="CE9574" s="274">
        <v>45017</v>
      </c>
      <c r="CF9574" s="273">
        <v>0</v>
      </c>
      <c r="CG9574" s="273" t="s">
        <v>90</v>
      </c>
      <c r="CH9574" s="273">
        <v>0</v>
      </c>
      <c r="CI9574" s="273" t="s">
        <v>80</v>
      </c>
      <c r="CM9574" s="273" t="s">
        <v>73</v>
      </c>
      <c r="CN9574" s="273">
        <v>3</v>
      </c>
    </row>
    <row r="9575" spans="74:92">
      <c r="BV9575" s="273" t="s">
        <v>83</v>
      </c>
      <c r="BW9575" s="273" t="s">
        <v>63</v>
      </c>
      <c r="BX9575" s="273" t="s">
        <v>504</v>
      </c>
      <c r="BY9575" s="273" t="s">
        <v>505</v>
      </c>
      <c r="BZ9575" s="273" t="s">
        <v>126</v>
      </c>
      <c r="CA9575" s="273" t="s">
        <v>127</v>
      </c>
      <c r="CB9575" s="273" t="s">
        <v>133</v>
      </c>
      <c r="CC9575" s="273" t="s">
        <v>134</v>
      </c>
      <c r="CD9575" s="282">
        <v>7</v>
      </c>
      <c r="CE9575" s="274">
        <v>45017</v>
      </c>
      <c r="CI9575" s="273" t="s">
        <v>104</v>
      </c>
      <c r="CM9575" s="273" t="s">
        <v>73</v>
      </c>
      <c r="CN9575" s="273">
        <v>3</v>
      </c>
    </row>
    <row r="9576" spans="74:92">
      <c r="BV9576" s="273" t="s">
        <v>83</v>
      </c>
      <c r="BW9576" s="273" t="s">
        <v>63</v>
      </c>
      <c r="BX9576" s="273" t="s">
        <v>504</v>
      </c>
      <c r="BY9576" s="273" t="s">
        <v>505</v>
      </c>
      <c r="BZ9576" s="273" t="s">
        <v>126</v>
      </c>
      <c r="CA9576" s="273" t="s">
        <v>127</v>
      </c>
      <c r="CB9576" s="273" t="s">
        <v>128</v>
      </c>
      <c r="CC9576" s="273" t="s">
        <v>129</v>
      </c>
      <c r="CD9576" s="282">
        <v>6</v>
      </c>
      <c r="CE9576" s="274">
        <v>45017</v>
      </c>
      <c r="CI9576" s="273" t="s">
        <v>80</v>
      </c>
      <c r="CM9576" s="273" t="s">
        <v>73</v>
      </c>
      <c r="CN9576" s="273">
        <v>3</v>
      </c>
    </row>
    <row r="9577" spans="74:92">
      <c r="BV9577" s="273" t="s">
        <v>83</v>
      </c>
      <c r="BW9577" s="273" t="s">
        <v>63</v>
      </c>
      <c r="BX9577" s="273" t="s">
        <v>504</v>
      </c>
      <c r="BY9577" s="273" t="s">
        <v>505</v>
      </c>
      <c r="BZ9577" s="273" t="s">
        <v>110</v>
      </c>
      <c r="CA9577" s="273" t="s">
        <v>111</v>
      </c>
      <c r="CB9577" s="273" t="s">
        <v>112</v>
      </c>
      <c r="CC9577" s="273" t="s">
        <v>113</v>
      </c>
      <c r="CD9577" s="282">
        <v>4</v>
      </c>
      <c r="CE9577" s="274">
        <v>45017</v>
      </c>
      <c r="CI9577" s="273" t="s">
        <v>80</v>
      </c>
      <c r="CM9577" s="273" t="s">
        <v>73</v>
      </c>
      <c r="CN9577" s="273">
        <v>3</v>
      </c>
    </row>
    <row r="9578" spans="74:92">
      <c r="BV9578" s="273" t="s">
        <v>83</v>
      </c>
      <c r="BW9578" s="273" t="s">
        <v>63</v>
      </c>
      <c r="BX9578" s="273" t="s">
        <v>504</v>
      </c>
      <c r="BY9578" s="273" t="s">
        <v>505</v>
      </c>
      <c r="BZ9578" s="273" t="s">
        <v>110</v>
      </c>
      <c r="CA9578" s="273" t="s">
        <v>111</v>
      </c>
      <c r="CB9578" s="273" t="s">
        <v>117</v>
      </c>
      <c r="CC9578" s="273" t="s">
        <v>118</v>
      </c>
      <c r="CD9578" s="282">
        <v>5</v>
      </c>
      <c r="CE9578" s="274">
        <v>45017</v>
      </c>
      <c r="CI9578" s="273" t="s">
        <v>104</v>
      </c>
      <c r="CM9578" s="273" t="s">
        <v>73</v>
      </c>
      <c r="CN9578" s="273">
        <v>3</v>
      </c>
    </row>
    <row r="9579" spans="74:92">
      <c r="BV9579" s="273" t="s">
        <v>83</v>
      </c>
      <c r="BW9579" s="273" t="s">
        <v>63</v>
      </c>
      <c r="BX9579" s="273" t="s">
        <v>504</v>
      </c>
      <c r="BY9579" s="273" t="s">
        <v>505</v>
      </c>
      <c r="BZ9579" s="273" t="s">
        <v>86</v>
      </c>
      <c r="CA9579" s="273" t="s">
        <v>87</v>
      </c>
      <c r="CB9579" s="273" t="s">
        <v>101</v>
      </c>
      <c r="CC9579" s="273" t="s">
        <v>102</v>
      </c>
      <c r="CD9579" s="282">
        <v>4</v>
      </c>
      <c r="CE9579" s="274">
        <v>45017</v>
      </c>
      <c r="CF9579" s="273">
        <v>0</v>
      </c>
      <c r="CG9579" s="273" t="s">
        <v>103</v>
      </c>
      <c r="CH9579" s="273">
        <v>0</v>
      </c>
      <c r="CI9579" s="273" t="s">
        <v>104</v>
      </c>
      <c r="CM9579" s="273" t="s">
        <v>73</v>
      </c>
      <c r="CN9579" s="273">
        <v>3</v>
      </c>
    </row>
    <row r="9580" spans="74:92">
      <c r="BV9580" s="273" t="s">
        <v>83</v>
      </c>
      <c r="BW9580" s="273" t="s">
        <v>63</v>
      </c>
      <c r="BX9580" s="273" t="s">
        <v>504</v>
      </c>
      <c r="BY9580" s="273" t="s">
        <v>505</v>
      </c>
      <c r="BZ9580" s="273" t="s">
        <v>86</v>
      </c>
      <c r="CA9580" s="273" t="s">
        <v>87</v>
      </c>
      <c r="CB9580" s="273" t="s">
        <v>88</v>
      </c>
      <c r="CC9580" s="273" t="s">
        <v>89</v>
      </c>
      <c r="CD9580" s="282">
        <v>3</v>
      </c>
      <c r="CE9580" s="274">
        <v>45017</v>
      </c>
      <c r="CF9580" s="273">
        <v>0</v>
      </c>
      <c r="CG9580" s="273" t="s">
        <v>90</v>
      </c>
      <c r="CH9580" s="273">
        <v>0</v>
      </c>
      <c r="CI9580" s="273" t="s">
        <v>80</v>
      </c>
      <c r="CM9580" s="273" t="s">
        <v>73</v>
      </c>
      <c r="CN9580" s="273">
        <v>3</v>
      </c>
    </row>
    <row r="9581" spans="74:92">
      <c r="BV9581" s="273" t="s">
        <v>83</v>
      </c>
      <c r="BW9581" s="273" t="s">
        <v>63</v>
      </c>
      <c r="BX9581" s="273" t="s">
        <v>504</v>
      </c>
      <c r="BY9581" s="273" t="s">
        <v>505</v>
      </c>
      <c r="BZ9581" s="273" t="s">
        <v>86</v>
      </c>
      <c r="CA9581" s="273" t="s">
        <v>87</v>
      </c>
      <c r="CB9581" s="273" t="s">
        <v>88</v>
      </c>
      <c r="CC9581" s="273" t="s">
        <v>89</v>
      </c>
      <c r="CD9581" s="282">
        <v>3</v>
      </c>
      <c r="CE9581" s="274">
        <v>45047</v>
      </c>
      <c r="CF9581" s="273">
        <v>1754</v>
      </c>
      <c r="CG9581" s="273" t="s">
        <v>90</v>
      </c>
      <c r="CH9581" s="273">
        <v>1754</v>
      </c>
      <c r="CI9581" s="273" t="s">
        <v>80</v>
      </c>
      <c r="CM9581" s="273" t="s">
        <v>73</v>
      </c>
      <c r="CN9581" s="273">
        <v>3</v>
      </c>
    </row>
    <row r="9582" spans="74:92">
      <c r="BV9582" s="273" t="s">
        <v>83</v>
      </c>
      <c r="BW9582" s="273" t="s">
        <v>63</v>
      </c>
      <c r="BX9582" s="273" t="s">
        <v>504</v>
      </c>
      <c r="BY9582" s="273" t="s">
        <v>505</v>
      </c>
      <c r="BZ9582" s="273" t="s">
        <v>86</v>
      </c>
      <c r="CA9582" s="273" t="s">
        <v>87</v>
      </c>
      <c r="CB9582" s="273" t="s">
        <v>101</v>
      </c>
      <c r="CC9582" s="273" t="s">
        <v>102</v>
      </c>
      <c r="CD9582" s="282">
        <v>4</v>
      </c>
      <c r="CE9582" s="274">
        <v>45047</v>
      </c>
      <c r="CF9582" s="273">
        <v>26504</v>
      </c>
      <c r="CG9582" s="273" t="s">
        <v>103</v>
      </c>
      <c r="CH9582" s="273">
        <v>862.97023999999999</v>
      </c>
      <c r="CI9582" s="273" t="s">
        <v>104</v>
      </c>
      <c r="CM9582" s="273" t="s">
        <v>73</v>
      </c>
      <c r="CN9582" s="273">
        <v>3</v>
      </c>
    </row>
    <row r="9583" spans="74:92">
      <c r="BV9583" s="273" t="s">
        <v>83</v>
      </c>
      <c r="BW9583" s="273" t="s">
        <v>63</v>
      </c>
      <c r="BX9583" s="273" t="s">
        <v>504</v>
      </c>
      <c r="BY9583" s="273" t="s">
        <v>505</v>
      </c>
      <c r="BZ9583" s="273" t="s">
        <v>110</v>
      </c>
      <c r="CA9583" s="273" t="s">
        <v>111</v>
      </c>
      <c r="CB9583" s="273" t="s">
        <v>117</v>
      </c>
      <c r="CC9583" s="273" t="s">
        <v>118</v>
      </c>
      <c r="CD9583" s="282">
        <v>5</v>
      </c>
      <c r="CE9583" s="274">
        <v>45047</v>
      </c>
      <c r="CI9583" s="273" t="s">
        <v>104</v>
      </c>
      <c r="CM9583" s="273" t="s">
        <v>73</v>
      </c>
      <c r="CN9583" s="273">
        <v>3</v>
      </c>
    </row>
    <row r="9584" spans="74:92">
      <c r="BV9584" s="273" t="s">
        <v>83</v>
      </c>
      <c r="BW9584" s="273" t="s">
        <v>63</v>
      </c>
      <c r="BX9584" s="273" t="s">
        <v>504</v>
      </c>
      <c r="BY9584" s="273" t="s">
        <v>505</v>
      </c>
      <c r="BZ9584" s="273" t="s">
        <v>110</v>
      </c>
      <c r="CA9584" s="273" t="s">
        <v>111</v>
      </c>
      <c r="CB9584" s="273" t="s">
        <v>112</v>
      </c>
      <c r="CC9584" s="273" t="s">
        <v>113</v>
      </c>
      <c r="CD9584" s="282">
        <v>4</v>
      </c>
      <c r="CE9584" s="274">
        <v>45047</v>
      </c>
      <c r="CI9584" s="273" t="s">
        <v>80</v>
      </c>
      <c r="CM9584" s="273" t="s">
        <v>73</v>
      </c>
      <c r="CN9584" s="273">
        <v>3</v>
      </c>
    </row>
    <row r="9585" spans="74:92">
      <c r="BV9585" s="273" t="s">
        <v>83</v>
      </c>
      <c r="BW9585" s="273" t="s">
        <v>63</v>
      </c>
      <c r="BX9585" s="273" t="s">
        <v>504</v>
      </c>
      <c r="BY9585" s="273" t="s">
        <v>505</v>
      </c>
      <c r="BZ9585" s="273" t="s">
        <v>126</v>
      </c>
      <c r="CA9585" s="273" t="s">
        <v>127</v>
      </c>
      <c r="CB9585" s="273" t="s">
        <v>128</v>
      </c>
      <c r="CC9585" s="273" t="s">
        <v>129</v>
      </c>
      <c r="CD9585" s="282">
        <v>6</v>
      </c>
      <c r="CE9585" s="274">
        <v>45047</v>
      </c>
      <c r="CI9585" s="273" t="s">
        <v>80</v>
      </c>
      <c r="CM9585" s="273" t="s">
        <v>73</v>
      </c>
      <c r="CN9585" s="273">
        <v>3</v>
      </c>
    </row>
    <row r="9586" spans="74:92">
      <c r="BV9586" s="273" t="s">
        <v>83</v>
      </c>
      <c r="BW9586" s="273" t="s">
        <v>63</v>
      </c>
      <c r="BX9586" s="273" t="s">
        <v>504</v>
      </c>
      <c r="BY9586" s="273" t="s">
        <v>505</v>
      </c>
      <c r="BZ9586" s="273" t="s">
        <v>126</v>
      </c>
      <c r="CA9586" s="273" t="s">
        <v>127</v>
      </c>
      <c r="CB9586" s="273" t="s">
        <v>133</v>
      </c>
      <c r="CC9586" s="273" t="s">
        <v>134</v>
      </c>
      <c r="CD9586" s="282">
        <v>7</v>
      </c>
      <c r="CE9586" s="274">
        <v>45047</v>
      </c>
      <c r="CI9586" s="273" t="s">
        <v>104</v>
      </c>
      <c r="CM9586" s="273" t="s">
        <v>73</v>
      </c>
      <c r="CN9586" s="273">
        <v>3</v>
      </c>
    </row>
    <row r="9587" spans="74:92">
      <c r="BV9587" s="273" t="s">
        <v>83</v>
      </c>
      <c r="BW9587" s="273" t="s">
        <v>63</v>
      </c>
      <c r="BX9587" s="273" t="s">
        <v>504</v>
      </c>
      <c r="BY9587" s="273" t="s">
        <v>505</v>
      </c>
      <c r="BZ9587" s="273" t="s">
        <v>138</v>
      </c>
      <c r="CA9587" s="273" t="s">
        <v>139</v>
      </c>
      <c r="CB9587" s="273" t="s">
        <v>140</v>
      </c>
      <c r="CC9587" s="273" t="s">
        <v>141</v>
      </c>
      <c r="CD9587" s="282">
        <v>9</v>
      </c>
      <c r="CE9587" s="274">
        <v>45047</v>
      </c>
      <c r="CF9587" s="273">
        <v>0</v>
      </c>
      <c r="CG9587" s="273" t="s">
        <v>90</v>
      </c>
      <c r="CH9587" s="273">
        <v>0</v>
      </c>
      <c r="CI9587" s="273" t="s">
        <v>80</v>
      </c>
      <c r="CM9587" s="273" t="s">
        <v>73</v>
      </c>
      <c r="CN9587" s="273">
        <v>3</v>
      </c>
    </row>
    <row r="9588" spans="74:92">
      <c r="BV9588" s="273" t="s">
        <v>83</v>
      </c>
      <c r="BW9588" s="273" t="s">
        <v>63</v>
      </c>
      <c r="BX9588" s="273" t="s">
        <v>504</v>
      </c>
      <c r="BY9588" s="273" t="s">
        <v>505</v>
      </c>
      <c r="BZ9588" s="273" t="s">
        <v>151</v>
      </c>
      <c r="CA9588" s="273" t="s">
        <v>152</v>
      </c>
      <c r="CB9588" s="273" t="s">
        <v>153</v>
      </c>
      <c r="CC9588" s="273" t="s">
        <v>154</v>
      </c>
      <c r="CD9588" s="282">
        <v>10</v>
      </c>
      <c r="CE9588" s="274">
        <v>45047</v>
      </c>
      <c r="CF9588" s="273">
        <v>0</v>
      </c>
      <c r="CG9588" s="273" t="s">
        <v>90</v>
      </c>
      <c r="CH9588" s="273">
        <v>0</v>
      </c>
      <c r="CI9588" s="273" t="s">
        <v>80</v>
      </c>
      <c r="CM9588" s="273" t="s">
        <v>73</v>
      </c>
      <c r="CN9588" s="273">
        <v>3</v>
      </c>
    </row>
    <row r="9589" spans="74:92">
      <c r="BV9589" s="273" t="s">
        <v>83</v>
      </c>
      <c r="BW9589" s="273" t="s">
        <v>63</v>
      </c>
      <c r="BX9589" s="273" t="s">
        <v>504</v>
      </c>
      <c r="BY9589" s="273" t="s">
        <v>505</v>
      </c>
      <c r="BZ9589" s="273" t="s">
        <v>167</v>
      </c>
      <c r="CA9589" s="273" t="s">
        <v>168</v>
      </c>
      <c r="CB9589" s="273" t="s">
        <v>169</v>
      </c>
      <c r="CC9589" s="273" t="s">
        <v>170</v>
      </c>
      <c r="CD9589" s="282">
        <v>12</v>
      </c>
      <c r="CE9589" s="274">
        <v>45047</v>
      </c>
      <c r="CF9589" s="273">
        <v>0</v>
      </c>
      <c r="CG9589" s="273" t="s">
        <v>90</v>
      </c>
      <c r="CH9589" s="273">
        <v>0</v>
      </c>
      <c r="CI9589" s="273" t="s">
        <v>80</v>
      </c>
      <c r="CM9589" s="273" t="s">
        <v>73</v>
      </c>
      <c r="CN9589" s="273">
        <v>3</v>
      </c>
    </row>
    <row r="9590" spans="74:92">
      <c r="BV9590" s="273" t="s">
        <v>83</v>
      </c>
      <c r="BW9590" s="273" t="s">
        <v>63</v>
      </c>
      <c r="BX9590" s="273" t="s">
        <v>504</v>
      </c>
      <c r="BY9590" s="273" t="s">
        <v>505</v>
      </c>
      <c r="BZ9590" s="273" t="s">
        <v>151</v>
      </c>
      <c r="CA9590" s="273" t="s">
        <v>152</v>
      </c>
      <c r="CB9590" s="273" t="s">
        <v>161</v>
      </c>
      <c r="CC9590" s="273" t="s">
        <v>162</v>
      </c>
      <c r="CD9590" s="282">
        <v>11</v>
      </c>
      <c r="CE9590" s="274">
        <v>45047</v>
      </c>
      <c r="CF9590" s="273">
        <v>0</v>
      </c>
      <c r="CG9590" s="273" t="s">
        <v>90</v>
      </c>
      <c r="CH9590" s="273">
        <v>0</v>
      </c>
      <c r="CI9590" s="273" t="s">
        <v>80</v>
      </c>
      <c r="CM9590" s="273" t="s">
        <v>73</v>
      </c>
      <c r="CN9590" s="273">
        <v>3</v>
      </c>
    </row>
    <row r="9591" spans="74:92">
      <c r="BV9591" s="273" t="s">
        <v>83</v>
      </c>
      <c r="BW9591" s="273" t="s">
        <v>63</v>
      </c>
      <c r="BX9591" s="273" t="s">
        <v>504</v>
      </c>
      <c r="BY9591" s="273" t="s">
        <v>505</v>
      </c>
      <c r="BZ9591" s="273" t="s">
        <v>167</v>
      </c>
      <c r="CA9591" s="273" t="s">
        <v>168</v>
      </c>
      <c r="CB9591" s="273" t="s">
        <v>353</v>
      </c>
      <c r="CC9591" s="273" t="s">
        <v>354</v>
      </c>
      <c r="CD9591" s="282">
        <v>13</v>
      </c>
      <c r="CE9591" s="274">
        <v>45047</v>
      </c>
      <c r="CF9591" s="273">
        <v>0</v>
      </c>
      <c r="CG9591" s="273" t="s">
        <v>90</v>
      </c>
      <c r="CH9591" s="273">
        <v>0</v>
      </c>
      <c r="CI9591" s="273" t="s">
        <v>80</v>
      </c>
      <c r="CM9591" s="273" t="s">
        <v>73</v>
      </c>
      <c r="CN9591" s="273">
        <v>3</v>
      </c>
    </row>
    <row r="9592" spans="74:92">
      <c r="BV9592" s="273" t="s">
        <v>83</v>
      </c>
      <c r="BW9592" s="273" t="s">
        <v>63</v>
      </c>
      <c r="BX9592" s="273" t="s">
        <v>504</v>
      </c>
      <c r="BY9592" s="273" t="s">
        <v>505</v>
      </c>
      <c r="BZ9592" s="273" t="s">
        <v>167</v>
      </c>
      <c r="CA9592" s="273" t="s">
        <v>168</v>
      </c>
      <c r="CB9592" s="273" t="s">
        <v>313</v>
      </c>
      <c r="CC9592" s="273" t="s">
        <v>314</v>
      </c>
      <c r="CD9592" s="282">
        <v>14</v>
      </c>
      <c r="CE9592" s="274">
        <v>45047</v>
      </c>
      <c r="CF9592" s="273">
        <v>0</v>
      </c>
      <c r="CG9592" s="273" t="s">
        <v>90</v>
      </c>
      <c r="CH9592" s="273">
        <v>0</v>
      </c>
      <c r="CI9592" s="273" t="s">
        <v>80</v>
      </c>
      <c r="CM9592" s="273" t="s">
        <v>73</v>
      </c>
      <c r="CN9592" s="273">
        <v>3</v>
      </c>
    </row>
    <row r="9593" spans="74:92">
      <c r="BV9593" s="273" t="s">
        <v>83</v>
      </c>
      <c r="BW9593" s="273" t="s">
        <v>63</v>
      </c>
      <c r="BX9593" s="273" t="s">
        <v>504</v>
      </c>
      <c r="BY9593" s="273" t="s">
        <v>505</v>
      </c>
      <c r="BZ9593" s="273" t="s">
        <v>204</v>
      </c>
      <c r="CA9593" s="273" t="s">
        <v>205</v>
      </c>
      <c r="CB9593" s="273" t="s">
        <v>206</v>
      </c>
      <c r="CC9593" s="273" t="s">
        <v>207</v>
      </c>
      <c r="CD9593" s="282">
        <v>0</v>
      </c>
      <c r="CE9593" s="274">
        <v>45047</v>
      </c>
      <c r="CG9593" s="273" t="s">
        <v>181</v>
      </c>
      <c r="CI9593" s="273" t="s">
        <v>208</v>
      </c>
      <c r="CJ9593" s="273" t="s">
        <v>209</v>
      </c>
      <c r="CM9593" s="273" t="s">
        <v>73</v>
      </c>
      <c r="CN9593" s="273">
        <v>3</v>
      </c>
    </row>
    <row r="9594" spans="74:92">
      <c r="BV9594" s="273" t="s">
        <v>83</v>
      </c>
      <c r="BW9594" s="273" t="s">
        <v>63</v>
      </c>
      <c r="BX9594" s="273" t="s">
        <v>504</v>
      </c>
      <c r="BY9594" s="273" t="s">
        <v>505</v>
      </c>
      <c r="BZ9594" s="273" t="s">
        <v>86</v>
      </c>
      <c r="CA9594" s="273" t="s">
        <v>87</v>
      </c>
      <c r="CB9594" s="273" t="s">
        <v>179</v>
      </c>
      <c r="CC9594" s="273" t="s">
        <v>180</v>
      </c>
      <c r="CD9594" s="282">
        <v>1</v>
      </c>
      <c r="CE9594" s="274">
        <v>45047</v>
      </c>
      <c r="CG9594" s="273" t="s">
        <v>181</v>
      </c>
      <c r="CI9594" s="273" t="s">
        <v>181</v>
      </c>
      <c r="CJ9594" s="273" t="s">
        <v>1734</v>
      </c>
      <c r="CM9594" s="273" t="s">
        <v>73</v>
      </c>
      <c r="CN9594" s="273">
        <v>3</v>
      </c>
    </row>
    <row r="9595" spans="74:92">
      <c r="BV9595" s="273" t="s">
        <v>83</v>
      </c>
      <c r="BW9595" s="273" t="s">
        <v>63</v>
      </c>
      <c r="BX9595" s="273" t="s">
        <v>504</v>
      </c>
      <c r="BY9595" s="273" t="s">
        <v>505</v>
      </c>
      <c r="BZ9595" s="273" t="s">
        <v>138</v>
      </c>
      <c r="CA9595" s="273" t="s">
        <v>139</v>
      </c>
      <c r="CB9595" s="273" t="s">
        <v>190</v>
      </c>
      <c r="CC9595" s="273" t="s">
        <v>191</v>
      </c>
      <c r="CD9595" s="282">
        <v>8</v>
      </c>
      <c r="CE9595" s="274">
        <v>45047</v>
      </c>
      <c r="CF9595" s="273">
        <v>0</v>
      </c>
      <c r="CG9595" s="273" t="s">
        <v>90</v>
      </c>
      <c r="CH9595" s="273">
        <v>0</v>
      </c>
      <c r="CI9595" s="273" t="s">
        <v>80</v>
      </c>
      <c r="CM9595" s="273" t="s">
        <v>73</v>
      </c>
      <c r="CN9595" s="273">
        <v>3</v>
      </c>
    </row>
    <row r="9596" spans="74:92">
      <c r="BV9596" s="273" t="s">
        <v>83</v>
      </c>
      <c r="BW9596" s="273" t="s">
        <v>63</v>
      </c>
      <c r="BX9596" s="273" t="s">
        <v>504</v>
      </c>
      <c r="BY9596" s="273" t="s">
        <v>505</v>
      </c>
      <c r="BZ9596" s="273" t="s">
        <v>167</v>
      </c>
      <c r="CA9596" s="273" t="s">
        <v>168</v>
      </c>
      <c r="CB9596" s="273" t="s">
        <v>319</v>
      </c>
      <c r="CC9596" s="273" t="s">
        <v>320</v>
      </c>
      <c r="CD9596" s="282">
        <v>15</v>
      </c>
      <c r="CE9596" s="274">
        <v>45047</v>
      </c>
      <c r="CF9596" s="273">
        <v>0</v>
      </c>
      <c r="CG9596" s="273" t="s">
        <v>90</v>
      </c>
      <c r="CH9596" s="273">
        <v>0</v>
      </c>
      <c r="CI9596" s="273" t="s">
        <v>80</v>
      </c>
      <c r="CM9596" s="273" t="s">
        <v>73</v>
      </c>
      <c r="CN9596" s="273">
        <v>3</v>
      </c>
    </row>
    <row r="9597" spans="74:92">
      <c r="BV9597" s="273" t="s">
        <v>83</v>
      </c>
      <c r="BW9597" s="273" t="s">
        <v>63</v>
      </c>
      <c r="BX9597" s="273" t="s">
        <v>504</v>
      </c>
      <c r="BY9597" s="273" t="s">
        <v>505</v>
      </c>
      <c r="BZ9597" s="273" t="s">
        <v>86</v>
      </c>
      <c r="CA9597" s="273" t="s">
        <v>87</v>
      </c>
      <c r="CB9597" s="273" t="s">
        <v>233</v>
      </c>
      <c r="CC9597" s="273" t="s">
        <v>234</v>
      </c>
      <c r="CD9597" s="282">
        <v>1</v>
      </c>
      <c r="CE9597" s="274">
        <v>45047</v>
      </c>
      <c r="CG9597" s="273" t="s">
        <v>181</v>
      </c>
      <c r="CI9597" s="273" t="s">
        <v>181</v>
      </c>
      <c r="CJ9597" s="273" t="s">
        <v>1837</v>
      </c>
      <c r="CM9597" s="273" t="s">
        <v>73</v>
      </c>
      <c r="CN9597" s="273">
        <v>3</v>
      </c>
    </row>
    <row r="9598" spans="74:92">
      <c r="BV9598" s="273" t="s">
        <v>83</v>
      </c>
      <c r="BW9598" s="273" t="s">
        <v>63</v>
      </c>
      <c r="BX9598" s="273" t="s">
        <v>504</v>
      </c>
      <c r="BY9598" s="273" t="s">
        <v>505</v>
      </c>
      <c r="BZ9598" s="273" t="s">
        <v>86</v>
      </c>
      <c r="CA9598" s="273" t="s">
        <v>87</v>
      </c>
      <c r="CB9598" s="273" t="s">
        <v>217</v>
      </c>
      <c r="CC9598" s="273" t="s">
        <v>218</v>
      </c>
      <c r="CD9598" s="282">
        <v>2</v>
      </c>
      <c r="CE9598" s="274">
        <v>45047</v>
      </c>
      <c r="CG9598" s="273" t="s">
        <v>181</v>
      </c>
      <c r="CI9598" s="273" t="s">
        <v>181</v>
      </c>
      <c r="CJ9598" s="273" t="s">
        <v>506</v>
      </c>
      <c r="CM9598" s="273" t="s">
        <v>73</v>
      </c>
      <c r="CN9598" s="273">
        <v>3</v>
      </c>
    </row>
    <row r="9599" spans="74:92">
      <c r="BV9599" s="273" t="s">
        <v>83</v>
      </c>
      <c r="BW9599" s="273" t="s">
        <v>63</v>
      </c>
      <c r="BX9599" s="273" t="s">
        <v>504</v>
      </c>
      <c r="BY9599" s="273" t="s">
        <v>505</v>
      </c>
      <c r="BZ9599" s="273" t="s">
        <v>86</v>
      </c>
      <c r="CA9599" s="273" t="s">
        <v>87</v>
      </c>
      <c r="CB9599" s="273" t="s">
        <v>225</v>
      </c>
      <c r="CC9599" s="273" t="s">
        <v>226</v>
      </c>
      <c r="CD9599" s="282">
        <v>5</v>
      </c>
      <c r="CE9599" s="274">
        <v>45047</v>
      </c>
      <c r="CF9599" s="273">
        <v>0</v>
      </c>
      <c r="CG9599" s="273" t="s">
        <v>90</v>
      </c>
      <c r="CH9599" s="273">
        <v>0</v>
      </c>
      <c r="CI9599" s="273" t="s">
        <v>80</v>
      </c>
      <c r="CM9599" s="273" t="s">
        <v>73</v>
      </c>
      <c r="CN9599" s="273">
        <v>3</v>
      </c>
    </row>
    <row r="9600" spans="74:92">
      <c r="BV9600" s="273" t="s">
        <v>83</v>
      </c>
      <c r="BW9600" s="273" t="s">
        <v>63</v>
      </c>
      <c r="BX9600" s="273" t="s">
        <v>504</v>
      </c>
      <c r="BY9600" s="273" t="s">
        <v>505</v>
      </c>
      <c r="BZ9600" s="273" t="s">
        <v>86</v>
      </c>
      <c r="CA9600" s="273" t="s">
        <v>87</v>
      </c>
      <c r="CB9600" s="273" t="s">
        <v>225</v>
      </c>
      <c r="CC9600" s="273" t="s">
        <v>226</v>
      </c>
      <c r="CD9600" s="282">
        <v>5</v>
      </c>
      <c r="CE9600" s="274">
        <v>45078</v>
      </c>
      <c r="CF9600" s="273">
        <v>0</v>
      </c>
      <c r="CG9600" s="273" t="s">
        <v>90</v>
      </c>
      <c r="CH9600" s="273">
        <v>0</v>
      </c>
      <c r="CI9600" s="273" t="s">
        <v>80</v>
      </c>
      <c r="CM9600" s="273" t="s">
        <v>73</v>
      </c>
      <c r="CN9600" s="273">
        <v>3</v>
      </c>
    </row>
    <row r="9601" spans="74:92">
      <c r="BV9601" s="273" t="s">
        <v>83</v>
      </c>
      <c r="BW9601" s="273" t="s">
        <v>63</v>
      </c>
      <c r="BX9601" s="273" t="s">
        <v>504</v>
      </c>
      <c r="BY9601" s="273" t="s">
        <v>505</v>
      </c>
      <c r="BZ9601" s="273" t="s">
        <v>86</v>
      </c>
      <c r="CA9601" s="273" t="s">
        <v>87</v>
      </c>
      <c r="CB9601" s="273" t="s">
        <v>217</v>
      </c>
      <c r="CC9601" s="273" t="s">
        <v>218</v>
      </c>
      <c r="CD9601" s="282">
        <v>2</v>
      </c>
      <c r="CE9601" s="274">
        <v>45078</v>
      </c>
      <c r="CG9601" s="273" t="s">
        <v>181</v>
      </c>
      <c r="CI9601" s="273" t="s">
        <v>181</v>
      </c>
      <c r="CJ9601" s="273" t="s">
        <v>506</v>
      </c>
      <c r="CM9601" s="273" t="s">
        <v>73</v>
      </c>
      <c r="CN9601" s="273">
        <v>3</v>
      </c>
    </row>
    <row r="9602" spans="74:92">
      <c r="BV9602" s="273" t="s">
        <v>83</v>
      </c>
      <c r="BW9602" s="273" t="s">
        <v>63</v>
      </c>
      <c r="BX9602" s="273" t="s">
        <v>504</v>
      </c>
      <c r="BY9602" s="273" t="s">
        <v>505</v>
      </c>
      <c r="BZ9602" s="273" t="s">
        <v>86</v>
      </c>
      <c r="CA9602" s="273" t="s">
        <v>87</v>
      </c>
      <c r="CB9602" s="273" t="s">
        <v>233</v>
      </c>
      <c r="CC9602" s="273" t="s">
        <v>234</v>
      </c>
      <c r="CD9602" s="282">
        <v>1</v>
      </c>
      <c r="CE9602" s="274">
        <v>45078</v>
      </c>
      <c r="CG9602" s="273" t="s">
        <v>181</v>
      </c>
      <c r="CI9602" s="273" t="s">
        <v>181</v>
      </c>
      <c r="CJ9602" s="273" t="s">
        <v>242</v>
      </c>
      <c r="CM9602" s="273" t="s">
        <v>73</v>
      </c>
      <c r="CN9602" s="273">
        <v>3</v>
      </c>
    </row>
    <row r="9603" spans="74:92">
      <c r="BV9603" s="273" t="s">
        <v>83</v>
      </c>
      <c r="BW9603" s="273" t="s">
        <v>63</v>
      </c>
      <c r="BX9603" s="273" t="s">
        <v>504</v>
      </c>
      <c r="BY9603" s="273" t="s">
        <v>505</v>
      </c>
      <c r="BZ9603" s="273" t="s">
        <v>167</v>
      </c>
      <c r="CA9603" s="273" t="s">
        <v>168</v>
      </c>
      <c r="CB9603" s="273" t="s">
        <v>319</v>
      </c>
      <c r="CC9603" s="273" t="s">
        <v>320</v>
      </c>
      <c r="CD9603" s="282">
        <v>15</v>
      </c>
      <c r="CE9603" s="274">
        <v>45078</v>
      </c>
      <c r="CF9603" s="273">
        <v>0</v>
      </c>
      <c r="CG9603" s="273" t="s">
        <v>90</v>
      </c>
      <c r="CH9603" s="273">
        <v>0</v>
      </c>
      <c r="CI9603" s="273" t="s">
        <v>80</v>
      </c>
      <c r="CM9603" s="273" t="s">
        <v>73</v>
      </c>
      <c r="CN9603" s="273">
        <v>3</v>
      </c>
    </row>
    <row r="9604" spans="74:92">
      <c r="BV9604" s="273" t="s">
        <v>83</v>
      </c>
      <c r="BW9604" s="273" t="s">
        <v>63</v>
      </c>
      <c r="BX9604" s="273" t="s">
        <v>504</v>
      </c>
      <c r="BY9604" s="273" t="s">
        <v>505</v>
      </c>
      <c r="BZ9604" s="273" t="s">
        <v>138</v>
      </c>
      <c r="CA9604" s="273" t="s">
        <v>139</v>
      </c>
      <c r="CB9604" s="273" t="s">
        <v>190</v>
      </c>
      <c r="CC9604" s="273" t="s">
        <v>191</v>
      </c>
      <c r="CD9604" s="282">
        <v>8</v>
      </c>
      <c r="CE9604" s="274">
        <v>45078</v>
      </c>
      <c r="CF9604" s="273">
        <v>0</v>
      </c>
      <c r="CG9604" s="273" t="s">
        <v>90</v>
      </c>
      <c r="CH9604" s="273">
        <v>0</v>
      </c>
      <c r="CI9604" s="273" t="s">
        <v>80</v>
      </c>
      <c r="CM9604" s="273" t="s">
        <v>73</v>
      </c>
      <c r="CN9604" s="273">
        <v>3</v>
      </c>
    </row>
    <row r="9605" spans="74:92">
      <c r="BV9605" s="273" t="s">
        <v>83</v>
      </c>
      <c r="BW9605" s="273" t="s">
        <v>63</v>
      </c>
      <c r="BX9605" s="273" t="s">
        <v>504</v>
      </c>
      <c r="BY9605" s="273" t="s">
        <v>505</v>
      </c>
      <c r="BZ9605" s="273" t="s">
        <v>86</v>
      </c>
      <c r="CA9605" s="273" t="s">
        <v>87</v>
      </c>
      <c r="CB9605" s="273" t="s">
        <v>179</v>
      </c>
      <c r="CC9605" s="273" t="s">
        <v>180</v>
      </c>
      <c r="CD9605" s="282">
        <v>1</v>
      </c>
      <c r="CE9605" s="274">
        <v>45078</v>
      </c>
      <c r="CG9605" s="273" t="s">
        <v>181</v>
      </c>
      <c r="CI9605" s="273" t="s">
        <v>181</v>
      </c>
      <c r="CJ9605" s="273" t="s">
        <v>235</v>
      </c>
      <c r="CM9605" s="273" t="s">
        <v>73</v>
      </c>
      <c r="CN9605" s="273">
        <v>3</v>
      </c>
    </row>
    <row r="9606" spans="74:92">
      <c r="BV9606" s="273" t="s">
        <v>83</v>
      </c>
      <c r="BW9606" s="273" t="s">
        <v>63</v>
      </c>
      <c r="BX9606" s="273" t="s">
        <v>504</v>
      </c>
      <c r="BY9606" s="273" t="s">
        <v>505</v>
      </c>
      <c r="BZ9606" s="273" t="s">
        <v>204</v>
      </c>
      <c r="CA9606" s="273" t="s">
        <v>205</v>
      </c>
      <c r="CB9606" s="273" t="s">
        <v>206</v>
      </c>
      <c r="CC9606" s="273" t="s">
        <v>207</v>
      </c>
      <c r="CD9606" s="282">
        <v>0</v>
      </c>
      <c r="CE9606" s="274">
        <v>45078</v>
      </c>
      <c r="CG9606" s="273" t="s">
        <v>181</v>
      </c>
      <c r="CI9606" s="273" t="s">
        <v>208</v>
      </c>
      <c r="CJ9606" s="273" t="s">
        <v>209</v>
      </c>
      <c r="CM9606" s="273" t="s">
        <v>73</v>
      </c>
      <c r="CN9606" s="273">
        <v>3</v>
      </c>
    </row>
    <row r="9607" spans="74:92">
      <c r="BV9607" s="273" t="s">
        <v>83</v>
      </c>
      <c r="BW9607" s="273" t="s">
        <v>63</v>
      </c>
      <c r="BX9607" s="273" t="s">
        <v>504</v>
      </c>
      <c r="BY9607" s="273" t="s">
        <v>505</v>
      </c>
      <c r="BZ9607" s="273" t="s">
        <v>167</v>
      </c>
      <c r="CA9607" s="273" t="s">
        <v>168</v>
      </c>
      <c r="CB9607" s="273" t="s">
        <v>313</v>
      </c>
      <c r="CC9607" s="273" t="s">
        <v>314</v>
      </c>
      <c r="CD9607" s="282">
        <v>14</v>
      </c>
      <c r="CE9607" s="274">
        <v>45078</v>
      </c>
      <c r="CF9607" s="273">
        <v>0</v>
      </c>
      <c r="CG9607" s="273" t="s">
        <v>90</v>
      </c>
      <c r="CH9607" s="273">
        <v>0</v>
      </c>
      <c r="CI9607" s="273" t="s">
        <v>80</v>
      </c>
      <c r="CM9607" s="273" t="s">
        <v>73</v>
      </c>
      <c r="CN9607" s="273">
        <v>3</v>
      </c>
    </row>
    <row r="9608" spans="74:92">
      <c r="BV9608" s="273" t="s">
        <v>83</v>
      </c>
      <c r="BW9608" s="273" t="s">
        <v>63</v>
      </c>
      <c r="BX9608" s="273" t="s">
        <v>504</v>
      </c>
      <c r="BY9608" s="273" t="s">
        <v>505</v>
      </c>
      <c r="BZ9608" s="273" t="s">
        <v>167</v>
      </c>
      <c r="CA9608" s="273" t="s">
        <v>168</v>
      </c>
      <c r="CB9608" s="273" t="s">
        <v>353</v>
      </c>
      <c r="CC9608" s="273" t="s">
        <v>354</v>
      </c>
      <c r="CD9608" s="282">
        <v>13</v>
      </c>
      <c r="CE9608" s="274">
        <v>45078</v>
      </c>
      <c r="CF9608" s="273">
        <v>0</v>
      </c>
      <c r="CG9608" s="273" t="s">
        <v>90</v>
      </c>
      <c r="CH9608" s="273">
        <v>0</v>
      </c>
      <c r="CI9608" s="273" t="s">
        <v>80</v>
      </c>
      <c r="CM9608" s="273" t="s">
        <v>73</v>
      </c>
      <c r="CN9608" s="273">
        <v>3</v>
      </c>
    </row>
    <row r="9609" spans="74:92">
      <c r="BV9609" s="273" t="s">
        <v>83</v>
      </c>
      <c r="BW9609" s="273" t="s">
        <v>63</v>
      </c>
      <c r="BX9609" s="273" t="s">
        <v>504</v>
      </c>
      <c r="BY9609" s="273" t="s">
        <v>505</v>
      </c>
      <c r="BZ9609" s="273" t="s">
        <v>151</v>
      </c>
      <c r="CA9609" s="273" t="s">
        <v>152</v>
      </c>
      <c r="CB9609" s="273" t="s">
        <v>161</v>
      </c>
      <c r="CC9609" s="273" t="s">
        <v>162</v>
      </c>
      <c r="CD9609" s="282">
        <v>11</v>
      </c>
      <c r="CE9609" s="274">
        <v>45078</v>
      </c>
      <c r="CF9609" s="273">
        <v>0</v>
      </c>
      <c r="CG9609" s="273" t="s">
        <v>90</v>
      </c>
      <c r="CH9609" s="273">
        <v>0</v>
      </c>
      <c r="CI9609" s="273" t="s">
        <v>80</v>
      </c>
      <c r="CM9609" s="273" t="s">
        <v>73</v>
      </c>
      <c r="CN9609" s="273">
        <v>3</v>
      </c>
    </row>
    <row r="9610" spans="74:92">
      <c r="BV9610" s="273" t="s">
        <v>83</v>
      </c>
      <c r="BW9610" s="273" t="s">
        <v>63</v>
      </c>
      <c r="BX9610" s="273" t="s">
        <v>504</v>
      </c>
      <c r="BY9610" s="273" t="s">
        <v>505</v>
      </c>
      <c r="BZ9610" s="273" t="s">
        <v>167</v>
      </c>
      <c r="CA9610" s="273" t="s">
        <v>168</v>
      </c>
      <c r="CB9610" s="273" t="s">
        <v>169</v>
      </c>
      <c r="CC9610" s="273" t="s">
        <v>170</v>
      </c>
      <c r="CD9610" s="282">
        <v>12</v>
      </c>
      <c r="CE9610" s="274">
        <v>45078</v>
      </c>
      <c r="CF9610" s="273">
        <v>0</v>
      </c>
      <c r="CG9610" s="273" t="s">
        <v>90</v>
      </c>
      <c r="CH9610" s="273">
        <v>0</v>
      </c>
      <c r="CI9610" s="273" t="s">
        <v>80</v>
      </c>
      <c r="CM9610" s="273" t="s">
        <v>73</v>
      </c>
      <c r="CN9610" s="273">
        <v>3</v>
      </c>
    </row>
    <row r="9611" spans="74:92">
      <c r="BV9611" s="273" t="s">
        <v>83</v>
      </c>
      <c r="BW9611" s="273" t="s">
        <v>63</v>
      </c>
      <c r="BX9611" s="273" t="s">
        <v>504</v>
      </c>
      <c r="BY9611" s="273" t="s">
        <v>505</v>
      </c>
      <c r="BZ9611" s="273" t="s">
        <v>151</v>
      </c>
      <c r="CA9611" s="273" t="s">
        <v>152</v>
      </c>
      <c r="CB9611" s="273" t="s">
        <v>153</v>
      </c>
      <c r="CC9611" s="273" t="s">
        <v>154</v>
      </c>
      <c r="CD9611" s="282">
        <v>10</v>
      </c>
      <c r="CE9611" s="274">
        <v>45078</v>
      </c>
      <c r="CF9611" s="273">
        <v>0</v>
      </c>
      <c r="CG9611" s="273" t="s">
        <v>90</v>
      </c>
      <c r="CH9611" s="273">
        <v>0</v>
      </c>
      <c r="CI9611" s="273" t="s">
        <v>80</v>
      </c>
      <c r="CM9611" s="273" t="s">
        <v>73</v>
      </c>
      <c r="CN9611" s="273">
        <v>3</v>
      </c>
    </row>
    <row r="9612" spans="74:92">
      <c r="BV9612" s="273" t="s">
        <v>83</v>
      </c>
      <c r="BW9612" s="273" t="s">
        <v>63</v>
      </c>
      <c r="BX9612" s="273" t="s">
        <v>504</v>
      </c>
      <c r="BY9612" s="273" t="s">
        <v>505</v>
      </c>
      <c r="BZ9612" s="273" t="s">
        <v>138</v>
      </c>
      <c r="CA9612" s="273" t="s">
        <v>139</v>
      </c>
      <c r="CB9612" s="273" t="s">
        <v>140</v>
      </c>
      <c r="CC9612" s="273" t="s">
        <v>141</v>
      </c>
      <c r="CD9612" s="282">
        <v>9</v>
      </c>
      <c r="CE9612" s="274">
        <v>45078</v>
      </c>
      <c r="CF9612" s="273">
        <v>0</v>
      </c>
      <c r="CG9612" s="273" t="s">
        <v>90</v>
      </c>
      <c r="CH9612" s="273">
        <v>0</v>
      </c>
      <c r="CI9612" s="273" t="s">
        <v>80</v>
      </c>
      <c r="CM9612" s="273" t="s">
        <v>73</v>
      </c>
      <c r="CN9612" s="273">
        <v>3</v>
      </c>
    </row>
    <row r="9613" spans="74:92">
      <c r="BV9613" s="273" t="s">
        <v>83</v>
      </c>
      <c r="BW9613" s="273" t="s">
        <v>63</v>
      </c>
      <c r="BX9613" s="273" t="s">
        <v>504</v>
      </c>
      <c r="BY9613" s="273" t="s">
        <v>505</v>
      </c>
      <c r="BZ9613" s="273" t="s">
        <v>126</v>
      </c>
      <c r="CA9613" s="273" t="s">
        <v>127</v>
      </c>
      <c r="CB9613" s="273" t="s">
        <v>133</v>
      </c>
      <c r="CC9613" s="273" t="s">
        <v>134</v>
      </c>
      <c r="CD9613" s="282">
        <v>7</v>
      </c>
      <c r="CE9613" s="274">
        <v>45078</v>
      </c>
      <c r="CI9613" s="273" t="s">
        <v>104</v>
      </c>
      <c r="CM9613" s="273" t="s">
        <v>73</v>
      </c>
      <c r="CN9613" s="273">
        <v>3</v>
      </c>
    </row>
    <row r="9614" spans="74:92">
      <c r="BV9614" s="273" t="s">
        <v>83</v>
      </c>
      <c r="BW9614" s="273" t="s">
        <v>63</v>
      </c>
      <c r="BX9614" s="273" t="s">
        <v>504</v>
      </c>
      <c r="BY9614" s="273" t="s">
        <v>505</v>
      </c>
      <c r="BZ9614" s="273" t="s">
        <v>126</v>
      </c>
      <c r="CA9614" s="273" t="s">
        <v>127</v>
      </c>
      <c r="CB9614" s="273" t="s">
        <v>128</v>
      </c>
      <c r="CC9614" s="273" t="s">
        <v>129</v>
      </c>
      <c r="CD9614" s="282">
        <v>6</v>
      </c>
      <c r="CE9614" s="274">
        <v>45078</v>
      </c>
      <c r="CI9614" s="273" t="s">
        <v>80</v>
      </c>
      <c r="CM9614" s="273" t="s">
        <v>73</v>
      </c>
      <c r="CN9614" s="273">
        <v>3</v>
      </c>
    </row>
    <row r="9615" spans="74:92">
      <c r="BV9615" s="273" t="s">
        <v>83</v>
      </c>
      <c r="BW9615" s="273" t="s">
        <v>63</v>
      </c>
      <c r="BX9615" s="273" t="s">
        <v>504</v>
      </c>
      <c r="BY9615" s="273" t="s">
        <v>505</v>
      </c>
      <c r="BZ9615" s="273" t="s">
        <v>110</v>
      </c>
      <c r="CA9615" s="273" t="s">
        <v>111</v>
      </c>
      <c r="CB9615" s="273" t="s">
        <v>112</v>
      </c>
      <c r="CC9615" s="273" t="s">
        <v>113</v>
      </c>
      <c r="CD9615" s="282">
        <v>4</v>
      </c>
      <c r="CE9615" s="274">
        <v>45078</v>
      </c>
      <c r="CI9615" s="273" t="s">
        <v>80</v>
      </c>
      <c r="CM9615" s="273" t="s">
        <v>73</v>
      </c>
      <c r="CN9615" s="273">
        <v>3</v>
      </c>
    </row>
    <row r="9616" spans="74:92">
      <c r="BV9616" s="273" t="s">
        <v>83</v>
      </c>
      <c r="BW9616" s="273" t="s">
        <v>63</v>
      </c>
      <c r="BX9616" s="273" t="s">
        <v>504</v>
      </c>
      <c r="BY9616" s="273" t="s">
        <v>505</v>
      </c>
      <c r="BZ9616" s="273" t="s">
        <v>110</v>
      </c>
      <c r="CA9616" s="273" t="s">
        <v>111</v>
      </c>
      <c r="CB9616" s="273" t="s">
        <v>117</v>
      </c>
      <c r="CC9616" s="273" t="s">
        <v>118</v>
      </c>
      <c r="CD9616" s="282">
        <v>5</v>
      </c>
      <c r="CE9616" s="274">
        <v>45078</v>
      </c>
      <c r="CI9616" s="273" t="s">
        <v>104</v>
      </c>
      <c r="CM9616" s="273" t="s">
        <v>73</v>
      </c>
      <c r="CN9616" s="273">
        <v>3</v>
      </c>
    </row>
    <row r="9617" spans="74:92">
      <c r="BV9617" s="273" t="s">
        <v>83</v>
      </c>
      <c r="BW9617" s="273" t="s">
        <v>63</v>
      </c>
      <c r="BX9617" s="273" t="s">
        <v>504</v>
      </c>
      <c r="BY9617" s="273" t="s">
        <v>505</v>
      </c>
      <c r="BZ9617" s="273" t="s">
        <v>86</v>
      </c>
      <c r="CA9617" s="273" t="s">
        <v>87</v>
      </c>
      <c r="CB9617" s="273" t="s">
        <v>101</v>
      </c>
      <c r="CC9617" s="273" t="s">
        <v>102</v>
      </c>
      <c r="CD9617" s="282">
        <v>4</v>
      </c>
      <c r="CE9617" s="274">
        <v>45078</v>
      </c>
      <c r="CF9617" s="273">
        <v>0</v>
      </c>
      <c r="CG9617" s="273" t="s">
        <v>103</v>
      </c>
      <c r="CH9617" s="273">
        <v>0</v>
      </c>
      <c r="CI9617" s="273" t="s">
        <v>104</v>
      </c>
      <c r="CM9617" s="273" t="s">
        <v>73</v>
      </c>
      <c r="CN9617" s="273">
        <v>3</v>
      </c>
    </row>
    <row r="9618" spans="74:92">
      <c r="BV9618" s="273" t="s">
        <v>83</v>
      </c>
      <c r="BW9618" s="273" t="s">
        <v>63</v>
      </c>
      <c r="BX9618" s="273" t="s">
        <v>504</v>
      </c>
      <c r="BY9618" s="273" t="s">
        <v>505</v>
      </c>
      <c r="BZ9618" s="273" t="s">
        <v>86</v>
      </c>
      <c r="CA9618" s="273" t="s">
        <v>87</v>
      </c>
      <c r="CB9618" s="273" t="s">
        <v>88</v>
      </c>
      <c r="CC9618" s="273" t="s">
        <v>89</v>
      </c>
      <c r="CD9618" s="282">
        <v>3</v>
      </c>
      <c r="CE9618" s="274">
        <v>45078</v>
      </c>
      <c r="CF9618" s="273">
        <v>0</v>
      </c>
      <c r="CG9618" s="273" t="s">
        <v>90</v>
      </c>
      <c r="CH9618" s="273">
        <v>0</v>
      </c>
      <c r="CI9618" s="273" t="s">
        <v>80</v>
      </c>
      <c r="CM9618" s="273" t="s">
        <v>73</v>
      </c>
      <c r="CN9618" s="273">
        <v>3</v>
      </c>
    </row>
    <row r="9619" spans="74:92">
      <c r="BV9619" s="273" t="s">
        <v>83</v>
      </c>
      <c r="BW9619" s="273" t="s">
        <v>63</v>
      </c>
      <c r="BX9619" s="273" t="s">
        <v>504</v>
      </c>
      <c r="BY9619" s="273" t="s">
        <v>505</v>
      </c>
      <c r="BZ9619" s="273" t="s">
        <v>86</v>
      </c>
      <c r="CA9619" s="273" t="s">
        <v>87</v>
      </c>
      <c r="CB9619" s="273" t="s">
        <v>88</v>
      </c>
      <c r="CC9619" s="273" t="s">
        <v>89</v>
      </c>
      <c r="CD9619" s="282">
        <v>3</v>
      </c>
      <c r="CE9619" s="274">
        <v>45108</v>
      </c>
      <c r="CF9619" s="273">
        <v>1750</v>
      </c>
      <c r="CG9619" s="273" t="s">
        <v>90</v>
      </c>
      <c r="CH9619" s="273">
        <v>1750</v>
      </c>
      <c r="CI9619" s="273" t="s">
        <v>80</v>
      </c>
      <c r="CM9619" s="273" t="s">
        <v>73</v>
      </c>
      <c r="CN9619" s="273">
        <v>3</v>
      </c>
    </row>
    <row r="9620" spans="74:92">
      <c r="BV9620" s="273" t="s">
        <v>83</v>
      </c>
      <c r="BW9620" s="273" t="s">
        <v>63</v>
      </c>
      <c r="BX9620" s="273" t="s">
        <v>504</v>
      </c>
      <c r="BY9620" s="273" t="s">
        <v>505</v>
      </c>
      <c r="BZ9620" s="273" t="s">
        <v>86</v>
      </c>
      <c r="CA9620" s="273" t="s">
        <v>87</v>
      </c>
      <c r="CB9620" s="273" t="s">
        <v>101</v>
      </c>
      <c r="CC9620" s="273" t="s">
        <v>102</v>
      </c>
      <c r="CD9620" s="282">
        <v>4</v>
      </c>
      <c r="CE9620" s="274">
        <v>45108</v>
      </c>
      <c r="CF9620" s="273">
        <v>20776</v>
      </c>
      <c r="CG9620" s="273" t="s">
        <v>103</v>
      </c>
      <c r="CH9620" s="273">
        <v>676.46655999999996</v>
      </c>
      <c r="CI9620" s="273" t="s">
        <v>104</v>
      </c>
      <c r="CM9620" s="273" t="s">
        <v>73</v>
      </c>
      <c r="CN9620" s="273">
        <v>3</v>
      </c>
    </row>
    <row r="9621" spans="74:92">
      <c r="BV9621" s="273" t="s">
        <v>83</v>
      </c>
      <c r="BW9621" s="273" t="s">
        <v>63</v>
      </c>
      <c r="BX9621" s="273" t="s">
        <v>504</v>
      </c>
      <c r="BY9621" s="273" t="s">
        <v>505</v>
      </c>
      <c r="BZ9621" s="273" t="s">
        <v>110</v>
      </c>
      <c r="CA9621" s="273" t="s">
        <v>111</v>
      </c>
      <c r="CB9621" s="273" t="s">
        <v>117</v>
      </c>
      <c r="CC9621" s="273" t="s">
        <v>118</v>
      </c>
      <c r="CD9621" s="282">
        <v>5</v>
      </c>
      <c r="CE9621" s="274">
        <v>45108</v>
      </c>
      <c r="CI9621" s="273" t="s">
        <v>104</v>
      </c>
      <c r="CM9621" s="273" t="s">
        <v>73</v>
      </c>
      <c r="CN9621" s="273">
        <v>3</v>
      </c>
    </row>
    <row r="9622" spans="74:92">
      <c r="BV9622" s="273" t="s">
        <v>83</v>
      </c>
      <c r="BW9622" s="273" t="s">
        <v>63</v>
      </c>
      <c r="BX9622" s="273" t="s">
        <v>504</v>
      </c>
      <c r="BY9622" s="273" t="s">
        <v>505</v>
      </c>
      <c r="BZ9622" s="273" t="s">
        <v>110</v>
      </c>
      <c r="CA9622" s="273" t="s">
        <v>111</v>
      </c>
      <c r="CB9622" s="273" t="s">
        <v>112</v>
      </c>
      <c r="CC9622" s="273" t="s">
        <v>113</v>
      </c>
      <c r="CD9622" s="282">
        <v>4</v>
      </c>
      <c r="CE9622" s="274">
        <v>45108</v>
      </c>
      <c r="CI9622" s="273" t="s">
        <v>80</v>
      </c>
      <c r="CM9622" s="273" t="s">
        <v>73</v>
      </c>
      <c r="CN9622" s="273">
        <v>3</v>
      </c>
    </row>
    <row r="9623" spans="74:92">
      <c r="BV9623" s="273" t="s">
        <v>83</v>
      </c>
      <c r="BW9623" s="273" t="s">
        <v>63</v>
      </c>
      <c r="BX9623" s="273" t="s">
        <v>504</v>
      </c>
      <c r="BY9623" s="273" t="s">
        <v>505</v>
      </c>
      <c r="BZ9623" s="273" t="s">
        <v>126</v>
      </c>
      <c r="CA9623" s="273" t="s">
        <v>127</v>
      </c>
      <c r="CB9623" s="273" t="s">
        <v>128</v>
      </c>
      <c r="CC9623" s="273" t="s">
        <v>129</v>
      </c>
      <c r="CD9623" s="282">
        <v>6</v>
      </c>
      <c r="CE9623" s="274">
        <v>45108</v>
      </c>
      <c r="CI9623" s="273" t="s">
        <v>80</v>
      </c>
      <c r="CM9623" s="273" t="s">
        <v>73</v>
      </c>
      <c r="CN9623" s="273">
        <v>3</v>
      </c>
    </row>
    <row r="9624" spans="74:92">
      <c r="BV9624" s="273" t="s">
        <v>83</v>
      </c>
      <c r="BW9624" s="273" t="s">
        <v>63</v>
      </c>
      <c r="BX9624" s="273" t="s">
        <v>504</v>
      </c>
      <c r="BY9624" s="273" t="s">
        <v>505</v>
      </c>
      <c r="BZ9624" s="273" t="s">
        <v>126</v>
      </c>
      <c r="CA9624" s="273" t="s">
        <v>127</v>
      </c>
      <c r="CB9624" s="273" t="s">
        <v>133</v>
      </c>
      <c r="CC9624" s="273" t="s">
        <v>134</v>
      </c>
      <c r="CD9624" s="282">
        <v>7</v>
      </c>
      <c r="CE9624" s="274">
        <v>45108</v>
      </c>
      <c r="CI9624" s="273" t="s">
        <v>104</v>
      </c>
      <c r="CM9624" s="273" t="s">
        <v>73</v>
      </c>
      <c r="CN9624" s="273">
        <v>3</v>
      </c>
    </row>
    <row r="9625" spans="74:92">
      <c r="BV9625" s="273" t="s">
        <v>83</v>
      </c>
      <c r="BW9625" s="273" t="s">
        <v>63</v>
      </c>
      <c r="BX9625" s="273" t="s">
        <v>504</v>
      </c>
      <c r="BY9625" s="273" t="s">
        <v>505</v>
      </c>
      <c r="BZ9625" s="273" t="s">
        <v>138</v>
      </c>
      <c r="CA9625" s="273" t="s">
        <v>139</v>
      </c>
      <c r="CB9625" s="273" t="s">
        <v>140</v>
      </c>
      <c r="CC9625" s="273" t="s">
        <v>141</v>
      </c>
      <c r="CD9625" s="282">
        <v>9</v>
      </c>
      <c r="CE9625" s="274">
        <v>45108</v>
      </c>
      <c r="CF9625" s="273">
        <v>0</v>
      </c>
      <c r="CG9625" s="273" t="s">
        <v>90</v>
      </c>
      <c r="CH9625" s="273">
        <v>0</v>
      </c>
      <c r="CI9625" s="273" t="s">
        <v>80</v>
      </c>
      <c r="CM9625" s="273" t="s">
        <v>73</v>
      </c>
      <c r="CN9625" s="273">
        <v>3</v>
      </c>
    </row>
    <row r="9626" spans="74:92">
      <c r="BV9626" s="273" t="s">
        <v>83</v>
      </c>
      <c r="BW9626" s="273" t="s">
        <v>63</v>
      </c>
      <c r="BX9626" s="273" t="s">
        <v>504</v>
      </c>
      <c r="BY9626" s="273" t="s">
        <v>505</v>
      </c>
      <c r="BZ9626" s="273" t="s">
        <v>151</v>
      </c>
      <c r="CA9626" s="273" t="s">
        <v>152</v>
      </c>
      <c r="CB9626" s="273" t="s">
        <v>153</v>
      </c>
      <c r="CC9626" s="273" t="s">
        <v>154</v>
      </c>
      <c r="CD9626" s="282">
        <v>10</v>
      </c>
      <c r="CE9626" s="274">
        <v>45108</v>
      </c>
      <c r="CF9626" s="273">
        <v>0</v>
      </c>
      <c r="CG9626" s="273" t="s">
        <v>90</v>
      </c>
      <c r="CH9626" s="273">
        <v>0</v>
      </c>
      <c r="CI9626" s="273" t="s">
        <v>80</v>
      </c>
      <c r="CM9626" s="273" t="s">
        <v>73</v>
      </c>
      <c r="CN9626" s="273">
        <v>3</v>
      </c>
    </row>
    <row r="9627" spans="74:92">
      <c r="BV9627" s="273" t="s">
        <v>83</v>
      </c>
      <c r="BW9627" s="273" t="s">
        <v>63</v>
      </c>
      <c r="BX9627" s="273" t="s">
        <v>504</v>
      </c>
      <c r="BY9627" s="273" t="s">
        <v>505</v>
      </c>
      <c r="BZ9627" s="273" t="s">
        <v>167</v>
      </c>
      <c r="CA9627" s="273" t="s">
        <v>168</v>
      </c>
      <c r="CB9627" s="273" t="s">
        <v>169</v>
      </c>
      <c r="CC9627" s="273" t="s">
        <v>170</v>
      </c>
      <c r="CD9627" s="282">
        <v>12</v>
      </c>
      <c r="CE9627" s="274">
        <v>45108</v>
      </c>
      <c r="CF9627" s="273">
        <v>0</v>
      </c>
      <c r="CG9627" s="273" t="s">
        <v>90</v>
      </c>
      <c r="CH9627" s="273">
        <v>0</v>
      </c>
      <c r="CI9627" s="273" t="s">
        <v>80</v>
      </c>
      <c r="CM9627" s="273" t="s">
        <v>73</v>
      </c>
      <c r="CN9627" s="273">
        <v>3</v>
      </c>
    </row>
    <row r="9628" spans="74:92">
      <c r="BV9628" s="273" t="s">
        <v>83</v>
      </c>
      <c r="BW9628" s="273" t="s">
        <v>63</v>
      </c>
      <c r="BX9628" s="273" t="s">
        <v>504</v>
      </c>
      <c r="BY9628" s="273" t="s">
        <v>505</v>
      </c>
      <c r="BZ9628" s="273" t="s">
        <v>151</v>
      </c>
      <c r="CA9628" s="273" t="s">
        <v>152</v>
      </c>
      <c r="CB9628" s="273" t="s">
        <v>161</v>
      </c>
      <c r="CC9628" s="273" t="s">
        <v>162</v>
      </c>
      <c r="CD9628" s="282">
        <v>11</v>
      </c>
      <c r="CE9628" s="274">
        <v>45108</v>
      </c>
      <c r="CF9628" s="273">
        <v>0</v>
      </c>
      <c r="CG9628" s="273" t="s">
        <v>90</v>
      </c>
      <c r="CH9628" s="273">
        <v>0</v>
      </c>
      <c r="CI9628" s="273" t="s">
        <v>80</v>
      </c>
      <c r="CM9628" s="273" t="s">
        <v>73</v>
      </c>
      <c r="CN9628" s="273">
        <v>3</v>
      </c>
    </row>
    <row r="9629" spans="74:92">
      <c r="BV9629" s="273" t="s">
        <v>83</v>
      </c>
      <c r="BW9629" s="273" t="s">
        <v>63</v>
      </c>
      <c r="BX9629" s="273" t="s">
        <v>504</v>
      </c>
      <c r="BY9629" s="273" t="s">
        <v>505</v>
      </c>
      <c r="BZ9629" s="273" t="s">
        <v>167</v>
      </c>
      <c r="CA9629" s="273" t="s">
        <v>168</v>
      </c>
      <c r="CB9629" s="273" t="s">
        <v>353</v>
      </c>
      <c r="CC9629" s="273" t="s">
        <v>354</v>
      </c>
      <c r="CD9629" s="282">
        <v>13</v>
      </c>
      <c r="CE9629" s="274">
        <v>45108</v>
      </c>
      <c r="CF9629" s="273">
        <v>0</v>
      </c>
      <c r="CG9629" s="273" t="s">
        <v>90</v>
      </c>
      <c r="CH9629" s="273">
        <v>0</v>
      </c>
      <c r="CI9629" s="273" t="s">
        <v>80</v>
      </c>
      <c r="CM9629" s="273" t="s">
        <v>73</v>
      </c>
      <c r="CN9629" s="273">
        <v>3</v>
      </c>
    </row>
    <row r="9630" spans="74:92">
      <c r="BV9630" s="273" t="s">
        <v>83</v>
      </c>
      <c r="BW9630" s="273" t="s">
        <v>63</v>
      </c>
      <c r="BX9630" s="273" t="s">
        <v>504</v>
      </c>
      <c r="BY9630" s="273" t="s">
        <v>505</v>
      </c>
      <c r="BZ9630" s="273" t="s">
        <v>167</v>
      </c>
      <c r="CA9630" s="273" t="s">
        <v>168</v>
      </c>
      <c r="CB9630" s="273" t="s">
        <v>313</v>
      </c>
      <c r="CC9630" s="273" t="s">
        <v>314</v>
      </c>
      <c r="CD9630" s="282">
        <v>14</v>
      </c>
      <c r="CE9630" s="274">
        <v>45108</v>
      </c>
      <c r="CF9630" s="273">
        <v>0</v>
      </c>
      <c r="CG9630" s="273" t="s">
        <v>90</v>
      </c>
      <c r="CH9630" s="273">
        <v>0</v>
      </c>
      <c r="CI9630" s="273" t="s">
        <v>80</v>
      </c>
      <c r="CM9630" s="273" t="s">
        <v>73</v>
      </c>
      <c r="CN9630" s="273">
        <v>3</v>
      </c>
    </row>
    <row r="9631" spans="74:92">
      <c r="BV9631" s="273" t="s">
        <v>83</v>
      </c>
      <c r="BW9631" s="273" t="s">
        <v>63</v>
      </c>
      <c r="BX9631" s="273" t="s">
        <v>504</v>
      </c>
      <c r="BY9631" s="273" t="s">
        <v>505</v>
      </c>
      <c r="BZ9631" s="273" t="s">
        <v>204</v>
      </c>
      <c r="CA9631" s="273" t="s">
        <v>205</v>
      </c>
      <c r="CB9631" s="273" t="s">
        <v>206</v>
      </c>
      <c r="CC9631" s="273" t="s">
        <v>207</v>
      </c>
      <c r="CD9631" s="282">
        <v>0</v>
      </c>
      <c r="CE9631" s="274">
        <v>45108</v>
      </c>
      <c r="CG9631" s="273" t="s">
        <v>181</v>
      </c>
      <c r="CI9631" s="273" t="s">
        <v>208</v>
      </c>
      <c r="CJ9631" s="273" t="s">
        <v>209</v>
      </c>
      <c r="CM9631" s="273" t="s">
        <v>73</v>
      </c>
      <c r="CN9631" s="273">
        <v>3</v>
      </c>
    </row>
    <row r="9632" spans="74:92">
      <c r="BV9632" s="273" t="s">
        <v>83</v>
      </c>
      <c r="BW9632" s="273" t="s">
        <v>63</v>
      </c>
      <c r="BX9632" s="273" t="s">
        <v>504</v>
      </c>
      <c r="BY9632" s="273" t="s">
        <v>505</v>
      </c>
      <c r="BZ9632" s="273" t="s">
        <v>86</v>
      </c>
      <c r="CA9632" s="273" t="s">
        <v>87</v>
      </c>
      <c r="CB9632" s="273" t="s">
        <v>179</v>
      </c>
      <c r="CC9632" s="273" t="s">
        <v>180</v>
      </c>
      <c r="CD9632" s="282">
        <v>1</v>
      </c>
      <c r="CE9632" s="274">
        <v>45108</v>
      </c>
      <c r="CG9632" s="273" t="s">
        <v>181</v>
      </c>
      <c r="CI9632" s="273" t="s">
        <v>181</v>
      </c>
      <c r="CJ9632" s="273" t="s">
        <v>235</v>
      </c>
      <c r="CM9632" s="273" t="s">
        <v>73</v>
      </c>
      <c r="CN9632" s="273">
        <v>3</v>
      </c>
    </row>
    <row r="9633" spans="74:92">
      <c r="BV9633" s="273" t="s">
        <v>83</v>
      </c>
      <c r="BW9633" s="273" t="s">
        <v>63</v>
      </c>
      <c r="BX9633" s="273" t="s">
        <v>504</v>
      </c>
      <c r="BY9633" s="273" t="s">
        <v>505</v>
      </c>
      <c r="BZ9633" s="273" t="s">
        <v>138</v>
      </c>
      <c r="CA9633" s="273" t="s">
        <v>139</v>
      </c>
      <c r="CB9633" s="273" t="s">
        <v>190</v>
      </c>
      <c r="CC9633" s="273" t="s">
        <v>191</v>
      </c>
      <c r="CD9633" s="282">
        <v>8</v>
      </c>
      <c r="CE9633" s="274">
        <v>45108</v>
      </c>
      <c r="CF9633" s="273">
        <v>0</v>
      </c>
      <c r="CG9633" s="273" t="s">
        <v>90</v>
      </c>
      <c r="CH9633" s="273">
        <v>0</v>
      </c>
      <c r="CI9633" s="273" t="s">
        <v>80</v>
      </c>
      <c r="CM9633" s="273" t="s">
        <v>73</v>
      </c>
      <c r="CN9633" s="273">
        <v>3</v>
      </c>
    </row>
    <row r="9634" spans="74:92">
      <c r="BV9634" s="273" t="s">
        <v>83</v>
      </c>
      <c r="BW9634" s="273" t="s">
        <v>63</v>
      </c>
      <c r="BX9634" s="273" t="s">
        <v>504</v>
      </c>
      <c r="BY9634" s="273" t="s">
        <v>505</v>
      </c>
      <c r="BZ9634" s="273" t="s">
        <v>167</v>
      </c>
      <c r="CA9634" s="273" t="s">
        <v>168</v>
      </c>
      <c r="CB9634" s="273" t="s">
        <v>319</v>
      </c>
      <c r="CC9634" s="273" t="s">
        <v>320</v>
      </c>
      <c r="CD9634" s="282">
        <v>15</v>
      </c>
      <c r="CE9634" s="274">
        <v>45108</v>
      </c>
      <c r="CF9634" s="273">
        <v>0</v>
      </c>
      <c r="CG9634" s="273" t="s">
        <v>90</v>
      </c>
      <c r="CH9634" s="273">
        <v>0</v>
      </c>
      <c r="CI9634" s="273" t="s">
        <v>80</v>
      </c>
      <c r="CM9634" s="273" t="s">
        <v>73</v>
      </c>
      <c r="CN9634" s="273">
        <v>3</v>
      </c>
    </row>
    <row r="9635" spans="74:92">
      <c r="BV9635" s="273" t="s">
        <v>83</v>
      </c>
      <c r="BW9635" s="273" t="s">
        <v>63</v>
      </c>
      <c r="BX9635" s="273" t="s">
        <v>504</v>
      </c>
      <c r="BY9635" s="273" t="s">
        <v>505</v>
      </c>
      <c r="BZ9635" s="273" t="s">
        <v>86</v>
      </c>
      <c r="CA9635" s="273" t="s">
        <v>87</v>
      </c>
      <c r="CB9635" s="273" t="s">
        <v>233</v>
      </c>
      <c r="CC9635" s="273" t="s">
        <v>234</v>
      </c>
      <c r="CD9635" s="282">
        <v>1</v>
      </c>
      <c r="CE9635" s="274">
        <v>45108</v>
      </c>
      <c r="CG9635" s="273" t="s">
        <v>181</v>
      </c>
      <c r="CI9635" s="273" t="s">
        <v>181</v>
      </c>
      <c r="CJ9635" s="273" t="s">
        <v>1914</v>
      </c>
      <c r="CM9635" s="273" t="s">
        <v>73</v>
      </c>
      <c r="CN9635" s="273">
        <v>3</v>
      </c>
    </row>
    <row r="9636" spans="74:92">
      <c r="BV9636" s="273" t="s">
        <v>83</v>
      </c>
      <c r="BW9636" s="273" t="s">
        <v>63</v>
      </c>
      <c r="BX9636" s="273" t="s">
        <v>504</v>
      </c>
      <c r="BY9636" s="273" t="s">
        <v>505</v>
      </c>
      <c r="BZ9636" s="273" t="s">
        <v>86</v>
      </c>
      <c r="CA9636" s="273" t="s">
        <v>87</v>
      </c>
      <c r="CB9636" s="273" t="s">
        <v>217</v>
      </c>
      <c r="CC9636" s="273" t="s">
        <v>218</v>
      </c>
      <c r="CD9636" s="282">
        <v>2</v>
      </c>
      <c r="CE9636" s="274">
        <v>45108</v>
      </c>
      <c r="CG9636" s="273" t="s">
        <v>181</v>
      </c>
      <c r="CI9636" s="273" t="s">
        <v>181</v>
      </c>
      <c r="CJ9636" s="273" t="s">
        <v>506</v>
      </c>
      <c r="CM9636" s="273" t="s">
        <v>73</v>
      </c>
      <c r="CN9636" s="273">
        <v>3</v>
      </c>
    </row>
    <row r="9637" spans="74:92">
      <c r="BV9637" s="273" t="s">
        <v>83</v>
      </c>
      <c r="BW9637" s="273" t="s">
        <v>63</v>
      </c>
      <c r="BX9637" s="273" t="s">
        <v>504</v>
      </c>
      <c r="BY9637" s="273" t="s">
        <v>505</v>
      </c>
      <c r="BZ9637" s="273" t="s">
        <v>86</v>
      </c>
      <c r="CA9637" s="273" t="s">
        <v>87</v>
      </c>
      <c r="CB9637" s="273" t="s">
        <v>225</v>
      </c>
      <c r="CC9637" s="273" t="s">
        <v>226</v>
      </c>
      <c r="CD9637" s="282">
        <v>5</v>
      </c>
      <c r="CE9637" s="274">
        <v>45108</v>
      </c>
      <c r="CF9637" s="273">
        <v>0</v>
      </c>
      <c r="CG9637" s="273" t="s">
        <v>90</v>
      </c>
      <c r="CH9637" s="273">
        <v>0</v>
      </c>
      <c r="CI9637" s="273" t="s">
        <v>80</v>
      </c>
      <c r="CM9637" s="273" t="s">
        <v>73</v>
      </c>
      <c r="CN9637" s="273">
        <v>3</v>
      </c>
    </row>
    <row r="9638" spans="74:92">
      <c r="BV9638" s="273" t="s">
        <v>83</v>
      </c>
      <c r="BW9638" s="273" t="s">
        <v>63</v>
      </c>
      <c r="BX9638" s="273" t="s">
        <v>504</v>
      </c>
      <c r="BY9638" s="273" t="s">
        <v>505</v>
      </c>
      <c r="BZ9638" s="273" t="s">
        <v>86</v>
      </c>
      <c r="CA9638" s="273" t="s">
        <v>87</v>
      </c>
      <c r="CB9638" s="273" t="s">
        <v>225</v>
      </c>
      <c r="CC9638" s="273" t="s">
        <v>226</v>
      </c>
      <c r="CD9638" s="282">
        <v>5</v>
      </c>
      <c r="CE9638" s="274">
        <v>45139</v>
      </c>
      <c r="CF9638" s="273">
        <v>0</v>
      </c>
      <c r="CG9638" s="273" t="s">
        <v>90</v>
      </c>
      <c r="CH9638" s="273">
        <v>0</v>
      </c>
      <c r="CI9638" s="273" t="s">
        <v>80</v>
      </c>
      <c r="CM9638" s="273" t="s">
        <v>73</v>
      </c>
      <c r="CN9638" s="273">
        <v>3</v>
      </c>
    </row>
    <row r="9639" spans="74:92">
      <c r="BV9639" s="273" t="s">
        <v>83</v>
      </c>
      <c r="BW9639" s="273" t="s">
        <v>63</v>
      </c>
      <c r="BX9639" s="273" t="s">
        <v>504</v>
      </c>
      <c r="BY9639" s="273" t="s">
        <v>505</v>
      </c>
      <c r="BZ9639" s="273" t="s">
        <v>86</v>
      </c>
      <c r="CA9639" s="273" t="s">
        <v>87</v>
      </c>
      <c r="CB9639" s="273" t="s">
        <v>217</v>
      </c>
      <c r="CC9639" s="273" t="s">
        <v>218</v>
      </c>
      <c r="CD9639" s="282">
        <v>2</v>
      </c>
      <c r="CE9639" s="274">
        <v>45139</v>
      </c>
      <c r="CG9639" s="273" t="s">
        <v>181</v>
      </c>
      <c r="CI9639" s="273" t="s">
        <v>181</v>
      </c>
      <c r="CJ9639" s="273" t="s">
        <v>506</v>
      </c>
      <c r="CM9639" s="273" t="s">
        <v>73</v>
      </c>
      <c r="CN9639" s="273">
        <v>3</v>
      </c>
    </row>
    <row r="9640" spans="74:92">
      <c r="BV9640" s="273" t="s">
        <v>83</v>
      </c>
      <c r="BW9640" s="273" t="s">
        <v>63</v>
      </c>
      <c r="BX9640" s="273" t="s">
        <v>504</v>
      </c>
      <c r="BY9640" s="273" t="s">
        <v>505</v>
      </c>
      <c r="BZ9640" s="273" t="s">
        <v>86</v>
      </c>
      <c r="CA9640" s="273" t="s">
        <v>87</v>
      </c>
      <c r="CB9640" s="273" t="s">
        <v>233</v>
      </c>
      <c r="CC9640" s="273" t="s">
        <v>234</v>
      </c>
      <c r="CD9640" s="282">
        <v>1</v>
      </c>
      <c r="CE9640" s="274">
        <v>45139</v>
      </c>
      <c r="CG9640" s="273" t="s">
        <v>181</v>
      </c>
      <c r="CI9640" s="273" t="s">
        <v>181</v>
      </c>
      <c r="CJ9640" s="273" t="s">
        <v>1585</v>
      </c>
      <c r="CM9640" s="273" t="s">
        <v>73</v>
      </c>
      <c r="CN9640" s="273">
        <v>3</v>
      </c>
    </row>
    <row r="9641" spans="74:92">
      <c r="BV9641" s="273" t="s">
        <v>83</v>
      </c>
      <c r="BW9641" s="273" t="s">
        <v>63</v>
      </c>
      <c r="BX9641" s="273" t="s">
        <v>504</v>
      </c>
      <c r="BY9641" s="273" t="s">
        <v>505</v>
      </c>
      <c r="BZ9641" s="273" t="s">
        <v>167</v>
      </c>
      <c r="CA9641" s="273" t="s">
        <v>168</v>
      </c>
      <c r="CB9641" s="273" t="s">
        <v>319</v>
      </c>
      <c r="CC9641" s="273" t="s">
        <v>320</v>
      </c>
      <c r="CD9641" s="282">
        <v>15</v>
      </c>
      <c r="CE9641" s="274">
        <v>45139</v>
      </c>
      <c r="CF9641" s="273">
        <v>0</v>
      </c>
      <c r="CG9641" s="273" t="s">
        <v>90</v>
      </c>
      <c r="CH9641" s="273">
        <v>0</v>
      </c>
      <c r="CI9641" s="273" t="s">
        <v>80</v>
      </c>
      <c r="CM9641" s="273" t="s">
        <v>73</v>
      </c>
      <c r="CN9641" s="273">
        <v>3</v>
      </c>
    </row>
    <row r="9642" spans="74:92">
      <c r="BV9642" s="273" t="s">
        <v>83</v>
      </c>
      <c r="BW9642" s="273" t="s">
        <v>63</v>
      </c>
      <c r="BX9642" s="273" t="s">
        <v>504</v>
      </c>
      <c r="BY9642" s="273" t="s">
        <v>505</v>
      </c>
      <c r="BZ9642" s="273" t="s">
        <v>138</v>
      </c>
      <c r="CA9642" s="273" t="s">
        <v>139</v>
      </c>
      <c r="CB9642" s="273" t="s">
        <v>190</v>
      </c>
      <c r="CC9642" s="273" t="s">
        <v>191</v>
      </c>
      <c r="CD9642" s="282">
        <v>8</v>
      </c>
      <c r="CE9642" s="274">
        <v>45139</v>
      </c>
      <c r="CF9642" s="273">
        <v>0</v>
      </c>
      <c r="CG9642" s="273" t="s">
        <v>90</v>
      </c>
      <c r="CH9642" s="273">
        <v>0</v>
      </c>
      <c r="CI9642" s="273" t="s">
        <v>80</v>
      </c>
      <c r="CM9642" s="273" t="s">
        <v>73</v>
      </c>
      <c r="CN9642" s="273">
        <v>3</v>
      </c>
    </row>
    <row r="9643" spans="74:92">
      <c r="BV9643" s="273" t="s">
        <v>83</v>
      </c>
      <c r="BW9643" s="273" t="s">
        <v>63</v>
      </c>
      <c r="BX9643" s="273" t="s">
        <v>504</v>
      </c>
      <c r="BY9643" s="273" t="s">
        <v>505</v>
      </c>
      <c r="BZ9643" s="273" t="s">
        <v>86</v>
      </c>
      <c r="CA9643" s="273" t="s">
        <v>87</v>
      </c>
      <c r="CB9643" s="273" t="s">
        <v>179</v>
      </c>
      <c r="CC9643" s="273" t="s">
        <v>180</v>
      </c>
      <c r="CD9643" s="282">
        <v>1</v>
      </c>
      <c r="CE9643" s="274">
        <v>45139</v>
      </c>
      <c r="CG9643" s="273" t="s">
        <v>181</v>
      </c>
      <c r="CI9643" s="273" t="s">
        <v>181</v>
      </c>
      <c r="CJ9643" s="273" t="s">
        <v>1702</v>
      </c>
      <c r="CM9643" s="273" t="s">
        <v>73</v>
      </c>
      <c r="CN9643" s="273">
        <v>3</v>
      </c>
    </row>
    <row r="9644" spans="74:92">
      <c r="BV9644" s="273" t="s">
        <v>83</v>
      </c>
      <c r="BW9644" s="273" t="s">
        <v>63</v>
      </c>
      <c r="BX9644" s="273" t="s">
        <v>504</v>
      </c>
      <c r="BY9644" s="273" t="s">
        <v>505</v>
      </c>
      <c r="BZ9644" s="273" t="s">
        <v>204</v>
      </c>
      <c r="CA9644" s="273" t="s">
        <v>205</v>
      </c>
      <c r="CB9644" s="273" t="s">
        <v>206</v>
      </c>
      <c r="CC9644" s="273" t="s">
        <v>207</v>
      </c>
      <c r="CD9644" s="282">
        <v>0</v>
      </c>
      <c r="CE9644" s="274">
        <v>45139</v>
      </c>
      <c r="CG9644" s="273" t="s">
        <v>181</v>
      </c>
      <c r="CI9644" s="273" t="s">
        <v>208</v>
      </c>
      <c r="CJ9644" s="273" t="s">
        <v>209</v>
      </c>
      <c r="CM9644" s="273" t="s">
        <v>73</v>
      </c>
      <c r="CN9644" s="273">
        <v>3</v>
      </c>
    </row>
    <row r="9645" spans="74:92">
      <c r="BV9645" s="273" t="s">
        <v>83</v>
      </c>
      <c r="BW9645" s="273" t="s">
        <v>63</v>
      </c>
      <c r="BX9645" s="273" t="s">
        <v>504</v>
      </c>
      <c r="BY9645" s="273" t="s">
        <v>505</v>
      </c>
      <c r="BZ9645" s="273" t="s">
        <v>167</v>
      </c>
      <c r="CA9645" s="273" t="s">
        <v>168</v>
      </c>
      <c r="CB9645" s="273" t="s">
        <v>313</v>
      </c>
      <c r="CC9645" s="273" t="s">
        <v>314</v>
      </c>
      <c r="CD9645" s="282">
        <v>14</v>
      </c>
      <c r="CE9645" s="274">
        <v>45139</v>
      </c>
      <c r="CF9645" s="273">
        <v>0</v>
      </c>
      <c r="CG9645" s="273" t="s">
        <v>90</v>
      </c>
      <c r="CH9645" s="273">
        <v>0</v>
      </c>
      <c r="CI9645" s="273" t="s">
        <v>80</v>
      </c>
      <c r="CM9645" s="273" t="s">
        <v>73</v>
      </c>
      <c r="CN9645" s="273">
        <v>3</v>
      </c>
    </row>
    <row r="9646" spans="74:92">
      <c r="BV9646" s="273" t="s">
        <v>83</v>
      </c>
      <c r="BW9646" s="273" t="s">
        <v>63</v>
      </c>
      <c r="BX9646" s="273" t="s">
        <v>504</v>
      </c>
      <c r="BY9646" s="273" t="s">
        <v>505</v>
      </c>
      <c r="BZ9646" s="273" t="s">
        <v>167</v>
      </c>
      <c r="CA9646" s="273" t="s">
        <v>168</v>
      </c>
      <c r="CB9646" s="273" t="s">
        <v>353</v>
      </c>
      <c r="CC9646" s="273" t="s">
        <v>354</v>
      </c>
      <c r="CD9646" s="282">
        <v>13</v>
      </c>
      <c r="CE9646" s="274">
        <v>45139</v>
      </c>
      <c r="CF9646" s="273">
        <v>0</v>
      </c>
      <c r="CG9646" s="273" t="s">
        <v>90</v>
      </c>
      <c r="CH9646" s="273">
        <v>0</v>
      </c>
      <c r="CI9646" s="273" t="s">
        <v>80</v>
      </c>
      <c r="CM9646" s="273" t="s">
        <v>73</v>
      </c>
      <c r="CN9646" s="273">
        <v>3</v>
      </c>
    </row>
    <row r="9647" spans="74:92">
      <c r="BV9647" s="273" t="s">
        <v>83</v>
      </c>
      <c r="BW9647" s="273" t="s">
        <v>63</v>
      </c>
      <c r="BX9647" s="273" t="s">
        <v>504</v>
      </c>
      <c r="BY9647" s="273" t="s">
        <v>505</v>
      </c>
      <c r="BZ9647" s="273" t="s">
        <v>151</v>
      </c>
      <c r="CA9647" s="273" t="s">
        <v>152</v>
      </c>
      <c r="CB9647" s="273" t="s">
        <v>161</v>
      </c>
      <c r="CC9647" s="273" t="s">
        <v>162</v>
      </c>
      <c r="CD9647" s="282">
        <v>11</v>
      </c>
      <c r="CE9647" s="274">
        <v>45139</v>
      </c>
      <c r="CF9647" s="273">
        <v>0</v>
      </c>
      <c r="CG9647" s="273" t="s">
        <v>90</v>
      </c>
      <c r="CH9647" s="273">
        <v>0</v>
      </c>
      <c r="CI9647" s="273" t="s">
        <v>80</v>
      </c>
      <c r="CM9647" s="273" t="s">
        <v>73</v>
      </c>
      <c r="CN9647" s="273">
        <v>3</v>
      </c>
    </row>
    <row r="9648" spans="74:92">
      <c r="BV9648" s="273" t="s">
        <v>83</v>
      </c>
      <c r="BW9648" s="273" t="s">
        <v>63</v>
      </c>
      <c r="BX9648" s="273" t="s">
        <v>504</v>
      </c>
      <c r="BY9648" s="273" t="s">
        <v>505</v>
      </c>
      <c r="BZ9648" s="273" t="s">
        <v>167</v>
      </c>
      <c r="CA9648" s="273" t="s">
        <v>168</v>
      </c>
      <c r="CB9648" s="273" t="s">
        <v>169</v>
      </c>
      <c r="CC9648" s="273" t="s">
        <v>170</v>
      </c>
      <c r="CD9648" s="282">
        <v>12</v>
      </c>
      <c r="CE9648" s="274">
        <v>45139</v>
      </c>
      <c r="CF9648" s="273">
        <v>0</v>
      </c>
      <c r="CG9648" s="273" t="s">
        <v>90</v>
      </c>
      <c r="CH9648" s="273">
        <v>0</v>
      </c>
      <c r="CI9648" s="273" t="s">
        <v>80</v>
      </c>
      <c r="CM9648" s="273" t="s">
        <v>73</v>
      </c>
      <c r="CN9648" s="273">
        <v>3</v>
      </c>
    </row>
    <row r="9649" spans="74:92">
      <c r="BV9649" s="273" t="s">
        <v>83</v>
      </c>
      <c r="BW9649" s="273" t="s">
        <v>63</v>
      </c>
      <c r="BX9649" s="273" t="s">
        <v>504</v>
      </c>
      <c r="BY9649" s="273" t="s">
        <v>505</v>
      </c>
      <c r="BZ9649" s="273" t="s">
        <v>151</v>
      </c>
      <c r="CA9649" s="273" t="s">
        <v>152</v>
      </c>
      <c r="CB9649" s="273" t="s">
        <v>153</v>
      </c>
      <c r="CC9649" s="273" t="s">
        <v>154</v>
      </c>
      <c r="CD9649" s="282">
        <v>10</v>
      </c>
      <c r="CE9649" s="274">
        <v>45139</v>
      </c>
      <c r="CF9649" s="273">
        <v>0</v>
      </c>
      <c r="CG9649" s="273" t="s">
        <v>90</v>
      </c>
      <c r="CH9649" s="273">
        <v>0</v>
      </c>
      <c r="CI9649" s="273" t="s">
        <v>80</v>
      </c>
      <c r="CM9649" s="273" t="s">
        <v>73</v>
      </c>
      <c r="CN9649" s="273">
        <v>3</v>
      </c>
    </row>
    <row r="9650" spans="74:92">
      <c r="BV9650" s="273" t="s">
        <v>83</v>
      </c>
      <c r="BW9650" s="273" t="s">
        <v>63</v>
      </c>
      <c r="BX9650" s="273" t="s">
        <v>504</v>
      </c>
      <c r="BY9650" s="273" t="s">
        <v>505</v>
      </c>
      <c r="BZ9650" s="273" t="s">
        <v>138</v>
      </c>
      <c r="CA9650" s="273" t="s">
        <v>139</v>
      </c>
      <c r="CB9650" s="273" t="s">
        <v>140</v>
      </c>
      <c r="CC9650" s="273" t="s">
        <v>141</v>
      </c>
      <c r="CD9650" s="282">
        <v>9</v>
      </c>
      <c r="CE9650" s="274">
        <v>45139</v>
      </c>
      <c r="CF9650" s="273">
        <v>0</v>
      </c>
      <c r="CG9650" s="273" t="s">
        <v>90</v>
      </c>
      <c r="CH9650" s="273">
        <v>0</v>
      </c>
      <c r="CI9650" s="273" t="s">
        <v>80</v>
      </c>
      <c r="CM9650" s="273" t="s">
        <v>73</v>
      </c>
      <c r="CN9650" s="273">
        <v>3</v>
      </c>
    </row>
    <row r="9651" spans="74:92">
      <c r="BV9651" s="273" t="s">
        <v>83</v>
      </c>
      <c r="BW9651" s="273" t="s">
        <v>63</v>
      </c>
      <c r="BX9651" s="273" t="s">
        <v>504</v>
      </c>
      <c r="BY9651" s="273" t="s">
        <v>505</v>
      </c>
      <c r="BZ9651" s="273" t="s">
        <v>126</v>
      </c>
      <c r="CA9651" s="273" t="s">
        <v>127</v>
      </c>
      <c r="CB9651" s="273" t="s">
        <v>133</v>
      </c>
      <c r="CC9651" s="273" t="s">
        <v>134</v>
      </c>
      <c r="CD9651" s="282">
        <v>7</v>
      </c>
      <c r="CE9651" s="274">
        <v>45139</v>
      </c>
      <c r="CI9651" s="273" t="s">
        <v>104</v>
      </c>
      <c r="CM9651" s="273" t="s">
        <v>73</v>
      </c>
      <c r="CN9651" s="273">
        <v>3</v>
      </c>
    </row>
    <row r="9652" spans="74:92">
      <c r="BV9652" s="273" t="s">
        <v>83</v>
      </c>
      <c r="BW9652" s="273" t="s">
        <v>63</v>
      </c>
      <c r="BX9652" s="273" t="s">
        <v>504</v>
      </c>
      <c r="BY9652" s="273" t="s">
        <v>505</v>
      </c>
      <c r="BZ9652" s="273" t="s">
        <v>126</v>
      </c>
      <c r="CA9652" s="273" t="s">
        <v>127</v>
      </c>
      <c r="CB9652" s="273" t="s">
        <v>128</v>
      </c>
      <c r="CC9652" s="273" t="s">
        <v>129</v>
      </c>
      <c r="CD9652" s="282">
        <v>6</v>
      </c>
      <c r="CE9652" s="274">
        <v>45139</v>
      </c>
      <c r="CI9652" s="273" t="s">
        <v>80</v>
      </c>
      <c r="CM9652" s="273" t="s">
        <v>73</v>
      </c>
      <c r="CN9652" s="273">
        <v>3</v>
      </c>
    </row>
    <row r="9653" spans="74:92">
      <c r="BV9653" s="273" t="s">
        <v>83</v>
      </c>
      <c r="BW9653" s="273" t="s">
        <v>63</v>
      </c>
      <c r="BX9653" s="273" t="s">
        <v>504</v>
      </c>
      <c r="BY9653" s="273" t="s">
        <v>505</v>
      </c>
      <c r="BZ9653" s="273" t="s">
        <v>110</v>
      </c>
      <c r="CA9653" s="273" t="s">
        <v>111</v>
      </c>
      <c r="CB9653" s="273" t="s">
        <v>112</v>
      </c>
      <c r="CC9653" s="273" t="s">
        <v>113</v>
      </c>
      <c r="CD9653" s="282">
        <v>4</v>
      </c>
      <c r="CE9653" s="274">
        <v>45139</v>
      </c>
      <c r="CI9653" s="273" t="s">
        <v>80</v>
      </c>
      <c r="CM9653" s="273" t="s">
        <v>73</v>
      </c>
      <c r="CN9653" s="273">
        <v>3</v>
      </c>
    </row>
    <row r="9654" spans="74:92">
      <c r="BV9654" s="273" t="s">
        <v>83</v>
      </c>
      <c r="BW9654" s="273" t="s">
        <v>63</v>
      </c>
      <c r="BX9654" s="273" t="s">
        <v>504</v>
      </c>
      <c r="BY9654" s="273" t="s">
        <v>505</v>
      </c>
      <c r="BZ9654" s="273" t="s">
        <v>110</v>
      </c>
      <c r="CA9654" s="273" t="s">
        <v>111</v>
      </c>
      <c r="CB9654" s="273" t="s">
        <v>117</v>
      </c>
      <c r="CC9654" s="273" t="s">
        <v>118</v>
      </c>
      <c r="CD9654" s="282">
        <v>5</v>
      </c>
      <c r="CE9654" s="274">
        <v>45139</v>
      </c>
      <c r="CI9654" s="273" t="s">
        <v>104</v>
      </c>
      <c r="CM9654" s="273" t="s">
        <v>73</v>
      </c>
      <c r="CN9654" s="273">
        <v>3</v>
      </c>
    </row>
    <row r="9655" spans="74:92">
      <c r="BV9655" s="273" t="s">
        <v>83</v>
      </c>
      <c r="BW9655" s="273" t="s">
        <v>63</v>
      </c>
      <c r="BX9655" s="273" t="s">
        <v>504</v>
      </c>
      <c r="BY9655" s="273" t="s">
        <v>505</v>
      </c>
      <c r="BZ9655" s="273" t="s">
        <v>86</v>
      </c>
      <c r="CA9655" s="273" t="s">
        <v>87</v>
      </c>
      <c r="CB9655" s="273" t="s">
        <v>101</v>
      </c>
      <c r="CC9655" s="273" t="s">
        <v>102</v>
      </c>
      <c r="CD9655" s="282">
        <v>4</v>
      </c>
      <c r="CE9655" s="274">
        <v>45139</v>
      </c>
      <c r="CF9655" s="273">
        <v>0</v>
      </c>
      <c r="CG9655" s="273" t="s">
        <v>103</v>
      </c>
      <c r="CH9655" s="273">
        <v>0</v>
      </c>
      <c r="CI9655" s="273" t="s">
        <v>104</v>
      </c>
      <c r="CM9655" s="273" t="s">
        <v>73</v>
      </c>
      <c r="CN9655" s="273">
        <v>3</v>
      </c>
    </row>
    <row r="9656" spans="74:92">
      <c r="BV9656" s="273" t="s">
        <v>83</v>
      </c>
      <c r="BW9656" s="273" t="s">
        <v>63</v>
      </c>
      <c r="BX9656" s="273" t="s">
        <v>504</v>
      </c>
      <c r="BY9656" s="273" t="s">
        <v>505</v>
      </c>
      <c r="BZ9656" s="273" t="s">
        <v>86</v>
      </c>
      <c r="CA9656" s="273" t="s">
        <v>87</v>
      </c>
      <c r="CB9656" s="273" t="s">
        <v>88</v>
      </c>
      <c r="CC9656" s="273" t="s">
        <v>89</v>
      </c>
      <c r="CD9656" s="282">
        <v>3</v>
      </c>
      <c r="CE9656" s="274">
        <v>45139</v>
      </c>
      <c r="CF9656" s="273">
        <v>0</v>
      </c>
      <c r="CG9656" s="273" t="s">
        <v>90</v>
      </c>
      <c r="CH9656" s="273">
        <v>0</v>
      </c>
      <c r="CI9656" s="273" t="s">
        <v>80</v>
      </c>
      <c r="CM9656" s="273" t="s">
        <v>73</v>
      </c>
      <c r="CN9656" s="273">
        <v>3</v>
      </c>
    </row>
    <row r="9657" spans="74:92">
      <c r="BV9657" s="273" t="s">
        <v>83</v>
      </c>
      <c r="BW9657" s="273" t="s">
        <v>63</v>
      </c>
      <c r="BX9657" s="273" t="s">
        <v>504</v>
      </c>
      <c r="BY9657" s="273" t="s">
        <v>505</v>
      </c>
      <c r="BZ9657" s="273" t="s">
        <v>86</v>
      </c>
      <c r="CA9657" s="273" t="s">
        <v>87</v>
      </c>
      <c r="CB9657" s="273" t="s">
        <v>88</v>
      </c>
      <c r="CC9657" s="273" t="s">
        <v>89</v>
      </c>
      <c r="CD9657" s="282">
        <v>3</v>
      </c>
      <c r="CE9657" s="274">
        <v>45170</v>
      </c>
      <c r="CF9657" s="273">
        <v>2236</v>
      </c>
      <c r="CG9657" s="273" t="s">
        <v>90</v>
      </c>
      <c r="CH9657" s="273">
        <v>2236</v>
      </c>
      <c r="CI9657" s="273" t="s">
        <v>80</v>
      </c>
      <c r="CM9657" s="273" t="s">
        <v>73</v>
      </c>
      <c r="CN9657" s="273">
        <v>3</v>
      </c>
    </row>
    <row r="9658" spans="74:92">
      <c r="BV9658" s="273" t="s">
        <v>83</v>
      </c>
      <c r="BW9658" s="273" t="s">
        <v>63</v>
      </c>
      <c r="BX9658" s="273" t="s">
        <v>504</v>
      </c>
      <c r="BY9658" s="273" t="s">
        <v>505</v>
      </c>
      <c r="BZ9658" s="273" t="s">
        <v>86</v>
      </c>
      <c r="CA9658" s="273" t="s">
        <v>87</v>
      </c>
      <c r="CB9658" s="273" t="s">
        <v>101</v>
      </c>
      <c r="CC9658" s="273" t="s">
        <v>102</v>
      </c>
      <c r="CD9658" s="282">
        <v>4</v>
      </c>
      <c r="CE9658" s="274">
        <v>45170</v>
      </c>
      <c r="CF9658" s="273">
        <v>36136</v>
      </c>
      <c r="CG9658" s="273" t="s">
        <v>103</v>
      </c>
      <c r="CH9658" s="273">
        <v>1176.58816</v>
      </c>
      <c r="CI9658" s="273" t="s">
        <v>104</v>
      </c>
      <c r="CM9658" s="273" t="s">
        <v>73</v>
      </c>
      <c r="CN9658" s="273">
        <v>3</v>
      </c>
    </row>
    <row r="9659" spans="74:92">
      <c r="BV9659" s="273" t="s">
        <v>83</v>
      </c>
      <c r="BW9659" s="273" t="s">
        <v>63</v>
      </c>
      <c r="BX9659" s="273" t="s">
        <v>504</v>
      </c>
      <c r="BY9659" s="273" t="s">
        <v>505</v>
      </c>
      <c r="BZ9659" s="273" t="s">
        <v>110</v>
      </c>
      <c r="CA9659" s="273" t="s">
        <v>111</v>
      </c>
      <c r="CB9659" s="273" t="s">
        <v>117</v>
      </c>
      <c r="CC9659" s="273" t="s">
        <v>118</v>
      </c>
      <c r="CD9659" s="282">
        <v>5</v>
      </c>
      <c r="CE9659" s="274">
        <v>45170</v>
      </c>
      <c r="CI9659" s="273" t="s">
        <v>104</v>
      </c>
      <c r="CM9659" s="273" t="s">
        <v>73</v>
      </c>
      <c r="CN9659" s="273">
        <v>3</v>
      </c>
    </row>
    <row r="9660" spans="74:92">
      <c r="BV9660" s="273" t="s">
        <v>83</v>
      </c>
      <c r="BW9660" s="273" t="s">
        <v>63</v>
      </c>
      <c r="BX9660" s="273" t="s">
        <v>504</v>
      </c>
      <c r="BY9660" s="273" t="s">
        <v>505</v>
      </c>
      <c r="BZ9660" s="273" t="s">
        <v>110</v>
      </c>
      <c r="CA9660" s="273" t="s">
        <v>111</v>
      </c>
      <c r="CB9660" s="273" t="s">
        <v>112</v>
      </c>
      <c r="CC9660" s="273" t="s">
        <v>113</v>
      </c>
      <c r="CD9660" s="282">
        <v>4</v>
      </c>
      <c r="CE9660" s="274">
        <v>45170</v>
      </c>
      <c r="CI9660" s="273" t="s">
        <v>80</v>
      </c>
      <c r="CM9660" s="273" t="s">
        <v>73</v>
      </c>
      <c r="CN9660" s="273">
        <v>3</v>
      </c>
    </row>
    <row r="9661" spans="74:92">
      <c r="BV9661" s="273" t="s">
        <v>83</v>
      </c>
      <c r="BW9661" s="273" t="s">
        <v>63</v>
      </c>
      <c r="BX9661" s="273" t="s">
        <v>504</v>
      </c>
      <c r="BY9661" s="273" t="s">
        <v>505</v>
      </c>
      <c r="BZ9661" s="273" t="s">
        <v>126</v>
      </c>
      <c r="CA9661" s="273" t="s">
        <v>127</v>
      </c>
      <c r="CB9661" s="273" t="s">
        <v>128</v>
      </c>
      <c r="CC9661" s="273" t="s">
        <v>129</v>
      </c>
      <c r="CD9661" s="282">
        <v>6</v>
      </c>
      <c r="CE9661" s="274">
        <v>45170</v>
      </c>
      <c r="CI9661" s="273" t="s">
        <v>80</v>
      </c>
      <c r="CM9661" s="273" t="s">
        <v>73</v>
      </c>
      <c r="CN9661" s="273">
        <v>3</v>
      </c>
    </row>
    <row r="9662" spans="74:92">
      <c r="BV9662" s="273" t="s">
        <v>83</v>
      </c>
      <c r="BW9662" s="273" t="s">
        <v>63</v>
      </c>
      <c r="BX9662" s="273" t="s">
        <v>504</v>
      </c>
      <c r="BY9662" s="273" t="s">
        <v>505</v>
      </c>
      <c r="BZ9662" s="273" t="s">
        <v>126</v>
      </c>
      <c r="CA9662" s="273" t="s">
        <v>127</v>
      </c>
      <c r="CB9662" s="273" t="s">
        <v>133</v>
      </c>
      <c r="CC9662" s="273" t="s">
        <v>134</v>
      </c>
      <c r="CD9662" s="282">
        <v>7</v>
      </c>
      <c r="CE9662" s="274">
        <v>45170</v>
      </c>
      <c r="CI9662" s="273" t="s">
        <v>104</v>
      </c>
      <c r="CM9662" s="273" t="s">
        <v>73</v>
      </c>
      <c r="CN9662" s="273">
        <v>3</v>
      </c>
    </row>
    <row r="9663" spans="74:92">
      <c r="BV9663" s="273" t="s">
        <v>83</v>
      </c>
      <c r="BW9663" s="273" t="s">
        <v>63</v>
      </c>
      <c r="BX9663" s="273" t="s">
        <v>504</v>
      </c>
      <c r="BY9663" s="273" t="s">
        <v>505</v>
      </c>
      <c r="BZ9663" s="273" t="s">
        <v>138</v>
      </c>
      <c r="CA9663" s="273" t="s">
        <v>139</v>
      </c>
      <c r="CB9663" s="273" t="s">
        <v>140</v>
      </c>
      <c r="CC9663" s="273" t="s">
        <v>141</v>
      </c>
      <c r="CD9663" s="282">
        <v>9</v>
      </c>
      <c r="CE9663" s="274">
        <v>45170</v>
      </c>
      <c r="CF9663" s="273">
        <v>0</v>
      </c>
      <c r="CG9663" s="273" t="s">
        <v>90</v>
      </c>
      <c r="CH9663" s="273">
        <v>0</v>
      </c>
      <c r="CI9663" s="273" t="s">
        <v>80</v>
      </c>
      <c r="CM9663" s="273" t="s">
        <v>73</v>
      </c>
      <c r="CN9663" s="273">
        <v>3</v>
      </c>
    </row>
    <row r="9664" spans="74:92">
      <c r="BV9664" s="273" t="s">
        <v>83</v>
      </c>
      <c r="BW9664" s="273" t="s">
        <v>63</v>
      </c>
      <c r="BX9664" s="273" t="s">
        <v>504</v>
      </c>
      <c r="BY9664" s="273" t="s">
        <v>505</v>
      </c>
      <c r="BZ9664" s="273" t="s">
        <v>151</v>
      </c>
      <c r="CA9664" s="273" t="s">
        <v>152</v>
      </c>
      <c r="CB9664" s="273" t="s">
        <v>153</v>
      </c>
      <c r="CC9664" s="273" t="s">
        <v>154</v>
      </c>
      <c r="CD9664" s="282">
        <v>10</v>
      </c>
      <c r="CE9664" s="274">
        <v>45170</v>
      </c>
      <c r="CF9664" s="273">
        <v>0</v>
      </c>
      <c r="CG9664" s="273" t="s">
        <v>90</v>
      </c>
      <c r="CH9664" s="273">
        <v>0</v>
      </c>
      <c r="CI9664" s="273" t="s">
        <v>80</v>
      </c>
      <c r="CM9664" s="273" t="s">
        <v>73</v>
      </c>
      <c r="CN9664" s="273">
        <v>3</v>
      </c>
    </row>
    <row r="9665" spans="74:92">
      <c r="BV9665" s="273" t="s">
        <v>83</v>
      </c>
      <c r="BW9665" s="273" t="s">
        <v>63</v>
      </c>
      <c r="BX9665" s="273" t="s">
        <v>504</v>
      </c>
      <c r="BY9665" s="273" t="s">
        <v>505</v>
      </c>
      <c r="BZ9665" s="273" t="s">
        <v>167</v>
      </c>
      <c r="CA9665" s="273" t="s">
        <v>168</v>
      </c>
      <c r="CB9665" s="273" t="s">
        <v>169</v>
      </c>
      <c r="CC9665" s="273" t="s">
        <v>170</v>
      </c>
      <c r="CD9665" s="282">
        <v>12</v>
      </c>
      <c r="CE9665" s="274">
        <v>45170</v>
      </c>
      <c r="CF9665" s="273">
        <v>0</v>
      </c>
      <c r="CG9665" s="273" t="s">
        <v>90</v>
      </c>
      <c r="CH9665" s="273">
        <v>0</v>
      </c>
      <c r="CI9665" s="273" t="s">
        <v>80</v>
      </c>
      <c r="CM9665" s="273" t="s">
        <v>73</v>
      </c>
      <c r="CN9665" s="273">
        <v>3</v>
      </c>
    </row>
    <row r="9666" spans="74:92">
      <c r="BV9666" s="273" t="s">
        <v>83</v>
      </c>
      <c r="BW9666" s="273" t="s">
        <v>63</v>
      </c>
      <c r="BX9666" s="273" t="s">
        <v>504</v>
      </c>
      <c r="BY9666" s="273" t="s">
        <v>505</v>
      </c>
      <c r="BZ9666" s="273" t="s">
        <v>151</v>
      </c>
      <c r="CA9666" s="273" t="s">
        <v>152</v>
      </c>
      <c r="CB9666" s="273" t="s">
        <v>161</v>
      </c>
      <c r="CC9666" s="273" t="s">
        <v>162</v>
      </c>
      <c r="CD9666" s="282">
        <v>11</v>
      </c>
      <c r="CE9666" s="274">
        <v>45170</v>
      </c>
      <c r="CF9666" s="273">
        <v>0</v>
      </c>
      <c r="CG9666" s="273" t="s">
        <v>90</v>
      </c>
      <c r="CH9666" s="273">
        <v>0</v>
      </c>
      <c r="CI9666" s="273" t="s">
        <v>80</v>
      </c>
      <c r="CM9666" s="273" t="s">
        <v>73</v>
      </c>
      <c r="CN9666" s="273">
        <v>3</v>
      </c>
    </row>
    <row r="9667" spans="74:92">
      <c r="BV9667" s="273" t="s">
        <v>83</v>
      </c>
      <c r="BW9667" s="273" t="s">
        <v>63</v>
      </c>
      <c r="BX9667" s="273" t="s">
        <v>504</v>
      </c>
      <c r="BY9667" s="273" t="s">
        <v>505</v>
      </c>
      <c r="BZ9667" s="273" t="s">
        <v>167</v>
      </c>
      <c r="CA9667" s="273" t="s">
        <v>168</v>
      </c>
      <c r="CB9667" s="273" t="s">
        <v>353</v>
      </c>
      <c r="CC9667" s="273" t="s">
        <v>354</v>
      </c>
      <c r="CD9667" s="282">
        <v>13</v>
      </c>
      <c r="CE9667" s="274">
        <v>45170</v>
      </c>
      <c r="CF9667" s="273">
        <v>0</v>
      </c>
      <c r="CG9667" s="273" t="s">
        <v>90</v>
      </c>
      <c r="CH9667" s="273">
        <v>0</v>
      </c>
      <c r="CI9667" s="273" t="s">
        <v>80</v>
      </c>
      <c r="CM9667" s="273" t="s">
        <v>73</v>
      </c>
      <c r="CN9667" s="273">
        <v>3</v>
      </c>
    </row>
    <row r="9668" spans="74:92">
      <c r="BV9668" s="273" t="s">
        <v>83</v>
      </c>
      <c r="BW9668" s="273" t="s">
        <v>63</v>
      </c>
      <c r="BX9668" s="273" t="s">
        <v>504</v>
      </c>
      <c r="BY9668" s="273" t="s">
        <v>505</v>
      </c>
      <c r="BZ9668" s="273" t="s">
        <v>167</v>
      </c>
      <c r="CA9668" s="273" t="s">
        <v>168</v>
      </c>
      <c r="CB9668" s="273" t="s">
        <v>313</v>
      </c>
      <c r="CC9668" s="273" t="s">
        <v>314</v>
      </c>
      <c r="CD9668" s="282">
        <v>14</v>
      </c>
      <c r="CE9668" s="274">
        <v>45170</v>
      </c>
      <c r="CF9668" s="273">
        <v>0</v>
      </c>
      <c r="CG9668" s="273" t="s">
        <v>90</v>
      </c>
      <c r="CH9668" s="273">
        <v>0</v>
      </c>
      <c r="CI9668" s="273" t="s">
        <v>80</v>
      </c>
      <c r="CM9668" s="273" t="s">
        <v>73</v>
      </c>
      <c r="CN9668" s="273">
        <v>3</v>
      </c>
    </row>
    <row r="9669" spans="74:92">
      <c r="BV9669" s="273" t="s">
        <v>83</v>
      </c>
      <c r="BW9669" s="273" t="s">
        <v>63</v>
      </c>
      <c r="BX9669" s="273" t="s">
        <v>504</v>
      </c>
      <c r="BY9669" s="273" t="s">
        <v>505</v>
      </c>
      <c r="BZ9669" s="273" t="s">
        <v>204</v>
      </c>
      <c r="CA9669" s="273" t="s">
        <v>205</v>
      </c>
      <c r="CB9669" s="273" t="s">
        <v>206</v>
      </c>
      <c r="CC9669" s="273" t="s">
        <v>207</v>
      </c>
      <c r="CD9669" s="282">
        <v>0</v>
      </c>
      <c r="CE9669" s="274">
        <v>45170</v>
      </c>
      <c r="CG9669" s="273" t="s">
        <v>181</v>
      </c>
      <c r="CI9669" s="273" t="s">
        <v>208</v>
      </c>
      <c r="CJ9669" s="273" t="s">
        <v>209</v>
      </c>
      <c r="CM9669" s="273" t="s">
        <v>73</v>
      </c>
      <c r="CN9669" s="273">
        <v>3</v>
      </c>
    </row>
    <row r="9670" spans="74:92">
      <c r="BV9670" s="273" t="s">
        <v>83</v>
      </c>
      <c r="BW9670" s="273" t="s">
        <v>63</v>
      </c>
      <c r="BX9670" s="273" t="s">
        <v>504</v>
      </c>
      <c r="BY9670" s="273" t="s">
        <v>505</v>
      </c>
      <c r="BZ9670" s="273" t="s">
        <v>86</v>
      </c>
      <c r="CA9670" s="273" t="s">
        <v>87</v>
      </c>
      <c r="CB9670" s="273" t="s">
        <v>179</v>
      </c>
      <c r="CC9670" s="273" t="s">
        <v>180</v>
      </c>
      <c r="CD9670" s="282">
        <v>1</v>
      </c>
      <c r="CE9670" s="274">
        <v>45170</v>
      </c>
      <c r="CG9670" s="273" t="s">
        <v>181</v>
      </c>
      <c r="CI9670" s="273" t="s">
        <v>181</v>
      </c>
      <c r="CJ9670" s="273" t="s">
        <v>1702</v>
      </c>
      <c r="CM9670" s="273" t="s">
        <v>73</v>
      </c>
      <c r="CN9670" s="273">
        <v>3</v>
      </c>
    </row>
    <row r="9671" spans="74:92">
      <c r="BV9671" s="273" t="s">
        <v>83</v>
      </c>
      <c r="BW9671" s="273" t="s">
        <v>63</v>
      </c>
      <c r="BX9671" s="273" t="s">
        <v>504</v>
      </c>
      <c r="BY9671" s="273" t="s">
        <v>505</v>
      </c>
      <c r="BZ9671" s="273" t="s">
        <v>167</v>
      </c>
      <c r="CA9671" s="273" t="s">
        <v>168</v>
      </c>
      <c r="CB9671" s="273" t="s">
        <v>319</v>
      </c>
      <c r="CC9671" s="273" t="s">
        <v>320</v>
      </c>
      <c r="CD9671" s="282">
        <v>15</v>
      </c>
      <c r="CE9671" s="274">
        <v>45170</v>
      </c>
      <c r="CF9671" s="273">
        <v>0</v>
      </c>
      <c r="CG9671" s="273" t="s">
        <v>90</v>
      </c>
      <c r="CH9671" s="273">
        <v>0</v>
      </c>
      <c r="CI9671" s="273" t="s">
        <v>80</v>
      </c>
      <c r="CM9671" s="273" t="s">
        <v>73</v>
      </c>
      <c r="CN9671" s="273">
        <v>3</v>
      </c>
    </row>
    <row r="9672" spans="74:92">
      <c r="BV9672" s="273" t="s">
        <v>83</v>
      </c>
      <c r="BW9672" s="273" t="s">
        <v>63</v>
      </c>
      <c r="BX9672" s="273" t="s">
        <v>504</v>
      </c>
      <c r="BY9672" s="273" t="s">
        <v>505</v>
      </c>
      <c r="BZ9672" s="273" t="s">
        <v>138</v>
      </c>
      <c r="CA9672" s="273" t="s">
        <v>139</v>
      </c>
      <c r="CB9672" s="273" t="s">
        <v>190</v>
      </c>
      <c r="CC9672" s="273" t="s">
        <v>191</v>
      </c>
      <c r="CD9672" s="282">
        <v>8</v>
      </c>
      <c r="CE9672" s="274">
        <v>45170</v>
      </c>
      <c r="CF9672" s="273">
        <v>0</v>
      </c>
      <c r="CG9672" s="273" t="s">
        <v>90</v>
      </c>
      <c r="CH9672" s="273">
        <v>0</v>
      </c>
      <c r="CI9672" s="273" t="s">
        <v>80</v>
      </c>
      <c r="CM9672" s="273" t="s">
        <v>73</v>
      </c>
      <c r="CN9672" s="273">
        <v>3</v>
      </c>
    </row>
    <row r="9673" spans="74:92">
      <c r="BV9673" s="273" t="s">
        <v>83</v>
      </c>
      <c r="BW9673" s="273" t="s">
        <v>63</v>
      </c>
      <c r="BX9673" s="273" t="s">
        <v>504</v>
      </c>
      <c r="BY9673" s="273" t="s">
        <v>505</v>
      </c>
      <c r="BZ9673" s="273" t="s">
        <v>86</v>
      </c>
      <c r="CA9673" s="273" t="s">
        <v>87</v>
      </c>
      <c r="CB9673" s="273" t="s">
        <v>233</v>
      </c>
      <c r="CC9673" s="273" t="s">
        <v>234</v>
      </c>
      <c r="CD9673" s="282">
        <v>1</v>
      </c>
      <c r="CE9673" s="274">
        <v>45170</v>
      </c>
      <c r="CG9673" s="273" t="s">
        <v>181</v>
      </c>
      <c r="CI9673" s="273" t="s">
        <v>181</v>
      </c>
      <c r="CJ9673" s="273" t="s">
        <v>1842</v>
      </c>
      <c r="CM9673" s="273" t="s">
        <v>73</v>
      </c>
      <c r="CN9673" s="273">
        <v>3</v>
      </c>
    </row>
    <row r="9674" spans="74:92">
      <c r="BV9674" s="273" t="s">
        <v>83</v>
      </c>
      <c r="BW9674" s="273" t="s">
        <v>63</v>
      </c>
      <c r="BX9674" s="273" t="s">
        <v>504</v>
      </c>
      <c r="BY9674" s="273" t="s">
        <v>505</v>
      </c>
      <c r="BZ9674" s="273" t="s">
        <v>86</v>
      </c>
      <c r="CA9674" s="273" t="s">
        <v>87</v>
      </c>
      <c r="CB9674" s="273" t="s">
        <v>217</v>
      </c>
      <c r="CC9674" s="273" t="s">
        <v>218</v>
      </c>
      <c r="CD9674" s="282">
        <v>2</v>
      </c>
      <c r="CE9674" s="274">
        <v>45170</v>
      </c>
      <c r="CG9674" s="273" t="s">
        <v>181</v>
      </c>
      <c r="CI9674" s="273" t="s">
        <v>181</v>
      </c>
      <c r="CJ9674" s="273" t="s">
        <v>506</v>
      </c>
      <c r="CM9674" s="273" t="s">
        <v>73</v>
      </c>
      <c r="CN9674" s="273">
        <v>3</v>
      </c>
    </row>
    <row r="9675" spans="74:92">
      <c r="BV9675" s="273" t="s">
        <v>83</v>
      </c>
      <c r="BW9675" s="273" t="s">
        <v>63</v>
      </c>
      <c r="BX9675" s="273" t="s">
        <v>504</v>
      </c>
      <c r="BY9675" s="273" t="s">
        <v>505</v>
      </c>
      <c r="BZ9675" s="273" t="s">
        <v>86</v>
      </c>
      <c r="CA9675" s="273" t="s">
        <v>87</v>
      </c>
      <c r="CB9675" s="273" t="s">
        <v>225</v>
      </c>
      <c r="CC9675" s="273" t="s">
        <v>226</v>
      </c>
      <c r="CD9675" s="282">
        <v>5</v>
      </c>
      <c r="CE9675" s="274">
        <v>45170</v>
      </c>
      <c r="CF9675" s="273">
        <v>0</v>
      </c>
      <c r="CG9675" s="273" t="s">
        <v>90</v>
      </c>
      <c r="CH9675" s="273">
        <v>0</v>
      </c>
      <c r="CI9675" s="273" t="s">
        <v>80</v>
      </c>
      <c r="CM9675" s="273" t="s">
        <v>73</v>
      </c>
      <c r="CN9675" s="273">
        <v>3</v>
      </c>
    </row>
    <row r="9676" spans="74:92">
      <c r="BV9676" s="273" t="s">
        <v>83</v>
      </c>
      <c r="BW9676" s="273" t="s">
        <v>63</v>
      </c>
      <c r="BX9676" s="273" t="s">
        <v>504</v>
      </c>
      <c r="BY9676" s="273" t="s">
        <v>505</v>
      </c>
      <c r="BZ9676" s="273" t="s">
        <v>86</v>
      </c>
      <c r="CA9676" s="273" t="s">
        <v>87</v>
      </c>
      <c r="CB9676" s="273" t="s">
        <v>225</v>
      </c>
      <c r="CC9676" s="273" t="s">
        <v>226</v>
      </c>
      <c r="CD9676" s="282">
        <v>5</v>
      </c>
      <c r="CE9676" s="274">
        <v>45200</v>
      </c>
      <c r="CF9676" s="273">
        <v>0</v>
      </c>
      <c r="CG9676" s="273" t="s">
        <v>90</v>
      </c>
      <c r="CH9676" s="273">
        <v>0</v>
      </c>
      <c r="CI9676" s="273" t="s">
        <v>80</v>
      </c>
      <c r="CM9676" s="273" t="s">
        <v>73</v>
      </c>
      <c r="CN9676" s="273">
        <v>3</v>
      </c>
    </row>
    <row r="9677" spans="74:92">
      <c r="BV9677" s="273" t="s">
        <v>83</v>
      </c>
      <c r="BW9677" s="273" t="s">
        <v>63</v>
      </c>
      <c r="BX9677" s="273" t="s">
        <v>504</v>
      </c>
      <c r="BY9677" s="273" t="s">
        <v>505</v>
      </c>
      <c r="BZ9677" s="273" t="s">
        <v>86</v>
      </c>
      <c r="CA9677" s="273" t="s">
        <v>87</v>
      </c>
      <c r="CB9677" s="273" t="s">
        <v>217</v>
      </c>
      <c r="CC9677" s="273" t="s">
        <v>218</v>
      </c>
      <c r="CD9677" s="282">
        <v>2</v>
      </c>
      <c r="CE9677" s="274">
        <v>45200</v>
      </c>
      <c r="CG9677" s="273" t="s">
        <v>181</v>
      </c>
      <c r="CI9677" s="273" t="s">
        <v>181</v>
      </c>
      <c r="CJ9677" s="273" t="s">
        <v>506</v>
      </c>
      <c r="CM9677" s="273" t="s">
        <v>73</v>
      </c>
      <c r="CN9677" s="273">
        <v>3</v>
      </c>
    </row>
    <row r="9678" spans="74:92">
      <c r="BV9678" s="273" t="s">
        <v>83</v>
      </c>
      <c r="BW9678" s="273" t="s">
        <v>63</v>
      </c>
      <c r="BX9678" s="273" t="s">
        <v>504</v>
      </c>
      <c r="BY9678" s="273" t="s">
        <v>505</v>
      </c>
      <c r="BZ9678" s="273" t="s">
        <v>86</v>
      </c>
      <c r="CA9678" s="273" t="s">
        <v>87</v>
      </c>
      <c r="CB9678" s="273" t="s">
        <v>233</v>
      </c>
      <c r="CC9678" s="273" t="s">
        <v>234</v>
      </c>
      <c r="CD9678" s="282">
        <v>1</v>
      </c>
      <c r="CE9678" s="274">
        <v>45200</v>
      </c>
      <c r="CG9678" s="273" t="s">
        <v>181</v>
      </c>
      <c r="CI9678" s="273" t="s">
        <v>181</v>
      </c>
      <c r="CJ9678" s="273" t="s">
        <v>1320</v>
      </c>
      <c r="CM9678" s="273" t="s">
        <v>73</v>
      </c>
      <c r="CN9678" s="273">
        <v>3</v>
      </c>
    </row>
    <row r="9679" spans="74:92">
      <c r="BV9679" s="273" t="s">
        <v>83</v>
      </c>
      <c r="BW9679" s="273" t="s">
        <v>63</v>
      </c>
      <c r="BX9679" s="273" t="s">
        <v>504</v>
      </c>
      <c r="BY9679" s="273" t="s">
        <v>505</v>
      </c>
      <c r="BZ9679" s="273" t="s">
        <v>138</v>
      </c>
      <c r="CA9679" s="273" t="s">
        <v>139</v>
      </c>
      <c r="CB9679" s="273" t="s">
        <v>190</v>
      </c>
      <c r="CC9679" s="273" t="s">
        <v>191</v>
      </c>
      <c r="CD9679" s="282">
        <v>8</v>
      </c>
      <c r="CE9679" s="274">
        <v>45200</v>
      </c>
      <c r="CF9679" s="273">
        <v>0</v>
      </c>
      <c r="CG9679" s="273" t="s">
        <v>90</v>
      </c>
      <c r="CH9679" s="273">
        <v>0</v>
      </c>
      <c r="CI9679" s="273" t="s">
        <v>80</v>
      </c>
      <c r="CM9679" s="273" t="s">
        <v>73</v>
      </c>
      <c r="CN9679" s="273">
        <v>3</v>
      </c>
    </row>
    <row r="9680" spans="74:92">
      <c r="BV9680" s="273" t="s">
        <v>83</v>
      </c>
      <c r="BW9680" s="273" t="s">
        <v>63</v>
      </c>
      <c r="BX9680" s="273" t="s">
        <v>504</v>
      </c>
      <c r="BY9680" s="273" t="s">
        <v>505</v>
      </c>
      <c r="BZ9680" s="273" t="s">
        <v>167</v>
      </c>
      <c r="CA9680" s="273" t="s">
        <v>168</v>
      </c>
      <c r="CB9680" s="273" t="s">
        <v>319</v>
      </c>
      <c r="CC9680" s="273" t="s">
        <v>320</v>
      </c>
      <c r="CD9680" s="282">
        <v>15</v>
      </c>
      <c r="CE9680" s="274">
        <v>45200</v>
      </c>
      <c r="CF9680" s="273">
        <v>0</v>
      </c>
      <c r="CG9680" s="273" t="s">
        <v>90</v>
      </c>
      <c r="CH9680" s="273">
        <v>0</v>
      </c>
      <c r="CI9680" s="273" t="s">
        <v>80</v>
      </c>
      <c r="CM9680" s="273" t="s">
        <v>73</v>
      </c>
      <c r="CN9680" s="273">
        <v>3</v>
      </c>
    </row>
    <row r="9681" spans="74:92">
      <c r="BV9681" s="273" t="s">
        <v>83</v>
      </c>
      <c r="BW9681" s="273" t="s">
        <v>63</v>
      </c>
      <c r="BX9681" s="273" t="s">
        <v>504</v>
      </c>
      <c r="BY9681" s="273" t="s">
        <v>505</v>
      </c>
      <c r="BZ9681" s="273" t="s">
        <v>86</v>
      </c>
      <c r="CA9681" s="273" t="s">
        <v>87</v>
      </c>
      <c r="CB9681" s="273" t="s">
        <v>179</v>
      </c>
      <c r="CC9681" s="273" t="s">
        <v>180</v>
      </c>
      <c r="CD9681" s="282">
        <v>1</v>
      </c>
      <c r="CE9681" s="274">
        <v>45200</v>
      </c>
      <c r="CG9681" s="273" t="s">
        <v>181</v>
      </c>
      <c r="CI9681" s="273" t="s">
        <v>181</v>
      </c>
      <c r="CJ9681" s="273" t="s">
        <v>306</v>
      </c>
      <c r="CM9681" s="273" t="s">
        <v>73</v>
      </c>
      <c r="CN9681" s="273">
        <v>3</v>
      </c>
    </row>
    <row r="9682" spans="74:92">
      <c r="BV9682" s="273" t="s">
        <v>83</v>
      </c>
      <c r="BW9682" s="273" t="s">
        <v>63</v>
      </c>
      <c r="BX9682" s="273" t="s">
        <v>504</v>
      </c>
      <c r="BY9682" s="273" t="s">
        <v>505</v>
      </c>
      <c r="BZ9682" s="273" t="s">
        <v>204</v>
      </c>
      <c r="CA9682" s="273" t="s">
        <v>205</v>
      </c>
      <c r="CB9682" s="273" t="s">
        <v>206</v>
      </c>
      <c r="CC9682" s="273" t="s">
        <v>207</v>
      </c>
      <c r="CD9682" s="282">
        <v>0</v>
      </c>
      <c r="CE9682" s="274">
        <v>45200</v>
      </c>
      <c r="CG9682" s="273" t="s">
        <v>181</v>
      </c>
      <c r="CI9682" s="273" t="s">
        <v>208</v>
      </c>
      <c r="CJ9682" s="273" t="s">
        <v>209</v>
      </c>
      <c r="CM9682" s="273" t="s">
        <v>73</v>
      </c>
      <c r="CN9682" s="273">
        <v>3</v>
      </c>
    </row>
    <row r="9683" spans="74:92">
      <c r="BV9683" s="273" t="s">
        <v>83</v>
      </c>
      <c r="BW9683" s="273" t="s">
        <v>63</v>
      </c>
      <c r="BX9683" s="273" t="s">
        <v>504</v>
      </c>
      <c r="BY9683" s="273" t="s">
        <v>505</v>
      </c>
      <c r="BZ9683" s="273" t="s">
        <v>167</v>
      </c>
      <c r="CA9683" s="273" t="s">
        <v>168</v>
      </c>
      <c r="CB9683" s="273" t="s">
        <v>313</v>
      </c>
      <c r="CC9683" s="273" t="s">
        <v>314</v>
      </c>
      <c r="CD9683" s="282">
        <v>14</v>
      </c>
      <c r="CE9683" s="274">
        <v>45200</v>
      </c>
      <c r="CF9683" s="273">
        <v>0</v>
      </c>
      <c r="CG9683" s="273" t="s">
        <v>90</v>
      </c>
      <c r="CH9683" s="273">
        <v>0</v>
      </c>
      <c r="CI9683" s="273" t="s">
        <v>80</v>
      </c>
      <c r="CM9683" s="273" t="s">
        <v>73</v>
      </c>
      <c r="CN9683" s="273">
        <v>3</v>
      </c>
    </row>
    <row r="9684" spans="74:92">
      <c r="BV9684" s="273" t="s">
        <v>83</v>
      </c>
      <c r="BW9684" s="273" t="s">
        <v>63</v>
      </c>
      <c r="BX9684" s="273" t="s">
        <v>504</v>
      </c>
      <c r="BY9684" s="273" t="s">
        <v>505</v>
      </c>
      <c r="BZ9684" s="273" t="s">
        <v>167</v>
      </c>
      <c r="CA9684" s="273" t="s">
        <v>168</v>
      </c>
      <c r="CB9684" s="273" t="s">
        <v>353</v>
      </c>
      <c r="CC9684" s="273" t="s">
        <v>354</v>
      </c>
      <c r="CD9684" s="282">
        <v>13</v>
      </c>
      <c r="CE9684" s="274">
        <v>45200</v>
      </c>
      <c r="CF9684" s="273">
        <v>0</v>
      </c>
      <c r="CG9684" s="273" t="s">
        <v>90</v>
      </c>
      <c r="CH9684" s="273">
        <v>0</v>
      </c>
      <c r="CI9684" s="273" t="s">
        <v>80</v>
      </c>
      <c r="CM9684" s="273" t="s">
        <v>73</v>
      </c>
      <c r="CN9684" s="273">
        <v>3</v>
      </c>
    </row>
    <row r="9685" spans="74:92">
      <c r="BV9685" s="273" t="s">
        <v>83</v>
      </c>
      <c r="BW9685" s="273" t="s">
        <v>63</v>
      </c>
      <c r="BX9685" s="273" t="s">
        <v>504</v>
      </c>
      <c r="BY9685" s="273" t="s">
        <v>505</v>
      </c>
      <c r="BZ9685" s="273" t="s">
        <v>151</v>
      </c>
      <c r="CA9685" s="273" t="s">
        <v>152</v>
      </c>
      <c r="CB9685" s="273" t="s">
        <v>161</v>
      </c>
      <c r="CC9685" s="273" t="s">
        <v>162</v>
      </c>
      <c r="CD9685" s="282">
        <v>11</v>
      </c>
      <c r="CE9685" s="274">
        <v>45200</v>
      </c>
      <c r="CF9685" s="273">
        <v>0</v>
      </c>
      <c r="CG9685" s="273" t="s">
        <v>90</v>
      </c>
      <c r="CH9685" s="273">
        <v>0</v>
      </c>
      <c r="CI9685" s="273" t="s">
        <v>80</v>
      </c>
      <c r="CM9685" s="273" t="s">
        <v>73</v>
      </c>
      <c r="CN9685" s="273">
        <v>3</v>
      </c>
    </row>
    <row r="9686" spans="74:92">
      <c r="BV9686" s="273" t="s">
        <v>83</v>
      </c>
      <c r="BW9686" s="273" t="s">
        <v>63</v>
      </c>
      <c r="BX9686" s="273" t="s">
        <v>504</v>
      </c>
      <c r="BY9686" s="273" t="s">
        <v>505</v>
      </c>
      <c r="BZ9686" s="273" t="s">
        <v>167</v>
      </c>
      <c r="CA9686" s="273" t="s">
        <v>168</v>
      </c>
      <c r="CB9686" s="273" t="s">
        <v>169</v>
      </c>
      <c r="CC9686" s="273" t="s">
        <v>170</v>
      </c>
      <c r="CD9686" s="282">
        <v>12</v>
      </c>
      <c r="CE9686" s="274">
        <v>45200</v>
      </c>
      <c r="CF9686" s="273">
        <v>0</v>
      </c>
      <c r="CG9686" s="273" t="s">
        <v>90</v>
      </c>
      <c r="CH9686" s="273">
        <v>0</v>
      </c>
      <c r="CI9686" s="273" t="s">
        <v>80</v>
      </c>
      <c r="CM9686" s="273" t="s">
        <v>73</v>
      </c>
      <c r="CN9686" s="273">
        <v>3</v>
      </c>
    </row>
    <row r="9687" spans="74:92">
      <c r="BV9687" s="273" t="s">
        <v>83</v>
      </c>
      <c r="BW9687" s="273" t="s">
        <v>63</v>
      </c>
      <c r="BX9687" s="273" t="s">
        <v>504</v>
      </c>
      <c r="BY9687" s="273" t="s">
        <v>505</v>
      </c>
      <c r="BZ9687" s="273" t="s">
        <v>151</v>
      </c>
      <c r="CA9687" s="273" t="s">
        <v>152</v>
      </c>
      <c r="CB9687" s="273" t="s">
        <v>153</v>
      </c>
      <c r="CC9687" s="273" t="s">
        <v>154</v>
      </c>
      <c r="CD9687" s="282">
        <v>10</v>
      </c>
      <c r="CE9687" s="274">
        <v>45200</v>
      </c>
      <c r="CF9687" s="273">
        <v>0</v>
      </c>
      <c r="CG9687" s="273" t="s">
        <v>90</v>
      </c>
      <c r="CH9687" s="273">
        <v>0</v>
      </c>
      <c r="CI9687" s="273" t="s">
        <v>80</v>
      </c>
      <c r="CM9687" s="273" t="s">
        <v>73</v>
      </c>
      <c r="CN9687" s="273">
        <v>3</v>
      </c>
    </row>
    <row r="9688" spans="74:92">
      <c r="BV9688" s="273" t="s">
        <v>83</v>
      </c>
      <c r="BW9688" s="273" t="s">
        <v>63</v>
      </c>
      <c r="BX9688" s="273" t="s">
        <v>504</v>
      </c>
      <c r="BY9688" s="273" t="s">
        <v>505</v>
      </c>
      <c r="BZ9688" s="273" t="s">
        <v>138</v>
      </c>
      <c r="CA9688" s="273" t="s">
        <v>139</v>
      </c>
      <c r="CB9688" s="273" t="s">
        <v>140</v>
      </c>
      <c r="CC9688" s="273" t="s">
        <v>141</v>
      </c>
      <c r="CD9688" s="282">
        <v>9</v>
      </c>
      <c r="CE9688" s="274">
        <v>45200</v>
      </c>
      <c r="CF9688" s="273">
        <v>0</v>
      </c>
      <c r="CG9688" s="273" t="s">
        <v>90</v>
      </c>
      <c r="CH9688" s="273">
        <v>0</v>
      </c>
      <c r="CI9688" s="273" t="s">
        <v>80</v>
      </c>
      <c r="CM9688" s="273" t="s">
        <v>73</v>
      </c>
      <c r="CN9688" s="273">
        <v>3</v>
      </c>
    </row>
    <row r="9689" spans="74:92">
      <c r="BV9689" s="273" t="s">
        <v>83</v>
      </c>
      <c r="BW9689" s="273" t="s">
        <v>63</v>
      </c>
      <c r="BX9689" s="273" t="s">
        <v>504</v>
      </c>
      <c r="BY9689" s="273" t="s">
        <v>505</v>
      </c>
      <c r="BZ9689" s="273" t="s">
        <v>126</v>
      </c>
      <c r="CA9689" s="273" t="s">
        <v>127</v>
      </c>
      <c r="CB9689" s="273" t="s">
        <v>133</v>
      </c>
      <c r="CC9689" s="273" t="s">
        <v>134</v>
      </c>
      <c r="CD9689" s="282">
        <v>7</v>
      </c>
      <c r="CE9689" s="274">
        <v>45200</v>
      </c>
      <c r="CI9689" s="273" t="s">
        <v>104</v>
      </c>
      <c r="CM9689" s="273" t="s">
        <v>73</v>
      </c>
      <c r="CN9689" s="273">
        <v>3</v>
      </c>
    </row>
    <row r="9690" spans="74:92">
      <c r="BV9690" s="273" t="s">
        <v>83</v>
      </c>
      <c r="BW9690" s="273" t="s">
        <v>63</v>
      </c>
      <c r="BX9690" s="273" t="s">
        <v>504</v>
      </c>
      <c r="BY9690" s="273" t="s">
        <v>505</v>
      </c>
      <c r="BZ9690" s="273" t="s">
        <v>126</v>
      </c>
      <c r="CA9690" s="273" t="s">
        <v>127</v>
      </c>
      <c r="CB9690" s="273" t="s">
        <v>128</v>
      </c>
      <c r="CC9690" s="273" t="s">
        <v>129</v>
      </c>
      <c r="CD9690" s="282">
        <v>6</v>
      </c>
      <c r="CE9690" s="274">
        <v>45200</v>
      </c>
      <c r="CI9690" s="273" t="s">
        <v>80</v>
      </c>
      <c r="CM9690" s="273" t="s">
        <v>73</v>
      </c>
      <c r="CN9690" s="273">
        <v>3</v>
      </c>
    </row>
    <row r="9691" spans="74:92">
      <c r="BV9691" s="273" t="s">
        <v>83</v>
      </c>
      <c r="BW9691" s="273" t="s">
        <v>63</v>
      </c>
      <c r="BX9691" s="273" t="s">
        <v>504</v>
      </c>
      <c r="BY9691" s="273" t="s">
        <v>505</v>
      </c>
      <c r="BZ9691" s="273" t="s">
        <v>110</v>
      </c>
      <c r="CA9691" s="273" t="s">
        <v>111</v>
      </c>
      <c r="CB9691" s="273" t="s">
        <v>112</v>
      </c>
      <c r="CC9691" s="273" t="s">
        <v>113</v>
      </c>
      <c r="CD9691" s="282">
        <v>4</v>
      </c>
      <c r="CE9691" s="274">
        <v>45200</v>
      </c>
      <c r="CI9691" s="273" t="s">
        <v>80</v>
      </c>
      <c r="CM9691" s="273" t="s">
        <v>73</v>
      </c>
      <c r="CN9691" s="273">
        <v>3</v>
      </c>
    </row>
    <row r="9692" spans="74:92">
      <c r="BV9692" s="273" t="s">
        <v>83</v>
      </c>
      <c r="BW9692" s="273" t="s">
        <v>63</v>
      </c>
      <c r="BX9692" s="273" t="s">
        <v>504</v>
      </c>
      <c r="BY9692" s="273" t="s">
        <v>505</v>
      </c>
      <c r="BZ9692" s="273" t="s">
        <v>110</v>
      </c>
      <c r="CA9692" s="273" t="s">
        <v>111</v>
      </c>
      <c r="CB9692" s="273" t="s">
        <v>117</v>
      </c>
      <c r="CC9692" s="273" t="s">
        <v>118</v>
      </c>
      <c r="CD9692" s="282">
        <v>5</v>
      </c>
      <c r="CE9692" s="274">
        <v>45200</v>
      </c>
      <c r="CI9692" s="273" t="s">
        <v>104</v>
      </c>
      <c r="CM9692" s="273" t="s">
        <v>73</v>
      </c>
      <c r="CN9692" s="273">
        <v>3</v>
      </c>
    </row>
    <row r="9693" spans="74:92">
      <c r="BV9693" s="273" t="s">
        <v>83</v>
      </c>
      <c r="BW9693" s="273" t="s">
        <v>63</v>
      </c>
      <c r="BX9693" s="273" t="s">
        <v>504</v>
      </c>
      <c r="BY9693" s="273" t="s">
        <v>505</v>
      </c>
      <c r="BZ9693" s="273" t="s">
        <v>86</v>
      </c>
      <c r="CA9693" s="273" t="s">
        <v>87</v>
      </c>
      <c r="CB9693" s="273" t="s">
        <v>101</v>
      </c>
      <c r="CC9693" s="273" t="s">
        <v>102</v>
      </c>
      <c r="CD9693" s="282">
        <v>4</v>
      </c>
      <c r="CE9693" s="274">
        <v>45200</v>
      </c>
      <c r="CF9693" s="273">
        <v>0</v>
      </c>
      <c r="CG9693" s="273" t="s">
        <v>103</v>
      </c>
      <c r="CH9693" s="273">
        <v>0</v>
      </c>
      <c r="CI9693" s="273" t="s">
        <v>104</v>
      </c>
      <c r="CM9693" s="273" t="s">
        <v>73</v>
      </c>
      <c r="CN9693" s="273">
        <v>3</v>
      </c>
    </row>
    <row r="9694" spans="74:92">
      <c r="BV9694" s="273" t="s">
        <v>83</v>
      </c>
      <c r="BW9694" s="273" t="s">
        <v>63</v>
      </c>
      <c r="BX9694" s="273" t="s">
        <v>504</v>
      </c>
      <c r="BY9694" s="273" t="s">
        <v>505</v>
      </c>
      <c r="BZ9694" s="273" t="s">
        <v>86</v>
      </c>
      <c r="CA9694" s="273" t="s">
        <v>87</v>
      </c>
      <c r="CB9694" s="273" t="s">
        <v>88</v>
      </c>
      <c r="CC9694" s="273" t="s">
        <v>89</v>
      </c>
      <c r="CD9694" s="282">
        <v>3</v>
      </c>
      <c r="CE9694" s="274">
        <v>45200</v>
      </c>
      <c r="CF9694" s="273">
        <v>0</v>
      </c>
      <c r="CG9694" s="273" t="s">
        <v>90</v>
      </c>
      <c r="CH9694" s="273">
        <v>0</v>
      </c>
      <c r="CI9694" s="273" t="s">
        <v>80</v>
      </c>
      <c r="CM9694" s="273" t="s">
        <v>73</v>
      </c>
      <c r="CN9694" s="273">
        <v>3</v>
      </c>
    </row>
    <row r="9695" spans="74:92">
      <c r="BV9695" s="273" t="s">
        <v>83</v>
      </c>
      <c r="BW9695" s="273" t="s">
        <v>63</v>
      </c>
      <c r="BX9695" s="273" t="s">
        <v>504</v>
      </c>
      <c r="BY9695" s="273" t="s">
        <v>505</v>
      </c>
      <c r="BZ9695" s="273" t="s">
        <v>86</v>
      </c>
      <c r="CA9695" s="273" t="s">
        <v>87</v>
      </c>
      <c r="CB9695" s="273" t="s">
        <v>88</v>
      </c>
      <c r="CC9695" s="273" t="s">
        <v>89</v>
      </c>
      <c r="CD9695" s="282">
        <v>3</v>
      </c>
      <c r="CE9695" s="274">
        <v>45231</v>
      </c>
      <c r="CF9695" s="273">
        <v>1939</v>
      </c>
      <c r="CG9695" s="273" t="s">
        <v>90</v>
      </c>
      <c r="CH9695" s="273">
        <v>1939</v>
      </c>
      <c r="CI9695" s="273" t="s">
        <v>80</v>
      </c>
      <c r="CM9695" s="273" t="s">
        <v>73</v>
      </c>
      <c r="CN9695" s="273">
        <v>3</v>
      </c>
    </row>
    <row r="9696" spans="74:92">
      <c r="BV9696" s="273" t="s">
        <v>83</v>
      </c>
      <c r="BW9696" s="273" t="s">
        <v>63</v>
      </c>
      <c r="BX9696" s="273" t="s">
        <v>504</v>
      </c>
      <c r="BY9696" s="273" t="s">
        <v>505</v>
      </c>
      <c r="BZ9696" s="273" t="s">
        <v>86</v>
      </c>
      <c r="CA9696" s="273" t="s">
        <v>87</v>
      </c>
      <c r="CB9696" s="273" t="s">
        <v>101</v>
      </c>
      <c r="CC9696" s="273" t="s">
        <v>102</v>
      </c>
      <c r="CD9696" s="282">
        <v>4</v>
      </c>
      <c r="CE9696" s="274">
        <v>45231</v>
      </c>
      <c r="CF9696" s="273">
        <v>30030</v>
      </c>
      <c r="CG9696" s="273" t="s">
        <v>103</v>
      </c>
      <c r="CH9696" s="273">
        <v>977.77679999999998</v>
      </c>
      <c r="CI9696" s="273" t="s">
        <v>104</v>
      </c>
      <c r="CM9696" s="273" t="s">
        <v>73</v>
      </c>
      <c r="CN9696" s="273">
        <v>3</v>
      </c>
    </row>
    <row r="9697" spans="74:92">
      <c r="BV9697" s="273" t="s">
        <v>83</v>
      </c>
      <c r="BW9697" s="273" t="s">
        <v>63</v>
      </c>
      <c r="BX9697" s="273" t="s">
        <v>504</v>
      </c>
      <c r="BY9697" s="273" t="s">
        <v>505</v>
      </c>
      <c r="BZ9697" s="273" t="s">
        <v>110</v>
      </c>
      <c r="CA9697" s="273" t="s">
        <v>111</v>
      </c>
      <c r="CB9697" s="273" t="s">
        <v>117</v>
      </c>
      <c r="CC9697" s="273" t="s">
        <v>118</v>
      </c>
      <c r="CD9697" s="282">
        <v>5</v>
      </c>
      <c r="CE9697" s="274">
        <v>45231</v>
      </c>
      <c r="CI9697" s="273" t="s">
        <v>104</v>
      </c>
      <c r="CM9697" s="273" t="s">
        <v>73</v>
      </c>
      <c r="CN9697" s="273">
        <v>3</v>
      </c>
    </row>
    <row r="9698" spans="74:92">
      <c r="BV9698" s="273" t="s">
        <v>83</v>
      </c>
      <c r="BW9698" s="273" t="s">
        <v>63</v>
      </c>
      <c r="BX9698" s="273" t="s">
        <v>504</v>
      </c>
      <c r="BY9698" s="273" t="s">
        <v>505</v>
      </c>
      <c r="BZ9698" s="273" t="s">
        <v>110</v>
      </c>
      <c r="CA9698" s="273" t="s">
        <v>111</v>
      </c>
      <c r="CB9698" s="273" t="s">
        <v>112</v>
      </c>
      <c r="CC9698" s="273" t="s">
        <v>113</v>
      </c>
      <c r="CD9698" s="282">
        <v>4</v>
      </c>
      <c r="CE9698" s="274">
        <v>45231</v>
      </c>
      <c r="CI9698" s="273" t="s">
        <v>80</v>
      </c>
      <c r="CM9698" s="273" t="s">
        <v>73</v>
      </c>
      <c r="CN9698" s="273">
        <v>3</v>
      </c>
    </row>
    <row r="9699" spans="74:92">
      <c r="BV9699" s="273" t="s">
        <v>83</v>
      </c>
      <c r="BW9699" s="273" t="s">
        <v>63</v>
      </c>
      <c r="BX9699" s="273" t="s">
        <v>504</v>
      </c>
      <c r="BY9699" s="273" t="s">
        <v>505</v>
      </c>
      <c r="BZ9699" s="273" t="s">
        <v>126</v>
      </c>
      <c r="CA9699" s="273" t="s">
        <v>127</v>
      </c>
      <c r="CB9699" s="273" t="s">
        <v>128</v>
      </c>
      <c r="CC9699" s="273" t="s">
        <v>129</v>
      </c>
      <c r="CD9699" s="282">
        <v>6</v>
      </c>
      <c r="CE9699" s="274">
        <v>45231</v>
      </c>
      <c r="CI9699" s="273" t="s">
        <v>80</v>
      </c>
      <c r="CM9699" s="273" t="s">
        <v>73</v>
      </c>
      <c r="CN9699" s="273">
        <v>3</v>
      </c>
    </row>
    <row r="9700" spans="74:92">
      <c r="BV9700" s="273" t="s">
        <v>83</v>
      </c>
      <c r="BW9700" s="273" t="s">
        <v>63</v>
      </c>
      <c r="BX9700" s="273" t="s">
        <v>504</v>
      </c>
      <c r="BY9700" s="273" t="s">
        <v>505</v>
      </c>
      <c r="BZ9700" s="273" t="s">
        <v>126</v>
      </c>
      <c r="CA9700" s="273" t="s">
        <v>127</v>
      </c>
      <c r="CB9700" s="273" t="s">
        <v>133</v>
      </c>
      <c r="CC9700" s="273" t="s">
        <v>134</v>
      </c>
      <c r="CD9700" s="282">
        <v>7</v>
      </c>
      <c r="CE9700" s="274">
        <v>45231</v>
      </c>
      <c r="CI9700" s="273" t="s">
        <v>104</v>
      </c>
      <c r="CM9700" s="273" t="s">
        <v>73</v>
      </c>
      <c r="CN9700" s="273">
        <v>3</v>
      </c>
    </row>
    <row r="9701" spans="74:92">
      <c r="BV9701" s="273" t="s">
        <v>83</v>
      </c>
      <c r="BW9701" s="273" t="s">
        <v>63</v>
      </c>
      <c r="BX9701" s="273" t="s">
        <v>504</v>
      </c>
      <c r="BY9701" s="273" t="s">
        <v>505</v>
      </c>
      <c r="BZ9701" s="273" t="s">
        <v>138</v>
      </c>
      <c r="CA9701" s="273" t="s">
        <v>139</v>
      </c>
      <c r="CB9701" s="273" t="s">
        <v>140</v>
      </c>
      <c r="CC9701" s="273" t="s">
        <v>141</v>
      </c>
      <c r="CD9701" s="282">
        <v>9</v>
      </c>
      <c r="CE9701" s="274">
        <v>45231</v>
      </c>
      <c r="CF9701" s="273">
        <v>0</v>
      </c>
      <c r="CG9701" s="273" t="s">
        <v>90</v>
      </c>
      <c r="CH9701" s="273">
        <v>0</v>
      </c>
      <c r="CI9701" s="273" t="s">
        <v>80</v>
      </c>
      <c r="CM9701" s="273" t="s">
        <v>73</v>
      </c>
      <c r="CN9701" s="273">
        <v>3</v>
      </c>
    </row>
    <row r="9702" spans="74:92">
      <c r="BV9702" s="273" t="s">
        <v>83</v>
      </c>
      <c r="BW9702" s="273" t="s">
        <v>63</v>
      </c>
      <c r="BX9702" s="273" t="s">
        <v>504</v>
      </c>
      <c r="BY9702" s="273" t="s">
        <v>505</v>
      </c>
      <c r="BZ9702" s="273" t="s">
        <v>151</v>
      </c>
      <c r="CA9702" s="273" t="s">
        <v>152</v>
      </c>
      <c r="CB9702" s="273" t="s">
        <v>153</v>
      </c>
      <c r="CC9702" s="273" t="s">
        <v>154</v>
      </c>
      <c r="CD9702" s="282">
        <v>10</v>
      </c>
      <c r="CE9702" s="274">
        <v>45231</v>
      </c>
      <c r="CF9702" s="273">
        <v>0</v>
      </c>
      <c r="CG9702" s="273" t="s">
        <v>90</v>
      </c>
      <c r="CH9702" s="273">
        <v>0</v>
      </c>
      <c r="CI9702" s="273" t="s">
        <v>80</v>
      </c>
      <c r="CM9702" s="273" t="s">
        <v>73</v>
      </c>
      <c r="CN9702" s="273">
        <v>3</v>
      </c>
    </row>
    <row r="9703" spans="74:92">
      <c r="BV9703" s="273" t="s">
        <v>83</v>
      </c>
      <c r="BW9703" s="273" t="s">
        <v>63</v>
      </c>
      <c r="BX9703" s="273" t="s">
        <v>504</v>
      </c>
      <c r="BY9703" s="273" t="s">
        <v>505</v>
      </c>
      <c r="BZ9703" s="273" t="s">
        <v>167</v>
      </c>
      <c r="CA9703" s="273" t="s">
        <v>168</v>
      </c>
      <c r="CB9703" s="273" t="s">
        <v>169</v>
      </c>
      <c r="CC9703" s="273" t="s">
        <v>170</v>
      </c>
      <c r="CD9703" s="282">
        <v>12</v>
      </c>
      <c r="CE9703" s="274">
        <v>45231</v>
      </c>
      <c r="CF9703" s="273">
        <v>0</v>
      </c>
      <c r="CG9703" s="273" t="s">
        <v>90</v>
      </c>
      <c r="CH9703" s="273">
        <v>0</v>
      </c>
      <c r="CI9703" s="273" t="s">
        <v>80</v>
      </c>
      <c r="CM9703" s="273" t="s">
        <v>73</v>
      </c>
      <c r="CN9703" s="273">
        <v>3</v>
      </c>
    </row>
    <row r="9704" spans="74:92">
      <c r="BV9704" s="273" t="s">
        <v>83</v>
      </c>
      <c r="BW9704" s="273" t="s">
        <v>63</v>
      </c>
      <c r="BX9704" s="273" t="s">
        <v>504</v>
      </c>
      <c r="BY9704" s="273" t="s">
        <v>505</v>
      </c>
      <c r="BZ9704" s="273" t="s">
        <v>151</v>
      </c>
      <c r="CA9704" s="273" t="s">
        <v>152</v>
      </c>
      <c r="CB9704" s="273" t="s">
        <v>161</v>
      </c>
      <c r="CC9704" s="273" t="s">
        <v>162</v>
      </c>
      <c r="CD9704" s="282">
        <v>11</v>
      </c>
      <c r="CE9704" s="274">
        <v>45231</v>
      </c>
      <c r="CF9704" s="273">
        <v>0</v>
      </c>
      <c r="CG9704" s="273" t="s">
        <v>90</v>
      </c>
      <c r="CH9704" s="273">
        <v>0</v>
      </c>
      <c r="CI9704" s="273" t="s">
        <v>80</v>
      </c>
      <c r="CM9704" s="273" t="s">
        <v>73</v>
      </c>
      <c r="CN9704" s="273">
        <v>3</v>
      </c>
    </row>
    <row r="9705" spans="74:92">
      <c r="BV9705" s="273" t="s">
        <v>83</v>
      </c>
      <c r="BW9705" s="273" t="s">
        <v>63</v>
      </c>
      <c r="BX9705" s="273" t="s">
        <v>504</v>
      </c>
      <c r="BY9705" s="273" t="s">
        <v>505</v>
      </c>
      <c r="BZ9705" s="273" t="s">
        <v>167</v>
      </c>
      <c r="CA9705" s="273" t="s">
        <v>168</v>
      </c>
      <c r="CB9705" s="273" t="s">
        <v>353</v>
      </c>
      <c r="CC9705" s="273" t="s">
        <v>354</v>
      </c>
      <c r="CD9705" s="282">
        <v>13</v>
      </c>
      <c r="CE9705" s="274">
        <v>45231</v>
      </c>
      <c r="CF9705" s="273">
        <v>0</v>
      </c>
      <c r="CG9705" s="273" t="s">
        <v>90</v>
      </c>
      <c r="CH9705" s="273">
        <v>0</v>
      </c>
      <c r="CI9705" s="273" t="s">
        <v>80</v>
      </c>
      <c r="CM9705" s="273" t="s">
        <v>73</v>
      </c>
      <c r="CN9705" s="273">
        <v>3</v>
      </c>
    </row>
    <row r="9706" spans="74:92">
      <c r="BV9706" s="273" t="s">
        <v>83</v>
      </c>
      <c r="BW9706" s="273" t="s">
        <v>63</v>
      </c>
      <c r="BX9706" s="273" t="s">
        <v>504</v>
      </c>
      <c r="BY9706" s="273" t="s">
        <v>505</v>
      </c>
      <c r="BZ9706" s="273" t="s">
        <v>167</v>
      </c>
      <c r="CA9706" s="273" t="s">
        <v>168</v>
      </c>
      <c r="CB9706" s="273" t="s">
        <v>313</v>
      </c>
      <c r="CC9706" s="273" t="s">
        <v>314</v>
      </c>
      <c r="CD9706" s="282">
        <v>14</v>
      </c>
      <c r="CE9706" s="274">
        <v>45231</v>
      </c>
      <c r="CF9706" s="273">
        <v>0</v>
      </c>
      <c r="CG9706" s="273" t="s">
        <v>90</v>
      </c>
      <c r="CH9706" s="273">
        <v>0</v>
      </c>
      <c r="CI9706" s="273" t="s">
        <v>80</v>
      </c>
      <c r="CM9706" s="273" t="s">
        <v>73</v>
      </c>
      <c r="CN9706" s="273">
        <v>3</v>
      </c>
    </row>
    <row r="9707" spans="74:92">
      <c r="BV9707" s="273" t="s">
        <v>83</v>
      </c>
      <c r="BW9707" s="273" t="s">
        <v>63</v>
      </c>
      <c r="BX9707" s="273" t="s">
        <v>504</v>
      </c>
      <c r="BY9707" s="273" t="s">
        <v>505</v>
      </c>
      <c r="BZ9707" s="273" t="s">
        <v>204</v>
      </c>
      <c r="CA9707" s="273" t="s">
        <v>205</v>
      </c>
      <c r="CB9707" s="273" t="s">
        <v>206</v>
      </c>
      <c r="CC9707" s="273" t="s">
        <v>207</v>
      </c>
      <c r="CD9707" s="282">
        <v>0</v>
      </c>
      <c r="CE9707" s="274">
        <v>45231</v>
      </c>
      <c r="CG9707" s="273" t="s">
        <v>181</v>
      </c>
      <c r="CI9707" s="273" t="s">
        <v>208</v>
      </c>
      <c r="CJ9707" s="273" t="s">
        <v>209</v>
      </c>
      <c r="CM9707" s="273" t="s">
        <v>73</v>
      </c>
      <c r="CN9707" s="273">
        <v>3</v>
      </c>
    </row>
    <row r="9708" spans="74:92">
      <c r="BV9708" s="273" t="s">
        <v>83</v>
      </c>
      <c r="BW9708" s="273" t="s">
        <v>63</v>
      </c>
      <c r="BX9708" s="273" t="s">
        <v>504</v>
      </c>
      <c r="BY9708" s="273" t="s">
        <v>505</v>
      </c>
      <c r="BZ9708" s="273" t="s">
        <v>86</v>
      </c>
      <c r="CA9708" s="273" t="s">
        <v>87</v>
      </c>
      <c r="CB9708" s="273" t="s">
        <v>179</v>
      </c>
      <c r="CC9708" s="273" t="s">
        <v>180</v>
      </c>
      <c r="CD9708" s="282">
        <v>1</v>
      </c>
      <c r="CE9708" s="274">
        <v>45231</v>
      </c>
      <c r="CG9708" s="273" t="s">
        <v>181</v>
      </c>
      <c r="CI9708" s="273" t="s">
        <v>181</v>
      </c>
      <c r="CJ9708" s="273" t="s">
        <v>306</v>
      </c>
      <c r="CM9708" s="273" t="s">
        <v>73</v>
      </c>
      <c r="CN9708" s="273">
        <v>3</v>
      </c>
    </row>
    <row r="9709" spans="74:92">
      <c r="BV9709" s="273" t="s">
        <v>83</v>
      </c>
      <c r="BW9709" s="273" t="s">
        <v>63</v>
      </c>
      <c r="BX9709" s="273" t="s">
        <v>504</v>
      </c>
      <c r="BY9709" s="273" t="s">
        <v>505</v>
      </c>
      <c r="BZ9709" s="273" t="s">
        <v>167</v>
      </c>
      <c r="CA9709" s="273" t="s">
        <v>168</v>
      </c>
      <c r="CB9709" s="273" t="s">
        <v>319</v>
      </c>
      <c r="CC9709" s="273" t="s">
        <v>320</v>
      </c>
      <c r="CD9709" s="282">
        <v>15</v>
      </c>
      <c r="CE9709" s="274">
        <v>45231</v>
      </c>
      <c r="CF9709" s="273">
        <v>0</v>
      </c>
      <c r="CG9709" s="273" t="s">
        <v>90</v>
      </c>
      <c r="CH9709" s="273">
        <v>0</v>
      </c>
      <c r="CI9709" s="273" t="s">
        <v>80</v>
      </c>
      <c r="CM9709" s="273" t="s">
        <v>73</v>
      </c>
      <c r="CN9709" s="273">
        <v>3</v>
      </c>
    </row>
    <row r="9710" spans="74:92">
      <c r="BV9710" s="273" t="s">
        <v>83</v>
      </c>
      <c r="BW9710" s="273" t="s">
        <v>63</v>
      </c>
      <c r="BX9710" s="273" t="s">
        <v>504</v>
      </c>
      <c r="BY9710" s="273" t="s">
        <v>505</v>
      </c>
      <c r="BZ9710" s="273" t="s">
        <v>138</v>
      </c>
      <c r="CA9710" s="273" t="s">
        <v>139</v>
      </c>
      <c r="CB9710" s="273" t="s">
        <v>190</v>
      </c>
      <c r="CC9710" s="273" t="s">
        <v>191</v>
      </c>
      <c r="CD9710" s="282">
        <v>8</v>
      </c>
      <c r="CE9710" s="274">
        <v>45231</v>
      </c>
      <c r="CF9710" s="273">
        <v>0</v>
      </c>
      <c r="CG9710" s="273" t="s">
        <v>90</v>
      </c>
      <c r="CH9710" s="273">
        <v>0</v>
      </c>
      <c r="CI9710" s="273" t="s">
        <v>80</v>
      </c>
      <c r="CM9710" s="273" t="s">
        <v>73</v>
      </c>
      <c r="CN9710" s="273">
        <v>3</v>
      </c>
    </row>
    <row r="9711" spans="74:92">
      <c r="BV9711" s="273" t="s">
        <v>83</v>
      </c>
      <c r="BW9711" s="273" t="s">
        <v>63</v>
      </c>
      <c r="BX9711" s="273" t="s">
        <v>504</v>
      </c>
      <c r="BY9711" s="273" t="s">
        <v>505</v>
      </c>
      <c r="BZ9711" s="273" t="s">
        <v>86</v>
      </c>
      <c r="CA9711" s="273" t="s">
        <v>87</v>
      </c>
      <c r="CB9711" s="273" t="s">
        <v>233</v>
      </c>
      <c r="CC9711" s="273" t="s">
        <v>234</v>
      </c>
      <c r="CD9711" s="282">
        <v>1</v>
      </c>
      <c r="CE9711" s="274">
        <v>45231</v>
      </c>
      <c r="CG9711" s="273" t="s">
        <v>181</v>
      </c>
      <c r="CI9711" s="273" t="s">
        <v>181</v>
      </c>
      <c r="CJ9711" s="273" t="s">
        <v>2121</v>
      </c>
      <c r="CM9711" s="273" t="s">
        <v>73</v>
      </c>
      <c r="CN9711" s="273">
        <v>3</v>
      </c>
    </row>
    <row r="9712" spans="74:92">
      <c r="BV9712" s="273" t="s">
        <v>83</v>
      </c>
      <c r="BW9712" s="273" t="s">
        <v>63</v>
      </c>
      <c r="BX9712" s="273" t="s">
        <v>504</v>
      </c>
      <c r="BY9712" s="273" t="s">
        <v>505</v>
      </c>
      <c r="BZ9712" s="273" t="s">
        <v>86</v>
      </c>
      <c r="CA9712" s="273" t="s">
        <v>87</v>
      </c>
      <c r="CB9712" s="273" t="s">
        <v>217</v>
      </c>
      <c r="CC9712" s="273" t="s">
        <v>218</v>
      </c>
      <c r="CD9712" s="282">
        <v>2</v>
      </c>
      <c r="CE9712" s="274">
        <v>45231</v>
      </c>
      <c r="CG9712" s="273" t="s">
        <v>181</v>
      </c>
      <c r="CI9712" s="273" t="s">
        <v>181</v>
      </c>
      <c r="CJ9712" s="273" t="s">
        <v>506</v>
      </c>
      <c r="CM9712" s="273" t="s">
        <v>73</v>
      </c>
      <c r="CN9712" s="273">
        <v>3</v>
      </c>
    </row>
    <row r="9713" spans="74:92">
      <c r="BV9713" s="273" t="s">
        <v>83</v>
      </c>
      <c r="BW9713" s="273" t="s">
        <v>63</v>
      </c>
      <c r="BX9713" s="273" t="s">
        <v>504</v>
      </c>
      <c r="BY9713" s="273" t="s">
        <v>505</v>
      </c>
      <c r="BZ9713" s="273" t="s">
        <v>86</v>
      </c>
      <c r="CA9713" s="273" t="s">
        <v>87</v>
      </c>
      <c r="CB9713" s="273" t="s">
        <v>225</v>
      </c>
      <c r="CC9713" s="273" t="s">
        <v>226</v>
      </c>
      <c r="CD9713" s="282">
        <v>5</v>
      </c>
      <c r="CE9713" s="274">
        <v>45231</v>
      </c>
      <c r="CF9713" s="273">
        <v>0</v>
      </c>
      <c r="CG9713" s="273" t="s">
        <v>90</v>
      </c>
      <c r="CH9713" s="273">
        <v>0</v>
      </c>
      <c r="CI9713" s="273" t="s">
        <v>80</v>
      </c>
      <c r="CM9713" s="273" t="s">
        <v>73</v>
      </c>
      <c r="CN9713" s="273">
        <v>3</v>
      </c>
    </row>
    <row r="9714" spans="74:92">
      <c r="BV9714" s="273" t="s">
        <v>83</v>
      </c>
      <c r="BW9714" s="273" t="s">
        <v>63</v>
      </c>
      <c r="BX9714" s="273" t="s">
        <v>504</v>
      </c>
      <c r="BY9714" s="273" t="s">
        <v>510</v>
      </c>
      <c r="BZ9714" s="273" t="s">
        <v>86</v>
      </c>
      <c r="CA9714" s="273" t="s">
        <v>87</v>
      </c>
      <c r="CB9714" s="273" t="s">
        <v>225</v>
      </c>
      <c r="CC9714" s="273" t="s">
        <v>226</v>
      </c>
      <c r="CD9714" s="282">
        <v>5</v>
      </c>
      <c r="CE9714" s="274">
        <v>44927</v>
      </c>
      <c r="CF9714" s="273">
        <v>0</v>
      </c>
      <c r="CG9714" s="273" t="s">
        <v>90</v>
      </c>
      <c r="CH9714" s="273">
        <v>0</v>
      </c>
      <c r="CI9714" s="273" t="s">
        <v>80</v>
      </c>
      <c r="CM9714" s="273" t="s">
        <v>73</v>
      </c>
      <c r="CN9714" s="273">
        <v>3</v>
      </c>
    </row>
    <row r="9715" spans="74:92">
      <c r="BV9715" s="273" t="s">
        <v>83</v>
      </c>
      <c r="BW9715" s="273" t="s">
        <v>63</v>
      </c>
      <c r="BX9715" s="273" t="s">
        <v>504</v>
      </c>
      <c r="BY9715" s="273" t="s">
        <v>510</v>
      </c>
      <c r="BZ9715" s="273" t="s">
        <v>86</v>
      </c>
      <c r="CA9715" s="273" t="s">
        <v>87</v>
      </c>
      <c r="CB9715" s="273" t="s">
        <v>217</v>
      </c>
      <c r="CC9715" s="273" t="s">
        <v>218</v>
      </c>
      <c r="CD9715" s="282">
        <v>2</v>
      </c>
      <c r="CE9715" s="274">
        <v>44927</v>
      </c>
      <c r="CG9715" s="273" t="s">
        <v>181</v>
      </c>
      <c r="CI9715" s="273" t="s">
        <v>181</v>
      </c>
      <c r="CJ9715" s="273" t="s">
        <v>506</v>
      </c>
      <c r="CM9715" s="273" t="s">
        <v>73</v>
      </c>
      <c r="CN9715" s="273">
        <v>3</v>
      </c>
    </row>
    <row r="9716" spans="74:92">
      <c r="BV9716" s="273" t="s">
        <v>83</v>
      </c>
      <c r="BW9716" s="273" t="s">
        <v>63</v>
      </c>
      <c r="BX9716" s="273" t="s">
        <v>504</v>
      </c>
      <c r="BY9716" s="273" t="s">
        <v>510</v>
      </c>
      <c r="BZ9716" s="273" t="s">
        <v>86</v>
      </c>
      <c r="CA9716" s="273" t="s">
        <v>87</v>
      </c>
      <c r="CB9716" s="273" t="s">
        <v>233</v>
      </c>
      <c r="CC9716" s="273" t="s">
        <v>234</v>
      </c>
      <c r="CD9716" s="282">
        <v>1</v>
      </c>
      <c r="CE9716" s="274">
        <v>44927</v>
      </c>
      <c r="CG9716" s="273" t="s">
        <v>181</v>
      </c>
      <c r="CI9716" s="273" t="s">
        <v>181</v>
      </c>
      <c r="CJ9716" s="273" t="s">
        <v>1541</v>
      </c>
      <c r="CM9716" s="273" t="s">
        <v>73</v>
      </c>
      <c r="CN9716" s="273">
        <v>3</v>
      </c>
    </row>
    <row r="9717" spans="74:92">
      <c r="BV9717" s="273" t="s">
        <v>83</v>
      </c>
      <c r="BW9717" s="273" t="s">
        <v>63</v>
      </c>
      <c r="BX9717" s="273" t="s">
        <v>504</v>
      </c>
      <c r="BY9717" s="273" t="s">
        <v>510</v>
      </c>
      <c r="BZ9717" s="273" t="s">
        <v>138</v>
      </c>
      <c r="CA9717" s="273" t="s">
        <v>139</v>
      </c>
      <c r="CB9717" s="273" t="s">
        <v>190</v>
      </c>
      <c r="CC9717" s="273" t="s">
        <v>191</v>
      </c>
      <c r="CD9717" s="282">
        <v>8</v>
      </c>
      <c r="CE9717" s="274">
        <v>44927</v>
      </c>
      <c r="CF9717" s="273">
        <v>0</v>
      </c>
      <c r="CG9717" s="273" t="s">
        <v>90</v>
      </c>
      <c r="CH9717" s="273">
        <v>0</v>
      </c>
      <c r="CI9717" s="273" t="s">
        <v>80</v>
      </c>
      <c r="CM9717" s="273" t="s">
        <v>73</v>
      </c>
      <c r="CN9717" s="273">
        <v>3</v>
      </c>
    </row>
    <row r="9718" spans="74:92">
      <c r="BV9718" s="273" t="s">
        <v>83</v>
      </c>
      <c r="BW9718" s="273" t="s">
        <v>63</v>
      </c>
      <c r="BX9718" s="273" t="s">
        <v>504</v>
      </c>
      <c r="BY9718" s="273" t="s">
        <v>510</v>
      </c>
      <c r="BZ9718" s="273" t="s">
        <v>167</v>
      </c>
      <c r="CA9718" s="273" t="s">
        <v>168</v>
      </c>
      <c r="CB9718" s="273" t="s">
        <v>319</v>
      </c>
      <c r="CC9718" s="273" t="s">
        <v>320</v>
      </c>
      <c r="CD9718" s="282">
        <v>15</v>
      </c>
      <c r="CE9718" s="274">
        <v>44927</v>
      </c>
      <c r="CF9718" s="273">
        <v>0</v>
      </c>
      <c r="CG9718" s="273" t="s">
        <v>90</v>
      </c>
      <c r="CH9718" s="273">
        <v>0</v>
      </c>
      <c r="CI9718" s="273" t="s">
        <v>80</v>
      </c>
      <c r="CM9718" s="273" t="s">
        <v>73</v>
      </c>
      <c r="CN9718" s="273">
        <v>3</v>
      </c>
    </row>
    <row r="9719" spans="74:92">
      <c r="BV9719" s="273" t="s">
        <v>83</v>
      </c>
      <c r="BW9719" s="273" t="s">
        <v>63</v>
      </c>
      <c r="BX9719" s="273" t="s">
        <v>504</v>
      </c>
      <c r="BY9719" s="273" t="s">
        <v>510</v>
      </c>
      <c r="BZ9719" s="273" t="s">
        <v>86</v>
      </c>
      <c r="CA9719" s="273" t="s">
        <v>87</v>
      </c>
      <c r="CB9719" s="273" t="s">
        <v>179</v>
      </c>
      <c r="CC9719" s="273" t="s">
        <v>180</v>
      </c>
      <c r="CD9719" s="282">
        <v>1</v>
      </c>
      <c r="CE9719" s="274">
        <v>44927</v>
      </c>
      <c r="CG9719" s="273" t="s">
        <v>181</v>
      </c>
      <c r="CI9719" s="273" t="s">
        <v>181</v>
      </c>
      <c r="CJ9719" s="273" t="s">
        <v>2313</v>
      </c>
      <c r="CM9719" s="273" t="s">
        <v>73</v>
      </c>
      <c r="CN9719" s="273">
        <v>3</v>
      </c>
    </row>
    <row r="9720" spans="74:92">
      <c r="BV9720" s="273" t="s">
        <v>83</v>
      </c>
      <c r="BW9720" s="273" t="s">
        <v>63</v>
      </c>
      <c r="BX9720" s="273" t="s">
        <v>504</v>
      </c>
      <c r="BY9720" s="273" t="s">
        <v>510</v>
      </c>
      <c r="BZ9720" s="273" t="s">
        <v>204</v>
      </c>
      <c r="CA9720" s="273" t="s">
        <v>205</v>
      </c>
      <c r="CB9720" s="273" t="s">
        <v>206</v>
      </c>
      <c r="CC9720" s="273" t="s">
        <v>207</v>
      </c>
      <c r="CD9720" s="282">
        <v>0</v>
      </c>
      <c r="CE9720" s="274">
        <v>44927</v>
      </c>
      <c r="CG9720" s="273" t="s">
        <v>181</v>
      </c>
      <c r="CI9720" s="273" t="s">
        <v>208</v>
      </c>
      <c r="CJ9720" s="273" t="s">
        <v>209</v>
      </c>
      <c r="CM9720" s="273" t="s">
        <v>73</v>
      </c>
      <c r="CN9720" s="273">
        <v>3</v>
      </c>
    </row>
    <row r="9721" spans="74:92">
      <c r="BV9721" s="273" t="s">
        <v>83</v>
      </c>
      <c r="BW9721" s="273" t="s">
        <v>63</v>
      </c>
      <c r="BX9721" s="273" t="s">
        <v>504</v>
      </c>
      <c r="BY9721" s="273" t="s">
        <v>510</v>
      </c>
      <c r="BZ9721" s="273" t="s">
        <v>167</v>
      </c>
      <c r="CA9721" s="273" t="s">
        <v>168</v>
      </c>
      <c r="CB9721" s="273" t="s">
        <v>313</v>
      </c>
      <c r="CC9721" s="273" t="s">
        <v>314</v>
      </c>
      <c r="CD9721" s="282">
        <v>14</v>
      </c>
      <c r="CE9721" s="274">
        <v>44927</v>
      </c>
      <c r="CF9721" s="273">
        <v>0</v>
      </c>
      <c r="CG9721" s="273" t="s">
        <v>90</v>
      </c>
      <c r="CH9721" s="273">
        <v>0</v>
      </c>
      <c r="CI9721" s="273" t="s">
        <v>80</v>
      </c>
      <c r="CM9721" s="273" t="s">
        <v>73</v>
      </c>
      <c r="CN9721" s="273">
        <v>3</v>
      </c>
    </row>
    <row r="9722" spans="74:92">
      <c r="BV9722" s="273" t="s">
        <v>83</v>
      </c>
      <c r="BW9722" s="273" t="s">
        <v>63</v>
      </c>
      <c r="BX9722" s="273" t="s">
        <v>504</v>
      </c>
      <c r="BY9722" s="273" t="s">
        <v>510</v>
      </c>
      <c r="BZ9722" s="273" t="s">
        <v>167</v>
      </c>
      <c r="CA9722" s="273" t="s">
        <v>168</v>
      </c>
      <c r="CB9722" s="273" t="s">
        <v>353</v>
      </c>
      <c r="CC9722" s="273" t="s">
        <v>354</v>
      </c>
      <c r="CD9722" s="282">
        <v>13</v>
      </c>
      <c r="CE9722" s="274">
        <v>44927</v>
      </c>
      <c r="CF9722" s="273">
        <v>0</v>
      </c>
      <c r="CG9722" s="273" t="s">
        <v>90</v>
      </c>
      <c r="CH9722" s="273">
        <v>0</v>
      </c>
      <c r="CI9722" s="273" t="s">
        <v>80</v>
      </c>
      <c r="CM9722" s="273" t="s">
        <v>73</v>
      </c>
      <c r="CN9722" s="273">
        <v>3</v>
      </c>
    </row>
    <row r="9723" spans="74:92">
      <c r="BV9723" s="273" t="s">
        <v>83</v>
      </c>
      <c r="BW9723" s="273" t="s">
        <v>63</v>
      </c>
      <c r="BX9723" s="273" t="s">
        <v>504</v>
      </c>
      <c r="BY9723" s="273" t="s">
        <v>510</v>
      </c>
      <c r="BZ9723" s="273" t="s">
        <v>151</v>
      </c>
      <c r="CA9723" s="273" t="s">
        <v>152</v>
      </c>
      <c r="CB9723" s="273" t="s">
        <v>161</v>
      </c>
      <c r="CC9723" s="273" t="s">
        <v>162</v>
      </c>
      <c r="CD9723" s="282">
        <v>11</v>
      </c>
      <c r="CE9723" s="274">
        <v>44927</v>
      </c>
      <c r="CF9723" s="273">
        <v>0</v>
      </c>
      <c r="CG9723" s="273" t="s">
        <v>90</v>
      </c>
      <c r="CH9723" s="273">
        <v>0</v>
      </c>
      <c r="CI9723" s="273" t="s">
        <v>80</v>
      </c>
      <c r="CM9723" s="273" t="s">
        <v>73</v>
      </c>
      <c r="CN9723" s="273">
        <v>3</v>
      </c>
    </row>
    <row r="9724" spans="74:92">
      <c r="BV9724" s="273" t="s">
        <v>83</v>
      </c>
      <c r="BW9724" s="273" t="s">
        <v>63</v>
      </c>
      <c r="BX9724" s="273" t="s">
        <v>504</v>
      </c>
      <c r="BY9724" s="273" t="s">
        <v>510</v>
      </c>
      <c r="BZ9724" s="273" t="s">
        <v>167</v>
      </c>
      <c r="CA9724" s="273" t="s">
        <v>168</v>
      </c>
      <c r="CB9724" s="273" t="s">
        <v>169</v>
      </c>
      <c r="CC9724" s="273" t="s">
        <v>170</v>
      </c>
      <c r="CD9724" s="282">
        <v>12</v>
      </c>
      <c r="CE9724" s="274">
        <v>44927</v>
      </c>
      <c r="CF9724" s="273">
        <v>0</v>
      </c>
      <c r="CG9724" s="273" t="s">
        <v>90</v>
      </c>
      <c r="CH9724" s="273">
        <v>0</v>
      </c>
      <c r="CI9724" s="273" t="s">
        <v>80</v>
      </c>
      <c r="CM9724" s="273" t="s">
        <v>73</v>
      </c>
      <c r="CN9724" s="273">
        <v>3</v>
      </c>
    </row>
    <row r="9725" spans="74:92">
      <c r="BV9725" s="273" t="s">
        <v>83</v>
      </c>
      <c r="BW9725" s="273" t="s">
        <v>63</v>
      </c>
      <c r="BX9725" s="273" t="s">
        <v>504</v>
      </c>
      <c r="BY9725" s="273" t="s">
        <v>510</v>
      </c>
      <c r="BZ9725" s="273" t="s">
        <v>138</v>
      </c>
      <c r="CA9725" s="273" t="s">
        <v>139</v>
      </c>
      <c r="CB9725" s="273" t="s">
        <v>140</v>
      </c>
      <c r="CC9725" s="273" t="s">
        <v>141</v>
      </c>
      <c r="CD9725" s="282">
        <v>9</v>
      </c>
      <c r="CE9725" s="274">
        <v>44927</v>
      </c>
      <c r="CF9725" s="273">
        <v>0</v>
      </c>
      <c r="CG9725" s="273" t="s">
        <v>90</v>
      </c>
      <c r="CH9725" s="273">
        <v>0</v>
      </c>
      <c r="CI9725" s="273" t="s">
        <v>80</v>
      </c>
      <c r="CM9725" s="273" t="s">
        <v>73</v>
      </c>
      <c r="CN9725" s="273">
        <v>3</v>
      </c>
    </row>
    <row r="9726" spans="74:92">
      <c r="BV9726" s="273" t="s">
        <v>83</v>
      </c>
      <c r="BW9726" s="273" t="s">
        <v>63</v>
      </c>
      <c r="BX9726" s="273" t="s">
        <v>504</v>
      </c>
      <c r="BY9726" s="273" t="s">
        <v>510</v>
      </c>
      <c r="BZ9726" s="273" t="s">
        <v>151</v>
      </c>
      <c r="CA9726" s="273" t="s">
        <v>152</v>
      </c>
      <c r="CB9726" s="273" t="s">
        <v>153</v>
      </c>
      <c r="CC9726" s="273" t="s">
        <v>154</v>
      </c>
      <c r="CD9726" s="282">
        <v>10</v>
      </c>
      <c r="CE9726" s="274">
        <v>44927</v>
      </c>
      <c r="CF9726" s="273">
        <v>0</v>
      </c>
      <c r="CG9726" s="273" t="s">
        <v>90</v>
      </c>
      <c r="CH9726" s="273">
        <v>0</v>
      </c>
      <c r="CI9726" s="273" t="s">
        <v>80</v>
      </c>
      <c r="CM9726" s="273" t="s">
        <v>73</v>
      </c>
      <c r="CN9726" s="273">
        <v>3</v>
      </c>
    </row>
    <row r="9727" spans="74:92">
      <c r="BV9727" s="273" t="s">
        <v>83</v>
      </c>
      <c r="BW9727" s="273" t="s">
        <v>63</v>
      </c>
      <c r="BX9727" s="273" t="s">
        <v>504</v>
      </c>
      <c r="BY9727" s="273" t="s">
        <v>510</v>
      </c>
      <c r="BZ9727" s="273" t="s">
        <v>126</v>
      </c>
      <c r="CA9727" s="273" t="s">
        <v>127</v>
      </c>
      <c r="CB9727" s="273" t="s">
        <v>133</v>
      </c>
      <c r="CC9727" s="273" t="s">
        <v>134</v>
      </c>
      <c r="CD9727" s="282">
        <v>7</v>
      </c>
      <c r="CE9727" s="274">
        <v>44927</v>
      </c>
      <c r="CI9727" s="273" t="s">
        <v>104</v>
      </c>
      <c r="CM9727" s="273" t="s">
        <v>73</v>
      </c>
      <c r="CN9727" s="273">
        <v>3</v>
      </c>
    </row>
    <row r="9728" spans="74:92">
      <c r="BV9728" s="273" t="s">
        <v>83</v>
      </c>
      <c r="BW9728" s="273" t="s">
        <v>63</v>
      </c>
      <c r="BX9728" s="273" t="s">
        <v>504</v>
      </c>
      <c r="BY9728" s="273" t="s">
        <v>510</v>
      </c>
      <c r="BZ9728" s="273" t="s">
        <v>126</v>
      </c>
      <c r="CA9728" s="273" t="s">
        <v>127</v>
      </c>
      <c r="CB9728" s="273" t="s">
        <v>128</v>
      </c>
      <c r="CC9728" s="273" t="s">
        <v>129</v>
      </c>
      <c r="CD9728" s="282">
        <v>6</v>
      </c>
      <c r="CE9728" s="274">
        <v>44927</v>
      </c>
      <c r="CI9728" s="273" t="s">
        <v>80</v>
      </c>
      <c r="CM9728" s="273" t="s">
        <v>73</v>
      </c>
      <c r="CN9728" s="273">
        <v>3</v>
      </c>
    </row>
    <row r="9729" spans="74:92">
      <c r="BV9729" s="273" t="s">
        <v>83</v>
      </c>
      <c r="BW9729" s="273" t="s">
        <v>63</v>
      </c>
      <c r="BX9729" s="273" t="s">
        <v>504</v>
      </c>
      <c r="BY9729" s="273" t="s">
        <v>510</v>
      </c>
      <c r="BZ9729" s="273" t="s">
        <v>110</v>
      </c>
      <c r="CA9729" s="273" t="s">
        <v>111</v>
      </c>
      <c r="CB9729" s="273" t="s">
        <v>112</v>
      </c>
      <c r="CC9729" s="273" t="s">
        <v>113</v>
      </c>
      <c r="CD9729" s="282">
        <v>4</v>
      </c>
      <c r="CE9729" s="274">
        <v>44927</v>
      </c>
      <c r="CI9729" s="273" t="s">
        <v>80</v>
      </c>
      <c r="CM9729" s="273" t="s">
        <v>73</v>
      </c>
      <c r="CN9729" s="273">
        <v>3</v>
      </c>
    </row>
    <row r="9730" spans="74:92">
      <c r="BV9730" s="273" t="s">
        <v>83</v>
      </c>
      <c r="BW9730" s="273" t="s">
        <v>63</v>
      </c>
      <c r="BX9730" s="273" t="s">
        <v>504</v>
      </c>
      <c r="BY9730" s="273" t="s">
        <v>510</v>
      </c>
      <c r="BZ9730" s="273" t="s">
        <v>110</v>
      </c>
      <c r="CA9730" s="273" t="s">
        <v>111</v>
      </c>
      <c r="CB9730" s="273" t="s">
        <v>117</v>
      </c>
      <c r="CC9730" s="273" t="s">
        <v>118</v>
      </c>
      <c r="CD9730" s="282">
        <v>5</v>
      </c>
      <c r="CE9730" s="274">
        <v>44927</v>
      </c>
      <c r="CI9730" s="273" t="s">
        <v>104</v>
      </c>
      <c r="CM9730" s="273" t="s">
        <v>73</v>
      </c>
      <c r="CN9730" s="273">
        <v>3</v>
      </c>
    </row>
    <row r="9731" spans="74:92">
      <c r="BV9731" s="273" t="s">
        <v>83</v>
      </c>
      <c r="BW9731" s="273" t="s">
        <v>63</v>
      </c>
      <c r="BX9731" s="273" t="s">
        <v>504</v>
      </c>
      <c r="BY9731" s="273" t="s">
        <v>510</v>
      </c>
      <c r="BZ9731" s="273" t="s">
        <v>86</v>
      </c>
      <c r="CA9731" s="273" t="s">
        <v>87</v>
      </c>
      <c r="CB9731" s="273" t="s">
        <v>101</v>
      </c>
      <c r="CC9731" s="273" t="s">
        <v>102</v>
      </c>
      <c r="CD9731" s="282">
        <v>4</v>
      </c>
      <c r="CE9731" s="274">
        <v>44927</v>
      </c>
      <c r="CF9731" s="273">
        <v>3460</v>
      </c>
      <c r="CG9731" s="273" t="s">
        <v>103</v>
      </c>
      <c r="CH9731" s="273">
        <v>112.6576</v>
      </c>
      <c r="CI9731" s="273" t="s">
        <v>104</v>
      </c>
      <c r="CM9731" s="273" t="s">
        <v>73</v>
      </c>
      <c r="CN9731" s="273">
        <v>3</v>
      </c>
    </row>
    <row r="9732" spans="74:92">
      <c r="BV9732" s="273" t="s">
        <v>83</v>
      </c>
      <c r="BW9732" s="273" t="s">
        <v>63</v>
      </c>
      <c r="BX9732" s="273" t="s">
        <v>504</v>
      </c>
      <c r="BY9732" s="273" t="s">
        <v>510</v>
      </c>
      <c r="BZ9732" s="273" t="s">
        <v>86</v>
      </c>
      <c r="CA9732" s="273" t="s">
        <v>87</v>
      </c>
      <c r="CB9732" s="273" t="s">
        <v>88</v>
      </c>
      <c r="CC9732" s="273" t="s">
        <v>89</v>
      </c>
      <c r="CD9732" s="282">
        <v>3</v>
      </c>
      <c r="CE9732" s="274">
        <v>44927</v>
      </c>
      <c r="CF9732" s="273">
        <v>207</v>
      </c>
      <c r="CG9732" s="273" t="s">
        <v>90</v>
      </c>
      <c r="CH9732" s="273">
        <v>207</v>
      </c>
      <c r="CI9732" s="273" t="s">
        <v>80</v>
      </c>
      <c r="CM9732" s="273" t="s">
        <v>73</v>
      </c>
      <c r="CN9732" s="273">
        <v>3</v>
      </c>
    </row>
    <row r="9733" spans="74:92">
      <c r="BV9733" s="273" t="s">
        <v>83</v>
      </c>
      <c r="BW9733" s="273" t="s">
        <v>63</v>
      </c>
      <c r="BX9733" s="273" t="s">
        <v>504</v>
      </c>
      <c r="BY9733" s="273" t="s">
        <v>510</v>
      </c>
      <c r="BZ9733" s="273" t="s">
        <v>86</v>
      </c>
      <c r="CA9733" s="273" t="s">
        <v>87</v>
      </c>
      <c r="CB9733" s="273" t="s">
        <v>88</v>
      </c>
      <c r="CC9733" s="273" t="s">
        <v>89</v>
      </c>
      <c r="CD9733" s="282">
        <v>3</v>
      </c>
      <c r="CE9733" s="274">
        <v>44958</v>
      </c>
      <c r="CF9733" s="273">
        <v>0</v>
      </c>
      <c r="CG9733" s="273" t="s">
        <v>90</v>
      </c>
      <c r="CH9733" s="273">
        <v>0</v>
      </c>
      <c r="CI9733" s="273" t="s">
        <v>80</v>
      </c>
      <c r="CM9733" s="273" t="s">
        <v>73</v>
      </c>
      <c r="CN9733" s="273">
        <v>3</v>
      </c>
    </row>
    <row r="9734" spans="74:92">
      <c r="BV9734" s="273" t="s">
        <v>83</v>
      </c>
      <c r="BW9734" s="273" t="s">
        <v>63</v>
      </c>
      <c r="BX9734" s="273" t="s">
        <v>504</v>
      </c>
      <c r="BY9734" s="273" t="s">
        <v>510</v>
      </c>
      <c r="BZ9734" s="273" t="s">
        <v>86</v>
      </c>
      <c r="CA9734" s="273" t="s">
        <v>87</v>
      </c>
      <c r="CB9734" s="273" t="s">
        <v>101</v>
      </c>
      <c r="CC9734" s="273" t="s">
        <v>102</v>
      </c>
      <c r="CD9734" s="282">
        <v>4</v>
      </c>
      <c r="CE9734" s="274">
        <v>44958</v>
      </c>
      <c r="CF9734" s="273">
        <v>0</v>
      </c>
      <c r="CG9734" s="273" t="s">
        <v>103</v>
      </c>
      <c r="CH9734" s="273">
        <v>0</v>
      </c>
      <c r="CI9734" s="273" t="s">
        <v>104</v>
      </c>
      <c r="CM9734" s="273" t="s">
        <v>73</v>
      </c>
      <c r="CN9734" s="273">
        <v>3</v>
      </c>
    </row>
    <row r="9735" spans="74:92">
      <c r="BV9735" s="273" t="s">
        <v>83</v>
      </c>
      <c r="BW9735" s="273" t="s">
        <v>63</v>
      </c>
      <c r="BX9735" s="273" t="s">
        <v>504</v>
      </c>
      <c r="BY9735" s="273" t="s">
        <v>510</v>
      </c>
      <c r="BZ9735" s="273" t="s">
        <v>110</v>
      </c>
      <c r="CA9735" s="273" t="s">
        <v>111</v>
      </c>
      <c r="CB9735" s="273" t="s">
        <v>117</v>
      </c>
      <c r="CC9735" s="273" t="s">
        <v>118</v>
      </c>
      <c r="CD9735" s="282">
        <v>5</v>
      </c>
      <c r="CE9735" s="274">
        <v>44958</v>
      </c>
      <c r="CI9735" s="273" t="s">
        <v>104</v>
      </c>
      <c r="CM9735" s="273" t="s">
        <v>73</v>
      </c>
      <c r="CN9735" s="273">
        <v>3</v>
      </c>
    </row>
    <row r="9736" spans="74:92">
      <c r="BV9736" s="273" t="s">
        <v>83</v>
      </c>
      <c r="BW9736" s="273" t="s">
        <v>63</v>
      </c>
      <c r="BX9736" s="273" t="s">
        <v>504</v>
      </c>
      <c r="BY9736" s="273" t="s">
        <v>510</v>
      </c>
      <c r="BZ9736" s="273" t="s">
        <v>110</v>
      </c>
      <c r="CA9736" s="273" t="s">
        <v>111</v>
      </c>
      <c r="CB9736" s="273" t="s">
        <v>112</v>
      </c>
      <c r="CC9736" s="273" t="s">
        <v>113</v>
      </c>
      <c r="CD9736" s="282">
        <v>4</v>
      </c>
      <c r="CE9736" s="274">
        <v>44958</v>
      </c>
      <c r="CI9736" s="273" t="s">
        <v>80</v>
      </c>
      <c r="CM9736" s="273" t="s">
        <v>73</v>
      </c>
      <c r="CN9736" s="273">
        <v>3</v>
      </c>
    </row>
    <row r="9737" spans="74:92">
      <c r="BV9737" s="273" t="s">
        <v>83</v>
      </c>
      <c r="BW9737" s="273" t="s">
        <v>63</v>
      </c>
      <c r="BX9737" s="273" t="s">
        <v>504</v>
      </c>
      <c r="BY9737" s="273" t="s">
        <v>510</v>
      </c>
      <c r="BZ9737" s="273" t="s">
        <v>126</v>
      </c>
      <c r="CA9737" s="273" t="s">
        <v>127</v>
      </c>
      <c r="CB9737" s="273" t="s">
        <v>128</v>
      </c>
      <c r="CC9737" s="273" t="s">
        <v>129</v>
      </c>
      <c r="CD9737" s="282">
        <v>6</v>
      </c>
      <c r="CE9737" s="274">
        <v>44958</v>
      </c>
      <c r="CI9737" s="273" t="s">
        <v>80</v>
      </c>
      <c r="CM9737" s="283" t="s">
        <v>73</v>
      </c>
      <c r="CN9737" s="273">
        <v>3</v>
      </c>
    </row>
    <row r="9738" spans="74:92">
      <c r="BV9738" s="273" t="s">
        <v>83</v>
      </c>
      <c r="BW9738" s="273" t="s">
        <v>63</v>
      </c>
      <c r="BX9738" s="273" t="s">
        <v>504</v>
      </c>
      <c r="BY9738" s="273" t="s">
        <v>510</v>
      </c>
      <c r="BZ9738" s="273" t="s">
        <v>126</v>
      </c>
      <c r="CA9738" s="273" t="s">
        <v>127</v>
      </c>
      <c r="CB9738" s="273" t="s">
        <v>133</v>
      </c>
      <c r="CC9738" s="273" t="s">
        <v>134</v>
      </c>
      <c r="CD9738" s="282">
        <v>7</v>
      </c>
      <c r="CE9738" s="274">
        <v>44958</v>
      </c>
      <c r="CI9738" s="273" t="s">
        <v>104</v>
      </c>
      <c r="CM9738" s="273" t="s">
        <v>73</v>
      </c>
      <c r="CN9738" s="273">
        <v>3</v>
      </c>
    </row>
    <row r="9739" spans="74:92">
      <c r="BV9739" s="273" t="s">
        <v>83</v>
      </c>
      <c r="BW9739" s="273" t="s">
        <v>63</v>
      </c>
      <c r="BX9739" s="273" t="s">
        <v>504</v>
      </c>
      <c r="BY9739" s="273" t="s">
        <v>510</v>
      </c>
      <c r="BZ9739" s="273" t="s">
        <v>151</v>
      </c>
      <c r="CA9739" s="273" t="s">
        <v>152</v>
      </c>
      <c r="CB9739" s="273" t="s">
        <v>153</v>
      </c>
      <c r="CC9739" s="273" t="s">
        <v>154</v>
      </c>
      <c r="CD9739" s="282">
        <v>10</v>
      </c>
      <c r="CE9739" s="274">
        <v>44958</v>
      </c>
      <c r="CF9739" s="273">
        <v>0</v>
      </c>
      <c r="CG9739" s="273" t="s">
        <v>90</v>
      </c>
      <c r="CH9739" s="273">
        <v>0</v>
      </c>
      <c r="CI9739" s="273" t="s">
        <v>80</v>
      </c>
      <c r="CM9739" s="273" t="s">
        <v>73</v>
      </c>
      <c r="CN9739" s="273">
        <v>3</v>
      </c>
    </row>
    <row r="9740" spans="74:92">
      <c r="BV9740" s="273" t="s">
        <v>83</v>
      </c>
      <c r="BW9740" s="273" t="s">
        <v>63</v>
      </c>
      <c r="BX9740" s="273" t="s">
        <v>504</v>
      </c>
      <c r="BY9740" s="273" t="s">
        <v>510</v>
      </c>
      <c r="BZ9740" s="273" t="s">
        <v>138</v>
      </c>
      <c r="CA9740" s="273" t="s">
        <v>139</v>
      </c>
      <c r="CB9740" s="273" t="s">
        <v>140</v>
      </c>
      <c r="CC9740" s="273" t="s">
        <v>141</v>
      </c>
      <c r="CD9740" s="282">
        <v>9</v>
      </c>
      <c r="CE9740" s="274">
        <v>44958</v>
      </c>
      <c r="CF9740" s="273">
        <v>0</v>
      </c>
      <c r="CG9740" s="273" t="s">
        <v>90</v>
      </c>
      <c r="CH9740" s="273">
        <v>0</v>
      </c>
      <c r="CI9740" s="273" t="s">
        <v>80</v>
      </c>
      <c r="CM9740" s="273" t="s">
        <v>73</v>
      </c>
      <c r="CN9740" s="273">
        <v>3</v>
      </c>
    </row>
    <row r="9741" spans="74:92">
      <c r="BV9741" s="273" t="s">
        <v>83</v>
      </c>
      <c r="BW9741" s="273" t="s">
        <v>63</v>
      </c>
      <c r="BX9741" s="273" t="s">
        <v>504</v>
      </c>
      <c r="BY9741" s="273" t="s">
        <v>510</v>
      </c>
      <c r="BZ9741" s="273" t="s">
        <v>167</v>
      </c>
      <c r="CA9741" s="273" t="s">
        <v>168</v>
      </c>
      <c r="CB9741" s="273" t="s">
        <v>169</v>
      </c>
      <c r="CC9741" s="273" t="s">
        <v>170</v>
      </c>
      <c r="CD9741" s="282">
        <v>12</v>
      </c>
      <c r="CE9741" s="274">
        <v>44958</v>
      </c>
      <c r="CF9741" s="273">
        <v>0</v>
      </c>
      <c r="CG9741" s="273" t="s">
        <v>90</v>
      </c>
      <c r="CH9741" s="273">
        <v>0</v>
      </c>
      <c r="CI9741" s="273" t="s">
        <v>80</v>
      </c>
      <c r="CM9741" s="273" t="s">
        <v>73</v>
      </c>
      <c r="CN9741" s="273">
        <v>3</v>
      </c>
    </row>
    <row r="9742" spans="74:92">
      <c r="BV9742" s="273" t="s">
        <v>83</v>
      </c>
      <c r="BW9742" s="273" t="s">
        <v>63</v>
      </c>
      <c r="BX9742" s="273" t="s">
        <v>504</v>
      </c>
      <c r="BY9742" s="273" t="s">
        <v>510</v>
      </c>
      <c r="BZ9742" s="273" t="s">
        <v>151</v>
      </c>
      <c r="CA9742" s="273" t="s">
        <v>152</v>
      </c>
      <c r="CB9742" s="273" t="s">
        <v>161</v>
      </c>
      <c r="CC9742" s="273" t="s">
        <v>162</v>
      </c>
      <c r="CD9742" s="282">
        <v>11</v>
      </c>
      <c r="CE9742" s="274">
        <v>44958</v>
      </c>
      <c r="CF9742" s="273">
        <v>0</v>
      </c>
      <c r="CG9742" s="273" t="s">
        <v>90</v>
      </c>
      <c r="CH9742" s="273">
        <v>0</v>
      </c>
      <c r="CI9742" s="273" t="s">
        <v>80</v>
      </c>
      <c r="CM9742" s="273" t="s">
        <v>73</v>
      </c>
      <c r="CN9742" s="273">
        <v>3</v>
      </c>
    </row>
    <row r="9743" spans="74:92">
      <c r="BV9743" s="273" t="s">
        <v>83</v>
      </c>
      <c r="BW9743" s="273" t="s">
        <v>63</v>
      </c>
      <c r="BX9743" s="273" t="s">
        <v>504</v>
      </c>
      <c r="BY9743" s="273" t="s">
        <v>510</v>
      </c>
      <c r="BZ9743" s="273" t="s">
        <v>167</v>
      </c>
      <c r="CA9743" s="273" t="s">
        <v>168</v>
      </c>
      <c r="CB9743" s="273" t="s">
        <v>353</v>
      </c>
      <c r="CC9743" s="273" t="s">
        <v>354</v>
      </c>
      <c r="CD9743" s="282">
        <v>13</v>
      </c>
      <c r="CE9743" s="274">
        <v>44958</v>
      </c>
      <c r="CF9743" s="273">
        <v>0</v>
      </c>
      <c r="CG9743" s="273" t="s">
        <v>90</v>
      </c>
      <c r="CH9743" s="273">
        <v>0</v>
      </c>
      <c r="CI9743" s="273" t="s">
        <v>80</v>
      </c>
      <c r="CM9743" s="273" t="s">
        <v>73</v>
      </c>
      <c r="CN9743" s="273">
        <v>3</v>
      </c>
    </row>
    <row r="9744" spans="74:92">
      <c r="BV9744" s="273" t="s">
        <v>83</v>
      </c>
      <c r="BW9744" s="273" t="s">
        <v>63</v>
      </c>
      <c r="BX9744" s="273" t="s">
        <v>504</v>
      </c>
      <c r="BY9744" s="273" t="s">
        <v>510</v>
      </c>
      <c r="BZ9744" s="273" t="s">
        <v>167</v>
      </c>
      <c r="CA9744" s="273" t="s">
        <v>168</v>
      </c>
      <c r="CB9744" s="273" t="s">
        <v>313</v>
      </c>
      <c r="CC9744" s="273" t="s">
        <v>314</v>
      </c>
      <c r="CD9744" s="282">
        <v>14</v>
      </c>
      <c r="CE9744" s="274">
        <v>44958</v>
      </c>
      <c r="CF9744" s="273">
        <v>0</v>
      </c>
      <c r="CG9744" s="273" t="s">
        <v>90</v>
      </c>
      <c r="CH9744" s="273">
        <v>0</v>
      </c>
      <c r="CI9744" s="273" t="s">
        <v>80</v>
      </c>
      <c r="CM9744" s="273" t="s">
        <v>73</v>
      </c>
      <c r="CN9744" s="273">
        <v>3</v>
      </c>
    </row>
    <row r="9745" spans="74:92">
      <c r="BV9745" s="273" t="s">
        <v>83</v>
      </c>
      <c r="BW9745" s="273" t="s">
        <v>63</v>
      </c>
      <c r="BX9745" s="273" t="s">
        <v>504</v>
      </c>
      <c r="BY9745" s="273" t="s">
        <v>510</v>
      </c>
      <c r="BZ9745" s="273" t="s">
        <v>204</v>
      </c>
      <c r="CA9745" s="273" t="s">
        <v>205</v>
      </c>
      <c r="CB9745" s="273" t="s">
        <v>206</v>
      </c>
      <c r="CC9745" s="273" t="s">
        <v>207</v>
      </c>
      <c r="CD9745" s="282">
        <v>0</v>
      </c>
      <c r="CE9745" s="274">
        <v>44958</v>
      </c>
      <c r="CG9745" s="273" t="s">
        <v>181</v>
      </c>
      <c r="CI9745" s="273" t="s">
        <v>208</v>
      </c>
      <c r="CJ9745" s="273" t="s">
        <v>209</v>
      </c>
      <c r="CM9745" s="273" t="s">
        <v>73</v>
      </c>
      <c r="CN9745" s="273">
        <v>3</v>
      </c>
    </row>
    <row r="9746" spans="74:92">
      <c r="BV9746" s="273" t="s">
        <v>83</v>
      </c>
      <c r="BW9746" s="273" t="s">
        <v>63</v>
      </c>
      <c r="BX9746" s="273" t="s">
        <v>504</v>
      </c>
      <c r="BY9746" s="273" t="s">
        <v>510</v>
      </c>
      <c r="BZ9746" s="273" t="s">
        <v>86</v>
      </c>
      <c r="CA9746" s="273" t="s">
        <v>87</v>
      </c>
      <c r="CB9746" s="273" t="s">
        <v>179</v>
      </c>
      <c r="CC9746" s="273" t="s">
        <v>180</v>
      </c>
      <c r="CD9746" s="282">
        <v>1</v>
      </c>
      <c r="CE9746" s="274">
        <v>44958</v>
      </c>
      <c r="CG9746" s="273" t="s">
        <v>181</v>
      </c>
      <c r="CI9746" s="273" t="s">
        <v>181</v>
      </c>
      <c r="CJ9746" s="273" t="s">
        <v>345</v>
      </c>
      <c r="CM9746" s="273" t="s">
        <v>73</v>
      </c>
      <c r="CN9746" s="273">
        <v>3</v>
      </c>
    </row>
    <row r="9747" spans="74:92">
      <c r="BV9747" s="273" t="s">
        <v>83</v>
      </c>
      <c r="BW9747" s="273" t="s">
        <v>63</v>
      </c>
      <c r="BX9747" s="273" t="s">
        <v>504</v>
      </c>
      <c r="BY9747" s="273" t="s">
        <v>510</v>
      </c>
      <c r="BZ9747" s="273" t="s">
        <v>167</v>
      </c>
      <c r="CA9747" s="273" t="s">
        <v>168</v>
      </c>
      <c r="CB9747" s="273" t="s">
        <v>319</v>
      </c>
      <c r="CC9747" s="273" t="s">
        <v>320</v>
      </c>
      <c r="CD9747" s="282">
        <v>15</v>
      </c>
      <c r="CE9747" s="274">
        <v>44958</v>
      </c>
      <c r="CF9747" s="273">
        <v>0</v>
      </c>
      <c r="CG9747" s="273" t="s">
        <v>90</v>
      </c>
      <c r="CH9747" s="273">
        <v>0</v>
      </c>
      <c r="CI9747" s="273" t="s">
        <v>80</v>
      </c>
      <c r="CM9747" s="273" t="s">
        <v>73</v>
      </c>
      <c r="CN9747" s="273">
        <v>3</v>
      </c>
    </row>
    <row r="9748" spans="74:92">
      <c r="BV9748" s="273" t="s">
        <v>83</v>
      </c>
      <c r="BW9748" s="273" t="s">
        <v>63</v>
      </c>
      <c r="BX9748" s="273" t="s">
        <v>504</v>
      </c>
      <c r="BY9748" s="273" t="s">
        <v>510</v>
      </c>
      <c r="BZ9748" s="273" t="s">
        <v>138</v>
      </c>
      <c r="CA9748" s="273" t="s">
        <v>139</v>
      </c>
      <c r="CB9748" s="273" t="s">
        <v>190</v>
      </c>
      <c r="CC9748" s="273" t="s">
        <v>191</v>
      </c>
      <c r="CD9748" s="282">
        <v>8</v>
      </c>
      <c r="CE9748" s="274">
        <v>44958</v>
      </c>
      <c r="CF9748" s="273">
        <v>0</v>
      </c>
      <c r="CG9748" s="273" t="s">
        <v>90</v>
      </c>
      <c r="CH9748" s="273">
        <v>0</v>
      </c>
      <c r="CI9748" s="273" t="s">
        <v>80</v>
      </c>
      <c r="CM9748" s="273" t="s">
        <v>73</v>
      </c>
      <c r="CN9748" s="273">
        <v>3</v>
      </c>
    </row>
    <row r="9749" spans="74:92">
      <c r="BV9749" s="273" t="s">
        <v>83</v>
      </c>
      <c r="BW9749" s="273" t="s">
        <v>63</v>
      </c>
      <c r="BX9749" s="273" t="s">
        <v>504</v>
      </c>
      <c r="BY9749" s="273" t="s">
        <v>510</v>
      </c>
      <c r="BZ9749" s="273" t="s">
        <v>86</v>
      </c>
      <c r="CA9749" s="273" t="s">
        <v>87</v>
      </c>
      <c r="CB9749" s="273" t="s">
        <v>233</v>
      </c>
      <c r="CC9749" s="273" t="s">
        <v>234</v>
      </c>
      <c r="CD9749" s="282">
        <v>1</v>
      </c>
      <c r="CE9749" s="274">
        <v>44958</v>
      </c>
      <c r="CG9749" s="273" t="s">
        <v>181</v>
      </c>
      <c r="CI9749" s="273" t="s">
        <v>181</v>
      </c>
      <c r="CJ9749" s="273" t="s">
        <v>1126</v>
      </c>
      <c r="CM9749" s="273" t="s">
        <v>73</v>
      </c>
      <c r="CN9749" s="273">
        <v>3</v>
      </c>
    </row>
    <row r="9750" spans="74:92">
      <c r="BV9750" s="273" t="s">
        <v>83</v>
      </c>
      <c r="BW9750" s="273" t="s">
        <v>63</v>
      </c>
      <c r="BX9750" s="273" t="s">
        <v>504</v>
      </c>
      <c r="BY9750" s="273" t="s">
        <v>510</v>
      </c>
      <c r="BZ9750" s="273" t="s">
        <v>86</v>
      </c>
      <c r="CA9750" s="273" t="s">
        <v>87</v>
      </c>
      <c r="CB9750" s="273" t="s">
        <v>217</v>
      </c>
      <c r="CC9750" s="273" t="s">
        <v>218</v>
      </c>
      <c r="CD9750" s="282">
        <v>2</v>
      </c>
      <c r="CE9750" s="274">
        <v>44958</v>
      </c>
      <c r="CG9750" s="273" t="s">
        <v>181</v>
      </c>
      <c r="CI9750" s="273" t="s">
        <v>181</v>
      </c>
      <c r="CJ9750" s="273" t="s">
        <v>122</v>
      </c>
      <c r="CM9750" s="273" t="s">
        <v>73</v>
      </c>
      <c r="CN9750" s="273">
        <v>3</v>
      </c>
    </row>
    <row r="9751" spans="74:92">
      <c r="BV9751" s="273" t="s">
        <v>83</v>
      </c>
      <c r="BW9751" s="273" t="s">
        <v>63</v>
      </c>
      <c r="BX9751" s="273" t="s">
        <v>504</v>
      </c>
      <c r="BY9751" s="273" t="s">
        <v>510</v>
      </c>
      <c r="BZ9751" s="273" t="s">
        <v>86</v>
      </c>
      <c r="CA9751" s="273" t="s">
        <v>87</v>
      </c>
      <c r="CB9751" s="273" t="s">
        <v>225</v>
      </c>
      <c r="CC9751" s="273" t="s">
        <v>226</v>
      </c>
      <c r="CD9751" s="282">
        <v>5</v>
      </c>
      <c r="CE9751" s="274">
        <v>44958</v>
      </c>
      <c r="CF9751" s="273">
        <v>0</v>
      </c>
      <c r="CG9751" s="273" t="s">
        <v>90</v>
      </c>
      <c r="CH9751" s="273">
        <v>0</v>
      </c>
      <c r="CI9751" s="273" t="s">
        <v>80</v>
      </c>
      <c r="CM9751" s="273" t="s">
        <v>73</v>
      </c>
      <c r="CN9751" s="273">
        <v>3</v>
      </c>
    </row>
    <row r="9752" spans="74:92">
      <c r="BV9752" s="273" t="s">
        <v>83</v>
      </c>
      <c r="BW9752" s="273" t="s">
        <v>63</v>
      </c>
      <c r="BX9752" s="273" t="s">
        <v>504</v>
      </c>
      <c r="BY9752" s="273" t="s">
        <v>510</v>
      </c>
      <c r="BZ9752" s="273" t="s">
        <v>86</v>
      </c>
      <c r="CA9752" s="273" t="s">
        <v>87</v>
      </c>
      <c r="CB9752" s="273" t="s">
        <v>225</v>
      </c>
      <c r="CC9752" s="273" t="s">
        <v>226</v>
      </c>
      <c r="CD9752" s="282">
        <v>5</v>
      </c>
      <c r="CE9752" s="274">
        <v>44986</v>
      </c>
      <c r="CF9752" s="273">
        <v>0</v>
      </c>
      <c r="CG9752" s="273" t="s">
        <v>90</v>
      </c>
      <c r="CH9752" s="273">
        <v>0</v>
      </c>
      <c r="CI9752" s="273" t="s">
        <v>80</v>
      </c>
      <c r="CM9752" s="273" t="s">
        <v>73</v>
      </c>
      <c r="CN9752" s="273">
        <v>3</v>
      </c>
    </row>
    <row r="9753" spans="74:92">
      <c r="BV9753" s="273" t="s">
        <v>83</v>
      </c>
      <c r="BW9753" s="273" t="s">
        <v>63</v>
      </c>
      <c r="BX9753" s="273" t="s">
        <v>504</v>
      </c>
      <c r="BY9753" s="273" t="s">
        <v>510</v>
      </c>
      <c r="BZ9753" s="273" t="s">
        <v>86</v>
      </c>
      <c r="CA9753" s="273" t="s">
        <v>87</v>
      </c>
      <c r="CB9753" s="273" t="s">
        <v>217</v>
      </c>
      <c r="CC9753" s="273" t="s">
        <v>218</v>
      </c>
      <c r="CD9753" s="282">
        <v>2</v>
      </c>
      <c r="CE9753" s="274">
        <v>44986</v>
      </c>
      <c r="CG9753" s="273" t="s">
        <v>181</v>
      </c>
      <c r="CI9753" s="273" t="s">
        <v>181</v>
      </c>
      <c r="CJ9753" s="273" t="s">
        <v>506</v>
      </c>
      <c r="CM9753" s="273" t="s">
        <v>73</v>
      </c>
      <c r="CN9753" s="273">
        <v>3</v>
      </c>
    </row>
    <row r="9754" spans="74:92">
      <c r="BV9754" s="273" t="s">
        <v>83</v>
      </c>
      <c r="BW9754" s="273" t="s">
        <v>63</v>
      </c>
      <c r="BX9754" s="273" t="s">
        <v>504</v>
      </c>
      <c r="BY9754" s="273" t="s">
        <v>510</v>
      </c>
      <c r="BZ9754" s="273" t="s">
        <v>86</v>
      </c>
      <c r="CA9754" s="273" t="s">
        <v>87</v>
      </c>
      <c r="CB9754" s="273" t="s">
        <v>233</v>
      </c>
      <c r="CC9754" s="273" t="s">
        <v>234</v>
      </c>
      <c r="CD9754" s="282">
        <v>1</v>
      </c>
      <c r="CE9754" s="274">
        <v>44986</v>
      </c>
      <c r="CG9754" s="273" t="s">
        <v>181</v>
      </c>
      <c r="CI9754" s="273" t="s">
        <v>181</v>
      </c>
      <c r="CJ9754" s="273" t="s">
        <v>182</v>
      </c>
      <c r="CM9754" s="273" t="s">
        <v>73</v>
      </c>
      <c r="CN9754" s="273">
        <v>3</v>
      </c>
    </row>
    <row r="9755" spans="74:92">
      <c r="BV9755" s="273" t="s">
        <v>83</v>
      </c>
      <c r="BW9755" s="273" t="s">
        <v>63</v>
      </c>
      <c r="BX9755" s="273" t="s">
        <v>504</v>
      </c>
      <c r="BY9755" s="273" t="s">
        <v>510</v>
      </c>
      <c r="BZ9755" s="273" t="s">
        <v>138</v>
      </c>
      <c r="CA9755" s="273" t="s">
        <v>139</v>
      </c>
      <c r="CB9755" s="273" t="s">
        <v>190</v>
      </c>
      <c r="CC9755" s="273" t="s">
        <v>191</v>
      </c>
      <c r="CD9755" s="282">
        <v>8</v>
      </c>
      <c r="CE9755" s="274">
        <v>44986</v>
      </c>
      <c r="CF9755" s="273">
        <v>0</v>
      </c>
      <c r="CG9755" s="273" t="s">
        <v>90</v>
      </c>
      <c r="CH9755" s="273">
        <v>0</v>
      </c>
      <c r="CI9755" s="273" t="s">
        <v>80</v>
      </c>
      <c r="CM9755" s="273" t="s">
        <v>73</v>
      </c>
      <c r="CN9755" s="273">
        <v>3</v>
      </c>
    </row>
    <row r="9756" spans="74:92">
      <c r="BV9756" s="273" t="s">
        <v>83</v>
      </c>
      <c r="BW9756" s="273" t="s">
        <v>63</v>
      </c>
      <c r="BX9756" s="273" t="s">
        <v>504</v>
      </c>
      <c r="BY9756" s="273" t="s">
        <v>510</v>
      </c>
      <c r="BZ9756" s="273" t="s">
        <v>167</v>
      </c>
      <c r="CA9756" s="273" t="s">
        <v>168</v>
      </c>
      <c r="CB9756" s="273" t="s">
        <v>319</v>
      </c>
      <c r="CC9756" s="273" t="s">
        <v>320</v>
      </c>
      <c r="CD9756" s="282">
        <v>15</v>
      </c>
      <c r="CE9756" s="274">
        <v>44986</v>
      </c>
      <c r="CF9756" s="273">
        <v>0</v>
      </c>
      <c r="CG9756" s="273" t="s">
        <v>90</v>
      </c>
      <c r="CH9756" s="273">
        <v>0</v>
      </c>
      <c r="CI9756" s="273" t="s">
        <v>80</v>
      </c>
      <c r="CM9756" s="273" t="s">
        <v>73</v>
      </c>
      <c r="CN9756" s="273">
        <v>3</v>
      </c>
    </row>
    <row r="9757" spans="74:92">
      <c r="BV9757" s="273" t="s">
        <v>83</v>
      </c>
      <c r="BW9757" s="273" t="s">
        <v>63</v>
      </c>
      <c r="BX9757" s="273" t="s">
        <v>504</v>
      </c>
      <c r="BY9757" s="273" t="s">
        <v>510</v>
      </c>
      <c r="BZ9757" s="273" t="s">
        <v>86</v>
      </c>
      <c r="CA9757" s="273" t="s">
        <v>87</v>
      </c>
      <c r="CB9757" s="273" t="s">
        <v>179</v>
      </c>
      <c r="CC9757" s="273" t="s">
        <v>180</v>
      </c>
      <c r="CD9757" s="282">
        <v>1</v>
      </c>
      <c r="CE9757" s="274">
        <v>44986</v>
      </c>
      <c r="CG9757" s="273" t="s">
        <v>181</v>
      </c>
      <c r="CI9757" s="273" t="s">
        <v>181</v>
      </c>
      <c r="CJ9757" s="273" t="s">
        <v>345</v>
      </c>
      <c r="CM9757" s="273" t="s">
        <v>73</v>
      </c>
      <c r="CN9757" s="273">
        <v>3</v>
      </c>
    </row>
    <row r="9758" spans="74:92">
      <c r="BV9758" s="273" t="s">
        <v>83</v>
      </c>
      <c r="BW9758" s="273" t="s">
        <v>63</v>
      </c>
      <c r="BX9758" s="273" t="s">
        <v>504</v>
      </c>
      <c r="BY9758" s="273" t="s">
        <v>510</v>
      </c>
      <c r="BZ9758" s="273" t="s">
        <v>204</v>
      </c>
      <c r="CA9758" s="273" t="s">
        <v>205</v>
      </c>
      <c r="CB9758" s="273" t="s">
        <v>206</v>
      </c>
      <c r="CC9758" s="273" t="s">
        <v>207</v>
      </c>
      <c r="CD9758" s="282">
        <v>0</v>
      </c>
      <c r="CE9758" s="274">
        <v>44986</v>
      </c>
      <c r="CG9758" s="273" t="s">
        <v>181</v>
      </c>
      <c r="CI9758" s="273" t="s">
        <v>208</v>
      </c>
      <c r="CJ9758" s="273" t="s">
        <v>209</v>
      </c>
      <c r="CM9758" s="273" t="s">
        <v>73</v>
      </c>
      <c r="CN9758" s="273">
        <v>3</v>
      </c>
    </row>
    <row r="9759" spans="74:92">
      <c r="BV9759" s="273" t="s">
        <v>83</v>
      </c>
      <c r="BW9759" s="273" t="s">
        <v>63</v>
      </c>
      <c r="BX9759" s="273" t="s">
        <v>504</v>
      </c>
      <c r="BY9759" s="273" t="s">
        <v>510</v>
      </c>
      <c r="BZ9759" s="273" t="s">
        <v>167</v>
      </c>
      <c r="CA9759" s="273" t="s">
        <v>168</v>
      </c>
      <c r="CB9759" s="273" t="s">
        <v>313</v>
      </c>
      <c r="CC9759" s="273" t="s">
        <v>314</v>
      </c>
      <c r="CD9759" s="282">
        <v>14</v>
      </c>
      <c r="CE9759" s="274">
        <v>44986</v>
      </c>
      <c r="CF9759" s="273">
        <v>0</v>
      </c>
      <c r="CG9759" s="273" t="s">
        <v>90</v>
      </c>
      <c r="CH9759" s="273">
        <v>0</v>
      </c>
      <c r="CI9759" s="273" t="s">
        <v>80</v>
      </c>
      <c r="CM9759" s="273" t="s">
        <v>73</v>
      </c>
      <c r="CN9759" s="273">
        <v>3</v>
      </c>
    </row>
    <row r="9760" spans="74:92">
      <c r="BV9760" s="273" t="s">
        <v>83</v>
      </c>
      <c r="BW9760" s="273" t="s">
        <v>63</v>
      </c>
      <c r="BX9760" s="273" t="s">
        <v>504</v>
      </c>
      <c r="BY9760" s="273" t="s">
        <v>510</v>
      </c>
      <c r="BZ9760" s="273" t="s">
        <v>167</v>
      </c>
      <c r="CA9760" s="273" t="s">
        <v>168</v>
      </c>
      <c r="CB9760" s="273" t="s">
        <v>353</v>
      </c>
      <c r="CC9760" s="273" t="s">
        <v>354</v>
      </c>
      <c r="CD9760" s="282">
        <v>13</v>
      </c>
      <c r="CE9760" s="274">
        <v>44986</v>
      </c>
      <c r="CF9760" s="273">
        <v>0</v>
      </c>
      <c r="CG9760" s="273" t="s">
        <v>90</v>
      </c>
      <c r="CH9760" s="273">
        <v>0</v>
      </c>
      <c r="CI9760" s="273" t="s">
        <v>80</v>
      </c>
      <c r="CM9760" s="273" t="s">
        <v>73</v>
      </c>
      <c r="CN9760" s="273">
        <v>3</v>
      </c>
    </row>
    <row r="9761" spans="74:92">
      <c r="BV9761" s="273" t="s">
        <v>83</v>
      </c>
      <c r="BW9761" s="273" t="s">
        <v>63</v>
      </c>
      <c r="BX9761" s="273" t="s">
        <v>504</v>
      </c>
      <c r="BY9761" s="273" t="s">
        <v>510</v>
      </c>
      <c r="BZ9761" s="273" t="s">
        <v>151</v>
      </c>
      <c r="CA9761" s="273" t="s">
        <v>152</v>
      </c>
      <c r="CB9761" s="273" t="s">
        <v>161</v>
      </c>
      <c r="CC9761" s="273" t="s">
        <v>162</v>
      </c>
      <c r="CD9761" s="282">
        <v>11</v>
      </c>
      <c r="CE9761" s="274">
        <v>44986</v>
      </c>
      <c r="CF9761" s="273">
        <v>0</v>
      </c>
      <c r="CG9761" s="273" t="s">
        <v>90</v>
      </c>
      <c r="CH9761" s="273">
        <v>0</v>
      </c>
      <c r="CI9761" s="273" t="s">
        <v>80</v>
      </c>
      <c r="CM9761" s="273" t="s">
        <v>73</v>
      </c>
      <c r="CN9761" s="273">
        <v>3</v>
      </c>
    </row>
    <row r="9762" spans="74:92">
      <c r="BV9762" s="273" t="s">
        <v>83</v>
      </c>
      <c r="BW9762" s="273" t="s">
        <v>63</v>
      </c>
      <c r="BX9762" s="273" t="s">
        <v>504</v>
      </c>
      <c r="BY9762" s="273" t="s">
        <v>510</v>
      </c>
      <c r="BZ9762" s="273" t="s">
        <v>167</v>
      </c>
      <c r="CA9762" s="273" t="s">
        <v>168</v>
      </c>
      <c r="CB9762" s="273" t="s">
        <v>169</v>
      </c>
      <c r="CC9762" s="273" t="s">
        <v>170</v>
      </c>
      <c r="CD9762" s="282">
        <v>12</v>
      </c>
      <c r="CE9762" s="274">
        <v>44986</v>
      </c>
      <c r="CF9762" s="273">
        <v>0</v>
      </c>
      <c r="CG9762" s="273" t="s">
        <v>90</v>
      </c>
      <c r="CH9762" s="273">
        <v>0</v>
      </c>
      <c r="CI9762" s="273" t="s">
        <v>80</v>
      </c>
      <c r="CM9762" s="273" t="s">
        <v>73</v>
      </c>
      <c r="CN9762" s="273">
        <v>3</v>
      </c>
    </row>
    <row r="9763" spans="74:92">
      <c r="BV9763" s="273" t="s">
        <v>83</v>
      </c>
      <c r="BW9763" s="273" t="s">
        <v>63</v>
      </c>
      <c r="BX9763" s="273" t="s">
        <v>504</v>
      </c>
      <c r="BY9763" s="273" t="s">
        <v>510</v>
      </c>
      <c r="BZ9763" s="273" t="s">
        <v>138</v>
      </c>
      <c r="CA9763" s="273" t="s">
        <v>139</v>
      </c>
      <c r="CB9763" s="273" t="s">
        <v>140</v>
      </c>
      <c r="CC9763" s="273" t="s">
        <v>141</v>
      </c>
      <c r="CD9763" s="282">
        <v>9</v>
      </c>
      <c r="CE9763" s="274">
        <v>44986</v>
      </c>
      <c r="CF9763" s="273">
        <v>0</v>
      </c>
      <c r="CG9763" s="273" t="s">
        <v>90</v>
      </c>
      <c r="CH9763" s="273">
        <v>0</v>
      </c>
      <c r="CI9763" s="273" t="s">
        <v>80</v>
      </c>
      <c r="CM9763" s="273" t="s">
        <v>73</v>
      </c>
      <c r="CN9763" s="273">
        <v>3</v>
      </c>
    </row>
    <row r="9764" spans="74:92">
      <c r="BV9764" s="273" t="s">
        <v>83</v>
      </c>
      <c r="BW9764" s="273" t="s">
        <v>63</v>
      </c>
      <c r="BX9764" s="273" t="s">
        <v>504</v>
      </c>
      <c r="BY9764" s="273" t="s">
        <v>510</v>
      </c>
      <c r="BZ9764" s="273" t="s">
        <v>151</v>
      </c>
      <c r="CA9764" s="273" t="s">
        <v>152</v>
      </c>
      <c r="CB9764" s="273" t="s">
        <v>153</v>
      </c>
      <c r="CC9764" s="273" t="s">
        <v>154</v>
      </c>
      <c r="CD9764" s="282">
        <v>10</v>
      </c>
      <c r="CE9764" s="274">
        <v>44986</v>
      </c>
      <c r="CF9764" s="273">
        <v>0</v>
      </c>
      <c r="CG9764" s="273" t="s">
        <v>90</v>
      </c>
      <c r="CH9764" s="273">
        <v>0</v>
      </c>
      <c r="CI9764" s="273" t="s">
        <v>80</v>
      </c>
      <c r="CM9764" s="273" t="s">
        <v>73</v>
      </c>
      <c r="CN9764" s="273">
        <v>3</v>
      </c>
    </row>
    <row r="9765" spans="74:92">
      <c r="BV9765" s="273" t="s">
        <v>83</v>
      </c>
      <c r="BW9765" s="273" t="s">
        <v>63</v>
      </c>
      <c r="BX9765" s="273" t="s">
        <v>504</v>
      </c>
      <c r="BY9765" s="273" t="s">
        <v>510</v>
      </c>
      <c r="BZ9765" s="273" t="s">
        <v>126</v>
      </c>
      <c r="CA9765" s="273" t="s">
        <v>127</v>
      </c>
      <c r="CB9765" s="273" t="s">
        <v>133</v>
      </c>
      <c r="CC9765" s="273" t="s">
        <v>134</v>
      </c>
      <c r="CD9765" s="282">
        <v>7</v>
      </c>
      <c r="CE9765" s="274">
        <v>44986</v>
      </c>
      <c r="CI9765" s="273" t="s">
        <v>104</v>
      </c>
      <c r="CM9765" s="273" t="s">
        <v>73</v>
      </c>
      <c r="CN9765" s="273">
        <v>3</v>
      </c>
    </row>
    <row r="9766" spans="74:92">
      <c r="BV9766" s="273" t="s">
        <v>83</v>
      </c>
      <c r="BW9766" s="273" t="s">
        <v>63</v>
      </c>
      <c r="BX9766" s="273" t="s">
        <v>504</v>
      </c>
      <c r="BY9766" s="273" t="s">
        <v>510</v>
      </c>
      <c r="BZ9766" s="273" t="s">
        <v>126</v>
      </c>
      <c r="CA9766" s="273" t="s">
        <v>127</v>
      </c>
      <c r="CB9766" s="273" t="s">
        <v>128</v>
      </c>
      <c r="CC9766" s="273" t="s">
        <v>129</v>
      </c>
      <c r="CD9766" s="282">
        <v>6</v>
      </c>
      <c r="CE9766" s="274">
        <v>44986</v>
      </c>
      <c r="CI9766" s="273" t="s">
        <v>80</v>
      </c>
      <c r="CM9766" s="273" t="s">
        <v>73</v>
      </c>
      <c r="CN9766" s="273">
        <v>3</v>
      </c>
    </row>
    <row r="9767" spans="74:92">
      <c r="BV9767" s="273" t="s">
        <v>83</v>
      </c>
      <c r="BW9767" s="273" t="s">
        <v>63</v>
      </c>
      <c r="BX9767" s="273" t="s">
        <v>504</v>
      </c>
      <c r="BY9767" s="273" t="s">
        <v>510</v>
      </c>
      <c r="BZ9767" s="273" t="s">
        <v>110</v>
      </c>
      <c r="CA9767" s="273" t="s">
        <v>111</v>
      </c>
      <c r="CB9767" s="273" t="s">
        <v>112</v>
      </c>
      <c r="CC9767" s="273" t="s">
        <v>113</v>
      </c>
      <c r="CD9767" s="282">
        <v>4</v>
      </c>
      <c r="CE9767" s="274">
        <v>44986</v>
      </c>
      <c r="CI9767" s="273" t="s">
        <v>80</v>
      </c>
      <c r="CM9767" s="273" t="s">
        <v>73</v>
      </c>
      <c r="CN9767" s="273">
        <v>3</v>
      </c>
    </row>
    <row r="9768" spans="74:92">
      <c r="BV9768" s="273" t="s">
        <v>83</v>
      </c>
      <c r="BW9768" s="273" t="s">
        <v>63</v>
      </c>
      <c r="BX9768" s="273" t="s">
        <v>504</v>
      </c>
      <c r="BY9768" s="273" t="s">
        <v>510</v>
      </c>
      <c r="BZ9768" s="273" t="s">
        <v>110</v>
      </c>
      <c r="CA9768" s="273" t="s">
        <v>111</v>
      </c>
      <c r="CB9768" s="273" t="s">
        <v>117</v>
      </c>
      <c r="CC9768" s="273" t="s">
        <v>118</v>
      </c>
      <c r="CD9768" s="282">
        <v>5</v>
      </c>
      <c r="CE9768" s="274">
        <v>44986</v>
      </c>
      <c r="CI9768" s="273" t="s">
        <v>104</v>
      </c>
      <c r="CM9768" s="273" t="s">
        <v>73</v>
      </c>
      <c r="CN9768" s="273">
        <v>3</v>
      </c>
    </row>
    <row r="9769" spans="74:92">
      <c r="BV9769" s="273" t="s">
        <v>83</v>
      </c>
      <c r="BW9769" s="273" t="s">
        <v>63</v>
      </c>
      <c r="BX9769" s="273" t="s">
        <v>504</v>
      </c>
      <c r="BY9769" s="273" t="s">
        <v>510</v>
      </c>
      <c r="BZ9769" s="273" t="s">
        <v>86</v>
      </c>
      <c r="CA9769" s="273" t="s">
        <v>87</v>
      </c>
      <c r="CB9769" s="273" t="s">
        <v>101</v>
      </c>
      <c r="CC9769" s="273" t="s">
        <v>102</v>
      </c>
      <c r="CD9769" s="282">
        <v>4</v>
      </c>
      <c r="CE9769" s="274">
        <v>44986</v>
      </c>
      <c r="CF9769" s="273">
        <v>3320</v>
      </c>
      <c r="CG9769" s="273" t="s">
        <v>103</v>
      </c>
      <c r="CH9769" s="273">
        <v>108.0992</v>
      </c>
      <c r="CI9769" s="273" t="s">
        <v>104</v>
      </c>
      <c r="CM9769" s="273" t="s">
        <v>73</v>
      </c>
      <c r="CN9769" s="273">
        <v>3</v>
      </c>
    </row>
    <row r="9770" spans="74:92">
      <c r="BV9770" s="273" t="s">
        <v>83</v>
      </c>
      <c r="BW9770" s="273" t="s">
        <v>63</v>
      </c>
      <c r="BX9770" s="273" t="s">
        <v>504</v>
      </c>
      <c r="BY9770" s="273" t="s">
        <v>510</v>
      </c>
      <c r="BZ9770" s="273" t="s">
        <v>86</v>
      </c>
      <c r="CA9770" s="273" t="s">
        <v>87</v>
      </c>
      <c r="CB9770" s="273" t="s">
        <v>88</v>
      </c>
      <c r="CC9770" s="273" t="s">
        <v>89</v>
      </c>
      <c r="CD9770" s="282">
        <v>3</v>
      </c>
      <c r="CE9770" s="274">
        <v>44986</v>
      </c>
      <c r="CF9770" s="273">
        <v>199</v>
      </c>
      <c r="CG9770" s="273" t="s">
        <v>90</v>
      </c>
      <c r="CH9770" s="273">
        <v>199</v>
      </c>
      <c r="CI9770" s="273" t="s">
        <v>80</v>
      </c>
      <c r="CM9770" s="273" t="s">
        <v>73</v>
      </c>
      <c r="CN9770" s="273">
        <v>3</v>
      </c>
    </row>
    <row r="9771" spans="74:92">
      <c r="BV9771" s="273" t="s">
        <v>83</v>
      </c>
      <c r="BW9771" s="273" t="s">
        <v>63</v>
      </c>
      <c r="BX9771" s="273" t="s">
        <v>504</v>
      </c>
      <c r="BY9771" s="273" t="s">
        <v>510</v>
      </c>
      <c r="BZ9771" s="273" t="s">
        <v>86</v>
      </c>
      <c r="CA9771" s="273" t="s">
        <v>87</v>
      </c>
      <c r="CB9771" s="273" t="s">
        <v>88</v>
      </c>
      <c r="CC9771" s="273" t="s">
        <v>89</v>
      </c>
      <c r="CD9771" s="282">
        <v>3</v>
      </c>
      <c r="CE9771" s="274">
        <v>45017</v>
      </c>
      <c r="CF9771" s="273">
        <v>0</v>
      </c>
      <c r="CG9771" s="273" t="s">
        <v>90</v>
      </c>
      <c r="CH9771" s="273">
        <v>0</v>
      </c>
      <c r="CI9771" s="273" t="s">
        <v>80</v>
      </c>
      <c r="CM9771" s="273" t="s">
        <v>73</v>
      </c>
      <c r="CN9771" s="273">
        <v>3</v>
      </c>
    </row>
    <row r="9772" spans="74:92">
      <c r="BV9772" s="273" t="s">
        <v>83</v>
      </c>
      <c r="BW9772" s="273" t="s">
        <v>63</v>
      </c>
      <c r="BX9772" s="273" t="s">
        <v>504</v>
      </c>
      <c r="BY9772" s="273" t="s">
        <v>510</v>
      </c>
      <c r="BZ9772" s="273" t="s">
        <v>86</v>
      </c>
      <c r="CA9772" s="273" t="s">
        <v>87</v>
      </c>
      <c r="CB9772" s="273" t="s">
        <v>101</v>
      </c>
      <c r="CC9772" s="273" t="s">
        <v>102</v>
      </c>
      <c r="CD9772" s="282">
        <v>4</v>
      </c>
      <c r="CE9772" s="274">
        <v>45017</v>
      </c>
      <c r="CF9772" s="273">
        <v>0</v>
      </c>
      <c r="CG9772" s="273" t="s">
        <v>103</v>
      </c>
      <c r="CH9772" s="273">
        <v>0</v>
      </c>
      <c r="CI9772" s="273" t="s">
        <v>104</v>
      </c>
      <c r="CM9772" s="273" t="s">
        <v>73</v>
      </c>
      <c r="CN9772" s="273">
        <v>3</v>
      </c>
    </row>
    <row r="9773" spans="74:92">
      <c r="BV9773" s="273" t="s">
        <v>83</v>
      </c>
      <c r="BW9773" s="273" t="s">
        <v>63</v>
      </c>
      <c r="BX9773" s="273" t="s">
        <v>504</v>
      </c>
      <c r="BY9773" s="273" t="s">
        <v>510</v>
      </c>
      <c r="BZ9773" s="273" t="s">
        <v>110</v>
      </c>
      <c r="CA9773" s="273" t="s">
        <v>111</v>
      </c>
      <c r="CB9773" s="273" t="s">
        <v>117</v>
      </c>
      <c r="CC9773" s="273" t="s">
        <v>118</v>
      </c>
      <c r="CD9773" s="282">
        <v>5</v>
      </c>
      <c r="CE9773" s="274">
        <v>45017</v>
      </c>
      <c r="CI9773" s="273" t="s">
        <v>104</v>
      </c>
      <c r="CM9773" s="273" t="s">
        <v>73</v>
      </c>
      <c r="CN9773" s="273">
        <v>3</v>
      </c>
    </row>
    <row r="9774" spans="74:92">
      <c r="BV9774" s="273" t="s">
        <v>83</v>
      </c>
      <c r="BW9774" s="273" t="s">
        <v>63</v>
      </c>
      <c r="BX9774" s="273" t="s">
        <v>504</v>
      </c>
      <c r="BY9774" s="273" t="s">
        <v>510</v>
      </c>
      <c r="BZ9774" s="273" t="s">
        <v>110</v>
      </c>
      <c r="CA9774" s="273" t="s">
        <v>111</v>
      </c>
      <c r="CB9774" s="273" t="s">
        <v>112</v>
      </c>
      <c r="CC9774" s="273" t="s">
        <v>113</v>
      </c>
      <c r="CD9774" s="282">
        <v>4</v>
      </c>
      <c r="CE9774" s="274">
        <v>45017</v>
      </c>
      <c r="CI9774" s="273" t="s">
        <v>80</v>
      </c>
      <c r="CM9774" s="273" t="s">
        <v>73</v>
      </c>
      <c r="CN9774" s="273">
        <v>3</v>
      </c>
    </row>
    <row r="9775" spans="74:92">
      <c r="BV9775" s="273" t="s">
        <v>83</v>
      </c>
      <c r="BW9775" s="273" t="s">
        <v>63</v>
      </c>
      <c r="BX9775" s="273" t="s">
        <v>504</v>
      </c>
      <c r="BY9775" s="273" t="s">
        <v>510</v>
      </c>
      <c r="BZ9775" s="273" t="s">
        <v>126</v>
      </c>
      <c r="CA9775" s="273" t="s">
        <v>127</v>
      </c>
      <c r="CB9775" s="273" t="s">
        <v>128</v>
      </c>
      <c r="CC9775" s="273" t="s">
        <v>129</v>
      </c>
      <c r="CD9775" s="282">
        <v>6</v>
      </c>
      <c r="CE9775" s="274">
        <v>45017</v>
      </c>
      <c r="CI9775" s="273" t="s">
        <v>80</v>
      </c>
      <c r="CM9775" s="273" t="s">
        <v>73</v>
      </c>
      <c r="CN9775" s="273">
        <v>3</v>
      </c>
    </row>
    <row r="9776" spans="74:92">
      <c r="BV9776" s="273" t="s">
        <v>83</v>
      </c>
      <c r="BW9776" s="273" t="s">
        <v>63</v>
      </c>
      <c r="BX9776" s="273" t="s">
        <v>504</v>
      </c>
      <c r="BY9776" s="273" t="s">
        <v>510</v>
      </c>
      <c r="BZ9776" s="273" t="s">
        <v>126</v>
      </c>
      <c r="CA9776" s="273" t="s">
        <v>127</v>
      </c>
      <c r="CB9776" s="273" t="s">
        <v>133</v>
      </c>
      <c r="CC9776" s="273" t="s">
        <v>134</v>
      </c>
      <c r="CD9776" s="282">
        <v>7</v>
      </c>
      <c r="CE9776" s="274">
        <v>45017</v>
      </c>
      <c r="CI9776" s="273" t="s">
        <v>104</v>
      </c>
      <c r="CM9776" s="273" t="s">
        <v>73</v>
      </c>
      <c r="CN9776" s="273">
        <v>3</v>
      </c>
    </row>
    <row r="9777" spans="74:92">
      <c r="BV9777" s="273" t="s">
        <v>83</v>
      </c>
      <c r="BW9777" s="273" t="s">
        <v>63</v>
      </c>
      <c r="BX9777" s="273" t="s">
        <v>504</v>
      </c>
      <c r="BY9777" s="273" t="s">
        <v>510</v>
      </c>
      <c r="BZ9777" s="273" t="s">
        <v>151</v>
      </c>
      <c r="CA9777" s="273" t="s">
        <v>152</v>
      </c>
      <c r="CB9777" s="273" t="s">
        <v>153</v>
      </c>
      <c r="CC9777" s="273" t="s">
        <v>154</v>
      </c>
      <c r="CD9777" s="282">
        <v>10</v>
      </c>
      <c r="CE9777" s="274">
        <v>45017</v>
      </c>
      <c r="CF9777" s="273">
        <v>0</v>
      </c>
      <c r="CG9777" s="273" t="s">
        <v>90</v>
      </c>
      <c r="CH9777" s="273">
        <v>0</v>
      </c>
      <c r="CI9777" s="273" t="s">
        <v>80</v>
      </c>
      <c r="CM9777" s="273" t="s">
        <v>73</v>
      </c>
      <c r="CN9777" s="273">
        <v>3</v>
      </c>
    </row>
    <row r="9778" spans="74:92">
      <c r="BV9778" s="273" t="s">
        <v>83</v>
      </c>
      <c r="BW9778" s="273" t="s">
        <v>63</v>
      </c>
      <c r="BX9778" s="273" t="s">
        <v>504</v>
      </c>
      <c r="BY9778" s="273" t="s">
        <v>510</v>
      </c>
      <c r="BZ9778" s="273" t="s">
        <v>138</v>
      </c>
      <c r="CA9778" s="273" t="s">
        <v>139</v>
      </c>
      <c r="CB9778" s="273" t="s">
        <v>140</v>
      </c>
      <c r="CC9778" s="273" t="s">
        <v>141</v>
      </c>
      <c r="CD9778" s="282">
        <v>9</v>
      </c>
      <c r="CE9778" s="274">
        <v>45017</v>
      </c>
      <c r="CF9778" s="273">
        <v>0</v>
      </c>
      <c r="CG9778" s="273" t="s">
        <v>90</v>
      </c>
      <c r="CH9778" s="273">
        <v>0</v>
      </c>
      <c r="CI9778" s="273" t="s">
        <v>80</v>
      </c>
      <c r="CM9778" s="273" t="s">
        <v>73</v>
      </c>
      <c r="CN9778" s="273">
        <v>3</v>
      </c>
    </row>
    <row r="9779" spans="74:92">
      <c r="BV9779" s="273" t="s">
        <v>83</v>
      </c>
      <c r="BW9779" s="273" t="s">
        <v>63</v>
      </c>
      <c r="BX9779" s="273" t="s">
        <v>504</v>
      </c>
      <c r="BY9779" s="273" t="s">
        <v>510</v>
      </c>
      <c r="BZ9779" s="273" t="s">
        <v>167</v>
      </c>
      <c r="CA9779" s="273" t="s">
        <v>168</v>
      </c>
      <c r="CB9779" s="273" t="s">
        <v>169</v>
      </c>
      <c r="CC9779" s="273" t="s">
        <v>170</v>
      </c>
      <c r="CD9779" s="282">
        <v>12</v>
      </c>
      <c r="CE9779" s="274">
        <v>45017</v>
      </c>
      <c r="CF9779" s="273">
        <v>0</v>
      </c>
      <c r="CG9779" s="273" t="s">
        <v>90</v>
      </c>
      <c r="CH9779" s="273">
        <v>0</v>
      </c>
      <c r="CI9779" s="273" t="s">
        <v>80</v>
      </c>
      <c r="CM9779" s="283" t="s">
        <v>73</v>
      </c>
      <c r="CN9779" s="273">
        <v>3</v>
      </c>
    </row>
    <row r="9780" spans="74:92">
      <c r="BV9780" s="273" t="s">
        <v>83</v>
      </c>
      <c r="BW9780" s="273" t="s">
        <v>63</v>
      </c>
      <c r="BX9780" s="273" t="s">
        <v>504</v>
      </c>
      <c r="BY9780" s="273" t="s">
        <v>510</v>
      </c>
      <c r="BZ9780" s="273" t="s">
        <v>151</v>
      </c>
      <c r="CA9780" s="273" t="s">
        <v>152</v>
      </c>
      <c r="CB9780" s="273" t="s">
        <v>161</v>
      </c>
      <c r="CC9780" s="273" t="s">
        <v>162</v>
      </c>
      <c r="CD9780" s="282">
        <v>11</v>
      </c>
      <c r="CE9780" s="274">
        <v>45017</v>
      </c>
      <c r="CF9780" s="273">
        <v>0</v>
      </c>
      <c r="CG9780" s="273" t="s">
        <v>90</v>
      </c>
      <c r="CH9780" s="273">
        <v>0</v>
      </c>
      <c r="CI9780" s="273" t="s">
        <v>80</v>
      </c>
      <c r="CM9780" s="273" t="s">
        <v>73</v>
      </c>
      <c r="CN9780" s="273">
        <v>3</v>
      </c>
    </row>
    <row r="9781" spans="74:92">
      <c r="BV9781" s="273" t="s">
        <v>83</v>
      </c>
      <c r="BW9781" s="273" t="s">
        <v>63</v>
      </c>
      <c r="BX9781" s="273" t="s">
        <v>504</v>
      </c>
      <c r="BY9781" s="273" t="s">
        <v>510</v>
      </c>
      <c r="BZ9781" s="273" t="s">
        <v>167</v>
      </c>
      <c r="CA9781" s="273" t="s">
        <v>168</v>
      </c>
      <c r="CB9781" s="273" t="s">
        <v>353</v>
      </c>
      <c r="CC9781" s="273" t="s">
        <v>354</v>
      </c>
      <c r="CD9781" s="282">
        <v>13</v>
      </c>
      <c r="CE9781" s="274">
        <v>45017</v>
      </c>
      <c r="CF9781" s="273">
        <v>0</v>
      </c>
      <c r="CG9781" s="273" t="s">
        <v>90</v>
      </c>
      <c r="CH9781" s="273">
        <v>0</v>
      </c>
      <c r="CI9781" s="273" t="s">
        <v>80</v>
      </c>
      <c r="CM9781" s="273" t="s">
        <v>73</v>
      </c>
      <c r="CN9781" s="273">
        <v>3</v>
      </c>
    </row>
    <row r="9782" spans="74:92">
      <c r="BV9782" s="273" t="s">
        <v>83</v>
      </c>
      <c r="BW9782" s="273" t="s">
        <v>63</v>
      </c>
      <c r="BX9782" s="273" t="s">
        <v>504</v>
      </c>
      <c r="BY9782" s="273" t="s">
        <v>510</v>
      </c>
      <c r="BZ9782" s="273" t="s">
        <v>167</v>
      </c>
      <c r="CA9782" s="273" t="s">
        <v>168</v>
      </c>
      <c r="CB9782" s="273" t="s">
        <v>313</v>
      </c>
      <c r="CC9782" s="273" t="s">
        <v>314</v>
      </c>
      <c r="CD9782" s="282">
        <v>14</v>
      </c>
      <c r="CE9782" s="274">
        <v>45017</v>
      </c>
      <c r="CF9782" s="273">
        <v>0</v>
      </c>
      <c r="CG9782" s="273" t="s">
        <v>90</v>
      </c>
      <c r="CH9782" s="273">
        <v>0</v>
      </c>
      <c r="CI9782" s="273" t="s">
        <v>80</v>
      </c>
      <c r="CM9782" s="273" t="s">
        <v>73</v>
      </c>
      <c r="CN9782" s="273">
        <v>3</v>
      </c>
    </row>
    <row r="9783" spans="74:92">
      <c r="BV9783" s="273" t="s">
        <v>83</v>
      </c>
      <c r="BW9783" s="273" t="s">
        <v>63</v>
      </c>
      <c r="BX9783" s="273" t="s">
        <v>504</v>
      </c>
      <c r="BY9783" s="273" t="s">
        <v>510</v>
      </c>
      <c r="BZ9783" s="273" t="s">
        <v>204</v>
      </c>
      <c r="CA9783" s="273" t="s">
        <v>205</v>
      </c>
      <c r="CB9783" s="273" t="s">
        <v>206</v>
      </c>
      <c r="CC9783" s="273" t="s">
        <v>207</v>
      </c>
      <c r="CD9783" s="282">
        <v>0</v>
      </c>
      <c r="CE9783" s="274">
        <v>45017</v>
      </c>
      <c r="CG9783" s="273" t="s">
        <v>181</v>
      </c>
      <c r="CI9783" s="273" t="s">
        <v>208</v>
      </c>
      <c r="CJ9783" s="273" t="s">
        <v>209</v>
      </c>
      <c r="CM9783" s="273" t="s">
        <v>73</v>
      </c>
      <c r="CN9783" s="273">
        <v>3</v>
      </c>
    </row>
    <row r="9784" spans="74:92">
      <c r="BV9784" s="273" t="s">
        <v>83</v>
      </c>
      <c r="BW9784" s="273" t="s">
        <v>63</v>
      </c>
      <c r="BX9784" s="273" t="s">
        <v>504</v>
      </c>
      <c r="BY9784" s="273" t="s">
        <v>510</v>
      </c>
      <c r="BZ9784" s="273" t="s">
        <v>86</v>
      </c>
      <c r="CA9784" s="273" t="s">
        <v>87</v>
      </c>
      <c r="CB9784" s="273" t="s">
        <v>179</v>
      </c>
      <c r="CC9784" s="273" t="s">
        <v>180</v>
      </c>
      <c r="CD9784" s="282">
        <v>1</v>
      </c>
      <c r="CE9784" s="274">
        <v>45017</v>
      </c>
      <c r="CG9784" s="273" t="s">
        <v>181</v>
      </c>
      <c r="CI9784" s="273" t="s">
        <v>181</v>
      </c>
      <c r="CJ9784" s="273" t="s">
        <v>1734</v>
      </c>
      <c r="CM9784" s="273" t="s">
        <v>73</v>
      </c>
      <c r="CN9784" s="273">
        <v>3</v>
      </c>
    </row>
    <row r="9785" spans="74:92">
      <c r="BV9785" s="273" t="s">
        <v>83</v>
      </c>
      <c r="BW9785" s="273" t="s">
        <v>63</v>
      </c>
      <c r="BX9785" s="273" t="s">
        <v>504</v>
      </c>
      <c r="BY9785" s="273" t="s">
        <v>510</v>
      </c>
      <c r="BZ9785" s="273" t="s">
        <v>167</v>
      </c>
      <c r="CA9785" s="273" t="s">
        <v>168</v>
      </c>
      <c r="CB9785" s="273" t="s">
        <v>319</v>
      </c>
      <c r="CC9785" s="273" t="s">
        <v>320</v>
      </c>
      <c r="CD9785" s="282">
        <v>15</v>
      </c>
      <c r="CE9785" s="274">
        <v>45017</v>
      </c>
      <c r="CF9785" s="273">
        <v>0</v>
      </c>
      <c r="CG9785" s="273" t="s">
        <v>90</v>
      </c>
      <c r="CH9785" s="273">
        <v>0</v>
      </c>
      <c r="CI9785" s="273" t="s">
        <v>80</v>
      </c>
      <c r="CM9785" s="273" t="s">
        <v>73</v>
      </c>
      <c r="CN9785" s="273">
        <v>3</v>
      </c>
    </row>
    <row r="9786" spans="74:92">
      <c r="BV9786" s="273" t="s">
        <v>83</v>
      </c>
      <c r="BW9786" s="273" t="s">
        <v>63</v>
      </c>
      <c r="BX9786" s="273" t="s">
        <v>504</v>
      </c>
      <c r="BY9786" s="273" t="s">
        <v>510</v>
      </c>
      <c r="BZ9786" s="273" t="s">
        <v>138</v>
      </c>
      <c r="CA9786" s="273" t="s">
        <v>139</v>
      </c>
      <c r="CB9786" s="273" t="s">
        <v>190</v>
      </c>
      <c r="CC9786" s="273" t="s">
        <v>191</v>
      </c>
      <c r="CD9786" s="282">
        <v>8</v>
      </c>
      <c r="CE9786" s="274">
        <v>45017</v>
      </c>
      <c r="CF9786" s="273">
        <v>0</v>
      </c>
      <c r="CG9786" s="273" t="s">
        <v>90</v>
      </c>
      <c r="CH9786" s="273">
        <v>0</v>
      </c>
      <c r="CI9786" s="273" t="s">
        <v>80</v>
      </c>
      <c r="CM9786" s="273" t="s">
        <v>73</v>
      </c>
      <c r="CN9786" s="273">
        <v>3</v>
      </c>
    </row>
    <row r="9787" spans="74:92">
      <c r="BV9787" s="273" t="s">
        <v>83</v>
      </c>
      <c r="BW9787" s="273" t="s">
        <v>63</v>
      </c>
      <c r="BX9787" s="273" t="s">
        <v>504</v>
      </c>
      <c r="BY9787" s="273" t="s">
        <v>510</v>
      </c>
      <c r="BZ9787" s="273" t="s">
        <v>86</v>
      </c>
      <c r="CA9787" s="273" t="s">
        <v>87</v>
      </c>
      <c r="CB9787" s="273" t="s">
        <v>233</v>
      </c>
      <c r="CC9787" s="273" t="s">
        <v>234</v>
      </c>
      <c r="CD9787" s="282">
        <v>1</v>
      </c>
      <c r="CE9787" s="274">
        <v>45017</v>
      </c>
      <c r="CG9787" s="273" t="s">
        <v>181</v>
      </c>
      <c r="CI9787" s="273" t="s">
        <v>181</v>
      </c>
      <c r="CJ9787" s="273" t="s">
        <v>1544</v>
      </c>
      <c r="CM9787" s="273" t="s">
        <v>73</v>
      </c>
      <c r="CN9787" s="273">
        <v>3</v>
      </c>
    </row>
    <row r="9788" spans="74:92">
      <c r="BV9788" s="273" t="s">
        <v>83</v>
      </c>
      <c r="BW9788" s="273" t="s">
        <v>63</v>
      </c>
      <c r="BX9788" s="273" t="s">
        <v>504</v>
      </c>
      <c r="BY9788" s="273" t="s">
        <v>510</v>
      </c>
      <c r="BZ9788" s="273" t="s">
        <v>86</v>
      </c>
      <c r="CA9788" s="273" t="s">
        <v>87</v>
      </c>
      <c r="CB9788" s="273" t="s">
        <v>217</v>
      </c>
      <c r="CC9788" s="273" t="s">
        <v>218</v>
      </c>
      <c r="CD9788" s="282">
        <v>2</v>
      </c>
      <c r="CE9788" s="274">
        <v>45017</v>
      </c>
      <c r="CG9788" s="273" t="s">
        <v>181</v>
      </c>
      <c r="CI9788" s="273" t="s">
        <v>181</v>
      </c>
      <c r="CJ9788" s="273" t="s">
        <v>122</v>
      </c>
      <c r="CM9788" s="273" t="s">
        <v>73</v>
      </c>
      <c r="CN9788" s="273">
        <v>3</v>
      </c>
    </row>
    <row r="9789" spans="74:92">
      <c r="BV9789" s="273" t="s">
        <v>83</v>
      </c>
      <c r="BW9789" s="273" t="s">
        <v>63</v>
      </c>
      <c r="BX9789" s="273" t="s">
        <v>504</v>
      </c>
      <c r="BY9789" s="273" t="s">
        <v>510</v>
      </c>
      <c r="BZ9789" s="273" t="s">
        <v>86</v>
      </c>
      <c r="CA9789" s="273" t="s">
        <v>87</v>
      </c>
      <c r="CB9789" s="273" t="s">
        <v>225</v>
      </c>
      <c r="CC9789" s="273" t="s">
        <v>226</v>
      </c>
      <c r="CD9789" s="282">
        <v>5</v>
      </c>
      <c r="CE9789" s="274">
        <v>45017</v>
      </c>
      <c r="CF9789" s="273">
        <v>0</v>
      </c>
      <c r="CG9789" s="273" t="s">
        <v>90</v>
      </c>
      <c r="CH9789" s="273">
        <v>0</v>
      </c>
      <c r="CI9789" s="273" t="s">
        <v>80</v>
      </c>
      <c r="CM9789" s="273" t="s">
        <v>73</v>
      </c>
      <c r="CN9789" s="273">
        <v>3</v>
      </c>
    </row>
    <row r="9790" spans="74:92">
      <c r="BV9790" s="273" t="s">
        <v>83</v>
      </c>
      <c r="BW9790" s="273" t="s">
        <v>63</v>
      </c>
      <c r="BX9790" s="273" t="s">
        <v>504</v>
      </c>
      <c r="BY9790" s="273" t="s">
        <v>510</v>
      </c>
      <c r="BZ9790" s="273" t="s">
        <v>86</v>
      </c>
      <c r="CA9790" s="273" t="s">
        <v>87</v>
      </c>
      <c r="CB9790" s="273" t="s">
        <v>225</v>
      </c>
      <c r="CC9790" s="273" t="s">
        <v>226</v>
      </c>
      <c r="CD9790" s="282">
        <v>5</v>
      </c>
      <c r="CE9790" s="274">
        <v>45047</v>
      </c>
      <c r="CF9790" s="273">
        <v>0</v>
      </c>
      <c r="CG9790" s="273" t="s">
        <v>90</v>
      </c>
      <c r="CH9790" s="273">
        <v>0</v>
      </c>
      <c r="CI9790" s="273" t="s">
        <v>80</v>
      </c>
      <c r="CM9790" s="273" t="s">
        <v>73</v>
      </c>
      <c r="CN9790" s="273">
        <v>3</v>
      </c>
    </row>
    <row r="9791" spans="74:92">
      <c r="BV9791" s="273" t="s">
        <v>83</v>
      </c>
      <c r="BW9791" s="273" t="s">
        <v>63</v>
      </c>
      <c r="BX9791" s="273" t="s">
        <v>504</v>
      </c>
      <c r="BY9791" s="273" t="s">
        <v>510</v>
      </c>
      <c r="BZ9791" s="273" t="s">
        <v>86</v>
      </c>
      <c r="CA9791" s="273" t="s">
        <v>87</v>
      </c>
      <c r="CB9791" s="273" t="s">
        <v>217</v>
      </c>
      <c r="CC9791" s="273" t="s">
        <v>218</v>
      </c>
      <c r="CD9791" s="282">
        <v>2</v>
      </c>
      <c r="CE9791" s="274">
        <v>45047</v>
      </c>
      <c r="CG9791" s="273" t="s">
        <v>181</v>
      </c>
      <c r="CI9791" s="273" t="s">
        <v>181</v>
      </c>
      <c r="CJ9791" s="273" t="s">
        <v>506</v>
      </c>
      <c r="CM9791" s="273" t="s">
        <v>73</v>
      </c>
      <c r="CN9791" s="273">
        <v>3</v>
      </c>
    </row>
    <row r="9792" spans="74:92">
      <c r="BV9792" s="273" t="s">
        <v>83</v>
      </c>
      <c r="BW9792" s="273" t="s">
        <v>63</v>
      </c>
      <c r="BX9792" s="273" t="s">
        <v>504</v>
      </c>
      <c r="BY9792" s="273" t="s">
        <v>510</v>
      </c>
      <c r="BZ9792" s="273" t="s">
        <v>86</v>
      </c>
      <c r="CA9792" s="273" t="s">
        <v>87</v>
      </c>
      <c r="CB9792" s="273" t="s">
        <v>233</v>
      </c>
      <c r="CC9792" s="273" t="s">
        <v>234</v>
      </c>
      <c r="CD9792" s="282">
        <v>1</v>
      </c>
      <c r="CE9792" s="274">
        <v>45047</v>
      </c>
      <c r="CG9792" s="273" t="s">
        <v>181</v>
      </c>
      <c r="CI9792" s="273" t="s">
        <v>181</v>
      </c>
      <c r="CJ9792" s="273" t="s">
        <v>1837</v>
      </c>
      <c r="CM9792" s="273" t="s">
        <v>73</v>
      </c>
      <c r="CN9792" s="273">
        <v>3</v>
      </c>
    </row>
    <row r="9793" spans="74:92">
      <c r="BV9793" s="273" t="s">
        <v>83</v>
      </c>
      <c r="BW9793" s="273" t="s">
        <v>63</v>
      </c>
      <c r="BX9793" s="273" t="s">
        <v>504</v>
      </c>
      <c r="BY9793" s="273" t="s">
        <v>510</v>
      </c>
      <c r="BZ9793" s="273" t="s">
        <v>138</v>
      </c>
      <c r="CA9793" s="273" t="s">
        <v>139</v>
      </c>
      <c r="CB9793" s="273" t="s">
        <v>190</v>
      </c>
      <c r="CC9793" s="273" t="s">
        <v>191</v>
      </c>
      <c r="CD9793" s="282">
        <v>8</v>
      </c>
      <c r="CE9793" s="274">
        <v>45047</v>
      </c>
      <c r="CF9793" s="273">
        <v>0</v>
      </c>
      <c r="CG9793" s="273" t="s">
        <v>90</v>
      </c>
      <c r="CH9793" s="273">
        <v>0</v>
      </c>
      <c r="CI9793" s="273" t="s">
        <v>80</v>
      </c>
      <c r="CM9793" s="273" t="s">
        <v>73</v>
      </c>
      <c r="CN9793" s="273">
        <v>3</v>
      </c>
    </row>
    <row r="9794" spans="74:92">
      <c r="BV9794" s="273" t="s">
        <v>83</v>
      </c>
      <c r="BW9794" s="273" t="s">
        <v>63</v>
      </c>
      <c r="BX9794" s="273" t="s">
        <v>504</v>
      </c>
      <c r="BY9794" s="273" t="s">
        <v>510</v>
      </c>
      <c r="BZ9794" s="273" t="s">
        <v>167</v>
      </c>
      <c r="CA9794" s="273" t="s">
        <v>168</v>
      </c>
      <c r="CB9794" s="273" t="s">
        <v>319</v>
      </c>
      <c r="CC9794" s="273" t="s">
        <v>320</v>
      </c>
      <c r="CD9794" s="282">
        <v>15</v>
      </c>
      <c r="CE9794" s="274">
        <v>45047</v>
      </c>
      <c r="CF9794" s="273">
        <v>0</v>
      </c>
      <c r="CG9794" s="273" t="s">
        <v>90</v>
      </c>
      <c r="CH9794" s="273">
        <v>0</v>
      </c>
      <c r="CI9794" s="273" t="s">
        <v>80</v>
      </c>
      <c r="CM9794" s="273" t="s">
        <v>73</v>
      </c>
      <c r="CN9794" s="273">
        <v>3</v>
      </c>
    </row>
    <row r="9795" spans="74:92">
      <c r="BV9795" s="273" t="s">
        <v>83</v>
      </c>
      <c r="BW9795" s="273" t="s">
        <v>63</v>
      </c>
      <c r="BX9795" s="273" t="s">
        <v>504</v>
      </c>
      <c r="BY9795" s="273" t="s">
        <v>510</v>
      </c>
      <c r="BZ9795" s="273" t="s">
        <v>86</v>
      </c>
      <c r="CA9795" s="273" t="s">
        <v>87</v>
      </c>
      <c r="CB9795" s="273" t="s">
        <v>179</v>
      </c>
      <c r="CC9795" s="273" t="s">
        <v>180</v>
      </c>
      <c r="CD9795" s="282">
        <v>1</v>
      </c>
      <c r="CE9795" s="274">
        <v>45047</v>
      </c>
      <c r="CG9795" s="273" t="s">
        <v>181</v>
      </c>
      <c r="CI9795" s="273" t="s">
        <v>181</v>
      </c>
      <c r="CJ9795" s="273" t="s">
        <v>1734</v>
      </c>
      <c r="CM9795" s="273" t="s">
        <v>73</v>
      </c>
      <c r="CN9795" s="273">
        <v>3</v>
      </c>
    </row>
    <row r="9796" spans="74:92">
      <c r="BV9796" s="273" t="s">
        <v>83</v>
      </c>
      <c r="BW9796" s="273" t="s">
        <v>63</v>
      </c>
      <c r="BX9796" s="273" t="s">
        <v>504</v>
      </c>
      <c r="BY9796" s="273" t="s">
        <v>510</v>
      </c>
      <c r="BZ9796" s="273" t="s">
        <v>204</v>
      </c>
      <c r="CA9796" s="273" t="s">
        <v>205</v>
      </c>
      <c r="CB9796" s="273" t="s">
        <v>206</v>
      </c>
      <c r="CC9796" s="273" t="s">
        <v>207</v>
      </c>
      <c r="CD9796" s="282">
        <v>0</v>
      </c>
      <c r="CE9796" s="274">
        <v>45047</v>
      </c>
      <c r="CG9796" s="273" t="s">
        <v>181</v>
      </c>
      <c r="CI9796" s="273" t="s">
        <v>208</v>
      </c>
      <c r="CJ9796" s="273" t="s">
        <v>209</v>
      </c>
      <c r="CM9796" s="273" t="s">
        <v>73</v>
      </c>
      <c r="CN9796" s="273">
        <v>3</v>
      </c>
    </row>
    <row r="9797" spans="74:92">
      <c r="BV9797" s="273" t="s">
        <v>83</v>
      </c>
      <c r="BW9797" s="273" t="s">
        <v>63</v>
      </c>
      <c r="BX9797" s="273" t="s">
        <v>504</v>
      </c>
      <c r="BY9797" s="273" t="s">
        <v>510</v>
      </c>
      <c r="BZ9797" s="273" t="s">
        <v>167</v>
      </c>
      <c r="CA9797" s="273" t="s">
        <v>168</v>
      </c>
      <c r="CB9797" s="273" t="s">
        <v>313</v>
      </c>
      <c r="CC9797" s="273" t="s">
        <v>314</v>
      </c>
      <c r="CD9797" s="282">
        <v>14</v>
      </c>
      <c r="CE9797" s="274">
        <v>45047</v>
      </c>
      <c r="CF9797" s="273">
        <v>0</v>
      </c>
      <c r="CG9797" s="273" t="s">
        <v>90</v>
      </c>
      <c r="CH9797" s="273">
        <v>0</v>
      </c>
      <c r="CI9797" s="273" t="s">
        <v>80</v>
      </c>
      <c r="CM9797" s="273" t="s">
        <v>73</v>
      </c>
      <c r="CN9797" s="273">
        <v>3</v>
      </c>
    </row>
    <row r="9798" spans="74:92">
      <c r="BV9798" s="273" t="s">
        <v>83</v>
      </c>
      <c r="BW9798" s="273" t="s">
        <v>63</v>
      </c>
      <c r="BX9798" s="273" t="s">
        <v>504</v>
      </c>
      <c r="BY9798" s="273" t="s">
        <v>510</v>
      </c>
      <c r="BZ9798" s="273" t="s">
        <v>167</v>
      </c>
      <c r="CA9798" s="273" t="s">
        <v>168</v>
      </c>
      <c r="CB9798" s="273" t="s">
        <v>353</v>
      </c>
      <c r="CC9798" s="273" t="s">
        <v>354</v>
      </c>
      <c r="CD9798" s="282">
        <v>13</v>
      </c>
      <c r="CE9798" s="274">
        <v>45047</v>
      </c>
      <c r="CF9798" s="273">
        <v>0</v>
      </c>
      <c r="CG9798" s="273" t="s">
        <v>90</v>
      </c>
      <c r="CH9798" s="273">
        <v>0</v>
      </c>
      <c r="CI9798" s="273" t="s">
        <v>80</v>
      </c>
      <c r="CM9798" s="273" t="s">
        <v>73</v>
      </c>
      <c r="CN9798" s="273">
        <v>3</v>
      </c>
    </row>
    <row r="9799" spans="74:92">
      <c r="BV9799" s="273" t="s">
        <v>83</v>
      </c>
      <c r="BW9799" s="273" t="s">
        <v>63</v>
      </c>
      <c r="BX9799" s="273" t="s">
        <v>504</v>
      </c>
      <c r="BY9799" s="273" t="s">
        <v>510</v>
      </c>
      <c r="BZ9799" s="273" t="s">
        <v>151</v>
      </c>
      <c r="CA9799" s="273" t="s">
        <v>152</v>
      </c>
      <c r="CB9799" s="273" t="s">
        <v>161</v>
      </c>
      <c r="CC9799" s="273" t="s">
        <v>162</v>
      </c>
      <c r="CD9799" s="282">
        <v>11</v>
      </c>
      <c r="CE9799" s="274">
        <v>45047</v>
      </c>
      <c r="CF9799" s="273">
        <v>0</v>
      </c>
      <c r="CG9799" s="273" t="s">
        <v>90</v>
      </c>
      <c r="CH9799" s="273">
        <v>0</v>
      </c>
      <c r="CI9799" s="273" t="s">
        <v>80</v>
      </c>
      <c r="CM9799" s="273" t="s">
        <v>73</v>
      </c>
      <c r="CN9799" s="273">
        <v>3</v>
      </c>
    </row>
    <row r="9800" spans="74:92">
      <c r="BV9800" s="273" t="s">
        <v>83</v>
      </c>
      <c r="BW9800" s="273" t="s">
        <v>63</v>
      </c>
      <c r="BX9800" s="273" t="s">
        <v>504</v>
      </c>
      <c r="BY9800" s="273" t="s">
        <v>510</v>
      </c>
      <c r="BZ9800" s="273" t="s">
        <v>167</v>
      </c>
      <c r="CA9800" s="273" t="s">
        <v>168</v>
      </c>
      <c r="CB9800" s="273" t="s">
        <v>169</v>
      </c>
      <c r="CC9800" s="273" t="s">
        <v>170</v>
      </c>
      <c r="CD9800" s="282">
        <v>12</v>
      </c>
      <c r="CE9800" s="274">
        <v>45047</v>
      </c>
      <c r="CF9800" s="273">
        <v>0</v>
      </c>
      <c r="CG9800" s="273" t="s">
        <v>90</v>
      </c>
      <c r="CH9800" s="273">
        <v>0</v>
      </c>
      <c r="CI9800" s="273" t="s">
        <v>80</v>
      </c>
      <c r="CM9800" s="273" t="s">
        <v>73</v>
      </c>
      <c r="CN9800" s="273">
        <v>3</v>
      </c>
    </row>
    <row r="9801" spans="74:92">
      <c r="BV9801" s="273" t="s">
        <v>83</v>
      </c>
      <c r="BW9801" s="273" t="s">
        <v>63</v>
      </c>
      <c r="BX9801" s="273" t="s">
        <v>504</v>
      </c>
      <c r="BY9801" s="273" t="s">
        <v>510</v>
      </c>
      <c r="BZ9801" s="273" t="s">
        <v>138</v>
      </c>
      <c r="CA9801" s="273" t="s">
        <v>139</v>
      </c>
      <c r="CB9801" s="273" t="s">
        <v>140</v>
      </c>
      <c r="CC9801" s="273" t="s">
        <v>141</v>
      </c>
      <c r="CD9801" s="282">
        <v>9</v>
      </c>
      <c r="CE9801" s="274">
        <v>45047</v>
      </c>
      <c r="CF9801" s="273">
        <v>0</v>
      </c>
      <c r="CG9801" s="273" t="s">
        <v>90</v>
      </c>
      <c r="CH9801" s="273">
        <v>0</v>
      </c>
      <c r="CI9801" s="273" t="s">
        <v>80</v>
      </c>
      <c r="CM9801" s="273" t="s">
        <v>73</v>
      </c>
      <c r="CN9801" s="273">
        <v>3</v>
      </c>
    </row>
    <row r="9802" spans="74:92">
      <c r="BV9802" s="273" t="s">
        <v>83</v>
      </c>
      <c r="BW9802" s="273" t="s">
        <v>63</v>
      </c>
      <c r="BX9802" s="273" t="s">
        <v>504</v>
      </c>
      <c r="BY9802" s="273" t="s">
        <v>510</v>
      </c>
      <c r="BZ9802" s="273" t="s">
        <v>151</v>
      </c>
      <c r="CA9802" s="273" t="s">
        <v>152</v>
      </c>
      <c r="CB9802" s="273" t="s">
        <v>153</v>
      </c>
      <c r="CC9802" s="273" t="s">
        <v>154</v>
      </c>
      <c r="CD9802" s="282">
        <v>10</v>
      </c>
      <c r="CE9802" s="274">
        <v>45047</v>
      </c>
      <c r="CF9802" s="273">
        <v>0</v>
      </c>
      <c r="CG9802" s="273" t="s">
        <v>90</v>
      </c>
      <c r="CH9802" s="273">
        <v>0</v>
      </c>
      <c r="CI9802" s="273" t="s">
        <v>80</v>
      </c>
      <c r="CM9802" s="273" t="s">
        <v>73</v>
      </c>
      <c r="CN9802" s="273">
        <v>3</v>
      </c>
    </row>
    <row r="9803" spans="74:92">
      <c r="BV9803" s="273" t="s">
        <v>83</v>
      </c>
      <c r="BW9803" s="273" t="s">
        <v>63</v>
      </c>
      <c r="BX9803" s="273" t="s">
        <v>504</v>
      </c>
      <c r="BY9803" s="273" t="s">
        <v>510</v>
      </c>
      <c r="BZ9803" s="273" t="s">
        <v>126</v>
      </c>
      <c r="CA9803" s="273" t="s">
        <v>127</v>
      </c>
      <c r="CB9803" s="273" t="s">
        <v>133</v>
      </c>
      <c r="CC9803" s="273" t="s">
        <v>134</v>
      </c>
      <c r="CD9803" s="282">
        <v>7</v>
      </c>
      <c r="CE9803" s="274">
        <v>45047</v>
      </c>
      <c r="CI9803" s="273" t="s">
        <v>104</v>
      </c>
      <c r="CM9803" s="273" t="s">
        <v>73</v>
      </c>
      <c r="CN9803" s="273">
        <v>3</v>
      </c>
    </row>
    <row r="9804" spans="74:92">
      <c r="BV9804" s="273" t="s">
        <v>83</v>
      </c>
      <c r="BW9804" s="273" t="s">
        <v>63</v>
      </c>
      <c r="BX9804" s="273" t="s">
        <v>504</v>
      </c>
      <c r="BY9804" s="273" t="s">
        <v>510</v>
      </c>
      <c r="BZ9804" s="273" t="s">
        <v>126</v>
      </c>
      <c r="CA9804" s="273" t="s">
        <v>127</v>
      </c>
      <c r="CB9804" s="273" t="s">
        <v>128</v>
      </c>
      <c r="CC9804" s="273" t="s">
        <v>129</v>
      </c>
      <c r="CD9804" s="282">
        <v>6</v>
      </c>
      <c r="CE9804" s="274">
        <v>45047</v>
      </c>
      <c r="CI9804" s="273" t="s">
        <v>80</v>
      </c>
      <c r="CM9804" s="273" t="s">
        <v>73</v>
      </c>
      <c r="CN9804" s="273">
        <v>3</v>
      </c>
    </row>
    <row r="9805" spans="74:92">
      <c r="BV9805" s="273" t="s">
        <v>83</v>
      </c>
      <c r="BW9805" s="273" t="s">
        <v>63</v>
      </c>
      <c r="BX9805" s="273" t="s">
        <v>504</v>
      </c>
      <c r="BY9805" s="273" t="s">
        <v>510</v>
      </c>
      <c r="BZ9805" s="273" t="s">
        <v>110</v>
      </c>
      <c r="CA9805" s="273" t="s">
        <v>111</v>
      </c>
      <c r="CB9805" s="273" t="s">
        <v>112</v>
      </c>
      <c r="CC9805" s="273" t="s">
        <v>113</v>
      </c>
      <c r="CD9805" s="282">
        <v>4</v>
      </c>
      <c r="CE9805" s="274">
        <v>45047</v>
      </c>
      <c r="CI9805" s="273" t="s">
        <v>80</v>
      </c>
      <c r="CM9805" s="273" t="s">
        <v>73</v>
      </c>
      <c r="CN9805" s="273">
        <v>3</v>
      </c>
    </row>
    <row r="9806" spans="74:92">
      <c r="BV9806" s="273" t="s">
        <v>83</v>
      </c>
      <c r="BW9806" s="273" t="s">
        <v>63</v>
      </c>
      <c r="BX9806" s="273" t="s">
        <v>504</v>
      </c>
      <c r="BY9806" s="273" t="s">
        <v>510</v>
      </c>
      <c r="BZ9806" s="273" t="s">
        <v>110</v>
      </c>
      <c r="CA9806" s="273" t="s">
        <v>111</v>
      </c>
      <c r="CB9806" s="273" t="s">
        <v>117</v>
      </c>
      <c r="CC9806" s="273" t="s">
        <v>118</v>
      </c>
      <c r="CD9806" s="282">
        <v>5</v>
      </c>
      <c r="CE9806" s="274">
        <v>45047</v>
      </c>
      <c r="CI9806" s="273" t="s">
        <v>104</v>
      </c>
      <c r="CM9806" s="273" t="s">
        <v>73</v>
      </c>
      <c r="CN9806" s="273">
        <v>3</v>
      </c>
    </row>
    <row r="9807" spans="74:92">
      <c r="BV9807" s="273" t="s">
        <v>83</v>
      </c>
      <c r="BW9807" s="273" t="s">
        <v>63</v>
      </c>
      <c r="BX9807" s="273" t="s">
        <v>504</v>
      </c>
      <c r="BY9807" s="273" t="s">
        <v>510</v>
      </c>
      <c r="BZ9807" s="273" t="s">
        <v>86</v>
      </c>
      <c r="CA9807" s="273" t="s">
        <v>87</v>
      </c>
      <c r="CB9807" s="273" t="s">
        <v>101</v>
      </c>
      <c r="CC9807" s="273" t="s">
        <v>102</v>
      </c>
      <c r="CD9807" s="282">
        <v>4</v>
      </c>
      <c r="CE9807" s="274">
        <v>45047</v>
      </c>
      <c r="CF9807" s="273">
        <v>3923</v>
      </c>
      <c r="CG9807" s="273" t="s">
        <v>103</v>
      </c>
      <c r="CH9807" s="273">
        <v>127.73287999999999</v>
      </c>
      <c r="CI9807" s="273" t="s">
        <v>104</v>
      </c>
      <c r="CM9807" s="273" t="s">
        <v>73</v>
      </c>
      <c r="CN9807" s="273">
        <v>3</v>
      </c>
    </row>
    <row r="9808" spans="74:92">
      <c r="BV9808" s="273" t="s">
        <v>83</v>
      </c>
      <c r="BW9808" s="273" t="s">
        <v>63</v>
      </c>
      <c r="BX9808" s="273" t="s">
        <v>504</v>
      </c>
      <c r="BY9808" s="273" t="s">
        <v>510</v>
      </c>
      <c r="BZ9808" s="273" t="s">
        <v>86</v>
      </c>
      <c r="CA9808" s="273" t="s">
        <v>87</v>
      </c>
      <c r="CB9808" s="273" t="s">
        <v>88</v>
      </c>
      <c r="CC9808" s="273" t="s">
        <v>89</v>
      </c>
      <c r="CD9808" s="282">
        <v>3</v>
      </c>
      <c r="CE9808" s="274">
        <v>45047</v>
      </c>
      <c r="CF9808" s="273">
        <v>247</v>
      </c>
      <c r="CG9808" s="273" t="s">
        <v>90</v>
      </c>
      <c r="CH9808" s="273">
        <v>247</v>
      </c>
      <c r="CI9808" s="273" t="s">
        <v>80</v>
      </c>
      <c r="CM9808" s="273" t="s">
        <v>73</v>
      </c>
      <c r="CN9808" s="273">
        <v>3</v>
      </c>
    </row>
    <row r="9809" spans="74:92">
      <c r="BV9809" s="273" t="s">
        <v>83</v>
      </c>
      <c r="BW9809" s="273" t="s">
        <v>63</v>
      </c>
      <c r="BX9809" s="273" t="s">
        <v>504</v>
      </c>
      <c r="BY9809" s="273" t="s">
        <v>510</v>
      </c>
      <c r="BZ9809" s="273" t="s">
        <v>86</v>
      </c>
      <c r="CA9809" s="273" t="s">
        <v>87</v>
      </c>
      <c r="CB9809" s="273" t="s">
        <v>88</v>
      </c>
      <c r="CC9809" s="273" t="s">
        <v>89</v>
      </c>
      <c r="CD9809" s="282">
        <v>3</v>
      </c>
      <c r="CE9809" s="274">
        <v>45078</v>
      </c>
      <c r="CF9809" s="273">
        <v>0</v>
      </c>
      <c r="CG9809" s="273" t="s">
        <v>90</v>
      </c>
      <c r="CH9809" s="273">
        <v>0</v>
      </c>
      <c r="CI9809" s="273" t="s">
        <v>80</v>
      </c>
      <c r="CM9809" s="273" t="s">
        <v>73</v>
      </c>
      <c r="CN9809" s="273">
        <v>3</v>
      </c>
    </row>
    <row r="9810" spans="74:92">
      <c r="BV9810" s="273" t="s">
        <v>83</v>
      </c>
      <c r="BW9810" s="273" t="s">
        <v>63</v>
      </c>
      <c r="BX9810" s="273" t="s">
        <v>504</v>
      </c>
      <c r="BY9810" s="273" t="s">
        <v>510</v>
      </c>
      <c r="BZ9810" s="273" t="s">
        <v>86</v>
      </c>
      <c r="CA9810" s="273" t="s">
        <v>87</v>
      </c>
      <c r="CB9810" s="273" t="s">
        <v>101</v>
      </c>
      <c r="CC9810" s="273" t="s">
        <v>102</v>
      </c>
      <c r="CD9810" s="282">
        <v>4</v>
      </c>
      <c r="CE9810" s="274">
        <v>45078</v>
      </c>
      <c r="CF9810" s="273">
        <v>0</v>
      </c>
      <c r="CG9810" s="273" t="s">
        <v>103</v>
      </c>
      <c r="CH9810" s="273">
        <v>0</v>
      </c>
      <c r="CI9810" s="273" t="s">
        <v>104</v>
      </c>
      <c r="CM9810" s="273" t="s">
        <v>73</v>
      </c>
      <c r="CN9810" s="273">
        <v>3</v>
      </c>
    </row>
    <row r="9811" spans="74:92">
      <c r="BV9811" s="273" t="s">
        <v>83</v>
      </c>
      <c r="BW9811" s="273" t="s">
        <v>63</v>
      </c>
      <c r="BX9811" s="273" t="s">
        <v>504</v>
      </c>
      <c r="BY9811" s="273" t="s">
        <v>510</v>
      </c>
      <c r="BZ9811" s="273" t="s">
        <v>110</v>
      </c>
      <c r="CA9811" s="273" t="s">
        <v>111</v>
      </c>
      <c r="CB9811" s="273" t="s">
        <v>117</v>
      </c>
      <c r="CC9811" s="273" t="s">
        <v>118</v>
      </c>
      <c r="CD9811" s="282">
        <v>5</v>
      </c>
      <c r="CE9811" s="274">
        <v>45078</v>
      </c>
      <c r="CI9811" s="273" t="s">
        <v>104</v>
      </c>
      <c r="CM9811" s="273" t="s">
        <v>73</v>
      </c>
      <c r="CN9811" s="273">
        <v>3</v>
      </c>
    </row>
    <row r="9812" spans="74:92">
      <c r="BV9812" s="273" t="s">
        <v>83</v>
      </c>
      <c r="BW9812" s="273" t="s">
        <v>63</v>
      </c>
      <c r="BX9812" s="273" t="s">
        <v>504</v>
      </c>
      <c r="BY9812" s="273" t="s">
        <v>510</v>
      </c>
      <c r="BZ9812" s="273" t="s">
        <v>110</v>
      </c>
      <c r="CA9812" s="273" t="s">
        <v>111</v>
      </c>
      <c r="CB9812" s="273" t="s">
        <v>112</v>
      </c>
      <c r="CC9812" s="273" t="s">
        <v>113</v>
      </c>
      <c r="CD9812" s="282">
        <v>4</v>
      </c>
      <c r="CE9812" s="274">
        <v>45078</v>
      </c>
      <c r="CI9812" s="273" t="s">
        <v>80</v>
      </c>
      <c r="CM9812" s="273" t="s">
        <v>73</v>
      </c>
      <c r="CN9812" s="273">
        <v>3</v>
      </c>
    </row>
    <row r="9813" spans="74:92">
      <c r="BV9813" s="273" t="s">
        <v>83</v>
      </c>
      <c r="BW9813" s="273" t="s">
        <v>63</v>
      </c>
      <c r="BX9813" s="273" t="s">
        <v>504</v>
      </c>
      <c r="BY9813" s="273" t="s">
        <v>510</v>
      </c>
      <c r="BZ9813" s="273" t="s">
        <v>126</v>
      </c>
      <c r="CA9813" s="273" t="s">
        <v>127</v>
      </c>
      <c r="CB9813" s="273" t="s">
        <v>128</v>
      </c>
      <c r="CC9813" s="273" t="s">
        <v>129</v>
      </c>
      <c r="CD9813" s="282">
        <v>6</v>
      </c>
      <c r="CE9813" s="274">
        <v>45078</v>
      </c>
      <c r="CI9813" s="273" t="s">
        <v>80</v>
      </c>
      <c r="CM9813" s="273" t="s">
        <v>73</v>
      </c>
      <c r="CN9813" s="273">
        <v>3</v>
      </c>
    </row>
    <row r="9814" spans="74:92">
      <c r="BV9814" s="273" t="s">
        <v>83</v>
      </c>
      <c r="BW9814" s="273" t="s">
        <v>63</v>
      </c>
      <c r="BX9814" s="273" t="s">
        <v>504</v>
      </c>
      <c r="BY9814" s="273" t="s">
        <v>510</v>
      </c>
      <c r="BZ9814" s="273" t="s">
        <v>126</v>
      </c>
      <c r="CA9814" s="273" t="s">
        <v>127</v>
      </c>
      <c r="CB9814" s="273" t="s">
        <v>133</v>
      </c>
      <c r="CC9814" s="273" t="s">
        <v>134</v>
      </c>
      <c r="CD9814" s="282">
        <v>7</v>
      </c>
      <c r="CE9814" s="274">
        <v>45078</v>
      </c>
      <c r="CI9814" s="273" t="s">
        <v>104</v>
      </c>
      <c r="CM9814" s="273" t="s">
        <v>73</v>
      </c>
      <c r="CN9814" s="273">
        <v>3</v>
      </c>
    </row>
    <row r="9815" spans="74:92">
      <c r="BV9815" s="273" t="s">
        <v>83</v>
      </c>
      <c r="BW9815" s="273" t="s">
        <v>63</v>
      </c>
      <c r="BX9815" s="273" t="s">
        <v>504</v>
      </c>
      <c r="BY9815" s="273" t="s">
        <v>510</v>
      </c>
      <c r="BZ9815" s="273" t="s">
        <v>151</v>
      </c>
      <c r="CA9815" s="273" t="s">
        <v>152</v>
      </c>
      <c r="CB9815" s="273" t="s">
        <v>153</v>
      </c>
      <c r="CC9815" s="273" t="s">
        <v>154</v>
      </c>
      <c r="CD9815" s="282">
        <v>10</v>
      </c>
      <c r="CE9815" s="274">
        <v>45078</v>
      </c>
      <c r="CF9815" s="273">
        <v>0</v>
      </c>
      <c r="CG9815" s="273" t="s">
        <v>90</v>
      </c>
      <c r="CH9815" s="273">
        <v>0</v>
      </c>
      <c r="CI9815" s="273" t="s">
        <v>80</v>
      </c>
      <c r="CM9815" s="273" t="s">
        <v>73</v>
      </c>
      <c r="CN9815" s="273">
        <v>3</v>
      </c>
    </row>
    <row r="9816" spans="74:92">
      <c r="BV9816" s="273" t="s">
        <v>83</v>
      </c>
      <c r="BW9816" s="273" t="s">
        <v>63</v>
      </c>
      <c r="BX9816" s="273" t="s">
        <v>504</v>
      </c>
      <c r="BY9816" s="273" t="s">
        <v>510</v>
      </c>
      <c r="BZ9816" s="273" t="s">
        <v>138</v>
      </c>
      <c r="CA9816" s="273" t="s">
        <v>139</v>
      </c>
      <c r="CB9816" s="273" t="s">
        <v>140</v>
      </c>
      <c r="CC9816" s="273" t="s">
        <v>141</v>
      </c>
      <c r="CD9816" s="282">
        <v>9</v>
      </c>
      <c r="CE9816" s="274">
        <v>45078</v>
      </c>
      <c r="CF9816" s="273">
        <v>0</v>
      </c>
      <c r="CG9816" s="273" t="s">
        <v>90</v>
      </c>
      <c r="CH9816" s="273">
        <v>0</v>
      </c>
      <c r="CI9816" s="273" t="s">
        <v>80</v>
      </c>
      <c r="CM9816" s="273" t="s">
        <v>73</v>
      </c>
      <c r="CN9816" s="273">
        <v>3</v>
      </c>
    </row>
    <row r="9817" spans="74:92">
      <c r="BV9817" s="273" t="s">
        <v>83</v>
      </c>
      <c r="BW9817" s="273" t="s">
        <v>63</v>
      </c>
      <c r="BX9817" s="273" t="s">
        <v>504</v>
      </c>
      <c r="BY9817" s="273" t="s">
        <v>510</v>
      </c>
      <c r="BZ9817" s="273" t="s">
        <v>167</v>
      </c>
      <c r="CA9817" s="273" t="s">
        <v>168</v>
      </c>
      <c r="CB9817" s="273" t="s">
        <v>169</v>
      </c>
      <c r="CC9817" s="273" t="s">
        <v>170</v>
      </c>
      <c r="CD9817" s="282">
        <v>12</v>
      </c>
      <c r="CE9817" s="274">
        <v>45078</v>
      </c>
      <c r="CF9817" s="273">
        <v>0</v>
      </c>
      <c r="CG9817" s="273" t="s">
        <v>90</v>
      </c>
      <c r="CH9817" s="273">
        <v>0</v>
      </c>
      <c r="CI9817" s="273" t="s">
        <v>80</v>
      </c>
      <c r="CM9817" s="273" t="s">
        <v>73</v>
      </c>
      <c r="CN9817" s="273">
        <v>3</v>
      </c>
    </row>
    <row r="9818" spans="74:92">
      <c r="BV9818" s="273" t="s">
        <v>83</v>
      </c>
      <c r="BW9818" s="273" t="s">
        <v>63</v>
      </c>
      <c r="BX9818" s="273" t="s">
        <v>504</v>
      </c>
      <c r="BY9818" s="273" t="s">
        <v>510</v>
      </c>
      <c r="BZ9818" s="273" t="s">
        <v>151</v>
      </c>
      <c r="CA9818" s="273" t="s">
        <v>152</v>
      </c>
      <c r="CB9818" s="273" t="s">
        <v>161</v>
      </c>
      <c r="CC9818" s="273" t="s">
        <v>162</v>
      </c>
      <c r="CD9818" s="282">
        <v>11</v>
      </c>
      <c r="CE9818" s="274">
        <v>45078</v>
      </c>
      <c r="CF9818" s="273">
        <v>0</v>
      </c>
      <c r="CG9818" s="273" t="s">
        <v>90</v>
      </c>
      <c r="CH9818" s="273">
        <v>0</v>
      </c>
      <c r="CI9818" s="273" t="s">
        <v>80</v>
      </c>
      <c r="CM9818" s="273" t="s">
        <v>73</v>
      </c>
      <c r="CN9818" s="273">
        <v>3</v>
      </c>
    </row>
    <row r="9819" spans="74:92">
      <c r="BV9819" s="273" t="s">
        <v>83</v>
      </c>
      <c r="BW9819" s="273" t="s">
        <v>63</v>
      </c>
      <c r="BX9819" s="273" t="s">
        <v>504</v>
      </c>
      <c r="BY9819" s="273" t="s">
        <v>510</v>
      </c>
      <c r="BZ9819" s="273" t="s">
        <v>167</v>
      </c>
      <c r="CA9819" s="273" t="s">
        <v>168</v>
      </c>
      <c r="CB9819" s="273" t="s">
        <v>353</v>
      </c>
      <c r="CC9819" s="273" t="s">
        <v>354</v>
      </c>
      <c r="CD9819" s="282">
        <v>13</v>
      </c>
      <c r="CE9819" s="274">
        <v>45078</v>
      </c>
      <c r="CF9819" s="273">
        <v>0</v>
      </c>
      <c r="CG9819" s="273" t="s">
        <v>90</v>
      </c>
      <c r="CH9819" s="273">
        <v>0</v>
      </c>
      <c r="CI9819" s="273" t="s">
        <v>80</v>
      </c>
      <c r="CM9819" s="273" t="s">
        <v>73</v>
      </c>
      <c r="CN9819" s="273">
        <v>3</v>
      </c>
    </row>
    <row r="9820" spans="74:92">
      <c r="BV9820" s="273" t="s">
        <v>83</v>
      </c>
      <c r="BW9820" s="273" t="s">
        <v>63</v>
      </c>
      <c r="BX9820" s="273" t="s">
        <v>504</v>
      </c>
      <c r="BY9820" s="273" t="s">
        <v>510</v>
      </c>
      <c r="BZ9820" s="273" t="s">
        <v>167</v>
      </c>
      <c r="CA9820" s="273" t="s">
        <v>168</v>
      </c>
      <c r="CB9820" s="273" t="s">
        <v>313</v>
      </c>
      <c r="CC9820" s="273" t="s">
        <v>314</v>
      </c>
      <c r="CD9820" s="282">
        <v>14</v>
      </c>
      <c r="CE9820" s="274">
        <v>45078</v>
      </c>
      <c r="CF9820" s="273">
        <v>0</v>
      </c>
      <c r="CG9820" s="273" t="s">
        <v>90</v>
      </c>
      <c r="CH9820" s="273">
        <v>0</v>
      </c>
      <c r="CI9820" s="273" t="s">
        <v>80</v>
      </c>
      <c r="CM9820" s="273" t="s">
        <v>73</v>
      </c>
      <c r="CN9820" s="273">
        <v>3</v>
      </c>
    </row>
    <row r="9821" spans="74:92">
      <c r="BV9821" s="273" t="s">
        <v>83</v>
      </c>
      <c r="BW9821" s="273" t="s">
        <v>63</v>
      </c>
      <c r="BX9821" s="273" t="s">
        <v>504</v>
      </c>
      <c r="BY9821" s="273" t="s">
        <v>510</v>
      </c>
      <c r="BZ9821" s="273" t="s">
        <v>204</v>
      </c>
      <c r="CA9821" s="273" t="s">
        <v>205</v>
      </c>
      <c r="CB9821" s="273" t="s">
        <v>206</v>
      </c>
      <c r="CC9821" s="273" t="s">
        <v>207</v>
      </c>
      <c r="CD9821" s="282">
        <v>0</v>
      </c>
      <c r="CE9821" s="274">
        <v>45078</v>
      </c>
      <c r="CG9821" s="273" t="s">
        <v>181</v>
      </c>
      <c r="CI9821" s="273" t="s">
        <v>208</v>
      </c>
      <c r="CJ9821" s="273" t="s">
        <v>209</v>
      </c>
      <c r="CM9821" s="273" t="s">
        <v>73</v>
      </c>
      <c r="CN9821" s="273">
        <v>3</v>
      </c>
    </row>
    <row r="9822" spans="74:92">
      <c r="BV9822" s="273" t="s">
        <v>83</v>
      </c>
      <c r="BW9822" s="273" t="s">
        <v>63</v>
      </c>
      <c r="BX9822" s="273" t="s">
        <v>504</v>
      </c>
      <c r="BY9822" s="273" t="s">
        <v>510</v>
      </c>
      <c r="BZ9822" s="273" t="s">
        <v>86</v>
      </c>
      <c r="CA9822" s="273" t="s">
        <v>87</v>
      </c>
      <c r="CB9822" s="273" t="s">
        <v>179</v>
      </c>
      <c r="CC9822" s="273" t="s">
        <v>180</v>
      </c>
      <c r="CD9822" s="282">
        <v>1</v>
      </c>
      <c r="CE9822" s="274">
        <v>45078</v>
      </c>
      <c r="CG9822" s="273" t="s">
        <v>181</v>
      </c>
      <c r="CI9822" s="273" t="s">
        <v>181</v>
      </c>
      <c r="CJ9822" s="273" t="s">
        <v>235</v>
      </c>
      <c r="CM9822" s="273" t="s">
        <v>73</v>
      </c>
      <c r="CN9822" s="273">
        <v>3</v>
      </c>
    </row>
    <row r="9823" spans="74:92">
      <c r="BV9823" s="273" t="s">
        <v>83</v>
      </c>
      <c r="BW9823" s="273" t="s">
        <v>63</v>
      </c>
      <c r="BX9823" s="273" t="s">
        <v>504</v>
      </c>
      <c r="BY9823" s="273" t="s">
        <v>510</v>
      </c>
      <c r="BZ9823" s="273" t="s">
        <v>167</v>
      </c>
      <c r="CA9823" s="273" t="s">
        <v>168</v>
      </c>
      <c r="CB9823" s="273" t="s">
        <v>319</v>
      </c>
      <c r="CC9823" s="273" t="s">
        <v>320</v>
      </c>
      <c r="CD9823" s="282">
        <v>15</v>
      </c>
      <c r="CE9823" s="274">
        <v>45078</v>
      </c>
      <c r="CF9823" s="273">
        <v>0</v>
      </c>
      <c r="CG9823" s="273" t="s">
        <v>90</v>
      </c>
      <c r="CH9823" s="273">
        <v>0</v>
      </c>
      <c r="CI9823" s="273" t="s">
        <v>80</v>
      </c>
      <c r="CM9823" s="273" t="s">
        <v>73</v>
      </c>
      <c r="CN9823" s="273">
        <v>3</v>
      </c>
    </row>
    <row r="9824" spans="74:92">
      <c r="BV9824" s="273" t="s">
        <v>83</v>
      </c>
      <c r="BW9824" s="273" t="s">
        <v>63</v>
      </c>
      <c r="BX9824" s="273" t="s">
        <v>504</v>
      </c>
      <c r="BY9824" s="273" t="s">
        <v>510</v>
      </c>
      <c r="BZ9824" s="273" t="s">
        <v>138</v>
      </c>
      <c r="CA9824" s="273" t="s">
        <v>139</v>
      </c>
      <c r="CB9824" s="273" t="s">
        <v>190</v>
      </c>
      <c r="CC9824" s="273" t="s">
        <v>191</v>
      </c>
      <c r="CD9824" s="282">
        <v>8</v>
      </c>
      <c r="CE9824" s="274">
        <v>45078</v>
      </c>
      <c r="CF9824" s="273">
        <v>0</v>
      </c>
      <c r="CG9824" s="273" t="s">
        <v>90</v>
      </c>
      <c r="CH9824" s="273">
        <v>0</v>
      </c>
      <c r="CI9824" s="273" t="s">
        <v>80</v>
      </c>
      <c r="CM9824" s="273" t="s">
        <v>73</v>
      </c>
      <c r="CN9824" s="273">
        <v>3</v>
      </c>
    </row>
    <row r="9825" spans="74:92">
      <c r="BV9825" s="273" t="s">
        <v>83</v>
      </c>
      <c r="BW9825" s="273" t="s">
        <v>63</v>
      </c>
      <c r="BX9825" s="273" t="s">
        <v>504</v>
      </c>
      <c r="BY9825" s="273" t="s">
        <v>510</v>
      </c>
      <c r="BZ9825" s="273" t="s">
        <v>86</v>
      </c>
      <c r="CA9825" s="273" t="s">
        <v>87</v>
      </c>
      <c r="CB9825" s="273" t="s">
        <v>233</v>
      </c>
      <c r="CC9825" s="273" t="s">
        <v>234</v>
      </c>
      <c r="CD9825" s="282">
        <v>1</v>
      </c>
      <c r="CE9825" s="274">
        <v>45078</v>
      </c>
      <c r="CG9825" s="273" t="s">
        <v>181</v>
      </c>
      <c r="CI9825" s="273" t="s">
        <v>181</v>
      </c>
      <c r="CJ9825" s="273" t="s">
        <v>242</v>
      </c>
      <c r="CM9825" s="273" t="s">
        <v>73</v>
      </c>
      <c r="CN9825" s="273">
        <v>3</v>
      </c>
    </row>
    <row r="9826" spans="74:92">
      <c r="BV9826" s="273" t="s">
        <v>83</v>
      </c>
      <c r="BW9826" s="273" t="s">
        <v>63</v>
      </c>
      <c r="BX9826" s="273" t="s">
        <v>504</v>
      </c>
      <c r="BY9826" s="273" t="s">
        <v>510</v>
      </c>
      <c r="BZ9826" s="273" t="s">
        <v>86</v>
      </c>
      <c r="CA9826" s="273" t="s">
        <v>87</v>
      </c>
      <c r="CB9826" s="273" t="s">
        <v>217</v>
      </c>
      <c r="CC9826" s="273" t="s">
        <v>218</v>
      </c>
      <c r="CD9826" s="282">
        <v>2</v>
      </c>
      <c r="CE9826" s="274">
        <v>45078</v>
      </c>
      <c r="CG9826" s="273" t="s">
        <v>181</v>
      </c>
      <c r="CI9826" s="273" t="s">
        <v>181</v>
      </c>
      <c r="CJ9826" s="273" t="s">
        <v>122</v>
      </c>
      <c r="CM9826" s="273" t="s">
        <v>73</v>
      </c>
      <c r="CN9826" s="273">
        <v>3</v>
      </c>
    </row>
    <row r="9827" spans="74:92">
      <c r="BV9827" s="273" t="s">
        <v>83</v>
      </c>
      <c r="BW9827" s="273" t="s">
        <v>63</v>
      </c>
      <c r="BX9827" s="273" t="s">
        <v>504</v>
      </c>
      <c r="BY9827" s="273" t="s">
        <v>510</v>
      </c>
      <c r="BZ9827" s="273" t="s">
        <v>86</v>
      </c>
      <c r="CA9827" s="273" t="s">
        <v>87</v>
      </c>
      <c r="CB9827" s="273" t="s">
        <v>225</v>
      </c>
      <c r="CC9827" s="273" t="s">
        <v>226</v>
      </c>
      <c r="CD9827" s="282">
        <v>5</v>
      </c>
      <c r="CE9827" s="274">
        <v>45078</v>
      </c>
      <c r="CF9827" s="273">
        <v>0</v>
      </c>
      <c r="CG9827" s="273" t="s">
        <v>90</v>
      </c>
      <c r="CH9827" s="273">
        <v>0</v>
      </c>
      <c r="CI9827" s="273" t="s">
        <v>80</v>
      </c>
      <c r="CM9827" s="273" t="s">
        <v>73</v>
      </c>
      <c r="CN9827" s="273">
        <v>3</v>
      </c>
    </row>
    <row r="9828" spans="74:92">
      <c r="BV9828" s="273" t="s">
        <v>83</v>
      </c>
      <c r="BW9828" s="273" t="s">
        <v>63</v>
      </c>
      <c r="BX9828" s="273" t="s">
        <v>504</v>
      </c>
      <c r="BY9828" s="273" t="s">
        <v>510</v>
      </c>
      <c r="BZ9828" s="273" t="s">
        <v>86</v>
      </c>
      <c r="CA9828" s="273" t="s">
        <v>87</v>
      </c>
      <c r="CB9828" s="273" t="s">
        <v>225</v>
      </c>
      <c r="CC9828" s="273" t="s">
        <v>226</v>
      </c>
      <c r="CD9828" s="282">
        <v>5</v>
      </c>
      <c r="CE9828" s="274">
        <v>45108</v>
      </c>
      <c r="CF9828" s="273">
        <v>0</v>
      </c>
      <c r="CG9828" s="273" t="s">
        <v>90</v>
      </c>
      <c r="CH9828" s="273">
        <v>0</v>
      </c>
      <c r="CI9828" s="273" t="s">
        <v>80</v>
      </c>
      <c r="CM9828" s="273" t="s">
        <v>73</v>
      </c>
      <c r="CN9828" s="273">
        <v>3</v>
      </c>
    </row>
    <row r="9829" spans="74:92">
      <c r="BV9829" s="273" t="s">
        <v>83</v>
      </c>
      <c r="BW9829" s="273" t="s">
        <v>63</v>
      </c>
      <c r="BX9829" s="273" t="s">
        <v>504</v>
      </c>
      <c r="BY9829" s="273" t="s">
        <v>510</v>
      </c>
      <c r="BZ9829" s="273" t="s">
        <v>86</v>
      </c>
      <c r="CA9829" s="273" t="s">
        <v>87</v>
      </c>
      <c r="CB9829" s="273" t="s">
        <v>217</v>
      </c>
      <c r="CC9829" s="273" t="s">
        <v>218</v>
      </c>
      <c r="CD9829" s="282">
        <v>2</v>
      </c>
      <c r="CE9829" s="274">
        <v>45108</v>
      </c>
      <c r="CG9829" s="273" t="s">
        <v>181</v>
      </c>
      <c r="CI9829" s="273" t="s">
        <v>181</v>
      </c>
      <c r="CJ9829" s="273" t="s">
        <v>506</v>
      </c>
      <c r="CM9829" s="273" t="s">
        <v>73</v>
      </c>
      <c r="CN9829" s="273">
        <v>3</v>
      </c>
    </row>
    <row r="9830" spans="74:92">
      <c r="BV9830" s="273" t="s">
        <v>83</v>
      </c>
      <c r="BW9830" s="273" t="s">
        <v>63</v>
      </c>
      <c r="BX9830" s="273" t="s">
        <v>504</v>
      </c>
      <c r="BY9830" s="273" t="s">
        <v>510</v>
      </c>
      <c r="BZ9830" s="273" t="s">
        <v>86</v>
      </c>
      <c r="CA9830" s="273" t="s">
        <v>87</v>
      </c>
      <c r="CB9830" s="273" t="s">
        <v>233</v>
      </c>
      <c r="CC9830" s="273" t="s">
        <v>234</v>
      </c>
      <c r="CD9830" s="282">
        <v>1</v>
      </c>
      <c r="CE9830" s="274">
        <v>45108</v>
      </c>
      <c r="CG9830" s="273" t="s">
        <v>181</v>
      </c>
      <c r="CI9830" s="273" t="s">
        <v>181</v>
      </c>
      <c r="CJ9830" s="273" t="s">
        <v>1914</v>
      </c>
      <c r="CM9830" s="273" t="s">
        <v>73</v>
      </c>
      <c r="CN9830" s="273">
        <v>3</v>
      </c>
    </row>
    <row r="9831" spans="74:92">
      <c r="BV9831" s="273" t="s">
        <v>83</v>
      </c>
      <c r="BW9831" s="273" t="s">
        <v>63</v>
      </c>
      <c r="BX9831" s="273" t="s">
        <v>504</v>
      </c>
      <c r="BY9831" s="273" t="s">
        <v>510</v>
      </c>
      <c r="BZ9831" s="273" t="s">
        <v>138</v>
      </c>
      <c r="CA9831" s="273" t="s">
        <v>139</v>
      </c>
      <c r="CB9831" s="273" t="s">
        <v>190</v>
      </c>
      <c r="CC9831" s="273" t="s">
        <v>191</v>
      </c>
      <c r="CD9831" s="282">
        <v>8</v>
      </c>
      <c r="CE9831" s="274">
        <v>45108</v>
      </c>
      <c r="CF9831" s="273">
        <v>0</v>
      </c>
      <c r="CG9831" s="273" t="s">
        <v>90</v>
      </c>
      <c r="CH9831" s="273">
        <v>0</v>
      </c>
      <c r="CI9831" s="273" t="s">
        <v>80</v>
      </c>
      <c r="CM9831" s="273" t="s">
        <v>73</v>
      </c>
      <c r="CN9831" s="273">
        <v>3</v>
      </c>
    </row>
    <row r="9832" spans="74:92">
      <c r="BV9832" s="273" t="s">
        <v>83</v>
      </c>
      <c r="BW9832" s="273" t="s">
        <v>63</v>
      </c>
      <c r="BX9832" s="273" t="s">
        <v>504</v>
      </c>
      <c r="BY9832" s="273" t="s">
        <v>510</v>
      </c>
      <c r="BZ9832" s="273" t="s">
        <v>167</v>
      </c>
      <c r="CA9832" s="273" t="s">
        <v>168</v>
      </c>
      <c r="CB9832" s="273" t="s">
        <v>319</v>
      </c>
      <c r="CC9832" s="273" t="s">
        <v>320</v>
      </c>
      <c r="CD9832" s="282">
        <v>15</v>
      </c>
      <c r="CE9832" s="274">
        <v>45108</v>
      </c>
      <c r="CF9832" s="273">
        <v>0</v>
      </c>
      <c r="CG9832" s="273" t="s">
        <v>90</v>
      </c>
      <c r="CH9832" s="273">
        <v>0</v>
      </c>
      <c r="CI9832" s="273" t="s">
        <v>80</v>
      </c>
      <c r="CM9832" s="273" t="s">
        <v>73</v>
      </c>
      <c r="CN9832" s="273">
        <v>3</v>
      </c>
    </row>
    <row r="9833" spans="74:92">
      <c r="BV9833" s="273" t="s">
        <v>83</v>
      </c>
      <c r="BW9833" s="273" t="s">
        <v>63</v>
      </c>
      <c r="BX9833" s="273" t="s">
        <v>504</v>
      </c>
      <c r="BY9833" s="273" t="s">
        <v>510</v>
      </c>
      <c r="BZ9833" s="273" t="s">
        <v>86</v>
      </c>
      <c r="CA9833" s="273" t="s">
        <v>87</v>
      </c>
      <c r="CB9833" s="273" t="s">
        <v>179</v>
      </c>
      <c r="CC9833" s="273" t="s">
        <v>180</v>
      </c>
      <c r="CD9833" s="282">
        <v>1</v>
      </c>
      <c r="CE9833" s="274">
        <v>45108</v>
      </c>
      <c r="CG9833" s="273" t="s">
        <v>181</v>
      </c>
      <c r="CI9833" s="273" t="s">
        <v>181</v>
      </c>
      <c r="CJ9833" s="273" t="s">
        <v>1865</v>
      </c>
      <c r="CM9833" s="273" t="s">
        <v>73</v>
      </c>
      <c r="CN9833" s="273">
        <v>3</v>
      </c>
    </row>
    <row r="9834" spans="74:92">
      <c r="BV9834" s="273" t="s">
        <v>83</v>
      </c>
      <c r="BW9834" s="273" t="s">
        <v>63</v>
      </c>
      <c r="BX9834" s="273" t="s">
        <v>504</v>
      </c>
      <c r="BY9834" s="273" t="s">
        <v>510</v>
      </c>
      <c r="BZ9834" s="273" t="s">
        <v>204</v>
      </c>
      <c r="CA9834" s="273" t="s">
        <v>205</v>
      </c>
      <c r="CB9834" s="273" t="s">
        <v>206</v>
      </c>
      <c r="CC9834" s="273" t="s">
        <v>207</v>
      </c>
      <c r="CD9834" s="282">
        <v>0</v>
      </c>
      <c r="CE9834" s="274">
        <v>45108</v>
      </c>
      <c r="CG9834" s="273" t="s">
        <v>181</v>
      </c>
      <c r="CI9834" s="273" t="s">
        <v>208</v>
      </c>
      <c r="CJ9834" s="273" t="s">
        <v>209</v>
      </c>
      <c r="CM9834" s="273" t="s">
        <v>73</v>
      </c>
      <c r="CN9834" s="273">
        <v>3</v>
      </c>
    </row>
    <row r="9835" spans="74:92">
      <c r="BV9835" s="273" t="s">
        <v>83</v>
      </c>
      <c r="BW9835" s="273" t="s">
        <v>63</v>
      </c>
      <c r="BX9835" s="273" t="s">
        <v>504</v>
      </c>
      <c r="BY9835" s="273" t="s">
        <v>510</v>
      </c>
      <c r="BZ9835" s="273" t="s">
        <v>167</v>
      </c>
      <c r="CA9835" s="273" t="s">
        <v>168</v>
      </c>
      <c r="CB9835" s="273" t="s">
        <v>313</v>
      </c>
      <c r="CC9835" s="273" t="s">
        <v>314</v>
      </c>
      <c r="CD9835" s="282">
        <v>14</v>
      </c>
      <c r="CE9835" s="274">
        <v>45108</v>
      </c>
      <c r="CF9835" s="273">
        <v>0</v>
      </c>
      <c r="CG9835" s="273" t="s">
        <v>90</v>
      </c>
      <c r="CH9835" s="273">
        <v>0</v>
      </c>
      <c r="CI9835" s="273" t="s">
        <v>80</v>
      </c>
      <c r="CM9835" s="273" t="s">
        <v>73</v>
      </c>
      <c r="CN9835" s="273">
        <v>3</v>
      </c>
    </row>
    <row r="9836" spans="74:92">
      <c r="BV9836" s="273" t="s">
        <v>83</v>
      </c>
      <c r="BW9836" s="273" t="s">
        <v>63</v>
      </c>
      <c r="BX9836" s="273" t="s">
        <v>504</v>
      </c>
      <c r="BY9836" s="273" t="s">
        <v>510</v>
      </c>
      <c r="BZ9836" s="273" t="s">
        <v>167</v>
      </c>
      <c r="CA9836" s="273" t="s">
        <v>168</v>
      </c>
      <c r="CB9836" s="273" t="s">
        <v>353</v>
      </c>
      <c r="CC9836" s="273" t="s">
        <v>354</v>
      </c>
      <c r="CD9836" s="282">
        <v>13</v>
      </c>
      <c r="CE9836" s="274">
        <v>45108</v>
      </c>
      <c r="CF9836" s="273">
        <v>0</v>
      </c>
      <c r="CG9836" s="273" t="s">
        <v>90</v>
      </c>
      <c r="CH9836" s="273">
        <v>0</v>
      </c>
      <c r="CI9836" s="273" t="s">
        <v>80</v>
      </c>
      <c r="CM9836" s="273" t="s">
        <v>73</v>
      </c>
      <c r="CN9836" s="273">
        <v>3</v>
      </c>
    </row>
    <row r="9837" spans="74:92">
      <c r="BV9837" s="273" t="s">
        <v>83</v>
      </c>
      <c r="BW9837" s="273" t="s">
        <v>63</v>
      </c>
      <c r="BX9837" s="273" t="s">
        <v>504</v>
      </c>
      <c r="BY9837" s="273" t="s">
        <v>510</v>
      </c>
      <c r="BZ9837" s="273" t="s">
        <v>151</v>
      </c>
      <c r="CA9837" s="273" t="s">
        <v>152</v>
      </c>
      <c r="CB9837" s="273" t="s">
        <v>161</v>
      </c>
      <c r="CC9837" s="273" t="s">
        <v>162</v>
      </c>
      <c r="CD9837" s="282">
        <v>11</v>
      </c>
      <c r="CE9837" s="274">
        <v>45108</v>
      </c>
      <c r="CF9837" s="273">
        <v>0</v>
      </c>
      <c r="CG9837" s="273" t="s">
        <v>90</v>
      </c>
      <c r="CH9837" s="273">
        <v>0</v>
      </c>
      <c r="CI9837" s="273" t="s">
        <v>80</v>
      </c>
      <c r="CM9837" s="273" t="s">
        <v>73</v>
      </c>
      <c r="CN9837" s="273">
        <v>3</v>
      </c>
    </row>
    <row r="9838" spans="74:92">
      <c r="BV9838" s="273" t="s">
        <v>83</v>
      </c>
      <c r="BW9838" s="273" t="s">
        <v>63</v>
      </c>
      <c r="BX9838" s="273" t="s">
        <v>504</v>
      </c>
      <c r="BY9838" s="273" t="s">
        <v>510</v>
      </c>
      <c r="BZ9838" s="273" t="s">
        <v>167</v>
      </c>
      <c r="CA9838" s="273" t="s">
        <v>168</v>
      </c>
      <c r="CB9838" s="273" t="s">
        <v>169</v>
      </c>
      <c r="CC9838" s="273" t="s">
        <v>170</v>
      </c>
      <c r="CD9838" s="282">
        <v>12</v>
      </c>
      <c r="CE9838" s="274">
        <v>45108</v>
      </c>
      <c r="CF9838" s="273">
        <v>0</v>
      </c>
      <c r="CG9838" s="273" t="s">
        <v>90</v>
      </c>
      <c r="CH9838" s="273">
        <v>0</v>
      </c>
      <c r="CI9838" s="273" t="s">
        <v>80</v>
      </c>
      <c r="CM9838" s="273" t="s">
        <v>73</v>
      </c>
      <c r="CN9838" s="273">
        <v>3</v>
      </c>
    </row>
    <row r="9839" spans="74:92">
      <c r="BV9839" s="273" t="s">
        <v>83</v>
      </c>
      <c r="BW9839" s="273" t="s">
        <v>63</v>
      </c>
      <c r="BX9839" s="273" t="s">
        <v>504</v>
      </c>
      <c r="BY9839" s="273" t="s">
        <v>510</v>
      </c>
      <c r="BZ9839" s="273" t="s">
        <v>138</v>
      </c>
      <c r="CA9839" s="273" t="s">
        <v>139</v>
      </c>
      <c r="CB9839" s="273" t="s">
        <v>140</v>
      </c>
      <c r="CC9839" s="273" t="s">
        <v>141</v>
      </c>
      <c r="CD9839" s="282">
        <v>9</v>
      </c>
      <c r="CE9839" s="274">
        <v>45108</v>
      </c>
      <c r="CF9839" s="273">
        <v>0</v>
      </c>
      <c r="CG9839" s="273" t="s">
        <v>90</v>
      </c>
      <c r="CH9839" s="273">
        <v>0</v>
      </c>
      <c r="CI9839" s="273" t="s">
        <v>80</v>
      </c>
      <c r="CM9839" s="273" t="s">
        <v>73</v>
      </c>
      <c r="CN9839" s="273">
        <v>3</v>
      </c>
    </row>
    <row r="9840" spans="74:92">
      <c r="BV9840" s="273" t="s">
        <v>83</v>
      </c>
      <c r="BW9840" s="273" t="s">
        <v>63</v>
      </c>
      <c r="BX9840" s="273" t="s">
        <v>504</v>
      </c>
      <c r="BY9840" s="273" t="s">
        <v>510</v>
      </c>
      <c r="BZ9840" s="273" t="s">
        <v>151</v>
      </c>
      <c r="CA9840" s="273" t="s">
        <v>152</v>
      </c>
      <c r="CB9840" s="273" t="s">
        <v>153</v>
      </c>
      <c r="CC9840" s="273" t="s">
        <v>154</v>
      </c>
      <c r="CD9840" s="282">
        <v>10</v>
      </c>
      <c r="CE9840" s="274">
        <v>45108</v>
      </c>
      <c r="CF9840" s="273">
        <v>0</v>
      </c>
      <c r="CG9840" s="273" t="s">
        <v>90</v>
      </c>
      <c r="CH9840" s="273">
        <v>0</v>
      </c>
      <c r="CI9840" s="273" t="s">
        <v>80</v>
      </c>
      <c r="CM9840" s="273" t="s">
        <v>73</v>
      </c>
      <c r="CN9840" s="273">
        <v>3</v>
      </c>
    </row>
    <row r="9841" spans="74:92">
      <c r="BV9841" s="273" t="s">
        <v>83</v>
      </c>
      <c r="BW9841" s="273" t="s">
        <v>63</v>
      </c>
      <c r="BX9841" s="273" t="s">
        <v>504</v>
      </c>
      <c r="BY9841" s="273" t="s">
        <v>510</v>
      </c>
      <c r="BZ9841" s="273" t="s">
        <v>126</v>
      </c>
      <c r="CA9841" s="273" t="s">
        <v>127</v>
      </c>
      <c r="CB9841" s="273" t="s">
        <v>133</v>
      </c>
      <c r="CC9841" s="273" t="s">
        <v>134</v>
      </c>
      <c r="CD9841" s="282">
        <v>7</v>
      </c>
      <c r="CE9841" s="274">
        <v>45108</v>
      </c>
      <c r="CI9841" s="273" t="s">
        <v>104</v>
      </c>
      <c r="CM9841" s="273" t="s">
        <v>73</v>
      </c>
      <c r="CN9841" s="273">
        <v>3</v>
      </c>
    </row>
    <row r="9842" spans="74:92">
      <c r="BV9842" s="273" t="s">
        <v>83</v>
      </c>
      <c r="BW9842" s="273" t="s">
        <v>63</v>
      </c>
      <c r="BX9842" s="273" t="s">
        <v>504</v>
      </c>
      <c r="BY9842" s="273" t="s">
        <v>510</v>
      </c>
      <c r="BZ9842" s="273" t="s">
        <v>126</v>
      </c>
      <c r="CA9842" s="273" t="s">
        <v>127</v>
      </c>
      <c r="CB9842" s="273" t="s">
        <v>128</v>
      </c>
      <c r="CC9842" s="273" t="s">
        <v>129</v>
      </c>
      <c r="CD9842" s="282">
        <v>6</v>
      </c>
      <c r="CE9842" s="274">
        <v>45108</v>
      </c>
      <c r="CI9842" s="273" t="s">
        <v>80</v>
      </c>
      <c r="CM9842" s="273" t="s">
        <v>73</v>
      </c>
      <c r="CN9842" s="273">
        <v>3</v>
      </c>
    </row>
    <row r="9843" spans="74:92">
      <c r="BV9843" s="273" t="s">
        <v>83</v>
      </c>
      <c r="BW9843" s="273" t="s">
        <v>63</v>
      </c>
      <c r="BX9843" s="273" t="s">
        <v>504</v>
      </c>
      <c r="BY9843" s="273" t="s">
        <v>510</v>
      </c>
      <c r="BZ9843" s="273" t="s">
        <v>110</v>
      </c>
      <c r="CA9843" s="273" t="s">
        <v>111</v>
      </c>
      <c r="CB9843" s="273" t="s">
        <v>112</v>
      </c>
      <c r="CC9843" s="273" t="s">
        <v>113</v>
      </c>
      <c r="CD9843" s="282">
        <v>4</v>
      </c>
      <c r="CE9843" s="274">
        <v>45108</v>
      </c>
      <c r="CI9843" s="273" t="s">
        <v>80</v>
      </c>
      <c r="CM9843" s="273" t="s">
        <v>73</v>
      </c>
      <c r="CN9843" s="273">
        <v>3</v>
      </c>
    </row>
    <row r="9844" spans="74:92">
      <c r="BV9844" s="273" t="s">
        <v>83</v>
      </c>
      <c r="BW9844" s="273" t="s">
        <v>63</v>
      </c>
      <c r="BX9844" s="273" t="s">
        <v>504</v>
      </c>
      <c r="BY9844" s="273" t="s">
        <v>510</v>
      </c>
      <c r="BZ9844" s="273" t="s">
        <v>110</v>
      </c>
      <c r="CA9844" s="273" t="s">
        <v>111</v>
      </c>
      <c r="CB9844" s="273" t="s">
        <v>117</v>
      </c>
      <c r="CC9844" s="273" t="s">
        <v>118</v>
      </c>
      <c r="CD9844" s="282">
        <v>5</v>
      </c>
      <c r="CE9844" s="274">
        <v>45108</v>
      </c>
      <c r="CI9844" s="273" t="s">
        <v>104</v>
      </c>
      <c r="CM9844" s="273" t="s">
        <v>73</v>
      </c>
      <c r="CN9844" s="273">
        <v>3</v>
      </c>
    </row>
    <row r="9845" spans="74:92">
      <c r="BV9845" s="273" t="s">
        <v>83</v>
      </c>
      <c r="BW9845" s="273" t="s">
        <v>63</v>
      </c>
      <c r="BX9845" s="273" t="s">
        <v>504</v>
      </c>
      <c r="BY9845" s="273" t="s">
        <v>510</v>
      </c>
      <c r="BZ9845" s="273" t="s">
        <v>86</v>
      </c>
      <c r="CA9845" s="273" t="s">
        <v>87</v>
      </c>
      <c r="CB9845" s="273" t="s">
        <v>101</v>
      </c>
      <c r="CC9845" s="273" t="s">
        <v>102</v>
      </c>
      <c r="CD9845" s="282">
        <v>4</v>
      </c>
      <c r="CE9845" s="274">
        <v>45108</v>
      </c>
      <c r="CF9845" s="273">
        <v>5082</v>
      </c>
      <c r="CG9845" s="273" t="s">
        <v>103</v>
      </c>
      <c r="CH9845" s="273">
        <v>165.46992</v>
      </c>
      <c r="CI9845" s="273" t="s">
        <v>104</v>
      </c>
      <c r="CM9845" s="273" t="s">
        <v>73</v>
      </c>
      <c r="CN9845" s="273">
        <v>3</v>
      </c>
    </row>
    <row r="9846" spans="74:92">
      <c r="BV9846" s="273" t="s">
        <v>83</v>
      </c>
      <c r="BW9846" s="273" t="s">
        <v>63</v>
      </c>
      <c r="BX9846" s="273" t="s">
        <v>504</v>
      </c>
      <c r="BY9846" s="273" t="s">
        <v>510</v>
      </c>
      <c r="BZ9846" s="273" t="s">
        <v>86</v>
      </c>
      <c r="CA9846" s="273" t="s">
        <v>87</v>
      </c>
      <c r="CB9846" s="273" t="s">
        <v>88</v>
      </c>
      <c r="CC9846" s="273" t="s">
        <v>89</v>
      </c>
      <c r="CD9846" s="282">
        <v>3</v>
      </c>
      <c r="CE9846" s="274">
        <v>45108</v>
      </c>
      <c r="CF9846" s="273">
        <v>306</v>
      </c>
      <c r="CG9846" s="273" t="s">
        <v>90</v>
      </c>
      <c r="CH9846" s="273">
        <v>306</v>
      </c>
      <c r="CI9846" s="273" t="s">
        <v>80</v>
      </c>
      <c r="CM9846" s="273" t="s">
        <v>73</v>
      </c>
      <c r="CN9846" s="273">
        <v>3</v>
      </c>
    </row>
    <row r="9847" spans="74:92">
      <c r="BV9847" s="273" t="s">
        <v>83</v>
      </c>
      <c r="BW9847" s="273" t="s">
        <v>63</v>
      </c>
      <c r="BX9847" s="273" t="s">
        <v>504</v>
      </c>
      <c r="BY9847" s="273" t="s">
        <v>510</v>
      </c>
      <c r="BZ9847" s="273" t="s">
        <v>86</v>
      </c>
      <c r="CA9847" s="273" t="s">
        <v>87</v>
      </c>
      <c r="CB9847" s="273" t="s">
        <v>88</v>
      </c>
      <c r="CC9847" s="273" t="s">
        <v>89</v>
      </c>
      <c r="CD9847" s="282">
        <v>3</v>
      </c>
      <c r="CE9847" s="274">
        <v>45139</v>
      </c>
      <c r="CF9847" s="273">
        <v>0</v>
      </c>
      <c r="CG9847" s="273" t="s">
        <v>90</v>
      </c>
      <c r="CH9847" s="273">
        <v>0</v>
      </c>
      <c r="CI9847" s="273" t="s">
        <v>80</v>
      </c>
      <c r="CM9847" s="273" t="s">
        <v>73</v>
      </c>
      <c r="CN9847" s="273">
        <v>3</v>
      </c>
    </row>
    <row r="9848" spans="74:92">
      <c r="BV9848" s="273" t="s">
        <v>83</v>
      </c>
      <c r="BW9848" s="273" t="s">
        <v>63</v>
      </c>
      <c r="BX9848" s="273" t="s">
        <v>504</v>
      </c>
      <c r="BY9848" s="273" t="s">
        <v>510</v>
      </c>
      <c r="BZ9848" s="273" t="s">
        <v>86</v>
      </c>
      <c r="CA9848" s="273" t="s">
        <v>87</v>
      </c>
      <c r="CB9848" s="273" t="s">
        <v>101</v>
      </c>
      <c r="CC9848" s="273" t="s">
        <v>102</v>
      </c>
      <c r="CD9848" s="282">
        <v>4</v>
      </c>
      <c r="CE9848" s="274">
        <v>45139</v>
      </c>
      <c r="CF9848" s="273">
        <v>0</v>
      </c>
      <c r="CG9848" s="273" t="s">
        <v>103</v>
      </c>
      <c r="CH9848" s="273">
        <v>0</v>
      </c>
      <c r="CI9848" s="273" t="s">
        <v>104</v>
      </c>
      <c r="CM9848" s="273" t="s">
        <v>73</v>
      </c>
      <c r="CN9848" s="273">
        <v>3</v>
      </c>
    </row>
    <row r="9849" spans="74:92">
      <c r="BV9849" s="273" t="s">
        <v>83</v>
      </c>
      <c r="BW9849" s="273" t="s">
        <v>63</v>
      </c>
      <c r="BX9849" s="273" t="s">
        <v>504</v>
      </c>
      <c r="BY9849" s="273" t="s">
        <v>510</v>
      </c>
      <c r="BZ9849" s="273" t="s">
        <v>110</v>
      </c>
      <c r="CA9849" s="273" t="s">
        <v>111</v>
      </c>
      <c r="CB9849" s="273" t="s">
        <v>117</v>
      </c>
      <c r="CC9849" s="273" t="s">
        <v>118</v>
      </c>
      <c r="CD9849" s="282">
        <v>5</v>
      </c>
      <c r="CE9849" s="274">
        <v>45139</v>
      </c>
      <c r="CI9849" s="273" t="s">
        <v>104</v>
      </c>
      <c r="CM9849" s="273" t="s">
        <v>73</v>
      </c>
      <c r="CN9849" s="273">
        <v>3</v>
      </c>
    </row>
    <row r="9850" spans="74:92">
      <c r="BV9850" s="273" t="s">
        <v>83</v>
      </c>
      <c r="BW9850" s="273" t="s">
        <v>63</v>
      </c>
      <c r="BX9850" s="273" t="s">
        <v>504</v>
      </c>
      <c r="BY9850" s="273" t="s">
        <v>510</v>
      </c>
      <c r="BZ9850" s="273" t="s">
        <v>110</v>
      </c>
      <c r="CA9850" s="273" t="s">
        <v>111</v>
      </c>
      <c r="CB9850" s="273" t="s">
        <v>112</v>
      </c>
      <c r="CC9850" s="273" t="s">
        <v>113</v>
      </c>
      <c r="CD9850" s="282">
        <v>4</v>
      </c>
      <c r="CE9850" s="274">
        <v>45139</v>
      </c>
      <c r="CI9850" s="273" t="s">
        <v>80</v>
      </c>
      <c r="CM9850" s="273" t="s">
        <v>73</v>
      </c>
      <c r="CN9850" s="273">
        <v>3</v>
      </c>
    </row>
    <row r="9851" spans="74:92">
      <c r="BV9851" s="273" t="s">
        <v>83</v>
      </c>
      <c r="BW9851" s="273" t="s">
        <v>63</v>
      </c>
      <c r="BX9851" s="273" t="s">
        <v>504</v>
      </c>
      <c r="BY9851" s="273" t="s">
        <v>510</v>
      </c>
      <c r="BZ9851" s="273" t="s">
        <v>126</v>
      </c>
      <c r="CA9851" s="273" t="s">
        <v>127</v>
      </c>
      <c r="CB9851" s="273" t="s">
        <v>128</v>
      </c>
      <c r="CC9851" s="273" t="s">
        <v>129</v>
      </c>
      <c r="CD9851" s="282">
        <v>6</v>
      </c>
      <c r="CE9851" s="274">
        <v>45139</v>
      </c>
      <c r="CI9851" s="273" t="s">
        <v>80</v>
      </c>
      <c r="CM9851" s="273" t="s">
        <v>73</v>
      </c>
      <c r="CN9851" s="273">
        <v>3</v>
      </c>
    </row>
    <row r="9852" spans="74:92">
      <c r="BV9852" s="273" t="s">
        <v>83</v>
      </c>
      <c r="BW9852" s="273" t="s">
        <v>63</v>
      </c>
      <c r="BX9852" s="273" t="s">
        <v>504</v>
      </c>
      <c r="BY9852" s="273" t="s">
        <v>510</v>
      </c>
      <c r="BZ9852" s="273" t="s">
        <v>126</v>
      </c>
      <c r="CA9852" s="273" t="s">
        <v>127</v>
      </c>
      <c r="CB9852" s="273" t="s">
        <v>133</v>
      </c>
      <c r="CC9852" s="273" t="s">
        <v>134</v>
      </c>
      <c r="CD9852" s="282">
        <v>7</v>
      </c>
      <c r="CE9852" s="274">
        <v>45139</v>
      </c>
      <c r="CI9852" s="273" t="s">
        <v>104</v>
      </c>
      <c r="CM9852" s="273" t="s">
        <v>73</v>
      </c>
      <c r="CN9852" s="273">
        <v>3</v>
      </c>
    </row>
    <row r="9853" spans="74:92">
      <c r="BV9853" s="273" t="s">
        <v>83</v>
      </c>
      <c r="BW9853" s="273" t="s">
        <v>63</v>
      </c>
      <c r="BX9853" s="273" t="s">
        <v>504</v>
      </c>
      <c r="BY9853" s="273" t="s">
        <v>510</v>
      </c>
      <c r="BZ9853" s="273" t="s">
        <v>138</v>
      </c>
      <c r="CA9853" s="273" t="s">
        <v>139</v>
      </c>
      <c r="CB9853" s="273" t="s">
        <v>140</v>
      </c>
      <c r="CC9853" s="273" t="s">
        <v>141</v>
      </c>
      <c r="CD9853" s="282">
        <v>9</v>
      </c>
      <c r="CE9853" s="274">
        <v>45139</v>
      </c>
      <c r="CF9853" s="273">
        <v>0</v>
      </c>
      <c r="CG9853" s="273" t="s">
        <v>90</v>
      </c>
      <c r="CH9853" s="273">
        <v>0</v>
      </c>
      <c r="CI9853" s="273" t="s">
        <v>80</v>
      </c>
      <c r="CM9853" s="273" t="s">
        <v>73</v>
      </c>
      <c r="CN9853" s="273">
        <v>3</v>
      </c>
    </row>
    <row r="9854" spans="74:92">
      <c r="BV9854" s="273" t="s">
        <v>83</v>
      </c>
      <c r="BW9854" s="273" t="s">
        <v>63</v>
      </c>
      <c r="BX9854" s="273" t="s">
        <v>504</v>
      </c>
      <c r="BY9854" s="273" t="s">
        <v>510</v>
      </c>
      <c r="BZ9854" s="273" t="s">
        <v>151</v>
      </c>
      <c r="CA9854" s="273" t="s">
        <v>152</v>
      </c>
      <c r="CB9854" s="273" t="s">
        <v>153</v>
      </c>
      <c r="CC9854" s="273" t="s">
        <v>154</v>
      </c>
      <c r="CD9854" s="282">
        <v>10</v>
      </c>
      <c r="CE9854" s="274">
        <v>45139</v>
      </c>
      <c r="CF9854" s="273">
        <v>0</v>
      </c>
      <c r="CG9854" s="273" t="s">
        <v>90</v>
      </c>
      <c r="CH9854" s="273">
        <v>0</v>
      </c>
      <c r="CI9854" s="273" t="s">
        <v>80</v>
      </c>
      <c r="CM9854" s="273" t="s">
        <v>73</v>
      </c>
      <c r="CN9854" s="273">
        <v>3</v>
      </c>
    </row>
    <row r="9855" spans="74:92">
      <c r="BV9855" s="273" t="s">
        <v>83</v>
      </c>
      <c r="BW9855" s="273" t="s">
        <v>63</v>
      </c>
      <c r="BX9855" s="273" t="s">
        <v>504</v>
      </c>
      <c r="BY9855" s="273" t="s">
        <v>510</v>
      </c>
      <c r="BZ9855" s="273" t="s">
        <v>167</v>
      </c>
      <c r="CA9855" s="273" t="s">
        <v>168</v>
      </c>
      <c r="CB9855" s="273" t="s">
        <v>169</v>
      </c>
      <c r="CC9855" s="273" t="s">
        <v>170</v>
      </c>
      <c r="CD9855" s="282">
        <v>12</v>
      </c>
      <c r="CE9855" s="274">
        <v>45139</v>
      </c>
      <c r="CF9855" s="273">
        <v>0</v>
      </c>
      <c r="CG9855" s="273" t="s">
        <v>90</v>
      </c>
      <c r="CH9855" s="273">
        <v>0</v>
      </c>
      <c r="CI9855" s="273" t="s">
        <v>80</v>
      </c>
      <c r="CM9855" s="273" t="s">
        <v>73</v>
      </c>
      <c r="CN9855" s="273">
        <v>3</v>
      </c>
    </row>
    <row r="9856" spans="74:92">
      <c r="BV9856" s="273" t="s">
        <v>83</v>
      </c>
      <c r="BW9856" s="273" t="s">
        <v>63</v>
      </c>
      <c r="BX9856" s="273" t="s">
        <v>504</v>
      </c>
      <c r="BY9856" s="273" t="s">
        <v>510</v>
      </c>
      <c r="BZ9856" s="273" t="s">
        <v>151</v>
      </c>
      <c r="CA9856" s="273" t="s">
        <v>152</v>
      </c>
      <c r="CB9856" s="273" t="s">
        <v>161</v>
      </c>
      <c r="CC9856" s="273" t="s">
        <v>162</v>
      </c>
      <c r="CD9856" s="282">
        <v>11</v>
      </c>
      <c r="CE9856" s="274">
        <v>45139</v>
      </c>
      <c r="CF9856" s="273">
        <v>0</v>
      </c>
      <c r="CG9856" s="273" t="s">
        <v>90</v>
      </c>
      <c r="CH9856" s="273">
        <v>0</v>
      </c>
      <c r="CI9856" s="273" t="s">
        <v>80</v>
      </c>
      <c r="CM9856" s="273" t="s">
        <v>73</v>
      </c>
      <c r="CN9856" s="273">
        <v>3</v>
      </c>
    </row>
    <row r="9857" spans="74:92">
      <c r="BV9857" s="273" t="s">
        <v>83</v>
      </c>
      <c r="BW9857" s="273" t="s">
        <v>63</v>
      </c>
      <c r="BX9857" s="273" t="s">
        <v>504</v>
      </c>
      <c r="BY9857" s="273" t="s">
        <v>510</v>
      </c>
      <c r="BZ9857" s="273" t="s">
        <v>167</v>
      </c>
      <c r="CA9857" s="273" t="s">
        <v>168</v>
      </c>
      <c r="CB9857" s="273" t="s">
        <v>353</v>
      </c>
      <c r="CC9857" s="273" t="s">
        <v>354</v>
      </c>
      <c r="CD9857" s="282">
        <v>13</v>
      </c>
      <c r="CE9857" s="274">
        <v>45139</v>
      </c>
      <c r="CF9857" s="273">
        <v>0</v>
      </c>
      <c r="CG9857" s="273" t="s">
        <v>90</v>
      </c>
      <c r="CH9857" s="273">
        <v>0</v>
      </c>
      <c r="CI9857" s="273" t="s">
        <v>80</v>
      </c>
      <c r="CM9857" s="273" t="s">
        <v>73</v>
      </c>
      <c r="CN9857" s="273">
        <v>3</v>
      </c>
    </row>
    <row r="9858" spans="74:92">
      <c r="BV9858" s="273" t="s">
        <v>83</v>
      </c>
      <c r="BW9858" s="273" t="s">
        <v>63</v>
      </c>
      <c r="BX9858" s="273" t="s">
        <v>504</v>
      </c>
      <c r="BY9858" s="273" t="s">
        <v>510</v>
      </c>
      <c r="BZ9858" s="273" t="s">
        <v>167</v>
      </c>
      <c r="CA9858" s="273" t="s">
        <v>168</v>
      </c>
      <c r="CB9858" s="273" t="s">
        <v>313</v>
      </c>
      <c r="CC9858" s="273" t="s">
        <v>314</v>
      </c>
      <c r="CD9858" s="282">
        <v>14</v>
      </c>
      <c r="CE9858" s="274">
        <v>45139</v>
      </c>
      <c r="CF9858" s="273">
        <v>0</v>
      </c>
      <c r="CG9858" s="273" t="s">
        <v>90</v>
      </c>
      <c r="CH9858" s="273">
        <v>0</v>
      </c>
      <c r="CI9858" s="273" t="s">
        <v>80</v>
      </c>
      <c r="CM9858" s="273" t="s">
        <v>73</v>
      </c>
      <c r="CN9858" s="273">
        <v>3</v>
      </c>
    </row>
    <row r="9859" spans="74:92">
      <c r="BV9859" s="273" t="s">
        <v>83</v>
      </c>
      <c r="BW9859" s="273" t="s">
        <v>63</v>
      </c>
      <c r="BX9859" s="273" t="s">
        <v>504</v>
      </c>
      <c r="BY9859" s="273" t="s">
        <v>510</v>
      </c>
      <c r="BZ9859" s="273" t="s">
        <v>204</v>
      </c>
      <c r="CA9859" s="273" t="s">
        <v>205</v>
      </c>
      <c r="CB9859" s="273" t="s">
        <v>206</v>
      </c>
      <c r="CC9859" s="273" t="s">
        <v>207</v>
      </c>
      <c r="CD9859" s="282">
        <v>0</v>
      </c>
      <c r="CE9859" s="274">
        <v>45139</v>
      </c>
      <c r="CG9859" s="273" t="s">
        <v>181</v>
      </c>
      <c r="CI9859" s="273" t="s">
        <v>208</v>
      </c>
      <c r="CJ9859" s="273" t="s">
        <v>209</v>
      </c>
      <c r="CM9859" s="273" t="s">
        <v>73</v>
      </c>
      <c r="CN9859" s="273">
        <v>3</v>
      </c>
    </row>
    <row r="9860" spans="74:92">
      <c r="BV9860" s="273" t="s">
        <v>83</v>
      </c>
      <c r="BW9860" s="273" t="s">
        <v>63</v>
      </c>
      <c r="BX9860" s="273" t="s">
        <v>504</v>
      </c>
      <c r="BY9860" s="273" t="s">
        <v>510</v>
      </c>
      <c r="BZ9860" s="273" t="s">
        <v>86</v>
      </c>
      <c r="CA9860" s="273" t="s">
        <v>87</v>
      </c>
      <c r="CB9860" s="273" t="s">
        <v>179</v>
      </c>
      <c r="CC9860" s="273" t="s">
        <v>180</v>
      </c>
      <c r="CD9860" s="282">
        <v>1</v>
      </c>
      <c r="CE9860" s="274">
        <v>45139</v>
      </c>
      <c r="CG9860" s="273" t="s">
        <v>181</v>
      </c>
      <c r="CI9860" s="273" t="s">
        <v>181</v>
      </c>
      <c r="CJ9860" s="273" t="s">
        <v>1702</v>
      </c>
      <c r="CM9860" s="273" t="s">
        <v>73</v>
      </c>
      <c r="CN9860" s="273">
        <v>3</v>
      </c>
    </row>
    <row r="9861" spans="74:92">
      <c r="BV9861" s="273" t="s">
        <v>83</v>
      </c>
      <c r="BW9861" s="273" t="s">
        <v>63</v>
      </c>
      <c r="BX9861" s="273" t="s">
        <v>504</v>
      </c>
      <c r="BY9861" s="273" t="s">
        <v>510</v>
      </c>
      <c r="BZ9861" s="273" t="s">
        <v>167</v>
      </c>
      <c r="CA9861" s="273" t="s">
        <v>168</v>
      </c>
      <c r="CB9861" s="273" t="s">
        <v>319</v>
      </c>
      <c r="CC9861" s="273" t="s">
        <v>320</v>
      </c>
      <c r="CD9861" s="282">
        <v>15</v>
      </c>
      <c r="CE9861" s="274">
        <v>45139</v>
      </c>
      <c r="CF9861" s="273">
        <v>0</v>
      </c>
      <c r="CG9861" s="273" t="s">
        <v>90</v>
      </c>
      <c r="CH9861" s="273">
        <v>0</v>
      </c>
      <c r="CI9861" s="273" t="s">
        <v>80</v>
      </c>
      <c r="CM9861" s="273" t="s">
        <v>73</v>
      </c>
      <c r="CN9861" s="273">
        <v>3</v>
      </c>
    </row>
    <row r="9862" spans="74:92">
      <c r="BV9862" s="273" t="s">
        <v>83</v>
      </c>
      <c r="BW9862" s="273" t="s">
        <v>63</v>
      </c>
      <c r="BX9862" s="273" t="s">
        <v>504</v>
      </c>
      <c r="BY9862" s="273" t="s">
        <v>510</v>
      </c>
      <c r="BZ9862" s="273" t="s">
        <v>138</v>
      </c>
      <c r="CA9862" s="273" t="s">
        <v>139</v>
      </c>
      <c r="CB9862" s="273" t="s">
        <v>190</v>
      </c>
      <c r="CC9862" s="273" t="s">
        <v>191</v>
      </c>
      <c r="CD9862" s="282">
        <v>8</v>
      </c>
      <c r="CE9862" s="274">
        <v>45139</v>
      </c>
      <c r="CF9862" s="273">
        <v>0</v>
      </c>
      <c r="CG9862" s="273" t="s">
        <v>90</v>
      </c>
      <c r="CH9862" s="273">
        <v>0</v>
      </c>
      <c r="CI9862" s="273" t="s">
        <v>80</v>
      </c>
      <c r="CM9862" s="273" t="s">
        <v>73</v>
      </c>
      <c r="CN9862" s="273">
        <v>3</v>
      </c>
    </row>
    <row r="9863" spans="74:92">
      <c r="BV9863" s="273" t="s">
        <v>83</v>
      </c>
      <c r="BW9863" s="273" t="s">
        <v>63</v>
      </c>
      <c r="BX9863" s="273" t="s">
        <v>504</v>
      </c>
      <c r="BY9863" s="273" t="s">
        <v>510</v>
      </c>
      <c r="BZ9863" s="273" t="s">
        <v>86</v>
      </c>
      <c r="CA9863" s="273" t="s">
        <v>87</v>
      </c>
      <c r="CB9863" s="273" t="s">
        <v>233</v>
      </c>
      <c r="CC9863" s="273" t="s">
        <v>234</v>
      </c>
      <c r="CD9863" s="282">
        <v>1</v>
      </c>
      <c r="CE9863" s="274">
        <v>45139</v>
      </c>
      <c r="CG9863" s="273" t="s">
        <v>181</v>
      </c>
      <c r="CI9863" s="273" t="s">
        <v>181</v>
      </c>
      <c r="CJ9863" s="273" t="s">
        <v>1585</v>
      </c>
      <c r="CM9863" s="273" t="s">
        <v>73</v>
      </c>
      <c r="CN9863" s="273">
        <v>3</v>
      </c>
    </row>
    <row r="9864" spans="74:92">
      <c r="BV9864" s="273" t="s">
        <v>83</v>
      </c>
      <c r="BW9864" s="273" t="s">
        <v>63</v>
      </c>
      <c r="BX9864" s="273" t="s">
        <v>504</v>
      </c>
      <c r="BY9864" s="273" t="s">
        <v>510</v>
      </c>
      <c r="BZ9864" s="273" t="s">
        <v>86</v>
      </c>
      <c r="CA9864" s="273" t="s">
        <v>87</v>
      </c>
      <c r="CB9864" s="273" t="s">
        <v>217</v>
      </c>
      <c r="CC9864" s="273" t="s">
        <v>218</v>
      </c>
      <c r="CD9864" s="282">
        <v>2</v>
      </c>
      <c r="CE9864" s="274">
        <v>45139</v>
      </c>
      <c r="CG9864" s="273" t="s">
        <v>181</v>
      </c>
      <c r="CI9864" s="273" t="s">
        <v>181</v>
      </c>
      <c r="CJ9864" s="273" t="s">
        <v>506</v>
      </c>
      <c r="CM9864" s="273" t="s">
        <v>73</v>
      </c>
      <c r="CN9864" s="273">
        <v>3</v>
      </c>
    </row>
    <row r="9865" spans="74:92">
      <c r="BV9865" s="273" t="s">
        <v>83</v>
      </c>
      <c r="BW9865" s="273" t="s">
        <v>63</v>
      </c>
      <c r="BX9865" s="273" t="s">
        <v>504</v>
      </c>
      <c r="BY9865" s="273" t="s">
        <v>510</v>
      </c>
      <c r="BZ9865" s="273" t="s">
        <v>86</v>
      </c>
      <c r="CA9865" s="273" t="s">
        <v>87</v>
      </c>
      <c r="CB9865" s="273" t="s">
        <v>225</v>
      </c>
      <c r="CC9865" s="273" t="s">
        <v>226</v>
      </c>
      <c r="CD9865" s="282">
        <v>5</v>
      </c>
      <c r="CE9865" s="274">
        <v>45139</v>
      </c>
      <c r="CF9865" s="273">
        <v>0</v>
      </c>
      <c r="CG9865" s="273" t="s">
        <v>90</v>
      </c>
      <c r="CH9865" s="273">
        <v>0</v>
      </c>
      <c r="CI9865" s="273" t="s">
        <v>80</v>
      </c>
      <c r="CM9865" s="273" t="s">
        <v>73</v>
      </c>
      <c r="CN9865" s="273">
        <v>3</v>
      </c>
    </row>
    <row r="9866" spans="74:92">
      <c r="BV9866" s="273" t="s">
        <v>83</v>
      </c>
      <c r="BW9866" s="273" t="s">
        <v>63</v>
      </c>
      <c r="BX9866" s="273" t="s">
        <v>504</v>
      </c>
      <c r="BY9866" s="273" t="s">
        <v>510</v>
      </c>
      <c r="BZ9866" s="273" t="s">
        <v>86</v>
      </c>
      <c r="CA9866" s="273" t="s">
        <v>87</v>
      </c>
      <c r="CB9866" s="273" t="s">
        <v>225</v>
      </c>
      <c r="CC9866" s="273" t="s">
        <v>226</v>
      </c>
      <c r="CD9866" s="282">
        <v>5</v>
      </c>
      <c r="CE9866" s="274">
        <v>45170</v>
      </c>
      <c r="CF9866" s="273">
        <v>0</v>
      </c>
      <c r="CG9866" s="273" t="s">
        <v>90</v>
      </c>
      <c r="CH9866" s="273">
        <v>0</v>
      </c>
      <c r="CI9866" s="273" t="s">
        <v>80</v>
      </c>
      <c r="CM9866" s="273" t="s">
        <v>73</v>
      </c>
      <c r="CN9866" s="273">
        <v>3</v>
      </c>
    </row>
    <row r="9867" spans="74:92">
      <c r="BV9867" s="273" t="s">
        <v>83</v>
      </c>
      <c r="BW9867" s="273" t="s">
        <v>63</v>
      </c>
      <c r="BX9867" s="273" t="s">
        <v>504</v>
      </c>
      <c r="BY9867" s="273" t="s">
        <v>510</v>
      </c>
      <c r="BZ9867" s="273" t="s">
        <v>86</v>
      </c>
      <c r="CA9867" s="273" t="s">
        <v>87</v>
      </c>
      <c r="CB9867" s="273" t="s">
        <v>217</v>
      </c>
      <c r="CC9867" s="273" t="s">
        <v>218</v>
      </c>
      <c r="CD9867" s="282">
        <v>2</v>
      </c>
      <c r="CE9867" s="274">
        <v>45170</v>
      </c>
      <c r="CG9867" s="273" t="s">
        <v>181</v>
      </c>
      <c r="CI9867" s="273" t="s">
        <v>181</v>
      </c>
      <c r="CJ9867" s="273" t="s">
        <v>506</v>
      </c>
      <c r="CM9867" s="273" t="s">
        <v>73</v>
      </c>
      <c r="CN9867" s="273">
        <v>3</v>
      </c>
    </row>
    <row r="9868" spans="74:92">
      <c r="BV9868" s="273" t="s">
        <v>83</v>
      </c>
      <c r="BW9868" s="273" t="s">
        <v>63</v>
      </c>
      <c r="BX9868" s="273" t="s">
        <v>504</v>
      </c>
      <c r="BY9868" s="273" t="s">
        <v>510</v>
      </c>
      <c r="BZ9868" s="273" t="s">
        <v>86</v>
      </c>
      <c r="CA9868" s="273" t="s">
        <v>87</v>
      </c>
      <c r="CB9868" s="273" t="s">
        <v>233</v>
      </c>
      <c r="CC9868" s="273" t="s">
        <v>234</v>
      </c>
      <c r="CD9868" s="282">
        <v>1</v>
      </c>
      <c r="CE9868" s="274">
        <v>45170</v>
      </c>
      <c r="CG9868" s="273" t="s">
        <v>181</v>
      </c>
      <c r="CI9868" s="273" t="s">
        <v>181</v>
      </c>
      <c r="CJ9868" s="273" t="s">
        <v>1842</v>
      </c>
      <c r="CM9868" s="273" t="s">
        <v>73</v>
      </c>
      <c r="CN9868" s="273">
        <v>3</v>
      </c>
    </row>
    <row r="9869" spans="74:92">
      <c r="BV9869" s="273" t="s">
        <v>83</v>
      </c>
      <c r="BW9869" s="273" t="s">
        <v>63</v>
      </c>
      <c r="BX9869" s="273" t="s">
        <v>504</v>
      </c>
      <c r="BY9869" s="273" t="s">
        <v>510</v>
      </c>
      <c r="BZ9869" s="273" t="s">
        <v>138</v>
      </c>
      <c r="CA9869" s="273" t="s">
        <v>139</v>
      </c>
      <c r="CB9869" s="273" t="s">
        <v>190</v>
      </c>
      <c r="CC9869" s="273" t="s">
        <v>191</v>
      </c>
      <c r="CD9869" s="282">
        <v>8</v>
      </c>
      <c r="CE9869" s="274">
        <v>45170</v>
      </c>
      <c r="CF9869" s="273">
        <v>0</v>
      </c>
      <c r="CG9869" s="273" t="s">
        <v>90</v>
      </c>
      <c r="CH9869" s="273">
        <v>0</v>
      </c>
      <c r="CI9869" s="273" t="s">
        <v>80</v>
      </c>
      <c r="CM9869" s="273" t="s">
        <v>73</v>
      </c>
      <c r="CN9869" s="273">
        <v>3</v>
      </c>
    </row>
    <row r="9870" spans="74:92">
      <c r="BV9870" s="273" t="s">
        <v>83</v>
      </c>
      <c r="BW9870" s="273" t="s">
        <v>63</v>
      </c>
      <c r="BX9870" s="273" t="s">
        <v>504</v>
      </c>
      <c r="BY9870" s="273" t="s">
        <v>510</v>
      </c>
      <c r="BZ9870" s="273" t="s">
        <v>167</v>
      </c>
      <c r="CA9870" s="273" t="s">
        <v>168</v>
      </c>
      <c r="CB9870" s="273" t="s">
        <v>319</v>
      </c>
      <c r="CC9870" s="273" t="s">
        <v>320</v>
      </c>
      <c r="CD9870" s="282">
        <v>15</v>
      </c>
      <c r="CE9870" s="274">
        <v>45170</v>
      </c>
      <c r="CF9870" s="273">
        <v>0</v>
      </c>
      <c r="CG9870" s="273" t="s">
        <v>90</v>
      </c>
      <c r="CH9870" s="273">
        <v>0</v>
      </c>
      <c r="CI9870" s="273" t="s">
        <v>80</v>
      </c>
      <c r="CM9870" s="273" t="s">
        <v>73</v>
      </c>
      <c r="CN9870" s="273">
        <v>3</v>
      </c>
    </row>
    <row r="9871" spans="74:92">
      <c r="BV9871" s="273" t="s">
        <v>83</v>
      </c>
      <c r="BW9871" s="273" t="s">
        <v>63</v>
      </c>
      <c r="BX9871" s="273" t="s">
        <v>504</v>
      </c>
      <c r="BY9871" s="273" t="s">
        <v>510</v>
      </c>
      <c r="BZ9871" s="273" t="s">
        <v>86</v>
      </c>
      <c r="CA9871" s="273" t="s">
        <v>87</v>
      </c>
      <c r="CB9871" s="273" t="s">
        <v>179</v>
      </c>
      <c r="CC9871" s="273" t="s">
        <v>180</v>
      </c>
      <c r="CD9871" s="282">
        <v>1</v>
      </c>
      <c r="CE9871" s="274">
        <v>45170</v>
      </c>
      <c r="CG9871" s="273" t="s">
        <v>181</v>
      </c>
      <c r="CI9871" s="273" t="s">
        <v>181</v>
      </c>
      <c r="CJ9871" s="273" t="s">
        <v>1702</v>
      </c>
      <c r="CM9871" s="273" t="s">
        <v>73</v>
      </c>
      <c r="CN9871" s="273">
        <v>3</v>
      </c>
    </row>
    <row r="9872" spans="74:92">
      <c r="BV9872" s="273" t="s">
        <v>83</v>
      </c>
      <c r="BW9872" s="273" t="s">
        <v>63</v>
      </c>
      <c r="BX9872" s="273" t="s">
        <v>504</v>
      </c>
      <c r="BY9872" s="273" t="s">
        <v>510</v>
      </c>
      <c r="BZ9872" s="273" t="s">
        <v>204</v>
      </c>
      <c r="CA9872" s="273" t="s">
        <v>205</v>
      </c>
      <c r="CB9872" s="273" t="s">
        <v>206</v>
      </c>
      <c r="CC9872" s="273" t="s">
        <v>207</v>
      </c>
      <c r="CD9872" s="282">
        <v>0</v>
      </c>
      <c r="CE9872" s="274">
        <v>45170</v>
      </c>
      <c r="CG9872" s="273" t="s">
        <v>181</v>
      </c>
      <c r="CI9872" s="273" t="s">
        <v>208</v>
      </c>
      <c r="CJ9872" s="273" t="s">
        <v>209</v>
      </c>
      <c r="CM9872" s="273" t="s">
        <v>73</v>
      </c>
      <c r="CN9872" s="273">
        <v>3</v>
      </c>
    </row>
    <row r="9873" spans="74:92">
      <c r="BV9873" s="273" t="s">
        <v>83</v>
      </c>
      <c r="BW9873" s="273" t="s">
        <v>63</v>
      </c>
      <c r="BX9873" s="273" t="s">
        <v>504</v>
      </c>
      <c r="BY9873" s="273" t="s">
        <v>510</v>
      </c>
      <c r="BZ9873" s="273" t="s">
        <v>167</v>
      </c>
      <c r="CA9873" s="273" t="s">
        <v>168</v>
      </c>
      <c r="CB9873" s="273" t="s">
        <v>313</v>
      </c>
      <c r="CC9873" s="273" t="s">
        <v>314</v>
      </c>
      <c r="CD9873" s="282">
        <v>14</v>
      </c>
      <c r="CE9873" s="274">
        <v>45170</v>
      </c>
      <c r="CF9873" s="273">
        <v>0</v>
      </c>
      <c r="CG9873" s="273" t="s">
        <v>90</v>
      </c>
      <c r="CH9873" s="273">
        <v>0</v>
      </c>
      <c r="CI9873" s="273" t="s">
        <v>80</v>
      </c>
      <c r="CM9873" s="273" t="s">
        <v>73</v>
      </c>
      <c r="CN9873" s="273">
        <v>3</v>
      </c>
    </row>
    <row r="9874" spans="74:92">
      <c r="BV9874" s="273" t="s">
        <v>83</v>
      </c>
      <c r="BW9874" s="273" t="s">
        <v>63</v>
      </c>
      <c r="BX9874" s="273" t="s">
        <v>504</v>
      </c>
      <c r="BY9874" s="273" t="s">
        <v>510</v>
      </c>
      <c r="BZ9874" s="273" t="s">
        <v>167</v>
      </c>
      <c r="CA9874" s="273" t="s">
        <v>168</v>
      </c>
      <c r="CB9874" s="273" t="s">
        <v>353</v>
      </c>
      <c r="CC9874" s="273" t="s">
        <v>354</v>
      </c>
      <c r="CD9874" s="282">
        <v>13</v>
      </c>
      <c r="CE9874" s="274">
        <v>45170</v>
      </c>
      <c r="CF9874" s="273">
        <v>0</v>
      </c>
      <c r="CG9874" s="273" t="s">
        <v>90</v>
      </c>
      <c r="CH9874" s="273">
        <v>0</v>
      </c>
      <c r="CI9874" s="273" t="s">
        <v>80</v>
      </c>
      <c r="CM9874" s="273" t="s">
        <v>73</v>
      </c>
      <c r="CN9874" s="273">
        <v>3</v>
      </c>
    </row>
    <row r="9875" spans="74:92">
      <c r="BV9875" s="273" t="s">
        <v>83</v>
      </c>
      <c r="BW9875" s="273" t="s">
        <v>63</v>
      </c>
      <c r="BX9875" s="273" t="s">
        <v>504</v>
      </c>
      <c r="BY9875" s="273" t="s">
        <v>510</v>
      </c>
      <c r="BZ9875" s="273" t="s">
        <v>151</v>
      </c>
      <c r="CA9875" s="273" t="s">
        <v>152</v>
      </c>
      <c r="CB9875" s="273" t="s">
        <v>161</v>
      </c>
      <c r="CC9875" s="273" t="s">
        <v>162</v>
      </c>
      <c r="CD9875" s="282">
        <v>11</v>
      </c>
      <c r="CE9875" s="274">
        <v>45170</v>
      </c>
      <c r="CF9875" s="273">
        <v>0</v>
      </c>
      <c r="CG9875" s="273" t="s">
        <v>90</v>
      </c>
      <c r="CH9875" s="273">
        <v>0</v>
      </c>
      <c r="CI9875" s="273" t="s">
        <v>80</v>
      </c>
      <c r="CM9875" s="273" t="s">
        <v>73</v>
      </c>
      <c r="CN9875" s="273">
        <v>3</v>
      </c>
    </row>
    <row r="9876" spans="74:92">
      <c r="BV9876" s="273" t="s">
        <v>83</v>
      </c>
      <c r="BW9876" s="273" t="s">
        <v>63</v>
      </c>
      <c r="BX9876" s="273" t="s">
        <v>504</v>
      </c>
      <c r="BY9876" s="273" t="s">
        <v>510</v>
      </c>
      <c r="BZ9876" s="273" t="s">
        <v>167</v>
      </c>
      <c r="CA9876" s="273" t="s">
        <v>168</v>
      </c>
      <c r="CB9876" s="273" t="s">
        <v>169</v>
      </c>
      <c r="CC9876" s="273" t="s">
        <v>170</v>
      </c>
      <c r="CD9876" s="282">
        <v>12</v>
      </c>
      <c r="CE9876" s="274">
        <v>45170</v>
      </c>
      <c r="CF9876" s="273">
        <v>0</v>
      </c>
      <c r="CG9876" s="273" t="s">
        <v>90</v>
      </c>
      <c r="CH9876" s="273">
        <v>0</v>
      </c>
      <c r="CI9876" s="273" t="s">
        <v>80</v>
      </c>
      <c r="CM9876" s="273" t="s">
        <v>73</v>
      </c>
      <c r="CN9876" s="273">
        <v>3</v>
      </c>
    </row>
    <row r="9877" spans="74:92">
      <c r="BV9877" s="273" t="s">
        <v>83</v>
      </c>
      <c r="BW9877" s="273" t="s">
        <v>63</v>
      </c>
      <c r="BX9877" s="273" t="s">
        <v>504</v>
      </c>
      <c r="BY9877" s="273" t="s">
        <v>510</v>
      </c>
      <c r="BZ9877" s="273" t="s">
        <v>138</v>
      </c>
      <c r="CA9877" s="273" t="s">
        <v>139</v>
      </c>
      <c r="CB9877" s="273" t="s">
        <v>140</v>
      </c>
      <c r="CC9877" s="273" t="s">
        <v>141</v>
      </c>
      <c r="CD9877" s="282">
        <v>9</v>
      </c>
      <c r="CE9877" s="274">
        <v>45170</v>
      </c>
      <c r="CF9877" s="273">
        <v>0</v>
      </c>
      <c r="CG9877" s="273" t="s">
        <v>90</v>
      </c>
      <c r="CH9877" s="273">
        <v>0</v>
      </c>
      <c r="CI9877" s="273" t="s">
        <v>80</v>
      </c>
      <c r="CM9877" s="273" t="s">
        <v>73</v>
      </c>
      <c r="CN9877" s="273">
        <v>3</v>
      </c>
    </row>
    <row r="9878" spans="74:92">
      <c r="BV9878" s="273" t="s">
        <v>83</v>
      </c>
      <c r="BW9878" s="273" t="s">
        <v>63</v>
      </c>
      <c r="BX9878" s="273" t="s">
        <v>504</v>
      </c>
      <c r="BY9878" s="273" t="s">
        <v>510</v>
      </c>
      <c r="BZ9878" s="273" t="s">
        <v>151</v>
      </c>
      <c r="CA9878" s="273" t="s">
        <v>152</v>
      </c>
      <c r="CB9878" s="273" t="s">
        <v>153</v>
      </c>
      <c r="CC9878" s="273" t="s">
        <v>154</v>
      </c>
      <c r="CD9878" s="282">
        <v>10</v>
      </c>
      <c r="CE9878" s="274">
        <v>45170</v>
      </c>
      <c r="CF9878" s="273">
        <v>0</v>
      </c>
      <c r="CG9878" s="273" t="s">
        <v>90</v>
      </c>
      <c r="CH9878" s="273">
        <v>0</v>
      </c>
      <c r="CI9878" s="273" t="s">
        <v>80</v>
      </c>
      <c r="CM9878" s="273" t="s">
        <v>73</v>
      </c>
      <c r="CN9878" s="273">
        <v>3</v>
      </c>
    </row>
    <row r="9879" spans="74:92">
      <c r="BV9879" s="273" t="s">
        <v>83</v>
      </c>
      <c r="BW9879" s="273" t="s">
        <v>63</v>
      </c>
      <c r="BX9879" s="273" t="s">
        <v>504</v>
      </c>
      <c r="BY9879" s="273" t="s">
        <v>510</v>
      </c>
      <c r="BZ9879" s="273" t="s">
        <v>126</v>
      </c>
      <c r="CA9879" s="273" t="s">
        <v>127</v>
      </c>
      <c r="CB9879" s="273" t="s">
        <v>133</v>
      </c>
      <c r="CC9879" s="273" t="s">
        <v>134</v>
      </c>
      <c r="CD9879" s="282">
        <v>7</v>
      </c>
      <c r="CE9879" s="274">
        <v>45170</v>
      </c>
      <c r="CI9879" s="273" t="s">
        <v>104</v>
      </c>
      <c r="CM9879" s="273" t="s">
        <v>73</v>
      </c>
      <c r="CN9879" s="273">
        <v>3</v>
      </c>
    </row>
    <row r="9880" spans="74:92">
      <c r="BV9880" s="273" t="s">
        <v>83</v>
      </c>
      <c r="BW9880" s="273" t="s">
        <v>63</v>
      </c>
      <c r="BX9880" s="273" t="s">
        <v>504</v>
      </c>
      <c r="BY9880" s="273" t="s">
        <v>510</v>
      </c>
      <c r="BZ9880" s="273" t="s">
        <v>126</v>
      </c>
      <c r="CA9880" s="273" t="s">
        <v>127</v>
      </c>
      <c r="CB9880" s="273" t="s">
        <v>128</v>
      </c>
      <c r="CC9880" s="273" t="s">
        <v>129</v>
      </c>
      <c r="CD9880" s="282">
        <v>6</v>
      </c>
      <c r="CE9880" s="274">
        <v>45170</v>
      </c>
      <c r="CI9880" s="273" t="s">
        <v>80</v>
      </c>
      <c r="CM9880" s="273" t="s">
        <v>73</v>
      </c>
      <c r="CN9880" s="273">
        <v>3</v>
      </c>
    </row>
    <row r="9881" spans="74:92">
      <c r="BV9881" s="273" t="s">
        <v>83</v>
      </c>
      <c r="BW9881" s="273" t="s">
        <v>63</v>
      </c>
      <c r="BX9881" s="273" t="s">
        <v>504</v>
      </c>
      <c r="BY9881" s="273" t="s">
        <v>510</v>
      </c>
      <c r="BZ9881" s="273" t="s">
        <v>110</v>
      </c>
      <c r="CA9881" s="273" t="s">
        <v>111</v>
      </c>
      <c r="CB9881" s="273" t="s">
        <v>112</v>
      </c>
      <c r="CC9881" s="273" t="s">
        <v>113</v>
      </c>
      <c r="CD9881" s="282">
        <v>4</v>
      </c>
      <c r="CE9881" s="274">
        <v>45170</v>
      </c>
      <c r="CI9881" s="273" t="s">
        <v>80</v>
      </c>
      <c r="CM9881" s="273" t="s">
        <v>73</v>
      </c>
      <c r="CN9881" s="273">
        <v>3</v>
      </c>
    </row>
    <row r="9882" spans="74:92">
      <c r="BV9882" s="273" t="s">
        <v>83</v>
      </c>
      <c r="BW9882" s="273" t="s">
        <v>63</v>
      </c>
      <c r="BX9882" s="273" t="s">
        <v>504</v>
      </c>
      <c r="BY9882" s="273" t="s">
        <v>510</v>
      </c>
      <c r="BZ9882" s="273" t="s">
        <v>110</v>
      </c>
      <c r="CA9882" s="273" t="s">
        <v>111</v>
      </c>
      <c r="CB9882" s="273" t="s">
        <v>117</v>
      </c>
      <c r="CC9882" s="273" t="s">
        <v>118</v>
      </c>
      <c r="CD9882" s="282">
        <v>5</v>
      </c>
      <c r="CE9882" s="274">
        <v>45170</v>
      </c>
      <c r="CI9882" s="273" t="s">
        <v>104</v>
      </c>
      <c r="CM9882" s="273" t="s">
        <v>73</v>
      </c>
      <c r="CN9882" s="273">
        <v>3</v>
      </c>
    </row>
    <row r="9883" spans="74:92">
      <c r="BV9883" s="273" t="s">
        <v>83</v>
      </c>
      <c r="BW9883" s="273" t="s">
        <v>63</v>
      </c>
      <c r="BX9883" s="273" t="s">
        <v>504</v>
      </c>
      <c r="BY9883" s="273" t="s">
        <v>510</v>
      </c>
      <c r="BZ9883" s="273" t="s">
        <v>86</v>
      </c>
      <c r="CA9883" s="273" t="s">
        <v>87</v>
      </c>
      <c r="CB9883" s="273" t="s">
        <v>101</v>
      </c>
      <c r="CC9883" s="273" t="s">
        <v>102</v>
      </c>
      <c r="CD9883" s="282">
        <v>4</v>
      </c>
      <c r="CE9883" s="274">
        <v>45170</v>
      </c>
      <c r="CF9883" s="273">
        <v>5644</v>
      </c>
      <c r="CG9883" s="273" t="s">
        <v>103</v>
      </c>
      <c r="CH9883" s="273">
        <v>183.76864</v>
      </c>
      <c r="CI9883" s="273" t="s">
        <v>104</v>
      </c>
      <c r="CM9883" s="273" t="s">
        <v>73</v>
      </c>
      <c r="CN9883" s="273">
        <v>3</v>
      </c>
    </row>
    <row r="9884" spans="74:92">
      <c r="BV9884" s="273" t="s">
        <v>83</v>
      </c>
      <c r="BW9884" s="273" t="s">
        <v>63</v>
      </c>
      <c r="BX9884" s="273" t="s">
        <v>504</v>
      </c>
      <c r="BY9884" s="273" t="s">
        <v>510</v>
      </c>
      <c r="BZ9884" s="273" t="s">
        <v>86</v>
      </c>
      <c r="CA9884" s="273" t="s">
        <v>87</v>
      </c>
      <c r="CB9884" s="273" t="s">
        <v>88</v>
      </c>
      <c r="CC9884" s="273" t="s">
        <v>89</v>
      </c>
      <c r="CD9884" s="282">
        <v>3</v>
      </c>
      <c r="CE9884" s="274">
        <v>45170</v>
      </c>
      <c r="CF9884" s="273">
        <v>370</v>
      </c>
      <c r="CG9884" s="273" t="s">
        <v>90</v>
      </c>
      <c r="CH9884" s="273">
        <v>370</v>
      </c>
      <c r="CI9884" s="273" t="s">
        <v>80</v>
      </c>
      <c r="CM9884" s="273" t="s">
        <v>73</v>
      </c>
      <c r="CN9884" s="273">
        <v>3</v>
      </c>
    </row>
    <row r="9885" spans="74:92">
      <c r="BV9885" s="273" t="s">
        <v>83</v>
      </c>
      <c r="BW9885" s="273" t="s">
        <v>63</v>
      </c>
      <c r="BX9885" s="273" t="s">
        <v>504</v>
      </c>
      <c r="BY9885" s="273" t="s">
        <v>510</v>
      </c>
      <c r="BZ9885" s="273" t="s">
        <v>86</v>
      </c>
      <c r="CA9885" s="273" t="s">
        <v>87</v>
      </c>
      <c r="CB9885" s="273" t="s">
        <v>88</v>
      </c>
      <c r="CC9885" s="273" t="s">
        <v>89</v>
      </c>
      <c r="CD9885" s="282">
        <v>3</v>
      </c>
      <c r="CE9885" s="274">
        <v>45200</v>
      </c>
      <c r="CF9885" s="273">
        <v>0</v>
      </c>
      <c r="CG9885" s="273" t="s">
        <v>90</v>
      </c>
      <c r="CH9885" s="273">
        <v>0</v>
      </c>
      <c r="CI9885" s="273" t="s">
        <v>80</v>
      </c>
      <c r="CM9885" s="273" t="s">
        <v>73</v>
      </c>
      <c r="CN9885" s="273">
        <v>3</v>
      </c>
    </row>
    <row r="9886" spans="74:92">
      <c r="BV9886" s="273" t="s">
        <v>83</v>
      </c>
      <c r="BW9886" s="273" t="s">
        <v>63</v>
      </c>
      <c r="BX9886" s="273" t="s">
        <v>504</v>
      </c>
      <c r="BY9886" s="273" t="s">
        <v>510</v>
      </c>
      <c r="BZ9886" s="273" t="s">
        <v>86</v>
      </c>
      <c r="CA9886" s="273" t="s">
        <v>87</v>
      </c>
      <c r="CB9886" s="273" t="s">
        <v>101</v>
      </c>
      <c r="CC9886" s="273" t="s">
        <v>102</v>
      </c>
      <c r="CD9886" s="282">
        <v>4</v>
      </c>
      <c r="CE9886" s="274">
        <v>45200</v>
      </c>
      <c r="CF9886" s="273">
        <v>0</v>
      </c>
      <c r="CG9886" s="273" t="s">
        <v>103</v>
      </c>
      <c r="CH9886" s="273">
        <v>0</v>
      </c>
      <c r="CI9886" s="273" t="s">
        <v>104</v>
      </c>
      <c r="CM9886" s="273" t="s">
        <v>73</v>
      </c>
      <c r="CN9886" s="273">
        <v>3</v>
      </c>
    </row>
    <row r="9887" spans="74:92">
      <c r="BV9887" s="273" t="s">
        <v>83</v>
      </c>
      <c r="BW9887" s="273" t="s">
        <v>63</v>
      </c>
      <c r="BX9887" s="273" t="s">
        <v>504</v>
      </c>
      <c r="BY9887" s="273" t="s">
        <v>510</v>
      </c>
      <c r="BZ9887" s="273" t="s">
        <v>110</v>
      </c>
      <c r="CA9887" s="273" t="s">
        <v>111</v>
      </c>
      <c r="CB9887" s="273" t="s">
        <v>117</v>
      </c>
      <c r="CC9887" s="273" t="s">
        <v>118</v>
      </c>
      <c r="CD9887" s="282">
        <v>5</v>
      </c>
      <c r="CE9887" s="274">
        <v>45200</v>
      </c>
      <c r="CI9887" s="273" t="s">
        <v>104</v>
      </c>
      <c r="CM9887" s="273" t="s">
        <v>73</v>
      </c>
      <c r="CN9887" s="273">
        <v>3</v>
      </c>
    </row>
    <row r="9888" spans="74:92">
      <c r="BV9888" s="273" t="s">
        <v>83</v>
      </c>
      <c r="BW9888" s="273" t="s">
        <v>63</v>
      </c>
      <c r="BX9888" s="273" t="s">
        <v>504</v>
      </c>
      <c r="BY9888" s="273" t="s">
        <v>510</v>
      </c>
      <c r="BZ9888" s="273" t="s">
        <v>110</v>
      </c>
      <c r="CA9888" s="273" t="s">
        <v>111</v>
      </c>
      <c r="CB9888" s="273" t="s">
        <v>112</v>
      </c>
      <c r="CC9888" s="273" t="s">
        <v>113</v>
      </c>
      <c r="CD9888" s="282">
        <v>4</v>
      </c>
      <c r="CE9888" s="274">
        <v>45200</v>
      </c>
      <c r="CI9888" s="273" t="s">
        <v>80</v>
      </c>
      <c r="CM9888" s="273" t="s">
        <v>73</v>
      </c>
      <c r="CN9888" s="273">
        <v>3</v>
      </c>
    </row>
    <row r="9889" spans="74:92">
      <c r="BV9889" s="273" t="s">
        <v>83</v>
      </c>
      <c r="BW9889" s="273" t="s">
        <v>63</v>
      </c>
      <c r="BX9889" s="273" t="s">
        <v>504</v>
      </c>
      <c r="BY9889" s="273" t="s">
        <v>510</v>
      </c>
      <c r="BZ9889" s="273" t="s">
        <v>126</v>
      </c>
      <c r="CA9889" s="273" t="s">
        <v>127</v>
      </c>
      <c r="CB9889" s="273" t="s">
        <v>128</v>
      </c>
      <c r="CC9889" s="273" t="s">
        <v>129</v>
      </c>
      <c r="CD9889" s="282">
        <v>6</v>
      </c>
      <c r="CE9889" s="274">
        <v>45200</v>
      </c>
      <c r="CI9889" s="273" t="s">
        <v>80</v>
      </c>
      <c r="CM9889" s="273" t="s">
        <v>73</v>
      </c>
      <c r="CN9889" s="273">
        <v>3</v>
      </c>
    </row>
    <row r="9890" spans="74:92">
      <c r="BV9890" s="273" t="s">
        <v>83</v>
      </c>
      <c r="BW9890" s="273" t="s">
        <v>63</v>
      </c>
      <c r="BX9890" s="273" t="s">
        <v>504</v>
      </c>
      <c r="BY9890" s="273" t="s">
        <v>510</v>
      </c>
      <c r="BZ9890" s="273" t="s">
        <v>126</v>
      </c>
      <c r="CA9890" s="273" t="s">
        <v>127</v>
      </c>
      <c r="CB9890" s="273" t="s">
        <v>133</v>
      </c>
      <c r="CC9890" s="273" t="s">
        <v>134</v>
      </c>
      <c r="CD9890" s="282">
        <v>7</v>
      </c>
      <c r="CE9890" s="274">
        <v>45200</v>
      </c>
      <c r="CI9890" s="273" t="s">
        <v>104</v>
      </c>
      <c r="CM9890" s="273" t="s">
        <v>73</v>
      </c>
      <c r="CN9890" s="273">
        <v>3</v>
      </c>
    </row>
    <row r="9891" spans="74:92">
      <c r="BV9891" s="273" t="s">
        <v>83</v>
      </c>
      <c r="BW9891" s="273" t="s">
        <v>63</v>
      </c>
      <c r="BX9891" s="273" t="s">
        <v>504</v>
      </c>
      <c r="BY9891" s="273" t="s">
        <v>510</v>
      </c>
      <c r="BZ9891" s="273" t="s">
        <v>151</v>
      </c>
      <c r="CA9891" s="273" t="s">
        <v>152</v>
      </c>
      <c r="CB9891" s="273" t="s">
        <v>153</v>
      </c>
      <c r="CC9891" s="273" t="s">
        <v>154</v>
      </c>
      <c r="CD9891" s="282">
        <v>10</v>
      </c>
      <c r="CE9891" s="274">
        <v>45200</v>
      </c>
      <c r="CF9891" s="273">
        <v>0</v>
      </c>
      <c r="CG9891" s="273" t="s">
        <v>90</v>
      </c>
      <c r="CH9891" s="273">
        <v>0</v>
      </c>
      <c r="CI9891" s="273" t="s">
        <v>80</v>
      </c>
      <c r="CM9891" s="273" t="s">
        <v>73</v>
      </c>
      <c r="CN9891" s="273">
        <v>3</v>
      </c>
    </row>
    <row r="9892" spans="74:92">
      <c r="BV9892" s="273" t="s">
        <v>83</v>
      </c>
      <c r="BW9892" s="273" t="s">
        <v>63</v>
      </c>
      <c r="BX9892" s="273" t="s">
        <v>504</v>
      </c>
      <c r="BY9892" s="273" t="s">
        <v>510</v>
      </c>
      <c r="BZ9892" s="273" t="s">
        <v>138</v>
      </c>
      <c r="CA9892" s="273" t="s">
        <v>139</v>
      </c>
      <c r="CB9892" s="273" t="s">
        <v>140</v>
      </c>
      <c r="CC9892" s="273" t="s">
        <v>141</v>
      </c>
      <c r="CD9892" s="282">
        <v>9</v>
      </c>
      <c r="CE9892" s="274">
        <v>45200</v>
      </c>
      <c r="CF9892" s="273">
        <v>0</v>
      </c>
      <c r="CG9892" s="273" t="s">
        <v>90</v>
      </c>
      <c r="CH9892" s="273">
        <v>0</v>
      </c>
      <c r="CI9892" s="273" t="s">
        <v>80</v>
      </c>
      <c r="CM9892" s="273" t="s">
        <v>73</v>
      </c>
      <c r="CN9892" s="273">
        <v>3</v>
      </c>
    </row>
    <row r="9893" spans="74:92">
      <c r="BV9893" s="273" t="s">
        <v>83</v>
      </c>
      <c r="BW9893" s="273" t="s">
        <v>63</v>
      </c>
      <c r="BX9893" s="273" t="s">
        <v>504</v>
      </c>
      <c r="BY9893" s="273" t="s">
        <v>510</v>
      </c>
      <c r="BZ9893" s="273" t="s">
        <v>167</v>
      </c>
      <c r="CA9893" s="273" t="s">
        <v>168</v>
      </c>
      <c r="CB9893" s="273" t="s">
        <v>169</v>
      </c>
      <c r="CC9893" s="273" t="s">
        <v>170</v>
      </c>
      <c r="CD9893" s="282">
        <v>12</v>
      </c>
      <c r="CE9893" s="274">
        <v>45200</v>
      </c>
      <c r="CF9893" s="273">
        <v>0</v>
      </c>
      <c r="CG9893" s="273" t="s">
        <v>90</v>
      </c>
      <c r="CH9893" s="273">
        <v>0</v>
      </c>
      <c r="CI9893" s="273" t="s">
        <v>80</v>
      </c>
      <c r="CM9893" s="273" t="s">
        <v>73</v>
      </c>
      <c r="CN9893" s="273">
        <v>3</v>
      </c>
    </row>
    <row r="9894" spans="74:92">
      <c r="BV9894" s="273" t="s">
        <v>83</v>
      </c>
      <c r="BW9894" s="273" t="s">
        <v>63</v>
      </c>
      <c r="BX9894" s="273" t="s">
        <v>504</v>
      </c>
      <c r="BY9894" s="273" t="s">
        <v>510</v>
      </c>
      <c r="BZ9894" s="273" t="s">
        <v>151</v>
      </c>
      <c r="CA9894" s="273" t="s">
        <v>152</v>
      </c>
      <c r="CB9894" s="273" t="s">
        <v>161</v>
      </c>
      <c r="CC9894" s="273" t="s">
        <v>162</v>
      </c>
      <c r="CD9894" s="282">
        <v>11</v>
      </c>
      <c r="CE9894" s="274">
        <v>45200</v>
      </c>
      <c r="CF9894" s="273">
        <v>0</v>
      </c>
      <c r="CG9894" s="273" t="s">
        <v>90</v>
      </c>
      <c r="CH9894" s="273">
        <v>0</v>
      </c>
      <c r="CI9894" s="273" t="s">
        <v>80</v>
      </c>
      <c r="CM9894" s="273" t="s">
        <v>73</v>
      </c>
      <c r="CN9894" s="273">
        <v>3</v>
      </c>
    </row>
    <row r="9895" spans="74:92">
      <c r="BV9895" s="273" t="s">
        <v>83</v>
      </c>
      <c r="BW9895" s="273" t="s">
        <v>63</v>
      </c>
      <c r="BX9895" s="273" t="s">
        <v>504</v>
      </c>
      <c r="BY9895" s="273" t="s">
        <v>510</v>
      </c>
      <c r="BZ9895" s="273" t="s">
        <v>167</v>
      </c>
      <c r="CA9895" s="273" t="s">
        <v>168</v>
      </c>
      <c r="CB9895" s="273" t="s">
        <v>353</v>
      </c>
      <c r="CC9895" s="273" t="s">
        <v>354</v>
      </c>
      <c r="CD9895" s="282">
        <v>13</v>
      </c>
      <c r="CE9895" s="274">
        <v>45200</v>
      </c>
      <c r="CF9895" s="273">
        <v>0</v>
      </c>
      <c r="CG9895" s="273" t="s">
        <v>90</v>
      </c>
      <c r="CH9895" s="273">
        <v>0</v>
      </c>
      <c r="CI9895" s="273" t="s">
        <v>80</v>
      </c>
      <c r="CM9895" s="273" t="s">
        <v>73</v>
      </c>
      <c r="CN9895" s="273">
        <v>3</v>
      </c>
    </row>
    <row r="9896" spans="74:92">
      <c r="BV9896" s="273" t="s">
        <v>83</v>
      </c>
      <c r="BW9896" s="273" t="s">
        <v>63</v>
      </c>
      <c r="BX9896" s="273" t="s">
        <v>504</v>
      </c>
      <c r="BY9896" s="273" t="s">
        <v>510</v>
      </c>
      <c r="BZ9896" s="273" t="s">
        <v>167</v>
      </c>
      <c r="CA9896" s="273" t="s">
        <v>168</v>
      </c>
      <c r="CB9896" s="273" t="s">
        <v>313</v>
      </c>
      <c r="CC9896" s="273" t="s">
        <v>314</v>
      </c>
      <c r="CD9896" s="282">
        <v>14</v>
      </c>
      <c r="CE9896" s="274">
        <v>45200</v>
      </c>
      <c r="CF9896" s="273">
        <v>0</v>
      </c>
      <c r="CG9896" s="273" t="s">
        <v>90</v>
      </c>
      <c r="CH9896" s="273">
        <v>0</v>
      </c>
      <c r="CI9896" s="273" t="s">
        <v>80</v>
      </c>
      <c r="CM9896" s="273" t="s">
        <v>73</v>
      </c>
      <c r="CN9896" s="273">
        <v>3</v>
      </c>
    </row>
    <row r="9897" spans="74:92">
      <c r="BV9897" s="273" t="s">
        <v>83</v>
      </c>
      <c r="BW9897" s="273" t="s">
        <v>63</v>
      </c>
      <c r="BX9897" s="273" t="s">
        <v>504</v>
      </c>
      <c r="BY9897" s="273" t="s">
        <v>510</v>
      </c>
      <c r="BZ9897" s="273" t="s">
        <v>204</v>
      </c>
      <c r="CA9897" s="273" t="s">
        <v>205</v>
      </c>
      <c r="CB9897" s="273" t="s">
        <v>206</v>
      </c>
      <c r="CC9897" s="273" t="s">
        <v>207</v>
      </c>
      <c r="CD9897" s="282">
        <v>0</v>
      </c>
      <c r="CE9897" s="274">
        <v>45200</v>
      </c>
      <c r="CG9897" s="273" t="s">
        <v>181</v>
      </c>
      <c r="CI9897" s="273" t="s">
        <v>208</v>
      </c>
      <c r="CJ9897" s="273" t="s">
        <v>209</v>
      </c>
      <c r="CM9897" s="273" t="s">
        <v>73</v>
      </c>
      <c r="CN9897" s="273">
        <v>3</v>
      </c>
    </row>
    <row r="9898" spans="74:92">
      <c r="BV9898" s="273" t="s">
        <v>83</v>
      </c>
      <c r="BW9898" s="273" t="s">
        <v>63</v>
      </c>
      <c r="BX9898" s="273" t="s">
        <v>504</v>
      </c>
      <c r="BY9898" s="273" t="s">
        <v>510</v>
      </c>
      <c r="BZ9898" s="273" t="s">
        <v>86</v>
      </c>
      <c r="CA9898" s="273" t="s">
        <v>87</v>
      </c>
      <c r="CB9898" s="273" t="s">
        <v>179</v>
      </c>
      <c r="CC9898" s="273" t="s">
        <v>180</v>
      </c>
      <c r="CD9898" s="282">
        <v>1</v>
      </c>
      <c r="CE9898" s="274">
        <v>45200</v>
      </c>
      <c r="CG9898" s="273" t="s">
        <v>181</v>
      </c>
      <c r="CI9898" s="273" t="s">
        <v>181</v>
      </c>
      <c r="CJ9898" s="273" t="s">
        <v>306</v>
      </c>
      <c r="CM9898" s="273" t="s">
        <v>73</v>
      </c>
      <c r="CN9898" s="273">
        <v>3</v>
      </c>
    </row>
    <row r="9899" spans="74:92">
      <c r="BV9899" s="273" t="s">
        <v>83</v>
      </c>
      <c r="BW9899" s="273" t="s">
        <v>63</v>
      </c>
      <c r="BX9899" s="273" t="s">
        <v>504</v>
      </c>
      <c r="BY9899" s="273" t="s">
        <v>510</v>
      </c>
      <c r="BZ9899" s="273" t="s">
        <v>167</v>
      </c>
      <c r="CA9899" s="273" t="s">
        <v>168</v>
      </c>
      <c r="CB9899" s="273" t="s">
        <v>319</v>
      </c>
      <c r="CC9899" s="273" t="s">
        <v>320</v>
      </c>
      <c r="CD9899" s="282">
        <v>15</v>
      </c>
      <c r="CE9899" s="274">
        <v>45200</v>
      </c>
      <c r="CF9899" s="273">
        <v>0</v>
      </c>
      <c r="CG9899" s="273" t="s">
        <v>90</v>
      </c>
      <c r="CH9899" s="273">
        <v>0</v>
      </c>
      <c r="CI9899" s="273" t="s">
        <v>80</v>
      </c>
      <c r="CM9899" s="273" t="s">
        <v>73</v>
      </c>
      <c r="CN9899" s="273">
        <v>3</v>
      </c>
    </row>
    <row r="9900" spans="74:92">
      <c r="BV9900" s="273" t="s">
        <v>83</v>
      </c>
      <c r="BW9900" s="273" t="s">
        <v>63</v>
      </c>
      <c r="BX9900" s="273" t="s">
        <v>504</v>
      </c>
      <c r="BY9900" s="273" t="s">
        <v>510</v>
      </c>
      <c r="BZ9900" s="273" t="s">
        <v>138</v>
      </c>
      <c r="CA9900" s="273" t="s">
        <v>139</v>
      </c>
      <c r="CB9900" s="273" t="s">
        <v>190</v>
      </c>
      <c r="CC9900" s="273" t="s">
        <v>191</v>
      </c>
      <c r="CD9900" s="282">
        <v>8</v>
      </c>
      <c r="CE9900" s="274">
        <v>45200</v>
      </c>
      <c r="CF9900" s="273">
        <v>0</v>
      </c>
      <c r="CG9900" s="273" t="s">
        <v>90</v>
      </c>
      <c r="CH9900" s="273">
        <v>0</v>
      </c>
      <c r="CI9900" s="273" t="s">
        <v>80</v>
      </c>
      <c r="CM9900" s="273" t="s">
        <v>73</v>
      </c>
      <c r="CN9900" s="273">
        <v>3</v>
      </c>
    </row>
    <row r="9901" spans="74:92">
      <c r="BV9901" s="273" t="s">
        <v>83</v>
      </c>
      <c r="BW9901" s="273" t="s">
        <v>63</v>
      </c>
      <c r="BX9901" s="273" t="s">
        <v>504</v>
      </c>
      <c r="BY9901" s="273" t="s">
        <v>510</v>
      </c>
      <c r="BZ9901" s="273" t="s">
        <v>86</v>
      </c>
      <c r="CA9901" s="273" t="s">
        <v>87</v>
      </c>
      <c r="CB9901" s="273" t="s">
        <v>233</v>
      </c>
      <c r="CC9901" s="273" t="s">
        <v>234</v>
      </c>
      <c r="CD9901" s="282">
        <v>1</v>
      </c>
      <c r="CE9901" s="274">
        <v>45200</v>
      </c>
      <c r="CG9901" s="273" t="s">
        <v>181</v>
      </c>
      <c r="CI9901" s="273" t="s">
        <v>181</v>
      </c>
      <c r="CJ9901" s="273" t="s">
        <v>1320</v>
      </c>
      <c r="CM9901" s="273" t="s">
        <v>73</v>
      </c>
      <c r="CN9901" s="273">
        <v>3</v>
      </c>
    </row>
    <row r="9902" spans="74:92">
      <c r="BV9902" s="273" t="s">
        <v>83</v>
      </c>
      <c r="BW9902" s="273" t="s">
        <v>63</v>
      </c>
      <c r="BX9902" s="273" t="s">
        <v>504</v>
      </c>
      <c r="BY9902" s="273" t="s">
        <v>510</v>
      </c>
      <c r="BZ9902" s="273" t="s">
        <v>86</v>
      </c>
      <c r="CA9902" s="273" t="s">
        <v>87</v>
      </c>
      <c r="CB9902" s="273" t="s">
        <v>217</v>
      </c>
      <c r="CC9902" s="273" t="s">
        <v>218</v>
      </c>
      <c r="CD9902" s="282">
        <v>2</v>
      </c>
      <c r="CE9902" s="274">
        <v>45200</v>
      </c>
      <c r="CG9902" s="273" t="s">
        <v>181</v>
      </c>
      <c r="CI9902" s="273" t="s">
        <v>181</v>
      </c>
      <c r="CJ9902" s="273" t="s">
        <v>506</v>
      </c>
      <c r="CM9902" s="273" t="s">
        <v>73</v>
      </c>
      <c r="CN9902" s="273">
        <v>3</v>
      </c>
    </row>
    <row r="9903" spans="74:92">
      <c r="BV9903" s="273" t="s">
        <v>83</v>
      </c>
      <c r="BW9903" s="273" t="s">
        <v>63</v>
      </c>
      <c r="BX9903" s="273" t="s">
        <v>504</v>
      </c>
      <c r="BY9903" s="273" t="s">
        <v>510</v>
      </c>
      <c r="BZ9903" s="273" t="s">
        <v>86</v>
      </c>
      <c r="CA9903" s="273" t="s">
        <v>87</v>
      </c>
      <c r="CB9903" s="273" t="s">
        <v>225</v>
      </c>
      <c r="CC9903" s="273" t="s">
        <v>226</v>
      </c>
      <c r="CD9903" s="282">
        <v>5</v>
      </c>
      <c r="CE9903" s="274">
        <v>45200</v>
      </c>
      <c r="CF9903" s="273">
        <v>0</v>
      </c>
      <c r="CG9903" s="273" t="s">
        <v>90</v>
      </c>
      <c r="CH9903" s="273">
        <v>0</v>
      </c>
      <c r="CI9903" s="273" t="s">
        <v>80</v>
      </c>
      <c r="CM9903" s="273" t="s">
        <v>73</v>
      </c>
      <c r="CN9903" s="273">
        <v>3</v>
      </c>
    </row>
    <row r="9904" spans="74:92">
      <c r="BV9904" s="273" t="s">
        <v>83</v>
      </c>
      <c r="BW9904" s="273" t="s">
        <v>63</v>
      </c>
      <c r="BX9904" s="273" t="s">
        <v>504</v>
      </c>
      <c r="BY9904" s="273" t="s">
        <v>510</v>
      </c>
      <c r="BZ9904" s="273" t="s">
        <v>86</v>
      </c>
      <c r="CA9904" s="273" t="s">
        <v>87</v>
      </c>
      <c r="CB9904" s="273" t="s">
        <v>225</v>
      </c>
      <c r="CC9904" s="273" t="s">
        <v>226</v>
      </c>
      <c r="CD9904" s="282">
        <v>5</v>
      </c>
      <c r="CE9904" s="274">
        <v>45231</v>
      </c>
      <c r="CF9904" s="273">
        <v>0</v>
      </c>
      <c r="CG9904" s="273" t="s">
        <v>90</v>
      </c>
      <c r="CH9904" s="273">
        <v>0</v>
      </c>
      <c r="CI9904" s="273" t="s">
        <v>80</v>
      </c>
      <c r="CM9904" s="273" t="s">
        <v>73</v>
      </c>
      <c r="CN9904" s="273">
        <v>3</v>
      </c>
    </row>
    <row r="9905" spans="74:92">
      <c r="BV9905" s="273" t="s">
        <v>83</v>
      </c>
      <c r="BW9905" s="273" t="s">
        <v>63</v>
      </c>
      <c r="BX9905" s="273" t="s">
        <v>504</v>
      </c>
      <c r="BY9905" s="273" t="s">
        <v>510</v>
      </c>
      <c r="BZ9905" s="273" t="s">
        <v>86</v>
      </c>
      <c r="CA9905" s="273" t="s">
        <v>87</v>
      </c>
      <c r="CB9905" s="273" t="s">
        <v>217</v>
      </c>
      <c r="CC9905" s="273" t="s">
        <v>218</v>
      </c>
      <c r="CD9905" s="282">
        <v>2</v>
      </c>
      <c r="CE9905" s="274">
        <v>45231</v>
      </c>
      <c r="CG9905" s="273" t="s">
        <v>181</v>
      </c>
      <c r="CI9905" s="273" t="s">
        <v>181</v>
      </c>
      <c r="CJ9905" s="273" t="s">
        <v>506</v>
      </c>
      <c r="CM9905" s="273" t="s">
        <v>73</v>
      </c>
      <c r="CN9905" s="273">
        <v>3</v>
      </c>
    </row>
    <row r="9906" spans="74:92">
      <c r="BV9906" s="273" t="s">
        <v>83</v>
      </c>
      <c r="BW9906" s="273" t="s">
        <v>63</v>
      </c>
      <c r="BX9906" s="273" t="s">
        <v>504</v>
      </c>
      <c r="BY9906" s="273" t="s">
        <v>510</v>
      </c>
      <c r="BZ9906" s="273" t="s">
        <v>86</v>
      </c>
      <c r="CA9906" s="273" t="s">
        <v>87</v>
      </c>
      <c r="CB9906" s="273" t="s">
        <v>233</v>
      </c>
      <c r="CC9906" s="273" t="s">
        <v>234</v>
      </c>
      <c r="CD9906" s="282">
        <v>1</v>
      </c>
      <c r="CE9906" s="274">
        <v>45231</v>
      </c>
      <c r="CG9906" s="273" t="s">
        <v>181</v>
      </c>
      <c r="CI9906" s="273" t="s">
        <v>181</v>
      </c>
      <c r="CJ9906" s="273" t="s">
        <v>2121</v>
      </c>
      <c r="CM9906" s="273" t="s">
        <v>73</v>
      </c>
      <c r="CN9906" s="273">
        <v>3</v>
      </c>
    </row>
    <row r="9907" spans="74:92">
      <c r="BV9907" s="273" t="s">
        <v>83</v>
      </c>
      <c r="BW9907" s="273" t="s">
        <v>63</v>
      </c>
      <c r="BX9907" s="273" t="s">
        <v>504</v>
      </c>
      <c r="BY9907" s="273" t="s">
        <v>510</v>
      </c>
      <c r="BZ9907" s="273" t="s">
        <v>138</v>
      </c>
      <c r="CA9907" s="273" t="s">
        <v>139</v>
      </c>
      <c r="CB9907" s="273" t="s">
        <v>190</v>
      </c>
      <c r="CC9907" s="273" t="s">
        <v>191</v>
      </c>
      <c r="CD9907" s="282">
        <v>8</v>
      </c>
      <c r="CE9907" s="274">
        <v>45231</v>
      </c>
      <c r="CF9907" s="273">
        <v>0</v>
      </c>
      <c r="CG9907" s="273" t="s">
        <v>90</v>
      </c>
      <c r="CH9907" s="273">
        <v>0</v>
      </c>
      <c r="CI9907" s="273" t="s">
        <v>80</v>
      </c>
      <c r="CM9907" s="273" t="s">
        <v>73</v>
      </c>
      <c r="CN9907" s="273">
        <v>3</v>
      </c>
    </row>
    <row r="9908" spans="74:92">
      <c r="BV9908" s="273" t="s">
        <v>83</v>
      </c>
      <c r="BW9908" s="273" t="s">
        <v>63</v>
      </c>
      <c r="BX9908" s="273" t="s">
        <v>504</v>
      </c>
      <c r="BY9908" s="273" t="s">
        <v>510</v>
      </c>
      <c r="BZ9908" s="273" t="s">
        <v>167</v>
      </c>
      <c r="CA9908" s="273" t="s">
        <v>168</v>
      </c>
      <c r="CB9908" s="273" t="s">
        <v>319</v>
      </c>
      <c r="CC9908" s="273" t="s">
        <v>320</v>
      </c>
      <c r="CD9908" s="282">
        <v>15</v>
      </c>
      <c r="CE9908" s="274">
        <v>45231</v>
      </c>
      <c r="CF9908" s="273">
        <v>0</v>
      </c>
      <c r="CG9908" s="273" t="s">
        <v>90</v>
      </c>
      <c r="CH9908" s="273">
        <v>0</v>
      </c>
      <c r="CI9908" s="273" t="s">
        <v>80</v>
      </c>
      <c r="CM9908" s="273" t="s">
        <v>73</v>
      </c>
      <c r="CN9908" s="273">
        <v>3</v>
      </c>
    </row>
    <row r="9909" spans="74:92">
      <c r="BV9909" s="273" t="s">
        <v>83</v>
      </c>
      <c r="BW9909" s="273" t="s">
        <v>63</v>
      </c>
      <c r="BX9909" s="273" t="s">
        <v>504</v>
      </c>
      <c r="BY9909" s="273" t="s">
        <v>510</v>
      </c>
      <c r="BZ9909" s="273" t="s">
        <v>86</v>
      </c>
      <c r="CA9909" s="273" t="s">
        <v>87</v>
      </c>
      <c r="CB9909" s="273" t="s">
        <v>179</v>
      </c>
      <c r="CC9909" s="273" t="s">
        <v>180</v>
      </c>
      <c r="CD9909" s="282">
        <v>1</v>
      </c>
      <c r="CE9909" s="274">
        <v>45231</v>
      </c>
      <c r="CG9909" s="273" t="s">
        <v>181</v>
      </c>
      <c r="CI9909" s="273" t="s">
        <v>181</v>
      </c>
      <c r="CJ9909" s="273" t="s">
        <v>306</v>
      </c>
      <c r="CM9909" s="273" t="s">
        <v>73</v>
      </c>
      <c r="CN9909" s="273">
        <v>3</v>
      </c>
    </row>
    <row r="9910" spans="74:92">
      <c r="BV9910" s="273" t="s">
        <v>83</v>
      </c>
      <c r="BW9910" s="273" t="s">
        <v>63</v>
      </c>
      <c r="BX9910" s="273" t="s">
        <v>504</v>
      </c>
      <c r="BY9910" s="273" t="s">
        <v>510</v>
      </c>
      <c r="BZ9910" s="273" t="s">
        <v>204</v>
      </c>
      <c r="CA9910" s="273" t="s">
        <v>205</v>
      </c>
      <c r="CB9910" s="273" t="s">
        <v>206</v>
      </c>
      <c r="CC9910" s="273" t="s">
        <v>207</v>
      </c>
      <c r="CD9910" s="282">
        <v>0</v>
      </c>
      <c r="CE9910" s="274">
        <v>45231</v>
      </c>
      <c r="CG9910" s="273" t="s">
        <v>181</v>
      </c>
      <c r="CI9910" s="273" t="s">
        <v>208</v>
      </c>
      <c r="CJ9910" s="273" t="s">
        <v>209</v>
      </c>
      <c r="CM9910" s="273" t="s">
        <v>73</v>
      </c>
      <c r="CN9910" s="273">
        <v>3</v>
      </c>
    </row>
    <row r="9911" spans="74:92">
      <c r="BV9911" s="273" t="s">
        <v>83</v>
      </c>
      <c r="BW9911" s="273" t="s">
        <v>63</v>
      </c>
      <c r="BX9911" s="273" t="s">
        <v>504</v>
      </c>
      <c r="BY9911" s="273" t="s">
        <v>510</v>
      </c>
      <c r="BZ9911" s="273" t="s">
        <v>167</v>
      </c>
      <c r="CA9911" s="273" t="s">
        <v>168</v>
      </c>
      <c r="CB9911" s="273" t="s">
        <v>313</v>
      </c>
      <c r="CC9911" s="273" t="s">
        <v>314</v>
      </c>
      <c r="CD9911" s="282">
        <v>14</v>
      </c>
      <c r="CE9911" s="274">
        <v>45231</v>
      </c>
      <c r="CF9911" s="273">
        <v>0</v>
      </c>
      <c r="CG9911" s="273" t="s">
        <v>90</v>
      </c>
      <c r="CH9911" s="273">
        <v>0</v>
      </c>
      <c r="CI9911" s="273" t="s">
        <v>80</v>
      </c>
      <c r="CM9911" s="273" t="s">
        <v>73</v>
      </c>
      <c r="CN9911" s="273">
        <v>3</v>
      </c>
    </row>
    <row r="9912" spans="74:92">
      <c r="BV9912" s="273" t="s">
        <v>83</v>
      </c>
      <c r="BW9912" s="273" t="s">
        <v>63</v>
      </c>
      <c r="BX9912" s="273" t="s">
        <v>504</v>
      </c>
      <c r="BY9912" s="273" t="s">
        <v>510</v>
      </c>
      <c r="BZ9912" s="273" t="s">
        <v>167</v>
      </c>
      <c r="CA9912" s="273" t="s">
        <v>168</v>
      </c>
      <c r="CB9912" s="273" t="s">
        <v>353</v>
      </c>
      <c r="CC9912" s="273" t="s">
        <v>354</v>
      </c>
      <c r="CD9912" s="282">
        <v>13</v>
      </c>
      <c r="CE9912" s="274">
        <v>45231</v>
      </c>
      <c r="CF9912" s="273">
        <v>0</v>
      </c>
      <c r="CG9912" s="273" t="s">
        <v>90</v>
      </c>
      <c r="CH9912" s="273">
        <v>0</v>
      </c>
      <c r="CI9912" s="273" t="s">
        <v>80</v>
      </c>
      <c r="CM9912" s="273" t="s">
        <v>73</v>
      </c>
      <c r="CN9912" s="273">
        <v>3</v>
      </c>
    </row>
    <row r="9913" spans="74:92">
      <c r="BV9913" s="273" t="s">
        <v>83</v>
      </c>
      <c r="BW9913" s="273" t="s">
        <v>63</v>
      </c>
      <c r="BX9913" s="273" t="s">
        <v>504</v>
      </c>
      <c r="BY9913" s="273" t="s">
        <v>510</v>
      </c>
      <c r="BZ9913" s="273" t="s">
        <v>151</v>
      </c>
      <c r="CA9913" s="273" t="s">
        <v>152</v>
      </c>
      <c r="CB9913" s="273" t="s">
        <v>161</v>
      </c>
      <c r="CC9913" s="273" t="s">
        <v>162</v>
      </c>
      <c r="CD9913" s="282">
        <v>11</v>
      </c>
      <c r="CE9913" s="274">
        <v>45231</v>
      </c>
      <c r="CF9913" s="273">
        <v>0</v>
      </c>
      <c r="CG9913" s="273" t="s">
        <v>90</v>
      </c>
      <c r="CH9913" s="273">
        <v>0</v>
      </c>
      <c r="CI9913" s="273" t="s">
        <v>80</v>
      </c>
      <c r="CM9913" s="273" t="s">
        <v>73</v>
      </c>
      <c r="CN9913" s="273">
        <v>3</v>
      </c>
    </row>
    <row r="9914" spans="74:92">
      <c r="BV9914" s="273" t="s">
        <v>83</v>
      </c>
      <c r="BW9914" s="273" t="s">
        <v>63</v>
      </c>
      <c r="BX9914" s="273" t="s">
        <v>504</v>
      </c>
      <c r="BY9914" s="273" t="s">
        <v>510</v>
      </c>
      <c r="BZ9914" s="273" t="s">
        <v>167</v>
      </c>
      <c r="CA9914" s="273" t="s">
        <v>168</v>
      </c>
      <c r="CB9914" s="273" t="s">
        <v>169</v>
      </c>
      <c r="CC9914" s="273" t="s">
        <v>170</v>
      </c>
      <c r="CD9914" s="282">
        <v>12</v>
      </c>
      <c r="CE9914" s="274">
        <v>45231</v>
      </c>
      <c r="CF9914" s="273">
        <v>0</v>
      </c>
      <c r="CG9914" s="273" t="s">
        <v>90</v>
      </c>
      <c r="CH9914" s="273">
        <v>0</v>
      </c>
      <c r="CI9914" s="273" t="s">
        <v>80</v>
      </c>
      <c r="CM9914" s="273" t="s">
        <v>73</v>
      </c>
      <c r="CN9914" s="273">
        <v>3</v>
      </c>
    </row>
    <row r="9915" spans="74:92">
      <c r="BV9915" s="273" t="s">
        <v>83</v>
      </c>
      <c r="BW9915" s="273" t="s">
        <v>63</v>
      </c>
      <c r="BX9915" s="273" t="s">
        <v>504</v>
      </c>
      <c r="BY9915" s="273" t="s">
        <v>510</v>
      </c>
      <c r="BZ9915" s="273" t="s">
        <v>138</v>
      </c>
      <c r="CA9915" s="273" t="s">
        <v>139</v>
      </c>
      <c r="CB9915" s="273" t="s">
        <v>140</v>
      </c>
      <c r="CC9915" s="273" t="s">
        <v>141</v>
      </c>
      <c r="CD9915" s="282">
        <v>9</v>
      </c>
      <c r="CE9915" s="274">
        <v>45231</v>
      </c>
      <c r="CF9915" s="273">
        <v>0</v>
      </c>
      <c r="CG9915" s="273" t="s">
        <v>90</v>
      </c>
      <c r="CH9915" s="273">
        <v>0</v>
      </c>
      <c r="CI9915" s="273" t="s">
        <v>80</v>
      </c>
      <c r="CM9915" s="273" t="s">
        <v>73</v>
      </c>
      <c r="CN9915" s="273">
        <v>3</v>
      </c>
    </row>
    <row r="9916" spans="74:92">
      <c r="BV9916" s="273" t="s">
        <v>83</v>
      </c>
      <c r="BW9916" s="273" t="s">
        <v>63</v>
      </c>
      <c r="BX9916" s="273" t="s">
        <v>504</v>
      </c>
      <c r="BY9916" s="273" t="s">
        <v>510</v>
      </c>
      <c r="BZ9916" s="273" t="s">
        <v>151</v>
      </c>
      <c r="CA9916" s="273" t="s">
        <v>152</v>
      </c>
      <c r="CB9916" s="273" t="s">
        <v>153</v>
      </c>
      <c r="CC9916" s="273" t="s">
        <v>154</v>
      </c>
      <c r="CD9916" s="282">
        <v>10</v>
      </c>
      <c r="CE9916" s="274">
        <v>45231</v>
      </c>
      <c r="CF9916" s="273">
        <v>0</v>
      </c>
      <c r="CG9916" s="273" t="s">
        <v>90</v>
      </c>
      <c r="CH9916" s="273">
        <v>0</v>
      </c>
      <c r="CI9916" s="273" t="s">
        <v>80</v>
      </c>
      <c r="CM9916" s="273" t="s">
        <v>73</v>
      </c>
      <c r="CN9916" s="273">
        <v>3</v>
      </c>
    </row>
    <row r="9917" spans="74:92">
      <c r="BV9917" s="273" t="s">
        <v>83</v>
      </c>
      <c r="BW9917" s="273" t="s">
        <v>63</v>
      </c>
      <c r="BX9917" s="273" t="s">
        <v>504</v>
      </c>
      <c r="BY9917" s="273" t="s">
        <v>510</v>
      </c>
      <c r="BZ9917" s="273" t="s">
        <v>126</v>
      </c>
      <c r="CA9917" s="273" t="s">
        <v>127</v>
      </c>
      <c r="CB9917" s="273" t="s">
        <v>133</v>
      </c>
      <c r="CC9917" s="273" t="s">
        <v>134</v>
      </c>
      <c r="CD9917" s="282">
        <v>7</v>
      </c>
      <c r="CE9917" s="274">
        <v>45231</v>
      </c>
      <c r="CI9917" s="273" t="s">
        <v>104</v>
      </c>
      <c r="CM9917" s="273" t="s">
        <v>73</v>
      </c>
      <c r="CN9917" s="273">
        <v>3</v>
      </c>
    </row>
    <row r="9918" spans="74:92">
      <c r="BV9918" s="273" t="s">
        <v>83</v>
      </c>
      <c r="BW9918" s="273" t="s">
        <v>63</v>
      </c>
      <c r="BX9918" s="273" t="s">
        <v>504</v>
      </c>
      <c r="BY9918" s="273" t="s">
        <v>510</v>
      </c>
      <c r="BZ9918" s="273" t="s">
        <v>126</v>
      </c>
      <c r="CA9918" s="273" t="s">
        <v>127</v>
      </c>
      <c r="CB9918" s="273" t="s">
        <v>128</v>
      </c>
      <c r="CC9918" s="273" t="s">
        <v>129</v>
      </c>
      <c r="CD9918" s="282">
        <v>6</v>
      </c>
      <c r="CE9918" s="274">
        <v>45231</v>
      </c>
      <c r="CI9918" s="273" t="s">
        <v>80</v>
      </c>
      <c r="CM9918" s="273" t="s">
        <v>73</v>
      </c>
      <c r="CN9918" s="273">
        <v>3</v>
      </c>
    </row>
    <row r="9919" spans="74:92">
      <c r="BV9919" s="273" t="s">
        <v>83</v>
      </c>
      <c r="BW9919" s="273" t="s">
        <v>63</v>
      </c>
      <c r="BX9919" s="273" t="s">
        <v>504</v>
      </c>
      <c r="BY9919" s="273" t="s">
        <v>510</v>
      </c>
      <c r="BZ9919" s="273" t="s">
        <v>110</v>
      </c>
      <c r="CA9919" s="273" t="s">
        <v>111</v>
      </c>
      <c r="CB9919" s="273" t="s">
        <v>112</v>
      </c>
      <c r="CC9919" s="273" t="s">
        <v>113</v>
      </c>
      <c r="CD9919" s="282">
        <v>4</v>
      </c>
      <c r="CE9919" s="274">
        <v>45231</v>
      </c>
      <c r="CI9919" s="273" t="s">
        <v>80</v>
      </c>
      <c r="CM9919" s="273" t="s">
        <v>73</v>
      </c>
      <c r="CN9919" s="273">
        <v>3</v>
      </c>
    </row>
    <row r="9920" spans="74:92">
      <c r="BV9920" s="273" t="s">
        <v>83</v>
      </c>
      <c r="BW9920" s="273" t="s">
        <v>63</v>
      </c>
      <c r="BX9920" s="273" t="s">
        <v>504</v>
      </c>
      <c r="BY9920" s="273" t="s">
        <v>510</v>
      </c>
      <c r="BZ9920" s="273" t="s">
        <v>110</v>
      </c>
      <c r="CA9920" s="273" t="s">
        <v>111</v>
      </c>
      <c r="CB9920" s="273" t="s">
        <v>117</v>
      </c>
      <c r="CC9920" s="273" t="s">
        <v>118</v>
      </c>
      <c r="CD9920" s="282">
        <v>5</v>
      </c>
      <c r="CE9920" s="274">
        <v>45231</v>
      </c>
      <c r="CI9920" s="273" t="s">
        <v>104</v>
      </c>
      <c r="CM9920" s="273" t="s">
        <v>73</v>
      </c>
      <c r="CN9920" s="273">
        <v>3</v>
      </c>
    </row>
    <row r="9921" spans="74:92">
      <c r="BV9921" s="273" t="s">
        <v>83</v>
      </c>
      <c r="BW9921" s="273" t="s">
        <v>63</v>
      </c>
      <c r="BX9921" s="273" t="s">
        <v>504</v>
      </c>
      <c r="BY9921" s="273" t="s">
        <v>510</v>
      </c>
      <c r="BZ9921" s="273" t="s">
        <v>86</v>
      </c>
      <c r="CA9921" s="273" t="s">
        <v>87</v>
      </c>
      <c r="CB9921" s="273" t="s">
        <v>101</v>
      </c>
      <c r="CC9921" s="273" t="s">
        <v>102</v>
      </c>
      <c r="CD9921" s="282">
        <v>4</v>
      </c>
      <c r="CE9921" s="274">
        <v>45231</v>
      </c>
      <c r="CF9921" s="273">
        <v>5896</v>
      </c>
      <c r="CG9921" s="273" t="s">
        <v>103</v>
      </c>
      <c r="CH9921" s="273">
        <v>191.97376</v>
      </c>
      <c r="CI9921" s="273" t="s">
        <v>104</v>
      </c>
      <c r="CM9921" s="273" t="s">
        <v>73</v>
      </c>
      <c r="CN9921" s="273">
        <v>3</v>
      </c>
    </row>
    <row r="9922" spans="74:92">
      <c r="BV9922" s="273" t="s">
        <v>83</v>
      </c>
      <c r="BW9922" s="273" t="s">
        <v>63</v>
      </c>
      <c r="BX9922" s="273" t="s">
        <v>504</v>
      </c>
      <c r="BY9922" s="273" t="s">
        <v>510</v>
      </c>
      <c r="BZ9922" s="273" t="s">
        <v>86</v>
      </c>
      <c r="CA9922" s="273" t="s">
        <v>87</v>
      </c>
      <c r="CB9922" s="273" t="s">
        <v>88</v>
      </c>
      <c r="CC9922" s="273" t="s">
        <v>89</v>
      </c>
      <c r="CD9922" s="282">
        <v>3</v>
      </c>
      <c r="CE9922" s="274">
        <v>45231</v>
      </c>
      <c r="CF9922" s="273">
        <v>388</v>
      </c>
      <c r="CG9922" s="273" t="s">
        <v>90</v>
      </c>
      <c r="CH9922" s="273">
        <v>388</v>
      </c>
      <c r="CI9922" s="273" t="s">
        <v>80</v>
      </c>
      <c r="CM9922" s="273" t="s">
        <v>73</v>
      </c>
      <c r="CN9922" s="273">
        <v>3</v>
      </c>
    </row>
    <row r="9923" spans="74:92">
      <c r="BV9923" s="273" t="s">
        <v>83</v>
      </c>
      <c r="BW9923" s="273" t="s">
        <v>63</v>
      </c>
      <c r="BX9923" s="273" t="s">
        <v>504</v>
      </c>
      <c r="BY9923" s="273" t="s">
        <v>539</v>
      </c>
      <c r="BZ9923" s="273" t="s">
        <v>86</v>
      </c>
      <c r="CA9923" s="273" t="s">
        <v>87</v>
      </c>
      <c r="CB9923" s="273" t="s">
        <v>101</v>
      </c>
      <c r="CC9923" s="273" t="s">
        <v>102</v>
      </c>
      <c r="CD9923" s="282">
        <v>4</v>
      </c>
      <c r="CE9923" s="274">
        <v>44927</v>
      </c>
      <c r="CF9923" s="273">
        <v>981</v>
      </c>
      <c r="CG9923" s="273" t="s">
        <v>103</v>
      </c>
      <c r="CH9923" s="273">
        <v>31.94136</v>
      </c>
      <c r="CI9923" s="273" t="s">
        <v>104</v>
      </c>
      <c r="CM9923" s="273" t="s">
        <v>73</v>
      </c>
      <c r="CN9923" s="273">
        <v>3</v>
      </c>
    </row>
    <row r="9924" spans="74:92">
      <c r="BV9924" s="273" t="s">
        <v>83</v>
      </c>
      <c r="BW9924" s="273" t="s">
        <v>63</v>
      </c>
      <c r="BX9924" s="273" t="s">
        <v>504</v>
      </c>
      <c r="BY9924" s="273" t="s">
        <v>539</v>
      </c>
      <c r="BZ9924" s="273" t="s">
        <v>86</v>
      </c>
      <c r="CA9924" s="273" t="s">
        <v>87</v>
      </c>
      <c r="CB9924" s="273" t="s">
        <v>88</v>
      </c>
      <c r="CC9924" s="273" t="s">
        <v>89</v>
      </c>
      <c r="CD9924" s="282">
        <v>3</v>
      </c>
      <c r="CE9924" s="274">
        <v>44927</v>
      </c>
      <c r="CF9924" s="273">
        <v>73</v>
      </c>
      <c r="CG9924" s="273" t="s">
        <v>90</v>
      </c>
      <c r="CH9924" s="273">
        <v>73</v>
      </c>
      <c r="CI9924" s="273" t="s">
        <v>80</v>
      </c>
      <c r="CM9924" s="273" t="s">
        <v>73</v>
      </c>
      <c r="CN9924" s="273">
        <v>3</v>
      </c>
    </row>
    <row r="9925" spans="74:92">
      <c r="BV9925" s="273" t="s">
        <v>83</v>
      </c>
      <c r="BW9925" s="273" t="s">
        <v>63</v>
      </c>
      <c r="BX9925" s="273" t="s">
        <v>504</v>
      </c>
      <c r="BY9925" s="273" t="s">
        <v>539</v>
      </c>
      <c r="BZ9925" s="273" t="s">
        <v>110</v>
      </c>
      <c r="CA9925" s="273" t="s">
        <v>111</v>
      </c>
      <c r="CB9925" s="273" t="s">
        <v>117</v>
      </c>
      <c r="CC9925" s="273" t="s">
        <v>118</v>
      </c>
      <c r="CD9925" s="282">
        <v>5</v>
      </c>
      <c r="CE9925" s="274">
        <v>44927</v>
      </c>
      <c r="CI9925" s="273" t="s">
        <v>104</v>
      </c>
      <c r="CM9925" s="273" t="s">
        <v>73</v>
      </c>
      <c r="CN9925" s="273">
        <v>3</v>
      </c>
    </row>
    <row r="9926" spans="74:92">
      <c r="BV9926" s="273" t="s">
        <v>83</v>
      </c>
      <c r="BW9926" s="273" t="s">
        <v>63</v>
      </c>
      <c r="BX9926" s="273" t="s">
        <v>504</v>
      </c>
      <c r="BY9926" s="273" t="s">
        <v>539</v>
      </c>
      <c r="BZ9926" s="273" t="s">
        <v>110</v>
      </c>
      <c r="CA9926" s="273" t="s">
        <v>111</v>
      </c>
      <c r="CB9926" s="273" t="s">
        <v>112</v>
      </c>
      <c r="CC9926" s="273" t="s">
        <v>113</v>
      </c>
      <c r="CD9926" s="282">
        <v>4</v>
      </c>
      <c r="CE9926" s="274">
        <v>44927</v>
      </c>
      <c r="CI9926" s="273" t="s">
        <v>80</v>
      </c>
      <c r="CM9926" s="273" t="s">
        <v>73</v>
      </c>
      <c r="CN9926" s="273">
        <v>3</v>
      </c>
    </row>
    <row r="9927" spans="74:92">
      <c r="BV9927" s="273" t="s">
        <v>83</v>
      </c>
      <c r="BW9927" s="273" t="s">
        <v>63</v>
      </c>
      <c r="BX9927" s="273" t="s">
        <v>504</v>
      </c>
      <c r="BY9927" s="273" t="s">
        <v>539</v>
      </c>
      <c r="BZ9927" s="273" t="s">
        <v>126</v>
      </c>
      <c r="CA9927" s="273" t="s">
        <v>127</v>
      </c>
      <c r="CB9927" s="273" t="s">
        <v>128</v>
      </c>
      <c r="CC9927" s="273" t="s">
        <v>129</v>
      </c>
      <c r="CD9927" s="282">
        <v>6</v>
      </c>
      <c r="CE9927" s="274">
        <v>44927</v>
      </c>
      <c r="CI9927" s="273" t="s">
        <v>80</v>
      </c>
      <c r="CM9927" s="273" t="s">
        <v>73</v>
      </c>
      <c r="CN9927" s="273">
        <v>3</v>
      </c>
    </row>
    <row r="9928" spans="74:92">
      <c r="BV9928" s="273" t="s">
        <v>83</v>
      </c>
      <c r="BW9928" s="273" t="s">
        <v>63</v>
      </c>
      <c r="BX9928" s="273" t="s">
        <v>504</v>
      </c>
      <c r="BY9928" s="273" t="s">
        <v>539</v>
      </c>
      <c r="BZ9928" s="273" t="s">
        <v>126</v>
      </c>
      <c r="CA9928" s="273" t="s">
        <v>127</v>
      </c>
      <c r="CB9928" s="273" t="s">
        <v>133</v>
      </c>
      <c r="CC9928" s="273" t="s">
        <v>134</v>
      </c>
      <c r="CD9928" s="282">
        <v>7</v>
      </c>
      <c r="CE9928" s="274">
        <v>44927</v>
      </c>
      <c r="CI9928" s="273" t="s">
        <v>104</v>
      </c>
      <c r="CM9928" s="273" t="s">
        <v>73</v>
      </c>
      <c r="CN9928" s="273">
        <v>3</v>
      </c>
    </row>
    <row r="9929" spans="74:92">
      <c r="BV9929" s="273" t="s">
        <v>83</v>
      </c>
      <c r="BW9929" s="273" t="s">
        <v>63</v>
      </c>
      <c r="BX9929" s="273" t="s">
        <v>504</v>
      </c>
      <c r="BY9929" s="273" t="s">
        <v>539</v>
      </c>
      <c r="BZ9929" s="273" t="s">
        <v>151</v>
      </c>
      <c r="CA9929" s="273" t="s">
        <v>152</v>
      </c>
      <c r="CB9929" s="273" t="s">
        <v>153</v>
      </c>
      <c r="CC9929" s="273" t="s">
        <v>154</v>
      </c>
      <c r="CD9929" s="282">
        <v>10</v>
      </c>
      <c r="CE9929" s="274">
        <v>44927</v>
      </c>
      <c r="CF9929" s="273">
        <v>0</v>
      </c>
      <c r="CG9929" s="273" t="s">
        <v>90</v>
      </c>
      <c r="CH9929" s="273">
        <v>0</v>
      </c>
      <c r="CI9929" s="273" t="s">
        <v>80</v>
      </c>
      <c r="CM9929" s="273" t="s">
        <v>73</v>
      </c>
      <c r="CN9929" s="273">
        <v>3</v>
      </c>
    </row>
    <row r="9930" spans="74:92">
      <c r="BV9930" s="273" t="s">
        <v>83</v>
      </c>
      <c r="BW9930" s="273" t="s">
        <v>63</v>
      </c>
      <c r="BX9930" s="273" t="s">
        <v>504</v>
      </c>
      <c r="BY9930" s="273" t="s">
        <v>539</v>
      </c>
      <c r="BZ9930" s="273" t="s">
        <v>138</v>
      </c>
      <c r="CA9930" s="273" t="s">
        <v>139</v>
      </c>
      <c r="CB9930" s="273" t="s">
        <v>140</v>
      </c>
      <c r="CC9930" s="273" t="s">
        <v>141</v>
      </c>
      <c r="CD9930" s="282">
        <v>9</v>
      </c>
      <c r="CE9930" s="274">
        <v>44927</v>
      </c>
      <c r="CF9930" s="273">
        <v>0</v>
      </c>
      <c r="CG9930" s="273" t="s">
        <v>90</v>
      </c>
      <c r="CH9930" s="273">
        <v>0</v>
      </c>
      <c r="CI9930" s="273" t="s">
        <v>80</v>
      </c>
      <c r="CM9930" s="273" t="s">
        <v>73</v>
      </c>
      <c r="CN9930" s="273">
        <v>3</v>
      </c>
    </row>
    <row r="9931" spans="74:92">
      <c r="BV9931" s="273" t="s">
        <v>83</v>
      </c>
      <c r="BW9931" s="273" t="s">
        <v>63</v>
      </c>
      <c r="BX9931" s="273" t="s">
        <v>504</v>
      </c>
      <c r="BY9931" s="273" t="s">
        <v>539</v>
      </c>
      <c r="BZ9931" s="273" t="s">
        <v>167</v>
      </c>
      <c r="CA9931" s="273" t="s">
        <v>168</v>
      </c>
      <c r="CB9931" s="273" t="s">
        <v>169</v>
      </c>
      <c r="CC9931" s="273" t="s">
        <v>170</v>
      </c>
      <c r="CD9931" s="282">
        <v>12</v>
      </c>
      <c r="CE9931" s="274">
        <v>44927</v>
      </c>
      <c r="CF9931" s="273">
        <v>0</v>
      </c>
      <c r="CG9931" s="273" t="s">
        <v>90</v>
      </c>
      <c r="CH9931" s="273">
        <v>0</v>
      </c>
      <c r="CI9931" s="273" t="s">
        <v>80</v>
      </c>
      <c r="CM9931" s="273" t="s">
        <v>73</v>
      </c>
      <c r="CN9931" s="273">
        <v>3</v>
      </c>
    </row>
    <row r="9932" spans="74:92">
      <c r="BV9932" s="273" t="s">
        <v>83</v>
      </c>
      <c r="BW9932" s="273" t="s">
        <v>63</v>
      </c>
      <c r="BX9932" s="273" t="s">
        <v>504</v>
      </c>
      <c r="BY9932" s="273" t="s">
        <v>539</v>
      </c>
      <c r="BZ9932" s="273" t="s">
        <v>151</v>
      </c>
      <c r="CA9932" s="273" t="s">
        <v>152</v>
      </c>
      <c r="CB9932" s="273" t="s">
        <v>161</v>
      </c>
      <c r="CC9932" s="273" t="s">
        <v>162</v>
      </c>
      <c r="CD9932" s="282">
        <v>11</v>
      </c>
      <c r="CE9932" s="274">
        <v>44927</v>
      </c>
      <c r="CF9932" s="273">
        <v>0</v>
      </c>
      <c r="CG9932" s="273" t="s">
        <v>90</v>
      </c>
      <c r="CH9932" s="273">
        <v>0</v>
      </c>
      <c r="CI9932" s="273" t="s">
        <v>80</v>
      </c>
      <c r="CM9932" s="273" t="s">
        <v>73</v>
      </c>
      <c r="CN9932" s="273">
        <v>3</v>
      </c>
    </row>
    <row r="9933" spans="74:92">
      <c r="BV9933" s="273" t="s">
        <v>83</v>
      </c>
      <c r="BW9933" s="273" t="s">
        <v>63</v>
      </c>
      <c r="BX9933" s="273" t="s">
        <v>504</v>
      </c>
      <c r="BY9933" s="273" t="s">
        <v>539</v>
      </c>
      <c r="BZ9933" s="273" t="s">
        <v>167</v>
      </c>
      <c r="CA9933" s="273" t="s">
        <v>168</v>
      </c>
      <c r="CB9933" s="273" t="s">
        <v>353</v>
      </c>
      <c r="CC9933" s="273" t="s">
        <v>354</v>
      </c>
      <c r="CD9933" s="282">
        <v>13</v>
      </c>
      <c r="CE9933" s="274">
        <v>44927</v>
      </c>
      <c r="CF9933" s="273">
        <v>0</v>
      </c>
      <c r="CG9933" s="273" t="s">
        <v>90</v>
      </c>
      <c r="CH9933" s="273">
        <v>0</v>
      </c>
      <c r="CI9933" s="273" t="s">
        <v>80</v>
      </c>
      <c r="CM9933" s="273" t="s">
        <v>73</v>
      </c>
      <c r="CN9933" s="273">
        <v>3</v>
      </c>
    </row>
    <row r="9934" spans="74:92">
      <c r="BV9934" s="273" t="s">
        <v>83</v>
      </c>
      <c r="BW9934" s="273" t="s">
        <v>63</v>
      </c>
      <c r="BX9934" s="273" t="s">
        <v>504</v>
      </c>
      <c r="BY9934" s="273" t="s">
        <v>539</v>
      </c>
      <c r="BZ9934" s="273" t="s">
        <v>167</v>
      </c>
      <c r="CA9934" s="273" t="s">
        <v>168</v>
      </c>
      <c r="CB9934" s="273" t="s">
        <v>313</v>
      </c>
      <c r="CC9934" s="273" t="s">
        <v>314</v>
      </c>
      <c r="CD9934" s="282">
        <v>14</v>
      </c>
      <c r="CE9934" s="274">
        <v>44927</v>
      </c>
      <c r="CF9934" s="273">
        <v>0</v>
      </c>
      <c r="CG9934" s="273" t="s">
        <v>90</v>
      </c>
      <c r="CH9934" s="273">
        <v>0</v>
      </c>
      <c r="CI9934" s="273" t="s">
        <v>80</v>
      </c>
      <c r="CM9934" s="273" t="s">
        <v>73</v>
      </c>
      <c r="CN9934" s="273">
        <v>3</v>
      </c>
    </row>
    <row r="9935" spans="74:92">
      <c r="BV9935" s="273" t="s">
        <v>83</v>
      </c>
      <c r="BW9935" s="273" t="s">
        <v>63</v>
      </c>
      <c r="BX9935" s="273" t="s">
        <v>504</v>
      </c>
      <c r="BY9935" s="273" t="s">
        <v>539</v>
      </c>
      <c r="BZ9935" s="273" t="s">
        <v>204</v>
      </c>
      <c r="CA9935" s="273" t="s">
        <v>205</v>
      </c>
      <c r="CB9935" s="273" t="s">
        <v>206</v>
      </c>
      <c r="CC9935" s="273" t="s">
        <v>207</v>
      </c>
      <c r="CD9935" s="282">
        <v>0</v>
      </c>
      <c r="CE9935" s="274">
        <v>44927</v>
      </c>
      <c r="CG9935" s="273" t="s">
        <v>181</v>
      </c>
      <c r="CI9935" s="273" t="s">
        <v>208</v>
      </c>
      <c r="CJ9935" s="273" t="s">
        <v>209</v>
      </c>
      <c r="CM9935" s="273" t="s">
        <v>73</v>
      </c>
      <c r="CN9935" s="273">
        <v>3</v>
      </c>
    </row>
    <row r="9936" spans="74:92">
      <c r="BV9936" s="273" t="s">
        <v>83</v>
      </c>
      <c r="BW9936" s="273" t="s">
        <v>63</v>
      </c>
      <c r="BX9936" s="273" t="s">
        <v>504</v>
      </c>
      <c r="BY9936" s="273" t="s">
        <v>539</v>
      </c>
      <c r="BZ9936" s="273" t="s">
        <v>86</v>
      </c>
      <c r="CA9936" s="273" t="s">
        <v>87</v>
      </c>
      <c r="CB9936" s="273" t="s">
        <v>179</v>
      </c>
      <c r="CC9936" s="273" t="s">
        <v>180</v>
      </c>
      <c r="CD9936" s="282">
        <v>1</v>
      </c>
      <c r="CE9936" s="274">
        <v>44927</v>
      </c>
      <c r="CG9936" s="273" t="s">
        <v>181</v>
      </c>
      <c r="CI9936" s="273" t="s">
        <v>181</v>
      </c>
      <c r="CJ9936" s="273" t="s">
        <v>1834</v>
      </c>
      <c r="CM9936" s="273" t="s">
        <v>73</v>
      </c>
      <c r="CN9936" s="273">
        <v>3</v>
      </c>
    </row>
    <row r="9937" spans="74:92">
      <c r="BV9937" s="273" t="s">
        <v>83</v>
      </c>
      <c r="BW9937" s="273" t="s">
        <v>63</v>
      </c>
      <c r="BX9937" s="273" t="s">
        <v>504</v>
      </c>
      <c r="BY9937" s="273" t="s">
        <v>539</v>
      </c>
      <c r="BZ9937" s="273" t="s">
        <v>167</v>
      </c>
      <c r="CA9937" s="273" t="s">
        <v>168</v>
      </c>
      <c r="CB9937" s="273" t="s">
        <v>319</v>
      </c>
      <c r="CC9937" s="273" t="s">
        <v>320</v>
      </c>
      <c r="CD9937" s="282">
        <v>15</v>
      </c>
      <c r="CE9937" s="274">
        <v>44927</v>
      </c>
      <c r="CF9937" s="273">
        <v>0</v>
      </c>
      <c r="CG9937" s="273" t="s">
        <v>90</v>
      </c>
      <c r="CH9937" s="273">
        <v>0</v>
      </c>
      <c r="CI9937" s="273" t="s">
        <v>80</v>
      </c>
      <c r="CM9937" s="273" t="s">
        <v>73</v>
      </c>
      <c r="CN9937" s="273">
        <v>3</v>
      </c>
    </row>
    <row r="9938" spans="74:92">
      <c r="BV9938" s="273" t="s">
        <v>83</v>
      </c>
      <c r="BW9938" s="273" t="s">
        <v>63</v>
      </c>
      <c r="BX9938" s="273" t="s">
        <v>504</v>
      </c>
      <c r="BY9938" s="273" t="s">
        <v>539</v>
      </c>
      <c r="BZ9938" s="273" t="s">
        <v>138</v>
      </c>
      <c r="CA9938" s="273" t="s">
        <v>139</v>
      </c>
      <c r="CB9938" s="273" t="s">
        <v>190</v>
      </c>
      <c r="CC9938" s="273" t="s">
        <v>191</v>
      </c>
      <c r="CD9938" s="282">
        <v>8</v>
      </c>
      <c r="CE9938" s="274">
        <v>44927</v>
      </c>
      <c r="CF9938" s="273">
        <v>0</v>
      </c>
      <c r="CG9938" s="273" t="s">
        <v>90</v>
      </c>
      <c r="CH9938" s="273">
        <v>0</v>
      </c>
      <c r="CI9938" s="273" t="s">
        <v>80</v>
      </c>
      <c r="CM9938" s="273" t="s">
        <v>73</v>
      </c>
      <c r="CN9938" s="273">
        <v>3</v>
      </c>
    </row>
    <row r="9939" spans="74:92">
      <c r="BV9939" s="273" t="s">
        <v>83</v>
      </c>
      <c r="BW9939" s="273" t="s">
        <v>63</v>
      </c>
      <c r="BX9939" s="273" t="s">
        <v>504</v>
      </c>
      <c r="BY9939" s="273" t="s">
        <v>539</v>
      </c>
      <c r="BZ9939" s="273" t="s">
        <v>86</v>
      </c>
      <c r="CA9939" s="273" t="s">
        <v>87</v>
      </c>
      <c r="CB9939" s="273" t="s">
        <v>233</v>
      </c>
      <c r="CC9939" s="273" t="s">
        <v>234</v>
      </c>
      <c r="CD9939" s="282">
        <v>1</v>
      </c>
      <c r="CE9939" s="274">
        <v>44927</v>
      </c>
      <c r="CG9939" s="273" t="s">
        <v>181</v>
      </c>
      <c r="CI9939" s="273" t="s">
        <v>181</v>
      </c>
      <c r="CJ9939" s="273" t="s">
        <v>1541</v>
      </c>
      <c r="CM9939" s="273" t="s">
        <v>73</v>
      </c>
      <c r="CN9939" s="273">
        <v>3</v>
      </c>
    </row>
    <row r="9940" spans="74:92">
      <c r="BV9940" s="273" t="s">
        <v>83</v>
      </c>
      <c r="BW9940" s="273" t="s">
        <v>63</v>
      </c>
      <c r="BX9940" s="273" t="s">
        <v>504</v>
      </c>
      <c r="BY9940" s="273" t="s">
        <v>539</v>
      </c>
      <c r="BZ9940" s="273" t="s">
        <v>86</v>
      </c>
      <c r="CA9940" s="273" t="s">
        <v>87</v>
      </c>
      <c r="CB9940" s="273" t="s">
        <v>217</v>
      </c>
      <c r="CC9940" s="273" t="s">
        <v>218</v>
      </c>
      <c r="CD9940" s="282">
        <v>2</v>
      </c>
      <c r="CE9940" s="274">
        <v>44927</v>
      </c>
      <c r="CG9940" s="273" t="s">
        <v>181</v>
      </c>
      <c r="CI9940" s="273" t="s">
        <v>181</v>
      </c>
      <c r="CJ9940" s="273" t="s">
        <v>540</v>
      </c>
      <c r="CM9940" s="273" t="s">
        <v>73</v>
      </c>
      <c r="CN9940" s="273">
        <v>3</v>
      </c>
    </row>
    <row r="9941" spans="74:92">
      <c r="BV9941" s="273" t="s">
        <v>83</v>
      </c>
      <c r="BW9941" s="273" t="s">
        <v>63</v>
      </c>
      <c r="BX9941" s="273" t="s">
        <v>504</v>
      </c>
      <c r="BY9941" s="273" t="s">
        <v>539</v>
      </c>
      <c r="BZ9941" s="273" t="s">
        <v>86</v>
      </c>
      <c r="CA9941" s="273" t="s">
        <v>87</v>
      </c>
      <c r="CB9941" s="273" t="s">
        <v>225</v>
      </c>
      <c r="CC9941" s="273" t="s">
        <v>226</v>
      </c>
      <c r="CD9941" s="282">
        <v>5</v>
      </c>
      <c r="CE9941" s="274">
        <v>44927</v>
      </c>
      <c r="CF9941" s="273">
        <v>0</v>
      </c>
      <c r="CG9941" s="273" t="s">
        <v>90</v>
      </c>
      <c r="CH9941" s="273">
        <v>0</v>
      </c>
      <c r="CI9941" s="273" t="s">
        <v>80</v>
      </c>
      <c r="CM9941" s="273" t="s">
        <v>73</v>
      </c>
      <c r="CN9941" s="273">
        <v>3</v>
      </c>
    </row>
    <row r="9942" spans="74:92">
      <c r="BV9942" s="273" t="s">
        <v>83</v>
      </c>
      <c r="BW9942" s="273" t="s">
        <v>63</v>
      </c>
      <c r="BX9942" s="273" t="s">
        <v>504</v>
      </c>
      <c r="BY9942" s="273" t="s">
        <v>539</v>
      </c>
      <c r="BZ9942" s="273" t="s">
        <v>86</v>
      </c>
      <c r="CA9942" s="273" t="s">
        <v>87</v>
      </c>
      <c r="CB9942" s="273" t="s">
        <v>225</v>
      </c>
      <c r="CC9942" s="273" t="s">
        <v>226</v>
      </c>
      <c r="CD9942" s="282">
        <v>5</v>
      </c>
      <c r="CE9942" s="274">
        <v>44958</v>
      </c>
      <c r="CF9942" s="273">
        <v>0</v>
      </c>
      <c r="CG9942" s="273" t="s">
        <v>90</v>
      </c>
      <c r="CH9942" s="273">
        <v>0</v>
      </c>
      <c r="CI9942" s="273" t="s">
        <v>80</v>
      </c>
      <c r="CM9942" s="273" t="s">
        <v>73</v>
      </c>
      <c r="CN9942" s="273">
        <v>3</v>
      </c>
    </row>
    <row r="9943" spans="74:92">
      <c r="BV9943" s="273" t="s">
        <v>83</v>
      </c>
      <c r="BW9943" s="273" t="s">
        <v>63</v>
      </c>
      <c r="BX9943" s="273" t="s">
        <v>504</v>
      </c>
      <c r="BY9943" s="273" t="s">
        <v>539</v>
      </c>
      <c r="BZ9943" s="273" t="s">
        <v>86</v>
      </c>
      <c r="CA9943" s="273" t="s">
        <v>87</v>
      </c>
      <c r="CB9943" s="273" t="s">
        <v>217</v>
      </c>
      <c r="CC9943" s="273" t="s">
        <v>218</v>
      </c>
      <c r="CD9943" s="282">
        <v>2</v>
      </c>
      <c r="CE9943" s="274">
        <v>44958</v>
      </c>
      <c r="CG9943" s="273" t="s">
        <v>181</v>
      </c>
      <c r="CI9943" s="273" t="s">
        <v>181</v>
      </c>
      <c r="CJ9943" s="273" t="s">
        <v>540</v>
      </c>
      <c r="CM9943" s="273" t="s">
        <v>73</v>
      </c>
      <c r="CN9943" s="273">
        <v>3</v>
      </c>
    </row>
    <row r="9944" spans="74:92">
      <c r="BV9944" s="273" t="s">
        <v>83</v>
      </c>
      <c r="BW9944" s="273" t="s">
        <v>63</v>
      </c>
      <c r="BX9944" s="273" t="s">
        <v>504</v>
      </c>
      <c r="BY9944" s="273" t="s">
        <v>539</v>
      </c>
      <c r="BZ9944" s="273" t="s">
        <v>86</v>
      </c>
      <c r="CA9944" s="273" t="s">
        <v>87</v>
      </c>
      <c r="CB9944" s="273" t="s">
        <v>233</v>
      </c>
      <c r="CC9944" s="273" t="s">
        <v>234</v>
      </c>
      <c r="CD9944" s="282">
        <v>1</v>
      </c>
      <c r="CE9944" s="274">
        <v>44958</v>
      </c>
      <c r="CG9944" s="273" t="s">
        <v>181</v>
      </c>
      <c r="CI9944" s="273" t="s">
        <v>181</v>
      </c>
      <c r="CJ9944" s="273" t="s">
        <v>1126</v>
      </c>
      <c r="CM9944" s="273" t="s">
        <v>73</v>
      </c>
      <c r="CN9944" s="273">
        <v>3</v>
      </c>
    </row>
    <row r="9945" spans="74:92">
      <c r="BV9945" s="273" t="s">
        <v>83</v>
      </c>
      <c r="BW9945" s="273" t="s">
        <v>63</v>
      </c>
      <c r="BX9945" s="273" t="s">
        <v>504</v>
      </c>
      <c r="BY9945" s="273" t="s">
        <v>539</v>
      </c>
      <c r="BZ9945" s="273" t="s">
        <v>138</v>
      </c>
      <c r="CA9945" s="273" t="s">
        <v>139</v>
      </c>
      <c r="CB9945" s="273" t="s">
        <v>190</v>
      </c>
      <c r="CC9945" s="273" t="s">
        <v>191</v>
      </c>
      <c r="CD9945" s="282">
        <v>8</v>
      </c>
      <c r="CE9945" s="274">
        <v>44958</v>
      </c>
      <c r="CF9945" s="273">
        <v>0</v>
      </c>
      <c r="CG9945" s="273" t="s">
        <v>90</v>
      </c>
      <c r="CH9945" s="273">
        <v>0</v>
      </c>
      <c r="CI9945" s="273" t="s">
        <v>80</v>
      </c>
      <c r="CM9945" s="273" t="s">
        <v>73</v>
      </c>
      <c r="CN9945" s="273">
        <v>3</v>
      </c>
    </row>
    <row r="9946" spans="74:92">
      <c r="BV9946" s="273" t="s">
        <v>83</v>
      </c>
      <c r="BW9946" s="273" t="s">
        <v>63</v>
      </c>
      <c r="BX9946" s="273" t="s">
        <v>504</v>
      </c>
      <c r="BY9946" s="273" t="s">
        <v>539</v>
      </c>
      <c r="BZ9946" s="273" t="s">
        <v>167</v>
      </c>
      <c r="CA9946" s="273" t="s">
        <v>168</v>
      </c>
      <c r="CB9946" s="273" t="s">
        <v>319</v>
      </c>
      <c r="CC9946" s="273" t="s">
        <v>320</v>
      </c>
      <c r="CD9946" s="282">
        <v>15</v>
      </c>
      <c r="CE9946" s="274">
        <v>44958</v>
      </c>
      <c r="CF9946" s="273">
        <v>0</v>
      </c>
      <c r="CG9946" s="273" t="s">
        <v>90</v>
      </c>
      <c r="CH9946" s="273">
        <v>0</v>
      </c>
      <c r="CI9946" s="273" t="s">
        <v>80</v>
      </c>
      <c r="CM9946" s="273" t="s">
        <v>73</v>
      </c>
      <c r="CN9946" s="273">
        <v>3</v>
      </c>
    </row>
    <row r="9947" spans="74:92">
      <c r="BV9947" s="273" t="s">
        <v>83</v>
      </c>
      <c r="BW9947" s="273" t="s">
        <v>63</v>
      </c>
      <c r="BX9947" s="273" t="s">
        <v>504</v>
      </c>
      <c r="BY9947" s="273" t="s">
        <v>539</v>
      </c>
      <c r="BZ9947" s="273" t="s">
        <v>86</v>
      </c>
      <c r="CA9947" s="273" t="s">
        <v>87</v>
      </c>
      <c r="CB9947" s="273" t="s">
        <v>179</v>
      </c>
      <c r="CC9947" s="273" t="s">
        <v>180</v>
      </c>
      <c r="CD9947" s="282">
        <v>1</v>
      </c>
      <c r="CE9947" s="274">
        <v>44958</v>
      </c>
      <c r="CG9947" s="273" t="s">
        <v>181</v>
      </c>
      <c r="CI9947" s="273" t="s">
        <v>181</v>
      </c>
      <c r="CJ9947" s="273" t="s">
        <v>345</v>
      </c>
      <c r="CM9947" s="273" t="s">
        <v>73</v>
      </c>
      <c r="CN9947" s="273">
        <v>3</v>
      </c>
    </row>
    <row r="9948" spans="74:92">
      <c r="BV9948" s="273" t="s">
        <v>83</v>
      </c>
      <c r="BW9948" s="273" t="s">
        <v>63</v>
      </c>
      <c r="BX9948" s="273" t="s">
        <v>504</v>
      </c>
      <c r="BY9948" s="273" t="s">
        <v>539</v>
      </c>
      <c r="BZ9948" s="273" t="s">
        <v>204</v>
      </c>
      <c r="CA9948" s="273" t="s">
        <v>205</v>
      </c>
      <c r="CB9948" s="273" t="s">
        <v>206</v>
      </c>
      <c r="CC9948" s="273" t="s">
        <v>207</v>
      </c>
      <c r="CD9948" s="282">
        <v>0</v>
      </c>
      <c r="CE9948" s="274">
        <v>44958</v>
      </c>
      <c r="CG9948" s="273" t="s">
        <v>181</v>
      </c>
      <c r="CI9948" s="273" t="s">
        <v>208</v>
      </c>
      <c r="CJ9948" s="273" t="s">
        <v>209</v>
      </c>
      <c r="CM9948" s="273" t="s">
        <v>73</v>
      </c>
      <c r="CN9948" s="273">
        <v>3</v>
      </c>
    </row>
    <row r="9949" spans="74:92">
      <c r="BV9949" s="273" t="s">
        <v>83</v>
      </c>
      <c r="BW9949" s="273" t="s">
        <v>63</v>
      </c>
      <c r="BX9949" s="273" t="s">
        <v>504</v>
      </c>
      <c r="BY9949" s="273" t="s">
        <v>539</v>
      </c>
      <c r="BZ9949" s="273" t="s">
        <v>167</v>
      </c>
      <c r="CA9949" s="273" t="s">
        <v>168</v>
      </c>
      <c r="CB9949" s="273" t="s">
        <v>313</v>
      </c>
      <c r="CC9949" s="273" t="s">
        <v>314</v>
      </c>
      <c r="CD9949" s="282">
        <v>14</v>
      </c>
      <c r="CE9949" s="274">
        <v>44958</v>
      </c>
      <c r="CF9949" s="273">
        <v>0</v>
      </c>
      <c r="CG9949" s="273" t="s">
        <v>90</v>
      </c>
      <c r="CH9949" s="273">
        <v>0</v>
      </c>
      <c r="CI9949" s="273" t="s">
        <v>80</v>
      </c>
      <c r="CM9949" s="273" t="s">
        <v>73</v>
      </c>
      <c r="CN9949" s="273">
        <v>3</v>
      </c>
    </row>
    <row r="9950" spans="74:92">
      <c r="BV9950" s="273" t="s">
        <v>83</v>
      </c>
      <c r="BW9950" s="273" t="s">
        <v>63</v>
      </c>
      <c r="BX9950" s="273" t="s">
        <v>504</v>
      </c>
      <c r="BY9950" s="273" t="s">
        <v>539</v>
      </c>
      <c r="BZ9950" s="273" t="s">
        <v>167</v>
      </c>
      <c r="CA9950" s="273" t="s">
        <v>168</v>
      </c>
      <c r="CB9950" s="273" t="s">
        <v>353</v>
      </c>
      <c r="CC9950" s="273" t="s">
        <v>354</v>
      </c>
      <c r="CD9950" s="282">
        <v>13</v>
      </c>
      <c r="CE9950" s="274">
        <v>44958</v>
      </c>
      <c r="CF9950" s="273">
        <v>0</v>
      </c>
      <c r="CG9950" s="273" t="s">
        <v>90</v>
      </c>
      <c r="CH9950" s="273">
        <v>0</v>
      </c>
      <c r="CI9950" s="273" t="s">
        <v>80</v>
      </c>
      <c r="CM9950" s="273" t="s">
        <v>73</v>
      </c>
      <c r="CN9950" s="273">
        <v>3</v>
      </c>
    </row>
    <row r="9951" spans="74:92">
      <c r="BV9951" s="273" t="s">
        <v>83</v>
      </c>
      <c r="BW9951" s="273" t="s">
        <v>63</v>
      </c>
      <c r="BX9951" s="273" t="s">
        <v>504</v>
      </c>
      <c r="BY9951" s="273" t="s">
        <v>539</v>
      </c>
      <c r="BZ9951" s="273" t="s">
        <v>151</v>
      </c>
      <c r="CA9951" s="273" t="s">
        <v>152</v>
      </c>
      <c r="CB9951" s="273" t="s">
        <v>161</v>
      </c>
      <c r="CC9951" s="273" t="s">
        <v>162</v>
      </c>
      <c r="CD9951" s="282">
        <v>11</v>
      </c>
      <c r="CE9951" s="274">
        <v>44958</v>
      </c>
      <c r="CF9951" s="273">
        <v>0</v>
      </c>
      <c r="CG9951" s="273" t="s">
        <v>90</v>
      </c>
      <c r="CH9951" s="273">
        <v>0</v>
      </c>
      <c r="CI9951" s="273" t="s">
        <v>80</v>
      </c>
      <c r="CM9951" s="273" t="s">
        <v>73</v>
      </c>
      <c r="CN9951" s="273">
        <v>3</v>
      </c>
    </row>
    <row r="9952" spans="74:92">
      <c r="BV9952" s="273" t="s">
        <v>83</v>
      </c>
      <c r="BW9952" s="273" t="s">
        <v>63</v>
      </c>
      <c r="BX9952" s="273" t="s">
        <v>504</v>
      </c>
      <c r="BY9952" s="273" t="s">
        <v>539</v>
      </c>
      <c r="BZ9952" s="273" t="s">
        <v>167</v>
      </c>
      <c r="CA9952" s="273" t="s">
        <v>168</v>
      </c>
      <c r="CB9952" s="273" t="s">
        <v>169</v>
      </c>
      <c r="CC9952" s="273" t="s">
        <v>170</v>
      </c>
      <c r="CD9952" s="282">
        <v>12</v>
      </c>
      <c r="CE9952" s="274">
        <v>44958</v>
      </c>
      <c r="CF9952" s="273">
        <v>0</v>
      </c>
      <c r="CG9952" s="273" t="s">
        <v>90</v>
      </c>
      <c r="CH9952" s="273">
        <v>0</v>
      </c>
      <c r="CI9952" s="273" t="s">
        <v>80</v>
      </c>
      <c r="CM9952" s="273" t="s">
        <v>73</v>
      </c>
      <c r="CN9952" s="273">
        <v>3</v>
      </c>
    </row>
    <row r="9953" spans="74:92">
      <c r="BV9953" s="273" t="s">
        <v>83</v>
      </c>
      <c r="BW9953" s="273" t="s">
        <v>63</v>
      </c>
      <c r="BX9953" s="273" t="s">
        <v>504</v>
      </c>
      <c r="BY9953" s="273" t="s">
        <v>539</v>
      </c>
      <c r="BZ9953" s="273" t="s">
        <v>138</v>
      </c>
      <c r="CA9953" s="273" t="s">
        <v>139</v>
      </c>
      <c r="CB9953" s="273" t="s">
        <v>140</v>
      </c>
      <c r="CC9953" s="273" t="s">
        <v>141</v>
      </c>
      <c r="CD9953" s="282">
        <v>9</v>
      </c>
      <c r="CE9953" s="274">
        <v>44958</v>
      </c>
      <c r="CF9953" s="273">
        <v>0</v>
      </c>
      <c r="CG9953" s="273" t="s">
        <v>90</v>
      </c>
      <c r="CH9953" s="273">
        <v>0</v>
      </c>
      <c r="CI9953" s="273" t="s">
        <v>80</v>
      </c>
      <c r="CM9953" s="273" t="s">
        <v>73</v>
      </c>
      <c r="CN9953" s="273">
        <v>3</v>
      </c>
    </row>
    <row r="9954" spans="74:92">
      <c r="BV9954" s="273" t="s">
        <v>83</v>
      </c>
      <c r="BW9954" s="273" t="s">
        <v>63</v>
      </c>
      <c r="BX9954" s="273" t="s">
        <v>504</v>
      </c>
      <c r="BY9954" s="273" t="s">
        <v>539</v>
      </c>
      <c r="BZ9954" s="273" t="s">
        <v>151</v>
      </c>
      <c r="CA9954" s="273" t="s">
        <v>152</v>
      </c>
      <c r="CB9954" s="273" t="s">
        <v>153</v>
      </c>
      <c r="CC9954" s="273" t="s">
        <v>154</v>
      </c>
      <c r="CD9954" s="282">
        <v>10</v>
      </c>
      <c r="CE9954" s="274">
        <v>44958</v>
      </c>
      <c r="CF9954" s="273">
        <v>0</v>
      </c>
      <c r="CG9954" s="273" t="s">
        <v>90</v>
      </c>
      <c r="CH9954" s="273">
        <v>0</v>
      </c>
      <c r="CI9954" s="273" t="s">
        <v>80</v>
      </c>
      <c r="CM9954" s="273" t="s">
        <v>73</v>
      </c>
      <c r="CN9954" s="273">
        <v>3</v>
      </c>
    </row>
    <row r="9955" spans="74:92">
      <c r="BV9955" s="273" t="s">
        <v>83</v>
      </c>
      <c r="BW9955" s="273" t="s">
        <v>63</v>
      </c>
      <c r="BX9955" s="273" t="s">
        <v>504</v>
      </c>
      <c r="BY9955" s="273" t="s">
        <v>539</v>
      </c>
      <c r="BZ9955" s="273" t="s">
        <v>126</v>
      </c>
      <c r="CA9955" s="273" t="s">
        <v>127</v>
      </c>
      <c r="CB9955" s="273" t="s">
        <v>133</v>
      </c>
      <c r="CC9955" s="273" t="s">
        <v>134</v>
      </c>
      <c r="CD9955" s="282">
        <v>7</v>
      </c>
      <c r="CE9955" s="274">
        <v>44958</v>
      </c>
      <c r="CI9955" s="273" t="s">
        <v>104</v>
      </c>
      <c r="CM9955" s="273" t="s">
        <v>73</v>
      </c>
      <c r="CN9955" s="273">
        <v>3</v>
      </c>
    </row>
    <row r="9956" spans="74:92">
      <c r="BV9956" s="273" t="s">
        <v>83</v>
      </c>
      <c r="BW9956" s="273" t="s">
        <v>63</v>
      </c>
      <c r="BX9956" s="273" t="s">
        <v>504</v>
      </c>
      <c r="BY9956" s="273" t="s">
        <v>539</v>
      </c>
      <c r="BZ9956" s="273" t="s">
        <v>126</v>
      </c>
      <c r="CA9956" s="273" t="s">
        <v>127</v>
      </c>
      <c r="CB9956" s="273" t="s">
        <v>128</v>
      </c>
      <c r="CC9956" s="273" t="s">
        <v>129</v>
      </c>
      <c r="CD9956" s="282">
        <v>6</v>
      </c>
      <c r="CE9956" s="274">
        <v>44958</v>
      </c>
      <c r="CI9956" s="273" t="s">
        <v>80</v>
      </c>
      <c r="CM9956" s="273" t="s">
        <v>73</v>
      </c>
      <c r="CN9956" s="273">
        <v>3</v>
      </c>
    </row>
    <row r="9957" spans="74:92">
      <c r="BV9957" s="273" t="s">
        <v>83</v>
      </c>
      <c r="BW9957" s="273" t="s">
        <v>63</v>
      </c>
      <c r="BX9957" s="273" t="s">
        <v>504</v>
      </c>
      <c r="BY9957" s="273" t="s">
        <v>539</v>
      </c>
      <c r="BZ9957" s="273" t="s">
        <v>110</v>
      </c>
      <c r="CA9957" s="273" t="s">
        <v>111</v>
      </c>
      <c r="CB9957" s="273" t="s">
        <v>112</v>
      </c>
      <c r="CC9957" s="273" t="s">
        <v>113</v>
      </c>
      <c r="CD9957" s="282">
        <v>4</v>
      </c>
      <c r="CE9957" s="274">
        <v>44958</v>
      </c>
      <c r="CI9957" s="273" t="s">
        <v>80</v>
      </c>
      <c r="CM9957" s="273" t="s">
        <v>73</v>
      </c>
      <c r="CN9957" s="273">
        <v>3</v>
      </c>
    </row>
    <row r="9958" spans="74:92">
      <c r="BV9958" s="273" t="s">
        <v>83</v>
      </c>
      <c r="BW9958" s="273" t="s">
        <v>63</v>
      </c>
      <c r="BX9958" s="273" t="s">
        <v>504</v>
      </c>
      <c r="BY9958" s="273" t="s">
        <v>539</v>
      </c>
      <c r="BZ9958" s="273" t="s">
        <v>110</v>
      </c>
      <c r="CA9958" s="273" t="s">
        <v>111</v>
      </c>
      <c r="CB9958" s="273" t="s">
        <v>117</v>
      </c>
      <c r="CC9958" s="273" t="s">
        <v>118</v>
      </c>
      <c r="CD9958" s="282">
        <v>5</v>
      </c>
      <c r="CE9958" s="274">
        <v>44958</v>
      </c>
      <c r="CI9958" s="273" t="s">
        <v>104</v>
      </c>
      <c r="CM9958" s="273" t="s">
        <v>73</v>
      </c>
      <c r="CN9958" s="273">
        <v>3</v>
      </c>
    </row>
    <row r="9959" spans="74:92">
      <c r="BV9959" s="273" t="s">
        <v>83</v>
      </c>
      <c r="BW9959" s="273" t="s">
        <v>63</v>
      </c>
      <c r="BX9959" s="273" t="s">
        <v>504</v>
      </c>
      <c r="BY9959" s="273" t="s">
        <v>539</v>
      </c>
      <c r="BZ9959" s="273" t="s">
        <v>86</v>
      </c>
      <c r="CA9959" s="273" t="s">
        <v>87</v>
      </c>
      <c r="CB9959" s="273" t="s">
        <v>88</v>
      </c>
      <c r="CC9959" s="273" t="s">
        <v>89</v>
      </c>
      <c r="CD9959" s="282">
        <v>3</v>
      </c>
      <c r="CE9959" s="274">
        <v>44958</v>
      </c>
      <c r="CF9959" s="273">
        <v>71</v>
      </c>
      <c r="CG9959" s="273" t="s">
        <v>90</v>
      </c>
      <c r="CH9959" s="273">
        <v>71</v>
      </c>
      <c r="CI9959" s="273" t="s">
        <v>80</v>
      </c>
      <c r="CM9959" s="273" t="s">
        <v>73</v>
      </c>
      <c r="CN9959" s="273">
        <v>3</v>
      </c>
    </row>
    <row r="9960" spans="74:92">
      <c r="BV9960" s="273" t="s">
        <v>83</v>
      </c>
      <c r="BW9960" s="273" t="s">
        <v>63</v>
      </c>
      <c r="BX9960" s="273" t="s">
        <v>504</v>
      </c>
      <c r="BY9960" s="273" t="s">
        <v>539</v>
      </c>
      <c r="BZ9960" s="273" t="s">
        <v>86</v>
      </c>
      <c r="CA9960" s="273" t="s">
        <v>87</v>
      </c>
      <c r="CB9960" s="273" t="s">
        <v>101</v>
      </c>
      <c r="CC9960" s="273" t="s">
        <v>102</v>
      </c>
      <c r="CD9960" s="282">
        <v>4</v>
      </c>
      <c r="CE9960" s="274">
        <v>44958</v>
      </c>
      <c r="CF9960" s="273">
        <v>961</v>
      </c>
      <c r="CG9960" s="273" t="s">
        <v>103</v>
      </c>
      <c r="CH9960" s="273">
        <v>31.29016</v>
      </c>
      <c r="CI9960" s="273" t="s">
        <v>104</v>
      </c>
      <c r="CM9960" s="273" t="s">
        <v>73</v>
      </c>
      <c r="CN9960" s="273">
        <v>3</v>
      </c>
    </row>
    <row r="9961" spans="74:92">
      <c r="BV9961" s="273" t="s">
        <v>83</v>
      </c>
      <c r="BW9961" s="273" t="s">
        <v>63</v>
      </c>
      <c r="BX9961" s="273" t="s">
        <v>504</v>
      </c>
      <c r="BY9961" s="273" t="s">
        <v>539</v>
      </c>
      <c r="BZ9961" s="273" t="s">
        <v>86</v>
      </c>
      <c r="CA9961" s="273" t="s">
        <v>87</v>
      </c>
      <c r="CB9961" s="273" t="s">
        <v>101</v>
      </c>
      <c r="CC9961" s="273" t="s">
        <v>102</v>
      </c>
      <c r="CD9961" s="282">
        <v>4</v>
      </c>
      <c r="CE9961" s="274">
        <v>44986</v>
      </c>
      <c r="CF9961" s="273">
        <v>1068</v>
      </c>
      <c r="CG9961" s="273" t="s">
        <v>103</v>
      </c>
      <c r="CH9961" s="273">
        <v>34.774079999999998</v>
      </c>
      <c r="CI9961" s="273" t="s">
        <v>104</v>
      </c>
      <c r="CM9961" s="273" t="s">
        <v>73</v>
      </c>
      <c r="CN9961" s="273">
        <v>3</v>
      </c>
    </row>
    <row r="9962" spans="74:92">
      <c r="BV9962" s="273" t="s">
        <v>83</v>
      </c>
      <c r="BW9962" s="273" t="s">
        <v>63</v>
      </c>
      <c r="BX9962" s="273" t="s">
        <v>504</v>
      </c>
      <c r="BY9962" s="273" t="s">
        <v>539</v>
      </c>
      <c r="BZ9962" s="273" t="s">
        <v>86</v>
      </c>
      <c r="CA9962" s="273" t="s">
        <v>87</v>
      </c>
      <c r="CB9962" s="273" t="s">
        <v>88</v>
      </c>
      <c r="CC9962" s="273" t="s">
        <v>89</v>
      </c>
      <c r="CD9962" s="282">
        <v>3</v>
      </c>
      <c r="CE9962" s="274">
        <v>44986</v>
      </c>
      <c r="CF9962" s="273">
        <v>79</v>
      </c>
      <c r="CG9962" s="273" t="s">
        <v>90</v>
      </c>
      <c r="CH9962" s="273">
        <v>79</v>
      </c>
      <c r="CI9962" s="273" t="s">
        <v>80</v>
      </c>
      <c r="CM9962" s="273" t="s">
        <v>73</v>
      </c>
      <c r="CN9962" s="273">
        <v>3</v>
      </c>
    </row>
    <row r="9963" spans="74:92">
      <c r="BV9963" s="273" t="s">
        <v>83</v>
      </c>
      <c r="BW9963" s="273" t="s">
        <v>63</v>
      </c>
      <c r="BX9963" s="273" t="s">
        <v>504</v>
      </c>
      <c r="BY9963" s="273" t="s">
        <v>539</v>
      </c>
      <c r="BZ9963" s="273" t="s">
        <v>110</v>
      </c>
      <c r="CA9963" s="273" t="s">
        <v>111</v>
      </c>
      <c r="CB9963" s="273" t="s">
        <v>117</v>
      </c>
      <c r="CC9963" s="273" t="s">
        <v>118</v>
      </c>
      <c r="CD9963" s="282">
        <v>5</v>
      </c>
      <c r="CE9963" s="274">
        <v>44986</v>
      </c>
      <c r="CI9963" s="273" t="s">
        <v>104</v>
      </c>
      <c r="CM9963" s="273" t="s">
        <v>73</v>
      </c>
      <c r="CN9963" s="273">
        <v>3</v>
      </c>
    </row>
    <row r="9964" spans="74:92">
      <c r="BV9964" s="273" t="s">
        <v>83</v>
      </c>
      <c r="BW9964" s="273" t="s">
        <v>63</v>
      </c>
      <c r="BX9964" s="273" t="s">
        <v>504</v>
      </c>
      <c r="BY9964" s="273" t="s">
        <v>539</v>
      </c>
      <c r="BZ9964" s="273" t="s">
        <v>110</v>
      </c>
      <c r="CA9964" s="273" t="s">
        <v>111</v>
      </c>
      <c r="CB9964" s="273" t="s">
        <v>112</v>
      </c>
      <c r="CC9964" s="273" t="s">
        <v>113</v>
      </c>
      <c r="CD9964" s="282">
        <v>4</v>
      </c>
      <c r="CE9964" s="274">
        <v>44986</v>
      </c>
      <c r="CI9964" s="273" t="s">
        <v>80</v>
      </c>
      <c r="CM9964" s="273" t="s">
        <v>73</v>
      </c>
      <c r="CN9964" s="273">
        <v>3</v>
      </c>
    </row>
    <row r="9965" spans="74:92">
      <c r="BV9965" s="273" t="s">
        <v>83</v>
      </c>
      <c r="BW9965" s="273" t="s">
        <v>63</v>
      </c>
      <c r="BX9965" s="273" t="s">
        <v>504</v>
      </c>
      <c r="BY9965" s="273" t="s">
        <v>539</v>
      </c>
      <c r="BZ9965" s="273" t="s">
        <v>126</v>
      </c>
      <c r="CA9965" s="273" t="s">
        <v>127</v>
      </c>
      <c r="CB9965" s="273" t="s">
        <v>128</v>
      </c>
      <c r="CC9965" s="273" t="s">
        <v>129</v>
      </c>
      <c r="CD9965" s="282">
        <v>6</v>
      </c>
      <c r="CE9965" s="274">
        <v>44986</v>
      </c>
      <c r="CI9965" s="273" t="s">
        <v>80</v>
      </c>
      <c r="CM9965" s="273" t="s">
        <v>73</v>
      </c>
      <c r="CN9965" s="273">
        <v>3</v>
      </c>
    </row>
    <row r="9966" spans="74:92">
      <c r="BV9966" s="273" t="s">
        <v>83</v>
      </c>
      <c r="BW9966" s="273" t="s">
        <v>63</v>
      </c>
      <c r="BX9966" s="273" t="s">
        <v>504</v>
      </c>
      <c r="BY9966" s="273" t="s">
        <v>539</v>
      </c>
      <c r="BZ9966" s="273" t="s">
        <v>126</v>
      </c>
      <c r="CA9966" s="273" t="s">
        <v>127</v>
      </c>
      <c r="CB9966" s="273" t="s">
        <v>133</v>
      </c>
      <c r="CC9966" s="273" t="s">
        <v>134</v>
      </c>
      <c r="CD9966" s="282">
        <v>7</v>
      </c>
      <c r="CE9966" s="274">
        <v>44986</v>
      </c>
      <c r="CI9966" s="273" t="s">
        <v>104</v>
      </c>
      <c r="CM9966" s="273" t="s">
        <v>73</v>
      </c>
      <c r="CN9966" s="273">
        <v>3</v>
      </c>
    </row>
    <row r="9967" spans="74:92">
      <c r="BV9967" s="273" t="s">
        <v>83</v>
      </c>
      <c r="BW9967" s="273" t="s">
        <v>63</v>
      </c>
      <c r="BX9967" s="273" t="s">
        <v>504</v>
      </c>
      <c r="BY9967" s="273" t="s">
        <v>539</v>
      </c>
      <c r="BZ9967" s="273" t="s">
        <v>151</v>
      </c>
      <c r="CA9967" s="273" t="s">
        <v>152</v>
      </c>
      <c r="CB9967" s="273" t="s">
        <v>153</v>
      </c>
      <c r="CC9967" s="273" t="s">
        <v>154</v>
      </c>
      <c r="CD9967" s="282">
        <v>10</v>
      </c>
      <c r="CE9967" s="274">
        <v>44986</v>
      </c>
      <c r="CF9967" s="273">
        <v>0</v>
      </c>
      <c r="CG9967" s="273" t="s">
        <v>90</v>
      </c>
      <c r="CH9967" s="273">
        <v>0</v>
      </c>
      <c r="CI9967" s="273" t="s">
        <v>80</v>
      </c>
      <c r="CM9967" s="273" t="s">
        <v>73</v>
      </c>
      <c r="CN9967" s="273">
        <v>3</v>
      </c>
    </row>
    <row r="9968" spans="74:92">
      <c r="BV9968" s="273" t="s">
        <v>83</v>
      </c>
      <c r="BW9968" s="273" t="s">
        <v>63</v>
      </c>
      <c r="BX9968" s="273" t="s">
        <v>504</v>
      </c>
      <c r="BY9968" s="273" t="s">
        <v>539</v>
      </c>
      <c r="BZ9968" s="273" t="s">
        <v>138</v>
      </c>
      <c r="CA9968" s="273" t="s">
        <v>139</v>
      </c>
      <c r="CB9968" s="273" t="s">
        <v>140</v>
      </c>
      <c r="CC9968" s="273" t="s">
        <v>141</v>
      </c>
      <c r="CD9968" s="282">
        <v>9</v>
      </c>
      <c r="CE9968" s="274">
        <v>44986</v>
      </c>
      <c r="CF9968" s="273">
        <v>0</v>
      </c>
      <c r="CG9968" s="273" t="s">
        <v>90</v>
      </c>
      <c r="CH9968" s="273">
        <v>0</v>
      </c>
      <c r="CI9968" s="273" t="s">
        <v>80</v>
      </c>
      <c r="CM9968" s="273" t="s">
        <v>73</v>
      </c>
      <c r="CN9968" s="273">
        <v>3</v>
      </c>
    </row>
    <row r="9969" spans="74:92">
      <c r="BV9969" s="273" t="s">
        <v>83</v>
      </c>
      <c r="BW9969" s="273" t="s">
        <v>63</v>
      </c>
      <c r="BX9969" s="273" t="s">
        <v>504</v>
      </c>
      <c r="BY9969" s="273" t="s">
        <v>539</v>
      </c>
      <c r="BZ9969" s="273" t="s">
        <v>167</v>
      </c>
      <c r="CA9969" s="273" t="s">
        <v>168</v>
      </c>
      <c r="CB9969" s="273" t="s">
        <v>169</v>
      </c>
      <c r="CC9969" s="273" t="s">
        <v>170</v>
      </c>
      <c r="CD9969" s="282">
        <v>12</v>
      </c>
      <c r="CE9969" s="274">
        <v>44986</v>
      </c>
      <c r="CF9969" s="273">
        <v>0</v>
      </c>
      <c r="CG9969" s="273" t="s">
        <v>90</v>
      </c>
      <c r="CH9969" s="273">
        <v>0</v>
      </c>
      <c r="CI9969" s="273" t="s">
        <v>80</v>
      </c>
      <c r="CM9969" s="273" t="s">
        <v>73</v>
      </c>
      <c r="CN9969" s="273">
        <v>3</v>
      </c>
    </row>
    <row r="9970" spans="74:92">
      <c r="BV9970" s="273" t="s">
        <v>83</v>
      </c>
      <c r="BW9970" s="273" t="s">
        <v>63</v>
      </c>
      <c r="BX9970" s="273" t="s">
        <v>504</v>
      </c>
      <c r="BY9970" s="273" t="s">
        <v>539</v>
      </c>
      <c r="BZ9970" s="273" t="s">
        <v>151</v>
      </c>
      <c r="CA9970" s="273" t="s">
        <v>152</v>
      </c>
      <c r="CB9970" s="273" t="s">
        <v>161</v>
      </c>
      <c r="CC9970" s="273" t="s">
        <v>162</v>
      </c>
      <c r="CD9970" s="282">
        <v>11</v>
      </c>
      <c r="CE9970" s="274">
        <v>44986</v>
      </c>
      <c r="CF9970" s="273">
        <v>0</v>
      </c>
      <c r="CG9970" s="273" t="s">
        <v>90</v>
      </c>
      <c r="CH9970" s="273">
        <v>0</v>
      </c>
      <c r="CI9970" s="273" t="s">
        <v>80</v>
      </c>
      <c r="CM9970" s="273" t="s">
        <v>73</v>
      </c>
      <c r="CN9970" s="273">
        <v>3</v>
      </c>
    </row>
    <row r="9971" spans="74:92">
      <c r="BV9971" s="273" t="s">
        <v>83</v>
      </c>
      <c r="BW9971" s="273" t="s">
        <v>63</v>
      </c>
      <c r="BX9971" s="273" t="s">
        <v>504</v>
      </c>
      <c r="BY9971" s="273" t="s">
        <v>539</v>
      </c>
      <c r="BZ9971" s="273" t="s">
        <v>167</v>
      </c>
      <c r="CA9971" s="273" t="s">
        <v>168</v>
      </c>
      <c r="CB9971" s="273" t="s">
        <v>353</v>
      </c>
      <c r="CC9971" s="273" t="s">
        <v>354</v>
      </c>
      <c r="CD9971" s="282">
        <v>13</v>
      </c>
      <c r="CE9971" s="274">
        <v>44986</v>
      </c>
      <c r="CF9971" s="273">
        <v>0</v>
      </c>
      <c r="CG9971" s="273" t="s">
        <v>90</v>
      </c>
      <c r="CH9971" s="273">
        <v>0</v>
      </c>
      <c r="CI9971" s="273" t="s">
        <v>80</v>
      </c>
      <c r="CM9971" s="273" t="s">
        <v>73</v>
      </c>
      <c r="CN9971" s="273">
        <v>3</v>
      </c>
    </row>
    <row r="9972" spans="74:92">
      <c r="BV9972" s="273" t="s">
        <v>83</v>
      </c>
      <c r="BW9972" s="273" t="s">
        <v>63</v>
      </c>
      <c r="BX9972" s="273" t="s">
        <v>504</v>
      </c>
      <c r="BY9972" s="273" t="s">
        <v>539</v>
      </c>
      <c r="BZ9972" s="273" t="s">
        <v>167</v>
      </c>
      <c r="CA9972" s="273" t="s">
        <v>168</v>
      </c>
      <c r="CB9972" s="273" t="s">
        <v>313</v>
      </c>
      <c r="CC9972" s="273" t="s">
        <v>314</v>
      </c>
      <c r="CD9972" s="282">
        <v>14</v>
      </c>
      <c r="CE9972" s="274">
        <v>44986</v>
      </c>
      <c r="CF9972" s="273">
        <v>0</v>
      </c>
      <c r="CG9972" s="273" t="s">
        <v>90</v>
      </c>
      <c r="CH9972" s="273">
        <v>0</v>
      </c>
      <c r="CI9972" s="273" t="s">
        <v>80</v>
      </c>
      <c r="CM9972" s="273" t="s">
        <v>73</v>
      </c>
      <c r="CN9972" s="273">
        <v>3</v>
      </c>
    </row>
    <row r="9973" spans="74:92">
      <c r="BV9973" s="273" t="s">
        <v>83</v>
      </c>
      <c r="BW9973" s="273" t="s">
        <v>63</v>
      </c>
      <c r="BX9973" s="273" t="s">
        <v>504</v>
      </c>
      <c r="BY9973" s="273" t="s">
        <v>539</v>
      </c>
      <c r="BZ9973" s="273" t="s">
        <v>204</v>
      </c>
      <c r="CA9973" s="273" t="s">
        <v>205</v>
      </c>
      <c r="CB9973" s="273" t="s">
        <v>206</v>
      </c>
      <c r="CC9973" s="273" t="s">
        <v>207</v>
      </c>
      <c r="CD9973" s="282">
        <v>0</v>
      </c>
      <c r="CE9973" s="274">
        <v>44986</v>
      </c>
      <c r="CG9973" s="273" t="s">
        <v>181</v>
      </c>
      <c r="CI9973" s="273" t="s">
        <v>208</v>
      </c>
      <c r="CJ9973" s="273" t="s">
        <v>209</v>
      </c>
      <c r="CM9973" s="273" t="s">
        <v>73</v>
      </c>
      <c r="CN9973" s="273">
        <v>3</v>
      </c>
    </row>
    <row r="9974" spans="74:92">
      <c r="BV9974" s="273" t="s">
        <v>83</v>
      </c>
      <c r="BW9974" s="273" t="s">
        <v>63</v>
      </c>
      <c r="BX9974" s="273" t="s">
        <v>504</v>
      </c>
      <c r="BY9974" s="273" t="s">
        <v>539</v>
      </c>
      <c r="BZ9974" s="273" t="s">
        <v>86</v>
      </c>
      <c r="CA9974" s="273" t="s">
        <v>87</v>
      </c>
      <c r="CB9974" s="273" t="s">
        <v>179</v>
      </c>
      <c r="CC9974" s="273" t="s">
        <v>180</v>
      </c>
      <c r="CD9974" s="282">
        <v>1</v>
      </c>
      <c r="CE9974" s="274">
        <v>44986</v>
      </c>
      <c r="CG9974" s="273" t="s">
        <v>181</v>
      </c>
      <c r="CI9974" s="273" t="s">
        <v>181</v>
      </c>
      <c r="CJ9974" s="273" t="s">
        <v>1604</v>
      </c>
      <c r="CM9974" s="273" t="s">
        <v>73</v>
      </c>
      <c r="CN9974" s="273">
        <v>3</v>
      </c>
    </row>
    <row r="9975" spans="74:92">
      <c r="BV9975" s="273" t="s">
        <v>83</v>
      </c>
      <c r="BW9975" s="273" t="s">
        <v>63</v>
      </c>
      <c r="BX9975" s="273" t="s">
        <v>504</v>
      </c>
      <c r="BY9975" s="273" t="s">
        <v>539</v>
      </c>
      <c r="BZ9975" s="273" t="s">
        <v>167</v>
      </c>
      <c r="CA9975" s="273" t="s">
        <v>168</v>
      </c>
      <c r="CB9975" s="273" t="s">
        <v>319</v>
      </c>
      <c r="CC9975" s="273" t="s">
        <v>320</v>
      </c>
      <c r="CD9975" s="282">
        <v>15</v>
      </c>
      <c r="CE9975" s="274">
        <v>44986</v>
      </c>
      <c r="CF9975" s="273">
        <v>0</v>
      </c>
      <c r="CG9975" s="273" t="s">
        <v>90</v>
      </c>
      <c r="CH9975" s="273">
        <v>0</v>
      </c>
      <c r="CI9975" s="273" t="s">
        <v>80</v>
      </c>
      <c r="CM9975" s="273" t="s">
        <v>73</v>
      </c>
      <c r="CN9975" s="273">
        <v>3</v>
      </c>
    </row>
    <row r="9976" spans="74:92">
      <c r="BV9976" s="273" t="s">
        <v>83</v>
      </c>
      <c r="BW9976" s="273" t="s">
        <v>63</v>
      </c>
      <c r="BX9976" s="273" t="s">
        <v>504</v>
      </c>
      <c r="BY9976" s="273" t="s">
        <v>539</v>
      </c>
      <c r="BZ9976" s="273" t="s">
        <v>138</v>
      </c>
      <c r="CA9976" s="273" t="s">
        <v>139</v>
      </c>
      <c r="CB9976" s="273" t="s">
        <v>190</v>
      </c>
      <c r="CC9976" s="273" t="s">
        <v>191</v>
      </c>
      <c r="CD9976" s="282">
        <v>8</v>
      </c>
      <c r="CE9976" s="274">
        <v>44986</v>
      </c>
      <c r="CF9976" s="273">
        <v>0</v>
      </c>
      <c r="CG9976" s="273" t="s">
        <v>90</v>
      </c>
      <c r="CH9976" s="273">
        <v>0</v>
      </c>
      <c r="CI9976" s="273" t="s">
        <v>80</v>
      </c>
      <c r="CM9976" s="273" t="s">
        <v>73</v>
      </c>
      <c r="CN9976" s="273">
        <v>3</v>
      </c>
    </row>
    <row r="9977" spans="74:92">
      <c r="BV9977" s="273" t="s">
        <v>83</v>
      </c>
      <c r="BW9977" s="273" t="s">
        <v>63</v>
      </c>
      <c r="BX9977" s="273" t="s">
        <v>504</v>
      </c>
      <c r="BY9977" s="273" t="s">
        <v>539</v>
      </c>
      <c r="BZ9977" s="273" t="s">
        <v>86</v>
      </c>
      <c r="CA9977" s="273" t="s">
        <v>87</v>
      </c>
      <c r="CB9977" s="273" t="s">
        <v>233</v>
      </c>
      <c r="CC9977" s="273" t="s">
        <v>234</v>
      </c>
      <c r="CD9977" s="282">
        <v>1</v>
      </c>
      <c r="CE9977" s="274">
        <v>44986</v>
      </c>
      <c r="CG9977" s="273" t="s">
        <v>181</v>
      </c>
      <c r="CI9977" s="273" t="s">
        <v>181</v>
      </c>
      <c r="CJ9977" s="273" t="s">
        <v>182</v>
      </c>
      <c r="CM9977" s="273" t="s">
        <v>73</v>
      </c>
      <c r="CN9977" s="273">
        <v>3</v>
      </c>
    </row>
    <row r="9978" spans="74:92">
      <c r="BV9978" s="273" t="s">
        <v>83</v>
      </c>
      <c r="BW9978" s="273" t="s">
        <v>63</v>
      </c>
      <c r="BX9978" s="273" t="s">
        <v>504</v>
      </c>
      <c r="BY9978" s="273" t="s">
        <v>539</v>
      </c>
      <c r="BZ9978" s="273" t="s">
        <v>86</v>
      </c>
      <c r="CA9978" s="273" t="s">
        <v>87</v>
      </c>
      <c r="CB9978" s="273" t="s">
        <v>217</v>
      </c>
      <c r="CC9978" s="273" t="s">
        <v>218</v>
      </c>
      <c r="CD9978" s="282">
        <v>2</v>
      </c>
      <c r="CE9978" s="274">
        <v>44986</v>
      </c>
      <c r="CG9978" s="273" t="s">
        <v>181</v>
      </c>
      <c r="CI9978" s="273" t="s">
        <v>181</v>
      </c>
      <c r="CJ9978" s="273" t="s">
        <v>540</v>
      </c>
      <c r="CM9978" s="273" t="s">
        <v>73</v>
      </c>
      <c r="CN9978" s="273">
        <v>3</v>
      </c>
    </row>
    <row r="9979" spans="74:92">
      <c r="BV9979" s="273" t="s">
        <v>83</v>
      </c>
      <c r="BW9979" s="273" t="s">
        <v>63</v>
      </c>
      <c r="BX9979" s="273" t="s">
        <v>504</v>
      </c>
      <c r="BY9979" s="273" t="s">
        <v>539</v>
      </c>
      <c r="BZ9979" s="273" t="s">
        <v>86</v>
      </c>
      <c r="CA9979" s="273" t="s">
        <v>87</v>
      </c>
      <c r="CB9979" s="273" t="s">
        <v>225</v>
      </c>
      <c r="CC9979" s="273" t="s">
        <v>226</v>
      </c>
      <c r="CD9979" s="282">
        <v>5</v>
      </c>
      <c r="CE9979" s="274">
        <v>44986</v>
      </c>
      <c r="CF9979" s="273">
        <v>0</v>
      </c>
      <c r="CG9979" s="273" t="s">
        <v>90</v>
      </c>
      <c r="CH9979" s="273">
        <v>0</v>
      </c>
      <c r="CI9979" s="273" t="s">
        <v>80</v>
      </c>
      <c r="CM9979" s="273" t="s">
        <v>73</v>
      </c>
      <c r="CN9979" s="273">
        <v>3</v>
      </c>
    </row>
    <row r="9980" spans="74:92">
      <c r="BV9980" s="273" t="s">
        <v>83</v>
      </c>
      <c r="BW9980" s="273" t="s">
        <v>63</v>
      </c>
      <c r="BX9980" s="273" t="s">
        <v>504</v>
      </c>
      <c r="BY9980" s="273" t="s">
        <v>539</v>
      </c>
      <c r="BZ9980" s="273" t="s">
        <v>86</v>
      </c>
      <c r="CA9980" s="273" t="s">
        <v>87</v>
      </c>
      <c r="CB9980" s="273" t="s">
        <v>225</v>
      </c>
      <c r="CC9980" s="273" t="s">
        <v>226</v>
      </c>
      <c r="CD9980" s="282">
        <v>5</v>
      </c>
      <c r="CE9980" s="274">
        <v>45017</v>
      </c>
      <c r="CF9980" s="273">
        <v>0</v>
      </c>
      <c r="CG9980" s="273" t="s">
        <v>90</v>
      </c>
      <c r="CH9980" s="273">
        <v>0</v>
      </c>
      <c r="CI9980" s="273" t="s">
        <v>80</v>
      </c>
      <c r="CM9980" s="273" t="s">
        <v>73</v>
      </c>
      <c r="CN9980" s="273">
        <v>3</v>
      </c>
    </row>
    <row r="9981" spans="74:92">
      <c r="BV9981" s="273" t="s">
        <v>83</v>
      </c>
      <c r="BW9981" s="273" t="s">
        <v>63</v>
      </c>
      <c r="BX9981" s="273" t="s">
        <v>504</v>
      </c>
      <c r="BY9981" s="273" t="s">
        <v>539</v>
      </c>
      <c r="BZ9981" s="273" t="s">
        <v>86</v>
      </c>
      <c r="CA9981" s="273" t="s">
        <v>87</v>
      </c>
      <c r="CB9981" s="273" t="s">
        <v>217</v>
      </c>
      <c r="CC9981" s="273" t="s">
        <v>218</v>
      </c>
      <c r="CD9981" s="282">
        <v>2</v>
      </c>
      <c r="CE9981" s="274">
        <v>45017</v>
      </c>
      <c r="CG9981" s="273" t="s">
        <v>181</v>
      </c>
      <c r="CI9981" s="273" t="s">
        <v>181</v>
      </c>
      <c r="CJ9981" s="273" t="s">
        <v>540</v>
      </c>
      <c r="CM9981" s="273" t="s">
        <v>73</v>
      </c>
      <c r="CN9981" s="273">
        <v>3</v>
      </c>
    </row>
    <row r="9982" spans="74:92">
      <c r="BV9982" s="273" t="s">
        <v>83</v>
      </c>
      <c r="BW9982" s="273" t="s">
        <v>63</v>
      </c>
      <c r="BX9982" s="273" t="s">
        <v>504</v>
      </c>
      <c r="BY9982" s="273" t="s">
        <v>539</v>
      </c>
      <c r="BZ9982" s="273" t="s">
        <v>86</v>
      </c>
      <c r="CA9982" s="273" t="s">
        <v>87</v>
      </c>
      <c r="CB9982" s="273" t="s">
        <v>233</v>
      </c>
      <c r="CC9982" s="273" t="s">
        <v>234</v>
      </c>
      <c r="CD9982" s="282">
        <v>1</v>
      </c>
      <c r="CE9982" s="274">
        <v>45017</v>
      </c>
      <c r="CG9982" s="273" t="s">
        <v>181</v>
      </c>
      <c r="CI9982" s="273" t="s">
        <v>181</v>
      </c>
      <c r="CJ9982" s="273" t="s">
        <v>1544</v>
      </c>
      <c r="CM9982" s="273" t="s">
        <v>73</v>
      </c>
      <c r="CN9982" s="273">
        <v>3</v>
      </c>
    </row>
    <row r="9983" spans="74:92">
      <c r="BV9983" s="273" t="s">
        <v>83</v>
      </c>
      <c r="BW9983" s="273" t="s">
        <v>63</v>
      </c>
      <c r="BX9983" s="273" t="s">
        <v>504</v>
      </c>
      <c r="BY9983" s="273" t="s">
        <v>539</v>
      </c>
      <c r="BZ9983" s="273" t="s">
        <v>138</v>
      </c>
      <c r="CA9983" s="273" t="s">
        <v>139</v>
      </c>
      <c r="CB9983" s="273" t="s">
        <v>190</v>
      </c>
      <c r="CC9983" s="273" t="s">
        <v>191</v>
      </c>
      <c r="CD9983" s="282">
        <v>8</v>
      </c>
      <c r="CE9983" s="274">
        <v>45017</v>
      </c>
      <c r="CF9983" s="273">
        <v>0</v>
      </c>
      <c r="CG9983" s="273" t="s">
        <v>90</v>
      </c>
      <c r="CH9983" s="273">
        <v>0</v>
      </c>
      <c r="CI9983" s="273" t="s">
        <v>80</v>
      </c>
      <c r="CM9983" s="273" t="s">
        <v>73</v>
      </c>
      <c r="CN9983" s="273">
        <v>3</v>
      </c>
    </row>
    <row r="9984" spans="74:92">
      <c r="BV9984" s="273" t="s">
        <v>83</v>
      </c>
      <c r="BW9984" s="273" t="s">
        <v>63</v>
      </c>
      <c r="BX9984" s="273" t="s">
        <v>504</v>
      </c>
      <c r="BY9984" s="273" t="s">
        <v>539</v>
      </c>
      <c r="BZ9984" s="273" t="s">
        <v>167</v>
      </c>
      <c r="CA9984" s="273" t="s">
        <v>168</v>
      </c>
      <c r="CB9984" s="273" t="s">
        <v>319</v>
      </c>
      <c r="CC9984" s="273" t="s">
        <v>320</v>
      </c>
      <c r="CD9984" s="282">
        <v>15</v>
      </c>
      <c r="CE9984" s="274">
        <v>45017</v>
      </c>
      <c r="CF9984" s="273">
        <v>0</v>
      </c>
      <c r="CG9984" s="273" t="s">
        <v>90</v>
      </c>
      <c r="CH9984" s="273">
        <v>0</v>
      </c>
      <c r="CI9984" s="273" t="s">
        <v>80</v>
      </c>
      <c r="CM9984" s="273" t="s">
        <v>73</v>
      </c>
      <c r="CN9984" s="273">
        <v>3</v>
      </c>
    </row>
    <row r="9985" spans="74:92">
      <c r="BV9985" s="273" t="s">
        <v>83</v>
      </c>
      <c r="BW9985" s="273" t="s">
        <v>63</v>
      </c>
      <c r="BX9985" s="273" t="s">
        <v>504</v>
      </c>
      <c r="BY9985" s="273" t="s">
        <v>539</v>
      </c>
      <c r="BZ9985" s="273" t="s">
        <v>86</v>
      </c>
      <c r="CA9985" s="273" t="s">
        <v>87</v>
      </c>
      <c r="CB9985" s="273" t="s">
        <v>179</v>
      </c>
      <c r="CC9985" s="273" t="s">
        <v>180</v>
      </c>
      <c r="CD9985" s="282">
        <v>1</v>
      </c>
      <c r="CE9985" s="274">
        <v>45017</v>
      </c>
      <c r="CG9985" s="273" t="s">
        <v>181</v>
      </c>
      <c r="CI9985" s="273" t="s">
        <v>181</v>
      </c>
      <c r="CJ9985" s="273" t="s">
        <v>1734</v>
      </c>
      <c r="CM9985" s="273" t="s">
        <v>73</v>
      </c>
      <c r="CN9985" s="273">
        <v>3</v>
      </c>
    </row>
    <row r="9986" spans="74:92">
      <c r="BV9986" s="273" t="s">
        <v>83</v>
      </c>
      <c r="BW9986" s="273" t="s">
        <v>63</v>
      </c>
      <c r="BX9986" s="273" t="s">
        <v>504</v>
      </c>
      <c r="BY9986" s="273" t="s">
        <v>539</v>
      </c>
      <c r="BZ9986" s="273" t="s">
        <v>204</v>
      </c>
      <c r="CA9986" s="273" t="s">
        <v>205</v>
      </c>
      <c r="CB9986" s="273" t="s">
        <v>206</v>
      </c>
      <c r="CC9986" s="273" t="s">
        <v>207</v>
      </c>
      <c r="CD9986" s="282">
        <v>0</v>
      </c>
      <c r="CE9986" s="274">
        <v>45017</v>
      </c>
      <c r="CG9986" s="273" t="s">
        <v>181</v>
      </c>
      <c r="CI9986" s="273" t="s">
        <v>208</v>
      </c>
      <c r="CJ9986" s="273" t="s">
        <v>209</v>
      </c>
      <c r="CM9986" s="273" t="s">
        <v>73</v>
      </c>
      <c r="CN9986" s="273">
        <v>3</v>
      </c>
    </row>
    <row r="9987" spans="74:92">
      <c r="BV9987" s="273" t="s">
        <v>83</v>
      </c>
      <c r="BW9987" s="273" t="s">
        <v>63</v>
      </c>
      <c r="BX9987" s="273" t="s">
        <v>504</v>
      </c>
      <c r="BY9987" s="273" t="s">
        <v>539</v>
      </c>
      <c r="BZ9987" s="273" t="s">
        <v>167</v>
      </c>
      <c r="CA9987" s="273" t="s">
        <v>168</v>
      </c>
      <c r="CB9987" s="273" t="s">
        <v>313</v>
      </c>
      <c r="CC9987" s="273" t="s">
        <v>314</v>
      </c>
      <c r="CD9987" s="282">
        <v>14</v>
      </c>
      <c r="CE9987" s="274">
        <v>45017</v>
      </c>
      <c r="CF9987" s="273">
        <v>0</v>
      </c>
      <c r="CG9987" s="273" t="s">
        <v>90</v>
      </c>
      <c r="CH9987" s="273">
        <v>0</v>
      </c>
      <c r="CI9987" s="273" t="s">
        <v>80</v>
      </c>
      <c r="CM9987" s="273" t="s">
        <v>73</v>
      </c>
      <c r="CN9987" s="273">
        <v>3</v>
      </c>
    </row>
    <row r="9988" spans="74:92">
      <c r="BV9988" s="273" t="s">
        <v>83</v>
      </c>
      <c r="BW9988" s="273" t="s">
        <v>63</v>
      </c>
      <c r="BX9988" s="273" t="s">
        <v>504</v>
      </c>
      <c r="BY9988" s="273" t="s">
        <v>539</v>
      </c>
      <c r="BZ9988" s="273" t="s">
        <v>167</v>
      </c>
      <c r="CA9988" s="273" t="s">
        <v>168</v>
      </c>
      <c r="CB9988" s="273" t="s">
        <v>353</v>
      </c>
      <c r="CC9988" s="273" t="s">
        <v>354</v>
      </c>
      <c r="CD9988" s="282">
        <v>13</v>
      </c>
      <c r="CE9988" s="274">
        <v>45017</v>
      </c>
      <c r="CF9988" s="273">
        <v>0</v>
      </c>
      <c r="CG9988" s="273" t="s">
        <v>90</v>
      </c>
      <c r="CH9988" s="273">
        <v>0</v>
      </c>
      <c r="CI9988" s="273" t="s">
        <v>80</v>
      </c>
      <c r="CM9988" s="273" t="s">
        <v>73</v>
      </c>
      <c r="CN9988" s="273">
        <v>3</v>
      </c>
    </row>
    <row r="9989" spans="74:92">
      <c r="BV9989" s="273" t="s">
        <v>83</v>
      </c>
      <c r="BW9989" s="273" t="s">
        <v>63</v>
      </c>
      <c r="BX9989" s="273" t="s">
        <v>504</v>
      </c>
      <c r="BY9989" s="273" t="s">
        <v>539</v>
      </c>
      <c r="BZ9989" s="273" t="s">
        <v>151</v>
      </c>
      <c r="CA9989" s="273" t="s">
        <v>152</v>
      </c>
      <c r="CB9989" s="273" t="s">
        <v>161</v>
      </c>
      <c r="CC9989" s="273" t="s">
        <v>162</v>
      </c>
      <c r="CD9989" s="282">
        <v>11</v>
      </c>
      <c r="CE9989" s="274">
        <v>45017</v>
      </c>
      <c r="CF9989" s="273">
        <v>0</v>
      </c>
      <c r="CG9989" s="273" t="s">
        <v>90</v>
      </c>
      <c r="CH9989" s="273">
        <v>0</v>
      </c>
      <c r="CI9989" s="273" t="s">
        <v>80</v>
      </c>
      <c r="CM9989" s="273" t="s">
        <v>73</v>
      </c>
      <c r="CN9989" s="273">
        <v>3</v>
      </c>
    </row>
    <row r="9990" spans="74:92">
      <c r="BV9990" s="273" t="s">
        <v>83</v>
      </c>
      <c r="BW9990" s="273" t="s">
        <v>63</v>
      </c>
      <c r="BX9990" s="273" t="s">
        <v>504</v>
      </c>
      <c r="BY9990" s="273" t="s">
        <v>539</v>
      </c>
      <c r="BZ9990" s="273" t="s">
        <v>167</v>
      </c>
      <c r="CA9990" s="273" t="s">
        <v>168</v>
      </c>
      <c r="CB9990" s="273" t="s">
        <v>169</v>
      </c>
      <c r="CC9990" s="273" t="s">
        <v>170</v>
      </c>
      <c r="CD9990" s="282">
        <v>12</v>
      </c>
      <c r="CE9990" s="274">
        <v>45017</v>
      </c>
      <c r="CF9990" s="273">
        <v>0</v>
      </c>
      <c r="CG9990" s="273" t="s">
        <v>90</v>
      </c>
      <c r="CH9990" s="273">
        <v>0</v>
      </c>
      <c r="CI9990" s="273" t="s">
        <v>80</v>
      </c>
      <c r="CM9990" s="273" t="s">
        <v>73</v>
      </c>
      <c r="CN9990" s="273">
        <v>3</v>
      </c>
    </row>
    <row r="9991" spans="74:92">
      <c r="BV9991" s="273" t="s">
        <v>83</v>
      </c>
      <c r="BW9991" s="273" t="s">
        <v>63</v>
      </c>
      <c r="BX9991" s="273" t="s">
        <v>504</v>
      </c>
      <c r="BY9991" s="273" t="s">
        <v>539</v>
      </c>
      <c r="BZ9991" s="273" t="s">
        <v>138</v>
      </c>
      <c r="CA9991" s="273" t="s">
        <v>139</v>
      </c>
      <c r="CB9991" s="273" t="s">
        <v>140</v>
      </c>
      <c r="CC9991" s="273" t="s">
        <v>141</v>
      </c>
      <c r="CD9991" s="282">
        <v>9</v>
      </c>
      <c r="CE9991" s="274">
        <v>45017</v>
      </c>
      <c r="CF9991" s="273">
        <v>0</v>
      </c>
      <c r="CG9991" s="273" t="s">
        <v>90</v>
      </c>
      <c r="CH9991" s="273">
        <v>0</v>
      </c>
      <c r="CI9991" s="273" t="s">
        <v>80</v>
      </c>
      <c r="CM9991" s="273" t="s">
        <v>73</v>
      </c>
      <c r="CN9991" s="273">
        <v>3</v>
      </c>
    </row>
    <row r="9992" spans="74:92">
      <c r="BV9992" s="273" t="s">
        <v>83</v>
      </c>
      <c r="BW9992" s="273" t="s">
        <v>63</v>
      </c>
      <c r="BX9992" s="273" t="s">
        <v>504</v>
      </c>
      <c r="BY9992" s="273" t="s">
        <v>539</v>
      </c>
      <c r="BZ9992" s="273" t="s">
        <v>151</v>
      </c>
      <c r="CA9992" s="273" t="s">
        <v>152</v>
      </c>
      <c r="CB9992" s="273" t="s">
        <v>153</v>
      </c>
      <c r="CC9992" s="273" t="s">
        <v>154</v>
      </c>
      <c r="CD9992" s="282">
        <v>10</v>
      </c>
      <c r="CE9992" s="274">
        <v>45017</v>
      </c>
      <c r="CF9992" s="273">
        <v>0</v>
      </c>
      <c r="CG9992" s="273" t="s">
        <v>90</v>
      </c>
      <c r="CH9992" s="273">
        <v>0</v>
      </c>
      <c r="CI9992" s="273" t="s">
        <v>80</v>
      </c>
      <c r="CM9992" s="273" t="s">
        <v>73</v>
      </c>
      <c r="CN9992" s="273">
        <v>3</v>
      </c>
    </row>
    <row r="9993" spans="74:92">
      <c r="BV9993" s="273" t="s">
        <v>83</v>
      </c>
      <c r="BW9993" s="273" t="s">
        <v>63</v>
      </c>
      <c r="BX9993" s="273" t="s">
        <v>504</v>
      </c>
      <c r="BY9993" s="273" t="s">
        <v>539</v>
      </c>
      <c r="BZ9993" s="273" t="s">
        <v>126</v>
      </c>
      <c r="CA9993" s="273" t="s">
        <v>127</v>
      </c>
      <c r="CB9993" s="273" t="s">
        <v>133</v>
      </c>
      <c r="CC9993" s="273" t="s">
        <v>134</v>
      </c>
      <c r="CD9993" s="282">
        <v>7</v>
      </c>
      <c r="CE9993" s="274">
        <v>45017</v>
      </c>
      <c r="CI9993" s="273" t="s">
        <v>104</v>
      </c>
      <c r="CM9993" s="273" t="s">
        <v>73</v>
      </c>
      <c r="CN9993" s="273">
        <v>3</v>
      </c>
    </row>
    <row r="9994" spans="74:92">
      <c r="BV9994" s="273" t="s">
        <v>83</v>
      </c>
      <c r="BW9994" s="273" t="s">
        <v>63</v>
      </c>
      <c r="BX9994" s="273" t="s">
        <v>504</v>
      </c>
      <c r="BY9994" s="273" t="s">
        <v>539</v>
      </c>
      <c r="BZ9994" s="273" t="s">
        <v>126</v>
      </c>
      <c r="CA9994" s="273" t="s">
        <v>127</v>
      </c>
      <c r="CB9994" s="273" t="s">
        <v>128</v>
      </c>
      <c r="CC9994" s="273" t="s">
        <v>129</v>
      </c>
      <c r="CD9994" s="282">
        <v>6</v>
      </c>
      <c r="CE9994" s="274">
        <v>45017</v>
      </c>
      <c r="CI9994" s="273" t="s">
        <v>80</v>
      </c>
      <c r="CM9994" s="273" t="s">
        <v>73</v>
      </c>
      <c r="CN9994" s="273">
        <v>3</v>
      </c>
    </row>
    <row r="9995" spans="74:92">
      <c r="BV9995" s="273" t="s">
        <v>83</v>
      </c>
      <c r="BW9995" s="273" t="s">
        <v>63</v>
      </c>
      <c r="BX9995" s="273" t="s">
        <v>504</v>
      </c>
      <c r="BY9995" s="273" t="s">
        <v>539</v>
      </c>
      <c r="BZ9995" s="273" t="s">
        <v>110</v>
      </c>
      <c r="CA9995" s="273" t="s">
        <v>111</v>
      </c>
      <c r="CB9995" s="273" t="s">
        <v>112</v>
      </c>
      <c r="CC9995" s="273" t="s">
        <v>113</v>
      </c>
      <c r="CD9995" s="282">
        <v>4</v>
      </c>
      <c r="CE9995" s="274">
        <v>45017</v>
      </c>
      <c r="CI9995" s="273" t="s">
        <v>80</v>
      </c>
      <c r="CM9995" s="273" t="s">
        <v>73</v>
      </c>
      <c r="CN9995" s="273">
        <v>3</v>
      </c>
    </row>
    <row r="9996" spans="74:92">
      <c r="BV9996" s="273" t="s">
        <v>83</v>
      </c>
      <c r="BW9996" s="273" t="s">
        <v>63</v>
      </c>
      <c r="BX9996" s="273" t="s">
        <v>504</v>
      </c>
      <c r="BY9996" s="273" t="s">
        <v>539</v>
      </c>
      <c r="BZ9996" s="273" t="s">
        <v>110</v>
      </c>
      <c r="CA9996" s="273" t="s">
        <v>111</v>
      </c>
      <c r="CB9996" s="273" t="s">
        <v>117</v>
      </c>
      <c r="CC9996" s="273" t="s">
        <v>118</v>
      </c>
      <c r="CD9996" s="282">
        <v>5</v>
      </c>
      <c r="CE9996" s="274">
        <v>45017</v>
      </c>
      <c r="CI9996" s="273" t="s">
        <v>104</v>
      </c>
      <c r="CM9996" s="273" t="s">
        <v>73</v>
      </c>
      <c r="CN9996" s="273">
        <v>3</v>
      </c>
    </row>
    <row r="9997" spans="74:92">
      <c r="BV9997" s="273" t="s">
        <v>83</v>
      </c>
      <c r="BW9997" s="273" t="s">
        <v>63</v>
      </c>
      <c r="BX9997" s="273" t="s">
        <v>504</v>
      </c>
      <c r="BY9997" s="273" t="s">
        <v>539</v>
      </c>
      <c r="BZ9997" s="273" t="s">
        <v>86</v>
      </c>
      <c r="CA9997" s="273" t="s">
        <v>87</v>
      </c>
      <c r="CB9997" s="273" t="s">
        <v>88</v>
      </c>
      <c r="CC9997" s="273" t="s">
        <v>89</v>
      </c>
      <c r="CD9997" s="282">
        <v>3</v>
      </c>
      <c r="CE9997" s="274">
        <v>45017</v>
      </c>
      <c r="CF9997" s="273">
        <v>79</v>
      </c>
      <c r="CG9997" s="273" t="s">
        <v>90</v>
      </c>
      <c r="CH9997" s="273">
        <v>79</v>
      </c>
      <c r="CI9997" s="273" t="s">
        <v>80</v>
      </c>
      <c r="CM9997" s="273" t="s">
        <v>73</v>
      </c>
      <c r="CN9997" s="273">
        <v>3</v>
      </c>
    </row>
    <row r="9998" spans="74:92">
      <c r="BV9998" s="273" t="s">
        <v>83</v>
      </c>
      <c r="BW9998" s="273" t="s">
        <v>63</v>
      </c>
      <c r="BX9998" s="273" t="s">
        <v>504</v>
      </c>
      <c r="BY9998" s="273" t="s">
        <v>539</v>
      </c>
      <c r="BZ9998" s="273" t="s">
        <v>86</v>
      </c>
      <c r="CA9998" s="273" t="s">
        <v>87</v>
      </c>
      <c r="CB9998" s="273" t="s">
        <v>101</v>
      </c>
      <c r="CC9998" s="273" t="s">
        <v>102</v>
      </c>
      <c r="CD9998" s="282">
        <v>4</v>
      </c>
      <c r="CE9998" s="274">
        <v>45017</v>
      </c>
      <c r="CF9998" s="273">
        <v>1064</v>
      </c>
      <c r="CG9998" s="273" t="s">
        <v>103</v>
      </c>
      <c r="CH9998" s="273">
        <v>34.643839999999997</v>
      </c>
      <c r="CI9998" s="273" t="s">
        <v>104</v>
      </c>
      <c r="CM9998" s="273" t="s">
        <v>73</v>
      </c>
      <c r="CN9998" s="273">
        <v>3</v>
      </c>
    </row>
    <row r="9999" spans="74:92">
      <c r="BV9999" s="273" t="s">
        <v>83</v>
      </c>
      <c r="BW9999" s="273" t="s">
        <v>63</v>
      </c>
      <c r="BX9999" s="273" t="s">
        <v>504</v>
      </c>
      <c r="BY9999" s="273" t="s">
        <v>539</v>
      </c>
      <c r="BZ9999" s="273" t="s">
        <v>86</v>
      </c>
      <c r="CA9999" s="273" t="s">
        <v>87</v>
      </c>
      <c r="CB9999" s="273" t="s">
        <v>101</v>
      </c>
      <c r="CC9999" s="273" t="s">
        <v>102</v>
      </c>
      <c r="CD9999" s="282">
        <v>4</v>
      </c>
      <c r="CE9999" s="274">
        <v>45047</v>
      </c>
      <c r="CF9999" s="273">
        <v>1259</v>
      </c>
      <c r="CG9999" s="273" t="s">
        <v>103</v>
      </c>
      <c r="CH9999" s="273">
        <v>40.993040000000001</v>
      </c>
      <c r="CI9999" s="273" t="s">
        <v>104</v>
      </c>
      <c r="CM9999" s="273" t="s">
        <v>73</v>
      </c>
      <c r="CN9999" s="273">
        <v>3</v>
      </c>
    </row>
    <row r="10000" spans="74:92">
      <c r="BV10000" s="273" t="s">
        <v>83</v>
      </c>
      <c r="BW10000" s="273" t="s">
        <v>63</v>
      </c>
      <c r="BX10000" s="273" t="s">
        <v>504</v>
      </c>
      <c r="BY10000" s="273" t="s">
        <v>539</v>
      </c>
      <c r="BZ10000" s="273" t="s">
        <v>86</v>
      </c>
      <c r="CA10000" s="273" t="s">
        <v>87</v>
      </c>
      <c r="CB10000" s="273" t="s">
        <v>88</v>
      </c>
      <c r="CC10000" s="273" t="s">
        <v>89</v>
      </c>
      <c r="CD10000" s="282">
        <v>3</v>
      </c>
      <c r="CE10000" s="274">
        <v>45047</v>
      </c>
      <c r="CF10000" s="273">
        <v>93</v>
      </c>
      <c r="CG10000" s="273" t="s">
        <v>90</v>
      </c>
      <c r="CH10000" s="273">
        <v>93</v>
      </c>
      <c r="CI10000" s="273" t="s">
        <v>80</v>
      </c>
      <c r="CM10000" s="273" t="s">
        <v>73</v>
      </c>
      <c r="CN10000" s="273">
        <v>3</v>
      </c>
    </row>
    <row r="10001" spans="74:92">
      <c r="BV10001" s="273" t="s">
        <v>83</v>
      </c>
      <c r="BW10001" s="273" t="s">
        <v>63</v>
      </c>
      <c r="BX10001" s="273" t="s">
        <v>504</v>
      </c>
      <c r="BY10001" s="273" t="s">
        <v>539</v>
      </c>
      <c r="BZ10001" s="273" t="s">
        <v>110</v>
      </c>
      <c r="CA10001" s="273" t="s">
        <v>111</v>
      </c>
      <c r="CB10001" s="273" t="s">
        <v>117</v>
      </c>
      <c r="CC10001" s="273" t="s">
        <v>118</v>
      </c>
      <c r="CD10001" s="282">
        <v>5</v>
      </c>
      <c r="CE10001" s="274">
        <v>45047</v>
      </c>
      <c r="CI10001" s="273" t="s">
        <v>104</v>
      </c>
      <c r="CM10001" s="273" t="s">
        <v>73</v>
      </c>
      <c r="CN10001" s="273">
        <v>3</v>
      </c>
    </row>
    <row r="10002" spans="74:92">
      <c r="BV10002" s="273" t="s">
        <v>83</v>
      </c>
      <c r="BW10002" s="273" t="s">
        <v>63</v>
      </c>
      <c r="BX10002" s="273" t="s">
        <v>504</v>
      </c>
      <c r="BY10002" s="273" t="s">
        <v>539</v>
      </c>
      <c r="BZ10002" s="273" t="s">
        <v>110</v>
      </c>
      <c r="CA10002" s="273" t="s">
        <v>111</v>
      </c>
      <c r="CB10002" s="273" t="s">
        <v>112</v>
      </c>
      <c r="CC10002" s="273" t="s">
        <v>113</v>
      </c>
      <c r="CD10002" s="282">
        <v>4</v>
      </c>
      <c r="CE10002" s="274">
        <v>45047</v>
      </c>
      <c r="CI10002" s="273" t="s">
        <v>80</v>
      </c>
      <c r="CM10002" s="273" t="s">
        <v>73</v>
      </c>
      <c r="CN10002" s="273">
        <v>3</v>
      </c>
    </row>
    <row r="10003" spans="74:92">
      <c r="BV10003" s="273" t="s">
        <v>83</v>
      </c>
      <c r="BW10003" s="273" t="s">
        <v>63</v>
      </c>
      <c r="BX10003" s="273" t="s">
        <v>504</v>
      </c>
      <c r="BY10003" s="273" t="s">
        <v>539</v>
      </c>
      <c r="BZ10003" s="273" t="s">
        <v>126</v>
      </c>
      <c r="CA10003" s="273" t="s">
        <v>127</v>
      </c>
      <c r="CB10003" s="273" t="s">
        <v>128</v>
      </c>
      <c r="CC10003" s="273" t="s">
        <v>129</v>
      </c>
      <c r="CD10003" s="282">
        <v>6</v>
      </c>
      <c r="CE10003" s="274">
        <v>45047</v>
      </c>
      <c r="CI10003" s="273" t="s">
        <v>80</v>
      </c>
      <c r="CM10003" s="273" t="s">
        <v>73</v>
      </c>
      <c r="CN10003" s="273">
        <v>3</v>
      </c>
    </row>
    <row r="10004" spans="74:92">
      <c r="BV10004" s="273" t="s">
        <v>83</v>
      </c>
      <c r="BW10004" s="273" t="s">
        <v>63</v>
      </c>
      <c r="BX10004" s="273" t="s">
        <v>504</v>
      </c>
      <c r="BY10004" s="273" t="s">
        <v>539</v>
      </c>
      <c r="BZ10004" s="273" t="s">
        <v>126</v>
      </c>
      <c r="CA10004" s="273" t="s">
        <v>127</v>
      </c>
      <c r="CB10004" s="273" t="s">
        <v>133</v>
      </c>
      <c r="CC10004" s="273" t="s">
        <v>134</v>
      </c>
      <c r="CD10004" s="282">
        <v>7</v>
      </c>
      <c r="CE10004" s="274">
        <v>45047</v>
      </c>
      <c r="CI10004" s="273" t="s">
        <v>104</v>
      </c>
      <c r="CM10004" s="273" t="s">
        <v>73</v>
      </c>
      <c r="CN10004" s="273">
        <v>3</v>
      </c>
    </row>
    <row r="10005" spans="74:92">
      <c r="BV10005" s="273" t="s">
        <v>83</v>
      </c>
      <c r="BW10005" s="273" t="s">
        <v>63</v>
      </c>
      <c r="BX10005" s="273" t="s">
        <v>504</v>
      </c>
      <c r="BY10005" s="273" t="s">
        <v>539</v>
      </c>
      <c r="BZ10005" s="273" t="s">
        <v>151</v>
      </c>
      <c r="CA10005" s="273" t="s">
        <v>152</v>
      </c>
      <c r="CB10005" s="273" t="s">
        <v>153</v>
      </c>
      <c r="CC10005" s="273" t="s">
        <v>154</v>
      </c>
      <c r="CD10005" s="282">
        <v>10</v>
      </c>
      <c r="CE10005" s="274">
        <v>45047</v>
      </c>
      <c r="CF10005" s="273">
        <v>0</v>
      </c>
      <c r="CG10005" s="273" t="s">
        <v>90</v>
      </c>
      <c r="CH10005" s="273">
        <v>0</v>
      </c>
      <c r="CI10005" s="273" t="s">
        <v>80</v>
      </c>
      <c r="CM10005" s="273" t="s">
        <v>73</v>
      </c>
      <c r="CN10005" s="273">
        <v>3</v>
      </c>
    </row>
    <row r="10006" spans="74:92">
      <c r="BV10006" s="273" t="s">
        <v>83</v>
      </c>
      <c r="BW10006" s="273" t="s">
        <v>63</v>
      </c>
      <c r="BX10006" s="273" t="s">
        <v>504</v>
      </c>
      <c r="BY10006" s="273" t="s">
        <v>539</v>
      </c>
      <c r="BZ10006" s="273" t="s">
        <v>138</v>
      </c>
      <c r="CA10006" s="273" t="s">
        <v>139</v>
      </c>
      <c r="CB10006" s="273" t="s">
        <v>140</v>
      </c>
      <c r="CC10006" s="273" t="s">
        <v>141</v>
      </c>
      <c r="CD10006" s="282">
        <v>9</v>
      </c>
      <c r="CE10006" s="274">
        <v>45047</v>
      </c>
      <c r="CF10006" s="273">
        <v>0</v>
      </c>
      <c r="CG10006" s="273" t="s">
        <v>90</v>
      </c>
      <c r="CH10006" s="273">
        <v>0</v>
      </c>
      <c r="CI10006" s="273" t="s">
        <v>80</v>
      </c>
      <c r="CM10006" s="273" t="s">
        <v>73</v>
      </c>
      <c r="CN10006" s="273">
        <v>3</v>
      </c>
    </row>
    <row r="10007" spans="74:92">
      <c r="BV10007" s="273" t="s">
        <v>83</v>
      </c>
      <c r="BW10007" s="273" t="s">
        <v>63</v>
      </c>
      <c r="BX10007" s="273" t="s">
        <v>504</v>
      </c>
      <c r="BY10007" s="273" t="s">
        <v>539</v>
      </c>
      <c r="BZ10007" s="273" t="s">
        <v>167</v>
      </c>
      <c r="CA10007" s="273" t="s">
        <v>168</v>
      </c>
      <c r="CB10007" s="273" t="s">
        <v>169</v>
      </c>
      <c r="CC10007" s="273" t="s">
        <v>170</v>
      </c>
      <c r="CD10007" s="282">
        <v>12</v>
      </c>
      <c r="CE10007" s="274">
        <v>45047</v>
      </c>
      <c r="CF10007" s="273">
        <v>0</v>
      </c>
      <c r="CG10007" s="273" t="s">
        <v>90</v>
      </c>
      <c r="CH10007" s="273">
        <v>0</v>
      </c>
      <c r="CI10007" s="273" t="s">
        <v>80</v>
      </c>
      <c r="CM10007" s="273" t="s">
        <v>73</v>
      </c>
      <c r="CN10007" s="273">
        <v>3</v>
      </c>
    </row>
    <row r="10008" spans="74:92">
      <c r="BV10008" s="273" t="s">
        <v>83</v>
      </c>
      <c r="BW10008" s="273" t="s">
        <v>63</v>
      </c>
      <c r="BX10008" s="273" t="s">
        <v>504</v>
      </c>
      <c r="BY10008" s="273" t="s">
        <v>539</v>
      </c>
      <c r="BZ10008" s="273" t="s">
        <v>151</v>
      </c>
      <c r="CA10008" s="273" t="s">
        <v>152</v>
      </c>
      <c r="CB10008" s="273" t="s">
        <v>161</v>
      </c>
      <c r="CC10008" s="273" t="s">
        <v>162</v>
      </c>
      <c r="CD10008" s="282">
        <v>11</v>
      </c>
      <c r="CE10008" s="274">
        <v>45047</v>
      </c>
      <c r="CF10008" s="273">
        <v>0</v>
      </c>
      <c r="CG10008" s="273" t="s">
        <v>90</v>
      </c>
      <c r="CH10008" s="273">
        <v>0</v>
      </c>
      <c r="CI10008" s="273" t="s">
        <v>80</v>
      </c>
      <c r="CM10008" s="273" t="s">
        <v>73</v>
      </c>
      <c r="CN10008" s="273">
        <v>3</v>
      </c>
    </row>
    <row r="10009" spans="74:92">
      <c r="BV10009" s="273" t="s">
        <v>83</v>
      </c>
      <c r="BW10009" s="273" t="s">
        <v>63</v>
      </c>
      <c r="BX10009" s="273" t="s">
        <v>504</v>
      </c>
      <c r="BY10009" s="273" t="s">
        <v>539</v>
      </c>
      <c r="BZ10009" s="273" t="s">
        <v>167</v>
      </c>
      <c r="CA10009" s="273" t="s">
        <v>168</v>
      </c>
      <c r="CB10009" s="273" t="s">
        <v>353</v>
      </c>
      <c r="CC10009" s="273" t="s">
        <v>354</v>
      </c>
      <c r="CD10009" s="282">
        <v>13</v>
      </c>
      <c r="CE10009" s="274">
        <v>45047</v>
      </c>
      <c r="CF10009" s="273">
        <v>0</v>
      </c>
      <c r="CG10009" s="273" t="s">
        <v>90</v>
      </c>
      <c r="CH10009" s="273">
        <v>0</v>
      </c>
      <c r="CI10009" s="273" t="s">
        <v>80</v>
      </c>
      <c r="CM10009" s="273" t="s">
        <v>73</v>
      </c>
      <c r="CN10009" s="273">
        <v>3</v>
      </c>
    </row>
    <row r="10010" spans="74:92">
      <c r="BV10010" s="273" t="s">
        <v>83</v>
      </c>
      <c r="BW10010" s="273" t="s">
        <v>63</v>
      </c>
      <c r="BX10010" s="273" t="s">
        <v>504</v>
      </c>
      <c r="BY10010" s="273" t="s">
        <v>539</v>
      </c>
      <c r="BZ10010" s="273" t="s">
        <v>167</v>
      </c>
      <c r="CA10010" s="273" t="s">
        <v>168</v>
      </c>
      <c r="CB10010" s="273" t="s">
        <v>313</v>
      </c>
      <c r="CC10010" s="273" t="s">
        <v>314</v>
      </c>
      <c r="CD10010" s="282">
        <v>14</v>
      </c>
      <c r="CE10010" s="274">
        <v>45047</v>
      </c>
      <c r="CF10010" s="273">
        <v>0</v>
      </c>
      <c r="CG10010" s="273" t="s">
        <v>90</v>
      </c>
      <c r="CH10010" s="273">
        <v>0</v>
      </c>
      <c r="CI10010" s="273" t="s">
        <v>80</v>
      </c>
      <c r="CM10010" s="273" t="s">
        <v>73</v>
      </c>
      <c r="CN10010" s="273">
        <v>3</v>
      </c>
    </row>
    <row r="10011" spans="74:92">
      <c r="BV10011" s="273" t="s">
        <v>83</v>
      </c>
      <c r="BW10011" s="273" t="s">
        <v>63</v>
      </c>
      <c r="BX10011" s="273" t="s">
        <v>504</v>
      </c>
      <c r="BY10011" s="273" t="s">
        <v>539</v>
      </c>
      <c r="BZ10011" s="273" t="s">
        <v>204</v>
      </c>
      <c r="CA10011" s="273" t="s">
        <v>205</v>
      </c>
      <c r="CB10011" s="273" t="s">
        <v>206</v>
      </c>
      <c r="CC10011" s="273" t="s">
        <v>207</v>
      </c>
      <c r="CD10011" s="282">
        <v>0</v>
      </c>
      <c r="CE10011" s="274">
        <v>45047</v>
      </c>
      <c r="CG10011" s="273" t="s">
        <v>181</v>
      </c>
      <c r="CI10011" s="273" t="s">
        <v>208</v>
      </c>
      <c r="CJ10011" s="273" t="s">
        <v>209</v>
      </c>
      <c r="CM10011" s="273" t="s">
        <v>73</v>
      </c>
      <c r="CN10011" s="273">
        <v>3</v>
      </c>
    </row>
    <row r="10012" spans="74:92">
      <c r="BV10012" s="273" t="s">
        <v>83</v>
      </c>
      <c r="BW10012" s="273" t="s">
        <v>63</v>
      </c>
      <c r="BX10012" s="273" t="s">
        <v>504</v>
      </c>
      <c r="BY10012" s="273" t="s">
        <v>539</v>
      </c>
      <c r="BZ10012" s="273" t="s">
        <v>86</v>
      </c>
      <c r="CA10012" s="273" t="s">
        <v>87</v>
      </c>
      <c r="CB10012" s="273" t="s">
        <v>179</v>
      </c>
      <c r="CC10012" s="273" t="s">
        <v>180</v>
      </c>
      <c r="CD10012" s="282">
        <v>1</v>
      </c>
      <c r="CE10012" s="274">
        <v>45047</v>
      </c>
      <c r="CG10012" s="273" t="s">
        <v>181</v>
      </c>
      <c r="CI10012" s="273" t="s">
        <v>181</v>
      </c>
      <c r="CJ10012" s="273" t="s">
        <v>1865</v>
      </c>
      <c r="CM10012" s="273" t="s">
        <v>73</v>
      </c>
      <c r="CN10012" s="273">
        <v>3</v>
      </c>
    </row>
    <row r="10013" spans="74:92">
      <c r="BV10013" s="273" t="s">
        <v>83</v>
      </c>
      <c r="BW10013" s="273" t="s">
        <v>63</v>
      </c>
      <c r="BX10013" s="273" t="s">
        <v>504</v>
      </c>
      <c r="BY10013" s="273" t="s">
        <v>539</v>
      </c>
      <c r="BZ10013" s="273" t="s">
        <v>167</v>
      </c>
      <c r="CA10013" s="273" t="s">
        <v>168</v>
      </c>
      <c r="CB10013" s="273" t="s">
        <v>319</v>
      </c>
      <c r="CC10013" s="273" t="s">
        <v>320</v>
      </c>
      <c r="CD10013" s="282">
        <v>15</v>
      </c>
      <c r="CE10013" s="274">
        <v>45047</v>
      </c>
      <c r="CF10013" s="273">
        <v>0</v>
      </c>
      <c r="CG10013" s="273" t="s">
        <v>90</v>
      </c>
      <c r="CH10013" s="273">
        <v>0</v>
      </c>
      <c r="CI10013" s="273" t="s">
        <v>80</v>
      </c>
      <c r="CM10013" s="273" t="s">
        <v>73</v>
      </c>
      <c r="CN10013" s="273">
        <v>3</v>
      </c>
    </row>
    <row r="10014" spans="74:92">
      <c r="BV10014" s="273" t="s">
        <v>83</v>
      </c>
      <c r="BW10014" s="273" t="s">
        <v>63</v>
      </c>
      <c r="BX10014" s="273" t="s">
        <v>504</v>
      </c>
      <c r="BY10014" s="273" t="s">
        <v>539</v>
      </c>
      <c r="BZ10014" s="273" t="s">
        <v>138</v>
      </c>
      <c r="CA10014" s="273" t="s">
        <v>139</v>
      </c>
      <c r="CB10014" s="273" t="s">
        <v>190</v>
      </c>
      <c r="CC10014" s="273" t="s">
        <v>191</v>
      </c>
      <c r="CD10014" s="282">
        <v>8</v>
      </c>
      <c r="CE10014" s="274">
        <v>45047</v>
      </c>
      <c r="CF10014" s="273">
        <v>0</v>
      </c>
      <c r="CG10014" s="273" t="s">
        <v>90</v>
      </c>
      <c r="CH10014" s="273">
        <v>0</v>
      </c>
      <c r="CI10014" s="273" t="s">
        <v>80</v>
      </c>
      <c r="CM10014" s="273" t="s">
        <v>73</v>
      </c>
      <c r="CN10014" s="273">
        <v>3</v>
      </c>
    </row>
    <row r="10015" spans="74:92">
      <c r="BV10015" s="273" t="s">
        <v>83</v>
      </c>
      <c r="BW10015" s="273" t="s">
        <v>63</v>
      </c>
      <c r="BX10015" s="273" t="s">
        <v>504</v>
      </c>
      <c r="BY10015" s="273" t="s">
        <v>539</v>
      </c>
      <c r="BZ10015" s="273" t="s">
        <v>86</v>
      </c>
      <c r="CA10015" s="273" t="s">
        <v>87</v>
      </c>
      <c r="CB10015" s="273" t="s">
        <v>233</v>
      </c>
      <c r="CC10015" s="273" t="s">
        <v>234</v>
      </c>
      <c r="CD10015" s="282">
        <v>1</v>
      </c>
      <c r="CE10015" s="274">
        <v>45047</v>
      </c>
      <c r="CG10015" s="273" t="s">
        <v>181</v>
      </c>
      <c r="CI10015" s="273" t="s">
        <v>181</v>
      </c>
      <c r="CJ10015" s="273" t="s">
        <v>1837</v>
      </c>
      <c r="CM10015" s="273" t="s">
        <v>73</v>
      </c>
      <c r="CN10015" s="273">
        <v>3</v>
      </c>
    </row>
    <row r="10016" spans="74:92">
      <c r="BV10016" s="273" t="s">
        <v>83</v>
      </c>
      <c r="BW10016" s="273" t="s">
        <v>63</v>
      </c>
      <c r="BX10016" s="273" t="s">
        <v>504</v>
      </c>
      <c r="BY10016" s="273" t="s">
        <v>539</v>
      </c>
      <c r="BZ10016" s="273" t="s">
        <v>86</v>
      </c>
      <c r="CA10016" s="273" t="s">
        <v>87</v>
      </c>
      <c r="CB10016" s="273" t="s">
        <v>217</v>
      </c>
      <c r="CC10016" s="273" t="s">
        <v>218</v>
      </c>
      <c r="CD10016" s="282">
        <v>2</v>
      </c>
      <c r="CE10016" s="274">
        <v>45047</v>
      </c>
      <c r="CG10016" s="273" t="s">
        <v>181</v>
      </c>
      <c r="CI10016" s="273" t="s">
        <v>181</v>
      </c>
      <c r="CJ10016" s="273" t="s">
        <v>540</v>
      </c>
      <c r="CM10016" s="273" t="s">
        <v>73</v>
      </c>
      <c r="CN10016" s="273">
        <v>3</v>
      </c>
    </row>
    <row r="10017" spans="74:92">
      <c r="BV10017" s="273" t="s">
        <v>83</v>
      </c>
      <c r="BW10017" s="273" t="s">
        <v>63</v>
      </c>
      <c r="BX10017" s="273" t="s">
        <v>504</v>
      </c>
      <c r="BY10017" s="273" t="s">
        <v>539</v>
      </c>
      <c r="BZ10017" s="273" t="s">
        <v>86</v>
      </c>
      <c r="CA10017" s="273" t="s">
        <v>87</v>
      </c>
      <c r="CB10017" s="273" t="s">
        <v>225</v>
      </c>
      <c r="CC10017" s="273" t="s">
        <v>226</v>
      </c>
      <c r="CD10017" s="282">
        <v>5</v>
      </c>
      <c r="CE10017" s="274">
        <v>45047</v>
      </c>
      <c r="CF10017" s="273">
        <v>0</v>
      </c>
      <c r="CG10017" s="273" t="s">
        <v>90</v>
      </c>
      <c r="CH10017" s="273">
        <v>0</v>
      </c>
      <c r="CI10017" s="273" t="s">
        <v>80</v>
      </c>
      <c r="CM10017" s="273" t="s">
        <v>73</v>
      </c>
      <c r="CN10017" s="273">
        <v>3</v>
      </c>
    </row>
    <row r="10018" spans="74:92">
      <c r="BV10018" s="273" t="s">
        <v>83</v>
      </c>
      <c r="BW10018" s="273" t="s">
        <v>63</v>
      </c>
      <c r="BX10018" s="273" t="s">
        <v>504</v>
      </c>
      <c r="BY10018" s="273" t="s">
        <v>539</v>
      </c>
      <c r="BZ10018" s="273" t="s">
        <v>86</v>
      </c>
      <c r="CA10018" s="273" t="s">
        <v>87</v>
      </c>
      <c r="CB10018" s="273" t="s">
        <v>225</v>
      </c>
      <c r="CC10018" s="273" t="s">
        <v>226</v>
      </c>
      <c r="CD10018" s="282">
        <v>5</v>
      </c>
      <c r="CE10018" s="274">
        <v>45078</v>
      </c>
      <c r="CF10018" s="273">
        <v>0</v>
      </c>
      <c r="CG10018" s="273" t="s">
        <v>90</v>
      </c>
      <c r="CH10018" s="273">
        <v>0</v>
      </c>
      <c r="CI10018" s="273" t="s">
        <v>80</v>
      </c>
      <c r="CM10018" s="273" t="s">
        <v>73</v>
      </c>
      <c r="CN10018" s="273">
        <v>3</v>
      </c>
    </row>
    <row r="10019" spans="74:92">
      <c r="BV10019" s="273" t="s">
        <v>83</v>
      </c>
      <c r="BW10019" s="273" t="s">
        <v>63</v>
      </c>
      <c r="BX10019" s="273" t="s">
        <v>504</v>
      </c>
      <c r="BY10019" s="273" t="s">
        <v>539</v>
      </c>
      <c r="BZ10019" s="273" t="s">
        <v>86</v>
      </c>
      <c r="CA10019" s="273" t="s">
        <v>87</v>
      </c>
      <c r="CB10019" s="273" t="s">
        <v>217</v>
      </c>
      <c r="CC10019" s="273" t="s">
        <v>218</v>
      </c>
      <c r="CD10019" s="282">
        <v>2</v>
      </c>
      <c r="CE10019" s="274">
        <v>45078</v>
      </c>
      <c r="CG10019" s="273" t="s">
        <v>181</v>
      </c>
      <c r="CI10019" s="273" t="s">
        <v>181</v>
      </c>
      <c r="CJ10019" s="273" t="s">
        <v>540</v>
      </c>
      <c r="CM10019" s="273" t="s">
        <v>73</v>
      </c>
      <c r="CN10019" s="273">
        <v>3</v>
      </c>
    </row>
    <row r="10020" spans="74:92">
      <c r="BV10020" s="273" t="s">
        <v>83</v>
      </c>
      <c r="BW10020" s="273" t="s">
        <v>63</v>
      </c>
      <c r="BX10020" s="273" t="s">
        <v>504</v>
      </c>
      <c r="BY10020" s="273" t="s">
        <v>539</v>
      </c>
      <c r="BZ10020" s="273" t="s">
        <v>86</v>
      </c>
      <c r="CA10020" s="273" t="s">
        <v>87</v>
      </c>
      <c r="CB10020" s="273" t="s">
        <v>233</v>
      </c>
      <c r="CC10020" s="273" t="s">
        <v>234</v>
      </c>
      <c r="CD10020" s="282">
        <v>1</v>
      </c>
      <c r="CE10020" s="274">
        <v>45078</v>
      </c>
      <c r="CG10020" s="273" t="s">
        <v>181</v>
      </c>
      <c r="CI10020" s="273" t="s">
        <v>181</v>
      </c>
      <c r="CJ10020" s="273" t="s">
        <v>242</v>
      </c>
      <c r="CM10020" s="273" t="s">
        <v>73</v>
      </c>
      <c r="CN10020" s="273">
        <v>3</v>
      </c>
    </row>
    <row r="10021" spans="74:92">
      <c r="BV10021" s="273" t="s">
        <v>83</v>
      </c>
      <c r="BW10021" s="273" t="s">
        <v>63</v>
      </c>
      <c r="BX10021" s="273" t="s">
        <v>504</v>
      </c>
      <c r="BY10021" s="273" t="s">
        <v>539</v>
      </c>
      <c r="BZ10021" s="273" t="s">
        <v>138</v>
      </c>
      <c r="CA10021" s="273" t="s">
        <v>139</v>
      </c>
      <c r="CB10021" s="273" t="s">
        <v>190</v>
      </c>
      <c r="CC10021" s="273" t="s">
        <v>191</v>
      </c>
      <c r="CD10021" s="282">
        <v>8</v>
      </c>
      <c r="CE10021" s="274">
        <v>45078</v>
      </c>
      <c r="CF10021" s="273">
        <v>0</v>
      </c>
      <c r="CG10021" s="273" t="s">
        <v>90</v>
      </c>
      <c r="CH10021" s="273">
        <v>0</v>
      </c>
      <c r="CI10021" s="273" t="s">
        <v>80</v>
      </c>
      <c r="CM10021" s="273" t="s">
        <v>73</v>
      </c>
      <c r="CN10021" s="273">
        <v>3</v>
      </c>
    </row>
    <row r="10022" spans="74:92">
      <c r="BV10022" s="273" t="s">
        <v>83</v>
      </c>
      <c r="BW10022" s="273" t="s">
        <v>63</v>
      </c>
      <c r="BX10022" s="273" t="s">
        <v>504</v>
      </c>
      <c r="BY10022" s="273" t="s">
        <v>539</v>
      </c>
      <c r="BZ10022" s="273" t="s">
        <v>167</v>
      </c>
      <c r="CA10022" s="273" t="s">
        <v>168</v>
      </c>
      <c r="CB10022" s="273" t="s">
        <v>319</v>
      </c>
      <c r="CC10022" s="273" t="s">
        <v>320</v>
      </c>
      <c r="CD10022" s="282">
        <v>15</v>
      </c>
      <c r="CE10022" s="274">
        <v>45078</v>
      </c>
      <c r="CF10022" s="273">
        <v>0</v>
      </c>
      <c r="CG10022" s="273" t="s">
        <v>90</v>
      </c>
      <c r="CH10022" s="273">
        <v>0</v>
      </c>
      <c r="CI10022" s="273" t="s">
        <v>80</v>
      </c>
      <c r="CM10022" s="273" t="s">
        <v>73</v>
      </c>
      <c r="CN10022" s="273">
        <v>3</v>
      </c>
    </row>
    <row r="10023" spans="74:92">
      <c r="BV10023" s="273" t="s">
        <v>83</v>
      </c>
      <c r="BW10023" s="273" t="s">
        <v>63</v>
      </c>
      <c r="BX10023" s="273" t="s">
        <v>504</v>
      </c>
      <c r="BY10023" s="273" t="s">
        <v>539</v>
      </c>
      <c r="BZ10023" s="273" t="s">
        <v>86</v>
      </c>
      <c r="CA10023" s="273" t="s">
        <v>87</v>
      </c>
      <c r="CB10023" s="273" t="s">
        <v>179</v>
      </c>
      <c r="CC10023" s="273" t="s">
        <v>180</v>
      </c>
      <c r="CD10023" s="282">
        <v>1</v>
      </c>
      <c r="CE10023" s="274">
        <v>45078</v>
      </c>
      <c r="CG10023" s="273" t="s">
        <v>181</v>
      </c>
      <c r="CI10023" s="273" t="s">
        <v>181</v>
      </c>
      <c r="CJ10023" s="273" t="s">
        <v>235</v>
      </c>
      <c r="CM10023" s="273" t="s">
        <v>73</v>
      </c>
      <c r="CN10023" s="273">
        <v>3</v>
      </c>
    </row>
    <row r="10024" spans="74:92">
      <c r="BV10024" s="273" t="s">
        <v>83</v>
      </c>
      <c r="BW10024" s="273" t="s">
        <v>63</v>
      </c>
      <c r="BX10024" s="273" t="s">
        <v>504</v>
      </c>
      <c r="BY10024" s="273" t="s">
        <v>539</v>
      </c>
      <c r="BZ10024" s="273" t="s">
        <v>204</v>
      </c>
      <c r="CA10024" s="273" t="s">
        <v>205</v>
      </c>
      <c r="CB10024" s="273" t="s">
        <v>206</v>
      </c>
      <c r="CC10024" s="273" t="s">
        <v>207</v>
      </c>
      <c r="CD10024" s="282">
        <v>0</v>
      </c>
      <c r="CE10024" s="274">
        <v>45078</v>
      </c>
      <c r="CG10024" s="273" t="s">
        <v>181</v>
      </c>
      <c r="CI10024" s="273" t="s">
        <v>208</v>
      </c>
      <c r="CJ10024" s="273" t="s">
        <v>209</v>
      </c>
      <c r="CM10024" s="273" t="s">
        <v>73</v>
      </c>
      <c r="CN10024" s="273">
        <v>3</v>
      </c>
    </row>
    <row r="10025" spans="74:92">
      <c r="BV10025" s="273" t="s">
        <v>83</v>
      </c>
      <c r="BW10025" s="273" t="s">
        <v>63</v>
      </c>
      <c r="BX10025" s="273" t="s">
        <v>504</v>
      </c>
      <c r="BY10025" s="273" t="s">
        <v>539</v>
      </c>
      <c r="BZ10025" s="273" t="s">
        <v>167</v>
      </c>
      <c r="CA10025" s="273" t="s">
        <v>168</v>
      </c>
      <c r="CB10025" s="273" t="s">
        <v>313</v>
      </c>
      <c r="CC10025" s="273" t="s">
        <v>314</v>
      </c>
      <c r="CD10025" s="282">
        <v>14</v>
      </c>
      <c r="CE10025" s="274">
        <v>45078</v>
      </c>
      <c r="CF10025" s="273">
        <v>0</v>
      </c>
      <c r="CG10025" s="273" t="s">
        <v>90</v>
      </c>
      <c r="CH10025" s="273">
        <v>0</v>
      </c>
      <c r="CI10025" s="273" t="s">
        <v>80</v>
      </c>
      <c r="CM10025" s="273" t="s">
        <v>73</v>
      </c>
      <c r="CN10025" s="273">
        <v>3</v>
      </c>
    </row>
    <row r="10026" spans="74:92">
      <c r="BV10026" s="273" t="s">
        <v>83</v>
      </c>
      <c r="BW10026" s="273" t="s">
        <v>63</v>
      </c>
      <c r="BX10026" s="273" t="s">
        <v>504</v>
      </c>
      <c r="BY10026" s="273" t="s">
        <v>539</v>
      </c>
      <c r="BZ10026" s="273" t="s">
        <v>167</v>
      </c>
      <c r="CA10026" s="273" t="s">
        <v>168</v>
      </c>
      <c r="CB10026" s="273" t="s">
        <v>353</v>
      </c>
      <c r="CC10026" s="273" t="s">
        <v>354</v>
      </c>
      <c r="CD10026" s="282">
        <v>13</v>
      </c>
      <c r="CE10026" s="274">
        <v>45078</v>
      </c>
      <c r="CF10026" s="273">
        <v>0</v>
      </c>
      <c r="CG10026" s="273" t="s">
        <v>90</v>
      </c>
      <c r="CH10026" s="273">
        <v>0</v>
      </c>
      <c r="CI10026" s="273" t="s">
        <v>80</v>
      </c>
      <c r="CM10026" s="273" t="s">
        <v>73</v>
      </c>
      <c r="CN10026" s="273">
        <v>3</v>
      </c>
    </row>
    <row r="10027" spans="74:92">
      <c r="BV10027" s="273" t="s">
        <v>83</v>
      </c>
      <c r="BW10027" s="273" t="s">
        <v>63</v>
      </c>
      <c r="BX10027" s="273" t="s">
        <v>504</v>
      </c>
      <c r="BY10027" s="273" t="s">
        <v>539</v>
      </c>
      <c r="BZ10027" s="273" t="s">
        <v>151</v>
      </c>
      <c r="CA10027" s="273" t="s">
        <v>152</v>
      </c>
      <c r="CB10027" s="273" t="s">
        <v>161</v>
      </c>
      <c r="CC10027" s="273" t="s">
        <v>162</v>
      </c>
      <c r="CD10027" s="282">
        <v>11</v>
      </c>
      <c r="CE10027" s="274">
        <v>45078</v>
      </c>
      <c r="CF10027" s="273">
        <v>0</v>
      </c>
      <c r="CG10027" s="273" t="s">
        <v>90</v>
      </c>
      <c r="CH10027" s="273">
        <v>0</v>
      </c>
      <c r="CI10027" s="273" t="s">
        <v>80</v>
      </c>
      <c r="CM10027" s="273" t="s">
        <v>73</v>
      </c>
      <c r="CN10027" s="273">
        <v>3</v>
      </c>
    </row>
    <row r="10028" spans="74:92">
      <c r="BV10028" s="273" t="s">
        <v>83</v>
      </c>
      <c r="BW10028" s="273" t="s">
        <v>63</v>
      </c>
      <c r="BX10028" s="273" t="s">
        <v>504</v>
      </c>
      <c r="BY10028" s="273" t="s">
        <v>539</v>
      </c>
      <c r="BZ10028" s="273" t="s">
        <v>167</v>
      </c>
      <c r="CA10028" s="273" t="s">
        <v>168</v>
      </c>
      <c r="CB10028" s="273" t="s">
        <v>169</v>
      </c>
      <c r="CC10028" s="273" t="s">
        <v>170</v>
      </c>
      <c r="CD10028" s="282">
        <v>12</v>
      </c>
      <c r="CE10028" s="274">
        <v>45078</v>
      </c>
      <c r="CF10028" s="273">
        <v>0</v>
      </c>
      <c r="CG10028" s="273" t="s">
        <v>90</v>
      </c>
      <c r="CH10028" s="273">
        <v>0</v>
      </c>
      <c r="CI10028" s="273" t="s">
        <v>80</v>
      </c>
      <c r="CM10028" s="273" t="s">
        <v>73</v>
      </c>
      <c r="CN10028" s="273">
        <v>3</v>
      </c>
    </row>
    <row r="10029" spans="74:92">
      <c r="BV10029" s="273" t="s">
        <v>83</v>
      </c>
      <c r="BW10029" s="273" t="s">
        <v>63</v>
      </c>
      <c r="BX10029" s="273" t="s">
        <v>504</v>
      </c>
      <c r="BY10029" s="273" t="s">
        <v>539</v>
      </c>
      <c r="BZ10029" s="273" t="s">
        <v>138</v>
      </c>
      <c r="CA10029" s="273" t="s">
        <v>139</v>
      </c>
      <c r="CB10029" s="273" t="s">
        <v>140</v>
      </c>
      <c r="CC10029" s="273" t="s">
        <v>141</v>
      </c>
      <c r="CD10029" s="282">
        <v>9</v>
      </c>
      <c r="CE10029" s="274">
        <v>45078</v>
      </c>
      <c r="CF10029" s="273">
        <v>0</v>
      </c>
      <c r="CG10029" s="273" t="s">
        <v>90</v>
      </c>
      <c r="CH10029" s="273">
        <v>0</v>
      </c>
      <c r="CI10029" s="273" t="s">
        <v>80</v>
      </c>
      <c r="CM10029" s="273" t="s">
        <v>73</v>
      </c>
      <c r="CN10029" s="273">
        <v>3</v>
      </c>
    </row>
    <row r="10030" spans="74:92">
      <c r="BV10030" s="273" t="s">
        <v>83</v>
      </c>
      <c r="BW10030" s="273" t="s">
        <v>63</v>
      </c>
      <c r="BX10030" s="273" t="s">
        <v>504</v>
      </c>
      <c r="BY10030" s="273" t="s">
        <v>539</v>
      </c>
      <c r="BZ10030" s="273" t="s">
        <v>151</v>
      </c>
      <c r="CA10030" s="273" t="s">
        <v>152</v>
      </c>
      <c r="CB10030" s="273" t="s">
        <v>153</v>
      </c>
      <c r="CC10030" s="273" t="s">
        <v>154</v>
      </c>
      <c r="CD10030" s="282">
        <v>10</v>
      </c>
      <c r="CE10030" s="274">
        <v>45078</v>
      </c>
      <c r="CF10030" s="273">
        <v>0</v>
      </c>
      <c r="CG10030" s="273" t="s">
        <v>90</v>
      </c>
      <c r="CH10030" s="273">
        <v>0</v>
      </c>
      <c r="CI10030" s="273" t="s">
        <v>80</v>
      </c>
      <c r="CM10030" s="273" t="s">
        <v>73</v>
      </c>
      <c r="CN10030" s="273">
        <v>3</v>
      </c>
    </row>
    <row r="10031" spans="74:92">
      <c r="BV10031" s="273" t="s">
        <v>83</v>
      </c>
      <c r="BW10031" s="273" t="s">
        <v>63</v>
      </c>
      <c r="BX10031" s="273" t="s">
        <v>504</v>
      </c>
      <c r="BY10031" s="273" t="s">
        <v>539</v>
      </c>
      <c r="BZ10031" s="273" t="s">
        <v>126</v>
      </c>
      <c r="CA10031" s="273" t="s">
        <v>127</v>
      </c>
      <c r="CB10031" s="273" t="s">
        <v>133</v>
      </c>
      <c r="CC10031" s="273" t="s">
        <v>134</v>
      </c>
      <c r="CD10031" s="282">
        <v>7</v>
      </c>
      <c r="CE10031" s="274">
        <v>45078</v>
      </c>
      <c r="CI10031" s="273" t="s">
        <v>104</v>
      </c>
      <c r="CM10031" s="273" t="s">
        <v>73</v>
      </c>
      <c r="CN10031" s="273">
        <v>3</v>
      </c>
    </row>
    <row r="10032" spans="74:92">
      <c r="BV10032" s="273" t="s">
        <v>83</v>
      </c>
      <c r="BW10032" s="273" t="s">
        <v>63</v>
      </c>
      <c r="BX10032" s="273" t="s">
        <v>504</v>
      </c>
      <c r="BY10032" s="273" t="s">
        <v>539</v>
      </c>
      <c r="BZ10032" s="273" t="s">
        <v>126</v>
      </c>
      <c r="CA10032" s="273" t="s">
        <v>127</v>
      </c>
      <c r="CB10032" s="273" t="s">
        <v>128</v>
      </c>
      <c r="CC10032" s="273" t="s">
        <v>129</v>
      </c>
      <c r="CD10032" s="282">
        <v>6</v>
      </c>
      <c r="CE10032" s="274">
        <v>45078</v>
      </c>
      <c r="CI10032" s="273" t="s">
        <v>80</v>
      </c>
      <c r="CM10032" s="273" t="s">
        <v>73</v>
      </c>
      <c r="CN10032" s="273">
        <v>3</v>
      </c>
    </row>
    <row r="10033" spans="74:92">
      <c r="BV10033" s="273" t="s">
        <v>83</v>
      </c>
      <c r="BW10033" s="273" t="s">
        <v>63</v>
      </c>
      <c r="BX10033" s="273" t="s">
        <v>504</v>
      </c>
      <c r="BY10033" s="273" t="s">
        <v>539</v>
      </c>
      <c r="BZ10033" s="273" t="s">
        <v>110</v>
      </c>
      <c r="CA10033" s="273" t="s">
        <v>111</v>
      </c>
      <c r="CB10033" s="273" t="s">
        <v>112</v>
      </c>
      <c r="CC10033" s="273" t="s">
        <v>113</v>
      </c>
      <c r="CD10033" s="282">
        <v>4</v>
      </c>
      <c r="CE10033" s="274">
        <v>45078</v>
      </c>
      <c r="CI10033" s="273" t="s">
        <v>80</v>
      </c>
      <c r="CM10033" s="273" t="s">
        <v>73</v>
      </c>
      <c r="CN10033" s="273">
        <v>3</v>
      </c>
    </row>
    <row r="10034" spans="74:92">
      <c r="BV10034" s="273" t="s">
        <v>83</v>
      </c>
      <c r="BW10034" s="273" t="s">
        <v>63</v>
      </c>
      <c r="BX10034" s="273" t="s">
        <v>504</v>
      </c>
      <c r="BY10034" s="273" t="s">
        <v>539</v>
      </c>
      <c r="BZ10034" s="273" t="s">
        <v>110</v>
      </c>
      <c r="CA10034" s="273" t="s">
        <v>111</v>
      </c>
      <c r="CB10034" s="273" t="s">
        <v>117</v>
      </c>
      <c r="CC10034" s="273" t="s">
        <v>118</v>
      </c>
      <c r="CD10034" s="282">
        <v>5</v>
      </c>
      <c r="CE10034" s="274">
        <v>45078</v>
      </c>
      <c r="CI10034" s="273" t="s">
        <v>104</v>
      </c>
      <c r="CM10034" s="273" t="s">
        <v>73</v>
      </c>
      <c r="CN10034" s="273">
        <v>3</v>
      </c>
    </row>
    <row r="10035" spans="74:92">
      <c r="BV10035" s="273" t="s">
        <v>83</v>
      </c>
      <c r="BW10035" s="273" t="s">
        <v>63</v>
      </c>
      <c r="BX10035" s="273" t="s">
        <v>504</v>
      </c>
      <c r="BY10035" s="273" t="s">
        <v>539</v>
      </c>
      <c r="BZ10035" s="273" t="s">
        <v>86</v>
      </c>
      <c r="CA10035" s="273" t="s">
        <v>87</v>
      </c>
      <c r="CB10035" s="273" t="s">
        <v>88</v>
      </c>
      <c r="CC10035" s="273" t="s">
        <v>89</v>
      </c>
      <c r="CD10035" s="282">
        <v>3</v>
      </c>
      <c r="CE10035" s="274">
        <v>45078</v>
      </c>
      <c r="CF10035" s="273">
        <v>102</v>
      </c>
      <c r="CG10035" s="273" t="s">
        <v>90</v>
      </c>
      <c r="CH10035" s="273">
        <v>102</v>
      </c>
      <c r="CI10035" s="273" t="s">
        <v>80</v>
      </c>
      <c r="CM10035" s="273" t="s">
        <v>73</v>
      </c>
      <c r="CN10035" s="273">
        <v>3</v>
      </c>
    </row>
    <row r="10036" spans="74:92">
      <c r="BV10036" s="273" t="s">
        <v>83</v>
      </c>
      <c r="BW10036" s="273" t="s">
        <v>63</v>
      </c>
      <c r="BX10036" s="273" t="s">
        <v>504</v>
      </c>
      <c r="BY10036" s="273" t="s">
        <v>539</v>
      </c>
      <c r="BZ10036" s="273" t="s">
        <v>86</v>
      </c>
      <c r="CA10036" s="273" t="s">
        <v>87</v>
      </c>
      <c r="CB10036" s="273" t="s">
        <v>101</v>
      </c>
      <c r="CC10036" s="273" t="s">
        <v>102</v>
      </c>
      <c r="CD10036" s="282">
        <v>4</v>
      </c>
      <c r="CE10036" s="274">
        <v>45078</v>
      </c>
      <c r="CF10036" s="273">
        <v>1367</v>
      </c>
      <c r="CG10036" s="273" t="s">
        <v>103</v>
      </c>
      <c r="CH10036" s="273">
        <v>44.509520000000002</v>
      </c>
      <c r="CI10036" s="273" t="s">
        <v>104</v>
      </c>
      <c r="CM10036" s="273" t="s">
        <v>73</v>
      </c>
      <c r="CN10036" s="273">
        <v>3</v>
      </c>
    </row>
    <row r="10037" spans="74:92">
      <c r="BV10037" s="273" t="s">
        <v>83</v>
      </c>
      <c r="BW10037" s="273" t="s">
        <v>63</v>
      </c>
      <c r="BX10037" s="273" t="s">
        <v>504</v>
      </c>
      <c r="BY10037" s="273" t="s">
        <v>539</v>
      </c>
      <c r="BZ10037" s="273" t="s">
        <v>86</v>
      </c>
      <c r="CA10037" s="273" t="s">
        <v>87</v>
      </c>
      <c r="CB10037" s="273" t="s">
        <v>101</v>
      </c>
      <c r="CC10037" s="273" t="s">
        <v>102</v>
      </c>
      <c r="CD10037" s="282">
        <v>4</v>
      </c>
      <c r="CE10037" s="274">
        <v>45108</v>
      </c>
      <c r="CF10037" s="273">
        <v>1082</v>
      </c>
      <c r="CG10037" s="273" t="s">
        <v>103</v>
      </c>
      <c r="CH10037" s="273">
        <v>35.22992</v>
      </c>
      <c r="CI10037" s="273" t="s">
        <v>104</v>
      </c>
      <c r="CM10037" s="273" t="s">
        <v>73</v>
      </c>
      <c r="CN10037" s="273">
        <v>3</v>
      </c>
    </row>
    <row r="10038" spans="74:92">
      <c r="BV10038" s="273" t="s">
        <v>83</v>
      </c>
      <c r="BW10038" s="273" t="s">
        <v>63</v>
      </c>
      <c r="BX10038" s="273" t="s">
        <v>504</v>
      </c>
      <c r="BY10038" s="273" t="s">
        <v>539</v>
      </c>
      <c r="BZ10038" s="273" t="s">
        <v>86</v>
      </c>
      <c r="CA10038" s="273" t="s">
        <v>87</v>
      </c>
      <c r="CB10038" s="273" t="s">
        <v>88</v>
      </c>
      <c r="CC10038" s="273" t="s">
        <v>89</v>
      </c>
      <c r="CD10038" s="282">
        <v>3</v>
      </c>
      <c r="CE10038" s="274">
        <v>45108</v>
      </c>
      <c r="CF10038" s="273">
        <v>82</v>
      </c>
      <c r="CG10038" s="273" t="s">
        <v>90</v>
      </c>
      <c r="CH10038" s="273">
        <v>82</v>
      </c>
      <c r="CI10038" s="273" t="s">
        <v>80</v>
      </c>
      <c r="CM10038" s="273" t="s">
        <v>73</v>
      </c>
      <c r="CN10038" s="273">
        <v>3</v>
      </c>
    </row>
    <row r="10039" spans="74:92">
      <c r="BV10039" s="273" t="s">
        <v>83</v>
      </c>
      <c r="BW10039" s="273" t="s">
        <v>63</v>
      </c>
      <c r="BX10039" s="273" t="s">
        <v>504</v>
      </c>
      <c r="BY10039" s="273" t="s">
        <v>539</v>
      </c>
      <c r="BZ10039" s="273" t="s">
        <v>110</v>
      </c>
      <c r="CA10039" s="273" t="s">
        <v>111</v>
      </c>
      <c r="CB10039" s="273" t="s">
        <v>117</v>
      </c>
      <c r="CC10039" s="273" t="s">
        <v>118</v>
      </c>
      <c r="CD10039" s="282">
        <v>5</v>
      </c>
      <c r="CE10039" s="274">
        <v>45108</v>
      </c>
      <c r="CI10039" s="273" t="s">
        <v>104</v>
      </c>
      <c r="CM10039" s="273" t="s">
        <v>73</v>
      </c>
      <c r="CN10039" s="273">
        <v>3</v>
      </c>
    </row>
    <row r="10040" spans="74:92">
      <c r="BV10040" s="273" t="s">
        <v>83</v>
      </c>
      <c r="BW10040" s="273" t="s">
        <v>63</v>
      </c>
      <c r="BX10040" s="273" t="s">
        <v>504</v>
      </c>
      <c r="BY10040" s="273" t="s">
        <v>539</v>
      </c>
      <c r="BZ10040" s="273" t="s">
        <v>110</v>
      </c>
      <c r="CA10040" s="273" t="s">
        <v>111</v>
      </c>
      <c r="CB10040" s="273" t="s">
        <v>112</v>
      </c>
      <c r="CC10040" s="273" t="s">
        <v>113</v>
      </c>
      <c r="CD10040" s="282">
        <v>4</v>
      </c>
      <c r="CE10040" s="274">
        <v>45108</v>
      </c>
      <c r="CI10040" s="273" t="s">
        <v>80</v>
      </c>
      <c r="CM10040" s="273" t="s">
        <v>73</v>
      </c>
      <c r="CN10040" s="273">
        <v>3</v>
      </c>
    </row>
    <row r="10041" spans="74:92">
      <c r="BV10041" s="273" t="s">
        <v>83</v>
      </c>
      <c r="BW10041" s="273" t="s">
        <v>63</v>
      </c>
      <c r="BX10041" s="273" t="s">
        <v>504</v>
      </c>
      <c r="BY10041" s="273" t="s">
        <v>539</v>
      </c>
      <c r="BZ10041" s="273" t="s">
        <v>126</v>
      </c>
      <c r="CA10041" s="273" t="s">
        <v>127</v>
      </c>
      <c r="CB10041" s="273" t="s">
        <v>128</v>
      </c>
      <c r="CC10041" s="273" t="s">
        <v>129</v>
      </c>
      <c r="CD10041" s="282">
        <v>6</v>
      </c>
      <c r="CE10041" s="274">
        <v>45108</v>
      </c>
      <c r="CI10041" s="273" t="s">
        <v>80</v>
      </c>
      <c r="CM10041" s="273" t="s">
        <v>73</v>
      </c>
      <c r="CN10041" s="273">
        <v>3</v>
      </c>
    </row>
    <row r="10042" spans="74:92">
      <c r="BV10042" s="273" t="s">
        <v>83</v>
      </c>
      <c r="BW10042" s="273" t="s">
        <v>63</v>
      </c>
      <c r="BX10042" s="273" t="s">
        <v>504</v>
      </c>
      <c r="BY10042" s="273" t="s">
        <v>539</v>
      </c>
      <c r="BZ10042" s="273" t="s">
        <v>126</v>
      </c>
      <c r="CA10042" s="273" t="s">
        <v>127</v>
      </c>
      <c r="CB10042" s="273" t="s">
        <v>133</v>
      </c>
      <c r="CC10042" s="273" t="s">
        <v>134</v>
      </c>
      <c r="CD10042" s="282">
        <v>7</v>
      </c>
      <c r="CE10042" s="274">
        <v>45108</v>
      </c>
      <c r="CI10042" s="273" t="s">
        <v>104</v>
      </c>
      <c r="CM10042" s="273" t="s">
        <v>73</v>
      </c>
      <c r="CN10042" s="273">
        <v>3</v>
      </c>
    </row>
    <row r="10043" spans="74:92">
      <c r="BV10043" s="273" t="s">
        <v>83</v>
      </c>
      <c r="BW10043" s="273" t="s">
        <v>63</v>
      </c>
      <c r="BX10043" s="273" t="s">
        <v>504</v>
      </c>
      <c r="BY10043" s="273" t="s">
        <v>539</v>
      </c>
      <c r="BZ10043" s="273" t="s">
        <v>151</v>
      </c>
      <c r="CA10043" s="273" t="s">
        <v>152</v>
      </c>
      <c r="CB10043" s="273" t="s">
        <v>153</v>
      </c>
      <c r="CC10043" s="273" t="s">
        <v>154</v>
      </c>
      <c r="CD10043" s="282">
        <v>10</v>
      </c>
      <c r="CE10043" s="274">
        <v>45108</v>
      </c>
      <c r="CF10043" s="273">
        <v>0</v>
      </c>
      <c r="CG10043" s="273" t="s">
        <v>90</v>
      </c>
      <c r="CH10043" s="273">
        <v>0</v>
      </c>
      <c r="CI10043" s="273" t="s">
        <v>80</v>
      </c>
      <c r="CM10043" s="273" t="s">
        <v>73</v>
      </c>
      <c r="CN10043" s="273">
        <v>3</v>
      </c>
    </row>
    <row r="10044" spans="74:92">
      <c r="BV10044" s="273" t="s">
        <v>83</v>
      </c>
      <c r="BW10044" s="273" t="s">
        <v>63</v>
      </c>
      <c r="BX10044" s="273" t="s">
        <v>504</v>
      </c>
      <c r="BY10044" s="273" t="s">
        <v>539</v>
      </c>
      <c r="BZ10044" s="273" t="s">
        <v>138</v>
      </c>
      <c r="CA10044" s="273" t="s">
        <v>139</v>
      </c>
      <c r="CB10044" s="273" t="s">
        <v>140</v>
      </c>
      <c r="CC10044" s="273" t="s">
        <v>141</v>
      </c>
      <c r="CD10044" s="282">
        <v>9</v>
      </c>
      <c r="CE10044" s="274">
        <v>45108</v>
      </c>
      <c r="CF10044" s="273">
        <v>0</v>
      </c>
      <c r="CG10044" s="273" t="s">
        <v>90</v>
      </c>
      <c r="CH10044" s="273">
        <v>0</v>
      </c>
      <c r="CI10044" s="273" t="s">
        <v>80</v>
      </c>
      <c r="CM10044" s="273" t="s">
        <v>73</v>
      </c>
      <c r="CN10044" s="273">
        <v>3</v>
      </c>
    </row>
    <row r="10045" spans="74:92">
      <c r="BV10045" s="273" t="s">
        <v>83</v>
      </c>
      <c r="BW10045" s="273" t="s">
        <v>63</v>
      </c>
      <c r="BX10045" s="273" t="s">
        <v>504</v>
      </c>
      <c r="BY10045" s="273" t="s">
        <v>539</v>
      </c>
      <c r="BZ10045" s="273" t="s">
        <v>167</v>
      </c>
      <c r="CA10045" s="273" t="s">
        <v>168</v>
      </c>
      <c r="CB10045" s="273" t="s">
        <v>169</v>
      </c>
      <c r="CC10045" s="273" t="s">
        <v>170</v>
      </c>
      <c r="CD10045" s="282">
        <v>12</v>
      </c>
      <c r="CE10045" s="274">
        <v>45108</v>
      </c>
      <c r="CF10045" s="273">
        <v>0</v>
      </c>
      <c r="CG10045" s="273" t="s">
        <v>90</v>
      </c>
      <c r="CH10045" s="273">
        <v>0</v>
      </c>
      <c r="CI10045" s="273" t="s">
        <v>80</v>
      </c>
      <c r="CM10045" s="273" t="s">
        <v>73</v>
      </c>
      <c r="CN10045" s="273">
        <v>3</v>
      </c>
    </row>
    <row r="10046" spans="74:92">
      <c r="BV10046" s="273" t="s">
        <v>83</v>
      </c>
      <c r="BW10046" s="273" t="s">
        <v>63</v>
      </c>
      <c r="BX10046" s="273" t="s">
        <v>504</v>
      </c>
      <c r="BY10046" s="273" t="s">
        <v>539</v>
      </c>
      <c r="BZ10046" s="273" t="s">
        <v>151</v>
      </c>
      <c r="CA10046" s="273" t="s">
        <v>152</v>
      </c>
      <c r="CB10046" s="273" t="s">
        <v>161</v>
      </c>
      <c r="CC10046" s="273" t="s">
        <v>162</v>
      </c>
      <c r="CD10046" s="282">
        <v>11</v>
      </c>
      <c r="CE10046" s="274">
        <v>45108</v>
      </c>
      <c r="CF10046" s="273">
        <v>0</v>
      </c>
      <c r="CG10046" s="273" t="s">
        <v>90</v>
      </c>
      <c r="CH10046" s="273">
        <v>0</v>
      </c>
      <c r="CI10046" s="273" t="s">
        <v>80</v>
      </c>
      <c r="CM10046" s="273" t="s">
        <v>73</v>
      </c>
      <c r="CN10046" s="273">
        <v>3</v>
      </c>
    </row>
    <row r="10047" spans="74:92">
      <c r="BV10047" s="273" t="s">
        <v>83</v>
      </c>
      <c r="BW10047" s="273" t="s">
        <v>63</v>
      </c>
      <c r="BX10047" s="273" t="s">
        <v>504</v>
      </c>
      <c r="BY10047" s="273" t="s">
        <v>539</v>
      </c>
      <c r="BZ10047" s="273" t="s">
        <v>167</v>
      </c>
      <c r="CA10047" s="273" t="s">
        <v>168</v>
      </c>
      <c r="CB10047" s="273" t="s">
        <v>353</v>
      </c>
      <c r="CC10047" s="273" t="s">
        <v>354</v>
      </c>
      <c r="CD10047" s="282">
        <v>13</v>
      </c>
      <c r="CE10047" s="274">
        <v>45108</v>
      </c>
      <c r="CF10047" s="273">
        <v>0</v>
      </c>
      <c r="CG10047" s="273" t="s">
        <v>90</v>
      </c>
      <c r="CH10047" s="273">
        <v>0</v>
      </c>
      <c r="CI10047" s="273" t="s">
        <v>80</v>
      </c>
      <c r="CM10047" s="273" t="s">
        <v>73</v>
      </c>
      <c r="CN10047" s="273">
        <v>3</v>
      </c>
    </row>
    <row r="10048" spans="74:92">
      <c r="BV10048" s="273" t="s">
        <v>83</v>
      </c>
      <c r="BW10048" s="273" t="s">
        <v>63</v>
      </c>
      <c r="BX10048" s="273" t="s">
        <v>504</v>
      </c>
      <c r="BY10048" s="273" t="s">
        <v>539</v>
      </c>
      <c r="BZ10048" s="273" t="s">
        <v>167</v>
      </c>
      <c r="CA10048" s="273" t="s">
        <v>168</v>
      </c>
      <c r="CB10048" s="273" t="s">
        <v>313</v>
      </c>
      <c r="CC10048" s="273" t="s">
        <v>314</v>
      </c>
      <c r="CD10048" s="282">
        <v>14</v>
      </c>
      <c r="CE10048" s="274">
        <v>45108</v>
      </c>
      <c r="CF10048" s="273">
        <v>0</v>
      </c>
      <c r="CG10048" s="273" t="s">
        <v>90</v>
      </c>
      <c r="CH10048" s="273">
        <v>0</v>
      </c>
      <c r="CI10048" s="273" t="s">
        <v>80</v>
      </c>
      <c r="CM10048" s="273" t="s">
        <v>73</v>
      </c>
      <c r="CN10048" s="273">
        <v>3</v>
      </c>
    </row>
    <row r="10049" spans="74:92">
      <c r="BV10049" s="273" t="s">
        <v>83</v>
      </c>
      <c r="BW10049" s="273" t="s">
        <v>63</v>
      </c>
      <c r="BX10049" s="273" t="s">
        <v>504</v>
      </c>
      <c r="BY10049" s="273" t="s">
        <v>539</v>
      </c>
      <c r="BZ10049" s="273" t="s">
        <v>204</v>
      </c>
      <c r="CA10049" s="273" t="s">
        <v>205</v>
      </c>
      <c r="CB10049" s="273" t="s">
        <v>206</v>
      </c>
      <c r="CC10049" s="273" t="s">
        <v>207</v>
      </c>
      <c r="CD10049" s="282">
        <v>0</v>
      </c>
      <c r="CE10049" s="274">
        <v>45108</v>
      </c>
      <c r="CG10049" s="273" t="s">
        <v>181</v>
      </c>
      <c r="CI10049" s="273" t="s">
        <v>208</v>
      </c>
      <c r="CJ10049" s="273" t="s">
        <v>209</v>
      </c>
      <c r="CM10049" s="273" t="s">
        <v>73</v>
      </c>
      <c r="CN10049" s="273">
        <v>3</v>
      </c>
    </row>
    <row r="10050" spans="74:92">
      <c r="BV10050" s="273" t="s">
        <v>83</v>
      </c>
      <c r="BW10050" s="273" t="s">
        <v>63</v>
      </c>
      <c r="BX10050" s="273" t="s">
        <v>504</v>
      </c>
      <c r="BY10050" s="273" t="s">
        <v>539</v>
      </c>
      <c r="BZ10050" s="273" t="s">
        <v>86</v>
      </c>
      <c r="CA10050" s="273" t="s">
        <v>87</v>
      </c>
      <c r="CB10050" s="273" t="s">
        <v>179</v>
      </c>
      <c r="CC10050" s="273" t="s">
        <v>180</v>
      </c>
      <c r="CD10050" s="282">
        <v>1</v>
      </c>
      <c r="CE10050" s="274">
        <v>45108</v>
      </c>
      <c r="CG10050" s="273" t="s">
        <v>181</v>
      </c>
      <c r="CI10050" s="273" t="s">
        <v>181</v>
      </c>
      <c r="CJ10050" s="273" t="s">
        <v>1581</v>
      </c>
      <c r="CM10050" s="273" t="s">
        <v>73</v>
      </c>
      <c r="CN10050" s="273">
        <v>3</v>
      </c>
    </row>
    <row r="10051" spans="74:92">
      <c r="BV10051" s="273" t="s">
        <v>83</v>
      </c>
      <c r="BW10051" s="273" t="s">
        <v>63</v>
      </c>
      <c r="BX10051" s="273" t="s">
        <v>504</v>
      </c>
      <c r="BY10051" s="273" t="s">
        <v>539</v>
      </c>
      <c r="BZ10051" s="273" t="s">
        <v>167</v>
      </c>
      <c r="CA10051" s="273" t="s">
        <v>168</v>
      </c>
      <c r="CB10051" s="273" t="s">
        <v>319</v>
      </c>
      <c r="CC10051" s="273" t="s">
        <v>320</v>
      </c>
      <c r="CD10051" s="282">
        <v>15</v>
      </c>
      <c r="CE10051" s="274">
        <v>45108</v>
      </c>
      <c r="CF10051" s="273">
        <v>0</v>
      </c>
      <c r="CG10051" s="273" t="s">
        <v>90</v>
      </c>
      <c r="CH10051" s="273">
        <v>0</v>
      </c>
      <c r="CI10051" s="273" t="s">
        <v>80</v>
      </c>
      <c r="CM10051" s="273" t="s">
        <v>73</v>
      </c>
      <c r="CN10051" s="273">
        <v>3</v>
      </c>
    </row>
    <row r="10052" spans="74:92">
      <c r="BV10052" s="273" t="s">
        <v>83</v>
      </c>
      <c r="BW10052" s="273" t="s">
        <v>63</v>
      </c>
      <c r="BX10052" s="273" t="s">
        <v>504</v>
      </c>
      <c r="BY10052" s="273" t="s">
        <v>539</v>
      </c>
      <c r="BZ10052" s="273" t="s">
        <v>138</v>
      </c>
      <c r="CA10052" s="273" t="s">
        <v>139</v>
      </c>
      <c r="CB10052" s="273" t="s">
        <v>190</v>
      </c>
      <c r="CC10052" s="273" t="s">
        <v>191</v>
      </c>
      <c r="CD10052" s="282">
        <v>8</v>
      </c>
      <c r="CE10052" s="274">
        <v>45108</v>
      </c>
      <c r="CF10052" s="273">
        <v>0</v>
      </c>
      <c r="CG10052" s="273" t="s">
        <v>90</v>
      </c>
      <c r="CH10052" s="273">
        <v>0</v>
      </c>
      <c r="CI10052" s="273" t="s">
        <v>80</v>
      </c>
      <c r="CM10052" s="273" t="s">
        <v>73</v>
      </c>
      <c r="CN10052" s="273">
        <v>3</v>
      </c>
    </row>
    <row r="10053" spans="74:92">
      <c r="BV10053" s="273" t="s">
        <v>83</v>
      </c>
      <c r="BW10053" s="273" t="s">
        <v>63</v>
      </c>
      <c r="BX10053" s="273" t="s">
        <v>504</v>
      </c>
      <c r="BY10053" s="273" t="s">
        <v>539</v>
      </c>
      <c r="BZ10053" s="273" t="s">
        <v>86</v>
      </c>
      <c r="CA10053" s="273" t="s">
        <v>87</v>
      </c>
      <c r="CB10053" s="273" t="s">
        <v>233</v>
      </c>
      <c r="CC10053" s="273" t="s">
        <v>234</v>
      </c>
      <c r="CD10053" s="282">
        <v>1</v>
      </c>
      <c r="CE10053" s="274">
        <v>45108</v>
      </c>
      <c r="CG10053" s="273" t="s">
        <v>181</v>
      </c>
      <c r="CI10053" s="273" t="s">
        <v>181</v>
      </c>
      <c r="CJ10053" s="273" t="s">
        <v>1914</v>
      </c>
      <c r="CM10053" s="273" t="s">
        <v>73</v>
      </c>
      <c r="CN10053" s="273">
        <v>3</v>
      </c>
    </row>
    <row r="10054" spans="74:92">
      <c r="BV10054" s="273" t="s">
        <v>83</v>
      </c>
      <c r="BW10054" s="273" t="s">
        <v>63</v>
      </c>
      <c r="BX10054" s="273" t="s">
        <v>504</v>
      </c>
      <c r="BY10054" s="273" t="s">
        <v>539</v>
      </c>
      <c r="BZ10054" s="273" t="s">
        <v>86</v>
      </c>
      <c r="CA10054" s="273" t="s">
        <v>87</v>
      </c>
      <c r="CB10054" s="273" t="s">
        <v>217</v>
      </c>
      <c r="CC10054" s="273" t="s">
        <v>218</v>
      </c>
      <c r="CD10054" s="282">
        <v>2</v>
      </c>
      <c r="CE10054" s="274">
        <v>45108</v>
      </c>
      <c r="CG10054" s="273" t="s">
        <v>181</v>
      </c>
      <c r="CI10054" s="273" t="s">
        <v>181</v>
      </c>
      <c r="CJ10054" s="273" t="s">
        <v>540</v>
      </c>
      <c r="CM10054" s="273" t="s">
        <v>73</v>
      </c>
      <c r="CN10054" s="273">
        <v>3</v>
      </c>
    </row>
    <row r="10055" spans="74:92">
      <c r="BV10055" s="273" t="s">
        <v>83</v>
      </c>
      <c r="BW10055" s="273" t="s">
        <v>63</v>
      </c>
      <c r="BX10055" s="273" t="s">
        <v>504</v>
      </c>
      <c r="BY10055" s="273" t="s">
        <v>539</v>
      </c>
      <c r="BZ10055" s="273" t="s">
        <v>86</v>
      </c>
      <c r="CA10055" s="273" t="s">
        <v>87</v>
      </c>
      <c r="CB10055" s="273" t="s">
        <v>225</v>
      </c>
      <c r="CC10055" s="273" t="s">
        <v>226</v>
      </c>
      <c r="CD10055" s="282">
        <v>5</v>
      </c>
      <c r="CE10055" s="274">
        <v>45108</v>
      </c>
      <c r="CF10055" s="273">
        <v>0</v>
      </c>
      <c r="CG10055" s="273" t="s">
        <v>90</v>
      </c>
      <c r="CH10055" s="273">
        <v>0</v>
      </c>
      <c r="CI10055" s="273" t="s">
        <v>80</v>
      </c>
      <c r="CM10055" s="273" t="s">
        <v>73</v>
      </c>
      <c r="CN10055" s="273">
        <v>3</v>
      </c>
    </row>
    <row r="10056" spans="74:92">
      <c r="BV10056" s="273" t="s">
        <v>83</v>
      </c>
      <c r="BW10056" s="273" t="s">
        <v>63</v>
      </c>
      <c r="BX10056" s="273" t="s">
        <v>504</v>
      </c>
      <c r="BY10056" s="273" t="s">
        <v>539</v>
      </c>
      <c r="BZ10056" s="273" t="s">
        <v>86</v>
      </c>
      <c r="CA10056" s="273" t="s">
        <v>87</v>
      </c>
      <c r="CB10056" s="273" t="s">
        <v>225</v>
      </c>
      <c r="CC10056" s="273" t="s">
        <v>226</v>
      </c>
      <c r="CD10056" s="282">
        <v>5</v>
      </c>
      <c r="CE10056" s="274">
        <v>45139</v>
      </c>
      <c r="CF10056" s="273">
        <v>0</v>
      </c>
      <c r="CG10056" s="273" t="s">
        <v>90</v>
      </c>
      <c r="CH10056" s="273">
        <v>0</v>
      </c>
      <c r="CI10056" s="273" t="s">
        <v>80</v>
      </c>
      <c r="CM10056" s="273" t="s">
        <v>73</v>
      </c>
      <c r="CN10056" s="273">
        <v>3</v>
      </c>
    </row>
    <row r="10057" spans="74:92">
      <c r="BV10057" s="273" t="s">
        <v>83</v>
      </c>
      <c r="BW10057" s="273" t="s">
        <v>63</v>
      </c>
      <c r="BX10057" s="273" t="s">
        <v>504</v>
      </c>
      <c r="BY10057" s="273" t="s">
        <v>539</v>
      </c>
      <c r="BZ10057" s="273" t="s">
        <v>86</v>
      </c>
      <c r="CA10057" s="273" t="s">
        <v>87</v>
      </c>
      <c r="CB10057" s="273" t="s">
        <v>217</v>
      </c>
      <c r="CC10057" s="273" t="s">
        <v>218</v>
      </c>
      <c r="CD10057" s="282">
        <v>2</v>
      </c>
      <c r="CE10057" s="274">
        <v>45139</v>
      </c>
      <c r="CG10057" s="273" t="s">
        <v>181</v>
      </c>
      <c r="CI10057" s="273" t="s">
        <v>181</v>
      </c>
      <c r="CJ10057" s="273" t="s">
        <v>540</v>
      </c>
      <c r="CM10057" s="273" t="s">
        <v>73</v>
      </c>
      <c r="CN10057" s="273">
        <v>3</v>
      </c>
    </row>
    <row r="10058" spans="74:92">
      <c r="BV10058" s="273" t="s">
        <v>83</v>
      </c>
      <c r="BW10058" s="273" t="s">
        <v>63</v>
      </c>
      <c r="BX10058" s="273" t="s">
        <v>504</v>
      </c>
      <c r="BY10058" s="273" t="s">
        <v>539</v>
      </c>
      <c r="BZ10058" s="273" t="s">
        <v>86</v>
      </c>
      <c r="CA10058" s="273" t="s">
        <v>87</v>
      </c>
      <c r="CB10058" s="273" t="s">
        <v>233</v>
      </c>
      <c r="CC10058" s="273" t="s">
        <v>234</v>
      </c>
      <c r="CD10058" s="282">
        <v>1</v>
      </c>
      <c r="CE10058" s="274">
        <v>45139</v>
      </c>
      <c r="CG10058" s="273" t="s">
        <v>181</v>
      </c>
      <c r="CI10058" s="273" t="s">
        <v>181</v>
      </c>
      <c r="CJ10058" s="273" t="s">
        <v>1914</v>
      </c>
      <c r="CM10058" s="273" t="s">
        <v>73</v>
      </c>
      <c r="CN10058" s="273">
        <v>3</v>
      </c>
    </row>
    <row r="10059" spans="74:92">
      <c r="BV10059" s="273" t="s">
        <v>83</v>
      </c>
      <c r="BW10059" s="273" t="s">
        <v>63</v>
      </c>
      <c r="BX10059" s="273" t="s">
        <v>504</v>
      </c>
      <c r="BY10059" s="273" t="s">
        <v>539</v>
      </c>
      <c r="BZ10059" s="273" t="s">
        <v>138</v>
      </c>
      <c r="CA10059" s="273" t="s">
        <v>139</v>
      </c>
      <c r="CB10059" s="273" t="s">
        <v>190</v>
      </c>
      <c r="CC10059" s="273" t="s">
        <v>191</v>
      </c>
      <c r="CD10059" s="282">
        <v>8</v>
      </c>
      <c r="CE10059" s="274">
        <v>45139</v>
      </c>
      <c r="CF10059" s="273">
        <v>0</v>
      </c>
      <c r="CG10059" s="273" t="s">
        <v>90</v>
      </c>
      <c r="CH10059" s="273">
        <v>0</v>
      </c>
      <c r="CI10059" s="273" t="s">
        <v>80</v>
      </c>
      <c r="CM10059" s="273" t="s">
        <v>73</v>
      </c>
      <c r="CN10059" s="273">
        <v>3</v>
      </c>
    </row>
    <row r="10060" spans="74:92">
      <c r="BV10060" s="273" t="s">
        <v>83</v>
      </c>
      <c r="BW10060" s="273" t="s">
        <v>63</v>
      </c>
      <c r="BX10060" s="273" t="s">
        <v>504</v>
      </c>
      <c r="BY10060" s="273" t="s">
        <v>539</v>
      </c>
      <c r="BZ10060" s="273" t="s">
        <v>167</v>
      </c>
      <c r="CA10060" s="273" t="s">
        <v>168</v>
      </c>
      <c r="CB10060" s="273" t="s">
        <v>319</v>
      </c>
      <c r="CC10060" s="273" t="s">
        <v>320</v>
      </c>
      <c r="CD10060" s="282">
        <v>15</v>
      </c>
      <c r="CE10060" s="274">
        <v>45139</v>
      </c>
      <c r="CF10060" s="273">
        <v>0</v>
      </c>
      <c r="CG10060" s="273" t="s">
        <v>90</v>
      </c>
      <c r="CH10060" s="273">
        <v>0</v>
      </c>
      <c r="CI10060" s="273" t="s">
        <v>80</v>
      </c>
      <c r="CM10060" s="273" t="s">
        <v>73</v>
      </c>
      <c r="CN10060" s="273">
        <v>3</v>
      </c>
    </row>
    <row r="10061" spans="74:92">
      <c r="BV10061" s="273" t="s">
        <v>83</v>
      </c>
      <c r="BW10061" s="273" t="s">
        <v>63</v>
      </c>
      <c r="BX10061" s="273" t="s">
        <v>504</v>
      </c>
      <c r="BY10061" s="273" t="s">
        <v>539</v>
      </c>
      <c r="BZ10061" s="273" t="s">
        <v>86</v>
      </c>
      <c r="CA10061" s="273" t="s">
        <v>87</v>
      </c>
      <c r="CB10061" s="273" t="s">
        <v>179</v>
      </c>
      <c r="CC10061" s="273" t="s">
        <v>180</v>
      </c>
      <c r="CD10061" s="282">
        <v>1</v>
      </c>
      <c r="CE10061" s="274">
        <v>45139</v>
      </c>
      <c r="CG10061" s="273" t="s">
        <v>181</v>
      </c>
      <c r="CI10061" s="273" t="s">
        <v>181</v>
      </c>
      <c r="CJ10061" s="273" t="s">
        <v>1702</v>
      </c>
      <c r="CM10061" s="273" t="s">
        <v>73</v>
      </c>
      <c r="CN10061" s="273">
        <v>3</v>
      </c>
    </row>
    <row r="10062" spans="74:92">
      <c r="BV10062" s="273" t="s">
        <v>83</v>
      </c>
      <c r="BW10062" s="273" t="s">
        <v>63</v>
      </c>
      <c r="BX10062" s="273" t="s">
        <v>504</v>
      </c>
      <c r="BY10062" s="273" t="s">
        <v>539</v>
      </c>
      <c r="BZ10062" s="273" t="s">
        <v>204</v>
      </c>
      <c r="CA10062" s="273" t="s">
        <v>205</v>
      </c>
      <c r="CB10062" s="273" t="s">
        <v>206</v>
      </c>
      <c r="CC10062" s="273" t="s">
        <v>207</v>
      </c>
      <c r="CD10062" s="282">
        <v>0</v>
      </c>
      <c r="CE10062" s="274">
        <v>45139</v>
      </c>
      <c r="CG10062" s="273" t="s">
        <v>181</v>
      </c>
      <c r="CI10062" s="273" t="s">
        <v>208</v>
      </c>
      <c r="CJ10062" s="273" t="s">
        <v>209</v>
      </c>
      <c r="CM10062" s="273" t="s">
        <v>73</v>
      </c>
      <c r="CN10062" s="273">
        <v>3</v>
      </c>
    </row>
    <row r="10063" spans="74:92">
      <c r="BV10063" s="273" t="s">
        <v>83</v>
      </c>
      <c r="BW10063" s="273" t="s">
        <v>63</v>
      </c>
      <c r="BX10063" s="273" t="s">
        <v>504</v>
      </c>
      <c r="BY10063" s="273" t="s">
        <v>539</v>
      </c>
      <c r="BZ10063" s="273" t="s">
        <v>167</v>
      </c>
      <c r="CA10063" s="273" t="s">
        <v>168</v>
      </c>
      <c r="CB10063" s="273" t="s">
        <v>313</v>
      </c>
      <c r="CC10063" s="273" t="s">
        <v>314</v>
      </c>
      <c r="CD10063" s="282">
        <v>14</v>
      </c>
      <c r="CE10063" s="274">
        <v>45139</v>
      </c>
      <c r="CF10063" s="273">
        <v>0</v>
      </c>
      <c r="CG10063" s="273" t="s">
        <v>90</v>
      </c>
      <c r="CH10063" s="273">
        <v>0</v>
      </c>
      <c r="CI10063" s="273" t="s">
        <v>80</v>
      </c>
      <c r="CM10063" s="273" t="s">
        <v>73</v>
      </c>
      <c r="CN10063" s="273">
        <v>3</v>
      </c>
    </row>
    <row r="10064" spans="74:92">
      <c r="BV10064" s="273" t="s">
        <v>83</v>
      </c>
      <c r="BW10064" s="273" t="s">
        <v>63</v>
      </c>
      <c r="BX10064" s="273" t="s">
        <v>504</v>
      </c>
      <c r="BY10064" s="273" t="s">
        <v>539</v>
      </c>
      <c r="BZ10064" s="273" t="s">
        <v>167</v>
      </c>
      <c r="CA10064" s="273" t="s">
        <v>168</v>
      </c>
      <c r="CB10064" s="273" t="s">
        <v>353</v>
      </c>
      <c r="CC10064" s="273" t="s">
        <v>354</v>
      </c>
      <c r="CD10064" s="282">
        <v>13</v>
      </c>
      <c r="CE10064" s="274">
        <v>45139</v>
      </c>
      <c r="CF10064" s="273">
        <v>0</v>
      </c>
      <c r="CG10064" s="273" t="s">
        <v>90</v>
      </c>
      <c r="CH10064" s="273">
        <v>0</v>
      </c>
      <c r="CI10064" s="273" t="s">
        <v>80</v>
      </c>
      <c r="CM10064" s="273" t="s">
        <v>73</v>
      </c>
      <c r="CN10064" s="273">
        <v>3</v>
      </c>
    </row>
    <row r="10065" spans="74:92">
      <c r="BV10065" s="273" t="s">
        <v>83</v>
      </c>
      <c r="BW10065" s="273" t="s">
        <v>63</v>
      </c>
      <c r="BX10065" s="273" t="s">
        <v>504</v>
      </c>
      <c r="BY10065" s="273" t="s">
        <v>539</v>
      </c>
      <c r="BZ10065" s="273" t="s">
        <v>167</v>
      </c>
      <c r="CA10065" s="273" t="s">
        <v>168</v>
      </c>
      <c r="CB10065" s="273" t="s">
        <v>169</v>
      </c>
      <c r="CC10065" s="273" t="s">
        <v>170</v>
      </c>
      <c r="CD10065" s="282">
        <v>12</v>
      </c>
      <c r="CE10065" s="274">
        <v>45139</v>
      </c>
      <c r="CF10065" s="273">
        <v>0</v>
      </c>
      <c r="CG10065" s="273" t="s">
        <v>90</v>
      </c>
      <c r="CH10065" s="273">
        <v>0</v>
      </c>
      <c r="CI10065" s="273" t="s">
        <v>80</v>
      </c>
      <c r="CM10065" s="273" t="s">
        <v>73</v>
      </c>
      <c r="CN10065" s="273">
        <v>3</v>
      </c>
    </row>
    <row r="10066" spans="74:92">
      <c r="BV10066" s="273" t="s">
        <v>83</v>
      </c>
      <c r="BW10066" s="273" t="s">
        <v>63</v>
      </c>
      <c r="BX10066" s="273" t="s">
        <v>504</v>
      </c>
      <c r="BY10066" s="273" t="s">
        <v>539</v>
      </c>
      <c r="BZ10066" s="273" t="s">
        <v>151</v>
      </c>
      <c r="CA10066" s="273" t="s">
        <v>152</v>
      </c>
      <c r="CB10066" s="273" t="s">
        <v>161</v>
      </c>
      <c r="CC10066" s="273" t="s">
        <v>162</v>
      </c>
      <c r="CD10066" s="282">
        <v>11</v>
      </c>
      <c r="CE10066" s="274">
        <v>45139</v>
      </c>
      <c r="CF10066" s="273">
        <v>0</v>
      </c>
      <c r="CG10066" s="273" t="s">
        <v>90</v>
      </c>
      <c r="CH10066" s="273">
        <v>0</v>
      </c>
      <c r="CI10066" s="273" t="s">
        <v>80</v>
      </c>
      <c r="CM10066" s="283" t="s">
        <v>73</v>
      </c>
      <c r="CN10066" s="273">
        <v>3</v>
      </c>
    </row>
    <row r="10067" spans="74:92">
      <c r="BV10067" s="273" t="s">
        <v>83</v>
      </c>
      <c r="BW10067" s="273" t="s">
        <v>63</v>
      </c>
      <c r="BX10067" s="273" t="s">
        <v>504</v>
      </c>
      <c r="BY10067" s="273" t="s">
        <v>539</v>
      </c>
      <c r="BZ10067" s="273" t="s">
        <v>138</v>
      </c>
      <c r="CA10067" s="273" t="s">
        <v>139</v>
      </c>
      <c r="CB10067" s="273" t="s">
        <v>140</v>
      </c>
      <c r="CC10067" s="273" t="s">
        <v>141</v>
      </c>
      <c r="CD10067" s="282">
        <v>9</v>
      </c>
      <c r="CE10067" s="274">
        <v>45139</v>
      </c>
      <c r="CF10067" s="273">
        <v>0</v>
      </c>
      <c r="CG10067" s="273" t="s">
        <v>90</v>
      </c>
      <c r="CH10067" s="273">
        <v>0</v>
      </c>
      <c r="CI10067" s="273" t="s">
        <v>80</v>
      </c>
      <c r="CM10067" s="273" t="s">
        <v>73</v>
      </c>
      <c r="CN10067" s="273">
        <v>3</v>
      </c>
    </row>
    <row r="10068" spans="74:92">
      <c r="BV10068" s="273" t="s">
        <v>83</v>
      </c>
      <c r="BW10068" s="273" t="s">
        <v>63</v>
      </c>
      <c r="BX10068" s="273" t="s">
        <v>504</v>
      </c>
      <c r="BY10068" s="273" t="s">
        <v>539</v>
      </c>
      <c r="BZ10068" s="273" t="s">
        <v>151</v>
      </c>
      <c r="CA10068" s="273" t="s">
        <v>152</v>
      </c>
      <c r="CB10068" s="273" t="s">
        <v>153</v>
      </c>
      <c r="CC10068" s="273" t="s">
        <v>154</v>
      </c>
      <c r="CD10068" s="282">
        <v>10</v>
      </c>
      <c r="CE10068" s="274">
        <v>45139</v>
      </c>
      <c r="CF10068" s="273">
        <v>0</v>
      </c>
      <c r="CG10068" s="273" t="s">
        <v>90</v>
      </c>
      <c r="CH10068" s="273">
        <v>0</v>
      </c>
      <c r="CI10068" s="273" t="s">
        <v>80</v>
      </c>
      <c r="CM10068" s="273" t="s">
        <v>73</v>
      </c>
      <c r="CN10068" s="273">
        <v>3</v>
      </c>
    </row>
    <row r="10069" spans="74:92">
      <c r="BV10069" s="273" t="s">
        <v>83</v>
      </c>
      <c r="BW10069" s="273" t="s">
        <v>63</v>
      </c>
      <c r="BX10069" s="273" t="s">
        <v>504</v>
      </c>
      <c r="BY10069" s="273" t="s">
        <v>539</v>
      </c>
      <c r="BZ10069" s="273" t="s">
        <v>126</v>
      </c>
      <c r="CA10069" s="273" t="s">
        <v>127</v>
      </c>
      <c r="CB10069" s="273" t="s">
        <v>133</v>
      </c>
      <c r="CC10069" s="273" t="s">
        <v>134</v>
      </c>
      <c r="CD10069" s="282">
        <v>7</v>
      </c>
      <c r="CE10069" s="274">
        <v>45139</v>
      </c>
      <c r="CI10069" s="273" t="s">
        <v>104</v>
      </c>
      <c r="CM10069" s="273" t="s">
        <v>73</v>
      </c>
      <c r="CN10069" s="273">
        <v>3</v>
      </c>
    </row>
    <row r="10070" spans="74:92">
      <c r="BV10070" s="273" t="s">
        <v>83</v>
      </c>
      <c r="BW10070" s="273" t="s">
        <v>63</v>
      </c>
      <c r="BX10070" s="273" t="s">
        <v>504</v>
      </c>
      <c r="BY10070" s="273" t="s">
        <v>539</v>
      </c>
      <c r="BZ10070" s="273" t="s">
        <v>126</v>
      </c>
      <c r="CA10070" s="273" t="s">
        <v>127</v>
      </c>
      <c r="CB10070" s="273" t="s">
        <v>128</v>
      </c>
      <c r="CC10070" s="273" t="s">
        <v>129</v>
      </c>
      <c r="CD10070" s="282">
        <v>6</v>
      </c>
      <c r="CE10070" s="274">
        <v>45139</v>
      </c>
      <c r="CI10070" s="273" t="s">
        <v>80</v>
      </c>
      <c r="CM10070" s="273" t="s">
        <v>73</v>
      </c>
      <c r="CN10070" s="273">
        <v>3</v>
      </c>
    </row>
    <row r="10071" spans="74:92">
      <c r="BV10071" s="273" t="s">
        <v>83</v>
      </c>
      <c r="BW10071" s="273" t="s">
        <v>63</v>
      </c>
      <c r="BX10071" s="273" t="s">
        <v>504</v>
      </c>
      <c r="BY10071" s="273" t="s">
        <v>539</v>
      </c>
      <c r="BZ10071" s="273" t="s">
        <v>110</v>
      </c>
      <c r="CA10071" s="273" t="s">
        <v>111</v>
      </c>
      <c r="CB10071" s="273" t="s">
        <v>112</v>
      </c>
      <c r="CC10071" s="273" t="s">
        <v>113</v>
      </c>
      <c r="CD10071" s="282">
        <v>4</v>
      </c>
      <c r="CE10071" s="274">
        <v>45139</v>
      </c>
      <c r="CI10071" s="273" t="s">
        <v>80</v>
      </c>
      <c r="CM10071" s="273" t="s">
        <v>73</v>
      </c>
      <c r="CN10071" s="273">
        <v>3</v>
      </c>
    </row>
    <row r="10072" spans="74:92">
      <c r="BV10072" s="273" t="s">
        <v>83</v>
      </c>
      <c r="BW10072" s="273" t="s">
        <v>63</v>
      </c>
      <c r="BX10072" s="273" t="s">
        <v>504</v>
      </c>
      <c r="BY10072" s="273" t="s">
        <v>539</v>
      </c>
      <c r="BZ10072" s="273" t="s">
        <v>110</v>
      </c>
      <c r="CA10072" s="273" t="s">
        <v>111</v>
      </c>
      <c r="CB10072" s="273" t="s">
        <v>117</v>
      </c>
      <c r="CC10072" s="273" t="s">
        <v>118</v>
      </c>
      <c r="CD10072" s="282">
        <v>5</v>
      </c>
      <c r="CE10072" s="274">
        <v>45139</v>
      </c>
      <c r="CI10072" s="273" t="s">
        <v>104</v>
      </c>
      <c r="CM10072" s="273" t="s">
        <v>73</v>
      </c>
      <c r="CN10072" s="273">
        <v>3</v>
      </c>
    </row>
    <row r="10073" spans="74:92">
      <c r="BV10073" s="273" t="s">
        <v>83</v>
      </c>
      <c r="BW10073" s="273" t="s">
        <v>63</v>
      </c>
      <c r="BX10073" s="273" t="s">
        <v>504</v>
      </c>
      <c r="BY10073" s="273" t="s">
        <v>539</v>
      </c>
      <c r="BZ10073" s="273" t="s">
        <v>86</v>
      </c>
      <c r="CA10073" s="273" t="s">
        <v>87</v>
      </c>
      <c r="CB10073" s="273" t="s">
        <v>88</v>
      </c>
      <c r="CC10073" s="273" t="s">
        <v>89</v>
      </c>
      <c r="CD10073" s="282">
        <v>3</v>
      </c>
      <c r="CE10073" s="274">
        <v>45139</v>
      </c>
      <c r="CF10073" s="273">
        <v>97</v>
      </c>
      <c r="CG10073" s="273" t="s">
        <v>90</v>
      </c>
      <c r="CH10073" s="273">
        <v>97</v>
      </c>
      <c r="CI10073" s="273" t="s">
        <v>80</v>
      </c>
      <c r="CM10073" s="273" t="s">
        <v>73</v>
      </c>
      <c r="CN10073" s="273">
        <v>3</v>
      </c>
    </row>
    <row r="10074" spans="74:92">
      <c r="BV10074" s="273" t="s">
        <v>83</v>
      </c>
      <c r="BW10074" s="273" t="s">
        <v>63</v>
      </c>
      <c r="BX10074" s="273" t="s">
        <v>504</v>
      </c>
      <c r="BY10074" s="273" t="s">
        <v>539</v>
      </c>
      <c r="BZ10074" s="273" t="s">
        <v>86</v>
      </c>
      <c r="CA10074" s="273" t="s">
        <v>87</v>
      </c>
      <c r="CB10074" s="273" t="s">
        <v>101</v>
      </c>
      <c r="CC10074" s="273" t="s">
        <v>102</v>
      </c>
      <c r="CD10074" s="282">
        <v>4</v>
      </c>
      <c r="CE10074" s="274">
        <v>45139</v>
      </c>
      <c r="CF10074" s="273">
        <v>1295</v>
      </c>
      <c r="CG10074" s="273" t="s">
        <v>103</v>
      </c>
      <c r="CH10074" s="273">
        <v>42.165199999999999</v>
      </c>
      <c r="CI10074" s="273" t="s">
        <v>104</v>
      </c>
      <c r="CM10074" s="273" t="s">
        <v>73</v>
      </c>
      <c r="CN10074" s="273">
        <v>3</v>
      </c>
    </row>
    <row r="10075" spans="74:92">
      <c r="BV10075" s="273" t="s">
        <v>83</v>
      </c>
      <c r="BW10075" s="273" t="s">
        <v>63</v>
      </c>
      <c r="BX10075" s="273" t="s">
        <v>504</v>
      </c>
      <c r="BY10075" s="273" t="s">
        <v>539</v>
      </c>
      <c r="BZ10075" s="273" t="s">
        <v>86</v>
      </c>
      <c r="CA10075" s="273" t="s">
        <v>87</v>
      </c>
      <c r="CB10075" s="273" t="s">
        <v>101</v>
      </c>
      <c r="CC10075" s="273" t="s">
        <v>102</v>
      </c>
      <c r="CD10075" s="282">
        <v>4</v>
      </c>
      <c r="CE10075" s="274">
        <v>45170</v>
      </c>
      <c r="CF10075" s="273">
        <v>1476</v>
      </c>
      <c r="CG10075" s="273" t="s">
        <v>103</v>
      </c>
      <c r="CH10075" s="273">
        <v>48.05856</v>
      </c>
      <c r="CI10075" s="273" t="s">
        <v>104</v>
      </c>
      <c r="CM10075" s="273" t="s">
        <v>73</v>
      </c>
      <c r="CN10075" s="273">
        <v>3</v>
      </c>
    </row>
    <row r="10076" spans="74:92">
      <c r="BV10076" s="273" t="s">
        <v>83</v>
      </c>
      <c r="BW10076" s="273" t="s">
        <v>63</v>
      </c>
      <c r="BX10076" s="273" t="s">
        <v>504</v>
      </c>
      <c r="BY10076" s="273" t="s">
        <v>539</v>
      </c>
      <c r="BZ10076" s="273" t="s">
        <v>86</v>
      </c>
      <c r="CA10076" s="273" t="s">
        <v>87</v>
      </c>
      <c r="CB10076" s="273" t="s">
        <v>88</v>
      </c>
      <c r="CC10076" s="273" t="s">
        <v>89</v>
      </c>
      <c r="CD10076" s="282">
        <v>3</v>
      </c>
      <c r="CE10076" s="274">
        <v>45170</v>
      </c>
      <c r="CF10076" s="273">
        <v>116</v>
      </c>
      <c r="CG10076" s="273" t="s">
        <v>90</v>
      </c>
      <c r="CH10076" s="273">
        <v>116</v>
      </c>
      <c r="CI10076" s="273" t="s">
        <v>80</v>
      </c>
      <c r="CM10076" s="273" t="s">
        <v>73</v>
      </c>
      <c r="CN10076" s="273">
        <v>3</v>
      </c>
    </row>
    <row r="10077" spans="74:92">
      <c r="BV10077" s="273" t="s">
        <v>83</v>
      </c>
      <c r="BW10077" s="273" t="s">
        <v>63</v>
      </c>
      <c r="BX10077" s="273" t="s">
        <v>504</v>
      </c>
      <c r="BY10077" s="273" t="s">
        <v>539</v>
      </c>
      <c r="BZ10077" s="273" t="s">
        <v>110</v>
      </c>
      <c r="CA10077" s="273" t="s">
        <v>111</v>
      </c>
      <c r="CB10077" s="273" t="s">
        <v>117</v>
      </c>
      <c r="CC10077" s="273" t="s">
        <v>118</v>
      </c>
      <c r="CD10077" s="282">
        <v>5</v>
      </c>
      <c r="CE10077" s="274">
        <v>45170</v>
      </c>
      <c r="CI10077" s="273" t="s">
        <v>104</v>
      </c>
      <c r="CM10077" s="273" t="s">
        <v>73</v>
      </c>
      <c r="CN10077" s="273">
        <v>3</v>
      </c>
    </row>
    <row r="10078" spans="74:92">
      <c r="BV10078" s="273" t="s">
        <v>83</v>
      </c>
      <c r="BW10078" s="273" t="s">
        <v>63</v>
      </c>
      <c r="BX10078" s="273" t="s">
        <v>504</v>
      </c>
      <c r="BY10078" s="273" t="s">
        <v>539</v>
      </c>
      <c r="BZ10078" s="273" t="s">
        <v>110</v>
      </c>
      <c r="CA10078" s="273" t="s">
        <v>111</v>
      </c>
      <c r="CB10078" s="273" t="s">
        <v>112</v>
      </c>
      <c r="CC10078" s="273" t="s">
        <v>113</v>
      </c>
      <c r="CD10078" s="282">
        <v>4</v>
      </c>
      <c r="CE10078" s="274">
        <v>45170</v>
      </c>
      <c r="CI10078" s="273" t="s">
        <v>80</v>
      </c>
      <c r="CM10078" s="273" t="s">
        <v>73</v>
      </c>
      <c r="CN10078" s="273">
        <v>3</v>
      </c>
    </row>
    <row r="10079" spans="74:92">
      <c r="BV10079" s="273" t="s">
        <v>83</v>
      </c>
      <c r="BW10079" s="273" t="s">
        <v>63</v>
      </c>
      <c r="BX10079" s="273" t="s">
        <v>504</v>
      </c>
      <c r="BY10079" s="273" t="s">
        <v>539</v>
      </c>
      <c r="BZ10079" s="273" t="s">
        <v>126</v>
      </c>
      <c r="CA10079" s="273" t="s">
        <v>127</v>
      </c>
      <c r="CB10079" s="273" t="s">
        <v>128</v>
      </c>
      <c r="CC10079" s="273" t="s">
        <v>129</v>
      </c>
      <c r="CD10079" s="282">
        <v>6</v>
      </c>
      <c r="CE10079" s="274">
        <v>45170</v>
      </c>
      <c r="CI10079" s="273" t="s">
        <v>80</v>
      </c>
      <c r="CM10079" s="273" t="s">
        <v>73</v>
      </c>
      <c r="CN10079" s="273">
        <v>3</v>
      </c>
    </row>
    <row r="10080" spans="74:92">
      <c r="BV10080" s="273" t="s">
        <v>83</v>
      </c>
      <c r="BW10080" s="273" t="s">
        <v>63</v>
      </c>
      <c r="BX10080" s="273" t="s">
        <v>504</v>
      </c>
      <c r="BY10080" s="273" t="s">
        <v>539</v>
      </c>
      <c r="BZ10080" s="273" t="s">
        <v>126</v>
      </c>
      <c r="CA10080" s="273" t="s">
        <v>127</v>
      </c>
      <c r="CB10080" s="273" t="s">
        <v>133</v>
      </c>
      <c r="CC10080" s="273" t="s">
        <v>134</v>
      </c>
      <c r="CD10080" s="282">
        <v>7</v>
      </c>
      <c r="CE10080" s="274">
        <v>45170</v>
      </c>
      <c r="CI10080" s="273" t="s">
        <v>104</v>
      </c>
      <c r="CM10080" s="273" t="s">
        <v>73</v>
      </c>
      <c r="CN10080" s="273">
        <v>3</v>
      </c>
    </row>
    <row r="10081" spans="74:92">
      <c r="BV10081" s="273" t="s">
        <v>83</v>
      </c>
      <c r="BW10081" s="273" t="s">
        <v>63</v>
      </c>
      <c r="BX10081" s="273" t="s">
        <v>504</v>
      </c>
      <c r="BY10081" s="273" t="s">
        <v>539</v>
      </c>
      <c r="BZ10081" s="273" t="s">
        <v>151</v>
      </c>
      <c r="CA10081" s="273" t="s">
        <v>152</v>
      </c>
      <c r="CB10081" s="273" t="s">
        <v>153</v>
      </c>
      <c r="CC10081" s="273" t="s">
        <v>154</v>
      </c>
      <c r="CD10081" s="282">
        <v>10</v>
      </c>
      <c r="CE10081" s="274">
        <v>45170</v>
      </c>
      <c r="CF10081" s="273">
        <v>0</v>
      </c>
      <c r="CG10081" s="273" t="s">
        <v>90</v>
      </c>
      <c r="CH10081" s="273">
        <v>0</v>
      </c>
      <c r="CI10081" s="273" t="s">
        <v>80</v>
      </c>
      <c r="CM10081" s="273" t="s">
        <v>73</v>
      </c>
      <c r="CN10081" s="273">
        <v>3</v>
      </c>
    </row>
    <row r="10082" spans="74:92">
      <c r="BV10082" s="273" t="s">
        <v>83</v>
      </c>
      <c r="BW10082" s="273" t="s">
        <v>63</v>
      </c>
      <c r="BX10082" s="273" t="s">
        <v>504</v>
      </c>
      <c r="BY10082" s="273" t="s">
        <v>539</v>
      </c>
      <c r="BZ10082" s="273" t="s">
        <v>138</v>
      </c>
      <c r="CA10082" s="273" t="s">
        <v>139</v>
      </c>
      <c r="CB10082" s="273" t="s">
        <v>140</v>
      </c>
      <c r="CC10082" s="273" t="s">
        <v>141</v>
      </c>
      <c r="CD10082" s="282">
        <v>9</v>
      </c>
      <c r="CE10082" s="274">
        <v>45170</v>
      </c>
      <c r="CF10082" s="273">
        <v>0</v>
      </c>
      <c r="CG10082" s="273" t="s">
        <v>90</v>
      </c>
      <c r="CH10082" s="273">
        <v>0</v>
      </c>
      <c r="CI10082" s="273" t="s">
        <v>80</v>
      </c>
      <c r="CM10082" s="273" t="s">
        <v>73</v>
      </c>
      <c r="CN10082" s="273">
        <v>3</v>
      </c>
    </row>
    <row r="10083" spans="74:92">
      <c r="BV10083" s="273" t="s">
        <v>83</v>
      </c>
      <c r="BW10083" s="273" t="s">
        <v>63</v>
      </c>
      <c r="BX10083" s="273" t="s">
        <v>504</v>
      </c>
      <c r="BY10083" s="273" t="s">
        <v>539</v>
      </c>
      <c r="BZ10083" s="273" t="s">
        <v>151</v>
      </c>
      <c r="CA10083" s="273" t="s">
        <v>152</v>
      </c>
      <c r="CB10083" s="273" t="s">
        <v>161</v>
      </c>
      <c r="CC10083" s="273" t="s">
        <v>162</v>
      </c>
      <c r="CD10083" s="282">
        <v>11</v>
      </c>
      <c r="CE10083" s="274">
        <v>45170</v>
      </c>
      <c r="CF10083" s="273">
        <v>0</v>
      </c>
      <c r="CG10083" s="273" t="s">
        <v>90</v>
      </c>
      <c r="CH10083" s="273">
        <v>0</v>
      </c>
      <c r="CI10083" s="273" t="s">
        <v>80</v>
      </c>
      <c r="CM10083" s="273" t="s">
        <v>73</v>
      </c>
      <c r="CN10083" s="273">
        <v>3</v>
      </c>
    </row>
    <row r="10084" spans="74:92">
      <c r="BV10084" s="273" t="s">
        <v>83</v>
      </c>
      <c r="BW10084" s="273" t="s">
        <v>63</v>
      </c>
      <c r="BX10084" s="273" t="s">
        <v>504</v>
      </c>
      <c r="BY10084" s="273" t="s">
        <v>539</v>
      </c>
      <c r="BZ10084" s="273" t="s">
        <v>167</v>
      </c>
      <c r="CA10084" s="273" t="s">
        <v>168</v>
      </c>
      <c r="CB10084" s="273" t="s">
        <v>169</v>
      </c>
      <c r="CC10084" s="273" t="s">
        <v>170</v>
      </c>
      <c r="CD10084" s="282">
        <v>12</v>
      </c>
      <c r="CE10084" s="274">
        <v>45170</v>
      </c>
      <c r="CF10084" s="273">
        <v>0</v>
      </c>
      <c r="CG10084" s="273" t="s">
        <v>90</v>
      </c>
      <c r="CH10084" s="273">
        <v>0</v>
      </c>
      <c r="CI10084" s="273" t="s">
        <v>80</v>
      </c>
      <c r="CM10084" s="273" t="s">
        <v>73</v>
      </c>
      <c r="CN10084" s="273">
        <v>3</v>
      </c>
    </row>
    <row r="10085" spans="74:92">
      <c r="BV10085" s="273" t="s">
        <v>83</v>
      </c>
      <c r="BW10085" s="273" t="s">
        <v>63</v>
      </c>
      <c r="BX10085" s="273" t="s">
        <v>504</v>
      </c>
      <c r="BY10085" s="273" t="s">
        <v>539</v>
      </c>
      <c r="BZ10085" s="273" t="s">
        <v>167</v>
      </c>
      <c r="CA10085" s="273" t="s">
        <v>168</v>
      </c>
      <c r="CB10085" s="273" t="s">
        <v>353</v>
      </c>
      <c r="CC10085" s="273" t="s">
        <v>354</v>
      </c>
      <c r="CD10085" s="282">
        <v>13</v>
      </c>
      <c r="CE10085" s="274">
        <v>45170</v>
      </c>
      <c r="CF10085" s="273">
        <v>0</v>
      </c>
      <c r="CG10085" s="273" t="s">
        <v>90</v>
      </c>
      <c r="CH10085" s="273">
        <v>0</v>
      </c>
      <c r="CI10085" s="273" t="s">
        <v>80</v>
      </c>
      <c r="CM10085" s="273" t="s">
        <v>73</v>
      </c>
      <c r="CN10085" s="273">
        <v>3</v>
      </c>
    </row>
    <row r="10086" spans="74:92">
      <c r="BV10086" s="273" t="s">
        <v>83</v>
      </c>
      <c r="BW10086" s="273" t="s">
        <v>63</v>
      </c>
      <c r="BX10086" s="273" t="s">
        <v>504</v>
      </c>
      <c r="BY10086" s="273" t="s">
        <v>539</v>
      </c>
      <c r="BZ10086" s="273" t="s">
        <v>167</v>
      </c>
      <c r="CA10086" s="273" t="s">
        <v>168</v>
      </c>
      <c r="CB10086" s="273" t="s">
        <v>313</v>
      </c>
      <c r="CC10086" s="273" t="s">
        <v>314</v>
      </c>
      <c r="CD10086" s="282">
        <v>14</v>
      </c>
      <c r="CE10086" s="274">
        <v>45170</v>
      </c>
      <c r="CF10086" s="273">
        <v>0</v>
      </c>
      <c r="CG10086" s="273" t="s">
        <v>90</v>
      </c>
      <c r="CH10086" s="273">
        <v>0</v>
      </c>
      <c r="CI10086" s="273" t="s">
        <v>80</v>
      </c>
      <c r="CM10086" s="273" t="s">
        <v>73</v>
      </c>
      <c r="CN10086" s="273">
        <v>3</v>
      </c>
    </row>
    <row r="10087" spans="74:92">
      <c r="BV10087" s="273" t="s">
        <v>83</v>
      </c>
      <c r="BW10087" s="273" t="s">
        <v>63</v>
      </c>
      <c r="BX10087" s="273" t="s">
        <v>504</v>
      </c>
      <c r="BY10087" s="273" t="s">
        <v>539</v>
      </c>
      <c r="BZ10087" s="273" t="s">
        <v>204</v>
      </c>
      <c r="CA10087" s="273" t="s">
        <v>205</v>
      </c>
      <c r="CB10087" s="273" t="s">
        <v>206</v>
      </c>
      <c r="CC10087" s="273" t="s">
        <v>207</v>
      </c>
      <c r="CD10087" s="282">
        <v>0</v>
      </c>
      <c r="CE10087" s="274">
        <v>45170</v>
      </c>
      <c r="CG10087" s="273" t="s">
        <v>181</v>
      </c>
      <c r="CI10087" s="273" t="s">
        <v>208</v>
      </c>
      <c r="CJ10087" s="273" t="s">
        <v>209</v>
      </c>
      <c r="CM10087" s="273" t="s">
        <v>73</v>
      </c>
      <c r="CN10087" s="273">
        <v>3</v>
      </c>
    </row>
    <row r="10088" spans="74:92">
      <c r="BV10088" s="273" t="s">
        <v>83</v>
      </c>
      <c r="BW10088" s="273" t="s">
        <v>63</v>
      </c>
      <c r="BX10088" s="273" t="s">
        <v>504</v>
      </c>
      <c r="BY10088" s="273" t="s">
        <v>539</v>
      </c>
      <c r="BZ10088" s="273" t="s">
        <v>86</v>
      </c>
      <c r="CA10088" s="273" t="s">
        <v>87</v>
      </c>
      <c r="CB10088" s="273" t="s">
        <v>179</v>
      </c>
      <c r="CC10088" s="273" t="s">
        <v>180</v>
      </c>
      <c r="CD10088" s="282">
        <v>1</v>
      </c>
      <c r="CE10088" s="274">
        <v>45170</v>
      </c>
      <c r="CG10088" s="273" t="s">
        <v>181</v>
      </c>
      <c r="CI10088" s="273" t="s">
        <v>181</v>
      </c>
      <c r="CJ10088" s="273" t="s">
        <v>1867</v>
      </c>
      <c r="CM10088" s="273" t="s">
        <v>73</v>
      </c>
      <c r="CN10088" s="273">
        <v>3</v>
      </c>
    </row>
    <row r="10089" spans="74:92">
      <c r="BV10089" s="273" t="s">
        <v>83</v>
      </c>
      <c r="BW10089" s="273" t="s">
        <v>63</v>
      </c>
      <c r="BX10089" s="273" t="s">
        <v>504</v>
      </c>
      <c r="BY10089" s="273" t="s">
        <v>539</v>
      </c>
      <c r="BZ10089" s="273" t="s">
        <v>167</v>
      </c>
      <c r="CA10089" s="273" t="s">
        <v>168</v>
      </c>
      <c r="CB10089" s="273" t="s">
        <v>319</v>
      </c>
      <c r="CC10089" s="273" t="s">
        <v>320</v>
      </c>
      <c r="CD10089" s="282">
        <v>15</v>
      </c>
      <c r="CE10089" s="274">
        <v>45170</v>
      </c>
      <c r="CF10089" s="273">
        <v>0</v>
      </c>
      <c r="CG10089" s="273" t="s">
        <v>90</v>
      </c>
      <c r="CH10089" s="273">
        <v>0</v>
      </c>
      <c r="CI10089" s="273" t="s">
        <v>80</v>
      </c>
      <c r="CM10089" s="273" t="s">
        <v>73</v>
      </c>
      <c r="CN10089" s="273">
        <v>3</v>
      </c>
    </row>
    <row r="10090" spans="74:92">
      <c r="BV10090" s="273" t="s">
        <v>83</v>
      </c>
      <c r="BW10090" s="273" t="s">
        <v>63</v>
      </c>
      <c r="BX10090" s="273" t="s">
        <v>504</v>
      </c>
      <c r="BY10090" s="273" t="s">
        <v>539</v>
      </c>
      <c r="BZ10090" s="273" t="s">
        <v>138</v>
      </c>
      <c r="CA10090" s="273" t="s">
        <v>139</v>
      </c>
      <c r="CB10090" s="273" t="s">
        <v>190</v>
      </c>
      <c r="CC10090" s="273" t="s">
        <v>191</v>
      </c>
      <c r="CD10090" s="282">
        <v>8</v>
      </c>
      <c r="CE10090" s="274">
        <v>45170</v>
      </c>
      <c r="CF10090" s="273">
        <v>0</v>
      </c>
      <c r="CG10090" s="273" t="s">
        <v>90</v>
      </c>
      <c r="CH10090" s="273">
        <v>0</v>
      </c>
      <c r="CI10090" s="273" t="s">
        <v>80</v>
      </c>
      <c r="CM10090" s="273" t="s">
        <v>73</v>
      </c>
      <c r="CN10090" s="273">
        <v>3</v>
      </c>
    </row>
    <row r="10091" spans="74:92">
      <c r="BV10091" s="273" t="s">
        <v>83</v>
      </c>
      <c r="BW10091" s="273" t="s">
        <v>63</v>
      </c>
      <c r="BX10091" s="273" t="s">
        <v>504</v>
      </c>
      <c r="BY10091" s="273" t="s">
        <v>539</v>
      </c>
      <c r="BZ10091" s="273" t="s">
        <v>86</v>
      </c>
      <c r="CA10091" s="273" t="s">
        <v>87</v>
      </c>
      <c r="CB10091" s="273" t="s">
        <v>233</v>
      </c>
      <c r="CC10091" s="273" t="s">
        <v>234</v>
      </c>
      <c r="CD10091" s="282">
        <v>1</v>
      </c>
      <c r="CE10091" s="274">
        <v>45170</v>
      </c>
      <c r="CG10091" s="273" t="s">
        <v>181</v>
      </c>
      <c r="CI10091" s="273" t="s">
        <v>181</v>
      </c>
      <c r="CJ10091" s="273" t="s">
        <v>1842</v>
      </c>
      <c r="CM10091" s="273" t="s">
        <v>73</v>
      </c>
      <c r="CN10091" s="273">
        <v>3</v>
      </c>
    </row>
    <row r="10092" spans="74:92">
      <c r="BV10092" s="273" t="s">
        <v>83</v>
      </c>
      <c r="BW10092" s="273" t="s">
        <v>63</v>
      </c>
      <c r="BX10092" s="273" t="s">
        <v>504</v>
      </c>
      <c r="BY10092" s="273" t="s">
        <v>539</v>
      </c>
      <c r="BZ10092" s="273" t="s">
        <v>86</v>
      </c>
      <c r="CA10092" s="273" t="s">
        <v>87</v>
      </c>
      <c r="CB10092" s="273" t="s">
        <v>217</v>
      </c>
      <c r="CC10092" s="273" t="s">
        <v>218</v>
      </c>
      <c r="CD10092" s="282">
        <v>2</v>
      </c>
      <c r="CE10092" s="274">
        <v>45170</v>
      </c>
      <c r="CG10092" s="273" t="s">
        <v>181</v>
      </c>
      <c r="CI10092" s="273" t="s">
        <v>181</v>
      </c>
      <c r="CJ10092" s="273" t="s">
        <v>540</v>
      </c>
      <c r="CM10092" s="273" t="s">
        <v>73</v>
      </c>
      <c r="CN10092" s="273">
        <v>3</v>
      </c>
    </row>
    <row r="10093" spans="74:92">
      <c r="BV10093" s="273" t="s">
        <v>83</v>
      </c>
      <c r="BW10093" s="273" t="s">
        <v>63</v>
      </c>
      <c r="BX10093" s="273" t="s">
        <v>504</v>
      </c>
      <c r="BY10093" s="273" t="s">
        <v>539</v>
      </c>
      <c r="BZ10093" s="273" t="s">
        <v>86</v>
      </c>
      <c r="CA10093" s="273" t="s">
        <v>87</v>
      </c>
      <c r="CB10093" s="273" t="s">
        <v>225</v>
      </c>
      <c r="CC10093" s="273" t="s">
        <v>226</v>
      </c>
      <c r="CD10093" s="282">
        <v>5</v>
      </c>
      <c r="CE10093" s="274">
        <v>45170</v>
      </c>
      <c r="CF10093" s="273">
        <v>0</v>
      </c>
      <c r="CG10093" s="273" t="s">
        <v>90</v>
      </c>
      <c r="CH10093" s="273">
        <v>0</v>
      </c>
      <c r="CI10093" s="273" t="s">
        <v>80</v>
      </c>
      <c r="CM10093" s="273" t="s">
        <v>73</v>
      </c>
      <c r="CN10093" s="273">
        <v>3</v>
      </c>
    </row>
    <row r="10094" spans="74:92">
      <c r="BV10094" s="273" t="s">
        <v>83</v>
      </c>
      <c r="BW10094" s="273" t="s">
        <v>63</v>
      </c>
      <c r="BX10094" s="273" t="s">
        <v>504</v>
      </c>
      <c r="BY10094" s="273" t="s">
        <v>539</v>
      </c>
      <c r="BZ10094" s="273" t="s">
        <v>86</v>
      </c>
      <c r="CA10094" s="273" t="s">
        <v>87</v>
      </c>
      <c r="CB10094" s="273" t="s">
        <v>225</v>
      </c>
      <c r="CC10094" s="273" t="s">
        <v>226</v>
      </c>
      <c r="CD10094" s="282">
        <v>5</v>
      </c>
      <c r="CE10094" s="274">
        <v>45200</v>
      </c>
      <c r="CF10094" s="273">
        <v>0</v>
      </c>
      <c r="CG10094" s="273" t="s">
        <v>90</v>
      </c>
      <c r="CH10094" s="273">
        <v>0</v>
      </c>
      <c r="CI10094" s="273" t="s">
        <v>80</v>
      </c>
      <c r="CM10094" s="273" t="s">
        <v>73</v>
      </c>
      <c r="CN10094" s="273">
        <v>3</v>
      </c>
    </row>
    <row r="10095" spans="74:92">
      <c r="BV10095" s="273" t="s">
        <v>83</v>
      </c>
      <c r="BW10095" s="273" t="s">
        <v>63</v>
      </c>
      <c r="BX10095" s="273" t="s">
        <v>504</v>
      </c>
      <c r="BY10095" s="273" t="s">
        <v>539</v>
      </c>
      <c r="BZ10095" s="273" t="s">
        <v>86</v>
      </c>
      <c r="CA10095" s="273" t="s">
        <v>87</v>
      </c>
      <c r="CB10095" s="273" t="s">
        <v>217</v>
      </c>
      <c r="CC10095" s="273" t="s">
        <v>218</v>
      </c>
      <c r="CD10095" s="282">
        <v>2</v>
      </c>
      <c r="CE10095" s="274">
        <v>45200</v>
      </c>
      <c r="CG10095" s="273" t="s">
        <v>181</v>
      </c>
      <c r="CI10095" s="273" t="s">
        <v>181</v>
      </c>
      <c r="CJ10095" s="273" t="s">
        <v>540</v>
      </c>
      <c r="CM10095" s="273" t="s">
        <v>73</v>
      </c>
      <c r="CN10095" s="273">
        <v>3</v>
      </c>
    </row>
    <row r="10096" spans="74:92">
      <c r="BV10096" s="273" t="s">
        <v>83</v>
      </c>
      <c r="BW10096" s="273" t="s">
        <v>63</v>
      </c>
      <c r="BX10096" s="273" t="s">
        <v>504</v>
      </c>
      <c r="BY10096" s="273" t="s">
        <v>539</v>
      </c>
      <c r="BZ10096" s="273" t="s">
        <v>86</v>
      </c>
      <c r="CA10096" s="273" t="s">
        <v>87</v>
      </c>
      <c r="CB10096" s="273" t="s">
        <v>233</v>
      </c>
      <c r="CC10096" s="273" t="s">
        <v>234</v>
      </c>
      <c r="CD10096" s="282">
        <v>1</v>
      </c>
      <c r="CE10096" s="274">
        <v>45200</v>
      </c>
      <c r="CG10096" s="273" t="s">
        <v>181</v>
      </c>
      <c r="CI10096" s="273" t="s">
        <v>181</v>
      </c>
      <c r="CJ10096" s="273" t="s">
        <v>1320</v>
      </c>
      <c r="CM10096" s="273" t="s">
        <v>73</v>
      </c>
      <c r="CN10096" s="273">
        <v>3</v>
      </c>
    </row>
    <row r="10097" spans="74:92">
      <c r="BV10097" s="273" t="s">
        <v>83</v>
      </c>
      <c r="BW10097" s="273" t="s">
        <v>63</v>
      </c>
      <c r="BX10097" s="273" t="s">
        <v>504</v>
      </c>
      <c r="BY10097" s="273" t="s">
        <v>539</v>
      </c>
      <c r="BZ10097" s="273" t="s">
        <v>138</v>
      </c>
      <c r="CA10097" s="273" t="s">
        <v>139</v>
      </c>
      <c r="CB10097" s="273" t="s">
        <v>190</v>
      </c>
      <c r="CC10097" s="273" t="s">
        <v>191</v>
      </c>
      <c r="CD10097" s="282">
        <v>8</v>
      </c>
      <c r="CE10097" s="274">
        <v>45200</v>
      </c>
      <c r="CF10097" s="273">
        <v>0</v>
      </c>
      <c r="CG10097" s="273" t="s">
        <v>90</v>
      </c>
      <c r="CH10097" s="273">
        <v>0</v>
      </c>
      <c r="CI10097" s="273" t="s">
        <v>80</v>
      </c>
      <c r="CM10097" s="273" t="s">
        <v>73</v>
      </c>
      <c r="CN10097" s="273">
        <v>3</v>
      </c>
    </row>
    <row r="10098" spans="74:92">
      <c r="BV10098" s="273" t="s">
        <v>83</v>
      </c>
      <c r="BW10098" s="273" t="s">
        <v>63</v>
      </c>
      <c r="BX10098" s="273" t="s">
        <v>504</v>
      </c>
      <c r="BY10098" s="273" t="s">
        <v>539</v>
      </c>
      <c r="BZ10098" s="273" t="s">
        <v>167</v>
      </c>
      <c r="CA10098" s="273" t="s">
        <v>168</v>
      </c>
      <c r="CB10098" s="273" t="s">
        <v>319</v>
      </c>
      <c r="CC10098" s="273" t="s">
        <v>320</v>
      </c>
      <c r="CD10098" s="282">
        <v>15</v>
      </c>
      <c r="CE10098" s="274">
        <v>45200</v>
      </c>
      <c r="CF10098" s="273">
        <v>0</v>
      </c>
      <c r="CG10098" s="273" t="s">
        <v>90</v>
      </c>
      <c r="CH10098" s="273">
        <v>0</v>
      </c>
      <c r="CI10098" s="273" t="s">
        <v>80</v>
      </c>
      <c r="CM10098" s="273" t="s">
        <v>73</v>
      </c>
      <c r="CN10098" s="273">
        <v>3</v>
      </c>
    </row>
    <row r="10099" spans="74:92">
      <c r="BV10099" s="273" t="s">
        <v>83</v>
      </c>
      <c r="BW10099" s="273" t="s">
        <v>63</v>
      </c>
      <c r="BX10099" s="273" t="s">
        <v>504</v>
      </c>
      <c r="BY10099" s="273" t="s">
        <v>539</v>
      </c>
      <c r="BZ10099" s="273" t="s">
        <v>86</v>
      </c>
      <c r="CA10099" s="273" t="s">
        <v>87</v>
      </c>
      <c r="CB10099" s="273" t="s">
        <v>179</v>
      </c>
      <c r="CC10099" s="273" t="s">
        <v>180</v>
      </c>
      <c r="CD10099" s="282">
        <v>1</v>
      </c>
      <c r="CE10099" s="274">
        <v>45200</v>
      </c>
      <c r="CG10099" s="273" t="s">
        <v>181</v>
      </c>
      <c r="CI10099" s="273" t="s">
        <v>181</v>
      </c>
      <c r="CJ10099" s="273" t="s">
        <v>306</v>
      </c>
      <c r="CM10099" s="273" t="s">
        <v>73</v>
      </c>
      <c r="CN10099" s="273">
        <v>3</v>
      </c>
    </row>
    <row r="10100" spans="74:92">
      <c r="BV10100" s="273" t="s">
        <v>83</v>
      </c>
      <c r="BW10100" s="273" t="s">
        <v>63</v>
      </c>
      <c r="BX10100" s="273" t="s">
        <v>504</v>
      </c>
      <c r="BY10100" s="273" t="s">
        <v>539</v>
      </c>
      <c r="BZ10100" s="273" t="s">
        <v>204</v>
      </c>
      <c r="CA10100" s="273" t="s">
        <v>205</v>
      </c>
      <c r="CB10100" s="273" t="s">
        <v>206</v>
      </c>
      <c r="CC10100" s="273" t="s">
        <v>207</v>
      </c>
      <c r="CD10100" s="282">
        <v>0</v>
      </c>
      <c r="CE10100" s="274">
        <v>45200</v>
      </c>
      <c r="CG10100" s="273" t="s">
        <v>181</v>
      </c>
      <c r="CI10100" s="273" t="s">
        <v>208</v>
      </c>
      <c r="CJ10100" s="273" t="s">
        <v>209</v>
      </c>
      <c r="CM10100" s="273" t="s">
        <v>73</v>
      </c>
      <c r="CN10100" s="273">
        <v>3</v>
      </c>
    </row>
    <row r="10101" spans="74:92">
      <c r="BV10101" s="273" t="s">
        <v>83</v>
      </c>
      <c r="BW10101" s="273" t="s">
        <v>63</v>
      </c>
      <c r="BX10101" s="273" t="s">
        <v>504</v>
      </c>
      <c r="BY10101" s="273" t="s">
        <v>539</v>
      </c>
      <c r="BZ10101" s="273" t="s">
        <v>167</v>
      </c>
      <c r="CA10101" s="273" t="s">
        <v>168</v>
      </c>
      <c r="CB10101" s="273" t="s">
        <v>313</v>
      </c>
      <c r="CC10101" s="273" t="s">
        <v>314</v>
      </c>
      <c r="CD10101" s="282">
        <v>14</v>
      </c>
      <c r="CE10101" s="274">
        <v>45200</v>
      </c>
      <c r="CF10101" s="273">
        <v>0</v>
      </c>
      <c r="CG10101" s="273" t="s">
        <v>90</v>
      </c>
      <c r="CH10101" s="273">
        <v>0</v>
      </c>
      <c r="CI10101" s="273" t="s">
        <v>80</v>
      </c>
      <c r="CM10101" s="273" t="s">
        <v>73</v>
      </c>
      <c r="CN10101" s="273">
        <v>3</v>
      </c>
    </row>
    <row r="10102" spans="74:92">
      <c r="BV10102" s="273" t="s">
        <v>83</v>
      </c>
      <c r="BW10102" s="273" t="s">
        <v>63</v>
      </c>
      <c r="BX10102" s="273" t="s">
        <v>504</v>
      </c>
      <c r="BY10102" s="273" t="s">
        <v>539</v>
      </c>
      <c r="BZ10102" s="273" t="s">
        <v>167</v>
      </c>
      <c r="CA10102" s="273" t="s">
        <v>168</v>
      </c>
      <c r="CB10102" s="273" t="s">
        <v>353</v>
      </c>
      <c r="CC10102" s="273" t="s">
        <v>354</v>
      </c>
      <c r="CD10102" s="282">
        <v>13</v>
      </c>
      <c r="CE10102" s="274">
        <v>45200</v>
      </c>
      <c r="CF10102" s="273">
        <v>0</v>
      </c>
      <c r="CG10102" s="273" t="s">
        <v>90</v>
      </c>
      <c r="CH10102" s="273">
        <v>0</v>
      </c>
      <c r="CI10102" s="273" t="s">
        <v>80</v>
      </c>
      <c r="CM10102" s="273" t="s">
        <v>73</v>
      </c>
      <c r="CN10102" s="273">
        <v>3</v>
      </c>
    </row>
    <row r="10103" spans="74:92">
      <c r="BV10103" s="273" t="s">
        <v>83</v>
      </c>
      <c r="BW10103" s="273" t="s">
        <v>63</v>
      </c>
      <c r="BX10103" s="273" t="s">
        <v>504</v>
      </c>
      <c r="BY10103" s="273" t="s">
        <v>539</v>
      </c>
      <c r="BZ10103" s="273" t="s">
        <v>167</v>
      </c>
      <c r="CA10103" s="273" t="s">
        <v>168</v>
      </c>
      <c r="CB10103" s="273" t="s">
        <v>169</v>
      </c>
      <c r="CC10103" s="273" t="s">
        <v>170</v>
      </c>
      <c r="CD10103" s="282">
        <v>12</v>
      </c>
      <c r="CE10103" s="274">
        <v>45200</v>
      </c>
      <c r="CF10103" s="273">
        <v>0</v>
      </c>
      <c r="CG10103" s="273" t="s">
        <v>90</v>
      </c>
      <c r="CH10103" s="273">
        <v>0</v>
      </c>
      <c r="CI10103" s="273" t="s">
        <v>80</v>
      </c>
      <c r="CM10103" s="273" t="s">
        <v>73</v>
      </c>
      <c r="CN10103" s="273">
        <v>3</v>
      </c>
    </row>
    <row r="10104" spans="74:92">
      <c r="BV10104" s="273" t="s">
        <v>83</v>
      </c>
      <c r="BW10104" s="273" t="s">
        <v>63</v>
      </c>
      <c r="BX10104" s="273" t="s">
        <v>504</v>
      </c>
      <c r="BY10104" s="273" t="s">
        <v>539</v>
      </c>
      <c r="BZ10104" s="273" t="s">
        <v>151</v>
      </c>
      <c r="CA10104" s="273" t="s">
        <v>152</v>
      </c>
      <c r="CB10104" s="273" t="s">
        <v>161</v>
      </c>
      <c r="CC10104" s="273" t="s">
        <v>162</v>
      </c>
      <c r="CD10104" s="282">
        <v>11</v>
      </c>
      <c r="CE10104" s="274">
        <v>45200</v>
      </c>
      <c r="CF10104" s="273">
        <v>0</v>
      </c>
      <c r="CG10104" s="273" t="s">
        <v>90</v>
      </c>
      <c r="CH10104" s="273">
        <v>0</v>
      </c>
      <c r="CI10104" s="273" t="s">
        <v>80</v>
      </c>
      <c r="CM10104" s="273" t="s">
        <v>73</v>
      </c>
      <c r="CN10104" s="273">
        <v>3</v>
      </c>
    </row>
    <row r="10105" spans="74:92">
      <c r="BV10105" s="273" t="s">
        <v>83</v>
      </c>
      <c r="BW10105" s="273" t="s">
        <v>63</v>
      </c>
      <c r="BX10105" s="273" t="s">
        <v>504</v>
      </c>
      <c r="BY10105" s="273" t="s">
        <v>539</v>
      </c>
      <c r="BZ10105" s="273" t="s">
        <v>138</v>
      </c>
      <c r="CA10105" s="273" t="s">
        <v>139</v>
      </c>
      <c r="CB10105" s="273" t="s">
        <v>140</v>
      </c>
      <c r="CC10105" s="273" t="s">
        <v>141</v>
      </c>
      <c r="CD10105" s="282">
        <v>9</v>
      </c>
      <c r="CE10105" s="274">
        <v>45200</v>
      </c>
      <c r="CF10105" s="273">
        <v>0</v>
      </c>
      <c r="CG10105" s="273" t="s">
        <v>90</v>
      </c>
      <c r="CH10105" s="273">
        <v>0</v>
      </c>
      <c r="CI10105" s="273" t="s">
        <v>80</v>
      </c>
      <c r="CM10105" s="273" t="s">
        <v>73</v>
      </c>
      <c r="CN10105" s="273">
        <v>3</v>
      </c>
    </row>
    <row r="10106" spans="74:92">
      <c r="BV10106" s="273" t="s">
        <v>83</v>
      </c>
      <c r="BW10106" s="273" t="s">
        <v>63</v>
      </c>
      <c r="BX10106" s="273" t="s">
        <v>504</v>
      </c>
      <c r="BY10106" s="273" t="s">
        <v>539</v>
      </c>
      <c r="BZ10106" s="273" t="s">
        <v>151</v>
      </c>
      <c r="CA10106" s="273" t="s">
        <v>152</v>
      </c>
      <c r="CB10106" s="273" t="s">
        <v>153</v>
      </c>
      <c r="CC10106" s="273" t="s">
        <v>154</v>
      </c>
      <c r="CD10106" s="282">
        <v>10</v>
      </c>
      <c r="CE10106" s="274">
        <v>45200</v>
      </c>
      <c r="CF10106" s="273">
        <v>0</v>
      </c>
      <c r="CG10106" s="273" t="s">
        <v>90</v>
      </c>
      <c r="CH10106" s="273">
        <v>0</v>
      </c>
      <c r="CI10106" s="273" t="s">
        <v>80</v>
      </c>
      <c r="CM10106" s="273" t="s">
        <v>73</v>
      </c>
      <c r="CN10106" s="273">
        <v>3</v>
      </c>
    </row>
    <row r="10107" spans="74:92">
      <c r="BV10107" s="273" t="s">
        <v>83</v>
      </c>
      <c r="BW10107" s="273" t="s">
        <v>63</v>
      </c>
      <c r="BX10107" s="273" t="s">
        <v>504</v>
      </c>
      <c r="BY10107" s="273" t="s">
        <v>539</v>
      </c>
      <c r="BZ10107" s="273" t="s">
        <v>126</v>
      </c>
      <c r="CA10107" s="273" t="s">
        <v>127</v>
      </c>
      <c r="CB10107" s="273" t="s">
        <v>133</v>
      </c>
      <c r="CC10107" s="273" t="s">
        <v>134</v>
      </c>
      <c r="CD10107" s="282">
        <v>7</v>
      </c>
      <c r="CE10107" s="274">
        <v>45200</v>
      </c>
      <c r="CI10107" s="273" t="s">
        <v>104</v>
      </c>
      <c r="CM10107" s="273" t="s">
        <v>73</v>
      </c>
      <c r="CN10107" s="273">
        <v>3</v>
      </c>
    </row>
    <row r="10108" spans="74:92">
      <c r="BV10108" s="273" t="s">
        <v>83</v>
      </c>
      <c r="BW10108" s="273" t="s">
        <v>63</v>
      </c>
      <c r="BX10108" s="273" t="s">
        <v>504</v>
      </c>
      <c r="BY10108" s="273" t="s">
        <v>539</v>
      </c>
      <c r="BZ10108" s="273" t="s">
        <v>126</v>
      </c>
      <c r="CA10108" s="273" t="s">
        <v>127</v>
      </c>
      <c r="CB10108" s="273" t="s">
        <v>128</v>
      </c>
      <c r="CC10108" s="273" t="s">
        <v>129</v>
      </c>
      <c r="CD10108" s="282">
        <v>6</v>
      </c>
      <c r="CE10108" s="274">
        <v>45200</v>
      </c>
      <c r="CI10108" s="273" t="s">
        <v>80</v>
      </c>
      <c r="CM10108" s="283" t="s">
        <v>73</v>
      </c>
      <c r="CN10108" s="273">
        <v>3</v>
      </c>
    </row>
    <row r="10109" spans="74:92">
      <c r="BV10109" s="273" t="s">
        <v>83</v>
      </c>
      <c r="BW10109" s="273" t="s">
        <v>63</v>
      </c>
      <c r="BX10109" s="273" t="s">
        <v>504</v>
      </c>
      <c r="BY10109" s="273" t="s">
        <v>539</v>
      </c>
      <c r="BZ10109" s="273" t="s">
        <v>110</v>
      </c>
      <c r="CA10109" s="273" t="s">
        <v>111</v>
      </c>
      <c r="CB10109" s="273" t="s">
        <v>112</v>
      </c>
      <c r="CC10109" s="273" t="s">
        <v>113</v>
      </c>
      <c r="CD10109" s="282">
        <v>4</v>
      </c>
      <c r="CE10109" s="274">
        <v>45200</v>
      </c>
      <c r="CI10109" s="273" t="s">
        <v>80</v>
      </c>
      <c r="CM10109" s="273" t="s">
        <v>73</v>
      </c>
      <c r="CN10109" s="273">
        <v>3</v>
      </c>
    </row>
    <row r="10110" spans="74:92">
      <c r="BV10110" s="273" t="s">
        <v>83</v>
      </c>
      <c r="BW10110" s="273" t="s">
        <v>63</v>
      </c>
      <c r="BX10110" s="273" t="s">
        <v>504</v>
      </c>
      <c r="BY10110" s="273" t="s">
        <v>539</v>
      </c>
      <c r="BZ10110" s="273" t="s">
        <v>110</v>
      </c>
      <c r="CA10110" s="273" t="s">
        <v>111</v>
      </c>
      <c r="CB10110" s="273" t="s">
        <v>117</v>
      </c>
      <c r="CC10110" s="273" t="s">
        <v>118</v>
      </c>
      <c r="CD10110" s="282">
        <v>5</v>
      </c>
      <c r="CE10110" s="274">
        <v>45200</v>
      </c>
      <c r="CI10110" s="273" t="s">
        <v>104</v>
      </c>
      <c r="CM10110" s="273" t="s">
        <v>73</v>
      </c>
      <c r="CN10110" s="273">
        <v>3</v>
      </c>
    </row>
    <row r="10111" spans="74:92">
      <c r="BV10111" s="273" t="s">
        <v>83</v>
      </c>
      <c r="BW10111" s="273" t="s">
        <v>63</v>
      </c>
      <c r="BX10111" s="273" t="s">
        <v>504</v>
      </c>
      <c r="BY10111" s="273" t="s">
        <v>539</v>
      </c>
      <c r="BZ10111" s="273" t="s">
        <v>86</v>
      </c>
      <c r="CA10111" s="273" t="s">
        <v>87</v>
      </c>
      <c r="CB10111" s="273" t="s">
        <v>88</v>
      </c>
      <c r="CC10111" s="273" t="s">
        <v>89</v>
      </c>
      <c r="CD10111" s="282">
        <v>3</v>
      </c>
      <c r="CE10111" s="274">
        <v>45200</v>
      </c>
      <c r="CF10111" s="273">
        <v>94</v>
      </c>
      <c r="CG10111" s="273" t="s">
        <v>90</v>
      </c>
      <c r="CH10111" s="273">
        <v>94</v>
      </c>
      <c r="CI10111" s="273" t="s">
        <v>80</v>
      </c>
      <c r="CM10111" s="273" t="s">
        <v>73</v>
      </c>
      <c r="CN10111" s="273">
        <v>3</v>
      </c>
    </row>
    <row r="10112" spans="74:92">
      <c r="BV10112" s="273" t="s">
        <v>83</v>
      </c>
      <c r="BW10112" s="273" t="s">
        <v>63</v>
      </c>
      <c r="BX10112" s="273" t="s">
        <v>504</v>
      </c>
      <c r="BY10112" s="273" t="s">
        <v>539</v>
      </c>
      <c r="BZ10112" s="273" t="s">
        <v>86</v>
      </c>
      <c r="CA10112" s="273" t="s">
        <v>87</v>
      </c>
      <c r="CB10112" s="273" t="s">
        <v>101</v>
      </c>
      <c r="CC10112" s="273" t="s">
        <v>102</v>
      </c>
      <c r="CD10112" s="282">
        <v>4</v>
      </c>
      <c r="CE10112" s="274">
        <v>45200</v>
      </c>
      <c r="CF10112" s="273">
        <v>1207</v>
      </c>
      <c r="CG10112" s="273" t="s">
        <v>103</v>
      </c>
      <c r="CH10112" s="273">
        <v>39.29992</v>
      </c>
      <c r="CI10112" s="273" t="s">
        <v>104</v>
      </c>
      <c r="CM10112" s="273" t="s">
        <v>73</v>
      </c>
      <c r="CN10112" s="273">
        <v>3</v>
      </c>
    </row>
    <row r="10113" spans="74:92">
      <c r="BV10113" s="273" t="s">
        <v>83</v>
      </c>
      <c r="BW10113" s="273" t="s">
        <v>63</v>
      </c>
      <c r="BX10113" s="273" t="s">
        <v>504</v>
      </c>
      <c r="BY10113" s="273" t="s">
        <v>539</v>
      </c>
      <c r="BZ10113" s="273" t="s">
        <v>86</v>
      </c>
      <c r="CA10113" s="273" t="s">
        <v>87</v>
      </c>
      <c r="CB10113" s="273" t="s">
        <v>88</v>
      </c>
      <c r="CC10113" s="273" t="s">
        <v>89</v>
      </c>
      <c r="CD10113" s="282">
        <v>3</v>
      </c>
      <c r="CE10113" s="274">
        <v>45231</v>
      </c>
      <c r="CF10113" s="273">
        <v>77</v>
      </c>
      <c r="CG10113" s="273" t="s">
        <v>90</v>
      </c>
      <c r="CH10113" s="273">
        <v>77</v>
      </c>
      <c r="CI10113" s="273" t="s">
        <v>80</v>
      </c>
      <c r="CM10113" s="273" t="s">
        <v>73</v>
      </c>
      <c r="CN10113" s="273">
        <v>3</v>
      </c>
    </row>
    <row r="10114" spans="74:92">
      <c r="BV10114" s="273" t="s">
        <v>83</v>
      </c>
      <c r="BW10114" s="273" t="s">
        <v>63</v>
      </c>
      <c r="BX10114" s="273" t="s">
        <v>504</v>
      </c>
      <c r="BY10114" s="273" t="s">
        <v>539</v>
      </c>
      <c r="BZ10114" s="273" t="s">
        <v>86</v>
      </c>
      <c r="CA10114" s="273" t="s">
        <v>87</v>
      </c>
      <c r="CB10114" s="273" t="s">
        <v>101</v>
      </c>
      <c r="CC10114" s="273" t="s">
        <v>102</v>
      </c>
      <c r="CD10114" s="282">
        <v>4</v>
      </c>
      <c r="CE10114" s="274">
        <v>45231</v>
      </c>
      <c r="CF10114" s="273">
        <v>1079</v>
      </c>
      <c r="CG10114" s="273" t="s">
        <v>103</v>
      </c>
      <c r="CH10114" s="273">
        <v>35.132240000000003</v>
      </c>
      <c r="CI10114" s="273" t="s">
        <v>104</v>
      </c>
      <c r="CM10114" s="273" t="s">
        <v>73</v>
      </c>
      <c r="CN10114" s="273">
        <v>3</v>
      </c>
    </row>
    <row r="10115" spans="74:92">
      <c r="BV10115" s="273" t="s">
        <v>83</v>
      </c>
      <c r="BW10115" s="273" t="s">
        <v>63</v>
      </c>
      <c r="BX10115" s="273" t="s">
        <v>504</v>
      </c>
      <c r="BY10115" s="273" t="s">
        <v>539</v>
      </c>
      <c r="BZ10115" s="273" t="s">
        <v>110</v>
      </c>
      <c r="CA10115" s="273" t="s">
        <v>111</v>
      </c>
      <c r="CB10115" s="273" t="s">
        <v>117</v>
      </c>
      <c r="CC10115" s="273" t="s">
        <v>118</v>
      </c>
      <c r="CD10115" s="282">
        <v>5</v>
      </c>
      <c r="CE10115" s="274">
        <v>45231</v>
      </c>
      <c r="CI10115" s="273" t="s">
        <v>104</v>
      </c>
      <c r="CM10115" s="273" t="s">
        <v>73</v>
      </c>
      <c r="CN10115" s="273">
        <v>3</v>
      </c>
    </row>
    <row r="10116" spans="74:92">
      <c r="BV10116" s="273" t="s">
        <v>83</v>
      </c>
      <c r="BW10116" s="273" t="s">
        <v>63</v>
      </c>
      <c r="BX10116" s="273" t="s">
        <v>504</v>
      </c>
      <c r="BY10116" s="273" t="s">
        <v>539</v>
      </c>
      <c r="BZ10116" s="273" t="s">
        <v>110</v>
      </c>
      <c r="CA10116" s="273" t="s">
        <v>111</v>
      </c>
      <c r="CB10116" s="273" t="s">
        <v>112</v>
      </c>
      <c r="CC10116" s="273" t="s">
        <v>113</v>
      </c>
      <c r="CD10116" s="282">
        <v>4</v>
      </c>
      <c r="CE10116" s="274">
        <v>45231</v>
      </c>
      <c r="CI10116" s="273" t="s">
        <v>80</v>
      </c>
      <c r="CM10116" s="273" t="s">
        <v>73</v>
      </c>
      <c r="CN10116" s="273">
        <v>3</v>
      </c>
    </row>
    <row r="10117" spans="74:92">
      <c r="BV10117" s="273" t="s">
        <v>83</v>
      </c>
      <c r="BW10117" s="273" t="s">
        <v>63</v>
      </c>
      <c r="BX10117" s="273" t="s">
        <v>504</v>
      </c>
      <c r="BY10117" s="273" t="s">
        <v>539</v>
      </c>
      <c r="BZ10117" s="273" t="s">
        <v>126</v>
      </c>
      <c r="CA10117" s="273" t="s">
        <v>127</v>
      </c>
      <c r="CB10117" s="273" t="s">
        <v>128</v>
      </c>
      <c r="CC10117" s="273" t="s">
        <v>129</v>
      </c>
      <c r="CD10117" s="282">
        <v>6</v>
      </c>
      <c r="CE10117" s="274">
        <v>45231</v>
      </c>
      <c r="CI10117" s="273" t="s">
        <v>80</v>
      </c>
      <c r="CM10117" s="273" t="s">
        <v>73</v>
      </c>
      <c r="CN10117" s="273">
        <v>3</v>
      </c>
    </row>
    <row r="10118" spans="74:92">
      <c r="BV10118" s="273" t="s">
        <v>83</v>
      </c>
      <c r="BW10118" s="273" t="s">
        <v>63</v>
      </c>
      <c r="BX10118" s="273" t="s">
        <v>504</v>
      </c>
      <c r="BY10118" s="273" t="s">
        <v>539</v>
      </c>
      <c r="BZ10118" s="273" t="s">
        <v>126</v>
      </c>
      <c r="CA10118" s="273" t="s">
        <v>127</v>
      </c>
      <c r="CB10118" s="273" t="s">
        <v>133</v>
      </c>
      <c r="CC10118" s="273" t="s">
        <v>134</v>
      </c>
      <c r="CD10118" s="282">
        <v>7</v>
      </c>
      <c r="CE10118" s="274">
        <v>45231</v>
      </c>
      <c r="CI10118" s="273" t="s">
        <v>104</v>
      </c>
      <c r="CM10118" s="273" t="s">
        <v>73</v>
      </c>
      <c r="CN10118" s="273">
        <v>3</v>
      </c>
    </row>
    <row r="10119" spans="74:92">
      <c r="BV10119" s="273" t="s">
        <v>83</v>
      </c>
      <c r="BW10119" s="273" t="s">
        <v>63</v>
      </c>
      <c r="BX10119" s="273" t="s">
        <v>504</v>
      </c>
      <c r="BY10119" s="273" t="s">
        <v>539</v>
      </c>
      <c r="BZ10119" s="273" t="s">
        <v>151</v>
      </c>
      <c r="CA10119" s="273" t="s">
        <v>152</v>
      </c>
      <c r="CB10119" s="273" t="s">
        <v>153</v>
      </c>
      <c r="CC10119" s="273" t="s">
        <v>154</v>
      </c>
      <c r="CD10119" s="282">
        <v>10</v>
      </c>
      <c r="CE10119" s="274">
        <v>45231</v>
      </c>
      <c r="CF10119" s="273">
        <v>0</v>
      </c>
      <c r="CG10119" s="273" t="s">
        <v>90</v>
      </c>
      <c r="CH10119" s="273">
        <v>0</v>
      </c>
      <c r="CI10119" s="273" t="s">
        <v>80</v>
      </c>
      <c r="CM10119" s="273" t="s">
        <v>73</v>
      </c>
      <c r="CN10119" s="273">
        <v>3</v>
      </c>
    </row>
    <row r="10120" spans="74:92">
      <c r="BV10120" s="273" t="s">
        <v>83</v>
      </c>
      <c r="BW10120" s="273" t="s">
        <v>63</v>
      </c>
      <c r="BX10120" s="273" t="s">
        <v>504</v>
      </c>
      <c r="BY10120" s="273" t="s">
        <v>539</v>
      </c>
      <c r="BZ10120" s="273" t="s">
        <v>138</v>
      </c>
      <c r="CA10120" s="273" t="s">
        <v>139</v>
      </c>
      <c r="CB10120" s="273" t="s">
        <v>140</v>
      </c>
      <c r="CC10120" s="273" t="s">
        <v>141</v>
      </c>
      <c r="CD10120" s="282">
        <v>9</v>
      </c>
      <c r="CE10120" s="274">
        <v>45231</v>
      </c>
      <c r="CF10120" s="273">
        <v>0</v>
      </c>
      <c r="CG10120" s="273" t="s">
        <v>90</v>
      </c>
      <c r="CH10120" s="273">
        <v>0</v>
      </c>
      <c r="CI10120" s="273" t="s">
        <v>80</v>
      </c>
      <c r="CM10120" s="273" t="s">
        <v>73</v>
      </c>
      <c r="CN10120" s="273">
        <v>3</v>
      </c>
    </row>
    <row r="10121" spans="74:92">
      <c r="BV10121" s="273" t="s">
        <v>83</v>
      </c>
      <c r="BW10121" s="273" t="s">
        <v>63</v>
      </c>
      <c r="BX10121" s="273" t="s">
        <v>504</v>
      </c>
      <c r="BY10121" s="273" t="s">
        <v>539</v>
      </c>
      <c r="BZ10121" s="273" t="s">
        <v>151</v>
      </c>
      <c r="CA10121" s="273" t="s">
        <v>152</v>
      </c>
      <c r="CB10121" s="273" t="s">
        <v>161</v>
      </c>
      <c r="CC10121" s="273" t="s">
        <v>162</v>
      </c>
      <c r="CD10121" s="282">
        <v>11</v>
      </c>
      <c r="CE10121" s="274">
        <v>45231</v>
      </c>
      <c r="CF10121" s="273">
        <v>0</v>
      </c>
      <c r="CG10121" s="273" t="s">
        <v>90</v>
      </c>
      <c r="CH10121" s="273">
        <v>0</v>
      </c>
      <c r="CI10121" s="273" t="s">
        <v>80</v>
      </c>
      <c r="CM10121" s="273" t="s">
        <v>73</v>
      </c>
      <c r="CN10121" s="273">
        <v>3</v>
      </c>
    </row>
    <row r="10122" spans="74:92">
      <c r="BV10122" s="273" t="s">
        <v>83</v>
      </c>
      <c r="BW10122" s="273" t="s">
        <v>63</v>
      </c>
      <c r="BX10122" s="273" t="s">
        <v>504</v>
      </c>
      <c r="BY10122" s="273" t="s">
        <v>539</v>
      </c>
      <c r="BZ10122" s="273" t="s">
        <v>167</v>
      </c>
      <c r="CA10122" s="273" t="s">
        <v>168</v>
      </c>
      <c r="CB10122" s="273" t="s">
        <v>169</v>
      </c>
      <c r="CC10122" s="273" t="s">
        <v>170</v>
      </c>
      <c r="CD10122" s="282">
        <v>12</v>
      </c>
      <c r="CE10122" s="274">
        <v>45231</v>
      </c>
      <c r="CF10122" s="273">
        <v>0</v>
      </c>
      <c r="CG10122" s="273" t="s">
        <v>90</v>
      </c>
      <c r="CH10122" s="273">
        <v>0</v>
      </c>
      <c r="CI10122" s="273" t="s">
        <v>80</v>
      </c>
      <c r="CM10122" s="273" t="s">
        <v>73</v>
      </c>
      <c r="CN10122" s="273">
        <v>3</v>
      </c>
    </row>
    <row r="10123" spans="74:92">
      <c r="BV10123" s="273" t="s">
        <v>83</v>
      </c>
      <c r="BW10123" s="273" t="s">
        <v>63</v>
      </c>
      <c r="BX10123" s="273" t="s">
        <v>504</v>
      </c>
      <c r="BY10123" s="273" t="s">
        <v>539</v>
      </c>
      <c r="BZ10123" s="273" t="s">
        <v>167</v>
      </c>
      <c r="CA10123" s="273" t="s">
        <v>168</v>
      </c>
      <c r="CB10123" s="273" t="s">
        <v>353</v>
      </c>
      <c r="CC10123" s="273" t="s">
        <v>354</v>
      </c>
      <c r="CD10123" s="282">
        <v>13</v>
      </c>
      <c r="CE10123" s="274">
        <v>45231</v>
      </c>
      <c r="CF10123" s="273">
        <v>0</v>
      </c>
      <c r="CG10123" s="273" t="s">
        <v>90</v>
      </c>
      <c r="CH10123" s="273">
        <v>0</v>
      </c>
      <c r="CI10123" s="273" t="s">
        <v>80</v>
      </c>
      <c r="CM10123" s="273" t="s">
        <v>73</v>
      </c>
      <c r="CN10123" s="273">
        <v>3</v>
      </c>
    </row>
    <row r="10124" spans="74:92">
      <c r="BV10124" s="273" t="s">
        <v>83</v>
      </c>
      <c r="BW10124" s="273" t="s">
        <v>63</v>
      </c>
      <c r="BX10124" s="273" t="s">
        <v>504</v>
      </c>
      <c r="BY10124" s="273" t="s">
        <v>539</v>
      </c>
      <c r="BZ10124" s="273" t="s">
        <v>167</v>
      </c>
      <c r="CA10124" s="273" t="s">
        <v>168</v>
      </c>
      <c r="CB10124" s="273" t="s">
        <v>313</v>
      </c>
      <c r="CC10124" s="273" t="s">
        <v>314</v>
      </c>
      <c r="CD10124" s="282">
        <v>14</v>
      </c>
      <c r="CE10124" s="274">
        <v>45231</v>
      </c>
      <c r="CF10124" s="273">
        <v>0</v>
      </c>
      <c r="CG10124" s="273" t="s">
        <v>90</v>
      </c>
      <c r="CH10124" s="273">
        <v>0</v>
      </c>
      <c r="CI10124" s="273" t="s">
        <v>80</v>
      </c>
      <c r="CM10124" s="273" t="s">
        <v>73</v>
      </c>
      <c r="CN10124" s="273">
        <v>3</v>
      </c>
    </row>
    <row r="10125" spans="74:92">
      <c r="BV10125" s="273" t="s">
        <v>83</v>
      </c>
      <c r="BW10125" s="273" t="s">
        <v>63</v>
      </c>
      <c r="BX10125" s="273" t="s">
        <v>504</v>
      </c>
      <c r="BY10125" s="273" t="s">
        <v>539</v>
      </c>
      <c r="BZ10125" s="273" t="s">
        <v>204</v>
      </c>
      <c r="CA10125" s="273" t="s">
        <v>205</v>
      </c>
      <c r="CB10125" s="273" t="s">
        <v>206</v>
      </c>
      <c r="CC10125" s="273" t="s">
        <v>207</v>
      </c>
      <c r="CD10125" s="282">
        <v>0</v>
      </c>
      <c r="CE10125" s="274">
        <v>45231</v>
      </c>
      <c r="CG10125" s="273" t="s">
        <v>181</v>
      </c>
      <c r="CI10125" s="273" t="s">
        <v>208</v>
      </c>
      <c r="CJ10125" s="273" t="s">
        <v>209</v>
      </c>
      <c r="CM10125" s="273" t="s">
        <v>73</v>
      </c>
      <c r="CN10125" s="273">
        <v>3</v>
      </c>
    </row>
    <row r="10126" spans="74:92">
      <c r="BV10126" s="273" t="s">
        <v>83</v>
      </c>
      <c r="BW10126" s="273" t="s">
        <v>63</v>
      </c>
      <c r="BX10126" s="273" t="s">
        <v>504</v>
      </c>
      <c r="BY10126" s="273" t="s">
        <v>539</v>
      </c>
      <c r="BZ10126" s="273" t="s">
        <v>86</v>
      </c>
      <c r="CA10126" s="273" t="s">
        <v>87</v>
      </c>
      <c r="CB10126" s="273" t="s">
        <v>179</v>
      </c>
      <c r="CC10126" s="273" t="s">
        <v>180</v>
      </c>
      <c r="CD10126" s="282">
        <v>1</v>
      </c>
      <c r="CE10126" s="274">
        <v>45231</v>
      </c>
      <c r="CG10126" s="273" t="s">
        <v>181</v>
      </c>
      <c r="CI10126" s="273" t="s">
        <v>181</v>
      </c>
      <c r="CJ10126" s="273" t="s">
        <v>1595</v>
      </c>
      <c r="CM10126" s="273" t="s">
        <v>73</v>
      </c>
      <c r="CN10126" s="273">
        <v>3</v>
      </c>
    </row>
    <row r="10127" spans="74:92">
      <c r="BV10127" s="273" t="s">
        <v>83</v>
      </c>
      <c r="BW10127" s="273" t="s">
        <v>63</v>
      </c>
      <c r="BX10127" s="273" t="s">
        <v>504</v>
      </c>
      <c r="BY10127" s="273" t="s">
        <v>539</v>
      </c>
      <c r="BZ10127" s="273" t="s">
        <v>167</v>
      </c>
      <c r="CA10127" s="273" t="s">
        <v>168</v>
      </c>
      <c r="CB10127" s="273" t="s">
        <v>319</v>
      </c>
      <c r="CC10127" s="273" t="s">
        <v>320</v>
      </c>
      <c r="CD10127" s="282">
        <v>15</v>
      </c>
      <c r="CE10127" s="274">
        <v>45231</v>
      </c>
      <c r="CF10127" s="273">
        <v>0</v>
      </c>
      <c r="CG10127" s="273" t="s">
        <v>90</v>
      </c>
      <c r="CH10127" s="273">
        <v>0</v>
      </c>
      <c r="CI10127" s="273" t="s">
        <v>80</v>
      </c>
      <c r="CM10127" s="273" t="s">
        <v>73</v>
      </c>
      <c r="CN10127" s="273">
        <v>3</v>
      </c>
    </row>
    <row r="10128" spans="74:92">
      <c r="BV10128" s="273" t="s">
        <v>83</v>
      </c>
      <c r="BW10128" s="273" t="s">
        <v>63</v>
      </c>
      <c r="BX10128" s="273" t="s">
        <v>504</v>
      </c>
      <c r="BY10128" s="273" t="s">
        <v>539</v>
      </c>
      <c r="BZ10128" s="273" t="s">
        <v>138</v>
      </c>
      <c r="CA10128" s="273" t="s">
        <v>139</v>
      </c>
      <c r="CB10128" s="273" t="s">
        <v>190</v>
      </c>
      <c r="CC10128" s="273" t="s">
        <v>191</v>
      </c>
      <c r="CD10128" s="282">
        <v>8</v>
      </c>
      <c r="CE10128" s="274">
        <v>45231</v>
      </c>
      <c r="CF10128" s="273">
        <v>0</v>
      </c>
      <c r="CG10128" s="273" t="s">
        <v>90</v>
      </c>
      <c r="CH10128" s="273">
        <v>0</v>
      </c>
      <c r="CI10128" s="273" t="s">
        <v>80</v>
      </c>
      <c r="CM10128" s="273" t="s">
        <v>73</v>
      </c>
      <c r="CN10128" s="273">
        <v>3</v>
      </c>
    </row>
    <row r="10129" spans="74:92">
      <c r="BV10129" s="273" t="s">
        <v>83</v>
      </c>
      <c r="BW10129" s="273" t="s">
        <v>63</v>
      </c>
      <c r="BX10129" s="273" t="s">
        <v>504</v>
      </c>
      <c r="BY10129" s="273" t="s">
        <v>539</v>
      </c>
      <c r="BZ10129" s="273" t="s">
        <v>86</v>
      </c>
      <c r="CA10129" s="273" t="s">
        <v>87</v>
      </c>
      <c r="CB10129" s="273" t="s">
        <v>233</v>
      </c>
      <c r="CC10129" s="273" t="s">
        <v>234</v>
      </c>
      <c r="CD10129" s="282">
        <v>1</v>
      </c>
      <c r="CE10129" s="274">
        <v>45231</v>
      </c>
      <c r="CG10129" s="273" t="s">
        <v>181</v>
      </c>
      <c r="CI10129" s="273" t="s">
        <v>181</v>
      </c>
      <c r="CJ10129" s="273" t="s">
        <v>2121</v>
      </c>
      <c r="CM10129" s="273" t="s">
        <v>73</v>
      </c>
      <c r="CN10129" s="273">
        <v>3</v>
      </c>
    </row>
    <row r="10130" spans="74:92">
      <c r="BV10130" s="273" t="s">
        <v>83</v>
      </c>
      <c r="BW10130" s="273" t="s">
        <v>63</v>
      </c>
      <c r="BX10130" s="273" t="s">
        <v>504</v>
      </c>
      <c r="BY10130" s="273" t="s">
        <v>539</v>
      </c>
      <c r="BZ10130" s="273" t="s">
        <v>86</v>
      </c>
      <c r="CA10130" s="273" t="s">
        <v>87</v>
      </c>
      <c r="CB10130" s="273" t="s">
        <v>217</v>
      </c>
      <c r="CC10130" s="273" t="s">
        <v>218</v>
      </c>
      <c r="CD10130" s="282">
        <v>2</v>
      </c>
      <c r="CE10130" s="274">
        <v>45231</v>
      </c>
      <c r="CG10130" s="273" t="s">
        <v>181</v>
      </c>
      <c r="CI10130" s="273" t="s">
        <v>181</v>
      </c>
      <c r="CJ10130" s="273" t="s">
        <v>540</v>
      </c>
      <c r="CM10130" s="273" t="s">
        <v>73</v>
      </c>
      <c r="CN10130" s="273">
        <v>3</v>
      </c>
    </row>
    <row r="10131" spans="74:92">
      <c r="BV10131" s="273" t="s">
        <v>83</v>
      </c>
      <c r="BW10131" s="273" t="s">
        <v>63</v>
      </c>
      <c r="BX10131" s="273" t="s">
        <v>504</v>
      </c>
      <c r="BY10131" s="273" t="s">
        <v>539</v>
      </c>
      <c r="BZ10131" s="273" t="s">
        <v>86</v>
      </c>
      <c r="CA10131" s="273" t="s">
        <v>87</v>
      </c>
      <c r="CB10131" s="273" t="s">
        <v>225</v>
      </c>
      <c r="CC10131" s="273" t="s">
        <v>226</v>
      </c>
      <c r="CD10131" s="282">
        <v>5</v>
      </c>
      <c r="CE10131" s="274">
        <v>45231</v>
      </c>
      <c r="CF10131" s="273">
        <v>0</v>
      </c>
      <c r="CG10131" s="273" t="s">
        <v>90</v>
      </c>
      <c r="CH10131" s="273">
        <v>0</v>
      </c>
      <c r="CI10131" s="273" t="s">
        <v>80</v>
      </c>
      <c r="CM10131" s="273" t="s">
        <v>73</v>
      </c>
      <c r="CN10131" s="273">
        <v>3</v>
      </c>
    </row>
    <row r="10132" spans="74:92">
      <c r="BV10132" s="273" t="s">
        <v>83</v>
      </c>
      <c r="BW10132" s="273" t="s">
        <v>63</v>
      </c>
      <c r="BX10132" s="273" t="s">
        <v>504</v>
      </c>
      <c r="BY10132" s="273" t="s">
        <v>539</v>
      </c>
      <c r="BZ10132" s="273" t="s">
        <v>86</v>
      </c>
      <c r="CA10132" s="273" t="s">
        <v>87</v>
      </c>
      <c r="CB10132" s="273" t="s">
        <v>217</v>
      </c>
      <c r="CC10132" s="273" t="s">
        <v>218</v>
      </c>
      <c r="CD10132" s="282">
        <v>2</v>
      </c>
      <c r="CE10132" s="274">
        <v>45261</v>
      </c>
      <c r="CG10132" s="273" t="s">
        <v>181</v>
      </c>
      <c r="CI10132" s="273" t="s">
        <v>181</v>
      </c>
      <c r="CJ10132" s="273" t="s">
        <v>540</v>
      </c>
      <c r="CM10132" s="273" t="s">
        <v>73</v>
      </c>
      <c r="CN10132" s="273">
        <v>3</v>
      </c>
    </row>
    <row r="10133" spans="74:92">
      <c r="BV10133" s="273" t="s">
        <v>83</v>
      </c>
      <c r="BW10133" s="273" t="s">
        <v>63</v>
      </c>
      <c r="BX10133" s="273" t="s">
        <v>504</v>
      </c>
      <c r="BY10133" s="273" t="s">
        <v>539</v>
      </c>
      <c r="BZ10133" s="273" t="s">
        <v>86</v>
      </c>
      <c r="CA10133" s="273" t="s">
        <v>87</v>
      </c>
      <c r="CB10133" s="273" t="s">
        <v>225</v>
      </c>
      <c r="CC10133" s="273" t="s">
        <v>226</v>
      </c>
      <c r="CD10133" s="282">
        <v>5</v>
      </c>
      <c r="CE10133" s="274">
        <v>45261</v>
      </c>
      <c r="CF10133" s="273">
        <v>0</v>
      </c>
      <c r="CG10133" s="273" t="s">
        <v>90</v>
      </c>
      <c r="CH10133" s="273">
        <v>0</v>
      </c>
      <c r="CI10133" s="273" t="s">
        <v>80</v>
      </c>
      <c r="CM10133" s="273" t="s">
        <v>73</v>
      </c>
      <c r="CN10133" s="273">
        <v>3</v>
      </c>
    </row>
    <row r="10134" spans="74:92">
      <c r="BV10134" s="273" t="s">
        <v>83</v>
      </c>
      <c r="BW10134" s="273" t="s">
        <v>63</v>
      </c>
      <c r="BX10134" s="273" t="s">
        <v>504</v>
      </c>
      <c r="BY10134" s="273" t="s">
        <v>539</v>
      </c>
      <c r="BZ10134" s="273" t="s">
        <v>86</v>
      </c>
      <c r="CA10134" s="273" t="s">
        <v>87</v>
      </c>
      <c r="CB10134" s="273" t="s">
        <v>233</v>
      </c>
      <c r="CC10134" s="273" t="s">
        <v>234</v>
      </c>
      <c r="CD10134" s="282">
        <v>1</v>
      </c>
      <c r="CE10134" s="274">
        <v>45261</v>
      </c>
      <c r="CG10134" s="273" t="s">
        <v>181</v>
      </c>
      <c r="CI10134" s="273" t="s">
        <v>181</v>
      </c>
      <c r="CJ10134" s="273" t="s">
        <v>1602</v>
      </c>
      <c r="CM10134" s="273" t="s">
        <v>73</v>
      </c>
      <c r="CN10134" s="273">
        <v>3</v>
      </c>
    </row>
    <row r="10135" spans="74:92">
      <c r="BV10135" s="273" t="s">
        <v>83</v>
      </c>
      <c r="BW10135" s="273" t="s">
        <v>63</v>
      </c>
      <c r="BX10135" s="273" t="s">
        <v>504</v>
      </c>
      <c r="BY10135" s="273" t="s">
        <v>539</v>
      </c>
      <c r="BZ10135" s="273" t="s">
        <v>138</v>
      </c>
      <c r="CA10135" s="273" t="s">
        <v>139</v>
      </c>
      <c r="CB10135" s="273" t="s">
        <v>190</v>
      </c>
      <c r="CC10135" s="273" t="s">
        <v>191</v>
      </c>
      <c r="CD10135" s="282">
        <v>8</v>
      </c>
      <c r="CE10135" s="274">
        <v>45261</v>
      </c>
      <c r="CF10135" s="273">
        <v>0</v>
      </c>
      <c r="CG10135" s="273" t="s">
        <v>90</v>
      </c>
      <c r="CH10135" s="273">
        <v>0</v>
      </c>
      <c r="CI10135" s="273" t="s">
        <v>80</v>
      </c>
      <c r="CM10135" s="273" t="s">
        <v>73</v>
      </c>
      <c r="CN10135" s="273">
        <v>3</v>
      </c>
    </row>
    <row r="10136" spans="74:92">
      <c r="BV10136" s="273" t="s">
        <v>83</v>
      </c>
      <c r="BW10136" s="273" t="s">
        <v>63</v>
      </c>
      <c r="BX10136" s="273" t="s">
        <v>504</v>
      </c>
      <c r="BY10136" s="273" t="s">
        <v>539</v>
      </c>
      <c r="BZ10136" s="273" t="s">
        <v>167</v>
      </c>
      <c r="CA10136" s="273" t="s">
        <v>168</v>
      </c>
      <c r="CB10136" s="273" t="s">
        <v>319</v>
      </c>
      <c r="CC10136" s="273" t="s">
        <v>320</v>
      </c>
      <c r="CD10136" s="282">
        <v>15</v>
      </c>
      <c r="CE10136" s="274">
        <v>45261</v>
      </c>
      <c r="CF10136" s="273">
        <v>0</v>
      </c>
      <c r="CG10136" s="273" t="s">
        <v>90</v>
      </c>
      <c r="CH10136" s="273">
        <v>0</v>
      </c>
      <c r="CI10136" s="273" t="s">
        <v>80</v>
      </c>
      <c r="CM10136" s="273" t="s">
        <v>73</v>
      </c>
      <c r="CN10136" s="273">
        <v>3</v>
      </c>
    </row>
    <row r="10137" spans="74:92">
      <c r="BV10137" s="273" t="s">
        <v>83</v>
      </c>
      <c r="BW10137" s="273" t="s">
        <v>63</v>
      </c>
      <c r="BX10137" s="273" t="s">
        <v>504</v>
      </c>
      <c r="BY10137" s="273" t="s">
        <v>539</v>
      </c>
      <c r="BZ10137" s="273" t="s">
        <v>86</v>
      </c>
      <c r="CA10137" s="273" t="s">
        <v>87</v>
      </c>
      <c r="CB10137" s="273" t="s">
        <v>179</v>
      </c>
      <c r="CC10137" s="273" t="s">
        <v>180</v>
      </c>
      <c r="CD10137" s="282">
        <v>1</v>
      </c>
      <c r="CE10137" s="274">
        <v>45261</v>
      </c>
      <c r="CG10137" s="273" t="s">
        <v>181</v>
      </c>
      <c r="CI10137" s="273" t="s">
        <v>181</v>
      </c>
      <c r="CJ10137" s="273" t="s">
        <v>1733</v>
      </c>
      <c r="CM10137" s="273" t="s">
        <v>73</v>
      </c>
      <c r="CN10137" s="273">
        <v>3</v>
      </c>
    </row>
    <row r="10138" spans="74:92">
      <c r="BV10138" s="273" t="s">
        <v>83</v>
      </c>
      <c r="BW10138" s="273" t="s">
        <v>63</v>
      </c>
      <c r="BX10138" s="273" t="s">
        <v>504</v>
      </c>
      <c r="BY10138" s="273" t="s">
        <v>539</v>
      </c>
      <c r="BZ10138" s="273" t="s">
        <v>204</v>
      </c>
      <c r="CA10138" s="273" t="s">
        <v>205</v>
      </c>
      <c r="CB10138" s="273" t="s">
        <v>206</v>
      </c>
      <c r="CC10138" s="273" t="s">
        <v>207</v>
      </c>
      <c r="CD10138" s="282">
        <v>0</v>
      </c>
      <c r="CE10138" s="274">
        <v>45261</v>
      </c>
      <c r="CG10138" s="273" t="s">
        <v>181</v>
      </c>
      <c r="CI10138" s="273" t="s">
        <v>208</v>
      </c>
      <c r="CJ10138" s="273" t="s">
        <v>209</v>
      </c>
      <c r="CM10138" s="273" t="s">
        <v>73</v>
      </c>
      <c r="CN10138" s="273">
        <v>3</v>
      </c>
    </row>
    <row r="10139" spans="74:92">
      <c r="BV10139" s="273" t="s">
        <v>83</v>
      </c>
      <c r="BW10139" s="273" t="s">
        <v>63</v>
      </c>
      <c r="BX10139" s="273" t="s">
        <v>504</v>
      </c>
      <c r="BY10139" s="273" t="s">
        <v>539</v>
      </c>
      <c r="BZ10139" s="273" t="s">
        <v>167</v>
      </c>
      <c r="CA10139" s="273" t="s">
        <v>168</v>
      </c>
      <c r="CB10139" s="273" t="s">
        <v>313</v>
      </c>
      <c r="CC10139" s="273" t="s">
        <v>314</v>
      </c>
      <c r="CD10139" s="282">
        <v>14</v>
      </c>
      <c r="CE10139" s="274">
        <v>45261</v>
      </c>
      <c r="CF10139" s="273">
        <v>0</v>
      </c>
      <c r="CG10139" s="273" t="s">
        <v>90</v>
      </c>
      <c r="CH10139" s="273">
        <v>0</v>
      </c>
      <c r="CI10139" s="273" t="s">
        <v>80</v>
      </c>
      <c r="CM10139" s="273" t="s">
        <v>73</v>
      </c>
      <c r="CN10139" s="273">
        <v>3</v>
      </c>
    </row>
    <row r="10140" spans="74:92">
      <c r="BV10140" s="273" t="s">
        <v>83</v>
      </c>
      <c r="BW10140" s="273" t="s">
        <v>63</v>
      </c>
      <c r="BX10140" s="273" t="s">
        <v>504</v>
      </c>
      <c r="BY10140" s="273" t="s">
        <v>539</v>
      </c>
      <c r="BZ10140" s="273" t="s">
        <v>167</v>
      </c>
      <c r="CA10140" s="273" t="s">
        <v>168</v>
      </c>
      <c r="CB10140" s="273" t="s">
        <v>353</v>
      </c>
      <c r="CC10140" s="273" t="s">
        <v>354</v>
      </c>
      <c r="CD10140" s="282">
        <v>13</v>
      </c>
      <c r="CE10140" s="274">
        <v>45261</v>
      </c>
      <c r="CF10140" s="273">
        <v>0</v>
      </c>
      <c r="CG10140" s="273" t="s">
        <v>90</v>
      </c>
      <c r="CH10140" s="273">
        <v>0</v>
      </c>
      <c r="CI10140" s="273" t="s">
        <v>80</v>
      </c>
      <c r="CM10140" s="273" t="s">
        <v>73</v>
      </c>
      <c r="CN10140" s="273">
        <v>3</v>
      </c>
    </row>
    <row r="10141" spans="74:92">
      <c r="BV10141" s="273" t="s">
        <v>83</v>
      </c>
      <c r="BW10141" s="273" t="s">
        <v>63</v>
      </c>
      <c r="BX10141" s="273" t="s">
        <v>504</v>
      </c>
      <c r="BY10141" s="273" t="s">
        <v>539</v>
      </c>
      <c r="BZ10141" s="273" t="s">
        <v>167</v>
      </c>
      <c r="CA10141" s="273" t="s">
        <v>168</v>
      </c>
      <c r="CB10141" s="273" t="s">
        <v>169</v>
      </c>
      <c r="CC10141" s="273" t="s">
        <v>170</v>
      </c>
      <c r="CD10141" s="282">
        <v>12</v>
      </c>
      <c r="CE10141" s="274">
        <v>45261</v>
      </c>
      <c r="CF10141" s="273">
        <v>0</v>
      </c>
      <c r="CG10141" s="273" t="s">
        <v>90</v>
      </c>
      <c r="CH10141" s="273">
        <v>0</v>
      </c>
      <c r="CI10141" s="273" t="s">
        <v>80</v>
      </c>
      <c r="CM10141" s="273" t="s">
        <v>73</v>
      </c>
      <c r="CN10141" s="273">
        <v>3</v>
      </c>
    </row>
    <row r="10142" spans="74:92">
      <c r="BV10142" s="273" t="s">
        <v>83</v>
      </c>
      <c r="BW10142" s="273" t="s">
        <v>63</v>
      </c>
      <c r="BX10142" s="273" t="s">
        <v>504</v>
      </c>
      <c r="BY10142" s="273" t="s">
        <v>539</v>
      </c>
      <c r="BZ10142" s="273" t="s">
        <v>151</v>
      </c>
      <c r="CA10142" s="273" t="s">
        <v>152</v>
      </c>
      <c r="CB10142" s="273" t="s">
        <v>161</v>
      </c>
      <c r="CC10142" s="273" t="s">
        <v>162</v>
      </c>
      <c r="CD10142" s="282">
        <v>11</v>
      </c>
      <c r="CE10142" s="274">
        <v>45261</v>
      </c>
      <c r="CF10142" s="273">
        <v>0</v>
      </c>
      <c r="CG10142" s="273" t="s">
        <v>90</v>
      </c>
      <c r="CH10142" s="273">
        <v>0</v>
      </c>
      <c r="CI10142" s="273" t="s">
        <v>80</v>
      </c>
      <c r="CM10142" s="273" t="s">
        <v>73</v>
      </c>
      <c r="CN10142" s="273">
        <v>3</v>
      </c>
    </row>
    <row r="10143" spans="74:92">
      <c r="BV10143" s="273" t="s">
        <v>83</v>
      </c>
      <c r="BW10143" s="273" t="s">
        <v>63</v>
      </c>
      <c r="BX10143" s="273" t="s">
        <v>504</v>
      </c>
      <c r="BY10143" s="273" t="s">
        <v>539</v>
      </c>
      <c r="BZ10143" s="273" t="s">
        <v>138</v>
      </c>
      <c r="CA10143" s="273" t="s">
        <v>139</v>
      </c>
      <c r="CB10143" s="273" t="s">
        <v>140</v>
      </c>
      <c r="CC10143" s="273" t="s">
        <v>141</v>
      </c>
      <c r="CD10143" s="282">
        <v>9</v>
      </c>
      <c r="CE10143" s="274">
        <v>45261</v>
      </c>
      <c r="CF10143" s="273">
        <v>0</v>
      </c>
      <c r="CG10143" s="273" t="s">
        <v>90</v>
      </c>
      <c r="CH10143" s="273">
        <v>0</v>
      </c>
      <c r="CI10143" s="273" t="s">
        <v>80</v>
      </c>
      <c r="CM10143" s="273" t="s">
        <v>73</v>
      </c>
      <c r="CN10143" s="273">
        <v>3</v>
      </c>
    </row>
    <row r="10144" spans="74:92">
      <c r="BV10144" s="273" t="s">
        <v>83</v>
      </c>
      <c r="BW10144" s="273" t="s">
        <v>63</v>
      </c>
      <c r="BX10144" s="273" t="s">
        <v>504</v>
      </c>
      <c r="BY10144" s="273" t="s">
        <v>539</v>
      </c>
      <c r="BZ10144" s="273" t="s">
        <v>151</v>
      </c>
      <c r="CA10144" s="273" t="s">
        <v>152</v>
      </c>
      <c r="CB10144" s="273" t="s">
        <v>153</v>
      </c>
      <c r="CC10144" s="273" t="s">
        <v>154</v>
      </c>
      <c r="CD10144" s="282">
        <v>10</v>
      </c>
      <c r="CE10144" s="274">
        <v>45261</v>
      </c>
      <c r="CF10144" s="273">
        <v>0</v>
      </c>
      <c r="CG10144" s="273" t="s">
        <v>90</v>
      </c>
      <c r="CH10144" s="273">
        <v>0</v>
      </c>
      <c r="CI10144" s="273" t="s">
        <v>80</v>
      </c>
      <c r="CM10144" s="273" t="s">
        <v>73</v>
      </c>
      <c r="CN10144" s="273">
        <v>3</v>
      </c>
    </row>
    <row r="10145" spans="74:92">
      <c r="BV10145" s="273" t="s">
        <v>83</v>
      </c>
      <c r="BW10145" s="273" t="s">
        <v>63</v>
      </c>
      <c r="BX10145" s="273" t="s">
        <v>504</v>
      </c>
      <c r="BY10145" s="273" t="s">
        <v>539</v>
      </c>
      <c r="BZ10145" s="273" t="s">
        <v>126</v>
      </c>
      <c r="CA10145" s="273" t="s">
        <v>127</v>
      </c>
      <c r="CB10145" s="273" t="s">
        <v>133</v>
      </c>
      <c r="CC10145" s="273" t="s">
        <v>134</v>
      </c>
      <c r="CD10145" s="282">
        <v>7</v>
      </c>
      <c r="CE10145" s="274">
        <v>45261</v>
      </c>
      <c r="CI10145" s="273" t="s">
        <v>104</v>
      </c>
      <c r="CM10145" s="273" t="s">
        <v>73</v>
      </c>
      <c r="CN10145" s="273">
        <v>3</v>
      </c>
    </row>
    <row r="10146" spans="74:92">
      <c r="BV10146" s="273" t="s">
        <v>83</v>
      </c>
      <c r="BW10146" s="273" t="s">
        <v>63</v>
      </c>
      <c r="BX10146" s="273" t="s">
        <v>504</v>
      </c>
      <c r="BY10146" s="273" t="s">
        <v>539</v>
      </c>
      <c r="BZ10146" s="273" t="s">
        <v>126</v>
      </c>
      <c r="CA10146" s="273" t="s">
        <v>127</v>
      </c>
      <c r="CB10146" s="273" t="s">
        <v>128</v>
      </c>
      <c r="CC10146" s="273" t="s">
        <v>129</v>
      </c>
      <c r="CD10146" s="282">
        <v>6</v>
      </c>
      <c r="CE10146" s="274">
        <v>45261</v>
      </c>
      <c r="CI10146" s="273" t="s">
        <v>80</v>
      </c>
      <c r="CM10146" s="273" t="s">
        <v>73</v>
      </c>
      <c r="CN10146" s="273">
        <v>3</v>
      </c>
    </row>
    <row r="10147" spans="74:92">
      <c r="BV10147" s="273" t="s">
        <v>83</v>
      </c>
      <c r="BW10147" s="273" t="s">
        <v>63</v>
      </c>
      <c r="BX10147" s="273" t="s">
        <v>504</v>
      </c>
      <c r="BY10147" s="273" t="s">
        <v>539</v>
      </c>
      <c r="BZ10147" s="273" t="s">
        <v>110</v>
      </c>
      <c r="CA10147" s="273" t="s">
        <v>111</v>
      </c>
      <c r="CB10147" s="273" t="s">
        <v>112</v>
      </c>
      <c r="CC10147" s="273" t="s">
        <v>113</v>
      </c>
      <c r="CD10147" s="282">
        <v>4</v>
      </c>
      <c r="CE10147" s="274">
        <v>45261</v>
      </c>
      <c r="CI10147" s="273" t="s">
        <v>80</v>
      </c>
      <c r="CM10147" s="273" t="s">
        <v>73</v>
      </c>
      <c r="CN10147" s="273">
        <v>3</v>
      </c>
    </row>
    <row r="10148" spans="74:92">
      <c r="BV10148" s="273" t="s">
        <v>83</v>
      </c>
      <c r="BW10148" s="273" t="s">
        <v>63</v>
      </c>
      <c r="BX10148" s="273" t="s">
        <v>504</v>
      </c>
      <c r="BY10148" s="273" t="s">
        <v>539</v>
      </c>
      <c r="BZ10148" s="273" t="s">
        <v>110</v>
      </c>
      <c r="CA10148" s="273" t="s">
        <v>111</v>
      </c>
      <c r="CB10148" s="273" t="s">
        <v>117</v>
      </c>
      <c r="CC10148" s="273" t="s">
        <v>118</v>
      </c>
      <c r="CD10148" s="282">
        <v>5</v>
      </c>
      <c r="CE10148" s="274">
        <v>45261</v>
      </c>
      <c r="CI10148" s="273" t="s">
        <v>104</v>
      </c>
      <c r="CM10148" s="273" t="s">
        <v>73</v>
      </c>
      <c r="CN10148" s="273">
        <v>3</v>
      </c>
    </row>
    <row r="10149" spans="74:92">
      <c r="BV10149" s="273" t="s">
        <v>83</v>
      </c>
      <c r="BW10149" s="273" t="s">
        <v>63</v>
      </c>
      <c r="BX10149" s="273" t="s">
        <v>504</v>
      </c>
      <c r="BY10149" s="273" t="s">
        <v>539</v>
      </c>
      <c r="BZ10149" s="273" t="s">
        <v>86</v>
      </c>
      <c r="CA10149" s="273" t="s">
        <v>87</v>
      </c>
      <c r="CB10149" s="273" t="s">
        <v>101</v>
      </c>
      <c r="CC10149" s="273" t="s">
        <v>102</v>
      </c>
      <c r="CD10149" s="282">
        <v>4</v>
      </c>
      <c r="CE10149" s="274">
        <v>45261</v>
      </c>
      <c r="CF10149" s="273">
        <v>903</v>
      </c>
      <c r="CG10149" s="273" t="s">
        <v>103</v>
      </c>
      <c r="CH10149" s="273">
        <v>29.401679999999999</v>
      </c>
      <c r="CI10149" s="273" t="s">
        <v>104</v>
      </c>
      <c r="CM10149" s="273" t="s">
        <v>73</v>
      </c>
      <c r="CN10149" s="273">
        <v>3</v>
      </c>
    </row>
    <row r="10150" spans="74:92">
      <c r="BV10150" s="273" t="s">
        <v>83</v>
      </c>
      <c r="BW10150" s="273" t="s">
        <v>63</v>
      </c>
      <c r="BX10150" s="273" t="s">
        <v>504</v>
      </c>
      <c r="BY10150" s="273" t="s">
        <v>539</v>
      </c>
      <c r="BZ10150" s="273" t="s">
        <v>86</v>
      </c>
      <c r="CA10150" s="273" t="s">
        <v>87</v>
      </c>
      <c r="CB10150" s="273" t="s">
        <v>88</v>
      </c>
      <c r="CC10150" s="273" t="s">
        <v>89</v>
      </c>
      <c r="CD10150" s="282">
        <v>3</v>
      </c>
      <c r="CE10150" s="274">
        <v>45261</v>
      </c>
      <c r="CF10150" s="273">
        <v>65</v>
      </c>
      <c r="CG10150" s="273" t="s">
        <v>90</v>
      </c>
      <c r="CH10150" s="273">
        <v>65</v>
      </c>
      <c r="CI10150" s="273" t="s">
        <v>80</v>
      </c>
      <c r="CM10150" s="273" t="s">
        <v>73</v>
      </c>
      <c r="CN10150" s="273">
        <v>3</v>
      </c>
    </row>
    <row r="10151" spans="74:92">
      <c r="BV10151" s="273" t="s">
        <v>83</v>
      </c>
      <c r="BW10151" s="273" t="s">
        <v>63</v>
      </c>
      <c r="BX10151" s="273" t="s">
        <v>504</v>
      </c>
      <c r="BY10151" s="273" t="s">
        <v>567</v>
      </c>
      <c r="BZ10151" s="273" t="s">
        <v>86</v>
      </c>
      <c r="CA10151" s="273" t="s">
        <v>87</v>
      </c>
      <c r="CB10151" s="273" t="s">
        <v>88</v>
      </c>
      <c r="CC10151" s="273" t="s">
        <v>89</v>
      </c>
      <c r="CD10151" s="282">
        <v>3</v>
      </c>
      <c r="CE10151" s="274">
        <v>44927</v>
      </c>
      <c r="CF10151" s="273">
        <v>1291</v>
      </c>
      <c r="CG10151" s="273" t="s">
        <v>90</v>
      </c>
      <c r="CH10151" s="273">
        <v>1291</v>
      </c>
      <c r="CI10151" s="273" t="s">
        <v>80</v>
      </c>
      <c r="CM10151" s="273" t="s">
        <v>73</v>
      </c>
      <c r="CN10151" s="273">
        <v>3</v>
      </c>
    </row>
    <row r="10152" spans="74:92">
      <c r="BV10152" s="273" t="s">
        <v>83</v>
      </c>
      <c r="BW10152" s="273" t="s">
        <v>63</v>
      </c>
      <c r="BX10152" s="273" t="s">
        <v>504</v>
      </c>
      <c r="BY10152" s="273" t="s">
        <v>567</v>
      </c>
      <c r="BZ10152" s="273" t="s">
        <v>86</v>
      </c>
      <c r="CA10152" s="273" t="s">
        <v>87</v>
      </c>
      <c r="CB10152" s="273" t="s">
        <v>101</v>
      </c>
      <c r="CC10152" s="273" t="s">
        <v>102</v>
      </c>
      <c r="CD10152" s="282">
        <v>4</v>
      </c>
      <c r="CE10152" s="274">
        <v>44927</v>
      </c>
      <c r="CF10152" s="273">
        <v>16445</v>
      </c>
      <c r="CG10152" s="273" t="s">
        <v>103</v>
      </c>
      <c r="CH10152" s="273">
        <v>535.44920000000002</v>
      </c>
      <c r="CI10152" s="273" t="s">
        <v>104</v>
      </c>
      <c r="CM10152" s="273" t="s">
        <v>73</v>
      </c>
      <c r="CN10152" s="273">
        <v>3</v>
      </c>
    </row>
    <row r="10153" spans="74:92">
      <c r="BV10153" s="273" t="s">
        <v>83</v>
      </c>
      <c r="BW10153" s="273" t="s">
        <v>63</v>
      </c>
      <c r="BX10153" s="273" t="s">
        <v>504</v>
      </c>
      <c r="BY10153" s="273" t="s">
        <v>567</v>
      </c>
      <c r="BZ10153" s="273" t="s">
        <v>110</v>
      </c>
      <c r="CA10153" s="273" t="s">
        <v>111</v>
      </c>
      <c r="CB10153" s="273" t="s">
        <v>117</v>
      </c>
      <c r="CC10153" s="273" t="s">
        <v>118</v>
      </c>
      <c r="CD10153" s="282">
        <v>5</v>
      </c>
      <c r="CE10153" s="274">
        <v>44927</v>
      </c>
      <c r="CI10153" s="273" t="s">
        <v>104</v>
      </c>
      <c r="CM10153" s="273" t="s">
        <v>73</v>
      </c>
      <c r="CN10153" s="273">
        <v>3</v>
      </c>
    </row>
    <row r="10154" spans="74:92">
      <c r="BV10154" s="273" t="s">
        <v>83</v>
      </c>
      <c r="BW10154" s="273" t="s">
        <v>63</v>
      </c>
      <c r="BX10154" s="273" t="s">
        <v>504</v>
      </c>
      <c r="BY10154" s="273" t="s">
        <v>567</v>
      </c>
      <c r="BZ10154" s="273" t="s">
        <v>110</v>
      </c>
      <c r="CA10154" s="273" t="s">
        <v>111</v>
      </c>
      <c r="CB10154" s="273" t="s">
        <v>112</v>
      </c>
      <c r="CC10154" s="273" t="s">
        <v>113</v>
      </c>
      <c r="CD10154" s="282">
        <v>4</v>
      </c>
      <c r="CE10154" s="274">
        <v>44927</v>
      </c>
      <c r="CI10154" s="273" t="s">
        <v>80</v>
      </c>
      <c r="CM10154" s="273" t="s">
        <v>73</v>
      </c>
      <c r="CN10154" s="273">
        <v>3</v>
      </c>
    </row>
    <row r="10155" spans="74:92">
      <c r="BV10155" s="273" t="s">
        <v>83</v>
      </c>
      <c r="BW10155" s="273" t="s">
        <v>63</v>
      </c>
      <c r="BX10155" s="273" t="s">
        <v>504</v>
      </c>
      <c r="BY10155" s="273" t="s">
        <v>567</v>
      </c>
      <c r="BZ10155" s="273" t="s">
        <v>126</v>
      </c>
      <c r="CA10155" s="273" t="s">
        <v>127</v>
      </c>
      <c r="CB10155" s="273" t="s">
        <v>128</v>
      </c>
      <c r="CC10155" s="273" t="s">
        <v>129</v>
      </c>
      <c r="CD10155" s="282">
        <v>6</v>
      </c>
      <c r="CE10155" s="274">
        <v>44927</v>
      </c>
      <c r="CI10155" s="273" t="s">
        <v>80</v>
      </c>
      <c r="CM10155" s="273" t="s">
        <v>73</v>
      </c>
      <c r="CN10155" s="273">
        <v>3</v>
      </c>
    </row>
    <row r="10156" spans="74:92">
      <c r="BV10156" s="273" t="s">
        <v>83</v>
      </c>
      <c r="BW10156" s="273" t="s">
        <v>63</v>
      </c>
      <c r="BX10156" s="273" t="s">
        <v>504</v>
      </c>
      <c r="BY10156" s="273" t="s">
        <v>567</v>
      </c>
      <c r="BZ10156" s="273" t="s">
        <v>126</v>
      </c>
      <c r="CA10156" s="273" t="s">
        <v>127</v>
      </c>
      <c r="CB10156" s="273" t="s">
        <v>133</v>
      </c>
      <c r="CC10156" s="273" t="s">
        <v>134</v>
      </c>
      <c r="CD10156" s="282">
        <v>7</v>
      </c>
      <c r="CE10156" s="274">
        <v>44927</v>
      </c>
      <c r="CI10156" s="273" t="s">
        <v>104</v>
      </c>
      <c r="CM10156" s="273" t="s">
        <v>73</v>
      </c>
      <c r="CN10156" s="273">
        <v>3</v>
      </c>
    </row>
    <row r="10157" spans="74:92">
      <c r="BV10157" s="273" t="s">
        <v>83</v>
      </c>
      <c r="BW10157" s="273" t="s">
        <v>63</v>
      </c>
      <c r="BX10157" s="273" t="s">
        <v>504</v>
      </c>
      <c r="BY10157" s="273" t="s">
        <v>567</v>
      </c>
      <c r="BZ10157" s="273" t="s">
        <v>151</v>
      </c>
      <c r="CA10157" s="273" t="s">
        <v>152</v>
      </c>
      <c r="CB10157" s="273" t="s">
        <v>153</v>
      </c>
      <c r="CC10157" s="273" t="s">
        <v>154</v>
      </c>
      <c r="CD10157" s="282">
        <v>10</v>
      </c>
      <c r="CE10157" s="274">
        <v>44927</v>
      </c>
      <c r="CF10157" s="273">
        <v>0</v>
      </c>
      <c r="CG10157" s="273" t="s">
        <v>90</v>
      </c>
      <c r="CH10157" s="273">
        <v>0</v>
      </c>
      <c r="CI10157" s="273" t="s">
        <v>80</v>
      </c>
      <c r="CM10157" s="273" t="s">
        <v>73</v>
      </c>
      <c r="CN10157" s="273">
        <v>3</v>
      </c>
    </row>
    <row r="10158" spans="74:92">
      <c r="BV10158" s="273" t="s">
        <v>83</v>
      </c>
      <c r="BW10158" s="273" t="s">
        <v>63</v>
      </c>
      <c r="BX10158" s="273" t="s">
        <v>504</v>
      </c>
      <c r="BY10158" s="273" t="s">
        <v>567</v>
      </c>
      <c r="BZ10158" s="273" t="s">
        <v>138</v>
      </c>
      <c r="CA10158" s="273" t="s">
        <v>139</v>
      </c>
      <c r="CB10158" s="273" t="s">
        <v>140</v>
      </c>
      <c r="CC10158" s="273" t="s">
        <v>141</v>
      </c>
      <c r="CD10158" s="282">
        <v>9</v>
      </c>
      <c r="CE10158" s="274">
        <v>44927</v>
      </c>
      <c r="CF10158" s="273">
        <v>0</v>
      </c>
      <c r="CG10158" s="273" t="s">
        <v>90</v>
      </c>
      <c r="CH10158" s="273">
        <v>0</v>
      </c>
      <c r="CI10158" s="273" t="s">
        <v>80</v>
      </c>
      <c r="CM10158" s="273" t="s">
        <v>73</v>
      </c>
      <c r="CN10158" s="273">
        <v>3</v>
      </c>
    </row>
    <row r="10159" spans="74:92">
      <c r="BV10159" s="273" t="s">
        <v>83</v>
      </c>
      <c r="BW10159" s="273" t="s">
        <v>63</v>
      </c>
      <c r="BX10159" s="273" t="s">
        <v>504</v>
      </c>
      <c r="BY10159" s="273" t="s">
        <v>567</v>
      </c>
      <c r="BZ10159" s="273" t="s">
        <v>167</v>
      </c>
      <c r="CA10159" s="273" t="s">
        <v>168</v>
      </c>
      <c r="CB10159" s="273" t="s">
        <v>169</v>
      </c>
      <c r="CC10159" s="273" t="s">
        <v>170</v>
      </c>
      <c r="CD10159" s="282">
        <v>12</v>
      </c>
      <c r="CE10159" s="274">
        <v>44927</v>
      </c>
      <c r="CF10159" s="273">
        <v>0</v>
      </c>
      <c r="CG10159" s="273" t="s">
        <v>90</v>
      </c>
      <c r="CH10159" s="273">
        <v>0</v>
      </c>
      <c r="CI10159" s="273" t="s">
        <v>80</v>
      </c>
      <c r="CM10159" s="273" t="s">
        <v>73</v>
      </c>
      <c r="CN10159" s="273">
        <v>3</v>
      </c>
    </row>
    <row r="10160" spans="74:92">
      <c r="BV10160" s="273" t="s">
        <v>83</v>
      </c>
      <c r="BW10160" s="273" t="s">
        <v>63</v>
      </c>
      <c r="BX10160" s="273" t="s">
        <v>504</v>
      </c>
      <c r="BY10160" s="273" t="s">
        <v>567</v>
      </c>
      <c r="BZ10160" s="273" t="s">
        <v>151</v>
      </c>
      <c r="CA10160" s="273" t="s">
        <v>152</v>
      </c>
      <c r="CB10160" s="273" t="s">
        <v>161</v>
      </c>
      <c r="CC10160" s="273" t="s">
        <v>162</v>
      </c>
      <c r="CD10160" s="282">
        <v>11</v>
      </c>
      <c r="CE10160" s="274">
        <v>44927</v>
      </c>
      <c r="CF10160" s="273">
        <v>0</v>
      </c>
      <c r="CG10160" s="273" t="s">
        <v>90</v>
      </c>
      <c r="CH10160" s="273">
        <v>0</v>
      </c>
      <c r="CI10160" s="273" t="s">
        <v>80</v>
      </c>
      <c r="CM10160" s="273" t="s">
        <v>73</v>
      </c>
      <c r="CN10160" s="273">
        <v>3</v>
      </c>
    </row>
    <row r="10161" spans="74:92">
      <c r="BV10161" s="273" t="s">
        <v>83</v>
      </c>
      <c r="BW10161" s="273" t="s">
        <v>63</v>
      </c>
      <c r="BX10161" s="273" t="s">
        <v>504</v>
      </c>
      <c r="BY10161" s="273" t="s">
        <v>567</v>
      </c>
      <c r="BZ10161" s="273" t="s">
        <v>167</v>
      </c>
      <c r="CA10161" s="273" t="s">
        <v>168</v>
      </c>
      <c r="CB10161" s="273" t="s">
        <v>353</v>
      </c>
      <c r="CC10161" s="273" t="s">
        <v>354</v>
      </c>
      <c r="CD10161" s="282">
        <v>13</v>
      </c>
      <c r="CE10161" s="274">
        <v>44927</v>
      </c>
      <c r="CF10161" s="273">
        <v>0</v>
      </c>
      <c r="CG10161" s="273" t="s">
        <v>90</v>
      </c>
      <c r="CH10161" s="273">
        <v>0</v>
      </c>
      <c r="CI10161" s="273" t="s">
        <v>80</v>
      </c>
      <c r="CM10161" s="273" t="s">
        <v>73</v>
      </c>
      <c r="CN10161" s="273">
        <v>3</v>
      </c>
    </row>
    <row r="10162" spans="74:92">
      <c r="BV10162" s="273" t="s">
        <v>83</v>
      </c>
      <c r="BW10162" s="273" t="s">
        <v>63</v>
      </c>
      <c r="BX10162" s="273" t="s">
        <v>504</v>
      </c>
      <c r="BY10162" s="273" t="s">
        <v>567</v>
      </c>
      <c r="BZ10162" s="273" t="s">
        <v>167</v>
      </c>
      <c r="CA10162" s="273" t="s">
        <v>168</v>
      </c>
      <c r="CB10162" s="273" t="s">
        <v>313</v>
      </c>
      <c r="CC10162" s="273" t="s">
        <v>314</v>
      </c>
      <c r="CD10162" s="282">
        <v>14</v>
      </c>
      <c r="CE10162" s="274">
        <v>44927</v>
      </c>
      <c r="CF10162" s="273">
        <v>0</v>
      </c>
      <c r="CG10162" s="273" t="s">
        <v>90</v>
      </c>
      <c r="CH10162" s="273">
        <v>0</v>
      </c>
      <c r="CI10162" s="273" t="s">
        <v>80</v>
      </c>
      <c r="CM10162" s="273" t="s">
        <v>73</v>
      </c>
      <c r="CN10162" s="273">
        <v>3</v>
      </c>
    </row>
    <row r="10163" spans="74:92">
      <c r="BV10163" s="273" t="s">
        <v>83</v>
      </c>
      <c r="BW10163" s="273" t="s">
        <v>63</v>
      </c>
      <c r="BX10163" s="273" t="s">
        <v>504</v>
      </c>
      <c r="BY10163" s="273" t="s">
        <v>567</v>
      </c>
      <c r="BZ10163" s="273" t="s">
        <v>204</v>
      </c>
      <c r="CA10163" s="273" t="s">
        <v>205</v>
      </c>
      <c r="CB10163" s="273" t="s">
        <v>206</v>
      </c>
      <c r="CC10163" s="273" t="s">
        <v>207</v>
      </c>
      <c r="CD10163" s="282">
        <v>0</v>
      </c>
      <c r="CE10163" s="274">
        <v>44927</v>
      </c>
      <c r="CG10163" s="273" t="s">
        <v>181</v>
      </c>
      <c r="CI10163" s="273" t="s">
        <v>208</v>
      </c>
      <c r="CJ10163" s="273" t="s">
        <v>209</v>
      </c>
      <c r="CM10163" s="273" t="s">
        <v>73</v>
      </c>
      <c r="CN10163" s="273">
        <v>3</v>
      </c>
    </row>
    <row r="10164" spans="74:92">
      <c r="BV10164" s="273" t="s">
        <v>83</v>
      </c>
      <c r="BW10164" s="273" t="s">
        <v>63</v>
      </c>
      <c r="BX10164" s="273" t="s">
        <v>504</v>
      </c>
      <c r="BY10164" s="273" t="s">
        <v>567</v>
      </c>
      <c r="BZ10164" s="273" t="s">
        <v>86</v>
      </c>
      <c r="CA10164" s="273" t="s">
        <v>87</v>
      </c>
      <c r="CB10164" s="273" t="s">
        <v>179</v>
      </c>
      <c r="CC10164" s="273" t="s">
        <v>180</v>
      </c>
      <c r="CD10164" s="282">
        <v>1</v>
      </c>
      <c r="CE10164" s="274">
        <v>44927</v>
      </c>
      <c r="CG10164" s="273" t="s">
        <v>181</v>
      </c>
      <c r="CI10164" s="273" t="s">
        <v>181</v>
      </c>
      <c r="CJ10164" s="273" t="s">
        <v>1834</v>
      </c>
      <c r="CM10164" s="273" t="s">
        <v>73</v>
      </c>
      <c r="CN10164" s="273">
        <v>3</v>
      </c>
    </row>
    <row r="10165" spans="74:92">
      <c r="BV10165" s="273" t="s">
        <v>83</v>
      </c>
      <c r="BW10165" s="273" t="s">
        <v>63</v>
      </c>
      <c r="BX10165" s="273" t="s">
        <v>504</v>
      </c>
      <c r="BY10165" s="273" t="s">
        <v>567</v>
      </c>
      <c r="BZ10165" s="273" t="s">
        <v>167</v>
      </c>
      <c r="CA10165" s="273" t="s">
        <v>168</v>
      </c>
      <c r="CB10165" s="273" t="s">
        <v>319</v>
      </c>
      <c r="CC10165" s="273" t="s">
        <v>320</v>
      </c>
      <c r="CD10165" s="282">
        <v>15</v>
      </c>
      <c r="CE10165" s="274">
        <v>44927</v>
      </c>
      <c r="CF10165" s="273">
        <v>0</v>
      </c>
      <c r="CG10165" s="273" t="s">
        <v>90</v>
      </c>
      <c r="CH10165" s="273">
        <v>0</v>
      </c>
      <c r="CI10165" s="273" t="s">
        <v>80</v>
      </c>
      <c r="CM10165" s="273" t="s">
        <v>73</v>
      </c>
      <c r="CN10165" s="273">
        <v>3</v>
      </c>
    </row>
    <row r="10166" spans="74:92">
      <c r="BV10166" s="273" t="s">
        <v>83</v>
      </c>
      <c r="BW10166" s="273" t="s">
        <v>63</v>
      </c>
      <c r="BX10166" s="273" t="s">
        <v>504</v>
      </c>
      <c r="BY10166" s="273" t="s">
        <v>567</v>
      </c>
      <c r="BZ10166" s="273" t="s">
        <v>138</v>
      </c>
      <c r="CA10166" s="273" t="s">
        <v>139</v>
      </c>
      <c r="CB10166" s="273" t="s">
        <v>190</v>
      </c>
      <c r="CC10166" s="273" t="s">
        <v>191</v>
      </c>
      <c r="CD10166" s="282">
        <v>8</v>
      </c>
      <c r="CE10166" s="274">
        <v>44927</v>
      </c>
      <c r="CF10166" s="273">
        <v>0</v>
      </c>
      <c r="CG10166" s="273" t="s">
        <v>90</v>
      </c>
      <c r="CH10166" s="273">
        <v>0</v>
      </c>
      <c r="CI10166" s="273" t="s">
        <v>80</v>
      </c>
      <c r="CM10166" s="273" t="s">
        <v>73</v>
      </c>
      <c r="CN10166" s="273">
        <v>3</v>
      </c>
    </row>
    <row r="10167" spans="74:92">
      <c r="BV10167" s="273" t="s">
        <v>83</v>
      </c>
      <c r="BW10167" s="273" t="s">
        <v>63</v>
      </c>
      <c r="BX10167" s="273" t="s">
        <v>504</v>
      </c>
      <c r="BY10167" s="273" t="s">
        <v>567</v>
      </c>
      <c r="BZ10167" s="273" t="s">
        <v>86</v>
      </c>
      <c r="CA10167" s="273" t="s">
        <v>87</v>
      </c>
      <c r="CB10167" s="273" t="s">
        <v>233</v>
      </c>
      <c r="CC10167" s="273" t="s">
        <v>234</v>
      </c>
      <c r="CD10167" s="282">
        <v>1</v>
      </c>
      <c r="CE10167" s="274">
        <v>44927</v>
      </c>
      <c r="CG10167" s="273" t="s">
        <v>181</v>
      </c>
      <c r="CI10167" s="273" t="s">
        <v>181</v>
      </c>
      <c r="CJ10167" s="273" t="s">
        <v>1541</v>
      </c>
      <c r="CM10167" s="273" t="s">
        <v>73</v>
      </c>
      <c r="CN10167" s="273">
        <v>3</v>
      </c>
    </row>
    <row r="10168" spans="74:92">
      <c r="BV10168" s="273" t="s">
        <v>83</v>
      </c>
      <c r="BW10168" s="273" t="s">
        <v>63</v>
      </c>
      <c r="BX10168" s="273" t="s">
        <v>504</v>
      </c>
      <c r="BY10168" s="273" t="s">
        <v>567</v>
      </c>
      <c r="BZ10168" s="273" t="s">
        <v>86</v>
      </c>
      <c r="CA10168" s="273" t="s">
        <v>87</v>
      </c>
      <c r="CB10168" s="273" t="s">
        <v>225</v>
      </c>
      <c r="CC10168" s="273" t="s">
        <v>226</v>
      </c>
      <c r="CD10168" s="282">
        <v>5</v>
      </c>
      <c r="CE10168" s="274">
        <v>44927</v>
      </c>
      <c r="CF10168" s="273">
        <v>0</v>
      </c>
      <c r="CG10168" s="273" t="s">
        <v>90</v>
      </c>
      <c r="CH10168" s="273">
        <v>0</v>
      </c>
      <c r="CI10168" s="273" t="s">
        <v>80</v>
      </c>
      <c r="CM10168" s="273" t="s">
        <v>73</v>
      </c>
      <c r="CN10168" s="273">
        <v>3</v>
      </c>
    </row>
    <row r="10169" spans="74:92">
      <c r="BV10169" s="273" t="s">
        <v>83</v>
      </c>
      <c r="BW10169" s="273" t="s">
        <v>63</v>
      </c>
      <c r="BX10169" s="273" t="s">
        <v>504</v>
      </c>
      <c r="BY10169" s="273" t="s">
        <v>567</v>
      </c>
      <c r="BZ10169" s="273" t="s">
        <v>86</v>
      </c>
      <c r="CA10169" s="273" t="s">
        <v>87</v>
      </c>
      <c r="CB10169" s="273" t="s">
        <v>217</v>
      </c>
      <c r="CC10169" s="273" t="s">
        <v>218</v>
      </c>
      <c r="CD10169" s="282">
        <v>2</v>
      </c>
      <c r="CE10169" s="274">
        <v>44927</v>
      </c>
      <c r="CG10169" s="273" t="s">
        <v>181</v>
      </c>
      <c r="CI10169" s="273" t="s">
        <v>181</v>
      </c>
      <c r="CJ10169" s="273" t="s">
        <v>905</v>
      </c>
      <c r="CM10169" s="273" t="s">
        <v>73</v>
      </c>
      <c r="CN10169" s="273">
        <v>3</v>
      </c>
    </row>
    <row r="10170" spans="74:92">
      <c r="BV10170" s="273" t="s">
        <v>83</v>
      </c>
      <c r="BW10170" s="273" t="s">
        <v>63</v>
      </c>
      <c r="BX10170" s="273" t="s">
        <v>504</v>
      </c>
      <c r="BY10170" s="273" t="s">
        <v>567</v>
      </c>
      <c r="BZ10170" s="273" t="s">
        <v>86</v>
      </c>
      <c r="CA10170" s="273" t="s">
        <v>87</v>
      </c>
      <c r="CB10170" s="273" t="s">
        <v>217</v>
      </c>
      <c r="CC10170" s="273" t="s">
        <v>218</v>
      </c>
      <c r="CD10170" s="282">
        <v>2</v>
      </c>
      <c r="CE10170" s="274">
        <v>44958</v>
      </c>
      <c r="CG10170" s="273" t="s">
        <v>181</v>
      </c>
      <c r="CI10170" s="273" t="s">
        <v>181</v>
      </c>
      <c r="CJ10170" s="273" t="s">
        <v>905</v>
      </c>
      <c r="CM10170" s="273" t="s">
        <v>73</v>
      </c>
      <c r="CN10170" s="273">
        <v>3</v>
      </c>
    </row>
    <row r="10171" spans="74:92">
      <c r="BV10171" s="273" t="s">
        <v>83</v>
      </c>
      <c r="BW10171" s="273" t="s">
        <v>63</v>
      </c>
      <c r="BX10171" s="273" t="s">
        <v>504</v>
      </c>
      <c r="BY10171" s="273" t="s">
        <v>567</v>
      </c>
      <c r="BZ10171" s="273" t="s">
        <v>86</v>
      </c>
      <c r="CA10171" s="273" t="s">
        <v>87</v>
      </c>
      <c r="CB10171" s="273" t="s">
        <v>225</v>
      </c>
      <c r="CC10171" s="273" t="s">
        <v>226</v>
      </c>
      <c r="CD10171" s="282">
        <v>5</v>
      </c>
      <c r="CE10171" s="274">
        <v>44958</v>
      </c>
      <c r="CF10171" s="273">
        <v>0</v>
      </c>
      <c r="CG10171" s="273" t="s">
        <v>90</v>
      </c>
      <c r="CH10171" s="273">
        <v>0</v>
      </c>
      <c r="CI10171" s="273" t="s">
        <v>80</v>
      </c>
      <c r="CM10171" s="273" t="s">
        <v>73</v>
      </c>
      <c r="CN10171" s="273">
        <v>3</v>
      </c>
    </row>
    <row r="10172" spans="74:92">
      <c r="BV10172" s="273" t="s">
        <v>83</v>
      </c>
      <c r="BW10172" s="273" t="s">
        <v>63</v>
      </c>
      <c r="BX10172" s="273" t="s">
        <v>504</v>
      </c>
      <c r="BY10172" s="273" t="s">
        <v>567</v>
      </c>
      <c r="BZ10172" s="273" t="s">
        <v>86</v>
      </c>
      <c r="CA10172" s="273" t="s">
        <v>87</v>
      </c>
      <c r="CB10172" s="273" t="s">
        <v>233</v>
      </c>
      <c r="CC10172" s="273" t="s">
        <v>234</v>
      </c>
      <c r="CD10172" s="282">
        <v>1</v>
      </c>
      <c r="CE10172" s="274">
        <v>44958</v>
      </c>
      <c r="CG10172" s="273" t="s">
        <v>181</v>
      </c>
      <c r="CI10172" s="273" t="s">
        <v>181</v>
      </c>
      <c r="CJ10172" s="273" t="s">
        <v>1126</v>
      </c>
      <c r="CM10172" s="273" t="s">
        <v>73</v>
      </c>
      <c r="CN10172" s="273">
        <v>3</v>
      </c>
    </row>
    <row r="10173" spans="74:92">
      <c r="BV10173" s="273" t="s">
        <v>83</v>
      </c>
      <c r="BW10173" s="273" t="s">
        <v>63</v>
      </c>
      <c r="BX10173" s="273" t="s">
        <v>504</v>
      </c>
      <c r="BY10173" s="273" t="s">
        <v>567</v>
      </c>
      <c r="BZ10173" s="273" t="s">
        <v>138</v>
      </c>
      <c r="CA10173" s="273" t="s">
        <v>139</v>
      </c>
      <c r="CB10173" s="273" t="s">
        <v>190</v>
      </c>
      <c r="CC10173" s="273" t="s">
        <v>191</v>
      </c>
      <c r="CD10173" s="282">
        <v>8</v>
      </c>
      <c r="CE10173" s="274">
        <v>44958</v>
      </c>
      <c r="CF10173" s="273">
        <v>0</v>
      </c>
      <c r="CG10173" s="273" t="s">
        <v>90</v>
      </c>
      <c r="CH10173" s="273">
        <v>0</v>
      </c>
      <c r="CI10173" s="273" t="s">
        <v>80</v>
      </c>
      <c r="CM10173" s="273" t="s">
        <v>73</v>
      </c>
      <c r="CN10173" s="273">
        <v>3</v>
      </c>
    </row>
    <row r="10174" spans="74:92">
      <c r="BV10174" s="273" t="s">
        <v>83</v>
      </c>
      <c r="BW10174" s="273" t="s">
        <v>63</v>
      </c>
      <c r="BX10174" s="273" t="s">
        <v>504</v>
      </c>
      <c r="BY10174" s="273" t="s">
        <v>567</v>
      </c>
      <c r="BZ10174" s="273" t="s">
        <v>167</v>
      </c>
      <c r="CA10174" s="273" t="s">
        <v>168</v>
      </c>
      <c r="CB10174" s="273" t="s">
        <v>319</v>
      </c>
      <c r="CC10174" s="273" t="s">
        <v>320</v>
      </c>
      <c r="CD10174" s="282">
        <v>15</v>
      </c>
      <c r="CE10174" s="274">
        <v>44958</v>
      </c>
      <c r="CF10174" s="273">
        <v>0</v>
      </c>
      <c r="CG10174" s="273" t="s">
        <v>90</v>
      </c>
      <c r="CH10174" s="273">
        <v>0</v>
      </c>
      <c r="CI10174" s="273" t="s">
        <v>80</v>
      </c>
      <c r="CM10174" s="273" t="s">
        <v>73</v>
      </c>
      <c r="CN10174" s="273">
        <v>3</v>
      </c>
    </row>
    <row r="10175" spans="74:92">
      <c r="BV10175" s="273" t="s">
        <v>83</v>
      </c>
      <c r="BW10175" s="273" t="s">
        <v>63</v>
      </c>
      <c r="BX10175" s="273" t="s">
        <v>504</v>
      </c>
      <c r="BY10175" s="273" t="s">
        <v>567</v>
      </c>
      <c r="BZ10175" s="273" t="s">
        <v>86</v>
      </c>
      <c r="CA10175" s="273" t="s">
        <v>87</v>
      </c>
      <c r="CB10175" s="273" t="s">
        <v>179</v>
      </c>
      <c r="CC10175" s="273" t="s">
        <v>180</v>
      </c>
      <c r="CD10175" s="282">
        <v>1</v>
      </c>
      <c r="CE10175" s="274">
        <v>44958</v>
      </c>
      <c r="CG10175" s="273" t="s">
        <v>181</v>
      </c>
      <c r="CI10175" s="273" t="s">
        <v>181</v>
      </c>
      <c r="CJ10175" s="273" t="s">
        <v>345</v>
      </c>
      <c r="CM10175" s="273" t="s">
        <v>73</v>
      </c>
      <c r="CN10175" s="273">
        <v>3</v>
      </c>
    </row>
    <row r="10176" spans="74:92">
      <c r="BV10176" s="273" t="s">
        <v>83</v>
      </c>
      <c r="BW10176" s="273" t="s">
        <v>63</v>
      </c>
      <c r="BX10176" s="273" t="s">
        <v>504</v>
      </c>
      <c r="BY10176" s="273" t="s">
        <v>567</v>
      </c>
      <c r="BZ10176" s="273" t="s">
        <v>204</v>
      </c>
      <c r="CA10176" s="273" t="s">
        <v>205</v>
      </c>
      <c r="CB10176" s="273" t="s">
        <v>206</v>
      </c>
      <c r="CC10176" s="273" t="s">
        <v>207</v>
      </c>
      <c r="CD10176" s="282">
        <v>0</v>
      </c>
      <c r="CE10176" s="274">
        <v>44958</v>
      </c>
      <c r="CG10176" s="273" t="s">
        <v>181</v>
      </c>
      <c r="CI10176" s="273" t="s">
        <v>208</v>
      </c>
      <c r="CJ10176" s="273" t="s">
        <v>209</v>
      </c>
      <c r="CM10176" s="273" t="s">
        <v>73</v>
      </c>
      <c r="CN10176" s="273">
        <v>3</v>
      </c>
    </row>
    <row r="10177" spans="74:92">
      <c r="BV10177" s="273" t="s">
        <v>83</v>
      </c>
      <c r="BW10177" s="273" t="s">
        <v>63</v>
      </c>
      <c r="BX10177" s="273" t="s">
        <v>504</v>
      </c>
      <c r="BY10177" s="273" t="s">
        <v>567</v>
      </c>
      <c r="BZ10177" s="273" t="s">
        <v>167</v>
      </c>
      <c r="CA10177" s="273" t="s">
        <v>168</v>
      </c>
      <c r="CB10177" s="273" t="s">
        <v>313</v>
      </c>
      <c r="CC10177" s="273" t="s">
        <v>314</v>
      </c>
      <c r="CD10177" s="282">
        <v>14</v>
      </c>
      <c r="CE10177" s="274">
        <v>44958</v>
      </c>
      <c r="CF10177" s="273">
        <v>0</v>
      </c>
      <c r="CG10177" s="273" t="s">
        <v>90</v>
      </c>
      <c r="CH10177" s="273">
        <v>0</v>
      </c>
      <c r="CI10177" s="273" t="s">
        <v>80</v>
      </c>
      <c r="CM10177" s="273" t="s">
        <v>73</v>
      </c>
      <c r="CN10177" s="273">
        <v>3</v>
      </c>
    </row>
    <row r="10178" spans="74:92">
      <c r="BV10178" s="273" t="s">
        <v>83</v>
      </c>
      <c r="BW10178" s="273" t="s">
        <v>63</v>
      </c>
      <c r="BX10178" s="273" t="s">
        <v>504</v>
      </c>
      <c r="BY10178" s="273" t="s">
        <v>567</v>
      </c>
      <c r="BZ10178" s="273" t="s">
        <v>167</v>
      </c>
      <c r="CA10178" s="273" t="s">
        <v>168</v>
      </c>
      <c r="CB10178" s="273" t="s">
        <v>353</v>
      </c>
      <c r="CC10178" s="273" t="s">
        <v>354</v>
      </c>
      <c r="CD10178" s="282">
        <v>13</v>
      </c>
      <c r="CE10178" s="274">
        <v>44958</v>
      </c>
      <c r="CF10178" s="273">
        <v>0</v>
      </c>
      <c r="CG10178" s="273" t="s">
        <v>90</v>
      </c>
      <c r="CH10178" s="273">
        <v>0</v>
      </c>
      <c r="CI10178" s="273" t="s">
        <v>80</v>
      </c>
      <c r="CM10178" s="273" t="s">
        <v>73</v>
      </c>
      <c r="CN10178" s="273">
        <v>3</v>
      </c>
    </row>
    <row r="10179" spans="74:92">
      <c r="BV10179" s="273" t="s">
        <v>83</v>
      </c>
      <c r="BW10179" s="273" t="s">
        <v>63</v>
      </c>
      <c r="BX10179" s="273" t="s">
        <v>504</v>
      </c>
      <c r="BY10179" s="273" t="s">
        <v>567</v>
      </c>
      <c r="BZ10179" s="273" t="s">
        <v>167</v>
      </c>
      <c r="CA10179" s="273" t="s">
        <v>168</v>
      </c>
      <c r="CB10179" s="273" t="s">
        <v>169</v>
      </c>
      <c r="CC10179" s="273" t="s">
        <v>170</v>
      </c>
      <c r="CD10179" s="282">
        <v>12</v>
      </c>
      <c r="CE10179" s="274">
        <v>44958</v>
      </c>
      <c r="CF10179" s="273">
        <v>0</v>
      </c>
      <c r="CG10179" s="273" t="s">
        <v>90</v>
      </c>
      <c r="CH10179" s="273">
        <v>0</v>
      </c>
      <c r="CI10179" s="273" t="s">
        <v>80</v>
      </c>
      <c r="CM10179" s="273" t="s">
        <v>73</v>
      </c>
      <c r="CN10179" s="273">
        <v>3</v>
      </c>
    </row>
    <row r="10180" spans="74:92">
      <c r="BV10180" s="273" t="s">
        <v>83</v>
      </c>
      <c r="BW10180" s="273" t="s">
        <v>63</v>
      </c>
      <c r="BX10180" s="273" t="s">
        <v>504</v>
      </c>
      <c r="BY10180" s="273" t="s">
        <v>567</v>
      </c>
      <c r="BZ10180" s="273" t="s">
        <v>151</v>
      </c>
      <c r="CA10180" s="273" t="s">
        <v>152</v>
      </c>
      <c r="CB10180" s="273" t="s">
        <v>161</v>
      </c>
      <c r="CC10180" s="273" t="s">
        <v>162</v>
      </c>
      <c r="CD10180" s="282">
        <v>11</v>
      </c>
      <c r="CE10180" s="274">
        <v>44958</v>
      </c>
      <c r="CF10180" s="273">
        <v>0</v>
      </c>
      <c r="CG10180" s="273" t="s">
        <v>90</v>
      </c>
      <c r="CH10180" s="273">
        <v>0</v>
      </c>
      <c r="CI10180" s="273" t="s">
        <v>80</v>
      </c>
      <c r="CM10180" s="273" t="s">
        <v>73</v>
      </c>
      <c r="CN10180" s="273">
        <v>3</v>
      </c>
    </row>
    <row r="10181" spans="74:92">
      <c r="BV10181" s="273" t="s">
        <v>83</v>
      </c>
      <c r="BW10181" s="273" t="s">
        <v>63</v>
      </c>
      <c r="BX10181" s="273" t="s">
        <v>504</v>
      </c>
      <c r="BY10181" s="273" t="s">
        <v>567</v>
      </c>
      <c r="BZ10181" s="273" t="s">
        <v>138</v>
      </c>
      <c r="CA10181" s="273" t="s">
        <v>139</v>
      </c>
      <c r="CB10181" s="273" t="s">
        <v>140</v>
      </c>
      <c r="CC10181" s="273" t="s">
        <v>141</v>
      </c>
      <c r="CD10181" s="282">
        <v>9</v>
      </c>
      <c r="CE10181" s="274">
        <v>44958</v>
      </c>
      <c r="CF10181" s="273">
        <v>0</v>
      </c>
      <c r="CG10181" s="273" t="s">
        <v>90</v>
      </c>
      <c r="CH10181" s="273">
        <v>0</v>
      </c>
      <c r="CI10181" s="273" t="s">
        <v>80</v>
      </c>
      <c r="CM10181" s="273" t="s">
        <v>73</v>
      </c>
      <c r="CN10181" s="273">
        <v>3</v>
      </c>
    </row>
    <row r="10182" spans="74:92">
      <c r="BV10182" s="273" t="s">
        <v>83</v>
      </c>
      <c r="BW10182" s="273" t="s">
        <v>63</v>
      </c>
      <c r="BX10182" s="273" t="s">
        <v>504</v>
      </c>
      <c r="BY10182" s="273" t="s">
        <v>567</v>
      </c>
      <c r="BZ10182" s="273" t="s">
        <v>151</v>
      </c>
      <c r="CA10182" s="273" t="s">
        <v>152</v>
      </c>
      <c r="CB10182" s="273" t="s">
        <v>153</v>
      </c>
      <c r="CC10182" s="273" t="s">
        <v>154</v>
      </c>
      <c r="CD10182" s="282">
        <v>10</v>
      </c>
      <c r="CE10182" s="274">
        <v>44958</v>
      </c>
      <c r="CF10182" s="273">
        <v>0</v>
      </c>
      <c r="CG10182" s="273" t="s">
        <v>90</v>
      </c>
      <c r="CH10182" s="273">
        <v>0</v>
      </c>
      <c r="CI10182" s="273" t="s">
        <v>80</v>
      </c>
      <c r="CM10182" s="273" t="s">
        <v>73</v>
      </c>
      <c r="CN10182" s="273">
        <v>3</v>
      </c>
    </row>
    <row r="10183" spans="74:92">
      <c r="BV10183" s="273" t="s">
        <v>83</v>
      </c>
      <c r="BW10183" s="273" t="s">
        <v>63</v>
      </c>
      <c r="BX10183" s="273" t="s">
        <v>504</v>
      </c>
      <c r="BY10183" s="273" t="s">
        <v>567</v>
      </c>
      <c r="BZ10183" s="273" t="s">
        <v>126</v>
      </c>
      <c r="CA10183" s="273" t="s">
        <v>127</v>
      </c>
      <c r="CB10183" s="273" t="s">
        <v>133</v>
      </c>
      <c r="CC10183" s="273" t="s">
        <v>134</v>
      </c>
      <c r="CD10183" s="282">
        <v>7</v>
      </c>
      <c r="CE10183" s="274">
        <v>44958</v>
      </c>
      <c r="CI10183" s="273" t="s">
        <v>104</v>
      </c>
      <c r="CM10183" s="273" t="s">
        <v>73</v>
      </c>
      <c r="CN10183" s="273">
        <v>3</v>
      </c>
    </row>
    <row r="10184" spans="74:92">
      <c r="BV10184" s="273" t="s">
        <v>83</v>
      </c>
      <c r="BW10184" s="273" t="s">
        <v>63</v>
      </c>
      <c r="BX10184" s="273" t="s">
        <v>504</v>
      </c>
      <c r="BY10184" s="273" t="s">
        <v>567</v>
      </c>
      <c r="BZ10184" s="273" t="s">
        <v>126</v>
      </c>
      <c r="CA10184" s="273" t="s">
        <v>127</v>
      </c>
      <c r="CB10184" s="273" t="s">
        <v>128</v>
      </c>
      <c r="CC10184" s="273" t="s">
        <v>129</v>
      </c>
      <c r="CD10184" s="282">
        <v>6</v>
      </c>
      <c r="CE10184" s="274">
        <v>44958</v>
      </c>
      <c r="CI10184" s="273" t="s">
        <v>80</v>
      </c>
      <c r="CM10184" s="273" t="s">
        <v>73</v>
      </c>
      <c r="CN10184" s="273">
        <v>3</v>
      </c>
    </row>
    <row r="10185" spans="74:92">
      <c r="BV10185" s="273" t="s">
        <v>83</v>
      </c>
      <c r="BW10185" s="273" t="s">
        <v>63</v>
      </c>
      <c r="BX10185" s="273" t="s">
        <v>504</v>
      </c>
      <c r="BY10185" s="273" t="s">
        <v>567</v>
      </c>
      <c r="BZ10185" s="273" t="s">
        <v>110</v>
      </c>
      <c r="CA10185" s="273" t="s">
        <v>111</v>
      </c>
      <c r="CB10185" s="273" t="s">
        <v>112</v>
      </c>
      <c r="CC10185" s="273" t="s">
        <v>113</v>
      </c>
      <c r="CD10185" s="282">
        <v>4</v>
      </c>
      <c r="CE10185" s="274">
        <v>44958</v>
      </c>
      <c r="CI10185" s="273" t="s">
        <v>80</v>
      </c>
      <c r="CM10185" s="273" t="s">
        <v>73</v>
      </c>
      <c r="CN10185" s="273">
        <v>3</v>
      </c>
    </row>
    <row r="10186" spans="74:92">
      <c r="BV10186" s="273" t="s">
        <v>83</v>
      </c>
      <c r="BW10186" s="273" t="s">
        <v>63</v>
      </c>
      <c r="BX10186" s="273" t="s">
        <v>504</v>
      </c>
      <c r="BY10186" s="273" t="s">
        <v>567</v>
      </c>
      <c r="BZ10186" s="273" t="s">
        <v>110</v>
      </c>
      <c r="CA10186" s="273" t="s">
        <v>111</v>
      </c>
      <c r="CB10186" s="273" t="s">
        <v>117</v>
      </c>
      <c r="CC10186" s="273" t="s">
        <v>118</v>
      </c>
      <c r="CD10186" s="282">
        <v>5</v>
      </c>
      <c r="CE10186" s="274">
        <v>44958</v>
      </c>
      <c r="CI10186" s="273" t="s">
        <v>104</v>
      </c>
      <c r="CM10186" s="273" t="s">
        <v>73</v>
      </c>
      <c r="CN10186" s="273">
        <v>3</v>
      </c>
    </row>
    <row r="10187" spans="74:92">
      <c r="BV10187" s="273" t="s">
        <v>83</v>
      </c>
      <c r="BW10187" s="273" t="s">
        <v>63</v>
      </c>
      <c r="BX10187" s="273" t="s">
        <v>504</v>
      </c>
      <c r="BY10187" s="273" t="s">
        <v>567</v>
      </c>
      <c r="BZ10187" s="273" t="s">
        <v>86</v>
      </c>
      <c r="CA10187" s="273" t="s">
        <v>87</v>
      </c>
      <c r="CB10187" s="273" t="s">
        <v>101</v>
      </c>
      <c r="CC10187" s="273" t="s">
        <v>102</v>
      </c>
      <c r="CD10187" s="282">
        <v>4</v>
      </c>
      <c r="CE10187" s="274">
        <v>44958</v>
      </c>
      <c r="CF10187" s="273">
        <v>15857</v>
      </c>
      <c r="CG10187" s="273" t="s">
        <v>103</v>
      </c>
      <c r="CH10187" s="273">
        <v>516.30391999999995</v>
      </c>
      <c r="CI10187" s="273" t="s">
        <v>104</v>
      </c>
      <c r="CM10187" s="273" t="s">
        <v>73</v>
      </c>
      <c r="CN10187" s="273">
        <v>3</v>
      </c>
    </row>
    <row r="10188" spans="74:92">
      <c r="BV10188" s="273" t="s">
        <v>83</v>
      </c>
      <c r="BW10188" s="273" t="s">
        <v>63</v>
      </c>
      <c r="BX10188" s="273" t="s">
        <v>504</v>
      </c>
      <c r="BY10188" s="273" t="s">
        <v>567</v>
      </c>
      <c r="BZ10188" s="273" t="s">
        <v>86</v>
      </c>
      <c r="CA10188" s="273" t="s">
        <v>87</v>
      </c>
      <c r="CB10188" s="273" t="s">
        <v>88</v>
      </c>
      <c r="CC10188" s="273" t="s">
        <v>89</v>
      </c>
      <c r="CD10188" s="282">
        <v>3</v>
      </c>
      <c r="CE10188" s="274">
        <v>44958</v>
      </c>
      <c r="CF10188" s="273">
        <v>1245</v>
      </c>
      <c r="CG10188" s="273" t="s">
        <v>90</v>
      </c>
      <c r="CH10188" s="273">
        <v>1245</v>
      </c>
      <c r="CI10188" s="273" t="s">
        <v>80</v>
      </c>
      <c r="CM10188" s="273" t="s">
        <v>73</v>
      </c>
      <c r="CN10188" s="273">
        <v>3</v>
      </c>
    </row>
    <row r="10189" spans="74:92">
      <c r="BV10189" s="273" t="s">
        <v>83</v>
      </c>
      <c r="BW10189" s="273" t="s">
        <v>63</v>
      </c>
      <c r="BX10189" s="273" t="s">
        <v>504</v>
      </c>
      <c r="BY10189" s="273" t="s">
        <v>567</v>
      </c>
      <c r="BZ10189" s="273" t="s">
        <v>86</v>
      </c>
      <c r="CA10189" s="273" t="s">
        <v>87</v>
      </c>
      <c r="CB10189" s="273" t="s">
        <v>88</v>
      </c>
      <c r="CC10189" s="273" t="s">
        <v>89</v>
      </c>
      <c r="CD10189" s="282">
        <v>3</v>
      </c>
      <c r="CE10189" s="274">
        <v>44986</v>
      </c>
      <c r="CF10189" s="273">
        <v>1454</v>
      </c>
      <c r="CG10189" s="273" t="s">
        <v>90</v>
      </c>
      <c r="CH10189" s="273">
        <v>1454</v>
      </c>
      <c r="CI10189" s="273" t="s">
        <v>80</v>
      </c>
      <c r="CM10189" s="273" t="s">
        <v>73</v>
      </c>
      <c r="CN10189" s="273">
        <v>3</v>
      </c>
    </row>
    <row r="10190" spans="74:92">
      <c r="BV10190" s="273" t="s">
        <v>83</v>
      </c>
      <c r="BW10190" s="273" t="s">
        <v>63</v>
      </c>
      <c r="BX10190" s="273" t="s">
        <v>504</v>
      </c>
      <c r="BY10190" s="273" t="s">
        <v>567</v>
      </c>
      <c r="BZ10190" s="273" t="s">
        <v>86</v>
      </c>
      <c r="CA10190" s="273" t="s">
        <v>87</v>
      </c>
      <c r="CB10190" s="273" t="s">
        <v>101</v>
      </c>
      <c r="CC10190" s="273" t="s">
        <v>102</v>
      </c>
      <c r="CD10190" s="282">
        <v>4</v>
      </c>
      <c r="CE10190" s="274">
        <v>44986</v>
      </c>
      <c r="CF10190" s="273">
        <v>18505</v>
      </c>
      <c r="CG10190" s="273" t="s">
        <v>103</v>
      </c>
      <c r="CH10190" s="273">
        <v>602.52279999999996</v>
      </c>
      <c r="CI10190" s="273" t="s">
        <v>104</v>
      </c>
      <c r="CM10190" s="273" t="s">
        <v>73</v>
      </c>
      <c r="CN10190" s="273">
        <v>3</v>
      </c>
    </row>
    <row r="10191" spans="74:92">
      <c r="BV10191" s="273" t="s">
        <v>83</v>
      </c>
      <c r="BW10191" s="273" t="s">
        <v>63</v>
      </c>
      <c r="BX10191" s="273" t="s">
        <v>504</v>
      </c>
      <c r="BY10191" s="273" t="s">
        <v>567</v>
      </c>
      <c r="BZ10191" s="273" t="s">
        <v>110</v>
      </c>
      <c r="CA10191" s="273" t="s">
        <v>111</v>
      </c>
      <c r="CB10191" s="273" t="s">
        <v>117</v>
      </c>
      <c r="CC10191" s="273" t="s">
        <v>118</v>
      </c>
      <c r="CD10191" s="282">
        <v>5</v>
      </c>
      <c r="CE10191" s="274">
        <v>44986</v>
      </c>
      <c r="CI10191" s="273" t="s">
        <v>104</v>
      </c>
      <c r="CM10191" s="273" t="s">
        <v>73</v>
      </c>
      <c r="CN10191" s="273">
        <v>3</v>
      </c>
    </row>
    <row r="10192" spans="74:92">
      <c r="BV10192" s="273" t="s">
        <v>83</v>
      </c>
      <c r="BW10192" s="273" t="s">
        <v>63</v>
      </c>
      <c r="BX10192" s="273" t="s">
        <v>504</v>
      </c>
      <c r="BY10192" s="273" t="s">
        <v>567</v>
      </c>
      <c r="BZ10192" s="273" t="s">
        <v>110</v>
      </c>
      <c r="CA10192" s="273" t="s">
        <v>111</v>
      </c>
      <c r="CB10192" s="273" t="s">
        <v>112</v>
      </c>
      <c r="CC10192" s="273" t="s">
        <v>113</v>
      </c>
      <c r="CD10192" s="282">
        <v>4</v>
      </c>
      <c r="CE10192" s="274">
        <v>44986</v>
      </c>
      <c r="CI10192" s="273" t="s">
        <v>80</v>
      </c>
      <c r="CM10192" s="273" t="s">
        <v>73</v>
      </c>
      <c r="CN10192" s="273">
        <v>3</v>
      </c>
    </row>
    <row r="10193" spans="74:92">
      <c r="BV10193" s="273" t="s">
        <v>83</v>
      </c>
      <c r="BW10193" s="273" t="s">
        <v>63</v>
      </c>
      <c r="BX10193" s="273" t="s">
        <v>504</v>
      </c>
      <c r="BY10193" s="273" t="s">
        <v>567</v>
      </c>
      <c r="BZ10193" s="273" t="s">
        <v>126</v>
      </c>
      <c r="CA10193" s="273" t="s">
        <v>127</v>
      </c>
      <c r="CB10193" s="273" t="s">
        <v>128</v>
      </c>
      <c r="CC10193" s="273" t="s">
        <v>129</v>
      </c>
      <c r="CD10193" s="282">
        <v>6</v>
      </c>
      <c r="CE10193" s="274">
        <v>44986</v>
      </c>
      <c r="CI10193" s="273" t="s">
        <v>80</v>
      </c>
      <c r="CM10193" s="273" t="s">
        <v>73</v>
      </c>
      <c r="CN10193" s="273">
        <v>3</v>
      </c>
    </row>
    <row r="10194" spans="74:92">
      <c r="BV10194" s="273" t="s">
        <v>83</v>
      </c>
      <c r="BW10194" s="273" t="s">
        <v>63</v>
      </c>
      <c r="BX10194" s="273" t="s">
        <v>504</v>
      </c>
      <c r="BY10194" s="273" t="s">
        <v>567</v>
      </c>
      <c r="BZ10194" s="273" t="s">
        <v>126</v>
      </c>
      <c r="CA10194" s="273" t="s">
        <v>127</v>
      </c>
      <c r="CB10194" s="273" t="s">
        <v>133</v>
      </c>
      <c r="CC10194" s="273" t="s">
        <v>134</v>
      </c>
      <c r="CD10194" s="282">
        <v>7</v>
      </c>
      <c r="CE10194" s="274">
        <v>44986</v>
      </c>
      <c r="CI10194" s="273" t="s">
        <v>104</v>
      </c>
      <c r="CM10194" s="273" t="s">
        <v>73</v>
      </c>
      <c r="CN10194" s="273">
        <v>3</v>
      </c>
    </row>
    <row r="10195" spans="74:92">
      <c r="BV10195" s="273" t="s">
        <v>83</v>
      </c>
      <c r="BW10195" s="273" t="s">
        <v>63</v>
      </c>
      <c r="BX10195" s="273" t="s">
        <v>504</v>
      </c>
      <c r="BY10195" s="273" t="s">
        <v>567</v>
      </c>
      <c r="BZ10195" s="273" t="s">
        <v>151</v>
      </c>
      <c r="CA10195" s="273" t="s">
        <v>152</v>
      </c>
      <c r="CB10195" s="273" t="s">
        <v>153</v>
      </c>
      <c r="CC10195" s="273" t="s">
        <v>154</v>
      </c>
      <c r="CD10195" s="282">
        <v>10</v>
      </c>
      <c r="CE10195" s="274">
        <v>44986</v>
      </c>
      <c r="CF10195" s="273">
        <v>0</v>
      </c>
      <c r="CG10195" s="273" t="s">
        <v>90</v>
      </c>
      <c r="CH10195" s="273">
        <v>0</v>
      </c>
      <c r="CI10195" s="273" t="s">
        <v>80</v>
      </c>
      <c r="CM10195" s="273" t="s">
        <v>73</v>
      </c>
      <c r="CN10195" s="273">
        <v>3</v>
      </c>
    </row>
    <row r="10196" spans="74:92">
      <c r="BV10196" s="273" t="s">
        <v>83</v>
      </c>
      <c r="BW10196" s="273" t="s">
        <v>63</v>
      </c>
      <c r="BX10196" s="273" t="s">
        <v>504</v>
      </c>
      <c r="BY10196" s="273" t="s">
        <v>567</v>
      </c>
      <c r="BZ10196" s="273" t="s">
        <v>138</v>
      </c>
      <c r="CA10196" s="273" t="s">
        <v>139</v>
      </c>
      <c r="CB10196" s="273" t="s">
        <v>140</v>
      </c>
      <c r="CC10196" s="273" t="s">
        <v>141</v>
      </c>
      <c r="CD10196" s="282">
        <v>9</v>
      </c>
      <c r="CE10196" s="274">
        <v>44986</v>
      </c>
      <c r="CF10196" s="273">
        <v>0</v>
      </c>
      <c r="CG10196" s="273" t="s">
        <v>90</v>
      </c>
      <c r="CH10196" s="273">
        <v>0</v>
      </c>
      <c r="CI10196" s="273" t="s">
        <v>80</v>
      </c>
      <c r="CM10196" s="273" t="s">
        <v>73</v>
      </c>
      <c r="CN10196" s="273">
        <v>3</v>
      </c>
    </row>
    <row r="10197" spans="74:92">
      <c r="BV10197" s="273" t="s">
        <v>83</v>
      </c>
      <c r="BW10197" s="273" t="s">
        <v>63</v>
      </c>
      <c r="BX10197" s="273" t="s">
        <v>504</v>
      </c>
      <c r="BY10197" s="273" t="s">
        <v>567</v>
      </c>
      <c r="BZ10197" s="273" t="s">
        <v>151</v>
      </c>
      <c r="CA10197" s="273" t="s">
        <v>152</v>
      </c>
      <c r="CB10197" s="273" t="s">
        <v>161</v>
      </c>
      <c r="CC10197" s="273" t="s">
        <v>162</v>
      </c>
      <c r="CD10197" s="282">
        <v>11</v>
      </c>
      <c r="CE10197" s="274">
        <v>44986</v>
      </c>
      <c r="CF10197" s="273">
        <v>0</v>
      </c>
      <c r="CG10197" s="273" t="s">
        <v>90</v>
      </c>
      <c r="CH10197" s="273">
        <v>0</v>
      </c>
      <c r="CI10197" s="273" t="s">
        <v>80</v>
      </c>
      <c r="CM10197" s="273" t="s">
        <v>73</v>
      </c>
      <c r="CN10197" s="273">
        <v>3</v>
      </c>
    </row>
    <row r="10198" spans="74:92">
      <c r="BV10198" s="273" t="s">
        <v>83</v>
      </c>
      <c r="BW10198" s="273" t="s">
        <v>63</v>
      </c>
      <c r="BX10198" s="273" t="s">
        <v>504</v>
      </c>
      <c r="BY10198" s="273" t="s">
        <v>567</v>
      </c>
      <c r="BZ10198" s="273" t="s">
        <v>167</v>
      </c>
      <c r="CA10198" s="273" t="s">
        <v>168</v>
      </c>
      <c r="CB10198" s="273" t="s">
        <v>169</v>
      </c>
      <c r="CC10198" s="273" t="s">
        <v>170</v>
      </c>
      <c r="CD10198" s="282">
        <v>12</v>
      </c>
      <c r="CE10198" s="274">
        <v>44986</v>
      </c>
      <c r="CF10198" s="273">
        <v>0</v>
      </c>
      <c r="CG10198" s="273" t="s">
        <v>90</v>
      </c>
      <c r="CH10198" s="273">
        <v>0</v>
      </c>
      <c r="CI10198" s="273" t="s">
        <v>80</v>
      </c>
      <c r="CM10198" s="273" t="s">
        <v>73</v>
      </c>
      <c r="CN10198" s="273">
        <v>3</v>
      </c>
    </row>
    <row r="10199" spans="74:92">
      <c r="BV10199" s="273" t="s">
        <v>83</v>
      </c>
      <c r="BW10199" s="273" t="s">
        <v>63</v>
      </c>
      <c r="BX10199" s="273" t="s">
        <v>504</v>
      </c>
      <c r="BY10199" s="273" t="s">
        <v>567</v>
      </c>
      <c r="BZ10199" s="273" t="s">
        <v>167</v>
      </c>
      <c r="CA10199" s="273" t="s">
        <v>168</v>
      </c>
      <c r="CB10199" s="273" t="s">
        <v>353</v>
      </c>
      <c r="CC10199" s="273" t="s">
        <v>354</v>
      </c>
      <c r="CD10199" s="282">
        <v>13</v>
      </c>
      <c r="CE10199" s="274">
        <v>44986</v>
      </c>
      <c r="CF10199" s="273">
        <v>0</v>
      </c>
      <c r="CG10199" s="273" t="s">
        <v>90</v>
      </c>
      <c r="CH10199" s="273">
        <v>0</v>
      </c>
      <c r="CI10199" s="273" t="s">
        <v>80</v>
      </c>
      <c r="CM10199" s="273" t="s">
        <v>73</v>
      </c>
      <c r="CN10199" s="273">
        <v>3</v>
      </c>
    </row>
    <row r="10200" spans="74:92">
      <c r="BV10200" s="273" t="s">
        <v>83</v>
      </c>
      <c r="BW10200" s="273" t="s">
        <v>63</v>
      </c>
      <c r="BX10200" s="273" t="s">
        <v>504</v>
      </c>
      <c r="BY10200" s="273" t="s">
        <v>567</v>
      </c>
      <c r="BZ10200" s="273" t="s">
        <v>167</v>
      </c>
      <c r="CA10200" s="273" t="s">
        <v>168</v>
      </c>
      <c r="CB10200" s="273" t="s">
        <v>313</v>
      </c>
      <c r="CC10200" s="273" t="s">
        <v>314</v>
      </c>
      <c r="CD10200" s="282">
        <v>14</v>
      </c>
      <c r="CE10200" s="274">
        <v>44986</v>
      </c>
      <c r="CF10200" s="273">
        <v>0</v>
      </c>
      <c r="CG10200" s="273" t="s">
        <v>90</v>
      </c>
      <c r="CH10200" s="273">
        <v>0</v>
      </c>
      <c r="CI10200" s="273" t="s">
        <v>80</v>
      </c>
      <c r="CM10200" s="273" t="s">
        <v>73</v>
      </c>
      <c r="CN10200" s="273">
        <v>3</v>
      </c>
    </row>
    <row r="10201" spans="74:92">
      <c r="BV10201" s="273" t="s">
        <v>83</v>
      </c>
      <c r="BW10201" s="273" t="s">
        <v>63</v>
      </c>
      <c r="BX10201" s="273" t="s">
        <v>504</v>
      </c>
      <c r="BY10201" s="273" t="s">
        <v>567</v>
      </c>
      <c r="BZ10201" s="273" t="s">
        <v>204</v>
      </c>
      <c r="CA10201" s="273" t="s">
        <v>205</v>
      </c>
      <c r="CB10201" s="273" t="s">
        <v>206</v>
      </c>
      <c r="CC10201" s="273" t="s">
        <v>207</v>
      </c>
      <c r="CD10201" s="282">
        <v>0</v>
      </c>
      <c r="CE10201" s="274">
        <v>44986</v>
      </c>
      <c r="CG10201" s="273" t="s">
        <v>181</v>
      </c>
      <c r="CI10201" s="273" t="s">
        <v>208</v>
      </c>
      <c r="CJ10201" s="273" t="s">
        <v>209</v>
      </c>
      <c r="CM10201" s="273" t="s">
        <v>73</v>
      </c>
      <c r="CN10201" s="273">
        <v>3</v>
      </c>
    </row>
    <row r="10202" spans="74:92">
      <c r="BV10202" s="273" t="s">
        <v>83</v>
      </c>
      <c r="BW10202" s="273" t="s">
        <v>63</v>
      </c>
      <c r="BX10202" s="273" t="s">
        <v>504</v>
      </c>
      <c r="BY10202" s="273" t="s">
        <v>567</v>
      </c>
      <c r="BZ10202" s="273" t="s">
        <v>86</v>
      </c>
      <c r="CA10202" s="273" t="s">
        <v>87</v>
      </c>
      <c r="CB10202" s="273" t="s">
        <v>179</v>
      </c>
      <c r="CC10202" s="273" t="s">
        <v>180</v>
      </c>
      <c r="CD10202" s="282">
        <v>1</v>
      </c>
      <c r="CE10202" s="274">
        <v>44986</v>
      </c>
      <c r="CG10202" s="273" t="s">
        <v>181</v>
      </c>
      <c r="CI10202" s="273" t="s">
        <v>181</v>
      </c>
      <c r="CJ10202" s="273" t="s">
        <v>1604</v>
      </c>
      <c r="CM10202" s="273" t="s">
        <v>73</v>
      </c>
      <c r="CN10202" s="273">
        <v>3</v>
      </c>
    </row>
    <row r="10203" spans="74:92">
      <c r="BV10203" s="273" t="s">
        <v>83</v>
      </c>
      <c r="BW10203" s="273" t="s">
        <v>63</v>
      </c>
      <c r="BX10203" s="273" t="s">
        <v>504</v>
      </c>
      <c r="BY10203" s="273" t="s">
        <v>567</v>
      </c>
      <c r="BZ10203" s="273" t="s">
        <v>167</v>
      </c>
      <c r="CA10203" s="273" t="s">
        <v>168</v>
      </c>
      <c r="CB10203" s="273" t="s">
        <v>319</v>
      </c>
      <c r="CC10203" s="273" t="s">
        <v>320</v>
      </c>
      <c r="CD10203" s="282">
        <v>15</v>
      </c>
      <c r="CE10203" s="274">
        <v>44986</v>
      </c>
      <c r="CF10203" s="273">
        <v>0</v>
      </c>
      <c r="CG10203" s="273" t="s">
        <v>90</v>
      </c>
      <c r="CH10203" s="273">
        <v>0</v>
      </c>
      <c r="CI10203" s="273" t="s">
        <v>80</v>
      </c>
      <c r="CM10203" s="273" t="s">
        <v>73</v>
      </c>
      <c r="CN10203" s="273">
        <v>3</v>
      </c>
    </row>
    <row r="10204" spans="74:92">
      <c r="BV10204" s="273" t="s">
        <v>83</v>
      </c>
      <c r="BW10204" s="273" t="s">
        <v>63</v>
      </c>
      <c r="BX10204" s="273" t="s">
        <v>504</v>
      </c>
      <c r="BY10204" s="273" t="s">
        <v>567</v>
      </c>
      <c r="BZ10204" s="273" t="s">
        <v>138</v>
      </c>
      <c r="CA10204" s="273" t="s">
        <v>139</v>
      </c>
      <c r="CB10204" s="273" t="s">
        <v>190</v>
      </c>
      <c r="CC10204" s="273" t="s">
        <v>191</v>
      </c>
      <c r="CD10204" s="282">
        <v>8</v>
      </c>
      <c r="CE10204" s="274">
        <v>44986</v>
      </c>
      <c r="CF10204" s="273">
        <v>0</v>
      </c>
      <c r="CG10204" s="273" t="s">
        <v>90</v>
      </c>
      <c r="CH10204" s="273">
        <v>0</v>
      </c>
      <c r="CI10204" s="273" t="s">
        <v>80</v>
      </c>
      <c r="CM10204" s="273" t="s">
        <v>73</v>
      </c>
      <c r="CN10204" s="273">
        <v>3</v>
      </c>
    </row>
    <row r="10205" spans="74:92">
      <c r="BV10205" s="273" t="s">
        <v>83</v>
      </c>
      <c r="BW10205" s="273" t="s">
        <v>63</v>
      </c>
      <c r="BX10205" s="273" t="s">
        <v>504</v>
      </c>
      <c r="BY10205" s="273" t="s">
        <v>567</v>
      </c>
      <c r="BZ10205" s="273" t="s">
        <v>86</v>
      </c>
      <c r="CA10205" s="273" t="s">
        <v>87</v>
      </c>
      <c r="CB10205" s="273" t="s">
        <v>233</v>
      </c>
      <c r="CC10205" s="273" t="s">
        <v>234</v>
      </c>
      <c r="CD10205" s="282">
        <v>1</v>
      </c>
      <c r="CE10205" s="274">
        <v>44986</v>
      </c>
      <c r="CG10205" s="273" t="s">
        <v>181</v>
      </c>
      <c r="CI10205" s="273" t="s">
        <v>181</v>
      </c>
      <c r="CJ10205" s="273" t="s">
        <v>182</v>
      </c>
      <c r="CM10205" s="273" t="s">
        <v>73</v>
      </c>
      <c r="CN10205" s="273">
        <v>3</v>
      </c>
    </row>
    <row r="10206" spans="74:92">
      <c r="BV10206" s="273" t="s">
        <v>83</v>
      </c>
      <c r="BW10206" s="273" t="s">
        <v>63</v>
      </c>
      <c r="BX10206" s="273" t="s">
        <v>504</v>
      </c>
      <c r="BY10206" s="273" t="s">
        <v>567</v>
      </c>
      <c r="BZ10206" s="273" t="s">
        <v>86</v>
      </c>
      <c r="CA10206" s="273" t="s">
        <v>87</v>
      </c>
      <c r="CB10206" s="273" t="s">
        <v>225</v>
      </c>
      <c r="CC10206" s="273" t="s">
        <v>226</v>
      </c>
      <c r="CD10206" s="282">
        <v>5</v>
      </c>
      <c r="CE10206" s="274">
        <v>44986</v>
      </c>
      <c r="CF10206" s="273">
        <v>0</v>
      </c>
      <c r="CG10206" s="273" t="s">
        <v>90</v>
      </c>
      <c r="CH10206" s="273">
        <v>0</v>
      </c>
      <c r="CI10206" s="273" t="s">
        <v>80</v>
      </c>
      <c r="CM10206" s="273" t="s">
        <v>73</v>
      </c>
      <c r="CN10206" s="273">
        <v>3</v>
      </c>
    </row>
    <row r="10207" spans="74:92">
      <c r="BV10207" s="273" t="s">
        <v>83</v>
      </c>
      <c r="BW10207" s="273" t="s">
        <v>63</v>
      </c>
      <c r="BX10207" s="273" t="s">
        <v>504</v>
      </c>
      <c r="BY10207" s="273" t="s">
        <v>567</v>
      </c>
      <c r="BZ10207" s="273" t="s">
        <v>86</v>
      </c>
      <c r="CA10207" s="273" t="s">
        <v>87</v>
      </c>
      <c r="CB10207" s="273" t="s">
        <v>217</v>
      </c>
      <c r="CC10207" s="273" t="s">
        <v>218</v>
      </c>
      <c r="CD10207" s="282">
        <v>2</v>
      </c>
      <c r="CE10207" s="274">
        <v>44986</v>
      </c>
      <c r="CG10207" s="273" t="s">
        <v>181</v>
      </c>
      <c r="CI10207" s="273" t="s">
        <v>181</v>
      </c>
      <c r="CJ10207" s="273" t="s">
        <v>905</v>
      </c>
      <c r="CM10207" s="273" t="s">
        <v>73</v>
      </c>
      <c r="CN10207" s="273">
        <v>3</v>
      </c>
    </row>
    <row r="10208" spans="74:92">
      <c r="BV10208" s="273" t="s">
        <v>83</v>
      </c>
      <c r="BW10208" s="273" t="s">
        <v>63</v>
      </c>
      <c r="BX10208" s="273" t="s">
        <v>504</v>
      </c>
      <c r="BY10208" s="273" t="s">
        <v>567</v>
      </c>
      <c r="BZ10208" s="273" t="s">
        <v>86</v>
      </c>
      <c r="CA10208" s="273" t="s">
        <v>87</v>
      </c>
      <c r="CB10208" s="273" t="s">
        <v>217</v>
      </c>
      <c r="CC10208" s="273" t="s">
        <v>218</v>
      </c>
      <c r="CD10208" s="282">
        <v>2</v>
      </c>
      <c r="CE10208" s="274">
        <v>45017</v>
      </c>
      <c r="CG10208" s="273" t="s">
        <v>181</v>
      </c>
      <c r="CI10208" s="273" t="s">
        <v>181</v>
      </c>
      <c r="CJ10208" s="273" t="s">
        <v>905</v>
      </c>
      <c r="CM10208" s="273" t="s">
        <v>73</v>
      </c>
      <c r="CN10208" s="273">
        <v>3</v>
      </c>
    </row>
    <row r="10209" spans="74:92">
      <c r="BV10209" s="273" t="s">
        <v>83</v>
      </c>
      <c r="BW10209" s="273" t="s">
        <v>63</v>
      </c>
      <c r="BX10209" s="273" t="s">
        <v>504</v>
      </c>
      <c r="BY10209" s="273" t="s">
        <v>567</v>
      </c>
      <c r="BZ10209" s="273" t="s">
        <v>86</v>
      </c>
      <c r="CA10209" s="273" t="s">
        <v>87</v>
      </c>
      <c r="CB10209" s="273" t="s">
        <v>225</v>
      </c>
      <c r="CC10209" s="273" t="s">
        <v>226</v>
      </c>
      <c r="CD10209" s="282">
        <v>5</v>
      </c>
      <c r="CE10209" s="274">
        <v>45017</v>
      </c>
      <c r="CF10209" s="273">
        <v>0</v>
      </c>
      <c r="CG10209" s="273" t="s">
        <v>90</v>
      </c>
      <c r="CH10209" s="273">
        <v>0</v>
      </c>
      <c r="CI10209" s="273" t="s">
        <v>80</v>
      </c>
      <c r="CM10209" s="273" t="s">
        <v>73</v>
      </c>
      <c r="CN10209" s="273">
        <v>3</v>
      </c>
    </row>
    <row r="10210" spans="74:92">
      <c r="BV10210" s="273" t="s">
        <v>83</v>
      </c>
      <c r="BW10210" s="273" t="s">
        <v>63</v>
      </c>
      <c r="BX10210" s="273" t="s">
        <v>504</v>
      </c>
      <c r="BY10210" s="273" t="s">
        <v>567</v>
      </c>
      <c r="BZ10210" s="273" t="s">
        <v>86</v>
      </c>
      <c r="CA10210" s="273" t="s">
        <v>87</v>
      </c>
      <c r="CB10210" s="273" t="s">
        <v>233</v>
      </c>
      <c r="CC10210" s="273" t="s">
        <v>234</v>
      </c>
      <c r="CD10210" s="282">
        <v>1</v>
      </c>
      <c r="CE10210" s="274">
        <v>45017</v>
      </c>
      <c r="CG10210" s="273" t="s">
        <v>181</v>
      </c>
      <c r="CI10210" s="273" t="s">
        <v>181</v>
      </c>
      <c r="CJ10210" s="273" t="s">
        <v>1544</v>
      </c>
      <c r="CM10210" s="273" t="s">
        <v>73</v>
      </c>
      <c r="CN10210" s="273">
        <v>3</v>
      </c>
    </row>
    <row r="10211" spans="74:92">
      <c r="BV10211" s="273" t="s">
        <v>83</v>
      </c>
      <c r="BW10211" s="273" t="s">
        <v>63</v>
      </c>
      <c r="BX10211" s="273" t="s">
        <v>504</v>
      </c>
      <c r="BY10211" s="273" t="s">
        <v>567</v>
      </c>
      <c r="BZ10211" s="273" t="s">
        <v>138</v>
      </c>
      <c r="CA10211" s="273" t="s">
        <v>139</v>
      </c>
      <c r="CB10211" s="273" t="s">
        <v>190</v>
      </c>
      <c r="CC10211" s="273" t="s">
        <v>191</v>
      </c>
      <c r="CD10211" s="282">
        <v>8</v>
      </c>
      <c r="CE10211" s="274">
        <v>45017</v>
      </c>
      <c r="CF10211" s="273">
        <v>0</v>
      </c>
      <c r="CG10211" s="273" t="s">
        <v>90</v>
      </c>
      <c r="CH10211" s="273">
        <v>0</v>
      </c>
      <c r="CI10211" s="273" t="s">
        <v>80</v>
      </c>
      <c r="CM10211" s="273" t="s">
        <v>73</v>
      </c>
      <c r="CN10211" s="273">
        <v>3</v>
      </c>
    </row>
    <row r="10212" spans="74:92">
      <c r="BV10212" s="273" t="s">
        <v>83</v>
      </c>
      <c r="BW10212" s="273" t="s">
        <v>63</v>
      </c>
      <c r="BX10212" s="273" t="s">
        <v>504</v>
      </c>
      <c r="BY10212" s="273" t="s">
        <v>567</v>
      </c>
      <c r="BZ10212" s="273" t="s">
        <v>167</v>
      </c>
      <c r="CA10212" s="273" t="s">
        <v>168</v>
      </c>
      <c r="CB10212" s="273" t="s">
        <v>319</v>
      </c>
      <c r="CC10212" s="273" t="s">
        <v>320</v>
      </c>
      <c r="CD10212" s="282">
        <v>15</v>
      </c>
      <c r="CE10212" s="274">
        <v>45017</v>
      </c>
      <c r="CF10212" s="273">
        <v>0</v>
      </c>
      <c r="CG10212" s="273" t="s">
        <v>90</v>
      </c>
      <c r="CH10212" s="273">
        <v>0</v>
      </c>
      <c r="CI10212" s="273" t="s">
        <v>80</v>
      </c>
      <c r="CM10212" s="273" t="s">
        <v>73</v>
      </c>
      <c r="CN10212" s="273">
        <v>3</v>
      </c>
    </row>
    <row r="10213" spans="74:92">
      <c r="BV10213" s="273" t="s">
        <v>83</v>
      </c>
      <c r="BW10213" s="273" t="s">
        <v>63</v>
      </c>
      <c r="BX10213" s="273" t="s">
        <v>504</v>
      </c>
      <c r="BY10213" s="273" t="s">
        <v>567</v>
      </c>
      <c r="BZ10213" s="273" t="s">
        <v>86</v>
      </c>
      <c r="CA10213" s="273" t="s">
        <v>87</v>
      </c>
      <c r="CB10213" s="273" t="s">
        <v>179</v>
      </c>
      <c r="CC10213" s="273" t="s">
        <v>180</v>
      </c>
      <c r="CD10213" s="282">
        <v>1</v>
      </c>
      <c r="CE10213" s="274">
        <v>45017</v>
      </c>
      <c r="CG10213" s="273" t="s">
        <v>181</v>
      </c>
      <c r="CI10213" s="273" t="s">
        <v>181</v>
      </c>
      <c r="CJ10213" s="273" t="s">
        <v>1734</v>
      </c>
      <c r="CM10213" s="273" t="s">
        <v>73</v>
      </c>
      <c r="CN10213" s="273">
        <v>3</v>
      </c>
    </row>
    <row r="10214" spans="74:92">
      <c r="BV10214" s="273" t="s">
        <v>83</v>
      </c>
      <c r="BW10214" s="273" t="s">
        <v>63</v>
      </c>
      <c r="BX10214" s="273" t="s">
        <v>504</v>
      </c>
      <c r="BY10214" s="273" t="s">
        <v>567</v>
      </c>
      <c r="BZ10214" s="273" t="s">
        <v>204</v>
      </c>
      <c r="CA10214" s="273" t="s">
        <v>205</v>
      </c>
      <c r="CB10214" s="273" t="s">
        <v>206</v>
      </c>
      <c r="CC10214" s="273" t="s">
        <v>207</v>
      </c>
      <c r="CD10214" s="282">
        <v>0</v>
      </c>
      <c r="CE10214" s="274">
        <v>45017</v>
      </c>
      <c r="CG10214" s="273" t="s">
        <v>181</v>
      </c>
      <c r="CI10214" s="273" t="s">
        <v>208</v>
      </c>
      <c r="CJ10214" s="273" t="s">
        <v>209</v>
      </c>
      <c r="CM10214" s="273" t="s">
        <v>73</v>
      </c>
      <c r="CN10214" s="273">
        <v>3</v>
      </c>
    </row>
    <row r="10215" spans="74:92">
      <c r="BV10215" s="273" t="s">
        <v>83</v>
      </c>
      <c r="BW10215" s="273" t="s">
        <v>63</v>
      </c>
      <c r="BX10215" s="273" t="s">
        <v>504</v>
      </c>
      <c r="BY10215" s="273" t="s">
        <v>567</v>
      </c>
      <c r="BZ10215" s="273" t="s">
        <v>167</v>
      </c>
      <c r="CA10215" s="273" t="s">
        <v>168</v>
      </c>
      <c r="CB10215" s="273" t="s">
        <v>313</v>
      </c>
      <c r="CC10215" s="273" t="s">
        <v>314</v>
      </c>
      <c r="CD10215" s="282">
        <v>14</v>
      </c>
      <c r="CE10215" s="274">
        <v>45017</v>
      </c>
      <c r="CF10215" s="273">
        <v>0</v>
      </c>
      <c r="CG10215" s="273" t="s">
        <v>90</v>
      </c>
      <c r="CH10215" s="273">
        <v>0</v>
      </c>
      <c r="CI10215" s="273" t="s">
        <v>80</v>
      </c>
      <c r="CM10215" s="273" t="s">
        <v>73</v>
      </c>
      <c r="CN10215" s="273">
        <v>3</v>
      </c>
    </row>
    <row r="10216" spans="74:92">
      <c r="BV10216" s="273" t="s">
        <v>83</v>
      </c>
      <c r="BW10216" s="273" t="s">
        <v>63</v>
      </c>
      <c r="BX10216" s="273" t="s">
        <v>504</v>
      </c>
      <c r="BY10216" s="273" t="s">
        <v>567</v>
      </c>
      <c r="BZ10216" s="273" t="s">
        <v>167</v>
      </c>
      <c r="CA10216" s="273" t="s">
        <v>168</v>
      </c>
      <c r="CB10216" s="273" t="s">
        <v>353</v>
      </c>
      <c r="CC10216" s="273" t="s">
        <v>354</v>
      </c>
      <c r="CD10216" s="282">
        <v>13</v>
      </c>
      <c r="CE10216" s="274">
        <v>45017</v>
      </c>
      <c r="CF10216" s="273">
        <v>0</v>
      </c>
      <c r="CG10216" s="273" t="s">
        <v>90</v>
      </c>
      <c r="CH10216" s="273">
        <v>0</v>
      </c>
      <c r="CI10216" s="273" t="s">
        <v>80</v>
      </c>
      <c r="CM10216" s="273" t="s">
        <v>73</v>
      </c>
      <c r="CN10216" s="273">
        <v>3</v>
      </c>
    </row>
    <row r="10217" spans="74:92">
      <c r="BV10217" s="273" t="s">
        <v>83</v>
      </c>
      <c r="BW10217" s="273" t="s">
        <v>63</v>
      </c>
      <c r="BX10217" s="273" t="s">
        <v>504</v>
      </c>
      <c r="BY10217" s="273" t="s">
        <v>567</v>
      </c>
      <c r="BZ10217" s="273" t="s">
        <v>167</v>
      </c>
      <c r="CA10217" s="273" t="s">
        <v>168</v>
      </c>
      <c r="CB10217" s="273" t="s">
        <v>169</v>
      </c>
      <c r="CC10217" s="273" t="s">
        <v>170</v>
      </c>
      <c r="CD10217" s="282">
        <v>12</v>
      </c>
      <c r="CE10217" s="274">
        <v>45017</v>
      </c>
      <c r="CF10217" s="273">
        <v>0</v>
      </c>
      <c r="CG10217" s="273" t="s">
        <v>90</v>
      </c>
      <c r="CH10217" s="273">
        <v>0</v>
      </c>
      <c r="CI10217" s="273" t="s">
        <v>80</v>
      </c>
      <c r="CM10217" s="273" t="s">
        <v>73</v>
      </c>
      <c r="CN10217" s="273">
        <v>3</v>
      </c>
    </row>
    <row r="10218" spans="74:92">
      <c r="BV10218" s="273" t="s">
        <v>83</v>
      </c>
      <c r="BW10218" s="273" t="s">
        <v>63</v>
      </c>
      <c r="BX10218" s="273" t="s">
        <v>504</v>
      </c>
      <c r="BY10218" s="273" t="s">
        <v>567</v>
      </c>
      <c r="BZ10218" s="273" t="s">
        <v>151</v>
      </c>
      <c r="CA10218" s="273" t="s">
        <v>152</v>
      </c>
      <c r="CB10218" s="273" t="s">
        <v>161</v>
      </c>
      <c r="CC10218" s="273" t="s">
        <v>162</v>
      </c>
      <c r="CD10218" s="282">
        <v>11</v>
      </c>
      <c r="CE10218" s="274">
        <v>45017</v>
      </c>
      <c r="CF10218" s="273">
        <v>0</v>
      </c>
      <c r="CG10218" s="273" t="s">
        <v>90</v>
      </c>
      <c r="CH10218" s="273">
        <v>0</v>
      </c>
      <c r="CI10218" s="273" t="s">
        <v>80</v>
      </c>
      <c r="CM10218" s="273" t="s">
        <v>73</v>
      </c>
      <c r="CN10218" s="273">
        <v>3</v>
      </c>
    </row>
    <row r="10219" spans="74:92">
      <c r="BV10219" s="273" t="s">
        <v>83</v>
      </c>
      <c r="BW10219" s="273" t="s">
        <v>63</v>
      </c>
      <c r="BX10219" s="273" t="s">
        <v>504</v>
      </c>
      <c r="BY10219" s="273" t="s">
        <v>567</v>
      </c>
      <c r="BZ10219" s="273" t="s">
        <v>138</v>
      </c>
      <c r="CA10219" s="273" t="s">
        <v>139</v>
      </c>
      <c r="CB10219" s="273" t="s">
        <v>140</v>
      </c>
      <c r="CC10219" s="273" t="s">
        <v>141</v>
      </c>
      <c r="CD10219" s="282">
        <v>9</v>
      </c>
      <c r="CE10219" s="274">
        <v>45017</v>
      </c>
      <c r="CF10219" s="273">
        <v>0</v>
      </c>
      <c r="CG10219" s="273" t="s">
        <v>90</v>
      </c>
      <c r="CH10219" s="273">
        <v>0</v>
      </c>
      <c r="CI10219" s="273" t="s">
        <v>80</v>
      </c>
      <c r="CM10219" s="273" t="s">
        <v>73</v>
      </c>
      <c r="CN10219" s="273">
        <v>3</v>
      </c>
    </row>
    <row r="10220" spans="74:92">
      <c r="BV10220" s="273" t="s">
        <v>83</v>
      </c>
      <c r="BW10220" s="273" t="s">
        <v>63</v>
      </c>
      <c r="BX10220" s="273" t="s">
        <v>504</v>
      </c>
      <c r="BY10220" s="273" t="s">
        <v>567</v>
      </c>
      <c r="BZ10220" s="273" t="s">
        <v>151</v>
      </c>
      <c r="CA10220" s="273" t="s">
        <v>152</v>
      </c>
      <c r="CB10220" s="273" t="s">
        <v>153</v>
      </c>
      <c r="CC10220" s="273" t="s">
        <v>154</v>
      </c>
      <c r="CD10220" s="282">
        <v>10</v>
      </c>
      <c r="CE10220" s="274">
        <v>45017</v>
      </c>
      <c r="CF10220" s="273">
        <v>0</v>
      </c>
      <c r="CG10220" s="273" t="s">
        <v>90</v>
      </c>
      <c r="CH10220" s="273">
        <v>0</v>
      </c>
      <c r="CI10220" s="273" t="s">
        <v>80</v>
      </c>
      <c r="CM10220" s="273" t="s">
        <v>73</v>
      </c>
      <c r="CN10220" s="273">
        <v>3</v>
      </c>
    </row>
    <row r="10221" spans="74:92">
      <c r="BV10221" s="273" t="s">
        <v>83</v>
      </c>
      <c r="BW10221" s="273" t="s">
        <v>63</v>
      </c>
      <c r="BX10221" s="273" t="s">
        <v>504</v>
      </c>
      <c r="BY10221" s="273" t="s">
        <v>567</v>
      </c>
      <c r="BZ10221" s="273" t="s">
        <v>126</v>
      </c>
      <c r="CA10221" s="273" t="s">
        <v>127</v>
      </c>
      <c r="CB10221" s="273" t="s">
        <v>133</v>
      </c>
      <c r="CC10221" s="273" t="s">
        <v>134</v>
      </c>
      <c r="CD10221" s="282">
        <v>7</v>
      </c>
      <c r="CE10221" s="274">
        <v>45017</v>
      </c>
      <c r="CI10221" s="273" t="s">
        <v>104</v>
      </c>
      <c r="CM10221" s="273" t="s">
        <v>73</v>
      </c>
      <c r="CN10221" s="273">
        <v>3</v>
      </c>
    </row>
    <row r="10222" spans="74:92">
      <c r="BV10222" s="273" t="s">
        <v>83</v>
      </c>
      <c r="BW10222" s="273" t="s">
        <v>63</v>
      </c>
      <c r="BX10222" s="273" t="s">
        <v>504</v>
      </c>
      <c r="BY10222" s="273" t="s">
        <v>567</v>
      </c>
      <c r="BZ10222" s="273" t="s">
        <v>126</v>
      </c>
      <c r="CA10222" s="273" t="s">
        <v>127</v>
      </c>
      <c r="CB10222" s="273" t="s">
        <v>128</v>
      </c>
      <c r="CC10222" s="273" t="s">
        <v>129</v>
      </c>
      <c r="CD10222" s="282">
        <v>6</v>
      </c>
      <c r="CE10222" s="274">
        <v>45017</v>
      </c>
      <c r="CI10222" s="273" t="s">
        <v>80</v>
      </c>
      <c r="CM10222" s="273" t="s">
        <v>73</v>
      </c>
      <c r="CN10222" s="273">
        <v>3</v>
      </c>
    </row>
    <row r="10223" spans="74:92">
      <c r="BV10223" s="273" t="s">
        <v>83</v>
      </c>
      <c r="BW10223" s="273" t="s">
        <v>63</v>
      </c>
      <c r="BX10223" s="273" t="s">
        <v>504</v>
      </c>
      <c r="BY10223" s="273" t="s">
        <v>567</v>
      </c>
      <c r="BZ10223" s="273" t="s">
        <v>110</v>
      </c>
      <c r="CA10223" s="273" t="s">
        <v>111</v>
      </c>
      <c r="CB10223" s="273" t="s">
        <v>112</v>
      </c>
      <c r="CC10223" s="273" t="s">
        <v>113</v>
      </c>
      <c r="CD10223" s="282">
        <v>4</v>
      </c>
      <c r="CE10223" s="274">
        <v>45017</v>
      </c>
      <c r="CI10223" s="273" t="s">
        <v>80</v>
      </c>
      <c r="CM10223" s="273" t="s">
        <v>73</v>
      </c>
      <c r="CN10223" s="273">
        <v>3</v>
      </c>
    </row>
    <row r="10224" spans="74:92">
      <c r="BV10224" s="273" t="s">
        <v>83</v>
      </c>
      <c r="BW10224" s="273" t="s">
        <v>63</v>
      </c>
      <c r="BX10224" s="273" t="s">
        <v>504</v>
      </c>
      <c r="BY10224" s="273" t="s">
        <v>567</v>
      </c>
      <c r="BZ10224" s="273" t="s">
        <v>110</v>
      </c>
      <c r="CA10224" s="273" t="s">
        <v>111</v>
      </c>
      <c r="CB10224" s="273" t="s">
        <v>117</v>
      </c>
      <c r="CC10224" s="273" t="s">
        <v>118</v>
      </c>
      <c r="CD10224" s="282">
        <v>5</v>
      </c>
      <c r="CE10224" s="274">
        <v>45017</v>
      </c>
      <c r="CI10224" s="273" t="s">
        <v>104</v>
      </c>
      <c r="CM10224" s="273" t="s">
        <v>73</v>
      </c>
      <c r="CN10224" s="273">
        <v>3</v>
      </c>
    </row>
    <row r="10225" spans="74:92">
      <c r="BV10225" s="273" t="s">
        <v>83</v>
      </c>
      <c r="BW10225" s="273" t="s">
        <v>63</v>
      </c>
      <c r="BX10225" s="273" t="s">
        <v>504</v>
      </c>
      <c r="BY10225" s="273" t="s">
        <v>567</v>
      </c>
      <c r="BZ10225" s="273" t="s">
        <v>86</v>
      </c>
      <c r="CA10225" s="273" t="s">
        <v>87</v>
      </c>
      <c r="CB10225" s="273" t="s">
        <v>101</v>
      </c>
      <c r="CC10225" s="273" t="s">
        <v>102</v>
      </c>
      <c r="CD10225" s="282">
        <v>4</v>
      </c>
      <c r="CE10225" s="274">
        <v>45017</v>
      </c>
      <c r="CF10225" s="273">
        <v>19444</v>
      </c>
      <c r="CG10225" s="273" t="s">
        <v>103</v>
      </c>
      <c r="CH10225" s="273">
        <v>633.09663999999998</v>
      </c>
      <c r="CI10225" s="273" t="s">
        <v>104</v>
      </c>
      <c r="CM10225" s="273" t="s">
        <v>73</v>
      </c>
      <c r="CN10225" s="273">
        <v>3</v>
      </c>
    </row>
    <row r="10226" spans="74:92">
      <c r="BV10226" s="273" t="s">
        <v>83</v>
      </c>
      <c r="BW10226" s="273" t="s">
        <v>63</v>
      </c>
      <c r="BX10226" s="273" t="s">
        <v>504</v>
      </c>
      <c r="BY10226" s="273" t="s">
        <v>567</v>
      </c>
      <c r="BZ10226" s="273" t="s">
        <v>86</v>
      </c>
      <c r="CA10226" s="273" t="s">
        <v>87</v>
      </c>
      <c r="CB10226" s="273" t="s">
        <v>88</v>
      </c>
      <c r="CC10226" s="273" t="s">
        <v>89</v>
      </c>
      <c r="CD10226" s="282">
        <v>3</v>
      </c>
      <c r="CE10226" s="274">
        <v>45017</v>
      </c>
      <c r="CF10226" s="273">
        <v>1528</v>
      </c>
      <c r="CG10226" s="273" t="s">
        <v>90</v>
      </c>
      <c r="CH10226" s="273">
        <v>1528</v>
      </c>
      <c r="CI10226" s="273" t="s">
        <v>80</v>
      </c>
      <c r="CM10226" s="273" t="s">
        <v>73</v>
      </c>
      <c r="CN10226" s="273">
        <v>3</v>
      </c>
    </row>
    <row r="10227" spans="74:92">
      <c r="BV10227" s="273" t="s">
        <v>83</v>
      </c>
      <c r="BW10227" s="273" t="s">
        <v>63</v>
      </c>
      <c r="BX10227" s="273" t="s">
        <v>504</v>
      </c>
      <c r="BY10227" s="273" t="s">
        <v>567</v>
      </c>
      <c r="BZ10227" s="273" t="s">
        <v>86</v>
      </c>
      <c r="CA10227" s="273" t="s">
        <v>87</v>
      </c>
      <c r="CB10227" s="273" t="s">
        <v>88</v>
      </c>
      <c r="CC10227" s="273" t="s">
        <v>89</v>
      </c>
      <c r="CD10227" s="282">
        <v>3</v>
      </c>
      <c r="CE10227" s="274">
        <v>45047</v>
      </c>
      <c r="CF10227" s="273">
        <v>1922</v>
      </c>
      <c r="CG10227" s="273" t="s">
        <v>90</v>
      </c>
      <c r="CH10227" s="273">
        <v>1922</v>
      </c>
      <c r="CI10227" s="273" t="s">
        <v>80</v>
      </c>
      <c r="CM10227" s="273" t="s">
        <v>73</v>
      </c>
      <c r="CN10227" s="273">
        <v>3</v>
      </c>
    </row>
    <row r="10228" spans="74:92">
      <c r="BV10228" s="273" t="s">
        <v>83</v>
      </c>
      <c r="BW10228" s="273" t="s">
        <v>63</v>
      </c>
      <c r="BX10228" s="273" t="s">
        <v>504</v>
      </c>
      <c r="BY10228" s="273" t="s">
        <v>567</v>
      </c>
      <c r="BZ10228" s="273" t="s">
        <v>86</v>
      </c>
      <c r="CA10228" s="273" t="s">
        <v>87</v>
      </c>
      <c r="CB10228" s="273" t="s">
        <v>101</v>
      </c>
      <c r="CC10228" s="273" t="s">
        <v>102</v>
      </c>
      <c r="CD10228" s="282">
        <v>4</v>
      </c>
      <c r="CE10228" s="274">
        <v>45047</v>
      </c>
      <c r="CF10228" s="273">
        <v>24435</v>
      </c>
      <c r="CG10228" s="273" t="s">
        <v>103</v>
      </c>
      <c r="CH10228" s="273">
        <v>795.60360000000003</v>
      </c>
      <c r="CI10228" s="273" t="s">
        <v>104</v>
      </c>
      <c r="CM10228" s="273" t="s">
        <v>73</v>
      </c>
      <c r="CN10228" s="273">
        <v>3</v>
      </c>
    </row>
    <row r="10229" spans="74:92">
      <c r="BV10229" s="273" t="s">
        <v>83</v>
      </c>
      <c r="BW10229" s="273" t="s">
        <v>63</v>
      </c>
      <c r="BX10229" s="273" t="s">
        <v>504</v>
      </c>
      <c r="BY10229" s="273" t="s">
        <v>567</v>
      </c>
      <c r="BZ10229" s="273" t="s">
        <v>110</v>
      </c>
      <c r="CA10229" s="273" t="s">
        <v>111</v>
      </c>
      <c r="CB10229" s="273" t="s">
        <v>117</v>
      </c>
      <c r="CC10229" s="273" t="s">
        <v>118</v>
      </c>
      <c r="CD10229" s="282">
        <v>5</v>
      </c>
      <c r="CE10229" s="274">
        <v>45047</v>
      </c>
      <c r="CI10229" s="273" t="s">
        <v>104</v>
      </c>
      <c r="CM10229" s="273" t="s">
        <v>73</v>
      </c>
      <c r="CN10229" s="273">
        <v>3</v>
      </c>
    </row>
    <row r="10230" spans="74:92">
      <c r="BV10230" s="273" t="s">
        <v>83</v>
      </c>
      <c r="BW10230" s="273" t="s">
        <v>63</v>
      </c>
      <c r="BX10230" s="273" t="s">
        <v>504</v>
      </c>
      <c r="BY10230" s="273" t="s">
        <v>567</v>
      </c>
      <c r="BZ10230" s="273" t="s">
        <v>110</v>
      </c>
      <c r="CA10230" s="273" t="s">
        <v>111</v>
      </c>
      <c r="CB10230" s="273" t="s">
        <v>112</v>
      </c>
      <c r="CC10230" s="273" t="s">
        <v>113</v>
      </c>
      <c r="CD10230" s="282">
        <v>4</v>
      </c>
      <c r="CE10230" s="274">
        <v>45047</v>
      </c>
      <c r="CI10230" s="273" t="s">
        <v>80</v>
      </c>
      <c r="CM10230" s="273" t="s">
        <v>73</v>
      </c>
      <c r="CN10230" s="273">
        <v>3</v>
      </c>
    </row>
    <row r="10231" spans="74:92">
      <c r="BV10231" s="273" t="s">
        <v>83</v>
      </c>
      <c r="BW10231" s="273" t="s">
        <v>63</v>
      </c>
      <c r="BX10231" s="273" t="s">
        <v>504</v>
      </c>
      <c r="BY10231" s="273" t="s">
        <v>567</v>
      </c>
      <c r="BZ10231" s="273" t="s">
        <v>126</v>
      </c>
      <c r="CA10231" s="273" t="s">
        <v>127</v>
      </c>
      <c r="CB10231" s="273" t="s">
        <v>128</v>
      </c>
      <c r="CC10231" s="273" t="s">
        <v>129</v>
      </c>
      <c r="CD10231" s="282">
        <v>6</v>
      </c>
      <c r="CE10231" s="274">
        <v>45047</v>
      </c>
      <c r="CI10231" s="273" t="s">
        <v>80</v>
      </c>
      <c r="CM10231" s="273" t="s">
        <v>73</v>
      </c>
      <c r="CN10231" s="273">
        <v>3</v>
      </c>
    </row>
    <row r="10232" spans="74:92">
      <c r="BV10232" s="273" t="s">
        <v>83</v>
      </c>
      <c r="BW10232" s="273" t="s">
        <v>63</v>
      </c>
      <c r="BX10232" s="273" t="s">
        <v>504</v>
      </c>
      <c r="BY10232" s="273" t="s">
        <v>567</v>
      </c>
      <c r="BZ10232" s="273" t="s">
        <v>126</v>
      </c>
      <c r="CA10232" s="273" t="s">
        <v>127</v>
      </c>
      <c r="CB10232" s="273" t="s">
        <v>133</v>
      </c>
      <c r="CC10232" s="273" t="s">
        <v>134</v>
      </c>
      <c r="CD10232" s="282">
        <v>7</v>
      </c>
      <c r="CE10232" s="274">
        <v>45047</v>
      </c>
      <c r="CI10232" s="273" t="s">
        <v>104</v>
      </c>
      <c r="CM10232" s="273" t="s">
        <v>73</v>
      </c>
      <c r="CN10232" s="273">
        <v>3</v>
      </c>
    </row>
    <row r="10233" spans="74:92">
      <c r="BV10233" s="273" t="s">
        <v>83</v>
      </c>
      <c r="BW10233" s="273" t="s">
        <v>63</v>
      </c>
      <c r="BX10233" s="273" t="s">
        <v>504</v>
      </c>
      <c r="BY10233" s="273" t="s">
        <v>567</v>
      </c>
      <c r="BZ10233" s="273" t="s">
        <v>151</v>
      </c>
      <c r="CA10233" s="273" t="s">
        <v>152</v>
      </c>
      <c r="CB10233" s="273" t="s">
        <v>153</v>
      </c>
      <c r="CC10233" s="273" t="s">
        <v>154</v>
      </c>
      <c r="CD10233" s="282">
        <v>10</v>
      </c>
      <c r="CE10233" s="274">
        <v>45047</v>
      </c>
      <c r="CF10233" s="273">
        <v>0</v>
      </c>
      <c r="CG10233" s="273" t="s">
        <v>90</v>
      </c>
      <c r="CH10233" s="273">
        <v>0</v>
      </c>
      <c r="CI10233" s="273" t="s">
        <v>80</v>
      </c>
      <c r="CM10233" s="273" t="s">
        <v>73</v>
      </c>
      <c r="CN10233" s="273">
        <v>3</v>
      </c>
    </row>
    <row r="10234" spans="74:92">
      <c r="BV10234" s="273" t="s">
        <v>83</v>
      </c>
      <c r="BW10234" s="273" t="s">
        <v>63</v>
      </c>
      <c r="BX10234" s="273" t="s">
        <v>504</v>
      </c>
      <c r="BY10234" s="273" t="s">
        <v>567</v>
      </c>
      <c r="BZ10234" s="273" t="s">
        <v>138</v>
      </c>
      <c r="CA10234" s="273" t="s">
        <v>139</v>
      </c>
      <c r="CB10234" s="273" t="s">
        <v>140</v>
      </c>
      <c r="CC10234" s="273" t="s">
        <v>141</v>
      </c>
      <c r="CD10234" s="282">
        <v>9</v>
      </c>
      <c r="CE10234" s="274">
        <v>45047</v>
      </c>
      <c r="CF10234" s="273">
        <v>0</v>
      </c>
      <c r="CG10234" s="273" t="s">
        <v>90</v>
      </c>
      <c r="CH10234" s="273">
        <v>0</v>
      </c>
      <c r="CI10234" s="273" t="s">
        <v>80</v>
      </c>
      <c r="CM10234" s="273" t="s">
        <v>73</v>
      </c>
      <c r="CN10234" s="273">
        <v>3</v>
      </c>
    </row>
    <row r="10235" spans="74:92">
      <c r="BV10235" s="273" t="s">
        <v>83</v>
      </c>
      <c r="BW10235" s="273" t="s">
        <v>63</v>
      </c>
      <c r="BX10235" s="273" t="s">
        <v>504</v>
      </c>
      <c r="BY10235" s="273" t="s">
        <v>567</v>
      </c>
      <c r="BZ10235" s="273" t="s">
        <v>151</v>
      </c>
      <c r="CA10235" s="273" t="s">
        <v>152</v>
      </c>
      <c r="CB10235" s="273" t="s">
        <v>161</v>
      </c>
      <c r="CC10235" s="273" t="s">
        <v>162</v>
      </c>
      <c r="CD10235" s="282">
        <v>11</v>
      </c>
      <c r="CE10235" s="274">
        <v>45047</v>
      </c>
      <c r="CF10235" s="273">
        <v>0</v>
      </c>
      <c r="CG10235" s="273" t="s">
        <v>90</v>
      </c>
      <c r="CH10235" s="273">
        <v>0</v>
      </c>
      <c r="CI10235" s="273" t="s">
        <v>80</v>
      </c>
      <c r="CM10235" s="273" t="s">
        <v>73</v>
      </c>
      <c r="CN10235" s="273">
        <v>3</v>
      </c>
    </row>
    <row r="10236" spans="74:92">
      <c r="BV10236" s="273" t="s">
        <v>83</v>
      </c>
      <c r="BW10236" s="273" t="s">
        <v>63</v>
      </c>
      <c r="BX10236" s="273" t="s">
        <v>504</v>
      </c>
      <c r="BY10236" s="273" t="s">
        <v>567</v>
      </c>
      <c r="BZ10236" s="273" t="s">
        <v>167</v>
      </c>
      <c r="CA10236" s="273" t="s">
        <v>168</v>
      </c>
      <c r="CB10236" s="273" t="s">
        <v>169</v>
      </c>
      <c r="CC10236" s="273" t="s">
        <v>170</v>
      </c>
      <c r="CD10236" s="282">
        <v>12</v>
      </c>
      <c r="CE10236" s="274">
        <v>45047</v>
      </c>
      <c r="CF10236" s="273">
        <v>0</v>
      </c>
      <c r="CG10236" s="273" t="s">
        <v>90</v>
      </c>
      <c r="CH10236" s="273">
        <v>0</v>
      </c>
      <c r="CI10236" s="273" t="s">
        <v>80</v>
      </c>
      <c r="CM10236" s="284" t="s">
        <v>73</v>
      </c>
      <c r="CN10236" s="273">
        <v>3</v>
      </c>
    </row>
    <row r="10237" spans="74:92">
      <c r="BV10237" s="273" t="s">
        <v>83</v>
      </c>
      <c r="BW10237" s="273" t="s">
        <v>63</v>
      </c>
      <c r="BX10237" s="273" t="s">
        <v>504</v>
      </c>
      <c r="BY10237" s="273" t="s">
        <v>567</v>
      </c>
      <c r="BZ10237" s="273" t="s">
        <v>167</v>
      </c>
      <c r="CA10237" s="273" t="s">
        <v>168</v>
      </c>
      <c r="CB10237" s="273" t="s">
        <v>353</v>
      </c>
      <c r="CC10237" s="273" t="s">
        <v>354</v>
      </c>
      <c r="CD10237" s="282">
        <v>13</v>
      </c>
      <c r="CE10237" s="274">
        <v>45047</v>
      </c>
      <c r="CF10237" s="273">
        <v>0</v>
      </c>
      <c r="CG10237" s="273" t="s">
        <v>90</v>
      </c>
      <c r="CH10237" s="273">
        <v>0</v>
      </c>
      <c r="CI10237" s="273" t="s">
        <v>80</v>
      </c>
      <c r="CL10237" s="284"/>
      <c r="CM10237" s="273" t="s">
        <v>73</v>
      </c>
      <c r="CN10237" s="273">
        <v>3</v>
      </c>
    </row>
    <row r="10238" spans="74:92">
      <c r="BV10238" s="273" t="s">
        <v>83</v>
      </c>
      <c r="BW10238" s="273" t="s">
        <v>63</v>
      </c>
      <c r="BX10238" s="273" t="s">
        <v>504</v>
      </c>
      <c r="BY10238" s="273" t="s">
        <v>567</v>
      </c>
      <c r="BZ10238" s="273" t="s">
        <v>167</v>
      </c>
      <c r="CA10238" s="273" t="s">
        <v>168</v>
      </c>
      <c r="CB10238" s="273" t="s">
        <v>313</v>
      </c>
      <c r="CC10238" s="273" t="s">
        <v>314</v>
      </c>
      <c r="CD10238" s="282">
        <v>14</v>
      </c>
      <c r="CE10238" s="274">
        <v>45047</v>
      </c>
      <c r="CF10238" s="273">
        <v>0</v>
      </c>
      <c r="CG10238" s="273" t="s">
        <v>90</v>
      </c>
      <c r="CH10238" s="273">
        <v>0</v>
      </c>
      <c r="CI10238" s="273" t="s">
        <v>80</v>
      </c>
      <c r="CM10238" s="273" t="s">
        <v>73</v>
      </c>
      <c r="CN10238" s="273">
        <v>3</v>
      </c>
    </row>
    <row r="10239" spans="74:92">
      <c r="BV10239" s="273" t="s">
        <v>83</v>
      </c>
      <c r="BW10239" s="273" t="s">
        <v>63</v>
      </c>
      <c r="BX10239" s="273" t="s">
        <v>504</v>
      </c>
      <c r="BY10239" s="273" t="s">
        <v>567</v>
      </c>
      <c r="BZ10239" s="273" t="s">
        <v>204</v>
      </c>
      <c r="CA10239" s="273" t="s">
        <v>205</v>
      </c>
      <c r="CB10239" s="273" t="s">
        <v>206</v>
      </c>
      <c r="CC10239" s="273" t="s">
        <v>207</v>
      </c>
      <c r="CD10239" s="282">
        <v>0</v>
      </c>
      <c r="CE10239" s="274">
        <v>45047</v>
      </c>
      <c r="CG10239" s="273" t="s">
        <v>181</v>
      </c>
      <c r="CI10239" s="273" t="s">
        <v>208</v>
      </c>
      <c r="CJ10239" s="273" t="s">
        <v>209</v>
      </c>
      <c r="CM10239" s="273" t="s">
        <v>73</v>
      </c>
      <c r="CN10239" s="273">
        <v>3</v>
      </c>
    </row>
    <row r="10240" spans="74:92">
      <c r="BV10240" s="273" t="s">
        <v>83</v>
      </c>
      <c r="BW10240" s="273" t="s">
        <v>63</v>
      </c>
      <c r="BX10240" s="273" t="s">
        <v>504</v>
      </c>
      <c r="BY10240" s="273" t="s">
        <v>567</v>
      </c>
      <c r="BZ10240" s="273" t="s">
        <v>86</v>
      </c>
      <c r="CA10240" s="273" t="s">
        <v>87</v>
      </c>
      <c r="CB10240" s="273" t="s">
        <v>179</v>
      </c>
      <c r="CC10240" s="273" t="s">
        <v>180</v>
      </c>
      <c r="CD10240" s="282">
        <v>1</v>
      </c>
      <c r="CE10240" s="274">
        <v>45047</v>
      </c>
      <c r="CG10240" s="273" t="s">
        <v>181</v>
      </c>
      <c r="CI10240" s="273" t="s">
        <v>181</v>
      </c>
      <c r="CJ10240" s="273" t="s">
        <v>1865</v>
      </c>
      <c r="CM10240" s="273" t="s">
        <v>73</v>
      </c>
      <c r="CN10240" s="273">
        <v>3</v>
      </c>
    </row>
    <row r="10241" spans="74:92">
      <c r="BV10241" s="273" t="s">
        <v>83</v>
      </c>
      <c r="BW10241" s="273" t="s">
        <v>63</v>
      </c>
      <c r="BX10241" s="273" t="s">
        <v>504</v>
      </c>
      <c r="BY10241" s="273" t="s">
        <v>567</v>
      </c>
      <c r="BZ10241" s="273" t="s">
        <v>167</v>
      </c>
      <c r="CA10241" s="273" t="s">
        <v>168</v>
      </c>
      <c r="CB10241" s="273" t="s">
        <v>319</v>
      </c>
      <c r="CC10241" s="273" t="s">
        <v>320</v>
      </c>
      <c r="CD10241" s="282">
        <v>15</v>
      </c>
      <c r="CE10241" s="274">
        <v>45047</v>
      </c>
      <c r="CF10241" s="273">
        <v>0</v>
      </c>
      <c r="CG10241" s="273" t="s">
        <v>90</v>
      </c>
      <c r="CH10241" s="273">
        <v>0</v>
      </c>
      <c r="CI10241" s="273" t="s">
        <v>80</v>
      </c>
      <c r="CM10241" s="273" t="s">
        <v>73</v>
      </c>
      <c r="CN10241" s="273">
        <v>3</v>
      </c>
    </row>
    <row r="10242" spans="74:92">
      <c r="BV10242" s="273" t="s">
        <v>83</v>
      </c>
      <c r="BW10242" s="273" t="s">
        <v>63</v>
      </c>
      <c r="BX10242" s="273" t="s">
        <v>504</v>
      </c>
      <c r="BY10242" s="273" t="s">
        <v>567</v>
      </c>
      <c r="BZ10242" s="273" t="s">
        <v>138</v>
      </c>
      <c r="CA10242" s="273" t="s">
        <v>139</v>
      </c>
      <c r="CB10242" s="273" t="s">
        <v>190</v>
      </c>
      <c r="CC10242" s="273" t="s">
        <v>191</v>
      </c>
      <c r="CD10242" s="282">
        <v>8</v>
      </c>
      <c r="CE10242" s="274">
        <v>45047</v>
      </c>
      <c r="CF10242" s="273">
        <v>0</v>
      </c>
      <c r="CG10242" s="273" t="s">
        <v>90</v>
      </c>
      <c r="CH10242" s="273">
        <v>0</v>
      </c>
      <c r="CI10242" s="273" t="s">
        <v>80</v>
      </c>
      <c r="CM10242" s="273" t="s">
        <v>73</v>
      </c>
      <c r="CN10242" s="273">
        <v>3</v>
      </c>
    </row>
    <row r="10243" spans="74:92">
      <c r="BV10243" s="273" t="s">
        <v>83</v>
      </c>
      <c r="BW10243" s="273" t="s">
        <v>63</v>
      </c>
      <c r="BX10243" s="273" t="s">
        <v>504</v>
      </c>
      <c r="BY10243" s="273" t="s">
        <v>567</v>
      </c>
      <c r="BZ10243" s="273" t="s">
        <v>86</v>
      </c>
      <c r="CA10243" s="273" t="s">
        <v>87</v>
      </c>
      <c r="CB10243" s="273" t="s">
        <v>233</v>
      </c>
      <c r="CC10243" s="273" t="s">
        <v>234</v>
      </c>
      <c r="CD10243" s="282">
        <v>1</v>
      </c>
      <c r="CE10243" s="274">
        <v>45047</v>
      </c>
      <c r="CG10243" s="273" t="s">
        <v>181</v>
      </c>
      <c r="CI10243" s="273" t="s">
        <v>181</v>
      </c>
      <c r="CJ10243" s="273" t="s">
        <v>1837</v>
      </c>
      <c r="CM10243" s="273" t="s">
        <v>73</v>
      </c>
      <c r="CN10243" s="273">
        <v>3</v>
      </c>
    </row>
    <row r="10244" spans="74:92">
      <c r="BV10244" s="273" t="s">
        <v>83</v>
      </c>
      <c r="BW10244" s="273" t="s">
        <v>63</v>
      </c>
      <c r="BX10244" s="273" t="s">
        <v>504</v>
      </c>
      <c r="BY10244" s="273" t="s">
        <v>567</v>
      </c>
      <c r="BZ10244" s="273" t="s">
        <v>86</v>
      </c>
      <c r="CA10244" s="273" t="s">
        <v>87</v>
      </c>
      <c r="CB10244" s="273" t="s">
        <v>225</v>
      </c>
      <c r="CC10244" s="273" t="s">
        <v>226</v>
      </c>
      <c r="CD10244" s="282">
        <v>5</v>
      </c>
      <c r="CE10244" s="274">
        <v>45047</v>
      </c>
      <c r="CF10244" s="273">
        <v>0</v>
      </c>
      <c r="CG10244" s="273" t="s">
        <v>90</v>
      </c>
      <c r="CH10244" s="273">
        <v>0</v>
      </c>
      <c r="CI10244" s="273" t="s">
        <v>80</v>
      </c>
      <c r="CM10244" s="273" t="s">
        <v>73</v>
      </c>
      <c r="CN10244" s="273">
        <v>3</v>
      </c>
    </row>
    <row r="10245" spans="74:92">
      <c r="BV10245" s="273" t="s">
        <v>83</v>
      </c>
      <c r="BW10245" s="273" t="s">
        <v>63</v>
      </c>
      <c r="BX10245" s="273" t="s">
        <v>504</v>
      </c>
      <c r="BY10245" s="273" t="s">
        <v>567</v>
      </c>
      <c r="BZ10245" s="273" t="s">
        <v>86</v>
      </c>
      <c r="CA10245" s="273" t="s">
        <v>87</v>
      </c>
      <c r="CB10245" s="273" t="s">
        <v>217</v>
      </c>
      <c r="CC10245" s="273" t="s">
        <v>218</v>
      </c>
      <c r="CD10245" s="282">
        <v>2</v>
      </c>
      <c r="CE10245" s="274">
        <v>45047</v>
      </c>
      <c r="CG10245" s="273" t="s">
        <v>181</v>
      </c>
      <c r="CI10245" s="273" t="s">
        <v>181</v>
      </c>
      <c r="CJ10245" s="273" t="s">
        <v>905</v>
      </c>
      <c r="CM10245" s="273" t="s">
        <v>73</v>
      </c>
      <c r="CN10245" s="273">
        <v>3</v>
      </c>
    </row>
    <row r="10246" spans="74:92">
      <c r="BV10246" s="273" t="s">
        <v>83</v>
      </c>
      <c r="BW10246" s="273" t="s">
        <v>63</v>
      </c>
      <c r="BX10246" s="273" t="s">
        <v>504</v>
      </c>
      <c r="BY10246" s="273" t="s">
        <v>567</v>
      </c>
      <c r="BZ10246" s="273" t="s">
        <v>86</v>
      </c>
      <c r="CA10246" s="273" t="s">
        <v>87</v>
      </c>
      <c r="CB10246" s="273" t="s">
        <v>217</v>
      </c>
      <c r="CC10246" s="273" t="s">
        <v>218</v>
      </c>
      <c r="CD10246" s="282">
        <v>2</v>
      </c>
      <c r="CE10246" s="274">
        <v>45078</v>
      </c>
      <c r="CG10246" s="273" t="s">
        <v>181</v>
      </c>
      <c r="CI10246" s="273" t="s">
        <v>181</v>
      </c>
      <c r="CJ10246" s="273" t="s">
        <v>905</v>
      </c>
      <c r="CM10246" s="273" t="s">
        <v>73</v>
      </c>
      <c r="CN10246" s="273">
        <v>3</v>
      </c>
    </row>
    <row r="10247" spans="74:92">
      <c r="BV10247" s="273" t="s">
        <v>83</v>
      </c>
      <c r="BW10247" s="273" t="s">
        <v>63</v>
      </c>
      <c r="BX10247" s="273" t="s">
        <v>504</v>
      </c>
      <c r="BY10247" s="273" t="s">
        <v>567</v>
      </c>
      <c r="BZ10247" s="273" t="s">
        <v>86</v>
      </c>
      <c r="CA10247" s="273" t="s">
        <v>87</v>
      </c>
      <c r="CB10247" s="273" t="s">
        <v>225</v>
      </c>
      <c r="CC10247" s="273" t="s">
        <v>226</v>
      </c>
      <c r="CD10247" s="282">
        <v>5</v>
      </c>
      <c r="CE10247" s="274">
        <v>45078</v>
      </c>
      <c r="CF10247" s="273">
        <v>0</v>
      </c>
      <c r="CG10247" s="273" t="s">
        <v>90</v>
      </c>
      <c r="CH10247" s="273">
        <v>0</v>
      </c>
      <c r="CI10247" s="273" t="s">
        <v>80</v>
      </c>
      <c r="CM10247" s="273" t="s">
        <v>73</v>
      </c>
      <c r="CN10247" s="273">
        <v>3</v>
      </c>
    </row>
    <row r="10248" spans="74:92">
      <c r="BV10248" s="273" t="s">
        <v>83</v>
      </c>
      <c r="BW10248" s="273" t="s">
        <v>63</v>
      </c>
      <c r="BX10248" s="273" t="s">
        <v>504</v>
      </c>
      <c r="BY10248" s="273" t="s">
        <v>567</v>
      </c>
      <c r="BZ10248" s="273" t="s">
        <v>86</v>
      </c>
      <c r="CA10248" s="273" t="s">
        <v>87</v>
      </c>
      <c r="CB10248" s="273" t="s">
        <v>233</v>
      </c>
      <c r="CC10248" s="273" t="s">
        <v>234</v>
      </c>
      <c r="CD10248" s="282">
        <v>1</v>
      </c>
      <c r="CE10248" s="274">
        <v>45078</v>
      </c>
      <c r="CG10248" s="273" t="s">
        <v>181</v>
      </c>
      <c r="CI10248" s="273" t="s">
        <v>181</v>
      </c>
      <c r="CJ10248" s="273" t="s">
        <v>242</v>
      </c>
      <c r="CM10248" s="273" t="s">
        <v>73</v>
      </c>
      <c r="CN10248" s="273">
        <v>3</v>
      </c>
    </row>
    <row r="10249" spans="74:92">
      <c r="BV10249" s="273" t="s">
        <v>83</v>
      </c>
      <c r="BW10249" s="273" t="s">
        <v>63</v>
      </c>
      <c r="BX10249" s="273" t="s">
        <v>504</v>
      </c>
      <c r="BY10249" s="273" t="s">
        <v>567</v>
      </c>
      <c r="BZ10249" s="273" t="s">
        <v>138</v>
      </c>
      <c r="CA10249" s="273" t="s">
        <v>139</v>
      </c>
      <c r="CB10249" s="273" t="s">
        <v>190</v>
      </c>
      <c r="CC10249" s="273" t="s">
        <v>191</v>
      </c>
      <c r="CD10249" s="282">
        <v>8</v>
      </c>
      <c r="CE10249" s="274">
        <v>45078</v>
      </c>
      <c r="CF10249" s="273">
        <v>0</v>
      </c>
      <c r="CG10249" s="273" t="s">
        <v>90</v>
      </c>
      <c r="CH10249" s="273">
        <v>0</v>
      </c>
      <c r="CI10249" s="273" t="s">
        <v>80</v>
      </c>
      <c r="CM10249" s="273" t="s">
        <v>73</v>
      </c>
      <c r="CN10249" s="273">
        <v>3</v>
      </c>
    </row>
    <row r="10250" spans="74:92">
      <c r="BV10250" s="273" t="s">
        <v>83</v>
      </c>
      <c r="BW10250" s="273" t="s">
        <v>63</v>
      </c>
      <c r="BX10250" s="273" t="s">
        <v>504</v>
      </c>
      <c r="BY10250" s="273" t="s">
        <v>567</v>
      </c>
      <c r="BZ10250" s="273" t="s">
        <v>167</v>
      </c>
      <c r="CA10250" s="273" t="s">
        <v>168</v>
      </c>
      <c r="CB10250" s="273" t="s">
        <v>319</v>
      </c>
      <c r="CC10250" s="273" t="s">
        <v>320</v>
      </c>
      <c r="CD10250" s="282">
        <v>15</v>
      </c>
      <c r="CE10250" s="274">
        <v>45078</v>
      </c>
      <c r="CF10250" s="273">
        <v>0</v>
      </c>
      <c r="CG10250" s="273" t="s">
        <v>90</v>
      </c>
      <c r="CH10250" s="273">
        <v>0</v>
      </c>
      <c r="CI10250" s="273" t="s">
        <v>80</v>
      </c>
      <c r="CM10250" s="273" t="s">
        <v>73</v>
      </c>
      <c r="CN10250" s="273">
        <v>3</v>
      </c>
    </row>
    <row r="10251" spans="74:92">
      <c r="BV10251" s="273" t="s">
        <v>83</v>
      </c>
      <c r="BW10251" s="273" t="s">
        <v>63</v>
      </c>
      <c r="BX10251" s="273" t="s">
        <v>504</v>
      </c>
      <c r="BY10251" s="273" t="s">
        <v>567</v>
      </c>
      <c r="BZ10251" s="273" t="s">
        <v>86</v>
      </c>
      <c r="CA10251" s="273" t="s">
        <v>87</v>
      </c>
      <c r="CB10251" s="273" t="s">
        <v>179</v>
      </c>
      <c r="CC10251" s="273" t="s">
        <v>180</v>
      </c>
      <c r="CD10251" s="282">
        <v>1</v>
      </c>
      <c r="CE10251" s="274">
        <v>45078</v>
      </c>
      <c r="CG10251" s="273" t="s">
        <v>181</v>
      </c>
      <c r="CI10251" s="273" t="s">
        <v>181</v>
      </c>
      <c r="CJ10251" s="273" t="s">
        <v>235</v>
      </c>
      <c r="CM10251" s="273" t="s">
        <v>73</v>
      </c>
      <c r="CN10251" s="273">
        <v>3</v>
      </c>
    </row>
    <row r="10252" spans="74:92">
      <c r="BV10252" s="273" t="s">
        <v>83</v>
      </c>
      <c r="BW10252" s="273" t="s">
        <v>63</v>
      </c>
      <c r="BX10252" s="273" t="s">
        <v>504</v>
      </c>
      <c r="BY10252" s="273" t="s">
        <v>567</v>
      </c>
      <c r="BZ10252" s="273" t="s">
        <v>204</v>
      </c>
      <c r="CA10252" s="273" t="s">
        <v>205</v>
      </c>
      <c r="CB10252" s="273" t="s">
        <v>206</v>
      </c>
      <c r="CC10252" s="273" t="s">
        <v>207</v>
      </c>
      <c r="CD10252" s="282">
        <v>0</v>
      </c>
      <c r="CE10252" s="274">
        <v>45078</v>
      </c>
      <c r="CG10252" s="273" t="s">
        <v>181</v>
      </c>
      <c r="CI10252" s="273" t="s">
        <v>208</v>
      </c>
      <c r="CJ10252" s="273" t="s">
        <v>209</v>
      </c>
      <c r="CM10252" s="273" t="s">
        <v>73</v>
      </c>
      <c r="CN10252" s="273">
        <v>3</v>
      </c>
    </row>
    <row r="10253" spans="74:92">
      <c r="BV10253" s="273" t="s">
        <v>83</v>
      </c>
      <c r="BW10253" s="273" t="s">
        <v>63</v>
      </c>
      <c r="BX10253" s="273" t="s">
        <v>504</v>
      </c>
      <c r="BY10253" s="273" t="s">
        <v>567</v>
      </c>
      <c r="BZ10253" s="273" t="s">
        <v>167</v>
      </c>
      <c r="CA10253" s="273" t="s">
        <v>168</v>
      </c>
      <c r="CB10253" s="273" t="s">
        <v>313</v>
      </c>
      <c r="CC10253" s="273" t="s">
        <v>314</v>
      </c>
      <c r="CD10253" s="282">
        <v>14</v>
      </c>
      <c r="CE10253" s="274">
        <v>45078</v>
      </c>
      <c r="CF10253" s="273">
        <v>0</v>
      </c>
      <c r="CG10253" s="273" t="s">
        <v>90</v>
      </c>
      <c r="CH10253" s="273">
        <v>0</v>
      </c>
      <c r="CI10253" s="273" t="s">
        <v>80</v>
      </c>
      <c r="CM10253" s="273" t="s">
        <v>73</v>
      </c>
      <c r="CN10253" s="273">
        <v>3</v>
      </c>
    </row>
    <row r="10254" spans="74:92">
      <c r="BV10254" s="273" t="s">
        <v>83</v>
      </c>
      <c r="BW10254" s="273" t="s">
        <v>63</v>
      </c>
      <c r="BX10254" s="273" t="s">
        <v>504</v>
      </c>
      <c r="BY10254" s="273" t="s">
        <v>567</v>
      </c>
      <c r="BZ10254" s="273" t="s">
        <v>167</v>
      </c>
      <c r="CA10254" s="273" t="s">
        <v>168</v>
      </c>
      <c r="CB10254" s="273" t="s">
        <v>353</v>
      </c>
      <c r="CC10254" s="273" t="s">
        <v>354</v>
      </c>
      <c r="CD10254" s="282">
        <v>13</v>
      </c>
      <c r="CE10254" s="274">
        <v>45078</v>
      </c>
      <c r="CF10254" s="273">
        <v>0</v>
      </c>
      <c r="CG10254" s="273" t="s">
        <v>90</v>
      </c>
      <c r="CH10254" s="273">
        <v>0</v>
      </c>
      <c r="CI10254" s="273" t="s">
        <v>80</v>
      </c>
      <c r="CM10254" s="273" t="s">
        <v>73</v>
      </c>
      <c r="CN10254" s="273">
        <v>3</v>
      </c>
    </row>
    <row r="10255" spans="74:92">
      <c r="BV10255" s="273" t="s">
        <v>83</v>
      </c>
      <c r="BW10255" s="273" t="s">
        <v>63</v>
      </c>
      <c r="BX10255" s="273" t="s">
        <v>504</v>
      </c>
      <c r="BY10255" s="273" t="s">
        <v>567</v>
      </c>
      <c r="BZ10255" s="273" t="s">
        <v>167</v>
      </c>
      <c r="CA10255" s="273" t="s">
        <v>168</v>
      </c>
      <c r="CB10255" s="273" t="s">
        <v>169</v>
      </c>
      <c r="CC10255" s="273" t="s">
        <v>170</v>
      </c>
      <c r="CD10255" s="282">
        <v>12</v>
      </c>
      <c r="CE10255" s="274">
        <v>45078</v>
      </c>
      <c r="CF10255" s="273">
        <v>0</v>
      </c>
      <c r="CG10255" s="273" t="s">
        <v>90</v>
      </c>
      <c r="CH10255" s="273">
        <v>0</v>
      </c>
      <c r="CI10255" s="273" t="s">
        <v>80</v>
      </c>
      <c r="CM10255" s="273" t="s">
        <v>73</v>
      </c>
      <c r="CN10255" s="273">
        <v>3</v>
      </c>
    </row>
    <row r="10256" spans="74:92">
      <c r="BV10256" s="273" t="s">
        <v>83</v>
      </c>
      <c r="BW10256" s="273" t="s">
        <v>63</v>
      </c>
      <c r="BX10256" s="273" t="s">
        <v>504</v>
      </c>
      <c r="BY10256" s="273" t="s">
        <v>567</v>
      </c>
      <c r="BZ10256" s="273" t="s">
        <v>151</v>
      </c>
      <c r="CA10256" s="273" t="s">
        <v>152</v>
      </c>
      <c r="CB10256" s="273" t="s">
        <v>161</v>
      </c>
      <c r="CC10256" s="273" t="s">
        <v>162</v>
      </c>
      <c r="CD10256" s="282">
        <v>11</v>
      </c>
      <c r="CE10256" s="274">
        <v>45078</v>
      </c>
      <c r="CF10256" s="273">
        <v>0</v>
      </c>
      <c r="CG10256" s="273" t="s">
        <v>90</v>
      </c>
      <c r="CH10256" s="273">
        <v>0</v>
      </c>
      <c r="CI10256" s="273" t="s">
        <v>80</v>
      </c>
      <c r="CM10256" s="273" t="s">
        <v>73</v>
      </c>
      <c r="CN10256" s="273">
        <v>3</v>
      </c>
    </row>
    <row r="10257" spans="74:92">
      <c r="BV10257" s="273" t="s">
        <v>83</v>
      </c>
      <c r="BW10257" s="273" t="s">
        <v>63</v>
      </c>
      <c r="BX10257" s="273" t="s">
        <v>504</v>
      </c>
      <c r="BY10257" s="273" t="s">
        <v>567</v>
      </c>
      <c r="BZ10257" s="273" t="s">
        <v>138</v>
      </c>
      <c r="CA10257" s="273" t="s">
        <v>139</v>
      </c>
      <c r="CB10257" s="273" t="s">
        <v>140</v>
      </c>
      <c r="CC10257" s="273" t="s">
        <v>141</v>
      </c>
      <c r="CD10257" s="282">
        <v>9</v>
      </c>
      <c r="CE10257" s="274">
        <v>45078</v>
      </c>
      <c r="CF10257" s="273">
        <v>0</v>
      </c>
      <c r="CG10257" s="273" t="s">
        <v>90</v>
      </c>
      <c r="CH10257" s="273">
        <v>0</v>
      </c>
      <c r="CI10257" s="273" t="s">
        <v>80</v>
      </c>
      <c r="CM10257" s="273" t="s">
        <v>73</v>
      </c>
      <c r="CN10257" s="273">
        <v>3</v>
      </c>
    </row>
    <row r="10258" spans="74:92">
      <c r="BV10258" s="273" t="s">
        <v>83</v>
      </c>
      <c r="BW10258" s="273" t="s">
        <v>63</v>
      </c>
      <c r="BX10258" s="273" t="s">
        <v>504</v>
      </c>
      <c r="BY10258" s="273" t="s">
        <v>567</v>
      </c>
      <c r="BZ10258" s="273" t="s">
        <v>151</v>
      </c>
      <c r="CA10258" s="273" t="s">
        <v>152</v>
      </c>
      <c r="CB10258" s="273" t="s">
        <v>153</v>
      </c>
      <c r="CC10258" s="273" t="s">
        <v>154</v>
      </c>
      <c r="CD10258" s="282">
        <v>10</v>
      </c>
      <c r="CE10258" s="274">
        <v>45078</v>
      </c>
      <c r="CF10258" s="273">
        <v>0</v>
      </c>
      <c r="CG10258" s="273" t="s">
        <v>90</v>
      </c>
      <c r="CH10258" s="273">
        <v>0</v>
      </c>
      <c r="CI10258" s="273" t="s">
        <v>80</v>
      </c>
      <c r="CM10258" s="273" t="s">
        <v>73</v>
      </c>
      <c r="CN10258" s="273">
        <v>3</v>
      </c>
    </row>
    <row r="10259" spans="74:92">
      <c r="BV10259" s="273" t="s">
        <v>83</v>
      </c>
      <c r="BW10259" s="273" t="s">
        <v>63</v>
      </c>
      <c r="BX10259" s="273" t="s">
        <v>504</v>
      </c>
      <c r="BY10259" s="273" t="s">
        <v>567</v>
      </c>
      <c r="BZ10259" s="273" t="s">
        <v>126</v>
      </c>
      <c r="CA10259" s="273" t="s">
        <v>127</v>
      </c>
      <c r="CB10259" s="273" t="s">
        <v>133</v>
      </c>
      <c r="CC10259" s="273" t="s">
        <v>134</v>
      </c>
      <c r="CD10259" s="282">
        <v>7</v>
      </c>
      <c r="CE10259" s="274">
        <v>45078</v>
      </c>
      <c r="CI10259" s="273" t="s">
        <v>104</v>
      </c>
      <c r="CM10259" s="284" t="s">
        <v>73</v>
      </c>
      <c r="CN10259" s="273">
        <v>3</v>
      </c>
    </row>
    <row r="10260" spans="74:92">
      <c r="BV10260" s="273" t="s">
        <v>83</v>
      </c>
      <c r="BW10260" s="273" t="s">
        <v>63</v>
      </c>
      <c r="BX10260" s="273" t="s">
        <v>504</v>
      </c>
      <c r="BY10260" s="273" t="s">
        <v>567</v>
      </c>
      <c r="BZ10260" s="273" t="s">
        <v>126</v>
      </c>
      <c r="CA10260" s="273" t="s">
        <v>127</v>
      </c>
      <c r="CB10260" s="273" t="s">
        <v>128</v>
      </c>
      <c r="CC10260" s="273" t="s">
        <v>129</v>
      </c>
      <c r="CD10260" s="282">
        <v>6</v>
      </c>
      <c r="CE10260" s="274">
        <v>45078</v>
      </c>
      <c r="CI10260" s="273" t="s">
        <v>80</v>
      </c>
      <c r="CM10260" s="273" t="s">
        <v>73</v>
      </c>
      <c r="CN10260" s="273">
        <v>3</v>
      </c>
    </row>
    <row r="10261" spans="74:92">
      <c r="BV10261" s="273" t="s">
        <v>83</v>
      </c>
      <c r="BW10261" s="273" t="s">
        <v>63</v>
      </c>
      <c r="BX10261" s="273" t="s">
        <v>504</v>
      </c>
      <c r="BY10261" s="273" t="s">
        <v>567</v>
      </c>
      <c r="BZ10261" s="273" t="s">
        <v>110</v>
      </c>
      <c r="CA10261" s="273" t="s">
        <v>111</v>
      </c>
      <c r="CB10261" s="273" t="s">
        <v>112</v>
      </c>
      <c r="CC10261" s="273" t="s">
        <v>113</v>
      </c>
      <c r="CD10261" s="282">
        <v>4</v>
      </c>
      <c r="CE10261" s="274">
        <v>45078</v>
      </c>
      <c r="CI10261" s="273" t="s">
        <v>80</v>
      </c>
      <c r="CM10261" s="273" t="s">
        <v>73</v>
      </c>
      <c r="CN10261" s="273">
        <v>3</v>
      </c>
    </row>
    <row r="10262" spans="74:92">
      <c r="BV10262" s="273" t="s">
        <v>83</v>
      </c>
      <c r="BW10262" s="273" t="s">
        <v>63</v>
      </c>
      <c r="BX10262" s="273" t="s">
        <v>504</v>
      </c>
      <c r="BY10262" s="273" t="s">
        <v>567</v>
      </c>
      <c r="BZ10262" s="273" t="s">
        <v>110</v>
      </c>
      <c r="CA10262" s="273" t="s">
        <v>111</v>
      </c>
      <c r="CB10262" s="273" t="s">
        <v>117</v>
      </c>
      <c r="CC10262" s="273" t="s">
        <v>118</v>
      </c>
      <c r="CD10262" s="282">
        <v>5</v>
      </c>
      <c r="CE10262" s="274">
        <v>45078</v>
      </c>
      <c r="CI10262" s="273" t="s">
        <v>104</v>
      </c>
      <c r="CM10262" s="273" t="s">
        <v>73</v>
      </c>
      <c r="CN10262" s="273">
        <v>3</v>
      </c>
    </row>
    <row r="10263" spans="74:92">
      <c r="BV10263" s="273" t="s">
        <v>83</v>
      </c>
      <c r="BW10263" s="273" t="s">
        <v>63</v>
      </c>
      <c r="BX10263" s="273" t="s">
        <v>504</v>
      </c>
      <c r="BY10263" s="273" t="s">
        <v>567</v>
      </c>
      <c r="BZ10263" s="273" t="s">
        <v>86</v>
      </c>
      <c r="CA10263" s="273" t="s">
        <v>87</v>
      </c>
      <c r="CB10263" s="273" t="s">
        <v>101</v>
      </c>
      <c r="CC10263" s="273" t="s">
        <v>102</v>
      </c>
      <c r="CD10263" s="282">
        <v>4</v>
      </c>
      <c r="CE10263" s="274">
        <v>45078</v>
      </c>
      <c r="CF10263" s="273">
        <v>28919</v>
      </c>
      <c r="CG10263" s="273" t="s">
        <v>103</v>
      </c>
      <c r="CH10263" s="273">
        <v>941.60263999999995</v>
      </c>
      <c r="CI10263" s="273" t="s">
        <v>104</v>
      </c>
      <c r="CM10263" s="273" t="s">
        <v>73</v>
      </c>
      <c r="CN10263" s="273">
        <v>3</v>
      </c>
    </row>
    <row r="10264" spans="74:92">
      <c r="BV10264" s="273" t="s">
        <v>83</v>
      </c>
      <c r="BW10264" s="273" t="s">
        <v>63</v>
      </c>
      <c r="BX10264" s="273" t="s">
        <v>504</v>
      </c>
      <c r="BY10264" s="273" t="s">
        <v>567</v>
      </c>
      <c r="BZ10264" s="273" t="s">
        <v>86</v>
      </c>
      <c r="CA10264" s="273" t="s">
        <v>87</v>
      </c>
      <c r="CB10264" s="273" t="s">
        <v>88</v>
      </c>
      <c r="CC10264" s="273" t="s">
        <v>89</v>
      </c>
      <c r="CD10264" s="282">
        <v>3</v>
      </c>
      <c r="CE10264" s="274">
        <v>45078</v>
      </c>
      <c r="CF10264" s="273">
        <v>2277</v>
      </c>
      <c r="CG10264" s="273" t="s">
        <v>90</v>
      </c>
      <c r="CH10264" s="273">
        <v>2277</v>
      </c>
      <c r="CI10264" s="273" t="s">
        <v>80</v>
      </c>
      <c r="CM10264" s="273" t="s">
        <v>73</v>
      </c>
      <c r="CN10264" s="273">
        <v>3</v>
      </c>
    </row>
    <row r="10265" spans="74:92">
      <c r="BV10265" s="273" t="s">
        <v>83</v>
      </c>
      <c r="BW10265" s="273" t="s">
        <v>63</v>
      </c>
      <c r="BX10265" s="273" t="s">
        <v>504</v>
      </c>
      <c r="BY10265" s="273" t="s">
        <v>567</v>
      </c>
      <c r="BZ10265" s="273" t="s">
        <v>86</v>
      </c>
      <c r="CA10265" s="273" t="s">
        <v>87</v>
      </c>
      <c r="CB10265" s="273" t="s">
        <v>88</v>
      </c>
      <c r="CC10265" s="273" t="s">
        <v>89</v>
      </c>
      <c r="CD10265" s="282">
        <v>3</v>
      </c>
      <c r="CE10265" s="274">
        <v>45108</v>
      </c>
      <c r="CF10265" s="273">
        <v>2307</v>
      </c>
      <c r="CG10265" s="273" t="s">
        <v>90</v>
      </c>
      <c r="CH10265" s="273">
        <v>2307</v>
      </c>
      <c r="CI10265" s="273" t="s">
        <v>80</v>
      </c>
      <c r="CM10265" s="273" t="s">
        <v>73</v>
      </c>
      <c r="CN10265" s="273">
        <v>3</v>
      </c>
    </row>
    <row r="10266" spans="74:92">
      <c r="BV10266" s="273" t="s">
        <v>83</v>
      </c>
      <c r="BW10266" s="273" t="s">
        <v>63</v>
      </c>
      <c r="BX10266" s="273" t="s">
        <v>504</v>
      </c>
      <c r="BY10266" s="273" t="s">
        <v>567</v>
      </c>
      <c r="BZ10266" s="273" t="s">
        <v>86</v>
      </c>
      <c r="CA10266" s="273" t="s">
        <v>87</v>
      </c>
      <c r="CB10266" s="273" t="s">
        <v>101</v>
      </c>
      <c r="CC10266" s="273" t="s">
        <v>102</v>
      </c>
      <c r="CD10266" s="282">
        <v>4</v>
      </c>
      <c r="CE10266" s="274">
        <v>45108</v>
      </c>
      <c r="CF10266" s="273">
        <v>29294</v>
      </c>
      <c r="CG10266" s="273" t="s">
        <v>103</v>
      </c>
      <c r="CH10266" s="273">
        <v>953.81263999999999</v>
      </c>
      <c r="CI10266" s="273" t="s">
        <v>104</v>
      </c>
      <c r="CM10266" s="273" t="s">
        <v>73</v>
      </c>
      <c r="CN10266" s="273">
        <v>3</v>
      </c>
    </row>
    <row r="10267" spans="74:92">
      <c r="BV10267" s="273" t="s">
        <v>83</v>
      </c>
      <c r="BW10267" s="273" t="s">
        <v>63</v>
      </c>
      <c r="BX10267" s="273" t="s">
        <v>504</v>
      </c>
      <c r="BY10267" s="273" t="s">
        <v>567</v>
      </c>
      <c r="BZ10267" s="273" t="s">
        <v>110</v>
      </c>
      <c r="CA10267" s="273" t="s">
        <v>111</v>
      </c>
      <c r="CB10267" s="273" t="s">
        <v>117</v>
      </c>
      <c r="CC10267" s="273" t="s">
        <v>118</v>
      </c>
      <c r="CD10267" s="282">
        <v>5</v>
      </c>
      <c r="CE10267" s="274">
        <v>45108</v>
      </c>
      <c r="CI10267" s="273" t="s">
        <v>104</v>
      </c>
      <c r="CM10267" s="273" t="s">
        <v>73</v>
      </c>
      <c r="CN10267" s="273">
        <v>3</v>
      </c>
    </row>
    <row r="10268" spans="74:92">
      <c r="BV10268" s="273" t="s">
        <v>83</v>
      </c>
      <c r="BW10268" s="273" t="s">
        <v>63</v>
      </c>
      <c r="BX10268" s="273" t="s">
        <v>504</v>
      </c>
      <c r="BY10268" s="273" t="s">
        <v>567</v>
      </c>
      <c r="BZ10268" s="273" t="s">
        <v>110</v>
      </c>
      <c r="CA10268" s="273" t="s">
        <v>111</v>
      </c>
      <c r="CB10268" s="273" t="s">
        <v>112</v>
      </c>
      <c r="CC10268" s="273" t="s">
        <v>113</v>
      </c>
      <c r="CD10268" s="282">
        <v>4</v>
      </c>
      <c r="CE10268" s="274">
        <v>45108</v>
      </c>
      <c r="CI10268" s="273" t="s">
        <v>80</v>
      </c>
      <c r="CM10268" s="273" t="s">
        <v>73</v>
      </c>
      <c r="CN10268" s="273">
        <v>3</v>
      </c>
    </row>
    <row r="10269" spans="74:92">
      <c r="BV10269" s="273" t="s">
        <v>83</v>
      </c>
      <c r="BW10269" s="273" t="s">
        <v>63</v>
      </c>
      <c r="BX10269" s="273" t="s">
        <v>504</v>
      </c>
      <c r="BY10269" s="273" t="s">
        <v>567</v>
      </c>
      <c r="BZ10269" s="273" t="s">
        <v>126</v>
      </c>
      <c r="CA10269" s="273" t="s">
        <v>127</v>
      </c>
      <c r="CB10269" s="273" t="s">
        <v>128</v>
      </c>
      <c r="CC10269" s="273" t="s">
        <v>129</v>
      </c>
      <c r="CD10269" s="282">
        <v>6</v>
      </c>
      <c r="CE10269" s="274">
        <v>45108</v>
      </c>
      <c r="CI10269" s="273" t="s">
        <v>80</v>
      </c>
      <c r="CM10269" s="273" t="s">
        <v>73</v>
      </c>
      <c r="CN10269" s="273">
        <v>3</v>
      </c>
    </row>
    <row r="10270" spans="74:92">
      <c r="BV10270" s="273" t="s">
        <v>83</v>
      </c>
      <c r="BW10270" s="273" t="s">
        <v>63</v>
      </c>
      <c r="BX10270" s="273" t="s">
        <v>504</v>
      </c>
      <c r="BY10270" s="273" t="s">
        <v>567</v>
      </c>
      <c r="BZ10270" s="273" t="s">
        <v>126</v>
      </c>
      <c r="CA10270" s="273" t="s">
        <v>127</v>
      </c>
      <c r="CB10270" s="273" t="s">
        <v>133</v>
      </c>
      <c r="CC10270" s="273" t="s">
        <v>134</v>
      </c>
      <c r="CD10270" s="282">
        <v>7</v>
      </c>
      <c r="CE10270" s="274">
        <v>45108</v>
      </c>
      <c r="CI10270" s="273" t="s">
        <v>104</v>
      </c>
      <c r="CM10270" s="273" t="s">
        <v>73</v>
      </c>
      <c r="CN10270" s="273">
        <v>3</v>
      </c>
    </row>
    <row r="10271" spans="74:92">
      <c r="BV10271" s="273" t="s">
        <v>83</v>
      </c>
      <c r="BW10271" s="273" t="s">
        <v>63</v>
      </c>
      <c r="BX10271" s="273" t="s">
        <v>504</v>
      </c>
      <c r="BY10271" s="273" t="s">
        <v>567</v>
      </c>
      <c r="BZ10271" s="273" t="s">
        <v>151</v>
      </c>
      <c r="CA10271" s="273" t="s">
        <v>152</v>
      </c>
      <c r="CB10271" s="273" t="s">
        <v>153</v>
      </c>
      <c r="CC10271" s="273" t="s">
        <v>154</v>
      </c>
      <c r="CD10271" s="282">
        <v>10</v>
      </c>
      <c r="CE10271" s="274">
        <v>45108</v>
      </c>
      <c r="CF10271" s="273">
        <v>0</v>
      </c>
      <c r="CG10271" s="273" t="s">
        <v>90</v>
      </c>
      <c r="CH10271" s="273">
        <v>0</v>
      </c>
      <c r="CI10271" s="273" t="s">
        <v>80</v>
      </c>
      <c r="CM10271" s="273" t="s">
        <v>73</v>
      </c>
      <c r="CN10271" s="273">
        <v>3</v>
      </c>
    </row>
    <row r="10272" spans="74:92">
      <c r="BV10272" s="273" t="s">
        <v>83</v>
      </c>
      <c r="BW10272" s="273" t="s">
        <v>63</v>
      </c>
      <c r="BX10272" s="273" t="s">
        <v>504</v>
      </c>
      <c r="BY10272" s="273" t="s">
        <v>567</v>
      </c>
      <c r="BZ10272" s="273" t="s">
        <v>138</v>
      </c>
      <c r="CA10272" s="273" t="s">
        <v>139</v>
      </c>
      <c r="CB10272" s="273" t="s">
        <v>140</v>
      </c>
      <c r="CC10272" s="273" t="s">
        <v>141</v>
      </c>
      <c r="CD10272" s="282">
        <v>9</v>
      </c>
      <c r="CE10272" s="274">
        <v>45108</v>
      </c>
      <c r="CF10272" s="273">
        <v>0</v>
      </c>
      <c r="CG10272" s="273" t="s">
        <v>90</v>
      </c>
      <c r="CH10272" s="273">
        <v>0</v>
      </c>
      <c r="CI10272" s="273" t="s">
        <v>80</v>
      </c>
      <c r="CM10272" s="273" t="s">
        <v>73</v>
      </c>
      <c r="CN10272" s="273">
        <v>3</v>
      </c>
    </row>
    <row r="10273" spans="74:92">
      <c r="BV10273" s="273" t="s">
        <v>83</v>
      </c>
      <c r="BW10273" s="273" t="s">
        <v>63</v>
      </c>
      <c r="BX10273" s="273" t="s">
        <v>504</v>
      </c>
      <c r="BY10273" s="273" t="s">
        <v>567</v>
      </c>
      <c r="BZ10273" s="273" t="s">
        <v>151</v>
      </c>
      <c r="CA10273" s="273" t="s">
        <v>152</v>
      </c>
      <c r="CB10273" s="273" t="s">
        <v>161</v>
      </c>
      <c r="CC10273" s="273" t="s">
        <v>162</v>
      </c>
      <c r="CD10273" s="282">
        <v>11</v>
      </c>
      <c r="CE10273" s="274">
        <v>45108</v>
      </c>
      <c r="CF10273" s="273">
        <v>0</v>
      </c>
      <c r="CG10273" s="273" t="s">
        <v>90</v>
      </c>
      <c r="CH10273" s="273">
        <v>0</v>
      </c>
      <c r="CI10273" s="273" t="s">
        <v>80</v>
      </c>
      <c r="CM10273" s="273" t="s">
        <v>73</v>
      </c>
      <c r="CN10273" s="273">
        <v>3</v>
      </c>
    </row>
    <row r="10274" spans="74:92">
      <c r="BV10274" s="273" t="s">
        <v>83</v>
      </c>
      <c r="BW10274" s="273" t="s">
        <v>63</v>
      </c>
      <c r="BX10274" s="273" t="s">
        <v>504</v>
      </c>
      <c r="BY10274" s="273" t="s">
        <v>567</v>
      </c>
      <c r="BZ10274" s="273" t="s">
        <v>167</v>
      </c>
      <c r="CA10274" s="273" t="s">
        <v>168</v>
      </c>
      <c r="CB10274" s="273" t="s">
        <v>169</v>
      </c>
      <c r="CC10274" s="273" t="s">
        <v>170</v>
      </c>
      <c r="CD10274" s="282">
        <v>12</v>
      </c>
      <c r="CE10274" s="274">
        <v>45108</v>
      </c>
      <c r="CF10274" s="273">
        <v>0</v>
      </c>
      <c r="CG10274" s="273" t="s">
        <v>90</v>
      </c>
      <c r="CH10274" s="273">
        <v>0</v>
      </c>
      <c r="CI10274" s="273" t="s">
        <v>80</v>
      </c>
      <c r="CM10274" s="273" t="s">
        <v>73</v>
      </c>
      <c r="CN10274" s="273">
        <v>3</v>
      </c>
    </row>
    <row r="10275" spans="74:92">
      <c r="BV10275" s="273" t="s">
        <v>83</v>
      </c>
      <c r="BW10275" s="273" t="s">
        <v>63</v>
      </c>
      <c r="BX10275" s="273" t="s">
        <v>504</v>
      </c>
      <c r="BY10275" s="273" t="s">
        <v>567</v>
      </c>
      <c r="BZ10275" s="273" t="s">
        <v>167</v>
      </c>
      <c r="CA10275" s="273" t="s">
        <v>168</v>
      </c>
      <c r="CB10275" s="273" t="s">
        <v>353</v>
      </c>
      <c r="CC10275" s="273" t="s">
        <v>354</v>
      </c>
      <c r="CD10275" s="282">
        <v>13</v>
      </c>
      <c r="CE10275" s="274">
        <v>45108</v>
      </c>
      <c r="CF10275" s="273">
        <v>0</v>
      </c>
      <c r="CG10275" s="273" t="s">
        <v>90</v>
      </c>
      <c r="CH10275" s="273">
        <v>0</v>
      </c>
      <c r="CI10275" s="273" t="s">
        <v>80</v>
      </c>
      <c r="CM10275" s="273" t="s">
        <v>73</v>
      </c>
      <c r="CN10275" s="273">
        <v>3</v>
      </c>
    </row>
    <row r="10276" spans="74:92">
      <c r="BV10276" s="273" t="s">
        <v>83</v>
      </c>
      <c r="BW10276" s="273" t="s">
        <v>63</v>
      </c>
      <c r="BX10276" s="273" t="s">
        <v>504</v>
      </c>
      <c r="BY10276" s="273" t="s">
        <v>567</v>
      </c>
      <c r="BZ10276" s="273" t="s">
        <v>167</v>
      </c>
      <c r="CA10276" s="273" t="s">
        <v>168</v>
      </c>
      <c r="CB10276" s="273" t="s">
        <v>313</v>
      </c>
      <c r="CC10276" s="273" t="s">
        <v>314</v>
      </c>
      <c r="CD10276" s="282">
        <v>14</v>
      </c>
      <c r="CE10276" s="274">
        <v>45108</v>
      </c>
      <c r="CF10276" s="273">
        <v>0</v>
      </c>
      <c r="CG10276" s="273" t="s">
        <v>90</v>
      </c>
      <c r="CH10276" s="273">
        <v>0</v>
      </c>
      <c r="CI10276" s="273" t="s">
        <v>80</v>
      </c>
      <c r="CM10276" s="273" t="s">
        <v>73</v>
      </c>
      <c r="CN10276" s="273">
        <v>3</v>
      </c>
    </row>
    <row r="10277" spans="74:92">
      <c r="BV10277" s="273" t="s">
        <v>83</v>
      </c>
      <c r="BW10277" s="273" t="s">
        <v>63</v>
      </c>
      <c r="BX10277" s="273" t="s">
        <v>504</v>
      </c>
      <c r="BY10277" s="273" t="s">
        <v>567</v>
      </c>
      <c r="BZ10277" s="273" t="s">
        <v>204</v>
      </c>
      <c r="CA10277" s="273" t="s">
        <v>205</v>
      </c>
      <c r="CB10277" s="273" t="s">
        <v>206</v>
      </c>
      <c r="CC10277" s="273" t="s">
        <v>207</v>
      </c>
      <c r="CD10277" s="282">
        <v>0</v>
      </c>
      <c r="CE10277" s="274">
        <v>45108</v>
      </c>
      <c r="CG10277" s="273" t="s">
        <v>181</v>
      </c>
      <c r="CI10277" s="273" t="s">
        <v>208</v>
      </c>
      <c r="CJ10277" s="273" t="s">
        <v>209</v>
      </c>
      <c r="CM10277" s="273" t="s">
        <v>73</v>
      </c>
      <c r="CN10277" s="273">
        <v>3</v>
      </c>
    </row>
    <row r="10278" spans="74:92">
      <c r="BV10278" s="273" t="s">
        <v>83</v>
      </c>
      <c r="BW10278" s="273" t="s">
        <v>63</v>
      </c>
      <c r="BX10278" s="273" t="s">
        <v>504</v>
      </c>
      <c r="BY10278" s="273" t="s">
        <v>567</v>
      </c>
      <c r="BZ10278" s="273" t="s">
        <v>86</v>
      </c>
      <c r="CA10278" s="273" t="s">
        <v>87</v>
      </c>
      <c r="CB10278" s="273" t="s">
        <v>179</v>
      </c>
      <c r="CC10278" s="273" t="s">
        <v>180</v>
      </c>
      <c r="CD10278" s="282">
        <v>1</v>
      </c>
      <c r="CE10278" s="274">
        <v>45108</v>
      </c>
      <c r="CG10278" s="273" t="s">
        <v>181</v>
      </c>
      <c r="CI10278" s="273" t="s">
        <v>181</v>
      </c>
      <c r="CJ10278" s="273" t="s">
        <v>1581</v>
      </c>
      <c r="CM10278" s="273" t="s">
        <v>73</v>
      </c>
      <c r="CN10278" s="273">
        <v>3</v>
      </c>
    </row>
    <row r="10279" spans="74:92">
      <c r="BV10279" s="273" t="s">
        <v>83</v>
      </c>
      <c r="BW10279" s="273" t="s">
        <v>63</v>
      </c>
      <c r="BX10279" s="273" t="s">
        <v>504</v>
      </c>
      <c r="BY10279" s="273" t="s">
        <v>567</v>
      </c>
      <c r="BZ10279" s="273" t="s">
        <v>167</v>
      </c>
      <c r="CA10279" s="273" t="s">
        <v>168</v>
      </c>
      <c r="CB10279" s="273" t="s">
        <v>319</v>
      </c>
      <c r="CC10279" s="273" t="s">
        <v>320</v>
      </c>
      <c r="CD10279" s="282">
        <v>15</v>
      </c>
      <c r="CE10279" s="274">
        <v>45108</v>
      </c>
      <c r="CF10279" s="273">
        <v>0</v>
      </c>
      <c r="CG10279" s="273" t="s">
        <v>90</v>
      </c>
      <c r="CH10279" s="273">
        <v>0</v>
      </c>
      <c r="CI10279" s="273" t="s">
        <v>80</v>
      </c>
      <c r="CM10279" s="273" t="s">
        <v>73</v>
      </c>
      <c r="CN10279" s="273">
        <v>3</v>
      </c>
    </row>
    <row r="10280" spans="74:92">
      <c r="BV10280" s="273" t="s">
        <v>83</v>
      </c>
      <c r="BW10280" s="273" t="s">
        <v>63</v>
      </c>
      <c r="BX10280" s="273" t="s">
        <v>504</v>
      </c>
      <c r="BY10280" s="273" t="s">
        <v>567</v>
      </c>
      <c r="BZ10280" s="273" t="s">
        <v>138</v>
      </c>
      <c r="CA10280" s="273" t="s">
        <v>139</v>
      </c>
      <c r="CB10280" s="273" t="s">
        <v>190</v>
      </c>
      <c r="CC10280" s="273" t="s">
        <v>191</v>
      </c>
      <c r="CD10280" s="282">
        <v>8</v>
      </c>
      <c r="CE10280" s="274">
        <v>45108</v>
      </c>
      <c r="CF10280" s="273">
        <v>0</v>
      </c>
      <c r="CG10280" s="273" t="s">
        <v>90</v>
      </c>
      <c r="CH10280" s="273">
        <v>0</v>
      </c>
      <c r="CI10280" s="273" t="s">
        <v>80</v>
      </c>
      <c r="CM10280" s="273" t="s">
        <v>73</v>
      </c>
      <c r="CN10280" s="273">
        <v>3</v>
      </c>
    </row>
    <row r="10281" spans="74:92">
      <c r="BV10281" s="273" t="s">
        <v>83</v>
      </c>
      <c r="BW10281" s="273" t="s">
        <v>63</v>
      </c>
      <c r="BX10281" s="273" t="s">
        <v>504</v>
      </c>
      <c r="BY10281" s="273" t="s">
        <v>567</v>
      </c>
      <c r="BZ10281" s="273" t="s">
        <v>86</v>
      </c>
      <c r="CA10281" s="273" t="s">
        <v>87</v>
      </c>
      <c r="CB10281" s="273" t="s">
        <v>233</v>
      </c>
      <c r="CC10281" s="273" t="s">
        <v>234</v>
      </c>
      <c r="CD10281" s="282">
        <v>1</v>
      </c>
      <c r="CE10281" s="274">
        <v>45108</v>
      </c>
      <c r="CG10281" s="273" t="s">
        <v>181</v>
      </c>
      <c r="CI10281" s="273" t="s">
        <v>181</v>
      </c>
      <c r="CJ10281" s="273" t="s">
        <v>1914</v>
      </c>
      <c r="CM10281" s="273" t="s">
        <v>73</v>
      </c>
      <c r="CN10281" s="273">
        <v>3</v>
      </c>
    </row>
    <row r="10282" spans="74:92">
      <c r="BV10282" s="273" t="s">
        <v>83</v>
      </c>
      <c r="BW10282" s="273" t="s">
        <v>63</v>
      </c>
      <c r="BX10282" s="273" t="s">
        <v>504</v>
      </c>
      <c r="BY10282" s="273" t="s">
        <v>567</v>
      </c>
      <c r="BZ10282" s="273" t="s">
        <v>86</v>
      </c>
      <c r="CA10282" s="273" t="s">
        <v>87</v>
      </c>
      <c r="CB10282" s="273" t="s">
        <v>225</v>
      </c>
      <c r="CC10282" s="273" t="s">
        <v>226</v>
      </c>
      <c r="CD10282" s="282">
        <v>5</v>
      </c>
      <c r="CE10282" s="274">
        <v>45108</v>
      </c>
      <c r="CF10282" s="273">
        <v>0</v>
      </c>
      <c r="CG10282" s="273" t="s">
        <v>90</v>
      </c>
      <c r="CH10282" s="273">
        <v>0</v>
      </c>
      <c r="CI10282" s="273" t="s">
        <v>80</v>
      </c>
      <c r="CM10282" s="273" t="s">
        <v>73</v>
      </c>
      <c r="CN10282" s="273">
        <v>3</v>
      </c>
    </row>
    <row r="10283" spans="74:92">
      <c r="BV10283" s="273" t="s">
        <v>83</v>
      </c>
      <c r="BW10283" s="273" t="s">
        <v>63</v>
      </c>
      <c r="BX10283" s="273" t="s">
        <v>504</v>
      </c>
      <c r="BY10283" s="273" t="s">
        <v>567</v>
      </c>
      <c r="BZ10283" s="273" t="s">
        <v>86</v>
      </c>
      <c r="CA10283" s="273" t="s">
        <v>87</v>
      </c>
      <c r="CB10283" s="273" t="s">
        <v>217</v>
      </c>
      <c r="CC10283" s="273" t="s">
        <v>218</v>
      </c>
      <c r="CD10283" s="282">
        <v>2</v>
      </c>
      <c r="CE10283" s="274">
        <v>45108</v>
      </c>
      <c r="CG10283" s="273" t="s">
        <v>181</v>
      </c>
      <c r="CI10283" s="273" t="s">
        <v>181</v>
      </c>
      <c r="CJ10283" s="273" t="s">
        <v>905</v>
      </c>
      <c r="CM10283" s="273" t="s">
        <v>73</v>
      </c>
      <c r="CN10283" s="273">
        <v>3</v>
      </c>
    </row>
    <row r="10284" spans="74:92">
      <c r="BV10284" s="273" t="s">
        <v>83</v>
      </c>
      <c r="BW10284" s="273" t="s">
        <v>63</v>
      </c>
      <c r="BX10284" s="273" t="s">
        <v>504</v>
      </c>
      <c r="BY10284" s="273" t="s">
        <v>567</v>
      </c>
      <c r="BZ10284" s="273" t="s">
        <v>86</v>
      </c>
      <c r="CA10284" s="273" t="s">
        <v>87</v>
      </c>
      <c r="CB10284" s="273" t="s">
        <v>217</v>
      </c>
      <c r="CC10284" s="273" t="s">
        <v>218</v>
      </c>
      <c r="CD10284" s="282">
        <v>2</v>
      </c>
      <c r="CE10284" s="274">
        <v>45139</v>
      </c>
      <c r="CG10284" s="273" t="s">
        <v>181</v>
      </c>
      <c r="CI10284" s="273" t="s">
        <v>181</v>
      </c>
      <c r="CJ10284" s="273" t="s">
        <v>905</v>
      </c>
      <c r="CM10284" s="273" t="s">
        <v>73</v>
      </c>
      <c r="CN10284" s="273">
        <v>3</v>
      </c>
    </row>
    <row r="10285" spans="74:92">
      <c r="BV10285" s="273" t="s">
        <v>83</v>
      </c>
      <c r="BW10285" s="273" t="s">
        <v>63</v>
      </c>
      <c r="BX10285" s="273" t="s">
        <v>504</v>
      </c>
      <c r="BY10285" s="273" t="s">
        <v>567</v>
      </c>
      <c r="BZ10285" s="273" t="s">
        <v>86</v>
      </c>
      <c r="CA10285" s="273" t="s">
        <v>87</v>
      </c>
      <c r="CB10285" s="273" t="s">
        <v>225</v>
      </c>
      <c r="CC10285" s="273" t="s">
        <v>226</v>
      </c>
      <c r="CD10285" s="282">
        <v>5</v>
      </c>
      <c r="CE10285" s="274">
        <v>45139</v>
      </c>
      <c r="CF10285" s="273">
        <v>0</v>
      </c>
      <c r="CG10285" s="273" t="s">
        <v>90</v>
      </c>
      <c r="CH10285" s="273">
        <v>0</v>
      </c>
      <c r="CI10285" s="273" t="s">
        <v>80</v>
      </c>
      <c r="CM10285" s="273" t="s">
        <v>73</v>
      </c>
      <c r="CN10285" s="273">
        <v>3</v>
      </c>
    </row>
    <row r="10286" spans="74:92">
      <c r="BV10286" s="273" t="s">
        <v>83</v>
      </c>
      <c r="BW10286" s="273" t="s">
        <v>63</v>
      </c>
      <c r="BX10286" s="273" t="s">
        <v>504</v>
      </c>
      <c r="BY10286" s="273" t="s">
        <v>567</v>
      </c>
      <c r="BZ10286" s="273" t="s">
        <v>86</v>
      </c>
      <c r="CA10286" s="273" t="s">
        <v>87</v>
      </c>
      <c r="CB10286" s="273" t="s">
        <v>233</v>
      </c>
      <c r="CC10286" s="273" t="s">
        <v>234</v>
      </c>
      <c r="CD10286" s="282">
        <v>1</v>
      </c>
      <c r="CE10286" s="274">
        <v>45139</v>
      </c>
      <c r="CG10286" s="273" t="s">
        <v>181</v>
      </c>
      <c r="CI10286" s="273" t="s">
        <v>181</v>
      </c>
      <c r="CJ10286" s="273" t="s">
        <v>1914</v>
      </c>
      <c r="CM10286" s="273" t="s">
        <v>73</v>
      </c>
      <c r="CN10286" s="273">
        <v>3</v>
      </c>
    </row>
    <row r="10287" spans="74:92">
      <c r="BV10287" s="273" t="s">
        <v>83</v>
      </c>
      <c r="BW10287" s="273" t="s">
        <v>63</v>
      </c>
      <c r="BX10287" s="273" t="s">
        <v>504</v>
      </c>
      <c r="BY10287" s="273" t="s">
        <v>567</v>
      </c>
      <c r="BZ10287" s="273" t="s">
        <v>138</v>
      </c>
      <c r="CA10287" s="273" t="s">
        <v>139</v>
      </c>
      <c r="CB10287" s="273" t="s">
        <v>190</v>
      </c>
      <c r="CC10287" s="273" t="s">
        <v>191</v>
      </c>
      <c r="CD10287" s="282">
        <v>8</v>
      </c>
      <c r="CE10287" s="274">
        <v>45139</v>
      </c>
      <c r="CF10287" s="273">
        <v>0</v>
      </c>
      <c r="CG10287" s="273" t="s">
        <v>90</v>
      </c>
      <c r="CH10287" s="273">
        <v>0</v>
      </c>
      <c r="CI10287" s="273" t="s">
        <v>80</v>
      </c>
      <c r="CM10287" s="273" t="s">
        <v>73</v>
      </c>
      <c r="CN10287" s="273">
        <v>3</v>
      </c>
    </row>
    <row r="10288" spans="74:92">
      <c r="BV10288" s="273" t="s">
        <v>83</v>
      </c>
      <c r="BW10288" s="273" t="s">
        <v>63</v>
      </c>
      <c r="BX10288" s="273" t="s">
        <v>504</v>
      </c>
      <c r="BY10288" s="273" t="s">
        <v>567</v>
      </c>
      <c r="BZ10288" s="273" t="s">
        <v>167</v>
      </c>
      <c r="CA10288" s="273" t="s">
        <v>168</v>
      </c>
      <c r="CB10288" s="273" t="s">
        <v>319</v>
      </c>
      <c r="CC10288" s="273" t="s">
        <v>320</v>
      </c>
      <c r="CD10288" s="282">
        <v>15</v>
      </c>
      <c r="CE10288" s="274">
        <v>45139</v>
      </c>
      <c r="CF10288" s="273">
        <v>0</v>
      </c>
      <c r="CG10288" s="273" t="s">
        <v>90</v>
      </c>
      <c r="CH10288" s="273">
        <v>0</v>
      </c>
      <c r="CI10288" s="273" t="s">
        <v>80</v>
      </c>
      <c r="CM10288" s="273" t="s">
        <v>73</v>
      </c>
      <c r="CN10288" s="273">
        <v>3</v>
      </c>
    </row>
    <row r="10289" spans="74:92">
      <c r="BV10289" s="273" t="s">
        <v>83</v>
      </c>
      <c r="BW10289" s="273" t="s">
        <v>63</v>
      </c>
      <c r="BX10289" s="273" t="s">
        <v>504</v>
      </c>
      <c r="BY10289" s="273" t="s">
        <v>567</v>
      </c>
      <c r="BZ10289" s="273" t="s">
        <v>86</v>
      </c>
      <c r="CA10289" s="273" t="s">
        <v>87</v>
      </c>
      <c r="CB10289" s="273" t="s">
        <v>179</v>
      </c>
      <c r="CC10289" s="273" t="s">
        <v>180</v>
      </c>
      <c r="CD10289" s="282">
        <v>1</v>
      </c>
      <c r="CE10289" s="274">
        <v>45139</v>
      </c>
      <c r="CG10289" s="273" t="s">
        <v>181</v>
      </c>
      <c r="CI10289" s="273" t="s">
        <v>181</v>
      </c>
      <c r="CJ10289" s="273" t="s">
        <v>1702</v>
      </c>
      <c r="CM10289" s="273" t="s">
        <v>73</v>
      </c>
      <c r="CN10289" s="273">
        <v>3</v>
      </c>
    </row>
    <row r="10290" spans="74:92">
      <c r="BV10290" s="273" t="s">
        <v>83</v>
      </c>
      <c r="BW10290" s="273" t="s">
        <v>63</v>
      </c>
      <c r="BX10290" s="273" t="s">
        <v>504</v>
      </c>
      <c r="BY10290" s="273" t="s">
        <v>567</v>
      </c>
      <c r="BZ10290" s="273" t="s">
        <v>204</v>
      </c>
      <c r="CA10290" s="273" t="s">
        <v>205</v>
      </c>
      <c r="CB10290" s="273" t="s">
        <v>206</v>
      </c>
      <c r="CC10290" s="273" t="s">
        <v>207</v>
      </c>
      <c r="CD10290" s="282">
        <v>0</v>
      </c>
      <c r="CE10290" s="274">
        <v>45139</v>
      </c>
      <c r="CG10290" s="273" t="s">
        <v>181</v>
      </c>
      <c r="CI10290" s="273" t="s">
        <v>208</v>
      </c>
      <c r="CJ10290" s="273" t="s">
        <v>209</v>
      </c>
      <c r="CM10290" s="273" t="s">
        <v>73</v>
      </c>
      <c r="CN10290" s="273">
        <v>3</v>
      </c>
    </row>
    <row r="10291" spans="74:92">
      <c r="BV10291" s="273" t="s">
        <v>83</v>
      </c>
      <c r="BW10291" s="273" t="s">
        <v>63</v>
      </c>
      <c r="BX10291" s="273" t="s">
        <v>504</v>
      </c>
      <c r="BY10291" s="273" t="s">
        <v>567</v>
      </c>
      <c r="BZ10291" s="273" t="s">
        <v>167</v>
      </c>
      <c r="CA10291" s="273" t="s">
        <v>168</v>
      </c>
      <c r="CB10291" s="273" t="s">
        <v>313</v>
      </c>
      <c r="CC10291" s="273" t="s">
        <v>314</v>
      </c>
      <c r="CD10291" s="282">
        <v>14</v>
      </c>
      <c r="CE10291" s="274">
        <v>45139</v>
      </c>
      <c r="CF10291" s="273">
        <v>0</v>
      </c>
      <c r="CG10291" s="273" t="s">
        <v>90</v>
      </c>
      <c r="CH10291" s="273">
        <v>0</v>
      </c>
      <c r="CI10291" s="273" t="s">
        <v>80</v>
      </c>
      <c r="CM10291" s="273" t="s">
        <v>73</v>
      </c>
      <c r="CN10291" s="273">
        <v>3</v>
      </c>
    </row>
    <row r="10292" spans="74:92">
      <c r="BV10292" s="273" t="s">
        <v>83</v>
      </c>
      <c r="BW10292" s="273" t="s">
        <v>63</v>
      </c>
      <c r="BX10292" s="273" t="s">
        <v>504</v>
      </c>
      <c r="BY10292" s="273" t="s">
        <v>567</v>
      </c>
      <c r="BZ10292" s="273" t="s">
        <v>167</v>
      </c>
      <c r="CA10292" s="273" t="s">
        <v>168</v>
      </c>
      <c r="CB10292" s="273" t="s">
        <v>353</v>
      </c>
      <c r="CC10292" s="273" t="s">
        <v>354</v>
      </c>
      <c r="CD10292" s="282">
        <v>13</v>
      </c>
      <c r="CE10292" s="274">
        <v>45139</v>
      </c>
      <c r="CF10292" s="273">
        <v>0</v>
      </c>
      <c r="CG10292" s="273" t="s">
        <v>90</v>
      </c>
      <c r="CH10292" s="273">
        <v>0</v>
      </c>
      <c r="CI10292" s="273" t="s">
        <v>80</v>
      </c>
      <c r="CM10292" s="273" t="s">
        <v>73</v>
      </c>
      <c r="CN10292" s="273">
        <v>3</v>
      </c>
    </row>
    <row r="10293" spans="74:92">
      <c r="BV10293" s="273" t="s">
        <v>83</v>
      </c>
      <c r="BW10293" s="273" t="s">
        <v>63</v>
      </c>
      <c r="BX10293" s="273" t="s">
        <v>504</v>
      </c>
      <c r="BY10293" s="273" t="s">
        <v>567</v>
      </c>
      <c r="BZ10293" s="273" t="s">
        <v>167</v>
      </c>
      <c r="CA10293" s="273" t="s">
        <v>168</v>
      </c>
      <c r="CB10293" s="273" t="s">
        <v>169</v>
      </c>
      <c r="CC10293" s="273" t="s">
        <v>170</v>
      </c>
      <c r="CD10293" s="282">
        <v>12</v>
      </c>
      <c r="CE10293" s="274">
        <v>45139</v>
      </c>
      <c r="CF10293" s="273">
        <v>0</v>
      </c>
      <c r="CG10293" s="273" t="s">
        <v>90</v>
      </c>
      <c r="CH10293" s="273">
        <v>0</v>
      </c>
      <c r="CI10293" s="273" t="s">
        <v>80</v>
      </c>
      <c r="CM10293" s="273" t="s">
        <v>73</v>
      </c>
      <c r="CN10293" s="273">
        <v>3</v>
      </c>
    </row>
    <row r="10294" spans="74:92">
      <c r="BV10294" s="273" t="s">
        <v>83</v>
      </c>
      <c r="BW10294" s="273" t="s">
        <v>63</v>
      </c>
      <c r="BX10294" s="273" t="s">
        <v>504</v>
      </c>
      <c r="BY10294" s="273" t="s">
        <v>567</v>
      </c>
      <c r="BZ10294" s="273" t="s">
        <v>151</v>
      </c>
      <c r="CA10294" s="273" t="s">
        <v>152</v>
      </c>
      <c r="CB10294" s="273" t="s">
        <v>161</v>
      </c>
      <c r="CC10294" s="273" t="s">
        <v>162</v>
      </c>
      <c r="CD10294" s="282">
        <v>11</v>
      </c>
      <c r="CE10294" s="274">
        <v>45139</v>
      </c>
      <c r="CF10294" s="273">
        <v>0</v>
      </c>
      <c r="CG10294" s="273" t="s">
        <v>90</v>
      </c>
      <c r="CH10294" s="273">
        <v>0</v>
      </c>
      <c r="CI10294" s="273" t="s">
        <v>80</v>
      </c>
      <c r="CM10294" s="273" t="s">
        <v>73</v>
      </c>
      <c r="CN10294" s="273">
        <v>3</v>
      </c>
    </row>
    <row r="10295" spans="74:92">
      <c r="BV10295" s="273" t="s">
        <v>83</v>
      </c>
      <c r="BW10295" s="273" t="s">
        <v>63</v>
      </c>
      <c r="BX10295" s="273" t="s">
        <v>504</v>
      </c>
      <c r="BY10295" s="273" t="s">
        <v>567</v>
      </c>
      <c r="BZ10295" s="273" t="s">
        <v>138</v>
      </c>
      <c r="CA10295" s="273" t="s">
        <v>139</v>
      </c>
      <c r="CB10295" s="273" t="s">
        <v>140</v>
      </c>
      <c r="CC10295" s="273" t="s">
        <v>141</v>
      </c>
      <c r="CD10295" s="282">
        <v>9</v>
      </c>
      <c r="CE10295" s="274">
        <v>45139</v>
      </c>
      <c r="CF10295" s="273">
        <v>0</v>
      </c>
      <c r="CG10295" s="273" t="s">
        <v>90</v>
      </c>
      <c r="CH10295" s="273">
        <v>0</v>
      </c>
      <c r="CI10295" s="273" t="s">
        <v>80</v>
      </c>
      <c r="CM10295" s="273" t="s">
        <v>73</v>
      </c>
      <c r="CN10295" s="273">
        <v>3</v>
      </c>
    </row>
    <row r="10296" spans="74:92">
      <c r="BV10296" s="273" t="s">
        <v>83</v>
      </c>
      <c r="BW10296" s="273" t="s">
        <v>63</v>
      </c>
      <c r="BX10296" s="273" t="s">
        <v>504</v>
      </c>
      <c r="BY10296" s="273" t="s">
        <v>567</v>
      </c>
      <c r="BZ10296" s="273" t="s">
        <v>151</v>
      </c>
      <c r="CA10296" s="273" t="s">
        <v>152</v>
      </c>
      <c r="CB10296" s="273" t="s">
        <v>153</v>
      </c>
      <c r="CC10296" s="273" t="s">
        <v>154</v>
      </c>
      <c r="CD10296" s="282">
        <v>10</v>
      </c>
      <c r="CE10296" s="274">
        <v>45139</v>
      </c>
      <c r="CF10296" s="273">
        <v>0</v>
      </c>
      <c r="CG10296" s="273" t="s">
        <v>90</v>
      </c>
      <c r="CH10296" s="273">
        <v>0</v>
      </c>
      <c r="CI10296" s="273" t="s">
        <v>80</v>
      </c>
      <c r="CM10296" s="273" t="s">
        <v>73</v>
      </c>
      <c r="CN10296" s="273">
        <v>3</v>
      </c>
    </row>
    <row r="10297" spans="74:92">
      <c r="BV10297" s="273" t="s">
        <v>83</v>
      </c>
      <c r="BW10297" s="273" t="s">
        <v>63</v>
      </c>
      <c r="BX10297" s="273" t="s">
        <v>504</v>
      </c>
      <c r="BY10297" s="273" t="s">
        <v>567</v>
      </c>
      <c r="BZ10297" s="273" t="s">
        <v>126</v>
      </c>
      <c r="CA10297" s="273" t="s">
        <v>127</v>
      </c>
      <c r="CB10297" s="273" t="s">
        <v>133</v>
      </c>
      <c r="CC10297" s="273" t="s">
        <v>134</v>
      </c>
      <c r="CD10297" s="282">
        <v>7</v>
      </c>
      <c r="CE10297" s="274">
        <v>45139</v>
      </c>
      <c r="CI10297" s="273" t="s">
        <v>104</v>
      </c>
      <c r="CM10297" s="273" t="s">
        <v>73</v>
      </c>
      <c r="CN10297" s="273">
        <v>3</v>
      </c>
    </row>
    <row r="10298" spans="74:92">
      <c r="BV10298" s="273" t="s">
        <v>83</v>
      </c>
      <c r="BW10298" s="273" t="s">
        <v>63</v>
      </c>
      <c r="BX10298" s="273" t="s">
        <v>504</v>
      </c>
      <c r="BY10298" s="273" t="s">
        <v>567</v>
      </c>
      <c r="BZ10298" s="273" t="s">
        <v>126</v>
      </c>
      <c r="CA10298" s="273" t="s">
        <v>127</v>
      </c>
      <c r="CB10298" s="273" t="s">
        <v>128</v>
      </c>
      <c r="CC10298" s="273" t="s">
        <v>129</v>
      </c>
      <c r="CD10298" s="282">
        <v>6</v>
      </c>
      <c r="CE10298" s="274">
        <v>45139</v>
      </c>
      <c r="CI10298" s="273" t="s">
        <v>80</v>
      </c>
      <c r="CM10298" s="273" t="s">
        <v>73</v>
      </c>
      <c r="CN10298" s="273">
        <v>3</v>
      </c>
    </row>
    <row r="10299" spans="74:92">
      <c r="BV10299" s="273" t="s">
        <v>83</v>
      </c>
      <c r="BW10299" s="273" t="s">
        <v>63</v>
      </c>
      <c r="BX10299" s="273" t="s">
        <v>504</v>
      </c>
      <c r="BY10299" s="273" t="s">
        <v>567</v>
      </c>
      <c r="BZ10299" s="273" t="s">
        <v>110</v>
      </c>
      <c r="CA10299" s="273" t="s">
        <v>111</v>
      </c>
      <c r="CB10299" s="273" t="s">
        <v>112</v>
      </c>
      <c r="CC10299" s="273" t="s">
        <v>113</v>
      </c>
      <c r="CD10299" s="282">
        <v>4</v>
      </c>
      <c r="CE10299" s="274">
        <v>45139</v>
      </c>
      <c r="CI10299" s="273" t="s">
        <v>80</v>
      </c>
      <c r="CM10299" s="273" t="s">
        <v>73</v>
      </c>
      <c r="CN10299" s="273">
        <v>3</v>
      </c>
    </row>
    <row r="10300" spans="74:92">
      <c r="BV10300" s="273" t="s">
        <v>83</v>
      </c>
      <c r="BW10300" s="273" t="s">
        <v>63</v>
      </c>
      <c r="BX10300" s="273" t="s">
        <v>504</v>
      </c>
      <c r="BY10300" s="273" t="s">
        <v>567</v>
      </c>
      <c r="BZ10300" s="273" t="s">
        <v>110</v>
      </c>
      <c r="CA10300" s="273" t="s">
        <v>111</v>
      </c>
      <c r="CB10300" s="273" t="s">
        <v>117</v>
      </c>
      <c r="CC10300" s="273" t="s">
        <v>118</v>
      </c>
      <c r="CD10300" s="282">
        <v>5</v>
      </c>
      <c r="CE10300" s="274">
        <v>45139</v>
      </c>
      <c r="CI10300" s="273" t="s">
        <v>104</v>
      </c>
      <c r="CM10300" s="273" t="s">
        <v>73</v>
      </c>
      <c r="CN10300" s="273">
        <v>3</v>
      </c>
    </row>
    <row r="10301" spans="74:92">
      <c r="BV10301" s="273" t="s">
        <v>83</v>
      </c>
      <c r="BW10301" s="273" t="s">
        <v>63</v>
      </c>
      <c r="BX10301" s="273" t="s">
        <v>504</v>
      </c>
      <c r="BY10301" s="273" t="s">
        <v>567</v>
      </c>
      <c r="BZ10301" s="273" t="s">
        <v>86</v>
      </c>
      <c r="CA10301" s="273" t="s">
        <v>87</v>
      </c>
      <c r="CB10301" s="273" t="s">
        <v>101</v>
      </c>
      <c r="CC10301" s="273" t="s">
        <v>102</v>
      </c>
      <c r="CD10301" s="282">
        <v>4</v>
      </c>
      <c r="CE10301" s="274">
        <v>45139</v>
      </c>
      <c r="CF10301" s="273">
        <v>36138</v>
      </c>
      <c r="CG10301" s="273" t="s">
        <v>103</v>
      </c>
      <c r="CH10301" s="273">
        <v>1176.65328</v>
      </c>
      <c r="CI10301" s="273" t="s">
        <v>104</v>
      </c>
      <c r="CM10301" s="273" t="s">
        <v>73</v>
      </c>
      <c r="CN10301" s="273">
        <v>3</v>
      </c>
    </row>
    <row r="10302" spans="74:92">
      <c r="BV10302" s="273" t="s">
        <v>83</v>
      </c>
      <c r="BW10302" s="273" t="s">
        <v>63</v>
      </c>
      <c r="BX10302" s="273" t="s">
        <v>504</v>
      </c>
      <c r="BY10302" s="273" t="s">
        <v>567</v>
      </c>
      <c r="BZ10302" s="273" t="s">
        <v>86</v>
      </c>
      <c r="CA10302" s="273" t="s">
        <v>87</v>
      </c>
      <c r="CB10302" s="273" t="s">
        <v>88</v>
      </c>
      <c r="CC10302" s="273" t="s">
        <v>89</v>
      </c>
      <c r="CD10302" s="282">
        <v>3</v>
      </c>
      <c r="CE10302" s="274">
        <v>45139</v>
      </c>
      <c r="CF10302" s="273">
        <v>2848</v>
      </c>
      <c r="CG10302" s="273" t="s">
        <v>90</v>
      </c>
      <c r="CH10302" s="273">
        <v>2848</v>
      </c>
      <c r="CI10302" s="273" t="s">
        <v>80</v>
      </c>
      <c r="CM10302" s="273" t="s">
        <v>73</v>
      </c>
      <c r="CN10302" s="273">
        <v>3</v>
      </c>
    </row>
    <row r="10303" spans="74:92">
      <c r="BV10303" s="273" t="s">
        <v>83</v>
      </c>
      <c r="BW10303" s="273" t="s">
        <v>63</v>
      </c>
      <c r="BX10303" s="273" t="s">
        <v>504</v>
      </c>
      <c r="BY10303" s="273" t="s">
        <v>567</v>
      </c>
      <c r="BZ10303" s="273" t="s">
        <v>86</v>
      </c>
      <c r="CA10303" s="273" t="s">
        <v>87</v>
      </c>
      <c r="CB10303" s="273" t="s">
        <v>88</v>
      </c>
      <c r="CC10303" s="273" t="s">
        <v>89</v>
      </c>
      <c r="CD10303" s="282">
        <v>3</v>
      </c>
      <c r="CE10303" s="274">
        <v>45170</v>
      </c>
      <c r="CF10303" s="273">
        <v>2472</v>
      </c>
      <c r="CG10303" s="273" t="s">
        <v>90</v>
      </c>
      <c r="CH10303" s="273">
        <v>2472</v>
      </c>
      <c r="CI10303" s="273" t="s">
        <v>80</v>
      </c>
      <c r="CM10303" s="273" t="s">
        <v>73</v>
      </c>
      <c r="CN10303" s="273">
        <v>3</v>
      </c>
    </row>
    <row r="10304" spans="74:92">
      <c r="BV10304" s="273" t="s">
        <v>83</v>
      </c>
      <c r="BW10304" s="273" t="s">
        <v>63</v>
      </c>
      <c r="BX10304" s="273" t="s">
        <v>504</v>
      </c>
      <c r="BY10304" s="273" t="s">
        <v>567</v>
      </c>
      <c r="BZ10304" s="273" t="s">
        <v>86</v>
      </c>
      <c r="CA10304" s="273" t="s">
        <v>87</v>
      </c>
      <c r="CB10304" s="273" t="s">
        <v>101</v>
      </c>
      <c r="CC10304" s="273" t="s">
        <v>102</v>
      </c>
      <c r="CD10304" s="282">
        <v>4</v>
      </c>
      <c r="CE10304" s="274">
        <v>45170</v>
      </c>
      <c r="CF10304" s="273">
        <v>31381</v>
      </c>
      <c r="CG10304" s="273" t="s">
        <v>103</v>
      </c>
      <c r="CH10304" s="273">
        <v>1021.76536</v>
      </c>
      <c r="CI10304" s="273" t="s">
        <v>104</v>
      </c>
      <c r="CM10304" s="273" t="s">
        <v>73</v>
      </c>
      <c r="CN10304" s="273">
        <v>3</v>
      </c>
    </row>
    <row r="10305" spans="74:92">
      <c r="BV10305" s="273" t="s">
        <v>83</v>
      </c>
      <c r="BW10305" s="273" t="s">
        <v>63</v>
      </c>
      <c r="BX10305" s="273" t="s">
        <v>504</v>
      </c>
      <c r="BY10305" s="273" t="s">
        <v>567</v>
      </c>
      <c r="BZ10305" s="273" t="s">
        <v>110</v>
      </c>
      <c r="CA10305" s="273" t="s">
        <v>111</v>
      </c>
      <c r="CB10305" s="273" t="s">
        <v>117</v>
      </c>
      <c r="CC10305" s="273" t="s">
        <v>118</v>
      </c>
      <c r="CD10305" s="282">
        <v>5</v>
      </c>
      <c r="CE10305" s="274">
        <v>45170</v>
      </c>
      <c r="CI10305" s="273" t="s">
        <v>104</v>
      </c>
      <c r="CM10305" s="273" t="s">
        <v>73</v>
      </c>
      <c r="CN10305" s="273">
        <v>3</v>
      </c>
    </row>
    <row r="10306" spans="74:92">
      <c r="BV10306" s="273" t="s">
        <v>83</v>
      </c>
      <c r="BW10306" s="273" t="s">
        <v>63</v>
      </c>
      <c r="BX10306" s="273" t="s">
        <v>504</v>
      </c>
      <c r="BY10306" s="273" t="s">
        <v>567</v>
      </c>
      <c r="BZ10306" s="273" t="s">
        <v>110</v>
      </c>
      <c r="CA10306" s="273" t="s">
        <v>111</v>
      </c>
      <c r="CB10306" s="273" t="s">
        <v>112</v>
      </c>
      <c r="CC10306" s="273" t="s">
        <v>113</v>
      </c>
      <c r="CD10306" s="282">
        <v>4</v>
      </c>
      <c r="CE10306" s="274">
        <v>45170</v>
      </c>
      <c r="CI10306" s="273" t="s">
        <v>80</v>
      </c>
      <c r="CM10306" s="273" t="s">
        <v>73</v>
      </c>
      <c r="CN10306" s="273">
        <v>3</v>
      </c>
    </row>
    <row r="10307" spans="74:92">
      <c r="BV10307" s="273" t="s">
        <v>83</v>
      </c>
      <c r="BW10307" s="273" t="s">
        <v>63</v>
      </c>
      <c r="BX10307" s="273" t="s">
        <v>504</v>
      </c>
      <c r="BY10307" s="273" t="s">
        <v>567</v>
      </c>
      <c r="BZ10307" s="273" t="s">
        <v>126</v>
      </c>
      <c r="CA10307" s="273" t="s">
        <v>127</v>
      </c>
      <c r="CB10307" s="273" t="s">
        <v>128</v>
      </c>
      <c r="CC10307" s="273" t="s">
        <v>129</v>
      </c>
      <c r="CD10307" s="282">
        <v>6</v>
      </c>
      <c r="CE10307" s="274">
        <v>45170</v>
      </c>
      <c r="CI10307" s="273" t="s">
        <v>80</v>
      </c>
      <c r="CM10307" s="273" t="s">
        <v>73</v>
      </c>
      <c r="CN10307" s="273">
        <v>3</v>
      </c>
    </row>
    <row r="10308" spans="74:92">
      <c r="BV10308" s="273" t="s">
        <v>83</v>
      </c>
      <c r="BW10308" s="273" t="s">
        <v>63</v>
      </c>
      <c r="BX10308" s="273" t="s">
        <v>504</v>
      </c>
      <c r="BY10308" s="273" t="s">
        <v>567</v>
      </c>
      <c r="BZ10308" s="273" t="s">
        <v>126</v>
      </c>
      <c r="CA10308" s="273" t="s">
        <v>127</v>
      </c>
      <c r="CB10308" s="273" t="s">
        <v>133</v>
      </c>
      <c r="CC10308" s="273" t="s">
        <v>134</v>
      </c>
      <c r="CD10308" s="282">
        <v>7</v>
      </c>
      <c r="CE10308" s="274">
        <v>45170</v>
      </c>
      <c r="CI10308" s="273" t="s">
        <v>104</v>
      </c>
      <c r="CM10308" s="273" t="s">
        <v>73</v>
      </c>
      <c r="CN10308" s="273">
        <v>3</v>
      </c>
    </row>
    <row r="10309" spans="74:92">
      <c r="BV10309" s="273" t="s">
        <v>83</v>
      </c>
      <c r="BW10309" s="273" t="s">
        <v>63</v>
      </c>
      <c r="BX10309" s="273" t="s">
        <v>504</v>
      </c>
      <c r="BY10309" s="273" t="s">
        <v>567</v>
      </c>
      <c r="BZ10309" s="273" t="s">
        <v>151</v>
      </c>
      <c r="CA10309" s="273" t="s">
        <v>152</v>
      </c>
      <c r="CB10309" s="273" t="s">
        <v>153</v>
      </c>
      <c r="CC10309" s="273" t="s">
        <v>154</v>
      </c>
      <c r="CD10309" s="282">
        <v>10</v>
      </c>
      <c r="CE10309" s="274">
        <v>45170</v>
      </c>
      <c r="CF10309" s="273">
        <v>0</v>
      </c>
      <c r="CG10309" s="273" t="s">
        <v>90</v>
      </c>
      <c r="CH10309" s="273">
        <v>0</v>
      </c>
      <c r="CI10309" s="273" t="s">
        <v>80</v>
      </c>
      <c r="CM10309" s="273" t="s">
        <v>73</v>
      </c>
      <c r="CN10309" s="273">
        <v>3</v>
      </c>
    </row>
    <row r="10310" spans="74:92">
      <c r="BV10310" s="273" t="s">
        <v>83</v>
      </c>
      <c r="BW10310" s="273" t="s">
        <v>63</v>
      </c>
      <c r="BX10310" s="273" t="s">
        <v>504</v>
      </c>
      <c r="BY10310" s="273" t="s">
        <v>567</v>
      </c>
      <c r="BZ10310" s="273" t="s">
        <v>138</v>
      </c>
      <c r="CA10310" s="273" t="s">
        <v>139</v>
      </c>
      <c r="CB10310" s="273" t="s">
        <v>140</v>
      </c>
      <c r="CC10310" s="273" t="s">
        <v>141</v>
      </c>
      <c r="CD10310" s="282">
        <v>9</v>
      </c>
      <c r="CE10310" s="274">
        <v>45170</v>
      </c>
      <c r="CF10310" s="273">
        <v>0</v>
      </c>
      <c r="CG10310" s="273" t="s">
        <v>90</v>
      </c>
      <c r="CH10310" s="273">
        <v>0</v>
      </c>
      <c r="CI10310" s="273" t="s">
        <v>80</v>
      </c>
      <c r="CM10310" s="273" t="s">
        <v>73</v>
      </c>
      <c r="CN10310" s="273">
        <v>3</v>
      </c>
    </row>
    <row r="10311" spans="74:92">
      <c r="BV10311" s="273" t="s">
        <v>83</v>
      </c>
      <c r="BW10311" s="273" t="s">
        <v>63</v>
      </c>
      <c r="BX10311" s="273" t="s">
        <v>504</v>
      </c>
      <c r="BY10311" s="273" t="s">
        <v>567</v>
      </c>
      <c r="BZ10311" s="273" t="s">
        <v>151</v>
      </c>
      <c r="CA10311" s="273" t="s">
        <v>152</v>
      </c>
      <c r="CB10311" s="273" t="s">
        <v>161</v>
      </c>
      <c r="CC10311" s="273" t="s">
        <v>162</v>
      </c>
      <c r="CD10311" s="282">
        <v>11</v>
      </c>
      <c r="CE10311" s="274">
        <v>45170</v>
      </c>
      <c r="CF10311" s="273">
        <v>0</v>
      </c>
      <c r="CG10311" s="273" t="s">
        <v>90</v>
      </c>
      <c r="CH10311" s="273">
        <v>0</v>
      </c>
      <c r="CI10311" s="273" t="s">
        <v>80</v>
      </c>
      <c r="CM10311" s="273" t="s">
        <v>73</v>
      </c>
      <c r="CN10311" s="273">
        <v>3</v>
      </c>
    </row>
    <row r="10312" spans="74:92">
      <c r="BV10312" s="273" t="s">
        <v>83</v>
      </c>
      <c r="BW10312" s="273" t="s">
        <v>63</v>
      </c>
      <c r="BX10312" s="273" t="s">
        <v>504</v>
      </c>
      <c r="BY10312" s="273" t="s">
        <v>567</v>
      </c>
      <c r="BZ10312" s="273" t="s">
        <v>167</v>
      </c>
      <c r="CA10312" s="273" t="s">
        <v>168</v>
      </c>
      <c r="CB10312" s="273" t="s">
        <v>169</v>
      </c>
      <c r="CC10312" s="273" t="s">
        <v>170</v>
      </c>
      <c r="CD10312" s="282">
        <v>12</v>
      </c>
      <c r="CE10312" s="274">
        <v>45170</v>
      </c>
      <c r="CF10312" s="273">
        <v>0</v>
      </c>
      <c r="CG10312" s="273" t="s">
        <v>90</v>
      </c>
      <c r="CH10312" s="273">
        <v>0</v>
      </c>
      <c r="CI10312" s="273" t="s">
        <v>80</v>
      </c>
      <c r="CM10312" s="273" t="s">
        <v>73</v>
      </c>
      <c r="CN10312" s="273">
        <v>3</v>
      </c>
    </row>
    <row r="10313" spans="74:92">
      <c r="BV10313" s="273" t="s">
        <v>83</v>
      </c>
      <c r="BW10313" s="273" t="s">
        <v>63</v>
      </c>
      <c r="BX10313" s="273" t="s">
        <v>504</v>
      </c>
      <c r="BY10313" s="273" t="s">
        <v>567</v>
      </c>
      <c r="BZ10313" s="273" t="s">
        <v>167</v>
      </c>
      <c r="CA10313" s="273" t="s">
        <v>168</v>
      </c>
      <c r="CB10313" s="273" t="s">
        <v>353</v>
      </c>
      <c r="CC10313" s="273" t="s">
        <v>354</v>
      </c>
      <c r="CD10313" s="282">
        <v>13</v>
      </c>
      <c r="CE10313" s="274">
        <v>45170</v>
      </c>
      <c r="CF10313" s="273">
        <v>0</v>
      </c>
      <c r="CG10313" s="273" t="s">
        <v>90</v>
      </c>
      <c r="CH10313" s="273">
        <v>0</v>
      </c>
      <c r="CI10313" s="273" t="s">
        <v>80</v>
      </c>
      <c r="CM10313" s="273" t="s">
        <v>73</v>
      </c>
      <c r="CN10313" s="273">
        <v>3</v>
      </c>
    </row>
    <row r="10314" spans="74:92">
      <c r="BV10314" s="273" t="s">
        <v>83</v>
      </c>
      <c r="BW10314" s="273" t="s">
        <v>63</v>
      </c>
      <c r="BX10314" s="273" t="s">
        <v>504</v>
      </c>
      <c r="BY10314" s="273" t="s">
        <v>567</v>
      </c>
      <c r="BZ10314" s="273" t="s">
        <v>167</v>
      </c>
      <c r="CA10314" s="273" t="s">
        <v>168</v>
      </c>
      <c r="CB10314" s="273" t="s">
        <v>313</v>
      </c>
      <c r="CC10314" s="273" t="s">
        <v>314</v>
      </c>
      <c r="CD10314" s="282">
        <v>14</v>
      </c>
      <c r="CE10314" s="274">
        <v>45170</v>
      </c>
      <c r="CF10314" s="273">
        <v>0</v>
      </c>
      <c r="CG10314" s="273" t="s">
        <v>90</v>
      </c>
      <c r="CH10314" s="273">
        <v>0</v>
      </c>
      <c r="CI10314" s="273" t="s">
        <v>80</v>
      </c>
      <c r="CM10314" s="273" t="s">
        <v>73</v>
      </c>
      <c r="CN10314" s="273">
        <v>3</v>
      </c>
    </row>
    <row r="10315" spans="74:92">
      <c r="BV10315" s="273" t="s">
        <v>83</v>
      </c>
      <c r="BW10315" s="273" t="s">
        <v>63</v>
      </c>
      <c r="BX10315" s="273" t="s">
        <v>504</v>
      </c>
      <c r="BY10315" s="273" t="s">
        <v>567</v>
      </c>
      <c r="BZ10315" s="273" t="s">
        <v>204</v>
      </c>
      <c r="CA10315" s="273" t="s">
        <v>205</v>
      </c>
      <c r="CB10315" s="273" t="s">
        <v>206</v>
      </c>
      <c r="CC10315" s="273" t="s">
        <v>207</v>
      </c>
      <c r="CD10315" s="282">
        <v>0</v>
      </c>
      <c r="CE10315" s="274">
        <v>45170</v>
      </c>
      <c r="CG10315" s="273" t="s">
        <v>181</v>
      </c>
      <c r="CI10315" s="273" t="s">
        <v>208</v>
      </c>
      <c r="CJ10315" s="273" t="s">
        <v>209</v>
      </c>
      <c r="CM10315" s="273" t="s">
        <v>73</v>
      </c>
      <c r="CN10315" s="273">
        <v>3</v>
      </c>
    </row>
    <row r="10316" spans="74:92">
      <c r="BV10316" s="273" t="s">
        <v>83</v>
      </c>
      <c r="BW10316" s="273" t="s">
        <v>63</v>
      </c>
      <c r="BX10316" s="273" t="s">
        <v>504</v>
      </c>
      <c r="BY10316" s="273" t="s">
        <v>567</v>
      </c>
      <c r="BZ10316" s="273" t="s">
        <v>86</v>
      </c>
      <c r="CA10316" s="273" t="s">
        <v>87</v>
      </c>
      <c r="CB10316" s="273" t="s">
        <v>179</v>
      </c>
      <c r="CC10316" s="273" t="s">
        <v>180</v>
      </c>
      <c r="CD10316" s="282">
        <v>1</v>
      </c>
      <c r="CE10316" s="274">
        <v>45170</v>
      </c>
      <c r="CG10316" s="273" t="s">
        <v>181</v>
      </c>
      <c r="CI10316" s="273" t="s">
        <v>181</v>
      </c>
      <c r="CJ10316" s="273" t="s">
        <v>1867</v>
      </c>
      <c r="CM10316" s="273" t="s">
        <v>73</v>
      </c>
      <c r="CN10316" s="273">
        <v>3</v>
      </c>
    </row>
    <row r="10317" spans="74:92">
      <c r="BV10317" s="273" t="s">
        <v>83</v>
      </c>
      <c r="BW10317" s="273" t="s">
        <v>63</v>
      </c>
      <c r="BX10317" s="273" t="s">
        <v>504</v>
      </c>
      <c r="BY10317" s="273" t="s">
        <v>567</v>
      </c>
      <c r="BZ10317" s="273" t="s">
        <v>167</v>
      </c>
      <c r="CA10317" s="273" t="s">
        <v>168</v>
      </c>
      <c r="CB10317" s="273" t="s">
        <v>319</v>
      </c>
      <c r="CC10317" s="273" t="s">
        <v>320</v>
      </c>
      <c r="CD10317" s="282">
        <v>15</v>
      </c>
      <c r="CE10317" s="274">
        <v>45170</v>
      </c>
      <c r="CF10317" s="273">
        <v>0</v>
      </c>
      <c r="CG10317" s="273" t="s">
        <v>90</v>
      </c>
      <c r="CH10317" s="273">
        <v>0</v>
      </c>
      <c r="CI10317" s="273" t="s">
        <v>80</v>
      </c>
      <c r="CM10317" s="273" t="s">
        <v>73</v>
      </c>
      <c r="CN10317" s="273">
        <v>3</v>
      </c>
    </row>
    <row r="10318" spans="74:92">
      <c r="BV10318" s="273" t="s">
        <v>83</v>
      </c>
      <c r="BW10318" s="273" t="s">
        <v>63</v>
      </c>
      <c r="BX10318" s="273" t="s">
        <v>504</v>
      </c>
      <c r="BY10318" s="273" t="s">
        <v>567</v>
      </c>
      <c r="BZ10318" s="273" t="s">
        <v>138</v>
      </c>
      <c r="CA10318" s="273" t="s">
        <v>139</v>
      </c>
      <c r="CB10318" s="273" t="s">
        <v>190</v>
      </c>
      <c r="CC10318" s="273" t="s">
        <v>191</v>
      </c>
      <c r="CD10318" s="282">
        <v>8</v>
      </c>
      <c r="CE10318" s="274">
        <v>45170</v>
      </c>
      <c r="CF10318" s="273">
        <v>0</v>
      </c>
      <c r="CG10318" s="273" t="s">
        <v>90</v>
      </c>
      <c r="CH10318" s="273">
        <v>0</v>
      </c>
      <c r="CI10318" s="273" t="s">
        <v>80</v>
      </c>
      <c r="CM10318" s="284" t="s">
        <v>73</v>
      </c>
      <c r="CN10318" s="273">
        <v>3</v>
      </c>
    </row>
    <row r="10319" spans="74:92">
      <c r="BV10319" s="273" t="s">
        <v>83</v>
      </c>
      <c r="BW10319" s="273" t="s">
        <v>63</v>
      </c>
      <c r="BX10319" s="273" t="s">
        <v>504</v>
      </c>
      <c r="BY10319" s="273" t="s">
        <v>567</v>
      </c>
      <c r="BZ10319" s="273" t="s">
        <v>86</v>
      </c>
      <c r="CA10319" s="273" t="s">
        <v>87</v>
      </c>
      <c r="CB10319" s="273" t="s">
        <v>233</v>
      </c>
      <c r="CC10319" s="273" t="s">
        <v>234</v>
      </c>
      <c r="CD10319" s="282">
        <v>1</v>
      </c>
      <c r="CE10319" s="274">
        <v>45170</v>
      </c>
      <c r="CG10319" s="273" t="s">
        <v>181</v>
      </c>
      <c r="CI10319" s="273" t="s">
        <v>181</v>
      </c>
      <c r="CJ10319" s="273" t="s">
        <v>1842</v>
      </c>
      <c r="CM10319" s="284" t="s">
        <v>73</v>
      </c>
      <c r="CN10319" s="273">
        <v>3</v>
      </c>
    </row>
    <row r="10320" spans="74:92">
      <c r="BV10320" s="273" t="s">
        <v>83</v>
      </c>
      <c r="BW10320" s="273" t="s">
        <v>63</v>
      </c>
      <c r="BX10320" s="273" t="s">
        <v>504</v>
      </c>
      <c r="BY10320" s="273" t="s">
        <v>567</v>
      </c>
      <c r="BZ10320" s="273" t="s">
        <v>86</v>
      </c>
      <c r="CA10320" s="273" t="s">
        <v>87</v>
      </c>
      <c r="CB10320" s="273" t="s">
        <v>225</v>
      </c>
      <c r="CC10320" s="273" t="s">
        <v>226</v>
      </c>
      <c r="CD10320" s="282">
        <v>5</v>
      </c>
      <c r="CE10320" s="274">
        <v>45170</v>
      </c>
      <c r="CF10320" s="273">
        <v>0</v>
      </c>
      <c r="CG10320" s="273" t="s">
        <v>90</v>
      </c>
      <c r="CH10320" s="273">
        <v>0</v>
      </c>
      <c r="CI10320" s="273" t="s">
        <v>80</v>
      </c>
      <c r="CM10320" s="273" t="s">
        <v>73</v>
      </c>
      <c r="CN10320" s="273">
        <v>3</v>
      </c>
    </row>
    <row r="10321" spans="74:92">
      <c r="BV10321" s="273" t="s">
        <v>83</v>
      </c>
      <c r="BW10321" s="273" t="s">
        <v>63</v>
      </c>
      <c r="BX10321" s="273" t="s">
        <v>504</v>
      </c>
      <c r="BY10321" s="273" t="s">
        <v>567</v>
      </c>
      <c r="BZ10321" s="273" t="s">
        <v>86</v>
      </c>
      <c r="CA10321" s="273" t="s">
        <v>87</v>
      </c>
      <c r="CB10321" s="273" t="s">
        <v>217</v>
      </c>
      <c r="CC10321" s="273" t="s">
        <v>218</v>
      </c>
      <c r="CD10321" s="282">
        <v>2</v>
      </c>
      <c r="CE10321" s="274">
        <v>45170</v>
      </c>
      <c r="CG10321" s="273" t="s">
        <v>181</v>
      </c>
      <c r="CI10321" s="273" t="s">
        <v>181</v>
      </c>
      <c r="CJ10321" s="273" t="s">
        <v>905</v>
      </c>
      <c r="CM10321" s="273" t="s">
        <v>73</v>
      </c>
      <c r="CN10321" s="273">
        <v>3</v>
      </c>
    </row>
    <row r="10322" spans="74:92">
      <c r="BV10322" s="273" t="s">
        <v>83</v>
      </c>
      <c r="BW10322" s="273" t="s">
        <v>63</v>
      </c>
      <c r="BX10322" s="273" t="s">
        <v>504</v>
      </c>
      <c r="BY10322" s="273" t="s">
        <v>567</v>
      </c>
      <c r="BZ10322" s="273" t="s">
        <v>86</v>
      </c>
      <c r="CA10322" s="273" t="s">
        <v>87</v>
      </c>
      <c r="CB10322" s="273" t="s">
        <v>217</v>
      </c>
      <c r="CC10322" s="273" t="s">
        <v>218</v>
      </c>
      <c r="CD10322" s="282">
        <v>2</v>
      </c>
      <c r="CE10322" s="274">
        <v>45200</v>
      </c>
      <c r="CG10322" s="273" t="s">
        <v>181</v>
      </c>
      <c r="CI10322" s="273" t="s">
        <v>181</v>
      </c>
      <c r="CJ10322" s="273" t="s">
        <v>905</v>
      </c>
      <c r="CM10322" s="273" t="s">
        <v>73</v>
      </c>
      <c r="CN10322" s="273">
        <v>3</v>
      </c>
    </row>
    <row r="10323" spans="74:92">
      <c r="BV10323" s="273" t="s">
        <v>83</v>
      </c>
      <c r="BW10323" s="273" t="s">
        <v>63</v>
      </c>
      <c r="BX10323" s="273" t="s">
        <v>504</v>
      </c>
      <c r="BY10323" s="273" t="s">
        <v>567</v>
      </c>
      <c r="BZ10323" s="273" t="s">
        <v>86</v>
      </c>
      <c r="CA10323" s="273" t="s">
        <v>87</v>
      </c>
      <c r="CB10323" s="273" t="s">
        <v>225</v>
      </c>
      <c r="CC10323" s="273" t="s">
        <v>226</v>
      </c>
      <c r="CD10323" s="282">
        <v>5</v>
      </c>
      <c r="CE10323" s="274">
        <v>45200</v>
      </c>
      <c r="CF10323" s="273">
        <v>0</v>
      </c>
      <c r="CG10323" s="273" t="s">
        <v>90</v>
      </c>
      <c r="CH10323" s="273">
        <v>0</v>
      </c>
      <c r="CI10323" s="273" t="s">
        <v>80</v>
      </c>
      <c r="CM10323" s="273" t="s">
        <v>73</v>
      </c>
      <c r="CN10323" s="273">
        <v>3</v>
      </c>
    </row>
    <row r="10324" spans="74:92">
      <c r="BV10324" s="273" t="s">
        <v>83</v>
      </c>
      <c r="BW10324" s="273" t="s">
        <v>63</v>
      </c>
      <c r="BX10324" s="273" t="s">
        <v>504</v>
      </c>
      <c r="BY10324" s="273" t="s">
        <v>567</v>
      </c>
      <c r="BZ10324" s="273" t="s">
        <v>86</v>
      </c>
      <c r="CA10324" s="273" t="s">
        <v>87</v>
      </c>
      <c r="CB10324" s="273" t="s">
        <v>233</v>
      </c>
      <c r="CC10324" s="273" t="s">
        <v>234</v>
      </c>
      <c r="CD10324" s="282">
        <v>1</v>
      </c>
      <c r="CE10324" s="274">
        <v>45200</v>
      </c>
      <c r="CG10324" s="273" t="s">
        <v>181</v>
      </c>
      <c r="CI10324" s="273" t="s">
        <v>181</v>
      </c>
      <c r="CJ10324" s="273" t="s">
        <v>1320</v>
      </c>
      <c r="CM10324" s="273" t="s">
        <v>73</v>
      </c>
      <c r="CN10324" s="273">
        <v>3</v>
      </c>
    </row>
    <row r="10325" spans="74:92">
      <c r="BV10325" s="273" t="s">
        <v>83</v>
      </c>
      <c r="BW10325" s="273" t="s">
        <v>63</v>
      </c>
      <c r="BX10325" s="273" t="s">
        <v>504</v>
      </c>
      <c r="BY10325" s="273" t="s">
        <v>567</v>
      </c>
      <c r="BZ10325" s="273" t="s">
        <v>138</v>
      </c>
      <c r="CA10325" s="273" t="s">
        <v>139</v>
      </c>
      <c r="CB10325" s="273" t="s">
        <v>190</v>
      </c>
      <c r="CC10325" s="273" t="s">
        <v>191</v>
      </c>
      <c r="CD10325" s="282">
        <v>8</v>
      </c>
      <c r="CE10325" s="274">
        <v>45200</v>
      </c>
      <c r="CF10325" s="273">
        <v>0</v>
      </c>
      <c r="CG10325" s="273" t="s">
        <v>90</v>
      </c>
      <c r="CH10325" s="273">
        <v>0</v>
      </c>
      <c r="CI10325" s="273" t="s">
        <v>80</v>
      </c>
      <c r="CM10325" s="273" t="s">
        <v>73</v>
      </c>
      <c r="CN10325" s="273">
        <v>3</v>
      </c>
    </row>
    <row r="10326" spans="74:92">
      <c r="BV10326" s="273" t="s">
        <v>83</v>
      </c>
      <c r="BW10326" s="273" t="s">
        <v>63</v>
      </c>
      <c r="BX10326" s="273" t="s">
        <v>504</v>
      </c>
      <c r="BY10326" s="273" t="s">
        <v>567</v>
      </c>
      <c r="BZ10326" s="273" t="s">
        <v>167</v>
      </c>
      <c r="CA10326" s="273" t="s">
        <v>168</v>
      </c>
      <c r="CB10326" s="273" t="s">
        <v>319</v>
      </c>
      <c r="CC10326" s="273" t="s">
        <v>320</v>
      </c>
      <c r="CD10326" s="282">
        <v>15</v>
      </c>
      <c r="CE10326" s="274">
        <v>45200</v>
      </c>
      <c r="CF10326" s="273">
        <v>0</v>
      </c>
      <c r="CG10326" s="273" t="s">
        <v>90</v>
      </c>
      <c r="CH10326" s="273">
        <v>0</v>
      </c>
      <c r="CI10326" s="273" t="s">
        <v>80</v>
      </c>
      <c r="CM10326" s="273" t="s">
        <v>73</v>
      </c>
      <c r="CN10326" s="273">
        <v>3</v>
      </c>
    </row>
    <row r="10327" spans="74:92">
      <c r="BV10327" s="273" t="s">
        <v>83</v>
      </c>
      <c r="BW10327" s="273" t="s">
        <v>63</v>
      </c>
      <c r="BX10327" s="273" t="s">
        <v>504</v>
      </c>
      <c r="BY10327" s="273" t="s">
        <v>567</v>
      </c>
      <c r="BZ10327" s="273" t="s">
        <v>86</v>
      </c>
      <c r="CA10327" s="273" t="s">
        <v>87</v>
      </c>
      <c r="CB10327" s="273" t="s">
        <v>179</v>
      </c>
      <c r="CC10327" s="273" t="s">
        <v>180</v>
      </c>
      <c r="CD10327" s="282">
        <v>1</v>
      </c>
      <c r="CE10327" s="274">
        <v>45200</v>
      </c>
      <c r="CG10327" s="273" t="s">
        <v>181</v>
      </c>
      <c r="CI10327" s="273" t="s">
        <v>181</v>
      </c>
      <c r="CJ10327" s="273" t="s">
        <v>306</v>
      </c>
      <c r="CM10327" s="273" t="s">
        <v>73</v>
      </c>
      <c r="CN10327" s="273">
        <v>3</v>
      </c>
    </row>
    <row r="10328" spans="74:92">
      <c r="BV10328" s="273" t="s">
        <v>83</v>
      </c>
      <c r="BW10328" s="273" t="s">
        <v>63</v>
      </c>
      <c r="BX10328" s="273" t="s">
        <v>504</v>
      </c>
      <c r="BY10328" s="273" t="s">
        <v>567</v>
      </c>
      <c r="BZ10328" s="273" t="s">
        <v>204</v>
      </c>
      <c r="CA10328" s="273" t="s">
        <v>205</v>
      </c>
      <c r="CB10328" s="273" t="s">
        <v>206</v>
      </c>
      <c r="CC10328" s="273" t="s">
        <v>207</v>
      </c>
      <c r="CD10328" s="282">
        <v>0</v>
      </c>
      <c r="CE10328" s="274">
        <v>45200</v>
      </c>
      <c r="CG10328" s="273" t="s">
        <v>181</v>
      </c>
      <c r="CI10328" s="273" t="s">
        <v>208</v>
      </c>
      <c r="CJ10328" s="273" t="s">
        <v>209</v>
      </c>
      <c r="CM10328" s="273" t="s">
        <v>73</v>
      </c>
      <c r="CN10328" s="273">
        <v>3</v>
      </c>
    </row>
    <row r="10329" spans="74:92">
      <c r="BV10329" s="273" t="s">
        <v>83</v>
      </c>
      <c r="BW10329" s="273" t="s">
        <v>63</v>
      </c>
      <c r="BX10329" s="273" t="s">
        <v>504</v>
      </c>
      <c r="BY10329" s="273" t="s">
        <v>567</v>
      </c>
      <c r="BZ10329" s="273" t="s">
        <v>167</v>
      </c>
      <c r="CA10329" s="273" t="s">
        <v>168</v>
      </c>
      <c r="CB10329" s="273" t="s">
        <v>313</v>
      </c>
      <c r="CC10329" s="273" t="s">
        <v>314</v>
      </c>
      <c r="CD10329" s="282">
        <v>14</v>
      </c>
      <c r="CE10329" s="274">
        <v>45200</v>
      </c>
      <c r="CF10329" s="273">
        <v>0</v>
      </c>
      <c r="CG10329" s="273" t="s">
        <v>90</v>
      </c>
      <c r="CH10329" s="273">
        <v>0</v>
      </c>
      <c r="CI10329" s="273" t="s">
        <v>80</v>
      </c>
      <c r="CM10329" s="273" t="s">
        <v>73</v>
      </c>
      <c r="CN10329" s="273">
        <v>3</v>
      </c>
    </row>
    <row r="10330" spans="74:92">
      <c r="BV10330" s="273" t="s">
        <v>83</v>
      </c>
      <c r="BW10330" s="273" t="s">
        <v>63</v>
      </c>
      <c r="BX10330" s="273" t="s">
        <v>504</v>
      </c>
      <c r="BY10330" s="273" t="s">
        <v>567</v>
      </c>
      <c r="BZ10330" s="273" t="s">
        <v>167</v>
      </c>
      <c r="CA10330" s="273" t="s">
        <v>168</v>
      </c>
      <c r="CB10330" s="273" t="s">
        <v>353</v>
      </c>
      <c r="CC10330" s="273" t="s">
        <v>354</v>
      </c>
      <c r="CD10330" s="282">
        <v>13</v>
      </c>
      <c r="CE10330" s="274">
        <v>45200</v>
      </c>
      <c r="CF10330" s="273">
        <v>0</v>
      </c>
      <c r="CG10330" s="273" t="s">
        <v>90</v>
      </c>
      <c r="CH10330" s="273">
        <v>0</v>
      </c>
      <c r="CI10330" s="273" t="s">
        <v>80</v>
      </c>
      <c r="CM10330" s="273" t="s">
        <v>73</v>
      </c>
      <c r="CN10330" s="273">
        <v>3</v>
      </c>
    </row>
    <row r="10331" spans="74:92">
      <c r="BV10331" s="273" t="s">
        <v>83</v>
      </c>
      <c r="BW10331" s="273" t="s">
        <v>63</v>
      </c>
      <c r="BX10331" s="273" t="s">
        <v>504</v>
      </c>
      <c r="BY10331" s="273" t="s">
        <v>567</v>
      </c>
      <c r="BZ10331" s="273" t="s">
        <v>167</v>
      </c>
      <c r="CA10331" s="273" t="s">
        <v>168</v>
      </c>
      <c r="CB10331" s="273" t="s">
        <v>169</v>
      </c>
      <c r="CC10331" s="273" t="s">
        <v>170</v>
      </c>
      <c r="CD10331" s="282">
        <v>12</v>
      </c>
      <c r="CE10331" s="274">
        <v>45200</v>
      </c>
      <c r="CF10331" s="273">
        <v>0</v>
      </c>
      <c r="CG10331" s="273" t="s">
        <v>90</v>
      </c>
      <c r="CH10331" s="273">
        <v>0</v>
      </c>
      <c r="CI10331" s="273" t="s">
        <v>80</v>
      </c>
      <c r="CM10331" s="273" t="s">
        <v>73</v>
      </c>
      <c r="CN10331" s="273">
        <v>3</v>
      </c>
    </row>
    <row r="10332" spans="74:92">
      <c r="BV10332" s="273" t="s">
        <v>83</v>
      </c>
      <c r="BW10332" s="273" t="s">
        <v>63</v>
      </c>
      <c r="BX10332" s="273" t="s">
        <v>504</v>
      </c>
      <c r="BY10332" s="273" t="s">
        <v>567</v>
      </c>
      <c r="BZ10332" s="273" t="s">
        <v>151</v>
      </c>
      <c r="CA10332" s="273" t="s">
        <v>152</v>
      </c>
      <c r="CB10332" s="273" t="s">
        <v>161</v>
      </c>
      <c r="CC10332" s="273" t="s">
        <v>162</v>
      </c>
      <c r="CD10332" s="282">
        <v>11</v>
      </c>
      <c r="CE10332" s="274">
        <v>45200</v>
      </c>
      <c r="CF10332" s="273">
        <v>0</v>
      </c>
      <c r="CG10332" s="273" t="s">
        <v>90</v>
      </c>
      <c r="CH10332" s="273">
        <v>0</v>
      </c>
      <c r="CI10332" s="273" t="s">
        <v>80</v>
      </c>
      <c r="CM10332" s="273" t="s">
        <v>73</v>
      </c>
      <c r="CN10332" s="273">
        <v>3</v>
      </c>
    </row>
    <row r="10333" spans="74:92">
      <c r="BV10333" s="273" t="s">
        <v>83</v>
      </c>
      <c r="BW10333" s="273" t="s">
        <v>63</v>
      </c>
      <c r="BX10333" s="273" t="s">
        <v>504</v>
      </c>
      <c r="BY10333" s="273" t="s">
        <v>567</v>
      </c>
      <c r="BZ10333" s="273" t="s">
        <v>138</v>
      </c>
      <c r="CA10333" s="273" t="s">
        <v>139</v>
      </c>
      <c r="CB10333" s="273" t="s">
        <v>140</v>
      </c>
      <c r="CC10333" s="273" t="s">
        <v>141</v>
      </c>
      <c r="CD10333" s="282">
        <v>9</v>
      </c>
      <c r="CE10333" s="274">
        <v>45200</v>
      </c>
      <c r="CF10333" s="273">
        <v>0</v>
      </c>
      <c r="CG10333" s="273" t="s">
        <v>90</v>
      </c>
      <c r="CH10333" s="273">
        <v>0</v>
      </c>
      <c r="CI10333" s="273" t="s">
        <v>80</v>
      </c>
      <c r="CM10333" s="273" t="s">
        <v>73</v>
      </c>
      <c r="CN10333" s="273">
        <v>3</v>
      </c>
    </row>
    <row r="10334" spans="74:92">
      <c r="BV10334" s="273" t="s">
        <v>83</v>
      </c>
      <c r="BW10334" s="273" t="s">
        <v>63</v>
      </c>
      <c r="BX10334" s="273" t="s">
        <v>504</v>
      </c>
      <c r="BY10334" s="273" t="s">
        <v>567</v>
      </c>
      <c r="BZ10334" s="273" t="s">
        <v>151</v>
      </c>
      <c r="CA10334" s="273" t="s">
        <v>152</v>
      </c>
      <c r="CB10334" s="273" t="s">
        <v>153</v>
      </c>
      <c r="CC10334" s="273" t="s">
        <v>154</v>
      </c>
      <c r="CD10334" s="282">
        <v>10</v>
      </c>
      <c r="CE10334" s="274">
        <v>45200</v>
      </c>
      <c r="CF10334" s="273">
        <v>0</v>
      </c>
      <c r="CG10334" s="273" t="s">
        <v>90</v>
      </c>
      <c r="CH10334" s="273">
        <v>0</v>
      </c>
      <c r="CI10334" s="273" t="s">
        <v>80</v>
      </c>
      <c r="CM10334" s="273" t="s">
        <v>73</v>
      </c>
      <c r="CN10334" s="273">
        <v>3</v>
      </c>
    </row>
    <row r="10335" spans="74:92">
      <c r="BV10335" s="273" t="s">
        <v>83</v>
      </c>
      <c r="BW10335" s="273" t="s">
        <v>63</v>
      </c>
      <c r="BX10335" s="273" t="s">
        <v>504</v>
      </c>
      <c r="BY10335" s="273" t="s">
        <v>567</v>
      </c>
      <c r="BZ10335" s="273" t="s">
        <v>126</v>
      </c>
      <c r="CA10335" s="273" t="s">
        <v>127</v>
      </c>
      <c r="CB10335" s="273" t="s">
        <v>133</v>
      </c>
      <c r="CC10335" s="273" t="s">
        <v>134</v>
      </c>
      <c r="CD10335" s="282">
        <v>7</v>
      </c>
      <c r="CE10335" s="274">
        <v>45200</v>
      </c>
      <c r="CI10335" s="273" t="s">
        <v>104</v>
      </c>
      <c r="CM10335" s="273" t="s">
        <v>73</v>
      </c>
      <c r="CN10335" s="273">
        <v>3</v>
      </c>
    </row>
    <row r="10336" spans="74:92">
      <c r="BV10336" s="273" t="s">
        <v>83</v>
      </c>
      <c r="BW10336" s="273" t="s">
        <v>63</v>
      </c>
      <c r="BX10336" s="273" t="s">
        <v>504</v>
      </c>
      <c r="BY10336" s="273" t="s">
        <v>567</v>
      </c>
      <c r="BZ10336" s="273" t="s">
        <v>126</v>
      </c>
      <c r="CA10336" s="273" t="s">
        <v>127</v>
      </c>
      <c r="CB10336" s="273" t="s">
        <v>128</v>
      </c>
      <c r="CC10336" s="273" t="s">
        <v>129</v>
      </c>
      <c r="CD10336" s="282">
        <v>6</v>
      </c>
      <c r="CE10336" s="274">
        <v>45200</v>
      </c>
      <c r="CI10336" s="273" t="s">
        <v>80</v>
      </c>
      <c r="CM10336" s="273" t="s">
        <v>73</v>
      </c>
      <c r="CN10336" s="273">
        <v>3</v>
      </c>
    </row>
    <row r="10337" spans="74:92">
      <c r="BV10337" s="273" t="s">
        <v>83</v>
      </c>
      <c r="BW10337" s="273" t="s">
        <v>63</v>
      </c>
      <c r="BX10337" s="273" t="s">
        <v>504</v>
      </c>
      <c r="BY10337" s="273" t="s">
        <v>567</v>
      </c>
      <c r="BZ10337" s="273" t="s">
        <v>110</v>
      </c>
      <c r="CA10337" s="273" t="s">
        <v>111</v>
      </c>
      <c r="CB10337" s="273" t="s">
        <v>112</v>
      </c>
      <c r="CC10337" s="273" t="s">
        <v>113</v>
      </c>
      <c r="CD10337" s="282">
        <v>4</v>
      </c>
      <c r="CE10337" s="274">
        <v>45200</v>
      </c>
      <c r="CI10337" s="273" t="s">
        <v>80</v>
      </c>
      <c r="CM10337" s="273" t="s">
        <v>73</v>
      </c>
      <c r="CN10337" s="273">
        <v>3</v>
      </c>
    </row>
    <row r="10338" spans="74:92">
      <c r="BV10338" s="273" t="s">
        <v>83</v>
      </c>
      <c r="BW10338" s="273" t="s">
        <v>63</v>
      </c>
      <c r="BX10338" s="273" t="s">
        <v>504</v>
      </c>
      <c r="BY10338" s="273" t="s">
        <v>567</v>
      </c>
      <c r="BZ10338" s="273" t="s">
        <v>110</v>
      </c>
      <c r="CA10338" s="273" t="s">
        <v>111</v>
      </c>
      <c r="CB10338" s="273" t="s">
        <v>117</v>
      </c>
      <c r="CC10338" s="273" t="s">
        <v>118</v>
      </c>
      <c r="CD10338" s="282">
        <v>5</v>
      </c>
      <c r="CE10338" s="274">
        <v>45200</v>
      </c>
      <c r="CI10338" s="273" t="s">
        <v>104</v>
      </c>
      <c r="CM10338" s="273" t="s">
        <v>73</v>
      </c>
      <c r="CN10338" s="273">
        <v>3</v>
      </c>
    </row>
    <row r="10339" spans="74:92">
      <c r="BV10339" s="273" t="s">
        <v>83</v>
      </c>
      <c r="BW10339" s="273" t="s">
        <v>63</v>
      </c>
      <c r="BX10339" s="273" t="s">
        <v>504</v>
      </c>
      <c r="BY10339" s="273" t="s">
        <v>567</v>
      </c>
      <c r="BZ10339" s="273" t="s">
        <v>86</v>
      </c>
      <c r="CA10339" s="273" t="s">
        <v>87</v>
      </c>
      <c r="CB10339" s="273" t="s">
        <v>101</v>
      </c>
      <c r="CC10339" s="273" t="s">
        <v>102</v>
      </c>
      <c r="CD10339" s="282">
        <v>4</v>
      </c>
      <c r="CE10339" s="274">
        <v>45200</v>
      </c>
      <c r="CF10339" s="273">
        <v>28794</v>
      </c>
      <c r="CG10339" s="273" t="s">
        <v>103</v>
      </c>
      <c r="CH10339" s="273">
        <v>937.53264000000001</v>
      </c>
      <c r="CI10339" s="273" t="s">
        <v>104</v>
      </c>
      <c r="CM10339" s="273" t="s">
        <v>73</v>
      </c>
      <c r="CN10339" s="273">
        <v>3</v>
      </c>
    </row>
    <row r="10340" spans="74:92">
      <c r="BV10340" s="273" t="s">
        <v>83</v>
      </c>
      <c r="BW10340" s="273" t="s">
        <v>63</v>
      </c>
      <c r="BX10340" s="273" t="s">
        <v>504</v>
      </c>
      <c r="BY10340" s="273" t="s">
        <v>567</v>
      </c>
      <c r="BZ10340" s="273" t="s">
        <v>86</v>
      </c>
      <c r="CA10340" s="273" t="s">
        <v>87</v>
      </c>
      <c r="CB10340" s="273" t="s">
        <v>88</v>
      </c>
      <c r="CC10340" s="273" t="s">
        <v>89</v>
      </c>
      <c r="CD10340" s="282">
        <v>3</v>
      </c>
      <c r="CE10340" s="274">
        <v>45200</v>
      </c>
      <c r="CF10340" s="273">
        <v>2268</v>
      </c>
      <c r="CG10340" s="273" t="s">
        <v>90</v>
      </c>
      <c r="CH10340" s="273">
        <v>2268</v>
      </c>
      <c r="CI10340" s="273" t="s">
        <v>80</v>
      </c>
      <c r="CM10340" s="273" t="s">
        <v>73</v>
      </c>
      <c r="CN10340" s="273">
        <v>3</v>
      </c>
    </row>
    <row r="10341" spans="74:92">
      <c r="BV10341" s="273" t="s">
        <v>83</v>
      </c>
      <c r="BW10341" s="273" t="s">
        <v>63</v>
      </c>
      <c r="BX10341" s="273" t="s">
        <v>504</v>
      </c>
      <c r="BY10341" s="273" t="s">
        <v>567</v>
      </c>
      <c r="BZ10341" s="273" t="s">
        <v>86</v>
      </c>
      <c r="CA10341" s="273" t="s">
        <v>87</v>
      </c>
      <c r="CB10341" s="273" t="s">
        <v>88</v>
      </c>
      <c r="CC10341" s="273" t="s">
        <v>89</v>
      </c>
      <c r="CD10341" s="282">
        <v>3</v>
      </c>
      <c r="CE10341" s="274">
        <v>45231</v>
      </c>
      <c r="CF10341" s="273">
        <v>1525</v>
      </c>
      <c r="CG10341" s="273" t="s">
        <v>90</v>
      </c>
      <c r="CH10341" s="273">
        <v>1525</v>
      </c>
      <c r="CI10341" s="273" t="s">
        <v>80</v>
      </c>
      <c r="CM10341" s="273" t="s">
        <v>73</v>
      </c>
      <c r="CN10341" s="273">
        <v>3</v>
      </c>
    </row>
    <row r="10342" spans="74:92">
      <c r="BV10342" s="273" t="s">
        <v>83</v>
      </c>
      <c r="BW10342" s="273" t="s">
        <v>63</v>
      </c>
      <c r="BX10342" s="273" t="s">
        <v>504</v>
      </c>
      <c r="BY10342" s="273" t="s">
        <v>567</v>
      </c>
      <c r="BZ10342" s="273" t="s">
        <v>86</v>
      </c>
      <c r="CA10342" s="273" t="s">
        <v>87</v>
      </c>
      <c r="CB10342" s="273" t="s">
        <v>101</v>
      </c>
      <c r="CC10342" s="273" t="s">
        <v>102</v>
      </c>
      <c r="CD10342" s="282">
        <v>4</v>
      </c>
      <c r="CE10342" s="274">
        <v>45231</v>
      </c>
      <c r="CF10342" s="273">
        <v>19387</v>
      </c>
      <c r="CG10342" s="273" t="s">
        <v>103</v>
      </c>
      <c r="CH10342" s="273">
        <v>631.24072000000001</v>
      </c>
      <c r="CI10342" s="273" t="s">
        <v>104</v>
      </c>
      <c r="CM10342" s="273" t="s">
        <v>73</v>
      </c>
      <c r="CN10342" s="273">
        <v>3</v>
      </c>
    </row>
    <row r="10343" spans="74:92">
      <c r="BV10343" s="273" t="s">
        <v>83</v>
      </c>
      <c r="BW10343" s="273" t="s">
        <v>63</v>
      </c>
      <c r="BX10343" s="273" t="s">
        <v>504</v>
      </c>
      <c r="BY10343" s="273" t="s">
        <v>567</v>
      </c>
      <c r="BZ10343" s="273" t="s">
        <v>110</v>
      </c>
      <c r="CA10343" s="273" t="s">
        <v>111</v>
      </c>
      <c r="CB10343" s="273" t="s">
        <v>117</v>
      </c>
      <c r="CC10343" s="273" t="s">
        <v>118</v>
      </c>
      <c r="CD10343" s="282">
        <v>5</v>
      </c>
      <c r="CE10343" s="274">
        <v>45231</v>
      </c>
      <c r="CI10343" s="273" t="s">
        <v>104</v>
      </c>
      <c r="CM10343" s="273" t="s">
        <v>73</v>
      </c>
      <c r="CN10343" s="273">
        <v>3</v>
      </c>
    </row>
    <row r="10344" spans="74:92">
      <c r="BV10344" s="273" t="s">
        <v>83</v>
      </c>
      <c r="BW10344" s="273" t="s">
        <v>63</v>
      </c>
      <c r="BX10344" s="273" t="s">
        <v>504</v>
      </c>
      <c r="BY10344" s="273" t="s">
        <v>567</v>
      </c>
      <c r="BZ10344" s="273" t="s">
        <v>110</v>
      </c>
      <c r="CA10344" s="273" t="s">
        <v>111</v>
      </c>
      <c r="CB10344" s="273" t="s">
        <v>112</v>
      </c>
      <c r="CC10344" s="273" t="s">
        <v>113</v>
      </c>
      <c r="CD10344" s="282">
        <v>4</v>
      </c>
      <c r="CE10344" s="274">
        <v>45231</v>
      </c>
      <c r="CI10344" s="273" t="s">
        <v>80</v>
      </c>
      <c r="CM10344" s="273" t="s">
        <v>73</v>
      </c>
      <c r="CN10344" s="273">
        <v>3</v>
      </c>
    </row>
    <row r="10345" spans="74:92">
      <c r="BV10345" s="273" t="s">
        <v>83</v>
      </c>
      <c r="BW10345" s="273" t="s">
        <v>63</v>
      </c>
      <c r="BX10345" s="273" t="s">
        <v>504</v>
      </c>
      <c r="BY10345" s="273" t="s">
        <v>567</v>
      </c>
      <c r="BZ10345" s="273" t="s">
        <v>126</v>
      </c>
      <c r="CA10345" s="273" t="s">
        <v>127</v>
      </c>
      <c r="CB10345" s="273" t="s">
        <v>128</v>
      </c>
      <c r="CC10345" s="273" t="s">
        <v>129</v>
      </c>
      <c r="CD10345" s="282">
        <v>6</v>
      </c>
      <c r="CE10345" s="274">
        <v>45231</v>
      </c>
      <c r="CI10345" s="273" t="s">
        <v>80</v>
      </c>
      <c r="CM10345" s="273" t="s">
        <v>73</v>
      </c>
      <c r="CN10345" s="273">
        <v>3</v>
      </c>
    </row>
    <row r="10346" spans="74:92">
      <c r="BV10346" s="273" t="s">
        <v>83</v>
      </c>
      <c r="BW10346" s="273" t="s">
        <v>63</v>
      </c>
      <c r="BX10346" s="273" t="s">
        <v>504</v>
      </c>
      <c r="BY10346" s="273" t="s">
        <v>567</v>
      </c>
      <c r="BZ10346" s="273" t="s">
        <v>126</v>
      </c>
      <c r="CA10346" s="273" t="s">
        <v>127</v>
      </c>
      <c r="CB10346" s="273" t="s">
        <v>133</v>
      </c>
      <c r="CC10346" s="273" t="s">
        <v>134</v>
      </c>
      <c r="CD10346" s="282">
        <v>7</v>
      </c>
      <c r="CE10346" s="274">
        <v>45231</v>
      </c>
      <c r="CI10346" s="273" t="s">
        <v>104</v>
      </c>
      <c r="CM10346" s="273" t="s">
        <v>73</v>
      </c>
      <c r="CN10346" s="273">
        <v>3</v>
      </c>
    </row>
    <row r="10347" spans="74:92">
      <c r="BV10347" s="273" t="s">
        <v>83</v>
      </c>
      <c r="BW10347" s="273" t="s">
        <v>63</v>
      </c>
      <c r="BX10347" s="273" t="s">
        <v>504</v>
      </c>
      <c r="BY10347" s="273" t="s">
        <v>567</v>
      </c>
      <c r="BZ10347" s="273" t="s">
        <v>151</v>
      </c>
      <c r="CA10347" s="273" t="s">
        <v>152</v>
      </c>
      <c r="CB10347" s="273" t="s">
        <v>153</v>
      </c>
      <c r="CC10347" s="273" t="s">
        <v>154</v>
      </c>
      <c r="CD10347" s="282">
        <v>10</v>
      </c>
      <c r="CE10347" s="274">
        <v>45231</v>
      </c>
      <c r="CF10347" s="273">
        <v>0</v>
      </c>
      <c r="CG10347" s="273" t="s">
        <v>90</v>
      </c>
      <c r="CH10347" s="273">
        <v>0</v>
      </c>
      <c r="CI10347" s="273" t="s">
        <v>80</v>
      </c>
      <c r="CM10347" s="273" t="s">
        <v>73</v>
      </c>
      <c r="CN10347" s="273">
        <v>3</v>
      </c>
    </row>
    <row r="10348" spans="74:92">
      <c r="BV10348" s="273" t="s">
        <v>83</v>
      </c>
      <c r="BW10348" s="273" t="s">
        <v>63</v>
      </c>
      <c r="BX10348" s="273" t="s">
        <v>504</v>
      </c>
      <c r="BY10348" s="273" t="s">
        <v>567</v>
      </c>
      <c r="BZ10348" s="273" t="s">
        <v>138</v>
      </c>
      <c r="CA10348" s="273" t="s">
        <v>139</v>
      </c>
      <c r="CB10348" s="273" t="s">
        <v>140</v>
      </c>
      <c r="CC10348" s="273" t="s">
        <v>141</v>
      </c>
      <c r="CD10348" s="282">
        <v>9</v>
      </c>
      <c r="CE10348" s="274">
        <v>45231</v>
      </c>
      <c r="CF10348" s="273">
        <v>0</v>
      </c>
      <c r="CG10348" s="273" t="s">
        <v>90</v>
      </c>
      <c r="CH10348" s="273">
        <v>0</v>
      </c>
      <c r="CI10348" s="273" t="s">
        <v>80</v>
      </c>
      <c r="CM10348" s="273" t="s">
        <v>73</v>
      </c>
      <c r="CN10348" s="273">
        <v>3</v>
      </c>
    </row>
    <row r="10349" spans="74:92">
      <c r="BV10349" s="273" t="s">
        <v>83</v>
      </c>
      <c r="BW10349" s="273" t="s">
        <v>63</v>
      </c>
      <c r="BX10349" s="273" t="s">
        <v>504</v>
      </c>
      <c r="BY10349" s="273" t="s">
        <v>567</v>
      </c>
      <c r="BZ10349" s="273" t="s">
        <v>151</v>
      </c>
      <c r="CA10349" s="273" t="s">
        <v>152</v>
      </c>
      <c r="CB10349" s="273" t="s">
        <v>161</v>
      </c>
      <c r="CC10349" s="273" t="s">
        <v>162</v>
      </c>
      <c r="CD10349" s="282">
        <v>11</v>
      </c>
      <c r="CE10349" s="274">
        <v>45231</v>
      </c>
      <c r="CF10349" s="273">
        <v>0</v>
      </c>
      <c r="CG10349" s="273" t="s">
        <v>90</v>
      </c>
      <c r="CH10349" s="273">
        <v>0</v>
      </c>
      <c r="CI10349" s="273" t="s">
        <v>80</v>
      </c>
      <c r="CM10349" s="273" t="s">
        <v>73</v>
      </c>
      <c r="CN10349" s="273">
        <v>3</v>
      </c>
    </row>
    <row r="10350" spans="74:92">
      <c r="BV10350" s="273" t="s">
        <v>83</v>
      </c>
      <c r="BW10350" s="273" t="s">
        <v>63</v>
      </c>
      <c r="BX10350" s="273" t="s">
        <v>504</v>
      </c>
      <c r="BY10350" s="273" t="s">
        <v>567</v>
      </c>
      <c r="BZ10350" s="273" t="s">
        <v>167</v>
      </c>
      <c r="CA10350" s="273" t="s">
        <v>168</v>
      </c>
      <c r="CB10350" s="273" t="s">
        <v>169</v>
      </c>
      <c r="CC10350" s="273" t="s">
        <v>170</v>
      </c>
      <c r="CD10350" s="282">
        <v>12</v>
      </c>
      <c r="CE10350" s="274">
        <v>45231</v>
      </c>
      <c r="CF10350" s="273">
        <v>0</v>
      </c>
      <c r="CG10350" s="273" t="s">
        <v>90</v>
      </c>
      <c r="CH10350" s="273">
        <v>0</v>
      </c>
      <c r="CI10350" s="273" t="s">
        <v>80</v>
      </c>
      <c r="CM10350" s="273" t="s">
        <v>73</v>
      </c>
      <c r="CN10350" s="273">
        <v>3</v>
      </c>
    </row>
    <row r="10351" spans="74:92">
      <c r="BV10351" s="273" t="s">
        <v>83</v>
      </c>
      <c r="BW10351" s="273" t="s">
        <v>63</v>
      </c>
      <c r="BX10351" s="273" t="s">
        <v>504</v>
      </c>
      <c r="BY10351" s="273" t="s">
        <v>567</v>
      </c>
      <c r="BZ10351" s="273" t="s">
        <v>167</v>
      </c>
      <c r="CA10351" s="273" t="s">
        <v>168</v>
      </c>
      <c r="CB10351" s="273" t="s">
        <v>353</v>
      </c>
      <c r="CC10351" s="273" t="s">
        <v>354</v>
      </c>
      <c r="CD10351" s="282">
        <v>13</v>
      </c>
      <c r="CE10351" s="274">
        <v>45231</v>
      </c>
      <c r="CF10351" s="273">
        <v>0</v>
      </c>
      <c r="CG10351" s="273" t="s">
        <v>90</v>
      </c>
      <c r="CH10351" s="273">
        <v>0</v>
      </c>
      <c r="CI10351" s="273" t="s">
        <v>80</v>
      </c>
      <c r="CM10351" s="273" t="s">
        <v>73</v>
      </c>
      <c r="CN10351" s="273">
        <v>3</v>
      </c>
    </row>
    <row r="10352" spans="74:92">
      <c r="BV10352" s="273" t="s">
        <v>83</v>
      </c>
      <c r="BW10352" s="273" t="s">
        <v>63</v>
      </c>
      <c r="BX10352" s="273" t="s">
        <v>504</v>
      </c>
      <c r="BY10352" s="273" t="s">
        <v>567</v>
      </c>
      <c r="BZ10352" s="273" t="s">
        <v>167</v>
      </c>
      <c r="CA10352" s="273" t="s">
        <v>168</v>
      </c>
      <c r="CB10352" s="273" t="s">
        <v>313</v>
      </c>
      <c r="CC10352" s="273" t="s">
        <v>314</v>
      </c>
      <c r="CD10352" s="282">
        <v>14</v>
      </c>
      <c r="CE10352" s="274">
        <v>45231</v>
      </c>
      <c r="CF10352" s="273">
        <v>0</v>
      </c>
      <c r="CG10352" s="273" t="s">
        <v>90</v>
      </c>
      <c r="CH10352" s="273">
        <v>0</v>
      </c>
      <c r="CI10352" s="273" t="s">
        <v>80</v>
      </c>
      <c r="CM10352" s="273" t="s">
        <v>73</v>
      </c>
      <c r="CN10352" s="273">
        <v>3</v>
      </c>
    </row>
    <row r="10353" spans="74:92">
      <c r="BV10353" s="273" t="s">
        <v>83</v>
      </c>
      <c r="BW10353" s="273" t="s">
        <v>63</v>
      </c>
      <c r="BX10353" s="273" t="s">
        <v>504</v>
      </c>
      <c r="BY10353" s="273" t="s">
        <v>567</v>
      </c>
      <c r="BZ10353" s="273" t="s">
        <v>204</v>
      </c>
      <c r="CA10353" s="273" t="s">
        <v>205</v>
      </c>
      <c r="CB10353" s="273" t="s">
        <v>206</v>
      </c>
      <c r="CC10353" s="273" t="s">
        <v>207</v>
      </c>
      <c r="CD10353" s="282">
        <v>0</v>
      </c>
      <c r="CE10353" s="274">
        <v>45231</v>
      </c>
      <c r="CG10353" s="273" t="s">
        <v>181</v>
      </c>
      <c r="CI10353" s="273" t="s">
        <v>208</v>
      </c>
      <c r="CJ10353" s="273" t="s">
        <v>209</v>
      </c>
      <c r="CM10353" s="273" t="s">
        <v>73</v>
      </c>
      <c r="CN10353" s="273">
        <v>3</v>
      </c>
    </row>
    <row r="10354" spans="74:92">
      <c r="BV10354" s="273" t="s">
        <v>83</v>
      </c>
      <c r="BW10354" s="273" t="s">
        <v>63</v>
      </c>
      <c r="BX10354" s="273" t="s">
        <v>504</v>
      </c>
      <c r="BY10354" s="273" t="s">
        <v>567</v>
      </c>
      <c r="BZ10354" s="273" t="s">
        <v>86</v>
      </c>
      <c r="CA10354" s="273" t="s">
        <v>87</v>
      </c>
      <c r="CB10354" s="273" t="s">
        <v>179</v>
      </c>
      <c r="CC10354" s="273" t="s">
        <v>180</v>
      </c>
      <c r="CD10354" s="282">
        <v>1</v>
      </c>
      <c r="CE10354" s="274">
        <v>45231</v>
      </c>
      <c r="CG10354" s="273" t="s">
        <v>181</v>
      </c>
      <c r="CI10354" s="273" t="s">
        <v>181</v>
      </c>
      <c r="CJ10354" s="273" t="s">
        <v>1595</v>
      </c>
      <c r="CM10354" s="273" t="s">
        <v>73</v>
      </c>
      <c r="CN10354" s="273">
        <v>3</v>
      </c>
    </row>
    <row r="10355" spans="74:92">
      <c r="BV10355" s="273" t="s">
        <v>83</v>
      </c>
      <c r="BW10355" s="273" t="s">
        <v>63</v>
      </c>
      <c r="BX10355" s="273" t="s">
        <v>504</v>
      </c>
      <c r="BY10355" s="273" t="s">
        <v>567</v>
      </c>
      <c r="BZ10355" s="273" t="s">
        <v>167</v>
      </c>
      <c r="CA10355" s="273" t="s">
        <v>168</v>
      </c>
      <c r="CB10355" s="273" t="s">
        <v>319</v>
      </c>
      <c r="CC10355" s="273" t="s">
        <v>320</v>
      </c>
      <c r="CD10355" s="282">
        <v>15</v>
      </c>
      <c r="CE10355" s="274">
        <v>45231</v>
      </c>
      <c r="CF10355" s="273">
        <v>0</v>
      </c>
      <c r="CG10355" s="273" t="s">
        <v>90</v>
      </c>
      <c r="CH10355" s="273">
        <v>0</v>
      </c>
      <c r="CI10355" s="273" t="s">
        <v>80</v>
      </c>
      <c r="CM10355" s="273" t="s">
        <v>73</v>
      </c>
      <c r="CN10355" s="273">
        <v>3</v>
      </c>
    </row>
    <row r="10356" spans="74:92">
      <c r="BV10356" s="273" t="s">
        <v>83</v>
      </c>
      <c r="BW10356" s="273" t="s">
        <v>63</v>
      </c>
      <c r="BX10356" s="273" t="s">
        <v>504</v>
      </c>
      <c r="BY10356" s="273" t="s">
        <v>567</v>
      </c>
      <c r="BZ10356" s="273" t="s">
        <v>138</v>
      </c>
      <c r="CA10356" s="273" t="s">
        <v>139</v>
      </c>
      <c r="CB10356" s="273" t="s">
        <v>190</v>
      </c>
      <c r="CC10356" s="273" t="s">
        <v>191</v>
      </c>
      <c r="CD10356" s="282">
        <v>8</v>
      </c>
      <c r="CE10356" s="274">
        <v>45231</v>
      </c>
      <c r="CF10356" s="273">
        <v>0</v>
      </c>
      <c r="CG10356" s="273" t="s">
        <v>90</v>
      </c>
      <c r="CH10356" s="273">
        <v>0</v>
      </c>
      <c r="CI10356" s="273" t="s">
        <v>80</v>
      </c>
      <c r="CM10356" s="273" t="s">
        <v>73</v>
      </c>
      <c r="CN10356" s="273">
        <v>3</v>
      </c>
    </row>
    <row r="10357" spans="74:92">
      <c r="BV10357" s="273" t="s">
        <v>83</v>
      </c>
      <c r="BW10357" s="273" t="s">
        <v>63</v>
      </c>
      <c r="BX10357" s="273" t="s">
        <v>504</v>
      </c>
      <c r="BY10357" s="273" t="s">
        <v>567</v>
      </c>
      <c r="BZ10357" s="273" t="s">
        <v>86</v>
      </c>
      <c r="CA10357" s="273" t="s">
        <v>87</v>
      </c>
      <c r="CB10357" s="273" t="s">
        <v>233</v>
      </c>
      <c r="CC10357" s="273" t="s">
        <v>234</v>
      </c>
      <c r="CD10357" s="282">
        <v>1</v>
      </c>
      <c r="CE10357" s="274">
        <v>45231</v>
      </c>
      <c r="CG10357" s="273" t="s">
        <v>181</v>
      </c>
      <c r="CI10357" s="273" t="s">
        <v>181</v>
      </c>
      <c r="CJ10357" s="273" t="s">
        <v>2121</v>
      </c>
      <c r="CM10357" s="273" t="s">
        <v>73</v>
      </c>
      <c r="CN10357" s="273">
        <v>3</v>
      </c>
    </row>
    <row r="10358" spans="74:92">
      <c r="BV10358" s="273" t="s">
        <v>83</v>
      </c>
      <c r="BW10358" s="273" t="s">
        <v>63</v>
      </c>
      <c r="BX10358" s="273" t="s">
        <v>504</v>
      </c>
      <c r="BY10358" s="273" t="s">
        <v>567</v>
      </c>
      <c r="BZ10358" s="273" t="s">
        <v>86</v>
      </c>
      <c r="CA10358" s="273" t="s">
        <v>87</v>
      </c>
      <c r="CB10358" s="273" t="s">
        <v>217</v>
      </c>
      <c r="CC10358" s="273" t="s">
        <v>218</v>
      </c>
      <c r="CD10358" s="282">
        <v>2</v>
      </c>
      <c r="CE10358" s="274">
        <v>45231</v>
      </c>
      <c r="CG10358" s="273" t="s">
        <v>181</v>
      </c>
      <c r="CI10358" s="273" t="s">
        <v>181</v>
      </c>
      <c r="CJ10358" s="273" t="s">
        <v>905</v>
      </c>
      <c r="CM10358" s="273" t="s">
        <v>73</v>
      </c>
      <c r="CN10358" s="273">
        <v>3</v>
      </c>
    </row>
    <row r="10359" spans="74:92">
      <c r="BV10359" s="273" t="s">
        <v>83</v>
      </c>
      <c r="BW10359" s="273" t="s">
        <v>63</v>
      </c>
      <c r="BX10359" s="273" t="s">
        <v>504</v>
      </c>
      <c r="BY10359" s="273" t="s">
        <v>567</v>
      </c>
      <c r="BZ10359" s="273" t="s">
        <v>86</v>
      </c>
      <c r="CA10359" s="273" t="s">
        <v>87</v>
      </c>
      <c r="CB10359" s="273" t="s">
        <v>225</v>
      </c>
      <c r="CC10359" s="273" t="s">
        <v>226</v>
      </c>
      <c r="CD10359" s="282">
        <v>5</v>
      </c>
      <c r="CE10359" s="274">
        <v>45231</v>
      </c>
      <c r="CF10359" s="273">
        <v>0</v>
      </c>
      <c r="CG10359" s="273" t="s">
        <v>90</v>
      </c>
      <c r="CH10359" s="273">
        <v>0</v>
      </c>
      <c r="CI10359" s="273" t="s">
        <v>80</v>
      </c>
      <c r="CM10359" s="273" t="s">
        <v>73</v>
      </c>
      <c r="CN10359" s="273">
        <v>3</v>
      </c>
    </row>
    <row r="10360" spans="74:92">
      <c r="BV10360" s="273" t="s">
        <v>83</v>
      </c>
      <c r="BW10360" s="273" t="s">
        <v>63</v>
      </c>
      <c r="BX10360" s="273" t="s">
        <v>504</v>
      </c>
      <c r="BY10360" s="273" t="s">
        <v>567</v>
      </c>
      <c r="BZ10360" s="273" t="s">
        <v>86</v>
      </c>
      <c r="CA10360" s="273" t="s">
        <v>87</v>
      </c>
      <c r="CB10360" s="273" t="s">
        <v>217</v>
      </c>
      <c r="CC10360" s="273" t="s">
        <v>218</v>
      </c>
      <c r="CD10360" s="282">
        <v>2</v>
      </c>
      <c r="CE10360" s="274">
        <v>45261</v>
      </c>
      <c r="CG10360" s="273" t="s">
        <v>181</v>
      </c>
      <c r="CI10360" s="273" t="s">
        <v>181</v>
      </c>
      <c r="CJ10360" s="273" t="s">
        <v>905</v>
      </c>
      <c r="CM10360" s="284" t="s">
        <v>73</v>
      </c>
      <c r="CN10360" s="273">
        <v>3</v>
      </c>
    </row>
    <row r="10361" spans="74:92">
      <c r="BV10361" s="273" t="s">
        <v>83</v>
      </c>
      <c r="BW10361" s="273" t="s">
        <v>63</v>
      </c>
      <c r="BX10361" s="273" t="s">
        <v>504</v>
      </c>
      <c r="BY10361" s="273" t="s">
        <v>567</v>
      </c>
      <c r="BZ10361" s="273" t="s">
        <v>86</v>
      </c>
      <c r="CA10361" s="273" t="s">
        <v>87</v>
      </c>
      <c r="CB10361" s="273" t="s">
        <v>225</v>
      </c>
      <c r="CC10361" s="273" t="s">
        <v>226</v>
      </c>
      <c r="CD10361" s="282">
        <v>5</v>
      </c>
      <c r="CE10361" s="274">
        <v>45261</v>
      </c>
      <c r="CF10361" s="273">
        <v>0</v>
      </c>
      <c r="CG10361" s="273" t="s">
        <v>90</v>
      </c>
      <c r="CH10361" s="273">
        <v>0</v>
      </c>
      <c r="CI10361" s="273" t="s">
        <v>80</v>
      </c>
      <c r="CM10361" s="284" t="s">
        <v>73</v>
      </c>
      <c r="CN10361" s="273">
        <v>3</v>
      </c>
    </row>
    <row r="10362" spans="74:92">
      <c r="BV10362" s="273" t="s">
        <v>83</v>
      </c>
      <c r="BW10362" s="273" t="s">
        <v>63</v>
      </c>
      <c r="BX10362" s="273" t="s">
        <v>504</v>
      </c>
      <c r="BY10362" s="273" t="s">
        <v>567</v>
      </c>
      <c r="BZ10362" s="273" t="s">
        <v>86</v>
      </c>
      <c r="CA10362" s="273" t="s">
        <v>87</v>
      </c>
      <c r="CB10362" s="273" t="s">
        <v>233</v>
      </c>
      <c r="CC10362" s="273" t="s">
        <v>234</v>
      </c>
      <c r="CD10362" s="282">
        <v>1</v>
      </c>
      <c r="CE10362" s="274">
        <v>45261</v>
      </c>
      <c r="CG10362" s="273" t="s">
        <v>181</v>
      </c>
      <c r="CI10362" s="273" t="s">
        <v>181</v>
      </c>
      <c r="CJ10362" s="273" t="s">
        <v>1602</v>
      </c>
      <c r="CM10362" s="273" t="s">
        <v>73</v>
      </c>
      <c r="CN10362" s="273">
        <v>3</v>
      </c>
    </row>
    <row r="10363" spans="74:92">
      <c r="BV10363" s="273" t="s">
        <v>83</v>
      </c>
      <c r="BW10363" s="273" t="s">
        <v>63</v>
      </c>
      <c r="BX10363" s="273" t="s">
        <v>504</v>
      </c>
      <c r="BY10363" s="273" t="s">
        <v>567</v>
      </c>
      <c r="BZ10363" s="273" t="s">
        <v>138</v>
      </c>
      <c r="CA10363" s="273" t="s">
        <v>139</v>
      </c>
      <c r="CB10363" s="273" t="s">
        <v>190</v>
      </c>
      <c r="CC10363" s="273" t="s">
        <v>191</v>
      </c>
      <c r="CD10363" s="282">
        <v>8</v>
      </c>
      <c r="CE10363" s="274">
        <v>45261</v>
      </c>
      <c r="CF10363" s="273">
        <v>0</v>
      </c>
      <c r="CG10363" s="273" t="s">
        <v>90</v>
      </c>
      <c r="CH10363" s="273">
        <v>0</v>
      </c>
      <c r="CI10363" s="273" t="s">
        <v>80</v>
      </c>
      <c r="CM10363" s="273" t="s">
        <v>73</v>
      </c>
      <c r="CN10363" s="273">
        <v>3</v>
      </c>
    </row>
    <row r="10364" spans="74:92">
      <c r="BV10364" s="273" t="s">
        <v>83</v>
      </c>
      <c r="BW10364" s="273" t="s">
        <v>63</v>
      </c>
      <c r="BX10364" s="273" t="s">
        <v>504</v>
      </c>
      <c r="BY10364" s="273" t="s">
        <v>567</v>
      </c>
      <c r="BZ10364" s="273" t="s">
        <v>167</v>
      </c>
      <c r="CA10364" s="273" t="s">
        <v>168</v>
      </c>
      <c r="CB10364" s="273" t="s">
        <v>319</v>
      </c>
      <c r="CC10364" s="273" t="s">
        <v>320</v>
      </c>
      <c r="CD10364" s="282">
        <v>15</v>
      </c>
      <c r="CE10364" s="274">
        <v>45261</v>
      </c>
      <c r="CF10364" s="273">
        <v>0</v>
      </c>
      <c r="CG10364" s="273" t="s">
        <v>90</v>
      </c>
      <c r="CH10364" s="273">
        <v>0</v>
      </c>
      <c r="CI10364" s="273" t="s">
        <v>80</v>
      </c>
      <c r="CM10364" s="273" t="s">
        <v>73</v>
      </c>
      <c r="CN10364" s="273">
        <v>3</v>
      </c>
    </row>
    <row r="10365" spans="74:92">
      <c r="BV10365" s="273" t="s">
        <v>83</v>
      </c>
      <c r="BW10365" s="273" t="s">
        <v>63</v>
      </c>
      <c r="BX10365" s="273" t="s">
        <v>504</v>
      </c>
      <c r="BY10365" s="273" t="s">
        <v>567</v>
      </c>
      <c r="BZ10365" s="273" t="s">
        <v>86</v>
      </c>
      <c r="CA10365" s="273" t="s">
        <v>87</v>
      </c>
      <c r="CB10365" s="273" t="s">
        <v>179</v>
      </c>
      <c r="CC10365" s="273" t="s">
        <v>180</v>
      </c>
      <c r="CD10365" s="282">
        <v>1</v>
      </c>
      <c r="CE10365" s="274">
        <v>45261</v>
      </c>
      <c r="CG10365" s="273" t="s">
        <v>181</v>
      </c>
      <c r="CI10365" s="273" t="s">
        <v>181</v>
      </c>
      <c r="CJ10365" s="273" t="s">
        <v>1733</v>
      </c>
      <c r="CM10365" s="273" t="s">
        <v>73</v>
      </c>
      <c r="CN10365" s="273">
        <v>3</v>
      </c>
    </row>
    <row r="10366" spans="74:92">
      <c r="BV10366" s="273" t="s">
        <v>83</v>
      </c>
      <c r="BW10366" s="273" t="s">
        <v>63</v>
      </c>
      <c r="BX10366" s="273" t="s">
        <v>504</v>
      </c>
      <c r="BY10366" s="273" t="s">
        <v>567</v>
      </c>
      <c r="BZ10366" s="273" t="s">
        <v>204</v>
      </c>
      <c r="CA10366" s="273" t="s">
        <v>205</v>
      </c>
      <c r="CB10366" s="273" t="s">
        <v>206</v>
      </c>
      <c r="CC10366" s="273" t="s">
        <v>207</v>
      </c>
      <c r="CD10366" s="282">
        <v>0</v>
      </c>
      <c r="CE10366" s="274">
        <v>45261</v>
      </c>
      <c r="CG10366" s="273" t="s">
        <v>181</v>
      </c>
      <c r="CI10366" s="273" t="s">
        <v>208</v>
      </c>
      <c r="CJ10366" s="273" t="s">
        <v>209</v>
      </c>
      <c r="CM10366" s="273" t="s">
        <v>73</v>
      </c>
      <c r="CN10366" s="273">
        <v>3</v>
      </c>
    </row>
    <row r="10367" spans="74:92">
      <c r="BV10367" s="273" t="s">
        <v>83</v>
      </c>
      <c r="BW10367" s="273" t="s">
        <v>63</v>
      </c>
      <c r="BX10367" s="273" t="s">
        <v>504</v>
      </c>
      <c r="BY10367" s="273" t="s">
        <v>567</v>
      </c>
      <c r="BZ10367" s="273" t="s">
        <v>167</v>
      </c>
      <c r="CA10367" s="273" t="s">
        <v>168</v>
      </c>
      <c r="CB10367" s="273" t="s">
        <v>313</v>
      </c>
      <c r="CC10367" s="273" t="s">
        <v>314</v>
      </c>
      <c r="CD10367" s="282">
        <v>14</v>
      </c>
      <c r="CE10367" s="274">
        <v>45261</v>
      </c>
      <c r="CF10367" s="273">
        <v>0</v>
      </c>
      <c r="CG10367" s="273" t="s">
        <v>90</v>
      </c>
      <c r="CH10367" s="273">
        <v>0</v>
      </c>
      <c r="CI10367" s="273" t="s">
        <v>80</v>
      </c>
      <c r="CM10367" s="273" t="s">
        <v>73</v>
      </c>
      <c r="CN10367" s="273">
        <v>3</v>
      </c>
    </row>
    <row r="10368" spans="74:92">
      <c r="BV10368" s="273" t="s">
        <v>83</v>
      </c>
      <c r="BW10368" s="273" t="s">
        <v>63</v>
      </c>
      <c r="BX10368" s="273" t="s">
        <v>504</v>
      </c>
      <c r="BY10368" s="273" t="s">
        <v>567</v>
      </c>
      <c r="BZ10368" s="273" t="s">
        <v>167</v>
      </c>
      <c r="CA10368" s="273" t="s">
        <v>168</v>
      </c>
      <c r="CB10368" s="273" t="s">
        <v>353</v>
      </c>
      <c r="CC10368" s="273" t="s">
        <v>354</v>
      </c>
      <c r="CD10368" s="282">
        <v>13</v>
      </c>
      <c r="CE10368" s="274">
        <v>45261</v>
      </c>
      <c r="CF10368" s="273">
        <v>0</v>
      </c>
      <c r="CG10368" s="273" t="s">
        <v>90</v>
      </c>
      <c r="CH10368" s="273">
        <v>0</v>
      </c>
      <c r="CI10368" s="273" t="s">
        <v>80</v>
      </c>
      <c r="CM10368" s="273" t="s">
        <v>73</v>
      </c>
      <c r="CN10368" s="273">
        <v>3</v>
      </c>
    </row>
    <row r="10369" spans="74:92">
      <c r="BV10369" s="273" t="s">
        <v>83</v>
      </c>
      <c r="BW10369" s="273" t="s">
        <v>63</v>
      </c>
      <c r="BX10369" s="273" t="s">
        <v>504</v>
      </c>
      <c r="BY10369" s="273" t="s">
        <v>567</v>
      </c>
      <c r="BZ10369" s="273" t="s">
        <v>167</v>
      </c>
      <c r="CA10369" s="273" t="s">
        <v>168</v>
      </c>
      <c r="CB10369" s="273" t="s">
        <v>169</v>
      </c>
      <c r="CC10369" s="273" t="s">
        <v>170</v>
      </c>
      <c r="CD10369" s="282">
        <v>12</v>
      </c>
      <c r="CE10369" s="274">
        <v>45261</v>
      </c>
      <c r="CF10369" s="273">
        <v>0</v>
      </c>
      <c r="CG10369" s="273" t="s">
        <v>90</v>
      </c>
      <c r="CH10369" s="273">
        <v>0</v>
      </c>
      <c r="CI10369" s="273" t="s">
        <v>80</v>
      </c>
      <c r="CM10369" s="273" t="s">
        <v>73</v>
      </c>
      <c r="CN10369" s="273">
        <v>3</v>
      </c>
    </row>
    <row r="10370" spans="74:92">
      <c r="BV10370" s="273" t="s">
        <v>83</v>
      </c>
      <c r="BW10370" s="273" t="s">
        <v>63</v>
      </c>
      <c r="BX10370" s="273" t="s">
        <v>504</v>
      </c>
      <c r="BY10370" s="273" t="s">
        <v>567</v>
      </c>
      <c r="BZ10370" s="273" t="s">
        <v>151</v>
      </c>
      <c r="CA10370" s="273" t="s">
        <v>152</v>
      </c>
      <c r="CB10370" s="273" t="s">
        <v>161</v>
      </c>
      <c r="CC10370" s="273" t="s">
        <v>162</v>
      </c>
      <c r="CD10370" s="282">
        <v>11</v>
      </c>
      <c r="CE10370" s="274">
        <v>45261</v>
      </c>
      <c r="CF10370" s="273">
        <v>0</v>
      </c>
      <c r="CG10370" s="273" t="s">
        <v>90</v>
      </c>
      <c r="CH10370" s="273">
        <v>0</v>
      </c>
      <c r="CI10370" s="273" t="s">
        <v>80</v>
      </c>
      <c r="CM10370" s="273" t="s">
        <v>73</v>
      </c>
      <c r="CN10370" s="273">
        <v>3</v>
      </c>
    </row>
    <row r="10371" spans="74:92">
      <c r="BV10371" s="273" t="s">
        <v>83</v>
      </c>
      <c r="BW10371" s="273" t="s">
        <v>63</v>
      </c>
      <c r="BX10371" s="273" t="s">
        <v>504</v>
      </c>
      <c r="BY10371" s="273" t="s">
        <v>567</v>
      </c>
      <c r="BZ10371" s="273" t="s">
        <v>138</v>
      </c>
      <c r="CA10371" s="273" t="s">
        <v>139</v>
      </c>
      <c r="CB10371" s="273" t="s">
        <v>140</v>
      </c>
      <c r="CC10371" s="273" t="s">
        <v>141</v>
      </c>
      <c r="CD10371" s="282">
        <v>9</v>
      </c>
      <c r="CE10371" s="274">
        <v>45261</v>
      </c>
      <c r="CF10371" s="273">
        <v>0</v>
      </c>
      <c r="CG10371" s="273" t="s">
        <v>90</v>
      </c>
      <c r="CH10371" s="273">
        <v>0</v>
      </c>
      <c r="CI10371" s="273" t="s">
        <v>80</v>
      </c>
      <c r="CM10371" s="273" t="s">
        <v>73</v>
      </c>
      <c r="CN10371" s="273">
        <v>3</v>
      </c>
    </row>
    <row r="10372" spans="74:92">
      <c r="BV10372" s="273" t="s">
        <v>83</v>
      </c>
      <c r="BW10372" s="273" t="s">
        <v>63</v>
      </c>
      <c r="BX10372" s="273" t="s">
        <v>504</v>
      </c>
      <c r="BY10372" s="273" t="s">
        <v>567</v>
      </c>
      <c r="BZ10372" s="273" t="s">
        <v>151</v>
      </c>
      <c r="CA10372" s="273" t="s">
        <v>152</v>
      </c>
      <c r="CB10372" s="273" t="s">
        <v>153</v>
      </c>
      <c r="CC10372" s="273" t="s">
        <v>154</v>
      </c>
      <c r="CD10372" s="282">
        <v>10</v>
      </c>
      <c r="CE10372" s="274">
        <v>45261</v>
      </c>
      <c r="CF10372" s="273">
        <v>0</v>
      </c>
      <c r="CG10372" s="273" t="s">
        <v>90</v>
      </c>
      <c r="CH10372" s="273">
        <v>0</v>
      </c>
      <c r="CI10372" s="273" t="s">
        <v>80</v>
      </c>
      <c r="CM10372" s="273" t="s">
        <v>73</v>
      </c>
      <c r="CN10372" s="273">
        <v>3</v>
      </c>
    </row>
    <row r="10373" spans="74:92">
      <c r="BV10373" s="273" t="s">
        <v>83</v>
      </c>
      <c r="BW10373" s="273" t="s">
        <v>63</v>
      </c>
      <c r="BX10373" s="273" t="s">
        <v>504</v>
      </c>
      <c r="BY10373" s="273" t="s">
        <v>567</v>
      </c>
      <c r="BZ10373" s="273" t="s">
        <v>126</v>
      </c>
      <c r="CA10373" s="273" t="s">
        <v>127</v>
      </c>
      <c r="CB10373" s="273" t="s">
        <v>133</v>
      </c>
      <c r="CC10373" s="273" t="s">
        <v>134</v>
      </c>
      <c r="CD10373" s="282">
        <v>7</v>
      </c>
      <c r="CE10373" s="274">
        <v>45261</v>
      </c>
      <c r="CI10373" s="273" t="s">
        <v>104</v>
      </c>
      <c r="CM10373" s="273" t="s">
        <v>73</v>
      </c>
      <c r="CN10373" s="273">
        <v>3</v>
      </c>
    </row>
    <row r="10374" spans="74:92">
      <c r="BV10374" s="273" t="s">
        <v>83</v>
      </c>
      <c r="BW10374" s="273" t="s">
        <v>63</v>
      </c>
      <c r="BX10374" s="273" t="s">
        <v>504</v>
      </c>
      <c r="BY10374" s="273" t="s">
        <v>567</v>
      </c>
      <c r="BZ10374" s="273" t="s">
        <v>126</v>
      </c>
      <c r="CA10374" s="273" t="s">
        <v>127</v>
      </c>
      <c r="CB10374" s="273" t="s">
        <v>128</v>
      </c>
      <c r="CC10374" s="273" t="s">
        <v>129</v>
      </c>
      <c r="CD10374" s="282">
        <v>6</v>
      </c>
      <c r="CE10374" s="274">
        <v>45261</v>
      </c>
      <c r="CI10374" s="273" t="s">
        <v>80</v>
      </c>
      <c r="CM10374" s="273" t="s">
        <v>73</v>
      </c>
      <c r="CN10374" s="273">
        <v>3</v>
      </c>
    </row>
    <row r="10375" spans="74:92">
      <c r="BV10375" s="273" t="s">
        <v>83</v>
      </c>
      <c r="BW10375" s="273" t="s">
        <v>63</v>
      </c>
      <c r="BX10375" s="273" t="s">
        <v>504</v>
      </c>
      <c r="BY10375" s="273" t="s">
        <v>567</v>
      </c>
      <c r="BZ10375" s="273" t="s">
        <v>110</v>
      </c>
      <c r="CA10375" s="273" t="s">
        <v>111</v>
      </c>
      <c r="CB10375" s="273" t="s">
        <v>117</v>
      </c>
      <c r="CC10375" s="273" t="s">
        <v>118</v>
      </c>
      <c r="CD10375" s="282">
        <v>5</v>
      </c>
      <c r="CE10375" s="274">
        <v>45261</v>
      </c>
      <c r="CI10375" s="273" t="s">
        <v>104</v>
      </c>
      <c r="CM10375" s="273" t="s">
        <v>73</v>
      </c>
      <c r="CN10375" s="273">
        <v>3</v>
      </c>
    </row>
    <row r="10376" spans="74:92">
      <c r="BV10376" s="273" t="s">
        <v>83</v>
      </c>
      <c r="BW10376" s="273" t="s">
        <v>63</v>
      </c>
      <c r="BX10376" s="273" t="s">
        <v>504</v>
      </c>
      <c r="BY10376" s="273" t="s">
        <v>567</v>
      </c>
      <c r="BZ10376" s="273" t="s">
        <v>110</v>
      </c>
      <c r="CA10376" s="273" t="s">
        <v>111</v>
      </c>
      <c r="CB10376" s="273" t="s">
        <v>112</v>
      </c>
      <c r="CC10376" s="273" t="s">
        <v>113</v>
      </c>
      <c r="CD10376" s="282">
        <v>4</v>
      </c>
      <c r="CE10376" s="274">
        <v>45261</v>
      </c>
      <c r="CI10376" s="273" t="s">
        <v>80</v>
      </c>
      <c r="CM10376" s="273" t="s">
        <v>73</v>
      </c>
      <c r="CN10376" s="273">
        <v>3</v>
      </c>
    </row>
    <row r="10377" spans="74:92">
      <c r="BV10377" s="273" t="s">
        <v>83</v>
      </c>
      <c r="BW10377" s="273" t="s">
        <v>63</v>
      </c>
      <c r="BX10377" s="273" t="s">
        <v>504</v>
      </c>
      <c r="BY10377" s="273" t="s">
        <v>567</v>
      </c>
      <c r="BZ10377" s="273" t="s">
        <v>86</v>
      </c>
      <c r="CA10377" s="273" t="s">
        <v>87</v>
      </c>
      <c r="CB10377" s="273" t="s">
        <v>101</v>
      </c>
      <c r="CC10377" s="273" t="s">
        <v>102</v>
      </c>
      <c r="CD10377" s="282">
        <v>4</v>
      </c>
      <c r="CE10377" s="274">
        <v>45261</v>
      </c>
      <c r="CF10377" s="273">
        <v>16247</v>
      </c>
      <c r="CG10377" s="273" t="s">
        <v>103</v>
      </c>
      <c r="CH10377" s="273">
        <v>529.00232000000005</v>
      </c>
      <c r="CI10377" s="273" t="s">
        <v>104</v>
      </c>
      <c r="CM10377" s="273" t="s">
        <v>73</v>
      </c>
      <c r="CN10377" s="273">
        <v>3</v>
      </c>
    </row>
    <row r="10378" spans="74:92">
      <c r="BV10378" s="273" t="s">
        <v>83</v>
      </c>
      <c r="BW10378" s="273" t="s">
        <v>63</v>
      </c>
      <c r="BX10378" s="273" t="s">
        <v>504</v>
      </c>
      <c r="BY10378" s="273" t="s">
        <v>567</v>
      </c>
      <c r="BZ10378" s="273" t="s">
        <v>86</v>
      </c>
      <c r="CA10378" s="273" t="s">
        <v>87</v>
      </c>
      <c r="CB10378" s="273" t="s">
        <v>88</v>
      </c>
      <c r="CC10378" s="273" t="s">
        <v>89</v>
      </c>
      <c r="CD10378" s="282">
        <v>3</v>
      </c>
      <c r="CE10378" s="274">
        <v>45261</v>
      </c>
      <c r="CF10378" s="273">
        <v>1227</v>
      </c>
      <c r="CG10378" s="273" t="s">
        <v>90</v>
      </c>
      <c r="CH10378" s="273">
        <v>1227</v>
      </c>
      <c r="CI10378" s="273" t="s">
        <v>80</v>
      </c>
      <c r="CM10378" s="273" t="s">
        <v>73</v>
      </c>
      <c r="CN10378" s="273">
        <v>3</v>
      </c>
    </row>
    <row r="10379" spans="74:92">
      <c r="BV10379" s="273" t="s">
        <v>83</v>
      </c>
      <c r="BW10379" s="273" t="s">
        <v>75</v>
      </c>
      <c r="BX10379" s="273" t="s">
        <v>357</v>
      </c>
      <c r="BY10379" s="273" t="s">
        <v>595</v>
      </c>
      <c r="BZ10379" s="273" t="s">
        <v>86</v>
      </c>
      <c r="CA10379" s="273" t="s">
        <v>87</v>
      </c>
      <c r="CB10379" s="273" t="s">
        <v>101</v>
      </c>
      <c r="CC10379" s="273" t="s">
        <v>102</v>
      </c>
      <c r="CD10379" s="282">
        <v>4</v>
      </c>
      <c r="CE10379" s="274">
        <v>44927</v>
      </c>
      <c r="CF10379" s="273">
        <v>19600.8</v>
      </c>
      <c r="CG10379" s="273" t="s">
        <v>1495</v>
      </c>
      <c r="CH10379" s="273">
        <v>2817.6149999999998</v>
      </c>
      <c r="CI10379" s="273" t="s">
        <v>104</v>
      </c>
      <c r="CM10379" s="273" t="s">
        <v>73</v>
      </c>
      <c r="CN10379" s="273">
        <v>1</v>
      </c>
    </row>
    <row r="10380" spans="74:92">
      <c r="BV10380" s="273" t="s">
        <v>83</v>
      </c>
      <c r="BW10380" s="273" t="s">
        <v>75</v>
      </c>
      <c r="BX10380" s="273" t="s">
        <v>357</v>
      </c>
      <c r="BY10380" s="273" t="s">
        <v>595</v>
      </c>
      <c r="BZ10380" s="273" t="s">
        <v>86</v>
      </c>
      <c r="CA10380" s="273" t="s">
        <v>87</v>
      </c>
      <c r="CB10380" s="273" t="s">
        <v>88</v>
      </c>
      <c r="CC10380" s="273" t="s">
        <v>89</v>
      </c>
      <c r="CD10380" s="282">
        <v>3</v>
      </c>
      <c r="CE10380" s="274">
        <v>44927</v>
      </c>
      <c r="CF10380" s="273">
        <v>4455</v>
      </c>
      <c r="CG10380" s="273" t="s">
        <v>90</v>
      </c>
      <c r="CH10380" s="273">
        <v>4455</v>
      </c>
      <c r="CI10380" s="273" t="s">
        <v>80</v>
      </c>
      <c r="CM10380" s="273" t="s">
        <v>73</v>
      </c>
      <c r="CN10380" s="273">
        <v>1</v>
      </c>
    </row>
    <row r="10381" spans="74:92">
      <c r="BV10381" s="273" t="s">
        <v>83</v>
      </c>
      <c r="BW10381" s="273" t="s">
        <v>75</v>
      </c>
      <c r="BX10381" s="273" t="s">
        <v>357</v>
      </c>
      <c r="BY10381" s="273" t="s">
        <v>595</v>
      </c>
      <c r="BZ10381" s="273" t="s">
        <v>110</v>
      </c>
      <c r="CA10381" s="273" t="s">
        <v>111</v>
      </c>
      <c r="CB10381" s="273" t="s">
        <v>117</v>
      </c>
      <c r="CC10381" s="273" t="s">
        <v>118</v>
      </c>
      <c r="CD10381" s="282">
        <v>5</v>
      </c>
      <c r="CE10381" s="274">
        <v>44927</v>
      </c>
      <c r="CI10381" s="273" t="s">
        <v>104</v>
      </c>
      <c r="CM10381" s="273" t="s">
        <v>73</v>
      </c>
      <c r="CN10381" s="273">
        <v>1</v>
      </c>
    </row>
    <row r="10382" spans="74:92">
      <c r="BV10382" s="273" t="s">
        <v>83</v>
      </c>
      <c r="BW10382" s="273" t="s">
        <v>75</v>
      </c>
      <c r="BX10382" s="273" t="s">
        <v>357</v>
      </c>
      <c r="BY10382" s="273" t="s">
        <v>595</v>
      </c>
      <c r="BZ10382" s="273" t="s">
        <v>110</v>
      </c>
      <c r="CA10382" s="273" t="s">
        <v>111</v>
      </c>
      <c r="CB10382" s="273" t="s">
        <v>112</v>
      </c>
      <c r="CC10382" s="273" t="s">
        <v>113</v>
      </c>
      <c r="CD10382" s="282">
        <v>4</v>
      </c>
      <c r="CE10382" s="274">
        <v>44927</v>
      </c>
      <c r="CI10382" s="273" t="s">
        <v>80</v>
      </c>
      <c r="CM10382" s="273" t="s">
        <v>73</v>
      </c>
      <c r="CN10382" s="273">
        <v>1</v>
      </c>
    </row>
    <row r="10383" spans="74:92">
      <c r="BV10383" s="273" t="s">
        <v>83</v>
      </c>
      <c r="BW10383" s="273" t="s">
        <v>75</v>
      </c>
      <c r="BX10383" s="273" t="s">
        <v>357</v>
      </c>
      <c r="BY10383" s="273" t="s">
        <v>595</v>
      </c>
      <c r="BZ10383" s="273" t="s">
        <v>126</v>
      </c>
      <c r="CA10383" s="273" t="s">
        <v>127</v>
      </c>
      <c r="CB10383" s="273" t="s">
        <v>128</v>
      </c>
      <c r="CC10383" s="273" t="s">
        <v>129</v>
      </c>
      <c r="CD10383" s="282">
        <v>6</v>
      </c>
      <c r="CE10383" s="274">
        <v>44927</v>
      </c>
      <c r="CI10383" s="273" t="s">
        <v>80</v>
      </c>
      <c r="CM10383" s="273" t="s">
        <v>73</v>
      </c>
      <c r="CN10383" s="273">
        <v>1</v>
      </c>
    </row>
    <row r="10384" spans="74:92">
      <c r="BV10384" s="273" t="s">
        <v>83</v>
      </c>
      <c r="BW10384" s="273" t="s">
        <v>75</v>
      </c>
      <c r="BX10384" s="273" t="s">
        <v>357</v>
      </c>
      <c r="BY10384" s="273" t="s">
        <v>595</v>
      </c>
      <c r="BZ10384" s="273" t="s">
        <v>126</v>
      </c>
      <c r="CA10384" s="273" t="s">
        <v>127</v>
      </c>
      <c r="CB10384" s="273" t="s">
        <v>133</v>
      </c>
      <c r="CC10384" s="273" t="s">
        <v>134</v>
      </c>
      <c r="CD10384" s="282">
        <v>7</v>
      </c>
      <c r="CE10384" s="274">
        <v>44927</v>
      </c>
      <c r="CI10384" s="273" t="s">
        <v>104</v>
      </c>
      <c r="CM10384" s="273" t="s">
        <v>73</v>
      </c>
      <c r="CN10384" s="273">
        <v>1</v>
      </c>
    </row>
    <row r="10385" spans="74:92">
      <c r="BV10385" s="273" t="s">
        <v>83</v>
      </c>
      <c r="BW10385" s="273" t="s">
        <v>75</v>
      </c>
      <c r="BX10385" s="273" t="s">
        <v>357</v>
      </c>
      <c r="BY10385" s="273" t="s">
        <v>595</v>
      </c>
      <c r="BZ10385" s="273" t="s">
        <v>151</v>
      </c>
      <c r="CA10385" s="273" t="s">
        <v>152</v>
      </c>
      <c r="CB10385" s="273" t="s">
        <v>153</v>
      </c>
      <c r="CC10385" s="273" t="s">
        <v>154</v>
      </c>
      <c r="CD10385" s="282">
        <v>10</v>
      </c>
      <c r="CE10385" s="274">
        <v>44927</v>
      </c>
      <c r="CF10385" s="273">
        <v>0</v>
      </c>
      <c r="CG10385" s="273" t="s">
        <v>90</v>
      </c>
      <c r="CH10385" s="273">
        <v>0</v>
      </c>
      <c r="CI10385" s="273" t="s">
        <v>80</v>
      </c>
      <c r="CM10385" s="273" t="s">
        <v>73</v>
      </c>
      <c r="CN10385" s="273">
        <v>1</v>
      </c>
    </row>
    <row r="10386" spans="74:92">
      <c r="BV10386" s="273" t="s">
        <v>83</v>
      </c>
      <c r="BW10386" s="273" t="s">
        <v>75</v>
      </c>
      <c r="BX10386" s="273" t="s">
        <v>357</v>
      </c>
      <c r="BY10386" s="273" t="s">
        <v>595</v>
      </c>
      <c r="BZ10386" s="273" t="s">
        <v>138</v>
      </c>
      <c r="CA10386" s="273" t="s">
        <v>139</v>
      </c>
      <c r="CB10386" s="273" t="s">
        <v>140</v>
      </c>
      <c r="CC10386" s="273" t="s">
        <v>141</v>
      </c>
      <c r="CD10386" s="282">
        <v>9</v>
      </c>
      <c r="CE10386" s="274">
        <v>44927</v>
      </c>
      <c r="CF10386" s="273">
        <v>0</v>
      </c>
      <c r="CG10386" s="273" t="s">
        <v>90</v>
      </c>
      <c r="CH10386" s="273">
        <v>0</v>
      </c>
      <c r="CI10386" s="273" t="s">
        <v>80</v>
      </c>
      <c r="CM10386" s="273" t="s">
        <v>73</v>
      </c>
      <c r="CN10386" s="273">
        <v>1</v>
      </c>
    </row>
    <row r="10387" spans="74:92">
      <c r="BV10387" s="273" t="s">
        <v>83</v>
      </c>
      <c r="BW10387" s="273" t="s">
        <v>75</v>
      </c>
      <c r="BX10387" s="273" t="s">
        <v>357</v>
      </c>
      <c r="BY10387" s="273" t="s">
        <v>595</v>
      </c>
      <c r="BZ10387" s="273" t="s">
        <v>151</v>
      </c>
      <c r="CA10387" s="273" t="s">
        <v>152</v>
      </c>
      <c r="CB10387" s="273" t="s">
        <v>161</v>
      </c>
      <c r="CC10387" s="273" t="s">
        <v>162</v>
      </c>
      <c r="CD10387" s="282">
        <v>11</v>
      </c>
      <c r="CE10387" s="274">
        <v>44927</v>
      </c>
      <c r="CF10387" s="273">
        <v>0</v>
      </c>
      <c r="CG10387" s="273" t="s">
        <v>90</v>
      </c>
      <c r="CH10387" s="273">
        <v>0</v>
      </c>
      <c r="CI10387" s="273" t="s">
        <v>80</v>
      </c>
      <c r="CM10387" s="273" t="s">
        <v>73</v>
      </c>
      <c r="CN10387" s="273">
        <v>1</v>
      </c>
    </row>
    <row r="10388" spans="74:92">
      <c r="BV10388" s="273" t="s">
        <v>83</v>
      </c>
      <c r="BW10388" s="273" t="s">
        <v>75</v>
      </c>
      <c r="BX10388" s="273" t="s">
        <v>357</v>
      </c>
      <c r="BY10388" s="273" t="s">
        <v>595</v>
      </c>
      <c r="BZ10388" s="273" t="s">
        <v>167</v>
      </c>
      <c r="CA10388" s="273" t="s">
        <v>168</v>
      </c>
      <c r="CB10388" s="273" t="s">
        <v>169</v>
      </c>
      <c r="CC10388" s="273" t="s">
        <v>170</v>
      </c>
      <c r="CD10388" s="282">
        <v>12</v>
      </c>
      <c r="CE10388" s="274">
        <v>44927</v>
      </c>
      <c r="CF10388" s="273">
        <v>0</v>
      </c>
      <c r="CG10388" s="273" t="s">
        <v>90</v>
      </c>
      <c r="CH10388" s="273">
        <v>0</v>
      </c>
      <c r="CI10388" s="273" t="s">
        <v>80</v>
      </c>
      <c r="CM10388" s="273" t="s">
        <v>73</v>
      </c>
      <c r="CN10388" s="273">
        <v>1</v>
      </c>
    </row>
    <row r="10389" spans="74:92">
      <c r="BV10389" s="273" t="s">
        <v>83</v>
      </c>
      <c r="BW10389" s="273" t="s">
        <v>75</v>
      </c>
      <c r="BX10389" s="273" t="s">
        <v>357</v>
      </c>
      <c r="BY10389" s="273" t="s">
        <v>595</v>
      </c>
      <c r="BZ10389" s="273" t="s">
        <v>167</v>
      </c>
      <c r="CA10389" s="273" t="s">
        <v>168</v>
      </c>
      <c r="CB10389" s="273" t="s">
        <v>353</v>
      </c>
      <c r="CC10389" s="273" t="s">
        <v>354</v>
      </c>
      <c r="CD10389" s="282">
        <v>13</v>
      </c>
      <c r="CE10389" s="274">
        <v>44927</v>
      </c>
      <c r="CF10389" s="273">
        <v>0</v>
      </c>
      <c r="CG10389" s="273" t="s">
        <v>90</v>
      </c>
      <c r="CH10389" s="273">
        <v>0</v>
      </c>
      <c r="CI10389" s="273" t="s">
        <v>80</v>
      </c>
      <c r="CM10389" s="273" t="s">
        <v>73</v>
      </c>
      <c r="CN10389" s="273">
        <v>1</v>
      </c>
    </row>
    <row r="10390" spans="74:92">
      <c r="BV10390" s="273" t="s">
        <v>83</v>
      </c>
      <c r="BW10390" s="273" t="s">
        <v>75</v>
      </c>
      <c r="BX10390" s="273" t="s">
        <v>357</v>
      </c>
      <c r="BY10390" s="273" t="s">
        <v>595</v>
      </c>
      <c r="BZ10390" s="273" t="s">
        <v>167</v>
      </c>
      <c r="CA10390" s="273" t="s">
        <v>168</v>
      </c>
      <c r="CB10390" s="273" t="s">
        <v>313</v>
      </c>
      <c r="CC10390" s="273" t="s">
        <v>314</v>
      </c>
      <c r="CD10390" s="282">
        <v>14</v>
      </c>
      <c r="CE10390" s="274">
        <v>44927</v>
      </c>
      <c r="CF10390" s="273">
        <v>0</v>
      </c>
      <c r="CG10390" s="273" t="s">
        <v>90</v>
      </c>
      <c r="CH10390" s="273">
        <v>0</v>
      </c>
      <c r="CI10390" s="273" t="s">
        <v>80</v>
      </c>
      <c r="CM10390" s="273" t="s">
        <v>73</v>
      </c>
      <c r="CN10390" s="273">
        <v>1</v>
      </c>
    </row>
    <row r="10391" spans="74:92">
      <c r="BV10391" s="273" t="s">
        <v>83</v>
      </c>
      <c r="BW10391" s="273" t="s">
        <v>75</v>
      </c>
      <c r="BX10391" s="273" t="s">
        <v>357</v>
      </c>
      <c r="BY10391" s="273" t="s">
        <v>595</v>
      </c>
      <c r="BZ10391" s="273" t="s">
        <v>204</v>
      </c>
      <c r="CA10391" s="273" t="s">
        <v>205</v>
      </c>
      <c r="CB10391" s="273" t="s">
        <v>206</v>
      </c>
      <c r="CC10391" s="273" t="s">
        <v>207</v>
      </c>
      <c r="CD10391" s="282">
        <v>0</v>
      </c>
      <c r="CE10391" s="274">
        <v>44927</v>
      </c>
      <c r="CG10391" s="273" t="s">
        <v>181</v>
      </c>
      <c r="CI10391" s="273" t="s">
        <v>208</v>
      </c>
      <c r="CJ10391" s="273" t="s">
        <v>209</v>
      </c>
      <c r="CM10391" s="273" t="s">
        <v>73</v>
      </c>
      <c r="CN10391" s="273">
        <v>1</v>
      </c>
    </row>
    <row r="10392" spans="74:92">
      <c r="BV10392" s="273" t="s">
        <v>83</v>
      </c>
      <c r="BW10392" s="273" t="s">
        <v>75</v>
      </c>
      <c r="BX10392" s="273" t="s">
        <v>357</v>
      </c>
      <c r="BY10392" s="273" t="s">
        <v>595</v>
      </c>
      <c r="BZ10392" s="273" t="s">
        <v>86</v>
      </c>
      <c r="CA10392" s="273" t="s">
        <v>87</v>
      </c>
      <c r="CB10392" s="273" t="s">
        <v>179</v>
      </c>
      <c r="CC10392" s="273" t="s">
        <v>180</v>
      </c>
      <c r="CD10392" s="282">
        <v>1</v>
      </c>
      <c r="CE10392" s="274">
        <v>44927</v>
      </c>
      <c r="CG10392" s="273" t="s">
        <v>181</v>
      </c>
      <c r="CI10392" s="273" t="s">
        <v>181</v>
      </c>
      <c r="CJ10392" s="273" t="s">
        <v>1834</v>
      </c>
      <c r="CM10392" s="273" t="s">
        <v>73</v>
      </c>
      <c r="CN10392" s="273">
        <v>1</v>
      </c>
    </row>
    <row r="10393" spans="74:92">
      <c r="BV10393" s="273" t="s">
        <v>83</v>
      </c>
      <c r="BW10393" s="273" t="s">
        <v>75</v>
      </c>
      <c r="BX10393" s="273" t="s">
        <v>357</v>
      </c>
      <c r="BY10393" s="273" t="s">
        <v>595</v>
      </c>
      <c r="BZ10393" s="273" t="s">
        <v>167</v>
      </c>
      <c r="CA10393" s="273" t="s">
        <v>168</v>
      </c>
      <c r="CB10393" s="273" t="s">
        <v>319</v>
      </c>
      <c r="CC10393" s="273" t="s">
        <v>320</v>
      </c>
      <c r="CD10393" s="282">
        <v>15</v>
      </c>
      <c r="CE10393" s="274">
        <v>44927</v>
      </c>
      <c r="CF10393" s="273">
        <v>0</v>
      </c>
      <c r="CG10393" s="273" t="s">
        <v>90</v>
      </c>
      <c r="CH10393" s="273">
        <v>0</v>
      </c>
      <c r="CI10393" s="273" t="s">
        <v>80</v>
      </c>
      <c r="CM10393" s="273" t="s">
        <v>73</v>
      </c>
      <c r="CN10393" s="273">
        <v>1</v>
      </c>
    </row>
    <row r="10394" spans="74:92">
      <c r="BV10394" s="273" t="s">
        <v>83</v>
      </c>
      <c r="BW10394" s="273" t="s">
        <v>75</v>
      </c>
      <c r="BX10394" s="273" t="s">
        <v>357</v>
      </c>
      <c r="BY10394" s="273" t="s">
        <v>595</v>
      </c>
      <c r="BZ10394" s="273" t="s">
        <v>138</v>
      </c>
      <c r="CA10394" s="273" t="s">
        <v>139</v>
      </c>
      <c r="CB10394" s="273" t="s">
        <v>190</v>
      </c>
      <c r="CC10394" s="273" t="s">
        <v>191</v>
      </c>
      <c r="CD10394" s="282">
        <v>8</v>
      </c>
      <c r="CE10394" s="274">
        <v>44927</v>
      </c>
      <c r="CF10394" s="273">
        <v>0</v>
      </c>
      <c r="CG10394" s="273" t="s">
        <v>90</v>
      </c>
      <c r="CH10394" s="273">
        <v>0</v>
      </c>
      <c r="CI10394" s="273" t="s">
        <v>80</v>
      </c>
      <c r="CM10394" s="273" t="s">
        <v>73</v>
      </c>
      <c r="CN10394" s="273">
        <v>1</v>
      </c>
    </row>
    <row r="10395" spans="74:92">
      <c r="BV10395" s="273" t="s">
        <v>83</v>
      </c>
      <c r="BW10395" s="273" t="s">
        <v>75</v>
      </c>
      <c r="BX10395" s="273" t="s">
        <v>357</v>
      </c>
      <c r="BY10395" s="273" t="s">
        <v>595</v>
      </c>
      <c r="BZ10395" s="273" t="s">
        <v>86</v>
      </c>
      <c r="CA10395" s="273" t="s">
        <v>87</v>
      </c>
      <c r="CB10395" s="273" t="s">
        <v>233</v>
      </c>
      <c r="CC10395" s="273" t="s">
        <v>234</v>
      </c>
      <c r="CD10395" s="282">
        <v>1</v>
      </c>
      <c r="CE10395" s="274">
        <v>44927</v>
      </c>
      <c r="CG10395" s="273" t="s">
        <v>181</v>
      </c>
      <c r="CI10395" s="273" t="s">
        <v>181</v>
      </c>
      <c r="CJ10395" s="273" t="s">
        <v>1602</v>
      </c>
      <c r="CM10395" s="273" t="s">
        <v>73</v>
      </c>
      <c r="CN10395" s="273">
        <v>1</v>
      </c>
    </row>
    <row r="10396" spans="74:92">
      <c r="BV10396" s="273" t="s">
        <v>83</v>
      </c>
      <c r="BW10396" s="273" t="s">
        <v>75</v>
      </c>
      <c r="BX10396" s="273" t="s">
        <v>357</v>
      </c>
      <c r="BY10396" s="273" t="s">
        <v>595</v>
      </c>
      <c r="BZ10396" s="273" t="s">
        <v>86</v>
      </c>
      <c r="CA10396" s="273" t="s">
        <v>87</v>
      </c>
      <c r="CB10396" s="273" t="s">
        <v>217</v>
      </c>
      <c r="CC10396" s="273" t="s">
        <v>218</v>
      </c>
      <c r="CD10396" s="282">
        <v>2</v>
      </c>
      <c r="CE10396" s="274">
        <v>44927</v>
      </c>
      <c r="CG10396" s="273" t="s">
        <v>181</v>
      </c>
      <c r="CI10396" s="273" t="s">
        <v>181</v>
      </c>
      <c r="CJ10396" s="273" t="s">
        <v>714</v>
      </c>
      <c r="CM10396" s="273" t="s">
        <v>73</v>
      </c>
      <c r="CN10396" s="273">
        <v>1</v>
      </c>
    </row>
    <row r="10397" spans="74:92">
      <c r="BV10397" s="273" t="s">
        <v>83</v>
      </c>
      <c r="BW10397" s="273" t="s">
        <v>75</v>
      </c>
      <c r="BX10397" s="273" t="s">
        <v>357</v>
      </c>
      <c r="BY10397" s="273" t="s">
        <v>595</v>
      </c>
      <c r="BZ10397" s="273" t="s">
        <v>86</v>
      </c>
      <c r="CA10397" s="273" t="s">
        <v>87</v>
      </c>
      <c r="CB10397" s="273" t="s">
        <v>225</v>
      </c>
      <c r="CC10397" s="273" t="s">
        <v>226</v>
      </c>
      <c r="CD10397" s="282">
        <v>5</v>
      </c>
      <c r="CE10397" s="274">
        <v>44927</v>
      </c>
      <c r="CF10397" s="273">
        <v>0</v>
      </c>
      <c r="CG10397" s="273" t="s">
        <v>90</v>
      </c>
      <c r="CH10397" s="273">
        <v>0</v>
      </c>
      <c r="CI10397" s="273" t="s">
        <v>80</v>
      </c>
      <c r="CM10397" s="273" t="s">
        <v>73</v>
      </c>
      <c r="CN10397" s="273">
        <v>1</v>
      </c>
    </row>
    <row r="10398" spans="74:92">
      <c r="BV10398" s="273" t="s">
        <v>83</v>
      </c>
      <c r="BW10398" s="273" t="s">
        <v>75</v>
      </c>
      <c r="BX10398" s="273" t="s">
        <v>357</v>
      </c>
      <c r="BY10398" s="273" t="s">
        <v>602</v>
      </c>
      <c r="BZ10398" s="273" t="s">
        <v>86</v>
      </c>
      <c r="CA10398" s="273" t="s">
        <v>87</v>
      </c>
      <c r="CB10398" s="273" t="s">
        <v>225</v>
      </c>
      <c r="CC10398" s="273" t="s">
        <v>226</v>
      </c>
      <c r="CD10398" s="282">
        <v>5</v>
      </c>
      <c r="CE10398" s="274">
        <v>44927</v>
      </c>
      <c r="CF10398" s="273">
        <v>0</v>
      </c>
      <c r="CG10398" s="273" t="s">
        <v>80</v>
      </c>
      <c r="CH10398" s="273">
        <v>0</v>
      </c>
      <c r="CI10398" s="273" t="s">
        <v>80</v>
      </c>
      <c r="CM10398" s="273" t="s">
        <v>73</v>
      </c>
      <c r="CN10398" s="273">
        <v>1</v>
      </c>
    </row>
    <row r="10399" spans="74:92">
      <c r="BV10399" s="273" t="s">
        <v>83</v>
      </c>
      <c r="BW10399" s="273" t="s">
        <v>75</v>
      </c>
      <c r="BX10399" s="273" t="s">
        <v>357</v>
      </c>
      <c r="BY10399" s="273" t="s">
        <v>602</v>
      </c>
      <c r="BZ10399" s="273" t="s">
        <v>86</v>
      </c>
      <c r="CA10399" s="273" t="s">
        <v>87</v>
      </c>
      <c r="CB10399" s="273" t="s">
        <v>217</v>
      </c>
      <c r="CC10399" s="273" t="s">
        <v>218</v>
      </c>
      <c r="CD10399" s="282">
        <v>2</v>
      </c>
      <c r="CE10399" s="274">
        <v>44927</v>
      </c>
      <c r="CG10399" s="273" t="s">
        <v>181</v>
      </c>
      <c r="CI10399" s="273" t="s">
        <v>181</v>
      </c>
      <c r="CJ10399" s="273" t="s">
        <v>122</v>
      </c>
      <c r="CM10399" s="273" t="s">
        <v>73</v>
      </c>
      <c r="CN10399" s="273">
        <v>1</v>
      </c>
    </row>
    <row r="10400" spans="74:92">
      <c r="BV10400" s="273" t="s">
        <v>83</v>
      </c>
      <c r="BW10400" s="273" t="s">
        <v>75</v>
      </c>
      <c r="BX10400" s="273" t="s">
        <v>357</v>
      </c>
      <c r="BY10400" s="273" t="s">
        <v>602</v>
      </c>
      <c r="BZ10400" s="273" t="s">
        <v>86</v>
      </c>
      <c r="CA10400" s="273" t="s">
        <v>87</v>
      </c>
      <c r="CB10400" s="273" t="s">
        <v>233</v>
      </c>
      <c r="CC10400" s="273" t="s">
        <v>234</v>
      </c>
      <c r="CD10400" s="282">
        <v>1</v>
      </c>
      <c r="CE10400" s="274">
        <v>44927</v>
      </c>
      <c r="CG10400" s="273" t="s">
        <v>181</v>
      </c>
      <c r="CI10400" s="273" t="s">
        <v>181</v>
      </c>
      <c r="CJ10400" s="273" t="s">
        <v>1602</v>
      </c>
      <c r="CM10400" s="273" t="s">
        <v>73</v>
      </c>
      <c r="CN10400" s="273">
        <v>1</v>
      </c>
    </row>
    <row r="10401" spans="74:92">
      <c r="BV10401" s="273" t="s">
        <v>83</v>
      </c>
      <c r="BW10401" s="273" t="s">
        <v>75</v>
      </c>
      <c r="BX10401" s="273" t="s">
        <v>357</v>
      </c>
      <c r="BY10401" s="273" t="s">
        <v>602</v>
      </c>
      <c r="BZ10401" s="273" t="s">
        <v>138</v>
      </c>
      <c r="CA10401" s="273" t="s">
        <v>139</v>
      </c>
      <c r="CB10401" s="273" t="s">
        <v>190</v>
      </c>
      <c r="CC10401" s="273" t="s">
        <v>191</v>
      </c>
      <c r="CD10401" s="282">
        <v>8</v>
      </c>
      <c r="CE10401" s="274">
        <v>44927</v>
      </c>
      <c r="CF10401" s="273">
        <v>0</v>
      </c>
      <c r="CG10401" s="273" t="s">
        <v>80</v>
      </c>
      <c r="CH10401" s="273">
        <v>0</v>
      </c>
      <c r="CI10401" s="273" t="s">
        <v>80</v>
      </c>
      <c r="CM10401" s="273" t="s">
        <v>73</v>
      </c>
      <c r="CN10401" s="273">
        <v>1</v>
      </c>
    </row>
    <row r="10402" spans="74:92">
      <c r="BV10402" s="273" t="s">
        <v>83</v>
      </c>
      <c r="BW10402" s="273" t="s">
        <v>75</v>
      </c>
      <c r="BX10402" s="273" t="s">
        <v>357</v>
      </c>
      <c r="BY10402" s="273" t="s">
        <v>602</v>
      </c>
      <c r="BZ10402" s="273" t="s">
        <v>167</v>
      </c>
      <c r="CA10402" s="273" t="s">
        <v>168</v>
      </c>
      <c r="CB10402" s="273" t="s">
        <v>319</v>
      </c>
      <c r="CC10402" s="273" t="s">
        <v>320</v>
      </c>
      <c r="CD10402" s="282">
        <v>15</v>
      </c>
      <c r="CE10402" s="274">
        <v>44927</v>
      </c>
      <c r="CF10402" s="273">
        <v>0</v>
      </c>
      <c r="CG10402" s="273" t="s">
        <v>80</v>
      </c>
      <c r="CH10402" s="273">
        <v>0</v>
      </c>
      <c r="CI10402" s="273" t="s">
        <v>80</v>
      </c>
      <c r="CM10402" s="284" t="s">
        <v>73</v>
      </c>
      <c r="CN10402" s="273">
        <v>1</v>
      </c>
    </row>
    <row r="10403" spans="74:92">
      <c r="BV10403" s="273" t="s">
        <v>83</v>
      </c>
      <c r="BW10403" s="273" t="s">
        <v>75</v>
      </c>
      <c r="BX10403" s="273" t="s">
        <v>357</v>
      </c>
      <c r="BY10403" s="273" t="s">
        <v>602</v>
      </c>
      <c r="BZ10403" s="273" t="s">
        <v>86</v>
      </c>
      <c r="CA10403" s="273" t="s">
        <v>87</v>
      </c>
      <c r="CB10403" s="273" t="s">
        <v>179</v>
      </c>
      <c r="CC10403" s="273" t="s">
        <v>180</v>
      </c>
      <c r="CD10403" s="282">
        <v>1</v>
      </c>
      <c r="CE10403" s="274">
        <v>44927</v>
      </c>
      <c r="CG10403" s="273" t="s">
        <v>181</v>
      </c>
      <c r="CI10403" s="273" t="s">
        <v>181</v>
      </c>
      <c r="CJ10403" s="273" t="s">
        <v>1834</v>
      </c>
      <c r="CM10403" s="284" t="s">
        <v>73</v>
      </c>
      <c r="CN10403" s="273">
        <v>1</v>
      </c>
    </row>
    <row r="10404" spans="74:92">
      <c r="BV10404" s="273" t="s">
        <v>83</v>
      </c>
      <c r="BW10404" s="273" t="s">
        <v>75</v>
      </c>
      <c r="BX10404" s="273" t="s">
        <v>357</v>
      </c>
      <c r="BY10404" s="273" t="s">
        <v>602</v>
      </c>
      <c r="BZ10404" s="273" t="s">
        <v>204</v>
      </c>
      <c r="CA10404" s="273" t="s">
        <v>205</v>
      </c>
      <c r="CB10404" s="273" t="s">
        <v>206</v>
      </c>
      <c r="CC10404" s="273" t="s">
        <v>207</v>
      </c>
      <c r="CD10404" s="282">
        <v>0</v>
      </c>
      <c r="CE10404" s="274">
        <v>44927</v>
      </c>
      <c r="CG10404" s="273" t="s">
        <v>181</v>
      </c>
      <c r="CI10404" s="273" t="s">
        <v>208</v>
      </c>
      <c r="CJ10404" s="273" t="s">
        <v>209</v>
      </c>
      <c r="CM10404" s="273" t="s">
        <v>73</v>
      </c>
      <c r="CN10404" s="273">
        <v>1</v>
      </c>
    </row>
    <row r="10405" spans="74:92">
      <c r="BV10405" s="273" t="s">
        <v>83</v>
      </c>
      <c r="BW10405" s="273" t="s">
        <v>75</v>
      </c>
      <c r="BX10405" s="273" t="s">
        <v>357</v>
      </c>
      <c r="BY10405" s="273" t="s">
        <v>602</v>
      </c>
      <c r="BZ10405" s="273" t="s">
        <v>167</v>
      </c>
      <c r="CA10405" s="273" t="s">
        <v>168</v>
      </c>
      <c r="CB10405" s="273" t="s">
        <v>313</v>
      </c>
      <c r="CC10405" s="273" t="s">
        <v>314</v>
      </c>
      <c r="CD10405" s="282">
        <v>14</v>
      </c>
      <c r="CE10405" s="274">
        <v>44927</v>
      </c>
      <c r="CF10405" s="273">
        <v>0</v>
      </c>
      <c r="CG10405" s="273" t="s">
        <v>80</v>
      </c>
      <c r="CH10405" s="273">
        <v>0</v>
      </c>
      <c r="CI10405" s="273" t="s">
        <v>80</v>
      </c>
      <c r="CM10405" s="273" t="s">
        <v>73</v>
      </c>
      <c r="CN10405" s="273">
        <v>1</v>
      </c>
    </row>
    <row r="10406" spans="74:92">
      <c r="BV10406" s="273" t="s">
        <v>83</v>
      </c>
      <c r="BW10406" s="273" t="s">
        <v>75</v>
      </c>
      <c r="BX10406" s="273" t="s">
        <v>357</v>
      </c>
      <c r="BY10406" s="273" t="s">
        <v>602</v>
      </c>
      <c r="BZ10406" s="273" t="s">
        <v>167</v>
      </c>
      <c r="CA10406" s="273" t="s">
        <v>168</v>
      </c>
      <c r="CB10406" s="273" t="s">
        <v>353</v>
      </c>
      <c r="CC10406" s="273" t="s">
        <v>354</v>
      </c>
      <c r="CD10406" s="282">
        <v>13</v>
      </c>
      <c r="CE10406" s="274">
        <v>44927</v>
      </c>
      <c r="CF10406" s="273">
        <v>0</v>
      </c>
      <c r="CG10406" s="273" t="s">
        <v>80</v>
      </c>
      <c r="CH10406" s="273">
        <v>0</v>
      </c>
      <c r="CI10406" s="273" t="s">
        <v>80</v>
      </c>
      <c r="CM10406" s="273" t="s">
        <v>73</v>
      </c>
      <c r="CN10406" s="273">
        <v>1</v>
      </c>
    </row>
    <row r="10407" spans="74:92">
      <c r="BV10407" s="273" t="s">
        <v>83</v>
      </c>
      <c r="BW10407" s="273" t="s">
        <v>75</v>
      </c>
      <c r="BX10407" s="273" t="s">
        <v>357</v>
      </c>
      <c r="BY10407" s="273" t="s">
        <v>602</v>
      </c>
      <c r="BZ10407" s="273" t="s">
        <v>167</v>
      </c>
      <c r="CA10407" s="273" t="s">
        <v>168</v>
      </c>
      <c r="CB10407" s="273" t="s">
        <v>169</v>
      </c>
      <c r="CC10407" s="273" t="s">
        <v>170</v>
      </c>
      <c r="CD10407" s="282">
        <v>12</v>
      </c>
      <c r="CE10407" s="274">
        <v>44927</v>
      </c>
      <c r="CF10407" s="273">
        <v>0</v>
      </c>
      <c r="CG10407" s="273" t="s">
        <v>80</v>
      </c>
      <c r="CH10407" s="273">
        <v>0</v>
      </c>
      <c r="CI10407" s="273" t="s">
        <v>80</v>
      </c>
      <c r="CM10407" s="273" t="s">
        <v>73</v>
      </c>
      <c r="CN10407" s="273">
        <v>1</v>
      </c>
    </row>
    <row r="10408" spans="74:92">
      <c r="BV10408" s="273" t="s">
        <v>83</v>
      </c>
      <c r="BW10408" s="273" t="s">
        <v>75</v>
      </c>
      <c r="BX10408" s="273" t="s">
        <v>357</v>
      </c>
      <c r="BY10408" s="273" t="s">
        <v>602</v>
      </c>
      <c r="BZ10408" s="273" t="s">
        <v>151</v>
      </c>
      <c r="CA10408" s="273" t="s">
        <v>152</v>
      </c>
      <c r="CB10408" s="273" t="s">
        <v>161</v>
      </c>
      <c r="CC10408" s="273" t="s">
        <v>162</v>
      </c>
      <c r="CD10408" s="282">
        <v>11</v>
      </c>
      <c r="CE10408" s="274">
        <v>44927</v>
      </c>
      <c r="CF10408" s="273">
        <v>0</v>
      </c>
      <c r="CG10408" s="273" t="s">
        <v>80</v>
      </c>
      <c r="CH10408" s="273">
        <v>0</v>
      </c>
      <c r="CI10408" s="273" t="s">
        <v>80</v>
      </c>
      <c r="CM10408" s="273" t="s">
        <v>73</v>
      </c>
      <c r="CN10408" s="273">
        <v>1</v>
      </c>
    </row>
    <row r="10409" spans="74:92">
      <c r="BV10409" s="273" t="s">
        <v>83</v>
      </c>
      <c r="BW10409" s="273" t="s">
        <v>75</v>
      </c>
      <c r="BX10409" s="273" t="s">
        <v>357</v>
      </c>
      <c r="BY10409" s="273" t="s">
        <v>602</v>
      </c>
      <c r="BZ10409" s="273" t="s">
        <v>138</v>
      </c>
      <c r="CA10409" s="273" t="s">
        <v>139</v>
      </c>
      <c r="CB10409" s="273" t="s">
        <v>140</v>
      </c>
      <c r="CC10409" s="273" t="s">
        <v>141</v>
      </c>
      <c r="CD10409" s="282">
        <v>9</v>
      </c>
      <c r="CE10409" s="274">
        <v>44927</v>
      </c>
      <c r="CF10409" s="273">
        <v>0</v>
      </c>
      <c r="CG10409" s="273" t="s">
        <v>80</v>
      </c>
      <c r="CH10409" s="273">
        <v>0</v>
      </c>
      <c r="CI10409" s="273" t="s">
        <v>80</v>
      </c>
      <c r="CM10409" s="273" t="s">
        <v>73</v>
      </c>
      <c r="CN10409" s="273">
        <v>1</v>
      </c>
    </row>
    <row r="10410" spans="74:92">
      <c r="BV10410" s="273" t="s">
        <v>83</v>
      </c>
      <c r="BW10410" s="273" t="s">
        <v>75</v>
      </c>
      <c r="BX10410" s="273" t="s">
        <v>357</v>
      </c>
      <c r="BY10410" s="273" t="s">
        <v>602</v>
      </c>
      <c r="BZ10410" s="273" t="s">
        <v>151</v>
      </c>
      <c r="CA10410" s="273" t="s">
        <v>152</v>
      </c>
      <c r="CB10410" s="273" t="s">
        <v>153</v>
      </c>
      <c r="CC10410" s="273" t="s">
        <v>154</v>
      </c>
      <c r="CD10410" s="282">
        <v>10</v>
      </c>
      <c r="CE10410" s="274">
        <v>44927</v>
      </c>
      <c r="CF10410" s="273">
        <v>0</v>
      </c>
      <c r="CG10410" s="273" t="s">
        <v>80</v>
      </c>
      <c r="CH10410" s="273">
        <v>0</v>
      </c>
      <c r="CI10410" s="273" t="s">
        <v>80</v>
      </c>
      <c r="CM10410" s="273" t="s">
        <v>73</v>
      </c>
      <c r="CN10410" s="273">
        <v>1</v>
      </c>
    </row>
    <row r="10411" spans="74:92">
      <c r="BV10411" s="273" t="s">
        <v>83</v>
      </c>
      <c r="BW10411" s="273" t="s">
        <v>75</v>
      </c>
      <c r="BX10411" s="273" t="s">
        <v>357</v>
      </c>
      <c r="BY10411" s="273" t="s">
        <v>602</v>
      </c>
      <c r="BZ10411" s="273" t="s">
        <v>126</v>
      </c>
      <c r="CA10411" s="273" t="s">
        <v>127</v>
      </c>
      <c r="CB10411" s="273" t="s">
        <v>133</v>
      </c>
      <c r="CC10411" s="273" t="s">
        <v>134</v>
      </c>
      <c r="CD10411" s="282">
        <v>7</v>
      </c>
      <c r="CE10411" s="274">
        <v>44927</v>
      </c>
      <c r="CI10411" s="273" t="s">
        <v>104</v>
      </c>
      <c r="CM10411" s="273" t="s">
        <v>73</v>
      </c>
      <c r="CN10411" s="273">
        <v>1</v>
      </c>
    </row>
    <row r="10412" spans="74:92">
      <c r="BV10412" s="273" t="s">
        <v>83</v>
      </c>
      <c r="BW10412" s="273" t="s">
        <v>75</v>
      </c>
      <c r="BX10412" s="273" t="s">
        <v>357</v>
      </c>
      <c r="BY10412" s="273" t="s">
        <v>602</v>
      </c>
      <c r="BZ10412" s="273" t="s">
        <v>126</v>
      </c>
      <c r="CA10412" s="273" t="s">
        <v>127</v>
      </c>
      <c r="CB10412" s="273" t="s">
        <v>128</v>
      </c>
      <c r="CC10412" s="273" t="s">
        <v>129</v>
      </c>
      <c r="CD10412" s="282">
        <v>6</v>
      </c>
      <c r="CE10412" s="274">
        <v>44927</v>
      </c>
      <c r="CI10412" s="273" t="s">
        <v>80</v>
      </c>
      <c r="CM10412" s="273" t="s">
        <v>73</v>
      </c>
      <c r="CN10412" s="273">
        <v>1</v>
      </c>
    </row>
    <row r="10413" spans="74:92">
      <c r="BV10413" s="273" t="s">
        <v>83</v>
      </c>
      <c r="BW10413" s="273" t="s">
        <v>75</v>
      </c>
      <c r="BX10413" s="273" t="s">
        <v>357</v>
      </c>
      <c r="BY10413" s="273" t="s">
        <v>602</v>
      </c>
      <c r="BZ10413" s="273" t="s">
        <v>110</v>
      </c>
      <c r="CA10413" s="273" t="s">
        <v>111</v>
      </c>
      <c r="CB10413" s="273" t="s">
        <v>112</v>
      </c>
      <c r="CC10413" s="273" t="s">
        <v>113</v>
      </c>
      <c r="CD10413" s="282">
        <v>4</v>
      </c>
      <c r="CE10413" s="274">
        <v>44927</v>
      </c>
      <c r="CI10413" s="273" t="s">
        <v>80</v>
      </c>
      <c r="CM10413" s="273" t="s">
        <v>73</v>
      </c>
      <c r="CN10413" s="273">
        <v>1</v>
      </c>
    </row>
    <row r="10414" spans="74:92">
      <c r="BV10414" s="273" t="s">
        <v>83</v>
      </c>
      <c r="BW10414" s="273" t="s">
        <v>75</v>
      </c>
      <c r="BX10414" s="273" t="s">
        <v>357</v>
      </c>
      <c r="BY10414" s="273" t="s">
        <v>602</v>
      </c>
      <c r="BZ10414" s="273" t="s">
        <v>110</v>
      </c>
      <c r="CA10414" s="273" t="s">
        <v>111</v>
      </c>
      <c r="CB10414" s="273" t="s">
        <v>117</v>
      </c>
      <c r="CC10414" s="273" t="s">
        <v>118</v>
      </c>
      <c r="CD10414" s="282">
        <v>5</v>
      </c>
      <c r="CE10414" s="274">
        <v>44927</v>
      </c>
      <c r="CI10414" s="273" t="s">
        <v>104</v>
      </c>
      <c r="CM10414" s="273" t="s">
        <v>73</v>
      </c>
      <c r="CN10414" s="273">
        <v>1</v>
      </c>
    </row>
    <row r="10415" spans="74:92">
      <c r="BV10415" s="273" t="s">
        <v>83</v>
      </c>
      <c r="BW10415" s="273" t="s">
        <v>75</v>
      </c>
      <c r="BX10415" s="273" t="s">
        <v>357</v>
      </c>
      <c r="BY10415" s="273" t="s">
        <v>602</v>
      </c>
      <c r="BZ10415" s="273" t="s">
        <v>86</v>
      </c>
      <c r="CA10415" s="273" t="s">
        <v>87</v>
      </c>
      <c r="CB10415" s="273" t="s">
        <v>101</v>
      </c>
      <c r="CC10415" s="273" t="s">
        <v>102</v>
      </c>
      <c r="CD10415" s="282">
        <v>4</v>
      </c>
      <c r="CE10415" s="274">
        <v>44927</v>
      </c>
      <c r="CF10415" s="273">
        <v>0</v>
      </c>
      <c r="CG10415" s="273" t="s">
        <v>1495</v>
      </c>
      <c r="CH10415" s="273">
        <v>0</v>
      </c>
      <c r="CI10415" s="273" t="s">
        <v>104</v>
      </c>
      <c r="CM10415" s="273" t="s">
        <v>73</v>
      </c>
      <c r="CN10415" s="273">
        <v>1</v>
      </c>
    </row>
    <row r="10416" spans="74:92">
      <c r="BV10416" s="273" t="s">
        <v>83</v>
      </c>
      <c r="BW10416" s="273" t="s">
        <v>75</v>
      </c>
      <c r="BX10416" s="273" t="s">
        <v>357</v>
      </c>
      <c r="BY10416" s="273" t="s">
        <v>602</v>
      </c>
      <c r="BZ10416" s="273" t="s">
        <v>86</v>
      </c>
      <c r="CA10416" s="273" t="s">
        <v>87</v>
      </c>
      <c r="CB10416" s="273" t="s">
        <v>88</v>
      </c>
      <c r="CC10416" s="273" t="s">
        <v>89</v>
      </c>
      <c r="CD10416" s="282">
        <v>3</v>
      </c>
      <c r="CE10416" s="274">
        <v>44927</v>
      </c>
      <c r="CF10416" s="273">
        <v>0</v>
      </c>
      <c r="CG10416" s="273" t="s">
        <v>80</v>
      </c>
      <c r="CH10416" s="273">
        <v>0</v>
      </c>
      <c r="CI10416" s="273" t="s">
        <v>80</v>
      </c>
      <c r="CM10416" s="273" t="s">
        <v>73</v>
      </c>
      <c r="CN10416" s="273">
        <v>1</v>
      </c>
    </row>
    <row r="10417" spans="74:92">
      <c r="BV10417" s="273" t="s">
        <v>83</v>
      </c>
      <c r="BW10417" s="273" t="s">
        <v>75</v>
      </c>
      <c r="BX10417" s="273" t="s">
        <v>357</v>
      </c>
      <c r="BY10417" s="273" t="s">
        <v>606</v>
      </c>
      <c r="BZ10417" s="273" t="s">
        <v>86</v>
      </c>
      <c r="CA10417" s="273" t="s">
        <v>87</v>
      </c>
      <c r="CB10417" s="273" t="s">
        <v>88</v>
      </c>
      <c r="CC10417" s="273" t="s">
        <v>89</v>
      </c>
      <c r="CD10417" s="282">
        <v>3</v>
      </c>
      <c r="CE10417" s="274">
        <v>44927</v>
      </c>
      <c r="CF10417" s="273">
        <v>611</v>
      </c>
      <c r="CG10417" s="273" t="s">
        <v>80</v>
      </c>
      <c r="CH10417" s="273">
        <v>611</v>
      </c>
      <c r="CI10417" s="273" t="s">
        <v>80</v>
      </c>
      <c r="CM10417" s="273" t="s">
        <v>73</v>
      </c>
      <c r="CN10417" s="273">
        <v>1</v>
      </c>
    </row>
    <row r="10418" spans="74:92">
      <c r="BV10418" s="273" t="s">
        <v>83</v>
      </c>
      <c r="BW10418" s="273" t="s">
        <v>75</v>
      </c>
      <c r="BX10418" s="273" t="s">
        <v>357</v>
      </c>
      <c r="BY10418" s="273" t="s">
        <v>606</v>
      </c>
      <c r="BZ10418" s="273" t="s">
        <v>86</v>
      </c>
      <c r="CA10418" s="273" t="s">
        <v>87</v>
      </c>
      <c r="CB10418" s="273" t="s">
        <v>101</v>
      </c>
      <c r="CC10418" s="273" t="s">
        <v>102</v>
      </c>
      <c r="CD10418" s="282">
        <v>4</v>
      </c>
      <c r="CE10418" s="274">
        <v>44927</v>
      </c>
      <c r="CF10418" s="273">
        <v>4044.82</v>
      </c>
      <c r="CG10418" s="273" t="s">
        <v>1495</v>
      </c>
      <c r="CH10418" s="273">
        <v>581.44287499999996</v>
      </c>
      <c r="CI10418" s="273" t="s">
        <v>104</v>
      </c>
      <c r="CM10418" s="273" t="s">
        <v>73</v>
      </c>
      <c r="CN10418" s="273">
        <v>1</v>
      </c>
    </row>
    <row r="10419" spans="74:92">
      <c r="BV10419" s="273" t="s">
        <v>83</v>
      </c>
      <c r="BW10419" s="273" t="s">
        <v>75</v>
      </c>
      <c r="BX10419" s="273" t="s">
        <v>357</v>
      </c>
      <c r="BY10419" s="273" t="s">
        <v>606</v>
      </c>
      <c r="BZ10419" s="273" t="s">
        <v>110</v>
      </c>
      <c r="CA10419" s="273" t="s">
        <v>111</v>
      </c>
      <c r="CB10419" s="273" t="s">
        <v>117</v>
      </c>
      <c r="CC10419" s="273" t="s">
        <v>118</v>
      </c>
      <c r="CD10419" s="282">
        <v>5</v>
      </c>
      <c r="CE10419" s="274">
        <v>44927</v>
      </c>
      <c r="CI10419" s="273" t="s">
        <v>104</v>
      </c>
      <c r="CM10419" s="273" t="s">
        <v>73</v>
      </c>
      <c r="CN10419" s="273">
        <v>1</v>
      </c>
    </row>
    <row r="10420" spans="74:92">
      <c r="BV10420" s="273" t="s">
        <v>83</v>
      </c>
      <c r="BW10420" s="273" t="s">
        <v>75</v>
      </c>
      <c r="BX10420" s="273" t="s">
        <v>357</v>
      </c>
      <c r="BY10420" s="273" t="s">
        <v>606</v>
      </c>
      <c r="BZ10420" s="273" t="s">
        <v>110</v>
      </c>
      <c r="CA10420" s="273" t="s">
        <v>111</v>
      </c>
      <c r="CB10420" s="273" t="s">
        <v>112</v>
      </c>
      <c r="CC10420" s="273" t="s">
        <v>113</v>
      </c>
      <c r="CD10420" s="282">
        <v>4</v>
      </c>
      <c r="CE10420" s="274">
        <v>44927</v>
      </c>
      <c r="CI10420" s="273" t="s">
        <v>80</v>
      </c>
      <c r="CM10420" s="273" t="s">
        <v>73</v>
      </c>
      <c r="CN10420" s="273">
        <v>1</v>
      </c>
    </row>
    <row r="10421" spans="74:92">
      <c r="BV10421" s="273" t="s">
        <v>83</v>
      </c>
      <c r="BW10421" s="273" t="s">
        <v>75</v>
      </c>
      <c r="BX10421" s="273" t="s">
        <v>357</v>
      </c>
      <c r="BY10421" s="273" t="s">
        <v>606</v>
      </c>
      <c r="BZ10421" s="273" t="s">
        <v>126</v>
      </c>
      <c r="CA10421" s="273" t="s">
        <v>127</v>
      </c>
      <c r="CB10421" s="273" t="s">
        <v>128</v>
      </c>
      <c r="CC10421" s="273" t="s">
        <v>129</v>
      </c>
      <c r="CD10421" s="282">
        <v>6</v>
      </c>
      <c r="CE10421" s="274">
        <v>44927</v>
      </c>
      <c r="CI10421" s="273" t="s">
        <v>80</v>
      </c>
      <c r="CM10421" s="273" t="s">
        <v>73</v>
      </c>
      <c r="CN10421" s="273">
        <v>1</v>
      </c>
    </row>
    <row r="10422" spans="74:92">
      <c r="BV10422" s="273" t="s">
        <v>83</v>
      </c>
      <c r="BW10422" s="273" t="s">
        <v>75</v>
      </c>
      <c r="BX10422" s="273" t="s">
        <v>357</v>
      </c>
      <c r="BY10422" s="273" t="s">
        <v>606</v>
      </c>
      <c r="BZ10422" s="273" t="s">
        <v>126</v>
      </c>
      <c r="CA10422" s="273" t="s">
        <v>127</v>
      </c>
      <c r="CB10422" s="273" t="s">
        <v>133</v>
      </c>
      <c r="CC10422" s="273" t="s">
        <v>134</v>
      </c>
      <c r="CD10422" s="282">
        <v>7</v>
      </c>
      <c r="CE10422" s="274">
        <v>44927</v>
      </c>
      <c r="CI10422" s="273" t="s">
        <v>104</v>
      </c>
      <c r="CM10422" s="273" t="s">
        <v>73</v>
      </c>
      <c r="CN10422" s="273">
        <v>1</v>
      </c>
    </row>
    <row r="10423" spans="74:92">
      <c r="BV10423" s="273" t="s">
        <v>83</v>
      </c>
      <c r="BW10423" s="273" t="s">
        <v>75</v>
      </c>
      <c r="BX10423" s="273" t="s">
        <v>357</v>
      </c>
      <c r="BY10423" s="273" t="s">
        <v>606</v>
      </c>
      <c r="BZ10423" s="273" t="s">
        <v>151</v>
      </c>
      <c r="CA10423" s="273" t="s">
        <v>152</v>
      </c>
      <c r="CB10423" s="273" t="s">
        <v>153</v>
      </c>
      <c r="CC10423" s="273" t="s">
        <v>154</v>
      </c>
      <c r="CD10423" s="282">
        <v>10</v>
      </c>
      <c r="CE10423" s="274">
        <v>44927</v>
      </c>
      <c r="CF10423" s="273">
        <v>0</v>
      </c>
      <c r="CG10423" s="273" t="s">
        <v>80</v>
      </c>
      <c r="CH10423" s="273">
        <v>0</v>
      </c>
      <c r="CI10423" s="273" t="s">
        <v>80</v>
      </c>
      <c r="CM10423" s="273" t="s">
        <v>73</v>
      </c>
      <c r="CN10423" s="273">
        <v>1</v>
      </c>
    </row>
    <row r="10424" spans="74:92">
      <c r="BV10424" s="273" t="s">
        <v>83</v>
      </c>
      <c r="BW10424" s="273" t="s">
        <v>75</v>
      </c>
      <c r="BX10424" s="273" t="s">
        <v>357</v>
      </c>
      <c r="BY10424" s="273" t="s">
        <v>606</v>
      </c>
      <c r="BZ10424" s="273" t="s">
        <v>138</v>
      </c>
      <c r="CA10424" s="273" t="s">
        <v>139</v>
      </c>
      <c r="CB10424" s="273" t="s">
        <v>140</v>
      </c>
      <c r="CC10424" s="273" t="s">
        <v>141</v>
      </c>
      <c r="CD10424" s="282">
        <v>9</v>
      </c>
      <c r="CE10424" s="274">
        <v>44927</v>
      </c>
      <c r="CF10424" s="273">
        <v>0</v>
      </c>
      <c r="CG10424" s="273" t="s">
        <v>80</v>
      </c>
      <c r="CH10424" s="273">
        <v>0</v>
      </c>
      <c r="CI10424" s="273" t="s">
        <v>80</v>
      </c>
      <c r="CM10424" s="273" t="s">
        <v>73</v>
      </c>
      <c r="CN10424" s="273">
        <v>1</v>
      </c>
    </row>
    <row r="10425" spans="74:92">
      <c r="BV10425" s="273" t="s">
        <v>83</v>
      </c>
      <c r="BW10425" s="273" t="s">
        <v>75</v>
      </c>
      <c r="BX10425" s="273" t="s">
        <v>357</v>
      </c>
      <c r="BY10425" s="273" t="s">
        <v>606</v>
      </c>
      <c r="BZ10425" s="273" t="s">
        <v>151</v>
      </c>
      <c r="CA10425" s="273" t="s">
        <v>152</v>
      </c>
      <c r="CB10425" s="273" t="s">
        <v>161</v>
      </c>
      <c r="CC10425" s="273" t="s">
        <v>162</v>
      </c>
      <c r="CD10425" s="282">
        <v>11</v>
      </c>
      <c r="CE10425" s="274">
        <v>44927</v>
      </c>
      <c r="CF10425" s="273">
        <v>0</v>
      </c>
      <c r="CG10425" s="273" t="s">
        <v>80</v>
      </c>
      <c r="CH10425" s="273">
        <v>0</v>
      </c>
      <c r="CI10425" s="273" t="s">
        <v>80</v>
      </c>
      <c r="CM10425" s="273" t="s">
        <v>73</v>
      </c>
      <c r="CN10425" s="273">
        <v>1</v>
      </c>
    </row>
    <row r="10426" spans="74:92">
      <c r="BV10426" s="273" t="s">
        <v>83</v>
      </c>
      <c r="BW10426" s="273" t="s">
        <v>75</v>
      </c>
      <c r="BX10426" s="273" t="s">
        <v>357</v>
      </c>
      <c r="BY10426" s="273" t="s">
        <v>606</v>
      </c>
      <c r="BZ10426" s="273" t="s">
        <v>167</v>
      </c>
      <c r="CA10426" s="273" t="s">
        <v>168</v>
      </c>
      <c r="CB10426" s="273" t="s">
        <v>169</v>
      </c>
      <c r="CC10426" s="273" t="s">
        <v>170</v>
      </c>
      <c r="CD10426" s="282">
        <v>12</v>
      </c>
      <c r="CE10426" s="274">
        <v>44927</v>
      </c>
      <c r="CF10426" s="273">
        <v>0</v>
      </c>
      <c r="CG10426" s="273" t="s">
        <v>80</v>
      </c>
      <c r="CH10426" s="273">
        <v>0</v>
      </c>
      <c r="CI10426" s="273" t="s">
        <v>80</v>
      </c>
      <c r="CM10426" s="273" t="s">
        <v>73</v>
      </c>
      <c r="CN10426" s="273">
        <v>1</v>
      </c>
    </row>
    <row r="10427" spans="74:92">
      <c r="BV10427" s="273" t="s">
        <v>83</v>
      </c>
      <c r="BW10427" s="273" t="s">
        <v>75</v>
      </c>
      <c r="BX10427" s="273" t="s">
        <v>357</v>
      </c>
      <c r="BY10427" s="273" t="s">
        <v>606</v>
      </c>
      <c r="BZ10427" s="273" t="s">
        <v>167</v>
      </c>
      <c r="CA10427" s="273" t="s">
        <v>168</v>
      </c>
      <c r="CB10427" s="273" t="s">
        <v>353</v>
      </c>
      <c r="CC10427" s="273" t="s">
        <v>354</v>
      </c>
      <c r="CD10427" s="282">
        <v>13</v>
      </c>
      <c r="CE10427" s="274">
        <v>44927</v>
      </c>
      <c r="CF10427" s="273">
        <v>0</v>
      </c>
      <c r="CG10427" s="273" t="s">
        <v>80</v>
      </c>
      <c r="CH10427" s="273">
        <v>0</v>
      </c>
      <c r="CI10427" s="273" t="s">
        <v>80</v>
      </c>
      <c r="CM10427" s="273" t="s">
        <v>73</v>
      </c>
      <c r="CN10427" s="273">
        <v>1</v>
      </c>
    </row>
    <row r="10428" spans="74:92">
      <c r="BV10428" s="273" t="s">
        <v>83</v>
      </c>
      <c r="BW10428" s="273" t="s">
        <v>75</v>
      </c>
      <c r="BX10428" s="273" t="s">
        <v>357</v>
      </c>
      <c r="BY10428" s="273" t="s">
        <v>606</v>
      </c>
      <c r="BZ10428" s="273" t="s">
        <v>167</v>
      </c>
      <c r="CA10428" s="273" t="s">
        <v>168</v>
      </c>
      <c r="CB10428" s="273" t="s">
        <v>313</v>
      </c>
      <c r="CC10428" s="273" t="s">
        <v>314</v>
      </c>
      <c r="CD10428" s="282">
        <v>14</v>
      </c>
      <c r="CE10428" s="274">
        <v>44927</v>
      </c>
      <c r="CF10428" s="273">
        <v>0</v>
      </c>
      <c r="CG10428" s="273" t="s">
        <v>80</v>
      </c>
      <c r="CH10428" s="273">
        <v>0</v>
      </c>
      <c r="CI10428" s="273" t="s">
        <v>80</v>
      </c>
      <c r="CM10428" s="273" t="s">
        <v>73</v>
      </c>
      <c r="CN10428" s="273">
        <v>1</v>
      </c>
    </row>
    <row r="10429" spans="74:92">
      <c r="BV10429" s="273" t="s">
        <v>83</v>
      </c>
      <c r="BW10429" s="273" t="s">
        <v>75</v>
      </c>
      <c r="BX10429" s="273" t="s">
        <v>357</v>
      </c>
      <c r="BY10429" s="273" t="s">
        <v>606</v>
      </c>
      <c r="BZ10429" s="273" t="s">
        <v>204</v>
      </c>
      <c r="CA10429" s="273" t="s">
        <v>205</v>
      </c>
      <c r="CB10429" s="273" t="s">
        <v>206</v>
      </c>
      <c r="CC10429" s="273" t="s">
        <v>207</v>
      </c>
      <c r="CD10429" s="282">
        <v>0</v>
      </c>
      <c r="CE10429" s="274">
        <v>44927</v>
      </c>
      <c r="CG10429" s="273" t="s">
        <v>181</v>
      </c>
      <c r="CI10429" s="273" t="s">
        <v>208</v>
      </c>
      <c r="CJ10429" s="273" t="s">
        <v>209</v>
      </c>
      <c r="CM10429" s="273" t="s">
        <v>73</v>
      </c>
      <c r="CN10429" s="273">
        <v>1</v>
      </c>
    </row>
    <row r="10430" spans="74:92">
      <c r="BV10430" s="273" t="s">
        <v>83</v>
      </c>
      <c r="BW10430" s="273" t="s">
        <v>75</v>
      </c>
      <c r="BX10430" s="273" t="s">
        <v>357</v>
      </c>
      <c r="BY10430" s="273" t="s">
        <v>606</v>
      </c>
      <c r="BZ10430" s="273" t="s">
        <v>86</v>
      </c>
      <c r="CA10430" s="273" t="s">
        <v>87</v>
      </c>
      <c r="CB10430" s="273" t="s">
        <v>179</v>
      </c>
      <c r="CC10430" s="273" t="s">
        <v>180</v>
      </c>
      <c r="CD10430" s="282">
        <v>1</v>
      </c>
      <c r="CE10430" s="274">
        <v>44927</v>
      </c>
      <c r="CG10430" s="273" t="s">
        <v>181</v>
      </c>
      <c r="CI10430" s="273" t="s">
        <v>181</v>
      </c>
      <c r="CJ10430" s="273" t="s">
        <v>1834</v>
      </c>
      <c r="CM10430" s="273" t="s">
        <v>73</v>
      </c>
      <c r="CN10430" s="273">
        <v>1</v>
      </c>
    </row>
    <row r="10431" spans="74:92">
      <c r="BV10431" s="273" t="s">
        <v>83</v>
      </c>
      <c r="BW10431" s="273" t="s">
        <v>75</v>
      </c>
      <c r="BX10431" s="273" t="s">
        <v>357</v>
      </c>
      <c r="BY10431" s="273" t="s">
        <v>606</v>
      </c>
      <c r="BZ10431" s="273" t="s">
        <v>167</v>
      </c>
      <c r="CA10431" s="273" t="s">
        <v>168</v>
      </c>
      <c r="CB10431" s="273" t="s">
        <v>319</v>
      </c>
      <c r="CC10431" s="273" t="s">
        <v>320</v>
      </c>
      <c r="CD10431" s="282">
        <v>15</v>
      </c>
      <c r="CE10431" s="274">
        <v>44927</v>
      </c>
      <c r="CF10431" s="273">
        <v>0</v>
      </c>
      <c r="CG10431" s="273" t="s">
        <v>80</v>
      </c>
      <c r="CH10431" s="273">
        <v>0</v>
      </c>
      <c r="CI10431" s="273" t="s">
        <v>80</v>
      </c>
      <c r="CM10431" s="273" t="s">
        <v>73</v>
      </c>
      <c r="CN10431" s="273">
        <v>1</v>
      </c>
    </row>
    <row r="10432" spans="74:92">
      <c r="BV10432" s="273" t="s">
        <v>83</v>
      </c>
      <c r="BW10432" s="273" t="s">
        <v>75</v>
      </c>
      <c r="BX10432" s="273" t="s">
        <v>357</v>
      </c>
      <c r="BY10432" s="273" t="s">
        <v>606</v>
      </c>
      <c r="BZ10432" s="273" t="s">
        <v>138</v>
      </c>
      <c r="CA10432" s="273" t="s">
        <v>139</v>
      </c>
      <c r="CB10432" s="273" t="s">
        <v>190</v>
      </c>
      <c r="CC10432" s="273" t="s">
        <v>191</v>
      </c>
      <c r="CD10432" s="282">
        <v>8</v>
      </c>
      <c r="CE10432" s="274">
        <v>44927</v>
      </c>
      <c r="CF10432" s="273">
        <v>0</v>
      </c>
      <c r="CG10432" s="273" t="s">
        <v>80</v>
      </c>
      <c r="CH10432" s="273">
        <v>0</v>
      </c>
      <c r="CI10432" s="273" t="s">
        <v>80</v>
      </c>
      <c r="CM10432" s="273" t="s">
        <v>73</v>
      </c>
      <c r="CN10432" s="273">
        <v>1</v>
      </c>
    </row>
    <row r="10433" spans="74:92">
      <c r="BV10433" s="273" t="s">
        <v>83</v>
      </c>
      <c r="BW10433" s="273" t="s">
        <v>75</v>
      </c>
      <c r="BX10433" s="273" t="s">
        <v>357</v>
      </c>
      <c r="BY10433" s="273" t="s">
        <v>606</v>
      </c>
      <c r="BZ10433" s="273" t="s">
        <v>86</v>
      </c>
      <c r="CA10433" s="273" t="s">
        <v>87</v>
      </c>
      <c r="CB10433" s="273" t="s">
        <v>233</v>
      </c>
      <c r="CC10433" s="273" t="s">
        <v>234</v>
      </c>
      <c r="CD10433" s="282">
        <v>1</v>
      </c>
      <c r="CE10433" s="274">
        <v>44927</v>
      </c>
      <c r="CG10433" s="273" t="s">
        <v>181</v>
      </c>
      <c r="CI10433" s="273" t="s">
        <v>181</v>
      </c>
      <c r="CJ10433" s="273" t="s">
        <v>1602</v>
      </c>
      <c r="CM10433" s="273" t="s">
        <v>73</v>
      </c>
      <c r="CN10433" s="273">
        <v>1</v>
      </c>
    </row>
    <row r="10434" spans="74:92">
      <c r="BV10434" s="273" t="s">
        <v>83</v>
      </c>
      <c r="BW10434" s="273" t="s">
        <v>75</v>
      </c>
      <c r="BX10434" s="273" t="s">
        <v>357</v>
      </c>
      <c r="BY10434" s="273" t="s">
        <v>606</v>
      </c>
      <c r="BZ10434" s="273" t="s">
        <v>86</v>
      </c>
      <c r="CA10434" s="273" t="s">
        <v>87</v>
      </c>
      <c r="CB10434" s="273" t="s">
        <v>217</v>
      </c>
      <c r="CC10434" s="273" t="s">
        <v>218</v>
      </c>
      <c r="CD10434" s="282">
        <v>2</v>
      </c>
      <c r="CE10434" s="274">
        <v>44927</v>
      </c>
      <c r="CG10434" s="273" t="s">
        <v>181</v>
      </c>
      <c r="CI10434" s="273" t="s">
        <v>181</v>
      </c>
      <c r="CJ10434" s="273" t="s">
        <v>122</v>
      </c>
      <c r="CM10434" s="273" t="s">
        <v>73</v>
      </c>
      <c r="CN10434" s="273">
        <v>1</v>
      </c>
    </row>
    <row r="10435" spans="74:92">
      <c r="BV10435" s="273" t="s">
        <v>83</v>
      </c>
      <c r="BW10435" s="273" t="s">
        <v>75</v>
      </c>
      <c r="BX10435" s="273" t="s">
        <v>357</v>
      </c>
      <c r="BY10435" s="273" t="s">
        <v>606</v>
      </c>
      <c r="BZ10435" s="273" t="s">
        <v>86</v>
      </c>
      <c r="CA10435" s="273" t="s">
        <v>87</v>
      </c>
      <c r="CB10435" s="273" t="s">
        <v>225</v>
      </c>
      <c r="CC10435" s="273" t="s">
        <v>226</v>
      </c>
      <c r="CD10435" s="282">
        <v>5</v>
      </c>
      <c r="CE10435" s="274">
        <v>44927</v>
      </c>
      <c r="CF10435" s="273">
        <v>0</v>
      </c>
      <c r="CG10435" s="273" t="s">
        <v>80</v>
      </c>
      <c r="CH10435" s="273">
        <v>0</v>
      </c>
      <c r="CI10435" s="273" t="s">
        <v>80</v>
      </c>
      <c r="CM10435" s="273" t="s">
        <v>73</v>
      </c>
      <c r="CN10435" s="273">
        <v>1</v>
      </c>
    </row>
    <row r="10436" spans="74:92">
      <c r="BV10436" s="273" t="s">
        <v>83</v>
      </c>
      <c r="BW10436" s="273" t="s">
        <v>75</v>
      </c>
      <c r="BX10436" s="273" t="s">
        <v>357</v>
      </c>
      <c r="BY10436" s="273" t="s">
        <v>609</v>
      </c>
      <c r="BZ10436" s="273" t="s">
        <v>86</v>
      </c>
      <c r="CA10436" s="273" t="s">
        <v>87</v>
      </c>
      <c r="CB10436" s="273" t="s">
        <v>225</v>
      </c>
      <c r="CC10436" s="273" t="s">
        <v>226</v>
      </c>
      <c r="CD10436" s="282">
        <v>5</v>
      </c>
      <c r="CE10436" s="274">
        <v>44927</v>
      </c>
      <c r="CF10436" s="273">
        <v>0</v>
      </c>
      <c r="CG10436" s="273" t="s">
        <v>80</v>
      </c>
      <c r="CH10436" s="273">
        <v>0</v>
      </c>
      <c r="CI10436" s="273" t="s">
        <v>80</v>
      </c>
      <c r="CM10436" s="273" t="s">
        <v>73</v>
      </c>
      <c r="CN10436" s="273">
        <v>1</v>
      </c>
    </row>
    <row r="10437" spans="74:92">
      <c r="BV10437" s="273" t="s">
        <v>83</v>
      </c>
      <c r="BW10437" s="273" t="s">
        <v>75</v>
      </c>
      <c r="BX10437" s="273" t="s">
        <v>357</v>
      </c>
      <c r="BY10437" s="273" t="s">
        <v>609</v>
      </c>
      <c r="BZ10437" s="273" t="s">
        <v>86</v>
      </c>
      <c r="CA10437" s="273" t="s">
        <v>87</v>
      </c>
      <c r="CB10437" s="273" t="s">
        <v>217</v>
      </c>
      <c r="CC10437" s="273" t="s">
        <v>218</v>
      </c>
      <c r="CD10437" s="282">
        <v>2</v>
      </c>
      <c r="CE10437" s="274">
        <v>44927</v>
      </c>
      <c r="CG10437" s="273" t="s">
        <v>181</v>
      </c>
      <c r="CI10437" s="273" t="s">
        <v>181</v>
      </c>
      <c r="CJ10437" s="273" t="s">
        <v>122</v>
      </c>
      <c r="CM10437" s="273" t="s">
        <v>73</v>
      </c>
      <c r="CN10437" s="273">
        <v>1</v>
      </c>
    </row>
    <row r="10438" spans="74:92">
      <c r="BV10438" s="273" t="s">
        <v>83</v>
      </c>
      <c r="BW10438" s="273" t="s">
        <v>75</v>
      </c>
      <c r="BX10438" s="273" t="s">
        <v>357</v>
      </c>
      <c r="BY10438" s="273" t="s">
        <v>609</v>
      </c>
      <c r="BZ10438" s="273" t="s">
        <v>86</v>
      </c>
      <c r="CA10438" s="273" t="s">
        <v>87</v>
      </c>
      <c r="CB10438" s="273" t="s">
        <v>233</v>
      </c>
      <c r="CC10438" s="273" t="s">
        <v>234</v>
      </c>
      <c r="CD10438" s="282">
        <v>1</v>
      </c>
      <c r="CE10438" s="274">
        <v>44927</v>
      </c>
      <c r="CG10438" s="273" t="s">
        <v>181</v>
      </c>
      <c r="CI10438" s="273" t="s">
        <v>181</v>
      </c>
      <c r="CJ10438" s="273" t="s">
        <v>1602</v>
      </c>
      <c r="CM10438" s="273" t="s">
        <v>73</v>
      </c>
      <c r="CN10438" s="273">
        <v>1</v>
      </c>
    </row>
    <row r="10439" spans="74:92">
      <c r="BV10439" s="273" t="s">
        <v>83</v>
      </c>
      <c r="BW10439" s="273" t="s">
        <v>75</v>
      </c>
      <c r="BX10439" s="273" t="s">
        <v>357</v>
      </c>
      <c r="BY10439" s="273" t="s">
        <v>609</v>
      </c>
      <c r="BZ10439" s="273" t="s">
        <v>138</v>
      </c>
      <c r="CA10439" s="273" t="s">
        <v>139</v>
      </c>
      <c r="CB10439" s="273" t="s">
        <v>190</v>
      </c>
      <c r="CC10439" s="273" t="s">
        <v>191</v>
      </c>
      <c r="CD10439" s="282">
        <v>8</v>
      </c>
      <c r="CE10439" s="274">
        <v>44927</v>
      </c>
      <c r="CF10439" s="273">
        <v>0</v>
      </c>
      <c r="CG10439" s="273" t="s">
        <v>80</v>
      </c>
      <c r="CH10439" s="273">
        <v>0</v>
      </c>
      <c r="CI10439" s="273" t="s">
        <v>80</v>
      </c>
      <c r="CM10439" s="273" t="s">
        <v>73</v>
      </c>
      <c r="CN10439" s="273">
        <v>1</v>
      </c>
    </row>
    <row r="10440" spans="74:92">
      <c r="BV10440" s="273" t="s">
        <v>83</v>
      </c>
      <c r="BW10440" s="273" t="s">
        <v>75</v>
      </c>
      <c r="BX10440" s="273" t="s">
        <v>357</v>
      </c>
      <c r="BY10440" s="273" t="s">
        <v>609</v>
      </c>
      <c r="BZ10440" s="273" t="s">
        <v>167</v>
      </c>
      <c r="CA10440" s="273" t="s">
        <v>168</v>
      </c>
      <c r="CB10440" s="273" t="s">
        <v>319</v>
      </c>
      <c r="CC10440" s="273" t="s">
        <v>320</v>
      </c>
      <c r="CD10440" s="282">
        <v>15</v>
      </c>
      <c r="CE10440" s="274">
        <v>44927</v>
      </c>
      <c r="CF10440" s="273">
        <v>0</v>
      </c>
      <c r="CG10440" s="273" t="s">
        <v>80</v>
      </c>
      <c r="CH10440" s="273">
        <v>0</v>
      </c>
      <c r="CI10440" s="273" t="s">
        <v>80</v>
      </c>
      <c r="CM10440" s="273" t="s">
        <v>73</v>
      </c>
      <c r="CN10440" s="273">
        <v>1</v>
      </c>
    </row>
    <row r="10441" spans="74:92">
      <c r="BV10441" s="273" t="s">
        <v>83</v>
      </c>
      <c r="BW10441" s="273" t="s">
        <v>75</v>
      </c>
      <c r="BX10441" s="273" t="s">
        <v>357</v>
      </c>
      <c r="BY10441" s="273" t="s">
        <v>609</v>
      </c>
      <c r="BZ10441" s="273" t="s">
        <v>86</v>
      </c>
      <c r="CA10441" s="273" t="s">
        <v>87</v>
      </c>
      <c r="CB10441" s="273" t="s">
        <v>179</v>
      </c>
      <c r="CC10441" s="273" t="s">
        <v>180</v>
      </c>
      <c r="CD10441" s="282">
        <v>1</v>
      </c>
      <c r="CE10441" s="274">
        <v>44927</v>
      </c>
      <c r="CG10441" s="273" t="s">
        <v>181</v>
      </c>
      <c r="CI10441" s="273" t="s">
        <v>181</v>
      </c>
      <c r="CJ10441" s="273" t="s">
        <v>1834</v>
      </c>
      <c r="CM10441" s="273" t="s">
        <v>73</v>
      </c>
      <c r="CN10441" s="273">
        <v>1</v>
      </c>
    </row>
    <row r="10442" spans="74:92">
      <c r="BV10442" s="273" t="s">
        <v>83</v>
      </c>
      <c r="BW10442" s="273" t="s">
        <v>75</v>
      </c>
      <c r="BX10442" s="273" t="s">
        <v>357</v>
      </c>
      <c r="BY10442" s="273" t="s">
        <v>609</v>
      </c>
      <c r="BZ10442" s="273" t="s">
        <v>204</v>
      </c>
      <c r="CA10442" s="273" t="s">
        <v>205</v>
      </c>
      <c r="CB10442" s="273" t="s">
        <v>206</v>
      </c>
      <c r="CC10442" s="273" t="s">
        <v>207</v>
      </c>
      <c r="CD10442" s="282">
        <v>0</v>
      </c>
      <c r="CE10442" s="274">
        <v>44927</v>
      </c>
      <c r="CG10442" s="273" t="s">
        <v>181</v>
      </c>
      <c r="CI10442" s="273" t="s">
        <v>208</v>
      </c>
      <c r="CJ10442" s="273" t="s">
        <v>209</v>
      </c>
      <c r="CM10442" s="273" t="s">
        <v>73</v>
      </c>
      <c r="CN10442" s="273">
        <v>1</v>
      </c>
    </row>
    <row r="10443" spans="74:92">
      <c r="BV10443" s="273" t="s">
        <v>83</v>
      </c>
      <c r="BW10443" s="273" t="s">
        <v>75</v>
      </c>
      <c r="BX10443" s="273" t="s">
        <v>357</v>
      </c>
      <c r="BY10443" s="273" t="s">
        <v>609</v>
      </c>
      <c r="BZ10443" s="273" t="s">
        <v>167</v>
      </c>
      <c r="CA10443" s="273" t="s">
        <v>168</v>
      </c>
      <c r="CB10443" s="273" t="s">
        <v>313</v>
      </c>
      <c r="CC10443" s="273" t="s">
        <v>314</v>
      </c>
      <c r="CD10443" s="282">
        <v>14</v>
      </c>
      <c r="CE10443" s="274">
        <v>44927</v>
      </c>
      <c r="CF10443" s="273">
        <v>0</v>
      </c>
      <c r="CG10443" s="273" t="s">
        <v>80</v>
      </c>
      <c r="CH10443" s="273">
        <v>0</v>
      </c>
      <c r="CI10443" s="273" t="s">
        <v>80</v>
      </c>
      <c r="CM10443" s="273" t="s">
        <v>73</v>
      </c>
      <c r="CN10443" s="273">
        <v>1</v>
      </c>
    </row>
    <row r="10444" spans="74:92">
      <c r="BV10444" s="273" t="s">
        <v>83</v>
      </c>
      <c r="BW10444" s="273" t="s">
        <v>75</v>
      </c>
      <c r="BX10444" s="273" t="s">
        <v>357</v>
      </c>
      <c r="BY10444" s="273" t="s">
        <v>609</v>
      </c>
      <c r="BZ10444" s="273" t="s">
        <v>167</v>
      </c>
      <c r="CA10444" s="273" t="s">
        <v>168</v>
      </c>
      <c r="CB10444" s="273" t="s">
        <v>353</v>
      </c>
      <c r="CC10444" s="273" t="s">
        <v>354</v>
      </c>
      <c r="CD10444" s="282">
        <v>13</v>
      </c>
      <c r="CE10444" s="274">
        <v>44927</v>
      </c>
      <c r="CF10444" s="273">
        <v>0</v>
      </c>
      <c r="CG10444" s="273" t="s">
        <v>80</v>
      </c>
      <c r="CH10444" s="273">
        <v>0</v>
      </c>
      <c r="CI10444" s="273" t="s">
        <v>80</v>
      </c>
      <c r="CM10444" s="284" t="s">
        <v>73</v>
      </c>
      <c r="CN10444" s="273">
        <v>1</v>
      </c>
    </row>
    <row r="10445" spans="74:92">
      <c r="BV10445" s="273" t="s">
        <v>83</v>
      </c>
      <c r="BW10445" s="273" t="s">
        <v>75</v>
      </c>
      <c r="BX10445" s="273" t="s">
        <v>357</v>
      </c>
      <c r="BY10445" s="273" t="s">
        <v>609</v>
      </c>
      <c r="BZ10445" s="273" t="s">
        <v>167</v>
      </c>
      <c r="CA10445" s="273" t="s">
        <v>168</v>
      </c>
      <c r="CB10445" s="273" t="s">
        <v>169</v>
      </c>
      <c r="CC10445" s="273" t="s">
        <v>170</v>
      </c>
      <c r="CD10445" s="282">
        <v>12</v>
      </c>
      <c r="CE10445" s="274">
        <v>44927</v>
      </c>
      <c r="CF10445" s="273">
        <v>0</v>
      </c>
      <c r="CG10445" s="273" t="s">
        <v>80</v>
      </c>
      <c r="CH10445" s="273">
        <v>0</v>
      </c>
      <c r="CI10445" s="273" t="s">
        <v>80</v>
      </c>
      <c r="CM10445" s="284" t="s">
        <v>73</v>
      </c>
      <c r="CN10445" s="273">
        <v>1</v>
      </c>
    </row>
    <row r="10446" spans="74:92">
      <c r="BV10446" s="273" t="s">
        <v>83</v>
      </c>
      <c r="BW10446" s="273" t="s">
        <v>75</v>
      </c>
      <c r="BX10446" s="273" t="s">
        <v>357</v>
      </c>
      <c r="BY10446" s="273" t="s">
        <v>609</v>
      </c>
      <c r="BZ10446" s="273" t="s">
        <v>151</v>
      </c>
      <c r="CA10446" s="273" t="s">
        <v>152</v>
      </c>
      <c r="CB10446" s="273" t="s">
        <v>161</v>
      </c>
      <c r="CC10446" s="273" t="s">
        <v>162</v>
      </c>
      <c r="CD10446" s="282">
        <v>11</v>
      </c>
      <c r="CE10446" s="274">
        <v>44927</v>
      </c>
      <c r="CF10446" s="273">
        <v>0</v>
      </c>
      <c r="CG10446" s="273" t="s">
        <v>80</v>
      </c>
      <c r="CH10446" s="273">
        <v>0</v>
      </c>
      <c r="CI10446" s="273" t="s">
        <v>80</v>
      </c>
      <c r="CM10446" s="273" t="s">
        <v>73</v>
      </c>
      <c r="CN10446" s="273">
        <v>1</v>
      </c>
    </row>
    <row r="10447" spans="74:92">
      <c r="BV10447" s="273" t="s">
        <v>83</v>
      </c>
      <c r="BW10447" s="273" t="s">
        <v>75</v>
      </c>
      <c r="BX10447" s="273" t="s">
        <v>357</v>
      </c>
      <c r="BY10447" s="273" t="s">
        <v>609</v>
      </c>
      <c r="BZ10447" s="273" t="s">
        <v>138</v>
      </c>
      <c r="CA10447" s="273" t="s">
        <v>139</v>
      </c>
      <c r="CB10447" s="273" t="s">
        <v>140</v>
      </c>
      <c r="CC10447" s="273" t="s">
        <v>141</v>
      </c>
      <c r="CD10447" s="282">
        <v>9</v>
      </c>
      <c r="CE10447" s="274">
        <v>44927</v>
      </c>
      <c r="CF10447" s="273">
        <v>0</v>
      </c>
      <c r="CG10447" s="273" t="s">
        <v>80</v>
      </c>
      <c r="CH10447" s="273">
        <v>0</v>
      </c>
      <c r="CI10447" s="273" t="s">
        <v>80</v>
      </c>
      <c r="CM10447" s="273" t="s">
        <v>73</v>
      </c>
      <c r="CN10447" s="273">
        <v>1</v>
      </c>
    </row>
    <row r="10448" spans="74:92">
      <c r="BV10448" s="273" t="s">
        <v>83</v>
      </c>
      <c r="BW10448" s="273" t="s">
        <v>75</v>
      </c>
      <c r="BX10448" s="273" t="s">
        <v>357</v>
      </c>
      <c r="BY10448" s="273" t="s">
        <v>609</v>
      </c>
      <c r="BZ10448" s="273" t="s">
        <v>151</v>
      </c>
      <c r="CA10448" s="273" t="s">
        <v>152</v>
      </c>
      <c r="CB10448" s="273" t="s">
        <v>153</v>
      </c>
      <c r="CC10448" s="273" t="s">
        <v>154</v>
      </c>
      <c r="CD10448" s="282">
        <v>10</v>
      </c>
      <c r="CE10448" s="274">
        <v>44927</v>
      </c>
      <c r="CF10448" s="273">
        <v>0</v>
      </c>
      <c r="CG10448" s="273" t="s">
        <v>80</v>
      </c>
      <c r="CH10448" s="273">
        <v>0</v>
      </c>
      <c r="CI10448" s="273" t="s">
        <v>80</v>
      </c>
      <c r="CM10448" s="273" t="s">
        <v>73</v>
      </c>
      <c r="CN10448" s="273">
        <v>1</v>
      </c>
    </row>
    <row r="10449" spans="74:92">
      <c r="BV10449" s="273" t="s">
        <v>83</v>
      </c>
      <c r="BW10449" s="273" t="s">
        <v>75</v>
      </c>
      <c r="BX10449" s="273" t="s">
        <v>357</v>
      </c>
      <c r="BY10449" s="273" t="s">
        <v>609</v>
      </c>
      <c r="BZ10449" s="273" t="s">
        <v>126</v>
      </c>
      <c r="CA10449" s="273" t="s">
        <v>127</v>
      </c>
      <c r="CB10449" s="273" t="s">
        <v>133</v>
      </c>
      <c r="CC10449" s="273" t="s">
        <v>134</v>
      </c>
      <c r="CD10449" s="282">
        <v>7</v>
      </c>
      <c r="CE10449" s="274">
        <v>44927</v>
      </c>
      <c r="CI10449" s="273" t="s">
        <v>104</v>
      </c>
      <c r="CM10449" s="273" t="s">
        <v>73</v>
      </c>
      <c r="CN10449" s="273">
        <v>1</v>
      </c>
    </row>
    <row r="10450" spans="74:92">
      <c r="BV10450" s="273" t="s">
        <v>83</v>
      </c>
      <c r="BW10450" s="273" t="s">
        <v>75</v>
      </c>
      <c r="BX10450" s="273" t="s">
        <v>357</v>
      </c>
      <c r="BY10450" s="273" t="s">
        <v>609</v>
      </c>
      <c r="BZ10450" s="273" t="s">
        <v>126</v>
      </c>
      <c r="CA10450" s="273" t="s">
        <v>127</v>
      </c>
      <c r="CB10450" s="273" t="s">
        <v>128</v>
      </c>
      <c r="CC10450" s="273" t="s">
        <v>129</v>
      </c>
      <c r="CD10450" s="282">
        <v>6</v>
      </c>
      <c r="CE10450" s="274">
        <v>44927</v>
      </c>
      <c r="CI10450" s="273" t="s">
        <v>80</v>
      </c>
      <c r="CM10450" s="273" t="s">
        <v>73</v>
      </c>
      <c r="CN10450" s="273">
        <v>1</v>
      </c>
    </row>
    <row r="10451" spans="74:92">
      <c r="BV10451" s="273" t="s">
        <v>83</v>
      </c>
      <c r="BW10451" s="273" t="s">
        <v>75</v>
      </c>
      <c r="BX10451" s="273" t="s">
        <v>357</v>
      </c>
      <c r="BY10451" s="273" t="s">
        <v>609</v>
      </c>
      <c r="BZ10451" s="273" t="s">
        <v>110</v>
      </c>
      <c r="CA10451" s="273" t="s">
        <v>111</v>
      </c>
      <c r="CB10451" s="273" t="s">
        <v>112</v>
      </c>
      <c r="CC10451" s="273" t="s">
        <v>113</v>
      </c>
      <c r="CD10451" s="282">
        <v>4</v>
      </c>
      <c r="CE10451" s="274">
        <v>44927</v>
      </c>
      <c r="CI10451" s="273" t="s">
        <v>80</v>
      </c>
      <c r="CM10451" s="273" t="s">
        <v>73</v>
      </c>
      <c r="CN10451" s="273">
        <v>1</v>
      </c>
    </row>
    <row r="10452" spans="74:92">
      <c r="BV10452" s="273" t="s">
        <v>83</v>
      </c>
      <c r="BW10452" s="273" t="s">
        <v>75</v>
      </c>
      <c r="BX10452" s="273" t="s">
        <v>357</v>
      </c>
      <c r="BY10452" s="273" t="s">
        <v>609</v>
      </c>
      <c r="BZ10452" s="273" t="s">
        <v>110</v>
      </c>
      <c r="CA10452" s="273" t="s">
        <v>111</v>
      </c>
      <c r="CB10452" s="273" t="s">
        <v>117</v>
      </c>
      <c r="CC10452" s="273" t="s">
        <v>118</v>
      </c>
      <c r="CD10452" s="282">
        <v>5</v>
      </c>
      <c r="CE10452" s="274">
        <v>44927</v>
      </c>
      <c r="CI10452" s="273" t="s">
        <v>104</v>
      </c>
      <c r="CM10452" s="273" t="s">
        <v>73</v>
      </c>
      <c r="CN10452" s="273">
        <v>1</v>
      </c>
    </row>
    <row r="10453" spans="74:92">
      <c r="BV10453" s="273" t="s">
        <v>83</v>
      </c>
      <c r="BW10453" s="273" t="s">
        <v>75</v>
      </c>
      <c r="BX10453" s="273" t="s">
        <v>357</v>
      </c>
      <c r="BY10453" s="273" t="s">
        <v>609</v>
      </c>
      <c r="BZ10453" s="273" t="s">
        <v>86</v>
      </c>
      <c r="CA10453" s="273" t="s">
        <v>87</v>
      </c>
      <c r="CB10453" s="273" t="s">
        <v>101</v>
      </c>
      <c r="CC10453" s="273" t="s">
        <v>102</v>
      </c>
      <c r="CD10453" s="282">
        <v>4</v>
      </c>
      <c r="CE10453" s="274">
        <v>44927</v>
      </c>
      <c r="CF10453" s="273">
        <v>0</v>
      </c>
      <c r="CG10453" s="273" t="s">
        <v>1495</v>
      </c>
      <c r="CH10453" s="273">
        <v>0</v>
      </c>
      <c r="CI10453" s="273" t="s">
        <v>104</v>
      </c>
      <c r="CM10453" s="273" t="s">
        <v>73</v>
      </c>
      <c r="CN10453" s="273">
        <v>1</v>
      </c>
    </row>
    <row r="10454" spans="74:92">
      <c r="BV10454" s="273" t="s">
        <v>83</v>
      </c>
      <c r="BW10454" s="273" t="s">
        <v>75</v>
      </c>
      <c r="BX10454" s="273" t="s">
        <v>357</v>
      </c>
      <c r="BY10454" s="273" t="s">
        <v>609</v>
      </c>
      <c r="BZ10454" s="273" t="s">
        <v>86</v>
      </c>
      <c r="CA10454" s="273" t="s">
        <v>87</v>
      </c>
      <c r="CB10454" s="273" t="s">
        <v>88</v>
      </c>
      <c r="CC10454" s="273" t="s">
        <v>89</v>
      </c>
      <c r="CD10454" s="282">
        <v>3</v>
      </c>
      <c r="CE10454" s="274">
        <v>44927</v>
      </c>
      <c r="CF10454" s="273">
        <v>0</v>
      </c>
      <c r="CG10454" s="273" t="s">
        <v>80</v>
      </c>
      <c r="CH10454" s="273">
        <v>0</v>
      </c>
      <c r="CI10454" s="273" t="s">
        <v>80</v>
      </c>
      <c r="CM10454" s="273" t="s">
        <v>73</v>
      </c>
      <c r="CN10454" s="273">
        <v>1</v>
      </c>
    </row>
    <row r="10455" spans="74:92">
      <c r="BV10455" s="273" t="s">
        <v>83</v>
      </c>
      <c r="BW10455" s="273" t="s">
        <v>75</v>
      </c>
      <c r="BX10455" s="273" t="s">
        <v>357</v>
      </c>
      <c r="BY10455" s="273" t="s">
        <v>611</v>
      </c>
      <c r="BZ10455" s="273" t="s">
        <v>86</v>
      </c>
      <c r="CA10455" s="273" t="s">
        <v>87</v>
      </c>
      <c r="CB10455" s="273" t="s">
        <v>88</v>
      </c>
      <c r="CC10455" s="273" t="s">
        <v>89</v>
      </c>
      <c r="CD10455" s="282">
        <v>3</v>
      </c>
      <c r="CE10455" s="274">
        <v>44927</v>
      </c>
      <c r="CF10455" s="273">
        <v>1908</v>
      </c>
      <c r="CG10455" s="273" t="s">
        <v>80</v>
      </c>
      <c r="CH10455" s="273">
        <v>1908</v>
      </c>
      <c r="CI10455" s="273" t="s">
        <v>80</v>
      </c>
      <c r="CM10455" s="273" t="s">
        <v>73</v>
      </c>
      <c r="CN10455" s="273">
        <v>1</v>
      </c>
    </row>
    <row r="10456" spans="74:92">
      <c r="BV10456" s="273" t="s">
        <v>83</v>
      </c>
      <c r="BW10456" s="273" t="s">
        <v>75</v>
      </c>
      <c r="BX10456" s="273" t="s">
        <v>357</v>
      </c>
      <c r="BY10456" s="273" t="s">
        <v>611</v>
      </c>
      <c r="BZ10456" s="273" t="s">
        <v>86</v>
      </c>
      <c r="CA10456" s="273" t="s">
        <v>87</v>
      </c>
      <c r="CB10456" s="273" t="s">
        <v>101</v>
      </c>
      <c r="CC10456" s="273" t="s">
        <v>102</v>
      </c>
      <c r="CD10456" s="282">
        <v>4</v>
      </c>
      <c r="CE10456" s="274">
        <v>44927</v>
      </c>
      <c r="CF10456" s="273">
        <v>18126</v>
      </c>
      <c r="CG10456" s="273" t="s">
        <v>1495</v>
      </c>
      <c r="CH10456" s="273">
        <v>2605.6125000000002</v>
      </c>
      <c r="CI10456" s="273" t="s">
        <v>104</v>
      </c>
      <c r="CM10456" s="273" t="s">
        <v>73</v>
      </c>
      <c r="CN10456" s="273">
        <v>1</v>
      </c>
    </row>
    <row r="10457" spans="74:92">
      <c r="BV10457" s="273" t="s">
        <v>83</v>
      </c>
      <c r="BW10457" s="273" t="s">
        <v>75</v>
      </c>
      <c r="BX10457" s="273" t="s">
        <v>357</v>
      </c>
      <c r="BY10457" s="273" t="s">
        <v>611</v>
      </c>
      <c r="BZ10457" s="273" t="s">
        <v>110</v>
      </c>
      <c r="CA10457" s="273" t="s">
        <v>111</v>
      </c>
      <c r="CB10457" s="273" t="s">
        <v>117</v>
      </c>
      <c r="CC10457" s="273" t="s">
        <v>118</v>
      </c>
      <c r="CD10457" s="282">
        <v>5</v>
      </c>
      <c r="CE10457" s="274">
        <v>44927</v>
      </c>
      <c r="CI10457" s="273" t="s">
        <v>104</v>
      </c>
      <c r="CM10457" s="273" t="s">
        <v>73</v>
      </c>
      <c r="CN10457" s="273">
        <v>1</v>
      </c>
    </row>
    <row r="10458" spans="74:92">
      <c r="BV10458" s="273" t="s">
        <v>83</v>
      </c>
      <c r="BW10458" s="273" t="s">
        <v>75</v>
      </c>
      <c r="BX10458" s="273" t="s">
        <v>357</v>
      </c>
      <c r="BY10458" s="273" t="s">
        <v>611</v>
      </c>
      <c r="BZ10458" s="273" t="s">
        <v>110</v>
      </c>
      <c r="CA10458" s="273" t="s">
        <v>111</v>
      </c>
      <c r="CB10458" s="273" t="s">
        <v>112</v>
      </c>
      <c r="CC10458" s="273" t="s">
        <v>113</v>
      </c>
      <c r="CD10458" s="282">
        <v>4</v>
      </c>
      <c r="CE10458" s="274">
        <v>44927</v>
      </c>
      <c r="CI10458" s="273" t="s">
        <v>80</v>
      </c>
      <c r="CM10458" s="273" t="s">
        <v>73</v>
      </c>
      <c r="CN10458" s="273">
        <v>1</v>
      </c>
    </row>
    <row r="10459" spans="74:92">
      <c r="BV10459" s="273" t="s">
        <v>83</v>
      </c>
      <c r="BW10459" s="273" t="s">
        <v>75</v>
      </c>
      <c r="BX10459" s="273" t="s">
        <v>357</v>
      </c>
      <c r="BY10459" s="273" t="s">
        <v>611</v>
      </c>
      <c r="BZ10459" s="273" t="s">
        <v>126</v>
      </c>
      <c r="CA10459" s="273" t="s">
        <v>127</v>
      </c>
      <c r="CB10459" s="273" t="s">
        <v>128</v>
      </c>
      <c r="CC10459" s="273" t="s">
        <v>129</v>
      </c>
      <c r="CD10459" s="282">
        <v>6</v>
      </c>
      <c r="CE10459" s="274">
        <v>44927</v>
      </c>
      <c r="CI10459" s="273" t="s">
        <v>80</v>
      </c>
      <c r="CM10459" s="273" t="s">
        <v>73</v>
      </c>
      <c r="CN10459" s="273">
        <v>1</v>
      </c>
    </row>
    <row r="10460" spans="74:92">
      <c r="BV10460" s="273" t="s">
        <v>83</v>
      </c>
      <c r="BW10460" s="273" t="s">
        <v>75</v>
      </c>
      <c r="BX10460" s="273" t="s">
        <v>357</v>
      </c>
      <c r="BY10460" s="273" t="s">
        <v>611</v>
      </c>
      <c r="BZ10460" s="273" t="s">
        <v>126</v>
      </c>
      <c r="CA10460" s="273" t="s">
        <v>127</v>
      </c>
      <c r="CB10460" s="273" t="s">
        <v>133</v>
      </c>
      <c r="CC10460" s="273" t="s">
        <v>134</v>
      </c>
      <c r="CD10460" s="282">
        <v>7</v>
      </c>
      <c r="CE10460" s="274">
        <v>44927</v>
      </c>
      <c r="CI10460" s="273" t="s">
        <v>104</v>
      </c>
      <c r="CM10460" s="273" t="s">
        <v>73</v>
      </c>
      <c r="CN10460" s="273">
        <v>1</v>
      </c>
    </row>
    <row r="10461" spans="74:92">
      <c r="BV10461" s="273" t="s">
        <v>83</v>
      </c>
      <c r="BW10461" s="273" t="s">
        <v>75</v>
      </c>
      <c r="BX10461" s="273" t="s">
        <v>357</v>
      </c>
      <c r="BY10461" s="273" t="s">
        <v>611</v>
      </c>
      <c r="BZ10461" s="273" t="s">
        <v>151</v>
      </c>
      <c r="CA10461" s="273" t="s">
        <v>152</v>
      </c>
      <c r="CB10461" s="273" t="s">
        <v>153</v>
      </c>
      <c r="CC10461" s="273" t="s">
        <v>154</v>
      </c>
      <c r="CD10461" s="282">
        <v>10</v>
      </c>
      <c r="CE10461" s="274">
        <v>44927</v>
      </c>
      <c r="CF10461" s="273">
        <v>0</v>
      </c>
      <c r="CG10461" s="273" t="s">
        <v>80</v>
      </c>
      <c r="CH10461" s="273">
        <v>0</v>
      </c>
      <c r="CI10461" s="273" t="s">
        <v>80</v>
      </c>
      <c r="CM10461" s="273" t="s">
        <v>73</v>
      </c>
      <c r="CN10461" s="273">
        <v>1</v>
      </c>
    </row>
    <row r="10462" spans="74:92">
      <c r="BV10462" s="273" t="s">
        <v>83</v>
      </c>
      <c r="BW10462" s="273" t="s">
        <v>75</v>
      </c>
      <c r="BX10462" s="273" t="s">
        <v>357</v>
      </c>
      <c r="BY10462" s="273" t="s">
        <v>611</v>
      </c>
      <c r="BZ10462" s="273" t="s">
        <v>138</v>
      </c>
      <c r="CA10462" s="273" t="s">
        <v>139</v>
      </c>
      <c r="CB10462" s="273" t="s">
        <v>140</v>
      </c>
      <c r="CC10462" s="273" t="s">
        <v>141</v>
      </c>
      <c r="CD10462" s="282">
        <v>9</v>
      </c>
      <c r="CE10462" s="274">
        <v>44927</v>
      </c>
      <c r="CF10462" s="273">
        <v>0</v>
      </c>
      <c r="CG10462" s="273" t="s">
        <v>80</v>
      </c>
      <c r="CH10462" s="273">
        <v>0</v>
      </c>
      <c r="CI10462" s="273" t="s">
        <v>80</v>
      </c>
      <c r="CM10462" s="273" t="s">
        <v>73</v>
      </c>
      <c r="CN10462" s="273">
        <v>1</v>
      </c>
    </row>
    <row r="10463" spans="74:92">
      <c r="BV10463" s="273" t="s">
        <v>83</v>
      </c>
      <c r="BW10463" s="273" t="s">
        <v>75</v>
      </c>
      <c r="BX10463" s="273" t="s">
        <v>357</v>
      </c>
      <c r="BY10463" s="273" t="s">
        <v>611</v>
      </c>
      <c r="BZ10463" s="273" t="s">
        <v>151</v>
      </c>
      <c r="CA10463" s="273" t="s">
        <v>152</v>
      </c>
      <c r="CB10463" s="273" t="s">
        <v>161</v>
      </c>
      <c r="CC10463" s="273" t="s">
        <v>162</v>
      </c>
      <c r="CD10463" s="282">
        <v>11</v>
      </c>
      <c r="CE10463" s="274">
        <v>44927</v>
      </c>
      <c r="CF10463" s="273">
        <v>0</v>
      </c>
      <c r="CG10463" s="273" t="s">
        <v>80</v>
      </c>
      <c r="CH10463" s="273">
        <v>0</v>
      </c>
      <c r="CI10463" s="273" t="s">
        <v>80</v>
      </c>
      <c r="CM10463" s="273" t="s">
        <v>73</v>
      </c>
      <c r="CN10463" s="273">
        <v>1</v>
      </c>
    </row>
    <row r="10464" spans="74:92">
      <c r="BV10464" s="273" t="s">
        <v>83</v>
      </c>
      <c r="BW10464" s="273" t="s">
        <v>75</v>
      </c>
      <c r="BX10464" s="273" t="s">
        <v>357</v>
      </c>
      <c r="BY10464" s="273" t="s">
        <v>611</v>
      </c>
      <c r="BZ10464" s="273" t="s">
        <v>167</v>
      </c>
      <c r="CA10464" s="273" t="s">
        <v>168</v>
      </c>
      <c r="CB10464" s="273" t="s">
        <v>169</v>
      </c>
      <c r="CC10464" s="273" t="s">
        <v>170</v>
      </c>
      <c r="CD10464" s="282">
        <v>12</v>
      </c>
      <c r="CE10464" s="274">
        <v>44927</v>
      </c>
      <c r="CF10464" s="273">
        <v>0</v>
      </c>
      <c r="CG10464" s="273" t="s">
        <v>80</v>
      </c>
      <c r="CH10464" s="273">
        <v>0</v>
      </c>
      <c r="CI10464" s="273" t="s">
        <v>80</v>
      </c>
      <c r="CM10464" s="273" t="s">
        <v>73</v>
      </c>
      <c r="CN10464" s="273">
        <v>1</v>
      </c>
    </row>
    <row r="10465" spans="74:92">
      <c r="BV10465" s="273" t="s">
        <v>83</v>
      </c>
      <c r="BW10465" s="273" t="s">
        <v>75</v>
      </c>
      <c r="BX10465" s="273" t="s">
        <v>357</v>
      </c>
      <c r="BY10465" s="273" t="s">
        <v>611</v>
      </c>
      <c r="BZ10465" s="273" t="s">
        <v>167</v>
      </c>
      <c r="CA10465" s="273" t="s">
        <v>168</v>
      </c>
      <c r="CB10465" s="273" t="s">
        <v>353</v>
      </c>
      <c r="CC10465" s="273" t="s">
        <v>354</v>
      </c>
      <c r="CD10465" s="282">
        <v>13</v>
      </c>
      <c r="CE10465" s="274">
        <v>44927</v>
      </c>
      <c r="CF10465" s="273">
        <v>0</v>
      </c>
      <c r="CG10465" s="273" t="s">
        <v>80</v>
      </c>
      <c r="CH10465" s="273">
        <v>0</v>
      </c>
      <c r="CI10465" s="273" t="s">
        <v>80</v>
      </c>
      <c r="CM10465" s="273" t="s">
        <v>73</v>
      </c>
      <c r="CN10465" s="273">
        <v>1</v>
      </c>
    </row>
    <row r="10466" spans="74:92">
      <c r="BV10466" s="273" t="s">
        <v>83</v>
      </c>
      <c r="BW10466" s="273" t="s">
        <v>75</v>
      </c>
      <c r="BX10466" s="273" t="s">
        <v>357</v>
      </c>
      <c r="BY10466" s="273" t="s">
        <v>611</v>
      </c>
      <c r="BZ10466" s="273" t="s">
        <v>167</v>
      </c>
      <c r="CA10466" s="273" t="s">
        <v>168</v>
      </c>
      <c r="CB10466" s="273" t="s">
        <v>313</v>
      </c>
      <c r="CC10466" s="273" t="s">
        <v>314</v>
      </c>
      <c r="CD10466" s="282">
        <v>14</v>
      </c>
      <c r="CE10466" s="274">
        <v>44927</v>
      </c>
      <c r="CF10466" s="273">
        <v>0</v>
      </c>
      <c r="CG10466" s="273" t="s">
        <v>80</v>
      </c>
      <c r="CH10466" s="273">
        <v>0</v>
      </c>
      <c r="CI10466" s="273" t="s">
        <v>80</v>
      </c>
      <c r="CM10466" s="273" t="s">
        <v>73</v>
      </c>
      <c r="CN10466" s="273">
        <v>1</v>
      </c>
    </row>
    <row r="10467" spans="74:92">
      <c r="BV10467" s="273" t="s">
        <v>83</v>
      </c>
      <c r="BW10467" s="273" t="s">
        <v>75</v>
      </c>
      <c r="BX10467" s="273" t="s">
        <v>357</v>
      </c>
      <c r="BY10467" s="273" t="s">
        <v>611</v>
      </c>
      <c r="BZ10467" s="273" t="s">
        <v>204</v>
      </c>
      <c r="CA10467" s="273" t="s">
        <v>205</v>
      </c>
      <c r="CB10467" s="273" t="s">
        <v>206</v>
      </c>
      <c r="CC10467" s="273" t="s">
        <v>207</v>
      </c>
      <c r="CD10467" s="282">
        <v>0</v>
      </c>
      <c r="CE10467" s="274">
        <v>44927</v>
      </c>
      <c r="CG10467" s="273" t="s">
        <v>181</v>
      </c>
      <c r="CI10467" s="273" t="s">
        <v>208</v>
      </c>
      <c r="CJ10467" s="273" t="s">
        <v>209</v>
      </c>
      <c r="CM10467" s="273" t="s">
        <v>73</v>
      </c>
      <c r="CN10467" s="273">
        <v>1</v>
      </c>
    </row>
    <row r="10468" spans="74:92">
      <c r="BV10468" s="273" t="s">
        <v>83</v>
      </c>
      <c r="BW10468" s="273" t="s">
        <v>75</v>
      </c>
      <c r="BX10468" s="273" t="s">
        <v>357</v>
      </c>
      <c r="BY10468" s="273" t="s">
        <v>611</v>
      </c>
      <c r="BZ10468" s="273" t="s">
        <v>86</v>
      </c>
      <c r="CA10468" s="273" t="s">
        <v>87</v>
      </c>
      <c r="CB10468" s="273" t="s">
        <v>179</v>
      </c>
      <c r="CC10468" s="273" t="s">
        <v>180</v>
      </c>
      <c r="CD10468" s="282">
        <v>1</v>
      </c>
      <c r="CE10468" s="274">
        <v>44927</v>
      </c>
      <c r="CG10468" s="273" t="s">
        <v>181</v>
      </c>
      <c r="CI10468" s="273" t="s">
        <v>181</v>
      </c>
      <c r="CJ10468" s="273" t="s">
        <v>1834</v>
      </c>
      <c r="CM10468" s="273" t="s">
        <v>73</v>
      </c>
      <c r="CN10468" s="273">
        <v>1</v>
      </c>
    </row>
    <row r="10469" spans="74:92">
      <c r="BV10469" s="273" t="s">
        <v>83</v>
      </c>
      <c r="BW10469" s="273" t="s">
        <v>75</v>
      </c>
      <c r="BX10469" s="273" t="s">
        <v>357</v>
      </c>
      <c r="BY10469" s="273" t="s">
        <v>611</v>
      </c>
      <c r="BZ10469" s="273" t="s">
        <v>167</v>
      </c>
      <c r="CA10469" s="273" t="s">
        <v>168</v>
      </c>
      <c r="CB10469" s="273" t="s">
        <v>319</v>
      </c>
      <c r="CC10469" s="273" t="s">
        <v>320</v>
      </c>
      <c r="CD10469" s="282">
        <v>15</v>
      </c>
      <c r="CE10469" s="274">
        <v>44927</v>
      </c>
      <c r="CF10469" s="273">
        <v>0</v>
      </c>
      <c r="CG10469" s="273" t="s">
        <v>80</v>
      </c>
      <c r="CH10469" s="273">
        <v>0</v>
      </c>
      <c r="CI10469" s="273" t="s">
        <v>80</v>
      </c>
      <c r="CM10469" s="273" t="s">
        <v>73</v>
      </c>
      <c r="CN10469" s="273">
        <v>1</v>
      </c>
    </row>
    <row r="10470" spans="74:92">
      <c r="BV10470" s="273" t="s">
        <v>83</v>
      </c>
      <c r="BW10470" s="273" t="s">
        <v>75</v>
      </c>
      <c r="BX10470" s="273" t="s">
        <v>357</v>
      </c>
      <c r="BY10470" s="273" t="s">
        <v>611</v>
      </c>
      <c r="BZ10470" s="273" t="s">
        <v>138</v>
      </c>
      <c r="CA10470" s="273" t="s">
        <v>139</v>
      </c>
      <c r="CB10470" s="273" t="s">
        <v>190</v>
      </c>
      <c r="CC10470" s="273" t="s">
        <v>191</v>
      </c>
      <c r="CD10470" s="282">
        <v>8</v>
      </c>
      <c r="CE10470" s="274">
        <v>44927</v>
      </c>
      <c r="CF10470" s="273">
        <v>0</v>
      </c>
      <c r="CG10470" s="273" t="s">
        <v>80</v>
      </c>
      <c r="CH10470" s="273">
        <v>0</v>
      </c>
      <c r="CI10470" s="273" t="s">
        <v>80</v>
      </c>
      <c r="CM10470" s="273" t="s">
        <v>73</v>
      </c>
      <c r="CN10470" s="273">
        <v>1</v>
      </c>
    </row>
    <row r="10471" spans="74:92">
      <c r="BV10471" s="273" t="s">
        <v>83</v>
      </c>
      <c r="BW10471" s="273" t="s">
        <v>75</v>
      </c>
      <c r="BX10471" s="273" t="s">
        <v>357</v>
      </c>
      <c r="BY10471" s="273" t="s">
        <v>611</v>
      </c>
      <c r="BZ10471" s="273" t="s">
        <v>86</v>
      </c>
      <c r="CA10471" s="273" t="s">
        <v>87</v>
      </c>
      <c r="CB10471" s="273" t="s">
        <v>233</v>
      </c>
      <c r="CC10471" s="273" t="s">
        <v>234</v>
      </c>
      <c r="CD10471" s="282">
        <v>1</v>
      </c>
      <c r="CE10471" s="274">
        <v>44927</v>
      </c>
      <c r="CG10471" s="273" t="s">
        <v>181</v>
      </c>
      <c r="CI10471" s="273" t="s">
        <v>181</v>
      </c>
      <c r="CJ10471" s="273" t="s">
        <v>1602</v>
      </c>
      <c r="CM10471" s="273" t="s">
        <v>73</v>
      </c>
      <c r="CN10471" s="273">
        <v>1</v>
      </c>
    </row>
    <row r="10472" spans="74:92">
      <c r="BV10472" s="273" t="s">
        <v>83</v>
      </c>
      <c r="BW10472" s="273" t="s">
        <v>75</v>
      </c>
      <c r="BX10472" s="273" t="s">
        <v>357</v>
      </c>
      <c r="BY10472" s="273" t="s">
        <v>611</v>
      </c>
      <c r="BZ10472" s="273" t="s">
        <v>86</v>
      </c>
      <c r="CA10472" s="273" t="s">
        <v>87</v>
      </c>
      <c r="CB10472" s="273" t="s">
        <v>217</v>
      </c>
      <c r="CC10472" s="273" t="s">
        <v>218</v>
      </c>
      <c r="CD10472" s="282">
        <v>2</v>
      </c>
      <c r="CE10472" s="274">
        <v>44927</v>
      </c>
      <c r="CG10472" s="273" t="s">
        <v>181</v>
      </c>
      <c r="CI10472" s="273" t="s">
        <v>181</v>
      </c>
      <c r="CJ10472" s="273" t="s">
        <v>1482</v>
      </c>
      <c r="CM10472" s="273" t="s">
        <v>73</v>
      </c>
      <c r="CN10472" s="273">
        <v>1</v>
      </c>
    </row>
    <row r="10473" spans="74:92">
      <c r="BV10473" s="273" t="s">
        <v>83</v>
      </c>
      <c r="BW10473" s="273" t="s">
        <v>75</v>
      </c>
      <c r="BX10473" s="273" t="s">
        <v>357</v>
      </c>
      <c r="BY10473" s="273" t="s">
        <v>611</v>
      </c>
      <c r="BZ10473" s="273" t="s">
        <v>86</v>
      </c>
      <c r="CA10473" s="273" t="s">
        <v>87</v>
      </c>
      <c r="CB10473" s="273" t="s">
        <v>225</v>
      </c>
      <c r="CC10473" s="273" t="s">
        <v>226</v>
      </c>
      <c r="CD10473" s="282">
        <v>5</v>
      </c>
      <c r="CE10473" s="274">
        <v>44927</v>
      </c>
      <c r="CF10473" s="273">
        <v>0</v>
      </c>
      <c r="CG10473" s="273" t="s">
        <v>80</v>
      </c>
      <c r="CH10473" s="273">
        <v>0</v>
      </c>
      <c r="CI10473" s="273" t="s">
        <v>80</v>
      </c>
      <c r="CM10473" s="273" t="s">
        <v>73</v>
      </c>
      <c r="CN10473" s="273">
        <v>1</v>
      </c>
    </row>
    <row r="10474" spans="74:92">
      <c r="BV10474" s="273" t="s">
        <v>83</v>
      </c>
      <c r="BW10474" s="273" t="s">
        <v>75</v>
      </c>
      <c r="BX10474" s="273" t="s">
        <v>357</v>
      </c>
      <c r="BY10474" s="273" t="s">
        <v>616</v>
      </c>
      <c r="BZ10474" s="273" t="s">
        <v>86</v>
      </c>
      <c r="CA10474" s="273" t="s">
        <v>87</v>
      </c>
      <c r="CB10474" s="273" t="s">
        <v>225</v>
      </c>
      <c r="CC10474" s="273" t="s">
        <v>226</v>
      </c>
      <c r="CD10474" s="282">
        <v>5</v>
      </c>
      <c r="CE10474" s="274">
        <v>44927</v>
      </c>
      <c r="CF10474" s="273">
        <v>4784.3999999999996</v>
      </c>
      <c r="CG10474" s="273" t="s">
        <v>90</v>
      </c>
      <c r="CH10474" s="273">
        <v>4784.3999999999996</v>
      </c>
      <c r="CI10474" s="273" t="s">
        <v>80</v>
      </c>
      <c r="CL10474" s="273" t="s">
        <v>2314</v>
      </c>
      <c r="CM10474" s="273" t="s">
        <v>73</v>
      </c>
      <c r="CN10474" s="273">
        <v>1</v>
      </c>
    </row>
    <row r="10475" spans="74:92">
      <c r="BV10475" s="273" t="s">
        <v>83</v>
      </c>
      <c r="BW10475" s="273" t="s">
        <v>75</v>
      </c>
      <c r="BX10475" s="273" t="s">
        <v>357</v>
      </c>
      <c r="BY10475" s="273" t="s">
        <v>616</v>
      </c>
      <c r="BZ10475" s="273" t="s">
        <v>86</v>
      </c>
      <c r="CA10475" s="273" t="s">
        <v>87</v>
      </c>
      <c r="CB10475" s="273" t="s">
        <v>217</v>
      </c>
      <c r="CC10475" s="273" t="s">
        <v>218</v>
      </c>
      <c r="CD10475" s="282">
        <v>2</v>
      </c>
      <c r="CE10475" s="274">
        <v>44927</v>
      </c>
      <c r="CG10475" s="273" t="s">
        <v>181</v>
      </c>
      <c r="CI10475" s="273" t="s">
        <v>181</v>
      </c>
      <c r="CJ10475" s="273" t="s">
        <v>1456</v>
      </c>
      <c r="CM10475" s="273" t="s">
        <v>73</v>
      </c>
      <c r="CN10475" s="273">
        <v>1</v>
      </c>
    </row>
    <row r="10476" spans="74:92">
      <c r="BV10476" s="273" t="s">
        <v>83</v>
      </c>
      <c r="BW10476" s="273" t="s">
        <v>75</v>
      </c>
      <c r="BX10476" s="273" t="s">
        <v>357</v>
      </c>
      <c r="BY10476" s="273" t="s">
        <v>616</v>
      </c>
      <c r="BZ10476" s="273" t="s">
        <v>86</v>
      </c>
      <c r="CA10476" s="273" t="s">
        <v>87</v>
      </c>
      <c r="CB10476" s="273" t="s">
        <v>233</v>
      </c>
      <c r="CC10476" s="273" t="s">
        <v>234</v>
      </c>
      <c r="CD10476" s="282">
        <v>1</v>
      </c>
      <c r="CE10476" s="274">
        <v>44927</v>
      </c>
      <c r="CG10476" s="273" t="s">
        <v>181</v>
      </c>
      <c r="CI10476" s="273" t="s">
        <v>181</v>
      </c>
      <c r="CJ10476" s="273" t="s">
        <v>1602</v>
      </c>
      <c r="CM10476" s="273" t="s">
        <v>73</v>
      </c>
      <c r="CN10476" s="273">
        <v>1</v>
      </c>
    </row>
    <row r="10477" spans="74:92">
      <c r="BV10477" s="273" t="s">
        <v>83</v>
      </c>
      <c r="BW10477" s="273" t="s">
        <v>75</v>
      </c>
      <c r="BX10477" s="273" t="s">
        <v>357</v>
      </c>
      <c r="BY10477" s="273" t="s">
        <v>616</v>
      </c>
      <c r="BZ10477" s="273" t="s">
        <v>138</v>
      </c>
      <c r="CA10477" s="273" t="s">
        <v>139</v>
      </c>
      <c r="CB10477" s="273" t="s">
        <v>190</v>
      </c>
      <c r="CC10477" s="273" t="s">
        <v>191</v>
      </c>
      <c r="CD10477" s="282">
        <v>8</v>
      </c>
      <c r="CE10477" s="274">
        <v>44927</v>
      </c>
      <c r="CF10477" s="273">
        <v>0</v>
      </c>
      <c r="CG10477" s="273" t="s">
        <v>90</v>
      </c>
      <c r="CH10477" s="273">
        <v>0</v>
      </c>
      <c r="CI10477" s="273" t="s">
        <v>80</v>
      </c>
      <c r="CM10477" s="273" t="s">
        <v>73</v>
      </c>
      <c r="CN10477" s="273">
        <v>1</v>
      </c>
    </row>
    <row r="10478" spans="74:92">
      <c r="BV10478" s="273" t="s">
        <v>83</v>
      </c>
      <c r="BW10478" s="273" t="s">
        <v>75</v>
      </c>
      <c r="BX10478" s="273" t="s">
        <v>357</v>
      </c>
      <c r="BY10478" s="273" t="s">
        <v>616</v>
      </c>
      <c r="BZ10478" s="273" t="s">
        <v>167</v>
      </c>
      <c r="CA10478" s="273" t="s">
        <v>168</v>
      </c>
      <c r="CB10478" s="273" t="s">
        <v>319</v>
      </c>
      <c r="CC10478" s="273" t="s">
        <v>320</v>
      </c>
      <c r="CD10478" s="282">
        <v>15</v>
      </c>
      <c r="CE10478" s="274">
        <v>44927</v>
      </c>
      <c r="CF10478" s="273">
        <v>0</v>
      </c>
      <c r="CG10478" s="273" t="s">
        <v>90</v>
      </c>
      <c r="CH10478" s="273">
        <v>0</v>
      </c>
      <c r="CI10478" s="273" t="s">
        <v>80</v>
      </c>
      <c r="CM10478" s="273" t="s">
        <v>73</v>
      </c>
      <c r="CN10478" s="273">
        <v>1</v>
      </c>
    </row>
    <row r="10479" spans="74:92">
      <c r="BV10479" s="273" t="s">
        <v>83</v>
      </c>
      <c r="BW10479" s="273" t="s">
        <v>75</v>
      </c>
      <c r="BX10479" s="273" t="s">
        <v>357</v>
      </c>
      <c r="BY10479" s="273" t="s">
        <v>616</v>
      </c>
      <c r="BZ10479" s="273" t="s">
        <v>86</v>
      </c>
      <c r="CA10479" s="273" t="s">
        <v>87</v>
      </c>
      <c r="CB10479" s="273" t="s">
        <v>179</v>
      </c>
      <c r="CC10479" s="273" t="s">
        <v>180</v>
      </c>
      <c r="CD10479" s="282">
        <v>1</v>
      </c>
      <c r="CE10479" s="274">
        <v>44927</v>
      </c>
      <c r="CG10479" s="273" t="s">
        <v>181</v>
      </c>
      <c r="CI10479" s="273" t="s">
        <v>181</v>
      </c>
      <c r="CJ10479" s="273" t="s">
        <v>1834</v>
      </c>
      <c r="CM10479" s="273" t="s">
        <v>73</v>
      </c>
      <c r="CN10479" s="273">
        <v>1</v>
      </c>
    </row>
    <row r="10480" spans="74:92">
      <c r="BV10480" s="273" t="s">
        <v>83</v>
      </c>
      <c r="BW10480" s="273" t="s">
        <v>75</v>
      </c>
      <c r="BX10480" s="273" t="s">
        <v>357</v>
      </c>
      <c r="BY10480" s="273" t="s">
        <v>616</v>
      </c>
      <c r="BZ10480" s="273" t="s">
        <v>204</v>
      </c>
      <c r="CA10480" s="273" t="s">
        <v>205</v>
      </c>
      <c r="CB10480" s="273" t="s">
        <v>206</v>
      </c>
      <c r="CC10480" s="273" t="s">
        <v>207</v>
      </c>
      <c r="CD10480" s="282">
        <v>0</v>
      </c>
      <c r="CE10480" s="274">
        <v>44927</v>
      </c>
      <c r="CG10480" s="273" t="s">
        <v>181</v>
      </c>
      <c r="CI10480" s="273" t="s">
        <v>208</v>
      </c>
      <c r="CJ10480" s="273" t="s">
        <v>209</v>
      </c>
      <c r="CM10480" s="273" t="s">
        <v>73</v>
      </c>
      <c r="CN10480" s="273">
        <v>1</v>
      </c>
    </row>
    <row r="10481" spans="74:92">
      <c r="BV10481" s="273" t="s">
        <v>83</v>
      </c>
      <c r="BW10481" s="273" t="s">
        <v>75</v>
      </c>
      <c r="BX10481" s="273" t="s">
        <v>357</v>
      </c>
      <c r="BY10481" s="273" t="s">
        <v>616</v>
      </c>
      <c r="BZ10481" s="273" t="s">
        <v>167</v>
      </c>
      <c r="CA10481" s="273" t="s">
        <v>168</v>
      </c>
      <c r="CB10481" s="273" t="s">
        <v>313</v>
      </c>
      <c r="CC10481" s="273" t="s">
        <v>314</v>
      </c>
      <c r="CD10481" s="282">
        <v>14</v>
      </c>
      <c r="CE10481" s="274">
        <v>44927</v>
      </c>
      <c r="CF10481" s="273">
        <v>0</v>
      </c>
      <c r="CG10481" s="273" t="s">
        <v>90</v>
      </c>
      <c r="CH10481" s="273">
        <v>0</v>
      </c>
      <c r="CI10481" s="273" t="s">
        <v>80</v>
      </c>
      <c r="CM10481" s="273" t="s">
        <v>73</v>
      </c>
      <c r="CN10481" s="273">
        <v>1</v>
      </c>
    </row>
    <row r="10482" spans="74:92">
      <c r="BV10482" s="273" t="s">
        <v>83</v>
      </c>
      <c r="BW10482" s="273" t="s">
        <v>75</v>
      </c>
      <c r="BX10482" s="273" t="s">
        <v>357</v>
      </c>
      <c r="BY10482" s="273" t="s">
        <v>616</v>
      </c>
      <c r="BZ10482" s="273" t="s">
        <v>167</v>
      </c>
      <c r="CA10482" s="273" t="s">
        <v>168</v>
      </c>
      <c r="CB10482" s="273" t="s">
        <v>353</v>
      </c>
      <c r="CC10482" s="273" t="s">
        <v>354</v>
      </c>
      <c r="CD10482" s="282">
        <v>13</v>
      </c>
      <c r="CE10482" s="274">
        <v>44927</v>
      </c>
      <c r="CF10482" s="273">
        <v>0</v>
      </c>
      <c r="CG10482" s="273" t="s">
        <v>90</v>
      </c>
      <c r="CH10482" s="273">
        <v>0</v>
      </c>
      <c r="CI10482" s="273" t="s">
        <v>80</v>
      </c>
      <c r="CM10482" s="273" t="s">
        <v>73</v>
      </c>
      <c r="CN10482" s="273">
        <v>1</v>
      </c>
    </row>
    <row r="10483" spans="74:92">
      <c r="BV10483" s="273" t="s">
        <v>83</v>
      </c>
      <c r="BW10483" s="273" t="s">
        <v>75</v>
      </c>
      <c r="BX10483" s="273" t="s">
        <v>357</v>
      </c>
      <c r="BY10483" s="273" t="s">
        <v>616</v>
      </c>
      <c r="BZ10483" s="273" t="s">
        <v>167</v>
      </c>
      <c r="CA10483" s="273" t="s">
        <v>168</v>
      </c>
      <c r="CB10483" s="273" t="s">
        <v>169</v>
      </c>
      <c r="CC10483" s="273" t="s">
        <v>170</v>
      </c>
      <c r="CD10483" s="282">
        <v>12</v>
      </c>
      <c r="CE10483" s="274">
        <v>44927</v>
      </c>
      <c r="CF10483" s="273">
        <v>0</v>
      </c>
      <c r="CG10483" s="273" t="s">
        <v>90</v>
      </c>
      <c r="CH10483" s="273">
        <v>0</v>
      </c>
      <c r="CI10483" s="273" t="s">
        <v>80</v>
      </c>
      <c r="CM10483" s="273" t="s">
        <v>73</v>
      </c>
      <c r="CN10483" s="273">
        <v>1</v>
      </c>
    </row>
    <row r="10484" spans="74:92">
      <c r="BV10484" s="273" t="s">
        <v>83</v>
      </c>
      <c r="BW10484" s="273" t="s">
        <v>75</v>
      </c>
      <c r="BX10484" s="273" t="s">
        <v>357</v>
      </c>
      <c r="BY10484" s="273" t="s">
        <v>616</v>
      </c>
      <c r="BZ10484" s="273" t="s">
        <v>151</v>
      </c>
      <c r="CA10484" s="273" t="s">
        <v>152</v>
      </c>
      <c r="CB10484" s="273" t="s">
        <v>161</v>
      </c>
      <c r="CC10484" s="273" t="s">
        <v>162</v>
      </c>
      <c r="CD10484" s="282">
        <v>11</v>
      </c>
      <c r="CE10484" s="274">
        <v>44927</v>
      </c>
      <c r="CF10484" s="273">
        <v>0</v>
      </c>
      <c r="CG10484" s="273" t="s">
        <v>90</v>
      </c>
      <c r="CH10484" s="273">
        <v>0</v>
      </c>
      <c r="CI10484" s="273" t="s">
        <v>80</v>
      </c>
      <c r="CM10484" s="273" t="s">
        <v>73</v>
      </c>
      <c r="CN10484" s="273">
        <v>1</v>
      </c>
    </row>
    <row r="10485" spans="74:92">
      <c r="BV10485" s="273" t="s">
        <v>83</v>
      </c>
      <c r="BW10485" s="273" t="s">
        <v>75</v>
      </c>
      <c r="BX10485" s="273" t="s">
        <v>357</v>
      </c>
      <c r="BY10485" s="273" t="s">
        <v>616</v>
      </c>
      <c r="BZ10485" s="273" t="s">
        <v>138</v>
      </c>
      <c r="CA10485" s="273" t="s">
        <v>139</v>
      </c>
      <c r="CB10485" s="273" t="s">
        <v>140</v>
      </c>
      <c r="CC10485" s="273" t="s">
        <v>141</v>
      </c>
      <c r="CD10485" s="282">
        <v>9</v>
      </c>
      <c r="CE10485" s="274">
        <v>44927</v>
      </c>
      <c r="CF10485" s="273">
        <v>0</v>
      </c>
      <c r="CG10485" s="273" t="s">
        <v>90</v>
      </c>
      <c r="CH10485" s="273">
        <v>0</v>
      </c>
      <c r="CI10485" s="273" t="s">
        <v>80</v>
      </c>
      <c r="CM10485" s="273" t="s">
        <v>73</v>
      </c>
      <c r="CN10485" s="273">
        <v>1</v>
      </c>
    </row>
    <row r="10486" spans="74:92">
      <c r="BV10486" s="273" t="s">
        <v>83</v>
      </c>
      <c r="BW10486" s="273" t="s">
        <v>75</v>
      </c>
      <c r="BX10486" s="273" t="s">
        <v>357</v>
      </c>
      <c r="BY10486" s="273" t="s">
        <v>616</v>
      </c>
      <c r="BZ10486" s="273" t="s">
        <v>151</v>
      </c>
      <c r="CA10486" s="273" t="s">
        <v>152</v>
      </c>
      <c r="CB10486" s="273" t="s">
        <v>153</v>
      </c>
      <c r="CC10486" s="273" t="s">
        <v>154</v>
      </c>
      <c r="CD10486" s="282">
        <v>10</v>
      </c>
      <c r="CE10486" s="274">
        <v>44927</v>
      </c>
      <c r="CF10486" s="273">
        <v>0</v>
      </c>
      <c r="CG10486" s="273" t="s">
        <v>90</v>
      </c>
      <c r="CH10486" s="273">
        <v>0</v>
      </c>
      <c r="CI10486" s="273" t="s">
        <v>80</v>
      </c>
      <c r="CM10486" s="284" t="s">
        <v>73</v>
      </c>
      <c r="CN10486" s="273">
        <v>1</v>
      </c>
    </row>
    <row r="10487" spans="74:92">
      <c r="BV10487" s="273" t="s">
        <v>83</v>
      </c>
      <c r="BW10487" s="273" t="s">
        <v>75</v>
      </c>
      <c r="BX10487" s="273" t="s">
        <v>357</v>
      </c>
      <c r="BY10487" s="273" t="s">
        <v>616</v>
      </c>
      <c r="BZ10487" s="273" t="s">
        <v>126</v>
      </c>
      <c r="CA10487" s="273" t="s">
        <v>127</v>
      </c>
      <c r="CB10487" s="273" t="s">
        <v>133</v>
      </c>
      <c r="CC10487" s="273" t="s">
        <v>134</v>
      </c>
      <c r="CD10487" s="282">
        <v>7</v>
      </c>
      <c r="CE10487" s="274">
        <v>44927</v>
      </c>
      <c r="CI10487" s="273" t="s">
        <v>104</v>
      </c>
      <c r="CM10487" s="284" t="s">
        <v>73</v>
      </c>
      <c r="CN10487" s="273">
        <v>1</v>
      </c>
    </row>
    <row r="10488" spans="74:92">
      <c r="BV10488" s="273" t="s">
        <v>83</v>
      </c>
      <c r="BW10488" s="273" t="s">
        <v>75</v>
      </c>
      <c r="BX10488" s="273" t="s">
        <v>357</v>
      </c>
      <c r="BY10488" s="273" t="s">
        <v>616</v>
      </c>
      <c r="BZ10488" s="273" t="s">
        <v>126</v>
      </c>
      <c r="CA10488" s="273" t="s">
        <v>127</v>
      </c>
      <c r="CB10488" s="273" t="s">
        <v>128</v>
      </c>
      <c r="CC10488" s="273" t="s">
        <v>129</v>
      </c>
      <c r="CD10488" s="282">
        <v>6</v>
      </c>
      <c r="CE10488" s="274">
        <v>44927</v>
      </c>
      <c r="CI10488" s="273" t="s">
        <v>80</v>
      </c>
      <c r="CM10488" s="273" t="s">
        <v>73</v>
      </c>
      <c r="CN10488" s="273">
        <v>1</v>
      </c>
    </row>
    <row r="10489" spans="74:92">
      <c r="BV10489" s="273" t="s">
        <v>83</v>
      </c>
      <c r="BW10489" s="273" t="s">
        <v>75</v>
      </c>
      <c r="BX10489" s="273" t="s">
        <v>357</v>
      </c>
      <c r="BY10489" s="273" t="s">
        <v>616</v>
      </c>
      <c r="BZ10489" s="273" t="s">
        <v>110</v>
      </c>
      <c r="CA10489" s="273" t="s">
        <v>111</v>
      </c>
      <c r="CB10489" s="273" t="s">
        <v>112</v>
      </c>
      <c r="CC10489" s="273" t="s">
        <v>113</v>
      </c>
      <c r="CD10489" s="282">
        <v>4</v>
      </c>
      <c r="CE10489" s="274">
        <v>44927</v>
      </c>
      <c r="CI10489" s="273" t="s">
        <v>80</v>
      </c>
      <c r="CM10489" s="273" t="s">
        <v>73</v>
      </c>
      <c r="CN10489" s="273">
        <v>1</v>
      </c>
    </row>
    <row r="10490" spans="74:92">
      <c r="BV10490" s="273" t="s">
        <v>83</v>
      </c>
      <c r="BW10490" s="273" t="s">
        <v>75</v>
      </c>
      <c r="BX10490" s="273" t="s">
        <v>357</v>
      </c>
      <c r="BY10490" s="273" t="s">
        <v>616</v>
      </c>
      <c r="BZ10490" s="273" t="s">
        <v>110</v>
      </c>
      <c r="CA10490" s="273" t="s">
        <v>111</v>
      </c>
      <c r="CB10490" s="273" t="s">
        <v>117</v>
      </c>
      <c r="CC10490" s="273" t="s">
        <v>118</v>
      </c>
      <c r="CD10490" s="282">
        <v>5</v>
      </c>
      <c r="CE10490" s="274">
        <v>44927</v>
      </c>
      <c r="CI10490" s="273" t="s">
        <v>104</v>
      </c>
      <c r="CM10490" s="273" t="s">
        <v>73</v>
      </c>
      <c r="CN10490" s="273">
        <v>1</v>
      </c>
    </row>
    <row r="10491" spans="74:92">
      <c r="BV10491" s="273" t="s">
        <v>83</v>
      </c>
      <c r="BW10491" s="273" t="s">
        <v>75</v>
      </c>
      <c r="BX10491" s="273" t="s">
        <v>357</v>
      </c>
      <c r="BY10491" s="273" t="s">
        <v>616</v>
      </c>
      <c r="BZ10491" s="273" t="s">
        <v>86</v>
      </c>
      <c r="CA10491" s="273" t="s">
        <v>87</v>
      </c>
      <c r="CB10491" s="273" t="s">
        <v>101</v>
      </c>
      <c r="CC10491" s="273" t="s">
        <v>102</v>
      </c>
      <c r="CD10491" s="282">
        <v>4</v>
      </c>
      <c r="CE10491" s="274">
        <v>44927</v>
      </c>
      <c r="CF10491" s="273">
        <v>31842.84</v>
      </c>
      <c r="CG10491" s="273" t="s">
        <v>1495</v>
      </c>
      <c r="CH10491" s="273">
        <v>4577.4082500000004</v>
      </c>
      <c r="CI10491" s="273" t="s">
        <v>104</v>
      </c>
      <c r="CM10491" s="273" t="s">
        <v>73</v>
      </c>
      <c r="CN10491" s="273">
        <v>1</v>
      </c>
    </row>
    <row r="10492" spans="74:92">
      <c r="BV10492" s="273" t="s">
        <v>83</v>
      </c>
      <c r="BW10492" s="273" t="s">
        <v>75</v>
      </c>
      <c r="BX10492" s="273" t="s">
        <v>357</v>
      </c>
      <c r="BY10492" s="273" t="s">
        <v>616</v>
      </c>
      <c r="BZ10492" s="273" t="s">
        <v>86</v>
      </c>
      <c r="CA10492" s="273" t="s">
        <v>87</v>
      </c>
      <c r="CB10492" s="273" t="s">
        <v>88</v>
      </c>
      <c r="CC10492" s="273" t="s">
        <v>89</v>
      </c>
      <c r="CD10492" s="282">
        <v>3</v>
      </c>
      <c r="CE10492" s="274">
        <v>44927</v>
      </c>
      <c r="CF10492" s="273">
        <v>5316</v>
      </c>
      <c r="CG10492" s="273" t="s">
        <v>90</v>
      </c>
      <c r="CH10492" s="273">
        <v>5316</v>
      </c>
      <c r="CI10492" s="273" t="s">
        <v>80</v>
      </c>
      <c r="CM10492" s="273" t="s">
        <v>73</v>
      </c>
      <c r="CN10492" s="273">
        <v>1</v>
      </c>
    </row>
    <row r="10493" spans="74:92">
      <c r="BV10493" s="273" t="s">
        <v>83</v>
      </c>
      <c r="BW10493" s="273" t="s">
        <v>75</v>
      </c>
      <c r="BX10493" s="273" t="s">
        <v>357</v>
      </c>
      <c r="BY10493" s="273" t="s">
        <v>624</v>
      </c>
      <c r="BZ10493" s="273" t="s">
        <v>86</v>
      </c>
      <c r="CA10493" s="273" t="s">
        <v>87</v>
      </c>
      <c r="CB10493" s="273" t="s">
        <v>88</v>
      </c>
      <c r="CC10493" s="273" t="s">
        <v>89</v>
      </c>
      <c r="CD10493" s="282">
        <v>3</v>
      </c>
      <c r="CE10493" s="274">
        <v>44927</v>
      </c>
      <c r="CF10493" s="273">
        <v>0</v>
      </c>
      <c r="CG10493" s="273" t="s">
        <v>80</v>
      </c>
      <c r="CH10493" s="273">
        <v>0</v>
      </c>
      <c r="CI10493" s="273" t="s">
        <v>80</v>
      </c>
      <c r="CM10493" s="273" t="s">
        <v>73</v>
      </c>
      <c r="CN10493" s="273">
        <v>1</v>
      </c>
    </row>
    <row r="10494" spans="74:92">
      <c r="BV10494" s="273" t="s">
        <v>83</v>
      </c>
      <c r="BW10494" s="273" t="s">
        <v>75</v>
      </c>
      <c r="BX10494" s="273" t="s">
        <v>357</v>
      </c>
      <c r="BY10494" s="273" t="s">
        <v>624</v>
      </c>
      <c r="BZ10494" s="273" t="s">
        <v>86</v>
      </c>
      <c r="CA10494" s="273" t="s">
        <v>87</v>
      </c>
      <c r="CB10494" s="273" t="s">
        <v>101</v>
      </c>
      <c r="CC10494" s="273" t="s">
        <v>102</v>
      </c>
      <c r="CD10494" s="282">
        <v>4</v>
      </c>
      <c r="CE10494" s="274">
        <v>44927</v>
      </c>
      <c r="CF10494" s="273">
        <v>0</v>
      </c>
      <c r="CG10494" s="273" t="s">
        <v>1495</v>
      </c>
      <c r="CH10494" s="273">
        <v>0</v>
      </c>
      <c r="CI10494" s="273" t="s">
        <v>104</v>
      </c>
      <c r="CM10494" s="273" t="s">
        <v>73</v>
      </c>
      <c r="CN10494" s="273">
        <v>1</v>
      </c>
    </row>
    <row r="10495" spans="74:92">
      <c r="BV10495" s="273" t="s">
        <v>83</v>
      </c>
      <c r="BW10495" s="273" t="s">
        <v>75</v>
      </c>
      <c r="BX10495" s="273" t="s">
        <v>357</v>
      </c>
      <c r="BY10495" s="273" t="s">
        <v>624</v>
      </c>
      <c r="BZ10495" s="273" t="s">
        <v>110</v>
      </c>
      <c r="CA10495" s="273" t="s">
        <v>111</v>
      </c>
      <c r="CB10495" s="273" t="s">
        <v>117</v>
      </c>
      <c r="CC10495" s="273" t="s">
        <v>118</v>
      </c>
      <c r="CD10495" s="282">
        <v>5</v>
      </c>
      <c r="CE10495" s="274">
        <v>44927</v>
      </c>
      <c r="CI10495" s="273" t="s">
        <v>104</v>
      </c>
      <c r="CM10495" s="273" t="s">
        <v>73</v>
      </c>
      <c r="CN10495" s="273">
        <v>1</v>
      </c>
    </row>
    <row r="10496" spans="74:92">
      <c r="BV10496" s="273" t="s">
        <v>83</v>
      </c>
      <c r="BW10496" s="273" t="s">
        <v>75</v>
      </c>
      <c r="BX10496" s="273" t="s">
        <v>357</v>
      </c>
      <c r="BY10496" s="273" t="s">
        <v>624</v>
      </c>
      <c r="BZ10496" s="273" t="s">
        <v>110</v>
      </c>
      <c r="CA10496" s="273" t="s">
        <v>111</v>
      </c>
      <c r="CB10496" s="273" t="s">
        <v>112</v>
      </c>
      <c r="CC10496" s="273" t="s">
        <v>113</v>
      </c>
      <c r="CD10496" s="282">
        <v>4</v>
      </c>
      <c r="CE10496" s="274">
        <v>44927</v>
      </c>
      <c r="CI10496" s="273" t="s">
        <v>80</v>
      </c>
      <c r="CM10496" s="273" t="s">
        <v>73</v>
      </c>
      <c r="CN10496" s="273">
        <v>1</v>
      </c>
    </row>
    <row r="10497" spans="74:92">
      <c r="BV10497" s="273" t="s">
        <v>83</v>
      </c>
      <c r="BW10497" s="273" t="s">
        <v>75</v>
      </c>
      <c r="BX10497" s="273" t="s">
        <v>357</v>
      </c>
      <c r="BY10497" s="273" t="s">
        <v>624</v>
      </c>
      <c r="BZ10497" s="273" t="s">
        <v>126</v>
      </c>
      <c r="CA10497" s="273" t="s">
        <v>127</v>
      </c>
      <c r="CB10497" s="273" t="s">
        <v>128</v>
      </c>
      <c r="CC10497" s="273" t="s">
        <v>129</v>
      </c>
      <c r="CD10497" s="282">
        <v>6</v>
      </c>
      <c r="CE10497" s="274">
        <v>44927</v>
      </c>
      <c r="CI10497" s="273" t="s">
        <v>80</v>
      </c>
      <c r="CM10497" s="273" t="s">
        <v>73</v>
      </c>
      <c r="CN10497" s="273">
        <v>1</v>
      </c>
    </row>
    <row r="10498" spans="74:92">
      <c r="BV10498" s="273" t="s">
        <v>83</v>
      </c>
      <c r="BW10498" s="273" t="s">
        <v>75</v>
      </c>
      <c r="BX10498" s="273" t="s">
        <v>357</v>
      </c>
      <c r="BY10498" s="273" t="s">
        <v>624</v>
      </c>
      <c r="BZ10498" s="273" t="s">
        <v>126</v>
      </c>
      <c r="CA10498" s="273" t="s">
        <v>127</v>
      </c>
      <c r="CB10498" s="273" t="s">
        <v>133</v>
      </c>
      <c r="CC10498" s="273" t="s">
        <v>134</v>
      </c>
      <c r="CD10498" s="282">
        <v>7</v>
      </c>
      <c r="CE10498" s="274">
        <v>44927</v>
      </c>
      <c r="CI10498" s="273" t="s">
        <v>104</v>
      </c>
      <c r="CM10498" s="273" t="s">
        <v>73</v>
      </c>
      <c r="CN10498" s="273">
        <v>1</v>
      </c>
    </row>
    <row r="10499" spans="74:92">
      <c r="BV10499" s="273" t="s">
        <v>83</v>
      </c>
      <c r="BW10499" s="273" t="s">
        <v>75</v>
      </c>
      <c r="BX10499" s="273" t="s">
        <v>357</v>
      </c>
      <c r="BY10499" s="273" t="s">
        <v>624</v>
      </c>
      <c r="BZ10499" s="273" t="s">
        <v>151</v>
      </c>
      <c r="CA10499" s="273" t="s">
        <v>152</v>
      </c>
      <c r="CB10499" s="273" t="s">
        <v>153</v>
      </c>
      <c r="CC10499" s="273" t="s">
        <v>154</v>
      </c>
      <c r="CD10499" s="282">
        <v>10</v>
      </c>
      <c r="CE10499" s="274">
        <v>44927</v>
      </c>
      <c r="CF10499" s="273">
        <v>0</v>
      </c>
      <c r="CG10499" s="273" t="s">
        <v>80</v>
      </c>
      <c r="CH10499" s="273">
        <v>0</v>
      </c>
      <c r="CI10499" s="273" t="s">
        <v>80</v>
      </c>
      <c r="CM10499" s="273" t="s">
        <v>73</v>
      </c>
      <c r="CN10499" s="273">
        <v>1</v>
      </c>
    </row>
    <row r="10500" spans="74:92">
      <c r="BV10500" s="273" t="s">
        <v>83</v>
      </c>
      <c r="BW10500" s="273" t="s">
        <v>75</v>
      </c>
      <c r="BX10500" s="273" t="s">
        <v>357</v>
      </c>
      <c r="BY10500" s="273" t="s">
        <v>624</v>
      </c>
      <c r="BZ10500" s="273" t="s">
        <v>138</v>
      </c>
      <c r="CA10500" s="273" t="s">
        <v>139</v>
      </c>
      <c r="CB10500" s="273" t="s">
        <v>140</v>
      </c>
      <c r="CC10500" s="273" t="s">
        <v>141</v>
      </c>
      <c r="CD10500" s="282">
        <v>9</v>
      </c>
      <c r="CE10500" s="274">
        <v>44927</v>
      </c>
      <c r="CF10500" s="273">
        <v>0</v>
      </c>
      <c r="CG10500" s="273" t="s">
        <v>80</v>
      </c>
      <c r="CH10500" s="273">
        <v>0</v>
      </c>
      <c r="CI10500" s="273" t="s">
        <v>80</v>
      </c>
      <c r="CM10500" s="273" t="s">
        <v>73</v>
      </c>
      <c r="CN10500" s="273">
        <v>1</v>
      </c>
    </row>
    <row r="10501" spans="74:92">
      <c r="BV10501" s="273" t="s">
        <v>83</v>
      </c>
      <c r="BW10501" s="273" t="s">
        <v>75</v>
      </c>
      <c r="BX10501" s="273" t="s">
        <v>357</v>
      </c>
      <c r="BY10501" s="273" t="s">
        <v>624</v>
      </c>
      <c r="BZ10501" s="273" t="s">
        <v>151</v>
      </c>
      <c r="CA10501" s="273" t="s">
        <v>152</v>
      </c>
      <c r="CB10501" s="273" t="s">
        <v>161</v>
      </c>
      <c r="CC10501" s="273" t="s">
        <v>162</v>
      </c>
      <c r="CD10501" s="282">
        <v>11</v>
      </c>
      <c r="CE10501" s="274">
        <v>44927</v>
      </c>
      <c r="CF10501" s="273">
        <v>0</v>
      </c>
      <c r="CG10501" s="273" t="s">
        <v>80</v>
      </c>
      <c r="CH10501" s="273">
        <v>0</v>
      </c>
      <c r="CI10501" s="273" t="s">
        <v>80</v>
      </c>
      <c r="CM10501" s="273" t="s">
        <v>73</v>
      </c>
      <c r="CN10501" s="273">
        <v>1</v>
      </c>
    </row>
    <row r="10502" spans="74:92">
      <c r="BV10502" s="273" t="s">
        <v>83</v>
      </c>
      <c r="BW10502" s="273" t="s">
        <v>75</v>
      </c>
      <c r="BX10502" s="273" t="s">
        <v>357</v>
      </c>
      <c r="BY10502" s="273" t="s">
        <v>624</v>
      </c>
      <c r="BZ10502" s="273" t="s">
        <v>167</v>
      </c>
      <c r="CA10502" s="273" t="s">
        <v>168</v>
      </c>
      <c r="CB10502" s="273" t="s">
        <v>169</v>
      </c>
      <c r="CC10502" s="273" t="s">
        <v>170</v>
      </c>
      <c r="CD10502" s="282">
        <v>12</v>
      </c>
      <c r="CE10502" s="274">
        <v>44927</v>
      </c>
      <c r="CF10502" s="273">
        <v>0</v>
      </c>
      <c r="CG10502" s="273" t="s">
        <v>80</v>
      </c>
      <c r="CH10502" s="273">
        <v>0</v>
      </c>
      <c r="CI10502" s="273" t="s">
        <v>80</v>
      </c>
      <c r="CM10502" s="273" t="s">
        <v>73</v>
      </c>
      <c r="CN10502" s="273">
        <v>1</v>
      </c>
    </row>
    <row r="10503" spans="74:92">
      <c r="BV10503" s="273" t="s">
        <v>83</v>
      </c>
      <c r="BW10503" s="273" t="s">
        <v>75</v>
      </c>
      <c r="BX10503" s="273" t="s">
        <v>357</v>
      </c>
      <c r="BY10503" s="273" t="s">
        <v>624</v>
      </c>
      <c r="BZ10503" s="273" t="s">
        <v>167</v>
      </c>
      <c r="CA10503" s="273" t="s">
        <v>168</v>
      </c>
      <c r="CB10503" s="273" t="s">
        <v>353</v>
      </c>
      <c r="CC10503" s="273" t="s">
        <v>354</v>
      </c>
      <c r="CD10503" s="282">
        <v>13</v>
      </c>
      <c r="CE10503" s="274">
        <v>44927</v>
      </c>
      <c r="CF10503" s="273">
        <v>0</v>
      </c>
      <c r="CG10503" s="273" t="s">
        <v>80</v>
      </c>
      <c r="CH10503" s="273">
        <v>0</v>
      </c>
      <c r="CI10503" s="273" t="s">
        <v>80</v>
      </c>
      <c r="CM10503" s="273" t="s">
        <v>73</v>
      </c>
      <c r="CN10503" s="273">
        <v>1</v>
      </c>
    </row>
    <row r="10504" spans="74:92">
      <c r="BV10504" s="273" t="s">
        <v>83</v>
      </c>
      <c r="BW10504" s="273" t="s">
        <v>75</v>
      </c>
      <c r="BX10504" s="273" t="s">
        <v>357</v>
      </c>
      <c r="BY10504" s="273" t="s">
        <v>624</v>
      </c>
      <c r="BZ10504" s="273" t="s">
        <v>167</v>
      </c>
      <c r="CA10504" s="273" t="s">
        <v>168</v>
      </c>
      <c r="CB10504" s="273" t="s">
        <v>313</v>
      </c>
      <c r="CC10504" s="273" t="s">
        <v>314</v>
      </c>
      <c r="CD10504" s="282">
        <v>14</v>
      </c>
      <c r="CE10504" s="274">
        <v>44927</v>
      </c>
      <c r="CF10504" s="273">
        <v>0</v>
      </c>
      <c r="CG10504" s="273" t="s">
        <v>80</v>
      </c>
      <c r="CH10504" s="273">
        <v>0</v>
      </c>
      <c r="CI10504" s="273" t="s">
        <v>80</v>
      </c>
      <c r="CM10504" s="273" t="s">
        <v>73</v>
      </c>
      <c r="CN10504" s="273">
        <v>1</v>
      </c>
    </row>
    <row r="10505" spans="74:92">
      <c r="BV10505" s="273" t="s">
        <v>83</v>
      </c>
      <c r="BW10505" s="273" t="s">
        <v>75</v>
      </c>
      <c r="BX10505" s="273" t="s">
        <v>357</v>
      </c>
      <c r="BY10505" s="273" t="s">
        <v>624</v>
      </c>
      <c r="BZ10505" s="273" t="s">
        <v>204</v>
      </c>
      <c r="CA10505" s="273" t="s">
        <v>205</v>
      </c>
      <c r="CB10505" s="273" t="s">
        <v>206</v>
      </c>
      <c r="CC10505" s="273" t="s">
        <v>207</v>
      </c>
      <c r="CD10505" s="282">
        <v>0</v>
      </c>
      <c r="CE10505" s="274">
        <v>44927</v>
      </c>
      <c r="CG10505" s="273" t="s">
        <v>181</v>
      </c>
      <c r="CI10505" s="273" t="s">
        <v>208</v>
      </c>
      <c r="CJ10505" s="273" t="s">
        <v>209</v>
      </c>
      <c r="CM10505" s="273" t="s">
        <v>73</v>
      </c>
      <c r="CN10505" s="273">
        <v>1</v>
      </c>
    </row>
    <row r="10506" spans="74:92">
      <c r="BV10506" s="273" t="s">
        <v>83</v>
      </c>
      <c r="BW10506" s="273" t="s">
        <v>75</v>
      </c>
      <c r="BX10506" s="273" t="s">
        <v>357</v>
      </c>
      <c r="BY10506" s="273" t="s">
        <v>624</v>
      </c>
      <c r="BZ10506" s="273" t="s">
        <v>86</v>
      </c>
      <c r="CA10506" s="273" t="s">
        <v>87</v>
      </c>
      <c r="CB10506" s="273" t="s">
        <v>179</v>
      </c>
      <c r="CC10506" s="273" t="s">
        <v>180</v>
      </c>
      <c r="CD10506" s="282">
        <v>1</v>
      </c>
      <c r="CE10506" s="274">
        <v>44927</v>
      </c>
      <c r="CG10506" s="273" t="s">
        <v>181</v>
      </c>
      <c r="CI10506" s="273" t="s">
        <v>181</v>
      </c>
      <c r="CJ10506" s="273" t="s">
        <v>1834</v>
      </c>
      <c r="CM10506" s="273" t="s">
        <v>73</v>
      </c>
      <c r="CN10506" s="273">
        <v>1</v>
      </c>
    </row>
    <row r="10507" spans="74:92">
      <c r="BV10507" s="273" t="s">
        <v>83</v>
      </c>
      <c r="BW10507" s="273" t="s">
        <v>75</v>
      </c>
      <c r="BX10507" s="273" t="s">
        <v>357</v>
      </c>
      <c r="BY10507" s="273" t="s">
        <v>624</v>
      </c>
      <c r="BZ10507" s="273" t="s">
        <v>167</v>
      </c>
      <c r="CA10507" s="273" t="s">
        <v>168</v>
      </c>
      <c r="CB10507" s="273" t="s">
        <v>319</v>
      </c>
      <c r="CC10507" s="273" t="s">
        <v>320</v>
      </c>
      <c r="CD10507" s="282">
        <v>15</v>
      </c>
      <c r="CE10507" s="274">
        <v>44927</v>
      </c>
      <c r="CF10507" s="273">
        <v>0</v>
      </c>
      <c r="CG10507" s="273" t="s">
        <v>80</v>
      </c>
      <c r="CH10507" s="273">
        <v>0</v>
      </c>
      <c r="CI10507" s="273" t="s">
        <v>80</v>
      </c>
      <c r="CM10507" s="273" t="s">
        <v>73</v>
      </c>
      <c r="CN10507" s="273">
        <v>1</v>
      </c>
    </row>
    <row r="10508" spans="74:92">
      <c r="BV10508" s="273" t="s">
        <v>83</v>
      </c>
      <c r="BW10508" s="273" t="s">
        <v>75</v>
      </c>
      <c r="BX10508" s="273" t="s">
        <v>357</v>
      </c>
      <c r="BY10508" s="273" t="s">
        <v>624</v>
      </c>
      <c r="BZ10508" s="273" t="s">
        <v>138</v>
      </c>
      <c r="CA10508" s="273" t="s">
        <v>139</v>
      </c>
      <c r="CB10508" s="273" t="s">
        <v>190</v>
      </c>
      <c r="CC10508" s="273" t="s">
        <v>191</v>
      </c>
      <c r="CD10508" s="282">
        <v>8</v>
      </c>
      <c r="CE10508" s="274">
        <v>44927</v>
      </c>
      <c r="CF10508" s="273">
        <v>0</v>
      </c>
      <c r="CG10508" s="273" t="s">
        <v>80</v>
      </c>
      <c r="CH10508" s="273">
        <v>0</v>
      </c>
      <c r="CI10508" s="273" t="s">
        <v>80</v>
      </c>
      <c r="CM10508" s="273" t="s">
        <v>73</v>
      </c>
      <c r="CN10508" s="273">
        <v>1</v>
      </c>
    </row>
    <row r="10509" spans="74:92">
      <c r="BV10509" s="273" t="s">
        <v>83</v>
      </c>
      <c r="BW10509" s="273" t="s">
        <v>75</v>
      </c>
      <c r="BX10509" s="273" t="s">
        <v>357</v>
      </c>
      <c r="BY10509" s="273" t="s">
        <v>624</v>
      </c>
      <c r="BZ10509" s="273" t="s">
        <v>86</v>
      </c>
      <c r="CA10509" s="273" t="s">
        <v>87</v>
      </c>
      <c r="CB10509" s="273" t="s">
        <v>233</v>
      </c>
      <c r="CC10509" s="273" t="s">
        <v>234</v>
      </c>
      <c r="CD10509" s="282">
        <v>1</v>
      </c>
      <c r="CE10509" s="274">
        <v>44927</v>
      </c>
      <c r="CG10509" s="273" t="s">
        <v>181</v>
      </c>
      <c r="CI10509" s="273" t="s">
        <v>181</v>
      </c>
      <c r="CJ10509" s="273" t="s">
        <v>2315</v>
      </c>
      <c r="CM10509" s="273" t="s">
        <v>73</v>
      </c>
      <c r="CN10509" s="273">
        <v>1</v>
      </c>
    </row>
    <row r="10510" spans="74:92">
      <c r="BV10510" s="273" t="s">
        <v>83</v>
      </c>
      <c r="BW10510" s="273" t="s">
        <v>75</v>
      </c>
      <c r="BX10510" s="273" t="s">
        <v>357</v>
      </c>
      <c r="BY10510" s="273" t="s">
        <v>624</v>
      </c>
      <c r="BZ10510" s="273" t="s">
        <v>86</v>
      </c>
      <c r="CA10510" s="273" t="s">
        <v>87</v>
      </c>
      <c r="CB10510" s="273" t="s">
        <v>217</v>
      </c>
      <c r="CC10510" s="273" t="s">
        <v>218</v>
      </c>
      <c r="CD10510" s="282">
        <v>2</v>
      </c>
      <c r="CE10510" s="274">
        <v>44927</v>
      </c>
      <c r="CG10510" s="273" t="s">
        <v>181</v>
      </c>
      <c r="CI10510" s="273" t="s">
        <v>181</v>
      </c>
      <c r="CJ10510" s="273" t="s">
        <v>122</v>
      </c>
      <c r="CM10510" s="273" t="s">
        <v>73</v>
      </c>
      <c r="CN10510" s="273">
        <v>1</v>
      </c>
    </row>
    <row r="10511" spans="74:92">
      <c r="BV10511" s="273" t="s">
        <v>83</v>
      </c>
      <c r="BW10511" s="273" t="s">
        <v>75</v>
      </c>
      <c r="BX10511" s="273" t="s">
        <v>357</v>
      </c>
      <c r="BY10511" s="273" t="s">
        <v>624</v>
      </c>
      <c r="BZ10511" s="273" t="s">
        <v>86</v>
      </c>
      <c r="CA10511" s="273" t="s">
        <v>87</v>
      </c>
      <c r="CB10511" s="273" t="s">
        <v>225</v>
      </c>
      <c r="CC10511" s="273" t="s">
        <v>226</v>
      </c>
      <c r="CD10511" s="282">
        <v>5</v>
      </c>
      <c r="CE10511" s="274">
        <v>44927</v>
      </c>
      <c r="CF10511" s="273">
        <v>0</v>
      </c>
      <c r="CG10511" s="273" t="s">
        <v>80</v>
      </c>
      <c r="CH10511" s="273">
        <v>0</v>
      </c>
      <c r="CI10511" s="273" t="s">
        <v>80</v>
      </c>
      <c r="CM10511" s="273" t="s">
        <v>73</v>
      </c>
      <c r="CN10511" s="273">
        <v>1</v>
      </c>
    </row>
    <row r="10512" spans="74:92">
      <c r="BV10512" s="273" t="s">
        <v>83</v>
      </c>
      <c r="BW10512" s="273" t="s">
        <v>75</v>
      </c>
      <c r="BX10512" s="273" t="s">
        <v>357</v>
      </c>
      <c r="BY10512" s="273" t="s">
        <v>629</v>
      </c>
      <c r="BZ10512" s="273" t="s">
        <v>86</v>
      </c>
      <c r="CA10512" s="273" t="s">
        <v>87</v>
      </c>
      <c r="CB10512" s="273" t="s">
        <v>225</v>
      </c>
      <c r="CC10512" s="273" t="s">
        <v>226</v>
      </c>
      <c r="CD10512" s="282">
        <v>5</v>
      </c>
      <c r="CE10512" s="274">
        <v>44927</v>
      </c>
      <c r="CF10512" s="273">
        <v>0</v>
      </c>
      <c r="CG10512" s="273" t="s">
        <v>80</v>
      </c>
      <c r="CH10512" s="273">
        <v>0</v>
      </c>
      <c r="CI10512" s="273" t="s">
        <v>80</v>
      </c>
      <c r="CM10512" s="273" t="s">
        <v>73</v>
      </c>
      <c r="CN10512" s="273">
        <v>1</v>
      </c>
    </row>
    <row r="10513" spans="74:92">
      <c r="BV10513" s="273" t="s">
        <v>83</v>
      </c>
      <c r="BW10513" s="273" t="s">
        <v>75</v>
      </c>
      <c r="BX10513" s="273" t="s">
        <v>357</v>
      </c>
      <c r="BY10513" s="273" t="s">
        <v>629</v>
      </c>
      <c r="BZ10513" s="273" t="s">
        <v>86</v>
      </c>
      <c r="CA10513" s="273" t="s">
        <v>87</v>
      </c>
      <c r="CB10513" s="273" t="s">
        <v>217</v>
      </c>
      <c r="CC10513" s="273" t="s">
        <v>218</v>
      </c>
      <c r="CD10513" s="282">
        <v>2</v>
      </c>
      <c r="CE10513" s="274">
        <v>44927</v>
      </c>
      <c r="CG10513" s="273" t="s">
        <v>181</v>
      </c>
      <c r="CI10513" s="273" t="s">
        <v>181</v>
      </c>
      <c r="CJ10513" s="273" t="s">
        <v>122</v>
      </c>
      <c r="CM10513" s="273" t="s">
        <v>73</v>
      </c>
      <c r="CN10513" s="273">
        <v>1</v>
      </c>
    </row>
    <row r="10514" spans="74:92">
      <c r="BV10514" s="273" t="s">
        <v>83</v>
      </c>
      <c r="BW10514" s="273" t="s">
        <v>75</v>
      </c>
      <c r="BX10514" s="273" t="s">
        <v>357</v>
      </c>
      <c r="BY10514" s="273" t="s">
        <v>629</v>
      </c>
      <c r="BZ10514" s="273" t="s">
        <v>86</v>
      </c>
      <c r="CA10514" s="273" t="s">
        <v>87</v>
      </c>
      <c r="CB10514" s="273" t="s">
        <v>233</v>
      </c>
      <c r="CC10514" s="273" t="s">
        <v>234</v>
      </c>
      <c r="CD10514" s="282">
        <v>1</v>
      </c>
      <c r="CE10514" s="274">
        <v>44927</v>
      </c>
      <c r="CG10514" s="273" t="s">
        <v>181</v>
      </c>
      <c r="CI10514" s="273" t="s">
        <v>181</v>
      </c>
      <c r="CJ10514" s="273" t="s">
        <v>1602</v>
      </c>
      <c r="CM10514" s="273" t="s">
        <v>73</v>
      </c>
      <c r="CN10514" s="273">
        <v>1</v>
      </c>
    </row>
    <row r="10515" spans="74:92">
      <c r="BV10515" s="273" t="s">
        <v>83</v>
      </c>
      <c r="BW10515" s="273" t="s">
        <v>75</v>
      </c>
      <c r="BX10515" s="273" t="s">
        <v>357</v>
      </c>
      <c r="BY10515" s="273" t="s">
        <v>629</v>
      </c>
      <c r="BZ10515" s="273" t="s">
        <v>138</v>
      </c>
      <c r="CA10515" s="273" t="s">
        <v>139</v>
      </c>
      <c r="CB10515" s="273" t="s">
        <v>190</v>
      </c>
      <c r="CC10515" s="273" t="s">
        <v>191</v>
      </c>
      <c r="CD10515" s="282">
        <v>8</v>
      </c>
      <c r="CE10515" s="274">
        <v>44927</v>
      </c>
      <c r="CF10515" s="273">
        <v>0</v>
      </c>
      <c r="CG10515" s="273" t="s">
        <v>80</v>
      </c>
      <c r="CH10515" s="273">
        <v>0</v>
      </c>
      <c r="CI10515" s="273" t="s">
        <v>80</v>
      </c>
      <c r="CM10515" s="273" t="s">
        <v>73</v>
      </c>
      <c r="CN10515" s="273">
        <v>1</v>
      </c>
    </row>
    <row r="10516" spans="74:92">
      <c r="BV10516" s="273" t="s">
        <v>83</v>
      </c>
      <c r="BW10516" s="273" t="s">
        <v>75</v>
      </c>
      <c r="BX10516" s="273" t="s">
        <v>357</v>
      </c>
      <c r="BY10516" s="273" t="s">
        <v>629</v>
      </c>
      <c r="BZ10516" s="273" t="s">
        <v>167</v>
      </c>
      <c r="CA10516" s="273" t="s">
        <v>168</v>
      </c>
      <c r="CB10516" s="273" t="s">
        <v>319</v>
      </c>
      <c r="CC10516" s="273" t="s">
        <v>320</v>
      </c>
      <c r="CD10516" s="282">
        <v>15</v>
      </c>
      <c r="CE10516" s="274">
        <v>44927</v>
      </c>
      <c r="CF10516" s="273">
        <v>0</v>
      </c>
      <c r="CG10516" s="273" t="s">
        <v>80</v>
      </c>
      <c r="CH10516" s="273">
        <v>0</v>
      </c>
      <c r="CI10516" s="273" t="s">
        <v>80</v>
      </c>
      <c r="CM10516" s="273" t="s">
        <v>73</v>
      </c>
      <c r="CN10516" s="273">
        <v>1</v>
      </c>
    </row>
    <row r="10517" spans="74:92">
      <c r="BV10517" s="273" t="s">
        <v>83</v>
      </c>
      <c r="BW10517" s="273" t="s">
        <v>75</v>
      </c>
      <c r="BX10517" s="273" t="s">
        <v>357</v>
      </c>
      <c r="BY10517" s="273" t="s">
        <v>629</v>
      </c>
      <c r="BZ10517" s="273" t="s">
        <v>86</v>
      </c>
      <c r="CA10517" s="273" t="s">
        <v>87</v>
      </c>
      <c r="CB10517" s="273" t="s">
        <v>179</v>
      </c>
      <c r="CC10517" s="273" t="s">
        <v>180</v>
      </c>
      <c r="CD10517" s="282">
        <v>1</v>
      </c>
      <c r="CE10517" s="274">
        <v>44927</v>
      </c>
      <c r="CG10517" s="273" t="s">
        <v>181</v>
      </c>
      <c r="CI10517" s="273" t="s">
        <v>181</v>
      </c>
      <c r="CJ10517" s="273" t="s">
        <v>1834</v>
      </c>
      <c r="CM10517" s="273" t="s">
        <v>73</v>
      </c>
      <c r="CN10517" s="273">
        <v>1</v>
      </c>
    </row>
    <row r="10518" spans="74:92">
      <c r="BV10518" s="273" t="s">
        <v>83</v>
      </c>
      <c r="BW10518" s="273" t="s">
        <v>75</v>
      </c>
      <c r="BX10518" s="273" t="s">
        <v>357</v>
      </c>
      <c r="BY10518" s="273" t="s">
        <v>629</v>
      </c>
      <c r="BZ10518" s="273" t="s">
        <v>204</v>
      </c>
      <c r="CA10518" s="273" t="s">
        <v>205</v>
      </c>
      <c r="CB10518" s="273" t="s">
        <v>206</v>
      </c>
      <c r="CC10518" s="273" t="s">
        <v>207</v>
      </c>
      <c r="CD10518" s="282">
        <v>0</v>
      </c>
      <c r="CE10518" s="274">
        <v>44927</v>
      </c>
      <c r="CG10518" s="273" t="s">
        <v>181</v>
      </c>
      <c r="CI10518" s="273" t="s">
        <v>208</v>
      </c>
      <c r="CJ10518" s="273" t="s">
        <v>209</v>
      </c>
      <c r="CM10518" s="273" t="s">
        <v>73</v>
      </c>
      <c r="CN10518" s="273">
        <v>1</v>
      </c>
    </row>
    <row r="10519" spans="74:92">
      <c r="BV10519" s="273" t="s">
        <v>83</v>
      </c>
      <c r="BW10519" s="273" t="s">
        <v>75</v>
      </c>
      <c r="BX10519" s="273" t="s">
        <v>357</v>
      </c>
      <c r="BY10519" s="273" t="s">
        <v>629</v>
      </c>
      <c r="BZ10519" s="273" t="s">
        <v>167</v>
      </c>
      <c r="CA10519" s="273" t="s">
        <v>168</v>
      </c>
      <c r="CB10519" s="273" t="s">
        <v>313</v>
      </c>
      <c r="CC10519" s="273" t="s">
        <v>314</v>
      </c>
      <c r="CD10519" s="282">
        <v>14</v>
      </c>
      <c r="CE10519" s="274">
        <v>44927</v>
      </c>
      <c r="CF10519" s="273">
        <v>0</v>
      </c>
      <c r="CG10519" s="273" t="s">
        <v>80</v>
      </c>
      <c r="CH10519" s="273">
        <v>0</v>
      </c>
      <c r="CI10519" s="273" t="s">
        <v>80</v>
      </c>
      <c r="CM10519" s="273" t="s">
        <v>73</v>
      </c>
      <c r="CN10519" s="273">
        <v>1</v>
      </c>
    </row>
    <row r="10520" spans="74:92">
      <c r="BV10520" s="273" t="s">
        <v>83</v>
      </c>
      <c r="BW10520" s="273" t="s">
        <v>75</v>
      </c>
      <c r="BX10520" s="273" t="s">
        <v>357</v>
      </c>
      <c r="BY10520" s="273" t="s">
        <v>629</v>
      </c>
      <c r="BZ10520" s="273" t="s">
        <v>167</v>
      </c>
      <c r="CA10520" s="273" t="s">
        <v>168</v>
      </c>
      <c r="CB10520" s="273" t="s">
        <v>353</v>
      </c>
      <c r="CC10520" s="273" t="s">
        <v>354</v>
      </c>
      <c r="CD10520" s="282">
        <v>13</v>
      </c>
      <c r="CE10520" s="274">
        <v>44927</v>
      </c>
      <c r="CF10520" s="273">
        <v>0</v>
      </c>
      <c r="CG10520" s="273" t="s">
        <v>80</v>
      </c>
      <c r="CH10520" s="273">
        <v>0</v>
      </c>
      <c r="CI10520" s="273" t="s">
        <v>80</v>
      </c>
      <c r="CM10520" s="273" t="s">
        <v>73</v>
      </c>
      <c r="CN10520" s="273">
        <v>1</v>
      </c>
    </row>
    <row r="10521" spans="74:92">
      <c r="BV10521" s="273" t="s">
        <v>83</v>
      </c>
      <c r="BW10521" s="273" t="s">
        <v>75</v>
      </c>
      <c r="BX10521" s="273" t="s">
        <v>357</v>
      </c>
      <c r="BY10521" s="273" t="s">
        <v>629</v>
      </c>
      <c r="BZ10521" s="273" t="s">
        <v>167</v>
      </c>
      <c r="CA10521" s="273" t="s">
        <v>168</v>
      </c>
      <c r="CB10521" s="273" t="s">
        <v>169</v>
      </c>
      <c r="CC10521" s="273" t="s">
        <v>170</v>
      </c>
      <c r="CD10521" s="282">
        <v>12</v>
      </c>
      <c r="CE10521" s="274">
        <v>44927</v>
      </c>
      <c r="CF10521" s="273">
        <v>0</v>
      </c>
      <c r="CG10521" s="273" t="s">
        <v>80</v>
      </c>
      <c r="CH10521" s="273">
        <v>0</v>
      </c>
      <c r="CI10521" s="273" t="s">
        <v>80</v>
      </c>
      <c r="CM10521" s="273" t="s">
        <v>73</v>
      </c>
      <c r="CN10521" s="273">
        <v>1</v>
      </c>
    </row>
    <row r="10522" spans="74:92">
      <c r="BV10522" s="273" t="s">
        <v>83</v>
      </c>
      <c r="BW10522" s="273" t="s">
        <v>75</v>
      </c>
      <c r="BX10522" s="273" t="s">
        <v>357</v>
      </c>
      <c r="BY10522" s="273" t="s">
        <v>629</v>
      </c>
      <c r="BZ10522" s="273" t="s">
        <v>151</v>
      </c>
      <c r="CA10522" s="273" t="s">
        <v>152</v>
      </c>
      <c r="CB10522" s="273" t="s">
        <v>161</v>
      </c>
      <c r="CC10522" s="273" t="s">
        <v>162</v>
      </c>
      <c r="CD10522" s="282">
        <v>11</v>
      </c>
      <c r="CE10522" s="274">
        <v>44927</v>
      </c>
      <c r="CF10522" s="273">
        <v>0</v>
      </c>
      <c r="CG10522" s="273" t="s">
        <v>80</v>
      </c>
      <c r="CH10522" s="273">
        <v>0</v>
      </c>
      <c r="CI10522" s="273" t="s">
        <v>80</v>
      </c>
      <c r="CM10522" s="273" t="s">
        <v>73</v>
      </c>
      <c r="CN10522" s="273">
        <v>1</v>
      </c>
    </row>
    <row r="10523" spans="74:92">
      <c r="BV10523" s="273" t="s">
        <v>83</v>
      </c>
      <c r="BW10523" s="273" t="s">
        <v>75</v>
      </c>
      <c r="BX10523" s="273" t="s">
        <v>357</v>
      </c>
      <c r="BY10523" s="273" t="s">
        <v>629</v>
      </c>
      <c r="BZ10523" s="273" t="s">
        <v>138</v>
      </c>
      <c r="CA10523" s="273" t="s">
        <v>139</v>
      </c>
      <c r="CB10523" s="273" t="s">
        <v>140</v>
      </c>
      <c r="CC10523" s="273" t="s">
        <v>141</v>
      </c>
      <c r="CD10523" s="282">
        <v>9</v>
      </c>
      <c r="CE10523" s="274">
        <v>44927</v>
      </c>
      <c r="CF10523" s="273">
        <v>0</v>
      </c>
      <c r="CG10523" s="273" t="s">
        <v>80</v>
      </c>
      <c r="CH10523" s="273">
        <v>0</v>
      </c>
      <c r="CI10523" s="273" t="s">
        <v>80</v>
      </c>
      <c r="CM10523" s="273" t="s">
        <v>73</v>
      </c>
      <c r="CN10523" s="273">
        <v>1</v>
      </c>
    </row>
    <row r="10524" spans="74:92">
      <c r="BV10524" s="273" t="s">
        <v>83</v>
      </c>
      <c r="BW10524" s="273" t="s">
        <v>75</v>
      </c>
      <c r="BX10524" s="273" t="s">
        <v>357</v>
      </c>
      <c r="BY10524" s="273" t="s">
        <v>629</v>
      </c>
      <c r="BZ10524" s="273" t="s">
        <v>151</v>
      </c>
      <c r="CA10524" s="273" t="s">
        <v>152</v>
      </c>
      <c r="CB10524" s="273" t="s">
        <v>153</v>
      </c>
      <c r="CC10524" s="273" t="s">
        <v>154</v>
      </c>
      <c r="CD10524" s="282">
        <v>10</v>
      </c>
      <c r="CE10524" s="274">
        <v>44927</v>
      </c>
      <c r="CF10524" s="273">
        <v>0</v>
      </c>
      <c r="CG10524" s="273" t="s">
        <v>80</v>
      </c>
      <c r="CH10524" s="273">
        <v>0</v>
      </c>
      <c r="CI10524" s="273" t="s">
        <v>80</v>
      </c>
      <c r="CM10524" s="273" t="s">
        <v>73</v>
      </c>
      <c r="CN10524" s="273">
        <v>1</v>
      </c>
    </row>
    <row r="10525" spans="74:92">
      <c r="BV10525" s="273" t="s">
        <v>83</v>
      </c>
      <c r="BW10525" s="273" t="s">
        <v>75</v>
      </c>
      <c r="BX10525" s="273" t="s">
        <v>357</v>
      </c>
      <c r="BY10525" s="273" t="s">
        <v>629</v>
      </c>
      <c r="BZ10525" s="273" t="s">
        <v>126</v>
      </c>
      <c r="CA10525" s="273" t="s">
        <v>127</v>
      </c>
      <c r="CB10525" s="273" t="s">
        <v>133</v>
      </c>
      <c r="CC10525" s="273" t="s">
        <v>134</v>
      </c>
      <c r="CD10525" s="282">
        <v>7</v>
      </c>
      <c r="CE10525" s="274">
        <v>44927</v>
      </c>
      <c r="CI10525" s="273" t="s">
        <v>104</v>
      </c>
      <c r="CM10525" s="273" t="s">
        <v>73</v>
      </c>
      <c r="CN10525" s="273">
        <v>1</v>
      </c>
    </row>
    <row r="10526" spans="74:92">
      <c r="BV10526" s="273" t="s">
        <v>83</v>
      </c>
      <c r="BW10526" s="273" t="s">
        <v>75</v>
      </c>
      <c r="BX10526" s="273" t="s">
        <v>357</v>
      </c>
      <c r="BY10526" s="273" t="s">
        <v>629</v>
      </c>
      <c r="BZ10526" s="273" t="s">
        <v>126</v>
      </c>
      <c r="CA10526" s="273" t="s">
        <v>127</v>
      </c>
      <c r="CB10526" s="273" t="s">
        <v>128</v>
      </c>
      <c r="CC10526" s="273" t="s">
        <v>129</v>
      </c>
      <c r="CD10526" s="282">
        <v>6</v>
      </c>
      <c r="CE10526" s="274">
        <v>44927</v>
      </c>
      <c r="CI10526" s="273" t="s">
        <v>80</v>
      </c>
      <c r="CM10526" s="273" t="s">
        <v>73</v>
      </c>
      <c r="CN10526" s="273">
        <v>1</v>
      </c>
    </row>
    <row r="10527" spans="74:92">
      <c r="BV10527" s="273" t="s">
        <v>83</v>
      </c>
      <c r="BW10527" s="273" t="s">
        <v>75</v>
      </c>
      <c r="BX10527" s="273" t="s">
        <v>357</v>
      </c>
      <c r="BY10527" s="273" t="s">
        <v>629</v>
      </c>
      <c r="BZ10527" s="273" t="s">
        <v>110</v>
      </c>
      <c r="CA10527" s="273" t="s">
        <v>111</v>
      </c>
      <c r="CB10527" s="273" t="s">
        <v>112</v>
      </c>
      <c r="CC10527" s="273" t="s">
        <v>113</v>
      </c>
      <c r="CD10527" s="282">
        <v>4</v>
      </c>
      <c r="CE10527" s="274">
        <v>44927</v>
      </c>
      <c r="CI10527" s="273" t="s">
        <v>80</v>
      </c>
      <c r="CM10527" s="284" t="s">
        <v>73</v>
      </c>
      <c r="CN10527" s="273">
        <v>1</v>
      </c>
    </row>
    <row r="10528" spans="74:92">
      <c r="BV10528" s="273" t="s">
        <v>83</v>
      </c>
      <c r="BW10528" s="273" t="s">
        <v>75</v>
      </c>
      <c r="BX10528" s="273" t="s">
        <v>357</v>
      </c>
      <c r="BY10528" s="273" t="s">
        <v>629</v>
      </c>
      <c r="BZ10528" s="273" t="s">
        <v>110</v>
      </c>
      <c r="CA10528" s="273" t="s">
        <v>111</v>
      </c>
      <c r="CB10528" s="273" t="s">
        <v>117</v>
      </c>
      <c r="CC10528" s="273" t="s">
        <v>118</v>
      </c>
      <c r="CD10528" s="282">
        <v>5</v>
      </c>
      <c r="CE10528" s="274">
        <v>44927</v>
      </c>
      <c r="CI10528" s="273" t="s">
        <v>104</v>
      </c>
      <c r="CL10528" s="284"/>
      <c r="CM10528" s="273" t="s">
        <v>73</v>
      </c>
      <c r="CN10528" s="273">
        <v>1</v>
      </c>
    </row>
    <row r="10529" spans="74:92">
      <c r="BV10529" s="273" t="s">
        <v>83</v>
      </c>
      <c r="BW10529" s="273" t="s">
        <v>75</v>
      </c>
      <c r="BX10529" s="273" t="s">
        <v>357</v>
      </c>
      <c r="BY10529" s="273" t="s">
        <v>629</v>
      </c>
      <c r="BZ10529" s="273" t="s">
        <v>86</v>
      </c>
      <c r="CA10529" s="273" t="s">
        <v>87</v>
      </c>
      <c r="CB10529" s="273" t="s">
        <v>101</v>
      </c>
      <c r="CC10529" s="273" t="s">
        <v>102</v>
      </c>
      <c r="CD10529" s="282">
        <v>4</v>
      </c>
      <c r="CE10529" s="274">
        <v>44927</v>
      </c>
      <c r="CF10529" s="273">
        <v>0</v>
      </c>
      <c r="CG10529" s="273" t="s">
        <v>1495</v>
      </c>
      <c r="CH10529" s="273">
        <v>0</v>
      </c>
      <c r="CI10529" s="273" t="s">
        <v>104</v>
      </c>
      <c r="CM10529" s="284" t="s">
        <v>73</v>
      </c>
      <c r="CN10529" s="273">
        <v>1</v>
      </c>
    </row>
    <row r="10530" spans="74:92">
      <c r="BV10530" s="273" t="s">
        <v>83</v>
      </c>
      <c r="BW10530" s="273" t="s">
        <v>75</v>
      </c>
      <c r="BX10530" s="273" t="s">
        <v>357</v>
      </c>
      <c r="BY10530" s="273" t="s">
        <v>629</v>
      </c>
      <c r="BZ10530" s="273" t="s">
        <v>86</v>
      </c>
      <c r="CA10530" s="273" t="s">
        <v>87</v>
      </c>
      <c r="CB10530" s="273" t="s">
        <v>88</v>
      </c>
      <c r="CC10530" s="273" t="s">
        <v>89</v>
      </c>
      <c r="CD10530" s="282">
        <v>3</v>
      </c>
      <c r="CE10530" s="274">
        <v>44927</v>
      </c>
      <c r="CF10530" s="273">
        <v>0</v>
      </c>
      <c r="CG10530" s="273" t="s">
        <v>80</v>
      </c>
      <c r="CH10530" s="273">
        <v>0</v>
      </c>
      <c r="CI10530" s="273" t="s">
        <v>80</v>
      </c>
      <c r="CM10530" s="273" t="s">
        <v>73</v>
      </c>
      <c r="CN10530" s="273">
        <v>1</v>
      </c>
    </row>
    <row r="10531" spans="74:92">
      <c r="BV10531" s="273" t="s">
        <v>83</v>
      </c>
      <c r="BW10531" s="273" t="s">
        <v>75</v>
      </c>
      <c r="BX10531" s="273" t="s">
        <v>357</v>
      </c>
      <c r="BY10531" s="273" t="s">
        <v>632</v>
      </c>
      <c r="BZ10531" s="273" t="s">
        <v>86</v>
      </c>
      <c r="CA10531" s="273" t="s">
        <v>87</v>
      </c>
      <c r="CB10531" s="273" t="s">
        <v>88</v>
      </c>
      <c r="CC10531" s="273" t="s">
        <v>89</v>
      </c>
      <c r="CD10531" s="282">
        <v>3</v>
      </c>
      <c r="CE10531" s="274">
        <v>44927</v>
      </c>
      <c r="CF10531" s="273">
        <v>43</v>
      </c>
      <c r="CG10531" s="273" t="s">
        <v>90</v>
      </c>
      <c r="CH10531" s="273">
        <v>43</v>
      </c>
      <c r="CI10531" s="273" t="s">
        <v>80</v>
      </c>
      <c r="CM10531" s="273" t="s">
        <v>73</v>
      </c>
      <c r="CN10531" s="273">
        <v>1</v>
      </c>
    </row>
    <row r="10532" spans="74:92">
      <c r="BV10532" s="273" t="s">
        <v>83</v>
      </c>
      <c r="BW10532" s="273" t="s">
        <v>75</v>
      </c>
      <c r="BX10532" s="273" t="s">
        <v>357</v>
      </c>
      <c r="BY10532" s="273" t="s">
        <v>632</v>
      </c>
      <c r="BZ10532" s="273" t="s">
        <v>86</v>
      </c>
      <c r="CA10532" s="273" t="s">
        <v>87</v>
      </c>
      <c r="CB10532" s="273" t="s">
        <v>101</v>
      </c>
      <c r="CC10532" s="273" t="s">
        <v>102</v>
      </c>
      <c r="CD10532" s="282">
        <v>4</v>
      </c>
      <c r="CE10532" s="274">
        <v>44927</v>
      </c>
      <c r="CF10532" s="273">
        <v>261</v>
      </c>
      <c r="CG10532" s="273" t="s">
        <v>1495</v>
      </c>
      <c r="CH10532" s="273">
        <v>37.518749999999997</v>
      </c>
      <c r="CI10532" s="273" t="s">
        <v>104</v>
      </c>
      <c r="CM10532" s="273" t="s">
        <v>73</v>
      </c>
      <c r="CN10532" s="273">
        <v>1</v>
      </c>
    </row>
    <row r="10533" spans="74:92">
      <c r="BV10533" s="273" t="s">
        <v>83</v>
      </c>
      <c r="BW10533" s="273" t="s">
        <v>75</v>
      </c>
      <c r="BX10533" s="273" t="s">
        <v>357</v>
      </c>
      <c r="BY10533" s="273" t="s">
        <v>632</v>
      </c>
      <c r="BZ10533" s="273" t="s">
        <v>110</v>
      </c>
      <c r="CA10533" s="273" t="s">
        <v>111</v>
      </c>
      <c r="CB10533" s="273" t="s">
        <v>117</v>
      </c>
      <c r="CC10533" s="273" t="s">
        <v>118</v>
      </c>
      <c r="CD10533" s="282">
        <v>5</v>
      </c>
      <c r="CE10533" s="274">
        <v>44927</v>
      </c>
      <c r="CI10533" s="273" t="s">
        <v>104</v>
      </c>
      <c r="CM10533" s="273" t="s">
        <v>73</v>
      </c>
      <c r="CN10533" s="273">
        <v>1</v>
      </c>
    </row>
    <row r="10534" spans="74:92">
      <c r="BV10534" s="273" t="s">
        <v>83</v>
      </c>
      <c r="BW10534" s="273" t="s">
        <v>75</v>
      </c>
      <c r="BX10534" s="273" t="s">
        <v>357</v>
      </c>
      <c r="BY10534" s="273" t="s">
        <v>632</v>
      </c>
      <c r="BZ10534" s="273" t="s">
        <v>110</v>
      </c>
      <c r="CA10534" s="273" t="s">
        <v>111</v>
      </c>
      <c r="CB10534" s="273" t="s">
        <v>112</v>
      </c>
      <c r="CC10534" s="273" t="s">
        <v>113</v>
      </c>
      <c r="CD10534" s="282">
        <v>4</v>
      </c>
      <c r="CE10534" s="274">
        <v>44927</v>
      </c>
      <c r="CI10534" s="273" t="s">
        <v>80</v>
      </c>
      <c r="CM10534" s="273" t="s">
        <v>73</v>
      </c>
      <c r="CN10534" s="273">
        <v>1</v>
      </c>
    </row>
    <row r="10535" spans="74:92">
      <c r="BV10535" s="273" t="s">
        <v>83</v>
      </c>
      <c r="BW10535" s="273" t="s">
        <v>75</v>
      </c>
      <c r="BX10535" s="273" t="s">
        <v>357</v>
      </c>
      <c r="BY10535" s="273" t="s">
        <v>632</v>
      </c>
      <c r="BZ10535" s="273" t="s">
        <v>126</v>
      </c>
      <c r="CA10535" s="273" t="s">
        <v>127</v>
      </c>
      <c r="CB10535" s="273" t="s">
        <v>128</v>
      </c>
      <c r="CC10535" s="273" t="s">
        <v>129</v>
      </c>
      <c r="CD10535" s="282">
        <v>6</v>
      </c>
      <c r="CE10535" s="274">
        <v>44927</v>
      </c>
      <c r="CI10535" s="273" t="s">
        <v>80</v>
      </c>
      <c r="CM10535" s="273" t="s">
        <v>73</v>
      </c>
      <c r="CN10535" s="273">
        <v>1</v>
      </c>
    </row>
    <row r="10536" spans="74:92">
      <c r="BV10536" s="273" t="s">
        <v>83</v>
      </c>
      <c r="BW10536" s="273" t="s">
        <v>75</v>
      </c>
      <c r="BX10536" s="273" t="s">
        <v>357</v>
      </c>
      <c r="BY10536" s="273" t="s">
        <v>632</v>
      </c>
      <c r="BZ10536" s="273" t="s">
        <v>126</v>
      </c>
      <c r="CA10536" s="273" t="s">
        <v>127</v>
      </c>
      <c r="CB10536" s="273" t="s">
        <v>133</v>
      </c>
      <c r="CC10536" s="273" t="s">
        <v>134</v>
      </c>
      <c r="CD10536" s="282">
        <v>7</v>
      </c>
      <c r="CE10536" s="274">
        <v>44927</v>
      </c>
      <c r="CI10536" s="273" t="s">
        <v>104</v>
      </c>
      <c r="CM10536" s="273" t="s">
        <v>73</v>
      </c>
      <c r="CN10536" s="273">
        <v>1</v>
      </c>
    </row>
    <row r="10537" spans="74:92">
      <c r="BV10537" s="273" t="s">
        <v>83</v>
      </c>
      <c r="BW10537" s="273" t="s">
        <v>75</v>
      </c>
      <c r="BX10537" s="273" t="s">
        <v>357</v>
      </c>
      <c r="BY10537" s="273" t="s">
        <v>632</v>
      </c>
      <c r="BZ10537" s="273" t="s">
        <v>151</v>
      </c>
      <c r="CA10537" s="273" t="s">
        <v>152</v>
      </c>
      <c r="CB10537" s="273" t="s">
        <v>153</v>
      </c>
      <c r="CC10537" s="273" t="s">
        <v>154</v>
      </c>
      <c r="CD10537" s="282">
        <v>10</v>
      </c>
      <c r="CE10537" s="274">
        <v>44927</v>
      </c>
      <c r="CF10537" s="273">
        <v>0</v>
      </c>
      <c r="CG10537" s="273" t="s">
        <v>90</v>
      </c>
      <c r="CH10537" s="273">
        <v>0</v>
      </c>
      <c r="CI10537" s="273" t="s">
        <v>80</v>
      </c>
      <c r="CM10537" s="273" t="s">
        <v>73</v>
      </c>
      <c r="CN10537" s="273">
        <v>1</v>
      </c>
    </row>
    <row r="10538" spans="74:92">
      <c r="BV10538" s="273" t="s">
        <v>83</v>
      </c>
      <c r="BW10538" s="273" t="s">
        <v>75</v>
      </c>
      <c r="BX10538" s="273" t="s">
        <v>357</v>
      </c>
      <c r="BY10538" s="273" t="s">
        <v>632</v>
      </c>
      <c r="BZ10538" s="273" t="s">
        <v>138</v>
      </c>
      <c r="CA10538" s="273" t="s">
        <v>139</v>
      </c>
      <c r="CB10538" s="273" t="s">
        <v>140</v>
      </c>
      <c r="CC10538" s="273" t="s">
        <v>141</v>
      </c>
      <c r="CD10538" s="282">
        <v>9</v>
      </c>
      <c r="CE10538" s="274">
        <v>44927</v>
      </c>
      <c r="CF10538" s="273">
        <v>0</v>
      </c>
      <c r="CG10538" s="273" t="s">
        <v>90</v>
      </c>
      <c r="CH10538" s="273">
        <v>0</v>
      </c>
      <c r="CI10538" s="273" t="s">
        <v>80</v>
      </c>
      <c r="CM10538" s="273" t="s">
        <v>73</v>
      </c>
      <c r="CN10538" s="273">
        <v>1</v>
      </c>
    </row>
    <row r="10539" spans="74:92">
      <c r="BV10539" s="273" t="s">
        <v>83</v>
      </c>
      <c r="BW10539" s="273" t="s">
        <v>75</v>
      </c>
      <c r="BX10539" s="273" t="s">
        <v>357</v>
      </c>
      <c r="BY10539" s="273" t="s">
        <v>632</v>
      </c>
      <c r="BZ10539" s="273" t="s">
        <v>151</v>
      </c>
      <c r="CA10539" s="273" t="s">
        <v>152</v>
      </c>
      <c r="CB10539" s="273" t="s">
        <v>161</v>
      </c>
      <c r="CC10539" s="273" t="s">
        <v>162</v>
      </c>
      <c r="CD10539" s="282">
        <v>11</v>
      </c>
      <c r="CE10539" s="274">
        <v>44927</v>
      </c>
      <c r="CF10539" s="273">
        <v>0</v>
      </c>
      <c r="CG10539" s="273" t="s">
        <v>90</v>
      </c>
      <c r="CH10539" s="273">
        <v>0</v>
      </c>
      <c r="CI10539" s="273" t="s">
        <v>80</v>
      </c>
      <c r="CM10539" s="273" t="s">
        <v>73</v>
      </c>
      <c r="CN10539" s="273">
        <v>1</v>
      </c>
    </row>
    <row r="10540" spans="74:92">
      <c r="BV10540" s="273" t="s">
        <v>83</v>
      </c>
      <c r="BW10540" s="273" t="s">
        <v>75</v>
      </c>
      <c r="BX10540" s="273" t="s">
        <v>357</v>
      </c>
      <c r="BY10540" s="273" t="s">
        <v>632</v>
      </c>
      <c r="BZ10540" s="273" t="s">
        <v>167</v>
      </c>
      <c r="CA10540" s="273" t="s">
        <v>168</v>
      </c>
      <c r="CB10540" s="273" t="s">
        <v>169</v>
      </c>
      <c r="CC10540" s="273" t="s">
        <v>170</v>
      </c>
      <c r="CD10540" s="282">
        <v>12</v>
      </c>
      <c r="CE10540" s="274">
        <v>44927</v>
      </c>
      <c r="CF10540" s="273">
        <v>0</v>
      </c>
      <c r="CG10540" s="273" t="s">
        <v>90</v>
      </c>
      <c r="CH10540" s="273">
        <v>0</v>
      </c>
      <c r="CI10540" s="273" t="s">
        <v>80</v>
      </c>
      <c r="CM10540" s="273" t="s">
        <v>73</v>
      </c>
      <c r="CN10540" s="273">
        <v>1</v>
      </c>
    </row>
    <row r="10541" spans="74:92">
      <c r="BV10541" s="273" t="s">
        <v>83</v>
      </c>
      <c r="BW10541" s="273" t="s">
        <v>75</v>
      </c>
      <c r="BX10541" s="273" t="s">
        <v>357</v>
      </c>
      <c r="BY10541" s="273" t="s">
        <v>632</v>
      </c>
      <c r="BZ10541" s="273" t="s">
        <v>167</v>
      </c>
      <c r="CA10541" s="273" t="s">
        <v>168</v>
      </c>
      <c r="CB10541" s="273" t="s">
        <v>353</v>
      </c>
      <c r="CC10541" s="273" t="s">
        <v>354</v>
      </c>
      <c r="CD10541" s="282">
        <v>13</v>
      </c>
      <c r="CE10541" s="274">
        <v>44927</v>
      </c>
      <c r="CF10541" s="273">
        <v>0</v>
      </c>
      <c r="CG10541" s="273" t="s">
        <v>90</v>
      </c>
      <c r="CH10541" s="273">
        <v>0</v>
      </c>
      <c r="CI10541" s="273" t="s">
        <v>80</v>
      </c>
      <c r="CM10541" s="273" t="s">
        <v>73</v>
      </c>
      <c r="CN10541" s="273">
        <v>1</v>
      </c>
    </row>
    <row r="10542" spans="74:92">
      <c r="BV10542" s="273" t="s">
        <v>83</v>
      </c>
      <c r="BW10542" s="273" t="s">
        <v>75</v>
      </c>
      <c r="BX10542" s="273" t="s">
        <v>357</v>
      </c>
      <c r="BY10542" s="273" t="s">
        <v>632</v>
      </c>
      <c r="BZ10542" s="273" t="s">
        <v>167</v>
      </c>
      <c r="CA10542" s="273" t="s">
        <v>168</v>
      </c>
      <c r="CB10542" s="273" t="s">
        <v>313</v>
      </c>
      <c r="CC10542" s="273" t="s">
        <v>314</v>
      </c>
      <c r="CD10542" s="282">
        <v>14</v>
      </c>
      <c r="CE10542" s="274">
        <v>44927</v>
      </c>
      <c r="CF10542" s="273">
        <v>0</v>
      </c>
      <c r="CG10542" s="273" t="s">
        <v>90</v>
      </c>
      <c r="CH10542" s="273">
        <v>0</v>
      </c>
      <c r="CI10542" s="273" t="s">
        <v>80</v>
      </c>
      <c r="CM10542" s="273" t="s">
        <v>73</v>
      </c>
      <c r="CN10542" s="273">
        <v>1</v>
      </c>
    </row>
    <row r="10543" spans="74:92">
      <c r="BV10543" s="273" t="s">
        <v>83</v>
      </c>
      <c r="BW10543" s="273" t="s">
        <v>75</v>
      </c>
      <c r="BX10543" s="273" t="s">
        <v>357</v>
      </c>
      <c r="BY10543" s="273" t="s">
        <v>632</v>
      </c>
      <c r="BZ10543" s="273" t="s">
        <v>204</v>
      </c>
      <c r="CA10543" s="273" t="s">
        <v>205</v>
      </c>
      <c r="CB10543" s="273" t="s">
        <v>206</v>
      </c>
      <c r="CC10543" s="273" t="s">
        <v>207</v>
      </c>
      <c r="CD10543" s="282">
        <v>0</v>
      </c>
      <c r="CE10543" s="274">
        <v>44927</v>
      </c>
      <c r="CG10543" s="273" t="s">
        <v>181</v>
      </c>
      <c r="CI10543" s="273" t="s">
        <v>208</v>
      </c>
      <c r="CJ10543" s="273" t="s">
        <v>209</v>
      </c>
      <c r="CM10543" s="273" t="s">
        <v>73</v>
      </c>
      <c r="CN10543" s="273">
        <v>1</v>
      </c>
    </row>
    <row r="10544" spans="74:92">
      <c r="BV10544" s="273" t="s">
        <v>83</v>
      </c>
      <c r="BW10544" s="273" t="s">
        <v>75</v>
      </c>
      <c r="BX10544" s="273" t="s">
        <v>357</v>
      </c>
      <c r="BY10544" s="273" t="s">
        <v>632</v>
      </c>
      <c r="BZ10544" s="273" t="s">
        <v>86</v>
      </c>
      <c r="CA10544" s="273" t="s">
        <v>87</v>
      </c>
      <c r="CB10544" s="273" t="s">
        <v>179</v>
      </c>
      <c r="CC10544" s="273" t="s">
        <v>180</v>
      </c>
      <c r="CD10544" s="282">
        <v>1</v>
      </c>
      <c r="CE10544" s="274">
        <v>44927</v>
      </c>
      <c r="CG10544" s="273" t="s">
        <v>181</v>
      </c>
      <c r="CI10544" s="273" t="s">
        <v>181</v>
      </c>
      <c r="CJ10544" s="273" t="s">
        <v>1834</v>
      </c>
      <c r="CM10544" s="273" t="s">
        <v>73</v>
      </c>
      <c r="CN10544" s="273">
        <v>1</v>
      </c>
    </row>
    <row r="10545" spans="74:92">
      <c r="BV10545" s="273" t="s">
        <v>83</v>
      </c>
      <c r="BW10545" s="273" t="s">
        <v>75</v>
      </c>
      <c r="BX10545" s="273" t="s">
        <v>357</v>
      </c>
      <c r="BY10545" s="273" t="s">
        <v>632</v>
      </c>
      <c r="BZ10545" s="273" t="s">
        <v>167</v>
      </c>
      <c r="CA10545" s="273" t="s">
        <v>168</v>
      </c>
      <c r="CB10545" s="273" t="s">
        <v>319</v>
      </c>
      <c r="CC10545" s="273" t="s">
        <v>320</v>
      </c>
      <c r="CD10545" s="282">
        <v>15</v>
      </c>
      <c r="CE10545" s="274">
        <v>44927</v>
      </c>
      <c r="CF10545" s="273">
        <v>0</v>
      </c>
      <c r="CG10545" s="273" t="s">
        <v>90</v>
      </c>
      <c r="CH10545" s="273">
        <v>0</v>
      </c>
      <c r="CI10545" s="273" t="s">
        <v>80</v>
      </c>
      <c r="CM10545" s="273" t="s">
        <v>73</v>
      </c>
      <c r="CN10545" s="273">
        <v>1</v>
      </c>
    </row>
    <row r="10546" spans="74:92">
      <c r="BV10546" s="273" t="s">
        <v>83</v>
      </c>
      <c r="BW10546" s="273" t="s">
        <v>75</v>
      </c>
      <c r="BX10546" s="273" t="s">
        <v>357</v>
      </c>
      <c r="BY10546" s="273" t="s">
        <v>632</v>
      </c>
      <c r="BZ10546" s="273" t="s">
        <v>138</v>
      </c>
      <c r="CA10546" s="273" t="s">
        <v>139</v>
      </c>
      <c r="CB10546" s="273" t="s">
        <v>190</v>
      </c>
      <c r="CC10546" s="273" t="s">
        <v>191</v>
      </c>
      <c r="CD10546" s="282">
        <v>8</v>
      </c>
      <c r="CE10546" s="274">
        <v>44927</v>
      </c>
      <c r="CF10546" s="273">
        <v>0</v>
      </c>
      <c r="CG10546" s="273" t="s">
        <v>90</v>
      </c>
      <c r="CH10546" s="273">
        <v>0</v>
      </c>
      <c r="CI10546" s="273" t="s">
        <v>80</v>
      </c>
      <c r="CM10546" s="273" t="s">
        <v>73</v>
      </c>
      <c r="CN10546" s="273">
        <v>1</v>
      </c>
    </row>
    <row r="10547" spans="74:92">
      <c r="BV10547" s="273" t="s">
        <v>83</v>
      </c>
      <c r="BW10547" s="273" t="s">
        <v>75</v>
      </c>
      <c r="BX10547" s="273" t="s">
        <v>357</v>
      </c>
      <c r="BY10547" s="273" t="s">
        <v>632</v>
      </c>
      <c r="BZ10547" s="273" t="s">
        <v>86</v>
      </c>
      <c r="CA10547" s="273" t="s">
        <v>87</v>
      </c>
      <c r="CB10547" s="273" t="s">
        <v>233</v>
      </c>
      <c r="CC10547" s="273" t="s">
        <v>234</v>
      </c>
      <c r="CD10547" s="282">
        <v>1</v>
      </c>
      <c r="CE10547" s="274">
        <v>44927</v>
      </c>
      <c r="CG10547" s="273" t="s">
        <v>181</v>
      </c>
      <c r="CI10547" s="273" t="s">
        <v>181</v>
      </c>
      <c r="CJ10547" s="273" t="s">
        <v>1602</v>
      </c>
      <c r="CM10547" s="273" t="s">
        <v>73</v>
      </c>
      <c r="CN10547" s="273">
        <v>1</v>
      </c>
    </row>
    <row r="10548" spans="74:92">
      <c r="BV10548" s="273" t="s">
        <v>83</v>
      </c>
      <c r="BW10548" s="273" t="s">
        <v>75</v>
      </c>
      <c r="BX10548" s="273" t="s">
        <v>357</v>
      </c>
      <c r="BY10548" s="273" t="s">
        <v>632</v>
      </c>
      <c r="BZ10548" s="273" t="s">
        <v>86</v>
      </c>
      <c r="CA10548" s="273" t="s">
        <v>87</v>
      </c>
      <c r="CB10548" s="273" t="s">
        <v>217</v>
      </c>
      <c r="CC10548" s="273" t="s">
        <v>218</v>
      </c>
      <c r="CD10548" s="282">
        <v>2</v>
      </c>
      <c r="CE10548" s="274">
        <v>44927</v>
      </c>
      <c r="CG10548" s="273" t="s">
        <v>181</v>
      </c>
      <c r="CI10548" s="273" t="s">
        <v>181</v>
      </c>
      <c r="CJ10548" s="273" t="s">
        <v>714</v>
      </c>
      <c r="CM10548" s="273" t="s">
        <v>73</v>
      </c>
      <c r="CN10548" s="273">
        <v>1</v>
      </c>
    </row>
    <row r="10549" spans="74:92">
      <c r="BV10549" s="273" t="s">
        <v>83</v>
      </c>
      <c r="BW10549" s="273" t="s">
        <v>75</v>
      </c>
      <c r="BX10549" s="273" t="s">
        <v>357</v>
      </c>
      <c r="BY10549" s="273" t="s">
        <v>632</v>
      </c>
      <c r="BZ10549" s="273" t="s">
        <v>86</v>
      </c>
      <c r="CA10549" s="273" t="s">
        <v>87</v>
      </c>
      <c r="CB10549" s="273" t="s">
        <v>225</v>
      </c>
      <c r="CC10549" s="273" t="s">
        <v>226</v>
      </c>
      <c r="CD10549" s="282">
        <v>5</v>
      </c>
      <c r="CE10549" s="274">
        <v>44927</v>
      </c>
      <c r="CF10549" s="273">
        <v>0</v>
      </c>
      <c r="CG10549" s="273" t="s">
        <v>90</v>
      </c>
      <c r="CH10549" s="273">
        <v>0</v>
      </c>
      <c r="CI10549" s="273" t="s">
        <v>80</v>
      </c>
      <c r="CM10549" s="273" t="s">
        <v>73</v>
      </c>
      <c r="CN10549" s="273">
        <v>1</v>
      </c>
    </row>
    <row r="10550" spans="74:92">
      <c r="BV10550" s="273" t="s">
        <v>83</v>
      </c>
      <c r="BW10550" s="273" t="s">
        <v>75</v>
      </c>
      <c r="BX10550" s="273" t="s">
        <v>357</v>
      </c>
      <c r="BY10550" s="273" t="s">
        <v>651</v>
      </c>
      <c r="BZ10550" s="273" t="s">
        <v>86</v>
      </c>
      <c r="CA10550" s="273" t="s">
        <v>87</v>
      </c>
      <c r="CB10550" s="273" t="s">
        <v>225</v>
      </c>
      <c r="CC10550" s="273" t="s">
        <v>226</v>
      </c>
      <c r="CD10550" s="282">
        <v>5</v>
      </c>
      <c r="CE10550" s="274">
        <v>44927</v>
      </c>
      <c r="CF10550" s="273">
        <v>0</v>
      </c>
      <c r="CG10550" s="273" t="s">
        <v>80</v>
      </c>
      <c r="CH10550" s="273">
        <v>0</v>
      </c>
      <c r="CI10550" s="273" t="s">
        <v>80</v>
      </c>
      <c r="CM10550" s="284" t="s">
        <v>73</v>
      </c>
      <c r="CN10550" s="273">
        <v>1</v>
      </c>
    </row>
    <row r="10551" spans="74:92">
      <c r="BV10551" s="273" t="s">
        <v>83</v>
      </c>
      <c r="BW10551" s="273" t="s">
        <v>75</v>
      </c>
      <c r="BX10551" s="273" t="s">
        <v>357</v>
      </c>
      <c r="BY10551" s="273" t="s">
        <v>651</v>
      </c>
      <c r="BZ10551" s="273" t="s">
        <v>86</v>
      </c>
      <c r="CA10551" s="273" t="s">
        <v>87</v>
      </c>
      <c r="CB10551" s="273" t="s">
        <v>217</v>
      </c>
      <c r="CC10551" s="273" t="s">
        <v>218</v>
      </c>
      <c r="CD10551" s="282">
        <v>2</v>
      </c>
      <c r="CE10551" s="274">
        <v>44927</v>
      </c>
      <c r="CG10551" s="273" t="s">
        <v>181</v>
      </c>
      <c r="CI10551" s="273" t="s">
        <v>181</v>
      </c>
      <c r="CJ10551" s="273" t="s">
        <v>122</v>
      </c>
      <c r="CM10551" s="273" t="s">
        <v>73</v>
      </c>
      <c r="CN10551" s="273">
        <v>1</v>
      </c>
    </row>
    <row r="10552" spans="74:92">
      <c r="BV10552" s="273" t="s">
        <v>83</v>
      </c>
      <c r="BW10552" s="273" t="s">
        <v>75</v>
      </c>
      <c r="BX10552" s="273" t="s">
        <v>357</v>
      </c>
      <c r="BY10552" s="273" t="s">
        <v>651</v>
      </c>
      <c r="BZ10552" s="273" t="s">
        <v>86</v>
      </c>
      <c r="CA10552" s="273" t="s">
        <v>87</v>
      </c>
      <c r="CB10552" s="273" t="s">
        <v>233</v>
      </c>
      <c r="CC10552" s="273" t="s">
        <v>234</v>
      </c>
      <c r="CD10552" s="282">
        <v>1</v>
      </c>
      <c r="CE10552" s="274">
        <v>44927</v>
      </c>
      <c r="CG10552" s="273" t="s">
        <v>181</v>
      </c>
      <c r="CI10552" s="273" t="s">
        <v>181</v>
      </c>
      <c r="CJ10552" s="273" t="s">
        <v>1602</v>
      </c>
      <c r="CM10552" s="273" t="s">
        <v>73</v>
      </c>
      <c r="CN10552" s="273">
        <v>1</v>
      </c>
    </row>
    <row r="10553" spans="74:92">
      <c r="BV10553" s="273" t="s">
        <v>83</v>
      </c>
      <c r="BW10553" s="273" t="s">
        <v>75</v>
      </c>
      <c r="BX10553" s="273" t="s">
        <v>357</v>
      </c>
      <c r="BY10553" s="273" t="s">
        <v>651</v>
      </c>
      <c r="BZ10553" s="273" t="s">
        <v>138</v>
      </c>
      <c r="CA10553" s="273" t="s">
        <v>139</v>
      </c>
      <c r="CB10553" s="273" t="s">
        <v>190</v>
      </c>
      <c r="CC10553" s="273" t="s">
        <v>191</v>
      </c>
      <c r="CD10553" s="282">
        <v>8</v>
      </c>
      <c r="CE10553" s="274">
        <v>44927</v>
      </c>
      <c r="CF10553" s="273">
        <v>0</v>
      </c>
      <c r="CG10553" s="273" t="s">
        <v>80</v>
      </c>
      <c r="CH10553" s="273">
        <v>0</v>
      </c>
      <c r="CI10553" s="273" t="s">
        <v>80</v>
      </c>
      <c r="CM10553" s="273" t="s">
        <v>73</v>
      </c>
      <c r="CN10553" s="273">
        <v>1</v>
      </c>
    </row>
    <row r="10554" spans="74:92">
      <c r="BV10554" s="273" t="s">
        <v>83</v>
      </c>
      <c r="BW10554" s="273" t="s">
        <v>75</v>
      </c>
      <c r="BX10554" s="273" t="s">
        <v>357</v>
      </c>
      <c r="BY10554" s="273" t="s">
        <v>651</v>
      </c>
      <c r="BZ10554" s="273" t="s">
        <v>167</v>
      </c>
      <c r="CA10554" s="273" t="s">
        <v>168</v>
      </c>
      <c r="CB10554" s="273" t="s">
        <v>319</v>
      </c>
      <c r="CC10554" s="273" t="s">
        <v>320</v>
      </c>
      <c r="CD10554" s="282">
        <v>15</v>
      </c>
      <c r="CE10554" s="274">
        <v>44927</v>
      </c>
      <c r="CF10554" s="273">
        <v>0</v>
      </c>
      <c r="CG10554" s="273" t="s">
        <v>80</v>
      </c>
      <c r="CH10554" s="273">
        <v>0</v>
      </c>
      <c r="CI10554" s="273" t="s">
        <v>80</v>
      </c>
      <c r="CM10554" s="273" t="s">
        <v>73</v>
      </c>
      <c r="CN10554" s="273">
        <v>1</v>
      </c>
    </row>
    <row r="10555" spans="74:92">
      <c r="BV10555" s="273" t="s">
        <v>83</v>
      </c>
      <c r="BW10555" s="273" t="s">
        <v>75</v>
      </c>
      <c r="BX10555" s="273" t="s">
        <v>357</v>
      </c>
      <c r="BY10555" s="273" t="s">
        <v>651</v>
      </c>
      <c r="BZ10555" s="273" t="s">
        <v>86</v>
      </c>
      <c r="CA10555" s="273" t="s">
        <v>87</v>
      </c>
      <c r="CB10555" s="273" t="s">
        <v>179</v>
      </c>
      <c r="CC10555" s="273" t="s">
        <v>180</v>
      </c>
      <c r="CD10555" s="282">
        <v>1</v>
      </c>
      <c r="CE10555" s="274">
        <v>44927</v>
      </c>
      <c r="CG10555" s="273" t="s">
        <v>181</v>
      </c>
      <c r="CI10555" s="273" t="s">
        <v>181</v>
      </c>
      <c r="CJ10555" s="273" t="s">
        <v>1834</v>
      </c>
      <c r="CM10555" s="273" t="s">
        <v>73</v>
      </c>
      <c r="CN10555" s="273">
        <v>1</v>
      </c>
    </row>
    <row r="10556" spans="74:92">
      <c r="BV10556" s="273" t="s">
        <v>83</v>
      </c>
      <c r="BW10556" s="273" t="s">
        <v>75</v>
      </c>
      <c r="BX10556" s="273" t="s">
        <v>357</v>
      </c>
      <c r="BY10556" s="273" t="s">
        <v>651</v>
      </c>
      <c r="BZ10556" s="273" t="s">
        <v>204</v>
      </c>
      <c r="CA10556" s="273" t="s">
        <v>205</v>
      </c>
      <c r="CB10556" s="273" t="s">
        <v>206</v>
      </c>
      <c r="CC10556" s="273" t="s">
        <v>207</v>
      </c>
      <c r="CD10556" s="282">
        <v>0</v>
      </c>
      <c r="CE10556" s="274">
        <v>44927</v>
      </c>
      <c r="CG10556" s="273" t="s">
        <v>181</v>
      </c>
      <c r="CI10556" s="273" t="s">
        <v>208</v>
      </c>
      <c r="CJ10556" s="273" t="s">
        <v>209</v>
      </c>
      <c r="CM10556" s="273" t="s">
        <v>73</v>
      </c>
      <c r="CN10556" s="273">
        <v>1</v>
      </c>
    </row>
    <row r="10557" spans="74:92">
      <c r="BV10557" s="273" t="s">
        <v>83</v>
      </c>
      <c r="BW10557" s="273" t="s">
        <v>75</v>
      </c>
      <c r="BX10557" s="273" t="s">
        <v>357</v>
      </c>
      <c r="BY10557" s="273" t="s">
        <v>651</v>
      </c>
      <c r="BZ10557" s="273" t="s">
        <v>167</v>
      </c>
      <c r="CA10557" s="273" t="s">
        <v>168</v>
      </c>
      <c r="CB10557" s="273" t="s">
        <v>313</v>
      </c>
      <c r="CC10557" s="273" t="s">
        <v>314</v>
      </c>
      <c r="CD10557" s="282">
        <v>14</v>
      </c>
      <c r="CE10557" s="274">
        <v>44927</v>
      </c>
      <c r="CF10557" s="273">
        <v>0</v>
      </c>
      <c r="CG10557" s="273" t="s">
        <v>80</v>
      </c>
      <c r="CH10557" s="273">
        <v>0</v>
      </c>
      <c r="CI10557" s="273" t="s">
        <v>80</v>
      </c>
      <c r="CM10557" s="273" t="s">
        <v>73</v>
      </c>
      <c r="CN10557" s="273">
        <v>1</v>
      </c>
    </row>
    <row r="10558" spans="74:92">
      <c r="BV10558" s="273" t="s">
        <v>83</v>
      </c>
      <c r="BW10558" s="273" t="s">
        <v>75</v>
      </c>
      <c r="BX10558" s="273" t="s">
        <v>357</v>
      </c>
      <c r="BY10558" s="273" t="s">
        <v>651</v>
      </c>
      <c r="BZ10558" s="273" t="s">
        <v>167</v>
      </c>
      <c r="CA10558" s="273" t="s">
        <v>168</v>
      </c>
      <c r="CB10558" s="273" t="s">
        <v>353</v>
      </c>
      <c r="CC10558" s="273" t="s">
        <v>354</v>
      </c>
      <c r="CD10558" s="282">
        <v>13</v>
      </c>
      <c r="CE10558" s="274">
        <v>44927</v>
      </c>
      <c r="CF10558" s="273">
        <v>0</v>
      </c>
      <c r="CG10558" s="273" t="s">
        <v>80</v>
      </c>
      <c r="CH10558" s="273">
        <v>0</v>
      </c>
      <c r="CI10558" s="273" t="s">
        <v>80</v>
      </c>
      <c r="CM10558" s="273" t="s">
        <v>73</v>
      </c>
      <c r="CN10558" s="273">
        <v>1</v>
      </c>
    </row>
    <row r="10559" spans="74:92">
      <c r="BV10559" s="273" t="s">
        <v>83</v>
      </c>
      <c r="BW10559" s="273" t="s">
        <v>75</v>
      </c>
      <c r="BX10559" s="273" t="s">
        <v>357</v>
      </c>
      <c r="BY10559" s="273" t="s">
        <v>651</v>
      </c>
      <c r="BZ10559" s="273" t="s">
        <v>167</v>
      </c>
      <c r="CA10559" s="273" t="s">
        <v>168</v>
      </c>
      <c r="CB10559" s="273" t="s">
        <v>169</v>
      </c>
      <c r="CC10559" s="273" t="s">
        <v>170</v>
      </c>
      <c r="CD10559" s="282">
        <v>12</v>
      </c>
      <c r="CE10559" s="274">
        <v>44927</v>
      </c>
      <c r="CF10559" s="273">
        <v>0</v>
      </c>
      <c r="CG10559" s="273" t="s">
        <v>80</v>
      </c>
      <c r="CH10559" s="273">
        <v>0</v>
      </c>
      <c r="CI10559" s="273" t="s">
        <v>80</v>
      </c>
      <c r="CM10559" s="273" t="s">
        <v>73</v>
      </c>
      <c r="CN10559" s="273">
        <v>1</v>
      </c>
    </row>
    <row r="10560" spans="74:92">
      <c r="BV10560" s="273" t="s">
        <v>83</v>
      </c>
      <c r="BW10560" s="273" t="s">
        <v>75</v>
      </c>
      <c r="BX10560" s="273" t="s">
        <v>357</v>
      </c>
      <c r="BY10560" s="273" t="s">
        <v>651</v>
      </c>
      <c r="BZ10560" s="273" t="s">
        <v>151</v>
      </c>
      <c r="CA10560" s="273" t="s">
        <v>152</v>
      </c>
      <c r="CB10560" s="273" t="s">
        <v>161</v>
      </c>
      <c r="CC10560" s="273" t="s">
        <v>162</v>
      </c>
      <c r="CD10560" s="282">
        <v>11</v>
      </c>
      <c r="CE10560" s="274">
        <v>44927</v>
      </c>
      <c r="CF10560" s="273">
        <v>0</v>
      </c>
      <c r="CG10560" s="273" t="s">
        <v>80</v>
      </c>
      <c r="CH10560" s="273">
        <v>0</v>
      </c>
      <c r="CI10560" s="273" t="s">
        <v>80</v>
      </c>
      <c r="CM10560" s="273" t="s">
        <v>73</v>
      </c>
      <c r="CN10560" s="273">
        <v>1</v>
      </c>
    </row>
    <row r="10561" spans="74:92">
      <c r="BV10561" s="273" t="s">
        <v>83</v>
      </c>
      <c r="BW10561" s="273" t="s">
        <v>75</v>
      </c>
      <c r="BX10561" s="273" t="s">
        <v>357</v>
      </c>
      <c r="BY10561" s="273" t="s">
        <v>651</v>
      </c>
      <c r="BZ10561" s="273" t="s">
        <v>138</v>
      </c>
      <c r="CA10561" s="273" t="s">
        <v>139</v>
      </c>
      <c r="CB10561" s="273" t="s">
        <v>140</v>
      </c>
      <c r="CC10561" s="273" t="s">
        <v>141</v>
      </c>
      <c r="CD10561" s="282">
        <v>9</v>
      </c>
      <c r="CE10561" s="274">
        <v>44927</v>
      </c>
      <c r="CF10561" s="273">
        <v>0</v>
      </c>
      <c r="CG10561" s="273" t="s">
        <v>80</v>
      </c>
      <c r="CH10561" s="273">
        <v>0</v>
      </c>
      <c r="CI10561" s="273" t="s">
        <v>80</v>
      </c>
      <c r="CM10561" s="273" t="s">
        <v>73</v>
      </c>
      <c r="CN10561" s="273">
        <v>1</v>
      </c>
    </row>
    <row r="10562" spans="74:92">
      <c r="BV10562" s="273" t="s">
        <v>83</v>
      </c>
      <c r="BW10562" s="273" t="s">
        <v>75</v>
      </c>
      <c r="BX10562" s="273" t="s">
        <v>357</v>
      </c>
      <c r="BY10562" s="273" t="s">
        <v>651</v>
      </c>
      <c r="BZ10562" s="273" t="s">
        <v>151</v>
      </c>
      <c r="CA10562" s="273" t="s">
        <v>152</v>
      </c>
      <c r="CB10562" s="273" t="s">
        <v>153</v>
      </c>
      <c r="CC10562" s="273" t="s">
        <v>154</v>
      </c>
      <c r="CD10562" s="282">
        <v>10</v>
      </c>
      <c r="CE10562" s="274">
        <v>44927</v>
      </c>
      <c r="CF10562" s="273">
        <v>0</v>
      </c>
      <c r="CG10562" s="273" t="s">
        <v>80</v>
      </c>
      <c r="CH10562" s="273">
        <v>0</v>
      </c>
      <c r="CI10562" s="273" t="s">
        <v>80</v>
      </c>
      <c r="CM10562" s="273" t="s">
        <v>73</v>
      </c>
      <c r="CN10562" s="273">
        <v>1</v>
      </c>
    </row>
    <row r="10563" spans="74:92">
      <c r="BV10563" s="273" t="s">
        <v>83</v>
      </c>
      <c r="BW10563" s="273" t="s">
        <v>75</v>
      </c>
      <c r="BX10563" s="273" t="s">
        <v>357</v>
      </c>
      <c r="BY10563" s="273" t="s">
        <v>651</v>
      </c>
      <c r="BZ10563" s="273" t="s">
        <v>126</v>
      </c>
      <c r="CA10563" s="273" t="s">
        <v>127</v>
      </c>
      <c r="CB10563" s="273" t="s">
        <v>133</v>
      </c>
      <c r="CC10563" s="273" t="s">
        <v>134</v>
      </c>
      <c r="CD10563" s="282">
        <v>7</v>
      </c>
      <c r="CE10563" s="274">
        <v>44927</v>
      </c>
      <c r="CI10563" s="273" t="s">
        <v>104</v>
      </c>
      <c r="CM10563" s="273" t="s">
        <v>73</v>
      </c>
      <c r="CN10563" s="273">
        <v>1</v>
      </c>
    </row>
    <row r="10564" spans="74:92">
      <c r="BV10564" s="273" t="s">
        <v>83</v>
      </c>
      <c r="BW10564" s="273" t="s">
        <v>75</v>
      </c>
      <c r="BX10564" s="273" t="s">
        <v>357</v>
      </c>
      <c r="BY10564" s="273" t="s">
        <v>651</v>
      </c>
      <c r="BZ10564" s="273" t="s">
        <v>126</v>
      </c>
      <c r="CA10564" s="273" t="s">
        <v>127</v>
      </c>
      <c r="CB10564" s="273" t="s">
        <v>128</v>
      </c>
      <c r="CC10564" s="273" t="s">
        <v>129</v>
      </c>
      <c r="CD10564" s="282">
        <v>6</v>
      </c>
      <c r="CE10564" s="274">
        <v>44927</v>
      </c>
      <c r="CI10564" s="273" t="s">
        <v>80</v>
      </c>
      <c r="CM10564" s="273" t="s">
        <v>73</v>
      </c>
      <c r="CN10564" s="273">
        <v>1</v>
      </c>
    </row>
    <row r="10565" spans="74:92">
      <c r="BV10565" s="273" t="s">
        <v>83</v>
      </c>
      <c r="BW10565" s="273" t="s">
        <v>75</v>
      </c>
      <c r="BX10565" s="273" t="s">
        <v>357</v>
      </c>
      <c r="BY10565" s="273" t="s">
        <v>651</v>
      </c>
      <c r="BZ10565" s="273" t="s">
        <v>110</v>
      </c>
      <c r="CA10565" s="273" t="s">
        <v>111</v>
      </c>
      <c r="CB10565" s="273" t="s">
        <v>112</v>
      </c>
      <c r="CC10565" s="273" t="s">
        <v>113</v>
      </c>
      <c r="CD10565" s="282">
        <v>4</v>
      </c>
      <c r="CE10565" s="274">
        <v>44927</v>
      </c>
      <c r="CI10565" s="273" t="s">
        <v>80</v>
      </c>
      <c r="CM10565" s="273" t="s">
        <v>73</v>
      </c>
      <c r="CN10565" s="273">
        <v>1</v>
      </c>
    </row>
    <row r="10566" spans="74:92">
      <c r="BV10566" s="273" t="s">
        <v>83</v>
      </c>
      <c r="BW10566" s="273" t="s">
        <v>75</v>
      </c>
      <c r="BX10566" s="273" t="s">
        <v>357</v>
      </c>
      <c r="BY10566" s="273" t="s">
        <v>651</v>
      </c>
      <c r="BZ10566" s="273" t="s">
        <v>110</v>
      </c>
      <c r="CA10566" s="273" t="s">
        <v>111</v>
      </c>
      <c r="CB10566" s="273" t="s">
        <v>117</v>
      </c>
      <c r="CC10566" s="273" t="s">
        <v>118</v>
      </c>
      <c r="CD10566" s="282">
        <v>5</v>
      </c>
      <c r="CE10566" s="274">
        <v>44927</v>
      </c>
      <c r="CI10566" s="273" t="s">
        <v>104</v>
      </c>
      <c r="CM10566" s="273" t="s">
        <v>73</v>
      </c>
      <c r="CN10566" s="273">
        <v>1</v>
      </c>
    </row>
    <row r="10567" spans="74:92">
      <c r="BV10567" s="273" t="s">
        <v>83</v>
      </c>
      <c r="BW10567" s="273" t="s">
        <v>75</v>
      </c>
      <c r="BX10567" s="273" t="s">
        <v>357</v>
      </c>
      <c r="BY10567" s="273" t="s">
        <v>651</v>
      </c>
      <c r="BZ10567" s="273" t="s">
        <v>86</v>
      </c>
      <c r="CA10567" s="273" t="s">
        <v>87</v>
      </c>
      <c r="CB10567" s="273" t="s">
        <v>101</v>
      </c>
      <c r="CC10567" s="273" t="s">
        <v>102</v>
      </c>
      <c r="CD10567" s="282">
        <v>4</v>
      </c>
      <c r="CE10567" s="274">
        <v>44927</v>
      </c>
      <c r="CF10567" s="273">
        <v>0</v>
      </c>
      <c r="CG10567" s="273" t="s">
        <v>1495</v>
      </c>
      <c r="CH10567" s="273">
        <v>0</v>
      </c>
      <c r="CI10567" s="273" t="s">
        <v>104</v>
      </c>
      <c r="CM10567" s="273" t="s">
        <v>73</v>
      </c>
      <c r="CN10567" s="273">
        <v>1</v>
      </c>
    </row>
    <row r="10568" spans="74:92">
      <c r="BV10568" s="273" t="s">
        <v>83</v>
      </c>
      <c r="BW10568" s="273" t="s">
        <v>75</v>
      </c>
      <c r="BX10568" s="273" t="s">
        <v>357</v>
      </c>
      <c r="BY10568" s="273" t="s">
        <v>651</v>
      </c>
      <c r="BZ10568" s="273" t="s">
        <v>86</v>
      </c>
      <c r="CA10568" s="273" t="s">
        <v>87</v>
      </c>
      <c r="CB10568" s="273" t="s">
        <v>88</v>
      </c>
      <c r="CC10568" s="273" t="s">
        <v>89</v>
      </c>
      <c r="CD10568" s="282">
        <v>3</v>
      </c>
      <c r="CE10568" s="274">
        <v>44927</v>
      </c>
      <c r="CF10568" s="273">
        <v>57.57</v>
      </c>
      <c r="CG10568" s="273" t="s">
        <v>80</v>
      </c>
      <c r="CH10568" s="273">
        <v>57.57</v>
      </c>
      <c r="CI10568" s="273" t="s">
        <v>80</v>
      </c>
      <c r="CM10568" s="273" t="s">
        <v>73</v>
      </c>
      <c r="CN10568" s="273">
        <v>1</v>
      </c>
    </row>
    <row r="10569" spans="74:92">
      <c r="BV10569" s="273" t="s">
        <v>83</v>
      </c>
      <c r="BW10569" s="273" t="s">
        <v>75</v>
      </c>
      <c r="BX10569" s="273" t="s">
        <v>357</v>
      </c>
      <c r="BY10569" s="273" t="s">
        <v>655</v>
      </c>
      <c r="BZ10569" s="273" t="s">
        <v>86</v>
      </c>
      <c r="CA10569" s="273" t="s">
        <v>87</v>
      </c>
      <c r="CB10569" s="273" t="s">
        <v>88</v>
      </c>
      <c r="CC10569" s="273" t="s">
        <v>89</v>
      </c>
      <c r="CD10569" s="282">
        <v>3</v>
      </c>
      <c r="CE10569" s="274">
        <v>44927</v>
      </c>
      <c r="CF10569" s="273">
        <v>0</v>
      </c>
      <c r="CG10569" s="273" t="s">
        <v>80</v>
      </c>
      <c r="CH10569" s="273">
        <v>0</v>
      </c>
      <c r="CI10569" s="273" t="s">
        <v>80</v>
      </c>
      <c r="CM10569" s="273" t="s">
        <v>73</v>
      </c>
      <c r="CN10569" s="273">
        <v>1</v>
      </c>
    </row>
    <row r="10570" spans="74:92">
      <c r="BV10570" s="273" t="s">
        <v>83</v>
      </c>
      <c r="BW10570" s="273" t="s">
        <v>75</v>
      </c>
      <c r="BX10570" s="273" t="s">
        <v>357</v>
      </c>
      <c r="BY10570" s="273" t="s">
        <v>655</v>
      </c>
      <c r="BZ10570" s="273" t="s">
        <v>86</v>
      </c>
      <c r="CA10570" s="273" t="s">
        <v>87</v>
      </c>
      <c r="CB10570" s="273" t="s">
        <v>101</v>
      </c>
      <c r="CC10570" s="273" t="s">
        <v>102</v>
      </c>
      <c r="CD10570" s="282">
        <v>4</v>
      </c>
      <c r="CE10570" s="274">
        <v>44927</v>
      </c>
      <c r="CF10570" s="273">
        <v>0</v>
      </c>
      <c r="CG10570" s="273" t="s">
        <v>1495</v>
      </c>
      <c r="CH10570" s="273">
        <v>0</v>
      </c>
      <c r="CI10570" s="273" t="s">
        <v>104</v>
      </c>
      <c r="CM10570" s="273" t="s">
        <v>73</v>
      </c>
      <c r="CN10570" s="273">
        <v>1</v>
      </c>
    </row>
    <row r="10571" spans="74:92">
      <c r="BV10571" s="273" t="s">
        <v>83</v>
      </c>
      <c r="BW10571" s="273" t="s">
        <v>75</v>
      </c>
      <c r="BX10571" s="273" t="s">
        <v>357</v>
      </c>
      <c r="BY10571" s="273" t="s">
        <v>655</v>
      </c>
      <c r="BZ10571" s="273" t="s">
        <v>110</v>
      </c>
      <c r="CA10571" s="273" t="s">
        <v>111</v>
      </c>
      <c r="CB10571" s="273" t="s">
        <v>117</v>
      </c>
      <c r="CC10571" s="273" t="s">
        <v>118</v>
      </c>
      <c r="CD10571" s="282">
        <v>5</v>
      </c>
      <c r="CE10571" s="274">
        <v>44927</v>
      </c>
      <c r="CI10571" s="273" t="s">
        <v>104</v>
      </c>
      <c r="CM10571" s="284" t="s">
        <v>73</v>
      </c>
      <c r="CN10571" s="273">
        <v>1</v>
      </c>
    </row>
    <row r="10572" spans="74:92">
      <c r="BV10572" s="273" t="s">
        <v>83</v>
      </c>
      <c r="BW10572" s="273" t="s">
        <v>75</v>
      </c>
      <c r="BX10572" s="273" t="s">
        <v>357</v>
      </c>
      <c r="BY10572" s="273" t="s">
        <v>655</v>
      </c>
      <c r="BZ10572" s="273" t="s">
        <v>110</v>
      </c>
      <c r="CA10572" s="273" t="s">
        <v>111</v>
      </c>
      <c r="CB10572" s="273" t="s">
        <v>112</v>
      </c>
      <c r="CC10572" s="273" t="s">
        <v>113</v>
      </c>
      <c r="CD10572" s="282">
        <v>4</v>
      </c>
      <c r="CE10572" s="274">
        <v>44927</v>
      </c>
      <c r="CI10572" s="273" t="s">
        <v>80</v>
      </c>
      <c r="CM10572" s="273" t="s">
        <v>73</v>
      </c>
      <c r="CN10572" s="273">
        <v>1</v>
      </c>
    </row>
    <row r="10573" spans="74:92">
      <c r="BV10573" s="273" t="s">
        <v>83</v>
      </c>
      <c r="BW10573" s="273" t="s">
        <v>75</v>
      </c>
      <c r="BX10573" s="273" t="s">
        <v>357</v>
      </c>
      <c r="BY10573" s="273" t="s">
        <v>655</v>
      </c>
      <c r="BZ10573" s="273" t="s">
        <v>126</v>
      </c>
      <c r="CA10573" s="273" t="s">
        <v>127</v>
      </c>
      <c r="CB10573" s="273" t="s">
        <v>128</v>
      </c>
      <c r="CC10573" s="273" t="s">
        <v>129</v>
      </c>
      <c r="CD10573" s="282">
        <v>6</v>
      </c>
      <c r="CE10573" s="274">
        <v>44927</v>
      </c>
      <c r="CI10573" s="273" t="s">
        <v>80</v>
      </c>
      <c r="CM10573" s="273" t="s">
        <v>73</v>
      </c>
      <c r="CN10573" s="273">
        <v>1</v>
      </c>
    </row>
    <row r="10574" spans="74:92">
      <c r="BV10574" s="273" t="s">
        <v>83</v>
      </c>
      <c r="BW10574" s="273" t="s">
        <v>75</v>
      </c>
      <c r="BX10574" s="273" t="s">
        <v>357</v>
      </c>
      <c r="BY10574" s="273" t="s">
        <v>655</v>
      </c>
      <c r="BZ10574" s="273" t="s">
        <v>126</v>
      </c>
      <c r="CA10574" s="273" t="s">
        <v>127</v>
      </c>
      <c r="CB10574" s="273" t="s">
        <v>133</v>
      </c>
      <c r="CC10574" s="273" t="s">
        <v>134</v>
      </c>
      <c r="CD10574" s="282">
        <v>7</v>
      </c>
      <c r="CE10574" s="274">
        <v>44927</v>
      </c>
      <c r="CI10574" s="273" t="s">
        <v>104</v>
      </c>
      <c r="CM10574" s="273" t="s">
        <v>73</v>
      </c>
      <c r="CN10574" s="273">
        <v>1</v>
      </c>
    </row>
    <row r="10575" spans="74:92">
      <c r="BV10575" s="273" t="s">
        <v>83</v>
      </c>
      <c r="BW10575" s="273" t="s">
        <v>75</v>
      </c>
      <c r="BX10575" s="273" t="s">
        <v>357</v>
      </c>
      <c r="BY10575" s="273" t="s">
        <v>655</v>
      </c>
      <c r="BZ10575" s="273" t="s">
        <v>151</v>
      </c>
      <c r="CA10575" s="273" t="s">
        <v>152</v>
      </c>
      <c r="CB10575" s="273" t="s">
        <v>153</v>
      </c>
      <c r="CC10575" s="273" t="s">
        <v>154</v>
      </c>
      <c r="CD10575" s="282">
        <v>10</v>
      </c>
      <c r="CE10575" s="274">
        <v>44927</v>
      </c>
      <c r="CF10575" s="273">
        <v>0</v>
      </c>
      <c r="CG10575" s="273" t="s">
        <v>80</v>
      </c>
      <c r="CH10575" s="273">
        <v>0</v>
      </c>
      <c r="CI10575" s="273" t="s">
        <v>80</v>
      </c>
      <c r="CM10575" s="273" t="s">
        <v>73</v>
      </c>
      <c r="CN10575" s="273">
        <v>1</v>
      </c>
    </row>
    <row r="10576" spans="74:92">
      <c r="BV10576" s="273" t="s">
        <v>83</v>
      </c>
      <c r="BW10576" s="273" t="s">
        <v>75</v>
      </c>
      <c r="BX10576" s="273" t="s">
        <v>357</v>
      </c>
      <c r="BY10576" s="273" t="s">
        <v>655</v>
      </c>
      <c r="BZ10576" s="273" t="s">
        <v>138</v>
      </c>
      <c r="CA10576" s="273" t="s">
        <v>139</v>
      </c>
      <c r="CB10576" s="273" t="s">
        <v>140</v>
      </c>
      <c r="CC10576" s="273" t="s">
        <v>141</v>
      </c>
      <c r="CD10576" s="282">
        <v>9</v>
      </c>
      <c r="CE10576" s="274">
        <v>44927</v>
      </c>
      <c r="CF10576" s="273">
        <v>0</v>
      </c>
      <c r="CG10576" s="273" t="s">
        <v>80</v>
      </c>
      <c r="CH10576" s="273">
        <v>0</v>
      </c>
      <c r="CI10576" s="273" t="s">
        <v>80</v>
      </c>
      <c r="CM10576" s="273" t="s">
        <v>73</v>
      </c>
      <c r="CN10576" s="273">
        <v>1</v>
      </c>
    </row>
    <row r="10577" spans="74:92">
      <c r="BV10577" s="273" t="s">
        <v>83</v>
      </c>
      <c r="BW10577" s="273" t="s">
        <v>75</v>
      </c>
      <c r="BX10577" s="273" t="s">
        <v>357</v>
      </c>
      <c r="BY10577" s="273" t="s">
        <v>655</v>
      </c>
      <c r="BZ10577" s="273" t="s">
        <v>151</v>
      </c>
      <c r="CA10577" s="273" t="s">
        <v>152</v>
      </c>
      <c r="CB10577" s="273" t="s">
        <v>161</v>
      </c>
      <c r="CC10577" s="273" t="s">
        <v>162</v>
      </c>
      <c r="CD10577" s="282">
        <v>11</v>
      </c>
      <c r="CE10577" s="274">
        <v>44927</v>
      </c>
      <c r="CF10577" s="273">
        <v>0</v>
      </c>
      <c r="CG10577" s="273" t="s">
        <v>80</v>
      </c>
      <c r="CH10577" s="273">
        <v>0</v>
      </c>
      <c r="CI10577" s="273" t="s">
        <v>80</v>
      </c>
      <c r="CM10577" s="273" t="s">
        <v>73</v>
      </c>
      <c r="CN10577" s="273">
        <v>1</v>
      </c>
    </row>
    <row r="10578" spans="74:92">
      <c r="BV10578" s="273" t="s">
        <v>83</v>
      </c>
      <c r="BW10578" s="273" t="s">
        <v>75</v>
      </c>
      <c r="BX10578" s="273" t="s">
        <v>357</v>
      </c>
      <c r="BY10578" s="273" t="s">
        <v>655</v>
      </c>
      <c r="BZ10578" s="273" t="s">
        <v>167</v>
      </c>
      <c r="CA10578" s="273" t="s">
        <v>168</v>
      </c>
      <c r="CB10578" s="273" t="s">
        <v>169</v>
      </c>
      <c r="CC10578" s="273" t="s">
        <v>170</v>
      </c>
      <c r="CD10578" s="282">
        <v>12</v>
      </c>
      <c r="CE10578" s="274">
        <v>44927</v>
      </c>
      <c r="CF10578" s="273">
        <v>0</v>
      </c>
      <c r="CG10578" s="273" t="s">
        <v>80</v>
      </c>
      <c r="CH10578" s="273">
        <v>0</v>
      </c>
      <c r="CI10578" s="273" t="s">
        <v>80</v>
      </c>
      <c r="CM10578" s="273" t="s">
        <v>73</v>
      </c>
      <c r="CN10578" s="273">
        <v>1</v>
      </c>
    </row>
    <row r="10579" spans="74:92">
      <c r="BV10579" s="273" t="s">
        <v>83</v>
      </c>
      <c r="BW10579" s="273" t="s">
        <v>75</v>
      </c>
      <c r="BX10579" s="273" t="s">
        <v>357</v>
      </c>
      <c r="BY10579" s="273" t="s">
        <v>655</v>
      </c>
      <c r="BZ10579" s="273" t="s">
        <v>167</v>
      </c>
      <c r="CA10579" s="273" t="s">
        <v>168</v>
      </c>
      <c r="CB10579" s="273" t="s">
        <v>353</v>
      </c>
      <c r="CC10579" s="273" t="s">
        <v>354</v>
      </c>
      <c r="CD10579" s="282">
        <v>13</v>
      </c>
      <c r="CE10579" s="274">
        <v>44927</v>
      </c>
      <c r="CF10579" s="273">
        <v>0</v>
      </c>
      <c r="CG10579" s="273" t="s">
        <v>80</v>
      </c>
      <c r="CH10579" s="273">
        <v>0</v>
      </c>
      <c r="CI10579" s="273" t="s">
        <v>80</v>
      </c>
      <c r="CM10579" s="273" t="s">
        <v>73</v>
      </c>
      <c r="CN10579" s="273">
        <v>1</v>
      </c>
    </row>
    <row r="10580" spans="74:92">
      <c r="BV10580" s="273" t="s">
        <v>83</v>
      </c>
      <c r="BW10580" s="273" t="s">
        <v>75</v>
      </c>
      <c r="BX10580" s="273" t="s">
        <v>357</v>
      </c>
      <c r="BY10580" s="273" t="s">
        <v>655</v>
      </c>
      <c r="BZ10580" s="273" t="s">
        <v>167</v>
      </c>
      <c r="CA10580" s="273" t="s">
        <v>168</v>
      </c>
      <c r="CB10580" s="273" t="s">
        <v>313</v>
      </c>
      <c r="CC10580" s="273" t="s">
        <v>314</v>
      </c>
      <c r="CD10580" s="282">
        <v>14</v>
      </c>
      <c r="CE10580" s="274">
        <v>44927</v>
      </c>
      <c r="CF10580" s="273">
        <v>0</v>
      </c>
      <c r="CG10580" s="273" t="s">
        <v>80</v>
      </c>
      <c r="CH10580" s="273">
        <v>0</v>
      </c>
      <c r="CI10580" s="273" t="s">
        <v>80</v>
      </c>
      <c r="CM10580" s="273" t="s">
        <v>73</v>
      </c>
      <c r="CN10580" s="273">
        <v>1</v>
      </c>
    </row>
    <row r="10581" spans="74:92">
      <c r="BV10581" s="273" t="s">
        <v>83</v>
      </c>
      <c r="BW10581" s="273" t="s">
        <v>75</v>
      </c>
      <c r="BX10581" s="273" t="s">
        <v>357</v>
      </c>
      <c r="BY10581" s="273" t="s">
        <v>655</v>
      </c>
      <c r="BZ10581" s="273" t="s">
        <v>204</v>
      </c>
      <c r="CA10581" s="273" t="s">
        <v>205</v>
      </c>
      <c r="CB10581" s="273" t="s">
        <v>206</v>
      </c>
      <c r="CC10581" s="273" t="s">
        <v>207</v>
      </c>
      <c r="CD10581" s="282">
        <v>0</v>
      </c>
      <c r="CE10581" s="274">
        <v>44927</v>
      </c>
      <c r="CG10581" s="273" t="s">
        <v>181</v>
      </c>
      <c r="CI10581" s="273" t="s">
        <v>208</v>
      </c>
      <c r="CJ10581" s="273" t="s">
        <v>209</v>
      </c>
      <c r="CM10581" s="273" t="s">
        <v>73</v>
      </c>
      <c r="CN10581" s="273">
        <v>1</v>
      </c>
    </row>
    <row r="10582" spans="74:92">
      <c r="BV10582" s="273" t="s">
        <v>83</v>
      </c>
      <c r="BW10582" s="273" t="s">
        <v>75</v>
      </c>
      <c r="BX10582" s="273" t="s">
        <v>357</v>
      </c>
      <c r="BY10582" s="273" t="s">
        <v>655</v>
      </c>
      <c r="BZ10582" s="273" t="s">
        <v>86</v>
      </c>
      <c r="CA10582" s="273" t="s">
        <v>87</v>
      </c>
      <c r="CB10582" s="273" t="s">
        <v>179</v>
      </c>
      <c r="CC10582" s="273" t="s">
        <v>180</v>
      </c>
      <c r="CD10582" s="282">
        <v>1</v>
      </c>
      <c r="CE10582" s="274">
        <v>44927</v>
      </c>
      <c r="CG10582" s="273" t="s">
        <v>181</v>
      </c>
      <c r="CI10582" s="273" t="s">
        <v>181</v>
      </c>
      <c r="CJ10582" s="273" t="s">
        <v>1834</v>
      </c>
      <c r="CM10582" s="273" t="s">
        <v>73</v>
      </c>
      <c r="CN10582" s="273">
        <v>1</v>
      </c>
    </row>
    <row r="10583" spans="74:92">
      <c r="BV10583" s="273" t="s">
        <v>83</v>
      </c>
      <c r="BW10583" s="273" t="s">
        <v>75</v>
      </c>
      <c r="BX10583" s="273" t="s">
        <v>357</v>
      </c>
      <c r="BY10583" s="273" t="s">
        <v>655</v>
      </c>
      <c r="BZ10583" s="273" t="s">
        <v>167</v>
      </c>
      <c r="CA10583" s="273" t="s">
        <v>168</v>
      </c>
      <c r="CB10583" s="273" t="s">
        <v>319</v>
      </c>
      <c r="CC10583" s="273" t="s">
        <v>320</v>
      </c>
      <c r="CD10583" s="282">
        <v>15</v>
      </c>
      <c r="CE10583" s="274">
        <v>44927</v>
      </c>
      <c r="CF10583" s="273">
        <v>0</v>
      </c>
      <c r="CG10583" s="273" t="s">
        <v>80</v>
      </c>
      <c r="CH10583" s="273">
        <v>0</v>
      </c>
      <c r="CI10583" s="273" t="s">
        <v>80</v>
      </c>
      <c r="CM10583" s="273" t="s">
        <v>73</v>
      </c>
      <c r="CN10583" s="273">
        <v>1</v>
      </c>
    </row>
    <row r="10584" spans="74:92">
      <c r="BV10584" s="273" t="s">
        <v>83</v>
      </c>
      <c r="BW10584" s="273" t="s">
        <v>75</v>
      </c>
      <c r="BX10584" s="273" t="s">
        <v>357</v>
      </c>
      <c r="BY10584" s="273" t="s">
        <v>655</v>
      </c>
      <c r="BZ10584" s="273" t="s">
        <v>138</v>
      </c>
      <c r="CA10584" s="273" t="s">
        <v>139</v>
      </c>
      <c r="CB10584" s="273" t="s">
        <v>190</v>
      </c>
      <c r="CC10584" s="273" t="s">
        <v>191</v>
      </c>
      <c r="CD10584" s="282">
        <v>8</v>
      </c>
      <c r="CE10584" s="274">
        <v>44927</v>
      </c>
      <c r="CF10584" s="273">
        <v>0</v>
      </c>
      <c r="CG10584" s="273" t="s">
        <v>80</v>
      </c>
      <c r="CH10584" s="273">
        <v>0</v>
      </c>
      <c r="CI10584" s="273" t="s">
        <v>80</v>
      </c>
      <c r="CM10584" s="273" t="s">
        <v>73</v>
      </c>
      <c r="CN10584" s="273">
        <v>1</v>
      </c>
    </row>
    <row r="10585" spans="74:92">
      <c r="BV10585" s="273" t="s">
        <v>83</v>
      </c>
      <c r="BW10585" s="273" t="s">
        <v>75</v>
      </c>
      <c r="BX10585" s="273" t="s">
        <v>357</v>
      </c>
      <c r="BY10585" s="273" t="s">
        <v>655</v>
      </c>
      <c r="BZ10585" s="273" t="s">
        <v>86</v>
      </c>
      <c r="CA10585" s="273" t="s">
        <v>87</v>
      </c>
      <c r="CB10585" s="273" t="s">
        <v>233</v>
      </c>
      <c r="CC10585" s="273" t="s">
        <v>234</v>
      </c>
      <c r="CD10585" s="282">
        <v>1</v>
      </c>
      <c r="CE10585" s="274">
        <v>44927</v>
      </c>
      <c r="CG10585" s="273" t="s">
        <v>181</v>
      </c>
      <c r="CI10585" s="273" t="s">
        <v>181</v>
      </c>
      <c r="CJ10585" s="273" t="s">
        <v>1602</v>
      </c>
      <c r="CM10585" s="273" t="s">
        <v>73</v>
      </c>
      <c r="CN10585" s="273">
        <v>1</v>
      </c>
    </row>
    <row r="10586" spans="74:92">
      <c r="BV10586" s="273" t="s">
        <v>83</v>
      </c>
      <c r="BW10586" s="273" t="s">
        <v>75</v>
      </c>
      <c r="BX10586" s="273" t="s">
        <v>357</v>
      </c>
      <c r="BY10586" s="273" t="s">
        <v>655</v>
      </c>
      <c r="BZ10586" s="273" t="s">
        <v>86</v>
      </c>
      <c r="CA10586" s="273" t="s">
        <v>87</v>
      </c>
      <c r="CB10586" s="273" t="s">
        <v>217</v>
      </c>
      <c r="CC10586" s="273" t="s">
        <v>218</v>
      </c>
      <c r="CD10586" s="282">
        <v>2</v>
      </c>
      <c r="CE10586" s="274">
        <v>44927</v>
      </c>
      <c r="CG10586" s="273" t="s">
        <v>181</v>
      </c>
      <c r="CI10586" s="273" t="s">
        <v>181</v>
      </c>
      <c r="CJ10586" s="273" t="s">
        <v>122</v>
      </c>
      <c r="CM10586" s="273" t="s">
        <v>73</v>
      </c>
      <c r="CN10586" s="273">
        <v>1</v>
      </c>
    </row>
    <row r="10587" spans="74:92">
      <c r="BV10587" s="273" t="s">
        <v>83</v>
      </c>
      <c r="BW10587" s="273" t="s">
        <v>75</v>
      </c>
      <c r="BX10587" s="273" t="s">
        <v>357</v>
      </c>
      <c r="BY10587" s="273" t="s">
        <v>655</v>
      </c>
      <c r="BZ10587" s="273" t="s">
        <v>86</v>
      </c>
      <c r="CA10587" s="273" t="s">
        <v>87</v>
      </c>
      <c r="CB10587" s="273" t="s">
        <v>225</v>
      </c>
      <c r="CC10587" s="273" t="s">
        <v>226</v>
      </c>
      <c r="CD10587" s="282">
        <v>5</v>
      </c>
      <c r="CE10587" s="274">
        <v>44927</v>
      </c>
      <c r="CF10587" s="273">
        <v>0</v>
      </c>
      <c r="CG10587" s="273" t="s">
        <v>80</v>
      </c>
      <c r="CH10587" s="273">
        <v>0</v>
      </c>
      <c r="CI10587" s="273" t="s">
        <v>80</v>
      </c>
      <c r="CM10587" s="273" t="s">
        <v>73</v>
      </c>
      <c r="CN10587" s="273">
        <v>1</v>
      </c>
    </row>
    <row r="10588" spans="74:92">
      <c r="BV10588" s="273" t="s">
        <v>83</v>
      </c>
      <c r="BW10588" s="273" t="s">
        <v>75</v>
      </c>
      <c r="BX10588" s="273" t="s">
        <v>357</v>
      </c>
      <c r="BY10588" s="273" t="s">
        <v>660</v>
      </c>
      <c r="BZ10588" s="273" t="s">
        <v>86</v>
      </c>
      <c r="CA10588" s="273" t="s">
        <v>87</v>
      </c>
      <c r="CB10588" s="273" t="s">
        <v>225</v>
      </c>
      <c r="CC10588" s="273" t="s">
        <v>226</v>
      </c>
      <c r="CD10588" s="282">
        <v>5</v>
      </c>
      <c r="CE10588" s="274">
        <v>44927</v>
      </c>
      <c r="CF10588" s="273">
        <v>0</v>
      </c>
      <c r="CG10588" s="273" t="s">
        <v>80</v>
      </c>
      <c r="CH10588" s="273">
        <v>0</v>
      </c>
      <c r="CI10588" s="273" t="s">
        <v>80</v>
      </c>
      <c r="CM10588" s="273" t="s">
        <v>73</v>
      </c>
      <c r="CN10588" s="273">
        <v>1</v>
      </c>
    </row>
    <row r="10589" spans="74:92">
      <c r="BV10589" s="273" t="s">
        <v>83</v>
      </c>
      <c r="BW10589" s="273" t="s">
        <v>75</v>
      </c>
      <c r="BX10589" s="273" t="s">
        <v>357</v>
      </c>
      <c r="BY10589" s="273" t="s">
        <v>660</v>
      </c>
      <c r="BZ10589" s="273" t="s">
        <v>86</v>
      </c>
      <c r="CA10589" s="273" t="s">
        <v>87</v>
      </c>
      <c r="CB10589" s="273" t="s">
        <v>217</v>
      </c>
      <c r="CC10589" s="273" t="s">
        <v>218</v>
      </c>
      <c r="CD10589" s="282">
        <v>2</v>
      </c>
      <c r="CE10589" s="274">
        <v>44927</v>
      </c>
      <c r="CG10589" s="273" t="s">
        <v>181</v>
      </c>
      <c r="CI10589" s="273" t="s">
        <v>181</v>
      </c>
      <c r="CJ10589" s="273" t="s">
        <v>122</v>
      </c>
      <c r="CM10589" s="273" t="s">
        <v>73</v>
      </c>
      <c r="CN10589" s="273">
        <v>1</v>
      </c>
    </row>
    <row r="10590" spans="74:92">
      <c r="BV10590" s="273" t="s">
        <v>83</v>
      </c>
      <c r="BW10590" s="273" t="s">
        <v>75</v>
      </c>
      <c r="BX10590" s="273" t="s">
        <v>357</v>
      </c>
      <c r="BY10590" s="273" t="s">
        <v>660</v>
      </c>
      <c r="BZ10590" s="273" t="s">
        <v>86</v>
      </c>
      <c r="CA10590" s="273" t="s">
        <v>87</v>
      </c>
      <c r="CB10590" s="273" t="s">
        <v>233</v>
      </c>
      <c r="CC10590" s="273" t="s">
        <v>234</v>
      </c>
      <c r="CD10590" s="282">
        <v>1</v>
      </c>
      <c r="CE10590" s="274">
        <v>44927</v>
      </c>
      <c r="CG10590" s="273" t="s">
        <v>181</v>
      </c>
      <c r="CI10590" s="273" t="s">
        <v>181</v>
      </c>
      <c r="CJ10590" s="273" t="s">
        <v>1602</v>
      </c>
      <c r="CM10590" s="273" t="s">
        <v>73</v>
      </c>
      <c r="CN10590" s="273">
        <v>1</v>
      </c>
    </row>
    <row r="10591" spans="74:92">
      <c r="BV10591" s="273" t="s">
        <v>83</v>
      </c>
      <c r="BW10591" s="273" t="s">
        <v>75</v>
      </c>
      <c r="BX10591" s="273" t="s">
        <v>357</v>
      </c>
      <c r="BY10591" s="273" t="s">
        <v>660</v>
      </c>
      <c r="BZ10591" s="273" t="s">
        <v>138</v>
      </c>
      <c r="CA10591" s="273" t="s">
        <v>139</v>
      </c>
      <c r="CB10591" s="273" t="s">
        <v>190</v>
      </c>
      <c r="CC10591" s="273" t="s">
        <v>191</v>
      </c>
      <c r="CD10591" s="282">
        <v>8</v>
      </c>
      <c r="CE10591" s="274">
        <v>44927</v>
      </c>
      <c r="CF10591" s="273">
        <v>0</v>
      </c>
      <c r="CG10591" s="273" t="s">
        <v>80</v>
      </c>
      <c r="CH10591" s="273">
        <v>0</v>
      </c>
      <c r="CI10591" s="273" t="s">
        <v>80</v>
      </c>
      <c r="CM10591" s="273" t="s">
        <v>73</v>
      </c>
      <c r="CN10591" s="273">
        <v>1</v>
      </c>
    </row>
    <row r="10592" spans="74:92">
      <c r="BV10592" s="273" t="s">
        <v>83</v>
      </c>
      <c r="BW10592" s="273" t="s">
        <v>75</v>
      </c>
      <c r="BX10592" s="273" t="s">
        <v>357</v>
      </c>
      <c r="BY10592" s="273" t="s">
        <v>660</v>
      </c>
      <c r="BZ10592" s="273" t="s">
        <v>167</v>
      </c>
      <c r="CA10592" s="273" t="s">
        <v>168</v>
      </c>
      <c r="CB10592" s="273" t="s">
        <v>319</v>
      </c>
      <c r="CC10592" s="273" t="s">
        <v>320</v>
      </c>
      <c r="CD10592" s="282">
        <v>15</v>
      </c>
      <c r="CE10592" s="274">
        <v>44927</v>
      </c>
      <c r="CF10592" s="273">
        <v>0</v>
      </c>
      <c r="CG10592" s="273" t="s">
        <v>80</v>
      </c>
      <c r="CH10592" s="273">
        <v>0</v>
      </c>
      <c r="CI10592" s="273" t="s">
        <v>80</v>
      </c>
      <c r="CM10592" s="273" t="s">
        <v>73</v>
      </c>
      <c r="CN10592" s="273">
        <v>1</v>
      </c>
    </row>
    <row r="10593" spans="74:92">
      <c r="BV10593" s="273" t="s">
        <v>83</v>
      </c>
      <c r="BW10593" s="273" t="s">
        <v>75</v>
      </c>
      <c r="BX10593" s="273" t="s">
        <v>357</v>
      </c>
      <c r="BY10593" s="273" t="s">
        <v>660</v>
      </c>
      <c r="BZ10593" s="273" t="s">
        <v>86</v>
      </c>
      <c r="CA10593" s="273" t="s">
        <v>87</v>
      </c>
      <c r="CB10593" s="273" t="s">
        <v>179</v>
      </c>
      <c r="CC10593" s="273" t="s">
        <v>180</v>
      </c>
      <c r="CD10593" s="282">
        <v>1</v>
      </c>
      <c r="CE10593" s="274">
        <v>44927</v>
      </c>
      <c r="CG10593" s="273" t="s">
        <v>181</v>
      </c>
      <c r="CI10593" s="273" t="s">
        <v>181</v>
      </c>
      <c r="CJ10593" s="273" t="s">
        <v>1834</v>
      </c>
      <c r="CM10593" s="273" t="s">
        <v>73</v>
      </c>
      <c r="CN10593" s="273">
        <v>1</v>
      </c>
    </row>
    <row r="10594" spans="74:92">
      <c r="BV10594" s="273" t="s">
        <v>83</v>
      </c>
      <c r="BW10594" s="273" t="s">
        <v>75</v>
      </c>
      <c r="BX10594" s="273" t="s">
        <v>357</v>
      </c>
      <c r="BY10594" s="273" t="s">
        <v>660</v>
      </c>
      <c r="BZ10594" s="273" t="s">
        <v>204</v>
      </c>
      <c r="CA10594" s="273" t="s">
        <v>205</v>
      </c>
      <c r="CB10594" s="273" t="s">
        <v>206</v>
      </c>
      <c r="CC10594" s="273" t="s">
        <v>207</v>
      </c>
      <c r="CD10594" s="282">
        <v>0</v>
      </c>
      <c r="CE10594" s="274">
        <v>44927</v>
      </c>
      <c r="CG10594" s="273" t="s">
        <v>181</v>
      </c>
      <c r="CI10594" s="273" t="s">
        <v>208</v>
      </c>
      <c r="CJ10594" s="273" t="s">
        <v>209</v>
      </c>
      <c r="CM10594" s="273" t="s">
        <v>73</v>
      </c>
      <c r="CN10594" s="273">
        <v>1</v>
      </c>
    </row>
    <row r="10595" spans="74:92">
      <c r="BV10595" s="273" t="s">
        <v>83</v>
      </c>
      <c r="BW10595" s="273" t="s">
        <v>75</v>
      </c>
      <c r="BX10595" s="273" t="s">
        <v>357</v>
      </c>
      <c r="BY10595" s="273" t="s">
        <v>660</v>
      </c>
      <c r="BZ10595" s="273" t="s">
        <v>167</v>
      </c>
      <c r="CA10595" s="273" t="s">
        <v>168</v>
      </c>
      <c r="CB10595" s="273" t="s">
        <v>313</v>
      </c>
      <c r="CC10595" s="273" t="s">
        <v>314</v>
      </c>
      <c r="CD10595" s="282">
        <v>14</v>
      </c>
      <c r="CE10595" s="274">
        <v>44927</v>
      </c>
      <c r="CF10595" s="273">
        <v>0</v>
      </c>
      <c r="CG10595" s="273" t="s">
        <v>80</v>
      </c>
      <c r="CH10595" s="273">
        <v>0</v>
      </c>
      <c r="CI10595" s="273" t="s">
        <v>80</v>
      </c>
      <c r="CM10595" s="273" t="s">
        <v>73</v>
      </c>
      <c r="CN10595" s="273">
        <v>1</v>
      </c>
    </row>
    <row r="10596" spans="74:92">
      <c r="BV10596" s="273" t="s">
        <v>83</v>
      </c>
      <c r="BW10596" s="273" t="s">
        <v>75</v>
      </c>
      <c r="BX10596" s="273" t="s">
        <v>357</v>
      </c>
      <c r="BY10596" s="273" t="s">
        <v>660</v>
      </c>
      <c r="BZ10596" s="273" t="s">
        <v>167</v>
      </c>
      <c r="CA10596" s="273" t="s">
        <v>168</v>
      </c>
      <c r="CB10596" s="273" t="s">
        <v>353</v>
      </c>
      <c r="CC10596" s="273" t="s">
        <v>354</v>
      </c>
      <c r="CD10596" s="282">
        <v>13</v>
      </c>
      <c r="CE10596" s="274">
        <v>44927</v>
      </c>
      <c r="CF10596" s="273">
        <v>0</v>
      </c>
      <c r="CG10596" s="273" t="s">
        <v>80</v>
      </c>
      <c r="CH10596" s="273">
        <v>0</v>
      </c>
      <c r="CI10596" s="273" t="s">
        <v>80</v>
      </c>
      <c r="CM10596" s="273" t="s">
        <v>73</v>
      </c>
      <c r="CN10596" s="273">
        <v>1</v>
      </c>
    </row>
    <row r="10597" spans="74:92">
      <c r="BV10597" s="273" t="s">
        <v>83</v>
      </c>
      <c r="BW10597" s="273" t="s">
        <v>75</v>
      </c>
      <c r="BX10597" s="273" t="s">
        <v>357</v>
      </c>
      <c r="BY10597" s="273" t="s">
        <v>660</v>
      </c>
      <c r="BZ10597" s="273" t="s">
        <v>167</v>
      </c>
      <c r="CA10597" s="273" t="s">
        <v>168</v>
      </c>
      <c r="CB10597" s="273" t="s">
        <v>169</v>
      </c>
      <c r="CC10597" s="273" t="s">
        <v>170</v>
      </c>
      <c r="CD10597" s="282">
        <v>12</v>
      </c>
      <c r="CE10597" s="274">
        <v>44927</v>
      </c>
      <c r="CF10597" s="273">
        <v>0</v>
      </c>
      <c r="CG10597" s="273" t="s">
        <v>80</v>
      </c>
      <c r="CH10597" s="273">
        <v>0</v>
      </c>
      <c r="CI10597" s="273" t="s">
        <v>80</v>
      </c>
      <c r="CM10597" s="273" t="s">
        <v>73</v>
      </c>
      <c r="CN10597" s="273">
        <v>1</v>
      </c>
    </row>
    <row r="10598" spans="74:92">
      <c r="BV10598" s="273" t="s">
        <v>83</v>
      </c>
      <c r="BW10598" s="273" t="s">
        <v>75</v>
      </c>
      <c r="BX10598" s="273" t="s">
        <v>357</v>
      </c>
      <c r="BY10598" s="273" t="s">
        <v>660</v>
      </c>
      <c r="BZ10598" s="273" t="s">
        <v>151</v>
      </c>
      <c r="CA10598" s="273" t="s">
        <v>152</v>
      </c>
      <c r="CB10598" s="273" t="s">
        <v>161</v>
      </c>
      <c r="CC10598" s="273" t="s">
        <v>162</v>
      </c>
      <c r="CD10598" s="282">
        <v>11</v>
      </c>
      <c r="CE10598" s="274">
        <v>44927</v>
      </c>
      <c r="CF10598" s="273">
        <v>0</v>
      </c>
      <c r="CG10598" s="273" t="s">
        <v>80</v>
      </c>
      <c r="CH10598" s="273">
        <v>0</v>
      </c>
      <c r="CI10598" s="273" t="s">
        <v>80</v>
      </c>
      <c r="CM10598" s="273" t="s">
        <v>73</v>
      </c>
      <c r="CN10598" s="273">
        <v>1</v>
      </c>
    </row>
    <row r="10599" spans="74:92">
      <c r="BV10599" s="273" t="s">
        <v>83</v>
      </c>
      <c r="BW10599" s="273" t="s">
        <v>75</v>
      </c>
      <c r="BX10599" s="273" t="s">
        <v>357</v>
      </c>
      <c r="BY10599" s="273" t="s">
        <v>660</v>
      </c>
      <c r="BZ10599" s="273" t="s">
        <v>138</v>
      </c>
      <c r="CA10599" s="273" t="s">
        <v>139</v>
      </c>
      <c r="CB10599" s="273" t="s">
        <v>140</v>
      </c>
      <c r="CC10599" s="273" t="s">
        <v>141</v>
      </c>
      <c r="CD10599" s="282">
        <v>9</v>
      </c>
      <c r="CE10599" s="274">
        <v>44927</v>
      </c>
      <c r="CF10599" s="273">
        <v>0</v>
      </c>
      <c r="CG10599" s="273" t="s">
        <v>80</v>
      </c>
      <c r="CH10599" s="273">
        <v>0</v>
      </c>
      <c r="CI10599" s="273" t="s">
        <v>80</v>
      </c>
      <c r="CM10599" s="273" t="s">
        <v>73</v>
      </c>
      <c r="CN10599" s="273">
        <v>1</v>
      </c>
    </row>
    <row r="10600" spans="74:92">
      <c r="BV10600" s="273" t="s">
        <v>83</v>
      </c>
      <c r="BW10600" s="273" t="s">
        <v>75</v>
      </c>
      <c r="BX10600" s="273" t="s">
        <v>357</v>
      </c>
      <c r="BY10600" s="273" t="s">
        <v>660</v>
      </c>
      <c r="BZ10600" s="273" t="s">
        <v>151</v>
      </c>
      <c r="CA10600" s="273" t="s">
        <v>152</v>
      </c>
      <c r="CB10600" s="273" t="s">
        <v>153</v>
      </c>
      <c r="CC10600" s="273" t="s">
        <v>154</v>
      </c>
      <c r="CD10600" s="282">
        <v>10</v>
      </c>
      <c r="CE10600" s="274">
        <v>44927</v>
      </c>
      <c r="CF10600" s="273">
        <v>0</v>
      </c>
      <c r="CG10600" s="273" t="s">
        <v>80</v>
      </c>
      <c r="CH10600" s="273">
        <v>0</v>
      </c>
      <c r="CI10600" s="273" t="s">
        <v>80</v>
      </c>
      <c r="CM10600" s="273" t="s">
        <v>73</v>
      </c>
      <c r="CN10600" s="273">
        <v>1</v>
      </c>
    </row>
    <row r="10601" spans="74:92">
      <c r="BV10601" s="273" t="s">
        <v>83</v>
      </c>
      <c r="BW10601" s="273" t="s">
        <v>75</v>
      </c>
      <c r="BX10601" s="273" t="s">
        <v>357</v>
      </c>
      <c r="BY10601" s="273" t="s">
        <v>660</v>
      </c>
      <c r="BZ10601" s="273" t="s">
        <v>126</v>
      </c>
      <c r="CA10601" s="273" t="s">
        <v>127</v>
      </c>
      <c r="CB10601" s="273" t="s">
        <v>133</v>
      </c>
      <c r="CC10601" s="273" t="s">
        <v>134</v>
      </c>
      <c r="CD10601" s="282">
        <v>7</v>
      </c>
      <c r="CE10601" s="274">
        <v>44927</v>
      </c>
      <c r="CI10601" s="273" t="s">
        <v>104</v>
      </c>
      <c r="CM10601" s="273" t="s">
        <v>73</v>
      </c>
      <c r="CN10601" s="273">
        <v>1</v>
      </c>
    </row>
    <row r="10602" spans="74:92">
      <c r="BV10602" s="273" t="s">
        <v>83</v>
      </c>
      <c r="BW10602" s="273" t="s">
        <v>75</v>
      </c>
      <c r="BX10602" s="273" t="s">
        <v>357</v>
      </c>
      <c r="BY10602" s="273" t="s">
        <v>660</v>
      </c>
      <c r="BZ10602" s="273" t="s">
        <v>126</v>
      </c>
      <c r="CA10602" s="273" t="s">
        <v>127</v>
      </c>
      <c r="CB10602" s="273" t="s">
        <v>128</v>
      </c>
      <c r="CC10602" s="273" t="s">
        <v>129</v>
      </c>
      <c r="CD10602" s="282">
        <v>6</v>
      </c>
      <c r="CE10602" s="274">
        <v>44927</v>
      </c>
      <c r="CI10602" s="273" t="s">
        <v>80</v>
      </c>
      <c r="CM10602" s="273" t="s">
        <v>73</v>
      </c>
      <c r="CN10602" s="273">
        <v>1</v>
      </c>
    </row>
    <row r="10603" spans="74:92">
      <c r="BV10603" s="273" t="s">
        <v>83</v>
      </c>
      <c r="BW10603" s="273" t="s">
        <v>75</v>
      </c>
      <c r="BX10603" s="273" t="s">
        <v>357</v>
      </c>
      <c r="BY10603" s="273" t="s">
        <v>660</v>
      </c>
      <c r="BZ10603" s="273" t="s">
        <v>110</v>
      </c>
      <c r="CA10603" s="273" t="s">
        <v>111</v>
      </c>
      <c r="CB10603" s="273" t="s">
        <v>112</v>
      </c>
      <c r="CC10603" s="273" t="s">
        <v>113</v>
      </c>
      <c r="CD10603" s="282">
        <v>4</v>
      </c>
      <c r="CE10603" s="274">
        <v>44927</v>
      </c>
      <c r="CI10603" s="273" t="s">
        <v>80</v>
      </c>
      <c r="CM10603" s="273" t="s">
        <v>73</v>
      </c>
      <c r="CN10603" s="273">
        <v>1</v>
      </c>
    </row>
    <row r="10604" spans="74:92">
      <c r="BV10604" s="273" t="s">
        <v>83</v>
      </c>
      <c r="BW10604" s="273" t="s">
        <v>75</v>
      </c>
      <c r="BX10604" s="273" t="s">
        <v>357</v>
      </c>
      <c r="BY10604" s="273" t="s">
        <v>660</v>
      </c>
      <c r="BZ10604" s="273" t="s">
        <v>110</v>
      </c>
      <c r="CA10604" s="273" t="s">
        <v>111</v>
      </c>
      <c r="CB10604" s="273" t="s">
        <v>117</v>
      </c>
      <c r="CC10604" s="273" t="s">
        <v>118</v>
      </c>
      <c r="CD10604" s="282">
        <v>5</v>
      </c>
      <c r="CE10604" s="274">
        <v>44927</v>
      </c>
      <c r="CI10604" s="273" t="s">
        <v>104</v>
      </c>
      <c r="CM10604" s="273" t="s">
        <v>73</v>
      </c>
      <c r="CN10604" s="273">
        <v>1</v>
      </c>
    </row>
    <row r="10605" spans="74:92">
      <c r="BV10605" s="273" t="s">
        <v>83</v>
      </c>
      <c r="BW10605" s="273" t="s">
        <v>75</v>
      </c>
      <c r="BX10605" s="273" t="s">
        <v>357</v>
      </c>
      <c r="BY10605" s="273" t="s">
        <v>660</v>
      </c>
      <c r="BZ10605" s="273" t="s">
        <v>86</v>
      </c>
      <c r="CA10605" s="273" t="s">
        <v>87</v>
      </c>
      <c r="CB10605" s="273" t="s">
        <v>101</v>
      </c>
      <c r="CC10605" s="273" t="s">
        <v>102</v>
      </c>
      <c r="CD10605" s="282">
        <v>4</v>
      </c>
      <c r="CE10605" s="274">
        <v>44927</v>
      </c>
      <c r="CF10605" s="273">
        <v>0</v>
      </c>
      <c r="CG10605" s="273" t="s">
        <v>1495</v>
      </c>
      <c r="CH10605" s="273">
        <v>0</v>
      </c>
      <c r="CI10605" s="273" t="s">
        <v>104</v>
      </c>
      <c r="CM10605" s="273" t="s">
        <v>73</v>
      </c>
      <c r="CN10605" s="273">
        <v>1</v>
      </c>
    </row>
    <row r="10606" spans="74:92">
      <c r="BV10606" s="273" t="s">
        <v>83</v>
      </c>
      <c r="BW10606" s="273" t="s">
        <v>75</v>
      </c>
      <c r="BX10606" s="273" t="s">
        <v>357</v>
      </c>
      <c r="BY10606" s="273" t="s">
        <v>660</v>
      </c>
      <c r="BZ10606" s="273" t="s">
        <v>86</v>
      </c>
      <c r="CA10606" s="273" t="s">
        <v>87</v>
      </c>
      <c r="CB10606" s="273" t="s">
        <v>88</v>
      </c>
      <c r="CC10606" s="273" t="s">
        <v>89</v>
      </c>
      <c r="CD10606" s="282">
        <v>3</v>
      </c>
      <c r="CE10606" s="274">
        <v>44927</v>
      </c>
      <c r="CF10606" s="273">
        <v>0</v>
      </c>
      <c r="CG10606" s="273" t="s">
        <v>80</v>
      </c>
      <c r="CH10606" s="273">
        <v>0</v>
      </c>
      <c r="CI10606" s="273" t="s">
        <v>80</v>
      </c>
      <c r="CM10606" s="273" t="s">
        <v>73</v>
      </c>
      <c r="CN10606" s="273">
        <v>1</v>
      </c>
    </row>
    <row r="10607" spans="74:92">
      <c r="BV10607" s="273" t="s">
        <v>83</v>
      </c>
      <c r="BW10607" s="273" t="s">
        <v>75</v>
      </c>
      <c r="BX10607" s="273" t="s">
        <v>357</v>
      </c>
      <c r="BY10607" s="273" t="s">
        <v>361</v>
      </c>
      <c r="BZ10607" s="273" t="s">
        <v>86</v>
      </c>
      <c r="CA10607" s="273" t="s">
        <v>87</v>
      </c>
      <c r="CB10607" s="273" t="s">
        <v>88</v>
      </c>
      <c r="CC10607" s="273" t="s">
        <v>89</v>
      </c>
      <c r="CD10607" s="282">
        <v>3</v>
      </c>
      <c r="CE10607" s="274">
        <v>44927</v>
      </c>
      <c r="CF10607" s="273">
        <v>17</v>
      </c>
      <c r="CG10607" s="273" t="s">
        <v>80</v>
      </c>
      <c r="CH10607" s="273">
        <v>17</v>
      </c>
      <c r="CI10607" s="273" t="s">
        <v>80</v>
      </c>
      <c r="CM10607" s="273" t="s">
        <v>73</v>
      </c>
      <c r="CN10607" s="273">
        <v>1</v>
      </c>
    </row>
    <row r="10608" spans="74:92">
      <c r="BV10608" s="273" t="s">
        <v>83</v>
      </c>
      <c r="BW10608" s="273" t="s">
        <v>75</v>
      </c>
      <c r="BX10608" s="273" t="s">
        <v>357</v>
      </c>
      <c r="BY10608" s="273" t="s">
        <v>361</v>
      </c>
      <c r="BZ10608" s="273" t="s">
        <v>86</v>
      </c>
      <c r="CA10608" s="273" t="s">
        <v>87</v>
      </c>
      <c r="CB10608" s="273" t="s">
        <v>101</v>
      </c>
      <c r="CC10608" s="273" t="s">
        <v>102</v>
      </c>
      <c r="CD10608" s="282">
        <v>4</v>
      </c>
      <c r="CE10608" s="274">
        <v>44927</v>
      </c>
      <c r="CF10608" s="273">
        <v>0</v>
      </c>
      <c r="CG10608" s="273" t="s">
        <v>1495</v>
      </c>
      <c r="CH10608" s="273">
        <v>0</v>
      </c>
      <c r="CI10608" s="273" t="s">
        <v>104</v>
      </c>
      <c r="CM10608" s="273" t="s">
        <v>73</v>
      </c>
      <c r="CN10608" s="273">
        <v>1</v>
      </c>
    </row>
    <row r="10609" spans="74:92">
      <c r="BV10609" s="273" t="s">
        <v>83</v>
      </c>
      <c r="BW10609" s="273" t="s">
        <v>75</v>
      </c>
      <c r="BX10609" s="273" t="s">
        <v>357</v>
      </c>
      <c r="BY10609" s="273" t="s">
        <v>361</v>
      </c>
      <c r="BZ10609" s="273" t="s">
        <v>110</v>
      </c>
      <c r="CA10609" s="273" t="s">
        <v>111</v>
      </c>
      <c r="CB10609" s="273" t="s">
        <v>117</v>
      </c>
      <c r="CC10609" s="273" t="s">
        <v>118</v>
      </c>
      <c r="CD10609" s="282">
        <v>5</v>
      </c>
      <c r="CE10609" s="274">
        <v>44927</v>
      </c>
      <c r="CI10609" s="273" t="s">
        <v>104</v>
      </c>
      <c r="CM10609" s="284" t="s">
        <v>73</v>
      </c>
      <c r="CN10609" s="273">
        <v>1</v>
      </c>
    </row>
    <row r="10610" spans="74:92">
      <c r="BV10610" s="273" t="s">
        <v>83</v>
      </c>
      <c r="BW10610" s="273" t="s">
        <v>75</v>
      </c>
      <c r="BX10610" s="273" t="s">
        <v>357</v>
      </c>
      <c r="BY10610" s="273" t="s">
        <v>361</v>
      </c>
      <c r="BZ10610" s="273" t="s">
        <v>110</v>
      </c>
      <c r="CA10610" s="273" t="s">
        <v>111</v>
      </c>
      <c r="CB10610" s="273" t="s">
        <v>112</v>
      </c>
      <c r="CC10610" s="273" t="s">
        <v>113</v>
      </c>
      <c r="CD10610" s="282">
        <v>4</v>
      </c>
      <c r="CE10610" s="274">
        <v>44927</v>
      </c>
      <c r="CI10610" s="273" t="s">
        <v>80</v>
      </c>
      <c r="CM10610" s="284" t="s">
        <v>73</v>
      </c>
      <c r="CN10610" s="273">
        <v>1</v>
      </c>
    </row>
    <row r="10611" spans="74:92">
      <c r="BV10611" s="273" t="s">
        <v>83</v>
      </c>
      <c r="BW10611" s="273" t="s">
        <v>75</v>
      </c>
      <c r="BX10611" s="273" t="s">
        <v>357</v>
      </c>
      <c r="BY10611" s="273" t="s">
        <v>361</v>
      </c>
      <c r="BZ10611" s="273" t="s">
        <v>126</v>
      </c>
      <c r="CA10611" s="273" t="s">
        <v>127</v>
      </c>
      <c r="CB10611" s="273" t="s">
        <v>128</v>
      </c>
      <c r="CC10611" s="273" t="s">
        <v>129</v>
      </c>
      <c r="CD10611" s="282">
        <v>6</v>
      </c>
      <c r="CE10611" s="274">
        <v>44927</v>
      </c>
      <c r="CI10611" s="273" t="s">
        <v>80</v>
      </c>
      <c r="CM10611" s="273" t="s">
        <v>73</v>
      </c>
      <c r="CN10611" s="273">
        <v>1</v>
      </c>
    </row>
    <row r="10612" spans="74:92">
      <c r="BV10612" s="273" t="s">
        <v>83</v>
      </c>
      <c r="BW10612" s="273" t="s">
        <v>75</v>
      </c>
      <c r="BX10612" s="273" t="s">
        <v>357</v>
      </c>
      <c r="BY10612" s="273" t="s">
        <v>361</v>
      </c>
      <c r="BZ10612" s="273" t="s">
        <v>126</v>
      </c>
      <c r="CA10612" s="273" t="s">
        <v>127</v>
      </c>
      <c r="CB10612" s="273" t="s">
        <v>133</v>
      </c>
      <c r="CC10612" s="273" t="s">
        <v>134</v>
      </c>
      <c r="CD10612" s="282">
        <v>7</v>
      </c>
      <c r="CE10612" s="274">
        <v>44927</v>
      </c>
      <c r="CI10612" s="273" t="s">
        <v>104</v>
      </c>
      <c r="CM10612" s="273" t="s">
        <v>73</v>
      </c>
      <c r="CN10612" s="273">
        <v>1</v>
      </c>
    </row>
    <row r="10613" spans="74:92">
      <c r="BV10613" s="273" t="s">
        <v>83</v>
      </c>
      <c r="BW10613" s="273" t="s">
        <v>75</v>
      </c>
      <c r="BX10613" s="273" t="s">
        <v>357</v>
      </c>
      <c r="BY10613" s="273" t="s">
        <v>361</v>
      </c>
      <c r="BZ10613" s="273" t="s">
        <v>151</v>
      </c>
      <c r="CA10613" s="273" t="s">
        <v>152</v>
      </c>
      <c r="CB10613" s="273" t="s">
        <v>153</v>
      </c>
      <c r="CC10613" s="273" t="s">
        <v>154</v>
      </c>
      <c r="CD10613" s="282">
        <v>10</v>
      </c>
      <c r="CE10613" s="274">
        <v>44927</v>
      </c>
      <c r="CF10613" s="273">
        <v>0</v>
      </c>
      <c r="CG10613" s="273" t="s">
        <v>80</v>
      </c>
      <c r="CH10613" s="273">
        <v>0</v>
      </c>
      <c r="CI10613" s="273" t="s">
        <v>80</v>
      </c>
      <c r="CM10613" s="273" t="s">
        <v>73</v>
      </c>
      <c r="CN10613" s="273">
        <v>1</v>
      </c>
    </row>
    <row r="10614" spans="74:92">
      <c r="BV10614" s="273" t="s">
        <v>83</v>
      </c>
      <c r="BW10614" s="273" t="s">
        <v>75</v>
      </c>
      <c r="BX10614" s="273" t="s">
        <v>357</v>
      </c>
      <c r="BY10614" s="273" t="s">
        <v>361</v>
      </c>
      <c r="BZ10614" s="273" t="s">
        <v>138</v>
      </c>
      <c r="CA10614" s="273" t="s">
        <v>139</v>
      </c>
      <c r="CB10614" s="273" t="s">
        <v>140</v>
      </c>
      <c r="CC10614" s="273" t="s">
        <v>141</v>
      </c>
      <c r="CD10614" s="282">
        <v>9</v>
      </c>
      <c r="CE10614" s="274">
        <v>44927</v>
      </c>
      <c r="CF10614" s="273">
        <v>0</v>
      </c>
      <c r="CG10614" s="273" t="s">
        <v>80</v>
      </c>
      <c r="CH10614" s="273">
        <v>0</v>
      </c>
      <c r="CI10614" s="273" t="s">
        <v>80</v>
      </c>
      <c r="CM10614" s="273" t="s">
        <v>73</v>
      </c>
      <c r="CN10614" s="273">
        <v>1</v>
      </c>
    </row>
    <row r="10615" spans="74:92">
      <c r="BV10615" s="273" t="s">
        <v>83</v>
      </c>
      <c r="BW10615" s="273" t="s">
        <v>75</v>
      </c>
      <c r="BX10615" s="273" t="s">
        <v>357</v>
      </c>
      <c r="BY10615" s="273" t="s">
        <v>361</v>
      </c>
      <c r="BZ10615" s="273" t="s">
        <v>151</v>
      </c>
      <c r="CA10615" s="273" t="s">
        <v>152</v>
      </c>
      <c r="CB10615" s="273" t="s">
        <v>161</v>
      </c>
      <c r="CC10615" s="273" t="s">
        <v>162</v>
      </c>
      <c r="CD10615" s="282">
        <v>11</v>
      </c>
      <c r="CE10615" s="274">
        <v>44927</v>
      </c>
      <c r="CF10615" s="273">
        <v>0</v>
      </c>
      <c r="CG10615" s="273" t="s">
        <v>80</v>
      </c>
      <c r="CH10615" s="273">
        <v>0</v>
      </c>
      <c r="CI10615" s="273" t="s">
        <v>80</v>
      </c>
      <c r="CM10615" s="273" t="s">
        <v>73</v>
      </c>
      <c r="CN10615" s="273">
        <v>1</v>
      </c>
    </row>
    <row r="10616" spans="74:92">
      <c r="BV10616" s="273" t="s">
        <v>83</v>
      </c>
      <c r="BW10616" s="273" t="s">
        <v>75</v>
      </c>
      <c r="BX10616" s="273" t="s">
        <v>357</v>
      </c>
      <c r="BY10616" s="273" t="s">
        <v>361</v>
      </c>
      <c r="BZ10616" s="273" t="s">
        <v>167</v>
      </c>
      <c r="CA10616" s="273" t="s">
        <v>168</v>
      </c>
      <c r="CB10616" s="273" t="s">
        <v>169</v>
      </c>
      <c r="CC10616" s="273" t="s">
        <v>170</v>
      </c>
      <c r="CD10616" s="282">
        <v>12</v>
      </c>
      <c r="CE10616" s="274">
        <v>44927</v>
      </c>
      <c r="CF10616" s="273">
        <v>0</v>
      </c>
      <c r="CG10616" s="273" t="s">
        <v>80</v>
      </c>
      <c r="CH10616" s="273">
        <v>0</v>
      </c>
      <c r="CI10616" s="273" t="s">
        <v>80</v>
      </c>
      <c r="CM10616" s="273" t="s">
        <v>73</v>
      </c>
      <c r="CN10616" s="273">
        <v>1</v>
      </c>
    </row>
    <row r="10617" spans="74:92">
      <c r="BV10617" s="273" t="s">
        <v>83</v>
      </c>
      <c r="BW10617" s="273" t="s">
        <v>75</v>
      </c>
      <c r="BX10617" s="273" t="s">
        <v>357</v>
      </c>
      <c r="BY10617" s="273" t="s">
        <v>361</v>
      </c>
      <c r="BZ10617" s="273" t="s">
        <v>167</v>
      </c>
      <c r="CA10617" s="273" t="s">
        <v>168</v>
      </c>
      <c r="CB10617" s="273" t="s">
        <v>353</v>
      </c>
      <c r="CC10617" s="273" t="s">
        <v>354</v>
      </c>
      <c r="CD10617" s="282">
        <v>13</v>
      </c>
      <c r="CE10617" s="274">
        <v>44927</v>
      </c>
      <c r="CF10617" s="273">
        <v>0</v>
      </c>
      <c r="CG10617" s="273" t="s">
        <v>80</v>
      </c>
      <c r="CH10617" s="273">
        <v>0</v>
      </c>
      <c r="CI10617" s="273" t="s">
        <v>80</v>
      </c>
      <c r="CM10617" s="273" t="s">
        <v>73</v>
      </c>
      <c r="CN10617" s="273">
        <v>1</v>
      </c>
    </row>
    <row r="10618" spans="74:92">
      <c r="BV10618" s="273" t="s">
        <v>83</v>
      </c>
      <c r="BW10618" s="273" t="s">
        <v>75</v>
      </c>
      <c r="BX10618" s="273" t="s">
        <v>357</v>
      </c>
      <c r="BY10618" s="273" t="s">
        <v>361</v>
      </c>
      <c r="BZ10618" s="273" t="s">
        <v>167</v>
      </c>
      <c r="CA10618" s="273" t="s">
        <v>168</v>
      </c>
      <c r="CB10618" s="273" t="s">
        <v>313</v>
      </c>
      <c r="CC10618" s="273" t="s">
        <v>314</v>
      </c>
      <c r="CD10618" s="282">
        <v>14</v>
      </c>
      <c r="CE10618" s="274">
        <v>44927</v>
      </c>
      <c r="CF10618" s="273">
        <v>0</v>
      </c>
      <c r="CG10618" s="273" t="s">
        <v>80</v>
      </c>
      <c r="CH10618" s="273">
        <v>0</v>
      </c>
      <c r="CI10618" s="273" t="s">
        <v>80</v>
      </c>
      <c r="CM10618" s="273" t="s">
        <v>73</v>
      </c>
      <c r="CN10618" s="273">
        <v>1</v>
      </c>
    </row>
    <row r="10619" spans="74:92">
      <c r="BV10619" s="273" t="s">
        <v>83</v>
      </c>
      <c r="BW10619" s="273" t="s">
        <v>75</v>
      </c>
      <c r="BX10619" s="273" t="s">
        <v>357</v>
      </c>
      <c r="BY10619" s="273" t="s">
        <v>361</v>
      </c>
      <c r="BZ10619" s="273" t="s">
        <v>204</v>
      </c>
      <c r="CA10619" s="273" t="s">
        <v>205</v>
      </c>
      <c r="CB10619" s="273" t="s">
        <v>206</v>
      </c>
      <c r="CC10619" s="273" t="s">
        <v>207</v>
      </c>
      <c r="CD10619" s="282">
        <v>0</v>
      </c>
      <c r="CE10619" s="274">
        <v>44927</v>
      </c>
      <c r="CG10619" s="273" t="s">
        <v>181</v>
      </c>
      <c r="CI10619" s="273" t="s">
        <v>208</v>
      </c>
      <c r="CJ10619" s="273" t="s">
        <v>209</v>
      </c>
      <c r="CM10619" s="273" t="s">
        <v>73</v>
      </c>
      <c r="CN10619" s="273">
        <v>1</v>
      </c>
    </row>
    <row r="10620" spans="74:92">
      <c r="BV10620" s="273" t="s">
        <v>83</v>
      </c>
      <c r="BW10620" s="273" t="s">
        <v>75</v>
      </c>
      <c r="BX10620" s="273" t="s">
        <v>357</v>
      </c>
      <c r="BY10620" s="273" t="s">
        <v>361</v>
      </c>
      <c r="BZ10620" s="273" t="s">
        <v>86</v>
      </c>
      <c r="CA10620" s="273" t="s">
        <v>87</v>
      </c>
      <c r="CB10620" s="273" t="s">
        <v>179</v>
      </c>
      <c r="CC10620" s="273" t="s">
        <v>180</v>
      </c>
      <c r="CD10620" s="282">
        <v>1</v>
      </c>
      <c r="CE10620" s="274">
        <v>44927</v>
      </c>
      <c r="CG10620" s="273" t="s">
        <v>181</v>
      </c>
      <c r="CI10620" s="273" t="s">
        <v>181</v>
      </c>
      <c r="CJ10620" s="273" t="s">
        <v>1834</v>
      </c>
      <c r="CM10620" s="273" t="s">
        <v>73</v>
      </c>
      <c r="CN10620" s="273">
        <v>1</v>
      </c>
    </row>
    <row r="10621" spans="74:92">
      <c r="BV10621" s="273" t="s">
        <v>83</v>
      </c>
      <c r="BW10621" s="273" t="s">
        <v>75</v>
      </c>
      <c r="BX10621" s="273" t="s">
        <v>357</v>
      </c>
      <c r="BY10621" s="273" t="s">
        <v>361</v>
      </c>
      <c r="BZ10621" s="273" t="s">
        <v>167</v>
      </c>
      <c r="CA10621" s="273" t="s">
        <v>168</v>
      </c>
      <c r="CB10621" s="273" t="s">
        <v>319</v>
      </c>
      <c r="CC10621" s="273" t="s">
        <v>320</v>
      </c>
      <c r="CD10621" s="282">
        <v>15</v>
      </c>
      <c r="CE10621" s="274">
        <v>44927</v>
      </c>
      <c r="CF10621" s="273">
        <v>0</v>
      </c>
      <c r="CG10621" s="273" t="s">
        <v>80</v>
      </c>
      <c r="CH10621" s="273">
        <v>0</v>
      </c>
      <c r="CI10621" s="273" t="s">
        <v>80</v>
      </c>
      <c r="CM10621" s="273" t="s">
        <v>73</v>
      </c>
      <c r="CN10621" s="273">
        <v>1</v>
      </c>
    </row>
    <row r="10622" spans="74:92">
      <c r="BV10622" s="273" t="s">
        <v>83</v>
      </c>
      <c r="BW10622" s="273" t="s">
        <v>75</v>
      </c>
      <c r="BX10622" s="273" t="s">
        <v>357</v>
      </c>
      <c r="BY10622" s="273" t="s">
        <v>361</v>
      </c>
      <c r="BZ10622" s="273" t="s">
        <v>138</v>
      </c>
      <c r="CA10622" s="273" t="s">
        <v>139</v>
      </c>
      <c r="CB10622" s="273" t="s">
        <v>190</v>
      </c>
      <c r="CC10622" s="273" t="s">
        <v>191</v>
      </c>
      <c r="CD10622" s="282">
        <v>8</v>
      </c>
      <c r="CE10622" s="274">
        <v>44927</v>
      </c>
      <c r="CF10622" s="273">
        <v>0</v>
      </c>
      <c r="CG10622" s="273" t="s">
        <v>80</v>
      </c>
      <c r="CH10622" s="273">
        <v>0</v>
      </c>
      <c r="CI10622" s="273" t="s">
        <v>80</v>
      </c>
      <c r="CM10622" s="273" t="s">
        <v>73</v>
      </c>
      <c r="CN10622" s="273">
        <v>1</v>
      </c>
    </row>
    <row r="10623" spans="74:92">
      <c r="BV10623" s="273" t="s">
        <v>83</v>
      </c>
      <c r="BW10623" s="273" t="s">
        <v>75</v>
      </c>
      <c r="BX10623" s="273" t="s">
        <v>357</v>
      </c>
      <c r="BY10623" s="273" t="s">
        <v>361</v>
      </c>
      <c r="BZ10623" s="273" t="s">
        <v>86</v>
      </c>
      <c r="CA10623" s="273" t="s">
        <v>87</v>
      </c>
      <c r="CB10623" s="273" t="s">
        <v>233</v>
      </c>
      <c r="CC10623" s="273" t="s">
        <v>234</v>
      </c>
      <c r="CD10623" s="282">
        <v>1</v>
      </c>
      <c r="CE10623" s="274">
        <v>44927</v>
      </c>
      <c r="CG10623" s="273" t="s">
        <v>181</v>
      </c>
      <c r="CI10623" s="273" t="s">
        <v>181</v>
      </c>
      <c r="CJ10623" s="273" t="s">
        <v>1602</v>
      </c>
      <c r="CM10623" s="273" t="s">
        <v>73</v>
      </c>
      <c r="CN10623" s="273">
        <v>1</v>
      </c>
    </row>
    <row r="10624" spans="74:92">
      <c r="BV10624" s="273" t="s">
        <v>83</v>
      </c>
      <c r="BW10624" s="273" t="s">
        <v>75</v>
      </c>
      <c r="BX10624" s="273" t="s">
        <v>357</v>
      </c>
      <c r="BY10624" s="273" t="s">
        <v>361</v>
      </c>
      <c r="BZ10624" s="273" t="s">
        <v>86</v>
      </c>
      <c r="CA10624" s="273" t="s">
        <v>87</v>
      </c>
      <c r="CB10624" s="273" t="s">
        <v>217</v>
      </c>
      <c r="CC10624" s="273" t="s">
        <v>218</v>
      </c>
      <c r="CD10624" s="282">
        <v>2</v>
      </c>
      <c r="CE10624" s="274">
        <v>44927</v>
      </c>
      <c r="CG10624" s="273" t="s">
        <v>181</v>
      </c>
      <c r="CI10624" s="273" t="s">
        <v>181</v>
      </c>
      <c r="CJ10624" s="273" t="s">
        <v>122</v>
      </c>
      <c r="CM10624" s="273" t="s">
        <v>73</v>
      </c>
      <c r="CN10624" s="273">
        <v>1</v>
      </c>
    </row>
    <row r="10625" spans="74:92">
      <c r="BV10625" s="273" t="s">
        <v>83</v>
      </c>
      <c r="BW10625" s="273" t="s">
        <v>75</v>
      </c>
      <c r="BX10625" s="273" t="s">
        <v>357</v>
      </c>
      <c r="BY10625" s="273" t="s">
        <v>361</v>
      </c>
      <c r="BZ10625" s="273" t="s">
        <v>86</v>
      </c>
      <c r="CA10625" s="273" t="s">
        <v>87</v>
      </c>
      <c r="CB10625" s="273" t="s">
        <v>225</v>
      </c>
      <c r="CC10625" s="273" t="s">
        <v>226</v>
      </c>
      <c r="CD10625" s="282">
        <v>5</v>
      </c>
      <c r="CE10625" s="274">
        <v>44927</v>
      </c>
      <c r="CF10625" s="273">
        <v>0</v>
      </c>
      <c r="CG10625" s="273" t="s">
        <v>80</v>
      </c>
      <c r="CH10625" s="273">
        <v>0</v>
      </c>
      <c r="CI10625" s="273" t="s">
        <v>80</v>
      </c>
      <c r="CM10625" s="273" t="s">
        <v>73</v>
      </c>
      <c r="CN10625" s="273">
        <v>1</v>
      </c>
    </row>
    <row r="10626" spans="74:92">
      <c r="BV10626" s="273" t="s">
        <v>83</v>
      </c>
      <c r="BW10626" s="273" t="s">
        <v>75</v>
      </c>
      <c r="BX10626" s="273" t="s">
        <v>357</v>
      </c>
      <c r="BY10626" s="273" t="s">
        <v>665</v>
      </c>
      <c r="BZ10626" s="273" t="s">
        <v>86</v>
      </c>
      <c r="CA10626" s="273" t="s">
        <v>87</v>
      </c>
      <c r="CB10626" s="273" t="s">
        <v>225</v>
      </c>
      <c r="CC10626" s="273" t="s">
        <v>226</v>
      </c>
      <c r="CD10626" s="282">
        <v>5</v>
      </c>
      <c r="CE10626" s="274">
        <v>44927</v>
      </c>
      <c r="CF10626" s="273">
        <v>0</v>
      </c>
      <c r="CG10626" s="273" t="s">
        <v>80</v>
      </c>
      <c r="CH10626" s="273">
        <v>0</v>
      </c>
      <c r="CI10626" s="273" t="s">
        <v>80</v>
      </c>
      <c r="CM10626" s="273" t="s">
        <v>73</v>
      </c>
      <c r="CN10626" s="273">
        <v>1</v>
      </c>
    </row>
    <row r="10627" spans="74:92">
      <c r="BV10627" s="273" t="s">
        <v>83</v>
      </c>
      <c r="BW10627" s="273" t="s">
        <v>75</v>
      </c>
      <c r="BX10627" s="273" t="s">
        <v>357</v>
      </c>
      <c r="BY10627" s="273" t="s">
        <v>665</v>
      </c>
      <c r="BZ10627" s="273" t="s">
        <v>86</v>
      </c>
      <c r="CA10627" s="273" t="s">
        <v>87</v>
      </c>
      <c r="CB10627" s="273" t="s">
        <v>217</v>
      </c>
      <c r="CC10627" s="273" t="s">
        <v>218</v>
      </c>
      <c r="CD10627" s="282">
        <v>2</v>
      </c>
      <c r="CE10627" s="274">
        <v>44927</v>
      </c>
      <c r="CG10627" s="273" t="s">
        <v>181</v>
      </c>
      <c r="CI10627" s="273" t="s">
        <v>181</v>
      </c>
      <c r="CJ10627" s="273" t="s">
        <v>122</v>
      </c>
      <c r="CM10627" s="273" t="s">
        <v>73</v>
      </c>
      <c r="CN10627" s="273">
        <v>1</v>
      </c>
    </row>
    <row r="10628" spans="74:92">
      <c r="BV10628" s="273" t="s">
        <v>83</v>
      </c>
      <c r="BW10628" s="273" t="s">
        <v>75</v>
      </c>
      <c r="BX10628" s="273" t="s">
        <v>357</v>
      </c>
      <c r="BY10628" s="273" t="s">
        <v>665</v>
      </c>
      <c r="BZ10628" s="273" t="s">
        <v>86</v>
      </c>
      <c r="CA10628" s="273" t="s">
        <v>87</v>
      </c>
      <c r="CB10628" s="273" t="s">
        <v>233</v>
      </c>
      <c r="CC10628" s="273" t="s">
        <v>234</v>
      </c>
      <c r="CD10628" s="282">
        <v>1</v>
      </c>
      <c r="CE10628" s="274">
        <v>44927</v>
      </c>
      <c r="CG10628" s="273" t="s">
        <v>181</v>
      </c>
      <c r="CI10628" s="273" t="s">
        <v>181</v>
      </c>
      <c r="CJ10628" s="273" t="s">
        <v>1602</v>
      </c>
      <c r="CM10628" s="273" t="s">
        <v>73</v>
      </c>
      <c r="CN10628" s="273">
        <v>1</v>
      </c>
    </row>
    <row r="10629" spans="74:92">
      <c r="BV10629" s="273" t="s">
        <v>83</v>
      </c>
      <c r="BW10629" s="273" t="s">
        <v>75</v>
      </c>
      <c r="BX10629" s="273" t="s">
        <v>357</v>
      </c>
      <c r="BY10629" s="273" t="s">
        <v>665</v>
      </c>
      <c r="BZ10629" s="273" t="s">
        <v>138</v>
      </c>
      <c r="CA10629" s="273" t="s">
        <v>139</v>
      </c>
      <c r="CB10629" s="273" t="s">
        <v>190</v>
      </c>
      <c r="CC10629" s="273" t="s">
        <v>191</v>
      </c>
      <c r="CD10629" s="282">
        <v>8</v>
      </c>
      <c r="CE10629" s="274">
        <v>44927</v>
      </c>
      <c r="CF10629" s="273">
        <v>0</v>
      </c>
      <c r="CG10629" s="273" t="s">
        <v>80</v>
      </c>
      <c r="CH10629" s="273">
        <v>0</v>
      </c>
      <c r="CI10629" s="273" t="s">
        <v>80</v>
      </c>
      <c r="CM10629" s="273" t="s">
        <v>73</v>
      </c>
      <c r="CN10629" s="273">
        <v>1</v>
      </c>
    </row>
    <row r="10630" spans="74:92">
      <c r="BV10630" s="273" t="s">
        <v>83</v>
      </c>
      <c r="BW10630" s="273" t="s">
        <v>75</v>
      </c>
      <c r="BX10630" s="273" t="s">
        <v>357</v>
      </c>
      <c r="BY10630" s="273" t="s">
        <v>665</v>
      </c>
      <c r="BZ10630" s="273" t="s">
        <v>167</v>
      </c>
      <c r="CA10630" s="273" t="s">
        <v>168</v>
      </c>
      <c r="CB10630" s="273" t="s">
        <v>319</v>
      </c>
      <c r="CC10630" s="273" t="s">
        <v>320</v>
      </c>
      <c r="CD10630" s="282">
        <v>15</v>
      </c>
      <c r="CE10630" s="274">
        <v>44927</v>
      </c>
      <c r="CF10630" s="273">
        <v>0</v>
      </c>
      <c r="CG10630" s="273" t="s">
        <v>80</v>
      </c>
      <c r="CH10630" s="273">
        <v>0</v>
      </c>
      <c r="CI10630" s="273" t="s">
        <v>80</v>
      </c>
      <c r="CM10630" s="273" t="s">
        <v>73</v>
      </c>
      <c r="CN10630" s="273">
        <v>1</v>
      </c>
    </row>
    <row r="10631" spans="74:92">
      <c r="BV10631" s="273" t="s">
        <v>83</v>
      </c>
      <c r="BW10631" s="273" t="s">
        <v>75</v>
      </c>
      <c r="BX10631" s="273" t="s">
        <v>357</v>
      </c>
      <c r="BY10631" s="273" t="s">
        <v>665</v>
      </c>
      <c r="BZ10631" s="273" t="s">
        <v>86</v>
      </c>
      <c r="CA10631" s="273" t="s">
        <v>87</v>
      </c>
      <c r="CB10631" s="273" t="s">
        <v>179</v>
      </c>
      <c r="CC10631" s="273" t="s">
        <v>180</v>
      </c>
      <c r="CD10631" s="282">
        <v>1</v>
      </c>
      <c r="CE10631" s="274">
        <v>44927</v>
      </c>
      <c r="CG10631" s="273" t="s">
        <v>181</v>
      </c>
      <c r="CI10631" s="273" t="s">
        <v>181</v>
      </c>
      <c r="CJ10631" s="273" t="s">
        <v>1834</v>
      </c>
      <c r="CM10631" s="273" t="s">
        <v>73</v>
      </c>
      <c r="CN10631" s="273">
        <v>1</v>
      </c>
    </row>
    <row r="10632" spans="74:92">
      <c r="BV10632" s="273" t="s">
        <v>83</v>
      </c>
      <c r="BW10632" s="273" t="s">
        <v>75</v>
      </c>
      <c r="BX10632" s="273" t="s">
        <v>357</v>
      </c>
      <c r="BY10632" s="273" t="s">
        <v>665</v>
      </c>
      <c r="BZ10632" s="273" t="s">
        <v>204</v>
      </c>
      <c r="CA10632" s="273" t="s">
        <v>205</v>
      </c>
      <c r="CB10632" s="273" t="s">
        <v>206</v>
      </c>
      <c r="CC10632" s="273" t="s">
        <v>207</v>
      </c>
      <c r="CD10632" s="282">
        <v>0</v>
      </c>
      <c r="CE10632" s="274">
        <v>44927</v>
      </c>
      <c r="CG10632" s="273" t="s">
        <v>181</v>
      </c>
      <c r="CI10632" s="273" t="s">
        <v>208</v>
      </c>
      <c r="CJ10632" s="273" t="s">
        <v>209</v>
      </c>
      <c r="CM10632" s="273" t="s">
        <v>73</v>
      </c>
      <c r="CN10632" s="273">
        <v>1</v>
      </c>
    </row>
    <row r="10633" spans="74:92">
      <c r="BV10633" s="273" t="s">
        <v>83</v>
      </c>
      <c r="BW10633" s="273" t="s">
        <v>75</v>
      </c>
      <c r="BX10633" s="273" t="s">
        <v>357</v>
      </c>
      <c r="BY10633" s="273" t="s">
        <v>665</v>
      </c>
      <c r="BZ10633" s="273" t="s">
        <v>167</v>
      </c>
      <c r="CA10633" s="273" t="s">
        <v>168</v>
      </c>
      <c r="CB10633" s="273" t="s">
        <v>313</v>
      </c>
      <c r="CC10633" s="273" t="s">
        <v>314</v>
      </c>
      <c r="CD10633" s="282">
        <v>14</v>
      </c>
      <c r="CE10633" s="274">
        <v>44927</v>
      </c>
      <c r="CF10633" s="273">
        <v>0</v>
      </c>
      <c r="CG10633" s="273" t="s">
        <v>80</v>
      </c>
      <c r="CH10633" s="273">
        <v>0</v>
      </c>
      <c r="CI10633" s="273" t="s">
        <v>80</v>
      </c>
      <c r="CM10633" s="273" t="s">
        <v>73</v>
      </c>
      <c r="CN10633" s="273">
        <v>1</v>
      </c>
    </row>
    <row r="10634" spans="74:92">
      <c r="BV10634" s="273" t="s">
        <v>83</v>
      </c>
      <c r="BW10634" s="273" t="s">
        <v>75</v>
      </c>
      <c r="BX10634" s="273" t="s">
        <v>357</v>
      </c>
      <c r="BY10634" s="273" t="s">
        <v>665</v>
      </c>
      <c r="BZ10634" s="273" t="s">
        <v>167</v>
      </c>
      <c r="CA10634" s="273" t="s">
        <v>168</v>
      </c>
      <c r="CB10634" s="273" t="s">
        <v>353</v>
      </c>
      <c r="CC10634" s="273" t="s">
        <v>354</v>
      </c>
      <c r="CD10634" s="282">
        <v>13</v>
      </c>
      <c r="CE10634" s="274">
        <v>44927</v>
      </c>
      <c r="CF10634" s="273">
        <v>0</v>
      </c>
      <c r="CG10634" s="273" t="s">
        <v>80</v>
      </c>
      <c r="CH10634" s="273">
        <v>0</v>
      </c>
      <c r="CI10634" s="273" t="s">
        <v>80</v>
      </c>
      <c r="CM10634" s="273" t="s">
        <v>73</v>
      </c>
      <c r="CN10634" s="273">
        <v>1</v>
      </c>
    </row>
    <row r="10635" spans="74:92">
      <c r="BV10635" s="273" t="s">
        <v>83</v>
      </c>
      <c r="BW10635" s="273" t="s">
        <v>75</v>
      </c>
      <c r="BX10635" s="273" t="s">
        <v>357</v>
      </c>
      <c r="BY10635" s="273" t="s">
        <v>665</v>
      </c>
      <c r="BZ10635" s="273" t="s">
        <v>167</v>
      </c>
      <c r="CA10635" s="273" t="s">
        <v>168</v>
      </c>
      <c r="CB10635" s="273" t="s">
        <v>169</v>
      </c>
      <c r="CC10635" s="273" t="s">
        <v>170</v>
      </c>
      <c r="CD10635" s="282">
        <v>12</v>
      </c>
      <c r="CE10635" s="274">
        <v>44927</v>
      </c>
      <c r="CF10635" s="273">
        <v>0</v>
      </c>
      <c r="CG10635" s="273" t="s">
        <v>80</v>
      </c>
      <c r="CH10635" s="273">
        <v>0</v>
      </c>
      <c r="CI10635" s="273" t="s">
        <v>80</v>
      </c>
      <c r="CM10635" s="273" t="s">
        <v>73</v>
      </c>
      <c r="CN10635" s="273">
        <v>1</v>
      </c>
    </row>
    <row r="10636" spans="74:92">
      <c r="BV10636" s="273" t="s">
        <v>83</v>
      </c>
      <c r="BW10636" s="273" t="s">
        <v>75</v>
      </c>
      <c r="BX10636" s="273" t="s">
        <v>357</v>
      </c>
      <c r="BY10636" s="273" t="s">
        <v>665</v>
      </c>
      <c r="BZ10636" s="273" t="s">
        <v>151</v>
      </c>
      <c r="CA10636" s="273" t="s">
        <v>152</v>
      </c>
      <c r="CB10636" s="273" t="s">
        <v>161</v>
      </c>
      <c r="CC10636" s="273" t="s">
        <v>162</v>
      </c>
      <c r="CD10636" s="282">
        <v>11</v>
      </c>
      <c r="CE10636" s="274">
        <v>44927</v>
      </c>
      <c r="CF10636" s="273">
        <v>0</v>
      </c>
      <c r="CG10636" s="273" t="s">
        <v>80</v>
      </c>
      <c r="CH10636" s="273">
        <v>0</v>
      </c>
      <c r="CI10636" s="273" t="s">
        <v>80</v>
      </c>
      <c r="CM10636" s="273" t="s">
        <v>73</v>
      </c>
      <c r="CN10636" s="273">
        <v>1</v>
      </c>
    </row>
    <row r="10637" spans="74:92">
      <c r="BV10637" s="273" t="s">
        <v>83</v>
      </c>
      <c r="BW10637" s="273" t="s">
        <v>75</v>
      </c>
      <c r="BX10637" s="273" t="s">
        <v>357</v>
      </c>
      <c r="BY10637" s="273" t="s">
        <v>665</v>
      </c>
      <c r="BZ10637" s="273" t="s">
        <v>138</v>
      </c>
      <c r="CA10637" s="273" t="s">
        <v>139</v>
      </c>
      <c r="CB10637" s="273" t="s">
        <v>140</v>
      </c>
      <c r="CC10637" s="273" t="s">
        <v>141</v>
      </c>
      <c r="CD10637" s="282">
        <v>9</v>
      </c>
      <c r="CE10637" s="274">
        <v>44927</v>
      </c>
      <c r="CF10637" s="273">
        <v>0</v>
      </c>
      <c r="CG10637" s="273" t="s">
        <v>80</v>
      </c>
      <c r="CH10637" s="273">
        <v>0</v>
      </c>
      <c r="CI10637" s="273" t="s">
        <v>80</v>
      </c>
      <c r="CM10637" s="273" t="s">
        <v>73</v>
      </c>
      <c r="CN10637" s="273">
        <v>1</v>
      </c>
    </row>
    <row r="10638" spans="74:92">
      <c r="BV10638" s="273" t="s">
        <v>83</v>
      </c>
      <c r="BW10638" s="273" t="s">
        <v>75</v>
      </c>
      <c r="BX10638" s="273" t="s">
        <v>357</v>
      </c>
      <c r="BY10638" s="273" t="s">
        <v>665</v>
      </c>
      <c r="BZ10638" s="273" t="s">
        <v>151</v>
      </c>
      <c r="CA10638" s="273" t="s">
        <v>152</v>
      </c>
      <c r="CB10638" s="273" t="s">
        <v>153</v>
      </c>
      <c r="CC10638" s="273" t="s">
        <v>154</v>
      </c>
      <c r="CD10638" s="282">
        <v>10</v>
      </c>
      <c r="CE10638" s="274">
        <v>44927</v>
      </c>
      <c r="CF10638" s="273">
        <v>0</v>
      </c>
      <c r="CG10638" s="273" t="s">
        <v>80</v>
      </c>
      <c r="CH10638" s="273">
        <v>0</v>
      </c>
      <c r="CI10638" s="273" t="s">
        <v>80</v>
      </c>
      <c r="CM10638" s="273" t="s">
        <v>73</v>
      </c>
      <c r="CN10638" s="273">
        <v>1</v>
      </c>
    </row>
    <row r="10639" spans="74:92">
      <c r="BV10639" s="273" t="s">
        <v>83</v>
      </c>
      <c r="BW10639" s="273" t="s">
        <v>75</v>
      </c>
      <c r="BX10639" s="273" t="s">
        <v>357</v>
      </c>
      <c r="BY10639" s="273" t="s">
        <v>665</v>
      </c>
      <c r="BZ10639" s="273" t="s">
        <v>126</v>
      </c>
      <c r="CA10639" s="273" t="s">
        <v>127</v>
      </c>
      <c r="CB10639" s="273" t="s">
        <v>133</v>
      </c>
      <c r="CC10639" s="273" t="s">
        <v>134</v>
      </c>
      <c r="CD10639" s="282">
        <v>7</v>
      </c>
      <c r="CE10639" s="274">
        <v>44927</v>
      </c>
      <c r="CI10639" s="273" t="s">
        <v>104</v>
      </c>
      <c r="CM10639" s="273" t="s">
        <v>73</v>
      </c>
      <c r="CN10639" s="273">
        <v>1</v>
      </c>
    </row>
    <row r="10640" spans="74:92">
      <c r="BV10640" s="273" t="s">
        <v>83</v>
      </c>
      <c r="BW10640" s="273" t="s">
        <v>75</v>
      </c>
      <c r="BX10640" s="273" t="s">
        <v>357</v>
      </c>
      <c r="BY10640" s="273" t="s">
        <v>665</v>
      </c>
      <c r="BZ10640" s="273" t="s">
        <v>126</v>
      </c>
      <c r="CA10640" s="273" t="s">
        <v>127</v>
      </c>
      <c r="CB10640" s="273" t="s">
        <v>128</v>
      </c>
      <c r="CC10640" s="273" t="s">
        <v>129</v>
      </c>
      <c r="CD10640" s="282">
        <v>6</v>
      </c>
      <c r="CE10640" s="274">
        <v>44927</v>
      </c>
      <c r="CI10640" s="273" t="s">
        <v>80</v>
      </c>
      <c r="CM10640" s="273" t="s">
        <v>73</v>
      </c>
      <c r="CN10640" s="273">
        <v>1</v>
      </c>
    </row>
    <row r="10641" spans="74:92">
      <c r="BV10641" s="273" t="s">
        <v>83</v>
      </c>
      <c r="BW10641" s="273" t="s">
        <v>75</v>
      </c>
      <c r="BX10641" s="273" t="s">
        <v>357</v>
      </c>
      <c r="BY10641" s="273" t="s">
        <v>665</v>
      </c>
      <c r="BZ10641" s="273" t="s">
        <v>110</v>
      </c>
      <c r="CA10641" s="273" t="s">
        <v>111</v>
      </c>
      <c r="CB10641" s="273" t="s">
        <v>112</v>
      </c>
      <c r="CC10641" s="273" t="s">
        <v>113</v>
      </c>
      <c r="CD10641" s="282">
        <v>4</v>
      </c>
      <c r="CE10641" s="274">
        <v>44927</v>
      </c>
      <c r="CI10641" s="273" t="s">
        <v>80</v>
      </c>
      <c r="CM10641" s="273" t="s">
        <v>73</v>
      </c>
      <c r="CN10641" s="273">
        <v>1</v>
      </c>
    </row>
    <row r="10642" spans="74:92">
      <c r="BV10642" s="273" t="s">
        <v>83</v>
      </c>
      <c r="BW10642" s="273" t="s">
        <v>75</v>
      </c>
      <c r="BX10642" s="273" t="s">
        <v>357</v>
      </c>
      <c r="BY10642" s="273" t="s">
        <v>665</v>
      </c>
      <c r="BZ10642" s="273" t="s">
        <v>110</v>
      </c>
      <c r="CA10642" s="273" t="s">
        <v>111</v>
      </c>
      <c r="CB10642" s="273" t="s">
        <v>117</v>
      </c>
      <c r="CC10642" s="273" t="s">
        <v>118</v>
      </c>
      <c r="CD10642" s="282">
        <v>5</v>
      </c>
      <c r="CE10642" s="274">
        <v>44927</v>
      </c>
      <c r="CI10642" s="273" t="s">
        <v>104</v>
      </c>
      <c r="CM10642" s="273" t="s">
        <v>73</v>
      </c>
      <c r="CN10642" s="273">
        <v>1</v>
      </c>
    </row>
    <row r="10643" spans="74:92">
      <c r="BV10643" s="273" t="s">
        <v>83</v>
      </c>
      <c r="BW10643" s="273" t="s">
        <v>75</v>
      </c>
      <c r="BX10643" s="273" t="s">
        <v>357</v>
      </c>
      <c r="BY10643" s="273" t="s">
        <v>665</v>
      </c>
      <c r="BZ10643" s="273" t="s">
        <v>86</v>
      </c>
      <c r="CA10643" s="273" t="s">
        <v>87</v>
      </c>
      <c r="CB10643" s="273" t="s">
        <v>101</v>
      </c>
      <c r="CC10643" s="273" t="s">
        <v>102</v>
      </c>
      <c r="CD10643" s="282">
        <v>4</v>
      </c>
      <c r="CE10643" s="274">
        <v>44927</v>
      </c>
      <c r="CF10643" s="273">
        <v>0</v>
      </c>
      <c r="CG10643" s="273" t="s">
        <v>1495</v>
      </c>
      <c r="CH10643" s="273">
        <v>0</v>
      </c>
      <c r="CI10643" s="273" t="s">
        <v>104</v>
      </c>
      <c r="CM10643" s="273" t="s">
        <v>73</v>
      </c>
      <c r="CN10643" s="273">
        <v>1</v>
      </c>
    </row>
    <row r="10644" spans="74:92">
      <c r="BV10644" s="273" t="s">
        <v>83</v>
      </c>
      <c r="BW10644" s="273" t="s">
        <v>75</v>
      </c>
      <c r="BX10644" s="273" t="s">
        <v>357</v>
      </c>
      <c r="BY10644" s="273" t="s">
        <v>665</v>
      </c>
      <c r="BZ10644" s="273" t="s">
        <v>86</v>
      </c>
      <c r="CA10644" s="273" t="s">
        <v>87</v>
      </c>
      <c r="CB10644" s="273" t="s">
        <v>88</v>
      </c>
      <c r="CC10644" s="273" t="s">
        <v>89</v>
      </c>
      <c r="CD10644" s="282">
        <v>3</v>
      </c>
      <c r="CE10644" s="274">
        <v>44927</v>
      </c>
      <c r="CF10644" s="273">
        <v>0</v>
      </c>
      <c r="CG10644" s="273" t="s">
        <v>80</v>
      </c>
      <c r="CH10644" s="273">
        <v>0</v>
      </c>
      <c r="CI10644" s="273" t="s">
        <v>80</v>
      </c>
      <c r="CM10644" s="273" t="s">
        <v>73</v>
      </c>
      <c r="CN10644" s="273">
        <v>1</v>
      </c>
    </row>
    <row r="10645" spans="74:92">
      <c r="BV10645" s="273" t="s">
        <v>83</v>
      </c>
      <c r="BW10645" s="273" t="s">
        <v>75</v>
      </c>
      <c r="BX10645" s="273" t="s">
        <v>357</v>
      </c>
      <c r="BY10645" s="273" t="s">
        <v>667</v>
      </c>
      <c r="BZ10645" s="273" t="s">
        <v>86</v>
      </c>
      <c r="CA10645" s="273" t="s">
        <v>87</v>
      </c>
      <c r="CB10645" s="273" t="s">
        <v>88</v>
      </c>
      <c r="CC10645" s="273" t="s">
        <v>89</v>
      </c>
      <c r="CD10645" s="282">
        <v>3</v>
      </c>
      <c r="CE10645" s="274">
        <v>44927</v>
      </c>
      <c r="CF10645" s="273">
        <v>70</v>
      </c>
      <c r="CG10645" s="273" t="s">
        <v>80</v>
      </c>
      <c r="CH10645" s="273">
        <v>70</v>
      </c>
      <c r="CI10645" s="273" t="s">
        <v>80</v>
      </c>
      <c r="CM10645" s="273" t="s">
        <v>73</v>
      </c>
      <c r="CN10645" s="273">
        <v>1</v>
      </c>
    </row>
    <row r="10646" spans="74:92">
      <c r="BV10646" s="273" t="s">
        <v>83</v>
      </c>
      <c r="BW10646" s="273" t="s">
        <v>75</v>
      </c>
      <c r="BX10646" s="273" t="s">
        <v>357</v>
      </c>
      <c r="BY10646" s="273" t="s">
        <v>667</v>
      </c>
      <c r="BZ10646" s="273" t="s">
        <v>86</v>
      </c>
      <c r="CA10646" s="273" t="s">
        <v>87</v>
      </c>
      <c r="CB10646" s="273" t="s">
        <v>101</v>
      </c>
      <c r="CC10646" s="273" t="s">
        <v>102</v>
      </c>
      <c r="CD10646" s="282">
        <v>4</v>
      </c>
      <c r="CE10646" s="274">
        <v>44927</v>
      </c>
      <c r="CF10646" s="273">
        <v>416.5</v>
      </c>
      <c r="CG10646" s="273" t="s">
        <v>1495</v>
      </c>
      <c r="CH10646" s="273">
        <v>59.871875000000003</v>
      </c>
      <c r="CI10646" s="273" t="s">
        <v>104</v>
      </c>
      <c r="CM10646" s="273" t="s">
        <v>73</v>
      </c>
      <c r="CN10646" s="273">
        <v>1</v>
      </c>
    </row>
    <row r="10647" spans="74:92">
      <c r="BV10647" s="273" t="s">
        <v>83</v>
      </c>
      <c r="BW10647" s="273" t="s">
        <v>75</v>
      </c>
      <c r="BX10647" s="273" t="s">
        <v>357</v>
      </c>
      <c r="BY10647" s="273" t="s">
        <v>667</v>
      </c>
      <c r="BZ10647" s="273" t="s">
        <v>110</v>
      </c>
      <c r="CA10647" s="273" t="s">
        <v>111</v>
      </c>
      <c r="CB10647" s="273" t="s">
        <v>117</v>
      </c>
      <c r="CC10647" s="273" t="s">
        <v>118</v>
      </c>
      <c r="CD10647" s="282">
        <v>5</v>
      </c>
      <c r="CE10647" s="274">
        <v>44927</v>
      </c>
      <c r="CI10647" s="273" t="s">
        <v>104</v>
      </c>
      <c r="CM10647" s="273" t="s">
        <v>73</v>
      </c>
      <c r="CN10647" s="273">
        <v>1</v>
      </c>
    </row>
    <row r="10648" spans="74:92">
      <c r="BV10648" s="273" t="s">
        <v>83</v>
      </c>
      <c r="BW10648" s="273" t="s">
        <v>75</v>
      </c>
      <c r="BX10648" s="273" t="s">
        <v>357</v>
      </c>
      <c r="BY10648" s="273" t="s">
        <v>667</v>
      </c>
      <c r="BZ10648" s="273" t="s">
        <v>110</v>
      </c>
      <c r="CA10648" s="273" t="s">
        <v>111</v>
      </c>
      <c r="CB10648" s="273" t="s">
        <v>112</v>
      </c>
      <c r="CC10648" s="273" t="s">
        <v>113</v>
      </c>
      <c r="CD10648" s="282">
        <v>4</v>
      </c>
      <c r="CE10648" s="274">
        <v>44927</v>
      </c>
      <c r="CI10648" s="273" t="s">
        <v>80</v>
      </c>
      <c r="CM10648" s="273" t="s">
        <v>73</v>
      </c>
      <c r="CN10648" s="273">
        <v>1</v>
      </c>
    </row>
    <row r="10649" spans="74:92">
      <c r="BV10649" s="273" t="s">
        <v>83</v>
      </c>
      <c r="BW10649" s="273" t="s">
        <v>75</v>
      </c>
      <c r="BX10649" s="273" t="s">
        <v>357</v>
      </c>
      <c r="BY10649" s="273" t="s">
        <v>667</v>
      </c>
      <c r="BZ10649" s="273" t="s">
        <v>126</v>
      </c>
      <c r="CA10649" s="273" t="s">
        <v>127</v>
      </c>
      <c r="CB10649" s="273" t="s">
        <v>128</v>
      </c>
      <c r="CC10649" s="273" t="s">
        <v>129</v>
      </c>
      <c r="CD10649" s="282">
        <v>6</v>
      </c>
      <c r="CE10649" s="274">
        <v>44927</v>
      </c>
      <c r="CI10649" s="273" t="s">
        <v>80</v>
      </c>
      <c r="CM10649" s="273" t="s">
        <v>73</v>
      </c>
      <c r="CN10649" s="273">
        <v>1</v>
      </c>
    </row>
    <row r="10650" spans="74:92">
      <c r="BV10650" s="273" t="s">
        <v>83</v>
      </c>
      <c r="BW10650" s="273" t="s">
        <v>75</v>
      </c>
      <c r="BX10650" s="273" t="s">
        <v>357</v>
      </c>
      <c r="BY10650" s="273" t="s">
        <v>667</v>
      </c>
      <c r="BZ10650" s="273" t="s">
        <v>126</v>
      </c>
      <c r="CA10650" s="273" t="s">
        <v>127</v>
      </c>
      <c r="CB10650" s="273" t="s">
        <v>133</v>
      </c>
      <c r="CC10650" s="273" t="s">
        <v>134</v>
      </c>
      <c r="CD10650" s="282">
        <v>7</v>
      </c>
      <c r="CE10650" s="274">
        <v>44927</v>
      </c>
      <c r="CI10650" s="273" t="s">
        <v>104</v>
      </c>
      <c r="CM10650" s="273" t="s">
        <v>73</v>
      </c>
      <c r="CN10650" s="273">
        <v>1</v>
      </c>
    </row>
    <row r="10651" spans="74:92">
      <c r="BV10651" s="273" t="s">
        <v>83</v>
      </c>
      <c r="BW10651" s="273" t="s">
        <v>75</v>
      </c>
      <c r="BX10651" s="273" t="s">
        <v>357</v>
      </c>
      <c r="BY10651" s="273" t="s">
        <v>667</v>
      </c>
      <c r="BZ10651" s="273" t="s">
        <v>151</v>
      </c>
      <c r="CA10651" s="273" t="s">
        <v>152</v>
      </c>
      <c r="CB10651" s="273" t="s">
        <v>153</v>
      </c>
      <c r="CC10651" s="273" t="s">
        <v>154</v>
      </c>
      <c r="CD10651" s="282">
        <v>10</v>
      </c>
      <c r="CE10651" s="274">
        <v>44927</v>
      </c>
      <c r="CF10651" s="273">
        <v>0</v>
      </c>
      <c r="CG10651" s="273" t="s">
        <v>80</v>
      </c>
      <c r="CH10651" s="273">
        <v>0</v>
      </c>
      <c r="CI10651" s="273" t="s">
        <v>80</v>
      </c>
      <c r="CM10651" s="284" t="s">
        <v>73</v>
      </c>
      <c r="CN10651" s="273">
        <v>1</v>
      </c>
    </row>
    <row r="10652" spans="74:92">
      <c r="BV10652" s="273" t="s">
        <v>83</v>
      </c>
      <c r="BW10652" s="273" t="s">
        <v>75</v>
      </c>
      <c r="BX10652" s="273" t="s">
        <v>357</v>
      </c>
      <c r="BY10652" s="273" t="s">
        <v>667</v>
      </c>
      <c r="BZ10652" s="273" t="s">
        <v>138</v>
      </c>
      <c r="CA10652" s="273" t="s">
        <v>139</v>
      </c>
      <c r="CB10652" s="273" t="s">
        <v>140</v>
      </c>
      <c r="CC10652" s="273" t="s">
        <v>141</v>
      </c>
      <c r="CD10652" s="282">
        <v>9</v>
      </c>
      <c r="CE10652" s="274">
        <v>44927</v>
      </c>
      <c r="CF10652" s="273">
        <v>0</v>
      </c>
      <c r="CG10652" s="273" t="s">
        <v>80</v>
      </c>
      <c r="CH10652" s="273">
        <v>0</v>
      </c>
      <c r="CI10652" s="273" t="s">
        <v>80</v>
      </c>
      <c r="CM10652" s="284" t="s">
        <v>73</v>
      </c>
      <c r="CN10652" s="273">
        <v>1</v>
      </c>
    </row>
    <row r="10653" spans="74:92">
      <c r="BV10653" s="273" t="s">
        <v>83</v>
      </c>
      <c r="BW10653" s="273" t="s">
        <v>75</v>
      </c>
      <c r="BX10653" s="273" t="s">
        <v>357</v>
      </c>
      <c r="BY10653" s="273" t="s">
        <v>667</v>
      </c>
      <c r="BZ10653" s="273" t="s">
        <v>151</v>
      </c>
      <c r="CA10653" s="273" t="s">
        <v>152</v>
      </c>
      <c r="CB10653" s="273" t="s">
        <v>161</v>
      </c>
      <c r="CC10653" s="273" t="s">
        <v>162</v>
      </c>
      <c r="CD10653" s="282">
        <v>11</v>
      </c>
      <c r="CE10653" s="274">
        <v>44927</v>
      </c>
      <c r="CF10653" s="273">
        <v>0</v>
      </c>
      <c r="CG10653" s="273" t="s">
        <v>80</v>
      </c>
      <c r="CH10653" s="273">
        <v>0</v>
      </c>
      <c r="CI10653" s="273" t="s">
        <v>80</v>
      </c>
      <c r="CM10653" s="273" t="s">
        <v>73</v>
      </c>
      <c r="CN10653" s="273">
        <v>1</v>
      </c>
    </row>
    <row r="10654" spans="74:92">
      <c r="BV10654" s="273" t="s">
        <v>83</v>
      </c>
      <c r="BW10654" s="273" t="s">
        <v>75</v>
      </c>
      <c r="BX10654" s="273" t="s">
        <v>357</v>
      </c>
      <c r="BY10654" s="273" t="s">
        <v>667</v>
      </c>
      <c r="BZ10654" s="273" t="s">
        <v>167</v>
      </c>
      <c r="CA10654" s="273" t="s">
        <v>168</v>
      </c>
      <c r="CB10654" s="273" t="s">
        <v>169</v>
      </c>
      <c r="CC10654" s="273" t="s">
        <v>170</v>
      </c>
      <c r="CD10654" s="282">
        <v>12</v>
      </c>
      <c r="CE10654" s="274">
        <v>44927</v>
      </c>
      <c r="CF10654" s="273">
        <v>0</v>
      </c>
      <c r="CG10654" s="273" t="s">
        <v>80</v>
      </c>
      <c r="CH10654" s="273">
        <v>0</v>
      </c>
      <c r="CI10654" s="273" t="s">
        <v>80</v>
      </c>
      <c r="CM10654" s="273" t="s">
        <v>73</v>
      </c>
      <c r="CN10654" s="273">
        <v>1</v>
      </c>
    </row>
    <row r="10655" spans="74:92">
      <c r="BV10655" s="273" t="s">
        <v>83</v>
      </c>
      <c r="BW10655" s="273" t="s">
        <v>75</v>
      </c>
      <c r="BX10655" s="273" t="s">
        <v>357</v>
      </c>
      <c r="BY10655" s="273" t="s">
        <v>667</v>
      </c>
      <c r="BZ10655" s="273" t="s">
        <v>167</v>
      </c>
      <c r="CA10655" s="273" t="s">
        <v>168</v>
      </c>
      <c r="CB10655" s="273" t="s">
        <v>353</v>
      </c>
      <c r="CC10655" s="273" t="s">
        <v>354</v>
      </c>
      <c r="CD10655" s="282">
        <v>13</v>
      </c>
      <c r="CE10655" s="274">
        <v>44927</v>
      </c>
      <c r="CF10655" s="273">
        <v>0</v>
      </c>
      <c r="CG10655" s="273" t="s">
        <v>80</v>
      </c>
      <c r="CH10655" s="273">
        <v>0</v>
      </c>
      <c r="CI10655" s="273" t="s">
        <v>80</v>
      </c>
      <c r="CM10655" s="273" t="s">
        <v>73</v>
      </c>
      <c r="CN10655" s="273">
        <v>1</v>
      </c>
    </row>
    <row r="10656" spans="74:92">
      <c r="BV10656" s="273" t="s">
        <v>83</v>
      </c>
      <c r="BW10656" s="273" t="s">
        <v>75</v>
      </c>
      <c r="BX10656" s="273" t="s">
        <v>357</v>
      </c>
      <c r="BY10656" s="273" t="s">
        <v>667</v>
      </c>
      <c r="BZ10656" s="273" t="s">
        <v>167</v>
      </c>
      <c r="CA10656" s="273" t="s">
        <v>168</v>
      </c>
      <c r="CB10656" s="273" t="s">
        <v>313</v>
      </c>
      <c r="CC10656" s="273" t="s">
        <v>314</v>
      </c>
      <c r="CD10656" s="282">
        <v>14</v>
      </c>
      <c r="CE10656" s="274">
        <v>44927</v>
      </c>
      <c r="CF10656" s="273">
        <v>0</v>
      </c>
      <c r="CG10656" s="273" t="s">
        <v>80</v>
      </c>
      <c r="CH10656" s="273">
        <v>0</v>
      </c>
      <c r="CI10656" s="273" t="s">
        <v>80</v>
      </c>
      <c r="CM10656" s="273" t="s">
        <v>73</v>
      </c>
      <c r="CN10656" s="273">
        <v>1</v>
      </c>
    </row>
    <row r="10657" spans="74:92">
      <c r="BV10657" s="273" t="s">
        <v>83</v>
      </c>
      <c r="BW10657" s="273" t="s">
        <v>75</v>
      </c>
      <c r="BX10657" s="273" t="s">
        <v>357</v>
      </c>
      <c r="BY10657" s="273" t="s">
        <v>667</v>
      </c>
      <c r="BZ10657" s="273" t="s">
        <v>204</v>
      </c>
      <c r="CA10657" s="273" t="s">
        <v>205</v>
      </c>
      <c r="CB10657" s="273" t="s">
        <v>206</v>
      </c>
      <c r="CC10657" s="273" t="s">
        <v>207</v>
      </c>
      <c r="CD10657" s="282">
        <v>0</v>
      </c>
      <c r="CE10657" s="274">
        <v>44927</v>
      </c>
      <c r="CG10657" s="273" t="s">
        <v>181</v>
      </c>
      <c r="CI10657" s="273" t="s">
        <v>208</v>
      </c>
      <c r="CJ10657" s="273" t="s">
        <v>209</v>
      </c>
      <c r="CM10657" s="273" t="s">
        <v>73</v>
      </c>
      <c r="CN10657" s="273">
        <v>1</v>
      </c>
    </row>
    <row r="10658" spans="74:92">
      <c r="BV10658" s="273" t="s">
        <v>83</v>
      </c>
      <c r="BW10658" s="273" t="s">
        <v>75</v>
      </c>
      <c r="BX10658" s="273" t="s">
        <v>357</v>
      </c>
      <c r="BY10658" s="273" t="s">
        <v>667</v>
      </c>
      <c r="BZ10658" s="273" t="s">
        <v>86</v>
      </c>
      <c r="CA10658" s="273" t="s">
        <v>87</v>
      </c>
      <c r="CB10658" s="273" t="s">
        <v>179</v>
      </c>
      <c r="CC10658" s="273" t="s">
        <v>180</v>
      </c>
      <c r="CD10658" s="282">
        <v>1</v>
      </c>
      <c r="CE10658" s="274">
        <v>44927</v>
      </c>
      <c r="CG10658" s="273" t="s">
        <v>181</v>
      </c>
      <c r="CI10658" s="273" t="s">
        <v>181</v>
      </c>
      <c r="CJ10658" s="273" t="s">
        <v>1834</v>
      </c>
      <c r="CM10658" s="273" t="s">
        <v>73</v>
      </c>
      <c r="CN10658" s="273">
        <v>1</v>
      </c>
    </row>
    <row r="10659" spans="74:92">
      <c r="BV10659" s="273" t="s">
        <v>83</v>
      </c>
      <c r="BW10659" s="273" t="s">
        <v>75</v>
      </c>
      <c r="BX10659" s="273" t="s">
        <v>357</v>
      </c>
      <c r="BY10659" s="273" t="s">
        <v>667</v>
      </c>
      <c r="BZ10659" s="273" t="s">
        <v>167</v>
      </c>
      <c r="CA10659" s="273" t="s">
        <v>168</v>
      </c>
      <c r="CB10659" s="273" t="s">
        <v>319</v>
      </c>
      <c r="CC10659" s="273" t="s">
        <v>320</v>
      </c>
      <c r="CD10659" s="282">
        <v>15</v>
      </c>
      <c r="CE10659" s="274">
        <v>44927</v>
      </c>
      <c r="CF10659" s="273">
        <v>0</v>
      </c>
      <c r="CG10659" s="273" t="s">
        <v>80</v>
      </c>
      <c r="CH10659" s="273">
        <v>0</v>
      </c>
      <c r="CI10659" s="273" t="s">
        <v>80</v>
      </c>
      <c r="CM10659" s="273" t="s">
        <v>73</v>
      </c>
      <c r="CN10659" s="273">
        <v>1</v>
      </c>
    </row>
    <row r="10660" spans="74:92">
      <c r="BV10660" s="273" t="s">
        <v>83</v>
      </c>
      <c r="BW10660" s="273" t="s">
        <v>75</v>
      </c>
      <c r="BX10660" s="273" t="s">
        <v>357</v>
      </c>
      <c r="BY10660" s="273" t="s">
        <v>667</v>
      </c>
      <c r="BZ10660" s="273" t="s">
        <v>138</v>
      </c>
      <c r="CA10660" s="273" t="s">
        <v>139</v>
      </c>
      <c r="CB10660" s="273" t="s">
        <v>190</v>
      </c>
      <c r="CC10660" s="273" t="s">
        <v>191</v>
      </c>
      <c r="CD10660" s="282">
        <v>8</v>
      </c>
      <c r="CE10660" s="274">
        <v>44927</v>
      </c>
      <c r="CF10660" s="273">
        <v>0</v>
      </c>
      <c r="CG10660" s="273" t="s">
        <v>80</v>
      </c>
      <c r="CH10660" s="273">
        <v>0</v>
      </c>
      <c r="CI10660" s="273" t="s">
        <v>80</v>
      </c>
      <c r="CM10660" s="273" t="s">
        <v>73</v>
      </c>
      <c r="CN10660" s="273">
        <v>1</v>
      </c>
    </row>
    <row r="10661" spans="74:92">
      <c r="BV10661" s="273" t="s">
        <v>83</v>
      </c>
      <c r="BW10661" s="273" t="s">
        <v>75</v>
      </c>
      <c r="BX10661" s="273" t="s">
        <v>357</v>
      </c>
      <c r="BY10661" s="273" t="s">
        <v>667</v>
      </c>
      <c r="BZ10661" s="273" t="s">
        <v>86</v>
      </c>
      <c r="CA10661" s="273" t="s">
        <v>87</v>
      </c>
      <c r="CB10661" s="273" t="s">
        <v>233</v>
      </c>
      <c r="CC10661" s="273" t="s">
        <v>234</v>
      </c>
      <c r="CD10661" s="282">
        <v>1</v>
      </c>
      <c r="CE10661" s="274">
        <v>44927</v>
      </c>
      <c r="CG10661" s="273" t="s">
        <v>181</v>
      </c>
      <c r="CI10661" s="273" t="s">
        <v>181</v>
      </c>
      <c r="CJ10661" s="273" t="s">
        <v>1602</v>
      </c>
      <c r="CM10661" s="273" t="s">
        <v>73</v>
      </c>
      <c r="CN10661" s="273">
        <v>1</v>
      </c>
    </row>
    <row r="10662" spans="74:92">
      <c r="BV10662" s="273" t="s">
        <v>83</v>
      </c>
      <c r="BW10662" s="273" t="s">
        <v>75</v>
      </c>
      <c r="BX10662" s="273" t="s">
        <v>357</v>
      </c>
      <c r="BY10662" s="273" t="s">
        <v>667</v>
      </c>
      <c r="BZ10662" s="273" t="s">
        <v>86</v>
      </c>
      <c r="CA10662" s="273" t="s">
        <v>87</v>
      </c>
      <c r="CB10662" s="273" t="s">
        <v>217</v>
      </c>
      <c r="CC10662" s="273" t="s">
        <v>218</v>
      </c>
      <c r="CD10662" s="282">
        <v>2</v>
      </c>
      <c r="CE10662" s="274">
        <v>44927</v>
      </c>
      <c r="CG10662" s="273" t="s">
        <v>181</v>
      </c>
      <c r="CI10662" s="273" t="s">
        <v>181</v>
      </c>
      <c r="CJ10662" s="273" t="s">
        <v>1481</v>
      </c>
      <c r="CM10662" s="273" t="s">
        <v>73</v>
      </c>
      <c r="CN10662" s="273">
        <v>1</v>
      </c>
    </row>
    <row r="10663" spans="74:92">
      <c r="BV10663" s="273" t="s">
        <v>83</v>
      </c>
      <c r="BW10663" s="273" t="s">
        <v>75</v>
      </c>
      <c r="BX10663" s="273" t="s">
        <v>357</v>
      </c>
      <c r="BY10663" s="273" t="s">
        <v>667</v>
      </c>
      <c r="BZ10663" s="273" t="s">
        <v>86</v>
      </c>
      <c r="CA10663" s="273" t="s">
        <v>87</v>
      </c>
      <c r="CB10663" s="273" t="s">
        <v>225</v>
      </c>
      <c r="CC10663" s="273" t="s">
        <v>226</v>
      </c>
      <c r="CD10663" s="282">
        <v>5</v>
      </c>
      <c r="CE10663" s="274">
        <v>44927</v>
      </c>
      <c r="CF10663" s="273">
        <v>0</v>
      </c>
      <c r="CG10663" s="273" t="s">
        <v>80</v>
      </c>
      <c r="CH10663" s="273">
        <v>0</v>
      </c>
      <c r="CI10663" s="273" t="s">
        <v>80</v>
      </c>
      <c r="CM10663" s="273" t="s">
        <v>73</v>
      </c>
      <c r="CN10663" s="273">
        <v>1</v>
      </c>
    </row>
    <row r="10664" spans="74:92">
      <c r="BV10664" s="273" t="s">
        <v>83</v>
      </c>
      <c r="BW10664" s="273" t="s">
        <v>75</v>
      </c>
      <c r="BX10664" s="273" t="s">
        <v>357</v>
      </c>
      <c r="BY10664" s="273" t="s">
        <v>670</v>
      </c>
      <c r="BZ10664" s="273" t="s">
        <v>86</v>
      </c>
      <c r="CA10664" s="273" t="s">
        <v>87</v>
      </c>
      <c r="CB10664" s="273" t="s">
        <v>225</v>
      </c>
      <c r="CC10664" s="273" t="s">
        <v>226</v>
      </c>
      <c r="CD10664" s="282">
        <v>5</v>
      </c>
      <c r="CE10664" s="274">
        <v>44927</v>
      </c>
      <c r="CF10664" s="273">
        <v>0</v>
      </c>
      <c r="CG10664" s="273" t="s">
        <v>80</v>
      </c>
      <c r="CH10664" s="273">
        <v>0</v>
      </c>
      <c r="CI10664" s="273" t="s">
        <v>80</v>
      </c>
      <c r="CM10664" s="273" t="s">
        <v>73</v>
      </c>
      <c r="CN10664" s="273">
        <v>1</v>
      </c>
    </row>
    <row r="10665" spans="74:92">
      <c r="BV10665" s="273" t="s">
        <v>83</v>
      </c>
      <c r="BW10665" s="273" t="s">
        <v>75</v>
      </c>
      <c r="BX10665" s="273" t="s">
        <v>357</v>
      </c>
      <c r="BY10665" s="273" t="s">
        <v>670</v>
      </c>
      <c r="BZ10665" s="273" t="s">
        <v>86</v>
      </c>
      <c r="CA10665" s="273" t="s">
        <v>87</v>
      </c>
      <c r="CB10665" s="273" t="s">
        <v>217</v>
      </c>
      <c r="CC10665" s="273" t="s">
        <v>218</v>
      </c>
      <c r="CD10665" s="282">
        <v>2</v>
      </c>
      <c r="CE10665" s="274">
        <v>44927</v>
      </c>
      <c r="CG10665" s="273" t="s">
        <v>181</v>
      </c>
      <c r="CI10665" s="273" t="s">
        <v>181</v>
      </c>
      <c r="CJ10665" s="273" t="s">
        <v>122</v>
      </c>
      <c r="CM10665" s="273" t="s">
        <v>73</v>
      </c>
      <c r="CN10665" s="273">
        <v>1</v>
      </c>
    </row>
    <row r="10666" spans="74:92">
      <c r="BV10666" s="273" t="s">
        <v>83</v>
      </c>
      <c r="BW10666" s="273" t="s">
        <v>75</v>
      </c>
      <c r="BX10666" s="273" t="s">
        <v>357</v>
      </c>
      <c r="BY10666" s="273" t="s">
        <v>670</v>
      </c>
      <c r="BZ10666" s="273" t="s">
        <v>86</v>
      </c>
      <c r="CA10666" s="273" t="s">
        <v>87</v>
      </c>
      <c r="CB10666" s="273" t="s">
        <v>233</v>
      </c>
      <c r="CC10666" s="273" t="s">
        <v>234</v>
      </c>
      <c r="CD10666" s="282">
        <v>1</v>
      </c>
      <c r="CE10666" s="274">
        <v>44927</v>
      </c>
      <c r="CG10666" s="273" t="s">
        <v>181</v>
      </c>
      <c r="CI10666" s="273" t="s">
        <v>181</v>
      </c>
      <c r="CJ10666" s="273" t="s">
        <v>1602</v>
      </c>
      <c r="CM10666" s="273" t="s">
        <v>73</v>
      </c>
      <c r="CN10666" s="273">
        <v>1</v>
      </c>
    </row>
    <row r="10667" spans="74:92">
      <c r="BV10667" s="273" t="s">
        <v>83</v>
      </c>
      <c r="BW10667" s="273" t="s">
        <v>75</v>
      </c>
      <c r="BX10667" s="273" t="s">
        <v>357</v>
      </c>
      <c r="BY10667" s="273" t="s">
        <v>670</v>
      </c>
      <c r="BZ10667" s="273" t="s">
        <v>138</v>
      </c>
      <c r="CA10667" s="273" t="s">
        <v>139</v>
      </c>
      <c r="CB10667" s="273" t="s">
        <v>190</v>
      </c>
      <c r="CC10667" s="273" t="s">
        <v>191</v>
      </c>
      <c r="CD10667" s="282">
        <v>8</v>
      </c>
      <c r="CE10667" s="274">
        <v>44927</v>
      </c>
      <c r="CF10667" s="273">
        <v>0</v>
      </c>
      <c r="CG10667" s="273" t="s">
        <v>80</v>
      </c>
      <c r="CH10667" s="273">
        <v>0</v>
      </c>
      <c r="CI10667" s="273" t="s">
        <v>80</v>
      </c>
      <c r="CM10667" s="273" t="s">
        <v>73</v>
      </c>
      <c r="CN10667" s="273">
        <v>1</v>
      </c>
    </row>
    <row r="10668" spans="74:92">
      <c r="BV10668" s="273" t="s">
        <v>83</v>
      </c>
      <c r="BW10668" s="273" t="s">
        <v>75</v>
      </c>
      <c r="BX10668" s="273" t="s">
        <v>357</v>
      </c>
      <c r="BY10668" s="273" t="s">
        <v>670</v>
      </c>
      <c r="BZ10668" s="273" t="s">
        <v>167</v>
      </c>
      <c r="CA10668" s="273" t="s">
        <v>168</v>
      </c>
      <c r="CB10668" s="273" t="s">
        <v>319</v>
      </c>
      <c r="CC10668" s="273" t="s">
        <v>320</v>
      </c>
      <c r="CD10668" s="282">
        <v>15</v>
      </c>
      <c r="CE10668" s="274">
        <v>44927</v>
      </c>
      <c r="CF10668" s="273">
        <v>0</v>
      </c>
      <c r="CG10668" s="273" t="s">
        <v>80</v>
      </c>
      <c r="CH10668" s="273">
        <v>0</v>
      </c>
      <c r="CI10668" s="273" t="s">
        <v>80</v>
      </c>
      <c r="CM10668" s="273" t="s">
        <v>73</v>
      </c>
      <c r="CN10668" s="273">
        <v>1</v>
      </c>
    </row>
    <row r="10669" spans="74:92">
      <c r="BV10669" s="273" t="s">
        <v>83</v>
      </c>
      <c r="BW10669" s="273" t="s">
        <v>75</v>
      </c>
      <c r="BX10669" s="273" t="s">
        <v>357</v>
      </c>
      <c r="BY10669" s="273" t="s">
        <v>670</v>
      </c>
      <c r="BZ10669" s="273" t="s">
        <v>86</v>
      </c>
      <c r="CA10669" s="273" t="s">
        <v>87</v>
      </c>
      <c r="CB10669" s="273" t="s">
        <v>179</v>
      </c>
      <c r="CC10669" s="273" t="s">
        <v>180</v>
      </c>
      <c r="CD10669" s="282">
        <v>1</v>
      </c>
      <c r="CE10669" s="274">
        <v>44927</v>
      </c>
      <c r="CG10669" s="273" t="s">
        <v>181</v>
      </c>
      <c r="CI10669" s="273" t="s">
        <v>181</v>
      </c>
      <c r="CJ10669" s="273" t="s">
        <v>1834</v>
      </c>
      <c r="CM10669" s="273" t="s">
        <v>73</v>
      </c>
      <c r="CN10669" s="273">
        <v>1</v>
      </c>
    </row>
    <row r="10670" spans="74:92">
      <c r="BV10670" s="273" t="s">
        <v>83</v>
      </c>
      <c r="BW10670" s="273" t="s">
        <v>75</v>
      </c>
      <c r="BX10670" s="273" t="s">
        <v>357</v>
      </c>
      <c r="BY10670" s="273" t="s">
        <v>670</v>
      </c>
      <c r="BZ10670" s="273" t="s">
        <v>204</v>
      </c>
      <c r="CA10670" s="273" t="s">
        <v>205</v>
      </c>
      <c r="CB10670" s="273" t="s">
        <v>206</v>
      </c>
      <c r="CC10670" s="273" t="s">
        <v>207</v>
      </c>
      <c r="CD10670" s="282">
        <v>0</v>
      </c>
      <c r="CE10670" s="274">
        <v>44927</v>
      </c>
      <c r="CG10670" s="273" t="s">
        <v>181</v>
      </c>
      <c r="CI10670" s="273" t="s">
        <v>208</v>
      </c>
      <c r="CJ10670" s="273" t="s">
        <v>209</v>
      </c>
      <c r="CM10670" s="273" t="s">
        <v>73</v>
      </c>
      <c r="CN10670" s="273">
        <v>1</v>
      </c>
    </row>
    <row r="10671" spans="74:92">
      <c r="BV10671" s="273" t="s">
        <v>83</v>
      </c>
      <c r="BW10671" s="273" t="s">
        <v>75</v>
      </c>
      <c r="BX10671" s="273" t="s">
        <v>357</v>
      </c>
      <c r="BY10671" s="273" t="s">
        <v>670</v>
      </c>
      <c r="BZ10671" s="273" t="s">
        <v>167</v>
      </c>
      <c r="CA10671" s="273" t="s">
        <v>168</v>
      </c>
      <c r="CB10671" s="273" t="s">
        <v>313</v>
      </c>
      <c r="CC10671" s="273" t="s">
        <v>314</v>
      </c>
      <c r="CD10671" s="282">
        <v>14</v>
      </c>
      <c r="CE10671" s="274">
        <v>44927</v>
      </c>
      <c r="CF10671" s="273">
        <v>0</v>
      </c>
      <c r="CG10671" s="273" t="s">
        <v>80</v>
      </c>
      <c r="CH10671" s="273">
        <v>0</v>
      </c>
      <c r="CI10671" s="273" t="s">
        <v>80</v>
      </c>
      <c r="CM10671" s="273" t="s">
        <v>73</v>
      </c>
      <c r="CN10671" s="273">
        <v>1</v>
      </c>
    </row>
    <row r="10672" spans="74:92">
      <c r="BV10672" s="273" t="s">
        <v>83</v>
      </c>
      <c r="BW10672" s="273" t="s">
        <v>75</v>
      </c>
      <c r="BX10672" s="273" t="s">
        <v>357</v>
      </c>
      <c r="BY10672" s="273" t="s">
        <v>670</v>
      </c>
      <c r="BZ10672" s="273" t="s">
        <v>167</v>
      </c>
      <c r="CA10672" s="273" t="s">
        <v>168</v>
      </c>
      <c r="CB10672" s="273" t="s">
        <v>353</v>
      </c>
      <c r="CC10672" s="273" t="s">
        <v>354</v>
      </c>
      <c r="CD10672" s="282">
        <v>13</v>
      </c>
      <c r="CE10672" s="274">
        <v>44927</v>
      </c>
      <c r="CF10672" s="273">
        <v>0</v>
      </c>
      <c r="CG10672" s="273" t="s">
        <v>80</v>
      </c>
      <c r="CH10672" s="273">
        <v>0</v>
      </c>
      <c r="CI10672" s="273" t="s">
        <v>80</v>
      </c>
      <c r="CM10672" s="273" t="s">
        <v>73</v>
      </c>
      <c r="CN10672" s="273">
        <v>1</v>
      </c>
    </row>
    <row r="10673" spans="74:92">
      <c r="BV10673" s="273" t="s">
        <v>83</v>
      </c>
      <c r="BW10673" s="273" t="s">
        <v>75</v>
      </c>
      <c r="BX10673" s="273" t="s">
        <v>357</v>
      </c>
      <c r="BY10673" s="273" t="s">
        <v>670</v>
      </c>
      <c r="BZ10673" s="273" t="s">
        <v>167</v>
      </c>
      <c r="CA10673" s="273" t="s">
        <v>168</v>
      </c>
      <c r="CB10673" s="273" t="s">
        <v>169</v>
      </c>
      <c r="CC10673" s="273" t="s">
        <v>170</v>
      </c>
      <c r="CD10673" s="282">
        <v>12</v>
      </c>
      <c r="CE10673" s="274">
        <v>44927</v>
      </c>
      <c r="CF10673" s="273">
        <v>0</v>
      </c>
      <c r="CG10673" s="273" t="s">
        <v>80</v>
      </c>
      <c r="CH10673" s="273">
        <v>0</v>
      </c>
      <c r="CI10673" s="273" t="s">
        <v>80</v>
      </c>
      <c r="CM10673" s="273" t="s">
        <v>73</v>
      </c>
      <c r="CN10673" s="273">
        <v>1</v>
      </c>
    </row>
    <row r="10674" spans="74:92">
      <c r="BV10674" s="273" t="s">
        <v>83</v>
      </c>
      <c r="BW10674" s="273" t="s">
        <v>75</v>
      </c>
      <c r="BX10674" s="273" t="s">
        <v>357</v>
      </c>
      <c r="BY10674" s="273" t="s">
        <v>670</v>
      </c>
      <c r="BZ10674" s="273" t="s">
        <v>151</v>
      </c>
      <c r="CA10674" s="273" t="s">
        <v>152</v>
      </c>
      <c r="CB10674" s="273" t="s">
        <v>161</v>
      </c>
      <c r="CC10674" s="273" t="s">
        <v>162</v>
      </c>
      <c r="CD10674" s="282">
        <v>11</v>
      </c>
      <c r="CE10674" s="274">
        <v>44927</v>
      </c>
      <c r="CF10674" s="273">
        <v>0</v>
      </c>
      <c r="CG10674" s="273" t="s">
        <v>80</v>
      </c>
      <c r="CH10674" s="273">
        <v>0</v>
      </c>
      <c r="CI10674" s="273" t="s">
        <v>80</v>
      </c>
      <c r="CM10674" s="273" t="s">
        <v>73</v>
      </c>
      <c r="CN10674" s="273">
        <v>1</v>
      </c>
    </row>
    <row r="10675" spans="74:92">
      <c r="BV10675" s="273" t="s">
        <v>83</v>
      </c>
      <c r="BW10675" s="273" t="s">
        <v>75</v>
      </c>
      <c r="BX10675" s="273" t="s">
        <v>357</v>
      </c>
      <c r="BY10675" s="273" t="s">
        <v>670</v>
      </c>
      <c r="BZ10675" s="273" t="s">
        <v>138</v>
      </c>
      <c r="CA10675" s="273" t="s">
        <v>139</v>
      </c>
      <c r="CB10675" s="273" t="s">
        <v>140</v>
      </c>
      <c r="CC10675" s="273" t="s">
        <v>141</v>
      </c>
      <c r="CD10675" s="282">
        <v>9</v>
      </c>
      <c r="CE10675" s="274">
        <v>44927</v>
      </c>
      <c r="CF10675" s="273">
        <v>0</v>
      </c>
      <c r="CG10675" s="273" t="s">
        <v>80</v>
      </c>
      <c r="CH10675" s="273">
        <v>0</v>
      </c>
      <c r="CI10675" s="273" t="s">
        <v>80</v>
      </c>
      <c r="CM10675" s="273" t="s">
        <v>73</v>
      </c>
      <c r="CN10675" s="273">
        <v>1</v>
      </c>
    </row>
    <row r="10676" spans="74:92">
      <c r="BV10676" s="273" t="s">
        <v>83</v>
      </c>
      <c r="BW10676" s="273" t="s">
        <v>75</v>
      </c>
      <c r="BX10676" s="273" t="s">
        <v>357</v>
      </c>
      <c r="BY10676" s="273" t="s">
        <v>670</v>
      </c>
      <c r="BZ10676" s="273" t="s">
        <v>151</v>
      </c>
      <c r="CA10676" s="273" t="s">
        <v>152</v>
      </c>
      <c r="CB10676" s="273" t="s">
        <v>153</v>
      </c>
      <c r="CC10676" s="273" t="s">
        <v>154</v>
      </c>
      <c r="CD10676" s="282">
        <v>10</v>
      </c>
      <c r="CE10676" s="274">
        <v>44927</v>
      </c>
      <c r="CF10676" s="273">
        <v>0</v>
      </c>
      <c r="CG10676" s="273" t="s">
        <v>80</v>
      </c>
      <c r="CH10676" s="273">
        <v>0</v>
      </c>
      <c r="CI10676" s="273" t="s">
        <v>80</v>
      </c>
      <c r="CM10676" s="273" t="s">
        <v>73</v>
      </c>
      <c r="CN10676" s="273">
        <v>1</v>
      </c>
    </row>
    <row r="10677" spans="74:92">
      <c r="BV10677" s="273" t="s">
        <v>83</v>
      </c>
      <c r="BW10677" s="273" t="s">
        <v>75</v>
      </c>
      <c r="BX10677" s="273" t="s">
        <v>357</v>
      </c>
      <c r="BY10677" s="273" t="s">
        <v>670</v>
      </c>
      <c r="BZ10677" s="273" t="s">
        <v>126</v>
      </c>
      <c r="CA10677" s="273" t="s">
        <v>127</v>
      </c>
      <c r="CB10677" s="273" t="s">
        <v>133</v>
      </c>
      <c r="CC10677" s="273" t="s">
        <v>134</v>
      </c>
      <c r="CD10677" s="282">
        <v>7</v>
      </c>
      <c r="CE10677" s="274">
        <v>44927</v>
      </c>
      <c r="CI10677" s="273" t="s">
        <v>104</v>
      </c>
      <c r="CM10677" s="273" t="s">
        <v>73</v>
      </c>
      <c r="CN10677" s="273">
        <v>1</v>
      </c>
    </row>
    <row r="10678" spans="74:92">
      <c r="BV10678" s="273" t="s">
        <v>83</v>
      </c>
      <c r="BW10678" s="273" t="s">
        <v>75</v>
      </c>
      <c r="BX10678" s="273" t="s">
        <v>357</v>
      </c>
      <c r="BY10678" s="273" t="s">
        <v>670</v>
      </c>
      <c r="BZ10678" s="273" t="s">
        <v>126</v>
      </c>
      <c r="CA10678" s="273" t="s">
        <v>127</v>
      </c>
      <c r="CB10678" s="273" t="s">
        <v>128</v>
      </c>
      <c r="CC10678" s="273" t="s">
        <v>129</v>
      </c>
      <c r="CD10678" s="282">
        <v>6</v>
      </c>
      <c r="CE10678" s="274">
        <v>44927</v>
      </c>
      <c r="CI10678" s="273" t="s">
        <v>80</v>
      </c>
      <c r="CM10678" s="273" t="s">
        <v>73</v>
      </c>
      <c r="CN10678" s="273">
        <v>1</v>
      </c>
    </row>
    <row r="10679" spans="74:92">
      <c r="BV10679" s="273" t="s">
        <v>83</v>
      </c>
      <c r="BW10679" s="273" t="s">
        <v>75</v>
      </c>
      <c r="BX10679" s="273" t="s">
        <v>357</v>
      </c>
      <c r="BY10679" s="273" t="s">
        <v>670</v>
      </c>
      <c r="BZ10679" s="273" t="s">
        <v>110</v>
      </c>
      <c r="CA10679" s="273" t="s">
        <v>111</v>
      </c>
      <c r="CB10679" s="273" t="s">
        <v>112</v>
      </c>
      <c r="CC10679" s="273" t="s">
        <v>113</v>
      </c>
      <c r="CD10679" s="282">
        <v>4</v>
      </c>
      <c r="CE10679" s="274">
        <v>44927</v>
      </c>
      <c r="CI10679" s="273" t="s">
        <v>80</v>
      </c>
      <c r="CM10679" s="273" t="s">
        <v>73</v>
      </c>
      <c r="CN10679" s="273">
        <v>1</v>
      </c>
    </row>
    <row r="10680" spans="74:92">
      <c r="BV10680" s="273" t="s">
        <v>83</v>
      </c>
      <c r="BW10680" s="273" t="s">
        <v>75</v>
      </c>
      <c r="BX10680" s="273" t="s">
        <v>357</v>
      </c>
      <c r="BY10680" s="273" t="s">
        <v>670</v>
      </c>
      <c r="BZ10680" s="273" t="s">
        <v>110</v>
      </c>
      <c r="CA10680" s="273" t="s">
        <v>111</v>
      </c>
      <c r="CB10680" s="273" t="s">
        <v>117</v>
      </c>
      <c r="CC10680" s="273" t="s">
        <v>118</v>
      </c>
      <c r="CD10680" s="282">
        <v>5</v>
      </c>
      <c r="CE10680" s="274">
        <v>44927</v>
      </c>
      <c r="CI10680" s="273" t="s">
        <v>104</v>
      </c>
      <c r="CM10680" s="273" t="s">
        <v>73</v>
      </c>
      <c r="CN10680" s="273">
        <v>1</v>
      </c>
    </row>
    <row r="10681" spans="74:92">
      <c r="BV10681" s="273" t="s">
        <v>83</v>
      </c>
      <c r="BW10681" s="273" t="s">
        <v>75</v>
      </c>
      <c r="BX10681" s="273" t="s">
        <v>357</v>
      </c>
      <c r="BY10681" s="273" t="s">
        <v>670</v>
      </c>
      <c r="BZ10681" s="273" t="s">
        <v>86</v>
      </c>
      <c r="CA10681" s="273" t="s">
        <v>87</v>
      </c>
      <c r="CB10681" s="273" t="s">
        <v>101</v>
      </c>
      <c r="CC10681" s="273" t="s">
        <v>102</v>
      </c>
      <c r="CD10681" s="282">
        <v>4</v>
      </c>
      <c r="CE10681" s="274">
        <v>44927</v>
      </c>
      <c r="CF10681" s="273">
        <v>900</v>
      </c>
      <c r="CG10681" s="273" t="s">
        <v>1495</v>
      </c>
      <c r="CH10681" s="273">
        <v>129.375</v>
      </c>
      <c r="CI10681" s="273" t="s">
        <v>104</v>
      </c>
      <c r="CM10681" s="273" t="s">
        <v>73</v>
      </c>
      <c r="CN10681" s="273">
        <v>1</v>
      </c>
    </row>
    <row r="10682" spans="74:92">
      <c r="BV10682" s="273" t="s">
        <v>83</v>
      </c>
      <c r="BW10682" s="273" t="s">
        <v>75</v>
      </c>
      <c r="BX10682" s="273" t="s">
        <v>357</v>
      </c>
      <c r="BY10682" s="273" t="s">
        <v>670</v>
      </c>
      <c r="BZ10682" s="273" t="s">
        <v>86</v>
      </c>
      <c r="CA10682" s="273" t="s">
        <v>87</v>
      </c>
      <c r="CB10682" s="273" t="s">
        <v>88</v>
      </c>
      <c r="CC10682" s="273" t="s">
        <v>89</v>
      </c>
      <c r="CD10682" s="282">
        <v>3</v>
      </c>
      <c r="CE10682" s="274">
        <v>44927</v>
      </c>
      <c r="CF10682" s="273">
        <v>30</v>
      </c>
      <c r="CG10682" s="273" t="s">
        <v>80</v>
      </c>
      <c r="CH10682" s="273">
        <v>30</v>
      </c>
      <c r="CI10682" s="273" t="s">
        <v>80</v>
      </c>
      <c r="CM10682" s="273" t="s">
        <v>73</v>
      </c>
      <c r="CN10682" s="273">
        <v>1</v>
      </c>
    </row>
    <row r="10683" spans="74:92">
      <c r="BV10683" s="273" t="s">
        <v>83</v>
      </c>
      <c r="BW10683" s="273" t="s">
        <v>75</v>
      </c>
      <c r="BX10683" s="273" t="s">
        <v>357</v>
      </c>
      <c r="BY10683" s="273" t="s">
        <v>673</v>
      </c>
      <c r="BZ10683" s="273" t="s">
        <v>86</v>
      </c>
      <c r="CA10683" s="273" t="s">
        <v>87</v>
      </c>
      <c r="CB10683" s="273" t="s">
        <v>88</v>
      </c>
      <c r="CC10683" s="273" t="s">
        <v>89</v>
      </c>
      <c r="CD10683" s="282">
        <v>3</v>
      </c>
      <c r="CE10683" s="274">
        <v>44927</v>
      </c>
      <c r="CF10683" s="273">
        <v>108</v>
      </c>
      <c r="CG10683" s="273" t="s">
        <v>80</v>
      </c>
      <c r="CH10683" s="273">
        <v>108</v>
      </c>
      <c r="CI10683" s="273" t="s">
        <v>80</v>
      </c>
      <c r="CM10683" s="273" t="s">
        <v>73</v>
      </c>
      <c r="CN10683" s="273">
        <v>1</v>
      </c>
    </row>
    <row r="10684" spans="74:92">
      <c r="BV10684" s="273" t="s">
        <v>83</v>
      </c>
      <c r="BW10684" s="273" t="s">
        <v>75</v>
      </c>
      <c r="BX10684" s="273" t="s">
        <v>357</v>
      </c>
      <c r="BY10684" s="273" t="s">
        <v>673</v>
      </c>
      <c r="BZ10684" s="273" t="s">
        <v>86</v>
      </c>
      <c r="CA10684" s="273" t="s">
        <v>87</v>
      </c>
      <c r="CB10684" s="273" t="s">
        <v>101</v>
      </c>
      <c r="CC10684" s="273" t="s">
        <v>102</v>
      </c>
      <c r="CD10684" s="282">
        <v>4</v>
      </c>
      <c r="CE10684" s="274">
        <v>44927</v>
      </c>
      <c r="CF10684" s="273">
        <v>650</v>
      </c>
      <c r="CG10684" s="273" t="s">
        <v>1495</v>
      </c>
      <c r="CH10684" s="273">
        <v>93.4375</v>
      </c>
      <c r="CI10684" s="273" t="s">
        <v>104</v>
      </c>
      <c r="CM10684" s="273" t="s">
        <v>73</v>
      </c>
      <c r="CN10684" s="273">
        <v>1</v>
      </c>
    </row>
    <row r="10685" spans="74:92">
      <c r="BV10685" s="273" t="s">
        <v>83</v>
      </c>
      <c r="BW10685" s="273" t="s">
        <v>75</v>
      </c>
      <c r="BX10685" s="273" t="s">
        <v>357</v>
      </c>
      <c r="BY10685" s="273" t="s">
        <v>673</v>
      </c>
      <c r="BZ10685" s="273" t="s">
        <v>110</v>
      </c>
      <c r="CA10685" s="273" t="s">
        <v>111</v>
      </c>
      <c r="CB10685" s="273" t="s">
        <v>117</v>
      </c>
      <c r="CC10685" s="273" t="s">
        <v>118</v>
      </c>
      <c r="CD10685" s="282">
        <v>5</v>
      </c>
      <c r="CE10685" s="274">
        <v>44927</v>
      </c>
      <c r="CI10685" s="273" t="s">
        <v>104</v>
      </c>
      <c r="CM10685" s="273" t="s">
        <v>73</v>
      </c>
      <c r="CN10685" s="273">
        <v>1</v>
      </c>
    </row>
    <row r="10686" spans="74:92">
      <c r="BV10686" s="273" t="s">
        <v>83</v>
      </c>
      <c r="BW10686" s="273" t="s">
        <v>75</v>
      </c>
      <c r="BX10686" s="273" t="s">
        <v>357</v>
      </c>
      <c r="BY10686" s="273" t="s">
        <v>673</v>
      </c>
      <c r="BZ10686" s="273" t="s">
        <v>110</v>
      </c>
      <c r="CA10686" s="273" t="s">
        <v>111</v>
      </c>
      <c r="CB10686" s="273" t="s">
        <v>112</v>
      </c>
      <c r="CC10686" s="273" t="s">
        <v>113</v>
      </c>
      <c r="CD10686" s="282">
        <v>4</v>
      </c>
      <c r="CE10686" s="274">
        <v>44927</v>
      </c>
      <c r="CI10686" s="273" t="s">
        <v>80</v>
      </c>
      <c r="CM10686" s="273" t="s">
        <v>73</v>
      </c>
      <c r="CN10686" s="273">
        <v>1</v>
      </c>
    </row>
    <row r="10687" spans="74:92">
      <c r="BV10687" s="273" t="s">
        <v>83</v>
      </c>
      <c r="BW10687" s="273" t="s">
        <v>75</v>
      </c>
      <c r="BX10687" s="273" t="s">
        <v>357</v>
      </c>
      <c r="BY10687" s="273" t="s">
        <v>673</v>
      </c>
      <c r="BZ10687" s="273" t="s">
        <v>126</v>
      </c>
      <c r="CA10687" s="273" t="s">
        <v>127</v>
      </c>
      <c r="CB10687" s="273" t="s">
        <v>128</v>
      </c>
      <c r="CC10687" s="273" t="s">
        <v>129</v>
      </c>
      <c r="CD10687" s="282">
        <v>6</v>
      </c>
      <c r="CE10687" s="274">
        <v>44927</v>
      </c>
      <c r="CI10687" s="273" t="s">
        <v>80</v>
      </c>
      <c r="CM10687" s="273" t="s">
        <v>73</v>
      </c>
      <c r="CN10687" s="273">
        <v>1</v>
      </c>
    </row>
    <row r="10688" spans="74:92">
      <c r="BV10688" s="273" t="s">
        <v>83</v>
      </c>
      <c r="BW10688" s="273" t="s">
        <v>75</v>
      </c>
      <c r="BX10688" s="273" t="s">
        <v>357</v>
      </c>
      <c r="BY10688" s="273" t="s">
        <v>673</v>
      </c>
      <c r="BZ10688" s="273" t="s">
        <v>126</v>
      </c>
      <c r="CA10688" s="273" t="s">
        <v>127</v>
      </c>
      <c r="CB10688" s="273" t="s">
        <v>133</v>
      </c>
      <c r="CC10688" s="273" t="s">
        <v>134</v>
      </c>
      <c r="CD10688" s="282">
        <v>7</v>
      </c>
      <c r="CE10688" s="274">
        <v>44927</v>
      </c>
      <c r="CI10688" s="273" t="s">
        <v>104</v>
      </c>
      <c r="CM10688" s="273" t="s">
        <v>73</v>
      </c>
      <c r="CN10688" s="273">
        <v>1</v>
      </c>
    </row>
    <row r="10689" spans="74:92">
      <c r="BV10689" s="273" t="s">
        <v>83</v>
      </c>
      <c r="BW10689" s="273" t="s">
        <v>75</v>
      </c>
      <c r="BX10689" s="273" t="s">
        <v>357</v>
      </c>
      <c r="BY10689" s="273" t="s">
        <v>673</v>
      </c>
      <c r="BZ10689" s="273" t="s">
        <v>151</v>
      </c>
      <c r="CA10689" s="273" t="s">
        <v>152</v>
      </c>
      <c r="CB10689" s="273" t="s">
        <v>153</v>
      </c>
      <c r="CC10689" s="273" t="s">
        <v>154</v>
      </c>
      <c r="CD10689" s="282">
        <v>10</v>
      </c>
      <c r="CE10689" s="274">
        <v>44927</v>
      </c>
      <c r="CF10689" s="273">
        <v>0</v>
      </c>
      <c r="CG10689" s="273" t="s">
        <v>80</v>
      </c>
      <c r="CH10689" s="273">
        <v>0</v>
      </c>
      <c r="CI10689" s="273" t="s">
        <v>80</v>
      </c>
      <c r="CM10689" s="273" t="s">
        <v>73</v>
      </c>
      <c r="CN10689" s="273">
        <v>1</v>
      </c>
    </row>
    <row r="10690" spans="74:92">
      <c r="BV10690" s="273" t="s">
        <v>83</v>
      </c>
      <c r="BW10690" s="273" t="s">
        <v>75</v>
      </c>
      <c r="BX10690" s="273" t="s">
        <v>357</v>
      </c>
      <c r="BY10690" s="273" t="s">
        <v>673</v>
      </c>
      <c r="BZ10690" s="273" t="s">
        <v>138</v>
      </c>
      <c r="CA10690" s="273" t="s">
        <v>139</v>
      </c>
      <c r="CB10690" s="273" t="s">
        <v>140</v>
      </c>
      <c r="CC10690" s="273" t="s">
        <v>141</v>
      </c>
      <c r="CD10690" s="282">
        <v>9</v>
      </c>
      <c r="CE10690" s="274">
        <v>44927</v>
      </c>
      <c r="CF10690" s="273">
        <v>0</v>
      </c>
      <c r="CG10690" s="273" t="s">
        <v>80</v>
      </c>
      <c r="CH10690" s="273">
        <v>0</v>
      </c>
      <c r="CI10690" s="273" t="s">
        <v>80</v>
      </c>
      <c r="CM10690" s="273" t="s">
        <v>73</v>
      </c>
      <c r="CN10690" s="273">
        <v>1</v>
      </c>
    </row>
    <row r="10691" spans="74:92">
      <c r="BV10691" s="273" t="s">
        <v>83</v>
      </c>
      <c r="BW10691" s="273" t="s">
        <v>75</v>
      </c>
      <c r="BX10691" s="273" t="s">
        <v>357</v>
      </c>
      <c r="BY10691" s="273" t="s">
        <v>673</v>
      </c>
      <c r="BZ10691" s="273" t="s">
        <v>151</v>
      </c>
      <c r="CA10691" s="273" t="s">
        <v>152</v>
      </c>
      <c r="CB10691" s="273" t="s">
        <v>161</v>
      </c>
      <c r="CC10691" s="273" t="s">
        <v>162</v>
      </c>
      <c r="CD10691" s="282">
        <v>11</v>
      </c>
      <c r="CE10691" s="274">
        <v>44927</v>
      </c>
      <c r="CF10691" s="273">
        <v>0</v>
      </c>
      <c r="CG10691" s="273" t="s">
        <v>80</v>
      </c>
      <c r="CH10691" s="273">
        <v>0</v>
      </c>
      <c r="CI10691" s="273" t="s">
        <v>80</v>
      </c>
      <c r="CM10691" s="273" t="s">
        <v>73</v>
      </c>
      <c r="CN10691" s="273">
        <v>1</v>
      </c>
    </row>
    <row r="10692" spans="74:92">
      <c r="BV10692" s="273" t="s">
        <v>83</v>
      </c>
      <c r="BW10692" s="273" t="s">
        <v>75</v>
      </c>
      <c r="BX10692" s="273" t="s">
        <v>357</v>
      </c>
      <c r="BY10692" s="273" t="s">
        <v>673</v>
      </c>
      <c r="BZ10692" s="273" t="s">
        <v>167</v>
      </c>
      <c r="CA10692" s="273" t="s">
        <v>168</v>
      </c>
      <c r="CB10692" s="273" t="s">
        <v>169</v>
      </c>
      <c r="CC10692" s="273" t="s">
        <v>170</v>
      </c>
      <c r="CD10692" s="282">
        <v>12</v>
      </c>
      <c r="CE10692" s="274">
        <v>44927</v>
      </c>
      <c r="CF10692" s="273">
        <v>0</v>
      </c>
      <c r="CG10692" s="273" t="s">
        <v>80</v>
      </c>
      <c r="CH10692" s="273">
        <v>0</v>
      </c>
      <c r="CI10692" s="273" t="s">
        <v>80</v>
      </c>
      <c r="CM10692" s="273" t="s">
        <v>73</v>
      </c>
      <c r="CN10692" s="273">
        <v>1</v>
      </c>
    </row>
    <row r="10693" spans="74:92">
      <c r="BV10693" s="273" t="s">
        <v>83</v>
      </c>
      <c r="BW10693" s="273" t="s">
        <v>75</v>
      </c>
      <c r="BX10693" s="273" t="s">
        <v>357</v>
      </c>
      <c r="BY10693" s="273" t="s">
        <v>673</v>
      </c>
      <c r="BZ10693" s="273" t="s">
        <v>167</v>
      </c>
      <c r="CA10693" s="273" t="s">
        <v>168</v>
      </c>
      <c r="CB10693" s="273" t="s">
        <v>353</v>
      </c>
      <c r="CC10693" s="273" t="s">
        <v>354</v>
      </c>
      <c r="CD10693" s="282">
        <v>13</v>
      </c>
      <c r="CE10693" s="274">
        <v>44927</v>
      </c>
      <c r="CF10693" s="273">
        <v>0</v>
      </c>
      <c r="CG10693" s="273" t="s">
        <v>80</v>
      </c>
      <c r="CH10693" s="273">
        <v>0</v>
      </c>
      <c r="CI10693" s="273" t="s">
        <v>80</v>
      </c>
      <c r="CM10693" s="284" t="s">
        <v>73</v>
      </c>
      <c r="CN10693" s="273">
        <v>1</v>
      </c>
    </row>
    <row r="10694" spans="74:92">
      <c r="BV10694" s="273" t="s">
        <v>83</v>
      </c>
      <c r="BW10694" s="273" t="s">
        <v>75</v>
      </c>
      <c r="BX10694" s="273" t="s">
        <v>357</v>
      </c>
      <c r="BY10694" s="273" t="s">
        <v>673</v>
      </c>
      <c r="BZ10694" s="273" t="s">
        <v>167</v>
      </c>
      <c r="CA10694" s="273" t="s">
        <v>168</v>
      </c>
      <c r="CB10694" s="273" t="s">
        <v>313</v>
      </c>
      <c r="CC10694" s="273" t="s">
        <v>314</v>
      </c>
      <c r="CD10694" s="282">
        <v>14</v>
      </c>
      <c r="CE10694" s="274">
        <v>44927</v>
      </c>
      <c r="CF10694" s="273">
        <v>0</v>
      </c>
      <c r="CG10694" s="273" t="s">
        <v>80</v>
      </c>
      <c r="CH10694" s="273">
        <v>0</v>
      </c>
      <c r="CI10694" s="273" t="s">
        <v>80</v>
      </c>
      <c r="CM10694" s="284" t="s">
        <v>73</v>
      </c>
      <c r="CN10694" s="273">
        <v>1</v>
      </c>
    </row>
    <row r="10695" spans="74:92">
      <c r="BV10695" s="273" t="s">
        <v>83</v>
      </c>
      <c r="BW10695" s="273" t="s">
        <v>75</v>
      </c>
      <c r="BX10695" s="273" t="s">
        <v>357</v>
      </c>
      <c r="BY10695" s="273" t="s">
        <v>673</v>
      </c>
      <c r="BZ10695" s="273" t="s">
        <v>204</v>
      </c>
      <c r="CA10695" s="273" t="s">
        <v>205</v>
      </c>
      <c r="CB10695" s="273" t="s">
        <v>206</v>
      </c>
      <c r="CC10695" s="273" t="s">
        <v>207</v>
      </c>
      <c r="CD10695" s="282">
        <v>0</v>
      </c>
      <c r="CE10695" s="274">
        <v>44927</v>
      </c>
      <c r="CG10695" s="273" t="s">
        <v>181</v>
      </c>
      <c r="CI10695" s="273" t="s">
        <v>208</v>
      </c>
      <c r="CJ10695" s="273" t="s">
        <v>209</v>
      </c>
      <c r="CM10695" s="273" t="s">
        <v>73</v>
      </c>
      <c r="CN10695" s="273">
        <v>1</v>
      </c>
    </row>
    <row r="10696" spans="74:92">
      <c r="BV10696" s="273" t="s">
        <v>83</v>
      </c>
      <c r="BW10696" s="273" t="s">
        <v>75</v>
      </c>
      <c r="BX10696" s="273" t="s">
        <v>357</v>
      </c>
      <c r="BY10696" s="273" t="s">
        <v>673</v>
      </c>
      <c r="BZ10696" s="273" t="s">
        <v>86</v>
      </c>
      <c r="CA10696" s="273" t="s">
        <v>87</v>
      </c>
      <c r="CB10696" s="273" t="s">
        <v>179</v>
      </c>
      <c r="CC10696" s="273" t="s">
        <v>180</v>
      </c>
      <c r="CD10696" s="282">
        <v>1</v>
      </c>
      <c r="CE10696" s="274">
        <v>44927</v>
      </c>
      <c r="CG10696" s="273" t="s">
        <v>181</v>
      </c>
      <c r="CI10696" s="273" t="s">
        <v>181</v>
      </c>
      <c r="CJ10696" s="273" t="s">
        <v>1834</v>
      </c>
      <c r="CM10696" s="273" t="s">
        <v>73</v>
      </c>
      <c r="CN10696" s="273">
        <v>1</v>
      </c>
    </row>
    <row r="10697" spans="74:92">
      <c r="BV10697" s="273" t="s">
        <v>83</v>
      </c>
      <c r="BW10697" s="273" t="s">
        <v>75</v>
      </c>
      <c r="BX10697" s="273" t="s">
        <v>357</v>
      </c>
      <c r="BY10697" s="273" t="s">
        <v>673</v>
      </c>
      <c r="BZ10697" s="273" t="s">
        <v>167</v>
      </c>
      <c r="CA10697" s="273" t="s">
        <v>168</v>
      </c>
      <c r="CB10697" s="273" t="s">
        <v>319</v>
      </c>
      <c r="CC10697" s="273" t="s">
        <v>320</v>
      </c>
      <c r="CD10697" s="282">
        <v>15</v>
      </c>
      <c r="CE10697" s="274">
        <v>44927</v>
      </c>
      <c r="CF10697" s="273">
        <v>0</v>
      </c>
      <c r="CG10697" s="273" t="s">
        <v>80</v>
      </c>
      <c r="CH10697" s="273">
        <v>0</v>
      </c>
      <c r="CI10697" s="273" t="s">
        <v>80</v>
      </c>
      <c r="CM10697" s="273" t="s">
        <v>73</v>
      </c>
      <c r="CN10697" s="273">
        <v>1</v>
      </c>
    </row>
    <row r="10698" spans="74:92">
      <c r="BV10698" s="273" t="s">
        <v>83</v>
      </c>
      <c r="BW10698" s="273" t="s">
        <v>75</v>
      </c>
      <c r="BX10698" s="273" t="s">
        <v>357</v>
      </c>
      <c r="BY10698" s="273" t="s">
        <v>673</v>
      </c>
      <c r="BZ10698" s="273" t="s">
        <v>138</v>
      </c>
      <c r="CA10698" s="273" t="s">
        <v>139</v>
      </c>
      <c r="CB10698" s="273" t="s">
        <v>190</v>
      </c>
      <c r="CC10698" s="273" t="s">
        <v>191</v>
      </c>
      <c r="CD10698" s="282">
        <v>8</v>
      </c>
      <c r="CE10698" s="274">
        <v>44927</v>
      </c>
      <c r="CF10698" s="273">
        <v>0</v>
      </c>
      <c r="CG10698" s="273" t="s">
        <v>80</v>
      </c>
      <c r="CH10698" s="273">
        <v>0</v>
      </c>
      <c r="CI10698" s="273" t="s">
        <v>80</v>
      </c>
      <c r="CM10698" s="273" t="s">
        <v>73</v>
      </c>
      <c r="CN10698" s="273">
        <v>1</v>
      </c>
    </row>
    <row r="10699" spans="74:92">
      <c r="BV10699" s="273" t="s">
        <v>83</v>
      </c>
      <c r="BW10699" s="273" t="s">
        <v>75</v>
      </c>
      <c r="BX10699" s="273" t="s">
        <v>357</v>
      </c>
      <c r="BY10699" s="273" t="s">
        <v>673</v>
      </c>
      <c r="BZ10699" s="273" t="s">
        <v>86</v>
      </c>
      <c r="CA10699" s="273" t="s">
        <v>87</v>
      </c>
      <c r="CB10699" s="273" t="s">
        <v>233</v>
      </c>
      <c r="CC10699" s="273" t="s">
        <v>234</v>
      </c>
      <c r="CD10699" s="282">
        <v>1</v>
      </c>
      <c r="CE10699" s="274">
        <v>44927</v>
      </c>
      <c r="CG10699" s="273" t="s">
        <v>181</v>
      </c>
      <c r="CI10699" s="273" t="s">
        <v>181</v>
      </c>
      <c r="CJ10699" s="273" t="s">
        <v>1602</v>
      </c>
      <c r="CM10699" s="273" t="s">
        <v>73</v>
      </c>
      <c r="CN10699" s="273">
        <v>1</v>
      </c>
    </row>
    <row r="10700" spans="74:92">
      <c r="BV10700" s="273" t="s">
        <v>83</v>
      </c>
      <c r="BW10700" s="273" t="s">
        <v>75</v>
      </c>
      <c r="BX10700" s="273" t="s">
        <v>357</v>
      </c>
      <c r="BY10700" s="273" t="s">
        <v>673</v>
      </c>
      <c r="BZ10700" s="273" t="s">
        <v>86</v>
      </c>
      <c r="CA10700" s="273" t="s">
        <v>87</v>
      </c>
      <c r="CB10700" s="273" t="s">
        <v>217</v>
      </c>
      <c r="CC10700" s="273" t="s">
        <v>218</v>
      </c>
      <c r="CD10700" s="282">
        <v>2</v>
      </c>
      <c r="CE10700" s="274">
        <v>44927</v>
      </c>
      <c r="CG10700" s="273" t="s">
        <v>181</v>
      </c>
      <c r="CI10700" s="273" t="s">
        <v>181</v>
      </c>
      <c r="CJ10700" s="273" t="s">
        <v>1461</v>
      </c>
      <c r="CM10700" s="273" t="s">
        <v>73</v>
      </c>
      <c r="CN10700" s="273">
        <v>1</v>
      </c>
    </row>
    <row r="10701" spans="74:92">
      <c r="BV10701" s="273" t="s">
        <v>83</v>
      </c>
      <c r="BW10701" s="273" t="s">
        <v>75</v>
      </c>
      <c r="BX10701" s="273" t="s">
        <v>357</v>
      </c>
      <c r="BY10701" s="273" t="s">
        <v>673</v>
      </c>
      <c r="BZ10701" s="273" t="s">
        <v>86</v>
      </c>
      <c r="CA10701" s="273" t="s">
        <v>87</v>
      </c>
      <c r="CB10701" s="273" t="s">
        <v>225</v>
      </c>
      <c r="CC10701" s="273" t="s">
        <v>226</v>
      </c>
      <c r="CD10701" s="282">
        <v>5</v>
      </c>
      <c r="CE10701" s="274">
        <v>44927</v>
      </c>
      <c r="CF10701" s="273">
        <v>0</v>
      </c>
      <c r="CG10701" s="273" t="s">
        <v>80</v>
      </c>
      <c r="CH10701" s="273">
        <v>0</v>
      </c>
      <c r="CI10701" s="273" t="s">
        <v>80</v>
      </c>
      <c r="CM10701" s="273" t="s">
        <v>73</v>
      </c>
      <c r="CN10701" s="273">
        <v>1</v>
      </c>
    </row>
    <row r="10702" spans="74:92">
      <c r="BV10702" s="273" t="s">
        <v>83</v>
      </c>
      <c r="BW10702" s="273" t="s">
        <v>75</v>
      </c>
      <c r="BX10702" s="273" t="s">
        <v>357</v>
      </c>
      <c r="BY10702" s="273" t="s">
        <v>675</v>
      </c>
      <c r="BZ10702" s="273" t="s">
        <v>86</v>
      </c>
      <c r="CA10702" s="273" t="s">
        <v>87</v>
      </c>
      <c r="CB10702" s="273" t="s">
        <v>225</v>
      </c>
      <c r="CC10702" s="273" t="s">
        <v>226</v>
      </c>
      <c r="CD10702" s="282">
        <v>5</v>
      </c>
      <c r="CE10702" s="274">
        <v>44927</v>
      </c>
      <c r="CF10702" s="273">
        <v>0</v>
      </c>
      <c r="CG10702" s="273" t="s">
        <v>90</v>
      </c>
      <c r="CH10702" s="273">
        <v>0</v>
      </c>
      <c r="CI10702" s="273" t="s">
        <v>80</v>
      </c>
      <c r="CM10702" s="273" t="s">
        <v>73</v>
      </c>
      <c r="CN10702" s="273">
        <v>1</v>
      </c>
    </row>
    <row r="10703" spans="74:92">
      <c r="BV10703" s="273" t="s">
        <v>83</v>
      </c>
      <c r="BW10703" s="273" t="s">
        <v>75</v>
      </c>
      <c r="BX10703" s="273" t="s">
        <v>357</v>
      </c>
      <c r="BY10703" s="273" t="s">
        <v>675</v>
      </c>
      <c r="BZ10703" s="273" t="s">
        <v>86</v>
      </c>
      <c r="CA10703" s="273" t="s">
        <v>87</v>
      </c>
      <c r="CB10703" s="273" t="s">
        <v>217</v>
      </c>
      <c r="CC10703" s="273" t="s">
        <v>218</v>
      </c>
      <c r="CD10703" s="282">
        <v>2</v>
      </c>
      <c r="CE10703" s="274">
        <v>44927</v>
      </c>
      <c r="CG10703" s="273" t="s">
        <v>181</v>
      </c>
      <c r="CI10703" s="273" t="s">
        <v>181</v>
      </c>
      <c r="CJ10703" s="273" t="s">
        <v>1484</v>
      </c>
      <c r="CM10703" s="273" t="s">
        <v>73</v>
      </c>
      <c r="CN10703" s="273">
        <v>1</v>
      </c>
    </row>
    <row r="10704" spans="74:92">
      <c r="BV10704" s="273" t="s">
        <v>83</v>
      </c>
      <c r="BW10704" s="273" t="s">
        <v>75</v>
      </c>
      <c r="BX10704" s="273" t="s">
        <v>357</v>
      </c>
      <c r="BY10704" s="273" t="s">
        <v>675</v>
      </c>
      <c r="BZ10704" s="273" t="s">
        <v>86</v>
      </c>
      <c r="CA10704" s="273" t="s">
        <v>87</v>
      </c>
      <c r="CB10704" s="273" t="s">
        <v>233</v>
      </c>
      <c r="CC10704" s="273" t="s">
        <v>234</v>
      </c>
      <c r="CD10704" s="282">
        <v>1</v>
      </c>
      <c r="CE10704" s="274">
        <v>44927</v>
      </c>
      <c r="CG10704" s="273" t="s">
        <v>181</v>
      </c>
      <c r="CI10704" s="273" t="s">
        <v>181</v>
      </c>
      <c r="CJ10704" s="273" t="s">
        <v>1602</v>
      </c>
      <c r="CM10704" s="273" t="s">
        <v>73</v>
      </c>
      <c r="CN10704" s="273">
        <v>1</v>
      </c>
    </row>
    <row r="10705" spans="74:92">
      <c r="BV10705" s="273" t="s">
        <v>83</v>
      </c>
      <c r="BW10705" s="273" t="s">
        <v>75</v>
      </c>
      <c r="BX10705" s="273" t="s">
        <v>357</v>
      </c>
      <c r="BY10705" s="273" t="s">
        <v>675</v>
      </c>
      <c r="BZ10705" s="273" t="s">
        <v>138</v>
      </c>
      <c r="CA10705" s="273" t="s">
        <v>139</v>
      </c>
      <c r="CB10705" s="273" t="s">
        <v>190</v>
      </c>
      <c r="CC10705" s="273" t="s">
        <v>191</v>
      </c>
      <c r="CD10705" s="282">
        <v>8</v>
      </c>
      <c r="CE10705" s="274">
        <v>44927</v>
      </c>
      <c r="CF10705" s="273">
        <v>0</v>
      </c>
      <c r="CG10705" s="273" t="s">
        <v>90</v>
      </c>
      <c r="CH10705" s="273">
        <v>0</v>
      </c>
      <c r="CI10705" s="273" t="s">
        <v>80</v>
      </c>
      <c r="CM10705" s="273" t="s">
        <v>73</v>
      </c>
      <c r="CN10705" s="273">
        <v>1</v>
      </c>
    </row>
    <row r="10706" spans="74:92">
      <c r="BV10706" s="273" t="s">
        <v>83</v>
      </c>
      <c r="BW10706" s="273" t="s">
        <v>75</v>
      </c>
      <c r="BX10706" s="273" t="s">
        <v>357</v>
      </c>
      <c r="BY10706" s="273" t="s">
        <v>675</v>
      </c>
      <c r="BZ10706" s="273" t="s">
        <v>167</v>
      </c>
      <c r="CA10706" s="273" t="s">
        <v>168</v>
      </c>
      <c r="CB10706" s="273" t="s">
        <v>319</v>
      </c>
      <c r="CC10706" s="273" t="s">
        <v>320</v>
      </c>
      <c r="CD10706" s="282">
        <v>15</v>
      </c>
      <c r="CE10706" s="274">
        <v>44927</v>
      </c>
      <c r="CF10706" s="273">
        <v>0</v>
      </c>
      <c r="CG10706" s="273" t="s">
        <v>90</v>
      </c>
      <c r="CH10706" s="273">
        <v>0</v>
      </c>
      <c r="CI10706" s="273" t="s">
        <v>80</v>
      </c>
      <c r="CM10706" s="273" t="s">
        <v>73</v>
      </c>
      <c r="CN10706" s="273">
        <v>1</v>
      </c>
    </row>
    <row r="10707" spans="74:92">
      <c r="BV10707" s="273" t="s">
        <v>83</v>
      </c>
      <c r="BW10707" s="273" t="s">
        <v>75</v>
      </c>
      <c r="BX10707" s="273" t="s">
        <v>357</v>
      </c>
      <c r="BY10707" s="273" t="s">
        <v>675</v>
      </c>
      <c r="BZ10707" s="273" t="s">
        <v>86</v>
      </c>
      <c r="CA10707" s="273" t="s">
        <v>87</v>
      </c>
      <c r="CB10707" s="273" t="s">
        <v>179</v>
      </c>
      <c r="CC10707" s="273" t="s">
        <v>180</v>
      </c>
      <c r="CD10707" s="282">
        <v>1</v>
      </c>
      <c r="CE10707" s="274">
        <v>44927</v>
      </c>
      <c r="CG10707" s="273" t="s">
        <v>181</v>
      </c>
      <c r="CI10707" s="273" t="s">
        <v>181</v>
      </c>
      <c r="CJ10707" s="273" t="s">
        <v>1834</v>
      </c>
      <c r="CM10707" s="273" t="s">
        <v>73</v>
      </c>
      <c r="CN10707" s="273">
        <v>1</v>
      </c>
    </row>
    <row r="10708" spans="74:92">
      <c r="BV10708" s="273" t="s">
        <v>83</v>
      </c>
      <c r="BW10708" s="273" t="s">
        <v>75</v>
      </c>
      <c r="BX10708" s="273" t="s">
        <v>357</v>
      </c>
      <c r="BY10708" s="273" t="s">
        <v>675</v>
      </c>
      <c r="BZ10708" s="273" t="s">
        <v>204</v>
      </c>
      <c r="CA10708" s="273" t="s">
        <v>205</v>
      </c>
      <c r="CB10708" s="273" t="s">
        <v>206</v>
      </c>
      <c r="CC10708" s="273" t="s">
        <v>207</v>
      </c>
      <c r="CD10708" s="282">
        <v>0</v>
      </c>
      <c r="CE10708" s="274">
        <v>44927</v>
      </c>
      <c r="CG10708" s="273" t="s">
        <v>181</v>
      </c>
      <c r="CI10708" s="273" t="s">
        <v>208</v>
      </c>
      <c r="CJ10708" s="273" t="s">
        <v>209</v>
      </c>
      <c r="CM10708" s="273" t="s">
        <v>73</v>
      </c>
      <c r="CN10708" s="273">
        <v>1</v>
      </c>
    </row>
    <row r="10709" spans="74:92">
      <c r="BV10709" s="273" t="s">
        <v>83</v>
      </c>
      <c r="BW10709" s="273" t="s">
        <v>75</v>
      </c>
      <c r="BX10709" s="273" t="s">
        <v>357</v>
      </c>
      <c r="BY10709" s="273" t="s">
        <v>675</v>
      </c>
      <c r="BZ10709" s="273" t="s">
        <v>167</v>
      </c>
      <c r="CA10709" s="273" t="s">
        <v>168</v>
      </c>
      <c r="CB10709" s="273" t="s">
        <v>313</v>
      </c>
      <c r="CC10709" s="273" t="s">
        <v>314</v>
      </c>
      <c r="CD10709" s="282">
        <v>14</v>
      </c>
      <c r="CE10709" s="274">
        <v>44927</v>
      </c>
      <c r="CF10709" s="273">
        <v>0</v>
      </c>
      <c r="CG10709" s="273" t="s">
        <v>90</v>
      </c>
      <c r="CH10709" s="273">
        <v>0</v>
      </c>
      <c r="CI10709" s="273" t="s">
        <v>80</v>
      </c>
      <c r="CM10709" s="273" t="s">
        <v>73</v>
      </c>
      <c r="CN10709" s="273">
        <v>1</v>
      </c>
    </row>
    <row r="10710" spans="74:92">
      <c r="BV10710" s="273" t="s">
        <v>83</v>
      </c>
      <c r="BW10710" s="273" t="s">
        <v>75</v>
      </c>
      <c r="BX10710" s="273" t="s">
        <v>357</v>
      </c>
      <c r="BY10710" s="273" t="s">
        <v>675</v>
      </c>
      <c r="BZ10710" s="273" t="s">
        <v>167</v>
      </c>
      <c r="CA10710" s="273" t="s">
        <v>168</v>
      </c>
      <c r="CB10710" s="273" t="s">
        <v>353</v>
      </c>
      <c r="CC10710" s="273" t="s">
        <v>354</v>
      </c>
      <c r="CD10710" s="282">
        <v>13</v>
      </c>
      <c r="CE10710" s="274">
        <v>44927</v>
      </c>
      <c r="CF10710" s="273">
        <v>0</v>
      </c>
      <c r="CG10710" s="273" t="s">
        <v>90</v>
      </c>
      <c r="CH10710" s="273">
        <v>0</v>
      </c>
      <c r="CI10710" s="273" t="s">
        <v>80</v>
      </c>
      <c r="CM10710" s="273" t="s">
        <v>73</v>
      </c>
      <c r="CN10710" s="273">
        <v>1</v>
      </c>
    </row>
    <row r="10711" spans="74:92">
      <c r="BV10711" s="273" t="s">
        <v>83</v>
      </c>
      <c r="BW10711" s="273" t="s">
        <v>75</v>
      </c>
      <c r="BX10711" s="273" t="s">
        <v>357</v>
      </c>
      <c r="BY10711" s="273" t="s">
        <v>675</v>
      </c>
      <c r="BZ10711" s="273" t="s">
        <v>167</v>
      </c>
      <c r="CA10711" s="273" t="s">
        <v>168</v>
      </c>
      <c r="CB10711" s="273" t="s">
        <v>169</v>
      </c>
      <c r="CC10711" s="273" t="s">
        <v>170</v>
      </c>
      <c r="CD10711" s="282">
        <v>12</v>
      </c>
      <c r="CE10711" s="274">
        <v>44927</v>
      </c>
      <c r="CF10711" s="273">
        <v>0</v>
      </c>
      <c r="CG10711" s="273" t="s">
        <v>90</v>
      </c>
      <c r="CH10711" s="273">
        <v>0</v>
      </c>
      <c r="CI10711" s="273" t="s">
        <v>80</v>
      </c>
      <c r="CM10711" s="273" t="s">
        <v>73</v>
      </c>
      <c r="CN10711" s="273">
        <v>1</v>
      </c>
    </row>
    <row r="10712" spans="74:92">
      <c r="BV10712" s="273" t="s">
        <v>83</v>
      </c>
      <c r="BW10712" s="273" t="s">
        <v>75</v>
      </c>
      <c r="BX10712" s="273" t="s">
        <v>357</v>
      </c>
      <c r="BY10712" s="273" t="s">
        <v>675</v>
      </c>
      <c r="BZ10712" s="273" t="s">
        <v>151</v>
      </c>
      <c r="CA10712" s="273" t="s">
        <v>152</v>
      </c>
      <c r="CB10712" s="273" t="s">
        <v>161</v>
      </c>
      <c r="CC10712" s="273" t="s">
        <v>162</v>
      </c>
      <c r="CD10712" s="282">
        <v>11</v>
      </c>
      <c r="CE10712" s="274">
        <v>44927</v>
      </c>
      <c r="CF10712" s="273">
        <v>0</v>
      </c>
      <c r="CG10712" s="273" t="s">
        <v>90</v>
      </c>
      <c r="CH10712" s="273">
        <v>0</v>
      </c>
      <c r="CI10712" s="273" t="s">
        <v>80</v>
      </c>
      <c r="CM10712" s="273" t="s">
        <v>73</v>
      </c>
      <c r="CN10712" s="273">
        <v>1</v>
      </c>
    </row>
    <row r="10713" spans="74:92">
      <c r="BV10713" s="273" t="s">
        <v>83</v>
      </c>
      <c r="BW10713" s="273" t="s">
        <v>75</v>
      </c>
      <c r="BX10713" s="273" t="s">
        <v>357</v>
      </c>
      <c r="BY10713" s="273" t="s">
        <v>675</v>
      </c>
      <c r="BZ10713" s="273" t="s">
        <v>138</v>
      </c>
      <c r="CA10713" s="273" t="s">
        <v>139</v>
      </c>
      <c r="CB10713" s="273" t="s">
        <v>140</v>
      </c>
      <c r="CC10713" s="273" t="s">
        <v>141</v>
      </c>
      <c r="CD10713" s="282">
        <v>9</v>
      </c>
      <c r="CE10713" s="274">
        <v>44927</v>
      </c>
      <c r="CF10713" s="273">
        <v>0</v>
      </c>
      <c r="CG10713" s="273" t="s">
        <v>90</v>
      </c>
      <c r="CH10713" s="273">
        <v>0</v>
      </c>
      <c r="CI10713" s="273" t="s">
        <v>80</v>
      </c>
      <c r="CM10713" s="273" t="s">
        <v>73</v>
      </c>
      <c r="CN10713" s="273">
        <v>1</v>
      </c>
    </row>
    <row r="10714" spans="74:92">
      <c r="BV10714" s="273" t="s">
        <v>83</v>
      </c>
      <c r="BW10714" s="273" t="s">
        <v>75</v>
      </c>
      <c r="BX10714" s="273" t="s">
        <v>357</v>
      </c>
      <c r="BY10714" s="273" t="s">
        <v>675</v>
      </c>
      <c r="BZ10714" s="273" t="s">
        <v>151</v>
      </c>
      <c r="CA10714" s="273" t="s">
        <v>152</v>
      </c>
      <c r="CB10714" s="273" t="s">
        <v>153</v>
      </c>
      <c r="CC10714" s="273" t="s">
        <v>154</v>
      </c>
      <c r="CD10714" s="282">
        <v>10</v>
      </c>
      <c r="CE10714" s="274">
        <v>44927</v>
      </c>
      <c r="CF10714" s="273">
        <v>0</v>
      </c>
      <c r="CG10714" s="273" t="s">
        <v>90</v>
      </c>
      <c r="CH10714" s="273">
        <v>0</v>
      </c>
      <c r="CI10714" s="273" t="s">
        <v>80</v>
      </c>
      <c r="CM10714" s="273" t="s">
        <v>73</v>
      </c>
      <c r="CN10714" s="273">
        <v>1</v>
      </c>
    </row>
    <row r="10715" spans="74:92">
      <c r="BV10715" s="273" t="s">
        <v>83</v>
      </c>
      <c r="BW10715" s="273" t="s">
        <v>75</v>
      </c>
      <c r="BX10715" s="273" t="s">
        <v>357</v>
      </c>
      <c r="BY10715" s="273" t="s">
        <v>675</v>
      </c>
      <c r="BZ10715" s="273" t="s">
        <v>126</v>
      </c>
      <c r="CA10715" s="273" t="s">
        <v>127</v>
      </c>
      <c r="CB10715" s="273" t="s">
        <v>133</v>
      </c>
      <c r="CC10715" s="273" t="s">
        <v>134</v>
      </c>
      <c r="CD10715" s="282">
        <v>7</v>
      </c>
      <c r="CE10715" s="274">
        <v>44927</v>
      </c>
      <c r="CI10715" s="273" t="s">
        <v>104</v>
      </c>
      <c r="CM10715" s="273" t="s">
        <v>73</v>
      </c>
      <c r="CN10715" s="273">
        <v>1</v>
      </c>
    </row>
    <row r="10716" spans="74:92">
      <c r="BV10716" s="273" t="s">
        <v>83</v>
      </c>
      <c r="BW10716" s="273" t="s">
        <v>75</v>
      </c>
      <c r="BX10716" s="273" t="s">
        <v>357</v>
      </c>
      <c r="BY10716" s="273" t="s">
        <v>675</v>
      </c>
      <c r="BZ10716" s="273" t="s">
        <v>126</v>
      </c>
      <c r="CA10716" s="273" t="s">
        <v>127</v>
      </c>
      <c r="CB10716" s="273" t="s">
        <v>128</v>
      </c>
      <c r="CC10716" s="273" t="s">
        <v>129</v>
      </c>
      <c r="CD10716" s="282">
        <v>6</v>
      </c>
      <c r="CE10716" s="274">
        <v>44927</v>
      </c>
      <c r="CI10716" s="273" t="s">
        <v>80</v>
      </c>
      <c r="CM10716" s="273" t="s">
        <v>73</v>
      </c>
      <c r="CN10716" s="273">
        <v>1</v>
      </c>
    </row>
    <row r="10717" spans="74:92">
      <c r="BV10717" s="273" t="s">
        <v>83</v>
      </c>
      <c r="BW10717" s="273" t="s">
        <v>75</v>
      </c>
      <c r="BX10717" s="273" t="s">
        <v>357</v>
      </c>
      <c r="BY10717" s="273" t="s">
        <v>675</v>
      </c>
      <c r="BZ10717" s="273" t="s">
        <v>110</v>
      </c>
      <c r="CA10717" s="273" t="s">
        <v>111</v>
      </c>
      <c r="CB10717" s="273" t="s">
        <v>112</v>
      </c>
      <c r="CC10717" s="273" t="s">
        <v>113</v>
      </c>
      <c r="CD10717" s="282">
        <v>4</v>
      </c>
      <c r="CE10717" s="274">
        <v>44927</v>
      </c>
      <c r="CI10717" s="273" t="s">
        <v>80</v>
      </c>
      <c r="CM10717" s="273" t="s">
        <v>73</v>
      </c>
      <c r="CN10717" s="273">
        <v>1</v>
      </c>
    </row>
    <row r="10718" spans="74:92">
      <c r="BV10718" s="273" t="s">
        <v>83</v>
      </c>
      <c r="BW10718" s="273" t="s">
        <v>75</v>
      </c>
      <c r="BX10718" s="273" t="s">
        <v>357</v>
      </c>
      <c r="BY10718" s="273" t="s">
        <v>675</v>
      </c>
      <c r="BZ10718" s="273" t="s">
        <v>110</v>
      </c>
      <c r="CA10718" s="273" t="s">
        <v>111</v>
      </c>
      <c r="CB10718" s="273" t="s">
        <v>117</v>
      </c>
      <c r="CC10718" s="273" t="s">
        <v>118</v>
      </c>
      <c r="CD10718" s="282">
        <v>5</v>
      </c>
      <c r="CE10718" s="274">
        <v>44927</v>
      </c>
      <c r="CI10718" s="273" t="s">
        <v>104</v>
      </c>
      <c r="CM10718" s="273" t="s">
        <v>73</v>
      </c>
      <c r="CN10718" s="273">
        <v>1</v>
      </c>
    </row>
    <row r="10719" spans="74:92">
      <c r="BV10719" s="273" t="s">
        <v>83</v>
      </c>
      <c r="BW10719" s="273" t="s">
        <v>75</v>
      </c>
      <c r="BX10719" s="273" t="s">
        <v>357</v>
      </c>
      <c r="BY10719" s="273" t="s">
        <v>675</v>
      </c>
      <c r="BZ10719" s="273" t="s">
        <v>86</v>
      </c>
      <c r="CA10719" s="273" t="s">
        <v>87</v>
      </c>
      <c r="CB10719" s="273" t="s">
        <v>101</v>
      </c>
      <c r="CC10719" s="273" t="s">
        <v>102</v>
      </c>
      <c r="CD10719" s="282">
        <v>4</v>
      </c>
      <c r="CE10719" s="274">
        <v>44927</v>
      </c>
      <c r="CF10719" s="273">
        <v>0</v>
      </c>
      <c r="CG10719" s="273" t="s">
        <v>1495</v>
      </c>
      <c r="CH10719" s="273">
        <v>0</v>
      </c>
      <c r="CI10719" s="273" t="s">
        <v>104</v>
      </c>
      <c r="CM10719" s="273" t="s">
        <v>73</v>
      </c>
      <c r="CN10719" s="273">
        <v>1</v>
      </c>
    </row>
    <row r="10720" spans="74:92">
      <c r="BV10720" s="273" t="s">
        <v>83</v>
      </c>
      <c r="BW10720" s="273" t="s">
        <v>75</v>
      </c>
      <c r="BX10720" s="273" t="s">
        <v>357</v>
      </c>
      <c r="BY10720" s="273" t="s">
        <v>675</v>
      </c>
      <c r="BZ10720" s="273" t="s">
        <v>86</v>
      </c>
      <c r="CA10720" s="273" t="s">
        <v>87</v>
      </c>
      <c r="CB10720" s="273" t="s">
        <v>88</v>
      </c>
      <c r="CC10720" s="273" t="s">
        <v>89</v>
      </c>
      <c r="CD10720" s="282">
        <v>3</v>
      </c>
      <c r="CE10720" s="274">
        <v>44927</v>
      </c>
      <c r="CF10720" s="273">
        <v>0</v>
      </c>
      <c r="CG10720" s="273" t="s">
        <v>90</v>
      </c>
      <c r="CH10720" s="273">
        <v>0</v>
      </c>
      <c r="CI10720" s="273" t="s">
        <v>80</v>
      </c>
      <c r="CM10720" s="273" t="s">
        <v>73</v>
      </c>
      <c r="CN10720" s="273">
        <v>1</v>
      </c>
    </row>
    <row r="10721" spans="74:92">
      <c r="BV10721" s="273" t="s">
        <v>83</v>
      </c>
      <c r="BW10721" s="273" t="s">
        <v>75</v>
      </c>
      <c r="BX10721" s="273" t="s">
        <v>357</v>
      </c>
      <c r="BY10721" s="273" t="s">
        <v>678</v>
      </c>
      <c r="BZ10721" s="273" t="s">
        <v>86</v>
      </c>
      <c r="CA10721" s="273" t="s">
        <v>87</v>
      </c>
      <c r="CB10721" s="273" t="s">
        <v>88</v>
      </c>
      <c r="CC10721" s="273" t="s">
        <v>89</v>
      </c>
      <c r="CD10721" s="282">
        <v>3</v>
      </c>
      <c r="CE10721" s="274">
        <v>44927</v>
      </c>
      <c r="CF10721" s="273">
        <v>0</v>
      </c>
      <c r="CG10721" s="273" t="s">
        <v>80</v>
      </c>
      <c r="CH10721" s="273">
        <v>0</v>
      </c>
      <c r="CI10721" s="273" t="s">
        <v>80</v>
      </c>
      <c r="CM10721" s="273" t="s">
        <v>73</v>
      </c>
      <c r="CN10721" s="273">
        <v>1</v>
      </c>
    </row>
    <row r="10722" spans="74:92">
      <c r="BV10722" s="273" t="s">
        <v>83</v>
      </c>
      <c r="BW10722" s="273" t="s">
        <v>75</v>
      </c>
      <c r="BX10722" s="273" t="s">
        <v>357</v>
      </c>
      <c r="BY10722" s="273" t="s">
        <v>678</v>
      </c>
      <c r="BZ10722" s="273" t="s">
        <v>86</v>
      </c>
      <c r="CA10722" s="273" t="s">
        <v>87</v>
      </c>
      <c r="CB10722" s="273" t="s">
        <v>101</v>
      </c>
      <c r="CC10722" s="273" t="s">
        <v>102</v>
      </c>
      <c r="CD10722" s="282">
        <v>4</v>
      </c>
      <c r="CE10722" s="274">
        <v>44927</v>
      </c>
      <c r="CF10722" s="273">
        <v>0</v>
      </c>
      <c r="CG10722" s="273" t="s">
        <v>1495</v>
      </c>
      <c r="CH10722" s="273">
        <v>0</v>
      </c>
      <c r="CI10722" s="273" t="s">
        <v>104</v>
      </c>
      <c r="CM10722" s="273" t="s">
        <v>73</v>
      </c>
      <c r="CN10722" s="273">
        <v>1</v>
      </c>
    </row>
    <row r="10723" spans="74:92">
      <c r="BV10723" s="273" t="s">
        <v>83</v>
      </c>
      <c r="BW10723" s="273" t="s">
        <v>75</v>
      </c>
      <c r="BX10723" s="273" t="s">
        <v>357</v>
      </c>
      <c r="BY10723" s="273" t="s">
        <v>678</v>
      </c>
      <c r="BZ10723" s="273" t="s">
        <v>110</v>
      </c>
      <c r="CA10723" s="273" t="s">
        <v>111</v>
      </c>
      <c r="CB10723" s="273" t="s">
        <v>117</v>
      </c>
      <c r="CC10723" s="273" t="s">
        <v>118</v>
      </c>
      <c r="CD10723" s="282">
        <v>5</v>
      </c>
      <c r="CE10723" s="274">
        <v>44927</v>
      </c>
      <c r="CI10723" s="273" t="s">
        <v>104</v>
      </c>
      <c r="CM10723" s="273" t="s">
        <v>73</v>
      </c>
      <c r="CN10723" s="273">
        <v>1</v>
      </c>
    </row>
    <row r="10724" spans="74:92">
      <c r="BV10724" s="273" t="s">
        <v>83</v>
      </c>
      <c r="BW10724" s="273" t="s">
        <v>75</v>
      </c>
      <c r="BX10724" s="273" t="s">
        <v>357</v>
      </c>
      <c r="BY10724" s="273" t="s">
        <v>678</v>
      </c>
      <c r="BZ10724" s="273" t="s">
        <v>110</v>
      </c>
      <c r="CA10724" s="273" t="s">
        <v>111</v>
      </c>
      <c r="CB10724" s="273" t="s">
        <v>112</v>
      </c>
      <c r="CC10724" s="273" t="s">
        <v>113</v>
      </c>
      <c r="CD10724" s="282">
        <v>4</v>
      </c>
      <c r="CE10724" s="274">
        <v>44927</v>
      </c>
      <c r="CI10724" s="273" t="s">
        <v>80</v>
      </c>
      <c r="CM10724" s="273" t="s">
        <v>73</v>
      </c>
      <c r="CN10724" s="273">
        <v>1</v>
      </c>
    </row>
    <row r="10725" spans="74:92">
      <c r="BV10725" s="273" t="s">
        <v>83</v>
      </c>
      <c r="BW10725" s="273" t="s">
        <v>75</v>
      </c>
      <c r="BX10725" s="273" t="s">
        <v>357</v>
      </c>
      <c r="BY10725" s="273" t="s">
        <v>678</v>
      </c>
      <c r="BZ10725" s="273" t="s">
        <v>126</v>
      </c>
      <c r="CA10725" s="273" t="s">
        <v>127</v>
      </c>
      <c r="CB10725" s="273" t="s">
        <v>128</v>
      </c>
      <c r="CC10725" s="273" t="s">
        <v>129</v>
      </c>
      <c r="CD10725" s="282">
        <v>6</v>
      </c>
      <c r="CE10725" s="274">
        <v>44927</v>
      </c>
      <c r="CI10725" s="273" t="s">
        <v>80</v>
      </c>
      <c r="CM10725" s="273" t="s">
        <v>73</v>
      </c>
      <c r="CN10725" s="273">
        <v>1</v>
      </c>
    </row>
    <row r="10726" spans="74:92">
      <c r="BV10726" s="273" t="s">
        <v>83</v>
      </c>
      <c r="BW10726" s="273" t="s">
        <v>75</v>
      </c>
      <c r="BX10726" s="273" t="s">
        <v>357</v>
      </c>
      <c r="BY10726" s="273" t="s">
        <v>678</v>
      </c>
      <c r="BZ10726" s="273" t="s">
        <v>126</v>
      </c>
      <c r="CA10726" s="273" t="s">
        <v>127</v>
      </c>
      <c r="CB10726" s="273" t="s">
        <v>133</v>
      </c>
      <c r="CC10726" s="273" t="s">
        <v>134</v>
      </c>
      <c r="CD10726" s="282">
        <v>7</v>
      </c>
      <c r="CE10726" s="274">
        <v>44927</v>
      </c>
      <c r="CI10726" s="273" t="s">
        <v>104</v>
      </c>
      <c r="CM10726" s="273" t="s">
        <v>73</v>
      </c>
      <c r="CN10726" s="273">
        <v>1</v>
      </c>
    </row>
    <row r="10727" spans="74:92">
      <c r="BV10727" s="273" t="s">
        <v>83</v>
      </c>
      <c r="BW10727" s="273" t="s">
        <v>75</v>
      </c>
      <c r="BX10727" s="273" t="s">
        <v>357</v>
      </c>
      <c r="BY10727" s="273" t="s">
        <v>678</v>
      </c>
      <c r="BZ10727" s="273" t="s">
        <v>151</v>
      </c>
      <c r="CA10727" s="273" t="s">
        <v>152</v>
      </c>
      <c r="CB10727" s="273" t="s">
        <v>153</v>
      </c>
      <c r="CC10727" s="273" t="s">
        <v>154</v>
      </c>
      <c r="CD10727" s="282">
        <v>10</v>
      </c>
      <c r="CE10727" s="274">
        <v>44927</v>
      </c>
      <c r="CF10727" s="273">
        <v>0</v>
      </c>
      <c r="CG10727" s="273" t="s">
        <v>80</v>
      </c>
      <c r="CH10727" s="273">
        <v>0</v>
      </c>
      <c r="CI10727" s="273" t="s">
        <v>80</v>
      </c>
      <c r="CM10727" s="273" t="s">
        <v>73</v>
      </c>
      <c r="CN10727" s="273">
        <v>1</v>
      </c>
    </row>
    <row r="10728" spans="74:92">
      <c r="BV10728" s="273" t="s">
        <v>83</v>
      </c>
      <c r="BW10728" s="273" t="s">
        <v>75</v>
      </c>
      <c r="BX10728" s="273" t="s">
        <v>357</v>
      </c>
      <c r="BY10728" s="273" t="s">
        <v>678</v>
      </c>
      <c r="BZ10728" s="273" t="s">
        <v>138</v>
      </c>
      <c r="CA10728" s="273" t="s">
        <v>139</v>
      </c>
      <c r="CB10728" s="273" t="s">
        <v>140</v>
      </c>
      <c r="CC10728" s="273" t="s">
        <v>141</v>
      </c>
      <c r="CD10728" s="282">
        <v>9</v>
      </c>
      <c r="CE10728" s="274">
        <v>44927</v>
      </c>
      <c r="CF10728" s="273">
        <v>0</v>
      </c>
      <c r="CG10728" s="273" t="s">
        <v>80</v>
      </c>
      <c r="CH10728" s="273">
        <v>0</v>
      </c>
      <c r="CI10728" s="273" t="s">
        <v>80</v>
      </c>
      <c r="CM10728" s="273" t="s">
        <v>73</v>
      </c>
      <c r="CN10728" s="273">
        <v>1</v>
      </c>
    </row>
    <row r="10729" spans="74:92">
      <c r="BV10729" s="273" t="s">
        <v>83</v>
      </c>
      <c r="BW10729" s="273" t="s">
        <v>75</v>
      </c>
      <c r="BX10729" s="273" t="s">
        <v>357</v>
      </c>
      <c r="BY10729" s="273" t="s">
        <v>678</v>
      </c>
      <c r="BZ10729" s="273" t="s">
        <v>151</v>
      </c>
      <c r="CA10729" s="273" t="s">
        <v>152</v>
      </c>
      <c r="CB10729" s="273" t="s">
        <v>161</v>
      </c>
      <c r="CC10729" s="273" t="s">
        <v>162</v>
      </c>
      <c r="CD10729" s="282">
        <v>11</v>
      </c>
      <c r="CE10729" s="274">
        <v>44927</v>
      </c>
      <c r="CF10729" s="273">
        <v>0</v>
      </c>
      <c r="CG10729" s="273" t="s">
        <v>80</v>
      </c>
      <c r="CH10729" s="273">
        <v>0</v>
      </c>
      <c r="CI10729" s="273" t="s">
        <v>80</v>
      </c>
      <c r="CM10729" s="273" t="s">
        <v>73</v>
      </c>
      <c r="CN10729" s="273">
        <v>1</v>
      </c>
    </row>
    <row r="10730" spans="74:92">
      <c r="BV10730" s="273" t="s">
        <v>83</v>
      </c>
      <c r="BW10730" s="273" t="s">
        <v>75</v>
      </c>
      <c r="BX10730" s="273" t="s">
        <v>357</v>
      </c>
      <c r="BY10730" s="273" t="s">
        <v>678</v>
      </c>
      <c r="BZ10730" s="273" t="s">
        <v>167</v>
      </c>
      <c r="CA10730" s="273" t="s">
        <v>168</v>
      </c>
      <c r="CB10730" s="273" t="s">
        <v>169</v>
      </c>
      <c r="CC10730" s="273" t="s">
        <v>170</v>
      </c>
      <c r="CD10730" s="282">
        <v>12</v>
      </c>
      <c r="CE10730" s="274">
        <v>44927</v>
      </c>
      <c r="CF10730" s="273">
        <v>0</v>
      </c>
      <c r="CG10730" s="273" t="s">
        <v>80</v>
      </c>
      <c r="CH10730" s="273">
        <v>0</v>
      </c>
      <c r="CI10730" s="273" t="s">
        <v>80</v>
      </c>
      <c r="CM10730" s="273" t="s">
        <v>73</v>
      </c>
      <c r="CN10730" s="273">
        <v>1</v>
      </c>
    </row>
    <row r="10731" spans="74:92">
      <c r="BV10731" s="273" t="s">
        <v>83</v>
      </c>
      <c r="BW10731" s="273" t="s">
        <v>75</v>
      </c>
      <c r="BX10731" s="273" t="s">
        <v>357</v>
      </c>
      <c r="BY10731" s="273" t="s">
        <v>678</v>
      </c>
      <c r="BZ10731" s="273" t="s">
        <v>167</v>
      </c>
      <c r="CA10731" s="273" t="s">
        <v>168</v>
      </c>
      <c r="CB10731" s="273" t="s">
        <v>353</v>
      </c>
      <c r="CC10731" s="273" t="s">
        <v>354</v>
      </c>
      <c r="CD10731" s="282">
        <v>13</v>
      </c>
      <c r="CE10731" s="274">
        <v>44927</v>
      </c>
      <c r="CF10731" s="273">
        <v>0</v>
      </c>
      <c r="CG10731" s="273" t="s">
        <v>80</v>
      </c>
      <c r="CH10731" s="273">
        <v>0</v>
      </c>
      <c r="CI10731" s="273" t="s">
        <v>80</v>
      </c>
      <c r="CM10731" s="273" t="s">
        <v>73</v>
      </c>
      <c r="CN10731" s="273">
        <v>1</v>
      </c>
    </row>
    <row r="10732" spans="74:92">
      <c r="BV10732" s="273" t="s">
        <v>83</v>
      </c>
      <c r="BW10732" s="273" t="s">
        <v>75</v>
      </c>
      <c r="BX10732" s="273" t="s">
        <v>357</v>
      </c>
      <c r="BY10732" s="273" t="s">
        <v>678</v>
      </c>
      <c r="BZ10732" s="273" t="s">
        <v>167</v>
      </c>
      <c r="CA10732" s="273" t="s">
        <v>168</v>
      </c>
      <c r="CB10732" s="273" t="s">
        <v>313</v>
      </c>
      <c r="CC10732" s="273" t="s">
        <v>314</v>
      </c>
      <c r="CD10732" s="282">
        <v>14</v>
      </c>
      <c r="CE10732" s="274">
        <v>44927</v>
      </c>
      <c r="CF10732" s="273">
        <v>0</v>
      </c>
      <c r="CG10732" s="273" t="s">
        <v>80</v>
      </c>
      <c r="CH10732" s="273">
        <v>0</v>
      </c>
      <c r="CI10732" s="273" t="s">
        <v>80</v>
      </c>
      <c r="CM10732" s="273" t="s">
        <v>73</v>
      </c>
      <c r="CN10732" s="273">
        <v>1</v>
      </c>
    </row>
    <row r="10733" spans="74:92">
      <c r="BV10733" s="273" t="s">
        <v>83</v>
      </c>
      <c r="BW10733" s="273" t="s">
        <v>75</v>
      </c>
      <c r="BX10733" s="273" t="s">
        <v>357</v>
      </c>
      <c r="BY10733" s="273" t="s">
        <v>678</v>
      </c>
      <c r="BZ10733" s="273" t="s">
        <v>204</v>
      </c>
      <c r="CA10733" s="273" t="s">
        <v>205</v>
      </c>
      <c r="CB10733" s="273" t="s">
        <v>206</v>
      </c>
      <c r="CC10733" s="273" t="s">
        <v>207</v>
      </c>
      <c r="CD10733" s="282">
        <v>0</v>
      </c>
      <c r="CE10733" s="274">
        <v>44927</v>
      </c>
      <c r="CG10733" s="273" t="s">
        <v>181</v>
      </c>
      <c r="CI10733" s="273" t="s">
        <v>208</v>
      </c>
      <c r="CJ10733" s="273" t="s">
        <v>209</v>
      </c>
      <c r="CM10733" s="273" t="s">
        <v>73</v>
      </c>
      <c r="CN10733" s="273">
        <v>1</v>
      </c>
    </row>
    <row r="10734" spans="74:92">
      <c r="BV10734" s="273" t="s">
        <v>83</v>
      </c>
      <c r="BW10734" s="273" t="s">
        <v>75</v>
      </c>
      <c r="BX10734" s="273" t="s">
        <v>357</v>
      </c>
      <c r="BY10734" s="273" t="s">
        <v>678</v>
      </c>
      <c r="BZ10734" s="273" t="s">
        <v>86</v>
      </c>
      <c r="CA10734" s="273" t="s">
        <v>87</v>
      </c>
      <c r="CB10734" s="273" t="s">
        <v>179</v>
      </c>
      <c r="CC10734" s="273" t="s">
        <v>180</v>
      </c>
      <c r="CD10734" s="282">
        <v>1</v>
      </c>
      <c r="CE10734" s="274">
        <v>44927</v>
      </c>
      <c r="CG10734" s="273" t="s">
        <v>181</v>
      </c>
      <c r="CI10734" s="273" t="s">
        <v>181</v>
      </c>
      <c r="CJ10734" s="273" t="s">
        <v>1834</v>
      </c>
      <c r="CM10734" s="273" t="s">
        <v>73</v>
      </c>
      <c r="CN10734" s="273">
        <v>1</v>
      </c>
    </row>
    <row r="10735" spans="74:92">
      <c r="BV10735" s="273" t="s">
        <v>83</v>
      </c>
      <c r="BW10735" s="273" t="s">
        <v>75</v>
      </c>
      <c r="BX10735" s="273" t="s">
        <v>357</v>
      </c>
      <c r="BY10735" s="273" t="s">
        <v>678</v>
      </c>
      <c r="BZ10735" s="273" t="s">
        <v>167</v>
      </c>
      <c r="CA10735" s="273" t="s">
        <v>168</v>
      </c>
      <c r="CB10735" s="273" t="s">
        <v>319</v>
      </c>
      <c r="CC10735" s="273" t="s">
        <v>320</v>
      </c>
      <c r="CD10735" s="282">
        <v>15</v>
      </c>
      <c r="CE10735" s="274">
        <v>44927</v>
      </c>
      <c r="CF10735" s="273">
        <v>0</v>
      </c>
      <c r="CG10735" s="273" t="s">
        <v>80</v>
      </c>
      <c r="CH10735" s="273">
        <v>0</v>
      </c>
      <c r="CI10735" s="273" t="s">
        <v>80</v>
      </c>
      <c r="CM10735" s="284" t="s">
        <v>73</v>
      </c>
      <c r="CN10735" s="273">
        <v>1</v>
      </c>
    </row>
    <row r="10736" spans="74:92">
      <c r="BV10736" s="273" t="s">
        <v>83</v>
      </c>
      <c r="BW10736" s="273" t="s">
        <v>75</v>
      </c>
      <c r="BX10736" s="273" t="s">
        <v>357</v>
      </c>
      <c r="BY10736" s="273" t="s">
        <v>678</v>
      </c>
      <c r="BZ10736" s="273" t="s">
        <v>138</v>
      </c>
      <c r="CA10736" s="273" t="s">
        <v>139</v>
      </c>
      <c r="CB10736" s="273" t="s">
        <v>190</v>
      </c>
      <c r="CC10736" s="273" t="s">
        <v>191</v>
      </c>
      <c r="CD10736" s="282">
        <v>8</v>
      </c>
      <c r="CE10736" s="274">
        <v>44927</v>
      </c>
      <c r="CF10736" s="273">
        <v>0</v>
      </c>
      <c r="CG10736" s="273" t="s">
        <v>80</v>
      </c>
      <c r="CH10736" s="273">
        <v>0</v>
      </c>
      <c r="CI10736" s="273" t="s">
        <v>80</v>
      </c>
      <c r="CM10736" s="284" t="s">
        <v>73</v>
      </c>
      <c r="CN10736" s="273">
        <v>1</v>
      </c>
    </row>
    <row r="10737" spans="74:92">
      <c r="BV10737" s="273" t="s">
        <v>83</v>
      </c>
      <c r="BW10737" s="273" t="s">
        <v>75</v>
      </c>
      <c r="BX10737" s="273" t="s">
        <v>357</v>
      </c>
      <c r="BY10737" s="273" t="s">
        <v>678</v>
      </c>
      <c r="BZ10737" s="273" t="s">
        <v>86</v>
      </c>
      <c r="CA10737" s="273" t="s">
        <v>87</v>
      </c>
      <c r="CB10737" s="273" t="s">
        <v>233</v>
      </c>
      <c r="CC10737" s="273" t="s">
        <v>234</v>
      </c>
      <c r="CD10737" s="282">
        <v>1</v>
      </c>
      <c r="CE10737" s="274">
        <v>44927</v>
      </c>
      <c r="CG10737" s="273" t="s">
        <v>181</v>
      </c>
      <c r="CI10737" s="273" t="s">
        <v>181</v>
      </c>
      <c r="CJ10737" s="273" t="s">
        <v>1602</v>
      </c>
      <c r="CM10737" s="273" t="s">
        <v>73</v>
      </c>
      <c r="CN10737" s="273">
        <v>1</v>
      </c>
    </row>
    <row r="10738" spans="74:92">
      <c r="BV10738" s="273" t="s">
        <v>83</v>
      </c>
      <c r="BW10738" s="273" t="s">
        <v>75</v>
      </c>
      <c r="BX10738" s="273" t="s">
        <v>357</v>
      </c>
      <c r="BY10738" s="273" t="s">
        <v>678</v>
      </c>
      <c r="BZ10738" s="273" t="s">
        <v>86</v>
      </c>
      <c r="CA10738" s="273" t="s">
        <v>87</v>
      </c>
      <c r="CB10738" s="273" t="s">
        <v>217</v>
      </c>
      <c r="CC10738" s="273" t="s">
        <v>218</v>
      </c>
      <c r="CD10738" s="282">
        <v>2</v>
      </c>
      <c r="CE10738" s="274">
        <v>44927</v>
      </c>
      <c r="CG10738" s="273" t="s">
        <v>181</v>
      </c>
      <c r="CI10738" s="273" t="s">
        <v>181</v>
      </c>
      <c r="CJ10738" s="273" t="s">
        <v>122</v>
      </c>
      <c r="CM10738" s="273" t="s">
        <v>73</v>
      </c>
      <c r="CN10738" s="273">
        <v>1</v>
      </c>
    </row>
    <row r="10739" spans="74:92">
      <c r="BV10739" s="273" t="s">
        <v>83</v>
      </c>
      <c r="BW10739" s="273" t="s">
        <v>75</v>
      </c>
      <c r="BX10739" s="273" t="s">
        <v>357</v>
      </c>
      <c r="BY10739" s="273" t="s">
        <v>678</v>
      </c>
      <c r="BZ10739" s="273" t="s">
        <v>86</v>
      </c>
      <c r="CA10739" s="273" t="s">
        <v>87</v>
      </c>
      <c r="CB10739" s="273" t="s">
        <v>225</v>
      </c>
      <c r="CC10739" s="273" t="s">
        <v>226</v>
      </c>
      <c r="CD10739" s="282">
        <v>5</v>
      </c>
      <c r="CE10739" s="274">
        <v>44927</v>
      </c>
      <c r="CF10739" s="273">
        <v>0</v>
      </c>
      <c r="CG10739" s="273" t="s">
        <v>80</v>
      </c>
      <c r="CH10739" s="273">
        <v>0</v>
      </c>
      <c r="CI10739" s="273" t="s">
        <v>80</v>
      </c>
      <c r="CM10739" s="273" t="s">
        <v>73</v>
      </c>
      <c r="CN10739" s="273">
        <v>1</v>
      </c>
    </row>
    <row r="10740" spans="74:92">
      <c r="BV10740" s="273" t="s">
        <v>83</v>
      </c>
      <c r="BW10740" s="273" t="s">
        <v>75</v>
      </c>
      <c r="BX10740" s="273" t="s">
        <v>357</v>
      </c>
      <c r="BY10740" s="273" t="s">
        <v>680</v>
      </c>
      <c r="BZ10740" s="273" t="s">
        <v>86</v>
      </c>
      <c r="CA10740" s="273" t="s">
        <v>87</v>
      </c>
      <c r="CB10740" s="273" t="s">
        <v>225</v>
      </c>
      <c r="CC10740" s="273" t="s">
        <v>226</v>
      </c>
      <c r="CD10740" s="282">
        <v>5</v>
      </c>
      <c r="CE10740" s="274">
        <v>44927</v>
      </c>
      <c r="CF10740" s="273">
        <v>0</v>
      </c>
      <c r="CG10740" s="273" t="s">
        <v>90</v>
      </c>
      <c r="CH10740" s="273">
        <v>0</v>
      </c>
      <c r="CI10740" s="273" t="s">
        <v>80</v>
      </c>
      <c r="CM10740" s="273" t="s">
        <v>73</v>
      </c>
      <c r="CN10740" s="273">
        <v>1</v>
      </c>
    </row>
    <row r="10741" spans="74:92">
      <c r="BV10741" s="273" t="s">
        <v>83</v>
      </c>
      <c r="BW10741" s="273" t="s">
        <v>75</v>
      </c>
      <c r="BX10741" s="273" t="s">
        <v>357</v>
      </c>
      <c r="BY10741" s="273" t="s">
        <v>680</v>
      </c>
      <c r="BZ10741" s="273" t="s">
        <v>86</v>
      </c>
      <c r="CA10741" s="273" t="s">
        <v>87</v>
      </c>
      <c r="CB10741" s="273" t="s">
        <v>217</v>
      </c>
      <c r="CC10741" s="273" t="s">
        <v>218</v>
      </c>
      <c r="CD10741" s="282">
        <v>2</v>
      </c>
      <c r="CE10741" s="274">
        <v>44927</v>
      </c>
      <c r="CG10741" s="273" t="s">
        <v>181</v>
      </c>
      <c r="CI10741" s="273" t="s">
        <v>181</v>
      </c>
      <c r="CJ10741" s="273" t="s">
        <v>122</v>
      </c>
      <c r="CM10741" s="273" t="s">
        <v>73</v>
      </c>
      <c r="CN10741" s="273">
        <v>1</v>
      </c>
    </row>
    <row r="10742" spans="74:92">
      <c r="BV10742" s="273" t="s">
        <v>83</v>
      </c>
      <c r="BW10742" s="273" t="s">
        <v>75</v>
      </c>
      <c r="BX10742" s="273" t="s">
        <v>357</v>
      </c>
      <c r="BY10742" s="273" t="s">
        <v>680</v>
      </c>
      <c r="BZ10742" s="273" t="s">
        <v>86</v>
      </c>
      <c r="CA10742" s="273" t="s">
        <v>87</v>
      </c>
      <c r="CB10742" s="273" t="s">
        <v>233</v>
      </c>
      <c r="CC10742" s="273" t="s">
        <v>234</v>
      </c>
      <c r="CD10742" s="282">
        <v>1</v>
      </c>
      <c r="CE10742" s="274">
        <v>44927</v>
      </c>
      <c r="CG10742" s="273" t="s">
        <v>181</v>
      </c>
      <c r="CI10742" s="273" t="s">
        <v>181</v>
      </c>
      <c r="CJ10742" s="273" t="s">
        <v>1541</v>
      </c>
      <c r="CM10742" s="273" t="s">
        <v>73</v>
      </c>
      <c r="CN10742" s="273">
        <v>1</v>
      </c>
    </row>
    <row r="10743" spans="74:92">
      <c r="BV10743" s="273" t="s">
        <v>83</v>
      </c>
      <c r="BW10743" s="273" t="s">
        <v>75</v>
      </c>
      <c r="BX10743" s="273" t="s">
        <v>357</v>
      </c>
      <c r="BY10743" s="273" t="s">
        <v>680</v>
      </c>
      <c r="BZ10743" s="273" t="s">
        <v>138</v>
      </c>
      <c r="CA10743" s="273" t="s">
        <v>139</v>
      </c>
      <c r="CB10743" s="273" t="s">
        <v>190</v>
      </c>
      <c r="CC10743" s="273" t="s">
        <v>191</v>
      </c>
      <c r="CD10743" s="282">
        <v>8</v>
      </c>
      <c r="CE10743" s="274">
        <v>44927</v>
      </c>
      <c r="CF10743" s="273">
        <v>0</v>
      </c>
      <c r="CG10743" s="273" t="s">
        <v>90</v>
      </c>
      <c r="CH10743" s="273">
        <v>0</v>
      </c>
      <c r="CI10743" s="273" t="s">
        <v>80</v>
      </c>
      <c r="CM10743" s="273" t="s">
        <v>73</v>
      </c>
      <c r="CN10743" s="273">
        <v>1</v>
      </c>
    </row>
    <row r="10744" spans="74:92">
      <c r="BV10744" s="273" t="s">
        <v>83</v>
      </c>
      <c r="BW10744" s="273" t="s">
        <v>75</v>
      </c>
      <c r="BX10744" s="273" t="s">
        <v>357</v>
      </c>
      <c r="BY10744" s="273" t="s">
        <v>680</v>
      </c>
      <c r="BZ10744" s="273" t="s">
        <v>167</v>
      </c>
      <c r="CA10744" s="273" t="s">
        <v>168</v>
      </c>
      <c r="CB10744" s="273" t="s">
        <v>319</v>
      </c>
      <c r="CC10744" s="273" t="s">
        <v>320</v>
      </c>
      <c r="CD10744" s="282">
        <v>15</v>
      </c>
      <c r="CE10744" s="274">
        <v>44927</v>
      </c>
      <c r="CF10744" s="273">
        <v>0</v>
      </c>
      <c r="CG10744" s="273" t="s">
        <v>90</v>
      </c>
      <c r="CH10744" s="273">
        <v>0</v>
      </c>
      <c r="CI10744" s="273" t="s">
        <v>80</v>
      </c>
      <c r="CM10744" s="273" t="s">
        <v>73</v>
      </c>
      <c r="CN10744" s="273">
        <v>1</v>
      </c>
    </row>
    <row r="10745" spans="74:92">
      <c r="BV10745" s="273" t="s">
        <v>83</v>
      </c>
      <c r="BW10745" s="273" t="s">
        <v>75</v>
      </c>
      <c r="BX10745" s="273" t="s">
        <v>357</v>
      </c>
      <c r="BY10745" s="273" t="s">
        <v>680</v>
      </c>
      <c r="BZ10745" s="273" t="s">
        <v>86</v>
      </c>
      <c r="CA10745" s="273" t="s">
        <v>87</v>
      </c>
      <c r="CB10745" s="273" t="s">
        <v>179</v>
      </c>
      <c r="CC10745" s="273" t="s">
        <v>180</v>
      </c>
      <c r="CD10745" s="282">
        <v>1</v>
      </c>
      <c r="CE10745" s="274">
        <v>44927</v>
      </c>
      <c r="CG10745" s="273" t="s">
        <v>181</v>
      </c>
      <c r="CI10745" s="273" t="s">
        <v>181</v>
      </c>
      <c r="CJ10745" s="273" t="s">
        <v>1834</v>
      </c>
      <c r="CM10745" s="273" t="s">
        <v>73</v>
      </c>
      <c r="CN10745" s="273">
        <v>1</v>
      </c>
    </row>
    <row r="10746" spans="74:92">
      <c r="BV10746" s="273" t="s">
        <v>83</v>
      </c>
      <c r="BW10746" s="273" t="s">
        <v>75</v>
      </c>
      <c r="BX10746" s="273" t="s">
        <v>357</v>
      </c>
      <c r="BY10746" s="273" t="s">
        <v>680</v>
      </c>
      <c r="BZ10746" s="273" t="s">
        <v>204</v>
      </c>
      <c r="CA10746" s="273" t="s">
        <v>205</v>
      </c>
      <c r="CB10746" s="273" t="s">
        <v>206</v>
      </c>
      <c r="CC10746" s="273" t="s">
        <v>207</v>
      </c>
      <c r="CD10746" s="282">
        <v>0</v>
      </c>
      <c r="CE10746" s="274">
        <v>44927</v>
      </c>
      <c r="CG10746" s="273" t="s">
        <v>181</v>
      </c>
      <c r="CI10746" s="273" t="s">
        <v>208</v>
      </c>
      <c r="CJ10746" s="273" t="s">
        <v>209</v>
      </c>
      <c r="CM10746" s="273" t="s">
        <v>73</v>
      </c>
      <c r="CN10746" s="273">
        <v>1</v>
      </c>
    </row>
    <row r="10747" spans="74:92">
      <c r="BV10747" s="273" t="s">
        <v>83</v>
      </c>
      <c r="BW10747" s="273" t="s">
        <v>75</v>
      </c>
      <c r="BX10747" s="273" t="s">
        <v>357</v>
      </c>
      <c r="BY10747" s="273" t="s">
        <v>680</v>
      </c>
      <c r="BZ10747" s="273" t="s">
        <v>167</v>
      </c>
      <c r="CA10747" s="273" t="s">
        <v>168</v>
      </c>
      <c r="CB10747" s="273" t="s">
        <v>313</v>
      </c>
      <c r="CC10747" s="273" t="s">
        <v>314</v>
      </c>
      <c r="CD10747" s="282">
        <v>14</v>
      </c>
      <c r="CE10747" s="274">
        <v>44927</v>
      </c>
      <c r="CF10747" s="273">
        <v>0</v>
      </c>
      <c r="CG10747" s="273" t="s">
        <v>90</v>
      </c>
      <c r="CH10747" s="273">
        <v>0</v>
      </c>
      <c r="CI10747" s="273" t="s">
        <v>80</v>
      </c>
      <c r="CM10747" s="273" t="s">
        <v>73</v>
      </c>
      <c r="CN10747" s="273">
        <v>1</v>
      </c>
    </row>
    <row r="10748" spans="74:92">
      <c r="BV10748" s="273" t="s">
        <v>83</v>
      </c>
      <c r="BW10748" s="273" t="s">
        <v>75</v>
      </c>
      <c r="BX10748" s="273" t="s">
        <v>357</v>
      </c>
      <c r="BY10748" s="273" t="s">
        <v>680</v>
      </c>
      <c r="BZ10748" s="273" t="s">
        <v>167</v>
      </c>
      <c r="CA10748" s="273" t="s">
        <v>168</v>
      </c>
      <c r="CB10748" s="273" t="s">
        <v>353</v>
      </c>
      <c r="CC10748" s="273" t="s">
        <v>354</v>
      </c>
      <c r="CD10748" s="282">
        <v>13</v>
      </c>
      <c r="CE10748" s="274">
        <v>44927</v>
      </c>
      <c r="CF10748" s="273">
        <v>0</v>
      </c>
      <c r="CG10748" s="273" t="s">
        <v>90</v>
      </c>
      <c r="CH10748" s="273">
        <v>0</v>
      </c>
      <c r="CI10748" s="273" t="s">
        <v>80</v>
      </c>
      <c r="CM10748" s="273" t="s">
        <v>73</v>
      </c>
      <c r="CN10748" s="273">
        <v>1</v>
      </c>
    </row>
    <row r="10749" spans="74:92">
      <c r="BV10749" s="273" t="s">
        <v>83</v>
      </c>
      <c r="BW10749" s="273" t="s">
        <v>75</v>
      </c>
      <c r="BX10749" s="273" t="s">
        <v>357</v>
      </c>
      <c r="BY10749" s="273" t="s">
        <v>680</v>
      </c>
      <c r="BZ10749" s="273" t="s">
        <v>167</v>
      </c>
      <c r="CA10749" s="273" t="s">
        <v>168</v>
      </c>
      <c r="CB10749" s="273" t="s">
        <v>169</v>
      </c>
      <c r="CC10749" s="273" t="s">
        <v>170</v>
      </c>
      <c r="CD10749" s="282">
        <v>12</v>
      </c>
      <c r="CE10749" s="274">
        <v>44927</v>
      </c>
      <c r="CF10749" s="273">
        <v>0</v>
      </c>
      <c r="CG10749" s="273" t="s">
        <v>90</v>
      </c>
      <c r="CH10749" s="273">
        <v>0</v>
      </c>
      <c r="CI10749" s="273" t="s">
        <v>80</v>
      </c>
      <c r="CM10749" s="273" t="s">
        <v>73</v>
      </c>
      <c r="CN10749" s="273">
        <v>1</v>
      </c>
    </row>
    <row r="10750" spans="74:92">
      <c r="BV10750" s="273" t="s">
        <v>83</v>
      </c>
      <c r="BW10750" s="273" t="s">
        <v>75</v>
      </c>
      <c r="BX10750" s="273" t="s">
        <v>357</v>
      </c>
      <c r="BY10750" s="273" t="s">
        <v>680</v>
      </c>
      <c r="BZ10750" s="273" t="s">
        <v>151</v>
      </c>
      <c r="CA10750" s="273" t="s">
        <v>152</v>
      </c>
      <c r="CB10750" s="273" t="s">
        <v>161</v>
      </c>
      <c r="CC10750" s="273" t="s">
        <v>162</v>
      </c>
      <c r="CD10750" s="282">
        <v>11</v>
      </c>
      <c r="CE10750" s="274">
        <v>44927</v>
      </c>
      <c r="CF10750" s="273">
        <v>0</v>
      </c>
      <c r="CG10750" s="273" t="s">
        <v>90</v>
      </c>
      <c r="CH10750" s="273">
        <v>0</v>
      </c>
      <c r="CI10750" s="273" t="s">
        <v>80</v>
      </c>
      <c r="CM10750" s="273" t="s">
        <v>73</v>
      </c>
      <c r="CN10750" s="273">
        <v>1</v>
      </c>
    </row>
    <row r="10751" spans="74:92">
      <c r="BV10751" s="273" t="s">
        <v>83</v>
      </c>
      <c r="BW10751" s="273" t="s">
        <v>75</v>
      </c>
      <c r="BX10751" s="273" t="s">
        <v>357</v>
      </c>
      <c r="BY10751" s="273" t="s">
        <v>680</v>
      </c>
      <c r="BZ10751" s="273" t="s">
        <v>138</v>
      </c>
      <c r="CA10751" s="273" t="s">
        <v>139</v>
      </c>
      <c r="CB10751" s="273" t="s">
        <v>140</v>
      </c>
      <c r="CC10751" s="273" t="s">
        <v>141</v>
      </c>
      <c r="CD10751" s="282">
        <v>9</v>
      </c>
      <c r="CE10751" s="274">
        <v>44927</v>
      </c>
      <c r="CF10751" s="273">
        <v>0</v>
      </c>
      <c r="CG10751" s="273" t="s">
        <v>90</v>
      </c>
      <c r="CH10751" s="273">
        <v>0</v>
      </c>
      <c r="CI10751" s="273" t="s">
        <v>80</v>
      </c>
      <c r="CM10751" s="273" t="s">
        <v>73</v>
      </c>
      <c r="CN10751" s="273">
        <v>1</v>
      </c>
    </row>
    <row r="10752" spans="74:92">
      <c r="BV10752" s="273" t="s">
        <v>83</v>
      </c>
      <c r="BW10752" s="273" t="s">
        <v>75</v>
      </c>
      <c r="BX10752" s="273" t="s">
        <v>357</v>
      </c>
      <c r="BY10752" s="273" t="s">
        <v>680</v>
      </c>
      <c r="BZ10752" s="273" t="s">
        <v>151</v>
      </c>
      <c r="CA10752" s="273" t="s">
        <v>152</v>
      </c>
      <c r="CB10752" s="273" t="s">
        <v>153</v>
      </c>
      <c r="CC10752" s="273" t="s">
        <v>154</v>
      </c>
      <c r="CD10752" s="282">
        <v>10</v>
      </c>
      <c r="CE10752" s="274">
        <v>44927</v>
      </c>
      <c r="CF10752" s="273">
        <v>0</v>
      </c>
      <c r="CG10752" s="273" t="s">
        <v>90</v>
      </c>
      <c r="CH10752" s="273">
        <v>0</v>
      </c>
      <c r="CI10752" s="273" t="s">
        <v>80</v>
      </c>
      <c r="CM10752" s="273" t="s">
        <v>73</v>
      </c>
      <c r="CN10752" s="273">
        <v>1</v>
      </c>
    </row>
    <row r="10753" spans="74:92">
      <c r="BV10753" s="273" t="s">
        <v>83</v>
      </c>
      <c r="BW10753" s="273" t="s">
        <v>75</v>
      </c>
      <c r="BX10753" s="273" t="s">
        <v>357</v>
      </c>
      <c r="BY10753" s="273" t="s">
        <v>680</v>
      </c>
      <c r="BZ10753" s="273" t="s">
        <v>126</v>
      </c>
      <c r="CA10753" s="273" t="s">
        <v>127</v>
      </c>
      <c r="CB10753" s="273" t="s">
        <v>133</v>
      </c>
      <c r="CC10753" s="273" t="s">
        <v>134</v>
      </c>
      <c r="CD10753" s="282">
        <v>7</v>
      </c>
      <c r="CE10753" s="274">
        <v>44927</v>
      </c>
      <c r="CI10753" s="273" t="s">
        <v>104</v>
      </c>
      <c r="CM10753" s="273" t="s">
        <v>73</v>
      </c>
      <c r="CN10753" s="273">
        <v>1</v>
      </c>
    </row>
    <row r="10754" spans="74:92">
      <c r="BV10754" s="273" t="s">
        <v>83</v>
      </c>
      <c r="BW10754" s="273" t="s">
        <v>75</v>
      </c>
      <c r="BX10754" s="273" t="s">
        <v>357</v>
      </c>
      <c r="BY10754" s="273" t="s">
        <v>680</v>
      </c>
      <c r="BZ10754" s="273" t="s">
        <v>126</v>
      </c>
      <c r="CA10754" s="273" t="s">
        <v>127</v>
      </c>
      <c r="CB10754" s="273" t="s">
        <v>128</v>
      </c>
      <c r="CC10754" s="273" t="s">
        <v>129</v>
      </c>
      <c r="CD10754" s="282">
        <v>6</v>
      </c>
      <c r="CE10754" s="274">
        <v>44927</v>
      </c>
      <c r="CI10754" s="273" t="s">
        <v>80</v>
      </c>
      <c r="CM10754" s="273" t="s">
        <v>73</v>
      </c>
      <c r="CN10754" s="273">
        <v>1</v>
      </c>
    </row>
    <row r="10755" spans="74:92">
      <c r="BV10755" s="273" t="s">
        <v>83</v>
      </c>
      <c r="BW10755" s="273" t="s">
        <v>75</v>
      </c>
      <c r="BX10755" s="273" t="s">
        <v>357</v>
      </c>
      <c r="BY10755" s="273" t="s">
        <v>680</v>
      </c>
      <c r="BZ10755" s="273" t="s">
        <v>110</v>
      </c>
      <c r="CA10755" s="273" t="s">
        <v>111</v>
      </c>
      <c r="CB10755" s="273" t="s">
        <v>112</v>
      </c>
      <c r="CC10755" s="273" t="s">
        <v>113</v>
      </c>
      <c r="CD10755" s="282">
        <v>4</v>
      </c>
      <c r="CE10755" s="274">
        <v>44927</v>
      </c>
      <c r="CI10755" s="273" t="s">
        <v>80</v>
      </c>
      <c r="CM10755" s="273" t="s">
        <v>73</v>
      </c>
      <c r="CN10755" s="273">
        <v>1</v>
      </c>
    </row>
    <row r="10756" spans="74:92">
      <c r="BV10756" s="273" t="s">
        <v>83</v>
      </c>
      <c r="BW10756" s="273" t="s">
        <v>75</v>
      </c>
      <c r="BX10756" s="273" t="s">
        <v>357</v>
      </c>
      <c r="BY10756" s="273" t="s">
        <v>680</v>
      </c>
      <c r="BZ10756" s="273" t="s">
        <v>110</v>
      </c>
      <c r="CA10756" s="273" t="s">
        <v>111</v>
      </c>
      <c r="CB10756" s="273" t="s">
        <v>117</v>
      </c>
      <c r="CC10756" s="273" t="s">
        <v>118</v>
      </c>
      <c r="CD10756" s="282">
        <v>5</v>
      </c>
      <c r="CE10756" s="274">
        <v>44927</v>
      </c>
      <c r="CI10756" s="273" t="s">
        <v>104</v>
      </c>
      <c r="CM10756" s="273" t="s">
        <v>73</v>
      </c>
      <c r="CN10756" s="273">
        <v>1</v>
      </c>
    </row>
    <row r="10757" spans="74:92">
      <c r="BV10757" s="273" t="s">
        <v>83</v>
      </c>
      <c r="BW10757" s="273" t="s">
        <v>75</v>
      </c>
      <c r="BX10757" s="273" t="s">
        <v>357</v>
      </c>
      <c r="BY10757" s="273" t="s">
        <v>680</v>
      </c>
      <c r="BZ10757" s="273" t="s">
        <v>86</v>
      </c>
      <c r="CA10757" s="273" t="s">
        <v>87</v>
      </c>
      <c r="CB10757" s="273" t="s">
        <v>101</v>
      </c>
      <c r="CC10757" s="273" t="s">
        <v>102</v>
      </c>
      <c r="CD10757" s="282">
        <v>4</v>
      </c>
      <c r="CE10757" s="274">
        <v>44927</v>
      </c>
      <c r="CF10757" s="273">
        <v>0</v>
      </c>
      <c r="CG10757" s="273" t="s">
        <v>1495</v>
      </c>
      <c r="CH10757" s="273">
        <v>0</v>
      </c>
      <c r="CI10757" s="273" t="s">
        <v>104</v>
      </c>
      <c r="CM10757" s="273" t="s">
        <v>73</v>
      </c>
      <c r="CN10757" s="273">
        <v>1</v>
      </c>
    </row>
    <row r="10758" spans="74:92">
      <c r="BV10758" s="273" t="s">
        <v>83</v>
      </c>
      <c r="BW10758" s="273" t="s">
        <v>75</v>
      </c>
      <c r="BX10758" s="273" t="s">
        <v>357</v>
      </c>
      <c r="BY10758" s="273" t="s">
        <v>680</v>
      </c>
      <c r="BZ10758" s="273" t="s">
        <v>86</v>
      </c>
      <c r="CA10758" s="273" t="s">
        <v>87</v>
      </c>
      <c r="CB10758" s="273" t="s">
        <v>88</v>
      </c>
      <c r="CC10758" s="273" t="s">
        <v>89</v>
      </c>
      <c r="CD10758" s="282">
        <v>3</v>
      </c>
      <c r="CE10758" s="274">
        <v>44927</v>
      </c>
      <c r="CF10758" s="273">
        <v>0</v>
      </c>
      <c r="CG10758" s="273" t="s">
        <v>90</v>
      </c>
      <c r="CH10758" s="273">
        <v>0</v>
      </c>
      <c r="CI10758" s="273" t="s">
        <v>80</v>
      </c>
      <c r="CM10758" s="273" t="s">
        <v>73</v>
      </c>
      <c r="CN10758" s="273">
        <v>1</v>
      </c>
    </row>
    <row r="10759" spans="74:92">
      <c r="BV10759" s="273" t="s">
        <v>83</v>
      </c>
      <c r="BW10759" s="273" t="s">
        <v>75</v>
      </c>
      <c r="BX10759" s="273" t="s">
        <v>357</v>
      </c>
      <c r="BY10759" s="273" t="s">
        <v>689</v>
      </c>
      <c r="BZ10759" s="273" t="s">
        <v>86</v>
      </c>
      <c r="CA10759" s="273" t="s">
        <v>87</v>
      </c>
      <c r="CB10759" s="273" t="s">
        <v>88</v>
      </c>
      <c r="CC10759" s="273" t="s">
        <v>89</v>
      </c>
      <c r="CD10759" s="282">
        <v>3</v>
      </c>
      <c r="CE10759" s="274">
        <v>44927</v>
      </c>
      <c r="CF10759" s="273">
        <v>4.032</v>
      </c>
      <c r="CG10759" s="273" t="s">
        <v>90</v>
      </c>
      <c r="CH10759" s="273">
        <v>4.032</v>
      </c>
      <c r="CI10759" s="273" t="s">
        <v>80</v>
      </c>
      <c r="CM10759" s="273" t="s">
        <v>73</v>
      </c>
      <c r="CN10759" s="273">
        <v>1</v>
      </c>
    </row>
    <row r="10760" spans="74:92">
      <c r="BV10760" s="273" t="s">
        <v>83</v>
      </c>
      <c r="BW10760" s="273" t="s">
        <v>75</v>
      </c>
      <c r="BX10760" s="273" t="s">
        <v>357</v>
      </c>
      <c r="BY10760" s="273" t="s">
        <v>689</v>
      </c>
      <c r="BZ10760" s="273" t="s">
        <v>86</v>
      </c>
      <c r="CA10760" s="273" t="s">
        <v>87</v>
      </c>
      <c r="CB10760" s="273" t="s">
        <v>101</v>
      </c>
      <c r="CC10760" s="273" t="s">
        <v>102</v>
      </c>
      <c r="CD10760" s="282">
        <v>4</v>
      </c>
      <c r="CE10760" s="274">
        <v>44927</v>
      </c>
      <c r="CF10760" s="273">
        <v>3120</v>
      </c>
      <c r="CG10760" s="273" t="s">
        <v>1495</v>
      </c>
      <c r="CH10760" s="273">
        <v>448.5</v>
      </c>
      <c r="CI10760" s="273" t="s">
        <v>104</v>
      </c>
      <c r="CM10760" s="273" t="s">
        <v>73</v>
      </c>
      <c r="CN10760" s="273">
        <v>1</v>
      </c>
    </row>
    <row r="10761" spans="74:92">
      <c r="BV10761" s="273" t="s">
        <v>83</v>
      </c>
      <c r="BW10761" s="273" t="s">
        <v>75</v>
      </c>
      <c r="BX10761" s="273" t="s">
        <v>357</v>
      </c>
      <c r="BY10761" s="273" t="s">
        <v>689</v>
      </c>
      <c r="BZ10761" s="273" t="s">
        <v>110</v>
      </c>
      <c r="CA10761" s="273" t="s">
        <v>111</v>
      </c>
      <c r="CB10761" s="273" t="s">
        <v>117</v>
      </c>
      <c r="CC10761" s="273" t="s">
        <v>118</v>
      </c>
      <c r="CD10761" s="282">
        <v>5</v>
      </c>
      <c r="CE10761" s="274">
        <v>44927</v>
      </c>
      <c r="CI10761" s="273" t="s">
        <v>104</v>
      </c>
      <c r="CM10761" s="273" t="s">
        <v>73</v>
      </c>
      <c r="CN10761" s="273">
        <v>1</v>
      </c>
    </row>
    <row r="10762" spans="74:92">
      <c r="BV10762" s="273" t="s">
        <v>83</v>
      </c>
      <c r="BW10762" s="273" t="s">
        <v>75</v>
      </c>
      <c r="BX10762" s="273" t="s">
        <v>357</v>
      </c>
      <c r="BY10762" s="273" t="s">
        <v>689</v>
      </c>
      <c r="BZ10762" s="273" t="s">
        <v>110</v>
      </c>
      <c r="CA10762" s="273" t="s">
        <v>111</v>
      </c>
      <c r="CB10762" s="273" t="s">
        <v>112</v>
      </c>
      <c r="CC10762" s="273" t="s">
        <v>113</v>
      </c>
      <c r="CD10762" s="282">
        <v>4</v>
      </c>
      <c r="CE10762" s="274">
        <v>44927</v>
      </c>
      <c r="CI10762" s="273" t="s">
        <v>80</v>
      </c>
      <c r="CM10762" s="273" t="s">
        <v>73</v>
      </c>
      <c r="CN10762" s="273">
        <v>1</v>
      </c>
    </row>
    <row r="10763" spans="74:92">
      <c r="BV10763" s="273" t="s">
        <v>83</v>
      </c>
      <c r="BW10763" s="273" t="s">
        <v>75</v>
      </c>
      <c r="BX10763" s="273" t="s">
        <v>357</v>
      </c>
      <c r="BY10763" s="273" t="s">
        <v>689</v>
      </c>
      <c r="BZ10763" s="273" t="s">
        <v>126</v>
      </c>
      <c r="CA10763" s="273" t="s">
        <v>127</v>
      </c>
      <c r="CB10763" s="273" t="s">
        <v>128</v>
      </c>
      <c r="CC10763" s="273" t="s">
        <v>129</v>
      </c>
      <c r="CD10763" s="282">
        <v>6</v>
      </c>
      <c r="CE10763" s="274">
        <v>44927</v>
      </c>
      <c r="CI10763" s="273" t="s">
        <v>80</v>
      </c>
      <c r="CM10763" s="273" t="s">
        <v>73</v>
      </c>
      <c r="CN10763" s="273">
        <v>1</v>
      </c>
    </row>
    <row r="10764" spans="74:92">
      <c r="BV10764" s="273" t="s">
        <v>83</v>
      </c>
      <c r="BW10764" s="273" t="s">
        <v>75</v>
      </c>
      <c r="BX10764" s="273" t="s">
        <v>357</v>
      </c>
      <c r="BY10764" s="273" t="s">
        <v>689</v>
      </c>
      <c r="BZ10764" s="273" t="s">
        <v>126</v>
      </c>
      <c r="CA10764" s="273" t="s">
        <v>127</v>
      </c>
      <c r="CB10764" s="273" t="s">
        <v>133</v>
      </c>
      <c r="CC10764" s="273" t="s">
        <v>134</v>
      </c>
      <c r="CD10764" s="282">
        <v>7</v>
      </c>
      <c r="CE10764" s="274">
        <v>44927</v>
      </c>
      <c r="CI10764" s="273" t="s">
        <v>104</v>
      </c>
      <c r="CM10764" s="273" t="s">
        <v>73</v>
      </c>
      <c r="CN10764" s="273">
        <v>1</v>
      </c>
    </row>
    <row r="10765" spans="74:92">
      <c r="BV10765" s="273" t="s">
        <v>83</v>
      </c>
      <c r="BW10765" s="273" t="s">
        <v>75</v>
      </c>
      <c r="BX10765" s="273" t="s">
        <v>357</v>
      </c>
      <c r="BY10765" s="273" t="s">
        <v>689</v>
      </c>
      <c r="BZ10765" s="273" t="s">
        <v>151</v>
      </c>
      <c r="CA10765" s="273" t="s">
        <v>152</v>
      </c>
      <c r="CB10765" s="273" t="s">
        <v>153</v>
      </c>
      <c r="CC10765" s="273" t="s">
        <v>154</v>
      </c>
      <c r="CD10765" s="282">
        <v>10</v>
      </c>
      <c r="CE10765" s="274">
        <v>44927</v>
      </c>
      <c r="CF10765" s="273">
        <v>0</v>
      </c>
      <c r="CG10765" s="273" t="s">
        <v>90</v>
      </c>
      <c r="CH10765" s="273">
        <v>0</v>
      </c>
      <c r="CI10765" s="273" t="s">
        <v>80</v>
      </c>
      <c r="CM10765" s="273" t="s">
        <v>73</v>
      </c>
      <c r="CN10765" s="273">
        <v>1</v>
      </c>
    </row>
    <row r="10766" spans="74:92">
      <c r="BV10766" s="273" t="s">
        <v>83</v>
      </c>
      <c r="BW10766" s="273" t="s">
        <v>75</v>
      </c>
      <c r="BX10766" s="273" t="s">
        <v>357</v>
      </c>
      <c r="BY10766" s="273" t="s">
        <v>689</v>
      </c>
      <c r="BZ10766" s="273" t="s">
        <v>138</v>
      </c>
      <c r="CA10766" s="273" t="s">
        <v>139</v>
      </c>
      <c r="CB10766" s="273" t="s">
        <v>140</v>
      </c>
      <c r="CC10766" s="273" t="s">
        <v>141</v>
      </c>
      <c r="CD10766" s="282">
        <v>9</v>
      </c>
      <c r="CE10766" s="274">
        <v>44927</v>
      </c>
      <c r="CF10766" s="273">
        <v>0</v>
      </c>
      <c r="CG10766" s="273" t="s">
        <v>90</v>
      </c>
      <c r="CH10766" s="273">
        <v>0</v>
      </c>
      <c r="CI10766" s="273" t="s">
        <v>80</v>
      </c>
      <c r="CM10766" s="273" t="s">
        <v>73</v>
      </c>
      <c r="CN10766" s="273">
        <v>1</v>
      </c>
    </row>
    <row r="10767" spans="74:92">
      <c r="BV10767" s="273" t="s">
        <v>83</v>
      </c>
      <c r="BW10767" s="273" t="s">
        <v>75</v>
      </c>
      <c r="BX10767" s="273" t="s">
        <v>357</v>
      </c>
      <c r="BY10767" s="273" t="s">
        <v>689</v>
      </c>
      <c r="BZ10767" s="273" t="s">
        <v>151</v>
      </c>
      <c r="CA10767" s="273" t="s">
        <v>152</v>
      </c>
      <c r="CB10767" s="273" t="s">
        <v>161</v>
      </c>
      <c r="CC10767" s="273" t="s">
        <v>162</v>
      </c>
      <c r="CD10767" s="282">
        <v>11</v>
      </c>
      <c r="CE10767" s="274">
        <v>44927</v>
      </c>
      <c r="CF10767" s="273">
        <v>0</v>
      </c>
      <c r="CG10767" s="273" t="s">
        <v>90</v>
      </c>
      <c r="CH10767" s="273">
        <v>0</v>
      </c>
      <c r="CI10767" s="273" t="s">
        <v>80</v>
      </c>
      <c r="CM10767" s="273" t="s">
        <v>73</v>
      </c>
      <c r="CN10767" s="273">
        <v>1</v>
      </c>
    </row>
    <row r="10768" spans="74:92">
      <c r="BV10768" s="273" t="s">
        <v>83</v>
      </c>
      <c r="BW10768" s="273" t="s">
        <v>75</v>
      </c>
      <c r="BX10768" s="273" t="s">
        <v>357</v>
      </c>
      <c r="BY10768" s="273" t="s">
        <v>689</v>
      </c>
      <c r="BZ10768" s="273" t="s">
        <v>167</v>
      </c>
      <c r="CA10768" s="273" t="s">
        <v>168</v>
      </c>
      <c r="CB10768" s="273" t="s">
        <v>169</v>
      </c>
      <c r="CC10768" s="273" t="s">
        <v>170</v>
      </c>
      <c r="CD10768" s="282">
        <v>12</v>
      </c>
      <c r="CE10768" s="274">
        <v>44927</v>
      </c>
      <c r="CF10768" s="273">
        <v>0</v>
      </c>
      <c r="CG10768" s="273" t="s">
        <v>90</v>
      </c>
      <c r="CH10768" s="273">
        <v>0</v>
      </c>
      <c r="CI10768" s="273" t="s">
        <v>80</v>
      </c>
      <c r="CM10768" s="273" t="s">
        <v>73</v>
      </c>
      <c r="CN10768" s="273">
        <v>1</v>
      </c>
    </row>
    <row r="10769" spans="74:92">
      <c r="BV10769" s="273" t="s">
        <v>83</v>
      </c>
      <c r="BW10769" s="273" t="s">
        <v>75</v>
      </c>
      <c r="BX10769" s="273" t="s">
        <v>357</v>
      </c>
      <c r="BY10769" s="273" t="s">
        <v>689</v>
      </c>
      <c r="BZ10769" s="273" t="s">
        <v>167</v>
      </c>
      <c r="CA10769" s="273" t="s">
        <v>168</v>
      </c>
      <c r="CB10769" s="273" t="s">
        <v>353</v>
      </c>
      <c r="CC10769" s="273" t="s">
        <v>354</v>
      </c>
      <c r="CD10769" s="282">
        <v>13</v>
      </c>
      <c r="CE10769" s="274">
        <v>44927</v>
      </c>
      <c r="CF10769" s="273">
        <v>0</v>
      </c>
      <c r="CG10769" s="273" t="s">
        <v>90</v>
      </c>
      <c r="CH10769" s="273">
        <v>0</v>
      </c>
      <c r="CI10769" s="273" t="s">
        <v>80</v>
      </c>
      <c r="CM10769" s="273" t="s">
        <v>73</v>
      </c>
      <c r="CN10769" s="273">
        <v>1</v>
      </c>
    </row>
    <row r="10770" spans="74:92">
      <c r="BV10770" s="273" t="s">
        <v>83</v>
      </c>
      <c r="BW10770" s="273" t="s">
        <v>75</v>
      </c>
      <c r="BX10770" s="273" t="s">
        <v>357</v>
      </c>
      <c r="BY10770" s="273" t="s">
        <v>689</v>
      </c>
      <c r="BZ10770" s="273" t="s">
        <v>167</v>
      </c>
      <c r="CA10770" s="273" t="s">
        <v>168</v>
      </c>
      <c r="CB10770" s="273" t="s">
        <v>313</v>
      </c>
      <c r="CC10770" s="273" t="s">
        <v>314</v>
      </c>
      <c r="CD10770" s="282">
        <v>14</v>
      </c>
      <c r="CE10770" s="274">
        <v>44927</v>
      </c>
      <c r="CF10770" s="273">
        <v>0</v>
      </c>
      <c r="CG10770" s="273" t="s">
        <v>90</v>
      </c>
      <c r="CH10770" s="273">
        <v>0</v>
      </c>
      <c r="CI10770" s="273" t="s">
        <v>80</v>
      </c>
      <c r="CM10770" s="273" t="s">
        <v>73</v>
      </c>
      <c r="CN10770" s="273">
        <v>1</v>
      </c>
    </row>
    <row r="10771" spans="74:92">
      <c r="BV10771" s="273" t="s">
        <v>83</v>
      </c>
      <c r="BW10771" s="273" t="s">
        <v>75</v>
      </c>
      <c r="BX10771" s="273" t="s">
        <v>357</v>
      </c>
      <c r="BY10771" s="273" t="s">
        <v>689</v>
      </c>
      <c r="BZ10771" s="273" t="s">
        <v>204</v>
      </c>
      <c r="CA10771" s="273" t="s">
        <v>205</v>
      </c>
      <c r="CB10771" s="273" t="s">
        <v>206</v>
      </c>
      <c r="CC10771" s="273" t="s">
        <v>207</v>
      </c>
      <c r="CD10771" s="282">
        <v>0</v>
      </c>
      <c r="CE10771" s="274">
        <v>44927</v>
      </c>
      <c r="CG10771" s="273" t="s">
        <v>181</v>
      </c>
      <c r="CI10771" s="273" t="s">
        <v>208</v>
      </c>
      <c r="CJ10771" s="273" t="s">
        <v>209</v>
      </c>
      <c r="CM10771" s="273" t="s">
        <v>73</v>
      </c>
      <c r="CN10771" s="273">
        <v>1</v>
      </c>
    </row>
    <row r="10772" spans="74:92">
      <c r="BV10772" s="273" t="s">
        <v>83</v>
      </c>
      <c r="BW10772" s="273" t="s">
        <v>75</v>
      </c>
      <c r="BX10772" s="273" t="s">
        <v>357</v>
      </c>
      <c r="BY10772" s="273" t="s">
        <v>689</v>
      </c>
      <c r="BZ10772" s="273" t="s">
        <v>86</v>
      </c>
      <c r="CA10772" s="273" t="s">
        <v>87</v>
      </c>
      <c r="CB10772" s="273" t="s">
        <v>179</v>
      </c>
      <c r="CC10772" s="273" t="s">
        <v>180</v>
      </c>
      <c r="CD10772" s="282">
        <v>1</v>
      </c>
      <c r="CE10772" s="274">
        <v>44927</v>
      </c>
      <c r="CG10772" s="273" t="s">
        <v>181</v>
      </c>
      <c r="CI10772" s="273" t="s">
        <v>181</v>
      </c>
      <c r="CJ10772" s="273" t="s">
        <v>1834</v>
      </c>
      <c r="CM10772" s="273" t="s">
        <v>73</v>
      </c>
      <c r="CN10772" s="273">
        <v>1</v>
      </c>
    </row>
    <row r="10773" spans="74:92">
      <c r="BV10773" s="273" t="s">
        <v>83</v>
      </c>
      <c r="BW10773" s="273" t="s">
        <v>75</v>
      </c>
      <c r="BX10773" s="273" t="s">
        <v>357</v>
      </c>
      <c r="BY10773" s="273" t="s">
        <v>689</v>
      </c>
      <c r="BZ10773" s="273" t="s">
        <v>167</v>
      </c>
      <c r="CA10773" s="273" t="s">
        <v>168</v>
      </c>
      <c r="CB10773" s="273" t="s">
        <v>319</v>
      </c>
      <c r="CC10773" s="273" t="s">
        <v>320</v>
      </c>
      <c r="CD10773" s="282">
        <v>15</v>
      </c>
      <c r="CE10773" s="274">
        <v>44927</v>
      </c>
      <c r="CF10773" s="273">
        <v>0</v>
      </c>
      <c r="CG10773" s="273" t="s">
        <v>90</v>
      </c>
      <c r="CH10773" s="273">
        <v>0</v>
      </c>
      <c r="CI10773" s="273" t="s">
        <v>80</v>
      </c>
      <c r="CM10773" s="273" t="s">
        <v>73</v>
      </c>
      <c r="CN10773" s="273">
        <v>1</v>
      </c>
    </row>
    <row r="10774" spans="74:92">
      <c r="BV10774" s="273" t="s">
        <v>83</v>
      </c>
      <c r="BW10774" s="273" t="s">
        <v>75</v>
      </c>
      <c r="BX10774" s="273" t="s">
        <v>357</v>
      </c>
      <c r="BY10774" s="273" t="s">
        <v>689</v>
      </c>
      <c r="BZ10774" s="273" t="s">
        <v>138</v>
      </c>
      <c r="CA10774" s="273" t="s">
        <v>139</v>
      </c>
      <c r="CB10774" s="273" t="s">
        <v>190</v>
      </c>
      <c r="CC10774" s="273" t="s">
        <v>191</v>
      </c>
      <c r="CD10774" s="282">
        <v>8</v>
      </c>
      <c r="CE10774" s="274">
        <v>44927</v>
      </c>
      <c r="CF10774" s="273">
        <v>0</v>
      </c>
      <c r="CG10774" s="273" t="s">
        <v>90</v>
      </c>
      <c r="CH10774" s="273">
        <v>0</v>
      </c>
      <c r="CI10774" s="273" t="s">
        <v>80</v>
      </c>
      <c r="CM10774" s="273" t="s">
        <v>73</v>
      </c>
      <c r="CN10774" s="273">
        <v>1</v>
      </c>
    </row>
    <row r="10775" spans="74:92">
      <c r="BV10775" s="273" t="s">
        <v>83</v>
      </c>
      <c r="BW10775" s="273" t="s">
        <v>75</v>
      </c>
      <c r="BX10775" s="273" t="s">
        <v>357</v>
      </c>
      <c r="BY10775" s="273" t="s">
        <v>689</v>
      </c>
      <c r="BZ10775" s="273" t="s">
        <v>86</v>
      </c>
      <c r="CA10775" s="273" t="s">
        <v>87</v>
      </c>
      <c r="CB10775" s="273" t="s">
        <v>233</v>
      </c>
      <c r="CC10775" s="273" t="s">
        <v>234</v>
      </c>
      <c r="CD10775" s="282">
        <v>1</v>
      </c>
      <c r="CE10775" s="274">
        <v>44927</v>
      </c>
      <c r="CG10775" s="273" t="s">
        <v>181</v>
      </c>
      <c r="CI10775" s="273" t="s">
        <v>181</v>
      </c>
      <c r="CJ10775" s="273" t="s">
        <v>1602</v>
      </c>
      <c r="CM10775" s="273" t="s">
        <v>73</v>
      </c>
      <c r="CN10775" s="273">
        <v>1</v>
      </c>
    </row>
    <row r="10776" spans="74:92">
      <c r="BV10776" s="273" t="s">
        <v>83</v>
      </c>
      <c r="BW10776" s="273" t="s">
        <v>75</v>
      </c>
      <c r="BX10776" s="273" t="s">
        <v>357</v>
      </c>
      <c r="BY10776" s="273" t="s">
        <v>689</v>
      </c>
      <c r="BZ10776" s="273" t="s">
        <v>86</v>
      </c>
      <c r="CA10776" s="273" t="s">
        <v>87</v>
      </c>
      <c r="CB10776" s="273" t="s">
        <v>217</v>
      </c>
      <c r="CC10776" s="273" t="s">
        <v>218</v>
      </c>
      <c r="CD10776" s="282">
        <v>2</v>
      </c>
      <c r="CE10776" s="274">
        <v>44927</v>
      </c>
      <c r="CG10776" s="273" t="s">
        <v>181</v>
      </c>
      <c r="CI10776" s="273" t="s">
        <v>181</v>
      </c>
      <c r="CJ10776" s="273" t="s">
        <v>1434</v>
      </c>
      <c r="CM10776" s="273" t="s">
        <v>73</v>
      </c>
      <c r="CN10776" s="273">
        <v>1</v>
      </c>
    </row>
    <row r="10777" spans="74:92">
      <c r="BV10777" s="273" t="s">
        <v>83</v>
      </c>
      <c r="BW10777" s="273" t="s">
        <v>75</v>
      </c>
      <c r="BX10777" s="273" t="s">
        <v>357</v>
      </c>
      <c r="BY10777" s="273" t="s">
        <v>689</v>
      </c>
      <c r="BZ10777" s="273" t="s">
        <v>86</v>
      </c>
      <c r="CA10777" s="273" t="s">
        <v>87</v>
      </c>
      <c r="CB10777" s="273" t="s">
        <v>225</v>
      </c>
      <c r="CC10777" s="273" t="s">
        <v>226</v>
      </c>
      <c r="CD10777" s="282">
        <v>5</v>
      </c>
      <c r="CE10777" s="274">
        <v>44927</v>
      </c>
      <c r="CF10777" s="273">
        <v>0</v>
      </c>
      <c r="CG10777" s="273" t="s">
        <v>90</v>
      </c>
      <c r="CH10777" s="273">
        <v>0</v>
      </c>
      <c r="CI10777" s="273" t="s">
        <v>80</v>
      </c>
      <c r="CM10777" s="284" t="s">
        <v>73</v>
      </c>
      <c r="CN10777" s="273">
        <v>1</v>
      </c>
    </row>
    <row r="10778" spans="74:92">
      <c r="BV10778" s="273" t="s">
        <v>83</v>
      </c>
      <c r="BW10778" s="273" t="s">
        <v>75</v>
      </c>
      <c r="BX10778" s="273" t="s">
        <v>357</v>
      </c>
      <c r="BY10778" s="273" t="s">
        <v>691</v>
      </c>
      <c r="BZ10778" s="273" t="s">
        <v>86</v>
      </c>
      <c r="CA10778" s="273" t="s">
        <v>87</v>
      </c>
      <c r="CB10778" s="273" t="s">
        <v>225</v>
      </c>
      <c r="CC10778" s="273" t="s">
        <v>226</v>
      </c>
      <c r="CD10778" s="282">
        <v>5</v>
      </c>
      <c r="CE10778" s="274">
        <v>44927</v>
      </c>
      <c r="CF10778" s="273">
        <v>0</v>
      </c>
      <c r="CG10778" s="273" t="s">
        <v>80</v>
      </c>
      <c r="CH10778" s="273">
        <v>0</v>
      </c>
      <c r="CI10778" s="273" t="s">
        <v>80</v>
      </c>
      <c r="CM10778" s="284" t="s">
        <v>73</v>
      </c>
      <c r="CN10778" s="273">
        <v>1</v>
      </c>
    </row>
    <row r="10779" spans="74:92">
      <c r="BV10779" s="273" t="s">
        <v>83</v>
      </c>
      <c r="BW10779" s="273" t="s">
        <v>75</v>
      </c>
      <c r="BX10779" s="273" t="s">
        <v>357</v>
      </c>
      <c r="BY10779" s="273" t="s">
        <v>691</v>
      </c>
      <c r="BZ10779" s="273" t="s">
        <v>86</v>
      </c>
      <c r="CA10779" s="273" t="s">
        <v>87</v>
      </c>
      <c r="CB10779" s="273" t="s">
        <v>217</v>
      </c>
      <c r="CC10779" s="273" t="s">
        <v>218</v>
      </c>
      <c r="CD10779" s="282">
        <v>2</v>
      </c>
      <c r="CE10779" s="274">
        <v>44927</v>
      </c>
      <c r="CG10779" s="273" t="s">
        <v>181</v>
      </c>
      <c r="CI10779" s="273" t="s">
        <v>181</v>
      </c>
      <c r="CJ10779" s="273" t="s">
        <v>122</v>
      </c>
      <c r="CM10779" s="273" t="s">
        <v>73</v>
      </c>
      <c r="CN10779" s="273">
        <v>1</v>
      </c>
    </row>
    <row r="10780" spans="74:92">
      <c r="BV10780" s="273" t="s">
        <v>83</v>
      </c>
      <c r="BW10780" s="273" t="s">
        <v>75</v>
      </c>
      <c r="BX10780" s="273" t="s">
        <v>357</v>
      </c>
      <c r="BY10780" s="273" t="s">
        <v>691</v>
      </c>
      <c r="BZ10780" s="273" t="s">
        <v>86</v>
      </c>
      <c r="CA10780" s="273" t="s">
        <v>87</v>
      </c>
      <c r="CB10780" s="273" t="s">
        <v>233</v>
      </c>
      <c r="CC10780" s="273" t="s">
        <v>234</v>
      </c>
      <c r="CD10780" s="282">
        <v>1</v>
      </c>
      <c r="CE10780" s="274">
        <v>44927</v>
      </c>
      <c r="CG10780" s="273" t="s">
        <v>181</v>
      </c>
      <c r="CI10780" s="273" t="s">
        <v>181</v>
      </c>
      <c r="CJ10780" s="273" t="s">
        <v>1602</v>
      </c>
      <c r="CM10780" s="273" t="s">
        <v>73</v>
      </c>
      <c r="CN10780" s="273">
        <v>1</v>
      </c>
    </row>
    <row r="10781" spans="74:92">
      <c r="BV10781" s="273" t="s">
        <v>83</v>
      </c>
      <c r="BW10781" s="273" t="s">
        <v>75</v>
      </c>
      <c r="BX10781" s="273" t="s">
        <v>357</v>
      </c>
      <c r="BY10781" s="273" t="s">
        <v>691</v>
      </c>
      <c r="BZ10781" s="273" t="s">
        <v>138</v>
      </c>
      <c r="CA10781" s="273" t="s">
        <v>139</v>
      </c>
      <c r="CB10781" s="273" t="s">
        <v>190</v>
      </c>
      <c r="CC10781" s="273" t="s">
        <v>191</v>
      </c>
      <c r="CD10781" s="282">
        <v>8</v>
      </c>
      <c r="CE10781" s="274">
        <v>44927</v>
      </c>
      <c r="CF10781" s="273">
        <v>0</v>
      </c>
      <c r="CG10781" s="273" t="s">
        <v>80</v>
      </c>
      <c r="CH10781" s="273">
        <v>0</v>
      </c>
      <c r="CI10781" s="273" t="s">
        <v>80</v>
      </c>
      <c r="CM10781" s="273" t="s">
        <v>73</v>
      </c>
      <c r="CN10781" s="273">
        <v>1</v>
      </c>
    </row>
    <row r="10782" spans="74:92">
      <c r="BV10782" s="273" t="s">
        <v>83</v>
      </c>
      <c r="BW10782" s="273" t="s">
        <v>75</v>
      </c>
      <c r="BX10782" s="273" t="s">
        <v>357</v>
      </c>
      <c r="BY10782" s="273" t="s">
        <v>691</v>
      </c>
      <c r="BZ10782" s="273" t="s">
        <v>167</v>
      </c>
      <c r="CA10782" s="273" t="s">
        <v>168</v>
      </c>
      <c r="CB10782" s="273" t="s">
        <v>319</v>
      </c>
      <c r="CC10782" s="273" t="s">
        <v>320</v>
      </c>
      <c r="CD10782" s="282">
        <v>15</v>
      </c>
      <c r="CE10782" s="274">
        <v>44927</v>
      </c>
      <c r="CF10782" s="273">
        <v>0</v>
      </c>
      <c r="CG10782" s="273" t="s">
        <v>80</v>
      </c>
      <c r="CH10782" s="273">
        <v>0</v>
      </c>
      <c r="CI10782" s="273" t="s">
        <v>80</v>
      </c>
      <c r="CM10782" s="273" t="s">
        <v>73</v>
      </c>
      <c r="CN10782" s="273">
        <v>1</v>
      </c>
    </row>
    <row r="10783" spans="74:92">
      <c r="BV10783" s="273" t="s">
        <v>83</v>
      </c>
      <c r="BW10783" s="273" t="s">
        <v>75</v>
      </c>
      <c r="BX10783" s="273" t="s">
        <v>357</v>
      </c>
      <c r="BY10783" s="273" t="s">
        <v>691</v>
      </c>
      <c r="BZ10783" s="273" t="s">
        <v>86</v>
      </c>
      <c r="CA10783" s="273" t="s">
        <v>87</v>
      </c>
      <c r="CB10783" s="273" t="s">
        <v>179</v>
      </c>
      <c r="CC10783" s="273" t="s">
        <v>180</v>
      </c>
      <c r="CD10783" s="282">
        <v>1</v>
      </c>
      <c r="CE10783" s="274">
        <v>44927</v>
      </c>
      <c r="CG10783" s="273" t="s">
        <v>181</v>
      </c>
      <c r="CI10783" s="273" t="s">
        <v>181</v>
      </c>
      <c r="CJ10783" s="273" t="s">
        <v>1834</v>
      </c>
      <c r="CM10783" s="273" t="s">
        <v>73</v>
      </c>
      <c r="CN10783" s="273">
        <v>1</v>
      </c>
    </row>
    <row r="10784" spans="74:92">
      <c r="BV10784" s="273" t="s">
        <v>83</v>
      </c>
      <c r="BW10784" s="273" t="s">
        <v>75</v>
      </c>
      <c r="BX10784" s="273" t="s">
        <v>357</v>
      </c>
      <c r="BY10784" s="273" t="s">
        <v>691</v>
      </c>
      <c r="BZ10784" s="273" t="s">
        <v>204</v>
      </c>
      <c r="CA10784" s="273" t="s">
        <v>205</v>
      </c>
      <c r="CB10784" s="273" t="s">
        <v>206</v>
      </c>
      <c r="CC10784" s="273" t="s">
        <v>207</v>
      </c>
      <c r="CD10784" s="282">
        <v>0</v>
      </c>
      <c r="CE10784" s="274">
        <v>44927</v>
      </c>
      <c r="CG10784" s="273" t="s">
        <v>181</v>
      </c>
      <c r="CI10784" s="273" t="s">
        <v>208</v>
      </c>
      <c r="CJ10784" s="273" t="s">
        <v>209</v>
      </c>
      <c r="CM10784" s="273" t="s">
        <v>73</v>
      </c>
      <c r="CN10784" s="273">
        <v>1</v>
      </c>
    </row>
    <row r="10785" spans="74:92">
      <c r="BV10785" s="273" t="s">
        <v>83</v>
      </c>
      <c r="BW10785" s="273" t="s">
        <v>75</v>
      </c>
      <c r="BX10785" s="273" t="s">
        <v>357</v>
      </c>
      <c r="BY10785" s="273" t="s">
        <v>691</v>
      </c>
      <c r="BZ10785" s="273" t="s">
        <v>167</v>
      </c>
      <c r="CA10785" s="273" t="s">
        <v>168</v>
      </c>
      <c r="CB10785" s="273" t="s">
        <v>313</v>
      </c>
      <c r="CC10785" s="273" t="s">
        <v>314</v>
      </c>
      <c r="CD10785" s="282">
        <v>14</v>
      </c>
      <c r="CE10785" s="274">
        <v>44927</v>
      </c>
      <c r="CF10785" s="273">
        <v>0</v>
      </c>
      <c r="CG10785" s="273" t="s">
        <v>80</v>
      </c>
      <c r="CH10785" s="273">
        <v>0</v>
      </c>
      <c r="CI10785" s="273" t="s">
        <v>80</v>
      </c>
      <c r="CM10785" s="273" t="s">
        <v>73</v>
      </c>
      <c r="CN10785" s="273">
        <v>1</v>
      </c>
    </row>
    <row r="10786" spans="74:92">
      <c r="BV10786" s="273" t="s">
        <v>83</v>
      </c>
      <c r="BW10786" s="273" t="s">
        <v>75</v>
      </c>
      <c r="BX10786" s="273" t="s">
        <v>357</v>
      </c>
      <c r="BY10786" s="273" t="s">
        <v>691</v>
      </c>
      <c r="BZ10786" s="273" t="s">
        <v>167</v>
      </c>
      <c r="CA10786" s="273" t="s">
        <v>168</v>
      </c>
      <c r="CB10786" s="273" t="s">
        <v>353</v>
      </c>
      <c r="CC10786" s="273" t="s">
        <v>354</v>
      </c>
      <c r="CD10786" s="282">
        <v>13</v>
      </c>
      <c r="CE10786" s="274">
        <v>44927</v>
      </c>
      <c r="CF10786" s="273">
        <v>0</v>
      </c>
      <c r="CG10786" s="273" t="s">
        <v>80</v>
      </c>
      <c r="CH10786" s="273">
        <v>0</v>
      </c>
      <c r="CI10786" s="273" t="s">
        <v>80</v>
      </c>
      <c r="CM10786" s="273" t="s">
        <v>73</v>
      </c>
      <c r="CN10786" s="273">
        <v>1</v>
      </c>
    </row>
    <row r="10787" spans="74:92">
      <c r="BV10787" s="273" t="s">
        <v>83</v>
      </c>
      <c r="BW10787" s="273" t="s">
        <v>75</v>
      </c>
      <c r="BX10787" s="273" t="s">
        <v>357</v>
      </c>
      <c r="BY10787" s="273" t="s">
        <v>691</v>
      </c>
      <c r="BZ10787" s="273" t="s">
        <v>167</v>
      </c>
      <c r="CA10787" s="273" t="s">
        <v>168</v>
      </c>
      <c r="CB10787" s="273" t="s">
        <v>169</v>
      </c>
      <c r="CC10787" s="273" t="s">
        <v>170</v>
      </c>
      <c r="CD10787" s="282">
        <v>12</v>
      </c>
      <c r="CE10787" s="274">
        <v>44927</v>
      </c>
      <c r="CF10787" s="273">
        <v>0</v>
      </c>
      <c r="CG10787" s="273" t="s">
        <v>80</v>
      </c>
      <c r="CH10787" s="273">
        <v>0</v>
      </c>
      <c r="CI10787" s="273" t="s">
        <v>80</v>
      </c>
      <c r="CM10787" s="273" t="s">
        <v>73</v>
      </c>
      <c r="CN10787" s="273">
        <v>1</v>
      </c>
    </row>
    <row r="10788" spans="74:92">
      <c r="BV10788" s="273" t="s">
        <v>83</v>
      </c>
      <c r="BW10788" s="273" t="s">
        <v>75</v>
      </c>
      <c r="BX10788" s="273" t="s">
        <v>357</v>
      </c>
      <c r="BY10788" s="273" t="s">
        <v>691</v>
      </c>
      <c r="BZ10788" s="273" t="s">
        <v>151</v>
      </c>
      <c r="CA10788" s="273" t="s">
        <v>152</v>
      </c>
      <c r="CB10788" s="273" t="s">
        <v>161</v>
      </c>
      <c r="CC10788" s="273" t="s">
        <v>162</v>
      </c>
      <c r="CD10788" s="282">
        <v>11</v>
      </c>
      <c r="CE10788" s="274">
        <v>44927</v>
      </c>
      <c r="CF10788" s="273">
        <v>0</v>
      </c>
      <c r="CG10788" s="273" t="s">
        <v>80</v>
      </c>
      <c r="CH10788" s="273">
        <v>0</v>
      </c>
      <c r="CI10788" s="273" t="s">
        <v>80</v>
      </c>
      <c r="CM10788" s="273" t="s">
        <v>73</v>
      </c>
      <c r="CN10788" s="273">
        <v>1</v>
      </c>
    </row>
    <row r="10789" spans="74:92">
      <c r="BV10789" s="273" t="s">
        <v>83</v>
      </c>
      <c r="BW10789" s="273" t="s">
        <v>75</v>
      </c>
      <c r="BX10789" s="273" t="s">
        <v>357</v>
      </c>
      <c r="BY10789" s="273" t="s">
        <v>691</v>
      </c>
      <c r="BZ10789" s="273" t="s">
        <v>138</v>
      </c>
      <c r="CA10789" s="273" t="s">
        <v>139</v>
      </c>
      <c r="CB10789" s="273" t="s">
        <v>140</v>
      </c>
      <c r="CC10789" s="273" t="s">
        <v>141</v>
      </c>
      <c r="CD10789" s="282">
        <v>9</v>
      </c>
      <c r="CE10789" s="274">
        <v>44927</v>
      </c>
      <c r="CF10789" s="273">
        <v>0</v>
      </c>
      <c r="CG10789" s="273" t="s">
        <v>80</v>
      </c>
      <c r="CH10789" s="273">
        <v>0</v>
      </c>
      <c r="CI10789" s="273" t="s">
        <v>80</v>
      </c>
      <c r="CM10789" s="273" t="s">
        <v>73</v>
      </c>
      <c r="CN10789" s="273">
        <v>1</v>
      </c>
    </row>
    <row r="10790" spans="74:92">
      <c r="BV10790" s="273" t="s">
        <v>83</v>
      </c>
      <c r="BW10790" s="273" t="s">
        <v>75</v>
      </c>
      <c r="BX10790" s="273" t="s">
        <v>357</v>
      </c>
      <c r="BY10790" s="273" t="s">
        <v>691</v>
      </c>
      <c r="BZ10790" s="273" t="s">
        <v>151</v>
      </c>
      <c r="CA10790" s="273" t="s">
        <v>152</v>
      </c>
      <c r="CB10790" s="273" t="s">
        <v>153</v>
      </c>
      <c r="CC10790" s="273" t="s">
        <v>154</v>
      </c>
      <c r="CD10790" s="282">
        <v>10</v>
      </c>
      <c r="CE10790" s="274">
        <v>44927</v>
      </c>
      <c r="CF10790" s="273">
        <v>0</v>
      </c>
      <c r="CG10790" s="273" t="s">
        <v>80</v>
      </c>
      <c r="CH10790" s="273">
        <v>0</v>
      </c>
      <c r="CI10790" s="273" t="s">
        <v>80</v>
      </c>
      <c r="CM10790" s="273" t="s">
        <v>73</v>
      </c>
      <c r="CN10790" s="273">
        <v>1</v>
      </c>
    </row>
    <row r="10791" spans="74:92">
      <c r="BV10791" s="273" t="s">
        <v>83</v>
      </c>
      <c r="BW10791" s="273" t="s">
        <v>75</v>
      </c>
      <c r="BX10791" s="273" t="s">
        <v>357</v>
      </c>
      <c r="BY10791" s="273" t="s">
        <v>691</v>
      </c>
      <c r="BZ10791" s="273" t="s">
        <v>126</v>
      </c>
      <c r="CA10791" s="273" t="s">
        <v>127</v>
      </c>
      <c r="CB10791" s="273" t="s">
        <v>133</v>
      </c>
      <c r="CC10791" s="273" t="s">
        <v>134</v>
      </c>
      <c r="CD10791" s="282">
        <v>7</v>
      </c>
      <c r="CE10791" s="274">
        <v>44927</v>
      </c>
      <c r="CI10791" s="273" t="s">
        <v>104</v>
      </c>
      <c r="CM10791" s="273" t="s">
        <v>73</v>
      </c>
      <c r="CN10791" s="273">
        <v>1</v>
      </c>
    </row>
    <row r="10792" spans="74:92">
      <c r="BV10792" s="273" t="s">
        <v>83</v>
      </c>
      <c r="BW10792" s="273" t="s">
        <v>75</v>
      </c>
      <c r="BX10792" s="273" t="s">
        <v>357</v>
      </c>
      <c r="BY10792" s="273" t="s">
        <v>691</v>
      </c>
      <c r="BZ10792" s="273" t="s">
        <v>126</v>
      </c>
      <c r="CA10792" s="273" t="s">
        <v>127</v>
      </c>
      <c r="CB10792" s="273" t="s">
        <v>128</v>
      </c>
      <c r="CC10792" s="273" t="s">
        <v>129</v>
      </c>
      <c r="CD10792" s="282">
        <v>6</v>
      </c>
      <c r="CE10792" s="274">
        <v>44927</v>
      </c>
      <c r="CI10792" s="273" t="s">
        <v>80</v>
      </c>
      <c r="CM10792" s="273" t="s">
        <v>73</v>
      </c>
      <c r="CN10792" s="273">
        <v>1</v>
      </c>
    </row>
    <row r="10793" spans="74:92">
      <c r="BV10793" s="273" t="s">
        <v>83</v>
      </c>
      <c r="BW10793" s="273" t="s">
        <v>75</v>
      </c>
      <c r="BX10793" s="273" t="s">
        <v>357</v>
      </c>
      <c r="BY10793" s="273" t="s">
        <v>691</v>
      </c>
      <c r="BZ10793" s="273" t="s">
        <v>110</v>
      </c>
      <c r="CA10793" s="273" t="s">
        <v>111</v>
      </c>
      <c r="CB10793" s="273" t="s">
        <v>112</v>
      </c>
      <c r="CC10793" s="273" t="s">
        <v>113</v>
      </c>
      <c r="CD10793" s="282">
        <v>4</v>
      </c>
      <c r="CE10793" s="274">
        <v>44927</v>
      </c>
      <c r="CI10793" s="273" t="s">
        <v>80</v>
      </c>
      <c r="CM10793" s="273" t="s">
        <v>73</v>
      </c>
      <c r="CN10793" s="273">
        <v>1</v>
      </c>
    </row>
    <row r="10794" spans="74:92">
      <c r="BV10794" s="273" t="s">
        <v>83</v>
      </c>
      <c r="BW10794" s="273" t="s">
        <v>75</v>
      </c>
      <c r="BX10794" s="273" t="s">
        <v>357</v>
      </c>
      <c r="BY10794" s="273" t="s">
        <v>691</v>
      </c>
      <c r="BZ10794" s="273" t="s">
        <v>110</v>
      </c>
      <c r="CA10794" s="273" t="s">
        <v>111</v>
      </c>
      <c r="CB10794" s="273" t="s">
        <v>117</v>
      </c>
      <c r="CC10794" s="273" t="s">
        <v>118</v>
      </c>
      <c r="CD10794" s="282">
        <v>5</v>
      </c>
      <c r="CE10794" s="274">
        <v>44927</v>
      </c>
      <c r="CI10794" s="273" t="s">
        <v>104</v>
      </c>
      <c r="CM10794" s="273" t="s">
        <v>73</v>
      </c>
      <c r="CN10794" s="273">
        <v>1</v>
      </c>
    </row>
    <row r="10795" spans="74:92">
      <c r="BV10795" s="273" t="s">
        <v>83</v>
      </c>
      <c r="BW10795" s="273" t="s">
        <v>75</v>
      </c>
      <c r="BX10795" s="273" t="s">
        <v>357</v>
      </c>
      <c r="BY10795" s="273" t="s">
        <v>691</v>
      </c>
      <c r="BZ10795" s="273" t="s">
        <v>86</v>
      </c>
      <c r="CA10795" s="273" t="s">
        <v>87</v>
      </c>
      <c r="CB10795" s="273" t="s">
        <v>101</v>
      </c>
      <c r="CC10795" s="273" t="s">
        <v>102</v>
      </c>
      <c r="CD10795" s="282">
        <v>4</v>
      </c>
      <c r="CE10795" s="274">
        <v>44927</v>
      </c>
      <c r="CF10795" s="273">
        <v>0</v>
      </c>
      <c r="CG10795" s="273" t="s">
        <v>1495</v>
      </c>
      <c r="CH10795" s="273">
        <v>0</v>
      </c>
      <c r="CI10795" s="273" t="s">
        <v>104</v>
      </c>
      <c r="CM10795" s="273" t="s">
        <v>73</v>
      </c>
      <c r="CN10795" s="273">
        <v>1</v>
      </c>
    </row>
    <row r="10796" spans="74:92">
      <c r="BV10796" s="273" t="s">
        <v>83</v>
      </c>
      <c r="BW10796" s="273" t="s">
        <v>75</v>
      </c>
      <c r="BX10796" s="273" t="s">
        <v>357</v>
      </c>
      <c r="BY10796" s="273" t="s">
        <v>691</v>
      </c>
      <c r="BZ10796" s="273" t="s">
        <v>86</v>
      </c>
      <c r="CA10796" s="273" t="s">
        <v>87</v>
      </c>
      <c r="CB10796" s="273" t="s">
        <v>88</v>
      </c>
      <c r="CC10796" s="273" t="s">
        <v>89</v>
      </c>
      <c r="CD10796" s="282">
        <v>3</v>
      </c>
      <c r="CE10796" s="274">
        <v>44927</v>
      </c>
      <c r="CF10796" s="273">
        <v>0</v>
      </c>
      <c r="CG10796" s="273" t="s">
        <v>80</v>
      </c>
      <c r="CH10796" s="273">
        <v>0</v>
      </c>
      <c r="CI10796" s="273" t="s">
        <v>80</v>
      </c>
      <c r="CM10796" s="273" t="s">
        <v>73</v>
      </c>
      <c r="CN10796" s="273">
        <v>1</v>
      </c>
    </row>
    <row r="10797" spans="74:92">
      <c r="BV10797" s="273" t="s">
        <v>83</v>
      </c>
      <c r="BW10797" s="273" t="s">
        <v>75</v>
      </c>
      <c r="BX10797" s="273" t="s">
        <v>357</v>
      </c>
      <c r="BY10797" s="273" t="s">
        <v>369</v>
      </c>
      <c r="BZ10797" s="273" t="s">
        <v>86</v>
      </c>
      <c r="CA10797" s="273" t="s">
        <v>87</v>
      </c>
      <c r="CB10797" s="273" t="s">
        <v>88</v>
      </c>
      <c r="CC10797" s="273" t="s">
        <v>89</v>
      </c>
      <c r="CD10797" s="282">
        <v>3</v>
      </c>
      <c r="CE10797" s="274">
        <v>44927</v>
      </c>
      <c r="CF10797" s="273">
        <v>24.3</v>
      </c>
      <c r="CG10797" s="273" t="s">
        <v>90</v>
      </c>
      <c r="CH10797" s="273">
        <v>24.3</v>
      </c>
      <c r="CI10797" s="273" t="s">
        <v>80</v>
      </c>
      <c r="CM10797" s="273" t="s">
        <v>73</v>
      </c>
      <c r="CN10797" s="273">
        <v>1</v>
      </c>
    </row>
    <row r="10798" spans="74:92">
      <c r="BV10798" s="273" t="s">
        <v>83</v>
      </c>
      <c r="BW10798" s="273" t="s">
        <v>75</v>
      </c>
      <c r="BX10798" s="273" t="s">
        <v>357</v>
      </c>
      <c r="BY10798" s="273" t="s">
        <v>369</v>
      </c>
      <c r="BZ10798" s="273" t="s">
        <v>86</v>
      </c>
      <c r="CA10798" s="273" t="s">
        <v>87</v>
      </c>
      <c r="CB10798" s="273" t="s">
        <v>101</v>
      </c>
      <c r="CC10798" s="273" t="s">
        <v>102</v>
      </c>
      <c r="CD10798" s="282">
        <v>4</v>
      </c>
      <c r="CE10798" s="274">
        <v>44927</v>
      </c>
      <c r="CF10798" s="273">
        <v>114.7</v>
      </c>
      <c r="CG10798" s="273" t="s">
        <v>1495</v>
      </c>
      <c r="CH10798" s="273">
        <v>16.488125</v>
      </c>
      <c r="CI10798" s="273" t="s">
        <v>104</v>
      </c>
      <c r="CM10798" s="273" t="s">
        <v>73</v>
      </c>
      <c r="CN10798" s="273">
        <v>1</v>
      </c>
    </row>
    <row r="10799" spans="74:92">
      <c r="BV10799" s="273" t="s">
        <v>83</v>
      </c>
      <c r="BW10799" s="273" t="s">
        <v>75</v>
      </c>
      <c r="BX10799" s="273" t="s">
        <v>357</v>
      </c>
      <c r="BY10799" s="273" t="s">
        <v>369</v>
      </c>
      <c r="BZ10799" s="273" t="s">
        <v>110</v>
      </c>
      <c r="CA10799" s="273" t="s">
        <v>111</v>
      </c>
      <c r="CB10799" s="273" t="s">
        <v>117</v>
      </c>
      <c r="CC10799" s="273" t="s">
        <v>118</v>
      </c>
      <c r="CD10799" s="282">
        <v>5</v>
      </c>
      <c r="CE10799" s="274">
        <v>44927</v>
      </c>
      <c r="CI10799" s="273" t="s">
        <v>104</v>
      </c>
      <c r="CM10799" s="273" t="s">
        <v>73</v>
      </c>
      <c r="CN10799" s="273">
        <v>1</v>
      </c>
    </row>
    <row r="10800" spans="74:92">
      <c r="BV10800" s="273" t="s">
        <v>83</v>
      </c>
      <c r="BW10800" s="273" t="s">
        <v>75</v>
      </c>
      <c r="BX10800" s="273" t="s">
        <v>357</v>
      </c>
      <c r="BY10800" s="273" t="s">
        <v>369</v>
      </c>
      <c r="BZ10800" s="273" t="s">
        <v>110</v>
      </c>
      <c r="CA10800" s="273" t="s">
        <v>111</v>
      </c>
      <c r="CB10800" s="273" t="s">
        <v>112</v>
      </c>
      <c r="CC10800" s="273" t="s">
        <v>113</v>
      </c>
      <c r="CD10800" s="282">
        <v>4</v>
      </c>
      <c r="CE10800" s="274">
        <v>44927</v>
      </c>
      <c r="CI10800" s="273" t="s">
        <v>80</v>
      </c>
      <c r="CM10800" s="273" t="s">
        <v>73</v>
      </c>
      <c r="CN10800" s="273">
        <v>1</v>
      </c>
    </row>
    <row r="10801" spans="74:92">
      <c r="BV10801" s="273" t="s">
        <v>83</v>
      </c>
      <c r="BW10801" s="273" t="s">
        <v>75</v>
      </c>
      <c r="BX10801" s="273" t="s">
        <v>357</v>
      </c>
      <c r="BY10801" s="273" t="s">
        <v>369</v>
      </c>
      <c r="BZ10801" s="273" t="s">
        <v>126</v>
      </c>
      <c r="CA10801" s="273" t="s">
        <v>127</v>
      </c>
      <c r="CB10801" s="273" t="s">
        <v>128</v>
      </c>
      <c r="CC10801" s="273" t="s">
        <v>129</v>
      </c>
      <c r="CD10801" s="282">
        <v>6</v>
      </c>
      <c r="CE10801" s="274">
        <v>44927</v>
      </c>
      <c r="CI10801" s="273" t="s">
        <v>80</v>
      </c>
      <c r="CM10801" s="273" t="s">
        <v>73</v>
      </c>
      <c r="CN10801" s="273">
        <v>1</v>
      </c>
    </row>
    <row r="10802" spans="74:92">
      <c r="BV10802" s="273" t="s">
        <v>83</v>
      </c>
      <c r="BW10802" s="273" t="s">
        <v>75</v>
      </c>
      <c r="BX10802" s="273" t="s">
        <v>357</v>
      </c>
      <c r="BY10802" s="273" t="s">
        <v>369</v>
      </c>
      <c r="BZ10802" s="273" t="s">
        <v>126</v>
      </c>
      <c r="CA10802" s="273" t="s">
        <v>127</v>
      </c>
      <c r="CB10802" s="273" t="s">
        <v>133</v>
      </c>
      <c r="CC10802" s="273" t="s">
        <v>134</v>
      </c>
      <c r="CD10802" s="282">
        <v>7</v>
      </c>
      <c r="CE10802" s="274">
        <v>44927</v>
      </c>
      <c r="CI10802" s="273" t="s">
        <v>104</v>
      </c>
      <c r="CM10802" s="273" t="s">
        <v>73</v>
      </c>
      <c r="CN10802" s="273">
        <v>1</v>
      </c>
    </row>
    <row r="10803" spans="74:92">
      <c r="BV10803" s="273" t="s">
        <v>83</v>
      </c>
      <c r="BW10803" s="273" t="s">
        <v>75</v>
      </c>
      <c r="BX10803" s="273" t="s">
        <v>357</v>
      </c>
      <c r="BY10803" s="273" t="s">
        <v>369</v>
      </c>
      <c r="BZ10803" s="273" t="s">
        <v>151</v>
      </c>
      <c r="CA10803" s="273" t="s">
        <v>152</v>
      </c>
      <c r="CB10803" s="273" t="s">
        <v>153</v>
      </c>
      <c r="CC10803" s="273" t="s">
        <v>154</v>
      </c>
      <c r="CD10803" s="282">
        <v>10</v>
      </c>
      <c r="CE10803" s="274">
        <v>44927</v>
      </c>
      <c r="CF10803" s="273">
        <v>0</v>
      </c>
      <c r="CG10803" s="273" t="s">
        <v>90</v>
      </c>
      <c r="CH10803" s="273">
        <v>0</v>
      </c>
      <c r="CI10803" s="273" t="s">
        <v>80</v>
      </c>
      <c r="CM10803" s="273" t="s">
        <v>73</v>
      </c>
      <c r="CN10803" s="273">
        <v>1</v>
      </c>
    </row>
    <row r="10804" spans="74:92">
      <c r="BV10804" s="273" t="s">
        <v>83</v>
      </c>
      <c r="BW10804" s="273" t="s">
        <v>75</v>
      </c>
      <c r="BX10804" s="273" t="s">
        <v>357</v>
      </c>
      <c r="BY10804" s="273" t="s">
        <v>369</v>
      </c>
      <c r="BZ10804" s="273" t="s">
        <v>138</v>
      </c>
      <c r="CA10804" s="273" t="s">
        <v>139</v>
      </c>
      <c r="CB10804" s="273" t="s">
        <v>140</v>
      </c>
      <c r="CC10804" s="273" t="s">
        <v>141</v>
      </c>
      <c r="CD10804" s="282">
        <v>9</v>
      </c>
      <c r="CE10804" s="274">
        <v>44927</v>
      </c>
      <c r="CF10804" s="273">
        <v>0</v>
      </c>
      <c r="CG10804" s="273" t="s">
        <v>90</v>
      </c>
      <c r="CH10804" s="273">
        <v>0</v>
      </c>
      <c r="CI10804" s="273" t="s">
        <v>80</v>
      </c>
      <c r="CM10804" s="273" t="s">
        <v>73</v>
      </c>
      <c r="CN10804" s="273">
        <v>1</v>
      </c>
    </row>
    <row r="10805" spans="74:92">
      <c r="BV10805" s="273" t="s">
        <v>83</v>
      </c>
      <c r="BW10805" s="273" t="s">
        <v>75</v>
      </c>
      <c r="BX10805" s="273" t="s">
        <v>357</v>
      </c>
      <c r="BY10805" s="273" t="s">
        <v>369</v>
      </c>
      <c r="BZ10805" s="273" t="s">
        <v>151</v>
      </c>
      <c r="CA10805" s="273" t="s">
        <v>152</v>
      </c>
      <c r="CB10805" s="273" t="s">
        <v>161</v>
      </c>
      <c r="CC10805" s="273" t="s">
        <v>162</v>
      </c>
      <c r="CD10805" s="282">
        <v>11</v>
      </c>
      <c r="CE10805" s="274">
        <v>44927</v>
      </c>
      <c r="CF10805" s="273">
        <v>0</v>
      </c>
      <c r="CG10805" s="273" t="s">
        <v>90</v>
      </c>
      <c r="CH10805" s="273">
        <v>0</v>
      </c>
      <c r="CI10805" s="273" t="s">
        <v>80</v>
      </c>
      <c r="CM10805" s="273" t="s">
        <v>73</v>
      </c>
      <c r="CN10805" s="273">
        <v>1</v>
      </c>
    </row>
    <row r="10806" spans="74:92">
      <c r="BV10806" s="273" t="s">
        <v>83</v>
      </c>
      <c r="BW10806" s="273" t="s">
        <v>75</v>
      </c>
      <c r="BX10806" s="273" t="s">
        <v>357</v>
      </c>
      <c r="BY10806" s="273" t="s">
        <v>369</v>
      </c>
      <c r="BZ10806" s="273" t="s">
        <v>167</v>
      </c>
      <c r="CA10806" s="273" t="s">
        <v>168</v>
      </c>
      <c r="CB10806" s="273" t="s">
        <v>169</v>
      </c>
      <c r="CC10806" s="273" t="s">
        <v>170</v>
      </c>
      <c r="CD10806" s="282">
        <v>12</v>
      </c>
      <c r="CE10806" s="274">
        <v>44927</v>
      </c>
      <c r="CF10806" s="273">
        <v>0</v>
      </c>
      <c r="CG10806" s="273" t="s">
        <v>90</v>
      </c>
      <c r="CH10806" s="273">
        <v>0</v>
      </c>
      <c r="CI10806" s="273" t="s">
        <v>80</v>
      </c>
      <c r="CM10806" s="273" t="s">
        <v>73</v>
      </c>
      <c r="CN10806" s="273">
        <v>1</v>
      </c>
    </row>
    <row r="10807" spans="74:92">
      <c r="BV10807" s="273" t="s">
        <v>83</v>
      </c>
      <c r="BW10807" s="273" t="s">
        <v>75</v>
      </c>
      <c r="BX10807" s="273" t="s">
        <v>357</v>
      </c>
      <c r="BY10807" s="273" t="s">
        <v>369</v>
      </c>
      <c r="BZ10807" s="273" t="s">
        <v>167</v>
      </c>
      <c r="CA10807" s="273" t="s">
        <v>168</v>
      </c>
      <c r="CB10807" s="273" t="s">
        <v>353</v>
      </c>
      <c r="CC10807" s="273" t="s">
        <v>354</v>
      </c>
      <c r="CD10807" s="282">
        <v>13</v>
      </c>
      <c r="CE10807" s="274">
        <v>44927</v>
      </c>
      <c r="CF10807" s="273">
        <v>0</v>
      </c>
      <c r="CG10807" s="273" t="s">
        <v>90</v>
      </c>
      <c r="CH10807" s="273">
        <v>0</v>
      </c>
      <c r="CI10807" s="273" t="s">
        <v>80</v>
      </c>
      <c r="CM10807" s="273" t="s">
        <v>73</v>
      </c>
      <c r="CN10807" s="273">
        <v>1</v>
      </c>
    </row>
    <row r="10808" spans="74:92">
      <c r="BV10808" s="273" t="s">
        <v>83</v>
      </c>
      <c r="BW10808" s="273" t="s">
        <v>75</v>
      </c>
      <c r="BX10808" s="273" t="s">
        <v>357</v>
      </c>
      <c r="BY10808" s="273" t="s">
        <v>369</v>
      </c>
      <c r="BZ10808" s="273" t="s">
        <v>167</v>
      </c>
      <c r="CA10808" s="273" t="s">
        <v>168</v>
      </c>
      <c r="CB10808" s="273" t="s">
        <v>313</v>
      </c>
      <c r="CC10808" s="273" t="s">
        <v>314</v>
      </c>
      <c r="CD10808" s="282">
        <v>14</v>
      </c>
      <c r="CE10808" s="274">
        <v>44927</v>
      </c>
      <c r="CF10808" s="273">
        <v>0</v>
      </c>
      <c r="CG10808" s="273" t="s">
        <v>90</v>
      </c>
      <c r="CH10808" s="273">
        <v>0</v>
      </c>
      <c r="CI10808" s="273" t="s">
        <v>80</v>
      </c>
      <c r="CM10808" s="273" t="s">
        <v>73</v>
      </c>
      <c r="CN10808" s="273">
        <v>1</v>
      </c>
    </row>
    <row r="10809" spans="74:92">
      <c r="BV10809" s="273" t="s">
        <v>83</v>
      </c>
      <c r="BW10809" s="273" t="s">
        <v>75</v>
      </c>
      <c r="BX10809" s="273" t="s">
        <v>357</v>
      </c>
      <c r="BY10809" s="273" t="s">
        <v>369</v>
      </c>
      <c r="BZ10809" s="273" t="s">
        <v>204</v>
      </c>
      <c r="CA10809" s="273" t="s">
        <v>205</v>
      </c>
      <c r="CB10809" s="273" t="s">
        <v>206</v>
      </c>
      <c r="CC10809" s="273" t="s">
        <v>207</v>
      </c>
      <c r="CD10809" s="282">
        <v>0</v>
      </c>
      <c r="CE10809" s="274">
        <v>44927</v>
      </c>
      <c r="CG10809" s="273" t="s">
        <v>181</v>
      </c>
      <c r="CI10809" s="273" t="s">
        <v>208</v>
      </c>
      <c r="CJ10809" s="273" t="s">
        <v>209</v>
      </c>
      <c r="CM10809" s="273" t="s">
        <v>73</v>
      </c>
      <c r="CN10809" s="273">
        <v>1</v>
      </c>
    </row>
    <row r="10810" spans="74:92">
      <c r="BV10810" s="273" t="s">
        <v>83</v>
      </c>
      <c r="BW10810" s="273" t="s">
        <v>75</v>
      </c>
      <c r="BX10810" s="273" t="s">
        <v>357</v>
      </c>
      <c r="BY10810" s="273" t="s">
        <v>369</v>
      </c>
      <c r="BZ10810" s="273" t="s">
        <v>86</v>
      </c>
      <c r="CA10810" s="273" t="s">
        <v>87</v>
      </c>
      <c r="CB10810" s="273" t="s">
        <v>179</v>
      </c>
      <c r="CC10810" s="273" t="s">
        <v>180</v>
      </c>
      <c r="CD10810" s="282">
        <v>1</v>
      </c>
      <c r="CE10810" s="274">
        <v>44927</v>
      </c>
      <c r="CG10810" s="273" t="s">
        <v>181</v>
      </c>
      <c r="CI10810" s="273" t="s">
        <v>181</v>
      </c>
      <c r="CJ10810" s="273" t="s">
        <v>2316</v>
      </c>
      <c r="CM10810" s="273" t="s">
        <v>73</v>
      </c>
      <c r="CN10810" s="273">
        <v>1</v>
      </c>
    </row>
    <row r="10811" spans="74:92">
      <c r="BV10811" s="273" t="s">
        <v>83</v>
      </c>
      <c r="BW10811" s="273" t="s">
        <v>75</v>
      </c>
      <c r="BX10811" s="273" t="s">
        <v>357</v>
      </c>
      <c r="BY10811" s="273" t="s">
        <v>369</v>
      </c>
      <c r="BZ10811" s="273" t="s">
        <v>167</v>
      </c>
      <c r="CA10811" s="273" t="s">
        <v>168</v>
      </c>
      <c r="CB10811" s="273" t="s">
        <v>319</v>
      </c>
      <c r="CC10811" s="273" t="s">
        <v>320</v>
      </c>
      <c r="CD10811" s="282">
        <v>15</v>
      </c>
      <c r="CE10811" s="274">
        <v>44927</v>
      </c>
      <c r="CF10811" s="273">
        <v>0</v>
      </c>
      <c r="CG10811" s="273" t="s">
        <v>90</v>
      </c>
      <c r="CH10811" s="273">
        <v>0</v>
      </c>
      <c r="CI10811" s="273" t="s">
        <v>80</v>
      </c>
      <c r="CM10811" s="273" t="s">
        <v>73</v>
      </c>
      <c r="CN10811" s="273">
        <v>1</v>
      </c>
    </row>
    <row r="10812" spans="74:92">
      <c r="BV10812" s="273" t="s">
        <v>83</v>
      </c>
      <c r="BW10812" s="273" t="s">
        <v>75</v>
      </c>
      <c r="BX10812" s="273" t="s">
        <v>357</v>
      </c>
      <c r="BY10812" s="273" t="s">
        <v>369</v>
      </c>
      <c r="BZ10812" s="273" t="s">
        <v>138</v>
      </c>
      <c r="CA10812" s="273" t="s">
        <v>139</v>
      </c>
      <c r="CB10812" s="273" t="s">
        <v>190</v>
      </c>
      <c r="CC10812" s="273" t="s">
        <v>191</v>
      </c>
      <c r="CD10812" s="282">
        <v>8</v>
      </c>
      <c r="CE10812" s="274">
        <v>44927</v>
      </c>
      <c r="CF10812" s="273">
        <v>0</v>
      </c>
      <c r="CG10812" s="273" t="s">
        <v>90</v>
      </c>
      <c r="CH10812" s="273">
        <v>0</v>
      </c>
      <c r="CI10812" s="273" t="s">
        <v>80</v>
      </c>
      <c r="CM10812" s="273" t="s">
        <v>73</v>
      </c>
      <c r="CN10812" s="273">
        <v>1</v>
      </c>
    </row>
    <row r="10813" spans="74:92">
      <c r="BV10813" s="273" t="s">
        <v>83</v>
      </c>
      <c r="BW10813" s="273" t="s">
        <v>75</v>
      </c>
      <c r="BX10813" s="273" t="s">
        <v>357</v>
      </c>
      <c r="BY10813" s="273" t="s">
        <v>369</v>
      </c>
      <c r="BZ10813" s="273" t="s">
        <v>86</v>
      </c>
      <c r="CA10813" s="273" t="s">
        <v>87</v>
      </c>
      <c r="CB10813" s="273" t="s">
        <v>233</v>
      </c>
      <c r="CC10813" s="273" t="s">
        <v>234</v>
      </c>
      <c r="CD10813" s="282">
        <v>1</v>
      </c>
      <c r="CE10813" s="274">
        <v>44927</v>
      </c>
      <c r="CG10813" s="273" t="s">
        <v>181</v>
      </c>
      <c r="CI10813" s="273" t="s">
        <v>181</v>
      </c>
      <c r="CJ10813" s="273" t="s">
        <v>2317</v>
      </c>
      <c r="CM10813" s="273" t="s">
        <v>73</v>
      </c>
      <c r="CN10813" s="273">
        <v>1</v>
      </c>
    </row>
    <row r="10814" spans="74:92">
      <c r="BV10814" s="273" t="s">
        <v>83</v>
      </c>
      <c r="BW10814" s="273" t="s">
        <v>75</v>
      </c>
      <c r="BX10814" s="273" t="s">
        <v>357</v>
      </c>
      <c r="BY10814" s="273" t="s">
        <v>369</v>
      </c>
      <c r="BZ10814" s="273" t="s">
        <v>86</v>
      </c>
      <c r="CA10814" s="273" t="s">
        <v>87</v>
      </c>
      <c r="CB10814" s="273" t="s">
        <v>217</v>
      </c>
      <c r="CC10814" s="273" t="s">
        <v>218</v>
      </c>
      <c r="CD10814" s="282">
        <v>2</v>
      </c>
      <c r="CE10814" s="274">
        <v>44927</v>
      </c>
      <c r="CG10814" s="273" t="s">
        <v>181</v>
      </c>
      <c r="CI10814" s="273" t="s">
        <v>181</v>
      </c>
      <c r="CJ10814" s="273" t="s">
        <v>1483</v>
      </c>
      <c r="CM10814" s="273" t="s">
        <v>73</v>
      </c>
      <c r="CN10814" s="273">
        <v>1</v>
      </c>
    </row>
    <row r="10815" spans="74:92">
      <c r="BV10815" s="273" t="s">
        <v>83</v>
      </c>
      <c r="BW10815" s="273" t="s">
        <v>75</v>
      </c>
      <c r="BX10815" s="273" t="s">
        <v>357</v>
      </c>
      <c r="BY10815" s="273" t="s">
        <v>369</v>
      </c>
      <c r="BZ10815" s="273" t="s">
        <v>86</v>
      </c>
      <c r="CA10815" s="273" t="s">
        <v>87</v>
      </c>
      <c r="CB10815" s="273" t="s">
        <v>225</v>
      </c>
      <c r="CC10815" s="273" t="s">
        <v>226</v>
      </c>
      <c r="CD10815" s="282">
        <v>5</v>
      </c>
      <c r="CE10815" s="274">
        <v>44927</v>
      </c>
      <c r="CF10815" s="273">
        <v>0</v>
      </c>
      <c r="CG10815" s="273" t="s">
        <v>90</v>
      </c>
      <c r="CH10815" s="273">
        <v>0</v>
      </c>
      <c r="CI10815" s="273" t="s">
        <v>80</v>
      </c>
      <c r="CM10815" s="273" t="s">
        <v>73</v>
      </c>
      <c r="CN10815" s="273">
        <v>1</v>
      </c>
    </row>
    <row r="10816" spans="74:92">
      <c r="BV10816" s="273" t="s">
        <v>83</v>
      </c>
      <c r="BW10816" s="273" t="s">
        <v>75</v>
      </c>
      <c r="BX10816" s="273" t="s">
        <v>357</v>
      </c>
      <c r="BY10816" s="273" t="s">
        <v>364</v>
      </c>
      <c r="BZ10816" s="273" t="s">
        <v>86</v>
      </c>
      <c r="CA10816" s="273" t="s">
        <v>87</v>
      </c>
      <c r="CB10816" s="273" t="s">
        <v>225</v>
      </c>
      <c r="CC10816" s="273" t="s">
        <v>226</v>
      </c>
      <c r="CD10816" s="282">
        <v>5</v>
      </c>
      <c r="CE10816" s="274">
        <v>44927</v>
      </c>
      <c r="CF10816" s="273">
        <v>0</v>
      </c>
      <c r="CG10816" s="273" t="s">
        <v>80</v>
      </c>
      <c r="CH10816" s="273">
        <v>0</v>
      </c>
      <c r="CI10816" s="273" t="s">
        <v>80</v>
      </c>
      <c r="CM10816" s="273" t="s">
        <v>73</v>
      </c>
      <c r="CN10816" s="273">
        <v>1</v>
      </c>
    </row>
    <row r="10817" spans="74:92">
      <c r="BV10817" s="273" t="s">
        <v>83</v>
      </c>
      <c r="BW10817" s="273" t="s">
        <v>75</v>
      </c>
      <c r="BX10817" s="273" t="s">
        <v>357</v>
      </c>
      <c r="BY10817" s="273" t="s">
        <v>364</v>
      </c>
      <c r="BZ10817" s="273" t="s">
        <v>86</v>
      </c>
      <c r="CA10817" s="273" t="s">
        <v>87</v>
      </c>
      <c r="CB10817" s="273" t="s">
        <v>217</v>
      </c>
      <c r="CC10817" s="273" t="s">
        <v>218</v>
      </c>
      <c r="CD10817" s="282">
        <v>2</v>
      </c>
      <c r="CE10817" s="274">
        <v>44927</v>
      </c>
      <c r="CG10817" s="273" t="s">
        <v>181</v>
      </c>
      <c r="CI10817" s="273" t="s">
        <v>181</v>
      </c>
      <c r="CJ10817" s="273" t="s">
        <v>122</v>
      </c>
      <c r="CM10817" s="273" t="s">
        <v>73</v>
      </c>
      <c r="CN10817" s="273">
        <v>1</v>
      </c>
    </row>
    <row r="10818" spans="74:92">
      <c r="BV10818" s="273" t="s">
        <v>83</v>
      </c>
      <c r="BW10818" s="273" t="s">
        <v>75</v>
      </c>
      <c r="BX10818" s="273" t="s">
        <v>357</v>
      </c>
      <c r="BY10818" s="273" t="s">
        <v>364</v>
      </c>
      <c r="BZ10818" s="273" t="s">
        <v>86</v>
      </c>
      <c r="CA10818" s="273" t="s">
        <v>87</v>
      </c>
      <c r="CB10818" s="273" t="s">
        <v>233</v>
      </c>
      <c r="CC10818" s="273" t="s">
        <v>234</v>
      </c>
      <c r="CD10818" s="282">
        <v>1</v>
      </c>
      <c r="CE10818" s="274">
        <v>44927</v>
      </c>
      <c r="CG10818" s="273" t="s">
        <v>181</v>
      </c>
      <c r="CI10818" s="273" t="s">
        <v>181</v>
      </c>
      <c r="CJ10818" s="273" t="s">
        <v>1602</v>
      </c>
      <c r="CM10818" s="273" t="s">
        <v>73</v>
      </c>
      <c r="CN10818" s="273">
        <v>1</v>
      </c>
    </row>
    <row r="10819" spans="74:92">
      <c r="BV10819" s="273" t="s">
        <v>83</v>
      </c>
      <c r="BW10819" s="273" t="s">
        <v>75</v>
      </c>
      <c r="BX10819" s="273" t="s">
        <v>357</v>
      </c>
      <c r="BY10819" s="273" t="s">
        <v>364</v>
      </c>
      <c r="BZ10819" s="273" t="s">
        <v>138</v>
      </c>
      <c r="CA10819" s="273" t="s">
        <v>139</v>
      </c>
      <c r="CB10819" s="273" t="s">
        <v>190</v>
      </c>
      <c r="CC10819" s="273" t="s">
        <v>191</v>
      </c>
      <c r="CD10819" s="282">
        <v>8</v>
      </c>
      <c r="CE10819" s="274">
        <v>44927</v>
      </c>
      <c r="CF10819" s="273">
        <v>0</v>
      </c>
      <c r="CG10819" s="273" t="s">
        <v>80</v>
      </c>
      <c r="CH10819" s="273">
        <v>0</v>
      </c>
      <c r="CI10819" s="273" t="s">
        <v>80</v>
      </c>
      <c r="CM10819" s="273" t="s">
        <v>73</v>
      </c>
      <c r="CN10819" s="273">
        <v>1</v>
      </c>
    </row>
    <row r="10820" spans="74:92">
      <c r="BV10820" s="273" t="s">
        <v>83</v>
      </c>
      <c r="BW10820" s="273" t="s">
        <v>75</v>
      </c>
      <c r="BX10820" s="273" t="s">
        <v>357</v>
      </c>
      <c r="BY10820" s="273" t="s">
        <v>364</v>
      </c>
      <c r="BZ10820" s="273" t="s">
        <v>167</v>
      </c>
      <c r="CA10820" s="273" t="s">
        <v>168</v>
      </c>
      <c r="CB10820" s="273" t="s">
        <v>319</v>
      </c>
      <c r="CC10820" s="273" t="s">
        <v>320</v>
      </c>
      <c r="CD10820" s="282">
        <v>15</v>
      </c>
      <c r="CE10820" s="274">
        <v>44927</v>
      </c>
      <c r="CF10820" s="273">
        <v>0</v>
      </c>
      <c r="CG10820" s="273" t="s">
        <v>80</v>
      </c>
      <c r="CH10820" s="273">
        <v>0</v>
      </c>
      <c r="CI10820" s="273" t="s">
        <v>80</v>
      </c>
      <c r="CM10820" s="284" t="s">
        <v>73</v>
      </c>
      <c r="CN10820" s="273">
        <v>1</v>
      </c>
    </row>
    <row r="10821" spans="74:92">
      <c r="BV10821" s="273" t="s">
        <v>83</v>
      </c>
      <c r="BW10821" s="273" t="s">
        <v>75</v>
      </c>
      <c r="BX10821" s="273" t="s">
        <v>357</v>
      </c>
      <c r="BY10821" s="273" t="s">
        <v>364</v>
      </c>
      <c r="BZ10821" s="273" t="s">
        <v>86</v>
      </c>
      <c r="CA10821" s="273" t="s">
        <v>87</v>
      </c>
      <c r="CB10821" s="273" t="s">
        <v>179</v>
      </c>
      <c r="CC10821" s="273" t="s">
        <v>180</v>
      </c>
      <c r="CD10821" s="282">
        <v>1</v>
      </c>
      <c r="CE10821" s="274">
        <v>44927</v>
      </c>
      <c r="CG10821" s="273" t="s">
        <v>181</v>
      </c>
      <c r="CI10821" s="273" t="s">
        <v>181</v>
      </c>
      <c r="CJ10821" s="273" t="s">
        <v>1834</v>
      </c>
      <c r="CM10821" s="273" t="s">
        <v>73</v>
      </c>
      <c r="CN10821" s="273">
        <v>1</v>
      </c>
    </row>
    <row r="10822" spans="74:92">
      <c r="BV10822" s="273" t="s">
        <v>83</v>
      </c>
      <c r="BW10822" s="273" t="s">
        <v>75</v>
      </c>
      <c r="BX10822" s="273" t="s">
        <v>357</v>
      </c>
      <c r="BY10822" s="273" t="s">
        <v>364</v>
      </c>
      <c r="BZ10822" s="273" t="s">
        <v>204</v>
      </c>
      <c r="CA10822" s="273" t="s">
        <v>205</v>
      </c>
      <c r="CB10822" s="273" t="s">
        <v>206</v>
      </c>
      <c r="CC10822" s="273" t="s">
        <v>207</v>
      </c>
      <c r="CD10822" s="282">
        <v>0</v>
      </c>
      <c r="CE10822" s="274">
        <v>44927</v>
      </c>
      <c r="CG10822" s="273" t="s">
        <v>181</v>
      </c>
      <c r="CI10822" s="273" t="s">
        <v>208</v>
      </c>
      <c r="CJ10822" s="273" t="s">
        <v>209</v>
      </c>
      <c r="CM10822" s="273" t="s">
        <v>73</v>
      </c>
      <c r="CN10822" s="273">
        <v>1</v>
      </c>
    </row>
    <row r="10823" spans="74:92">
      <c r="BV10823" s="273" t="s">
        <v>83</v>
      </c>
      <c r="BW10823" s="273" t="s">
        <v>75</v>
      </c>
      <c r="BX10823" s="273" t="s">
        <v>357</v>
      </c>
      <c r="BY10823" s="273" t="s">
        <v>364</v>
      </c>
      <c r="BZ10823" s="273" t="s">
        <v>167</v>
      </c>
      <c r="CA10823" s="273" t="s">
        <v>168</v>
      </c>
      <c r="CB10823" s="273" t="s">
        <v>313</v>
      </c>
      <c r="CC10823" s="273" t="s">
        <v>314</v>
      </c>
      <c r="CD10823" s="282">
        <v>14</v>
      </c>
      <c r="CE10823" s="274">
        <v>44927</v>
      </c>
      <c r="CF10823" s="273">
        <v>0</v>
      </c>
      <c r="CG10823" s="273" t="s">
        <v>80</v>
      </c>
      <c r="CH10823" s="273">
        <v>0</v>
      </c>
      <c r="CI10823" s="273" t="s">
        <v>80</v>
      </c>
      <c r="CM10823" s="273" t="s">
        <v>73</v>
      </c>
      <c r="CN10823" s="273">
        <v>1</v>
      </c>
    </row>
    <row r="10824" spans="74:92">
      <c r="BV10824" s="273" t="s">
        <v>83</v>
      </c>
      <c r="BW10824" s="273" t="s">
        <v>75</v>
      </c>
      <c r="BX10824" s="273" t="s">
        <v>357</v>
      </c>
      <c r="BY10824" s="273" t="s">
        <v>364</v>
      </c>
      <c r="BZ10824" s="273" t="s">
        <v>167</v>
      </c>
      <c r="CA10824" s="273" t="s">
        <v>168</v>
      </c>
      <c r="CB10824" s="273" t="s">
        <v>353</v>
      </c>
      <c r="CC10824" s="273" t="s">
        <v>354</v>
      </c>
      <c r="CD10824" s="282">
        <v>13</v>
      </c>
      <c r="CE10824" s="274">
        <v>44927</v>
      </c>
      <c r="CF10824" s="273">
        <v>0</v>
      </c>
      <c r="CG10824" s="273" t="s">
        <v>80</v>
      </c>
      <c r="CH10824" s="273">
        <v>0</v>
      </c>
      <c r="CI10824" s="273" t="s">
        <v>80</v>
      </c>
      <c r="CM10824" s="273" t="s">
        <v>73</v>
      </c>
      <c r="CN10824" s="273">
        <v>1</v>
      </c>
    </row>
    <row r="10825" spans="74:92">
      <c r="BV10825" s="273" t="s">
        <v>83</v>
      </c>
      <c r="BW10825" s="273" t="s">
        <v>75</v>
      </c>
      <c r="BX10825" s="273" t="s">
        <v>357</v>
      </c>
      <c r="BY10825" s="273" t="s">
        <v>364</v>
      </c>
      <c r="BZ10825" s="273" t="s">
        <v>167</v>
      </c>
      <c r="CA10825" s="273" t="s">
        <v>168</v>
      </c>
      <c r="CB10825" s="273" t="s">
        <v>169</v>
      </c>
      <c r="CC10825" s="273" t="s">
        <v>170</v>
      </c>
      <c r="CD10825" s="282">
        <v>12</v>
      </c>
      <c r="CE10825" s="274">
        <v>44927</v>
      </c>
      <c r="CF10825" s="273">
        <v>0</v>
      </c>
      <c r="CG10825" s="273" t="s">
        <v>80</v>
      </c>
      <c r="CH10825" s="273">
        <v>0</v>
      </c>
      <c r="CI10825" s="273" t="s">
        <v>80</v>
      </c>
      <c r="CM10825" s="273" t="s">
        <v>73</v>
      </c>
      <c r="CN10825" s="273">
        <v>1</v>
      </c>
    </row>
    <row r="10826" spans="74:92">
      <c r="BV10826" s="273" t="s">
        <v>83</v>
      </c>
      <c r="BW10826" s="273" t="s">
        <v>75</v>
      </c>
      <c r="BX10826" s="273" t="s">
        <v>357</v>
      </c>
      <c r="BY10826" s="273" t="s">
        <v>364</v>
      </c>
      <c r="BZ10826" s="273" t="s">
        <v>151</v>
      </c>
      <c r="CA10826" s="273" t="s">
        <v>152</v>
      </c>
      <c r="CB10826" s="273" t="s">
        <v>161</v>
      </c>
      <c r="CC10826" s="273" t="s">
        <v>162</v>
      </c>
      <c r="CD10826" s="282">
        <v>11</v>
      </c>
      <c r="CE10826" s="274">
        <v>44927</v>
      </c>
      <c r="CF10826" s="273">
        <v>0</v>
      </c>
      <c r="CG10826" s="273" t="s">
        <v>80</v>
      </c>
      <c r="CH10826" s="273">
        <v>0</v>
      </c>
      <c r="CI10826" s="273" t="s">
        <v>80</v>
      </c>
      <c r="CM10826" s="273" t="s">
        <v>73</v>
      </c>
      <c r="CN10826" s="273">
        <v>1</v>
      </c>
    </row>
    <row r="10827" spans="74:92">
      <c r="BV10827" s="273" t="s">
        <v>83</v>
      </c>
      <c r="BW10827" s="273" t="s">
        <v>75</v>
      </c>
      <c r="BX10827" s="273" t="s">
        <v>357</v>
      </c>
      <c r="BY10827" s="273" t="s">
        <v>364</v>
      </c>
      <c r="BZ10827" s="273" t="s">
        <v>138</v>
      </c>
      <c r="CA10827" s="273" t="s">
        <v>139</v>
      </c>
      <c r="CB10827" s="273" t="s">
        <v>140</v>
      </c>
      <c r="CC10827" s="273" t="s">
        <v>141</v>
      </c>
      <c r="CD10827" s="282">
        <v>9</v>
      </c>
      <c r="CE10827" s="274">
        <v>44927</v>
      </c>
      <c r="CF10827" s="273">
        <v>0</v>
      </c>
      <c r="CG10827" s="273" t="s">
        <v>80</v>
      </c>
      <c r="CH10827" s="273">
        <v>0</v>
      </c>
      <c r="CI10827" s="273" t="s">
        <v>80</v>
      </c>
      <c r="CM10827" s="273" t="s">
        <v>73</v>
      </c>
      <c r="CN10827" s="273">
        <v>1</v>
      </c>
    </row>
    <row r="10828" spans="74:92">
      <c r="BV10828" s="273" t="s">
        <v>83</v>
      </c>
      <c r="BW10828" s="273" t="s">
        <v>75</v>
      </c>
      <c r="BX10828" s="273" t="s">
        <v>357</v>
      </c>
      <c r="BY10828" s="273" t="s">
        <v>364</v>
      </c>
      <c r="BZ10828" s="273" t="s">
        <v>151</v>
      </c>
      <c r="CA10828" s="273" t="s">
        <v>152</v>
      </c>
      <c r="CB10828" s="273" t="s">
        <v>153</v>
      </c>
      <c r="CC10828" s="273" t="s">
        <v>154</v>
      </c>
      <c r="CD10828" s="282">
        <v>10</v>
      </c>
      <c r="CE10828" s="274">
        <v>44927</v>
      </c>
      <c r="CF10828" s="273">
        <v>0</v>
      </c>
      <c r="CG10828" s="273" t="s">
        <v>80</v>
      </c>
      <c r="CH10828" s="273">
        <v>0</v>
      </c>
      <c r="CI10828" s="273" t="s">
        <v>80</v>
      </c>
      <c r="CM10828" s="273" t="s">
        <v>73</v>
      </c>
      <c r="CN10828" s="273">
        <v>1</v>
      </c>
    </row>
    <row r="10829" spans="74:92">
      <c r="BV10829" s="273" t="s">
        <v>83</v>
      </c>
      <c r="BW10829" s="273" t="s">
        <v>75</v>
      </c>
      <c r="BX10829" s="273" t="s">
        <v>357</v>
      </c>
      <c r="BY10829" s="273" t="s">
        <v>364</v>
      </c>
      <c r="BZ10829" s="273" t="s">
        <v>126</v>
      </c>
      <c r="CA10829" s="273" t="s">
        <v>127</v>
      </c>
      <c r="CB10829" s="273" t="s">
        <v>133</v>
      </c>
      <c r="CC10829" s="273" t="s">
        <v>134</v>
      </c>
      <c r="CD10829" s="282">
        <v>7</v>
      </c>
      <c r="CE10829" s="274">
        <v>44927</v>
      </c>
      <c r="CI10829" s="273" t="s">
        <v>104</v>
      </c>
      <c r="CM10829" s="273" t="s">
        <v>73</v>
      </c>
      <c r="CN10829" s="273">
        <v>1</v>
      </c>
    </row>
    <row r="10830" spans="74:92">
      <c r="BV10830" s="273" t="s">
        <v>83</v>
      </c>
      <c r="BW10830" s="273" t="s">
        <v>75</v>
      </c>
      <c r="BX10830" s="273" t="s">
        <v>357</v>
      </c>
      <c r="BY10830" s="273" t="s">
        <v>364</v>
      </c>
      <c r="BZ10830" s="273" t="s">
        <v>126</v>
      </c>
      <c r="CA10830" s="273" t="s">
        <v>127</v>
      </c>
      <c r="CB10830" s="273" t="s">
        <v>128</v>
      </c>
      <c r="CC10830" s="273" t="s">
        <v>129</v>
      </c>
      <c r="CD10830" s="282">
        <v>6</v>
      </c>
      <c r="CE10830" s="274">
        <v>44927</v>
      </c>
      <c r="CI10830" s="273" t="s">
        <v>80</v>
      </c>
      <c r="CM10830" s="273" t="s">
        <v>73</v>
      </c>
      <c r="CN10830" s="273">
        <v>1</v>
      </c>
    </row>
    <row r="10831" spans="74:92">
      <c r="BV10831" s="273" t="s">
        <v>83</v>
      </c>
      <c r="BW10831" s="273" t="s">
        <v>75</v>
      </c>
      <c r="BX10831" s="273" t="s">
        <v>357</v>
      </c>
      <c r="BY10831" s="273" t="s">
        <v>364</v>
      </c>
      <c r="BZ10831" s="273" t="s">
        <v>110</v>
      </c>
      <c r="CA10831" s="273" t="s">
        <v>111</v>
      </c>
      <c r="CB10831" s="273" t="s">
        <v>112</v>
      </c>
      <c r="CC10831" s="273" t="s">
        <v>113</v>
      </c>
      <c r="CD10831" s="282">
        <v>4</v>
      </c>
      <c r="CE10831" s="274">
        <v>44927</v>
      </c>
      <c r="CI10831" s="273" t="s">
        <v>80</v>
      </c>
      <c r="CM10831" s="273" t="s">
        <v>73</v>
      </c>
      <c r="CN10831" s="273">
        <v>1</v>
      </c>
    </row>
    <row r="10832" spans="74:92">
      <c r="BV10832" s="273" t="s">
        <v>83</v>
      </c>
      <c r="BW10832" s="273" t="s">
        <v>75</v>
      </c>
      <c r="BX10832" s="273" t="s">
        <v>357</v>
      </c>
      <c r="BY10832" s="273" t="s">
        <v>364</v>
      </c>
      <c r="BZ10832" s="273" t="s">
        <v>110</v>
      </c>
      <c r="CA10832" s="273" t="s">
        <v>111</v>
      </c>
      <c r="CB10832" s="273" t="s">
        <v>117</v>
      </c>
      <c r="CC10832" s="273" t="s">
        <v>118</v>
      </c>
      <c r="CD10832" s="282">
        <v>5</v>
      </c>
      <c r="CE10832" s="274">
        <v>44927</v>
      </c>
      <c r="CI10832" s="273" t="s">
        <v>104</v>
      </c>
      <c r="CM10832" s="273" t="s">
        <v>73</v>
      </c>
      <c r="CN10832" s="273">
        <v>1</v>
      </c>
    </row>
    <row r="10833" spans="74:92">
      <c r="BV10833" s="273" t="s">
        <v>83</v>
      </c>
      <c r="BW10833" s="273" t="s">
        <v>75</v>
      </c>
      <c r="BX10833" s="273" t="s">
        <v>357</v>
      </c>
      <c r="BY10833" s="273" t="s">
        <v>364</v>
      </c>
      <c r="BZ10833" s="273" t="s">
        <v>86</v>
      </c>
      <c r="CA10833" s="273" t="s">
        <v>87</v>
      </c>
      <c r="CB10833" s="273" t="s">
        <v>101</v>
      </c>
      <c r="CC10833" s="273" t="s">
        <v>102</v>
      </c>
      <c r="CD10833" s="282">
        <v>4</v>
      </c>
      <c r="CE10833" s="274">
        <v>44927</v>
      </c>
      <c r="CF10833" s="273">
        <v>0</v>
      </c>
      <c r="CG10833" s="273" t="s">
        <v>1495</v>
      </c>
      <c r="CH10833" s="273">
        <v>0</v>
      </c>
      <c r="CI10833" s="273" t="s">
        <v>104</v>
      </c>
      <c r="CM10833" s="273" t="s">
        <v>73</v>
      </c>
      <c r="CN10833" s="273">
        <v>1</v>
      </c>
    </row>
    <row r="10834" spans="74:92">
      <c r="BV10834" s="273" t="s">
        <v>83</v>
      </c>
      <c r="BW10834" s="273" t="s">
        <v>75</v>
      </c>
      <c r="BX10834" s="273" t="s">
        <v>357</v>
      </c>
      <c r="BY10834" s="273" t="s">
        <v>364</v>
      </c>
      <c r="BZ10834" s="273" t="s">
        <v>86</v>
      </c>
      <c r="CA10834" s="273" t="s">
        <v>87</v>
      </c>
      <c r="CB10834" s="273" t="s">
        <v>88</v>
      </c>
      <c r="CC10834" s="273" t="s">
        <v>89</v>
      </c>
      <c r="CD10834" s="282">
        <v>3</v>
      </c>
      <c r="CE10834" s="274">
        <v>44927</v>
      </c>
      <c r="CF10834" s="273">
        <v>0</v>
      </c>
      <c r="CG10834" s="273" t="s">
        <v>80</v>
      </c>
      <c r="CH10834" s="273">
        <v>0</v>
      </c>
      <c r="CI10834" s="273" t="s">
        <v>80</v>
      </c>
      <c r="CM10834" s="273" t="s">
        <v>73</v>
      </c>
      <c r="CN10834" s="273">
        <v>1</v>
      </c>
    </row>
    <row r="10835" spans="74:92">
      <c r="BV10835" s="273" t="s">
        <v>83</v>
      </c>
      <c r="BW10835" s="273" t="s">
        <v>75</v>
      </c>
      <c r="BX10835" s="273" t="s">
        <v>357</v>
      </c>
      <c r="BY10835" s="273" t="s">
        <v>699</v>
      </c>
      <c r="BZ10835" s="273" t="s">
        <v>86</v>
      </c>
      <c r="CA10835" s="273" t="s">
        <v>87</v>
      </c>
      <c r="CB10835" s="273" t="s">
        <v>88</v>
      </c>
      <c r="CC10835" s="273" t="s">
        <v>89</v>
      </c>
      <c r="CD10835" s="282">
        <v>3</v>
      </c>
      <c r="CE10835" s="274">
        <v>44927</v>
      </c>
      <c r="CF10835" s="273">
        <v>0</v>
      </c>
      <c r="CG10835" s="273" t="s">
        <v>80</v>
      </c>
      <c r="CH10835" s="273">
        <v>0</v>
      </c>
      <c r="CI10835" s="273" t="s">
        <v>80</v>
      </c>
      <c r="CM10835" s="273" t="s">
        <v>73</v>
      </c>
      <c r="CN10835" s="273">
        <v>1</v>
      </c>
    </row>
    <row r="10836" spans="74:92">
      <c r="BV10836" s="273" t="s">
        <v>83</v>
      </c>
      <c r="BW10836" s="273" t="s">
        <v>75</v>
      </c>
      <c r="BX10836" s="273" t="s">
        <v>357</v>
      </c>
      <c r="BY10836" s="273" t="s">
        <v>699</v>
      </c>
      <c r="BZ10836" s="273" t="s">
        <v>86</v>
      </c>
      <c r="CA10836" s="273" t="s">
        <v>87</v>
      </c>
      <c r="CB10836" s="273" t="s">
        <v>101</v>
      </c>
      <c r="CC10836" s="273" t="s">
        <v>102</v>
      </c>
      <c r="CD10836" s="282">
        <v>4</v>
      </c>
      <c r="CE10836" s="274">
        <v>44927</v>
      </c>
      <c r="CF10836" s="273">
        <v>0</v>
      </c>
      <c r="CG10836" s="273" t="s">
        <v>1495</v>
      </c>
      <c r="CH10836" s="273">
        <v>0</v>
      </c>
      <c r="CI10836" s="273" t="s">
        <v>104</v>
      </c>
      <c r="CM10836" s="273" t="s">
        <v>73</v>
      </c>
      <c r="CN10836" s="273">
        <v>1</v>
      </c>
    </row>
    <row r="10837" spans="74:92">
      <c r="BV10837" s="273" t="s">
        <v>83</v>
      </c>
      <c r="BW10837" s="273" t="s">
        <v>75</v>
      </c>
      <c r="BX10837" s="273" t="s">
        <v>357</v>
      </c>
      <c r="BY10837" s="273" t="s">
        <v>699</v>
      </c>
      <c r="BZ10837" s="273" t="s">
        <v>110</v>
      </c>
      <c r="CA10837" s="273" t="s">
        <v>111</v>
      </c>
      <c r="CB10837" s="273" t="s">
        <v>117</v>
      </c>
      <c r="CC10837" s="273" t="s">
        <v>118</v>
      </c>
      <c r="CD10837" s="282">
        <v>5</v>
      </c>
      <c r="CE10837" s="274">
        <v>44927</v>
      </c>
      <c r="CI10837" s="273" t="s">
        <v>104</v>
      </c>
      <c r="CM10837" s="273" t="s">
        <v>73</v>
      </c>
      <c r="CN10837" s="273">
        <v>1</v>
      </c>
    </row>
    <row r="10838" spans="74:92">
      <c r="BV10838" s="273" t="s">
        <v>83</v>
      </c>
      <c r="BW10838" s="273" t="s">
        <v>75</v>
      </c>
      <c r="BX10838" s="273" t="s">
        <v>357</v>
      </c>
      <c r="BY10838" s="273" t="s">
        <v>699</v>
      </c>
      <c r="BZ10838" s="273" t="s">
        <v>110</v>
      </c>
      <c r="CA10838" s="273" t="s">
        <v>111</v>
      </c>
      <c r="CB10838" s="273" t="s">
        <v>112</v>
      </c>
      <c r="CC10838" s="273" t="s">
        <v>113</v>
      </c>
      <c r="CD10838" s="282">
        <v>4</v>
      </c>
      <c r="CE10838" s="274">
        <v>44927</v>
      </c>
      <c r="CI10838" s="273" t="s">
        <v>80</v>
      </c>
      <c r="CM10838" s="273" t="s">
        <v>73</v>
      </c>
      <c r="CN10838" s="273">
        <v>1</v>
      </c>
    </row>
    <row r="10839" spans="74:92">
      <c r="BV10839" s="273" t="s">
        <v>83</v>
      </c>
      <c r="BW10839" s="273" t="s">
        <v>75</v>
      </c>
      <c r="BX10839" s="273" t="s">
        <v>357</v>
      </c>
      <c r="BY10839" s="273" t="s">
        <v>699</v>
      </c>
      <c r="BZ10839" s="273" t="s">
        <v>126</v>
      </c>
      <c r="CA10839" s="273" t="s">
        <v>127</v>
      </c>
      <c r="CB10839" s="273" t="s">
        <v>128</v>
      </c>
      <c r="CC10839" s="273" t="s">
        <v>129</v>
      </c>
      <c r="CD10839" s="282">
        <v>6</v>
      </c>
      <c r="CE10839" s="274">
        <v>44927</v>
      </c>
      <c r="CI10839" s="273" t="s">
        <v>80</v>
      </c>
      <c r="CM10839" s="273" t="s">
        <v>73</v>
      </c>
      <c r="CN10839" s="273">
        <v>1</v>
      </c>
    </row>
    <row r="10840" spans="74:92">
      <c r="BV10840" s="273" t="s">
        <v>83</v>
      </c>
      <c r="BW10840" s="273" t="s">
        <v>75</v>
      </c>
      <c r="BX10840" s="273" t="s">
        <v>357</v>
      </c>
      <c r="BY10840" s="273" t="s">
        <v>699</v>
      </c>
      <c r="BZ10840" s="273" t="s">
        <v>126</v>
      </c>
      <c r="CA10840" s="273" t="s">
        <v>127</v>
      </c>
      <c r="CB10840" s="273" t="s">
        <v>133</v>
      </c>
      <c r="CC10840" s="273" t="s">
        <v>134</v>
      </c>
      <c r="CD10840" s="282">
        <v>7</v>
      </c>
      <c r="CE10840" s="274">
        <v>44927</v>
      </c>
      <c r="CI10840" s="273" t="s">
        <v>104</v>
      </c>
      <c r="CM10840" s="273" t="s">
        <v>73</v>
      </c>
      <c r="CN10840" s="273">
        <v>1</v>
      </c>
    </row>
    <row r="10841" spans="74:92">
      <c r="BV10841" s="273" t="s">
        <v>83</v>
      </c>
      <c r="BW10841" s="273" t="s">
        <v>75</v>
      </c>
      <c r="BX10841" s="273" t="s">
        <v>357</v>
      </c>
      <c r="BY10841" s="273" t="s">
        <v>699</v>
      </c>
      <c r="BZ10841" s="273" t="s">
        <v>151</v>
      </c>
      <c r="CA10841" s="273" t="s">
        <v>152</v>
      </c>
      <c r="CB10841" s="273" t="s">
        <v>153</v>
      </c>
      <c r="CC10841" s="273" t="s">
        <v>154</v>
      </c>
      <c r="CD10841" s="282">
        <v>10</v>
      </c>
      <c r="CE10841" s="274">
        <v>44927</v>
      </c>
      <c r="CF10841" s="273">
        <v>0</v>
      </c>
      <c r="CG10841" s="273" t="s">
        <v>80</v>
      </c>
      <c r="CH10841" s="273">
        <v>0</v>
      </c>
      <c r="CI10841" s="273" t="s">
        <v>80</v>
      </c>
      <c r="CM10841" s="273" t="s">
        <v>73</v>
      </c>
      <c r="CN10841" s="273">
        <v>1</v>
      </c>
    </row>
    <row r="10842" spans="74:92">
      <c r="BV10842" s="273" t="s">
        <v>83</v>
      </c>
      <c r="BW10842" s="273" t="s">
        <v>75</v>
      </c>
      <c r="BX10842" s="273" t="s">
        <v>357</v>
      </c>
      <c r="BY10842" s="273" t="s">
        <v>699</v>
      </c>
      <c r="BZ10842" s="273" t="s">
        <v>138</v>
      </c>
      <c r="CA10842" s="273" t="s">
        <v>139</v>
      </c>
      <c r="CB10842" s="273" t="s">
        <v>140</v>
      </c>
      <c r="CC10842" s="273" t="s">
        <v>141</v>
      </c>
      <c r="CD10842" s="282">
        <v>9</v>
      </c>
      <c r="CE10842" s="274">
        <v>44927</v>
      </c>
      <c r="CF10842" s="273">
        <v>0</v>
      </c>
      <c r="CG10842" s="273" t="s">
        <v>80</v>
      </c>
      <c r="CH10842" s="273">
        <v>0</v>
      </c>
      <c r="CI10842" s="273" t="s">
        <v>80</v>
      </c>
      <c r="CM10842" s="273" t="s">
        <v>73</v>
      </c>
      <c r="CN10842" s="273">
        <v>1</v>
      </c>
    </row>
    <row r="10843" spans="74:92">
      <c r="BV10843" s="273" t="s">
        <v>83</v>
      </c>
      <c r="BW10843" s="273" t="s">
        <v>75</v>
      </c>
      <c r="BX10843" s="273" t="s">
        <v>357</v>
      </c>
      <c r="BY10843" s="273" t="s">
        <v>699</v>
      </c>
      <c r="BZ10843" s="273" t="s">
        <v>151</v>
      </c>
      <c r="CA10843" s="273" t="s">
        <v>152</v>
      </c>
      <c r="CB10843" s="273" t="s">
        <v>161</v>
      </c>
      <c r="CC10843" s="273" t="s">
        <v>162</v>
      </c>
      <c r="CD10843" s="282">
        <v>11</v>
      </c>
      <c r="CE10843" s="274">
        <v>44927</v>
      </c>
      <c r="CF10843" s="273">
        <v>0</v>
      </c>
      <c r="CG10843" s="273" t="s">
        <v>80</v>
      </c>
      <c r="CH10843" s="273">
        <v>0</v>
      </c>
      <c r="CI10843" s="273" t="s">
        <v>80</v>
      </c>
      <c r="CM10843" s="273" t="s">
        <v>73</v>
      </c>
      <c r="CN10843" s="273">
        <v>1</v>
      </c>
    </row>
    <row r="10844" spans="74:92">
      <c r="BV10844" s="273" t="s">
        <v>83</v>
      </c>
      <c r="BW10844" s="273" t="s">
        <v>75</v>
      </c>
      <c r="BX10844" s="273" t="s">
        <v>357</v>
      </c>
      <c r="BY10844" s="273" t="s">
        <v>699</v>
      </c>
      <c r="BZ10844" s="273" t="s">
        <v>167</v>
      </c>
      <c r="CA10844" s="273" t="s">
        <v>168</v>
      </c>
      <c r="CB10844" s="273" t="s">
        <v>169</v>
      </c>
      <c r="CC10844" s="273" t="s">
        <v>170</v>
      </c>
      <c r="CD10844" s="282">
        <v>12</v>
      </c>
      <c r="CE10844" s="274">
        <v>44927</v>
      </c>
      <c r="CF10844" s="273">
        <v>0</v>
      </c>
      <c r="CG10844" s="273" t="s">
        <v>80</v>
      </c>
      <c r="CH10844" s="273">
        <v>0</v>
      </c>
      <c r="CI10844" s="273" t="s">
        <v>80</v>
      </c>
      <c r="CM10844" s="273" t="s">
        <v>73</v>
      </c>
      <c r="CN10844" s="273">
        <v>1</v>
      </c>
    </row>
    <row r="10845" spans="74:92">
      <c r="BV10845" s="273" t="s">
        <v>83</v>
      </c>
      <c r="BW10845" s="273" t="s">
        <v>75</v>
      </c>
      <c r="BX10845" s="273" t="s">
        <v>357</v>
      </c>
      <c r="BY10845" s="273" t="s">
        <v>699</v>
      </c>
      <c r="BZ10845" s="273" t="s">
        <v>167</v>
      </c>
      <c r="CA10845" s="273" t="s">
        <v>168</v>
      </c>
      <c r="CB10845" s="273" t="s">
        <v>353</v>
      </c>
      <c r="CC10845" s="273" t="s">
        <v>354</v>
      </c>
      <c r="CD10845" s="282">
        <v>13</v>
      </c>
      <c r="CE10845" s="274">
        <v>44927</v>
      </c>
      <c r="CF10845" s="273">
        <v>0</v>
      </c>
      <c r="CG10845" s="273" t="s">
        <v>80</v>
      </c>
      <c r="CH10845" s="273">
        <v>0</v>
      </c>
      <c r="CI10845" s="273" t="s">
        <v>80</v>
      </c>
      <c r="CM10845" s="273" t="s">
        <v>73</v>
      </c>
      <c r="CN10845" s="273">
        <v>1</v>
      </c>
    </row>
    <row r="10846" spans="74:92">
      <c r="BV10846" s="273" t="s">
        <v>83</v>
      </c>
      <c r="BW10846" s="273" t="s">
        <v>75</v>
      </c>
      <c r="BX10846" s="273" t="s">
        <v>357</v>
      </c>
      <c r="BY10846" s="273" t="s">
        <v>699</v>
      </c>
      <c r="BZ10846" s="273" t="s">
        <v>167</v>
      </c>
      <c r="CA10846" s="273" t="s">
        <v>168</v>
      </c>
      <c r="CB10846" s="273" t="s">
        <v>313</v>
      </c>
      <c r="CC10846" s="273" t="s">
        <v>314</v>
      </c>
      <c r="CD10846" s="282">
        <v>14</v>
      </c>
      <c r="CE10846" s="274">
        <v>44927</v>
      </c>
      <c r="CF10846" s="273">
        <v>0</v>
      </c>
      <c r="CG10846" s="273" t="s">
        <v>80</v>
      </c>
      <c r="CH10846" s="273">
        <v>0</v>
      </c>
      <c r="CI10846" s="273" t="s">
        <v>80</v>
      </c>
      <c r="CM10846" s="273" t="s">
        <v>73</v>
      </c>
      <c r="CN10846" s="273">
        <v>1</v>
      </c>
    </row>
    <row r="10847" spans="74:92">
      <c r="BV10847" s="273" t="s">
        <v>83</v>
      </c>
      <c r="BW10847" s="273" t="s">
        <v>75</v>
      </c>
      <c r="BX10847" s="273" t="s">
        <v>357</v>
      </c>
      <c r="BY10847" s="273" t="s">
        <v>699</v>
      </c>
      <c r="BZ10847" s="273" t="s">
        <v>204</v>
      </c>
      <c r="CA10847" s="273" t="s">
        <v>205</v>
      </c>
      <c r="CB10847" s="273" t="s">
        <v>206</v>
      </c>
      <c r="CC10847" s="273" t="s">
        <v>207</v>
      </c>
      <c r="CD10847" s="282">
        <v>0</v>
      </c>
      <c r="CE10847" s="274">
        <v>44927</v>
      </c>
      <c r="CG10847" s="273" t="s">
        <v>181</v>
      </c>
      <c r="CI10847" s="273" t="s">
        <v>208</v>
      </c>
      <c r="CJ10847" s="273" t="s">
        <v>209</v>
      </c>
      <c r="CM10847" s="273" t="s">
        <v>73</v>
      </c>
      <c r="CN10847" s="273">
        <v>1</v>
      </c>
    </row>
    <row r="10848" spans="74:92">
      <c r="BV10848" s="273" t="s">
        <v>83</v>
      </c>
      <c r="BW10848" s="273" t="s">
        <v>75</v>
      </c>
      <c r="BX10848" s="273" t="s">
        <v>357</v>
      </c>
      <c r="BY10848" s="273" t="s">
        <v>699</v>
      </c>
      <c r="BZ10848" s="273" t="s">
        <v>86</v>
      </c>
      <c r="CA10848" s="273" t="s">
        <v>87</v>
      </c>
      <c r="CB10848" s="273" t="s">
        <v>179</v>
      </c>
      <c r="CC10848" s="273" t="s">
        <v>180</v>
      </c>
      <c r="CD10848" s="282">
        <v>1</v>
      </c>
      <c r="CE10848" s="274">
        <v>44927</v>
      </c>
      <c r="CG10848" s="273" t="s">
        <v>181</v>
      </c>
      <c r="CI10848" s="273" t="s">
        <v>181</v>
      </c>
      <c r="CJ10848" s="273" t="s">
        <v>1834</v>
      </c>
      <c r="CM10848" s="273" t="s">
        <v>73</v>
      </c>
      <c r="CN10848" s="273">
        <v>1</v>
      </c>
    </row>
    <row r="10849" spans="74:92">
      <c r="BV10849" s="273" t="s">
        <v>83</v>
      </c>
      <c r="BW10849" s="273" t="s">
        <v>75</v>
      </c>
      <c r="BX10849" s="273" t="s">
        <v>357</v>
      </c>
      <c r="BY10849" s="273" t="s">
        <v>699</v>
      </c>
      <c r="BZ10849" s="273" t="s">
        <v>167</v>
      </c>
      <c r="CA10849" s="273" t="s">
        <v>168</v>
      </c>
      <c r="CB10849" s="273" t="s">
        <v>319</v>
      </c>
      <c r="CC10849" s="273" t="s">
        <v>320</v>
      </c>
      <c r="CD10849" s="282">
        <v>15</v>
      </c>
      <c r="CE10849" s="274">
        <v>44927</v>
      </c>
      <c r="CF10849" s="273">
        <v>0</v>
      </c>
      <c r="CG10849" s="273" t="s">
        <v>80</v>
      </c>
      <c r="CH10849" s="273">
        <v>0</v>
      </c>
      <c r="CI10849" s="273" t="s">
        <v>80</v>
      </c>
      <c r="CM10849" s="273" t="s">
        <v>73</v>
      </c>
      <c r="CN10849" s="273">
        <v>1</v>
      </c>
    </row>
    <row r="10850" spans="74:92">
      <c r="BV10850" s="273" t="s">
        <v>83</v>
      </c>
      <c r="BW10850" s="273" t="s">
        <v>75</v>
      </c>
      <c r="BX10850" s="273" t="s">
        <v>357</v>
      </c>
      <c r="BY10850" s="273" t="s">
        <v>699</v>
      </c>
      <c r="BZ10850" s="273" t="s">
        <v>138</v>
      </c>
      <c r="CA10850" s="273" t="s">
        <v>139</v>
      </c>
      <c r="CB10850" s="273" t="s">
        <v>190</v>
      </c>
      <c r="CC10850" s="273" t="s">
        <v>191</v>
      </c>
      <c r="CD10850" s="282">
        <v>8</v>
      </c>
      <c r="CE10850" s="274">
        <v>44927</v>
      </c>
      <c r="CF10850" s="273">
        <v>0</v>
      </c>
      <c r="CG10850" s="273" t="s">
        <v>80</v>
      </c>
      <c r="CH10850" s="273">
        <v>0</v>
      </c>
      <c r="CI10850" s="273" t="s">
        <v>80</v>
      </c>
      <c r="CM10850" s="273" t="s">
        <v>73</v>
      </c>
      <c r="CN10850" s="273">
        <v>1</v>
      </c>
    </row>
    <row r="10851" spans="74:92">
      <c r="BV10851" s="273" t="s">
        <v>83</v>
      </c>
      <c r="BW10851" s="273" t="s">
        <v>75</v>
      </c>
      <c r="BX10851" s="273" t="s">
        <v>357</v>
      </c>
      <c r="BY10851" s="273" t="s">
        <v>699</v>
      </c>
      <c r="BZ10851" s="273" t="s">
        <v>86</v>
      </c>
      <c r="CA10851" s="273" t="s">
        <v>87</v>
      </c>
      <c r="CB10851" s="273" t="s">
        <v>233</v>
      </c>
      <c r="CC10851" s="273" t="s">
        <v>234</v>
      </c>
      <c r="CD10851" s="282">
        <v>1</v>
      </c>
      <c r="CE10851" s="274">
        <v>44927</v>
      </c>
      <c r="CG10851" s="273" t="s">
        <v>181</v>
      </c>
      <c r="CI10851" s="273" t="s">
        <v>181</v>
      </c>
      <c r="CJ10851" s="273" t="s">
        <v>1602</v>
      </c>
      <c r="CM10851" s="273" t="s">
        <v>73</v>
      </c>
      <c r="CN10851" s="273">
        <v>1</v>
      </c>
    </row>
    <row r="10852" spans="74:92">
      <c r="BV10852" s="273" t="s">
        <v>83</v>
      </c>
      <c r="BW10852" s="273" t="s">
        <v>75</v>
      </c>
      <c r="BX10852" s="273" t="s">
        <v>357</v>
      </c>
      <c r="BY10852" s="273" t="s">
        <v>699</v>
      </c>
      <c r="BZ10852" s="273" t="s">
        <v>86</v>
      </c>
      <c r="CA10852" s="273" t="s">
        <v>87</v>
      </c>
      <c r="CB10852" s="273" t="s">
        <v>217</v>
      </c>
      <c r="CC10852" s="273" t="s">
        <v>218</v>
      </c>
      <c r="CD10852" s="282">
        <v>2</v>
      </c>
      <c r="CE10852" s="274">
        <v>44927</v>
      </c>
      <c r="CG10852" s="273" t="s">
        <v>181</v>
      </c>
      <c r="CI10852" s="273" t="s">
        <v>181</v>
      </c>
      <c r="CJ10852" s="273" t="s">
        <v>122</v>
      </c>
      <c r="CM10852" s="273" t="s">
        <v>73</v>
      </c>
      <c r="CN10852" s="273">
        <v>1</v>
      </c>
    </row>
    <row r="10853" spans="74:92">
      <c r="BV10853" s="273" t="s">
        <v>83</v>
      </c>
      <c r="BW10853" s="273" t="s">
        <v>75</v>
      </c>
      <c r="BX10853" s="273" t="s">
        <v>357</v>
      </c>
      <c r="BY10853" s="273" t="s">
        <v>699</v>
      </c>
      <c r="BZ10853" s="273" t="s">
        <v>86</v>
      </c>
      <c r="CA10853" s="273" t="s">
        <v>87</v>
      </c>
      <c r="CB10853" s="273" t="s">
        <v>225</v>
      </c>
      <c r="CC10853" s="273" t="s">
        <v>226</v>
      </c>
      <c r="CD10853" s="282">
        <v>5</v>
      </c>
      <c r="CE10853" s="274">
        <v>44927</v>
      </c>
      <c r="CF10853" s="273">
        <v>0</v>
      </c>
      <c r="CG10853" s="273" t="s">
        <v>80</v>
      </c>
      <c r="CH10853" s="273">
        <v>0</v>
      </c>
      <c r="CI10853" s="273" t="s">
        <v>80</v>
      </c>
      <c r="CM10853" s="273" t="s">
        <v>73</v>
      </c>
      <c r="CN10853" s="273">
        <v>1</v>
      </c>
    </row>
    <row r="10854" spans="74:92">
      <c r="BV10854" s="273" t="s">
        <v>83</v>
      </c>
      <c r="BW10854" s="273" t="s">
        <v>75</v>
      </c>
      <c r="BX10854" s="273" t="s">
        <v>357</v>
      </c>
      <c r="BY10854" s="273" t="s">
        <v>702</v>
      </c>
      <c r="BZ10854" s="273" t="s">
        <v>86</v>
      </c>
      <c r="CA10854" s="273" t="s">
        <v>87</v>
      </c>
      <c r="CB10854" s="273" t="s">
        <v>225</v>
      </c>
      <c r="CC10854" s="273" t="s">
        <v>226</v>
      </c>
      <c r="CD10854" s="282">
        <v>5</v>
      </c>
      <c r="CE10854" s="274">
        <v>44927</v>
      </c>
      <c r="CF10854" s="273">
        <v>0</v>
      </c>
      <c r="CG10854" s="273" t="s">
        <v>90</v>
      </c>
      <c r="CH10854" s="273">
        <v>0</v>
      </c>
      <c r="CI10854" s="273" t="s">
        <v>80</v>
      </c>
      <c r="CM10854" s="273" t="s">
        <v>73</v>
      </c>
      <c r="CN10854" s="273">
        <v>1</v>
      </c>
    </row>
    <row r="10855" spans="74:92">
      <c r="BV10855" s="273" t="s">
        <v>83</v>
      </c>
      <c r="BW10855" s="273" t="s">
        <v>75</v>
      </c>
      <c r="BX10855" s="273" t="s">
        <v>357</v>
      </c>
      <c r="BY10855" s="273" t="s">
        <v>702</v>
      </c>
      <c r="BZ10855" s="273" t="s">
        <v>86</v>
      </c>
      <c r="CA10855" s="273" t="s">
        <v>87</v>
      </c>
      <c r="CB10855" s="273" t="s">
        <v>217</v>
      </c>
      <c r="CC10855" s="273" t="s">
        <v>218</v>
      </c>
      <c r="CD10855" s="282">
        <v>2</v>
      </c>
      <c r="CE10855" s="274">
        <v>44927</v>
      </c>
      <c r="CG10855" s="273" t="s">
        <v>181</v>
      </c>
      <c r="CI10855" s="273" t="s">
        <v>181</v>
      </c>
      <c r="CJ10855" s="273" t="s">
        <v>122</v>
      </c>
      <c r="CM10855" s="273" t="s">
        <v>73</v>
      </c>
      <c r="CN10855" s="273">
        <v>1</v>
      </c>
    </row>
    <row r="10856" spans="74:92">
      <c r="BV10856" s="273" t="s">
        <v>83</v>
      </c>
      <c r="BW10856" s="273" t="s">
        <v>75</v>
      </c>
      <c r="BX10856" s="273" t="s">
        <v>357</v>
      </c>
      <c r="BY10856" s="273" t="s">
        <v>702</v>
      </c>
      <c r="BZ10856" s="273" t="s">
        <v>86</v>
      </c>
      <c r="CA10856" s="273" t="s">
        <v>87</v>
      </c>
      <c r="CB10856" s="273" t="s">
        <v>233</v>
      </c>
      <c r="CC10856" s="273" t="s">
        <v>234</v>
      </c>
      <c r="CD10856" s="282">
        <v>1</v>
      </c>
      <c r="CE10856" s="274">
        <v>44927</v>
      </c>
      <c r="CG10856" s="273" t="s">
        <v>181</v>
      </c>
      <c r="CI10856" s="273" t="s">
        <v>181</v>
      </c>
      <c r="CJ10856" s="273" t="s">
        <v>1602</v>
      </c>
      <c r="CM10856" s="273" t="s">
        <v>73</v>
      </c>
      <c r="CN10856" s="273">
        <v>1</v>
      </c>
    </row>
    <row r="10857" spans="74:92">
      <c r="BV10857" s="273" t="s">
        <v>83</v>
      </c>
      <c r="BW10857" s="273" t="s">
        <v>75</v>
      </c>
      <c r="BX10857" s="273" t="s">
        <v>357</v>
      </c>
      <c r="BY10857" s="273" t="s">
        <v>702</v>
      </c>
      <c r="BZ10857" s="273" t="s">
        <v>138</v>
      </c>
      <c r="CA10857" s="273" t="s">
        <v>139</v>
      </c>
      <c r="CB10857" s="273" t="s">
        <v>190</v>
      </c>
      <c r="CC10857" s="273" t="s">
        <v>191</v>
      </c>
      <c r="CD10857" s="282">
        <v>8</v>
      </c>
      <c r="CE10857" s="274">
        <v>44927</v>
      </c>
      <c r="CF10857" s="273">
        <v>0</v>
      </c>
      <c r="CG10857" s="273" t="s">
        <v>90</v>
      </c>
      <c r="CH10857" s="273">
        <v>0</v>
      </c>
      <c r="CI10857" s="273" t="s">
        <v>80</v>
      </c>
      <c r="CM10857" s="273" t="s">
        <v>73</v>
      </c>
      <c r="CN10857" s="273">
        <v>1</v>
      </c>
    </row>
    <row r="10858" spans="74:92">
      <c r="BV10858" s="273" t="s">
        <v>83</v>
      </c>
      <c r="BW10858" s="273" t="s">
        <v>75</v>
      </c>
      <c r="BX10858" s="273" t="s">
        <v>357</v>
      </c>
      <c r="BY10858" s="273" t="s">
        <v>702</v>
      </c>
      <c r="BZ10858" s="273" t="s">
        <v>167</v>
      </c>
      <c r="CA10858" s="273" t="s">
        <v>168</v>
      </c>
      <c r="CB10858" s="273" t="s">
        <v>319</v>
      </c>
      <c r="CC10858" s="273" t="s">
        <v>320</v>
      </c>
      <c r="CD10858" s="282">
        <v>15</v>
      </c>
      <c r="CE10858" s="274">
        <v>44927</v>
      </c>
      <c r="CF10858" s="273">
        <v>0</v>
      </c>
      <c r="CG10858" s="273" t="s">
        <v>90</v>
      </c>
      <c r="CH10858" s="273">
        <v>0</v>
      </c>
      <c r="CI10858" s="273" t="s">
        <v>80</v>
      </c>
      <c r="CM10858" s="273" t="s">
        <v>73</v>
      </c>
      <c r="CN10858" s="273">
        <v>1</v>
      </c>
    </row>
    <row r="10859" spans="74:92">
      <c r="BV10859" s="273" t="s">
        <v>83</v>
      </c>
      <c r="BW10859" s="273" t="s">
        <v>75</v>
      </c>
      <c r="BX10859" s="273" t="s">
        <v>357</v>
      </c>
      <c r="BY10859" s="273" t="s">
        <v>702</v>
      </c>
      <c r="BZ10859" s="273" t="s">
        <v>86</v>
      </c>
      <c r="CA10859" s="273" t="s">
        <v>87</v>
      </c>
      <c r="CB10859" s="273" t="s">
        <v>179</v>
      </c>
      <c r="CC10859" s="273" t="s">
        <v>180</v>
      </c>
      <c r="CD10859" s="282">
        <v>1</v>
      </c>
      <c r="CE10859" s="274">
        <v>44927</v>
      </c>
      <c r="CG10859" s="273" t="s">
        <v>181</v>
      </c>
      <c r="CI10859" s="273" t="s">
        <v>181</v>
      </c>
      <c r="CJ10859" s="273" t="s">
        <v>1834</v>
      </c>
      <c r="CM10859" s="273" t="s">
        <v>73</v>
      </c>
      <c r="CN10859" s="273">
        <v>1</v>
      </c>
    </row>
    <row r="10860" spans="74:92">
      <c r="BV10860" s="273" t="s">
        <v>83</v>
      </c>
      <c r="BW10860" s="273" t="s">
        <v>75</v>
      </c>
      <c r="BX10860" s="273" t="s">
        <v>357</v>
      </c>
      <c r="BY10860" s="273" t="s">
        <v>702</v>
      </c>
      <c r="BZ10860" s="273" t="s">
        <v>204</v>
      </c>
      <c r="CA10860" s="273" t="s">
        <v>205</v>
      </c>
      <c r="CB10860" s="273" t="s">
        <v>206</v>
      </c>
      <c r="CC10860" s="273" t="s">
        <v>207</v>
      </c>
      <c r="CD10860" s="282">
        <v>0</v>
      </c>
      <c r="CE10860" s="274">
        <v>44927</v>
      </c>
      <c r="CG10860" s="273" t="s">
        <v>181</v>
      </c>
      <c r="CI10860" s="273" t="s">
        <v>208</v>
      </c>
      <c r="CJ10860" s="273" t="s">
        <v>209</v>
      </c>
      <c r="CM10860" s="273" t="s">
        <v>73</v>
      </c>
      <c r="CN10860" s="273">
        <v>1</v>
      </c>
    </row>
    <row r="10861" spans="74:92">
      <c r="BV10861" s="273" t="s">
        <v>83</v>
      </c>
      <c r="BW10861" s="273" t="s">
        <v>75</v>
      </c>
      <c r="BX10861" s="273" t="s">
        <v>357</v>
      </c>
      <c r="BY10861" s="273" t="s">
        <v>702</v>
      </c>
      <c r="BZ10861" s="273" t="s">
        <v>167</v>
      </c>
      <c r="CA10861" s="273" t="s">
        <v>168</v>
      </c>
      <c r="CB10861" s="273" t="s">
        <v>313</v>
      </c>
      <c r="CC10861" s="273" t="s">
        <v>314</v>
      </c>
      <c r="CD10861" s="282">
        <v>14</v>
      </c>
      <c r="CE10861" s="274">
        <v>44927</v>
      </c>
      <c r="CF10861" s="273">
        <v>0</v>
      </c>
      <c r="CG10861" s="273" t="s">
        <v>90</v>
      </c>
      <c r="CH10861" s="273">
        <v>0</v>
      </c>
      <c r="CI10861" s="273" t="s">
        <v>80</v>
      </c>
      <c r="CM10861" s="273" t="s">
        <v>73</v>
      </c>
      <c r="CN10861" s="273">
        <v>1</v>
      </c>
    </row>
    <row r="10862" spans="74:92">
      <c r="BV10862" s="273" t="s">
        <v>83</v>
      </c>
      <c r="BW10862" s="273" t="s">
        <v>75</v>
      </c>
      <c r="BX10862" s="273" t="s">
        <v>357</v>
      </c>
      <c r="BY10862" s="273" t="s">
        <v>702</v>
      </c>
      <c r="BZ10862" s="273" t="s">
        <v>167</v>
      </c>
      <c r="CA10862" s="273" t="s">
        <v>168</v>
      </c>
      <c r="CB10862" s="273" t="s">
        <v>353</v>
      </c>
      <c r="CC10862" s="273" t="s">
        <v>354</v>
      </c>
      <c r="CD10862" s="282">
        <v>13</v>
      </c>
      <c r="CE10862" s="274">
        <v>44927</v>
      </c>
      <c r="CF10862" s="273">
        <v>0</v>
      </c>
      <c r="CG10862" s="273" t="s">
        <v>90</v>
      </c>
      <c r="CH10862" s="273">
        <v>0</v>
      </c>
      <c r="CI10862" s="273" t="s">
        <v>80</v>
      </c>
      <c r="CM10862" s="284" t="s">
        <v>73</v>
      </c>
      <c r="CN10862" s="273">
        <v>1</v>
      </c>
    </row>
    <row r="10863" spans="74:92">
      <c r="BV10863" s="273" t="s">
        <v>83</v>
      </c>
      <c r="BW10863" s="273" t="s">
        <v>75</v>
      </c>
      <c r="BX10863" s="273" t="s">
        <v>357</v>
      </c>
      <c r="BY10863" s="273" t="s">
        <v>702</v>
      </c>
      <c r="BZ10863" s="273" t="s">
        <v>167</v>
      </c>
      <c r="CA10863" s="273" t="s">
        <v>168</v>
      </c>
      <c r="CB10863" s="273" t="s">
        <v>169</v>
      </c>
      <c r="CC10863" s="273" t="s">
        <v>170</v>
      </c>
      <c r="CD10863" s="282">
        <v>12</v>
      </c>
      <c r="CE10863" s="274">
        <v>44927</v>
      </c>
      <c r="CF10863" s="273">
        <v>0</v>
      </c>
      <c r="CG10863" s="273" t="s">
        <v>90</v>
      </c>
      <c r="CH10863" s="273">
        <v>0</v>
      </c>
      <c r="CI10863" s="273" t="s">
        <v>80</v>
      </c>
      <c r="CM10863" s="273" t="s">
        <v>73</v>
      </c>
      <c r="CN10863" s="273">
        <v>1</v>
      </c>
    </row>
    <row r="10864" spans="74:92">
      <c r="BV10864" s="273" t="s">
        <v>83</v>
      </c>
      <c r="BW10864" s="273" t="s">
        <v>75</v>
      </c>
      <c r="BX10864" s="273" t="s">
        <v>357</v>
      </c>
      <c r="BY10864" s="273" t="s">
        <v>702</v>
      </c>
      <c r="BZ10864" s="273" t="s">
        <v>151</v>
      </c>
      <c r="CA10864" s="273" t="s">
        <v>152</v>
      </c>
      <c r="CB10864" s="273" t="s">
        <v>161</v>
      </c>
      <c r="CC10864" s="273" t="s">
        <v>162</v>
      </c>
      <c r="CD10864" s="282">
        <v>11</v>
      </c>
      <c r="CE10864" s="274">
        <v>44927</v>
      </c>
      <c r="CF10864" s="273">
        <v>0</v>
      </c>
      <c r="CG10864" s="273" t="s">
        <v>90</v>
      </c>
      <c r="CH10864" s="273">
        <v>0</v>
      </c>
      <c r="CI10864" s="273" t="s">
        <v>80</v>
      </c>
      <c r="CM10864" s="273" t="s">
        <v>73</v>
      </c>
      <c r="CN10864" s="273">
        <v>1</v>
      </c>
    </row>
    <row r="10865" spans="74:92">
      <c r="BV10865" s="273" t="s">
        <v>83</v>
      </c>
      <c r="BW10865" s="273" t="s">
        <v>75</v>
      </c>
      <c r="BX10865" s="273" t="s">
        <v>357</v>
      </c>
      <c r="BY10865" s="273" t="s">
        <v>702</v>
      </c>
      <c r="BZ10865" s="273" t="s">
        <v>138</v>
      </c>
      <c r="CA10865" s="273" t="s">
        <v>139</v>
      </c>
      <c r="CB10865" s="273" t="s">
        <v>140</v>
      </c>
      <c r="CC10865" s="273" t="s">
        <v>141</v>
      </c>
      <c r="CD10865" s="282">
        <v>9</v>
      </c>
      <c r="CE10865" s="274">
        <v>44927</v>
      </c>
      <c r="CF10865" s="273">
        <v>0</v>
      </c>
      <c r="CG10865" s="273" t="s">
        <v>90</v>
      </c>
      <c r="CH10865" s="273">
        <v>0</v>
      </c>
      <c r="CI10865" s="273" t="s">
        <v>80</v>
      </c>
      <c r="CM10865" s="273" t="s">
        <v>73</v>
      </c>
      <c r="CN10865" s="273">
        <v>1</v>
      </c>
    </row>
    <row r="10866" spans="74:92">
      <c r="BV10866" s="273" t="s">
        <v>83</v>
      </c>
      <c r="BW10866" s="273" t="s">
        <v>75</v>
      </c>
      <c r="BX10866" s="273" t="s">
        <v>357</v>
      </c>
      <c r="BY10866" s="273" t="s">
        <v>702</v>
      </c>
      <c r="BZ10866" s="273" t="s">
        <v>151</v>
      </c>
      <c r="CA10866" s="273" t="s">
        <v>152</v>
      </c>
      <c r="CB10866" s="273" t="s">
        <v>153</v>
      </c>
      <c r="CC10866" s="273" t="s">
        <v>154</v>
      </c>
      <c r="CD10866" s="282">
        <v>10</v>
      </c>
      <c r="CE10866" s="274">
        <v>44927</v>
      </c>
      <c r="CF10866" s="273">
        <v>0</v>
      </c>
      <c r="CG10866" s="273" t="s">
        <v>90</v>
      </c>
      <c r="CH10866" s="273">
        <v>0</v>
      </c>
      <c r="CI10866" s="273" t="s">
        <v>80</v>
      </c>
      <c r="CM10866" s="273" t="s">
        <v>73</v>
      </c>
      <c r="CN10866" s="273">
        <v>1</v>
      </c>
    </row>
    <row r="10867" spans="74:92">
      <c r="BV10867" s="273" t="s">
        <v>83</v>
      </c>
      <c r="BW10867" s="273" t="s">
        <v>75</v>
      </c>
      <c r="BX10867" s="273" t="s">
        <v>357</v>
      </c>
      <c r="BY10867" s="273" t="s">
        <v>702</v>
      </c>
      <c r="BZ10867" s="273" t="s">
        <v>126</v>
      </c>
      <c r="CA10867" s="273" t="s">
        <v>127</v>
      </c>
      <c r="CB10867" s="273" t="s">
        <v>133</v>
      </c>
      <c r="CC10867" s="273" t="s">
        <v>134</v>
      </c>
      <c r="CD10867" s="282">
        <v>7</v>
      </c>
      <c r="CE10867" s="274">
        <v>44927</v>
      </c>
      <c r="CI10867" s="273" t="s">
        <v>104</v>
      </c>
      <c r="CM10867" s="273" t="s">
        <v>73</v>
      </c>
      <c r="CN10867" s="273">
        <v>1</v>
      </c>
    </row>
    <row r="10868" spans="74:92">
      <c r="BV10868" s="273" t="s">
        <v>83</v>
      </c>
      <c r="BW10868" s="273" t="s">
        <v>75</v>
      </c>
      <c r="BX10868" s="273" t="s">
        <v>357</v>
      </c>
      <c r="BY10868" s="273" t="s">
        <v>702</v>
      </c>
      <c r="BZ10868" s="273" t="s">
        <v>126</v>
      </c>
      <c r="CA10868" s="273" t="s">
        <v>127</v>
      </c>
      <c r="CB10868" s="273" t="s">
        <v>128</v>
      </c>
      <c r="CC10868" s="273" t="s">
        <v>129</v>
      </c>
      <c r="CD10868" s="282">
        <v>6</v>
      </c>
      <c r="CE10868" s="274">
        <v>44927</v>
      </c>
      <c r="CI10868" s="273" t="s">
        <v>80</v>
      </c>
      <c r="CM10868" s="273" t="s">
        <v>73</v>
      </c>
      <c r="CN10868" s="273">
        <v>1</v>
      </c>
    </row>
    <row r="10869" spans="74:92">
      <c r="BV10869" s="273" t="s">
        <v>83</v>
      </c>
      <c r="BW10869" s="273" t="s">
        <v>75</v>
      </c>
      <c r="BX10869" s="273" t="s">
        <v>357</v>
      </c>
      <c r="BY10869" s="273" t="s">
        <v>702</v>
      </c>
      <c r="BZ10869" s="273" t="s">
        <v>110</v>
      </c>
      <c r="CA10869" s="273" t="s">
        <v>111</v>
      </c>
      <c r="CB10869" s="273" t="s">
        <v>112</v>
      </c>
      <c r="CC10869" s="273" t="s">
        <v>113</v>
      </c>
      <c r="CD10869" s="282">
        <v>4</v>
      </c>
      <c r="CE10869" s="274">
        <v>44927</v>
      </c>
      <c r="CI10869" s="273" t="s">
        <v>80</v>
      </c>
      <c r="CM10869" s="273" t="s">
        <v>73</v>
      </c>
      <c r="CN10869" s="273">
        <v>1</v>
      </c>
    </row>
    <row r="10870" spans="74:92">
      <c r="BV10870" s="273" t="s">
        <v>83</v>
      </c>
      <c r="BW10870" s="273" t="s">
        <v>75</v>
      </c>
      <c r="BX10870" s="273" t="s">
        <v>357</v>
      </c>
      <c r="BY10870" s="273" t="s">
        <v>702</v>
      </c>
      <c r="BZ10870" s="273" t="s">
        <v>110</v>
      </c>
      <c r="CA10870" s="273" t="s">
        <v>111</v>
      </c>
      <c r="CB10870" s="273" t="s">
        <v>117</v>
      </c>
      <c r="CC10870" s="273" t="s">
        <v>118</v>
      </c>
      <c r="CD10870" s="282">
        <v>5</v>
      </c>
      <c r="CE10870" s="274">
        <v>44927</v>
      </c>
      <c r="CI10870" s="273" t="s">
        <v>104</v>
      </c>
      <c r="CM10870" s="273" t="s">
        <v>73</v>
      </c>
      <c r="CN10870" s="273">
        <v>1</v>
      </c>
    </row>
    <row r="10871" spans="74:92">
      <c r="BV10871" s="273" t="s">
        <v>83</v>
      </c>
      <c r="BW10871" s="273" t="s">
        <v>75</v>
      </c>
      <c r="BX10871" s="273" t="s">
        <v>357</v>
      </c>
      <c r="BY10871" s="273" t="s">
        <v>702</v>
      </c>
      <c r="BZ10871" s="273" t="s">
        <v>86</v>
      </c>
      <c r="CA10871" s="273" t="s">
        <v>87</v>
      </c>
      <c r="CB10871" s="273" t="s">
        <v>101</v>
      </c>
      <c r="CC10871" s="273" t="s">
        <v>102</v>
      </c>
      <c r="CD10871" s="282">
        <v>4</v>
      </c>
      <c r="CE10871" s="274">
        <v>44927</v>
      </c>
      <c r="CF10871" s="273">
        <v>0</v>
      </c>
      <c r="CG10871" s="273" t="s">
        <v>1495</v>
      </c>
      <c r="CH10871" s="273">
        <v>0</v>
      </c>
      <c r="CI10871" s="273" t="s">
        <v>104</v>
      </c>
      <c r="CM10871" s="273" t="s">
        <v>73</v>
      </c>
      <c r="CN10871" s="273">
        <v>1</v>
      </c>
    </row>
    <row r="10872" spans="74:92">
      <c r="BV10872" s="273" t="s">
        <v>83</v>
      </c>
      <c r="BW10872" s="273" t="s">
        <v>75</v>
      </c>
      <c r="BX10872" s="273" t="s">
        <v>357</v>
      </c>
      <c r="BY10872" s="273" t="s">
        <v>702</v>
      </c>
      <c r="BZ10872" s="273" t="s">
        <v>86</v>
      </c>
      <c r="CA10872" s="273" t="s">
        <v>87</v>
      </c>
      <c r="CB10872" s="273" t="s">
        <v>88</v>
      </c>
      <c r="CC10872" s="273" t="s">
        <v>89</v>
      </c>
      <c r="CD10872" s="282">
        <v>3</v>
      </c>
      <c r="CE10872" s="274">
        <v>44927</v>
      </c>
      <c r="CF10872" s="273">
        <v>0</v>
      </c>
      <c r="CG10872" s="273" t="s">
        <v>90</v>
      </c>
      <c r="CH10872" s="273">
        <v>0</v>
      </c>
      <c r="CI10872" s="273" t="s">
        <v>80</v>
      </c>
      <c r="CM10872" s="273" t="s">
        <v>73</v>
      </c>
      <c r="CN10872" s="273">
        <v>1</v>
      </c>
    </row>
    <row r="10873" spans="74:92">
      <c r="BV10873" s="273" t="s">
        <v>83</v>
      </c>
      <c r="BW10873" s="273" t="s">
        <v>404</v>
      </c>
      <c r="BX10873" s="273" t="s">
        <v>725</v>
      </c>
      <c r="BY10873" s="273" t="s">
        <v>729</v>
      </c>
      <c r="BZ10873" s="273" t="s">
        <v>86</v>
      </c>
      <c r="CA10873" s="273" t="s">
        <v>87</v>
      </c>
      <c r="CB10873" s="273" t="s">
        <v>88</v>
      </c>
      <c r="CC10873" s="273" t="s">
        <v>89</v>
      </c>
      <c r="CD10873" s="282">
        <v>3</v>
      </c>
      <c r="CE10873" s="274">
        <v>44927</v>
      </c>
      <c r="CI10873" s="273" t="s">
        <v>80</v>
      </c>
      <c r="CM10873" s="273" t="s">
        <v>73</v>
      </c>
      <c r="CN10873" s="273">
        <v>1</v>
      </c>
    </row>
    <row r="10874" spans="74:92">
      <c r="BV10874" s="273" t="s">
        <v>83</v>
      </c>
      <c r="BW10874" s="273" t="s">
        <v>404</v>
      </c>
      <c r="BX10874" s="273" t="s">
        <v>725</v>
      </c>
      <c r="BY10874" s="273" t="s">
        <v>729</v>
      </c>
      <c r="BZ10874" s="273" t="s">
        <v>86</v>
      </c>
      <c r="CA10874" s="273" t="s">
        <v>87</v>
      </c>
      <c r="CB10874" s="273" t="s">
        <v>101</v>
      </c>
      <c r="CC10874" s="273" t="s">
        <v>102</v>
      </c>
      <c r="CD10874" s="282">
        <v>4</v>
      </c>
      <c r="CE10874" s="274">
        <v>44927</v>
      </c>
      <c r="CI10874" s="273" t="s">
        <v>104</v>
      </c>
      <c r="CM10874" s="273" t="s">
        <v>73</v>
      </c>
      <c r="CN10874" s="273">
        <v>1</v>
      </c>
    </row>
    <row r="10875" spans="74:92">
      <c r="BV10875" s="273" t="s">
        <v>83</v>
      </c>
      <c r="BW10875" s="273" t="s">
        <v>404</v>
      </c>
      <c r="BX10875" s="273" t="s">
        <v>725</v>
      </c>
      <c r="BY10875" s="273" t="s">
        <v>729</v>
      </c>
      <c r="BZ10875" s="273" t="s">
        <v>110</v>
      </c>
      <c r="CA10875" s="273" t="s">
        <v>111</v>
      </c>
      <c r="CB10875" s="273" t="s">
        <v>117</v>
      </c>
      <c r="CC10875" s="273" t="s">
        <v>118</v>
      </c>
      <c r="CD10875" s="282">
        <v>5</v>
      </c>
      <c r="CE10875" s="274">
        <v>44927</v>
      </c>
      <c r="CI10875" s="273" t="s">
        <v>104</v>
      </c>
      <c r="CM10875" s="273" t="s">
        <v>73</v>
      </c>
      <c r="CN10875" s="273">
        <v>1</v>
      </c>
    </row>
    <row r="10876" spans="74:92">
      <c r="BV10876" s="273" t="s">
        <v>83</v>
      </c>
      <c r="BW10876" s="273" t="s">
        <v>404</v>
      </c>
      <c r="BX10876" s="273" t="s">
        <v>725</v>
      </c>
      <c r="BY10876" s="273" t="s">
        <v>729</v>
      </c>
      <c r="BZ10876" s="273" t="s">
        <v>110</v>
      </c>
      <c r="CA10876" s="273" t="s">
        <v>111</v>
      </c>
      <c r="CB10876" s="273" t="s">
        <v>112</v>
      </c>
      <c r="CC10876" s="273" t="s">
        <v>113</v>
      </c>
      <c r="CD10876" s="282">
        <v>4</v>
      </c>
      <c r="CE10876" s="274">
        <v>44927</v>
      </c>
      <c r="CI10876" s="273" t="s">
        <v>80</v>
      </c>
      <c r="CM10876" s="273" t="s">
        <v>73</v>
      </c>
      <c r="CN10876" s="273">
        <v>1</v>
      </c>
    </row>
    <row r="10877" spans="74:92">
      <c r="BV10877" s="273" t="s">
        <v>83</v>
      </c>
      <c r="BW10877" s="273" t="s">
        <v>404</v>
      </c>
      <c r="BX10877" s="273" t="s">
        <v>725</v>
      </c>
      <c r="BY10877" s="273" t="s">
        <v>729</v>
      </c>
      <c r="BZ10877" s="273" t="s">
        <v>126</v>
      </c>
      <c r="CA10877" s="273" t="s">
        <v>127</v>
      </c>
      <c r="CB10877" s="273" t="s">
        <v>128</v>
      </c>
      <c r="CC10877" s="273" t="s">
        <v>129</v>
      </c>
      <c r="CD10877" s="282">
        <v>6</v>
      </c>
      <c r="CE10877" s="274">
        <v>44927</v>
      </c>
      <c r="CF10877" s="273">
        <v>0</v>
      </c>
      <c r="CG10877" s="273" t="s">
        <v>80</v>
      </c>
      <c r="CH10877" s="273">
        <v>0</v>
      </c>
      <c r="CI10877" s="273" t="s">
        <v>80</v>
      </c>
      <c r="CM10877" s="273" t="s">
        <v>73</v>
      </c>
      <c r="CN10877" s="273">
        <v>1</v>
      </c>
    </row>
    <row r="10878" spans="74:92">
      <c r="BV10878" s="273" t="s">
        <v>83</v>
      </c>
      <c r="BW10878" s="273" t="s">
        <v>404</v>
      </c>
      <c r="BX10878" s="273" t="s">
        <v>725</v>
      </c>
      <c r="BY10878" s="273" t="s">
        <v>729</v>
      </c>
      <c r="BZ10878" s="273" t="s">
        <v>126</v>
      </c>
      <c r="CA10878" s="273" t="s">
        <v>127</v>
      </c>
      <c r="CB10878" s="273" t="s">
        <v>133</v>
      </c>
      <c r="CC10878" s="273" t="s">
        <v>134</v>
      </c>
      <c r="CD10878" s="282">
        <v>7</v>
      </c>
      <c r="CE10878" s="274">
        <v>44927</v>
      </c>
      <c r="CF10878" s="273">
        <v>0</v>
      </c>
      <c r="CG10878" s="273" t="s">
        <v>2318</v>
      </c>
      <c r="CH10878" s="273">
        <v>0</v>
      </c>
      <c r="CI10878" s="273" t="s">
        <v>104</v>
      </c>
      <c r="CM10878" s="273" t="s">
        <v>73</v>
      </c>
      <c r="CN10878" s="273">
        <v>1</v>
      </c>
    </row>
    <row r="10879" spans="74:92">
      <c r="BV10879" s="273" t="s">
        <v>83</v>
      </c>
      <c r="BW10879" s="273" t="s">
        <v>404</v>
      </c>
      <c r="BX10879" s="273" t="s">
        <v>725</v>
      </c>
      <c r="BY10879" s="273" t="s">
        <v>729</v>
      </c>
      <c r="BZ10879" s="273" t="s">
        <v>151</v>
      </c>
      <c r="CA10879" s="273" t="s">
        <v>152</v>
      </c>
      <c r="CB10879" s="273" t="s">
        <v>153</v>
      </c>
      <c r="CC10879" s="273" t="s">
        <v>154</v>
      </c>
      <c r="CD10879" s="282">
        <v>10</v>
      </c>
      <c r="CE10879" s="274">
        <v>44927</v>
      </c>
      <c r="CF10879" s="273">
        <v>0</v>
      </c>
      <c r="CG10879" s="273" t="s">
        <v>80</v>
      </c>
      <c r="CH10879" s="273">
        <v>0</v>
      </c>
      <c r="CI10879" s="273" t="s">
        <v>80</v>
      </c>
      <c r="CM10879" s="273" t="s">
        <v>73</v>
      </c>
      <c r="CN10879" s="273">
        <v>1</v>
      </c>
    </row>
    <row r="10880" spans="74:92">
      <c r="BV10880" s="273" t="s">
        <v>83</v>
      </c>
      <c r="BW10880" s="273" t="s">
        <v>404</v>
      </c>
      <c r="BX10880" s="273" t="s">
        <v>725</v>
      </c>
      <c r="BY10880" s="273" t="s">
        <v>729</v>
      </c>
      <c r="BZ10880" s="273" t="s">
        <v>138</v>
      </c>
      <c r="CA10880" s="273" t="s">
        <v>139</v>
      </c>
      <c r="CB10880" s="273" t="s">
        <v>140</v>
      </c>
      <c r="CC10880" s="273" t="s">
        <v>141</v>
      </c>
      <c r="CD10880" s="282">
        <v>9</v>
      </c>
      <c r="CE10880" s="274">
        <v>44927</v>
      </c>
      <c r="CF10880" s="273">
        <v>0</v>
      </c>
      <c r="CG10880" s="273" t="s">
        <v>80</v>
      </c>
      <c r="CH10880" s="273">
        <v>0</v>
      </c>
      <c r="CI10880" s="273" t="s">
        <v>80</v>
      </c>
      <c r="CM10880" s="273" t="s">
        <v>73</v>
      </c>
      <c r="CN10880" s="273">
        <v>1</v>
      </c>
    </row>
    <row r="10881" spans="74:92">
      <c r="BV10881" s="273" t="s">
        <v>83</v>
      </c>
      <c r="BW10881" s="273" t="s">
        <v>404</v>
      </c>
      <c r="BX10881" s="273" t="s">
        <v>725</v>
      </c>
      <c r="BY10881" s="273" t="s">
        <v>729</v>
      </c>
      <c r="BZ10881" s="273" t="s">
        <v>167</v>
      </c>
      <c r="CA10881" s="273" t="s">
        <v>168</v>
      </c>
      <c r="CB10881" s="273" t="s">
        <v>169</v>
      </c>
      <c r="CC10881" s="273" t="s">
        <v>170</v>
      </c>
      <c r="CD10881" s="282">
        <v>12</v>
      </c>
      <c r="CE10881" s="274">
        <v>44927</v>
      </c>
      <c r="CF10881" s="273">
        <v>0</v>
      </c>
      <c r="CG10881" s="273" t="s">
        <v>80</v>
      </c>
      <c r="CH10881" s="273">
        <v>0</v>
      </c>
      <c r="CI10881" s="273" t="s">
        <v>80</v>
      </c>
      <c r="CM10881" s="273" t="s">
        <v>73</v>
      </c>
      <c r="CN10881" s="273">
        <v>1</v>
      </c>
    </row>
    <row r="10882" spans="74:92">
      <c r="BV10882" s="273" t="s">
        <v>83</v>
      </c>
      <c r="BW10882" s="273" t="s">
        <v>404</v>
      </c>
      <c r="BX10882" s="273" t="s">
        <v>725</v>
      </c>
      <c r="BY10882" s="273" t="s">
        <v>729</v>
      </c>
      <c r="BZ10882" s="273" t="s">
        <v>151</v>
      </c>
      <c r="CA10882" s="273" t="s">
        <v>152</v>
      </c>
      <c r="CB10882" s="273" t="s">
        <v>161</v>
      </c>
      <c r="CC10882" s="273" t="s">
        <v>162</v>
      </c>
      <c r="CD10882" s="282">
        <v>11</v>
      </c>
      <c r="CE10882" s="274">
        <v>44927</v>
      </c>
      <c r="CF10882" s="273">
        <v>0</v>
      </c>
      <c r="CG10882" s="273" t="s">
        <v>80</v>
      </c>
      <c r="CH10882" s="273">
        <v>0</v>
      </c>
      <c r="CI10882" s="273" t="s">
        <v>80</v>
      </c>
      <c r="CM10882" s="273" t="s">
        <v>73</v>
      </c>
      <c r="CN10882" s="273">
        <v>1</v>
      </c>
    </row>
    <row r="10883" spans="74:92">
      <c r="BV10883" s="273" t="s">
        <v>83</v>
      </c>
      <c r="BW10883" s="273" t="s">
        <v>404</v>
      </c>
      <c r="BX10883" s="273" t="s">
        <v>725</v>
      </c>
      <c r="BY10883" s="273" t="s">
        <v>729</v>
      </c>
      <c r="BZ10883" s="273" t="s">
        <v>167</v>
      </c>
      <c r="CA10883" s="273" t="s">
        <v>168</v>
      </c>
      <c r="CB10883" s="273" t="s">
        <v>353</v>
      </c>
      <c r="CC10883" s="273" t="s">
        <v>354</v>
      </c>
      <c r="CD10883" s="282">
        <v>13</v>
      </c>
      <c r="CE10883" s="274">
        <v>44927</v>
      </c>
      <c r="CF10883" s="273">
        <v>0</v>
      </c>
      <c r="CG10883" s="273" t="s">
        <v>80</v>
      </c>
      <c r="CH10883" s="273">
        <v>0</v>
      </c>
      <c r="CI10883" s="273" t="s">
        <v>80</v>
      </c>
      <c r="CM10883" s="273" t="s">
        <v>73</v>
      </c>
      <c r="CN10883" s="273">
        <v>1</v>
      </c>
    </row>
    <row r="10884" spans="74:92">
      <c r="BV10884" s="273" t="s">
        <v>83</v>
      </c>
      <c r="BW10884" s="273" t="s">
        <v>404</v>
      </c>
      <c r="BX10884" s="273" t="s">
        <v>725</v>
      </c>
      <c r="BY10884" s="273" t="s">
        <v>729</v>
      </c>
      <c r="BZ10884" s="273" t="s">
        <v>167</v>
      </c>
      <c r="CA10884" s="273" t="s">
        <v>168</v>
      </c>
      <c r="CB10884" s="273" t="s">
        <v>313</v>
      </c>
      <c r="CC10884" s="273" t="s">
        <v>314</v>
      </c>
      <c r="CD10884" s="282">
        <v>14</v>
      </c>
      <c r="CE10884" s="274">
        <v>44927</v>
      </c>
      <c r="CF10884" s="273">
        <v>0</v>
      </c>
      <c r="CG10884" s="273" t="s">
        <v>80</v>
      </c>
      <c r="CH10884" s="273">
        <v>0</v>
      </c>
      <c r="CI10884" s="273" t="s">
        <v>80</v>
      </c>
      <c r="CM10884" s="273" t="s">
        <v>73</v>
      </c>
      <c r="CN10884" s="273">
        <v>1</v>
      </c>
    </row>
    <row r="10885" spans="74:92">
      <c r="BV10885" s="273" t="s">
        <v>83</v>
      </c>
      <c r="BW10885" s="273" t="s">
        <v>404</v>
      </c>
      <c r="BX10885" s="273" t="s">
        <v>725</v>
      </c>
      <c r="BY10885" s="273" t="s">
        <v>729</v>
      </c>
      <c r="BZ10885" s="273" t="s">
        <v>204</v>
      </c>
      <c r="CA10885" s="273" t="s">
        <v>205</v>
      </c>
      <c r="CB10885" s="273" t="s">
        <v>206</v>
      </c>
      <c r="CC10885" s="273" t="s">
        <v>207</v>
      </c>
      <c r="CD10885" s="282">
        <v>0</v>
      </c>
      <c r="CE10885" s="274">
        <v>44927</v>
      </c>
      <c r="CG10885" s="273" t="s">
        <v>181</v>
      </c>
      <c r="CI10885" s="273" t="s">
        <v>208</v>
      </c>
      <c r="CJ10885" s="273" t="s">
        <v>2319</v>
      </c>
      <c r="CM10885" s="273" t="s">
        <v>73</v>
      </c>
      <c r="CN10885" s="273">
        <v>1</v>
      </c>
    </row>
    <row r="10886" spans="74:92">
      <c r="BV10886" s="273" t="s">
        <v>83</v>
      </c>
      <c r="BW10886" s="273" t="s">
        <v>404</v>
      </c>
      <c r="BX10886" s="273" t="s">
        <v>725</v>
      </c>
      <c r="BY10886" s="273" t="s">
        <v>729</v>
      </c>
      <c r="BZ10886" s="273" t="s">
        <v>86</v>
      </c>
      <c r="CA10886" s="273" t="s">
        <v>87</v>
      </c>
      <c r="CB10886" s="273" t="s">
        <v>179</v>
      </c>
      <c r="CC10886" s="273" t="s">
        <v>180</v>
      </c>
      <c r="CD10886" s="282">
        <v>1</v>
      </c>
      <c r="CE10886" s="274">
        <v>44927</v>
      </c>
      <c r="CI10886" s="273" t="s">
        <v>181</v>
      </c>
      <c r="CM10886" s="273" t="s">
        <v>73</v>
      </c>
      <c r="CN10886" s="273">
        <v>1</v>
      </c>
    </row>
    <row r="10887" spans="74:92">
      <c r="BV10887" s="273" t="s">
        <v>83</v>
      </c>
      <c r="BW10887" s="273" t="s">
        <v>404</v>
      </c>
      <c r="BX10887" s="273" t="s">
        <v>725</v>
      </c>
      <c r="BY10887" s="273" t="s">
        <v>729</v>
      </c>
      <c r="BZ10887" s="273" t="s">
        <v>167</v>
      </c>
      <c r="CA10887" s="273" t="s">
        <v>168</v>
      </c>
      <c r="CB10887" s="273" t="s">
        <v>319</v>
      </c>
      <c r="CC10887" s="273" t="s">
        <v>320</v>
      </c>
      <c r="CD10887" s="282">
        <v>15</v>
      </c>
      <c r="CE10887" s="274">
        <v>44927</v>
      </c>
      <c r="CF10887" s="273">
        <v>0</v>
      </c>
      <c r="CG10887" s="273" t="s">
        <v>80</v>
      </c>
      <c r="CH10887" s="273">
        <v>0</v>
      </c>
      <c r="CI10887" s="273" t="s">
        <v>80</v>
      </c>
      <c r="CM10887" s="273" t="s">
        <v>73</v>
      </c>
      <c r="CN10887" s="273">
        <v>1</v>
      </c>
    </row>
    <row r="10888" spans="74:92">
      <c r="BV10888" s="273" t="s">
        <v>83</v>
      </c>
      <c r="BW10888" s="273" t="s">
        <v>404</v>
      </c>
      <c r="BX10888" s="273" t="s">
        <v>725</v>
      </c>
      <c r="BY10888" s="273" t="s">
        <v>729</v>
      </c>
      <c r="BZ10888" s="273" t="s">
        <v>138</v>
      </c>
      <c r="CA10888" s="273" t="s">
        <v>139</v>
      </c>
      <c r="CB10888" s="273" t="s">
        <v>190</v>
      </c>
      <c r="CC10888" s="273" t="s">
        <v>191</v>
      </c>
      <c r="CD10888" s="282">
        <v>8</v>
      </c>
      <c r="CE10888" s="274">
        <v>44927</v>
      </c>
      <c r="CF10888" s="273">
        <v>0</v>
      </c>
      <c r="CG10888" s="273" t="s">
        <v>80</v>
      </c>
      <c r="CH10888" s="273">
        <v>0</v>
      </c>
      <c r="CI10888" s="273" t="s">
        <v>80</v>
      </c>
      <c r="CM10888" s="273" t="s">
        <v>73</v>
      </c>
      <c r="CN10888" s="273">
        <v>1</v>
      </c>
    </row>
    <row r="10889" spans="74:92">
      <c r="BV10889" s="273" t="s">
        <v>83</v>
      </c>
      <c r="BW10889" s="273" t="s">
        <v>404</v>
      </c>
      <c r="BX10889" s="273" t="s">
        <v>725</v>
      </c>
      <c r="BY10889" s="273" t="s">
        <v>729</v>
      </c>
      <c r="BZ10889" s="273" t="s">
        <v>86</v>
      </c>
      <c r="CA10889" s="273" t="s">
        <v>87</v>
      </c>
      <c r="CB10889" s="273" t="s">
        <v>233</v>
      </c>
      <c r="CC10889" s="273" t="s">
        <v>234</v>
      </c>
      <c r="CD10889" s="282">
        <v>1</v>
      </c>
      <c r="CE10889" s="274">
        <v>44927</v>
      </c>
      <c r="CI10889" s="273" t="s">
        <v>181</v>
      </c>
      <c r="CM10889" s="273" t="s">
        <v>73</v>
      </c>
      <c r="CN10889" s="273">
        <v>1</v>
      </c>
    </row>
    <row r="10890" spans="74:92">
      <c r="BV10890" s="273" t="s">
        <v>83</v>
      </c>
      <c r="BW10890" s="273" t="s">
        <v>404</v>
      </c>
      <c r="BX10890" s="273" t="s">
        <v>725</v>
      </c>
      <c r="BY10890" s="273" t="s">
        <v>729</v>
      </c>
      <c r="BZ10890" s="273" t="s">
        <v>86</v>
      </c>
      <c r="CA10890" s="273" t="s">
        <v>87</v>
      </c>
      <c r="CB10890" s="273" t="s">
        <v>217</v>
      </c>
      <c r="CC10890" s="273" t="s">
        <v>218</v>
      </c>
      <c r="CD10890" s="282">
        <v>2</v>
      </c>
      <c r="CE10890" s="274">
        <v>44927</v>
      </c>
      <c r="CI10890" s="273" t="s">
        <v>181</v>
      </c>
      <c r="CM10890" s="273" t="s">
        <v>73</v>
      </c>
      <c r="CN10890" s="273">
        <v>1</v>
      </c>
    </row>
    <row r="10891" spans="74:92">
      <c r="BV10891" s="273" t="s">
        <v>83</v>
      </c>
      <c r="BW10891" s="273" t="s">
        <v>404</v>
      </c>
      <c r="BX10891" s="273" t="s">
        <v>725</v>
      </c>
      <c r="BY10891" s="273" t="s">
        <v>729</v>
      </c>
      <c r="BZ10891" s="273" t="s">
        <v>86</v>
      </c>
      <c r="CA10891" s="273" t="s">
        <v>87</v>
      </c>
      <c r="CB10891" s="273" t="s">
        <v>225</v>
      </c>
      <c r="CC10891" s="273" t="s">
        <v>226</v>
      </c>
      <c r="CD10891" s="282">
        <v>5</v>
      </c>
      <c r="CE10891" s="274">
        <v>44927</v>
      </c>
      <c r="CI10891" s="273" t="s">
        <v>80</v>
      </c>
      <c r="CM10891" s="273" t="s">
        <v>73</v>
      </c>
      <c r="CN10891" s="273">
        <v>1</v>
      </c>
    </row>
    <row r="10892" spans="74:92">
      <c r="BV10892" s="273" t="s">
        <v>83</v>
      </c>
      <c r="BW10892" s="273" t="s">
        <v>404</v>
      </c>
      <c r="BX10892" s="273" t="s">
        <v>456</v>
      </c>
      <c r="BY10892" s="273" t="s">
        <v>736</v>
      </c>
      <c r="BZ10892" s="273" t="s">
        <v>86</v>
      </c>
      <c r="CA10892" s="273" t="s">
        <v>87</v>
      </c>
      <c r="CB10892" s="273" t="s">
        <v>225</v>
      </c>
      <c r="CC10892" s="273" t="s">
        <v>226</v>
      </c>
      <c r="CD10892" s="282">
        <v>5</v>
      </c>
      <c r="CE10892" s="274">
        <v>44927</v>
      </c>
      <c r="CF10892" s="273">
        <v>0</v>
      </c>
      <c r="CG10892" s="273" t="s">
        <v>80</v>
      </c>
      <c r="CH10892" s="273">
        <v>0</v>
      </c>
      <c r="CI10892" s="273" t="s">
        <v>80</v>
      </c>
      <c r="CM10892" s="273" t="s">
        <v>73</v>
      </c>
      <c r="CN10892" s="273">
        <v>1</v>
      </c>
    </row>
    <row r="10893" spans="74:92">
      <c r="BV10893" s="273" t="s">
        <v>83</v>
      </c>
      <c r="BW10893" s="273" t="s">
        <v>404</v>
      </c>
      <c r="BX10893" s="273" t="s">
        <v>456</v>
      </c>
      <c r="BY10893" s="273" t="s">
        <v>736</v>
      </c>
      <c r="BZ10893" s="273" t="s">
        <v>86</v>
      </c>
      <c r="CA10893" s="273" t="s">
        <v>87</v>
      </c>
      <c r="CB10893" s="273" t="s">
        <v>217</v>
      </c>
      <c r="CC10893" s="273" t="s">
        <v>218</v>
      </c>
      <c r="CD10893" s="282">
        <v>2</v>
      </c>
      <c r="CE10893" s="274">
        <v>44927</v>
      </c>
      <c r="CG10893" s="273" t="s">
        <v>181</v>
      </c>
      <c r="CI10893" s="273" t="s">
        <v>181</v>
      </c>
      <c r="CJ10893" s="273" t="s">
        <v>122</v>
      </c>
      <c r="CM10893" s="273" t="s">
        <v>73</v>
      </c>
      <c r="CN10893" s="273">
        <v>1</v>
      </c>
    </row>
    <row r="10894" spans="74:92">
      <c r="BV10894" s="273" t="s">
        <v>83</v>
      </c>
      <c r="BW10894" s="273" t="s">
        <v>404</v>
      </c>
      <c r="BX10894" s="273" t="s">
        <v>456</v>
      </c>
      <c r="BY10894" s="273" t="s">
        <v>736</v>
      </c>
      <c r="BZ10894" s="273" t="s">
        <v>86</v>
      </c>
      <c r="CA10894" s="273" t="s">
        <v>87</v>
      </c>
      <c r="CB10894" s="273" t="s">
        <v>233</v>
      </c>
      <c r="CC10894" s="273" t="s">
        <v>234</v>
      </c>
      <c r="CD10894" s="282">
        <v>1</v>
      </c>
      <c r="CE10894" s="274">
        <v>44927</v>
      </c>
      <c r="CG10894" s="273" t="s">
        <v>181</v>
      </c>
      <c r="CI10894" s="273" t="s">
        <v>181</v>
      </c>
      <c r="CJ10894" s="273" t="s">
        <v>2320</v>
      </c>
      <c r="CM10894" s="273" t="s">
        <v>73</v>
      </c>
      <c r="CN10894" s="273">
        <v>1</v>
      </c>
    </row>
    <row r="10895" spans="74:92">
      <c r="BV10895" s="273" t="s">
        <v>83</v>
      </c>
      <c r="BW10895" s="273" t="s">
        <v>404</v>
      </c>
      <c r="BX10895" s="273" t="s">
        <v>456</v>
      </c>
      <c r="BY10895" s="273" t="s">
        <v>736</v>
      </c>
      <c r="BZ10895" s="273" t="s">
        <v>138</v>
      </c>
      <c r="CA10895" s="273" t="s">
        <v>139</v>
      </c>
      <c r="CB10895" s="273" t="s">
        <v>190</v>
      </c>
      <c r="CC10895" s="273" t="s">
        <v>191</v>
      </c>
      <c r="CD10895" s="282">
        <v>8</v>
      </c>
      <c r="CE10895" s="274">
        <v>44927</v>
      </c>
      <c r="CF10895" s="273">
        <v>0</v>
      </c>
      <c r="CG10895" s="273" t="s">
        <v>80</v>
      </c>
      <c r="CH10895" s="273">
        <v>0</v>
      </c>
      <c r="CI10895" s="273" t="s">
        <v>80</v>
      </c>
      <c r="CM10895" s="273" t="s">
        <v>73</v>
      </c>
      <c r="CN10895" s="273">
        <v>1</v>
      </c>
    </row>
    <row r="10896" spans="74:92">
      <c r="BV10896" s="273" t="s">
        <v>83</v>
      </c>
      <c r="BW10896" s="273" t="s">
        <v>404</v>
      </c>
      <c r="BX10896" s="273" t="s">
        <v>456</v>
      </c>
      <c r="BY10896" s="273" t="s">
        <v>736</v>
      </c>
      <c r="BZ10896" s="273" t="s">
        <v>167</v>
      </c>
      <c r="CA10896" s="273" t="s">
        <v>168</v>
      </c>
      <c r="CB10896" s="273" t="s">
        <v>319</v>
      </c>
      <c r="CC10896" s="273" t="s">
        <v>320</v>
      </c>
      <c r="CD10896" s="282">
        <v>15</v>
      </c>
      <c r="CE10896" s="274">
        <v>44927</v>
      </c>
      <c r="CF10896" s="273">
        <v>0</v>
      </c>
      <c r="CG10896" s="273" t="s">
        <v>80</v>
      </c>
      <c r="CH10896" s="273">
        <v>0</v>
      </c>
      <c r="CI10896" s="273" t="s">
        <v>80</v>
      </c>
      <c r="CM10896" s="273" t="s">
        <v>73</v>
      </c>
      <c r="CN10896" s="273">
        <v>1</v>
      </c>
    </row>
    <row r="10897" spans="74:92">
      <c r="BV10897" s="273" t="s">
        <v>83</v>
      </c>
      <c r="BW10897" s="273" t="s">
        <v>404</v>
      </c>
      <c r="BX10897" s="273" t="s">
        <v>456</v>
      </c>
      <c r="BY10897" s="273" t="s">
        <v>736</v>
      </c>
      <c r="BZ10897" s="273" t="s">
        <v>86</v>
      </c>
      <c r="CA10897" s="273" t="s">
        <v>87</v>
      </c>
      <c r="CB10897" s="273" t="s">
        <v>179</v>
      </c>
      <c r="CC10897" s="273" t="s">
        <v>180</v>
      </c>
      <c r="CD10897" s="282">
        <v>1</v>
      </c>
      <c r="CE10897" s="274">
        <v>44927</v>
      </c>
      <c r="CG10897" s="273" t="s">
        <v>181</v>
      </c>
      <c r="CI10897" s="273" t="s">
        <v>181</v>
      </c>
      <c r="CJ10897" s="273" t="s">
        <v>345</v>
      </c>
      <c r="CM10897" s="273" t="s">
        <v>73</v>
      </c>
      <c r="CN10897" s="273">
        <v>1</v>
      </c>
    </row>
    <row r="10898" spans="74:92">
      <c r="BV10898" s="273" t="s">
        <v>83</v>
      </c>
      <c r="BW10898" s="273" t="s">
        <v>404</v>
      </c>
      <c r="BX10898" s="273" t="s">
        <v>456</v>
      </c>
      <c r="BY10898" s="273" t="s">
        <v>736</v>
      </c>
      <c r="BZ10898" s="273" t="s">
        <v>204</v>
      </c>
      <c r="CA10898" s="273" t="s">
        <v>205</v>
      </c>
      <c r="CB10898" s="273" t="s">
        <v>206</v>
      </c>
      <c r="CC10898" s="273" t="s">
        <v>207</v>
      </c>
      <c r="CD10898" s="282">
        <v>0</v>
      </c>
      <c r="CE10898" s="274">
        <v>44927</v>
      </c>
      <c r="CG10898" s="273" t="s">
        <v>181</v>
      </c>
      <c r="CI10898" s="273" t="s">
        <v>208</v>
      </c>
      <c r="CJ10898" s="273" t="s">
        <v>209</v>
      </c>
      <c r="CM10898" s="273" t="s">
        <v>73</v>
      </c>
      <c r="CN10898" s="273">
        <v>1</v>
      </c>
    </row>
    <row r="10899" spans="74:92">
      <c r="BV10899" s="273" t="s">
        <v>83</v>
      </c>
      <c r="BW10899" s="273" t="s">
        <v>404</v>
      </c>
      <c r="BX10899" s="273" t="s">
        <v>456</v>
      </c>
      <c r="BY10899" s="273" t="s">
        <v>736</v>
      </c>
      <c r="BZ10899" s="273" t="s">
        <v>167</v>
      </c>
      <c r="CA10899" s="273" t="s">
        <v>168</v>
      </c>
      <c r="CB10899" s="273" t="s">
        <v>313</v>
      </c>
      <c r="CC10899" s="273" t="s">
        <v>314</v>
      </c>
      <c r="CD10899" s="282">
        <v>14</v>
      </c>
      <c r="CE10899" s="274">
        <v>44927</v>
      </c>
      <c r="CF10899" s="273">
        <v>0</v>
      </c>
      <c r="CG10899" s="273" t="s">
        <v>80</v>
      </c>
      <c r="CH10899" s="273">
        <v>0</v>
      </c>
      <c r="CI10899" s="273" t="s">
        <v>80</v>
      </c>
      <c r="CM10899" s="273" t="s">
        <v>73</v>
      </c>
      <c r="CN10899" s="273">
        <v>1</v>
      </c>
    </row>
    <row r="10900" spans="74:92">
      <c r="BV10900" s="273" t="s">
        <v>83</v>
      </c>
      <c r="BW10900" s="273" t="s">
        <v>404</v>
      </c>
      <c r="BX10900" s="273" t="s">
        <v>456</v>
      </c>
      <c r="BY10900" s="273" t="s">
        <v>736</v>
      </c>
      <c r="BZ10900" s="273" t="s">
        <v>167</v>
      </c>
      <c r="CA10900" s="273" t="s">
        <v>168</v>
      </c>
      <c r="CB10900" s="273" t="s">
        <v>353</v>
      </c>
      <c r="CC10900" s="273" t="s">
        <v>354</v>
      </c>
      <c r="CD10900" s="282">
        <v>13</v>
      </c>
      <c r="CE10900" s="274">
        <v>44927</v>
      </c>
      <c r="CF10900" s="273">
        <v>0</v>
      </c>
      <c r="CG10900" s="273" t="s">
        <v>80</v>
      </c>
      <c r="CH10900" s="273">
        <v>0</v>
      </c>
      <c r="CI10900" s="273" t="s">
        <v>80</v>
      </c>
      <c r="CM10900" s="273" t="s">
        <v>73</v>
      </c>
      <c r="CN10900" s="273">
        <v>1</v>
      </c>
    </row>
    <row r="10901" spans="74:92">
      <c r="BV10901" s="273" t="s">
        <v>83</v>
      </c>
      <c r="BW10901" s="273" t="s">
        <v>404</v>
      </c>
      <c r="BX10901" s="273" t="s">
        <v>456</v>
      </c>
      <c r="BY10901" s="273" t="s">
        <v>736</v>
      </c>
      <c r="BZ10901" s="273" t="s">
        <v>167</v>
      </c>
      <c r="CA10901" s="273" t="s">
        <v>168</v>
      </c>
      <c r="CB10901" s="273" t="s">
        <v>169</v>
      </c>
      <c r="CC10901" s="273" t="s">
        <v>170</v>
      </c>
      <c r="CD10901" s="282">
        <v>12</v>
      </c>
      <c r="CE10901" s="274">
        <v>44927</v>
      </c>
      <c r="CF10901" s="273">
        <v>0</v>
      </c>
      <c r="CG10901" s="273" t="s">
        <v>80</v>
      </c>
      <c r="CH10901" s="273">
        <v>0</v>
      </c>
      <c r="CI10901" s="273" t="s">
        <v>80</v>
      </c>
      <c r="CM10901" s="273" t="s">
        <v>73</v>
      </c>
      <c r="CN10901" s="273">
        <v>1</v>
      </c>
    </row>
    <row r="10902" spans="74:92">
      <c r="BV10902" s="273" t="s">
        <v>83</v>
      </c>
      <c r="BW10902" s="273" t="s">
        <v>404</v>
      </c>
      <c r="BX10902" s="273" t="s">
        <v>456</v>
      </c>
      <c r="BY10902" s="273" t="s">
        <v>736</v>
      </c>
      <c r="BZ10902" s="273" t="s">
        <v>151</v>
      </c>
      <c r="CA10902" s="273" t="s">
        <v>152</v>
      </c>
      <c r="CB10902" s="273" t="s">
        <v>161</v>
      </c>
      <c r="CC10902" s="273" t="s">
        <v>162</v>
      </c>
      <c r="CD10902" s="282">
        <v>11</v>
      </c>
      <c r="CE10902" s="274">
        <v>44927</v>
      </c>
      <c r="CF10902" s="273">
        <v>0</v>
      </c>
      <c r="CG10902" s="273" t="s">
        <v>80</v>
      </c>
      <c r="CH10902" s="273">
        <v>0</v>
      </c>
      <c r="CI10902" s="273" t="s">
        <v>80</v>
      </c>
      <c r="CM10902" s="273" t="s">
        <v>73</v>
      </c>
      <c r="CN10902" s="273">
        <v>1</v>
      </c>
    </row>
    <row r="10903" spans="74:92">
      <c r="BV10903" s="273" t="s">
        <v>83</v>
      </c>
      <c r="BW10903" s="273" t="s">
        <v>404</v>
      </c>
      <c r="BX10903" s="273" t="s">
        <v>456</v>
      </c>
      <c r="BY10903" s="273" t="s">
        <v>736</v>
      </c>
      <c r="BZ10903" s="273" t="s">
        <v>138</v>
      </c>
      <c r="CA10903" s="273" t="s">
        <v>139</v>
      </c>
      <c r="CB10903" s="273" t="s">
        <v>140</v>
      </c>
      <c r="CC10903" s="273" t="s">
        <v>141</v>
      </c>
      <c r="CD10903" s="282">
        <v>9</v>
      </c>
      <c r="CE10903" s="274">
        <v>44927</v>
      </c>
      <c r="CF10903" s="273">
        <v>0</v>
      </c>
      <c r="CG10903" s="273" t="s">
        <v>80</v>
      </c>
      <c r="CH10903" s="273">
        <v>0</v>
      </c>
      <c r="CI10903" s="273" t="s">
        <v>80</v>
      </c>
      <c r="CM10903" s="273" t="s">
        <v>73</v>
      </c>
      <c r="CN10903" s="273">
        <v>1</v>
      </c>
    </row>
    <row r="10904" spans="74:92">
      <c r="BV10904" s="273" t="s">
        <v>83</v>
      </c>
      <c r="BW10904" s="273" t="s">
        <v>404</v>
      </c>
      <c r="BX10904" s="273" t="s">
        <v>456</v>
      </c>
      <c r="BY10904" s="273" t="s">
        <v>736</v>
      </c>
      <c r="BZ10904" s="273" t="s">
        <v>151</v>
      </c>
      <c r="CA10904" s="273" t="s">
        <v>152</v>
      </c>
      <c r="CB10904" s="273" t="s">
        <v>153</v>
      </c>
      <c r="CC10904" s="273" t="s">
        <v>154</v>
      </c>
      <c r="CD10904" s="282">
        <v>10</v>
      </c>
      <c r="CE10904" s="274">
        <v>44927</v>
      </c>
      <c r="CF10904" s="273">
        <v>0</v>
      </c>
      <c r="CG10904" s="273" t="s">
        <v>80</v>
      </c>
      <c r="CH10904" s="273">
        <v>0</v>
      </c>
      <c r="CI10904" s="273" t="s">
        <v>80</v>
      </c>
      <c r="CM10904" s="273" t="s">
        <v>73</v>
      </c>
      <c r="CN10904" s="273">
        <v>1</v>
      </c>
    </row>
    <row r="10905" spans="74:92">
      <c r="BV10905" s="273" t="s">
        <v>83</v>
      </c>
      <c r="BW10905" s="273" t="s">
        <v>404</v>
      </c>
      <c r="BX10905" s="273" t="s">
        <v>456</v>
      </c>
      <c r="BY10905" s="273" t="s">
        <v>736</v>
      </c>
      <c r="BZ10905" s="273" t="s">
        <v>126</v>
      </c>
      <c r="CA10905" s="273" t="s">
        <v>127</v>
      </c>
      <c r="CB10905" s="273" t="s">
        <v>133</v>
      </c>
      <c r="CC10905" s="273" t="s">
        <v>134</v>
      </c>
      <c r="CD10905" s="282">
        <v>7</v>
      </c>
      <c r="CE10905" s="274">
        <v>44927</v>
      </c>
      <c r="CI10905" s="273" t="s">
        <v>104</v>
      </c>
      <c r="CM10905" s="273" t="s">
        <v>73</v>
      </c>
      <c r="CN10905" s="273">
        <v>1</v>
      </c>
    </row>
    <row r="10906" spans="74:92">
      <c r="BV10906" s="273" t="s">
        <v>83</v>
      </c>
      <c r="BW10906" s="273" t="s">
        <v>404</v>
      </c>
      <c r="BX10906" s="273" t="s">
        <v>456</v>
      </c>
      <c r="BY10906" s="273" t="s">
        <v>736</v>
      </c>
      <c r="BZ10906" s="273" t="s">
        <v>126</v>
      </c>
      <c r="CA10906" s="273" t="s">
        <v>127</v>
      </c>
      <c r="CB10906" s="273" t="s">
        <v>128</v>
      </c>
      <c r="CC10906" s="273" t="s">
        <v>129</v>
      </c>
      <c r="CD10906" s="282">
        <v>6</v>
      </c>
      <c r="CE10906" s="274">
        <v>44927</v>
      </c>
      <c r="CI10906" s="273" t="s">
        <v>80</v>
      </c>
      <c r="CM10906" s="273" t="s">
        <v>73</v>
      </c>
      <c r="CN10906" s="273">
        <v>1</v>
      </c>
    </row>
    <row r="10907" spans="74:92">
      <c r="BV10907" s="273" t="s">
        <v>83</v>
      </c>
      <c r="BW10907" s="273" t="s">
        <v>404</v>
      </c>
      <c r="BX10907" s="273" t="s">
        <v>456</v>
      </c>
      <c r="BY10907" s="273" t="s">
        <v>736</v>
      </c>
      <c r="BZ10907" s="273" t="s">
        <v>110</v>
      </c>
      <c r="CA10907" s="273" t="s">
        <v>111</v>
      </c>
      <c r="CB10907" s="273" t="s">
        <v>112</v>
      </c>
      <c r="CC10907" s="273" t="s">
        <v>113</v>
      </c>
      <c r="CD10907" s="282">
        <v>4</v>
      </c>
      <c r="CE10907" s="274">
        <v>44927</v>
      </c>
      <c r="CI10907" s="273" t="s">
        <v>80</v>
      </c>
      <c r="CM10907" s="273" t="s">
        <v>73</v>
      </c>
      <c r="CN10907" s="273">
        <v>1</v>
      </c>
    </row>
    <row r="10908" spans="74:92">
      <c r="BV10908" s="273" t="s">
        <v>83</v>
      </c>
      <c r="BW10908" s="273" t="s">
        <v>404</v>
      </c>
      <c r="BX10908" s="273" t="s">
        <v>456</v>
      </c>
      <c r="BY10908" s="273" t="s">
        <v>736</v>
      </c>
      <c r="BZ10908" s="273" t="s">
        <v>110</v>
      </c>
      <c r="CA10908" s="273" t="s">
        <v>111</v>
      </c>
      <c r="CB10908" s="273" t="s">
        <v>117</v>
      </c>
      <c r="CC10908" s="273" t="s">
        <v>118</v>
      </c>
      <c r="CD10908" s="282">
        <v>5</v>
      </c>
      <c r="CE10908" s="274">
        <v>44927</v>
      </c>
      <c r="CI10908" s="273" t="s">
        <v>104</v>
      </c>
      <c r="CM10908" s="273" t="s">
        <v>73</v>
      </c>
      <c r="CN10908" s="273">
        <v>1</v>
      </c>
    </row>
    <row r="10909" spans="74:92">
      <c r="BV10909" s="273" t="s">
        <v>83</v>
      </c>
      <c r="BW10909" s="273" t="s">
        <v>404</v>
      </c>
      <c r="BX10909" s="273" t="s">
        <v>456</v>
      </c>
      <c r="BY10909" s="273" t="s">
        <v>736</v>
      </c>
      <c r="BZ10909" s="273" t="s">
        <v>86</v>
      </c>
      <c r="CA10909" s="273" t="s">
        <v>87</v>
      </c>
      <c r="CB10909" s="273" t="s">
        <v>101</v>
      </c>
      <c r="CC10909" s="273" t="s">
        <v>102</v>
      </c>
      <c r="CD10909" s="282">
        <v>4</v>
      </c>
      <c r="CE10909" s="274">
        <v>44927</v>
      </c>
      <c r="CF10909" s="273">
        <v>0</v>
      </c>
      <c r="CG10909" s="273" t="s">
        <v>2321</v>
      </c>
      <c r="CH10909" s="273">
        <v>0</v>
      </c>
      <c r="CI10909" s="273" t="s">
        <v>104</v>
      </c>
      <c r="CM10909" s="273" t="s">
        <v>73</v>
      </c>
      <c r="CN10909" s="273">
        <v>1</v>
      </c>
    </row>
    <row r="10910" spans="74:92">
      <c r="BV10910" s="273" t="s">
        <v>83</v>
      </c>
      <c r="BW10910" s="273" t="s">
        <v>404</v>
      </c>
      <c r="BX10910" s="273" t="s">
        <v>456</v>
      </c>
      <c r="BY10910" s="273" t="s">
        <v>736</v>
      </c>
      <c r="BZ10910" s="273" t="s">
        <v>86</v>
      </c>
      <c r="CA10910" s="273" t="s">
        <v>87</v>
      </c>
      <c r="CB10910" s="273" t="s">
        <v>88</v>
      </c>
      <c r="CC10910" s="273" t="s">
        <v>89</v>
      </c>
      <c r="CD10910" s="282">
        <v>3</v>
      </c>
      <c r="CE10910" s="274">
        <v>44927</v>
      </c>
      <c r="CF10910" s="273">
        <v>0</v>
      </c>
      <c r="CG10910" s="273" t="s">
        <v>80</v>
      </c>
      <c r="CH10910" s="273">
        <v>0</v>
      </c>
      <c r="CI10910" s="273" t="s">
        <v>80</v>
      </c>
      <c r="CM10910" s="273" t="s">
        <v>73</v>
      </c>
      <c r="CN10910" s="273">
        <v>1</v>
      </c>
    </row>
    <row r="10911" spans="74:92">
      <c r="BV10911" s="273" t="s">
        <v>83</v>
      </c>
      <c r="BW10911" s="273" t="s">
        <v>404</v>
      </c>
      <c r="BX10911" s="273" t="s">
        <v>456</v>
      </c>
      <c r="BY10911" s="273" t="s">
        <v>457</v>
      </c>
      <c r="BZ10911" s="273" t="s">
        <v>86</v>
      </c>
      <c r="CA10911" s="273" t="s">
        <v>87</v>
      </c>
      <c r="CB10911" s="273" t="s">
        <v>88</v>
      </c>
      <c r="CC10911" s="273" t="s">
        <v>89</v>
      </c>
      <c r="CD10911" s="282">
        <v>3</v>
      </c>
      <c r="CE10911" s="274">
        <v>44927</v>
      </c>
      <c r="CF10911" s="273">
        <v>0</v>
      </c>
      <c r="CG10911" s="273" t="s">
        <v>80</v>
      </c>
      <c r="CH10911" s="273">
        <v>0</v>
      </c>
      <c r="CI10911" s="273" t="s">
        <v>80</v>
      </c>
      <c r="CM10911" s="273" t="s">
        <v>73</v>
      </c>
      <c r="CN10911" s="273">
        <v>1</v>
      </c>
    </row>
    <row r="10912" spans="74:92">
      <c r="BV10912" s="273" t="s">
        <v>83</v>
      </c>
      <c r="BW10912" s="273" t="s">
        <v>404</v>
      </c>
      <c r="BX10912" s="273" t="s">
        <v>456</v>
      </c>
      <c r="BY10912" s="273" t="s">
        <v>457</v>
      </c>
      <c r="BZ10912" s="273" t="s">
        <v>86</v>
      </c>
      <c r="CA10912" s="273" t="s">
        <v>87</v>
      </c>
      <c r="CB10912" s="273" t="s">
        <v>101</v>
      </c>
      <c r="CC10912" s="273" t="s">
        <v>102</v>
      </c>
      <c r="CD10912" s="282">
        <v>4</v>
      </c>
      <c r="CE10912" s="274">
        <v>44927</v>
      </c>
      <c r="CF10912" s="273">
        <v>0</v>
      </c>
      <c r="CG10912" s="273" t="s">
        <v>2321</v>
      </c>
      <c r="CH10912" s="273">
        <v>0</v>
      </c>
      <c r="CI10912" s="273" t="s">
        <v>104</v>
      </c>
      <c r="CM10912" s="273" t="s">
        <v>73</v>
      </c>
      <c r="CN10912" s="273">
        <v>1</v>
      </c>
    </row>
    <row r="10913" spans="74:92">
      <c r="BV10913" s="273" t="s">
        <v>83</v>
      </c>
      <c r="BW10913" s="273" t="s">
        <v>404</v>
      </c>
      <c r="BX10913" s="273" t="s">
        <v>456</v>
      </c>
      <c r="BY10913" s="273" t="s">
        <v>457</v>
      </c>
      <c r="BZ10913" s="273" t="s">
        <v>110</v>
      </c>
      <c r="CA10913" s="273" t="s">
        <v>111</v>
      </c>
      <c r="CB10913" s="273" t="s">
        <v>117</v>
      </c>
      <c r="CC10913" s="273" t="s">
        <v>118</v>
      </c>
      <c r="CD10913" s="282">
        <v>5</v>
      </c>
      <c r="CE10913" s="274">
        <v>44927</v>
      </c>
      <c r="CI10913" s="273" t="s">
        <v>104</v>
      </c>
      <c r="CM10913" s="273" t="s">
        <v>73</v>
      </c>
      <c r="CN10913" s="273">
        <v>1</v>
      </c>
    </row>
    <row r="10914" spans="74:92">
      <c r="BV10914" s="273" t="s">
        <v>83</v>
      </c>
      <c r="BW10914" s="273" t="s">
        <v>404</v>
      </c>
      <c r="BX10914" s="273" t="s">
        <v>456</v>
      </c>
      <c r="BY10914" s="273" t="s">
        <v>457</v>
      </c>
      <c r="BZ10914" s="273" t="s">
        <v>110</v>
      </c>
      <c r="CA10914" s="273" t="s">
        <v>111</v>
      </c>
      <c r="CB10914" s="273" t="s">
        <v>112</v>
      </c>
      <c r="CC10914" s="273" t="s">
        <v>113</v>
      </c>
      <c r="CD10914" s="282">
        <v>4</v>
      </c>
      <c r="CE10914" s="274">
        <v>44927</v>
      </c>
      <c r="CI10914" s="273" t="s">
        <v>80</v>
      </c>
      <c r="CM10914" s="273" t="s">
        <v>73</v>
      </c>
      <c r="CN10914" s="273">
        <v>1</v>
      </c>
    </row>
    <row r="10915" spans="74:92">
      <c r="BV10915" s="273" t="s">
        <v>83</v>
      </c>
      <c r="BW10915" s="273" t="s">
        <v>404</v>
      </c>
      <c r="BX10915" s="273" t="s">
        <v>456</v>
      </c>
      <c r="BY10915" s="273" t="s">
        <v>457</v>
      </c>
      <c r="BZ10915" s="273" t="s">
        <v>126</v>
      </c>
      <c r="CA10915" s="273" t="s">
        <v>127</v>
      </c>
      <c r="CB10915" s="273" t="s">
        <v>128</v>
      </c>
      <c r="CC10915" s="273" t="s">
        <v>129</v>
      </c>
      <c r="CD10915" s="282">
        <v>6</v>
      </c>
      <c r="CE10915" s="274">
        <v>44927</v>
      </c>
      <c r="CI10915" s="273" t="s">
        <v>80</v>
      </c>
      <c r="CM10915" s="273" t="s">
        <v>73</v>
      </c>
      <c r="CN10915" s="273">
        <v>1</v>
      </c>
    </row>
    <row r="10916" spans="74:92">
      <c r="BV10916" s="273" t="s">
        <v>83</v>
      </c>
      <c r="BW10916" s="273" t="s">
        <v>404</v>
      </c>
      <c r="BX10916" s="273" t="s">
        <v>456</v>
      </c>
      <c r="BY10916" s="273" t="s">
        <v>457</v>
      </c>
      <c r="BZ10916" s="273" t="s">
        <v>126</v>
      </c>
      <c r="CA10916" s="273" t="s">
        <v>127</v>
      </c>
      <c r="CB10916" s="273" t="s">
        <v>133</v>
      </c>
      <c r="CC10916" s="273" t="s">
        <v>134</v>
      </c>
      <c r="CD10916" s="282">
        <v>7</v>
      </c>
      <c r="CE10916" s="274">
        <v>44927</v>
      </c>
      <c r="CI10916" s="273" t="s">
        <v>104</v>
      </c>
      <c r="CM10916" s="273" t="s">
        <v>73</v>
      </c>
      <c r="CN10916" s="273">
        <v>1</v>
      </c>
    </row>
    <row r="10917" spans="74:92">
      <c r="BV10917" s="273" t="s">
        <v>83</v>
      </c>
      <c r="BW10917" s="273" t="s">
        <v>404</v>
      </c>
      <c r="BX10917" s="273" t="s">
        <v>456</v>
      </c>
      <c r="BY10917" s="273" t="s">
        <v>457</v>
      </c>
      <c r="BZ10917" s="273" t="s">
        <v>151</v>
      </c>
      <c r="CA10917" s="273" t="s">
        <v>152</v>
      </c>
      <c r="CB10917" s="273" t="s">
        <v>153</v>
      </c>
      <c r="CC10917" s="273" t="s">
        <v>154</v>
      </c>
      <c r="CD10917" s="282">
        <v>10</v>
      </c>
      <c r="CE10917" s="274">
        <v>44927</v>
      </c>
      <c r="CF10917" s="273">
        <v>0</v>
      </c>
      <c r="CG10917" s="273" t="s">
        <v>80</v>
      </c>
      <c r="CH10917" s="273">
        <v>0</v>
      </c>
      <c r="CI10917" s="273" t="s">
        <v>80</v>
      </c>
      <c r="CM10917" s="273" t="s">
        <v>73</v>
      </c>
      <c r="CN10917" s="273">
        <v>1</v>
      </c>
    </row>
    <row r="10918" spans="74:92">
      <c r="BV10918" s="273" t="s">
        <v>83</v>
      </c>
      <c r="BW10918" s="273" t="s">
        <v>404</v>
      </c>
      <c r="BX10918" s="273" t="s">
        <v>456</v>
      </c>
      <c r="BY10918" s="273" t="s">
        <v>457</v>
      </c>
      <c r="BZ10918" s="273" t="s">
        <v>138</v>
      </c>
      <c r="CA10918" s="273" t="s">
        <v>139</v>
      </c>
      <c r="CB10918" s="273" t="s">
        <v>140</v>
      </c>
      <c r="CC10918" s="273" t="s">
        <v>141</v>
      </c>
      <c r="CD10918" s="282">
        <v>9</v>
      </c>
      <c r="CE10918" s="274">
        <v>44927</v>
      </c>
      <c r="CF10918" s="273">
        <v>0</v>
      </c>
      <c r="CG10918" s="273" t="s">
        <v>80</v>
      </c>
      <c r="CH10918" s="273">
        <v>0</v>
      </c>
      <c r="CI10918" s="273" t="s">
        <v>80</v>
      </c>
      <c r="CM10918" s="273" t="s">
        <v>73</v>
      </c>
      <c r="CN10918" s="273">
        <v>1</v>
      </c>
    </row>
    <row r="10919" spans="74:92">
      <c r="BV10919" s="273" t="s">
        <v>83</v>
      </c>
      <c r="BW10919" s="273" t="s">
        <v>404</v>
      </c>
      <c r="BX10919" s="273" t="s">
        <v>456</v>
      </c>
      <c r="BY10919" s="273" t="s">
        <v>457</v>
      </c>
      <c r="BZ10919" s="273" t="s">
        <v>151</v>
      </c>
      <c r="CA10919" s="273" t="s">
        <v>152</v>
      </c>
      <c r="CB10919" s="273" t="s">
        <v>161</v>
      </c>
      <c r="CC10919" s="273" t="s">
        <v>162</v>
      </c>
      <c r="CD10919" s="282">
        <v>11</v>
      </c>
      <c r="CE10919" s="274">
        <v>44927</v>
      </c>
      <c r="CF10919" s="273">
        <v>0</v>
      </c>
      <c r="CG10919" s="273" t="s">
        <v>80</v>
      </c>
      <c r="CH10919" s="273">
        <v>0</v>
      </c>
      <c r="CI10919" s="273" t="s">
        <v>80</v>
      </c>
      <c r="CM10919" s="273" t="s">
        <v>73</v>
      </c>
      <c r="CN10919" s="273">
        <v>1</v>
      </c>
    </row>
    <row r="10920" spans="74:92">
      <c r="BV10920" s="273" t="s">
        <v>83</v>
      </c>
      <c r="BW10920" s="273" t="s">
        <v>404</v>
      </c>
      <c r="BX10920" s="273" t="s">
        <v>456</v>
      </c>
      <c r="BY10920" s="273" t="s">
        <v>457</v>
      </c>
      <c r="BZ10920" s="273" t="s">
        <v>167</v>
      </c>
      <c r="CA10920" s="273" t="s">
        <v>168</v>
      </c>
      <c r="CB10920" s="273" t="s">
        <v>169</v>
      </c>
      <c r="CC10920" s="273" t="s">
        <v>170</v>
      </c>
      <c r="CD10920" s="282">
        <v>12</v>
      </c>
      <c r="CE10920" s="274">
        <v>44927</v>
      </c>
      <c r="CF10920" s="273">
        <v>0</v>
      </c>
      <c r="CG10920" s="273" t="s">
        <v>80</v>
      </c>
      <c r="CH10920" s="273">
        <v>0</v>
      </c>
      <c r="CI10920" s="273" t="s">
        <v>80</v>
      </c>
      <c r="CM10920" s="273" t="s">
        <v>73</v>
      </c>
      <c r="CN10920" s="273">
        <v>1</v>
      </c>
    </row>
    <row r="10921" spans="74:92">
      <c r="BV10921" s="273" t="s">
        <v>83</v>
      </c>
      <c r="BW10921" s="273" t="s">
        <v>404</v>
      </c>
      <c r="BX10921" s="273" t="s">
        <v>456</v>
      </c>
      <c r="BY10921" s="273" t="s">
        <v>457</v>
      </c>
      <c r="BZ10921" s="273" t="s">
        <v>167</v>
      </c>
      <c r="CA10921" s="273" t="s">
        <v>168</v>
      </c>
      <c r="CB10921" s="273" t="s">
        <v>353</v>
      </c>
      <c r="CC10921" s="273" t="s">
        <v>354</v>
      </c>
      <c r="CD10921" s="282">
        <v>13</v>
      </c>
      <c r="CE10921" s="274">
        <v>44927</v>
      </c>
      <c r="CF10921" s="273">
        <v>0</v>
      </c>
      <c r="CG10921" s="273" t="s">
        <v>80</v>
      </c>
      <c r="CH10921" s="273">
        <v>0</v>
      </c>
      <c r="CI10921" s="273" t="s">
        <v>80</v>
      </c>
      <c r="CM10921" s="273" t="s">
        <v>73</v>
      </c>
      <c r="CN10921" s="273">
        <v>1</v>
      </c>
    </row>
    <row r="10922" spans="74:92">
      <c r="BV10922" s="273" t="s">
        <v>83</v>
      </c>
      <c r="BW10922" s="273" t="s">
        <v>404</v>
      </c>
      <c r="BX10922" s="273" t="s">
        <v>456</v>
      </c>
      <c r="BY10922" s="273" t="s">
        <v>457</v>
      </c>
      <c r="BZ10922" s="273" t="s">
        <v>167</v>
      </c>
      <c r="CA10922" s="273" t="s">
        <v>168</v>
      </c>
      <c r="CB10922" s="273" t="s">
        <v>313</v>
      </c>
      <c r="CC10922" s="273" t="s">
        <v>314</v>
      </c>
      <c r="CD10922" s="282">
        <v>14</v>
      </c>
      <c r="CE10922" s="274">
        <v>44927</v>
      </c>
      <c r="CF10922" s="273">
        <v>0</v>
      </c>
      <c r="CG10922" s="273" t="s">
        <v>80</v>
      </c>
      <c r="CH10922" s="273">
        <v>0</v>
      </c>
      <c r="CI10922" s="273" t="s">
        <v>80</v>
      </c>
      <c r="CM10922" s="273" t="s">
        <v>73</v>
      </c>
      <c r="CN10922" s="273">
        <v>1</v>
      </c>
    </row>
    <row r="10923" spans="74:92">
      <c r="BV10923" s="273" t="s">
        <v>83</v>
      </c>
      <c r="BW10923" s="273" t="s">
        <v>404</v>
      </c>
      <c r="BX10923" s="273" t="s">
        <v>456</v>
      </c>
      <c r="BY10923" s="273" t="s">
        <v>457</v>
      </c>
      <c r="BZ10923" s="273" t="s">
        <v>204</v>
      </c>
      <c r="CA10923" s="273" t="s">
        <v>205</v>
      </c>
      <c r="CB10923" s="273" t="s">
        <v>206</v>
      </c>
      <c r="CC10923" s="273" t="s">
        <v>207</v>
      </c>
      <c r="CD10923" s="282">
        <v>0</v>
      </c>
      <c r="CE10923" s="274">
        <v>44927</v>
      </c>
      <c r="CG10923" s="273" t="s">
        <v>181</v>
      </c>
      <c r="CI10923" s="273" t="s">
        <v>208</v>
      </c>
      <c r="CJ10923" s="273" t="s">
        <v>209</v>
      </c>
      <c r="CM10923" s="273" t="s">
        <v>73</v>
      </c>
      <c r="CN10923" s="273">
        <v>1</v>
      </c>
    </row>
    <row r="10924" spans="74:92">
      <c r="BV10924" s="273" t="s">
        <v>83</v>
      </c>
      <c r="BW10924" s="273" t="s">
        <v>404</v>
      </c>
      <c r="BX10924" s="273" t="s">
        <v>456</v>
      </c>
      <c r="BY10924" s="273" t="s">
        <v>457</v>
      </c>
      <c r="BZ10924" s="273" t="s">
        <v>86</v>
      </c>
      <c r="CA10924" s="273" t="s">
        <v>87</v>
      </c>
      <c r="CB10924" s="273" t="s">
        <v>179</v>
      </c>
      <c r="CC10924" s="273" t="s">
        <v>180</v>
      </c>
      <c r="CD10924" s="282">
        <v>1</v>
      </c>
      <c r="CE10924" s="274">
        <v>44927</v>
      </c>
      <c r="CG10924" s="273" t="s">
        <v>181</v>
      </c>
      <c r="CI10924" s="273" t="s">
        <v>181</v>
      </c>
      <c r="CJ10924" s="273" t="s">
        <v>1604</v>
      </c>
      <c r="CM10924" s="273" t="s">
        <v>73</v>
      </c>
      <c r="CN10924" s="273">
        <v>1</v>
      </c>
    </row>
    <row r="10925" spans="74:92">
      <c r="BV10925" s="273" t="s">
        <v>83</v>
      </c>
      <c r="BW10925" s="273" t="s">
        <v>404</v>
      </c>
      <c r="BX10925" s="273" t="s">
        <v>456</v>
      </c>
      <c r="BY10925" s="273" t="s">
        <v>457</v>
      </c>
      <c r="BZ10925" s="273" t="s">
        <v>167</v>
      </c>
      <c r="CA10925" s="273" t="s">
        <v>168</v>
      </c>
      <c r="CB10925" s="273" t="s">
        <v>319</v>
      </c>
      <c r="CC10925" s="273" t="s">
        <v>320</v>
      </c>
      <c r="CD10925" s="282">
        <v>15</v>
      </c>
      <c r="CE10925" s="274">
        <v>44927</v>
      </c>
      <c r="CF10925" s="273">
        <v>0</v>
      </c>
      <c r="CG10925" s="273" t="s">
        <v>80</v>
      </c>
      <c r="CH10925" s="273">
        <v>0</v>
      </c>
      <c r="CI10925" s="273" t="s">
        <v>80</v>
      </c>
      <c r="CM10925" s="273" t="s">
        <v>73</v>
      </c>
      <c r="CN10925" s="273">
        <v>1</v>
      </c>
    </row>
    <row r="10926" spans="74:92">
      <c r="BV10926" s="273" t="s">
        <v>83</v>
      </c>
      <c r="BW10926" s="273" t="s">
        <v>404</v>
      </c>
      <c r="BX10926" s="273" t="s">
        <v>456</v>
      </c>
      <c r="BY10926" s="273" t="s">
        <v>457</v>
      </c>
      <c r="BZ10926" s="273" t="s">
        <v>138</v>
      </c>
      <c r="CA10926" s="273" t="s">
        <v>139</v>
      </c>
      <c r="CB10926" s="273" t="s">
        <v>190</v>
      </c>
      <c r="CC10926" s="273" t="s">
        <v>191</v>
      </c>
      <c r="CD10926" s="282">
        <v>8</v>
      </c>
      <c r="CE10926" s="274">
        <v>44927</v>
      </c>
      <c r="CF10926" s="273">
        <v>0</v>
      </c>
      <c r="CG10926" s="273" t="s">
        <v>80</v>
      </c>
      <c r="CH10926" s="273">
        <v>0</v>
      </c>
      <c r="CI10926" s="273" t="s">
        <v>80</v>
      </c>
      <c r="CM10926" s="273" t="s">
        <v>73</v>
      </c>
      <c r="CN10926" s="273">
        <v>1</v>
      </c>
    </row>
    <row r="10927" spans="74:92">
      <c r="BV10927" s="273" t="s">
        <v>83</v>
      </c>
      <c r="BW10927" s="273" t="s">
        <v>404</v>
      </c>
      <c r="BX10927" s="273" t="s">
        <v>456</v>
      </c>
      <c r="BY10927" s="273" t="s">
        <v>457</v>
      </c>
      <c r="BZ10927" s="273" t="s">
        <v>86</v>
      </c>
      <c r="CA10927" s="273" t="s">
        <v>87</v>
      </c>
      <c r="CB10927" s="273" t="s">
        <v>233</v>
      </c>
      <c r="CC10927" s="273" t="s">
        <v>234</v>
      </c>
      <c r="CD10927" s="282">
        <v>1</v>
      </c>
      <c r="CE10927" s="274">
        <v>44927</v>
      </c>
      <c r="CG10927" s="273" t="s">
        <v>181</v>
      </c>
      <c r="CI10927" s="273" t="s">
        <v>181</v>
      </c>
      <c r="CJ10927" s="273" t="s">
        <v>2320</v>
      </c>
      <c r="CM10927" s="273" t="s">
        <v>73</v>
      </c>
      <c r="CN10927" s="273">
        <v>1</v>
      </c>
    </row>
    <row r="10928" spans="74:92">
      <c r="BV10928" s="273" t="s">
        <v>83</v>
      </c>
      <c r="BW10928" s="273" t="s">
        <v>404</v>
      </c>
      <c r="BX10928" s="273" t="s">
        <v>456</v>
      </c>
      <c r="BY10928" s="273" t="s">
        <v>457</v>
      </c>
      <c r="BZ10928" s="273" t="s">
        <v>86</v>
      </c>
      <c r="CA10928" s="273" t="s">
        <v>87</v>
      </c>
      <c r="CB10928" s="273" t="s">
        <v>217</v>
      </c>
      <c r="CC10928" s="273" t="s">
        <v>218</v>
      </c>
      <c r="CD10928" s="282">
        <v>2</v>
      </c>
      <c r="CE10928" s="274">
        <v>44927</v>
      </c>
      <c r="CG10928" s="273" t="s">
        <v>181</v>
      </c>
      <c r="CI10928" s="273" t="s">
        <v>181</v>
      </c>
      <c r="CJ10928" s="273" t="s">
        <v>122</v>
      </c>
      <c r="CM10928" s="273" t="s">
        <v>73</v>
      </c>
      <c r="CN10928" s="273">
        <v>1</v>
      </c>
    </row>
    <row r="10929" spans="74:92">
      <c r="BV10929" s="273" t="s">
        <v>83</v>
      </c>
      <c r="BW10929" s="273" t="s">
        <v>404</v>
      </c>
      <c r="BX10929" s="273" t="s">
        <v>456</v>
      </c>
      <c r="BY10929" s="273" t="s">
        <v>457</v>
      </c>
      <c r="BZ10929" s="273" t="s">
        <v>86</v>
      </c>
      <c r="CA10929" s="273" t="s">
        <v>87</v>
      </c>
      <c r="CB10929" s="273" t="s">
        <v>225</v>
      </c>
      <c r="CC10929" s="273" t="s">
        <v>226</v>
      </c>
      <c r="CD10929" s="282">
        <v>5</v>
      </c>
      <c r="CE10929" s="274">
        <v>44927</v>
      </c>
      <c r="CF10929" s="273">
        <v>0</v>
      </c>
      <c r="CG10929" s="273" t="s">
        <v>80</v>
      </c>
      <c r="CH10929" s="273">
        <v>0</v>
      </c>
      <c r="CI10929" s="273" t="s">
        <v>80</v>
      </c>
      <c r="CM10929" s="273" t="s">
        <v>73</v>
      </c>
      <c r="CN10929" s="273">
        <v>1</v>
      </c>
    </row>
    <row r="10930" spans="74:92">
      <c r="BV10930" s="273" t="s">
        <v>83</v>
      </c>
      <c r="BW10930" s="273" t="s">
        <v>404</v>
      </c>
      <c r="BX10930" s="273" t="s">
        <v>456</v>
      </c>
      <c r="BY10930" s="273" t="s">
        <v>744</v>
      </c>
      <c r="BZ10930" s="273" t="s">
        <v>86</v>
      </c>
      <c r="CA10930" s="273" t="s">
        <v>87</v>
      </c>
      <c r="CB10930" s="273" t="s">
        <v>225</v>
      </c>
      <c r="CC10930" s="273" t="s">
        <v>226</v>
      </c>
      <c r="CD10930" s="282">
        <v>5</v>
      </c>
      <c r="CE10930" s="274">
        <v>44927</v>
      </c>
      <c r="CF10930" s="273">
        <v>0</v>
      </c>
      <c r="CG10930" s="273" t="s">
        <v>80</v>
      </c>
      <c r="CH10930" s="273">
        <v>0</v>
      </c>
      <c r="CI10930" s="273" t="s">
        <v>80</v>
      </c>
      <c r="CM10930" s="273" t="s">
        <v>73</v>
      </c>
      <c r="CN10930" s="273">
        <v>1</v>
      </c>
    </row>
    <row r="10931" spans="74:92">
      <c r="BV10931" s="273" t="s">
        <v>83</v>
      </c>
      <c r="BW10931" s="273" t="s">
        <v>404</v>
      </c>
      <c r="BX10931" s="273" t="s">
        <v>456</v>
      </c>
      <c r="BY10931" s="273" t="s">
        <v>744</v>
      </c>
      <c r="BZ10931" s="273" t="s">
        <v>86</v>
      </c>
      <c r="CA10931" s="273" t="s">
        <v>87</v>
      </c>
      <c r="CB10931" s="273" t="s">
        <v>217</v>
      </c>
      <c r="CC10931" s="273" t="s">
        <v>218</v>
      </c>
      <c r="CD10931" s="282">
        <v>2</v>
      </c>
      <c r="CE10931" s="274">
        <v>44927</v>
      </c>
      <c r="CG10931" s="273" t="s">
        <v>181</v>
      </c>
      <c r="CI10931" s="273" t="s">
        <v>181</v>
      </c>
      <c r="CJ10931" s="273" t="s">
        <v>122</v>
      </c>
      <c r="CM10931" s="273" t="s">
        <v>73</v>
      </c>
      <c r="CN10931" s="273">
        <v>1</v>
      </c>
    </row>
    <row r="10932" spans="74:92">
      <c r="BV10932" s="273" t="s">
        <v>83</v>
      </c>
      <c r="BW10932" s="273" t="s">
        <v>404</v>
      </c>
      <c r="BX10932" s="273" t="s">
        <v>456</v>
      </c>
      <c r="BY10932" s="273" t="s">
        <v>744</v>
      </c>
      <c r="BZ10932" s="273" t="s">
        <v>86</v>
      </c>
      <c r="CA10932" s="273" t="s">
        <v>87</v>
      </c>
      <c r="CB10932" s="273" t="s">
        <v>233</v>
      </c>
      <c r="CC10932" s="273" t="s">
        <v>234</v>
      </c>
      <c r="CD10932" s="282">
        <v>1</v>
      </c>
      <c r="CE10932" s="274">
        <v>44927</v>
      </c>
      <c r="CG10932" s="273" t="s">
        <v>181</v>
      </c>
      <c r="CI10932" s="273" t="s">
        <v>181</v>
      </c>
      <c r="CJ10932" s="273" t="s">
        <v>2320</v>
      </c>
      <c r="CM10932" s="273" t="s">
        <v>73</v>
      </c>
      <c r="CN10932" s="273">
        <v>1</v>
      </c>
    </row>
    <row r="10933" spans="74:92">
      <c r="BV10933" s="273" t="s">
        <v>83</v>
      </c>
      <c r="BW10933" s="273" t="s">
        <v>404</v>
      </c>
      <c r="BX10933" s="273" t="s">
        <v>456</v>
      </c>
      <c r="BY10933" s="273" t="s">
        <v>744</v>
      </c>
      <c r="BZ10933" s="273" t="s">
        <v>138</v>
      </c>
      <c r="CA10933" s="273" t="s">
        <v>139</v>
      </c>
      <c r="CB10933" s="273" t="s">
        <v>190</v>
      </c>
      <c r="CC10933" s="273" t="s">
        <v>191</v>
      </c>
      <c r="CD10933" s="282">
        <v>8</v>
      </c>
      <c r="CE10933" s="274">
        <v>44927</v>
      </c>
      <c r="CF10933" s="273">
        <v>0</v>
      </c>
      <c r="CG10933" s="273" t="s">
        <v>80</v>
      </c>
      <c r="CH10933" s="273">
        <v>0</v>
      </c>
      <c r="CI10933" s="273" t="s">
        <v>80</v>
      </c>
      <c r="CM10933" s="273" t="s">
        <v>73</v>
      </c>
      <c r="CN10933" s="273">
        <v>1</v>
      </c>
    </row>
    <row r="10934" spans="74:92">
      <c r="BV10934" s="273" t="s">
        <v>83</v>
      </c>
      <c r="BW10934" s="273" t="s">
        <v>404</v>
      </c>
      <c r="BX10934" s="273" t="s">
        <v>456</v>
      </c>
      <c r="BY10934" s="273" t="s">
        <v>744</v>
      </c>
      <c r="BZ10934" s="273" t="s">
        <v>167</v>
      </c>
      <c r="CA10934" s="273" t="s">
        <v>168</v>
      </c>
      <c r="CB10934" s="273" t="s">
        <v>319</v>
      </c>
      <c r="CC10934" s="273" t="s">
        <v>320</v>
      </c>
      <c r="CD10934" s="282">
        <v>15</v>
      </c>
      <c r="CE10934" s="274">
        <v>44927</v>
      </c>
      <c r="CF10934" s="273">
        <v>0</v>
      </c>
      <c r="CG10934" s="273" t="s">
        <v>80</v>
      </c>
      <c r="CH10934" s="273">
        <v>0</v>
      </c>
      <c r="CI10934" s="273" t="s">
        <v>80</v>
      </c>
      <c r="CM10934" s="273" t="s">
        <v>73</v>
      </c>
      <c r="CN10934" s="273">
        <v>1</v>
      </c>
    </row>
    <row r="10935" spans="74:92">
      <c r="BV10935" s="273" t="s">
        <v>83</v>
      </c>
      <c r="BW10935" s="273" t="s">
        <v>404</v>
      </c>
      <c r="BX10935" s="273" t="s">
        <v>456</v>
      </c>
      <c r="BY10935" s="273" t="s">
        <v>744</v>
      </c>
      <c r="BZ10935" s="273" t="s">
        <v>86</v>
      </c>
      <c r="CA10935" s="273" t="s">
        <v>87</v>
      </c>
      <c r="CB10935" s="273" t="s">
        <v>179</v>
      </c>
      <c r="CC10935" s="273" t="s">
        <v>180</v>
      </c>
      <c r="CD10935" s="282">
        <v>1</v>
      </c>
      <c r="CE10935" s="274">
        <v>44927</v>
      </c>
      <c r="CG10935" s="273" t="s">
        <v>181</v>
      </c>
      <c r="CI10935" s="273" t="s">
        <v>181</v>
      </c>
      <c r="CJ10935" s="273" t="s">
        <v>1604</v>
      </c>
      <c r="CM10935" s="273" t="s">
        <v>73</v>
      </c>
      <c r="CN10935" s="273">
        <v>1</v>
      </c>
    </row>
    <row r="10936" spans="74:92">
      <c r="BV10936" s="273" t="s">
        <v>83</v>
      </c>
      <c r="BW10936" s="273" t="s">
        <v>404</v>
      </c>
      <c r="BX10936" s="273" t="s">
        <v>456</v>
      </c>
      <c r="BY10936" s="273" t="s">
        <v>744</v>
      </c>
      <c r="BZ10936" s="273" t="s">
        <v>204</v>
      </c>
      <c r="CA10936" s="273" t="s">
        <v>205</v>
      </c>
      <c r="CB10936" s="273" t="s">
        <v>206</v>
      </c>
      <c r="CC10936" s="273" t="s">
        <v>207</v>
      </c>
      <c r="CD10936" s="282">
        <v>0</v>
      </c>
      <c r="CE10936" s="274">
        <v>44927</v>
      </c>
      <c r="CG10936" s="273" t="s">
        <v>181</v>
      </c>
      <c r="CI10936" s="273" t="s">
        <v>208</v>
      </c>
      <c r="CJ10936" s="273" t="s">
        <v>209</v>
      </c>
      <c r="CM10936" s="273" t="s">
        <v>73</v>
      </c>
      <c r="CN10936" s="273">
        <v>1</v>
      </c>
    </row>
    <row r="10937" spans="74:92">
      <c r="BV10937" s="273" t="s">
        <v>83</v>
      </c>
      <c r="BW10937" s="273" t="s">
        <v>404</v>
      </c>
      <c r="BX10937" s="273" t="s">
        <v>456</v>
      </c>
      <c r="BY10937" s="273" t="s">
        <v>744</v>
      </c>
      <c r="BZ10937" s="273" t="s">
        <v>167</v>
      </c>
      <c r="CA10937" s="273" t="s">
        <v>168</v>
      </c>
      <c r="CB10937" s="273" t="s">
        <v>313</v>
      </c>
      <c r="CC10937" s="273" t="s">
        <v>314</v>
      </c>
      <c r="CD10937" s="282">
        <v>14</v>
      </c>
      <c r="CE10937" s="274">
        <v>44927</v>
      </c>
      <c r="CF10937" s="273">
        <v>0</v>
      </c>
      <c r="CG10937" s="273" t="s">
        <v>80</v>
      </c>
      <c r="CH10937" s="273">
        <v>0</v>
      </c>
      <c r="CI10937" s="273" t="s">
        <v>80</v>
      </c>
      <c r="CM10937" s="273" t="s">
        <v>73</v>
      </c>
      <c r="CN10937" s="273">
        <v>1</v>
      </c>
    </row>
    <row r="10938" spans="74:92">
      <c r="BV10938" s="273" t="s">
        <v>83</v>
      </c>
      <c r="BW10938" s="273" t="s">
        <v>404</v>
      </c>
      <c r="BX10938" s="273" t="s">
        <v>456</v>
      </c>
      <c r="BY10938" s="273" t="s">
        <v>744</v>
      </c>
      <c r="BZ10938" s="273" t="s">
        <v>167</v>
      </c>
      <c r="CA10938" s="273" t="s">
        <v>168</v>
      </c>
      <c r="CB10938" s="273" t="s">
        <v>353</v>
      </c>
      <c r="CC10938" s="273" t="s">
        <v>354</v>
      </c>
      <c r="CD10938" s="282">
        <v>13</v>
      </c>
      <c r="CE10938" s="274">
        <v>44927</v>
      </c>
      <c r="CF10938" s="273">
        <v>0</v>
      </c>
      <c r="CG10938" s="273" t="s">
        <v>80</v>
      </c>
      <c r="CH10938" s="273">
        <v>0</v>
      </c>
      <c r="CI10938" s="273" t="s">
        <v>80</v>
      </c>
      <c r="CM10938" s="273" t="s">
        <v>73</v>
      </c>
      <c r="CN10938" s="273">
        <v>1</v>
      </c>
    </row>
    <row r="10939" spans="74:92">
      <c r="BV10939" s="273" t="s">
        <v>83</v>
      </c>
      <c r="BW10939" s="273" t="s">
        <v>404</v>
      </c>
      <c r="BX10939" s="273" t="s">
        <v>456</v>
      </c>
      <c r="BY10939" s="273" t="s">
        <v>744</v>
      </c>
      <c r="BZ10939" s="273" t="s">
        <v>167</v>
      </c>
      <c r="CA10939" s="273" t="s">
        <v>168</v>
      </c>
      <c r="CB10939" s="273" t="s">
        <v>169</v>
      </c>
      <c r="CC10939" s="273" t="s">
        <v>170</v>
      </c>
      <c r="CD10939" s="282">
        <v>12</v>
      </c>
      <c r="CE10939" s="274">
        <v>44927</v>
      </c>
      <c r="CF10939" s="273">
        <v>0</v>
      </c>
      <c r="CG10939" s="273" t="s">
        <v>80</v>
      </c>
      <c r="CH10939" s="273">
        <v>0</v>
      </c>
      <c r="CI10939" s="273" t="s">
        <v>80</v>
      </c>
      <c r="CM10939" s="273" t="s">
        <v>73</v>
      </c>
      <c r="CN10939" s="273">
        <v>1</v>
      </c>
    </row>
    <row r="10940" spans="74:92">
      <c r="BV10940" s="273" t="s">
        <v>83</v>
      </c>
      <c r="BW10940" s="273" t="s">
        <v>404</v>
      </c>
      <c r="BX10940" s="273" t="s">
        <v>456</v>
      </c>
      <c r="BY10940" s="273" t="s">
        <v>744</v>
      </c>
      <c r="BZ10940" s="273" t="s">
        <v>151</v>
      </c>
      <c r="CA10940" s="273" t="s">
        <v>152</v>
      </c>
      <c r="CB10940" s="273" t="s">
        <v>161</v>
      </c>
      <c r="CC10940" s="273" t="s">
        <v>162</v>
      </c>
      <c r="CD10940" s="282">
        <v>11</v>
      </c>
      <c r="CE10940" s="274">
        <v>44927</v>
      </c>
      <c r="CF10940" s="273">
        <v>0</v>
      </c>
      <c r="CG10940" s="273" t="s">
        <v>80</v>
      </c>
      <c r="CH10940" s="273">
        <v>0</v>
      </c>
      <c r="CI10940" s="273" t="s">
        <v>80</v>
      </c>
      <c r="CM10940" s="273" t="s">
        <v>73</v>
      </c>
      <c r="CN10940" s="273">
        <v>1</v>
      </c>
    </row>
    <row r="10941" spans="74:92">
      <c r="BV10941" s="273" t="s">
        <v>83</v>
      </c>
      <c r="BW10941" s="273" t="s">
        <v>404</v>
      </c>
      <c r="BX10941" s="273" t="s">
        <v>456</v>
      </c>
      <c r="BY10941" s="273" t="s">
        <v>744</v>
      </c>
      <c r="BZ10941" s="273" t="s">
        <v>138</v>
      </c>
      <c r="CA10941" s="273" t="s">
        <v>139</v>
      </c>
      <c r="CB10941" s="273" t="s">
        <v>140</v>
      </c>
      <c r="CC10941" s="273" t="s">
        <v>141</v>
      </c>
      <c r="CD10941" s="282">
        <v>9</v>
      </c>
      <c r="CE10941" s="274">
        <v>44927</v>
      </c>
      <c r="CF10941" s="273">
        <v>0</v>
      </c>
      <c r="CG10941" s="273" t="s">
        <v>80</v>
      </c>
      <c r="CH10941" s="273">
        <v>0</v>
      </c>
      <c r="CI10941" s="273" t="s">
        <v>80</v>
      </c>
      <c r="CM10941" s="273" t="s">
        <v>73</v>
      </c>
      <c r="CN10941" s="273">
        <v>1</v>
      </c>
    </row>
    <row r="10942" spans="74:92">
      <c r="BV10942" s="273" t="s">
        <v>83</v>
      </c>
      <c r="BW10942" s="273" t="s">
        <v>404</v>
      </c>
      <c r="BX10942" s="273" t="s">
        <v>456</v>
      </c>
      <c r="BY10942" s="273" t="s">
        <v>744</v>
      </c>
      <c r="BZ10942" s="273" t="s">
        <v>151</v>
      </c>
      <c r="CA10942" s="273" t="s">
        <v>152</v>
      </c>
      <c r="CB10942" s="273" t="s">
        <v>153</v>
      </c>
      <c r="CC10942" s="273" t="s">
        <v>154</v>
      </c>
      <c r="CD10942" s="282">
        <v>10</v>
      </c>
      <c r="CE10942" s="274">
        <v>44927</v>
      </c>
      <c r="CF10942" s="273">
        <v>0</v>
      </c>
      <c r="CG10942" s="273" t="s">
        <v>80</v>
      </c>
      <c r="CH10942" s="273">
        <v>0</v>
      </c>
      <c r="CI10942" s="273" t="s">
        <v>80</v>
      </c>
      <c r="CM10942" s="273" t="s">
        <v>73</v>
      </c>
      <c r="CN10942" s="273">
        <v>1</v>
      </c>
    </row>
    <row r="10943" spans="74:92">
      <c r="BV10943" s="273" t="s">
        <v>83</v>
      </c>
      <c r="BW10943" s="273" t="s">
        <v>404</v>
      </c>
      <c r="BX10943" s="273" t="s">
        <v>456</v>
      </c>
      <c r="BY10943" s="273" t="s">
        <v>744</v>
      </c>
      <c r="BZ10943" s="273" t="s">
        <v>126</v>
      </c>
      <c r="CA10943" s="273" t="s">
        <v>127</v>
      </c>
      <c r="CB10943" s="273" t="s">
        <v>133</v>
      </c>
      <c r="CC10943" s="273" t="s">
        <v>134</v>
      </c>
      <c r="CD10943" s="282">
        <v>7</v>
      </c>
      <c r="CE10943" s="274">
        <v>44927</v>
      </c>
      <c r="CI10943" s="273" t="s">
        <v>104</v>
      </c>
      <c r="CM10943" s="273" t="s">
        <v>73</v>
      </c>
      <c r="CN10943" s="273">
        <v>1</v>
      </c>
    </row>
    <row r="10944" spans="74:92">
      <c r="BV10944" s="273" t="s">
        <v>83</v>
      </c>
      <c r="BW10944" s="273" t="s">
        <v>404</v>
      </c>
      <c r="BX10944" s="273" t="s">
        <v>456</v>
      </c>
      <c r="BY10944" s="273" t="s">
        <v>744</v>
      </c>
      <c r="BZ10944" s="273" t="s">
        <v>126</v>
      </c>
      <c r="CA10944" s="273" t="s">
        <v>127</v>
      </c>
      <c r="CB10944" s="273" t="s">
        <v>128</v>
      </c>
      <c r="CC10944" s="273" t="s">
        <v>129</v>
      </c>
      <c r="CD10944" s="282">
        <v>6</v>
      </c>
      <c r="CE10944" s="274">
        <v>44927</v>
      </c>
      <c r="CI10944" s="273" t="s">
        <v>80</v>
      </c>
      <c r="CM10944" s="273" t="s">
        <v>73</v>
      </c>
      <c r="CN10944" s="273">
        <v>1</v>
      </c>
    </row>
    <row r="10945" spans="74:92">
      <c r="BV10945" s="273" t="s">
        <v>83</v>
      </c>
      <c r="BW10945" s="273" t="s">
        <v>404</v>
      </c>
      <c r="BX10945" s="273" t="s">
        <v>456</v>
      </c>
      <c r="BY10945" s="273" t="s">
        <v>744</v>
      </c>
      <c r="BZ10945" s="273" t="s">
        <v>110</v>
      </c>
      <c r="CA10945" s="273" t="s">
        <v>111</v>
      </c>
      <c r="CB10945" s="273" t="s">
        <v>117</v>
      </c>
      <c r="CC10945" s="273" t="s">
        <v>118</v>
      </c>
      <c r="CD10945" s="282">
        <v>5</v>
      </c>
      <c r="CE10945" s="274">
        <v>44927</v>
      </c>
      <c r="CI10945" s="273" t="s">
        <v>104</v>
      </c>
      <c r="CM10945" s="273" t="s">
        <v>73</v>
      </c>
      <c r="CN10945" s="273">
        <v>1</v>
      </c>
    </row>
    <row r="10946" spans="74:92">
      <c r="BV10946" s="273" t="s">
        <v>83</v>
      </c>
      <c r="BW10946" s="273" t="s">
        <v>404</v>
      </c>
      <c r="BX10946" s="273" t="s">
        <v>456</v>
      </c>
      <c r="BY10946" s="273" t="s">
        <v>744</v>
      </c>
      <c r="BZ10946" s="273" t="s">
        <v>110</v>
      </c>
      <c r="CA10946" s="273" t="s">
        <v>111</v>
      </c>
      <c r="CB10946" s="273" t="s">
        <v>112</v>
      </c>
      <c r="CC10946" s="273" t="s">
        <v>113</v>
      </c>
      <c r="CD10946" s="282">
        <v>4</v>
      </c>
      <c r="CE10946" s="274">
        <v>44927</v>
      </c>
      <c r="CI10946" s="273" t="s">
        <v>80</v>
      </c>
      <c r="CM10946" s="273" t="s">
        <v>73</v>
      </c>
      <c r="CN10946" s="273">
        <v>1</v>
      </c>
    </row>
    <row r="10947" spans="74:92">
      <c r="BV10947" s="273" t="s">
        <v>83</v>
      </c>
      <c r="BW10947" s="273" t="s">
        <v>404</v>
      </c>
      <c r="BX10947" s="273" t="s">
        <v>456</v>
      </c>
      <c r="BY10947" s="273" t="s">
        <v>744</v>
      </c>
      <c r="BZ10947" s="273" t="s">
        <v>86</v>
      </c>
      <c r="CA10947" s="273" t="s">
        <v>87</v>
      </c>
      <c r="CB10947" s="273" t="s">
        <v>101</v>
      </c>
      <c r="CC10947" s="273" t="s">
        <v>102</v>
      </c>
      <c r="CD10947" s="282">
        <v>4</v>
      </c>
      <c r="CE10947" s="274">
        <v>44927</v>
      </c>
      <c r="CF10947" s="273">
        <v>0</v>
      </c>
      <c r="CG10947" s="273" t="s">
        <v>2321</v>
      </c>
      <c r="CH10947" s="273">
        <v>0</v>
      </c>
      <c r="CI10947" s="273" t="s">
        <v>104</v>
      </c>
      <c r="CM10947" s="273" t="s">
        <v>73</v>
      </c>
      <c r="CN10947" s="273">
        <v>1</v>
      </c>
    </row>
    <row r="10948" spans="74:92">
      <c r="BV10948" s="273" t="s">
        <v>83</v>
      </c>
      <c r="BW10948" s="273" t="s">
        <v>404</v>
      </c>
      <c r="BX10948" s="273" t="s">
        <v>456</v>
      </c>
      <c r="BY10948" s="273" t="s">
        <v>744</v>
      </c>
      <c r="BZ10948" s="273" t="s">
        <v>86</v>
      </c>
      <c r="CA10948" s="273" t="s">
        <v>87</v>
      </c>
      <c r="CB10948" s="273" t="s">
        <v>88</v>
      </c>
      <c r="CC10948" s="273" t="s">
        <v>89</v>
      </c>
      <c r="CD10948" s="282">
        <v>3</v>
      </c>
      <c r="CE10948" s="274">
        <v>44927</v>
      </c>
      <c r="CF10948" s="273">
        <v>0</v>
      </c>
      <c r="CG10948" s="273" t="s">
        <v>80</v>
      </c>
      <c r="CH10948" s="273">
        <v>0</v>
      </c>
      <c r="CI10948" s="273" t="s">
        <v>80</v>
      </c>
      <c r="CM10948" s="273" t="s">
        <v>73</v>
      </c>
      <c r="CN10948" s="273">
        <v>1</v>
      </c>
    </row>
    <row r="10949" spans="74:92">
      <c r="BV10949" s="273" t="s">
        <v>83</v>
      </c>
      <c r="BW10949" s="273" t="s">
        <v>194</v>
      </c>
      <c r="BX10949" s="273" t="s">
        <v>385</v>
      </c>
      <c r="BY10949" s="273" t="s">
        <v>790</v>
      </c>
      <c r="BZ10949" s="273" t="s">
        <v>86</v>
      </c>
      <c r="CA10949" s="273" t="s">
        <v>87</v>
      </c>
      <c r="CB10949" s="273" t="s">
        <v>101</v>
      </c>
      <c r="CC10949" s="273" t="s">
        <v>102</v>
      </c>
      <c r="CD10949" s="282">
        <v>4</v>
      </c>
      <c r="CE10949" s="274">
        <v>44927</v>
      </c>
      <c r="CI10949" s="273" t="s">
        <v>104</v>
      </c>
      <c r="CM10949" s="273" t="s">
        <v>73</v>
      </c>
      <c r="CN10949" s="273">
        <v>3</v>
      </c>
    </row>
    <row r="10950" spans="74:92">
      <c r="BV10950" s="273" t="s">
        <v>83</v>
      </c>
      <c r="BW10950" s="273" t="s">
        <v>194</v>
      </c>
      <c r="BX10950" s="273" t="s">
        <v>385</v>
      </c>
      <c r="BY10950" s="273" t="s">
        <v>790</v>
      </c>
      <c r="BZ10950" s="273" t="s">
        <v>86</v>
      </c>
      <c r="CA10950" s="273" t="s">
        <v>87</v>
      </c>
      <c r="CB10950" s="273" t="s">
        <v>88</v>
      </c>
      <c r="CC10950" s="273" t="s">
        <v>89</v>
      </c>
      <c r="CD10950" s="282">
        <v>3</v>
      </c>
      <c r="CE10950" s="274">
        <v>44927</v>
      </c>
      <c r="CI10950" s="273" t="s">
        <v>80</v>
      </c>
      <c r="CM10950" s="273" t="s">
        <v>73</v>
      </c>
      <c r="CN10950" s="273">
        <v>3</v>
      </c>
    </row>
    <row r="10951" spans="74:92">
      <c r="BV10951" s="273" t="s">
        <v>83</v>
      </c>
      <c r="BW10951" s="273" t="s">
        <v>194</v>
      </c>
      <c r="BX10951" s="273" t="s">
        <v>385</v>
      </c>
      <c r="BY10951" s="273" t="s">
        <v>790</v>
      </c>
      <c r="BZ10951" s="273" t="s">
        <v>110</v>
      </c>
      <c r="CA10951" s="273" t="s">
        <v>111</v>
      </c>
      <c r="CB10951" s="273" t="s">
        <v>112</v>
      </c>
      <c r="CC10951" s="273" t="s">
        <v>113</v>
      </c>
      <c r="CD10951" s="282">
        <v>4</v>
      </c>
      <c r="CE10951" s="274">
        <v>44927</v>
      </c>
      <c r="CI10951" s="273" t="s">
        <v>80</v>
      </c>
      <c r="CM10951" s="273" t="s">
        <v>73</v>
      </c>
      <c r="CN10951" s="273">
        <v>3</v>
      </c>
    </row>
    <row r="10952" spans="74:92">
      <c r="BV10952" s="273" t="s">
        <v>83</v>
      </c>
      <c r="BW10952" s="273" t="s">
        <v>194</v>
      </c>
      <c r="BX10952" s="273" t="s">
        <v>385</v>
      </c>
      <c r="BY10952" s="273" t="s">
        <v>790</v>
      </c>
      <c r="BZ10952" s="273" t="s">
        <v>110</v>
      </c>
      <c r="CA10952" s="273" t="s">
        <v>111</v>
      </c>
      <c r="CB10952" s="273" t="s">
        <v>117</v>
      </c>
      <c r="CC10952" s="273" t="s">
        <v>118</v>
      </c>
      <c r="CD10952" s="282">
        <v>5</v>
      </c>
      <c r="CE10952" s="274">
        <v>44927</v>
      </c>
      <c r="CI10952" s="273" t="s">
        <v>104</v>
      </c>
      <c r="CM10952" s="273" t="s">
        <v>73</v>
      </c>
      <c r="CN10952" s="273">
        <v>3</v>
      </c>
    </row>
    <row r="10953" spans="74:92">
      <c r="BV10953" s="273" t="s">
        <v>83</v>
      </c>
      <c r="BW10953" s="273" t="s">
        <v>194</v>
      </c>
      <c r="BX10953" s="273" t="s">
        <v>385</v>
      </c>
      <c r="BY10953" s="273" t="s">
        <v>790</v>
      </c>
      <c r="BZ10953" s="273" t="s">
        <v>126</v>
      </c>
      <c r="CA10953" s="273" t="s">
        <v>127</v>
      </c>
      <c r="CB10953" s="273" t="s">
        <v>128</v>
      </c>
      <c r="CC10953" s="273" t="s">
        <v>129</v>
      </c>
      <c r="CD10953" s="282">
        <v>6</v>
      </c>
      <c r="CE10953" s="274">
        <v>44927</v>
      </c>
      <c r="CF10953" s="273">
        <v>36523</v>
      </c>
      <c r="CG10953" s="273" t="s">
        <v>1073</v>
      </c>
      <c r="CH10953" s="273">
        <v>166.03209708</v>
      </c>
      <c r="CI10953" s="273" t="s">
        <v>80</v>
      </c>
      <c r="CM10953" s="273" t="s">
        <v>73</v>
      </c>
      <c r="CN10953" s="273">
        <v>3</v>
      </c>
    </row>
    <row r="10954" spans="74:92">
      <c r="BV10954" s="273" t="s">
        <v>83</v>
      </c>
      <c r="BW10954" s="273" t="s">
        <v>194</v>
      </c>
      <c r="BX10954" s="273" t="s">
        <v>385</v>
      </c>
      <c r="BY10954" s="273" t="s">
        <v>790</v>
      </c>
      <c r="BZ10954" s="273" t="s">
        <v>126</v>
      </c>
      <c r="CA10954" s="273" t="s">
        <v>127</v>
      </c>
      <c r="CB10954" s="273" t="s">
        <v>133</v>
      </c>
      <c r="CC10954" s="273" t="s">
        <v>134</v>
      </c>
      <c r="CD10954" s="282">
        <v>7</v>
      </c>
      <c r="CE10954" s="274">
        <v>44927</v>
      </c>
      <c r="CF10954" s="273">
        <v>2716.49</v>
      </c>
      <c r="CG10954" s="273" t="s">
        <v>104</v>
      </c>
      <c r="CH10954" s="273">
        <v>2716.49</v>
      </c>
      <c r="CI10954" s="273" t="s">
        <v>104</v>
      </c>
      <c r="CM10954" s="273" t="s">
        <v>73</v>
      </c>
      <c r="CN10954" s="273">
        <v>3</v>
      </c>
    </row>
    <row r="10955" spans="74:92">
      <c r="BV10955" s="273" t="s">
        <v>83</v>
      </c>
      <c r="BW10955" s="273" t="s">
        <v>194</v>
      </c>
      <c r="BX10955" s="273" t="s">
        <v>385</v>
      </c>
      <c r="BY10955" s="273" t="s">
        <v>790</v>
      </c>
      <c r="BZ10955" s="273" t="s">
        <v>151</v>
      </c>
      <c r="CA10955" s="273" t="s">
        <v>152</v>
      </c>
      <c r="CB10955" s="273" t="s">
        <v>153</v>
      </c>
      <c r="CC10955" s="273" t="s">
        <v>154</v>
      </c>
      <c r="CD10955" s="282">
        <v>10</v>
      </c>
      <c r="CE10955" s="274">
        <v>44927</v>
      </c>
      <c r="CF10955" s="273">
        <v>36523</v>
      </c>
      <c r="CG10955" s="273" t="s">
        <v>1073</v>
      </c>
      <c r="CH10955" s="273">
        <v>166.03209708</v>
      </c>
      <c r="CI10955" s="273" t="s">
        <v>80</v>
      </c>
      <c r="CM10955" s="273" t="s">
        <v>73</v>
      </c>
      <c r="CN10955" s="273">
        <v>3</v>
      </c>
    </row>
    <row r="10956" spans="74:92">
      <c r="BV10956" s="273" t="s">
        <v>83</v>
      </c>
      <c r="BW10956" s="273" t="s">
        <v>194</v>
      </c>
      <c r="BX10956" s="273" t="s">
        <v>385</v>
      </c>
      <c r="BY10956" s="273" t="s">
        <v>790</v>
      </c>
      <c r="BZ10956" s="273" t="s">
        <v>138</v>
      </c>
      <c r="CA10956" s="273" t="s">
        <v>139</v>
      </c>
      <c r="CB10956" s="273" t="s">
        <v>140</v>
      </c>
      <c r="CC10956" s="273" t="s">
        <v>141</v>
      </c>
      <c r="CD10956" s="282">
        <v>9</v>
      </c>
      <c r="CE10956" s="274">
        <v>44927</v>
      </c>
      <c r="CF10956" s="273">
        <v>0</v>
      </c>
      <c r="CG10956" s="273" t="s">
        <v>1073</v>
      </c>
      <c r="CH10956" s="273">
        <v>0</v>
      </c>
      <c r="CI10956" s="273" t="s">
        <v>80</v>
      </c>
      <c r="CM10956" s="273" t="s">
        <v>73</v>
      </c>
      <c r="CN10956" s="273">
        <v>3</v>
      </c>
    </row>
    <row r="10957" spans="74:92">
      <c r="BV10957" s="273" t="s">
        <v>83</v>
      </c>
      <c r="BW10957" s="273" t="s">
        <v>194</v>
      </c>
      <c r="BX10957" s="273" t="s">
        <v>385</v>
      </c>
      <c r="BY10957" s="273" t="s">
        <v>790</v>
      </c>
      <c r="BZ10957" s="273" t="s">
        <v>151</v>
      </c>
      <c r="CA10957" s="273" t="s">
        <v>152</v>
      </c>
      <c r="CB10957" s="273" t="s">
        <v>161</v>
      </c>
      <c r="CC10957" s="273" t="s">
        <v>162</v>
      </c>
      <c r="CD10957" s="282">
        <v>11</v>
      </c>
      <c r="CE10957" s="274">
        <v>44927</v>
      </c>
      <c r="CF10957" s="273">
        <v>0</v>
      </c>
      <c r="CG10957" s="273" t="s">
        <v>1073</v>
      </c>
      <c r="CH10957" s="273">
        <v>0</v>
      </c>
      <c r="CI10957" s="273" t="s">
        <v>80</v>
      </c>
      <c r="CM10957" s="273" t="s">
        <v>73</v>
      </c>
      <c r="CN10957" s="273">
        <v>3</v>
      </c>
    </row>
    <row r="10958" spans="74:92">
      <c r="BV10958" s="273" t="s">
        <v>83</v>
      </c>
      <c r="BW10958" s="273" t="s">
        <v>194</v>
      </c>
      <c r="BX10958" s="273" t="s">
        <v>385</v>
      </c>
      <c r="BY10958" s="273" t="s">
        <v>790</v>
      </c>
      <c r="BZ10958" s="273" t="s">
        <v>167</v>
      </c>
      <c r="CA10958" s="273" t="s">
        <v>168</v>
      </c>
      <c r="CB10958" s="273" t="s">
        <v>169</v>
      </c>
      <c r="CC10958" s="273" t="s">
        <v>170</v>
      </c>
      <c r="CD10958" s="282">
        <v>12</v>
      </c>
      <c r="CE10958" s="274">
        <v>44927</v>
      </c>
      <c r="CF10958" s="273">
        <v>0</v>
      </c>
      <c r="CG10958" s="273" t="s">
        <v>1073</v>
      </c>
      <c r="CH10958" s="273">
        <v>0</v>
      </c>
      <c r="CI10958" s="273" t="s">
        <v>80</v>
      </c>
      <c r="CM10958" s="273" t="s">
        <v>73</v>
      </c>
      <c r="CN10958" s="273">
        <v>3</v>
      </c>
    </row>
    <row r="10959" spans="74:92">
      <c r="BV10959" s="273" t="s">
        <v>83</v>
      </c>
      <c r="BW10959" s="273" t="s">
        <v>194</v>
      </c>
      <c r="BX10959" s="273" t="s">
        <v>385</v>
      </c>
      <c r="BY10959" s="273" t="s">
        <v>790</v>
      </c>
      <c r="BZ10959" s="273" t="s">
        <v>167</v>
      </c>
      <c r="CA10959" s="273" t="s">
        <v>168</v>
      </c>
      <c r="CB10959" s="273" t="s">
        <v>353</v>
      </c>
      <c r="CC10959" s="273" t="s">
        <v>354</v>
      </c>
      <c r="CD10959" s="282">
        <v>13</v>
      </c>
      <c r="CE10959" s="274">
        <v>44927</v>
      </c>
      <c r="CF10959" s="273">
        <v>0</v>
      </c>
      <c r="CG10959" s="273" t="s">
        <v>1073</v>
      </c>
      <c r="CH10959" s="273">
        <v>0</v>
      </c>
      <c r="CI10959" s="273" t="s">
        <v>80</v>
      </c>
      <c r="CM10959" s="273" t="s">
        <v>73</v>
      </c>
      <c r="CN10959" s="273">
        <v>3</v>
      </c>
    </row>
    <row r="10960" spans="74:92">
      <c r="BV10960" s="273" t="s">
        <v>83</v>
      </c>
      <c r="BW10960" s="273" t="s">
        <v>194</v>
      </c>
      <c r="BX10960" s="273" t="s">
        <v>385</v>
      </c>
      <c r="BY10960" s="273" t="s">
        <v>790</v>
      </c>
      <c r="BZ10960" s="273" t="s">
        <v>167</v>
      </c>
      <c r="CA10960" s="273" t="s">
        <v>168</v>
      </c>
      <c r="CB10960" s="273" t="s">
        <v>313</v>
      </c>
      <c r="CC10960" s="273" t="s">
        <v>314</v>
      </c>
      <c r="CD10960" s="282">
        <v>14</v>
      </c>
      <c r="CE10960" s="274">
        <v>44927</v>
      </c>
      <c r="CF10960" s="273">
        <v>0</v>
      </c>
      <c r="CG10960" s="273" t="s">
        <v>1073</v>
      </c>
      <c r="CH10960" s="273">
        <v>0</v>
      </c>
      <c r="CI10960" s="273" t="s">
        <v>80</v>
      </c>
      <c r="CM10960" s="273" t="s">
        <v>73</v>
      </c>
      <c r="CN10960" s="273">
        <v>3</v>
      </c>
    </row>
    <row r="10961" spans="74:92">
      <c r="BV10961" s="273" t="s">
        <v>83</v>
      </c>
      <c r="BW10961" s="273" t="s">
        <v>194</v>
      </c>
      <c r="BX10961" s="273" t="s">
        <v>385</v>
      </c>
      <c r="BY10961" s="273" t="s">
        <v>790</v>
      </c>
      <c r="BZ10961" s="273" t="s">
        <v>204</v>
      </c>
      <c r="CA10961" s="273" t="s">
        <v>205</v>
      </c>
      <c r="CB10961" s="273" t="s">
        <v>206</v>
      </c>
      <c r="CC10961" s="273" t="s">
        <v>207</v>
      </c>
      <c r="CD10961" s="282">
        <v>0</v>
      </c>
      <c r="CE10961" s="274">
        <v>44927</v>
      </c>
      <c r="CG10961" s="273" t="s">
        <v>181</v>
      </c>
      <c r="CI10961" s="273" t="s">
        <v>208</v>
      </c>
      <c r="CJ10961" s="273" t="s">
        <v>2319</v>
      </c>
      <c r="CM10961" s="273" t="s">
        <v>73</v>
      </c>
      <c r="CN10961" s="273">
        <v>3</v>
      </c>
    </row>
    <row r="10962" spans="74:92">
      <c r="BV10962" s="273" t="s">
        <v>83</v>
      </c>
      <c r="BW10962" s="273" t="s">
        <v>194</v>
      </c>
      <c r="BX10962" s="273" t="s">
        <v>385</v>
      </c>
      <c r="BY10962" s="273" t="s">
        <v>790</v>
      </c>
      <c r="BZ10962" s="273" t="s">
        <v>86</v>
      </c>
      <c r="CA10962" s="273" t="s">
        <v>87</v>
      </c>
      <c r="CB10962" s="273" t="s">
        <v>179</v>
      </c>
      <c r="CC10962" s="273" t="s">
        <v>180</v>
      </c>
      <c r="CD10962" s="282">
        <v>1</v>
      </c>
      <c r="CE10962" s="274">
        <v>44927</v>
      </c>
      <c r="CI10962" s="273" t="s">
        <v>181</v>
      </c>
      <c r="CM10962" s="273" t="s">
        <v>73</v>
      </c>
      <c r="CN10962" s="273">
        <v>3</v>
      </c>
    </row>
    <row r="10963" spans="74:92">
      <c r="BV10963" s="273" t="s">
        <v>83</v>
      </c>
      <c r="BW10963" s="273" t="s">
        <v>194</v>
      </c>
      <c r="BX10963" s="273" t="s">
        <v>385</v>
      </c>
      <c r="BY10963" s="273" t="s">
        <v>790</v>
      </c>
      <c r="BZ10963" s="273" t="s">
        <v>167</v>
      </c>
      <c r="CA10963" s="273" t="s">
        <v>168</v>
      </c>
      <c r="CB10963" s="273" t="s">
        <v>319</v>
      </c>
      <c r="CC10963" s="273" t="s">
        <v>320</v>
      </c>
      <c r="CD10963" s="282">
        <v>15</v>
      </c>
      <c r="CE10963" s="274">
        <v>44927</v>
      </c>
      <c r="CF10963" s="273">
        <v>0</v>
      </c>
      <c r="CG10963" s="273" t="s">
        <v>1073</v>
      </c>
      <c r="CH10963" s="273">
        <v>0</v>
      </c>
      <c r="CI10963" s="273" t="s">
        <v>80</v>
      </c>
      <c r="CM10963" s="273" t="s">
        <v>73</v>
      </c>
      <c r="CN10963" s="273">
        <v>3</v>
      </c>
    </row>
    <row r="10964" spans="74:92">
      <c r="BV10964" s="273" t="s">
        <v>83</v>
      </c>
      <c r="BW10964" s="273" t="s">
        <v>194</v>
      </c>
      <c r="BX10964" s="273" t="s">
        <v>385</v>
      </c>
      <c r="BY10964" s="273" t="s">
        <v>790</v>
      </c>
      <c r="BZ10964" s="273" t="s">
        <v>138</v>
      </c>
      <c r="CA10964" s="273" t="s">
        <v>139</v>
      </c>
      <c r="CB10964" s="273" t="s">
        <v>190</v>
      </c>
      <c r="CC10964" s="273" t="s">
        <v>191</v>
      </c>
      <c r="CD10964" s="282">
        <v>8</v>
      </c>
      <c r="CE10964" s="274">
        <v>44927</v>
      </c>
      <c r="CF10964" s="273">
        <v>0</v>
      </c>
      <c r="CG10964" s="273" t="s">
        <v>1073</v>
      </c>
      <c r="CH10964" s="273">
        <v>0</v>
      </c>
      <c r="CI10964" s="273" t="s">
        <v>80</v>
      </c>
      <c r="CM10964" s="273" t="s">
        <v>73</v>
      </c>
      <c r="CN10964" s="273">
        <v>3</v>
      </c>
    </row>
    <row r="10965" spans="74:92">
      <c r="BV10965" s="273" t="s">
        <v>83</v>
      </c>
      <c r="BW10965" s="273" t="s">
        <v>194</v>
      </c>
      <c r="BX10965" s="273" t="s">
        <v>385</v>
      </c>
      <c r="BY10965" s="273" t="s">
        <v>790</v>
      </c>
      <c r="BZ10965" s="273" t="s">
        <v>86</v>
      </c>
      <c r="CA10965" s="273" t="s">
        <v>87</v>
      </c>
      <c r="CB10965" s="273" t="s">
        <v>233</v>
      </c>
      <c r="CC10965" s="273" t="s">
        <v>234</v>
      </c>
      <c r="CD10965" s="282">
        <v>1</v>
      </c>
      <c r="CE10965" s="274">
        <v>44927</v>
      </c>
      <c r="CI10965" s="273" t="s">
        <v>181</v>
      </c>
      <c r="CM10965" s="273" t="s">
        <v>73</v>
      </c>
      <c r="CN10965" s="273">
        <v>3</v>
      </c>
    </row>
    <row r="10966" spans="74:92">
      <c r="BV10966" s="273" t="s">
        <v>83</v>
      </c>
      <c r="BW10966" s="273" t="s">
        <v>194</v>
      </c>
      <c r="BX10966" s="273" t="s">
        <v>385</v>
      </c>
      <c r="BY10966" s="273" t="s">
        <v>790</v>
      </c>
      <c r="BZ10966" s="273" t="s">
        <v>86</v>
      </c>
      <c r="CA10966" s="273" t="s">
        <v>87</v>
      </c>
      <c r="CB10966" s="273" t="s">
        <v>217</v>
      </c>
      <c r="CC10966" s="273" t="s">
        <v>218</v>
      </c>
      <c r="CD10966" s="282">
        <v>2</v>
      </c>
      <c r="CE10966" s="274">
        <v>44927</v>
      </c>
      <c r="CI10966" s="273" t="s">
        <v>181</v>
      </c>
      <c r="CM10966" s="273" t="s">
        <v>73</v>
      </c>
      <c r="CN10966" s="273">
        <v>3</v>
      </c>
    </row>
    <row r="10967" spans="74:92">
      <c r="BV10967" s="273" t="s">
        <v>83</v>
      </c>
      <c r="BW10967" s="273" t="s">
        <v>194</v>
      </c>
      <c r="BX10967" s="273" t="s">
        <v>385</v>
      </c>
      <c r="BY10967" s="273" t="s">
        <v>790</v>
      </c>
      <c r="BZ10967" s="273" t="s">
        <v>86</v>
      </c>
      <c r="CA10967" s="273" t="s">
        <v>87</v>
      </c>
      <c r="CB10967" s="273" t="s">
        <v>225</v>
      </c>
      <c r="CC10967" s="273" t="s">
        <v>226</v>
      </c>
      <c r="CD10967" s="282">
        <v>5</v>
      </c>
      <c r="CE10967" s="274">
        <v>44927</v>
      </c>
      <c r="CI10967" s="273" t="s">
        <v>80</v>
      </c>
      <c r="CM10967" s="273" t="s">
        <v>73</v>
      </c>
      <c r="CN10967" s="273">
        <v>3</v>
      </c>
    </row>
    <row r="10968" spans="74:92">
      <c r="BV10968" s="273" t="s">
        <v>83</v>
      </c>
      <c r="BW10968" s="273" t="s">
        <v>194</v>
      </c>
      <c r="BX10968" s="273" t="s">
        <v>385</v>
      </c>
      <c r="BY10968" s="273" t="s">
        <v>790</v>
      </c>
      <c r="BZ10968" s="273" t="s">
        <v>86</v>
      </c>
      <c r="CA10968" s="273" t="s">
        <v>87</v>
      </c>
      <c r="CB10968" s="273" t="s">
        <v>225</v>
      </c>
      <c r="CC10968" s="273" t="s">
        <v>226</v>
      </c>
      <c r="CD10968" s="282">
        <v>5</v>
      </c>
      <c r="CE10968" s="274">
        <v>44958</v>
      </c>
      <c r="CI10968" s="273" t="s">
        <v>80</v>
      </c>
      <c r="CM10968" s="273" t="s">
        <v>73</v>
      </c>
      <c r="CN10968" s="273">
        <v>3</v>
      </c>
    </row>
    <row r="10969" spans="74:92">
      <c r="BV10969" s="273" t="s">
        <v>83</v>
      </c>
      <c r="BW10969" s="273" t="s">
        <v>194</v>
      </c>
      <c r="BX10969" s="273" t="s">
        <v>385</v>
      </c>
      <c r="BY10969" s="273" t="s">
        <v>790</v>
      </c>
      <c r="BZ10969" s="273" t="s">
        <v>86</v>
      </c>
      <c r="CA10969" s="273" t="s">
        <v>87</v>
      </c>
      <c r="CB10969" s="273" t="s">
        <v>217</v>
      </c>
      <c r="CC10969" s="273" t="s">
        <v>218</v>
      </c>
      <c r="CD10969" s="282">
        <v>2</v>
      </c>
      <c r="CE10969" s="274">
        <v>44958</v>
      </c>
      <c r="CI10969" s="273" t="s">
        <v>181</v>
      </c>
      <c r="CM10969" s="273" t="s">
        <v>73</v>
      </c>
      <c r="CN10969" s="273">
        <v>3</v>
      </c>
    </row>
    <row r="10970" spans="74:92">
      <c r="BV10970" s="273" t="s">
        <v>83</v>
      </c>
      <c r="BW10970" s="273" t="s">
        <v>194</v>
      </c>
      <c r="BX10970" s="273" t="s">
        <v>385</v>
      </c>
      <c r="BY10970" s="273" t="s">
        <v>790</v>
      </c>
      <c r="BZ10970" s="273" t="s">
        <v>86</v>
      </c>
      <c r="CA10970" s="273" t="s">
        <v>87</v>
      </c>
      <c r="CB10970" s="273" t="s">
        <v>233</v>
      </c>
      <c r="CC10970" s="273" t="s">
        <v>234</v>
      </c>
      <c r="CD10970" s="282">
        <v>1</v>
      </c>
      <c r="CE10970" s="274">
        <v>44958</v>
      </c>
      <c r="CI10970" s="273" t="s">
        <v>181</v>
      </c>
      <c r="CM10970" s="273" t="s">
        <v>73</v>
      </c>
      <c r="CN10970" s="273">
        <v>3</v>
      </c>
    </row>
    <row r="10971" spans="74:92">
      <c r="BV10971" s="273" t="s">
        <v>83</v>
      </c>
      <c r="BW10971" s="273" t="s">
        <v>194</v>
      </c>
      <c r="BX10971" s="273" t="s">
        <v>385</v>
      </c>
      <c r="BY10971" s="273" t="s">
        <v>790</v>
      </c>
      <c r="BZ10971" s="273" t="s">
        <v>138</v>
      </c>
      <c r="CA10971" s="273" t="s">
        <v>139</v>
      </c>
      <c r="CB10971" s="273" t="s">
        <v>190</v>
      </c>
      <c r="CC10971" s="273" t="s">
        <v>191</v>
      </c>
      <c r="CD10971" s="282">
        <v>8</v>
      </c>
      <c r="CE10971" s="274">
        <v>44958</v>
      </c>
      <c r="CF10971" s="273">
        <v>0</v>
      </c>
      <c r="CG10971" s="273" t="s">
        <v>1073</v>
      </c>
      <c r="CH10971" s="273">
        <v>0</v>
      </c>
      <c r="CI10971" s="273" t="s">
        <v>80</v>
      </c>
      <c r="CM10971" s="273" t="s">
        <v>73</v>
      </c>
      <c r="CN10971" s="273">
        <v>3</v>
      </c>
    </row>
    <row r="10972" spans="74:92">
      <c r="BV10972" s="273" t="s">
        <v>83</v>
      </c>
      <c r="BW10972" s="273" t="s">
        <v>194</v>
      </c>
      <c r="BX10972" s="273" t="s">
        <v>385</v>
      </c>
      <c r="BY10972" s="273" t="s">
        <v>790</v>
      </c>
      <c r="BZ10972" s="273" t="s">
        <v>167</v>
      </c>
      <c r="CA10972" s="273" t="s">
        <v>168</v>
      </c>
      <c r="CB10972" s="273" t="s">
        <v>319</v>
      </c>
      <c r="CC10972" s="273" t="s">
        <v>320</v>
      </c>
      <c r="CD10972" s="282">
        <v>15</v>
      </c>
      <c r="CE10972" s="274">
        <v>44958</v>
      </c>
      <c r="CF10972" s="273">
        <v>0</v>
      </c>
      <c r="CG10972" s="273" t="s">
        <v>1073</v>
      </c>
      <c r="CH10972" s="273">
        <v>0</v>
      </c>
      <c r="CI10972" s="273" t="s">
        <v>80</v>
      </c>
      <c r="CM10972" s="273" t="s">
        <v>73</v>
      </c>
      <c r="CN10972" s="273">
        <v>3</v>
      </c>
    </row>
    <row r="10973" spans="74:92">
      <c r="BV10973" s="273" t="s">
        <v>83</v>
      </c>
      <c r="BW10973" s="273" t="s">
        <v>194</v>
      </c>
      <c r="BX10973" s="273" t="s">
        <v>385</v>
      </c>
      <c r="BY10973" s="273" t="s">
        <v>790</v>
      </c>
      <c r="BZ10973" s="273" t="s">
        <v>86</v>
      </c>
      <c r="CA10973" s="273" t="s">
        <v>87</v>
      </c>
      <c r="CB10973" s="273" t="s">
        <v>179</v>
      </c>
      <c r="CC10973" s="273" t="s">
        <v>180</v>
      </c>
      <c r="CD10973" s="282">
        <v>1</v>
      </c>
      <c r="CE10973" s="274">
        <v>44958</v>
      </c>
      <c r="CI10973" s="273" t="s">
        <v>181</v>
      </c>
      <c r="CM10973" s="273" t="s">
        <v>73</v>
      </c>
      <c r="CN10973" s="273">
        <v>3</v>
      </c>
    </row>
    <row r="10974" spans="74:92">
      <c r="BV10974" s="273" t="s">
        <v>83</v>
      </c>
      <c r="BW10974" s="273" t="s">
        <v>194</v>
      </c>
      <c r="BX10974" s="273" t="s">
        <v>385</v>
      </c>
      <c r="BY10974" s="273" t="s">
        <v>790</v>
      </c>
      <c r="BZ10974" s="273" t="s">
        <v>204</v>
      </c>
      <c r="CA10974" s="273" t="s">
        <v>205</v>
      </c>
      <c r="CB10974" s="273" t="s">
        <v>206</v>
      </c>
      <c r="CC10974" s="273" t="s">
        <v>207</v>
      </c>
      <c r="CD10974" s="282">
        <v>0</v>
      </c>
      <c r="CE10974" s="274">
        <v>44958</v>
      </c>
      <c r="CG10974" s="273" t="s">
        <v>181</v>
      </c>
      <c r="CI10974" s="273" t="s">
        <v>208</v>
      </c>
      <c r="CJ10974" s="273" t="s">
        <v>2319</v>
      </c>
      <c r="CM10974" s="273" t="s">
        <v>73</v>
      </c>
      <c r="CN10974" s="273">
        <v>3</v>
      </c>
    </row>
    <row r="10975" spans="74:92">
      <c r="BV10975" s="273" t="s">
        <v>83</v>
      </c>
      <c r="BW10975" s="273" t="s">
        <v>194</v>
      </c>
      <c r="BX10975" s="273" t="s">
        <v>385</v>
      </c>
      <c r="BY10975" s="273" t="s">
        <v>790</v>
      </c>
      <c r="BZ10975" s="273" t="s">
        <v>167</v>
      </c>
      <c r="CA10975" s="273" t="s">
        <v>168</v>
      </c>
      <c r="CB10975" s="273" t="s">
        <v>313</v>
      </c>
      <c r="CC10975" s="273" t="s">
        <v>314</v>
      </c>
      <c r="CD10975" s="282">
        <v>14</v>
      </c>
      <c r="CE10975" s="274">
        <v>44958</v>
      </c>
      <c r="CF10975" s="273">
        <v>0</v>
      </c>
      <c r="CG10975" s="273" t="s">
        <v>1073</v>
      </c>
      <c r="CH10975" s="273">
        <v>0</v>
      </c>
      <c r="CI10975" s="273" t="s">
        <v>80</v>
      </c>
      <c r="CM10975" s="273" t="s">
        <v>73</v>
      </c>
      <c r="CN10975" s="273">
        <v>3</v>
      </c>
    </row>
    <row r="10976" spans="74:92">
      <c r="BV10976" s="273" t="s">
        <v>83</v>
      </c>
      <c r="BW10976" s="273" t="s">
        <v>194</v>
      </c>
      <c r="BX10976" s="273" t="s">
        <v>385</v>
      </c>
      <c r="BY10976" s="273" t="s">
        <v>790</v>
      </c>
      <c r="BZ10976" s="273" t="s">
        <v>167</v>
      </c>
      <c r="CA10976" s="273" t="s">
        <v>168</v>
      </c>
      <c r="CB10976" s="273" t="s">
        <v>353</v>
      </c>
      <c r="CC10976" s="273" t="s">
        <v>354</v>
      </c>
      <c r="CD10976" s="282">
        <v>13</v>
      </c>
      <c r="CE10976" s="274">
        <v>44958</v>
      </c>
      <c r="CF10976" s="273">
        <v>0</v>
      </c>
      <c r="CG10976" s="273" t="s">
        <v>1073</v>
      </c>
      <c r="CH10976" s="273">
        <v>0</v>
      </c>
      <c r="CI10976" s="273" t="s">
        <v>80</v>
      </c>
      <c r="CM10976" s="273" t="s">
        <v>73</v>
      </c>
      <c r="CN10976" s="273">
        <v>3</v>
      </c>
    </row>
    <row r="10977" spans="74:92">
      <c r="BV10977" s="273" t="s">
        <v>83</v>
      </c>
      <c r="BW10977" s="273" t="s">
        <v>194</v>
      </c>
      <c r="BX10977" s="273" t="s">
        <v>385</v>
      </c>
      <c r="BY10977" s="273" t="s">
        <v>790</v>
      </c>
      <c r="BZ10977" s="273" t="s">
        <v>167</v>
      </c>
      <c r="CA10977" s="273" t="s">
        <v>168</v>
      </c>
      <c r="CB10977" s="273" t="s">
        <v>169</v>
      </c>
      <c r="CC10977" s="273" t="s">
        <v>170</v>
      </c>
      <c r="CD10977" s="282">
        <v>12</v>
      </c>
      <c r="CE10977" s="274">
        <v>44958</v>
      </c>
      <c r="CF10977" s="273">
        <v>0</v>
      </c>
      <c r="CG10977" s="273" t="s">
        <v>1073</v>
      </c>
      <c r="CH10977" s="273">
        <v>0</v>
      </c>
      <c r="CI10977" s="273" t="s">
        <v>80</v>
      </c>
      <c r="CM10977" s="273" t="s">
        <v>73</v>
      </c>
      <c r="CN10977" s="273">
        <v>3</v>
      </c>
    </row>
    <row r="10978" spans="74:92">
      <c r="BV10978" s="273" t="s">
        <v>83</v>
      </c>
      <c r="BW10978" s="273" t="s">
        <v>194</v>
      </c>
      <c r="BX10978" s="273" t="s">
        <v>385</v>
      </c>
      <c r="BY10978" s="273" t="s">
        <v>790</v>
      </c>
      <c r="BZ10978" s="273" t="s">
        <v>151</v>
      </c>
      <c r="CA10978" s="273" t="s">
        <v>152</v>
      </c>
      <c r="CB10978" s="273" t="s">
        <v>161</v>
      </c>
      <c r="CC10978" s="273" t="s">
        <v>162</v>
      </c>
      <c r="CD10978" s="282">
        <v>11</v>
      </c>
      <c r="CE10978" s="274">
        <v>44958</v>
      </c>
      <c r="CF10978" s="273">
        <v>0</v>
      </c>
      <c r="CG10978" s="273" t="s">
        <v>1073</v>
      </c>
      <c r="CH10978" s="273">
        <v>0</v>
      </c>
      <c r="CI10978" s="273" t="s">
        <v>80</v>
      </c>
      <c r="CM10978" s="273" t="s">
        <v>73</v>
      </c>
      <c r="CN10978" s="273">
        <v>3</v>
      </c>
    </row>
    <row r="10979" spans="74:92">
      <c r="BV10979" s="273" t="s">
        <v>83</v>
      </c>
      <c r="BW10979" s="273" t="s">
        <v>194</v>
      </c>
      <c r="BX10979" s="273" t="s">
        <v>385</v>
      </c>
      <c r="BY10979" s="273" t="s">
        <v>790</v>
      </c>
      <c r="BZ10979" s="273" t="s">
        <v>138</v>
      </c>
      <c r="CA10979" s="273" t="s">
        <v>139</v>
      </c>
      <c r="CB10979" s="273" t="s">
        <v>140</v>
      </c>
      <c r="CC10979" s="273" t="s">
        <v>141</v>
      </c>
      <c r="CD10979" s="282">
        <v>9</v>
      </c>
      <c r="CE10979" s="274">
        <v>44958</v>
      </c>
      <c r="CF10979" s="273">
        <v>0</v>
      </c>
      <c r="CG10979" s="273" t="s">
        <v>1073</v>
      </c>
      <c r="CH10979" s="273">
        <v>0</v>
      </c>
      <c r="CI10979" s="273" t="s">
        <v>80</v>
      </c>
      <c r="CM10979" s="273" t="s">
        <v>73</v>
      </c>
      <c r="CN10979" s="273">
        <v>3</v>
      </c>
    </row>
    <row r="10980" spans="74:92">
      <c r="BV10980" s="273" t="s">
        <v>83</v>
      </c>
      <c r="BW10980" s="273" t="s">
        <v>194</v>
      </c>
      <c r="BX10980" s="273" t="s">
        <v>385</v>
      </c>
      <c r="BY10980" s="273" t="s">
        <v>790</v>
      </c>
      <c r="BZ10980" s="273" t="s">
        <v>151</v>
      </c>
      <c r="CA10980" s="273" t="s">
        <v>152</v>
      </c>
      <c r="CB10980" s="273" t="s">
        <v>153</v>
      </c>
      <c r="CC10980" s="273" t="s">
        <v>154</v>
      </c>
      <c r="CD10980" s="282">
        <v>10</v>
      </c>
      <c r="CE10980" s="274">
        <v>44958</v>
      </c>
      <c r="CF10980" s="273">
        <v>26392</v>
      </c>
      <c r="CG10980" s="273" t="s">
        <v>1073</v>
      </c>
      <c r="CH10980" s="273">
        <v>119.97697632000001</v>
      </c>
      <c r="CI10980" s="273" t="s">
        <v>80</v>
      </c>
      <c r="CM10980" s="273" t="s">
        <v>73</v>
      </c>
      <c r="CN10980" s="273">
        <v>3</v>
      </c>
    </row>
    <row r="10981" spans="74:92">
      <c r="BV10981" s="273" t="s">
        <v>83</v>
      </c>
      <c r="BW10981" s="273" t="s">
        <v>194</v>
      </c>
      <c r="BX10981" s="273" t="s">
        <v>385</v>
      </c>
      <c r="BY10981" s="273" t="s">
        <v>790</v>
      </c>
      <c r="BZ10981" s="273" t="s">
        <v>126</v>
      </c>
      <c r="CA10981" s="273" t="s">
        <v>127</v>
      </c>
      <c r="CB10981" s="273" t="s">
        <v>133</v>
      </c>
      <c r="CC10981" s="273" t="s">
        <v>134</v>
      </c>
      <c r="CD10981" s="282">
        <v>7</v>
      </c>
      <c r="CE10981" s="274">
        <v>44958</v>
      </c>
      <c r="CF10981" s="273">
        <v>2652.21</v>
      </c>
      <c r="CG10981" s="273" t="s">
        <v>104</v>
      </c>
      <c r="CH10981" s="273">
        <v>2652.21</v>
      </c>
      <c r="CI10981" s="273" t="s">
        <v>104</v>
      </c>
      <c r="CM10981" s="273" t="s">
        <v>73</v>
      </c>
      <c r="CN10981" s="273">
        <v>3</v>
      </c>
    </row>
    <row r="10982" spans="74:92">
      <c r="BV10982" s="273" t="s">
        <v>83</v>
      </c>
      <c r="BW10982" s="273" t="s">
        <v>194</v>
      </c>
      <c r="BX10982" s="273" t="s">
        <v>385</v>
      </c>
      <c r="BY10982" s="273" t="s">
        <v>790</v>
      </c>
      <c r="BZ10982" s="273" t="s">
        <v>126</v>
      </c>
      <c r="CA10982" s="273" t="s">
        <v>127</v>
      </c>
      <c r="CB10982" s="273" t="s">
        <v>128</v>
      </c>
      <c r="CC10982" s="273" t="s">
        <v>129</v>
      </c>
      <c r="CD10982" s="282">
        <v>6</v>
      </c>
      <c r="CE10982" s="274">
        <v>44958</v>
      </c>
      <c r="CF10982" s="273">
        <v>26392</v>
      </c>
      <c r="CG10982" s="273" t="s">
        <v>1073</v>
      </c>
      <c r="CH10982" s="273">
        <v>119.97697632000001</v>
      </c>
      <c r="CI10982" s="273" t="s">
        <v>80</v>
      </c>
      <c r="CM10982" s="273" t="s">
        <v>73</v>
      </c>
      <c r="CN10982" s="273">
        <v>3</v>
      </c>
    </row>
    <row r="10983" spans="74:92">
      <c r="BV10983" s="273" t="s">
        <v>83</v>
      </c>
      <c r="BW10983" s="273" t="s">
        <v>194</v>
      </c>
      <c r="BX10983" s="273" t="s">
        <v>385</v>
      </c>
      <c r="BY10983" s="273" t="s">
        <v>790</v>
      </c>
      <c r="BZ10983" s="273" t="s">
        <v>110</v>
      </c>
      <c r="CA10983" s="273" t="s">
        <v>111</v>
      </c>
      <c r="CB10983" s="273" t="s">
        <v>117</v>
      </c>
      <c r="CC10983" s="273" t="s">
        <v>118</v>
      </c>
      <c r="CD10983" s="282">
        <v>5</v>
      </c>
      <c r="CE10983" s="274">
        <v>44958</v>
      </c>
      <c r="CI10983" s="273" t="s">
        <v>104</v>
      </c>
      <c r="CM10983" s="273" t="s">
        <v>73</v>
      </c>
      <c r="CN10983" s="273">
        <v>3</v>
      </c>
    </row>
    <row r="10984" spans="74:92">
      <c r="BV10984" s="273" t="s">
        <v>83</v>
      </c>
      <c r="BW10984" s="273" t="s">
        <v>194</v>
      </c>
      <c r="BX10984" s="273" t="s">
        <v>385</v>
      </c>
      <c r="BY10984" s="273" t="s">
        <v>790</v>
      </c>
      <c r="BZ10984" s="273" t="s">
        <v>110</v>
      </c>
      <c r="CA10984" s="273" t="s">
        <v>111</v>
      </c>
      <c r="CB10984" s="273" t="s">
        <v>112</v>
      </c>
      <c r="CC10984" s="273" t="s">
        <v>113</v>
      </c>
      <c r="CD10984" s="282">
        <v>4</v>
      </c>
      <c r="CE10984" s="274">
        <v>44958</v>
      </c>
      <c r="CI10984" s="273" t="s">
        <v>80</v>
      </c>
      <c r="CM10984" s="273" t="s">
        <v>73</v>
      </c>
      <c r="CN10984" s="273">
        <v>3</v>
      </c>
    </row>
    <row r="10985" spans="74:92">
      <c r="BV10985" s="273" t="s">
        <v>83</v>
      </c>
      <c r="BW10985" s="273" t="s">
        <v>194</v>
      </c>
      <c r="BX10985" s="273" t="s">
        <v>385</v>
      </c>
      <c r="BY10985" s="273" t="s">
        <v>790</v>
      </c>
      <c r="BZ10985" s="273" t="s">
        <v>86</v>
      </c>
      <c r="CA10985" s="273" t="s">
        <v>87</v>
      </c>
      <c r="CB10985" s="273" t="s">
        <v>88</v>
      </c>
      <c r="CC10985" s="273" t="s">
        <v>89</v>
      </c>
      <c r="CD10985" s="282">
        <v>3</v>
      </c>
      <c r="CE10985" s="274">
        <v>44958</v>
      </c>
      <c r="CI10985" s="273" t="s">
        <v>80</v>
      </c>
      <c r="CM10985" s="273" t="s">
        <v>73</v>
      </c>
      <c r="CN10985" s="273">
        <v>3</v>
      </c>
    </row>
    <row r="10986" spans="74:92">
      <c r="BV10986" s="273" t="s">
        <v>83</v>
      </c>
      <c r="BW10986" s="273" t="s">
        <v>194</v>
      </c>
      <c r="BX10986" s="273" t="s">
        <v>385</v>
      </c>
      <c r="BY10986" s="273" t="s">
        <v>790</v>
      </c>
      <c r="BZ10986" s="273" t="s">
        <v>86</v>
      </c>
      <c r="CA10986" s="273" t="s">
        <v>87</v>
      </c>
      <c r="CB10986" s="273" t="s">
        <v>101</v>
      </c>
      <c r="CC10986" s="273" t="s">
        <v>102</v>
      </c>
      <c r="CD10986" s="282">
        <v>4</v>
      </c>
      <c r="CE10986" s="274">
        <v>44958</v>
      </c>
      <c r="CI10986" s="273" t="s">
        <v>104</v>
      </c>
      <c r="CM10986" s="273" t="s">
        <v>73</v>
      </c>
      <c r="CN10986" s="273">
        <v>3</v>
      </c>
    </row>
    <row r="10987" spans="74:92">
      <c r="BV10987" s="273" t="s">
        <v>83</v>
      </c>
      <c r="BW10987" s="273" t="s">
        <v>194</v>
      </c>
      <c r="BX10987" s="273" t="s">
        <v>385</v>
      </c>
      <c r="BY10987" s="273" t="s">
        <v>790</v>
      </c>
      <c r="BZ10987" s="273" t="s">
        <v>86</v>
      </c>
      <c r="CA10987" s="273" t="s">
        <v>87</v>
      </c>
      <c r="CB10987" s="273" t="s">
        <v>101</v>
      </c>
      <c r="CC10987" s="273" t="s">
        <v>102</v>
      </c>
      <c r="CD10987" s="282">
        <v>4</v>
      </c>
      <c r="CE10987" s="274">
        <v>44986</v>
      </c>
      <c r="CI10987" s="273" t="s">
        <v>104</v>
      </c>
      <c r="CM10987" s="273" t="s">
        <v>73</v>
      </c>
      <c r="CN10987" s="273">
        <v>3</v>
      </c>
    </row>
    <row r="10988" spans="74:92">
      <c r="BV10988" s="273" t="s">
        <v>83</v>
      </c>
      <c r="BW10988" s="273" t="s">
        <v>194</v>
      </c>
      <c r="BX10988" s="273" t="s">
        <v>385</v>
      </c>
      <c r="BY10988" s="273" t="s">
        <v>790</v>
      </c>
      <c r="BZ10988" s="273" t="s">
        <v>86</v>
      </c>
      <c r="CA10988" s="273" t="s">
        <v>87</v>
      </c>
      <c r="CB10988" s="273" t="s">
        <v>88</v>
      </c>
      <c r="CC10988" s="273" t="s">
        <v>89</v>
      </c>
      <c r="CD10988" s="282">
        <v>3</v>
      </c>
      <c r="CE10988" s="274">
        <v>44986</v>
      </c>
      <c r="CI10988" s="273" t="s">
        <v>80</v>
      </c>
      <c r="CM10988" s="273" t="s">
        <v>73</v>
      </c>
      <c r="CN10988" s="273">
        <v>3</v>
      </c>
    </row>
    <row r="10989" spans="74:92">
      <c r="BV10989" s="273" t="s">
        <v>83</v>
      </c>
      <c r="BW10989" s="273" t="s">
        <v>194</v>
      </c>
      <c r="BX10989" s="273" t="s">
        <v>385</v>
      </c>
      <c r="BY10989" s="273" t="s">
        <v>790</v>
      </c>
      <c r="BZ10989" s="273" t="s">
        <v>110</v>
      </c>
      <c r="CA10989" s="273" t="s">
        <v>111</v>
      </c>
      <c r="CB10989" s="273" t="s">
        <v>112</v>
      </c>
      <c r="CC10989" s="273" t="s">
        <v>113</v>
      </c>
      <c r="CD10989" s="282">
        <v>4</v>
      </c>
      <c r="CE10989" s="274">
        <v>44986</v>
      </c>
      <c r="CI10989" s="273" t="s">
        <v>80</v>
      </c>
      <c r="CM10989" s="273" t="s">
        <v>73</v>
      </c>
      <c r="CN10989" s="273">
        <v>3</v>
      </c>
    </row>
    <row r="10990" spans="74:92">
      <c r="BV10990" s="273" t="s">
        <v>83</v>
      </c>
      <c r="BW10990" s="273" t="s">
        <v>194</v>
      </c>
      <c r="BX10990" s="273" t="s">
        <v>385</v>
      </c>
      <c r="BY10990" s="273" t="s">
        <v>790</v>
      </c>
      <c r="BZ10990" s="273" t="s">
        <v>110</v>
      </c>
      <c r="CA10990" s="273" t="s">
        <v>111</v>
      </c>
      <c r="CB10990" s="273" t="s">
        <v>117</v>
      </c>
      <c r="CC10990" s="273" t="s">
        <v>118</v>
      </c>
      <c r="CD10990" s="282">
        <v>5</v>
      </c>
      <c r="CE10990" s="274">
        <v>44986</v>
      </c>
      <c r="CI10990" s="273" t="s">
        <v>104</v>
      </c>
      <c r="CM10990" s="273" t="s">
        <v>73</v>
      </c>
      <c r="CN10990" s="273">
        <v>3</v>
      </c>
    </row>
    <row r="10991" spans="74:92">
      <c r="BV10991" s="273" t="s">
        <v>83</v>
      </c>
      <c r="BW10991" s="273" t="s">
        <v>194</v>
      </c>
      <c r="BX10991" s="273" t="s">
        <v>385</v>
      </c>
      <c r="BY10991" s="273" t="s">
        <v>790</v>
      </c>
      <c r="BZ10991" s="273" t="s">
        <v>126</v>
      </c>
      <c r="CA10991" s="273" t="s">
        <v>127</v>
      </c>
      <c r="CB10991" s="273" t="s">
        <v>128</v>
      </c>
      <c r="CC10991" s="273" t="s">
        <v>129</v>
      </c>
      <c r="CD10991" s="282">
        <v>6</v>
      </c>
      <c r="CE10991" s="274">
        <v>44986</v>
      </c>
      <c r="CF10991" s="273">
        <v>45217</v>
      </c>
      <c r="CG10991" s="273" t="s">
        <v>1073</v>
      </c>
      <c r="CH10991" s="273">
        <v>205.55467332000001</v>
      </c>
      <c r="CI10991" s="273" t="s">
        <v>80</v>
      </c>
      <c r="CM10991" s="273" t="s">
        <v>73</v>
      </c>
      <c r="CN10991" s="273">
        <v>3</v>
      </c>
    </row>
    <row r="10992" spans="74:92">
      <c r="BV10992" s="273" t="s">
        <v>83</v>
      </c>
      <c r="BW10992" s="273" t="s">
        <v>194</v>
      </c>
      <c r="BX10992" s="273" t="s">
        <v>385</v>
      </c>
      <c r="BY10992" s="273" t="s">
        <v>790</v>
      </c>
      <c r="BZ10992" s="273" t="s">
        <v>126</v>
      </c>
      <c r="CA10992" s="273" t="s">
        <v>127</v>
      </c>
      <c r="CB10992" s="273" t="s">
        <v>133</v>
      </c>
      <c r="CC10992" s="273" t="s">
        <v>134</v>
      </c>
      <c r="CD10992" s="282">
        <v>7</v>
      </c>
      <c r="CE10992" s="274">
        <v>44986</v>
      </c>
      <c r="CF10992" s="273">
        <v>2803.6</v>
      </c>
      <c r="CG10992" s="273" t="s">
        <v>104</v>
      </c>
      <c r="CH10992" s="273">
        <v>2803.6</v>
      </c>
      <c r="CI10992" s="273" t="s">
        <v>104</v>
      </c>
      <c r="CM10992" s="273" t="s">
        <v>73</v>
      </c>
      <c r="CN10992" s="273">
        <v>3</v>
      </c>
    </row>
    <row r="10993" spans="74:92">
      <c r="BV10993" s="273" t="s">
        <v>83</v>
      </c>
      <c r="BW10993" s="273" t="s">
        <v>194</v>
      </c>
      <c r="BX10993" s="273" t="s">
        <v>385</v>
      </c>
      <c r="BY10993" s="273" t="s">
        <v>790</v>
      </c>
      <c r="BZ10993" s="273" t="s">
        <v>151</v>
      </c>
      <c r="CA10993" s="273" t="s">
        <v>152</v>
      </c>
      <c r="CB10993" s="273" t="s">
        <v>153</v>
      </c>
      <c r="CC10993" s="273" t="s">
        <v>154</v>
      </c>
      <c r="CD10993" s="282">
        <v>10</v>
      </c>
      <c r="CE10993" s="274">
        <v>44986</v>
      </c>
      <c r="CF10993" s="273">
        <v>45217</v>
      </c>
      <c r="CG10993" s="273" t="s">
        <v>1073</v>
      </c>
      <c r="CH10993" s="273">
        <v>205.55467332000001</v>
      </c>
      <c r="CI10993" s="273" t="s">
        <v>80</v>
      </c>
      <c r="CM10993" s="273" t="s">
        <v>73</v>
      </c>
      <c r="CN10993" s="273">
        <v>3</v>
      </c>
    </row>
    <row r="10994" spans="74:92">
      <c r="BV10994" s="273" t="s">
        <v>83</v>
      </c>
      <c r="BW10994" s="273" t="s">
        <v>194</v>
      </c>
      <c r="BX10994" s="273" t="s">
        <v>385</v>
      </c>
      <c r="BY10994" s="273" t="s">
        <v>790</v>
      </c>
      <c r="BZ10994" s="273" t="s">
        <v>138</v>
      </c>
      <c r="CA10994" s="273" t="s">
        <v>139</v>
      </c>
      <c r="CB10994" s="273" t="s">
        <v>140</v>
      </c>
      <c r="CC10994" s="273" t="s">
        <v>141</v>
      </c>
      <c r="CD10994" s="282">
        <v>9</v>
      </c>
      <c r="CE10994" s="274">
        <v>44986</v>
      </c>
      <c r="CF10994" s="273">
        <v>0</v>
      </c>
      <c r="CG10994" s="273" t="s">
        <v>1073</v>
      </c>
      <c r="CH10994" s="273">
        <v>0</v>
      </c>
      <c r="CI10994" s="273" t="s">
        <v>80</v>
      </c>
      <c r="CM10994" s="273" t="s">
        <v>73</v>
      </c>
      <c r="CN10994" s="273">
        <v>3</v>
      </c>
    </row>
    <row r="10995" spans="74:92">
      <c r="BV10995" s="273" t="s">
        <v>83</v>
      </c>
      <c r="BW10995" s="273" t="s">
        <v>194</v>
      </c>
      <c r="BX10995" s="273" t="s">
        <v>385</v>
      </c>
      <c r="BY10995" s="273" t="s">
        <v>790</v>
      </c>
      <c r="BZ10995" s="273" t="s">
        <v>151</v>
      </c>
      <c r="CA10995" s="273" t="s">
        <v>152</v>
      </c>
      <c r="CB10995" s="273" t="s">
        <v>161</v>
      </c>
      <c r="CC10995" s="273" t="s">
        <v>162</v>
      </c>
      <c r="CD10995" s="282">
        <v>11</v>
      </c>
      <c r="CE10995" s="274">
        <v>44986</v>
      </c>
      <c r="CF10995" s="273">
        <v>0</v>
      </c>
      <c r="CG10995" s="273" t="s">
        <v>1073</v>
      </c>
      <c r="CH10995" s="273">
        <v>0</v>
      </c>
      <c r="CI10995" s="273" t="s">
        <v>80</v>
      </c>
      <c r="CM10995" s="273" t="s">
        <v>73</v>
      </c>
      <c r="CN10995" s="273">
        <v>3</v>
      </c>
    </row>
    <row r="10996" spans="74:92">
      <c r="BV10996" s="273" t="s">
        <v>83</v>
      </c>
      <c r="BW10996" s="273" t="s">
        <v>194</v>
      </c>
      <c r="BX10996" s="273" t="s">
        <v>385</v>
      </c>
      <c r="BY10996" s="273" t="s">
        <v>790</v>
      </c>
      <c r="BZ10996" s="273" t="s">
        <v>167</v>
      </c>
      <c r="CA10996" s="273" t="s">
        <v>168</v>
      </c>
      <c r="CB10996" s="273" t="s">
        <v>169</v>
      </c>
      <c r="CC10996" s="273" t="s">
        <v>170</v>
      </c>
      <c r="CD10996" s="282">
        <v>12</v>
      </c>
      <c r="CE10996" s="274">
        <v>44986</v>
      </c>
      <c r="CF10996" s="273">
        <v>0</v>
      </c>
      <c r="CG10996" s="273" t="s">
        <v>1073</v>
      </c>
      <c r="CH10996" s="273">
        <v>0</v>
      </c>
      <c r="CI10996" s="273" t="s">
        <v>80</v>
      </c>
      <c r="CM10996" s="273" t="s">
        <v>73</v>
      </c>
      <c r="CN10996" s="273">
        <v>3</v>
      </c>
    </row>
    <row r="10997" spans="74:92">
      <c r="BV10997" s="273" t="s">
        <v>83</v>
      </c>
      <c r="BW10997" s="273" t="s">
        <v>194</v>
      </c>
      <c r="BX10997" s="273" t="s">
        <v>385</v>
      </c>
      <c r="BY10997" s="273" t="s">
        <v>790</v>
      </c>
      <c r="BZ10997" s="273" t="s">
        <v>167</v>
      </c>
      <c r="CA10997" s="273" t="s">
        <v>168</v>
      </c>
      <c r="CB10997" s="273" t="s">
        <v>353</v>
      </c>
      <c r="CC10997" s="273" t="s">
        <v>354</v>
      </c>
      <c r="CD10997" s="282">
        <v>13</v>
      </c>
      <c r="CE10997" s="274">
        <v>44986</v>
      </c>
      <c r="CF10997" s="273">
        <v>0</v>
      </c>
      <c r="CG10997" s="273" t="s">
        <v>1073</v>
      </c>
      <c r="CH10997" s="273">
        <v>0</v>
      </c>
      <c r="CI10997" s="273" t="s">
        <v>80</v>
      </c>
      <c r="CM10997" s="273" t="s">
        <v>73</v>
      </c>
      <c r="CN10997" s="273">
        <v>3</v>
      </c>
    </row>
    <row r="10998" spans="74:92">
      <c r="BV10998" s="273" t="s">
        <v>83</v>
      </c>
      <c r="BW10998" s="273" t="s">
        <v>194</v>
      </c>
      <c r="BX10998" s="273" t="s">
        <v>385</v>
      </c>
      <c r="BY10998" s="273" t="s">
        <v>790</v>
      </c>
      <c r="BZ10998" s="273" t="s">
        <v>167</v>
      </c>
      <c r="CA10998" s="273" t="s">
        <v>168</v>
      </c>
      <c r="CB10998" s="273" t="s">
        <v>313</v>
      </c>
      <c r="CC10998" s="273" t="s">
        <v>314</v>
      </c>
      <c r="CD10998" s="282">
        <v>14</v>
      </c>
      <c r="CE10998" s="274">
        <v>44986</v>
      </c>
      <c r="CF10998" s="273">
        <v>0</v>
      </c>
      <c r="CG10998" s="273" t="s">
        <v>1073</v>
      </c>
      <c r="CH10998" s="273">
        <v>0</v>
      </c>
      <c r="CI10998" s="273" t="s">
        <v>80</v>
      </c>
      <c r="CM10998" s="273" t="s">
        <v>73</v>
      </c>
      <c r="CN10998" s="273">
        <v>3</v>
      </c>
    </row>
    <row r="10999" spans="74:92">
      <c r="BV10999" s="273" t="s">
        <v>83</v>
      </c>
      <c r="BW10999" s="273" t="s">
        <v>194</v>
      </c>
      <c r="BX10999" s="273" t="s">
        <v>385</v>
      </c>
      <c r="BY10999" s="273" t="s">
        <v>790</v>
      </c>
      <c r="BZ10999" s="273" t="s">
        <v>204</v>
      </c>
      <c r="CA10999" s="273" t="s">
        <v>205</v>
      </c>
      <c r="CB10999" s="273" t="s">
        <v>206</v>
      </c>
      <c r="CC10999" s="273" t="s">
        <v>207</v>
      </c>
      <c r="CD10999" s="282">
        <v>0</v>
      </c>
      <c r="CE10999" s="274">
        <v>44986</v>
      </c>
      <c r="CG10999" s="273" t="s">
        <v>181</v>
      </c>
      <c r="CI10999" s="273" t="s">
        <v>208</v>
      </c>
      <c r="CJ10999" s="273" t="s">
        <v>2319</v>
      </c>
      <c r="CM10999" s="273" t="s">
        <v>73</v>
      </c>
      <c r="CN10999" s="273">
        <v>3</v>
      </c>
    </row>
    <row r="11000" spans="74:92">
      <c r="BV11000" s="273" t="s">
        <v>83</v>
      </c>
      <c r="BW11000" s="273" t="s">
        <v>194</v>
      </c>
      <c r="BX11000" s="273" t="s">
        <v>385</v>
      </c>
      <c r="BY11000" s="273" t="s">
        <v>790</v>
      </c>
      <c r="BZ11000" s="273" t="s">
        <v>86</v>
      </c>
      <c r="CA11000" s="273" t="s">
        <v>87</v>
      </c>
      <c r="CB11000" s="273" t="s">
        <v>179</v>
      </c>
      <c r="CC11000" s="273" t="s">
        <v>180</v>
      </c>
      <c r="CD11000" s="282">
        <v>1</v>
      </c>
      <c r="CE11000" s="274">
        <v>44986</v>
      </c>
      <c r="CI11000" s="273" t="s">
        <v>181</v>
      </c>
      <c r="CM11000" s="273" t="s">
        <v>73</v>
      </c>
      <c r="CN11000" s="273">
        <v>3</v>
      </c>
    </row>
    <row r="11001" spans="74:92">
      <c r="BV11001" s="273" t="s">
        <v>83</v>
      </c>
      <c r="BW11001" s="273" t="s">
        <v>194</v>
      </c>
      <c r="BX11001" s="273" t="s">
        <v>385</v>
      </c>
      <c r="BY11001" s="273" t="s">
        <v>790</v>
      </c>
      <c r="BZ11001" s="273" t="s">
        <v>167</v>
      </c>
      <c r="CA11001" s="273" t="s">
        <v>168</v>
      </c>
      <c r="CB11001" s="273" t="s">
        <v>319</v>
      </c>
      <c r="CC11001" s="273" t="s">
        <v>320</v>
      </c>
      <c r="CD11001" s="282">
        <v>15</v>
      </c>
      <c r="CE11001" s="274">
        <v>44986</v>
      </c>
      <c r="CF11001" s="273">
        <v>0</v>
      </c>
      <c r="CG11001" s="273" t="s">
        <v>1073</v>
      </c>
      <c r="CH11001" s="273">
        <v>0</v>
      </c>
      <c r="CI11001" s="273" t="s">
        <v>80</v>
      </c>
      <c r="CM11001" s="273" t="s">
        <v>73</v>
      </c>
      <c r="CN11001" s="273">
        <v>3</v>
      </c>
    </row>
    <row r="11002" spans="74:92">
      <c r="BV11002" s="273" t="s">
        <v>83</v>
      </c>
      <c r="BW11002" s="273" t="s">
        <v>194</v>
      </c>
      <c r="BX11002" s="273" t="s">
        <v>385</v>
      </c>
      <c r="BY11002" s="273" t="s">
        <v>790</v>
      </c>
      <c r="BZ11002" s="273" t="s">
        <v>138</v>
      </c>
      <c r="CA11002" s="273" t="s">
        <v>139</v>
      </c>
      <c r="CB11002" s="273" t="s">
        <v>190</v>
      </c>
      <c r="CC11002" s="273" t="s">
        <v>191</v>
      </c>
      <c r="CD11002" s="282">
        <v>8</v>
      </c>
      <c r="CE11002" s="274">
        <v>44986</v>
      </c>
      <c r="CF11002" s="273">
        <v>0</v>
      </c>
      <c r="CG11002" s="273" t="s">
        <v>1073</v>
      </c>
      <c r="CH11002" s="273">
        <v>0</v>
      </c>
      <c r="CI11002" s="273" t="s">
        <v>80</v>
      </c>
      <c r="CM11002" s="273" t="s">
        <v>73</v>
      </c>
      <c r="CN11002" s="273">
        <v>3</v>
      </c>
    </row>
    <row r="11003" spans="74:92">
      <c r="BV11003" s="273" t="s">
        <v>83</v>
      </c>
      <c r="BW11003" s="273" t="s">
        <v>194</v>
      </c>
      <c r="BX11003" s="273" t="s">
        <v>385</v>
      </c>
      <c r="BY11003" s="273" t="s">
        <v>790</v>
      </c>
      <c r="BZ11003" s="273" t="s">
        <v>86</v>
      </c>
      <c r="CA11003" s="273" t="s">
        <v>87</v>
      </c>
      <c r="CB11003" s="273" t="s">
        <v>233</v>
      </c>
      <c r="CC11003" s="273" t="s">
        <v>234</v>
      </c>
      <c r="CD11003" s="282">
        <v>1</v>
      </c>
      <c r="CE11003" s="274">
        <v>44986</v>
      </c>
      <c r="CI11003" s="273" t="s">
        <v>181</v>
      </c>
      <c r="CM11003" s="273" t="s">
        <v>73</v>
      </c>
      <c r="CN11003" s="273">
        <v>3</v>
      </c>
    </row>
    <row r="11004" spans="74:92">
      <c r="BV11004" s="273" t="s">
        <v>83</v>
      </c>
      <c r="BW11004" s="273" t="s">
        <v>194</v>
      </c>
      <c r="BX11004" s="273" t="s">
        <v>385</v>
      </c>
      <c r="BY11004" s="273" t="s">
        <v>790</v>
      </c>
      <c r="BZ11004" s="273" t="s">
        <v>86</v>
      </c>
      <c r="CA11004" s="273" t="s">
        <v>87</v>
      </c>
      <c r="CB11004" s="273" t="s">
        <v>217</v>
      </c>
      <c r="CC11004" s="273" t="s">
        <v>218</v>
      </c>
      <c r="CD11004" s="282">
        <v>2</v>
      </c>
      <c r="CE11004" s="274">
        <v>44986</v>
      </c>
      <c r="CI11004" s="273" t="s">
        <v>181</v>
      </c>
      <c r="CM11004" s="273" t="s">
        <v>73</v>
      </c>
      <c r="CN11004" s="273">
        <v>3</v>
      </c>
    </row>
    <row r="11005" spans="74:92">
      <c r="BV11005" s="273" t="s">
        <v>83</v>
      </c>
      <c r="BW11005" s="273" t="s">
        <v>194</v>
      </c>
      <c r="BX11005" s="273" t="s">
        <v>385</v>
      </c>
      <c r="BY11005" s="273" t="s">
        <v>790</v>
      </c>
      <c r="BZ11005" s="273" t="s">
        <v>86</v>
      </c>
      <c r="CA11005" s="273" t="s">
        <v>87</v>
      </c>
      <c r="CB11005" s="273" t="s">
        <v>225</v>
      </c>
      <c r="CC11005" s="273" t="s">
        <v>226</v>
      </c>
      <c r="CD11005" s="282">
        <v>5</v>
      </c>
      <c r="CE11005" s="274">
        <v>44986</v>
      </c>
      <c r="CI11005" s="273" t="s">
        <v>80</v>
      </c>
      <c r="CM11005" s="273" t="s">
        <v>73</v>
      </c>
      <c r="CN11005" s="273">
        <v>3</v>
      </c>
    </row>
    <row r="11006" spans="74:92">
      <c r="BV11006" s="273" t="s">
        <v>83</v>
      </c>
      <c r="BW11006" s="273" t="s">
        <v>194</v>
      </c>
      <c r="BX11006" s="273" t="s">
        <v>385</v>
      </c>
      <c r="BY11006" s="273" t="s">
        <v>790</v>
      </c>
      <c r="BZ11006" s="273" t="s">
        <v>86</v>
      </c>
      <c r="CA11006" s="273" t="s">
        <v>87</v>
      </c>
      <c r="CB11006" s="273" t="s">
        <v>225</v>
      </c>
      <c r="CC11006" s="273" t="s">
        <v>226</v>
      </c>
      <c r="CD11006" s="282">
        <v>5</v>
      </c>
      <c r="CE11006" s="274">
        <v>45017</v>
      </c>
      <c r="CI11006" s="273" t="s">
        <v>80</v>
      </c>
      <c r="CM11006" s="273" t="s">
        <v>73</v>
      </c>
      <c r="CN11006" s="273">
        <v>3</v>
      </c>
    </row>
    <row r="11007" spans="74:92">
      <c r="BV11007" s="273" t="s">
        <v>83</v>
      </c>
      <c r="BW11007" s="273" t="s">
        <v>194</v>
      </c>
      <c r="BX11007" s="273" t="s">
        <v>385</v>
      </c>
      <c r="BY11007" s="273" t="s">
        <v>790</v>
      </c>
      <c r="BZ11007" s="273" t="s">
        <v>86</v>
      </c>
      <c r="CA11007" s="273" t="s">
        <v>87</v>
      </c>
      <c r="CB11007" s="273" t="s">
        <v>217</v>
      </c>
      <c r="CC11007" s="273" t="s">
        <v>218</v>
      </c>
      <c r="CD11007" s="282">
        <v>2</v>
      </c>
      <c r="CE11007" s="274">
        <v>45017</v>
      </c>
      <c r="CI11007" s="273" t="s">
        <v>181</v>
      </c>
      <c r="CM11007" s="273" t="s">
        <v>73</v>
      </c>
      <c r="CN11007" s="273">
        <v>3</v>
      </c>
    </row>
    <row r="11008" spans="74:92">
      <c r="BV11008" s="273" t="s">
        <v>83</v>
      </c>
      <c r="BW11008" s="273" t="s">
        <v>194</v>
      </c>
      <c r="BX11008" s="273" t="s">
        <v>385</v>
      </c>
      <c r="BY11008" s="273" t="s">
        <v>790</v>
      </c>
      <c r="BZ11008" s="273" t="s">
        <v>86</v>
      </c>
      <c r="CA11008" s="273" t="s">
        <v>87</v>
      </c>
      <c r="CB11008" s="273" t="s">
        <v>233</v>
      </c>
      <c r="CC11008" s="273" t="s">
        <v>234</v>
      </c>
      <c r="CD11008" s="282">
        <v>1</v>
      </c>
      <c r="CE11008" s="274">
        <v>45017</v>
      </c>
      <c r="CI11008" s="273" t="s">
        <v>181</v>
      </c>
      <c r="CM11008" s="273" t="s">
        <v>73</v>
      </c>
      <c r="CN11008" s="273">
        <v>3</v>
      </c>
    </row>
    <row r="11009" spans="74:92">
      <c r="BV11009" s="273" t="s">
        <v>83</v>
      </c>
      <c r="BW11009" s="273" t="s">
        <v>194</v>
      </c>
      <c r="BX11009" s="273" t="s">
        <v>385</v>
      </c>
      <c r="BY11009" s="273" t="s">
        <v>790</v>
      </c>
      <c r="BZ11009" s="273" t="s">
        <v>138</v>
      </c>
      <c r="CA11009" s="273" t="s">
        <v>139</v>
      </c>
      <c r="CB11009" s="273" t="s">
        <v>190</v>
      </c>
      <c r="CC11009" s="273" t="s">
        <v>191</v>
      </c>
      <c r="CD11009" s="282">
        <v>8</v>
      </c>
      <c r="CE11009" s="274">
        <v>45017</v>
      </c>
      <c r="CF11009" s="273">
        <v>0</v>
      </c>
      <c r="CG11009" s="273" t="s">
        <v>1073</v>
      </c>
      <c r="CH11009" s="273">
        <v>0</v>
      </c>
      <c r="CI11009" s="273" t="s">
        <v>80</v>
      </c>
      <c r="CM11009" s="273" t="s">
        <v>73</v>
      </c>
      <c r="CN11009" s="273">
        <v>3</v>
      </c>
    </row>
    <row r="11010" spans="74:92">
      <c r="BV11010" s="273" t="s">
        <v>83</v>
      </c>
      <c r="BW11010" s="273" t="s">
        <v>194</v>
      </c>
      <c r="BX11010" s="273" t="s">
        <v>385</v>
      </c>
      <c r="BY11010" s="273" t="s">
        <v>790</v>
      </c>
      <c r="BZ11010" s="273" t="s">
        <v>167</v>
      </c>
      <c r="CA11010" s="273" t="s">
        <v>168</v>
      </c>
      <c r="CB11010" s="273" t="s">
        <v>319</v>
      </c>
      <c r="CC11010" s="273" t="s">
        <v>320</v>
      </c>
      <c r="CD11010" s="282">
        <v>15</v>
      </c>
      <c r="CE11010" s="274">
        <v>45017</v>
      </c>
      <c r="CF11010" s="273">
        <v>0</v>
      </c>
      <c r="CG11010" s="273" t="s">
        <v>1073</v>
      </c>
      <c r="CH11010" s="273">
        <v>0</v>
      </c>
      <c r="CI11010" s="273" t="s">
        <v>80</v>
      </c>
      <c r="CM11010" s="273" t="s">
        <v>73</v>
      </c>
      <c r="CN11010" s="273">
        <v>3</v>
      </c>
    </row>
    <row r="11011" spans="74:92">
      <c r="BV11011" s="273" t="s">
        <v>83</v>
      </c>
      <c r="BW11011" s="273" t="s">
        <v>194</v>
      </c>
      <c r="BX11011" s="273" t="s">
        <v>385</v>
      </c>
      <c r="BY11011" s="273" t="s">
        <v>790</v>
      </c>
      <c r="BZ11011" s="273" t="s">
        <v>86</v>
      </c>
      <c r="CA11011" s="273" t="s">
        <v>87</v>
      </c>
      <c r="CB11011" s="273" t="s">
        <v>179</v>
      </c>
      <c r="CC11011" s="273" t="s">
        <v>180</v>
      </c>
      <c r="CD11011" s="282">
        <v>1</v>
      </c>
      <c r="CE11011" s="274">
        <v>45017</v>
      </c>
      <c r="CI11011" s="273" t="s">
        <v>181</v>
      </c>
      <c r="CM11011" s="273" t="s">
        <v>73</v>
      </c>
      <c r="CN11011" s="273">
        <v>3</v>
      </c>
    </row>
    <row r="11012" spans="74:92">
      <c r="BV11012" s="273" t="s">
        <v>83</v>
      </c>
      <c r="BW11012" s="273" t="s">
        <v>194</v>
      </c>
      <c r="BX11012" s="273" t="s">
        <v>385</v>
      </c>
      <c r="BY11012" s="273" t="s">
        <v>790</v>
      </c>
      <c r="BZ11012" s="273" t="s">
        <v>204</v>
      </c>
      <c r="CA11012" s="273" t="s">
        <v>205</v>
      </c>
      <c r="CB11012" s="273" t="s">
        <v>206</v>
      </c>
      <c r="CC11012" s="273" t="s">
        <v>207</v>
      </c>
      <c r="CD11012" s="282">
        <v>0</v>
      </c>
      <c r="CE11012" s="274">
        <v>45017</v>
      </c>
      <c r="CG11012" s="273" t="s">
        <v>181</v>
      </c>
      <c r="CI11012" s="273" t="s">
        <v>208</v>
      </c>
      <c r="CJ11012" s="273" t="s">
        <v>2319</v>
      </c>
      <c r="CM11012" s="273" t="s">
        <v>73</v>
      </c>
      <c r="CN11012" s="273">
        <v>3</v>
      </c>
    </row>
    <row r="11013" spans="74:92">
      <c r="BV11013" s="273" t="s">
        <v>83</v>
      </c>
      <c r="BW11013" s="273" t="s">
        <v>194</v>
      </c>
      <c r="BX11013" s="273" t="s">
        <v>385</v>
      </c>
      <c r="BY11013" s="273" t="s">
        <v>790</v>
      </c>
      <c r="BZ11013" s="273" t="s">
        <v>167</v>
      </c>
      <c r="CA11013" s="273" t="s">
        <v>168</v>
      </c>
      <c r="CB11013" s="273" t="s">
        <v>313</v>
      </c>
      <c r="CC11013" s="273" t="s">
        <v>314</v>
      </c>
      <c r="CD11013" s="282">
        <v>14</v>
      </c>
      <c r="CE11013" s="274">
        <v>45017</v>
      </c>
      <c r="CF11013" s="273">
        <v>0</v>
      </c>
      <c r="CG11013" s="273" t="s">
        <v>1073</v>
      </c>
      <c r="CH11013" s="273">
        <v>0</v>
      </c>
      <c r="CI11013" s="273" t="s">
        <v>80</v>
      </c>
      <c r="CM11013" s="273" t="s">
        <v>73</v>
      </c>
      <c r="CN11013" s="273">
        <v>3</v>
      </c>
    </row>
    <row r="11014" spans="74:92">
      <c r="BV11014" s="273" t="s">
        <v>83</v>
      </c>
      <c r="BW11014" s="273" t="s">
        <v>194</v>
      </c>
      <c r="BX11014" s="273" t="s">
        <v>385</v>
      </c>
      <c r="BY11014" s="273" t="s">
        <v>790</v>
      </c>
      <c r="BZ11014" s="273" t="s">
        <v>167</v>
      </c>
      <c r="CA11014" s="273" t="s">
        <v>168</v>
      </c>
      <c r="CB11014" s="273" t="s">
        <v>353</v>
      </c>
      <c r="CC11014" s="273" t="s">
        <v>354</v>
      </c>
      <c r="CD11014" s="282">
        <v>13</v>
      </c>
      <c r="CE11014" s="274">
        <v>45017</v>
      </c>
      <c r="CF11014" s="273">
        <v>0</v>
      </c>
      <c r="CG11014" s="273" t="s">
        <v>1073</v>
      </c>
      <c r="CH11014" s="273">
        <v>0</v>
      </c>
      <c r="CI11014" s="273" t="s">
        <v>80</v>
      </c>
      <c r="CM11014" s="273" t="s">
        <v>73</v>
      </c>
      <c r="CN11014" s="273">
        <v>3</v>
      </c>
    </row>
    <row r="11015" spans="74:92">
      <c r="BV11015" s="273" t="s">
        <v>83</v>
      </c>
      <c r="BW11015" s="273" t="s">
        <v>194</v>
      </c>
      <c r="BX11015" s="273" t="s">
        <v>385</v>
      </c>
      <c r="BY11015" s="273" t="s">
        <v>790</v>
      </c>
      <c r="BZ11015" s="273" t="s">
        <v>167</v>
      </c>
      <c r="CA11015" s="273" t="s">
        <v>168</v>
      </c>
      <c r="CB11015" s="273" t="s">
        <v>169</v>
      </c>
      <c r="CC11015" s="273" t="s">
        <v>170</v>
      </c>
      <c r="CD11015" s="282">
        <v>12</v>
      </c>
      <c r="CE11015" s="274">
        <v>45017</v>
      </c>
      <c r="CF11015" s="273">
        <v>0</v>
      </c>
      <c r="CG11015" s="273" t="s">
        <v>1073</v>
      </c>
      <c r="CH11015" s="273">
        <v>0</v>
      </c>
      <c r="CI11015" s="273" t="s">
        <v>80</v>
      </c>
      <c r="CM11015" s="273" t="s">
        <v>73</v>
      </c>
      <c r="CN11015" s="273">
        <v>3</v>
      </c>
    </row>
    <row r="11016" spans="74:92">
      <c r="BV11016" s="273" t="s">
        <v>83</v>
      </c>
      <c r="BW11016" s="273" t="s">
        <v>194</v>
      </c>
      <c r="BX11016" s="273" t="s">
        <v>385</v>
      </c>
      <c r="BY11016" s="273" t="s">
        <v>790</v>
      </c>
      <c r="BZ11016" s="273" t="s">
        <v>151</v>
      </c>
      <c r="CA11016" s="273" t="s">
        <v>152</v>
      </c>
      <c r="CB11016" s="273" t="s">
        <v>161</v>
      </c>
      <c r="CC11016" s="273" t="s">
        <v>162</v>
      </c>
      <c r="CD11016" s="282">
        <v>11</v>
      </c>
      <c r="CE11016" s="274">
        <v>45017</v>
      </c>
      <c r="CF11016" s="273">
        <v>0</v>
      </c>
      <c r="CG11016" s="273" t="s">
        <v>1073</v>
      </c>
      <c r="CH11016" s="273">
        <v>0</v>
      </c>
      <c r="CI11016" s="273" t="s">
        <v>80</v>
      </c>
      <c r="CM11016" s="273" t="s">
        <v>73</v>
      </c>
      <c r="CN11016" s="273">
        <v>3</v>
      </c>
    </row>
    <row r="11017" spans="74:92">
      <c r="BV11017" s="273" t="s">
        <v>83</v>
      </c>
      <c r="BW11017" s="273" t="s">
        <v>194</v>
      </c>
      <c r="BX11017" s="273" t="s">
        <v>385</v>
      </c>
      <c r="BY11017" s="273" t="s">
        <v>790</v>
      </c>
      <c r="BZ11017" s="273" t="s">
        <v>138</v>
      </c>
      <c r="CA11017" s="273" t="s">
        <v>139</v>
      </c>
      <c r="CB11017" s="273" t="s">
        <v>140</v>
      </c>
      <c r="CC11017" s="273" t="s">
        <v>141</v>
      </c>
      <c r="CD11017" s="282">
        <v>9</v>
      </c>
      <c r="CE11017" s="274">
        <v>45017</v>
      </c>
      <c r="CF11017" s="273">
        <v>0</v>
      </c>
      <c r="CG11017" s="273" t="s">
        <v>1073</v>
      </c>
      <c r="CH11017" s="273">
        <v>0</v>
      </c>
      <c r="CI11017" s="273" t="s">
        <v>80</v>
      </c>
      <c r="CM11017" s="273" t="s">
        <v>73</v>
      </c>
      <c r="CN11017" s="273">
        <v>3</v>
      </c>
    </row>
    <row r="11018" spans="74:92">
      <c r="BV11018" s="273" t="s">
        <v>83</v>
      </c>
      <c r="BW11018" s="273" t="s">
        <v>194</v>
      </c>
      <c r="BX11018" s="273" t="s">
        <v>385</v>
      </c>
      <c r="BY11018" s="273" t="s">
        <v>790</v>
      </c>
      <c r="BZ11018" s="273" t="s">
        <v>151</v>
      </c>
      <c r="CA11018" s="273" t="s">
        <v>152</v>
      </c>
      <c r="CB11018" s="273" t="s">
        <v>153</v>
      </c>
      <c r="CC11018" s="273" t="s">
        <v>154</v>
      </c>
      <c r="CD11018" s="282">
        <v>10</v>
      </c>
      <c r="CE11018" s="274">
        <v>45017</v>
      </c>
      <c r="CF11018" s="273">
        <v>96564</v>
      </c>
      <c r="CG11018" s="273" t="s">
        <v>1073</v>
      </c>
      <c r="CH11018" s="273">
        <v>438.97608143999997</v>
      </c>
      <c r="CI11018" s="273" t="s">
        <v>80</v>
      </c>
      <c r="CM11018" s="273" t="s">
        <v>73</v>
      </c>
      <c r="CN11018" s="273">
        <v>3</v>
      </c>
    </row>
    <row r="11019" spans="74:92">
      <c r="BV11019" s="273" t="s">
        <v>83</v>
      </c>
      <c r="BW11019" s="273" t="s">
        <v>194</v>
      </c>
      <c r="BX11019" s="273" t="s">
        <v>385</v>
      </c>
      <c r="BY11019" s="273" t="s">
        <v>790</v>
      </c>
      <c r="BZ11019" s="273" t="s">
        <v>126</v>
      </c>
      <c r="CA11019" s="273" t="s">
        <v>127</v>
      </c>
      <c r="CB11019" s="273" t="s">
        <v>133</v>
      </c>
      <c r="CC11019" s="273" t="s">
        <v>134</v>
      </c>
      <c r="CD11019" s="282">
        <v>7</v>
      </c>
      <c r="CE11019" s="274">
        <v>45017</v>
      </c>
      <c r="CF11019" s="273">
        <v>3132.01</v>
      </c>
      <c r="CG11019" s="273" t="s">
        <v>104</v>
      </c>
      <c r="CH11019" s="273">
        <v>3132.01</v>
      </c>
      <c r="CI11019" s="273" t="s">
        <v>104</v>
      </c>
      <c r="CM11019" s="273" t="s">
        <v>73</v>
      </c>
      <c r="CN11019" s="273">
        <v>3</v>
      </c>
    </row>
    <row r="11020" spans="74:92">
      <c r="BV11020" s="273" t="s">
        <v>83</v>
      </c>
      <c r="BW11020" s="273" t="s">
        <v>194</v>
      </c>
      <c r="BX11020" s="273" t="s">
        <v>385</v>
      </c>
      <c r="BY11020" s="273" t="s">
        <v>790</v>
      </c>
      <c r="BZ11020" s="273" t="s">
        <v>126</v>
      </c>
      <c r="CA11020" s="273" t="s">
        <v>127</v>
      </c>
      <c r="CB11020" s="273" t="s">
        <v>128</v>
      </c>
      <c r="CC11020" s="273" t="s">
        <v>129</v>
      </c>
      <c r="CD11020" s="282">
        <v>6</v>
      </c>
      <c r="CE11020" s="274">
        <v>45017</v>
      </c>
      <c r="CF11020" s="273">
        <v>96564</v>
      </c>
      <c r="CG11020" s="273" t="s">
        <v>1073</v>
      </c>
      <c r="CH11020" s="273">
        <v>438.97608143999997</v>
      </c>
      <c r="CI11020" s="273" t="s">
        <v>80</v>
      </c>
      <c r="CM11020" s="273" t="s">
        <v>73</v>
      </c>
      <c r="CN11020" s="273">
        <v>3</v>
      </c>
    </row>
    <row r="11021" spans="74:92">
      <c r="BV11021" s="273" t="s">
        <v>83</v>
      </c>
      <c r="BW11021" s="273" t="s">
        <v>194</v>
      </c>
      <c r="BX11021" s="273" t="s">
        <v>385</v>
      </c>
      <c r="BY11021" s="273" t="s">
        <v>790</v>
      </c>
      <c r="BZ11021" s="273" t="s">
        <v>110</v>
      </c>
      <c r="CA11021" s="273" t="s">
        <v>111</v>
      </c>
      <c r="CB11021" s="273" t="s">
        <v>117</v>
      </c>
      <c r="CC11021" s="273" t="s">
        <v>118</v>
      </c>
      <c r="CD11021" s="282">
        <v>5</v>
      </c>
      <c r="CE11021" s="274">
        <v>45017</v>
      </c>
      <c r="CI11021" s="273" t="s">
        <v>104</v>
      </c>
      <c r="CM11021" s="273" t="s">
        <v>73</v>
      </c>
      <c r="CN11021" s="273">
        <v>3</v>
      </c>
    </row>
    <row r="11022" spans="74:92">
      <c r="BV11022" s="273" t="s">
        <v>83</v>
      </c>
      <c r="BW11022" s="273" t="s">
        <v>194</v>
      </c>
      <c r="BX11022" s="273" t="s">
        <v>385</v>
      </c>
      <c r="BY11022" s="273" t="s">
        <v>790</v>
      </c>
      <c r="BZ11022" s="273" t="s">
        <v>110</v>
      </c>
      <c r="CA11022" s="273" t="s">
        <v>111</v>
      </c>
      <c r="CB11022" s="273" t="s">
        <v>112</v>
      </c>
      <c r="CC11022" s="273" t="s">
        <v>113</v>
      </c>
      <c r="CD11022" s="282">
        <v>4</v>
      </c>
      <c r="CE11022" s="274">
        <v>45017</v>
      </c>
      <c r="CI11022" s="273" t="s">
        <v>80</v>
      </c>
      <c r="CM11022" s="273" t="s">
        <v>73</v>
      </c>
      <c r="CN11022" s="273">
        <v>3</v>
      </c>
    </row>
    <row r="11023" spans="74:92">
      <c r="BV11023" s="273" t="s">
        <v>83</v>
      </c>
      <c r="BW11023" s="273" t="s">
        <v>194</v>
      </c>
      <c r="BX11023" s="273" t="s">
        <v>385</v>
      </c>
      <c r="BY11023" s="273" t="s">
        <v>790</v>
      </c>
      <c r="BZ11023" s="273" t="s">
        <v>86</v>
      </c>
      <c r="CA11023" s="273" t="s">
        <v>87</v>
      </c>
      <c r="CB11023" s="273" t="s">
        <v>88</v>
      </c>
      <c r="CC11023" s="273" t="s">
        <v>89</v>
      </c>
      <c r="CD11023" s="282">
        <v>3</v>
      </c>
      <c r="CE11023" s="274">
        <v>45017</v>
      </c>
      <c r="CI11023" s="273" t="s">
        <v>80</v>
      </c>
      <c r="CM11023" s="273" t="s">
        <v>73</v>
      </c>
      <c r="CN11023" s="273">
        <v>3</v>
      </c>
    </row>
    <row r="11024" spans="74:92">
      <c r="BV11024" s="273" t="s">
        <v>83</v>
      </c>
      <c r="BW11024" s="273" t="s">
        <v>194</v>
      </c>
      <c r="BX11024" s="273" t="s">
        <v>385</v>
      </c>
      <c r="BY11024" s="273" t="s">
        <v>790</v>
      </c>
      <c r="BZ11024" s="273" t="s">
        <v>86</v>
      </c>
      <c r="CA11024" s="273" t="s">
        <v>87</v>
      </c>
      <c r="CB11024" s="273" t="s">
        <v>101</v>
      </c>
      <c r="CC11024" s="273" t="s">
        <v>102</v>
      </c>
      <c r="CD11024" s="282">
        <v>4</v>
      </c>
      <c r="CE11024" s="274">
        <v>45017</v>
      </c>
      <c r="CI11024" s="273" t="s">
        <v>104</v>
      </c>
      <c r="CM11024" s="273" t="s">
        <v>73</v>
      </c>
      <c r="CN11024" s="273">
        <v>3</v>
      </c>
    </row>
    <row r="11025" spans="74:92">
      <c r="BV11025" s="273" t="s">
        <v>83</v>
      </c>
      <c r="BW11025" s="273" t="s">
        <v>194</v>
      </c>
      <c r="BX11025" s="273" t="s">
        <v>385</v>
      </c>
      <c r="BY11025" s="273" t="s">
        <v>790</v>
      </c>
      <c r="BZ11025" s="273" t="s">
        <v>86</v>
      </c>
      <c r="CA11025" s="273" t="s">
        <v>87</v>
      </c>
      <c r="CB11025" s="273" t="s">
        <v>101</v>
      </c>
      <c r="CC11025" s="273" t="s">
        <v>102</v>
      </c>
      <c r="CD11025" s="282">
        <v>4</v>
      </c>
      <c r="CE11025" s="274">
        <v>45047</v>
      </c>
      <c r="CI11025" s="273" t="s">
        <v>104</v>
      </c>
      <c r="CM11025" s="273" t="s">
        <v>73</v>
      </c>
      <c r="CN11025" s="273">
        <v>3</v>
      </c>
    </row>
    <row r="11026" spans="74:92">
      <c r="BV11026" s="273" t="s">
        <v>83</v>
      </c>
      <c r="BW11026" s="273" t="s">
        <v>194</v>
      </c>
      <c r="BX11026" s="273" t="s">
        <v>385</v>
      </c>
      <c r="BY11026" s="273" t="s">
        <v>790</v>
      </c>
      <c r="BZ11026" s="273" t="s">
        <v>86</v>
      </c>
      <c r="CA11026" s="273" t="s">
        <v>87</v>
      </c>
      <c r="CB11026" s="273" t="s">
        <v>88</v>
      </c>
      <c r="CC11026" s="273" t="s">
        <v>89</v>
      </c>
      <c r="CD11026" s="282">
        <v>3</v>
      </c>
      <c r="CE11026" s="274">
        <v>45047</v>
      </c>
      <c r="CI11026" s="273" t="s">
        <v>80</v>
      </c>
      <c r="CM11026" s="273" t="s">
        <v>73</v>
      </c>
      <c r="CN11026" s="273">
        <v>3</v>
      </c>
    </row>
    <row r="11027" spans="74:92">
      <c r="BV11027" s="273" t="s">
        <v>83</v>
      </c>
      <c r="BW11027" s="273" t="s">
        <v>194</v>
      </c>
      <c r="BX11027" s="273" t="s">
        <v>385</v>
      </c>
      <c r="BY11027" s="273" t="s">
        <v>790</v>
      </c>
      <c r="BZ11027" s="273" t="s">
        <v>110</v>
      </c>
      <c r="CA11027" s="273" t="s">
        <v>111</v>
      </c>
      <c r="CB11027" s="273" t="s">
        <v>112</v>
      </c>
      <c r="CC11027" s="273" t="s">
        <v>113</v>
      </c>
      <c r="CD11027" s="282">
        <v>4</v>
      </c>
      <c r="CE11027" s="274">
        <v>45047</v>
      </c>
      <c r="CI11027" s="273" t="s">
        <v>80</v>
      </c>
      <c r="CM11027" s="273" t="s">
        <v>73</v>
      </c>
      <c r="CN11027" s="273">
        <v>3</v>
      </c>
    </row>
    <row r="11028" spans="74:92">
      <c r="BV11028" s="273" t="s">
        <v>83</v>
      </c>
      <c r="BW11028" s="273" t="s">
        <v>194</v>
      </c>
      <c r="BX11028" s="273" t="s">
        <v>385</v>
      </c>
      <c r="BY11028" s="273" t="s">
        <v>790</v>
      </c>
      <c r="BZ11028" s="273" t="s">
        <v>110</v>
      </c>
      <c r="CA11028" s="273" t="s">
        <v>111</v>
      </c>
      <c r="CB11028" s="273" t="s">
        <v>117</v>
      </c>
      <c r="CC11028" s="273" t="s">
        <v>118</v>
      </c>
      <c r="CD11028" s="282">
        <v>5</v>
      </c>
      <c r="CE11028" s="274">
        <v>45047</v>
      </c>
      <c r="CI11028" s="273" t="s">
        <v>104</v>
      </c>
      <c r="CM11028" s="273" t="s">
        <v>73</v>
      </c>
      <c r="CN11028" s="273">
        <v>3</v>
      </c>
    </row>
    <row r="11029" spans="74:92">
      <c r="BV11029" s="273" t="s">
        <v>83</v>
      </c>
      <c r="BW11029" s="273" t="s">
        <v>194</v>
      </c>
      <c r="BX11029" s="273" t="s">
        <v>385</v>
      </c>
      <c r="BY11029" s="273" t="s">
        <v>790</v>
      </c>
      <c r="BZ11029" s="273" t="s">
        <v>126</v>
      </c>
      <c r="CA11029" s="273" t="s">
        <v>127</v>
      </c>
      <c r="CB11029" s="273" t="s">
        <v>128</v>
      </c>
      <c r="CC11029" s="273" t="s">
        <v>129</v>
      </c>
      <c r="CD11029" s="282">
        <v>6</v>
      </c>
      <c r="CE11029" s="274">
        <v>45047</v>
      </c>
      <c r="CF11029" s="273">
        <v>459974</v>
      </c>
      <c r="CG11029" s="273" t="s">
        <v>1073</v>
      </c>
      <c r="CH11029" s="273">
        <v>2091.0234050399999</v>
      </c>
      <c r="CI11029" s="273" t="s">
        <v>80</v>
      </c>
      <c r="CM11029" s="273" t="s">
        <v>73</v>
      </c>
      <c r="CN11029" s="273">
        <v>3</v>
      </c>
    </row>
    <row r="11030" spans="74:92">
      <c r="BV11030" s="273" t="s">
        <v>83</v>
      </c>
      <c r="BW11030" s="273" t="s">
        <v>194</v>
      </c>
      <c r="BX11030" s="273" t="s">
        <v>385</v>
      </c>
      <c r="BY11030" s="273" t="s">
        <v>790</v>
      </c>
      <c r="BZ11030" s="273" t="s">
        <v>126</v>
      </c>
      <c r="CA11030" s="273" t="s">
        <v>127</v>
      </c>
      <c r="CB11030" s="273" t="s">
        <v>133</v>
      </c>
      <c r="CC11030" s="273" t="s">
        <v>134</v>
      </c>
      <c r="CD11030" s="282">
        <v>7</v>
      </c>
      <c r="CE11030" s="274">
        <v>45047</v>
      </c>
      <c r="CF11030" s="273">
        <v>6100.63</v>
      </c>
      <c r="CG11030" s="273" t="s">
        <v>104</v>
      </c>
      <c r="CH11030" s="273">
        <v>6100.63</v>
      </c>
      <c r="CI11030" s="273" t="s">
        <v>104</v>
      </c>
      <c r="CM11030" s="273" t="s">
        <v>73</v>
      </c>
      <c r="CN11030" s="273">
        <v>3</v>
      </c>
    </row>
    <row r="11031" spans="74:92">
      <c r="BV11031" s="273" t="s">
        <v>83</v>
      </c>
      <c r="BW11031" s="273" t="s">
        <v>194</v>
      </c>
      <c r="BX11031" s="273" t="s">
        <v>385</v>
      </c>
      <c r="BY11031" s="273" t="s">
        <v>790</v>
      </c>
      <c r="BZ11031" s="273" t="s">
        <v>151</v>
      </c>
      <c r="CA11031" s="273" t="s">
        <v>152</v>
      </c>
      <c r="CB11031" s="273" t="s">
        <v>153</v>
      </c>
      <c r="CC11031" s="273" t="s">
        <v>154</v>
      </c>
      <c r="CD11031" s="282">
        <v>10</v>
      </c>
      <c r="CE11031" s="274">
        <v>45047</v>
      </c>
      <c r="CF11031" s="273">
        <v>459974</v>
      </c>
      <c r="CG11031" s="273" t="s">
        <v>1073</v>
      </c>
      <c r="CH11031" s="273">
        <v>2091.0234050399999</v>
      </c>
      <c r="CI11031" s="273" t="s">
        <v>80</v>
      </c>
      <c r="CM11031" s="273" t="s">
        <v>73</v>
      </c>
      <c r="CN11031" s="273">
        <v>3</v>
      </c>
    </row>
    <row r="11032" spans="74:92">
      <c r="BV11032" s="273" t="s">
        <v>83</v>
      </c>
      <c r="BW11032" s="273" t="s">
        <v>194</v>
      </c>
      <c r="BX11032" s="273" t="s">
        <v>385</v>
      </c>
      <c r="BY11032" s="273" t="s">
        <v>790</v>
      </c>
      <c r="BZ11032" s="273" t="s">
        <v>138</v>
      </c>
      <c r="CA11032" s="273" t="s">
        <v>139</v>
      </c>
      <c r="CB11032" s="273" t="s">
        <v>140</v>
      </c>
      <c r="CC11032" s="273" t="s">
        <v>141</v>
      </c>
      <c r="CD11032" s="282">
        <v>9</v>
      </c>
      <c r="CE11032" s="274">
        <v>45047</v>
      </c>
      <c r="CF11032" s="273">
        <v>0</v>
      </c>
      <c r="CG11032" s="273" t="s">
        <v>1073</v>
      </c>
      <c r="CH11032" s="273">
        <v>0</v>
      </c>
      <c r="CI11032" s="273" t="s">
        <v>80</v>
      </c>
      <c r="CM11032" s="273" t="s">
        <v>73</v>
      </c>
      <c r="CN11032" s="273">
        <v>3</v>
      </c>
    </row>
    <row r="11033" spans="74:92">
      <c r="BV11033" s="273" t="s">
        <v>83</v>
      </c>
      <c r="BW11033" s="273" t="s">
        <v>194</v>
      </c>
      <c r="BX11033" s="273" t="s">
        <v>385</v>
      </c>
      <c r="BY11033" s="273" t="s">
        <v>790</v>
      </c>
      <c r="BZ11033" s="273" t="s">
        <v>151</v>
      </c>
      <c r="CA11033" s="273" t="s">
        <v>152</v>
      </c>
      <c r="CB11033" s="273" t="s">
        <v>161</v>
      </c>
      <c r="CC11033" s="273" t="s">
        <v>162</v>
      </c>
      <c r="CD11033" s="282">
        <v>11</v>
      </c>
      <c r="CE11033" s="274">
        <v>45047</v>
      </c>
      <c r="CF11033" s="273">
        <v>0</v>
      </c>
      <c r="CG11033" s="273" t="s">
        <v>1073</v>
      </c>
      <c r="CH11033" s="273">
        <v>0</v>
      </c>
      <c r="CI11033" s="273" t="s">
        <v>80</v>
      </c>
      <c r="CM11033" s="273" t="s">
        <v>73</v>
      </c>
      <c r="CN11033" s="273">
        <v>3</v>
      </c>
    </row>
    <row r="11034" spans="74:92">
      <c r="BV11034" s="273" t="s">
        <v>83</v>
      </c>
      <c r="BW11034" s="273" t="s">
        <v>194</v>
      </c>
      <c r="BX11034" s="273" t="s">
        <v>385</v>
      </c>
      <c r="BY11034" s="273" t="s">
        <v>790</v>
      </c>
      <c r="BZ11034" s="273" t="s">
        <v>167</v>
      </c>
      <c r="CA11034" s="273" t="s">
        <v>168</v>
      </c>
      <c r="CB11034" s="273" t="s">
        <v>169</v>
      </c>
      <c r="CC11034" s="273" t="s">
        <v>170</v>
      </c>
      <c r="CD11034" s="282">
        <v>12</v>
      </c>
      <c r="CE11034" s="274">
        <v>45047</v>
      </c>
      <c r="CF11034" s="273">
        <v>0</v>
      </c>
      <c r="CG11034" s="273" t="s">
        <v>1073</v>
      </c>
      <c r="CH11034" s="273">
        <v>0</v>
      </c>
      <c r="CI11034" s="273" t="s">
        <v>80</v>
      </c>
      <c r="CM11034" s="273" t="s">
        <v>73</v>
      </c>
      <c r="CN11034" s="273">
        <v>3</v>
      </c>
    </row>
    <row r="11035" spans="74:92">
      <c r="BV11035" s="273" t="s">
        <v>83</v>
      </c>
      <c r="BW11035" s="273" t="s">
        <v>194</v>
      </c>
      <c r="BX11035" s="273" t="s">
        <v>385</v>
      </c>
      <c r="BY11035" s="273" t="s">
        <v>790</v>
      </c>
      <c r="BZ11035" s="273" t="s">
        <v>167</v>
      </c>
      <c r="CA11035" s="273" t="s">
        <v>168</v>
      </c>
      <c r="CB11035" s="273" t="s">
        <v>353</v>
      </c>
      <c r="CC11035" s="273" t="s">
        <v>354</v>
      </c>
      <c r="CD11035" s="282">
        <v>13</v>
      </c>
      <c r="CE11035" s="274">
        <v>45047</v>
      </c>
      <c r="CF11035" s="273">
        <v>0</v>
      </c>
      <c r="CG11035" s="273" t="s">
        <v>1073</v>
      </c>
      <c r="CH11035" s="273">
        <v>0</v>
      </c>
      <c r="CI11035" s="273" t="s">
        <v>80</v>
      </c>
      <c r="CM11035" s="273" t="s">
        <v>73</v>
      </c>
      <c r="CN11035" s="273">
        <v>3</v>
      </c>
    </row>
    <row r="11036" spans="74:92">
      <c r="BV11036" s="273" t="s">
        <v>83</v>
      </c>
      <c r="BW11036" s="273" t="s">
        <v>194</v>
      </c>
      <c r="BX11036" s="273" t="s">
        <v>385</v>
      </c>
      <c r="BY11036" s="273" t="s">
        <v>790</v>
      </c>
      <c r="BZ11036" s="273" t="s">
        <v>167</v>
      </c>
      <c r="CA11036" s="273" t="s">
        <v>168</v>
      </c>
      <c r="CB11036" s="273" t="s">
        <v>313</v>
      </c>
      <c r="CC11036" s="273" t="s">
        <v>314</v>
      </c>
      <c r="CD11036" s="282">
        <v>14</v>
      </c>
      <c r="CE11036" s="274">
        <v>45047</v>
      </c>
      <c r="CF11036" s="273">
        <v>0</v>
      </c>
      <c r="CG11036" s="273" t="s">
        <v>1073</v>
      </c>
      <c r="CH11036" s="273">
        <v>0</v>
      </c>
      <c r="CI11036" s="273" t="s">
        <v>80</v>
      </c>
      <c r="CM11036" s="273" t="s">
        <v>73</v>
      </c>
      <c r="CN11036" s="273">
        <v>3</v>
      </c>
    </row>
    <row r="11037" spans="74:92">
      <c r="BV11037" s="273" t="s">
        <v>83</v>
      </c>
      <c r="BW11037" s="273" t="s">
        <v>194</v>
      </c>
      <c r="BX11037" s="273" t="s">
        <v>385</v>
      </c>
      <c r="BY11037" s="273" t="s">
        <v>790</v>
      </c>
      <c r="BZ11037" s="273" t="s">
        <v>204</v>
      </c>
      <c r="CA11037" s="273" t="s">
        <v>205</v>
      </c>
      <c r="CB11037" s="273" t="s">
        <v>206</v>
      </c>
      <c r="CC11037" s="273" t="s">
        <v>207</v>
      </c>
      <c r="CD11037" s="282">
        <v>0</v>
      </c>
      <c r="CE11037" s="274">
        <v>45047</v>
      </c>
      <c r="CG11037" s="273" t="s">
        <v>181</v>
      </c>
      <c r="CI11037" s="273" t="s">
        <v>208</v>
      </c>
      <c r="CJ11037" s="273" t="s">
        <v>2319</v>
      </c>
      <c r="CM11037" s="273" t="s">
        <v>73</v>
      </c>
      <c r="CN11037" s="273">
        <v>3</v>
      </c>
    </row>
    <row r="11038" spans="74:92">
      <c r="BV11038" s="273" t="s">
        <v>83</v>
      </c>
      <c r="BW11038" s="273" t="s">
        <v>194</v>
      </c>
      <c r="BX11038" s="273" t="s">
        <v>385</v>
      </c>
      <c r="BY11038" s="273" t="s">
        <v>790</v>
      </c>
      <c r="BZ11038" s="273" t="s">
        <v>86</v>
      </c>
      <c r="CA11038" s="273" t="s">
        <v>87</v>
      </c>
      <c r="CB11038" s="273" t="s">
        <v>179</v>
      </c>
      <c r="CC11038" s="273" t="s">
        <v>180</v>
      </c>
      <c r="CD11038" s="282">
        <v>1</v>
      </c>
      <c r="CE11038" s="274">
        <v>45047</v>
      </c>
      <c r="CI11038" s="273" t="s">
        <v>181</v>
      </c>
      <c r="CM11038" s="273" t="s">
        <v>73</v>
      </c>
      <c r="CN11038" s="273">
        <v>3</v>
      </c>
    </row>
    <row r="11039" spans="74:92">
      <c r="BV11039" s="273" t="s">
        <v>83</v>
      </c>
      <c r="BW11039" s="273" t="s">
        <v>194</v>
      </c>
      <c r="BX11039" s="273" t="s">
        <v>385</v>
      </c>
      <c r="BY11039" s="273" t="s">
        <v>790</v>
      </c>
      <c r="BZ11039" s="273" t="s">
        <v>167</v>
      </c>
      <c r="CA11039" s="273" t="s">
        <v>168</v>
      </c>
      <c r="CB11039" s="273" t="s">
        <v>319</v>
      </c>
      <c r="CC11039" s="273" t="s">
        <v>320</v>
      </c>
      <c r="CD11039" s="282">
        <v>15</v>
      </c>
      <c r="CE11039" s="274">
        <v>45047</v>
      </c>
      <c r="CF11039" s="273">
        <v>0</v>
      </c>
      <c r="CG11039" s="273" t="s">
        <v>1073</v>
      </c>
      <c r="CH11039" s="273">
        <v>0</v>
      </c>
      <c r="CI11039" s="273" t="s">
        <v>80</v>
      </c>
      <c r="CM11039" s="273" t="s">
        <v>73</v>
      </c>
      <c r="CN11039" s="273">
        <v>3</v>
      </c>
    </row>
    <row r="11040" spans="74:92">
      <c r="BV11040" s="273" t="s">
        <v>83</v>
      </c>
      <c r="BW11040" s="273" t="s">
        <v>194</v>
      </c>
      <c r="BX11040" s="273" t="s">
        <v>385</v>
      </c>
      <c r="BY11040" s="273" t="s">
        <v>790</v>
      </c>
      <c r="BZ11040" s="273" t="s">
        <v>138</v>
      </c>
      <c r="CA11040" s="273" t="s">
        <v>139</v>
      </c>
      <c r="CB11040" s="273" t="s">
        <v>190</v>
      </c>
      <c r="CC11040" s="273" t="s">
        <v>191</v>
      </c>
      <c r="CD11040" s="282">
        <v>8</v>
      </c>
      <c r="CE11040" s="274">
        <v>45047</v>
      </c>
      <c r="CF11040" s="273">
        <v>0</v>
      </c>
      <c r="CG11040" s="273" t="s">
        <v>1073</v>
      </c>
      <c r="CH11040" s="273">
        <v>0</v>
      </c>
      <c r="CI11040" s="273" t="s">
        <v>80</v>
      </c>
      <c r="CM11040" s="273" t="s">
        <v>73</v>
      </c>
      <c r="CN11040" s="273">
        <v>3</v>
      </c>
    </row>
    <row r="11041" spans="74:92">
      <c r="BV11041" s="273" t="s">
        <v>83</v>
      </c>
      <c r="BW11041" s="273" t="s">
        <v>194</v>
      </c>
      <c r="BX11041" s="273" t="s">
        <v>385</v>
      </c>
      <c r="BY11041" s="273" t="s">
        <v>790</v>
      </c>
      <c r="BZ11041" s="273" t="s">
        <v>86</v>
      </c>
      <c r="CA11041" s="273" t="s">
        <v>87</v>
      </c>
      <c r="CB11041" s="273" t="s">
        <v>233</v>
      </c>
      <c r="CC11041" s="273" t="s">
        <v>234</v>
      </c>
      <c r="CD11041" s="282">
        <v>1</v>
      </c>
      <c r="CE11041" s="274">
        <v>45047</v>
      </c>
      <c r="CI11041" s="273" t="s">
        <v>181</v>
      </c>
      <c r="CM11041" s="273" t="s">
        <v>73</v>
      </c>
      <c r="CN11041" s="273">
        <v>3</v>
      </c>
    </row>
    <row r="11042" spans="74:92">
      <c r="BV11042" s="273" t="s">
        <v>83</v>
      </c>
      <c r="BW11042" s="273" t="s">
        <v>194</v>
      </c>
      <c r="BX11042" s="273" t="s">
        <v>385</v>
      </c>
      <c r="BY11042" s="273" t="s">
        <v>790</v>
      </c>
      <c r="BZ11042" s="273" t="s">
        <v>86</v>
      </c>
      <c r="CA11042" s="273" t="s">
        <v>87</v>
      </c>
      <c r="CB11042" s="273" t="s">
        <v>217</v>
      </c>
      <c r="CC11042" s="273" t="s">
        <v>218</v>
      </c>
      <c r="CD11042" s="282">
        <v>2</v>
      </c>
      <c r="CE11042" s="274">
        <v>45047</v>
      </c>
      <c r="CI11042" s="273" t="s">
        <v>181</v>
      </c>
      <c r="CM11042" s="273" t="s">
        <v>73</v>
      </c>
      <c r="CN11042" s="273">
        <v>3</v>
      </c>
    </row>
    <row r="11043" spans="74:92">
      <c r="BV11043" s="273" t="s">
        <v>83</v>
      </c>
      <c r="BW11043" s="273" t="s">
        <v>194</v>
      </c>
      <c r="BX11043" s="273" t="s">
        <v>385</v>
      </c>
      <c r="BY11043" s="273" t="s">
        <v>790</v>
      </c>
      <c r="BZ11043" s="273" t="s">
        <v>86</v>
      </c>
      <c r="CA11043" s="273" t="s">
        <v>87</v>
      </c>
      <c r="CB11043" s="273" t="s">
        <v>225</v>
      </c>
      <c r="CC11043" s="273" t="s">
        <v>226</v>
      </c>
      <c r="CD11043" s="282">
        <v>5</v>
      </c>
      <c r="CE11043" s="274">
        <v>45047</v>
      </c>
      <c r="CI11043" s="273" t="s">
        <v>80</v>
      </c>
      <c r="CM11043" s="273" t="s">
        <v>73</v>
      </c>
      <c r="CN11043" s="273">
        <v>3</v>
      </c>
    </row>
    <row r="11044" spans="74:92">
      <c r="BV11044" s="273" t="s">
        <v>83</v>
      </c>
      <c r="BW11044" s="273" t="s">
        <v>194</v>
      </c>
      <c r="BX11044" s="273" t="s">
        <v>385</v>
      </c>
      <c r="BY11044" s="273" t="s">
        <v>790</v>
      </c>
      <c r="BZ11044" s="273" t="s">
        <v>86</v>
      </c>
      <c r="CA11044" s="273" t="s">
        <v>87</v>
      </c>
      <c r="CB11044" s="273" t="s">
        <v>225</v>
      </c>
      <c r="CC11044" s="273" t="s">
        <v>226</v>
      </c>
      <c r="CD11044" s="282">
        <v>5</v>
      </c>
      <c r="CE11044" s="274">
        <v>45078</v>
      </c>
      <c r="CI11044" s="273" t="s">
        <v>80</v>
      </c>
      <c r="CM11044" s="273" t="s">
        <v>73</v>
      </c>
      <c r="CN11044" s="273">
        <v>3</v>
      </c>
    </row>
    <row r="11045" spans="74:92">
      <c r="BV11045" s="273" t="s">
        <v>83</v>
      </c>
      <c r="BW11045" s="273" t="s">
        <v>194</v>
      </c>
      <c r="BX11045" s="273" t="s">
        <v>385</v>
      </c>
      <c r="BY11045" s="273" t="s">
        <v>790</v>
      </c>
      <c r="BZ11045" s="273" t="s">
        <v>86</v>
      </c>
      <c r="CA11045" s="273" t="s">
        <v>87</v>
      </c>
      <c r="CB11045" s="273" t="s">
        <v>217</v>
      </c>
      <c r="CC11045" s="273" t="s">
        <v>218</v>
      </c>
      <c r="CD11045" s="282">
        <v>2</v>
      </c>
      <c r="CE11045" s="274">
        <v>45078</v>
      </c>
      <c r="CI11045" s="273" t="s">
        <v>181</v>
      </c>
      <c r="CM11045" s="273" t="s">
        <v>73</v>
      </c>
      <c r="CN11045" s="273">
        <v>3</v>
      </c>
    </row>
    <row r="11046" spans="74:92">
      <c r="BV11046" s="273" t="s">
        <v>83</v>
      </c>
      <c r="BW11046" s="273" t="s">
        <v>194</v>
      </c>
      <c r="BX11046" s="273" t="s">
        <v>385</v>
      </c>
      <c r="BY11046" s="273" t="s">
        <v>790</v>
      </c>
      <c r="BZ11046" s="273" t="s">
        <v>86</v>
      </c>
      <c r="CA11046" s="273" t="s">
        <v>87</v>
      </c>
      <c r="CB11046" s="273" t="s">
        <v>233</v>
      </c>
      <c r="CC11046" s="273" t="s">
        <v>234</v>
      </c>
      <c r="CD11046" s="282">
        <v>1</v>
      </c>
      <c r="CE11046" s="274">
        <v>45078</v>
      </c>
      <c r="CI11046" s="273" t="s">
        <v>181</v>
      </c>
      <c r="CM11046" s="273" t="s">
        <v>73</v>
      </c>
      <c r="CN11046" s="273">
        <v>3</v>
      </c>
    </row>
    <row r="11047" spans="74:92">
      <c r="BV11047" s="273" t="s">
        <v>83</v>
      </c>
      <c r="BW11047" s="273" t="s">
        <v>194</v>
      </c>
      <c r="BX11047" s="273" t="s">
        <v>385</v>
      </c>
      <c r="BY11047" s="273" t="s">
        <v>790</v>
      </c>
      <c r="BZ11047" s="273" t="s">
        <v>138</v>
      </c>
      <c r="CA11047" s="273" t="s">
        <v>139</v>
      </c>
      <c r="CB11047" s="273" t="s">
        <v>190</v>
      </c>
      <c r="CC11047" s="273" t="s">
        <v>191</v>
      </c>
      <c r="CD11047" s="282">
        <v>8</v>
      </c>
      <c r="CE11047" s="274">
        <v>45078</v>
      </c>
      <c r="CF11047" s="273">
        <v>0</v>
      </c>
      <c r="CG11047" s="273" t="s">
        <v>1073</v>
      </c>
      <c r="CH11047" s="273">
        <v>0</v>
      </c>
      <c r="CI11047" s="273" t="s">
        <v>80</v>
      </c>
      <c r="CM11047" s="273" t="s">
        <v>73</v>
      </c>
      <c r="CN11047" s="273">
        <v>3</v>
      </c>
    </row>
    <row r="11048" spans="74:92">
      <c r="BV11048" s="273" t="s">
        <v>83</v>
      </c>
      <c r="BW11048" s="273" t="s">
        <v>194</v>
      </c>
      <c r="BX11048" s="273" t="s">
        <v>385</v>
      </c>
      <c r="BY11048" s="273" t="s">
        <v>790</v>
      </c>
      <c r="BZ11048" s="273" t="s">
        <v>167</v>
      </c>
      <c r="CA11048" s="273" t="s">
        <v>168</v>
      </c>
      <c r="CB11048" s="273" t="s">
        <v>319</v>
      </c>
      <c r="CC11048" s="273" t="s">
        <v>320</v>
      </c>
      <c r="CD11048" s="282">
        <v>15</v>
      </c>
      <c r="CE11048" s="274">
        <v>45078</v>
      </c>
      <c r="CF11048" s="273">
        <v>0</v>
      </c>
      <c r="CG11048" s="273" t="s">
        <v>1073</v>
      </c>
      <c r="CH11048" s="273">
        <v>0</v>
      </c>
      <c r="CI11048" s="273" t="s">
        <v>80</v>
      </c>
      <c r="CM11048" s="273" t="s">
        <v>73</v>
      </c>
      <c r="CN11048" s="273">
        <v>3</v>
      </c>
    </row>
    <row r="11049" spans="74:92">
      <c r="BV11049" s="273" t="s">
        <v>83</v>
      </c>
      <c r="BW11049" s="273" t="s">
        <v>194</v>
      </c>
      <c r="BX11049" s="273" t="s">
        <v>385</v>
      </c>
      <c r="BY11049" s="273" t="s">
        <v>790</v>
      </c>
      <c r="BZ11049" s="273" t="s">
        <v>86</v>
      </c>
      <c r="CA11049" s="273" t="s">
        <v>87</v>
      </c>
      <c r="CB11049" s="273" t="s">
        <v>179</v>
      </c>
      <c r="CC11049" s="273" t="s">
        <v>180</v>
      </c>
      <c r="CD11049" s="282">
        <v>1</v>
      </c>
      <c r="CE11049" s="274">
        <v>45078</v>
      </c>
      <c r="CI11049" s="273" t="s">
        <v>181</v>
      </c>
      <c r="CM11049" s="273" t="s">
        <v>73</v>
      </c>
      <c r="CN11049" s="273">
        <v>3</v>
      </c>
    </row>
    <row r="11050" spans="74:92">
      <c r="BV11050" s="273" t="s">
        <v>83</v>
      </c>
      <c r="BW11050" s="273" t="s">
        <v>194</v>
      </c>
      <c r="BX11050" s="273" t="s">
        <v>385</v>
      </c>
      <c r="BY11050" s="273" t="s">
        <v>790</v>
      </c>
      <c r="BZ11050" s="273" t="s">
        <v>204</v>
      </c>
      <c r="CA11050" s="273" t="s">
        <v>205</v>
      </c>
      <c r="CB11050" s="273" t="s">
        <v>206</v>
      </c>
      <c r="CC11050" s="273" t="s">
        <v>207</v>
      </c>
      <c r="CD11050" s="282">
        <v>0</v>
      </c>
      <c r="CE11050" s="274">
        <v>45078</v>
      </c>
      <c r="CG11050" s="273" t="s">
        <v>181</v>
      </c>
      <c r="CI11050" s="273" t="s">
        <v>208</v>
      </c>
      <c r="CJ11050" s="273" t="s">
        <v>2319</v>
      </c>
      <c r="CM11050" s="273" t="s">
        <v>73</v>
      </c>
      <c r="CN11050" s="273">
        <v>3</v>
      </c>
    </row>
    <row r="11051" spans="74:92">
      <c r="BV11051" s="273" t="s">
        <v>83</v>
      </c>
      <c r="BW11051" s="273" t="s">
        <v>194</v>
      </c>
      <c r="BX11051" s="273" t="s">
        <v>385</v>
      </c>
      <c r="BY11051" s="273" t="s">
        <v>790</v>
      </c>
      <c r="BZ11051" s="273" t="s">
        <v>167</v>
      </c>
      <c r="CA11051" s="273" t="s">
        <v>168</v>
      </c>
      <c r="CB11051" s="273" t="s">
        <v>313</v>
      </c>
      <c r="CC11051" s="273" t="s">
        <v>314</v>
      </c>
      <c r="CD11051" s="282">
        <v>14</v>
      </c>
      <c r="CE11051" s="274">
        <v>45078</v>
      </c>
      <c r="CF11051" s="273">
        <v>0</v>
      </c>
      <c r="CG11051" s="273" t="s">
        <v>1073</v>
      </c>
      <c r="CH11051" s="273">
        <v>0</v>
      </c>
      <c r="CI11051" s="273" t="s">
        <v>80</v>
      </c>
      <c r="CM11051" s="273" t="s">
        <v>73</v>
      </c>
      <c r="CN11051" s="273">
        <v>3</v>
      </c>
    </row>
    <row r="11052" spans="74:92">
      <c r="BV11052" s="273" t="s">
        <v>83</v>
      </c>
      <c r="BW11052" s="273" t="s">
        <v>194</v>
      </c>
      <c r="BX11052" s="273" t="s">
        <v>385</v>
      </c>
      <c r="BY11052" s="273" t="s">
        <v>790</v>
      </c>
      <c r="BZ11052" s="273" t="s">
        <v>167</v>
      </c>
      <c r="CA11052" s="273" t="s">
        <v>168</v>
      </c>
      <c r="CB11052" s="273" t="s">
        <v>353</v>
      </c>
      <c r="CC11052" s="273" t="s">
        <v>354</v>
      </c>
      <c r="CD11052" s="282">
        <v>13</v>
      </c>
      <c r="CE11052" s="274">
        <v>45078</v>
      </c>
      <c r="CF11052" s="273">
        <v>0</v>
      </c>
      <c r="CG11052" s="273" t="s">
        <v>1073</v>
      </c>
      <c r="CH11052" s="273">
        <v>0</v>
      </c>
      <c r="CI11052" s="273" t="s">
        <v>80</v>
      </c>
      <c r="CM11052" s="273" t="s">
        <v>73</v>
      </c>
      <c r="CN11052" s="273">
        <v>3</v>
      </c>
    </row>
    <row r="11053" spans="74:92">
      <c r="BV11053" s="273" t="s">
        <v>83</v>
      </c>
      <c r="BW11053" s="273" t="s">
        <v>194</v>
      </c>
      <c r="BX11053" s="273" t="s">
        <v>385</v>
      </c>
      <c r="BY11053" s="273" t="s">
        <v>790</v>
      </c>
      <c r="BZ11053" s="273" t="s">
        <v>167</v>
      </c>
      <c r="CA11053" s="273" t="s">
        <v>168</v>
      </c>
      <c r="CB11053" s="273" t="s">
        <v>169</v>
      </c>
      <c r="CC11053" s="273" t="s">
        <v>170</v>
      </c>
      <c r="CD11053" s="282">
        <v>12</v>
      </c>
      <c r="CE11053" s="274">
        <v>45078</v>
      </c>
      <c r="CF11053" s="273">
        <v>0</v>
      </c>
      <c r="CG11053" s="273" t="s">
        <v>1073</v>
      </c>
      <c r="CH11053" s="273">
        <v>0</v>
      </c>
      <c r="CI11053" s="273" t="s">
        <v>80</v>
      </c>
      <c r="CM11053" s="273" t="s">
        <v>73</v>
      </c>
      <c r="CN11053" s="273">
        <v>3</v>
      </c>
    </row>
    <row r="11054" spans="74:92">
      <c r="BV11054" s="273" t="s">
        <v>83</v>
      </c>
      <c r="BW11054" s="273" t="s">
        <v>194</v>
      </c>
      <c r="BX11054" s="273" t="s">
        <v>385</v>
      </c>
      <c r="BY11054" s="273" t="s">
        <v>790</v>
      </c>
      <c r="BZ11054" s="273" t="s">
        <v>151</v>
      </c>
      <c r="CA11054" s="273" t="s">
        <v>152</v>
      </c>
      <c r="CB11054" s="273" t="s">
        <v>161</v>
      </c>
      <c r="CC11054" s="273" t="s">
        <v>162</v>
      </c>
      <c r="CD11054" s="282">
        <v>11</v>
      </c>
      <c r="CE11054" s="274">
        <v>45078</v>
      </c>
      <c r="CF11054" s="273">
        <v>0</v>
      </c>
      <c r="CG11054" s="273" t="s">
        <v>1073</v>
      </c>
      <c r="CH11054" s="273">
        <v>0</v>
      </c>
      <c r="CI11054" s="273" t="s">
        <v>80</v>
      </c>
      <c r="CM11054" s="273" t="s">
        <v>73</v>
      </c>
      <c r="CN11054" s="273">
        <v>3</v>
      </c>
    </row>
    <row r="11055" spans="74:92">
      <c r="BV11055" s="273" t="s">
        <v>83</v>
      </c>
      <c r="BW11055" s="273" t="s">
        <v>194</v>
      </c>
      <c r="BX11055" s="273" t="s">
        <v>385</v>
      </c>
      <c r="BY11055" s="273" t="s">
        <v>790</v>
      </c>
      <c r="BZ11055" s="273" t="s">
        <v>138</v>
      </c>
      <c r="CA11055" s="273" t="s">
        <v>139</v>
      </c>
      <c r="CB11055" s="273" t="s">
        <v>140</v>
      </c>
      <c r="CC11055" s="273" t="s">
        <v>141</v>
      </c>
      <c r="CD11055" s="282">
        <v>9</v>
      </c>
      <c r="CE11055" s="274">
        <v>45078</v>
      </c>
      <c r="CF11055" s="273">
        <v>0</v>
      </c>
      <c r="CG11055" s="273" t="s">
        <v>1073</v>
      </c>
      <c r="CH11055" s="273">
        <v>0</v>
      </c>
      <c r="CI11055" s="273" t="s">
        <v>80</v>
      </c>
      <c r="CM11055" s="273" t="s">
        <v>73</v>
      </c>
      <c r="CN11055" s="273">
        <v>3</v>
      </c>
    </row>
    <row r="11056" spans="74:92">
      <c r="BV11056" s="273" t="s">
        <v>83</v>
      </c>
      <c r="BW11056" s="273" t="s">
        <v>194</v>
      </c>
      <c r="BX11056" s="273" t="s">
        <v>385</v>
      </c>
      <c r="BY11056" s="273" t="s">
        <v>790</v>
      </c>
      <c r="BZ11056" s="273" t="s">
        <v>151</v>
      </c>
      <c r="CA11056" s="273" t="s">
        <v>152</v>
      </c>
      <c r="CB11056" s="273" t="s">
        <v>153</v>
      </c>
      <c r="CC11056" s="273" t="s">
        <v>154</v>
      </c>
      <c r="CD11056" s="282">
        <v>10</v>
      </c>
      <c r="CE11056" s="274">
        <v>45078</v>
      </c>
      <c r="CF11056" s="273">
        <v>777209</v>
      </c>
      <c r="CG11056" s="273" t="s">
        <v>1073</v>
      </c>
      <c r="CH11056" s="273">
        <v>3533.1610256399999</v>
      </c>
      <c r="CI11056" s="273" t="s">
        <v>80</v>
      </c>
      <c r="CM11056" s="273" t="s">
        <v>73</v>
      </c>
      <c r="CN11056" s="273">
        <v>3</v>
      </c>
    </row>
    <row r="11057" spans="74:92">
      <c r="BV11057" s="273" t="s">
        <v>83</v>
      </c>
      <c r="BW11057" s="273" t="s">
        <v>194</v>
      </c>
      <c r="BX11057" s="273" t="s">
        <v>385</v>
      </c>
      <c r="BY11057" s="273" t="s">
        <v>790</v>
      </c>
      <c r="BZ11057" s="273" t="s">
        <v>126</v>
      </c>
      <c r="CA11057" s="273" t="s">
        <v>127</v>
      </c>
      <c r="CB11057" s="273" t="s">
        <v>133</v>
      </c>
      <c r="CC11057" s="273" t="s">
        <v>134</v>
      </c>
      <c r="CD11057" s="282">
        <v>7</v>
      </c>
      <c r="CE11057" s="274">
        <v>45078</v>
      </c>
      <c r="CF11057" s="273">
        <v>8716.4599999999991</v>
      </c>
      <c r="CG11057" s="273" t="s">
        <v>104</v>
      </c>
      <c r="CH11057" s="273">
        <v>8716.4599999999991</v>
      </c>
      <c r="CI11057" s="273" t="s">
        <v>104</v>
      </c>
      <c r="CM11057" s="273" t="s">
        <v>73</v>
      </c>
      <c r="CN11057" s="273">
        <v>3</v>
      </c>
    </row>
    <row r="11058" spans="74:92">
      <c r="BV11058" s="273" t="s">
        <v>83</v>
      </c>
      <c r="BW11058" s="273" t="s">
        <v>194</v>
      </c>
      <c r="BX11058" s="273" t="s">
        <v>385</v>
      </c>
      <c r="BY11058" s="273" t="s">
        <v>790</v>
      </c>
      <c r="BZ11058" s="273" t="s">
        <v>126</v>
      </c>
      <c r="CA11058" s="273" t="s">
        <v>127</v>
      </c>
      <c r="CB11058" s="273" t="s">
        <v>128</v>
      </c>
      <c r="CC11058" s="273" t="s">
        <v>129</v>
      </c>
      <c r="CD11058" s="282">
        <v>6</v>
      </c>
      <c r="CE11058" s="274">
        <v>45078</v>
      </c>
      <c r="CF11058" s="273">
        <v>777209</v>
      </c>
      <c r="CG11058" s="273" t="s">
        <v>1073</v>
      </c>
      <c r="CH11058" s="273">
        <v>3533.1610256399999</v>
      </c>
      <c r="CI11058" s="273" t="s">
        <v>80</v>
      </c>
      <c r="CM11058" s="273" t="s">
        <v>73</v>
      </c>
      <c r="CN11058" s="273">
        <v>3</v>
      </c>
    </row>
    <row r="11059" spans="74:92">
      <c r="BV11059" s="273" t="s">
        <v>83</v>
      </c>
      <c r="BW11059" s="273" t="s">
        <v>194</v>
      </c>
      <c r="BX11059" s="273" t="s">
        <v>385</v>
      </c>
      <c r="BY11059" s="273" t="s">
        <v>790</v>
      </c>
      <c r="BZ11059" s="273" t="s">
        <v>110</v>
      </c>
      <c r="CA11059" s="273" t="s">
        <v>111</v>
      </c>
      <c r="CB11059" s="273" t="s">
        <v>117</v>
      </c>
      <c r="CC11059" s="273" t="s">
        <v>118</v>
      </c>
      <c r="CD11059" s="282">
        <v>5</v>
      </c>
      <c r="CE11059" s="274">
        <v>45078</v>
      </c>
      <c r="CI11059" s="273" t="s">
        <v>104</v>
      </c>
      <c r="CM11059" s="273" t="s">
        <v>73</v>
      </c>
      <c r="CN11059" s="273">
        <v>3</v>
      </c>
    </row>
    <row r="11060" spans="74:92">
      <c r="BV11060" s="273" t="s">
        <v>83</v>
      </c>
      <c r="BW11060" s="273" t="s">
        <v>194</v>
      </c>
      <c r="BX11060" s="273" t="s">
        <v>385</v>
      </c>
      <c r="BY11060" s="273" t="s">
        <v>790</v>
      </c>
      <c r="BZ11060" s="273" t="s">
        <v>110</v>
      </c>
      <c r="CA11060" s="273" t="s">
        <v>111</v>
      </c>
      <c r="CB11060" s="273" t="s">
        <v>112</v>
      </c>
      <c r="CC11060" s="273" t="s">
        <v>113</v>
      </c>
      <c r="CD11060" s="282">
        <v>4</v>
      </c>
      <c r="CE11060" s="274">
        <v>45078</v>
      </c>
      <c r="CI11060" s="273" t="s">
        <v>80</v>
      </c>
      <c r="CM11060" s="273" t="s">
        <v>73</v>
      </c>
      <c r="CN11060" s="273">
        <v>3</v>
      </c>
    </row>
    <row r="11061" spans="74:92">
      <c r="BV11061" s="273" t="s">
        <v>83</v>
      </c>
      <c r="BW11061" s="273" t="s">
        <v>194</v>
      </c>
      <c r="BX11061" s="273" t="s">
        <v>385</v>
      </c>
      <c r="BY11061" s="273" t="s">
        <v>790</v>
      </c>
      <c r="BZ11061" s="273" t="s">
        <v>86</v>
      </c>
      <c r="CA11061" s="273" t="s">
        <v>87</v>
      </c>
      <c r="CB11061" s="273" t="s">
        <v>88</v>
      </c>
      <c r="CC11061" s="273" t="s">
        <v>89</v>
      </c>
      <c r="CD11061" s="282">
        <v>3</v>
      </c>
      <c r="CE11061" s="274">
        <v>45078</v>
      </c>
      <c r="CI11061" s="273" t="s">
        <v>80</v>
      </c>
      <c r="CM11061" s="273" t="s">
        <v>73</v>
      </c>
      <c r="CN11061" s="273">
        <v>3</v>
      </c>
    </row>
    <row r="11062" spans="74:92">
      <c r="BV11062" s="273" t="s">
        <v>83</v>
      </c>
      <c r="BW11062" s="273" t="s">
        <v>194</v>
      </c>
      <c r="BX11062" s="273" t="s">
        <v>385</v>
      </c>
      <c r="BY11062" s="273" t="s">
        <v>790</v>
      </c>
      <c r="BZ11062" s="273" t="s">
        <v>86</v>
      </c>
      <c r="CA11062" s="273" t="s">
        <v>87</v>
      </c>
      <c r="CB11062" s="273" t="s">
        <v>101</v>
      </c>
      <c r="CC11062" s="273" t="s">
        <v>102</v>
      </c>
      <c r="CD11062" s="282">
        <v>4</v>
      </c>
      <c r="CE11062" s="274">
        <v>45078</v>
      </c>
      <c r="CI11062" s="273" t="s">
        <v>104</v>
      </c>
      <c r="CM11062" s="273" t="s">
        <v>73</v>
      </c>
      <c r="CN11062" s="273">
        <v>3</v>
      </c>
    </row>
    <row r="11063" spans="74:92">
      <c r="BV11063" s="273" t="s">
        <v>83</v>
      </c>
      <c r="BW11063" s="273" t="s">
        <v>194</v>
      </c>
      <c r="BX11063" s="273" t="s">
        <v>385</v>
      </c>
      <c r="BY11063" s="273" t="s">
        <v>790</v>
      </c>
      <c r="BZ11063" s="273" t="s">
        <v>86</v>
      </c>
      <c r="CA11063" s="273" t="s">
        <v>87</v>
      </c>
      <c r="CB11063" s="273" t="s">
        <v>101</v>
      </c>
      <c r="CC11063" s="273" t="s">
        <v>102</v>
      </c>
      <c r="CD11063" s="282">
        <v>4</v>
      </c>
      <c r="CE11063" s="274">
        <v>45108</v>
      </c>
      <c r="CI11063" s="273" t="s">
        <v>104</v>
      </c>
      <c r="CM11063" s="273" t="s">
        <v>73</v>
      </c>
      <c r="CN11063" s="273">
        <v>3</v>
      </c>
    </row>
    <row r="11064" spans="74:92">
      <c r="BV11064" s="273" t="s">
        <v>83</v>
      </c>
      <c r="BW11064" s="273" t="s">
        <v>194</v>
      </c>
      <c r="BX11064" s="273" t="s">
        <v>385</v>
      </c>
      <c r="BY11064" s="273" t="s">
        <v>790</v>
      </c>
      <c r="BZ11064" s="273" t="s">
        <v>86</v>
      </c>
      <c r="CA11064" s="273" t="s">
        <v>87</v>
      </c>
      <c r="CB11064" s="273" t="s">
        <v>88</v>
      </c>
      <c r="CC11064" s="273" t="s">
        <v>89</v>
      </c>
      <c r="CD11064" s="282">
        <v>3</v>
      </c>
      <c r="CE11064" s="274">
        <v>45108</v>
      </c>
      <c r="CI11064" s="273" t="s">
        <v>80</v>
      </c>
      <c r="CM11064" s="273" t="s">
        <v>73</v>
      </c>
      <c r="CN11064" s="273">
        <v>3</v>
      </c>
    </row>
    <row r="11065" spans="74:92">
      <c r="BV11065" s="273" t="s">
        <v>83</v>
      </c>
      <c r="BW11065" s="273" t="s">
        <v>194</v>
      </c>
      <c r="BX11065" s="273" t="s">
        <v>385</v>
      </c>
      <c r="BY11065" s="273" t="s">
        <v>790</v>
      </c>
      <c r="BZ11065" s="273" t="s">
        <v>110</v>
      </c>
      <c r="CA11065" s="273" t="s">
        <v>111</v>
      </c>
      <c r="CB11065" s="273" t="s">
        <v>112</v>
      </c>
      <c r="CC11065" s="273" t="s">
        <v>113</v>
      </c>
      <c r="CD11065" s="282">
        <v>4</v>
      </c>
      <c r="CE11065" s="274">
        <v>45108</v>
      </c>
      <c r="CI11065" s="273" t="s">
        <v>80</v>
      </c>
      <c r="CM11065" s="273" t="s">
        <v>73</v>
      </c>
      <c r="CN11065" s="273">
        <v>3</v>
      </c>
    </row>
    <row r="11066" spans="74:92">
      <c r="BV11066" s="273" t="s">
        <v>83</v>
      </c>
      <c r="BW11066" s="273" t="s">
        <v>194</v>
      </c>
      <c r="BX11066" s="273" t="s">
        <v>385</v>
      </c>
      <c r="BY11066" s="273" t="s">
        <v>790</v>
      </c>
      <c r="BZ11066" s="273" t="s">
        <v>110</v>
      </c>
      <c r="CA11066" s="273" t="s">
        <v>111</v>
      </c>
      <c r="CB11066" s="273" t="s">
        <v>117</v>
      </c>
      <c r="CC11066" s="273" t="s">
        <v>118</v>
      </c>
      <c r="CD11066" s="282">
        <v>5</v>
      </c>
      <c r="CE11066" s="274">
        <v>45108</v>
      </c>
      <c r="CI11066" s="273" t="s">
        <v>104</v>
      </c>
      <c r="CM11066" s="273" t="s">
        <v>73</v>
      </c>
      <c r="CN11066" s="273">
        <v>3</v>
      </c>
    </row>
    <row r="11067" spans="74:92">
      <c r="BV11067" s="273" t="s">
        <v>83</v>
      </c>
      <c r="BW11067" s="273" t="s">
        <v>194</v>
      </c>
      <c r="BX11067" s="273" t="s">
        <v>385</v>
      </c>
      <c r="BY11067" s="273" t="s">
        <v>790</v>
      </c>
      <c r="BZ11067" s="273" t="s">
        <v>126</v>
      </c>
      <c r="CA11067" s="273" t="s">
        <v>127</v>
      </c>
      <c r="CB11067" s="273" t="s">
        <v>128</v>
      </c>
      <c r="CC11067" s="273" t="s">
        <v>129</v>
      </c>
      <c r="CD11067" s="282">
        <v>6</v>
      </c>
      <c r="CE11067" s="274">
        <v>45108</v>
      </c>
      <c r="CF11067" s="273">
        <v>844759</v>
      </c>
      <c r="CG11067" s="273" t="s">
        <v>1073</v>
      </c>
      <c r="CH11067" s="273">
        <v>3840.2406236400002</v>
      </c>
      <c r="CI11067" s="273" t="s">
        <v>80</v>
      </c>
      <c r="CM11067" s="273" t="s">
        <v>73</v>
      </c>
      <c r="CN11067" s="273">
        <v>3</v>
      </c>
    </row>
    <row r="11068" spans="74:92">
      <c r="BV11068" s="273" t="s">
        <v>83</v>
      </c>
      <c r="BW11068" s="273" t="s">
        <v>194</v>
      </c>
      <c r="BX11068" s="273" t="s">
        <v>385</v>
      </c>
      <c r="BY11068" s="273" t="s">
        <v>790</v>
      </c>
      <c r="BZ11068" s="273" t="s">
        <v>126</v>
      </c>
      <c r="CA11068" s="273" t="s">
        <v>127</v>
      </c>
      <c r="CB11068" s="273" t="s">
        <v>133</v>
      </c>
      <c r="CC11068" s="273" t="s">
        <v>134</v>
      </c>
      <c r="CD11068" s="282">
        <v>7</v>
      </c>
      <c r="CE11068" s="274">
        <v>45108</v>
      </c>
      <c r="CF11068" s="273">
        <v>9328.9500000000007</v>
      </c>
      <c r="CG11068" s="273" t="s">
        <v>104</v>
      </c>
      <c r="CH11068" s="273">
        <v>9328.9500000000007</v>
      </c>
      <c r="CI11068" s="273" t="s">
        <v>104</v>
      </c>
      <c r="CM11068" s="273" t="s">
        <v>73</v>
      </c>
      <c r="CN11068" s="273">
        <v>3</v>
      </c>
    </row>
    <row r="11069" spans="74:92">
      <c r="BV11069" s="273" t="s">
        <v>83</v>
      </c>
      <c r="BW11069" s="273" t="s">
        <v>194</v>
      </c>
      <c r="BX11069" s="273" t="s">
        <v>385</v>
      </c>
      <c r="BY11069" s="273" t="s">
        <v>790</v>
      </c>
      <c r="BZ11069" s="273" t="s">
        <v>151</v>
      </c>
      <c r="CA11069" s="273" t="s">
        <v>152</v>
      </c>
      <c r="CB11069" s="273" t="s">
        <v>153</v>
      </c>
      <c r="CC11069" s="273" t="s">
        <v>154</v>
      </c>
      <c r="CD11069" s="282">
        <v>10</v>
      </c>
      <c r="CE11069" s="274">
        <v>45108</v>
      </c>
      <c r="CF11069" s="273">
        <v>844759</v>
      </c>
      <c r="CG11069" s="273" t="s">
        <v>1073</v>
      </c>
      <c r="CH11069" s="273">
        <v>3840.2406236400002</v>
      </c>
      <c r="CI11069" s="273" t="s">
        <v>80</v>
      </c>
      <c r="CM11069" s="273" t="s">
        <v>73</v>
      </c>
      <c r="CN11069" s="273">
        <v>3</v>
      </c>
    </row>
    <row r="11070" spans="74:92">
      <c r="BV11070" s="273" t="s">
        <v>83</v>
      </c>
      <c r="BW11070" s="273" t="s">
        <v>194</v>
      </c>
      <c r="BX11070" s="273" t="s">
        <v>385</v>
      </c>
      <c r="BY11070" s="273" t="s">
        <v>790</v>
      </c>
      <c r="BZ11070" s="273" t="s">
        <v>138</v>
      </c>
      <c r="CA11070" s="273" t="s">
        <v>139</v>
      </c>
      <c r="CB11070" s="273" t="s">
        <v>140</v>
      </c>
      <c r="CC11070" s="273" t="s">
        <v>141</v>
      </c>
      <c r="CD11070" s="282">
        <v>9</v>
      </c>
      <c r="CE11070" s="274">
        <v>45108</v>
      </c>
      <c r="CF11070" s="273">
        <v>0</v>
      </c>
      <c r="CG11070" s="273" t="s">
        <v>1073</v>
      </c>
      <c r="CH11070" s="273">
        <v>0</v>
      </c>
      <c r="CI11070" s="273" t="s">
        <v>80</v>
      </c>
      <c r="CM11070" s="273" t="s">
        <v>73</v>
      </c>
      <c r="CN11070" s="273">
        <v>3</v>
      </c>
    </row>
    <row r="11071" spans="74:92">
      <c r="BV11071" s="273" t="s">
        <v>83</v>
      </c>
      <c r="BW11071" s="273" t="s">
        <v>194</v>
      </c>
      <c r="BX11071" s="273" t="s">
        <v>385</v>
      </c>
      <c r="BY11071" s="273" t="s">
        <v>790</v>
      </c>
      <c r="BZ11071" s="273" t="s">
        <v>151</v>
      </c>
      <c r="CA11071" s="273" t="s">
        <v>152</v>
      </c>
      <c r="CB11071" s="273" t="s">
        <v>161</v>
      </c>
      <c r="CC11071" s="273" t="s">
        <v>162</v>
      </c>
      <c r="CD11071" s="282">
        <v>11</v>
      </c>
      <c r="CE11071" s="274">
        <v>45108</v>
      </c>
      <c r="CF11071" s="273">
        <v>0</v>
      </c>
      <c r="CG11071" s="273" t="s">
        <v>1073</v>
      </c>
      <c r="CH11071" s="273">
        <v>0</v>
      </c>
      <c r="CI11071" s="273" t="s">
        <v>80</v>
      </c>
      <c r="CM11071" s="273" t="s">
        <v>73</v>
      </c>
      <c r="CN11071" s="273">
        <v>3</v>
      </c>
    </row>
    <row r="11072" spans="74:92">
      <c r="BV11072" s="273" t="s">
        <v>83</v>
      </c>
      <c r="BW11072" s="273" t="s">
        <v>194</v>
      </c>
      <c r="BX11072" s="273" t="s">
        <v>385</v>
      </c>
      <c r="BY11072" s="273" t="s">
        <v>790</v>
      </c>
      <c r="BZ11072" s="273" t="s">
        <v>167</v>
      </c>
      <c r="CA11072" s="273" t="s">
        <v>168</v>
      </c>
      <c r="CB11072" s="273" t="s">
        <v>169</v>
      </c>
      <c r="CC11072" s="273" t="s">
        <v>170</v>
      </c>
      <c r="CD11072" s="282">
        <v>12</v>
      </c>
      <c r="CE11072" s="274">
        <v>45108</v>
      </c>
      <c r="CF11072" s="273">
        <v>0</v>
      </c>
      <c r="CG11072" s="273" t="s">
        <v>1073</v>
      </c>
      <c r="CH11072" s="273">
        <v>0</v>
      </c>
      <c r="CI11072" s="273" t="s">
        <v>80</v>
      </c>
      <c r="CM11072" s="273" t="s">
        <v>73</v>
      </c>
      <c r="CN11072" s="273">
        <v>3</v>
      </c>
    </row>
    <row r="11073" spans="74:92">
      <c r="BV11073" s="273" t="s">
        <v>83</v>
      </c>
      <c r="BW11073" s="273" t="s">
        <v>194</v>
      </c>
      <c r="BX11073" s="273" t="s">
        <v>385</v>
      </c>
      <c r="BY11073" s="273" t="s">
        <v>790</v>
      </c>
      <c r="BZ11073" s="273" t="s">
        <v>167</v>
      </c>
      <c r="CA11073" s="273" t="s">
        <v>168</v>
      </c>
      <c r="CB11073" s="273" t="s">
        <v>353</v>
      </c>
      <c r="CC11073" s="273" t="s">
        <v>354</v>
      </c>
      <c r="CD11073" s="282">
        <v>13</v>
      </c>
      <c r="CE11073" s="274">
        <v>45108</v>
      </c>
      <c r="CF11073" s="273">
        <v>0</v>
      </c>
      <c r="CG11073" s="273" t="s">
        <v>1073</v>
      </c>
      <c r="CH11073" s="273">
        <v>0</v>
      </c>
      <c r="CI11073" s="273" t="s">
        <v>80</v>
      </c>
      <c r="CM11073" s="273" t="s">
        <v>73</v>
      </c>
      <c r="CN11073" s="273">
        <v>3</v>
      </c>
    </row>
    <row r="11074" spans="74:92">
      <c r="BV11074" s="273" t="s">
        <v>83</v>
      </c>
      <c r="BW11074" s="273" t="s">
        <v>194</v>
      </c>
      <c r="BX11074" s="273" t="s">
        <v>385</v>
      </c>
      <c r="BY11074" s="273" t="s">
        <v>790</v>
      </c>
      <c r="BZ11074" s="273" t="s">
        <v>167</v>
      </c>
      <c r="CA11074" s="273" t="s">
        <v>168</v>
      </c>
      <c r="CB11074" s="273" t="s">
        <v>313</v>
      </c>
      <c r="CC11074" s="273" t="s">
        <v>314</v>
      </c>
      <c r="CD11074" s="282">
        <v>14</v>
      </c>
      <c r="CE11074" s="274">
        <v>45108</v>
      </c>
      <c r="CF11074" s="273">
        <v>0</v>
      </c>
      <c r="CG11074" s="273" t="s">
        <v>1073</v>
      </c>
      <c r="CH11074" s="273">
        <v>0</v>
      </c>
      <c r="CI11074" s="273" t="s">
        <v>80</v>
      </c>
      <c r="CM11074" s="273" t="s">
        <v>73</v>
      </c>
      <c r="CN11074" s="273">
        <v>3</v>
      </c>
    </row>
    <row r="11075" spans="74:92">
      <c r="BV11075" s="273" t="s">
        <v>83</v>
      </c>
      <c r="BW11075" s="273" t="s">
        <v>194</v>
      </c>
      <c r="BX11075" s="273" t="s">
        <v>385</v>
      </c>
      <c r="BY11075" s="273" t="s">
        <v>790</v>
      </c>
      <c r="BZ11075" s="273" t="s">
        <v>204</v>
      </c>
      <c r="CA11075" s="273" t="s">
        <v>205</v>
      </c>
      <c r="CB11075" s="273" t="s">
        <v>206</v>
      </c>
      <c r="CC11075" s="273" t="s">
        <v>207</v>
      </c>
      <c r="CD11075" s="282">
        <v>0</v>
      </c>
      <c r="CE11075" s="274">
        <v>45108</v>
      </c>
      <c r="CG11075" s="273" t="s">
        <v>181</v>
      </c>
      <c r="CI11075" s="273" t="s">
        <v>208</v>
      </c>
      <c r="CJ11075" s="273" t="s">
        <v>2319</v>
      </c>
      <c r="CM11075" s="273" t="s">
        <v>73</v>
      </c>
      <c r="CN11075" s="273">
        <v>3</v>
      </c>
    </row>
    <row r="11076" spans="74:92">
      <c r="BV11076" s="273" t="s">
        <v>83</v>
      </c>
      <c r="BW11076" s="273" t="s">
        <v>194</v>
      </c>
      <c r="BX11076" s="273" t="s">
        <v>385</v>
      </c>
      <c r="BY11076" s="273" t="s">
        <v>790</v>
      </c>
      <c r="BZ11076" s="273" t="s">
        <v>86</v>
      </c>
      <c r="CA11076" s="273" t="s">
        <v>87</v>
      </c>
      <c r="CB11076" s="273" t="s">
        <v>179</v>
      </c>
      <c r="CC11076" s="273" t="s">
        <v>180</v>
      </c>
      <c r="CD11076" s="282">
        <v>1</v>
      </c>
      <c r="CE11076" s="274">
        <v>45108</v>
      </c>
      <c r="CI11076" s="273" t="s">
        <v>181</v>
      </c>
      <c r="CM11076" s="273" t="s">
        <v>73</v>
      </c>
      <c r="CN11076" s="273">
        <v>3</v>
      </c>
    </row>
    <row r="11077" spans="74:92">
      <c r="BV11077" s="273" t="s">
        <v>83</v>
      </c>
      <c r="BW11077" s="273" t="s">
        <v>194</v>
      </c>
      <c r="BX11077" s="273" t="s">
        <v>385</v>
      </c>
      <c r="BY11077" s="273" t="s">
        <v>790</v>
      </c>
      <c r="BZ11077" s="273" t="s">
        <v>167</v>
      </c>
      <c r="CA11077" s="273" t="s">
        <v>168</v>
      </c>
      <c r="CB11077" s="273" t="s">
        <v>319</v>
      </c>
      <c r="CC11077" s="273" t="s">
        <v>320</v>
      </c>
      <c r="CD11077" s="282">
        <v>15</v>
      </c>
      <c r="CE11077" s="274">
        <v>45108</v>
      </c>
      <c r="CF11077" s="273">
        <v>0</v>
      </c>
      <c r="CG11077" s="273" t="s">
        <v>1073</v>
      </c>
      <c r="CH11077" s="273">
        <v>0</v>
      </c>
      <c r="CI11077" s="273" t="s">
        <v>80</v>
      </c>
      <c r="CM11077" s="273" t="s">
        <v>73</v>
      </c>
      <c r="CN11077" s="273">
        <v>3</v>
      </c>
    </row>
    <row r="11078" spans="74:92">
      <c r="BV11078" s="273" t="s">
        <v>83</v>
      </c>
      <c r="BW11078" s="273" t="s">
        <v>194</v>
      </c>
      <c r="BX11078" s="273" t="s">
        <v>385</v>
      </c>
      <c r="BY11078" s="273" t="s">
        <v>790</v>
      </c>
      <c r="BZ11078" s="273" t="s">
        <v>138</v>
      </c>
      <c r="CA11078" s="273" t="s">
        <v>139</v>
      </c>
      <c r="CB11078" s="273" t="s">
        <v>190</v>
      </c>
      <c r="CC11078" s="273" t="s">
        <v>191</v>
      </c>
      <c r="CD11078" s="282">
        <v>8</v>
      </c>
      <c r="CE11078" s="274">
        <v>45108</v>
      </c>
      <c r="CF11078" s="273">
        <v>0</v>
      </c>
      <c r="CG11078" s="273" t="s">
        <v>1073</v>
      </c>
      <c r="CH11078" s="273">
        <v>0</v>
      </c>
      <c r="CI11078" s="273" t="s">
        <v>80</v>
      </c>
      <c r="CM11078" s="273" t="s">
        <v>73</v>
      </c>
      <c r="CN11078" s="273">
        <v>3</v>
      </c>
    </row>
    <row r="11079" spans="74:92">
      <c r="BV11079" s="273" t="s">
        <v>83</v>
      </c>
      <c r="BW11079" s="273" t="s">
        <v>194</v>
      </c>
      <c r="BX11079" s="273" t="s">
        <v>385</v>
      </c>
      <c r="BY11079" s="273" t="s">
        <v>790</v>
      </c>
      <c r="BZ11079" s="273" t="s">
        <v>86</v>
      </c>
      <c r="CA11079" s="273" t="s">
        <v>87</v>
      </c>
      <c r="CB11079" s="273" t="s">
        <v>233</v>
      </c>
      <c r="CC11079" s="273" t="s">
        <v>234</v>
      </c>
      <c r="CD11079" s="282">
        <v>1</v>
      </c>
      <c r="CE11079" s="274">
        <v>45108</v>
      </c>
      <c r="CI11079" s="273" t="s">
        <v>181</v>
      </c>
      <c r="CM11079" s="273" t="s">
        <v>73</v>
      </c>
      <c r="CN11079" s="273">
        <v>3</v>
      </c>
    </row>
    <row r="11080" spans="74:92">
      <c r="BV11080" s="273" t="s">
        <v>83</v>
      </c>
      <c r="BW11080" s="273" t="s">
        <v>194</v>
      </c>
      <c r="BX11080" s="273" t="s">
        <v>385</v>
      </c>
      <c r="BY11080" s="273" t="s">
        <v>790</v>
      </c>
      <c r="BZ11080" s="273" t="s">
        <v>86</v>
      </c>
      <c r="CA11080" s="273" t="s">
        <v>87</v>
      </c>
      <c r="CB11080" s="273" t="s">
        <v>217</v>
      </c>
      <c r="CC11080" s="273" t="s">
        <v>218</v>
      </c>
      <c r="CD11080" s="282">
        <v>2</v>
      </c>
      <c r="CE11080" s="274">
        <v>45108</v>
      </c>
      <c r="CI11080" s="273" t="s">
        <v>181</v>
      </c>
      <c r="CM11080" s="273" t="s">
        <v>73</v>
      </c>
      <c r="CN11080" s="273">
        <v>3</v>
      </c>
    </row>
    <row r="11081" spans="74:92">
      <c r="BV11081" s="273" t="s">
        <v>83</v>
      </c>
      <c r="BW11081" s="273" t="s">
        <v>194</v>
      </c>
      <c r="BX11081" s="273" t="s">
        <v>385</v>
      </c>
      <c r="BY11081" s="273" t="s">
        <v>790</v>
      </c>
      <c r="BZ11081" s="273" t="s">
        <v>86</v>
      </c>
      <c r="CA11081" s="273" t="s">
        <v>87</v>
      </c>
      <c r="CB11081" s="273" t="s">
        <v>225</v>
      </c>
      <c r="CC11081" s="273" t="s">
        <v>226</v>
      </c>
      <c r="CD11081" s="282">
        <v>5</v>
      </c>
      <c r="CE11081" s="274">
        <v>45108</v>
      </c>
      <c r="CI11081" s="273" t="s">
        <v>80</v>
      </c>
      <c r="CM11081" s="273" t="s">
        <v>73</v>
      </c>
      <c r="CN11081" s="273">
        <v>3</v>
      </c>
    </row>
    <row r="11082" spans="74:92">
      <c r="BV11082" s="273" t="s">
        <v>83</v>
      </c>
      <c r="BW11082" s="273" t="s">
        <v>194</v>
      </c>
      <c r="BX11082" s="273" t="s">
        <v>385</v>
      </c>
      <c r="BY11082" s="273" t="s">
        <v>790</v>
      </c>
      <c r="BZ11082" s="273" t="s">
        <v>86</v>
      </c>
      <c r="CA11082" s="273" t="s">
        <v>87</v>
      </c>
      <c r="CB11082" s="273" t="s">
        <v>225</v>
      </c>
      <c r="CC11082" s="273" t="s">
        <v>226</v>
      </c>
      <c r="CD11082" s="282">
        <v>5</v>
      </c>
      <c r="CE11082" s="274">
        <v>45139</v>
      </c>
      <c r="CI11082" s="273" t="s">
        <v>80</v>
      </c>
      <c r="CM11082" s="273" t="s">
        <v>73</v>
      </c>
      <c r="CN11082" s="273">
        <v>3</v>
      </c>
    </row>
    <row r="11083" spans="74:92">
      <c r="BV11083" s="273" t="s">
        <v>83</v>
      </c>
      <c r="BW11083" s="273" t="s">
        <v>194</v>
      </c>
      <c r="BX11083" s="273" t="s">
        <v>385</v>
      </c>
      <c r="BY11083" s="273" t="s">
        <v>790</v>
      </c>
      <c r="BZ11083" s="273" t="s">
        <v>86</v>
      </c>
      <c r="CA11083" s="273" t="s">
        <v>87</v>
      </c>
      <c r="CB11083" s="273" t="s">
        <v>217</v>
      </c>
      <c r="CC11083" s="273" t="s">
        <v>218</v>
      </c>
      <c r="CD11083" s="282">
        <v>2</v>
      </c>
      <c r="CE11083" s="274">
        <v>45139</v>
      </c>
      <c r="CI11083" s="273" t="s">
        <v>181</v>
      </c>
      <c r="CM11083" s="273" t="s">
        <v>73</v>
      </c>
      <c r="CN11083" s="273">
        <v>3</v>
      </c>
    </row>
    <row r="11084" spans="74:92">
      <c r="BV11084" s="273" t="s">
        <v>83</v>
      </c>
      <c r="BW11084" s="273" t="s">
        <v>194</v>
      </c>
      <c r="BX11084" s="273" t="s">
        <v>385</v>
      </c>
      <c r="BY11084" s="273" t="s">
        <v>790</v>
      </c>
      <c r="BZ11084" s="273" t="s">
        <v>86</v>
      </c>
      <c r="CA11084" s="273" t="s">
        <v>87</v>
      </c>
      <c r="CB11084" s="273" t="s">
        <v>233</v>
      </c>
      <c r="CC11084" s="273" t="s">
        <v>234</v>
      </c>
      <c r="CD11084" s="282">
        <v>1</v>
      </c>
      <c r="CE11084" s="274">
        <v>45139</v>
      </c>
      <c r="CI11084" s="273" t="s">
        <v>181</v>
      </c>
      <c r="CM11084" s="273" t="s">
        <v>73</v>
      </c>
      <c r="CN11084" s="273">
        <v>3</v>
      </c>
    </row>
    <row r="11085" spans="74:92">
      <c r="BV11085" s="273" t="s">
        <v>83</v>
      </c>
      <c r="BW11085" s="273" t="s">
        <v>194</v>
      </c>
      <c r="BX11085" s="273" t="s">
        <v>385</v>
      </c>
      <c r="BY11085" s="273" t="s">
        <v>790</v>
      </c>
      <c r="BZ11085" s="273" t="s">
        <v>138</v>
      </c>
      <c r="CA11085" s="273" t="s">
        <v>139</v>
      </c>
      <c r="CB11085" s="273" t="s">
        <v>190</v>
      </c>
      <c r="CC11085" s="273" t="s">
        <v>191</v>
      </c>
      <c r="CD11085" s="282">
        <v>8</v>
      </c>
      <c r="CE11085" s="274">
        <v>45139</v>
      </c>
      <c r="CF11085" s="273">
        <v>0</v>
      </c>
      <c r="CG11085" s="273" t="s">
        <v>1073</v>
      </c>
      <c r="CH11085" s="273">
        <v>0</v>
      </c>
      <c r="CI11085" s="273" t="s">
        <v>80</v>
      </c>
      <c r="CM11085" s="273" t="s">
        <v>73</v>
      </c>
      <c r="CN11085" s="273">
        <v>3</v>
      </c>
    </row>
    <row r="11086" spans="74:92">
      <c r="BV11086" s="273" t="s">
        <v>83</v>
      </c>
      <c r="BW11086" s="273" t="s">
        <v>194</v>
      </c>
      <c r="BX11086" s="273" t="s">
        <v>385</v>
      </c>
      <c r="BY11086" s="273" t="s">
        <v>790</v>
      </c>
      <c r="BZ11086" s="273" t="s">
        <v>167</v>
      </c>
      <c r="CA11086" s="273" t="s">
        <v>168</v>
      </c>
      <c r="CB11086" s="273" t="s">
        <v>319</v>
      </c>
      <c r="CC11086" s="273" t="s">
        <v>320</v>
      </c>
      <c r="CD11086" s="282">
        <v>15</v>
      </c>
      <c r="CE11086" s="274">
        <v>45139</v>
      </c>
      <c r="CF11086" s="273">
        <v>0</v>
      </c>
      <c r="CG11086" s="273" t="s">
        <v>1073</v>
      </c>
      <c r="CH11086" s="273">
        <v>0</v>
      </c>
      <c r="CI11086" s="273" t="s">
        <v>80</v>
      </c>
      <c r="CM11086" s="273" t="s">
        <v>73</v>
      </c>
      <c r="CN11086" s="273">
        <v>3</v>
      </c>
    </row>
    <row r="11087" spans="74:92">
      <c r="BV11087" s="273" t="s">
        <v>83</v>
      </c>
      <c r="BW11087" s="273" t="s">
        <v>194</v>
      </c>
      <c r="BX11087" s="273" t="s">
        <v>385</v>
      </c>
      <c r="BY11087" s="273" t="s">
        <v>790</v>
      </c>
      <c r="BZ11087" s="273" t="s">
        <v>86</v>
      </c>
      <c r="CA11087" s="273" t="s">
        <v>87</v>
      </c>
      <c r="CB11087" s="273" t="s">
        <v>179</v>
      </c>
      <c r="CC11087" s="273" t="s">
        <v>180</v>
      </c>
      <c r="CD11087" s="282">
        <v>1</v>
      </c>
      <c r="CE11087" s="274">
        <v>45139</v>
      </c>
      <c r="CI11087" s="273" t="s">
        <v>181</v>
      </c>
      <c r="CM11087" s="273" t="s">
        <v>73</v>
      </c>
      <c r="CN11087" s="273">
        <v>3</v>
      </c>
    </row>
    <row r="11088" spans="74:92">
      <c r="BV11088" s="273" t="s">
        <v>83</v>
      </c>
      <c r="BW11088" s="273" t="s">
        <v>194</v>
      </c>
      <c r="BX11088" s="273" t="s">
        <v>385</v>
      </c>
      <c r="BY11088" s="273" t="s">
        <v>790</v>
      </c>
      <c r="BZ11088" s="273" t="s">
        <v>204</v>
      </c>
      <c r="CA11088" s="273" t="s">
        <v>205</v>
      </c>
      <c r="CB11088" s="273" t="s">
        <v>206</v>
      </c>
      <c r="CC11088" s="273" t="s">
        <v>207</v>
      </c>
      <c r="CD11088" s="282">
        <v>0</v>
      </c>
      <c r="CE11088" s="274">
        <v>45139</v>
      </c>
      <c r="CG11088" s="273" t="s">
        <v>181</v>
      </c>
      <c r="CI11088" s="273" t="s">
        <v>208</v>
      </c>
      <c r="CJ11088" s="273" t="s">
        <v>2319</v>
      </c>
      <c r="CM11088" s="273" t="s">
        <v>73</v>
      </c>
      <c r="CN11088" s="273">
        <v>3</v>
      </c>
    </row>
    <row r="11089" spans="74:92">
      <c r="BV11089" s="273" t="s">
        <v>83</v>
      </c>
      <c r="BW11089" s="273" t="s">
        <v>194</v>
      </c>
      <c r="BX11089" s="273" t="s">
        <v>385</v>
      </c>
      <c r="BY11089" s="273" t="s">
        <v>790</v>
      </c>
      <c r="BZ11089" s="273" t="s">
        <v>167</v>
      </c>
      <c r="CA11089" s="273" t="s">
        <v>168</v>
      </c>
      <c r="CB11089" s="273" t="s">
        <v>313</v>
      </c>
      <c r="CC11089" s="273" t="s">
        <v>314</v>
      </c>
      <c r="CD11089" s="282">
        <v>14</v>
      </c>
      <c r="CE11089" s="274">
        <v>45139</v>
      </c>
      <c r="CF11089" s="273">
        <v>0</v>
      </c>
      <c r="CG11089" s="273" t="s">
        <v>1073</v>
      </c>
      <c r="CH11089" s="273">
        <v>0</v>
      </c>
      <c r="CI11089" s="273" t="s">
        <v>80</v>
      </c>
      <c r="CM11089" s="273" t="s">
        <v>73</v>
      </c>
      <c r="CN11089" s="273">
        <v>3</v>
      </c>
    </row>
    <row r="11090" spans="74:92">
      <c r="BV11090" s="273" t="s">
        <v>83</v>
      </c>
      <c r="BW11090" s="273" t="s">
        <v>194</v>
      </c>
      <c r="BX11090" s="273" t="s">
        <v>385</v>
      </c>
      <c r="BY11090" s="273" t="s">
        <v>790</v>
      </c>
      <c r="BZ11090" s="273" t="s">
        <v>167</v>
      </c>
      <c r="CA11090" s="273" t="s">
        <v>168</v>
      </c>
      <c r="CB11090" s="273" t="s">
        <v>353</v>
      </c>
      <c r="CC11090" s="273" t="s">
        <v>354</v>
      </c>
      <c r="CD11090" s="282">
        <v>13</v>
      </c>
      <c r="CE11090" s="274">
        <v>45139</v>
      </c>
      <c r="CF11090" s="273">
        <v>0</v>
      </c>
      <c r="CG11090" s="273" t="s">
        <v>1073</v>
      </c>
      <c r="CH11090" s="273">
        <v>0</v>
      </c>
      <c r="CI11090" s="273" t="s">
        <v>80</v>
      </c>
      <c r="CM11090" s="273" t="s">
        <v>73</v>
      </c>
      <c r="CN11090" s="273">
        <v>3</v>
      </c>
    </row>
    <row r="11091" spans="74:92">
      <c r="BV11091" s="273" t="s">
        <v>83</v>
      </c>
      <c r="BW11091" s="273" t="s">
        <v>194</v>
      </c>
      <c r="BX11091" s="273" t="s">
        <v>385</v>
      </c>
      <c r="BY11091" s="273" t="s">
        <v>790</v>
      </c>
      <c r="BZ11091" s="273" t="s">
        <v>167</v>
      </c>
      <c r="CA11091" s="273" t="s">
        <v>168</v>
      </c>
      <c r="CB11091" s="273" t="s">
        <v>169</v>
      </c>
      <c r="CC11091" s="273" t="s">
        <v>170</v>
      </c>
      <c r="CD11091" s="282">
        <v>12</v>
      </c>
      <c r="CE11091" s="274">
        <v>45139</v>
      </c>
      <c r="CF11091" s="273">
        <v>0</v>
      </c>
      <c r="CG11091" s="273" t="s">
        <v>1073</v>
      </c>
      <c r="CH11091" s="273">
        <v>0</v>
      </c>
      <c r="CI11091" s="273" t="s">
        <v>80</v>
      </c>
      <c r="CM11091" s="273" t="s">
        <v>73</v>
      </c>
      <c r="CN11091" s="273">
        <v>3</v>
      </c>
    </row>
    <row r="11092" spans="74:92">
      <c r="BV11092" s="273" t="s">
        <v>83</v>
      </c>
      <c r="BW11092" s="273" t="s">
        <v>194</v>
      </c>
      <c r="BX11092" s="273" t="s">
        <v>385</v>
      </c>
      <c r="BY11092" s="273" t="s">
        <v>790</v>
      </c>
      <c r="BZ11092" s="273" t="s">
        <v>151</v>
      </c>
      <c r="CA11092" s="273" t="s">
        <v>152</v>
      </c>
      <c r="CB11092" s="273" t="s">
        <v>161</v>
      </c>
      <c r="CC11092" s="273" t="s">
        <v>162</v>
      </c>
      <c r="CD11092" s="282">
        <v>11</v>
      </c>
      <c r="CE11092" s="274">
        <v>45139</v>
      </c>
      <c r="CF11092" s="273">
        <v>0</v>
      </c>
      <c r="CG11092" s="273" t="s">
        <v>1073</v>
      </c>
      <c r="CH11092" s="273">
        <v>0</v>
      </c>
      <c r="CI11092" s="273" t="s">
        <v>80</v>
      </c>
      <c r="CM11092" s="273" t="s">
        <v>73</v>
      </c>
      <c r="CN11092" s="273">
        <v>3</v>
      </c>
    </row>
    <row r="11093" spans="74:92">
      <c r="BV11093" s="273" t="s">
        <v>83</v>
      </c>
      <c r="BW11093" s="273" t="s">
        <v>194</v>
      </c>
      <c r="BX11093" s="273" t="s">
        <v>385</v>
      </c>
      <c r="BY11093" s="273" t="s">
        <v>790</v>
      </c>
      <c r="BZ11093" s="273" t="s">
        <v>138</v>
      </c>
      <c r="CA11093" s="273" t="s">
        <v>139</v>
      </c>
      <c r="CB11093" s="273" t="s">
        <v>140</v>
      </c>
      <c r="CC11093" s="273" t="s">
        <v>141</v>
      </c>
      <c r="CD11093" s="282">
        <v>9</v>
      </c>
      <c r="CE11093" s="274">
        <v>45139</v>
      </c>
      <c r="CF11093" s="273">
        <v>0</v>
      </c>
      <c r="CG11093" s="273" t="s">
        <v>1073</v>
      </c>
      <c r="CH11093" s="273">
        <v>0</v>
      </c>
      <c r="CI11093" s="273" t="s">
        <v>80</v>
      </c>
      <c r="CM11093" s="273" t="s">
        <v>73</v>
      </c>
      <c r="CN11093" s="273">
        <v>3</v>
      </c>
    </row>
    <row r="11094" spans="74:92">
      <c r="BV11094" s="273" t="s">
        <v>83</v>
      </c>
      <c r="BW11094" s="273" t="s">
        <v>194</v>
      </c>
      <c r="BX11094" s="273" t="s">
        <v>385</v>
      </c>
      <c r="BY11094" s="273" t="s">
        <v>790</v>
      </c>
      <c r="BZ11094" s="273" t="s">
        <v>151</v>
      </c>
      <c r="CA11094" s="273" t="s">
        <v>152</v>
      </c>
      <c r="CB11094" s="273" t="s">
        <v>153</v>
      </c>
      <c r="CC11094" s="273" t="s">
        <v>154</v>
      </c>
      <c r="CD11094" s="282">
        <v>10</v>
      </c>
      <c r="CE11094" s="274">
        <v>45139</v>
      </c>
      <c r="CF11094" s="273">
        <v>484076</v>
      </c>
      <c r="CG11094" s="273" t="s">
        <v>1073</v>
      </c>
      <c r="CH11094" s="273">
        <v>2200.5901329600001</v>
      </c>
      <c r="CI11094" s="273" t="s">
        <v>80</v>
      </c>
      <c r="CM11094" s="273" t="s">
        <v>73</v>
      </c>
      <c r="CN11094" s="273">
        <v>3</v>
      </c>
    </row>
    <row r="11095" spans="74:92">
      <c r="BV11095" s="273" t="s">
        <v>83</v>
      </c>
      <c r="BW11095" s="273" t="s">
        <v>194</v>
      </c>
      <c r="BX11095" s="273" t="s">
        <v>385</v>
      </c>
      <c r="BY11095" s="273" t="s">
        <v>790</v>
      </c>
      <c r="BZ11095" s="273" t="s">
        <v>126</v>
      </c>
      <c r="CA11095" s="273" t="s">
        <v>127</v>
      </c>
      <c r="CB11095" s="273" t="s">
        <v>133</v>
      </c>
      <c r="CC11095" s="273" t="s">
        <v>134</v>
      </c>
      <c r="CD11095" s="282">
        <v>7</v>
      </c>
      <c r="CE11095" s="274">
        <v>45139</v>
      </c>
      <c r="CF11095" s="273">
        <v>5100.37</v>
      </c>
      <c r="CG11095" s="273" t="s">
        <v>104</v>
      </c>
      <c r="CH11095" s="273">
        <v>5100.37</v>
      </c>
      <c r="CI11095" s="273" t="s">
        <v>104</v>
      </c>
      <c r="CM11095" s="273" t="s">
        <v>73</v>
      </c>
      <c r="CN11095" s="273">
        <v>3</v>
      </c>
    </row>
    <row r="11096" spans="74:92">
      <c r="BV11096" s="273" t="s">
        <v>83</v>
      </c>
      <c r="BW11096" s="273" t="s">
        <v>194</v>
      </c>
      <c r="BX11096" s="273" t="s">
        <v>385</v>
      </c>
      <c r="BY11096" s="273" t="s">
        <v>790</v>
      </c>
      <c r="BZ11096" s="273" t="s">
        <v>126</v>
      </c>
      <c r="CA11096" s="273" t="s">
        <v>127</v>
      </c>
      <c r="CB11096" s="273" t="s">
        <v>128</v>
      </c>
      <c r="CC11096" s="273" t="s">
        <v>129</v>
      </c>
      <c r="CD11096" s="282">
        <v>6</v>
      </c>
      <c r="CE11096" s="274">
        <v>45139</v>
      </c>
      <c r="CF11096" s="273">
        <v>484076</v>
      </c>
      <c r="CG11096" s="273" t="s">
        <v>1073</v>
      </c>
      <c r="CH11096" s="273">
        <v>2200.5901329600001</v>
      </c>
      <c r="CI11096" s="273" t="s">
        <v>80</v>
      </c>
      <c r="CM11096" s="273" t="s">
        <v>73</v>
      </c>
      <c r="CN11096" s="273">
        <v>3</v>
      </c>
    </row>
    <row r="11097" spans="74:92">
      <c r="BV11097" s="273" t="s">
        <v>83</v>
      </c>
      <c r="BW11097" s="273" t="s">
        <v>194</v>
      </c>
      <c r="BX11097" s="273" t="s">
        <v>385</v>
      </c>
      <c r="BY11097" s="273" t="s">
        <v>790</v>
      </c>
      <c r="BZ11097" s="273" t="s">
        <v>110</v>
      </c>
      <c r="CA11097" s="273" t="s">
        <v>111</v>
      </c>
      <c r="CB11097" s="273" t="s">
        <v>117</v>
      </c>
      <c r="CC11097" s="273" t="s">
        <v>118</v>
      </c>
      <c r="CD11097" s="282">
        <v>5</v>
      </c>
      <c r="CE11097" s="274">
        <v>45139</v>
      </c>
      <c r="CI11097" s="273" t="s">
        <v>104</v>
      </c>
      <c r="CM11097" s="273" t="s">
        <v>73</v>
      </c>
      <c r="CN11097" s="273">
        <v>3</v>
      </c>
    </row>
    <row r="11098" spans="74:92">
      <c r="BV11098" s="273" t="s">
        <v>83</v>
      </c>
      <c r="BW11098" s="273" t="s">
        <v>194</v>
      </c>
      <c r="BX11098" s="273" t="s">
        <v>385</v>
      </c>
      <c r="BY11098" s="273" t="s">
        <v>790</v>
      </c>
      <c r="BZ11098" s="273" t="s">
        <v>110</v>
      </c>
      <c r="CA11098" s="273" t="s">
        <v>111</v>
      </c>
      <c r="CB11098" s="273" t="s">
        <v>112</v>
      </c>
      <c r="CC11098" s="273" t="s">
        <v>113</v>
      </c>
      <c r="CD11098" s="282">
        <v>4</v>
      </c>
      <c r="CE11098" s="274">
        <v>45139</v>
      </c>
      <c r="CI11098" s="273" t="s">
        <v>80</v>
      </c>
      <c r="CM11098" s="273" t="s">
        <v>73</v>
      </c>
      <c r="CN11098" s="273">
        <v>3</v>
      </c>
    </row>
    <row r="11099" spans="74:92">
      <c r="BV11099" s="273" t="s">
        <v>83</v>
      </c>
      <c r="BW11099" s="273" t="s">
        <v>194</v>
      </c>
      <c r="BX11099" s="273" t="s">
        <v>385</v>
      </c>
      <c r="BY11099" s="273" t="s">
        <v>790</v>
      </c>
      <c r="BZ11099" s="273" t="s">
        <v>86</v>
      </c>
      <c r="CA11099" s="273" t="s">
        <v>87</v>
      </c>
      <c r="CB11099" s="273" t="s">
        <v>88</v>
      </c>
      <c r="CC11099" s="273" t="s">
        <v>89</v>
      </c>
      <c r="CD11099" s="282">
        <v>3</v>
      </c>
      <c r="CE11099" s="274">
        <v>45139</v>
      </c>
      <c r="CI11099" s="273" t="s">
        <v>80</v>
      </c>
      <c r="CM11099" s="273" t="s">
        <v>73</v>
      </c>
      <c r="CN11099" s="273">
        <v>3</v>
      </c>
    </row>
    <row r="11100" spans="74:92">
      <c r="BV11100" s="273" t="s">
        <v>83</v>
      </c>
      <c r="BW11100" s="273" t="s">
        <v>194</v>
      </c>
      <c r="BX11100" s="273" t="s">
        <v>385</v>
      </c>
      <c r="BY11100" s="273" t="s">
        <v>790</v>
      </c>
      <c r="BZ11100" s="273" t="s">
        <v>86</v>
      </c>
      <c r="CA11100" s="273" t="s">
        <v>87</v>
      </c>
      <c r="CB11100" s="273" t="s">
        <v>101</v>
      </c>
      <c r="CC11100" s="273" t="s">
        <v>102</v>
      </c>
      <c r="CD11100" s="282">
        <v>4</v>
      </c>
      <c r="CE11100" s="274">
        <v>45139</v>
      </c>
      <c r="CI11100" s="273" t="s">
        <v>104</v>
      </c>
      <c r="CM11100" s="273" t="s">
        <v>73</v>
      </c>
      <c r="CN11100" s="273">
        <v>3</v>
      </c>
    </row>
    <row r="11101" spans="74:92">
      <c r="BV11101" s="273" t="s">
        <v>83</v>
      </c>
      <c r="BW11101" s="273" t="s">
        <v>194</v>
      </c>
      <c r="BX11101" s="273" t="s">
        <v>385</v>
      </c>
      <c r="BY11101" s="273" t="s">
        <v>790</v>
      </c>
      <c r="BZ11101" s="273" t="s">
        <v>86</v>
      </c>
      <c r="CA11101" s="273" t="s">
        <v>87</v>
      </c>
      <c r="CB11101" s="273" t="s">
        <v>101</v>
      </c>
      <c r="CC11101" s="273" t="s">
        <v>102</v>
      </c>
      <c r="CD11101" s="282">
        <v>4</v>
      </c>
      <c r="CE11101" s="274">
        <v>45170</v>
      </c>
      <c r="CI11101" s="273" t="s">
        <v>104</v>
      </c>
      <c r="CM11101" s="273" t="s">
        <v>73</v>
      </c>
      <c r="CN11101" s="273">
        <v>3</v>
      </c>
    </row>
    <row r="11102" spans="74:92">
      <c r="BV11102" s="273" t="s">
        <v>83</v>
      </c>
      <c r="BW11102" s="273" t="s">
        <v>194</v>
      </c>
      <c r="BX11102" s="273" t="s">
        <v>385</v>
      </c>
      <c r="BY11102" s="273" t="s">
        <v>790</v>
      </c>
      <c r="BZ11102" s="273" t="s">
        <v>86</v>
      </c>
      <c r="CA11102" s="273" t="s">
        <v>87</v>
      </c>
      <c r="CB11102" s="273" t="s">
        <v>88</v>
      </c>
      <c r="CC11102" s="273" t="s">
        <v>89</v>
      </c>
      <c r="CD11102" s="282">
        <v>3</v>
      </c>
      <c r="CE11102" s="274">
        <v>45170</v>
      </c>
      <c r="CI11102" s="273" t="s">
        <v>80</v>
      </c>
      <c r="CM11102" s="273" t="s">
        <v>73</v>
      </c>
      <c r="CN11102" s="273">
        <v>3</v>
      </c>
    </row>
    <row r="11103" spans="74:92">
      <c r="BV11103" s="273" t="s">
        <v>83</v>
      </c>
      <c r="BW11103" s="273" t="s">
        <v>194</v>
      </c>
      <c r="BX11103" s="273" t="s">
        <v>385</v>
      </c>
      <c r="BY11103" s="273" t="s">
        <v>790</v>
      </c>
      <c r="BZ11103" s="273" t="s">
        <v>110</v>
      </c>
      <c r="CA11103" s="273" t="s">
        <v>111</v>
      </c>
      <c r="CB11103" s="273" t="s">
        <v>112</v>
      </c>
      <c r="CC11103" s="273" t="s">
        <v>113</v>
      </c>
      <c r="CD11103" s="282">
        <v>4</v>
      </c>
      <c r="CE11103" s="274">
        <v>45170</v>
      </c>
      <c r="CI11103" s="273" t="s">
        <v>80</v>
      </c>
      <c r="CM11103" s="273" t="s">
        <v>73</v>
      </c>
      <c r="CN11103" s="273">
        <v>3</v>
      </c>
    </row>
    <row r="11104" spans="74:92">
      <c r="BV11104" s="273" t="s">
        <v>83</v>
      </c>
      <c r="BW11104" s="273" t="s">
        <v>194</v>
      </c>
      <c r="BX11104" s="273" t="s">
        <v>385</v>
      </c>
      <c r="BY11104" s="273" t="s">
        <v>790</v>
      </c>
      <c r="BZ11104" s="273" t="s">
        <v>110</v>
      </c>
      <c r="CA11104" s="273" t="s">
        <v>111</v>
      </c>
      <c r="CB11104" s="273" t="s">
        <v>117</v>
      </c>
      <c r="CC11104" s="273" t="s">
        <v>118</v>
      </c>
      <c r="CD11104" s="282">
        <v>5</v>
      </c>
      <c r="CE11104" s="274">
        <v>45170</v>
      </c>
      <c r="CI11104" s="273" t="s">
        <v>104</v>
      </c>
      <c r="CM11104" s="273" t="s">
        <v>73</v>
      </c>
      <c r="CN11104" s="273">
        <v>3</v>
      </c>
    </row>
    <row r="11105" spans="74:92">
      <c r="BV11105" s="273" t="s">
        <v>83</v>
      </c>
      <c r="BW11105" s="273" t="s">
        <v>194</v>
      </c>
      <c r="BX11105" s="273" t="s">
        <v>385</v>
      </c>
      <c r="BY11105" s="273" t="s">
        <v>790</v>
      </c>
      <c r="BZ11105" s="273" t="s">
        <v>126</v>
      </c>
      <c r="CA11105" s="273" t="s">
        <v>127</v>
      </c>
      <c r="CB11105" s="273" t="s">
        <v>128</v>
      </c>
      <c r="CC11105" s="273" t="s">
        <v>129</v>
      </c>
      <c r="CD11105" s="282">
        <v>6</v>
      </c>
      <c r="CE11105" s="274">
        <v>45170</v>
      </c>
      <c r="CF11105" s="273">
        <v>152060</v>
      </c>
      <c r="CG11105" s="273" t="s">
        <v>1073</v>
      </c>
      <c r="CH11105" s="273">
        <v>691.25867760000006</v>
      </c>
      <c r="CI11105" s="273" t="s">
        <v>80</v>
      </c>
      <c r="CM11105" s="273" t="s">
        <v>73</v>
      </c>
      <c r="CN11105" s="273">
        <v>3</v>
      </c>
    </row>
    <row r="11106" spans="74:92">
      <c r="BV11106" s="273" t="s">
        <v>83</v>
      </c>
      <c r="BW11106" s="273" t="s">
        <v>194</v>
      </c>
      <c r="BX11106" s="273" t="s">
        <v>385</v>
      </c>
      <c r="BY11106" s="273" t="s">
        <v>790</v>
      </c>
      <c r="BZ11106" s="273" t="s">
        <v>126</v>
      </c>
      <c r="CA11106" s="273" t="s">
        <v>127</v>
      </c>
      <c r="CB11106" s="273" t="s">
        <v>133</v>
      </c>
      <c r="CC11106" s="273" t="s">
        <v>134</v>
      </c>
      <c r="CD11106" s="282">
        <v>7</v>
      </c>
      <c r="CE11106" s="274">
        <v>45170</v>
      </c>
      <c r="CF11106" s="273">
        <v>2013.53</v>
      </c>
      <c r="CG11106" s="273" t="s">
        <v>104</v>
      </c>
      <c r="CH11106" s="273">
        <v>2013.53</v>
      </c>
      <c r="CI11106" s="273" t="s">
        <v>104</v>
      </c>
      <c r="CM11106" s="273" t="s">
        <v>73</v>
      </c>
      <c r="CN11106" s="273">
        <v>3</v>
      </c>
    </row>
    <row r="11107" spans="74:92">
      <c r="BV11107" s="273" t="s">
        <v>83</v>
      </c>
      <c r="BW11107" s="273" t="s">
        <v>194</v>
      </c>
      <c r="BX11107" s="273" t="s">
        <v>385</v>
      </c>
      <c r="BY11107" s="273" t="s">
        <v>790</v>
      </c>
      <c r="BZ11107" s="273" t="s">
        <v>151</v>
      </c>
      <c r="CA11107" s="273" t="s">
        <v>152</v>
      </c>
      <c r="CB11107" s="273" t="s">
        <v>153</v>
      </c>
      <c r="CC11107" s="273" t="s">
        <v>154</v>
      </c>
      <c r="CD11107" s="282">
        <v>10</v>
      </c>
      <c r="CE11107" s="274">
        <v>45170</v>
      </c>
      <c r="CF11107" s="273">
        <v>152060</v>
      </c>
      <c r="CG11107" s="273" t="s">
        <v>1073</v>
      </c>
      <c r="CH11107" s="273">
        <v>691.25867760000006</v>
      </c>
      <c r="CI11107" s="273" t="s">
        <v>80</v>
      </c>
      <c r="CM11107" s="273" t="s">
        <v>73</v>
      </c>
      <c r="CN11107" s="273">
        <v>3</v>
      </c>
    </row>
    <row r="11108" spans="74:92">
      <c r="BV11108" s="273" t="s">
        <v>83</v>
      </c>
      <c r="BW11108" s="273" t="s">
        <v>194</v>
      </c>
      <c r="BX11108" s="273" t="s">
        <v>385</v>
      </c>
      <c r="BY11108" s="273" t="s">
        <v>790</v>
      </c>
      <c r="BZ11108" s="273" t="s">
        <v>138</v>
      </c>
      <c r="CA11108" s="273" t="s">
        <v>139</v>
      </c>
      <c r="CB11108" s="273" t="s">
        <v>140</v>
      </c>
      <c r="CC11108" s="273" t="s">
        <v>141</v>
      </c>
      <c r="CD11108" s="282">
        <v>9</v>
      </c>
      <c r="CE11108" s="274">
        <v>45170</v>
      </c>
      <c r="CF11108" s="273">
        <v>0</v>
      </c>
      <c r="CG11108" s="273" t="s">
        <v>1073</v>
      </c>
      <c r="CH11108" s="273">
        <v>0</v>
      </c>
      <c r="CI11108" s="273" t="s">
        <v>80</v>
      </c>
      <c r="CM11108" s="273" t="s">
        <v>73</v>
      </c>
      <c r="CN11108" s="273">
        <v>3</v>
      </c>
    </row>
    <row r="11109" spans="74:92">
      <c r="BV11109" s="273" t="s">
        <v>83</v>
      </c>
      <c r="BW11109" s="273" t="s">
        <v>194</v>
      </c>
      <c r="BX11109" s="273" t="s">
        <v>385</v>
      </c>
      <c r="BY11109" s="273" t="s">
        <v>790</v>
      </c>
      <c r="BZ11109" s="273" t="s">
        <v>151</v>
      </c>
      <c r="CA11109" s="273" t="s">
        <v>152</v>
      </c>
      <c r="CB11109" s="273" t="s">
        <v>161</v>
      </c>
      <c r="CC11109" s="273" t="s">
        <v>162</v>
      </c>
      <c r="CD11109" s="282">
        <v>11</v>
      </c>
      <c r="CE11109" s="274">
        <v>45170</v>
      </c>
      <c r="CF11109" s="273">
        <v>0</v>
      </c>
      <c r="CG11109" s="273" t="s">
        <v>1073</v>
      </c>
      <c r="CH11109" s="273">
        <v>0</v>
      </c>
      <c r="CI11109" s="273" t="s">
        <v>80</v>
      </c>
      <c r="CM11109" s="273" t="s">
        <v>73</v>
      </c>
      <c r="CN11109" s="273">
        <v>3</v>
      </c>
    </row>
    <row r="11110" spans="74:92">
      <c r="BV11110" s="273" t="s">
        <v>83</v>
      </c>
      <c r="BW11110" s="273" t="s">
        <v>194</v>
      </c>
      <c r="BX11110" s="273" t="s">
        <v>385</v>
      </c>
      <c r="BY11110" s="273" t="s">
        <v>790</v>
      </c>
      <c r="BZ11110" s="273" t="s">
        <v>167</v>
      </c>
      <c r="CA11110" s="273" t="s">
        <v>168</v>
      </c>
      <c r="CB11110" s="273" t="s">
        <v>169</v>
      </c>
      <c r="CC11110" s="273" t="s">
        <v>170</v>
      </c>
      <c r="CD11110" s="282">
        <v>12</v>
      </c>
      <c r="CE11110" s="274">
        <v>45170</v>
      </c>
      <c r="CF11110" s="273">
        <v>0</v>
      </c>
      <c r="CG11110" s="273" t="s">
        <v>1073</v>
      </c>
      <c r="CH11110" s="273">
        <v>0</v>
      </c>
      <c r="CI11110" s="273" t="s">
        <v>80</v>
      </c>
      <c r="CM11110" s="273" t="s">
        <v>73</v>
      </c>
      <c r="CN11110" s="273">
        <v>3</v>
      </c>
    </row>
    <row r="11111" spans="74:92">
      <c r="BV11111" s="273" t="s">
        <v>83</v>
      </c>
      <c r="BW11111" s="273" t="s">
        <v>194</v>
      </c>
      <c r="BX11111" s="273" t="s">
        <v>385</v>
      </c>
      <c r="BY11111" s="273" t="s">
        <v>790</v>
      </c>
      <c r="BZ11111" s="273" t="s">
        <v>167</v>
      </c>
      <c r="CA11111" s="273" t="s">
        <v>168</v>
      </c>
      <c r="CB11111" s="273" t="s">
        <v>353</v>
      </c>
      <c r="CC11111" s="273" t="s">
        <v>354</v>
      </c>
      <c r="CD11111" s="282">
        <v>13</v>
      </c>
      <c r="CE11111" s="274">
        <v>45170</v>
      </c>
      <c r="CF11111" s="273">
        <v>0</v>
      </c>
      <c r="CG11111" s="273" t="s">
        <v>1073</v>
      </c>
      <c r="CH11111" s="273">
        <v>0</v>
      </c>
      <c r="CI11111" s="273" t="s">
        <v>80</v>
      </c>
      <c r="CM11111" s="273" t="s">
        <v>73</v>
      </c>
      <c r="CN11111" s="273">
        <v>3</v>
      </c>
    </row>
    <row r="11112" spans="74:92">
      <c r="BV11112" s="273" t="s">
        <v>83</v>
      </c>
      <c r="BW11112" s="273" t="s">
        <v>194</v>
      </c>
      <c r="BX11112" s="273" t="s">
        <v>385</v>
      </c>
      <c r="BY11112" s="273" t="s">
        <v>790</v>
      </c>
      <c r="BZ11112" s="273" t="s">
        <v>167</v>
      </c>
      <c r="CA11112" s="273" t="s">
        <v>168</v>
      </c>
      <c r="CB11112" s="273" t="s">
        <v>313</v>
      </c>
      <c r="CC11112" s="273" t="s">
        <v>314</v>
      </c>
      <c r="CD11112" s="282">
        <v>14</v>
      </c>
      <c r="CE11112" s="274">
        <v>45170</v>
      </c>
      <c r="CF11112" s="273">
        <v>0</v>
      </c>
      <c r="CG11112" s="273" t="s">
        <v>1073</v>
      </c>
      <c r="CH11112" s="273">
        <v>0</v>
      </c>
      <c r="CI11112" s="273" t="s">
        <v>80</v>
      </c>
      <c r="CM11112" s="273" t="s">
        <v>73</v>
      </c>
      <c r="CN11112" s="273">
        <v>3</v>
      </c>
    </row>
    <row r="11113" spans="74:92">
      <c r="BV11113" s="273" t="s">
        <v>83</v>
      </c>
      <c r="BW11113" s="273" t="s">
        <v>194</v>
      </c>
      <c r="BX11113" s="273" t="s">
        <v>385</v>
      </c>
      <c r="BY11113" s="273" t="s">
        <v>790</v>
      </c>
      <c r="BZ11113" s="273" t="s">
        <v>204</v>
      </c>
      <c r="CA11113" s="273" t="s">
        <v>205</v>
      </c>
      <c r="CB11113" s="273" t="s">
        <v>206</v>
      </c>
      <c r="CC11113" s="273" t="s">
        <v>207</v>
      </c>
      <c r="CD11113" s="282">
        <v>0</v>
      </c>
      <c r="CE11113" s="274">
        <v>45170</v>
      </c>
      <c r="CG11113" s="273" t="s">
        <v>181</v>
      </c>
      <c r="CI11113" s="273" t="s">
        <v>208</v>
      </c>
      <c r="CJ11113" s="273" t="s">
        <v>2319</v>
      </c>
      <c r="CM11113" s="273" t="s">
        <v>73</v>
      </c>
      <c r="CN11113" s="273">
        <v>3</v>
      </c>
    </row>
    <row r="11114" spans="74:92">
      <c r="BV11114" s="273" t="s">
        <v>83</v>
      </c>
      <c r="BW11114" s="273" t="s">
        <v>194</v>
      </c>
      <c r="BX11114" s="273" t="s">
        <v>385</v>
      </c>
      <c r="BY11114" s="273" t="s">
        <v>790</v>
      </c>
      <c r="BZ11114" s="273" t="s">
        <v>86</v>
      </c>
      <c r="CA11114" s="273" t="s">
        <v>87</v>
      </c>
      <c r="CB11114" s="273" t="s">
        <v>179</v>
      </c>
      <c r="CC11114" s="273" t="s">
        <v>180</v>
      </c>
      <c r="CD11114" s="282">
        <v>1</v>
      </c>
      <c r="CE11114" s="274">
        <v>45170</v>
      </c>
      <c r="CI11114" s="273" t="s">
        <v>181</v>
      </c>
      <c r="CM11114" s="273" t="s">
        <v>73</v>
      </c>
      <c r="CN11114" s="273">
        <v>3</v>
      </c>
    </row>
    <row r="11115" spans="74:92">
      <c r="BV11115" s="273" t="s">
        <v>83</v>
      </c>
      <c r="BW11115" s="273" t="s">
        <v>194</v>
      </c>
      <c r="BX11115" s="273" t="s">
        <v>385</v>
      </c>
      <c r="BY11115" s="273" t="s">
        <v>790</v>
      </c>
      <c r="BZ11115" s="273" t="s">
        <v>167</v>
      </c>
      <c r="CA11115" s="273" t="s">
        <v>168</v>
      </c>
      <c r="CB11115" s="273" t="s">
        <v>319</v>
      </c>
      <c r="CC11115" s="273" t="s">
        <v>320</v>
      </c>
      <c r="CD11115" s="282">
        <v>15</v>
      </c>
      <c r="CE11115" s="274">
        <v>45170</v>
      </c>
      <c r="CF11115" s="273">
        <v>0</v>
      </c>
      <c r="CG11115" s="273" t="s">
        <v>1073</v>
      </c>
      <c r="CH11115" s="273">
        <v>0</v>
      </c>
      <c r="CI11115" s="273" t="s">
        <v>80</v>
      </c>
      <c r="CM11115" s="273" t="s">
        <v>73</v>
      </c>
      <c r="CN11115" s="273">
        <v>3</v>
      </c>
    </row>
    <row r="11116" spans="74:92">
      <c r="BV11116" s="273" t="s">
        <v>83</v>
      </c>
      <c r="BW11116" s="273" t="s">
        <v>194</v>
      </c>
      <c r="BX11116" s="273" t="s">
        <v>385</v>
      </c>
      <c r="BY11116" s="273" t="s">
        <v>790</v>
      </c>
      <c r="BZ11116" s="273" t="s">
        <v>138</v>
      </c>
      <c r="CA11116" s="273" t="s">
        <v>139</v>
      </c>
      <c r="CB11116" s="273" t="s">
        <v>190</v>
      </c>
      <c r="CC11116" s="273" t="s">
        <v>191</v>
      </c>
      <c r="CD11116" s="282">
        <v>8</v>
      </c>
      <c r="CE11116" s="274">
        <v>45170</v>
      </c>
      <c r="CF11116" s="273">
        <v>0</v>
      </c>
      <c r="CG11116" s="273" t="s">
        <v>1073</v>
      </c>
      <c r="CH11116" s="273">
        <v>0</v>
      </c>
      <c r="CI11116" s="273" t="s">
        <v>80</v>
      </c>
      <c r="CM11116" s="273" t="s">
        <v>73</v>
      </c>
      <c r="CN11116" s="273">
        <v>3</v>
      </c>
    </row>
    <row r="11117" spans="74:92">
      <c r="BV11117" s="273" t="s">
        <v>83</v>
      </c>
      <c r="BW11117" s="273" t="s">
        <v>194</v>
      </c>
      <c r="BX11117" s="273" t="s">
        <v>385</v>
      </c>
      <c r="BY11117" s="273" t="s">
        <v>790</v>
      </c>
      <c r="BZ11117" s="273" t="s">
        <v>86</v>
      </c>
      <c r="CA11117" s="273" t="s">
        <v>87</v>
      </c>
      <c r="CB11117" s="273" t="s">
        <v>233</v>
      </c>
      <c r="CC11117" s="273" t="s">
        <v>234</v>
      </c>
      <c r="CD11117" s="282">
        <v>1</v>
      </c>
      <c r="CE11117" s="274">
        <v>45170</v>
      </c>
      <c r="CI11117" s="273" t="s">
        <v>181</v>
      </c>
      <c r="CM11117" s="273" t="s">
        <v>73</v>
      </c>
      <c r="CN11117" s="273">
        <v>3</v>
      </c>
    </row>
    <row r="11118" spans="74:92">
      <c r="BV11118" s="273" t="s">
        <v>83</v>
      </c>
      <c r="BW11118" s="273" t="s">
        <v>194</v>
      </c>
      <c r="BX11118" s="273" t="s">
        <v>385</v>
      </c>
      <c r="BY11118" s="273" t="s">
        <v>790</v>
      </c>
      <c r="BZ11118" s="273" t="s">
        <v>86</v>
      </c>
      <c r="CA11118" s="273" t="s">
        <v>87</v>
      </c>
      <c r="CB11118" s="273" t="s">
        <v>217</v>
      </c>
      <c r="CC11118" s="273" t="s">
        <v>218</v>
      </c>
      <c r="CD11118" s="282">
        <v>2</v>
      </c>
      <c r="CE11118" s="274">
        <v>45170</v>
      </c>
      <c r="CI11118" s="273" t="s">
        <v>181</v>
      </c>
      <c r="CM11118" s="273" t="s">
        <v>73</v>
      </c>
      <c r="CN11118" s="273">
        <v>3</v>
      </c>
    </row>
    <row r="11119" spans="74:92">
      <c r="BV11119" s="273" t="s">
        <v>83</v>
      </c>
      <c r="BW11119" s="273" t="s">
        <v>194</v>
      </c>
      <c r="BX11119" s="273" t="s">
        <v>385</v>
      </c>
      <c r="BY11119" s="273" t="s">
        <v>790</v>
      </c>
      <c r="BZ11119" s="273" t="s">
        <v>86</v>
      </c>
      <c r="CA11119" s="273" t="s">
        <v>87</v>
      </c>
      <c r="CB11119" s="273" t="s">
        <v>225</v>
      </c>
      <c r="CC11119" s="273" t="s">
        <v>226</v>
      </c>
      <c r="CD11119" s="282">
        <v>5</v>
      </c>
      <c r="CE11119" s="274">
        <v>45170</v>
      </c>
      <c r="CI11119" s="273" t="s">
        <v>80</v>
      </c>
      <c r="CM11119" s="273" t="s">
        <v>73</v>
      </c>
      <c r="CN11119" s="273">
        <v>3</v>
      </c>
    </row>
    <row r="11120" spans="74:92">
      <c r="BV11120" s="273" t="s">
        <v>83</v>
      </c>
      <c r="BW11120" s="273" t="s">
        <v>194</v>
      </c>
      <c r="BX11120" s="273" t="s">
        <v>385</v>
      </c>
      <c r="BY11120" s="273" t="s">
        <v>790</v>
      </c>
      <c r="BZ11120" s="273" t="s">
        <v>86</v>
      </c>
      <c r="CA11120" s="273" t="s">
        <v>87</v>
      </c>
      <c r="CB11120" s="273" t="s">
        <v>225</v>
      </c>
      <c r="CC11120" s="273" t="s">
        <v>226</v>
      </c>
      <c r="CD11120" s="282">
        <v>5</v>
      </c>
      <c r="CE11120" s="274">
        <v>45200</v>
      </c>
      <c r="CI11120" s="273" t="s">
        <v>80</v>
      </c>
      <c r="CM11120" s="273" t="s">
        <v>73</v>
      </c>
      <c r="CN11120" s="273">
        <v>3</v>
      </c>
    </row>
    <row r="11121" spans="74:92">
      <c r="BV11121" s="273" t="s">
        <v>83</v>
      </c>
      <c r="BW11121" s="273" t="s">
        <v>194</v>
      </c>
      <c r="BX11121" s="273" t="s">
        <v>385</v>
      </c>
      <c r="BY11121" s="273" t="s">
        <v>790</v>
      </c>
      <c r="BZ11121" s="273" t="s">
        <v>86</v>
      </c>
      <c r="CA11121" s="273" t="s">
        <v>87</v>
      </c>
      <c r="CB11121" s="273" t="s">
        <v>217</v>
      </c>
      <c r="CC11121" s="273" t="s">
        <v>218</v>
      </c>
      <c r="CD11121" s="282">
        <v>2</v>
      </c>
      <c r="CE11121" s="274">
        <v>45200</v>
      </c>
      <c r="CI11121" s="273" t="s">
        <v>181</v>
      </c>
      <c r="CM11121" s="273" t="s">
        <v>73</v>
      </c>
      <c r="CN11121" s="273">
        <v>3</v>
      </c>
    </row>
    <row r="11122" spans="74:92">
      <c r="BV11122" s="273" t="s">
        <v>83</v>
      </c>
      <c r="BW11122" s="273" t="s">
        <v>194</v>
      </c>
      <c r="BX11122" s="273" t="s">
        <v>385</v>
      </c>
      <c r="BY11122" s="273" t="s">
        <v>790</v>
      </c>
      <c r="BZ11122" s="273" t="s">
        <v>86</v>
      </c>
      <c r="CA11122" s="273" t="s">
        <v>87</v>
      </c>
      <c r="CB11122" s="273" t="s">
        <v>233</v>
      </c>
      <c r="CC11122" s="273" t="s">
        <v>234</v>
      </c>
      <c r="CD11122" s="282">
        <v>1</v>
      </c>
      <c r="CE11122" s="274">
        <v>45200</v>
      </c>
      <c r="CI11122" s="273" t="s">
        <v>181</v>
      </c>
      <c r="CM11122" s="273" t="s">
        <v>73</v>
      </c>
      <c r="CN11122" s="273">
        <v>3</v>
      </c>
    </row>
    <row r="11123" spans="74:92">
      <c r="BV11123" s="273" t="s">
        <v>83</v>
      </c>
      <c r="BW11123" s="273" t="s">
        <v>194</v>
      </c>
      <c r="BX11123" s="273" t="s">
        <v>385</v>
      </c>
      <c r="BY11123" s="273" t="s">
        <v>790</v>
      </c>
      <c r="BZ11123" s="273" t="s">
        <v>138</v>
      </c>
      <c r="CA11123" s="273" t="s">
        <v>139</v>
      </c>
      <c r="CB11123" s="273" t="s">
        <v>190</v>
      </c>
      <c r="CC11123" s="273" t="s">
        <v>191</v>
      </c>
      <c r="CD11123" s="282">
        <v>8</v>
      </c>
      <c r="CE11123" s="274">
        <v>45200</v>
      </c>
      <c r="CF11123" s="273">
        <v>0</v>
      </c>
      <c r="CG11123" s="273" t="s">
        <v>1073</v>
      </c>
      <c r="CH11123" s="273">
        <v>0</v>
      </c>
      <c r="CI11123" s="273" t="s">
        <v>80</v>
      </c>
      <c r="CM11123" s="273" t="s">
        <v>73</v>
      </c>
      <c r="CN11123" s="273">
        <v>3</v>
      </c>
    </row>
    <row r="11124" spans="74:92">
      <c r="BV11124" s="273" t="s">
        <v>83</v>
      </c>
      <c r="BW11124" s="273" t="s">
        <v>194</v>
      </c>
      <c r="BX11124" s="273" t="s">
        <v>385</v>
      </c>
      <c r="BY11124" s="273" t="s">
        <v>790</v>
      </c>
      <c r="BZ11124" s="273" t="s">
        <v>167</v>
      </c>
      <c r="CA11124" s="273" t="s">
        <v>168</v>
      </c>
      <c r="CB11124" s="273" t="s">
        <v>319</v>
      </c>
      <c r="CC11124" s="273" t="s">
        <v>320</v>
      </c>
      <c r="CD11124" s="282">
        <v>15</v>
      </c>
      <c r="CE11124" s="274">
        <v>45200</v>
      </c>
      <c r="CF11124" s="273">
        <v>0</v>
      </c>
      <c r="CG11124" s="273" t="s">
        <v>1073</v>
      </c>
      <c r="CH11124" s="273">
        <v>0</v>
      </c>
      <c r="CI11124" s="273" t="s">
        <v>80</v>
      </c>
      <c r="CM11124" s="273" t="s">
        <v>73</v>
      </c>
      <c r="CN11124" s="273">
        <v>3</v>
      </c>
    </row>
    <row r="11125" spans="74:92">
      <c r="BV11125" s="273" t="s">
        <v>83</v>
      </c>
      <c r="BW11125" s="273" t="s">
        <v>194</v>
      </c>
      <c r="BX11125" s="273" t="s">
        <v>385</v>
      </c>
      <c r="BY11125" s="273" t="s">
        <v>790</v>
      </c>
      <c r="BZ11125" s="273" t="s">
        <v>86</v>
      </c>
      <c r="CA11125" s="273" t="s">
        <v>87</v>
      </c>
      <c r="CB11125" s="273" t="s">
        <v>179</v>
      </c>
      <c r="CC11125" s="273" t="s">
        <v>180</v>
      </c>
      <c r="CD11125" s="282">
        <v>1</v>
      </c>
      <c r="CE11125" s="274">
        <v>45200</v>
      </c>
      <c r="CI11125" s="273" t="s">
        <v>181</v>
      </c>
      <c r="CM11125" s="273" t="s">
        <v>73</v>
      </c>
      <c r="CN11125" s="273">
        <v>3</v>
      </c>
    </row>
    <row r="11126" spans="74:92">
      <c r="BV11126" s="273" t="s">
        <v>83</v>
      </c>
      <c r="BW11126" s="273" t="s">
        <v>194</v>
      </c>
      <c r="BX11126" s="273" t="s">
        <v>385</v>
      </c>
      <c r="BY11126" s="273" t="s">
        <v>790</v>
      </c>
      <c r="BZ11126" s="273" t="s">
        <v>204</v>
      </c>
      <c r="CA11126" s="273" t="s">
        <v>205</v>
      </c>
      <c r="CB11126" s="273" t="s">
        <v>206</v>
      </c>
      <c r="CC11126" s="273" t="s">
        <v>207</v>
      </c>
      <c r="CD11126" s="282">
        <v>0</v>
      </c>
      <c r="CE11126" s="274">
        <v>45200</v>
      </c>
      <c r="CG11126" s="273" t="s">
        <v>181</v>
      </c>
      <c r="CI11126" s="273" t="s">
        <v>208</v>
      </c>
      <c r="CJ11126" s="273" t="s">
        <v>2319</v>
      </c>
      <c r="CM11126" s="273" t="s">
        <v>73</v>
      </c>
      <c r="CN11126" s="273">
        <v>3</v>
      </c>
    </row>
    <row r="11127" spans="74:92">
      <c r="BV11127" s="273" t="s">
        <v>83</v>
      </c>
      <c r="BW11127" s="273" t="s">
        <v>194</v>
      </c>
      <c r="BX11127" s="273" t="s">
        <v>385</v>
      </c>
      <c r="BY11127" s="273" t="s">
        <v>790</v>
      </c>
      <c r="BZ11127" s="273" t="s">
        <v>167</v>
      </c>
      <c r="CA11127" s="273" t="s">
        <v>168</v>
      </c>
      <c r="CB11127" s="273" t="s">
        <v>313</v>
      </c>
      <c r="CC11127" s="273" t="s">
        <v>314</v>
      </c>
      <c r="CD11127" s="282">
        <v>14</v>
      </c>
      <c r="CE11127" s="274">
        <v>45200</v>
      </c>
      <c r="CF11127" s="273">
        <v>0</v>
      </c>
      <c r="CG11127" s="273" t="s">
        <v>1073</v>
      </c>
      <c r="CH11127" s="273">
        <v>0</v>
      </c>
      <c r="CI11127" s="273" t="s">
        <v>80</v>
      </c>
      <c r="CM11127" s="273" t="s">
        <v>73</v>
      </c>
      <c r="CN11127" s="273">
        <v>3</v>
      </c>
    </row>
    <row r="11128" spans="74:92">
      <c r="BV11128" s="273" t="s">
        <v>83</v>
      </c>
      <c r="BW11128" s="273" t="s">
        <v>194</v>
      </c>
      <c r="BX11128" s="273" t="s">
        <v>385</v>
      </c>
      <c r="BY11128" s="273" t="s">
        <v>790</v>
      </c>
      <c r="BZ11128" s="273" t="s">
        <v>167</v>
      </c>
      <c r="CA11128" s="273" t="s">
        <v>168</v>
      </c>
      <c r="CB11128" s="273" t="s">
        <v>353</v>
      </c>
      <c r="CC11128" s="273" t="s">
        <v>354</v>
      </c>
      <c r="CD11128" s="282">
        <v>13</v>
      </c>
      <c r="CE11128" s="274">
        <v>45200</v>
      </c>
      <c r="CF11128" s="273">
        <v>0</v>
      </c>
      <c r="CG11128" s="273" t="s">
        <v>1073</v>
      </c>
      <c r="CH11128" s="273">
        <v>0</v>
      </c>
      <c r="CI11128" s="273" t="s">
        <v>80</v>
      </c>
      <c r="CM11128" s="273" t="s">
        <v>73</v>
      </c>
      <c r="CN11128" s="273">
        <v>3</v>
      </c>
    </row>
    <row r="11129" spans="74:92">
      <c r="BV11129" s="273" t="s">
        <v>83</v>
      </c>
      <c r="BW11129" s="273" t="s">
        <v>194</v>
      </c>
      <c r="BX11129" s="273" t="s">
        <v>385</v>
      </c>
      <c r="BY11129" s="273" t="s">
        <v>790</v>
      </c>
      <c r="BZ11129" s="273" t="s">
        <v>167</v>
      </c>
      <c r="CA11129" s="273" t="s">
        <v>168</v>
      </c>
      <c r="CB11129" s="273" t="s">
        <v>169</v>
      </c>
      <c r="CC11129" s="273" t="s">
        <v>170</v>
      </c>
      <c r="CD11129" s="282">
        <v>12</v>
      </c>
      <c r="CE11129" s="274">
        <v>45200</v>
      </c>
      <c r="CF11129" s="273">
        <v>0</v>
      </c>
      <c r="CG11129" s="273" t="s">
        <v>1073</v>
      </c>
      <c r="CH11129" s="273">
        <v>0</v>
      </c>
      <c r="CI11129" s="273" t="s">
        <v>80</v>
      </c>
      <c r="CM11129" s="273" t="s">
        <v>73</v>
      </c>
      <c r="CN11129" s="273">
        <v>3</v>
      </c>
    </row>
    <row r="11130" spans="74:92">
      <c r="BV11130" s="273" t="s">
        <v>83</v>
      </c>
      <c r="BW11130" s="273" t="s">
        <v>194</v>
      </c>
      <c r="BX11130" s="273" t="s">
        <v>385</v>
      </c>
      <c r="BY11130" s="273" t="s">
        <v>790</v>
      </c>
      <c r="BZ11130" s="273" t="s">
        <v>151</v>
      </c>
      <c r="CA11130" s="273" t="s">
        <v>152</v>
      </c>
      <c r="CB11130" s="273" t="s">
        <v>161</v>
      </c>
      <c r="CC11130" s="273" t="s">
        <v>162</v>
      </c>
      <c r="CD11130" s="282">
        <v>11</v>
      </c>
      <c r="CE11130" s="274">
        <v>45200</v>
      </c>
      <c r="CF11130" s="273">
        <v>0</v>
      </c>
      <c r="CG11130" s="273" t="s">
        <v>1073</v>
      </c>
      <c r="CH11130" s="273">
        <v>0</v>
      </c>
      <c r="CI11130" s="273" t="s">
        <v>80</v>
      </c>
      <c r="CM11130" s="273" t="s">
        <v>73</v>
      </c>
      <c r="CN11130" s="273">
        <v>3</v>
      </c>
    </row>
    <row r="11131" spans="74:92">
      <c r="BV11131" s="273" t="s">
        <v>83</v>
      </c>
      <c r="BW11131" s="273" t="s">
        <v>194</v>
      </c>
      <c r="BX11131" s="273" t="s">
        <v>385</v>
      </c>
      <c r="BY11131" s="273" t="s">
        <v>790</v>
      </c>
      <c r="BZ11131" s="273" t="s">
        <v>138</v>
      </c>
      <c r="CA11131" s="273" t="s">
        <v>139</v>
      </c>
      <c r="CB11131" s="273" t="s">
        <v>140</v>
      </c>
      <c r="CC11131" s="273" t="s">
        <v>141</v>
      </c>
      <c r="CD11131" s="282">
        <v>9</v>
      </c>
      <c r="CE11131" s="274">
        <v>45200</v>
      </c>
      <c r="CF11131" s="273">
        <v>0</v>
      </c>
      <c r="CG11131" s="273" t="s">
        <v>1073</v>
      </c>
      <c r="CH11131" s="273">
        <v>0</v>
      </c>
      <c r="CI11131" s="273" t="s">
        <v>80</v>
      </c>
      <c r="CM11131" s="273" t="s">
        <v>73</v>
      </c>
      <c r="CN11131" s="273">
        <v>3</v>
      </c>
    </row>
    <row r="11132" spans="74:92">
      <c r="BV11132" s="273" t="s">
        <v>83</v>
      </c>
      <c r="BW11132" s="273" t="s">
        <v>194</v>
      </c>
      <c r="BX11132" s="273" t="s">
        <v>385</v>
      </c>
      <c r="BY11132" s="273" t="s">
        <v>790</v>
      </c>
      <c r="BZ11132" s="273" t="s">
        <v>151</v>
      </c>
      <c r="CA11132" s="273" t="s">
        <v>152</v>
      </c>
      <c r="CB11132" s="273" t="s">
        <v>153</v>
      </c>
      <c r="CC11132" s="273" t="s">
        <v>154</v>
      </c>
      <c r="CD11132" s="282">
        <v>10</v>
      </c>
      <c r="CE11132" s="274">
        <v>45200</v>
      </c>
      <c r="CF11132" s="273">
        <v>135520</v>
      </c>
      <c r="CG11132" s="273" t="s">
        <v>1073</v>
      </c>
      <c r="CH11132" s="273">
        <v>616.06849920000002</v>
      </c>
      <c r="CI11132" s="273" t="s">
        <v>80</v>
      </c>
      <c r="CM11132" s="273" t="s">
        <v>73</v>
      </c>
      <c r="CN11132" s="273">
        <v>3</v>
      </c>
    </row>
    <row r="11133" spans="74:92">
      <c r="BV11133" s="273" t="s">
        <v>83</v>
      </c>
      <c r="BW11133" s="273" t="s">
        <v>194</v>
      </c>
      <c r="BX11133" s="273" t="s">
        <v>385</v>
      </c>
      <c r="BY11133" s="273" t="s">
        <v>790</v>
      </c>
      <c r="BZ11133" s="273" t="s">
        <v>126</v>
      </c>
      <c r="CA11133" s="273" t="s">
        <v>127</v>
      </c>
      <c r="CB11133" s="273" t="s">
        <v>133</v>
      </c>
      <c r="CC11133" s="273" t="s">
        <v>134</v>
      </c>
      <c r="CD11133" s="282">
        <v>7</v>
      </c>
      <c r="CE11133" s="274">
        <v>45200</v>
      </c>
      <c r="CF11133" s="273">
        <v>1953.44</v>
      </c>
      <c r="CG11133" s="273" t="s">
        <v>104</v>
      </c>
      <c r="CH11133" s="273">
        <v>1953.44</v>
      </c>
      <c r="CI11133" s="273" t="s">
        <v>104</v>
      </c>
      <c r="CM11133" s="273" t="s">
        <v>73</v>
      </c>
      <c r="CN11133" s="273">
        <v>3</v>
      </c>
    </row>
    <row r="11134" spans="74:92">
      <c r="BV11134" s="273" t="s">
        <v>83</v>
      </c>
      <c r="BW11134" s="273" t="s">
        <v>194</v>
      </c>
      <c r="BX11134" s="273" t="s">
        <v>385</v>
      </c>
      <c r="BY11134" s="273" t="s">
        <v>790</v>
      </c>
      <c r="BZ11134" s="273" t="s">
        <v>126</v>
      </c>
      <c r="CA11134" s="273" t="s">
        <v>127</v>
      </c>
      <c r="CB11134" s="273" t="s">
        <v>128</v>
      </c>
      <c r="CC11134" s="273" t="s">
        <v>129</v>
      </c>
      <c r="CD11134" s="282">
        <v>6</v>
      </c>
      <c r="CE11134" s="274">
        <v>45200</v>
      </c>
      <c r="CF11134" s="273">
        <v>135520</v>
      </c>
      <c r="CG11134" s="273" t="s">
        <v>1073</v>
      </c>
      <c r="CH11134" s="273">
        <v>616.06849920000002</v>
      </c>
      <c r="CI11134" s="273" t="s">
        <v>80</v>
      </c>
      <c r="CM11134" s="273" t="s">
        <v>73</v>
      </c>
      <c r="CN11134" s="273">
        <v>3</v>
      </c>
    </row>
    <row r="11135" spans="74:92">
      <c r="BV11135" s="273" t="s">
        <v>83</v>
      </c>
      <c r="BW11135" s="273" t="s">
        <v>194</v>
      </c>
      <c r="BX11135" s="273" t="s">
        <v>385</v>
      </c>
      <c r="BY11135" s="273" t="s">
        <v>790</v>
      </c>
      <c r="BZ11135" s="273" t="s">
        <v>110</v>
      </c>
      <c r="CA11135" s="273" t="s">
        <v>111</v>
      </c>
      <c r="CB11135" s="273" t="s">
        <v>117</v>
      </c>
      <c r="CC11135" s="273" t="s">
        <v>118</v>
      </c>
      <c r="CD11135" s="282">
        <v>5</v>
      </c>
      <c r="CE11135" s="274">
        <v>45200</v>
      </c>
      <c r="CI11135" s="273" t="s">
        <v>104</v>
      </c>
      <c r="CM11135" s="273" t="s">
        <v>73</v>
      </c>
      <c r="CN11135" s="273">
        <v>3</v>
      </c>
    </row>
    <row r="11136" spans="74:92">
      <c r="BV11136" s="273" t="s">
        <v>83</v>
      </c>
      <c r="BW11136" s="273" t="s">
        <v>194</v>
      </c>
      <c r="BX11136" s="273" t="s">
        <v>385</v>
      </c>
      <c r="BY11136" s="273" t="s">
        <v>790</v>
      </c>
      <c r="BZ11136" s="273" t="s">
        <v>110</v>
      </c>
      <c r="CA11136" s="273" t="s">
        <v>111</v>
      </c>
      <c r="CB11136" s="273" t="s">
        <v>112</v>
      </c>
      <c r="CC11136" s="273" t="s">
        <v>113</v>
      </c>
      <c r="CD11136" s="282">
        <v>4</v>
      </c>
      <c r="CE11136" s="274">
        <v>45200</v>
      </c>
      <c r="CI11136" s="273" t="s">
        <v>80</v>
      </c>
      <c r="CM11136" s="273" t="s">
        <v>73</v>
      </c>
      <c r="CN11136" s="273">
        <v>3</v>
      </c>
    </row>
    <row r="11137" spans="74:92">
      <c r="BV11137" s="273" t="s">
        <v>83</v>
      </c>
      <c r="BW11137" s="273" t="s">
        <v>194</v>
      </c>
      <c r="BX11137" s="273" t="s">
        <v>385</v>
      </c>
      <c r="BY11137" s="273" t="s">
        <v>790</v>
      </c>
      <c r="BZ11137" s="273" t="s">
        <v>86</v>
      </c>
      <c r="CA11137" s="273" t="s">
        <v>87</v>
      </c>
      <c r="CB11137" s="273" t="s">
        <v>88</v>
      </c>
      <c r="CC11137" s="273" t="s">
        <v>89</v>
      </c>
      <c r="CD11137" s="282">
        <v>3</v>
      </c>
      <c r="CE11137" s="274">
        <v>45200</v>
      </c>
      <c r="CI11137" s="273" t="s">
        <v>80</v>
      </c>
      <c r="CM11137" s="273" t="s">
        <v>73</v>
      </c>
      <c r="CN11137" s="273">
        <v>3</v>
      </c>
    </row>
    <row r="11138" spans="74:92">
      <c r="BV11138" s="273" t="s">
        <v>83</v>
      </c>
      <c r="BW11138" s="273" t="s">
        <v>194</v>
      </c>
      <c r="BX11138" s="273" t="s">
        <v>385</v>
      </c>
      <c r="BY11138" s="273" t="s">
        <v>790</v>
      </c>
      <c r="BZ11138" s="273" t="s">
        <v>86</v>
      </c>
      <c r="CA11138" s="273" t="s">
        <v>87</v>
      </c>
      <c r="CB11138" s="273" t="s">
        <v>101</v>
      </c>
      <c r="CC11138" s="273" t="s">
        <v>102</v>
      </c>
      <c r="CD11138" s="282">
        <v>4</v>
      </c>
      <c r="CE11138" s="274">
        <v>45200</v>
      </c>
      <c r="CI11138" s="273" t="s">
        <v>104</v>
      </c>
      <c r="CM11138" s="273" t="s">
        <v>73</v>
      </c>
      <c r="CN11138" s="273">
        <v>3</v>
      </c>
    </row>
    <row r="11139" spans="74:92">
      <c r="BV11139" s="273" t="s">
        <v>83</v>
      </c>
      <c r="BW11139" s="273" t="s">
        <v>194</v>
      </c>
      <c r="BX11139" s="273" t="s">
        <v>385</v>
      </c>
      <c r="BY11139" s="273" t="s">
        <v>790</v>
      </c>
      <c r="BZ11139" s="273" t="s">
        <v>86</v>
      </c>
      <c r="CA11139" s="273" t="s">
        <v>87</v>
      </c>
      <c r="CB11139" s="273" t="s">
        <v>101</v>
      </c>
      <c r="CC11139" s="273" t="s">
        <v>102</v>
      </c>
      <c r="CD11139" s="282">
        <v>4</v>
      </c>
      <c r="CE11139" s="274">
        <v>45231</v>
      </c>
      <c r="CI11139" s="273" t="s">
        <v>104</v>
      </c>
      <c r="CM11139" s="273" t="s">
        <v>73</v>
      </c>
      <c r="CN11139" s="273">
        <v>3</v>
      </c>
    </row>
    <row r="11140" spans="74:92">
      <c r="BV11140" s="273" t="s">
        <v>83</v>
      </c>
      <c r="BW11140" s="273" t="s">
        <v>194</v>
      </c>
      <c r="BX11140" s="273" t="s">
        <v>385</v>
      </c>
      <c r="BY11140" s="273" t="s">
        <v>790</v>
      </c>
      <c r="BZ11140" s="273" t="s">
        <v>86</v>
      </c>
      <c r="CA11140" s="273" t="s">
        <v>87</v>
      </c>
      <c r="CB11140" s="273" t="s">
        <v>88</v>
      </c>
      <c r="CC11140" s="273" t="s">
        <v>89</v>
      </c>
      <c r="CD11140" s="282">
        <v>3</v>
      </c>
      <c r="CE11140" s="274">
        <v>45231</v>
      </c>
      <c r="CI11140" s="273" t="s">
        <v>80</v>
      </c>
      <c r="CM11140" s="273" t="s">
        <v>73</v>
      </c>
      <c r="CN11140" s="273">
        <v>3</v>
      </c>
    </row>
    <row r="11141" spans="74:92">
      <c r="BV11141" s="273" t="s">
        <v>83</v>
      </c>
      <c r="BW11141" s="273" t="s">
        <v>194</v>
      </c>
      <c r="BX11141" s="273" t="s">
        <v>385</v>
      </c>
      <c r="BY11141" s="273" t="s">
        <v>790</v>
      </c>
      <c r="BZ11141" s="273" t="s">
        <v>110</v>
      </c>
      <c r="CA11141" s="273" t="s">
        <v>111</v>
      </c>
      <c r="CB11141" s="273" t="s">
        <v>112</v>
      </c>
      <c r="CC11141" s="273" t="s">
        <v>113</v>
      </c>
      <c r="CD11141" s="282">
        <v>4</v>
      </c>
      <c r="CE11141" s="274">
        <v>45231</v>
      </c>
      <c r="CI11141" s="273" t="s">
        <v>80</v>
      </c>
      <c r="CM11141" s="273" t="s">
        <v>73</v>
      </c>
      <c r="CN11141" s="273">
        <v>3</v>
      </c>
    </row>
    <row r="11142" spans="74:92">
      <c r="BV11142" s="273" t="s">
        <v>83</v>
      </c>
      <c r="BW11142" s="273" t="s">
        <v>194</v>
      </c>
      <c r="BX11142" s="273" t="s">
        <v>385</v>
      </c>
      <c r="BY11142" s="273" t="s">
        <v>790</v>
      </c>
      <c r="BZ11142" s="273" t="s">
        <v>110</v>
      </c>
      <c r="CA11142" s="273" t="s">
        <v>111</v>
      </c>
      <c r="CB11142" s="273" t="s">
        <v>117</v>
      </c>
      <c r="CC11142" s="273" t="s">
        <v>118</v>
      </c>
      <c r="CD11142" s="282">
        <v>5</v>
      </c>
      <c r="CE11142" s="274">
        <v>45231</v>
      </c>
      <c r="CI11142" s="273" t="s">
        <v>104</v>
      </c>
      <c r="CM11142" s="273" t="s">
        <v>73</v>
      </c>
      <c r="CN11142" s="273">
        <v>3</v>
      </c>
    </row>
    <row r="11143" spans="74:92">
      <c r="BV11143" s="273" t="s">
        <v>83</v>
      </c>
      <c r="BW11143" s="273" t="s">
        <v>194</v>
      </c>
      <c r="BX11143" s="273" t="s">
        <v>385</v>
      </c>
      <c r="BY11143" s="273" t="s">
        <v>790</v>
      </c>
      <c r="BZ11143" s="273" t="s">
        <v>126</v>
      </c>
      <c r="CA11143" s="273" t="s">
        <v>127</v>
      </c>
      <c r="CB11143" s="273" t="s">
        <v>128</v>
      </c>
      <c r="CC11143" s="273" t="s">
        <v>129</v>
      </c>
      <c r="CD11143" s="282">
        <v>6</v>
      </c>
      <c r="CE11143" s="274">
        <v>45231</v>
      </c>
      <c r="CF11143" s="273">
        <v>36640</v>
      </c>
      <c r="CG11143" s="273" t="s">
        <v>1073</v>
      </c>
      <c r="CH11143" s="273">
        <v>166.56397440000001</v>
      </c>
      <c r="CI11143" s="273" t="s">
        <v>80</v>
      </c>
      <c r="CM11143" s="273" t="s">
        <v>73</v>
      </c>
      <c r="CN11143" s="273">
        <v>3</v>
      </c>
    </row>
    <row r="11144" spans="74:92">
      <c r="BV11144" s="273" t="s">
        <v>83</v>
      </c>
      <c r="BW11144" s="273" t="s">
        <v>194</v>
      </c>
      <c r="BX11144" s="273" t="s">
        <v>385</v>
      </c>
      <c r="BY11144" s="273" t="s">
        <v>790</v>
      </c>
      <c r="BZ11144" s="273" t="s">
        <v>126</v>
      </c>
      <c r="CA11144" s="273" t="s">
        <v>127</v>
      </c>
      <c r="CB11144" s="273" t="s">
        <v>133</v>
      </c>
      <c r="CC11144" s="273" t="s">
        <v>134</v>
      </c>
      <c r="CD11144" s="282">
        <v>7</v>
      </c>
      <c r="CE11144" s="274">
        <v>45231</v>
      </c>
      <c r="CF11144" s="273">
        <v>1100.8499999999999</v>
      </c>
      <c r="CG11144" s="273" t="s">
        <v>104</v>
      </c>
      <c r="CH11144" s="273">
        <v>1100.8499999999999</v>
      </c>
      <c r="CI11144" s="273" t="s">
        <v>104</v>
      </c>
      <c r="CM11144" s="273" t="s">
        <v>73</v>
      </c>
      <c r="CN11144" s="273">
        <v>3</v>
      </c>
    </row>
    <row r="11145" spans="74:92">
      <c r="BV11145" s="273" t="s">
        <v>83</v>
      </c>
      <c r="BW11145" s="273" t="s">
        <v>194</v>
      </c>
      <c r="BX11145" s="273" t="s">
        <v>385</v>
      </c>
      <c r="BY11145" s="273" t="s">
        <v>790</v>
      </c>
      <c r="BZ11145" s="273" t="s">
        <v>151</v>
      </c>
      <c r="CA11145" s="273" t="s">
        <v>152</v>
      </c>
      <c r="CB11145" s="273" t="s">
        <v>153</v>
      </c>
      <c r="CC11145" s="273" t="s">
        <v>154</v>
      </c>
      <c r="CD11145" s="282">
        <v>10</v>
      </c>
      <c r="CE11145" s="274">
        <v>45231</v>
      </c>
      <c r="CF11145" s="273">
        <v>36640</v>
      </c>
      <c r="CG11145" s="273" t="s">
        <v>1073</v>
      </c>
      <c r="CH11145" s="273">
        <v>166.56397440000001</v>
      </c>
      <c r="CI11145" s="273" t="s">
        <v>80</v>
      </c>
      <c r="CM11145" s="273" t="s">
        <v>73</v>
      </c>
      <c r="CN11145" s="273">
        <v>3</v>
      </c>
    </row>
    <row r="11146" spans="74:92">
      <c r="BV11146" s="273" t="s">
        <v>83</v>
      </c>
      <c r="BW11146" s="273" t="s">
        <v>194</v>
      </c>
      <c r="BX11146" s="273" t="s">
        <v>385</v>
      </c>
      <c r="BY11146" s="273" t="s">
        <v>790</v>
      </c>
      <c r="BZ11146" s="273" t="s">
        <v>138</v>
      </c>
      <c r="CA11146" s="273" t="s">
        <v>139</v>
      </c>
      <c r="CB11146" s="273" t="s">
        <v>140</v>
      </c>
      <c r="CC11146" s="273" t="s">
        <v>141</v>
      </c>
      <c r="CD11146" s="282">
        <v>9</v>
      </c>
      <c r="CE11146" s="274">
        <v>45231</v>
      </c>
      <c r="CF11146" s="273">
        <v>0</v>
      </c>
      <c r="CG11146" s="273" t="s">
        <v>1073</v>
      </c>
      <c r="CH11146" s="273">
        <v>0</v>
      </c>
      <c r="CI11146" s="273" t="s">
        <v>80</v>
      </c>
      <c r="CM11146" s="273" t="s">
        <v>73</v>
      </c>
      <c r="CN11146" s="273">
        <v>3</v>
      </c>
    </row>
    <row r="11147" spans="74:92">
      <c r="BV11147" s="273" t="s">
        <v>83</v>
      </c>
      <c r="BW11147" s="273" t="s">
        <v>194</v>
      </c>
      <c r="BX11147" s="273" t="s">
        <v>385</v>
      </c>
      <c r="BY11147" s="273" t="s">
        <v>790</v>
      </c>
      <c r="BZ11147" s="273" t="s">
        <v>151</v>
      </c>
      <c r="CA11147" s="273" t="s">
        <v>152</v>
      </c>
      <c r="CB11147" s="273" t="s">
        <v>161</v>
      </c>
      <c r="CC11147" s="273" t="s">
        <v>162</v>
      </c>
      <c r="CD11147" s="282">
        <v>11</v>
      </c>
      <c r="CE11147" s="274">
        <v>45231</v>
      </c>
      <c r="CF11147" s="273">
        <v>0</v>
      </c>
      <c r="CG11147" s="273" t="s">
        <v>1073</v>
      </c>
      <c r="CH11147" s="273">
        <v>0</v>
      </c>
      <c r="CI11147" s="273" t="s">
        <v>80</v>
      </c>
      <c r="CM11147" s="273" t="s">
        <v>73</v>
      </c>
      <c r="CN11147" s="273">
        <v>3</v>
      </c>
    </row>
    <row r="11148" spans="74:92">
      <c r="BV11148" s="273" t="s">
        <v>83</v>
      </c>
      <c r="BW11148" s="273" t="s">
        <v>194</v>
      </c>
      <c r="BX11148" s="273" t="s">
        <v>385</v>
      </c>
      <c r="BY11148" s="273" t="s">
        <v>790</v>
      </c>
      <c r="BZ11148" s="273" t="s">
        <v>167</v>
      </c>
      <c r="CA11148" s="273" t="s">
        <v>168</v>
      </c>
      <c r="CB11148" s="273" t="s">
        <v>169</v>
      </c>
      <c r="CC11148" s="273" t="s">
        <v>170</v>
      </c>
      <c r="CD11148" s="282">
        <v>12</v>
      </c>
      <c r="CE11148" s="274">
        <v>45231</v>
      </c>
      <c r="CF11148" s="273">
        <v>0</v>
      </c>
      <c r="CG11148" s="273" t="s">
        <v>1073</v>
      </c>
      <c r="CH11148" s="273">
        <v>0</v>
      </c>
      <c r="CI11148" s="273" t="s">
        <v>80</v>
      </c>
      <c r="CM11148" s="273" t="s">
        <v>73</v>
      </c>
      <c r="CN11148" s="273">
        <v>3</v>
      </c>
    </row>
    <row r="11149" spans="74:92">
      <c r="BV11149" s="273" t="s">
        <v>83</v>
      </c>
      <c r="BW11149" s="273" t="s">
        <v>194</v>
      </c>
      <c r="BX11149" s="273" t="s">
        <v>385</v>
      </c>
      <c r="BY11149" s="273" t="s">
        <v>790</v>
      </c>
      <c r="BZ11149" s="273" t="s">
        <v>167</v>
      </c>
      <c r="CA11149" s="273" t="s">
        <v>168</v>
      </c>
      <c r="CB11149" s="273" t="s">
        <v>353</v>
      </c>
      <c r="CC11149" s="273" t="s">
        <v>354</v>
      </c>
      <c r="CD11149" s="282">
        <v>13</v>
      </c>
      <c r="CE11149" s="274">
        <v>45231</v>
      </c>
      <c r="CF11149" s="273">
        <v>0</v>
      </c>
      <c r="CG11149" s="273" t="s">
        <v>1073</v>
      </c>
      <c r="CH11149" s="273">
        <v>0</v>
      </c>
      <c r="CI11149" s="273" t="s">
        <v>80</v>
      </c>
      <c r="CM11149" s="273" t="s">
        <v>73</v>
      </c>
      <c r="CN11149" s="273">
        <v>3</v>
      </c>
    </row>
    <row r="11150" spans="74:92">
      <c r="BV11150" s="273" t="s">
        <v>83</v>
      </c>
      <c r="BW11150" s="273" t="s">
        <v>194</v>
      </c>
      <c r="BX11150" s="273" t="s">
        <v>385</v>
      </c>
      <c r="BY11150" s="273" t="s">
        <v>790</v>
      </c>
      <c r="BZ11150" s="273" t="s">
        <v>167</v>
      </c>
      <c r="CA11150" s="273" t="s">
        <v>168</v>
      </c>
      <c r="CB11150" s="273" t="s">
        <v>313</v>
      </c>
      <c r="CC11150" s="273" t="s">
        <v>314</v>
      </c>
      <c r="CD11150" s="282">
        <v>14</v>
      </c>
      <c r="CE11150" s="274">
        <v>45231</v>
      </c>
      <c r="CF11150" s="273">
        <v>0</v>
      </c>
      <c r="CG11150" s="273" t="s">
        <v>1073</v>
      </c>
      <c r="CH11150" s="273">
        <v>0</v>
      </c>
      <c r="CI11150" s="273" t="s">
        <v>80</v>
      </c>
      <c r="CM11150" s="273" t="s">
        <v>73</v>
      </c>
      <c r="CN11150" s="273">
        <v>3</v>
      </c>
    </row>
    <row r="11151" spans="74:92">
      <c r="BV11151" s="273" t="s">
        <v>83</v>
      </c>
      <c r="BW11151" s="273" t="s">
        <v>194</v>
      </c>
      <c r="BX11151" s="273" t="s">
        <v>385</v>
      </c>
      <c r="BY11151" s="273" t="s">
        <v>790</v>
      </c>
      <c r="BZ11151" s="273" t="s">
        <v>204</v>
      </c>
      <c r="CA11151" s="273" t="s">
        <v>205</v>
      </c>
      <c r="CB11151" s="273" t="s">
        <v>206</v>
      </c>
      <c r="CC11151" s="273" t="s">
        <v>207</v>
      </c>
      <c r="CD11151" s="282">
        <v>0</v>
      </c>
      <c r="CE11151" s="274">
        <v>45231</v>
      </c>
      <c r="CG11151" s="273" t="s">
        <v>181</v>
      </c>
      <c r="CI11151" s="273" t="s">
        <v>208</v>
      </c>
      <c r="CJ11151" s="273" t="s">
        <v>2319</v>
      </c>
      <c r="CM11151" s="273" t="s">
        <v>73</v>
      </c>
      <c r="CN11151" s="273">
        <v>3</v>
      </c>
    </row>
    <row r="11152" spans="74:92">
      <c r="BV11152" s="273" t="s">
        <v>83</v>
      </c>
      <c r="BW11152" s="273" t="s">
        <v>194</v>
      </c>
      <c r="BX11152" s="273" t="s">
        <v>385</v>
      </c>
      <c r="BY11152" s="273" t="s">
        <v>790</v>
      </c>
      <c r="BZ11152" s="273" t="s">
        <v>86</v>
      </c>
      <c r="CA11152" s="273" t="s">
        <v>87</v>
      </c>
      <c r="CB11152" s="273" t="s">
        <v>179</v>
      </c>
      <c r="CC11152" s="273" t="s">
        <v>180</v>
      </c>
      <c r="CD11152" s="282">
        <v>1</v>
      </c>
      <c r="CE11152" s="274">
        <v>45231</v>
      </c>
      <c r="CI11152" s="273" t="s">
        <v>181</v>
      </c>
      <c r="CM11152" s="273" t="s">
        <v>73</v>
      </c>
      <c r="CN11152" s="273">
        <v>3</v>
      </c>
    </row>
    <row r="11153" spans="74:92">
      <c r="BV11153" s="273" t="s">
        <v>83</v>
      </c>
      <c r="BW11153" s="273" t="s">
        <v>194</v>
      </c>
      <c r="BX11153" s="273" t="s">
        <v>385</v>
      </c>
      <c r="BY11153" s="273" t="s">
        <v>790</v>
      </c>
      <c r="BZ11153" s="273" t="s">
        <v>167</v>
      </c>
      <c r="CA11153" s="273" t="s">
        <v>168</v>
      </c>
      <c r="CB11153" s="273" t="s">
        <v>319</v>
      </c>
      <c r="CC11153" s="273" t="s">
        <v>320</v>
      </c>
      <c r="CD11153" s="282">
        <v>15</v>
      </c>
      <c r="CE11153" s="274">
        <v>45231</v>
      </c>
      <c r="CF11153" s="273">
        <v>0</v>
      </c>
      <c r="CG11153" s="273" t="s">
        <v>1073</v>
      </c>
      <c r="CH11153" s="273">
        <v>0</v>
      </c>
      <c r="CI11153" s="273" t="s">
        <v>80</v>
      </c>
      <c r="CM11153" s="273" t="s">
        <v>73</v>
      </c>
      <c r="CN11153" s="273">
        <v>3</v>
      </c>
    </row>
    <row r="11154" spans="74:92">
      <c r="BV11154" s="273" t="s">
        <v>83</v>
      </c>
      <c r="BW11154" s="273" t="s">
        <v>194</v>
      </c>
      <c r="BX11154" s="273" t="s">
        <v>385</v>
      </c>
      <c r="BY11154" s="273" t="s">
        <v>790</v>
      </c>
      <c r="BZ11154" s="273" t="s">
        <v>138</v>
      </c>
      <c r="CA11154" s="273" t="s">
        <v>139</v>
      </c>
      <c r="CB11154" s="273" t="s">
        <v>190</v>
      </c>
      <c r="CC11154" s="273" t="s">
        <v>191</v>
      </c>
      <c r="CD11154" s="282">
        <v>8</v>
      </c>
      <c r="CE11154" s="274">
        <v>45231</v>
      </c>
      <c r="CF11154" s="273">
        <v>0</v>
      </c>
      <c r="CG11154" s="273" t="s">
        <v>1073</v>
      </c>
      <c r="CH11154" s="273">
        <v>0</v>
      </c>
      <c r="CI11154" s="273" t="s">
        <v>80</v>
      </c>
      <c r="CM11154" s="273" t="s">
        <v>73</v>
      </c>
      <c r="CN11154" s="273">
        <v>3</v>
      </c>
    </row>
    <row r="11155" spans="74:92">
      <c r="BV11155" s="273" t="s">
        <v>83</v>
      </c>
      <c r="BW11155" s="273" t="s">
        <v>194</v>
      </c>
      <c r="BX11155" s="273" t="s">
        <v>385</v>
      </c>
      <c r="BY11155" s="273" t="s">
        <v>790</v>
      </c>
      <c r="BZ11155" s="273" t="s">
        <v>86</v>
      </c>
      <c r="CA11155" s="273" t="s">
        <v>87</v>
      </c>
      <c r="CB11155" s="273" t="s">
        <v>233</v>
      </c>
      <c r="CC11155" s="273" t="s">
        <v>234</v>
      </c>
      <c r="CD11155" s="282">
        <v>1</v>
      </c>
      <c r="CE11155" s="274">
        <v>45231</v>
      </c>
      <c r="CI11155" s="273" t="s">
        <v>181</v>
      </c>
      <c r="CM11155" s="273" t="s">
        <v>73</v>
      </c>
      <c r="CN11155" s="273">
        <v>3</v>
      </c>
    </row>
    <row r="11156" spans="74:92">
      <c r="BV11156" s="273" t="s">
        <v>83</v>
      </c>
      <c r="BW11156" s="273" t="s">
        <v>194</v>
      </c>
      <c r="BX11156" s="273" t="s">
        <v>385</v>
      </c>
      <c r="BY11156" s="273" t="s">
        <v>790</v>
      </c>
      <c r="BZ11156" s="273" t="s">
        <v>86</v>
      </c>
      <c r="CA11156" s="273" t="s">
        <v>87</v>
      </c>
      <c r="CB11156" s="273" t="s">
        <v>217</v>
      </c>
      <c r="CC11156" s="273" t="s">
        <v>218</v>
      </c>
      <c r="CD11156" s="282">
        <v>2</v>
      </c>
      <c r="CE11156" s="274">
        <v>45231</v>
      </c>
      <c r="CI11156" s="273" t="s">
        <v>181</v>
      </c>
      <c r="CM11156" s="273" t="s">
        <v>73</v>
      </c>
      <c r="CN11156" s="273">
        <v>3</v>
      </c>
    </row>
    <row r="11157" spans="74:92">
      <c r="BV11157" s="273" t="s">
        <v>83</v>
      </c>
      <c r="BW11157" s="273" t="s">
        <v>194</v>
      </c>
      <c r="BX11157" s="273" t="s">
        <v>385</v>
      </c>
      <c r="BY11157" s="273" t="s">
        <v>790</v>
      </c>
      <c r="BZ11157" s="273" t="s">
        <v>86</v>
      </c>
      <c r="CA11157" s="273" t="s">
        <v>87</v>
      </c>
      <c r="CB11157" s="273" t="s">
        <v>225</v>
      </c>
      <c r="CC11157" s="273" t="s">
        <v>226</v>
      </c>
      <c r="CD11157" s="282">
        <v>5</v>
      </c>
      <c r="CE11157" s="274">
        <v>45231</v>
      </c>
      <c r="CI11157" s="273" t="s">
        <v>80</v>
      </c>
      <c r="CM11157" s="273" t="s">
        <v>73</v>
      </c>
      <c r="CN11157" s="273">
        <v>3</v>
      </c>
    </row>
    <row r="11158" spans="74:92">
      <c r="BV11158" s="273" t="s">
        <v>83</v>
      </c>
      <c r="BW11158" s="273" t="s">
        <v>194</v>
      </c>
      <c r="BX11158" s="273" t="s">
        <v>385</v>
      </c>
      <c r="BY11158" s="273" t="s">
        <v>790</v>
      </c>
      <c r="BZ11158" s="273" t="s">
        <v>86</v>
      </c>
      <c r="CA11158" s="273" t="s">
        <v>87</v>
      </c>
      <c r="CB11158" s="273" t="s">
        <v>225</v>
      </c>
      <c r="CC11158" s="273" t="s">
        <v>226</v>
      </c>
      <c r="CD11158" s="282">
        <v>5</v>
      </c>
      <c r="CE11158" s="274">
        <v>45261</v>
      </c>
      <c r="CI11158" s="273" t="s">
        <v>80</v>
      </c>
      <c r="CM11158" s="273" t="s">
        <v>73</v>
      </c>
      <c r="CN11158" s="273">
        <v>3</v>
      </c>
    </row>
    <row r="11159" spans="74:92">
      <c r="BV11159" s="273" t="s">
        <v>83</v>
      </c>
      <c r="BW11159" s="273" t="s">
        <v>194</v>
      </c>
      <c r="BX11159" s="273" t="s">
        <v>385</v>
      </c>
      <c r="BY11159" s="273" t="s">
        <v>790</v>
      </c>
      <c r="BZ11159" s="273" t="s">
        <v>86</v>
      </c>
      <c r="CA11159" s="273" t="s">
        <v>87</v>
      </c>
      <c r="CB11159" s="273" t="s">
        <v>217</v>
      </c>
      <c r="CC11159" s="273" t="s">
        <v>218</v>
      </c>
      <c r="CD11159" s="282">
        <v>2</v>
      </c>
      <c r="CE11159" s="274">
        <v>45261</v>
      </c>
      <c r="CI11159" s="273" t="s">
        <v>181</v>
      </c>
      <c r="CM11159" s="273" t="s">
        <v>73</v>
      </c>
      <c r="CN11159" s="273">
        <v>3</v>
      </c>
    </row>
    <row r="11160" spans="74:92">
      <c r="BV11160" s="273" t="s">
        <v>83</v>
      </c>
      <c r="BW11160" s="273" t="s">
        <v>194</v>
      </c>
      <c r="BX11160" s="273" t="s">
        <v>385</v>
      </c>
      <c r="BY11160" s="273" t="s">
        <v>790</v>
      </c>
      <c r="BZ11160" s="273" t="s">
        <v>86</v>
      </c>
      <c r="CA11160" s="273" t="s">
        <v>87</v>
      </c>
      <c r="CB11160" s="273" t="s">
        <v>233</v>
      </c>
      <c r="CC11160" s="273" t="s">
        <v>234</v>
      </c>
      <c r="CD11160" s="282">
        <v>1</v>
      </c>
      <c r="CE11160" s="274">
        <v>45261</v>
      </c>
      <c r="CI11160" s="273" t="s">
        <v>181</v>
      </c>
      <c r="CM11160" s="273" t="s">
        <v>73</v>
      </c>
      <c r="CN11160" s="273">
        <v>3</v>
      </c>
    </row>
    <row r="11161" spans="74:92">
      <c r="BV11161" s="273" t="s">
        <v>83</v>
      </c>
      <c r="BW11161" s="273" t="s">
        <v>194</v>
      </c>
      <c r="BX11161" s="273" t="s">
        <v>385</v>
      </c>
      <c r="BY11161" s="273" t="s">
        <v>790</v>
      </c>
      <c r="BZ11161" s="273" t="s">
        <v>138</v>
      </c>
      <c r="CA11161" s="273" t="s">
        <v>139</v>
      </c>
      <c r="CB11161" s="273" t="s">
        <v>190</v>
      </c>
      <c r="CC11161" s="273" t="s">
        <v>191</v>
      </c>
      <c r="CD11161" s="282">
        <v>8</v>
      </c>
      <c r="CE11161" s="274">
        <v>45261</v>
      </c>
      <c r="CF11161" s="273">
        <v>0</v>
      </c>
      <c r="CG11161" s="273" t="s">
        <v>1073</v>
      </c>
      <c r="CH11161" s="273">
        <v>0</v>
      </c>
      <c r="CI11161" s="273" t="s">
        <v>80</v>
      </c>
      <c r="CM11161" s="273" t="s">
        <v>73</v>
      </c>
      <c r="CN11161" s="273">
        <v>3</v>
      </c>
    </row>
    <row r="11162" spans="74:92">
      <c r="BV11162" s="273" t="s">
        <v>83</v>
      </c>
      <c r="BW11162" s="273" t="s">
        <v>194</v>
      </c>
      <c r="BX11162" s="273" t="s">
        <v>385</v>
      </c>
      <c r="BY11162" s="273" t="s">
        <v>790</v>
      </c>
      <c r="BZ11162" s="273" t="s">
        <v>167</v>
      </c>
      <c r="CA11162" s="273" t="s">
        <v>168</v>
      </c>
      <c r="CB11162" s="273" t="s">
        <v>319</v>
      </c>
      <c r="CC11162" s="273" t="s">
        <v>320</v>
      </c>
      <c r="CD11162" s="282">
        <v>15</v>
      </c>
      <c r="CE11162" s="274">
        <v>45261</v>
      </c>
      <c r="CF11162" s="273">
        <v>0</v>
      </c>
      <c r="CG11162" s="273" t="s">
        <v>1073</v>
      </c>
      <c r="CH11162" s="273">
        <v>0</v>
      </c>
      <c r="CI11162" s="273" t="s">
        <v>80</v>
      </c>
      <c r="CM11162" s="273" t="s">
        <v>73</v>
      </c>
      <c r="CN11162" s="273">
        <v>3</v>
      </c>
    </row>
    <row r="11163" spans="74:92">
      <c r="BV11163" s="273" t="s">
        <v>83</v>
      </c>
      <c r="BW11163" s="273" t="s">
        <v>194</v>
      </c>
      <c r="BX11163" s="273" t="s">
        <v>385</v>
      </c>
      <c r="BY11163" s="273" t="s">
        <v>790</v>
      </c>
      <c r="BZ11163" s="273" t="s">
        <v>204</v>
      </c>
      <c r="CA11163" s="273" t="s">
        <v>205</v>
      </c>
      <c r="CB11163" s="273" t="s">
        <v>206</v>
      </c>
      <c r="CC11163" s="273" t="s">
        <v>207</v>
      </c>
      <c r="CD11163" s="282">
        <v>0</v>
      </c>
      <c r="CE11163" s="274">
        <v>45261</v>
      </c>
      <c r="CG11163" s="273" t="s">
        <v>181</v>
      </c>
      <c r="CI11163" s="273" t="s">
        <v>208</v>
      </c>
      <c r="CJ11163" s="273" t="s">
        <v>2319</v>
      </c>
      <c r="CM11163" s="273" t="s">
        <v>73</v>
      </c>
      <c r="CN11163" s="273">
        <v>3</v>
      </c>
    </row>
    <row r="11164" spans="74:92">
      <c r="BV11164" s="273" t="s">
        <v>83</v>
      </c>
      <c r="BW11164" s="273" t="s">
        <v>194</v>
      </c>
      <c r="BX11164" s="273" t="s">
        <v>385</v>
      </c>
      <c r="BY11164" s="273" t="s">
        <v>790</v>
      </c>
      <c r="BZ11164" s="273" t="s">
        <v>86</v>
      </c>
      <c r="CA11164" s="273" t="s">
        <v>87</v>
      </c>
      <c r="CB11164" s="273" t="s">
        <v>179</v>
      </c>
      <c r="CC11164" s="273" t="s">
        <v>180</v>
      </c>
      <c r="CD11164" s="282">
        <v>1</v>
      </c>
      <c r="CE11164" s="274">
        <v>45261</v>
      </c>
      <c r="CI11164" s="273" t="s">
        <v>181</v>
      </c>
      <c r="CM11164" s="273" t="s">
        <v>73</v>
      </c>
      <c r="CN11164" s="273">
        <v>3</v>
      </c>
    </row>
    <row r="11165" spans="74:92">
      <c r="BV11165" s="273" t="s">
        <v>83</v>
      </c>
      <c r="BW11165" s="273" t="s">
        <v>194</v>
      </c>
      <c r="BX11165" s="273" t="s">
        <v>385</v>
      </c>
      <c r="BY11165" s="273" t="s">
        <v>790</v>
      </c>
      <c r="BZ11165" s="273" t="s">
        <v>167</v>
      </c>
      <c r="CA11165" s="273" t="s">
        <v>168</v>
      </c>
      <c r="CB11165" s="273" t="s">
        <v>313</v>
      </c>
      <c r="CC11165" s="273" t="s">
        <v>314</v>
      </c>
      <c r="CD11165" s="282">
        <v>14</v>
      </c>
      <c r="CE11165" s="274">
        <v>45261</v>
      </c>
      <c r="CF11165" s="273">
        <v>0</v>
      </c>
      <c r="CG11165" s="273" t="s">
        <v>1073</v>
      </c>
      <c r="CH11165" s="273">
        <v>0</v>
      </c>
      <c r="CI11165" s="273" t="s">
        <v>80</v>
      </c>
      <c r="CM11165" s="273" t="s">
        <v>73</v>
      </c>
      <c r="CN11165" s="273">
        <v>3</v>
      </c>
    </row>
    <row r="11166" spans="74:92">
      <c r="BV11166" s="273" t="s">
        <v>83</v>
      </c>
      <c r="BW11166" s="273" t="s">
        <v>194</v>
      </c>
      <c r="BX11166" s="273" t="s">
        <v>385</v>
      </c>
      <c r="BY11166" s="273" t="s">
        <v>790</v>
      </c>
      <c r="BZ11166" s="273" t="s">
        <v>167</v>
      </c>
      <c r="CA11166" s="273" t="s">
        <v>168</v>
      </c>
      <c r="CB11166" s="273" t="s">
        <v>353</v>
      </c>
      <c r="CC11166" s="273" t="s">
        <v>354</v>
      </c>
      <c r="CD11166" s="282">
        <v>13</v>
      </c>
      <c r="CE11166" s="274">
        <v>45261</v>
      </c>
      <c r="CF11166" s="273">
        <v>0</v>
      </c>
      <c r="CG11166" s="273" t="s">
        <v>1073</v>
      </c>
      <c r="CH11166" s="273">
        <v>0</v>
      </c>
      <c r="CI11166" s="273" t="s">
        <v>80</v>
      </c>
      <c r="CM11166" s="273" t="s">
        <v>73</v>
      </c>
      <c r="CN11166" s="273">
        <v>3</v>
      </c>
    </row>
    <row r="11167" spans="74:92">
      <c r="BV11167" s="273" t="s">
        <v>83</v>
      </c>
      <c r="BW11167" s="273" t="s">
        <v>194</v>
      </c>
      <c r="BX11167" s="273" t="s">
        <v>385</v>
      </c>
      <c r="BY11167" s="273" t="s">
        <v>790</v>
      </c>
      <c r="BZ11167" s="273" t="s">
        <v>167</v>
      </c>
      <c r="CA11167" s="273" t="s">
        <v>168</v>
      </c>
      <c r="CB11167" s="273" t="s">
        <v>169</v>
      </c>
      <c r="CC11167" s="273" t="s">
        <v>170</v>
      </c>
      <c r="CD11167" s="282">
        <v>12</v>
      </c>
      <c r="CE11167" s="274">
        <v>45261</v>
      </c>
      <c r="CF11167" s="273">
        <v>0</v>
      </c>
      <c r="CG11167" s="273" t="s">
        <v>1073</v>
      </c>
      <c r="CH11167" s="273">
        <v>0</v>
      </c>
      <c r="CI11167" s="273" t="s">
        <v>80</v>
      </c>
      <c r="CM11167" s="273" t="s">
        <v>73</v>
      </c>
      <c r="CN11167" s="273">
        <v>3</v>
      </c>
    </row>
    <row r="11168" spans="74:92">
      <c r="BV11168" s="273" t="s">
        <v>83</v>
      </c>
      <c r="BW11168" s="273" t="s">
        <v>194</v>
      </c>
      <c r="BX11168" s="273" t="s">
        <v>385</v>
      </c>
      <c r="BY11168" s="273" t="s">
        <v>790</v>
      </c>
      <c r="BZ11168" s="273" t="s">
        <v>151</v>
      </c>
      <c r="CA11168" s="273" t="s">
        <v>152</v>
      </c>
      <c r="CB11168" s="273" t="s">
        <v>161</v>
      </c>
      <c r="CC11168" s="273" t="s">
        <v>162</v>
      </c>
      <c r="CD11168" s="282">
        <v>11</v>
      </c>
      <c r="CE11168" s="274">
        <v>45261</v>
      </c>
      <c r="CF11168" s="273">
        <v>0</v>
      </c>
      <c r="CG11168" s="273" t="s">
        <v>1073</v>
      </c>
      <c r="CH11168" s="273">
        <v>0</v>
      </c>
      <c r="CI11168" s="273" t="s">
        <v>80</v>
      </c>
      <c r="CM11168" s="273" t="s">
        <v>73</v>
      </c>
      <c r="CN11168" s="273">
        <v>3</v>
      </c>
    </row>
    <row r="11169" spans="74:92">
      <c r="BV11169" s="273" t="s">
        <v>83</v>
      </c>
      <c r="BW11169" s="273" t="s">
        <v>194</v>
      </c>
      <c r="BX11169" s="273" t="s">
        <v>385</v>
      </c>
      <c r="BY11169" s="273" t="s">
        <v>790</v>
      </c>
      <c r="BZ11169" s="273" t="s">
        <v>138</v>
      </c>
      <c r="CA11169" s="273" t="s">
        <v>139</v>
      </c>
      <c r="CB11169" s="273" t="s">
        <v>140</v>
      </c>
      <c r="CC11169" s="273" t="s">
        <v>141</v>
      </c>
      <c r="CD11169" s="282">
        <v>9</v>
      </c>
      <c r="CE11169" s="274">
        <v>45261</v>
      </c>
      <c r="CF11169" s="273">
        <v>0</v>
      </c>
      <c r="CG11169" s="273" t="s">
        <v>1073</v>
      </c>
      <c r="CH11169" s="273">
        <v>0</v>
      </c>
      <c r="CI11169" s="273" t="s">
        <v>80</v>
      </c>
      <c r="CM11169" s="273" t="s">
        <v>73</v>
      </c>
      <c r="CN11169" s="273">
        <v>3</v>
      </c>
    </row>
    <row r="11170" spans="74:92">
      <c r="BV11170" s="273" t="s">
        <v>83</v>
      </c>
      <c r="BW11170" s="273" t="s">
        <v>194</v>
      </c>
      <c r="BX11170" s="273" t="s">
        <v>385</v>
      </c>
      <c r="BY11170" s="273" t="s">
        <v>790</v>
      </c>
      <c r="BZ11170" s="273" t="s">
        <v>151</v>
      </c>
      <c r="CA11170" s="273" t="s">
        <v>152</v>
      </c>
      <c r="CB11170" s="273" t="s">
        <v>153</v>
      </c>
      <c r="CC11170" s="273" t="s">
        <v>154</v>
      </c>
      <c r="CD11170" s="282">
        <v>10</v>
      </c>
      <c r="CE11170" s="274">
        <v>45261</v>
      </c>
      <c r="CF11170" s="273">
        <v>0</v>
      </c>
      <c r="CG11170" s="273" t="s">
        <v>1073</v>
      </c>
      <c r="CH11170" s="273">
        <v>0</v>
      </c>
      <c r="CI11170" s="273" t="s">
        <v>80</v>
      </c>
      <c r="CM11170" s="273" t="s">
        <v>73</v>
      </c>
      <c r="CN11170" s="273">
        <v>3</v>
      </c>
    </row>
    <row r="11171" spans="74:92">
      <c r="BV11171" s="273" t="s">
        <v>83</v>
      </c>
      <c r="BW11171" s="273" t="s">
        <v>194</v>
      </c>
      <c r="BX11171" s="273" t="s">
        <v>385</v>
      </c>
      <c r="BY11171" s="273" t="s">
        <v>790</v>
      </c>
      <c r="BZ11171" s="273" t="s">
        <v>126</v>
      </c>
      <c r="CA11171" s="273" t="s">
        <v>127</v>
      </c>
      <c r="CB11171" s="273" t="s">
        <v>133</v>
      </c>
      <c r="CC11171" s="273" t="s">
        <v>134</v>
      </c>
      <c r="CD11171" s="282">
        <v>7</v>
      </c>
      <c r="CE11171" s="274">
        <v>45261</v>
      </c>
      <c r="CF11171" s="273">
        <v>0</v>
      </c>
      <c r="CG11171" s="273" t="s">
        <v>104</v>
      </c>
      <c r="CH11171" s="273">
        <v>0</v>
      </c>
      <c r="CI11171" s="273" t="s">
        <v>104</v>
      </c>
      <c r="CM11171" s="273" t="s">
        <v>73</v>
      </c>
      <c r="CN11171" s="273">
        <v>3</v>
      </c>
    </row>
    <row r="11172" spans="74:92">
      <c r="BV11172" s="273" t="s">
        <v>83</v>
      </c>
      <c r="BW11172" s="273" t="s">
        <v>194</v>
      </c>
      <c r="BX11172" s="273" t="s">
        <v>385</v>
      </c>
      <c r="BY11172" s="273" t="s">
        <v>790</v>
      </c>
      <c r="BZ11172" s="273" t="s">
        <v>126</v>
      </c>
      <c r="CA11172" s="273" t="s">
        <v>127</v>
      </c>
      <c r="CB11172" s="273" t="s">
        <v>128</v>
      </c>
      <c r="CC11172" s="273" t="s">
        <v>129</v>
      </c>
      <c r="CD11172" s="282">
        <v>6</v>
      </c>
      <c r="CE11172" s="274">
        <v>45261</v>
      </c>
      <c r="CF11172" s="273">
        <v>0</v>
      </c>
      <c r="CG11172" s="273" t="s">
        <v>1073</v>
      </c>
      <c r="CH11172" s="273">
        <v>0</v>
      </c>
      <c r="CI11172" s="273" t="s">
        <v>80</v>
      </c>
      <c r="CM11172" s="273" t="s">
        <v>73</v>
      </c>
      <c r="CN11172" s="273">
        <v>3</v>
      </c>
    </row>
    <row r="11173" spans="74:92">
      <c r="BV11173" s="273" t="s">
        <v>83</v>
      </c>
      <c r="BW11173" s="273" t="s">
        <v>194</v>
      </c>
      <c r="BX11173" s="273" t="s">
        <v>385</v>
      </c>
      <c r="BY11173" s="273" t="s">
        <v>790</v>
      </c>
      <c r="BZ11173" s="273" t="s">
        <v>110</v>
      </c>
      <c r="CA11173" s="273" t="s">
        <v>111</v>
      </c>
      <c r="CB11173" s="273" t="s">
        <v>117</v>
      </c>
      <c r="CC11173" s="273" t="s">
        <v>118</v>
      </c>
      <c r="CD11173" s="282">
        <v>5</v>
      </c>
      <c r="CE11173" s="274">
        <v>45261</v>
      </c>
      <c r="CI11173" s="273" t="s">
        <v>104</v>
      </c>
      <c r="CM11173" s="273" t="s">
        <v>73</v>
      </c>
      <c r="CN11173" s="273">
        <v>3</v>
      </c>
    </row>
    <row r="11174" spans="74:92">
      <c r="BV11174" s="273" t="s">
        <v>83</v>
      </c>
      <c r="BW11174" s="273" t="s">
        <v>194</v>
      </c>
      <c r="BX11174" s="273" t="s">
        <v>385</v>
      </c>
      <c r="BY11174" s="273" t="s">
        <v>790</v>
      </c>
      <c r="BZ11174" s="273" t="s">
        <v>110</v>
      </c>
      <c r="CA11174" s="273" t="s">
        <v>111</v>
      </c>
      <c r="CB11174" s="273" t="s">
        <v>112</v>
      </c>
      <c r="CC11174" s="273" t="s">
        <v>113</v>
      </c>
      <c r="CD11174" s="282">
        <v>4</v>
      </c>
      <c r="CE11174" s="274">
        <v>45261</v>
      </c>
      <c r="CI11174" s="273" t="s">
        <v>80</v>
      </c>
      <c r="CM11174" s="273" t="s">
        <v>73</v>
      </c>
      <c r="CN11174" s="273">
        <v>3</v>
      </c>
    </row>
    <row r="11175" spans="74:92">
      <c r="BV11175" s="273" t="s">
        <v>83</v>
      </c>
      <c r="BW11175" s="273" t="s">
        <v>194</v>
      </c>
      <c r="BX11175" s="273" t="s">
        <v>385</v>
      </c>
      <c r="BY11175" s="273" t="s">
        <v>790</v>
      </c>
      <c r="BZ11175" s="273" t="s">
        <v>86</v>
      </c>
      <c r="CA11175" s="273" t="s">
        <v>87</v>
      </c>
      <c r="CB11175" s="273" t="s">
        <v>101</v>
      </c>
      <c r="CC11175" s="273" t="s">
        <v>102</v>
      </c>
      <c r="CD11175" s="282">
        <v>4</v>
      </c>
      <c r="CE11175" s="274">
        <v>45261</v>
      </c>
      <c r="CI11175" s="273" t="s">
        <v>104</v>
      </c>
      <c r="CM11175" s="273" t="s">
        <v>73</v>
      </c>
      <c r="CN11175" s="273">
        <v>3</v>
      </c>
    </row>
    <row r="11176" spans="74:92">
      <c r="BV11176" s="273" t="s">
        <v>83</v>
      </c>
      <c r="BW11176" s="273" t="s">
        <v>194</v>
      </c>
      <c r="BX11176" s="273" t="s">
        <v>385</v>
      </c>
      <c r="BY11176" s="273" t="s">
        <v>790</v>
      </c>
      <c r="BZ11176" s="273" t="s">
        <v>86</v>
      </c>
      <c r="CA11176" s="273" t="s">
        <v>87</v>
      </c>
      <c r="CB11176" s="273" t="s">
        <v>88</v>
      </c>
      <c r="CC11176" s="273" t="s">
        <v>89</v>
      </c>
      <c r="CD11176" s="282">
        <v>3</v>
      </c>
      <c r="CE11176" s="274">
        <v>45261</v>
      </c>
      <c r="CI11176" s="273" t="s">
        <v>80</v>
      </c>
      <c r="CM11176" s="273" t="s">
        <v>73</v>
      </c>
      <c r="CN11176" s="273">
        <v>3</v>
      </c>
    </row>
    <row r="11177" spans="74:92">
      <c r="BV11177" s="273" t="s">
        <v>83</v>
      </c>
      <c r="BW11177" s="273" t="s">
        <v>287</v>
      </c>
      <c r="BX11177" s="273" t="s">
        <v>823</v>
      </c>
      <c r="BY11177" s="273" t="s">
        <v>827</v>
      </c>
      <c r="BZ11177" s="273" t="s">
        <v>86</v>
      </c>
      <c r="CA11177" s="273" t="s">
        <v>87</v>
      </c>
      <c r="CB11177" s="273" t="s">
        <v>101</v>
      </c>
      <c r="CC11177" s="273" t="s">
        <v>102</v>
      </c>
      <c r="CD11177" s="282">
        <v>4</v>
      </c>
      <c r="CE11177" s="274">
        <v>44927</v>
      </c>
      <c r="CI11177" s="273" t="s">
        <v>104</v>
      </c>
      <c r="CM11177" s="273" t="s">
        <v>73</v>
      </c>
      <c r="CN11177" s="273">
        <v>1</v>
      </c>
    </row>
    <row r="11178" spans="74:92">
      <c r="BV11178" s="273" t="s">
        <v>83</v>
      </c>
      <c r="BW11178" s="273" t="s">
        <v>287</v>
      </c>
      <c r="BX11178" s="273" t="s">
        <v>823</v>
      </c>
      <c r="BY11178" s="273" t="s">
        <v>827</v>
      </c>
      <c r="BZ11178" s="273" t="s">
        <v>86</v>
      </c>
      <c r="CA11178" s="273" t="s">
        <v>87</v>
      </c>
      <c r="CB11178" s="273" t="s">
        <v>88</v>
      </c>
      <c r="CC11178" s="273" t="s">
        <v>89</v>
      </c>
      <c r="CD11178" s="282">
        <v>3</v>
      </c>
      <c r="CE11178" s="274">
        <v>44927</v>
      </c>
      <c r="CI11178" s="273" t="s">
        <v>80</v>
      </c>
      <c r="CM11178" s="273" t="s">
        <v>73</v>
      </c>
      <c r="CN11178" s="273">
        <v>1</v>
      </c>
    </row>
    <row r="11179" spans="74:92">
      <c r="BV11179" s="273" t="s">
        <v>83</v>
      </c>
      <c r="BW11179" s="273" t="s">
        <v>287</v>
      </c>
      <c r="BX11179" s="273" t="s">
        <v>823</v>
      </c>
      <c r="BY11179" s="273" t="s">
        <v>827</v>
      </c>
      <c r="BZ11179" s="273" t="s">
        <v>110</v>
      </c>
      <c r="CA11179" s="273" t="s">
        <v>111</v>
      </c>
      <c r="CB11179" s="273" t="s">
        <v>117</v>
      </c>
      <c r="CC11179" s="273" t="s">
        <v>118</v>
      </c>
      <c r="CD11179" s="282">
        <v>5</v>
      </c>
      <c r="CE11179" s="274">
        <v>44927</v>
      </c>
      <c r="CF11179" s="273">
        <v>1067.52</v>
      </c>
      <c r="CG11179" s="273" t="s">
        <v>2298</v>
      </c>
      <c r="CH11179" s="273">
        <v>1137.3891839999999</v>
      </c>
      <c r="CI11179" s="273" t="s">
        <v>104</v>
      </c>
      <c r="CM11179" s="273" t="s">
        <v>73</v>
      </c>
      <c r="CN11179" s="273">
        <v>1</v>
      </c>
    </row>
    <row r="11180" spans="74:92">
      <c r="BV11180" s="273" t="s">
        <v>83</v>
      </c>
      <c r="BW11180" s="273" t="s">
        <v>287</v>
      </c>
      <c r="BX11180" s="273" t="s">
        <v>823</v>
      </c>
      <c r="BY11180" s="273" t="s">
        <v>827</v>
      </c>
      <c r="BZ11180" s="273" t="s">
        <v>110</v>
      </c>
      <c r="CA11180" s="273" t="s">
        <v>111</v>
      </c>
      <c r="CB11180" s="273" t="s">
        <v>112</v>
      </c>
      <c r="CC11180" s="273" t="s">
        <v>113</v>
      </c>
      <c r="CD11180" s="282">
        <v>4</v>
      </c>
      <c r="CE11180" s="274">
        <v>44927</v>
      </c>
      <c r="CF11180" s="273">
        <v>298.38</v>
      </c>
      <c r="CG11180" s="273" t="s">
        <v>80</v>
      </c>
      <c r="CH11180" s="273">
        <v>298.38</v>
      </c>
      <c r="CI11180" s="273" t="s">
        <v>80</v>
      </c>
      <c r="CM11180" s="273" t="s">
        <v>73</v>
      </c>
      <c r="CN11180" s="273">
        <v>1</v>
      </c>
    </row>
    <row r="11181" spans="74:92">
      <c r="BV11181" s="273" t="s">
        <v>83</v>
      </c>
      <c r="BW11181" s="273" t="s">
        <v>287</v>
      </c>
      <c r="BX11181" s="273" t="s">
        <v>823</v>
      </c>
      <c r="BY11181" s="273" t="s">
        <v>827</v>
      </c>
      <c r="BZ11181" s="273" t="s">
        <v>126</v>
      </c>
      <c r="CA11181" s="273" t="s">
        <v>127</v>
      </c>
      <c r="CB11181" s="273" t="s">
        <v>128</v>
      </c>
      <c r="CC11181" s="273" t="s">
        <v>129</v>
      </c>
      <c r="CD11181" s="282">
        <v>6</v>
      </c>
      <c r="CE11181" s="274">
        <v>44927</v>
      </c>
      <c r="CI11181" s="273" t="s">
        <v>80</v>
      </c>
      <c r="CM11181" s="273" t="s">
        <v>73</v>
      </c>
      <c r="CN11181" s="273">
        <v>1</v>
      </c>
    </row>
    <row r="11182" spans="74:92">
      <c r="BV11182" s="273" t="s">
        <v>83</v>
      </c>
      <c r="BW11182" s="273" t="s">
        <v>287</v>
      </c>
      <c r="BX11182" s="273" t="s">
        <v>823</v>
      </c>
      <c r="BY11182" s="273" t="s">
        <v>827</v>
      </c>
      <c r="BZ11182" s="273" t="s">
        <v>126</v>
      </c>
      <c r="CA11182" s="273" t="s">
        <v>127</v>
      </c>
      <c r="CB11182" s="273" t="s">
        <v>133</v>
      </c>
      <c r="CC11182" s="273" t="s">
        <v>134</v>
      </c>
      <c r="CD11182" s="282">
        <v>7</v>
      </c>
      <c r="CE11182" s="274">
        <v>44927</v>
      </c>
      <c r="CI11182" s="273" t="s">
        <v>104</v>
      </c>
      <c r="CM11182" s="273" t="s">
        <v>73</v>
      </c>
      <c r="CN11182" s="273">
        <v>1</v>
      </c>
    </row>
    <row r="11183" spans="74:92">
      <c r="BV11183" s="273" t="s">
        <v>83</v>
      </c>
      <c r="BW11183" s="273" t="s">
        <v>287</v>
      </c>
      <c r="BX11183" s="273" t="s">
        <v>823</v>
      </c>
      <c r="BY11183" s="273" t="s">
        <v>827</v>
      </c>
      <c r="BZ11183" s="273" t="s">
        <v>151</v>
      </c>
      <c r="CA11183" s="273" t="s">
        <v>152</v>
      </c>
      <c r="CB11183" s="273" t="s">
        <v>153</v>
      </c>
      <c r="CC11183" s="273" t="s">
        <v>154</v>
      </c>
      <c r="CD11183" s="282">
        <v>10</v>
      </c>
      <c r="CE11183" s="274">
        <v>44927</v>
      </c>
      <c r="CF11183" s="273">
        <v>0</v>
      </c>
      <c r="CG11183" s="273" t="s">
        <v>80</v>
      </c>
      <c r="CH11183" s="273">
        <v>0</v>
      </c>
      <c r="CI11183" s="273" t="s">
        <v>80</v>
      </c>
      <c r="CM11183" s="273" t="s">
        <v>73</v>
      </c>
      <c r="CN11183" s="273">
        <v>1</v>
      </c>
    </row>
    <row r="11184" spans="74:92">
      <c r="BV11184" s="273" t="s">
        <v>83</v>
      </c>
      <c r="BW11184" s="273" t="s">
        <v>287</v>
      </c>
      <c r="BX11184" s="273" t="s">
        <v>823</v>
      </c>
      <c r="BY11184" s="273" t="s">
        <v>827</v>
      </c>
      <c r="BZ11184" s="273" t="s">
        <v>138</v>
      </c>
      <c r="CA11184" s="273" t="s">
        <v>139</v>
      </c>
      <c r="CB11184" s="273" t="s">
        <v>140</v>
      </c>
      <c r="CC11184" s="273" t="s">
        <v>141</v>
      </c>
      <c r="CD11184" s="282">
        <v>9</v>
      </c>
      <c r="CE11184" s="274">
        <v>44927</v>
      </c>
      <c r="CF11184" s="273">
        <v>0</v>
      </c>
      <c r="CG11184" s="273" t="s">
        <v>80</v>
      </c>
      <c r="CH11184" s="273">
        <v>0</v>
      </c>
      <c r="CI11184" s="273" t="s">
        <v>80</v>
      </c>
      <c r="CM11184" s="273" t="s">
        <v>73</v>
      </c>
      <c r="CN11184" s="273">
        <v>1</v>
      </c>
    </row>
    <row r="11185" spans="74:92">
      <c r="BV11185" s="273" t="s">
        <v>83</v>
      </c>
      <c r="BW11185" s="273" t="s">
        <v>287</v>
      </c>
      <c r="BX11185" s="273" t="s">
        <v>823</v>
      </c>
      <c r="BY11185" s="273" t="s">
        <v>827</v>
      </c>
      <c r="BZ11185" s="273" t="s">
        <v>151</v>
      </c>
      <c r="CA11185" s="273" t="s">
        <v>152</v>
      </c>
      <c r="CB11185" s="273" t="s">
        <v>161</v>
      </c>
      <c r="CC11185" s="273" t="s">
        <v>162</v>
      </c>
      <c r="CD11185" s="282">
        <v>11</v>
      </c>
      <c r="CE11185" s="274">
        <v>44927</v>
      </c>
      <c r="CF11185" s="273">
        <v>0</v>
      </c>
      <c r="CG11185" s="273" t="s">
        <v>80</v>
      </c>
      <c r="CH11185" s="273">
        <v>0</v>
      </c>
      <c r="CI11185" s="273" t="s">
        <v>80</v>
      </c>
      <c r="CM11185" s="273" t="s">
        <v>73</v>
      </c>
      <c r="CN11185" s="273">
        <v>1</v>
      </c>
    </row>
    <row r="11186" spans="74:92">
      <c r="BV11186" s="273" t="s">
        <v>83</v>
      </c>
      <c r="BW11186" s="273" t="s">
        <v>287</v>
      </c>
      <c r="BX11186" s="273" t="s">
        <v>823</v>
      </c>
      <c r="BY11186" s="273" t="s">
        <v>827</v>
      </c>
      <c r="BZ11186" s="273" t="s">
        <v>167</v>
      </c>
      <c r="CA11186" s="273" t="s">
        <v>168</v>
      </c>
      <c r="CB11186" s="273" t="s">
        <v>169</v>
      </c>
      <c r="CC11186" s="273" t="s">
        <v>170</v>
      </c>
      <c r="CD11186" s="282">
        <v>12</v>
      </c>
      <c r="CE11186" s="274">
        <v>44927</v>
      </c>
      <c r="CF11186" s="273">
        <v>0</v>
      </c>
      <c r="CG11186" s="273" t="s">
        <v>80</v>
      </c>
      <c r="CH11186" s="273">
        <v>0</v>
      </c>
      <c r="CI11186" s="273" t="s">
        <v>80</v>
      </c>
      <c r="CM11186" s="273" t="s">
        <v>73</v>
      </c>
      <c r="CN11186" s="273">
        <v>1</v>
      </c>
    </row>
    <row r="11187" spans="74:92">
      <c r="BV11187" s="273" t="s">
        <v>83</v>
      </c>
      <c r="BW11187" s="273" t="s">
        <v>287</v>
      </c>
      <c r="BX11187" s="273" t="s">
        <v>823</v>
      </c>
      <c r="BY11187" s="273" t="s">
        <v>827</v>
      </c>
      <c r="BZ11187" s="273" t="s">
        <v>167</v>
      </c>
      <c r="CA11187" s="273" t="s">
        <v>168</v>
      </c>
      <c r="CB11187" s="273" t="s">
        <v>353</v>
      </c>
      <c r="CC11187" s="273" t="s">
        <v>354</v>
      </c>
      <c r="CD11187" s="282">
        <v>13</v>
      </c>
      <c r="CE11187" s="274">
        <v>44927</v>
      </c>
      <c r="CF11187" s="273">
        <v>0</v>
      </c>
      <c r="CG11187" s="273" t="s">
        <v>80</v>
      </c>
      <c r="CH11187" s="273">
        <v>0</v>
      </c>
      <c r="CI11187" s="273" t="s">
        <v>80</v>
      </c>
      <c r="CM11187" s="273" t="s">
        <v>73</v>
      </c>
      <c r="CN11187" s="273">
        <v>1</v>
      </c>
    </row>
    <row r="11188" spans="74:92">
      <c r="BV11188" s="273" t="s">
        <v>83</v>
      </c>
      <c r="BW11188" s="273" t="s">
        <v>287</v>
      </c>
      <c r="BX11188" s="273" t="s">
        <v>823</v>
      </c>
      <c r="BY11188" s="273" t="s">
        <v>827</v>
      </c>
      <c r="BZ11188" s="273" t="s">
        <v>167</v>
      </c>
      <c r="CA11188" s="273" t="s">
        <v>168</v>
      </c>
      <c r="CB11188" s="273" t="s">
        <v>313</v>
      </c>
      <c r="CC11188" s="273" t="s">
        <v>314</v>
      </c>
      <c r="CD11188" s="282">
        <v>14</v>
      </c>
      <c r="CE11188" s="274">
        <v>44927</v>
      </c>
      <c r="CF11188" s="273">
        <v>0</v>
      </c>
      <c r="CG11188" s="273" t="s">
        <v>80</v>
      </c>
      <c r="CH11188" s="273">
        <v>0</v>
      </c>
      <c r="CI11188" s="273" t="s">
        <v>80</v>
      </c>
      <c r="CM11188" s="273" t="s">
        <v>73</v>
      </c>
      <c r="CN11188" s="273">
        <v>1</v>
      </c>
    </row>
    <row r="11189" spans="74:92">
      <c r="BV11189" s="273" t="s">
        <v>83</v>
      </c>
      <c r="BW11189" s="273" t="s">
        <v>287</v>
      </c>
      <c r="BX11189" s="273" t="s">
        <v>823</v>
      </c>
      <c r="BY11189" s="273" t="s">
        <v>827</v>
      </c>
      <c r="BZ11189" s="273" t="s">
        <v>204</v>
      </c>
      <c r="CA11189" s="273" t="s">
        <v>205</v>
      </c>
      <c r="CB11189" s="273" t="s">
        <v>206</v>
      </c>
      <c r="CC11189" s="273" t="s">
        <v>207</v>
      </c>
      <c r="CD11189" s="282">
        <v>0</v>
      </c>
      <c r="CE11189" s="274">
        <v>44927</v>
      </c>
      <c r="CG11189" s="273" t="s">
        <v>181</v>
      </c>
      <c r="CI11189" s="273" t="s">
        <v>208</v>
      </c>
      <c r="CJ11189" s="273" t="s">
        <v>2283</v>
      </c>
      <c r="CM11189" s="273" t="s">
        <v>73</v>
      </c>
      <c r="CN11189" s="273">
        <v>1</v>
      </c>
    </row>
    <row r="11190" spans="74:92">
      <c r="BV11190" s="273" t="s">
        <v>83</v>
      </c>
      <c r="BW11190" s="273" t="s">
        <v>287</v>
      </c>
      <c r="BX11190" s="273" t="s">
        <v>823</v>
      </c>
      <c r="BY11190" s="273" t="s">
        <v>827</v>
      </c>
      <c r="BZ11190" s="273" t="s">
        <v>86</v>
      </c>
      <c r="CA11190" s="273" t="s">
        <v>87</v>
      </c>
      <c r="CB11190" s="273" t="s">
        <v>179</v>
      </c>
      <c r="CC11190" s="273" t="s">
        <v>180</v>
      </c>
      <c r="CD11190" s="282">
        <v>1</v>
      </c>
      <c r="CE11190" s="274">
        <v>44927</v>
      </c>
      <c r="CI11190" s="273" t="s">
        <v>181</v>
      </c>
      <c r="CM11190" s="273" t="s">
        <v>73</v>
      </c>
      <c r="CN11190" s="273">
        <v>1</v>
      </c>
    </row>
    <row r="11191" spans="74:92">
      <c r="BV11191" s="273" t="s">
        <v>83</v>
      </c>
      <c r="BW11191" s="273" t="s">
        <v>287</v>
      </c>
      <c r="BX11191" s="273" t="s">
        <v>823</v>
      </c>
      <c r="BY11191" s="273" t="s">
        <v>827</v>
      </c>
      <c r="BZ11191" s="273" t="s">
        <v>167</v>
      </c>
      <c r="CA11191" s="273" t="s">
        <v>168</v>
      </c>
      <c r="CB11191" s="273" t="s">
        <v>319</v>
      </c>
      <c r="CC11191" s="273" t="s">
        <v>320</v>
      </c>
      <c r="CD11191" s="282">
        <v>15</v>
      </c>
      <c r="CE11191" s="274">
        <v>44927</v>
      </c>
      <c r="CF11191" s="273">
        <v>0</v>
      </c>
      <c r="CG11191" s="273" t="s">
        <v>80</v>
      </c>
      <c r="CH11191" s="273">
        <v>0</v>
      </c>
      <c r="CI11191" s="273" t="s">
        <v>80</v>
      </c>
      <c r="CM11191" s="273" t="s">
        <v>73</v>
      </c>
      <c r="CN11191" s="273">
        <v>1</v>
      </c>
    </row>
    <row r="11192" spans="74:92">
      <c r="BV11192" s="273" t="s">
        <v>83</v>
      </c>
      <c r="BW11192" s="273" t="s">
        <v>287</v>
      </c>
      <c r="BX11192" s="273" t="s">
        <v>823</v>
      </c>
      <c r="BY11192" s="273" t="s">
        <v>827</v>
      </c>
      <c r="BZ11192" s="273" t="s">
        <v>138</v>
      </c>
      <c r="CA11192" s="273" t="s">
        <v>139</v>
      </c>
      <c r="CB11192" s="273" t="s">
        <v>190</v>
      </c>
      <c r="CC11192" s="273" t="s">
        <v>191</v>
      </c>
      <c r="CD11192" s="282">
        <v>8</v>
      </c>
      <c r="CE11192" s="274">
        <v>44927</v>
      </c>
      <c r="CF11192" s="273">
        <v>0</v>
      </c>
      <c r="CG11192" s="273" t="s">
        <v>80</v>
      </c>
      <c r="CH11192" s="273">
        <v>0</v>
      </c>
      <c r="CI11192" s="273" t="s">
        <v>80</v>
      </c>
      <c r="CM11192" s="273" t="s">
        <v>73</v>
      </c>
      <c r="CN11192" s="273">
        <v>1</v>
      </c>
    </row>
    <row r="11193" spans="74:92">
      <c r="BV11193" s="273" t="s">
        <v>83</v>
      </c>
      <c r="BW11193" s="273" t="s">
        <v>287</v>
      </c>
      <c r="BX11193" s="273" t="s">
        <v>823</v>
      </c>
      <c r="BY11193" s="273" t="s">
        <v>827</v>
      </c>
      <c r="BZ11193" s="273" t="s">
        <v>86</v>
      </c>
      <c r="CA11193" s="273" t="s">
        <v>87</v>
      </c>
      <c r="CB11193" s="273" t="s">
        <v>233</v>
      </c>
      <c r="CC11193" s="273" t="s">
        <v>234</v>
      </c>
      <c r="CD11193" s="282">
        <v>1</v>
      </c>
      <c r="CE11193" s="274">
        <v>44927</v>
      </c>
      <c r="CI11193" s="273" t="s">
        <v>181</v>
      </c>
      <c r="CM11193" s="273" t="s">
        <v>73</v>
      </c>
      <c r="CN11193" s="273">
        <v>1</v>
      </c>
    </row>
    <row r="11194" spans="74:92">
      <c r="BV11194" s="273" t="s">
        <v>83</v>
      </c>
      <c r="BW11194" s="273" t="s">
        <v>287</v>
      </c>
      <c r="BX11194" s="273" t="s">
        <v>823</v>
      </c>
      <c r="BY11194" s="273" t="s">
        <v>827</v>
      </c>
      <c r="BZ11194" s="273" t="s">
        <v>86</v>
      </c>
      <c r="CA11194" s="273" t="s">
        <v>87</v>
      </c>
      <c r="CB11194" s="273" t="s">
        <v>217</v>
      </c>
      <c r="CC11194" s="273" t="s">
        <v>218</v>
      </c>
      <c r="CD11194" s="282">
        <v>2</v>
      </c>
      <c r="CE11194" s="274">
        <v>44927</v>
      </c>
      <c r="CI11194" s="273" t="s">
        <v>181</v>
      </c>
      <c r="CM11194" s="273" t="s">
        <v>73</v>
      </c>
      <c r="CN11194" s="273">
        <v>1</v>
      </c>
    </row>
    <row r="11195" spans="74:92">
      <c r="BV11195" s="273" t="s">
        <v>83</v>
      </c>
      <c r="BW11195" s="273" t="s">
        <v>287</v>
      </c>
      <c r="BX11195" s="273" t="s">
        <v>823</v>
      </c>
      <c r="BY11195" s="273" t="s">
        <v>827</v>
      </c>
      <c r="BZ11195" s="273" t="s">
        <v>86</v>
      </c>
      <c r="CA11195" s="273" t="s">
        <v>87</v>
      </c>
      <c r="CB11195" s="273" t="s">
        <v>225</v>
      </c>
      <c r="CC11195" s="273" t="s">
        <v>226</v>
      </c>
      <c r="CD11195" s="282">
        <v>5</v>
      </c>
      <c r="CE11195" s="274">
        <v>44927</v>
      </c>
      <c r="CI11195" s="273" t="s">
        <v>80</v>
      </c>
      <c r="CM11195" s="273" t="s">
        <v>73</v>
      </c>
      <c r="CN11195" s="273">
        <v>1</v>
      </c>
    </row>
    <row r="11196" spans="74:92">
      <c r="BV11196" s="273" t="s">
        <v>83</v>
      </c>
      <c r="BW11196" s="273" t="s">
        <v>287</v>
      </c>
      <c r="BX11196" s="273" t="s">
        <v>833</v>
      </c>
      <c r="BY11196" s="273" t="s">
        <v>840</v>
      </c>
      <c r="BZ11196" s="273" t="s">
        <v>86</v>
      </c>
      <c r="CA11196" s="273" t="s">
        <v>87</v>
      </c>
      <c r="CB11196" s="273" t="s">
        <v>225</v>
      </c>
      <c r="CC11196" s="273" t="s">
        <v>226</v>
      </c>
      <c r="CD11196" s="282">
        <v>5</v>
      </c>
      <c r="CE11196" s="274">
        <v>44927</v>
      </c>
      <c r="CF11196" s="273">
        <v>0</v>
      </c>
      <c r="CG11196" s="273" t="s">
        <v>80</v>
      </c>
      <c r="CH11196" s="273">
        <v>0</v>
      </c>
      <c r="CI11196" s="273" t="s">
        <v>80</v>
      </c>
      <c r="CM11196" s="273" t="s">
        <v>73</v>
      </c>
      <c r="CN11196" s="273">
        <v>1</v>
      </c>
    </row>
    <row r="11197" spans="74:92">
      <c r="BV11197" s="273" t="s">
        <v>83</v>
      </c>
      <c r="BW11197" s="273" t="s">
        <v>287</v>
      </c>
      <c r="BX11197" s="273" t="s">
        <v>833</v>
      </c>
      <c r="BY11197" s="273" t="s">
        <v>840</v>
      </c>
      <c r="BZ11197" s="273" t="s">
        <v>86</v>
      </c>
      <c r="CA11197" s="273" t="s">
        <v>87</v>
      </c>
      <c r="CB11197" s="273" t="s">
        <v>217</v>
      </c>
      <c r="CC11197" s="273" t="s">
        <v>218</v>
      </c>
      <c r="CD11197" s="282">
        <v>2</v>
      </c>
      <c r="CE11197" s="274">
        <v>44927</v>
      </c>
      <c r="CG11197" s="273" t="s">
        <v>181</v>
      </c>
      <c r="CI11197" s="273" t="s">
        <v>181</v>
      </c>
      <c r="CJ11197" s="273" t="s">
        <v>122</v>
      </c>
      <c r="CM11197" s="273" t="s">
        <v>73</v>
      </c>
      <c r="CN11197" s="273">
        <v>1</v>
      </c>
    </row>
    <row r="11198" spans="74:92">
      <c r="BV11198" s="273" t="s">
        <v>83</v>
      </c>
      <c r="BW11198" s="273" t="s">
        <v>287</v>
      </c>
      <c r="BX11198" s="273" t="s">
        <v>833</v>
      </c>
      <c r="BY11198" s="273" t="s">
        <v>840</v>
      </c>
      <c r="BZ11198" s="273" t="s">
        <v>86</v>
      </c>
      <c r="CA11198" s="273" t="s">
        <v>87</v>
      </c>
      <c r="CB11198" s="273" t="s">
        <v>233</v>
      </c>
      <c r="CC11198" s="273" t="s">
        <v>234</v>
      </c>
      <c r="CD11198" s="282">
        <v>1</v>
      </c>
      <c r="CE11198" s="274">
        <v>44927</v>
      </c>
      <c r="CG11198" s="273" t="s">
        <v>181</v>
      </c>
      <c r="CI11198" s="273" t="s">
        <v>181</v>
      </c>
      <c r="CJ11198" s="273" t="s">
        <v>1602</v>
      </c>
      <c r="CM11198" s="273" t="s">
        <v>73</v>
      </c>
      <c r="CN11198" s="273">
        <v>1</v>
      </c>
    </row>
    <row r="11199" spans="74:92">
      <c r="BV11199" s="273" t="s">
        <v>83</v>
      </c>
      <c r="BW11199" s="273" t="s">
        <v>287</v>
      </c>
      <c r="BX11199" s="273" t="s">
        <v>833</v>
      </c>
      <c r="BY11199" s="273" t="s">
        <v>840</v>
      </c>
      <c r="BZ11199" s="273" t="s">
        <v>138</v>
      </c>
      <c r="CA11199" s="273" t="s">
        <v>139</v>
      </c>
      <c r="CB11199" s="273" t="s">
        <v>190</v>
      </c>
      <c r="CC11199" s="273" t="s">
        <v>191</v>
      </c>
      <c r="CD11199" s="282">
        <v>8</v>
      </c>
      <c r="CE11199" s="274">
        <v>44927</v>
      </c>
      <c r="CF11199" s="273">
        <v>0</v>
      </c>
      <c r="CG11199" s="273" t="s">
        <v>80</v>
      </c>
      <c r="CH11199" s="273">
        <v>0</v>
      </c>
      <c r="CI11199" s="273" t="s">
        <v>80</v>
      </c>
      <c r="CM11199" s="273" t="s">
        <v>73</v>
      </c>
      <c r="CN11199" s="273">
        <v>1</v>
      </c>
    </row>
    <row r="11200" spans="74:92">
      <c r="BV11200" s="273" t="s">
        <v>83</v>
      </c>
      <c r="BW11200" s="273" t="s">
        <v>287</v>
      </c>
      <c r="BX11200" s="273" t="s">
        <v>833</v>
      </c>
      <c r="BY11200" s="273" t="s">
        <v>840</v>
      </c>
      <c r="BZ11200" s="273" t="s">
        <v>167</v>
      </c>
      <c r="CA11200" s="273" t="s">
        <v>168</v>
      </c>
      <c r="CB11200" s="273" t="s">
        <v>319</v>
      </c>
      <c r="CC11200" s="273" t="s">
        <v>320</v>
      </c>
      <c r="CD11200" s="282">
        <v>15</v>
      </c>
      <c r="CE11200" s="274">
        <v>44927</v>
      </c>
      <c r="CF11200" s="273">
        <v>0</v>
      </c>
      <c r="CG11200" s="273" t="s">
        <v>80</v>
      </c>
      <c r="CH11200" s="273">
        <v>0</v>
      </c>
      <c r="CI11200" s="273" t="s">
        <v>80</v>
      </c>
      <c r="CM11200" s="273" t="s">
        <v>73</v>
      </c>
      <c r="CN11200" s="273">
        <v>1</v>
      </c>
    </row>
    <row r="11201" spans="74:92">
      <c r="BV11201" s="273" t="s">
        <v>83</v>
      </c>
      <c r="BW11201" s="273" t="s">
        <v>287</v>
      </c>
      <c r="BX11201" s="273" t="s">
        <v>833</v>
      </c>
      <c r="BY11201" s="273" t="s">
        <v>840</v>
      </c>
      <c r="BZ11201" s="273" t="s">
        <v>86</v>
      </c>
      <c r="CA11201" s="273" t="s">
        <v>87</v>
      </c>
      <c r="CB11201" s="273" t="s">
        <v>179</v>
      </c>
      <c r="CC11201" s="273" t="s">
        <v>180</v>
      </c>
      <c r="CD11201" s="282">
        <v>1</v>
      </c>
      <c r="CE11201" s="274">
        <v>44927</v>
      </c>
      <c r="CG11201" s="273" t="s">
        <v>181</v>
      </c>
      <c r="CI11201" s="273" t="s">
        <v>181</v>
      </c>
      <c r="CJ11201" s="273" t="s">
        <v>1834</v>
      </c>
      <c r="CM11201" s="273" t="s">
        <v>73</v>
      </c>
      <c r="CN11201" s="273">
        <v>1</v>
      </c>
    </row>
    <row r="11202" spans="74:92">
      <c r="BV11202" s="273" t="s">
        <v>83</v>
      </c>
      <c r="BW11202" s="273" t="s">
        <v>287</v>
      </c>
      <c r="BX11202" s="273" t="s">
        <v>833</v>
      </c>
      <c r="BY11202" s="273" t="s">
        <v>840</v>
      </c>
      <c r="BZ11202" s="273" t="s">
        <v>204</v>
      </c>
      <c r="CA11202" s="273" t="s">
        <v>205</v>
      </c>
      <c r="CB11202" s="273" t="s">
        <v>206</v>
      </c>
      <c r="CC11202" s="273" t="s">
        <v>207</v>
      </c>
      <c r="CD11202" s="282">
        <v>0</v>
      </c>
      <c r="CE11202" s="274">
        <v>44927</v>
      </c>
      <c r="CG11202" s="273" t="s">
        <v>181</v>
      </c>
      <c r="CI11202" s="273" t="s">
        <v>208</v>
      </c>
      <c r="CJ11202" s="273" t="s">
        <v>209</v>
      </c>
      <c r="CL11202" s="273" t="s">
        <v>2322</v>
      </c>
      <c r="CM11202" s="273" t="s">
        <v>73</v>
      </c>
      <c r="CN11202" s="273">
        <v>1</v>
      </c>
    </row>
    <row r="11203" spans="74:92">
      <c r="BV11203" s="273" t="s">
        <v>83</v>
      </c>
      <c r="BW11203" s="273" t="s">
        <v>287</v>
      </c>
      <c r="BX11203" s="273" t="s">
        <v>833</v>
      </c>
      <c r="BY11203" s="273" t="s">
        <v>840</v>
      </c>
      <c r="BZ11203" s="273" t="s">
        <v>167</v>
      </c>
      <c r="CA11203" s="273" t="s">
        <v>168</v>
      </c>
      <c r="CB11203" s="273" t="s">
        <v>313</v>
      </c>
      <c r="CC11203" s="273" t="s">
        <v>314</v>
      </c>
      <c r="CD11203" s="282">
        <v>14</v>
      </c>
      <c r="CE11203" s="274">
        <v>44927</v>
      </c>
      <c r="CF11203" s="273">
        <v>0</v>
      </c>
      <c r="CG11203" s="273" t="s">
        <v>80</v>
      </c>
      <c r="CH11203" s="273">
        <v>0</v>
      </c>
      <c r="CI11203" s="273" t="s">
        <v>80</v>
      </c>
      <c r="CM11203" s="273" t="s">
        <v>73</v>
      </c>
      <c r="CN11203" s="273">
        <v>1</v>
      </c>
    </row>
    <row r="11204" spans="74:92">
      <c r="BV11204" s="273" t="s">
        <v>83</v>
      </c>
      <c r="BW11204" s="273" t="s">
        <v>287</v>
      </c>
      <c r="BX11204" s="273" t="s">
        <v>833</v>
      </c>
      <c r="BY11204" s="273" t="s">
        <v>840</v>
      </c>
      <c r="BZ11204" s="273" t="s">
        <v>167</v>
      </c>
      <c r="CA11204" s="273" t="s">
        <v>168</v>
      </c>
      <c r="CB11204" s="273" t="s">
        <v>353</v>
      </c>
      <c r="CC11204" s="273" t="s">
        <v>354</v>
      </c>
      <c r="CD11204" s="282">
        <v>13</v>
      </c>
      <c r="CE11204" s="274">
        <v>44927</v>
      </c>
      <c r="CF11204" s="273">
        <v>0</v>
      </c>
      <c r="CG11204" s="273" t="s">
        <v>80</v>
      </c>
      <c r="CH11204" s="273">
        <v>0</v>
      </c>
      <c r="CI11204" s="273" t="s">
        <v>80</v>
      </c>
      <c r="CM11204" s="273" t="s">
        <v>73</v>
      </c>
      <c r="CN11204" s="273">
        <v>1</v>
      </c>
    </row>
    <row r="11205" spans="74:92">
      <c r="BV11205" s="273" t="s">
        <v>83</v>
      </c>
      <c r="BW11205" s="273" t="s">
        <v>287</v>
      </c>
      <c r="BX11205" s="273" t="s">
        <v>833</v>
      </c>
      <c r="BY11205" s="273" t="s">
        <v>840</v>
      </c>
      <c r="BZ11205" s="273" t="s">
        <v>167</v>
      </c>
      <c r="CA11205" s="273" t="s">
        <v>168</v>
      </c>
      <c r="CB11205" s="273" t="s">
        <v>169</v>
      </c>
      <c r="CC11205" s="273" t="s">
        <v>170</v>
      </c>
      <c r="CD11205" s="282">
        <v>12</v>
      </c>
      <c r="CE11205" s="274">
        <v>44927</v>
      </c>
      <c r="CF11205" s="273">
        <v>0</v>
      </c>
      <c r="CG11205" s="273" t="s">
        <v>80</v>
      </c>
      <c r="CH11205" s="273">
        <v>0</v>
      </c>
      <c r="CI11205" s="273" t="s">
        <v>80</v>
      </c>
      <c r="CM11205" s="273" t="s">
        <v>73</v>
      </c>
      <c r="CN11205" s="273">
        <v>1</v>
      </c>
    </row>
    <row r="11206" spans="74:92">
      <c r="BV11206" s="273" t="s">
        <v>83</v>
      </c>
      <c r="BW11206" s="273" t="s">
        <v>287</v>
      </c>
      <c r="BX11206" s="273" t="s">
        <v>833</v>
      </c>
      <c r="BY11206" s="273" t="s">
        <v>840</v>
      </c>
      <c r="BZ11206" s="273" t="s">
        <v>151</v>
      </c>
      <c r="CA11206" s="273" t="s">
        <v>152</v>
      </c>
      <c r="CB11206" s="273" t="s">
        <v>161</v>
      </c>
      <c r="CC11206" s="273" t="s">
        <v>162</v>
      </c>
      <c r="CD11206" s="282">
        <v>11</v>
      </c>
      <c r="CE11206" s="274">
        <v>44927</v>
      </c>
      <c r="CF11206" s="273">
        <v>0</v>
      </c>
      <c r="CG11206" s="273" t="s">
        <v>80</v>
      </c>
      <c r="CH11206" s="273">
        <v>0</v>
      </c>
      <c r="CI11206" s="273" t="s">
        <v>80</v>
      </c>
      <c r="CM11206" s="273" t="s">
        <v>73</v>
      </c>
      <c r="CN11206" s="273">
        <v>1</v>
      </c>
    </row>
    <row r="11207" spans="74:92">
      <c r="BV11207" s="273" t="s">
        <v>83</v>
      </c>
      <c r="BW11207" s="273" t="s">
        <v>287</v>
      </c>
      <c r="BX11207" s="273" t="s">
        <v>833</v>
      </c>
      <c r="BY11207" s="273" t="s">
        <v>840</v>
      </c>
      <c r="BZ11207" s="273" t="s">
        <v>138</v>
      </c>
      <c r="CA11207" s="273" t="s">
        <v>139</v>
      </c>
      <c r="CB11207" s="273" t="s">
        <v>140</v>
      </c>
      <c r="CC11207" s="273" t="s">
        <v>141</v>
      </c>
      <c r="CD11207" s="282">
        <v>9</v>
      </c>
      <c r="CE11207" s="274">
        <v>44927</v>
      </c>
      <c r="CF11207" s="273">
        <v>0</v>
      </c>
      <c r="CG11207" s="273" t="s">
        <v>80</v>
      </c>
      <c r="CH11207" s="273">
        <v>0</v>
      </c>
      <c r="CI11207" s="273" t="s">
        <v>80</v>
      </c>
      <c r="CM11207" s="273" t="s">
        <v>73</v>
      </c>
      <c r="CN11207" s="273">
        <v>1</v>
      </c>
    </row>
    <row r="11208" spans="74:92">
      <c r="BV11208" s="273" t="s">
        <v>83</v>
      </c>
      <c r="BW11208" s="273" t="s">
        <v>287</v>
      </c>
      <c r="BX11208" s="273" t="s">
        <v>833</v>
      </c>
      <c r="BY11208" s="273" t="s">
        <v>840</v>
      </c>
      <c r="BZ11208" s="273" t="s">
        <v>151</v>
      </c>
      <c r="CA11208" s="273" t="s">
        <v>152</v>
      </c>
      <c r="CB11208" s="273" t="s">
        <v>153</v>
      </c>
      <c r="CC11208" s="273" t="s">
        <v>154</v>
      </c>
      <c r="CD11208" s="282">
        <v>10</v>
      </c>
      <c r="CE11208" s="274">
        <v>44927</v>
      </c>
      <c r="CF11208" s="273">
        <v>0</v>
      </c>
      <c r="CG11208" s="273" t="s">
        <v>80</v>
      </c>
      <c r="CH11208" s="273">
        <v>0</v>
      </c>
      <c r="CI11208" s="273" t="s">
        <v>80</v>
      </c>
      <c r="CM11208" s="273" t="s">
        <v>73</v>
      </c>
      <c r="CN11208" s="273">
        <v>1</v>
      </c>
    </row>
    <row r="11209" spans="74:92">
      <c r="BV11209" s="273" t="s">
        <v>83</v>
      </c>
      <c r="BW11209" s="273" t="s">
        <v>287</v>
      </c>
      <c r="BX11209" s="273" t="s">
        <v>833</v>
      </c>
      <c r="BY11209" s="273" t="s">
        <v>840</v>
      </c>
      <c r="BZ11209" s="273" t="s">
        <v>126</v>
      </c>
      <c r="CA11209" s="273" t="s">
        <v>127</v>
      </c>
      <c r="CB11209" s="273" t="s">
        <v>133</v>
      </c>
      <c r="CC11209" s="273" t="s">
        <v>134</v>
      </c>
      <c r="CD11209" s="282">
        <v>7</v>
      </c>
      <c r="CE11209" s="274">
        <v>44927</v>
      </c>
      <c r="CI11209" s="273" t="s">
        <v>104</v>
      </c>
      <c r="CM11209" s="273" t="s">
        <v>73</v>
      </c>
      <c r="CN11209" s="273">
        <v>1</v>
      </c>
    </row>
    <row r="11210" spans="74:92">
      <c r="BV11210" s="273" t="s">
        <v>83</v>
      </c>
      <c r="BW11210" s="273" t="s">
        <v>287</v>
      </c>
      <c r="BX11210" s="273" t="s">
        <v>833</v>
      </c>
      <c r="BY11210" s="273" t="s">
        <v>840</v>
      </c>
      <c r="BZ11210" s="273" t="s">
        <v>126</v>
      </c>
      <c r="CA11210" s="273" t="s">
        <v>127</v>
      </c>
      <c r="CB11210" s="273" t="s">
        <v>128</v>
      </c>
      <c r="CC11210" s="273" t="s">
        <v>129</v>
      </c>
      <c r="CD11210" s="282">
        <v>6</v>
      </c>
      <c r="CE11210" s="274">
        <v>44927</v>
      </c>
      <c r="CI11210" s="273" t="s">
        <v>80</v>
      </c>
      <c r="CM11210" s="273" t="s">
        <v>73</v>
      </c>
      <c r="CN11210" s="273">
        <v>1</v>
      </c>
    </row>
    <row r="11211" spans="74:92">
      <c r="BV11211" s="273" t="s">
        <v>83</v>
      </c>
      <c r="BW11211" s="273" t="s">
        <v>287</v>
      </c>
      <c r="BX11211" s="273" t="s">
        <v>833</v>
      </c>
      <c r="BY11211" s="273" t="s">
        <v>840</v>
      </c>
      <c r="BZ11211" s="273" t="s">
        <v>110</v>
      </c>
      <c r="CA11211" s="273" t="s">
        <v>111</v>
      </c>
      <c r="CB11211" s="273" t="s">
        <v>112</v>
      </c>
      <c r="CC11211" s="273" t="s">
        <v>113</v>
      </c>
      <c r="CD11211" s="282">
        <v>4</v>
      </c>
      <c r="CE11211" s="274">
        <v>44927</v>
      </c>
      <c r="CI11211" s="273" t="s">
        <v>80</v>
      </c>
      <c r="CM11211" s="273" t="s">
        <v>73</v>
      </c>
      <c r="CN11211" s="273">
        <v>1</v>
      </c>
    </row>
    <row r="11212" spans="74:92">
      <c r="BV11212" s="273" t="s">
        <v>83</v>
      </c>
      <c r="BW11212" s="273" t="s">
        <v>287</v>
      </c>
      <c r="BX11212" s="273" t="s">
        <v>833</v>
      </c>
      <c r="BY11212" s="273" t="s">
        <v>840</v>
      </c>
      <c r="BZ11212" s="273" t="s">
        <v>110</v>
      </c>
      <c r="CA11212" s="273" t="s">
        <v>111</v>
      </c>
      <c r="CB11212" s="273" t="s">
        <v>117</v>
      </c>
      <c r="CC11212" s="273" t="s">
        <v>118</v>
      </c>
      <c r="CD11212" s="282">
        <v>5</v>
      </c>
      <c r="CE11212" s="274">
        <v>44927</v>
      </c>
      <c r="CI11212" s="273" t="s">
        <v>104</v>
      </c>
      <c r="CM11212" s="273" t="s">
        <v>73</v>
      </c>
      <c r="CN11212" s="273">
        <v>1</v>
      </c>
    </row>
    <row r="11213" spans="74:92">
      <c r="BV11213" s="273" t="s">
        <v>83</v>
      </c>
      <c r="BW11213" s="273" t="s">
        <v>287</v>
      </c>
      <c r="BX11213" s="273" t="s">
        <v>833</v>
      </c>
      <c r="BY11213" s="273" t="s">
        <v>840</v>
      </c>
      <c r="BZ11213" s="273" t="s">
        <v>86</v>
      </c>
      <c r="CA11213" s="273" t="s">
        <v>87</v>
      </c>
      <c r="CB11213" s="273" t="s">
        <v>88</v>
      </c>
      <c r="CC11213" s="273" t="s">
        <v>89</v>
      </c>
      <c r="CD11213" s="282">
        <v>3</v>
      </c>
      <c r="CE11213" s="274">
        <v>44927</v>
      </c>
      <c r="CF11213" s="273">
        <v>0</v>
      </c>
      <c r="CG11213" s="273" t="s">
        <v>80</v>
      </c>
      <c r="CH11213" s="273">
        <v>0</v>
      </c>
      <c r="CI11213" s="273" t="s">
        <v>80</v>
      </c>
      <c r="CM11213" s="273" t="s">
        <v>73</v>
      </c>
      <c r="CN11213" s="273">
        <v>1</v>
      </c>
    </row>
    <row r="11214" spans="74:92">
      <c r="BV11214" s="273" t="s">
        <v>83</v>
      </c>
      <c r="BW11214" s="273" t="s">
        <v>287</v>
      </c>
      <c r="BX11214" s="273" t="s">
        <v>833</v>
      </c>
      <c r="BY11214" s="273" t="s">
        <v>840</v>
      </c>
      <c r="BZ11214" s="273" t="s">
        <v>86</v>
      </c>
      <c r="CA11214" s="273" t="s">
        <v>87</v>
      </c>
      <c r="CB11214" s="273" t="s">
        <v>101</v>
      </c>
      <c r="CC11214" s="273" t="s">
        <v>102</v>
      </c>
      <c r="CD11214" s="282">
        <v>4</v>
      </c>
      <c r="CE11214" s="274">
        <v>44927</v>
      </c>
      <c r="CF11214" s="273">
        <v>0</v>
      </c>
      <c r="CG11214" s="273" t="s">
        <v>2298</v>
      </c>
      <c r="CH11214" s="273">
        <v>0</v>
      </c>
      <c r="CI11214" s="273" t="s">
        <v>104</v>
      </c>
      <c r="CM11214" s="273" t="s">
        <v>73</v>
      </c>
      <c r="CN11214" s="273">
        <v>1</v>
      </c>
    </row>
    <row r="11215" spans="74:92">
      <c r="BV11215" s="273" t="s">
        <v>83</v>
      </c>
      <c r="BW11215" s="273" t="s">
        <v>287</v>
      </c>
      <c r="BX11215" s="273" t="s">
        <v>846</v>
      </c>
      <c r="BY11215" s="273" t="s">
        <v>848</v>
      </c>
      <c r="BZ11215" s="273" t="s">
        <v>86</v>
      </c>
      <c r="CA11215" s="273" t="s">
        <v>87</v>
      </c>
      <c r="CB11215" s="273" t="s">
        <v>101</v>
      </c>
      <c r="CC11215" s="273" t="s">
        <v>102</v>
      </c>
      <c r="CD11215" s="282">
        <v>4</v>
      </c>
      <c r="CE11215" s="274">
        <v>44927</v>
      </c>
      <c r="CF11215" s="273">
        <v>309.5</v>
      </c>
      <c r="CG11215" s="273" t="s">
        <v>2298</v>
      </c>
      <c r="CH11215" s="273">
        <v>329.756775</v>
      </c>
      <c r="CI11215" s="273" t="s">
        <v>104</v>
      </c>
      <c r="CM11215" s="273" t="s">
        <v>73</v>
      </c>
      <c r="CN11215" s="273">
        <v>1</v>
      </c>
    </row>
    <row r="11216" spans="74:92">
      <c r="BV11216" s="273" t="s">
        <v>83</v>
      </c>
      <c r="BW11216" s="273" t="s">
        <v>287</v>
      </c>
      <c r="BX11216" s="273" t="s">
        <v>846</v>
      </c>
      <c r="BY11216" s="273" t="s">
        <v>848</v>
      </c>
      <c r="BZ11216" s="273" t="s">
        <v>86</v>
      </c>
      <c r="CA11216" s="273" t="s">
        <v>87</v>
      </c>
      <c r="CB11216" s="273" t="s">
        <v>88</v>
      </c>
      <c r="CC11216" s="273" t="s">
        <v>89</v>
      </c>
      <c r="CD11216" s="282">
        <v>3</v>
      </c>
      <c r="CE11216" s="274">
        <v>44927</v>
      </c>
      <c r="CF11216" s="273">
        <v>76</v>
      </c>
      <c r="CG11216" s="273" t="s">
        <v>80</v>
      </c>
      <c r="CH11216" s="273">
        <v>76</v>
      </c>
      <c r="CI11216" s="273" t="s">
        <v>80</v>
      </c>
      <c r="CL11216" s="273" t="s">
        <v>2323</v>
      </c>
      <c r="CM11216" s="273" t="s">
        <v>73</v>
      </c>
      <c r="CN11216" s="273">
        <v>1</v>
      </c>
    </row>
    <row r="11217" spans="74:92">
      <c r="BV11217" s="273" t="s">
        <v>83</v>
      </c>
      <c r="BW11217" s="273" t="s">
        <v>287</v>
      </c>
      <c r="BX11217" s="273" t="s">
        <v>846</v>
      </c>
      <c r="BY11217" s="273" t="s">
        <v>848</v>
      </c>
      <c r="BZ11217" s="273" t="s">
        <v>110</v>
      </c>
      <c r="CA11217" s="273" t="s">
        <v>111</v>
      </c>
      <c r="CB11217" s="273" t="s">
        <v>117</v>
      </c>
      <c r="CC11217" s="273" t="s">
        <v>118</v>
      </c>
      <c r="CD11217" s="282">
        <v>5</v>
      </c>
      <c r="CE11217" s="274">
        <v>44927</v>
      </c>
      <c r="CI11217" s="273" t="s">
        <v>104</v>
      </c>
      <c r="CM11217" s="273" t="s">
        <v>73</v>
      </c>
      <c r="CN11217" s="273">
        <v>1</v>
      </c>
    </row>
    <row r="11218" spans="74:92">
      <c r="BV11218" s="273" t="s">
        <v>83</v>
      </c>
      <c r="BW11218" s="273" t="s">
        <v>287</v>
      </c>
      <c r="BX11218" s="273" t="s">
        <v>846</v>
      </c>
      <c r="BY11218" s="273" t="s">
        <v>848</v>
      </c>
      <c r="BZ11218" s="273" t="s">
        <v>110</v>
      </c>
      <c r="CA11218" s="273" t="s">
        <v>111</v>
      </c>
      <c r="CB11218" s="273" t="s">
        <v>112</v>
      </c>
      <c r="CC11218" s="273" t="s">
        <v>113</v>
      </c>
      <c r="CD11218" s="282">
        <v>4</v>
      </c>
      <c r="CE11218" s="274">
        <v>44927</v>
      </c>
      <c r="CI11218" s="273" t="s">
        <v>80</v>
      </c>
      <c r="CM11218" s="273" t="s">
        <v>73</v>
      </c>
      <c r="CN11218" s="273">
        <v>1</v>
      </c>
    </row>
    <row r="11219" spans="74:92">
      <c r="BV11219" s="273" t="s">
        <v>83</v>
      </c>
      <c r="BW11219" s="273" t="s">
        <v>287</v>
      </c>
      <c r="BX11219" s="273" t="s">
        <v>846</v>
      </c>
      <c r="BY11219" s="273" t="s">
        <v>848</v>
      </c>
      <c r="BZ11219" s="273" t="s">
        <v>126</v>
      </c>
      <c r="CA11219" s="273" t="s">
        <v>127</v>
      </c>
      <c r="CB11219" s="273" t="s">
        <v>128</v>
      </c>
      <c r="CC11219" s="273" t="s">
        <v>129</v>
      </c>
      <c r="CD11219" s="282">
        <v>6</v>
      </c>
      <c r="CE11219" s="274">
        <v>44927</v>
      </c>
      <c r="CI11219" s="273" t="s">
        <v>80</v>
      </c>
      <c r="CM11219" s="273" t="s">
        <v>73</v>
      </c>
      <c r="CN11219" s="273">
        <v>1</v>
      </c>
    </row>
    <row r="11220" spans="74:92">
      <c r="BV11220" s="273" t="s">
        <v>83</v>
      </c>
      <c r="BW11220" s="273" t="s">
        <v>287</v>
      </c>
      <c r="BX11220" s="273" t="s">
        <v>846</v>
      </c>
      <c r="BY11220" s="273" t="s">
        <v>848</v>
      </c>
      <c r="BZ11220" s="273" t="s">
        <v>126</v>
      </c>
      <c r="CA11220" s="273" t="s">
        <v>127</v>
      </c>
      <c r="CB11220" s="273" t="s">
        <v>133</v>
      </c>
      <c r="CC11220" s="273" t="s">
        <v>134</v>
      </c>
      <c r="CD11220" s="282">
        <v>7</v>
      </c>
      <c r="CE11220" s="274">
        <v>44927</v>
      </c>
      <c r="CI11220" s="273" t="s">
        <v>104</v>
      </c>
      <c r="CM11220" s="273" t="s">
        <v>73</v>
      </c>
      <c r="CN11220" s="273">
        <v>1</v>
      </c>
    </row>
    <row r="11221" spans="74:92">
      <c r="BV11221" s="273" t="s">
        <v>83</v>
      </c>
      <c r="BW11221" s="273" t="s">
        <v>287</v>
      </c>
      <c r="BX11221" s="273" t="s">
        <v>846</v>
      </c>
      <c r="BY11221" s="273" t="s">
        <v>848</v>
      </c>
      <c r="BZ11221" s="273" t="s">
        <v>151</v>
      </c>
      <c r="CA11221" s="273" t="s">
        <v>152</v>
      </c>
      <c r="CB11221" s="273" t="s">
        <v>153</v>
      </c>
      <c r="CC11221" s="273" t="s">
        <v>154</v>
      </c>
      <c r="CD11221" s="282">
        <v>10</v>
      </c>
      <c r="CE11221" s="274">
        <v>44927</v>
      </c>
      <c r="CF11221" s="273">
        <v>76</v>
      </c>
      <c r="CG11221" s="273" t="s">
        <v>80</v>
      </c>
      <c r="CH11221" s="273">
        <v>76</v>
      </c>
      <c r="CI11221" s="273" t="s">
        <v>80</v>
      </c>
      <c r="CM11221" s="273" t="s">
        <v>73</v>
      </c>
      <c r="CN11221" s="273">
        <v>1</v>
      </c>
    </row>
    <row r="11222" spans="74:92">
      <c r="BV11222" s="273" t="s">
        <v>83</v>
      </c>
      <c r="BW11222" s="273" t="s">
        <v>287</v>
      </c>
      <c r="BX11222" s="273" t="s">
        <v>846</v>
      </c>
      <c r="BY11222" s="273" t="s">
        <v>848</v>
      </c>
      <c r="BZ11222" s="273" t="s">
        <v>138</v>
      </c>
      <c r="CA11222" s="273" t="s">
        <v>139</v>
      </c>
      <c r="CB11222" s="273" t="s">
        <v>140</v>
      </c>
      <c r="CC11222" s="273" t="s">
        <v>141</v>
      </c>
      <c r="CD11222" s="282">
        <v>9</v>
      </c>
      <c r="CE11222" s="274">
        <v>44927</v>
      </c>
      <c r="CF11222" s="273">
        <v>0</v>
      </c>
      <c r="CG11222" s="273" t="s">
        <v>80</v>
      </c>
      <c r="CH11222" s="273">
        <v>0</v>
      </c>
      <c r="CI11222" s="273" t="s">
        <v>80</v>
      </c>
      <c r="CM11222" s="273" t="s">
        <v>73</v>
      </c>
      <c r="CN11222" s="273">
        <v>1</v>
      </c>
    </row>
    <row r="11223" spans="74:92">
      <c r="BV11223" s="273" t="s">
        <v>83</v>
      </c>
      <c r="BW11223" s="273" t="s">
        <v>287</v>
      </c>
      <c r="BX11223" s="273" t="s">
        <v>846</v>
      </c>
      <c r="BY11223" s="273" t="s">
        <v>848</v>
      </c>
      <c r="BZ11223" s="273" t="s">
        <v>151</v>
      </c>
      <c r="CA11223" s="273" t="s">
        <v>152</v>
      </c>
      <c r="CB11223" s="273" t="s">
        <v>161</v>
      </c>
      <c r="CC11223" s="273" t="s">
        <v>162</v>
      </c>
      <c r="CD11223" s="282">
        <v>11</v>
      </c>
      <c r="CE11223" s="274">
        <v>44927</v>
      </c>
      <c r="CF11223" s="273">
        <v>0</v>
      </c>
      <c r="CG11223" s="273" t="s">
        <v>80</v>
      </c>
      <c r="CH11223" s="273">
        <v>0</v>
      </c>
      <c r="CI11223" s="273" t="s">
        <v>80</v>
      </c>
      <c r="CM11223" s="273" t="s">
        <v>73</v>
      </c>
      <c r="CN11223" s="273">
        <v>1</v>
      </c>
    </row>
    <row r="11224" spans="74:92">
      <c r="BV11224" s="273" t="s">
        <v>83</v>
      </c>
      <c r="BW11224" s="273" t="s">
        <v>287</v>
      </c>
      <c r="BX11224" s="273" t="s">
        <v>846</v>
      </c>
      <c r="BY11224" s="273" t="s">
        <v>848</v>
      </c>
      <c r="BZ11224" s="273" t="s">
        <v>167</v>
      </c>
      <c r="CA11224" s="273" t="s">
        <v>168</v>
      </c>
      <c r="CB11224" s="273" t="s">
        <v>169</v>
      </c>
      <c r="CC11224" s="273" t="s">
        <v>170</v>
      </c>
      <c r="CD11224" s="282">
        <v>12</v>
      </c>
      <c r="CE11224" s="274">
        <v>44927</v>
      </c>
      <c r="CF11224" s="273">
        <v>0</v>
      </c>
      <c r="CG11224" s="273" t="s">
        <v>80</v>
      </c>
      <c r="CH11224" s="273">
        <v>0</v>
      </c>
      <c r="CI11224" s="273" t="s">
        <v>80</v>
      </c>
      <c r="CM11224" s="273" t="s">
        <v>73</v>
      </c>
      <c r="CN11224" s="273">
        <v>1</v>
      </c>
    </row>
    <row r="11225" spans="74:92">
      <c r="BV11225" s="273" t="s">
        <v>83</v>
      </c>
      <c r="BW11225" s="273" t="s">
        <v>287</v>
      </c>
      <c r="BX11225" s="273" t="s">
        <v>846</v>
      </c>
      <c r="BY11225" s="273" t="s">
        <v>848</v>
      </c>
      <c r="BZ11225" s="273" t="s">
        <v>167</v>
      </c>
      <c r="CA11225" s="273" t="s">
        <v>168</v>
      </c>
      <c r="CB11225" s="273" t="s">
        <v>353</v>
      </c>
      <c r="CC11225" s="273" t="s">
        <v>354</v>
      </c>
      <c r="CD11225" s="282">
        <v>13</v>
      </c>
      <c r="CE11225" s="274">
        <v>44927</v>
      </c>
      <c r="CF11225" s="273">
        <v>0</v>
      </c>
      <c r="CG11225" s="273" t="s">
        <v>80</v>
      </c>
      <c r="CH11225" s="273">
        <v>0</v>
      </c>
      <c r="CI11225" s="273" t="s">
        <v>80</v>
      </c>
      <c r="CM11225" s="273" t="s">
        <v>73</v>
      </c>
      <c r="CN11225" s="273">
        <v>1</v>
      </c>
    </row>
    <row r="11226" spans="74:92">
      <c r="BV11226" s="273" t="s">
        <v>83</v>
      </c>
      <c r="BW11226" s="273" t="s">
        <v>287</v>
      </c>
      <c r="BX11226" s="273" t="s">
        <v>846</v>
      </c>
      <c r="BY11226" s="273" t="s">
        <v>848</v>
      </c>
      <c r="BZ11226" s="273" t="s">
        <v>167</v>
      </c>
      <c r="CA11226" s="273" t="s">
        <v>168</v>
      </c>
      <c r="CB11226" s="273" t="s">
        <v>313</v>
      </c>
      <c r="CC11226" s="273" t="s">
        <v>314</v>
      </c>
      <c r="CD11226" s="282">
        <v>14</v>
      </c>
      <c r="CE11226" s="274">
        <v>44927</v>
      </c>
      <c r="CF11226" s="273">
        <v>0</v>
      </c>
      <c r="CG11226" s="273" t="s">
        <v>80</v>
      </c>
      <c r="CH11226" s="273">
        <v>0</v>
      </c>
      <c r="CI11226" s="273" t="s">
        <v>80</v>
      </c>
      <c r="CM11226" s="273" t="s">
        <v>73</v>
      </c>
      <c r="CN11226" s="273">
        <v>1</v>
      </c>
    </row>
    <row r="11227" spans="74:92">
      <c r="BV11227" s="273" t="s">
        <v>83</v>
      </c>
      <c r="BW11227" s="273" t="s">
        <v>287</v>
      </c>
      <c r="BX11227" s="273" t="s">
        <v>846</v>
      </c>
      <c r="BY11227" s="273" t="s">
        <v>848</v>
      </c>
      <c r="BZ11227" s="273" t="s">
        <v>204</v>
      </c>
      <c r="CA11227" s="273" t="s">
        <v>205</v>
      </c>
      <c r="CB11227" s="273" t="s">
        <v>206</v>
      </c>
      <c r="CC11227" s="273" t="s">
        <v>207</v>
      </c>
      <c r="CD11227" s="282">
        <v>0</v>
      </c>
      <c r="CE11227" s="274">
        <v>44927</v>
      </c>
      <c r="CG11227" s="273" t="s">
        <v>181</v>
      </c>
      <c r="CI11227" s="273" t="s">
        <v>208</v>
      </c>
      <c r="CJ11227" s="273" t="s">
        <v>209</v>
      </c>
      <c r="CM11227" s="273" t="s">
        <v>73</v>
      </c>
      <c r="CN11227" s="273">
        <v>1</v>
      </c>
    </row>
    <row r="11228" spans="74:92">
      <c r="BV11228" s="273" t="s">
        <v>83</v>
      </c>
      <c r="BW11228" s="273" t="s">
        <v>287</v>
      </c>
      <c r="BX11228" s="273" t="s">
        <v>846</v>
      </c>
      <c r="BY11228" s="273" t="s">
        <v>848</v>
      </c>
      <c r="BZ11228" s="273" t="s">
        <v>86</v>
      </c>
      <c r="CA11228" s="273" t="s">
        <v>87</v>
      </c>
      <c r="CB11228" s="273" t="s">
        <v>179</v>
      </c>
      <c r="CC11228" s="273" t="s">
        <v>180</v>
      </c>
      <c r="CD11228" s="282">
        <v>1</v>
      </c>
      <c r="CE11228" s="274">
        <v>44927</v>
      </c>
      <c r="CG11228" s="273" t="s">
        <v>181</v>
      </c>
      <c r="CI11228" s="273" t="s">
        <v>181</v>
      </c>
      <c r="CJ11228" s="273" t="s">
        <v>1007</v>
      </c>
      <c r="CM11228" s="273" t="s">
        <v>73</v>
      </c>
      <c r="CN11228" s="273">
        <v>1</v>
      </c>
    </row>
    <row r="11229" spans="74:92">
      <c r="BV11229" s="273" t="s">
        <v>83</v>
      </c>
      <c r="BW11229" s="273" t="s">
        <v>287</v>
      </c>
      <c r="BX11229" s="273" t="s">
        <v>846</v>
      </c>
      <c r="BY11229" s="273" t="s">
        <v>848</v>
      </c>
      <c r="BZ11229" s="273" t="s">
        <v>167</v>
      </c>
      <c r="CA11229" s="273" t="s">
        <v>168</v>
      </c>
      <c r="CB11229" s="273" t="s">
        <v>319</v>
      </c>
      <c r="CC11229" s="273" t="s">
        <v>320</v>
      </c>
      <c r="CD11229" s="282">
        <v>15</v>
      </c>
      <c r="CE11229" s="274">
        <v>44927</v>
      </c>
      <c r="CF11229" s="273">
        <v>0</v>
      </c>
      <c r="CG11229" s="273" t="s">
        <v>80</v>
      </c>
      <c r="CH11229" s="273">
        <v>0</v>
      </c>
      <c r="CI11229" s="273" t="s">
        <v>80</v>
      </c>
      <c r="CM11229" s="273" t="s">
        <v>73</v>
      </c>
      <c r="CN11229" s="273">
        <v>1</v>
      </c>
    </row>
    <row r="11230" spans="74:92">
      <c r="BV11230" s="273" t="s">
        <v>83</v>
      </c>
      <c r="BW11230" s="273" t="s">
        <v>287</v>
      </c>
      <c r="BX11230" s="273" t="s">
        <v>846</v>
      </c>
      <c r="BY11230" s="273" t="s">
        <v>848</v>
      </c>
      <c r="BZ11230" s="273" t="s">
        <v>138</v>
      </c>
      <c r="CA11230" s="273" t="s">
        <v>139</v>
      </c>
      <c r="CB11230" s="273" t="s">
        <v>190</v>
      </c>
      <c r="CC11230" s="273" t="s">
        <v>191</v>
      </c>
      <c r="CD11230" s="282">
        <v>8</v>
      </c>
      <c r="CE11230" s="274">
        <v>44927</v>
      </c>
      <c r="CF11230" s="273">
        <v>0</v>
      </c>
      <c r="CG11230" s="273" t="s">
        <v>80</v>
      </c>
      <c r="CH11230" s="273">
        <v>0</v>
      </c>
      <c r="CI11230" s="273" t="s">
        <v>80</v>
      </c>
      <c r="CM11230" s="273" t="s">
        <v>73</v>
      </c>
      <c r="CN11230" s="273">
        <v>1</v>
      </c>
    </row>
    <row r="11231" spans="74:92">
      <c r="BV11231" s="273" t="s">
        <v>83</v>
      </c>
      <c r="BW11231" s="273" t="s">
        <v>287</v>
      </c>
      <c r="BX11231" s="273" t="s">
        <v>846</v>
      </c>
      <c r="BY11231" s="273" t="s">
        <v>848</v>
      </c>
      <c r="BZ11231" s="273" t="s">
        <v>86</v>
      </c>
      <c r="CA11231" s="273" t="s">
        <v>87</v>
      </c>
      <c r="CB11231" s="273" t="s">
        <v>233</v>
      </c>
      <c r="CC11231" s="273" t="s">
        <v>234</v>
      </c>
      <c r="CD11231" s="282">
        <v>1</v>
      </c>
      <c r="CE11231" s="274">
        <v>44927</v>
      </c>
      <c r="CG11231" s="273" t="s">
        <v>181</v>
      </c>
      <c r="CI11231" s="273" t="s">
        <v>181</v>
      </c>
      <c r="CJ11231" s="273" t="s">
        <v>2324</v>
      </c>
      <c r="CM11231" s="273" t="s">
        <v>73</v>
      </c>
      <c r="CN11231" s="273">
        <v>1</v>
      </c>
    </row>
    <row r="11232" spans="74:92">
      <c r="BV11232" s="273" t="s">
        <v>83</v>
      </c>
      <c r="BW11232" s="273" t="s">
        <v>287</v>
      </c>
      <c r="BX11232" s="273" t="s">
        <v>846</v>
      </c>
      <c r="BY11232" s="273" t="s">
        <v>848</v>
      </c>
      <c r="BZ11232" s="273" t="s">
        <v>86</v>
      </c>
      <c r="CA11232" s="273" t="s">
        <v>87</v>
      </c>
      <c r="CB11232" s="273" t="s">
        <v>217</v>
      </c>
      <c r="CC11232" s="273" t="s">
        <v>218</v>
      </c>
      <c r="CD11232" s="282">
        <v>2</v>
      </c>
      <c r="CE11232" s="274">
        <v>44927</v>
      </c>
      <c r="CG11232" s="273" t="s">
        <v>181</v>
      </c>
      <c r="CI11232" s="273" t="s">
        <v>181</v>
      </c>
      <c r="CJ11232" s="273" t="s">
        <v>1379</v>
      </c>
      <c r="CM11232" s="273" t="s">
        <v>73</v>
      </c>
      <c r="CN11232" s="273">
        <v>1</v>
      </c>
    </row>
    <row r="11233" spans="74:92">
      <c r="BV11233" s="273" t="s">
        <v>83</v>
      </c>
      <c r="BW11233" s="273" t="s">
        <v>287</v>
      </c>
      <c r="BX11233" s="273" t="s">
        <v>846</v>
      </c>
      <c r="BY11233" s="273" t="s">
        <v>848</v>
      </c>
      <c r="BZ11233" s="273" t="s">
        <v>86</v>
      </c>
      <c r="CA11233" s="273" t="s">
        <v>87</v>
      </c>
      <c r="CB11233" s="273" t="s">
        <v>225</v>
      </c>
      <c r="CC11233" s="273" t="s">
        <v>226</v>
      </c>
      <c r="CD11233" s="282">
        <v>5</v>
      </c>
      <c r="CE11233" s="274">
        <v>44927</v>
      </c>
      <c r="CF11233" s="273">
        <v>0</v>
      </c>
      <c r="CG11233" s="273" t="s">
        <v>80</v>
      </c>
      <c r="CH11233" s="273">
        <v>0</v>
      </c>
      <c r="CI11233" s="273" t="s">
        <v>80</v>
      </c>
      <c r="CM11233" s="273" t="s">
        <v>73</v>
      </c>
      <c r="CN11233" s="273">
        <v>1</v>
      </c>
    </row>
    <row r="11234" spans="74:92">
      <c r="BV11234" s="273" t="s">
        <v>83</v>
      </c>
      <c r="BW11234" s="273" t="s">
        <v>287</v>
      </c>
      <c r="BX11234" s="273" t="s">
        <v>466</v>
      </c>
      <c r="BY11234" s="273" t="s">
        <v>851</v>
      </c>
      <c r="BZ11234" s="273" t="s">
        <v>86</v>
      </c>
      <c r="CA11234" s="273" t="s">
        <v>87</v>
      </c>
      <c r="CB11234" s="273" t="s">
        <v>225</v>
      </c>
      <c r="CC11234" s="273" t="s">
        <v>226</v>
      </c>
      <c r="CD11234" s="282">
        <v>5</v>
      </c>
      <c r="CE11234" s="274">
        <v>44927</v>
      </c>
      <c r="CI11234" s="273" t="s">
        <v>80</v>
      </c>
      <c r="CM11234" s="273" t="s">
        <v>73</v>
      </c>
      <c r="CN11234" s="273">
        <v>1</v>
      </c>
    </row>
    <row r="11235" spans="74:92">
      <c r="BV11235" s="273" t="s">
        <v>83</v>
      </c>
      <c r="BW11235" s="273" t="s">
        <v>287</v>
      </c>
      <c r="BX11235" s="273" t="s">
        <v>466</v>
      </c>
      <c r="BY11235" s="273" t="s">
        <v>851</v>
      </c>
      <c r="BZ11235" s="273" t="s">
        <v>86</v>
      </c>
      <c r="CA11235" s="273" t="s">
        <v>87</v>
      </c>
      <c r="CB11235" s="273" t="s">
        <v>217</v>
      </c>
      <c r="CC11235" s="273" t="s">
        <v>218</v>
      </c>
      <c r="CD11235" s="282">
        <v>2</v>
      </c>
      <c r="CE11235" s="274">
        <v>44927</v>
      </c>
      <c r="CI11235" s="273" t="s">
        <v>181</v>
      </c>
      <c r="CM11235" s="273" t="s">
        <v>73</v>
      </c>
      <c r="CN11235" s="273">
        <v>1</v>
      </c>
    </row>
    <row r="11236" spans="74:92">
      <c r="BV11236" s="273" t="s">
        <v>83</v>
      </c>
      <c r="BW11236" s="273" t="s">
        <v>287</v>
      </c>
      <c r="BX11236" s="273" t="s">
        <v>466</v>
      </c>
      <c r="BY11236" s="273" t="s">
        <v>851</v>
      </c>
      <c r="BZ11236" s="273" t="s">
        <v>86</v>
      </c>
      <c r="CA11236" s="273" t="s">
        <v>87</v>
      </c>
      <c r="CB11236" s="273" t="s">
        <v>233</v>
      </c>
      <c r="CC11236" s="273" t="s">
        <v>234</v>
      </c>
      <c r="CD11236" s="282">
        <v>1</v>
      </c>
      <c r="CE11236" s="274">
        <v>44927</v>
      </c>
      <c r="CI11236" s="273" t="s">
        <v>181</v>
      </c>
      <c r="CM11236" s="273" t="s">
        <v>73</v>
      </c>
      <c r="CN11236" s="273">
        <v>1</v>
      </c>
    </row>
    <row r="11237" spans="74:92">
      <c r="BV11237" s="273" t="s">
        <v>83</v>
      </c>
      <c r="BW11237" s="273" t="s">
        <v>287</v>
      </c>
      <c r="BX11237" s="273" t="s">
        <v>466</v>
      </c>
      <c r="BY11237" s="273" t="s">
        <v>851</v>
      </c>
      <c r="BZ11237" s="273" t="s">
        <v>138</v>
      </c>
      <c r="CA11237" s="273" t="s">
        <v>139</v>
      </c>
      <c r="CB11237" s="273" t="s">
        <v>190</v>
      </c>
      <c r="CC11237" s="273" t="s">
        <v>191</v>
      </c>
      <c r="CD11237" s="282">
        <v>8</v>
      </c>
      <c r="CE11237" s="274">
        <v>44927</v>
      </c>
      <c r="CF11237" s="273">
        <v>0</v>
      </c>
      <c r="CG11237" s="273" t="s">
        <v>80</v>
      </c>
      <c r="CH11237" s="273">
        <v>0</v>
      </c>
      <c r="CI11237" s="273" t="s">
        <v>80</v>
      </c>
      <c r="CL11237" s="273" t="s">
        <v>2325</v>
      </c>
      <c r="CM11237" s="273" t="s">
        <v>73</v>
      </c>
      <c r="CN11237" s="273">
        <v>1</v>
      </c>
    </row>
    <row r="11238" spans="74:92">
      <c r="BV11238" s="273" t="s">
        <v>83</v>
      </c>
      <c r="BW11238" s="273" t="s">
        <v>287</v>
      </c>
      <c r="BX11238" s="273" t="s">
        <v>466</v>
      </c>
      <c r="BY11238" s="273" t="s">
        <v>851</v>
      </c>
      <c r="BZ11238" s="273" t="s">
        <v>167</v>
      </c>
      <c r="CA11238" s="273" t="s">
        <v>168</v>
      </c>
      <c r="CB11238" s="273" t="s">
        <v>319</v>
      </c>
      <c r="CC11238" s="273" t="s">
        <v>320</v>
      </c>
      <c r="CD11238" s="282">
        <v>15</v>
      </c>
      <c r="CE11238" s="274">
        <v>44927</v>
      </c>
      <c r="CF11238" s="273">
        <v>0</v>
      </c>
      <c r="CG11238" s="273" t="s">
        <v>80</v>
      </c>
      <c r="CH11238" s="273">
        <v>0</v>
      </c>
      <c r="CI11238" s="273" t="s">
        <v>80</v>
      </c>
      <c r="CL11238" s="273" t="s">
        <v>2326</v>
      </c>
      <c r="CM11238" s="273" t="s">
        <v>73</v>
      </c>
      <c r="CN11238" s="273">
        <v>1</v>
      </c>
    </row>
    <row r="11239" spans="74:92">
      <c r="BV11239" s="273" t="s">
        <v>83</v>
      </c>
      <c r="BW11239" s="273" t="s">
        <v>287</v>
      </c>
      <c r="BX11239" s="273" t="s">
        <v>466</v>
      </c>
      <c r="BY11239" s="273" t="s">
        <v>851</v>
      </c>
      <c r="BZ11239" s="273" t="s">
        <v>86</v>
      </c>
      <c r="CA11239" s="273" t="s">
        <v>87</v>
      </c>
      <c r="CB11239" s="273" t="s">
        <v>179</v>
      </c>
      <c r="CC11239" s="273" t="s">
        <v>180</v>
      </c>
      <c r="CD11239" s="282">
        <v>1</v>
      </c>
      <c r="CE11239" s="274">
        <v>44927</v>
      </c>
      <c r="CI11239" s="273" t="s">
        <v>181</v>
      </c>
      <c r="CM11239" s="273" t="s">
        <v>73</v>
      </c>
      <c r="CN11239" s="273">
        <v>1</v>
      </c>
    </row>
    <row r="11240" spans="74:92">
      <c r="BV11240" s="273" t="s">
        <v>83</v>
      </c>
      <c r="BW11240" s="273" t="s">
        <v>287</v>
      </c>
      <c r="BX11240" s="273" t="s">
        <v>466</v>
      </c>
      <c r="BY11240" s="273" t="s">
        <v>851</v>
      </c>
      <c r="BZ11240" s="273" t="s">
        <v>204</v>
      </c>
      <c r="CA11240" s="273" t="s">
        <v>205</v>
      </c>
      <c r="CB11240" s="273" t="s">
        <v>206</v>
      </c>
      <c r="CC11240" s="273" t="s">
        <v>207</v>
      </c>
      <c r="CD11240" s="282">
        <v>0</v>
      </c>
      <c r="CE11240" s="274">
        <v>44927</v>
      </c>
      <c r="CG11240" s="273" t="s">
        <v>181</v>
      </c>
      <c r="CI11240" s="273" t="s">
        <v>208</v>
      </c>
      <c r="CJ11240" s="273" t="s">
        <v>2319</v>
      </c>
      <c r="CL11240" s="273" t="s">
        <v>2326</v>
      </c>
      <c r="CM11240" s="273" t="s">
        <v>73</v>
      </c>
      <c r="CN11240" s="273">
        <v>1</v>
      </c>
    </row>
    <row r="11241" spans="74:92">
      <c r="BV11241" s="273" t="s">
        <v>83</v>
      </c>
      <c r="BW11241" s="273" t="s">
        <v>287</v>
      </c>
      <c r="BX11241" s="273" t="s">
        <v>466</v>
      </c>
      <c r="BY11241" s="273" t="s">
        <v>851</v>
      </c>
      <c r="BZ11241" s="273" t="s">
        <v>167</v>
      </c>
      <c r="CA11241" s="273" t="s">
        <v>168</v>
      </c>
      <c r="CB11241" s="273" t="s">
        <v>313</v>
      </c>
      <c r="CC11241" s="273" t="s">
        <v>314</v>
      </c>
      <c r="CD11241" s="282">
        <v>14</v>
      </c>
      <c r="CE11241" s="274">
        <v>44927</v>
      </c>
      <c r="CF11241" s="273">
        <v>0</v>
      </c>
      <c r="CG11241" s="273" t="s">
        <v>80</v>
      </c>
      <c r="CH11241" s="273">
        <v>0</v>
      </c>
      <c r="CI11241" s="273" t="s">
        <v>80</v>
      </c>
      <c r="CL11241" s="273" t="s">
        <v>2326</v>
      </c>
      <c r="CM11241" s="273" t="s">
        <v>73</v>
      </c>
      <c r="CN11241" s="273">
        <v>1</v>
      </c>
    </row>
    <row r="11242" spans="74:92">
      <c r="BV11242" s="273" t="s">
        <v>83</v>
      </c>
      <c r="BW11242" s="273" t="s">
        <v>287</v>
      </c>
      <c r="BX11242" s="273" t="s">
        <v>466</v>
      </c>
      <c r="BY11242" s="273" t="s">
        <v>851</v>
      </c>
      <c r="BZ11242" s="273" t="s">
        <v>167</v>
      </c>
      <c r="CA11242" s="273" t="s">
        <v>168</v>
      </c>
      <c r="CB11242" s="273" t="s">
        <v>353</v>
      </c>
      <c r="CC11242" s="273" t="s">
        <v>354</v>
      </c>
      <c r="CD11242" s="282">
        <v>13</v>
      </c>
      <c r="CE11242" s="274">
        <v>44927</v>
      </c>
      <c r="CF11242" s="273">
        <v>0</v>
      </c>
      <c r="CG11242" s="273" t="s">
        <v>80</v>
      </c>
      <c r="CH11242" s="273">
        <v>0</v>
      </c>
      <c r="CI11242" s="273" t="s">
        <v>80</v>
      </c>
      <c r="CL11242" s="273" t="s">
        <v>2326</v>
      </c>
      <c r="CM11242" s="273" t="s">
        <v>73</v>
      </c>
      <c r="CN11242" s="273">
        <v>1</v>
      </c>
    </row>
    <row r="11243" spans="74:92">
      <c r="BV11243" s="273" t="s">
        <v>83</v>
      </c>
      <c r="BW11243" s="273" t="s">
        <v>287</v>
      </c>
      <c r="BX11243" s="273" t="s">
        <v>466</v>
      </c>
      <c r="BY11243" s="273" t="s">
        <v>851</v>
      </c>
      <c r="BZ11243" s="273" t="s">
        <v>167</v>
      </c>
      <c r="CA11243" s="273" t="s">
        <v>168</v>
      </c>
      <c r="CB11243" s="273" t="s">
        <v>169</v>
      </c>
      <c r="CC11243" s="273" t="s">
        <v>170</v>
      </c>
      <c r="CD11243" s="282">
        <v>12</v>
      </c>
      <c r="CE11243" s="274">
        <v>44927</v>
      </c>
      <c r="CF11243" s="273">
        <v>0</v>
      </c>
      <c r="CG11243" s="273" t="s">
        <v>80</v>
      </c>
      <c r="CH11243" s="273">
        <v>0</v>
      </c>
      <c r="CI11243" s="273" t="s">
        <v>80</v>
      </c>
      <c r="CL11243" s="273" t="s">
        <v>2326</v>
      </c>
      <c r="CM11243" s="273" t="s">
        <v>73</v>
      </c>
      <c r="CN11243" s="273">
        <v>1</v>
      </c>
    </row>
    <row r="11244" spans="74:92">
      <c r="BV11244" s="273" t="s">
        <v>83</v>
      </c>
      <c r="BW11244" s="273" t="s">
        <v>287</v>
      </c>
      <c r="BX11244" s="273" t="s">
        <v>466</v>
      </c>
      <c r="BY11244" s="273" t="s">
        <v>851</v>
      </c>
      <c r="BZ11244" s="273" t="s">
        <v>151</v>
      </c>
      <c r="CA11244" s="273" t="s">
        <v>152</v>
      </c>
      <c r="CB11244" s="273" t="s">
        <v>161</v>
      </c>
      <c r="CC11244" s="273" t="s">
        <v>162</v>
      </c>
      <c r="CD11244" s="282">
        <v>11</v>
      </c>
      <c r="CE11244" s="274">
        <v>44927</v>
      </c>
      <c r="CF11244" s="273">
        <v>0</v>
      </c>
      <c r="CG11244" s="273" t="s">
        <v>80</v>
      </c>
      <c r="CH11244" s="273">
        <v>0</v>
      </c>
      <c r="CI11244" s="273" t="s">
        <v>80</v>
      </c>
      <c r="CL11244" s="273" t="s">
        <v>2326</v>
      </c>
      <c r="CM11244" s="273" t="s">
        <v>73</v>
      </c>
      <c r="CN11244" s="273">
        <v>1</v>
      </c>
    </row>
    <row r="11245" spans="74:92">
      <c r="BV11245" s="273" t="s">
        <v>83</v>
      </c>
      <c r="BW11245" s="273" t="s">
        <v>287</v>
      </c>
      <c r="BX11245" s="273" t="s">
        <v>466</v>
      </c>
      <c r="BY11245" s="273" t="s">
        <v>851</v>
      </c>
      <c r="BZ11245" s="273" t="s">
        <v>138</v>
      </c>
      <c r="CA11245" s="273" t="s">
        <v>139</v>
      </c>
      <c r="CB11245" s="273" t="s">
        <v>140</v>
      </c>
      <c r="CC11245" s="273" t="s">
        <v>141</v>
      </c>
      <c r="CD11245" s="282">
        <v>9</v>
      </c>
      <c r="CE11245" s="274">
        <v>44927</v>
      </c>
      <c r="CF11245" s="273">
        <v>0</v>
      </c>
      <c r="CG11245" s="273" t="s">
        <v>80</v>
      </c>
      <c r="CH11245" s="273">
        <v>0</v>
      </c>
      <c r="CI11245" s="273" t="s">
        <v>80</v>
      </c>
      <c r="CL11245" s="273" t="s">
        <v>2325</v>
      </c>
      <c r="CM11245" s="273" t="s">
        <v>73</v>
      </c>
      <c r="CN11245" s="273">
        <v>1</v>
      </c>
    </row>
    <row r="11246" spans="74:92">
      <c r="BV11246" s="273" t="s">
        <v>83</v>
      </c>
      <c r="BW11246" s="273" t="s">
        <v>287</v>
      </c>
      <c r="BX11246" s="273" t="s">
        <v>466</v>
      </c>
      <c r="BY11246" s="273" t="s">
        <v>851</v>
      </c>
      <c r="BZ11246" s="273" t="s">
        <v>151</v>
      </c>
      <c r="CA11246" s="273" t="s">
        <v>152</v>
      </c>
      <c r="CB11246" s="273" t="s">
        <v>153</v>
      </c>
      <c r="CC11246" s="273" t="s">
        <v>154</v>
      </c>
      <c r="CD11246" s="282">
        <v>10</v>
      </c>
      <c r="CE11246" s="274">
        <v>44927</v>
      </c>
      <c r="CF11246" s="273">
        <v>1560.07</v>
      </c>
      <c r="CG11246" s="273" t="s">
        <v>80</v>
      </c>
      <c r="CH11246" s="273">
        <v>1560.07</v>
      </c>
      <c r="CI11246" s="273" t="s">
        <v>80</v>
      </c>
      <c r="CL11246" s="273" t="s">
        <v>2327</v>
      </c>
      <c r="CM11246" s="273" t="s">
        <v>73</v>
      </c>
      <c r="CN11246" s="273">
        <v>1</v>
      </c>
    </row>
    <row r="11247" spans="74:92">
      <c r="BV11247" s="273" t="s">
        <v>83</v>
      </c>
      <c r="BW11247" s="273" t="s">
        <v>287</v>
      </c>
      <c r="BX11247" s="273" t="s">
        <v>466</v>
      </c>
      <c r="BY11247" s="273" t="s">
        <v>851</v>
      </c>
      <c r="BZ11247" s="273" t="s">
        <v>126</v>
      </c>
      <c r="CA11247" s="273" t="s">
        <v>127</v>
      </c>
      <c r="CB11247" s="273" t="s">
        <v>133</v>
      </c>
      <c r="CC11247" s="273" t="s">
        <v>134</v>
      </c>
      <c r="CD11247" s="282">
        <v>7</v>
      </c>
      <c r="CE11247" s="274">
        <v>44927</v>
      </c>
      <c r="CF11247" s="273">
        <v>1560.07</v>
      </c>
      <c r="CG11247" s="273" t="s">
        <v>2298</v>
      </c>
      <c r="CH11247" s="273">
        <v>1662.1765815000001</v>
      </c>
      <c r="CI11247" s="273" t="s">
        <v>104</v>
      </c>
      <c r="CM11247" s="273" t="s">
        <v>73</v>
      </c>
      <c r="CN11247" s="273">
        <v>1</v>
      </c>
    </row>
    <row r="11248" spans="74:92">
      <c r="BV11248" s="273" t="s">
        <v>83</v>
      </c>
      <c r="BW11248" s="273" t="s">
        <v>287</v>
      </c>
      <c r="BX11248" s="273" t="s">
        <v>466</v>
      </c>
      <c r="BY11248" s="273" t="s">
        <v>851</v>
      </c>
      <c r="BZ11248" s="273" t="s">
        <v>126</v>
      </c>
      <c r="CA11248" s="273" t="s">
        <v>127</v>
      </c>
      <c r="CB11248" s="273" t="s">
        <v>128</v>
      </c>
      <c r="CC11248" s="273" t="s">
        <v>129</v>
      </c>
      <c r="CD11248" s="282">
        <v>6</v>
      </c>
      <c r="CE11248" s="274">
        <v>44927</v>
      </c>
      <c r="CF11248" s="273">
        <v>0</v>
      </c>
      <c r="CG11248" s="273" t="s">
        <v>80</v>
      </c>
      <c r="CH11248" s="273">
        <v>0</v>
      </c>
      <c r="CI11248" s="273" t="s">
        <v>80</v>
      </c>
      <c r="CL11248" s="273" t="s">
        <v>2328</v>
      </c>
      <c r="CM11248" s="273" t="s">
        <v>73</v>
      </c>
      <c r="CN11248" s="273">
        <v>1</v>
      </c>
    </row>
    <row r="11249" spans="74:92">
      <c r="BV11249" s="273" t="s">
        <v>83</v>
      </c>
      <c r="BW11249" s="273" t="s">
        <v>287</v>
      </c>
      <c r="BX11249" s="273" t="s">
        <v>466</v>
      </c>
      <c r="BY11249" s="273" t="s">
        <v>851</v>
      </c>
      <c r="BZ11249" s="273" t="s">
        <v>110</v>
      </c>
      <c r="CA11249" s="273" t="s">
        <v>111</v>
      </c>
      <c r="CB11249" s="273" t="s">
        <v>112</v>
      </c>
      <c r="CC11249" s="273" t="s">
        <v>113</v>
      </c>
      <c r="CD11249" s="282">
        <v>4</v>
      </c>
      <c r="CE11249" s="274">
        <v>44927</v>
      </c>
      <c r="CI11249" s="273" t="s">
        <v>80</v>
      </c>
      <c r="CM11249" s="273" t="s">
        <v>73</v>
      </c>
      <c r="CN11249" s="273">
        <v>1</v>
      </c>
    </row>
    <row r="11250" spans="74:92">
      <c r="BV11250" s="273" t="s">
        <v>83</v>
      </c>
      <c r="BW11250" s="273" t="s">
        <v>287</v>
      </c>
      <c r="BX11250" s="273" t="s">
        <v>466</v>
      </c>
      <c r="BY11250" s="273" t="s">
        <v>851</v>
      </c>
      <c r="BZ11250" s="273" t="s">
        <v>110</v>
      </c>
      <c r="CA11250" s="273" t="s">
        <v>111</v>
      </c>
      <c r="CB11250" s="273" t="s">
        <v>117</v>
      </c>
      <c r="CC11250" s="273" t="s">
        <v>118</v>
      </c>
      <c r="CD11250" s="282">
        <v>5</v>
      </c>
      <c r="CE11250" s="274">
        <v>44927</v>
      </c>
      <c r="CI11250" s="273" t="s">
        <v>104</v>
      </c>
      <c r="CM11250" s="273" t="s">
        <v>73</v>
      </c>
      <c r="CN11250" s="273">
        <v>1</v>
      </c>
    </row>
    <row r="11251" spans="74:92">
      <c r="BV11251" s="273" t="s">
        <v>83</v>
      </c>
      <c r="BW11251" s="273" t="s">
        <v>287</v>
      </c>
      <c r="BX11251" s="273" t="s">
        <v>466</v>
      </c>
      <c r="BY11251" s="273" t="s">
        <v>851</v>
      </c>
      <c r="BZ11251" s="273" t="s">
        <v>86</v>
      </c>
      <c r="CA11251" s="273" t="s">
        <v>87</v>
      </c>
      <c r="CB11251" s="273" t="s">
        <v>88</v>
      </c>
      <c r="CC11251" s="273" t="s">
        <v>89</v>
      </c>
      <c r="CD11251" s="282">
        <v>3</v>
      </c>
      <c r="CE11251" s="274">
        <v>44927</v>
      </c>
      <c r="CI11251" s="273" t="s">
        <v>80</v>
      </c>
      <c r="CM11251" s="273" t="s">
        <v>73</v>
      </c>
      <c r="CN11251" s="273">
        <v>1</v>
      </c>
    </row>
    <row r="11252" spans="74:92">
      <c r="BV11252" s="273" t="s">
        <v>83</v>
      </c>
      <c r="BW11252" s="273" t="s">
        <v>287</v>
      </c>
      <c r="BX11252" s="273" t="s">
        <v>466</v>
      </c>
      <c r="BY11252" s="273" t="s">
        <v>851</v>
      </c>
      <c r="BZ11252" s="273" t="s">
        <v>86</v>
      </c>
      <c r="CA11252" s="273" t="s">
        <v>87</v>
      </c>
      <c r="CB11252" s="273" t="s">
        <v>101</v>
      </c>
      <c r="CC11252" s="273" t="s">
        <v>102</v>
      </c>
      <c r="CD11252" s="282">
        <v>4</v>
      </c>
      <c r="CE11252" s="274">
        <v>44927</v>
      </c>
      <c r="CI11252" s="273" t="s">
        <v>104</v>
      </c>
      <c r="CM11252" s="273" t="s">
        <v>73</v>
      </c>
      <c r="CN11252" s="273">
        <v>1</v>
      </c>
    </row>
    <row r="11253" spans="74:92">
      <c r="BV11253" s="273" t="s">
        <v>83</v>
      </c>
      <c r="BW11253" s="273" t="s">
        <v>287</v>
      </c>
      <c r="BX11253" s="273" t="s">
        <v>466</v>
      </c>
      <c r="BY11253" s="273" t="s">
        <v>853</v>
      </c>
      <c r="BZ11253" s="273" t="s">
        <v>86</v>
      </c>
      <c r="CA11253" s="273" t="s">
        <v>87</v>
      </c>
      <c r="CB11253" s="273" t="s">
        <v>101</v>
      </c>
      <c r="CC11253" s="273" t="s">
        <v>102</v>
      </c>
      <c r="CD11253" s="282">
        <v>4</v>
      </c>
      <c r="CE11253" s="274">
        <v>44927</v>
      </c>
      <c r="CF11253" s="273">
        <v>0</v>
      </c>
      <c r="CG11253" s="273" t="s">
        <v>2298</v>
      </c>
      <c r="CH11253" s="273">
        <v>0</v>
      </c>
      <c r="CI11253" s="273" t="s">
        <v>104</v>
      </c>
      <c r="CL11253" s="273" t="s">
        <v>2329</v>
      </c>
      <c r="CM11253" s="273" t="s">
        <v>73</v>
      </c>
      <c r="CN11253" s="273">
        <v>1</v>
      </c>
    </row>
    <row r="11254" spans="74:92">
      <c r="BV11254" s="273" t="s">
        <v>83</v>
      </c>
      <c r="BW11254" s="273" t="s">
        <v>287</v>
      </c>
      <c r="BX11254" s="273" t="s">
        <v>466</v>
      </c>
      <c r="BY11254" s="273" t="s">
        <v>853</v>
      </c>
      <c r="BZ11254" s="273" t="s">
        <v>86</v>
      </c>
      <c r="CA11254" s="273" t="s">
        <v>87</v>
      </c>
      <c r="CB11254" s="273" t="s">
        <v>88</v>
      </c>
      <c r="CC11254" s="273" t="s">
        <v>89</v>
      </c>
      <c r="CD11254" s="282">
        <v>3</v>
      </c>
      <c r="CE11254" s="274">
        <v>44927</v>
      </c>
      <c r="CF11254" s="273">
        <v>2923</v>
      </c>
      <c r="CG11254" s="273" t="s">
        <v>80</v>
      </c>
      <c r="CH11254" s="273">
        <v>2923</v>
      </c>
      <c r="CI11254" s="273" t="s">
        <v>80</v>
      </c>
      <c r="CM11254" s="273" t="s">
        <v>73</v>
      </c>
      <c r="CN11254" s="273">
        <v>1</v>
      </c>
    </row>
    <row r="11255" spans="74:92">
      <c r="BV11255" s="273" t="s">
        <v>83</v>
      </c>
      <c r="BW11255" s="273" t="s">
        <v>287</v>
      </c>
      <c r="BX11255" s="273" t="s">
        <v>466</v>
      </c>
      <c r="BY11255" s="273" t="s">
        <v>853</v>
      </c>
      <c r="BZ11255" s="273" t="s">
        <v>110</v>
      </c>
      <c r="CA11255" s="273" t="s">
        <v>111</v>
      </c>
      <c r="CB11255" s="273" t="s">
        <v>117</v>
      </c>
      <c r="CC11255" s="273" t="s">
        <v>118</v>
      </c>
      <c r="CD11255" s="282">
        <v>5</v>
      </c>
      <c r="CE11255" s="274">
        <v>44927</v>
      </c>
      <c r="CI11255" s="273" t="s">
        <v>104</v>
      </c>
      <c r="CM11255" s="273" t="s">
        <v>73</v>
      </c>
      <c r="CN11255" s="273">
        <v>1</v>
      </c>
    </row>
    <row r="11256" spans="74:92">
      <c r="BV11256" s="273" t="s">
        <v>83</v>
      </c>
      <c r="BW11256" s="273" t="s">
        <v>287</v>
      </c>
      <c r="BX11256" s="273" t="s">
        <v>466</v>
      </c>
      <c r="BY11256" s="273" t="s">
        <v>853</v>
      </c>
      <c r="BZ11256" s="273" t="s">
        <v>110</v>
      </c>
      <c r="CA11256" s="273" t="s">
        <v>111</v>
      </c>
      <c r="CB11256" s="273" t="s">
        <v>112</v>
      </c>
      <c r="CC11256" s="273" t="s">
        <v>113</v>
      </c>
      <c r="CD11256" s="282">
        <v>4</v>
      </c>
      <c r="CE11256" s="274">
        <v>44927</v>
      </c>
      <c r="CI11256" s="273" t="s">
        <v>80</v>
      </c>
      <c r="CM11256" s="273" t="s">
        <v>73</v>
      </c>
      <c r="CN11256" s="273">
        <v>1</v>
      </c>
    </row>
    <row r="11257" spans="74:92">
      <c r="BV11257" s="273" t="s">
        <v>83</v>
      </c>
      <c r="BW11257" s="273" t="s">
        <v>287</v>
      </c>
      <c r="BX11257" s="273" t="s">
        <v>466</v>
      </c>
      <c r="BY11257" s="273" t="s">
        <v>853</v>
      </c>
      <c r="BZ11257" s="273" t="s">
        <v>126</v>
      </c>
      <c r="CA11257" s="273" t="s">
        <v>127</v>
      </c>
      <c r="CB11257" s="273" t="s">
        <v>128</v>
      </c>
      <c r="CC11257" s="273" t="s">
        <v>129</v>
      </c>
      <c r="CD11257" s="282">
        <v>6</v>
      </c>
      <c r="CE11257" s="274">
        <v>44927</v>
      </c>
      <c r="CI11257" s="273" t="s">
        <v>80</v>
      </c>
      <c r="CM11257" s="273" t="s">
        <v>73</v>
      </c>
      <c r="CN11257" s="273">
        <v>1</v>
      </c>
    </row>
    <row r="11258" spans="74:92">
      <c r="BV11258" s="273" t="s">
        <v>83</v>
      </c>
      <c r="BW11258" s="273" t="s">
        <v>287</v>
      </c>
      <c r="BX11258" s="273" t="s">
        <v>466</v>
      </c>
      <c r="BY11258" s="273" t="s">
        <v>853</v>
      </c>
      <c r="BZ11258" s="273" t="s">
        <v>126</v>
      </c>
      <c r="CA11258" s="273" t="s">
        <v>127</v>
      </c>
      <c r="CB11258" s="273" t="s">
        <v>133</v>
      </c>
      <c r="CC11258" s="273" t="s">
        <v>134</v>
      </c>
      <c r="CD11258" s="282">
        <v>7</v>
      </c>
      <c r="CE11258" s="274">
        <v>44927</v>
      </c>
      <c r="CI11258" s="273" t="s">
        <v>104</v>
      </c>
      <c r="CM11258" s="273" t="s">
        <v>73</v>
      </c>
      <c r="CN11258" s="273">
        <v>1</v>
      </c>
    </row>
    <row r="11259" spans="74:92">
      <c r="BV11259" s="273" t="s">
        <v>83</v>
      </c>
      <c r="BW11259" s="273" t="s">
        <v>287</v>
      </c>
      <c r="BX11259" s="273" t="s">
        <v>466</v>
      </c>
      <c r="BY11259" s="273" t="s">
        <v>853</v>
      </c>
      <c r="BZ11259" s="273" t="s">
        <v>151</v>
      </c>
      <c r="CA11259" s="273" t="s">
        <v>152</v>
      </c>
      <c r="CB11259" s="273" t="s">
        <v>153</v>
      </c>
      <c r="CC11259" s="273" t="s">
        <v>154</v>
      </c>
      <c r="CD11259" s="282">
        <v>10</v>
      </c>
      <c r="CE11259" s="274">
        <v>44927</v>
      </c>
      <c r="CF11259" s="273">
        <v>0</v>
      </c>
      <c r="CG11259" s="273" t="s">
        <v>80</v>
      </c>
      <c r="CH11259" s="273">
        <v>0</v>
      </c>
      <c r="CI11259" s="273" t="s">
        <v>80</v>
      </c>
      <c r="CM11259" s="273" t="s">
        <v>73</v>
      </c>
      <c r="CN11259" s="273">
        <v>1</v>
      </c>
    </row>
    <row r="11260" spans="74:92">
      <c r="BV11260" s="273" t="s">
        <v>83</v>
      </c>
      <c r="BW11260" s="273" t="s">
        <v>287</v>
      </c>
      <c r="BX11260" s="273" t="s">
        <v>466</v>
      </c>
      <c r="BY11260" s="273" t="s">
        <v>853</v>
      </c>
      <c r="BZ11260" s="273" t="s">
        <v>138</v>
      </c>
      <c r="CA11260" s="273" t="s">
        <v>139</v>
      </c>
      <c r="CB11260" s="273" t="s">
        <v>140</v>
      </c>
      <c r="CC11260" s="273" t="s">
        <v>141</v>
      </c>
      <c r="CD11260" s="282">
        <v>9</v>
      </c>
      <c r="CE11260" s="274">
        <v>44927</v>
      </c>
      <c r="CF11260" s="273">
        <v>0</v>
      </c>
      <c r="CG11260" s="273" t="s">
        <v>80</v>
      </c>
      <c r="CH11260" s="273">
        <v>0</v>
      </c>
      <c r="CI11260" s="273" t="s">
        <v>80</v>
      </c>
      <c r="CM11260" s="273" t="s">
        <v>73</v>
      </c>
      <c r="CN11260" s="273">
        <v>1</v>
      </c>
    </row>
    <row r="11261" spans="74:92">
      <c r="BV11261" s="273" t="s">
        <v>83</v>
      </c>
      <c r="BW11261" s="273" t="s">
        <v>287</v>
      </c>
      <c r="BX11261" s="273" t="s">
        <v>466</v>
      </c>
      <c r="BY11261" s="273" t="s">
        <v>853</v>
      </c>
      <c r="BZ11261" s="273" t="s">
        <v>151</v>
      </c>
      <c r="CA11261" s="273" t="s">
        <v>152</v>
      </c>
      <c r="CB11261" s="273" t="s">
        <v>161</v>
      </c>
      <c r="CC11261" s="273" t="s">
        <v>162</v>
      </c>
      <c r="CD11261" s="282">
        <v>11</v>
      </c>
      <c r="CE11261" s="274">
        <v>44927</v>
      </c>
      <c r="CF11261" s="273">
        <v>0</v>
      </c>
      <c r="CG11261" s="273" t="s">
        <v>80</v>
      </c>
      <c r="CH11261" s="273">
        <v>0</v>
      </c>
      <c r="CI11261" s="273" t="s">
        <v>80</v>
      </c>
      <c r="CM11261" s="273" t="s">
        <v>73</v>
      </c>
      <c r="CN11261" s="273">
        <v>1</v>
      </c>
    </row>
    <row r="11262" spans="74:92">
      <c r="BV11262" s="273" t="s">
        <v>83</v>
      </c>
      <c r="BW11262" s="273" t="s">
        <v>287</v>
      </c>
      <c r="BX11262" s="273" t="s">
        <v>466</v>
      </c>
      <c r="BY11262" s="273" t="s">
        <v>853</v>
      </c>
      <c r="BZ11262" s="273" t="s">
        <v>167</v>
      </c>
      <c r="CA11262" s="273" t="s">
        <v>168</v>
      </c>
      <c r="CB11262" s="273" t="s">
        <v>169</v>
      </c>
      <c r="CC11262" s="273" t="s">
        <v>170</v>
      </c>
      <c r="CD11262" s="282">
        <v>12</v>
      </c>
      <c r="CE11262" s="274">
        <v>44927</v>
      </c>
      <c r="CF11262" s="273">
        <v>0</v>
      </c>
      <c r="CG11262" s="273" t="s">
        <v>80</v>
      </c>
      <c r="CH11262" s="273">
        <v>0</v>
      </c>
      <c r="CI11262" s="273" t="s">
        <v>80</v>
      </c>
      <c r="CM11262" s="273" t="s">
        <v>73</v>
      </c>
      <c r="CN11262" s="273">
        <v>1</v>
      </c>
    </row>
    <row r="11263" spans="74:92">
      <c r="BV11263" s="273" t="s">
        <v>83</v>
      </c>
      <c r="BW11263" s="273" t="s">
        <v>287</v>
      </c>
      <c r="BX11263" s="273" t="s">
        <v>466</v>
      </c>
      <c r="BY11263" s="273" t="s">
        <v>853</v>
      </c>
      <c r="BZ11263" s="273" t="s">
        <v>167</v>
      </c>
      <c r="CA11263" s="273" t="s">
        <v>168</v>
      </c>
      <c r="CB11263" s="273" t="s">
        <v>353</v>
      </c>
      <c r="CC11263" s="273" t="s">
        <v>354</v>
      </c>
      <c r="CD11263" s="282">
        <v>13</v>
      </c>
      <c r="CE11263" s="274">
        <v>44927</v>
      </c>
      <c r="CF11263" s="273">
        <v>0</v>
      </c>
      <c r="CG11263" s="273" t="s">
        <v>80</v>
      </c>
      <c r="CH11263" s="273">
        <v>0</v>
      </c>
      <c r="CI11263" s="273" t="s">
        <v>80</v>
      </c>
      <c r="CM11263" s="273" t="s">
        <v>73</v>
      </c>
      <c r="CN11263" s="273">
        <v>1</v>
      </c>
    </row>
    <row r="11264" spans="74:92">
      <c r="BV11264" s="273" t="s">
        <v>83</v>
      </c>
      <c r="BW11264" s="273" t="s">
        <v>287</v>
      </c>
      <c r="BX11264" s="273" t="s">
        <v>466</v>
      </c>
      <c r="BY11264" s="273" t="s">
        <v>853</v>
      </c>
      <c r="BZ11264" s="273" t="s">
        <v>167</v>
      </c>
      <c r="CA11264" s="273" t="s">
        <v>168</v>
      </c>
      <c r="CB11264" s="273" t="s">
        <v>313</v>
      </c>
      <c r="CC11264" s="273" t="s">
        <v>314</v>
      </c>
      <c r="CD11264" s="282">
        <v>14</v>
      </c>
      <c r="CE11264" s="274">
        <v>44927</v>
      </c>
      <c r="CF11264" s="273">
        <v>0</v>
      </c>
      <c r="CG11264" s="273" t="s">
        <v>80</v>
      </c>
      <c r="CH11264" s="273">
        <v>0</v>
      </c>
      <c r="CI11264" s="273" t="s">
        <v>80</v>
      </c>
      <c r="CM11264" s="273" t="s">
        <v>73</v>
      </c>
      <c r="CN11264" s="273">
        <v>1</v>
      </c>
    </row>
    <row r="11265" spans="74:92">
      <c r="BV11265" s="273" t="s">
        <v>83</v>
      </c>
      <c r="BW11265" s="273" t="s">
        <v>287</v>
      </c>
      <c r="BX11265" s="273" t="s">
        <v>466</v>
      </c>
      <c r="BY11265" s="273" t="s">
        <v>853</v>
      </c>
      <c r="BZ11265" s="273" t="s">
        <v>204</v>
      </c>
      <c r="CA11265" s="273" t="s">
        <v>205</v>
      </c>
      <c r="CB11265" s="273" t="s">
        <v>206</v>
      </c>
      <c r="CC11265" s="273" t="s">
        <v>207</v>
      </c>
      <c r="CD11265" s="282">
        <v>0</v>
      </c>
      <c r="CE11265" s="274">
        <v>44927</v>
      </c>
      <c r="CG11265" s="273" t="s">
        <v>181</v>
      </c>
      <c r="CI11265" s="273" t="s">
        <v>208</v>
      </c>
      <c r="CJ11265" s="273" t="s">
        <v>209</v>
      </c>
      <c r="CM11265" s="273" t="s">
        <v>73</v>
      </c>
      <c r="CN11265" s="273">
        <v>1</v>
      </c>
    </row>
    <row r="11266" spans="74:92">
      <c r="BV11266" s="273" t="s">
        <v>83</v>
      </c>
      <c r="BW11266" s="273" t="s">
        <v>287</v>
      </c>
      <c r="BX11266" s="273" t="s">
        <v>466</v>
      </c>
      <c r="BY11266" s="273" t="s">
        <v>853</v>
      </c>
      <c r="BZ11266" s="273" t="s">
        <v>86</v>
      </c>
      <c r="CA11266" s="273" t="s">
        <v>87</v>
      </c>
      <c r="CB11266" s="273" t="s">
        <v>179</v>
      </c>
      <c r="CC11266" s="273" t="s">
        <v>180</v>
      </c>
      <c r="CD11266" s="282">
        <v>1</v>
      </c>
      <c r="CE11266" s="274">
        <v>44927</v>
      </c>
      <c r="CG11266" s="273" t="s">
        <v>181</v>
      </c>
      <c r="CI11266" s="273" t="s">
        <v>181</v>
      </c>
      <c r="CJ11266" s="273" t="s">
        <v>1834</v>
      </c>
      <c r="CM11266" s="273" t="s">
        <v>73</v>
      </c>
      <c r="CN11266" s="273">
        <v>1</v>
      </c>
    </row>
    <row r="11267" spans="74:92">
      <c r="BV11267" s="273" t="s">
        <v>83</v>
      </c>
      <c r="BW11267" s="273" t="s">
        <v>287</v>
      </c>
      <c r="BX11267" s="273" t="s">
        <v>466</v>
      </c>
      <c r="BY11267" s="273" t="s">
        <v>853</v>
      </c>
      <c r="BZ11267" s="273" t="s">
        <v>167</v>
      </c>
      <c r="CA11267" s="273" t="s">
        <v>168</v>
      </c>
      <c r="CB11267" s="273" t="s">
        <v>319</v>
      </c>
      <c r="CC11267" s="273" t="s">
        <v>320</v>
      </c>
      <c r="CD11267" s="282">
        <v>15</v>
      </c>
      <c r="CE11267" s="274">
        <v>44927</v>
      </c>
      <c r="CF11267" s="273">
        <v>0</v>
      </c>
      <c r="CG11267" s="273" t="s">
        <v>80</v>
      </c>
      <c r="CH11267" s="273">
        <v>0</v>
      </c>
      <c r="CI11267" s="273" t="s">
        <v>80</v>
      </c>
      <c r="CM11267" s="273" t="s">
        <v>73</v>
      </c>
      <c r="CN11267" s="273">
        <v>1</v>
      </c>
    </row>
    <row r="11268" spans="74:92">
      <c r="BV11268" s="273" t="s">
        <v>83</v>
      </c>
      <c r="BW11268" s="273" t="s">
        <v>287</v>
      </c>
      <c r="BX11268" s="273" t="s">
        <v>466</v>
      </c>
      <c r="BY11268" s="273" t="s">
        <v>853</v>
      </c>
      <c r="BZ11268" s="273" t="s">
        <v>138</v>
      </c>
      <c r="CA11268" s="273" t="s">
        <v>139</v>
      </c>
      <c r="CB11268" s="273" t="s">
        <v>190</v>
      </c>
      <c r="CC11268" s="273" t="s">
        <v>191</v>
      </c>
      <c r="CD11268" s="282">
        <v>8</v>
      </c>
      <c r="CE11268" s="274">
        <v>44927</v>
      </c>
      <c r="CF11268" s="273">
        <v>0</v>
      </c>
      <c r="CG11268" s="273" t="s">
        <v>80</v>
      </c>
      <c r="CH11268" s="273">
        <v>0</v>
      </c>
      <c r="CI11268" s="273" t="s">
        <v>80</v>
      </c>
      <c r="CM11268" s="273" t="s">
        <v>73</v>
      </c>
      <c r="CN11268" s="273">
        <v>1</v>
      </c>
    </row>
    <row r="11269" spans="74:92">
      <c r="BV11269" s="273" t="s">
        <v>83</v>
      </c>
      <c r="BW11269" s="273" t="s">
        <v>287</v>
      </c>
      <c r="BX11269" s="273" t="s">
        <v>466</v>
      </c>
      <c r="BY11269" s="273" t="s">
        <v>853</v>
      </c>
      <c r="BZ11269" s="273" t="s">
        <v>86</v>
      </c>
      <c r="CA11269" s="273" t="s">
        <v>87</v>
      </c>
      <c r="CB11269" s="273" t="s">
        <v>233</v>
      </c>
      <c r="CC11269" s="273" t="s">
        <v>234</v>
      </c>
      <c r="CD11269" s="282">
        <v>1</v>
      </c>
      <c r="CE11269" s="274">
        <v>44927</v>
      </c>
      <c r="CG11269" s="273" t="s">
        <v>181</v>
      </c>
      <c r="CI11269" s="273" t="s">
        <v>181</v>
      </c>
      <c r="CJ11269" s="273" t="s">
        <v>1602</v>
      </c>
      <c r="CM11269" s="273" t="s">
        <v>73</v>
      </c>
      <c r="CN11269" s="273">
        <v>1</v>
      </c>
    </row>
    <row r="11270" spans="74:92">
      <c r="BV11270" s="273" t="s">
        <v>83</v>
      </c>
      <c r="BW11270" s="273" t="s">
        <v>287</v>
      </c>
      <c r="BX11270" s="273" t="s">
        <v>466</v>
      </c>
      <c r="BY11270" s="273" t="s">
        <v>853</v>
      </c>
      <c r="BZ11270" s="273" t="s">
        <v>86</v>
      </c>
      <c r="CA11270" s="273" t="s">
        <v>87</v>
      </c>
      <c r="CB11270" s="273" t="s">
        <v>217</v>
      </c>
      <c r="CC11270" s="273" t="s">
        <v>218</v>
      </c>
      <c r="CD11270" s="282">
        <v>2</v>
      </c>
      <c r="CE11270" s="274">
        <v>44927</v>
      </c>
      <c r="CG11270" s="273" t="s">
        <v>181</v>
      </c>
      <c r="CI11270" s="273" t="s">
        <v>181</v>
      </c>
      <c r="CJ11270" s="273" t="s">
        <v>1373</v>
      </c>
      <c r="CM11270" s="273" t="s">
        <v>73</v>
      </c>
      <c r="CN11270" s="273">
        <v>1</v>
      </c>
    </row>
    <row r="11271" spans="74:92">
      <c r="BV11271" s="273" t="s">
        <v>83</v>
      </c>
      <c r="BW11271" s="273" t="s">
        <v>287</v>
      </c>
      <c r="BX11271" s="273" t="s">
        <v>466</v>
      </c>
      <c r="BY11271" s="273" t="s">
        <v>853</v>
      </c>
      <c r="BZ11271" s="273" t="s">
        <v>86</v>
      </c>
      <c r="CA11271" s="273" t="s">
        <v>87</v>
      </c>
      <c r="CB11271" s="273" t="s">
        <v>225</v>
      </c>
      <c r="CC11271" s="273" t="s">
        <v>226</v>
      </c>
      <c r="CD11271" s="282">
        <v>5</v>
      </c>
      <c r="CE11271" s="274">
        <v>44927</v>
      </c>
      <c r="CF11271" s="273">
        <v>0</v>
      </c>
      <c r="CG11271" s="273" t="s">
        <v>80</v>
      </c>
      <c r="CH11271" s="273">
        <v>0</v>
      </c>
      <c r="CI11271" s="273" t="s">
        <v>80</v>
      </c>
      <c r="CM11271" s="273" t="s">
        <v>73</v>
      </c>
      <c r="CN11271" s="273">
        <v>1</v>
      </c>
    </row>
    <row r="11272" spans="74:92">
      <c r="BV11272" s="273" t="s">
        <v>83</v>
      </c>
      <c r="BW11272" s="273" t="s">
        <v>287</v>
      </c>
      <c r="BX11272" s="273" t="s">
        <v>466</v>
      </c>
      <c r="BY11272" s="273" t="s">
        <v>467</v>
      </c>
      <c r="BZ11272" s="273" t="s">
        <v>86</v>
      </c>
      <c r="CA11272" s="273" t="s">
        <v>87</v>
      </c>
      <c r="CB11272" s="273" t="s">
        <v>225</v>
      </c>
      <c r="CC11272" s="273" t="s">
        <v>226</v>
      </c>
      <c r="CD11272" s="282">
        <v>5</v>
      </c>
      <c r="CE11272" s="274">
        <v>44927</v>
      </c>
      <c r="CF11272" s="273">
        <v>0</v>
      </c>
      <c r="CG11272" s="273" t="s">
        <v>80</v>
      </c>
      <c r="CH11272" s="273">
        <v>0</v>
      </c>
      <c r="CI11272" s="273" t="s">
        <v>80</v>
      </c>
      <c r="CM11272" s="273" t="s">
        <v>73</v>
      </c>
      <c r="CN11272" s="273">
        <v>1</v>
      </c>
    </row>
    <row r="11273" spans="74:92">
      <c r="BV11273" s="273" t="s">
        <v>83</v>
      </c>
      <c r="BW11273" s="273" t="s">
        <v>287</v>
      </c>
      <c r="BX11273" s="273" t="s">
        <v>466</v>
      </c>
      <c r="BY11273" s="273" t="s">
        <v>467</v>
      </c>
      <c r="BZ11273" s="273" t="s">
        <v>86</v>
      </c>
      <c r="CA11273" s="273" t="s">
        <v>87</v>
      </c>
      <c r="CB11273" s="273" t="s">
        <v>217</v>
      </c>
      <c r="CC11273" s="273" t="s">
        <v>218</v>
      </c>
      <c r="CD11273" s="282">
        <v>2</v>
      </c>
      <c r="CE11273" s="274">
        <v>44927</v>
      </c>
      <c r="CG11273" s="273" t="s">
        <v>181</v>
      </c>
      <c r="CI11273" s="273" t="s">
        <v>181</v>
      </c>
      <c r="CJ11273" s="273" t="s">
        <v>1375</v>
      </c>
      <c r="CL11273" s="273" t="s">
        <v>2330</v>
      </c>
      <c r="CM11273" s="273" t="s">
        <v>73</v>
      </c>
      <c r="CN11273" s="273">
        <v>1</v>
      </c>
    </row>
    <row r="11274" spans="74:92">
      <c r="BV11274" s="273" t="s">
        <v>83</v>
      </c>
      <c r="BW11274" s="273" t="s">
        <v>287</v>
      </c>
      <c r="BX11274" s="273" t="s">
        <v>466</v>
      </c>
      <c r="BY11274" s="273" t="s">
        <v>467</v>
      </c>
      <c r="BZ11274" s="273" t="s">
        <v>86</v>
      </c>
      <c r="CA11274" s="273" t="s">
        <v>87</v>
      </c>
      <c r="CB11274" s="273" t="s">
        <v>233</v>
      </c>
      <c r="CC11274" s="273" t="s">
        <v>234</v>
      </c>
      <c r="CD11274" s="282">
        <v>1</v>
      </c>
      <c r="CE11274" s="274">
        <v>44927</v>
      </c>
      <c r="CG11274" s="273" t="s">
        <v>181</v>
      </c>
      <c r="CI11274" s="273" t="s">
        <v>181</v>
      </c>
      <c r="CJ11274" s="273" t="s">
        <v>1602</v>
      </c>
      <c r="CM11274" s="273" t="s">
        <v>73</v>
      </c>
      <c r="CN11274" s="273">
        <v>1</v>
      </c>
    </row>
    <row r="11275" spans="74:92">
      <c r="BV11275" s="273" t="s">
        <v>83</v>
      </c>
      <c r="BW11275" s="273" t="s">
        <v>287</v>
      </c>
      <c r="BX11275" s="273" t="s">
        <v>466</v>
      </c>
      <c r="BY11275" s="273" t="s">
        <v>467</v>
      </c>
      <c r="BZ11275" s="273" t="s">
        <v>138</v>
      </c>
      <c r="CA11275" s="273" t="s">
        <v>139</v>
      </c>
      <c r="CB11275" s="273" t="s">
        <v>190</v>
      </c>
      <c r="CC11275" s="273" t="s">
        <v>191</v>
      </c>
      <c r="CD11275" s="282">
        <v>8</v>
      </c>
      <c r="CE11275" s="274">
        <v>44927</v>
      </c>
      <c r="CF11275" s="273">
        <v>0</v>
      </c>
      <c r="CG11275" s="273" t="s">
        <v>80</v>
      </c>
      <c r="CH11275" s="273">
        <v>0</v>
      </c>
      <c r="CI11275" s="273" t="s">
        <v>80</v>
      </c>
      <c r="CM11275" s="273" t="s">
        <v>73</v>
      </c>
      <c r="CN11275" s="273">
        <v>1</v>
      </c>
    </row>
    <row r="11276" spans="74:92">
      <c r="BV11276" s="273" t="s">
        <v>83</v>
      </c>
      <c r="BW11276" s="273" t="s">
        <v>287</v>
      </c>
      <c r="BX11276" s="273" t="s">
        <v>466</v>
      </c>
      <c r="BY11276" s="273" t="s">
        <v>467</v>
      </c>
      <c r="BZ11276" s="273" t="s">
        <v>167</v>
      </c>
      <c r="CA11276" s="273" t="s">
        <v>168</v>
      </c>
      <c r="CB11276" s="273" t="s">
        <v>319</v>
      </c>
      <c r="CC11276" s="273" t="s">
        <v>320</v>
      </c>
      <c r="CD11276" s="282">
        <v>15</v>
      </c>
      <c r="CE11276" s="274">
        <v>44927</v>
      </c>
      <c r="CF11276" s="273">
        <v>0</v>
      </c>
      <c r="CG11276" s="273" t="s">
        <v>80</v>
      </c>
      <c r="CH11276" s="273">
        <v>0</v>
      </c>
      <c r="CI11276" s="273" t="s">
        <v>80</v>
      </c>
      <c r="CM11276" s="273" t="s">
        <v>73</v>
      </c>
      <c r="CN11276" s="273">
        <v>1</v>
      </c>
    </row>
    <row r="11277" spans="74:92">
      <c r="BV11277" s="273" t="s">
        <v>83</v>
      </c>
      <c r="BW11277" s="273" t="s">
        <v>287</v>
      </c>
      <c r="BX11277" s="273" t="s">
        <v>466</v>
      </c>
      <c r="BY11277" s="273" t="s">
        <v>467</v>
      </c>
      <c r="BZ11277" s="273" t="s">
        <v>86</v>
      </c>
      <c r="CA11277" s="273" t="s">
        <v>87</v>
      </c>
      <c r="CB11277" s="273" t="s">
        <v>179</v>
      </c>
      <c r="CC11277" s="273" t="s">
        <v>180</v>
      </c>
      <c r="CD11277" s="282">
        <v>1</v>
      </c>
      <c r="CE11277" s="274">
        <v>44927</v>
      </c>
      <c r="CG11277" s="273" t="s">
        <v>181</v>
      </c>
      <c r="CI11277" s="273" t="s">
        <v>181</v>
      </c>
      <c r="CJ11277" s="273" t="s">
        <v>1834</v>
      </c>
      <c r="CM11277" s="273" t="s">
        <v>73</v>
      </c>
      <c r="CN11277" s="273">
        <v>1</v>
      </c>
    </row>
    <row r="11278" spans="74:92">
      <c r="BV11278" s="273" t="s">
        <v>83</v>
      </c>
      <c r="BW11278" s="273" t="s">
        <v>287</v>
      </c>
      <c r="BX11278" s="273" t="s">
        <v>466</v>
      </c>
      <c r="BY11278" s="273" t="s">
        <v>467</v>
      </c>
      <c r="BZ11278" s="273" t="s">
        <v>204</v>
      </c>
      <c r="CA11278" s="273" t="s">
        <v>205</v>
      </c>
      <c r="CB11278" s="273" t="s">
        <v>206</v>
      </c>
      <c r="CC11278" s="273" t="s">
        <v>207</v>
      </c>
      <c r="CD11278" s="282">
        <v>0</v>
      </c>
      <c r="CE11278" s="274">
        <v>44927</v>
      </c>
      <c r="CG11278" s="273" t="s">
        <v>181</v>
      </c>
      <c r="CI11278" s="273" t="s">
        <v>208</v>
      </c>
      <c r="CJ11278" s="273" t="s">
        <v>209</v>
      </c>
      <c r="CM11278" s="273" t="s">
        <v>73</v>
      </c>
      <c r="CN11278" s="273">
        <v>1</v>
      </c>
    </row>
    <row r="11279" spans="74:92">
      <c r="BV11279" s="273" t="s">
        <v>83</v>
      </c>
      <c r="BW11279" s="273" t="s">
        <v>287</v>
      </c>
      <c r="BX11279" s="273" t="s">
        <v>466</v>
      </c>
      <c r="BY11279" s="273" t="s">
        <v>467</v>
      </c>
      <c r="BZ11279" s="273" t="s">
        <v>167</v>
      </c>
      <c r="CA11279" s="273" t="s">
        <v>168</v>
      </c>
      <c r="CB11279" s="273" t="s">
        <v>313</v>
      </c>
      <c r="CC11279" s="273" t="s">
        <v>314</v>
      </c>
      <c r="CD11279" s="282">
        <v>14</v>
      </c>
      <c r="CE11279" s="274">
        <v>44927</v>
      </c>
      <c r="CF11279" s="273">
        <v>0</v>
      </c>
      <c r="CG11279" s="273" t="s">
        <v>80</v>
      </c>
      <c r="CH11279" s="273">
        <v>0</v>
      </c>
      <c r="CI11279" s="273" t="s">
        <v>80</v>
      </c>
      <c r="CM11279" s="273" t="s">
        <v>73</v>
      </c>
      <c r="CN11279" s="273">
        <v>1</v>
      </c>
    </row>
    <row r="11280" spans="74:92">
      <c r="BV11280" s="273" t="s">
        <v>83</v>
      </c>
      <c r="BW11280" s="273" t="s">
        <v>287</v>
      </c>
      <c r="BX11280" s="273" t="s">
        <v>466</v>
      </c>
      <c r="BY11280" s="273" t="s">
        <v>467</v>
      </c>
      <c r="BZ11280" s="273" t="s">
        <v>167</v>
      </c>
      <c r="CA11280" s="273" t="s">
        <v>168</v>
      </c>
      <c r="CB11280" s="273" t="s">
        <v>353</v>
      </c>
      <c r="CC11280" s="273" t="s">
        <v>354</v>
      </c>
      <c r="CD11280" s="282">
        <v>13</v>
      </c>
      <c r="CE11280" s="274">
        <v>44927</v>
      </c>
      <c r="CF11280" s="273">
        <v>0</v>
      </c>
      <c r="CG11280" s="273" t="s">
        <v>80</v>
      </c>
      <c r="CH11280" s="273">
        <v>0</v>
      </c>
      <c r="CI11280" s="273" t="s">
        <v>80</v>
      </c>
      <c r="CM11280" s="273" t="s">
        <v>73</v>
      </c>
      <c r="CN11280" s="273">
        <v>1</v>
      </c>
    </row>
    <row r="11281" spans="74:92">
      <c r="BV11281" s="273" t="s">
        <v>83</v>
      </c>
      <c r="BW11281" s="273" t="s">
        <v>287</v>
      </c>
      <c r="BX11281" s="273" t="s">
        <v>466</v>
      </c>
      <c r="BY11281" s="273" t="s">
        <v>467</v>
      </c>
      <c r="BZ11281" s="273" t="s">
        <v>167</v>
      </c>
      <c r="CA11281" s="273" t="s">
        <v>168</v>
      </c>
      <c r="CB11281" s="273" t="s">
        <v>169</v>
      </c>
      <c r="CC11281" s="273" t="s">
        <v>170</v>
      </c>
      <c r="CD11281" s="282">
        <v>12</v>
      </c>
      <c r="CE11281" s="274">
        <v>44927</v>
      </c>
      <c r="CF11281" s="273">
        <v>0</v>
      </c>
      <c r="CG11281" s="273" t="s">
        <v>80</v>
      </c>
      <c r="CH11281" s="273">
        <v>0</v>
      </c>
      <c r="CI11281" s="273" t="s">
        <v>80</v>
      </c>
      <c r="CM11281" s="273" t="s">
        <v>73</v>
      </c>
      <c r="CN11281" s="273">
        <v>1</v>
      </c>
    </row>
    <row r="11282" spans="74:92">
      <c r="BV11282" s="273" t="s">
        <v>83</v>
      </c>
      <c r="BW11282" s="273" t="s">
        <v>287</v>
      </c>
      <c r="BX11282" s="273" t="s">
        <v>466</v>
      </c>
      <c r="BY11282" s="273" t="s">
        <v>467</v>
      </c>
      <c r="BZ11282" s="273" t="s">
        <v>151</v>
      </c>
      <c r="CA11282" s="273" t="s">
        <v>152</v>
      </c>
      <c r="CB11282" s="273" t="s">
        <v>161</v>
      </c>
      <c r="CC11282" s="273" t="s">
        <v>162</v>
      </c>
      <c r="CD11282" s="282">
        <v>11</v>
      </c>
      <c r="CE11282" s="274">
        <v>44927</v>
      </c>
      <c r="CF11282" s="273">
        <v>0</v>
      </c>
      <c r="CG11282" s="273" t="s">
        <v>80</v>
      </c>
      <c r="CH11282" s="273">
        <v>0</v>
      </c>
      <c r="CI11282" s="273" t="s">
        <v>80</v>
      </c>
      <c r="CM11282" s="273" t="s">
        <v>73</v>
      </c>
      <c r="CN11282" s="273">
        <v>1</v>
      </c>
    </row>
    <row r="11283" spans="74:92">
      <c r="BV11283" s="273" t="s">
        <v>83</v>
      </c>
      <c r="BW11283" s="273" t="s">
        <v>287</v>
      </c>
      <c r="BX11283" s="273" t="s">
        <v>466</v>
      </c>
      <c r="BY11283" s="273" t="s">
        <v>467</v>
      </c>
      <c r="BZ11283" s="273" t="s">
        <v>138</v>
      </c>
      <c r="CA11283" s="273" t="s">
        <v>139</v>
      </c>
      <c r="CB11283" s="273" t="s">
        <v>140</v>
      </c>
      <c r="CC11283" s="273" t="s">
        <v>141</v>
      </c>
      <c r="CD11283" s="282">
        <v>9</v>
      </c>
      <c r="CE11283" s="274">
        <v>44927</v>
      </c>
      <c r="CF11283" s="273">
        <v>0</v>
      </c>
      <c r="CG11283" s="273" t="s">
        <v>80</v>
      </c>
      <c r="CH11283" s="273">
        <v>0</v>
      </c>
      <c r="CI11283" s="273" t="s">
        <v>80</v>
      </c>
      <c r="CM11283" s="273" t="s">
        <v>73</v>
      </c>
      <c r="CN11283" s="273">
        <v>1</v>
      </c>
    </row>
    <row r="11284" spans="74:92">
      <c r="BV11284" s="273" t="s">
        <v>83</v>
      </c>
      <c r="BW11284" s="273" t="s">
        <v>287</v>
      </c>
      <c r="BX11284" s="273" t="s">
        <v>466</v>
      </c>
      <c r="BY11284" s="273" t="s">
        <v>467</v>
      </c>
      <c r="BZ11284" s="273" t="s">
        <v>151</v>
      </c>
      <c r="CA11284" s="273" t="s">
        <v>152</v>
      </c>
      <c r="CB11284" s="273" t="s">
        <v>153</v>
      </c>
      <c r="CC11284" s="273" t="s">
        <v>154</v>
      </c>
      <c r="CD11284" s="282">
        <v>10</v>
      </c>
      <c r="CE11284" s="274">
        <v>44927</v>
      </c>
      <c r="CF11284" s="273">
        <v>0</v>
      </c>
      <c r="CG11284" s="273" t="s">
        <v>80</v>
      </c>
      <c r="CH11284" s="273">
        <v>0</v>
      </c>
      <c r="CI11284" s="273" t="s">
        <v>80</v>
      </c>
      <c r="CM11284" s="273" t="s">
        <v>73</v>
      </c>
      <c r="CN11284" s="273">
        <v>1</v>
      </c>
    </row>
    <row r="11285" spans="74:92">
      <c r="BV11285" s="273" t="s">
        <v>83</v>
      </c>
      <c r="BW11285" s="273" t="s">
        <v>287</v>
      </c>
      <c r="BX11285" s="273" t="s">
        <v>466</v>
      </c>
      <c r="BY11285" s="273" t="s">
        <v>467</v>
      </c>
      <c r="BZ11285" s="273" t="s">
        <v>126</v>
      </c>
      <c r="CA11285" s="273" t="s">
        <v>127</v>
      </c>
      <c r="CB11285" s="273" t="s">
        <v>133</v>
      </c>
      <c r="CC11285" s="273" t="s">
        <v>134</v>
      </c>
      <c r="CD11285" s="282">
        <v>7</v>
      </c>
      <c r="CE11285" s="274">
        <v>44927</v>
      </c>
      <c r="CI11285" s="273" t="s">
        <v>104</v>
      </c>
      <c r="CM11285" s="273" t="s">
        <v>73</v>
      </c>
      <c r="CN11285" s="273">
        <v>1</v>
      </c>
    </row>
    <row r="11286" spans="74:92">
      <c r="BV11286" s="273" t="s">
        <v>83</v>
      </c>
      <c r="BW11286" s="273" t="s">
        <v>287</v>
      </c>
      <c r="BX11286" s="273" t="s">
        <v>466</v>
      </c>
      <c r="BY11286" s="273" t="s">
        <v>467</v>
      </c>
      <c r="BZ11286" s="273" t="s">
        <v>126</v>
      </c>
      <c r="CA11286" s="273" t="s">
        <v>127</v>
      </c>
      <c r="CB11286" s="273" t="s">
        <v>128</v>
      </c>
      <c r="CC11286" s="273" t="s">
        <v>129</v>
      </c>
      <c r="CD11286" s="282">
        <v>6</v>
      </c>
      <c r="CE11286" s="274">
        <v>44927</v>
      </c>
      <c r="CI11286" s="273" t="s">
        <v>80</v>
      </c>
      <c r="CM11286" s="273" t="s">
        <v>73</v>
      </c>
      <c r="CN11286" s="273">
        <v>1</v>
      </c>
    </row>
    <row r="11287" spans="74:92">
      <c r="BV11287" s="273" t="s">
        <v>83</v>
      </c>
      <c r="BW11287" s="273" t="s">
        <v>287</v>
      </c>
      <c r="BX11287" s="273" t="s">
        <v>466</v>
      </c>
      <c r="BY11287" s="273" t="s">
        <v>467</v>
      </c>
      <c r="BZ11287" s="273" t="s">
        <v>110</v>
      </c>
      <c r="CA11287" s="273" t="s">
        <v>111</v>
      </c>
      <c r="CB11287" s="273" t="s">
        <v>112</v>
      </c>
      <c r="CC11287" s="273" t="s">
        <v>113</v>
      </c>
      <c r="CD11287" s="282">
        <v>4</v>
      </c>
      <c r="CE11287" s="274">
        <v>44927</v>
      </c>
      <c r="CI11287" s="273" t="s">
        <v>80</v>
      </c>
      <c r="CM11287" s="273" t="s">
        <v>73</v>
      </c>
      <c r="CN11287" s="273">
        <v>1</v>
      </c>
    </row>
    <row r="11288" spans="74:92">
      <c r="BV11288" s="273" t="s">
        <v>83</v>
      </c>
      <c r="BW11288" s="273" t="s">
        <v>287</v>
      </c>
      <c r="BX11288" s="273" t="s">
        <v>466</v>
      </c>
      <c r="BY11288" s="273" t="s">
        <v>467</v>
      </c>
      <c r="BZ11288" s="273" t="s">
        <v>110</v>
      </c>
      <c r="CA11288" s="273" t="s">
        <v>111</v>
      </c>
      <c r="CB11288" s="273" t="s">
        <v>117</v>
      </c>
      <c r="CC11288" s="273" t="s">
        <v>118</v>
      </c>
      <c r="CD11288" s="282">
        <v>5</v>
      </c>
      <c r="CE11288" s="274">
        <v>44927</v>
      </c>
      <c r="CI11288" s="273" t="s">
        <v>104</v>
      </c>
      <c r="CM11288" s="273" t="s">
        <v>73</v>
      </c>
      <c r="CN11288" s="273">
        <v>1</v>
      </c>
    </row>
    <row r="11289" spans="74:92">
      <c r="BV11289" s="273" t="s">
        <v>83</v>
      </c>
      <c r="BW11289" s="273" t="s">
        <v>287</v>
      </c>
      <c r="BX11289" s="273" t="s">
        <v>466</v>
      </c>
      <c r="BY11289" s="273" t="s">
        <v>467</v>
      </c>
      <c r="BZ11289" s="273" t="s">
        <v>86</v>
      </c>
      <c r="CA11289" s="273" t="s">
        <v>87</v>
      </c>
      <c r="CB11289" s="273" t="s">
        <v>88</v>
      </c>
      <c r="CC11289" s="273" t="s">
        <v>89</v>
      </c>
      <c r="CD11289" s="282">
        <v>3</v>
      </c>
      <c r="CE11289" s="274">
        <v>44927</v>
      </c>
      <c r="CF11289" s="273">
        <v>668</v>
      </c>
      <c r="CG11289" s="273" t="s">
        <v>80</v>
      </c>
      <c r="CH11289" s="273">
        <v>668</v>
      </c>
      <c r="CI11289" s="273" t="s">
        <v>80</v>
      </c>
      <c r="CL11289" s="273" t="s">
        <v>2331</v>
      </c>
      <c r="CM11289" s="273" t="s">
        <v>73</v>
      </c>
      <c r="CN11289" s="273">
        <v>1</v>
      </c>
    </row>
    <row r="11290" spans="74:92">
      <c r="BV11290" s="273" t="s">
        <v>83</v>
      </c>
      <c r="BW11290" s="273" t="s">
        <v>287</v>
      </c>
      <c r="BX11290" s="273" t="s">
        <v>466</v>
      </c>
      <c r="BY11290" s="273" t="s">
        <v>467</v>
      </c>
      <c r="BZ11290" s="273" t="s">
        <v>86</v>
      </c>
      <c r="CA11290" s="273" t="s">
        <v>87</v>
      </c>
      <c r="CB11290" s="273" t="s">
        <v>101</v>
      </c>
      <c r="CC11290" s="273" t="s">
        <v>102</v>
      </c>
      <c r="CD11290" s="282">
        <v>4</v>
      </c>
      <c r="CE11290" s="274">
        <v>44927</v>
      </c>
      <c r="CF11290" s="273">
        <v>3574.5</v>
      </c>
      <c r="CG11290" s="273" t="s">
        <v>2298</v>
      </c>
      <c r="CH11290" s="273">
        <v>3808.4510249999998</v>
      </c>
      <c r="CI11290" s="273" t="s">
        <v>104</v>
      </c>
      <c r="CL11290" s="273" t="s">
        <v>2332</v>
      </c>
      <c r="CM11290" s="273" t="s">
        <v>73</v>
      </c>
      <c r="CN11290" s="273">
        <v>1</v>
      </c>
    </row>
    <row r="11291" spans="74:92">
      <c r="BV11291" s="273" t="s">
        <v>83</v>
      </c>
      <c r="BW11291" s="273" t="s">
        <v>287</v>
      </c>
      <c r="BX11291" s="273" t="s">
        <v>466</v>
      </c>
      <c r="BY11291" s="273" t="s">
        <v>859</v>
      </c>
      <c r="BZ11291" s="273" t="s">
        <v>86</v>
      </c>
      <c r="CA11291" s="273" t="s">
        <v>87</v>
      </c>
      <c r="CB11291" s="273" t="s">
        <v>101</v>
      </c>
      <c r="CC11291" s="273" t="s">
        <v>102</v>
      </c>
      <c r="CD11291" s="282">
        <v>4</v>
      </c>
      <c r="CE11291" s="274">
        <v>44927</v>
      </c>
      <c r="CF11291" s="273">
        <v>1451.24</v>
      </c>
      <c r="CG11291" s="273" t="s">
        <v>2298</v>
      </c>
      <c r="CH11291" s="273">
        <v>1546.2236579999999</v>
      </c>
      <c r="CI11291" s="273" t="s">
        <v>104</v>
      </c>
      <c r="CL11291" s="273" t="s">
        <v>2333</v>
      </c>
      <c r="CM11291" s="273" t="s">
        <v>73</v>
      </c>
      <c r="CN11291" s="273">
        <v>1</v>
      </c>
    </row>
    <row r="11292" spans="74:92">
      <c r="BV11292" s="273" t="s">
        <v>83</v>
      </c>
      <c r="BW11292" s="273" t="s">
        <v>287</v>
      </c>
      <c r="BX11292" s="273" t="s">
        <v>466</v>
      </c>
      <c r="BY11292" s="273" t="s">
        <v>859</v>
      </c>
      <c r="BZ11292" s="273" t="s">
        <v>86</v>
      </c>
      <c r="CA11292" s="273" t="s">
        <v>87</v>
      </c>
      <c r="CB11292" s="273" t="s">
        <v>88</v>
      </c>
      <c r="CC11292" s="273" t="s">
        <v>89</v>
      </c>
      <c r="CD11292" s="282">
        <v>3</v>
      </c>
      <c r="CE11292" s="274">
        <v>44927</v>
      </c>
      <c r="CF11292" s="273">
        <v>397.6</v>
      </c>
      <c r="CG11292" s="273" t="s">
        <v>80</v>
      </c>
      <c r="CH11292" s="273">
        <v>397.6</v>
      </c>
      <c r="CI11292" s="273" t="s">
        <v>80</v>
      </c>
      <c r="CL11292" s="273" t="s">
        <v>2333</v>
      </c>
      <c r="CM11292" s="273" t="s">
        <v>73</v>
      </c>
      <c r="CN11292" s="273">
        <v>1</v>
      </c>
    </row>
    <row r="11293" spans="74:92">
      <c r="BV11293" s="273" t="s">
        <v>83</v>
      </c>
      <c r="BW11293" s="273" t="s">
        <v>287</v>
      </c>
      <c r="BX11293" s="273" t="s">
        <v>466</v>
      </c>
      <c r="BY11293" s="273" t="s">
        <v>859</v>
      </c>
      <c r="BZ11293" s="273" t="s">
        <v>110</v>
      </c>
      <c r="CA11293" s="273" t="s">
        <v>111</v>
      </c>
      <c r="CB11293" s="273" t="s">
        <v>117</v>
      </c>
      <c r="CC11293" s="273" t="s">
        <v>118</v>
      </c>
      <c r="CD11293" s="282">
        <v>5</v>
      </c>
      <c r="CE11293" s="274">
        <v>44927</v>
      </c>
      <c r="CI11293" s="273" t="s">
        <v>104</v>
      </c>
      <c r="CM11293" s="273" t="s">
        <v>73</v>
      </c>
      <c r="CN11293" s="273">
        <v>1</v>
      </c>
    </row>
    <row r="11294" spans="74:92">
      <c r="BV11294" s="273" t="s">
        <v>83</v>
      </c>
      <c r="BW11294" s="273" t="s">
        <v>287</v>
      </c>
      <c r="BX11294" s="273" t="s">
        <v>466</v>
      </c>
      <c r="BY11294" s="273" t="s">
        <v>859</v>
      </c>
      <c r="BZ11294" s="273" t="s">
        <v>110</v>
      </c>
      <c r="CA11294" s="273" t="s">
        <v>111</v>
      </c>
      <c r="CB11294" s="273" t="s">
        <v>112</v>
      </c>
      <c r="CC11294" s="273" t="s">
        <v>113</v>
      </c>
      <c r="CD11294" s="282">
        <v>4</v>
      </c>
      <c r="CE11294" s="274">
        <v>44927</v>
      </c>
      <c r="CI11294" s="273" t="s">
        <v>80</v>
      </c>
      <c r="CM11294" s="273" t="s">
        <v>73</v>
      </c>
      <c r="CN11294" s="273">
        <v>1</v>
      </c>
    </row>
    <row r="11295" spans="74:92">
      <c r="BV11295" s="273" t="s">
        <v>83</v>
      </c>
      <c r="BW11295" s="273" t="s">
        <v>287</v>
      </c>
      <c r="BX11295" s="273" t="s">
        <v>466</v>
      </c>
      <c r="BY11295" s="273" t="s">
        <v>859</v>
      </c>
      <c r="BZ11295" s="273" t="s">
        <v>126</v>
      </c>
      <c r="CA11295" s="273" t="s">
        <v>127</v>
      </c>
      <c r="CB11295" s="273" t="s">
        <v>128</v>
      </c>
      <c r="CC11295" s="273" t="s">
        <v>129</v>
      </c>
      <c r="CD11295" s="282">
        <v>6</v>
      </c>
      <c r="CE11295" s="274">
        <v>44927</v>
      </c>
      <c r="CI11295" s="273" t="s">
        <v>80</v>
      </c>
      <c r="CM11295" s="273" t="s">
        <v>73</v>
      </c>
      <c r="CN11295" s="273">
        <v>1</v>
      </c>
    </row>
    <row r="11296" spans="74:92">
      <c r="BV11296" s="273" t="s">
        <v>83</v>
      </c>
      <c r="BW11296" s="273" t="s">
        <v>287</v>
      </c>
      <c r="BX11296" s="273" t="s">
        <v>466</v>
      </c>
      <c r="BY11296" s="273" t="s">
        <v>859</v>
      </c>
      <c r="BZ11296" s="273" t="s">
        <v>126</v>
      </c>
      <c r="CA11296" s="273" t="s">
        <v>127</v>
      </c>
      <c r="CB11296" s="273" t="s">
        <v>133</v>
      </c>
      <c r="CC11296" s="273" t="s">
        <v>134</v>
      </c>
      <c r="CD11296" s="282">
        <v>7</v>
      </c>
      <c r="CE11296" s="274">
        <v>44927</v>
      </c>
      <c r="CI11296" s="273" t="s">
        <v>104</v>
      </c>
      <c r="CM11296" s="273" t="s">
        <v>73</v>
      </c>
      <c r="CN11296" s="273">
        <v>1</v>
      </c>
    </row>
    <row r="11297" spans="74:92">
      <c r="BV11297" s="273" t="s">
        <v>83</v>
      </c>
      <c r="BW11297" s="273" t="s">
        <v>287</v>
      </c>
      <c r="BX11297" s="273" t="s">
        <v>466</v>
      </c>
      <c r="BY11297" s="273" t="s">
        <v>859</v>
      </c>
      <c r="BZ11297" s="273" t="s">
        <v>151</v>
      </c>
      <c r="CA11297" s="273" t="s">
        <v>152</v>
      </c>
      <c r="CB11297" s="273" t="s">
        <v>153</v>
      </c>
      <c r="CC11297" s="273" t="s">
        <v>154</v>
      </c>
      <c r="CD11297" s="282">
        <v>10</v>
      </c>
      <c r="CE11297" s="274">
        <v>44927</v>
      </c>
      <c r="CF11297" s="273">
        <v>0</v>
      </c>
      <c r="CG11297" s="273" t="s">
        <v>80</v>
      </c>
      <c r="CH11297" s="273">
        <v>0</v>
      </c>
      <c r="CI11297" s="273" t="s">
        <v>80</v>
      </c>
      <c r="CM11297" s="273" t="s">
        <v>73</v>
      </c>
      <c r="CN11297" s="273">
        <v>1</v>
      </c>
    </row>
    <row r="11298" spans="74:92">
      <c r="BV11298" s="273" t="s">
        <v>83</v>
      </c>
      <c r="BW11298" s="273" t="s">
        <v>287</v>
      </c>
      <c r="BX11298" s="273" t="s">
        <v>466</v>
      </c>
      <c r="BY11298" s="273" t="s">
        <v>859</v>
      </c>
      <c r="BZ11298" s="273" t="s">
        <v>138</v>
      </c>
      <c r="CA11298" s="273" t="s">
        <v>139</v>
      </c>
      <c r="CB11298" s="273" t="s">
        <v>140</v>
      </c>
      <c r="CC11298" s="273" t="s">
        <v>141</v>
      </c>
      <c r="CD11298" s="282">
        <v>9</v>
      </c>
      <c r="CE11298" s="274">
        <v>44927</v>
      </c>
      <c r="CF11298" s="273">
        <v>0</v>
      </c>
      <c r="CG11298" s="273" t="s">
        <v>80</v>
      </c>
      <c r="CH11298" s="273">
        <v>0</v>
      </c>
      <c r="CI11298" s="273" t="s">
        <v>80</v>
      </c>
      <c r="CM11298" s="273" t="s">
        <v>73</v>
      </c>
      <c r="CN11298" s="273">
        <v>1</v>
      </c>
    </row>
    <row r="11299" spans="74:92">
      <c r="BV11299" s="273" t="s">
        <v>83</v>
      </c>
      <c r="BW11299" s="273" t="s">
        <v>287</v>
      </c>
      <c r="BX11299" s="273" t="s">
        <v>466</v>
      </c>
      <c r="BY11299" s="273" t="s">
        <v>859</v>
      </c>
      <c r="BZ11299" s="273" t="s">
        <v>151</v>
      </c>
      <c r="CA11299" s="273" t="s">
        <v>152</v>
      </c>
      <c r="CB11299" s="273" t="s">
        <v>161</v>
      </c>
      <c r="CC11299" s="273" t="s">
        <v>162</v>
      </c>
      <c r="CD11299" s="282">
        <v>11</v>
      </c>
      <c r="CE11299" s="274">
        <v>44927</v>
      </c>
      <c r="CF11299" s="273">
        <v>0</v>
      </c>
      <c r="CG11299" s="273" t="s">
        <v>80</v>
      </c>
      <c r="CH11299" s="273">
        <v>0</v>
      </c>
      <c r="CI11299" s="273" t="s">
        <v>80</v>
      </c>
      <c r="CM11299" s="273" t="s">
        <v>73</v>
      </c>
      <c r="CN11299" s="273">
        <v>1</v>
      </c>
    </row>
    <row r="11300" spans="74:92">
      <c r="BV11300" s="273" t="s">
        <v>83</v>
      </c>
      <c r="BW11300" s="273" t="s">
        <v>287</v>
      </c>
      <c r="BX11300" s="273" t="s">
        <v>466</v>
      </c>
      <c r="BY11300" s="273" t="s">
        <v>859</v>
      </c>
      <c r="BZ11300" s="273" t="s">
        <v>167</v>
      </c>
      <c r="CA11300" s="273" t="s">
        <v>168</v>
      </c>
      <c r="CB11300" s="273" t="s">
        <v>169</v>
      </c>
      <c r="CC11300" s="273" t="s">
        <v>170</v>
      </c>
      <c r="CD11300" s="282">
        <v>12</v>
      </c>
      <c r="CE11300" s="274">
        <v>44927</v>
      </c>
      <c r="CF11300" s="273">
        <v>0</v>
      </c>
      <c r="CG11300" s="273" t="s">
        <v>80</v>
      </c>
      <c r="CH11300" s="273">
        <v>0</v>
      </c>
      <c r="CI11300" s="273" t="s">
        <v>80</v>
      </c>
      <c r="CM11300" s="273" t="s">
        <v>73</v>
      </c>
      <c r="CN11300" s="273">
        <v>1</v>
      </c>
    </row>
    <row r="11301" spans="74:92">
      <c r="BV11301" s="273" t="s">
        <v>83</v>
      </c>
      <c r="BW11301" s="273" t="s">
        <v>287</v>
      </c>
      <c r="BX11301" s="273" t="s">
        <v>466</v>
      </c>
      <c r="BY11301" s="273" t="s">
        <v>859</v>
      </c>
      <c r="BZ11301" s="273" t="s">
        <v>167</v>
      </c>
      <c r="CA11301" s="273" t="s">
        <v>168</v>
      </c>
      <c r="CB11301" s="273" t="s">
        <v>353</v>
      </c>
      <c r="CC11301" s="273" t="s">
        <v>354</v>
      </c>
      <c r="CD11301" s="282">
        <v>13</v>
      </c>
      <c r="CE11301" s="274">
        <v>44927</v>
      </c>
      <c r="CF11301" s="273">
        <v>0</v>
      </c>
      <c r="CG11301" s="273" t="s">
        <v>80</v>
      </c>
      <c r="CH11301" s="273">
        <v>0</v>
      </c>
      <c r="CI11301" s="273" t="s">
        <v>80</v>
      </c>
      <c r="CM11301" s="273" t="s">
        <v>73</v>
      </c>
      <c r="CN11301" s="273">
        <v>1</v>
      </c>
    </row>
    <row r="11302" spans="74:92">
      <c r="BV11302" s="273" t="s">
        <v>83</v>
      </c>
      <c r="BW11302" s="273" t="s">
        <v>287</v>
      </c>
      <c r="BX11302" s="273" t="s">
        <v>466</v>
      </c>
      <c r="BY11302" s="273" t="s">
        <v>859</v>
      </c>
      <c r="BZ11302" s="273" t="s">
        <v>167</v>
      </c>
      <c r="CA11302" s="273" t="s">
        <v>168</v>
      </c>
      <c r="CB11302" s="273" t="s">
        <v>313</v>
      </c>
      <c r="CC11302" s="273" t="s">
        <v>314</v>
      </c>
      <c r="CD11302" s="282">
        <v>14</v>
      </c>
      <c r="CE11302" s="274">
        <v>44927</v>
      </c>
      <c r="CF11302" s="273">
        <v>0</v>
      </c>
      <c r="CG11302" s="273" t="s">
        <v>80</v>
      </c>
      <c r="CH11302" s="273">
        <v>0</v>
      </c>
      <c r="CI11302" s="273" t="s">
        <v>80</v>
      </c>
      <c r="CM11302" s="273" t="s">
        <v>73</v>
      </c>
      <c r="CN11302" s="273">
        <v>1</v>
      </c>
    </row>
    <row r="11303" spans="74:92">
      <c r="BV11303" s="273" t="s">
        <v>83</v>
      </c>
      <c r="BW11303" s="273" t="s">
        <v>287</v>
      </c>
      <c r="BX11303" s="273" t="s">
        <v>466</v>
      </c>
      <c r="BY11303" s="273" t="s">
        <v>859</v>
      </c>
      <c r="BZ11303" s="273" t="s">
        <v>204</v>
      </c>
      <c r="CA11303" s="273" t="s">
        <v>205</v>
      </c>
      <c r="CB11303" s="273" t="s">
        <v>206</v>
      </c>
      <c r="CC11303" s="273" t="s">
        <v>207</v>
      </c>
      <c r="CD11303" s="282">
        <v>0</v>
      </c>
      <c r="CE11303" s="274">
        <v>44927</v>
      </c>
      <c r="CG11303" s="273" t="s">
        <v>181</v>
      </c>
      <c r="CI11303" s="273" t="s">
        <v>208</v>
      </c>
      <c r="CJ11303" s="273" t="s">
        <v>209</v>
      </c>
      <c r="CM11303" s="273" t="s">
        <v>73</v>
      </c>
      <c r="CN11303" s="273">
        <v>1</v>
      </c>
    </row>
    <row r="11304" spans="74:92">
      <c r="BV11304" s="273" t="s">
        <v>83</v>
      </c>
      <c r="BW11304" s="273" t="s">
        <v>287</v>
      </c>
      <c r="BX11304" s="273" t="s">
        <v>466</v>
      </c>
      <c r="BY11304" s="273" t="s">
        <v>859</v>
      </c>
      <c r="BZ11304" s="273" t="s">
        <v>86</v>
      </c>
      <c r="CA11304" s="273" t="s">
        <v>87</v>
      </c>
      <c r="CB11304" s="273" t="s">
        <v>179</v>
      </c>
      <c r="CC11304" s="273" t="s">
        <v>180</v>
      </c>
      <c r="CD11304" s="282">
        <v>1</v>
      </c>
      <c r="CE11304" s="274">
        <v>44927</v>
      </c>
      <c r="CG11304" s="273" t="s">
        <v>181</v>
      </c>
      <c r="CI11304" s="273" t="s">
        <v>181</v>
      </c>
      <c r="CJ11304" s="273" t="s">
        <v>2334</v>
      </c>
      <c r="CM11304" s="273" t="s">
        <v>73</v>
      </c>
      <c r="CN11304" s="273">
        <v>1</v>
      </c>
    </row>
    <row r="11305" spans="74:92">
      <c r="BV11305" s="273" t="s">
        <v>83</v>
      </c>
      <c r="BW11305" s="273" t="s">
        <v>287</v>
      </c>
      <c r="BX11305" s="273" t="s">
        <v>466</v>
      </c>
      <c r="BY11305" s="273" t="s">
        <v>859</v>
      </c>
      <c r="BZ11305" s="273" t="s">
        <v>167</v>
      </c>
      <c r="CA11305" s="273" t="s">
        <v>168</v>
      </c>
      <c r="CB11305" s="273" t="s">
        <v>319</v>
      </c>
      <c r="CC11305" s="273" t="s">
        <v>320</v>
      </c>
      <c r="CD11305" s="282">
        <v>15</v>
      </c>
      <c r="CE11305" s="274">
        <v>44927</v>
      </c>
      <c r="CF11305" s="273">
        <v>0</v>
      </c>
      <c r="CG11305" s="273" t="s">
        <v>80</v>
      </c>
      <c r="CH11305" s="273">
        <v>0</v>
      </c>
      <c r="CI11305" s="273" t="s">
        <v>80</v>
      </c>
      <c r="CM11305" s="273" t="s">
        <v>73</v>
      </c>
      <c r="CN11305" s="273">
        <v>1</v>
      </c>
    </row>
    <row r="11306" spans="74:92">
      <c r="BV11306" s="273" t="s">
        <v>83</v>
      </c>
      <c r="BW11306" s="273" t="s">
        <v>287</v>
      </c>
      <c r="BX11306" s="273" t="s">
        <v>466</v>
      </c>
      <c r="BY11306" s="273" t="s">
        <v>859</v>
      </c>
      <c r="BZ11306" s="273" t="s">
        <v>138</v>
      </c>
      <c r="CA11306" s="273" t="s">
        <v>139</v>
      </c>
      <c r="CB11306" s="273" t="s">
        <v>190</v>
      </c>
      <c r="CC11306" s="273" t="s">
        <v>191</v>
      </c>
      <c r="CD11306" s="282">
        <v>8</v>
      </c>
      <c r="CE11306" s="274">
        <v>44927</v>
      </c>
      <c r="CF11306" s="273">
        <v>0</v>
      </c>
      <c r="CG11306" s="273" t="s">
        <v>80</v>
      </c>
      <c r="CH11306" s="273">
        <v>0</v>
      </c>
      <c r="CI11306" s="273" t="s">
        <v>80</v>
      </c>
      <c r="CM11306" s="273" t="s">
        <v>73</v>
      </c>
      <c r="CN11306" s="273">
        <v>1</v>
      </c>
    </row>
    <row r="11307" spans="74:92">
      <c r="BV11307" s="273" t="s">
        <v>83</v>
      </c>
      <c r="BW11307" s="273" t="s">
        <v>287</v>
      </c>
      <c r="BX11307" s="273" t="s">
        <v>466</v>
      </c>
      <c r="BY11307" s="273" t="s">
        <v>859</v>
      </c>
      <c r="BZ11307" s="273" t="s">
        <v>86</v>
      </c>
      <c r="CA11307" s="273" t="s">
        <v>87</v>
      </c>
      <c r="CB11307" s="273" t="s">
        <v>233</v>
      </c>
      <c r="CC11307" s="273" t="s">
        <v>234</v>
      </c>
      <c r="CD11307" s="282">
        <v>1</v>
      </c>
      <c r="CE11307" s="274">
        <v>44927</v>
      </c>
      <c r="CG11307" s="273" t="s">
        <v>181</v>
      </c>
      <c r="CI11307" s="273" t="s">
        <v>181</v>
      </c>
      <c r="CJ11307" s="273" t="s">
        <v>278</v>
      </c>
      <c r="CM11307" s="273" t="s">
        <v>73</v>
      </c>
      <c r="CN11307" s="273">
        <v>1</v>
      </c>
    </row>
    <row r="11308" spans="74:92">
      <c r="BV11308" s="273" t="s">
        <v>83</v>
      </c>
      <c r="BW11308" s="273" t="s">
        <v>287</v>
      </c>
      <c r="BX11308" s="273" t="s">
        <v>466</v>
      </c>
      <c r="BY11308" s="273" t="s">
        <v>859</v>
      </c>
      <c r="BZ11308" s="273" t="s">
        <v>86</v>
      </c>
      <c r="CA11308" s="273" t="s">
        <v>87</v>
      </c>
      <c r="CB11308" s="273" t="s">
        <v>217</v>
      </c>
      <c r="CC11308" s="273" t="s">
        <v>218</v>
      </c>
      <c r="CD11308" s="282">
        <v>2</v>
      </c>
      <c r="CE11308" s="274">
        <v>44927</v>
      </c>
      <c r="CG11308" s="273" t="s">
        <v>181</v>
      </c>
      <c r="CI11308" s="273" t="s">
        <v>181</v>
      </c>
      <c r="CJ11308" s="273" t="s">
        <v>1372</v>
      </c>
      <c r="CM11308" s="273" t="s">
        <v>73</v>
      </c>
      <c r="CN11308" s="273">
        <v>1</v>
      </c>
    </row>
    <row r="11309" spans="74:92">
      <c r="BV11309" s="273" t="s">
        <v>83</v>
      </c>
      <c r="BW11309" s="273" t="s">
        <v>287</v>
      </c>
      <c r="BX11309" s="273" t="s">
        <v>466</v>
      </c>
      <c r="BY11309" s="273" t="s">
        <v>859</v>
      </c>
      <c r="BZ11309" s="273" t="s">
        <v>86</v>
      </c>
      <c r="CA11309" s="273" t="s">
        <v>87</v>
      </c>
      <c r="CB11309" s="273" t="s">
        <v>225</v>
      </c>
      <c r="CC11309" s="273" t="s">
        <v>226</v>
      </c>
      <c r="CD11309" s="282">
        <v>5</v>
      </c>
      <c r="CE11309" s="274">
        <v>44927</v>
      </c>
      <c r="CF11309" s="273">
        <v>0</v>
      </c>
      <c r="CG11309" s="273" t="s">
        <v>80</v>
      </c>
      <c r="CH11309" s="273">
        <v>0</v>
      </c>
      <c r="CI11309" s="273" t="s">
        <v>80</v>
      </c>
      <c r="CM11309" s="273" t="s">
        <v>73</v>
      </c>
      <c r="CN11309" s="273">
        <v>1</v>
      </c>
    </row>
    <row r="11310" spans="74:92">
      <c r="BV11310" s="273" t="s">
        <v>83</v>
      </c>
      <c r="BW11310" s="273" t="s">
        <v>287</v>
      </c>
      <c r="BX11310" s="273" t="s">
        <v>866</v>
      </c>
      <c r="BY11310" s="273" t="s">
        <v>871</v>
      </c>
      <c r="BZ11310" s="273" t="s">
        <v>86</v>
      </c>
      <c r="CA11310" s="273" t="s">
        <v>87</v>
      </c>
      <c r="CB11310" s="273" t="s">
        <v>225</v>
      </c>
      <c r="CC11310" s="273" t="s">
        <v>226</v>
      </c>
      <c r="CD11310" s="282">
        <v>5</v>
      </c>
      <c r="CE11310" s="274">
        <v>44927</v>
      </c>
      <c r="CF11310" s="273">
        <v>0</v>
      </c>
      <c r="CG11310" s="273" t="s">
        <v>80</v>
      </c>
      <c r="CH11310" s="273">
        <v>0</v>
      </c>
      <c r="CI11310" s="273" t="s">
        <v>80</v>
      </c>
      <c r="CM11310" s="273" t="s">
        <v>73</v>
      </c>
      <c r="CN11310" s="273">
        <v>1</v>
      </c>
    </row>
    <row r="11311" spans="74:92">
      <c r="BV11311" s="273" t="s">
        <v>83</v>
      </c>
      <c r="BW11311" s="273" t="s">
        <v>287</v>
      </c>
      <c r="BX11311" s="273" t="s">
        <v>866</v>
      </c>
      <c r="BY11311" s="273" t="s">
        <v>871</v>
      </c>
      <c r="BZ11311" s="273" t="s">
        <v>86</v>
      </c>
      <c r="CA11311" s="273" t="s">
        <v>87</v>
      </c>
      <c r="CB11311" s="273" t="s">
        <v>217</v>
      </c>
      <c r="CC11311" s="273" t="s">
        <v>218</v>
      </c>
      <c r="CD11311" s="282">
        <v>2</v>
      </c>
      <c r="CE11311" s="274">
        <v>44927</v>
      </c>
      <c r="CG11311" s="273" t="s">
        <v>181</v>
      </c>
      <c r="CI11311" s="273" t="s">
        <v>181</v>
      </c>
      <c r="CJ11311" s="273" t="s">
        <v>122</v>
      </c>
      <c r="CM11311" s="273" t="s">
        <v>73</v>
      </c>
      <c r="CN11311" s="273">
        <v>1</v>
      </c>
    </row>
    <row r="11312" spans="74:92">
      <c r="BV11312" s="273" t="s">
        <v>83</v>
      </c>
      <c r="BW11312" s="273" t="s">
        <v>287</v>
      </c>
      <c r="BX11312" s="273" t="s">
        <v>866</v>
      </c>
      <c r="BY11312" s="273" t="s">
        <v>871</v>
      </c>
      <c r="BZ11312" s="273" t="s">
        <v>86</v>
      </c>
      <c r="CA11312" s="273" t="s">
        <v>87</v>
      </c>
      <c r="CB11312" s="273" t="s">
        <v>233</v>
      </c>
      <c r="CC11312" s="273" t="s">
        <v>234</v>
      </c>
      <c r="CD11312" s="282">
        <v>1</v>
      </c>
      <c r="CE11312" s="274">
        <v>44927</v>
      </c>
      <c r="CG11312" s="273" t="s">
        <v>181</v>
      </c>
      <c r="CI11312" s="273" t="s">
        <v>181</v>
      </c>
      <c r="CJ11312" s="273" t="s">
        <v>1602</v>
      </c>
      <c r="CM11312" s="273" t="s">
        <v>73</v>
      </c>
      <c r="CN11312" s="273">
        <v>1</v>
      </c>
    </row>
    <row r="11313" spans="74:92">
      <c r="BV11313" s="273" t="s">
        <v>83</v>
      </c>
      <c r="BW11313" s="273" t="s">
        <v>287</v>
      </c>
      <c r="BX11313" s="273" t="s">
        <v>866</v>
      </c>
      <c r="BY11313" s="273" t="s">
        <v>871</v>
      </c>
      <c r="BZ11313" s="273" t="s">
        <v>138</v>
      </c>
      <c r="CA11313" s="273" t="s">
        <v>139</v>
      </c>
      <c r="CB11313" s="273" t="s">
        <v>190</v>
      </c>
      <c r="CC11313" s="273" t="s">
        <v>191</v>
      </c>
      <c r="CD11313" s="282">
        <v>8</v>
      </c>
      <c r="CE11313" s="274">
        <v>44927</v>
      </c>
      <c r="CF11313" s="273">
        <v>0</v>
      </c>
      <c r="CG11313" s="273" t="s">
        <v>80</v>
      </c>
      <c r="CH11313" s="273">
        <v>0</v>
      </c>
      <c r="CI11313" s="273" t="s">
        <v>80</v>
      </c>
      <c r="CM11313" s="273" t="s">
        <v>73</v>
      </c>
      <c r="CN11313" s="273">
        <v>1</v>
      </c>
    </row>
    <row r="11314" spans="74:92">
      <c r="BV11314" s="273" t="s">
        <v>83</v>
      </c>
      <c r="BW11314" s="273" t="s">
        <v>287</v>
      </c>
      <c r="BX11314" s="273" t="s">
        <v>866</v>
      </c>
      <c r="BY11314" s="273" t="s">
        <v>871</v>
      </c>
      <c r="BZ11314" s="273" t="s">
        <v>167</v>
      </c>
      <c r="CA11314" s="273" t="s">
        <v>168</v>
      </c>
      <c r="CB11314" s="273" t="s">
        <v>319</v>
      </c>
      <c r="CC11314" s="273" t="s">
        <v>320</v>
      </c>
      <c r="CD11314" s="282">
        <v>15</v>
      </c>
      <c r="CE11314" s="274">
        <v>44927</v>
      </c>
      <c r="CF11314" s="273">
        <v>0</v>
      </c>
      <c r="CG11314" s="273" t="s">
        <v>80</v>
      </c>
      <c r="CH11314" s="273">
        <v>0</v>
      </c>
      <c r="CI11314" s="273" t="s">
        <v>80</v>
      </c>
      <c r="CM11314" s="273" t="s">
        <v>73</v>
      </c>
      <c r="CN11314" s="273">
        <v>1</v>
      </c>
    </row>
    <row r="11315" spans="74:92">
      <c r="BV11315" s="273" t="s">
        <v>83</v>
      </c>
      <c r="BW11315" s="273" t="s">
        <v>287</v>
      </c>
      <c r="BX11315" s="273" t="s">
        <v>866</v>
      </c>
      <c r="BY11315" s="273" t="s">
        <v>871</v>
      </c>
      <c r="BZ11315" s="273" t="s">
        <v>204</v>
      </c>
      <c r="CA11315" s="273" t="s">
        <v>205</v>
      </c>
      <c r="CB11315" s="273" t="s">
        <v>206</v>
      </c>
      <c r="CC11315" s="273" t="s">
        <v>207</v>
      </c>
      <c r="CD11315" s="282">
        <v>0</v>
      </c>
      <c r="CE11315" s="274">
        <v>44927</v>
      </c>
      <c r="CG11315" s="273" t="s">
        <v>181</v>
      </c>
      <c r="CI11315" s="273" t="s">
        <v>208</v>
      </c>
      <c r="CJ11315" s="273" t="s">
        <v>209</v>
      </c>
      <c r="CL11315" s="273" t="s">
        <v>2335</v>
      </c>
      <c r="CM11315" s="273" t="s">
        <v>73</v>
      </c>
      <c r="CN11315" s="273">
        <v>1</v>
      </c>
    </row>
    <row r="11316" spans="74:92">
      <c r="BV11316" s="273" t="s">
        <v>83</v>
      </c>
      <c r="BW11316" s="273" t="s">
        <v>287</v>
      </c>
      <c r="BX11316" s="273" t="s">
        <v>866</v>
      </c>
      <c r="BY11316" s="273" t="s">
        <v>871</v>
      </c>
      <c r="BZ11316" s="273" t="s">
        <v>86</v>
      </c>
      <c r="CA11316" s="273" t="s">
        <v>87</v>
      </c>
      <c r="CB11316" s="273" t="s">
        <v>179</v>
      </c>
      <c r="CC11316" s="273" t="s">
        <v>180</v>
      </c>
      <c r="CD11316" s="282">
        <v>1</v>
      </c>
      <c r="CE11316" s="274">
        <v>44927</v>
      </c>
      <c r="CG11316" s="273" t="s">
        <v>181</v>
      </c>
      <c r="CI11316" s="273" t="s">
        <v>181</v>
      </c>
      <c r="CJ11316" s="273" t="s">
        <v>1733</v>
      </c>
      <c r="CM11316" s="273" t="s">
        <v>73</v>
      </c>
      <c r="CN11316" s="273">
        <v>1</v>
      </c>
    </row>
    <row r="11317" spans="74:92">
      <c r="BV11317" s="273" t="s">
        <v>83</v>
      </c>
      <c r="BW11317" s="273" t="s">
        <v>287</v>
      </c>
      <c r="BX11317" s="273" t="s">
        <v>866</v>
      </c>
      <c r="BY11317" s="273" t="s">
        <v>871</v>
      </c>
      <c r="BZ11317" s="273" t="s">
        <v>167</v>
      </c>
      <c r="CA11317" s="273" t="s">
        <v>168</v>
      </c>
      <c r="CB11317" s="273" t="s">
        <v>313</v>
      </c>
      <c r="CC11317" s="273" t="s">
        <v>314</v>
      </c>
      <c r="CD11317" s="282">
        <v>14</v>
      </c>
      <c r="CE11317" s="274">
        <v>44927</v>
      </c>
      <c r="CF11317" s="273">
        <v>0</v>
      </c>
      <c r="CG11317" s="273" t="s">
        <v>80</v>
      </c>
      <c r="CH11317" s="273">
        <v>0</v>
      </c>
      <c r="CI11317" s="273" t="s">
        <v>80</v>
      </c>
      <c r="CM11317" s="273" t="s">
        <v>73</v>
      </c>
      <c r="CN11317" s="273">
        <v>1</v>
      </c>
    </row>
    <row r="11318" spans="74:92">
      <c r="BV11318" s="273" t="s">
        <v>83</v>
      </c>
      <c r="BW11318" s="273" t="s">
        <v>287</v>
      </c>
      <c r="BX11318" s="273" t="s">
        <v>866</v>
      </c>
      <c r="BY11318" s="273" t="s">
        <v>871</v>
      </c>
      <c r="BZ11318" s="273" t="s">
        <v>167</v>
      </c>
      <c r="CA11318" s="273" t="s">
        <v>168</v>
      </c>
      <c r="CB11318" s="273" t="s">
        <v>353</v>
      </c>
      <c r="CC11318" s="273" t="s">
        <v>354</v>
      </c>
      <c r="CD11318" s="282">
        <v>13</v>
      </c>
      <c r="CE11318" s="274">
        <v>44927</v>
      </c>
      <c r="CF11318" s="273">
        <v>0</v>
      </c>
      <c r="CG11318" s="273" t="s">
        <v>80</v>
      </c>
      <c r="CH11318" s="273">
        <v>0</v>
      </c>
      <c r="CI11318" s="273" t="s">
        <v>80</v>
      </c>
      <c r="CM11318" s="273" t="s">
        <v>73</v>
      </c>
      <c r="CN11318" s="273">
        <v>1</v>
      </c>
    </row>
    <row r="11319" spans="74:92">
      <c r="BV11319" s="273" t="s">
        <v>83</v>
      </c>
      <c r="BW11319" s="273" t="s">
        <v>287</v>
      </c>
      <c r="BX11319" s="273" t="s">
        <v>866</v>
      </c>
      <c r="BY11319" s="273" t="s">
        <v>871</v>
      </c>
      <c r="BZ11319" s="273" t="s">
        <v>167</v>
      </c>
      <c r="CA11319" s="273" t="s">
        <v>168</v>
      </c>
      <c r="CB11319" s="273" t="s">
        <v>169</v>
      </c>
      <c r="CC11319" s="273" t="s">
        <v>170</v>
      </c>
      <c r="CD11319" s="282">
        <v>12</v>
      </c>
      <c r="CE11319" s="274">
        <v>44927</v>
      </c>
      <c r="CF11319" s="273">
        <v>0</v>
      </c>
      <c r="CG11319" s="273" t="s">
        <v>80</v>
      </c>
      <c r="CH11319" s="273">
        <v>0</v>
      </c>
      <c r="CI11319" s="273" t="s">
        <v>80</v>
      </c>
      <c r="CM11319" s="273" t="s">
        <v>73</v>
      </c>
      <c r="CN11319" s="273">
        <v>1</v>
      </c>
    </row>
    <row r="11320" spans="74:92">
      <c r="BV11320" s="273" t="s">
        <v>83</v>
      </c>
      <c r="BW11320" s="273" t="s">
        <v>287</v>
      </c>
      <c r="BX11320" s="273" t="s">
        <v>866</v>
      </c>
      <c r="BY11320" s="273" t="s">
        <v>871</v>
      </c>
      <c r="BZ11320" s="273" t="s">
        <v>151</v>
      </c>
      <c r="CA11320" s="273" t="s">
        <v>152</v>
      </c>
      <c r="CB11320" s="273" t="s">
        <v>161</v>
      </c>
      <c r="CC11320" s="273" t="s">
        <v>162</v>
      </c>
      <c r="CD11320" s="282">
        <v>11</v>
      </c>
      <c r="CE11320" s="274">
        <v>44927</v>
      </c>
      <c r="CF11320" s="273">
        <v>0</v>
      </c>
      <c r="CG11320" s="273" t="s">
        <v>80</v>
      </c>
      <c r="CH11320" s="273">
        <v>0</v>
      </c>
      <c r="CI11320" s="273" t="s">
        <v>80</v>
      </c>
      <c r="CM11320" s="273" t="s">
        <v>73</v>
      </c>
      <c r="CN11320" s="273">
        <v>1</v>
      </c>
    </row>
    <row r="11321" spans="74:92">
      <c r="BV11321" s="273" t="s">
        <v>83</v>
      </c>
      <c r="BW11321" s="273" t="s">
        <v>287</v>
      </c>
      <c r="BX11321" s="273" t="s">
        <v>866</v>
      </c>
      <c r="BY11321" s="273" t="s">
        <v>871</v>
      </c>
      <c r="BZ11321" s="273" t="s">
        <v>138</v>
      </c>
      <c r="CA11321" s="273" t="s">
        <v>139</v>
      </c>
      <c r="CB11321" s="273" t="s">
        <v>140</v>
      </c>
      <c r="CC11321" s="273" t="s">
        <v>141</v>
      </c>
      <c r="CD11321" s="282">
        <v>9</v>
      </c>
      <c r="CE11321" s="274">
        <v>44927</v>
      </c>
      <c r="CF11321" s="273">
        <v>0</v>
      </c>
      <c r="CG11321" s="273" t="s">
        <v>80</v>
      </c>
      <c r="CH11321" s="273">
        <v>0</v>
      </c>
      <c r="CI11321" s="273" t="s">
        <v>80</v>
      </c>
      <c r="CM11321" s="273" t="s">
        <v>73</v>
      </c>
      <c r="CN11321" s="273">
        <v>1</v>
      </c>
    </row>
    <row r="11322" spans="74:92">
      <c r="BV11322" s="273" t="s">
        <v>83</v>
      </c>
      <c r="BW11322" s="273" t="s">
        <v>287</v>
      </c>
      <c r="BX11322" s="273" t="s">
        <v>866</v>
      </c>
      <c r="BY11322" s="273" t="s">
        <v>871</v>
      </c>
      <c r="BZ11322" s="273" t="s">
        <v>151</v>
      </c>
      <c r="CA11322" s="273" t="s">
        <v>152</v>
      </c>
      <c r="CB11322" s="273" t="s">
        <v>153</v>
      </c>
      <c r="CC11322" s="273" t="s">
        <v>154</v>
      </c>
      <c r="CD11322" s="282">
        <v>10</v>
      </c>
      <c r="CE11322" s="274">
        <v>44927</v>
      </c>
      <c r="CF11322" s="273">
        <v>0</v>
      </c>
      <c r="CG11322" s="273" t="s">
        <v>80</v>
      </c>
      <c r="CH11322" s="273">
        <v>0</v>
      </c>
      <c r="CI11322" s="273" t="s">
        <v>80</v>
      </c>
      <c r="CM11322" s="273" t="s">
        <v>73</v>
      </c>
      <c r="CN11322" s="273">
        <v>1</v>
      </c>
    </row>
    <row r="11323" spans="74:92">
      <c r="BV11323" s="273" t="s">
        <v>83</v>
      </c>
      <c r="BW11323" s="273" t="s">
        <v>287</v>
      </c>
      <c r="BX11323" s="273" t="s">
        <v>866</v>
      </c>
      <c r="BY11323" s="273" t="s">
        <v>871</v>
      </c>
      <c r="BZ11323" s="273" t="s">
        <v>126</v>
      </c>
      <c r="CA11323" s="273" t="s">
        <v>127</v>
      </c>
      <c r="CB11323" s="273" t="s">
        <v>133</v>
      </c>
      <c r="CC11323" s="273" t="s">
        <v>134</v>
      </c>
      <c r="CD11323" s="282">
        <v>7</v>
      </c>
      <c r="CE11323" s="274">
        <v>44927</v>
      </c>
      <c r="CI11323" s="273" t="s">
        <v>104</v>
      </c>
      <c r="CM11323" s="273" t="s">
        <v>73</v>
      </c>
      <c r="CN11323" s="273">
        <v>1</v>
      </c>
    </row>
    <row r="11324" spans="74:92">
      <c r="BV11324" s="273" t="s">
        <v>83</v>
      </c>
      <c r="BW11324" s="273" t="s">
        <v>287</v>
      </c>
      <c r="BX11324" s="273" t="s">
        <v>866</v>
      </c>
      <c r="BY11324" s="273" t="s">
        <v>871</v>
      </c>
      <c r="BZ11324" s="273" t="s">
        <v>126</v>
      </c>
      <c r="CA11324" s="273" t="s">
        <v>127</v>
      </c>
      <c r="CB11324" s="273" t="s">
        <v>128</v>
      </c>
      <c r="CC11324" s="273" t="s">
        <v>129</v>
      </c>
      <c r="CD11324" s="282">
        <v>6</v>
      </c>
      <c r="CE11324" s="274">
        <v>44927</v>
      </c>
      <c r="CI11324" s="273" t="s">
        <v>80</v>
      </c>
      <c r="CM11324" s="273" t="s">
        <v>73</v>
      </c>
      <c r="CN11324" s="273">
        <v>1</v>
      </c>
    </row>
    <row r="11325" spans="74:92">
      <c r="BV11325" s="273" t="s">
        <v>83</v>
      </c>
      <c r="BW11325" s="273" t="s">
        <v>287</v>
      </c>
      <c r="BX11325" s="273" t="s">
        <v>866</v>
      </c>
      <c r="BY11325" s="273" t="s">
        <v>871</v>
      </c>
      <c r="BZ11325" s="273" t="s">
        <v>110</v>
      </c>
      <c r="CA11325" s="273" t="s">
        <v>111</v>
      </c>
      <c r="CB11325" s="273" t="s">
        <v>112</v>
      </c>
      <c r="CC11325" s="273" t="s">
        <v>113</v>
      </c>
      <c r="CD11325" s="282">
        <v>4</v>
      </c>
      <c r="CE11325" s="274">
        <v>44927</v>
      </c>
      <c r="CI11325" s="273" t="s">
        <v>80</v>
      </c>
      <c r="CM11325" s="273" t="s">
        <v>73</v>
      </c>
      <c r="CN11325" s="273">
        <v>1</v>
      </c>
    </row>
    <row r="11326" spans="74:92">
      <c r="BV11326" s="273" t="s">
        <v>83</v>
      </c>
      <c r="BW11326" s="273" t="s">
        <v>287</v>
      </c>
      <c r="BX11326" s="273" t="s">
        <v>866</v>
      </c>
      <c r="BY11326" s="273" t="s">
        <v>871</v>
      </c>
      <c r="BZ11326" s="273" t="s">
        <v>110</v>
      </c>
      <c r="CA11326" s="273" t="s">
        <v>111</v>
      </c>
      <c r="CB11326" s="273" t="s">
        <v>117</v>
      </c>
      <c r="CC11326" s="273" t="s">
        <v>118</v>
      </c>
      <c r="CD11326" s="282">
        <v>5</v>
      </c>
      <c r="CE11326" s="274">
        <v>44927</v>
      </c>
      <c r="CI11326" s="273" t="s">
        <v>104</v>
      </c>
      <c r="CM11326" s="273" t="s">
        <v>73</v>
      </c>
      <c r="CN11326" s="273">
        <v>1</v>
      </c>
    </row>
    <row r="11327" spans="74:92">
      <c r="BV11327" s="273" t="s">
        <v>83</v>
      </c>
      <c r="BW11327" s="273" t="s">
        <v>287</v>
      </c>
      <c r="BX11327" s="273" t="s">
        <v>866</v>
      </c>
      <c r="BY11327" s="273" t="s">
        <v>871</v>
      </c>
      <c r="BZ11327" s="273" t="s">
        <v>86</v>
      </c>
      <c r="CA11327" s="273" t="s">
        <v>87</v>
      </c>
      <c r="CB11327" s="273" t="s">
        <v>88</v>
      </c>
      <c r="CC11327" s="273" t="s">
        <v>89</v>
      </c>
      <c r="CD11327" s="282">
        <v>3</v>
      </c>
      <c r="CE11327" s="274">
        <v>44927</v>
      </c>
      <c r="CF11327" s="273">
        <v>0</v>
      </c>
      <c r="CG11327" s="273" t="s">
        <v>80</v>
      </c>
      <c r="CH11327" s="273">
        <v>0</v>
      </c>
      <c r="CI11327" s="273" t="s">
        <v>80</v>
      </c>
      <c r="CM11327" s="273" t="s">
        <v>73</v>
      </c>
      <c r="CN11327" s="273">
        <v>1</v>
      </c>
    </row>
    <row r="11328" spans="74:92">
      <c r="BV11328" s="273" t="s">
        <v>83</v>
      </c>
      <c r="BW11328" s="273" t="s">
        <v>287</v>
      </c>
      <c r="BX11328" s="273" t="s">
        <v>866</v>
      </c>
      <c r="BY11328" s="273" t="s">
        <v>871</v>
      </c>
      <c r="BZ11328" s="273" t="s">
        <v>86</v>
      </c>
      <c r="CA11328" s="273" t="s">
        <v>87</v>
      </c>
      <c r="CB11328" s="273" t="s">
        <v>101</v>
      </c>
      <c r="CC11328" s="273" t="s">
        <v>102</v>
      </c>
      <c r="CD11328" s="282">
        <v>4</v>
      </c>
      <c r="CE11328" s="274">
        <v>44927</v>
      </c>
      <c r="CF11328" s="273">
        <v>0</v>
      </c>
      <c r="CG11328" s="273" t="s">
        <v>2298</v>
      </c>
      <c r="CH11328" s="273">
        <v>0</v>
      </c>
      <c r="CI11328" s="273" t="s">
        <v>104</v>
      </c>
      <c r="CM11328" s="273" t="s">
        <v>73</v>
      </c>
      <c r="CN11328" s="273">
        <v>1</v>
      </c>
    </row>
    <row r="11329" spans="74:92">
      <c r="BV11329" s="273" t="s">
        <v>83</v>
      </c>
      <c r="BW11329" s="273" t="s">
        <v>287</v>
      </c>
      <c r="BX11329" s="273" t="s">
        <v>866</v>
      </c>
      <c r="BY11329" s="273" t="s">
        <v>875</v>
      </c>
      <c r="BZ11329" s="273" t="s">
        <v>86</v>
      </c>
      <c r="CA11329" s="273" t="s">
        <v>87</v>
      </c>
      <c r="CB11329" s="273" t="s">
        <v>101</v>
      </c>
      <c r="CC11329" s="273" t="s">
        <v>102</v>
      </c>
      <c r="CD11329" s="282">
        <v>4</v>
      </c>
      <c r="CE11329" s="274">
        <v>44927</v>
      </c>
      <c r="CF11329" s="273">
        <v>169</v>
      </c>
      <c r="CG11329" s="273" t="s">
        <v>2298</v>
      </c>
      <c r="CH11329" s="273">
        <v>180.06104999999999</v>
      </c>
      <c r="CI11329" s="273" t="s">
        <v>104</v>
      </c>
      <c r="CL11329" s="273" t="s">
        <v>2336</v>
      </c>
      <c r="CM11329" s="273" t="s">
        <v>73</v>
      </c>
      <c r="CN11329" s="273">
        <v>1</v>
      </c>
    </row>
    <row r="11330" spans="74:92">
      <c r="BV11330" s="273" t="s">
        <v>83</v>
      </c>
      <c r="BW11330" s="273" t="s">
        <v>287</v>
      </c>
      <c r="BX11330" s="273" t="s">
        <v>866</v>
      </c>
      <c r="BY11330" s="273" t="s">
        <v>875</v>
      </c>
      <c r="BZ11330" s="273" t="s">
        <v>86</v>
      </c>
      <c r="CA11330" s="273" t="s">
        <v>87</v>
      </c>
      <c r="CB11330" s="273" t="s">
        <v>88</v>
      </c>
      <c r="CC11330" s="273" t="s">
        <v>89</v>
      </c>
      <c r="CD11330" s="282">
        <v>3</v>
      </c>
      <c r="CE11330" s="274">
        <v>44927</v>
      </c>
      <c r="CF11330" s="273">
        <v>199</v>
      </c>
      <c r="CG11330" s="273" t="s">
        <v>80</v>
      </c>
      <c r="CH11330" s="273">
        <v>199</v>
      </c>
      <c r="CI11330" s="273" t="s">
        <v>80</v>
      </c>
      <c r="CL11330" s="273" t="s">
        <v>2337</v>
      </c>
      <c r="CM11330" s="273" t="s">
        <v>73</v>
      </c>
      <c r="CN11330" s="273">
        <v>1</v>
      </c>
    </row>
    <row r="11331" spans="74:92">
      <c r="BV11331" s="273" t="s">
        <v>83</v>
      </c>
      <c r="BW11331" s="273" t="s">
        <v>287</v>
      </c>
      <c r="BX11331" s="273" t="s">
        <v>866</v>
      </c>
      <c r="BY11331" s="273" t="s">
        <v>875</v>
      </c>
      <c r="BZ11331" s="273" t="s">
        <v>110</v>
      </c>
      <c r="CA11331" s="273" t="s">
        <v>111</v>
      </c>
      <c r="CB11331" s="273" t="s">
        <v>117</v>
      </c>
      <c r="CC11331" s="273" t="s">
        <v>118</v>
      </c>
      <c r="CD11331" s="282">
        <v>5</v>
      </c>
      <c r="CE11331" s="274">
        <v>44927</v>
      </c>
      <c r="CI11331" s="273" t="s">
        <v>104</v>
      </c>
      <c r="CM11331" s="273" t="s">
        <v>73</v>
      </c>
      <c r="CN11331" s="273">
        <v>1</v>
      </c>
    </row>
    <row r="11332" spans="74:92">
      <c r="BV11332" s="273" t="s">
        <v>83</v>
      </c>
      <c r="BW11332" s="273" t="s">
        <v>287</v>
      </c>
      <c r="BX11332" s="273" t="s">
        <v>866</v>
      </c>
      <c r="BY11332" s="273" t="s">
        <v>875</v>
      </c>
      <c r="BZ11332" s="273" t="s">
        <v>110</v>
      </c>
      <c r="CA11332" s="273" t="s">
        <v>111</v>
      </c>
      <c r="CB11332" s="273" t="s">
        <v>112</v>
      </c>
      <c r="CC11332" s="273" t="s">
        <v>113</v>
      </c>
      <c r="CD11332" s="282">
        <v>4</v>
      </c>
      <c r="CE11332" s="274">
        <v>44927</v>
      </c>
      <c r="CI11332" s="273" t="s">
        <v>80</v>
      </c>
      <c r="CM11332" s="273" t="s">
        <v>73</v>
      </c>
      <c r="CN11332" s="273">
        <v>1</v>
      </c>
    </row>
    <row r="11333" spans="74:92">
      <c r="BV11333" s="273" t="s">
        <v>83</v>
      </c>
      <c r="BW11333" s="273" t="s">
        <v>287</v>
      </c>
      <c r="BX11333" s="273" t="s">
        <v>866</v>
      </c>
      <c r="BY11333" s="273" t="s">
        <v>875</v>
      </c>
      <c r="BZ11333" s="273" t="s">
        <v>126</v>
      </c>
      <c r="CA11333" s="273" t="s">
        <v>127</v>
      </c>
      <c r="CB11333" s="273" t="s">
        <v>128</v>
      </c>
      <c r="CC11333" s="273" t="s">
        <v>129</v>
      </c>
      <c r="CD11333" s="282">
        <v>6</v>
      </c>
      <c r="CE11333" s="274">
        <v>44927</v>
      </c>
      <c r="CI11333" s="273" t="s">
        <v>80</v>
      </c>
      <c r="CM11333" s="273" t="s">
        <v>73</v>
      </c>
      <c r="CN11333" s="273">
        <v>1</v>
      </c>
    </row>
    <row r="11334" spans="74:92">
      <c r="BV11334" s="273" t="s">
        <v>83</v>
      </c>
      <c r="BW11334" s="273" t="s">
        <v>287</v>
      </c>
      <c r="BX11334" s="273" t="s">
        <v>866</v>
      </c>
      <c r="BY11334" s="273" t="s">
        <v>875</v>
      </c>
      <c r="BZ11334" s="273" t="s">
        <v>126</v>
      </c>
      <c r="CA11334" s="273" t="s">
        <v>127</v>
      </c>
      <c r="CB11334" s="273" t="s">
        <v>133</v>
      </c>
      <c r="CC11334" s="273" t="s">
        <v>134</v>
      </c>
      <c r="CD11334" s="282">
        <v>7</v>
      </c>
      <c r="CE11334" s="274">
        <v>44927</v>
      </c>
      <c r="CI11334" s="273" t="s">
        <v>104</v>
      </c>
      <c r="CM11334" s="273" t="s">
        <v>73</v>
      </c>
      <c r="CN11334" s="273">
        <v>1</v>
      </c>
    </row>
    <row r="11335" spans="74:92">
      <c r="BV11335" s="273" t="s">
        <v>83</v>
      </c>
      <c r="BW11335" s="273" t="s">
        <v>287</v>
      </c>
      <c r="BX11335" s="273" t="s">
        <v>866</v>
      </c>
      <c r="BY11335" s="273" t="s">
        <v>875</v>
      </c>
      <c r="BZ11335" s="273" t="s">
        <v>151</v>
      </c>
      <c r="CA11335" s="273" t="s">
        <v>152</v>
      </c>
      <c r="CB11335" s="273" t="s">
        <v>153</v>
      </c>
      <c r="CC11335" s="273" t="s">
        <v>154</v>
      </c>
      <c r="CD11335" s="282">
        <v>10</v>
      </c>
      <c r="CE11335" s="274">
        <v>44927</v>
      </c>
      <c r="CF11335" s="273">
        <v>0</v>
      </c>
      <c r="CG11335" s="273" t="s">
        <v>80</v>
      </c>
      <c r="CH11335" s="273">
        <v>0</v>
      </c>
      <c r="CI11335" s="273" t="s">
        <v>80</v>
      </c>
      <c r="CM11335" s="273" t="s">
        <v>73</v>
      </c>
      <c r="CN11335" s="273">
        <v>1</v>
      </c>
    </row>
    <row r="11336" spans="74:92">
      <c r="BV11336" s="273" t="s">
        <v>83</v>
      </c>
      <c r="BW11336" s="273" t="s">
        <v>287</v>
      </c>
      <c r="BX11336" s="273" t="s">
        <v>866</v>
      </c>
      <c r="BY11336" s="273" t="s">
        <v>875</v>
      </c>
      <c r="BZ11336" s="273" t="s">
        <v>138</v>
      </c>
      <c r="CA11336" s="273" t="s">
        <v>139</v>
      </c>
      <c r="CB11336" s="273" t="s">
        <v>140</v>
      </c>
      <c r="CC11336" s="273" t="s">
        <v>141</v>
      </c>
      <c r="CD11336" s="282">
        <v>9</v>
      </c>
      <c r="CE11336" s="274">
        <v>44927</v>
      </c>
      <c r="CF11336" s="273">
        <v>0</v>
      </c>
      <c r="CG11336" s="273" t="s">
        <v>80</v>
      </c>
      <c r="CH11336" s="273">
        <v>0</v>
      </c>
      <c r="CI11336" s="273" t="s">
        <v>80</v>
      </c>
      <c r="CM11336" s="273" t="s">
        <v>73</v>
      </c>
      <c r="CN11336" s="273">
        <v>1</v>
      </c>
    </row>
    <row r="11337" spans="74:92">
      <c r="BV11337" s="273" t="s">
        <v>83</v>
      </c>
      <c r="BW11337" s="273" t="s">
        <v>287</v>
      </c>
      <c r="BX11337" s="273" t="s">
        <v>866</v>
      </c>
      <c r="BY11337" s="273" t="s">
        <v>875</v>
      </c>
      <c r="BZ11337" s="273" t="s">
        <v>151</v>
      </c>
      <c r="CA11337" s="273" t="s">
        <v>152</v>
      </c>
      <c r="CB11337" s="273" t="s">
        <v>161</v>
      </c>
      <c r="CC11337" s="273" t="s">
        <v>162</v>
      </c>
      <c r="CD11337" s="282">
        <v>11</v>
      </c>
      <c r="CE11337" s="274">
        <v>44927</v>
      </c>
      <c r="CF11337" s="273">
        <v>0</v>
      </c>
      <c r="CG11337" s="273" t="s">
        <v>80</v>
      </c>
      <c r="CH11337" s="273">
        <v>0</v>
      </c>
      <c r="CI11337" s="273" t="s">
        <v>80</v>
      </c>
      <c r="CM11337" s="273" t="s">
        <v>73</v>
      </c>
      <c r="CN11337" s="273">
        <v>1</v>
      </c>
    </row>
    <row r="11338" spans="74:92">
      <c r="BV11338" s="273" t="s">
        <v>83</v>
      </c>
      <c r="BW11338" s="273" t="s">
        <v>287</v>
      </c>
      <c r="BX11338" s="273" t="s">
        <v>866</v>
      </c>
      <c r="BY11338" s="273" t="s">
        <v>875</v>
      </c>
      <c r="BZ11338" s="273" t="s">
        <v>167</v>
      </c>
      <c r="CA11338" s="273" t="s">
        <v>168</v>
      </c>
      <c r="CB11338" s="273" t="s">
        <v>169</v>
      </c>
      <c r="CC11338" s="273" t="s">
        <v>170</v>
      </c>
      <c r="CD11338" s="282">
        <v>12</v>
      </c>
      <c r="CE11338" s="274">
        <v>44927</v>
      </c>
      <c r="CF11338" s="273">
        <v>0</v>
      </c>
      <c r="CG11338" s="273" t="s">
        <v>80</v>
      </c>
      <c r="CH11338" s="273">
        <v>0</v>
      </c>
      <c r="CI11338" s="273" t="s">
        <v>80</v>
      </c>
      <c r="CM11338" s="273" t="s">
        <v>73</v>
      </c>
      <c r="CN11338" s="273">
        <v>1</v>
      </c>
    </row>
    <row r="11339" spans="74:92">
      <c r="BV11339" s="273" t="s">
        <v>83</v>
      </c>
      <c r="BW11339" s="273" t="s">
        <v>287</v>
      </c>
      <c r="BX11339" s="273" t="s">
        <v>866</v>
      </c>
      <c r="BY11339" s="273" t="s">
        <v>875</v>
      </c>
      <c r="BZ11339" s="273" t="s">
        <v>167</v>
      </c>
      <c r="CA11339" s="273" t="s">
        <v>168</v>
      </c>
      <c r="CB11339" s="273" t="s">
        <v>353</v>
      </c>
      <c r="CC11339" s="273" t="s">
        <v>354</v>
      </c>
      <c r="CD11339" s="282">
        <v>13</v>
      </c>
      <c r="CE11339" s="274">
        <v>44927</v>
      </c>
      <c r="CF11339" s="273">
        <v>0</v>
      </c>
      <c r="CG11339" s="273" t="s">
        <v>80</v>
      </c>
      <c r="CH11339" s="273">
        <v>0</v>
      </c>
      <c r="CI11339" s="273" t="s">
        <v>80</v>
      </c>
      <c r="CM11339" s="273" t="s">
        <v>73</v>
      </c>
      <c r="CN11339" s="273">
        <v>1</v>
      </c>
    </row>
    <row r="11340" spans="74:92">
      <c r="BV11340" s="273" t="s">
        <v>83</v>
      </c>
      <c r="BW11340" s="273" t="s">
        <v>287</v>
      </c>
      <c r="BX11340" s="273" t="s">
        <v>866</v>
      </c>
      <c r="BY11340" s="273" t="s">
        <v>875</v>
      </c>
      <c r="BZ11340" s="273" t="s">
        <v>167</v>
      </c>
      <c r="CA11340" s="273" t="s">
        <v>168</v>
      </c>
      <c r="CB11340" s="273" t="s">
        <v>313</v>
      </c>
      <c r="CC11340" s="273" t="s">
        <v>314</v>
      </c>
      <c r="CD11340" s="282">
        <v>14</v>
      </c>
      <c r="CE11340" s="274">
        <v>44927</v>
      </c>
      <c r="CF11340" s="273">
        <v>0</v>
      </c>
      <c r="CG11340" s="273" t="s">
        <v>80</v>
      </c>
      <c r="CH11340" s="273">
        <v>0</v>
      </c>
      <c r="CI11340" s="273" t="s">
        <v>80</v>
      </c>
      <c r="CM11340" s="273" t="s">
        <v>73</v>
      </c>
      <c r="CN11340" s="273">
        <v>1</v>
      </c>
    </row>
    <row r="11341" spans="74:92">
      <c r="BV11341" s="273" t="s">
        <v>83</v>
      </c>
      <c r="BW11341" s="273" t="s">
        <v>287</v>
      </c>
      <c r="BX11341" s="273" t="s">
        <v>866</v>
      </c>
      <c r="BY11341" s="273" t="s">
        <v>875</v>
      </c>
      <c r="BZ11341" s="273" t="s">
        <v>204</v>
      </c>
      <c r="CA11341" s="273" t="s">
        <v>205</v>
      </c>
      <c r="CB11341" s="273" t="s">
        <v>206</v>
      </c>
      <c r="CC11341" s="273" t="s">
        <v>207</v>
      </c>
      <c r="CD11341" s="282">
        <v>0</v>
      </c>
      <c r="CE11341" s="274">
        <v>44927</v>
      </c>
      <c r="CG11341" s="273" t="s">
        <v>181</v>
      </c>
      <c r="CI11341" s="273" t="s">
        <v>208</v>
      </c>
      <c r="CJ11341" s="273" t="s">
        <v>209</v>
      </c>
      <c r="CM11341" s="273" t="s">
        <v>73</v>
      </c>
      <c r="CN11341" s="273">
        <v>1</v>
      </c>
    </row>
    <row r="11342" spans="74:92">
      <c r="BV11342" s="273" t="s">
        <v>83</v>
      </c>
      <c r="BW11342" s="273" t="s">
        <v>287</v>
      </c>
      <c r="BX11342" s="273" t="s">
        <v>866</v>
      </c>
      <c r="BY11342" s="273" t="s">
        <v>875</v>
      </c>
      <c r="BZ11342" s="273" t="s">
        <v>86</v>
      </c>
      <c r="CA11342" s="273" t="s">
        <v>87</v>
      </c>
      <c r="CB11342" s="273" t="s">
        <v>179</v>
      </c>
      <c r="CC11342" s="273" t="s">
        <v>180</v>
      </c>
      <c r="CD11342" s="282">
        <v>1</v>
      </c>
      <c r="CE11342" s="274">
        <v>44927</v>
      </c>
      <c r="CG11342" s="273" t="s">
        <v>181</v>
      </c>
      <c r="CI11342" s="273" t="s">
        <v>181</v>
      </c>
      <c r="CJ11342" s="273" t="s">
        <v>1834</v>
      </c>
      <c r="CM11342" s="273" t="s">
        <v>73</v>
      </c>
      <c r="CN11342" s="273">
        <v>1</v>
      </c>
    </row>
    <row r="11343" spans="74:92">
      <c r="BV11343" s="273" t="s">
        <v>83</v>
      </c>
      <c r="BW11343" s="273" t="s">
        <v>287</v>
      </c>
      <c r="BX11343" s="273" t="s">
        <v>866</v>
      </c>
      <c r="BY11343" s="273" t="s">
        <v>875</v>
      </c>
      <c r="BZ11343" s="273" t="s">
        <v>167</v>
      </c>
      <c r="CA11343" s="273" t="s">
        <v>168</v>
      </c>
      <c r="CB11343" s="273" t="s">
        <v>319</v>
      </c>
      <c r="CC11343" s="273" t="s">
        <v>320</v>
      </c>
      <c r="CD11343" s="282">
        <v>15</v>
      </c>
      <c r="CE11343" s="274">
        <v>44927</v>
      </c>
      <c r="CF11343" s="273">
        <v>0</v>
      </c>
      <c r="CG11343" s="273" t="s">
        <v>80</v>
      </c>
      <c r="CH11343" s="273">
        <v>0</v>
      </c>
      <c r="CI11343" s="273" t="s">
        <v>80</v>
      </c>
      <c r="CM11343" s="273" t="s">
        <v>73</v>
      </c>
      <c r="CN11343" s="273">
        <v>1</v>
      </c>
    </row>
    <row r="11344" spans="74:92">
      <c r="BV11344" s="273" t="s">
        <v>83</v>
      </c>
      <c r="BW11344" s="273" t="s">
        <v>287</v>
      </c>
      <c r="BX11344" s="273" t="s">
        <v>866</v>
      </c>
      <c r="BY11344" s="273" t="s">
        <v>875</v>
      </c>
      <c r="BZ11344" s="273" t="s">
        <v>138</v>
      </c>
      <c r="CA11344" s="273" t="s">
        <v>139</v>
      </c>
      <c r="CB11344" s="273" t="s">
        <v>190</v>
      </c>
      <c r="CC11344" s="273" t="s">
        <v>191</v>
      </c>
      <c r="CD11344" s="282">
        <v>8</v>
      </c>
      <c r="CE11344" s="274">
        <v>44927</v>
      </c>
      <c r="CF11344" s="273">
        <v>0</v>
      </c>
      <c r="CG11344" s="273" t="s">
        <v>80</v>
      </c>
      <c r="CH11344" s="273">
        <v>0</v>
      </c>
      <c r="CI11344" s="273" t="s">
        <v>80</v>
      </c>
      <c r="CM11344" s="273" t="s">
        <v>73</v>
      </c>
      <c r="CN11344" s="273">
        <v>1</v>
      </c>
    </row>
    <row r="11345" spans="74:92">
      <c r="BV11345" s="273" t="s">
        <v>83</v>
      </c>
      <c r="BW11345" s="273" t="s">
        <v>287</v>
      </c>
      <c r="BX11345" s="273" t="s">
        <v>866</v>
      </c>
      <c r="BY11345" s="273" t="s">
        <v>875</v>
      </c>
      <c r="BZ11345" s="273" t="s">
        <v>86</v>
      </c>
      <c r="CA11345" s="273" t="s">
        <v>87</v>
      </c>
      <c r="CB11345" s="273" t="s">
        <v>233</v>
      </c>
      <c r="CC11345" s="273" t="s">
        <v>234</v>
      </c>
      <c r="CD11345" s="282">
        <v>1</v>
      </c>
      <c r="CE11345" s="274">
        <v>44927</v>
      </c>
      <c r="CG11345" s="273" t="s">
        <v>181</v>
      </c>
      <c r="CI11345" s="273" t="s">
        <v>181</v>
      </c>
      <c r="CJ11345" s="273" t="s">
        <v>1602</v>
      </c>
      <c r="CM11345" s="273" t="s">
        <v>73</v>
      </c>
      <c r="CN11345" s="273">
        <v>1</v>
      </c>
    </row>
    <row r="11346" spans="74:92">
      <c r="BV11346" s="273" t="s">
        <v>83</v>
      </c>
      <c r="BW11346" s="273" t="s">
        <v>287</v>
      </c>
      <c r="BX11346" s="273" t="s">
        <v>866</v>
      </c>
      <c r="BY11346" s="273" t="s">
        <v>875</v>
      </c>
      <c r="BZ11346" s="273" t="s">
        <v>86</v>
      </c>
      <c r="CA11346" s="273" t="s">
        <v>87</v>
      </c>
      <c r="CB11346" s="273" t="s">
        <v>217</v>
      </c>
      <c r="CC11346" s="273" t="s">
        <v>218</v>
      </c>
      <c r="CD11346" s="282">
        <v>2</v>
      </c>
      <c r="CE11346" s="274">
        <v>44927</v>
      </c>
      <c r="CG11346" s="273" t="s">
        <v>181</v>
      </c>
      <c r="CI11346" s="273" t="s">
        <v>181</v>
      </c>
      <c r="CJ11346" s="273" t="s">
        <v>122</v>
      </c>
      <c r="CM11346" s="273" t="s">
        <v>73</v>
      </c>
      <c r="CN11346" s="273">
        <v>1</v>
      </c>
    </row>
    <row r="11347" spans="74:92">
      <c r="BV11347" s="273" t="s">
        <v>83</v>
      </c>
      <c r="BW11347" s="273" t="s">
        <v>287</v>
      </c>
      <c r="BX11347" s="273" t="s">
        <v>866</v>
      </c>
      <c r="BY11347" s="273" t="s">
        <v>875</v>
      </c>
      <c r="BZ11347" s="273" t="s">
        <v>86</v>
      </c>
      <c r="CA11347" s="273" t="s">
        <v>87</v>
      </c>
      <c r="CB11347" s="273" t="s">
        <v>225</v>
      </c>
      <c r="CC11347" s="273" t="s">
        <v>226</v>
      </c>
      <c r="CD11347" s="282">
        <v>5</v>
      </c>
      <c r="CE11347" s="274">
        <v>44927</v>
      </c>
      <c r="CF11347" s="273">
        <v>0</v>
      </c>
      <c r="CG11347" s="273" t="s">
        <v>80</v>
      </c>
      <c r="CH11347" s="273">
        <v>0</v>
      </c>
      <c r="CI11347" s="273" t="s">
        <v>80</v>
      </c>
      <c r="CM11347" s="273" t="s">
        <v>73</v>
      </c>
      <c r="CN11347" s="273">
        <v>1</v>
      </c>
    </row>
    <row r="11348" spans="74:92">
      <c r="BV11348" s="273" t="s">
        <v>83</v>
      </c>
      <c r="BW11348" s="273" t="s">
        <v>287</v>
      </c>
      <c r="BX11348" s="273" t="s">
        <v>830</v>
      </c>
      <c r="BY11348" s="273" t="s">
        <v>856</v>
      </c>
      <c r="BZ11348" s="273" t="s">
        <v>86</v>
      </c>
      <c r="CA11348" s="273" t="s">
        <v>87</v>
      </c>
      <c r="CB11348" s="273" t="s">
        <v>225</v>
      </c>
      <c r="CC11348" s="273" t="s">
        <v>226</v>
      </c>
      <c r="CD11348" s="282">
        <v>5</v>
      </c>
      <c r="CE11348" s="274">
        <v>44927</v>
      </c>
      <c r="CF11348" s="273">
        <v>0</v>
      </c>
      <c r="CG11348" s="273" t="s">
        <v>80</v>
      </c>
      <c r="CH11348" s="273">
        <v>0</v>
      </c>
      <c r="CI11348" s="273" t="s">
        <v>80</v>
      </c>
      <c r="CM11348" s="273" t="s">
        <v>73</v>
      </c>
      <c r="CN11348" s="273">
        <v>1</v>
      </c>
    </row>
    <row r="11349" spans="74:92">
      <c r="BV11349" s="273" t="s">
        <v>83</v>
      </c>
      <c r="BW11349" s="273" t="s">
        <v>287</v>
      </c>
      <c r="BX11349" s="273" t="s">
        <v>830</v>
      </c>
      <c r="BY11349" s="273" t="s">
        <v>856</v>
      </c>
      <c r="BZ11349" s="273" t="s">
        <v>86</v>
      </c>
      <c r="CA11349" s="273" t="s">
        <v>87</v>
      </c>
      <c r="CB11349" s="273" t="s">
        <v>217</v>
      </c>
      <c r="CC11349" s="273" t="s">
        <v>218</v>
      </c>
      <c r="CD11349" s="282">
        <v>2</v>
      </c>
      <c r="CE11349" s="274">
        <v>44927</v>
      </c>
      <c r="CG11349" s="273" t="s">
        <v>181</v>
      </c>
      <c r="CI11349" s="273" t="s">
        <v>181</v>
      </c>
      <c r="CJ11349" s="273" t="s">
        <v>1402</v>
      </c>
      <c r="CM11349" s="273" t="s">
        <v>73</v>
      </c>
      <c r="CN11349" s="273">
        <v>1</v>
      </c>
    </row>
    <row r="11350" spans="74:92">
      <c r="BV11350" s="273" t="s">
        <v>83</v>
      </c>
      <c r="BW11350" s="273" t="s">
        <v>287</v>
      </c>
      <c r="BX11350" s="273" t="s">
        <v>830</v>
      </c>
      <c r="BY11350" s="273" t="s">
        <v>856</v>
      </c>
      <c r="BZ11350" s="273" t="s">
        <v>86</v>
      </c>
      <c r="CA11350" s="273" t="s">
        <v>87</v>
      </c>
      <c r="CB11350" s="273" t="s">
        <v>233</v>
      </c>
      <c r="CC11350" s="273" t="s">
        <v>234</v>
      </c>
      <c r="CD11350" s="282">
        <v>1</v>
      </c>
      <c r="CE11350" s="274">
        <v>44927</v>
      </c>
      <c r="CG11350" s="273" t="s">
        <v>181</v>
      </c>
      <c r="CI11350" s="273" t="s">
        <v>181</v>
      </c>
      <c r="CJ11350" s="273" t="s">
        <v>2338</v>
      </c>
      <c r="CM11350" s="273" t="s">
        <v>73</v>
      </c>
      <c r="CN11350" s="273">
        <v>1</v>
      </c>
    </row>
    <row r="11351" spans="74:92">
      <c r="BV11351" s="273" t="s">
        <v>83</v>
      </c>
      <c r="BW11351" s="273" t="s">
        <v>287</v>
      </c>
      <c r="BX11351" s="273" t="s">
        <v>830</v>
      </c>
      <c r="BY11351" s="273" t="s">
        <v>856</v>
      </c>
      <c r="BZ11351" s="273" t="s">
        <v>138</v>
      </c>
      <c r="CA11351" s="273" t="s">
        <v>139</v>
      </c>
      <c r="CB11351" s="273" t="s">
        <v>190</v>
      </c>
      <c r="CC11351" s="273" t="s">
        <v>191</v>
      </c>
      <c r="CD11351" s="282">
        <v>8</v>
      </c>
      <c r="CE11351" s="274">
        <v>44927</v>
      </c>
      <c r="CF11351" s="273">
        <v>0</v>
      </c>
      <c r="CG11351" s="273" t="s">
        <v>80</v>
      </c>
      <c r="CH11351" s="273">
        <v>0</v>
      </c>
      <c r="CI11351" s="273" t="s">
        <v>80</v>
      </c>
      <c r="CM11351" s="273" t="s">
        <v>73</v>
      </c>
      <c r="CN11351" s="273">
        <v>1</v>
      </c>
    </row>
    <row r="11352" spans="74:92">
      <c r="BV11352" s="273" t="s">
        <v>83</v>
      </c>
      <c r="BW11352" s="273" t="s">
        <v>287</v>
      </c>
      <c r="BX11352" s="273" t="s">
        <v>830</v>
      </c>
      <c r="BY11352" s="273" t="s">
        <v>856</v>
      </c>
      <c r="BZ11352" s="273" t="s">
        <v>167</v>
      </c>
      <c r="CA11352" s="273" t="s">
        <v>168</v>
      </c>
      <c r="CB11352" s="273" t="s">
        <v>319</v>
      </c>
      <c r="CC11352" s="273" t="s">
        <v>320</v>
      </c>
      <c r="CD11352" s="282">
        <v>15</v>
      </c>
      <c r="CE11352" s="274">
        <v>44927</v>
      </c>
      <c r="CF11352" s="273">
        <v>0</v>
      </c>
      <c r="CG11352" s="273" t="s">
        <v>80</v>
      </c>
      <c r="CH11352" s="273">
        <v>0</v>
      </c>
      <c r="CI11352" s="273" t="s">
        <v>80</v>
      </c>
      <c r="CM11352" s="273" t="s">
        <v>73</v>
      </c>
      <c r="CN11352" s="273">
        <v>1</v>
      </c>
    </row>
    <row r="11353" spans="74:92">
      <c r="BV11353" s="273" t="s">
        <v>83</v>
      </c>
      <c r="BW11353" s="273" t="s">
        <v>287</v>
      </c>
      <c r="BX11353" s="273" t="s">
        <v>830</v>
      </c>
      <c r="BY11353" s="273" t="s">
        <v>856</v>
      </c>
      <c r="BZ11353" s="273" t="s">
        <v>204</v>
      </c>
      <c r="CA11353" s="273" t="s">
        <v>205</v>
      </c>
      <c r="CB11353" s="273" t="s">
        <v>206</v>
      </c>
      <c r="CC11353" s="273" t="s">
        <v>207</v>
      </c>
      <c r="CD11353" s="282">
        <v>0</v>
      </c>
      <c r="CE11353" s="274">
        <v>44927</v>
      </c>
      <c r="CG11353" s="273" t="s">
        <v>181</v>
      </c>
      <c r="CI11353" s="273" t="s">
        <v>208</v>
      </c>
      <c r="CJ11353" s="273" t="s">
        <v>209</v>
      </c>
      <c r="CM11353" s="273" t="s">
        <v>73</v>
      </c>
      <c r="CN11353" s="273">
        <v>1</v>
      </c>
    </row>
    <row r="11354" spans="74:92">
      <c r="BV11354" s="273" t="s">
        <v>83</v>
      </c>
      <c r="BW11354" s="273" t="s">
        <v>287</v>
      </c>
      <c r="BX11354" s="273" t="s">
        <v>830</v>
      </c>
      <c r="BY11354" s="273" t="s">
        <v>856</v>
      </c>
      <c r="BZ11354" s="273" t="s">
        <v>86</v>
      </c>
      <c r="CA11354" s="273" t="s">
        <v>87</v>
      </c>
      <c r="CB11354" s="273" t="s">
        <v>179</v>
      </c>
      <c r="CC11354" s="273" t="s">
        <v>180</v>
      </c>
      <c r="CD11354" s="282">
        <v>1</v>
      </c>
      <c r="CE11354" s="274">
        <v>44927</v>
      </c>
      <c r="CG11354" s="273" t="s">
        <v>181</v>
      </c>
      <c r="CI11354" s="273" t="s">
        <v>181</v>
      </c>
      <c r="CJ11354" s="273" t="s">
        <v>1834</v>
      </c>
      <c r="CM11354" s="273" t="s">
        <v>73</v>
      </c>
      <c r="CN11354" s="273">
        <v>1</v>
      </c>
    </row>
    <row r="11355" spans="74:92">
      <c r="BV11355" s="273" t="s">
        <v>83</v>
      </c>
      <c r="BW11355" s="273" t="s">
        <v>287</v>
      </c>
      <c r="BX11355" s="273" t="s">
        <v>830</v>
      </c>
      <c r="BY11355" s="273" t="s">
        <v>856</v>
      </c>
      <c r="BZ11355" s="273" t="s">
        <v>167</v>
      </c>
      <c r="CA11355" s="273" t="s">
        <v>168</v>
      </c>
      <c r="CB11355" s="273" t="s">
        <v>313</v>
      </c>
      <c r="CC11355" s="273" t="s">
        <v>314</v>
      </c>
      <c r="CD11355" s="282">
        <v>14</v>
      </c>
      <c r="CE11355" s="274">
        <v>44927</v>
      </c>
      <c r="CF11355" s="273">
        <v>0</v>
      </c>
      <c r="CG11355" s="273" t="s">
        <v>80</v>
      </c>
      <c r="CH11355" s="273">
        <v>0</v>
      </c>
      <c r="CI11355" s="273" t="s">
        <v>80</v>
      </c>
      <c r="CM11355" s="273" t="s">
        <v>73</v>
      </c>
      <c r="CN11355" s="273">
        <v>1</v>
      </c>
    </row>
    <row r="11356" spans="74:92">
      <c r="BV11356" s="273" t="s">
        <v>83</v>
      </c>
      <c r="BW11356" s="273" t="s">
        <v>287</v>
      </c>
      <c r="BX11356" s="273" t="s">
        <v>830</v>
      </c>
      <c r="BY11356" s="273" t="s">
        <v>856</v>
      </c>
      <c r="BZ11356" s="273" t="s">
        <v>167</v>
      </c>
      <c r="CA11356" s="273" t="s">
        <v>168</v>
      </c>
      <c r="CB11356" s="273" t="s">
        <v>353</v>
      </c>
      <c r="CC11356" s="273" t="s">
        <v>354</v>
      </c>
      <c r="CD11356" s="282">
        <v>13</v>
      </c>
      <c r="CE11356" s="274">
        <v>44927</v>
      </c>
      <c r="CF11356" s="273">
        <v>0</v>
      </c>
      <c r="CG11356" s="273" t="s">
        <v>80</v>
      </c>
      <c r="CH11356" s="273">
        <v>0</v>
      </c>
      <c r="CI11356" s="273" t="s">
        <v>80</v>
      </c>
      <c r="CM11356" s="273" t="s">
        <v>73</v>
      </c>
      <c r="CN11356" s="273">
        <v>1</v>
      </c>
    </row>
    <row r="11357" spans="74:92">
      <c r="BV11357" s="273" t="s">
        <v>83</v>
      </c>
      <c r="BW11357" s="273" t="s">
        <v>287</v>
      </c>
      <c r="BX11357" s="273" t="s">
        <v>830</v>
      </c>
      <c r="BY11357" s="273" t="s">
        <v>856</v>
      </c>
      <c r="BZ11357" s="273" t="s">
        <v>167</v>
      </c>
      <c r="CA11357" s="273" t="s">
        <v>168</v>
      </c>
      <c r="CB11357" s="273" t="s">
        <v>169</v>
      </c>
      <c r="CC11357" s="273" t="s">
        <v>170</v>
      </c>
      <c r="CD11357" s="282">
        <v>12</v>
      </c>
      <c r="CE11357" s="274">
        <v>44927</v>
      </c>
      <c r="CF11357" s="273">
        <v>0</v>
      </c>
      <c r="CG11357" s="273" t="s">
        <v>80</v>
      </c>
      <c r="CH11357" s="273">
        <v>0</v>
      </c>
      <c r="CI11357" s="273" t="s">
        <v>80</v>
      </c>
      <c r="CM11357" s="273" t="s">
        <v>73</v>
      </c>
      <c r="CN11357" s="273">
        <v>1</v>
      </c>
    </row>
    <row r="11358" spans="74:92">
      <c r="BV11358" s="273" t="s">
        <v>83</v>
      </c>
      <c r="BW11358" s="273" t="s">
        <v>287</v>
      </c>
      <c r="BX11358" s="273" t="s">
        <v>830</v>
      </c>
      <c r="BY11358" s="273" t="s">
        <v>856</v>
      </c>
      <c r="BZ11358" s="273" t="s">
        <v>151</v>
      </c>
      <c r="CA11358" s="273" t="s">
        <v>152</v>
      </c>
      <c r="CB11358" s="273" t="s">
        <v>161</v>
      </c>
      <c r="CC11358" s="273" t="s">
        <v>162</v>
      </c>
      <c r="CD11358" s="282">
        <v>11</v>
      </c>
      <c r="CE11358" s="274">
        <v>44927</v>
      </c>
      <c r="CF11358" s="273">
        <v>0</v>
      </c>
      <c r="CG11358" s="273" t="s">
        <v>80</v>
      </c>
      <c r="CH11358" s="273">
        <v>0</v>
      </c>
      <c r="CI11358" s="273" t="s">
        <v>80</v>
      </c>
      <c r="CM11358" s="273" t="s">
        <v>73</v>
      </c>
      <c r="CN11358" s="273">
        <v>1</v>
      </c>
    </row>
    <row r="11359" spans="74:92">
      <c r="BV11359" s="273" t="s">
        <v>83</v>
      </c>
      <c r="BW11359" s="273" t="s">
        <v>287</v>
      </c>
      <c r="BX11359" s="273" t="s">
        <v>830</v>
      </c>
      <c r="BY11359" s="273" t="s">
        <v>856</v>
      </c>
      <c r="BZ11359" s="273" t="s">
        <v>138</v>
      </c>
      <c r="CA11359" s="273" t="s">
        <v>139</v>
      </c>
      <c r="CB11359" s="273" t="s">
        <v>140</v>
      </c>
      <c r="CC11359" s="273" t="s">
        <v>141</v>
      </c>
      <c r="CD11359" s="282">
        <v>9</v>
      </c>
      <c r="CE11359" s="274">
        <v>44927</v>
      </c>
      <c r="CF11359" s="273">
        <v>0</v>
      </c>
      <c r="CG11359" s="273" t="s">
        <v>80</v>
      </c>
      <c r="CH11359" s="273">
        <v>0</v>
      </c>
      <c r="CI11359" s="273" t="s">
        <v>80</v>
      </c>
      <c r="CM11359" s="273" t="s">
        <v>73</v>
      </c>
      <c r="CN11359" s="273">
        <v>1</v>
      </c>
    </row>
    <row r="11360" spans="74:92">
      <c r="BV11360" s="273" t="s">
        <v>83</v>
      </c>
      <c r="BW11360" s="273" t="s">
        <v>287</v>
      </c>
      <c r="BX11360" s="273" t="s">
        <v>830</v>
      </c>
      <c r="BY11360" s="273" t="s">
        <v>856</v>
      </c>
      <c r="BZ11360" s="273" t="s">
        <v>151</v>
      </c>
      <c r="CA11360" s="273" t="s">
        <v>152</v>
      </c>
      <c r="CB11360" s="273" t="s">
        <v>153</v>
      </c>
      <c r="CC11360" s="273" t="s">
        <v>154</v>
      </c>
      <c r="CD11360" s="282">
        <v>10</v>
      </c>
      <c r="CE11360" s="274">
        <v>44927</v>
      </c>
      <c r="CF11360" s="273">
        <v>0</v>
      </c>
      <c r="CG11360" s="273" t="s">
        <v>80</v>
      </c>
      <c r="CH11360" s="273">
        <v>0</v>
      </c>
      <c r="CI11360" s="273" t="s">
        <v>80</v>
      </c>
      <c r="CM11360" s="273" t="s">
        <v>73</v>
      </c>
      <c r="CN11360" s="273">
        <v>1</v>
      </c>
    </row>
    <row r="11361" spans="74:92">
      <c r="BV11361" s="273" t="s">
        <v>83</v>
      </c>
      <c r="BW11361" s="273" t="s">
        <v>287</v>
      </c>
      <c r="BX11361" s="273" t="s">
        <v>830</v>
      </c>
      <c r="BY11361" s="273" t="s">
        <v>856</v>
      </c>
      <c r="BZ11361" s="273" t="s">
        <v>126</v>
      </c>
      <c r="CA11361" s="273" t="s">
        <v>127</v>
      </c>
      <c r="CB11361" s="273" t="s">
        <v>133</v>
      </c>
      <c r="CC11361" s="273" t="s">
        <v>134</v>
      </c>
      <c r="CD11361" s="282">
        <v>7</v>
      </c>
      <c r="CE11361" s="274">
        <v>44927</v>
      </c>
      <c r="CI11361" s="273" t="s">
        <v>104</v>
      </c>
      <c r="CM11361" s="273" t="s">
        <v>73</v>
      </c>
      <c r="CN11361" s="273">
        <v>1</v>
      </c>
    </row>
    <row r="11362" spans="74:92">
      <c r="BV11362" s="273" t="s">
        <v>83</v>
      </c>
      <c r="BW11362" s="273" t="s">
        <v>287</v>
      </c>
      <c r="BX11362" s="273" t="s">
        <v>830</v>
      </c>
      <c r="BY11362" s="273" t="s">
        <v>856</v>
      </c>
      <c r="BZ11362" s="273" t="s">
        <v>126</v>
      </c>
      <c r="CA11362" s="273" t="s">
        <v>127</v>
      </c>
      <c r="CB11362" s="273" t="s">
        <v>128</v>
      </c>
      <c r="CC11362" s="273" t="s">
        <v>129</v>
      </c>
      <c r="CD11362" s="282">
        <v>6</v>
      </c>
      <c r="CE11362" s="274">
        <v>44927</v>
      </c>
      <c r="CI11362" s="273" t="s">
        <v>80</v>
      </c>
      <c r="CM11362" s="273" t="s">
        <v>73</v>
      </c>
      <c r="CN11362" s="273">
        <v>1</v>
      </c>
    </row>
    <row r="11363" spans="74:92">
      <c r="BV11363" s="273" t="s">
        <v>83</v>
      </c>
      <c r="BW11363" s="273" t="s">
        <v>287</v>
      </c>
      <c r="BX11363" s="273" t="s">
        <v>830</v>
      </c>
      <c r="BY11363" s="273" t="s">
        <v>856</v>
      </c>
      <c r="BZ11363" s="273" t="s">
        <v>110</v>
      </c>
      <c r="CA11363" s="273" t="s">
        <v>111</v>
      </c>
      <c r="CB11363" s="273" t="s">
        <v>112</v>
      </c>
      <c r="CC11363" s="273" t="s">
        <v>113</v>
      </c>
      <c r="CD11363" s="282">
        <v>4</v>
      </c>
      <c r="CE11363" s="274">
        <v>44927</v>
      </c>
      <c r="CI11363" s="273" t="s">
        <v>80</v>
      </c>
      <c r="CM11363" s="273" t="s">
        <v>73</v>
      </c>
      <c r="CN11363" s="273">
        <v>1</v>
      </c>
    </row>
    <row r="11364" spans="74:92">
      <c r="BV11364" s="273" t="s">
        <v>83</v>
      </c>
      <c r="BW11364" s="273" t="s">
        <v>287</v>
      </c>
      <c r="BX11364" s="273" t="s">
        <v>830</v>
      </c>
      <c r="BY11364" s="273" t="s">
        <v>856</v>
      </c>
      <c r="BZ11364" s="273" t="s">
        <v>110</v>
      </c>
      <c r="CA11364" s="273" t="s">
        <v>111</v>
      </c>
      <c r="CB11364" s="273" t="s">
        <v>117</v>
      </c>
      <c r="CC11364" s="273" t="s">
        <v>118</v>
      </c>
      <c r="CD11364" s="282">
        <v>5</v>
      </c>
      <c r="CE11364" s="274">
        <v>44927</v>
      </c>
      <c r="CI11364" s="273" t="s">
        <v>104</v>
      </c>
      <c r="CM11364" s="273" t="s">
        <v>73</v>
      </c>
      <c r="CN11364" s="273">
        <v>1</v>
      </c>
    </row>
    <row r="11365" spans="74:92">
      <c r="BV11365" s="273" t="s">
        <v>83</v>
      </c>
      <c r="BW11365" s="273" t="s">
        <v>287</v>
      </c>
      <c r="BX11365" s="273" t="s">
        <v>830</v>
      </c>
      <c r="BY11365" s="273" t="s">
        <v>856</v>
      </c>
      <c r="BZ11365" s="273" t="s">
        <v>86</v>
      </c>
      <c r="CA11365" s="273" t="s">
        <v>87</v>
      </c>
      <c r="CB11365" s="273" t="s">
        <v>88</v>
      </c>
      <c r="CC11365" s="273" t="s">
        <v>89</v>
      </c>
      <c r="CD11365" s="282">
        <v>3</v>
      </c>
      <c r="CE11365" s="274">
        <v>44927</v>
      </c>
      <c r="CF11365" s="273">
        <v>1302</v>
      </c>
      <c r="CG11365" s="273" t="s">
        <v>80</v>
      </c>
      <c r="CH11365" s="273">
        <v>1302</v>
      </c>
      <c r="CI11365" s="273" t="s">
        <v>80</v>
      </c>
      <c r="CM11365" s="273" t="s">
        <v>73</v>
      </c>
      <c r="CN11365" s="273">
        <v>1</v>
      </c>
    </row>
    <row r="11366" spans="74:92">
      <c r="BV11366" s="273" t="s">
        <v>83</v>
      </c>
      <c r="BW11366" s="273" t="s">
        <v>287</v>
      </c>
      <c r="BX11366" s="273" t="s">
        <v>830</v>
      </c>
      <c r="BY11366" s="273" t="s">
        <v>856</v>
      </c>
      <c r="BZ11366" s="273" t="s">
        <v>86</v>
      </c>
      <c r="CA11366" s="273" t="s">
        <v>87</v>
      </c>
      <c r="CB11366" s="273" t="s">
        <v>101</v>
      </c>
      <c r="CC11366" s="273" t="s">
        <v>102</v>
      </c>
      <c r="CD11366" s="282">
        <v>4</v>
      </c>
      <c r="CE11366" s="274">
        <v>44927</v>
      </c>
      <c r="CF11366" s="273">
        <v>2374.08</v>
      </c>
      <c r="CG11366" s="273" t="s">
        <v>2298</v>
      </c>
      <c r="CH11366" s="273">
        <v>2529.4635360000002</v>
      </c>
      <c r="CI11366" s="273" t="s">
        <v>104</v>
      </c>
      <c r="CM11366" s="273" t="s">
        <v>73</v>
      </c>
      <c r="CN11366" s="273">
        <v>1</v>
      </c>
    </row>
    <row r="11367" spans="74:92">
      <c r="BV11367" s="273" t="s">
        <v>83</v>
      </c>
      <c r="BW11367" s="273" t="s">
        <v>287</v>
      </c>
      <c r="BX11367" s="273" t="s">
        <v>830</v>
      </c>
      <c r="BY11367" s="273" t="s">
        <v>831</v>
      </c>
      <c r="BZ11367" s="273" t="s">
        <v>86</v>
      </c>
      <c r="CA11367" s="273" t="s">
        <v>87</v>
      </c>
      <c r="CB11367" s="273" t="s">
        <v>101</v>
      </c>
      <c r="CC11367" s="273" t="s">
        <v>102</v>
      </c>
      <c r="CD11367" s="282">
        <v>4</v>
      </c>
      <c r="CE11367" s="274">
        <v>44927</v>
      </c>
      <c r="CF11367" s="273">
        <v>768</v>
      </c>
      <c r="CG11367" s="273" t="s">
        <v>2298</v>
      </c>
      <c r="CH11367" s="273">
        <v>818.26559999999995</v>
      </c>
      <c r="CI11367" s="273" t="s">
        <v>104</v>
      </c>
      <c r="CM11367" s="273" t="s">
        <v>73</v>
      </c>
      <c r="CN11367" s="273">
        <v>1</v>
      </c>
    </row>
    <row r="11368" spans="74:92">
      <c r="BV11368" s="273" t="s">
        <v>83</v>
      </c>
      <c r="BW11368" s="273" t="s">
        <v>287</v>
      </c>
      <c r="BX11368" s="273" t="s">
        <v>830</v>
      </c>
      <c r="BY11368" s="273" t="s">
        <v>831</v>
      </c>
      <c r="BZ11368" s="273" t="s">
        <v>86</v>
      </c>
      <c r="CA11368" s="273" t="s">
        <v>87</v>
      </c>
      <c r="CB11368" s="273" t="s">
        <v>88</v>
      </c>
      <c r="CC11368" s="273" t="s">
        <v>89</v>
      </c>
      <c r="CD11368" s="282">
        <v>3</v>
      </c>
      <c r="CE11368" s="274">
        <v>44927</v>
      </c>
      <c r="CF11368" s="273">
        <v>490</v>
      </c>
      <c r="CG11368" s="273" t="s">
        <v>80</v>
      </c>
      <c r="CH11368" s="273">
        <v>490</v>
      </c>
      <c r="CI11368" s="273" t="s">
        <v>80</v>
      </c>
      <c r="CM11368" s="273" t="s">
        <v>73</v>
      </c>
      <c r="CN11368" s="273">
        <v>1</v>
      </c>
    </row>
    <row r="11369" spans="74:92">
      <c r="BV11369" s="273" t="s">
        <v>83</v>
      </c>
      <c r="BW11369" s="273" t="s">
        <v>287</v>
      </c>
      <c r="BX11369" s="273" t="s">
        <v>830</v>
      </c>
      <c r="BY11369" s="273" t="s">
        <v>831</v>
      </c>
      <c r="BZ11369" s="273" t="s">
        <v>110</v>
      </c>
      <c r="CA11369" s="273" t="s">
        <v>111</v>
      </c>
      <c r="CB11369" s="273" t="s">
        <v>117</v>
      </c>
      <c r="CC11369" s="273" t="s">
        <v>118</v>
      </c>
      <c r="CD11369" s="282">
        <v>5</v>
      </c>
      <c r="CE11369" s="274">
        <v>44927</v>
      </c>
      <c r="CI11369" s="273" t="s">
        <v>104</v>
      </c>
      <c r="CM11369" s="273" t="s">
        <v>73</v>
      </c>
      <c r="CN11369" s="273">
        <v>1</v>
      </c>
    </row>
    <row r="11370" spans="74:92">
      <c r="BV11370" s="273" t="s">
        <v>83</v>
      </c>
      <c r="BW11370" s="273" t="s">
        <v>287</v>
      </c>
      <c r="BX11370" s="273" t="s">
        <v>830</v>
      </c>
      <c r="BY11370" s="273" t="s">
        <v>831</v>
      </c>
      <c r="BZ11370" s="273" t="s">
        <v>110</v>
      </c>
      <c r="CA11370" s="273" t="s">
        <v>111</v>
      </c>
      <c r="CB11370" s="273" t="s">
        <v>112</v>
      </c>
      <c r="CC11370" s="273" t="s">
        <v>113</v>
      </c>
      <c r="CD11370" s="282">
        <v>4</v>
      </c>
      <c r="CE11370" s="274">
        <v>44927</v>
      </c>
      <c r="CI11370" s="273" t="s">
        <v>80</v>
      </c>
      <c r="CM11370" s="273" t="s">
        <v>73</v>
      </c>
      <c r="CN11370" s="273">
        <v>1</v>
      </c>
    </row>
    <row r="11371" spans="74:92">
      <c r="BV11371" s="273" t="s">
        <v>83</v>
      </c>
      <c r="BW11371" s="273" t="s">
        <v>287</v>
      </c>
      <c r="BX11371" s="273" t="s">
        <v>830</v>
      </c>
      <c r="BY11371" s="273" t="s">
        <v>831</v>
      </c>
      <c r="BZ11371" s="273" t="s">
        <v>126</v>
      </c>
      <c r="CA11371" s="273" t="s">
        <v>127</v>
      </c>
      <c r="CB11371" s="273" t="s">
        <v>128</v>
      </c>
      <c r="CC11371" s="273" t="s">
        <v>129</v>
      </c>
      <c r="CD11371" s="282">
        <v>6</v>
      </c>
      <c r="CE11371" s="274">
        <v>44927</v>
      </c>
      <c r="CI11371" s="273" t="s">
        <v>80</v>
      </c>
      <c r="CM11371" s="273" t="s">
        <v>73</v>
      </c>
      <c r="CN11371" s="273">
        <v>1</v>
      </c>
    </row>
    <row r="11372" spans="74:92">
      <c r="BV11372" s="273" t="s">
        <v>83</v>
      </c>
      <c r="BW11372" s="273" t="s">
        <v>287</v>
      </c>
      <c r="BX11372" s="273" t="s">
        <v>830</v>
      </c>
      <c r="BY11372" s="273" t="s">
        <v>831</v>
      </c>
      <c r="BZ11372" s="273" t="s">
        <v>126</v>
      </c>
      <c r="CA11372" s="273" t="s">
        <v>127</v>
      </c>
      <c r="CB11372" s="273" t="s">
        <v>133</v>
      </c>
      <c r="CC11372" s="273" t="s">
        <v>134</v>
      </c>
      <c r="CD11372" s="282">
        <v>7</v>
      </c>
      <c r="CE11372" s="274">
        <v>44927</v>
      </c>
      <c r="CI11372" s="273" t="s">
        <v>104</v>
      </c>
      <c r="CM11372" s="273" t="s">
        <v>73</v>
      </c>
      <c r="CN11372" s="273">
        <v>1</v>
      </c>
    </row>
    <row r="11373" spans="74:92">
      <c r="BV11373" s="273" t="s">
        <v>83</v>
      </c>
      <c r="BW11373" s="273" t="s">
        <v>287</v>
      </c>
      <c r="BX11373" s="273" t="s">
        <v>830</v>
      </c>
      <c r="BY11373" s="273" t="s">
        <v>831</v>
      </c>
      <c r="BZ11373" s="273" t="s">
        <v>151</v>
      </c>
      <c r="CA11373" s="273" t="s">
        <v>152</v>
      </c>
      <c r="CB11373" s="273" t="s">
        <v>153</v>
      </c>
      <c r="CC11373" s="273" t="s">
        <v>154</v>
      </c>
      <c r="CD11373" s="282">
        <v>10</v>
      </c>
      <c r="CE11373" s="274">
        <v>44927</v>
      </c>
      <c r="CF11373" s="273">
        <v>0</v>
      </c>
      <c r="CG11373" s="273" t="s">
        <v>80</v>
      </c>
      <c r="CH11373" s="273">
        <v>0</v>
      </c>
      <c r="CI11373" s="273" t="s">
        <v>80</v>
      </c>
      <c r="CM11373" s="273" t="s">
        <v>73</v>
      </c>
      <c r="CN11373" s="273">
        <v>1</v>
      </c>
    </row>
    <row r="11374" spans="74:92">
      <c r="BV11374" s="273" t="s">
        <v>83</v>
      </c>
      <c r="BW11374" s="273" t="s">
        <v>287</v>
      </c>
      <c r="BX11374" s="273" t="s">
        <v>830</v>
      </c>
      <c r="BY11374" s="273" t="s">
        <v>831</v>
      </c>
      <c r="BZ11374" s="273" t="s">
        <v>138</v>
      </c>
      <c r="CA11374" s="273" t="s">
        <v>139</v>
      </c>
      <c r="CB11374" s="273" t="s">
        <v>140</v>
      </c>
      <c r="CC11374" s="273" t="s">
        <v>141</v>
      </c>
      <c r="CD11374" s="282">
        <v>9</v>
      </c>
      <c r="CE11374" s="274">
        <v>44927</v>
      </c>
      <c r="CF11374" s="273">
        <v>0</v>
      </c>
      <c r="CG11374" s="273" t="s">
        <v>80</v>
      </c>
      <c r="CH11374" s="273">
        <v>0</v>
      </c>
      <c r="CI11374" s="273" t="s">
        <v>80</v>
      </c>
      <c r="CM11374" s="273" t="s">
        <v>73</v>
      </c>
      <c r="CN11374" s="273">
        <v>1</v>
      </c>
    </row>
    <row r="11375" spans="74:92">
      <c r="BV11375" s="273" t="s">
        <v>83</v>
      </c>
      <c r="BW11375" s="273" t="s">
        <v>287</v>
      </c>
      <c r="BX11375" s="273" t="s">
        <v>830</v>
      </c>
      <c r="BY11375" s="273" t="s">
        <v>831</v>
      </c>
      <c r="BZ11375" s="273" t="s">
        <v>151</v>
      </c>
      <c r="CA11375" s="273" t="s">
        <v>152</v>
      </c>
      <c r="CB11375" s="273" t="s">
        <v>161</v>
      </c>
      <c r="CC11375" s="273" t="s">
        <v>162</v>
      </c>
      <c r="CD11375" s="282">
        <v>11</v>
      </c>
      <c r="CE11375" s="274">
        <v>44927</v>
      </c>
      <c r="CF11375" s="273">
        <v>0</v>
      </c>
      <c r="CG11375" s="273" t="s">
        <v>80</v>
      </c>
      <c r="CH11375" s="273">
        <v>0</v>
      </c>
      <c r="CI11375" s="273" t="s">
        <v>80</v>
      </c>
      <c r="CM11375" s="273" t="s">
        <v>73</v>
      </c>
      <c r="CN11375" s="273">
        <v>1</v>
      </c>
    </row>
    <row r="11376" spans="74:92">
      <c r="BV11376" s="273" t="s">
        <v>83</v>
      </c>
      <c r="BW11376" s="273" t="s">
        <v>287</v>
      </c>
      <c r="BX11376" s="273" t="s">
        <v>830</v>
      </c>
      <c r="BY11376" s="273" t="s">
        <v>831</v>
      </c>
      <c r="BZ11376" s="273" t="s">
        <v>167</v>
      </c>
      <c r="CA11376" s="273" t="s">
        <v>168</v>
      </c>
      <c r="CB11376" s="273" t="s">
        <v>169</v>
      </c>
      <c r="CC11376" s="273" t="s">
        <v>170</v>
      </c>
      <c r="CD11376" s="282">
        <v>12</v>
      </c>
      <c r="CE11376" s="274">
        <v>44927</v>
      </c>
      <c r="CF11376" s="273">
        <v>0</v>
      </c>
      <c r="CG11376" s="273" t="s">
        <v>80</v>
      </c>
      <c r="CH11376" s="273">
        <v>0</v>
      </c>
      <c r="CI11376" s="273" t="s">
        <v>80</v>
      </c>
      <c r="CM11376" s="273" t="s">
        <v>73</v>
      </c>
      <c r="CN11376" s="273">
        <v>1</v>
      </c>
    </row>
    <row r="11377" spans="74:92">
      <c r="BV11377" s="273" t="s">
        <v>83</v>
      </c>
      <c r="BW11377" s="273" t="s">
        <v>287</v>
      </c>
      <c r="BX11377" s="273" t="s">
        <v>830</v>
      </c>
      <c r="BY11377" s="273" t="s">
        <v>831</v>
      </c>
      <c r="BZ11377" s="273" t="s">
        <v>167</v>
      </c>
      <c r="CA11377" s="273" t="s">
        <v>168</v>
      </c>
      <c r="CB11377" s="273" t="s">
        <v>353</v>
      </c>
      <c r="CC11377" s="273" t="s">
        <v>354</v>
      </c>
      <c r="CD11377" s="282">
        <v>13</v>
      </c>
      <c r="CE11377" s="274">
        <v>44927</v>
      </c>
      <c r="CF11377" s="273">
        <v>0</v>
      </c>
      <c r="CG11377" s="273" t="s">
        <v>80</v>
      </c>
      <c r="CH11377" s="273">
        <v>0</v>
      </c>
      <c r="CI11377" s="273" t="s">
        <v>80</v>
      </c>
      <c r="CM11377" s="273" t="s">
        <v>73</v>
      </c>
      <c r="CN11377" s="273">
        <v>1</v>
      </c>
    </row>
    <row r="11378" spans="74:92">
      <c r="BV11378" s="273" t="s">
        <v>83</v>
      </c>
      <c r="BW11378" s="273" t="s">
        <v>287</v>
      </c>
      <c r="BX11378" s="273" t="s">
        <v>830</v>
      </c>
      <c r="BY11378" s="273" t="s">
        <v>831</v>
      </c>
      <c r="BZ11378" s="273" t="s">
        <v>167</v>
      </c>
      <c r="CA11378" s="273" t="s">
        <v>168</v>
      </c>
      <c r="CB11378" s="273" t="s">
        <v>313</v>
      </c>
      <c r="CC11378" s="273" t="s">
        <v>314</v>
      </c>
      <c r="CD11378" s="282">
        <v>14</v>
      </c>
      <c r="CE11378" s="274">
        <v>44927</v>
      </c>
      <c r="CF11378" s="273">
        <v>0</v>
      </c>
      <c r="CG11378" s="273" t="s">
        <v>80</v>
      </c>
      <c r="CH11378" s="273">
        <v>0</v>
      </c>
      <c r="CI11378" s="273" t="s">
        <v>80</v>
      </c>
      <c r="CM11378" s="273" t="s">
        <v>73</v>
      </c>
      <c r="CN11378" s="273">
        <v>1</v>
      </c>
    </row>
    <row r="11379" spans="74:92">
      <c r="BV11379" s="273" t="s">
        <v>83</v>
      </c>
      <c r="BW11379" s="273" t="s">
        <v>287</v>
      </c>
      <c r="BX11379" s="273" t="s">
        <v>830</v>
      </c>
      <c r="BY11379" s="273" t="s">
        <v>831</v>
      </c>
      <c r="BZ11379" s="273" t="s">
        <v>86</v>
      </c>
      <c r="CA11379" s="273" t="s">
        <v>87</v>
      </c>
      <c r="CB11379" s="273" t="s">
        <v>179</v>
      </c>
      <c r="CC11379" s="273" t="s">
        <v>180</v>
      </c>
      <c r="CD11379" s="282">
        <v>1</v>
      </c>
      <c r="CE11379" s="274">
        <v>44927</v>
      </c>
      <c r="CG11379" s="273" t="s">
        <v>181</v>
      </c>
      <c r="CI11379" s="273" t="s">
        <v>181</v>
      </c>
      <c r="CJ11379" s="273" t="s">
        <v>1834</v>
      </c>
      <c r="CM11379" s="273" t="s">
        <v>73</v>
      </c>
      <c r="CN11379" s="273">
        <v>1</v>
      </c>
    </row>
    <row r="11380" spans="74:92">
      <c r="BV11380" s="273" t="s">
        <v>83</v>
      </c>
      <c r="BW11380" s="273" t="s">
        <v>287</v>
      </c>
      <c r="BX11380" s="273" t="s">
        <v>830</v>
      </c>
      <c r="BY11380" s="273" t="s">
        <v>831</v>
      </c>
      <c r="BZ11380" s="273" t="s">
        <v>204</v>
      </c>
      <c r="CA11380" s="273" t="s">
        <v>205</v>
      </c>
      <c r="CB11380" s="273" t="s">
        <v>206</v>
      </c>
      <c r="CC11380" s="273" t="s">
        <v>207</v>
      </c>
      <c r="CD11380" s="282">
        <v>0</v>
      </c>
      <c r="CE11380" s="274">
        <v>44927</v>
      </c>
      <c r="CG11380" s="273" t="s">
        <v>181</v>
      </c>
      <c r="CI11380" s="273" t="s">
        <v>208</v>
      </c>
      <c r="CJ11380" s="273" t="s">
        <v>209</v>
      </c>
      <c r="CM11380" s="273" t="s">
        <v>73</v>
      </c>
      <c r="CN11380" s="273">
        <v>1</v>
      </c>
    </row>
    <row r="11381" spans="74:92">
      <c r="BV11381" s="273" t="s">
        <v>83</v>
      </c>
      <c r="BW11381" s="273" t="s">
        <v>287</v>
      </c>
      <c r="BX11381" s="273" t="s">
        <v>830</v>
      </c>
      <c r="BY11381" s="273" t="s">
        <v>831</v>
      </c>
      <c r="BZ11381" s="273" t="s">
        <v>167</v>
      </c>
      <c r="CA11381" s="273" t="s">
        <v>168</v>
      </c>
      <c r="CB11381" s="273" t="s">
        <v>319</v>
      </c>
      <c r="CC11381" s="273" t="s">
        <v>320</v>
      </c>
      <c r="CD11381" s="282">
        <v>15</v>
      </c>
      <c r="CE11381" s="274">
        <v>44927</v>
      </c>
      <c r="CF11381" s="273">
        <v>0</v>
      </c>
      <c r="CG11381" s="273" t="s">
        <v>80</v>
      </c>
      <c r="CH11381" s="273">
        <v>0</v>
      </c>
      <c r="CI11381" s="273" t="s">
        <v>80</v>
      </c>
      <c r="CM11381" s="273" t="s">
        <v>73</v>
      </c>
      <c r="CN11381" s="273">
        <v>1</v>
      </c>
    </row>
    <row r="11382" spans="74:92">
      <c r="BV11382" s="273" t="s">
        <v>83</v>
      </c>
      <c r="BW11382" s="273" t="s">
        <v>287</v>
      </c>
      <c r="BX11382" s="273" t="s">
        <v>830</v>
      </c>
      <c r="BY11382" s="273" t="s">
        <v>831</v>
      </c>
      <c r="BZ11382" s="273" t="s">
        <v>138</v>
      </c>
      <c r="CA11382" s="273" t="s">
        <v>139</v>
      </c>
      <c r="CB11382" s="273" t="s">
        <v>190</v>
      </c>
      <c r="CC11382" s="273" t="s">
        <v>191</v>
      </c>
      <c r="CD11382" s="282">
        <v>8</v>
      </c>
      <c r="CE11382" s="274">
        <v>44927</v>
      </c>
      <c r="CF11382" s="273">
        <v>0</v>
      </c>
      <c r="CG11382" s="273" t="s">
        <v>80</v>
      </c>
      <c r="CH11382" s="273">
        <v>0</v>
      </c>
      <c r="CI11382" s="273" t="s">
        <v>80</v>
      </c>
      <c r="CM11382" s="273" t="s">
        <v>73</v>
      </c>
      <c r="CN11382" s="273">
        <v>1</v>
      </c>
    </row>
    <row r="11383" spans="74:92">
      <c r="BV11383" s="273" t="s">
        <v>83</v>
      </c>
      <c r="BW11383" s="273" t="s">
        <v>287</v>
      </c>
      <c r="BX11383" s="273" t="s">
        <v>830</v>
      </c>
      <c r="BY11383" s="273" t="s">
        <v>831</v>
      </c>
      <c r="BZ11383" s="273" t="s">
        <v>86</v>
      </c>
      <c r="CA11383" s="273" t="s">
        <v>87</v>
      </c>
      <c r="CB11383" s="273" t="s">
        <v>233</v>
      </c>
      <c r="CC11383" s="273" t="s">
        <v>234</v>
      </c>
      <c r="CD11383" s="282">
        <v>1</v>
      </c>
      <c r="CE11383" s="274">
        <v>44927</v>
      </c>
      <c r="CG11383" s="273" t="s">
        <v>181</v>
      </c>
      <c r="CI11383" s="273" t="s">
        <v>181</v>
      </c>
      <c r="CJ11383" s="273" t="s">
        <v>2339</v>
      </c>
      <c r="CM11383" s="273" t="s">
        <v>73</v>
      </c>
      <c r="CN11383" s="273">
        <v>1</v>
      </c>
    </row>
    <row r="11384" spans="74:92">
      <c r="BV11384" s="273" t="s">
        <v>83</v>
      </c>
      <c r="BW11384" s="273" t="s">
        <v>287</v>
      </c>
      <c r="BX11384" s="273" t="s">
        <v>830</v>
      </c>
      <c r="BY11384" s="273" t="s">
        <v>831</v>
      </c>
      <c r="BZ11384" s="273" t="s">
        <v>86</v>
      </c>
      <c r="CA11384" s="273" t="s">
        <v>87</v>
      </c>
      <c r="CB11384" s="273" t="s">
        <v>217</v>
      </c>
      <c r="CC11384" s="273" t="s">
        <v>218</v>
      </c>
      <c r="CD11384" s="282">
        <v>2</v>
      </c>
      <c r="CE11384" s="274">
        <v>44927</v>
      </c>
      <c r="CG11384" s="273" t="s">
        <v>181</v>
      </c>
      <c r="CI11384" s="273" t="s">
        <v>181</v>
      </c>
      <c r="CJ11384" s="273" t="s">
        <v>1401</v>
      </c>
      <c r="CM11384" s="273" t="s">
        <v>73</v>
      </c>
      <c r="CN11384" s="273">
        <v>1</v>
      </c>
    </row>
    <row r="11385" spans="74:92">
      <c r="BV11385" s="273" t="s">
        <v>83</v>
      </c>
      <c r="BW11385" s="273" t="s">
        <v>287</v>
      </c>
      <c r="BX11385" s="273" t="s">
        <v>830</v>
      </c>
      <c r="BY11385" s="273" t="s">
        <v>831</v>
      </c>
      <c r="BZ11385" s="273" t="s">
        <v>86</v>
      </c>
      <c r="CA11385" s="273" t="s">
        <v>87</v>
      </c>
      <c r="CB11385" s="273" t="s">
        <v>225</v>
      </c>
      <c r="CC11385" s="273" t="s">
        <v>226</v>
      </c>
      <c r="CD11385" s="282">
        <v>5</v>
      </c>
      <c r="CE11385" s="274">
        <v>44927</v>
      </c>
      <c r="CF11385" s="273">
        <v>0</v>
      </c>
      <c r="CG11385" s="273" t="s">
        <v>80</v>
      </c>
      <c r="CH11385" s="273">
        <v>0</v>
      </c>
      <c r="CI11385" s="273" t="s">
        <v>80</v>
      </c>
      <c r="CM11385" s="273" t="s">
        <v>73</v>
      </c>
      <c r="CN11385" s="273">
        <v>1</v>
      </c>
    </row>
    <row r="11386" spans="74:92">
      <c r="BV11386" s="273" t="s">
        <v>83</v>
      </c>
      <c r="BW11386" s="273" t="s">
        <v>287</v>
      </c>
      <c r="BX11386" s="273" t="s">
        <v>484</v>
      </c>
      <c r="BY11386" s="273" t="s">
        <v>485</v>
      </c>
      <c r="BZ11386" s="273" t="s">
        <v>86</v>
      </c>
      <c r="CA11386" s="273" t="s">
        <v>87</v>
      </c>
      <c r="CB11386" s="273" t="s">
        <v>225</v>
      </c>
      <c r="CC11386" s="273" t="s">
        <v>226</v>
      </c>
      <c r="CD11386" s="282">
        <v>5</v>
      </c>
      <c r="CE11386" s="274">
        <v>44927</v>
      </c>
      <c r="CF11386" s="273">
        <v>0</v>
      </c>
      <c r="CG11386" s="273" t="s">
        <v>80</v>
      </c>
      <c r="CH11386" s="273">
        <v>0</v>
      </c>
      <c r="CI11386" s="273" t="s">
        <v>80</v>
      </c>
      <c r="CM11386" s="273" t="s">
        <v>73</v>
      </c>
      <c r="CN11386" s="273">
        <v>1</v>
      </c>
    </row>
    <row r="11387" spans="74:92">
      <c r="BV11387" s="273" t="s">
        <v>83</v>
      </c>
      <c r="BW11387" s="273" t="s">
        <v>287</v>
      </c>
      <c r="BX11387" s="273" t="s">
        <v>484</v>
      </c>
      <c r="BY11387" s="273" t="s">
        <v>485</v>
      </c>
      <c r="BZ11387" s="273" t="s">
        <v>86</v>
      </c>
      <c r="CA11387" s="273" t="s">
        <v>87</v>
      </c>
      <c r="CB11387" s="273" t="s">
        <v>217</v>
      </c>
      <c r="CC11387" s="273" t="s">
        <v>218</v>
      </c>
      <c r="CD11387" s="282">
        <v>2</v>
      </c>
      <c r="CE11387" s="274">
        <v>44927</v>
      </c>
      <c r="CG11387" s="273" t="s">
        <v>181</v>
      </c>
      <c r="CI11387" s="273" t="s">
        <v>181</v>
      </c>
      <c r="CJ11387" s="273" t="s">
        <v>1377</v>
      </c>
      <c r="CM11387" s="273" t="s">
        <v>73</v>
      </c>
      <c r="CN11387" s="273">
        <v>1</v>
      </c>
    </row>
    <row r="11388" spans="74:92">
      <c r="BV11388" s="273" t="s">
        <v>83</v>
      </c>
      <c r="BW11388" s="273" t="s">
        <v>287</v>
      </c>
      <c r="BX11388" s="273" t="s">
        <v>484</v>
      </c>
      <c r="BY11388" s="273" t="s">
        <v>485</v>
      </c>
      <c r="BZ11388" s="273" t="s">
        <v>86</v>
      </c>
      <c r="CA11388" s="273" t="s">
        <v>87</v>
      </c>
      <c r="CB11388" s="273" t="s">
        <v>233</v>
      </c>
      <c r="CC11388" s="273" t="s">
        <v>234</v>
      </c>
      <c r="CD11388" s="282">
        <v>1</v>
      </c>
      <c r="CE11388" s="274">
        <v>44927</v>
      </c>
      <c r="CG11388" s="273" t="s">
        <v>181</v>
      </c>
      <c r="CI11388" s="273" t="s">
        <v>181</v>
      </c>
      <c r="CJ11388" s="273" t="s">
        <v>1602</v>
      </c>
      <c r="CM11388" s="273" t="s">
        <v>73</v>
      </c>
      <c r="CN11388" s="273">
        <v>1</v>
      </c>
    </row>
    <row r="11389" spans="74:92">
      <c r="BV11389" s="273" t="s">
        <v>83</v>
      </c>
      <c r="BW11389" s="273" t="s">
        <v>287</v>
      </c>
      <c r="BX11389" s="273" t="s">
        <v>484</v>
      </c>
      <c r="BY11389" s="273" t="s">
        <v>485</v>
      </c>
      <c r="BZ11389" s="273" t="s">
        <v>138</v>
      </c>
      <c r="CA11389" s="273" t="s">
        <v>139</v>
      </c>
      <c r="CB11389" s="273" t="s">
        <v>190</v>
      </c>
      <c r="CC11389" s="273" t="s">
        <v>191</v>
      </c>
      <c r="CD11389" s="282">
        <v>8</v>
      </c>
      <c r="CE11389" s="274">
        <v>44927</v>
      </c>
      <c r="CF11389" s="273">
        <v>0</v>
      </c>
      <c r="CG11389" s="273" t="s">
        <v>80</v>
      </c>
      <c r="CH11389" s="273">
        <v>0</v>
      </c>
      <c r="CI11389" s="273" t="s">
        <v>80</v>
      </c>
      <c r="CM11389" s="273" t="s">
        <v>73</v>
      </c>
      <c r="CN11389" s="273">
        <v>1</v>
      </c>
    </row>
    <row r="11390" spans="74:92">
      <c r="BV11390" s="273" t="s">
        <v>83</v>
      </c>
      <c r="BW11390" s="273" t="s">
        <v>287</v>
      </c>
      <c r="BX11390" s="273" t="s">
        <v>484</v>
      </c>
      <c r="BY11390" s="273" t="s">
        <v>485</v>
      </c>
      <c r="BZ11390" s="273" t="s">
        <v>167</v>
      </c>
      <c r="CA11390" s="273" t="s">
        <v>168</v>
      </c>
      <c r="CB11390" s="273" t="s">
        <v>319</v>
      </c>
      <c r="CC11390" s="273" t="s">
        <v>320</v>
      </c>
      <c r="CD11390" s="282">
        <v>15</v>
      </c>
      <c r="CE11390" s="274">
        <v>44927</v>
      </c>
      <c r="CF11390" s="273">
        <v>0</v>
      </c>
      <c r="CG11390" s="273" t="s">
        <v>80</v>
      </c>
      <c r="CH11390" s="273">
        <v>0</v>
      </c>
      <c r="CI11390" s="273" t="s">
        <v>80</v>
      </c>
      <c r="CM11390" s="273" t="s">
        <v>73</v>
      </c>
      <c r="CN11390" s="273">
        <v>1</v>
      </c>
    </row>
    <row r="11391" spans="74:92">
      <c r="BV11391" s="273" t="s">
        <v>83</v>
      </c>
      <c r="BW11391" s="273" t="s">
        <v>287</v>
      </c>
      <c r="BX11391" s="273" t="s">
        <v>484</v>
      </c>
      <c r="BY11391" s="273" t="s">
        <v>485</v>
      </c>
      <c r="BZ11391" s="273" t="s">
        <v>204</v>
      </c>
      <c r="CA11391" s="273" t="s">
        <v>205</v>
      </c>
      <c r="CB11391" s="273" t="s">
        <v>206</v>
      </c>
      <c r="CC11391" s="273" t="s">
        <v>207</v>
      </c>
      <c r="CD11391" s="282">
        <v>0</v>
      </c>
      <c r="CE11391" s="274">
        <v>44927</v>
      </c>
      <c r="CG11391" s="273" t="s">
        <v>181</v>
      </c>
      <c r="CI11391" s="273" t="s">
        <v>208</v>
      </c>
      <c r="CJ11391" s="273" t="s">
        <v>209</v>
      </c>
      <c r="CM11391" s="273" t="s">
        <v>73</v>
      </c>
      <c r="CN11391" s="273">
        <v>1</v>
      </c>
    </row>
    <row r="11392" spans="74:92">
      <c r="BV11392" s="273" t="s">
        <v>83</v>
      </c>
      <c r="BW11392" s="273" t="s">
        <v>287</v>
      </c>
      <c r="BX11392" s="273" t="s">
        <v>484</v>
      </c>
      <c r="BY11392" s="273" t="s">
        <v>485</v>
      </c>
      <c r="BZ11392" s="273" t="s">
        <v>86</v>
      </c>
      <c r="CA11392" s="273" t="s">
        <v>87</v>
      </c>
      <c r="CB11392" s="273" t="s">
        <v>179</v>
      </c>
      <c r="CC11392" s="273" t="s">
        <v>180</v>
      </c>
      <c r="CD11392" s="282">
        <v>1</v>
      </c>
      <c r="CE11392" s="274">
        <v>44927</v>
      </c>
      <c r="CG11392" s="273" t="s">
        <v>181</v>
      </c>
      <c r="CI11392" s="273" t="s">
        <v>181</v>
      </c>
      <c r="CJ11392" s="273" t="s">
        <v>1834</v>
      </c>
      <c r="CM11392" s="273" t="s">
        <v>73</v>
      </c>
      <c r="CN11392" s="273">
        <v>1</v>
      </c>
    </row>
    <row r="11393" spans="74:92">
      <c r="BV11393" s="273" t="s">
        <v>83</v>
      </c>
      <c r="BW11393" s="273" t="s">
        <v>287</v>
      </c>
      <c r="BX11393" s="273" t="s">
        <v>484</v>
      </c>
      <c r="BY11393" s="273" t="s">
        <v>485</v>
      </c>
      <c r="BZ11393" s="273" t="s">
        <v>167</v>
      </c>
      <c r="CA11393" s="273" t="s">
        <v>168</v>
      </c>
      <c r="CB11393" s="273" t="s">
        <v>313</v>
      </c>
      <c r="CC11393" s="273" t="s">
        <v>314</v>
      </c>
      <c r="CD11393" s="282">
        <v>14</v>
      </c>
      <c r="CE11393" s="274">
        <v>44927</v>
      </c>
      <c r="CF11393" s="273">
        <v>0</v>
      </c>
      <c r="CG11393" s="273" t="s">
        <v>80</v>
      </c>
      <c r="CH11393" s="273">
        <v>0</v>
      </c>
      <c r="CI11393" s="273" t="s">
        <v>80</v>
      </c>
      <c r="CM11393" s="273" t="s">
        <v>73</v>
      </c>
      <c r="CN11393" s="273">
        <v>1</v>
      </c>
    </row>
    <row r="11394" spans="74:92">
      <c r="BV11394" s="273" t="s">
        <v>83</v>
      </c>
      <c r="BW11394" s="273" t="s">
        <v>287</v>
      </c>
      <c r="BX11394" s="273" t="s">
        <v>484</v>
      </c>
      <c r="BY11394" s="273" t="s">
        <v>485</v>
      </c>
      <c r="BZ11394" s="273" t="s">
        <v>167</v>
      </c>
      <c r="CA11394" s="273" t="s">
        <v>168</v>
      </c>
      <c r="CB11394" s="273" t="s">
        <v>353</v>
      </c>
      <c r="CC11394" s="273" t="s">
        <v>354</v>
      </c>
      <c r="CD11394" s="282">
        <v>13</v>
      </c>
      <c r="CE11394" s="274">
        <v>44927</v>
      </c>
      <c r="CF11394" s="273">
        <v>0</v>
      </c>
      <c r="CG11394" s="273" t="s">
        <v>80</v>
      </c>
      <c r="CH11394" s="273">
        <v>0</v>
      </c>
      <c r="CI11394" s="273" t="s">
        <v>80</v>
      </c>
      <c r="CM11394" s="273" t="s">
        <v>73</v>
      </c>
      <c r="CN11394" s="273">
        <v>1</v>
      </c>
    </row>
    <row r="11395" spans="74:92">
      <c r="BV11395" s="273" t="s">
        <v>83</v>
      </c>
      <c r="BW11395" s="273" t="s">
        <v>287</v>
      </c>
      <c r="BX11395" s="273" t="s">
        <v>484</v>
      </c>
      <c r="BY11395" s="273" t="s">
        <v>485</v>
      </c>
      <c r="BZ11395" s="273" t="s">
        <v>167</v>
      </c>
      <c r="CA11395" s="273" t="s">
        <v>168</v>
      </c>
      <c r="CB11395" s="273" t="s">
        <v>169</v>
      </c>
      <c r="CC11395" s="273" t="s">
        <v>170</v>
      </c>
      <c r="CD11395" s="282">
        <v>12</v>
      </c>
      <c r="CE11395" s="274">
        <v>44927</v>
      </c>
      <c r="CF11395" s="273">
        <v>0</v>
      </c>
      <c r="CG11395" s="273" t="s">
        <v>80</v>
      </c>
      <c r="CH11395" s="273">
        <v>0</v>
      </c>
      <c r="CI11395" s="273" t="s">
        <v>80</v>
      </c>
      <c r="CM11395" s="273" t="s">
        <v>73</v>
      </c>
      <c r="CN11395" s="273">
        <v>1</v>
      </c>
    </row>
    <row r="11396" spans="74:92">
      <c r="BV11396" s="273" t="s">
        <v>83</v>
      </c>
      <c r="BW11396" s="273" t="s">
        <v>287</v>
      </c>
      <c r="BX11396" s="273" t="s">
        <v>484</v>
      </c>
      <c r="BY11396" s="273" t="s">
        <v>485</v>
      </c>
      <c r="BZ11396" s="273" t="s">
        <v>151</v>
      </c>
      <c r="CA11396" s="273" t="s">
        <v>152</v>
      </c>
      <c r="CB11396" s="273" t="s">
        <v>161</v>
      </c>
      <c r="CC11396" s="273" t="s">
        <v>162</v>
      </c>
      <c r="CD11396" s="282">
        <v>11</v>
      </c>
      <c r="CE11396" s="274">
        <v>44927</v>
      </c>
      <c r="CF11396" s="273">
        <v>0</v>
      </c>
      <c r="CG11396" s="273" t="s">
        <v>80</v>
      </c>
      <c r="CH11396" s="273">
        <v>0</v>
      </c>
      <c r="CI11396" s="273" t="s">
        <v>80</v>
      </c>
      <c r="CM11396" s="273" t="s">
        <v>73</v>
      </c>
      <c r="CN11396" s="273">
        <v>1</v>
      </c>
    </row>
    <row r="11397" spans="74:92">
      <c r="BV11397" s="273" t="s">
        <v>83</v>
      </c>
      <c r="BW11397" s="273" t="s">
        <v>287</v>
      </c>
      <c r="BX11397" s="273" t="s">
        <v>484</v>
      </c>
      <c r="BY11397" s="273" t="s">
        <v>485</v>
      </c>
      <c r="BZ11397" s="273" t="s">
        <v>138</v>
      </c>
      <c r="CA11397" s="273" t="s">
        <v>139</v>
      </c>
      <c r="CB11397" s="273" t="s">
        <v>140</v>
      </c>
      <c r="CC11397" s="273" t="s">
        <v>141</v>
      </c>
      <c r="CD11397" s="282">
        <v>9</v>
      </c>
      <c r="CE11397" s="274">
        <v>44927</v>
      </c>
      <c r="CF11397" s="273">
        <v>0</v>
      </c>
      <c r="CG11397" s="273" t="s">
        <v>80</v>
      </c>
      <c r="CH11397" s="273">
        <v>0</v>
      </c>
      <c r="CI11397" s="273" t="s">
        <v>80</v>
      </c>
      <c r="CM11397" s="273" t="s">
        <v>73</v>
      </c>
      <c r="CN11397" s="273">
        <v>1</v>
      </c>
    </row>
    <row r="11398" spans="74:92">
      <c r="BV11398" s="273" t="s">
        <v>83</v>
      </c>
      <c r="BW11398" s="273" t="s">
        <v>287</v>
      </c>
      <c r="BX11398" s="273" t="s">
        <v>484</v>
      </c>
      <c r="BY11398" s="273" t="s">
        <v>485</v>
      </c>
      <c r="BZ11398" s="273" t="s">
        <v>151</v>
      </c>
      <c r="CA11398" s="273" t="s">
        <v>152</v>
      </c>
      <c r="CB11398" s="273" t="s">
        <v>153</v>
      </c>
      <c r="CC11398" s="273" t="s">
        <v>154</v>
      </c>
      <c r="CD11398" s="282">
        <v>10</v>
      </c>
      <c r="CE11398" s="274">
        <v>44927</v>
      </c>
      <c r="CF11398" s="273">
        <v>0</v>
      </c>
      <c r="CG11398" s="273" t="s">
        <v>80</v>
      </c>
      <c r="CH11398" s="273">
        <v>0</v>
      </c>
      <c r="CI11398" s="273" t="s">
        <v>80</v>
      </c>
      <c r="CM11398" s="273" t="s">
        <v>73</v>
      </c>
      <c r="CN11398" s="273">
        <v>1</v>
      </c>
    </row>
    <row r="11399" spans="74:92">
      <c r="BV11399" s="273" t="s">
        <v>83</v>
      </c>
      <c r="BW11399" s="273" t="s">
        <v>287</v>
      </c>
      <c r="BX11399" s="273" t="s">
        <v>484</v>
      </c>
      <c r="BY11399" s="273" t="s">
        <v>485</v>
      </c>
      <c r="BZ11399" s="273" t="s">
        <v>126</v>
      </c>
      <c r="CA11399" s="273" t="s">
        <v>127</v>
      </c>
      <c r="CB11399" s="273" t="s">
        <v>133</v>
      </c>
      <c r="CC11399" s="273" t="s">
        <v>134</v>
      </c>
      <c r="CD11399" s="282">
        <v>7</v>
      </c>
      <c r="CE11399" s="274">
        <v>44927</v>
      </c>
      <c r="CI11399" s="273" t="s">
        <v>104</v>
      </c>
      <c r="CM11399" s="273" t="s">
        <v>73</v>
      </c>
      <c r="CN11399" s="273">
        <v>1</v>
      </c>
    </row>
    <row r="11400" spans="74:92">
      <c r="BV11400" s="273" t="s">
        <v>83</v>
      </c>
      <c r="BW11400" s="273" t="s">
        <v>287</v>
      </c>
      <c r="BX11400" s="273" t="s">
        <v>484</v>
      </c>
      <c r="BY11400" s="273" t="s">
        <v>485</v>
      </c>
      <c r="BZ11400" s="273" t="s">
        <v>126</v>
      </c>
      <c r="CA11400" s="273" t="s">
        <v>127</v>
      </c>
      <c r="CB11400" s="273" t="s">
        <v>128</v>
      </c>
      <c r="CC11400" s="273" t="s">
        <v>129</v>
      </c>
      <c r="CD11400" s="282">
        <v>6</v>
      </c>
      <c r="CE11400" s="274">
        <v>44927</v>
      </c>
      <c r="CI11400" s="273" t="s">
        <v>80</v>
      </c>
      <c r="CM11400" s="273" t="s">
        <v>73</v>
      </c>
      <c r="CN11400" s="273">
        <v>1</v>
      </c>
    </row>
    <row r="11401" spans="74:92">
      <c r="BV11401" s="273" t="s">
        <v>83</v>
      </c>
      <c r="BW11401" s="273" t="s">
        <v>287</v>
      </c>
      <c r="BX11401" s="273" t="s">
        <v>484</v>
      </c>
      <c r="BY11401" s="273" t="s">
        <v>485</v>
      </c>
      <c r="BZ11401" s="273" t="s">
        <v>110</v>
      </c>
      <c r="CA11401" s="273" t="s">
        <v>111</v>
      </c>
      <c r="CB11401" s="273" t="s">
        <v>112</v>
      </c>
      <c r="CC11401" s="273" t="s">
        <v>113</v>
      </c>
      <c r="CD11401" s="282">
        <v>4</v>
      </c>
      <c r="CE11401" s="274">
        <v>44927</v>
      </c>
      <c r="CI11401" s="273" t="s">
        <v>80</v>
      </c>
      <c r="CM11401" s="273" t="s">
        <v>73</v>
      </c>
      <c r="CN11401" s="273">
        <v>1</v>
      </c>
    </row>
    <row r="11402" spans="74:92">
      <c r="BV11402" s="273" t="s">
        <v>83</v>
      </c>
      <c r="BW11402" s="273" t="s">
        <v>287</v>
      </c>
      <c r="BX11402" s="273" t="s">
        <v>484</v>
      </c>
      <c r="BY11402" s="273" t="s">
        <v>485</v>
      </c>
      <c r="BZ11402" s="273" t="s">
        <v>110</v>
      </c>
      <c r="CA11402" s="273" t="s">
        <v>111</v>
      </c>
      <c r="CB11402" s="273" t="s">
        <v>117</v>
      </c>
      <c r="CC11402" s="273" t="s">
        <v>118</v>
      </c>
      <c r="CD11402" s="282">
        <v>5</v>
      </c>
      <c r="CE11402" s="274">
        <v>44927</v>
      </c>
      <c r="CI11402" s="273" t="s">
        <v>104</v>
      </c>
      <c r="CM11402" s="273" t="s">
        <v>73</v>
      </c>
      <c r="CN11402" s="273">
        <v>1</v>
      </c>
    </row>
    <row r="11403" spans="74:92">
      <c r="BV11403" s="273" t="s">
        <v>83</v>
      </c>
      <c r="BW11403" s="273" t="s">
        <v>287</v>
      </c>
      <c r="BX11403" s="273" t="s">
        <v>484</v>
      </c>
      <c r="BY11403" s="273" t="s">
        <v>485</v>
      </c>
      <c r="BZ11403" s="273" t="s">
        <v>86</v>
      </c>
      <c r="CA11403" s="273" t="s">
        <v>87</v>
      </c>
      <c r="CB11403" s="273" t="s">
        <v>88</v>
      </c>
      <c r="CC11403" s="273" t="s">
        <v>89</v>
      </c>
      <c r="CD11403" s="282">
        <v>3</v>
      </c>
      <c r="CE11403" s="274">
        <v>44927</v>
      </c>
      <c r="CF11403" s="273">
        <v>1023</v>
      </c>
      <c r="CG11403" s="273" t="s">
        <v>80</v>
      </c>
      <c r="CH11403" s="273">
        <v>1023</v>
      </c>
      <c r="CI11403" s="273" t="s">
        <v>80</v>
      </c>
      <c r="CM11403" s="273" t="s">
        <v>73</v>
      </c>
      <c r="CN11403" s="273">
        <v>1</v>
      </c>
    </row>
    <row r="11404" spans="74:92">
      <c r="BV11404" s="273" t="s">
        <v>83</v>
      </c>
      <c r="BW11404" s="273" t="s">
        <v>287</v>
      </c>
      <c r="BX11404" s="273" t="s">
        <v>484</v>
      </c>
      <c r="BY11404" s="273" t="s">
        <v>485</v>
      </c>
      <c r="BZ11404" s="273" t="s">
        <v>86</v>
      </c>
      <c r="CA11404" s="273" t="s">
        <v>87</v>
      </c>
      <c r="CB11404" s="273" t="s">
        <v>101</v>
      </c>
      <c r="CC11404" s="273" t="s">
        <v>102</v>
      </c>
      <c r="CD11404" s="282">
        <v>4</v>
      </c>
      <c r="CE11404" s="274">
        <v>44927</v>
      </c>
      <c r="CF11404" s="273">
        <v>61366.77</v>
      </c>
      <c r="CG11404" s="273" t="s">
        <v>2340</v>
      </c>
      <c r="CH11404" s="273">
        <v>6216.4538009999997</v>
      </c>
      <c r="CI11404" s="273" t="s">
        <v>104</v>
      </c>
      <c r="CM11404" s="273" t="s">
        <v>73</v>
      </c>
      <c r="CN11404" s="273">
        <v>1</v>
      </c>
    </row>
    <row r="11405" spans="74:92">
      <c r="BV11405" s="273" t="s">
        <v>83</v>
      </c>
      <c r="BW11405" s="273" t="s">
        <v>287</v>
      </c>
      <c r="BX11405" s="273" t="s">
        <v>892</v>
      </c>
      <c r="BY11405" s="273" t="s">
        <v>895</v>
      </c>
      <c r="BZ11405" s="273" t="s">
        <v>86</v>
      </c>
      <c r="CA11405" s="273" t="s">
        <v>87</v>
      </c>
      <c r="CB11405" s="273" t="s">
        <v>101</v>
      </c>
      <c r="CC11405" s="273" t="s">
        <v>102</v>
      </c>
      <c r="CD11405" s="282">
        <v>4</v>
      </c>
      <c r="CE11405" s="274">
        <v>44927</v>
      </c>
      <c r="CF11405" s="273">
        <v>0</v>
      </c>
      <c r="CG11405" s="273" t="s">
        <v>2341</v>
      </c>
      <c r="CH11405" s="273">
        <v>0</v>
      </c>
      <c r="CI11405" s="273" t="s">
        <v>104</v>
      </c>
      <c r="CM11405" s="273" t="s">
        <v>73</v>
      </c>
      <c r="CN11405" s="273">
        <v>1</v>
      </c>
    </row>
    <row r="11406" spans="74:92">
      <c r="BV11406" s="273" t="s">
        <v>83</v>
      </c>
      <c r="BW11406" s="273" t="s">
        <v>287</v>
      </c>
      <c r="BX11406" s="273" t="s">
        <v>892</v>
      </c>
      <c r="BY11406" s="273" t="s">
        <v>895</v>
      </c>
      <c r="BZ11406" s="273" t="s">
        <v>86</v>
      </c>
      <c r="CA11406" s="273" t="s">
        <v>87</v>
      </c>
      <c r="CB11406" s="273" t="s">
        <v>88</v>
      </c>
      <c r="CC11406" s="273" t="s">
        <v>89</v>
      </c>
      <c r="CD11406" s="282">
        <v>3</v>
      </c>
      <c r="CE11406" s="274">
        <v>44927</v>
      </c>
      <c r="CF11406" s="273">
        <v>0</v>
      </c>
      <c r="CG11406" s="273" t="s">
        <v>80</v>
      </c>
      <c r="CH11406" s="273">
        <v>0</v>
      </c>
      <c r="CI11406" s="273" t="s">
        <v>80</v>
      </c>
      <c r="CL11406" s="273" t="s">
        <v>2342</v>
      </c>
      <c r="CM11406" s="273" t="s">
        <v>73</v>
      </c>
      <c r="CN11406" s="273">
        <v>1</v>
      </c>
    </row>
    <row r="11407" spans="74:92">
      <c r="BV11407" s="273" t="s">
        <v>83</v>
      </c>
      <c r="BW11407" s="273" t="s">
        <v>287</v>
      </c>
      <c r="BX11407" s="273" t="s">
        <v>892</v>
      </c>
      <c r="BY11407" s="273" t="s">
        <v>895</v>
      </c>
      <c r="BZ11407" s="273" t="s">
        <v>110</v>
      </c>
      <c r="CA11407" s="273" t="s">
        <v>111</v>
      </c>
      <c r="CB11407" s="273" t="s">
        <v>117</v>
      </c>
      <c r="CC11407" s="273" t="s">
        <v>118</v>
      </c>
      <c r="CD11407" s="282">
        <v>5</v>
      </c>
      <c r="CE11407" s="274">
        <v>44927</v>
      </c>
      <c r="CI11407" s="273" t="s">
        <v>104</v>
      </c>
      <c r="CM11407" s="273" t="s">
        <v>73</v>
      </c>
      <c r="CN11407" s="273">
        <v>1</v>
      </c>
    </row>
    <row r="11408" spans="74:92">
      <c r="BV11408" s="273" t="s">
        <v>83</v>
      </c>
      <c r="BW11408" s="273" t="s">
        <v>287</v>
      </c>
      <c r="BX11408" s="273" t="s">
        <v>892</v>
      </c>
      <c r="BY11408" s="273" t="s">
        <v>895</v>
      </c>
      <c r="BZ11408" s="273" t="s">
        <v>110</v>
      </c>
      <c r="CA11408" s="273" t="s">
        <v>111</v>
      </c>
      <c r="CB11408" s="273" t="s">
        <v>112</v>
      </c>
      <c r="CC11408" s="273" t="s">
        <v>113</v>
      </c>
      <c r="CD11408" s="282">
        <v>4</v>
      </c>
      <c r="CE11408" s="274">
        <v>44927</v>
      </c>
      <c r="CI11408" s="273" t="s">
        <v>80</v>
      </c>
      <c r="CM11408" s="273" t="s">
        <v>73</v>
      </c>
      <c r="CN11408" s="273">
        <v>1</v>
      </c>
    </row>
    <row r="11409" spans="74:92">
      <c r="BV11409" s="273" t="s">
        <v>83</v>
      </c>
      <c r="BW11409" s="273" t="s">
        <v>287</v>
      </c>
      <c r="BX11409" s="273" t="s">
        <v>892</v>
      </c>
      <c r="BY11409" s="273" t="s">
        <v>895</v>
      </c>
      <c r="BZ11409" s="273" t="s">
        <v>126</v>
      </c>
      <c r="CA11409" s="273" t="s">
        <v>127</v>
      </c>
      <c r="CB11409" s="273" t="s">
        <v>128</v>
      </c>
      <c r="CC11409" s="273" t="s">
        <v>129</v>
      </c>
      <c r="CD11409" s="282">
        <v>6</v>
      </c>
      <c r="CE11409" s="274">
        <v>44927</v>
      </c>
      <c r="CI11409" s="273" t="s">
        <v>80</v>
      </c>
      <c r="CM11409" s="273" t="s">
        <v>73</v>
      </c>
      <c r="CN11409" s="273">
        <v>1</v>
      </c>
    </row>
    <row r="11410" spans="74:92">
      <c r="BV11410" s="273" t="s">
        <v>83</v>
      </c>
      <c r="BW11410" s="273" t="s">
        <v>287</v>
      </c>
      <c r="BX11410" s="273" t="s">
        <v>892</v>
      </c>
      <c r="BY11410" s="273" t="s">
        <v>895</v>
      </c>
      <c r="BZ11410" s="273" t="s">
        <v>126</v>
      </c>
      <c r="CA11410" s="273" t="s">
        <v>127</v>
      </c>
      <c r="CB11410" s="273" t="s">
        <v>133</v>
      </c>
      <c r="CC11410" s="273" t="s">
        <v>134</v>
      </c>
      <c r="CD11410" s="282">
        <v>7</v>
      </c>
      <c r="CE11410" s="274">
        <v>44927</v>
      </c>
      <c r="CI11410" s="273" t="s">
        <v>104</v>
      </c>
      <c r="CM11410" s="273" t="s">
        <v>73</v>
      </c>
      <c r="CN11410" s="273">
        <v>1</v>
      </c>
    </row>
    <row r="11411" spans="74:92">
      <c r="BV11411" s="273" t="s">
        <v>83</v>
      </c>
      <c r="BW11411" s="273" t="s">
        <v>287</v>
      </c>
      <c r="BX11411" s="273" t="s">
        <v>892</v>
      </c>
      <c r="BY11411" s="273" t="s">
        <v>895</v>
      </c>
      <c r="BZ11411" s="273" t="s">
        <v>151</v>
      </c>
      <c r="CA11411" s="273" t="s">
        <v>152</v>
      </c>
      <c r="CB11411" s="273" t="s">
        <v>153</v>
      </c>
      <c r="CC11411" s="273" t="s">
        <v>154</v>
      </c>
      <c r="CD11411" s="282">
        <v>10</v>
      </c>
      <c r="CE11411" s="274">
        <v>44927</v>
      </c>
      <c r="CF11411" s="273">
        <v>0</v>
      </c>
      <c r="CG11411" s="273" t="s">
        <v>80</v>
      </c>
      <c r="CH11411" s="273">
        <v>0</v>
      </c>
      <c r="CI11411" s="273" t="s">
        <v>80</v>
      </c>
      <c r="CM11411" s="273" t="s">
        <v>73</v>
      </c>
      <c r="CN11411" s="273">
        <v>1</v>
      </c>
    </row>
    <row r="11412" spans="74:92">
      <c r="BV11412" s="273" t="s">
        <v>83</v>
      </c>
      <c r="BW11412" s="273" t="s">
        <v>287</v>
      </c>
      <c r="BX11412" s="273" t="s">
        <v>892</v>
      </c>
      <c r="BY11412" s="273" t="s">
        <v>895</v>
      </c>
      <c r="BZ11412" s="273" t="s">
        <v>138</v>
      </c>
      <c r="CA11412" s="273" t="s">
        <v>139</v>
      </c>
      <c r="CB11412" s="273" t="s">
        <v>140</v>
      </c>
      <c r="CC11412" s="273" t="s">
        <v>141</v>
      </c>
      <c r="CD11412" s="282">
        <v>9</v>
      </c>
      <c r="CE11412" s="274">
        <v>44927</v>
      </c>
      <c r="CF11412" s="273">
        <v>0</v>
      </c>
      <c r="CG11412" s="273" t="s">
        <v>80</v>
      </c>
      <c r="CH11412" s="273">
        <v>0</v>
      </c>
      <c r="CI11412" s="273" t="s">
        <v>80</v>
      </c>
      <c r="CM11412" s="273" t="s">
        <v>73</v>
      </c>
      <c r="CN11412" s="273">
        <v>1</v>
      </c>
    </row>
    <row r="11413" spans="74:92">
      <c r="BV11413" s="273" t="s">
        <v>83</v>
      </c>
      <c r="BW11413" s="273" t="s">
        <v>287</v>
      </c>
      <c r="BX11413" s="273" t="s">
        <v>892</v>
      </c>
      <c r="BY11413" s="273" t="s">
        <v>895</v>
      </c>
      <c r="BZ11413" s="273" t="s">
        <v>151</v>
      </c>
      <c r="CA11413" s="273" t="s">
        <v>152</v>
      </c>
      <c r="CB11413" s="273" t="s">
        <v>161</v>
      </c>
      <c r="CC11413" s="273" t="s">
        <v>162</v>
      </c>
      <c r="CD11413" s="282">
        <v>11</v>
      </c>
      <c r="CE11413" s="274">
        <v>44927</v>
      </c>
      <c r="CF11413" s="273">
        <v>0</v>
      </c>
      <c r="CG11413" s="273" t="s">
        <v>80</v>
      </c>
      <c r="CH11413" s="273">
        <v>0</v>
      </c>
      <c r="CI11413" s="273" t="s">
        <v>80</v>
      </c>
      <c r="CM11413" s="273" t="s">
        <v>73</v>
      </c>
      <c r="CN11413" s="273">
        <v>1</v>
      </c>
    </row>
    <row r="11414" spans="74:92">
      <c r="BV11414" s="273" t="s">
        <v>83</v>
      </c>
      <c r="BW11414" s="273" t="s">
        <v>287</v>
      </c>
      <c r="BX11414" s="273" t="s">
        <v>892</v>
      </c>
      <c r="BY11414" s="273" t="s">
        <v>895</v>
      </c>
      <c r="BZ11414" s="273" t="s">
        <v>167</v>
      </c>
      <c r="CA11414" s="273" t="s">
        <v>168</v>
      </c>
      <c r="CB11414" s="273" t="s">
        <v>169</v>
      </c>
      <c r="CC11414" s="273" t="s">
        <v>170</v>
      </c>
      <c r="CD11414" s="282">
        <v>12</v>
      </c>
      <c r="CE11414" s="274">
        <v>44927</v>
      </c>
      <c r="CF11414" s="273">
        <v>0</v>
      </c>
      <c r="CG11414" s="273" t="s">
        <v>80</v>
      </c>
      <c r="CH11414" s="273">
        <v>0</v>
      </c>
      <c r="CI11414" s="273" t="s">
        <v>80</v>
      </c>
      <c r="CM11414" s="273" t="s">
        <v>73</v>
      </c>
      <c r="CN11414" s="273">
        <v>1</v>
      </c>
    </row>
    <row r="11415" spans="74:92">
      <c r="BV11415" s="273" t="s">
        <v>83</v>
      </c>
      <c r="BW11415" s="273" t="s">
        <v>287</v>
      </c>
      <c r="BX11415" s="273" t="s">
        <v>892</v>
      </c>
      <c r="BY11415" s="273" t="s">
        <v>895</v>
      </c>
      <c r="BZ11415" s="273" t="s">
        <v>167</v>
      </c>
      <c r="CA11415" s="273" t="s">
        <v>168</v>
      </c>
      <c r="CB11415" s="273" t="s">
        <v>353</v>
      </c>
      <c r="CC11415" s="273" t="s">
        <v>354</v>
      </c>
      <c r="CD11415" s="282">
        <v>13</v>
      </c>
      <c r="CE11415" s="274">
        <v>44927</v>
      </c>
      <c r="CF11415" s="273">
        <v>0</v>
      </c>
      <c r="CG11415" s="273" t="s">
        <v>80</v>
      </c>
      <c r="CH11415" s="273">
        <v>0</v>
      </c>
      <c r="CI11415" s="273" t="s">
        <v>80</v>
      </c>
      <c r="CM11415" s="273" t="s">
        <v>73</v>
      </c>
      <c r="CN11415" s="273">
        <v>1</v>
      </c>
    </row>
    <row r="11416" spans="74:92">
      <c r="BV11416" s="273" t="s">
        <v>83</v>
      </c>
      <c r="BW11416" s="273" t="s">
        <v>287</v>
      </c>
      <c r="BX11416" s="273" t="s">
        <v>892</v>
      </c>
      <c r="BY11416" s="273" t="s">
        <v>895</v>
      </c>
      <c r="BZ11416" s="273" t="s">
        <v>167</v>
      </c>
      <c r="CA11416" s="273" t="s">
        <v>168</v>
      </c>
      <c r="CB11416" s="273" t="s">
        <v>313</v>
      </c>
      <c r="CC11416" s="273" t="s">
        <v>314</v>
      </c>
      <c r="CD11416" s="282">
        <v>14</v>
      </c>
      <c r="CE11416" s="274">
        <v>44927</v>
      </c>
      <c r="CF11416" s="273">
        <v>0</v>
      </c>
      <c r="CG11416" s="273" t="s">
        <v>80</v>
      </c>
      <c r="CH11416" s="273">
        <v>0</v>
      </c>
      <c r="CI11416" s="273" t="s">
        <v>80</v>
      </c>
      <c r="CM11416" s="273" t="s">
        <v>73</v>
      </c>
      <c r="CN11416" s="273">
        <v>1</v>
      </c>
    </row>
    <row r="11417" spans="74:92">
      <c r="BV11417" s="273" t="s">
        <v>83</v>
      </c>
      <c r="BW11417" s="273" t="s">
        <v>287</v>
      </c>
      <c r="BX11417" s="273" t="s">
        <v>892</v>
      </c>
      <c r="BY11417" s="273" t="s">
        <v>895</v>
      </c>
      <c r="BZ11417" s="273" t="s">
        <v>86</v>
      </c>
      <c r="CA11417" s="273" t="s">
        <v>87</v>
      </c>
      <c r="CB11417" s="273" t="s">
        <v>179</v>
      </c>
      <c r="CC11417" s="273" t="s">
        <v>180</v>
      </c>
      <c r="CD11417" s="282">
        <v>1</v>
      </c>
      <c r="CE11417" s="274">
        <v>44927</v>
      </c>
      <c r="CG11417" s="273" t="s">
        <v>181</v>
      </c>
      <c r="CI11417" s="273" t="s">
        <v>181</v>
      </c>
      <c r="CJ11417" s="273" t="s">
        <v>1834</v>
      </c>
      <c r="CM11417" s="273" t="s">
        <v>73</v>
      </c>
      <c r="CN11417" s="273">
        <v>1</v>
      </c>
    </row>
    <row r="11418" spans="74:92">
      <c r="BV11418" s="273" t="s">
        <v>83</v>
      </c>
      <c r="BW11418" s="273" t="s">
        <v>287</v>
      </c>
      <c r="BX11418" s="273" t="s">
        <v>892</v>
      </c>
      <c r="BY11418" s="273" t="s">
        <v>895</v>
      </c>
      <c r="BZ11418" s="273" t="s">
        <v>204</v>
      </c>
      <c r="CA11418" s="273" t="s">
        <v>205</v>
      </c>
      <c r="CB11418" s="273" t="s">
        <v>206</v>
      </c>
      <c r="CC11418" s="273" t="s">
        <v>207</v>
      </c>
      <c r="CD11418" s="282">
        <v>0</v>
      </c>
      <c r="CE11418" s="274">
        <v>44927</v>
      </c>
      <c r="CG11418" s="273" t="s">
        <v>181</v>
      </c>
      <c r="CI11418" s="273" t="s">
        <v>208</v>
      </c>
      <c r="CJ11418" s="273" t="s">
        <v>209</v>
      </c>
      <c r="CM11418" s="273" t="s">
        <v>73</v>
      </c>
      <c r="CN11418" s="273">
        <v>1</v>
      </c>
    </row>
    <row r="11419" spans="74:92">
      <c r="BV11419" s="273" t="s">
        <v>83</v>
      </c>
      <c r="BW11419" s="273" t="s">
        <v>287</v>
      </c>
      <c r="BX11419" s="273" t="s">
        <v>892</v>
      </c>
      <c r="BY11419" s="273" t="s">
        <v>895</v>
      </c>
      <c r="BZ11419" s="273" t="s">
        <v>167</v>
      </c>
      <c r="CA11419" s="273" t="s">
        <v>168</v>
      </c>
      <c r="CB11419" s="273" t="s">
        <v>319</v>
      </c>
      <c r="CC11419" s="273" t="s">
        <v>320</v>
      </c>
      <c r="CD11419" s="282">
        <v>15</v>
      </c>
      <c r="CE11419" s="274">
        <v>44927</v>
      </c>
      <c r="CF11419" s="273">
        <v>0</v>
      </c>
      <c r="CG11419" s="273" t="s">
        <v>80</v>
      </c>
      <c r="CH11419" s="273">
        <v>0</v>
      </c>
      <c r="CI11419" s="273" t="s">
        <v>80</v>
      </c>
      <c r="CM11419" s="273" t="s">
        <v>73</v>
      </c>
      <c r="CN11419" s="273">
        <v>1</v>
      </c>
    </row>
    <row r="11420" spans="74:92">
      <c r="BV11420" s="273" t="s">
        <v>83</v>
      </c>
      <c r="BW11420" s="273" t="s">
        <v>287</v>
      </c>
      <c r="BX11420" s="273" t="s">
        <v>892</v>
      </c>
      <c r="BY11420" s="273" t="s">
        <v>895</v>
      </c>
      <c r="BZ11420" s="273" t="s">
        <v>138</v>
      </c>
      <c r="CA11420" s="273" t="s">
        <v>139</v>
      </c>
      <c r="CB11420" s="273" t="s">
        <v>190</v>
      </c>
      <c r="CC11420" s="273" t="s">
        <v>191</v>
      </c>
      <c r="CD11420" s="282">
        <v>8</v>
      </c>
      <c r="CE11420" s="274">
        <v>44927</v>
      </c>
      <c r="CF11420" s="273">
        <v>0</v>
      </c>
      <c r="CG11420" s="273" t="s">
        <v>80</v>
      </c>
      <c r="CH11420" s="273">
        <v>0</v>
      </c>
      <c r="CI11420" s="273" t="s">
        <v>80</v>
      </c>
      <c r="CM11420" s="273" t="s">
        <v>73</v>
      </c>
      <c r="CN11420" s="273">
        <v>1</v>
      </c>
    </row>
    <row r="11421" spans="74:92">
      <c r="BV11421" s="273" t="s">
        <v>83</v>
      </c>
      <c r="BW11421" s="273" t="s">
        <v>287</v>
      </c>
      <c r="BX11421" s="273" t="s">
        <v>892</v>
      </c>
      <c r="BY11421" s="273" t="s">
        <v>895</v>
      </c>
      <c r="BZ11421" s="273" t="s">
        <v>86</v>
      </c>
      <c r="CA11421" s="273" t="s">
        <v>87</v>
      </c>
      <c r="CB11421" s="273" t="s">
        <v>233</v>
      </c>
      <c r="CC11421" s="273" t="s">
        <v>234</v>
      </c>
      <c r="CD11421" s="282">
        <v>1</v>
      </c>
      <c r="CE11421" s="274">
        <v>44927</v>
      </c>
      <c r="CG11421" s="273" t="s">
        <v>181</v>
      </c>
      <c r="CI11421" s="273" t="s">
        <v>181</v>
      </c>
      <c r="CJ11421" s="273" t="s">
        <v>1602</v>
      </c>
      <c r="CM11421" s="273" t="s">
        <v>73</v>
      </c>
      <c r="CN11421" s="273">
        <v>1</v>
      </c>
    </row>
    <row r="11422" spans="74:92">
      <c r="BV11422" s="273" t="s">
        <v>83</v>
      </c>
      <c r="BW11422" s="273" t="s">
        <v>287</v>
      </c>
      <c r="BX11422" s="273" t="s">
        <v>892</v>
      </c>
      <c r="BY11422" s="273" t="s">
        <v>895</v>
      </c>
      <c r="BZ11422" s="273" t="s">
        <v>86</v>
      </c>
      <c r="CA11422" s="273" t="s">
        <v>87</v>
      </c>
      <c r="CB11422" s="273" t="s">
        <v>225</v>
      </c>
      <c r="CC11422" s="273" t="s">
        <v>226</v>
      </c>
      <c r="CD11422" s="282">
        <v>5</v>
      </c>
      <c r="CE11422" s="274">
        <v>44927</v>
      </c>
      <c r="CF11422" s="273">
        <v>0</v>
      </c>
      <c r="CG11422" s="273" t="s">
        <v>80</v>
      </c>
      <c r="CH11422" s="273">
        <v>0</v>
      </c>
      <c r="CI11422" s="273" t="s">
        <v>80</v>
      </c>
      <c r="CM11422" s="273" t="s">
        <v>73</v>
      </c>
      <c r="CN11422" s="273">
        <v>1</v>
      </c>
    </row>
    <row r="11423" spans="74:92">
      <c r="BV11423" s="273" t="s">
        <v>83</v>
      </c>
      <c r="BW11423" s="273" t="s">
        <v>287</v>
      </c>
      <c r="BX11423" s="273" t="s">
        <v>892</v>
      </c>
      <c r="BY11423" s="273" t="s">
        <v>895</v>
      </c>
      <c r="BZ11423" s="273" t="s">
        <v>86</v>
      </c>
      <c r="CA11423" s="273" t="s">
        <v>87</v>
      </c>
      <c r="CB11423" s="273" t="s">
        <v>217</v>
      </c>
      <c r="CC11423" s="273" t="s">
        <v>218</v>
      </c>
      <c r="CD11423" s="282">
        <v>2</v>
      </c>
      <c r="CE11423" s="274">
        <v>44927</v>
      </c>
      <c r="CG11423" s="273" t="s">
        <v>181</v>
      </c>
      <c r="CI11423" s="273" t="s">
        <v>181</v>
      </c>
      <c r="CJ11423" s="273" t="s">
        <v>122</v>
      </c>
      <c r="CL11423" s="273" t="s">
        <v>2342</v>
      </c>
      <c r="CM11423" s="273" t="s">
        <v>73</v>
      </c>
      <c r="CN11423" s="273">
        <v>1</v>
      </c>
    </row>
    <row r="11424" spans="74:92">
      <c r="BV11424" s="273" t="s">
        <v>83</v>
      </c>
      <c r="BW11424" s="273" t="s">
        <v>287</v>
      </c>
      <c r="BX11424" s="273" t="s">
        <v>892</v>
      </c>
      <c r="BY11424" s="273" t="s">
        <v>897</v>
      </c>
      <c r="BZ11424" s="273" t="s">
        <v>86</v>
      </c>
      <c r="CA11424" s="273" t="s">
        <v>87</v>
      </c>
      <c r="CB11424" s="273" t="s">
        <v>225</v>
      </c>
      <c r="CC11424" s="273" t="s">
        <v>226</v>
      </c>
      <c r="CD11424" s="282">
        <v>5</v>
      </c>
      <c r="CE11424" s="274">
        <v>44927</v>
      </c>
      <c r="CF11424" s="273">
        <v>0</v>
      </c>
      <c r="CG11424" s="273" t="s">
        <v>80</v>
      </c>
      <c r="CH11424" s="273">
        <v>0</v>
      </c>
      <c r="CI11424" s="273" t="s">
        <v>80</v>
      </c>
      <c r="CM11424" s="273" t="s">
        <v>73</v>
      </c>
      <c r="CN11424" s="273">
        <v>1</v>
      </c>
    </row>
    <row r="11425" spans="74:92">
      <c r="BV11425" s="273" t="s">
        <v>83</v>
      </c>
      <c r="BW11425" s="273" t="s">
        <v>287</v>
      </c>
      <c r="BX11425" s="273" t="s">
        <v>892</v>
      </c>
      <c r="BY11425" s="273" t="s">
        <v>897</v>
      </c>
      <c r="BZ11425" s="273" t="s">
        <v>86</v>
      </c>
      <c r="CA11425" s="273" t="s">
        <v>87</v>
      </c>
      <c r="CB11425" s="273" t="s">
        <v>217</v>
      </c>
      <c r="CC11425" s="273" t="s">
        <v>218</v>
      </c>
      <c r="CD11425" s="282">
        <v>2</v>
      </c>
      <c r="CE11425" s="274">
        <v>44927</v>
      </c>
      <c r="CG11425" s="273" t="s">
        <v>181</v>
      </c>
      <c r="CI11425" s="273" t="s">
        <v>181</v>
      </c>
      <c r="CJ11425" s="273" t="s">
        <v>1381</v>
      </c>
      <c r="CM11425" s="273" t="s">
        <v>73</v>
      </c>
      <c r="CN11425" s="273">
        <v>1</v>
      </c>
    </row>
    <row r="11426" spans="74:92">
      <c r="BV11426" s="273" t="s">
        <v>83</v>
      </c>
      <c r="BW11426" s="273" t="s">
        <v>287</v>
      </c>
      <c r="BX11426" s="273" t="s">
        <v>892</v>
      </c>
      <c r="BY11426" s="273" t="s">
        <v>897</v>
      </c>
      <c r="BZ11426" s="273" t="s">
        <v>86</v>
      </c>
      <c r="CA11426" s="273" t="s">
        <v>87</v>
      </c>
      <c r="CB11426" s="273" t="s">
        <v>233</v>
      </c>
      <c r="CC11426" s="273" t="s">
        <v>234</v>
      </c>
      <c r="CD11426" s="282">
        <v>1</v>
      </c>
      <c r="CE11426" s="274">
        <v>44927</v>
      </c>
      <c r="CG11426" s="273" t="s">
        <v>181</v>
      </c>
      <c r="CI11426" s="273" t="s">
        <v>181</v>
      </c>
      <c r="CJ11426" s="273" t="s">
        <v>1602</v>
      </c>
      <c r="CM11426" s="273" t="s">
        <v>73</v>
      </c>
      <c r="CN11426" s="273">
        <v>1</v>
      </c>
    </row>
    <row r="11427" spans="74:92">
      <c r="BV11427" s="273" t="s">
        <v>83</v>
      </c>
      <c r="BW11427" s="273" t="s">
        <v>287</v>
      </c>
      <c r="BX11427" s="273" t="s">
        <v>892</v>
      </c>
      <c r="BY11427" s="273" t="s">
        <v>897</v>
      </c>
      <c r="BZ11427" s="273" t="s">
        <v>138</v>
      </c>
      <c r="CA11427" s="273" t="s">
        <v>139</v>
      </c>
      <c r="CB11427" s="273" t="s">
        <v>190</v>
      </c>
      <c r="CC11427" s="273" t="s">
        <v>191</v>
      </c>
      <c r="CD11427" s="282">
        <v>8</v>
      </c>
      <c r="CE11427" s="274">
        <v>44927</v>
      </c>
      <c r="CF11427" s="273">
        <v>0</v>
      </c>
      <c r="CG11427" s="273" t="s">
        <v>80</v>
      </c>
      <c r="CH11427" s="273">
        <v>0</v>
      </c>
      <c r="CI11427" s="273" t="s">
        <v>80</v>
      </c>
      <c r="CM11427" s="273" t="s">
        <v>73</v>
      </c>
      <c r="CN11427" s="273">
        <v>1</v>
      </c>
    </row>
    <row r="11428" spans="74:92">
      <c r="BV11428" s="273" t="s">
        <v>83</v>
      </c>
      <c r="BW11428" s="273" t="s">
        <v>287</v>
      </c>
      <c r="BX11428" s="273" t="s">
        <v>892</v>
      </c>
      <c r="BY11428" s="273" t="s">
        <v>897</v>
      </c>
      <c r="BZ11428" s="273" t="s">
        <v>167</v>
      </c>
      <c r="CA11428" s="273" t="s">
        <v>168</v>
      </c>
      <c r="CB11428" s="273" t="s">
        <v>319</v>
      </c>
      <c r="CC11428" s="273" t="s">
        <v>320</v>
      </c>
      <c r="CD11428" s="282">
        <v>15</v>
      </c>
      <c r="CE11428" s="274">
        <v>44927</v>
      </c>
      <c r="CF11428" s="273">
        <v>0</v>
      </c>
      <c r="CG11428" s="273" t="s">
        <v>80</v>
      </c>
      <c r="CH11428" s="273">
        <v>0</v>
      </c>
      <c r="CI11428" s="273" t="s">
        <v>80</v>
      </c>
      <c r="CM11428" s="273" t="s">
        <v>73</v>
      </c>
      <c r="CN11428" s="273">
        <v>1</v>
      </c>
    </row>
    <row r="11429" spans="74:92">
      <c r="BV11429" s="273" t="s">
        <v>83</v>
      </c>
      <c r="BW11429" s="273" t="s">
        <v>287</v>
      </c>
      <c r="BX11429" s="273" t="s">
        <v>892</v>
      </c>
      <c r="BY11429" s="273" t="s">
        <v>897</v>
      </c>
      <c r="BZ11429" s="273" t="s">
        <v>86</v>
      </c>
      <c r="CA11429" s="273" t="s">
        <v>87</v>
      </c>
      <c r="CB11429" s="273" t="s">
        <v>179</v>
      </c>
      <c r="CC11429" s="273" t="s">
        <v>180</v>
      </c>
      <c r="CD11429" s="282">
        <v>1</v>
      </c>
      <c r="CE11429" s="274">
        <v>44927</v>
      </c>
      <c r="CG11429" s="273" t="s">
        <v>181</v>
      </c>
      <c r="CI11429" s="273" t="s">
        <v>181</v>
      </c>
      <c r="CJ11429" s="273" t="s">
        <v>1834</v>
      </c>
      <c r="CM11429" s="273" t="s">
        <v>73</v>
      </c>
      <c r="CN11429" s="273">
        <v>1</v>
      </c>
    </row>
    <row r="11430" spans="74:92">
      <c r="BV11430" s="273" t="s">
        <v>83</v>
      </c>
      <c r="BW11430" s="273" t="s">
        <v>287</v>
      </c>
      <c r="BX11430" s="273" t="s">
        <v>892</v>
      </c>
      <c r="BY11430" s="273" t="s">
        <v>897</v>
      </c>
      <c r="BZ11430" s="273" t="s">
        <v>204</v>
      </c>
      <c r="CA11430" s="273" t="s">
        <v>205</v>
      </c>
      <c r="CB11430" s="273" t="s">
        <v>206</v>
      </c>
      <c r="CC11430" s="273" t="s">
        <v>207</v>
      </c>
      <c r="CD11430" s="282">
        <v>0</v>
      </c>
      <c r="CE11430" s="274">
        <v>44927</v>
      </c>
      <c r="CG11430" s="273" t="s">
        <v>181</v>
      </c>
      <c r="CI11430" s="273" t="s">
        <v>208</v>
      </c>
      <c r="CJ11430" s="273" t="s">
        <v>209</v>
      </c>
      <c r="CM11430" s="273" t="s">
        <v>73</v>
      </c>
      <c r="CN11430" s="273">
        <v>1</v>
      </c>
    </row>
    <row r="11431" spans="74:92">
      <c r="BV11431" s="273" t="s">
        <v>83</v>
      </c>
      <c r="BW11431" s="273" t="s">
        <v>287</v>
      </c>
      <c r="BX11431" s="273" t="s">
        <v>892</v>
      </c>
      <c r="BY11431" s="273" t="s">
        <v>897</v>
      </c>
      <c r="BZ11431" s="273" t="s">
        <v>167</v>
      </c>
      <c r="CA11431" s="273" t="s">
        <v>168</v>
      </c>
      <c r="CB11431" s="273" t="s">
        <v>313</v>
      </c>
      <c r="CC11431" s="273" t="s">
        <v>314</v>
      </c>
      <c r="CD11431" s="282">
        <v>14</v>
      </c>
      <c r="CE11431" s="274">
        <v>44927</v>
      </c>
      <c r="CF11431" s="273">
        <v>0</v>
      </c>
      <c r="CG11431" s="273" t="s">
        <v>80</v>
      </c>
      <c r="CH11431" s="273">
        <v>0</v>
      </c>
      <c r="CI11431" s="273" t="s">
        <v>80</v>
      </c>
      <c r="CM11431" s="273" t="s">
        <v>73</v>
      </c>
      <c r="CN11431" s="273">
        <v>1</v>
      </c>
    </row>
    <row r="11432" spans="74:92">
      <c r="BV11432" s="273" t="s">
        <v>83</v>
      </c>
      <c r="BW11432" s="273" t="s">
        <v>287</v>
      </c>
      <c r="BX11432" s="273" t="s">
        <v>892</v>
      </c>
      <c r="BY11432" s="273" t="s">
        <v>897</v>
      </c>
      <c r="BZ11432" s="273" t="s">
        <v>167</v>
      </c>
      <c r="CA11432" s="273" t="s">
        <v>168</v>
      </c>
      <c r="CB11432" s="273" t="s">
        <v>353</v>
      </c>
      <c r="CC11432" s="273" t="s">
        <v>354</v>
      </c>
      <c r="CD11432" s="282">
        <v>13</v>
      </c>
      <c r="CE11432" s="274">
        <v>44927</v>
      </c>
      <c r="CF11432" s="273">
        <v>0</v>
      </c>
      <c r="CG11432" s="273" t="s">
        <v>80</v>
      </c>
      <c r="CH11432" s="273">
        <v>0</v>
      </c>
      <c r="CI11432" s="273" t="s">
        <v>80</v>
      </c>
      <c r="CM11432" s="273" t="s">
        <v>73</v>
      </c>
      <c r="CN11432" s="273">
        <v>1</v>
      </c>
    </row>
    <row r="11433" spans="74:92">
      <c r="BV11433" s="273" t="s">
        <v>83</v>
      </c>
      <c r="BW11433" s="273" t="s">
        <v>287</v>
      </c>
      <c r="BX11433" s="273" t="s">
        <v>892</v>
      </c>
      <c r="BY11433" s="273" t="s">
        <v>897</v>
      </c>
      <c r="BZ11433" s="273" t="s">
        <v>167</v>
      </c>
      <c r="CA11433" s="273" t="s">
        <v>168</v>
      </c>
      <c r="CB11433" s="273" t="s">
        <v>169</v>
      </c>
      <c r="CC11433" s="273" t="s">
        <v>170</v>
      </c>
      <c r="CD11433" s="282">
        <v>12</v>
      </c>
      <c r="CE11433" s="274">
        <v>44927</v>
      </c>
      <c r="CF11433" s="273">
        <v>0</v>
      </c>
      <c r="CG11433" s="273" t="s">
        <v>80</v>
      </c>
      <c r="CH11433" s="273">
        <v>0</v>
      </c>
      <c r="CI11433" s="273" t="s">
        <v>80</v>
      </c>
      <c r="CM11433" s="273" t="s">
        <v>73</v>
      </c>
      <c r="CN11433" s="273">
        <v>1</v>
      </c>
    </row>
    <row r="11434" spans="74:92">
      <c r="BV11434" s="273" t="s">
        <v>83</v>
      </c>
      <c r="BW11434" s="273" t="s">
        <v>287</v>
      </c>
      <c r="BX11434" s="273" t="s">
        <v>892</v>
      </c>
      <c r="BY11434" s="273" t="s">
        <v>897</v>
      </c>
      <c r="BZ11434" s="273" t="s">
        <v>151</v>
      </c>
      <c r="CA11434" s="273" t="s">
        <v>152</v>
      </c>
      <c r="CB11434" s="273" t="s">
        <v>161</v>
      </c>
      <c r="CC11434" s="273" t="s">
        <v>162</v>
      </c>
      <c r="CD11434" s="282">
        <v>11</v>
      </c>
      <c r="CE11434" s="274">
        <v>44927</v>
      </c>
      <c r="CF11434" s="273">
        <v>0</v>
      </c>
      <c r="CG11434" s="273" t="s">
        <v>80</v>
      </c>
      <c r="CH11434" s="273">
        <v>0</v>
      </c>
      <c r="CI11434" s="273" t="s">
        <v>80</v>
      </c>
      <c r="CM11434" s="273" t="s">
        <v>73</v>
      </c>
      <c r="CN11434" s="273">
        <v>1</v>
      </c>
    </row>
    <row r="11435" spans="74:92">
      <c r="BV11435" s="273" t="s">
        <v>83</v>
      </c>
      <c r="BW11435" s="273" t="s">
        <v>287</v>
      </c>
      <c r="BX11435" s="273" t="s">
        <v>892</v>
      </c>
      <c r="BY11435" s="273" t="s">
        <v>897</v>
      </c>
      <c r="BZ11435" s="273" t="s">
        <v>138</v>
      </c>
      <c r="CA11435" s="273" t="s">
        <v>139</v>
      </c>
      <c r="CB11435" s="273" t="s">
        <v>140</v>
      </c>
      <c r="CC11435" s="273" t="s">
        <v>141</v>
      </c>
      <c r="CD11435" s="282">
        <v>9</v>
      </c>
      <c r="CE11435" s="274">
        <v>44927</v>
      </c>
      <c r="CF11435" s="273">
        <v>0</v>
      </c>
      <c r="CG11435" s="273" t="s">
        <v>80</v>
      </c>
      <c r="CH11435" s="273">
        <v>0</v>
      </c>
      <c r="CI11435" s="273" t="s">
        <v>80</v>
      </c>
      <c r="CM11435" s="273" t="s">
        <v>73</v>
      </c>
      <c r="CN11435" s="273">
        <v>1</v>
      </c>
    </row>
    <row r="11436" spans="74:92">
      <c r="BV11436" s="273" t="s">
        <v>83</v>
      </c>
      <c r="BW11436" s="273" t="s">
        <v>287</v>
      </c>
      <c r="BX11436" s="273" t="s">
        <v>892</v>
      </c>
      <c r="BY11436" s="273" t="s">
        <v>897</v>
      </c>
      <c r="BZ11436" s="273" t="s">
        <v>151</v>
      </c>
      <c r="CA11436" s="273" t="s">
        <v>152</v>
      </c>
      <c r="CB11436" s="273" t="s">
        <v>153</v>
      </c>
      <c r="CC11436" s="273" t="s">
        <v>154</v>
      </c>
      <c r="CD11436" s="282">
        <v>10</v>
      </c>
      <c r="CE11436" s="274">
        <v>44927</v>
      </c>
      <c r="CF11436" s="273">
        <v>580</v>
      </c>
      <c r="CG11436" s="273" t="s">
        <v>80</v>
      </c>
      <c r="CH11436" s="273">
        <v>580</v>
      </c>
      <c r="CI11436" s="273" t="s">
        <v>80</v>
      </c>
      <c r="CM11436" s="273" t="s">
        <v>73</v>
      </c>
      <c r="CN11436" s="273">
        <v>1</v>
      </c>
    </row>
    <row r="11437" spans="74:92">
      <c r="BV11437" s="273" t="s">
        <v>83</v>
      </c>
      <c r="BW11437" s="273" t="s">
        <v>287</v>
      </c>
      <c r="BX11437" s="273" t="s">
        <v>892</v>
      </c>
      <c r="BY11437" s="273" t="s">
        <v>897</v>
      </c>
      <c r="BZ11437" s="273" t="s">
        <v>126</v>
      </c>
      <c r="CA11437" s="273" t="s">
        <v>127</v>
      </c>
      <c r="CB11437" s="273" t="s">
        <v>133</v>
      </c>
      <c r="CC11437" s="273" t="s">
        <v>134</v>
      </c>
      <c r="CD11437" s="282">
        <v>7</v>
      </c>
      <c r="CE11437" s="274">
        <v>44927</v>
      </c>
      <c r="CI11437" s="273" t="s">
        <v>104</v>
      </c>
      <c r="CM11437" s="273" t="s">
        <v>73</v>
      </c>
      <c r="CN11437" s="273">
        <v>1</v>
      </c>
    </row>
    <row r="11438" spans="74:92">
      <c r="BV11438" s="273" t="s">
        <v>83</v>
      </c>
      <c r="BW11438" s="273" t="s">
        <v>287</v>
      </c>
      <c r="BX11438" s="273" t="s">
        <v>892</v>
      </c>
      <c r="BY11438" s="273" t="s">
        <v>897</v>
      </c>
      <c r="BZ11438" s="273" t="s">
        <v>126</v>
      </c>
      <c r="CA11438" s="273" t="s">
        <v>127</v>
      </c>
      <c r="CB11438" s="273" t="s">
        <v>128</v>
      </c>
      <c r="CC11438" s="273" t="s">
        <v>129</v>
      </c>
      <c r="CD11438" s="282">
        <v>6</v>
      </c>
      <c r="CE11438" s="274">
        <v>44927</v>
      </c>
      <c r="CI11438" s="273" t="s">
        <v>80</v>
      </c>
      <c r="CM11438" s="273" t="s">
        <v>73</v>
      </c>
      <c r="CN11438" s="273">
        <v>1</v>
      </c>
    </row>
    <row r="11439" spans="74:92">
      <c r="BV11439" s="273" t="s">
        <v>83</v>
      </c>
      <c r="BW11439" s="273" t="s">
        <v>287</v>
      </c>
      <c r="BX11439" s="273" t="s">
        <v>892</v>
      </c>
      <c r="BY11439" s="273" t="s">
        <v>897</v>
      </c>
      <c r="BZ11439" s="273" t="s">
        <v>110</v>
      </c>
      <c r="CA11439" s="273" t="s">
        <v>111</v>
      </c>
      <c r="CB11439" s="273" t="s">
        <v>112</v>
      </c>
      <c r="CC11439" s="273" t="s">
        <v>113</v>
      </c>
      <c r="CD11439" s="282">
        <v>4</v>
      </c>
      <c r="CE11439" s="274">
        <v>44927</v>
      </c>
      <c r="CI11439" s="273" t="s">
        <v>80</v>
      </c>
      <c r="CM11439" s="273" t="s">
        <v>73</v>
      </c>
      <c r="CN11439" s="273">
        <v>1</v>
      </c>
    </row>
    <row r="11440" spans="74:92">
      <c r="BV11440" s="273" t="s">
        <v>83</v>
      </c>
      <c r="BW11440" s="273" t="s">
        <v>287</v>
      </c>
      <c r="BX11440" s="273" t="s">
        <v>892</v>
      </c>
      <c r="BY11440" s="273" t="s">
        <v>897</v>
      </c>
      <c r="BZ11440" s="273" t="s">
        <v>110</v>
      </c>
      <c r="CA11440" s="273" t="s">
        <v>111</v>
      </c>
      <c r="CB11440" s="273" t="s">
        <v>117</v>
      </c>
      <c r="CC11440" s="273" t="s">
        <v>118</v>
      </c>
      <c r="CD11440" s="282">
        <v>5</v>
      </c>
      <c r="CE11440" s="274">
        <v>44927</v>
      </c>
      <c r="CI11440" s="273" t="s">
        <v>104</v>
      </c>
      <c r="CM11440" s="273" t="s">
        <v>73</v>
      </c>
      <c r="CN11440" s="273">
        <v>1</v>
      </c>
    </row>
    <row r="11441" spans="74:92">
      <c r="BV11441" s="273" t="s">
        <v>83</v>
      </c>
      <c r="BW11441" s="273" t="s">
        <v>287</v>
      </c>
      <c r="BX11441" s="273" t="s">
        <v>892</v>
      </c>
      <c r="BY11441" s="273" t="s">
        <v>897</v>
      </c>
      <c r="BZ11441" s="273" t="s">
        <v>86</v>
      </c>
      <c r="CA11441" s="273" t="s">
        <v>87</v>
      </c>
      <c r="CB11441" s="273" t="s">
        <v>88</v>
      </c>
      <c r="CC11441" s="273" t="s">
        <v>89</v>
      </c>
      <c r="CD11441" s="282">
        <v>3</v>
      </c>
      <c r="CE11441" s="274">
        <v>44927</v>
      </c>
      <c r="CF11441" s="273">
        <v>580</v>
      </c>
      <c r="CG11441" s="273" t="s">
        <v>80</v>
      </c>
      <c r="CH11441" s="273">
        <v>580</v>
      </c>
      <c r="CI11441" s="273" t="s">
        <v>80</v>
      </c>
      <c r="CM11441" s="273" t="s">
        <v>73</v>
      </c>
      <c r="CN11441" s="273">
        <v>1</v>
      </c>
    </row>
    <row r="11442" spans="74:92">
      <c r="BV11442" s="273" t="s">
        <v>83</v>
      </c>
      <c r="BW11442" s="273" t="s">
        <v>287</v>
      </c>
      <c r="BX11442" s="273" t="s">
        <v>892</v>
      </c>
      <c r="BY11442" s="273" t="s">
        <v>897</v>
      </c>
      <c r="BZ11442" s="273" t="s">
        <v>86</v>
      </c>
      <c r="CA11442" s="273" t="s">
        <v>87</v>
      </c>
      <c r="CB11442" s="273" t="s">
        <v>101</v>
      </c>
      <c r="CC11442" s="273" t="s">
        <v>102</v>
      </c>
      <c r="CD11442" s="282">
        <v>4</v>
      </c>
      <c r="CE11442" s="274">
        <v>44927</v>
      </c>
      <c r="CF11442" s="273">
        <v>7306.3</v>
      </c>
      <c r="CG11442" s="273" t="s">
        <v>2341</v>
      </c>
      <c r="CH11442" s="273">
        <v>1657.580281</v>
      </c>
      <c r="CI11442" s="273" t="s">
        <v>104</v>
      </c>
      <c r="CM11442" s="273" t="s">
        <v>73</v>
      </c>
      <c r="CN11442" s="273">
        <v>1</v>
      </c>
    </row>
    <row r="11443" spans="74:92">
      <c r="BV11443" s="273" t="s">
        <v>83</v>
      </c>
      <c r="BW11443" s="273" t="s">
        <v>287</v>
      </c>
      <c r="BX11443" s="273" t="s">
        <v>913</v>
      </c>
      <c r="BY11443" s="273" t="s">
        <v>918</v>
      </c>
      <c r="BZ11443" s="273" t="s">
        <v>86</v>
      </c>
      <c r="CA11443" s="273" t="s">
        <v>87</v>
      </c>
      <c r="CB11443" s="273" t="s">
        <v>101</v>
      </c>
      <c r="CC11443" s="273" t="s">
        <v>102</v>
      </c>
      <c r="CD11443" s="282">
        <v>4</v>
      </c>
      <c r="CE11443" s="274">
        <v>44927</v>
      </c>
      <c r="CF11443" s="273">
        <v>190.98</v>
      </c>
      <c r="CG11443" s="273" t="s">
        <v>2298</v>
      </c>
      <c r="CH11443" s="273">
        <v>203.47964099999999</v>
      </c>
      <c r="CI11443" s="273" t="s">
        <v>104</v>
      </c>
      <c r="CM11443" s="273" t="s">
        <v>73</v>
      </c>
      <c r="CN11443" s="273">
        <v>1</v>
      </c>
    </row>
    <row r="11444" spans="74:92">
      <c r="BV11444" s="273" t="s">
        <v>83</v>
      </c>
      <c r="BW11444" s="273" t="s">
        <v>287</v>
      </c>
      <c r="BX11444" s="273" t="s">
        <v>913</v>
      </c>
      <c r="BY11444" s="273" t="s">
        <v>918</v>
      </c>
      <c r="BZ11444" s="273" t="s">
        <v>86</v>
      </c>
      <c r="CA11444" s="273" t="s">
        <v>87</v>
      </c>
      <c r="CB11444" s="273" t="s">
        <v>88</v>
      </c>
      <c r="CC11444" s="273" t="s">
        <v>89</v>
      </c>
      <c r="CD11444" s="282">
        <v>3</v>
      </c>
      <c r="CE11444" s="274">
        <v>44927</v>
      </c>
      <c r="CF11444" s="273">
        <v>54</v>
      </c>
      <c r="CG11444" s="273" t="s">
        <v>80</v>
      </c>
      <c r="CH11444" s="273">
        <v>54</v>
      </c>
      <c r="CI11444" s="273" t="s">
        <v>80</v>
      </c>
      <c r="CM11444" s="273" t="s">
        <v>73</v>
      </c>
      <c r="CN11444" s="273">
        <v>1</v>
      </c>
    </row>
    <row r="11445" spans="74:92">
      <c r="BV11445" s="273" t="s">
        <v>83</v>
      </c>
      <c r="BW11445" s="273" t="s">
        <v>287</v>
      </c>
      <c r="BX11445" s="273" t="s">
        <v>913</v>
      </c>
      <c r="BY11445" s="273" t="s">
        <v>918</v>
      </c>
      <c r="BZ11445" s="273" t="s">
        <v>110</v>
      </c>
      <c r="CA11445" s="273" t="s">
        <v>111</v>
      </c>
      <c r="CB11445" s="273" t="s">
        <v>117</v>
      </c>
      <c r="CC11445" s="273" t="s">
        <v>118</v>
      </c>
      <c r="CD11445" s="282">
        <v>5</v>
      </c>
      <c r="CE11445" s="274">
        <v>44927</v>
      </c>
      <c r="CI11445" s="273" t="s">
        <v>104</v>
      </c>
      <c r="CM11445" s="273" t="s">
        <v>73</v>
      </c>
      <c r="CN11445" s="273">
        <v>1</v>
      </c>
    </row>
    <row r="11446" spans="74:92">
      <c r="BV11446" s="273" t="s">
        <v>83</v>
      </c>
      <c r="BW11446" s="273" t="s">
        <v>287</v>
      </c>
      <c r="BX11446" s="273" t="s">
        <v>913</v>
      </c>
      <c r="BY11446" s="273" t="s">
        <v>918</v>
      </c>
      <c r="BZ11446" s="273" t="s">
        <v>110</v>
      </c>
      <c r="CA11446" s="273" t="s">
        <v>111</v>
      </c>
      <c r="CB11446" s="273" t="s">
        <v>112</v>
      </c>
      <c r="CC11446" s="273" t="s">
        <v>113</v>
      </c>
      <c r="CD11446" s="282">
        <v>4</v>
      </c>
      <c r="CE11446" s="274">
        <v>44927</v>
      </c>
      <c r="CI11446" s="273" t="s">
        <v>80</v>
      </c>
      <c r="CM11446" s="273" t="s">
        <v>73</v>
      </c>
      <c r="CN11446" s="273">
        <v>1</v>
      </c>
    </row>
    <row r="11447" spans="74:92">
      <c r="BV11447" s="273" t="s">
        <v>83</v>
      </c>
      <c r="BW11447" s="273" t="s">
        <v>287</v>
      </c>
      <c r="BX11447" s="273" t="s">
        <v>913</v>
      </c>
      <c r="BY11447" s="273" t="s">
        <v>918</v>
      </c>
      <c r="BZ11447" s="273" t="s">
        <v>126</v>
      </c>
      <c r="CA11447" s="273" t="s">
        <v>127</v>
      </c>
      <c r="CB11447" s="273" t="s">
        <v>128</v>
      </c>
      <c r="CC11447" s="273" t="s">
        <v>129</v>
      </c>
      <c r="CD11447" s="282">
        <v>6</v>
      </c>
      <c r="CE11447" s="274">
        <v>44927</v>
      </c>
      <c r="CI11447" s="273" t="s">
        <v>80</v>
      </c>
      <c r="CM11447" s="273" t="s">
        <v>73</v>
      </c>
      <c r="CN11447" s="273">
        <v>1</v>
      </c>
    </row>
    <row r="11448" spans="74:92">
      <c r="BV11448" s="273" t="s">
        <v>83</v>
      </c>
      <c r="BW11448" s="273" t="s">
        <v>287</v>
      </c>
      <c r="BX11448" s="273" t="s">
        <v>913</v>
      </c>
      <c r="BY11448" s="273" t="s">
        <v>918</v>
      </c>
      <c r="BZ11448" s="273" t="s">
        <v>126</v>
      </c>
      <c r="CA11448" s="273" t="s">
        <v>127</v>
      </c>
      <c r="CB11448" s="273" t="s">
        <v>133</v>
      </c>
      <c r="CC11448" s="273" t="s">
        <v>134</v>
      </c>
      <c r="CD11448" s="282">
        <v>7</v>
      </c>
      <c r="CE11448" s="274">
        <v>44927</v>
      </c>
      <c r="CI11448" s="273" t="s">
        <v>104</v>
      </c>
      <c r="CM11448" s="273" t="s">
        <v>73</v>
      </c>
      <c r="CN11448" s="273">
        <v>1</v>
      </c>
    </row>
    <row r="11449" spans="74:92">
      <c r="BV11449" s="273" t="s">
        <v>83</v>
      </c>
      <c r="BW11449" s="273" t="s">
        <v>287</v>
      </c>
      <c r="BX11449" s="273" t="s">
        <v>913</v>
      </c>
      <c r="BY11449" s="273" t="s">
        <v>918</v>
      </c>
      <c r="BZ11449" s="273" t="s">
        <v>151</v>
      </c>
      <c r="CA11449" s="273" t="s">
        <v>152</v>
      </c>
      <c r="CB11449" s="273" t="s">
        <v>153</v>
      </c>
      <c r="CC11449" s="273" t="s">
        <v>154</v>
      </c>
      <c r="CD11449" s="282">
        <v>10</v>
      </c>
      <c r="CE11449" s="274">
        <v>44927</v>
      </c>
      <c r="CF11449" s="273">
        <v>0</v>
      </c>
      <c r="CG11449" s="273" t="s">
        <v>80</v>
      </c>
      <c r="CH11449" s="273">
        <v>0</v>
      </c>
      <c r="CI11449" s="273" t="s">
        <v>80</v>
      </c>
      <c r="CM11449" s="273" t="s">
        <v>73</v>
      </c>
      <c r="CN11449" s="273">
        <v>1</v>
      </c>
    </row>
    <row r="11450" spans="74:92">
      <c r="BV11450" s="273" t="s">
        <v>83</v>
      </c>
      <c r="BW11450" s="273" t="s">
        <v>287</v>
      </c>
      <c r="BX11450" s="273" t="s">
        <v>913</v>
      </c>
      <c r="BY11450" s="273" t="s">
        <v>918</v>
      </c>
      <c r="BZ11450" s="273" t="s">
        <v>138</v>
      </c>
      <c r="CA11450" s="273" t="s">
        <v>139</v>
      </c>
      <c r="CB11450" s="273" t="s">
        <v>140</v>
      </c>
      <c r="CC11450" s="273" t="s">
        <v>141</v>
      </c>
      <c r="CD11450" s="282">
        <v>9</v>
      </c>
      <c r="CE11450" s="274">
        <v>44927</v>
      </c>
      <c r="CF11450" s="273">
        <v>0</v>
      </c>
      <c r="CG11450" s="273" t="s">
        <v>80</v>
      </c>
      <c r="CH11450" s="273">
        <v>0</v>
      </c>
      <c r="CI11450" s="273" t="s">
        <v>80</v>
      </c>
      <c r="CM11450" s="273" t="s">
        <v>73</v>
      </c>
      <c r="CN11450" s="273">
        <v>1</v>
      </c>
    </row>
    <row r="11451" spans="74:92">
      <c r="BV11451" s="273" t="s">
        <v>83</v>
      </c>
      <c r="BW11451" s="273" t="s">
        <v>287</v>
      </c>
      <c r="BX11451" s="273" t="s">
        <v>913</v>
      </c>
      <c r="BY11451" s="273" t="s">
        <v>918</v>
      </c>
      <c r="BZ11451" s="273" t="s">
        <v>151</v>
      </c>
      <c r="CA11451" s="273" t="s">
        <v>152</v>
      </c>
      <c r="CB11451" s="273" t="s">
        <v>161</v>
      </c>
      <c r="CC11451" s="273" t="s">
        <v>162</v>
      </c>
      <c r="CD11451" s="282">
        <v>11</v>
      </c>
      <c r="CE11451" s="274">
        <v>44927</v>
      </c>
      <c r="CF11451" s="273">
        <v>0</v>
      </c>
      <c r="CG11451" s="273" t="s">
        <v>80</v>
      </c>
      <c r="CH11451" s="273">
        <v>0</v>
      </c>
      <c r="CI11451" s="273" t="s">
        <v>80</v>
      </c>
      <c r="CM11451" s="273" t="s">
        <v>73</v>
      </c>
      <c r="CN11451" s="273">
        <v>1</v>
      </c>
    </row>
    <row r="11452" spans="74:92">
      <c r="BV11452" s="273" t="s">
        <v>83</v>
      </c>
      <c r="BW11452" s="273" t="s">
        <v>287</v>
      </c>
      <c r="BX11452" s="273" t="s">
        <v>913</v>
      </c>
      <c r="BY11452" s="273" t="s">
        <v>918</v>
      </c>
      <c r="BZ11452" s="273" t="s">
        <v>167</v>
      </c>
      <c r="CA11452" s="273" t="s">
        <v>168</v>
      </c>
      <c r="CB11452" s="273" t="s">
        <v>169</v>
      </c>
      <c r="CC11452" s="273" t="s">
        <v>170</v>
      </c>
      <c r="CD11452" s="282">
        <v>12</v>
      </c>
      <c r="CE11452" s="274">
        <v>44927</v>
      </c>
      <c r="CF11452" s="273">
        <v>0</v>
      </c>
      <c r="CG11452" s="273" t="s">
        <v>80</v>
      </c>
      <c r="CH11452" s="273">
        <v>0</v>
      </c>
      <c r="CI11452" s="273" t="s">
        <v>80</v>
      </c>
      <c r="CM11452" s="273" t="s">
        <v>73</v>
      </c>
      <c r="CN11452" s="273">
        <v>1</v>
      </c>
    </row>
    <row r="11453" spans="74:92">
      <c r="BV11453" s="273" t="s">
        <v>83</v>
      </c>
      <c r="BW11453" s="273" t="s">
        <v>287</v>
      </c>
      <c r="BX11453" s="273" t="s">
        <v>913</v>
      </c>
      <c r="BY11453" s="273" t="s">
        <v>918</v>
      </c>
      <c r="BZ11453" s="273" t="s">
        <v>167</v>
      </c>
      <c r="CA11453" s="273" t="s">
        <v>168</v>
      </c>
      <c r="CB11453" s="273" t="s">
        <v>353</v>
      </c>
      <c r="CC11453" s="273" t="s">
        <v>354</v>
      </c>
      <c r="CD11453" s="282">
        <v>13</v>
      </c>
      <c r="CE11453" s="274">
        <v>44927</v>
      </c>
      <c r="CF11453" s="273">
        <v>0</v>
      </c>
      <c r="CG11453" s="273" t="s">
        <v>80</v>
      </c>
      <c r="CH11453" s="273">
        <v>0</v>
      </c>
      <c r="CI11453" s="273" t="s">
        <v>80</v>
      </c>
      <c r="CM11453" s="273" t="s">
        <v>73</v>
      </c>
      <c r="CN11453" s="273">
        <v>1</v>
      </c>
    </row>
    <row r="11454" spans="74:92">
      <c r="BV11454" s="273" t="s">
        <v>83</v>
      </c>
      <c r="BW11454" s="273" t="s">
        <v>287</v>
      </c>
      <c r="BX11454" s="273" t="s">
        <v>913</v>
      </c>
      <c r="BY11454" s="273" t="s">
        <v>918</v>
      </c>
      <c r="BZ11454" s="273" t="s">
        <v>167</v>
      </c>
      <c r="CA11454" s="273" t="s">
        <v>168</v>
      </c>
      <c r="CB11454" s="273" t="s">
        <v>313</v>
      </c>
      <c r="CC11454" s="273" t="s">
        <v>314</v>
      </c>
      <c r="CD11454" s="282">
        <v>14</v>
      </c>
      <c r="CE11454" s="274">
        <v>44927</v>
      </c>
      <c r="CF11454" s="273">
        <v>0</v>
      </c>
      <c r="CG11454" s="273" t="s">
        <v>80</v>
      </c>
      <c r="CH11454" s="273">
        <v>0</v>
      </c>
      <c r="CI11454" s="273" t="s">
        <v>80</v>
      </c>
      <c r="CM11454" s="273" t="s">
        <v>73</v>
      </c>
      <c r="CN11454" s="273">
        <v>1</v>
      </c>
    </row>
    <row r="11455" spans="74:92">
      <c r="BV11455" s="273" t="s">
        <v>83</v>
      </c>
      <c r="BW11455" s="273" t="s">
        <v>287</v>
      </c>
      <c r="BX11455" s="273" t="s">
        <v>913</v>
      </c>
      <c r="BY11455" s="273" t="s">
        <v>918</v>
      </c>
      <c r="BZ11455" s="273" t="s">
        <v>204</v>
      </c>
      <c r="CA11455" s="273" t="s">
        <v>205</v>
      </c>
      <c r="CB11455" s="273" t="s">
        <v>206</v>
      </c>
      <c r="CC11455" s="273" t="s">
        <v>207</v>
      </c>
      <c r="CD11455" s="282">
        <v>0</v>
      </c>
      <c r="CE11455" s="274">
        <v>44927</v>
      </c>
      <c r="CG11455" s="273" t="s">
        <v>181</v>
      </c>
      <c r="CI11455" s="273" t="s">
        <v>208</v>
      </c>
      <c r="CJ11455" s="273" t="s">
        <v>209</v>
      </c>
      <c r="CM11455" s="273" t="s">
        <v>73</v>
      </c>
      <c r="CN11455" s="273">
        <v>1</v>
      </c>
    </row>
    <row r="11456" spans="74:92">
      <c r="BV11456" s="273" t="s">
        <v>83</v>
      </c>
      <c r="BW11456" s="273" t="s">
        <v>287</v>
      </c>
      <c r="BX11456" s="273" t="s">
        <v>913</v>
      </c>
      <c r="BY11456" s="273" t="s">
        <v>918</v>
      </c>
      <c r="BZ11456" s="273" t="s">
        <v>86</v>
      </c>
      <c r="CA11456" s="273" t="s">
        <v>87</v>
      </c>
      <c r="CB11456" s="273" t="s">
        <v>179</v>
      </c>
      <c r="CC11456" s="273" t="s">
        <v>180</v>
      </c>
      <c r="CD11456" s="282">
        <v>1</v>
      </c>
      <c r="CE11456" s="274">
        <v>44927</v>
      </c>
      <c r="CG11456" s="273" t="s">
        <v>181</v>
      </c>
      <c r="CI11456" s="273" t="s">
        <v>181</v>
      </c>
      <c r="CJ11456" s="273" t="s">
        <v>2343</v>
      </c>
      <c r="CM11456" s="273" t="s">
        <v>73</v>
      </c>
      <c r="CN11456" s="273">
        <v>1</v>
      </c>
    </row>
    <row r="11457" spans="74:92">
      <c r="BV11457" s="273" t="s">
        <v>83</v>
      </c>
      <c r="BW11457" s="273" t="s">
        <v>287</v>
      </c>
      <c r="BX11457" s="273" t="s">
        <v>913</v>
      </c>
      <c r="BY11457" s="273" t="s">
        <v>918</v>
      </c>
      <c r="BZ11457" s="273" t="s">
        <v>138</v>
      </c>
      <c r="CA11457" s="273" t="s">
        <v>139</v>
      </c>
      <c r="CB11457" s="273" t="s">
        <v>190</v>
      </c>
      <c r="CC11457" s="273" t="s">
        <v>191</v>
      </c>
      <c r="CD11457" s="282">
        <v>8</v>
      </c>
      <c r="CE11457" s="274">
        <v>44927</v>
      </c>
      <c r="CF11457" s="273">
        <v>0</v>
      </c>
      <c r="CG11457" s="273" t="s">
        <v>80</v>
      </c>
      <c r="CH11457" s="273">
        <v>0</v>
      </c>
      <c r="CI11457" s="273" t="s">
        <v>80</v>
      </c>
      <c r="CM11457" s="273" t="s">
        <v>73</v>
      </c>
      <c r="CN11457" s="273">
        <v>1</v>
      </c>
    </row>
    <row r="11458" spans="74:92">
      <c r="BV11458" s="273" t="s">
        <v>83</v>
      </c>
      <c r="BW11458" s="273" t="s">
        <v>287</v>
      </c>
      <c r="BX11458" s="273" t="s">
        <v>913</v>
      </c>
      <c r="BY11458" s="273" t="s">
        <v>918</v>
      </c>
      <c r="BZ11458" s="273" t="s">
        <v>167</v>
      </c>
      <c r="CA11458" s="273" t="s">
        <v>168</v>
      </c>
      <c r="CB11458" s="273" t="s">
        <v>319</v>
      </c>
      <c r="CC11458" s="273" t="s">
        <v>320</v>
      </c>
      <c r="CD11458" s="282">
        <v>15</v>
      </c>
      <c r="CE11458" s="274">
        <v>44927</v>
      </c>
      <c r="CF11458" s="273">
        <v>0</v>
      </c>
      <c r="CG11458" s="273" t="s">
        <v>80</v>
      </c>
      <c r="CH11458" s="273">
        <v>0</v>
      </c>
      <c r="CI11458" s="273" t="s">
        <v>80</v>
      </c>
      <c r="CM11458" s="273" t="s">
        <v>73</v>
      </c>
      <c r="CN11458" s="273">
        <v>1</v>
      </c>
    </row>
    <row r="11459" spans="74:92">
      <c r="BV11459" s="273" t="s">
        <v>83</v>
      </c>
      <c r="BW11459" s="273" t="s">
        <v>287</v>
      </c>
      <c r="BX11459" s="273" t="s">
        <v>913</v>
      </c>
      <c r="BY11459" s="273" t="s">
        <v>918</v>
      </c>
      <c r="BZ11459" s="273" t="s">
        <v>86</v>
      </c>
      <c r="CA11459" s="273" t="s">
        <v>87</v>
      </c>
      <c r="CB11459" s="273" t="s">
        <v>233</v>
      </c>
      <c r="CC11459" s="273" t="s">
        <v>234</v>
      </c>
      <c r="CD11459" s="282">
        <v>1</v>
      </c>
      <c r="CE11459" s="274">
        <v>44927</v>
      </c>
      <c r="CG11459" s="273" t="s">
        <v>181</v>
      </c>
      <c r="CI11459" s="273" t="s">
        <v>181</v>
      </c>
      <c r="CJ11459" s="273" t="s">
        <v>2344</v>
      </c>
      <c r="CM11459" s="273" t="s">
        <v>73</v>
      </c>
      <c r="CN11459" s="273">
        <v>1</v>
      </c>
    </row>
    <row r="11460" spans="74:92">
      <c r="BV11460" s="273" t="s">
        <v>83</v>
      </c>
      <c r="BW11460" s="273" t="s">
        <v>287</v>
      </c>
      <c r="BX11460" s="273" t="s">
        <v>913</v>
      </c>
      <c r="BY11460" s="273" t="s">
        <v>918</v>
      </c>
      <c r="BZ11460" s="273" t="s">
        <v>86</v>
      </c>
      <c r="CA11460" s="273" t="s">
        <v>87</v>
      </c>
      <c r="CB11460" s="273" t="s">
        <v>217</v>
      </c>
      <c r="CC11460" s="273" t="s">
        <v>218</v>
      </c>
      <c r="CD11460" s="282">
        <v>2</v>
      </c>
      <c r="CE11460" s="274">
        <v>44927</v>
      </c>
      <c r="CG11460" s="273" t="s">
        <v>181</v>
      </c>
      <c r="CI11460" s="273" t="s">
        <v>181</v>
      </c>
      <c r="CJ11460" s="273" t="s">
        <v>1404</v>
      </c>
      <c r="CM11460" s="273" t="s">
        <v>73</v>
      </c>
      <c r="CN11460" s="273">
        <v>1</v>
      </c>
    </row>
    <row r="11461" spans="74:92">
      <c r="BV11461" s="273" t="s">
        <v>83</v>
      </c>
      <c r="BW11461" s="273" t="s">
        <v>287</v>
      </c>
      <c r="BX11461" s="273" t="s">
        <v>913</v>
      </c>
      <c r="BY11461" s="273" t="s">
        <v>918</v>
      </c>
      <c r="BZ11461" s="273" t="s">
        <v>86</v>
      </c>
      <c r="CA11461" s="273" t="s">
        <v>87</v>
      </c>
      <c r="CB11461" s="273" t="s">
        <v>225</v>
      </c>
      <c r="CC11461" s="273" t="s">
        <v>226</v>
      </c>
      <c r="CD11461" s="282">
        <v>5</v>
      </c>
      <c r="CE11461" s="274">
        <v>44927</v>
      </c>
      <c r="CF11461" s="273">
        <v>0</v>
      </c>
      <c r="CG11461" s="273" t="s">
        <v>80</v>
      </c>
      <c r="CH11461" s="273">
        <v>0</v>
      </c>
      <c r="CI11461" s="273" t="s">
        <v>80</v>
      </c>
      <c r="CM11461" s="273" t="s">
        <v>73</v>
      </c>
      <c r="CN11461" s="273">
        <v>1</v>
      </c>
    </row>
    <row r="11462" spans="74:92">
      <c r="BV11462" s="273" t="s">
        <v>83</v>
      </c>
      <c r="BW11462" s="273" t="s">
        <v>287</v>
      </c>
      <c r="BX11462" s="273" t="s">
        <v>913</v>
      </c>
      <c r="BY11462" s="273" t="s">
        <v>920</v>
      </c>
      <c r="BZ11462" s="273" t="s">
        <v>86</v>
      </c>
      <c r="CA11462" s="273" t="s">
        <v>87</v>
      </c>
      <c r="CB11462" s="273" t="s">
        <v>225</v>
      </c>
      <c r="CC11462" s="273" t="s">
        <v>226</v>
      </c>
      <c r="CD11462" s="282">
        <v>5</v>
      </c>
      <c r="CE11462" s="274">
        <v>44927</v>
      </c>
      <c r="CI11462" s="273" t="s">
        <v>80</v>
      </c>
      <c r="CM11462" s="273" t="s">
        <v>73</v>
      </c>
      <c r="CN11462" s="273">
        <v>1</v>
      </c>
    </row>
    <row r="11463" spans="74:92">
      <c r="BV11463" s="273" t="s">
        <v>83</v>
      </c>
      <c r="BW11463" s="273" t="s">
        <v>287</v>
      </c>
      <c r="BX11463" s="273" t="s">
        <v>913</v>
      </c>
      <c r="BY11463" s="273" t="s">
        <v>920</v>
      </c>
      <c r="BZ11463" s="273" t="s">
        <v>86</v>
      </c>
      <c r="CA11463" s="273" t="s">
        <v>87</v>
      </c>
      <c r="CB11463" s="273" t="s">
        <v>217</v>
      </c>
      <c r="CC11463" s="273" t="s">
        <v>218</v>
      </c>
      <c r="CD11463" s="282">
        <v>2</v>
      </c>
      <c r="CE11463" s="274">
        <v>44927</v>
      </c>
      <c r="CI11463" s="273" t="s">
        <v>181</v>
      </c>
      <c r="CM11463" s="273" t="s">
        <v>73</v>
      </c>
      <c r="CN11463" s="273">
        <v>1</v>
      </c>
    </row>
    <row r="11464" spans="74:92">
      <c r="BV11464" s="273" t="s">
        <v>83</v>
      </c>
      <c r="BW11464" s="273" t="s">
        <v>287</v>
      </c>
      <c r="BX11464" s="273" t="s">
        <v>913</v>
      </c>
      <c r="BY11464" s="273" t="s">
        <v>920</v>
      </c>
      <c r="BZ11464" s="273" t="s">
        <v>86</v>
      </c>
      <c r="CA11464" s="273" t="s">
        <v>87</v>
      </c>
      <c r="CB11464" s="273" t="s">
        <v>233</v>
      </c>
      <c r="CC11464" s="273" t="s">
        <v>234</v>
      </c>
      <c r="CD11464" s="282">
        <v>1</v>
      </c>
      <c r="CE11464" s="274">
        <v>44927</v>
      </c>
      <c r="CI11464" s="273" t="s">
        <v>181</v>
      </c>
      <c r="CM11464" s="273" t="s">
        <v>73</v>
      </c>
      <c r="CN11464" s="273">
        <v>1</v>
      </c>
    </row>
    <row r="11465" spans="74:92">
      <c r="BV11465" s="273" t="s">
        <v>83</v>
      </c>
      <c r="BW11465" s="273" t="s">
        <v>287</v>
      </c>
      <c r="BX11465" s="273" t="s">
        <v>913</v>
      </c>
      <c r="BY11465" s="273" t="s">
        <v>920</v>
      </c>
      <c r="BZ11465" s="273" t="s">
        <v>167</v>
      </c>
      <c r="CA11465" s="273" t="s">
        <v>168</v>
      </c>
      <c r="CB11465" s="273" t="s">
        <v>319</v>
      </c>
      <c r="CC11465" s="273" t="s">
        <v>320</v>
      </c>
      <c r="CD11465" s="282">
        <v>15</v>
      </c>
      <c r="CE11465" s="274">
        <v>44927</v>
      </c>
      <c r="CF11465" s="273">
        <v>0</v>
      </c>
      <c r="CG11465" s="273" t="s">
        <v>80</v>
      </c>
      <c r="CH11465" s="273">
        <v>0</v>
      </c>
      <c r="CI11465" s="273" t="s">
        <v>80</v>
      </c>
      <c r="CM11465" s="273" t="s">
        <v>73</v>
      </c>
      <c r="CN11465" s="273">
        <v>1</v>
      </c>
    </row>
    <row r="11466" spans="74:92">
      <c r="BV11466" s="273" t="s">
        <v>83</v>
      </c>
      <c r="BW11466" s="273" t="s">
        <v>287</v>
      </c>
      <c r="BX11466" s="273" t="s">
        <v>913</v>
      </c>
      <c r="BY11466" s="273" t="s">
        <v>920</v>
      </c>
      <c r="BZ11466" s="273" t="s">
        <v>138</v>
      </c>
      <c r="CA11466" s="273" t="s">
        <v>139</v>
      </c>
      <c r="CB11466" s="273" t="s">
        <v>190</v>
      </c>
      <c r="CC11466" s="273" t="s">
        <v>191</v>
      </c>
      <c r="CD11466" s="282">
        <v>8</v>
      </c>
      <c r="CE11466" s="274">
        <v>44927</v>
      </c>
      <c r="CF11466" s="273">
        <v>0</v>
      </c>
      <c r="CG11466" s="273" t="s">
        <v>80</v>
      </c>
      <c r="CH11466" s="273">
        <v>0</v>
      </c>
      <c r="CI11466" s="273" t="s">
        <v>80</v>
      </c>
      <c r="CM11466" s="273" t="s">
        <v>73</v>
      </c>
      <c r="CN11466" s="273">
        <v>1</v>
      </c>
    </row>
    <row r="11467" spans="74:92">
      <c r="BV11467" s="273" t="s">
        <v>83</v>
      </c>
      <c r="BW11467" s="273" t="s">
        <v>287</v>
      </c>
      <c r="BX11467" s="273" t="s">
        <v>913</v>
      </c>
      <c r="BY11467" s="273" t="s">
        <v>920</v>
      </c>
      <c r="BZ11467" s="273" t="s">
        <v>204</v>
      </c>
      <c r="CA11467" s="273" t="s">
        <v>205</v>
      </c>
      <c r="CB11467" s="273" t="s">
        <v>206</v>
      </c>
      <c r="CC11467" s="273" t="s">
        <v>207</v>
      </c>
      <c r="CD11467" s="282">
        <v>0</v>
      </c>
      <c r="CE11467" s="274">
        <v>44927</v>
      </c>
      <c r="CG11467" s="273" t="s">
        <v>181</v>
      </c>
      <c r="CI11467" s="273" t="s">
        <v>208</v>
      </c>
      <c r="CJ11467" s="273" t="s">
        <v>2283</v>
      </c>
      <c r="CL11467" s="273" t="s">
        <v>2345</v>
      </c>
      <c r="CM11467" s="273" t="s">
        <v>73</v>
      </c>
      <c r="CN11467" s="273">
        <v>1</v>
      </c>
    </row>
    <row r="11468" spans="74:92">
      <c r="BV11468" s="273" t="s">
        <v>83</v>
      </c>
      <c r="BW11468" s="273" t="s">
        <v>287</v>
      </c>
      <c r="BX11468" s="273" t="s">
        <v>913</v>
      </c>
      <c r="BY11468" s="273" t="s">
        <v>920</v>
      </c>
      <c r="BZ11468" s="273" t="s">
        <v>86</v>
      </c>
      <c r="CA11468" s="273" t="s">
        <v>87</v>
      </c>
      <c r="CB11468" s="273" t="s">
        <v>179</v>
      </c>
      <c r="CC11468" s="273" t="s">
        <v>180</v>
      </c>
      <c r="CD11468" s="282">
        <v>1</v>
      </c>
      <c r="CE11468" s="274">
        <v>44927</v>
      </c>
      <c r="CI11468" s="273" t="s">
        <v>181</v>
      </c>
      <c r="CM11468" s="273" t="s">
        <v>73</v>
      </c>
      <c r="CN11468" s="273">
        <v>1</v>
      </c>
    </row>
    <row r="11469" spans="74:92">
      <c r="BV11469" s="273" t="s">
        <v>83</v>
      </c>
      <c r="BW11469" s="273" t="s">
        <v>287</v>
      </c>
      <c r="BX11469" s="273" t="s">
        <v>913</v>
      </c>
      <c r="BY11469" s="273" t="s">
        <v>920</v>
      </c>
      <c r="BZ11469" s="273" t="s">
        <v>167</v>
      </c>
      <c r="CA11469" s="273" t="s">
        <v>168</v>
      </c>
      <c r="CB11469" s="273" t="s">
        <v>313</v>
      </c>
      <c r="CC11469" s="273" t="s">
        <v>314</v>
      </c>
      <c r="CD11469" s="282">
        <v>14</v>
      </c>
      <c r="CE11469" s="274">
        <v>44927</v>
      </c>
      <c r="CF11469" s="273">
        <v>0</v>
      </c>
      <c r="CG11469" s="273" t="s">
        <v>80</v>
      </c>
      <c r="CH11469" s="273">
        <v>0</v>
      </c>
      <c r="CI11469" s="273" t="s">
        <v>80</v>
      </c>
      <c r="CM11469" s="273" t="s">
        <v>73</v>
      </c>
      <c r="CN11469" s="273">
        <v>1</v>
      </c>
    </row>
    <row r="11470" spans="74:92">
      <c r="BV11470" s="273" t="s">
        <v>83</v>
      </c>
      <c r="BW11470" s="273" t="s">
        <v>287</v>
      </c>
      <c r="BX11470" s="273" t="s">
        <v>913</v>
      </c>
      <c r="BY11470" s="273" t="s">
        <v>920</v>
      </c>
      <c r="BZ11470" s="273" t="s">
        <v>167</v>
      </c>
      <c r="CA11470" s="273" t="s">
        <v>168</v>
      </c>
      <c r="CB11470" s="273" t="s">
        <v>353</v>
      </c>
      <c r="CC11470" s="273" t="s">
        <v>354</v>
      </c>
      <c r="CD11470" s="282">
        <v>13</v>
      </c>
      <c r="CE11470" s="274">
        <v>44927</v>
      </c>
      <c r="CF11470" s="273">
        <v>0</v>
      </c>
      <c r="CG11470" s="273" t="s">
        <v>80</v>
      </c>
      <c r="CH11470" s="273">
        <v>0</v>
      </c>
      <c r="CI11470" s="273" t="s">
        <v>80</v>
      </c>
      <c r="CM11470" s="273" t="s">
        <v>73</v>
      </c>
      <c r="CN11470" s="273">
        <v>1</v>
      </c>
    </row>
    <row r="11471" spans="74:92">
      <c r="BV11471" s="273" t="s">
        <v>83</v>
      </c>
      <c r="BW11471" s="273" t="s">
        <v>287</v>
      </c>
      <c r="BX11471" s="273" t="s">
        <v>913</v>
      </c>
      <c r="BY11471" s="273" t="s">
        <v>920</v>
      </c>
      <c r="BZ11471" s="273" t="s">
        <v>167</v>
      </c>
      <c r="CA11471" s="273" t="s">
        <v>168</v>
      </c>
      <c r="CB11471" s="273" t="s">
        <v>169</v>
      </c>
      <c r="CC11471" s="273" t="s">
        <v>170</v>
      </c>
      <c r="CD11471" s="282">
        <v>12</v>
      </c>
      <c r="CE11471" s="274">
        <v>44927</v>
      </c>
      <c r="CF11471" s="273">
        <v>0</v>
      </c>
      <c r="CG11471" s="273" t="s">
        <v>80</v>
      </c>
      <c r="CH11471" s="273">
        <v>0</v>
      </c>
      <c r="CI11471" s="273" t="s">
        <v>80</v>
      </c>
      <c r="CM11471" s="273" t="s">
        <v>73</v>
      </c>
      <c r="CN11471" s="273">
        <v>1</v>
      </c>
    </row>
    <row r="11472" spans="74:92">
      <c r="BV11472" s="273" t="s">
        <v>83</v>
      </c>
      <c r="BW11472" s="273" t="s">
        <v>287</v>
      </c>
      <c r="BX11472" s="273" t="s">
        <v>913</v>
      </c>
      <c r="BY11472" s="273" t="s">
        <v>920</v>
      </c>
      <c r="BZ11472" s="273" t="s">
        <v>151</v>
      </c>
      <c r="CA11472" s="273" t="s">
        <v>152</v>
      </c>
      <c r="CB11472" s="273" t="s">
        <v>161</v>
      </c>
      <c r="CC11472" s="273" t="s">
        <v>162</v>
      </c>
      <c r="CD11472" s="282">
        <v>11</v>
      </c>
      <c r="CE11472" s="274">
        <v>44927</v>
      </c>
      <c r="CF11472" s="273">
        <v>0</v>
      </c>
      <c r="CG11472" s="273" t="s">
        <v>80</v>
      </c>
      <c r="CH11472" s="273">
        <v>0</v>
      </c>
      <c r="CI11472" s="273" t="s">
        <v>80</v>
      </c>
      <c r="CM11472" s="273" t="s">
        <v>73</v>
      </c>
      <c r="CN11472" s="273">
        <v>1</v>
      </c>
    </row>
    <row r="11473" spans="74:92">
      <c r="BV11473" s="273" t="s">
        <v>83</v>
      </c>
      <c r="BW11473" s="273" t="s">
        <v>287</v>
      </c>
      <c r="BX11473" s="273" t="s">
        <v>913</v>
      </c>
      <c r="BY11473" s="273" t="s">
        <v>920</v>
      </c>
      <c r="BZ11473" s="273" t="s">
        <v>151</v>
      </c>
      <c r="CA11473" s="273" t="s">
        <v>152</v>
      </c>
      <c r="CB11473" s="273" t="s">
        <v>153</v>
      </c>
      <c r="CC11473" s="273" t="s">
        <v>154</v>
      </c>
      <c r="CD11473" s="282">
        <v>10</v>
      </c>
      <c r="CE11473" s="274">
        <v>44927</v>
      </c>
      <c r="CF11473" s="273">
        <v>0</v>
      </c>
      <c r="CG11473" s="273" t="s">
        <v>80</v>
      </c>
      <c r="CH11473" s="273">
        <v>0</v>
      </c>
      <c r="CI11473" s="273" t="s">
        <v>80</v>
      </c>
      <c r="CM11473" s="273" t="s">
        <v>73</v>
      </c>
      <c r="CN11473" s="273">
        <v>1</v>
      </c>
    </row>
    <row r="11474" spans="74:92">
      <c r="BV11474" s="273" t="s">
        <v>83</v>
      </c>
      <c r="BW11474" s="273" t="s">
        <v>287</v>
      </c>
      <c r="BX11474" s="273" t="s">
        <v>913</v>
      </c>
      <c r="BY11474" s="273" t="s">
        <v>920</v>
      </c>
      <c r="BZ11474" s="273" t="s">
        <v>138</v>
      </c>
      <c r="CA11474" s="273" t="s">
        <v>139</v>
      </c>
      <c r="CB11474" s="273" t="s">
        <v>140</v>
      </c>
      <c r="CC11474" s="273" t="s">
        <v>141</v>
      </c>
      <c r="CD11474" s="282">
        <v>9</v>
      </c>
      <c r="CE11474" s="274">
        <v>44927</v>
      </c>
      <c r="CF11474" s="273">
        <v>0</v>
      </c>
      <c r="CG11474" s="273" t="s">
        <v>80</v>
      </c>
      <c r="CH11474" s="273">
        <v>0</v>
      </c>
      <c r="CI11474" s="273" t="s">
        <v>80</v>
      </c>
      <c r="CM11474" s="273" t="s">
        <v>73</v>
      </c>
      <c r="CN11474" s="273">
        <v>1</v>
      </c>
    </row>
    <row r="11475" spans="74:92">
      <c r="BV11475" s="273" t="s">
        <v>83</v>
      </c>
      <c r="BW11475" s="273" t="s">
        <v>287</v>
      </c>
      <c r="BX11475" s="273" t="s">
        <v>913</v>
      </c>
      <c r="BY11475" s="273" t="s">
        <v>920</v>
      </c>
      <c r="BZ11475" s="273" t="s">
        <v>126</v>
      </c>
      <c r="CA11475" s="273" t="s">
        <v>127</v>
      </c>
      <c r="CB11475" s="273" t="s">
        <v>133</v>
      </c>
      <c r="CC11475" s="273" t="s">
        <v>134</v>
      </c>
      <c r="CD11475" s="282">
        <v>7</v>
      </c>
      <c r="CE11475" s="274">
        <v>44927</v>
      </c>
      <c r="CI11475" s="273" t="s">
        <v>104</v>
      </c>
      <c r="CM11475" s="273" t="s">
        <v>73</v>
      </c>
      <c r="CN11475" s="273">
        <v>1</v>
      </c>
    </row>
    <row r="11476" spans="74:92">
      <c r="BV11476" s="273" t="s">
        <v>83</v>
      </c>
      <c r="BW11476" s="273" t="s">
        <v>287</v>
      </c>
      <c r="BX11476" s="273" t="s">
        <v>913</v>
      </c>
      <c r="BY11476" s="273" t="s">
        <v>920</v>
      </c>
      <c r="BZ11476" s="273" t="s">
        <v>126</v>
      </c>
      <c r="CA11476" s="273" t="s">
        <v>127</v>
      </c>
      <c r="CB11476" s="273" t="s">
        <v>128</v>
      </c>
      <c r="CC11476" s="273" t="s">
        <v>129</v>
      </c>
      <c r="CD11476" s="282">
        <v>6</v>
      </c>
      <c r="CE11476" s="274">
        <v>44927</v>
      </c>
      <c r="CI11476" s="273" t="s">
        <v>80</v>
      </c>
      <c r="CM11476" s="273" t="s">
        <v>73</v>
      </c>
      <c r="CN11476" s="273">
        <v>1</v>
      </c>
    </row>
    <row r="11477" spans="74:92">
      <c r="BV11477" s="273" t="s">
        <v>83</v>
      </c>
      <c r="BW11477" s="273" t="s">
        <v>287</v>
      </c>
      <c r="BX11477" s="273" t="s">
        <v>913</v>
      </c>
      <c r="BY11477" s="273" t="s">
        <v>920</v>
      </c>
      <c r="BZ11477" s="273" t="s">
        <v>110</v>
      </c>
      <c r="CA11477" s="273" t="s">
        <v>111</v>
      </c>
      <c r="CB11477" s="273" t="s">
        <v>112</v>
      </c>
      <c r="CC11477" s="273" t="s">
        <v>113</v>
      </c>
      <c r="CD11477" s="282">
        <v>4</v>
      </c>
      <c r="CE11477" s="274">
        <v>44927</v>
      </c>
      <c r="CF11477" s="273">
        <v>0</v>
      </c>
      <c r="CG11477" s="273" t="s">
        <v>80</v>
      </c>
      <c r="CH11477" s="273">
        <v>0</v>
      </c>
      <c r="CI11477" s="273" t="s">
        <v>80</v>
      </c>
      <c r="CL11477" s="273" t="s">
        <v>2346</v>
      </c>
      <c r="CM11477" s="273" t="s">
        <v>73</v>
      </c>
      <c r="CN11477" s="273">
        <v>1</v>
      </c>
    </row>
    <row r="11478" spans="74:92">
      <c r="BV11478" s="273" t="s">
        <v>83</v>
      </c>
      <c r="BW11478" s="273" t="s">
        <v>287</v>
      </c>
      <c r="BX11478" s="273" t="s">
        <v>913</v>
      </c>
      <c r="BY11478" s="273" t="s">
        <v>920</v>
      </c>
      <c r="BZ11478" s="273" t="s">
        <v>110</v>
      </c>
      <c r="CA11478" s="273" t="s">
        <v>111</v>
      </c>
      <c r="CB11478" s="273" t="s">
        <v>117</v>
      </c>
      <c r="CC11478" s="273" t="s">
        <v>118</v>
      </c>
      <c r="CD11478" s="282">
        <v>5</v>
      </c>
      <c r="CE11478" s="274">
        <v>44927</v>
      </c>
      <c r="CF11478" s="273">
        <v>0</v>
      </c>
      <c r="CG11478" s="273" t="s">
        <v>2298</v>
      </c>
      <c r="CH11478" s="273">
        <v>0</v>
      </c>
      <c r="CI11478" s="273" t="s">
        <v>104</v>
      </c>
      <c r="CL11478" s="273" t="s">
        <v>2347</v>
      </c>
      <c r="CM11478" s="273" t="s">
        <v>73</v>
      </c>
      <c r="CN11478" s="273">
        <v>1</v>
      </c>
    </row>
    <row r="11479" spans="74:92">
      <c r="BV11479" s="273" t="s">
        <v>83</v>
      </c>
      <c r="BW11479" s="273" t="s">
        <v>287</v>
      </c>
      <c r="BX11479" s="273" t="s">
        <v>913</v>
      </c>
      <c r="BY11479" s="273" t="s">
        <v>920</v>
      </c>
      <c r="BZ11479" s="273" t="s">
        <v>86</v>
      </c>
      <c r="CA11479" s="273" t="s">
        <v>87</v>
      </c>
      <c r="CB11479" s="273" t="s">
        <v>88</v>
      </c>
      <c r="CC11479" s="273" t="s">
        <v>89</v>
      </c>
      <c r="CD11479" s="282">
        <v>3</v>
      </c>
      <c r="CE11479" s="274">
        <v>44927</v>
      </c>
      <c r="CI11479" s="273" t="s">
        <v>80</v>
      </c>
      <c r="CM11479" s="273" t="s">
        <v>73</v>
      </c>
      <c r="CN11479" s="273">
        <v>1</v>
      </c>
    </row>
    <row r="11480" spans="74:92">
      <c r="BV11480" s="273" t="s">
        <v>83</v>
      </c>
      <c r="BW11480" s="273" t="s">
        <v>287</v>
      </c>
      <c r="BX11480" s="273" t="s">
        <v>913</v>
      </c>
      <c r="BY11480" s="273" t="s">
        <v>920</v>
      </c>
      <c r="BZ11480" s="273" t="s">
        <v>86</v>
      </c>
      <c r="CA11480" s="273" t="s">
        <v>87</v>
      </c>
      <c r="CB11480" s="273" t="s">
        <v>101</v>
      </c>
      <c r="CC11480" s="273" t="s">
        <v>102</v>
      </c>
      <c r="CD11480" s="282">
        <v>4</v>
      </c>
      <c r="CE11480" s="274">
        <v>44927</v>
      </c>
      <c r="CI11480" s="273" t="s">
        <v>104</v>
      </c>
      <c r="CM11480" s="273" t="s">
        <v>73</v>
      </c>
      <c r="CN11480" s="273">
        <v>1</v>
      </c>
    </row>
    <row r="11481" spans="74:92">
      <c r="BV11481" s="273" t="s">
        <v>83</v>
      </c>
      <c r="BW11481" s="273" t="s">
        <v>287</v>
      </c>
      <c r="BX11481" s="273" t="s">
        <v>913</v>
      </c>
      <c r="BY11481" s="273" t="s">
        <v>922</v>
      </c>
      <c r="BZ11481" s="273" t="s">
        <v>86</v>
      </c>
      <c r="CA11481" s="273" t="s">
        <v>87</v>
      </c>
      <c r="CB11481" s="273" t="s">
        <v>101</v>
      </c>
      <c r="CC11481" s="273" t="s">
        <v>102</v>
      </c>
      <c r="CD11481" s="282">
        <v>4</v>
      </c>
      <c r="CE11481" s="274">
        <v>44927</v>
      </c>
      <c r="CF11481" s="273">
        <v>0</v>
      </c>
      <c r="CG11481" s="273" t="s">
        <v>2298</v>
      </c>
      <c r="CH11481" s="273">
        <v>0</v>
      </c>
      <c r="CI11481" s="273" t="s">
        <v>104</v>
      </c>
      <c r="CL11481" s="273" t="s">
        <v>2348</v>
      </c>
      <c r="CM11481" s="273" t="s">
        <v>73</v>
      </c>
      <c r="CN11481" s="273">
        <v>1</v>
      </c>
    </row>
    <row r="11482" spans="74:92">
      <c r="BV11482" s="273" t="s">
        <v>83</v>
      </c>
      <c r="BW11482" s="273" t="s">
        <v>287</v>
      </c>
      <c r="BX11482" s="273" t="s">
        <v>913</v>
      </c>
      <c r="BY11482" s="273" t="s">
        <v>922</v>
      </c>
      <c r="BZ11482" s="273" t="s">
        <v>86</v>
      </c>
      <c r="CA11482" s="273" t="s">
        <v>87</v>
      </c>
      <c r="CB11482" s="273" t="s">
        <v>88</v>
      </c>
      <c r="CC11482" s="273" t="s">
        <v>89</v>
      </c>
      <c r="CD11482" s="282">
        <v>3</v>
      </c>
      <c r="CE11482" s="274">
        <v>44927</v>
      </c>
      <c r="CF11482" s="273">
        <v>6.7488000000000001</v>
      </c>
      <c r="CG11482" s="273" t="s">
        <v>80</v>
      </c>
      <c r="CH11482" s="273">
        <v>6.7488000000000001</v>
      </c>
      <c r="CI11482" s="273" t="s">
        <v>80</v>
      </c>
      <c r="CL11482" s="273" t="s">
        <v>2349</v>
      </c>
      <c r="CM11482" s="273" t="s">
        <v>73</v>
      </c>
      <c r="CN11482" s="273">
        <v>1</v>
      </c>
    </row>
    <row r="11483" spans="74:92">
      <c r="BV11483" s="273" t="s">
        <v>83</v>
      </c>
      <c r="BW11483" s="273" t="s">
        <v>287</v>
      </c>
      <c r="BX11483" s="273" t="s">
        <v>913</v>
      </c>
      <c r="BY11483" s="273" t="s">
        <v>922</v>
      </c>
      <c r="BZ11483" s="273" t="s">
        <v>110</v>
      </c>
      <c r="CA11483" s="273" t="s">
        <v>111</v>
      </c>
      <c r="CB11483" s="273" t="s">
        <v>117</v>
      </c>
      <c r="CC11483" s="273" t="s">
        <v>118</v>
      </c>
      <c r="CD11483" s="282">
        <v>5</v>
      </c>
      <c r="CE11483" s="274">
        <v>44927</v>
      </c>
      <c r="CI11483" s="273" t="s">
        <v>104</v>
      </c>
      <c r="CM11483" s="273" t="s">
        <v>73</v>
      </c>
      <c r="CN11483" s="273">
        <v>1</v>
      </c>
    </row>
    <row r="11484" spans="74:92">
      <c r="BV11484" s="273" t="s">
        <v>83</v>
      </c>
      <c r="BW11484" s="273" t="s">
        <v>287</v>
      </c>
      <c r="BX11484" s="273" t="s">
        <v>913</v>
      </c>
      <c r="BY11484" s="273" t="s">
        <v>922</v>
      </c>
      <c r="BZ11484" s="273" t="s">
        <v>110</v>
      </c>
      <c r="CA11484" s="273" t="s">
        <v>111</v>
      </c>
      <c r="CB11484" s="273" t="s">
        <v>112</v>
      </c>
      <c r="CC11484" s="273" t="s">
        <v>113</v>
      </c>
      <c r="CD11484" s="282">
        <v>4</v>
      </c>
      <c r="CE11484" s="274">
        <v>44927</v>
      </c>
      <c r="CI11484" s="273" t="s">
        <v>80</v>
      </c>
      <c r="CM11484" s="273" t="s">
        <v>73</v>
      </c>
      <c r="CN11484" s="273">
        <v>1</v>
      </c>
    </row>
    <row r="11485" spans="74:92">
      <c r="BV11485" s="273" t="s">
        <v>83</v>
      </c>
      <c r="BW11485" s="273" t="s">
        <v>287</v>
      </c>
      <c r="BX11485" s="273" t="s">
        <v>913</v>
      </c>
      <c r="BY11485" s="273" t="s">
        <v>922</v>
      </c>
      <c r="BZ11485" s="273" t="s">
        <v>126</v>
      </c>
      <c r="CA11485" s="273" t="s">
        <v>127</v>
      </c>
      <c r="CB11485" s="273" t="s">
        <v>128</v>
      </c>
      <c r="CC11485" s="273" t="s">
        <v>129</v>
      </c>
      <c r="CD11485" s="282">
        <v>6</v>
      </c>
      <c r="CE11485" s="274">
        <v>44927</v>
      </c>
      <c r="CI11485" s="273" t="s">
        <v>80</v>
      </c>
      <c r="CM11485" s="273" t="s">
        <v>73</v>
      </c>
      <c r="CN11485" s="273">
        <v>1</v>
      </c>
    </row>
    <row r="11486" spans="74:92">
      <c r="BV11486" s="273" t="s">
        <v>83</v>
      </c>
      <c r="BW11486" s="273" t="s">
        <v>287</v>
      </c>
      <c r="BX11486" s="273" t="s">
        <v>913</v>
      </c>
      <c r="BY11486" s="273" t="s">
        <v>922</v>
      </c>
      <c r="BZ11486" s="273" t="s">
        <v>126</v>
      </c>
      <c r="CA11486" s="273" t="s">
        <v>127</v>
      </c>
      <c r="CB11486" s="273" t="s">
        <v>133</v>
      </c>
      <c r="CC11486" s="273" t="s">
        <v>134</v>
      </c>
      <c r="CD11486" s="282">
        <v>7</v>
      </c>
      <c r="CE11486" s="274">
        <v>44927</v>
      </c>
      <c r="CI11486" s="273" t="s">
        <v>104</v>
      </c>
      <c r="CM11486" s="273" t="s">
        <v>73</v>
      </c>
      <c r="CN11486" s="273">
        <v>1</v>
      </c>
    </row>
    <row r="11487" spans="74:92">
      <c r="BV11487" s="273" t="s">
        <v>83</v>
      </c>
      <c r="BW11487" s="273" t="s">
        <v>287</v>
      </c>
      <c r="BX11487" s="273" t="s">
        <v>913</v>
      </c>
      <c r="BY11487" s="273" t="s">
        <v>922</v>
      </c>
      <c r="BZ11487" s="273" t="s">
        <v>138</v>
      </c>
      <c r="CA11487" s="273" t="s">
        <v>139</v>
      </c>
      <c r="CB11487" s="273" t="s">
        <v>140</v>
      </c>
      <c r="CC11487" s="273" t="s">
        <v>141</v>
      </c>
      <c r="CD11487" s="282">
        <v>9</v>
      </c>
      <c r="CE11487" s="274">
        <v>44927</v>
      </c>
      <c r="CF11487" s="273">
        <v>0</v>
      </c>
      <c r="CG11487" s="273" t="s">
        <v>80</v>
      </c>
      <c r="CH11487" s="273">
        <v>0</v>
      </c>
      <c r="CI11487" s="273" t="s">
        <v>80</v>
      </c>
      <c r="CM11487" s="273" t="s">
        <v>73</v>
      </c>
      <c r="CN11487" s="273">
        <v>1</v>
      </c>
    </row>
    <row r="11488" spans="74:92">
      <c r="BV11488" s="273" t="s">
        <v>83</v>
      </c>
      <c r="BW11488" s="273" t="s">
        <v>287</v>
      </c>
      <c r="BX11488" s="273" t="s">
        <v>913</v>
      </c>
      <c r="BY11488" s="273" t="s">
        <v>922</v>
      </c>
      <c r="BZ11488" s="273" t="s">
        <v>151</v>
      </c>
      <c r="CA11488" s="273" t="s">
        <v>152</v>
      </c>
      <c r="CB11488" s="273" t="s">
        <v>153</v>
      </c>
      <c r="CC11488" s="273" t="s">
        <v>154</v>
      </c>
      <c r="CD11488" s="282">
        <v>10</v>
      </c>
      <c r="CE11488" s="274">
        <v>44927</v>
      </c>
      <c r="CF11488" s="273">
        <v>0</v>
      </c>
      <c r="CG11488" s="273" t="s">
        <v>80</v>
      </c>
      <c r="CH11488" s="273">
        <v>0</v>
      </c>
      <c r="CI11488" s="273" t="s">
        <v>80</v>
      </c>
      <c r="CM11488" s="273" t="s">
        <v>73</v>
      </c>
      <c r="CN11488" s="273">
        <v>1</v>
      </c>
    </row>
    <row r="11489" spans="74:92">
      <c r="BV11489" s="273" t="s">
        <v>83</v>
      </c>
      <c r="BW11489" s="273" t="s">
        <v>287</v>
      </c>
      <c r="BX11489" s="273" t="s">
        <v>913</v>
      </c>
      <c r="BY11489" s="273" t="s">
        <v>922</v>
      </c>
      <c r="BZ11489" s="273" t="s">
        <v>151</v>
      </c>
      <c r="CA11489" s="273" t="s">
        <v>152</v>
      </c>
      <c r="CB11489" s="273" t="s">
        <v>161</v>
      </c>
      <c r="CC11489" s="273" t="s">
        <v>162</v>
      </c>
      <c r="CD11489" s="282">
        <v>11</v>
      </c>
      <c r="CE11489" s="274">
        <v>44927</v>
      </c>
      <c r="CF11489" s="273">
        <v>0</v>
      </c>
      <c r="CG11489" s="273" t="s">
        <v>80</v>
      </c>
      <c r="CH11489" s="273">
        <v>0</v>
      </c>
      <c r="CI11489" s="273" t="s">
        <v>80</v>
      </c>
      <c r="CM11489" s="273" t="s">
        <v>73</v>
      </c>
      <c r="CN11489" s="273">
        <v>1</v>
      </c>
    </row>
    <row r="11490" spans="74:92">
      <c r="BV11490" s="273" t="s">
        <v>83</v>
      </c>
      <c r="BW11490" s="273" t="s">
        <v>287</v>
      </c>
      <c r="BX11490" s="273" t="s">
        <v>913</v>
      </c>
      <c r="BY11490" s="273" t="s">
        <v>922</v>
      </c>
      <c r="BZ11490" s="273" t="s">
        <v>167</v>
      </c>
      <c r="CA11490" s="273" t="s">
        <v>168</v>
      </c>
      <c r="CB11490" s="273" t="s">
        <v>169</v>
      </c>
      <c r="CC11490" s="273" t="s">
        <v>170</v>
      </c>
      <c r="CD11490" s="282">
        <v>12</v>
      </c>
      <c r="CE11490" s="274">
        <v>44927</v>
      </c>
      <c r="CF11490" s="273">
        <v>0</v>
      </c>
      <c r="CG11490" s="273" t="s">
        <v>80</v>
      </c>
      <c r="CH11490" s="273">
        <v>0</v>
      </c>
      <c r="CI11490" s="273" t="s">
        <v>80</v>
      </c>
      <c r="CM11490" s="273" t="s">
        <v>73</v>
      </c>
      <c r="CN11490" s="273">
        <v>1</v>
      </c>
    </row>
    <row r="11491" spans="74:92">
      <c r="BV11491" s="273" t="s">
        <v>83</v>
      </c>
      <c r="BW11491" s="273" t="s">
        <v>287</v>
      </c>
      <c r="BX11491" s="273" t="s">
        <v>913</v>
      </c>
      <c r="BY11491" s="273" t="s">
        <v>922</v>
      </c>
      <c r="BZ11491" s="273" t="s">
        <v>167</v>
      </c>
      <c r="CA11491" s="273" t="s">
        <v>168</v>
      </c>
      <c r="CB11491" s="273" t="s">
        <v>353</v>
      </c>
      <c r="CC11491" s="273" t="s">
        <v>354</v>
      </c>
      <c r="CD11491" s="282">
        <v>13</v>
      </c>
      <c r="CE11491" s="274">
        <v>44927</v>
      </c>
      <c r="CF11491" s="273">
        <v>0</v>
      </c>
      <c r="CG11491" s="273" t="s">
        <v>80</v>
      </c>
      <c r="CH11491" s="273">
        <v>0</v>
      </c>
      <c r="CI11491" s="273" t="s">
        <v>80</v>
      </c>
      <c r="CM11491" s="273" t="s">
        <v>73</v>
      </c>
      <c r="CN11491" s="273">
        <v>1</v>
      </c>
    </row>
    <row r="11492" spans="74:92">
      <c r="BV11492" s="273" t="s">
        <v>83</v>
      </c>
      <c r="BW11492" s="273" t="s">
        <v>287</v>
      </c>
      <c r="BX11492" s="273" t="s">
        <v>913</v>
      </c>
      <c r="BY11492" s="273" t="s">
        <v>922</v>
      </c>
      <c r="BZ11492" s="273" t="s">
        <v>167</v>
      </c>
      <c r="CA11492" s="273" t="s">
        <v>168</v>
      </c>
      <c r="CB11492" s="273" t="s">
        <v>313</v>
      </c>
      <c r="CC11492" s="273" t="s">
        <v>314</v>
      </c>
      <c r="CD11492" s="282">
        <v>14</v>
      </c>
      <c r="CE11492" s="274">
        <v>44927</v>
      </c>
      <c r="CF11492" s="273">
        <v>0</v>
      </c>
      <c r="CG11492" s="273" t="s">
        <v>80</v>
      </c>
      <c r="CH11492" s="273">
        <v>0</v>
      </c>
      <c r="CI11492" s="273" t="s">
        <v>80</v>
      </c>
      <c r="CM11492" s="273" t="s">
        <v>73</v>
      </c>
      <c r="CN11492" s="273">
        <v>1</v>
      </c>
    </row>
    <row r="11493" spans="74:92">
      <c r="BV11493" s="273" t="s">
        <v>83</v>
      </c>
      <c r="BW11493" s="273" t="s">
        <v>287</v>
      </c>
      <c r="BX11493" s="273" t="s">
        <v>913</v>
      </c>
      <c r="BY11493" s="273" t="s">
        <v>922</v>
      </c>
      <c r="BZ11493" s="273" t="s">
        <v>86</v>
      </c>
      <c r="CA11493" s="273" t="s">
        <v>87</v>
      </c>
      <c r="CB11493" s="273" t="s">
        <v>179</v>
      </c>
      <c r="CC11493" s="273" t="s">
        <v>180</v>
      </c>
      <c r="CD11493" s="282">
        <v>1</v>
      </c>
      <c r="CE11493" s="274">
        <v>44927</v>
      </c>
      <c r="CG11493" s="273" t="s">
        <v>181</v>
      </c>
      <c r="CI11493" s="273" t="s">
        <v>181</v>
      </c>
      <c r="CJ11493" s="273" t="s">
        <v>1834</v>
      </c>
      <c r="CL11493" s="273" t="s">
        <v>2348</v>
      </c>
      <c r="CM11493" s="273" t="s">
        <v>73</v>
      </c>
      <c r="CN11493" s="273">
        <v>1</v>
      </c>
    </row>
    <row r="11494" spans="74:92">
      <c r="BV11494" s="273" t="s">
        <v>83</v>
      </c>
      <c r="BW11494" s="273" t="s">
        <v>287</v>
      </c>
      <c r="BX11494" s="273" t="s">
        <v>913</v>
      </c>
      <c r="BY11494" s="273" t="s">
        <v>922</v>
      </c>
      <c r="BZ11494" s="273" t="s">
        <v>204</v>
      </c>
      <c r="CA11494" s="273" t="s">
        <v>205</v>
      </c>
      <c r="CB11494" s="273" t="s">
        <v>206</v>
      </c>
      <c r="CC11494" s="273" t="s">
        <v>207</v>
      </c>
      <c r="CD11494" s="282">
        <v>0</v>
      </c>
      <c r="CE11494" s="274">
        <v>44927</v>
      </c>
      <c r="CG11494" s="273" t="s">
        <v>181</v>
      </c>
      <c r="CI11494" s="273" t="s">
        <v>208</v>
      </c>
      <c r="CJ11494" s="273" t="s">
        <v>209</v>
      </c>
      <c r="CM11494" s="273" t="s">
        <v>73</v>
      </c>
      <c r="CN11494" s="273">
        <v>1</v>
      </c>
    </row>
    <row r="11495" spans="74:92">
      <c r="BV11495" s="273" t="s">
        <v>83</v>
      </c>
      <c r="BW11495" s="273" t="s">
        <v>287</v>
      </c>
      <c r="BX11495" s="273" t="s">
        <v>913</v>
      </c>
      <c r="BY11495" s="273" t="s">
        <v>922</v>
      </c>
      <c r="BZ11495" s="273" t="s">
        <v>138</v>
      </c>
      <c r="CA11495" s="273" t="s">
        <v>139</v>
      </c>
      <c r="CB11495" s="273" t="s">
        <v>190</v>
      </c>
      <c r="CC11495" s="273" t="s">
        <v>191</v>
      </c>
      <c r="CD11495" s="282">
        <v>8</v>
      </c>
      <c r="CE11495" s="274">
        <v>44927</v>
      </c>
      <c r="CF11495" s="273">
        <v>0</v>
      </c>
      <c r="CG11495" s="273" t="s">
        <v>80</v>
      </c>
      <c r="CH11495" s="273">
        <v>0</v>
      </c>
      <c r="CI11495" s="273" t="s">
        <v>80</v>
      </c>
      <c r="CM11495" s="273" t="s">
        <v>73</v>
      </c>
      <c r="CN11495" s="273">
        <v>1</v>
      </c>
    </row>
    <row r="11496" spans="74:92">
      <c r="BV11496" s="273" t="s">
        <v>83</v>
      </c>
      <c r="BW11496" s="273" t="s">
        <v>287</v>
      </c>
      <c r="BX11496" s="273" t="s">
        <v>913</v>
      </c>
      <c r="BY11496" s="273" t="s">
        <v>922</v>
      </c>
      <c r="BZ11496" s="273" t="s">
        <v>167</v>
      </c>
      <c r="CA11496" s="273" t="s">
        <v>168</v>
      </c>
      <c r="CB11496" s="273" t="s">
        <v>319</v>
      </c>
      <c r="CC11496" s="273" t="s">
        <v>320</v>
      </c>
      <c r="CD11496" s="282">
        <v>15</v>
      </c>
      <c r="CE11496" s="274">
        <v>44927</v>
      </c>
      <c r="CF11496" s="273">
        <v>0</v>
      </c>
      <c r="CG11496" s="273" t="s">
        <v>80</v>
      </c>
      <c r="CH11496" s="273">
        <v>0</v>
      </c>
      <c r="CI11496" s="273" t="s">
        <v>80</v>
      </c>
      <c r="CM11496" s="273" t="s">
        <v>73</v>
      </c>
      <c r="CN11496" s="273">
        <v>1</v>
      </c>
    </row>
    <row r="11497" spans="74:92">
      <c r="BV11497" s="273" t="s">
        <v>83</v>
      </c>
      <c r="BW11497" s="273" t="s">
        <v>287</v>
      </c>
      <c r="BX11497" s="273" t="s">
        <v>913</v>
      </c>
      <c r="BY11497" s="273" t="s">
        <v>922</v>
      </c>
      <c r="BZ11497" s="273" t="s">
        <v>86</v>
      </c>
      <c r="CA11497" s="273" t="s">
        <v>87</v>
      </c>
      <c r="CB11497" s="273" t="s">
        <v>233</v>
      </c>
      <c r="CC11497" s="273" t="s">
        <v>234</v>
      </c>
      <c r="CD11497" s="282">
        <v>1</v>
      </c>
      <c r="CE11497" s="274">
        <v>44927</v>
      </c>
      <c r="CG11497" s="273" t="s">
        <v>181</v>
      </c>
      <c r="CI11497" s="273" t="s">
        <v>181</v>
      </c>
      <c r="CJ11497" s="273" t="s">
        <v>1602</v>
      </c>
      <c r="CL11497" s="273" t="s">
        <v>2348</v>
      </c>
      <c r="CM11497" s="273" t="s">
        <v>73</v>
      </c>
      <c r="CN11497" s="273">
        <v>1</v>
      </c>
    </row>
    <row r="11498" spans="74:92">
      <c r="BV11498" s="273" t="s">
        <v>83</v>
      </c>
      <c r="BW11498" s="273" t="s">
        <v>287</v>
      </c>
      <c r="BX11498" s="273" t="s">
        <v>913</v>
      </c>
      <c r="BY11498" s="273" t="s">
        <v>922</v>
      </c>
      <c r="BZ11498" s="273" t="s">
        <v>86</v>
      </c>
      <c r="CA11498" s="273" t="s">
        <v>87</v>
      </c>
      <c r="CB11498" s="273" t="s">
        <v>217</v>
      </c>
      <c r="CC11498" s="273" t="s">
        <v>218</v>
      </c>
      <c r="CD11498" s="282">
        <v>2</v>
      </c>
      <c r="CE11498" s="274">
        <v>44927</v>
      </c>
      <c r="CG11498" s="273" t="s">
        <v>181</v>
      </c>
      <c r="CI11498" s="273" t="s">
        <v>181</v>
      </c>
      <c r="CJ11498" s="273" t="s">
        <v>122</v>
      </c>
      <c r="CL11498" s="273" t="s">
        <v>2348</v>
      </c>
      <c r="CM11498" s="273" t="s">
        <v>73</v>
      </c>
      <c r="CN11498" s="273">
        <v>1</v>
      </c>
    </row>
    <row r="11499" spans="74:92">
      <c r="BV11499" s="273" t="s">
        <v>83</v>
      </c>
      <c r="BW11499" s="273" t="s">
        <v>287</v>
      </c>
      <c r="BX11499" s="273" t="s">
        <v>913</v>
      </c>
      <c r="BY11499" s="273" t="s">
        <v>922</v>
      </c>
      <c r="BZ11499" s="273" t="s">
        <v>86</v>
      </c>
      <c r="CA11499" s="273" t="s">
        <v>87</v>
      </c>
      <c r="CB11499" s="273" t="s">
        <v>225</v>
      </c>
      <c r="CC11499" s="273" t="s">
        <v>226</v>
      </c>
      <c r="CD11499" s="282">
        <v>5</v>
      </c>
      <c r="CE11499" s="274">
        <v>44927</v>
      </c>
      <c r="CF11499" s="273">
        <v>0</v>
      </c>
      <c r="CG11499" s="273" t="s">
        <v>80</v>
      </c>
      <c r="CH11499" s="273">
        <v>0</v>
      </c>
      <c r="CI11499" s="273" t="s">
        <v>80</v>
      </c>
      <c r="CL11499" s="273" t="s">
        <v>2348</v>
      </c>
      <c r="CM11499" s="273" t="s">
        <v>73</v>
      </c>
      <c r="CN11499" s="273">
        <v>1</v>
      </c>
    </row>
    <row r="11500" spans="74:92">
      <c r="BV11500" s="273" t="s">
        <v>83</v>
      </c>
      <c r="BW11500" s="273" t="s">
        <v>287</v>
      </c>
      <c r="BX11500" s="273" t="s">
        <v>926</v>
      </c>
      <c r="BY11500" s="273" t="s">
        <v>928</v>
      </c>
      <c r="BZ11500" s="273" t="s">
        <v>86</v>
      </c>
      <c r="CA11500" s="273" t="s">
        <v>87</v>
      </c>
      <c r="CB11500" s="273" t="s">
        <v>225</v>
      </c>
      <c r="CC11500" s="273" t="s">
        <v>226</v>
      </c>
      <c r="CD11500" s="282">
        <v>5</v>
      </c>
      <c r="CE11500" s="274">
        <v>44927</v>
      </c>
      <c r="CF11500" s="273">
        <v>0</v>
      </c>
      <c r="CG11500" s="273" t="s">
        <v>80</v>
      </c>
      <c r="CH11500" s="273">
        <v>0</v>
      </c>
      <c r="CI11500" s="273" t="s">
        <v>80</v>
      </c>
      <c r="CM11500" s="273" t="s">
        <v>73</v>
      </c>
      <c r="CN11500" s="273">
        <v>1</v>
      </c>
    </row>
    <row r="11501" spans="74:92">
      <c r="BV11501" s="273" t="s">
        <v>83</v>
      </c>
      <c r="BW11501" s="273" t="s">
        <v>287</v>
      </c>
      <c r="BX11501" s="273" t="s">
        <v>926</v>
      </c>
      <c r="BY11501" s="273" t="s">
        <v>928</v>
      </c>
      <c r="BZ11501" s="273" t="s">
        <v>86</v>
      </c>
      <c r="CA11501" s="273" t="s">
        <v>87</v>
      </c>
      <c r="CB11501" s="273" t="s">
        <v>217</v>
      </c>
      <c r="CC11501" s="273" t="s">
        <v>218</v>
      </c>
      <c r="CD11501" s="282">
        <v>2</v>
      </c>
      <c r="CE11501" s="274">
        <v>44927</v>
      </c>
      <c r="CG11501" s="273" t="s">
        <v>181</v>
      </c>
      <c r="CI11501" s="273" t="s">
        <v>181</v>
      </c>
      <c r="CJ11501" s="273" t="s">
        <v>122</v>
      </c>
      <c r="CM11501" s="273" t="s">
        <v>73</v>
      </c>
      <c r="CN11501" s="273">
        <v>1</v>
      </c>
    </row>
    <row r="11502" spans="74:92">
      <c r="BV11502" s="273" t="s">
        <v>83</v>
      </c>
      <c r="BW11502" s="273" t="s">
        <v>287</v>
      </c>
      <c r="BX11502" s="273" t="s">
        <v>926</v>
      </c>
      <c r="BY11502" s="273" t="s">
        <v>928</v>
      </c>
      <c r="BZ11502" s="273" t="s">
        <v>86</v>
      </c>
      <c r="CA11502" s="273" t="s">
        <v>87</v>
      </c>
      <c r="CB11502" s="273" t="s">
        <v>233</v>
      </c>
      <c r="CC11502" s="273" t="s">
        <v>234</v>
      </c>
      <c r="CD11502" s="282">
        <v>1</v>
      </c>
      <c r="CE11502" s="274">
        <v>44927</v>
      </c>
      <c r="CG11502" s="273" t="s">
        <v>181</v>
      </c>
      <c r="CI11502" s="273" t="s">
        <v>181</v>
      </c>
      <c r="CJ11502" s="273" t="s">
        <v>1602</v>
      </c>
      <c r="CM11502" s="273" t="s">
        <v>73</v>
      </c>
      <c r="CN11502" s="273">
        <v>1</v>
      </c>
    </row>
    <row r="11503" spans="74:92">
      <c r="BV11503" s="273" t="s">
        <v>83</v>
      </c>
      <c r="BW11503" s="273" t="s">
        <v>287</v>
      </c>
      <c r="BX11503" s="273" t="s">
        <v>926</v>
      </c>
      <c r="BY11503" s="273" t="s">
        <v>928</v>
      </c>
      <c r="BZ11503" s="273" t="s">
        <v>167</v>
      </c>
      <c r="CA11503" s="273" t="s">
        <v>168</v>
      </c>
      <c r="CB11503" s="273" t="s">
        <v>319</v>
      </c>
      <c r="CC11503" s="273" t="s">
        <v>320</v>
      </c>
      <c r="CD11503" s="282">
        <v>15</v>
      </c>
      <c r="CE11503" s="274">
        <v>44927</v>
      </c>
      <c r="CF11503" s="273">
        <v>0</v>
      </c>
      <c r="CG11503" s="273" t="s">
        <v>80</v>
      </c>
      <c r="CH11503" s="273">
        <v>0</v>
      </c>
      <c r="CI11503" s="273" t="s">
        <v>80</v>
      </c>
      <c r="CM11503" s="273" t="s">
        <v>73</v>
      </c>
      <c r="CN11503" s="273">
        <v>1</v>
      </c>
    </row>
    <row r="11504" spans="74:92">
      <c r="BV11504" s="273" t="s">
        <v>83</v>
      </c>
      <c r="BW11504" s="273" t="s">
        <v>287</v>
      </c>
      <c r="BX11504" s="273" t="s">
        <v>926</v>
      </c>
      <c r="BY11504" s="273" t="s">
        <v>928</v>
      </c>
      <c r="BZ11504" s="273" t="s">
        <v>138</v>
      </c>
      <c r="CA11504" s="273" t="s">
        <v>139</v>
      </c>
      <c r="CB11504" s="273" t="s">
        <v>190</v>
      </c>
      <c r="CC11504" s="273" t="s">
        <v>191</v>
      </c>
      <c r="CD11504" s="282">
        <v>8</v>
      </c>
      <c r="CE11504" s="274">
        <v>44927</v>
      </c>
      <c r="CF11504" s="273">
        <v>0</v>
      </c>
      <c r="CG11504" s="273" t="s">
        <v>80</v>
      </c>
      <c r="CH11504" s="273">
        <v>0</v>
      </c>
      <c r="CI11504" s="273" t="s">
        <v>80</v>
      </c>
      <c r="CM11504" s="273" t="s">
        <v>73</v>
      </c>
      <c r="CN11504" s="273">
        <v>1</v>
      </c>
    </row>
    <row r="11505" spans="74:92">
      <c r="BV11505" s="273" t="s">
        <v>83</v>
      </c>
      <c r="BW11505" s="273" t="s">
        <v>287</v>
      </c>
      <c r="BX11505" s="273" t="s">
        <v>926</v>
      </c>
      <c r="BY11505" s="273" t="s">
        <v>928</v>
      </c>
      <c r="BZ11505" s="273" t="s">
        <v>86</v>
      </c>
      <c r="CA11505" s="273" t="s">
        <v>87</v>
      </c>
      <c r="CB11505" s="273" t="s">
        <v>179</v>
      </c>
      <c r="CC11505" s="273" t="s">
        <v>180</v>
      </c>
      <c r="CD11505" s="282">
        <v>1</v>
      </c>
      <c r="CE11505" s="274">
        <v>44927</v>
      </c>
      <c r="CG11505" s="273" t="s">
        <v>181</v>
      </c>
      <c r="CI11505" s="273" t="s">
        <v>181</v>
      </c>
      <c r="CJ11505" s="273" t="s">
        <v>1834</v>
      </c>
      <c r="CM11505" s="273" t="s">
        <v>73</v>
      </c>
      <c r="CN11505" s="273">
        <v>1</v>
      </c>
    </row>
    <row r="11506" spans="74:92">
      <c r="BV11506" s="273" t="s">
        <v>83</v>
      </c>
      <c r="BW11506" s="273" t="s">
        <v>287</v>
      </c>
      <c r="BX11506" s="273" t="s">
        <v>926</v>
      </c>
      <c r="BY11506" s="273" t="s">
        <v>928</v>
      </c>
      <c r="BZ11506" s="273" t="s">
        <v>204</v>
      </c>
      <c r="CA11506" s="273" t="s">
        <v>205</v>
      </c>
      <c r="CB11506" s="273" t="s">
        <v>206</v>
      </c>
      <c r="CC11506" s="273" t="s">
        <v>207</v>
      </c>
      <c r="CD11506" s="282">
        <v>0</v>
      </c>
      <c r="CE11506" s="274">
        <v>44927</v>
      </c>
      <c r="CG11506" s="273" t="s">
        <v>181</v>
      </c>
      <c r="CI11506" s="273" t="s">
        <v>208</v>
      </c>
      <c r="CJ11506" s="273" t="s">
        <v>209</v>
      </c>
      <c r="CL11506" s="273" t="s">
        <v>2350</v>
      </c>
      <c r="CM11506" s="273" t="s">
        <v>73</v>
      </c>
      <c r="CN11506" s="273">
        <v>1</v>
      </c>
    </row>
    <row r="11507" spans="74:92">
      <c r="BV11507" s="273" t="s">
        <v>83</v>
      </c>
      <c r="BW11507" s="273" t="s">
        <v>287</v>
      </c>
      <c r="BX11507" s="273" t="s">
        <v>926</v>
      </c>
      <c r="BY11507" s="273" t="s">
        <v>928</v>
      </c>
      <c r="BZ11507" s="273" t="s">
        <v>167</v>
      </c>
      <c r="CA11507" s="273" t="s">
        <v>168</v>
      </c>
      <c r="CB11507" s="273" t="s">
        <v>313</v>
      </c>
      <c r="CC11507" s="273" t="s">
        <v>314</v>
      </c>
      <c r="CD11507" s="282">
        <v>14</v>
      </c>
      <c r="CE11507" s="274">
        <v>44927</v>
      </c>
      <c r="CF11507" s="273">
        <v>0</v>
      </c>
      <c r="CG11507" s="273" t="s">
        <v>80</v>
      </c>
      <c r="CH11507" s="273">
        <v>0</v>
      </c>
      <c r="CI11507" s="273" t="s">
        <v>80</v>
      </c>
      <c r="CM11507" s="273" t="s">
        <v>73</v>
      </c>
      <c r="CN11507" s="273">
        <v>1</v>
      </c>
    </row>
    <row r="11508" spans="74:92">
      <c r="BV11508" s="273" t="s">
        <v>83</v>
      </c>
      <c r="BW11508" s="273" t="s">
        <v>287</v>
      </c>
      <c r="BX11508" s="273" t="s">
        <v>926</v>
      </c>
      <c r="BY11508" s="273" t="s">
        <v>928</v>
      </c>
      <c r="BZ11508" s="273" t="s">
        <v>167</v>
      </c>
      <c r="CA11508" s="273" t="s">
        <v>168</v>
      </c>
      <c r="CB11508" s="273" t="s">
        <v>353</v>
      </c>
      <c r="CC11508" s="273" t="s">
        <v>354</v>
      </c>
      <c r="CD11508" s="282">
        <v>13</v>
      </c>
      <c r="CE11508" s="274">
        <v>44927</v>
      </c>
      <c r="CF11508" s="273">
        <v>0</v>
      </c>
      <c r="CG11508" s="273" t="s">
        <v>80</v>
      </c>
      <c r="CH11508" s="273">
        <v>0</v>
      </c>
      <c r="CI11508" s="273" t="s">
        <v>80</v>
      </c>
      <c r="CM11508" s="273" t="s">
        <v>73</v>
      </c>
      <c r="CN11508" s="273">
        <v>1</v>
      </c>
    </row>
    <row r="11509" spans="74:92">
      <c r="BV11509" s="273" t="s">
        <v>83</v>
      </c>
      <c r="BW11509" s="273" t="s">
        <v>287</v>
      </c>
      <c r="BX11509" s="273" t="s">
        <v>926</v>
      </c>
      <c r="BY11509" s="273" t="s">
        <v>928</v>
      </c>
      <c r="BZ11509" s="273" t="s">
        <v>167</v>
      </c>
      <c r="CA11509" s="273" t="s">
        <v>168</v>
      </c>
      <c r="CB11509" s="273" t="s">
        <v>169</v>
      </c>
      <c r="CC11509" s="273" t="s">
        <v>170</v>
      </c>
      <c r="CD11509" s="282">
        <v>12</v>
      </c>
      <c r="CE11509" s="274">
        <v>44927</v>
      </c>
      <c r="CF11509" s="273">
        <v>0</v>
      </c>
      <c r="CG11509" s="273" t="s">
        <v>80</v>
      </c>
      <c r="CH11509" s="273">
        <v>0</v>
      </c>
      <c r="CI11509" s="273" t="s">
        <v>80</v>
      </c>
      <c r="CM11509" s="273" t="s">
        <v>73</v>
      </c>
      <c r="CN11509" s="273">
        <v>1</v>
      </c>
    </row>
    <row r="11510" spans="74:92">
      <c r="BV11510" s="273" t="s">
        <v>83</v>
      </c>
      <c r="BW11510" s="273" t="s">
        <v>287</v>
      </c>
      <c r="BX11510" s="273" t="s">
        <v>926</v>
      </c>
      <c r="BY11510" s="273" t="s">
        <v>928</v>
      </c>
      <c r="BZ11510" s="273" t="s">
        <v>151</v>
      </c>
      <c r="CA11510" s="273" t="s">
        <v>152</v>
      </c>
      <c r="CB11510" s="273" t="s">
        <v>161</v>
      </c>
      <c r="CC11510" s="273" t="s">
        <v>162</v>
      </c>
      <c r="CD11510" s="282">
        <v>11</v>
      </c>
      <c r="CE11510" s="274">
        <v>44927</v>
      </c>
      <c r="CF11510" s="273">
        <v>0</v>
      </c>
      <c r="CG11510" s="273" t="s">
        <v>80</v>
      </c>
      <c r="CH11510" s="273">
        <v>0</v>
      </c>
      <c r="CI11510" s="273" t="s">
        <v>80</v>
      </c>
      <c r="CM11510" s="273" t="s">
        <v>73</v>
      </c>
      <c r="CN11510" s="273">
        <v>1</v>
      </c>
    </row>
    <row r="11511" spans="74:92">
      <c r="BV11511" s="273" t="s">
        <v>83</v>
      </c>
      <c r="BW11511" s="273" t="s">
        <v>287</v>
      </c>
      <c r="BX11511" s="273" t="s">
        <v>926</v>
      </c>
      <c r="BY11511" s="273" t="s">
        <v>928</v>
      </c>
      <c r="BZ11511" s="273" t="s">
        <v>151</v>
      </c>
      <c r="CA11511" s="273" t="s">
        <v>152</v>
      </c>
      <c r="CB11511" s="273" t="s">
        <v>153</v>
      </c>
      <c r="CC11511" s="273" t="s">
        <v>154</v>
      </c>
      <c r="CD11511" s="282">
        <v>10</v>
      </c>
      <c r="CE11511" s="274">
        <v>44927</v>
      </c>
      <c r="CF11511" s="273">
        <v>0</v>
      </c>
      <c r="CG11511" s="273" t="s">
        <v>80</v>
      </c>
      <c r="CH11511" s="273">
        <v>0</v>
      </c>
      <c r="CI11511" s="273" t="s">
        <v>80</v>
      </c>
      <c r="CM11511" s="273" t="s">
        <v>73</v>
      </c>
      <c r="CN11511" s="273">
        <v>1</v>
      </c>
    </row>
    <row r="11512" spans="74:92">
      <c r="BV11512" s="273" t="s">
        <v>83</v>
      </c>
      <c r="BW11512" s="273" t="s">
        <v>287</v>
      </c>
      <c r="BX11512" s="273" t="s">
        <v>926</v>
      </c>
      <c r="BY11512" s="273" t="s">
        <v>928</v>
      </c>
      <c r="BZ11512" s="273" t="s">
        <v>138</v>
      </c>
      <c r="CA11512" s="273" t="s">
        <v>139</v>
      </c>
      <c r="CB11512" s="273" t="s">
        <v>140</v>
      </c>
      <c r="CC11512" s="273" t="s">
        <v>141</v>
      </c>
      <c r="CD11512" s="282">
        <v>9</v>
      </c>
      <c r="CE11512" s="274">
        <v>44927</v>
      </c>
      <c r="CF11512" s="273">
        <v>0</v>
      </c>
      <c r="CG11512" s="273" t="s">
        <v>80</v>
      </c>
      <c r="CH11512" s="273">
        <v>0</v>
      </c>
      <c r="CI11512" s="273" t="s">
        <v>80</v>
      </c>
      <c r="CM11512" s="273" t="s">
        <v>73</v>
      </c>
      <c r="CN11512" s="273">
        <v>1</v>
      </c>
    </row>
    <row r="11513" spans="74:92">
      <c r="BV11513" s="273" t="s">
        <v>83</v>
      </c>
      <c r="BW11513" s="273" t="s">
        <v>287</v>
      </c>
      <c r="BX11513" s="273" t="s">
        <v>926</v>
      </c>
      <c r="BY11513" s="273" t="s">
        <v>928</v>
      </c>
      <c r="BZ11513" s="273" t="s">
        <v>126</v>
      </c>
      <c r="CA11513" s="273" t="s">
        <v>127</v>
      </c>
      <c r="CB11513" s="273" t="s">
        <v>133</v>
      </c>
      <c r="CC11513" s="273" t="s">
        <v>134</v>
      </c>
      <c r="CD11513" s="282">
        <v>7</v>
      </c>
      <c r="CE11513" s="274">
        <v>44927</v>
      </c>
      <c r="CI11513" s="273" t="s">
        <v>104</v>
      </c>
      <c r="CM11513" s="273" t="s">
        <v>73</v>
      </c>
      <c r="CN11513" s="273">
        <v>1</v>
      </c>
    </row>
    <row r="11514" spans="74:92">
      <c r="BV11514" s="273" t="s">
        <v>83</v>
      </c>
      <c r="BW11514" s="273" t="s">
        <v>287</v>
      </c>
      <c r="BX11514" s="273" t="s">
        <v>926</v>
      </c>
      <c r="BY11514" s="273" t="s">
        <v>928</v>
      </c>
      <c r="BZ11514" s="273" t="s">
        <v>126</v>
      </c>
      <c r="CA11514" s="273" t="s">
        <v>127</v>
      </c>
      <c r="CB11514" s="273" t="s">
        <v>128</v>
      </c>
      <c r="CC11514" s="273" t="s">
        <v>129</v>
      </c>
      <c r="CD11514" s="282">
        <v>6</v>
      </c>
      <c r="CE11514" s="274">
        <v>44927</v>
      </c>
      <c r="CI11514" s="273" t="s">
        <v>80</v>
      </c>
      <c r="CM11514" s="273" t="s">
        <v>73</v>
      </c>
      <c r="CN11514" s="273">
        <v>1</v>
      </c>
    </row>
    <row r="11515" spans="74:92">
      <c r="BV11515" s="273" t="s">
        <v>83</v>
      </c>
      <c r="BW11515" s="273" t="s">
        <v>287</v>
      </c>
      <c r="BX11515" s="273" t="s">
        <v>926</v>
      </c>
      <c r="BY11515" s="273" t="s">
        <v>928</v>
      </c>
      <c r="BZ11515" s="273" t="s">
        <v>110</v>
      </c>
      <c r="CA11515" s="273" t="s">
        <v>111</v>
      </c>
      <c r="CB11515" s="273" t="s">
        <v>112</v>
      </c>
      <c r="CC11515" s="273" t="s">
        <v>113</v>
      </c>
      <c r="CD11515" s="282">
        <v>4</v>
      </c>
      <c r="CE11515" s="274">
        <v>44927</v>
      </c>
      <c r="CI11515" s="273" t="s">
        <v>80</v>
      </c>
      <c r="CM11515" s="273" t="s">
        <v>73</v>
      </c>
      <c r="CN11515" s="273">
        <v>1</v>
      </c>
    </row>
    <row r="11516" spans="74:92">
      <c r="BV11516" s="273" t="s">
        <v>83</v>
      </c>
      <c r="BW11516" s="273" t="s">
        <v>287</v>
      </c>
      <c r="BX11516" s="273" t="s">
        <v>926</v>
      </c>
      <c r="BY11516" s="273" t="s">
        <v>928</v>
      </c>
      <c r="BZ11516" s="273" t="s">
        <v>110</v>
      </c>
      <c r="CA11516" s="273" t="s">
        <v>111</v>
      </c>
      <c r="CB11516" s="273" t="s">
        <v>117</v>
      </c>
      <c r="CC11516" s="273" t="s">
        <v>118</v>
      </c>
      <c r="CD11516" s="282">
        <v>5</v>
      </c>
      <c r="CE11516" s="274">
        <v>44927</v>
      </c>
      <c r="CI11516" s="273" t="s">
        <v>104</v>
      </c>
      <c r="CM11516" s="273" t="s">
        <v>73</v>
      </c>
      <c r="CN11516" s="273">
        <v>1</v>
      </c>
    </row>
    <row r="11517" spans="74:92">
      <c r="BV11517" s="273" t="s">
        <v>83</v>
      </c>
      <c r="BW11517" s="273" t="s">
        <v>287</v>
      </c>
      <c r="BX11517" s="273" t="s">
        <v>926</v>
      </c>
      <c r="BY11517" s="273" t="s">
        <v>928</v>
      </c>
      <c r="BZ11517" s="273" t="s">
        <v>86</v>
      </c>
      <c r="CA11517" s="273" t="s">
        <v>87</v>
      </c>
      <c r="CB11517" s="273" t="s">
        <v>88</v>
      </c>
      <c r="CC11517" s="273" t="s">
        <v>89</v>
      </c>
      <c r="CD11517" s="282">
        <v>3</v>
      </c>
      <c r="CE11517" s="274">
        <v>44927</v>
      </c>
      <c r="CF11517" s="273">
        <v>0</v>
      </c>
      <c r="CG11517" s="273" t="s">
        <v>80</v>
      </c>
      <c r="CH11517" s="273">
        <v>0</v>
      </c>
      <c r="CI11517" s="273" t="s">
        <v>80</v>
      </c>
      <c r="CM11517" s="273" t="s">
        <v>73</v>
      </c>
      <c r="CN11517" s="273">
        <v>1</v>
      </c>
    </row>
    <row r="11518" spans="74:92">
      <c r="BV11518" s="273" t="s">
        <v>83</v>
      </c>
      <c r="BW11518" s="273" t="s">
        <v>287</v>
      </c>
      <c r="BX11518" s="273" t="s">
        <v>926</v>
      </c>
      <c r="BY11518" s="273" t="s">
        <v>928</v>
      </c>
      <c r="BZ11518" s="273" t="s">
        <v>86</v>
      </c>
      <c r="CA11518" s="273" t="s">
        <v>87</v>
      </c>
      <c r="CB11518" s="273" t="s">
        <v>101</v>
      </c>
      <c r="CC11518" s="273" t="s">
        <v>102</v>
      </c>
      <c r="CD11518" s="282">
        <v>4</v>
      </c>
      <c r="CE11518" s="274">
        <v>44927</v>
      </c>
      <c r="CF11518" s="273">
        <v>0</v>
      </c>
      <c r="CG11518" s="273" t="s">
        <v>2351</v>
      </c>
      <c r="CH11518" s="273">
        <v>0</v>
      </c>
      <c r="CI11518" s="273" t="s">
        <v>104</v>
      </c>
      <c r="CM11518" s="273" t="s">
        <v>73</v>
      </c>
      <c r="CN11518" s="273">
        <v>1</v>
      </c>
    </row>
    <row r="11519" spans="74:92">
      <c r="BV11519" s="273" t="s">
        <v>83</v>
      </c>
      <c r="BW11519" s="273" t="s">
        <v>287</v>
      </c>
      <c r="BX11519" s="273" t="s">
        <v>926</v>
      </c>
      <c r="BY11519" s="273" t="s">
        <v>931</v>
      </c>
      <c r="BZ11519" s="273" t="s">
        <v>86</v>
      </c>
      <c r="CA11519" s="273" t="s">
        <v>87</v>
      </c>
      <c r="CB11519" s="273" t="s">
        <v>101</v>
      </c>
      <c r="CC11519" s="273" t="s">
        <v>102</v>
      </c>
      <c r="CD11519" s="282">
        <v>4</v>
      </c>
      <c r="CE11519" s="274">
        <v>44927</v>
      </c>
      <c r="CF11519" s="273">
        <v>0</v>
      </c>
      <c r="CG11519" s="273" t="s">
        <v>2351</v>
      </c>
      <c r="CH11519" s="273">
        <v>0</v>
      </c>
      <c r="CI11519" s="273" t="s">
        <v>104</v>
      </c>
      <c r="CM11519" s="273" t="s">
        <v>73</v>
      </c>
      <c r="CN11519" s="273">
        <v>1</v>
      </c>
    </row>
    <row r="11520" spans="74:92">
      <c r="BV11520" s="273" t="s">
        <v>83</v>
      </c>
      <c r="BW11520" s="273" t="s">
        <v>287</v>
      </c>
      <c r="BX11520" s="273" t="s">
        <v>926</v>
      </c>
      <c r="BY11520" s="273" t="s">
        <v>931</v>
      </c>
      <c r="BZ11520" s="273" t="s">
        <v>86</v>
      </c>
      <c r="CA11520" s="273" t="s">
        <v>87</v>
      </c>
      <c r="CB11520" s="273" t="s">
        <v>88</v>
      </c>
      <c r="CC11520" s="273" t="s">
        <v>89</v>
      </c>
      <c r="CD11520" s="282">
        <v>3</v>
      </c>
      <c r="CE11520" s="274">
        <v>44927</v>
      </c>
      <c r="CF11520" s="273">
        <v>0</v>
      </c>
      <c r="CG11520" s="273" t="s">
        <v>80</v>
      </c>
      <c r="CH11520" s="273">
        <v>0</v>
      </c>
      <c r="CI11520" s="273" t="s">
        <v>80</v>
      </c>
      <c r="CM11520" s="273" t="s">
        <v>73</v>
      </c>
      <c r="CN11520" s="273">
        <v>1</v>
      </c>
    </row>
    <row r="11521" spans="74:92">
      <c r="BV11521" s="273" t="s">
        <v>83</v>
      </c>
      <c r="BW11521" s="273" t="s">
        <v>287</v>
      </c>
      <c r="BX11521" s="273" t="s">
        <v>926</v>
      </c>
      <c r="BY11521" s="273" t="s">
        <v>931</v>
      </c>
      <c r="BZ11521" s="273" t="s">
        <v>110</v>
      </c>
      <c r="CA11521" s="273" t="s">
        <v>111</v>
      </c>
      <c r="CB11521" s="273" t="s">
        <v>117</v>
      </c>
      <c r="CC11521" s="273" t="s">
        <v>118</v>
      </c>
      <c r="CD11521" s="282">
        <v>5</v>
      </c>
      <c r="CE11521" s="274">
        <v>44927</v>
      </c>
      <c r="CI11521" s="273" t="s">
        <v>104</v>
      </c>
      <c r="CM11521" s="273" t="s">
        <v>73</v>
      </c>
      <c r="CN11521" s="273">
        <v>1</v>
      </c>
    </row>
    <row r="11522" spans="74:92">
      <c r="BV11522" s="273" t="s">
        <v>83</v>
      </c>
      <c r="BW11522" s="273" t="s">
        <v>287</v>
      </c>
      <c r="BX11522" s="273" t="s">
        <v>926</v>
      </c>
      <c r="BY11522" s="273" t="s">
        <v>931</v>
      </c>
      <c r="BZ11522" s="273" t="s">
        <v>110</v>
      </c>
      <c r="CA11522" s="273" t="s">
        <v>111</v>
      </c>
      <c r="CB11522" s="273" t="s">
        <v>112</v>
      </c>
      <c r="CC11522" s="273" t="s">
        <v>113</v>
      </c>
      <c r="CD11522" s="282">
        <v>4</v>
      </c>
      <c r="CE11522" s="274">
        <v>44927</v>
      </c>
      <c r="CI11522" s="273" t="s">
        <v>80</v>
      </c>
      <c r="CM11522" s="273" t="s">
        <v>73</v>
      </c>
      <c r="CN11522" s="273">
        <v>1</v>
      </c>
    </row>
    <row r="11523" spans="74:92">
      <c r="BV11523" s="273" t="s">
        <v>83</v>
      </c>
      <c r="BW11523" s="273" t="s">
        <v>287</v>
      </c>
      <c r="BX11523" s="273" t="s">
        <v>926</v>
      </c>
      <c r="BY11523" s="273" t="s">
        <v>931</v>
      </c>
      <c r="BZ11523" s="273" t="s">
        <v>126</v>
      </c>
      <c r="CA11523" s="273" t="s">
        <v>127</v>
      </c>
      <c r="CB11523" s="273" t="s">
        <v>128</v>
      </c>
      <c r="CC11523" s="273" t="s">
        <v>129</v>
      </c>
      <c r="CD11523" s="282">
        <v>6</v>
      </c>
      <c r="CE11523" s="274">
        <v>44927</v>
      </c>
      <c r="CI11523" s="273" t="s">
        <v>80</v>
      </c>
      <c r="CM11523" s="273" t="s">
        <v>73</v>
      </c>
      <c r="CN11523" s="273">
        <v>1</v>
      </c>
    </row>
    <row r="11524" spans="74:92">
      <c r="BV11524" s="273" t="s">
        <v>83</v>
      </c>
      <c r="BW11524" s="273" t="s">
        <v>287</v>
      </c>
      <c r="BX11524" s="273" t="s">
        <v>926</v>
      </c>
      <c r="BY11524" s="273" t="s">
        <v>931</v>
      </c>
      <c r="BZ11524" s="273" t="s">
        <v>126</v>
      </c>
      <c r="CA11524" s="273" t="s">
        <v>127</v>
      </c>
      <c r="CB11524" s="273" t="s">
        <v>133</v>
      </c>
      <c r="CC11524" s="273" t="s">
        <v>134</v>
      </c>
      <c r="CD11524" s="282">
        <v>7</v>
      </c>
      <c r="CE11524" s="274">
        <v>44927</v>
      </c>
      <c r="CI11524" s="273" t="s">
        <v>104</v>
      </c>
      <c r="CM11524" s="273" t="s">
        <v>73</v>
      </c>
      <c r="CN11524" s="273">
        <v>1</v>
      </c>
    </row>
    <row r="11525" spans="74:92">
      <c r="BV11525" s="273" t="s">
        <v>83</v>
      </c>
      <c r="BW11525" s="273" t="s">
        <v>287</v>
      </c>
      <c r="BX11525" s="273" t="s">
        <v>926</v>
      </c>
      <c r="BY11525" s="273" t="s">
        <v>931</v>
      </c>
      <c r="BZ11525" s="273" t="s">
        <v>138</v>
      </c>
      <c r="CA11525" s="273" t="s">
        <v>139</v>
      </c>
      <c r="CB11525" s="273" t="s">
        <v>140</v>
      </c>
      <c r="CC11525" s="273" t="s">
        <v>141</v>
      </c>
      <c r="CD11525" s="282">
        <v>9</v>
      </c>
      <c r="CE11525" s="274">
        <v>44927</v>
      </c>
      <c r="CF11525" s="273">
        <v>0</v>
      </c>
      <c r="CG11525" s="273" t="s">
        <v>80</v>
      </c>
      <c r="CH11525" s="273">
        <v>0</v>
      </c>
      <c r="CI11525" s="273" t="s">
        <v>80</v>
      </c>
      <c r="CM11525" s="273" t="s">
        <v>73</v>
      </c>
      <c r="CN11525" s="273">
        <v>1</v>
      </c>
    </row>
    <row r="11526" spans="74:92">
      <c r="BV11526" s="273" t="s">
        <v>83</v>
      </c>
      <c r="BW11526" s="273" t="s">
        <v>287</v>
      </c>
      <c r="BX11526" s="273" t="s">
        <v>926</v>
      </c>
      <c r="BY11526" s="273" t="s">
        <v>931</v>
      </c>
      <c r="BZ11526" s="273" t="s">
        <v>151</v>
      </c>
      <c r="CA11526" s="273" t="s">
        <v>152</v>
      </c>
      <c r="CB11526" s="273" t="s">
        <v>153</v>
      </c>
      <c r="CC11526" s="273" t="s">
        <v>154</v>
      </c>
      <c r="CD11526" s="282">
        <v>10</v>
      </c>
      <c r="CE11526" s="274">
        <v>44927</v>
      </c>
      <c r="CF11526" s="273">
        <v>0</v>
      </c>
      <c r="CG11526" s="273" t="s">
        <v>80</v>
      </c>
      <c r="CH11526" s="273">
        <v>0</v>
      </c>
      <c r="CI11526" s="273" t="s">
        <v>80</v>
      </c>
      <c r="CM11526" s="273" t="s">
        <v>73</v>
      </c>
      <c r="CN11526" s="273">
        <v>1</v>
      </c>
    </row>
    <row r="11527" spans="74:92">
      <c r="BV11527" s="273" t="s">
        <v>83</v>
      </c>
      <c r="BW11527" s="273" t="s">
        <v>287</v>
      </c>
      <c r="BX11527" s="273" t="s">
        <v>926</v>
      </c>
      <c r="BY11527" s="273" t="s">
        <v>931</v>
      </c>
      <c r="BZ11527" s="273" t="s">
        <v>151</v>
      </c>
      <c r="CA11527" s="273" t="s">
        <v>152</v>
      </c>
      <c r="CB11527" s="273" t="s">
        <v>161</v>
      </c>
      <c r="CC11527" s="273" t="s">
        <v>162</v>
      </c>
      <c r="CD11527" s="282">
        <v>11</v>
      </c>
      <c r="CE11527" s="274">
        <v>44927</v>
      </c>
      <c r="CF11527" s="273">
        <v>0</v>
      </c>
      <c r="CG11527" s="273" t="s">
        <v>80</v>
      </c>
      <c r="CH11527" s="273">
        <v>0</v>
      </c>
      <c r="CI11527" s="273" t="s">
        <v>80</v>
      </c>
      <c r="CM11527" s="273" t="s">
        <v>73</v>
      </c>
      <c r="CN11527" s="273">
        <v>1</v>
      </c>
    </row>
    <row r="11528" spans="74:92">
      <c r="BV11528" s="273" t="s">
        <v>83</v>
      </c>
      <c r="BW11528" s="273" t="s">
        <v>287</v>
      </c>
      <c r="BX11528" s="273" t="s">
        <v>926</v>
      </c>
      <c r="BY11528" s="273" t="s">
        <v>931</v>
      </c>
      <c r="BZ11528" s="273" t="s">
        <v>167</v>
      </c>
      <c r="CA11528" s="273" t="s">
        <v>168</v>
      </c>
      <c r="CB11528" s="273" t="s">
        <v>169</v>
      </c>
      <c r="CC11528" s="273" t="s">
        <v>170</v>
      </c>
      <c r="CD11528" s="282">
        <v>12</v>
      </c>
      <c r="CE11528" s="274">
        <v>44927</v>
      </c>
      <c r="CF11528" s="273">
        <v>0</v>
      </c>
      <c r="CG11528" s="273" t="s">
        <v>80</v>
      </c>
      <c r="CH11528" s="273">
        <v>0</v>
      </c>
      <c r="CI11528" s="273" t="s">
        <v>80</v>
      </c>
      <c r="CM11528" s="273" t="s">
        <v>73</v>
      </c>
      <c r="CN11528" s="273">
        <v>1</v>
      </c>
    </row>
    <row r="11529" spans="74:92">
      <c r="BV11529" s="273" t="s">
        <v>83</v>
      </c>
      <c r="BW11529" s="273" t="s">
        <v>287</v>
      </c>
      <c r="BX11529" s="273" t="s">
        <v>926</v>
      </c>
      <c r="BY11529" s="273" t="s">
        <v>931</v>
      </c>
      <c r="BZ11529" s="273" t="s">
        <v>167</v>
      </c>
      <c r="CA11529" s="273" t="s">
        <v>168</v>
      </c>
      <c r="CB11529" s="273" t="s">
        <v>353</v>
      </c>
      <c r="CC11529" s="273" t="s">
        <v>354</v>
      </c>
      <c r="CD11529" s="282">
        <v>13</v>
      </c>
      <c r="CE11529" s="274">
        <v>44927</v>
      </c>
      <c r="CF11529" s="273">
        <v>0</v>
      </c>
      <c r="CG11529" s="273" t="s">
        <v>80</v>
      </c>
      <c r="CH11529" s="273">
        <v>0</v>
      </c>
      <c r="CI11529" s="273" t="s">
        <v>80</v>
      </c>
      <c r="CM11529" s="273" t="s">
        <v>73</v>
      </c>
      <c r="CN11529" s="273">
        <v>1</v>
      </c>
    </row>
    <row r="11530" spans="74:92">
      <c r="BV11530" s="273" t="s">
        <v>83</v>
      </c>
      <c r="BW11530" s="273" t="s">
        <v>287</v>
      </c>
      <c r="BX11530" s="273" t="s">
        <v>926</v>
      </c>
      <c r="BY11530" s="273" t="s">
        <v>931</v>
      </c>
      <c r="BZ11530" s="273" t="s">
        <v>167</v>
      </c>
      <c r="CA11530" s="273" t="s">
        <v>168</v>
      </c>
      <c r="CB11530" s="273" t="s">
        <v>313</v>
      </c>
      <c r="CC11530" s="273" t="s">
        <v>314</v>
      </c>
      <c r="CD11530" s="282">
        <v>14</v>
      </c>
      <c r="CE11530" s="274">
        <v>44927</v>
      </c>
      <c r="CF11530" s="273">
        <v>0</v>
      </c>
      <c r="CG11530" s="273" t="s">
        <v>80</v>
      </c>
      <c r="CH11530" s="273">
        <v>0</v>
      </c>
      <c r="CI11530" s="273" t="s">
        <v>80</v>
      </c>
      <c r="CM11530" s="273" t="s">
        <v>73</v>
      </c>
      <c r="CN11530" s="273">
        <v>1</v>
      </c>
    </row>
    <row r="11531" spans="74:92">
      <c r="BV11531" s="273" t="s">
        <v>83</v>
      </c>
      <c r="BW11531" s="273" t="s">
        <v>287</v>
      </c>
      <c r="BX11531" s="273" t="s">
        <v>926</v>
      </c>
      <c r="BY11531" s="273" t="s">
        <v>931</v>
      </c>
      <c r="BZ11531" s="273" t="s">
        <v>204</v>
      </c>
      <c r="CA11531" s="273" t="s">
        <v>205</v>
      </c>
      <c r="CB11531" s="273" t="s">
        <v>206</v>
      </c>
      <c r="CC11531" s="273" t="s">
        <v>207</v>
      </c>
      <c r="CD11531" s="282">
        <v>0</v>
      </c>
      <c r="CE11531" s="274">
        <v>44927</v>
      </c>
      <c r="CG11531" s="273" t="s">
        <v>181</v>
      </c>
      <c r="CI11531" s="273" t="s">
        <v>208</v>
      </c>
      <c r="CJ11531" s="273" t="s">
        <v>209</v>
      </c>
      <c r="CL11531" s="273" t="s">
        <v>2350</v>
      </c>
      <c r="CM11531" s="273" t="s">
        <v>73</v>
      </c>
      <c r="CN11531" s="273">
        <v>1</v>
      </c>
    </row>
    <row r="11532" spans="74:92">
      <c r="BV11532" s="273" t="s">
        <v>83</v>
      </c>
      <c r="BW11532" s="273" t="s">
        <v>287</v>
      </c>
      <c r="BX11532" s="273" t="s">
        <v>926</v>
      </c>
      <c r="BY11532" s="273" t="s">
        <v>931</v>
      </c>
      <c r="BZ11532" s="273" t="s">
        <v>86</v>
      </c>
      <c r="CA11532" s="273" t="s">
        <v>87</v>
      </c>
      <c r="CB11532" s="273" t="s">
        <v>179</v>
      </c>
      <c r="CC11532" s="273" t="s">
        <v>180</v>
      </c>
      <c r="CD11532" s="282">
        <v>1</v>
      </c>
      <c r="CE11532" s="274">
        <v>44927</v>
      </c>
      <c r="CG11532" s="273" t="s">
        <v>181</v>
      </c>
      <c r="CI11532" s="273" t="s">
        <v>181</v>
      </c>
      <c r="CJ11532" s="273" t="s">
        <v>1834</v>
      </c>
      <c r="CM11532" s="273" t="s">
        <v>73</v>
      </c>
      <c r="CN11532" s="273">
        <v>1</v>
      </c>
    </row>
    <row r="11533" spans="74:92">
      <c r="BV11533" s="273" t="s">
        <v>83</v>
      </c>
      <c r="BW11533" s="273" t="s">
        <v>287</v>
      </c>
      <c r="BX11533" s="273" t="s">
        <v>926</v>
      </c>
      <c r="BY11533" s="273" t="s">
        <v>931</v>
      </c>
      <c r="BZ11533" s="273" t="s">
        <v>138</v>
      </c>
      <c r="CA11533" s="273" t="s">
        <v>139</v>
      </c>
      <c r="CB11533" s="273" t="s">
        <v>190</v>
      </c>
      <c r="CC11533" s="273" t="s">
        <v>191</v>
      </c>
      <c r="CD11533" s="282">
        <v>8</v>
      </c>
      <c r="CE11533" s="274">
        <v>44927</v>
      </c>
      <c r="CF11533" s="273">
        <v>0</v>
      </c>
      <c r="CG11533" s="273" t="s">
        <v>80</v>
      </c>
      <c r="CH11533" s="273">
        <v>0</v>
      </c>
      <c r="CI11533" s="273" t="s">
        <v>80</v>
      </c>
      <c r="CM11533" s="273" t="s">
        <v>73</v>
      </c>
      <c r="CN11533" s="273">
        <v>1</v>
      </c>
    </row>
    <row r="11534" spans="74:92">
      <c r="BV11534" s="273" t="s">
        <v>83</v>
      </c>
      <c r="BW11534" s="273" t="s">
        <v>287</v>
      </c>
      <c r="BX11534" s="273" t="s">
        <v>926</v>
      </c>
      <c r="BY11534" s="273" t="s">
        <v>931</v>
      </c>
      <c r="BZ11534" s="273" t="s">
        <v>167</v>
      </c>
      <c r="CA11534" s="273" t="s">
        <v>168</v>
      </c>
      <c r="CB11534" s="273" t="s">
        <v>319</v>
      </c>
      <c r="CC11534" s="273" t="s">
        <v>320</v>
      </c>
      <c r="CD11534" s="282">
        <v>15</v>
      </c>
      <c r="CE11534" s="274">
        <v>44927</v>
      </c>
      <c r="CF11534" s="273">
        <v>0</v>
      </c>
      <c r="CG11534" s="273" t="s">
        <v>80</v>
      </c>
      <c r="CH11534" s="273">
        <v>0</v>
      </c>
      <c r="CI11534" s="273" t="s">
        <v>80</v>
      </c>
      <c r="CM11534" s="273" t="s">
        <v>73</v>
      </c>
      <c r="CN11534" s="273">
        <v>1</v>
      </c>
    </row>
    <row r="11535" spans="74:92">
      <c r="BV11535" s="273" t="s">
        <v>83</v>
      </c>
      <c r="BW11535" s="273" t="s">
        <v>287</v>
      </c>
      <c r="BX11535" s="273" t="s">
        <v>926</v>
      </c>
      <c r="BY11535" s="273" t="s">
        <v>931</v>
      </c>
      <c r="BZ11535" s="273" t="s">
        <v>86</v>
      </c>
      <c r="CA11535" s="273" t="s">
        <v>87</v>
      </c>
      <c r="CB11535" s="273" t="s">
        <v>233</v>
      </c>
      <c r="CC11535" s="273" t="s">
        <v>234</v>
      </c>
      <c r="CD11535" s="282">
        <v>1</v>
      </c>
      <c r="CE11535" s="274">
        <v>44927</v>
      </c>
      <c r="CG11535" s="273" t="s">
        <v>181</v>
      </c>
      <c r="CI11535" s="273" t="s">
        <v>181</v>
      </c>
      <c r="CJ11535" s="273" t="s">
        <v>1602</v>
      </c>
      <c r="CM11535" s="273" t="s">
        <v>73</v>
      </c>
      <c r="CN11535" s="273">
        <v>1</v>
      </c>
    </row>
    <row r="11536" spans="74:92">
      <c r="BV11536" s="273" t="s">
        <v>83</v>
      </c>
      <c r="BW11536" s="273" t="s">
        <v>287</v>
      </c>
      <c r="BX11536" s="273" t="s">
        <v>926</v>
      </c>
      <c r="BY11536" s="273" t="s">
        <v>931</v>
      </c>
      <c r="BZ11536" s="273" t="s">
        <v>86</v>
      </c>
      <c r="CA11536" s="273" t="s">
        <v>87</v>
      </c>
      <c r="CB11536" s="273" t="s">
        <v>217</v>
      </c>
      <c r="CC11536" s="273" t="s">
        <v>218</v>
      </c>
      <c r="CD11536" s="282">
        <v>2</v>
      </c>
      <c r="CE11536" s="274">
        <v>44927</v>
      </c>
      <c r="CG11536" s="273" t="s">
        <v>181</v>
      </c>
      <c r="CI11536" s="273" t="s">
        <v>181</v>
      </c>
      <c r="CJ11536" s="273" t="s">
        <v>122</v>
      </c>
      <c r="CM11536" s="273" t="s">
        <v>73</v>
      </c>
      <c r="CN11536" s="273">
        <v>1</v>
      </c>
    </row>
    <row r="11537" spans="74:92">
      <c r="BV11537" s="273" t="s">
        <v>83</v>
      </c>
      <c r="BW11537" s="273" t="s">
        <v>287</v>
      </c>
      <c r="BX11537" s="273" t="s">
        <v>926</v>
      </c>
      <c r="BY11537" s="273" t="s">
        <v>931</v>
      </c>
      <c r="BZ11537" s="273" t="s">
        <v>86</v>
      </c>
      <c r="CA11537" s="273" t="s">
        <v>87</v>
      </c>
      <c r="CB11537" s="273" t="s">
        <v>225</v>
      </c>
      <c r="CC11537" s="273" t="s">
        <v>226</v>
      </c>
      <c r="CD11537" s="282">
        <v>5</v>
      </c>
      <c r="CE11537" s="274">
        <v>44927</v>
      </c>
      <c r="CF11537" s="273">
        <v>0</v>
      </c>
      <c r="CG11537" s="273" t="s">
        <v>80</v>
      </c>
      <c r="CH11537" s="273">
        <v>0</v>
      </c>
      <c r="CI11537" s="273" t="s">
        <v>80</v>
      </c>
      <c r="CM11537" s="273" t="s">
        <v>73</v>
      </c>
      <c r="CN11537" s="273">
        <v>1</v>
      </c>
    </row>
    <row r="11538" spans="74:92">
      <c r="BV11538" s="273" t="s">
        <v>83</v>
      </c>
      <c r="BW11538" s="273" t="s">
        <v>287</v>
      </c>
      <c r="BX11538" s="273" t="s">
        <v>936</v>
      </c>
      <c r="BY11538" s="273" t="s">
        <v>939</v>
      </c>
      <c r="BZ11538" s="273" t="s">
        <v>86</v>
      </c>
      <c r="CA11538" s="273" t="s">
        <v>87</v>
      </c>
      <c r="CB11538" s="273" t="s">
        <v>225</v>
      </c>
      <c r="CC11538" s="273" t="s">
        <v>226</v>
      </c>
      <c r="CD11538" s="282">
        <v>5</v>
      </c>
      <c r="CE11538" s="274">
        <v>44927</v>
      </c>
      <c r="CF11538" s="273">
        <v>0</v>
      </c>
      <c r="CG11538" s="273" t="s">
        <v>80</v>
      </c>
      <c r="CH11538" s="273">
        <v>0</v>
      </c>
      <c r="CI11538" s="273" t="s">
        <v>80</v>
      </c>
      <c r="CM11538" s="273" t="s">
        <v>73</v>
      </c>
      <c r="CN11538" s="273">
        <v>1</v>
      </c>
    </row>
    <row r="11539" spans="74:92">
      <c r="BV11539" s="273" t="s">
        <v>83</v>
      </c>
      <c r="BW11539" s="273" t="s">
        <v>287</v>
      </c>
      <c r="BX11539" s="273" t="s">
        <v>936</v>
      </c>
      <c r="BY11539" s="273" t="s">
        <v>939</v>
      </c>
      <c r="BZ11539" s="273" t="s">
        <v>86</v>
      </c>
      <c r="CA11539" s="273" t="s">
        <v>87</v>
      </c>
      <c r="CB11539" s="273" t="s">
        <v>217</v>
      </c>
      <c r="CC11539" s="273" t="s">
        <v>218</v>
      </c>
      <c r="CD11539" s="282">
        <v>2</v>
      </c>
      <c r="CE11539" s="274">
        <v>44927</v>
      </c>
      <c r="CG11539" s="273" t="s">
        <v>181</v>
      </c>
      <c r="CI11539" s="273" t="s">
        <v>181</v>
      </c>
      <c r="CJ11539" s="273" t="s">
        <v>122</v>
      </c>
      <c r="CL11539" s="273" t="s">
        <v>2352</v>
      </c>
      <c r="CM11539" s="273" t="s">
        <v>73</v>
      </c>
      <c r="CN11539" s="273">
        <v>1</v>
      </c>
    </row>
    <row r="11540" spans="74:92">
      <c r="BV11540" s="273" t="s">
        <v>83</v>
      </c>
      <c r="BW11540" s="273" t="s">
        <v>287</v>
      </c>
      <c r="BX11540" s="273" t="s">
        <v>936</v>
      </c>
      <c r="BY11540" s="273" t="s">
        <v>939</v>
      </c>
      <c r="BZ11540" s="273" t="s">
        <v>86</v>
      </c>
      <c r="CA11540" s="273" t="s">
        <v>87</v>
      </c>
      <c r="CB11540" s="273" t="s">
        <v>233</v>
      </c>
      <c r="CC11540" s="273" t="s">
        <v>234</v>
      </c>
      <c r="CD11540" s="282">
        <v>1</v>
      </c>
      <c r="CE11540" s="274">
        <v>44927</v>
      </c>
      <c r="CG11540" s="273" t="s">
        <v>181</v>
      </c>
      <c r="CI11540" s="273" t="s">
        <v>181</v>
      </c>
      <c r="CJ11540" s="273" t="s">
        <v>1602</v>
      </c>
      <c r="CM11540" s="273" t="s">
        <v>73</v>
      </c>
      <c r="CN11540" s="273">
        <v>1</v>
      </c>
    </row>
    <row r="11541" spans="74:92">
      <c r="BV11541" s="273" t="s">
        <v>83</v>
      </c>
      <c r="BW11541" s="273" t="s">
        <v>287</v>
      </c>
      <c r="BX11541" s="273" t="s">
        <v>936</v>
      </c>
      <c r="BY11541" s="273" t="s">
        <v>939</v>
      </c>
      <c r="BZ11541" s="273" t="s">
        <v>167</v>
      </c>
      <c r="CA11541" s="273" t="s">
        <v>168</v>
      </c>
      <c r="CB11541" s="273" t="s">
        <v>319</v>
      </c>
      <c r="CC11541" s="273" t="s">
        <v>320</v>
      </c>
      <c r="CD11541" s="282">
        <v>15</v>
      </c>
      <c r="CE11541" s="274">
        <v>44927</v>
      </c>
      <c r="CF11541" s="273">
        <v>0</v>
      </c>
      <c r="CG11541" s="273" t="s">
        <v>80</v>
      </c>
      <c r="CH11541" s="273">
        <v>0</v>
      </c>
      <c r="CI11541" s="273" t="s">
        <v>80</v>
      </c>
      <c r="CM11541" s="273" t="s">
        <v>73</v>
      </c>
      <c r="CN11541" s="273">
        <v>1</v>
      </c>
    </row>
    <row r="11542" spans="74:92">
      <c r="BV11542" s="273" t="s">
        <v>83</v>
      </c>
      <c r="BW11542" s="273" t="s">
        <v>287</v>
      </c>
      <c r="BX11542" s="273" t="s">
        <v>936</v>
      </c>
      <c r="BY11542" s="273" t="s">
        <v>939</v>
      </c>
      <c r="BZ11542" s="273" t="s">
        <v>138</v>
      </c>
      <c r="CA11542" s="273" t="s">
        <v>139</v>
      </c>
      <c r="CB11542" s="273" t="s">
        <v>190</v>
      </c>
      <c r="CC11542" s="273" t="s">
        <v>191</v>
      </c>
      <c r="CD11542" s="282">
        <v>8</v>
      </c>
      <c r="CE11542" s="274">
        <v>44927</v>
      </c>
      <c r="CF11542" s="273">
        <v>0</v>
      </c>
      <c r="CG11542" s="273" t="s">
        <v>80</v>
      </c>
      <c r="CH11542" s="273">
        <v>0</v>
      </c>
      <c r="CI11542" s="273" t="s">
        <v>80</v>
      </c>
      <c r="CM11542" s="273" t="s">
        <v>73</v>
      </c>
      <c r="CN11542" s="273">
        <v>1</v>
      </c>
    </row>
    <row r="11543" spans="74:92">
      <c r="BV11543" s="273" t="s">
        <v>83</v>
      </c>
      <c r="BW11543" s="273" t="s">
        <v>287</v>
      </c>
      <c r="BX11543" s="273" t="s">
        <v>936</v>
      </c>
      <c r="BY11543" s="273" t="s">
        <v>939</v>
      </c>
      <c r="BZ11543" s="273" t="s">
        <v>86</v>
      </c>
      <c r="CA11543" s="273" t="s">
        <v>87</v>
      </c>
      <c r="CB11543" s="273" t="s">
        <v>179</v>
      </c>
      <c r="CC11543" s="273" t="s">
        <v>180</v>
      </c>
      <c r="CD11543" s="282">
        <v>1</v>
      </c>
      <c r="CE11543" s="274">
        <v>44927</v>
      </c>
      <c r="CG11543" s="273" t="s">
        <v>181</v>
      </c>
      <c r="CI11543" s="273" t="s">
        <v>181</v>
      </c>
      <c r="CJ11543" s="273" t="s">
        <v>1834</v>
      </c>
      <c r="CM11543" s="273" t="s">
        <v>73</v>
      </c>
      <c r="CN11543" s="273">
        <v>1</v>
      </c>
    </row>
    <row r="11544" spans="74:92">
      <c r="BV11544" s="273" t="s">
        <v>83</v>
      </c>
      <c r="BW11544" s="273" t="s">
        <v>287</v>
      </c>
      <c r="BX11544" s="273" t="s">
        <v>936</v>
      </c>
      <c r="BY11544" s="273" t="s">
        <v>939</v>
      </c>
      <c r="BZ11544" s="273" t="s">
        <v>204</v>
      </c>
      <c r="CA11544" s="273" t="s">
        <v>205</v>
      </c>
      <c r="CB11544" s="273" t="s">
        <v>206</v>
      </c>
      <c r="CC11544" s="273" t="s">
        <v>207</v>
      </c>
      <c r="CD11544" s="282">
        <v>0</v>
      </c>
      <c r="CE11544" s="274">
        <v>44927</v>
      </c>
      <c r="CG11544" s="273" t="s">
        <v>181</v>
      </c>
      <c r="CI11544" s="273" t="s">
        <v>208</v>
      </c>
      <c r="CJ11544" s="273" t="s">
        <v>209</v>
      </c>
      <c r="CL11544" s="273" t="s">
        <v>2353</v>
      </c>
      <c r="CM11544" s="273" t="s">
        <v>73</v>
      </c>
      <c r="CN11544" s="273">
        <v>1</v>
      </c>
    </row>
    <row r="11545" spans="74:92">
      <c r="BV11545" s="273" t="s">
        <v>83</v>
      </c>
      <c r="BW11545" s="273" t="s">
        <v>287</v>
      </c>
      <c r="BX11545" s="273" t="s">
        <v>936</v>
      </c>
      <c r="BY11545" s="273" t="s">
        <v>939</v>
      </c>
      <c r="BZ11545" s="273" t="s">
        <v>167</v>
      </c>
      <c r="CA11545" s="273" t="s">
        <v>168</v>
      </c>
      <c r="CB11545" s="273" t="s">
        <v>313</v>
      </c>
      <c r="CC11545" s="273" t="s">
        <v>314</v>
      </c>
      <c r="CD11545" s="282">
        <v>14</v>
      </c>
      <c r="CE11545" s="274">
        <v>44927</v>
      </c>
      <c r="CF11545" s="273">
        <v>0</v>
      </c>
      <c r="CG11545" s="273" t="s">
        <v>80</v>
      </c>
      <c r="CH11545" s="273">
        <v>0</v>
      </c>
      <c r="CI11545" s="273" t="s">
        <v>80</v>
      </c>
      <c r="CM11545" s="273" t="s">
        <v>73</v>
      </c>
      <c r="CN11545" s="273">
        <v>1</v>
      </c>
    </row>
    <row r="11546" spans="74:92">
      <c r="BV11546" s="273" t="s">
        <v>83</v>
      </c>
      <c r="BW11546" s="273" t="s">
        <v>287</v>
      </c>
      <c r="BX11546" s="273" t="s">
        <v>936</v>
      </c>
      <c r="BY11546" s="273" t="s">
        <v>939</v>
      </c>
      <c r="BZ11546" s="273" t="s">
        <v>167</v>
      </c>
      <c r="CA11546" s="273" t="s">
        <v>168</v>
      </c>
      <c r="CB11546" s="273" t="s">
        <v>353</v>
      </c>
      <c r="CC11546" s="273" t="s">
        <v>354</v>
      </c>
      <c r="CD11546" s="282">
        <v>13</v>
      </c>
      <c r="CE11546" s="274">
        <v>44927</v>
      </c>
      <c r="CF11546" s="273">
        <v>0</v>
      </c>
      <c r="CG11546" s="273" t="s">
        <v>80</v>
      </c>
      <c r="CH11546" s="273">
        <v>0</v>
      </c>
      <c r="CI11546" s="273" t="s">
        <v>80</v>
      </c>
      <c r="CM11546" s="273" t="s">
        <v>73</v>
      </c>
      <c r="CN11546" s="273">
        <v>1</v>
      </c>
    </row>
    <row r="11547" spans="74:92">
      <c r="BV11547" s="273" t="s">
        <v>83</v>
      </c>
      <c r="BW11547" s="273" t="s">
        <v>287</v>
      </c>
      <c r="BX11547" s="273" t="s">
        <v>936</v>
      </c>
      <c r="BY11547" s="273" t="s">
        <v>939</v>
      </c>
      <c r="BZ11547" s="273" t="s">
        <v>167</v>
      </c>
      <c r="CA11547" s="273" t="s">
        <v>168</v>
      </c>
      <c r="CB11547" s="273" t="s">
        <v>169</v>
      </c>
      <c r="CC11547" s="273" t="s">
        <v>170</v>
      </c>
      <c r="CD11547" s="282">
        <v>12</v>
      </c>
      <c r="CE11547" s="274">
        <v>44927</v>
      </c>
      <c r="CF11547" s="273">
        <v>0</v>
      </c>
      <c r="CG11547" s="273" t="s">
        <v>80</v>
      </c>
      <c r="CH11547" s="273">
        <v>0</v>
      </c>
      <c r="CI11547" s="273" t="s">
        <v>80</v>
      </c>
      <c r="CM11547" s="273" t="s">
        <v>73</v>
      </c>
      <c r="CN11547" s="273">
        <v>1</v>
      </c>
    </row>
    <row r="11548" spans="74:92">
      <c r="BV11548" s="273" t="s">
        <v>83</v>
      </c>
      <c r="BW11548" s="273" t="s">
        <v>287</v>
      </c>
      <c r="BX11548" s="273" t="s">
        <v>936</v>
      </c>
      <c r="BY11548" s="273" t="s">
        <v>939</v>
      </c>
      <c r="BZ11548" s="273" t="s">
        <v>151</v>
      </c>
      <c r="CA11548" s="273" t="s">
        <v>152</v>
      </c>
      <c r="CB11548" s="273" t="s">
        <v>161</v>
      </c>
      <c r="CC11548" s="273" t="s">
        <v>162</v>
      </c>
      <c r="CD11548" s="282">
        <v>11</v>
      </c>
      <c r="CE11548" s="274">
        <v>44927</v>
      </c>
      <c r="CF11548" s="273">
        <v>0</v>
      </c>
      <c r="CG11548" s="273" t="s">
        <v>80</v>
      </c>
      <c r="CH11548" s="273">
        <v>0</v>
      </c>
      <c r="CI11548" s="273" t="s">
        <v>80</v>
      </c>
      <c r="CM11548" s="273" t="s">
        <v>73</v>
      </c>
      <c r="CN11548" s="273">
        <v>1</v>
      </c>
    </row>
    <row r="11549" spans="74:92">
      <c r="BV11549" s="273" t="s">
        <v>83</v>
      </c>
      <c r="BW11549" s="273" t="s">
        <v>287</v>
      </c>
      <c r="BX11549" s="273" t="s">
        <v>936</v>
      </c>
      <c r="BY11549" s="273" t="s">
        <v>939</v>
      </c>
      <c r="BZ11549" s="273" t="s">
        <v>151</v>
      </c>
      <c r="CA11549" s="273" t="s">
        <v>152</v>
      </c>
      <c r="CB11549" s="273" t="s">
        <v>153</v>
      </c>
      <c r="CC11549" s="273" t="s">
        <v>154</v>
      </c>
      <c r="CD11549" s="282">
        <v>10</v>
      </c>
      <c r="CE11549" s="274">
        <v>44927</v>
      </c>
      <c r="CF11549" s="273">
        <v>0</v>
      </c>
      <c r="CG11549" s="273" t="s">
        <v>80</v>
      </c>
      <c r="CH11549" s="273">
        <v>0</v>
      </c>
      <c r="CI11549" s="273" t="s">
        <v>80</v>
      </c>
      <c r="CM11549" s="273" t="s">
        <v>73</v>
      </c>
      <c r="CN11549" s="273">
        <v>1</v>
      </c>
    </row>
    <row r="11550" spans="74:92">
      <c r="BV11550" s="273" t="s">
        <v>83</v>
      </c>
      <c r="BW11550" s="273" t="s">
        <v>287</v>
      </c>
      <c r="BX11550" s="273" t="s">
        <v>936</v>
      </c>
      <c r="BY11550" s="273" t="s">
        <v>939</v>
      </c>
      <c r="BZ11550" s="273" t="s">
        <v>138</v>
      </c>
      <c r="CA11550" s="273" t="s">
        <v>139</v>
      </c>
      <c r="CB11550" s="273" t="s">
        <v>140</v>
      </c>
      <c r="CC11550" s="273" t="s">
        <v>141</v>
      </c>
      <c r="CD11550" s="282">
        <v>9</v>
      </c>
      <c r="CE11550" s="274">
        <v>44927</v>
      </c>
      <c r="CF11550" s="273">
        <v>0</v>
      </c>
      <c r="CG11550" s="273" t="s">
        <v>80</v>
      </c>
      <c r="CH11550" s="273">
        <v>0</v>
      </c>
      <c r="CI11550" s="273" t="s">
        <v>80</v>
      </c>
      <c r="CM11550" s="273" t="s">
        <v>73</v>
      </c>
      <c r="CN11550" s="273">
        <v>1</v>
      </c>
    </row>
    <row r="11551" spans="74:92">
      <c r="BV11551" s="273" t="s">
        <v>83</v>
      </c>
      <c r="BW11551" s="273" t="s">
        <v>287</v>
      </c>
      <c r="BX11551" s="273" t="s">
        <v>936</v>
      </c>
      <c r="BY11551" s="273" t="s">
        <v>939</v>
      </c>
      <c r="BZ11551" s="273" t="s">
        <v>126</v>
      </c>
      <c r="CA11551" s="273" t="s">
        <v>127</v>
      </c>
      <c r="CB11551" s="273" t="s">
        <v>128</v>
      </c>
      <c r="CC11551" s="273" t="s">
        <v>129</v>
      </c>
      <c r="CD11551" s="282">
        <v>6</v>
      </c>
      <c r="CE11551" s="274">
        <v>44927</v>
      </c>
      <c r="CI11551" s="273" t="s">
        <v>80</v>
      </c>
      <c r="CM11551" s="273" t="s">
        <v>73</v>
      </c>
      <c r="CN11551" s="273">
        <v>1</v>
      </c>
    </row>
    <row r="11552" spans="74:92">
      <c r="BV11552" s="273" t="s">
        <v>83</v>
      </c>
      <c r="BW11552" s="273" t="s">
        <v>287</v>
      </c>
      <c r="BX11552" s="273" t="s">
        <v>936</v>
      </c>
      <c r="BY11552" s="273" t="s">
        <v>939</v>
      </c>
      <c r="BZ11552" s="273" t="s">
        <v>126</v>
      </c>
      <c r="CA11552" s="273" t="s">
        <v>127</v>
      </c>
      <c r="CB11552" s="273" t="s">
        <v>133</v>
      </c>
      <c r="CC11552" s="273" t="s">
        <v>134</v>
      </c>
      <c r="CD11552" s="282">
        <v>7</v>
      </c>
      <c r="CE11552" s="274">
        <v>44927</v>
      </c>
      <c r="CI11552" s="273" t="s">
        <v>104</v>
      </c>
      <c r="CM11552" s="273" t="s">
        <v>73</v>
      </c>
      <c r="CN11552" s="273">
        <v>1</v>
      </c>
    </row>
    <row r="11553" spans="74:92">
      <c r="BV11553" s="273" t="s">
        <v>83</v>
      </c>
      <c r="BW11553" s="273" t="s">
        <v>287</v>
      </c>
      <c r="BX11553" s="273" t="s">
        <v>936</v>
      </c>
      <c r="BY11553" s="273" t="s">
        <v>939</v>
      </c>
      <c r="BZ11553" s="273" t="s">
        <v>110</v>
      </c>
      <c r="CA11553" s="273" t="s">
        <v>111</v>
      </c>
      <c r="CB11553" s="273" t="s">
        <v>112</v>
      </c>
      <c r="CC11553" s="273" t="s">
        <v>113</v>
      </c>
      <c r="CD11553" s="282">
        <v>4</v>
      </c>
      <c r="CE11553" s="274">
        <v>44927</v>
      </c>
      <c r="CI11553" s="273" t="s">
        <v>80</v>
      </c>
      <c r="CM11553" s="273" t="s">
        <v>73</v>
      </c>
      <c r="CN11553" s="273">
        <v>1</v>
      </c>
    </row>
    <row r="11554" spans="74:92">
      <c r="BV11554" s="273" t="s">
        <v>83</v>
      </c>
      <c r="BW11554" s="273" t="s">
        <v>287</v>
      </c>
      <c r="BX11554" s="273" t="s">
        <v>936</v>
      </c>
      <c r="BY11554" s="273" t="s">
        <v>939</v>
      </c>
      <c r="BZ11554" s="273" t="s">
        <v>110</v>
      </c>
      <c r="CA11554" s="273" t="s">
        <v>111</v>
      </c>
      <c r="CB11554" s="273" t="s">
        <v>117</v>
      </c>
      <c r="CC11554" s="273" t="s">
        <v>118</v>
      </c>
      <c r="CD11554" s="282">
        <v>5</v>
      </c>
      <c r="CE11554" s="274">
        <v>44927</v>
      </c>
      <c r="CI11554" s="273" t="s">
        <v>104</v>
      </c>
      <c r="CM11554" s="273" t="s">
        <v>73</v>
      </c>
      <c r="CN11554" s="273">
        <v>1</v>
      </c>
    </row>
    <row r="11555" spans="74:92">
      <c r="BV11555" s="273" t="s">
        <v>83</v>
      </c>
      <c r="BW11555" s="273" t="s">
        <v>287</v>
      </c>
      <c r="BX11555" s="273" t="s">
        <v>936</v>
      </c>
      <c r="BY11555" s="273" t="s">
        <v>939</v>
      </c>
      <c r="BZ11555" s="273" t="s">
        <v>86</v>
      </c>
      <c r="CA11555" s="273" t="s">
        <v>87</v>
      </c>
      <c r="CB11555" s="273" t="s">
        <v>88</v>
      </c>
      <c r="CC11555" s="273" t="s">
        <v>89</v>
      </c>
      <c r="CD11555" s="282">
        <v>3</v>
      </c>
      <c r="CE11555" s="274">
        <v>44927</v>
      </c>
      <c r="CF11555" s="273">
        <v>0</v>
      </c>
      <c r="CG11555" s="273" t="s">
        <v>80</v>
      </c>
      <c r="CH11555" s="273">
        <v>0</v>
      </c>
      <c r="CI11555" s="273" t="s">
        <v>80</v>
      </c>
      <c r="CL11555" s="273" t="s">
        <v>2352</v>
      </c>
      <c r="CM11555" s="273" t="s">
        <v>73</v>
      </c>
      <c r="CN11555" s="273">
        <v>1</v>
      </c>
    </row>
    <row r="11556" spans="74:92">
      <c r="BV11556" s="273" t="s">
        <v>83</v>
      </c>
      <c r="BW11556" s="273" t="s">
        <v>287</v>
      </c>
      <c r="BX11556" s="273" t="s">
        <v>936</v>
      </c>
      <c r="BY11556" s="273" t="s">
        <v>939</v>
      </c>
      <c r="BZ11556" s="273" t="s">
        <v>86</v>
      </c>
      <c r="CA11556" s="273" t="s">
        <v>87</v>
      </c>
      <c r="CB11556" s="273" t="s">
        <v>101</v>
      </c>
      <c r="CC11556" s="273" t="s">
        <v>102</v>
      </c>
      <c r="CD11556" s="282">
        <v>4</v>
      </c>
      <c r="CE11556" s="274">
        <v>44927</v>
      </c>
      <c r="CF11556" s="273">
        <v>0</v>
      </c>
      <c r="CG11556" s="273" t="s">
        <v>2354</v>
      </c>
      <c r="CH11556" s="273">
        <v>0</v>
      </c>
      <c r="CI11556" s="273" t="s">
        <v>104</v>
      </c>
      <c r="CM11556" s="273" t="s">
        <v>73</v>
      </c>
      <c r="CN11556" s="273">
        <v>1</v>
      </c>
    </row>
    <row r="11557" spans="74:92">
      <c r="BV11557" s="273" t="s">
        <v>83</v>
      </c>
      <c r="BW11557" s="273" t="s">
        <v>287</v>
      </c>
      <c r="BX11557" s="273" t="s">
        <v>942</v>
      </c>
      <c r="BY11557" s="273" t="s">
        <v>945</v>
      </c>
      <c r="BZ11557" s="273" t="s">
        <v>86</v>
      </c>
      <c r="CA11557" s="273" t="s">
        <v>87</v>
      </c>
      <c r="CB11557" s="273" t="s">
        <v>101</v>
      </c>
      <c r="CC11557" s="273" t="s">
        <v>102</v>
      </c>
      <c r="CD11557" s="282">
        <v>4</v>
      </c>
      <c r="CE11557" s="274">
        <v>44927</v>
      </c>
      <c r="CF11557" s="273">
        <v>12867.9</v>
      </c>
      <c r="CG11557" s="273" t="s">
        <v>2355</v>
      </c>
      <c r="CH11557" s="273">
        <v>687.53189699999996</v>
      </c>
      <c r="CI11557" s="273" t="s">
        <v>104</v>
      </c>
      <c r="CL11557" s="273" t="s">
        <v>2356</v>
      </c>
      <c r="CM11557" s="273" t="s">
        <v>73</v>
      </c>
      <c r="CN11557" s="273">
        <v>1</v>
      </c>
    </row>
    <row r="11558" spans="74:92">
      <c r="BV11558" s="273" t="s">
        <v>83</v>
      </c>
      <c r="BW11558" s="273" t="s">
        <v>287</v>
      </c>
      <c r="BX11558" s="273" t="s">
        <v>942</v>
      </c>
      <c r="BY11558" s="273" t="s">
        <v>945</v>
      </c>
      <c r="BZ11558" s="273" t="s">
        <v>86</v>
      </c>
      <c r="CA11558" s="273" t="s">
        <v>87</v>
      </c>
      <c r="CB11558" s="273" t="s">
        <v>88</v>
      </c>
      <c r="CC11558" s="273" t="s">
        <v>89</v>
      </c>
      <c r="CD11558" s="282">
        <v>3</v>
      </c>
      <c r="CE11558" s="274">
        <v>44927</v>
      </c>
      <c r="CF11558" s="273">
        <v>284</v>
      </c>
      <c r="CG11558" s="273" t="s">
        <v>80</v>
      </c>
      <c r="CH11558" s="273">
        <v>284</v>
      </c>
      <c r="CI11558" s="273" t="s">
        <v>80</v>
      </c>
      <c r="CM11558" s="273" t="s">
        <v>73</v>
      </c>
      <c r="CN11558" s="273">
        <v>1</v>
      </c>
    </row>
    <row r="11559" spans="74:92">
      <c r="BV11559" s="273" t="s">
        <v>83</v>
      </c>
      <c r="BW11559" s="273" t="s">
        <v>287</v>
      </c>
      <c r="BX11559" s="273" t="s">
        <v>942</v>
      </c>
      <c r="BY11559" s="273" t="s">
        <v>945</v>
      </c>
      <c r="BZ11559" s="273" t="s">
        <v>110</v>
      </c>
      <c r="CA11559" s="273" t="s">
        <v>111</v>
      </c>
      <c r="CB11559" s="273" t="s">
        <v>117</v>
      </c>
      <c r="CC11559" s="273" t="s">
        <v>118</v>
      </c>
      <c r="CD11559" s="282">
        <v>5</v>
      </c>
      <c r="CE11559" s="274">
        <v>44927</v>
      </c>
      <c r="CI11559" s="273" t="s">
        <v>104</v>
      </c>
      <c r="CM11559" s="273" t="s">
        <v>73</v>
      </c>
      <c r="CN11559" s="273">
        <v>1</v>
      </c>
    </row>
    <row r="11560" spans="74:92">
      <c r="BV11560" s="273" t="s">
        <v>83</v>
      </c>
      <c r="BW11560" s="273" t="s">
        <v>287</v>
      </c>
      <c r="BX11560" s="273" t="s">
        <v>942</v>
      </c>
      <c r="BY11560" s="273" t="s">
        <v>945</v>
      </c>
      <c r="BZ11560" s="273" t="s">
        <v>110</v>
      </c>
      <c r="CA11560" s="273" t="s">
        <v>111</v>
      </c>
      <c r="CB11560" s="273" t="s">
        <v>112</v>
      </c>
      <c r="CC11560" s="273" t="s">
        <v>113</v>
      </c>
      <c r="CD11560" s="282">
        <v>4</v>
      </c>
      <c r="CE11560" s="274">
        <v>44927</v>
      </c>
      <c r="CI11560" s="273" t="s">
        <v>80</v>
      </c>
      <c r="CM11560" s="273" t="s">
        <v>73</v>
      </c>
      <c r="CN11560" s="273">
        <v>1</v>
      </c>
    </row>
    <row r="11561" spans="74:92">
      <c r="BV11561" s="273" t="s">
        <v>83</v>
      </c>
      <c r="BW11561" s="273" t="s">
        <v>287</v>
      </c>
      <c r="BX11561" s="273" t="s">
        <v>942</v>
      </c>
      <c r="BY11561" s="273" t="s">
        <v>945</v>
      </c>
      <c r="BZ11561" s="273" t="s">
        <v>126</v>
      </c>
      <c r="CA11561" s="273" t="s">
        <v>127</v>
      </c>
      <c r="CB11561" s="273" t="s">
        <v>133</v>
      </c>
      <c r="CC11561" s="273" t="s">
        <v>134</v>
      </c>
      <c r="CD11561" s="282">
        <v>7</v>
      </c>
      <c r="CE11561" s="274">
        <v>44927</v>
      </c>
      <c r="CI11561" s="273" t="s">
        <v>104</v>
      </c>
      <c r="CM11561" s="273" t="s">
        <v>73</v>
      </c>
      <c r="CN11561" s="273">
        <v>1</v>
      </c>
    </row>
    <row r="11562" spans="74:92">
      <c r="BV11562" s="273" t="s">
        <v>83</v>
      </c>
      <c r="BW11562" s="273" t="s">
        <v>287</v>
      </c>
      <c r="BX11562" s="273" t="s">
        <v>942</v>
      </c>
      <c r="BY11562" s="273" t="s">
        <v>945</v>
      </c>
      <c r="BZ11562" s="273" t="s">
        <v>126</v>
      </c>
      <c r="CA11562" s="273" t="s">
        <v>127</v>
      </c>
      <c r="CB11562" s="273" t="s">
        <v>128</v>
      </c>
      <c r="CC11562" s="273" t="s">
        <v>129</v>
      </c>
      <c r="CD11562" s="282">
        <v>6</v>
      </c>
      <c r="CE11562" s="274">
        <v>44927</v>
      </c>
      <c r="CI11562" s="273" t="s">
        <v>80</v>
      </c>
      <c r="CM11562" s="273" t="s">
        <v>73</v>
      </c>
      <c r="CN11562" s="273">
        <v>1</v>
      </c>
    </row>
    <row r="11563" spans="74:92">
      <c r="BV11563" s="273" t="s">
        <v>83</v>
      </c>
      <c r="BW11563" s="273" t="s">
        <v>287</v>
      </c>
      <c r="BX11563" s="273" t="s">
        <v>942</v>
      </c>
      <c r="BY11563" s="273" t="s">
        <v>945</v>
      </c>
      <c r="BZ11563" s="273" t="s">
        <v>138</v>
      </c>
      <c r="CA11563" s="273" t="s">
        <v>139</v>
      </c>
      <c r="CB11563" s="273" t="s">
        <v>140</v>
      </c>
      <c r="CC11563" s="273" t="s">
        <v>141</v>
      </c>
      <c r="CD11563" s="282">
        <v>9</v>
      </c>
      <c r="CE11563" s="274">
        <v>44927</v>
      </c>
      <c r="CF11563" s="273">
        <v>0</v>
      </c>
      <c r="CG11563" s="273" t="s">
        <v>80</v>
      </c>
      <c r="CH11563" s="273">
        <v>0</v>
      </c>
      <c r="CI11563" s="273" t="s">
        <v>80</v>
      </c>
      <c r="CL11563" s="273" t="s">
        <v>1189</v>
      </c>
      <c r="CM11563" s="273" t="s">
        <v>73</v>
      </c>
      <c r="CN11563" s="273">
        <v>1</v>
      </c>
    </row>
    <row r="11564" spans="74:92">
      <c r="BV11564" s="273" t="s">
        <v>83</v>
      </c>
      <c r="BW11564" s="273" t="s">
        <v>287</v>
      </c>
      <c r="BX11564" s="273" t="s">
        <v>942</v>
      </c>
      <c r="BY11564" s="273" t="s">
        <v>945</v>
      </c>
      <c r="BZ11564" s="273" t="s">
        <v>151</v>
      </c>
      <c r="CA11564" s="273" t="s">
        <v>152</v>
      </c>
      <c r="CB11564" s="273" t="s">
        <v>153</v>
      </c>
      <c r="CC11564" s="273" t="s">
        <v>154</v>
      </c>
      <c r="CD11564" s="282">
        <v>10</v>
      </c>
      <c r="CE11564" s="274">
        <v>44927</v>
      </c>
      <c r="CF11564" s="273">
        <v>284</v>
      </c>
      <c r="CG11564" s="273" t="s">
        <v>80</v>
      </c>
      <c r="CH11564" s="273">
        <v>284</v>
      </c>
      <c r="CI11564" s="273" t="s">
        <v>80</v>
      </c>
      <c r="CM11564" s="273" t="s">
        <v>73</v>
      </c>
      <c r="CN11564" s="273">
        <v>1</v>
      </c>
    </row>
    <row r="11565" spans="74:92">
      <c r="BV11565" s="273" t="s">
        <v>83</v>
      </c>
      <c r="BW11565" s="273" t="s">
        <v>287</v>
      </c>
      <c r="BX11565" s="273" t="s">
        <v>942</v>
      </c>
      <c r="BY11565" s="273" t="s">
        <v>945</v>
      </c>
      <c r="BZ11565" s="273" t="s">
        <v>151</v>
      </c>
      <c r="CA11565" s="273" t="s">
        <v>152</v>
      </c>
      <c r="CB11565" s="273" t="s">
        <v>161</v>
      </c>
      <c r="CC11565" s="273" t="s">
        <v>162</v>
      </c>
      <c r="CD11565" s="282">
        <v>11</v>
      </c>
      <c r="CE11565" s="274">
        <v>44927</v>
      </c>
      <c r="CF11565" s="273">
        <v>0</v>
      </c>
      <c r="CG11565" s="273" t="s">
        <v>80</v>
      </c>
      <c r="CH11565" s="273">
        <v>0</v>
      </c>
      <c r="CI11565" s="273" t="s">
        <v>80</v>
      </c>
      <c r="CL11565" s="273" t="s">
        <v>1189</v>
      </c>
      <c r="CM11565" s="273" t="s">
        <v>73</v>
      </c>
      <c r="CN11565" s="273">
        <v>1</v>
      </c>
    </row>
    <row r="11566" spans="74:92">
      <c r="BV11566" s="273" t="s">
        <v>83</v>
      </c>
      <c r="BW11566" s="273" t="s">
        <v>287</v>
      </c>
      <c r="BX11566" s="273" t="s">
        <v>942</v>
      </c>
      <c r="BY11566" s="273" t="s">
        <v>945</v>
      </c>
      <c r="BZ11566" s="273" t="s">
        <v>167</v>
      </c>
      <c r="CA11566" s="273" t="s">
        <v>168</v>
      </c>
      <c r="CB11566" s="273" t="s">
        <v>169</v>
      </c>
      <c r="CC11566" s="273" t="s">
        <v>170</v>
      </c>
      <c r="CD11566" s="282">
        <v>12</v>
      </c>
      <c r="CE11566" s="274">
        <v>44927</v>
      </c>
      <c r="CF11566" s="273">
        <v>0</v>
      </c>
      <c r="CG11566" s="273" t="s">
        <v>80</v>
      </c>
      <c r="CH11566" s="273">
        <v>0</v>
      </c>
      <c r="CI11566" s="273" t="s">
        <v>80</v>
      </c>
      <c r="CL11566" s="273" t="s">
        <v>1189</v>
      </c>
      <c r="CM11566" s="273" t="s">
        <v>73</v>
      </c>
      <c r="CN11566" s="273">
        <v>1</v>
      </c>
    </row>
    <row r="11567" spans="74:92">
      <c r="BV11567" s="273" t="s">
        <v>83</v>
      </c>
      <c r="BW11567" s="273" t="s">
        <v>287</v>
      </c>
      <c r="BX11567" s="273" t="s">
        <v>942</v>
      </c>
      <c r="BY11567" s="273" t="s">
        <v>945</v>
      </c>
      <c r="BZ11567" s="273" t="s">
        <v>167</v>
      </c>
      <c r="CA11567" s="273" t="s">
        <v>168</v>
      </c>
      <c r="CB11567" s="273" t="s">
        <v>353</v>
      </c>
      <c r="CC11567" s="273" t="s">
        <v>354</v>
      </c>
      <c r="CD11567" s="282">
        <v>13</v>
      </c>
      <c r="CE11567" s="274">
        <v>44927</v>
      </c>
      <c r="CF11567" s="273">
        <v>0</v>
      </c>
      <c r="CG11567" s="273" t="s">
        <v>80</v>
      </c>
      <c r="CH11567" s="273">
        <v>0</v>
      </c>
      <c r="CI11567" s="273" t="s">
        <v>80</v>
      </c>
      <c r="CL11567" s="273" t="s">
        <v>1189</v>
      </c>
      <c r="CM11567" s="273" t="s">
        <v>73</v>
      </c>
      <c r="CN11567" s="273">
        <v>1</v>
      </c>
    </row>
    <row r="11568" spans="74:92">
      <c r="BV11568" s="273" t="s">
        <v>83</v>
      </c>
      <c r="BW11568" s="273" t="s">
        <v>287</v>
      </c>
      <c r="BX11568" s="273" t="s">
        <v>942</v>
      </c>
      <c r="BY11568" s="273" t="s">
        <v>945</v>
      </c>
      <c r="BZ11568" s="273" t="s">
        <v>167</v>
      </c>
      <c r="CA11568" s="273" t="s">
        <v>168</v>
      </c>
      <c r="CB11568" s="273" t="s">
        <v>313</v>
      </c>
      <c r="CC11568" s="273" t="s">
        <v>314</v>
      </c>
      <c r="CD11568" s="282">
        <v>14</v>
      </c>
      <c r="CE11568" s="274">
        <v>44927</v>
      </c>
      <c r="CF11568" s="273">
        <v>0</v>
      </c>
      <c r="CG11568" s="273" t="s">
        <v>80</v>
      </c>
      <c r="CH11568" s="273">
        <v>0</v>
      </c>
      <c r="CI11568" s="273" t="s">
        <v>80</v>
      </c>
      <c r="CL11568" s="273" t="s">
        <v>1189</v>
      </c>
      <c r="CM11568" s="273" t="s">
        <v>73</v>
      </c>
      <c r="CN11568" s="273">
        <v>1</v>
      </c>
    </row>
    <row r="11569" spans="74:92">
      <c r="BV11569" s="273" t="s">
        <v>83</v>
      </c>
      <c r="BW11569" s="273" t="s">
        <v>287</v>
      </c>
      <c r="BX11569" s="273" t="s">
        <v>942</v>
      </c>
      <c r="BY11569" s="273" t="s">
        <v>945</v>
      </c>
      <c r="BZ11569" s="273" t="s">
        <v>204</v>
      </c>
      <c r="CA11569" s="273" t="s">
        <v>205</v>
      </c>
      <c r="CB11569" s="273" t="s">
        <v>206</v>
      </c>
      <c r="CC11569" s="273" t="s">
        <v>207</v>
      </c>
      <c r="CD11569" s="282">
        <v>0</v>
      </c>
      <c r="CE11569" s="274">
        <v>44927</v>
      </c>
      <c r="CG11569" s="273" t="s">
        <v>181</v>
      </c>
      <c r="CI11569" s="273" t="s">
        <v>208</v>
      </c>
      <c r="CJ11569" s="273" t="s">
        <v>209</v>
      </c>
      <c r="CL11569" s="273" t="s">
        <v>2357</v>
      </c>
      <c r="CM11569" s="273" t="s">
        <v>73</v>
      </c>
      <c r="CN11569" s="273">
        <v>1</v>
      </c>
    </row>
    <row r="11570" spans="74:92">
      <c r="BV11570" s="273" t="s">
        <v>83</v>
      </c>
      <c r="BW11570" s="273" t="s">
        <v>287</v>
      </c>
      <c r="BX11570" s="273" t="s">
        <v>942</v>
      </c>
      <c r="BY11570" s="273" t="s">
        <v>945</v>
      </c>
      <c r="BZ11570" s="273" t="s">
        <v>86</v>
      </c>
      <c r="CA11570" s="273" t="s">
        <v>87</v>
      </c>
      <c r="CB11570" s="273" t="s">
        <v>179</v>
      </c>
      <c r="CC11570" s="273" t="s">
        <v>180</v>
      </c>
      <c r="CD11570" s="282">
        <v>1</v>
      </c>
      <c r="CE11570" s="274">
        <v>44927</v>
      </c>
      <c r="CG11570" s="273" t="s">
        <v>181</v>
      </c>
      <c r="CI11570" s="273" t="s">
        <v>181</v>
      </c>
      <c r="CJ11570" s="273" t="s">
        <v>2358</v>
      </c>
      <c r="CM11570" s="273" t="s">
        <v>73</v>
      </c>
      <c r="CN11570" s="273">
        <v>1</v>
      </c>
    </row>
    <row r="11571" spans="74:92">
      <c r="BV11571" s="273" t="s">
        <v>83</v>
      </c>
      <c r="BW11571" s="273" t="s">
        <v>287</v>
      </c>
      <c r="BX11571" s="273" t="s">
        <v>942</v>
      </c>
      <c r="BY11571" s="273" t="s">
        <v>945</v>
      </c>
      <c r="BZ11571" s="273" t="s">
        <v>138</v>
      </c>
      <c r="CA11571" s="273" t="s">
        <v>139</v>
      </c>
      <c r="CB11571" s="273" t="s">
        <v>190</v>
      </c>
      <c r="CC11571" s="273" t="s">
        <v>191</v>
      </c>
      <c r="CD11571" s="282">
        <v>8</v>
      </c>
      <c r="CE11571" s="274">
        <v>44927</v>
      </c>
      <c r="CF11571" s="273">
        <v>0</v>
      </c>
      <c r="CG11571" s="273" t="s">
        <v>80</v>
      </c>
      <c r="CH11571" s="273">
        <v>0</v>
      </c>
      <c r="CI11571" s="273" t="s">
        <v>80</v>
      </c>
      <c r="CL11571" s="273" t="s">
        <v>1189</v>
      </c>
      <c r="CM11571" s="273" t="s">
        <v>73</v>
      </c>
      <c r="CN11571" s="273">
        <v>1</v>
      </c>
    </row>
    <row r="11572" spans="74:92">
      <c r="BV11572" s="273" t="s">
        <v>83</v>
      </c>
      <c r="BW11572" s="273" t="s">
        <v>287</v>
      </c>
      <c r="BX11572" s="273" t="s">
        <v>942</v>
      </c>
      <c r="BY11572" s="273" t="s">
        <v>945</v>
      </c>
      <c r="BZ11572" s="273" t="s">
        <v>167</v>
      </c>
      <c r="CA11572" s="273" t="s">
        <v>168</v>
      </c>
      <c r="CB11572" s="273" t="s">
        <v>319</v>
      </c>
      <c r="CC11572" s="273" t="s">
        <v>320</v>
      </c>
      <c r="CD11572" s="282">
        <v>15</v>
      </c>
      <c r="CE11572" s="274">
        <v>44927</v>
      </c>
      <c r="CF11572" s="273">
        <v>0</v>
      </c>
      <c r="CG11572" s="273" t="s">
        <v>80</v>
      </c>
      <c r="CH11572" s="273">
        <v>0</v>
      </c>
      <c r="CI11572" s="273" t="s">
        <v>80</v>
      </c>
      <c r="CL11572" s="273" t="s">
        <v>1189</v>
      </c>
      <c r="CM11572" s="273" t="s">
        <v>73</v>
      </c>
      <c r="CN11572" s="273">
        <v>1</v>
      </c>
    </row>
    <row r="11573" spans="74:92">
      <c r="BV11573" s="273" t="s">
        <v>83</v>
      </c>
      <c r="BW11573" s="273" t="s">
        <v>287</v>
      </c>
      <c r="BX11573" s="273" t="s">
        <v>942</v>
      </c>
      <c r="BY11573" s="273" t="s">
        <v>945</v>
      </c>
      <c r="BZ11573" s="273" t="s">
        <v>86</v>
      </c>
      <c r="CA11573" s="273" t="s">
        <v>87</v>
      </c>
      <c r="CB11573" s="273" t="s">
        <v>233</v>
      </c>
      <c r="CC11573" s="273" t="s">
        <v>234</v>
      </c>
      <c r="CD11573" s="282">
        <v>1</v>
      </c>
      <c r="CE11573" s="274">
        <v>44927</v>
      </c>
      <c r="CG11573" s="273" t="s">
        <v>181</v>
      </c>
      <c r="CI11573" s="273" t="s">
        <v>181</v>
      </c>
      <c r="CJ11573" s="273" t="s">
        <v>2274</v>
      </c>
      <c r="CM11573" s="273" t="s">
        <v>73</v>
      </c>
      <c r="CN11573" s="273">
        <v>1</v>
      </c>
    </row>
    <row r="11574" spans="74:92">
      <c r="BV11574" s="273" t="s">
        <v>83</v>
      </c>
      <c r="BW11574" s="273" t="s">
        <v>287</v>
      </c>
      <c r="BX11574" s="273" t="s">
        <v>942</v>
      </c>
      <c r="BY11574" s="273" t="s">
        <v>945</v>
      </c>
      <c r="BZ11574" s="273" t="s">
        <v>86</v>
      </c>
      <c r="CA11574" s="273" t="s">
        <v>87</v>
      </c>
      <c r="CB11574" s="273" t="s">
        <v>217</v>
      </c>
      <c r="CC11574" s="273" t="s">
        <v>218</v>
      </c>
      <c r="CD11574" s="282">
        <v>2</v>
      </c>
      <c r="CE11574" s="274">
        <v>44927</v>
      </c>
      <c r="CG11574" s="273" t="s">
        <v>181</v>
      </c>
      <c r="CI11574" s="273" t="s">
        <v>181</v>
      </c>
      <c r="CJ11574" s="273" t="s">
        <v>1371</v>
      </c>
      <c r="CM11574" s="273" t="s">
        <v>73</v>
      </c>
      <c r="CN11574" s="273">
        <v>1</v>
      </c>
    </row>
    <row r="11575" spans="74:92">
      <c r="BV11575" s="273" t="s">
        <v>83</v>
      </c>
      <c r="BW11575" s="273" t="s">
        <v>287</v>
      </c>
      <c r="BX11575" s="273" t="s">
        <v>942</v>
      </c>
      <c r="BY11575" s="273" t="s">
        <v>945</v>
      </c>
      <c r="BZ11575" s="273" t="s">
        <v>86</v>
      </c>
      <c r="CA11575" s="273" t="s">
        <v>87</v>
      </c>
      <c r="CB11575" s="273" t="s">
        <v>225</v>
      </c>
      <c r="CC11575" s="273" t="s">
        <v>226</v>
      </c>
      <c r="CD11575" s="282">
        <v>5</v>
      </c>
      <c r="CE11575" s="274">
        <v>44927</v>
      </c>
      <c r="CF11575" s="273">
        <v>0</v>
      </c>
      <c r="CG11575" s="273" t="s">
        <v>80</v>
      </c>
      <c r="CH11575" s="273">
        <v>0</v>
      </c>
      <c r="CI11575" s="273" t="s">
        <v>80</v>
      </c>
      <c r="CL11575" s="273" t="s">
        <v>2359</v>
      </c>
      <c r="CM11575" s="273" t="s">
        <v>73</v>
      </c>
      <c r="CN11575" s="273">
        <v>1</v>
      </c>
    </row>
    <row r="11576" spans="74:92">
      <c r="BV11576" s="273" t="s">
        <v>83</v>
      </c>
      <c r="BW11576" s="273" t="s">
        <v>287</v>
      </c>
      <c r="BX11576" s="273" t="s">
        <v>948</v>
      </c>
      <c r="BY11576" s="273" t="s">
        <v>952</v>
      </c>
      <c r="BZ11576" s="273" t="s">
        <v>86</v>
      </c>
      <c r="CA11576" s="273" t="s">
        <v>87</v>
      </c>
      <c r="CB11576" s="273" t="s">
        <v>225</v>
      </c>
      <c r="CC11576" s="273" t="s">
        <v>226</v>
      </c>
      <c r="CD11576" s="282">
        <v>5</v>
      </c>
      <c r="CE11576" s="274">
        <v>44927</v>
      </c>
      <c r="CF11576" s="273">
        <v>0</v>
      </c>
      <c r="CG11576" s="273" t="s">
        <v>1073</v>
      </c>
      <c r="CH11576" s="273">
        <v>0</v>
      </c>
      <c r="CI11576" s="273" t="s">
        <v>80</v>
      </c>
      <c r="CM11576" s="273" t="s">
        <v>73</v>
      </c>
      <c r="CN11576" s="273">
        <v>1</v>
      </c>
    </row>
    <row r="11577" spans="74:92">
      <c r="BV11577" s="273" t="s">
        <v>83</v>
      </c>
      <c r="BW11577" s="273" t="s">
        <v>287</v>
      </c>
      <c r="BX11577" s="273" t="s">
        <v>948</v>
      </c>
      <c r="BY11577" s="273" t="s">
        <v>952</v>
      </c>
      <c r="BZ11577" s="273" t="s">
        <v>86</v>
      </c>
      <c r="CA11577" s="273" t="s">
        <v>87</v>
      </c>
      <c r="CB11577" s="273" t="s">
        <v>217</v>
      </c>
      <c r="CC11577" s="273" t="s">
        <v>218</v>
      </c>
      <c r="CD11577" s="282">
        <v>2</v>
      </c>
      <c r="CE11577" s="274">
        <v>44927</v>
      </c>
      <c r="CG11577" s="273" t="s">
        <v>181</v>
      </c>
      <c r="CI11577" s="273" t="s">
        <v>181</v>
      </c>
      <c r="CJ11577" s="273" t="s">
        <v>1486</v>
      </c>
      <c r="CL11577" s="273" t="s">
        <v>2360</v>
      </c>
      <c r="CM11577" s="273" t="s">
        <v>73</v>
      </c>
      <c r="CN11577" s="273">
        <v>1</v>
      </c>
    </row>
    <row r="11578" spans="74:92">
      <c r="BV11578" s="273" t="s">
        <v>83</v>
      </c>
      <c r="BW11578" s="273" t="s">
        <v>287</v>
      </c>
      <c r="BX11578" s="273" t="s">
        <v>948</v>
      </c>
      <c r="BY11578" s="273" t="s">
        <v>952</v>
      </c>
      <c r="BZ11578" s="273" t="s">
        <v>86</v>
      </c>
      <c r="CA11578" s="273" t="s">
        <v>87</v>
      </c>
      <c r="CB11578" s="273" t="s">
        <v>233</v>
      </c>
      <c r="CC11578" s="273" t="s">
        <v>234</v>
      </c>
      <c r="CD11578" s="282">
        <v>1</v>
      </c>
      <c r="CE11578" s="274">
        <v>44927</v>
      </c>
      <c r="CG11578" s="273" t="s">
        <v>181</v>
      </c>
      <c r="CI11578" s="273" t="s">
        <v>181</v>
      </c>
      <c r="CJ11578" s="273" t="s">
        <v>1602</v>
      </c>
      <c r="CM11578" s="273" t="s">
        <v>73</v>
      </c>
      <c r="CN11578" s="273">
        <v>1</v>
      </c>
    </row>
    <row r="11579" spans="74:92">
      <c r="BV11579" s="273" t="s">
        <v>83</v>
      </c>
      <c r="BW11579" s="273" t="s">
        <v>287</v>
      </c>
      <c r="BX11579" s="273" t="s">
        <v>948</v>
      </c>
      <c r="BY11579" s="273" t="s">
        <v>952</v>
      </c>
      <c r="BZ11579" s="273" t="s">
        <v>167</v>
      </c>
      <c r="CA11579" s="273" t="s">
        <v>168</v>
      </c>
      <c r="CB11579" s="273" t="s">
        <v>319</v>
      </c>
      <c r="CC11579" s="273" t="s">
        <v>320</v>
      </c>
      <c r="CD11579" s="282">
        <v>15</v>
      </c>
      <c r="CE11579" s="274">
        <v>44927</v>
      </c>
      <c r="CF11579" s="273">
        <v>0</v>
      </c>
      <c r="CG11579" s="273" t="s">
        <v>1073</v>
      </c>
      <c r="CH11579" s="273">
        <v>0</v>
      </c>
      <c r="CI11579" s="273" t="s">
        <v>80</v>
      </c>
      <c r="CM11579" s="273" t="s">
        <v>73</v>
      </c>
      <c r="CN11579" s="273">
        <v>1</v>
      </c>
    </row>
    <row r="11580" spans="74:92">
      <c r="BV11580" s="273" t="s">
        <v>83</v>
      </c>
      <c r="BW11580" s="273" t="s">
        <v>287</v>
      </c>
      <c r="BX11580" s="273" t="s">
        <v>948</v>
      </c>
      <c r="BY11580" s="273" t="s">
        <v>952</v>
      </c>
      <c r="BZ11580" s="273" t="s">
        <v>138</v>
      </c>
      <c r="CA11580" s="273" t="s">
        <v>139</v>
      </c>
      <c r="CB11580" s="273" t="s">
        <v>190</v>
      </c>
      <c r="CC11580" s="273" t="s">
        <v>191</v>
      </c>
      <c r="CD11580" s="282">
        <v>8</v>
      </c>
      <c r="CE11580" s="274">
        <v>44927</v>
      </c>
      <c r="CF11580" s="273">
        <v>0</v>
      </c>
      <c r="CG11580" s="273" t="s">
        <v>1073</v>
      </c>
      <c r="CH11580" s="273">
        <v>0</v>
      </c>
      <c r="CI11580" s="273" t="s">
        <v>80</v>
      </c>
      <c r="CM11580" s="273" t="s">
        <v>73</v>
      </c>
      <c r="CN11580" s="273">
        <v>1</v>
      </c>
    </row>
    <row r="11581" spans="74:92">
      <c r="BV11581" s="273" t="s">
        <v>83</v>
      </c>
      <c r="BW11581" s="273" t="s">
        <v>287</v>
      </c>
      <c r="BX11581" s="273" t="s">
        <v>948</v>
      </c>
      <c r="BY11581" s="273" t="s">
        <v>952</v>
      </c>
      <c r="BZ11581" s="273" t="s">
        <v>86</v>
      </c>
      <c r="CA11581" s="273" t="s">
        <v>87</v>
      </c>
      <c r="CB11581" s="273" t="s">
        <v>179</v>
      </c>
      <c r="CC11581" s="273" t="s">
        <v>180</v>
      </c>
      <c r="CD11581" s="282">
        <v>1</v>
      </c>
      <c r="CE11581" s="274">
        <v>44927</v>
      </c>
      <c r="CG11581" s="273" t="s">
        <v>181</v>
      </c>
      <c r="CI11581" s="273" t="s">
        <v>181</v>
      </c>
      <c r="CJ11581" s="273" t="s">
        <v>1834</v>
      </c>
      <c r="CM11581" s="273" t="s">
        <v>73</v>
      </c>
      <c r="CN11581" s="273">
        <v>1</v>
      </c>
    </row>
    <row r="11582" spans="74:92">
      <c r="BV11582" s="273" t="s">
        <v>83</v>
      </c>
      <c r="BW11582" s="273" t="s">
        <v>287</v>
      </c>
      <c r="BX11582" s="273" t="s">
        <v>948</v>
      </c>
      <c r="BY11582" s="273" t="s">
        <v>952</v>
      </c>
      <c r="BZ11582" s="273" t="s">
        <v>204</v>
      </c>
      <c r="CA11582" s="273" t="s">
        <v>205</v>
      </c>
      <c r="CB11582" s="273" t="s">
        <v>206</v>
      </c>
      <c r="CC11582" s="273" t="s">
        <v>207</v>
      </c>
      <c r="CD11582" s="282">
        <v>0</v>
      </c>
      <c r="CE11582" s="274">
        <v>44927</v>
      </c>
      <c r="CG11582" s="273" t="s">
        <v>181</v>
      </c>
      <c r="CI11582" s="273" t="s">
        <v>208</v>
      </c>
      <c r="CJ11582" s="273" t="s">
        <v>209</v>
      </c>
      <c r="CL11582" s="273" t="s">
        <v>2361</v>
      </c>
      <c r="CM11582" s="273" t="s">
        <v>73</v>
      </c>
      <c r="CN11582" s="273">
        <v>1</v>
      </c>
    </row>
    <row r="11583" spans="74:92">
      <c r="BV11583" s="273" t="s">
        <v>83</v>
      </c>
      <c r="BW11583" s="273" t="s">
        <v>287</v>
      </c>
      <c r="BX11583" s="273" t="s">
        <v>948</v>
      </c>
      <c r="BY11583" s="273" t="s">
        <v>952</v>
      </c>
      <c r="BZ11583" s="273" t="s">
        <v>167</v>
      </c>
      <c r="CA11583" s="273" t="s">
        <v>168</v>
      </c>
      <c r="CB11583" s="273" t="s">
        <v>313</v>
      </c>
      <c r="CC11583" s="273" t="s">
        <v>314</v>
      </c>
      <c r="CD11583" s="282">
        <v>14</v>
      </c>
      <c r="CE11583" s="274">
        <v>44927</v>
      </c>
      <c r="CF11583" s="273">
        <v>0</v>
      </c>
      <c r="CG11583" s="273" t="s">
        <v>1073</v>
      </c>
      <c r="CH11583" s="273">
        <v>0</v>
      </c>
      <c r="CI11583" s="273" t="s">
        <v>80</v>
      </c>
      <c r="CM11583" s="273" t="s">
        <v>73</v>
      </c>
      <c r="CN11583" s="273">
        <v>1</v>
      </c>
    </row>
    <row r="11584" spans="74:92">
      <c r="BV11584" s="273" t="s">
        <v>83</v>
      </c>
      <c r="BW11584" s="273" t="s">
        <v>287</v>
      </c>
      <c r="BX11584" s="273" t="s">
        <v>948</v>
      </c>
      <c r="BY11584" s="273" t="s">
        <v>952</v>
      </c>
      <c r="BZ11584" s="273" t="s">
        <v>167</v>
      </c>
      <c r="CA11584" s="273" t="s">
        <v>168</v>
      </c>
      <c r="CB11584" s="273" t="s">
        <v>353</v>
      </c>
      <c r="CC11584" s="273" t="s">
        <v>354</v>
      </c>
      <c r="CD11584" s="282">
        <v>13</v>
      </c>
      <c r="CE11584" s="274">
        <v>44927</v>
      </c>
      <c r="CF11584" s="273">
        <v>0</v>
      </c>
      <c r="CG11584" s="273" t="s">
        <v>1073</v>
      </c>
      <c r="CH11584" s="273">
        <v>0</v>
      </c>
      <c r="CI11584" s="273" t="s">
        <v>80</v>
      </c>
      <c r="CM11584" s="273" t="s">
        <v>73</v>
      </c>
      <c r="CN11584" s="273">
        <v>1</v>
      </c>
    </row>
    <row r="11585" spans="74:92">
      <c r="BV11585" s="273" t="s">
        <v>83</v>
      </c>
      <c r="BW11585" s="273" t="s">
        <v>287</v>
      </c>
      <c r="BX11585" s="273" t="s">
        <v>948</v>
      </c>
      <c r="BY11585" s="273" t="s">
        <v>952</v>
      </c>
      <c r="BZ11585" s="273" t="s">
        <v>167</v>
      </c>
      <c r="CA11585" s="273" t="s">
        <v>168</v>
      </c>
      <c r="CB11585" s="273" t="s">
        <v>169</v>
      </c>
      <c r="CC11585" s="273" t="s">
        <v>170</v>
      </c>
      <c r="CD11585" s="282">
        <v>12</v>
      </c>
      <c r="CE11585" s="274">
        <v>44927</v>
      </c>
      <c r="CF11585" s="273">
        <v>0</v>
      </c>
      <c r="CG11585" s="273" t="s">
        <v>1073</v>
      </c>
      <c r="CH11585" s="273">
        <v>0</v>
      </c>
      <c r="CI11585" s="273" t="s">
        <v>80</v>
      </c>
      <c r="CM11585" s="273" t="s">
        <v>73</v>
      </c>
      <c r="CN11585" s="273">
        <v>1</v>
      </c>
    </row>
    <row r="11586" spans="74:92">
      <c r="BV11586" s="273" t="s">
        <v>83</v>
      </c>
      <c r="BW11586" s="273" t="s">
        <v>287</v>
      </c>
      <c r="BX11586" s="273" t="s">
        <v>948</v>
      </c>
      <c r="BY11586" s="273" t="s">
        <v>952</v>
      </c>
      <c r="BZ11586" s="273" t="s">
        <v>151</v>
      </c>
      <c r="CA11586" s="273" t="s">
        <v>152</v>
      </c>
      <c r="CB11586" s="273" t="s">
        <v>161</v>
      </c>
      <c r="CC11586" s="273" t="s">
        <v>162</v>
      </c>
      <c r="CD11586" s="282">
        <v>11</v>
      </c>
      <c r="CE11586" s="274">
        <v>44927</v>
      </c>
      <c r="CF11586" s="273">
        <v>0</v>
      </c>
      <c r="CG11586" s="273" t="s">
        <v>1073</v>
      </c>
      <c r="CH11586" s="273">
        <v>0</v>
      </c>
      <c r="CI11586" s="273" t="s">
        <v>80</v>
      </c>
      <c r="CM11586" s="273" t="s">
        <v>73</v>
      </c>
      <c r="CN11586" s="273">
        <v>1</v>
      </c>
    </row>
    <row r="11587" spans="74:92">
      <c r="BV11587" s="273" t="s">
        <v>83</v>
      </c>
      <c r="BW11587" s="273" t="s">
        <v>287</v>
      </c>
      <c r="BX11587" s="273" t="s">
        <v>948</v>
      </c>
      <c r="BY11587" s="273" t="s">
        <v>952</v>
      </c>
      <c r="BZ11587" s="273" t="s">
        <v>151</v>
      </c>
      <c r="CA11587" s="273" t="s">
        <v>152</v>
      </c>
      <c r="CB11587" s="273" t="s">
        <v>153</v>
      </c>
      <c r="CC11587" s="273" t="s">
        <v>154</v>
      </c>
      <c r="CD11587" s="282">
        <v>10</v>
      </c>
      <c r="CE11587" s="274">
        <v>44927</v>
      </c>
      <c r="CF11587" s="273">
        <v>0</v>
      </c>
      <c r="CG11587" s="273" t="s">
        <v>1073</v>
      </c>
      <c r="CH11587" s="273">
        <v>0</v>
      </c>
      <c r="CI11587" s="273" t="s">
        <v>80</v>
      </c>
      <c r="CM11587" s="273" t="s">
        <v>73</v>
      </c>
      <c r="CN11587" s="273">
        <v>1</v>
      </c>
    </row>
    <row r="11588" spans="74:92">
      <c r="BV11588" s="273" t="s">
        <v>83</v>
      </c>
      <c r="BW11588" s="273" t="s">
        <v>287</v>
      </c>
      <c r="BX11588" s="273" t="s">
        <v>948</v>
      </c>
      <c r="BY11588" s="273" t="s">
        <v>952</v>
      </c>
      <c r="BZ11588" s="273" t="s">
        <v>138</v>
      </c>
      <c r="CA11588" s="273" t="s">
        <v>139</v>
      </c>
      <c r="CB11588" s="273" t="s">
        <v>140</v>
      </c>
      <c r="CC11588" s="273" t="s">
        <v>141</v>
      </c>
      <c r="CD11588" s="282">
        <v>9</v>
      </c>
      <c r="CE11588" s="274">
        <v>44927</v>
      </c>
      <c r="CF11588" s="273">
        <v>0</v>
      </c>
      <c r="CG11588" s="273" t="s">
        <v>1073</v>
      </c>
      <c r="CH11588" s="273">
        <v>0</v>
      </c>
      <c r="CI11588" s="273" t="s">
        <v>80</v>
      </c>
      <c r="CM11588" s="273" t="s">
        <v>73</v>
      </c>
      <c r="CN11588" s="273">
        <v>1</v>
      </c>
    </row>
    <row r="11589" spans="74:92">
      <c r="BV11589" s="273" t="s">
        <v>83</v>
      </c>
      <c r="BW11589" s="273" t="s">
        <v>287</v>
      </c>
      <c r="BX11589" s="273" t="s">
        <v>948</v>
      </c>
      <c r="BY11589" s="273" t="s">
        <v>952</v>
      </c>
      <c r="BZ11589" s="273" t="s">
        <v>126</v>
      </c>
      <c r="CA11589" s="273" t="s">
        <v>127</v>
      </c>
      <c r="CB11589" s="273" t="s">
        <v>128</v>
      </c>
      <c r="CC11589" s="273" t="s">
        <v>129</v>
      </c>
      <c r="CD11589" s="282">
        <v>6</v>
      </c>
      <c r="CE11589" s="274">
        <v>44927</v>
      </c>
      <c r="CI11589" s="273" t="s">
        <v>80</v>
      </c>
      <c r="CM11589" s="273" t="s">
        <v>73</v>
      </c>
      <c r="CN11589" s="273">
        <v>1</v>
      </c>
    </row>
    <row r="11590" spans="74:92">
      <c r="BV11590" s="273" t="s">
        <v>83</v>
      </c>
      <c r="BW11590" s="273" t="s">
        <v>287</v>
      </c>
      <c r="BX11590" s="273" t="s">
        <v>948</v>
      </c>
      <c r="BY11590" s="273" t="s">
        <v>952</v>
      </c>
      <c r="BZ11590" s="273" t="s">
        <v>126</v>
      </c>
      <c r="CA11590" s="273" t="s">
        <v>127</v>
      </c>
      <c r="CB11590" s="273" t="s">
        <v>133</v>
      </c>
      <c r="CC11590" s="273" t="s">
        <v>134</v>
      </c>
      <c r="CD11590" s="282">
        <v>7</v>
      </c>
      <c r="CE11590" s="274">
        <v>44927</v>
      </c>
      <c r="CI11590" s="273" t="s">
        <v>104</v>
      </c>
      <c r="CM11590" s="273" t="s">
        <v>73</v>
      </c>
      <c r="CN11590" s="273">
        <v>1</v>
      </c>
    </row>
    <row r="11591" spans="74:92">
      <c r="BV11591" s="273" t="s">
        <v>83</v>
      </c>
      <c r="BW11591" s="273" t="s">
        <v>287</v>
      </c>
      <c r="BX11591" s="273" t="s">
        <v>948</v>
      </c>
      <c r="BY11591" s="273" t="s">
        <v>952</v>
      </c>
      <c r="BZ11591" s="273" t="s">
        <v>110</v>
      </c>
      <c r="CA11591" s="273" t="s">
        <v>111</v>
      </c>
      <c r="CB11591" s="273" t="s">
        <v>112</v>
      </c>
      <c r="CC11591" s="273" t="s">
        <v>113</v>
      </c>
      <c r="CD11591" s="282">
        <v>4</v>
      </c>
      <c r="CE11591" s="274">
        <v>44927</v>
      </c>
      <c r="CI11591" s="273" t="s">
        <v>80</v>
      </c>
      <c r="CM11591" s="273" t="s">
        <v>73</v>
      </c>
      <c r="CN11591" s="273">
        <v>1</v>
      </c>
    </row>
    <row r="11592" spans="74:92">
      <c r="BV11592" s="273" t="s">
        <v>83</v>
      </c>
      <c r="BW11592" s="273" t="s">
        <v>287</v>
      </c>
      <c r="BX11592" s="273" t="s">
        <v>948</v>
      </c>
      <c r="BY11592" s="273" t="s">
        <v>952</v>
      </c>
      <c r="BZ11592" s="273" t="s">
        <v>110</v>
      </c>
      <c r="CA11592" s="273" t="s">
        <v>111</v>
      </c>
      <c r="CB11592" s="273" t="s">
        <v>117</v>
      </c>
      <c r="CC11592" s="273" t="s">
        <v>118</v>
      </c>
      <c r="CD11592" s="282">
        <v>5</v>
      </c>
      <c r="CE11592" s="274">
        <v>44927</v>
      </c>
      <c r="CI11592" s="273" t="s">
        <v>104</v>
      </c>
      <c r="CM11592" s="273" t="s">
        <v>73</v>
      </c>
      <c r="CN11592" s="273">
        <v>1</v>
      </c>
    </row>
    <row r="11593" spans="74:92">
      <c r="BV11593" s="273" t="s">
        <v>83</v>
      </c>
      <c r="BW11593" s="273" t="s">
        <v>287</v>
      </c>
      <c r="BX11593" s="273" t="s">
        <v>948</v>
      </c>
      <c r="BY11593" s="273" t="s">
        <v>952</v>
      </c>
      <c r="BZ11593" s="273" t="s">
        <v>86</v>
      </c>
      <c r="CA11593" s="273" t="s">
        <v>87</v>
      </c>
      <c r="CB11593" s="273" t="s">
        <v>88</v>
      </c>
      <c r="CC11593" s="273" t="s">
        <v>89</v>
      </c>
      <c r="CD11593" s="282">
        <v>3</v>
      </c>
      <c r="CE11593" s="274">
        <v>44927</v>
      </c>
      <c r="CF11593" s="273">
        <v>3740</v>
      </c>
      <c r="CG11593" s="273" t="s">
        <v>1073</v>
      </c>
      <c r="CH11593" s="273">
        <v>17.001890400000001</v>
      </c>
      <c r="CI11593" s="273" t="s">
        <v>80</v>
      </c>
      <c r="CM11593" s="273" t="s">
        <v>73</v>
      </c>
      <c r="CN11593" s="273">
        <v>1</v>
      </c>
    </row>
    <row r="11594" spans="74:92">
      <c r="BV11594" s="273" t="s">
        <v>83</v>
      </c>
      <c r="BW11594" s="273" t="s">
        <v>287</v>
      </c>
      <c r="BX11594" s="273" t="s">
        <v>948</v>
      </c>
      <c r="BY11594" s="273" t="s">
        <v>952</v>
      </c>
      <c r="BZ11594" s="273" t="s">
        <v>86</v>
      </c>
      <c r="CA11594" s="273" t="s">
        <v>87</v>
      </c>
      <c r="CB11594" s="273" t="s">
        <v>101</v>
      </c>
      <c r="CC11594" s="273" t="s">
        <v>102</v>
      </c>
      <c r="CD11594" s="282">
        <v>4</v>
      </c>
      <c r="CE11594" s="274">
        <v>44927</v>
      </c>
      <c r="CF11594" s="273">
        <v>309.04000000000002</v>
      </c>
      <c r="CG11594" s="273" t="s">
        <v>2362</v>
      </c>
      <c r="CH11594" s="273">
        <v>84.148501600000003</v>
      </c>
      <c r="CI11594" s="273" t="s">
        <v>104</v>
      </c>
      <c r="CL11594" s="273" t="s">
        <v>2363</v>
      </c>
      <c r="CM11594" s="273" t="s">
        <v>73</v>
      </c>
      <c r="CN11594" s="273">
        <v>1</v>
      </c>
    </row>
    <row r="11595" spans="74:92">
      <c r="BV11595" s="273" t="s">
        <v>83</v>
      </c>
      <c r="BW11595" s="273" t="s">
        <v>287</v>
      </c>
      <c r="BX11595" s="273" t="s">
        <v>518</v>
      </c>
      <c r="BY11595" s="273" t="s">
        <v>958</v>
      </c>
      <c r="BZ11595" s="273" t="s">
        <v>86</v>
      </c>
      <c r="CA11595" s="273" t="s">
        <v>87</v>
      </c>
      <c r="CB11595" s="273" t="s">
        <v>101</v>
      </c>
      <c r="CC11595" s="273" t="s">
        <v>102</v>
      </c>
      <c r="CD11595" s="282">
        <v>4</v>
      </c>
      <c r="CE11595" s="274">
        <v>44927</v>
      </c>
      <c r="CF11595" s="273">
        <v>2775.04</v>
      </c>
      <c r="CG11595" s="273" t="s">
        <v>2364</v>
      </c>
      <c r="CH11595" s="273">
        <v>3351.55456</v>
      </c>
      <c r="CI11595" s="273" t="s">
        <v>104</v>
      </c>
      <c r="CM11595" s="273" t="s">
        <v>73</v>
      </c>
      <c r="CN11595" s="273">
        <v>1</v>
      </c>
    </row>
    <row r="11596" spans="74:92">
      <c r="BV11596" s="273" t="s">
        <v>83</v>
      </c>
      <c r="BW11596" s="273" t="s">
        <v>287</v>
      </c>
      <c r="BX11596" s="273" t="s">
        <v>518</v>
      </c>
      <c r="BY11596" s="273" t="s">
        <v>958</v>
      </c>
      <c r="BZ11596" s="273" t="s">
        <v>86</v>
      </c>
      <c r="CA11596" s="273" t="s">
        <v>87</v>
      </c>
      <c r="CB11596" s="273" t="s">
        <v>88</v>
      </c>
      <c r="CC11596" s="273" t="s">
        <v>89</v>
      </c>
      <c r="CD11596" s="282">
        <v>3</v>
      </c>
      <c r="CE11596" s="274">
        <v>44927</v>
      </c>
      <c r="CF11596" s="273">
        <v>170.57</v>
      </c>
      <c r="CG11596" s="273" t="s">
        <v>80</v>
      </c>
      <c r="CH11596" s="273">
        <v>170.57</v>
      </c>
      <c r="CI11596" s="273" t="s">
        <v>80</v>
      </c>
      <c r="CM11596" s="273" t="s">
        <v>73</v>
      </c>
      <c r="CN11596" s="273">
        <v>1</v>
      </c>
    </row>
    <row r="11597" spans="74:92">
      <c r="BV11597" s="273" t="s">
        <v>83</v>
      </c>
      <c r="BW11597" s="273" t="s">
        <v>287</v>
      </c>
      <c r="BX11597" s="273" t="s">
        <v>518</v>
      </c>
      <c r="BY11597" s="273" t="s">
        <v>958</v>
      </c>
      <c r="BZ11597" s="273" t="s">
        <v>110</v>
      </c>
      <c r="CA11597" s="273" t="s">
        <v>111</v>
      </c>
      <c r="CB11597" s="273" t="s">
        <v>117</v>
      </c>
      <c r="CC11597" s="273" t="s">
        <v>118</v>
      </c>
      <c r="CD11597" s="282">
        <v>5</v>
      </c>
      <c r="CE11597" s="274">
        <v>44927</v>
      </c>
      <c r="CI11597" s="273" t="s">
        <v>104</v>
      </c>
      <c r="CM11597" s="273" t="s">
        <v>73</v>
      </c>
      <c r="CN11597" s="273">
        <v>1</v>
      </c>
    </row>
    <row r="11598" spans="74:92">
      <c r="BV11598" s="273" t="s">
        <v>83</v>
      </c>
      <c r="BW11598" s="273" t="s">
        <v>287</v>
      </c>
      <c r="BX11598" s="273" t="s">
        <v>518</v>
      </c>
      <c r="BY11598" s="273" t="s">
        <v>958</v>
      </c>
      <c r="BZ11598" s="273" t="s">
        <v>110</v>
      </c>
      <c r="CA11598" s="273" t="s">
        <v>111</v>
      </c>
      <c r="CB11598" s="273" t="s">
        <v>112</v>
      </c>
      <c r="CC11598" s="273" t="s">
        <v>113</v>
      </c>
      <c r="CD11598" s="282">
        <v>4</v>
      </c>
      <c r="CE11598" s="274">
        <v>44927</v>
      </c>
      <c r="CI11598" s="273" t="s">
        <v>80</v>
      </c>
      <c r="CM11598" s="273" t="s">
        <v>73</v>
      </c>
      <c r="CN11598" s="273">
        <v>1</v>
      </c>
    </row>
    <row r="11599" spans="74:92">
      <c r="BV11599" s="273" t="s">
        <v>83</v>
      </c>
      <c r="BW11599" s="273" t="s">
        <v>287</v>
      </c>
      <c r="BX11599" s="273" t="s">
        <v>518</v>
      </c>
      <c r="BY11599" s="273" t="s">
        <v>958</v>
      </c>
      <c r="BZ11599" s="273" t="s">
        <v>126</v>
      </c>
      <c r="CA11599" s="273" t="s">
        <v>127</v>
      </c>
      <c r="CB11599" s="273" t="s">
        <v>128</v>
      </c>
      <c r="CC11599" s="273" t="s">
        <v>129</v>
      </c>
      <c r="CD11599" s="282">
        <v>6</v>
      </c>
      <c r="CE11599" s="274">
        <v>44927</v>
      </c>
      <c r="CI11599" s="273" t="s">
        <v>80</v>
      </c>
      <c r="CM11599" s="273" t="s">
        <v>73</v>
      </c>
      <c r="CN11599" s="273">
        <v>1</v>
      </c>
    </row>
    <row r="11600" spans="74:92">
      <c r="BV11600" s="273" t="s">
        <v>83</v>
      </c>
      <c r="BW11600" s="273" t="s">
        <v>287</v>
      </c>
      <c r="BX11600" s="273" t="s">
        <v>518</v>
      </c>
      <c r="BY11600" s="273" t="s">
        <v>958</v>
      </c>
      <c r="BZ11600" s="273" t="s">
        <v>126</v>
      </c>
      <c r="CA11600" s="273" t="s">
        <v>127</v>
      </c>
      <c r="CB11600" s="273" t="s">
        <v>133</v>
      </c>
      <c r="CC11600" s="273" t="s">
        <v>134</v>
      </c>
      <c r="CD11600" s="282">
        <v>7</v>
      </c>
      <c r="CE11600" s="274">
        <v>44927</v>
      </c>
      <c r="CI11600" s="273" t="s">
        <v>104</v>
      </c>
      <c r="CM11600" s="273" t="s">
        <v>73</v>
      </c>
      <c r="CN11600" s="273">
        <v>1</v>
      </c>
    </row>
    <row r="11601" spans="74:92">
      <c r="BV11601" s="273" t="s">
        <v>83</v>
      </c>
      <c r="BW11601" s="273" t="s">
        <v>287</v>
      </c>
      <c r="BX11601" s="273" t="s">
        <v>518</v>
      </c>
      <c r="BY11601" s="273" t="s">
        <v>958</v>
      </c>
      <c r="BZ11601" s="273" t="s">
        <v>138</v>
      </c>
      <c r="CA11601" s="273" t="s">
        <v>139</v>
      </c>
      <c r="CB11601" s="273" t="s">
        <v>140</v>
      </c>
      <c r="CC11601" s="273" t="s">
        <v>141</v>
      </c>
      <c r="CD11601" s="282">
        <v>9</v>
      </c>
      <c r="CE11601" s="274">
        <v>44927</v>
      </c>
      <c r="CF11601" s="273">
        <v>0</v>
      </c>
      <c r="CG11601" s="273" t="s">
        <v>80</v>
      </c>
      <c r="CH11601" s="273">
        <v>0</v>
      </c>
      <c r="CI11601" s="273" t="s">
        <v>80</v>
      </c>
      <c r="CM11601" s="273" t="s">
        <v>73</v>
      </c>
      <c r="CN11601" s="273">
        <v>1</v>
      </c>
    </row>
    <row r="11602" spans="74:92">
      <c r="BV11602" s="273" t="s">
        <v>83</v>
      </c>
      <c r="BW11602" s="273" t="s">
        <v>287</v>
      </c>
      <c r="BX11602" s="273" t="s">
        <v>518</v>
      </c>
      <c r="BY11602" s="273" t="s">
        <v>958</v>
      </c>
      <c r="BZ11602" s="273" t="s">
        <v>151</v>
      </c>
      <c r="CA11602" s="273" t="s">
        <v>152</v>
      </c>
      <c r="CB11602" s="273" t="s">
        <v>153</v>
      </c>
      <c r="CC11602" s="273" t="s">
        <v>154</v>
      </c>
      <c r="CD11602" s="282">
        <v>10</v>
      </c>
      <c r="CE11602" s="274">
        <v>44927</v>
      </c>
      <c r="CF11602" s="273">
        <v>0</v>
      </c>
      <c r="CG11602" s="273" t="s">
        <v>80</v>
      </c>
      <c r="CH11602" s="273">
        <v>0</v>
      </c>
      <c r="CI11602" s="273" t="s">
        <v>80</v>
      </c>
      <c r="CM11602" s="273" t="s">
        <v>73</v>
      </c>
      <c r="CN11602" s="273">
        <v>1</v>
      </c>
    </row>
    <row r="11603" spans="74:92">
      <c r="BV11603" s="273" t="s">
        <v>83</v>
      </c>
      <c r="BW11603" s="273" t="s">
        <v>287</v>
      </c>
      <c r="BX11603" s="273" t="s">
        <v>518</v>
      </c>
      <c r="BY11603" s="273" t="s">
        <v>958</v>
      </c>
      <c r="BZ11603" s="273" t="s">
        <v>151</v>
      </c>
      <c r="CA11603" s="273" t="s">
        <v>152</v>
      </c>
      <c r="CB11603" s="273" t="s">
        <v>161</v>
      </c>
      <c r="CC11603" s="273" t="s">
        <v>162</v>
      </c>
      <c r="CD11603" s="282">
        <v>11</v>
      </c>
      <c r="CE11603" s="274">
        <v>44927</v>
      </c>
      <c r="CF11603" s="273">
        <v>0</v>
      </c>
      <c r="CG11603" s="273" t="s">
        <v>80</v>
      </c>
      <c r="CH11603" s="273">
        <v>0</v>
      </c>
      <c r="CI11603" s="273" t="s">
        <v>80</v>
      </c>
      <c r="CM11603" s="273" t="s">
        <v>73</v>
      </c>
      <c r="CN11603" s="273">
        <v>1</v>
      </c>
    </row>
    <row r="11604" spans="74:92">
      <c r="BV11604" s="273" t="s">
        <v>83</v>
      </c>
      <c r="BW11604" s="273" t="s">
        <v>287</v>
      </c>
      <c r="BX11604" s="273" t="s">
        <v>518</v>
      </c>
      <c r="BY11604" s="273" t="s">
        <v>958</v>
      </c>
      <c r="BZ11604" s="273" t="s">
        <v>167</v>
      </c>
      <c r="CA11604" s="273" t="s">
        <v>168</v>
      </c>
      <c r="CB11604" s="273" t="s">
        <v>169</v>
      </c>
      <c r="CC11604" s="273" t="s">
        <v>170</v>
      </c>
      <c r="CD11604" s="282">
        <v>12</v>
      </c>
      <c r="CE11604" s="274">
        <v>44927</v>
      </c>
      <c r="CF11604" s="273">
        <v>0</v>
      </c>
      <c r="CG11604" s="273" t="s">
        <v>80</v>
      </c>
      <c r="CH11604" s="273">
        <v>0</v>
      </c>
      <c r="CI11604" s="273" t="s">
        <v>80</v>
      </c>
      <c r="CM11604" s="273" t="s">
        <v>73</v>
      </c>
      <c r="CN11604" s="273">
        <v>1</v>
      </c>
    </row>
    <row r="11605" spans="74:92">
      <c r="BV11605" s="273" t="s">
        <v>83</v>
      </c>
      <c r="BW11605" s="273" t="s">
        <v>287</v>
      </c>
      <c r="BX11605" s="273" t="s">
        <v>518</v>
      </c>
      <c r="BY11605" s="273" t="s">
        <v>958</v>
      </c>
      <c r="BZ11605" s="273" t="s">
        <v>167</v>
      </c>
      <c r="CA11605" s="273" t="s">
        <v>168</v>
      </c>
      <c r="CB11605" s="273" t="s">
        <v>353</v>
      </c>
      <c r="CC11605" s="273" t="s">
        <v>354</v>
      </c>
      <c r="CD11605" s="282">
        <v>13</v>
      </c>
      <c r="CE11605" s="274">
        <v>44927</v>
      </c>
      <c r="CF11605" s="273">
        <v>0</v>
      </c>
      <c r="CG11605" s="273" t="s">
        <v>80</v>
      </c>
      <c r="CH11605" s="273">
        <v>0</v>
      </c>
      <c r="CI11605" s="273" t="s">
        <v>80</v>
      </c>
      <c r="CM11605" s="273" t="s">
        <v>73</v>
      </c>
      <c r="CN11605" s="273">
        <v>1</v>
      </c>
    </row>
    <row r="11606" spans="74:92">
      <c r="BV11606" s="273" t="s">
        <v>83</v>
      </c>
      <c r="BW11606" s="273" t="s">
        <v>287</v>
      </c>
      <c r="BX11606" s="273" t="s">
        <v>518</v>
      </c>
      <c r="BY11606" s="273" t="s">
        <v>958</v>
      </c>
      <c r="BZ11606" s="273" t="s">
        <v>167</v>
      </c>
      <c r="CA11606" s="273" t="s">
        <v>168</v>
      </c>
      <c r="CB11606" s="273" t="s">
        <v>313</v>
      </c>
      <c r="CC11606" s="273" t="s">
        <v>314</v>
      </c>
      <c r="CD11606" s="282">
        <v>14</v>
      </c>
      <c r="CE11606" s="274">
        <v>44927</v>
      </c>
      <c r="CF11606" s="273">
        <v>0</v>
      </c>
      <c r="CG11606" s="273" t="s">
        <v>80</v>
      </c>
      <c r="CH11606" s="273">
        <v>0</v>
      </c>
      <c r="CI11606" s="273" t="s">
        <v>80</v>
      </c>
      <c r="CM11606" s="273" t="s">
        <v>73</v>
      </c>
      <c r="CN11606" s="273">
        <v>1</v>
      </c>
    </row>
    <row r="11607" spans="74:92">
      <c r="BV11607" s="273" t="s">
        <v>83</v>
      </c>
      <c r="BW11607" s="273" t="s">
        <v>287</v>
      </c>
      <c r="BX11607" s="273" t="s">
        <v>518</v>
      </c>
      <c r="BY11607" s="273" t="s">
        <v>958</v>
      </c>
      <c r="BZ11607" s="273" t="s">
        <v>86</v>
      </c>
      <c r="CA11607" s="273" t="s">
        <v>87</v>
      </c>
      <c r="CB11607" s="273" t="s">
        <v>179</v>
      </c>
      <c r="CC11607" s="273" t="s">
        <v>180</v>
      </c>
      <c r="CD11607" s="282">
        <v>1</v>
      </c>
      <c r="CE11607" s="274">
        <v>44927</v>
      </c>
      <c r="CG11607" s="273" t="s">
        <v>181</v>
      </c>
      <c r="CI11607" s="273" t="s">
        <v>181</v>
      </c>
      <c r="CJ11607" s="273" t="s">
        <v>1834</v>
      </c>
      <c r="CM11607" s="273" t="s">
        <v>73</v>
      </c>
      <c r="CN11607" s="273">
        <v>1</v>
      </c>
    </row>
    <row r="11608" spans="74:92">
      <c r="BV11608" s="273" t="s">
        <v>83</v>
      </c>
      <c r="BW11608" s="273" t="s">
        <v>287</v>
      </c>
      <c r="BX11608" s="273" t="s">
        <v>518</v>
      </c>
      <c r="BY11608" s="273" t="s">
        <v>958</v>
      </c>
      <c r="BZ11608" s="273" t="s">
        <v>204</v>
      </c>
      <c r="CA11608" s="273" t="s">
        <v>205</v>
      </c>
      <c r="CB11608" s="273" t="s">
        <v>206</v>
      </c>
      <c r="CC11608" s="273" t="s">
        <v>207</v>
      </c>
      <c r="CD11608" s="282">
        <v>0</v>
      </c>
      <c r="CE11608" s="274">
        <v>44927</v>
      </c>
      <c r="CG11608" s="273" t="s">
        <v>181</v>
      </c>
      <c r="CI11608" s="273" t="s">
        <v>208</v>
      </c>
      <c r="CJ11608" s="273" t="s">
        <v>209</v>
      </c>
      <c r="CM11608" s="273" t="s">
        <v>73</v>
      </c>
      <c r="CN11608" s="273">
        <v>1</v>
      </c>
    </row>
    <row r="11609" spans="74:92">
      <c r="BV11609" s="273" t="s">
        <v>83</v>
      </c>
      <c r="BW11609" s="273" t="s">
        <v>287</v>
      </c>
      <c r="BX11609" s="273" t="s">
        <v>518</v>
      </c>
      <c r="BY11609" s="273" t="s">
        <v>958</v>
      </c>
      <c r="BZ11609" s="273" t="s">
        <v>138</v>
      </c>
      <c r="CA11609" s="273" t="s">
        <v>139</v>
      </c>
      <c r="CB11609" s="273" t="s">
        <v>190</v>
      </c>
      <c r="CC11609" s="273" t="s">
        <v>191</v>
      </c>
      <c r="CD11609" s="282">
        <v>8</v>
      </c>
      <c r="CE11609" s="274">
        <v>44927</v>
      </c>
      <c r="CF11609" s="273">
        <v>0</v>
      </c>
      <c r="CG11609" s="273" t="s">
        <v>80</v>
      </c>
      <c r="CH11609" s="273">
        <v>0</v>
      </c>
      <c r="CI11609" s="273" t="s">
        <v>80</v>
      </c>
      <c r="CM11609" s="273" t="s">
        <v>73</v>
      </c>
      <c r="CN11609" s="273">
        <v>1</v>
      </c>
    </row>
    <row r="11610" spans="74:92">
      <c r="BV11610" s="273" t="s">
        <v>83</v>
      </c>
      <c r="BW11610" s="273" t="s">
        <v>287</v>
      </c>
      <c r="BX11610" s="273" t="s">
        <v>518</v>
      </c>
      <c r="BY11610" s="273" t="s">
        <v>958</v>
      </c>
      <c r="BZ11610" s="273" t="s">
        <v>167</v>
      </c>
      <c r="CA11610" s="273" t="s">
        <v>168</v>
      </c>
      <c r="CB11610" s="273" t="s">
        <v>319</v>
      </c>
      <c r="CC11610" s="273" t="s">
        <v>320</v>
      </c>
      <c r="CD11610" s="282">
        <v>15</v>
      </c>
      <c r="CE11610" s="274">
        <v>44927</v>
      </c>
      <c r="CF11610" s="273">
        <v>0</v>
      </c>
      <c r="CG11610" s="273" t="s">
        <v>80</v>
      </c>
      <c r="CH11610" s="273">
        <v>0</v>
      </c>
      <c r="CI11610" s="273" t="s">
        <v>80</v>
      </c>
      <c r="CM11610" s="273" t="s">
        <v>73</v>
      </c>
      <c r="CN11610" s="273">
        <v>1</v>
      </c>
    </row>
    <row r="11611" spans="74:92">
      <c r="BV11611" s="273" t="s">
        <v>83</v>
      </c>
      <c r="BW11611" s="273" t="s">
        <v>287</v>
      </c>
      <c r="BX11611" s="273" t="s">
        <v>518</v>
      </c>
      <c r="BY11611" s="273" t="s">
        <v>958</v>
      </c>
      <c r="BZ11611" s="273" t="s">
        <v>86</v>
      </c>
      <c r="CA11611" s="273" t="s">
        <v>87</v>
      </c>
      <c r="CB11611" s="273" t="s">
        <v>233</v>
      </c>
      <c r="CC11611" s="273" t="s">
        <v>234</v>
      </c>
      <c r="CD11611" s="282">
        <v>1</v>
      </c>
      <c r="CE11611" s="274">
        <v>44927</v>
      </c>
      <c r="CG11611" s="273" t="s">
        <v>181</v>
      </c>
      <c r="CI11611" s="273" t="s">
        <v>181</v>
      </c>
      <c r="CJ11611" s="273" t="s">
        <v>1602</v>
      </c>
      <c r="CM11611" s="273" t="s">
        <v>73</v>
      </c>
      <c r="CN11611" s="273">
        <v>1</v>
      </c>
    </row>
    <row r="11612" spans="74:92">
      <c r="BV11612" s="273" t="s">
        <v>83</v>
      </c>
      <c r="BW11612" s="273" t="s">
        <v>287</v>
      </c>
      <c r="BX11612" s="273" t="s">
        <v>518</v>
      </c>
      <c r="BY11612" s="273" t="s">
        <v>958</v>
      </c>
      <c r="BZ11612" s="273" t="s">
        <v>86</v>
      </c>
      <c r="CA11612" s="273" t="s">
        <v>87</v>
      </c>
      <c r="CB11612" s="273" t="s">
        <v>217</v>
      </c>
      <c r="CC11612" s="273" t="s">
        <v>218</v>
      </c>
      <c r="CD11612" s="282">
        <v>2</v>
      </c>
      <c r="CE11612" s="274">
        <v>44927</v>
      </c>
      <c r="CG11612" s="273" t="s">
        <v>181</v>
      </c>
      <c r="CI11612" s="273" t="s">
        <v>181</v>
      </c>
      <c r="CJ11612" s="273" t="s">
        <v>1398</v>
      </c>
      <c r="CM11612" s="273" t="s">
        <v>73</v>
      </c>
      <c r="CN11612" s="273">
        <v>1</v>
      </c>
    </row>
    <row r="11613" spans="74:92">
      <c r="BV11613" s="273" t="s">
        <v>83</v>
      </c>
      <c r="BW11613" s="273" t="s">
        <v>287</v>
      </c>
      <c r="BX11613" s="273" t="s">
        <v>518</v>
      </c>
      <c r="BY11613" s="273" t="s">
        <v>958</v>
      </c>
      <c r="BZ11613" s="273" t="s">
        <v>86</v>
      </c>
      <c r="CA11613" s="273" t="s">
        <v>87</v>
      </c>
      <c r="CB11613" s="273" t="s">
        <v>225</v>
      </c>
      <c r="CC11613" s="273" t="s">
        <v>226</v>
      </c>
      <c r="CD11613" s="282">
        <v>5</v>
      </c>
      <c r="CE11613" s="274">
        <v>44927</v>
      </c>
      <c r="CF11613" s="273">
        <v>0</v>
      </c>
      <c r="CG11613" s="273" t="s">
        <v>80</v>
      </c>
      <c r="CH11613" s="273">
        <v>0</v>
      </c>
      <c r="CI11613" s="273" t="s">
        <v>80</v>
      </c>
      <c r="CM11613" s="273" t="s">
        <v>73</v>
      </c>
      <c r="CN11613" s="273">
        <v>1</v>
      </c>
    </row>
    <row r="11614" spans="74:92">
      <c r="BV11614" s="273" t="s">
        <v>83</v>
      </c>
      <c r="BW11614" s="273" t="s">
        <v>287</v>
      </c>
      <c r="BX11614" s="273" t="s">
        <v>518</v>
      </c>
      <c r="BY11614" s="273" t="s">
        <v>519</v>
      </c>
      <c r="BZ11614" s="273" t="s">
        <v>86</v>
      </c>
      <c r="CA11614" s="273" t="s">
        <v>87</v>
      </c>
      <c r="CB11614" s="273" t="s">
        <v>225</v>
      </c>
      <c r="CC11614" s="273" t="s">
        <v>226</v>
      </c>
      <c r="CD11614" s="282">
        <v>5</v>
      </c>
      <c r="CE11614" s="274">
        <v>44927</v>
      </c>
      <c r="CF11614" s="273">
        <v>0</v>
      </c>
      <c r="CG11614" s="273" t="s">
        <v>80</v>
      </c>
      <c r="CH11614" s="273">
        <v>0</v>
      </c>
      <c r="CI11614" s="273" t="s">
        <v>80</v>
      </c>
      <c r="CM11614" s="273" t="s">
        <v>73</v>
      </c>
      <c r="CN11614" s="273">
        <v>1</v>
      </c>
    </row>
    <row r="11615" spans="74:92">
      <c r="BV11615" s="273" t="s">
        <v>83</v>
      </c>
      <c r="BW11615" s="273" t="s">
        <v>287</v>
      </c>
      <c r="BX11615" s="273" t="s">
        <v>518</v>
      </c>
      <c r="BY11615" s="273" t="s">
        <v>519</v>
      </c>
      <c r="BZ11615" s="273" t="s">
        <v>86</v>
      </c>
      <c r="CA11615" s="273" t="s">
        <v>87</v>
      </c>
      <c r="CB11615" s="273" t="s">
        <v>217</v>
      </c>
      <c r="CC11615" s="273" t="s">
        <v>218</v>
      </c>
      <c r="CD11615" s="282">
        <v>2</v>
      </c>
      <c r="CE11615" s="274">
        <v>44927</v>
      </c>
      <c r="CG11615" s="273" t="s">
        <v>181</v>
      </c>
      <c r="CI11615" s="273" t="s">
        <v>181</v>
      </c>
      <c r="CJ11615" s="273" t="s">
        <v>1399</v>
      </c>
      <c r="CM11615" s="273" t="s">
        <v>73</v>
      </c>
      <c r="CN11615" s="273">
        <v>1</v>
      </c>
    </row>
    <row r="11616" spans="74:92">
      <c r="BV11616" s="273" t="s">
        <v>83</v>
      </c>
      <c r="BW11616" s="273" t="s">
        <v>287</v>
      </c>
      <c r="BX11616" s="273" t="s">
        <v>518</v>
      </c>
      <c r="BY11616" s="273" t="s">
        <v>519</v>
      </c>
      <c r="BZ11616" s="273" t="s">
        <v>86</v>
      </c>
      <c r="CA11616" s="273" t="s">
        <v>87</v>
      </c>
      <c r="CB11616" s="273" t="s">
        <v>233</v>
      </c>
      <c r="CC11616" s="273" t="s">
        <v>234</v>
      </c>
      <c r="CD11616" s="282">
        <v>1</v>
      </c>
      <c r="CE11616" s="274">
        <v>44927</v>
      </c>
      <c r="CG11616" s="273" t="s">
        <v>181</v>
      </c>
      <c r="CI11616" s="273" t="s">
        <v>181</v>
      </c>
      <c r="CJ11616" s="273" t="s">
        <v>2308</v>
      </c>
      <c r="CM11616" s="273" t="s">
        <v>73</v>
      </c>
      <c r="CN11616" s="273">
        <v>1</v>
      </c>
    </row>
    <row r="11617" spans="74:92">
      <c r="BV11617" s="273" t="s">
        <v>83</v>
      </c>
      <c r="BW11617" s="273" t="s">
        <v>287</v>
      </c>
      <c r="BX11617" s="273" t="s">
        <v>518</v>
      </c>
      <c r="BY11617" s="273" t="s">
        <v>519</v>
      </c>
      <c r="BZ11617" s="273" t="s">
        <v>167</v>
      </c>
      <c r="CA11617" s="273" t="s">
        <v>168</v>
      </c>
      <c r="CB11617" s="273" t="s">
        <v>319</v>
      </c>
      <c r="CC11617" s="273" t="s">
        <v>320</v>
      </c>
      <c r="CD11617" s="282">
        <v>15</v>
      </c>
      <c r="CE11617" s="274">
        <v>44927</v>
      </c>
      <c r="CF11617" s="273">
        <v>0</v>
      </c>
      <c r="CG11617" s="273" t="s">
        <v>80</v>
      </c>
      <c r="CH11617" s="273">
        <v>0</v>
      </c>
      <c r="CI11617" s="273" t="s">
        <v>80</v>
      </c>
      <c r="CM11617" s="273" t="s">
        <v>73</v>
      </c>
      <c r="CN11617" s="273">
        <v>1</v>
      </c>
    </row>
    <row r="11618" spans="74:92">
      <c r="BV11618" s="273" t="s">
        <v>83</v>
      </c>
      <c r="BW11618" s="273" t="s">
        <v>287</v>
      </c>
      <c r="BX11618" s="273" t="s">
        <v>518</v>
      </c>
      <c r="BY11618" s="273" t="s">
        <v>519</v>
      </c>
      <c r="BZ11618" s="273" t="s">
        <v>138</v>
      </c>
      <c r="CA11618" s="273" t="s">
        <v>139</v>
      </c>
      <c r="CB11618" s="273" t="s">
        <v>190</v>
      </c>
      <c r="CC11618" s="273" t="s">
        <v>191</v>
      </c>
      <c r="CD11618" s="282">
        <v>8</v>
      </c>
      <c r="CE11618" s="274">
        <v>44927</v>
      </c>
      <c r="CF11618" s="273">
        <v>0</v>
      </c>
      <c r="CG11618" s="273" t="s">
        <v>80</v>
      </c>
      <c r="CH11618" s="273">
        <v>0</v>
      </c>
      <c r="CI11618" s="273" t="s">
        <v>80</v>
      </c>
      <c r="CM11618" s="273" t="s">
        <v>73</v>
      </c>
      <c r="CN11618" s="273">
        <v>1</v>
      </c>
    </row>
    <row r="11619" spans="74:92">
      <c r="BV11619" s="273" t="s">
        <v>83</v>
      </c>
      <c r="BW11619" s="273" t="s">
        <v>287</v>
      </c>
      <c r="BX11619" s="273" t="s">
        <v>518</v>
      </c>
      <c r="BY11619" s="273" t="s">
        <v>519</v>
      </c>
      <c r="BZ11619" s="273" t="s">
        <v>204</v>
      </c>
      <c r="CA11619" s="273" t="s">
        <v>205</v>
      </c>
      <c r="CB11619" s="273" t="s">
        <v>206</v>
      </c>
      <c r="CC11619" s="273" t="s">
        <v>207</v>
      </c>
      <c r="CD11619" s="282">
        <v>0</v>
      </c>
      <c r="CE11619" s="274">
        <v>44927</v>
      </c>
      <c r="CG11619" s="273" t="s">
        <v>181</v>
      </c>
      <c r="CI11619" s="273" t="s">
        <v>208</v>
      </c>
      <c r="CJ11619" s="273" t="s">
        <v>209</v>
      </c>
      <c r="CM11619" s="273" t="s">
        <v>73</v>
      </c>
      <c r="CN11619" s="273">
        <v>1</v>
      </c>
    </row>
    <row r="11620" spans="74:92">
      <c r="BV11620" s="273" t="s">
        <v>83</v>
      </c>
      <c r="BW11620" s="273" t="s">
        <v>287</v>
      </c>
      <c r="BX11620" s="273" t="s">
        <v>518</v>
      </c>
      <c r="BY11620" s="273" t="s">
        <v>519</v>
      </c>
      <c r="BZ11620" s="273" t="s">
        <v>86</v>
      </c>
      <c r="CA11620" s="273" t="s">
        <v>87</v>
      </c>
      <c r="CB11620" s="273" t="s">
        <v>179</v>
      </c>
      <c r="CC11620" s="273" t="s">
        <v>180</v>
      </c>
      <c r="CD11620" s="282">
        <v>1</v>
      </c>
      <c r="CE11620" s="274">
        <v>44927</v>
      </c>
      <c r="CG11620" s="273" t="s">
        <v>181</v>
      </c>
      <c r="CI11620" s="273" t="s">
        <v>181</v>
      </c>
      <c r="CJ11620" s="273" t="s">
        <v>1834</v>
      </c>
      <c r="CM11620" s="273" t="s">
        <v>73</v>
      </c>
      <c r="CN11620" s="273">
        <v>1</v>
      </c>
    </row>
    <row r="11621" spans="74:92">
      <c r="BV11621" s="273" t="s">
        <v>83</v>
      </c>
      <c r="BW11621" s="273" t="s">
        <v>287</v>
      </c>
      <c r="BX11621" s="273" t="s">
        <v>518</v>
      </c>
      <c r="BY11621" s="273" t="s">
        <v>519</v>
      </c>
      <c r="BZ11621" s="273" t="s">
        <v>167</v>
      </c>
      <c r="CA11621" s="273" t="s">
        <v>168</v>
      </c>
      <c r="CB11621" s="273" t="s">
        <v>313</v>
      </c>
      <c r="CC11621" s="273" t="s">
        <v>314</v>
      </c>
      <c r="CD11621" s="282">
        <v>14</v>
      </c>
      <c r="CE11621" s="274">
        <v>44927</v>
      </c>
      <c r="CF11621" s="273">
        <v>0</v>
      </c>
      <c r="CG11621" s="273" t="s">
        <v>80</v>
      </c>
      <c r="CH11621" s="273">
        <v>0</v>
      </c>
      <c r="CI11621" s="273" t="s">
        <v>80</v>
      </c>
      <c r="CM11621" s="273" t="s">
        <v>73</v>
      </c>
      <c r="CN11621" s="273">
        <v>1</v>
      </c>
    </row>
    <row r="11622" spans="74:92">
      <c r="BV11622" s="273" t="s">
        <v>83</v>
      </c>
      <c r="BW11622" s="273" t="s">
        <v>287</v>
      </c>
      <c r="BX11622" s="273" t="s">
        <v>518</v>
      </c>
      <c r="BY11622" s="273" t="s">
        <v>519</v>
      </c>
      <c r="BZ11622" s="273" t="s">
        <v>167</v>
      </c>
      <c r="CA11622" s="273" t="s">
        <v>168</v>
      </c>
      <c r="CB11622" s="273" t="s">
        <v>353</v>
      </c>
      <c r="CC11622" s="273" t="s">
        <v>354</v>
      </c>
      <c r="CD11622" s="282">
        <v>13</v>
      </c>
      <c r="CE11622" s="274">
        <v>44927</v>
      </c>
      <c r="CF11622" s="273">
        <v>0</v>
      </c>
      <c r="CG11622" s="273" t="s">
        <v>80</v>
      </c>
      <c r="CH11622" s="273">
        <v>0</v>
      </c>
      <c r="CI11622" s="273" t="s">
        <v>80</v>
      </c>
      <c r="CM11622" s="273" t="s">
        <v>73</v>
      </c>
      <c r="CN11622" s="273">
        <v>1</v>
      </c>
    </row>
    <row r="11623" spans="74:92">
      <c r="BV11623" s="273" t="s">
        <v>83</v>
      </c>
      <c r="BW11623" s="273" t="s">
        <v>287</v>
      </c>
      <c r="BX11623" s="273" t="s">
        <v>518</v>
      </c>
      <c r="BY11623" s="273" t="s">
        <v>519</v>
      </c>
      <c r="BZ11623" s="273" t="s">
        <v>167</v>
      </c>
      <c r="CA11623" s="273" t="s">
        <v>168</v>
      </c>
      <c r="CB11623" s="273" t="s">
        <v>169</v>
      </c>
      <c r="CC11623" s="273" t="s">
        <v>170</v>
      </c>
      <c r="CD11623" s="282">
        <v>12</v>
      </c>
      <c r="CE11623" s="274">
        <v>44927</v>
      </c>
      <c r="CF11623" s="273">
        <v>0</v>
      </c>
      <c r="CG11623" s="273" t="s">
        <v>80</v>
      </c>
      <c r="CH11623" s="273">
        <v>0</v>
      </c>
      <c r="CI11623" s="273" t="s">
        <v>80</v>
      </c>
      <c r="CM11623" s="273" t="s">
        <v>73</v>
      </c>
      <c r="CN11623" s="273">
        <v>1</v>
      </c>
    </row>
    <row r="11624" spans="74:92">
      <c r="BV11624" s="273" t="s">
        <v>83</v>
      </c>
      <c r="BW11624" s="273" t="s">
        <v>287</v>
      </c>
      <c r="BX11624" s="273" t="s">
        <v>518</v>
      </c>
      <c r="BY11624" s="273" t="s">
        <v>519</v>
      </c>
      <c r="BZ11624" s="273" t="s">
        <v>151</v>
      </c>
      <c r="CA11624" s="273" t="s">
        <v>152</v>
      </c>
      <c r="CB11624" s="273" t="s">
        <v>161</v>
      </c>
      <c r="CC11624" s="273" t="s">
        <v>162</v>
      </c>
      <c r="CD11624" s="282">
        <v>11</v>
      </c>
      <c r="CE11624" s="274">
        <v>44927</v>
      </c>
      <c r="CF11624" s="273">
        <v>0</v>
      </c>
      <c r="CG11624" s="273" t="s">
        <v>80</v>
      </c>
      <c r="CH11624" s="273">
        <v>0</v>
      </c>
      <c r="CI11624" s="273" t="s">
        <v>80</v>
      </c>
      <c r="CM11624" s="273" t="s">
        <v>73</v>
      </c>
      <c r="CN11624" s="273">
        <v>1</v>
      </c>
    </row>
    <row r="11625" spans="74:92">
      <c r="BV11625" s="273" t="s">
        <v>83</v>
      </c>
      <c r="BW11625" s="273" t="s">
        <v>287</v>
      </c>
      <c r="BX11625" s="273" t="s">
        <v>518</v>
      </c>
      <c r="BY11625" s="273" t="s">
        <v>519</v>
      </c>
      <c r="BZ11625" s="273" t="s">
        <v>151</v>
      </c>
      <c r="CA11625" s="273" t="s">
        <v>152</v>
      </c>
      <c r="CB11625" s="273" t="s">
        <v>153</v>
      </c>
      <c r="CC11625" s="273" t="s">
        <v>154</v>
      </c>
      <c r="CD11625" s="282">
        <v>10</v>
      </c>
      <c r="CE11625" s="274">
        <v>44927</v>
      </c>
      <c r="CF11625" s="273">
        <v>0</v>
      </c>
      <c r="CG11625" s="273" t="s">
        <v>80</v>
      </c>
      <c r="CH11625" s="273">
        <v>0</v>
      </c>
      <c r="CI11625" s="273" t="s">
        <v>80</v>
      </c>
      <c r="CM11625" s="273" t="s">
        <v>73</v>
      </c>
      <c r="CN11625" s="273">
        <v>1</v>
      </c>
    </row>
    <row r="11626" spans="74:92">
      <c r="BV11626" s="273" t="s">
        <v>83</v>
      </c>
      <c r="BW11626" s="273" t="s">
        <v>287</v>
      </c>
      <c r="BX11626" s="273" t="s">
        <v>518</v>
      </c>
      <c r="BY11626" s="273" t="s">
        <v>519</v>
      </c>
      <c r="BZ11626" s="273" t="s">
        <v>138</v>
      </c>
      <c r="CA11626" s="273" t="s">
        <v>139</v>
      </c>
      <c r="CB11626" s="273" t="s">
        <v>140</v>
      </c>
      <c r="CC11626" s="273" t="s">
        <v>141</v>
      </c>
      <c r="CD11626" s="282">
        <v>9</v>
      </c>
      <c r="CE11626" s="274">
        <v>44927</v>
      </c>
      <c r="CF11626" s="273">
        <v>0</v>
      </c>
      <c r="CG11626" s="273" t="s">
        <v>80</v>
      </c>
      <c r="CH11626" s="273">
        <v>0</v>
      </c>
      <c r="CI11626" s="273" t="s">
        <v>80</v>
      </c>
      <c r="CM11626" s="273" t="s">
        <v>73</v>
      </c>
      <c r="CN11626" s="273">
        <v>1</v>
      </c>
    </row>
    <row r="11627" spans="74:92">
      <c r="BV11627" s="273" t="s">
        <v>83</v>
      </c>
      <c r="BW11627" s="273" t="s">
        <v>287</v>
      </c>
      <c r="BX11627" s="273" t="s">
        <v>518</v>
      </c>
      <c r="BY11627" s="273" t="s">
        <v>519</v>
      </c>
      <c r="BZ11627" s="273" t="s">
        <v>126</v>
      </c>
      <c r="CA11627" s="273" t="s">
        <v>127</v>
      </c>
      <c r="CB11627" s="273" t="s">
        <v>133</v>
      </c>
      <c r="CC11627" s="273" t="s">
        <v>134</v>
      </c>
      <c r="CD11627" s="282">
        <v>7</v>
      </c>
      <c r="CE11627" s="274">
        <v>44927</v>
      </c>
      <c r="CI11627" s="273" t="s">
        <v>104</v>
      </c>
      <c r="CM11627" s="273" t="s">
        <v>73</v>
      </c>
      <c r="CN11627" s="273">
        <v>1</v>
      </c>
    </row>
    <row r="11628" spans="74:92">
      <c r="BV11628" s="273" t="s">
        <v>83</v>
      </c>
      <c r="BW11628" s="273" t="s">
        <v>287</v>
      </c>
      <c r="BX11628" s="273" t="s">
        <v>518</v>
      </c>
      <c r="BY11628" s="273" t="s">
        <v>519</v>
      </c>
      <c r="BZ11628" s="273" t="s">
        <v>126</v>
      </c>
      <c r="CA11628" s="273" t="s">
        <v>127</v>
      </c>
      <c r="CB11628" s="273" t="s">
        <v>128</v>
      </c>
      <c r="CC11628" s="273" t="s">
        <v>129</v>
      </c>
      <c r="CD11628" s="282">
        <v>6</v>
      </c>
      <c r="CE11628" s="274">
        <v>44927</v>
      </c>
      <c r="CI11628" s="273" t="s">
        <v>80</v>
      </c>
      <c r="CM11628" s="273" t="s">
        <v>73</v>
      </c>
      <c r="CN11628" s="273">
        <v>1</v>
      </c>
    </row>
    <row r="11629" spans="74:92">
      <c r="BV11629" s="273" t="s">
        <v>83</v>
      </c>
      <c r="BW11629" s="273" t="s">
        <v>287</v>
      </c>
      <c r="BX11629" s="273" t="s">
        <v>518</v>
      </c>
      <c r="BY11629" s="273" t="s">
        <v>519</v>
      </c>
      <c r="BZ11629" s="273" t="s">
        <v>110</v>
      </c>
      <c r="CA11629" s="273" t="s">
        <v>111</v>
      </c>
      <c r="CB11629" s="273" t="s">
        <v>112</v>
      </c>
      <c r="CC11629" s="273" t="s">
        <v>113</v>
      </c>
      <c r="CD11629" s="282">
        <v>4</v>
      </c>
      <c r="CE11629" s="274">
        <v>44927</v>
      </c>
      <c r="CI11629" s="273" t="s">
        <v>80</v>
      </c>
      <c r="CM11629" s="273" t="s">
        <v>73</v>
      </c>
      <c r="CN11629" s="273">
        <v>1</v>
      </c>
    </row>
    <row r="11630" spans="74:92">
      <c r="BV11630" s="273" t="s">
        <v>83</v>
      </c>
      <c r="BW11630" s="273" t="s">
        <v>287</v>
      </c>
      <c r="BX11630" s="273" t="s">
        <v>518</v>
      </c>
      <c r="BY11630" s="273" t="s">
        <v>519</v>
      </c>
      <c r="BZ11630" s="273" t="s">
        <v>110</v>
      </c>
      <c r="CA11630" s="273" t="s">
        <v>111</v>
      </c>
      <c r="CB11630" s="273" t="s">
        <v>117</v>
      </c>
      <c r="CC11630" s="273" t="s">
        <v>118</v>
      </c>
      <c r="CD11630" s="282">
        <v>5</v>
      </c>
      <c r="CE11630" s="274">
        <v>44927</v>
      </c>
      <c r="CI11630" s="273" t="s">
        <v>104</v>
      </c>
      <c r="CM11630" s="273" t="s">
        <v>73</v>
      </c>
      <c r="CN11630" s="273">
        <v>1</v>
      </c>
    </row>
    <row r="11631" spans="74:92">
      <c r="BV11631" s="273" t="s">
        <v>83</v>
      </c>
      <c r="BW11631" s="273" t="s">
        <v>287</v>
      </c>
      <c r="BX11631" s="273" t="s">
        <v>518</v>
      </c>
      <c r="BY11631" s="273" t="s">
        <v>519</v>
      </c>
      <c r="BZ11631" s="273" t="s">
        <v>86</v>
      </c>
      <c r="CA11631" s="273" t="s">
        <v>87</v>
      </c>
      <c r="CB11631" s="273" t="s">
        <v>88</v>
      </c>
      <c r="CC11631" s="273" t="s">
        <v>89</v>
      </c>
      <c r="CD11631" s="282">
        <v>3</v>
      </c>
      <c r="CE11631" s="274">
        <v>44927</v>
      </c>
      <c r="CF11631" s="273">
        <v>813</v>
      </c>
      <c r="CG11631" s="273" t="s">
        <v>80</v>
      </c>
      <c r="CH11631" s="273">
        <v>813</v>
      </c>
      <c r="CI11631" s="273" t="s">
        <v>80</v>
      </c>
      <c r="CM11631" s="273" t="s">
        <v>73</v>
      </c>
      <c r="CN11631" s="273">
        <v>1</v>
      </c>
    </row>
    <row r="11632" spans="74:92">
      <c r="BV11632" s="273" t="s">
        <v>83</v>
      </c>
      <c r="BW11632" s="273" t="s">
        <v>287</v>
      </c>
      <c r="BX11632" s="273" t="s">
        <v>518</v>
      </c>
      <c r="BY11632" s="273" t="s">
        <v>519</v>
      </c>
      <c r="BZ11632" s="273" t="s">
        <v>86</v>
      </c>
      <c r="CA11632" s="273" t="s">
        <v>87</v>
      </c>
      <c r="CB11632" s="273" t="s">
        <v>101</v>
      </c>
      <c r="CC11632" s="273" t="s">
        <v>102</v>
      </c>
      <c r="CD11632" s="282">
        <v>4</v>
      </c>
      <c r="CE11632" s="274">
        <v>44927</v>
      </c>
      <c r="CF11632" s="273">
        <v>3587.41</v>
      </c>
      <c r="CG11632" s="273" t="s">
        <v>2364</v>
      </c>
      <c r="CH11632" s="273">
        <v>4332.6944274999996</v>
      </c>
      <c r="CI11632" s="273" t="s">
        <v>104</v>
      </c>
      <c r="CM11632" s="273" t="s">
        <v>73</v>
      </c>
      <c r="CN11632" s="273">
        <v>1</v>
      </c>
    </row>
    <row r="11633" spans="74:92">
      <c r="BV11633" s="273" t="s">
        <v>83</v>
      </c>
      <c r="BW11633" s="273" t="s">
        <v>287</v>
      </c>
      <c r="BX11633" s="273" t="s">
        <v>518</v>
      </c>
      <c r="BY11633" s="273" t="s">
        <v>536</v>
      </c>
      <c r="BZ11633" s="273" t="s">
        <v>86</v>
      </c>
      <c r="CA11633" s="273" t="s">
        <v>87</v>
      </c>
      <c r="CB11633" s="273" t="s">
        <v>101</v>
      </c>
      <c r="CC11633" s="273" t="s">
        <v>102</v>
      </c>
      <c r="CD11633" s="282">
        <v>4</v>
      </c>
      <c r="CE11633" s="274">
        <v>44927</v>
      </c>
      <c r="CF11633" s="273">
        <v>399.55</v>
      </c>
      <c r="CG11633" s="273" t="s">
        <v>2364</v>
      </c>
      <c r="CH11633" s="273">
        <v>482.5565125</v>
      </c>
      <c r="CI11633" s="273" t="s">
        <v>104</v>
      </c>
      <c r="CM11633" s="273" t="s">
        <v>73</v>
      </c>
      <c r="CN11633" s="273">
        <v>1</v>
      </c>
    </row>
    <row r="11634" spans="74:92">
      <c r="BV11634" s="273" t="s">
        <v>83</v>
      </c>
      <c r="BW11634" s="273" t="s">
        <v>287</v>
      </c>
      <c r="BX11634" s="273" t="s">
        <v>518</v>
      </c>
      <c r="BY11634" s="273" t="s">
        <v>536</v>
      </c>
      <c r="BZ11634" s="273" t="s">
        <v>86</v>
      </c>
      <c r="CA11634" s="273" t="s">
        <v>87</v>
      </c>
      <c r="CB11634" s="273" t="s">
        <v>88</v>
      </c>
      <c r="CC11634" s="273" t="s">
        <v>89</v>
      </c>
      <c r="CD11634" s="282">
        <v>3</v>
      </c>
      <c r="CE11634" s="274">
        <v>44927</v>
      </c>
      <c r="CF11634" s="273">
        <v>120</v>
      </c>
      <c r="CG11634" s="273" t="s">
        <v>80</v>
      </c>
      <c r="CH11634" s="273">
        <v>120</v>
      </c>
      <c r="CI11634" s="273" t="s">
        <v>80</v>
      </c>
      <c r="CL11634" s="273" t="s">
        <v>2365</v>
      </c>
      <c r="CM11634" s="273" t="s">
        <v>73</v>
      </c>
      <c r="CN11634" s="273">
        <v>1</v>
      </c>
    </row>
    <row r="11635" spans="74:92">
      <c r="BV11635" s="273" t="s">
        <v>83</v>
      </c>
      <c r="BW11635" s="273" t="s">
        <v>287</v>
      </c>
      <c r="BX11635" s="273" t="s">
        <v>518</v>
      </c>
      <c r="BY11635" s="273" t="s">
        <v>536</v>
      </c>
      <c r="BZ11635" s="273" t="s">
        <v>110</v>
      </c>
      <c r="CA11635" s="273" t="s">
        <v>111</v>
      </c>
      <c r="CB11635" s="273" t="s">
        <v>117</v>
      </c>
      <c r="CC11635" s="273" t="s">
        <v>118</v>
      </c>
      <c r="CD11635" s="282">
        <v>5</v>
      </c>
      <c r="CE11635" s="274">
        <v>44927</v>
      </c>
      <c r="CI11635" s="273" t="s">
        <v>104</v>
      </c>
      <c r="CM11635" s="273" t="s">
        <v>73</v>
      </c>
      <c r="CN11635" s="273">
        <v>1</v>
      </c>
    </row>
    <row r="11636" spans="74:92">
      <c r="BV11636" s="273" t="s">
        <v>83</v>
      </c>
      <c r="BW11636" s="273" t="s">
        <v>287</v>
      </c>
      <c r="BX11636" s="273" t="s">
        <v>518</v>
      </c>
      <c r="BY11636" s="273" t="s">
        <v>536</v>
      </c>
      <c r="BZ11636" s="273" t="s">
        <v>110</v>
      </c>
      <c r="CA11636" s="273" t="s">
        <v>111</v>
      </c>
      <c r="CB11636" s="273" t="s">
        <v>112</v>
      </c>
      <c r="CC11636" s="273" t="s">
        <v>113</v>
      </c>
      <c r="CD11636" s="282">
        <v>4</v>
      </c>
      <c r="CE11636" s="274">
        <v>44927</v>
      </c>
      <c r="CI11636" s="273" t="s">
        <v>80</v>
      </c>
      <c r="CM11636" s="273" t="s">
        <v>73</v>
      </c>
      <c r="CN11636" s="273">
        <v>1</v>
      </c>
    </row>
    <row r="11637" spans="74:92">
      <c r="BV11637" s="273" t="s">
        <v>83</v>
      </c>
      <c r="BW11637" s="273" t="s">
        <v>287</v>
      </c>
      <c r="BX11637" s="273" t="s">
        <v>518</v>
      </c>
      <c r="BY11637" s="273" t="s">
        <v>536</v>
      </c>
      <c r="BZ11637" s="273" t="s">
        <v>126</v>
      </c>
      <c r="CA11637" s="273" t="s">
        <v>127</v>
      </c>
      <c r="CB11637" s="273" t="s">
        <v>128</v>
      </c>
      <c r="CC11637" s="273" t="s">
        <v>129</v>
      </c>
      <c r="CD11637" s="282">
        <v>6</v>
      </c>
      <c r="CE11637" s="274">
        <v>44927</v>
      </c>
      <c r="CI11637" s="273" t="s">
        <v>80</v>
      </c>
      <c r="CM11637" s="273" t="s">
        <v>73</v>
      </c>
      <c r="CN11637" s="273">
        <v>1</v>
      </c>
    </row>
    <row r="11638" spans="74:92">
      <c r="BV11638" s="273" t="s">
        <v>83</v>
      </c>
      <c r="BW11638" s="273" t="s">
        <v>287</v>
      </c>
      <c r="BX11638" s="273" t="s">
        <v>518</v>
      </c>
      <c r="BY11638" s="273" t="s">
        <v>536</v>
      </c>
      <c r="BZ11638" s="273" t="s">
        <v>126</v>
      </c>
      <c r="CA11638" s="273" t="s">
        <v>127</v>
      </c>
      <c r="CB11638" s="273" t="s">
        <v>133</v>
      </c>
      <c r="CC11638" s="273" t="s">
        <v>134</v>
      </c>
      <c r="CD11638" s="282">
        <v>7</v>
      </c>
      <c r="CE11638" s="274">
        <v>44927</v>
      </c>
      <c r="CI11638" s="273" t="s">
        <v>104</v>
      </c>
      <c r="CM11638" s="273" t="s">
        <v>73</v>
      </c>
      <c r="CN11638" s="273">
        <v>1</v>
      </c>
    </row>
    <row r="11639" spans="74:92">
      <c r="BV11639" s="273" t="s">
        <v>83</v>
      </c>
      <c r="BW11639" s="273" t="s">
        <v>287</v>
      </c>
      <c r="BX11639" s="273" t="s">
        <v>518</v>
      </c>
      <c r="BY11639" s="273" t="s">
        <v>536</v>
      </c>
      <c r="BZ11639" s="273" t="s">
        <v>138</v>
      </c>
      <c r="CA11639" s="273" t="s">
        <v>139</v>
      </c>
      <c r="CB11639" s="273" t="s">
        <v>140</v>
      </c>
      <c r="CC11639" s="273" t="s">
        <v>141</v>
      </c>
      <c r="CD11639" s="282">
        <v>9</v>
      </c>
      <c r="CE11639" s="274">
        <v>44927</v>
      </c>
      <c r="CF11639" s="273">
        <v>0</v>
      </c>
      <c r="CG11639" s="273" t="s">
        <v>80</v>
      </c>
      <c r="CH11639" s="273">
        <v>0</v>
      </c>
      <c r="CI11639" s="273" t="s">
        <v>80</v>
      </c>
      <c r="CL11639" s="273" t="s">
        <v>2366</v>
      </c>
      <c r="CM11639" s="273" t="s">
        <v>73</v>
      </c>
      <c r="CN11639" s="273">
        <v>1</v>
      </c>
    </row>
    <row r="11640" spans="74:92">
      <c r="BV11640" s="273" t="s">
        <v>83</v>
      </c>
      <c r="BW11640" s="273" t="s">
        <v>287</v>
      </c>
      <c r="BX11640" s="273" t="s">
        <v>518</v>
      </c>
      <c r="BY11640" s="273" t="s">
        <v>536</v>
      </c>
      <c r="BZ11640" s="273" t="s">
        <v>151</v>
      </c>
      <c r="CA11640" s="273" t="s">
        <v>152</v>
      </c>
      <c r="CB11640" s="273" t="s">
        <v>153</v>
      </c>
      <c r="CC11640" s="273" t="s">
        <v>154</v>
      </c>
      <c r="CD11640" s="282">
        <v>10</v>
      </c>
      <c r="CE11640" s="274">
        <v>44927</v>
      </c>
      <c r="CF11640" s="273">
        <v>120</v>
      </c>
      <c r="CG11640" s="273" t="s">
        <v>80</v>
      </c>
      <c r="CH11640" s="273">
        <v>120</v>
      </c>
      <c r="CI11640" s="273" t="s">
        <v>80</v>
      </c>
      <c r="CL11640" s="273" t="s">
        <v>2367</v>
      </c>
      <c r="CM11640" s="273" t="s">
        <v>73</v>
      </c>
      <c r="CN11640" s="273">
        <v>1</v>
      </c>
    </row>
    <row r="11641" spans="74:92">
      <c r="BV11641" s="273" t="s">
        <v>83</v>
      </c>
      <c r="BW11641" s="273" t="s">
        <v>287</v>
      </c>
      <c r="BX11641" s="273" t="s">
        <v>518</v>
      </c>
      <c r="BY11641" s="273" t="s">
        <v>536</v>
      </c>
      <c r="BZ11641" s="273" t="s">
        <v>151</v>
      </c>
      <c r="CA11641" s="273" t="s">
        <v>152</v>
      </c>
      <c r="CB11641" s="273" t="s">
        <v>161</v>
      </c>
      <c r="CC11641" s="273" t="s">
        <v>162</v>
      </c>
      <c r="CD11641" s="282">
        <v>11</v>
      </c>
      <c r="CE11641" s="274">
        <v>44927</v>
      </c>
      <c r="CF11641" s="273">
        <v>0</v>
      </c>
      <c r="CG11641" s="273" t="s">
        <v>80</v>
      </c>
      <c r="CH11641" s="273">
        <v>0</v>
      </c>
      <c r="CI11641" s="273" t="s">
        <v>80</v>
      </c>
      <c r="CL11641" s="273" t="s">
        <v>2366</v>
      </c>
      <c r="CM11641" s="273" t="s">
        <v>73</v>
      </c>
      <c r="CN11641" s="273">
        <v>1</v>
      </c>
    </row>
    <row r="11642" spans="74:92">
      <c r="BV11642" s="273" t="s">
        <v>83</v>
      </c>
      <c r="BW11642" s="273" t="s">
        <v>287</v>
      </c>
      <c r="BX11642" s="273" t="s">
        <v>518</v>
      </c>
      <c r="BY11642" s="273" t="s">
        <v>536</v>
      </c>
      <c r="BZ11642" s="273" t="s">
        <v>167</v>
      </c>
      <c r="CA11642" s="273" t="s">
        <v>168</v>
      </c>
      <c r="CB11642" s="273" t="s">
        <v>169</v>
      </c>
      <c r="CC11642" s="273" t="s">
        <v>170</v>
      </c>
      <c r="CD11642" s="282">
        <v>12</v>
      </c>
      <c r="CE11642" s="274">
        <v>44927</v>
      </c>
      <c r="CF11642" s="273">
        <v>0</v>
      </c>
      <c r="CG11642" s="273" t="s">
        <v>80</v>
      </c>
      <c r="CH11642" s="273">
        <v>0</v>
      </c>
      <c r="CI11642" s="273" t="s">
        <v>80</v>
      </c>
      <c r="CL11642" s="273" t="s">
        <v>2366</v>
      </c>
      <c r="CM11642" s="273" t="s">
        <v>73</v>
      </c>
      <c r="CN11642" s="273">
        <v>1</v>
      </c>
    </row>
    <row r="11643" spans="74:92">
      <c r="BV11643" s="273" t="s">
        <v>83</v>
      </c>
      <c r="BW11643" s="273" t="s">
        <v>287</v>
      </c>
      <c r="BX11643" s="273" t="s">
        <v>518</v>
      </c>
      <c r="BY11643" s="273" t="s">
        <v>536</v>
      </c>
      <c r="BZ11643" s="273" t="s">
        <v>167</v>
      </c>
      <c r="CA11643" s="273" t="s">
        <v>168</v>
      </c>
      <c r="CB11643" s="273" t="s">
        <v>353</v>
      </c>
      <c r="CC11643" s="273" t="s">
        <v>354</v>
      </c>
      <c r="CD11643" s="282">
        <v>13</v>
      </c>
      <c r="CE11643" s="274">
        <v>44927</v>
      </c>
      <c r="CF11643" s="273">
        <v>0</v>
      </c>
      <c r="CG11643" s="273" t="s">
        <v>80</v>
      </c>
      <c r="CH11643" s="273">
        <v>0</v>
      </c>
      <c r="CI11643" s="273" t="s">
        <v>80</v>
      </c>
      <c r="CL11643" s="273" t="s">
        <v>2366</v>
      </c>
      <c r="CM11643" s="273" t="s">
        <v>73</v>
      </c>
      <c r="CN11643" s="273">
        <v>1</v>
      </c>
    </row>
    <row r="11644" spans="74:92">
      <c r="BV11644" s="273" t="s">
        <v>83</v>
      </c>
      <c r="BW11644" s="273" t="s">
        <v>287</v>
      </c>
      <c r="BX11644" s="273" t="s">
        <v>518</v>
      </c>
      <c r="BY11644" s="273" t="s">
        <v>536</v>
      </c>
      <c r="BZ11644" s="273" t="s">
        <v>167</v>
      </c>
      <c r="CA11644" s="273" t="s">
        <v>168</v>
      </c>
      <c r="CB11644" s="273" t="s">
        <v>313</v>
      </c>
      <c r="CC11644" s="273" t="s">
        <v>314</v>
      </c>
      <c r="CD11644" s="282">
        <v>14</v>
      </c>
      <c r="CE11644" s="274">
        <v>44927</v>
      </c>
      <c r="CF11644" s="273">
        <v>0</v>
      </c>
      <c r="CG11644" s="273" t="s">
        <v>80</v>
      </c>
      <c r="CH11644" s="273">
        <v>0</v>
      </c>
      <c r="CI11644" s="273" t="s">
        <v>80</v>
      </c>
      <c r="CL11644" s="273" t="s">
        <v>2366</v>
      </c>
      <c r="CM11644" s="273" t="s">
        <v>73</v>
      </c>
      <c r="CN11644" s="273">
        <v>1</v>
      </c>
    </row>
    <row r="11645" spans="74:92">
      <c r="BV11645" s="273" t="s">
        <v>83</v>
      </c>
      <c r="BW11645" s="273" t="s">
        <v>287</v>
      </c>
      <c r="BX11645" s="273" t="s">
        <v>518</v>
      </c>
      <c r="BY11645" s="273" t="s">
        <v>536</v>
      </c>
      <c r="BZ11645" s="273" t="s">
        <v>86</v>
      </c>
      <c r="CA11645" s="273" t="s">
        <v>87</v>
      </c>
      <c r="CB11645" s="273" t="s">
        <v>179</v>
      </c>
      <c r="CC11645" s="273" t="s">
        <v>180</v>
      </c>
      <c r="CD11645" s="282">
        <v>1</v>
      </c>
      <c r="CE11645" s="274">
        <v>44927</v>
      </c>
      <c r="CG11645" s="273" t="s">
        <v>181</v>
      </c>
      <c r="CI11645" s="273" t="s">
        <v>181</v>
      </c>
      <c r="CJ11645" s="273" t="s">
        <v>1834</v>
      </c>
      <c r="CM11645" s="273" t="s">
        <v>73</v>
      </c>
      <c r="CN11645" s="273">
        <v>1</v>
      </c>
    </row>
    <row r="11646" spans="74:92">
      <c r="BV11646" s="273" t="s">
        <v>83</v>
      </c>
      <c r="BW11646" s="273" t="s">
        <v>287</v>
      </c>
      <c r="BX11646" s="273" t="s">
        <v>518</v>
      </c>
      <c r="BY11646" s="273" t="s">
        <v>536</v>
      </c>
      <c r="BZ11646" s="273" t="s">
        <v>204</v>
      </c>
      <c r="CA11646" s="273" t="s">
        <v>205</v>
      </c>
      <c r="CB11646" s="273" t="s">
        <v>206</v>
      </c>
      <c r="CC11646" s="273" t="s">
        <v>207</v>
      </c>
      <c r="CD11646" s="282">
        <v>0</v>
      </c>
      <c r="CE11646" s="274">
        <v>44927</v>
      </c>
      <c r="CG11646" s="273" t="s">
        <v>181</v>
      </c>
      <c r="CI11646" s="273" t="s">
        <v>208</v>
      </c>
      <c r="CJ11646" s="273" t="s">
        <v>209</v>
      </c>
      <c r="CM11646" s="273" t="s">
        <v>73</v>
      </c>
      <c r="CN11646" s="273">
        <v>1</v>
      </c>
    </row>
    <row r="11647" spans="74:92">
      <c r="BV11647" s="273" t="s">
        <v>83</v>
      </c>
      <c r="BW11647" s="273" t="s">
        <v>287</v>
      </c>
      <c r="BX11647" s="273" t="s">
        <v>518</v>
      </c>
      <c r="BY11647" s="273" t="s">
        <v>536</v>
      </c>
      <c r="BZ11647" s="273" t="s">
        <v>138</v>
      </c>
      <c r="CA11647" s="273" t="s">
        <v>139</v>
      </c>
      <c r="CB11647" s="273" t="s">
        <v>190</v>
      </c>
      <c r="CC11647" s="273" t="s">
        <v>191</v>
      </c>
      <c r="CD11647" s="282">
        <v>8</v>
      </c>
      <c r="CE11647" s="274">
        <v>44927</v>
      </c>
      <c r="CF11647" s="273">
        <v>0</v>
      </c>
      <c r="CG11647" s="273" t="s">
        <v>80</v>
      </c>
      <c r="CH11647" s="273">
        <v>0</v>
      </c>
      <c r="CI11647" s="273" t="s">
        <v>80</v>
      </c>
      <c r="CL11647" s="273" t="s">
        <v>2366</v>
      </c>
      <c r="CM11647" s="273" t="s">
        <v>73</v>
      </c>
      <c r="CN11647" s="273">
        <v>1</v>
      </c>
    </row>
    <row r="11648" spans="74:92">
      <c r="BV11648" s="273" t="s">
        <v>83</v>
      </c>
      <c r="BW11648" s="273" t="s">
        <v>287</v>
      </c>
      <c r="BX11648" s="273" t="s">
        <v>518</v>
      </c>
      <c r="BY11648" s="273" t="s">
        <v>536</v>
      </c>
      <c r="BZ11648" s="273" t="s">
        <v>167</v>
      </c>
      <c r="CA11648" s="273" t="s">
        <v>168</v>
      </c>
      <c r="CB11648" s="273" t="s">
        <v>319</v>
      </c>
      <c r="CC11648" s="273" t="s">
        <v>320</v>
      </c>
      <c r="CD11648" s="282">
        <v>15</v>
      </c>
      <c r="CE11648" s="274">
        <v>44927</v>
      </c>
      <c r="CF11648" s="273">
        <v>0</v>
      </c>
      <c r="CG11648" s="273" t="s">
        <v>80</v>
      </c>
      <c r="CH11648" s="273">
        <v>0</v>
      </c>
      <c r="CI11648" s="273" t="s">
        <v>80</v>
      </c>
      <c r="CL11648" s="273" t="s">
        <v>2366</v>
      </c>
      <c r="CM11648" s="273" t="s">
        <v>73</v>
      </c>
      <c r="CN11648" s="273">
        <v>1</v>
      </c>
    </row>
    <row r="11649" spans="74:92">
      <c r="BV11649" s="273" t="s">
        <v>83</v>
      </c>
      <c r="BW11649" s="273" t="s">
        <v>287</v>
      </c>
      <c r="BX11649" s="273" t="s">
        <v>518</v>
      </c>
      <c r="BY11649" s="273" t="s">
        <v>536</v>
      </c>
      <c r="BZ11649" s="273" t="s">
        <v>86</v>
      </c>
      <c r="CA11649" s="273" t="s">
        <v>87</v>
      </c>
      <c r="CB11649" s="273" t="s">
        <v>233</v>
      </c>
      <c r="CC11649" s="273" t="s">
        <v>234</v>
      </c>
      <c r="CD11649" s="282">
        <v>1</v>
      </c>
      <c r="CE11649" s="274">
        <v>44927</v>
      </c>
      <c r="CG11649" s="273" t="s">
        <v>181</v>
      </c>
      <c r="CI11649" s="273" t="s">
        <v>181</v>
      </c>
      <c r="CJ11649" s="273" t="s">
        <v>1602</v>
      </c>
      <c r="CM11649" s="273" t="s">
        <v>73</v>
      </c>
      <c r="CN11649" s="273">
        <v>1</v>
      </c>
    </row>
    <row r="11650" spans="74:92">
      <c r="BV11650" s="273" t="s">
        <v>83</v>
      </c>
      <c r="BW11650" s="273" t="s">
        <v>287</v>
      </c>
      <c r="BX11650" s="273" t="s">
        <v>518</v>
      </c>
      <c r="BY11650" s="273" t="s">
        <v>536</v>
      </c>
      <c r="BZ11650" s="273" t="s">
        <v>86</v>
      </c>
      <c r="CA11650" s="273" t="s">
        <v>87</v>
      </c>
      <c r="CB11650" s="273" t="s">
        <v>217</v>
      </c>
      <c r="CC11650" s="273" t="s">
        <v>218</v>
      </c>
      <c r="CD11650" s="282">
        <v>2</v>
      </c>
      <c r="CE11650" s="274">
        <v>44927</v>
      </c>
      <c r="CG11650" s="273" t="s">
        <v>181</v>
      </c>
      <c r="CI11650" s="273" t="s">
        <v>181</v>
      </c>
      <c r="CJ11650" s="273" t="s">
        <v>1400</v>
      </c>
      <c r="CM11650" s="273" t="s">
        <v>73</v>
      </c>
      <c r="CN11650" s="273">
        <v>1</v>
      </c>
    </row>
    <row r="11651" spans="74:92">
      <c r="BV11651" s="273" t="s">
        <v>83</v>
      </c>
      <c r="BW11651" s="273" t="s">
        <v>287</v>
      </c>
      <c r="BX11651" s="273" t="s">
        <v>518</v>
      </c>
      <c r="BY11651" s="273" t="s">
        <v>536</v>
      </c>
      <c r="BZ11651" s="273" t="s">
        <v>86</v>
      </c>
      <c r="CA11651" s="273" t="s">
        <v>87</v>
      </c>
      <c r="CB11651" s="273" t="s">
        <v>225</v>
      </c>
      <c r="CC11651" s="273" t="s">
        <v>226</v>
      </c>
      <c r="CD11651" s="282">
        <v>5</v>
      </c>
      <c r="CE11651" s="274">
        <v>44927</v>
      </c>
      <c r="CF11651" s="273">
        <v>0</v>
      </c>
      <c r="CG11651" s="273" t="s">
        <v>80</v>
      </c>
      <c r="CH11651" s="273">
        <v>0</v>
      </c>
      <c r="CI11651" s="273" t="s">
        <v>80</v>
      </c>
      <c r="CL11651" s="273" t="s">
        <v>2366</v>
      </c>
      <c r="CM11651" s="273" t="s">
        <v>73</v>
      </c>
      <c r="CN11651" s="273">
        <v>1</v>
      </c>
    </row>
    <row r="11652" spans="74:92">
      <c r="BV11652" s="273" t="s">
        <v>83</v>
      </c>
      <c r="BW11652" s="273" t="s">
        <v>287</v>
      </c>
      <c r="BX11652" s="273" t="s">
        <v>1024</v>
      </c>
      <c r="BY11652" s="273" t="s">
        <v>1029</v>
      </c>
      <c r="BZ11652" s="273" t="s">
        <v>86</v>
      </c>
      <c r="CA11652" s="273" t="s">
        <v>87</v>
      </c>
      <c r="CB11652" s="273" t="s">
        <v>225</v>
      </c>
      <c r="CC11652" s="273" t="s">
        <v>226</v>
      </c>
      <c r="CD11652" s="282">
        <v>5</v>
      </c>
      <c r="CE11652" s="274">
        <v>44927</v>
      </c>
      <c r="CF11652" s="273">
        <v>0</v>
      </c>
      <c r="CG11652" s="273" t="s">
        <v>80</v>
      </c>
      <c r="CH11652" s="273">
        <v>0</v>
      </c>
      <c r="CI11652" s="273" t="s">
        <v>80</v>
      </c>
      <c r="CL11652" s="273" t="s">
        <v>2368</v>
      </c>
      <c r="CM11652" s="273" t="s">
        <v>73</v>
      </c>
      <c r="CN11652" s="273">
        <v>1</v>
      </c>
    </row>
    <row r="11653" spans="74:92">
      <c r="BV11653" s="273" t="s">
        <v>83</v>
      </c>
      <c r="BW11653" s="273" t="s">
        <v>287</v>
      </c>
      <c r="BX11653" s="273" t="s">
        <v>1024</v>
      </c>
      <c r="BY11653" s="273" t="s">
        <v>1029</v>
      </c>
      <c r="BZ11653" s="273" t="s">
        <v>86</v>
      </c>
      <c r="CA11653" s="273" t="s">
        <v>87</v>
      </c>
      <c r="CB11653" s="273" t="s">
        <v>217</v>
      </c>
      <c r="CC11653" s="273" t="s">
        <v>218</v>
      </c>
      <c r="CD11653" s="282">
        <v>2</v>
      </c>
      <c r="CE11653" s="274">
        <v>44927</v>
      </c>
      <c r="CG11653" s="273" t="s">
        <v>181</v>
      </c>
      <c r="CI11653" s="273" t="s">
        <v>181</v>
      </c>
      <c r="CJ11653" s="273" t="s">
        <v>122</v>
      </c>
      <c r="CL11653" s="273" t="s">
        <v>2368</v>
      </c>
      <c r="CM11653" s="273" t="s">
        <v>73</v>
      </c>
      <c r="CN11653" s="273">
        <v>1</v>
      </c>
    </row>
    <row r="11654" spans="74:92">
      <c r="BV11654" s="273" t="s">
        <v>83</v>
      </c>
      <c r="BW11654" s="273" t="s">
        <v>287</v>
      </c>
      <c r="BX11654" s="273" t="s">
        <v>1024</v>
      </c>
      <c r="BY11654" s="273" t="s">
        <v>1029</v>
      </c>
      <c r="BZ11654" s="273" t="s">
        <v>86</v>
      </c>
      <c r="CA11654" s="273" t="s">
        <v>87</v>
      </c>
      <c r="CB11654" s="273" t="s">
        <v>233</v>
      </c>
      <c r="CC11654" s="273" t="s">
        <v>234</v>
      </c>
      <c r="CD11654" s="282">
        <v>1</v>
      </c>
      <c r="CE11654" s="274">
        <v>44927</v>
      </c>
      <c r="CG11654" s="273" t="s">
        <v>181</v>
      </c>
      <c r="CI11654" s="273" t="s">
        <v>181</v>
      </c>
      <c r="CJ11654" s="273" t="s">
        <v>2369</v>
      </c>
      <c r="CL11654" s="273" t="s">
        <v>2368</v>
      </c>
      <c r="CM11654" s="273" t="s">
        <v>73</v>
      </c>
      <c r="CN11654" s="273">
        <v>1</v>
      </c>
    </row>
    <row r="11655" spans="74:92">
      <c r="BV11655" s="273" t="s">
        <v>83</v>
      </c>
      <c r="BW11655" s="273" t="s">
        <v>287</v>
      </c>
      <c r="BX11655" s="273" t="s">
        <v>1024</v>
      </c>
      <c r="BY11655" s="273" t="s">
        <v>1029</v>
      </c>
      <c r="BZ11655" s="273" t="s">
        <v>167</v>
      </c>
      <c r="CA11655" s="273" t="s">
        <v>168</v>
      </c>
      <c r="CB11655" s="273" t="s">
        <v>319</v>
      </c>
      <c r="CC11655" s="273" t="s">
        <v>320</v>
      </c>
      <c r="CD11655" s="282">
        <v>15</v>
      </c>
      <c r="CE11655" s="274">
        <v>44927</v>
      </c>
      <c r="CF11655" s="273">
        <v>0</v>
      </c>
      <c r="CG11655" s="273" t="s">
        <v>80</v>
      </c>
      <c r="CH11655" s="273">
        <v>0</v>
      </c>
      <c r="CI11655" s="273" t="s">
        <v>80</v>
      </c>
      <c r="CL11655" s="273" t="s">
        <v>2368</v>
      </c>
      <c r="CM11655" s="273" t="s">
        <v>73</v>
      </c>
      <c r="CN11655" s="273">
        <v>1</v>
      </c>
    </row>
    <row r="11656" spans="74:92">
      <c r="BV11656" s="273" t="s">
        <v>83</v>
      </c>
      <c r="BW11656" s="273" t="s">
        <v>287</v>
      </c>
      <c r="BX11656" s="273" t="s">
        <v>1024</v>
      </c>
      <c r="BY11656" s="273" t="s">
        <v>1029</v>
      </c>
      <c r="BZ11656" s="273" t="s">
        <v>138</v>
      </c>
      <c r="CA11656" s="273" t="s">
        <v>139</v>
      </c>
      <c r="CB11656" s="273" t="s">
        <v>190</v>
      </c>
      <c r="CC11656" s="273" t="s">
        <v>191</v>
      </c>
      <c r="CD11656" s="282">
        <v>8</v>
      </c>
      <c r="CE11656" s="274">
        <v>44927</v>
      </c>
      <c r="CF11656" s="273">
        <v>0</v>
      </c>
      <c r="CG11656" s="273" t="s">
        <v>80</v>
      </c>
      <c r="CH11656" s="273">
        <v>0</v>
      </c>
      <c r="CI11656" s="273" t="s">
        <v>80</v>
      </c>
      <c r="CL11656" s="273" t="s">
        <v>2368</v>
      </c>
      <c r="CM11656" s="273" t="s">
        <v>73</v>
      </c>
      <c r="CN11656" s="273">
        <v>1</v>
      </c>
    </row>
    <row r="11657" spans="74:92">
      <c r="BV11657" s="273" t="s">
        <v>83</v>
      </c>
      <c r="BW11657" s="273" t="s">
        <v>287</v>
      </c>
      <c r="BX11657" s="273" t="s">
        <v>1024</v>
      </c>
      <c r="BY11657" s="273" t="s">
        <v>1029</v>
      </c>
      <c r="BZ11657" s="273" t="s">
        <v>204</v>
      </c>
      <c r="CA11657" s="273" t="s">
        <v>205</v>
      </c>
      <c r="CB11657" s="273" t="s">
        <v>206</v>
      </c>
      <c r="CC11657" s="273" t="s">
        <v>207</v>
      </c>
      <c r="CD11657" s="282">
        <v>0</v>
      </c>
      <c r="CE11657" s="274">
        <v>44927</v>
      </c>
      <c r="CG11657" s="273" t="s">
        <v>181</v>
      </c>
      <c r="CI11657" s="273" t="s">
        <v>208</v>
      </c>
      <c r="CJ11657" s="273" t="s">
        <v>209</v>
      </c>
      <c r="CM11657" s="273" t="s">
        <v>73</v>
      </c>
      <c r="CN11657" s="273">
        <v>1</v>
      </c>
    </row>
    <row r="11658" spans="74:92">
      <c r="BV11658" s="273" t="s">
        <v>83</v>
      </c>
      <c r="BW11658" s="273" t="s">
        <v>287</v>
      </c>
      <c r="BX11658" s="273" t="s">
        <v>1024</v>
      </c>
      <c r="BY11658" s="273" t="s">
        <v>1029</v>
      </c>
      <c r="BZ11658" s="273" t="s">
        <v>86</v>
      </c>
      <c r="CA11658" s="273" t="s">
        <v>87</v>
      </c>
      <c r="CB11658" s="273" t="s">
        <v>179</v>
      </c>
      <c r="CC11658" s="273" t="s">
        <v>180</v>
      </c>
      <c r="CD11658" s="282">
        <v>1</v>
      </c>
      <c r="CE11658" s="274">
        <v>44927</v>
      </c>
      <c r="CG11658" s="273" t="s">
        <v>181</v>
      </c>
      <c r="CI11658" s="273" t="s">
        <v>181</v>
      </c>
      <c r="CJ11658" s="273" t="s">
        <v>2369</v>
      </c>
      <c r="CL11658" s="273" t="s">
        <v>2368</v>
      </c>
      <c r="CM11658" s="273" t="s">
        <v>73</v>
      </c>
      <c r="CN11658" s="273">
        <v>1</v>
      </c>
    </row>
    <row r="11659" spans="74:92">
      <c r="BV11659" s="273" t="s">
        <v>83</v>
      </c>
      <c r="BW11659" s="273" t="s">
        <v>287</v>
      </c>
      <c r="BX11659" s="273" t="s">
        <v>1024</v>
      </c>
      <c r="BY11659" s="273" t="s">
        <v>1029</v>
      </c>
      <c r="BZ11659" s="273" t="s">
        <v>167</v>
      </c>
      <c r="CA11659" s="273" t="s">
        <v>168</v>
      </c>
      <c r="CB11659" s="273" t="s">
        <v>313</v>
      </c>
      <c r="CC11659" s="273" t="s">
        <v>314</v>
      </c>
      <c r="CD11659" s="282">
        <v>14</v>
      </c>
      <c r="CE11659" s="274">
        <v>44927</v>
      </c>
      <c r="CF11659" s="273">
        <v>0</v>
      </c>
      <c r="CG11659" s="273" t="s">
        <v>80</v>
      </c>
      <c r="CH11659" s="273">
        <v>0</v>
      </c>
      <c r="CI11659" s="273" t="s">
        <v>80</v>
      </c>
      <c r="CL11659" s="273" t="s">
        <v>2368</v>
      </c>
      <c r="CM11659" s="273" t="s">
        <v>73</v>
      </c>
      <c r="CN11659" s="273">
        <v>1</v>
      </c>
    </row>
    <row r="11660" spans="74:92">
      <c r="BV11660" s="273" t="s">
        <v>83</v>
      </c>
      <c r="BW11660" s="273" t="s">
        <v>287</v>
      </c>
      <c r="BX11660" s="273" t="s">
        <v>1024</v>
      </c>
      <c r="BY11660" s="273" t="s">
        <v>1029</v>
      </c>
      <c r="BZ11660" s="273" t="s">
        <v>167</v>
      </c>
      <c r="CA11660" s="273" t="s">
        <v>168</v>
      </c>
      <c r="CB11660" s="273" t="s">
        <v>353</v>
      </c>
      <c r="CC11660" s="273" t="s">
        <v>354</v>
      </c>
      <c r="CD11660" s="282">
        <v>13</v>
      </c>
      <c r="CE11660" s="274">
        <v>44927</v>
      </c>
      <c r="CF11660" s="273">
        <v>0</v>
      </c>
      <c r="CG11660" s="273" t="s">
        <v>80</v>
      </c>
      <c r="CH11660" s="273">
        <v>0</v>
      </c>
      <c r="CI11660" s="273" t="s">
        <v>80</v>
      </c>
      <c r="CL11660" s="273" t="s">
        <v>2368</v>
      </c>
      <c r="CM11660" s="273" t="s">
        <v>73</v>
      </c>
      <c r="CN11660" s="273">
        <v>1</v>
      </c>
    </row>
    <row r="11661" spans="74:92">
      <c r="BV11661" s="273" t="s">
        <v>83</v>
      </c>
      <c r="BW11661" s="273" t="s">
        <v>287</v>
      </c>
      <c r="BX11661" s="273" t="s">
        <v>1024</v>
      </c>
      <c r="BY11661" s="273" t="s">
        <v>1029</v>
      </c>
      <c r="BZ11661" s="273" t="s">
        <v>167</v>
      </c>
      <c r="CA11661" s="273" t="s">
        <v>168</v>
      </c>
      <c r="CB11661" s="273" t="s">
        <v>169</v>
      </c>
      <c r="CC11661" s="273" t="s">
        <v>170</v>
      </c>
      <c r="CD11661" s="282">
        <v>12</v>
      </c>
      <c r="CE11661" s="274">
        <v>44927</v>
      </c>
      <c r="CF11661" s="273">
        <v>0</v>
      </c>
      <c r="CG11661" s="273" t="s">
        <v>80</v>
      </c>
      <c r="CH11661" s="273">
        <v>0</v>
      </c>
      <c r="CI11661" s="273" t="s">
        <v>80</v>
      </c>
      <c r="CL11661" s="273" t="s">
        <v>2368</v>
      </c>
      <c r="CM11661" s="273" t="s">
        <v>73</v>
      </c>
      <c r="CN11661" s="273">
        <v>1</v>
      </c>
    </row>
    <row r="11662" spans="74:92">
      <c r="BV11662" s="273" t="s">
        <v>83</v>
      </c>
      <c r="BW11662" s="273" t="s">
        <v>287</v>
      </c>
      <c r="BX11662" s="273" t="s">
        <v>1024</v>
      </c>
      <c r="BY11662" s="273" t="s">
        <v>1029</v>
      </c>
      <c r="BZ11662" s="273" t="s">
        <v>151</v>
      </c>
      <c r="CA11662" s="273" t="s">
        <v>152</v>
      </c>
      <c r="CB11662" s="273" t="s">
        <v>161</v>
      </c>
      <c r="CC11662" s="273" t="s">
        <v>162</v>
      </c>
      <c r="CD11662" s="282">
        <v>11</v>
      </c>
      <c r="CE11662" s="274">
        <v>44927</v>
      </c>
      <c r="CF11662" s="273">
        <v>0</v>
      </c>
      <c r="CG11662" s="273" t="s">
        <v>80</v>
      </c>
      <c r="CH11662" s="273">
        <v>0</v>
      </c>
      <c r="CI11662" s="273" t="s">
        <v>80</v>
      </c>
      <c r="CL11662" s="273" t="s">
        <v>2368</v>
      </c>
      <c r="CM11662" s="273" t="s">
        <v>73</v>
      </c>
      <c r="CN11662" s="273">
        <v>1</v>
      </c>
    </row>
    <row r="11663" spans="74:92">
      <c r="BV11663" s="273" t="s">
        <v>83</v>
      </c>
      <c r="BW11663" s="273" t="s">
        <v>287</v>
      </c>
      <c r="BX11663" s="273" t="s">
        <v>1024</v>
      </c>
      <c r="BY11663" s="273" t="s">
        <v>1029</v>
      </c>
      <c r="BZ11663" s="273" t="s">
        <v>151</v>
      </c>
      <c r="CA11663" s="273" t="s">
        <v>152</v>
      </c>
      <c r="CB11663" s="273" t="s">
        <v>153</v>
      </c>
      <c r="CC11663" s="273" t="s">
        <v>154</v>
      </c>
      <c r="CD11663" s="282">
        <v>10</v>
      </c>
      <c r="CE11663" s="274">
        <v>44927</v>
      </c>
      <c r="CF11663" s="273">
        <v>0</v>
      </c>
      <c r="CG11663" s="273" t="s">
        <v>80</v>
      </c>
      <c r="CH11663" s="273">
        <v>0</v>
      </c>
      <c r="CI11663" s="273" t="s">
        <v>80</v>
      </c>
      <c r="CL11663" s="273" t="s">
        <v>2368</v>
      </c>
      <c r="CM11663" s="273" t="s">
        <v>73</v>
      </c>
      <c r="CN11663" s="273">
        <v>1</v>
      </c>
    </row>
    <row r="11664" spans="74:92">
      <c r="BV11664" s="273" t="s">
        <v>83</v>
      </c>
      <c r="BW11664" s="273" t="s">
        <v>287</v>
      </c>
      <c r="BX11664" s="273" t="s">
        <v>1024</v>
      </c>
      <c r="BY11664" s="273" t="s">
        <v>1029</v>
      </c>
      <c r="BZ11664" s="273" t="s">
        <v>138</v>
      </c>
      <c r="CA11664" s="273" t="s">
        <v>139</v>
      </c>
      <c r="CB11664" s="273" t="s">
        <v>140</v>
      </c>
      <c r="CC11664" s="273" t="s">
        <v>141</v>
      </c>
      <c r="CD11664" s="282">
        <v>9</v>
      </c>
      <c r="CE11664" s="274">
        <v>44927</v>
      </c>
      <c r="CF11664" s="273">
        <v>0</v>
      </c>
      <c r="CG11664" s="273" t="s">
        <v>80</v>
      </c>
      <c r="CH11664" s="273">
        <v>0</v>
      </c>
      <c r="CI11664" s="273" t="s">
        <v>80</v>
      </c>
      <c r="CL11664" s="273" t="s">
        <v>2368</v>
      </c>
      <c r="CM11664" s="273" t="s">
        <v>73</v>
      </c>
      <c r="CN11664" s="273">
        <v>1</v>
      </c>
    </row>
    <row r="11665" spans="74:92">
      <c r="BV11665" s="273" t="s">
        <v>83</v>
      </c>
      <c r="BW11665" s="273" t="s">
        <v>287</v>
      </c>
      <c r="BX11665" s="273" t="s">
        <v>1024</v>
      </c>
      <c r="BY11665" s="273" t="s">
        <v>1029</v>
      </c>
      <c r="BZ11665" s="273" t="s">
        <v>126</v>
      </c>
      <c r="CA11665" s="273" t="s">
        <v>127</v>
      </c>
      <c r="CB11665" s="273" t="s">
        <v>133</v>
      </c>
      <c r="CC11665" s="273" t="s">
        <v>134</v>
      </c>
      <c r="CD11665" s="282">
        <v>7</v>
      </c>
      <c r="CE11665" s="274">
        <v>44927</v>
      </c>
      <c r="CI11665" s="273" t="s">
        <v>104</v>
      </c>
      <c r="CM11665" s="273" t="s">
        <v>73</v>
      </c>
      <c r="CN11665" s="273">
        <v>1</v>
      </c>
    </row>
    <row r="11666" spans="74:92">
      <c r="BV11666" s="273" t="s">
        <v>83</v>
      </c>
      <c r="BW11666" s="273" t="s">
        <v>287</v>
      </c>
      <c r="BX11666" s="273" t="s">
        <v>1024</v>
      </c>
      <c r="BY11666" s="273" t="s">
        <v>1029</v>
      </c>
      <c r="BZ11666" s="273" t="s">
        <v>126</v>
      </c>
      <c r="CA11666" s="273" t="s">
        <v>127</v>
      </c>
      <c r="CB11666" s="273" t="s">
        <v>128</v>
      </c>
      <c r="CC11666" s="273" t="s">
        <v>129</v>
      </c>
      <c r="CD11666" s="282">
        <v>6</v>
      </c>
      <c r="CE11666" s="274">
        <v>44927</v>
      </c>
      <c r="CI11666" s="273" t="s">
        <v>80</v>
      </c>
      <c r="CM11666" s="273" t="s">
        <v>73</v>
      </c>
      <c r="CN11666" s="273">
        <v>1</v>
      </c>
    </row>
    <row r="11667" spans="74:92">
      <c r="BV11667" s="273" t="s">
        <v>83</v>
      </c>
      <c r="BW11667" s="273" t="s">
        <v>287</v>
      </c>
      <c r="BX11667" s="273" t="s">
        <v>1024</v>
      </c>
      <c r="BY11667" s="273" t="s">
        <v>1029</v>
      </c>
      <c r="BZ11667" s="273" t="s">
        <v>110</v>
      </c>
      <c r="CA11667" s="273" t="s">
        <v>111</v>
      </c>
      <c r="CB11667" s="273" t="s">
        <v>112</v>
      </c>
      <c r="CC11667" s="273" t="s">
        <v>113</v>
      </c>
      <c r="CD11667" s="282">
        <v>4</v>
      </c>
      <c r="CE11667" s="274">
        <v>44927</v>
      </c>
      <c r="CI11667" s="273" t="s">
        <v>80</v>
      </c>
      <c r="CM11667" s="273" t="s">
        <v>73</v>
      </c>
      <c r="CN11667" s="273">
        <v>1</v>
      </c>
    </row>
    <row r="11668" spans="74:92">
      <c r="BV11668" s="273" t="s">
        <v>83</v>
      </c>
      <c r="BW11668" s="273" t="s">
        <v>287</v>
      </c>
      <c r="BX11668" s="273" t="s">
        <v>1024</v>
      </c>
      <c r="BY11668" s="273" t="s">
        <v>1029</v>
      </c>
      <c r="BZ11668" s="273" t="s">
        <v>110</v>
      </c>
      <c r="CA11668" s="273" t="s">
        <v>111</v>
      </c>
      <c r="CB11668" s="273" t="s">
        <v>117</v>
      </c>
      <c r="CC11668" s="273" t="s">
        <v>118</v>
      </c>
      <c r="CD11668" s="282">
        <v>5</v>
      </c>
      <c r="CE11668" s="274">
        <v>44927</v>
      </c>
      <c r="CI11668" s="273" t="s">
        <v>104</v>
      </c>
      <c r="CM11668" s="273" t="s">
        <v>73</v>
      </c>
      <c r="CN11668" s="273">
        <v>1</v>
      </c>
    </row>
    <row r="11669" spans="74:92">
      <c r="BV11669" s="273" t="s">
        <v>83</v>
      </c>
      <c r="BW11669" s="273" t="s">
        <v>287</v>
      </c>
      <c r="BX11669" s="273" t="s">
        <v>1024</v>
      </c>
      <c r="BY11669" s="273" t="s">
        <v>1029</v>
      </c>
      <c r="BZ11669" s="273" t="s">
        <v>86</v>
      </c>
      <c r="CA11669" s="273" t="s">
        <v>87</v>
      </c>
      <c r="CB11669" s="273" t="s">
        <v>88</v>
      </c>
      <c r="CC11669" s="273" t="s">
        <v>89</v>
      </c>
      <c r="CD11669" s="282">
        <v>3</v>
      </c>
      <c r="CE11669" s="274">
        <v>44927</v>
      </c>
      <c r="CF11669" s="273">
        <v>0</v>
      </c>
      <c r="CG11669" s="273" t="s">
        <v>80</v>
      </c>
      <c r="CH11669" s="273">
        <v>0</v>
      </c>
      <c r="CI11669" s="273" t="s">
        <v>80</v>
      </c>
      <c r="CL11669" s="273" t="s">
        <v>2368</v>
      </c>
      <c r="CM11669" s="273" t="s">
        <v>73</v>
      </c>
      <c r="CN11669" s="273">
        <v>1</v>
      </c>
    </row>
    <row r="11670" spans="74:92">
      <c r="BV11670" s="273" t="s">
        <v>83</v>
      </c>
      <c r="BW11670" s="273" t="s">
        <v>287</v>
      </c>
      <c r="BX11670" s="273" t="s">
        <v>1024</v>
      </c>
      <c r="BY11670" s="273" t="s">
        <v>1029</v>
      </c>
      <c r="BZ11670" s="273" t="s">
        <v>86</v>
      </c>
      <c r="CA11670" s="273" t="s">
        <v>87</v>
      </c>
      <c r="CB11670" s="273" t="s">
        <v>101</v>
      </c>
      <c r="CC11670" s="273" t="s">
        <v>102</v>
      </c>
      <c r="CD11670" s="282">
        <v>4</v>
      </c>
      <c r="CE11670" s="274">
        <v>44927</v>
      </c>
      <c r="CF11670" s="273">
        <v>0</v>
      </c>
      <c r="CG11670" s="273" t="s">
        <v>2370</v>
      </c>
      <c r="CH11670" s="273">
        <v>0</v>
      </c>
      <c r="CI11670" s="273" t="s">
        <v>104</v>
      </c>
      <c r="CL11670" s="273" t="s">
        <v>2368</v>
      </c>
      <c r="CM11670" s="273" t="s">
        <v>73</v>
      </c>
      <c r="CN11670" s="273">
        <v>1</v>
      </c>
    </row>
    <row r="11671" spans="74:92">
      <c r="BV11671" s="273" t="s">
        <v>83</v>
      </c>
      <c r="BW11671" s="273" t="s">
        <v>287</v>
      </c>
      <c r="BX11671" s="273" t="s">
        <v>1034</v>
      </c>
      <c r="BY11671" s="273" t="s">
        <v>1037</v>
      </c>
      <c r="BZ11671" s="273" t="s">
        <v>86</v>
      </c>
      <c r="CA11671" s="273" t="s">
        <v>87</v>
      </c>
      <c r="CB11671" s="273" t="s">
        <v>101</v>
      </c>
      <c r="CC11671" s="273" t="s">
        <v>102</v>
      </c>
      <c r="CD11671" s="282">
        <v>4</v>
      </c>
      <c r="CE11671" s="274">
        <v>44927</v>
      </c>
      <c r="CF11671" s="273">
        <v>0</v>
      </c>
      <c r="CG11671" s="273" t="s">
        <v>2371</v>
      </c>
      <c r="CH11671" s="273">
        <v>0</v>
      </c>
      <c r="CI11671" s="273" t="s">
        <v>104</v>
      </c>
      <c r="CM11671" s="273" t="s">
        <v>73</v>
      </c>
      <c r="CN11671" s="273">
        <v>1</v>
      </c>
    </row>
    <row r="11672" spans="74:92">
      <c r="BV11672" s="273" t="s">
        <v>83</v>
      </c>
      <c r="BW11672" s="273" t="s">
        <v>287</v>
      </c>
      <c r="BX11672" s="273" t="s">
        <v>1034</v>
      </c>
      <c r="BY11672" s="273" t="s">
        <v>1037</v>
      </c>
      <c r="BZ11672" s="273" t="s">
        <v>86</v>
      </c>
      <c r="CA11672" s="273" t="s">
        <v>87</v>
      </c>
      <c r="CB11672" s="273" t="s">
        <v>88</v>
      </c>
      <c r="CC11672" s="273" t="s">
        <v>89</v>
      </c>
      <c r="CD11672" s="282">
        <v>3</v>
      </c>
      <c r="CE11672" s="274">
        <v>44927</v>
      </c>
      <c r="CF11672" s="273">
        <v>0</v>
      </c>
      <c r="CG11672" s="273" t="s">
        <v>80</v>
      </c>
      <c r="CH11672" s="273">
        <v>0</v>
      </c>
      <c r="CI11672" s="273" t="s">
        <v>80</v>
      </c>
      <c r="CM11672" s="273" t="s">
        <v>73</v>
      </c>
      <c r="CN11672" s="273">
        <v>1</v>
      </c>
    </row>
    <row r="11673" spans="74:92">
      <c r="BV11673" s="273" t="s">
        <v>83</v>
      </c>
      <c r="BW11673" s="273" t="s">
        <v>287</v>
      </c>
      <c r="BX11673" s="273" t="s">
        <v>1034</v>
      </c>
      <c r="BY11673" s="273" t="s">
        <v>1037</v>
      </c>
      <c r="BZ11673" s="273" t="s">
        <v>110</v>
      </c>
      <c r="CA11673" s="273" t="s">
        <v>111</v>
      </c>
      <c r="CB11673" s="273" t="s">
        <v>117</v>
      </c>
      <c r="CC11673" s="273" t="s">
        <v>118</v>
      </c>
      <c r="CD11673" s="282">
        <v>5</v>
      </c>
      <c r="CE11673" s="274">
        <v>44927</v>
      </c>
      <c r="CI11673" s="273" t="s">
        <v>104</v>
      </c>
      <c r="CM11673" s="273" t="s">
        <v>73</v>
      </c>
      <c r="CN11673" s="273">
        <v>1</v>
      </c>
    </row>
    <row r="11674" spans="74:92">
      <c r="BV11674" s="273" t="s">
        <v>83</v>
      </c>
      <c r="BW11674" s="273" t="s">
        <v>287</v>
      </c>
      <c r="BX11674" s="273" t="s">
        <v>1034</v>
      </c>
      <c r="BY11674" s="273" t="s">
        <v>1037</v>
      </c>
      <c r="BZ11674" s="273" t="s">
        <v>110</v>
      </c>
      <c r="CA11674" s="273" t="s">
        <v>111</v>
      </c>
      <c r="CB11674" s="273" t="s">
        <v>112</v>
      </c>
      <c r="CC11674" s="273" t="s">
        <v>113</v>
      </c>
      <c r="CD11674" s="282">
        <v>4</v>
      </c>
      <c r="CE11674" s="274">
        <v>44927</v>
      </c>
      <c r="CI11674" s="273" t="s">
        <v>80</v>
      </c>
      <c r="CM11674" s="273" t="s">
        <v>73</v>
      </c>
      <c r="CN11674" s="273">
        <v>1</v>
      </c>
    </row>
    <row r="11675" spans="74:92">
      <c r="BV11675" s="273" t="s">
        <v>83</v>
      </c>
      <c r="BW11675" s="273" t="s">
        <v>287</v>
      </c>
      <c r="BX11675" s="273" t="s">
        <v>1034</v>
      </c>
      <c r="BY11675" s="273" t="s">
        <v>1037</v>
      </c>
      <c r="BZ11675" s="273" t="s">
        <v>126</v>
      </c>
      <c r="CA11675" s="273" t="s">
        <v>127</v>
      </c>
      <c r="CB11675" s="273" t="s">
        <v>128</v>
      </c>
      <c r="CC11675" s="273" t="s">
        <v>129</v>
      </c>
      <c r="CD11675" s="282">
        <v>6</v>
      </c>
      <c r="CE11675" s="274">
        <v>44927</v>
      </c>
      <c r="CI11675" s="273" t="s">
        <v>80</v>
      </c>
      <c r="CM11675" s="273" t="s">
        <v>73</v>
      </c>
      <c r="CN11675" s="273">
        <v>1</v>
      </c>
    </row>
    <row r="11676" spans="74:92">
      <c r="BV11676" s="273" t="s">
        <v>83</v>
      </c>
      <c r="BW11676" s="273" t="s">
        <v>287</v>
      </c>
      <c r="BX11676" s="273" t="s">
        <v>1034</v>
      </c>
      <c r="BY11676" s="273" t="s">
        <v>1037</v>
      </c>
      <c r="BZ11676" s="273" t="s">
        <v>126</v>
      </c>
      <c r="CA11676" s="273" t="s">
        <v>127</v>
      </c>
      <c r="CB11676" s="273" t="s">
        <v>133</v>
      </c>
      <c r="CC11676" s="273" t="s">
        <v>134</v>
      </c>
      <c r="CD11676" s="282">
        <v>7</v>
      </c>
      <c r="CE11676" s="274">
        <v>44927</v>
      </c>
      <c r="CI11676" s="273" t="s">
        <v>104</v>
      </c>
      <c r="CM11676" s="273" t="s">
        <v>73</v>
      </c>
      <c r="CN11676" s="273">
        <v>1</v>
      </c>
    </row>
    <row r="11677" spans="74:92">
      <c r="BV11677" s="273" t="s">
        <v>83</v>
      </c>
      <c r="BW11677" s="273" t="s">
        <v>287</v>
      </c>
      <c r="BX11677" s="273" t="s">
        <v>1034</v>
      </c>
      <c r="BY11677" s="273" t="s">
        <v>1037</v>
      </c>
      <c r="BZ11677" s="273" t="s">
        <v>138</v>
      </c>
      <c r="CA11677" s="273" t="s">
        <v>139</v>
      </c>
      <c r="CB11677" s="273" t="s">
        <v>140</v>
      </c>
      <c r="CC11677" s="273" t="s">
        <v>141</v>
      </c>
      <c r="CD11677" s="282">
        <v>9</v>
      </c>
      <c r="CE11677" s="274">
        <v>44927</v>
      </c>
      <c r="CF11677" s="273">
        <v>0</v>
      </c>
      <c r="CG11677" s="273" t="s">
        <v>80</v>
      </c>
      <c r="CH11677" s="273">
        <v>0</v>
      </c>
      <c r="CI11677" s="273" t="s">
        <v>80</v>
      </c>
      <c r="CM11677" s="273" t="s">
        <v>73</v>
      </c>
      <c r="CN11677" s="273">
        <v>1</v>
      </c>
    </row>
    <row r="11678" spans="74:92">
      <c r="BV11678" s="273" t="s">
        <v>83</v>
      </c>
      <c r="BW11678" s="273" t="s">
        <v>287</v>
      </c>
      <c r="BX11678" s="273" t="s">
        <v>1034</v>
      </c>
      <c r="BY11678" s="273" t="s">
        <v>1037</v>
      </c>
      <c r="BZ11678" s="273" t="s">
        <v>151</v>
      </c>
      <c r="CA11678" s="273" t="s">
        <v>152</v>
      </c>
      <c r="CB11678" s="273" t="s">
        <v>153</v>
      </c>
      <c r="CC11678" s="273" t="s">
        <v>154</v>
      </c>
      <c r="CD11678" s="282">
        <v>10</v>
      </c>
      <c r="CE11678" s="274">
        <v>44927</v>
      </c>
      <c r="CF11678" s="273">
        <v>0</v>
      </c>
      <c r="CG11678" s="273" t="s">
        <v>80</v>
      </c>
      <c r="CH11678" s="273">
        <v>0</v>
      </c>
      <c r="CI11678" s="273" t="s">
        <v>80</v>
      </c>
      <c r="CM11678" s="273" t="s">
        <v>73</v>
      </c>
      <c r="CN11678" s="273">
        <v>1</v>
      </c>
    </row>
    <row r="11679" spans="74:92">
      <c r="BV11679" s="273" t="s">
        <v>83</v>
      </c>
      <c r="BW11679" s="273" t="s">
        <v>287</v>
      </c>
      <c r="BX11679" s="273" t="s">
        <v>1034</v>
      </c>
      <c r="BY11679" s="273" t="s">
        <v>1037</v>
      </c>
      <c r="BZ11679" s="273" t="s">
        <v>151</v>
      </c>
      <c r="CA11679" s="273" t="s">
        <v>152</v>
      </c>
      <c r="CB11679" s="273" t="s">
        <v>161</v>
      </c>
      <c r="CC11679" s="273" t="s">
        <v>162</v>
      </c>
      <c r="CD11679" s="282">
        <v>11</v>
      </c>
      <c r="CE11679" s="274">
        <v>44927</v>
      </c>
      <c r="CF11679" s="273">
        <v>0</v>
      </c>
      <c r="CG11679" s="273" t="s">
        <v>80</v>
      </c>
      <c r="CH11679" s="273">
        <v>0</v>
      </c>
      <c r="CI11679" s="273" t="s">
        <v>80</v>
      </c>
      <c r="CM11679" s="273" t="s">
        <v>73</v>
      </c>
      <c r="CN11679" s="273">
        <v>1</v>
      </c>
    </row>
    <row r="11680" spans="74:92">
      <c r="BV11680" s="273" t="s">
        <v>83</v>
      </c>
      <c r="BW11680" s="273" t="s">
        <v>287</v>
      </c>
      <c r="BX11680" s="273" t="s">
        <v>1034</v>
      </c>
      <c r="BY11680" s="273" t="s">
        <v>1037</v>
      </c>
      <c r="BZ11680" s="273" t="s">
        <v>167</v>
      </c>
      <c r="CA11680" s="273" t="s">
        <v>168</v>
      </c>
      <c r="CB11680" s="273" t="s">
        <v>169</v>
      </c>
      <c r="CC11680" s="273" t="s">
        <v>170</v>
      </c>
      <c r="CD11680" s="282">
        <v>12</v>
      </c>
      <c r="CE11680" s="274">
        <v>44927</v>
      </c>
      <c r="CF11680" s="273">
        <v>0</v>
      </c>
      <c r="CG11680" s="273" t="s">
        <v>80</v>
      </c>
      <c r="CH11680" s="273">
        <v>0</v>
      </c>
      <c r="CI11680" s="273" t="s">
        <v>80</v>
      </c>
      <c r="CM11680" s="273" t="s">
        <v>73</v>
      </c>
      <c r="CN11680" s="273">
        <v>1</v>
      </c>
    </row>
    <row r="11681" spans="74:92">
      <c r="BV11681" s="273" t="s">
        <v>83</v>
      </c>
      <c r="BW11681" s="273" t="s">
        <v>287</v>
      </c>
      <c r="BX11681" s="273" t="s">
        <v>1034</v>
      </c>
      <c r="BY11681" s="273" t="s">
        <v>1037</v>
      </c>
      <c r="BZ11681" s="273" t="s">
        <v>167</v>
      </c>
      <c r="CA11681" s="273" t="s">
        <v>168</v>
      </c>
      <c r="CB11681" s="273" t="s">
        <v>353</v>
      </c>
      <c r="CC11681" s="273" t="s">
        <v>354</v>
      </c>
      <c r="CD11681" s="282">
        <v>13</v>
      </c>
      <c r="CE11681" s="274">
        <v>44927</v>
      </c>
      <c r="CF11681" s="273">
        <v>0</v>
      </c>
      <c r="CG11681" s="273" t="s">
        <v>80</v>
      </c>
      <c r="CH11681" s="273">
        <v>0</v>
      </c>
      <c r="CI11681" s="273" t="s">
        <v>80</v>
      </c>
      <c r="CM11681" s="273" t="s">
        <v>73</v>
      </c>
      <c r="CN11681" s="273">
        <v>1</v>
      </c>
    </row>
    <row r="11682" spans="74:92">
      <c r="BV11682" s="273" t="s">
        <v>83</v>
      </c>
      <c r="BW11682" s="273" t="s">
        <v>287</v>
      </c>
      <c r="BX11682" s="273" t="s">
        <v>1034</v>
      </c>
      <c r="BY11682" s="273" t="s">
        <v>1037</v>
      </c>
      <c r="BZ11682" s="273" t="s">
        <v>167</v>
      </c>
      <c r="CA11682" s="273" t="s">
        <v>168</v>
      </c>
      <c r="CB11682" s="273" t="s">
        <v>313</v>
      </c>
      <c r="CC11682" s="273" t="s">
        <v>314</v>
      </c>
      <c r="CD11682" s="282">
        <v>14</v>
      </c>
      <c r="CE11682" s="274">
        <v>44927</v>
      </c>
      <c r="CF11682" s="273">
        <v>0</v>
      </c>
      <c r="CG11682" s="273" t="s">
        <v>80</v>
      </c>
      <c r="CH11682" s="273">
        <v>0</v>
      </c>
      <c r="CI11682" s="273" t="s">
        <v>80</v>
      </c>
      <c r="CM11682" s="273" t="s">
        <v>73</v>
      </c>
      <c r="CN11682" s="273">
        <v>1</v>
      </c>
    </row>
    <row r="11683" spans="74:92">
      <c r="BV11683" s="273" t="s">
        <v>83</v>
      </c>
      <c r="BW11683" s="273" t="s">
        <v>287</v>
      </c>
      <c r="BX11683" s="273" t="s">
        <v>1034</v>
      </c>
      <c r="BY11683" s="273" t="s">
        <v>1037</v>
      </c>
      <c r="BZ11683" s="273" t="s">
        <v>86</v>
      </c>
      <c r="CA11683" s="273" t="s">
        <v>87</v>
      </c>
      <c r="CB11683" s="273" t="s">
        <v>179</v>
      </c>
      <c r="CC11683" s="273" t="s">
        <v>180</v>
      </c>
      <c r="CD11683" s="282">
        <v>1</v>
      </c>
      <c r="CE11683" s="274">
        <v>44927</v>
      </c>
      <c r="CG11683" s="273" t="s">
        <v>181</v>
      </c>
      <c r="CI11683" s="273" t="s">
        <v>181</v>
      </c>
      <c r="CJ11683" s="273" t="s">
        <v>1834</v>
      </c>
      <c r="CM11683" s="273" t="s">
        <v>73</v>
      </c>
      <c r="CN11683" s="273">
        <v>1</v>
      </c>
    </row>
    <row r="11684" spans="74:92">
      <c r="BV11684" s="273" t="s">
        <v>83</v>
      </c>
      <c r="BW11684" s="273" t="s">
        <v>287</v>
      </c>
      <c r="BX11684" s="273" t="s">
        <v>1034</v>
      </c>
      <c r="BY11684" s="273" t="s">
        <v>1037</v>
      </c>
      <c r="BZ11684" s="273" t="s">
        <v>204</v>
      </c>
      <c r="CA11684" s="273" t="s">
        <v>205</v>
      </c>
      <c r="CB11684" s="273" t="s">
        <v>206</v>
      </c>
      <c r="CC11684" s="273" t="s">
        <v>207</v>
      </c>
      <c r="CD11684" s="282">
        <v>0</v>
      </c>
      <c r="CE11684" s="274">
        <v>44927</v>
      </c>
      <c r="CG11684" s="273" t="s">
        <v>181</v>
      </c>
      <c r="CI11684" s="273" t="s">
        <v>208</v>
      </c>
      <c r="CJ11684" s="273" t="s">
        <v>209</v>
      </c>
      <c r="CL11684" s="273" t="s">
        <v>2372</v>
      </c>
      <c r="CM11684" s="273" t="s">
        <v>73</v>
      </c>
      <c r="CN11684" s="273">
        <v>1</v>
      </c>
    </row>
    <row r="11685" spans="74:92">
      <c r="BV11685" s="273" t="s">
        <v>83</v>
      </c>
      <c r="BW11685" s="273" t="s">
        <v>287</v>
      </c>
      <c r="BX11685" s="273" t="s">
        <v>1034</v>
      </c>
      <c r="BY11685" s="273" t="s">
        <v>1037</v>
      </c>
      <c r="BZ11685" s="273" t="s">
        <v>138</v>
      </c>
      <c r="CA11685" s="273" t="s">
        <v>139</v>
      </c>
      <c r="CB11685" s="273" t="s">
        <v>190</v>
      </c>
      <c r="CC11685" s="273" t="s">
        <v>191</v>
      </c>
      <c r="CD11685" s="282">
        <v>8</v>
      </c>
      <c r="CE11685" s="274">
        <v>44927</v>
      </c>
      <c r="CF11685" s="273">
        <v>0</v>
      </c>
      <c r="CG11685" s="273" t="s">
        <v>80</v>
      </c>
      <c r="CH11685" s="273">
        <v>0</v>
      </c>
      <c r="CI11685" s="273" t="s">
        <v>80</v>
      </c>
      <c r="CM11685" s="273" t="s">
        <v>73</v>
      </c>
      <c r="CN11685" s="273">
        <v>1</v>
      </c>
    </row>
    <row r="11686" spans="74:92">
      <c r="BV11686" s="273" t="s">
        <v>83</v>
      </c>
      <c r="BW11686" s="273" t="s">
        <v>287</v>
      </c>
      <c r="BX11686" s="273" t="s">
        <v>1034</v>
      </c>
      <c r="BY11686" s="273" t="s">
        <v>1037</v>
      </c>
      <c r="BZ11686" s="273" t="s">
        <v>167</v>
      </c>
      <c r="CA11686" s="273" t="s">
        <v>168</v>
      </c>
      <c r="CB11686" s="273" t="s">
        <v>319</v>
      </c>
      <c r="CC11686" s="273" t="s">
        <v>320</v>
      </c>
      <c r="CD11686" s="282">
        <v>15</v>
      </c>
      <c r="CE11686" s="274">
        <v>44927</v>
      </c>
      <c r="CF11686" s="273">
        <v>0</v>
      </c>
      <c r="CG11686" s="273" t="s">
        <v>80</v>
      </c>
      <c r="CH11686" s="273">
        <v>0</v>
      </c>
      <c r="CI11686" s="273" t="s">
        <v>80</v>
      </c>
      <c r="CM11686" s="273" t="s">
        <v>73</v>
      </c>
      <c r="CN11686" s="273">
        <v>1</v>
      </c>
    </row>
    <row r="11687" spans="74:92">
      <c r="BV11687" s="273" t="s">
        <v>83</v>
      </c>
      <c r="BW11687" s="273" t="s">
        <v>287</v>
      </c>
      <c r="BX11687" s="273" t="s">
        <v>1034</v>
      </c>
      <c r="BY11687" s="273" t="s">
        <v>1037</v>
      </c>
      <c r="BZ11687" s="273" t="s">
        <v>86</v>
      </c>
      <c r="CA11687" s="273" t="s">
        <v>87</v>
      </c>
      <c r="CB11687" s="273" t="s">
        <v>233</v>
      </c>
      <c r="CC11687" s="273" t="s">
        <v>234</v>
      </c>
      <c r="CD11687" s="282">
        <v>1</v>
      </c>
      <c r="CE11687" s="274">
        <v>44927</v>
      </c>
      <c r="CG11687" s="273" t="s">
        <v>181</v>
      </c>
      <c r="CI11687" s="273" t="s">
        <v>181</v>
      </c>
      <c r="CJ11687" s="273" t="s">
        <v>1602</v>
      </c>
      <c r="CM11687" s="273" t="s">
        <v>73</v>
      </c>
      <c r="CN11687" s="273">
        <v>1</v>
      </c>
    </row>
    <row r="11688" spans="74:92">
      <c r="BV11688" s="273" t="s">
        <v>83</v>
      </c>
      <c r="BW11688" s="273" t="s">
        <v>287</v>
      </c>
      <c r="BX11688" s="273" t="s">
        <v>1034</v>
      </c>
      <c r="BY11688" s="273" t="s">
        <v>1037</v>
      </c>
      <c r="BZ11688" s="273" t="s">
        <v>86</v>
      </c>
      <c r="CA11688" s="273" t="s">
        <v>87</v>
      </c>
      <c r="CB11688" s="273" t="s">
        <v>217</v>
      </c>
      <c r="CC11688" s="273" t="s">
        <v>218</v>
      </c>
      <c r="CD11688" s="282">
        <v>2</v>
      </c>
      <c r="CE11688" s="274">
        <v>44927</v>
      </c>
      <c r="CG11688" s="273" t="s">
        <v>181</v>
      </c>
      <c r="CI11688" s="273" t="s">
        <v>181</v>
      </c>
      <c r="CJ11688" s="273" t="s">
        <v>122</v>
      </c>
      <c r="CM11688" s="273" t="s">
        <v>73</v>
      </c>
      <c r="CN11688" s="273">
        <v>1</v>
      </c>
    </row>
    <row r="11689" spans="74:92">
      <c r="BV11689" s="273" t="s">
        <v>83</v>
      </c>
      <c r="BW11689" s="273" t="s">
        <v>287</v>
      </c>
      <c r="BX11689" s="273" t="s">
        <v>1034</v>
      </c>
      <c r="BY11689" s="273" t="s">
        <v>1037</v>
      </c>
      <c r="BZ11689" s="273" t="s">
        <v>86</v>
      </c>
      <c r="CA11689" s="273" t="s">
        <v>87</v>
      </c>
      <c r="CB11689" s="273" t="s">
        <v>225</v>
      </c>
      <c r="CC11689" s="273" t="s">
        <v>226</v>
      </c>
      <c r="CD11689" s="282">
        <v>5</v>
      </c>
      <c r="CE11689" s="274">
        <v>44927</v>
      </c>
      <c r="CF11689" s="273">
        <v>0</v>
      </c>
      <c r="CG11689" s="273" t="s">
        <v>80</v>
      </c>
      <c r="CH11689" s="273">
        <v>0</v>
      </c>
      <c r="CI11689" s="273" t="s">
        <v>80</v>
      </c>
      <c r="CM11689" s="273" t="s">
        <v>73</v>
      </c>
      <c r="CN11689" s="273">
        <v>1</v>
      </c>
    </row>
    <row r="11690" spans="74:92">
      <c r="BV11690" s="273" t="s">
        <v>83</v>
      </c>
      <c r="BW11690" s="273" t="s">
        <v>63</v>
      </c>
      <c r="BX11690" s="273" t="s">
        <v>530</v>
      </c>
      <c r="BY11690" s="273" t="s">
        <v>1047</v>
      </c>
      <c r="BZ11690" s="273" t="s">
        <v>86</v>
      </c>
      <c r="CA11690" s="273" t="s">
        <v>87</v>
      </c>
      <c r="CB11690" s="273" t="s">
        <v>225</v>
      </c>
      <c r="CC11690" s="273" t="s">
        <v>226</v>
      </c>
      <c r="CD11690" s="282">
        <v>5</v>
      </c>
      <c r="CE11690" s="274">
        <v>44927</v>
      </c>
      <c r="CF11690" s="273">
        <v>0</v>
      </c>
      <c r="CG11690" s="273" t="s">
        <v>80</v>
      </c>
      <c r="CH11690" s="273">
        <v>0</v>
      </c>
      <c r="CI11690" s="273" t="s">
        <v>80</v>
      </c>
      <c r="CM11690" s="273" t="s">
        <v>73</v>
      </c>
      <c r="CN11690" s="273">
        <v>1</v>
      </c>
    </row>
    <row r="11691" spans="74:92">
      <c r="BV11691" s="273" t="s">
        <v>83</v>
      </c>
      <c r="BW11691" s="273" t="s">
        <v>63</v>
      </c>
      <c r="BX11691" s="273" t="s">
        <v>530</v>
      </c>
      <c r="BY11691" s="273" t="s">
        <v>1047</v>
      </c>
      <c r="BZ11691" s="273" t="s">
        <v>86</v>
      </c>
      <c r="CA11691" s="273" t="s">
        <v>87</v>
      </c>
      <c r="CB11691" s="273" t="s">
        <v>217</v>
      </c>
      <c r="CC11691" s="273" t="s">
        <v>218</v>
      </c>
      <c r="CD11691" s="282">
        <v>2</v>
      </c>
      <c r="CE11691" s="274">
        <v>44927</v>
      </c>
      <c r="CG11691" s="273" t="s">
        <v>181</v>
      </c>
      <c r="CI11691" s="273" t="s">
        <v>181</v>
      </c>
      <c r="CJ11691" s="273" t="s">
        <v>1215</v>
      </c>
      <c r="CM11691" s="273" t="s">
        <v>73</v>
      </c>
      <c r="CN11691" s="273">
        <v>1</v>
      </c>
    </row>
    <row r="11692" spans="74:92">
      <c r="BV11692" s="273" t="s">
        <v>83</v>
      </c>
      <c r="BW11692" s="273" t="s">
        <v>63</v>
      </c>
      <c r="BX11692" s="273" t="s">
        <v>530</v>
      </c>
      <c r="BY11692" s="273" t="s">
        <v>1047</v>
      </c>
      <c r="BZ11692" s="273" t="s">
        <v>86</v>
      </c>
      <c r="CA11692" s="273" t="s">
        <v>87</v>
      </c>
      <c r="CB11692" s="273" t="s">
        <v>233</v>
      </c>
      <c r="CC11692" s="273" t="s">
        <v>234</v>
      </c>
      <c r="CD11692" s="282">
        <v>1</v>
      </c>
      <c r="CE11692" s="274">
        <v>44927</v>
      </c>
      <c r="CG11692" s="273" t="s">
        <v>181</v>
      </c>
      <c r="CI11692" s="273" t="s">
        <v>181</v>
      </c>
      <c r="CJ11692" s="273" t="s">
        <v>1602</v>
      </c>
      <c r="CM11692" s="273" t="s">
        <v>73</v>
      </c>
      <c r="CN11692" s="273">
        <v>1</v>
      </c>
    </row>
    <row r="11693" spans="74:92">
      <c r="BV11693" s="273" t="s">
        <v>83</v>
      </c>
      <c r="BW11693" s="273" t="s">
        <v>63</v>
      </c>
      <c r="BX11693" s="273" t="s">
        <v>530</v>
      </c>
      <c r="BY11693" s="273" t="s">
        <v>1047</v>
      </c>
      <c r="BZ11693" s="273" t="s">
        <v>167</v>
      </c>
      <c r="CA11693" s="273" t="s">
        <v>168</v>
      </c>
      <c r="CB11693" s="273" t="s">
        <v>319</v>
      </c>
      <c r="CC11693" s="273" t="s">
        <v>320</v>
      </c>
      <c r="CD11693" s="282">
        <v>15</v>
      </c>
      <c r="CE11693" s="274">
        <v>44927</v>
      </c>
      <c r="CF11693" s="273">
        <v>0</v>
      </c>
      <c r="CG11693" s="273" t="s">
        <v>80</v>
      </c>
      <c r="CH11693" s="273">
        <v>0</v>
      </c>
      <c r="CI11693" s="273" t="s">
        <v>80</v>
      </c>
      <c r="CM11693" s="273" t="s">
        <v>73</v>
      </c>
      <c r="CN11693" s="273">
        <v>1</v>
      </c>
    </row>
    <row r="11694" spans="74:92">
      <c r="BV11694" s="273" t="s">
        <v>83</v>
      </c>
      <c r="BW11694" s="273" t="s">
        <v>63</v>
      </c>
      <c r="BX11694" s="273" t="s">
        <v>530</v>
      </c>
      <c r="BY11694" s="273" t="s">
        <v>1047</v>
      </c>
      <c r="BZ11694" s="273" t="s">
        <v>138</v>
      </c>
      <c r="CA11694" s="273" t="s">
        <v>139</v>
      </c>
      <c r="CB11694" s="273" t="s">
        <v>190</v>
      </c>
      <c r="CC11694" s="273" t="s">
        <v>191</v>
      </c>
      <c r="CD11694" s="282">
        <v>8</v>
      </c>
      <c r="CE11694" s="274">
        <v>44927</v>
      </c>
      <c r="CF11694" s="273">
        <v>0</v>
      </c>
      <c r="CG11694" s="273" t="s">
        <v>80</v>
      </c>
      <c r="CH11694" s="273">
        <v>0</v>
      </c>
      <c r="CI11694" s="273" t="s">
        <v>80</v>
      </c>
      <c r="CM11694" s="273" t="s">
        <v>73</v>
      </c>
      <c r="CN11694" s="273">
        <v>1</v>
      </c>
    </row>
    <row r="11695" spans="74:92">
      <c r="BV11695" s="273" t="s">
        <v>83</v>
      </c>
      <c r="BW11695" s="273" t="s">
        <v>63</v>
      </c>
      <c r="BX11695" s="273" t="s">
        <v>530</v>
      </c>
      <c r="BY11695" s="273" t="s">
        <v>1047</v>
      </c>
      <c r="BZ11695" s="273" t="s">
        <v>204</v>
      </c>
      <c r="CA11695" s="273" t="s">
        <v>205</v>
      </c>
      <c r="CB11695" s="273" t="s">
        <v>206</v>
      </c>
      <c r="CC11695" s="273" t="s">
        <v>207</v>
      </c>
      <c r="CD11695" s="282">
        <v>0</v>
      </c>
      <c r="CE11695" s="274">
        <v>44927</v>
      </c>
      <c r="CG11695" s="273" t="s">
        <v>181</v>
      </c>
      <c r="CI11695" s="273" t="s">
        <v>208</v>
      </c>
      <c r="CJ11695" s="273" t="s">
        <v>209</v>
      </c>
      <c r="CM11695" s="273" t="s">
        <v>73</v>
      </c>
      <c r="CN11695" s="273">
        <v>1</v>
      </c>
    </row>
    <row r="11696" spans="74:92">
      <c r="BV11696" s="273" t="s">
        <v>83</v>
      </c>
      <c r="BW11696" s="273" t="s">
        <v>63</v>
      </c>
      <c r="BX11696" s="273" t="s">
        <v>530</v>
      </c>
      <c r="BY11696" s="273" t="s">
        <v>1047</v>
      </c>
      <c r="BZ11696" s="273" t="s">
        <v>86</v>
      </c>
      <c r="CA11696" s="273" t="s">
        <v>87</v>
      </c>
      <c r="CB11696" s="273" t="s">
        <v>179</v>
      </c>
      <c r="CC11696" s="273" t="s">
        <v>180</v>
      </c>
      <c r="CD11696" s="282">
        <v>1</v>
      </c>
      <c r="CE11696" s="274">
        <v>44927</v>
      </c>
      <c r="CG11696" s="273" t="s">
        <v>181</v>
      </c>
      <c r="CI11696" s="273" t="s">
        <v>181</v>
      </c>
      <c r="CJ11696" s="273" t="s">
        <v>1734</v>
      </c>
      <c r="CM11696" s="273" t="s">
        <v>73</v>
      </c>
      <c r="CN11696" s="273">
        <v>1</v>
      </c>
    </row>
    <row r="11697" spans="74:92">
      <c r="BV11697" s="273" t="s">
        <v>83</v>
      </c>
      <c r="BW11697" s="273" t="s">
        <v>63</v>
      </c>
      <c r="BX11697" s="273" t="s">
        <v>530</v>
      </c>
      <c r="BY11697" s="273" t="s">
        <v>1047</v>
      </c>
      <c r="BZ11697" s="273" t="s">
        <v>167</v>
      </c>
      <c r="CA11697" s="273" t="s">
        <v>168</v>
      </c>
      <c r="CB11697" s="273" t="s">
        <v>313</v>
      </c>
      <c r="CC11697" s="273" t="s">
        <v>314</v>
      </c>
      <c r="CD11697" s="282">
        <v>14</v>
      </c>
      <c r="CE11697" s="274">
        <v>44927</v>
      </c>
      <c r="CF11697" s="273">
        <v>0</v>
      </c>
      <c r="CG11697" s="273" t="s">
        <v>80</v>
      </c>
      <c r="CH11697" s="273">
        <v>0</v>
      </c>
      <c r="CI11697" s="273" t="s">
        <v>80</v>
      </c>
      <c r="CM11697" s="273" t="s">
        <v>73</v>
      </c>
      <c r="CN11697" s="273">
        <v>1</v>
      </c>
    </row>
    <row r="11698" spans="74:92">
      <c r="BV11698" s="273" t="s">
        <v>83</v>
      </c>
      <c r="BW11698" s="273" t="s">
        <v>63</v>
      </c>
      <c r="BX11698" s="273" t="s">
        <v>530</v>
      </c>
      <c r="BY11698" s="273" t="s">
        <v>1047</v>
      </c>
      <c r="BZ11698" s="273" t="s">
        <v>167</v>
      </c>
      <c r="CA11698" s="273" t="s">
        <v>168</v>
      </c>
      <c r="CB11698" s="273" t="s">
        <v>353</v>
      </c>
      <c r="CC11698" s="273" t="s">
        <v>354</v>
      </c>
      <c r="CD11698" s="282">
        <v>13</v>
      </c>
      <c r="CE11698" s="274">
        <v>44927</v>
      </c>
      <c r="CF11698" s="273">
        <v>0</v>
      </c>
      <c r="CG11698" s="273" t="s">
        <v>80</v>
      </c>
      <c r="CH11698" s="273">
        <v>0</v>
      </c>
      <c r="CI11698" s="273" t="s">
        <v>80</v>
      </c>
      <c r="CM11698" s="273" t="s">
        <v>73</v>
      </c>
      <c r="CN11698" s="273">
        <v>1</v>
      </c>
    </row>
    <row r="11699" spans="74:92">
      <c r="BV11699" s="273" t="s">
        <v>83</v>
      </c>
      <c r="BW11699" s="273" t="s">
        <v>63</v>
      </c>
      <c r="BX11699" s="273" t="s">
        <v>530</v>
      </c>
      <c r="BY11699" s="273" t="s">
        <v>1047</v>
      </c>
      <c r="BZ11699" s="273" t="s">
        <v>167</v>
      </c>
      <c r="CA11699" s="273" t="s">
        <v>168</v>
      </c>
      <c r="CB11699" s="273" t="s">
        <v>169</v>
      </c>
      <c r="CC11699" s="273" t="s">
        <v>170</v>
      </c>
      <c r="CD11699" s="282">
        <v>12</v>
      </c>
      <c r="CE11699" s="274">
        <v>44927</v>
      </c>
      <c r="CF11699" s="273">
        <v>0</v>
      </c>
      <c r="CG11699" s="273" t="s">
        <v>80</v>
      </c>
      <c r="CH11699" s="273">
        <v>0</v>
      </c>
      <c r="CI11699" s="273" t="s">
        <v>80</v>
      </c>
      <c r="CM11699" s="273" t="s">
        <v>73</v>
      </c>
      <c r="CN11699" s="273">
        <v>1</v>
      </c>
    </row>
    <row r="11700" spans="74:92">
      <c r="BV11700" s="273" t="s">
        <v>83</v>
      </c>
      <c r="BW11700" s="273" t="s">
        <v>63</v>
      </c>
      <c r="BX11700" s="273" t="s">
        <v>530</v>
      </c>
      <c r="BY11700" s="273" t="s">
        <v>1047</v>
      </c>
      <c r="BZ11700" s="273" t="s">
        <v>151</v>
      </c>
      <c r="CA11700" s="273" t="s">
        <v>152</v>
      </c>
      <c r="CB11700" s="273" t="s">
        <v>161</v>
      </c>
      <c r="CC11700" s="273" t="s">
        <v>162</v>
      </c>
      <c r="CD11700" s="282">
        <v>11</v>
      </c>
      <c r="CE11700" s="274">
        <v>44927</v>
      </c>
      <c r="CF11700" s="273">
        <v>603.20000000000005</v>
      </c>
      <c r="CG11700" s="273" t="s">
        <v>80</v>
      </c>
      <c r="CH11700" s="273">
        <v>603.20000000000005</v>
      </c>
      <c r="CI11700" s="273" t="s">
        <v>80</v>
      </c>
      <c r="CM11700" s="273" t="s">
        <v>73</v>
      </c>
      <c r="CN11700" s="273">
        <v>1</v>
      </c>
    </row>
    <row r="11701" spans="74:92">
      <c r="BV11701" s="273" t="s">
        <v>83</v>
      </c>
      <c r="BW11701" s="273" t="s">
        <v>63</v>
      </c>
      <c r="BX11701" s="273" t="s">
        <v>530</v>
      </c>
      <c r="BY11701" s="273" t="s">
        <v>1047</v>
      </c>
      <c r="BZ11701" s="273" t="s">
        <v>151</v>
      </c>
      <c r="CA11701" s="273" t="s">
        <v>152</v>
      </c>
      <c r="CB11701" s="273" t="s">
        <v>153</v>
      </c>
      <c r="CC11701" s="273" t="s">
        <v>154</v>
      </c>
      <c r="CD11701" s="282">
        <v>10</v>
      </c>
      <c r="CE11701" s="274">
        <v>44927</v>
      </c>
      <c r="CF11701" s="273">
        <v>754</v>
      </c>
      <c r="CG11701" s="273" t="s">
        <v>80</v>
      </c>
      <c r="CH11701" s="273">
        <v>754</v>
      </c>
      <c r="CI11701" s="273" t="s">
        <v>80</v>
      </c>
      <c r="CM11701" s="273" t="s">
        <v>73</v>
      </c>
      <c r="CN11701" s="273">
        <v>1</v>
      </c>
    </row>
    <row r="11702" spans="74:92">
      <c r="BV11702" s="273" t="s">
        <v>83</v>
      </c>
      <c r="BW11702" s="273" t="s">
        <v>63</v>
      </c>
      <c r="BX11702" s="273" t="s">
        <v>530</v>
      </c>
      <c r="BY11702" s="273" t="s">
        <v>1047</v>
      </c>
      <c r="BZ11702" s="273" t="s">
        <v>138</v>
      </c>
      <c r="CA11702" s="273" t="s">
        <v>139</v>
      </c>
      <c r="CB11702" s="273" t="s">
        <v>140</v>
      </c>
      <c r="CC11702" s="273" t="s">
        <v>141</v>
      </c>
      <c r="CD11702" s="282">
        <v>9</v>
      </c>
      <c r="CE11702" s="274">
        <v>44927</v>
      </c>
      <c r="CF11702" s="273">
        <v>0</v>
      </c>
      <c r="CG11702" s="273" t="s">
        <v>80</v>
      </c>
      <c r="CH11702" s="273">
        <v>0</v>
      </c>
      <c r="CI11702" s="273" t="s">
        <v>80</v>
      </c>
      <c r="CM11702" s="273" t="s">
        <v>73</v>
      </c>
      <c r="CN11702" s="273">
        <v>1</v>
      </c>
    </row>
    <row r="11703" spans="74:92">
      <c r="BV11703" s="273" t="s">
        <v>83</v>
      </c>
      <c r="BW11703" s="273" t="s">
        <v>63</v>
      </c>
      <c r="BX11703" s="273" t="s">
        <v>530</v>
      </c>
      <c r="BY11703" s="273" t="s">
        <v>1047</v>
      </c>
      <c r="BZ11703" s="273" t="s">
        <v>126</v>
      </c>
      <c r="CA11703" s="273" t="s">
        <v>127</v>
      </c>
      <c r="CB11703" s="273" t="s">
        <v>133</v>
      </c>
      <c r="CC11703" s="273" t="s">
        <v>134</v>
      </c>
      <c r="CD11703" s="282">
        <v>7</v>
      </c>
      <c r="CE11703" s="274">
        <v>44927</v>
      </c>
      <c r="CI11703" s="273" t="s">
        <v>104</v>
      </c>
      <c r="CM11703" s="273" t="s">
        <v>73</v>
      </c>
      <c r="CN11703" s="273">
        <v>1</v>
      </c>
    </row>
    <row r="11704" spans="74:92">
      <c r="BV11704" s="273" t="s">
        <v>83</v>
      </c>
      <c r="BW11704" s="273" t="s">
        <v>63</v>
      </c>
      <c r="BX11704" s="273" t="s">
        <v>530</v>
      </c>
      <c r="BY11704" s="273" t="s">
        <v>1047</v>
      </c>
      <c r="BZ11704" s="273" t="s">
        <v>126</v>
      </c>
      <c r="CA11704" s="273" t="s">
        <v>127</v>
      </c>
      <c r="CB11704" s="273" t="s">
        <v>128</v>
      </c>
      <c r="CC11704" s="273" t="s">
        <v>129</v>
      </c>
      <c r="CD11704" s="282">
        <v>6</v>
      </c>
      <c r="CE11704" s="274">
        <v>44927</v>
      </c>
      <c r="CI11704" s="273" t="s">
        <v>80</v>
      </c>
      <c r="CM11704" s="273" t="s">
        <v>73</v>
      </c>
      <c r="CN11704" s="273">
        <v>1</v>
      </c>
    </row>
    <row r="11705" spans="74:92">
      <c r="BV11705" s="273" t="s">
        <v>83</v>
      </c>
      <c r="BW11705" s="273" t="s">
        <v>63</v>
      </c>
      <c r="BX11705" s="273" t="s">
        <v>530</v>
      </c>
      <c r="BY11705" s="273" t="s">
        <v>1047</v>
      </c>
      <c r="BZ11705" s="273" t="s">
        <v>110</v>
      </c>
      <c r="CA11705" s="273" t="s">
        <v>111</v>
      </c>
      <c r="CB11705" s="273" t="s">
        <v>112</v>
      </c>
      <c r="CC11705" s="273" t="s">
        <v>113</v>
      </c>
      <c r="CD11705" s="282">
        <v>4</v>
      </c>
      <c r="CE11705" s="274">
        <v>44927</v>
      </c>
      <c r="CI11705" s="273" t="s">
        <v>80</v>
      </c>
      <c r="CM11705" s="273" t="s">
        <v>73</v>
      </c>
      <c r="CN11705" s="273">
        <v>1</v>
      </c>
    </row>
    <row r="11706" spans="74:92">
      <c r="BV11706" s="273" t="s">
        <v>83</v>
      </c>
      <c r="BW11706" s="273" t="s">
        <v>63</v>
      </c>
      <c r="BX11706" s="273" t="s">
        <v>530</v>
      </c>
      <c r="BY11706" s="273" t="s">
        <v>1047</v>
      </c>
      <c r="BZ11706" s="273" t="s">
        <v>110</v>
      </c>
      <c r="CA11706" s="273" t="s">
        <v>111</v>
      </c>
      <c r="CB11706" s="273" t="s">
        <v>117</v>
      </c>
      <c r="CC11706" s="273" t="s">
        <v>118</v>
      </c>
      <c r="CD11706" s="282">
        <v>5</v>
      </c>
      <c r="CE11706" s="274">
        <v>44927</v>
      </c>
      <c r="CI11706" s="273" t="s">
        <v>104</v>
      </c>
      <c r="CM11706" s="273" t="s">
        <v>73</v>
      </c>
      <c r="CN11706" s="273">
        <v>1</v>
      </c>
    </row>
    <row r="11707" spans="74:92">
      <c r="BV11707" s="273" t="s">
        <v>83</v>
      </c>
      <c r="BW11707" s="273" t="s">
        <v>63</v>
      </c>
      <c r="BX11707" s="273" t="s">
        <v>530</v>
      </c>
      <c r="BY11707" s="273" t="s">
        <v>1047</v>
      </c>
      <c r="BZ11707" s="273" t="s">
        <v>86</v>
      </c>
      <c r="CA11707" s="273" t="s">
        <v>87</v>
      </c>
      <c r="CB11707" s="273" t="s">
        <v>88</v>
      </c>
      <c r="CC11707" s="273" t="s">
        <v>89</v>
      </c>
      <c r="CD11707" s="282">
        <v>3</v>
      </c>
      <c r="CE11707" s="274">
        <v>44927</v>
      </c>
      <c r="CF11707" s="273">
        <v>754</v>
      </c>
      <c r="CG11707" s="273" t="s">
        <v>80</v>
      </c>
      <c r="CH11707" s="273">
        <v>754</v>
      </c>
      <c r="CI11707" s="273" t="s">
        <v>80</v>
      </c>
      <c r="CM11707" s="273" t="s">
        <v>73</v>
      </c>
      <c r="CN11707" s="273">
        <v>1</v>
      </c>
    </row>
    <row r="11708" spans="74:92">
      <c r="BV11708" s="273" t="s">
        <v>83</v>
      </c>
      <c r="BW11708" s="273" t="s">
        <v>63</v>
      </c>
      <c r="BX11708" s="273" t="s">
        <v>530</v>
      </c>
      <c r="BY11708" s="273" t="s">
        <v>1047</v>
      </c>
      <c r="BZ11708" s="273" t="s">
        <v>86</v>
      </c>
      <c r="CA11708" s="273" t="s">
        <v>87</v>
      </c>
      <c r="CB11708" s="273" t="s">
        <v>101</v>
      </c>
      <c r="CC11708" s="273" t="s">
        <v>102</v>
      </c>
      <c r="CD11708" s="282">
        <v>4</v>
      </c>
      <c r="CE11708" s="274">
        <v>44927</v>
      </c>
      <c r="CF11708" s="273">
        <v>25749</v>
      </c>
      <c r="CG11708" s="273" t="s">
        <v>103</v>
      </c>
      <c r="CH11708" s="273">
        <v>838.38743999999997</v>
      </c>
      <c r="CI11708" s="273" t="s">
        <v>104</v>
      </c>
      <c r="CM11708" s="273" t="s">
        <v>73</v>
      </c>
      <c r="CN11708" s="273">
        <v>1</v>
      </c>
    </row>
    <row r="11709" spans="74:92">
      <c r="BV11709" s="273" t="s">
        <v>64</v>
      </c>
      <c r="BW11709" s="273" t="s">
        <v>63</v>
      </c>
      <c r="BX11709" s="273" t="s">
        <v>252</v>
      </c>
      <c r="BY11709" s="273" t="s">
        <v>779</v>
      </c>
      <c r="BZ11709" s="273" t="s">
        <v>86</v>
      </c>
      <c r="CA11709" s="273" t="s">
        <v>87</v>
      </c>
      <c r="CB11709" s="273" t="s">
        <v>101</v>
      </c>
      <c r="CC11709" s="273" t="s">
        <v>102</v>
      </c>
      <c r="CD11709" s="282">
        <v>4</v>
      </c>
      <c r="CE11709" s="274">
        <v>44927</v>
      </c>
      <c r="CF11709" s="273">
        <v>0</v>
      </c>
      <c r="CG11709" s="273" t="s">
        <v>103</v>
      </c>
      <c r="CH11709" s="273">
        <v>0</v>
      </c>
      <c r="CI11709" s="273" t="s">
        <v>104</v>
      </c>
      <c r="CM11709" s="273" t="s">
        <v>73</v>
      </c>
      <c r="CN11709" s="273">
        <v>1</v>
      </c>
    </row>
    <row r="11710" spans="74:92">
      <c r="BV11710" s="273" t="s">
        <v>64</v>
      </c>
      <c r="BW11710" s="273" t="s">
        <v>63</v>
      </c>
      <c r="BX11710" s="273" t="s">
        <v>252</v>
      </c>
      <c r="BY11710" s="273" t="s">
        <v>779</v>
      </c>
      <c r="BZ11710" s="273" t="s">
        <v>86</v>
      </c>
      <c r="CA11710" s="273" t="s">
        <v>87</v>
      </c>
      <c r="CB11710" s="273" t="s">
        <v>88</v>
      </c>
      <c r="CC11710" s="273" t="s">
        <v>89</v>
      </c>
      <c r="CD11710" s="282">
        <v>3</v>
      </c>
      <c r="CE11710" s="274">
        <v>44927</v>
      </c>
      <c r="CF11710" s="273">
        <v>0</v>
      </c>
      <c r="CG11710" s="273" t="s">
        <v>80</v>
      </c>
      <c r="CH11710" s="273">
        <v>0</v>
      </c>
      <c r="CI11710" s="273" t="s">
        <v>80</v>
      </c>
      <c r="CM11710" s="273" t="s">
        <v>73</v>
      </c>
      <c r="CN11710" s="273">
        <v>1</v>
      </c>
    </row>
    <row r="11711" spans="74:92">
      <c r="BV11711" s="273" t="s">
        <v>64</v>
      </c>
      <c r="BW11711" s="273" t="s">
        <v>63</v>
      </c>
      <c r="BX11711" s="273" t="s">
        <v>252</v>
      </c>
      <c r="BY11711" s="273" t="s">
        <v>779</v>
      </c>
      <c r="BZ11711" s="273" t="s">
        <v>110</v>
      </c>
      <c r="CA11711" s="273" t="s">
        <v>111</v>
      </c>
      <c r="CB11711" s="273" t="s">
        <v>117</v>
      </c>
      <c r="CC11711" s="273" t="s">
        <v>118</v>
      </c>
      <c r="CD11711" s="282">
        <v>5</v>
      </c>
      <c r="CE11711" s="274">
        <v>44927</v>
      </c>
      <c r="CI11711" s="273" t="s">
        <v>104</v>
      </c>
      <c r="CM11711" s="273" t="s">
        <v>73</v>
      </c>
      <c r="CN11711" s="273">
        <v>1</v>
      </c>
    </row>
    <row r="11712" spans="74:92">
      <c r="BV11712" s="273" t="s">
        <v>64</v>
      </c>
      <c r="BW11712" s="273" t="s">
        <v>63</v>
      </c>
      <c r="BX11712" s="273" t="s">
        <v>252</v>
      </c>
      <c r="BY11712" s="273" t="s">
        <v>779</v>
      </c>
      <c r="BZ11712" s="273" t="s">
        <v>110</v>
      </c>
      <c r="CA11712" s="273" t="s">
        <v>111</v>
      </c>
      <c r="CB11712" s="273" t="s">
        <v>112</v>
      </c>
      <c r="CC11712" s="273" t="s">
        <v>113</v>
      </c>
      <c r="CD11712" s="282">
        <v>4</v>
      </c>
      <c r="CE11712" s="274">
        <v>44927</v>
      </c>
      <c r="CI11712" s="273" t="s">
        <v>80</v>
      </c>
      <c r="CM11712" s="273" t="s">
        <v>73</v>
      </c>
      <c r="CN11712" s="273">
        <v>1</v>
      </c>
    </row>
    <row r="11713" spans="74:92">
      <c r="BV11713" s="273" t="s">
        <v>64</v>
      </c>
      <c r="BW11713" s="273" t="s">
        <v>63</v>
      </c>
      <c r="BX11713" s="273" t="s">
        <v>252</v>
      </c>
      <c r="BY11713" s="273" t="s">
        <v>779</v>
      </c>
      <c r="BZ11713" s="273" t="s">
        <v>126</v>
      </c>
      <c r="CA11713" s="273" t="s">
        <v>127</v>
      </c>
      <c r="CB11713" s="273" t="s">
        <v>128</v>
      </c>
      <c r="CC11713" s="273" t="s">
        <v>129</v>
      </c>
      <c r="CD11713" s="282">
        <v>6</v>
      </c>
      <c r="CE11713" s="274">
        <v>44927</v>
      </c>
      <c r="CI11713" s="273" t="s">
        <v>80</v>
      </c>
      <c r="CM11713" s="273" t="s">
        <v>73</v>
      </c>
      <c r="CN11713" s="273">
        <v>1</v>
      </c>
    </row>
    <row r="11714" spans="74:92">
      <c r="BV11714" s="273" t="s">
        <v>64</v>
      </c>
      <c r="BW11714" s="273" t="s">
        <v>63</v>
      </c>
      <c r="BX11714" s="273" t="s">
        <v>252</v>
      </c>
      <c r="BY11714" s="273" t="s">
        <v>779</v>
      </c>
      <c r="BZ11714" s="273" t="s">
        <v>126</v>
      </c>
      <c r="CA11714" s="273" t="s">
        <v>127</v>
      </c>
      <c r="CB11714" s="273" t="s">
        <v>133</v>
      </c>
      <c r="CC11714" s="273" t="s">
        <v>134</v>
      </c>
      <c r="CD11714" s="282">
        <v>7</v>
      </c>
      <c r="CE11714" s="274">
        <v>44927</v>
      </c>
      <c r="CI11714" s="273" t="s">
        <v>104</v>
      </c>
      <c r="CM11714" s="273" t="s">
        <v>73</v>
      </c>
      <c r="CN11714" s="273">
        <v>1</v>
      </c>
    </row>
    <row r="11715" spans="74:92">
      <c r="BV11715" s="273" t="s">
        <v>64</v>
      </c>
      <c r="BW11715" s="273" t="s">
        <v>63</v>
      </c>
      <c r="BX11715" s="273" t="s">
        <v>252</v>
      </c>
      <c r="BY11715" s="273" t="s">
        <v>779</v>
      </c>
      <c r="BZ11715" s="273" t="s">
        <v>138</v>
      </c>
      <c r="CA11715" s="273" t="s">
        <v>139</v>
      </c>
      <c r="CB11715" s="273" t="s">
        <v>140</v>
      </c>
      <c r="CC11715" s="273" t="s">
        <v>141</v>
      </c>
      <c r="CD11715" s="282">
        <v>9</v>
      </c>
      <c r="CE11715" s="274">
        <v>44927</v>
      </c>
      <c r="CF11715" s="273">
        <v>0</v>
      </c>
      <c r="CG11715" s="273" t="s">
        <v>80</v>
      </c>
      <c r="CH11715" s="273">
        <v>0</v>
      </c>
      <c r="CI11715" s="273" t="s">
        <v>80</v>
      </c>
      <c r="CM11715" s="273" t="s">
        <v>73</v>
      </c>
      <c r="CN11715" s="273">
        <v>1</v>
      </c>
    </row>
    <row r="11716" spans="74:92">
      <c r="BV11716" s="273" t="s">
        <v>64</v>
      </c>
      <c r="BW11716" s="273" t="s">
        <v>63</v>
      </c>
      <c r="BX11716" s="273" t="s">
        <v>252</v>
      </c>
      <c r="BY11716" s="273" t="s">
        <v>779</v>
      </c>
      <c r="BZ11716" s="273" t="s">
        <v>151</v>
      </c>
      <c r="CA11716" s="273" t="s">
        <v>152</v>
      </c>
      <c r="CB11716" s="273" t="s">
        <v>153</v>
      </c>
      <c r="CC11716" s="273" t="s">
        <v>154</v>
      </c>
      <c r="CD11716" s="282">
        <v>10</v>
      </c>
      <c r="CE11716" s="274">
        <v>44927</v>
      </c>
      <c r="CF11716" s="273">
        <v>0</v>
      </c>
      <c r="CG11716" s="273" t="s">
        <v>80</v>
      </c>
      <c r="CH11716" s="273">
        <v>0</v>
      </c>
      <c r="CI11716" s="273" t="s">
        <v>80</v>
      </c>
      <c r="CM11716" s="273" t="s">
        <v>73</v>
      </c>
      <c r="CN11716" s="273">
        <v>1</v>
      </c>
    </row>
    <row r="11717" spans="74:92">
      <c r="BV11717" s="273" t="s">
        <v>64</v>
      </c>
      <c r="BW11717" s="273" t="s">
        <v>63</v>
      </c>
      <c r="BX11717" s="273" t="s">
        <v>252</v>
      </c>
      <c r="BY11717" s="273" t="s">
        <v>779</v>
      </c>
      <c r="BZ11717" s="273" t="s">
        <v>151</v>
      </c>
      <c r="CA11717" s="273" t="s">
        <v>152</v>
      </c>
      <c r="CB11717" s="273" t="s">
        <v>161</v>
      </c>
      <c r="CC11717" s="273" t="s">
        <v>162</v>
      </c>
      <c r="CD11717" s="282">
        <v>11</v>
      </c>
      <c r="CE11717" s="274">
        <v>44927</v>
      </c>
      <c r="CF11717" s="273">
        <v>0</v>
      </c>
      <c r="CG11717" s="273" t="s">
        <v>80</v>
      </c>
      <c r="CH11717" s="273">
        <v>0</v>
      </c>
      <c r="CI11717" s="273" t="s">
        <v>80</v>
      </c>
      <c r="CM11717" s="273" t="s">
        <v>73</v>
      </c>
      <c r="CN11717" s="273">
        <v>1</v>
      </c>
    </row>
    <row r="11718" spans="74:92">
      <c r="BV11718" s="273" t="s">
        <v>64</v>
      </c>
      <c r="BW11718" s="273" t="s">
        <v>63</v>
      </c>
      <c r="BX11718" s="273" t="s">
        <v>252</v>
      </c>
      <c r="BY11718" s="273" t="s">
        <v>779</v>
      </c>
      <c r="BZ11718" s="273" t="s">
        <v>167</v>
      </c>
      <c r="CA11718" s="273" t="s">
        <v>168</v>
      </c>
      <c r="CB11718" s="273" t="s">
        <v>169</v>
      </c>
      <c r="CC11718" s="273" t="s">
        <v>170</v>
      </c>
      <c r="CD11718" s="282">
        <v>12</v>
      </c>
      <c r="CE11718" s="274">
        <v>44927</v>
      </c>
      <c r="CF11718" s="273">
        <v>0</v>
      </c>
      <c r="CG11718" s="273" t="s">
        <v>80</v>
      </c>
      <c r="CH11718" s="273">
        <v>0</v>
      </c>
      <c r="CI11718" s="273" t="s">
        <v>80</v>
      </c>
      <c r="CM11718" s="273" t="s">
        <v>73</v>
      </c>
      <c r="CN11718" s="273">
        <v>1</v>
      </c>
    </row>
    <row r="11719" spans="74:92">
      <c r="BV11719" s="273" t="s">
        <v>64</v>
      </c>
      <c r="BW11719" s="273" t="s">
        <v>63</v>
      </c>
      <c r="BX11719" s="273" t="s">
        <v>252</v>
      </c>
      <c r="BY11719" s="273" t="s">
        <v>779</v>
      </c>
      <c r="BZ11719" s="273" t="s">
        <v>167</v>
      </c>
      <c r="CA11719" s="273" t="s">
        <v>168</v>
      </c>
      <c r="CB11719" s="273" t="s">
        <v>353</v>
      </c>
      <c r="CC11719" s="273" t="s">
        <v>354</v>
      </c>
      <c r="CD11719" s="282">
        <v>13</v>
      </c>
      <c r="CE11719" s="274">
        <v>44927</v>
      </c>
      <c r="CF11719" s="273">
        <v>0</v>
      </c>
      <c r="CG11719" s="273" t="s">
        <v>80</v>
      </c>
      <c r="CH11719" s="273">
        <v>0</v>
      </c>
      <c r="CI11719" s="273" t="s">
        <v>80</v>
      </c>
      <c r="CM11719" s="273" t="s">
        <v>73</v>
      </c>
      <c r="CN11719" s="273">
        <v>1</v>
      </c>
    </row>
    <row r="11720" spans="74:92">
      <c r="BV11720" s="273" t="s">
        <v>64</v>
      </c>
      <c r="BW11720" s="273" t="s">
        <v>63</v>
      </c>
      <c r="BX11720" s="273" t="s">
        <v>252</v>
      </c>
      <c r="BY11720" s="273" t="s">
        <v>779</v>
      </c>
      <c r="BZ11720" s="273" t="s">
        <v>167</v>
      </c>
      <c r="CA11720" s="273" t="s">
        <v>168</v>
      </c>
      <c r="CB11720" s="273" t="s">
        <v>313</v>
      </c>
      <c r="CC11720" s="273" t="s">
        <v>314</v>
      </c>
      <c r="CD11720" s="282">
        <v>14</v>
      </c>
      <c r="CE11720" s="274">
        <v>44927</v>
      </c>
      <c r="CF11720" s="273">
        <v>0</v>
      </c>
      <c r="CG11720" s="273" t="s">
        <v>80</v>
      </c>
      <c r="CH11720" s="273">
        <v>0</v>
      </c>
      <c r="CI11720" s="273" t="s">
        <v>80</v>
      </c>
      <c r="CM11720" s="273" t="s">
        <v>73</v>
      </c>
      <c r="CN11720" s="273">
        <v>1</v>
      </c>
    </row>
    <row r="11721" spans="74:92">
      <c r="BV11721" s="273" t="s">
        <v>64</v>
      </c>
      <c r="BW11721" s="273" t="s">
        <v>63</v>
      </c>
      <c r="BX11721" s="273" t="s">
        <v>252</v>
      </c>
      <c r="BY11721" s="273" t="s">
        <v>779</v>
      </c>
      <c r="BZ11721" s="273" t="s">
        <v>86</v>
      </c>
      <c r="CA11721" s="273" t="s">
        <v>87</v>
      </c>
      <c r="CB11721" s="273" t="s">
        <v>179</v>
      </c>
      <c r="CC11721" s="273" t="s">
        <v>180</v>
      </c>
      <c r="CD11721" s="282">
        <v>1</v>
      </c>
      <c r="CE11721" s="274">
        <v>44927</v>
      </c>
      <c r="CG11721" s="273" t="s">
        <v>181</v>
      </c>
      <c r="CI11721" s="273" t="s">
        <v>181</v>
      </c>
      <c r="CJ11721" s="273" t="s">
        <v>1834</v>
      </c>
      <c r="CM11721" s="273" t="s">
        <v>73</v>
      </c>
      <c r="CN11721" s="273">
        <v>1</v>
      </c>
    </row>
    <row r="11722" spans="74:92">
      <c r="BV11722" s="273" t="s">
        <v>64</v>
      </c>
      <c r="BW11722" s="273" t="s">
        <v>63</v>
      </c>
      <c r="BX11722" s="273" t="s">
        <v>252</v>
      </c>
      <c r="BY11722" s="273" t="s">
        <v>779</v>
      </c>
      <c r="BZ11722" s="273" t="s">
        <v>204</v>
      </c>
      <c r="CA11722" s="273" t="s">
        <v>205</v>
      </c>
      <c r="CB11722" s="273" t="s">
        <v>206</v>
      </c>
      <c r="CC11722" s="273" t="s">
        <v>207</v>
      </c>
      <c r="CD11722" s="282">
        <v>0</v>
      </c>
      <c r="CE11722" s="274">
        <v>44927</v>
      </c>
      <c r="CG11722" s="273" t="s">
        <v>181</v>
      </c>
      <c r="CI11722" s="273" t="s">
        <v>208</v>
      </c>
      <c r="CJ11722" s="273" t="s">
        <v>209</v>
      </c>
      <c r="CM11722" s="273" t="s">
        <v>73</v>
      </c>
      <c r="CN11722" s="273">
        <v>1</v>
      </c>
    </row>
    <row r="11723" spans="74:92">
      <c r="BV11723" s="273" t="s">
        <v>64</v>
      </c>
      <c r="BW11723" s="273" t="s">
        <v>63</v>
      </c>
      <c r="BX11723" s="273" t="s">
        <v>252</v>
      </c>
      <c r="BY11723" s="273" t="s">
        <v>779</v>
      </c>
      <c r="BZ11723" s="273" t="s">
        <v>138</v>
      </c>
      <c r="CA11723" s="273" t="s">
        <v>139</v>
      </c>
      <c r="CB11723" s="273" t="s">
        <v>190</v>
      </c>
      <c r="CC11723" s="273" t="s">
        <v>191</v>
      </c>
      <c r="CD11723" s="282">
        <v>8</v>
      </c>
      <c r="CE11723" s="274">
        <v>44927</v>
      </c>
      <c r="CF11723" s="273">
        <v>0</v>
      </c>
      <c r="CG11723" s="273" t="s">
        <v>80</v>
      </c>
      <c r="CH11723" s="273">
        <v>0</v>
      </c>
      <c r="CI11723" s="273" t="s">
        <v>80</v>
      </c>
      <c r="CM11723" s="273" t="s">
        <v>73</v>
      </c>
      <c r="CN11723" s="273">
        <v>1</v>
      </c>
    </row>
    <row r="11724" spans="74:92">
      <c r="BV11724" s="273" t="s">
        <v>64</v>
      </c>
      <c r="BW11724" s="273" t="s">
        <v>63</v>
      </c>
      <c r="BX11724" s="273" t="s">
        <v>252</v>
      </c>
      <c r="BY11724" s="273" t="s">
        <v>779</v>
      </c>
      <c r="BZ11724" s="273" t="s">
        <v>167</v>
      </c>
      <c r="CA11724" s="273" t="s">
        <v>168</v>
      </c>
      <c r="CB11724" s="273" t="s">
        <v>319</v>
      </c>
      <c r="CC11724" s="273" t="s">
        <v>320</v>
      </c>
      <c r="CD11724" s="282">
        <v>15</v>
      </c>
      <c r="CE11724" s="274">
        <v>44927</v>
      </c>
      <c r="CF11724" s="273">
        <v>0</v>
      </c>
      <c r="CG11724" s="273" t="s">
        <v>80</v>
      </c>
      <c r="CH11724" s="273">
        <v>0</v>
      </c>
      <c r="CI11724" s="273" t="s">
        <v>80</v>
      </c>
      <c r="CM11724" s="273" t="s">
        <v>73</v>
      </c>
      <c r="CN11724" s="273">
        <v>1</v>
      </c>
    </row>
    <row r="11725" spans="74:92">
      <c r="BV11725" s="273" t="s">
        <v>64</v>
      </c>
      <c r="BW11725" s="273" t="s">
        <v>63</v>
      </c>
      <c r="BX11725" s="273" t="s">
        <v>252</v>
      </c>
      <c r="BY11725" s="273" t="s">
        <v>779</v>
      </c>
      <c r="BZ11725" s="273" t="s">
        <v>86</v>
      </c>
      <c r="CA11725" s="273" t="s">
        <v>87</v>
      </c>
      <c r="CB11725" s="273" t="s">
        <v>233</v>
      </c>
      <c r="CC11725" s="273" t="s">
        <v>234</v>
      </c>
      <c r="CD11725" s="282">
        <v>1</v>
      </c>
      <c r="CE11725" s="274">
        <v>44927</v>
      </c>
      <c r="CG11725" s="273" t="s">
        <v>181</v>
      </c>
      <c r="CI11725" s="273" t="s">
        <v>181</v>
      </c>
      <c r="CJ11725" s="273" t="s">
        <v>1602</v>
      </c>
      <c r="CM11725" s="273" t="s">
        <v>73</v>
      </c>
      <c r="CN11725" s="273">
        <v>1</v>
      </c>
    </row>
    <row r="11726" spans="74:92">
      <c r="BV11726" s="273" t="s">
        <v>64</v>
      </c>
      <c r="BW11726" s="273" t="s">
        <v>63</v>
      </c>
      <c r="BX11726" s="273" t="s">
        <v>252</v>
      </c>
      <c r="BY11726" s="273" t="s">
        <v>779</v>
      </c>
      <c r="BZ11726" s="273" t="s">
        <v>86</v>
      </c>
      <c r="CA11726" s="273" t="s">
        <v>87</v>
      </c>
      <c r="CB11726" s="273" t="s">
        <v>217</v>
      </c>
      <c r="CC11726" s="273" t="s">
        <v>218</v>
      </c>
      <c r="CD11726" s="282">
        <v>2</v>
      </c>
      <c r="CE11726" s="274">
        <v>44927</v>
      </c>
      <c r="CG11726" s="273" t="s">
        <v>181</v>
      </c>
      <c r="CI11726" s="273" t="s">
        <v>181</v>
      </c>
      <c r="CJ11726" s="273" t="s">
        <v>122</v>
      </c>
      <c r="CM11726" s="273" t="s">
        <v>73</v>
      </c>
      <c r="CN11726" s="273">
        <v>1</v>
      </c>
    </row>
    <row r="11727" spans="74:92">
      <c r="BV11727" s="273" t="s">
        <v>64</v>
      </c>
      <c r="BW11727" s="273" t="s">
        <v>63</v>
      </c>
      <c r="BX11727" s="273" t="s">
        <v>252</v>
      </c>
      <c r="BY11727" s="273" t="s">
        <v>779</v>
      </c>
      <c r="BZ11727" s="273" t="s">
        <v>86</v>
      </c>
      <c r="CA11727" s="273" t="s">
        <v>87</v>
      </c>
      <c r="CB11727" s="273" t="s">
        <v>225</v>
      </c>
      <c r="CC11727" s="273" t="s">
        <v>226</v>
      </c>
      <c r="CD11727" s="282">
        <v>5</v>
      </c>
      <c r="CE11727" s="274">
        <v>44927</v>
      </c>
      <c r="CF11727" s="273">
        <v>0</v>
      </c>
      <c r="CG11727" s="273" t="s">
        <v>80</v>
      </c>
      <c r="CH11727" s="273">
        <v>0</v>
      </c>
      <c r="CI11727" s="273" t="s">
        <v>80</v>
      </c>
      <c r="CM11727" s="273" t="s">
        <v>73</v>
      </c>
      <c r="CN11727" s="273">
        <v>1</v>
      </c>
    </row>
    <row r="11728" spans="74:92">
      <c r="BV11728" s="273" t="s">
        <v>83</v>
      </c>
      <c r="BW11728" s="273" t="s">
        <v>75</v>
      </c>
      <c r="BX11728" s="273" t="s">
        <v>357</v>
      </c>
      <c r="BY11728" s="273" t="s">
        <v>1055</v>
      </c>
      <c r="BZ11728" s="273" t="s">
        <v>86</v>
      </c>
      <c r="CA11728" s="273" t="s">
        <v>87</v>
      </c>
      <c r="CB11728" s="273" t="s">
        <v>225</v>
      </c>
      <c r="CC11728" s="273" t="s">
        <v>226</v>
      </c>
      <c r="CD11728" s="282">
        <v>5</v>
      </c>
      <c r="CE11728" s="274">
        <v>44927</v>
      </c>
      <c r="CF11728" s="273">
        <v>0</v>
      </c>
      <c r="CG11728" s="273" t="s">
        <v>90</v>
      </c>
      <c r="CH11728" s="273">
        <v>0</v>
      </c>
      <c r="CI11728" s="273" t="s">
        <v>80</v>
      </c>
      <c r="CM11728" s="273" t="s">
        <v>73</v>
      </c>
      <c r="CN11728" s="273">
        <v>1</v>
      </c>
    </row>
    <row r="11729" spans="74:92">
      <c r="BV11729" s="273" t="s">
        <v>83</v>
      </c>
      <c r="BW11729" s="273" t="s">
        <v>75</v>
      </c>
      <c r="BX11729" s="273" t="s">
        <v>357</v>
      </c>
      <c r="BY11729" s="273" t="s">
        <v>1055</v>
      </c>
      <c r="BZ11729" s="273" t="s">
        <v>86</v>
      </c>
      <c r="CA11729" s="273" t="s">
        <v>87</v>
      </c>
      <c r="CB11729" s="273" t="s">
        <v>217</v>
      </c>
      <c r="CC11729" s="273" t="s">
        <v>218</v>
      </c>
      <c r="CD11729" s="282">
        <v>2</v>
      </c>
      <c r="CE11729" s="274">
        <v>44927</v>
      </c>
      <c r="CG11729" s="273" t="s">
        <v>181</v>
      </c>
      <c r="CI11729" s="273" t="s">
        <v>181</v>
      </c>
      <c r="CJ11729" s="273" t="s">
        <v>714</v>
      </c>
      <c r="CM11729" s="273" t="s">
        <v>73</v>
      </c>
      <c r="CN11729" s="273">
        <v>1</v>
      </c>
    </row>
    <row r="11730" spans="74:92">
      <c r="BV11730" s="273" t="s">
        <v>83</v>
      </c>
      <c r="BW11730" s="273" t="s">
        <v>75</v>
      </c>
      <c r="BX11730" s="273" t="s">
        <v>357</v>
      </c>
      <c r="BY11730" s="273" t="s">
        <v>1055</v>
      </c>
      <c r="BZ11730" s="273" t="s">
        <v>86</v>
      </c>
      <c r="CA11730" s="273" t="s">
        <v>87</v>
      </c>
      <c r="CB11730" s="273" t="s">
        <v>233</v>
      </c>
      <c r="CC11730" s="273" t="s">
        <v>234</v>
      </c>
      <c r="CD11730" s="282">
        <v>1</v>
      </c>
      <c r="CE11730" s="274">
        <v>44927</v>
      </c>
      <c r="CG11730" s="273" t="s">
        <v>181</v>
      </c>
      <c r="CI11730" s="273" t="s">
        <v>181</v>
      </c>
      <c r="CJ11730" s="273" t="s">
        <v>1602</v>
      </c>
      <c r="CM11730" s="273" t="s">
        <v>73</v>
      </c>
      <c r="CN11730" s="273">
        <v>1</v>
      </c>
    </row>
    <row r="11731" spans="74:92">
      <c r="BV11731" s="273" t="s">
        <v>83</v>
      </c>
      <c r="BW11731" s="273" t="s">
        <v>75</v>
      </c>
      <c r="BX11731" s="273" t="s">
        <v>357</v>
      </c>
      <c r="BY11731" s="273" t="s">
        <v>1055</v>
      </c>
      <c r="BZ11731" s="273" t="s">
        <v>167</v>
      </c>
      <c r="CA11731" s="273" t="s">
        <v>168</v>
      </c>
      <c r="CB11731" s="273" t="s">
        <v>319</v>
      </c>
      <c r="CC11731" s="273" t="s">
        <v>320</v>
      </c>
      <c r="CD11731" s="282">
        <v>15</v>
      </c>
      <c r="CE11731" s="274">
        <v>44927</v>
      </c>
      <c r="CF11731" s="273">
        <v>0</v>
      </c>
      <c r="CG11731" s="273" t="s">
        <v>90</v>
      </c>
      <c r="CH11731" s="273">
        <v>0</v>
      </c>
      <c r="CI11731" s="273" t="s">
        <v>80</v>
      </c>
      <c r="CM11731" s="273" t="s">
        <v>73</v>
      </c>
      <c r="CN11731" s="273">
        <v>1</v>
      </c>
    </row>
    <row r="11732" spans="74:92">
      <c r="BV11732" s="273" t="s">
        <v>83</v>
      </c>
      <c r="BW11732" s="273" t="s">
        <v>75</v>
      </c>
      <c r="BX11732" s="273" t="s">
        <v>357</v>
      </c>
      <c r="BY11732" s="273" t="s">
        <v>1055</v>
      </c>
      <c r="BZ11732" s="273" t="s">
        <v>138</v>
      </c>
      <c r="CA11732" s="273" t="s">
        <v>139</v>
      </c>
      <c r="CB11732" s="273" t="s">
        <v>190</v>
      </c>
      <c r="CC11732" s="273" t="s">
        <v>191</v>
      </c>
      <c r="CD11732" s="282">
        <v>8</v>
      </c>
      <c r="CE11732" s="274">
        <v>44927</v>
      </c>
      <c r="CF11732" s="273">
        <v>0</v>
      </c>
      <c r="CG11732" s="273" t="s">
        <v>90</v>
      </c>
      <c r="CH11732" s="273">
        <v>0</v>
      </c>
      <c r="CI11732" s="273" t="s">
        <v>80</v>
      </c>
      <c r="CM11732" s="273" t="s">
        <v>73</v>
      </c>
      <c r="CN11732" s="273">
        <v>1</v>
      </c>
    </row>
    <row r="11733" spans="74:92">
      <c r="BV11733" s="273" t="s">
        <v>83</v>
      </c>
      <c r="BW11733" s="273" t="s">
        <v>75</v>
      </c>
      <c r="BX11733" s="273" t="s">
        <v>357</v>
      </c>
      <c r="BY11733" s="273" t="s">
        <v>1055</v>
      </c>
      <c r="BZ11733" s="273" t="s">
        <v>204</v>
      </c>
      <c r="CA11733" s="273" t="s">
        <v>205</v>
      </c>
      <c r="CB11733" s="273" t="s">
        <v>206</v>
      </c>
      <c r="CC11733" s="273" t="s">
        <v>207</v>
      </c>
      <c r="CD11733" s="282">
        <v>0</v>
      </c>
      <c r="CE11733" s="274">
        <v>44927</v>
      </c>
      <c r="CG11733" s="273" t="s">
        <v>181</v>
      </c>
      <c r="CI11733" s="273" t="s">
        <v>208</v>
      </c>
      <c r="CJ11733" s="273" t="s">
        <v>209</v>
      </c>
      <c r="CM11733" s="273" t="s">
        <v>73</v>
      </c>
      <c r="CN11733" s="273">
        <v>1</v>
      </c>
    </row>
    <row r="11734" spans="74:92">
      <c r="BV11734" s="273" t="s">
        <v>83</v>
      </c>
      <c r="BW11734" s="273" t="s">
        <v>75</v>
      </c>
      <c r="BX11734" s="273" t="s">
        <v>357</v>
      </c>
      <c r="BY11734" s="273" t="s">
        <v>1055</v>
      </c>
      <c r="BZ11734" s="273" t="s">
        <v>86</v>
      </c>
      <c r="CA11734" s="273" t="s">
        <v>87</v>
      </c>
      <c r="CB11734" s="273" t="s">
        <v>179</v>
      </c>
      <c r="CC11734" s="273" t="s">
        <v>180</v>
      </c>
      <c r="CD11734" s="282">
        <v>1</v>
      </c>
      <c r="CE11734" s="274">
        <v>44927</v>
      </c>
      <c r="CG11734" s="273" t="s">
        <v>181</v>
      </c>
      <c r="CI11734" s="273" t="s">
        <v>181</v>
      </c>
      <c r="CJ11734" s="273" t="s">
        <v>1834</v>
      </c>
      <c r="CM11734" s="273" t="s">
        <v>73</v>
      </c>
      <c r="CN11734" s="273">
        <v>1</v>
      </c>
    </row>
    <row r="11735" spans="74:92">
      <c r="BV11735" s="273" t="s">
        <v>83</v>
      </c>
      <c r="BW11735" s="273" t="s">
        <v>75</v>
      </c>
      <c r="BX11735" s="273" t="s">
        <v>357</v>
      </c>
      <c r="BY11735" s="273" t="s">
        <v>1055</v>
      </c>
      <c r="BZ11735" s="273" t="s">
        <v>167</v>
      </c>
      <c r="CA11735" s="273" t="s">
        <v>168</v>
      </c>
      <c r="CB11735" s="273" t="s">
        <v>313</v>
      </c>
      <c r="CC11735" s="273" t="s">
        <v>314</v>
      </c>
      <c r="CD11735" s="282">
        <v>14</v>
      </c>
      <c r="CE11735" s="274">
        <v>44927</v>
      </c>
      <c r="CF11735" s="273">
        <v>0</v>
      </c>
      <c r="CG11735" s="273" t="s">
        <v>90</v>
      </c>
      <c r="CH11735" s="273">
        <v>0</v>
      </c>
      <c r="CI11735" s="273" t="s">
        <v>80</v>
      </c>
      <c r="CM11735" s="273" t="s">
        <v>73</v>
      </c>
      <c r="CN11735" s="273">
        <v>1</v>
      </c>
    </row>
    <row r="11736" spans="74:92">
      <c r="BV11736" s="273" t="s">
        <v>83</v>
      </c>
      <c r="BW11736" s="273" t="s">
        <v>75</v>
      </c>
      <c r="BX11736" s="273" t="s">
        <v>357</v>
      </c>
      <c r="BY11736" s="273" t="s">
        <v>1055</v>
      </c>
      <c r="BZ11736" s="273" t="s">
        <v>167</v>
      </c>
      <c r="CA11736" s="273" t="s">
        <v>168</v>
      </c>
      <c r="CB11736" s="273" t="s">
        <v>353</v>
      </c>
      <c r="CC11736" s="273" t="s">
        <v>354</v>
      </c>
      <c r="CD11736" s="282">
        <v>13</v>
      </c>
      <c r="CE11736" s="274">
        <v>44927</v>
      </c>
      <c r="CF11736" s="273">
        <v>0</v>
      </c>
      <c r="CG11736" s="273" t="s">
        <v>90</v>
      </c>
      <c r="CH11736" s="273">
        <v>0</v>
      </c>
      <c r="CI11736" s="273" t="s">
        <v>80</v>
      </c>
      <c r="CM11736" s="273" t="s">
        <v>73</v>
      </c>
      <c r="CN11736" s="273">
        <v>1</v>
      </c>
    </row>
    <row r="11737" spans="74:92">
      <c r="BV11737" s="273" t="s">
        <v>83</v>
      </c>
      <c r="BW11737" s="273" t="s">
        <v>75</v>
      </c>
      <c r="BX11737" s="273" t="s">
        <v>357</v>
      </c>
      <c r="BY11737" s="273" t="s">
        <v>1055</v>
      </c>
      <c r="BZ11737" s="273" t="s">
        <v>167</v>
      </c>
      <c r="CA11737" s="273" t="s">
        <v>168</v>
      </c>
      <c r="CB11737" s="273" t="s">
        <v>169</v>
      </c>
      <c r="CC11737" s="273" t="s">
        <v>170</v>
      </c>
      <c r="CD11737" s="282">
        <v>12</v>
      </c>
      <c r="CE11737" s="274">
        <v>44927</v>
      </c>
      <c r="CF11737" s="273">
        <v>0</v>
      </c>
      <c r="CG11737" s="273" t="s">
        <v>90</v>
      </c>
      <c r="CH11737" s="273">
        <v>0</v>
      </c>
      <c r="CI11737" s="273" t="s">
        <v>80</v>
      </c>
      <c r="CM11737" s="273" t="s">
        <v>73</v>
      </c>
      <c r="CN11737" s="273">
        <v>1</v>
      </c>
    </row>
    <row r="11738" spans="74:92">
      <c r="BV11738" s="273" t="s">
        <v>83</v>
      </c>
      <c r="BW11738" s="273" t="s">
        <v>75</v>
      </c>
      <c r="BX11738" s="273" t="s">
        <v>357</v>
      </c>
      <c r="BY11738" s="273" t="s">
        <v>1055</v>
      </c>
      <c r="BZ11738" s="273" t="s">
        <v>151</v>
      </c>
      <c r="CA11738" s="273" t="s">
        <v>152</v>
      </c>
      <c r="CB11738" s="273" t="s">
        <v>161</v>
      </c>
      <c r="CC11738" s="273" t="s">
        <v>162</v>
      </c>
      <c r="CD11738" s="282">
        <v>11</v>
      </c>
      <c r="CE11738" s="274">
        <v>44927</v>
      </c>
      <c r="CF11738" s="273">
        <v>0</v>
      </c>
      <c r="CG11738" s="273" t="s">
        <v>90</v>
      </c>
      <c r="CH11738" s="273">
        <v>0</v>
      </c>
      <c r="CI11738" s="273" t="s">
        <v>80</v>
      </c>
      <c r="CM11738" s="273" t="s">
        <v>73</v>
      </c>
      <c r="CN11738" s="273">
        <v>1</v>
      </c>
    </row>
    <row r="11739" spans="74:92">
      <c r="BV11739" s="273" t="s">
        <v>83</v>
      </c>
      <c r="BW11739" s="273" t="s">
        <v>75</v>
      </c>
      <c r="BX11739" s="273" t="s">
        <v>357</v>
      </c>
      <c r="BY11739" s="273" t="s">
        <v>1055</v>
      </c>
      <c r="BZ11739" s="273" t="s">
        <v>151</v>
      </c>
      <c r="CA11739" s="273" t="s">
        <v>152</v>
      </c>
      <c r="CB11739" s="273" t="s">
        <v>153</v>
      </c>
      <c r="CC11739" s="273" t="s">
        <v>154</v>
      </c>
      <c r="CD11739" s="282">
        <v>10</v>
      </c>
      <c r="CE11739" s="274">
        <v>44927</v>
      </c>
      <c r="CF11739" s="273">
        <v>0</v>
      </c>
      <c r="CG11739" s="273" t="s">
        <v>90</v>
      </c>
      <c r="CH11739" s="273">
        <v>0</v>
      </c>
      <c r="CI11739" s="273" t="s">
        <v>80</v>
      </c>
      <c r="CM11739" s="273" t="s">
        <v>73</v>
      </c>
      <c r="CN11739" s="273">
        <v>1</v>
      </c>
    </row>
    <row r="11740" spans="74:92">
      <c r="BV11740" s="273" t="s">
        <v>83</v>
      </c>
      <c r="BW11740" s="273" t="s">
        <v>75</v>
      </c>
      <c r="BX11740" s="273" t="s">
        <v>357</v>
      </c>
      <c r="BY11740" s="273" t="s">
        <v>1055</v>
      </c>
      <c r="BZ11740" s="273" t="s">
        <v>138</v>
      </c>
      <c r="CA11740" s="273" t="s">
        <v>139</v>
      </c>
      <c r="CB11740" s="273" t="s">
        <v>140</v>
      </c>
      <c r="CC11740" s="273" t="s">
        <v>141</v>
      </c>
      <c r="CD11740" s="282">
        <v>9</v>
      </c>
      <c r="CE11740" s="274">
        <v>44927</v>
      </c>
      <c r="CF11740" s="273">
        <v>0</v>
      </c>
      <c r="CG11740" s="273" t="s">
        <v>90</v>
      </c>
      <c r="CH11740" s="273">
        <v>0</v>
      </c>
      <c r="CI11740" s="273" t="s">
        <v>80</v>
      </c>
      <c r="CM11740" s="273" t="s">
        <v>73</v>
      </c>
      <c r="CN11740" s="273">
        <v>1</v>
      </c>
    </row>
    <row r="11741" spans="74:92">
      <c r="BV11741" s="273" t="s">
        <v>83</v>
      </c>
      <c r="BW11741" s="273" t="s">
        <v>75</v>
      </c>
      <c r="BX11741" s="273" t="s">
        <v>357</v>
      </c>
      <c r="BY11741" s="273" t="s">
        <v>1055</v>
      </c>
      <c r="BZ11741" s="273" t="s">
        <v>126</v>
      </c>
      <c r="CA11741" s="273" t="s">
        <v>127</v>
      </c>
      <c r="CB11741" s="273" t="s">
        <v>133</v>
      </c>
      <c r="CC11741" s="273" t="s">
        <v>134</v>
      </c>
      <c r="CD11741" s="282">
        <v>7</v>
      </c>
      <c r="CE11741" s="274">
        <v>44927</v>
      </c>
      <c r="CI11741" s="273" t="s">
        <v>104</v>
      </c>
      <c r="CM11741" s="273" t="s">
        <v>73</v>
      </c>
      <c r="CN11741" s="273">
        <v>1</v>
      </c>
    </row>
    <row r="11742" spans="74:92">
      <c r="BV11742" s="273" t="s">
        <v>83</v>
      </c>
      <c r="BW11742" s="273" t="s">
        <v>75</v>
      </c>
      <c r="BX11742" s="273" t="s">
        <v>357</v>
      </c>
      <c r="BY11742" s="273" t="s">
        <v>1055</v>
      </c>
      <c r="BZ11742" s="273" t="s">
        <v>126</v>
      </c>
      <c r="CA11742" s="273" t="s">
        <v>127</v>
      </c>
      <c r="CB11742" s="273" t="s">
        <v>128</v>
      </c>
      <c r="CC11742" s="273" t="s">
        <v>129</v>
      </c>
      <c r="CD11742" s="282">
        <v>6</v>
      </c>
      <c r="CE11742" s="274">
        <v>44927</v>
      </c>
      <c r="CI11742" s="273" t="s">
        <v>80</v>
      </c>
      <c r="CM11742" s="273" t="s">
        <v>73</v>
      </c>
      <c r="CN11742" s="273">
        <v>1</v>
      </c>
    </row>
    <row r="11743" spans="74:92">
      <c r="BV11743" s="273" t="s">
        <v>83</v>
      </c>
      <c r="BW11743" s="273" t="s">
        <v>75</v>
      </c>
      <c r="BX11743" s="273" t="s">
        <v>357</v>
      </c>
      <c r="BY11743" s="273" t="s">
        <v>1055</v>
      </c>
      <c r="BZ11743" s="273" t="s">
        <v>110</v>
      </c>
      <c r="CA11743" s="273" t="s">
        <v>111</v>
      </c>
      <c r="CB11743" s="273" t="s">
        <v>112</v>
      </c>
      <c r="CC11743" s="273" t="s">
        <v>113</v>
      </c>
      <c r="CD11743" s="282">
        <v>4</v>
      </c>
      <c r="CE11743" s="274">
        <v>44927</v>
      </c>
      <c r="CI11743" s="273" t="s">
        <v>80</v>
      </c>
      <c r="CM11743" s="273" t="s">
        <v>73</v>
      </c>
      <c r="CN11743" s="273">
        <v>1</v>
      </c>
    </row>
    <row r="11744" spans="74:92">
      <c r="BV11744" s="273" t="s">
        <v>83</v>
      </c>
      <c r="BW11744" s="273" t="s">
        <v>75</v>
      </c>
      <c r="BX11744" s="273" t="s">
        <v>357</v>
      </c>
      <c r="BY11744" s="273" t="s">
        <v>1055</v>
      </c>
      <c r="BZ11744" s="273" t="s">
        <v>110</v>
      </c>
      <c r="CA11744" s="273" t="s">
        <v>111</v>
      </c>
      <c r="CB11744" s="273" t="s">
        <v>117</v>
      </c>
      <c r="CC11744" s="273" t="s">
        <v>118</v>
      </c>
      <c r="CD11744" s="282">
        <v>5</v>
      </c>
      <c r="CE11744" s="274">
        <v>44927</v>
      </c>
      <c r="CI11744" s="273" t="s">
        <v>104</v>
      </c>
      <c r="CM11744" s="273" t="s">
        <v>73</v>
      </c>
      <c r="CN11744" s="273">
        <v>1</v>
      </c>
    </row>
    <row r="11745" spans="74:92">
      <c r="BV11745" s="273" t="s">
        <v>83</v>
      </c>
      <c r="BW11745" s="273" t="s">
        <v>75</v>
      </c>
      <c r="BX11745" s="273" t="s">
        <v>357</v>
      </c>
      <c r="BY11745" s="273" t="s">
        <v>1055</v>
      </c>
      <c r="BZ11745" s="273" t="s">
        <v>86</v>
      </c>
      <c r="CA11745" s="273" t="s">
        <v>87</v>
      </c>
      <c r="CB11745" s="273" t="s">
        <v>88</v>
      </c>
      <c r="CC11745" s="273" t="s">
        <v>89</v>
      </c>
      <c r="CD11745" s="282">
        <v>3</v>
      </c>
      <c r="CE11745" s="274">
        <v>44927</v>
      </c>
      <c r="CF11745" s="273">
        <v>91</v>
      </c>
      <c r="CG11745" s="273" t="s">
        <v>90</v>
      </c>
      <c r="CH11745" s="273">
        <v>91</v>
      </c>
      <c r="CI11745" s="273" t="s">
        <v>80</v>
      </c>
      <c r="CM11745" s="273" t="s">
        <v>73</v>
      </c>
      <c r="CN11745" s="273">
        <v>1</v>
      </c>
    </row>
    <row r="11746" spans="74:92">
      <c r="BV11746" s="273" t="s">
        <v>83</v>
      </c>
      <c r="BW11746" s="273" t="s">
        <v>75</v>
      </c>
      <c r="BX11746" s="273" t="s">
        <v>357</v>
      </c>
      <c r="BY11746" s="273" t="s">
        <v>1055</v>
      </c>
      <c r="BZ11746" s="273" t="s">
        <v>86</v>
      </c>
      <c r="CA11746" s="273" t="s">
        <v>87</v>
      </c>
      <c r="CB11746" s="273" t="s">
        <v>101</v>
      </c>
      <c r="CC11746" s="273" t="s">
        <v>102</v>
      </c>
      <c r="CD11746" s="282">
        <v>4</v>
      </c>
      <c r="CE11746" s="274">
        <v>44927</v>
      </c>
      <c r="CF11746" s="273">
        <v>400.4</v>
      </c>
      <c r="CG11746" s="273" t="s">
        <v>1495</v>
      </c>
      <c r="CH11746" s="273">
        <v>57.557499999999997</v>
      </c>
      <c r="CI11746" s="273" t="s">
        <v>104</v>
      </c>
      <c r="CM11746" s="273" t="s">
        <v>73</v>
      </c>
      <c r="CN11746" s="273">
        <v>1</v>
      </c>
    </row>
    <row r="11747" spans="74:92">
      <c r="BV11747" s="273" t="s">
        <v>64</v>
      </c>
      <c r="BW11747" s="273" t="s">
        <v>287</v>
      </c>
      <c r="BX11747" s="273" t="s">
        <v>288</v>
      </c>
      <c r="BY11747" s="273" t="s">
        <v>1060</v>
      </c>
      <c r="BZ11747" s="273" t="s">
        <v>86</v>
      </c>
      <c r="CA11747" s="273" t="s">
        <v>87</v>
      </c>
      <c r="CB11747" s="273" t="s">
        <v>101</v>
      </c>
      <c r="CC11747" s="273" t="s">
        <v>102</v>
      </c>
      <c r="CD11747" s="282">
        <v>4</v>
      </c>
      <c r="CE11747" s="274">
        <v>44927</v>
      </c>
      <c r="CF11747" s="273">
        <v>4028.92</v>
      </c>
      <c r="CG11747" s="273" t="s">
        <v>2298</v>
      </c>
      <c r="CH11747" s="273">
        <v>4292.6128140000001</v>
      </c>
      <c r="CI11747" s="273" t="s">
        <v>104</v>
      </c>
      <c r="CM11747" s="273" t="s">
        <v>73</v>
      </c>
      <c r="CN11747" s="273">
        <v>1</v>
      </c>
    </row>
    <row r="11748" spans="74:92">
      <c r="BV11748" s="273" t="s">
        <v>64</v>
      </c>
      <c r="BW11748" s="273" t="s">
        <v>287</v>
      </c>
      <c r="BX11748" s="273" t="s">
        <v>288</v>
      </c>
      <c r="BY11748" s="273" t="s">
        <v>1060</v>
      </c>
      <c r="BZ11748" s="273" t="s">
        <v>86</v>
      </c>
      <c r="CA11748" s="273" t="s">
        <v>87</v>
      </c>
      <c r="CB11748" s="273" t="s">
        <v>88</v>
      </c>
      <c r="CC11748" s="273" t="s">
        <v>89</v>
      </c>
      <c r="CD11748" s="282">
        <v>3</v>
      </c>
      <c r="CE11748" s="274">
        <v>44927</v>
      </c>
      <c r="CF11748" s="273">
        <v>921</v>
      </c>
      <c r="CG11748" s="273" t="s">
        <v>80</v>
      </c>
      <c r="CH11748" s="273">
        <v>921</v>
      </c>
      <c r="CI11748" s="273" t="s">
        <v>80</v>
      </c>
      <c r="CM11748" s="273" t="s">
        <v>73</v>
      </c>
      <c r="CN11748" s="273">
        <v>1</v>
      </c>
    </row>
    <row r="11749" spans="74:92">
      <c r="BV11749" s="273" t="s">
        <v>64</v>
      </c>
      <c r="BW11749" s="273" t="s">
        <v>287</v>
      </c>
      <c r="BX11749" s="273" t="s">
        <v>288</v>
      </c>
      <c r="BY11749" s="273" t="s">
        <v>1060</v>
      </c>
      <c r="BZ11749" s="273" t="s">
        <v>110</v>
      </c>
      <c r="CA11749" s="273" t="s">
        <v>111</v>
      </c>
      <c r="CB11749" s="273" t="s">
        <v>117</v>
      </c>
      <c r="CC11749" s="273" t="s">
        <v>118</v>
      </c>
      <c r="CD11749" s="282">
        <v>5</v>
      </c>
      <c r="CE11749" s="274">
        <v>44927</v>
      </c>
      <c r="CI11749" s="273" t="s">
        <v>104</v>
      </c>
      <c r="CM11749" s="273" t="s">
        <v>73</v>
      </c>
      <c r="CN11749" s="273">
        <v>1</v>
      </c>
    </row>
    <row r="11750" spans="74:92">
      <c r="BV11750" s="273" t="s">
        <v>64</v>
      </c>
      <c r="BW11750" s="273" t="s">
        <v>287</v>
      </c>
      <c r="BX11750" s="273" t="s">
        <v>288</v>
      </c>
      <c r="BY11750" s="273" t="s">
        <v>1060</v>
      </c>
      <c r="BZ11750" s="273" t="s">
        <v>110</v>
      </c>
      <c r="CA11750" s="273" t="s">
        <v>111</v>
      </c>
      <c r="CB11750" s="273" t="s">
        <v>112</v>
      </c>
      <c r="CC11750" s="273" t="s">
        <v>113</v>
      </c>
      <c r="CD11750" s="282">
        <v>4</v>
      </c>
      <c r="CE11750" s="274">
        <v>44927</v>
      </c>
      <c r="CI11750" s="273" t="s">
        <v>80</v>
      </c>
      <c r="CM11750" s="273" t="s">
        <v>73</v>
      </c>
      <c r="CN11750" s="273">
        <v>1</v>
      </c>
    </row>
    <row r="11751" spans="74:92">
      <c r="BV11751" s="273" t="s">
        <v>64</v>
      </c>
      <c r="BW11751" s="273" t="s">
        <v>287</v>
      </c>
      <c r="BX11751" s="273" t="s">
        <v>288</v>
      </c>
      <c r="BY11751" s="273" t="s">
        <v>1060</v>
      </c>
      <c r="BZ11751" s="273" t="s">
        <v>126</v>
      </c>
      <c r="CA11751" s="273" t="s">
        <v>127</v>
      </c>
      <c r="CB11751" s="273" t="s">
        <v>128</v>
      </c>
      <c r="CC11751" s="273" t="s">
        <v>129</v>
      </c>
      <c r="CD11751" s="282">
        <v>6</v>
      </c>
      <c r="CE11751" s="274">
        <v>44927</v>
      </c>
      <c r="CI11751" s="273" t="s">
        <v>80</v>
      </c>
      <c r="CM11751" s="273" t="s">
        <v>73</v>
      </c>
      <c r="CN11751" s="273">
        <v>1</v>
      </c>
    </row>
    <row r="11752" spans="74:92">
      <c r="BV11752" s="273" t="s">
        <v>64</v>
      </c>
      <c r="BW11752" s="273" t="s">
        <v>287</v>
      </c>
      <c r="BX11752" s="273" t="s">
        <v>288</v>
      </c>
      <c r="BY11752" s="273" t="s">
        <v>1060</v>
      </c>
      <c r="BZ11752" s="273" t="s">
        <v>126</v>
      </c>
      <c r="CA11752" s="273" t="s">
        <v>127</v>
      </c>
      <c r="CB11752" s="273" t="s">
        <v>133</v>
      </c>
      <c r="CC11752" s="273" t="s">
        <v>134</v>
      </c>
      <c r="CD11752" s="282">
        <v>7</v>
      </c>
      <c r="CE11752" s="274">
        <v>44927</v>
      </c>
      <c r="CI11752" s="273" t="s">
        <v>104</v>
      </c>
      <c r="CM11752" s="273" t="s">
        <v>73</v>
      </c>
      <c r="CN11752" s="273">
        <v>1</v>
      </c>
    </row>
    <row r="11753" spans="74:92">
      <c r="BV11753" s="273" t="s">
        <v>64</v>
      </c>
      <c r="BW11753" s="273" t="s">
        <v>287</v>
      </c>
      <c r="BX11753" s="273" t="s">
        <v>288</v>
      </c>
      <c r="BY11753" s="273" t="s">
        <v>1060</v>
      </c>
      <c r="BZ11753" s="273" t="s">
        <v>138</v>
      </c>
      <c r="CA11753" s="273" t="s">
        <v>139</v>
      </c>
      <c r="CB11753" s="273" t="s">
        <v>140</v>
      </c>
      <c r="CC11753" s="273" t="s">
        <v>141</v>
      </c>
      <c r="CD11753" s="282">
        <v>9</v>
      </c>
      <c r="CE11753" s="274">
        <v>44927</v>
      </c>
      <c r="CF11753" s="273">
        <v>0</v>
      </c>
      <c r="CG11753" s="273" t="s">
        <v>80</v>
      </c>
      <c r="CH11753" s="273">
        <v>0</v>
      </c>
      <c r="CI11753" s="273" t="s">
        <v>80</v>
      </c>
      <c r="CM11753" s="273" t="s">
        <v>73</v>
      </c>
      <c r="CN11753" s="273">
        <v>1</v>
      </c>
    </row>
    <row r="11754" spans="74:92">
      <c r="BV11754" s="273" t="s">
        <v>64</v>
      </c>
      <c r="BW11754" s="273" t="s">
        <v>287</v>
      </c>
      <c r="BX11754" s="273" t="s">
        <v>288</v>
      </c>
      <c r="BY11754" s="273" t="s">
        <v>1060</v>
      </c>
      <c r="BZ11754" s="273" t="s">
        <v>151</v>
      </c>
      <c r="CA11754" s="273" t="s">
        <v>152</v>
      </c>
      <c r="CB11754" s="273" t="s">
        <v>153</v>
      </c>
      <c r="CC11754" s="273" t="s">
        <v>154</v>
      </c>
      <c r="CD11754" s="282">
        <v>10</v>
      </c>
      <c r="CE11754" s="274">
        <v>44927</v>
      </c>
      <c r="CF11754" s="273">
        <v>0</v>
      </c>
      <c r="CG11754" s="273" t="s">
        <v>80</v>
      </c>
      <c r="CH11754" s="273">
        <v>0</v>
      </c>
      <c r="CI11754" s="273" t="s">
        <v>80</v>
      </c>
      <c r="CM11754" s="273" t="s">
        <v>73</v>
      </c>
      <c r="CN11754" s="273">
        <v>1</v>
      </c>
    </row>
    <row r="11755" spans="74:92">
      <c r="BV11755" s="273" t="s">
        <v>64</v>
      </c>
      <c r="BW11755" s="273" t="s">
        <v>287</v>
      </c>
      <c r="BX11755" s="273" t="s">
        <v>288</v>
      </c>
      <c r="BY11755" s="273" t="s">
        <v>1060</v>
      </c>
      <c r="BZ11755" s="273" t="s">
        <v>151</v>
      </c>
      <c r="CA11755" s="273" t="s">
        <v>152</v>
      </c>
      <c r="CB11755" s="273" t="s">
        <v>161</v>
      </c>
      <c r="CC11755" s="273" t="s">
        <v>162</v>
      </c>
      <c r="CD11755" s="282">
        <v>11</v>
      </c>
      <c r="CE11755" s="274">
        <v>44927</v>
      </c>
      <c r="CF11755" s="273">
        <v>0</v>
      </c>
      <c r="CG11755" s="273" t="s">
        <v>80</v>
      </c>
      <c r="CH11755" s="273">
        <v>0</v>
      </c>
      <c r="CI11755" s="273" t="s">
        <v>80</v>
      </c>
      <c r="CM11755" s="273" t="s">
        <v>73</v>
      </c>
      <c r="CN11755" s="273">
        <v>1</v>
      </c>
    </row>
    <row r="11756" spans="74:92">
      <c r="BV11756" s="273" t="s">
        <v>64</v>
      </c>
      <c r="BW11756" s="273" t="s">
        <v>287</v>
      </c>
      <c r="BX11756" s="273" t="s">
        <v>288</v>
      </c>
      <c r="BY11756" s="273" t="s">
        <v>1060</v>
      </c>
      <c r="BZ11756" s="273" t="s">
        <v>167</v>
      </c>
      <c r="CA11756" s="273" t="s">
        <v>168</v>
      </c>
      <c r="CB11756" s="273" t="s">
        <v>169</v>
      </c>
      <c r="CC11756" s="273" t="s">
        <v>170</v>
      </c>
      <c r="CD11756" s="282">
        <v>12</v>
      </c>
      <c r="CE11756" s="274">
        <v>44927</v>
      </c>
      <c r="CF11756" s="273">
        <v>0</v>
      </c>
      <c r="CG11756" s="273" t="s">
        <v>80</v>
      </c>
      <c r="CH11756" s="273">
        <v>0</v>
      </c>
      <c r="CI11756" s="273" t="s">
        <v>80</v>
      </c>
      <c r="CM11756" s="273" t="s">
        <v>73</v>
      </c>
      <c r="CN11756" s="273">
        <v>1</v>
      </c>
    </row>
    <row r="11757" spans="74:92">
      <c r="BV11757" s="273" t="s">
        <v>64</v>
      </c>
      <c r="BW11757" s="273" t="s">
        <v>287</v>
      </c>
      <c r="BX11757" s="273" t="s">
        <v>288</v>
      </c>
      <c r="BY11757" s="273" t="s">
        <v>1060</v>
      </c>
      <c r="BZ11757" s="273" t="s">
        <v>167</v>
      </c>
      <c r="CA11757" s="273" t="s">
        <v>168</v>
      </c>
      <c r="CB11757" s="273" t="s">
        <v>353</v>
      </c>
      <c r="CC11757" s="273" t="s">
        <v>354</v>
      </c>
      <c r="CD11757" s="282">
        <v>13</v>
      </c>
      <c r="CE11757" s="274">
        <v>44927</v>
      </c>
      <c r="CF11757" s="273">
        <v>0</v>
      </c>
      <c r="CG11757" s="273" t="s">
        <v>80</v>
      </c>
      <c r="CH11757" s="273">
        <v>0</v>
      </c>
      <c r="CI11757" s="273" t="s">
        <v>80</v>
      </c>
      <c r="CM11757" s="273" t="s">
        <v>73</v>
      </c>
      <c r="CN11757" s="273">
        <v>1</v>
      </c>
    </row>
    <row r="11758" spans="74:92">
      <c r="BV11758" s="273" t="s">
        <v>64</v>
      </c>
      <c r="BW11758" s="273" t="s">
        <v>287</v>
      </c>
      <c r="BX11758" s="273" t="s">
        <v>288</v>
      </c>
      <c r="BY11758" s="273" t="s">
        <v>1060</v>
      </c>
      <c r="BZ11758" s="273" t="s">
        <v>167</v>
      </c>
      <c r="CA11758" s="273" t="s">
        <v>168</v>
      </c>
      <c r="CB11758" s="273" t="s">
        <v>313</v>
      </c>
      <c r="CC11758" s="273" t="s">
        <v>314</v>
      </c>
      <c r="CD11758" s="282">
        <v>14</v>
      </c>
      <c r="CE11758" s="274">
        <v>44927</v>
      </c>
      <c r="CF11758" s="273">
        <v>0</v>
      </c>
      <c r="CG11758" s="273" t="s">
        <v>80</v>
      </c>
      <c r="CH11758" s="273">
        <v>0</v>
      </c>
      <c r="CI11758" s="273" t="s">
        <v>80</v>
      </c>
      <c r="CM11758" s="273" t="s">
        <v>73</v>
      </c>
      <c r="CN11758" s="273">
        <v>1</v>
      </c>
    </row>
    <row r="11759" spans="74:92">
      <c r="BV11759" s="273" t="s">
        <v>64</v>
      </c>
      <c r="BW11759" s="273" t="s">
        <v>287</v>
      </c>
      <c r="BX11759" s="273" t="s">
        <v>288</v>
      </c>
      <c r="BY11759" s="273" t="s">
        <v>1060</v>
      </c>
      <c r="BZ11759" s="273" t="s">
        <v>86</v>
      </c>
      <c r="CA11759" s="273" t="s">
        <v>87</v>
      </c>
      <c r="CB11759" s="273" t="s">
        <v>179</v>
      </c>
      <c r="CC11759" s="273" t="s">
        <v>180</v>
      </c>
      <c r="CD11759" s="282">
        <v>1</v>
      </c>
      <c r="CE11759" s="274">
        <v>44927</v>
      </c>
      <c r="CG11759" s="273" t="s">
        <v>181</v>
      </c>
      <c r="CI11759" s="273" t="s">
        <v>181</v>
      </c>
      <c r="CJ11759" s="273" t="s">
        <v>1834</v>
      </c>
      <c r="CM11759" s="273" t="s">
        <v>73</v>
      </c>
      <c r="CN11759" s="273">
        <v>1</v>
      </c>
    </row>
    <row r="11760" spans="74:92">
      <c r="BV11760" s="273" t="s">
        <v>64</v>
      </c>
      <c r="BW11760" s="273" t="s">
        <v>287</v>
      </c>
      <c r="BX11760" s="273" t="s">
        <v>288</v>
      </c>
      <c r="BY11760" s="273" t="s">
        <v>1060</v>
      </c>
      <c r="BZ11760" s="273" t="s">
        <v>204</v>
      </c>
      <c r="CA11760" s="273" t="s">
        <v>205</v>
      </c>
      <c r="CB11760" s="273" t="s">
        <v>206</v>
      </c>
      <c r="CC11760" s="273" t="s">
        <v>207</v>
      </c>
      <c r="CD11760" s="282">
        <v>0</v>
      </c>
      <c r="CE11760" s="274">
        <v>44927</v>
      </c>
      <c r="CG11760" s="273" t="s">
        <v>181</v>
      </c>
      <c r="CI11760" s="273" t="s">
        <v>208</v>
      </c>
      <c r="CJ11760" s="273" t="s">
        <v>209</v>
      </c>
      <c r="CL11760" s="273" t="s">
        <v>2373</v>
      </c>
      <c r="CM11760" s="273" t="s">
        <v>73</v>
      </c>
      <c r="CN11760" s="273">
        <v>1</v>
      </c>
    </row>
    <row r="11761" spans="74:92">
      <c r="BV11761" s="273" t="s">
        <v>64</v>
      </c>
      <c r="BW11761" s="273" t="s">
        <v>287</v>
      </c>
      <c r="BX11761" s="273" t="s">
        <v>288</v>
      </c>
      <c r="BY11761" s="273" t="s">
        <v>1060</v>
      </c>
      <c r="BZ11761" s="273" t="s">
        <v>138</v>
      </c>
      <c r="CA11761" s="273" t="s">
        <v>139</v>
      </c>
      <c r="CB11761" s="273" t="s">
        <v>190</v>
      </c>
      <c r="CC11761" s="273" t="s">
        <v>191</v>
      </c>
      <c r="CD11761" s="282">
        <v>8</v>
      </c>
      <c r="CE11761" s="274">
        <v>44927</v>
      </c>
      <c r="CF11761" s="273">
        <v>0</v>
      </c>
      <c r="CG11761" s="273" t="s">
        <v>80</v>
      </c>
      <c r="CH11761" s="273">
        <v>0</v>
      </c>
      <c r="CI11761" s="273" t="s">
        <v>80</v>
      </c>
      <c r="CM11761" s="273" t="s">
        <v>73</v>
      </c>
      <c r="CN11761" s="273">
        <v>1</v>
      </c>
    </row>
    <row r="11762" spans="74:92">
      <c r="BV11762" s="273" t="s">
        <v>64</v>
      </c>
      <c r="BW11762" s="273" t="s">
        <v>287</v>
      </c>
      <c r="BX11762" s="273" t="s">
        <v>288</v>
      </c>
      <c r="BY11762" s="273" t="s">
        <v>1060</v>
      </c>
      <c r="BZ11762" s="273" t="s">
        <v>167</v>
      </c>
      <c r="CA11762" s="273" t="s">
        <v>168</v>
      </c>
      <c r="CB11762" s="273" t="s">
        <v>319</v>
      </c>
      <c r="CC11762" s="273" t="s">
        <v>320</v>
      </c>
      <c r="CD11762" s="282">
        <v>15</v>
      </c>
      <c r="CE11762" s="274">
        <v>44927</v>
      </c>
      <c r="CF11762" s="273">
        <v>0</v>
      </c>
      <c r="CG11762" s="273" t="s">
        <v>80</v>
      </c>
      <c r="CH11762" s="273">
        <v>0</v>
      </c>
      <c r="CI11762" s="273" t="s">
        <v>80</v>
      </c>
      <c r="CM11762" s="273" t="s">
        <v>73</v>
      </c>
      <c r="CN11762" s="273">
        <v>1</v>
      </c>
    </row>
    <row r="11763" spans="74:92">
      <c r="BV11763" s="273" t="s">
        <v>64</v>
      </c>
      <c r="BW11763" s="273" t="s">
        <v>287</v>
      </c>
      <c r="BX11763" s="273" t="s">
        <v>288</v>
      </c>
      <c r="BY11763" s="273" t="s">
        <v>1060</v>
      </c>
      <c r="BZ11763" s="273" t="s">
        <v>86</v>
      </c>
      <c r="CA11763" s="273" t="s">
        <v>87</v>
      </c>
      <c r="CB11763" s="273" t="s">
        <v>233</v>
      </c>
      <c r="CC11763" s="273" t="s">
        <v>234</v>
      </c>
      <c r="CD11763" s="282">
        <v>1</v>
      </c>
      <c r="CE11763" s="274">
        <v>44927</v>
      </c>
      <c r="CG11763" s="273" t="s">
        <v>181</v>
      </c>
      <c r="CI11763" s="273" t="s">
        <v>181</v>
      </c>
      <c r="CJ11763" s="273" t="s">
        <v>1837</v>
      </c>
      <c r="CM11763" s="273" t="s">
        <v>73</v>
      </c>
      <c r="CN11763" s="273">
        <v>1</v>
      </c>
    </row>
    <row r="11764" spans="74:92">
      <c r="BV11764" s="273" t="s">
        <v>64</v>
      </c>
      <c r="BW11764" s="273" t="s">
        <v>287</v>
      </c>
      <c r="BX11764" s="273" t="s">
        <v>288</v>
      </c>
      <c r="BY11764" s="273" t="s">
        <v>1060</v>
      </c>
      <c r="BZ11764" s="273" t="s">
        <v>86</v>
      </c>
      <c r="CA11764" s="273" t="s">
        <v>87</v>
      </c>
      <c r="CB11764" s="273" t="s">
        <v>217</v>
      </c>
      <c r="CC11764" s="273" t="s">
        <v>218</v>
      </c>
      <c r="CD11764" s="282">
        <v>2</v>
      </c>
      <c r="CE11764" s="274">
        <v>44927</v>
      </c>
      <c r="CG11764" s="273" t="s">
        <v>181</v>
      </c>
      <c r="CI11764" s="273" t="s">
        <v>181</v>
      </c>
      <c r="CJ11764" s="273" t="s">
        <v>1147</v>
      </c>
      <c r="CM11764" s="273" t="s">
        <v>73</v>
      </c>
      <c r="CN11764" s="273">
        <v>1</v>
      </c>
    </row>
    <row r="11765" spans="74:92">
      <c r="BV11765" s="273" t="s">
        <v>64</v>
      </c>
      <c r="BW11765" s="273" t="s">
        <v>287</v>
      </c>
      <c r="BX11765" s="273" t="s">
        <v>288</v>
      </c>
      <c r="BY11765" s="273" t="s">
        <v>1060</v>
      </c>
      <c r="BZ11765" s="273" t="s">
        <v>86</v>
      </c>
      <c r="CA11765" s="273" t="s">
        <v>87</v>
      </c>
      <c r="CB11765" s="273" t="s">
        <v>225</v>
      </c>
      <c r="CC11765" s="273" t="s">
        <v>226</v>
      </c>
      <c r="CD11765" s="282">
        <v>5</v>
      </c>
      <c r="CE11765" s="274">
        <v>44927</v>
      </c>
      <c r="CF11765" s="273">
        <v>921</v>
      </c>
      <c r="CG11765" s="273" t="s">
        <v>80</v>
      </c>
      <c r="CH11765" s="273">
        <v>921</v>
      </c>
      <c r="CI11765" s="273" t="s">
        <v>80</v>
      </c>
      <c r="CM11765" s="273" t="s">
        <v>73</v>
      </c>
      <c r="CN11765" s="273">
        <v>1</v>
      </c>
    </row>
    <row r="11766" spans="74:92">
      <c r="BV11766" s="273" t="s">
        <v>64</v>
      </c>
      <c r="BW11766" s="273" t="s">
        <v>287</v>
      </c>
      <c r="BX11766" s="273" t="s">
        <v>288</v>
      </c>
      <c r="BY11766" s="273" t="s">
        <v>1062</v>
      </c>
      <c r="BZ11766" s="273" t="s">
        <v>86</v>
      </c>
      <c r="CA11766" s="273" t="s">
        <v>87</v>
      </c>
      <c r="CB11766" s="273" t="s">
        <v>225</v>
      </c>
      <c r="CC11766" s="273" t="s">
        <v>226</v>
      </c>
      <c r="CD11766" s="282">
        <v>5</v>
      </c>
      <c r="CE11766" s="274">
        <v>44927</v>
      </c>
      <c r="CF11766" s="273">
        <v>82</v>
      </c>
      <c r="CG11766" s="273" t="s">
        <v>80</v>
      </c>
      <c r="CH11766" s="273">
        <v>82</v>
      </c>
      <c r="CI11766" s="273" t="s">
        <v>80</v>
      </c>
      <c r="CM11766" s="273" t="s">
        <v>73</v>
      </c>
      <c r="CN11766" s="273">
        <v>1</v>
      </c>
    </row>
    <row r="11767" spans="74:92">
      <c r="BV11767" s="273" t="s">
        <v>64</v>
      </c>
      <c r="BW11767" s="273" t="s">
        <v>287</v>
      </c>
      <c r="BX11767" s="273" t="s">
        <v>288</v>
      </c>
      <c r="BY11767" s="273" t="s">
        <v>1062</v>
      </c>
      <c r="BZ11767" s="273" t="s">
        <v>86</v>
      </c>
      <c r="CA11767" s="273" t="s">
        <v>87</v>
      </c>
      <c r="CB11767" s="273" t="s">
        <v>217</v>
      </c>
      <c r="CC11767" s="273" t="s">
        <v>218</v>
      </c>
      <c r="CD11767" s="282">
        <v>2</v>
      </c>
      <c r="CE11767" s="274">
        <v>44927</v>
      </c>
      <c r="CG11767" s="273" t="s">
        <v>181</v>
      </c>
      <c r="CI11767" s="273" t="s">
        <v>181</v>
      </c>
      <c r="CJ11767" s="273" t="s">
        <v>1144</v>
      </c>
      <c r="CM11767" s="273" t="s">
        <v>73</v>
      </c>
      <c r="CN11767" s="273">
        <v>1</v>
      </c>
    </row>
    <row r="11768" spans="74:92">
      <c r="BV11768" s="273" t="s">
        <v>64</v>
      </c>
      <c r="BW11768" s="273" t="s">
        <v>287</v>
      </c>
      <c r="BX11768" s="273" t="s">
        <v>288</v>
      </c>
      <c r="BY11768" s="273" t="s">
        <v>1062</v>
      </c>
      <c r="BZ11768" s="273" t="s">
        <v>86</v>
      </c>
      <c r="CA11768" s="273" t="s">
        <v>87</v>
      </c>
      <c r="CB11768" s="273" t="s">
        <v>233</v>
      </c>
      <c r="CC11768" s="273" t="s">
        <v>234</v>
      </c>
      <c r="CD11768" s="282">
        <v>1</v>
      </c>
      <c r="CE11768" s="274">
        <v>44927</v>
      </c>
      <c r="CG11768" s="273" t="s">
        <v>181</v>
      </c>
      <c r="CI11768" s="273" t="s">
        <v>181</v>
      </c>
      <c r="CJ11768" s="273" t="s">
        <v>1837</v>
      </c>
      <c r="CM11768" s="273" t="s">
        <v>73</v>
      </c>
      <c r="CN11768" s="273">
        <v>1</v>
      </c>
    </row>
    <row r="11769" spans="74:92">
      <c r="BV11769" s="273" t="s">
        <v>64</v>
      </c>
      <c r="BW11769" s="273" t="s">
        <v>287</v>
      </c>
      <c r="BX11769" s="273" t="s">
        <v>288</v>
      </c>
      <c r="BY11769" s="273" t="s">
        <v>1062</v>
      </c>
      <c r="BZ11769" s="273" t="s">
        <v>167</v>
      </c>
      <c r="CA11769" s="273" t="s">
        <v>168</v>
      </c>
      <c r="CB11769" s="273" t="s">
        <v>319</v>
      </c>
      <c r="CC11769" s="273" t="s">
        <v>320</v>
      </c>
      <c r="CD11769" s="282">
        <v>15</v>
      </c>
      <c r="CE11769" s="274">
        <v>44927</v>
      </c>
      <c r="CF11769" s="273">
        <v>0</v>
      </c>
      <c r="CG11769" s="273" t="s">
        <v>80</v>
      </c>
      <c r="CH11769" s="273">
        <v>0</v>
      </c>
      <c r="CI11769" s="273" t="s">
        <v>80</v>
      </c>
      <c r="CM11769" s="273" t="s">
        <v>73</v>
      </c>
      <c r="CN11769" s="273">
        <v>1</v>
      </c>
    </row>
    <row r="11770" spans="74:92">
      <c r="BV11770" s="273" t="s">
        <v>64</v>
      </c>
      <c r="BW11770" s="273" t="s">
        <v>287</v>
      </c>
      <c r="BX11770" s="273" t="s">
        <v>288</v>
      </c>
      <c r="BY11770" s="273" t="s">
        <v>1062</v>
      </c>
      <c r="BZ11770" s="273" t="s">
        <v>138</v>
      </c>
      <c r="CA11770" s="273" t="s">
        <v>139</v>
      </c>
      <c r="CB11770" s="273" t="s">
        <v>190</v>
      </c>
      <c r="CC11770" s="273" t="s">
        <v>191</v>
      </c>
      <c r="CD11770" s="282">
        <v>8</v>
      </c>
      <c r="CE11770" s="274">
        <v>44927</v>
      </c>
      <c r="CF11770" s="273">
        <v>0</v>
      </c>
      <c r="CG11770" s="273" t="s">
        <v>80</v>
      </c>
      <c r="CH11770" s="273">
        <v>0</v>
      </c>
      <c r="CI11770" s="273" t="s">
        <v>80</v>
      </c>
      <c r="CM11770" s="273" t="s">
        <v>73</v>
      </c>
      <c r="CN11770" s="273">
        <v>1</v>
      </c>
    </row>
    <row r="11771" spans="74:92">
      <c r="BV11771" s="273" t="s">
        <v>64</v>
      </c>
      <c r="BW11771" s="273" t="s">
        <v>287</v>
      </c>
      <c r="BX11771" s="273" t="s">
        <v>288</v>
      </c>
      <c r="BY11771" s="273" t="s">
        <v>1062</v>
      </c>
      <c r="BZ11771" s="273" t="s">
        <v>204</v>
      </c>
      <c r="CA11771" s="273" t="s">
        <v>205</v>
      </c>
      <c r="CB11771" s="273" t="s">
        <v>206</v>
      </c>
      <c r="CC11771" s="273" t="s">
        <v>207</v>
      </c>
      <c r="CD11771" s="282">
        <v>0</v>
      </c>
      <c r="CE11771" s="274">
        <v>44927</v>
      </c>
      <c r="CG11771" s="273" t="s">
        <v>181</v>
      </c>
      <c r="CI11771" s="273" t="s">
        <v>208</v>
      </c>
      <c r="CJ11771" s="273" t="s">
        <v>209</v>
      </c>
      <c r="CL11771" s="273" t="s">
        <v>2373</v>
      </c>
      <c r="CM11771" s="273" t="s">
        <v>73</v>
      </c>
      <c r="CN11771" s="273">
        <v>1</v>
      </c>
    </row>
    <row r="11772" spans="74:92">
      <c r="BV11772" s="273" t="s">
        <v>64</v>
      </c>
      <c r="BW11772" s="273" t="s">
        <v>287</v>
      </c>
      <c r="BX11772" s="273" t="s">
        <v>288</v>
      </c>
      <c r="BY11772" s="273" t="s">
        <v>1062</v>
      </c>
      <c r="BZ11772" s="273" t="s">
        <v>86</v>
      </c>
      <c r="CA11772" s="273" t="s">
        <v>87</v>
      </c>
      <c r="CB11772" s="273" t="s">
        <v>179</v>
      </c>
      <c r="CC11772" s="273" t="s">
        <v>180</v>
      </c>
      <c r="CD11772" s="282">
        <v>1</v>
      </c>
      <c r="CE11772" s="274">
        <v>44927</v>
      </c>
      <c r="CG11772" s="273" t="s">
        <v>181</v>
      </c>
      <c r="CI11772" s="273" t="s">
        <v>181</v>
      </c>
      <c r="CJ11772" s="273" t="s">
        <v>1834</v>
      </c>
      <c r="CM11772" s="273" t="s">
        <v>73</v>
      </c>
      <c r="CN11772" s="273">
        <v>1</v>
      </c>
    </row>
    <row r="11773" spans="74:92">
      <c r="BV11773" s="273" t="s">
        <v>64</v>
      </c>
      <c r="BW11773" s="273" t="s">
        <v>287</v>
      </c>
      <c r="BX11773" s="273" t="s">
        <v>288</v>
      </c>
      <c r="BY11773" s="273" t="s">
        <v>1062</v>
      </c>
      <c r="BZ11773" s="273" t="s">
        <v>167</v>
      </c>
      <c r="CA11773" s="273" t="s">
        <v>168</v>
      </c>
      <c r="CB11773" s="273" t="s">
        <v>313</v>
      </c>
      <c r="CC11773" s="273" t="s">
        <v>314</v>
      </c>
      <c r="CD11773" s="282">
        <v>14</v>
      </c>
      <c r="CE11773" s="274">
        <v>44927</v>
      </c>
      <c r="CF11773" s="273">
        <v>0</v>
      </c>
      <c r="CG11773" s="273" t="s">
        <v>80</v>
      </c>
      <c r="CH11773" s="273">
        <v>0</v>
      </c>
      <c r="CI11773" s="273" t="s">
        <v>80</v>
      </c>
      <c r="CM11773" s="273" t="s">
        <v>73</v>
      </c>
      <c r="CN11773" s="273">
        <v>1</v>
      </c>
    </row>
    <row r="11774" spans="74:92">
      <c r="BV11774" s="273" t="s">
        <v>64</v>
      </c>
      <c r="BW11774" s="273" t="s">
        <v>287</v>
      </c>
      <c r="BX11774" s="273" t="s">
        <v>288</v>
      </c>
      <c r="BY11774" s="273" t="s">
        <v>1062</v>
      </c>
      <c r="BZ11774" s="273" t="s">
        <v>167</v>
      </c>
      <c r="CA11774" s="273" t="s">
        <v>168</v>
      </c>
      <c r="CB11774" s="273" t="s">
        <v>353</v>
      </c>
      <c r="CC11774" s="273" t="s">
        <v>354</v>
      </c>
      <c r="CD11774" s="282">
        <v>13</v>
      </c>
      <c r="CE11774" s="274">
        <v>44927</v>
      </c>
      <c r="CF11774" s="273">
        <v>0</v>
      </c>
      <c r="CG11774" s="273" t="s">
        <v>80</v>
      </c>
      <c r="CH11774" s="273">
        <v>0</v>
      </c>
      <c r="CI11774" s="273" t="s">
        <v>80</v>
      </c>
      <c r="CM11774" s="273" t="s">
        <v>73</v>
      </c>
      <c r="CN11774" s="273">
        <v>1</v>
      </c>
    </row>
    <row r="11775" spans="74:92">
      <c r="BV11775" s="273" t="s">
        <v>64</v>
      </c>
      <c r="BW11775" s="273" t="s">
        <v>287</v>
      </c>
      <c r="BX11775" s="273" t="s">
        <v>288</v>
      </c>
      <c r="BY11775" s="273" t="s">
        <v>1062</v>
      </c>
      <c r="BZ11775" s="273" t="s">
        <v>167</v>
      </c>
      <c r="CA11775" s="273" t="s">
        <v>168</v>
      </c>
      <c r="CB11775" s="273" t="s">
        <v>169</v>
      </c>
      <c r="CC11775" s="273" t="s">
        <v>170</v>
      </c>
      <c r="CD11775" s="282">
        <v>12</v>
      </c>
      <c r="CE11775" s="274">
        <v>44927</v>
      </c>
      <c r="CF11775" s="273">
        <v>0</v>
      </c>
      <c r="CG11775" s="273" t="s">
        <v>80</v>
      </c>
      <c r="CH11775" s="273">
        <v>0</v>
      </c>
      <c r="CI11775" s="273" t="s">
        <v>80</v>
      </c>
      <c r="CM11775" s="273" t="s">
        <v>73</v>
      </c>
      <c r="CN11775" s="273">
        <v>1</v>
      </c>
    </row>
    <row r="11776" spans="74:92">
      <c r="BV11776" s="273" t="s">
        <v>64</v>
      </c>
      <c r="BW11776" s="273" t="s">
        <v>287</v>
      </c>
      <c r="BX11776" s="273" t="s">
        <v>288</v>
      </c>
      <c r="BY11776" s="273" t="s">
        <v>1062</v>
      </c>
      <c r="BZ11776" s="273" t="s">
        <v>151</v>
      </c>
      <c r="CA11776" s="273" t="s">
        <v>152</v>
      </c>
      <c r="CB11776" s="273" t="s">
        <v>161</v>
      </c>
      <c r="CC11776" s="273" t="s">
        <v>162</v>
      </c>
      <c r="CD11776" s="282">
        <v>11</v>
      </c>
      <c r="CE11776" s="274">
        <v>44927</v>
      </c>
      <c r="CF11776" s="273">
        <v>0</v>
      </c>
      <c r="CG11776" s="273" t="s">
        <v>80</v>
      </c>
      <c r="CH11776" s="273">
        <v>0</v>
      </c>
      <c r="CI11776" s="273" t="s">
        <v>80</v>
      </c>
      <c r="CM11776" s="273" t="s">
        <v>73</v>
      </c>
      <c r="CN11776" s="273">
        <v>1</v>
      </c>
    </row>
    <row r="11777" spans="74:92">
      <c r="BV11777" s="273" t="s">
        <v>64</v>
      </c>
      <c r="BW11777" s="273" t="s">
        <v>287</v>
      </c>
      <c r="BX11777" s="273" t="s">
        <v>288</v>
      </c>
      <c r="BY11777" s="273" t="s">
        <v>1062</v>
      </c>
      <c r="BZ11777" s="273" t="s">
        <v>151</v>
      </c>
      <c r="CA11777" s="273" t="s">
        <v>152</v>
      </c>
      <c r="CB11777" s="273" t="s">
        <v>153</v>
      </c>
      <c r="CC11777" s="273" t="s">
        <v>154</v>
      </c>
      <c r="CD11777" s="282">
        <v>10</v>
      </c>
      <c r="CE11777" s="274">
        <v>44927</v>
      </c>
      <c r="CF11777" s="273">
        <v>0</v>
      </c>
      <c r="CG11777" s="273" t="s">
        <v>80</v>
      </c>
      <c r="CH11777" s="273">
        <v>0</v>
      </c>
      <c r="CI11777" s="273" t="s">
        <v>80</v>
      </c>
      <c r="CM11777" s="273" t="s">
        <v>73</v>
      </c>
      <c r="CN11777" s="273">
        <v>1</v>
      </c>
    </row>
    <row r="11778" spans="74:92">
      <c r="BV11778" s="273" t="s">
        <v>64</v>
      </c>
      <c r="BW11778" s="273" t="s">
        <v>287</v>
      </c>
      <c r="BX11778" s="273" t="s">
        <v>288</v>
      </c>
      <c r="BY11778" s="273" t="s">
        <v>1062</v>
      </c>
      <c r="BZ11778" s="273" t="s">
        <v>138</v>
      </c>
      <c r="CA11778" s="273" t="s">
        <v>139</v>
      </c>
      <c r="CB11778" s="273" t="s">
        <v>140</v>
      </c>
      <c r="CC11778" s="273" t="s">
        <v>141</v>
      </c>
      <c r="CD11778" s="282">
        <v>9</v>
      </c>
      <c r="CE11778" s="274">
        <v>44927</v>
      </c>
      <c r="CF11778" s="273">
        <v>0</v>
      </c>
      <c r="CG11778" s="273" t="s">
        <v>80</v>
      </c>
      <c r="CH11778" s="273">
        <v>0</v>
      </c>
      <c r="CI11778" s="273" t="s">
        <v>80</v>
      </c>
      <c r="CM11778" s="273" t="s">
        <v>73</v>
      </c>
      <c r="CN11778" s="273">
        <v>1</v>
      </c>
    </row>
    <row r="11779" spans="74:92">
      <c r="BV11779" s="273" t="s">
        <v>64</v>
      </c>
      <c r="BW11779" s="273" t="s">
        <v>287</v>
      </c>
      <c r="BX11779" s="273" t="s">
        <v>288</v>
      </c>
      <c r="BY11779" s="273" t="s">
        <v>1062</v>
      </c>
      <c r="BZ11779" s="273" t="s">
        <v>126</v>
      </c>
      <c r="CA11779" s="273" t="s">
        <v>127</v>
      </c>
      <c r="CB11779" s="273" t="s">
        <v>133</v>
      </c>
      <c r="CC11779" s="273" t="s">
        <v>134</v>
      </c>
      <c r="CD11779" s="282">
        <v>7</v>
      </c>
      <c r="CE11779" s="274">
        <v>44927</v>
      </c>
      <c r="CI11779" s="273" t="s">
        <v>104</v>
      </c>
      <c r="CM11779" s="273" t="s">
        <v>73</v>
      </c>
      <c r="CN11779" s="273">
        <v>1</v>
      </c>
    </row>
    <row r="11780" spans="74:92">
      <c r="BV11780" s="273" t="s">
        <v>64</v>
      </c>
      <c r="BW11780" s="273" t="s">
        <v>287</v>
      </c>
      <c r="BX11780" s="273" t="s">
        <v>288</v>
      </c>
      <c r="BY11780" s="273" t="s">
        <v>1062</v>
      </c>
      <c r="BZ11780" s="273" t="s">
        <v>126</v>
      </c>
      <c r="CA11780" s="273" t="s">
        <v>127</v>
      </c>
      <c r="CB11780" s="273" t="s">
        <v>128</v>
      </c>
      <c r="CC11780" s="273" t="s">
        <v>129</v>
      </c>
      <c r="CD11780" s="282">
        <v>6</v>
      </c>
      <c r="CE11780" s="274">
        <v>44927</v>
      </c>
      <c r="CI11780" s="273" t="s">
        <v>80</v>
      </c>
      <c r="CM11780" s="273" t="s">
        <v>73</v>
      </c>
      <c r="CN11780" s="273">
        <v>1</v>
      </c>
    </row>
    <row r="11781" spans="74:92">
      <c r="BV11781" s="273" t="s">
        <v>64</v>
      </c>
      <c r="BW11781" s="273" t="s">
        <v>287</v>
      </c>
      <c r="BX11781" s="273" t="s">
        <v>288</v>
      </c>
      <c r="BY11781" s="273" t="s">
        <v>1062</v>
      </c>
      <c r="BZ11781" s="273" t="s">
        <v>110</v>
      </c>
      <c r="CA11781" s="273" t="s">
        <v>111</v>
      </c>
      <c r="CB11781" s="273" t="s">
        <v>112</v>
      </c>
      <c r="CC11781" s="273" t="s">
        <v>113</v>
      </c>
      <c r="CD11781" s="282">
        <v>4</v>
      </c>
      <c r="CE11781" s="274">
        <v>44927</v>
      </c>
      <c r="CI11781" s="273" t="s">
        <v>80</v>
      </c>
      <c r="CM11781" s="273" t="s">
        <v>73</v>
      </c>
      <c r="CN11781" s="273">
        <v>1</v>
      </c>
    </row>
    <row r="11782" spans="74:92">
      <c r="BV11782" s="273" t="s">
        <v>64</v>
      </c>
      <c r="BW11782" s="273" t="s">
        <v>287</v>
      </c>
      <c r="BX11782" s="273" t="s">
        <v>288</v>
      </c>
      <c r="BY11782" s="273" t="s">
        <v>1062</v>
      </c>
      <c r="BZ11782" s="273" t="s">
        <v>110</v>
      </c>
      <c r="CA11782" s="273" t="s">
        <v>111</v>
      </c>
      <c r="CB11782" s="273" t="s">
        <v>117</v>
      </c>
      <c r="CC11782" s="273" t="s">
        <v>118</v>
      </c>
      <c r="CD11782" s="282">
        <v>5</v>
      </c>
      <c r="CE11782" s="274">
        <v>44927</v>
      </c>
      <c r="CI11782" s="273" t="s">
        <v>104</v>
      </c>
      <c r="CM11782" s="273" t="s">
        <v>73</v>
      </c>
      <c r="CN11782" s="273">
        <v>1</v>
      </c>
    </row>
    <row r="11783" spans="74:92">
      <c r="BV11783" s="273" t="s">
        <v>64</v>
      </c>
      <c r="BW11783" s="273" t="s">
        <v>287</v>
      </c>
      <c r="BX11783" s="273" t="s">
        <v>288</v>
      </c>
      <c r="BY11783" s="273" t="s">
        <v>1062</v>
      </c>
      <c r="BZ11783" s="273" t="s">
        <v>86</v>
      </c>
      <c r="CA11783" s="273" t="s">
        <v>87</v>
      </c>
      <c r="CB11783" s="273" t="s">
        <v>88</v>
      </c>
      <c r="CC11783" s="273" t="s">
        <v>89</v>
      </c>
      <c r="CD11783" s="282">
        <v>3</v>
      </c>
      <c r="CE11783" s="274">
        <v>44927</v>
      </c>
      <c r="CF11783" s="273">
        <v>82</v>
      </c>
      <c r="CG11783" s="273" t="s">
        <v>80</v>
      </c>
      <c r="CH11783" s="273">
        <v>82</v>
      </c>
      <c r="CI11783" s="273" t="s">
        <v>80</v>
      </c>
      <c r="CM11783" s="273" t="s">
        <v>73</v>
      </c>
      <c r="CN11783" s="273">
        <v>1</v>
      </c>
    </row>
    <row r="11784" spans="74:92">
      <c r="BV11784" s="273" t="s">
        <v>64</v>
      </c>
      <c r="BW11784" s="273" t="s">
        <v>287</v>
      </c>
      <c r="BX11784" s="273" t="s">
        <v>288</v>
      </c>
      <c r="BY11784" s="273" t="s">
        <v>1062</v>
      </c>
      <c r="BZ11784" s="273" t="s">
        <v>86</v>
      </c>
      <c r="CA11784" s="273" t="s">
        <v>87</v>
      </c>
      <c r="CB11784" s="273" t="s">
        <v>101</v>
      </c>
      <c r="CC11784" s="273" t="s">
        <v>102</v>
      </c>
      <c r="CD11784" s="282">
        <v>4</v>
      </c>
      <c r="CE11784" s="274">
        <v>44927</v>
      </c>
      <c r="CF11784" s="273">
        <v>410.94</v>
      </c>
      <c r="CG11784" s="273" t="s">
        <v>2298</v>
      </c>
      <c r="CH11784" s="273">
        <v>437.83602300000001</v>
      </c>
      <c r="CI11784" s="273" t="s">
        <v>104</v>
      </c>
      <c r="CM11784" s="273" t="s">
        <v>73</v>
      </c>
      <c r="CN11784" s="273">
        <v>1</v>
      </c>
    </row>
    <row r="11785" spans="74:92">
      <c r="BV11785" s="273" t="s">
        <v>64</v>
      </c>
      <c r="BW11785" s="273" t="s">
        <v>287</v>
      </c>
      <c r="BX11785" s="273" t="s">
        <v>288</v>
      </c>
      <c r="BY11785" s="273" t="s">
        <v>289</v>
      </c>
      <c r="BZ11785" s="273" t="s">
        <v>86</v>
      </c>
      <c r="CA11785" s="273" t="s">
        <v>87</v>
      </c>
      <c r="CB11785" s="273" t="s">
        <v>101</v>
      </c>
      <c r="CC11785" s="273" t="s">
        <v>102</v>
      </c>
      <c r="CD11785" s="282">
        <v>4</v>
      </c>
      <c r="CE11785" s="274">
        <v>44927</v>
      </c>
      <c r="CF11785" s="273">
        <v>1503.14</v>
      </c>
      <c r="CG11785" s="273" t="s">
        <v>2298</v>
      </c>
      <c r="CH11785" s="273">
        <v>1601.5205129999999</v>
      </c>
      <c r="CI11785" s="273" t="s">
        <v>104</v>
      </c>
      <c r="CM11785" s="273" t="s">
        <v>73</v>
      </c>
      <c r="CN11785" s="273">
        <v>1</v>
      </c>
    </row>
    <row r="11786" spans="74:92">
      <c r="BV11786" s="273" t="s">
        <v>64</v>
      </c>
      <c r="BW11786" s="273" t="s">
        <v>287</v>
      </c>
      <c r="BX11786" s="273" t="s">
        <v>288</v>
      </c>
      <c r="BY11786" s="273" t="s">
        <v>289</v>
      </c>
      <c r="BZ11786" s="273" t="s">
        <v>86</v>
      </c>
      <c r="CA11786" s="273" t="s">
        <v>87</v>
      </c>
      <c r="CB11786" s="273" t="s">
        <v>88</v>
      </c>
      <c r="CC11786" s="273" t="s">
        <v>89</v>
      </c>
      <c r="CD11786" s="282">
        <v>3</v>
      </c>
      <c r="CE11786" s="274">
        <v>44927</v>
      </c>
      <c r="CF11786" s="273">
        <v>351</v>
      </c>
      <c r="CG11786" s="273" t="s">
        <v>80</v>
      </c>
      <c r="CH11786" s="273">
        <v>351</v>
      </c>
      <c r="CI11786" s="273" t="s">
        <v>80</v>
      </c>
      <c r="CL11786" s="273" t="s">
        <v>2374</v>
      </c>
      <c r="CM11786" s="273" t="s">
        <v>73</v>
      </c>
      <c r="CN11786" s="273">
        <v>1</v>
      </c>
    </row>
    <row r="11787" spans="74:92">
      <c r="BV11787" s="273" t="s">
        <v>64</v>
      </c>
      <c r="BW11787" s="273" t="s">
        <v>287</v>
      </c>
      <c r="BX11787" s="273" t="s">
        <v>288</v>
      </c>
      <c r="BY11787" s="273" t="s">
        <v>289</v>
      </c>
      <c r="BZ11787" s="273" t="s">
        <v>110</v>
      </c>
      <c r="CA11787" s="273" t="s">
        <v>111</v>
      </c>
      <c r="CB11787" s="273" t="s">
        <v>117</v>
      </c>
      <c r="CC11787" s="273" t="s">
        <v>118</v>
      </c>
      <c r="CD11787" s="282">
        <v>5</v>
      </c>
      <c r="CE11787" s="274">
        <v>44927</v>
      </c>
      <c r="CI11787" s="273" t="s">
        <v>104</v>
      </c>
      <c r="CM11787" s="273" t="s">
        <v>73</v>
      </c>
      <c r="CN11787" s="273">
        <v>1</v>
      </c>
    </row>
    <row r="11788" spans="74:92">
      <c r="BV11788" s="273" t="s">
        <v>64</v>
      </c>
      <c r="BW11788" s="273" t="s">
        <v>287</v>
      </c>
      <c r="BX11788" s="273" t="s">
        <v>288</v>
      </c>
      <c r="BY11788" s="273" t="s">
        <v>289</v>
      </c>
      <c r="BZ11788" s="273" t="s">
        <v>110</v>
      </c>
      <c r="CA11788" s="273" t="s">
        <v>111</v>
      </c>
      <c r="CB11788" s="273" t="s">
        <v>112</v>
      </c>
      <c r="CC11788" s="273" t="s">
        <v>113</v>
      </c>
      <c r="CD11788" s="282">
        <v>4</v>
      </c>
      <c r="CE11788" s="274">
        <v>44927</v>
      </c>
      <c r="CI11788" s="273" t="s">
        <v>80</v>
      </c>
      <c r="CM11788" s="273" t="s">
        <v>73</v>
      </c>
      <c r="CN11788" s="273">
        <v>1</v>
      </c>
    </row>
    <row r="11789" spans="74:92">
      <c r="BV11789" s="273" t="s">
        <v>64</v>
      </c>
      <c r="BW11789" s="273" t="s">
        <v>287</v>
      </c>
      <c r="BX11789" s="273" t="s">
        <v>288</v>
      </c>
      <c r="BY11789" s="273" t="s">
        <v>289</v>
      </c>
      <c r="BZ11789" s="273" t="s">
        <v>126</v>
      </c>
      <c r="CA11789" s="273" t="s">
        <v>127</v>
      </c>
      <c r="CB11789" s="273" t="s">
        <v>133</v>
      </c>
      <c r="CC11789" s="273" t="s">
        <v>134</v>
      </c>
      <c r="CD11789" s="282">
        <v>7</v>
      </c>
      <c r="CE11789" s="274">
        <v>44927</v>
      </c>
      <c r="CI11789" s="273" t="s">
        <v>104</v>
      </c>
      <c r="CM11789" s="273" t="s">
        <v>73</v>
      </c>
      <c r="CN11789" s="273">
        <v>1</v>
      </c>
    </row>
    <row r="11790" spans="74:92">
      <c r="BV11790" s="273" t="s">
        <v>64</v>
      </c>
      <c r="BW11790" s="273" t="s">
        <v>287</v>
      </c>
      <c r="BX11790" s="273" t="s">
        <v>288</v>
      </c>
      <c r="BY11790" s="273" t="s">
        <v>289</v>
      </c>
      <c r="BZ11790" s="273" t="s">
        <v>126</v>
      </c>
      <c r="CA11790" s="273" t="s">
        <v>127</v>
      </c>
      <c r="CB11790" s="273" t="s">
        <v>128</v>
      </c>
      <c r="CC11790" s="273" t="s">
        <v>129</v>
      </c>
      <c r="CD11790" s="282">
        <v>6</v>
      </c>
      <c r="CE11790" s="274">
        <v>44927</v>
      </c>
      <c r="CI11790" s="273" t="s">
        <v>80</v>
      </c>
      <c r="CM11790" s="273" t="s">
        <v>73</v>
      </c>
      <c r="CN11790" s="273">
        <v>1</v>
      </c>
    </row>
    <row r="11791" spans="74:92">
      <c r="BV11791" s="273" t="s">
        <v>64</v>
      </c>
      <c r="BW11791" s="273" t="s">
        <v>287</v>
      </c>
      <c r="BX11791" s="273" t="s">
        <v>288</v>
      </c>
      <c r="BY11791" s="273" t="s">
        <v>289</v>
      </c>
      <c r="BZ11791" s="273" t="s">
        <v>138</v>
      </c>
      <c r="CA11791" s="273" t="s">
        <v>139</v>
      </c>
      <c r="CB11791" s="273" t="s">
        <v>140</v>
      </c>
      <c r="CC11791" s="273" t="s">
        <v>141</v>
      </c>
      <c r="CD11791" s="282">
        <v>9</v>
      </c>
      <c r="CE11791" s="274">
        <v>44927</v>
      </c>
      <c r="CF11791" s="273">
        <v>0</v>
      </c>
      <c r="CG11791" s="273" t="s">
        <v>80</v>
      </c>
      <c r="CH11791" s="273">
        <v>0</v>
      </c>
      <c r="CI11791" s="273" t="s">
        <v>80</v>
      </c>
      <c r="CM11791" s="273" t="s">
        <v>73</v>
      </c>
      <c r="CN11791" s="273">
        <v>1</v>
      </c>
    </row>
    <row r="11792" spans="74:92">
      <c r="BV11792" s="273" t="s">
        <v>64</v>
      </c>
      <c r="BW11792" s="273" t="s">
        <v>287</v>
      </c>
      <c r="BX11792" s="273" t="s">
        <v>288</v>
      </c>
      <c r="BY11792" s="273" t="s">
        <v>289</v>
      </c>
      <c r="BZ11792" s="273" t="s">
        <v>151</v>
      </c>
      <c r="CA11792" s="273" t="s">
        <v>152</v>
      </c>
      <c r="CB11792" s="273" t="s">
        <v>153</v>
      </c>
      <c r="CC11792" s="273" t="s">
        <v>154</v>
      </c>
      <c r="CD11792" s="282">
        <v>10</v>
      </c>
      <c r="CE11792" s="274">
        <v>44927</v>
      </c>
      <c r="CF11792" s="273">
        <v>0</v>
      </c>
      <c r="CG11792" s="273" t="s">
        <v>80</v>
      </c>
      <c r="CH11792" s="273">
        <v>0</v>
      </c>
      <c r="CI11792" s="273" t="s">
        <v>80</v>
      </c>
      <c r="CM11792" s="273" t="s">
        <v>73</v>
      </c>
      <c r="CN11792" s="273">
        <v>1</v>
      </c>
    </row>
    <row r="11793" spans="74:92">
      <c r="BV11793" s="273" t="s">
        <v>64</v>
      </c>
      <c r="BW11793" s="273" t="s">
        <v>287</v>
      </c>
      <c r="BX11793" s="273" t="s">
        <v>288</v>
      </c>
      <c r="BY11793" s="273" t="s">
        <v>289</v>
      </c>
      <c r="BZ11793" s="273" t="s">
        <v>151</v>
      </c>
      <c r="CA11793" s="273" t="s">
        <v>152</v>
      </c>
      <c r="CB11793" s="273" t="s">
        <v>161</v>
      </c>
      <c r="CC11793" s="273" t="s">
        <v>162</v>
      </c>
      <c r="CD11793" s="282">
        <v>11</v>
      </c>
      <c r="CE11793" s="274">
        <v>44927</v>
      </c>
      <c r="CF11793" s="273">
        <v>0</v>
      </c>
      <c r="CG11793" s="273" t="s">
        <v>80</v>
      </c>
      <c r="CH11793" s="273">
        <v>0</v>
      </c>
      <c r="CI11793" s="273" t="s">
        <v>80</v>
      </c>
      <c r="CM11793" s="273" t="s">
        <v>73</v>
      </c>
      <c r="CN11793" s="273">
        <v>1</v>
      </c>
    </row>
    <row r="11794" spans="74:92">
      <c r="BV11794" s="273" t="s">
        <v>64</v>
      </c>
      <c r="BW11794" s="273" t="s">
        <v>287</v>
      </c>
      <c r="BX11794" s="273" t="s">
        <v>288</v>
      </c>
      <c r="BY11794" s="273" t="s">
        <v>289</v>
      </c>
      <c r="BZ11794" s="273" t="s">
        <v>167</v>
      </c>
      <c r="CA11794" s="273" t="s">
        <v>168</v>
      </c>
      <c r="CB11794" s="273" t="s">
        <v>169</v>
      </c>
      <c r="CC11794" s="273" t="s">
        <v>170</v>
      </c>
      <c r="CD11794" s="282">
        <v>12</v>
      </c>
      <c r="CE11794" s="274">
        <v>44927</v>
      </c>
      <c r="CF11794" s="273">
        <v>0</v>
      </c>
      <c r="CG11794" s="273" t="s">
        <v>80</v>
      </c>
      <c r="CH11794" s="273">
        <v>0</v>
      </c>
      <c r="CI11794" s="273" t="s">
        <v>80</v>
      </c>
      <c r="CM11794" s="273" t="s">
        <v>73</v>
      </c>
      <c r="CN11794" s="273">
        <v>1</v>
      </c>
    </row>
    <row r="11795" spans="74:92">
      <c r="BV11795" s="273" t="s">
        <v>64</v>
      </c>
      <c r="BW11795" s="273" t="s">
        <v>287</v>
      </c>
      <c r="BX11795" s="273" t="s">
        <v>288</v>
      </c>
      <c r="BY11795" s="273" t="s">
        <v>289</v>
      </c>
      <c r="BZ11795" s="273" t="s">
        <v>167</v>
      </c>
      <c r="CA11795" s="273" t="s">
        <v>168</v>
      </c>
      <c r="CB11795" s="273" t="s">
        <v>353</v>
      </c>
      <c r="CC11795" s="273" t="s">
        <v>354</v>
      </c>
      <c r="CD11795" s="282">
        <v>13</v>
      </c>
      <c r="CE11795" s="274">
        <v>44927</v>
      </c>
      <c r="CF11795" s="273">
        <v>0</v>
      </c>
      <c r="CG11795" s="273" t="s">
        <v>80</v>
      </c>
      <c r="CH11795" s="273">
        <v>0</v>
      </c>
      <c r="CI11795" s="273" t="s">
        <v>80</v>
      </c>
      <c r="CM11795" s="273" t="s">
        <v>73</v>
      </c>
      <c r="CN11795" s="273">
        <v>1</v>
      </c>
    </row>
    <row r="11796" spans="74:92">
      <c r="BV11796" s="273" t="s">
        <v>64</v>
      </c>
      <c r="BW11796" s="273" t="s">
        <v>287</v>
      </c>
      <c r="BX11796" s="273" t="s">
        <v>288</v>
      </c>
      <c r="BY11796" s="273" t="s">
        <v>289</v>
      </c>
      <c r="BZ11796" s="273" t="s">
        <v>167</v>
      </c>
      <c r="CA11796" s="273" t="s">
        <v>168</v>
      </c>
      <c r="CB11796" s="273" t="s">
        <v>313</v>
      </c>
      <c r="CC11796" s="273" t="s">
        <v>314</v>
      </c>
      <c r="CD11796" s="282">
        <v>14</v>
      </c>
      <c r="CE11796" s="274">
        <v>44927</v>
      </c>
      <c r="CF11796" s="273">
        <v>0</v>
      </c>
      <c r="CG11796" s="273" t="s">
        <v>80</v>
      </c>
      <c r="CH11796" s="273">
        <v>0</v>
      </c>
      <c r="CI11796" s="273" t="s">
        <v>80</v>
      </c>
      <c r="CM11796" s="273" t="s">
        <v>73</v>
      </c>
      <c r="CN11796" s="273">
        <v>1</v>
      </c>
    </row>
    <row r="11797" spans="74:92">
      <c r="BV11797" s="273" t="s">
        <v>64</v>
      </c>
      <c r="BW11797" s="273" t="s">
        <v>287</v>
      </c>
      <c r="BX11797" s="273" t="s">
        <v>288</v>
      </c>
      <c r="BY11797" s="273" t="s">
        <v>289</v>
      </c>
      <c r="BZ11797" s="273" t="s">
        <v>86</v>
      </c>
      <c r="CA11797" s="273" t="s">
        <v>87</v>
      </c>
      <c r="CB11797" s="273" t="s">
        <v>179</v>
      </c>
      <c r="CC11797" s="273" t="s">
        <v>180</v>
      </c>
      <c r="CD11797" s="282">
        <v>1</v>
      </c>
      <c r="CE11797" s="274">
        <v>44927</v>
      </c>
      <c r="CG11797" s="273" t="s">
        <v>181</v>
      </c>
      <c r="CI11797" s="273" t="s">
        <v>181</v>
      </c>
      <c r="CJ11797" s="273" t="s">
        <v>1834</v>
      </c>
      <c r="CM11797" s="273" t="s">
        <v>73</v>
      </c>
      <c r="CN11797" s="273">
        <v>1</v>
      </c>
    </row>
    <row r="11798" spans="74:92">
      <c r="BV11798" s="273" t="s">
        <v>64</v>
      </c>
      <c r="BW11798" s="273" t="s">
        <v>287</v>
      </c>
      <c r="BX11798" s="273" t="s">
        <v>288</v>
      </c>
      <c r="BY11798" s="273" t="s">
        <v>289</v>
      </c>
      <c r="BZ11798" s="273" t="s">
        <v>204</v>
      </c>
      <c r="CA11798" s="273" t="s">
        <v>205</v>
      </c>
      <c r="CB11798" s="273" t="s">
        <v>206</v>
      </c>
      <c r="CC11798" s="273" t="s">
        <v>207</v>
      </c>
      <c r="CD11798" s="282">
        <v>0</v>
      </c>
      <c r="CE11798" s="274">
        <v>44927</v>
      </c>
      <c r="CG11798" s="273" t="s">
        <v>181</v>
      </c>
      <c r="CI11798" s="273" t="s">
        <v>208</v>
      </c>
      <c r="CJ11798" s="273" t="s">
        <v>209</v>
      </c>
      <c r="CL11798" s="273" t="s">
        <v>2375</v>
      </c>
      <c r="CM11798" s="273" t="s">
        <v>73</v>
      </c>
      <c r="CN11798" s="273">
        <v>1</v>
      </c>
    </row>
    <row r="11799" spans="74:92">
      <c r="BV11799" s="273" t="s">
        <v>64</v>
      </c>
      <c r="BW11799" s="273" t="s">
        <v>287</v>
      </c>
      <c r="BX11799" s="273" t="s">
        <v>288</v>
      </c>
      <c r="BY11799" s="273" t="s">
        <v>289</v>
      </c>
      <c r="BZ11799" s="273" t="s">
        <v>138</v>
      </c>
      <c r="CA11799" s="273" t="s">
        <v>139</v>
      </c>
      <c r="CB11799" s="273" t="s">
        <v>190</v>
      </c>
      <c r="CC11799" s="273" t="s">
        <v>191</v>
      </c>
      <c r="CD11799" s="282">
        <v>8</v>
      </c>
      <c r="CE11799" s="274">
        <v>44927</v>
      </c>
      <c r="CF11799" s="273">
        <v>0</v>
      </c>
      <c r="CG11799" s="273" t="s">
        <v>80</v>
      </c>
      <c r="CH11799" s="273">
        <v>0</v>
      </c>
      <c r="CI11799" s="273" t="s">
        <v>80</v>
      </c>
      <c r="CM11799" s="273" t="s">
        <v>73</v>
      </c>
      <c r="CN11799" s="273">
        <v>1</v>
      </c>
    </row>
    <row r="11800" spans="74:92">
      <c r="BV11800" s="273" t="s">
        <v>64</v>
      </c>
      <c r="BW11800" s="273" t="s">
        <v>287</v>
      </c>
      <c r="BX11800" s="273" t="s">
        <v>288</v>
      </c>
      <c r="BY11800" s="273" t="s">
        <v>289</v>
      </c>
      <c r="BZ11800" s="273" t="s">
        <v>167</v>
      </c>
      <c r="CA11800" s="273" t="s">
        <v>168</v>
      </c>
      <c r="CB11800" s="273" t="s">
        <v>319</v>
      </c>
      <c r="CC11800" s="273" t="s">
        <v>320</v>
      </c>
      <c r="CD11800" s="282">
        <v>15</v>
      </c>
      <c r="CE11800" s="274">
        <v>44927</v>
      </c>
      <c r="CF11800" s="273">
        <v>0</v>
      </c>
      <c r="CG11800" s="273" t="s">
        <v>80</v>
      </c>
      <c r="CH11800" s="273">
        <v>0</v>
      </c>
      <c r="CI11800" s="273" t="s">
        <v>80</v>
      </c>
      <c r="CM11800" s="273" t="s">
        <v>73</v>
      </c>
      <c r="CN11800" s="273">
        <v>1</v>
      </c>
    </row>
    <row r="11801" spans="74:92">
      <c r="BV11801" s="273" t="s">
        <v>64</v>
      </c>
      <c r="BW11801" s="273" t="s">
        <v>287</v>
      </c>
      <c r="BX11801" s="273" t="s">
        <v>288</v>
      </c>
      <c r="BY11801" s="273" t="s">
        <v>289</v>
      </c>
      <c r="BZ11801" s="273" t="s">
        <v>86</v>
      </c>
      <c r="CA11801" s="273" t="s">
        <v>87</v>
      </c>
      <c r="CB11801" s="273" t="s">
        <v>233</v>
      </c>
      <c r="CC11801" s="273" t="s">
        <v>234</v>
      </c>
      <c r="CD11801" s="282">
        <v>1</v>
      </c>
      <c r="CE11801" s="274">
        <v>44927</v>
      </c>
      <c r="CG11801" s="273" t="s">
        <v>181</v>
      </c>
      <c r="CI11801" s="273" t="s">
        <v>181</v>
      </c>
      <c r="CJ11801" s="273" t="s">
        <v>2376</v>
      </c>
      <c r="CM11801" s="273" t="s">
        <v>73</v>
      </c>
      <c r="CN11801" s="273">
        <v>1</v>
      </c>
    </row>
    <row r="11802" spans="74:92">
      <c r="BV11802" s="273" t="s">
        <v>64</v>
      </c>
      <c r="BW11802" s="273" t="s">
        <v>287</v>
      </c>
      <c r="BX11802" s="273" t="s">
        <v>288</v>
      </c>
      <c r="BY11802" s="273" t="s">
        <v>289</v>
      </c>
      <c r="BZ11802" s="273" t="s">
        <v>86</v>
      </c>
      <c r="CA11802" s="273" t="s">
        <v>87</v>
      </c>
      <c r="CB11802" s="273" t="s">
        <v>217</v>
      </c>
      <c r="CC11802" s="273" t="s">
        <v>218</v>
      </c>
      <c r="CD11802" s="282">
        <v>2</v>
      </c>
      <c r="CE11802" s="274">
        <v>44927</v>
      </c>
      <c r="CG11802" s="273" t="s">
        <v>181</v>
      </c>
      <c r="CI11802" s="273" t="s">
        <v>181</v>
      </c>
      <c r="CJ11802" s="273" t="s">
        <v>1149</v>
      </c>
      <c r="CL11802" s="273" t="s">
        <v>2377</v>
      </c>
      <c r="CM11802" s="273" t="s">
        <v>73</v>
      </c>
      <c r="CN11802" s="273">
        <v>1</v>
      </c>
    </row>
    <row r="11803" spans="74:92">
      <c r="BV11803" s="273" t="s">
        <v>64</v>
      </c>
      <c r="BW11803" s="273" t="s">
        <v>287</v>
      </c>
      <c r="BX11803" s="273" t="s">
        <v>288</v>
      </c>
      <c r="BY11803" s="273" t="s">
        <v>289</v>
      </c>
      <c r="BZ11803" s="273" t="s">
        <v>86</v>
      </c>
      <c r="CA11803" s="273" t="s">
        <v>87</v>
      </c>
      <c r="CB11803" s="273" t="s">
        <v>225</v>
      </c>
      <c r="CC11803" s="273" t="s">
        <v>226</v>
      </c>
      <c r="CD11803" s="282">
        <v>5</v>
      </c>
      <c r="CE11803" s="274">
        <v>44927</v>
      </c>
      <c r="CF11803" s="273">
        <v>351</v>
      </c>
      <c r="CG11803" s="273" t="s">
        <v>80</v>
      </c>
      <c r="CH11803" s="273">
        <v>351</v>
      </c>
      <c r="CI11803" s="273" t="s">
        <v>80</v>
      </c>
      <c r="CM11803" s="273" t="s">
        <v>73</v>
      </c>
      <c r="CN11803" s="273">
        <v>1</v>
      </c>
    </row>
    <row r="11804" spans="74:92">
      <c r="BV11804" s="273" t="s">
        <v>64</v>
      </c>
      <c r="BW11804" s="273" t="s">
        <v>287</v>
      </c>
      <c r="BX11804" s="273" t="s">
        <v>866</v>
      </c>
      <c r="BY11804" s="273" t="s">
        <v>1065</v>
      </c>
      <c r="BZ11804" s="273" t="s">
        <v>86</v>
      </c>
      <c r="CA11804" s="273" t="s">
        <v>87</v>
      </c>
      <c r="CB11804" s="273" t="s">
        <v>225</v>
      </c>
      <c r="CC11804" s="273" t="s">
        <v>226</v>
      </c>
      <c r="CD11804" s="282">
        <v>5</v>
      </c>
      <c r="CE11804" s="274">
        <v>44927</v>
      </c>
      <c r="CF11804" s="273">
        <v>0</v>
      </c>
      <c r="CG11804" s="273" t="s">
        <v>80</v>
      </c>
      <c r="CH11804" s="273">
        <v>0</v>
      </c>
      <c r="CI11804" s="273" t="s">
        <v>80</v>
      </c>
      <c r="CM11804" s="273" t="s">
        <v>73</v>
      </c>
      <c r="CN11804" s="273">
        <v>1</v>
      </c>
    </row>
    <row r="11805" spans="74:92">
      <c r="BV11805" s="273" t="s">
        <v>64</v>
      </c>
      <c r="BW11805" s="273" t="s">
        <v>287</v>
      </c>
      <c r="BX11805" s="273" t="s">
        <v>866</v>
      </c>
      <c r="BY11805" s="273" t="s">
        <v>1065</v>
      </c>
      <c r="BZ11805" s="273" t="s">
        <v>86</v>
      </c>
      <c r="CA11805" s="273" t="s">
        <v>87</v>
      </c>
      <c r="CB11805" s="273" t="s">
        <v>217</v>
      </c>
      <c r="CC11805" s="273" t="s">
        <v>218</v>
      </c>
      <c r="CD11805" s="282">
        <v>2</v>
      </c>
      <c r="CE11805" s="274">
        <v>44927</v>
      </c>
      <c r="CG11805" s="273" t="s">
        <v>181</v>
      </c>
      <c r="CI11805" s="273" t="s">
        <v>181</v>
      </c>
      <c r="CJ11805" s="273" t="s">
        <v>1359</v>
      </c>
      <c r="CM11805" s="273" t="s">
        <v>73</v>
      </c>
      <c r="CN11805" s="273">
        <v>1</v>
      </c>
    </row>
    <row r="11806" spans="74:92">
      <c r="BV11806" s="273" t="s">
        <v>64</v>
      </c>
      <c r="BW11806" s="273" t="s">
        <v>287</v>
      </c>
      <c r="BX11806" s="273" t="s">
        <v>866</v>
      </c>
      <c r="BY11806" s="273" t="s">
        <v>1065</v>
      </c>
      <c r="BZ11806" s="273" t="s">
        <v>86</v>
      </c>
      <c r="CA11806" s="273" t="s">
        <v>87</v>
      </c>
      <c r="CB11806" s="273" t="s">
        <v>233</v>
      </c>
      <c r="CC11806" s="273" t="s">
        <v>234</v>
      </c>
      <c r="CD11806" s="282">
        <v>1</v>
      </c>
      <c r="CE11806" s="274">
        <v>44927</v>
      </c>
      <c r="CG11806" s="273" t="s">
        <v>181</v>
      </c>
      <c r="CI11806" s="273" t="s">
        <v>181</v>
      </c>
      <c r="CJ11806" s="273" t="s">
        <v>2378</v>
      </c>
      <c r="CM11806" s="273" t="s">
        <v>73</v>
      </c>
      <c r="CN11806" s="273">
        <v>1</v>
      </c>
    </row>
    <row r="11807" spans="74:92">
      <c r="BV11807" s="273" t="s">
        <v>64</v>
      </c>
      <c r="BW11807" s="273" t="s">
        <v>287</v>
      </c>
      <c r="BX11807" s="273" t="s">
        <v>866</v>
      </c>
      <c r="BY11807" s="273" t="s">
        <v>1065</v>
      </c>
      <c r="BZ11807" s="273" t="s">
        <v>167</v>
      </c>
      <c r="CA11807" s="273" t="s">
        <v>168</v>
      </c>
      <c r="CB11807" s="273" t="s">
        <v>319</v>
      </c>
      <c r="CC11807" s="273" t="s">
        <v>320</v>
      </c>
      <c r="CD11807" s="282">
        <v>15</v>
      </c>
      <c r="CE11807" s="274">
        <v>44927</v>
      </c>
      <c r="CF11807" s="273">
        <v>0</v>
      </c>
      <c r="CG11807" s="273" t="s">
        <v>80</v>
      </c>
      <c r="CH11807" s="273">
        <v>0</v>
      </c>
      <c r="CI11807" s="273" t="s">
        <v>80</v>
      </c>
      <c r="CM11807" s="273" t="s">
        <v>73</v>
      </c>
      <c r="CN11807" s="273">
        <v>1</v>
      </c>
    </row>
    <row r="11808" spans="74:92">
      <c r="BV11808" s="273" t="s">
        <v>64</v>
      </c>
      <c r="BW11808" s="273" t="s">
        <v>287</v>
      </c>
      <c r="BX11808" s="273" t="s">
        <v>866</v>
      </c>
      <c r="BY11808" s="273" t="s">
        <v>1065</v>
      </c>
      <c r="BZ11808" s="273" t="s">
        <v>138</v>
      </c>
      <c r="CA11808" s="273" t="s">
        <v>139</v>
      </c>
      <c r="CB11808" s="273" t="s">
        <v>190</v>
      </c>
      <c r="CC11808" s="273" t="s">
        <v>191</v>
      </c>
      <c r="CD11808" s="282">
        <v>8</v>
      </c>
      <c r="CE11808" s="274">
        <v>44927</v>
      </c>
      <c r="CF11808" s="273">
        <v>0</v>
      </c>
      <c r="CG11808" s="273" t="s">
        <v>80</v>
      </c>
      <c r="CH11808" s="273">
        <v>0</v>
      </c>
      <c r="CI11808" s="273" t="s">
        <v>80</v>
      </c>
      <c r="CM11808" s="273" t="s">
        <v>73</v>
      </c>
      <c r="CN11808" s="273">
        <v>1</v>
      </c>
    </row>
    <row r="11809" spans="74:92">
      <c r="BV11809" s="273" t="s">
        <v>64</v>
      </c>
      <c r="BW11809" s="273" t="s">
        <v>287</v>
      </c>
      <c r="BX11809" s="273" t="s">
        <v>866</v>
      </c>
      <c r="BY11809" s="273" t="s">
        <v>1065</v>
      </c>
      <c r="BZ11809" s="273" t="s">
        <v>204</v>
      </c>
      <c r="CA11809" s="273" t="s">
        <v>205</v>
      </c>
      <c r="CB11809" s="273" t="s">
        <v>206</v>
      </c>
      <c r="CC11809" s="273" t="s">
        <v>207</v>
      </c>
      <c r="CD11809" s="282">
        <v>0</v>
      </c>
      <c r="CE11809" s="274">
        <v>44927</v>
      </c>
      <c r="CG11809" s="273" t="s">
        <v>181</v>
      </c>
      <c r="CI11809" s="273" t="s">
        <v>208</v>
      </c>
      <c r="CJ11809" s="273" t="s">
        <v>209</v>
      </c>
      <c r="CM11809" s="273" t="s">
        <v>73</v>
      </c>
      <c r="CN11809" s="273">
        <v>1</v>
      </c>
    </row>
    <row r="11810" spans="74:92">
      <c r="BV11810" s="273" t="s">
        <v>64</v>
      </c>
      <c r="BW11810" s="273" t="s">
        <v>287</v>
      </c>
      <c r="BX11810" s="273" t="s">
        <v>866</v>
      </c>
      <c r="BY11810" s="273" t="s">
        <v>1065</v>
      </c>
      <c r="BZ11810" s="273" t="s">
        <v>86</v>
      </c>
      <c r="CA11810" s="273" t="s">
        <v>87</v>
      </c>
      <c r="CB11810" s="273" t="s">
        <v>179</v>
      </c>
      <c r="CC11810" s="273" t="s">
        <v>180</v>
      </c>
      <c r="CD11810" s="282">
        <v>1</v>
      </c>
      <c r="CE11810" s="274">
        <v>44927</v>
      </c>
      <c r="CG11810" s="273" t="s">
        <v>181</v>
      </c>
      <c r="CI11810" s="273" t="s">
        <v>181</v>
      </c>
      <c r="CJ11810" s="273" t="s">
        <v>2379</v>
      </c>
      <c r="CM11810" s="273" t="s">
        <v>73</v>
      </c>
      <c r="CN11810" s="273">
        <v>1</v>
      </c>
    </row>
    <row r="11811" spans="74:92">
      <c r="BV11811" s="273" t="s">
        <v>64</v>
      </c>
      <c r="BW11811" s="273" t="s">
        <v>287</v>
      </c>
      <c r="BX11811" s="273" t="s">
        <v>866</v>
      </c>
      <c r="BY11811" s="273" t="s">
        <v>1065</v>
      </c>
      <c r="BZ11811" s="273" t="s">
        <v>167</v>
      </c>
      <c r="CA11811" s="273" t="s">
        <v>168</v>
      </c>
      <c r="CB11811" s="273" t="s">
        <v>313</v>
      </c>
      <c r="CC11811" s="273" t="s">
        <v>314</v>
      </c>
      <c r="CD11811" s="282">
        <v>14</v>
      </c>
      <c r="CE11811" s="274">
        <v>44927</v>
      </c>
      <c r="CF11811" s="273">
        <v>0</v>
      </c>
      <c r="CG11811" s="273" t="s">
        <v>80</v>
      </c>
      <c r="CH11811" s="273">
        <v>0</v>
      </c>
      <c r="CI11811" s="273" t="s">
        <v>80</v>
      </c>
      <c r="CM11811" s="273" t="s">
        <v>73</v>
      </c>
      <c r="CN11811" s="273">
        <v>1</v>
      </c>
    </row>
    <row r="11812" spans="74:92">
      <c r="BV11812" s="273" t="s">
        <v>64</v>
      </c>
      <c r="BW11812" s="273" t="s">
        <v>287</v>
      </c>
      <c r="BX11812" s="273" t="s">
        <v>866</v>
      </c>
      <c r="BY11812" s="273" t="s">
        <v>1065</v>
      </c>
      <c r="BZ11812" s="273" t="s">
        <v>167</v>
      </c>
      <c r="CA11812" s="273" t="s">
        <v>168</v>
      </c>
      <c r="CB11812" s="273" t="s">
        <v>353</v>
      </c>
      <c r="CC11812" s="273" t="s">
        <v>354</v>
      </c>
      <c r="CD11812" s="282">
        <v>13</v>
      </c>
      <c r="CE11812" s="274">
        <v>44927</v>
      </c>
      <c r="CF11812" s="273">
        <v>0</v>
      </c>
      <c r="CG11812" s="273" t="s">
        <v>80</v>
      </c>
      <c r="CH11812" s="273">
        <v>0</v>
      </c>
      <c r="CI11812" s="273" t="s">
        <v>80</v>
      </c>
      <c r="CM11812" s="273" t="s">
        <v>73</v>
      </c>
      <c r="CN11812" s="273">
        <v>1</v>
      </c>
    </row>
    <row r="11813" spans="74:92">
      <c r="BV11813" s="273" t="s">
        <v>64</v>
      </c>
      <c r="BW11813" s="273" t="s">
        <v>287</v>
      </c>
      <c r="BX11813" s="273" t="s">
        <v>866</v>
      </c>
      <c r="BY11813" s="273" t="s">
        <v>1065</v>
      </c>
      <c r="BZ11813" s="273" t="s">
        <v>167</v>
      </c>
      <c r="CA11813" s="273" t="s">
        <v>168</v>
      </c>
      <c r="CB11813" s="273" t="s">
        <v>169</v>
      </c>
      <c r="CC11813" s="273" t="s">
        <v>170</v>
      </c>
      <c r="CD11813" s="282">
        <v>12</v>
      </c>
      <c r="CE11813" s="274">
        <v>44927</v>
      </c>
      <c r="CF11813" s="273">
        <v>0</v>
      </c>
      <c r="CG11813" s="273" t="s">
        <v>80</v>
      </c>
      <c r="CH11813" s="273">
        <v>0</v>
      </c>
      <c r="CI11813" s="273" t="s">
        <v>80</v>
      </c>
      <c r="CM11813" s="273" t="s">
        <v>73</v>
      </c>
      <c r="CN11813" s="273">
        <v>1</v>
      </c>
    </row>
    <row r="11814" spans="74:92">
      <c r="BV11814" s="273" t="s">
        <v>64</v>
      </c>
      <c r="BW11814" s="273" t="s">
        <v>287</v>
      </c>
      <c r="BX11814" s="273" t="s">
        <v>866</v>
      </c>
      <c r="BY11814" s="273" t="s">
        <v>1065</v>
      </c>
      <c r="BZ11814" s="273" t="s">
        <v>151</v>
      </c>
      <c r="CA11814" s="273" t="s">
        <v>152</v>
      </c>
      <c r="CB11814" s="273" t="s">
        <v>161</v>
      </c>
      <c r="CC11814" s="273" t="s">
        <v>162</v>
      </c>
      <c r="CD11814" s="282">
        <v>11</v>
      </c>
      <c r="CE11814" s="274">
        <v>44927</v>
      </c>
      <c r="CF11814" s="273">
        <v>0</v>
      </c>
      <c r="CG11814" s="273" t="s">
        <v>80</v>
      </c>
      <c r="CH11814" s="273">
        <v>0</v>
      </c>
      <c r="CI11814" s="273" t="s">
        <v>80</v>
      </c>
      <c r="CM11814" s="273" t="s">
        <v>73</v>
      </c>
      <c r="CN11814" s="273">
        <v>1</v>
      </c>
    </row>
    <row r="11815" spans="74:92">
      <c r="BV11815" s="273" t="s">
        <v>64</v>
      </c>
      <c r="BW11815" s="273" t="s">
        <v>287</v>
      </c>
      <c r="BX11815" s="273" t="s">
        <v>866</v>
      </c>
      <c r="BY11815" s="273" t="s">
        <v>1065</v>
      </c>
      <c r="BZ11815" s="273" t="s">
        <v>151</v>
      </c>
      <c r="CA11815" s="273" t="s">
        <v>152</v>
      </c>
      <c r="CB11815" s="273" t="s">
        <v>153</v>
      </c>
      <c r="CC11815" s="273" t="s">
        <v>154</v>
      </c>
      <c r="CD11815" s="282">
        <v>10</v>
      </c>
      <c r="CE11815" s="274">
        <v>44927</v>
      </c>
      <c r="CF11815" s="273">
        <v>0</v>
      </c>
      <c r="CG11815" s="273" t="s">
        <v>80</v>
      </c>
      <c r="CH11815" s="273">
        <v>0</v>
      </c>
      <c r="CI11815" s="273" t="s">
        <v>80</v>
      </c>
      <c r="CM11815" s="273" t="s">
        <v>73</v>
      </c>
      <c r="CN11815" s="273">
        <v>1</v>
      </c>
    </row>
    <row r="11816" spans="74:92">
      <c r="BV11816" s="273" t="s">
        <v>64</v>
      </c>
      <c r="BW11816" s="273" t="s">
        <v>287</v>
      </c>
      <c r="BX11816" s="273" t="s">
        <v>866</v>
      </c>
      <c r="BY11816" s="273" t="s">
        <v>1065</v>
      </c>
      <c r="BZ11816" s="273" t="s">
        <v>138</v>
      </c>
      <c r="CA11816" s="273" t="s">
        <v>139</v>
      </c>
      <c r="CB11816" s="273" t="s">
        <v>140</v>
      </c>
      <c r="CC11816" s="273" t="s">
        <v>141</v>
      </c>
      <c r="CD11816" s="282">
        <v>9</v>
      </c>
      <c r="CE11816" s="274">
        <v>44927</v>
      </c>
      <c r="CF11816" s="273">
        <v>0</v>
      </c>
      <c r="CG11816" s="273" t="s">
        <v>80</v>
      </c>
      <c r="CH11816" s="273">
        <v>0</v>
      </c>
      <c r="CI11816" s="273" t="s">
        <v>80</v>
      </c>
      <c r="CM11816" s="273" t="s">
        <v>73</v>
      </c>
      <c r="CN11816" s="273">
        <v>1</v>
      </c>
    </row>
    <row r="11817" spans="74:92">
      <c r="BV11817" s="273" t="s">
        <v>64</v>
      </c>
      <c r="BW11817" s="273" t="s">
        <v>287</v>
      </c>
      <c r="BX11817" s="273" t="s">
        <v>866</v>
      </c>
      <c r="BY11817" s="273" t="s">
        <v>1065</v>
      </c>
      <c r="BZ11817" s="273" t="s">
        <v>126</v>
      </c>
      <c r="CA11817" s="273" t="s">
        <v>127</v>
      </c>
      <c r="CB11817" s="273" t="s">
        <v>133</v>
      </c>
      <c r="CC11817" s="273" t="s">
        <v>134</v>
      </c>
      <c r="CD11817" s="282">
        <v>7</v>
      </c>
      <c r="CE11817" s="274">
        <v>44927</v>
      </c>
      <c r="CI11817" s="273" t="s">
        <v>104</v>
      </c>
      <c r="CM11817" s="273" t="s">
        <v>73</v>
      </c>
      <c r="CN11817" s="273">
        <v>1</v>
      </c>
    </row>
    <row r="11818" spans="74:92">
      <c r="BV11818" s="273" t="s">
        <v>64</v>
      </c>
      <c r="BW11818" s="273" t="s">
        <v>287</v>
      </c>
      <c r="BX11818" s="273" t="s">
        <v>866</v>
      </c>
      <c r="BY11818" s="273" t="s">
        <v>1065</v>
      </c>
      <c r="BZ11818" s="273" t="s">
        <v>126</v>
      </c>
      <c r="CA11818" s="273" t="s">
        <v>127</v>
      </c>
      <c r="CB11818" s="273" t="s">
        <v>128</v>
      </c>
      <c r="CC11818" s="273" t="s">
        <v>129</v>
      </c>
      <c r="CD11818" s="282">
        <v>6</v>
      </c>
      <c r="CE11818" s="274">
        <v>44927</v>
      </c>
      <c r="CI11818" s="273" t="s">
        <v>80</v>
      </c>
      <c r="CM11818" s="273" t="s">
        <v>73</v>
      </c>
      <c r="CN11818" s="273">
        <v>1</v>
      </c>
    </row>
    <row r="11819" spans="74:92">
      <c r="BV11819" s="273" t="s">
        <v>64</v>
      </c>
      <c r="BW11819" s="273" t="s">
        <v>287</v>
      </c>
      <c r="BX11819" s="273" t="s">
        <v>866</v>
      </c>
      <c r="BY11819" s="273" t="s">
        <v>1065</v>
      </c>
      <c r="BZ11819" s="273" t="s">
        <v>110</v>
      </c>
      <c r="CA11819" s="273" t="s">
        <v>111</v>
      </c>
      <c r="CB11819" s="273" t="s">
        <v>112</v>
      </c>
      <c r="CC11819" s="273" t="s">
        <v>113</v>
      </c>
      <c r="CD11819" s="282">
        <v>4</v>
      </c>
      <c r="CE11819" s="274">
        <v>44927</v>
      </c>
      <c r="CI11819" s="273" t="s">
        <v>80</v>
      </c>
      <c r="CM11819" s="273" t="s">
        <v>73</v>
      </c>
      <c r="CN11819" s="273">
        <v>1</v>
      </c>
    </row>
    <row r="11820" spans="74:92">
      <c r="BV11820" s="273" t="s">
        <v>64</v>
      </c>
      <c r="BW11820" s="273" t="s">
        <v>287</v>
      </c>
      <c r="BX11820" s="273" t="s">
        <v>866</v>
      </c>
      <c r="BY11820" s="273" t="s">
        <v>1065</v>
      </c>
      <c r="BZ11820" s="273" t="s">
        <v>110</v>
      </c>
      <c r="CA11820" s="273" t="s">
        <v>111</v>
      </c>
      <c r="CB11820" s="273" t="s">
        <v>117</v>
      </c>
      <c r="CC11820" s="273" t="s">
        <v>118</v>
      </c>
      <c r="CD11820" s="282">
        <v>5</v>
      </c>
      <c r="CE11820" s="274">
        <v>44927</v>
      </c>
      <c r="CI11820" s="273" t="s">
        <v>104</v>
      </c>
      <c r="CM11820" s="273" t="s">
        <v>73</v>
      </c>
      <c r="CN11820" s="273">
        <v>1</v>
      </c>
    </row>
    <row r="11821" spans="74:92">
      <c r="BV11821" s="273" t="s">
        <v>64</v>
      </c>
      <c r="BW11821" s="273" t="s">
        <v>287</v>
      </c>
      <c r="BX11821" s="273" t="s">
        <v>866</v>
      </c>
      <c r="BY11821" s="273" t="s">
        <v>1065</v>
      </c>
      <c r="BZ11821" s="273" t="s">
        <v>86</v>
      </c>
      <c r="CA11821" s="273" t="s">
        <v>87</v>
      </c>
      <c r="CB11821" s="273" t="s">
        <v>88</v>
      </c>
      <c r="CC11821" s="273" t="s">
        <v>89</v>
      </c>
      <c r="CD11821" s="282">
        <v>3</v>
      </c>
      <c r="CE11821" s="274">
        <v>44927</v>
      </c>
      <c r="CF11821" s="273">
        <v>285</v>
      </c>
      <c r="CG11821" s="273" t="s">
        <v>80</v>
      </c>
      <c r="CH11821" s="273">
        <v>285</v>
      </c>
      <c r="CI11821" s="273" t="s">
        <v>80</v>
      </c>
      <c r="CM11821" s="273" t="s">
        <v>73</v>
      </c>
      <c r="CN11821" s="273">
        <v>1</v>
      </c>
    </row>
    <row r="11822" spans="74:92">
      <c r="BV11822" s="273" t="s">
        <v>64</v>
      </c>
      <c r="BW11822" s="273" t="s">
        <v>287</v>
      </c>
      <c r="BX11822" s="273" t="s">
        <v>866</v>
      </c>
      <c r="BY11822" s="273" t="s">
        <v>1065</v>
      </c>
      <c r="BZ11822" s="273" t="s">
        <v>86</v>
      </c>
      <c r="CA11822" s="273" t="s">
        <v>87</v>
      </c>
      <c r="CB11822" s="273" t="s">
        <v>101</v>
      </c>
      <c r="CC11822" s="273" t="s">
        <v>102</v>
      </c>
      <c r="CD11822" s="282">
        <v>4</v>
      </c>
      <c r="CE11822" s="274">
        <v>44927</v>
      </c>
      <c r="CF11822" s="273">
        <v>486</v>
      </c>
      <c r="CG11822" s="273" t="s">
        <v>2298</v>
      </c>
      <c r="CH11822" s="273">
        <v>517.80870000000004</v>
      </c>
      <c r="CI11822" s="273" t="s">
        <v>104</v>
      </c>
      <c r="CM11822" s="273" t="s">
        <v>73</v>
      </c>
      <c r="CN11822" s="273">
        <v>1</v>
      </c>
    </row>
    <row r="11823" spans="74:92">
      <c r="BV11823" s="273" t="s">
        <v>64</v>
      </c>
      <c r="BW11823" s="273" t="s">
        <v>287</v>
      </c>
      <c r="BX11823" s="273" t="s">
        <v>892</v>
      </c>
      <c r="BY11823" s="273" t="s">
        <v>1067</v>
      </c>
      <c r="BZ11823" s="273" t="s">
        <v>86</v>
      </c>
      <c r="CA11823" s="273" t="s">
        <v>87</v>
      </c>
      <c r="CB11823" s="273" t="s">
        <v>101</v>
      </c>
      <c r="CC11823" s="273" t="s">
        <v>102</v>
      </c>
      <c r="CD11823" s="282">
        <v>4</v>
      </c>
      <c r="CE11823" s="274">
        <v>44927</v>
      </c>
      <c r="CF11823" s="273">
        <v>834.36</v>
      </c>
      <c r="CG11823" s="273" t="s">
        <v>2341</v>
      </c>
      <c r="CH11823" s="273">
        <v>189.2912532</v>
      </c>
      <c r="CI11823" s="273" t="s">
        <v>104</v>
      </c>
      <c r="CM11823" s="273" t="s">
        <v>73</v>
      </c>
      <c r="CN11823" s="273">
        <v>1</v>
      </c>
    </row>
    <row r="11824" spans="74:92">
      <c r="BV11824" s="273" t="s">
        <v>64</v>
      </c>
      <c r="BW11824" s="273" t="s">
        <v>287</v>
      </c>
      <c r="BX11824" s="273" t="s">
        <v>892</v>
      </c>
      <c r="BY11824" s="273" t="s">
        <v>1067</v>
      </c>
      <c r="BZ11824" s="273" t="s">
        <v>86</v>
      </c>
      <c r="CA11824" s="273" t="s">
        <v>87</v>
      </c>
      <c r="CB11824" s="273" t="s">
        <v>88</v>
      </c>
      <c r="CC11824" s="273" t="s">
        <v>89</v>
      </c>
      <c r="CD11824" s="282">
        <v>3</v>
      </c>
      <c r="CE11824" s="274">
        <v>44927</v>
      </c>
      <c r="CF11824" s="273">
        <v>63.542000000000002</v>
      </c>
      <c r="CG11824" s="273" t="s">
        <v>80</v>
      </c>
      <c r="CH11824" s="273">
        <v>63.542000000000002</v>
      </c>
      <c r="CI11824" s="273" t="s">
        <v>80</v>
      </c>
      <c r="CM11824" s="273" t="s">
        <v>73</v>
      </c>
      <c r="CN11824" s="273">
        <v>1</v>
      </c>
    </row>
    <row r="11825" spans="74:92">
      <c r="BV11825" s="273" t="s">
        <v>64</v>
      </c>
      <c r="BW11825" s="273" t="s">
        <v>287</v>
      </c>
      <c r="BX11825" s="273" t="s">
        <v>892</v>
      </c>
      <c r="BY11825" s="273" t="s">
        <v>1067</v>
      </c>
      <c r="BZ11825" s="273" t="s">
        <v>110</v>
      </c>
      <c r="CA11825" s="273" t="s">
        <v>111</v>
      </c>
      <c r="CB11825" s="273" t="s">
        <v>117</v>
      </c>
      <c r="CC11825" s="273" t="s">
        <v>118</v>
      </c>
      <c r="CD11825" s="282">
        <v>5</v>
      </c>
      <c r="CE11825" s="274">
        <v>44927</v>
      </c>
      <c r="CI11825" s="273" t="s">
        <v>104</v>
      </c>
      <c r="CM11825" s="273" t="s">
        <v>73</v>
      </c>
      <c r="CN11825" s="273">
        <v>1</v>
      </c>
    </row>
    <row r="11826" spans="74:92">
      <c r="BV11826" s="273" t="s">
        <v>64</v>
      </c>
      <c r="BW11826" s="273" t="s">
        <v>287</v>
      </c>
      <c r="BX11826" s="273" t="s">
        <v>892</v>
      </c>
      <c r="BY11826" s="273" t="s">
        <v>1067</v>
      </c>
      <c r="BZ11826" s="273" t="s">
        <v>110</v>
      </c>
      <c r="CA11826" s="273" t="s">
        <v>111</v>
      </c>
      <c r="CB11826" s="273" t="s">
        <v>112</v>
      </c>
      <c r="CC11826" s="273" t="s">
        <v>113</v>
      </c>
      <c r="CD11826" s="282">
        <v>4</v>
      </c>
      <c r="CE11826" s="274">
        <v>44927</v>
      </c>
      <c r="CI11826" s="273" t="s">
        <v>80</v>
      </c>
      <c r="CM11826" s="273" t="s">
        <v>73</v>
      </c>
      <c r="CN11826" s="273">
        <v>1</v>
      </c>
    </row>
    <row r="11827" spans="74:92">
      <c r="BV11827" s="273" t="s">
        <v>64</v>
      </c>
      <c r="BW11827" s="273" t="s">
        <v>287</v>
      </c>
      <c r="BX11827" s="273" t="s">
        <v>892</v>
      </c>
      <c r="BY11827" s="273" t="s">
        <v>1067</v>
      </c>
      <c r="BZ11827" s="273" t="s">
        <v>126</v>
      </c>
      <c r="CA11827" s="273" t="s">
        <v>127</v>
      </c>
      <c r="CB11827" s="273" t="s">
        <v>128</v>
      </c>
      <c r="CC11827" s="273" t="s">
        <v>129</v>
      </c>
      <c r="CD11827" s="282">
        <v>6</v>
      </c>
      <c r="CE11827" s="274">
        <v>44927</v>
      </c>
      <c r="CI11827" s="273" t="s">
        <v>80</v>
      </c>
      <c r="CM11827" s="273" t="s">
        <v>73</v>
      </c>
      <c r="CN11827" s="273">
        <v>1</v>
      </c>
    </row>
    <row r="11828" spans="74:92">
      <c r="BV11828" s="273" t="s">
        <v>64</v>
      </c>
      <c r="BW11828" s="273" t="s">
        <v>287</v>
      </c>
      <c r="BX11828" s="273" t="s">
        <v>892</v>
      </c>
      <c r="BY11828" s="273" t="s">
        <v>1067</v>
      </c>
      <c r="BZ11828" s="273" t="s">
        <v>126</v>
      </c>
      <c r="CA11828" s="273" t="s">
        <v>127</v>
      </c>
      <c r="CB11828" s="273" t="s">
        <v>133</v>
      </c>
      <c r="CC11828" s="273" t="s">
        <v>134</v>
      </c>
      <c r="CD11828" s="282">
        <v>7</v>
      </c>
      <c r="CE11828" s="274">
        <v>44927</v>
      </c>
      <c r="CI11828" s="273" t="s">
        <v>104</v>
      </c>
      <c r="CM11828" s="273" t="s">
        <v>73</v>
      </c>
      <c r="CN11828" s="273">
        <v>1</v>
      </c>
    </row>
    <row r="11829" spans="74:92">
      <c r="BV11829" s="273" t="s">
        <v>64</v>
      </c>
      <c r="BW11829" s="273" t="s">
        <v>287</v>
      </c>
      <c r="BX11829" s="273" t="s">
        <v>892</v>
      </c>
      <c r="BY11829" s="273" t="s">
        <v>1067</v>
      </c>
      <c r="BZ11829" s="273" t="s">
        <v>151</v>
      </c>
      <c r="CA11829" s="273" t="s">
        <v>152</v>
      </c>
      <c r="CB11829" s="273" t="s">
        <v>153</v>
      </c>
      <c r="CC11829" s="273" t="s">
        <v>154</v>
      </c>
      <c r="CD11829" s="282">
        <v>10</v>
      </c>
      <c r="CE11829" s="274">
        <v>44927</v>
      </c>
      <c r="CF11829" s="273">
        <v>0</v>
      </c>
      <c r="CG11829" s="273" t="s">
        <v>80</v>
      </c>
      <c r="CH11829" s="273">
        <v>0</v>
      </c>
      <c r="CI11829" s="273" t="s">
        <v>80</v>
      </c>
      <c r="CM11829" s="273" t="s">
        <v>73</v>
      </c>
      <c r="CN11829" s="273">
        <v>1</v>
      </c>
    </row>
    <row r="11830" spans="74:92">
      <c r="BV11830" s="273" t="s">
        <v>64</v>
      </c>
      <c r="BW11830" s="273" t="s">
        <v>287</v>
      </c>
      <c r="BX11830" s="273" t="s">
        <v>892</v>
      </c>
      <c r="BY11830" s="273" t="s">
        <v>1067</v>
      </c>
      <c r="BZ11830" s="273" t="s">
        <v>138</v>
      </c>
      <c r="CA11830" s="273" t="s">
        <v>139</v>
      </c>
      <c r="CB11830" s="273" t="s">
        <v>140</v>
      </c>
      <c r="CC11830" s="273" t="s">
        <v>141</v>
      </c>
      <c r="CD11830" s="282">
        <v>9</v>
      </c>
      <c r="CE11830" s="274">
        <v>44927</v>
      </c>
      <c r="CF11830" s="273">
        <v>0</v>
      </c>
      <c r="CG11830" s="273" t="s">
        <v>80</v>
      </c>
      <c r="CH11830" s="273">
        <v>0</v>
      </c>
      <c r="CI11830" s="273" t="s">
        <v>80</v>
      </c>
      <c r="CM11830" s="273" t="s">
        <v>73</v>
      </c>
      <c r="CN11830" s="273">
        <v>1</v>
      </c>
    </row>
    <row r="11831" spans="74:92">
      <c r="BV11831" s="273" t="s">
        <v>64</v>
      </c>
      <c r="BW11831" s="273" t="s">
        <v>287</v>
      </c>
      <c r="BX11831" s="273" t="s">
        <v>892</v>
      </c>
      <c r="BY11831" s="273" t="s">
        <v>1067</v>
      </c>
      <c r="BZ11831" s="273" t="s">
        <v>151</v>
      </c>
      <c r="CA11831" s="273" t="s">
        <v>152</v>
      </c>
      <c r="CB11831" s="273" t="s">
        <v>161</v>
      </c>
      <c r="CC11831" s="273" t="s">
        <v>162</v>
      </c>
      <c r="CD11831" s="282">
        <v>11</v>
      </c>
      <c r="CE11831" s="274">
        <v>44927</v>
      </c>
      <c r="CF11831" s="273">
        <v>0</v>
      </c>
      <c r="CG11831" s="273" t="s">
        <v>80</v>
      </c>
      <c r="CH11831" s="273">
        <v>0</v>
      </c>
      <c r="CI11831" s="273" t="s">
        <v>80</v>
      </c>
      <c r="CM11831" s="273" t="s">
        <v>73</v>
      </c>
      <c r="CN11831" s="273">
        <v>1</v>
      </c>
    </row>
    <row r="11832" spans="74:92">
      <c r="BV11832" s="273" t="s">
        <v>64</v>
      </c>
      <c r="BW11832" s="273" t="s">
        <v>287</v>
      </c>
      <c r="BX11832" s="273" t="s">
        <v>892</v>
      </c>
      <c r="BY11832" s="273" t="s">
        <v>1067</v>
      </c>
      <c r="BZ11832" s="273" t="s">
        <v>167</v>
      </c>
      <c r="CA11832" s="273" t="s">
        <v>168</v>
      </c>
      <c r="CB11832" s="273" t="s">
        <v>169</v>
      </c>
      <c r="CC11832" s="273" t="s">
        <v>170</v>
      </c>
      <c r="CD11832" s="282">
        <v>12</v>
      </c>
      <c r="CE11832" s="274">
        <v>44927</v>
      </c>
      <c r="CF11832" s="273">
        <v>0</v>
      </c>
      <c r="CG11832" s="273" t="s">
        <v>80</v>
      </c>
      <c r="CH11832" s="273">
        <v>0</v>
      </c>
      <c r="CI11832" s="273" t="s">
        <v>80</v>
      </c>
      <c r="CM11832" s="273" t="s">
        <v>73</v>
      </c>
      <c r="CN11832" s="273">
        <v>1</v>
      </c>
    </row>
    <row r="11833" spans="74:92">
      <c r="BV11833" s="273" t="s">
        <v>64</v>
      </c>
      <c r="BW11833" s="273" t="s">
        <v>287</v>
      </c>
      <c r="BX11833" s="273" t="s">
        <v>892</v>
      </c>
      <c r="BY11833" s="273" t="s">
        <v>1067</v>
      </c>
      <c r="BZ11833" s="273" t="s">
        <v>167</v>
      </c>
      <c r="CA11833" s="273" t="s">
        <v>168</v>
      </c>
      <c r="CB11833" s="273" t="s">
        <v>353</v>
      </c>
      <c r="CC11833" s="273" t="s">
        <v>354</v>
      </c>
      <c r="CD11833" s="282">
        <v>13</v>
      </c>
      <c r="CE11833" s="274">
        <v>44927</v>
      </c>
      <c r="CF11833" s="273">
        <v>0</v>
      </c>
      <c r="CG11833" s="273" t="s">
        <v>80</v>
      </c>
      <c r="CH11833" s="273">
        <v>0</v>
      </c>
      <c r="CI11833" s="273" t="s">
        <v>80</v>
      </c>
      <c r="CM11833" s="273" t="s">
        <v>73</v>
      </c>
      <c r="CN11833" s="273">
        <v>1</v>
      </c>
    </row>
    <row r="11834" spans="74:92">
      <c r="BV11834" s="273" t="s">
        <v>64</v>
      </c>
      <c r="BW11834" s="273" t="s">
        <v>287</v>
      </c>
      <c r="BX11834" s="273" t="s">
        <v>892</v>
      </c>
      <c r="BY11834" s="273" t="s">
        <v>1067</v>
      </c>
      <c r="BZ11834" s="273" t="s">
        <v>167</v>
      </c>
      <c r="CA11834" s="273" t="s">
        <v>168</v>
      </c>
      <c r="CB11834" s="273" t="s">
        <v>313</v>
      </c>
      <c r="CC11834" s="273" t="s">
        <v>314</v>
      </c>
      <c r="CD11834" s="282">
        <v>14</v>
      </c>
      <c r="CE11834" s="274">
        <v>44927</v>
      </c>
      <c r="CF11834" s="273">
        <v>0</v>
      </c>
      <c r="CG11834" s="273" t="s">
        <v>80</v>
      </c>
      <c r="CH11834" s="273">
        <v>0</v>
      </c>
      <c r="CI11834" s="273" t="s">
        <v>80</v>
      </c>
      <c r="CM11834" s="273" t="s">
        <v>73</v>
      </c>
      <c r="CN11834" s="273">
        <v>1</v>
      </c>
    </row>
    <row r="11835" spans="74:92">
      <c r="BV11835" s="273" t="s">
        <v>64</v>
      </c>
      <c r="BW11835" s="273" t="s">
        <v>287</v>
      </c>
      <c r="BX11835" s="273" t="s">
        <v>892</v>
      </c>
      <c r="BY11835" s="273" t="s">
        <v>1067</v>
      </c>
      <c r="BZ11835" s="273" t="s">
        <v>86</v>
      </c>
      <c r="CA11835" s="273" t="s">
        <v>87</v>
      </c>
      <c r="CB11835" s="273" t="s">
        <v>179</v>
      </c>
      <c r="CC11835" s="273" t="s">
        <v>180</v>
      </c>
      <c r="CD11835" s="282">
        <v>1</v>
      </c>
      <c r="CE11835" s="274">
        <v>44927</v>
      </c>
      <c r="CG11835" s="273" t="s">
        <v>181</v>
      </c>
      <c r="CI11835" s="273" t="s">
        <v>181</v>
      </c>
      <c r="CJ11835" s="273" t="s">
        <v>1834</v>
      </c>
      <c r="CM11835" s="273" t="s">
        <v>73</v>
      </c>
      <c r="CN11835" s="273">
        <v>1</v>
      </c>
    </row>
    <row r="11836" spans="74:92">
      <c r="BV11836" s="273" t="s">
        <v>64</v>
      </c>
      <c r="BW11836" s="273" t="s">
        <v>287</v>
      </c>
      <c r="BX11836" s="273" t="s">
        <v>892</v>
      </c>
      <c r="BY11836" s="273" t="s">
        <v>1067</v>
      </c>
      <c r="BZ11836" s="273" t="s">
        <v>204</v>
      </c>
      <c r="CA11836" s="273" t="s">
        <v>205</v>
      </c>
      <c r="CB11836" s="273" t="s">
        <v>206</v>
      </c>
      <c r="CC11836" s="273" t="s">
        <v>207</v>
      </c>
      <c r="CD11836" s="282">
        <v>0</v>
      </c>
      <c r="CE11836" s="274">
        <v>44927</v>
      </c>
      <c r="CG11836" s="273" t="s">
        <v>181</v>
      </c>
      <c r="CI11836" s="273" t="s">
        <v>208</v>
      </c>
      <c r="CJ11836" s="273" t="s">
        <v>209</v>
      </c>
      <c r="CM11836" s="273" t="s">
        <v>73</v>
      </c>
      <c r="CN11836" s="273">
        <v>1</v>
      </c>
    </row>
    <row r="11837" spans="74:92">
      <c r="BV11837" s="273" t="s">
        <v>64</v>
      </c>
      <c r="BW11837" s="273" t="s">
        <v>287</v>
      </c>
      <c r="BX11837" s="273" t="s">
        <v>892</v>
      </c>
      <c r="BY11837" s="273" t="s">
        <v>1067</v>
      </c>
      <c r="BZ11837" s="273" t="s">
        <v>138</v>
      </c>
      <c r="CA11837" s="273" t="s">
        <v>139</v>
      </c>
      <c r="CB11837" s="273" t="s">
        <v>190</v>
      </c>
      <c r="CC11837" s="273" t="s">
        <v>191</v>
      </c>
      <c r="CD11837" s="282">
        <v>8</v>
      </c>
      <c r="CE11837" s="274">
        <v>44927</v>
      </c>
      <c r="CF11837" s="273">
        <v>0</v>
      </c>
      <c r="CG11837" s="273" t="s">
        <v>80</v>
      </c>
      <c r="CH11837" s="273">
        <v>0</v>
      </c>
      <c r="CI11837" s="273" t="s">
        <v>80</v>
      </c>
      <c r="CM11837" s="273" t="s">
        <v>73</v>
      </c>
      <c r="CN11837" s="273">
        <v>1</v>
      </c>
    </row>
    <row r="11838" spans="74:92">
      <c r="BV11838" s="273" t="s">
        <v>64</v>
      </c>
      <c r="BW11838" s="273" t="s">
        <v>287</v>
      </c>
      <c r="BX11838" s="273" t="s">
        <v>892</v>
      </c>
      <c r="BY11838" s="273" t="s">
        <v>1067</v>
      </c>
      <c r="BZ11838" s="273" t="s">
        <v>167</v>
      </c>
      <c r="CA11838" s="273" t="s">
        <v>168</v>
      </c>
      <c r="CB11838" s="273" t="s">
        <v>319</v>
      </c>
      <c r="CC11838" s="273" t="s">
        <v>320</v>
      </c>
      <c r="CD11838" s="282">
        <v>15</v>
      </c>
      <c r="CE11838" s="274">
        <v>44927</v>
      </c>
      <c r="CF11838" s="273">
        <v>0</v>
      </c>
      <c r="CG11838" s="273" t="s">
        <v>80</v>
      </c>
      <c r="CH11838" s="273">
        <v>0</v>
      </c>
      <c r="CI11838" s="273" t="s">
        <v>80</v>
      </c>
      <c r="CM11838" s="273" t="s">
        <v>73</v>
      </c>
      <c r="CN11838" s="273">
        <v>1</v>
      </c>
    </row>
    <row r="11839" spans="74:92">
      <c r="BV11839" s="273" t="s">
        <v>64</v>
      </c>
      <c r="BW11839" s="273" t="s">
        <v>287</v>
      </c>
      <c r="BX11839" s="273" t="s">
        <v>892</v>
      </c>
      <c r="BY11839" s="273" t="s">
        <v>1067</v>
      </c>
      <c r="BZ11839" s="273" t="s">
        <v>86</v>
      </c>
      <c r="CA11839" s="273" t="s">
        <v>87</v>
      </c>
      <c r="CB11839" s="273" t="s">
        <v>233</v>
      </c>
      <c r="CC11839" s="273" t="s">
        <v>234</v>
      </c>
      <c r="CD11839" s="282">
        <v>1</v>
      </c>
      <c r="CE11839" s="274">
        <v>44927</v>
      </c>
      <c r="CG11839" s="273" t="s">
        <v>181</v>
      </c>
      <c r="CI11839" s="273" t="s">
        <v>181</v>
      </c>
      <c r="CJ11839" s="273" t="s">
        <v>1602</v>
      </c>
      <c r="CM11839" s="273" t="s">
        <v>73</v>
      </c>
      <c r="CN11839" s="273">
        <v>1</v>
      </c>
    </row>
    <row r="11840" spans="74:92">
      <c r="BV11840" s="273" t="s">
        <v>64</v>
      </c>
      <c r="BW11840" s="273" t="s">
        <v>287</v>
      </c>
      <c r="BX11840" s="273" t="s">
        <v>892</v>
      </c>
      <c r="BY11840" s="273" t="s">
        <v>1067</v>
      </c>
      <c r="BZ11840" s="273" t="s">
        <v>86</v>
      </c>
      <c r="CA11840" s="273" t="s">
        <v>87</v>
      </c>
      <c r="CB11840" s="273" t="s">
        <v>217</v>
      </c>
      <c r="CC11840" s="273" t="s">
        <v>218</v>
      </c>
      <c r="CD11840" s="282">
        <v>2</v>
      </c>
      <c r="CE11840" s="274">
        <v>44927</v>
      </c>
      <c r="CG11840" s="273" t="s">
        <v>181</v>
      </c>
      <c r="CI11840" s="273" t="s">
        <v>181</v>
      </c>
      <c r="CJ11840" s="273" t="s">
        <v>1357</v>
      </c>
      <c r="CM11840" s="273" t="s">
        <v>73</v>
      </c>
      <c r="CN11840" s="273">
        <v>1</v>
      </c>
    </row>
    <row r="11841" spans="74:92">
      <c r="BV11841" s="273" t="s">
        <v>64</v>
      </c>
      <c r="BW11841" s="273" t="s">
        <v>287</v>
      </c>
      <c r="BX11841" s="273" t="s">
        <v>892</v>
      </c>
      <c r="BY11841" s="273" t="s">
        <v>1067</v>
      </c>
      <c r="BZ11841" s="273" t="s">
        <v>86</v>
      </c>
      <c r="CA11841" s="273" t="s">
        <v>87</v>
      </c>
      <c r="CB11841" s="273" t="s">
        <v>225</v>
      </c>
      <c r="CC11841" s="273" t="s">
        <v>226</v>
      </c>
      <c r="CD11841" s="282">
        <v>5</v>
      </c>
      <c r="CE11841" s="274">
        <v>44927</v>
      </c>
      <c r="CF11841" s="273">
        <v>0</v>
      </c>
      <c r="CG11841" s="273" t="s">
        <v>80</v>
      </c>
      <c r="CH11841" s="273">
        <v>0</v>
      </c>
      <c r="CI11841" s="273" t="s">
        <v>80</v>
      </c>
      <c r="CM11841" s="273" t="s">
        <v>73</v>
      </c>
      <c r="CN11841" s="273">
        <v>1</v>
      </c>
    </row>
    <row r="11842" spans="74:92">
      <c r="BV11842" s="273" t="s">
        <v>83</v>
      </c>
      <c r="BW11842" s="273" t="s">
        <v>287</v>
      </c>
      <c r="BX11842" s="273" t="s">
        <v>518</v>
      </c>
      <c r="BY11842" s="273" t="s">
        <v>1070</v>
      </c>
      <c r="BZ11842" s="273" t="s">
        <v>86</v>
      </c>
      <c r="CA11842" s="273" t="s">
        <v>87</v>
      </c>
      <c r="CB11842" s="273" t="s">
        <v>225</v>
      </c>
      <c r="CC11842" s="273" t="s">
        <v>226</v>
      </c>
      <c r="CD11842" s="282">
        <v>5</v>
      </c>
      <c r="CE11842" s="274">
        <v>44927</v>
      </c>
      <c r="CF11842" s="273">
        <v>0</v>
      </c>
      <c r="CG11842" s="273" t="s">
        <v>80</v>
      </c>
      <c r="CH11842" s="273">
        <v>0</v>
      </c>
      <c r="CI11842" s="273" t="s">
        <v>80</v>
      </c>
      <c r="CM11842" s="273" t="s">
        <v>73</v>
      </c>
      <c r="CN11842" s="273">
        <v>1</v>
      </c>
    </row>
    <row r="11843" spans="74:92">
      <c r="BV11843" s="273" t="s">
        <v>83</v>
      </c>
      <c r="BW11843" s="273" t="s">
        <v>287</v>
      </c>
      <c r="BX11843" s="273" t="s">
        <v>518</v>
      </c>
      <c r="BY11843" s="273" t="s">
        <v>1070</v>
      </c>
      <c r="BZ11843" s="273" t="s">
        <v>86</v>
      </c>
      <c r="CA11843" s="273" t="s">
        <v>87</v>
      </c>
      <c r="CB11843" s="273" t="s">
        <v>217</v>
      </c>
      <c r="CC11843" s="273" t="s">
        <v>218</v>
      </c>
      <c r="CD11843" s="282">
        <v>2</v>
      </c>
      <c r="CE11843" s="274">
        <v>44927</v>
      </c>
      <c r="CG11843" s="273" t="s">
        <v>181</v>
      </c>
      <c r="CI11843" s="273" t="s">
        <v>181</v>
      </c>
      <c r="CJ11843" s="273" t="s">
        <v>122</v>
      </c>
      <c r="CM11843" s="273" t="s">
        <v>73</v>
      </c>
      <c r="CN11843" s="273">
        <v>1</v>
      </c>
    </row>
    <row r="11844" spans="74:92">
      <c r="BV11844" s="273" t="s">
        <v>83</v>
      </c>
      <c r="BW11844" s="273" t="s">
        <v>287</v>
      </c>
      <c r="BX11844" s="273" t="s">
        <v>518</v>
      </c>
      <c r="BY11844" s="273" t="s">
        <v>1070</v>
      </c>
      <c r="BZ11844" s="273" t="s">
        <v>86</v>
      </c>
      <c r="CA11844" s="273" t="s">
        <v>87</v>
      </c>
      <c r="CB11844" s="273" t="s">
        <v>233</v>
      </c>
      <c r="CC11844" s="273" t="s">
        <v>234</v>
      </c>
      <c r="CD11844" s="282">
        <v>1</v>
      </c>
      <c r="CE11844" s="274">
        <v>44927</v>
      </c>
      <c r="CG11844" s="273" t="s">
        <v>181</v>
      </c>
      <c r="CI11844" s="273" t="s">
        <v>181</v>
      </c>
      <c r="CJ11844" s="273" t="s">
        <v>1602</v>
      </c>
      <c r="CM11844" s="273" t="s">
        <v>73</v>
      </c>
      <c r="CN11844" s="273">
        <v>1</v>
      </c>
    </row>
    <row r="11845" spans="74:92">
      <c r="BV11845" s="273" t="s">
        <v>83</v>
      </c>
      <c r="BW11845" s="273" t="s">
        <v>287</v>
      </c>
      <c r="BX11845" s="273" t="s">
        <v>518</v>
      </c>
      <c r="BY11845" s="273" t="s">
        <v>1070</v>
      </c>
      <c r="BZ11845" s="273" t="s">
        <v>167</v>
      </c>
      <c r="CA11845" s="273" t="s">
        <v>168</v>
      </c>
      <c r="CB11845" s="273" t="s">
        <v>319</v>
      </c>
      <c r="CC11845" s="273" t="s">
        <v>320</v>
      </c>
      <c r="CD11845" s="282">
        <v>15</v>
      </c>
      <c r="CE11845" s="274">
        <v>44927</v>
      </c>
      <c r="CF11845" s="273">
        <v>0</v>
      </c>
      <c r="CG11845" s="273" t="s">
        <v>80</v>
      </c>
      <c r="CH11845" s="273">
        <v>0</v>
      </c>
      <c r="CI11845" s="273" t="s">
        <v>80</v>
      </c>
      <c r="CM11845" s="273" t="s">
        <v>73</v>
      </c>
      <c r="CN11845" s="273">
        <v>1</v>
      </c>
    </row>
    <row r="11846" spans="74:92">
      <c r="BV11846" s="273" t="s">
        <v>83</v>
      </c>
      <c r="BW11846" s="273" t="s">
        <v>287</v>
      </c>
      <c r="BX11846" s="273" t="s">
        <v>518</v>
      </c>
      <c r="BY11846" s="273" t="s">
        <v>1070</v>
      </c>
      <c r="BZ11846" s="273" t="s">
        <v>138</v>
      </c>
      <c r="CA11846" s="273" t="s">
        <v>139</v>
      </c>
      <c r="CB11846" s="273" t="s">
        <v>190</v>
      </c>
      <c r="CC11846" s="273" t="s">
        <v>191</v>
      </c>
      <c r="CD11846" s="282">
        <v>8</v>
      </c>
      <c r="CE11846" s="274">
        <v>44927</v>
      </c>
      <c r="CF11846" s="273">
        <v>0</v>
      </c>
      <c r="CG11846" s="273" t="s">
        <v>80</v>
      </c>
      <c r="CH11846" s="273">
        <v>0</v>
      </c>
      <c r="CI11846" s="273" t="s">
        <v>80</v>
      </c>
      <c r="CM11846" s="273" t="s">
        <v>73</v>
      </c>
      <c r="CN11846" s="273">
        <v>1</v>
      </c>
    </row>
    <row r="11847" spans="74:92">
      <c r="BV11847" s="273" t="s">
        <v>83</v>
      </c>
      <c r="BW11847" s="273" t="s">
        <v>287</v>
      </c>
      <c r="BX11847" s="273" t="s">
        <v>518</v>
      </c>
      <c r="BY11847" s="273" t="s">
        <v>1070</v>
      </c>
      <c r="BZ11847" s="273" t="s">
        <v>204</v>
      </c>
      <c r="CA11847" s="273" t="s">
        <v>205</v>
      </c>
      <c r="CB11847" s="273" t="s">
        <v>206</v>
      </c>
      <c r="CC11847" s="273" t="s">
        <v>207</v>
      </c>
      <c r="CD11847" s="282">
        <v>0</v>
      </c>
      <c r="CE11847" s="274">
        <v>44927</v>
      </c>
      <c r="CG11847" s="273" t="s">
        <v>181</v>
      </c>
      <c r="CI11847" s="273" t="s">
        <v>208</v>
      </c>
      <c r="CJ11847" s="273" t="s">
        <v>209</v>
      </c>
      <c r="CM11847" s="273" t="s">
        <v>73</v>
      </c>
      <c r="CN11847" s="273">
        <v>1</v>
      </c>
    </row>
    <row r="11848" spans="74:92">
      <c r="BV11848" s="273" t="s">
        <v>83</v>
      </c>
      <c r="BW11848" s="273" t="s">
        <v>287</v>
      </c>
      <c r="BX11848" s="273" t="s">
        <v>518</v>
      </c>
      <c r="BY11848" s="273" t="s">
        <v>1070</v>
      </c>
      <c r="BZ11848" s="273" t="s">
        <v>86</v>
      </c>
      <c r="CA11848" s="273" t="s">
        <v>87</v>
      </c>
      <c r="CB11848" s="273" t="s">
        <v>179</v>
      </c>
      <c r="CC11848" s="273" t="s">
        <v>180</v>
      </c>
      <c r="CD11848" s="282">
        <v>1</v>
      </c>
      <c r="CE11848" s="274">
        <v>44927</v>
      </c>
      <c r="CG11848" s="273" t="s">
        <v>181</v>
      </c>
      <c r="CI11848" s="273" t="s">
        <v>181</v>
      </c>
      <c r="CJ11848" s="273" t="s">
        <v>1834</v>
      </c>
      <c r="CL11848" s="273" t="s">
        <v>2380</v>
      </c>
      <c r="CM11848" s="273" t="s">
        <v>73</v>
      </c>
      <c r="CN11848" s="273">
        <v>1</v>
      </c>
    </row>
    <row r="11849" spans="74:92">
      <c r="BV11849" s="273" t="s">
        <v>83</v>
      </c>
      <c r="BW11849" s="273" t="s">
        <v>287</v>
      </c>
      <c r="BX11849" s="273" t="s">
        <v>518</v>
      </c>
      <c r="BY11849" s="273" t="s">
        <v>1070</v>
      </c>
      <c r="BZ11849" s="273" t="s">
        <v>167</v>
      </c>
      <c r="CA11849" s="273" t="s">
        <v>168</v>
      </c>
      <c r="CB11849" s="273" t="s">
        <v>313</v>
      </c>
      <c r="CC11849" s="273" t="s">
        <v>314</v>
      </c>
      <c r="CD11849" s="282">
        <v>14</v>
      </c>
      <c r="CE11849" s="274">
        <v>44927</v>
      </c>
      <c r="CF11849" s="273">
        <v>0</v>
      </c>
      <c r="CG11849" s="273" t="s">
        <v>80</v>
      </c>
      <c r="CH11849" s="273">
        <v>0</v>
      </c>
      <c r="CI11849" s="273" t="s">
        <v>80</v>
      </c>
      <c r="CM11849" s="273" t="s">
        <v>73</v>
      </c>
      <c r="CN11849" s="273">
        <v>1</v>
      </c>
    </row>
    <row r="11850" spans="74:92">
      <c r="BV11850" s="273" t="s">
        <v>83</v>
      </c>
      <c r="BW11850" s="273" t="s">
        <v>287</v>
      </c>
      <c r="BX11850" s="273" t="s">
        <v>518</v>
      </c>
      <c r="BY11850" s="273" t="s">
        <v>1070</v>
      </c>
      <c r="BZ11850" s="273" t="s">
        <v>167</v>
      </c>
      <c r="CA11850" s="273" t="s">
        <v>168</v>
      </c>
      <c r="CB11850" s="273" t="s">
        <v>353</v>
      </c>
      <c r="CC11850" s="273" t="s">
        <v>354</v>
      </c>
      <c r="CD11850" s="282">
        <v>13</v>
      </c>
      <c r="CE11850" s="274">
        <v>44927</v>
      </c>
      <c r="CF11850" s="273">
        <v>0</v>
      </c>
      <c r="CG11850" s="273" t="s">
        <v>80</v>
      </c>
      <c r="CH11850" s="273">
        <v>0</v>
      </c>
      <c r="CI11850" s="273" t="s">
        <v>80</v>
      </c>
      <c r="CM11850" s="273" t="s">
        <v>73</v>
      </c>
      <c r="CN11850" s="273">
        <v>1</v>
      </c>
    </row>
    <row r="11851" spans="74:92">
      <c r="BV11851" s="273" t="s">
        <v>83</v>
      </c>
      <c r="BW11851" s="273" t="s">
        <v>287</v>
      </c>
      <c r="BX11851" s="273" t="s">
        <v>518</v>
      </c>
      <c r="BY11851" s="273" t="s">
        <v>1070</v>
      </c>
      <c r="BZ11851" s="273" t="s">
        <v>167</v>
      </c>
      <c r="CA11851" s="273" t="s">
        <v>168</v>
      </c>
      <c r="CB11851" s="273" t="s">
        <v>169</v>
      </c>
      <c r="CC11851" s="273" t="s">
        <v>170</v>
      </c>
      <c r="CD11851" s="282">
        <v>12</v>
      </c>
      <c r="CE11851" s="274">
        <v>44927</v>
      </c>
      <c r="CF11851" s="273">
        <v>0</v>
      </c>
      <c r="CG11851" s="273" t="s">
        <v>80</v>
      </c>
      <c r="CH11851" s="273">
        <v>0</v>
      </c>
      <c r="CI11851" s="273" t="s">
        <v>80</v>
      </c>
      <c r="CM11851" s="273" t="s">
        <v>73</v>
      </c>
      <c r="CN11851" s="273">
        <v>1</v>
      </c>
    </row>
    <row r="11852" spans="74:92">
      <c r="BV11852" s="273" t="s">
        <v>83</v>
      </c>
      <c r="BW11852" s="273" t="s">
        <v>287</v>
      </c>
      <c r="BX11852" s="273" t="s">
        <v>518</v>
      </c>
      <c r="BY11852" s="273" t="s">
        <v>1070</v>
      </c>
      <c r="BZ11852" s="273" t="s">
        <v>151</v>
      </c>
      <c r="CA11852" s="273" t="s">
        <v>152</v>
      </c>
      <c r="CB11852" s="273" t="s">
        <v>161</v>
      </c>
      <c r="CC11852" s="273" t="s">
        <v>162</v>
      </c>
      <c r="CD11852" s="282">
        <v>11</v>
      </c>
      <c r="CE11852" s="274">
        <v>44927</v>
      </c>
      <c r="CF11852" s="273">
        <v>0</v>
      </c>
      <c r="CG11852" s="273" t="s">
        <v>80</v>
      </c>
      <c r="CH11852" s="273">
        <v>0</v>
      </c>
      <c r="CI11852" s="273" t="s">
        <v>80</v>
      </c>
      <c r="CM11852" s="273" t="s">
        <v>73</v>
      </c>
      <c r="CN11852" s="273">
        <v>1</v>
      </c>
    </row>
    <row r="11853" spans="74:92">
      <c r="BV11853" s="273" t="s">
        <v>83</v>
      </c>
      <c r="BW11853" s="273" t="s">
        <v>287</v>
      </c>
      <c r="BX11853" s="273" t="s">
        <v>518</v>
      </c>
      <c r="BY11853" s="273" t="s">
        <v>1070</v>
      </c>
      <c r="BZ11853" s="273" t="s">
        <v>151</v>
      </c>
      <c r="CA11853" s="273" t="s">
        <v>152</v>
      </c>
      <c r="CB11853" s="273" t="s">
        <v>153</v>
      </c>
      <c r="CC11853" s="273" t="s">
        <v>154</v>
      </c>
      <c r="CD11853" s="282">
        <v>10</v>
      </c>
      <c r="CE11853" s="274">
        <v>44927</v>
      </c>
      <c r="CF11853" s="273">
        <v>0</v>
      </c>
      <c r="CG11853" s="273" t="s">
        <v>80</v>
      </c>
      <c r="CH11853" s="273">
        <v>0</v>
      </c>
      <c r="CI11853" s="273" t="s">
        <v>80</v>
      </c>
      <c r="CM11853" s="273" t="s">
        <v>73</v>
      </c>
      <c r="CN11853" s="273">
        <v>1</v>
      </c>
    </row>
    <row r="11854" spans="74:92">
      <c r="BV11854" s="273" t="s">
        <v>83</v>
      </c>
      <c r="BW11854" s="273" t="s">
        <v>287</v>
      </c>
      <c r="BX11854" s="273" t="s">
        <v>518</v>
      </c>
      <c r="BY11854" s="273" t="s">
        <v>1070</v>
      </c>
      <c r="BZ11854" s="273" t="s">
        <v>138</v>
      </c>
      <c r="CA11854" s="273" t="s">
        <v>139</v>
      </c>
      <c r="CB11854" s="273" t="s">
        <v>140</v>
      </c>
      <c r="CC11854" s="273" t="s">
        <v>141</v>
      </c>
      <c r="CD11854" s="282">
        <v>9</v>
      </c>
      <c r="CE11854" s="274">
        <v>44927</v>
      </c>
      <c r="CF11854" s="273">
        <v>0</v>
      </c>
      <c r="CG11854" s="273" t="s">
        <v>80</v>
      </c>
      <c r="CH11854" s="273">
        <v>0</v>
      </c>
      <c r="CI11854" s="273" t="s">
        <v>80</v>
      </c>
      <c r="CM11854" s="273" t="s">
        <v>73</v>
      </c>
      <c r="CN11854" s="273">
        <v>1</v>
      </c>
    </row>
    <row r="11855" spans="74:92">
      <c r="BV11855" s="273" t="s">
        <v>83</v>
      </c>
      <c r="BW11855" s="273" t="s">
        <v>287</v>
      </c>
      <c r="BX11855" s="273" t="s">
        <v>518</v>
      </c>
      <c r="BY11855" s="273" t="s">
        <v>1070</v>
      </c>
      <c r="BZ11855" s="273" t="s">
        <v>126</v>
      </c>
      <c r="CA11855" s="273" t="s">
        <v>127</v>
      </c>
      <c r="CB11855" s="273" t="s">
        <v>133</v>
      </c>
      <c r="CC11855" s="273" t="s">
        <v>134</v>
      </c>
      <c r="CD11855" s="282">
        <v>7</v>
      </c>
      <c r="CE11855" s="274">
        <v>44927</v>
      </c>
      <c r="CI11855" s="273" t="s">
        <v>104</v>
      </c>
      <c r="CM11855" s="273" t="s">
        <v>73</v>
      </c>
      <c r="CN11855" s="273">
        <v>1</v>
      </c>
    </row>
    <row r="11856" spans="74:92">
      <c r="BV11856" s="273" t="s">
        <v>83</v>
      </c>
      <c r="BW11856" s="273" t="s">
        <v>287</v>
      </c>
      <c r="BX11856" s="273" t="s">
        <v>518</v>
      </c>
      <c r="BY11856" s="273" t="s">
        <v>1070</v>
      </c>
      <c r="BZ11856" s="273" t="s">
        <v>126</v>
      </c>
      <c r="CA11856" s="273" t="s">
        <v>127</v>
      </c>
      <c r="CB11856" s="273" t="s">
        <v>128</v>
      </c>
      <c r="CC11856" s="273" t="s">
        <v>129</v>
      </c>
      <c r="CD11856" s="282">
        <v>6</v>
      </c>
      <c r="CE11856" s="274">
        <v>44927</v>
      </c>
      <c r="CI11856" s="273" t="s">
        <v>80</v>
      </c>
      <c r="CM11856" s="273" t="s">
        <v>73</v>
      </c>
      <c r="CN11856" s="273">
        <v>1</v>
      </c>
    </row>
    <row r="11857" spans="74:92">
      <c r="BV11857" s="273" t="s">
        <v>83</v>
      </c>
      <c r="BW11857" s="273" t="s">
        <v>287</v>
      </c>
      <c r="BX11857" s="273" t="s">
        <v>518</v>
      </c>
      <c r="BY11857" s="273" t="s">
        <v>1070</v>
      </c>
      <c r="BZ11857" s="273" t="s">
        <v>110</v>
      </c>
      <c r="CA11857" s="273" t="s">
        <v>111</v>
      </c>
      <c r="CB11857" s="273" t="s">
        <v>112</v>
      </c>
      <c r="CC11857" s="273" t="s">
        <v>113</v>
      </c>
      <c r="CD11857" s="282">
        <v>4</v>
      </c>
      <c r="CE11857" s="274">
        <v>44927</v>
      </c>
      <c r="CI11857" s="273" t="s">
        <v>80</v>
      </c>
      <c r="CM11857" s="273" t="s">
        <v>73</v>
      </c>
      <c r="CN11857" s="273">
        <v>1</v>
      </c>
    </row>
    <row r="11858" spans="74:92">
      <c r="BV11858" s="273" t="s">
        <v>83</v>
      </c>
      <c r="BW11858" s="273" t="s">
        <v>287</v>
      </c>
      <c r="BX11858" s="273" t="s">
        <v>518</v>
      </c>
      <c r="BY11858" s="273" t="s">
        <v>1070</v>
      </c>
      <c r="BZ11858" s="273" t="s">
        <v>110</v>
      </c>
      <c r="CA11858" s="273" t="s">
        <v>111</v>
      </c>
      <c r="CB11858" s="273" t="s">
        <v>117</v>
      </c>
      <c r="CC11858" s="273" t="s">
        <v>118</v>
      </c>
      <c r="CD11858" s="282">
        <v>5</v>
      </c>
      <c r="CE11858" s="274">
        <v>44927</v>
      </c>
      <c r="CI11858" s="273" t="s">
        <v>104</v>
      </c>
      <c r="CM11858" s="273" t="s">
        <v>73</v>
      </c>
      <c r="CN11858" s="273">
        <v>1</v>
      </c>
    </row>
    <row r="11859" spans="74:92">
      <c r="BV11859" s="273" t="s">
        <v>83</v>
      </c>
      <c r="BW11859" s="273" t="s">
        <v>287</v>
      </c>
      <c r="BX11859" s="273" t="s">
        <v>518</v>
      </c>
      <c r="BY11859" s="273" t="s">
        <v>1070</v>
      </c>
      <c r="BZ11859" s="273" t="s">
        <v>86</v>
      </c>
      <c r="CA11859" s="273" t="s">
        <v>87</v>
      </c>
      <c r="CB11859" s="273" t="s">
        <v>88</v>
      </c>
      <c r="CC11859" s="273" t="s">
        <v>89</v>
      </c>
      <c r="CD11859" s="282">
        <v>3</v>
      </c>
      <c r="CE11859" s="274">
        <v>44927</v>
      </c>
      <c r="CF11859" s="273">
        <v>0</v>
      </c>
      <c r="CG11859" s="273" t="s">
        <v>80</v>
      </c>
      <c r="CH11859" s="273">
        <v>0</v>
      </c>
      <c r="CI11859" s="273" t="s">
        <v>80</v>
      </c>
      <c r="CM11859" s="273" t="s">
        <v>73</v>
      </c>
      <c r="CN11859" s="273">
        <v>1</v>
      </c>
    </row>
    <row r="11860" spans="74:92">
      <c r="BV11860" s="273" t="s">
        <v>83</v>
      </c>
      <c r="BW11860" s="273" t="s">
        <v>287</v>
      </c>
      <c r="BX11860" s="273" t="s">
        <v>518</v>
      </c>
      <c r="BY11860" s="273" t="s">
        <v>1070</v>
      </c>
      <c r="BZ11860" s="273" t="s">
        <v>86</v>
      </c>
      <c r="CA11860" s="273" t="s">
        <v>87</v>
      </c>
      <c r="CB11860" s="273" t="s">
        <v>101</v>
      </c>
      <c r="CC11860" s="273" t="s">
        <v>102</v>
      </c>
      <c r="CD11860" s="282">
        <v>4</v>
      </c>
      <c r="CE11860" s="274">
        <v>44927</v>
      </c>
      <c r="CF11860" s="273">
        <v>0</v>
      </c>
      <c r="CG11860" s="273" t="s">
        <v>2341</v>
      </c>
      <c r="CH11860" s="273">
        <v>0</v>
      </c>
      <c r="CI11860" s="273" t="s">
        <v>104</v>
      </c>
      <c r="CM11860" s="273" t="s">
        <v>73</v>
      </c>
      <c r="CN11860" s="273">
        <v>1</v>
      </c>
    </row>
    <row r="11861" spans="74:92">
      <c r="BV11861" s="273" t="s">
        <v>64</v>
      </c>
      <c r="BW11861" s="273" t="s">
        <v>75</v>
      </c>
      <c r="BX11861" s="273" t="s">
        <v>144</v>
      </c>
      <c r="BY11861" s="273" t="s">
        <v>144</v>
      </c>
      <c r="BZ11861" s="273" t="s">
        <v>86</v>
      </c>
      <c r="CA11861" s="273" t="s">
        <v>87</v>
      </c>
      <c r="CB11861" s="273" t="s">
        <v>101</v>
      </c>
      <c r="CC11861" s="273" t="s">
        <v>102</v>
      </c>
      <c r="CD11861" s="282">
        <v>4</v>
      </c>
      <c r="CE11861" s="274">
        <v>44927</v>
      </c>
      <c r="CF11861" s="273">
        <v>77285.8</v>
      </c>
      <c r="CG11861" s="273" t="s">
        <v>1495</v>
      </c>
      <c r="CH11861" s="273">
        <v>11109.83375</v>
      </c>
      <c r="CI11861" s="273" t="s">
        <v>104</v>
      </c>
      <c r="CM11861" s="273" t="s">
        <v>73</v>
      </c>
      <c r="CN11861" s="273">
        <v>1</v>
      </c>
    </row>
    <row r="11862" spans="74:92">
      <c r="BV11862" s="273" t="s">
        <v>64</v>
      </c>
      <c r="BW11862" s="273" t="s">
        <v>75</v>
      </c>
      <c r="BX11862" s="273" t="s">
        <v>144</v>
      </c>
      <c r="BY11862" s="273" t="s">
        <v>144</v>
      </c>
      <c r="BZ11862" s="273" t="s">
        <v>86</v>
      </c>
      <c r="CA11862" s="273" t="s">
        <v>87</v>
      </c>
      <c r="CB11862" s="273" t="s">
        <v>88</v>
      </c>
      <c r="CC11862" s="273" t="s">
        <v>89</v>
      </c>
      <c r="CD11862" s="282">
        <v>3</v>
      </c>
      <c r="CE11862" s="274">
        <v>44927</v>
      </c>
      <c r="CF11862" s="273">
        <v>12896</v>
      </c>
      <c r="CG11862" s="273" t="s">
        <v>80</v>
      </c>
      <c r="CH11862" s="273">
        <v>12896</v>
      </c>
      <c r="CI11862" s="273" t="s">
        <v>80</v>
      </c>
      <c r="CM11862" s="273" t="s">
        <v>73</v>
      </c>
      <c r="CN11862" s="273">
        <v>1</v>
      </c>
    </row>
    <row r="11863" spans="74:92">
      <c r="BV11863" s="273" t="s">
        <v>64</v>
      </c>
      <c r="BW11863" s="273" t="s">
        <v>75</v>
      </c>
      <c r="BX11863" s="273" t="s">
        <v>144</v>
      </c>
      <c r="BY11863" s="273" t="s">
        <v>144</v>
      </c>
      <c r="BZ11863" s="273" t="s">
        <v>110</v>
      </c>
      <c r="CA11863" s="273" t="s">
        <v>111</v>
      </c>
      <c r="CB11863" s="273" t="s">
        <v>112</v>
      </c>
      <c r="CC11863" s="273" t="s">
        <v>113</v>
      </c>
      <c r="CD11863" s="282">
        <v>4</v>
      </c>
      <c r="CE11863" s="274">
        <v>44927</v>
      </c>
      <c r="CI11863" s="273" t="s">
        <v>80</v>
      </c>
      <c r="CM11863" s="273" t="s">
        <v>73</v>
      </c>
      <c r="CN11863" s="273">
        <v>1</v>
      </c>
    </row>
    <row r="11864" spans="74:92">
      <c r="BV11864" s="273" t="s">
        <v>64</v>
      </c>
      <c r="BW11864" s="273" t="s">
        <v>75</v>
      </c>
      <c r="BX11864" s="273" t="s">
        <v>144</v>
      </c>
      <c r="BY11864" s="273" t="s">
        <v>144</v>
      </c>
      <c r="BZ11864" s="273" t="s">
        <v>110</v>
      </c>
      <c r="CA11864" s="273" t="s">
        <v>111</v>
      </c>
      <c r="CB11864" s="273" t="s">
        <v>117</v>
      </c>
      <c r="CC11864" s="273" t="s">
        <v>118</v>
      </c>
      <c r="CD11864" s="282">
        <v>5</v>
      </c>
      <c r="CE11864" s="274">
        <v>44927</v>
      </c>
      <c r="CI11864" s="273" t="s">
        <v>104</v>
      </c>
      <c r="CM11864" s="273" t="s">
        <v>73</v>
      </c>
      <c r="CN11864" s="273">
        <v>1</v>
      </c>
    </row>
    <row r="11865" spans="74:92">
      <c r="BV11865" s="273" t="s">
        <v>64</v>
      </c>
      <c r="BW11865" s="273" t="s">
        <v>75</v>
      </c>
      <c r="BX11865" s="273" t="s">
        <v>144</v>
      </c>
      <c r="BY11865" s="273" t="s">
        <v>144</v>
      </c>
      <c r="BZ11865" s="273" t="s">
        <v>126</v>
      </c>
      <c r="CA11865" s="273" t="s">
        <v>127</v>
      </c>
      <c r="CB11865" s="273" t="s">
        <v>133</v>
      </c>
      <c r="CC11865" s="273" t="s">
        <v>134</v>
      </c>
      <c r="CD11865" s="282">
        <v>7</v>
      </c>
      <c r="CE11865" s="274">
        <v>44927</v>
      </c>
      <c r="CI11865" s="273" t="s">
        <v>104</v>
      </c>
      <c r="CM11865" s="273" t="s">
        <v>73</v>
      </c>
      <c r="CN11865" s="273">
        <v>1</v>
      </c>
    </row>
    <row r="11866" spans="74:92">
      <c r="BV11866" s="273" t="s">
        <v>64</v>
      </c>
      <c r="BW11866" s="273" t="s">
        <v>75</v>
      </c>
      <c r="BX11866" s="273" t="s">
        <v>144</v>
      </c>
      <c r="BY11866" s="273" t="s">
        <v>144</v>
      </c>
      <c r="BZ11866" s="273" t="s">
        <v>126</v>
      </c>
      <c r="CA11866" s="273" t="s">
        <v>127</v>
      </c>
      <c r="CB11866" s="273" t="s">
        <v>128</v>
      </c>
      <c r="CC11866" s="273" t="s">
        <v>129</v>
      </c>
      <c r="CD11866" s="282">
        <v>6</v>
      </c>
      <c r="CE11866" s="274">
        <v>44927</v>
      </c>
      <c r="CI11866" s="273" t="s">
        <v>80</v>
      </c>
      <c r="CM11866" s="273" t="s">
        <v>73</v>
      </c>
      <c r="CN11866" s="273">
        <v>1</v>
      </c>
    </row>
    <row r="11867" spans="74:92">
      <c r="BV11867" s="273" t="s">
        <v>64</v>
      </c>
      <c r="BW11867" s="273" t="s">
        <v>75</v>
      </c>
      <c r="BX11867" s="273" t="s">
        <v>144</v>
      </c>
      <c r="BY11867" s="273" t="s">
        <v>144</v>
      </c>
      <c r="BZ11867" s="273" t="s">
        <v>151</v>
      </c>
      <c r="CA11867" s="273" t="s">
        <v>152</v>
      </c>
      <c r="CB11867" s="273" t="s">
        <v>153</v>
      </c>
      <c r="CC11867" s="273" t="s">
        <v>154</v>
      </c>
      <c r="CD11867" s="282">
        <v>10</v>
      </c>
      <c r="CE11867" s="274">
        <v>44927</v>
      </c>
      <c r="CF11867" s="273">
        <v>0</v>
      </c>
      <c r="CG11867" s="273" t="s">
        <v>80</v>
      </c>
      <c r="CH11867" s="273">
        <v>0</v>
      </c>
      <c r="CI11867" s="273" t="s">
        <v>80</v>
      </c>
      <c r="CM11867" s="273" t="s">
        <v>73</v>
      </c>
      <c r="CN11867" s="273">
        <v>1</v>
      </c>
    </row>
    <row r="11868" spans="74:92">
      <c r="BV11868" s="273" t="s">
        <v>64</v>
      </c>
      <c r="BW11868" s="273" t="s">
        <v>75</v>
      </c>
      <c r="BX11868" s="273" t="s">
        <v>144</v>
      </c>
      <c r="BY11868" s="273" t="s">
        <v>144</v>
      </c>
      <c r="BZ11868" s="273" t="s">
        <v>138</v>
      </c>
      <c r="CA11868" s="273" t="s">
        <v>139</v>
      </c>
      <c r="CB11868" s="273" t="s">
        <v>140</v>
      </c>
      <c r="CC11868" s="273" t="s">
        <v>141</v>
      </c>
      <c r="CD11868" s="282">
        <v>9</v>
      </c>
      <c r="CE11868" s="274">
        <v>44927</v>
      </c>
      <c r="CF11868" s="273">
        <v>0</v>
      </c>
      <c r="CG11868" s="273" t="s">
        <v>80</v>
      </c>
      <c r="CH11868" s="273">
        <v>0</v>
      </c>
      <c r="CI11868" s="273" t="s">
        <v>80</v>
      </c>
      <c r="CM11868" s="273" t="s">
        <v>73</v>
      </c>
      <c r="CN11868" s="273">
        <v>1</v>
      </c>
    </row>
    <row r="11869" spans="74:92">
      <c r="BV11869" s="273" t="s">
        <v>64</v>
      </c>
      <c r="BW11869" s="273" t="s">
        <v>75</v>
      </c>
      <c r="BX11869" s="273" t="s">
        <v>144</v>
      </c>
      <c r="BY11869" s="273" t="s">
        <v>144</v>
      </c>
      <c r="BZ11869" s="273" t="s">
        <v>151</v>
      </c>
      <c r="CA11869" s="273" t="s">
        <v>152</v>
      </c>
      <c r="CB11869" s="273" t="s">
        <v>161</v>
      </c>
      <c r="CC11869" s="273" t="s">
        <v>162</v>
      </c>
      <c r="CD11869" s="282">
        <v>11</v>
      </c>
      <c r="CE11869" s="274">
        <v>44927</v>
      </c>
      <c r="CF11869" s="273">
        <v>12896</v>
      </c>
      <c r="CG11869" s="273" t="s">
        <v>80</v>
      </c>
      <c r="CH11869" s="273">
        <v>12896</v>
      </c>
      <c r="CI11869" s="273" t="s">
        <v>80</v>
      </c>
      <c r="CM11869" s="273" t="s">
        <v>73</v>
      </c>
      <c r="CN11869" s="273">
        <v>1</v>
      </c>
    </row>
    <row r="11870" spans="74:92">
      <c r="BV11870" s="273" t="s">
        <v>64</v>
      </c>
      <c r="BW11870" s="273" t="s">
        <v>75</v>
      </c>
      <c r="BX11870" s="273" t="s">
        <v>144</v>
      </c>
      <c r="BY11870" s="273" t="s">
        <v>144</v>
      </c>
      <c r="BZ11870" s="273" t="s">
        <v>167</v>
      </c>
      <c r="CA11870" s="273" t="s">
        <v>168</v>
      </c>
      <c r="CB11870" s="273" t="s">
        <v>169</v>
      </c>
      <c r="CC11870" s="273" t="s">
        <v>170</v>
      </c>
      <c r="CD11870" s="282">
        <v>12</v>
      </c>
      <c r="CE11870" s="274">
        <v>44927</v>
      </c>
      <c r="CF11870" s="273">
        <v>0</v>
      </c>
      <c r="CG11870" s="273" t="s">
        <v>80</v>
      </c>
      <c r="CH11870" s="273">
        <v>0</v>
      </c>
      <c r="CI11870" s="273" t="s">
        <v>80</v>
      </c>
      <c r="CM11870" s="273" t="s">
        <v>73</v>
      </c>
      <c r="CN11870" s="273">
        <v>1</v>
      </c>
    </row>
    <row r="11871" spans="74:92">
      <c r="BV11871" s="273" t="s">
        <v>64</v>
      </c>
      <c r="BW11871" s="273" t="s">
        <v>75</v>
      </c>
      <c r="BX11871" s="273" t="s">
        <v>144</v>
      </c>
      <c r="BY11871" s="273" t="s">
        <v>144</v>
      </c>
      <c r="BZ11871" s="273" t="s">
        <v>167</v>
      </c>
      <c r="CA11871" s="273" t="s">
        <v>168</v>
      </c>
      <c r="CB11871" s="273" t="s">
        <v>353</v>
      </c>
      <c r="CC11871" s="273" t="s">
        <v>354</v>
      </c>
      <c r="CD11871" s="282">
        <v>13</v>
      </c>
      <c r="CE11871" s="274">
        <v>44927</v>
      </c>
      <c r="CF11871" s="273">
        <v>0</v>
      </c>
      <c r="CG11871" s="273" t="s">
        <v>80</v>
      </c>
      <c r="CH11871" s="273">
        <v>0</v>
      </c>
      <c r="CI11871" s="273" t="s">
        <v>80</v>
      </c>
      <c r="CM11871" s="273" t="s">
        <v>73</v>
      </c>
      <c r="CN11871" s="273">
        <v>1</v>
      </c>
    </row>
    <row r="11872" spans="74:92">
      <c r="BV11872" s="273" t="s">
        <v>64</v>
      </c>
      <c r="BW11872" s="273" t="s">
        <v>75</v>
      </c>
      <c r="BX11872" s="273" t="s">
        <v>144</v>
      </c>
      <c r="BY11872" s="273" t="s">
        <v>144</v>
      </c>
      <c r="BZ11872" s="273" t="s">
        <v>167</v>
      </c>
      <c r="CA11872" s="273" t="s">
        <v>168</v>
      </c>
      <c r="CB11872" s="273" t="s">
        <v>313</v>
      </c>
      <c r="CC11872" s="273" t="s">
        <v>314</v>
      </c>
      <c r="CD11872" s="282">
        <v>14</v>
      </c>
      <c r="CE11872" s="274">
        <v>44927</v>
      </c>
      <c r="CF11872" s="273">
        <v>0</v>
      </c>
      <c r="CG11872" s="273" t="s">
        <v>80</v>
      </c>
      <c r="CH11872" s="273">
        <v>0</v>
      </c>
      <c r="CI11872" s="273" t="s">
        <v>80</v>
      </c>
      <c r="CM11872" s="273" t="s">
        <v>73</v>
      </c>
      <c r="CN11872" s="273">
        <v>1</v>
      </c>
    </row>
    <row r="11873" spans="74:92">
      <c r="BV11873" s="273" t="s">
        <v>64</v>
      </c>
      <c r="BW11873" s="273" t="s">
        <v>75</v>
      </c>
      <c r="BX11873" s="273" t="s">
        <v>144</v>
      </c>
      <c r="BY11873" s="273" t="s">
        <v>144</v>
      </c>
      <c r="BZ11873" s="273" t="s">
        <v>86</v>
      </c>
      <c r="CA11873" s="273" t="s">
        <v>87</v>
      </c>
      <c r="CB11873" s="273" t="s">
        <v>179</v>
      </c>
      <c r="CC11873" s="273" t="s">
        <v>180</v>
      </c>
      <c r="CD11873" s="282">
        <v>1</v>
      </c>
      <c r="CE11873" s="274">
        <v>44927</v>
      </c>
      <c r="CG11873" s="273" t="s">
        <v>181</v>
      </c>
      <c r="CI11873" s="273" t="s">
        <v>181</v>
      </c>
      <c r="CJ11873" s="273" t="s">
        <v>2381</v>
      </c>
      <c r="CM11873" s="273" t="s">
        <v>73</v>
      </c>
      <c r="CN11873" s="273">
        <v>1</v>
      </c>
    </row>
    <row r="11874" spans="74:92">
      <c r="BV11874" s="273" t="s">
        <v>64</v>
      </c>
      <c r="BW11874" s="273" t="s">
        <v>75</v>
      </c>
      <c r="BX11874" s="273" t="s">
        <v>144</v>
      </c>
      <c r="BY11874" s="273" t="s">
        <v>144</v>
      </c>
      <c r="BZ11874" s="273" t="s">
        <v>204</v>
      </c>
      <c r="CA11874" s="273" t="s">
        <v>205</v>
      </c>
      <c r="CB11874" s="273" t="s">
        <v>206</v>
      </c>
      <c r="CC11874" s="273" t="s">
        <v>207</v>
      </c>
      <c r="CD11874" s="282">
        <v>0</v>
      </c>
      <c r="CE11874" s="274">
        <v>44927</v>
      </c>
      <c r="CG11874" s="273" t="s">
        <v>181</v>
      </c>
      <c r="CI11874" s="273" t="s">
        <v>208</v>
      </c>
      <c r="CJ11874" s="273" t="s">
        <v>209</v>
      </c>
      <c r="CM11874" s="273" t="s">
        <v>73</v>
      </c>
      <c r="CN11874" s="273">
        <v>1</v>
      </c>
    </row>
    <row r="11875" spans="74:92">
      <c r="BV11875" s="273" t="s">
        <v>64</v>
      </c>
      <c r="BW11875" s="273" t="s">
        <v>75</v>
      </c>
      <c r="BX11875" s="273" t="s">
        <v>144</v>
      </c>
      <c r="BY11875" s="273" t="s">
        <v>144</v>
      </c>
      <c r="BZ11875" s="273" t="s">
        <v>138</v>
      </c>
      <c r="CA11875" s="273" t="s">
        <v>139</v>
      </c>
      <c r="CB11875" s="273" t="s">
        <v>190</v>
      </c>
      <c r="CC11875" s="273" t="s">
        <v>191</v>
      </c>
      <c r="CD11875" s="282">
        <v>8</v>
      </c>
      <c r="CE11875" s="274">
        <v>44927</v>
      </c>
      <c r="CF11875" s="273">
        <v>0</v>
      </c>
      <c r="CG11875" s="273" t="s">
        <v>80</v>
      </c>
      <c r="CH11875" s="273">
        <v>0</v>
      </c>
      <c r="CI11875" s="273" t="s">
        <v>80</v>
      </c>
      <c r="CM11875" s="273" t="s">
        <v>73</v>
      </c>
      <c r="CN11875" s="273">
        <v>1</v>
      </c>
    </row>
    <row r="11876" spans="74:92">
      <c r="BV11876" s="273" t="s">
        <v>64</v>
      </c>
      <c r="BW11876" s="273" t="s">
        <v>75</v>
      </c>
      <c r="BX11876" s="273" t="s">
        <v>144</v>
      </c>
      <c r="BY11876" s="273" t="s">
        <v>144</v>
      </c>
      <c r="BZ11876" s="273" t="s">
        <v>167</v>
      </c>
      <c r="CA11876" s="273" t="s">
        <v>168</v>
      </c>
      <c r="CB11876" s="273" t="s">
        <v>319</v>
      </c>
      <c r="CC11876" s="273" t="s">
        <v>320</v>
      </c>
      <c r="CD11876" s="282">
        <v>15</v>
      </c>
      <c r="CE11876" s="274">
        <v>44927</v>
      </c>
      <c r="CF11876" s="273">
        <v>0</v>
      </c>
      <c r="CG11876" s="273" t="s">
        <v>80</v>
      </c>
      <c r="CH11876" s="273">
        <v>0</v>
      </c>
      <c r="CI11876" s="273" t="s">
        <v>80</v>
      </c>
      <c r="CM11876" s="273" t="s">
        <v>73</v>
      </c>
      <c r="CN11876" s="273">
        <v>1</v>
      </c>
    </row>
    <row r="11877" spans="74:92">
      <c r="BV11877" s="273" t="s">
        <v>64</v>
      </c>
      <c r="BW11877" s="273" t="s">
        <v>75</v>
      </c>
      <c r="BX11877" s="273" t="s">
        <v>144</v>
      </c>
      <c r="BY11877" s="273" t="s">
        <v>144</v>
      </c>
      <c r="BZ11877" s="273" t="s">
        <v>86</v>
      </c>
      <c r="CA11877" s="273" t="s">
        <v>87</v>
      </c>
      <c r="CB11877" s="273" t="s">
        <v>233</v>
      </c>
      <c r="CC11877" s="273" t="s">
        <v>234</v>
      </c>
      <c r="CD11877" s="282">
        <v>1</v>
      </c>
      <c r="CE11877" s="274">
        <v>44927</v>
      </c>
      <c r="CG11877" s="273" t="s">
        <v>181</v>
      </c>
      <c r="CI11877" s="273" t="s">
        <v>181</v>
      </c>
      <c r="CJ11877" s="273" t="s">
        <v>1602</v>
      </c>
      <c r="CM11877" s="273" t="s">
        <v>73</v>
      </c>
      <c r="CN11877" s="273">
        <v>1</v>
      </c>
    </row>
    <row r="11878" spans="74:92">
      <c r="BV11878" s="273" t="s">
        <v>64</v>
      </c>
      <c r="BW11878" s="273" t="s">
        <v>75</v>
      </c>
      <c r="BX11878" s="273" t="s">
        <v>144</v>
      </c>
      <c r="BY11878" s="273" t="s">
        <v>144</v>
      </c>
      <c r="BZ11878" s="273" t="s">
        <v>86</v>
      </c>
      <c r="CA11878" s="273" t="s">
        <v>87</v>
      </c>
      <c r="CB11878" s="273" t="s">
        <v>217</v>
      </c>
      <c r="CC11878" s="273" t="s">
        <v>218</v>
      </c>
      <c r="CD11878" s="282">
        <v>2</v>
      </c>
      <c r="CE11878" s="274">
        <v>44927</v>
      </c>
      <c r="CG11878" s="273" t="s">
        <v>181</v>
      </c>
      <c r="CI11878" s="273" t="s">
        <v>181</v>
      </c>
      <c r="CJ11878" s="273" t="s">
        <v>1256</v>
      </c>
      <c r="CM11878" s="273" t="s">
        <v>73</v>
      </c>
      <c r="CN11878" s="273">
        <v>1</v>
      </c>
    </row>
    <row r="11879" spans="74:92">
      <c r="BV11879" s="273" t="s">
        <v>64</v>
      </c>
      <c r="BW11879" s="273" t="s">
        <v>75</v>
      </c>
      <c r="BX11879" s="273" t="s">
        <v>144</v>
      </c>
      <c r="BY11879" s="273" t="s">
        <v>144</v>
      </c>
      <c r="BZ11879" s="273" t="s">
        <v>86</v>
      </c>
      <c r="CA11879" s="273" t="s">
        <v>87</v>
      </c>
      <c r="CB11879" s="273" t="s">
        <v>225</v>
      </c>
      <c r="CC11879" s="273" t="s">
        <v>226</v>
      </c>
      <c r="CD11879" s="282">
        <v>5</v>
      </c>
      <c r="CE11879" s="274">
        <v>44927</v>
      </c>
      <c r="CF11879" s="273">
        <v>11606.4</v>
      </c>
      <c r="CG11879" s="273" t="s">
        <v>80</v>
      </c>
      <c r="CH11879" s="273">
        <v>11606.4</v>
      </c>
      <c r="CI11879" s="273" t="s">
        <v>80</v>
      </c>
      <c r="CL11879" s="273" t="s">
        <v>2382</v>
      </c>
      <c r="CM11879" s="273" t="s">
        <v>73</v>
      </c>
      <c r="CN11879" s="273">
        <v>1</v>
      </c>
    </row>
    <row r="11880" spans="74:92">
      <c r="BV11880" s="273" t="s">
        <v>64</v>
      </c>
      <c r="BW11880" s="273" t="s">
        <v>75</v>
      </c>
      <c r="BX11880" s="273" t="s">
        <v>76</v>
      </c>
      <c r="BY11880" s="273" t="s">
        <v>76</v>
      </c>
      <c r="BZ11880" s="273" t="s">
        <v>86</v>
      </c>
      <c r="CA11880" s="273" t="s">
        <v>87</v>
      </c>
      <c r="CB11880" s="273" t="s">
        <v>225</v>
      </c>
      <c r="CC11880" s="273" t="s">
        <v>226</v>
      </c>
      <c r="CD11880" s="282">
        <v>5</v>
      </c>
      <c r="CE11880" s="274">
        <v>44927</v>
      </c>
      <c r="CF11880" s="273">
        <v>0</v>
      </c>
      <c r="CG11880" s="273" t="s">
        <v>90</v>
      </c>
      <c r="CH11880" s="273">
        <v>0</v>
      </c>
      <c r="CI11880" s="273" t="s">
        <v>80</v>
      </c>
      <c r="CM11880" s="273" t="s">
        <v>73</v>
      </c>
      <c r="CN11880" s="273">
        <v>1</v>
      </c>
    </row>
    <row r="11881" spans="74:92">
      <c r="BV11881" s="273" t="s">
        <v>64</v>
      </c>
      <c r="BW11881" s="273" t="s">
        <v>75</v>
      </c>
      <c r="BX11881" s="273" t="s">
        <v>76</v>
      </c>
      <c r="BY11881" s="273" t="s">
        <v>76</v>
      </c>
      <c r="BZ11881" s="273" t="s">
        <v>86</v>
      </c>
      <c r="CA11881" s="273" t="s">
        <v>87</v>
      </c>
      <c r="CB11881" s="273" t="s">
        <v>217</v>
      </c>
      <c r="CC11881" s="273" t="s">
        <v>218</v>
      </c>
      <c r="CD11881" s="282">
        <v>2</v>
      </c>
      <c r="CE11881" s="274">
        <v>44927</v>
      </c>
      <c r="CG11881" s="273" t="s">
        <v>181</v>
      </c>
      <c r="CI11881" s="273" t="s">
        <v>181</v>
      </c>
      <c r="CJ11881" s="273" t="s">
        <v>1255</v>
      </c>
      <c r="CM11881" s="273" t="s">
        <v>73</v>
      </c>
      <c r="CN11881" s="273">
        <v>1</v>
      </c>
    </row>
    <row r="11882" spans="74:92">
      <c r="BV11882" s="273" t="s">
        <v>64</v>
      </c>
      <c r="BW11882" s="273" t="s">
        <v>75</v>
      </c>
      <c r="BX11882" s="273" t="s">
        <v>76</v>
      </c>
      <c r="BY11882" s="273" t="s">
        <v>76</v>
      </c>
      <c r="BZ11882" s="273" t="s">
        <v>86</v>
      </c>
      <c r="CA11882" s="273" t="s">
        <v>87</v>
      </c>
      <c r="CB11882" s="273" t="s">
        <v>233</v>
      </c>
      <c r="CC11882" s="273" t="s">
        <v>234</v>
      </c>
      <c r="CD11882" s="282">
        <v>1</v>
      </c>
      <c r="CE11882" s="274">
        <v>44927</v>
      </c>
      <c r="CG11882" s="273" t="s">
        <v>181</v>
      </c>
      <c r="CI11882" s="273" t="s">
        <v>181</v>
      </c>
      <c r="CJ11882" s="273" t="s">
        <v>2383</v>
      </c>
      <c r="CM11882" s="273" t="s">
        <v>73</v>
      </c>
      <c r="CN11882" s="273">
        <v>1</v>
      </c>
    </row>
    <row r="11883" spans="74:92">
      <c r="BV11883" s="273" t="s">
        <v>64</v>
      </c>
      <c r="BW11883" s="273" t="s">
        <v>75</v>
      </c>
      <c r="BX11883" s="273" t="s">
        <v>76</v>
      </c>
      <c r="BY11883" s="273" t="s">
        <v>76</v>
      </c>
      <c r="BZ11883" s="273" t="s">
        <v>167</v>
      </c>
      <c r="CA11883" s="273" t="s">
        <v>168</v>
      </c>
      <c r="CB11883" s="273" t="s">
        <v>319</v>
      </c>
      <c r="CC11883" s="273" t="s">
        <v>320</v>
      </c>
      <c r="CD11883" s="282">
        <v>15</v>
      </c>
      <c r="CE11883" s="274">
        <v>44927</v>
      </c>
      <c r="CF11883" s="273">
        <v>0</v>
      </c>
      <c r="CG11883" s="273" t="s">
        <v>90</v>
      </c>
      <c r="CH11883" s="273">
        <v>0</v>
      </c>
      <c r="CI11883" s="273" t="s">
        <v>80</v>
      </c>
      <c r="CM11883" s="273" t="s">
        <v>73</v>
      </c>
      <c r="CN11883" s="273">
        <v>1</v>
      </c>
    </row>
    <row r="11884" spans="74:92">
      <c r="BV11884" s="273" t="s">
        <v>64</v>
      </c>
      <c r="BW11884" s="273" t="s">
        <v>75</v>
      </c>
      <c r="BX11884" s="273" t="s">
        <v>76</v>
      </c>
      <c r="BY11884" s="273" t="s">
        <v>76</v>
      </c>
      <c r="BZ11884" s="273" t="s">
        <v>138</v>
      </c>
      <c r="CA11884" s="273" t="s">
        <v>139</v>
      </c>
      <c r="CB11884" s="273" t="s">
        <v>190</v>
      </c>
      <c r="CC11884" s="273" t="s">
        <v>191</v>
      </c>
      <c r="CD11884" s="282">
        <v>8</v>
      </c>
      <c r="CE11884" s="274">
        <v>44927</v>
      </c>
      <c r="CF11884" s="273">
        <v>0</v>
      </c>
      <c r="CG11884" s="273" t="s">
        <v>90</v>
      </c>
      <c r="CH11884" s="273">
        <v>0</v>
      </c>
      <c r="CI11884" s="273" t="s">
        <v>80</v>
      </c>
      <c r="CM11884" s="273" t="s">
        <v>73</v>
      </c>
      <c r="CN11884" s="273">
        <v>1</v>
      </c>
    </row>
    <row r="11885" spans="74:92">
      <c r="BV11885" s="273" t="s">
        <v>64</v>
      </c>
      <c r="BW11885" s="273" t="s">
        <v>75</v>
      </c>
      <c r="BX11885" s="273" t="s">
        <v>76</v>
      </c>
      <c r="BY11885" s="273" t="s">
        <v>76</v>
      </c>
      <c r="BZ11885" s="273" t="s">
        <v>204</v>
      </c>
      <c r="CA11885" s="273" t="s">
        <v>205</v>
      </c>
      <c r="CB11885" s="273" t="s">
        <v>206</v>
      </c>
      <c r="CC11885" s="273" t="s">
        <v>207</v>
      </c>
      <c r="CD11885" s="282">
        <v>0</v>
      </c>
      <c r="CE11885" s="274">
        <v>44927</v>
      </c>
      <c r="CG11885" s="273" t="s">
        <v>181</v>
      </c>
      <c r="CI11885" s="273" t="s">
        <v>208</v>
      </c>
      <c r="CJ11885" s="273" t="s">
        <v>209</v>
      </c>
      <c r="CM11885" s="273" t="s">
        <v>73</v>
      </c>
      <c r="CN11885" s="273">
        <v>1</v>
      </c>
    </row>
    <row r="11886" spans="74:92">
      <c r="BV11886" s="273" t="s">
        <v>64</v>
      </c>
      <c r="BW11886" s="273" t="s">
        <v>75</v>
      </c>
      <c r="BX11886" s="273" t="s">
        <v>76</v>
      </c>
      <c r="BY11886" s="273" t="s">
        <v>76</v>
      </c>
      <c r="BZ11886" s="273" t="s">
        <v>86</v>
      </c>
      <c r="CA11886" s="273" t="s">
        <v>87</v>
      </c>
      <c r="CB11886" s="273" t="s">
        <v>179</v>
      </c>
      <c r="CC11886" s="273" t="s">
        <v>180</v>
      </c>
      <c r="CD11886" s="282">
        <v>1</v>
      </c>
      <c r="CE11886" s="274">
        <v>44927</v>
      </c>
      <c r="CG11886" s="273" t="s">
        <v>181</v>
      </c>
      <c r="CI11886" s="273" t="s">
        <v>181</v>
      </c>
      <c r="CJ11886" s="273" t="s">
        <v>2384</v>
      </c>
      <c r="CM11886" s="273" t="s">
        <v>73</v>
      </c>
      <c r="CN11886" s="273">
        <v>1</v>
      </c>
    </row>
    <row r="11887" spans="74:92">
      <c r="BV11887" s="273" t="s">
        <v>64</v>
      </c>
      <c r="BW11887" s="273" t="s">
        <v>75</v>
      </c>
      <c r="BX11887" s="273" t="s">
        <v>76</v>
      </c>
      <c r="BY11887" s="273" t="s">
        <v>76</v>
      </c>
      <c r="BZ11887" s="273" t="s">
        <v>167</v>
      </c>
      <c r="CA11887" s="273" t="s">
        <v>168</v>
      </c>
      <c r="CB11887" s="273" t="s">
        <v>313</v>
      </c>
      <c r="CC11887" s="273" t="s">
        <v>314</v>
      </c>
      <c r="CD11887" s="282">
        <v>14</v>
      </c>
      <c r="CE11887" s="274">
        <v>44927</v>
      </c>
      <c r="CF11887" s="273">
        <v>0</v>
      </c>
      <c r="CG11887" s="273" t="s">
        <v>90</v>
      </c>
      <c r="CH11887" s="273">
        <v>0</v>
      </c>
      <c r="CI11887" s="273" t="s">
        <v>80</v>
      </c>
      <c r="CM11887" s="273" t="s">
        <v>73</v>
      </c>
      <c r="CN11887" s="273">
        <v>1</v>
      </c>
    </row>
    <row r="11888" spans="74:92">
      <c r="BV11888" s="273" t="s">
        <v>64</v>
      </c>
      <c r="BW11888" s="273" t="s">
        <v>75</v>
      </c>
      <c r="BX11888" s="273" t="s">
        <v>76</v>
      </c>
      <c r="BY11888" s="273" t="s">
        <v>76</v>
      </c>
      <c r="BZ11888" s="273" t="s">
        <v>167</v>
      </c>
      <c r="CA11888" s="273" t="s">
        <v>168</v>
      </c>
      <c r="CB11888" s="273" t="s">
        <v>353</v>
      </c>
      <c r="CC11888" s="273" t="s">
        <v>354</v>
      </c>
      <c r="CD11888" s="282">
        <v>13</v>
      </c>
      <c r="CE11888" s="274">
        <v>44927</v>
      </c>
      <c r="CF11888" s="273">
        <v>0</v>
      </c>
      <c r="CG11888" s="273" t="s">
        <v>90</v>
      </c>
      <c r="CH11888" s="273">
        <v>0</v>
      </c>
      <c r="CI11888" s="273" t="s">
        <v>80</v>
      </c>
      <c r="CM11888" s="273" t="s">
        <v>73</v>
      </c>
      <c r="CN11888" s="273">
        <v>1</v>
      </c>
    </row>
    <row r="11889" spans="74:92">
      <c r="BV11889" s="273" t="s">
        <v>64</v>
      </c>
      <c r="BW11889" s="273" t="s">
        <v>75</v>
      </c>
      <c r="BX11889" s="273" t="s">
        <v>76</v>
      </c>
      <c r="BY11889" s="273" t="s">
        <v>76</v>
      </c>
      <c r="BZ11889" s="273" t="s">
        <v>167</v>
      </c>
      <c r="CA11889" s="273" t="s">
        <v>168</v>
      </c>
      <c r="CB11889" s="273" t="s">
        <v>169</v>
      </c>
      <c r="CC11889" s="273" t="s">
        <v>170</v>
      </c>
      <c r="CD11889" s="282">
        <v>12</v>
      </c>
      <c r="CE11889" s="274">
        <v>44927</v>
      </c>
      <c r="CF11889" s="273">
        <v>0</v>
      </c>
      <c r="CG11889" s="273" t="s">
        <v>90</v>
      </c>
      <c r="CH11889" s="273">
        <v>0</v>
      </c>
      <c r="CI11889" s="273" t="s">
        <v>80</v>
      </c>
      <c r="CM11889" s="273" t="s">
        <v>73</v>
      </c>
      <c r="CN11889" s="273">
        <v>1</v>
      </c>
    </row>
    <row r="11890" spans="74:92">
      <c r="BV11890" s="273" t="s">
        <v>64</v>
      </c>
      <c r="BW11890" s="273" t="s">
        <v>75</v>
      </c>
      <c r="BX11890" s="273" t="s">
        <v>76</v>
      </c>
      <c r="BY11890" s="273" t="s">
        <v>76</v>
      </c>
      <c r="BZ11890" s="273" t="s">
        <v>151</v>
      </c>
      <c r="CA11890" s="273" t="s">
        <v>152</v>
      </c>
      <c r="CB11890" s="273" t="s">
        <v>161</v>
      </c>
      <c r="CC11890" s="273" t="s">
        <v>162</v>
      </c>
      <c r="CD11890" s="282">
        <v>11</v>
      </c>
      <c r="CE11890" s="274">
        <v>44927</v>
      </c>
      <c r="CF11890" s="273">
        <v>0</v>
      </c>
      <c r="CG11890" s="273" t="s">
        <v>90</v>
      </c>
      <c r="CH11890" s="273">
        <v>0</v>
      </c>
      <c r="CI11890" s="273" t="s">
        <v>80</v>
      </c>
      <c r="CM11890" s="273" t="s">
        <v>73</v>
      </c>
      <c r="CN11890" s="273">
        <v>1</v>
      </c>
    </row>
    <row r="11891" spans="74:92">
      <c r="BV11891" s="273" t="s">
        <v>64</v>
      </c>
      <c r="BW11891" s="273" t="s">
        <v>75</v>
      </c>
      <c r="BX11891" s="273" t="s">
        <v>76</v>
      </c>
      <c r="BY11891" s="273" t="s">
        <v>76</v>
      </c>
      <c r="BZ11891" s="273" t="s">
        <v>138</v>
      </c>
      <c r="CA11891" s="273" t="s">
        <v>139</v>
      </c>
      <c r="CB11891" s="273" t="s">
        <v>140</v>
      </c>
      <c r="CC11891" s="273" t="s">
        <v>141</v>
      </c>
      <c r="CD11891" s="282">
        <v>9</v>
      </c>
      <c r="CE11891" s="274">
        <v>44927</v>
      </c>
      <c r="CF11891" s="273">
        <v>0</v>
      </c>
      <c r="CG11891" s="273" t="s">
        <v>90</v>
      </c>
      <c r="CH11891" s="273">
        <v>0</v>
      </c>
      <c r="CI11891" s="273" t="s">
        <v>80</v>
      </c>
      <c r="CM11891" s="273" t="s">
        <v>73</v>
      </c>
      <c r="CN11891" s="273">
        <v>1</v>
      </c>
    </row>
    <row r="11892" spans="74:92">
      <c r="BV11892" s="273" t="s">
        <v>64</v>
      </c>
      <c r="BW11892" s="273" t="s">
        <v>75</v>
      </c>
      <c r="BX11892" s="273" t="s">
        <v>76</v>
      </c>
      <c r="BY11892" s="273" t="s">
        <v>76</v>
      </c>
      <c r="BZ11892" s="273" t="s">
        <v>151</v>
      </c>
      <c r="CA11892" s="273" t="s">
        <v>152</v>
      </c>
      <c r="CB11892" s="273" t="s">
        <v>153</v>
      </c>
      <c r="CC11892" s="273" t="s">
        <v>154</v>
      </c>
      <c r="CD11892" s="282">
        <v>10</v>
      </c>
      <c r="CE11892" s="274">
        <v>44927</v>
      </c>
      <c r="CF11892" s="273">
        <v>0</v>
      </c>
      <c r="CG11892" s="273" t="s">
        <v>90</v>
      </c>
      <c r="CH11892" s="273">
        <v>0</v>
      </c>
      <c r="CI11892" s="273" t="s">
        <v>80</v>
      </c>
      <c r="CM11892" s="273" t="s">
        <v>73</v>
      </c>
      <c r="CN11892" s="273">
        <v>1</v>
      </c>
    </row>
    <row r="11893" spans="74:92">
      <c r="BV11893" s="273" t="s">
        <v>64</v>
      </c>
      <c r="BW11893" s="273" t="s">
        <v>75</v>
      </c>
      <c r="BX11893" s="273" t="s">
        <v>76</v>
      </c>
      <c r="BY11893" s="273" t="s">
        <v>76</v>
      </c>
      <c r="BZ11893" s="273" t="s">
        <v>126</v>
      </c>
      <c r="CA11893" s="273" t="s">
        <v>127</v>
      </c>
      <c r="CB11893" s="273" t="s">
        <v>128</v>
      </c>
      <c r="CC11893" s="273" t="s">
        <v>129</v>
      </c>
      <c r="CD11893" s="282">
        <v>6</v>
      </c>
      <c r="CE11893" s="274">
        <v>44927</v>
      </c>
      <c r="CI11893" s="273" t="s">
        <v>80</v>
      </c>
      <c r="CM11893" s="273" t="s">
        <v>73</v>
      </c>
      <c r="CN11893" s="273">
        <v>1</v>
      </c>
    </row>
    <row r="11894" spans="74:92">
      <c r="BV11894" s="273" t="s">
        <v>64</v>
      </c>
      <c r="BW11894" s="273" t="s">
        <v>75</v>
      </c>
      <c r="BX11894" s="273" t="s">
        <v>76</v>
      </c>
      <c r="BY11894" s="273" t="s">
        <v>76</v>
      </c>
      <c r="BZ11894" s="273" t="s">
        <v>126</v>
      </c>
      <c r="CA11894" s="273" t="s">
        <v>127</v>
      </c>
      <c r="CB11894" s="273" t="s">
        <v>133</v>
      </c>
      <c r="CC11894" s="273" t="s">
        <v>134</v>
      </c>
      <c r="CD11894" s="282">
        <v>7</v>
      </c>
      <c r="CE11894" s="274">
        <v>44927</v>
      </c>
      <c r="CI11894" s="273" t="s">
        <v>104</v>
      </c>
      <c r="CM11894" s="273" t="s">
        <v>73</v>
      </c>
      <c r="CN11894" s="273">
        <v>1</v>
      </c>
    </row>
    <row r="11895" spans="74:92">
      <c r="BV11895" s="273" t="s">
        <v>64</v>
      </c>
      <c r="BW11895" s="273" t="s">
        <v>75</v>
      </c>
      <c r="BX11895" s="273" t="s">
        <v>76</v>
      </c>
      <c r="BY11895" s="273" t="s">
        <v>76</v>
      </c>
      <c r="BZ11895" s="273" t="s">
        <v>110</v>
      </c>
      <c r="CA11895" s="273" t="s">
        <v>111</v>
      </c>
      <c r="CB11895" s="273" t="s">
        <v>117</v>
      </c>
      <c r="CC11895" s="273" t="s">
        <v>118</v>
      </c>
      <c r="CD11895" s="282">
        <v>5</v>
      </c>
      <c r="CE11895" s="274">
        <v>44927</v>
      </c>
      <c r="CI11895" s="273" t="s">
        <v>104</v>
      </c>
      <c r="CM11895" s="273" t="s">
        <v>73</v>
      </c>
      <c r="CN11895" s="273">
        <v>1</v>
      </c>
    </row>
    <row r="11896" spans="74:92">
      <c r="BV11896" s="273" t="s">
        <v>64</v>
      </c>
      <c r="BW11896" s="273" t="s">
        <v>75</v>
      </c>
      <c r="BX11896" s="273" t="s">
        <v>76</v>
      </c>
      <c r="BY11896" s="273" t="s">
        <v>76</v>
      </c>
      <c r="BZ11896" s="273" t="s">
        <v>110</v>
      </c>
      <c r="CA11896" s="273" t="s">
        <v>111</v>
      </c>
      <c r="CB11896" s="273" t="s">
        <v>112</v>
      </c>
      <c r="CC11896" s="273" t="s">
        <v>113</v>
      </c>
      <c r="CD11896" s="282">
        <v>4</v>
      </c>
      <c r="CE11896" s="274">
        <v>44927</v>
      </c>
      <c r="CI11896" s="273" t="s">
        <v>80</v>
      </c>
      <c r="CM11896" s="273" t="s">
        <v>73</v>
      </c>
      <c r="CN11896" s="273">
        <v>1</v>
      </c>
    </row>
    <row r="11897" spans="74:92">
      <c r="BV11897" s="273" t="s">
        <v>64</v>
      </c>
      <c r="BW11897" s="273" t="s">
        <v>75</v>
      </c>
      <c r="BX11897" s="273" t="s">
        <v>76</v>
      </c>
      <c r="BY11897" s="273" t="s">
        <v>76</v>
      </c>
      <c r="BZ11897" s="273" t="s">
        <v>86</v>
      </c>
      <c r="CA11897" s="273" t="s">
        <v>87</v>
      </c>
      <c r="CB11897" s="273" t="s">
        <v>88</v>
      </c>
      <c r="CC11897" s="273" t="s">
        <v>89</v>
      </c>
      <c r="CD11897" s="282">
        <v>3</v>
      </c>
      <c r="CE11897" s="274">
        <v>44927</v>
      </c>
      <c r="CF11897" s="273">
        <v>62</v>
      </c>
      <c r="CG11897" s="273" t="s">
        <v>90</v>
      </c>
      <c r="CH11897" s="273">
        <v>62</v>
      </c>
      <c r="CI11897" s="273" t="s">
        <v>80</v>
      </c>
      <c r="CM11897" s="273" t="s">
        <v>73</v>
      </c>
      <c r="CN11897" s="273">
        <v>1</v>
      </c>
    </row>
    <row r="11898" spans="74:92">
      <c r="BV11898" s="273" t="s">
        <v>64</v>
      </c>
      <c r="BW11898" s="273" t="s">
        <v>75</v>
      </c>
      <c r="BX11898" s="273" t="s">
        <v>76</v>
      </c>
      <c r="BY11898" s="273" t="s">
        <v>76</v>
      </c>
      <c r="BZ11898" s="273" t="s">
        <v>86</v>
      </c>
      <c r="CA11898" s="273" t="s">
        <v>87</v>
      </c>
      <c r="CB11898" s="273" t="s">
        <v>101</v>
      </c>
      <c r="CC11898" s="273" t="s">
        <v>102</v>
      </c>
      <c r="CD11898" s="282">
        <v>4</v>
      </c>
      <c r="CE11898" s="274">
        <v>44927</v>
      </c>
      <c r="CF11898" s="273">
        <v>206.1</v>
      </c>
      <c r="CG11898" s="273" t="s">
        <v>2385</v>
      </c>
      <c r="CH11898" s="273">
        <v>26.428203</v>
      </c>
      <c r="CI11898" s="273" t="s">
        <v>104</v>
      </c>
      <c r="CM11898" s="273" t="s">
        <v>73</v>
      </c>
      <c r="CN11898" s="273">
        <v>1</v>
      </c>
    </row>
    <row r="11899" spans="74:92">
      <c r="BV11899" s="273" t="s">
        <v>64</v>
      </c>
      <c r="BW11899" s="273" t="s">
        <v>404</v>
      </c>
      <c r="BX11899" s="273" t="s">
        <v>408</v>
      </c>
      <c r="BY11899" s="273" t="s">
        <v>956</v>
      </c>
      <c r="BZ11899" s="273" t="s">
        <v>86</v>
      </c>
      <c r="CA11899" s="273" t="s">
        <v>87</v>
      </c>
      <c r="CB11899" s="273" t="s">
        <v>101</v>
      </c>
      <c r="CC11899" s="273" t="s">
        <v>102</v>
      </c>
      <c r="CD11899" s="282">
        <v>4</v>
      </c>
      <c r="CE11899" s="274">
        <v>44927</v>
      </c>
      <c r="CF11899" s="273">
        <v>1369.16</v>
      </c>
      <c r="CG11899" s="273" t="s">
        <v>2268</v>
      </c>
      <c r="CH11899" s="273">
        <v>39.856247600000003</v>
      </c>
      <c r="CI11899" s="273" t="s">
        <v>104</v>
      </c>
      <c r="CM11899" s="273" t="s">
        <v>73</v>
      </c>
      <c r="CN11899" s="273">
        <v>1</v>
      </c>
    </row>
    <row r="11900" spans="74:92">
      <c r="BV11900" s="273" t="s">
        <v>64</v>
      </c>
      <c r="BW11900" s="273" t="s">
        <v>404</v>
      </c>
      <c r="BX11900" s="273" t="s">
        <v>408</v>
      </c>
      <c r="BY11900" s="273" t="s">
        <v>956</v>
      </c>
      <c r="BZ11900" s="273" t="s">
        <v>86</v>
      </c>
      <c r="CA11900" s="273" t="s">
        <v>87</v>
      </c>
      <c r="CB11900" s="273" t="s">
        <v>88</v>
      </c>
      <c r="CC11900" s="273" t="s">
        <v>89</v>
      </c>
      <c r="CD11900" s="282">
        <v>3</v>
      </c>
      <c r="CE11900" s="274">
        <v>44927</v>
      </c>
      <c r="CF11900" s="273">
        <v>26</v>
      </c>
      <c r="CG11900" s="273" t="s">
        <v>80</v>
      </c>
      <c r="CH11900" s="273">
        <v>26</v>
      </c>
      <c r="CI11900" s="273" t="s">
        <v>80</v>
      </c>
      <c r="CM11900" s="273" t="s">
        <v>73</v>
      </c>
      <c r="CN11900" s="273">
        <v>1</v>
      </c>
    </row>
    <row r="11901" spans="74:92">
      <c r="BV11901" s="273" t="s">
        <v>64</v>
      </c>
      <c r="BW11901" s="273" t="s">
        <v>404</v>
      </c>
      <c r="BX11901" s="273" t="s">
        <v>408</v>
      </c>
      <c r="BY11901" s="273" t="s">
        <v>956</v>
      </c>
      <c r="BZ11901" s="273" t="s">
        <v>110</v>
      </c>
      <c r="CA11901" s="273" t="s">
        <v>111</v>
      </c>
      <c r="CB11901" s="273" t="s">
        <v>112</v>
      </c>
      <c r="CC11901" s="273" t="s">
        <v>113</v>
      </c>
      <c r="CD11901" s="282">
        <v>4</v>
      </c>
      <c r="CE11901" s="274">
        <v>44927</v>
      </c>
      <c r="CI11901" s="273" t="s">
        <v>80</v>
      </c>
      <c r="CM11901" s="273" t="s">
        <v>73</v>
      </c>
      <c r="CN11901" s="273">
        <v>1</v>
      </c>
    </row>
    <row r="11902" spans="74:92">
      <c r="BV11902" s="273" t="s">
        <v>64</v>
      </c>
      <c r="BW11902" s="273" t="s">
        <v>404</v>
      </c>
      <c r="BX11902" s="273" t="s">
        <v>408</v>
      </c>
      <c r="BY11902" s="273" t="s">
        <v>956</v>
      </c>
      <c r="BZ11902" s="273" t="s">
        <v>110</v>
      </c>
      <c r="CA11902" s="273" t="s">
        <v>111</v>
      </c>
      <c r="CB11902" s="273" t="s">
        <v>117</v>
      </c>
      <c r="CC11902" s="273" t="s">
        <v>118</v>
      </c>
      <c r="CD11902" s="282">
        <v>5</v>
      </c>
      <c r="CE11902" s="274">
        <v>44927</v>
      </c>
      <c r="CI11902" s="273" t="s">
        <v>104</v>
      </c>
      <c r="CM11902" s="273" t="s">
        <v>73</v>
      </c>
      <c r="CN11902" s="273">
        <v>1</v>
      </c>
    </row>
    <row r="11903" spans="74:92">
      <c r="BV11903" s="273" t="s">
        <v>64</v>
      </c>
      <c r="BW11903" s="273" t="s">
        <v>404</v>
      </c>
      <c r="BX11903" s="273" t="s">
        <v>408</v>
      </c>
      <c r="BY11903" s="273" t="s">
        <v>956</v>
      </c>
      <c r="BZ11903" s="273" t="s">
        <v>126</v>
      </c>
      <c r="CA11903" s="273" t="s">
        <v>127</v>
      </c>
      <c r="CB11903" s="273" t="s">
        <v>133</v>
      </c>
      <c r="CC11903" s="273" t="s">
        <v>134</v>
      </c>
      <c r="CD11903" s="282">
        <v>7</v>
      </c>
      <c r="CE11903" s="274">
        <v>44927</v>
      </c>
      <c r="CI11903" s="273" t="s">
        <v>104</v>
      </c>
      <c r="CM11903" s="273" t="s">
        <v>73</v>
      </c>
      <c r="CN11903" s="273">
        <v>1</v>
      </c>
    </row>
    <row r="11904" spans="74:92">
      <c r="BV11904" s="273" t="s">
        <v>64</v>
      </c>
      <c r="BW11904" s="273" t="s">
        <v>404</v>
      </c>
      <c r="BX11904" s="273" t="s">
        <v>408</v>
      </c>
      <c r="BY11904" s="273" t="s">
        <v>956</v>
      </c>
      <c r="BZ11904" s="273" t="s">
        <v>126</v>
      </c>
      <c r="CA11904" s="273" t="s">
        <v>127</v>
      </c>
      <c r="CB11904" s="273" t="s">
        <v>128</v>
      </c>
      <c r="CC11904" s="273" t="s">
        <v>129</v>
      </c>
      <c r="CD11904" s="282">
        <v>6</v>
      </c>
      <c r="CE11904" s="274">
        <v>44927</v>
      </c>
      <c r="CI11904" s="273" t="s">
        <v>80</v>
      </c>
      <c r="CM11904" s="273" t="s">
        <v>73</v>
      </c>
      <c r="CN11904" s="273">
        <v>1</v>
      </c>
    </row>
    <row r="11905" spans="74:92">
      <c r="BV11905" s="273" t="s">
        <v>64</v>
      </c>
      <c r="BW11905" s="273" t="s">
        <v>404</v>
      </c>
      <c r="BX11905" s="273" t="s">
        <v>408</v>
      </c>
      <c r="BY11905" s="273" t="s">
        <v>956</v>
      </c>
      <c r="BZ11905" s="273" t="s">
        <v>151</v>
      </c>
      <c r="CA11905" s="273" t="s">
        <v>152</v>
      </c>
      <c r="CB11905" s="273" t="s">
        <v>153</v>
      </c>
      <c r="CC11905" s="273" t="s">
        <v>154</v>
      </c>
      <c r="CD11905" s="282">
        <v>10</v>
      </c>
      <c r="CE11905" s="274">
        <v>44927</v>
      </c>
      <c r="CF11905" s="273">
        <v>0</v>
      </c>
      <c r="CG11905" s="273" t="s">
        <v>80</v>
      </c>
      <c r="CH11905" s="273">
        <v>0</v>
      </c>
      <c r="CI11905" s="273" t="s">
        <v>80</v>
      </c>
      <c r="CM11905" s="273" t="s">
        <v>73</v>
      </c>
      <c r="CN11905" s="273">
        <v>1</v>
      </c>
    </row>
    <row r="11906" spans="74:92">
      <c r="BV11906" s="273" t="s">
        <v>64</v>
      </c>
      <c r="BW11906" s="273" t="s">
        <v>404</v>
      </c>
      <c r="BX11906" s="273" t="s">
        <v>408</v>
      </c>
      <c r="BY11906" s="273" t="s">
        <v>956</v>
      </c>
      <c r="BZ11906" s="273" t="s">
        <v>138</v>
      </c>
      <c r="CA11906" s="273" t="s">
        <v>139</v>
      </c>
      <c r="CB11906" s="273" t="s">
        <v>140</v>
      </c>
      <c r="CC11906" s="273" t="s">
        <v>141</v>
      </c>
      <c r="CD11906" s="282">
        <v>9</v>
      </c>
      <c r="CE11906" s="274">
        <v>44927</v>
      </c>
      <c r="CF11906" s="273">
        <v>0</v>
      </c>
      <c r="CG11906" s="273" t="s">
        <v>80</v>
      </c>
      <c r="CH11906" s="273">
        <v>0</v>
      </c>
      <c r="CI11906" s="273" t="s">
        <v>80</v>
      </c>
      <c r="CM11906" s="273" t="s">
        <v>73</v>
      </c>
      <c r="CN11906" s="273">
        <v>1</v>
      </c>
    </row>
    <row r="11907" spans="74:92">
      <c r="BV11907" s="273" t="s">
        <v>64</v>
      </c>
      <c r="BW11907" s="273" t="s">
        <v>404</v>
      </c>
      <c r="BX11907" s="273" t="s">
        <v>408</v>
      </c>
      <c r="BY11907" s="273" t="s">
        <v>956</v>
      </c>
      <c r="BZ11907" s="273" t="s">
        <v>151</v>
      </c>
      <c r="CA11907" s="273" t="s">
        <v>152</v>
      </c>
      <c r="CB11907" s="273" t="s">
        <v>161</v>
      </c>
      <c r="CC11907" s="273" t="s">
        <v>162</v>
      </c>
      <c r="CD11907" s="282">
        <v>11</v>
      </c>
      <c r="CE11907" s="274">
        <v>44927</v>
      </c>
      <c r="CF11907" s="273">
        <v>0</v>
      </c>
      <c r="CG11907" s="273" t="s">
        <v>80</v>
      </c>
      <c r="CH11907" s="273">
        <v>0</v>
      </c>
      <c r="CI11907" s="273" t="s">
        <v>80</v>
      </c>
      <c r="CM11907" s="273" t="s">
        <v>73</v>
      </c>
      <c r="CN11907" s="273">
        <v>1</v>
      </c>
    </row>
    <row r="11908" spans="74:92">
      <c r="BV11908" s="273" t="s">
        <v>64</v>
      </c>
      <c r="BW11908" s="273" t="s">
        <v>404</v>
      </c>
      <c r="BX11908" s="273" t="s">
        <v>408</v>
      </c>
      <c r="BY11908" s="273" t="s">
        <v>956</v>
      </c>
      <c r="BZ11908" s="273" t="s">
        <v>167</v>
      </c>
      <c r="CA11908" s="273" t="s">
        <v>168</v>
      </c>
      <c r="CB11908" s="273" t="s">
        <v>169</v>
      </c>
      <c r="CC11908" s="273" t="s">
        <v>170</v>
      </c>
      <c r="CD11908" s="282">
        <v>12</v>
      </c>
      <c r="CE11908" s="274">
        <v>44927</v>
      </c>
      <c r="CF11908" s="273">
        <v>0</v>
      </c>
      <c r="CG11908" s="273" t="s">
        <v>80</v>
      </c>
      <c r="CH11908" s="273">
        <v>0</v>
      </c>
      <c r="CI11908" s="273" t="s">
        <v>80</v>
      </c>
      <c r="CM11908" s="273" t="s">
        <v>73</v>
      </c>
      <c r="CN11908" s="273">
        <v>1</v>
      </c>
    </row>
    <row r="11909" spans="74:92">
      <c r="BV11909" s="273" t="s">
        <v>64</v>
      </c>
      <c r="BW11909" s="273" t="s">
        <v>404</v>
      </c>
      <c r="BX11909" s="273" t="s">
        <v>408</v>
      </c>
      <c r="BY11909" s="273" t="s">
        <v>956</v>
      </c>
      <c r="BZ11909" s="273" t="s">
        <v>167</v>
      </c>
      <c r="CA11909" s="273" t="s">
        <v>168</v>
      </c>
      <c r="CB11909" s="273" t="s">
        <v>353</v>
      </c>
      <c r="CC11909" s="273" t="s">
        <v>354</v>
      </c>
      <c r="CD11909" s="282">
        <v>13</v>
      </c>
      <c r="CE11909" s="274">
        <v>44927</v>
      </c>
      <c r="CF11909" s="273">
        <v>0</v>
      </c>
      <c r="CG11909" s="273" t="s">
        <v>80</v>
      </c>
      <c r="CH11909" s="273">
        <v>0</v>
      </c>
      <c r="CI11909" s="273" t="s">
        <v>80</v>
      </c>
      <c r="CM11909" s="273" t="s">
        <v>73</v>
      </c>
      <c r="CN11909" s="273">
        <v>1</v>
      </c>
    </row>
    <row r="11910" spans="74:92">
      <c r="BV11910" s="273" t="s">
        <v>64</v>
      </c>
      <c r="BW11910" s="273" t="s">
        <v>404</v>
      </c>
      <c r="BX11910" s="273" t="s">
        <v>408</v>
      </c>
      <c r="BY11910" s="273" t="s">
        <v>956</v>
      </c>
      <c r="BZ11910" s="273" t="s">
        <v>167</v>
      </c>
      <c r="CA11910" s="273" t="s">
        <v>168</v>
      </c>
      <c r="CB11910" s="273" t="s">
        <v>313</v>
      </c>
      <c r="CC11910" s="273" t="s">
        <v>314</v>
      </c>
      <c r="CD11910" s="282">
        <v>14</v>
      </c>
      <c r="CE11910" s="274">
        <v>44927</v>
      </c>
      <c r="CF11910" s="273">
        <v>0</v>
      </c>
      <c r="CG11910" s="273" t="s">
        <v>80</v>
      </c>
      <c r="CH11910" s="273">
        <v>0</v>
      </c>
      <c r="CI11910" s="273" t="s">
        <v>80</v>
      </c>
      <c r="CM11910" s="273" t="s">
        <v>73</v>
      </c>
      <c r="CN11910" s="273">
        <v>1</v>
      </c>
    </row>
    <row r="11911" spans="74:92">
      <c r="BV11911" s="273" t="s">
        <v>64</v>
      </c>
      <c r="BW11911" s="273" t="s">
        <v>404</v>
      </c>
      <c r="BX11911" s="273" t="s">
        <v>408</v>
      </c>
      <c r="BY11911" s="273" t="s">
        <v>956</v>
      </c>
      <c r="BZ11911" s="273" t="s">
        <v>86</v>
      </c>
      <c r="CA11911" s="273" t="s">
        <v>87</v>
      </c>
      <c r="CB11911" s="273" t="s">
        <v>179</v>
      </c>
      <c r="CC11911" s="273" t="s">
        <v>180</v>
      </c>
      <c r="CD11911" s="282">
        <v>1</v>
      </c>
      <c r="CE11911" s="274">
        <v>44927</v>
      </c>
      <c r="CG11911" s="273" t="s">
        <v>181</v>
      </c>
      <c r="CI11911" s="273" t="s">
        <v>181</v>
      </c>
      <c r="CJ11911" s="273" t="s">
        <v>2386</v>
      </c>
      <c r="CM11911" s="273" t="s">
        <v>73</v>
      </c>
      <c r="CN11911" s="273">
        <v>1</v>
      </c>
    </row>
    <row r="11912" spans="74:92">
      <c r="BV11912" s="273" t="s">
        <v>64</v>
      </c>
      <c r="BW11912" s="273" t="s">
        <v>404</v>
      </c>
      <c r="BX11912" s="273" t="s">
        <v>408</v>
      </c>
      <c r="BY11912" s="273" t="s">
        <v>956</v>
      </c>
      <c r="BZ11912" s="273" t="s">
        <v>204</v>
      </c>
      <c r="CA11912" s="273" t="s">
        <v>205</v>
      </c>
      <c r="CB11912" s="273" t="s">
        <v>206</v>
      </c>
      <c r="CC11912" s="273" t="s">
        <v>207</v>
      </c>
      <c r="CD11912" s="282">
        <v>0</v>
      </c>
      <c r="CE11912" s="274">
        <v>44927</v>
      </c>
      <c r="CG11912" s="273" t="s">
        <v>181</v>
      </c>
      <c r="CI11912" s="273" t="s">
        <v>208</v>
      </c>
      <c r="CJ11912" s="273" t="s">
        <v>209</v>
      </c>
      <c r="CM11912" s="273" t="s">
        <v>73</v>
      </c>
      <c r="CN11912" s="273">
        <v>1</v>
      </c>
    </row>
    <row r="11913" spans="74:92">
      <c r="BV11913" s="273" t="s">
        <v>64</v>
      </c>
      <c r="BW11913" s="273" t="s">
        <v>404</v>
      </c>
      <c r="BX11913" s="273" t="s">
        <v>408</v>
      </c>
      <c r="BY11913" s="273" t="s">
        <v>956</v>
      </c>
      <c r="BZ11913" s="273" t="s">
        <v>138</v>
      </c>
      <c r="CA11913" s="273" t="s">
        <v>139</v>
      </c>
      <c r="CB11913" s="273" t="s">
        <v>190</v>
      </c>
      <c r="CC11913" s="273" t="s">
        <v>191</v>
      </c>
      <c r="CD11913" s="282">
        <v>8</v>
      </c>
      <c r="CE11913" s="274">
        <v>44927</v>
      </c>
      <c r="CF11913" s="273">
        <v>0</v>
      </c>
      <c r="CG11913" s="273" t="s">
        <v>80</v>
      </c>
      <c r="CH11913" s="273">
        <v>0</v>
      </c>
      <c r="CI11913" s="273" t="s">
        <v>80</v>
      </c>
      <c r="CM11913" s="273" t="s">
        <v>73</v>
      </c>
      <c r="CN11913" s="273">
        <v>1</v>
      </c>
    </row>
    <row r="11914" spans="74:92">
      <c r="BV11914" s="273" t="s">
        <v>64</v>
      </c>
      <c r="BW11914" s="273" t="s">
        <v>404</v>
      </c>
      <c r="BX11914" s="273" t="s">
        <v>408</v>
      </c>
      <c r="BY11914" s="273" t="s">
        <v>956</v>
      </c>
      <c r="BZ11914" s="273" t="s">
        <v>167</v>
      </c>
      <c r="CA11914" s="273" t="s">
        <v>168</v>
      </c>
      <c r="CB11914" s="273" t="s">
        <v>319</v>
      </c>
      <c r="CC11914" s="273" t="s">
        <v>320</v>
      </c>
      <c r="CD11914" s="282">
        <v>15</v>
      </c>
      <c r="CE11914" s="274">
        <v>44927</v>
      </c>
      <c r="CF11914" s="273">
        <v>0</v>
      </c>
      <c r="CG11914" s="273" t="s">
        <v>80</v>
      </c>
      <c r="CH11914" s="273">
        <v>0</v>
      </c>
      <c r="CI11914" s="273" t="s">
        <v>80</v>
      </c>
      <c r="CM11914" s="273" t="s">
        <v>73</v>
      </c>
      <c r="CN11914" s="273">
        <v>1</v>
      </c>
    </row>
    <row r="11915" spans="74:92">
      <c r="BV11915" s="273" t="s">
        <v>64</v>
      </c>
      <c r="BW11915" s="273" t="s">
        <v>404</v>
      </c>
      <c r="BX11915" s="273" t="s">
        <v>408</v>
      </c>
      <c r="BY11915" s="273" t="s">
        <v>956</v>
      </c>
      <c r="BZ11915" s="273" t="s">
        <v>86</v>
      </c>
      <c r="CA11915" s="273" t="s">
        <v>87</v>
      </c>
      <c r="CB11915" s="273" t="s">
        <v>233</v>
      </c>
      <c r="CC11915" s="273" t="s">
        <v>234</v>
      </c>
      <c r="CD11915" s="282">
        <v>1</v>
      </c>
      <c r="CE11915" s="274">
        <v>44927</v>
      </c>
      <c r="CG11915" s="273" t="s">
        <v>181</v>
      </c>
      <c r="CI11915" s="273" t="s">
        <v>181</v>
      </c>
      <c r="CJ11915" s="273" t="s">
        <v>2387</v>
      </c>
      <c r="CM11915" s="273" t="s">
        <v>73</v>
      </c>
      <c r="CN11915" s="273">
        <v>1</v>
      </c>
    </row>
    <row r="11916" spans="74:92">
      <c r="BV11916" s="273" t="s">
        <v>64</v>
      </c>
      <c r="BW11916" s="273" t="s">
        <v>404</v>
      </c>
      <c r="BX11916" s="273" t="s">
        <v>408</v>
      </c>
      <c r="BY11916" s="273" t="s">
        <v>956</v>
      </c>
      <c r="BZ11916" s="273" t="s">
        <v>86</v>
      </c>
      <c r="CA11916" s="273" t="s">
        <v>87</v>
      </c>
      <c r="CB11916" s="273" t="s">
        <v>217</v>
      </c>
      <c r="CC11916" s="273" t="s">
        <v>218</v>
      </c>
      <c r="CD11916" s="282">
        <v>2</v>
      </c>
      <c r="CE11916" s="274">
        <v>44927</v>
      </c>
      <c r="CG11916" s="273" t="s">
        <v>181</v>
      </c>
      <c r="CI11916" s="273" t="s">
        <v>181</v>
      </c>
      <c r="CJ11916" s="273" t="s">
        <v>1450</v>
      </c>
      <c r="CM11916" s="273" t="s">
        <v>73</v>
      </c>
      <c r="CN11916" s="273">
        <v>1</v>
      </c>
    </row>
    <row r="11917" spans="74:92">
      <c r="BV11917" s="273" t="s">
        <v>64</v>
      </c>
      <c r="BW11917" s="273" t="s">
        <v>404</v>
      </c>
      <c r="BX11917" s="273" t="s">
        <v>408</v>
      </c>
      <c r="BY11917" s="273" t="s">
        <v>956</v>
      </c>
      <c r="BZ11917" s="273" t="s">
        <v>86</v>
      </c>
      <c r="CA11917" s="273" t="s">
        <v>87</v>
      </c>
      <c r="CB11917" s="273" t="s">
        <v>225</v>
      </c>
      <c r="CC11917" s="273" t="s">
        <v>226</v>
      </c>
      <c r="CD11917" s="282">
        <v>5</v>
      </c>
      <c r="CE11917" s="274">
        <v>44927</v>
      </c>
      <c r="CF11917" s="273">
        <v>0</v>
      </c>
      <c r="CG11917" s="273" t="s">
        <v>80</v>
      </c>
      <c r="CH11917" s="273">
        <v>0</v>
      </c>
      <c r="CI11917" s="273" t="s">
        <v>80</v>
      </c>
      <c r="CM11917" s="273" t="s">
        <v>73</v>
      </c>
      <c r="CN11917" s="273">
        <v>1</v>
      </c>
    </row>
    <row r="11918" spans="74:92">
      <c r="BV11918" s="273" t="s">
        <v>64</v>
      </c>
      <c r="BW11918" s="273" t="s">
        <v>404</v>
      </c>
      <c r="BX11918" s="273" t="s">
        <v>596</v>
      </c>
      <c r="BY11918" s="273" t="s">
        <v>597</v>
      </c>
      <c r="BZ11918" s="273" t="s">
        <v>86</v>
      </c>
      <c r="CA11918" s="273" t="s">
        <v>87</v>
      </c>
      <c r="CB11918" s="273" t="s">
        <v>217</v>
      </c>
      <c r="CC11918" s="273" t="s">
        <v>218</v>
      </c>
      <c r="CD11918" s="282">
        <v>2</v>
      </c>
      <c r="CE11918" s="274">
        <v>44927</v>
      </c>
      <c r="CG11918" s="273" t="s">
        <v>181</v>
      </c>
      <c r="CI11918" s="273" t="s">
        <v>181</v>
      </c>
      <c r="CJ11918" s="273" t="s">
        <v>857</v>
      </c>
      <c r="CM11918" s="273" t="s">
        <v>73</v>
      </c>
      <c r="CN11918" s="273">
        <v>1</v>
      </c>
    </row>
    <row r="11919" spans="74:92">
      <c r="BV11919" s="273" t="s">
        <v>64</v>
      </c>
      <c r="BW11919" s="273" t="s">
        <v>404</v>
      </c>
      <c r="BX11919" s="273" t="s">
        <v>596</v>
      </c>
      <c r="BY11919" s="273" t="s">
        <v>597</v>
      </c>
      <c r="BZ11919" s="273" t="s">
        <v>86</v>
      </c>
      <c r="CA11919" s="273" t="s">
        <v>87</v>
      </c>
      <c r="CB11919" s="273" t="s">
        <v>225</v>
      </c>
      <c r="CC11919" s="273" t="s">
        <v>226</v>
      </c>
      <c r="CD11919" s="282">
        <v>5</v>
      </c>
      <c r="CE11919" s="274">
        <v>44927</v>
      </c>
      <c r="CF11919" s="273">
        <v>0</v>
      </c>
      <c r="CG11919" s="273" t="s">
        <v>80</v>
      </c>
      <c r="CH11919" s="273">
        <v>0</v>
      </c>
      <c r="CI11919" s="273" t="s">
        <v>80</v>
      </c>
      <c r="CM11919" s="273" t="s">
        <v>73</v>
      </c>
      <c r="CN11919" s="273">
        <v>1</v>
      </c>
    </row>
    <row r="11920" spans="74:92">
      <c r="BV11920" s="273" t="s">
        <v>64</v>
      </c>
      <c r="BW11920" s="273" t="s">
        <v>404</v>
      </c>
      <c r="BX11920" s="273" t="s">
        <v>596</v>
      </c>
      <c r="BY11920" s="273" t="s">
        <v>597</v>
      </c>
      <c r="BZ11920" s="273" t="s">
        <v>86</v>
      </c>
      <c r="CA11920" s="273" t="s">
        <v>87</v>
      </c>
      <c r="CB11920" s="273" t="s">
        <v>233</v>
      </c>
      <c r="CC11920" s="273" t="s">
        <v>234</v>
      </c>
      <c r="CD11920" s="282">
        <v>1</v>
      </c>
      <c r="CE11920" s="274">
        <v>44927</v>
      </c>
      <c r="CG11920" s="273" t="s">
        <v>181</v>
      </c>
      <c r="CI11920" s="273" t="s">
        <v>181</v>
      </c>
      <c r="CJ11920" s="273" t="s">
        <v>2121</v>
      </c>
      <c r="CM11920" s="273" t="s">
        <v>73</v>
      </c>
      <c r="CN11920" s="273">
        <v>1</v>
      </c>
    </row>
    <row r="11921" spans="74:92">
      <c r="BV11921" s="273" t="s">
        <v>64</v>
      </c>
      <c r="BW11921" s="273" t="s">
        <v>404</v>
      </c>
      <c r="BX11921" s="273" t="s">
        <v>596</v>
      </c>
      <c r="BY11921" s="273" t="s">
        <v>597</v>
      </c>
      <c r="BZ11921" s="273" t="s">
        <v>167</v>
      </c>
      <c r="CA11921" s="273" t="s">
        <v>168</v>
      </c>
      <c r="CB11921" s="273" t="s">
        <v>319</v>
      </c>
      <c r="CC11921" s="273" t="s">
        <v>320</v>
      </c>
      <c r="CD11921" s="282">
        <v>15</v>
      </c>
      <c r="CE11921" s="274">
        <v>44927</v>
      </c>
      <c r="CF11921" s="273">
        <v>0</v>
      </c>
      <c r="CG11921" s="273" t="s">
        <v>80</v>
      </c>
      <c r="CH11921" s="273">
        <v>0</v>
      </c>
      <c r="CI11921" s="273" t="s">
        <v>80</v>
      </c>
      <c r="CM11921" s="273" t="s">
        <v>73</v>
      </c>
      <c r="CN11921" s="273">
        <v>1</v>
      </c>
    </row>
    <row r="11922" spans="74:92">
      <c r="BV11922" s="273" t="s">
        <v>64</v>
      </c>
      <c r="BW11922" s="273" t="s">
        <v>404</v>
      </c>
      <c r="BX11922" s="273" t="s">
        <v>596</v>
      </c>
      <c r="BY11922" s="273" t="s">
        <v>597</v>
      </c>
      <c r="BZ11922" s="273" t="s">
        <v>138</v>
      </c>
      <c r="CA11922" s="273" t="s">
        <v>139</v>
      </c>
      <c r="CB11922" s="273" t="s">
        <v>190</v>
      </c>
      <c r="CC11922" s="273" t="s">
        <v>191</v>
      </c>
      <c r="CD11922" s="282">
        <v>8</v>
      </c>
      <c r="CE11922" s="274">
        <v>44927</v>
      </c>
      <c r="CF11922" s="273">
        <v>0</v>
      </c>
      <c r="CG11922" s="273" t="s">
        <v>80</v>
      </c>
      <c r="CH11922" s="273">
        <v>0</v>
      </c>
      <c r="CI11922" s="273" t="s">
        <v>80</v>
      </c>
      <c r="CM11922" s="273" t="s">
        <v>73</v>
      </c>
      <c r="CN11922" s="273">
        <v>1</v>
      </c>
    </row>
    <row r="11923" spans="74:92">
      <c r="BV11923" s="273" t="s">
        <v>64</v>
      </c>
      <c r="BW11923" s="273" t="s">
        <v>404</v>
      </c>
      <c r="BX11923" s="273" t="s">
        <v>596</v>
      </c>
      <c r="BY11923" s="273" t="s">
        <v>597</v>
      </c>
      <c r="BZ11923" s="273" t="s">
        <v>204</v>
      </c>
      <c r="CA11923" s="273" t="s">
        <v>205</v>
      </c>
      <c r="CB11923" s="273" t="s">
        <v>206</v>
      </c>
      <c r="CC11923" s="273" t="s">
        <v>207</v>
      </c>
      <c r="CD11923" s="282">
        <v>0</v>
      </c>
      <c r="CE11923" s="274">
        <v>44927</v>
      </c>
      <c r="CG11923" s="273" t="s">
        <v>181</v>
      </c>
      <c r="CI11923" s="273" t="s">
        <v>208</v>
      </c>
      <c r="CJ11923" s="273" t="s">
        <v>209</v>
      </c>
      <c r="CL11923" s="273" t="s">
        <v>2388</v>
      </c>
      <c r="CM11923" s="273" t="s">
        <v>73</v>
      </c>
      <c r="CN11923" s="273">
        <v>1</v>
      </c>
    </row>
    <row r="11924" spans="74:92">
      <c r="BV11924" s="273" t="s">
        <v>64</v>
      </c>
      <c r="BW11924" s="273" t="s">
        <v>404</v>
      </c>
      <c r="BX11924" s="273" t="s">
        <v>596</v>
      </c>
      <c r="BY11924" s="273" t="s">
        <v>597</v>
      </c>
      <c r="BZ11924" s="273" t="s">
        <v>86</v>
      </c>
      <c r="CA11924" s="273" t="s">
        <v>87</v>
      </c>
      <c r="CB11924" s="273" t="s">
        <v>179</v>
      </c>
      <c r="CC11924" s="273" t="s">
        <v>180</v>
      </c>
      <c r="CD11924" s="282">
        <v>1</v>
      </c>
      <c r="CE11924" s="274">
        <v>44927</v>
      </c>
      <c r="CG11924" s="273" t="s">
        <v>181</v>
      </c>
      <c r="CI11924" s="273" t="s">
        <v>181</v>
      </c>
      <c r="CJ11924" s="273" t="s">
        <v>2389</v>
      </c>
      <c r="CM11924" s="273" t="s">
        <v>73</v>
      </c>
      <c r="CN11924" s="273">
        <v>1</v>
      </c>
    </row>
    <row r="11925" spans="74:92">
      <c r="BV11925" s="273" t="s">
        <v>64</v>
      </c>
      <c r="BW11925" s="273" t="s">
        <v>404</v>
      </c>
      <c r="BX11925" s="273" t="s">
        <v>596</v>
      </c>
      <c r="BY11925" s="273" t="s">
        <v>597</v>
      </c>
      <c r="BZ11925" s="273" t="s">
        <v>167</v>
      </c>
      <c r="CA11925" s="273" t="s">
        <v>168</v>
      </c>
      <c r="CB11925" s="273" t="s">
        <v>313</v>
      </c>
      <c r="CC11925" s="273" t="s">
        <v>314</v>
      </c>
      <c r="CD11925" s="282">
        <v>14</v>
      </c>
      <c r="CE11925" s="274">
        <v>44927</v>
      </c>
      <c r="CF11925" s="273">
        <v>0</v>
      </c>
      <c r="CG11925" s="273" t="s">
        <v>80</v>
      </c>
      <c r="CH11925" s="273">
        <v>0</v>
      </c>
      <c r="CI11925" s="273" t="s">
        <v>80</v>
      </c>
      <c r="CM11925" s="273" t="s">
        <v>73</v>
      </c>
      <c r="CN11925" s="273">
        <v>1</v>
      </c>
    </row>
    <row r="11926" spans="74:92">
      <c r="BV11926" s="273" t="s">
        <v>64</v>
      </c>
      <c r="BW11926" s="273" t="s">
        <v>404</v>
      </c>
      <c r="BX11926" s="273" t="s">
        <v>596</v>
      </c>
      <c r="BY11926" s="273" t="s">
        <v>597</v>
      </c>
      <c r="BZ11926" s="273" t="s">
        <v>167</v>
      </c>
      <c r="CA11926" s="273" t="s">
        <v>168</v>
      </c>
      <c r="CB11926" s="273" t="s">
        <v>353</v>
      </c>
      <c r="CC11926" s="273" t="s">
        <v>354</v>
      </c>
      <c r="CD11926" s="282">
        <v>13</v>
      </c>
      <c r="CE11926" s="274">
        <v>44927</v>
      </c>
      <c r="CF11926" s="273">
        <v>0</v>
      </c>
      <c r="CG11926" s="273" t="s">
        <v>80</v>
      </c>
      <c r="CH11926" s="273">
        <v>0</v>
      </c>
      <c r="CI11926" s="273" t="s">
        <v>80</v>
      </c>
      <c r="CM11926" s="273" t="s">
        <v>73</v>
      </c>
      <c r="CN11926" s="273">
        <v>1</v>
      </c>
    </row>
    <row r="11927" spans="74:92">
      <c r="BV11927" s="273" t="s">
        <v>64</v>
      </c>
      <c r="BW11927" s="273" t="s">
        <v>404</v>
      </c>
      <c r="BX11927" s="273" t="s">
        <v>596</v>
      </c>
      <c r="BY11927" s="273" t="s">
        <v>597</v>
      </c>
      <c r="BZ11927" s="273" t="s">
        <v>167</v>
      </c>
      <c r="CA11927" s="273" t="s">
        <v>168</v>
      </c>
      <c r="CB11927" s="273" t="s">
        <v>169</v>
      </c>
      <c r="CC11927" s="273" t="s">
        <v>170</v>
      </c>
      <c r="CD11927" s="282">
        <v>12</v>
      </c>
      <c r="CE11927" s="274">
        <v>44927</v>
      </c>
      <c r="CF11927" s="273">
        <v>0</v>
      </c>
      <c r="CG11927" s="273" t="s">
        <v>80</v>
      </c>
      <c r="CH11927" s="273">
        <v>0</v>
      </c>
      <c r="CI11927" s="273" t="s">
        <v>80</v>
      </c>
      <c r="CM11927" s="273" t="s">
        <v>73</v>
      </c>
      <c r="CN11927" s="273">
        <v>1</v>
      </c>
    </row>
    <row r="11928" spans="74:92">
      <c r="BV11928" s="273" t="s">
        <v>64</v>
      </c>
      <c r="BW11928" s="273" t="s">
        <v>404</v>
      </c>
      <c r="BX11928" s="273" t="s">
        <v>596</v>
      </c>
      <c r="BY11928" s="273" t="s">
        <v>597</v>
      </c>
      <c r="BZ11928" s="273" t="s">
        <v>151</v>
      </c>
      <c r="CA11928" s="273" t="s">
        <v>152</v>
      </c>
      <c r="CB11928" s="273" t="s">
        <v>161</v>
      </c>
      <c r="CC11928" s="273" t="s">
        <v>162</v>
      </c>
      <c r="CD11928" s="282">
        <v>11</v>
      </c>
      <c r="CE11928" s="274">
        <v>44927</v>
      </c>
      <c r="CF11928" s="273">
        <v>0</v>
      </c>
      <c r="CG11928" s="273" t="s">
        <v>80</v>
      </c>
      <c r="CH11928" s="273">
        <v>0</v>
      </c>
      <c r="CI11928" s="273" t="s">
        <v>80</v>
      </c>
      <c r="CM11928" s="273" t="s">
        <v>73</v>
      </c>
      <c r="CN11928" s="273">
        <v>1</v>
      </c>
    </row>
    <row r="11929" spans="74:92">
      <c r="BV11929" s="273" t="s">
        <v>64</v>
      </c>
      <c r="BW11929" s="273" t="s">
        <v>404</v>
      </c>
      <c r="BX11929" s="273" t="s">
        <v>596</v>
      </c>
      <c r="BY11929" s="273" t="s">
        <v>597</v>
      </c>
      <c r="BZ11929" s="273" t="s">
        <v>138</v>
      </c>
      <c r="CA11929" s="273" t="s">
        <v>139</v>
      </c>
      <c r="CB11929" s="273" t="s">
        <v>140</v>
      </c>
      <c r="CC11929" s="273" t="s">
        <v>141</v>
      </c>
      <c r="CD11929" s="282">
        <v>9</v>
      </c>
      <c r="CE11929" s="274">
        <v>44927</v>
      </c>
      <c r="CF11929" s="273">
        <v>0</v>
      </c>
      <c r="CG11929" s="273" t="s">
        <v>80</v>
      </c>
      <c r="CH11929" s="273">
        <v>0</v>
      </c>
      <c r="CI11929" s="273" t="s">
        <v>80</v>
      </c>
      <c r="CM11929" s="273" t="s">
        <v>73</v>
      </c>
      <c r="CN11929" s="273">
        <v>1</v>
      </c>
    </row>
    <row r="11930" spans="74:92">
      <c r="BV11930" s="273" t="s">
        <v>64</v>
      </c>
      <c r="BW11930" s="273" t="s">
        <v>404</v>
      </c>
      <c r="BX11930" s="273" t="s">
        <v>596</v>
      </c>
      <c r="BY11930" s="273" t="s">
        <v>597</v>
      </c>
      <c r="BZ11930" s="273" t="s">
        <v>151</v>
      </c>
      <c r="CA11930" s="273" t="s">
        <v>152</v>
      </c>
      <c r="CB11930" s="273" t="s">
        <v>153</v>
      </c>
      <c r="CC11930" s="273" t="s">
        <v>154</v>
      </c>
      <c r="CD11930" s="282">
        <v>10</v>
      </c>
      <c r="CE11930" s="274">
        <v>44927</v>
      </c>
      <c r="CF11930" s="273">
        <v>486</v>
      </c>
      <c r="CG11930" s="273" t="s">
        <v>80</v>
      </c>
      <c r="CH11930" s="273">
        <v>486</v>
      </c>
      <c r="CI11930" s="273" t="s">
        <v>80</v>
      </c>
      <c r="CM11930" s="273" t="s">
        <v>73</v>
      </c>
      <c r="CN11930" s="273">
        <v>1</v>
      </c>
    </row>
    <row r="11931" spans="74:92">
      <c r="BV11931" s="273" t="s">
        <v>64</v>
      </c>
      <c r="BW11931" s="273" t="s">
        <v>404</v>
      </c>
      <c r="BX11931" s="273" t="s">
        <v>596</v>
      </c>
      <c r="BY11931" s="273" t="s">
        <v>597</v>
      </c>
      <c r="BZ11931" s="273" t="s">
        <v>126</v>
      </c>
      <c r="CA11931" s="273" t="s">
        <v>127</v>
      </c>
      <c r="CB11931" s="273" t="s">
        <v>128</v>
      </c>
      <c r="CC11931" s="273" t="s">
        <v>129</v>
      </c>
      <c r="CD11931" s="282">
        <v>6</v>
      </c>
      <c r="CE11931" s="274">
        <v>44927</v>
      </c>
      <c r="CI11931" s="273" t="s">
        <v>80</v>
      </c>
      <c r="CM11931" s="273" t="s">
        <v>73</v>
      </c>
      <c r="CN11931" s="273">
        <v>1</v>
      </c>
    </row>
    <row r="11932" spans="74:92">
      <c r="BV11932" s="273" t="s">
        <v>64</v>
      </c>
      <c r="BW11932" s="273" t="s">
        <v>404</v>
      </c>
      <c r="BX11932" s="273" t="s">
        <v>596</v>
      </c>
      <c r="BY11932" s="273" t="s">
        <v>597</v>
      </c>
      <c r="BZ11932" s="273" t="s">
        <v>126</v>
      </c>
      <c r="CA11932" s="273" t="s">
        <v>127</v>
      </c>
      <c r="CB11932" s="273" t="s">
        <v>133</v>
      </c>
      <c r="CC11932" s="273" t="s">
        <v>134</v>
      </c>
      <c r="CD11932" s="282">
        <v>7</v>
      </c>
      <c r="CE11932" s="274">
        <v>44927</v>
      </c>
      <c r="CI11932" s="273" t="s">
        <v>104</v>
      </c>
      <c r="CM11932" s="273" t="s">
        <v>73</v>
      </c>
      <c r="CN11932" s="273">
        <v>1</v>
      </c>
    </row>
    <row r="11933" spans="74:92">
      <c r="BV11933" s="273" t="s">
        <v>64</v>
      </c>
      <c r="BW11933" s="273" t="s">
        <v>404</v>
      </c>
      <c r="BX11933" s="273" t="s">
        <v>596</v>
      </c>
      <c r="BY11933" s="273" t="s">
        <v>597</v>
      </c>
      <c r="BZ11933" s="273" t="s">
        <v>110</v>
      </c>
      <c r="CA11933" s="273" t="s">
        <v>111</v>
      </c>
      <c r="CB11933" s="273" t="s">
        <v>117</v>
      </c>
      <c r="CC11933" s="273" t="s">
        <v>118</v>
      </c>
      <c r="CD11933" s="282">
        <v>5</v>
      </c>
      <c r="CE11933" s="274">
        <v>44927</v>
      </c>
      <c r="CI11933" s="273" t="s">
        <v>104</v>
      </c>
      <c r="CM11933" s="273" t="s">
        <v>73</v>
      </c>
      <c r="CN11933" s="273">
        <v>1</v>
      </c>
    </row>
    <row r="11934" spans="74:92">
      <c r="BV11934" s="273" t="s">
        <v>64</v>
      </c>
      <c r="BW11934" s="273" t="s">
        <v>404</v>
      </c>
      <c r="BX11934" s="273" t="s">
        <v>596</v>
      </c>
      <c r="BY11934" s="273" t="s">
        <v>597</v>
      </c>
      <c r="BZ11934" s="273" t="s">
        <v>110</v>
      </c>
      <c r="CA11934" s="273" t="s">
        <v>111</v>
      </c>
      <c r="CB11934" s="273" t="s">
        <v>112</v>
      </c>
      <c r="CC11934" s="273" t="s">
        <v>113</v>
      </c>
      <c r="CD11934" s="282">
        <v>4</v>
      </c>
      <c r="CE11934" s="274">
        <v>44927</v>
      </c>
      <c r="CI11934" s="273" t="s">
        <v>80</v>
      </c>
      <c r="CM11934" s="273" t="s">
        <v>73</v>
      </c>
      <c r="CN11934" s="273">
        <v>1</v>
      </c>
    </row>
    <row r="11935" spans="74:92">
      <c r="BV11935" s="273" t="s">
        <v>64</v>
      </c>
      <c r="BW11935" s="273" t="s">
        <v>404</v>
      </c>
      <c r="BX11935" s="273" t="s">
        <v>596</v>
      </c>
      <c r="BY11935" s="273" t="s">
        <v>597</v>
      </c>
      <c r="BZ11935" s="273" t="s">
        <v>86</v>
      </c>
      <c r="CA11935" s="273" t="s">
        <v>87</v>
      </c>
      <c r="CB11935" s="273" t="s">
        <v>88</v>
      </c>
      <c r="CC11935" s="273" t="s">
        <v>89</v>
      </c>
      <c r="CD11935" s="282">
        <v>3</v>
      </c>
      <c r="CE11935" s="274">
        <v>44927</v>
      </c>
      <c r="CF11935" s="273">
        <v>486</v>
      </c>
      <c r="CG11935" s="273" t="s">
        <v>80</v>
      </c>
      <c r="CH11935" s="273">
        <v>486</v>
      </c>
      <c r="CI11935" s="273" t="s">
        <v>80</v>
      </c>
      <c r="CM11935" s="273" t="s">
        <v>73</v>
      </c>
      <c r="CN11935" s="273">
        <v>1</v>
      </c>
    </row>
    <row r="11936" spans="74:92">
      <c r="BV11936" s="273" t="s">
        <v>64</v>
      </c>
      <c r="BW11936" s="273" t="s">
        <v>404</v>
      </c>
      <c r="BX11936" s="273" t="s">
        <v>596</v>
      </c>
      <c r="BY11936" s="273" t="s">
        <v>597</v>
      </c>
      <c r="BZ11936" s="273" t="s">
        <v>86</v>
      </c>
      <c r="CA11936" s="273" t="s">
        <v>87</v>
      </c>
      <c r="CB11936" s="273" t="s">
        <v>101</v>
      </c>
      <c r="CC11936" s="273" t="s">
        <v>102</v>
      </c>
      <c r="CD11936" s="282">
        <v>4</v>
      </c>
      <c r="CE11936" s="274">
        <v>44927</v>
      </c>
      <c r="CF11936" s="273">
        <v>56560</v>
      </c>
      <c r="CG11936" s="273" t="s">
        <v>2390</v>
      </c>
      <c r="CH11936" s="273">
        <v>27.148800000000001</v>
      </c>
      <c r="CI11936" s="273" t="s">
        <v>104</v>
      </c>
      <c r="CM11936" s="273" t="s">
        <v>73</v>
      </c>
      <c r="CN11936" s="273">
        <v>1</v>
      </c>
    </row>
    <row r="11937" spans="74:92">
      <c r="BV11937" s="273" t="s">
        <v>64</v>
      </c>
      <c r="BW11937" s="273" t="s">
        <v>404</v>
      </c>
      <c r="BX11937" s="273" t="s">
        <v>862</v>
      </c>
      <c r="BY11937" s="273" t="s">
        <v>863</v>
      </c>
      <c r="BZ11937" s="273" t="s">
        <v>86</v>
      </c>
      <c r="CA11937" s="273" t="s">
        <v>87</v>
      </c>
      <c r="CB11937" s="273" t="s">
        <v>101</v>
      </c>
      <c r="CC11937" s="273" t="s">
        <v>102</v>
      </c>
      <c r="CD11937" s="282">
        <v>4</v>
      </c>
      <c r="CE11937" s="274">
        <v>44927</v>
      </c>
      <c r="CI11937" s="273" t="s">
        <v>104</v>
      </c>
      <c r="CM11937" s="273" t="s">
        <v>73</v>
      </c>
      <c r="CN11937" s="273">
        <v>1</v>
      </c>
    </row>
    <row r="11938" spans="74:92">
      <c r="BV11938" s="273" t="s">
        <v>64</v>
      </c>
      <c r="BW11938" s="273" t="s">
        <v>404</v>
      </c>
      <c r="BX11938" s="273" t="s">
        <v>862</v>
      </c>
      <c r="BY11938" s="273" t="s">
        <v>863</v>
      </c>
      <c r="BZ11938" s="273" t="s">
        <v>86</v>
      </c>
      <c r="CA11938" s="273" t="s">
        <v>87</v>
      </c>
      <c r="CB11938" s="273" t="s">
        <v>88</v>
      </c>
      <c r="CC11938" s="273" t="s">
        <v>89</v>
      </c>
      <c r="CD11938" s="282">
        <v>3</v>
      </c>
      <c r="CE11938" s="274">
        <v>44927</v>
      </c>
      <c r="CI11938" s="273" t="s">
        <v>80</v>
      </c>
      <c r="CM11938" s="273" t="s">
        <v>73</v>
      </c>
      <c r="CN11938" s="273">
        <v>1</v>
      </c>
    </row>
    <row r="11939" spans="74:92">
      <c r="BV11939" s="273" t="s">
        <v>64</v>
      </c>
      <c r="BW11939" s="273" t="s">
        <v>404</v>
      </c>
      <c r="BX11939" s="273" t="s">
        <v>862</v>
      </c>
      <c r="BY11939" s="273" t="s">
        <v>863</v>
      </c>
      <c r="BZ11939" s="273" t="s">
        <v>110</v>
      </c>
      <c r="CA11939" s="273" t="s">
        <v>111</v>
      </c>
      <c r="CB11939" s="273" t="s">
        <v>112</v>
      </c>
      <c r="CC11939" s="273" t="s">
        <v>113</v>
      </c>
      <c r="CD11939" s="282">
        <v>4</v>
      </c>
      <c r="CE11939" s="274">
        <v>44927</v>
      </c>
      <c r="CF11939" s="273">
        <v>0</v>
      </c>
      <c r="CG11939" s="273" t="s">
        <v>1073</v>
      </c>
      <c r="CH11939" s="273">
        <v>0</v>
      </c>
      <c r="CI11939" s="273" t="s">
        <v>80</v>
      </c>
      <c r="CM11939" s="273" t="s">
        <v>73</v>
      </c>
      <c r="CN11939" s="273">
        <v>1</v>
      </c>
    </row>
    <row r="11940" spans="74:92">
      <c r="BV11940" s="273" t="s">
        <v>64</v>
      </c>
      <c r="BW11940" s="273" t="s">
        <v>404</v>
      </c>
      <c r="BX11940" s="273" t="s">
        <v>862</v>
      </c>
      <c r="BY11940" s="273" t="s">
        <v>863</v>
      </c>
      <c r="BZ11940" s="273" t="s">
        <v>110</v>
      </c>
      <c r="CA11940" s="273" t="s">
        <v>111</v>
      </c>
      <c r="CB11940" s="273" t="s">
        <v>112</v>
      </c>
      <c r="CC11940" s="273" t="s">
        <v>113</v>
      </c>
      <c r="CD11940" s="282">
        <v>4</v>
      </c>
      <c r="CE11940" s="274">
        <v>44927</v>
      </c>
      <c r="CF11940" s="273">
        <v>0</v>
      </c>
      <c r="CG11940" s="273" t="s">
        <v>1073</v>
      </c>
      <c r="CH11940" s="273">
        <v>0</v>
      </c>
      <c r="CI11940" s="273" t="s">
        <v>80</v>
      </c>
      <c r="CM11940" s="273" t="s">
        <v>73</v>
      </c>
      <c r="CN11940" s="273">
        <v>1</v>
      </c>
    </row>
    <row r="11941" spans="74:92">
      <c r="BV11941" s="273" t="s">
        <v>64</v>
      </c>
      <c r="BW11941" s="273" t="s">
        <v>404</v>
      </c>
      <c r="BX11941" s="273" t="s">
        <v>862</v>
      </c>
      <c r="BY11941" s="273" t="s">
        <v>863</v>
      </c>
      <c r="BZ11941" s="273" t="s">
        <v>110</v>
      </c>
      <c r="CA11941" s="273" t="s">
        <v>111</v>
      </c>
      <c r="CB11941" s="273" t="s">
        <v>117</v>
      </c>
      <c r="CC11941" s="273" t="s">
        <v>118</v>
      </c>
      <c r="CD11941" s="282">
        <v>5</v>
      </c>
      <c r="CE11941" s="274">
        <v>44927</v>
      </c>
      <c r="CF11941" s="273">
        <v>0</v>
      </c>
      <c r="CG11941" s="273" t="s">
        <v>2391</v>
      </c>
      <c r="CH11941" s="273">
        <v>0</v>
      </c>
      <c r="CI11941" s="273" t="s">
        <v>104</v>
      </c>
      <c r="CM11941" s="273" t="s">
        <v>73</v>
      </c>
      <c r="CN11941" s="273">
        <v>1</v>
      </c>
    </row>
    <row r="11942" spans="74:92">
      <c r="BV11942" s="273" t="s">
        <v>64</v>
      </c>
      <c r="BW11942" s="273" t="s">
        <v>404</v>
      </c>
      <c r="BX11942" s="273" t="s">
        <v>862</v>
      </c>
      <c r="BY11942" s="273" t="s">
        <v>863</v>
      </c>
      <c r="BZ11942" s="273" t="s">
        <v>110</v>
      </c>
      <c r="CA11942" s="273" t="s">
        <v>111</v>
      </c>
      <c r="CB11942" s="273" t="s">
        <v>117</v>
      </c>
      <c r="CC11942" s="273" t="s">
        <v>118</v>
      </c>
      <c r="CD11942" s="282">
        <v>5</v>
      </c>
      <c r="CE11942" s="274">
        <v>44927</v>
      </c>
      <c r="CF11942" s="273">
        <v>0</v>
      </c>
      <c r="CG11942" s="273" t="s">
        <v>2391</v>
      </c>
      <c r="CH11942" s="273">
        <v>0</v>
      </c>
      <c r="CI11942" s="273" t="s">
        <v>104</v>
      </c>
      <c r="CM11942" s="273" t="s">
        <v>73</v>
      </c>
      <c r="CN11942" s="273">
        <v>1</v>
      </c>
    </row>
    <row r="11943" spans="74:92">
      <c r="BV11943" s="273" t="s">
        <v>64</v>
      </c>
      <c r="BW11943" s="273" t="s">
        <v>404</v>
      </c>
      <c r="BX11943" s="273" t="s">
        <v>862</v>
      </c>
      <c r="BY11943" s="273" t="s">
        <v>863</v>
      </c>
      <c r="BZ11943" s="273" t="s">
        <v>126</v>
      </c>
      <c r="CA11943" s="273" t="s">
        <v>127</v>
      </c>
      <c r="CB11943" s="273" t="s">
        <v>133</v>
      </c>
      <c r="CC11943" s="273" t="s">
        <v>134</v>
      </c>
      <c r="CD11943" s="282">
        <v>7</v>
      </c>
      <c r="CE11943" s="274">
        <v>44927</v>
      </c>
      <c r="CI11943" s="273" t="s">
        <v>104</v>
      </c>
      <c r="CM11943" s="273" t="s">
        <v>73</v>
      </c>
      <c r="CN11943" s="273">
        <v>1</v>
      </c>
    </row>
    <row r="11944" spans="74:92">
      <c r="BV11944" s="273" t="s">
        <v>64</v>
      </c>
      <c r="BW11944" s="273" t="s">
        <v>404</v>
      </c>
      <c r="BX11944" s="273" t="s">
        <v>862</v>
      </c>
      <c r="BY11944" s="273" t="s">
        <v>863</v>
      </c>
      <c r="BZ11944" s="273" t="s">
        <v>126</v>
      </c>
      <c r="CA11944" s="273" t="s">
        <v>127</v>
      </c>
      <c r="CB11944" s="273" t="s">
        <v>128</v>
      </c>
      <c r="CC11944" s="273" t="s">
        <v>129</v>
      </c>
      <c r="CD11944" s="282">
        <v>6</v>
      </c>
      <c r="CE11944" s="274">
        <v>44927</v>
      </c>
      <c r="CI11944" s="273" t="s">
        <v>80</v>
      </c>
      <c r="CM11944" s="273" t="s">
        <v>73</v>
      </c>
      <c r="CN11944" s="273">
        <v>1</v>
      </c>
    </row>
    <row r="11945" spans="74:92">
      <c r="BV11945" s="273" t="s">
        <v>64</v>
      </c>
      <c r="BW11945" s="273" t="s">
        <v>404</v>
      </c>
      <c r="BX11945" s="273" t="s">
        <v>862</v>
      </c>
      <c r="BY11945" s="273" t="s">
        <v>863</v>
      </c>
      <c r="BZ11945" s="273" t="s">
        <v>151</v>
      </c>
      <c r="CA11945" s="273" t="s">
        <v>152</v>
      </c>
      <c r="CB11945" s="273" t="s">
        <v>153</v>
      </c>
      <c r="CC11945" s="273" t="s">
        <v>154</v>
      </c>
      <c r="CD11945" s="282">
        <v>10</v>
      </c>
      <c r="CE11945" s="274">
        <v>44927</v>
      </c>
      <c r="CF11945" s="273">
        <v>0</v>
      </c>
      <c r="CG11945" s="273" t="s">
        <v>1073</v>
      </c>
      <c r="CH11945" s="273">
        <v>0</v>
      </c>
      <c r="CI11945" s="273" t="s">
        <v>80</v>
      </c>
      <c r="CM11945" s="273" t="s">
        <v>73</v>
      </c>
      <c r="CN11945" s="273">
        <v>1</v>
      </c>
    </row>
    <row r="11946" spans="74:92">
      <c r="BV11946" s="273" t="s">
        <v>64</v>
      </c>
      <c r="BW11946" s="273" t="s">
        <v>404</v>
      </c>
      <c r="BX11946" s="273" t="s">
        <v>862</v>
      </c>
      <c r="BY11946" s="273" t="s">
        <v>863</v>
      </c>
      <c r="BZ11946" s="273" t="s">
        <v>138</v>
      </c>
      <c r="CA11946" s="273" t="s">
        <v>139</v>
      </c>
      <c r="CB11946" s="273" t="s">
        <v>140</v>
      </c>
      <c r="CC11946" s="273" t="s">
        <v>141</v>
      </c>
      <c r="CD11946" s="282">
        <v>9</v>
      </c>
      <c r="CE11946" s="274">
        <v>44927</v>
      </c>
      <c r="CF11946" s="273">
        <v>0</v>
      </c>
      <c r="CG11946" s="273" t="s">
        <v>1073</v>
      </c>
      <c r="CH11946" s="273">
        <v>0</v>
      </c>
      <c r="CI11946" s="273" t="s">
        <v>80</v>
      </c>
      <c r="CM11946" s="273" t="s">
        <v>73</v>
      </c>
      <c r="CN11946" s="273">
        <v>1</v>
      </c>
    </row>
    <row r="11947" spans="74:92">
      <c r="BV11947" s="273" t="s">
        <v>64</v>
      </c>
      <c r="BW11947" s="273" t="s">
        <v>404</v>
      </c>
      <c r="BX11947" s="273" t="s">
        <v>862</v>
      </c>
      <c r="BY11947" s="273" t="s">
        <v>863</v>
      </c>
      <c r="BZ11947" s="273" t="s">
        <v>151</v>
      </c>
      <c r="CA11947" s="273" t="s">
        <v>152</v>
      </c>
      <c r="CB11947" s="273" t="s">
        <v>161</v>
      </c>
      <c r="CC11947" s="273" t="s">
        <v>162</v>
      </c>
      <c r="CD11947" s="282">
        <v>11</v>
      </c>
      <c r="CE11947" s="274">
        <v>44927</v>
      </c>
      <c r="CF11947" s="273">
        <v>0</v>
      </c>
      <c r="CG11947" s="273" t="s">
        <v>1073</v>
      </c>
      <c r="CH11947" s="273">
        <v>0</v>
      </c>
      <c r="CI11947" s="273" t="s">
        <v>80</v>
      </c>
      <c r="CM11947" s="273" t="s">
        <v>73</v>
      </c>
      <c r="CN11947" s="273">
        <v>1</v>
      </c>
    </row>
    <row r="11948" spans="74:92">
      <c r="BV11948" s="273" t="s">
        <v>64</v>
      </c>
      <c r="BW11948" s="273" t="s">
        <v>404</v>
      </c>
      <c r="BX11948" s="273" t="s">
        <v>862</v>
      </c>
      <c r="BY11948" s="273" t="s">
        <v>863</v>
      </c>
      <c r="BZ11948" s="273" t="s">
        <v>167</v>
      </c>
      <c r="CA11948" s="273" t="s">
        <v>168</v>
      </c>
      <c r="CB11948" s="273" t="s">
        <v>169</v>
      </c>
      <c r="CC11948" s="273" t="s">
        <v>170</v>
      </c>
      <c r="CD11948" s="282">
        <v>12</v>
      </c>
      <c r="CE11948" s="274">
        <v>44927</v>
      </c>
      <c r="CF11948" s="273">
        <v>0</v>
      </c>
      <c r="CG11948" s="273" t="s">
        <v>1073</v>
      </c>
      <c r="CH11948" s="273">
        <v>0</v>
      </c>
      <c r="CI11948" s="273" t="s">
        <v>80</v>
      </c>
      <c r="CM11948" s="273" t="s">
        <v>73</v>
      </c>
      <c r="CN11948" s="273">
        <v>1</v>
      </c>
    </row>
    <row r="11949" spans="74:92">
      <c r="BV11949" s="273" t="s">
        <v>64</v>
      </c>
      <c r="BW11949" s="273" t="s">
        <v>404</v>
      </c>
      <c r="BX11949" s="273" t="s">
        <v>862</v>
      </c>
      <c r="BY11949" s="273" t="s">
        <v>863</v>
      </c>
      <c r="BZ11949" s="273" t="s">
        <v>167</v>
      </c>
      <c r="CA11949" s="273" t="s">
        <v>168</v>
      </c>
      <c r="CB11949" s="273" t="s">
        <v>353</v>
      </c>
      <c r="CC11949" s="273" t="s">
        <v>354</v>
      </c>
      <c r="CD11949" s="282">
        <v>13</v>
      </c>
      <c r="CE11949" s="274">
        <v>44927</v>
      </c>
      <c r="CF11949" s="273">
        <v>0</v>
      </c>
      <c r="CG11949" s="273" t="s">
        <v>1073</v>
      </c>
      <c r="CH11949" s="273">
        <v>0</v>
      </c>
      <c r="CI11949" s="273" t="s">
        <v>80</v>
      </c>
      <c r="CM11949" s="273" t="s">
        <v>73</v>
      </c>
      <c r="CN11949" s="273">
        <v>1</v>
      </c>
    </row>
    <row r="11950" spans="74:92">
      <c r="BV11950" s="273" t="s">
        <v>64</v>
      </c>
      <c r="BW11950" s="273" t="s">
        <v>404</v>
      </c>
      <c r="BX11950" s="273" t="s">
        <v>862</v>
      </c>
      <c r="BY11950" s="273" t="s">
        <v>863</v>
      </c>
      <c r="BZ11950" s="273" t="s">
        <v>167</v>
      </c>
      <c r="CA11950" s="273" t="s">
        <v>168</v>
      </c>
      <c r="CB11950" s="273" t="s">
        <v>313</v>
      </c>
      <c r="CC11950" s="273" t="s">
        <v>314</v>
      </c>
      <c r="CD11950" s="282">
        <v>14</v>
      </c>
      <c r="CE11950" s="274">
        <v>44927</v>
      </c>
      <c r="CF11950" s="273">
        <v>0</v>
      </c>
      <c r="CG11950" s="273" t="s">
        <v>1073</v>
      </c>
      <c r="CH11950" s="273">
        <v>0</v>
      </c>
      <c r="CI11950" s="273" t="s">
        <v>80</v>
      </c>
      <c r="CM11950" s="273" t="s">
        <v>73</v>
      </c>
      <c r="CN11950" s="273">
        <v>1</v>
      </c>
    </row>
    <row r="11951" spans="74:92">
      <c r="BV11951" s="273" t="s">
        <v>64</v>
      </c>
      <c r="BW11951" s="273" t="s">
        <v>404</v>
      </c>
      <c r="BX11951" s="273" t="s">
        <v>862</v>
      </c>
      <c r="BY11951" s="273" t="s">
        <v>863</v>
      </c>
      <c r="BZ11951" s="273" t="s">
        <v>86</v>
      </c>
      <c r="CA11951" s="273" t="s">
        <v>87</v>
      </c>
      <c r="CB11951" s="273" t="s">
        <v>179</v>
      </c>
      <c r="CC11951" s="273" t="s">
        <v>180</v>
      </c>
      <c r="CD11951" s="282">
        <v>1</v>
      </c>
      <c r="CE11951" s="274">
        <v>44927</v>
      </c>
      <c r="CI11951" s="273" t="s">
        <v>181</v>
      </c>
      <c r="CM11951" s="273" t="s">
        <v>73</v>
      </c>
      <c r="CN11951" s="273">
        <v>1</v>
      </c>
    </row>
    <row r="11952" spans="74:92">
      <c r="BV11952" s="273" t="s">
        <v>64</v>
      </c>
      <c r="BW11952" s="273" t="s">
        <v>404</v>
      </c>
      <c r="BX11952" s="273" t="s">
        <v>862</v>
      </c>
      <c r="BY11952" s="273" t="s">
        <v>863</v>
      </c>
      <c r="BZ11952" s="273" t="s">
        <v>204</v>
      </c>
      <c r="CA11952" s="273" t="s">
        <v>205</v>
      </c>
      <c r="CB11952" s="273" t="s">
        <v>206</v>
      </c>
      <c r="CC11952" s="273" t="s">
        <v>207</v>
      </c>
      <c r="CD11952" s="282">
        <v>0</v>
      </c>
      <c r="CE11952" s="274">
        <v>44927</v>
      </c>
      <c r="CG11952" s="273" t="s">
        <v>181</v>
      </c>
      <c r="CI11952" s="273" t="s">
        <v>208</v>
      </c>
      <c r="CJ11952" s="273" t="s">
        <v>2283</v>
      </c>
      <c r="CM11952" s="273" t="s">
        <v>73</v>
      </c>
      <c r="CN11952" s="273">
        <v>1</v>
      </c>
    </row>
    <row r="11953" spans="74:92">
      <c r="BV11953" s="273" t="s">
        <v>64</v>
      </c>
      <c r="BW11953" s="273" t="s">
        <v>404</v>
      </c>
      <c r="BX11953" s="273" t="s">
        <v>862</v>
      </c>
      <c r="BY11953" s="273" t="s">
        <v>863</v>
      </c>
      <c r="BZ11953" s="273" t="s">
        <v>204</v>
      </c>
      <c r="CA11953" s="273" t="s">
        <v>205</v>
      </c>
      <c r="CB11953" s="273" t="s">
        <v>206</v>
      </c>
      <c r="CC11953" s="273" t="s">
        <v>207</v>
      </c>
      <c r="CD11953" s="282">
        <v>0</v>
      </c>
      <c r="CE11953" s="274">
        <v>44927</v>
      </c>
      <c r="CG11953" s="273" t="s">
        <v>181</v>
      </c>
      <c r="CI11953" s="273" t="s">
        <v>208</v>
      </c>
      <c r="CJ11953" s="273" t="s">
        <v>2283</v>
      </c>
      <c r="CM11953" s="273" t="s">
        <v>73</v>
      </c>
      <c r="CN11953" s="273">
        <v>1</v>
      </c>
    </row>
    <row r="11954" spans="74:92">
      <c r="BV11954" s="273" t="s">
        <v>64</v>
      </c>
      <c r="BW11954" s="273" t="s">
        <v>404</v>
      </c>
      <c r="BX11954" s="273" t="s">
        <v>862</v>
      </c>
      <c r="BY11954" s="273" t="s">
        <v>863</v>
      </c>
      <c r="BZ11954" s="273" t="s">
        <v>138</v>
      </c>
      <c r="CA11954" s="273" t="s">
        <v>139</v>
      </c>
      <c r="CB11954" s="273" t="s">
        <v>190</v>
      </c>
      <c r="CC11954" s="273" t="s">
        <v>191</v>
      </c>
      <c r="CD11954" s="282">
        <v>8</v>
      </c>
      <c r="CE11954" s="274">
        <v>44927</v>
      </c>
      <c r="CF11954" s="273">
        <v>0</v>
      </c>
      <c r="CG11954" s="273" t="s">
        <v>1073</v>
      </c>
      <c r="CH11954" s="273">
        <v>0</v>
      </c>
      <c r="CI11954" s="273" t="s">
        <v>80</v>
      </c>
      <c r="CM11954" s="273" t="s">
        <v>73</v>
      </c>
      <c r="CN11954" s="273">
        <v>1</v>
      </c>
    </row>
    <row r="11955" spans="74:92">
      <c r="BV11955" s="273" t="s">
        <v>64</v>
      </c>
      <c r="BW11955" s="273" t="s">
        <v>404</v>
      </c>
      <c r="BX11955" s="273" t="s">
        <v>862</v>
      </c>
      <c r="BY11955" s="273" t="s">
        <v>863</v>
      </c>
      <c r="BZ11955" s="273" t="s">
        <v>167</v>
      </c>
      <c r="CA11955" s="273" t="s">
        <v>168</v>
      </c>
      <c r="CB11955" s="273" t="s">
        <v>319</v>
      </c>
      <c r="CC11955" s="273" t="s">
        <v>320</v>
      </c>
      <c r="CD11955" s="282">
        <v>15</v>
      </c>
      <c r="CE11955" s="274">
        <v>44927</v>
      </c>
      <c r="CF11955" s="273">
        <v>0</v>
      </c>
      <c r="CG11955" s="273" t="s">
        <v>1073</v>
      </c>
      <c r="CH11955" s="273">
        <v>0</v>
      </c>
      <c r="CI11955" s="273" t="s">
        <v>80</v>
      </c>
      <c r="CM11955" s="273" t="s">
        <v>73</v>
      </c>
      <c r="CN11955" s="273">
        <v>1</v>
      </c>
    </row>
    <row r="11956" spans="74:92">
      <c r="BV11956" s="273" t="s">
        <v>64</v>
      </c>
      <c r="BW11956" s="273" t="s">
        <v>404</v>
      </c>
      <c r="BX11956" s="273" t="s">
        <v>862</v>
      </c>
      <c r="BY11956" s="273" t="s">
        <v>863</v>
      </c>
      <c r="BZ11956" s="273" t="s">
        <v>86</v>
      </c>
      <c r="CA11956" s="273" t="s">
        <v>87</v>
      </c>
      <c r="CB11956" s="273" t="s">
        <v>233</v>
      </c>
      <c r="CC11956" s="273" t="s">
        <v>234</v>
      </c>
      <c r="CD11956" s="282">
        <v>1</v>
      </c>
      <c r="CE11956" s="274">
        <v>44927</v>
      </c>
      <c r="CI11956" s="273" t="s">
        <v>181</v>
      </c>
      <c r="CM11956" s="273" t="s">
        <v>73</v>
      </c>
      <c r="CN11956" s="273">
        <v>1</v>
      </c>
    </row>
    <row r="11957" spans="74:92">
      <c r="BV11957" s="273" t="s">
        <v>64</v>
      </c>
      <c r="BW11957" s="273" t="s">
        <v>404</v>
      </c>
      <c r="BX11957" s="273" t="s">
        <v>862</v>
      </c>
      <c r="BY11957" s="273" t="s">
        <v>863</v>
      </c>
      <c r="BZ11957" s="273" t="s">
        <v>86</v>
      </c>
      <c r="CA11957" s="273" t="s">
        <v>87</v>
      </c>
      <c r="CB11957" s="273" t="s">
        <v>225</v>
      </c>
      <c r="CC11957" s="273" t="s">
        <v>226</v>
      </c>
      <c r="CD11957" s="282">
        <v>5</v>
      </c>
      <c r="CE11957" s="274">
        <v>44927</v>
      </c>
      <c r="CI11957" s="273" t="s">
        <v>80</v>
      </c>
      <c r="CM11957" s="273" t="s">
        <v>73</v>
      </c>
      <c r="CN11957" s="273">
        <v>1</v>
      </c>
    </row>
    <row r="11958" spans="74:92">
      <c r="BV11958" s="273" t="s">
        <v>64</v>
      </c>
      <c r="BW11958" s="273" t="s">
        <v>404</v>
      </c>
      <c r="BX11958" s="273" t="s">
        <v>862</v>
      </c>
      <c r="BY11958" s="273" t="s">
        <v>863</v>
      </c>
      <c r="BZ11958" s="273" t="s">
        <v>86</v>
      </c>
      <c r="CA11958" s="273" t="s">
        <v>87</v>
      </c>
      <c r="CB11958" s="273" t="s">
        <v>217</v>
      </c>
      <c r="CC11958" s="273" t="s">
        <v>218</v>
      </c>
      <c r="CD11958" s="282">
        <v>2</v>
      </c>
      <c r="CE11958" s="274">
        <v>44927</v>
      </c>
      <c r="CI11958" s="273" t="s">
        <v>181</v>
      </c>
      <c r="CM11958" s="273" t="s">
        <v>73</v>
      </c>
      <c r="CN11958" s="273">
        <v>1</v>
      </c>
    </row>
    <row r="11959" spans="74:92">
      <c r="BV11959" s="273" t="s">
        <v>64</v>
      </c>
      <c r="BW11959" s="273" t="s">
        <v>404</v>
      </c>
      <c r="BX11959" s="273" t="s">
        <v>456</v>
      </c>
      <c r="BY11959" s="273" t="s">
        <v>933</v>
      </c>
      <c r="BZ11959" s="273" t="s">
        <v>86</v>
      </c>
      <c r="CA11959" s="273" t="s">
        <v>87</v>
      </c>
      <c r="CB11959" s="273" t="s">
        <v>217</v>
      </c>
      <c r="CC11959" s="273" t="s">
        <v>218</v>
      </c>
      <c r="CD11959" s="282">
        <v>2</v>
      </c>
      <c r="CE11959" s="274">
        <v>44927</v>
      </c>
      <c r="CG11959" s="273" t="s">
        <v>181</v>
      </c>
      <c r="CI11959" s="273" t="s">
        <v>181</v>
      </c>
      <c r="CJ11959" s="273" t="s">
        <v>1449</v>
      </c>
      <c r="CM11959" s="273" t="s">
        <v>73</v>
      </c>
      <c r="CN11959" s="273">
        <v>1</v>
      </c>
    </row>
    <row r="11960" spans="74:92">
      <c r="BV11960" s="273" t="s">
        <v>64</v>
      </c>
      <c r="BW11960" s="273" t="s">
        <v>404</v>
      </c>
      <c r="BX11960" s="273" t="s">
        <v>456</v>
      </c>
      <c r="BY11960" s="273" t="s">
        <v>933</v>
      </c>
      <c r="BZ11960" s="273" t="s">
        <v>86</v>
      </c>
      <c r="CA11960" s="273" t="s">
        <v>87</v>
      </c>
      <c r="CB11960" s="273" t="s">
        <v>225</v>
      </c>
      <c r="CC11960" s="273" t="s">
        <v>226</v>
      </c>
      <c r="CD11960" s="282">
        <v>5</v>
      </c>
      <c r="CE11960" s="274">
        <v>44927</v>
      </c>
      <c r="CF11960" s="273">
        <v>0</v>
      </c>
      <c r="CG11960" s="273" t="s">
        <v>80</v>
      </c>
      <c r="CH11960" s="273">
        <v>0</v>
      </c>
      <c r="CI11960" s="273" t="s">
        <v>80</v>
      </c>
      <c r="CM11960" s="273" t="s">
        <v>73</v>
      </c>
      <c r="CN11960" s="273">
        <v>1</v>
      </c>
    </row>
    <row r="11961" spans="74:92">
      <c r="BV11961" s="273" t="s">
        <v>64</v>
      </c>
      <c r="BW11961" s="273" t="s">
        <v>404</v>
      </c>
      <c r="BX11961" s="273" t="s">
        <v>456</v>
      </c>
      <c r="BY11961" s="273" t="s">
        <v>933</v>
      </c>
      <c r="BZ11961" s="273" t="s">
        <v>86</v>
      </c>
      <c r="CA11961" s="273" t="s">
        <v>87</v>
      </c>
      <c r="CB11961" s="273" t="s">
        <v>233</v>
      </c>
      <c r="CC11961" s="273" t="s">
        <v>234</v>
      </c>
      <c r="CD11961" s="282">
        <v>1</v>
      </c>
      <c r="CE11961" s="274">
        <v>44927</v>
      </c>
      <c r="CG11961" s="273" t="s">
        <v>181</v>
      </c>
      <c r="CI11961" s="273" t="s">
        <v>181</v>
      </c>
      <c r="CJ11961" s="273" t="s">
        <v>1126</v>
      </c>
      <c r="CM11961" s="273" t="s">
        <v>73</v>
      </c>
      <c r="CN11961" s="273">
        <v>1</v>
      </c>
    </row>
    <row r="11962" spans="74:92">
      <c r="BV11962" s="273" t="s">
        <v>64</v>
      </c>
      <c r="BW11962" s="273" t="s">
        <v>404</v>
      </c>
      <c r="BX11962" s="273" t="s">
        <v>456</v>
      </c>
      <c r="BY11962" s="273" t="s">
        <v>933</v>
      </c>
      <c r="BZ11962" s="273" t="s">
        <v>167</v>
      </c>
      <c r="CA11962" s="273" t="s">
        <v>168</v>
      </c>
      <c r="CB11962" s="273" t="s">
        <v>319</v>
      </c>
      <c r="CC11962" s="273" t="s">
        <v>320</v>
      </c>
      <c r="CD11962" s="282">
        <v>15</v>
      </c>
      <c r="CE11962" s="274">
        <v>44927</v>
      </c>
      <c r="CF11962" s="273">
        <v>0</v>
      </c>
      <c r="CG11962" s="273" t="s">
        <v>80</v>
      </c>
      <c r="CH11962" s="273">
        <v>0</v>
      </c>
      <c r="CI11962" s="273" t="s">
        <v>80</v>
      </c>
      <c r="CM11962" s="273" t="s">
        <v>73</v>
      </c>
      <c r="CN11962" s="273">
        <v>1</v>
      </c>
    </row>
    <row r="11963" spans="74:92">
      <c r="BV11963" s="273" t="s">
        <v>64</v>
      </c>
      <c r="BW11963" s="273" t="s">
        <v>404</v>
      </c>
      <c r="BX11963" s="273" t="s">
        <v>456</v>
      </c>
      <c r="BY11963" s="273" t="s">
        <v>933</v>
      </c>
      <c r="BZ11963" s="273" t="s">
        <v>138</v>
      </c>
      <c r="CA11963" s="273" t="s">
        <v>139</v>
      </c>
      <c r="CB11963" s="273" t="s">
        <v>190</v>
      </c>
      <c r="CC11963" s="273" t="s">
        <v>191</v>
      </c>
      <c r="CD11963" s="282">
        <v>8</v>
      </c>
      <c r="CE11963" s="274">
        <v>44927</v>
      </c>
      <c r="CF11963" s="273">
        <v>0</v>
      </c>
      <c r="CG11963" s="273" t="s">
        <v>80</v>
      </c>
      <c r="CH11963" s="273">
        <v>0</v>
      </c>
      <c r="CI11963" s="273" t="s">
        <v>80</v>
      </c>
      <c r="CM11963" s="273" t="s">
        <v>73</v>
      </c>
      <c r="CN11963" s="273">
        <v>1</v>
      </c>
    </row>
    <row r="11964" spans="74:92">
      <c r="BV11964" s="273" t="s">
        <v>64</v>
      </c>
      <c r="BW11964" s="273" t="s">
        <v>404</v>
      </c>
      <c r="BX11964" s="273" t="s">
        <v>456</v>
      </c>
      <c r="BY11964" s="273" t="s">
        <v>933</v>
      </c>
      <c r="BZ11964" s="273" t="s">
        <v>204</v>
      </c>
      <c r="CA11964" s="273" t="s">
        <v>205</v>
      </c>
      <c r="CB11964" s="273" t="s">
        <v>206</v>
      </c>
      <c r="CC11964" s="273" t="s">
        <v>207</v>
      </c>
      <c r="CD11964" s="282">
        <v>0</v>
      </c>
      <c r="CE11964" s="274">
        <v>44927</v>
      </c>
      <c r="CG11964" s="273" t="s">
        <v>181</v>
      </c>
      <c r="CI11964" s="273" t="s">
        <v>208</v>
      </c>
      <c r="CJ11964" s="273" t="s">
        <v>209</v>
      </c>
      <c r="CM11964" s="273" t="s">
        <v>73</v>
      </c>
      <c r="CN11964" s="273">
        <v>1</v>
      </c>
    </row>
    <row r="11965" spans="74:92">
      <c r="BV11965" s="273" t="s">
        <v>64</v>
      </c>
      <c r="BW11965" s="273" t="s">
        <v>404</v>
      </c>
      <c r="BX11965" s="273" t="s">
        <v>456</v>
      </c>
      <c r="BY11965" s="273" t="s">
        <v>933</v>
      </c>
      <c r="BZ11965" s="273" t="s">
        <v>86</v>
      </c>
      <c r="CA11965" s="273" t="s">
        <v>87</v>
      </c>
      <c r="CB11965" s="273" t="s">
        <v>179</v>
      </c>
      <c r="CC11965" s="273" t="s">
        <v>180</v>
      </c>
      <c r="CD11965" s="282">
        <v>1</v>
      </c>
      <c r="CE11965" s="274">
        <v>44927</v>
      </c>
      <c r="CG11965" s="273" t="s">
        <v>181</v>
      </c>
      <c r="CI11965" s="273" t="s">
        <v>181</v>
      </c>
      <c r="CJ11965" s="273" t="s">
        <v>345</v>
      </c>
      <c r="CM11965" s="273" t="s">
        <v>73</v>
      </c>
      <c r="CN11965" s="273">
        <v>1</v>
      </c>
    </row>
    <row r="11966" spans="74:92">
      <c r="BV11966" s="273" t="s">
        <v>64</v>
      </c>
      <c r="BW11966" s="273" t="s">
        <v>404</v>
      </c>
      <c r="BX11966" s="273" t="s">
        <v>456</v>
      </c>
      <c r="BY11966" s="273" t="s">
        <v>933</v>
      </c>
      <c r="BZ11966" s="273" t="s">
        <v>167</v>
      </c>
      <c r="CA11966" s="273" t="s">
        <v>168</v>
      </c>
      <c r="CB11966" s="273" t="s">
        <v>313</v>
      </c>
      <c r="CC11966" s="273" t="s">
        <v>314</v>
      </c>
      <c r="CD11966" s="282">
        <v>14</v>
      </c>
      <c r="CE11966" s="274">
        <v>44927</v>
      </c>
      <c r="CF11966" s="273">
        <v>0</v>
      </c>
      <c r="CG11966" s="273" t="s">
        <v>80</v>
      </c>
      <c r="CH11966" s="273">
        <v>0</v>
      </c>
      <c r="CI11966" s="273" t="s">
        <v>80</v>
      </c>
      <c r="CM11966" s="273" t="s">
        <v>73</v>
      </c>
      <c r="CN11966" s="273">
        <v>1</v>
      </c>
    </row>
    <row r="11967" spans="74:92">
      <c r="BV11967" s="273" t="s">
        <v>64</v>
      </c>
      <c r="BW11967" s="273" t="s">
        <v>404</v>
      </c>
      <c r="BX11967" s="273" t="s">
        <v>456</v>
      </c>
      <c r="BY11967" s="273" t="s">
        <v>933</v>
      </c>
      <c r="BZ11967" s="273" t="s">
        <v>167</v>
      </c>
      <c r="CA11967" s="273" t="s">
        <v>168</v>
      </c>
      <c r="CB11967" s="273" t="s">
        <v>353</v>
      </c>
      <c r="CC11967" s="273" t="s">
        <v>354</v>
      </c>
      <c r="CD11967" s="282">
        <v>13</v>
      </c>
      <c r="CE11967" s="274">
        <v>44927</v>
      </c>
      <c r="CF11967" s="273">
        <v>0</v>
      </c>
      <c r="CG11967" s="273" t="s">
        <v>80</v>
      </c>
      <c r="CH11967" s="273">
        <v>0</v>
      </c>
      <c r="CI11967" s="273" t="s">
        <v>80</v>
      </c>
      <c r="CM11967" s="273" t="s">
        <v>73</v>
      </c>
      <c r="CN11967" s="273">
        <v>1</v>
      </c>
    </row>
    <row r="11968" spans="74:92">
      <c r="BV11968" s="273" t="s">
        <v>64</v>
      </c>
      <c r="BW11968" s="273" t="s">
        <v>404</v>
      </c>
      <c r="BX11968" s="273" t="s">
        <v>456</v>
      </c>
      <c r="BY11968" s="273" t="s">
        <v>933</v>
      </c>
      <c r="BZ11968" s="273" t="s">
        <v>167</v>
      </c>
      <c r="CA11968" s="273" t="s">
        <v>168</v>
      </c>
      <c r="CB11968" s="273" t="s">
        <v>169</v>
      </c>
      <c r="CC11968" s="273" t="s">
        <v>170</v>
      </c>
      <c r="CD11968" s="282">
        <v>12</v>
      </c>
      <c r="CE11968" s="274">
        <v>44927</v>
      </c>
      <c r="CF11968" s="273">
        <v>0</v>
      </c>
      <c r="CG11968" s="273" t="s">
        <v>80</v>
      </c>
      <c r="CH11968" s="273">
        <v>0</v>
      </c>
      <c r="CI11968" s="273" t="s">
        <v>80</v>
      </c>
      <c r="CM11968" s="273" t="s">
        <v>73</v>
      </c>
      <c r="CN11968" s="273">
        <v>1</v>
      </c>
    </row>
    <row r="11969" spans="74:92">
      <c r="BV11969" s="273" t="s">
        <v>64</v>
      </c>
      <c r="BW11969" s="273" t="s">
        <v>404</v>
      </c>
      <c r="BX11969" s="273" t="s">
        <v>456</v>
      </c>
      <c r="BY11969" s="273" t="s">
        <v>933</v>
      </c>
      <c r="BZ11969" s="273" t="s">
        <v>151</v>
      </c>
      <c r="CA11969" s="273" t="s">
        <v>152</v>
      </c>
      <c r="CB11969" s="273" t="s">
        <v>161</v>
      </c>
      <c r="CC11969" s="273" t="s">
        <v>162</v>
      </c>
      <c r="CD11969" s="282">
        <v>11</v>
      </c>
      <c r="CE11969" s="274">
        <v>44927</v>
      </c>
      <c r="CF11969" s="273">
        <v>0</v>
      </c>
      <c r="CG11969" s="273" t="s">
        <v>80</v>
      </c>
      <c r="CH11969" s="273">
        <v>0</v>
      </c>
      <c r="CI11969" s="273" t="s">
        <v>80</v>
      </c>
      <c r="CM11969" s="273" t="s">
        <v>73</v>
      </c>
      <c r="CN11969" s="273">
        <v>1</v>
      </c>
    </row>
    <row r="11970" spans="74:92">
      <c r="BV11970" s="273" t="s">
        <v>64</v>
      </c>
      <c r="BW11970" s="273" t="s">
        <v>404</v>
      </c>
      <c r="BX11970" s="273" t="s">
        <v>456</v>
      </c>
      <c r="BY11970" s="273" t="s">
        <v>933</v>
      </c>
      <c r="BZ11970" s="273" t="s">
        <v>138</v>
      </c>
      <c r="CA11970" s="273" t="s">
        <v>139</v>
      </c>
      <c r="CB11970" s="273" t="s">
        <v>140</v>
      </c>
      <c r="CC11970" s="273" t="s">
        <v>141</v>
      </c>
      <c r="CD11970" s="282">
        <v>9</v>
      </c>
      <c r="CE11970" s="274">
        <v>44927</v>
      </c>
      <c r="CF11970" s="273">
        <v>0</v>
      </c>
      <c r="CG11970" s="273" t="s">
        <v>80</v>
      </c>
      <c r="CH11970" s="273">
        <v>0</v>
      </c>
      <c r="CI11970" s="273" t="s">
        <v>80</v>
      </c>
      <c r="CM11970" s="273" t="s">
        <v>73</v>
      </c>
      <c r="CN11970" s="273">
        <v>1</v>
      </c>
    </row>
    <row r="11971" spans="74:92">
      <c r="BV11971" s="273" t="s">
        <v>64</v>
      </c>
      <c r="BW11971" s="273" t="s">
        <v>404</v>
      </c>
      <c r="BX11971" s="273" t="s">
        <v>456</v>
      </c>
      <c r="BY11971" s="273" t="s">
        <v>933</v>
      </c>
      <c r="BZ11971" s="273" t="s">
        <v>151</v>
      </c>
      <c r="CA11971" s="273" t="s">
        <v>152</v>
      </c>
      <c r="CB11971" s="273" t="s">
        <v>153</v>
      </c>
      <c r="CC11971" s="273" t="s">
        <v>154</v>
      </c>
      <c r="CD11971" s="282">
        <v>10</v>
      </c>
      <c r="CE11971" s="274">
        <v>44927</v>
      </c>
      <c r="CF11971" s="273">
        <v>0</v>
      </c>
      <c r="CG11971" s="273" t="s">
        <v>80</v>
      </c>
      <c r="CH11971" s="273">
        <v>0</v>
      </c>
      <c r="CI11971" s="273" t="s">
        <v>80</v>
      </c>
      <c r="CM11971" s="273" t="s">
        <v>73</v>
      </c>
      <c r="CN11971" s="273">
        <v>1</v>
      </c>
    </row>
    <row r="11972" spans="74:92">
      <c r="BV11972" s="273" t="s">
        <v>64</v>
      </c>
      <c r="BW11972" s="273" t="s">
        <v>404</v>
      </c>
      <c r="BX11972" s="273" t="s">
        <v>456</v>
      </c>
      <c r="BY11972" s="273" t="s">
        <v>933</v>
      </c>
      <c r="BZ11972" s="273" t="s">
        <v>126</v>
      </c>
      <c r="CA11972" s="273" t="s">
        <v>127</v>
      </c>
      <c r="CB11972" s="273" t="s">
        <v>133</v>
      </c>
      <c r="CC11972" s="273" t="s">
        <v>134</v>
      </c>
      <c r="CD11972" s="282">
        <v>7</v>
      </c>
      <c r="CE11972" s="274">
        <v>44927</v>
      </c>
      <c r="CI11972" s="273" t="s">
        <v>104</v>
      </c>
      <c r="CM11972" s="273" t="s">
        <v>73</v>
      </c>
      <c r="CN11972" s="273">
        <v>1</v>
      </c>
    </row>
    <row r="11973" spans="74:92">
      <c r="BV11973" s="273" t="s">
        <v>64</v>
      </c>
      <c r="BW11973" s="273" t="s">
        <v>404</v>
      </c>
      <c r="BX11973" s="273" t="s">
        <v>456</v>
      </c>
      <c r="BY11973" s="273" t="s">
        <v>933</v>
      </c>
      <c r="BZ11973" s="273" t="s">
        <v>126</v>
      </c>
      <c r="CA11973" s="273" t="s">
        <v>127</v>
      </c>
      <c r="CB11973" s="273" t="s">
        <v>128</v>
      </c>
      <c r="CC11973" s="273" t="s">
        <v>129</v>
      </c>
      <c r="CD11973" s="282">
        <v>6</v>
      </c>
      <c r="CE11973" s="274">
        <v>44927</v>
      </c>
      <c r="CI11973" s="273" t="s">
        <v>80</v>
      </c>
      <c r="CM11973" s="273" t="s">
        <v>73</v>
      </c>
      <c r="CN11973" s="273">
        <v>1</v>
      </c>
    </row>
    <row r="11974" spans="74:92">
      <c r="BV11974" s="273" t="s">
        <v>64</v>
      </c>
      <c r="BW11974" s="273" t="s">
        <v>404</v>
      </c>
      <c r="BX11974" s="273" t="s">
        <v>456</v>
      </c>
      <c r="BY11974" s="273" t="s">
        <v>933</v>
      </c>
      <c r="BZ11974" s="273" t="s">
        <v>110</v>
      </c>
      <c r="CA11974" s="273" t="s">
        <v>111</v>
      </c>
      <c r="CB11974" s="273" t="s">
        <v>117</v>
      </c>
      <c r="CC11974" s="273" t="s">
        <v>118</v>
      </c>
      <c r="CD11974" s="282">
        <v>5</v>
      </c>
      <c r="CE11974" s="274">
        <v>44927</v>
      </c>
      <c r="CI11974" s="273" t="s">
        <v>104</v>
      </c>
      <c r="CM11974" s="273" t="s">
        <v>73</v>
      </c>
      <c r="CN11974" s="273">
        <v>1</v>
      </c>
    </row>
    <row r="11975" spans="74:92">
      <c r="BV11975" s="273" t="s">
        <v>64</v>
      </c>
      <c r="BW11975" s="273" t="s">
        <v>404</v>
      </c>
      <c r="BX11975" s="273" t="s">
        <v>456</v>
      </c>
      <c r="BY11975" s="273" t="s">
        <v>933</v>
      </c>
      <c r="BZ11975" s="273" t="s">
        <v>110</v>
      </c>
      <c r="CA11975" s="273" t="s">
        <v>111</v>
      </c>
      <c r="CB11975" s="273" t="s">
        <v>112</v>
      </c>
      <c r="CC11975" s="273" t="s">
        <v>113</v>
      </c>
      <c r="CD11975" s="282">
        <v>4</v>
      </c>
      <c r="CE11975" s="274">
        <v>44927</v>
      </c>
      <c r="CI11975" s="273" t="s">
        <v>80</v>
      </c>
      <c r="CM11975" s="273" t="s">
        <v>73</v>
      </c>
      <c r="CN11975" s="273">
        <v>1</v>
      </c>
    </row>
    <row r="11976" spans="74:92">
      <c r="BV11976" s="273" t="s">
        <v>64</v>
      </c>
      <c r="BW11976" s="273" t="s">
        <v>404</v>
      </c>
      <c r="BX11976" s="273" t="s">
        <v>456</v>
      </c>
      <c r="BY11976" s="273" t="s">
        <v>933</v>
      </c>
      <c r="BZ11976" s="273" t="s">
        <v>86</v>
      </c>
      <c r="CA11976" s="273" t="s">
        <v>87</v>
      </c>
      <c r="CB11976" s="273" t="s">
        <v>88</v>
      </c>
      <c r="CC11976" s="273" t="s">
        <v>89</v>
      </c>
      <c r="CD11976" s="282">
        <v>3</v>
      </c>
      <c r="CE11976" s="274">
        <v>44927</v>
      </c>
      <c r="CF11976" s="273">
        <v>900</v>
      </c>
      <c r="CG11976" s="273" t="s">
        <v>80</v>
      </c>
      <c r="CH11976" s="273">
        <v>900</v>
      </c>
      <c r="CI11976" s="273" t="s">
        <v>80</v>
      </c>
      <c r="CM11976" s="273" t="s">
        <v>73</v>
      </c>
      <c r="CN11976" s="273">
        <v>1</v>
      </c>
    </row>
    <row r="11977" spans="74:92">
      <c r="BV11977" s="273" t="s">
        <v>64</v>
      </c>
      <c r="BW11977" s="273" t="s">
        <v>404</v>
      </c>
      <c r="BX11977" s="273" t="s">
        <v>456</v>
      </c>
      <c r="BY11977" s="273" t="s">
        <v>933</v>
      </c>
      <c r="BZ11977" s="273" t="s">
        <v>86</v>
      </c>
      <c r="CA11977" s="273" t="s">
        <v>87</v>
      </c>
      <c r="CB11977" s="273" t="s">
        <v>101</v>
      </c>
      <c r="CC11977" s="273" t="s">
        <v>102</v>
      </c>
      <c r="CD11977" s="282">
        <v>4</v>
      </c>
      <c r="CE11977" s="274">
        <v>44927</v>
      </c>
      <c r="CF11977" s="273">
        <v>2489.105</v>
      </c>
      <c r="CG11977" s="273" t="s">
        <v>2321</v>
      </c>
      <c r="CH11977" s="273">
        <v>1854.4578981499999</v>
      </c>
      <c r="CI11977" s="273" t="s">
        <v>104</v>
      </c>
      <c r="CM11977" s="273" t="s">
        <v>73</v>
      </c>
      <c r="CN11977" s="273">
        <v>1</v>
      </c>
    </row>
    <row r="11978" spans="74:92">
      <c r="BV11978" s="273" t="s">
        <v>64</v>
      </c>
      <c r="BW11978" s="273" t="s">
        <v>287</v>
      </c>
      <c r="BX11978" s="273" t="s">
        <v>325</v>
      </c>
      <c r="BY11978" s="273" t="s">
        <v>326</v>
      </c>
      <c r="BZ11978" s="273" t="s">
        <v>86</v>
      </c>
      <c r="CA11978" s="273" t="s">
        <v>87</v>
      </c>
      <c r="CB11978" s="273" t="s">
        <v>101</v>
      </c>
      <c r="CC11978" s="273" t="s">
        <v>102</v>
      </c>
      <c r="CD11978" s="282">
        <v>4</v>
      </c>
      <c r="CE11978" s="274">
        <v>44927</v>
      </c>
      <c r="CF11978" s="273">
        <v>180.36</v>
      </c>
      <c r="CG11978" s="273" t="s">
        <v>2298</v>
      </c>
      <c r="CH11978" s="273">
        <v>192.16456199999999</v>
      </c>
      <c r="CI11978" s="273" t="s">
        <v>104</v>
      </c>
      <c r="CL11978" s="273" t="s">
        <v>2392</v>
      </c>
      <c r="CM11978" s="273" t="s">
        <v>73</v>
      </c>
      <c r="CN11978" s="273">
        <v>1</v>
      </c>
    </row>
    <row r="11979" spans="74:92">
      <c r="BV11979" s="273" t="s">
        <v>64</v>
      </c>
      <c r="BW11979" s="273" t="s">
        <v>287</v>
      </c>
      <c r="BX11979" s="273" t="s">
        <v>325</v>
      </c>
      <c r="BY11979" s="273" t="s">
        <v>326</v>
      </c>
      <c r="BZ11979" s="273" t="s">
        <v>86</v>
      </c>
      <c r="CA11979" s="273" t="s">
        <v>87</v>
      </c>
      <c r="CB11979" s="273" t="s">
        <v>88</v>
      </c>
      <c r="CC11979" s="273" t="s">
        <v>89</v>
      </c>
      <c r="CD11979" s="282">
        <v>3</v>
      </c>
      <c r="CE11979" s="274">
        <v>44927</v>
      </c>
      <c r="CF11979" s="273">
        <v>18</v>
      </c>
      <c r="CG11979" s="273" t="s">
        <v>80</v>
      </c>
      <c r="CH11979" s="273">
        <v>18</v>
      </c>
      <c r="CI11979" s="273" t="s">
        <v>80</v>
      </c>
      <c r="CM11979" s="273" t="s">
        <v>73</v>
      </c>
      <c r="CN11979" s="273">
        <v>1</v>
      </c>
    </row>
    <row r="11980" spans="74:92">
      <c r="BV11980" s="273" t="s">
        <v>64</v>
      </c>
      <c r="BW11980" s="273" t="s">
        <v>287</v>
      </c>
      <c r="BX11980" s="273" t="s">
        <v>325</v>
      </c>
      <c r="BY11980" s="273" t="s">
        <v>326</v>
      </c>
      <c r="BZ11980" s="273" t="s">
        <v>110</v>
      </c>
      <c r="CA11980" s="273" t="s">
        <v>111</v>
      </c>
      <c r="CB11980" s="273" t="s">
        <v>112</v>
      </c>
      <c r="CC11980" s="273" t="s">
        <v>113</v>
      </c>
      <c r="CD11980" s="282">
        <v>4</v>
      </c>
      <c r="CE11980" s="274">
        <v>44927</v>
      </c>
      <c r="CI11980" s="273" t="s">
        <v>80</v>
      </c>
      <c r="CM11980" s="273" t="s">
        <v>73</v>
      </c>
      <c r="CN11980" s="273">
        <v>1</v>
      </c>
    </row>
    <row r="11981" spans="74:92">
      <c r="BV11981" s="273" t="s">
        <v>64</v>
      </c>
      <c r="BW11981" s="273" t="s">
        <v>287</v>
      </c>
      <c r="BX11981" s="273" t="s">
        <v>325</v>
      </c>
      <c r="BY11981" s="273" t="s">
        <v>326</v>
      </c>
      <c r="BZ11981" s="273" t="s">
        <v>110</v>
      </c>
      <c r="CA11981" s="273" t="s">
        <v>111</v>
      </c>
      <c r="CB11981" s="273" t="s">
        <v>117</v>
      </c>
      <c r="CC11981" s="273" t="s">
        <v>118</v>
      </c>
      <c r="CD11981" s="282">
        <v>5</v>
      </c>
      <c r="CE11981" s="274">
        <v>44927</v>
      </c>
      <c r="CI11981" s="273" t="s">
        <v>104</v>
      </c>
      <c r="CM11981" s="273" t="s">
        <v>73</v>
      </c>
      <c r="CN11981" s="273">
        <v>1</v>
      </c>
    </row>
    <row r="11982" spans="74:92">
      <c r="BV11982" s="273" t="s">
        <v>64</v>
      </c>
      <c r="BW11982" s="273" t="s">
        <v>287</v>
      </c>
      <c r="BX11982" s="273" t="s">
        <v>325</v>
      </c>
      <c r="BY11982" s="273" t="s">
        <v>326</v>
      </c>
      <c r="BZ11982" s="273" t="s">
        <v>126</v>
      </c>
      <c r="CA11982" s="273" t="s">
        <v>127</v>
      </c>
      <c r="CB11982" s="273" t="s">
        <v>133</v>
      </c>
      <c r="CC11982" s="273" t="s">
        <v>134</v>
      </c>
      <c r="CD11982" s="282">
        <v>7</v>
      </c>
      <c r="CE11982" s="274">
        <v>44927</v>
      </c>
      <c r="CI11982" s="273" t="s">
        <v>104</v>
      </c>
      <c r="CM11982" s="273" t="s">
        <v>73</v>
      </c>
      <c r="CN11982" s="273">
        <v>1</v>
      </c>
    </row>
    <row r="11983" spans="74:92">
      <c r="BV11983" s="273" t="s">
        <v>64</v>
      </c>
      <c r="BW11983" s="273" t="s">
        <v>287</v>
      </c>
      <c r="BX11983" s="273" t="s">
        <v>325</v>
      </c>
      <c r="BY11983" s="273" t="s">
        <v>326</v>
      </c>
      <c r="BZ11983" s="273" t="s">
        <v>126</v>
      </c>
      <c r="CA11983" s="273" t="s">
        <v>127</v>
      </c>
      <c r="CB11983" s="273" t="s">
        <v>128</v>
      </c>
      <c r="CC11983" s="273" t="s">
        <v>129</v>
      </c>
      <c r="CD11983" s="282">
        <v>6</v>
      </c>
      <c r="CE11983" s="274">
        <v>44927</v>
      </c>
      <c r="CI11983" s="273" t="s">
        <v>80</v>
      </c>
      <c r="CM11983" s="273" t="s">
        <v>73</v>
      </c>
      <c r="CN11983" s="273">
        <v>1</v>
      </c>
    </row>
    <row r="11984" spans="74:92">
      <c r="BV11984" s="273" t="s">
        <v>64</v>
      </c>
      <c r="BW11984" s="273" t="s">
        <v>287</v>
      </c>
      <c r="BX11984" s="273" t="s">
        <v>325</v>
      </c>
      <c r="BY11984" s="273" t="s">
        <v>326</v>
      </c>
      <c r="BZ11984" s="273" t="s">
        <v>151</v>
      </c>
      <c r="CA11984" s="273" t="s">
        <v>152</v>
      </c>
      <c r="CB11984" s="273" t="s">
        <v>153</v>
      </c>
      <c r="CC11984" s="273" t="s">
        <v>154</v>
      </c>
      <c r="CD11984" s="282">
        <v>10</v>
      </c>
      <c r="CE11984" s="274">
        <v>44927</v>
      </c>
      <c r="CF11984" s="273">
        <v>18</v>
      </c>
      <c r="CG11984" s="273" t="s">
        <v>80</v>
      </c>
      <c r="CH11984" s="273">
        <v>18</v>
      </c>
      <c r="CI11984" s="273" t="s">
        <v>80</v>
      </c>
      <c r="CM11984" s="273" t="s">
        <v>73</v>
      </c>
      <c r="CN11984" s="273">
        <v>1</v>
      </c>
    </row>
    <row r="11985" spans="74:92">
      <c r="BV11985" s="273" t="s">
        <v>64</v>
      </c>
      <c r="BW11985" s="273" t="s">
        <v>287</v>
      </c>
      <c r="BX11985" s="273" t="s">
        <v>325</v>
      </c>
      <c r="BY11985" s="273" t="s">
        <v>326</v>
      </c>
      <c r="BZ11985" s="273" t="s">
        <v>138</v>
      </c>
      <c r="CA11985" s="273" t="s">
        <v>139</v>
      </c>
      <c r="CB11985" s="273" t="s">
        <v>140</v>
      </c>
      <c r="CC11985" s="273" t="s">
        <v>141</v>
      </c>
      <c r="CD11985" s="282">
        <v>9</v>
      </c>
      <c r="CE11985" s="274">
        <v>44927</v>
      </c>
      <c r="CF11985" s="273">
        <v>0</v>
      </c>
      <c r="CG11985" s="273" t="s">
        <v>80</v>
      </c>
      <c r="CH11985" s="273">
        <v>0</v>
      </c>
      <c r="CI11985" s="273" t="s">
        <v>80</v>
      </c>
      <c r="CM11985" s="273" t="s">
        <v>73</v>
      </c>
      <c r="CN11985" s="273">
        <v>1</v>
      </c>
    </row>
    <row r="11986" spans="74:92">
      <c r="BV11986" s="273" t="s">
        <v>64</v>
      </c>
      <c r="BW11986" s="273" t="s">
        <v>287</v>
      </c>
      <c r="BX11986" s="273" t="s">
        <v>325</v>
      </c>
      <c r="BY11986" s="273" t="s">
        <v>326</v>
      </c>
      <c r="BZ11986" s="273" t="s">
        <v>151</v>
      </c>
      <c r="CA11986" s="273" t="s">
        <v>152</v>
      </c>
      <c r="CB11986" s="273" t="s">
        <v>161</v>
      </c>
      <c r="CC11986" s="273" t="s">
        <v>162</v>
      </c>
      <c r="CD11986" s="282">
        <v>11</v>
      </c>
      <c r="CE11986" s="274">
        <v>44927</v>
      </c>
      <c r="CF11986" s="273">
        <v>0</v>
      </c>
      <c r="CG11986" s="273" t="s">
        <v>80</v>
      </c>
      <c r="CH11986" s="273">
        <v>0</v>
      </c>
      <c r="CI11986" s="273" t="s">
        <v>80</v>
      </c>
      <c r="CM11986" s="273" t="s">
        <v>73</v>
      </c>
      <c r="CN11986" s="273">
        <v>1</v>
      </c>
    </row>
    <row r="11987" spans="74:92">
      <c r="BV11987" s="273" t="s">
        <v>64</v>
      </c>
      <c r="BW11987" s="273" t="s">
        <v>287</v>
      </c>
      <c r="BX11987" s="273" t="s">
        <v>325</v>
      </c>
      <c r="BY11987" s="273" t="s">
        <v>326</v>
      </c>
      <c r="BZ11987" s="273" t="s">
        <v>167</v>
      </c>
      <c r="CA11987" s="273" t="s">
        <v>168</v>
      </c>
      <c r="CB11987" s="273" t="s">
        <v>169</v>
      </c>
      <c r="CC11987" s="273" t="s">
        <v>170</v>
      </c>
      <c r="CD11987" s="282">
        <v>12</v>
      </c>
      <c r="CE11987" s="274">
        <v>44927</v>
      </c>
      <c r="CF11987" s="273">
        <v>0</v>
      </c>
      <c r="CG11987" s="273" t="s">
        <v>80</v>
      </c>
      <c r="CH11987" s="273">
        <v>0</v>
      </c>
      <c r="CI11987" s="273" t="s">
        <v>80</v>
      </c>
      <c r="CM11987" s="273" t="s">
        <v>73</v>
      </c>
      <c r="CN11987" s="273">
        <v>1</v>
      </c>
    </row>
    <row r="11988" spans="74:92">
      <c r="BV11988" s="273" t="s">
        <v>64</v>
      </c>
      <c r="BW11988" s="273" t="s">
        <v>287</v>
      </c>
      <c r="BX11988" s="273" t="s">
        <v>325</v>
      </c>
      <c r="BY11988" s="273" t="s">
        <v>326</v>
      </c>
      <c r="BZ11988" s="273" t="s">
        <v>167</v>
      </c>
      <c r="CA11988" s="273" t="s">
        <v>168</v>
      </c>
      <c r="CB11988" s="273" t="s">
        <v>353</v>
      </c>
      <c r="CC11988" s="273" t="s">
        <v>354</v>
      </c>
      <c r="CD11988" s="282">
        <v>13</v>
      </c>
      <c r="CE11988" s="274">
        <v>44927</v>
      </c>
      <c r="CF11988" s="273">
        <v>0</v>
      </c>
      <c r="CG11988" s="273" t="s">
        <v>80</v>
      </c>
      <c r="CH11988" s="273">
        <v>0</v>
      </c>
      <c r="CI11988" s="273" t="s">
        <v>80</v>
      </c>
      <c r="CM11988" s="273" t="s">
        <v>73</v>
      </c>
      <c r="CN11988" s="273">
        <v>1</v>
      </c>
    </row>
    <row r="11989" spans="74:92">
      <c r="BV11989" s="273" t="s">
        <v>64</v>
      </c>
      <c r="BW11989" s="273" t="s">
        <v>287</v>
      </c>
      <c r="BX11989" s="273" t="s">
        <v>325</v>
      </c>
      <c r="BY11989" s="273" t="s">
        <v>326</v>
      </c>
      <c r="BZ11989" s="273" t="s">
        <v>167</v>
      </c>
      <c r="CA11989" s="273" t="s">
        <v>168</v>
      </c>
      <c r="CB11989" s="273" t="s">
        <v>313</v>
      </c>
      <c r="CC11989" s="273" t="s">
        <v>314</v>
      </c>
      <c r="CD11989" s="282">
        <v>14</v>
      </c>
      <c r="CE11989" s="274">
        <v>44927</v>
      </c>
      <c r="CF11989" s="273">
        <v>0</v>
      </c>
      <c r="CG11989" s="273" t="s">
        <v>80</v>
      </c>
      <c r="CH11989" s="273">
        <v>0</v>
      </c>
      <c r="CI11989" s="273" t="s">
        <v>80</v>
      </c>
      <c r="CM11989" s="273" t="s">
        <v>73</v>
      </c>
      <c r="CN11989" s="273">
        <v>1</v>
      </c>
    </row>
    <row r="11990" spans="74:92">
      <c r="BV11990" s="273" t="s">
        <v>64</v>
      </c>
      <c r="BW11990" s="273" t="s">
        <v>287</v>
      </c>
      <c r="BX11990" s="273" t="s">
        <v>325</v>
      </c>
      <c r="BY11990" s="273" t="s">
        <v>326</v>
      </c>
      <c r="BZ11990" s="273" t="s">
        <v>86</v>
      </c>
      <c r="CA11990" s="273" t="s">
        <v>87</v>
      </c>
      <c r="CB11990" s="273" t="s">
        <v>179</v>
      </c>
      <c r="CC11990" s="273" t="s">
        <v>180</v>
      </c>
      <c r="CD11990" s="282">
        <v>1</v>
      </c>
      <c r="CE11990" s="274">
        <v>44927</v>
      </c>
      <c r="CG11990" s="273" t="s">
        <v>181</v>
      </c>
      <c r="CI11990" s="273" t="s">
        <v>181</v>
      </c>
      <c r="CJ11990" s="273" t="s">
        <v>2393</v>
      </c>
      <c r="CM11990" s="273" t="s">
        <v>73</v>
      </c>
      <c r="CN11990" s="273">
        <v>1</v>
      </c>
    </row>
    <row r="11991" spans="74:92">
      <c r="BV11991" s="273" t="s">
        <v>64</v>
      </c>
      <c r="BW11991" s="273" t="s">
        <v>287</v>
      </c>
      <c r="BX11991" s="273" t="s">
        <v>325</v>
      </c>
      <c r="BY11991" s="273" t="s">
        <v>326</v>
      </c>
      <c r="BZ11991" s="273" t="s">
        <v>204</v>
      </c>
      <c r="CA11991" s="273" t="s">
        <v>205</v>
      </c>
      <c r="CB11991" s="273" t="s">
        <v>206</v>
      </c>
      <c r="CC11991" s="273" t="s">
        <v>207</v>
      </c>
      <c r="CD11991" s="282">
        <v>0</v>
      </c>
      <c r="CE11991" s="274">
        <v>44927</v>
      </c>
      <c r="CG11991" s="273" t="s">
        <v>181</v>
      </c>
      <c r="CI11991" s="273" t="s">
        <v>208</v>
      </c>
      <c r="CJ11991" s="273" t="s">
        <v>209</v>
      </c>
      <c r="CM11991" s="273" t="s">
        <v>73</v>
      </c>
      <c r="CN11991" s="273">
        <v>1</v>
      </c>
    </row>
    <row r="11992" spans="74:92">
      <c r="BV11992" s="273" t="s">
        <v>64</v>
      </c>
      <c r="BW11992" s="273" t="s">
        <v>287</v>
      </c>
      <c r="BX11992" s="273" t="s">
        <v>325</v>
      </c>
      <c r="BY11992" s="273" t="s">
        <v>326</v>
      </c>
      <c r="BZ11992" s="273" t="s">
        <v>138</v>
      </c>
      <c r="CA11992" s="273" t="s">
        <v>139</v>
      </c>
      <c r="CB11992" s="273" t="s">
        <v>190</v>
      </c>
      <c r="CC11992" s="273" t="s">
        <v>191</v>
      </c>
      <c r="CD11992" s="282">
        <v>8</v>
      </c>
      <c r="CE11992" s="274">
        <v>44927</v>
      </c>
      <c r="CF11992" s="273">
        <v>0</v>
      </c>
      <c r="CG11992" s="273" t="s">
        <v>80</v>
      </c>
      <c r="CH11992" s="273">
        <v>0</v>
      </c>
      <c r="CI11992" s="273" t="s">
        <v>80</v>
      </c>
      <c r="CM11992" s="273" t="s">
        <v>73</v>
      </c>
      <c r="CN11992" s="273">
        <v>1</v>
      </c>
    </row>
    <row r="11993" spans="74:92">
      <c r="BV11993" s="273" t="s">
        <v>64</v>
      </c>
      <c r="BW11993" s="273" t="s">
        <v>287</v>
      </c>
      <c r="BX11993" s="273" t="s">
        <v>325</v>
      </c>
      <c r="BY11993" s="273" t="s">
        <v>326</v>
      </c>
      <c r="BZ11993" s="273" t="s">
        <v>167</v>
      </c>
      <c r="CA11993" s="273" t="s">
        <v>168</v>
      </c>
      <c r="CB11993" s="273" t="s">
        <v>319</v>
      </c>
      <c r="CC11993" s="273" t="s">
        <v>320</v>
      </c>
      <c r="CD11993" s="282">
        <v>15</v>
      </c>
      <c r="CE11993" s="274">
        <v>44927</v>
      </c>
      <c r="CF11993" s="273">
        <v>0</v>
      </c>
      <c r="CG11993" s="273" t="s">
        <v>80</v>
      </c>
      <c r="CH11993" s="273">
        <v>0</v>
      </c>
      <c r="CI11993" s="273" t="s">
        <v>80</v>
      </c>
      <c r="CM11993" s="273" t="s">
        <v>73</v>
      </c>
      <c r="CN11993" s="273">
        <v>1</v>
      </c>
    </row>
    <row r="11994" spans="74:92">
      <c r="BV11994" s="273" t="s">
        <v>64</v>
      </c>
      <c r="BW11994" s="273" t="s">
        <v>287</v>
      </c>
      <c r="BX11994" s="273" t="s">
        <v>325</v>
      </c>
      <c r="BY11994" s="273" t="s">
        <v>326</v>
      </c>
      <c r="BZ11994" s="273" t="s">
        <v>86</v>
      </c>
      <c r="CA11994" s="273" t="s">
        <v>87</v>
      </c>
      <c r="CB11994" s="273" t="s">
        <v>233</v>
      </c>
      <c r="CC11994" s="273" t="s">
        <v>234</v>
      </c>
      <c r="CD11994" s="282">
        <v>1</v>
      </c>
      <c r="CE11994" s="274">
        <v>44927</v>
      </c>
      <c r="CG11994" s="273" t="s">
        <v>181</v>
      </c>
      <c r="CI11994" s="273" t="s">
        <v>181</v>
      </c>
      <c r="CJ11994" s="273" t="s">
        <v>2394</v>
      </c>
      <c r="CM11994" s="273" t="s">
        <v>73</v>
      </c>
      <c r="CN11994" s="273">
        <v>1</v>
      </c>
    </row>
    <row r="11995" spans="74:92">
      <c r="BV11995" s="273" t="s">
        <v>64</v>
      </c>
      <c r="BW11995" s="273" t="s">
        <v>287</v>
      </c>
      <c r="BX11995" s="273" t="s">
        <v>325</v>
      </c>
      <c r="BY11995" s="273" t="s">
        <v>326</v>
      </c>
      <c r="BZ11995" s="273" t="s">
        <v>86</v>
      </c>
      <c r="CA11995" s="273" t="s">
        <v>87</v>
      </c>
      <c r="CB11995" s="273" t="s">
        <v>225</v>
      </c>
      <c r="CC11995" s="273" t="s">
        <v>226</v>
      </c>
      <c r="CD11995" s="282">
        <v>5</v>
      </c>
      <c r="CE11995" s="274">
        <v>44927</v>
      </c>
      <c r="CF11995" s="273">
        <v>0</v>
      </c>
      <c r="CG11995" s="273" t="s">
        <v>80</v>
      </c>
      <c r="CH11995" s="273">
        <v>0</v>
      </c>
      <c r="CI11995" s="273" t="s">
        <v>80</v>
      </c>
      <c r="CM11995" s="273" t="s">
        <v>73</v>
      </c>
      <c r="CN11995" s="273">
        <v>1</v>
      </c>
    </row>
    <row r="11996" spans="74:92">
      <c r="BV11996" s="273" t="s">
        <v>64</v>
      </c>
      <c r="BW11996" s="273" t="s">
        <v>287</v>
      </c>
      <c r="BX11996" s="273" t="s">
        <v>325</v>
      </c>
      <c r="BY11996" s="273" t="s">
        <v>326</v>
      </c>
      <c r="BZ11996" s="273" t="s">
        <v>86</v>
      </c>
      <c r="CA11996" s="273" t="s">
        <v>87</v>
      </c>
      <c r="CB11996" s="273" t="s">
        <v>217</v>
      </c>
      <c r="CC11996" s="273" t="s">
        <v>218</v>
      </c>
      <c r="CD11996" s="282">
        <v>2</v>
      </c>
      <c r="CE11996" s="274">
        <v>44927</v>
      </c>
      <c r="CG11996" s="273" t="s">
        <v>181</v>
      </c>
      <c r="CI11996" s="273" t="s">
        <v>181</v>
      </c>
      <c r="CJ11996" s="273" t="s">
        <v>1153</v>
      </c>
      <c r="CM11996" s="273" t="s">
        <v>73</v>
      </c>
      <c r="CN11996" s="273">
        <v>1</v>
      </c>
    </row>
    <row r="11997" spans="74:92">
      <c r="BV11997" s="273" t="s">
        <v>83</v>
      </c>
      <c r="BW11997" s="273" t="s">
        <v>63</v>
      </c>
      <c r="BX11997" s="273" t="s">
        <v>530</v>
      </c>
      <c r="BY11997" s="273" t="s">
        <v>1113</v>
      </c>
      <c r="BZ11997" s="273" t="s">
        <v>86</v>
      </c>
      <c r="CA11997" s="273" t="s">
        <v>87</v>
      </c>
      <c r="CB11997" s="273" t="s">
        <v>217</v>
      </c>
      <c r="CC11997" s="273" t="s">
        <v>218</v>
      </c>
      <c r="CD11997" s="282">
        <v>2</v>
      </c>
      <c r="CE11997" s="274">
        <v>44927</v>
      </c>
      <c r="CG11997" s="273" t="s">
        <v>181</v>
      </c>
      <c r="CI11997" s="273" t="s">
        <v>181</v>
      </c>
      <c r="CJ11997" s="273" t="s">
        <v>1220</v>
      </c>
      <c r="CL11997" s="273" t="s">
        <v>1298</v>
      </c>
      <c r="CM11997" s="273" t="s">
        <v>73</v>
      </c>
      <c r="CN11997" s="273">
        <v>1</v>
      </c>
    </row>
    <row r="11998" spans="74:92">
      <c r="BV11998" s="273" t="s">
        <v>83</v>
      </c>
      <c r="BW11998" s="273" t="s">
        <v>63</v>
      </c>
      <c r="BX11998" s="273" t="s">
        <v>530</v>
      </c>
      <c r="BY11998" s="273" t="s">
        <v>1113</v>
      </c>
      <c r="BZ11998" s="273" t="s">
        <v>86</v>
      </c>
      <c r="CA11998" s="273" t="s">
        <v>87</v>
      </c>
      <c r="CB11998" s="273" t="s">
        <v>225</v>
      </c>
      <c r="CC11998" s="273" t="s">
        <v>226</v>
      </c>
      <c r="CD11998" s="282">
        <v>5</v>
      </c>
      <c r="CE11998" s="274">
        <v>44927</v>
      </c>
      <c r="CF11998" s="273">
        <v>0</v>
      </c>
      <c r="CG11998" s="273" t="s">
        <v>90</v>
      </c>
      <c r="CH11998" s="273">
        <v>0</v>
      </c>
      <c r="CI11998" s="273" t="s">
        <v>80</v>
      </c>
      <c r="CM11998" s="273" t="s">
        <v>73</v>
      </c>
      <c r="CN11998" s="273">
        <v>1</v>
      </c>
    </row>
    <row r="11999" spans="74:92">
      <c r="BV11999" s="273" t="s">
        <v>83</v>
      </c>
      <c r="BW11999" s="273" t="s">
        <v>63</v>
      </c>
      <c r="BX11999" s="273" t="s">
        <v>530</v>
      </c>
      <c r="BY11999" s="273" t="s">
        <v>1113</v>
      </c>
      <c r="BZ11999" s="273" t="s">
        <v>86</v>
      </c>
      <c r="CA11999" s="273" t="s">
        <v>87</v>
      </c>
      <c r="CB11999" s="273" t="s">
        <v>233</v>
      </c>
      <c r="CC11999" s="273" t="s">
        <v>234</v>
      </c>
      <c r="CD11999" s="282">
        <v>1</v>
      </c>
      <c r="CE11999" s="274">
        <v>44927</v>
      </c>
      <c r="CG11999" s="273" t="s">
        <v>181</v>
      </c>
      <c r="CI11999" s="273" t="s">
        <v>181</v>
      </c>
      <c r="CJ11999" s="273" t="s">
        <v>1602</v>
      </c>
      <c r="CM11999" s="273" t="s">
        <v>73</v>
      </c>
      <c r="CN11999" s="273">
        <v>1</v>
      </c>
    </row>
    <row r="12000" spans="74:92">
      <c r="BV12000" s="273" t="s">
        <v>83</v>
      </c>
      <c r="BW12000" s="273" t="s">
        <v>63</v>
      </c>
      <c r="BX12000" s="273" t="s">
        <v>530</v>
      </c>
      <c r="BY12000" s="273" t="s">
        <v>1113</v>
      </c>
      <c r="BZ12000" s="273" t="s">
        <v>167</v>
      </c>
      <c r="CA12000" s="273" t="s">
        <v>168</v>
      </c>
      <c r="CB12000" s="273" t="s">
        <v>319</v>
      </c>
      <c r="CC12000" s="273" t="s">
        <v>320</v>
      </c>
      <c r="CD12000" s="282">
        <v>15</v>
      </c>
      <c r="CE12000" s="274">
        <v>44927</v>
      </c>
      <c r="CF12000" s="273">
        <v>0</v>
      </c>
      <c r="CG12000" s="273" t="s">
        <v>90</v>
      </c>
      <c r="CH12000" s="273">
        <v>0</v>
      </c>
      <c r="CI12000" s="273" t="s">
        <v>80</v>
      </c>
      <c r="CM12000" s="273" t="s">
        <v>73</v>
      </c>
      <c r="CN12000" s="273">
        <v>1</v>
      </c>
    </row>
    <row r="12001" spans="74:92">
      <c r="BV12001" s="273" t="s">
        <v>83</v>
      </c>
      <c r="BW12001" s="273" t="s">
        <v>63</v>
      </c>
      <c r="BX12001" s="273" t="s">
        <v>530</v>
      </c>
      <c r="BY12001" s="273" t="s">
        <v>1113</v>
      </c>
      <c r="BZ12001" s="273" t="s">
        <v>138</v>
      </c>
      <c r="CA12001" s="273" t="s">
        <v>139</v>
      </c>
      <c r="CB12001" s="273" t="s">
        <v>190</v>
      </c>
      <c r="CC12001" s="273" t="s">
        <v>191</v>
      </c>
      <c r="CD12001" s="282">
        <v>8</v>
      </c>
      <c r="CE12001" s="274">
        <v>44927</v>
      </c>
      <c r="CF12001" s="273">
        <v>0</v>
      </c>
      <c r="CG12001" s="273" t="s">
        <v>90</v>
      </c>
      <c r="CH12001" s="273">
        <v>0</v>
      </c>
      <c r="CI12001" s="273" t="s">
        <v>80</v>
      </c>
      <c r="CM12001" s="273" t="s">
        <v>73</v>
      </c>
      <c r="CN12001" s="273">
        <v>1</v>
      </c>
    </row>
    <row r="12002" spans="74:92">
      <c r="BV12002" s="273" t="s">
        <v>83</v>
      </c>
      <c r="BW12002" s="273" t="s">
        <v>63</v>
      </c>
      <c r="BX12002" s="273" t="s">
        <v>530</v>
      </c>
      <c r="BY12002" s="273" t="s">
        <v>1113</v>
      </c>
      <c r="BZ12002" s="273" t="s">
        <v>204</v>
      </c>
      <c r="CA12002" s="273" t="s">
        <v>205</v>
      </c>
      <c r="CB12002" s="273" t="s">
        <v>206</v>
      </c>
      <c r="CC12002" s="273" t="s">
        <v>207</v>
      </c>
      <c r="CD12002" s="282">
        <v>0</v>
      </c>
      <c r="CE12002" s="274">
        <v>44927</v>
      </c>
      <c r="CG12002" s="273" t="s">
        <v>181</v>
      </c>
      <c r="CI12002" s="273" t="s">
        <v>208</v>
      </c>
      <c r="CJ12002" s="273" t="s">
        <v>209</v>
      </c>
      <c r="CM12002" s="273" t="s">
        <v>73</v>
      </c>
      <c r="CN12002" s="273">
        <v>1</v>
      </c>
    </row>
    <row r="12003" spans="74:92">
      <c r="BV12003" s="273" t="s">
        <v>83</v>
      </c>
      <c r="BW12003" s="273" t="s">
        <v>63</v>
      </c>
      <c r="BX12003" s="273" t="s">
        <v>530</v>
      </c>
      <c r="BY12003" s="273" t="s">
        <v>1113</v>
      </c>
      <c r="BZ12003" s="273" t="s">
        <v>86</v>
      </c>
      <c r="CA12003" s="273" t="s">
        <v>87</v>
      </c>
      <c r="CB12003" s="273" t="s">
        <v>179</v>
      </c>
      <c r="CC12003" s="273" t="s">
        <v>180</v>
      </c>
      <c r="CD12003" s="282">
        <v>1</v>
      </c>
      <c r="CE12003" s="274">
        <v>44927</v>
      </c>
      <c r="CG12003" s="273" t="s">
        <v>181</v>
      </c>
      <c r="CI12003" s="273" t="s">
        <v>181</v>
      </c>
      <c r="CJ12003" s="273" t="s">
        <v>345</v>
      </c>
      <c r="CM12003" s="273" t="s">
        <v>73</v>
      </c>
      <c r="CN12003" s="273">
        <v>1</v>
      </c>
    </row>
    <row r="12004" spans="74:92">
      <c r="BV12004" s="273" t="s">
        <v>83</v>
      </c>
      <c r="BW12004" s="273" t="s">
        <v>63</v>
      </c>
      <c r="BX12004" s="273" t="s">
        <v>530</v>
      </c>
      <c r="BY12004" s="273" t="s">
        <v>1113</v>
      </c>
      <c r="BZ12004" s="273" t="s">
        <v>167</v>
      </c>
      <c r="CA12004" s="273" t="s">
        <v>168</v>
      </c>
      <c r="CB12004" s="273" t="s">
        <v>313</v>
      </c>
      <c r="CC12004" s="273" t="s">
        <v>314</v>
      </c>
      <c r="CD12004" s="282">
        <v>14</v>
      </c>
      <c r="CE12004" s="274">
        <v>44927</v>
      </c>
      <c r="CF12004" s="273">
        <v>0</v>
      </c>
      <c r="CG12004" s="273" t="s">
        <v>90</v>
      </c>
      <c r="CH12004" s="273">
        <v>0</v>
      </c>
      <c r="CI12004" s="273" t="s">
        <v>80</v>
      </c>
      <c r="CM12004" s="273" t="s">
        <v>73</v>
      </c>
      <c r="CN12004" s="273">
        <v>1</v>
      </c>
    </row>
    <row r="12005" spans="74:92">
      <c r="BV12005" s="273" t="s">
        <v>83</v>
      </c>
      <c r="BW12005" s="273" t="s">
        <v>63</v>
      </c>
      <c r="BX12005" s="273" t="s">
        <v>530</v>
      </c>
      <c r="BY12005" s="273" t="s">
        <v>1113</v>
      </c>
      <c r="BZ12005" s="273" t="s">
        <v>167</v>
      </c>
      <c r="CA12005" s="273" t="s">
        <v>168</v>
      </c>
      <c r="CB12005" s="273" t="s">
        <v>353</v>
      </c>
      <c r="CC12005" s="273" t="s">
        <v>354</v>
      </c>
      <c r="CD12005" s="282">
        <v>13</v>
      </c>
      <c r="CE12005" s="274">
        <v>44927</v>
      </c>
      <c r="CF12005" s="273">
        <v>0</v>
      </c>
      <c r="CG12005" s="273" t="s">
        <v>90</v>
      </c>
      <c r="CH12005" s="273">
        <v>0</v>
      </c>
      <c r="CI12005" s="273" t="s">
        <v>80</v>
      </c>
      <c r="CM12005" s="273" t="s">
        <v>73</v>
      </c>
      <c r="CN12005" s="273">
        <v>1</v>
      </c>
    </row>
    <row r="12006" spans="74:92">
      <c r="BV12006" s="273" t="s">
        <v>83</v>
      </c>
      <c r="BW12006" s="273" t="s">
        <v>63</v>
      </c>
      <c r="BX12006" s="273" t="s">
        <v>530</v>
      </c>
      <c r="BY12006" s="273" t="s">
        <v>1113</v>
      </c>
      <c r="BZ12006" s="273" t="s">
        <v>167</v>
      </c>
      <c r="CA12006" s="273" t="s">
        <v>168</v>
      </c>
      <c r="CB12006" s="273" t="s">
        <v>169</v>
      </c>
      <c r="CC12006" s="273" t="s">
        <v>170</v>
      </c>
      <c r="CD12006" s="282">
        <v>12</v>
      </c>
      <c r="CE12006" s="274">
        <v>44927</v>
      </c>
      <c r="CF12006" s="273">
        <v>0</v>
      </c>
      <c r="CG12006" s="273" t="s">
        <v>90</v>
      </c>
      <c r="CH12006" s="273">
        <v>0</v>
      </c>
      <c r="CI12006" s="273" t="s">
        <v>80</v>
      </c>
      <c r="CM12006" s="273" t="s">
        <v>73</v>
      </c>
      <c r="CN12006" s="273">
        <v>1</v>
      </c>
    </row>
    <row r="12007" spans="74:92">
      <c r="BV12007" s="273" t="s">
        <v>83</v>
      </c>
      <c r="BW12007" s="273" t="s">
        <v>63</v>
      </c>
      <c r="BX12007" s="273" t="s">
        <v>530</v>
      </c>
      <c r="BY12007" s="273" t="s">
        <v>1113</v>
      </c>
      <c r="BZ12007" s="273" t="s">
        <v>151</v>
      </c>
      <c r="CA12007" s="273" t="s">
        <v>152</v>
      </c>
      <c r="CB12007" s="273" t="s">
        <v>161</v>
      </c>
      <c r="CC12007" s="273" t="s">
        <v>162</v>
      </c>
      <c r="CD12007" s="282">
        <v>11</v>
      </c>
      <c r="CE12007" s="274">
        <v>44927</v>
      </c>
      <c r="CF12007" s="273">
        <v>2362</v>
      </c>
      <c r="CG12007" s="273" t="s">
        <v>90</v>
      </c>
      <c r="CH12007" s="273">
        <v>2362</v>
      </c>
      <c r="CI12007" s="273" t="s">
        <v>80</v>
      </c>
      <c r="CM12007" s="273" t="s">
        <v>73</v>
      </c>
      <c r="CN12007" s="273">
        <v>1</v>
      </c>
    </row>
    <row r="12008" spans="74:92">
      <c r="BV12008" s="273" t="s">
        <v>83</v>
      </c>
      <c r="BW12008" s="273" t="s">
        <v>63</v>
      </c>
      <c r="BX12008" s="273" t="s">
        <v>530</v>
      </c>
      <c r="BY12008" s="273" t="s">
        <v>1113</v>
      </c>
      <c r="BZ12008" s="273" t="s">
        <v>138</v>
      </c>
      <c r="CA12008" s="273" t="s">
        <v>139</v>
      </c>
      <c r="CB12008" s="273" t="s">
        <v>140</v>
      </c>
      <c r="CC12008" s="273" t="s">
        <v>141</v>
      </c>
      <c r="CD12008" s="282">
        <v>9</v>
      </c>
      <c r="CE12008" s="274">
        <v>44927</v>
      </c>
      <c r="CF12008" s="273">
        <v>0</v>
      </c>
      <c r="CG12008" s="273" t="s">
        <v>90</v>
      </c>
      <c r="CH12008" s="273">
        <v>0</v>
      </c>
      <c r="CI12008" s="273" t="s">
        <v>80</v>
      </c>
      <c r="CM12008" s="273" t="s">
        <v>73</v>
      </c>
      <c r="CN12008" s="273">
        <v>1</v>
      </c>
    </row>
    <row r="12009" spans="74:92">
      <c r="BV12009" s="273" t="s">
        <v>83</v>
      </c>
      <c r="BW12009" s="273" t="s">
        <v>63</v>
      </c>
      <c r="BX12009" s="273" t="s">
        <v>530</v>
      </c>
      <c r="BY12009" s="273" t="s">
        <v>1113</v>
      </c>
      <c r="BZ12009" s="273" t="s">
        <v>151</v>
      </c>
      <c r="CA12009" s="273" t="s">
        <v>152</v>
      </c>
      <c r="CB12009" s="273" t="s">
        <v>153</v>
      </c>
      <c r="CC12009" s="273" t="s">
        <v>154</v>
      </c>
      <c r="CD12009" s="282">
        <v>10</v>
      </c>
      <c r="CE12009" s="274">
        <v>44927</v>
      </c>
      <c r="CF12009" s="273">
        <v>2952</v>
      </c>
      <c r="CG12009" s="273" t="s">
        <v>90</v>
      </c>
      <c r="CH12009" s="273">
        <v>2952</v>
      </c>
      <c r="CI12009" s="273" t="s">
        <v>80</v>
      </c>
      <c r="CM12009" s="273" t="s">
        <v>73</v>
      </c>
      <c r="CN12009" s="273">
        <v>1</v>
      </c>
    </row>
    <row r="12010" spans="74:92">
      <c r="BV12010" s="273" t="s">
        <v>83</v>
      </c>
      <c r="BW12010" s="273" t="s">
        <v>63</v>
      </c>
      <c r="BX12010" s="273" t="s">
        <v>530</v>
      </c>
      <c r="BY12010" s="273" t="s">
        <v>1113</v>
      </c>
      <c r="BZ12010" s="273" t="s">
        <v>126</v>
      </c>
      <c r="CA12010" s="273" t="s">
        <v>127</v>
      </c>
      <c r="CB12010" s="273" t="s">
        <v>128</v>
      </c>
      <c r="CC12010" s="273" t="s">
        <v>129</v>
      </c>
      <c r="CD12010" s="282">
        <v>6</v>
      </c>
      <c r="CE12010" s="274">
        <v>44927</v>
      </c>
      <c r="CI12010" s="273" t="s">
        <v>80</v>
      </c>
      <c r="CM12010" s="273" t="s">
        <v>73</v>
      </c>
      <c r="CN12010" s="273">
        <v>1</v>
      </c>
    </row>
    <row r="12011" spans="74:92">
      <c r="BV12011" s="273" t="s">
        <v>83</v>
      </c>
      <c r="BW12011" s="273" t="s">
        <v>63</v>
      </c>
      <c r="BX12011" s="273" t="s">
        <v>530</v>
      </c>
      <c r="BY12011" s="273" t="s">
        <v>1113</v>
      </c>
      <c r="BZ12011" s="273" t="s">
        <v>126</v>
      </c>
      <c r="CA12011" s="273" t="s">
        <v>127</v>
      </c>
      <c r="CB12011" s="273" t="s">
        <v>133</v>
      </c>
      <c r="CC12011" s="273" t="s">
        <v>134</v>
      </c>
      <c r="CD12011" s="282">
        <v>7</v>
      </c>
      <c r="CE12011" s="274">
        <v>44927</v>
      </c>
      <c r="CI12011" s="273" t="s">
        <v>104</v>
      </c>
      <c r="CM12011" s="273" t="s">
        <v>73</v>
      </c>
      <c r="CN12011" s="273">
        <v>1</v>
      </c>
    </row>
    <row r="12012" spans="74:92">
      <c r="BV12012" s="273" t="s">
        <v>83</v>
      </c>
      <c r="BW12012" s="273" t="s">
        <v>63</v>
      </c>
      <c r="BX12012" s="273" t="s">
        <v>530</v>
      </c>
      <c r="BY12012" s="273" t="s">
        <v>1113</v>
      </c>
      <c r="BZ12012" s="273" t="s">
        <v>110</v>
      </c>
      <c r="CA12012" s="273" t="s">
        <v>111</v>
      </c>
      <c r="CB12012" s="273" t="s">
        <v>117</v>
      </c>
      <c r="CC12012" s="273" t="s">
        <v>118</v>
      </c>
      <c r="CD12012" s="282">
        <v>5</v>
      </c>
      <c r="CE12012" s="274">
        <v>44927</v>
      </c>
      <c r="CI12012" s="273" t="s">
        <v>104</v>
      </c>
      <c r="CM12012" s="273" t="s">
        <v>73</v>
      </c>
      <c r="CN12012" s="273">
        <v>1</v>
      </c>
    </row>
    <row r="12013" spans="74:92">
      <c r="BV12013" s="273" t="s">
        <v>83</v>
      </c>
      <c r="BW12013" s="273" t="s">
        <v>63</v>
      </c>
      <c r="BX12013" s="273" t="s">
        <v>530</v>
      </c>
      <c r="BY12013" s="273" t="s">
        <v>1113</v>
      </c>
      <c r="BZ12013" s="273" t="s">
        <v>110</v>
      </c>
      <c r="CA12013" s="273" t="s">
        <v>111</v>
      </c>
      <c r="CB12013" s="273" t="s">
        <v>112</v>
      </c>
      <c r="CC12013" s="273" t="s">
        <v>113</v>
      </c>
      <c r="CD12013" s="282">
        <v>4</v>
      </c>
      <c r="CE12013" s="274">
        <v>44927</v>
      </c>
      <c r="CI12013" s="273" t="s">
        <v>80</v>
      </c>
      <c r="CM12013" s="273" t="s">
        <v>73</v>
      </c>
      <c r="CN12013" s="273">
        <v>1</v>
      </c>
    </row>
    <row r="12014" spans="74:92">
      <c r="BV12014" s="273" t="s">
        <v>83</v>
      </c>
      <c r="BW12014" s="273" t="s">
        <v>63</v>
      </c>
      <c r="BX12014" s="273" t="s">
        <v>530</v>
      </c>
      <c r="BY12014" s="273" t="s">
        <v>1113</v>
      </c>
      <c r="BZ12014" s="273" t="s">
        <v>86</v>
      </c>
      <c r="CA12014" s="273" t="s">
        <v>87</v>
      </c>
      <c r="CB12014" s="273" t="s">
        <v>88</v>
      </c>
      <c r="CC12014" s="273" t="s">
        <v>89</v>
      </c>
      <c r="CD12014" s="282">
        <v>3</v>
      </c>
      <c r="CE12014" s="274">
        <v>44927</v>
      </c>
      <c r="CF12014" s="273">
        <v>2952</v>
      </c>
      <c r="CG12014" s="273" t="s">
        <v>90</v>
      </c>
      <c r="CH12014" s="273">
        <v>2952</v>
      </c>
      <c r="CI12014" s="273" t="s">
        <v>80</v>
      </c>
      <c r="CM12014" s="273" t="s">
        <v>73</v>
      </c>
      <c r="CN12014" s="273">
        <v>1</v>
      </c>
    </row>
    <row r="12015" spans="74:92">
      <c r="BV12015" s="273" t="s">
        <v>83</v>
      </c>
      <c r="BW12015" s="273" t="s">
        <v>63</v>
      </c>
      <c r="BX12015" s="273" t="s">
        <v>530</v>
      </c>
      <c r="BY12015" s="273" t="s">
        <v>1113</v>
      </c>
      <c r="BZ12015" s="273" t="s">
        <v>86</v>
      </c>
      <c r="CA12015" s="273" t="s">
        <v>87</v>
      </c>
      <c r="CB12015" s="273" t="s">
        <v>101</v>
      </c>
      <c r="CC12015" s="273" t="s">
        <v>102</v>
      </c>
      <c r="CD12015" s="282">
        <v>4</v>
      </c>
      <c r="CE12015" s="274">
        <v>44927</v>
      </c>
      <c r="CF12015" s="273">
        <v>56229</v>
      </c>
      <c r="CG12015" s="273" t="s">
        <v>103</v>
      </c>
      <c r="CH12015" s="273">
        <v>1830.8162400000001</v>
      </c>
      <c r="CI12015" s="273" t="s">
        <v>104</v>
      </c>
      <c r="CL12015" s="273" t="s">
        <v>2395</v>
      </c>
      <c r="CM12015" s="273" t="s">
        <v>73</v>
      </c>
      <c r="CN12015" s="273">
        <v>1</v>
      </c>
    </row>
    <row r="12016" spans="74:92">
      <c r="BV12016" s="273" t="s">
        <v>83</v>
      </c>
      <c r="BW12016" s="273" t="s">
        <v>63</v>
      </c>
      <c r="BX12016" s="273" t="s">
        <v>530</v>
      </c>
      <c r="BY12016" s="273" t="s">
        <v>1116</v>
      </c>
      <c r="BZ12016" s="273" t="s">
        <v>86</v>
      </c>
      <c r="CA12016" s="273" t="s">
        <v>87</v>
      </c>
      <c r="CB12016" s="273" t="s">
        <v>101</v>
      </c>
      <c r="CC12016" s="273" t="s">
        <v>102</v>
      </c>
      <c r="CD12016" s="282">
        <v>4</v>
      </c>
      <c r="CE12016" s="274">
        <v>44927</v>
      </c>
      <c r="CF12016" s="273">
        <v>0</v>
      </c>
      <c r="CG12016" s="273" t="s">
        <v>103</v>
      </c>
      <c r="CH12016" s="273">
        <v>0</v>
      </c>
      <c r="CI12016" s="273" t="s">
        <v>104</v>
      </c>
      <c r="CL12016" s="273" t="s">
        <v>2396</v>
      </c>
      <c r="CM12016" s="273" t="s">
        <v>73</v>
      </c>
      <c r="CN12016" s="273">
        <v>1</v>
      </c>
    </row>
    <row r="12017" spans="74:92">
      <c r="BV12017" s="273" t="s">
        <v>83</v>
      </c>
      <c r="BW12017" s="273" t="s">
        <v>63</v>
      </c>
      <c r="BX12017" s="273" t="s">
        <v>530</v>
      </c>
      <c r="BY12017" s="273" t="s">
        <v>1116</v>
      </c>
      <c r="BZ12017" s="273" t="s">
        <v>86</v>
      </c>
      <c r="CA12017" s="273" t="s">
        <v>87</v>
      </c>
      <c r="CB12017" s="273" t="s">
        <v>88</v>
      </c>
      <c r="CC12017" s="273" t="s">
        <v>89</v>
      </c>
      <c r="CD12017" s="282">
        <v>3</v>
      </c>
      <c r="CE12017" s="274">
        <v>44927</v>
      </c>
      <c r="CF12017" s="273">
        <v>51</v>
      </c>
      <c r="CG12017" s="273" t="s">
        <v>90</v>
      </c>
      <c r="CH12017" s="273">
        <v>51</v>
      </c>
      <c r="CI12017" s="273" t="s">
        <v>80</v>
      </c>
      <c r="CL12017" s="273" t="s">
        <v>2397</v>
      </c>
      <c r="CM12017" s="273" t="s">
        <v>73</v>
      </c>
      <c r="CN12017" s="273">
        <v>1</v>
      </c>
    </row>
    <row r="12018" spans="74:92">
      <c r="BV12018" s="273" t="s">
        <v>83</v>
      </c>
      <c r="BW12018" s="273" t="s">
        <v>63</v>
      </c>
      <c r="BX12018" s="273" t="s">
        <v>530</v>
      </c>
      <c r="BY12018" s="273" t="s">
        <v>1116</v>
      </c>
      <c r="BZ12018" s="273" t="s">
        <v>110</v>
      </c>
      <c r="CA12018" s="273" t="s">
        <v>111</v>
      </c>
      <c r="CB12018" s="273" t="s">
        <v>112</v>
      </c>
      <c r="CC12018" s="273" t="s">
        <v>113</v>
      </c>
      <c r="CD12018" s="282">
        <v>4</v>
      </c>
      <c r="CE12018" s="274">
        <v>44927</v>
      </c>
      <c r="CI12018" s="273" t="s">
        <v>80</v>
      </c>
      <c r="CM12018" s="273" t="s">
        <v>73</v>
      </c>
      <c r="CN12018" s="273">
        <v>1</v>
      </c>
    </row>
    <row r="12019" spans="74:92">
      <c r="BV12019" s="273" t="s">
        <v>83</v>
      </c>
      <c r="BW12019" s="273" t="s">
        <v>63</v>
      </c>
      <c r="BX12019" s="273" t="s">
        <v>530</v>
      </c>
      <c r="BY12019" s="273" t="s">
        <v>1116</v>
      </c>
      <c r="BZ12019" s="273" t="s">
        <v>110</v>
      </c>
      <c r="CA12019" s="273" t="s">
        <v>111</v>
      </c>
      <c r="CB12019" s="273" t="s">
        <v>117</v>
      </c>
      <c r="CC12019" s="273" t="s">
        <v>118</v>
      </c>
      <c r="CD12019" s="282">
        <v>5</v>
      </c>
      <c r="CE12019" s="274">
        <v>44927</v>
      </c>
      <c r="CI12019" s="273" t="s">
        <v>104</v>
      </c>
      <c r="CM12019" s="273" t="s">
        <v>73</v>
      </c>
      <c r="CN12019" s="273">
        <v>1</v>
      </c>
    </row>
    <row r="12020" spans="74:92">
      <c r="BV12020" s="273" t="s">
        <v>83</v>
      </c>
      <c r="BW12020" s="273" t="s">
        <v>63</v>
      </c>
      <c r="BX12020" s="273" t="s">
        <v>530</v>
      </c>
      <c r="BY12020" s="273" t="s">
        <v>1116</v>
      </c>
      <c r="BZ12020" s="273" t="s">
        <v>126</v>
      </c>
      <c r="CA12020" s="273" t="s">
        <v>127</v>
      </c>
      <c r="CB12020" s="273" t="s">
        <v>128</v>
      </c>
      <c r="CC12020" s="273" t="s">
        <v>129</v>
      </c>
      <c r="CD12020" s="282">
        <v>6</v>
      </c>
      <c r="CE12020" s="274">
        <v>44927</v>
      </c>
      <c r="CI12020" s="273" t="s">
        <v>80</v>
      </c>
      <c r="CM12020" s="273" t="s">
        <v>73</v>
      </c>
      <c r="CN12020" s="273">
        <v>1</v>
      </c>
    </row>
    <row r="12021" spans="74:92">
      <c r="BV12021" s="273" t="s">
        <v>83</v>
      </c>
      <c r="BW12021" s="273" t="s">
        <v>63</v>
      </c>
      <c r="BX12021" s="273" t="s">
        <v>530</v>
      </c>
      <c r="BY12021" s="273" t="s">
        <v>1116</v>
      </c>
      <c r="BZ12021" s="273" t="s">
        <v>126</v>
      </c>
      <c r="CA12021" s="273" t="s">
        <v>127</v>
      </c>
      <c r="CB12021" s="273" t="s">
        <v>133</v>
      </c>
      <c r="CC12021" s="273" t="s">
        <v>134</v>
      </c>
      <c r="CD12021" s="282">
        <v>7</v>
      </c>
      <c r="CE12021" s="274">
        <v>44927</v>
      </c>
      <c r="CI12021" s="273" t="s">
        <v>104</v>
      </c>
      <c r="CM12021" s="273" t="s">
        <v>73</v>
      </c>
      <c r="CN12021" s="273">
        <v>1</v>
      </c>
    </row>
    <row r="12022" spans="74:92">
      <c r="BV12022" s="273" t="s">
        <v>83</v>
      </c>
      <c r="BW12022" s="273" t="s">
        <v>63</v>
      </c>
      <c r="BX12022" s="273" t="s">
        <v>530</v>
      </c>
      <c r="BY12022" s="273" t="s">
        <v>1116</v>
      </c>
      <c r="BZ12022" s="273" t="s">
        <v>138</v>
      </c>
      <c r="CA12022" s="273" t="s">
        <v>139</v>
      </c>
      <c r="CB12022" s="273" t="s">
        <v>140</v>
      </c>
      <c r="CC12022" s="273" t="s">
        <v>141</v>
      </c>
      <c r="CD12022" s="282">
        <v>9</v>
      </c>
      <c r="CE12022" s="274">
        <v>44927</v>
      </c>
      <c r="CF12022" s="273">
        <v>0</v>
      </c>
      <c r="CG12022" s="273" t="s">
        <v>90</v>
      </c>
      <c r="CH12022" s="273">
        <v>0</v>
      </c>
      <c r="CI12022" s="273" t="s">
        <v>80</v>
      </c>
      <c r="CM12022" s="273" t="s">
        <v>73</v>
      </c>
      <c r="CN12022" s="273">
        <v>1</v>
      </c>
    </row>
    <row r="12023" spans="74:92">
      <c r="BV12023" s="273" t="s">
        <v>83</v>
      </c>
      <c r="BW12023" s="273" t="s">
        <v>63</v>
      </c>
      <c r="BX12023" s="273" t="s">
        <v>530</v>
      </c>
      <c r="BY12023" s="273" t="s">
        <v>1116</v>
      </c>
      <c r="BZ12023" s="273" t="s">
        <v>151</v>
      </c>
      <c r="CA12023" s="273" t="s">
        <v>152</v>
      </c>
      <c r="CB12023" s="273" t="s">
        <v>153</v>
      </c>
      <c r="CC12023" s="273" t="s">
        <v>154</v>
      </c>
      <c r="CD12023" s="282">
        <v>10</v>
      </c>
      <c r="CE12023" s="274">
        <v>44927</v>
      </c>
      <c r="CF12023" s="273">
        <v>51</v>
      </c>
      <c r="CG12023" s="273" t="s">
        <v>90</v>
      </c>
      <c r="CH12023" s="273">
        <v>51</v>
      </c>
      <c r="CI12023" s="273" t="s">
        <v>80</v>
      </c>
      <c r="CL12023" s="273" t="s">
        <v>2398</v>
      </c>
      <c r="CM12023" s="273" t="s">
        <v>73</v>
      </c>
      <c r="CN12023" s="273">
        <v>1</v>
      </c>
    </row>
    <row r="12024" spans="74:92">
      <c r="BV12024" s="273" t="s">
        <v>83</v>
      </c>
      <c r="BW12024" s="273" t="s">
        <v>63</v>
      </c>
      <c r="BX12024" s="273" t="s">
        <v>530</v>
      </c>
      <c r="BY12024" s="273" t="s">
        <v>1116</v>
      </c>
      <c r="BZ12024" s="273" t="s">
        <v>151</v>
      </c>
      <c r="CA12024" s="273" t="s">
        <v>152</v>
      </c>
      <c r="CB12024" s="273" t="s">
        <v>161</v>
      </c>
      <c r="CC12024" s="273" t="s">
        <v>162</v>
      </c>
      <c r="CD12024" s="282">
        <v>11</v>
      </c>
      <c r="CE12024" s="274">
        <v>44927</v>
      </c>
      <c r="CF12024" s="273">
        <v>51</v>
      </c>
      <c r="CG12024" s="273" t="s">
        <v>90</v>
      </c>
      <c r="CH12024" s="273">
        <v>51</v>
      </c>
      <c r="CI12024" s="273" t="s">
        <v>80</v>
      </c>
      <c r="CL12024" s="273" t="s">
        <v>2398</v>
      </c>
      <c r="CM12024" s="273" t="s">
        <v>73</v>
      </c>
      <c r="CN12024" s="273">
        <v>1</v>
      </c>
    </row>
    <row r="12025" spans="74:92">
      <c r="BV12025" s="273" t="s">
        <v>83</v>
      </c>
      <c r="BW12025" s="273" t="s">
        <v>63</v>
      </c>
      <c r="BX12025" s="273" t="s">
        <v>530</v>
      </c>
      <c r="BY12025" s="273" t="s">
        <v>1116</v>
      </c>
      <c r="BZ12025" s="273" t="s">
        <v>167</v>
      </c>
      <c r="CA12025" s="273" t="s">
        <v>168</v>
      </c>
      <c r="CB12025" s="273" t="s">
        <v>169</v>
      </c>
      <c r="CC12025" s="273" t="s">
        <v>170</v>
      </c>
      <c r="CD12025" s="282">
        <v>12</v>
      </c>
      <c r="CE12025" s="274">
        <v>44927</v>
      </c>
      <c r="CF12025" s="273">
        <v>0</v>
      </c>
      <c r="CG12025" s="273" t="s">
        <v>90</v>
      </c>
      <c r="CH12025" s="273">
        <v>0</v>
      </c>
      <c r="CI12025" s="273" t="s">
        <v>80</v>
      </c>
      <c r="CM12025" s="273" t="s">
        <v>73</v>
      </c>
      <c r="CN12025" s="273">
        <v>1</v>
      </c>
    </row>
    <row r="12026" spans="74:92">
      <c r="BV12026" s="273" t="s">
        <v>83</v>
      </c>
      <c r="BW12026" s="273" t="s">
        <v>63</v>
      </c>
      <c r="BX12026" s="273" t="s">
        <v>530</v>
      </c>
      <c r="BY12026" s="273" t="s">
        <v>1116</v>
      </c>
      <c r="BZ12026" s="273" t="s">
        <v>167</v>
      </c>
      <c r="CA12026" s="273" t="s">
        <v>168</v>
      </c>
      <c r="CB12026" s="273" t="s">
        <v>353</v>
      </c>
      <c r="CC12026" s="273" t="s">
        <v>354</v>
      </c>
      <c r="CD12026" s="282">
        <v>13</v>
      </c>
      <c r="CE12026" s="274">
        <v>44927</v>
      </c>
      <c r="CF12026" s="273">
        <v>0</v>
      </c>
      <c r="CG12026" s="273" t="s">
        <v>90</v>
      </c>
      <c r="CH12026" s="273">
        <v>0</v>
      </c>
      <c r="CI12026" s="273" t="s">
        <v>80</v>
      </c>
      <c r="CM12026" s="273" t="s">
        <v>73</v>
      </c>
      <c r="CN12026" s="273">
        <v>1</v>
      </c>
    </row>
    <row r="12027" spans="74:92">
      <c r="BV12027" s="273" t="s">
        <v>83</v>
      </c>
      <c r="BW12027" s="273" t="s">
        <v>63</v>
      </c>
      <c r="BX12027" s="273" t="s">
        <v>530</v>
      </c>
      <c r="BY12027" s="273" t="s">
        <v>1116</v>
      </c>
      <c r="BZ12027" s="273" t="s">
        <v>167</v>
      </c>
      <c r="CA12027" s="273" t="s">
        <v>168</v>
      </c>
      <c r="CB12027" s="273" t="s">
        <v>313</v>
      </c>
      <c r="CC12027" s="273" t="s">
        <v>314</v>
      </c>
      <c r="CD12027" s="282">
        <v>14</v>
      </c>
      <c r="CE12027" s="274">
        <v>44927</v>
      </c>
      <c r="CF12027" s="273">
        <v>0</v>
      </c>
      <c r="CG12027" s="273" t="s">
        <v>90</v>
      </c>
      <c r="CH12027" s="273">
        <v>0</v>
      </c>
      <c r="CI12027" s="273" t="s">
        <v>80</v>
      </c>
      <c r="CM12027" s="273" t="s">
        <v>73</v>
      </c>
      <c r="CN12027" s="273">
        <v>1</v>
      </c>
    </row>
    <row r="12028" spans="74:92">
      <c r="BV12028" s="273" t="s">
        <v>83</v>
      </c>
      <c r="BW12028" s="273" t="s">
        <v>63</v>
      </c>
      <c r="BX12028" s="273" t="s">
        <v>530</v>
      </c>
      <c r="BY12028" s="273" t="s">
        <v>1116</v>
      </c>
      <c r="BZ12028" s="273" t="s">
        <v>204</v>
      </c>
      <c r="CA12028" s="273" t="s">
        <v>205</v>
      </c>
      <c r="CB12028" s="273" t="s">
        <v>206</v>
      </c>
      <c r="CC12028" s="273" t="s">
        <v>207</v>
      </c>
      <c r="CD12028" s="282">
        <v>0</v>
      </c>
      <c r="CE12028" s="274">
        <v>44927</v>
      </c>
      <c r="CG12028" s="273" t="s">
        <v>181</v>
      </c>
      <c r="CI12028" s="273" t="s">
        <v>208</v>
      </c>
      <c r="CJ12028" s="273" t="s">
        <v>209</v>
      </c>
      <c r="CM12028" s="273" t="s">
        <v>73</v>
      </c>
      <c r="CN12028" s="273">
        <v>1</v>
      </c>
    </row>
    <row r="12029" spans="74:92">
      <c r="BV12029" s="273" t="s">
        <v>83</v>
      </c>
      <c r="BW12029" s="273" t="s">
        <v>63</v>
      </c>
      <c r="BX12029" s="273" t="s">
        <v>530</v>
      </c>
      <c r="BY12029" s="273" t="s">
        <v>1116</v>
      </c>
      <c r="BZ12029" s="273" t="s">
        <v>86</v>
      </c>
      <c r="CA12029" s="273" t="s">
        <v>87</v>
      </c>
      <c r="CB12029" s="273" t="s">
        <v>179</v>
      </c>
      <c r="CC12029" s="273" t="s">
        <v>180</v>
      </c>
      <c r="CD12029" s="282">
        <v>1</v>
      </c>
      <c r="CE12029" s="274">
        <v>44927</v>
      </c>
      <c r="CG12029" s="273" t="s">
        <v>181</v>
      </c>
      <c r="CI12029" s="273" t="s">
        <v>181</v>
      </c>
      <c r="CJ12029" s="273" t="s">
        <v>775</v>
      </c>
      <c r="CL12029" s="273" t="s">
        <v>2399</v>
      </c>
      <c r="CM12029" s="273" t="s">
        <v>73</v>
      </c>
      <c r="CN12029" s="273">
        <v>1</v>
      </c>
    </row>
    <row r="12030" spans="74:92">
      <c r="BV12030" s="273" t="s">
        <v>83</v>
      </c>
      <c r="BW12030" s="273" t="s">
        <v>63</v>
      </c>
      <c r="BX12030" s="273" t="s">
        <v>530</v>
      </c>
      <c r="BY12030" s="273" t="s">
        <v>1116</v>
      </c>
      <c r="BZ12030" s="273" t="s">
        <v>138</v>
      </c>
      <c r="CA12030" s="273" t="s">
        <v>139</v>
      </c>
      <c r="CB12030" s="273" t="s">
        <v>190</v>
      </c>
      <c r="CC12030" s="273" t="s">
        <v>191</v>
      </c>
      <c r="CD12030" s="282">
        <v>8</v>
      </c>
      <c r="CE12030" s="274">
        <v>44927</v>
      </c>
      <c r="CF12030" s="273">
        <v>0</v>
      </c>
      <c r="CG12030" s="273" t="s">
        <v>90</v>
      </c>
      <c r="CH12030" s="273">
        <v>0</v>
      </c>
      <c r="CI12030" s="273" t="s">
        <v>80</v>
      </c>
      <c r="CM12030" s="273" t="s">
        <v>73</v>
      </c>
      <c r="CN12030" s="273">
        <v>1</v>
      </c>
    </row>
    <row r="12031" spans="74:92">
      <c r="BV12031" s="273" t="s">
        <v>83</v>
      </c>
      <c r="BW12031" s="273" t="s">
        <v>63</v>
      </c>
      <c r="BX12031" s="273" t="s">
        <v>530</v>
      </c>
      <c r="BY12031" s="273" t="s">
        <v>1116</v>
      </c>
      <c r="BZ12031" s="273" t="s">
        <v>167</v>
      </c>
      <c r="CA12031" s="273" t="s">
        <v>168</v>
      </c>
      <c r="CB12031" s="273" t="s">
        <v>319</v>
      </c>
      <c r="CC12031" s="273" t="s">
        <v>320</v>
      </c>
      <c r="CD12031" s="282">
        <v>15</v>
      </c>
      <c r="CE12031" s="274">
        <v>44927</v>
      </c>
      <c r="CF12031" s="273">
        <v>0</v>
      </c>
      <c r="CG12031" s="273" t="s">
        <v>90</v>
      </c>
      <c r="CH12031" s="273">
        <v>0</v>
      </c>
      <c r="CI12031" s="273" t="s">
        <v>80</v>
      </c>
      <c r="CM12031" s="273" t="s">
        <v>73</v>
      </c>
      <c r="CN12031" s="273">
        <v>1</v>
      </c>
    </row>
    <row r="12032" spans="74:92">
      <c r="BV12032" s="273" t="s">
        <v>83</v>
      </c>
      <c r="BW12032" s="273" t="s">
        <v>63</v>
      </c>
      <c r="BX12032" s="273" t="s">
        <v>530</v>
      </c>
      <c r="BY12032" s="273" t="s">
        <v>1116</v>
      </c>
      <c r="BZ12032" s="273" t="s">
        <v>86</v>
      </c>
      <c r="CA12032" s="273" t="s">
        <v>87</v>
      </c>
      <c r="CB12032" s="273" t="s">
        <v>233</v>
      </c>
      <c r="CC12032" s="273" t="s">
        <v>234</v>
      </c>
      <c r="CD12032" s="282">
        <v>1</v>
      </c>
      <c r="CE12032" s="274">
        <v>44927</v>
      </c>
      <c r="CG12032" s="273" t="s">
        <v>181</v>
      </c>
      <c r="CI12032" s="273" t="s">
        <v>181</v>
      </c>
      <c r="CJ12032" s="273" t="s">
        <v>1465</v>
      </c>
      <c r="CL12032" s="273" t="s">
        <v>2399</v>
      </c>
      <c r="CM12032" s="273" t="s">
        <v>73</v>
      </c>
      <c r="CN12032" s="273">
        <v>1</v>
      </c>
    </row>
    <row r="12033" spans="74:92">
      <c r="BV12033" s="273" t="s">
        <v>83</v>
      </c>
      <c r="BW12033" s="273" t="s">
        <v>63</v>
      </c>
      <c r="BX12033" s="273" t="s">
        <v>530</v>
      </c>
      <c r="BY12033" s="273" t="s">
        <v>1116</v>
      </c>
      <c r="BZ12033" s="273" t="s">
        <v>86</v>
      </c>
      <c r="CA12033" s="273" t="s">
        <v>87</v>
      </c>
      <c r="CB12033" s="273" t="s">
        <v>225</v>
      </c>
      <c r="CC12033" s="273" t="s">
        <v>226</v>
      </c>
      <c r="CD12033" s="282">
        <v>5</v>
      </c>
      <c r="CE12033" s="274">
        <v>44927</v>
      </c>
      <c r="CF12033" s="273">
        <v>0</v>
      </c>
      <c r="CG12033" s="273" t="s">
        <v>90</v>
      </c>
      <c r="CH12033" s="273">
        <v>0</v>
      </c>
      <c r="CI12033" s="273" t="s">
        <v>80</v>
      </c>
      <c r="CM12033" s="273" t="s">
        <v>73</v>
      </c>
      <c r="CN12033" s="273">
        <v>1</v>
      </c>
    </row>
    <row r="12034" spans="74:92">
      <c r="BV12034" s="273" t="s">
        <v>83</v>
      </c>
      <c r="BW12034" s="273" t="s">
        <v>63</v>
      </c>
      <c r="BX12034" s="273" t="s">
        <v>530</v>
      </c>
      <c r="BY12034" s="273" t="s">
        <v>1116</v>
      </c>
      <c r="BZ12034" s="273" t="s">
        <v>86</v>
      </c>
      <c r="CA12034" s="273" t="s">
        <v>87</v>
      </c>
      <c r="CB12034" s="273" t="s">
        <v>217</v>
      </c>
      <c r="CC12034" s="273" t="s">
        <v>218</v>
      </c>
      <c r="CD12034" s="282">
        <v>2</v>
      </c>
      <c r="CE12034" s="274">
        <v>44927</v>
      </c>
      <c r="CG12034" s="273" t="s">
        <v>181</v>
      </c>
      <c r="CI12034" s="273" t="s">
        <v>181</v>
      </c>
      <c r="CJ12034" s="273" t="s">
        <v>1217</v>
      </c>
      <c r="CL12034" s="273" t="s">
        <v>2400</v>
      </c>
      <c r="CM12034" s="273" t="s">
        <v>73</v>
      </c>
      <c r="CN12034" s="273">
        <v>1</v>
      </c>
    </row>
    <row r="12035" spans="74:92">
      <c r="BV12035" s="273" t="s">
        <v>83</v>
      </c>
      <c r="BW12035" s="273" t="s">
        <v>75</v>
      </c>
      <c r="BX12035" s="273" t="s">
        <v>378</v>
      </c>
      <c r="BY12035" s="273" t="s">
        <v>378</v>
      </c>
      <c r="BZ12035" s="273" t="s">
        <v>86</v>
      </c>
      <c r="CA12035" s="273" t="s">
        <v>87</v>
      </c>
      <c r="CB12035" s="273" t="s">
        <v>217</v>
      </c>
      <c r="CC12035" s="273" t="s">
        <v>218</v>
      </c>
      <c r="CD12035" s="282">
        <v>2</v>
      </c>
      <c r="CE12035" s="274">
        <v>44927</v>
      </c>
      <c r="CG12035" s="273" t="s">
        <v>181</v>
      </c>
      <c r="CI12035" s="273" t="s">
        <v>181</v>
      </c>
      <c r="CJ12035" s="273" t="s">
        <v>1413</v>
      </c>
      <c r="CM12035" s="273" t="s">
        <v>73</v>
      </c>
      <c r="CN12035" s="273">
        <v>1</v>
      </c>
    </row>
    <row r="12036" spans="74:92">
      <c r="BV12036" s="273" t="s">
        <v>83</v>
      </c>
      <c r="BW12036" s="273" t="s">
        <v>75</v>
      </c>
      <c r="BX12036" s="273" t="s">
        <v>378</v>
      </c>
      <c r="BY12036" s="273" t="s">
        <v>378</v>
      </c>
      <c r="BZ12036" s="273" t="s">
        <v>86</v>
      </c>
      <c r="CA12036" s="273" t="s">
        <v>87</v>
      </c>
      <c r="CB12036" s="273" t="s">
        <v>225</v>
      </c>
      <c r="CC12036" s="273" t="s">
        <v>226</v>
      </c>
      <c r="CD12036" s="282">
        <v>5</v>
      </c>
      <c r="CE12036" s="274">
        <v>44927</v>
      </c>
      <c r="CF12036" s="273">
        <v>0</v>
      </c>
      <c r="CG12036" s="273" t="s">
        <v>90</v>
      </c>
      <c r="CH12036" s="273">
        <v>0</v>
      </c>
      <c r="CI12036" s="273" t="s">
        <v>80</v>
      </c>
      <c r="CM12036" s="273" t="s">
        <v>73</v>
      </c>
      <c r="CN12036" s="273">
        <v>1</v>
      </c>
    </row>
    <row r="12037" spans="74:92">
      <c r="BV12037" s="273" t="s">
        <v>83</v>
      </c>
      <c r="BW12037" s="273" t="s">
        <v>75</v>
      </c>
      <c r="BX12037" s="273" t="s">
        <v>378</v>
      </c>
      <c r="BY12037" s="273" t="s">
        <v>378</v>
      </c>
      <c r="BZ12037" s="273" t="s">
        <v>86</v>
      </c>
      <c r="CA12037" s="273" t="s">
        <v>87</v>
      </c>
      <c r="CB12037" s="273" t="s">
        <v>233</v>
      </c>
      <c r="CC12037" s="273" t="s">
        <v>234</v>
      </c>
      <c r="CD12037" s="282">
        <v>1</v>
      </c>
      <c r="CE12037" s="274">
        <v>44927</v>
      </c>
      <c r="CG12037" s="273" t="s">
        <v>181</v>
      </c>
      <c r="CI12037" s="273" t="s">
        <v>181</v>
      </c>
      <c r="CJ12037" s="273" t="s">
        <v>1602</v>
      </c>
      <c r="CM12037" s="273" t="s">
        <v>73</v>
      </c>
      <c r="CN12037" s="273">
        <v>1</v>
      </c>
    </row>
    <row r="12038" spans="74:92">
      <c r="BV12038" s="273" t="s">
        <v>83</v>
      </c>
      <c r="BW12038" s="273" t="s">
        <v>75</v>
      </c>
      <c r="BX12038" s="273" t="s">
        <v>378</v>
      </c>
      <c r="BY12038" s="273" t="s">
        <v>378</v>
      </c>
      <c r="BZ12038" s="273" t="s">
        <v>167</v>
      </c>
      <c r="CA12038" s="273" t="s">
        <v>168</v>
      </c>
      <c r="CB12038" s="273" t="s">
        <v>319</v>
      </c>
      <c r="CC12038" s="273" t="s">
        <v>320</v>
      </c>
      <c r="CD12038" s="282">
        <v>15</v>
      </c>
      <c r="CE12038" s="274">
        <v>44927</v>
      </c>
      <c r="CF12038" s="273">
        <v>0</v>
      </c>
      <c r="CG12038" s="273" t="s">
        <v>90</v>
      </c>
      <c r="CH12038" s="273">
        <v>0</v>
      </c>
      <c r="CI12038" s="273" t="s">
        <v>80</v>
      </c>
      <c r="CM12038" s="273" t="s">
        <v>73</v>
      </c>
      <c r="CN12038" s="273">
        <v>1</v>
      </c>
    </row>
    <row r="12039" spans="74:92">
      <c r="BV12039" s="273" t="s">
        <v>83</v>
      </c>
      <c r="BW12039" s="273" t="s">
        <v>75</v>
      </c>
      <c r="BX12039" s="273" t="s">
        <v>378</v>
      </c>
      <c r="BY12039" s="273" t="s">
        <v>378</v>
      </c>
      <c r="BZ12039" s="273" t="s">
        <v>138</v>
      </c>
      <c r="CA12039" s="273" t="s">
        <v>139</v>
      </c>
      <c r="CB12039" s="273" t="s">
        <v>190</v>
      </c>
      <c r="CC12039" s="273" t="s">
        <v>191</v>
      </c>
      <c r="CD12039" s="282">
        <v>8</v>
      </c>
      <c r="CE12039" s="274">
        <v>44927</v>
      </c>
      <c r="CF12039" s="273">
        <v>0</v>
      </c>
      <c r="CG12039" s="273" t="s">
        <v>90</v>
      </c>
      <c r="CH12039" s="273">
        <v>0</v>
      </c>
      <c r="CI12039" s="273" t="s">
        <v>80</v>
      </c>
      <c r="CM12039" s="273" t="s">
        <v>73</v>
      </c>
      <c r="CN12039" s="273">
        <v>1</v>
      </c>
    </row>
    <row r="12040" spans="74:92">
      <c r="BV12040" s="273" t="s">
        <v>83</v>
      </c>
      <c r="BW12040" s="273" t="s">
        <v>75</v>
      </c>
      <c r="BX12040" s="273" t="s">
        <v>378</v>
      </c>
      <c r="BY12040" s="273" t="s">
        <v>378</v>
      </c>
      <c r="BZ12040" s="273" t="s">
        <v>86</v>
      </c>
      <c r="CA12040" s="273" t="s">
        <v>87</v>
      </c>
      <c r="CB12040" s="273" t="s">
        <v>179</v>
      </c>
      <c r="CC12040" s="273" t="s">
        <v>180</v>
      </c>
      <c r="CD12040" s="282">
        <v>1</v>
      </c>
      <c r="CE12040" s="274">
        <v>44927</v>
      </c>
      <c r="CG12040" s="273" t="s">
        <v>181</v>
      </c>
      <c r="CI12040" s="273" t="s">
        <v>181</v>
      </c>
      <c r="CJ12040" s="273" t="s">
        <v>1834</v>
      </c>
      <c r="CM12040" s="273" t="s">
        <v>73</v>
      </c>
      <c r="CN12040" s="273">
        <v>1</v>
      </c>
    </row>
    <row r="12041" spans="74:92">
      <c r="BV12041" s="273" t="s">
        <v>83</v>
      </c>
      <c r="BW12041" s="273" t="s">
        <v>75</v>
      </c>
      <c r="BX12041" s="273" t="s">
        <v>378</v>
      </c>
      <c r="BY12041" s="273" t="s">
        <v>378</v>
      </c>
      <c r="BZ12041" s="273" t="s">
        <v>204</v>
      </c>
      <c r="CA12041" s="273" t="s">
        <v>205</v>
      </c>
      <c r="CB12041" s="273" t="s">
        <v>206</v>
      </c>
      <c r="CC12041" s="273" t="s">
        <v>207</v>
      </c>
      <c r="CD12041" s="282">
        <v>0</v>
      </c>
      <c r="CE12041" s="274">
        <v>44927</v>
      </c>
      <c r="CG12041" s="273" t="s">
        <v>181</v>
      </c>
      <c r="CI12041" s="273" t="s">
        <v>208</v>
      </c>
      <c r="CJ12041" s="273" t="s">
        <v>209</v>
      </c>
      <c r="CM12041" s="273" t="s">
        <v>73</v>
      </c>
      <c r="CN12041" s="273">
        <v>1</v>
      </c>
    </row>
    <row r="12042" spans="74:92">
      <c r="BV12042" s="273" t="s">
        <v>83</v>
      </c>
      <c r="BW12042" s="273" t="s">
        <v>75</v>
      </c>
      <c r="BX12042" s="273" t="s">
        <v>378</v>
      </c>
      <c r="BY12042" s="273" t="s">
        <v>378</v>
      </c>
      <c r="BZ12042" s="273" t="s">
        <v>167</v>
      </c>
      <c r="CA12042" s="273" t="s">
        <v>168</v>
      </c>
      <c r="CB12042" s="273" t="s">
        <v>353</v>
      </c>
      <c r="CC12042" s="273" t="s">
        <v>354</v>
      </c>
      <c r="CD12042" s="282">
        <v>13</v>
      </c>
      <c r="CE12042" s="274">
        <v>44927</v>
      </c>
      <c r="CF12042" s="273">
        <v>0</v>
      </c>
      <c r="CG12042" s="273" t="s">
        <v>90</v>
      </c>
      <c r="CH12042" s="273">
        <v>0</v>
      </c>
      <c r="CI12042" s="273" t="s">
        <v>80</v>
      </c>
      <c r="CM12042" s="273" t="s">
        <v>73</v>
      </c>
      <c r="CN12042" s="273">
        <v>1</v>
      </c>
    </row>
    <row r="12043" spans="74:92">
      <c r="BV12043" s="273" t="s">
        <v>83</v>
      </c>
      <c r="BW12043" s="273" t="s">
        <v>75</v>
      </c>
      <c r="BX12043" s="273" t="s">
        <v>378</v>
      </c>
      <c r="BY12043" s="273" t="s">
        <v>378</v>
      </c>
      <c r="BZ12043" s="273" t="s">
        <v>167</v>
      </c>
      <c r="CA12043" s="273" t="s">
        <v>168</v>
      </c>
      <c r="CB12043" s="273" t="s">
        <v>313</v>
      </c>
      <c r="CC12043" s="273" t="s">
        <v>314</v>
      </c>
      <c r="CD12043" s="282">
        <v>14</v>
      </c>
      <c r="CE12043" s="274">
        <v>44927</v>
      </c>
      <c r="CF12043" s="273">
        <v>0</v>
      </c>
      <c r="CG12043" s="273" t="s">
        <v>90</v>
      </c>
      <c r="CH12043" s="273">
        <v>0</v>
      </c>
      <c r="CI12043" s="273" t="s">
        <v>80</v>
      </c>
      <c r="CM12043" s="273" t="s">
        <v>73</v>
      </c>
      <c r="CN12043" s="273">
        <v>1</v>
      </c>
    </row>
    <row r="12044" spans="74:92">
      <c r="BV12044" s="273" t="s">
        <v>83</v>
      </c>
      <c r="BW12044" s="273" t="s">
        <v>75</v>
      </c>
      <c r="BX12044" s="273" t="s">
        <v>378</v>
      </c>
      <c r="BY12044" s="273" t="s">
        <v>378</v>
      </c>
      <c r="BZ12044" s="273" t="s">
        <v>167</v>
      </c>
      <c r="CA12044" s="273" t="s">
        <v>168</v>
      </c>
      <c r="CB12044" s="273" t="s">
        <v>169</v>
      </c>
      <c r="CC12044" s="273" t="s">
        <v>170</v>
      </c>
      <c r="CD12044" s="282">
        <v>12</v>
      </c>
      <c r="CE12044" s="274">
        <v>44927</v>
      </c>
      <c r="CF12044" s="273">
        <v>0</v>
      </c>
      <c r="CG12044" s="273" t="s">
        <v>90</v>
      </c>
      <c r="CH12044" s="273">
        <v>0</v>
      </c>
      <c r="CI12044" s="273" t="s">
        <v>80</v>
      </c>
      <c r="CM12044" s="273" t="s">
        <v>73</v>
      </c>
      <c r="CN12044" s="273">
        <v>1</v>
      </c>
    </row>
    <row r="12045" spans="74:92">
      <c r="BV12045" s="273" t="s">
        <v>83</v>
      </c>
      <c r="BW12045" s="273" t="s">
        <v>75</v>
      </c>
      <c r="BX12045" s="273" t="s">
        <v>378</v>
      </c>
      <c r="BY12045" s="273" t="s">
        <v>378</v>
      </c>
      <c r="BZ12045" s="273" t="s">
        <v>151</v>
      </c>
      <c r="CA12045" s="273" t="s">
        <v>152</v>
      </c>
      <c r="CB12045" s="273" t="s">
        <v>161</v>
      </c>
      <c r="CC12045" s="273" t="s">
        <v>162</v>
      </c>
      <c r="CD12045" s="282">
        <v>11</v>
      </c>
      <c r="CE12045" s="274">
        <v>44927</v>
      </c>
      <c r="CF12045" s="273">
        <v>32</v>
      </c>
      <c r="CG12045" s="273" t="s">
        <v>90</v>
      </c>
      <c r="CH12045" s="273">
        <v>32</v>
      </c>
      <c r="CI12045" s="273" t="s">
        <v>80</v>
      </c>
      <c r="CM12045" s="273" t="s">
        <v>73</v>
      </c>
      <c r="CN12045" s="273">
        <v>1</v>
      </c>
    </row>
    <row r="12046" spans="74:92">
      <c r="BV12046" s="273" t="s">
        <v>83</v>
      </c>
      <c r="BW12046" s="273" t="s">
        <v>75</v>
      </c>
      <c r="BX12046" s="273" t="s">
        <v>378</v>
      </c>
      <c r="BY12046" s="273" t="s">
        <v>378</v>
      </c>
      <c r="BZ12046" s="273" t="s">
        <v>151</v>
      </c>
      <c r="CA12046" s="273" t="s">
        <v>152</v>
      </c>
      <c r="CB12046" s="273" t="s">
        <v>153</v>
      </c>
      <c r="CC12046" s="273" t="s">
        <v>154</v>
      </c>
      <c r="CD12046" s="282">
        <v>10</v>
      </c>
      <c r="CE12046" s="274">
        <v>44927</v>
      </c>
      <c r="CF12046" s="273">
        <v>32</v>
      </c>
      <c r="CG12046" s="273" t="s">
        <v>90</v>
      </c>
      <c r="CH12046" s="273">
        <v>32</v>
      </c>
      <c r="CI12046" s="273" t="s">
        <v>80</v>
      </c>
      <c r="CM12046" s="273" t="s">
        <v>73</v>
      </c>
      <c r="CN12046" s="273">
        <v>1</v>
      </c>
    </row>
    <row r="12047" spans="74:92">
      <c r="BV12047" s="273" t="s">
        <v>83</v>
      </c>
      <c r="BW12047" s="273" t="s">
        <v>75</v>
      </c>
      <c r="BX12047" s="273" t="s">
        <v>378</v>
      </c>
      <c r="BY12047" s="273" t="s">
        <v>378</v>
      </c>
      <c r="BZ12047" s="273" t="s">
        <v>138</v>
      </c>
      <c r="CA12047" s="273" t="s">
        <v>139</v>
      </c>
      <c r="CB12047" s="273" t="s">
        <v>140</v>
      </c>
      <c r="CC12047" s="273" t="s">
        <v>141</v>
      </c>
      <c r="CD12047" s="282">
        <v>9</v>
      </c>
      <c r="CE12047" s="274">
        <v>44927</v>
      </c>
      <c r="CF12047" s="273">
        <v>0</v>
      </c>
      <c r="CG12047" s="273" t="s">
        <v>90</v>
      </c>
      <c r="CH12047" s="273">
        <v>0</v>
      </c>
      <c r="CI12047" s="273" t="s">
        <v>80</v>
      </c>
      <c r="CM12047" s="273" t="s">
        <v>73</v>
      </c>
      <c r="CN12047" s="273">
        <v>1</v>
      </c>
    </row>
    <row r="12048" spans="74:92">
      <c r="BV12048" s="273" t="s">
        <v>83</v>
      </c>
      <c r="BW12048" s="273" t="s">
        <v>75</v>
      </c>
      <c r="BX12048" s="273" t="s">
        <v>378</v>
      </c>
      <c r="BY12048" s="273" t="s">
        <v>378</v>
      </c>
      <c r="BZ12048" s="273" t="s">
        <v>126</v>
      </c>
      <c r="CA12048" s="273" t="s">
        <v>127</v>
      </c>
      <c r="CB12048" s="273" t="s">
        <v>128</v>
      </c>
      <c r="CC12048" s="273" t="s">
        <v>129</v>
      </c>
      <c r="CD12048" s="282">
        <v>6</v>
      </c>
      <c r="CE12048" s="274">
        <v>44927</v>
      </c>
      <c r="CI12048" s="273" t="s">
        <v>80</v>
      </c>
      <c r="CM12048" s="273" t="s">
        <v>73</v>
      </c>
      <c r="CN12048" s="273">
        <v>1</v>
      </c>
    </row>
    <row r="12049" spans="74:92">
      <c r="BV12049" s="273" t="s">
        <v>83</v>
      </c>
      <c r="BW12049" s="273" t="s">
        <v>75</v>
      </c>
      <c r="BX12049" s="273" t="s">
        <v>378</v>
      </c>
      <c r="BY12049" s="273" t="s">
        <v>378</v>
      </c>
      <c r="BZ12049" s="273" t="s">
        <v>126</v>
      </c>
      <c r="CA12049" s="273" t="s">
        <v>127</v>
      </c>
      <c r="CB12049" s="273" t="s">
        <v>133</v>
      </c>
      <c r="CC12049" s="273" t="s">
        <v>134</v>
      </c>
      <c r="CD12049" s="282">
        <v>7</v>
      </c>
      <c r="CE12049" s="274">
        <v>44927</v>
      </c>
      <c r="CI12049" s="273" t="s">
        <v>104</v>
      </c>
      <c r="CM12049" s="273" t="s">
        <v>73</v>
      </c>
      <c r="CN12049" s="273">
        <v>1</v>
      </c>
    </row>
    <row r="12050" spans="74:92">
      <c r="BV12050" s="273" t="s">
        <v>83</v>
      </c>
      <c r="BW12050" s="273" t="s">
        <v>75</v>
      </c>
      <c r="BX12050" s="273" t="s">
        <v>378</v>
      </c>
      <c r="BY12050" s="273" t="s">
        <v>378</v>
      </c>
      <c r="BZ12050" s="273" t="s">
        <v>110</v>
      </c>
      <c r="CA12050" s="273" t="s">
        <v>111</v>
      </c>
      <c r="CB12050" s="273" t="s">
        <v>112</v>
      </c>
      <c r="CC12050" s="273" t="s">
        <v>113</v>
      </c>
      <c r="CD12050" s="282">
        <v>4</v>
      </c>
      <c r="CE12050" s="274">
        <v>44927</v>
      </c>
      <c r="CI12050" s="273" t="s">
        <v>80</v>
      </c>
      <c r="CM12050" s="273" t="s">
        <v>73</v>
      </c>
      <c r="CN12050" s="273">
        <v>1</v>
      </c>
    </row>
    <row r="12051" spans="74:92">
      <c r="BV12051" s="273" t="s">
        <v>83</v>
      </c>
      <c r="BW12051" s="273" t="s">
        <v>75</v>
      </c>
      <c r="BX12051" s="273" t="s">
        <v>378</v>
      </c>
      <c r="BY12051" s="273" t="s">
        <v>378</v>
      </c>
      <c r="BZ12051" s="273" t="s">
        <v>110</v>
      </c>
      <c r="CA12051" s="273" t="s">
        <v>111</v>
      </c>
      <c r="CB12051" s="273" t="s">
        <v>117</v>
      </c>
      <c r="CC12051" s="273" t="s">
        <v>118</v>
      </c>
      <c r="CD12051" s="282">
        <v>5</v>
      </c>
      <c r="CE12051" s="274">
        <v>44927</v>
      </c>
      <c r="CI12051" s="273" t="s">
        <v>104</v>
      </c>
      <c r="CM12051" s="273" t="s">
        <v>73</v>
      </c>
      <c r="CN12051" s="273">
        <v>1</v>
      </c>
    </row>
    <row r="12052" spans="74:92">
      <c r="BV12052" s="273" t="s">
        <v>83</v>
      </c>
      <c r="BW12052" s="273" t="s">
        <v>75</v>
      </c>
      <c r="BX12052" s="273" t="s">
        <v>378</v>
      </c>
      <c r="BY12052" s="273" t="s">
        <v>378</v>
      </c>
      <c r="BZ12052" s="273" t="s">
        <v>86</v>
      </c>
      <c r="CA12052" s="273" t="s">
        <v>87</v>
      </c>
      <c r="CB12052" s="273" t="s">
        <v>88</v>
      </c>
      <c r="CC12052" s="273" t="s">
        <v>89</v>
      </c>
      <c r="CD12052" s="282">
        <v>3</v>
      </c>
      <c r="CE12052" s="274">
        <v>44927</v>
      </c>
      <c r="CF12052" s="273">
        <v>32</v>
      </c>
      <c r="CG12052" s="273" t="s">
        <v>90</v>
      </c>
      <c r="CH12052" s="273">
        <v>32</v>
      </c>
      <c r="CI12052" s="273" t="s">
        <v>80</v>
      </c>
      <c r="CM12052" s="273" t="s">
        <v>73</v>
      </c>
      <c r="CN12052" s="273">
        <v>1</v>
      </c>
    </row>
    <row r="12053" spans="74:92">
      <c r="BV12053" s="273" t="s">
        <v>83</v>
      </c>
      <c r="BW12053" s="273" t="s">
        <v>75</v>
      </c>
      <c r="BX12053" s="273" t="s">
        <v>378</v>
      </c>
      <c r="BY12053" s="273" t="s">
        <v>378</v>
      </c>
      <c r="BZ12053" s="273" t="s">
        <v>86</v>
      </c>
      <c r="CA12053" s="273" t="s">
        <v>87</v>
      </c>
      <c r="CB12053" s="273" t="s">
        <v>101</v>
      </c>
      <c r="CC12053" s="273" t="s">
        <v>102</v>
      </c>
      <c r="CD12053" s="282">
        <v>4</v>
      </c>
      <c r="CE12053" s="274">
        <v>44927</v>
      </c>
      <c r="CF12053" s="273">
        <v>305.60000000000002</v>
      </c>
      <c r="CG12053" s="273" t="s">
        <v>1495</v>
      </c>
      <c r="CH12053" s="273">
        <v>43.93</v>
      </c>
      <c r="CI12053" s="273" t="s">
        <v>104</v>
      </c>
      <c r="CM12053" s="273" t="s">
        <v>73</v>
      </c>
      <c r="CN12053" s="273">
        <v>1</v>
      </c>
    </row>
    <row r="12054" spans="74:92">
      <c r="BV12054" s="273" t="s">
        <v>83</v>
      </c>
      <c r="BW12054" s="273" t="s">
        <v>63</v>
      </c>
      <c r="BX12054" s="273" t="s">
        <v>84</v>
      </c>
      <c r="BY12054" s="273" t="s">
        <v>85</v>
      </c>
      <c r="BZ12054" s="273" t="s">
        <v>126</v>
      </c>
      <c r="CA12054" s="273" t="s">
        <v>127</v>
      </c>
      <c r="CB12054" s="273" t="s">
        <v>133</v>
      </c>
      <c r="CC12054" s="273" t="s">
        <v>134</v>
      </c>
      <c r="CD12054" s="282">
        <v>7</v>
      </c>
      <c r="CE12054" s="274">
        <v>45017</v>
      </c>
      <c r="CI12054" s="273" t="s">
        <v>104</v>
      </c>
      <c r="CM12054" s="273" t="s">
        <v>73</v>
      </c>
      <c r="CN12054" s="273">
        <v>3</v>
      </c>
    </row>
    <row r="12055" spans="74:92">
      <c r="BV12055" s="273" t="s">
        <v>83</v>
      </c>
      <c r="BW12055" s="273" t="s">
        <v>63</v>
      </c>
      <c r="BX12055" s="273" t="s">
        <v>84</v>
      </c>
      <c r="BY12055" s="273" t="s">
        <v>85</v>
      </c>
      <c r="BZ12055" s="273" t="s">
        <v>138</v>
      </c>
      <c r="CA12055" s="273" t="s">
        <v>139</v>
      </c>
      <c r="CB12055" s="273" t="s">
        <v>140</v>
      </c>
      <c r="CC12055" s="273" t="s">
        <v>141</v>
      </c>
      <c r="CD12055" s="282">
        <v>9</v>
      </c>
      <c r="CE12055" s="274">
        <v>45017</v>
      </c>
      <c r="CF12055" s="273">
        <v>0</v>
      </c>
      <c r="CG12055" s="273" t="s">
        <v>90</v>
      </c>
      <c r="CH12055" s="273">
        <v>0</v>
      </c>
      <c r="CI12055" s="273" t="s">
        <v>80</v>
      </c>
      <c r="CM12055" s="273" t="s">
        <v>73</v>
      </c>
      <c r="CN12055" s="273">
        <v>3</v>
      </c>
    </row>
    <row r="12056" spans="74:92">
      <c r="BV12056" s="273" t="s">
        <v>83</v>
      </c>
      <c r="BW12056" s="273" t="s">
        <v>63</v>
      </c>
      <c r="BX12056" s="273" t="s">
        <v>84</v>
      </c>
      <c r="BY12056" s="273" t="s">
        <v>85</v>
      </c>
      <c r="BZ12056" s="273" t="s">
        <v>126</v>
      </c>
      <c r="CA12056" s="273" t="s">
        <v>127</v>
      </c>
      <c r="CB12056" s="273" t="s">
        <v>128</v>
      </c>
      <c r="CC12056" s="273" t="s">
        <v>129</v>
      </c>
      <c r="CD12056" s="282">
        <v>6</v>
      </c>
      <c r="CE12056" s="274">
        <v>45017</v>
      </c>
      <c r="CI12056" s="273" t="s">
        <v>80</v>
      </c>
      <c r="CM12056" s="273" t="s">
        <v>73</v>
      </c>
      <c r="CN12056" s="273">
        <v>3</v>
      </c>
    </row>
    <row r="12057" spans="74:92">
      <c r="BV12057" s="273" t="s">
        <v>83</v>
      </c>
      <c r="BW12057" s="273" t="s">
        <v>63</v>
      </c>
      <c r="BX12057" s="273" t="s">
        <v>84</v>
      </c>
      <c r="BY12057" s="273" t="s">
        <v>85</v>
      </c>
      <c r="BZ12057" s="273" t="s">
        <v>110</v>
      </c>
      <c r="CA12057" s="273" t="s">
        <v>111</v>
      </c>
      <c r="CB12057" s="273" t="s">
        <v>117</v>
      </c>
      <c r="CC12057" s="273" t="s">
        <v>118</v>
      </c>
      <c r="CD12057" s="282">
        <v>5</v>
      </c>
      <c r="CE12057" s="274">
        <v>45017</v>
      </c>
      <c r="CI12057" s="273" t="s">
        <v>104</v>
      </c>
      <c r="CM12057" s="273" t="s">
        <v>73</v>
      </c>
      <c r="CN12057" s="273">
        <v>3</v>
      </c>
    </row>
    <row r="12058" spans="74:92">
      <c r="BV12058" s="273" t="s">
        <v>83</v>
      </c>
      <c r="BW12058" s="273" t="s">
        <v>63</v>
      </c>
      <c r="BX12058" s="273" t="s">
        <v>84</v>
      </c>
      <c r="BY12058" s="273" t="s">
        <v>85</v>
      </c>
      <c r="BZ12058" s="273" t="s">
        <v>86</v>
      </c>
      <c r="CA12058" s="273" t="s">
        <v>87</v>
      </c>
      <c r="CB12058" s="273" t="s">
        <v>101</v>
      </c>
      <c r="CC12058" s="273" t="s">
        <v>102</v>
      </c>
      <c r="CD12058" s="282">
        <v>4</v>
      </c>
      <c r="CE12058" s="274">
        <v>45017</v>
      </c>
      <c r="CF12058" s="273">
        <v>0</v>
      </c>
      <c r="CG12058" s="273" t="s">
        <v>103</v>
      </c>
      <c r="CH12058" s="273">
        <v>0</v>
      </c>
      <c r="CI12058" s="273" t="s">
        <v>104</v>
      </c>
      <c r="CM12058" s="273" t="s">
        <v>73</v>
      </c>
      <c r="CN12058" s="273">
        <v>3</v>
      </c>
    </row>
    <row r="12059" spans="74:92">
      <c r="BV12059" s="273" t="s">
        <v>83</v>
      </c>
      <c r="BW12059" s="273" t="s">
        <v>63</v>
      </c>
      <c r="BX12059" s="273" t="s">
        <v>84</v>
      </c>
      <c r="BY12059" s="273" t="s">
        <v>85</v>
      </c>
      <c r="BZ12059" s="273" t="s">
        <v>110</v>
      </c>
      <c r="CA12059" s="273" t="s">
        <v>111</v>
      </c>
      <c r="CB12059" s="273" t="s">
        <v>112</v>
      </c>
      <c r="CC12059" s="273" t="s">
        <v>113</v>
      </c>
      <c r="CD12059" s="282">
        <v>4</v>
      </c>
      <c r="CE12059" s="274">
        <v>45017</v>
      </c>
      <c r="CI12059" s="273" t="s">
        <v>80</v>
      </c>
      <c r="CM12059" s="273" t="s">
        <v>73</v>
      </c>
      <c r="CN12059" s="273">
        <v>3</v>
      </c>
    </row>
    <row r="12060" spans="74:92">
      <c r="BV12060" s="273" t="s">
        <v>83</v>
      </c>
      <c r="BW12060" s="273" t="s">
        <v>63</v>
      </c>
      <c r="BX12060" s="273" t="s">
        <v>84</v>
      </c>
      <c r="BY12060" s="273" t="s">
        <v>85</v>
      </c>
      <c r="BZ12060" s="273" t="s">
        <v>86</v>
      </c>
      <c r="CA12060" s="273" t="s">
        <v>87</v>
      </c>
      <c r="CB12060" s="273" t="s">
        <v>88</v>
      </c>
      <c r="CC12060" s="273" t="s">
        <v>89</v>
      </c>
      <c r="CD12060" s="282">
        <v>3</v>
      </c>
      <c r="CE12060" s="274">
        <v>45017</v>
      </c>
      <c r="CF12060" s="273">
        <v>0</v>
      </c>
      <c r="CG12060" s="273" t="s">
        <v>90</v>
      </c>
      <c r="CH12060" s="273">
        <v>0</v>
      </c>
      <c r="CI12060" s="273" t="s">
        <v>80</v>
      </c>
      <c r="CM12060" s="273" t="s">
        <v>73</v>
      </c>
      <c r="CN12060" s="273">
        <v>3</v>
      </c>
    </row>
    <row r="12061" spans="74:92">
      <c r="BV12061" s="273" t="s">
        <v>83</v>
      </c>
      <c r="BW12061" s="273" t="s">
        <v>63</v>
      </c>
      <c r="BX12061" s="273" t="s">
        <v>84</v>
      </c>
      <c r="BY12061" s="273" t="s">
        <v>85</v>
      </c>
      <c r="BZ12061" s="273" t="s">
        <v>86</v>
      </c>
      <c r="CA12061" s="273" t="s">
        <v>87</v>
      </c>
      <c r="CB12061" s="273" t="s">
        <v>88</v>
      </c>
      <c r="CC12061" s="273" t="s">
        <v>89</v>
      </c>
      <c r="CD12061" s="282">
        <v>3</v>
      </c>
      <c r="CE12061" s="274">
        <v>45047</v>
      </c>
      <c r="CF12061" s="273">
        <v>3014</v>
      </c>
      <c r="CG12061" s="273" t="s">
        <v>90</v>
      </c>
      <c r="CH12061" s="273">
        <v>3014</v>
      </c>
      <c r="CI12061" s="273" t="s">
        <v>80</v>
      </c>
      <c r="CM12061" s="273" t="s">
        <v>73</v>
      </c>
      <c r="CN12061" s="273">
        <v>3</v>
      </c>
    </row>
    <row r="12062" spans="74:92">
      <c r="BV12062" s="273" t="s">
        <v>83</v>
      </c>
      <c r="BW12062" s="273" t="s">
        <v>63</v>
      </c>
      <c r="BX12062" s="273" t="s">
        <v>84</v>
      </c>
      <c r="BY12062" s="273" t="s">
        <v>85</v>
      </c>
      <c r="BZ12062" s="273" t="s">
        <v>86</v>
      </c>
      <c r="CA12062" s="273" t="s">
        <v>87</v>
      </c>
      <c r="CB12062" s="273" t="s">
        <v>101</v>
      </c>
      <c r="CC12062" s="273" t="s">
        <v>102</v>
      </c>
      <c r="CD12062" s="282">
        <v>4</v>
      </c>
      <c r="CE12062" s="274">
        <v>45047</v>
      </c>
      <c r="CF12062" s="273">
        <v>54757</v>
      </c>
      <c r="CG12062" s="273" t="s">
        <v>103</v>
      </c>
      <c r="CH12062" s="273">
        <v>1782.8879199999999</v>
      </c>
      <c r="CI12062" s="273" t="s">
        <v>104</v>
      </c>
      <c r="CM12062" s="273" t="s">
        <v>73</v>
      </c>
      <c r="CN12062" s="273">
        <v>3</v>
      </c>
    </row>
    <row r="12063" spans="74:92">
      <c r="BV12063" s="273" t="s">
        <v>83</v>
      </c>
      <c r="BW12063" s="273" t="s">
        <v>63</v>
      </c>
      <c r="BX12063" s="273" t="s">
        <v>84</v>
      </c>
      <c r="BY12063" s="273" t="s">
        <v>85</v>
      </c>
      <c r="BZ12063" s="273" t="s">
        <v>110</v>
      </c>
      <c r="CA12063" s="273" t="s">
        <v>111</v>
      </c>
      <c r="CB12063" s="273" t="s">
        <v>112</v>
      </c>
      <c r="CC12063" s="273" t="s">
        <v>113</v>
      </c>
      <c r="CD12063" s="282">
        <v>4</v>
      </c>
      <c r="CE12063" s="274">
        <v>45047</v>
      </c>
      <c r="CI12063" s="273" t="s">
        <v>80</v>
      </c>
      <c r="CM12063" s="273" t="s">
        <v>73</v>
      </c>
      <c r="CN12063" s="273">
        <v>3</v>
      </c>
    </row>
    <row r="12064" spans="74:92">
      <c r="BV12064" s="273" t="s">
        <v>83</v>
      </c>
      <c r="BW12064" s="273" t="s">
        <v>63</v>
      </c>
      <c r="BX12064" s="273" t="s">
        <v>84</v>
      </c>
      <c r="BY12064" s="273" t="s">
        <v>85</v>
      </c>
      <c r="BZ12064" s="273" t="s">
        <v>110</v>
      </c>
      <c r="CA12064" s="273" t="s">
        <v>111</v>
      </c>
      <c r="CB12064" s="273" t="s">
        <v>112</v>
      </c>
      <c r="CC12064" s="273" t="s">
        <v>113</v>
      </c>
      <c r="CD12064" s="282">
        <v>4</v>
      </c>
      <c r="CE12064" s="274">
        <v>45139</v>
      </c>
      <c r="CI12064" s="273" t="s">
        <v>80</v>
      </c>
      <c r="CM12064" s="273" t="s">
        <v>73</v>
      </c>
      <c r="CN12064" s="273">
        <v>3</v>
      </c>
    </row>
    <row r="12065" spans="74:92">
      <c r="BV12065" s="273" t="s">
        <v>83</v>
      </c>
      <c r="BW12065" s="273" t="s">
        <v>63</v>
      </c>
      <c r="BX12065" s="273" t="s">
        <v>84</v>
      </c>
      <c r="BY12065" s="273" t="s">
        <v>85</v>
      </c>
      <c r="BZ12065" s="273" t="s">
        <v>86</v>
      </c>
      <c r="CA12065" s="273" t="s">
        <v>87</v>
      </c>
      <c r="CB12065" s="273" t="s">
        <v>101</v>
      </c>
      <c r="CC12065" s="273" t="s">
        <v>102</v>
      </c>
      <c r="CD12065" s="282">
        <v>4</v>
      </c>
      <c r="CE12065" s="274">
        <v>45139</v>
      </c>
      <c r="CF12065" s="273">
        <v>0</v>
      </c>
      <c r="CG12065" s="273" t="s">
        <v>103</v>
      </c>
      <c r="CH12065" s="273">
        <v>0</v>
      </c>
      <c r="CI12065" s="273" t="s">
        <v>104</v>
      </c>
      <c r="CM12065" s="273" t="s">
        <v>73</v>
      </c>
      <c r="CN12065" s="273">
        <v>3</v>
      </c>
    </row>
    <row r="12066" spans="74:92">
      <c r="BV12066" s="273" t="s">
        <v>83</v>
      </c>
      <c r="BW12066" s="273" t="s">
        <v>63</v>
      </c>
      <c r="BX12066" s="273" t="s">
        <v>84</v>
      </c>
      <c r="BY12066" s="273" t="s">
        <v>85</v>
      </c>
      <c r="BZ12066" s="273" t="s">
        <v>86</v>
      </c>
      <c r="CA12066" s="273" t="s">
        <v>87</v>
      </c>
      <c r="CB12066" s="273" t="s">
        <v>88</v>
      </c>
      <c r="CC12066" s="273" t="s">
        <v>89</v>
      </c>
      <c r="CD12066" s="282">
        <v>3</v>
      </c>
      <c r="CE12066" s="274">
        <v>45139</v>
      </c>
      <c r="CF12066" s="273">
        <v>0</v>
      </c>
      <c r="CG12066" s="273" t="s">
        <v>90</v>
      </c>
      <c r="CH12066" s="273">
        <v>0</v>
      </c>
      <c r="CI12066" s="273" t="s">
        <v>80</v>
      </c>
      <c r="CM12066" s="273" t="s">
        <v>73</v>
      </c>
      <c r="CN12066" s="273">
        <v>3</v>
      </c>
    </row>
    <row r="12067" spans="74:92">
      <c r="BV12067" s="273" t="s">
        <v>83</v>
      </c>
      <c r="BW12067" s="273" t="s">
        <v>63</v>
      </c>
      <c r="BX12067" s="273" t="s">
        <v>84</v>
      </c>
      <c r="BY12067" s="273" t="s">
        <v>85</v>
      </c>
      <c r="BZ12067" s="273" t="s">
        <v>86</v>
      </c>
      <c r="CA12067" s="273" t="s">
        <v>87</v>
      </c>
      <c r="CB12067" s="273" t="s">
        <v>88</v>
      </c>
      <c r="CC12067" s="273" t="s">
        <v>89</v>
      </c>
      <c r="CD12067" s="282">
        <v>3</v>
      </c>
      <c r="CE12067" s="274">
        <v>45170</v>
      </c>
      <c r="CF12067" s="273">
        <v>3660</v>
      </c>
      <c r="CG12067" s="273" t="s">
        <v>90</v>
      </c>
      <c r="CH12067" s="273">
        <v>3660</v>
      </c>
      <c r="CI12067" s="273" t="s">
        <v>80</v>
      </c>
      <c r="CM12067" s="273" t="s">
        <v>73</v>
      </c>
      <c r="CN12067" s="273">
        <v>3</v>
      </c>
    </row>
    <row r="12068" spans="74:92">
      <c r="BV12068" s="273" t="s">
        <v>83</v>
      </c>
      <c r="BW12068" s="273" t="s">
        <v>63</v>
      </c>
      <c r="BX12068" s="273" t="s">
        <v>84</v>
      </c>
      <c r="BY12068" s="273" t="s">
        <v>85</v>
      </c>
      <c r="BZ12068" s="273" t="s">
        <v>86</v>
      </c>
      <c r="CA12068" s="273" t="s">
        <v>87</v>
      </c>
      <c r="CB12068" s="273" t="s">
        <v>101</v>
      </c>
      <c r="CC12068" s="273" t="s">
        <v>102</v>
      </c>
      <c r="CD12068" s="282">
        <v>4</v>
      </c>
      <c r="CE12068" s="274">
        <v>45170</v>
      </c>
      <c r="CF12068" s="273">
        <v>64798</v>
      </c>
      <c r="CG12068" s="273" t="s">
        <v>103</v>
      </c>
      <c r="CH12068" s="273">
        <v>2109.8228800000002</v>
      </c>
      <c r="CI12068" s="273" t="s">
        <v>104</v>
      </c>
      <c r="CM12068" s="273" t="s">
        <v>73</v>
      </c>
      <c r="CN12068" s="273">
        <v>3</v>
      </c>
    </row>
    <row r="12069" spans="74:92">
      <c r="BV12069" s="273" t="s">
        <v>83</v>
      </c>
      <c r="BW12069" s="273" t="s">
        <v>63</v>
      </c>
      <c r="BX12069" s="273" t="s">
        <v>84</v>
      </c>
      <c r="BY12069" s="273" t="s">
        <v>85</v>
      </c>
      <c r="BZ12069" s="273" t="s">
        <v>110</v>
      </c>
      <c r="CA12069" s="273" t="s">
        <v>111</v>
      </c>
      <c r="CB12069" s="273" t="s">
        <v>112</v>
      </c>
      <c r="CC12069" s="273" t="s">
        <v>113</v>
      </c>
      <c r="CD12069" s="282">
        <v>4</v>
      </c>
      <c r="CE12069" s="274">
        <v>45170</v>
      </c>
      <c r="CI12069" s="273" t="s">
        <v>80</v>
      </c>
      <c r="CM12069" s="273" t="s">
        <v>73</v>
      </c>
      <c r="CN12069" s="273">
        <v>3</v>
      </c>
    </row>
    <row r="12070" spans="74:92">
      <c r="BV12070" s="273" t="s">
        <v>83</v>
      </c>
      <c r="BW12070" s="273" t="s">
        <v>63</v>
      </c>
      <c r="BX12070" s="273" t="s">
        <v>84</v>
      </c>
      <c r="BY12070" s="273" t="s">
        <v>85</v>
      </c>
      <c r="BZ12070" s="273" t="s">
        <v>110</v>
      </c>
      <c r="CA12070" s="273" t="s">
        <v>111</v>
      </c>
      <c r="CB12070" s="273" t="s">
        <v>117</v>
      </c>
      <c r="CC12070" s="273" t="s">
        <v>118</v>
      </c>
      <c r="CD12070" s="282">
        <v>5</v>
      </c>
      <c r="CE12070" s="274">
        <v>45170</v>
      </c>
      <c r="CI12070" s="273" t="s">
        <v>104</v>
      </c>
      <c r="CM12070" s="273" t="s">
        <v>73</v>
      </c>
      <c r="CN12070" s="273">
        <v>3</v>
      </c>
    </row>
    <row r="12071" spans="74:92">
      <c r="BV12071" s="273" t="s">
        <v>83</v>
      </c>
      <c r="BW12071" s="273" t="s">
        <v>63</v>
      </c>
      <c r="BX12071" s="273" t="s">
        <v>84</v>
      </c>
      <c r="BY12071" s="273" t="s">
        <v>85</v>
      </c>
      <c r="BZ12071" s="273" t="s">
        <v>126</v>
      </c>
      <c r="CA12071" s="273" t="s">
        <v>127</v>
      </c>
      <c r="CB12071" s="273" t="s">
        <v>128</v>
      </c>
      <c r="CC12071" s="273" t="s">
        <v>129</v>
      </c>
      <c r="CD12071" s="282">
        <v>6</v>
      </c>
      <c r="CE12071" s="274">
        <v>45170</v>
      </c>
      <c r="CI12071" s="273" t="s">
        <v>80</v>
      </c>
      <c r="CM12071" s="273" t="s">
        <v>73</v>
      </c>
      <c r="CN12071" s="273">
        <v>3</v>
      </c>
    </row>
    <row r="12072" spans="74:92">
      <c r="BV12072" s="273" t="s">
        <v>83</v>
      </c>
      <c r="BW12072" s="273" t="s">
        <v>63</v>
      </c>
      <c r="BX12072" s="273" t="s">
        <v>84</v>
      </c>
      <c r="BY12072" s="273" t="s">
        <v>85</v>
      </c>
      <c r="BZ12072" s="273" t="s">
        <v>138</v>
      </c>
      <c r="CA12072" s="273" t="s">
        <v>139</v>
      </c>
      <c r="CB12072" s="273" t="s">
        <v>140</v>
      </c>
      <c r="CC12072" s="273" t="s">
        <v>141</v>
      </c>
      <c r="CD12072" s="282">
        <v>9</v>
      </c>
      <c r="CE12072" s="274">
        <v>45170</v>
      </c>
      <c r="CF12072" s="273">
        <v>0</v>
      </c>
      <c r="CG12072" s="273" t="s">
        <v>90</v>
      </c>
      <c r="CH12072" s="273">
        <v>0</v>
      </c>
      <c r="CI12072" s="273" t="s">
        <v>80</v>
      </c>
      <c r="CM12072" s="273" t="s">
        <v>73</v>
      </c>
      <c r="CN12072" s="273">
        <v>3</v>
      </c>
    </row>
    <row r="12073" spans="74:92">
      <c r="BV12073" s="273" t="s">
        <v>83</v>
      </c>
      <c r="BW12073" s="273" t="s">
        <v>63</v>
      </c>
      <c r="BX12073" s="273" t="s">
        <v>84</v>
      </c>
      <c r="BY12073" s="273" t="s">
        <v>85</v>
      </c>
      <c r="BZ12073" s="273" t="s">
        <v>126</v>
      </c>
      <c r="CA12073" s="273" t="s">
        <v>127</v>
      </c>
      <c r="CB12073" s="273" t="s">
        <v>133</v>
      </c>
      <c r="CC12073" s="273" t="s">
        <v>134</v>
      </c>
      <c r="CD12073" s="282">
        <v>7</v>
      </c>
      <c r="CE12073" s="274">
        <v>45170</v>
      </c>
      <c r="CI12073" s="273" t="s">
        <v>104</v>
      </c>
      <c r="CM12073" s="273" t="s">
        <v>73</v>
      </c>
      <c r="CN12073" s="273">
        <v>3</v>
      </c>
    </row>
    <row r="12074" spans="74:92">
      <c r="BV12074" s="273" t="s">
        <v>83</v>
      </c>
      <c r="BW12074" s="273" t="s">
        <v>63</v>
      </c>
      <c r="BX12074" s="273" t="s">
        <v>84</v>
      </c>
      <c r="BY12074" s="273" t="s">
        <v>106</v>
      </c>
      <c r="BZ12074" s="273" t="s">
        <v>86</v>
      </c>
      <c r="CA12074" s="273" t="s">
        <v>87</v>
      </c>
      <c r="CB12074" s="273" t="s">
        <v>101</v>
      </c>
      <c r="CC12074" s="273" t="s">
        <v>102</v>
      </c>
      <c r="CD12074" s="282">
        <v>4</v>
      </c>
      <c r="CE12074" s="274">
        <v>44927</v>
      </c>
      <c r="CF12074" s="273">
        <v>36378</v>
      </c>
      <c r="CG12074" s="273" t="s">
        <v>103</v>
      </c>
      <c r="CH12074" s="273">
        <v>1184.46768</v>
      </c>
      <c r="CI12074" s="273" t="s">
        <v>104</v>
      </c>
      <c r="CM12074" s="273" t="s">
        <v>73</v>
      </c>
      <c r="CN12074" s="273">
        <v>3</v>
      </c>
    </row>
    <row r="12075" spans="74:92">
      <c r="BV12075" s="273" t="s">
        <v>83</v>
      </c>
      <c r="BW12075" s="273" t="s">
        <v>63</v>
      </c>
      <c r="BX12075" s="273" t="s">
        <v>84</v>
      </c>
      <c r="BY12075" s="273" t="s">
        <v>106</v>
      </c>
      <c r="BZ12075" s="273" t="s">
        <v>110</v>
      </c>
      <c r="CA12075" s="273" t="s">
        <v>111</v>
      </c>
      <c r="CB12075" s="273" t="s">
        <v>112</v>
      </c>
      <c r="CC12075" s="273" t="s">
        <v>113</v>
      </c>
      <c r="CD12075" s="282">
        <v>4</v>
      </c>
      <c r="CE12075" s="274">
        <v>44927</v>
      </c>
      <c r="CI12075" s="273" t="s">
        <v>80</v>
      </c>
      <c r="CM12075" s="273" t="s">
        <v>73</v>
      </c>
      <c r="CN12075" s="273">
        <v>3</v>
      </c>
    </row>
    <row r="12076" spans="74:92">
      <c r="BV12076" s="273" t="s">
        <v>83</v>
      </c>
      <c r="BW12076" s="273" t="s">
        <v>63</v>
      </c>
      <c r="BX12076" s="273" t="s">
        <v>84</v>
      </c>
      <c r="BY12076" s="273" t="s">
        <v>106</v>
      </c>
      <c r="BZ12076" s="273" t="s">
        <v>110</v>
      </c>
      <c r="CA12076" s="273" t="s">
        <v>111</v>
      </c>
      <c r="CB12076" s="273" t="s">
        <v>117</v>
      </c>
      <c r="CC12076" s="273" t="s">
        <v>118</v>
      </c>
      <c r="CD12076" s="282">
        <v>5</v>
      </c>
      <c r="CE12076" s="274">
        <v>44927</v>
      </c>
      <c r="CI12076" s="273" t="s">
        <v>104</v>
      </c>
      <c r="CM12076" s="273" t="s">
        <v>73</v>
      </c>
      <c r="CN12076" s="273">
        <v>3</v>
      </c>
    </row>
    <row r="12077" spans="74:92">
      <c r="BV12077" s="273" t="s">
        <v>83</v>
      </c>
      <c r="BW12077" s="273" t="s">
        <v>63</v>
      </c>
      <c r="BX12077" s="273" t="s">
        <v>84</v>
      </c>
      <c r="BY12077" s="273" t="s">
        <v>106</v>
      </c>
      <c r="BZ12077" s="273" t="s">
        <v>126</v>
      </c>
      <c r="CA12077" s="273" t="s">
        <v>127</v>
      </c>
      <c r="CB12077" s="273" t="s">
        <v>128</v>
      </c>
      <c r="CC12077" s="273" t="s">
        <v>129</v>
      </c>
      <c r="CD12077" s="282">
        <v>6</v>
      </c>
      <c r="CE12077" s="274">
        <v>44927</v>
      </c>
      <c r="CI12077" s="273" t="s">
        <v>80</v>
      </c>
      <c r="CM12077" s="273" t="s">
        <v>73</v>
      </c>
      <c r="CN12077" s="273">
        <v>3</v>
      </c>
    </row>
    <row r="12078" spans="74:92">
      <c r="BV12078" s="273" t="s">
        <v>83</v>
      </c>
      <c r="BW12078" s="273" t="s">
        <v>63</v>
      </c>
      <c r="BX12078" s="273" t="s">
        <v>84</v>
      </c>
      <c r="BY12078" s="273" t="s">
        <v>106</v>
      </c>
      <c r="BZ12078" s="273" t="s">
        <v>126</v>
      </c>
      <c r="CA12078" s="273" t="s">
        <v>127</v>
      </c>
      <c r="CB12078" s="273" t="s">
        <v>133</v>
      </c>
      <c r="CC12078" s="273" t="s">
        <v>134</v>
      </c>
      <c r="CD12078" s="282">
        <v>7</v>
      </c>
      <c r="CE12078" s="274">
        <v>44927</v>
      </c>
      <c r="CI12078" s="273" t="s">
        <v>104</v>
      </c>
      <c r="CM12078" s="273" t="s">
        <v>73</v>
      </c>
      <c r="CN12078" s="273">
        <v>3</v>
      </c>
    </row>
    <row r="12079" spans="74:92">
      <c r="BV12079" s="273" t="s">
        <v>83</v>
      </c>
      <c r="BW12079" s="273" t="s">
        <v>63</v>
      </c>
      <c r="BX12079" s="273" t="s">
        <v>84</v>
      </c>
      <c r="BY12079" s="273" t="s">
        <v>106</v>
      </c>
      <c r="BZ12079" s="273" t="s">
        <v>138</v>
      </c>
      <c r="CA12079" s="273" t="s">
        <v>139</v>
      </c>
      <c r="CB12079" s="273" t="s">
        <v>140</v>
      </c>
      <c r="CC12079" s="273" t="s">
        <v>141</v>
      </c>
      <c r="CD12079" s="282">
        <v>9</v>
      </c>
      <c r="CE12079" s="274">
        <v>44927</v>
      </c>
      <c r="CF12079" s="273">
        <v>0</v>
      </c>
      <c r="CG12079" s="273" t="s">
        <v>90</v>
      </c>
      <c r="CH12079" s="273">
        <v>0</v>
      </c>
      <c r="CI12079" s="273" t="s">
        <v>80</v>
      </c>
      <c r="CM12079" s="273" t="s">
        <v>73</v>
      </c>
      <c r="CN12079" s="273">
        <v>3</v>
      </c>
    </row>
    <row r="12080" spans="74:92">
      <c r="BV12080" s="273" t="s">
        <v>83</v>
      </c>
      <c r="BW12080" s="273" t="s">
        <v>63</v>
      </c>
      <c r="BX12080" s="273" t="s">
        <v>84</v>
      </c>
      <c r="BY12080" s="273" t="s">
        <v>106</v>
      </c>
      <c r="BZ12080" s="273" t="s">
        <v>151</v>
      </c>
      <c r="CA12080" s="273" t="s">
        <v>152</v>
      </c>
      <c r="CB12080" s="273" t="s">
        <v>153</v>
      </c>
      <c r="CC12080" s="273" t="s">
        <v>154</v>
      </c>
      <c r="CD12080" s="282">
        <v>10</v>
      </c>
      <c r="CE12080" s="274">
        <v>44927</v>
      </c>
      <c r="CF12080" s="273">
        <v>2348</v>
      </c>
      <c r="CG12080" s="273" t="s">
        <v>90</v>
      </c>
      <c r="CH12080" s="273">
        <v>2348</v>
      </c>
      <c r="CI12080" s="273" t="s">
        <v>80</v>
      </c>
      <c r="CL12080" s="273" t="s">
        <v>411</v>
      </c>
      <c r="CM12080" s="273" t="s">
        <v>73</v>
      </c>
      <c r="CN12080" s="273">
        <v>3</v>
      </c>
    </row>
    <row r="12081" spans="74:92">
      <c r="BV12081" s="273" t="s">
        <v>83</v>
      </c>
      <c r="BW12081" s="273" t="s">
        <v>63</v>
      </c>
      <c r="BX12081" s="273" t="s">
        <v>84</v>
      </c>
      <c r="BY12081" s="273" t="s">
        <v>106</v>
      </c>
      <c r="BZ12081" s="273" t="s">
        <v>151</v>
      </c>
      <c r="CA12081" s="273" t="s">
        <v>152</v>
      </c>
      <c r="CB12081" s="273" t="s">
        <v>161</v>
      </c>
      <c r="CC12081" s="273" t="s">
        <v>162</v>
      </c>
      <c r="CD12081" s="282">
        <v>11</v>
      </c>
      <c r="CE12081" s="274">
        <v>44927</v>
      </c>
      <c r="CF12081" s="273">
        <v>1878</v>
      </c>
      <c r="CG12081" s="273" t="s">
        <v>90</v>
      </c>
      <c r="CH12081" s="273">
        <v>1878</v>
      </c>
      <c r="CI12081" s="273" t="s">
        <v>80</v>
      </c>
      <c r="CL12081" s="273" t="s">
        <v>417</v>
      </c>
      <c r="CM12081" s="273" t="s">
        <v>73</v>
      </c>
      <c r="CN12081" s="273">
        <v>3</v>
      </c>
    </row>
    <row r="12082" spans="74:92">
      <c r="BV12082" s="273" t="s">
        <v>83</v>
      </c>
      <c r="BW12082" s="273" t="s">
        <v>63</v>
      </c>
      <c r="BX12082" s="273" t="s">
        <v>84</v>
      </c>
      <c r="BY12082" s="273" t="s">
        <v>106</v>
      </c>
      <c r="BZ12082" s="273" t="s">
        <v>167</v>
      </c>
      <c r="CA12082" s="273" t="s">
        <v>168</v>
      </c>
      <c r="CB12082" s="273" t="s">
        <v>169</v>
      </c>
      <c r="CC12082" s="273" t="s">
        <v>170</v>
      </c>
      <c r="CD12082" s="282">
        <v>12</v>
      </c>
      <c r="CE12082" s="274">
        <v>44927</v>
      </c>
      <c r="CF12082" s="273">
        <v>0</v>
      </c>
      <c r="CG12082" s="273" t="s">
        <v>90</v>
      </c>
      <c r="CH12082" s="273">
        <v>0</v>
      </c>
      <c r="CI12082" s="273" t="s">
        <v>80</v>
      </c>
      <c r="CM12082" s="273" t="s">
        <v>73</v>
      </c>
      <c r="CN12082" s="273">
        <v>3</v>
      </c>
    </row>
    <row r="12083" spans="74:92">
      <c r="BV12083" s="273" t="s">
        <v>83</v>
      </c>
      <c r="BW12083" s="273" t="s">
        <v>63</v>
      </c>
      <c r="BX12083" s="273" t="s">
        <v>84</v>
      </c>
      <c r="BY12083" s="273" t="s">
        <v>106</v>
      </c>
      <c r="BZ12083" s="273" t="s">
        <v>167</v>
      </c>
      <c r="CA12083" s="273" t="s">
        <v>168</v>
      </c>
      <c r="CB12083" s="273" t="s">
        <v>353</v>
      </c>
      <c r="CC12083" s="273" t="s">
        <v>354</v>
      </c>
      <c r="CD12083" s="282">
        <v>13</v>
      </c>
      <c r="CE12083" s="274">
        <v>44927</v>
      </c>
      <c r="CF12083" s="273">
        <v>0</v>
      </c>
      <c r="CG12083" s="273" t="s">
        <v>90</v>
      </c>
      <c r="CH12083" s="273">
        <v>0</v>
      </c>
      <c r="CI12083" s="273" t="s">
        <v>80</v>
      </c>
      <c r="CM12083" s="273" t="s">
        <v>73</v>
      </c>
      <c r="CN12083" s="273">
        <v>3</v>
      </c>
    </row>
    <row r="12084" spans="74:92">
      <c r="BV12084" s="273" t="s">
        <v>83</v>
      </c>
      <c r="BW12084" s="273" t="s">
        <v>63</v>
      </c>
      <c r="BX12084" s="273" t="s">
        <v>84</v>
      </c>
      <c r="BY12084" s="273" t="s">
        <v>106</v>
      </c>
      <c r="BZ12084" s="273" t="s">
        <v>126</v>
      </c>
      <c r="CA12084" s="273" t="s">
        <v>127</v>
      </c>
      <c r="CB12084" s="273" t="s">
        <v>133</v>
      </c>
      <c r="CC12084" s="273" t="s">
        <v>134</v>
      </c>
      <c r="CD12084" s="282">
        <v>7</v>
      </c>
      <c r="CE12084" s="274">
        <v>45047</v>
      </c>
      <c r="CI12084" s="273" t="s">
        <v>104</v>
      </c>
      <c r="CM12084" s="273" t="s">
        <v>73</v>
      </c>
      <c r="CN12084" s="273">
        <v>3</v>
      </c>
    </row>
    <row r="12085" spans="74:92">
      <c r="BV12085" s="273" t="s">
        <v>83</v>
      </c>
      <c r="BW12085" s="273" t="s">
        <v>63</v>
      </c>
      <c r="BX12085" s="273" t="s">
        <v>84</v>
      </c>
      <c r="BY12085" s="273" t="s">
        <v>106</v>
      </c>
      <c r="BZ12085" s="273" t="s">
        <v>138</v>
      </c>
      <c r="CA12085" s="273" t="s">
        <v>139</v>
      </c>
      <c r="CB12085" s="273" t="s">
        <v>140</v>
      </c>
      <c r="CC12085" s="273" t="s">
        <v>141</v>
      </c>
      <c r="CD12085" s="282">
        <v>9</v>
      </c>
      <c r="CE12085" s="274">
        <v>45047</v>
      </c>
      <c r="CF12085" s="273">
        <v>0</v>
      </c>
      <c r="CG12085" s="273" t="s">
        <v>90</v>
      </c>
      <c r="CH12085" s="273">
        <v>0</v>
      </c>
      <c r="CI12085" s="273" t="s">
        <v>80</v>
      </c>
      <c r="CM12085" s="273" t="s">
        <v>73</v>
      </c>
      <c r="CN12085" s="273">
        <v>3</v>
      </c>
    </row>
    <row r="12086" spans="74:92">
      <c r="BV12086" s="273" t="s">
        <v>83</v>
      </c>
      <c r="BW12086" s="273" t="s">
        <v>63</v>
      </c>
      <c r="BX12086" s="273" t="s">
        <v>84</v>
      </c>
      <c r="BY12086" s="273" t="s">
        <v>106</v>
      </c>
      <c r="BZ12086" s="273" t="s">
        <v>151</v>
      </c>
      <c r="CA12086" s="273" t="s">
        <v>152</v>
      </c>
      <c r="CB12086" s="273" t="s">
        <v>153</v>
      </c>
      <c r="CC12086" s="273" t="s">
        <v>154</v>
      </c>
      <c r="CD12086" s="282">
        <v>10</v>
      </c>
      <c r="CE12086" s="274">
        <v>45047</v>
      </c>
      <c r="CF12086" s="273">
        <v>2485</v>
      </c>
      <c r="CG12086" s="273" t="s">
        <v>90</v>
      </c>
      <c r="CH12086" s="273">
        <v>2485</v>
      </c>
      <c r="CI12086" s="273" t="s">
        <v>80</v>
      </c>
      <c r="CL12086" s="273" t="s">
        <v>155</v>
      </c>
      <c r="CM12086" s="273" t="s">
        <v>73</v>
      </c>
      <c r="CN12086" s="273">
        <v>3</v>
      </c>
    </row>
    <row r="12087" spans="74:92">
      <c r="BV12087" s="273" t="s">
        <v>83</v>
      </c>
      <c r="BW12087" s="273" t="s">
        <v>63</v>
      </c>
      <c r="BX12087" s="273" t="s">
        <v>84</v>
      </c>
      <c r="BY12087" s="273" t="s">
        <v>106</v>
      </c>
      <c r="BZ12087" s="273" t="s">
        <v>151</v>
      </c>
      <c r="CA12087" s="273" t="s">
        <v>152</v>
      </c>
      <c r="CB12087" s="273" t="s">
        <v>161</v>
      </c>
      <c r="CC12087" s="273" t="s">
        <v>162</v>
      </c>
      <c r="CD12087" s="282">
        <v>11</v>
      </c>
      <c r="CE12087" s="274">
        <v>45047</v>
      </c>
      <c r="CF12087" s="273">
        <v>1988</v>
      </c>
      <c r="CG12087" s="273" t="s">
        <v>90</v>
      </c>
      <c r="CH12087" s="273">
        <v>1988</v>
      </c>
      <c r="CI12087" s="273" t="s">
        <v>80</v>
      </c>
      <c r="CL12087" s="273" t="s">
        <v>2401</v>
      </c>
      <c r="CM12087" s="273" t="s">
        <v>73</v>
      </c>
      <c r="CN12087" s="273">
        <v>3</v>
      </c>
    </row>
    <row r="12088" spans="74:92">
      <c r="BV12088" s="273" t="s">
        <v>83</v>
      </c>
      <c r="BW12088" s="273" t="s">
        <v>63</v>
      </c>
      <c r="BX12088" s="273" t="s">
        <v>84</v>
      </c>
      <c r="BY12088" s="273" t="s">
        <v>106</v>
      </c>
      <c r="BZ12088" s="273" t="s">
        <v>167</v>
      </c>
      <c r="CA12088" s="273" t="s">
        <v>168</v>
      </c>
      <c r="CB12088" s="273" t="s">
        <v>169</v>
      </c>
      <c r="CC12088" s="273" t="s">
        <v>170</v>
      </c>
      <c r="CD12088" s="282">
        <v>12</v>
      </c>
      <c r="CE12088" s="274">
        <v>45047</v>
      </c>
      <c r="CF12088" s="273">
        <v>0</v>
      </c>
      <c r="CG12088" s="273" t="s">
        <v>90</v>
      </c>
      <c r="CH12088" s="273">
        <v>0</v>
      </c>
      <c r="CI12088" s="273" t="s">
        <v>80</v>
      </c>
      <c r="CM12088" s="273" t="s">
        <v>73</v>
      </c>
      <c r="CN12088" s="273">
        <v>3</v>
      </c>
    </row>
    <row r="12089" spans="74:92">
      <c r="BV12089" s="273" t="s">
        <v>83</v>
      </c>
      <c r="BW12089" s="273" t="s">
        <v>63</v>
      </c>
      <c r="BX12089" s="273" t="s">
        <v>84</v>
      </c>
      <c r="BY12089" s="273" t="s">
        <v>106</v>
      </c>
      <c r="BZ12089" s="273" t="s">
        <v>167</v>
      </c>
      <c r="CA12089" s="273" t="s">
        <v>168</v>
      </c>
      <c r="CB12089" s="273" t="s">
        <v>353</v>
      </c>
      <c r="CC12089" s="273" t="s">
        <v>354</v>
      </c>
      <c r="CD12089" s="282">
        <v>13</v>
      </c>
      <c r="CE12089" s="274">
        <v>45047</v>
      </c>
      <c r="CF12089" s="273">
        <v>0</v>
      </c>
      <c r="CG12089" s="273" t="s">
        <v>90</v>
      </c>
      <c r="CH12089" s="273">
        <v>0</v>
      </c>
      <c r="CI12089" s="273" t="s">
        <v>80</v>
      </c>
      <c r="CM12089" s="273" t="s">
        <v>73</v>
      </c>
      <c r="CN12089" s="273">
        <v>3</v>
      </c>
    </row>
    <row r="12090" spans="74:92">
      <c r="BV12090" s="273" t="s">
        <v>83</v>
      </c>
      <c r="BW12090" s="273" t="s">
        <v>63</v>
      </c>
      <c r="BX12090" s="273" t="s">
        <v>84</v>
      </c>
      <c r="BY12090" s="273" t="s">
        <v>106</v>
      </c>
      <c r="BZ12090" s="273" t="s">
        <v>167</v>
      </c>
      <c r="CA12090" s="273" t="s">
        <v>168</v>
      </c>
      <c r="CB12090" s="273" t="s">
        <v>313</v>
      </c>
      <c r="CC12090" s="273" t="s">
        <v>314</v>
      </c>
      <c r="CD12090" s="282">
        <v>14</v>
      </c>
      <c r="CE12090" s="274">
        <v>45047</v>
      </c>
      <c r="CF12090" s="273">
        <v>0</v>
      </c>
      <c r="CG12090" s="273" t="s">
        <v>90</v>
      </c>
      <c r="CH12090" s="273">
        <v>0</v>
      </c>
      <c r="CI12090" s="273" t="s">
        <v>80</v>
      </c>
      <c r="CM12090" s="273" t="s">
        <v>73</v>
      </c>
      <c r="CN12090" s="273">
        <v>3</v>
      </c>
    </row>
    <row r="12091" spans="74:92">
      <c r="BV12091" s="273" t="s">
        <v>83</v>
      </c>
      <c r="BW12091" s="273" t="s">
        <v>63</v>
      </c>
      <c r="BX12091" s="273" t="s">
        <v>84</v>
      </c>
      <c r="BY12091" s="273" t="s">
        <v>106</v>
      </c>
      <c r="BZ12091" s="273" t="s">
        <v>167</v>
      </c>
      <c r="CA12091" s="273" t="s">
        <v>168</v>
      </c>
      <c r="CB12091" s="273" t="s">
        <v>319</v>
      </c>
      <c r="CC12091" s="273" t="s">
        <v>320</v>
      </c>
      <c r="CD12091" s="282">
        <v>15</v>
      </c>
      <c r="CE12091" s="274">
        <v>45047</v>
      </c>
      <c r="CF12091" s="273">
        <v>0</v>
      </c>
      <c r="CG12091" s="273" t="s">
        <v>90</v>
      </c>
      <c r="CH12091" s="273">
        <v>0</v>
      </c>
      <c r="CI12091" s="273" t="s">
        <v>80</v>
      </c>
      <c r="CM12091" s="273" t="s">
        <v>73</v>
      </c>
      <c r="CN12091" s="273">
        <v>3</v>
      </c>
    </row>
    <row r="12092" spans="74:92">
      <c r="BV12092" s="273" t="s">
        <v>83</v>
      </c>
      <c r="BW12092" s="273" t="s">
        <v>63</v>
      </c>
      <c r="BX12092" s="273" t="s">
        <v>84</v>
      </c>
      <c r="BY12092" s="273" t="s">
        <v>106</v>
      </c>
      <c r="BZ12092" s="273" t="s">
        <v>138</v>
      </c>
      <c r="CA12092" s="273" t="s">
        <v>139</v>
      </c>
      <c r="CB12092" s="273" t="s">
        <v>190</v>
      </c>
      <c r="CC12092" s="273" t="s">
        <v>191</v>
      </c>
      <c r="CD12092" s="282">
        <v>8</v>
      </c>
      <c r="CE12092" s="274">
        <v>45047</v>
      </c>
      <c r="CF12092" s="273">
        <v>0</v>
      </c>
      <c r="CG12092" s="273" t="s">
        <v>90</v>
      </c>
      <c r="CH12092" s="273">
        <v>0</v>
      </c>
      <c r="CI12092" s="273" t="s">
        <v>80</v>
      </c>
      <c r="CM12092" s="273" t="s">
        <v>73</v>
      </c>
      <c r="CN12092" s="273">
        <v>3</v>
      </c>
    </row>
    <row r="12093" spans="74:92">
      <c r="BV12093" s="273" t="s">
        <v>83</v>
      </c>
      <c r="BW12093" s="273" t="s">
        <v>63</v>
      </c>
      <c r="BX12093" s="273" t="s">
        <v>84</v>
      </c>
      <c r="BY12093" s="273" t="s">
        <v>106</v>
      </c>
      <c r="BZ12093" s="273" t="s">
        <v>86</v>
      </c>
      <c r="CA12093" s="273" t="s">
        <v>87</v>
      </c>
      <c r="CB12093" s="273" t="s">
        <v>179</v>
      </c>
      <c r="CC12093" s="273" t="s">
        <v>180</v>
      </c>
      <c r="CD12093" s="282">
        <v>1</v>
      </c>
      <c r="CE12093" s="274">
        <v>45047</v>
      </c>
      <c r="CG12093" s="273" t="s">
        <v>181</v>
      </c>
      <c r="CI12093" s="273" t="s">
        <v>181</v>
      </c>
      <c r="CJ12093" s="273" t="s">
        <v>182</v>
      </c>
      <c r="CM12093" s="273" t="s">
        <v>73</v>
      </c>
      <c r="CN12093" s="273">
        <v>3</v>
      </c>
    </row>
    <row r="12094" spans="74:92">
      <c r="BV12094" s="273" t="s">
        <v>83</v>
      </c>
      <c r="BW12094" s="273" t="s">
        <v>63</v>
      </c>
      <c r="BX12094" s="273" t="s">
        <v>84</v>
      </c>
      <c r="BY12094" s="273" t="s">
        <v>106</v>
      </c>
      <c r="BZ12094" s="273" t="s">
        <v>167</v>
      </c>
      <c r="CA12094" s="273" t="s">
        <v>168</v>
      </c>
      <c r="CB12094" s="273" t="s">
        <v>353</v>
      </c>
      <c r="CC12094" s="273" t="s">
        <v>354</v>
      </c>
      <c r="CD12094" s="282">
        <v>13</v>
      </c>
      <c r="CE12094" s="274">
        <v>45170</v>
      </c>
      <c r="CF12094" s="273">
        <v>0</v>
      </c>
      <c r="CG12094" s="273" t="s">
        <v>90</v>
      </c>
      <c r="CH12094" s="273">
        <v>0</v>
      </c>
      <c r="CI12094" s="273" t="s">
        <v>80</v>
      </c>
      <c r="CM12094" s="273" t="s">
        <v>73</v>
      </c>
      <c r="CN12094" s="273">
        <v>3</v>
      </c>
    </row>
    <row r="12095" spans="74:92">
      <c r="BV12095" s="273" t="s">
        <v>83</v>
      </c>
      <c r="BW12095" s="273" t="s">
        <v>63</v>
      </c>
      <c r="BX12095" s="273" t="s">
        <v>84</v>
      </c>
      <c r="BY12095" s="273" t="s">
        <v>106</v>
      </c>
      <c r="BZ12095" s="273" t="s">
        <v>167</v>
      </c>
      <c r="CA12095" s="273" t="s">
        <v>168</v>
      </c>
      <c r="CB12095" s="273" t="s">
        <v>169</v>
      </c>
      <c r="CC12095" s="273" t="s">
        <v>170</v>
      </c>
      <c r="CD12095" s="282">
        <v>12</v>
      </c>
      <c r="CE12095" s="274">
        <v>45170</v>
      </c>
      <c r="CF12095" s="273">
        <v>0</v>
      </c>
      <c r="CG12095" s="273" t="s">
        <v>90</v>
      </c>
      <c r="CH12095" s="273">
        <v>0</v>
      </c>
      <c r="CI12095" s="273" t="s">
        <v>80</v>
      </c>
      <c r="CM12095" s="273" t="s">
        <v>73</v>
      </c>
      <c r="CN12095" s="273">
        <v>3</v>
      </c>
    </row>
    <row r="12096" spans="74:92">
      <c r="BV12096" s="273" t="s">
        <v>83</v>
      </c>
      <c r="BW12096" s="273" t="s">
        <v>63</v>
      </c>
      <c r="BX12096" s="273" t="s">
        <v>84</v>
      </c>
      <c r="BY12096" s="273" t="s">
        <v>106</v>
      </c>
      <c r="BZ12096" s="273" t="s">
        <v>167</v>
      </c>
      <c r="CA12096" s="273" t="s">
        <v>168</v>
      </c>
      <c r="CB12096" s="273" t="s">
        <v>313</v>
      </c>
      <c r="CC12096" s="273" t="s">
        <v>314</v>
      </c>
      <c r="CD12096" s="282">
        <v>14</v>
      </c>
      <c r="CE12096" s="274">
        <v>45170</v>
      </c>
      <c r="CF12096" s="273">
        <v>0</v>
      </c>
      <c r="CG12096" s="273" t="s">
        <v>90</v>
      </c>
      <c r="CH12096" s="273">
        <v>0</v>
      </c>
      <c r="CI12096" s="273" t="s">
        <v>80</v>
      </c>
      <c r="CM12096" s="273" t="s">
        <v>73</v>
      </c>
      <c r="CN12096" s="273">
        <v>3</v>
      </c>
    </row>
    <row r="12097" spans="74:92">
      <c r="BV12097" s="273" t="s">
        <v>83</v>
      </c>
      <c r="BW12097" s="273" t="s">
        <v>63</v>
      </c>
      <c r="BX12097" s="273" t="s">
        <v>84</v>
      </c>
      <c r="BY12097" s="273" t="s">
        <v>106</v>
      </c>
      <c r="BZ12097" s="273" t="s">
        <v>167</v>
      </c>
      <c r="CA12097" s="273" t="s">
        <v>168</v>
      </c>
      <c r="CB12097" s="273" t="s">
        <v>319</v>
      </c>
      <c r="CC12097" s="273" t="s">
        <v>320</v>
      </c>
      <c r="CD12097" s="282">
        <v>15</v>
      </c>
      <c r="CE12097" s="274">
        <v>45170</v>
      </c>
      <c r="CF12097" s="273">
        <v>0</v>
      </c>
      <c r="CG12097" s="273" t="s">
        <v>90</v>
      </c>
      <c r="CH12097" s="273">
        <v>0</v>
      </c>
      <c r="CI12097" s="273" t="s">
        <v>80</v>
      </c>
      <c r="CM12097" s="273" t="s">
        <v>73</v>
      </c>
      <c r="CN12097" s="273">
        <v>3</v>
      </c>
    </row>
    <row r="12098" spans="74:92">
      <c r="BV12098" s="273" t="s">
        <v>83</v>
      </c>
      <c r="BW12098" s="273" t="s">
        <v>63</v>
      </c>
      <c r="BX12098" s="273" t="s">
        <v>84</v>
      </c>
      <c r="BY12098" s="273" t="s">
        <v>106</v>
      </c>
      <c r="BZ12098" s="273" t="s">
        <v>138</v>
      </c>
      <c r="CA12098" s="273" t="s">
        <v>139</v>
      </c>
      <c r="CB12098" s="273" t="s">
        <v>190</v>
      </c>
      <c r="CC12098" s="273" t="s">
        <v>191</v>
      </c>
      <c r="CD12098" s="282">
        <v>8</v>
      </c>
      <c r="CE12098" s="274">
        <v>45170</v>
      </c>
      <c r="CF12098" s="273">
        <v>0</v>
      </c>
      <c r="CG12098" s="273" t="s">
        <v>90</v>
      </c>
      <c r="CH12098" s="273">
        <v>0</v>
      </c>
      <c r="CI12098" s="273" t="s">
        <v>80</v>
      </c>
      <c r="CM12098" s="273" t="s">
        <v>73</v>
      </c>
      <c r="CN12098" s="273">
        <v>3</v>
      </c>
    </row>
    <row r="12099" spans="74:92">
      <c r="BV12099" s="273" t="s">
        <v>83</v>
      </c>
      <c r="BW12099" s="273" t="s">
        <v>63</v>
      </c>
      <c r="BX12099" s="273" t="s">
        <v>84</v>
      </c>
      <c r="BY12099" s="273" t="s">
        <v>106</v>
      </c>
      <c r="BZ12099" s="273" t="s">
        <v>86</v>
      </c>
      <c r="CA12099" s="273" t="s">
        <v>87</v>
      </c>
      <c r="CB12099" s="273" t="s">
        <v>179</v>
      </c>
      <c r="CC12099" s="273" t="s">
        <v>180</v>
      </c>
      <c r="CD12099" s="282">
        <v>1</v>
      </c>
      <c r="CE12099" s="274">
        <v>45170</v>
      </c>
      <c r="CG12099" s="273" t="s">
        <v>181</v>
      </c>
      <c r="CI12099" s="273" t="s">
        <v>181</v>
      </c>
      <c r="CJ12099" s="273" t="s">
        <v>2054</v>
      </c>
      <c r="CM12099" s="273" t="s">
        <v>73</v>
      </c>
      <c r="CN12099" s="273">
        <v>3</v>
      </c>
    </row>
    <row r="12100" spans="74:92">
      <c r="BV12100" s="273" t="s">
        <v>83</v>
      </c>
      <c r="BW12100" s="273" t="s">
        <v>63</v>
      </c>
      <c r="BX12100" s="273" t="s">
        <v>84</v>
      </c>
      <c r="BY12100" s="273" t="s">
        <v>106</v>
      </c>
      <c r="BZ12100" s="273" t="s">
        <v>86</v>
      </c>
      <c r="CA12100" s="273" t="s">
        <v>87</v>
      </c>
      <c r="CB12100" s="273" t="s">
        <v>217</v>
      </c>
      <c r="CC12100" s="273" t="s">
        <v>218</v>
      </c>
      <c r="CD12100" s="282">
        <v>2</v>
      </c>
      <c r="CE12100" s="274">
        <v>45170</v>
      </c>
      <c r="CG12100" s="273" t="s">
        <v>181</v>
      </c>
      <c r="CI12100" s="273" t="s">
        <v>181</v>
      </c>
      <c r="CJ12100" s="273" t="s">
        <v>336</v>
      </c>
      <c r="CM12100" s="273" t="s">
        <v>73</v>
      </c>
      <c r="CN12100" s="273">
        <v>3</v>
      </c>
    </row>
    <row r="12101" spans="74:92">
      <c r="BV12101" s="273" t="s">
        <v>83</v>
      </c>
      <c r="BW12101" s="273" t="s">
        <v>63</v>
      </c>
      <c r="BX12101" s="273" t="s">
        <v>84</v>
      </c>
      <c r="BY12101" s="273" t="s">
        <v>106</v>
      </c>
      <c r="BZ12101" s="273" t="s">
        <v>204</v>
      </c>
      <c r="CA12101" s="273" t="s">
        <v>205</v>
      </c>
      <c r="CB12101" s="273" t="s">
        <v>206</v>
      </c>
      <c r="CC12101" s="273" t="s">
        <v>207</v>
      </c>
      <c r="CD12101" s="282">
        <v>0</v>
      </c>
      <c r="CE12101" s="274">
        <v>45170</v>
      </c>
      <c r="CG12101" s="273" t="s">
        <v>181</v>
      </c>
      <c r="CI12101" s="273" t="s">
        <v>208</v>
      </c>
      <c r="CJ12101" s="273" t="s">
        <v>209</v>
      </c>
      <c r="CM12101" s="273" t="s">
        <v>73</v>
      </c>
      <c r="CN12101" s="273">
        <v>3</v>
      </c>
    </row>
    <row r="12102" spans="74:92">
      <c r="BV12102" s="273" t="s">
        <v>83</v>
      </c>
      <c r="BW12102" s="273" t="s">
        <v>63</v>
      </c>
      <c r="BX12102" s="273" t="s">
        <v>84</v>
      </c>
      <c r="BY12102" s="273" t="s">
        <v>106</v>
      </c>
      <c r="BZ12102" s="273" t="s">
        <v>86</v>
      </c>
      <c r="CA12102" s="273" t="s">
        <v>87</v>
      </c>
      <c r="CB12102" s="273" t="s">
        <v>225</v>
      </c>
      <c r="CC12102" s="273" t="s">
        <v>226</v>
      </c>
      <c r="CD12102" s="282">
        <v>5</v>
      </c>
      <c r="CE12102" s="274">
        <v>45170</v>
      </c>
      <c r="CF12102" s="273">
        <v>0</v>
      </c>
      <c r="CG12102" s="273" t="s">
        <v>90</v>
      </c>
      <c r="CH12102" s="273">
        <v>0</v>
      </c>
      <c r="CI12102" s="273" t="s">
        <v>80</v>
      </c>
      <c r="CM12102" s="273" t="s">
        <v>73</v>
      </c>
      <c r="CN12102" s="273">
        <v>3</v>
      </c>
    </row>
    <row r="12103" spans="74:92">
      <c r="BV12103" s="273" t="s">
        <v>83</v>
      </c>
      <c r="BW12103" s="273" t="s">
        <v>63</v>
      </c>
      <c r="BX12103" s="273" t="s">
        <v>84</v>
      </c>
      <c r="BY12103" s="273" t="s">
        <v>106</v>
      </c>
      <c r="BZ12103" s="273" t="s">
        <v>86</v>
      </c>
      <c r="CA12103" s="273" t="s">
        <v>87</v>
      </c>
      <c r="CB12103" s="273" t="s">
        <v>233</v>
      </c>
      <c r="CC12103" s="273" t="s">
        <v>234</v>
      </c>
      <c r="CD12103" s="282">
        <v>1</v>
      </c>
      <c r="CE12103" s="274">
        <v>45170</v>
      </c>
      <c r="CG12103" s="273" t="s">
        <v>181</v>
      </c>
      <c r="CI12103" s="273" t="s">
        <v>181</v>
      </c>
      <c r="CJ12103" s="273" t="s">
        <v>271</v>
      </c>
      <c r="CM12103" s="273" t="s">
        <v>73</v>
      </c>
      <c r="CN12103" s="273">
        <v>3</v>
      </c>
    </row>
  </sheetData>
  <phoneticPr fontId="1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BD609-2D2D-4082-981F-C523BF91693D}">
  <sheetPr codeName="工作表3"/>
  <dimension ref="A1:V6725"/>
  <sheetViews>
    <sheetView topLeftCell="B43" zoomScale="70" zoomScaleNormal="70" workbookViewId="0">
      <selection activeCell="N81" sqref="N81"/>
    </sheetView>
  </sheetViews>
  <sheetFormatPr defaultRowHeight="17"/>
  <cols>
    <col min="1" max="2" width="17.26953125" style="311" customWidth="1"/>
    <col min="3" max="3" width="33.36328125" style="311" customWidth="1"/>
    <col min="4" max="4" width="21.36328125" customWidth="1"/>
    <col min="5" max="5" width="20" customWidth="1"/>
    <col min="6" max="6" width="17.7265625" customWidth="1"/>
    <col min="7" max="7" width="12.26953125" customWidth="1"/>
    <col min="8" max="8" width="9.1796875" customWidth="1"/>
    <col min="9" max="9" width="14.90625" customWidth="1"/>
    <col min="10" max="10" width="14.6328125" style="273" customWidth="1"/>
    <col min="11" max="11" width="13" customWidth="1"/>
    <col min="12" max="12" width="11.26953125" customWidth="1"/>
    <col min="13" max="14" width="10.1796875" bestFit="1" customWidth="1"/>
    <col min="15" max="15" width="12.6328125" bestFit="1" customWidth="1"/>
    <col min="16" max="20" width="9.1796875" customWidth="1"/>
    <col min="21" max="21" width="18.1796875" customWidth="1"/>
    <col min="22" max="22" width="22.453125" customWidth="1"/>
    <col min="23" max="23" width="19" customWidth="1"/>
  </cols>
  <sheetData>
    <row r="1" spans="1:22" ht="17.5" customHeight="1" thickBot="1">
      <c r="A1" s="329" t="s">
        <v>0</v>
      </c>
      <c r="B1" s="329" t="s">
        <v>2402</v>
      </c>
      <c r="C1" s="329" t="s">
        <v>2</v>
      </c>
      <c r="D1" s="343" t="s">
        <v>2403</v>
      </c>
      <c r="F1" s="329" t="s">
        <v>2404</v>
      </c>
      <c r="G1" t="s">
        <v>2405</v>
      </c>
      <c r="H1" t="s">
        <v>2406</v>
      </c>
      <c r="I1" t="s">
        <v>62</v>
      </c>
      <c r="J1" s="273" t="s">
        <v>262</v>
      </c>
      <c r="K1" t="s">
        <v>403</v>
      </c>
      <c r="L1" t="s">
        <v>2407</v>
      </c>
      <c r="M1" t="s">
        <v>2408</v>
      </c>
      <c r="N1" t="s">
        <v>455</v>
      </c>
      <c r="O1" t="s">
        <v>2409</v>
      </c>
    </row>
    <row r="2" spans="1:22" ht="17.5" customHeight="1" thickTop="1">
      <c r="A2" s="344">
        <v>2</v>
      </c>
      <c r="B2" s="344" t="s">
        <v>62</v>
      </c>
      <c r="C2" s="344" t="str">
        <f>IFERROR(VLOOKUP(A2,CSR_DB!A:C,3,FALSE),"")</f>
        <v>台灣區</v>
      </c>
      <c r="D2" s="345" t="s">
        <v>2410</v>
      </c>
      <c r="I2" t="s">
        <v>91</v>
      </c>
      <c r="J2" t="s">
        <v>2411</v>
      </c>
      <c r="K2" t="s">
        <v>412</v>
      </c>
      <c r="L2" s="317" t="s">
        <v>494</v>
      </c>
      <c r="M2" t="s">
        <v>443</v>
      </c>
      <c r="N2" t="s">
        <v>826</v>
      </c>
      <c r="O2" t="s">
        <v>761</v>
      </c>
      <c r="V2" s="317"/>
    </row>
    <row r="3" spans="1:22">
      <c r="A3" s="346">
        <v>5</v>
      </c>
      <c r="B3" s="347" t="s">
        <v>114</v>
      </c>
      <c r="C3" s="344" t="str">
        <f>VLOOKUP(A3,CSR_DB!A:C,3,FALSE)</f>
        <v>桃一</v>
      </c>
      <c r="D3" s="345" t="s">
        <v>2410</v>
      </c>
      <c r="F3" t="s">
        <v>2412</v>
      </c>
      <c r="G3" t="s">
        <v>2413</v>
      </c>
      <c r="H3" t="s">
        <v>2414</v>
      </c>
      <c r="I3" t="s">
        <v>105</v>
      </c>
      <c r="J3" s="273" t="s">
        <v>575</v>
      </c>
      <c r="K3" t="s">
        <v>418</v>
      </c>
      <c r="L3" s="317" t="s">
        <v>971</v>
      </c>
      <c r="M3" t="s">
        <v>446</v>
      </c>
      <c r="N3" t="s">
        <v>1028</v>
      </c>
      <c r="O3" t="s">
        <v>763</v>
      </c>
      <c r="V3" s="317"/>
    </row>
    <row r="4" spans="1:22">
      <c r="A4" s="346">
        <v>6</v>
      </c>
      <c r="B4" s="347" t="s">
        <v>119</v>
      </c>
      <c r="C4" s="344" t="str">
        <f>VLOOKUP(A4,CSR_DB!A:C,3,FALSE)</f>
        <v>桃二</v>
      </c>
      <c r="D4" s="345" t="s">
        <v>2410</v>
      </c>
      <c r="F4" t="s">
        <v>2415</v>
      </c>
      <c r="G4" t="s">
        <v>2416</v>
      </c>
      <c r="H4" t="s">
        <v>2417</v>
      </c>
      <c r="I4" t="s">
        <v>114</v>
      </c>
      <c r="J4" s="273" t="s">
        <v>581</v>
      </c>
      <c r="K4" t="s">
        <v>422</v>
      </c>
      <c r="M4" t="s">
        <v>746</v>
      </c>
      <c r="N4" t="s">
        <v>839</v>
      </c>
      <c r="O4" t="s">
        <v>765</v>
      </c>
      <c r="T4" s="317"/>
    </row>
    <row r="5" spans="1:22">
      <c r="A5" s="348">
        <v>7</v>
      </c>
      <c r="B5" s="348" t="s">
        <v>130</v>
      </c>
      <c r="C5" s="344" t="str">
        <f>VLOOKUP(A5,CSR_DB!A:C,3,FALSE)</f>
        <v>桃二-台達</v>
      </c>
      <c r="D5" s="345" t="s">
        <v>2410</v>
      </c>
      <c r="I5" t="s">
        <v>156</v>
      </c>
      <c r="J5" s="273" t="s">
        <v>343</v>
      </c>
      <c r="K5" t="s">
        <v>426</v>
      </c>
      <c r="M5" t="s">
        <v>749</v>
      </c>
      <c r="N5" t="s">
        <v>847</v>
      </c>
      <c r="O5" t="s">
        <v>769</v>
      </c>
      <c r="T5" s="317"/>
    </row>
    <row r="6" spans="1:22">
      <c r="A6" s="348">
        <v>8</v>
      </c>
      <c r="B6" s="348" t="s">
        <v>135</v>
      </c>
      <c r="C6" s="344" t="str">
        <f>VLOOKUP(A6,CSR_DB!A:C,3,FALSE)</f>
        <v>桃二-達創</v>
      </c>
      <c r="D6" s="345" t="s">
        <v>2410</v>
      </c>
      <c r="I6" t="s">
        <v>119</v>
      </c>
      <c r="J6" t="s">
        <v>370</v>
      </c>
      <c r="K6" t="s">
        <v>523</v>
      </c>
      <c r="M6" t="s">
        <v>753</v>
      </c>
      <c r="N6" t="s">
        <v>850</v>
      </c>
      <c r="O6" t="s">
        <v>771</v>
      </c>
      <c r="T6" s="317"/>
    </row>
    <row r="7" spans="1:22">
      <c r="A7" s="348">
        <v>9</v>
      </c>
      <c r="B7" s="348" t="s">
        <v>142</v>
      </c>
      <c r="C7" s="344" t="str">
        <f>VLOOKUP(A7,CSR_DB!A:C,3,FALSE)</f>
        <v>桃二-達爾</v>
      </c>
      <c r="D7" s="345" t="s">
        <v>2410</v>
      </c>
      <c r="I7" t="s">
        <v>164</v>
      </c>
      <c r="J7" t="s">
        <v>307</v>
      </c>
      <c r="K7" t="s">
        <v>987</v>
      </c>
      <c r="M7" t="s">
        <v>756</v>
      </c>
      <c r="N7" t="s">
        <v>852</v>
      </c>
      <c r="O7" t="s">
        <v>773</v>
      </c>
    </row>
    <row r="8" spans="1:22">
      <c r="A8" s="346">
        <v>10</v>
      </c>
      <c r="B8" s="346" t="s">
        <v>156</v>
      </c>
      <c r="C8" s="344" t="str">
        <f>VLOOKUP(A8,CSR_DB!A:C,3,FALSE)</f>
        <v>桃三廠</v>
      </c>
      <c r="D8" s="345" t="s">
        <v>2410</v>
      </c>
      <c r="F8" t="s">
        <v>2418</v>
      </c>
      <c r="G8" t="s">
        <v>2419</v>
      </c>
      <c r="H8" t="s">
        <v>2420</v>
      </c>
      <c r="I8" t="s">
        <v>183</v>
      </c>
      <c r="J8" t="s">
        <v>337</v>
      </c>
      <c r="K8" t="s">
        <v>705</v>
      </c>
      <c r="M8" t="s">
        <v>1082</v>
      </c>
      <c r="N8" t="s">
        <v>854</v>
      </c>
      <c r="O8" t="s">
        <v>774</v>
      </c>
    </row>
    <row r="9" spans="1:22">
      <c r="A9" s="346">
        <v>11</v>
      </c>
      <c r="B9" s="346" t="s">
        <v>164</v>
      </c>
      <c r="C9" s="344" t="str">
        <f>VLOOKUP(A9,CSR_DB!A:C,3,FALSE)</f>
        <v>桃五廠</v>
      </c>
      <c r="D9" s="345" t="s">
        <v>2410</v>
      </c>
      <c r="F9" t="s">
        <v>2421</v>
      </c>
      <c r="G9" t="s">
        <v>2422</v>
      </c>
      <c r="H9" t="s">
        <v>2423</v>
      </c>
      <c r="I9" t="s">
        <v>210</v>
      </c>
      <c r="J9" t="s">
        <v>383</v>
      </c>
      <c r="K9" t="s">
        <v>708</v>
      </c>
      <c r="M9" t="s">
        <v>1084</v>
      </c>
      <c r="N9" t="s">
        <v>858</v>
      </c>
      <c r="O9" t="s">
        <v>776</v>
      </c>
      <c r="V9" s="273"/>
    </row>
    <row r="10" spans="1:22">
      <c r="A10" s="346">
        <v>12</v>
      </c>
      <c r="B10" s="346" t="s">
        <v>171</v>
      </c>
      <c r="C10" s="344" t="str">
        <f>VLOOKUP(A10,CSR_DB!A:C,3,FALSE)</f>
        <v>中壢</v>
      </c>
      <c r="D10" s="345" t="s">
        <v>2410</v>
      </c>
      <c r="I10" t="s">
        <v>486</v>
      </c>
      <c r="J10" s="317" t="s">
        <v>594</v>
      </c>
      <c r="K10" t="s">
        <v>712</v>
      </c>
      <c r="N10" t="s">
        <v>870</v>
      </c>
      <c r="O10" t="s">
        <v>780</v>
      </c>
    </row>
    <row r="11" spans="1:22" ht="68" customHeight="1">
      <c r="A11" s="348">
        <v>13</v>
      </c>
      <c r="B11" s="348" t="s">
        <v>183</v>
      </c>
      <c r="C11" s="344" t="str">
        <f>VLOOKUP(A11,CSR_DB!A:C,3,FALSE)</f>
        <v>中壢一廠</v>
      </c>
      <c r="D11" s="345" t="s">
        <v>2410</v>
      </c>
      <c r="F11" t="s">
        <v>2424</v>
      </c>
      <c r="G11" t="s">
        <v>2425</v>
      </c>
      <c r="H11" s="325" t="s">
        <v>2426</v>
      </c>
      <c r="I11" t="s">
        <v>220</v>
      </c>
      <c r="J11" t="s">
        <v>601</v>
      </c>
      <c r="K11" t="s">
        <v>981</v>
      </c>
      <c r="N11" t="s">
        <v>874</v>
      </c>
      <c r="O11" t="s">
        <v>784</v>
      </c>
    </row>
    <row r="12" spans="1:22">
      <c r="A12" s="348">
        <v>14</v>
      </c>
      <c r="B12" s="348" t="s">
        <v>192</v>
      </c>
      <c r="C12" s="344" t="str">
        <f>VLOOKUP(A12,CSR_DB!A:C,3,FALSE)</f>
        <v>中壢-儲運</v>
      </c>
      <c r="D12" s="345" t="s">
        <v>2410</v>
      </c>
      <c r="I12" t="s">
        <v>500</v>
      </c>
      <c r="J12" s="317" t="s">
        <v>605</v>
      </c>
      <c r="K12" t="s">
        <v>985</v>
      </c>
      <c r="N12" t="s">
        <v>881</v>
      </c>
      <c r="O12" t="s">
        <v>789</v>
      </c>
    </row>
    <row r="13" spans="1:22" ht="68" customHeight="1">
      <c r="A13" s="348">
        <v>16</v>
      </c>
      <c r="B13" s="348" t="s">
        <v>210</v>
      </c>
      <c r="C13" s="344" t="str">
        <f>VLOOKUP(A13,CSR_DB!A:C,3,FALSE)</f>
        <v>中壢RD大樓</v>
      </c>
      <c r="D13" s="345" t="s">
        <v>2410</v>
      </c>
      <c r="F13" t="s">
        <v>2427</v>
      </c>
      <c r="G13" t="s">
        <v>2428</v>
      </c>
      <c r="H13" s="325" t="s">
        <v>2429</v>
      </c>
      <c r="I13" t="s">
        <v>236</v>
      </c>
      <c r="J13" t="s">
        <v>608</v>
      </c>
      <c r="K13" t="s">
        <v>720</v>
      </c>
      <c r="N13" t="s">
        <v>883</v>
      </c>
      <c r="O13" t="s">
        <v>793</v>
      </c>
    </row>
    <row r="14" spans="1:22" ht="68" customHeight="1">
      <c r="A14" s="348">
        <v>74</v>
      </c>
      <c r="B14" s="348" t="s">
        <v>486</v>
      </c>
      <c r="C14" s="344" t="str">
        <f>VLOOKUP(A14,CSR_DB!A:C,3,FALSE)</f>
        <v>中壢五廠</v>
      </c>
      <c r="D14" s="345" t="s">
        <v>2410</v>
      </c>
      <c r="F14" t="s">
        <v>2430</v>
      </c>
      <c r="G14" t="s">
        <v>2431</v>
      </c>
      <c r="H14" s="325" t="s">
        <v>2432</v>
      </c>
      <c r="I14" t="s">
        <v>243</v>
      </c>
      <c r="J14" t="s">
        <v>610</v>
      </c>
      <c r="K14" t="s">
        <v>728</v>
      </c>
      <c r="N14" t="s">
        <v>889</v>
      </c>
      <c r="O14" t="s">
        <v>527</v>
      </c>
    </row>
    <row r="15" spans="1:22" ht="68" customHeight="1">
      <c r="A15" s="348">
        <v>886</v>
      </c>
      <c r="B15" s="348" t="s">
        <v>2433</v>
      </c>
      <c r="C15" s="344" t="str">
        <f>VLOOKUP(A15,CSR_DB!A:C,3,FALSE)</f>
        <v>中壢六廠</v>
      </c>
      <c r="D15" s="345" t="s">
        <v>2410</v>
      </c>
      <c r="F15" t="s">
        <v>2434</v>
      </c>
      <c r="G15" t="s">
        <v>2435</v>
      </c>
      <c r="H15" s="325" t="s">
        <v>2436</v>
      </c>
      <c r="I15" t="s">
        <v>532</v>
      </c>
      <c r="J15" t="s">
        <v>612</v>
      </c>
      <c r="K15" t="s">
        <v>735</v>
      </c>
      <c r="N15" t="s">
        <v>894</v>
      </c>
      <c r="O15" t="s">
        <v>800</v>
      </c>
    </row>
    <row r="16" spans="1:22">
      <c r="A16" s="346">
        <v>17</v>
      </c>
      <c r="B16" s="346" t="s">
        <v>220</v>
      </c>
      <c r="C16" s="344" t="str">
        <f>VLOOKUP(A16,CSR_DB!A:C,3,FALSE)</f>
        <v>平鎮廠</v>
      </c>
      <c r="D16" s="345" t="s">
        <v>2410</v>
      </c>
      <c r="F16" t="s">
        <v>2437</v>
      </c>
      <c r="G16" t="s">
        <v>2438</v>
      </c>
      <c r="H16" t="s">
        <v>2439</v>
      </c>
      <c r="I16" t="s">
        <v>537</v>
      </c>
      <c r="J16" t="s">
        <v>615</v>
      </c>
      <c r="K16" t="s">
        <v>740</v>
      </c>
      <c r="N16" t="s">
        <v>896</v>
      </c>
      <c r="O16" t="s">
        <v>806</v>
      </c>
    </row>
    <row r="17" spans="1:15">
      <c r="A17" s="346">
        <v>18</v>
      </c>
      <c r="B17" s="346" t="s">
        <v>227</v>
      </c>
      <c r="C17" s="344" t="str">
        <f>VLOOKUP(A17,CSR_DB!A:C,3,FALSE)</f>
        <v>台南</v>
      </c>
      <c r="D17" s="345" t="s">
        <v>2410</v>
      </c>
      <c r="I17" t="s">
        <v>542</v>
      </c>
      <c r="J17" t="s">
        <v>618</v>
      </c>
      <c r="K17" s="317" t="s">
        <v>743</v>
      </c>
      <c r="N17" t="s">
        <v>902</v>
      </c>
      <c r="O17" t="s">
        <v>812</v>
      </c>
    </row>
    <row r="18" spans="1:15">
      <c r="A18" s="348">
        <v>19</v>
      </c>
      <c r="B18" s="348" t="s">
        <v>236</v>
      </c>
      <c r="C18" s="344" t="str">
        <f>VLOOKUP(A18,CSR_DB!A:C,3,FALSE)</f>
        <v>台南一廠</v>
      </c>
      <c r="D18" s="345" t="s">
        <v>2410</v>
      </c>
      <c r="F18" t="s">
        <v>2440</v>
      </c>
      <c r="G18" t="s">
        <v>2441</v>
      </c>
      <c r="H18" t="s">
        <v>2442</v>
      </c>
      <c r="I18" t="s">
        <v>544</v>
      </c>
      <c r="J18" s="317" t="s">
        <v>623</v>
      </c>
      <c r="K18" s="317" t="s">
        <v>1087</v>
      </c>
      <c r="N18" t="s">
        <v>462</v>
      </c>
      <c r="O18" t="s">
        <v>816</v>
      </c>
    </row>
    <row r="19" spans="1:15">
      <c r="A19" s="348">
        <v>20</v>
      </c>
      <c r="B19" s="348" t="s">
        <v>243</v>
      </c>
      <c r="C19" s="344" t="str">
        <f>VLOOKUP(A19,CSR_DB!A:C,3,FALSE)</f>
        <v>台南二廠</v>
      </c>
      <c r="D19" s="345" t="s">
        <v>2410</v>
      </c>
      <c r="F19" t="s">
        <v>2443</v>
      </c>
      <c r="G19" t="s">
        <v>2444</v>
      </c>
      <c r="H19" t="s">
        <v>2445</v>
      </c>
      <c r="I19" t="s">
        <v>549</v>
      </c>
      <c r="J19" t="s">
        <v>628</v>
      </c>
      <c r="K19" t="s">
        <v>1089</v>
      </c>
      <c r="N19" t="s">
        <v>468</v>
      </c>
      <c r="O19" t="s">
        <v>817</v>
      </c>
    </row>
    <row r="20" spans="1:15">
      <c r="A20" s="346">
        <v>21</v>
      </c>
      <c r="B20" s="346" t="s">
        <v>251</v>
      </c>
      <c r="C20" s="344" t="str">
        <f>VLOOKUP(A20,CSR_DB!A:C,3,FALSE)</f>
        <v>乾坤台灣</v>
      </c>
      <c r="D20" s="345" t="s">
        <v>2410</v>
      </c>
      <c r="I20" t="s">
        <v>551</v>
      </c>
      <c r="J20" s="273" t="s">
        <v>631</v>
      </c>
      <c r="K20" t="s">
        <v>1079</v>
      </c>
      <c r="N20" t="s">
        <v>917</v>
      </c>
      <c r="O20" t="s">
        <v>992</v>
      </c>
    </row>
    <row r="21" spans="1:15">
      <c r="A21" s="348">
        <v>22</v>
      </c>
      <c r="B21" s="348" t="s">
        <v>256</v>
      </c>
      <c r="C21" s="344" t="str">
        <f>VLOOKUP(A21,CSR_DB!A:C,3,FALSE)</f>
        <v>乾坤新竹</v>
      </c>
      <c r="D21" s="345" t="s">
        <v>2410</v>
      </c>
      <c r="F21" t="s">
        <v>2446</v>
      </c>
      <c r="G21" t="s">
        <v>2447</v>
      </c>
      <c r="H21" t="s">
        <v>2448</v>
      </c>
      <c r="I21" t="s">
        <v>554</v>
      </c>
      <c r="J21" t="s">
        <v>633</v>
      </c>
      <c r="K21" t="s">
        <v>1092</v>
      </c>
      <c r="N21" t="s">
        <v>919</v>
      </c>
      <c r="O21" t="s">
        <v>1017</v>
      </c>
    </row>
    <row r="22" spans="1:15">
      <c r="A22" s="348">
        <v>668</v>
      </c>
      <c r="B22" s="348" t="s">
        <v>512</v>
      </c>
      <c r="C22" s="344" t="str">
        <f>VLOOKUP(A22,CSR_DB!A:C,3,FALSE)</f>
        <v>力林廠</v>
      </c>
      <c r="D22" s="345" t="s">
        <v>2410</v>
      </c>
      <c r="F22" t="s">
        <v>2449</v>
      </c>
      <c r="G22" t="s">
        <v>2450</v>
      </c>
      <c r="H22" t="s">
        <v>2451</v>
      </c>
      <c r="I22" t="s">
        <v>558</v>
      </c>
      <c r="J22" t="s">
        <v>635</v>
      </c>
      <c r="K22" t="s">
        <v>1080</v>
      </c>
      <c r="N22" t="s">
        <v>921</v>
      </c>
      <c r="O22" t="s">
        <v>994</v>
      </c>
    </row>
    <row r="23" spans="1:15">
      <c r="A23" s="348">
        <v>669</v>
      </c>
      <c r="B23" s="348" t="s">
        <v>514</v>
      </c>
      <c r="C23" s="344" t="str">
        <f>VLOOKUP(A23,CSR_DB!A:C,3,FALSE)</f>
        <v>乾坤南科廠</v>
      </c>
      <c r="D23" s="345" t="s">
        <v>2410</v>
      </c>
      <c r="F23" t="s">
        <v>2452</v>
      </c>
      <c r="G23" t="s">
        <v>2453</v>
      </c>
      <c r="H23" t="s">
        <v>2454</v>
      </c>
      <c r="I23" t="s">
        <v>562</v>
      </c>
      <c r="J23" t="s">
        <v>638</v>
      </c>
      <c r="K23" t="s">
        <v>1102</v>
      </c>
      <c r="N23" t="s">
        <v>927</v>
      </c>
      <c r="O23" t="s">
        <v>1008</v>
      </c>
    </row>
    <row r="24" spans="1:15">
      <c r="A24" s="348">
        <v>671</v>
      </c>
      <c r="B24" s="348" t="s">
        <v>520</v>
      </c>
      <c r="C24" s="344" t="str">
        <f>VLOOKUP(A24,CSR_DB!A:C,3,FALSE)</f>
        <v>平鎮廠-乾坤租賃</v>
      </c>
      <c r="D24" s="345" t="s">
        <v>2410</v>
      </c>
      <c r="F24" t="s">
        <v>2437</v>
      </c>
      <c r="G24" t="s">
        <v>2450</v>
      </c>
      <c r="H24" t="s">
        <v>2451</v>
      </c>
      <c r="I24" t="s">
        <v>566</v>
      </c>
      <c r="J24" t="s">
        <v>640</v>
      </c>
      <c r="K24" t="s">
        <v>1094</v>
      </c>
      <c r="N24" t="s">
        <v>930</v>
      </c>
      <c r="O24" t="s">
        <v>997</v>
      </c>
    </row>
    <row r="25" spans="1:15">
      <c r="A25" s="348">
        <v>853</v>
      </c>
      <c r="B25" s="348" t="s">
        <v>1050</v>
      </c>
      <c r="C25" s="344" t="str">
        <f>VLOOKUP(A25,CSR_DB!A:C,3,FALSE)</f>
        <v>牛埔東路廠房-乾坤租賃</v>
      </c>
      <c r="D25" s="345" t="s">
        <v>2410</v>
      </c>
      <c r="F25">
        <v>0</v>
      </c>
      <c r="G25">
        <v>0</v>
      </c>
      <c r="H25">
        <v>0</v>
      </c>
      <c r="I25" t="s">
        <v>1039</v>
      </c>
      <c r="J25" t="s">
        <v>643</v>
      </c>
      <c r="K25" s="317" t="s">
        <v>1177</v>
      </c>
      <c r="N25" t="s">
        <v>938</v>
      </c>
      <c r="O25" t="s">
        <v>1000</v>
      </c>
    </row>
    <row r="26" spans="1:15">
      <c r="A26" s="348">
        <v>854</v>
      </c>
      <c r="B26" s="348" t="s">
        <v>1052</v>
      </c>
      <c r="C26" s="344" t="str">
        <f>VLOOKUP(A26,CSR_DB!A:C,3,FALSE)</f>
        <v>桃園五廠-乾坤租賃</v>
      </c>
      <c r="D26" s="345" t="s">
        <v>2410</v>
      </c>
      <c r="F26" t="s">
        <v>2421</v>
      </c>
      <c r="G26" t="s">
        <v>2450</v>
      </c>
      <c r="H26" t="s">
        <v>2451</v>
      </c>
      <c r="I26" t="s">
        <v>1046</v>
      </c>
      <c r="J26" t="s">
        <v>647</v>
      </c>
      <c r="N26" t="s">
        <v>944</v>
      </c>
      <c r="O26" t="s">
        <v>1117</v>
      </c>
    </row>
    <row r="27" spans="1:15">
      <c r="A27" s="346">
        <v>77</v>
      </c>
      <c r="B27" s="346" t="s">
        <v>500</v>
      </c>
      <c r="C27" s="344" t="str">
        <f>VLOOKUP(A27,CSR_DB!A:C,3,FALSE)</f>
        <v>台中一廠</v>
      </c>
      <c r="D27" s="345" t="s">
        <v>2410</v>
      </c>
      <c r="F27" t="s">
        <v>2455</v>
      </c>
      <c r="G27" t="s">
        <v>2456</v>
      </c>
      <c r="H27" t="s">
        <v>2457</v>
      </c>
      <c r="I27" t="s">
        <v>1112</v>
      </c>
      <c r="J27" t="s">
        <v>650</v>
      </c>
      <c r="N27" t="s">
        <v>951</v>
      </c>
      <c r="O27" t="s">
        <v>1122</v>
      </c>
    </row>
    <row r="28" spans="1:15">
      <c r="A28" s="346">
        <v>667</v>
      </c>
      <c r="B28" s="346" t="s">
        <v>507</v>
      </c>
      <c r="C28" s="344" t="str">
        <f>VLOOKUP(A28,CSR_DB!A:C,3,FALSE)</f>
        <v>台北</v>
      </c>
      <c r="D28" s="345" t="s">
        <v>2410</v>
      </c>
      <c r="I28" t="s">
        <v>1115</v>
      </c>
      <c r="J28" t="s">
        <v>654</v>
      </c>
      <c r="N28" t="s">
        <v>957</v>
      </c>
      <c r="O28" t="s">
        <v>1127</v>
      </c>
    </row>
    <row r="29" spans="1:15">
      <c r="A29" s="348">
        <v>3</v>
      </c>
      <c r="B29" s="348" t="s">
        <v>91</v>
      </c>
      <c r="C29" s="344" t="str">
        <f>VLOOKUP(A29,CSR_DB!A:C,3,FALSE)</f>
        <v>瑞光</v>
      </c>
      <c r="D29" s="345" t="s">
        <v>2410</v>
      </c>
      <c r="F29" t="s">
        <v>2458</v>
      </c>
      <c r="G29" t="s">
        <v>2459</v>
      </c>
      <c r="H29" t="s">
        <v>2460</v>
      </c>
      <c r="I29" t="s">
        <v>1138</v>
      </c>
      <c r="J29" t="s">
        <v>659</v>
      </c>
      <c r="N29" t="s">
        <v>960</v>
      </c>
      <c r="O29" t="s">
        <v>1130</v>
      </c>
    </row>
    <row r="30" spans="1:15">
      <c r="A30" s="348">
        <v>4</v>
      </c>
      <c r="B30" s="348" t="s">
        <v>105</v>
      </c>
      <c r="C30" s="344" t="str">
        <f>VLOOKUP(A30,CSR_DB!A:C,3,FALSE)</f>
        <v>陽光</v>
      </c>
      <c r="D30" s="345" t="s">
        <v>2410</v>
      </c>
      <c r="F30" t="s">
        <v>2461</v>
      </c>
      <c r="G30" t="s">
        <v>2462</v>
      </c>
      <c r="H30" t="s">
        <v>2463</v>
      </c>
      <c r="I30" t="s">
        <v>1142</v>
      </c>
      <c r="J30" t="s">
        <v>661</v>
      </c>
      <c r="N30" t="s">
        <v>1020</v>
      </c>
      <c r="O30" t="s">
        <v>1097</v>
      </c>
    </row>
    <row r="31" spans="1:15">
      <c r="A31" s="346">
        <v>675</v>
      </c>
      <c r="B31" s="346" t="s">
        <v>529</v>
      </c>
      <c r="C31" s="344" t="str">
        <f>VLOOKUP(A31,CSR_DB!A:C,3,FALSE)</f>
        <v>外租</v>
      </c>
      <c r="D31" s="345" t="s">
        <v>2410</v>
      </c>
      <c r="I31" t="s">
        <v>1145</v>
      </c>
      <c r="J31" t="s">
        <v>664</v>
      </c>
      <c r="N31" t="s">
        <v>1036</v>
      </c>
    </row>
    <row r="32" spans="1:15">
      <c r="A32" s="348">
        <v>677</v>
      </c>
      <c r="B32" s="348" t="s">
        <v>532</v>
      </c>
      <c r="C32" s="344" t="str">
        <f>VLOOKUP(A32,CSR_DB!A:C,3,FALSE)</f>
        <v>新竹縣-台元科學園區</v>
      </c>
      <c r="D32" s="345" t="s">
        <v>2410</v>
      </c>
      <c r="F32" t="s">
        <v>2464</v>
      </c>
      <c r="G32" t="s">
        <v>2465</v>
      </c>
      <c r="H32" t="s">
        <v>2466</v>
      </c>
      <c r="I32" t="s">
        <v>256</v>
      </c>
      <c r="J32" t="s">
        <v>666</v>
      </c>
      <c r="N32" t="s">
        <v>1059</v>
      </c>
    </row>
    <row r="33" spans="1:14">
      <c r="A33" s="348">
        <v>678</v>
      </c>
      <c r="B33" s="348" t="s">
        <v>537</v>
      </c>
      <c r="C33" s="344" t="str">
        <f>VLOOKUP(A33,CSR_DB!A:C,3,FALSE)</f>
        <v>桃園市-杉信庫房</v>
      </c>
      <c r="D33" s="345" t="s">
        <v>2410</v>
      </c>
      <c r="F33" t="s">
        <v>2467</v>
      </c>
      <c r="G33" t="s">
        <v>2416</v>
      </c>
      <c r="H33" t="s">
        <v>2417</v>
      </c>
      <c r="I33" t="s">
        <v>512</v>
      </c>
      <c r="J33" t="s">
        <v>669</v>
      </c>
      <c r="N33" t="s">
        <v>1061</v>
      </c>
    </row>
    <row r="34" spans="1:14">
      <c r="A34" s="348">
        <v>679</v>
      </c>
      <c r="B34" s="348" t="s">
        <v>542</v>
      </c>
      <c r="C34" s="344" t="str">
        <f>VLOOKUP(A34,CSR_DB!A:C,3,FALSE)</f>
        <v>台北市-台灣大學學新館</v>
      </c>
      <c r="D34" s="345" t="s">
        <v>2410</v>
      </c>
      <c r="F34" t="s">
        <v>2468</v>
      </c>
      <c r="G34" t="s">
        <v>2469</v>
      </c>
      <c r="H34" t="s">
        <v>2470</v>
      </c>
      <c r="I34" t="s">
        <v>514</v>
      </c>
      <c r="J34" t="s">
        <v>672</v>
      </c>
      <c r="N34" t="s">
        <v>1063</v>
      </c>
    </row>
    <row r="35" spans="1:14">
      <c r="A35" s="348">
        <v>680</v>
      </c>
      <c r="B35" s="348" t="s">
        <v>544</v>
      </c>
      <c r="C35" s="344" t="str">
        <f>VLOOKUP(A35,CSR_DB!A:C,3,FALSE)</f>
        <v xml:space="preserve">桃園市-中央大學國鼎光電大樓 </v>
      </c>
      <c r="D35" s="345" t="s">
        <v>2410</v>
      </c>
      <c r="F35" t="s">
        <v>2471</v>
      </c>
      <c r="G35" t="s">
        <v>2472</v>
      </c>
      <c r="H35" t="s">
        <v>2473</v>
      </c>
      <c r="I35" t="s">
        <v>1050</v>
      </c>
      <c r="J35" t="s">
        <v>674</v>
      </c>
      <c r="N35" t="s">
        <v>1069</v>
      </c>
    </row>
    <row r="36" spans="1:14">
      <c r="A36" s="348">
        <v>681</v>
      </c>
      <c r="B36" s="348" t="s">
        <v>547</v>
      </c>
      <c r="C36" s="344" t="str">
        <f>VLOOKUP(A36,CSR_DB!A:C,3,FALSE)</f>
        <v>台南市-成大台達大樓(7月租約到期搬回TN2)</v>
      </c>
      <c r="D36" s="345" t="s">
        <v>2410</v>
      </c>
      <c r="I36" t="s">
        <v>520</v>
      </c>
      <c r="J36" t="s">
        <v>677</v>
      </c>
      <c r="N36" t="s">
        <v>1064</v>
      </c>
    </row>
    <row r="37" spans="1:14">
      <c r="A37" s="348">
        <v>682</v>
      </c>
      <c r="B37" s="348" t="s">
        <v>549</v>
      </c>
      <c r="C37" s="344" t="str">
        <f>VLOOKUP(A37,CSR_DB!A:C,3,FALSE)</f>
        <v>台南市-成大奇美大樓</v>
      </c>
      <c r="D37" s="345" t="s">
        <v>2410</v>
      </c>
      <c r="F37" t="s">
        <v>2474</v>
      </c>
      <c r="G37" t="s">
        <v>2475</v>
      </c>
      <c r="H37" t="s">
        <v>2442</v>
      </c>
      <c r="I37" t="s">
        <v>1052</v>
      </c>
      <c r="J37" t="s">
        <v>679</v>
      </c>
      <c r="N37" t="s">
        <v>1066</v>
      </c>
    </row>
    <row r="38" spans="1:14">
      <c r="A38" s="348">
        <v>683</v>
      </c>
      <c r="B38" s="348" t="s">
        <v>551</v>
      </c>
      <c r="C38" s="344" t="str">
        <f>VLOOKUP(A38,CSR_DB!A:C,3,FALSE)</f>
        <v>台北市-普合大樓</v>
      </c>
      <c r="D38" s="345" t="s">
        <v>2410</v>
      </c>
      <c r="F38" t="s">
        <v>2476</v>
      </c>
      <c r="G38" t="s">
        <v>2477</v>
      </c>
      <c r="H38" t="s">
        <v>2478</v>
      </c>
      <c r="J38" t="s">
        <v>681</v>
      </c>
      <c r="N38" t="s">
        <v>1104</v>
      </c>
    </row>
    <row r="39" spans="1:14">
      <c r="A39" s="348">
        <v>851</v>
      </c>
      <c r="B39" s="348" t="s">
        <v>1039</v>
      </c>
      <c r="C39" s="344" t="str">
        <f>VLOOKUP(A39,CSR_DB!A:C,3,FALSE)</f>
        <v>新竹縣-工研院中興院區</v>
      </c>
      <c r="D39" s="345" t="s">
        <v>2410</v>
      </c>
      <c r="F39" t="s">
        <v>2479</v>
      </c>
      <c r="G39" t="s">
        <v>2480</v>
      </c>
      <c r="H39" t="s">
        <v>2481</v>
      </c>
      <c r="J39" t="s">
        <v>685</v>
      </c>
      <c r="N39" t="s">
        <v>1180</v>
      </c>
    </row>
    <row r="40" spans="1:14">
      <c r="A40" s="348">
        <v>852</v>
      </c>
      <c r="B40" s="348" t="s">
        <v>1046</v>
      </c>
      <c r="C40" s="344" t="str">
        <f>VLOOKUP(A40,CSR_DB!A:C,3,FALSE)</f>
        <v>新竹市-工研院光復院區</v>
      </c>
      <c r="D40" s="345" t="s">
        <v>2410</v>
      </c>
      <c r="F40" t="s">
        <v>2482</v>
      </c>
      <c r="G40" t="s">
        <v>2483</v>
      </c>
      <c r="H40" t="s">
        <v>2484</v>
      </c>
      <c r="J40" t="s">
        <v>688</v>
      </c>
    </row>
    <row r="41" spans="1:14" ht="68" customHeight="1">
      <c r="A41" s="348">
        <v>880</v>
      </c>
      <c r="B41" s="348" t="s">
        <v>2485</v>
      </c>
      <c r="C41" s="344" t="str">
        <f>VLOOKUP(A41,CSR_DB!A:C,3,FALSE)</f>
        <v>桃園市-錦鋐</v>
      </c>
      <c r="D41" s="345" t="s">
        <v>2410</v>
      </c>
      <c r="F41" t="s">
        <v>2486</v>
      </c>
      <c r="G41" t="s">
        <v>2487</v>
      </c>
      <c r="H41" s="325" t="s">
        <v>2488</v>
      </c>
      <c r="J41" t="s">
        <v>690</v>
      </c>
    </row>
    <row r="42" spans="1:14">
      <c r="A42" s="348">
        <v>881</v>
      </c>
      <c r="B42" s="348" t="s">
        <v>2489</v>
      </c>
      <c r="C42" s="344" t="str">
        <f>VLOOKUP(A42,CSR_DB!A:C,3,FALSE)</f>
        <v>桃園市-楊梅廠</v>
      </c>
      <c r="D42" s="345" t="s">
        <v>2410</v>
      </c>
      <c r="F42" t="s">
        <v>2490</v>
      </c>
      <c r="G42" t="s">
        <v>2438</v>
      </c>
      <c r="H42" t="s">
        <v>2491</v>
      </c>
      <c r="J42" t="s">
        <v>693</v>
      </c>
    </row>
    <row r="43" spans="1:14">
      <c r="A43" s="346">
        <v>676</v>
      </c>
      <c r="B43" s="346" t="s">
        <v>504</v>
      </c>
      <c r="C43" s="344" t="str">
        <f>VLOOKUP(A43,CSR_DB!A:C,3,FALSE)</f>
        <v>Vivotek</v>
      </c>
      <c r="D43" s="345" t="s">
        <v>2410</v>
      </c>
      <c r="J43" t="s">
        <v>696</v>
      </c>
    </row>
    <row r="44" spans="1:14">
      <c r="A44" s="348">
        <v>684</v>
      </c>
      <c r="B44" s="348" t="s">
        <v>554</v>
      </c>
      <c r="C44" s="344" t="str">
        <f>VLOOKUP(A44,CSR_DB!A:C,3,FALSE)</f>
        <v>Vivotek1-自有</v>
      </c>
      <c r="D44" s="345" t="s">
        <v>2410</v>
      </c>
      <c r="F44" t="s">
        <v>2492</v>
      </c>
      <c r="G44" t="s">
        <v>2493</v>
      </c>
      <c r="H44" t="s">
        <v>2494</v>
      </c>
      <c r="J44" t="s">
        <v>698</v>
      </c>
    </row>
    <row r="45" spans="1:14">
      <c r="A45" s="348">
        <v>685</v>
      </c>
      <c r="B45" s="348" t="s">
        <v>558</v>
      </c>
      <c r="C45" s="344" t="str">
        <f>VLOOKUP(A45,CSR_DB!A:C,3,FALSE)</f>
        <v>Vivotek2-租賃</v>
      </c>
      <c r="D45" s="345" t="s">
        <v>2410</v>
      </c>
      <c r="F45" t="s">
        <v>2495</v>
      </c>
      <c r="G45" t="s">
        <v>2493</v>
      </c>
      <c r="H45" t="s">
        <v>2494</v>
      </c>
      <c r="J45" t="s">
        <v>701</v>
      </c>
    </row>
    <row r="46" spans="1:14">
      <c r="A46" s="348">
        <v>686</v>
      </c>
      <c r="B46" s="348" t="s">
        <v>562</v>
      </c>
      <c r="C46" s="344" t="str">
        <f>VLOOKUP(A46,CSR_DB!A:C,3,FALSE)</f>
        <v>Vivotek3-桃二廠</v>
      </c>
      <c r="D46" s="345" t="s">
        <v>2410</v>
      </c>
      <c r="F46" t="s">
        <v>2415</v>
      </c>
      <c r="G46" t="s">
        <v>2493</v>
      </c>
      <c r="H46" t="s">
        <v>2494</v>
      </c>
      <c r="J46" t="s">
        <v>1054</v>
      </c>
    </row>
    <row r="47" spans="1:14">
      <c r="A47" s="348">
        <v>687</v>
      </c>
      <c r="B47" s="348" t="s">
        <v>566</v>
      </c>
      <c r="C47" s="344" t="str">
        <f>VLOOKUP(A47,CSR_DB!A:C,3,FALSE)</f>
        <v>Vivotek4-桃五廠</v>
      </c>
      <c r="D47" s="345" t="s">
        <v>2410</v>
      </c>
      <c r="F47" t="s">
        <v>2421</v>
      </c>
      <c r="G47" t="s">
        <v>2493</v>
      </c>
      <c r="H47" t="s">
        <v>2494</v>
      </c>
      <c r="J47" t="s">
        <v>1077</v>
      </c>
    </row>
    <row r="48" spans="1:14">
      <c r="A48" s="346">
        <v>887</v>
      </c>
      <c r="B48" s="346" t="s">
        <v>2496</v>
      </c>
      <c r="C48" s="344" t="str">
        <f>VLOOKUP(A48,CSR_DB!A:C,3,FALSE)</f>
        <v>環球儀器(TW)</v>
      </c>
      <c r="D48" s="345" t="s">
        <v>2410</v>
      </c>
      <c r="J48" t="s">
        <v>1072</v>
      </c>
    </row>
    <row r="49" spans="1:22">
      <c r="A49" s="348">
        <v>888</v>
      </c>
      <c r="B49" s="348" t="s">
        <v>1138</v>
      </c>
      <c r="C49" s="344" t="str">
        <f>VLOOKUP(A49,CSR_DB!A:C,3,FALSE)</f>
        <v>UIC-Taoyuan</v>
      </c>
      <c r="D49" s="345" t="s">
        <v>2410</v>
      </c>
      <c r="F49" t="s">
        <v>2497</v>
      </c>
      <c r="G49" t="s">
        <v>2498</v>
      </c>
      <c r="H49" t="s">
        <v>2499</v>
      </c>
      <c r="J49" t="s">
        <v>1148</v>
      </c>
      <c r="V49" s="273"/>
    </row>
    <row r="50" spans="1:22">
      <c r="A50" s="346">
        <v>889</v>
      </c>
      <c r="B50" s="346" t="s">
        <v>2500</v>
      </c>
      <c r="C50" s="344" t="str">
        <f>VLOOKUP(A50,CSR_DB!A:C,3,FALSE)</f>
        <v>冠信電腦</v>
      </c>
      <c r="D50" s="345" t="s">
        <v>2410</v>
      </c>
      <c r="J50" t="s">
        <v>1161</v>
      </c>
      <c r="V50" s="273"/>
    </row>
    <row r="51" spans="1:22">
      <c r="A51" s="348">
        <v>890</v>
      </c>
      <c r="B51" s="348" t="s">
        <v>1142</v>
      </c>
      <c r="C51" s="344" t="str">
        <f>VLOOKUP(A51,CSR_DB!A:C,3,FALSE)</f>
        <v>Atrust-Taoyuan Office</v>
      </c>
      <c r="D51" s="345" t="s">
        <v>2410</v>
      </c>
      <c r="F51" t="s">
        <v>2501</v>
      </c>
      <c r="G51" t="s">
        <v>2502</v>
      </c>
      <c r="H51" t="s">
        <v>2503</v>
      </c>
      <c r="J51" t="s">
        <v>1164</v>
      </c>
    </row>
    <row r="52" spans="1:22">
      <c r="A52" s="348">
        <v>891</v>
      </c>
      <c r="B52" s="348" t="s">
        <v>1145</v>
      </c>
      <c r="C52" s="344" t="str">
        <f>VLOOKUP(A52,CSR_DB!A:C,3,FALSE)</f>
        <v>Atrust-Taoyuan Plant</v>
      </c>
      <c r="D52" s="345" t="s">
        <v>2410</v>
      </c>
      <c r="F52" t="s">
        <v>2504</v>
      </c>
      <c r="G52" t="s">
        <v>2502</v>
      </c>
      <c r="H52" t="s">
        <v>2503</v>
      </c>
      <c r="J52" t="s">
        <v>1167</v>
      </c>
    </row>
    <row r="53" spans="1:22">
      <c r="A53" s="344">
        <v>23</v>
      </c>
      <c r="B53" s="344" t="s">
        <v>262</v>
      </c>
      <c r="C53" s="344" t="str">
        <f>VLOOKUP(A53,CSR_DB!A:C,3,FALSE)</f>
        <v>中國區</v>
      </c>
      <c r="D53" t="s">
        <v>2505</v>
      </c>
      <c r="J53" t="s">
        <v>1170</v>
      </c>
    </row>
    <row r="54" spans="1:22">
      <c r="A54" s="346">
        <v>24</v>
      </c>
      <c r="B54" s="346" t="s">
        <v>2411</v>
      </c>
      <c r="C54" s="344" t="str">
        <f>VLOOKUP(A54,CSR_DB!A:C,3,FALSE)</f>
        <v>東莞</v>
      </c>
      <c r="D54" t="s">
        <v>2505</v>
      </c>
      <c r="E54" t="s">
        <v>2506</v>
      </c>
      <c r="F54" t="s">
        <v>2507</v>
      </c>
      <c r="G54" t="s">
        <v>2508</v>
      </c>
      <c r="H54" t="s">
        <v>2509</v>
      </c>
      <c r="J54" t="s">
        <v>1174</v>
      </c>
      <c r="V54" s="273"/>
    </row>
    <row r="55" spans="1:22">
      <c r="A55" s="348">
        <v>25</v>
      </c>
      <c r="B55" s="348" t="s">
        <v>272</v>
      </c>
      <c r="C55" s="344" t="str">
        <f>VLOOKUP(A55,CSR_DB!A:C,3,FALSE)</f>
        <v>東莞二廠</v>
      </c>
      <c r="D55" t="s">
        <v>2505</v>
      </c>
      <c r="E55" t="s">
        <v>2506</v>
      </c>
      <c r="J55" t="s">
        <v>1150</v>
      </c>
    </row>
    <row r="56" spans="1:22">
      <c r="A56" s="348">
        <v>26</v>
      </c>
      <c r="B56" s="348" t="s">
        <v>279</v>
      </c>
      <c r="C56" s="344" t="str">
        <f>VLOOKUP(A56,CSR_DB!A:C,3,FALSE)</f>
        <v>東莞三廠</v>
      </c>
      <c r="D56" t="s">
        <v>2505</v>
      </c>
      <c r="E56" t="s">
        <v>2506</v>
      </c>
      <c r="J56" t="s">
        <v>1154</v>
      </c>
      <c r="V56" s="317"/>
    </row>
    <row r="57" spans="1:22">
      <c r="A57" s="348">
        <v>27</v>
      </c>
      <c r="B57" s="348" t="s">
        <v>283</v>
      </c>
      <c r="C57" s="344" t="str">
        <f>VLOOKUP(A57,CSR_DB!A:C,3,FALSE)</f>
        <v>東莞四廠</v>
      </c>
      <c r="D57" t="s">
        <v>2505</v>
      </c>
      <c r="E57" t="s">
        <v>2506</v>
      </c>
      <c r="J57" t="s">
        <v>390</v>
      </c>
    </row>
    <row r="58" spans="1:22">
      <c r="A58" s="348">
        <v>28</v>
      </c>
      <c r="B58" s="348" t="s">
        <v>291</v>
      </c>
      <c r="C58" s="344" t="str">
        <f>VLOOKUP(A58,CSR_DB!A:C,3,FALSE)</f>
        <v>東莞五廠</v>
      </c>
      <c r="D58" t="s">
        <v>2505</v>
      </c>
      <c r="E58" t="s">
        <v>2506</v>
      </c>
      <c r="J58" t="s">
        <v>395</v>
      </c>
    </row>
    <row r="59" spans="1:22">
      <c r="A59" s="348">
        <v>29</v>
      </c>
      <c r="B59" s="348" t="s">
        <v>298</v>
      </c>
      <c r="C59" s="344" t="str">
        <f>VLOOKUP(A59,CSR_DB!A:C,3,FALSE)</f>
        <v>東莞七廠</v>
      </c>
      <c r="D59" t="s">
        <v>2505</v>
      </c>
      <c r="E59" t="s">
        <v>2506</v>
      </c>
      <c r="J59" t="s">
        <v>399</v>
      </c>
    </row>
    <row r="60" spans="1:22">
      <c r="A60" s="348">
        <v>30</v>
      </c>
      <c r="B60" s="348" t="s">
        <v>302</v>
      </c>
      <c r="C60" s="344" t="str">
        <f>VLOOKUP(A60,CSR_DB!A:C,3,FALSE)</f>
        <v>東莞科研中心</v>
      </c>
      <c r="D60" t="s">
        <v>2505</v>
      </c>
      <c r="E60" t="s">
        <v>2506</v>
      </c>
      <c r="J60" t="s">
        <v>476</v>
      </c>
    </row>
    <row r="61" spans="1:22">
      <c r="A61" s="348">
        <v>690</v>
      </c>
      <c r="B61" s="348" t="s">
        <v>575</v>
      </c>
      <c r="C61" s="344" t="str">
        <f>VLOOKUP(A61,CSR_DB!A:C,3,FALSE)</f>
        <v>東莞2~5廠</v>
      </c>
      <c r="D61" t="s">
        <v>2505</v>
      </c>
      <c r="E61" t="s">
        <v>2506</v>
      </c>
      <c r="F61" t="s">
        <v>2507</v>
      </c>
      <c r="G61" t="s">
        <v>2508</v>
      </c>
      <c r="H61" t="s">
        <v>2509</v>
      </c>
      <c r="J61" t="s">
        <v>516</v>
      </c>
    </row>
    <row r="62" spans="1:22">
      <c r="A62" s="348">
        <v>691</v>
      </c>
      <c r="B62" s="348" t="s">
        <v>581</v>
      </c>
      <c r="C62" s="344" t="str">
        <f>VLOOKUP(A62,CSR_DB!A:C,3,FALSE)</f>
        <v>東莞6~7廠</v>
      </c>
      <c r="D62" t="s">
        <v>2505</v>
      </c>
      <c r="E62" t="s">
        <v>2506</v>
      </c>
      <c r="F62" t="s">
        <v>2507</v>
      </c>
      <c r="G62" t="s">
        <v>2508</v>
      </c>
      <c r="H62" t="s">
        <v>2509</v>
      </c>
      <c r="J62"/>
    </row>
    <row r="63" spans="1:22">
      <c r="A63" s="346">
        <v>31</v>
      </c>
      <c r="B63" s="346" t="s">
        <v>307</v>
      </c>
      <c r="C63" s="344" t="str">
        <f>VLOOKUP(A63,CSR_DB!A:C,3,FALSE)</f>
        <v>郴州</v>
      </c>
      <c r="D63" t="s">
        <v>2505</v>
      </c>
      <c r="E63" t="s">
        <v>2510</v>
      </c>
      <c r="F63" t="s">
        <v>2511</v>
      </c>
      <c r="G63" t="s">
        <v>2512</v>
      </c>
      <c r="H63" t="s">
        <v>2513</v>
      </c>
      <c r="J63"/>
    </row>
    <row r="64" spans="1:22">
      <c r="A64" s="348">
        <v>32</v>
      </c>
      <c r="B64" s="348" t="s">
        <v>315</v>
      </c>
      <c r="C64" s="344" t="str">
        <f>VLOOKUP(A64,CSR_DB!A:C,3,FALSE)</f>
        <v>郴州一廠</v>
      </c>
      <c r="D64" t="s">
        <v>2505</v>
      </c>
      <c r="E64" t="s">
        <v>2510</v>
      </c>
      <c r="J64"/>
    </row>
    <row r="65" spans="1:10">
      <c r="A65" s="348">
        <v>33</v>
      </c>
      <c r="B65" s="348" t="s">
        <v>321</v>
      </c>
      <c r="C65" s="344" t="str">
        <f>VLOOKUP(A65,CSR_DB!A:C,3,FALSE)</f>
        <v>郴州二廠</v>
      </c>
      <c r="D65" t="s">
        <v>2505</v>
      </c>
      <c r="E65" t="s">
        <v>2510</v>
      </c>
      <c r="J65"/>
    </row>
    <row r="66" spans="1:10">
      <c r="A66" s="348">
        <v>34</v>
      </c>
      <c r="B66" s="348" t="s">
        <v>330</v>
      </c>
      <c r="C66" s="344" t="str">
        <f>VLOOKUP(A66,CSR_DB!A:C,3,FALSE)</f>
        <v>郴州-生活區(含主管樓)</v>
      </c>
      <c r="D66" t="s">
        <v>2505</v>
      </c>
      <c r="E66" t="s">
        <v>2510</v>
      </c>
      <c r="J66"/>
    </row>
    <row r="67" spans="1:10">
      <c r="A67" s="348">
        <v>35</v>
      </c>
      <c r="B67" s="348" t="s">
        <v>337</v>
      </c>
      <c r="C67" s="344" t="str">
        <f>VLOOKUP(A67,CSR_DB!A:C,3,FALSE)</f>
        <v>郴州-科技公司</v>
      </c>
      <c r="D67" t="s">
        <v>2505</v>
      </c>
      <c r="E67" t="s">
        <v>2510</v>
      </c>
      <c r="F67" t="s">
        <v>2514</v>
      </c>
      <c r="G67" t="s">
        <v>2512</v>
      </c>
      <c r="H67" t="s">
        <v>2513</v>
      </c>
      <c r="J67"/>
    </row>
    <row r="68" spans="1:10">
      <c r="A68" s="346">
        <v>36</v>
      </c>
      <c r="B68" s="346" t="s">
        <v>343</v>
      </c>
      <c r="C68" s="344" t="str">
        <f>VLOOKUP(A68,CSR_DB!A:C,3,FALSE)</f>
        <v>吳江</v>
      </c>
      <c r="D68" t="s">
        <v>2505</v>
      </c>
      <c r="E68" t="s">
        <v>2515</v>
      </c>
      <c r="F68" t="s">
        <v>2516</v>
      </c>
      <c r="G68" t="s">
        <v>2517</v>
      </c>
      <c r="H68" t="s">
        <v>2518</v>
      </c>
      <c r="J68"/>
    </row>
    <row r="69" spans="1:10">
      <c r="A69" s="348">
        <v>37</v>
      </c>
      <c r="B69" s="348" t="s">
        <v>346</v>
      </c>
      <c r="C69" s="344" t="str">
        <f>VLOOKUP(A69,CSR_DB!A:C,3,FALSE)</f>
        <v>吳江一廠</v>
      </c>
      <c r="D69" t="s">
        <v>2505</v>
      </c>
      <c r="E69" t="s">
        <v>2515</v>
      </c>
      <c r="J69"/>
    </row>
    <row r="70" spans="1:10">
      <c r="A70" s="348">
        <v>38</v>
      </c>
      <c r="B70" s="348" t="s">
        <v>348</v>
      </c>
      <c r="C70" s="344" t="str">
        <f>VLOOKUP(A70,CSR_DB!A:C,3,FALSE)</f>
        <v>吳江-運輸組</v>
      </c>
      <c r="D70" t="s">
        <v>2505</v>
      </c>
      <c r="E70" t="s">
        <v>2515</v>
      </c>
      <c r="J70"/>
    </row>
    <row r="71" spans="1:10">
      <c r="A71" s="348">
        <v>39</v>
      </c>
      <c r="B71" s="348" t="s">
        <v>350</v>
      </c>
      <c r="C71" s="344" t="str">
        <f>VLOOKUP(A71,CSR_DB!A:C,3,FALSE)</f>
        <v>吳江二廠</v>
      </c>
      <c r="D71" t="s">
        <v>2505</v>
      </c>
      <c r="E71" t="s">
        <v>2515</v>
      </c>
      <c r="J71"/>
    </row>
    <row r="72" spans="1:10">
      <c r="A72" s="348">
        <v>40</v>
      </c>
      <c r="B72" s="348" t="s">
        <v>355</v>
      </c>
      <c r="C72" s="344" t="str">
        <f>VLOOKUP(A72,CSR_DB!A:C,3,FALSE)</f>
        <v>吳江-儲運中心</v>
      </c>
      <c r="D72" t="s">
        <v>2505</v>
      </c>
      <c r="E72" t="s">
        <v>2515</v>
      </c>
      <c r="J72"/>
    </row>
    <row r="73" spans="1:10">
      <c r="A73" s="348">
        <v>41</v>
      </c>
      <c r="B73" s="348" t="s">
        <v>359</v>
      </c>
      <c r="C73" s="344" t="str">
        <f>VLOOKUP(A73,CSR_DB!A:C,3,FALSE)</f>
        <v>吳江三廠</v>
      </c>
      <c r="D73" t="s">
        <v>2505</v>
      </c>
      <c r="E73" t="s">
        <v>2515</v>
      </c>
      <c r="J73"/>
    </row>
    <row r="74" spans="1:10">
      <c r="A74" s="348">
        <v>42</v>
      </c>
      <c r="B74" s="348" t="s">
        <v>362</v>
      </c>
      <c r="C74" s="344" t="str">
        <f>VLOOKUP(A74,CSR_DB!A:C,3,FALSE)</f>
        <v>吳江四廠</v>
      </c>
      <c r="D74" t="s">
        <v>2505</v>
      </c>
      <c r="E74" t="s">
        <v>2515</v>
      </c>
      <c r="J74"/>
    </row>
    <row r="75" spans="1:10">
      <c r="A75" s="348">
        <v>43</v>
      </c>
      <c r="B75" s="348" t="s">
        <v>365</v>
      </c>
      <c r="C75" s="344" t="str">
        <f>VLOOKUP(A75,CSR_DB!A:C,3,FALSE)</f>
        <v>吳江五廠</v>
      </c>
      <c r="D75" t="s">
        <v>2505</v>
      </c>
      <c r="E75" t="s">
        <v>2515</v>
      </c>
      <c r="J75"/>
    </row>
    <row r="76" spans="1:10">
      <c r="A76" s="348">
        <v>44</v>
      </c>
      <c r="B76" s="348" t="s">
        <v>367</v>
      </c>
      <c r="C76" s="344" t="str">
        <f>VLOOKUP(A76,CSR_DB!A:C,3,FALSE)</f>
        <v>吳江科研中心</v>
      </c>
      <c r="D76" t="s">
        <v>2505</v>
      </c>
      <c r="E76" t="s">
        <v>2515</v>
      </c>
      <c r="J76"/>
    </row>
    <row r="77" spans="1:10">
      <c r="A77" s="346">
        <v>45</v>
      </c>
      <c r="B77" s="346" t="s">
        <v>370</v>
      </c>
      <c r="C77" s="344" t="str">
        <f>VLOOKUP(A77,CSR_DB!A:C,3,FALSE)</f>
        <v>蕪湖</v>
      </c>
      <c r="D77" t="s">
        <v>2505</v>
      </c>
      <c r="E77" t="s">
        <v>2515</v>
      </c>
      <c r="F77" t="s">
        <v>2519</v>
      </c>
      <c r="G77" t="s">
        <v>2520</v>
      </c>
      <c r="H77" t="s">
        <v>2521</v>
      </c>
      <c r="J77"/>
    </row>
    <row r="78" spans="1:10">
      <c r="A78" s="348">
        <v>46</v>
      </c>
      <c r="B78" s="348" t="s">
        <v>374</v>
      </c>
      <c r="C78" s="344" t="str">
        <f>VLOOKUP(A78,CSR_DB!A:C,3,FALSE)</f>
        <v>蕪湖廠</v>
      </c>
      <c r="D78" t="s">
        <v>2505</v>
      </c>
      <c r="E78" t="s">
        <v>2515</v>
      </c>
      <c r="J78"/>
    </row>
    <row r="79" spans="1:10">
      <c r="A79" s="348">
        <v>47</v>
      </c>
      <c r="B79" s="348" t="s">
        <v>379</v>
      </c>
      <c r="C79" s="344" t="str">
        <f>VLOOKUP(A79,CSR_DB!A:C,3,FALSE)</f>
        <v>蕪湖-生活區</v>
      </c>
      <c r="D79" t="s">
        <v>2505</v>
      </c>
      <c r="E79" t="s">
        <v>2515</v>
      </c>
      <c r="J79"/>
    </row>
    <row r="80" spans="1:10">
      <c r="A80" s="348">
        <v>692</v>
      </c>
      <c r="B80" s="348" t="s">
        <v>585</v>
      </c>
      <c r="C80" s="344" t="str">
        <f>VLOOKUP(A80,CSR_DB!A:C,3,FALSE)</f>
        <v>蕪湖三廠</v>
      </c>
      <c r="D80" t="s">
        <v>2505</v>
      </c>
      <c r="E80" t="s">
        <v>2515</v>
      </c>
      <c r="F80">
        <v>0</v>
      </c>
      <c r="G80">
        <v>0</v>
      </c>
      <c r="H80">
        <v>0</v>
      </c>
      <c r="J80"/>
    </row>
    <row r="81" spans="1:10">
      <c r="A81" s="346">
        <v>48</v>
      </c>
      <c r="B81" s="346" t="s">
        <v>383</v>
      </c>
      <c r="C81" s="344" t="str">
        <f>VLOOKUP(A81,CSR_DB!A:C,3,FALSE)</f>
        <v>上海科研</v>
      </c>
      <c r="D81" t="s">
        <v>2505</v>
      </c>
      <c r="E81" t="s">
        <v>2515</v>
      </c>
      <c r="F81" t="s">
        <v>2522</v>
      </c>
      <c r="G81" t="s">
        <v>2523</v>
      </c>
      <c r="H81" t="s">
        <v>2524</v>
      </c>
      <c r="J81"/>
    </row>
    <row r="82" spans="1:10">
      <c r="A82" s="346">
        <v>863</v>
      </c>
      <c r="B82" s="346" t="s">
        <v>1072</v>
      </c>
      <c r="C82" s="344" t="str">
        <f>VLOOKUP(A82,CSR_DB!A:C,3,FALSE)</f>
        <v>上海市-綜合樓</v>
      </c>
      <c r="D82" t="s">
        <v>2505</v>
      </c>
      <c r="E82" t="s">
        <v>2515</v>
      </c>
      <c r="F82" t="s">
        <v>2522</v>
      </c>
      <c r="G82" t="s">
        <v>2523</v>
      </c>
      <c r="H82" t="s">
        <v>2524</v>
      </c>
      <c r="J82"/>
    </row>
    <row r="83" spans="1:10">
      <c r="A83" s="346">
        <v>864</v>
      </c>
      <c r="B83" s="346" t="s">
        <v>1077</v>
      </c>
      <c r="C83" s="344" t="str">
        <f>VLOOKUP(A83,CSR_DB!A:C,3,FALSE)</f>
        <v>Delta Electronics (H.K.) Ltd.</v>
      </c>
      <c r="D83" t="s">
        <v>2505</v>
      </c>
      <c r="E83" t="s">
        <v>2515</v>
      </c>
      <c r="F83" t="s">
        <v>2525</v>
      </c>
      <c r="G83" t="s">
        <v>2526</v>
      </c>
      <c r="H83" t="s">
        <v>2527</v>
      </c>
      <c r="J83"/>
    </row>
    <row r="84" spans="1:10">
      <c r="A84" s="346">
        <v>49</v>
      </c>
      <c r="B84" s="346" t="s">
        <v>390</v>
      </c>
      <c r="C84" s="344" t="str">
        <f>VLOOKUP(A84,CSR_DB!A:C,3,FALSE)</f>
        <v>華豐電子(吳江、華豐、華騰)</v>
      </c>
      <c r="D84" t="s">
        <v>2505</v>
      </c>
      <c r="E84" t="s">
        <v>2515</v>
      </c>
      <c r="F84" t="s">
        <v>2528</v>
      </c>
      <c r="G84" t="s">
        <v>2529</v>
      </c>
      <c r="H84" t="s">
        <v>2530</v>
      </c>
      <c r="J84"/>
    </row>
    <row r="85" spans="1:10">
      <c r="A85" s="348">
        <v>50</v>
      </c>
      <c r="B85" s="348" t="s">
        <v>395</v>
      </c>
      <c r="C85" s="344" t="str">
        <f>VLOOKUP(A85,CSR_DB!A:C,3,FALSE)</f>
        <v>乾坤華騰</v>
      </c>
      <c r="D85" t="s">
        <v>2505</v>
      </c>
      <c r="E85" t="s">
        <v>2515</v>
      </c>
      <c r="J85"/>
    </row>
    <row r="86" spans="1:10">
      <c r="A86" s="348">
        <v>51</v>
      </c>
      <c r="B86" s="348" t="s">
        <v>399</v>
      </c>
      <c r="C86" s="344" t="str">
        <f>VLOOKUP(A86,CSR_DB!A:C,3,FALSE)</f>
        <v>乾坤華豐</v>
      </c>
      <c r="D86" t="s">
        <v>2505</v>
      </c>
      <c r="E86" t="s">
        <v>2515</v>
      </c>
    </row>
    <row r="87" spans="1:10">
      <c r="A87" s="348">
        <v>72</v>
      </c>
      <c r="B87" s="348" t="s">
        <v>476</v>
      </c>
      <c r="C87" s="344" t="str">
        <f>VLOOKUP(A87,CSR_DB!A:C,3,FALSE)</f>
        <v>中達M2廠</v>
      </c>
      <c r="D87" t="s">
        <v>2505</v>
      </c>
      <c r="E87" t="s">
        <v>2515</v>
      </c>
    </row>
    <row r="88" spans="1:10">
      <c r="A88" s="346">
        <v>670</v>
      </c>
      <c r="B88" s="346" t="s">
        <v>516</v>
      </c>
      <c r="C88" s="344" t="str">
        <f>VLOOKUP(A88,CSR_DB!A:C,3,FALSE)</f>
        <v>乾坤蕪湖</v>
      </c>
      <c r="D88" t="s">
        <v>2505</v>
      </c>
      <c r="E88" t="s">
        <v>2515</v>
      </c>
      <c r="F88" t="s">
        <v>2531</v>
      </c>
      <c r="G88" t="s">
        <v>2532</v>
      </c>
      <c r="H88" t="s">
        <v>2533</v>
      </c>
    </row>
    <row r="89" spans="1:10">
      <c r="A89" s="348">
        <v>73</v>
      </c>
      <c r="B89" s="348" t="s">
        <v>480</v>
      </c>
      <c r="C89" s="344" t="str">
        <f>VLOOKUP(A89,CSR_DB!A:C,3,FALSE)</f>
        <v>華豐蕪湖</v>
      </c>
      <c r="D89" t="s">
        <v>2505</v>
      </c>
      <c r="E89" t="s">
        <v>2515</v>
      </c>
    </row>
    <row r="90" spans="1:10">
      <c r="A90" s="346">
        <v>693</v>
      </c>
      <c r="B90" s="346" t="s">
        <v>590</v>
      </c>
      <c r="C90" s="344" t="str">
        <f>VLOOKUP(A90,CSR_DB!A:C,3,FALSE)</f>
        <v>台達企管/中達電通</v>
      </c>
      <c r="D90" t="s">
        <v>2505</v>
      </c>
    </row>
    <row r="91" spans="1:10">
      <c r="A91" s="348">
        <v>694</v>
      </c>
      <c r="B91" s="348" t="s">
        <v>594</v>
      </c>
      <c r="C91" s="344" t="str">
        <f>VLOOKUP(A91,CSR_DB!A:C,3,FALSE)</f>
        <v>杭州分公司</v>
      </c>
      <c r="D91" t="s">
        <v>2505</v>
      </c>
      <c r="E91" t="s">
        <v>2515</v>
      </c>
      <c r="F91" t="s">
        <v>2534</v>
      </c>
      <c r="G91" t="s">
        <v>2523</v>
      </c>
      <c r="H91" t="s">
        <v>2524</v>
      </c>
    </row>
    <row r="92" spans="1:10">
      <c r="A92" s="348">
        <v>695</v>
      </c>
      <c r="B92" s="348" t="s">
        <v>601</v>
      </c>
      <c r="C92" s="344" t="str">
        <f>VLOOKUP(A92,CSR_DB!A:C,3,FALSE)</f>
        <v>南京分公司</v>
      </c>
      <c r="D92" t="s">
        <v>2505</v>
      </c>
      <c r="E92" t="s">
        <v>2515</v>
      </c>
      <c r="F92" t="s">
        <v>2535</v>
      </c>
      <c r="G92" t="s">
        <v>2523</v>
      </c>
      <c r="H92" t="s">
        <v>2524</v>
      </c>
    </row>
    <row r="93" spans="1:10">
      <c r="A93" s="348">
        <v>696</v>
      </c>
      <c r="B93" s="348" t="s">
        <v>605</v>
      </c>
      <c r="C93" s="344" t="str">
        <f>VLOOKUP(A93,CSR_DB!A:C,3,FALSE)</f>
        <v>西安分公司</v>
      </c>
      <c r="D93" t="s">
        <v>2505</v>
      </c>
      <c r="E93" t="s">
        <v>2536</v>
      </c>
      <c r="F93" t="s">
        <v>2537</v>
      </c>
      <c r="G93" t="s">
        <v>2523</v>
      </c>
      <c r="H93" t="s">
        <v>2524</v>
      </c>
    </row>
    <row r="94" spans="1:10">
      <c r="A94" s="348">
        <v>697</v>
      </c>
      <c r="B94" s="348" t="s">
        <v>608</v>
      </c>
      <c r="C94" s="344" t="str">
        <f>VLOOKUP(A94,CSR_DB!A:C,3,FALSE)</f>
        <v>成都分公司</v>
      </c>
      <c r="D94" t="s">
        <v>2505</v>
      </c>
      <c r="E94" t="s">
        <v>2510</v>
      </c>
      <c r="F94" t="s">
        <v>2538</v>
      </c>
      <c r="G94" t="s">
        <v>2523</v>
      </c>
      <c r="H94" t="s">
        <v>2524</v>
      </c>
    </row>
    <row r="95" spans="1:10">
      <c r="A95" s="348">
        <v>698</v>
      </c>
      <c r="B95" s="348" t="s">
        <v>610</v>
      </c>
      <c r="C95" s="344" t="str">
        <f>VLOOKUP(A95,CSR_DB!A:C,3,FALSE)</f>
        <v>北京分公司</v>
      </c>
      <c r="D95" t="s">
        <v>2505</v>
      </c>
      <c r="E95" t="s">
        <v>2539</v>
      </c>
      <c r="F95" t="s">
        <v>2540</v>
      </c>
      <c r="G95" t="s">
        <v>2523</v>
      </c>
      <c r="H95" t="s">
        <v>2524</v>
      </c>
    </row>
    <row r="96" spans="1:10">
      <c r="A96" s="348">
        <v>699</v>
      </c>
      <c r="B96" s="348" t="s">
        <v>612</v>
      </c>
      <c r="C96" s="344" t="str">
        <f>VLOOKUP(A96,CSR_DB!A:C,3,FALSE)</f>
        <v>武漢分公司</v>
      </c>
      <c r="D96" t="s">
        <v>2505</v>
      </c>
      <c r="E96" t="s">
        <v>2510</v>
      </c>
      <c r="F96" t="s">
        <v>2541</v>
      </c>
      <c r="G96" t="s">
        <v>2523</v>
      </c>
      <c r="H96" t="s">
        <v>2524</v>
      </c>
    </row>
    <row r="97" spans="1:8">
      <c r="A97" s="348">
        <v>700</v>
      </c>
      <c r="B97" s="348" t="s">
        <v>615</v>
      </c>
      <c r="C97" s="344" t="str">
        <f>VLOOKUP(A97,CSR_DB!A:C,3,FALSE)</f>
        <v>上海浦西</v>
      </c>
      <c r="D97" t="s">
        <v>2505</v>
      </c>
      <c r="E97" t="s">
        <v>2515</v>
      </c>
      <c r="F97" t="s">
        <v>2542</v>
      </c>
      <c r="G97" t="s">
        <v>2523</v>
      </c>
      <c r="H97" t="s">
        <v>2524</v>
      </c>
    </row>
    <row r="98" spans="1:8">
      <c r="A98" s="348">
        <v>701</v>
      </c>
      <c r="B98" s="348" t="s">
        <v>618</v>
      </c>
      <c r="C98" s="344" t="str">
        <f>VLOOKUP(A98,CSR_DB!A:C,3,FALSE)</f>
        <v>中達電通廣州分公司</v>
      </c>
      <c r="D98" t="s">
        <v>2505</v>
      </c>
      <c r="E98" t="s">
        <v>2506</v>
      </c>
      <c r="F98" t="s">
        <v>2543</v>
      </c>
      <c r="G98" t="s">
        <v>2523</v>
      </c>
      <c r="H98" t="s">
        <v>2524</v>
      </c>
    </row>
    <row r="99" spans="1:8">
      <c r="A99" s="348">
        <v>702</v>
      </c>
      <c r="B99" s="348" t="s">
        <v>623</v>
      </c>
      <c r="C99" s="344" t="str">
        <f>VLOOKUP(A99,CSR_DB!A:C,3,FALSE)</f>
        <v>中達電通江蘇無錫</v>
      </c>
      <c r="D99" t="s">
        <v>2505</v>
      </c>
      <c r="E99" t="s">
        <v>2515</v>
      </c>
      <c r="F99" t="s">
        <v>2544</v>
      </c>
      <c r="G99" t="s">
        <v>2523</v>
      </c>
      <c r="H99" t="s">
        <v>2524</v>
      </c>
    </row>
    <row r="100" spans="1:8">
      <c r="A100" s="348">
        <v>703</v>
      </c>
      <c r="B100" s="348" t="s">
        <v>628</v>
      </c>
      <c r="C100" s="344" t="str">
        <f>VLOOKUP(A100,CSR_DB!A:C,3,FALSE)</f>
        <v>中達電通合肥分公司</v>
      </c>
      <c r="D100" t="s">
        <v>2505</v>
      </c>
      <c r="E100" t="s">
        <v>2515</v>
      </c>
      <c r="F100" t="s">
        <v>2545</v>
      </c>
      <c r="G100" t="s">
        <v>2523</v>
      </c>
      <c r="H100" t="s">
        <v>2524</v>
      </c>
    </row>
    <row r="101" spans="1:8">
      <c r="A101" s="348">
        <v>704</v>
      </c>
      <c r="B101" s="348" t="s">
        <v>631</v>
      </c>
      <c r="C101" s="344" t="str">
        <f>VLOOKUP(A101,CSR_DB!A:C,3,FALSE)</f>
        <v>中達電通浙江寧波</v>
      </c>
      <c r="D101" t="s">
        <v>2505</v>
      </c>
      <c r="E101" t="s">
        <v>2515</v>
      </c>
      <c r="F101" t="s">
        <v>2546</v>
      </c>
      <c r="G101" t="s">
        <v>2523</v>
      </c>
      <c r="H101" t="s">
        <v>2524</v>
      </c>
    </row>
    <row r="102" spans="1:8">
      <c r="A102" s="348">
        <v>705</v>
      </c>
      <c r="B102" s="348" t="s">
        <v>633</v>
      </c>
      <c r="C102" s="344" t="str">
        <f>VLOOKUP(A102,CSR_DB!A:C,3,FALSE)</f>
        <v>廣東深圳</v>
      </c>
      <c r="D102" t="s">
        <v>2505</v>
      </c>
      <c r="E102" t="s">
        <v>2506</v>
      </c>
      <c r="F102" t="s">
        <v>2547</v>
      </c>
      <c r="G102" t="s">
        <v>2523</v>
      </c>
      <c r="H102" t="s">
        <v>2524</v>
      </c>
    </row>
    <row r="103" spans="1:8">
      <c r="A103" s="348">
        <v>706</v>
      </c>
      <c r="B103" s="348" t="s">
        <v>635</v>
      </c>
      <c r="C103" s="344" t="str">
        <f>VLOOKUP(A103,CSR_DB!A:C,3,FALSE)</f>
        <v>台達平潭子公司</v>
      </c>
      <c r="D103" t="s">
        <v>2505</v>
      </c>
      <c r="E103" t="s">
        <v>2515</v>
      </c>
      <c r="F103" t="s">
        <v>2548</v>
      </c>
      <c r="G103" t="s">
        <v>2523</v>
      </c>
      <c r="H103" t="s">
        <v>2524</v>
      </c>
    </row>
    <row r="104" spans="1:8">
      <c r="A104" s="348">
        <v>707</v>
      </c>
      <c r="B104" s="348" t="s">
        <v>638</v>
      </c>
      <c r="C104" s="344" t="str">
        <f>VLOOKUP(A104,CSR_DB!A:C,3,FALSE)</f>
        <v>中達電通福建福州</v>
      </c>
      <c r="D104" t="s">
        <v>2505</v>
      </c>
      <c r="E104" t="s">
        <v>2515</v>
      </c>
      <c r="F104" t="s">
        <v>2549</v>
      </c>
      <c r="G104" t="s">
        <v>2523</v>
      </c>
      <c r="H104" t="s">
        <v>2524</v>
      </c>
    </row>
    <row r="105" spans="1:8">
      <c r="A105" s="348">
        <v>708</v>
      </c>
      <c r="B105" s="348" t="s">
        <v>640</v>
      </c>
      <c r="C105" s="344" t="str">
        <f>VLOOKUP(A105,CSR_DB!A:C,3,FALSE)</f>
        <v>台達企管廈門分公司</v>
      </c>
      <c r="D105" t="s">
        <v>2505</v>
      </c>
      <c r="E105" t="s">
        <v>2515</v>
      </c>
      <c r="F105" t="s">
        <v>2550</v>
      </c>
      <c r="G105" t="s">
        <v>2523</v>
      </c>
      <c r="H105" t="s">
        <v>2524</v>
      </c>
    </row>
    <row r="106" spans="1:8">
      <c r="A106" s="348">
        <v>709</v>
      </c>
      <c r="B106" s="348" t="s">
        <v>643</v>
      </c>
      <c r="C106" s="344" t="str">
        <f>VLOOKUP(A106,CSR_DB!A:C,3,FALSE)</f>
        <v>中達電通廈門分公司</v>
      </c>
      <c r="D106" t="s">
        <v>2505</v>
      </c>
      <c r="E106" t="s">
        <v>2515</v>
      </c>
      <c r="F106" t="s">
        <v>2551</v>
      </c>
      <c r="G106" t="s">
        <v>2523</v>
      </c>
      <c r="H106" t="s">
        <v>2524</v>
      </c>
    </row>
    <row r="107" spans="1:8">
      <c r="A107" s="348">
        <v>710</v>
      </c>
      <c r="B107" s="348" t="s">
        <v>647</v>
      </c>
      <c r="C107" s="344" t="str">
        <f>VLOOKUP(A107,CSR_DB!A:C,3,FALSE)</f>
        <v>中達電通廣西南寧</v>
      </c>
      <c r="D107" t="s">
        <v>2505</v>
      </c>
      <c r="E107" t="s">
        <v>2506</v>
      </c>
      <c r="F107" t="s">
        <v>2552</v>
      </c>
      <c r="G107" t="s">
        <v>2523</v>
      </c>
      <c r="H107" t="s">
        <v>2524</v>
      </c>
    </row>
    <row r="108" spans="1:8">
      <c r="A108" s="348">
        <v>711</v>
      </c>
      <c r="B108" s="348" t="s">
        <v>650</v>
      </c>
      <c r="C108" s="344" t="str">
        <f>VLOOKUP(A108,CSR_DB!A:C,3,FALSE)</f>
        <v>中達電通重慶</v>
      </c>
      <c r="D108" t="s">
        <v>2505</v>
      </c>
      <c r="E108" t="s">
        <v>2510</v>
      </c>
      <c r="F108" t="s">
        <v>2553</v>
      </c>
      <c r="G108" t="s">
        <v>2523</v>
      </c>
      <c r="H108" t="s">
        <v>2524</v>
      </c>
    </row>
    <row r="109" spans="1:8">
      <c r="A109" s="348">
        <v>712</v>
      </c>
      <c r="B109" s="348" t="s">
        <v>654</v>
      </c>
      <c r="C109" s="344" t="str">
        <f>VLOOKUP(A109,CSR_DB!A:C,3,FALSE)</f>
        <v>中達電通新疆烏魯木齊</v>
      </c>
      <c r="D109" t="s">
        <v>2505</v>
      </c>
      <c r="E109" t="s">
        <v>2536</v>
      </c>
      <c r="F109" t="s">
        <v>2554</v>
      </c>
      <c r="G109" t="s">
        <v>2523</v>
      </c>
      <c r="H109" t="s">
        <v>2524</v>
      </c>
    </row>
    <row r="110" spans="1:8">
      <c r="A110" s="348">
        <v>713</v>
      </c>
      <c r="B110" s="348" t="s">
        <v>659</v>
      </c>
      <c r="C110" s="344" t="str">
        <f>VLOOKUP(A110,CSR_DB!A:C,3,FALSE)</f>
        <v>中達電通貴州貴陽</v>
      </c>
      <c r="D110" t="s">
        <v>2505</v>
      </c>
      <c r="E110" t="s">
        <v>2506</v>
      </c>
      <c r="F110" t="s">
        <v>2555</v>
      </c>
      <c r="G110" t="s">
        <v>2523</v>
      </c>
      <c r="H110" t="s">
        <v>2524</v>
      </c>
    </row>
    <row r="111" spans="1:8">
      <c r="A111" s="348">
        <v>714</v>
      </c>
      <c r="B111" s="348" t="s">
        <v>661</v>
      </c>
      <c r="C111" s="344" t="str">
        <f>VLOOKUP(A111,CSR_DB!A:C,3,FALSE)</f>
        <v>中達電通雲南昆明</v>
      </c>
      <c r="D111" t="s">
        <v>2505</v>
      </c>
      <c r="E111" t="s">
        <v>2506</v>
      </c>
      <c r="F111" t="s">
        <v>2556</v>
      </c>
      <c r="G111" t="s">
        <v>2523</v>
      </c>
      <c r="H111" t="s">
        <v>2524</v>
      </c>
    </row>
    <row r="112" spans="1:8">
      <c r="A112" s="348">
        <v>715</v>
      </c>
      <c r="B112" s="348" t="s">
        <v>664</v>
      </c>
      <c r="C112" s="344" t="str">
        <f>VLOOKUP(A112,CSR_DB!A:C,3,FALSE)</f>
        <v>中達電通甘肅蘭州</v>
      </c>
      <c r="D112" t="s">
        <v>2505</v>
      </c>
      <c r="E112" t="s">
        <v>2536</v>
      </c>
      <c r="F112" t="s">
        <v>2557</v>
      </c>
      <c r="G112" t="s">
        <v>2523</v>
      </c>
      <c r="H112" t="s">
        <v>2524</v>
      </c>
    </row>
    <row r="113" spans="1:8">
      <c r="A113" s="348">
        <v>716</v>
      </c>
      <c r="B113" s="348" t="s">
        <v>666</v>
      </c>
      <c r="C113" s="344" t="str">
        <f>VLOOKUP(A113,CSR_DB!A:C,3,FALSE)</f>
        <v>中達電通鄭州分公司</v>
      </c>
      <c r="D113" t="s">
        <v>2505</v>
      </c>
      <c r="E113" t="s">
        <v>2510</v>
      </c>
      <c r="F113" t="s">
        <v>2558</v>
      </c>
      <c r="G113" t="s">
        <v>2523</v>
      </c>
      <c r="H113" t="s">
        <v>2524</v>
      </c>
    </row>
    <row r="114" spans="1:8">
      <c r="A114" s="348">
        <v>717</v>
      </c>
      <c r="B114" s="348" t="s">
        <v>669</v>
      </c>
      <c r="C114" s="344" t="str">
        <f>VLOOKUP(A114,CSR_DB!A:C,3,FALSE)</f>
        <v>中達電通河北石家莊</v>
      </c>
      <c r="D114" t="s">
        <v>2505</v>
      </c>
      <c r="E114" t="s">
        <v>2539</v>
      </c>
      <c r="F114" t="s">
        <v>2559</v>
      </c>
      <c r="G114" t="s">
        <v>2523</v>
      </c>
      <c r="H114" t="s">
        <v>2524</v>
      </c>
    </row>
    <row r="115" spans="1:8">
      <c r="A115" s="348">
        <v>718</v>
      </c>
      <c r="B115" s="348" t="s">
        <v>672</v>
      </c>
      <c r="C115" s="344" t="str">
        <f>VLOOKUP(A115,CSR_DB!A:C,3,FALSE)</f>
        <v>中達電通濟南分公司</v>
      </c>
      <c r="D115" t="s">
        <v>2505</v>
      </c>
      <c r="E115" t="s">
        <v>2539</v>
      </c>
      <c r="F115" t="s">
        <v>2560</v>
      </c>
      <c r="G115" t="s">
        <v>2523</v>
      </c>
      <c r="H115" t="s">
        <v>2524</v>
      </c>
    </row>
    <row r="116" spans="1:8">
      <c r="A116" s="348">
        <v>719</v>
      </c>
      <c r="B116" s="348" t="s">
        <v>674</v>
      </c>
      <c r="C116" s="344" t="str">
        <f>VLOOKUP(A116,CSR_DB!A:C,3,FALSE)</f>
        <v>山東青島</v>
      </c>
      <c r="D116" t="s">
        <v>2505</v>
      </c>
      <c r="E116" t="s">
        <v>2539</v>
      </c>
      <c r="F116" t="s">
        <v>2561</v>
      </c>
      <c r="G116" t="s">
        <v>2523</v>
      </c>
      <c r="H116" t="s">
        <v>2524</v>
      </c>
    </row>
    <row r="117" spans="1:8">
      <c r="A117" s="348">
        <v>720</v>
      </c>
      <c r="B117" s="348" t="s">
        <v>677</v>
      </c>
      <c r="C117" s="344" t="str">
        <f>VLOOKUP(A117,CSR_DB!A:C,3,FALSE)</f>
        <v>中達電通太原分公司</v>
      </c>
      <c r="D117" t="s">
        <v>2505</v>
      </c>
      <c r="E117" t="s">
        <v>2539</v>
      </c>
      <c r="F117" t="s">
        <v>2562</v>
      </c>
      <c r="G117" t="s">
        <v>2523</v>
      </c>
      <c r="H117" t="s">
        <v>2524</v>
      </c>
    </row>
    <row r="118" spans="1:8">
      <c r="A118" s="348">
        <v>721</v>
      </c>
      <c r="B118" s="348" t="s">
        <v>679</v>
      </c>
      <c r="C118" s="344" t="str">
        <f>VLOOKUP(A118,CSR_DB!A:C,3,FALSE)</f>
        <v>中達電通天津</v>
      </c>
      <c r="D118" t="s">
        <v>2505</v>
      </c>
      <c r="E118" t="s">
        <v>2539</v>
      </c>
      <c r="F118" t="s">
        <v>2563</v>
      </c>
      <c r="G118" t="s">
        <v>2523</v>
      </c>
      <c r="H118" t="s">
        <v>2524</v>
      </c>
    </row>
    <row r="119" spans="1:8">
      <c r="A119" s="348">
        <v>722</v>
      </c>
      <c r="B119" s="348" t="s">
        <v>681</v>
      </c>
      <c r="C119" s="344" t="str">
        <f>VLOOKUP(A119,CSR_DB!A:C,3,FALSE)</f>
        <v>中達電通湖南長沙</v>
      </c>
      <c r="D119" t="s">
        <v>2505</v>
      </c>
      <c r="E119" t="s">
        <v>2510</v>
      </c>
      <c r="F119" t="s">
        <v>2564</v>
      </c>
      <c r="G119" t="s">
        <v>2523</v>
      </c>
      <c r="H119" t="s">
        <v>2524</v>
      </c>
    </row>
    <row r="120" spans="1:8">
      <c r="A120" s="348">
        <v>723</v>
      </c>
      <c r="B120" s="348" t="s">
        <v>685</v>
      </c>
      <c r="C120" s="344" t="str">
        <f>VLOOKUP(A120,CSR_DB!A:C,3,FALSE)</f>
        <v>中達電通江西南昌</v>
      </c>
      <c r="D120" t="s">
        <v>2505</v>
      </c>
      <c r="E120" t="s">
        <v>2510</v>
      </c>
      <c r="F120" t="s">
        <v>2565</v>
      </c>
      <c r="G120" t="s">
        <v>2523</v>
      </c>
      <c r="H120" t="s">
        <v>2524</v>
      </c>
    </row>
    <row r="121" spans="1:8">
      <c r="A121" s="348">
        <v>724</v>
      </c>
      <c r="B121" s="348" t="s">
        <v>688</v>
      </c>
      <c r="C121" s="344" t="str">
        <f>VLOOKUP(A121,CSR_DB!A:C,3,FALSE)</f>
        <v>中達電通瀋陽分公司</v>
      </c>
      <c r="D121" t="s">
        <v>2505</v>
      </c>
      <c r="E121" t="s">
        <v>2566</v>
      </c>
      <c r="F121" t="s">
        <v>2567</v>
      </c>
      <c r="G121" t="s">
        <v>2523</v>
      </c>
      <c r="H121" t="s">
        <v>2524</v>
      </c>
    </row>
    <row r="122" spans="1:8">
      <c r="A122" s="348">
        <v>725</v>
      </c>
      <c r="B122" s="348" t="s">
        <v>690</v>
      </c>
      <c r="C122" s="344" t="str">
        <f>VLOOKUP(A122,CSR_DB!A:C,3,FALSE)</f>
        <v>中達電通遼寧大連A</v>
      </c>
      <c r="D122" t="s">
        <v>2505</v>
      </c>
      <c r="E122" t="s">
        <v>2566</v>
      </c>
      <c r="F122" t="s">
        <v>2568</v>
      </c>
      <c r="G122" t="s">
        <v>2523</v>
      </c>
      <c r="H122" t="s">
        <v>2524</v>
      </c>
    </row>
    <row r="123" spans="1:8">
      <c r="A123" s="348">
        <v>726</v>
      </c>
      <c r="B123" s="348" t="s">
        <v>693</v>
      </c>
      <c r="C123" s="344" t="str">
        <f>VLOOKUP(A123,CSR_DB!A:C,3,FALSE)</f>
        <v>台達企管遼寧大連B</v>
      </c>
      <c r="D123" t="s">
        <v>2505</v>
      </c>
      <c r="E123" t="s">
        <v>2566</v>
      </c>
      <c r="F123" t="s">
        <v>2569</v>
      </c>
      <c r="G123" t="s">
        <v>2523</v>
      </c>
      <c r="H123" t="s">
        <v>2524</v>
      </c>
    </row>
    <row r="124" spans="1:8">
      <c r="A124" s="348">
        <v>727</v>
      </c>
      <c r="B124" s="348" t="s">
        <v>696</v>
      </c>
      <c r="C124" s="344" t="str">
        <f>VLOOKUP(A124,CSR_DB!A:C,3,FALSE)</f>
        <v>中達電通黑龍江哈爾濱</v>
      </c>
      <c r="D124" t="s">
        <v>2505</v>
      </c>
      <c r="E124" t="s">
        <v>2566</v>
      </c>
      <c r="F124" t="s">
        <v>2570</v>
      </c>
      <c r="G124" t="s">
        <v>2523</v>
      </c>
      <c r="H124" t="s">
        <v>2524</v>
      </c>
    </row>
    <row r="125" spans="1:8">
      <c r="A125" s="348">
        <v>728</v>
      </c>
      <c r="B125" s="348" t="s">
        <v>698</v>
      </c>
      <c r="C125" s="344" t="str">
        <f>VLOOKUP(A125,CSR_DB!A:C,3,FALSE)</f>
        <v>中達電通吉林長春</v>
      </c>
      <c r="D125" t="s">
        <v>2505</v>
      </c>
      <c r="E125" t="s">
        <v>2566</v>
      </c>
      <c r="F125" t="s">
        <v>2571</v>
      </c>
      <c r="G125" t="s">
        <v>2523</v>
      </c>
      <c r="H125" t="s">
        <v>2524</v>
      </c>
    </row>
    <row r="126" spans="1:8">
      <c r="A126" s="348">
        <v>729</v>
      </c>
      <c r="B126" s="348" t="s">
        <v>701</v>
      </c>
      <c r="C126" s="344" t="str">
        <f>VLOOKUP(A126,CSR_DB!A:C,3,FALSE)</f>
        <v>中達電通內蒙古呼和浩特</v>
      </c>
      <c r="D126" t="s">
        <v>2505</v>
      </c>
      <c r="E126" t="s">
        <v>2539</v>
      </c>
      <c r="F126" t="s">
        <v>2572</v>
      </c>
      <c r="G126" t="s">
        <v>2523</v>
      </c>
      <c r="H126" t="s">
        <v>2524</v>
      </c>
    </row>
    <row r="127" spans="1:8">
      <c r="A127" s="348">
        <v>855</v>
      </c>
      <c r="B127" s="348" t="s">
        <v>1054</v>
      </c>
      <c r="C127" s="344" t="str">
        <f>VLOOKUP(A127,CSR_DB!A:C,3,FALSE)</f>
        <v>杭州分公司(4幢6樓)</v>
      </c>
      <c r="D127" t="s">
        <v>2505</v>
      </c>
      <c r="E127" t="s">
        <v>2515</v>
      </c>
      <c r="F127" t="s">
        <v>2573</v>
      </c>
      <c r="G127" t="s">
        <v>2523</v>
      </c>
      <c r="H127" t="s">
        <v>2524</v>
      </c>
    </row>
    <row r="128" spans="1:8">
      <c r="A128" s="346">
        <v>892</v>
      </c>
      <c r="B128" s="346" t="s">
        <v>1148</v>
      </c>
      <c r="C128" s="344" t="str">
        <f>VLOOKUP(A128,CSR_DB!A:C,3,FALSE)</f>
        <v>達而泰（天津）實業有限公司</v>
      </c>
      <c r="D128" t="s">
        <v>2505</v>
      </c>
      <c r="E128" t="s">
        <v>2539</v>
      </c>
      <c r="F128" t="s">
        <v>2574</v>
      </c>
      <c r="G128" t="s">
        <v>2575</v>
      </c>
      <c r="H128" t="s">
        <v>2576</v>
      </c>
    </row>
    <row r="129" spans="1:8">
      <c r="A129" s="346">
        <v>893</v>
      </c>
      <c r="B129" s="346" t="s">
        <v>2577</v>
      </c>
      <c r="C129" s="344" t="str">
        <f>VLOOKUP(A129,CSR_DB!A:C,3,FALSE)</f>
        <v>台達電子（重慶）有限公司</v>
      </c>
      <c r="D129" t="s">
        <v>2505</v>
      </c>
      <c r="E129" t="s">
        <v>2510</v>
      </c>
      <c r="F129" t="s">
        <v>2578</v>
      </c>
      <c r="G129" t="s">
        <v>2579</v>
      </c>
      <c r="H129" t="s">
        <v>2580</v>
      </c>
    </row>
    <row r="130" spans="1:8">
      <c r="A130" s="346">
        <v>894</v>
      </c>
      <c r="B130" s="346" t="s">
        <v>1154</v>
      </c>
      <c r="C130" s="344" t="str">
        <f>VLOOKUP(A130,CSR_DB!A:C,3,FALSE)</f>
        <v>廣州埃墨勒施照明器具有限公司</v>
      </c>
      <c r="D130" t="s">
        <v>2505</v>
      </c>
      <c r="E130" t="s">
        <v>2506</v>
      </c>
      <c r="F130" t="s">
        <v>2581</v>
      </c>
      <c r="G130" t="s">
        <v>2582</v>
      </c>
      <c r="H130" t="s">
        <v>2583</v>
      </c>
    </row>
    <row r="131" spans="1:8">
      <c r="A131" s="346">
        <v>895</v>
      </c>
      <c r="B131" s="346" t="s">
        <v>2584</v>
      </c>
      <c r="C131" s="344" t="str">
        <f>VLOOKUP(A131,CSR_DB!A:C,3,FALSE)</f>
        <v>環球儀器(CN)</v>
      </c>
      <c r="D131" t="s">
        <v>2505</v>
      </c>
    </row>
    <row r="132" spans="1:8">
      <c r="A132" s="348">
        <v>896</v>
      </c>
      <c r="B132" s="348" t="s">
        <v>1161</v>
      </c>
      <c r="C132" s="344" t="str">
        <f>VLOOKUP(A132,CSR_DB!A:C,3,FALSE)</f>
        <v>UIC-Shenzhen Office</v>
      </c>
      <c r="D132" t="s">
        <v>2505</v>
      </c>
      <c r="E132" t="s">
        <v>2506</v>
      </c>
      <c r="F132" t="s">
        <v>2585</v>
      </c>
      <c r="G132" t="s">
        <v>2498</v>
      </c>
      <c r="H132" t="s">
        <v>2499</v>
      </c>
    </row>
    <row r="133" spans="1:8">
      <c r="A133" s="348">
        <v>897</v>
      </c>
      <c r="B133" s="348" t="s">
        <v>1164</v>
      </c>
      <c r="C133" s="344" t="str">
        <f>VLOOKUP(A133,CSR_DB!A:C,3,FALSE)</f>
        <v>UIC-Training</v>
      </c>
      <c r="D133" t="s">
        <v>2505</v>
      </c>
      <c r="E133" t="s">
        <v>2506</v>
      </c>
      <c r="F133" t="s">
        <v>2586</v>
      </c>
      <c r="G133" t="s">
        <v>2498</v>
      </c>
      <c r="H133" t="s">
        <v>2499</v>
      </c>
    </row>
    <row r="134" spans="1:8">
      <c r="A134" s="348">
        <v>898</v>
      </c>
      <c r="B134" s="348" t="s">
        <v>1167</v>
      </c>
      <c r="C134" s="344" t="str">
        <f>VLOOKUP(A134,CSR_DB!A:C,3,FALSE)</f>
        <v>UIC-Shanghai Office</v>
      </c>
      <c r="D134" t="s">
        <v>2505</v>
      </c>
      <c r="E134" t="s">
        <v>2515</v>
      </c>
      <c r="F134" t="s">
        <v>2587</v>
      </c>
      <c r="G134" t="s">
        <v>2498</v>
      </c>
      <c r="H134" t="s">
        <v>2499</v>
      </c>
    </row>
    <row r="135" spans="1:8">
      <c r="A135" s="348">
        <v>899</v>
      </c>
      <c r="B135" s="348" t="s">
        <v>1170</v>
      </c>
      <c r="C135" s="344" t="str">
        <f>VLOOKUP(A135,CSR_DB!A:C,3,FALSE)</f>
        <v>UIC-Shanghai Warehouse</v>
      </c>
      <c r="D135" t="s">
        <v>2505</v>
      </c>
      <c r="E135" t="s">
        <v>2515</v>
      </c>
      <c r="F135" t="s">
        <v>2588</v>
      </c>
      <c r="G135" t="s">
        <v>2498</v>
      </c>
      <c r="H135" t="s">
        <v>2499</v>
      </c>
    </row>
    <row r="136" spans="1:8">
      <c r="A136" s="348">
        <v>900</v>
      </c>
      <c r="B136" s="348" t="s">
        <v>1174</v>
      </c>
      <c r="C136" s="344" t="str">
        <f>VLOOKUP(A136,CSR_DB!A:C,3,FALSE)</f>
        <v>UIC-Zhengzhou Storage</v>
      </c>
      <c r="D136" t="s">
        <v>2505</v>
      </c>
      <c r="E136" t="s">
        <v>2510</v>
      </c>
      <c r="F136" t="s">
        <v>2589</v>
      </c>
      <c r="G136" t="s">
        <v>2498</v>
      </c>
      <c r="H136" t="s">
        <v>2499</v>
      </c>
    </row>
    <row r="137" spans="1:8">
      <c r="A137" s="349"/>
      <c r="B137" s="349" t="s">
        <v>2590</v>
      </c>
      <c r="C137" s="344" t="e">
        <f>VLOOKUP(A137,CSR_DB!A:C,3,FALSE)</f>
        <v>#N/A</v>
      </c>
      <c r="D137" t="s">
        <v>2505</v>
      </c>
    </row>
    <row r="138" spans="1:8">
      <c r="A138" s="344">
        <v>52</v>
      </c>
      <c r="B138" s="344" t="s">
        <v>403</v>
      </c>
      <c r="C138" s="344" t="str">
        <f>VLOOKUP(A138,CSR_DB!A:C,3,FALSE)</f>
        <v>東南亞</v>
      </c>
      <c r="D138" t="s">
        <v>2591</v>
      </c>
    </row>
    <row r="139" spans="1:8">
      <c r="A139" s="346">
        <v>53</v>
      </c>
      <c r="B139" s="346" t="s">
        <v>407</v>
      </c>
      <c r="C139" s="344" t="str">
        <f>VLOOKUP(A139,CSR_DB!A:C,3,FALSE)</f>
        <v>泰國</v>
      </c>
      <c r="D139" t="s">
        <v>2592</v>
      </c>
    </row>
    <row r="140" spans="1:8">
      <c r="A140" s="348">
        <v>879</v>
      </c>
      <c r="B140" s="348" t="s">
        <v>1108</v>
      </c>
      <c r="C140" s="344" t="str">
        <f>VLOOKUP(A140,CSR_DB!A:C,3,FALSE)</f>
        <v>泰達</v>
      </c>
      <c r="D140" t="s">
        <v>2593</v>
      </c>
      <c r="F140" t="s">
        <v>2594</v>
      </c>
      <c r="G140" t="s">
        <v>2595</v>
      </c>
      <c r="H140" t="s">
        <v>2596</v>
      </c>
    </row>
    <row r="141" spans="1:8">
      <c r="A141" s="348">
        <v>54</v>
      </c>
      <c r="B141" s="348" t="s">
        <v>412</v>
      </c>
      <c r="C141" s="344" t="str">
        <f>VLOOKUP(A141,CSR_DB!A:C,3,FALSE)</f>
        <v>泰達一廠</v>
      </c>
      <c r="D141" t="s">
        <v>2593</v>
      </c>
      <c r="F141" t="s">
        <v>2597</v>
      </c>
      <c r="G141" t="s">
        <v>2598</v>
      </c>
      <c r="H141" t="s">
        <v>2599</v>
      </c>
    </row>
    <row r="142" spans="1:8">
      <c r="A142" s="348">
        <v>55</v>
      </c>
      <c r="B142" s="348" t="s">
        <v>418</v>
      </c>
      <c r="C142" s="344" t="str">
        <f>VLOOKUP(A142,CSR_DB!A:C,3,FALSE)</f>
        <v>泰達三廠</v>
      </c>
      <c r="D142" t="s">
        <v>2593</v>
      </c>
      <c r="F142" t="s">
        <v>2600</v>
      </c>
      <c r="G142" t="s">
        <v>2598</v>
      </c>
      <c r="H142" t="s">
        <v>2599</v>
      </c>
    </row>
    <row r="143" spans="1:8">
      <c r="A143" s="348">
        <v>56</v>
      </c>
      <c r="B143" s="348" t="s">
        <v>422</v>
      </c>
      <c r="C143" s="344" t="str">
        <f>VLOOKUP(A143,CSR_DB!A:C,3,FALSE)</f>
        <v>泰達五廠</v>
      </c>
      <c r="D143" t="s">
        <v>2593</v>
      </c>
      <c r="F143" t="s">
        <v>2601</v>
      </c>
      <c r="G143" t="s">
        <v>2598</v>
      </c>
      <c r="H143" t="s">
        <v>2599</v>
      </c>
    </row>
    <row r="144" spans="1:8">
      <c r="A144" s="348">
        <v>57</v>
      </c>
      <c r="B144" s="348" t="s">
        <v>426</v>
      </c>
      <c r="C144" s="344" t="str">
        <f>VLOOKUP(A144,CSR_DB!A:C,3,FALSE)</f>
        <v>泰達六廠</v>
      </c>
      <c r="D144" t="s">
        <v>2593</v>
      </c>
      <c r="F144" t="s">
        <v>2602</v>
      </c>
      <c r="G144" t="s">
        <v>2598</v>
      </c>
      <c r="H144" t="s">
        <v>2599</v>
      </c>
    </row>
    <row r="145" spans="1:8">
      <c r="A145" s="348">
        <v>672</v>
      </c>
      <c r="B145" s="348" t="s">
        <v>523</v>
      </c>
      <c r="C145" s="344" t="str">
        <f>VLOOKUP(A145,CSR_DB!A:C,3,FALSE)</f>
        <v>泰達七廠</v>
      </c>
      <c r="D145" t="s">
        <v>2593</v>
      </c>
      <c r="F145" t="s">
        <v>2603</v>
      </c>
      <c r="G145" t="s">
        <v>2598</v>
      </c>
      <c r="H145" t="s">
        <v>2599</v>
      </c>
    </row>
    <row r="146" spans="1:8">
      <c r="A146" s="348">
        <v>730</v>
      </c>
      <c r="B146" s="348" t="s">
        <v>705</v>
      </c>
      <c r="C146" s="344" t="str">
        <f>VLOOKUP(A146,CSR_DB!A:C,3,FALSE)</f>
        <v>WHC1</v>
      </c>
      <c r="D146" t="s">
        <v>2593</v>
      </c>
      <c r="F146" t="s">
        <v>2604</v>
      </c>
      <c r="G146" t="s">
        <v>2598</v>
      </c>
      <c r="H146" t="s">
        <v>2599</v>
      </c>
    </row>
    <row r="147" spans="1:8">
      <c r="A147" s="348">
        <v>731</v>
      </c>
      <c r="B147" s="348" t="s">
        <v>708</v>
      </c>
      <c r="C147" s="344" t="str">
        <f>VLOOKUP(A147,CSR_DB!A:C,3,FALSE)</f>
        <v>WHC2</v>
      </c>
      <c r="D147" t="s">
        <v>2593</v>
      </c>
      <c r="F147" t="s">
        <v>2605</v>
      </c>
      <c r="G147" t="s">
        <v>2598</v>
      </c>
      <c r="H147" t="s">
        <v>2599</v>
      </c>
    </row>
    <row r="148" spans="1:8">
      <c r="A148" s="348">
        <v>732</v>
      </c>
      <c r="B148" s="348" t="s">
        <v>712</v>
      </c>
      <c r="C148" s="344" t="str">
        <f>VLOOKUP(A148,CSR_DB!A:C,3,FALSE)</f>
        <v>WHC3</v>
      </c>
      <c r="D148" t="s">
        <v>2593</v>
      </c>
      <c r="F148" t="s">
        <v>2606</v>
      </c>
      <c r="G148" t="s">
        <v>2598</v>
      </c>
      <c r="H148" t="s">
        <v>2599</v>
      </c>
    </row>
    <row r="149" spans="1:8">
      <c r="A149" s="348">
        <v>839</v>
      </c>
      <c r="B149" s="348" t="s">
        <v>987</v>
      </c>
      <c r="C149" s="344" t="str">
        <f>VLOOKUP(A149,CSR_DB!A:C,3,FALSE)</f>
        <v>Wellgrow</v>
      </c>
      <c r="D149" t="s">
        <v>2593</v>
      </c>
    </row>
    <row r="150" spans="1:8">
      <c r="A150" s="348">
        <v>865</v>
      </c>
      <c r="B150" s="348" t="s">
        <v>1079</v>
      </c>
      <c r="C150" s="344" t="str">
        <f>VLOOKUP(A150,CSR_DB!A:C,3,FALSE)</f>
        <v>Samut Prakan-Frasers</v>
      </c>
      <c r="D150" t="s">
        <v>2593</v>
      </c>
      <c r="F150" t="s">
        <v>2594</v>
      </c>
      <c r="G150" t="s">
        <v>2595</v>
      </c>
      <c r="H150" t="s">
        <v>2596</v>
      </c>
    </row>
    <row r="151" spans="1:8">
      <c r="A151" s="348">
        <v>866</v>
      </c>
      <c r="B151" s="348" t="s">
        <v>1080</v>
      </c>
      <c r="C151" s="344" t="str">
        <f>VLOOKUP(A151,CSR_DB!A:C,3,FALSE)</f>
        <v>Bangkok-DGIT</v>
      </c>
      <c r="D151" t="s">
        <v>2593</v>
      </c>
      <c r="F151" t="s">
        <v>2607</v>
      </c>
      <c r="G151" t="s">
        <v>2598</v>
      </c>
      <c r="H151" t="s">
        <v>2599</v>
      </c>
    </row>
    <row r="152" spans="1:8">
      <c r="A152" s="349"/>
      <c r="B152" s="349" t="s">
        <v>2608</v>
      </c>
      <c r="C152" s="344" t="e">
        <f>VLOOKUP(A152,CSR_DB!A:C,3,FALSE)</f>
        <v>#N/A</v>
      </c>
      <c r="D152" t="s">
        <v>2593</v>
      </c>
      <c r="F152">
        <v>0</v>
      </c>
      <c r="G152">
        <v>0</v>
      </c>
      <c r="H152">
        <v>0</v>
      </c>
    </row>
    <row r="153" spans="1:8">
      <c r="A153" s="349"/>
      <c r="B153" s="349" t="s">
        <v>2609</v>
      </c>
      <c r="C153" s="344" t="e">
        <f>VLOOKUP(A153,CSR_DB!A:C,3,FALSE)</f>
        <v>#N/A</v>
      </c>
      <c r="D153" t="s">
        <v>2593</v>
      </c>
      <c r="F153">
        <v>0</v>
      </c>
      <c r="G153">
        <v>0</v>
      </c>
      <c r="H153">
        <v>0</v>
      </c>
    </row>
    <row r="154" spans="1:8">
      <c r="A154" s="346">
        <v>58</v>
      </c>
      <c r="B154" s="346" t="s">
        <v>430</v>
      </c>
      <c r="C154" s="344" t="str">
        <f>VLOOKUP(A154,CSR_DB!A:C,3,FALSE)</f>
        <v>印度</v>
      </c>
      <c r="D154" t="s">
        <v>2610</v>
      </c>
    </row>
    <row r="155" spans="1:8">
      <c r="A155" s="348">
        <v>59</v>
      </c>
      <c r="B155" s="348" t="s">
        <v>434</v>
      </c>
      <c r="C155" s="344" t="str">
        <f>VLOOKUP(A155,CSR_DB!A:C,3,FALSE)</f>
        <v>Eltek-India</v>
      </c>
      <c r="D155" t="s">
        <v>2611</v>
      </c>
    </row>
    <row r="156" spans="1:8">
      <c r="A156" s="348">
        <v>60</v>
      </c>
      <c r="B156" s="348" t="s">
        <v>438</v>
      </c>
      <c r="C156" s="344" t="str">
        <f>VLOOKUP(A156,CSR_DB!A:C,3,FALSE)</f>
        <v>DET_ India(Hosur)</v>
      </c>
      <c r="D156" t="s">
        <v>2612</v>
      </c>
    </row>
    <row r="157" spans="1:8">
      <c r="A157" s="348">
        <v>61</v>
      </c>
      <c r="B157" s="348" t="s">
        <v>443</v>
      </c>
      <c r="C157" s="344" t="str">
        <f>VLOOKUP(A157,CSR_DB!A:C,3,FALSE)</f>
        <v>Gurgaon-GGN</v>
      </c>
      <c r="D157" t="s">
        <v>1997</v>
      </c>
      <c r="F157" t="s">
        <v>2613</v>
      </c>
      <c r="G157" t="s">
        <v>2614</v>
      </c>
      <c r="H157" t="s">
        <v>2615</v>
      </c>
    </row>
    <row r="158" spans="1:8">
      <c r="A158" s="348">
        <v>62</v>
      </c>
      <c r="B158" s="348" t="s">
        <v>446</v>
      </c>
      <c r="C158" s="344" t="str">
        <f>VLOOKUP(A158,CSR_DB!A:C,3,FALSE)</f>
        <v>Rudrapur-RDP</v>
      </c>
      <c r="D158" t="s">
        <v>1997</v>
      </c>
      <c r="F158" t="s">
        <v>2616</v>
      </c>
      <c r="G158" t="s">
        <v>2617</v>
      </c>
      <c r="H158" t="s">
        <v>2618</v>
      </c>
    </row>
    <row r="159" spans="1:8">
      <c r="A159" s="348">
        <v>762</v>
      </c>
      <c r="B159" s="348" t="s">
        <v>746</v>
      </c>
      <c r="C159" s="344" t="str">
        <f>VLOOKUP(A159,CSR_DB!A:C,3,FALSE)</f>
        <v>Bangalore-BLR</v>
      </c>
      <c r="D159" t="s">
        <v>1997</v>
      </c>
      <c r="F159" t="s">
        <v>2619</v>
      </c>
      <c r="G159" t="s">
        <v>2620</v>
      </c>
      <c r="H159" t="s">
        <v>2621</v>
      </c>
    </row>
    <row r="160" spans="1:8">
      <c r="A160" s="348">
        <v>763</v>
      </c>
      <c r="B160" s="348" t="s">
        <v>749</v>
      </c>
      <c r="C160" s="344" t="str">
        <f>VLOOKUP(A160,CSR_DB!A:C,3,FALSE)</f>
        <v>KG-SEZ</v>
      </c>
      <c r="D160" t="s">
        <v>1997</v>
      </c>
      <c r="F160" t="s">
        <v>2622</v>
      </c>
      <c r="G160" t="s">
        <v>2620</v>
      </c>
      <c r="H160" t="s">
        <v>2621</v>
      </c>
    </row>
    <row r="161" spans="1:8">
      <c r="A161" s="348">
        <v>764</v>
      </c>
      <c r="B161" s="348" t="s">
        <v>753</v>
      </c>
      <c r="C161" s="344" t="str">
        <f>VLOOKUP(A161,CSR_DB!A:C,3,FALSE)</f>
        <v>KG-DTA</v>
      </c>
      <c r="D161" t="s">
        <v>1997</v>
      </c>
      <c r="F161" t="s">
        <v>2623</v>
      </c>
      <c r="G161" t="s">
        <v>2620</v>
      </c>
      <c r="H161" t="s">
        <v>2621</v>
      </c>
    </row>
    <row r="162" spans="1:8">
      <c r="A162" s="348">
        <v>765</v>
      </c>
      <c r="B162" s="348" t="s">
        <v>756</v>
      </c>
      <c r="C162" s="344" t="str">
        <f>VLOOKUP(A162,CSR_DB!A:C,3,FALSE)</f>
        <v>Mumbai-MUM</v>
      </c>
      <c r="D162" t="s">
        <v>1997</v>
      </c>
      <c r="F162" t="s">
        <v>2624</v>
      </c>
      <c r="G162" t="s">
        <v>2614</v>
      </c>
      <c r="H162" t="s">
        <v>2615</v>
      </c>
    </row>
    <row r="163" spans="1:8">
      <c r="A163" s="348">
        <v>867</v>
      </c>
      <c r="B163" s="348" t="s">
        <v>1082</v>
      </c>
      <c r="C163" s="344" t="str">
        <f>VLOOKUP(A163,CSR_DB!A:C,3,FALSE)</f>
        <v>Ahmedabad-AMD</v>
      </c>
      <c r="D163" t="s">
        <v>1997</v>
      </c>
      <c r="F163" t="s">
        <v>2625</v>
      </c>
      <c r="G163" t="s">
        <v>2614</v>
      </c>
      <c r="H163" t="s">
        <v>2615</v>
      </c>
    </row>
    <row r="164" spans="1:8">
      <c r="A164" s="348">
        <v>868</v>
      </c>
      <c r="B164" s="348" t="s">
        <v>1084</v>
      </c>
      <c r="C164" s="344" t="str">
        <f>VLOOKUP(A164,CSR_DB!A:C,3,FALSE)</f>
        <v>Chennai-CHN</v>
      </c>
      <c r="D164" t="s">
        <v>1997</v>
      </c>
      <c r="F164" t="s">
        <v>2626</v>
      </c>
      <c r="G164" t="s">
        <v>2614</v>
      </c>
      <c r="H164" t="s">
        <v>2615</v>
      </c>
    </row>
    <row r="165" spans="1:8">
      <c r="A165" s="346">
        <v>733</v>
      </c>
      <c r="B165" s="346" t="s">
        <v>717</v>
      </c>
      <c r="C165" s="344" t="str">
        <f>VLOOKUP(A165,CSR_DB!A:C,3,FALSE)</f>
        <v>緬甸</v>
      </c>
    </row>
    <row r="166" spans="1:8">
      <c r="A166" s="348">
        <v>734</v>
      </c>
      <c r="B166" s="348" t="s">
        <v>720</v>
      </c>
      <c r="C166" s="344" t="str">
        <f>VLOOKUP(A166,CSR_DB!A:C,3,FALSE)</f>
        <v>Yangon, Myanmar-DEMM</v>
      </c>
      <c r="D166" t="s">
        <v>717</v>
      </c>
      <c r="F166" t="s">
        <v>2627</v>
      </c>
      <c r="G166" t="s">
        <v>2628</v>
      </c>
      <c r="H166" t="s">
        <v>2629</v>
      </c>
    </row>
    <row r="167" spans="1:8">
      <c r="A167" s="348">
        <v>869</v>
      </c>
      <c r="B167" s="348" t="s">
        <v>1087</v>
      </c>
      <c r="C167" s="344" t="str">
        <f>VLOOKUP(A167,CSR_DB!A:C,3,FALSE)</f>
        <v>Yangon, Myanmar-DEISG</v>
      </c>
      <c r="D167" t="s">
        <v>717</v>
      </c>
      <c r="F167" t="s">
        <v>2630</v>
      </c>
      <c r="G167" t="s">
        <v>2631</v>
      </c>
      <c r="H167" t="s">
        <v>2632</v>
      </c>
    </row>
    <row r="168" spans="1:8">
      <c r="A168" s="346">
        <v>735</v>
      </c>
      <c r="B168" s="346" t="s">
        <v>724</v>
      </c>
      <c r="C168" s="344" t="str">
        <f>VLOOKUP(A168,CSR_DB!A:C,3,FALSE)</f>
        <v>越南</v>
      </c>
    </row>
    <row r="169" spans="1:8">
      <c r="A169" s="348">
        <v>736</v>
      </c>
      <c r="B169" s="348" t="s">
        <v>728</v>
      </c>
      <c r="C169" s="344" t="str">
        <f>VLOOKUP(A169,CSR_DB!A:C,3,FALSE)</f>
        <v>Delta Electronics (Vietnam) Company Limited-DEVN</v>
      </c>
      <c r="D169" t="s">
        <v>724</v>
      </c>
      <c r="F169" t="s">
        <v>2633</v>
      </c>
      <c r="G169" t="s">
        <v>2634</v>
      </c>
      <c r="H169" t="s">
        <v>2635</v>
      </c>
    </row>
    <row r="170" spans="1:8">
      <c r="A170" s="346">
        <v>870</v>
      </c>
      <c r="B170" s="346" t="s">
        <v>1088</v>
      </c>
      <c r="C170" s="344" t="str">
        <f>VLOOKUP(A170,CSR_DB!A:C,3,FALSE)</f>
        <v>菲律賓</v>
      </c>
    </row>
    <row r="171" spans="1:8">
      <c r="A171" s="348">
        <v>871</v>
      </c>
      <c r="B171" s="348" t="s">
        <v>1089</v>
      </c>
      <c r="C171" s="344" t="str">
        <f>VLOOKUP(A171,CSR_DB!A:C,3,FALSE)</f>
        <v>Eltek Philippines-PHE1</v>
      </c>
      <c r="D171" t="s">
        <v>2636</v>
      </c>
      <c r="F171" t="s">
        <v>2637</v>
      </c>
      <c r="G171" t="s">
        <v>2638</v>
      </c>
      <c r="H171" t="s">
        <v>2639</v>
      </c>
    </row>
    <row r="172" spans="1:8">
      <c r="A172" s="346">
        <v>872</v>
      </c>
      <c r="B172" s="346" t="s">
        <v>1090</v>
      </c>
      <c r="C172" s="344" t="str">
        <f>VLOOKUP(A172,CSR_DB!A:C,3,FALSE)</f>
        <v>馬來西亞</v>
      </c>
    </row>
    <row r="173" spans="1:8">
      <c r="A173" s="348">
        <v>873</v>
      </c>
      <c r="B173" s="348" t="s">
        <v>1092</v>
      </c>
      <c r="C173" s="344" t="str">
        <f>VLOOKUP(A173,CSR_DB!A:C,3,FALSE)</f>
        <v>Subang Jaya-MYE1</v>
      </c>
      <c r="D173" t="s">
        <v>2640</v>
      </c>
      <c r="F173" t="s">
        <v>2641</v>
      </c>
      <c r="G173" t="s">
        <v>2642</v>
      </c>
      <c r="H173" t="s">
        <v>2643</v>
      </c>
    </row>
    <row r="174" spans="1:8">
      <c r="A174" s="348">
        <v>901</v>
      </c>
      <c r="B174" s="348" t="s">
        <v>2644</v>
      </c>
      <c r="C174" s="344" t="str">
        <f>VLOOKUP(A174,CSR_DB!A:C,3,FALSE)</f>
        <v>UIC-Penang</v>
      </c>
      <c r="D174" t="s">
        <v>2640</v>
      </c>
      <c r="F174" t="s">
        <v>2645</v>
      </c>
      <c r="G174" t="s">
        <v>2498</v>
      </c>
      <c r="H174" t="s">
        <v>2499</v>
      </c>
    </row>
    <row r="175" spans="1:8">
      <c r="A175" s="346">
        <v>737</v>
      </c>
      <c r="B175" s="346" t="s">
        <v>731</v>
      </c>
      <c r="C175" s="344" t="str">
        <f>VLOOKUP(A175,CSR_DB!A:C,3,FALSE)</f>
        <v>新加坡</v>
      </c>
    </row>
    <row r="176" spans="1:8">
      <c r="A176" s="348">
        <v>738</v>
      </c>
      <c r="B176" s="348" t="s">
        <v>735</v>
      </c>
      <c r="C176" s="344" t="str">
        <f>VLOOKUP(A176,CSR_DB!A:C,3,FALSE)</f>
        <v>Kaki Bukit-SG05</v>
      </c>
      <c r="D176" t="s">
        <v>2646</v>
      </c>
      <c r="F176" t="s">
        <v>2647</v>
      </c>
      <c r="G176" t="s">
        <v>2648</v>
      </c>
      <c r="H176" t="s">
        <v>2649</v>
      </c>
    </row>
    <row r="177" spans="1:8">
      <c r="A177" s="348">
        <v>739</v>
      </c>
      <c r="B177" s="348" t="s">
        <v>740</v>
      </c>
      <c r="C177" s="344" t="str">
        <f>VLOOKUP(A177,CSR_DB!A:C,3,FALSE)</f>
        <v>Biopolis-SG05</v>
      </c>
      <c r="D177" t="s">
        <v>2646</v>
      </c>
      <c r="F177" t="s">
        <v>2650</v>
      </c>
      <c r="G177" t="s">
        <v>2648</v>
      </c>
      <c r="H177" t="s">
        <v>2649</v>
      </c>
    </row>
    <row r="178" spans="1:8">
      <c r="A178" s="348">
        <v>740</v>
      </c>
      <c r="B178" s="348" t="s">
        <v>743</v>
      </c>
      <c r="C178" s="344" t="str">
        <f>VLOOKUP(A178,CSR_DB!A:C,3,FALSE)</f>
        <v>Teban Garden-SG18</v>
      </c>
      <c r="D178" t="s">
        <v>2646</v>
      </c>
      <c r="F178" t="s">
        <v>2651</v>
      </c>
      <c r="G178" t="s">
        <v>2648</v>
      </c>
      <c r="H178" t="s">
        <v>2649</v>
      </c>
    </row>
    <row r="179" spans="1:8">
      <c r="A179" s="348">
        <v>874</v>
      </c>
      <c r="B179" s="348" t="s">
        <v>1094</v>
      </c>
      <c r="C179" s="344" t="str">
        <f>VLOOKUP(A179,CSR_DB!A:C,3,FALSE)</f>
        <v>Kallang Junction-SG17KJ</v>
      </c>
      <c r="D179" t="s">
        <v>2646</v>
      </c>
      <c r="F179" t="s">
        <v>2652</v>
      </c>
      <c r="G179" t="s">
        <v>2648</v>
      </c>
      <c r="H179" t="s">
        <v>2649</v>
      </c>
    </row>
    <row r="180" spans="1:8">
      <c r="A180" s="344">
        <v>63</v>
      </c>
      <c r="B180" s="344" t="s">
        <v>449</v>
      </c>
      <c r="C180" s="344" t="str">
        <f>VLOOKUP(A180,CSR_DB!A:C,3,FALSE)</f>
        <v>美洲區</v>
      </c>
    </row>
    <row r="181" spans="1:8">
      <c r="A181" s="346">
        <v>64</v>
      </c>
      <c r="B181" s="346" t="s">
        <v>452</v>
      </c>
      <c r="C181" s="344" t="str">
        <f>VLOOKUP(A181,CSR_DB!A:C,3,FALSE)</f>
        <v>Eltek-US</v>
      </c>
    </row>
    <row r="182" spans="1:8">
      <c r="A182" s="346">
        <v>673</v>
      </c>
      <c r="B182" s="346" t="s">
        <v>525</v>
      </c>
      <c r="C182" s="344" t="str">
        <f>VLOOKUP(A182,CSR_DB!A:C,3,FALSE)</f>
        <v>巴西</v>
      </c>
    </row>
    <row r="183" spans="1:8">
      <c r="A183" s="348">
        <v>674</v>
      </c>
      <c r="B183" s="348" t="s">
        <v>527</v>
      </c>
      <c r="C183" s="344" t="str">
        <f>VLOOKUP(A183,CSR_DB!A:C,3,FALSE)</f>
        <v>São José dos Campos, SP,DEB</v>
      </c>
      <c r="D183" t="s">
        <v>2653</v>
      </c>
      <c r="F183" t="s">
        <v>2654</v>
      </c>
      <c r="G183" t="s">
        <v>2655</v>
      </c>
      <c r="H183" t="s">
        <v>2656</v>
      </c>
    </row>
    <row r="184" spans="1:8">
      <c r="A184" s="346">
        <v>766</v>
      </c>
      <c r="B184" s="346" t="s">
        <v>760</v>
      </c>
      <c r="C184" s="344" t="str">
        <f>VLOOKUP(A184,CSR_DB!A:C,3,FALSE)</f>
        <v>美國</v>
      </c>
    </row>
    <row r="185" spans="1:8">
      <c r="A185" s="348">
        <v>767</v>
      </c>
      <c r="B185" s="348" t="s">
        <v>761</v>
      </c>
      <c r="C185" s="344" t="str">
        <f>VLOOKUP(A185,CSR_DB!A:C,3,FALSE)</f>
        <v>Oakland, NJ,Amerlux</v>
      </c>
      <c r="D185" t="s">
        <v>2657</v>
      </c>
      <c r="F185" t="s">
        <v>2658</v>
      </c>
      <c r="G185" t="s">
        <v>2659</v>
      </c>
      <c r="H185" t="s">
        <v>2660</v>
      </c>
    </row>
    <row r="186" spans="1:8">
      <c r="A186" s="348">
        <v>768</v>
      </c>
      <c r="B186" s="348" t="s">
        <v>763</v>
      </c>
      <c r="C186" s="344" t="str">
        <f>VLOOKUP(A186,CSR_DB!A:C,3,FALSE)</f>
        <v>Fremont, CA,DAF</v>
      </c>
      <c r="D186" t="s">
        <v>2657</v>
      </c>
      <c r="F186" t="s">
        <v>2661</v>
      </c>
      <c r="G186" t="s">
        <v>2662</v>
      </c>
      <c r="H186" t="s">
        <v>2663</v>
      </c>
    </row>
    <row r="187" spans="1:8">
      <c r="A187" s="348">
        <v>769</v>
      </c>
      <c r="B187" s="348" t="s">
        <v>765</v>
      </c>
      <c r="C187" s="344" t="str">
        <f>VLOOKUP(A187,CSR_DB!A:C,3,FALSE)</f>
        <v>Austin, TX,DAA</v>
      </c>
      <c r="D187" t="s">
        <v>2657</v>
      </c>
      <c r="F187" t="s">
        <v>2664</v>
      </c>
      <c r="G187" t="s">
        <v>2665</v>
      </c>
      <c r="H187" t="s">
        <v>2666</v>
      </c>
    </row>
    <row r="188" spans="1:8">
      <c r="A188" s="348">
        <v>770</v>
      </c>
      <c r="B188" s="348" t="s">
        <v>769</v>
      </c>
      <c r="C188" s="344" t="str">
        <f>VLOOKUP(A188,CSR_DB!A:C,3,FALSE)</f>
        <v>Boston, MA,DAB</v>
      </c>
      <c r="D188" t="s">
        <v>2657</v>
      </c>
      <c r="F188" t="s">
        <v>2667</v>
      </c>
      <c r="G188" t="s">
        <v>2665</v>
      </c>
      <c r="H188" t="s">
        <v>2666</v>
      </c>
    </row>
    <row r="189" spans="1:8">
      <c r="A189" s="348">
        <v>771</v>
      </c>
      <c r="B189" s="348" t="s">
        <v>771</v>
      </c>
      <c r="C189" s="344" t="str">
        <f>VLOOKUP(A189,CSR_DB!A:C,3,FALSE)</f>
        <v>Detroit, MI,DAD</v>
      </c>
      <c r="D189" t="s">
        <v>2657</v>
      </c>
      <c r="F189" t="s">
        <v>2668</v>
      </c>
      <c r="G189" t="s">
        <v>2669</v>
      </c>
      <c r="H189" t="s">
        <v>2670</v>
      </c>
    </row>
    <row r="190" spans="1:8">
      <c r="A190" s="348">
        <v>772</v>
      </c>
      <c r="B190" s="348" t="s">
        <v>773</v>
      </c>
      <c r="C190" s="344" t="str">
        <f>VLOOKUP(A190,CSR_DB!A:C,3,FALSE)</f>
        <v>Eastvale, CA,DALA</v>
      </c>
      <c r="D190" t="s">
        <v>2657</v>
      </c>
      <c r="F190" t="s">
        <v>2671</v>
      </c>
      <c r="G190" t="s">
        <v>2672</v>
      </c>
      <c r="H190" t="s">
        <v>2673</v>
      </c>
    </row>
    <row r="191" spans="1:8">
      <c r="A191" s="348">
        <v>773</v>
      </c>
      <c r="B191" s="348" t="s">
        <v>774</v>
      </c>
      <c r="C191" s="344" t="str">
        <f>VLOOKUP(A191,CSR_DB!A:C,3,FALSE)</f>
        <v>Durham, NC,DAR</v>
      </c>
      <c r="D191" t="s">
        <v>2657</v>
      </c>
      <c r="F191" t="s">
        <v>2674</v>
      </c>
      <c r="G191" t="s">
        <v>2675</v>
      </c>
      <c r="H191" t="s">
        <v>2676</v>
      </c>
    </row>
    <row r="192" spans="1:8">
      <c r="A192" s="348">
        <v>774</v>
      </c>
      <c r="B192" s="348" t="s">
        <v>776</v>
      </c>
      <c r="C192" s="344" t="str">
        <f>VLOOKUP(A192,CSR_DB!A:C,3,FALSE)</f>
        <v>Bellevue, WA,DAS</v>
      </c>
      <c r="D192" t="s">
        <v>2657</v>
      </c>
      <c r="F192" t="s">
        <v>2677</v>
      </c>
      <c r="G192" t="s">
        <v>2665</v>
      </c>
      <c r="H192" t="s">
        <v>2666</v>
      </c>
    </row>
    <row r="193" spans="1:8">
      <c r="A193" s="348">
        <v>775</v>
      </c>
      <c r="B193" s="348" t="s">
        <v>780</v>
      </c>
      <c r="C193" s="344" t="str">
        <f>VLOOKUP(A193,CSR_DB!A:C,3,FALSE)</f>
        <v>Pewaukee, WI,DAW</v>
      </c>
      <c r="D193" t="s">
        <v>2657</v>
      </c>
      <c r="F193" t="s">
        <v>2678</v>
      </c>
      <c r="G193" t="s">
        <v>2665</v>
      </c>
      <c r="H193" t="s">
        <v>2666</v>
      </c>
    </row>
    <row r="194" spans="1:8">
      <c r="A194" s="348">
        <v>776</v>
      </c>
      <c r="B194" s="348" t="s">
        <v>784</v>
      </c>
      <c r="C194" s="344" t="str">
        <f>VLOOKUP(A194,CSR_DB!A:C,3,FALSE)</f>
        <v>San Jose, CA,Vivotek</v>
      </c>
      <c r="D194" t="s">
        <v>2657</v>
      </c>
      <c r="F194" t="s">
        <v>2679</v>
      </c>
      <c r="G194" t="s">
        <v>2680</v>
      </c>
      <c r="H194" t="s">
        <v>2681</v>
      </c>
    </row>
    <row r="195" spans="1:8">
      <c r="A195" s="348">
        <v>777</v>
      </c>
      <c r="B195" s="348" t="s">
        <v>789</v>
      </c>
      <c r="C195" s="344" t="str">
        <f>VLOOKUP(A195,CSR_DB!A:C,3,FALSE)</f>
        <v>Plano, CA,DEUS</v>
      </c>
      <c r="D195" t="s">
        <v>2657</v>
      </c>
      <c r="F195" t="s">
        <v>2682</v>
      </c>
      <c r="G195" t="s">
        <v>2683</v>
      </c>
      <c r="H195" t="s">
        <v>2684</v>
      </c>
    </row>
    <row r="196" spans="1:8">
      <c r="A196" s="348">
        <v>840</v>
      </c>
      <c r="B196" s="348" t="s">
        <v>992</v>
      </c>
      <c r="C196" s="344" t="str">
        <f>VLOOKUP(A196,CSR_DB!A:C,3,FALSE)</f>
        <v>Orlando, FL,TINC</v>
      </c>
      <c r="D196" t="s">
        <v>2657</v>
      </c>
      <c r="F196" t="s">
        <v>2685</v>
      </c>
      <c r="G196" t="s">
        <v>2686</v>
      </c>
      <c r="H196" t="s">
        <v>2687</v>
      </c>
    </row>
    <row r="197" spans="1:8">
      <c r="A197" s="348">
        <v>841</v>
      </c>
      <c r="B197" s="348" t="s">
        <v>994</v>
      </c>
      <c r="C197" s="344" t="str">
        <f>VLOOKUP(A197,CSR_DB!A:C,3,FALSE)</f>
        <v>Atlanta, GA,March - US</v>
      </c>
      <c r="D197" t="s">
        <v>2657</v>
      </c>
      <c r="F197" t="s">
        <v>2688</v>
      </c>
      <c r="G197" t="s">
        <v>2689</v>
      </c>
      <c r="H197" t="s">
        <v>2690</v>
      </c>
    </row>
    <row r="198" spans="1:8">
      <c r="A198" s="348">
        <v>842</v>
      </c>
      <c r="B198" s="348" t="s">
        <v>997</v>
      </c>
      <c r="C198" s="344" t="str">
        <f>VLOOKUP(A198,CSR_DB!A:C,3,FALSE)</f>
        <v>Kennesaw, GA-DPUS</v>
      </c>
      <c r="D198" t="s">
        <v>2657</v>
      </c>
      <c r="F198" t="s">
        <v>2691</v>
      </c>
      <c r="G198" t="s">
        <v>2692</v>
      </c>
      <c r="H198" t="s">
        <v>2693</v>
      </c>
    </row>
    <row r="199" spans="1:8">
      <c r="A199" s="348">
        <v>843</v>
      </c>
      <c r="B199" s="348" t="s">
        <v>1000</v>
      </c>
      <c r="C199" s="344" t="str">
        <f>VLOOKUP(A199,CSR_DB!A:C,3,FALSE)</f>
        <v>Huntington Beach, CA-DPUS - PSW</v>
      </c>
      <c r="D199" t="s">
        <v>2657</v>
      </c>
      <c r="F199" t="s">
        <v>2694</v>
      </c>
      <c r="G199" t="s">
        <v>2692</v>
      </c>
      <c r="H199" t="s">
        <v>2693</v>
      </c>
    </row>
    <row r="200" spans="1:8">
      <c r="A200" s="348">
        <v>875</v>
      </c>
      <c r="B200" s="348" t="s">
        <v>2695</v>
      </c>
      <c r="C200" s="344" t="str">
        <f>VLOOKUP(A200,CSR_DB!A:C,3,FALSE)</f>
        <v>Plano, TX-DEUS-Data</v>
      </c>
      <c r="D200" t="s">
        <v>2657</v>
      </c>
      <c r="F200" t="s">
        <v>2696</v>
      </c>
      <c r="G200" t="s">
        <v>2683</v>
      </c>
      <c r="H200" t="s">
        <v>2697</v>
      </c>
    </row>
    <row r="201" spans="1:8">
      <c r="A201" s="348">
        <v>876</v>
      </c>
      <c r="B201" s="348" t="s">
        <v>2698</v>
      </c>
      <c r="C201" s="344" t="str">
        <f>VLOOKUP(A201,CSR_DB!A:C,3,FALSE)</f>
        <v>Plano, TX-DEUS-Lotus</v>
      </c>
      <c r="D201" t="s">
        <v>2657</v>
      </c>
      <c r="F201" t="s">
        <v>2699</v>
      </c>
      <c r="G201" t="s">
        <v>2683</v>
      </c>
      <c r="H201" t="s">
        <v>2697</v>
      </c>
    </row>
    <row r="202" spans="1:8">
      <c r="A202" s="348">
        <v>882</v>
      </c>
      <c r="B202" s="348" t="s">
        <v>1117</v>
      </c>
      <c r="C202" s="344" t="str">
        <f>VLOOKUP(A202,CSR_DB!A:C,3,FALSE)</f>
        <v>Conklin, NY, UIC - Conklin</v>
      </c>
      <c r="D202" t="s">
        <v>2657</v>
      </c>
      <c r="F202" t="s">
        <v>2700</v>
      </c>
      <c r="G202" t="s">
        <v>2498</v>
      </c>
      <c r="H202" t="s">
        <v>2499</v>
      </c>
    </row>
    <row r="203" spans="1:8">
      <c r="A203" s="348">
        <v>883</v>
      </c>
      <c r="B203" s="348" t="s">
        <v>1122</v>
      </c>
      <c r="C203" s="344" t="str">
        <f>VLOOKUP(A203,CSR_DB!A:C,3,FALSE)</f>
        <v>Rochester, NY, UIC - Rochester</v>
      </c>
      <c r="D203" t="s">
        <v>2657</v>
      </c>
      <c r="F203" t="s">
        <v>2701</v>
      </c>
      <c r="G203" t="s">
        <v>2498</v>
      </c>
      <c r="H203" t="s">
        <v>2499</v>
      </c>
    </row>
    <row r="204" spans="1:8">
      <c r="A204" s="348">
        <v>884</v>
      </c>
      <c r="B204" s="348" t="s">
        <v>1127</v>
      </c>
      <c r="C204" s="344" t="str">
        <f>VLOOKUP(A204,CSR_DB!A:C,3,FALSE)</f>
        <v>Jalisco, Mexico, UIC - Mexico</v>
      </c>
      <c r="D204" t="s">
        <v>2702</v>
      </c>
      <c r="F204" t="s">
        <v>2703</v>
      </c>
      <c r="G204" t="s">
        <v>2498</v>
      </c>
      <c r="H204" t="s">
        <v>2499</v>
      </c>
    </row>
    <row r="205" spans="1:8">
      <c r="A205" s="348">
        <v>885</v>
      </c>
      <c r="B205" s="348" t="s">
        <v>1130</v>
      </c>
      <c r="C205" s="344" t="str">
        <f>VLOOKUP(A205,CSR_DB!A:C,3,FALSE)</f>
        <v>Charlotte, NC, UIC - Charlotte</v>
      </c>
      <c r="D205" t="s">
        <v>2657</v>
      </c>
      <c r="F205" t="s">
        <v>2704</v>
      </c>
      <c r="G205" t="s">
        <v>2498</v>
      </c>
      <c r="H205" t="s">
        <v>2499</v>
      </c>
    </row>
    <row r="206" spans="1:8">
      <c r="A206" s="346">
        <v>778</v>
      </c>
      <c r="B206" s="346" t="s">
        <v>791</v>
      </c>
      <c r="C206" s="344" t="str">
        <f>VLOOKUP(A206,CSR_DB!A:C,3,FALSE)</f>
        <v>阿根廷</v>
      </c>
    </row>
    <row r="207" spans="1:8">
      <c r="A207" s="348">
        <v>779</v>
      </c>
      <c r="B207" s="348" t="s">
        <v>793</v>
      </c>
      <c r="C207" s="344" t="str">
        <f>VLOOKUP(A207,CSR_DB!A:C,3,FALSE)</f>
        <v>Córdoba, Argentina,Argentina</v>
      </c>
      <c r="D207" t="s">
        <v>2705</v>
      </c>
      <c r="F207" t="s">
        <v>2706</v>
      </c>
      <c r="G207" t="s">
        <v>2707</v>
      </c>
      <c r="H207" t="s">
        <v>2708</v>
      </c>
    </row>
    <row r="208" spans="1:8">
      <c r="A208" s="346">
        <v>780</v>
      </c>
      <c r="B208" s="346" t="s">
        <v>797</v>
      </c>
      <c r="C208" s="344" t="str">
        <f>VLOOKUP(A208,CSR_DB!A:C,3,FALSE)</f>
        <v>哥倫比亞</v>
      </c>
    </row>
    <row r="209" spans="1:8">
      <c r="A209" s="348">
        <v>781</v>
      </c>
      <c r="B209" s="348" t="s">
        <v>800</v>
      </c>
      <c r="C209" s="344" t="str">
        <f>VLOOKUP(A209,CSR_DB!A:C,3,FALSE)</f>
        <v>Los Lagartos, Colombia,Columbia</v>
      </c>
      <c r="D209" t="s">
        <v>2709</v>
      </c>
      <c r="F209" t="s">
        <v>2710</v>
      </c>
      <c r="G209" t="s">
        <v>2711</v>
      </c>
      <c r="H209" t="s">
        <v>2712</v>
      </c>
    </row>
    <row r="210" spans="1:8">
      <c r="A210" s="346">
        <v>782</v>
      </c>
      <c r="B210" s="346" t="s">
        <v>803</v>
      </c>
      <c r="C210" s="344" t="str">
        <f>VLOOKUP(A210,CSR_DB!A:C,3,FALSE)</f>
        <v>墨西哥</v>
      </c>
    </row>
    <row r="211" spans="1:8">
      <c r="A211" s="348">
        <v>783</v>
      </c>
      <c r="B211" s="348" t="s">
        <v>806</v>
      </c>
      <c r="C211" s="344" t="str">
        <f>VLOOKUP(A211,CSR_DB!A:C,3,FALSE)</f>
        <v>Tlalnepantla, Mexico,DMX</v>
      </c>
      <c r="D211" t="s">
        <v>2702</v>
      </c>
      <c r="F211" t="s">
        <v>2713</v>
      </c>
      <c r="G211" t="s">
        <v>2714</v>
      </c>
      <c r="H211" t="s">
        <v>2715</v>
      </c>
    </row>
    <row r="212" spans="1:8">
      <c r="A212" s="348">
        <v>844</v>
      </c>
      <c r="B212" s="348" t="s">
        <v>1008</v>
      </c>
      <c r="C212" s="344" t="str">
        <f>VLOOKUP(A212,CSR_DB!A:C,3,FALSE)</f>
        <v>Cuajimalpa, Mexico,March - MEX</v>
      </c>
      <c r="D212" t="s">
        <v>2702</v>
      </c>
      <c r="F212" t="s">
        <v>2716</v>
      </c>
      <c r="G212" t="s">
        <v>2717</v>
      </c>
      <c r="H212" t="s">
        <v>2718</v>
      </c>
    </row>
    <row r="213" spans="1:8">
      <c r="A213" s="346">
        <v>784</v>
      </c>
      <c r="B213" s="346" t="s">
        <v>810</v>
      </c>
      <c r="C213" s="344" t="str">
        <f>VLOOKUP(A213,CSR_DB!A:C,3,FALSE)</f>
        <v>祕魯</v>
      </c>
    </row>
    <row r="214" spans="1:8">
      <c r="A214" s="348">
        <v>785</v>
      </c>
      <c r="B214" s="348" t="s">
        <v>812</v>
      </c>
      <c r="C214" s="344" t="str">
        <f>VLOOKUP(A214,CSR_DB!A:C,3,FALSE)</f>
        <v>Lima, Perú,PEE</v>
      </c>
      <c r="D214" t="s">
        <v>2719</v>
      </c>
      <c r="F214" t="s">
        <v>2720</v>
      </c>
      <c r="G214" t="s">
        <v>2721</v>
      </c>
      <c r="H214" t="s">
        <v>2722</v>
      </c>
    </row>
    <row r="215" spans="1:8">
      <c r="A215" s="346">
        <v>786</v>
      </c>
      <c r="B215" s="346" t="s">
        <v>814</v>
      </c>
      <c r="C215" s="344" t="str">
        <f>VLOOKUP(A215,CSR_DB!A:C,3,FALSE)</f>
        <v>加拿大</v>
      </c>
    </row>
    <row r="216" spans="1:8">
      <c r="A216" s="348">
        <v>787</v>
      </c>
      <c r="B216" s="348" t="s">
        <v>816</v>
      </c>
      <c r="C216" s="344" t="str">
        <f>VLOOKUP(A216,CSR_DB!A:C,3,FALSE)</f>
        <v>Surrey, BC,DCI</v>
      </c>
      <c r="D216" t="s">
        <v>2723</v>
      </c>
      <c r="F216" t="s">
        <v>2724</v>
      </c>
      <c r="G216" t="s">
        <v>2725</v>
      </c>
      <c r="H216" t="s">
        <v>2726</v>
      </c>
    </row>
    <row r="217" spans="1:8">
      <c r="A217" s="348">
        <v>788</v>
      </c>
      <c r="B217" s="348" t="s">
        <v>817</v>
      </c>
      <c r="C217" s="344" t="str">
        <f>VLOOKUP(A217,CSR_DB!A:C,3,FALSE)</f>
        <v>Bedford, NS,TEL</v>
      </c>
      <c r="D217" t="s">
        <v>2723</v>
      </c>
      <c r="F217" t="s">
        <v>2727</v>
      </c>
      <c r="G217" t="s">
        <v>2686</v>
      </c>
      <c r="H217" t="s">
        <v>2687</v>
      </c>
    </row>
    <row r="218" spans="1:8">
      <c r="A218" s="348">
        <v>845</v>
      </c>
      <c r="B218" s="348" t="s">
        <v>1017</v>
      </c>
      <c r="C218" s="344" t="str">
        <f>VLOOKUP(A218,CSR_DB!A:C,3,FALSE)</f>
        <v>Ottawa, ON,March - CAN</v>
      </c>
      <c r="D218" t="s">
        <v>2723</v>
      </c>
      <c r="F218" t="s">
        <v>2728</v>
      </c>
      <c r="G218" t="s">
        <v>2689</v>
      </c>
      <c r="H218" t="s">
        <v>2690</v>
      </c>
    </row>
    <row r="219" spans="1:8">
      <c r="A219" s="344">
        <v>65</v>
      </c>
      <c r="B219" s="344" t="s">
        <v>455</v>
      </c>
      <c r="C219" s="344" t="str">
        <f>VLOOKUP(A219,CSR_DB!A:C,3,FALSE)</f>
        <v>歐非中東</v>
      </c>
    </row>
    <row r="220" spans="1:8">
      <c r="A220" s="346">
        <v>66</v>
      </c>
      <c r="B220" s="346" t="s">
        <v>458</v>
      </c>
      <c r="C220" s="344" t="str">
        <f>VLOOKUP(A220,CSR_DB!A:C,3,FALSE)</f>
        <v>斯洛伐克</v>
      </c>
    </row>
    <row r="221" spans="1:8">
      <c r="A221" s="348">
        <v>67</v>
      </c>
      <c r="B221" s="348" t="s">
        <v>462</v>
      </c>
      <c r="C221" s="344" t="str">
        <f>VLOOKUP(A221,CSR_DB!A:C,3,FALSE)</f>
        <v>Dubnica nad Váhom, SK03</v>
      </c>
      <c r="D221" t="s">
        <v>2019</v>
      </c>
      <c r="F221" t="s">
        <v>2729</v>
      </c>
      <c r="G221" t="s">
        <v>2730</v>
      </c>
      <c r="H221" t="s">
        <v>2731</v>
      </c>
    </row>
    <row r="222" spans="1:8">
      <c r="A222" s="348">
        <v>68</v>
      </c>
      <c r="B222" s="348" t="s">
        <v>468</v>
      </c>
      <c r="C222" s="344" t="str">
        <f>VLOOKUP(A222,CSR_DB!A:C,3,FALSE)</f>
        <v>Liptovský Hrádok, SKE1</v>
      </c>
      <c r="D222" t="s">
        <v>2019</v>
      </c>
      <c r="F222" t="s">
        <v>2732</v>
      </c>
      <c r="G222" t="s">
        <v>2733</v>
      </c>
      <c r="H222" t="s">
        <v>2734</v>
      </c>
    </row>
    <row r="223" spans="1:8">
      <c r="A223" s="348">
        <v>878</v>
      </c>
      <c r="B223" s="348" t="s">
        <v>1104</v>
      </c>
      <c r="C223" s="344" t="str">
        <f>VLOOKUP(A223,CSR_DB!A:C,3,FALSE)</f>
        <v>Bratislava, SK03</v>
      </c>
      <c r="D223" t="s">
        <v>2019</v>
      </c>
      <c r="F223" t="s">
        <v>2735</v>
      </c>
      <c r="G223" t="s">
        <v>2736</v>
      </c>
      <c r="H223" t="s">
        <v>2737</v>
      </c>
    </row>
    <row r="224" spans="1:8">
      <c r="A224" s="348">
        <v>902</v>
      </c>
      <c r="B224" s="348" t="s">
        <v>2738</v>
      </c>
      <c r="C224" s="344" t="str">
        <f>VLOOKUP(A224,CSR_DB!A:C,3,FALSE)</f>
        <v>Bratislava, UI Slovakia</v>
      </c>
      <c r="D224" t="s">
        <v>2019</v>
      </c>
      <c r="F224" t="s">
        <v>2739</v>
      </c>
      <c r="G224" t="s">
        <v>2498</v>
      </c>
      <c r="H224" t="s">
        <v>2499</v>
      </c>
    </row>
    <row r="225" spans="1:10">
      <c r="A225" s="346">
        <v>789</v>
      </c>
      <c r="B225" s="346" t="s">
        <v>822</v>
      </c>
      <c r="C225" s="344" t="str">
        <f>VLOOKUP(A225,CSR_DB!A:C,3,FALSE)</f>
        <v>克羅埃西亞</v>
      </c>
    </row>
    <row r="226" spans="1:10">
      <c r="A226" s="348">
        <v>790</v>
      </c>
      <c r="B226" s="348" t="s">
        <v>826</v>
      </c>
      <c r="C226" s="344" t="str">
        <f>VLOOKUP(A226,CSR_DB!A:C,3,FALSE)</f>
        <v>Zagreb, NL06</v>
      </c>
      <c r="D226" t="s">
        <v>2740</v>
      </c>
      <c r="F226" t="s">
        <v>2741</v>
      </c>
      <c r="G226" t="s">
        <v>2742</v>
      </c>
      <c r="H226" t="s">
        <v>2743</v>
      </c>
    </row>
    <row r="227" spans="1:10">
      <c r="A227" s="346">
        <v>791</v>
      </c>
      <c r="B227" s="346" t="s">
        <v>832</v>
      </c>
      <c r="C227" s="344" t="str">
        <f>VLOOKUP(A227,CSR_DB!A:C,3,FALSE)</f>
        <v>芬蘭</v>
      </c>
    </row>
    <row r="228" spans="1:10">
      <c r="A228" s="348">
        <v>792</v>
      </c>
      <c r="B228" s="348" t="s">
        <v>839</v>
      </c>
      <c r="C228" s="344" t="str">
        <f>VLOOKUP(A228,CSR_DB!A:C,3,FALSE)</f>
        <v>Vantaa, FI00</v>
      </c>
      <c r="D228" t="s">
        <v>2744</v>
      </c>
      <c r="F228" t="s">
        <v>2745</v>
      </c>
      <c r="G228" t="s">
        <v>2746</v>
      </c>
      <c r="H228" t="s">
        <v>2747</v>
      </c>
    </row>
    <row r="229" spans="1:10">
      <c r="A229" s="346">
        <v>793</v>
      </c>
      <c r="B229" s="346" t="s">
        <v>845</v>
      </c>
      <c r="C229" s="344" t="str">
        <f>VLOOKUP(A229,CSR_DB!A:C,3,FALSE)</f>
        <v>法國</v>
      </c>
    </row>
    <row r="230" spans="1:10">
      <c r="A230" s="348">
        <v>794</v>
      </c>
      <c r="B230" s="348" t="s">
        <v>847</v>
      </c>
      <c r="C230" s="344" t="str">
        <f>VLOOKUP(A230,CSR_DB!A:C,3,FALSE)</f>
        <v>TARBES, FRE1</v>
      </c>
      <c r="D230" t="s">
        <v>2748</v>
      </c>
      <c r="F230" t="s">
        <v>2749</v>
      </c>
      <c r="G230" t="s">
        <v>2750</v>
      </c>
      <c r="H230" t="s">
        <v>2751</v>
      </c>
    </row>
    <row r="231" spans="1:10">
      <c r="A231" s="346">
        <v>795</v>
      </c>
      <c r="B231" s="346" t="s">
        <v>849</v>
      </c>
      <c r="C231" s="344" t="str">
        <f>VLOOKUP(A231,CSR_DB!A:C,3,FALSE)</f>
        <v>德國</v>
      </c>
    </row>
    <row r="232" spans="1:10">
      <c r="A232" s="348">
        <v>796</v>
      </c>
      <c r="B232" s="348" t="s">
        <v>850</v>
      </c>
      <c r="C232" s="344" t="str">
        <f>VLOOKUP(A232,CSR_DB!A:C,3,FALSE)</f>
        <v>Bruchsal, NL06</v>
      </c>
      <c r="D232" t="s">
        <v>1524</v>
      </c>
      <c r="F232" t="s">
        <v>2752</v>
      </c>
      <c r="G232" t="s">
        <v>2753</v>
      </c>
      <c r="H232" t="s">
        <v>2754</v>
      </c>
    </row>
    <row r="233" spans="1:10">
      <c r="A233" s="348">
        <v>797</v>
      </c>
      <c r="B233" s="348" t="s">
        <v>852</v>
      </c>
      <c r="C233" s="344" t="str">
        <f>VLOOKUP(A233,CSR_DB!A:C,3,FALSE)</f>
        <v>Soest, DE00</v>
      </c>
      <c r="D233" t="s">
        <v>1524</v>
      </c>
      <c r="F233" t="s">
        <v>2755</v>
      </c>
      <c r="G233" t="s">
        <v>2756</v>
      </c>
      <c r="H233" t="s">
        <v>2757</v>
      </c>
    </row>
    <row r="234" spans="1:10">
      <c r="A234" s="348">
        <v>798</v>
      </c>
      <c r="B234" s="348" t="s">
        <v>854</v>
      </c>
      <c r="C234" s="344" t="str">
        <f>VLOOKUP(A234,CSR_DB!A:C,3,FALSE)</f>
        <v>Teningen, DE00</v>
      </c>
      <c r="D234" t="s">
        <v>1524</v>
      </c>
      <c r="F234" t="s">
        <v>2758</v>
      </c>
      <c r="G234" t="s">
        <v>2759</v>
      </c>
      <c r="H234" t="s">
        <v>2760</v>
      </c>
    </row>
    <row r="235" spans="1:10">
      <c r="A235" s="348">
        <v>799</v>
      </c>
      <c r="B235" s="348" t="s">
        <v>858</v>
      </c>
      <c r="C235" s="344" t="str">
        <f>VLOOKUP(A235,CSR_DB!A:C,3,FALSE)</f>
        <v>Frankfurt, DEE1 DEE2</v>
      </c>
      <c r="D235" t="s">
        <v>1524</v>
      </c>
      <c r="F235" t="s">
        <v>2761</v>
      </c>
      <c r="G235" t="s">
        <v>2762</v>
      </c>
      <c r="H235" t="s">
        <v>2763</v>
      </c>
    </row>
    <row r="236" spans="1:10">
      <c r="A236" s="346">
        <v>800</v>
      </c>
      <c r="B236" s="346" t="s">
        <v>865</v>
      </c>
      <c r="C236" s="344" t="str">
        <f>VLOOKUP(A236,CSR_DB!A:C,3,FALSE)</f>
        <v>義大利</v>
      </c>
      <c r="J236"/>
    </row>
    <row r="237" spans="1:10">
      <c r="A237" s="348">
        <v>801</v>
      </c>
      <c r="B237" s="348" t="s">
        <v>870</v>
      </c>
      <c r="C237" s="344" t="str">
        <f>VLOOKUP(A237,CSR_DB!A:C,3,FALSE)</f>
        <v>Rome, IT00</v>
      </c>
      <c r="D237" t="s">
        <v>2764</v>
      </c>
      <c r="F237" t="s">
        <v>2765</v>
      </c>
      <c r="G237" t="s">
        <v>2766</v>
      </c>
      <c r="H237" t="s">
        <v>2767</v>
      </c>
      <c r="J237"/>
    </row>
    <row r="238" spans="1:10">
      <c r="A238" s="348">
        <v>802</v>
      </c>
      <c r="B238" s="348" t="s">
        <v>874</v>
      </c>
      <c r="C238" s="344" t="str">
        <f>VLOOKUP(A238,CSR_DB!A:C,3,FALSE)</f>
        <v>Novedrate, IT00</v>
      </c>
      <c r="D238" t="s">
        <v>2764</v>
      </c>
      <c r="F238" t="s">
        <v>2768</v>
      </c>
      <c r="G238" t="s">
        <v>2769</v>
      </c>
      <c r="H238" t="s">
        <v>2770</v>
      </c>
      <c r="J238"/>
    </row>
    <row r="239" spans="1:10">
      <c r="A239" s="348">
        <v>860</v>
      </c>
      <c r="B239" s="348" t="s">
        <v>1064</v>
      </c>
      <c r="C239" s="344" t="str">
        <f>VLOOKUP(A239,CSR_DB!A:C,3,FALSE)</f>
        <v>Desio (MB), ITM1</v>
      </c>
      <c r="D239" t="s">
        <v>2764</v>
      </c>
      <c r="F239" t="s">
        <v>2771</v>
      </c>
      <c r="G239" t="s">
        <v>2772</v>
      </c>
      <c r="H239" t="s">
        <v>2773</v>
      </c>
      <c r="J239"/>
    </row>
    <row r="240" spans="1:10">
      <c r="A240" s="346">
        <v>803</v>
      </c>
      <c r="B240" s="346" t="s">
        <v>878</v>
      </c>
      <c r="C240" s="344" t="str">
        <f>VLOOKUP(A240,CSR_DB!A:C,3,FALSE)</f>
        <v>荷蘭</v>
      </c>
      <c r="J240"/>
    </row>
    <row r="241" spans="1:10">
      <c r="A241" s="348">
        <v>804</v>
      </c>
      <c r="B241" s="348" t="s">
        <v>881</v>
      </c>
      <c r="C241" s="344" t="str">
        <f>VLOOKUP(A241,CSR_DB!A:C,3,FALSE)</f>
        <v>Hoofddorp, NL06</v>
      </c>
      <c r="D241" t="s">
        <v>2774</v>
      </c>
      <c r="F241" t="s">
        <v>2775</v>
      </c>
      <c r="G241" t="s">
        <v>2776</v>
      </c>
      <c r="H241" t="s">
        <v>2777</v>
      </c>
      <c r="J241"/>
    </row>
    <row r="242" spans="1:10">
      <c r="A242" s="348">
        <v>805</v>
      </c>
      <c r="B242" s="348" t="s">
        <v>883</v>
      </c>
      <c r="C242" s="344" t="str">
        <f>VLOOKUP(A242,CSR_DB!A:C,3,FALSE)</f>
        <v>Helmond, NL06</v>
      </c>
      <c r="D242" t="s">
        <v>2774</v>
      </c>
      <c r="F242" t="s">
        <v>2778</v>
      </c>
      <c r="G242" t="s">
        <v>2776</v>
      </c>
      <c r="H242" t="s">
        <v>2777</v>
      </c>
      <c r="J242"/>
    </row>
    <row r="243" spans="1:10">
      <c r="A243" s="346">
        <v>806</v>
      </c>
      <c r="B243" s="346" t="s">
        <v>886</v>
      </c>
      <c r="C243" s="344" t="str">
        <f>VLOOKUP(A243,CSR_DB!A:C,3,FALSE)</f>
        <v>挪威</v>
      </c>
      <c r="J243"/>
    </row>
    <row r="244" spans="1:10">
      <c r="A244" s="348">
        <v>807</v>
      </c>
      <c r="B244" s="348" t="s">
        <v>889</v>
      </c>
      <c r="C244" s="344" t="str">
        <f>VLOOKUP(A244,CSR_DB!A:C,3,FALSE)</f>
        <v>Drammen, NOE1</v>
      </c>
      <c r="D244" t="s">
        <v>1540</v>
      </c>
      <c r="F244" t="s">
        <v>2779</v>
      </c>
      <c r="G244" t="s">
        <v>2780</v>
      </c>
      <c r="H244" t="s">
        <v>2781</v>
      </c>
      <c r="J244"/>
    </row>
    <row r="245" spans="1:10">
      <c r="A245" s="346">
        <v>808</v>
      </c>
      <c r="B245" s="346" t="s">
        <v>891</v>
      </c>
      <c r="C245" s="344" t="str">
        <f>VLOOKUP(A245,CSR_DB!A:C,3,FALSE)</f>
        <v>波蘭</v>
      </c>
      <c r="J245"/>
    </row>
    <row r="246" spans="1:10">
      <c r="A246" s="348">
        <v>809</v>
      </c>
      <c r="B246" s="348" t="s">
        <v>894</v>
      </c>
      <c r="C246" s="344" t="str">
        <f>VLOOKUP(A246,CSR_DB!A:C,3,FALSE)</f>
        <v>Warsaw-PL00</v>
      </c>
      <c r="D246" t="s">
        <v>2782</v>
      </c>
      <c r="F246" t="s">
        <v>2783</v>
      </c>
      <c r="G246" t="s">
        <v>2784</v>
      </c>
      <c r="H246" t="s">
        <v>2785</v>
      </c>
      <c r="J246"/>
    </row>
    <row r="247" spans="1:10">
      <c r="A247" s="348">
        <v>810</v>
      </c>
      <c r="B247" s="348" t="s">
        <v>896</v>
      </c>
      <c r="C247" s="344" t="str">
        <f>VLOOKUP(A247,CSR_DB!A:C,3,FALSE)</f>
        <v>Szczecin-PL00</v>
      </c>
      <c r="D247" t="s">
        <v>2782</v>
      </c>
      <c r="F247" t="s">
        <v>2786</v>
      </c>
      <c r="G247" t="s">
        <v>2787</v>
      </c>
      <c r="H247" t="s">
        <v>2788</v>
      </c>
      <c r="J247"/>
    </row>
    <row r="248" spans="1:10">
      <c r="A248" s="348">
        <v>861</v>
      </c>
      <c r="B248" s="348" t="s">
        <v>1066</v>
      </c>
      <c r="C248" s="344" t="str">
        <f>VLOOKUP(A248,CSR_DB!A:C,3,FALSE)</f>
        <v>Gliwice, PLM1</v>
      </c>
      <c r="D248" t="s">
        <v>2782</v>
      </c>
      <c r="F248" t="s">
        <v>2789</v>
      </c>
      <c r="G248" t="s">
        <v>2790</v>
      </c>
      <c r="H248" t="s">
        <v>2791</v>
      </c>
      <c r="J248"/>
    </row>
    <row r="249" spans="1:10">
      <c r="A249" s="346">
        <v>811</v>
      </c>
      <c r="B249" s="346" t="s">
        <v>900</v>
      </c>
      <c r="C249" s="344" t="str">
        <f>VLOOKUP(A249,CSR_DB!A:C,3,FALSE)</f>
        <v>羅馬尼亞</v>
      </c>
      <c r="J249"/>
    </row>
    <row r="250" spans="1:10">
      <c r="A250" s="348">
        <v>812</v>
      </c>
      <c r="B250" s="348" t="s">
        <v>902</v>
      </c>
      <c r="C250" s="344" t="str">
        <f>VLOOKUP(A250,CSR_DB!A:C,3,FALSE)</f>
        <v>Bucharest, RO00</v>
      </c>
      <c r="D250" t="s">
        <v>2792</v>
      </c>
      <c r="F250" t="s">
        <v>2793</v>
      </c>
      <c r="G250" t="s">
        <v>2794</v>
      </c>
      <c r="H250" t="s">
        <v>2795</v>
      </c>
      <c r="J250"/>
    </row>
    <row r="251" spans="1:10">
      <c r="A251" s="346">
        <v>813</v>
      </c>
      <c r="B251" s="346" t="s">
        <v>907</v>
      </c>
      <c r="C251" s="344" t="str">
        <f>VLOOKUP(A251,CSR_DB!A:C,3,FALSE)</f>
        <v>俄羅斯聯邦</v>
      </c>
      <c r="J251"/>
    </row>
    <row r="252" spans="1:10">
      <c r="A252" s="346">
        <v>817</v>
      </c>
      <c r="B252" s="346" t="s">
        <v>912</v>
      </c>
      <c r="C252" s="344" t="str">
        <f>VLOOKUP(A252,CSR_DB!A:C,3,FALSE)</f>
        <v>西班牙</v>
      </c>
      <c r="J252"/>
    </row>
    <row r="253" spans="1:10">
      <c r="A253" s="348">
        <v>818</v>
      </c>
      <c r="B253" s="348" t="s">
        <v>917</v>
      </c>
      <c r="C253" s="344" t="str">
        <f>VLOOKUP(A253,CSR_DB!A:C,3,FALSE)</f>
        <v>Madrid-ES00</v>
      </c>
      <c r="D253" t="s">
        <v>2796</v>
      </c>
      <c r="F253" t="s">
        <v>2797</v>
      </c>
      <c r="G253" t="s">
        <v>2798</v>
      </c>
      <c r="H253" t="s">
        <v>2799</v>
      </c>
      <c r="J253"/>
    </row>
    <row r="254" spans="1:10">
      <c r="A254" s="348">
        <v>819</v>
      </c>
      <c r="B254" s="348" t="s">
        <v>919</v>
      </c>
      <c r="C254" s="344" t="str">
        <f>VLOOKUP(A254,CSR_DB!A:C,3,FALSE)</f>
        <v>Barcelona-ES00</v>
      </c>
      <c r="D254" t="s">
        <v>2796</v>
      </c>
      <c r="F254" t="s">
        <v>2800</v>
      </c>
      <c r="G254" t="s">
        <v>2801</v>
      </c>
      <c r="H254" t="s">
        <v>2802</v>
      </c>
      <c r="J254"/>
    </row>
    <row r="255" spans="1:10">
      <c r="A255" s="348">
        <v>820</v>
      </c>
      <c r="B255" s="348" t="s">
        <v>921</v>
      </c>
      <c r="C255" s="344" t="str">
        <f>VLOOKUP(A255,CSR_DB!A:C,3,FALSE)</f>
        <v>Vitoria-ES00</v>
      </c>
      <c r="D255" t="s">
        <v>2796</v>
      </c>
      <c r="F255" t="s">
        <v>2803</v>
      </c>
      <c r="G255" t="s">
        <v>2804</v>
      </c>
      <c r="H255" t="s">
        <v>2805</v>
      </c>
      <c r="J255"/>
    </row>
    <row r="256" spans="1:10">
      <c r="A256" s="346">
        <v>821</v>
      </c>
      <c r="B256" s="346" t="s">
        <v>925</v>
      </c>
      <c r="C256" s="344" t="str">
        <f>VLOOKUP(A256,CSR_DB!A:C,3,FALSE)</f>
        <v>瑞典</v>
      </c>
      <c r="J256"/>
    </row>
    <row r="257" spans="1:10">
      <c r="A257" s="348">
        <v>822</v>
      </c>
      <c r="B257" s="348" t="s">
        <v>927</v>
      </c>
      <c r="C257" s="344" t="str">
        <f>VLOOKUP(A257,CSR_DB!A:C,3,FALSE)</f>
        <v>Sollentuna-SEE1</v>
      </c>
      <c r="D257" t="s">
        <v>2806</v>
      </c>
      <c r="F257" t="s">
        <v>2807</v>
      </c>
      <c r="G257" t="s">
        <v>2808</v>
      </c>
      <c r="H257" t="s">
        <v>2809</v>
      </c>
      <c r="J257"/>
    </row>
    <row r="258" spans="1:10">
      <c r="A258" s="348">
        <v>823</v>
      </c>
      <c r="B258" s="348" t="s">
        <v>930</v>
      </c>
      <c r="C258" s="344" t="str">
        <f>VLOOKUP(A258,CSR_DB!A:C,3,FALSE)</f>
        <v>Växjö-SEE2</v>
      </c>
      <c r="D258" t="s">
        <v>2806</v>
      </c>
      <c r="F258" t="s">
        <v>2810</v>
      </c>
      <c r="G258" t="s">
        <v>2808</v>
      </c>
      <c r="H258" t="s">
        <v>2809</v>
      </c>
      <c r="J258"/>
    </row>
    <row r="259" spans="1:10">
      <c r="A259" s="346">
        <v>824</v>
      </c>
      <c r="B259" s="346" t="s">
        <v>935</v>
      </c>
      <c r="C259" s="344" t="str">
        <f>VLOOKUP(A259,CSR_DB!A:C,3,FALSE)</f>
        <v>瑞士</v>
      </c>
      <c r="J259"/>
    </row>
    <row r="260" spans="1:10">
      <c r="A260" s="348">
        <v>825</v>
      </c>
      <c r="B260" s="348" t="s">
        <v>938</v>
      </c>
      <c r="C260" s="344" t="str">
        <f>VLOOKUP(A260,CSR_DB!A:C,3,FALSE)</f>
        <v>Bern-CH02</v>
      </c>
      <c r="D260" t="s">
        <v>2811</v>
      </c>
      <c r="F260" t="s">
        <v>2812</v>
      </c>
      <c r="G260" t="s">
        <v>2813</v>
      </c>
      <c r="H260" t="s">
        <v>2814</v>
      </c>
      <c r="J260"/>
    </row>
    <row r="261" spans="1:10">
      <c r="A261" s="346">
        <v>826</v>
      </c>
      <c r="B261" s="346" t="s">
        <v>941</v>
      </c>
      <c r="C261" s="344" t="str">
        <f>VLOOKUP(A261,CSR_DB!A:C,3,FALSE)</f>
        <v>土耳其</v>
      </c>
      <c r="J261"/>
    </row>
    <row r="262" spans="1:10">
      <c r="A262" s="348">
        <v>827</v>
      </c>
      <c r="B262" s="348" t="s">
        <v>944</v>
      </c>
      <c r="C262" s="344" t="str">
        <f>VLOOKUP(A262,CSR_DB!A:C,3,FALSE)</f>
        <v>Istanbul, TR00</v>
      </c>
      <c r="D262" t="s">
        <v>2105</v>
      </c>
      <c r="F262" t="s">
        <v>2815</v>
      </c>
      <c r="G262" t="s">
        <v>2816</v>
      </c>
      <c r="H262" t="s">
        <v>2817</v>
      </c>
      <c r="J262"/>
    </row>
    <row r="263" spans="1:10">
      <c r="A263" s="346">
        <v>828</v>
      </c>
      <c r="B263" s="346" t="s">
        <v>947</v>
      </c>
      <c r="C263" s="344" t="str">
        <f>VLOOKUP(A263,CSR_DB!A:C,3,FALSE)</f>
        <v>阿拉伯聯合大公國</v>
      </c>
      <c r="J263"/>
    </row>
    <row r="264" spans="1:10">
      <c r="A264" s="348">
        <v>829</v>
      </c>
      <c r="B264" s="348" t="s">
        <v>951</v>
      </c>
      <c r="C264" s="344" t="str">
        <f>VLOOKUP(A264,CSR_DB!A:C,3,FALSE)</f>
        <v>Dubai-AEE1</v>
      </c>
      <c r="D264" t="s">
        <v>1597</v>
      </c>
      <c r="F264" t="s">
        <v>2818</v>
      </c>
      <c r="G264" t="s">
        <v>2819</v>
      </c>
      <c r="H264" t="s">
        <v>2820</v>
      </c>
      <c r="J264"/>
    </row>
    <row r="265" spans="1:10">
      <c r="A265" s="346">
        <v>830</v>
      </c>
      <c r="B265" s="346" t="s">
        <v>954</v>
      </c>
      <c r="C265" s="344" t="str">
        <f>VLOOKUP(A265,CSR_DB!A:C,3,FALSE)</f>
        <v>英國</v>
      </c>
      <c r="J265"/>
    </row>
    <row r="266" spans="1:10">
      <c r="A266" s="348">
        <v>831</v>
      </c>
      <c r="B266" s="348" t="s">
        <v>957</v>
      </c>
      <c r="C266" s="344" t="str">
        <f>VLOOKUP(A266,CSR_DB!A:C,3,FALSE)</f>
        <v>East Kilbride, GBE1</v>
      </c>
      <c r="D266" t="s">
        <v>2821</v>
      </c>
      <c r="F266" t="s">
        <v>2822</v>
      </c>
      <c r="G266" t="s">
        <v>2823</v>
      </c>
      <c r="H266" t="s">
        <v>2824</v>
      </c>
      <c r="J266"/>
    </row>
    <row r="267" spans="1:10">
      <c r="A267" s="348">
        <v>832</v>
      </c>
      <c r="B267" s="348" t="s">
        <v>960</v>
      </c>
      <c r="C267" s="344" t="str">
        <f>VLOOKUP(A267,CSR_DB!A:C,3,FALSE)</f>
        <v>Hemel Hempstead-GBE1</v>
      </c>
      <c r="D267" t="s">
        <v>2821</v>
      </c>
      <c r="F267" t="s">
        <v>2825</v>
      </c>
      <c r="G267" t="s">
        <v>2826</v>
      </c>
      <c r="H267" t="s">
        <v>2827</v>
      </c>
      <c r="J267"/>
    </row>
    <row r="268" spans="1:10">
      <c r="A268" s="348">
        <v>846</v>
      </c>
      <c r="B268" s="348" t="s">
        <v>1020</v>
      </c>
      <c r="C268" s="344" t="str">
        <f>VLOOKUP(A268,CSR_DB!A:C,3,FALSE)</f>
        <v>Manchester-GB04</v>
      </c>
      <c r="D268" t="s">
        <v>2821</v>
      </c>
      <c r="F268" t="s">
        <v>2828</v>
      </c>
      <c r="G268" t="s">
        <v>2829</v>
      </c>
      <c r="H268" t="s">
        <v>2830</v>
      </c>
      <c r="J268"/>
    </row>
    <row r="269" spans="1:10">
      <c r="A269" s="348">
        <v>862</v>
      </c>
      <c r="B269" s="348" t="s">
        <v>1069</v>
      </c>
      <c r="C269" s="344" t="str">
        <f>VLOOKUP(A269,CSR_DB!A:C,3,FALSE)</f>
        <v>Aberdeen, GB17</v>
      </c>
      <c r="D269" t="s">
        <v>2821</v>
      </c>
      <c r="F269" t="s">
        <v>2831</v>
      </c>
      <c r="G269" t="s">
        <v>2832</v>
      </c>
      <c r="H269" t="s">
        <v>2687</v>
      </c>
      <c r="J269"/>
    </row>
    <row r="270" spans="1:10">
      <c r="A270" s="346">
        <v>847</v>
      </c>
      <c r="B270" s="346" t="s">
        <v>1023</v>
      </c>
      <c r="C270" s="344" t="str">
        <f>VLOOKUP(A270,CSR_DB!A:C,3,FALSE)</f>
        <v>埃及</v>
      </c>
      <c r="J270"/>
    </row>
    <row r="271" spans="1:10">
      <c r="A271" s="348">
        <v>848</v>
      </c>
      <c r="B271" s="348" t="s">
        <v>1028</v>
      </c>
      <c r="C271" s="344" t="str">
        <f>VLOOKUP(A271,CSR_DB!A:C,3,FALSE)</f>
        <v>Cairo, EGE1</v>
      </c>
      <c r="D271" t="s">
        <v>2107</v>
      </c>
      <c r="F271" t="s">
        <v>2833</v>
      </c>
      <c r="G271" t="s">
        <v>2834</v>
      </c>
      <c r="H271" t="s">
        <v>2835</v>
      </c>
      <c r="J271"/>
    </row>
    <row r="272" spans="1:10">
      <c r="A272" s="346">
        <v>849</v>
      </c>
      <c r="B272" s="346" t="s">
        <v>1033</v>
      </c>
      <c r="C272" s="344" t="str">
        <f>VLOOKUP(A272,CSR_DB!A:C,3,FALSE)</f>
        <v>捷克</v>
      </c>
      <c r="J272"/>
    </row>
    <row r="273" spans="1:10">
      <c r="A273" s="348">
        <v>850</v>
      </c>
      <c r="B273" s="348" t="s">
        <v>1036</v>
      </c>
      <c r="C273" s="344" t="str">
        <f>VLOOKUP(A273,CSR_DB!A:C,3,FALSE)</f>
        <v>Prague, CZ00</v>
      </c>
      <c r="D273" t="s">
        <v>2836</v>
      </c>
      <c r="F273" t="s">
        <v>2837</v>
      </c>
      <c r="G273" t="s">
        <v>2838</v>
      </c>
      <c r="H273" t="s">
        <v>2839</v>
      </c>
      <c r="J273"/>
    </row>
    <row r="274" spans="1:10">
      <c r="A274" s="346">
        <v>856</v>
      </c>
      <c r="B274" s="346" t="s">
        <v>1057</v>
      </c>
      <c r="C274" s="344" t="str">
        <f>VLOOKUP(A274,CSR_DB!A:C,3,FALSE)</f>
        <v>奧地利</v>
      </c>
      <c r="J274"/>
    </row>
    <row r="275" spans="1:10">
      <c r="A275" s="348">
        <v>857</v>
      </c>
      <c r="B275" s="348" t="s">
        <v>1059</v>
      </c>
      <c r="C275" s="344" t="str">
        <f>VLOOKUP(A275,CSR_DB!A:C,3,FALSE)</f>
        <v>Vienna(37), AT00</v>
      </c>
      <c r="D275" t="s">
        <v>2840</v>
      </c>
      <c r="F275" t="s">
        <v>2841</v>
      </c>
      <c r="G275" t="s">
        <v>2842</v>
      </c>
      <c r="H275" t="s">
        <v>2843</v>
      </c>
      <c r="J275"/>
    </row>
    <row r="276" spans="1:10">
      <c r="A276" s="348">
        <v>858</v>
      </c>
      <c r="B276" s="348" t="s">
        <v>1061</v>
      </c>
      <c r="C276" s="344" t="str">
        <f>VLOOKUP(A276,CSR_DB!A:C,3,FALSE)</f>
        <v>Vienna(35), AT00</v>
      </c>
      <c r="D276" t="s">
        <v>2840</v>
      </c>
      <c r="F276" t="s">
        <v>2844</v>
      </c>
      <c r="G276" t="s">
        <v>2842</v>
      </c>
      <c r="H276" t="s">
        <v>2843</v>
      </c>
      <c r="J276"/>
    </row>
    <row r="277" spans="1:10">
      <c r="A277" s="348">
        <v>859</v>
      </c>
      <c r="B277" s="348" t="s">
        <v>1063</v>
      </c>
      <c r="C277" s="344" t="str">
        <f>VLOOKUP(A277,CSR_DB!A:C,3,FALSE)</f>
        <v>Wildenhag, AT00</v>
      </c>
      <c r="D277" t="s">
        <v>2840</v>
      </c>
      <c r="F277" t="s">
        <v>2845</v>
      </c>
      <c r="G277" t="s">
        <v>2842</v>
      </c>
      <c r="H277" t="s">
        <v>2843</v>
      </c>
      <c r="J277"/>
    </row>
    <row r="278" spans="1:10">
      <c r="A278" s="344">
        <v>69</v>
      </c>
      <c r="B278" s="344" t="s">
        <v>472</v>
      </c>
      <c r="C278" s="344" t="str">
        <f>VLOOKUP(A278,CSR_DB!A:C,3,FALSE)</f>
        <v>東北亞</v>
      </c>
      <c r="J278"/>
    </row>
    <row r="279" spans="1:10">
      <c r="A279" s="346">
        <v>75</v>
      </c>
      <c r="B279" s="346" t="s">
        <v>490</v>
      </c>
      <c r="C279" s="344" t="str">
        <f>VLOOKUP(A279,CSR_DB!A:C,3,FALSE)</f>
        <v>日本</v>
      </c>
      <c r="J279"/>
    </row>
    <row r="280" spans="1:10">
      <c r="A280" s="348">
        <v>76</v>
      </c>
      <c r="B280" s="348" t="s">
        <v>494</v>
      </c>
      <c r="C280" s="344" t="str">
        <f>VLOOKUP(A280,CSR_DB!A:C,3,FALSE)</f>
        <v>Tokyo-DEJ</v>
      </c>
      <c r="D280" t="s">
        <v>2846</v>
      </c>
      <c r="F280" t="s">
        <v>2847</v>
      </c>
      <c r="G280">
        <v>0</v>
      </c>
      <c r="H280">
        <v>0</v>
      </c>
      <c r="J280"/>
    </row>
    <row r="281" spans="1:10">
      <c r="A281" s="346">
        <v>833</v>
      </c>
      <c r="B281" s="346" t="s">
        <v>962</v>
      </c>
      <c r="C281" s="344" t="str">
        <f>VLOOKUP(A281,CSR_DB!A:C,3,FALSE)</f>
        <v>韓國</v>
      </c>
      <c r="J281"/>
    </row>
    <row r="282" spans="1:10">
      <c r="A282" s="348">
        <v>834</v>
      </c>
      <c r="B282" s="348" t="s">
        <v>971</v>
      </c>
      <c r="C282" s="344" t="str">
        <f>VLOOKUP(A282,CSR_DB!A:C,3,FALSE)</f>
        <v>Seoul-DEK</v>
      </c>
      <c r="D282" t="s">
        <v>2848</v>
      </c>
      <c r="F282" t="s">
        <v>2849</v>
      </c>
      <c r="G282" t="s">
        <v>2850</v>
      </c>
      <c r="H282" t="s">
        <v>2851</v>
      </c>
      <c r="J282"/>
    </row>
    <row r="283" spans="1:10">
      <c r="A283" s="344">
        <v>835</v>
      </c>
      <c r="B283" s="344" t="s">
        <v>2852</v>
      </c>
      <c r="C283" s="344" t="str">
        <f>VLOOKUP(A283,CSR_DB!A:C,3,FALSE)</f>
        <v>大洋洲</v>
      </c>
      <c r="J283"/>
    </row>
    <row r="284" spans="1:10">
      <c r="A284" s="346">
        <v>836</v>
      </c>
      <c r="B284" s="346" t="s">
        <v>978</v>
      </c>
      <c r="C284" s="344" t="str">
        <f>VLOOKUP(A284,CSR_DB!A:C,3,FALSE)</f>
        <v>澳洲</v>
      </c>
      <c r="J284"/>
    </row>
    <row r="285" spans="1:10">
      <c r="A285" s="348">
        <v>837</v>
      </c>
      <c r="B285" s="348" t="s">
        <v>981</v>
      </c>
      <c r="C285" s="344" t="str">
        <f>VLOOKUP(A285,CSR_DB!A:C,3,FALSE)</f>
        <v>Melbourne-Mel</v>
      </c>
      <c r="D285" t="s">
        <v>2853</v>
      </c>
      <c r="F285" t="s">
        <v>2854</v>
      </c>
      <c r="G285" t="s">
        <v>2855</v>
      </c>
      <c r="H285" t="s">
        <v>2856</v>
      </c>
      <c r="J285"/>
    </row>
    <row r="286" spans="1:10">
      <c r="A286" s="348">
        <v>838</v>
      </c>
      <c r="B286" s="348" t="s">
        <v>985</v>
      </c>
      <c r="C286" s="344" t="str">
        <f>VLOOKUP(A286,CSR_DB!A:C,3,FALSE)</f>
        <v>Sydney-Syd</v>
      </c>
      <c r="D286" t="s">
        <v>2853</v>
      </c>
      <c r="F286" t="s">
        <v>2857</v>
      </c>
      <c r="G286" t="s">
        <v>2855</v>
      </c>
      <c r="H286" t="s">
        <v>2856</v>
      </c>
      <c r="J286"/>
    </row>
    <row r="287" spans="1:10">
      <c r="A287" s="348">
        <v>877</v>
      </c>
      <c r="B287" s="348" t="s">
        <v>1102</v>
      </c>
      <c r="C287" s="344" t="str">
        <f>VLOOKUP(A287,CSR_DB!A:C,3,FALSE)</f>
        <v>NSW,Australia-MNC</v>
      </c>
      <c r="D287" t="s">
        <v>2853</v>
      </c>
      <c r="F287" t="s">
        <v>2858</v>
      </c>
      <c r="G287" t="s">
        <v>2859</v>
      </c>
      <c r="H287" t="s">
        <v>2860</v>
      </c>
      <c r="J287"/>
    </row>
    <row r="288" spans="1:10">
      <c r="J288"/>
    </row>
    <row r="289" spans="3:10">
      <c r="J289"/>
    </row>
    <row r="290" spans="3:10">
      <c r="J290"/>
    </row>
    <row r="291" spans="3:10">
      <c r="J291"/>
    </row>
    <row r="292" spans="3:10">
      <c r="J292"/>
    </row>
    <row r="293" spans="3:10">
      <c r="J293"/>
    </row>
    <row r="294" spans="3:10">
      <c r="J294"/>
    </row>
    <row r="295" spans="3:10">
      <c r="J295"/>
    </row>
    <row r="296" spans="3:10">
      <c r="J296"/>
    </row>
    <row r="297" spans="3:10">
      <c r="C297"/>
      <c r="J297"/>
    </row>
    <row r="298" spans="3:10">
      <c r="J298"/>
    </row>
    <row r="299" spans="3:10">
      <c r="J299"/>
    </row>
    <row r="300" spans="3:10">
      <c r="J300"/>
    </row>
    <row r="301" spans="3:10">
      <c r="J301"/>
    </row>
    <row r="302" spans="3:10">
      <c r="J302"/>
    </row>
    <row r="303" spans="3:10">
      <c r="J303"/>
    </row>
    <row r="304" spans="3:10">
      <c r="J304"/>
    </row>
    <row r="305" spans="10:10">
      <c r="J305"/>
    </row>
    <row r="306" spans="10:10">
      <c r="J306"/>
    </row>
    <row r="307" spans="10:10">
      <c r="J307"/>
    </row>
    <row r="308" spans="10:10">
      <c r="J308"/>
    </row>
    <row r="309" spans="10:10">
      <c r="J309"/>
    </row>
    <row r="310" spans="10:10">
      <c r="J310"/>
    </row>
    <row r="311" spans="10:10">
      <c r="J311"/>
    </row>
    <row r="312" spans="10:10">
      <c r="J312"/>
    </row>
    <row r="313" spans="10:10">
      <c r="J313"/>
    </row>
    <row r="314" spans="10:10">
      <c r="J314"/>
    </row>
    <row r="315" spans="10:10">
      <c r="J315"/>
    </row>
    <row r="316" spans="10:10">
      <c r="J316"/>
    </row>
    <row r="317" spans="10:10">
      <c r="J317"/>
    </row>
    <row r="318" spans="10:10">
      <c r="J318"/>
    </row>
    <row r="319" spans="10:10">
      <c r="J319"/>
    </row>
    <row r="320" spans="10:10">
      <c r="J320"/>
    </row>
    <row r="321" spans="10:10">
      <c r="J321"/>
    </row>
    <row r="322" spans="10:10">
      <c r="J322"/>
    </row>
    <row r="323" spans="10:10">
      <c r="J323"/>
    </row>
    <row r="324" spans="10:10">
      <c r="J324"/>
    </row>
    <row r="325" spans="10:10">
      <c r="J325"/>
    </row>
    <row r="326" spans="10:10">
      <c r="J326"/>
    </row>
    <row r="327" spans="10:10">
      <c r="J327"/>
    </row>
    <row r="328" spans="10:10">
      <c r="J328"/>
    </row>
    <row r="329" spans="10:10">
      <c r="J329"/>
    </row>
    <row r="330" spans="10:10">
      <c r="J330"/>
    </row>
    <row r="331" spans="10:10">
      <c r="J331"/>
    </row>
    <row r="332" spans="10:10">
      <c r="J332"/>
    </row>
    <row r="333" spans="10:10">
      <c r="J333"/>
    </row>
    <row r="334" spans="10:10">
      <c r="J334"/>
    </row>
    <row r="335" spans="10:10">
      <c r="J335"/>
    </row>
    <row r="336" spans="10:10">
      <c r="J336"/>
    </row>
    <row r="337" spans="10:10">
      <c r="J337"/>
    </row>
    <row r="338" spans="10:10">
      <c r="J338"/>
    </row>
    <row r="339" spans="10:10">
      <c r="J339"/>
    </row>
    <row r="340" spans="10:10">
      <c r="J340"/>
    </row>
    <row r="341" spans="10:10">
      <c r="J341"/>
    </row>
    <row r="342" spans="10:10">
      <c r="J342"/>
    </row>
    <row r="343" spans="10:10">
      <c r="J343"/>
    </row>
    <row r="344" spans="10:10">
      <c r="J344"/>
    </row>
    <row r="345" spans="10:10">
      <c r="J345"/>
    </row>
    <row r="346" spans="10:10">
      <c r="J346"/>
    </row>
    <row r="347" spans="10:10">
      <c r="J347"/>
    </row>
    <row r="348" spans="10:10">
      <c r="J348"/>
    </row>
    <row r="349" spans="10:10">
      <c r="J349"/>
    </row>
    <row r="350" spans="10:10">
      <c r="J350"/>
    </row>
    <row r="351" spans="10:10">
      <c r="J351"/>
    </row>
    <row r="352" spans="10:10">
      <c r="J352"/>
    </row>
    <row r="353" spans="10:10">
      <c r="J353"/>
    </row>
    <row r="354" spans="10:10">
      <c r="J354"/>
    </row>
    <row r="355" spans="10:10">
      <c r="J355"/>
    </row>
    <row r="356" spans="10:10">
      <c r="J356"/>
    </row>
    <row r="357" spans="10:10">
      <c r="J357"/>
    </row>
    <row r="358" spans="10:10">
      <c r="J358"/>
    </row>
    <row r="359" spans="10:10">
      <c r="J359"/>
    </row>
    <row r="360" spans="10:10">
      <c r="J360"/>
    </row>
    <row r="361" spans="10:10">
      <c r="J361"/>
    </row>
    <row r="362" spans="10:10">
      <c r="J362"/>
    </row>
    <row r="363" spans="10:10">
      <c r="J363"/>
    </row>
    <row r="364" spans="10:10">
      <c r="J364"/>
    </row>
    <row r="365" spans="10:10">
      <c r="J365"/>
    </row>
    <row r="366" spans="10:10">
      <c r="J366"/>
    </row>
    <row r="367" spans="10:10">
      <c r="J367"/>
    </row>
    <row r="368" spans="10:10">
      <c r="J368"/>
    </row>
    <row r="369" spans="10:10">
      <c r="J369"/>
    </row>
    <row r="370" spans="10:10">
      <c r="J370"/>
    </row>
    <row r="371" spans="10:10">
      <c r="J371"/>
    </row>
    <row r="372" spans="10:10">
      <c r="J372"/>
    </row>
    <row r="373" spans="10:10">
      <c r="J373"/>
    </row>
    <row r="374" spans="10:10">
      <c r="J374"/>
    </row>
    <row r="375" spans="10:10">
      <c r="J375"/>
    </row>
    <row r="376" spans="10:10">
      <c r="J376"/>
    </row>
    <row r="377" spans="10:10">
      <c r="J377"/>
    </row>
    <row r="378" spans="10:10">
      <c r="J378"/>
    </row>
    <row r="379" spans="10:10">
      <c r="J379"/>
    </row>
    <row r="380" spans="10:10">
      <c r="J380"/>
    </row>
    <row r="381" spans="10:10">
      <c r="J381"/>
    </row>
    <row r="382" spans="10:10">
      <c r="J382"/>
    </row>
    <row r="383" spans="10:10">
      <c r="J383"/>
    </row>
    <row r="384" spans="10:10">
      <c r="J384"/>
    </row>
    <row r="385" spans="10:10">
      <c r="J385"/>
    </row>
    <row r="386" spans="10:10">
      <c r="J386"/>
    </row>
    <row r="387" spans="10:10">
      <c r="J387"/>
    </row>
    <row r="388" spans="10:10">
      <c r="J388"/>
    </row>
    <row r="389" spans="10:10">
      <c r="J389"/>
    </row>
    <row r="390" spans="10:10">
      <c r="J390"/>
    </row>
    <row r="391" spans="10:10">
      <c r="J391"/>
    </row>
    <row r="392" spans="10:10">
      <c r="J392"/>
    </row>
    <row r="393" spans="10:10">
      <c r="J393"/>
    </row>
    <row r="394" spans="10:10">
      <c r="J394"/>
    </row>
    <row r="395" spans="10:10">
      <c r="J395"/>
    </row>
    <row r="396" spans="10:10">
      <c r="J396"/>
    </row>
    <row r="397" spans="10:10">
      <c r="J397"/>
    </row>
    <row r="398" spans="10:10">
      <c r="J398"/>
    </row>
    <row r="399" spans="10:10">
      <c r="J399"/>
    </row>
    <row r="400" spans="10:10">
      <c r="J400"/>
    </row>
    <row r="401" spans="10:10">
      <c r="J401"/>
    </row>
    <row r="402" spans="10:10">
      <c r="J402"/>
    </row>
    <row r="403" spans="10:10">
      <c r="J403"/>
    </row>
    <row r="404" spans="10:10">
      <c r="J404"/>
    </row>
    <row r="405" spans="10:10">
      <c r="J405"/>
    </row>
    <row r="406" spans="10:10">
      <c r="J406"/>
    </row>
    <row r="407" spans="10:10">
      <c r="J407"/>
    </row>
    <row r="408" spans="10:10">
      <c r="J408"/>
    </row>
    <row r="409" spans="10:10">
      <c r="J409"/>
    </row>
    <row r="410" spans="10:10">
      <c r="J410"/>
    </row>
    <row r="411" spans="10:10">
      <c r="J411"/>
    </row>
    <row r="412" spans="10:10">
      <c r="J412"/>
    </row>
    <row r="413" spans="10:10">
      <c r="J413"/>
    </row>
    <row r="414" spans="10:10">
      <c r="J414"/>
    </row>
    <row r="415" spans="10:10">
      <c r="J415"/>
    </row>
    <row r="416" spans="10:10">
      <c r="J416"/>
    </row>
    <row r="417" spans="10:10">
      <c r="J417"/>
    </row>
    <row r="418" spans="10:10">
      <c r="J418"/>
    </row>
    <row r="419" spans="10:10">
      <c r="J419"/>
    </row>
    <row r="420" spans="10:10">
      <c r="J420"/>
    </row>
    <row r="421" spans="10:10">
      <c r="J421"/>
    </row>
    <row r="422" spans="10:10">
      <c r="J422"/>
    </row>
    <row r="423" spans="10:10">
      <c r="J423"/>
    </row>
    <row r="424" spans="10:10">
      <c r="J424"/>
    </row>
    <row r="425" spans="10:10">
      <c r="J425"/>
    </row>
    <row r="426" spans="10:10">
      <c r="J426"/>
    </row>
    <row r="427" spans="10:10">
      <c r="J427"/>
    </row>
    <row r="428" spans="10:10">
      <c r="J428"/>
    </row>
    <row r="429" spans="10:10">
      <c r="J429"/>
    </row>
    <row r="430" spans="10:10">
      <c r="J430"/>
    </row>
    <row r="431" spans="10:10">
      <c r="J431"/>
    </row>
    <row r="432" spans="10:10">
      <c r="J432"/>
    </row>
    <row r="433" spans="10:10">
      <c r="J433"/>
    </row>
    <row r="434" spans="10:10">
      <c r="J434"/>
    </row>
    <row r="435" spans="10:10">
      <c r="J435"/>
    </row>
    <row r="436" spans="10:10">
      <c r="J436"/>
    </row>
    <row r="437" spans="10:10">
      <c r="J437"/>
    </row>
    <row r="438" spans="10:10">
      <c r="J438"/>
    </row>
    <row r="439" spans="10:10">
      <c r="J439"/>
    </row>
    <row r="440" spans="10:10">
      <c r="J440"/>
    </row>
    <row r="441" spans="10:10">
      <c r="J441"/>
    </row>
    <row r="442" spans="10:10">
      <c r="J442"/>
    </row>
    <row r="443" spans="10:10">
      <c r="J443"/>
    </row>
    <row r="444" spans="10:10">
      <c r="J444"/>
    </row>
    <row r="445" spans="10:10">
      <c r="J445"/>
    </row>
    <row r="446" spans="10:10">
      <c r="J446"/>
    </row>
    <row r="447" spans="10:10">
      <c r="J447"/>
    </row>
    <row r="448" spans="10:10">
      <c r="J448"/>
    </row>
    <row r="449" spans="10:10">
      <c r="J449"/>
    </row>
    <row r="450" spans="10:10">
      <c r="J450"/>
    </row>
    <row r="451" spans="10:10">
      <c r="J451"/>
    </row>
    <row r="452" spans="10:10">
      <c r="J452"/>
    </row>
    <row r="453" spans="10:10">
      <c r="J453"/>
    </row>
    <row r="454" spans="10:10">
      <c r="J454"/>
    </row>
    <row r="455" spans="10:10">
      <c r="J455"/>
    </row>
    <row r="456" spans="10:10">
      <c r="J456"/>
    </row>
    <row r="457" spans="10:10">
      <c r="J457"/>
    </row>
    <row r="458" spans="10:10">
      <c r="J458"/>
    </row>
    <row r="459" spans="10:10">
      <c r="J459"/>
    </row>
    <row r="460" spans="10:10">
      <c r="J460"/>
    </row>
    <row r="461" spans="10:10">
      <c r="J461"/>
    </row>
    <row r="462" spans="10:10">
      <c r="J462"/>
    </row>
    <row r="463" spans="10:10">
      <c r="J463"/>
    </row>
    <row r="464" spans="10:10">
      <c r="J464"/>
    </row>
    <row r="465" spans="10:10">
      <c r="J465"/>
    </row>
    <row r="466" spans="10:10">
      <c r="J466"/>
    </row>
    <row r="467" spans="10:10">
      <c r="J467"/>
    </row>
    <row r="468" spans="10:10">
      <c r="J468"/>
    </row>
    <row r="469" spans="10:10">
      <c r="J469"/>
    </row>
    <row r="470" spans="10:10">
      <c r="J470"/>
    </row>
    <row r="471" spans="10:10">
      <c r="J471"/>
    </row>
    <row r="472" spans="10:10">
      <c r="J472"/>
    </row>
    <row r="473" spans="10:10">
      <c r="J473"/>
    </row>
    <row r="474" spans="10:10">
      <c r="J474"/>
    </row>
    <row r="475" spans="10:10">
      <c r="J475"/>
    </row>
    <row r="476" spans="10:10">
      <c r="J476"/>
    </row>
    <row r="477" spans="10:10">
      <c r="J477"/>
    </row>
    <row r="478" spans="10:10">
      <c r="J478"/>
    </row>
    <row r="479" spans="10:10">
      <c r="J479"/>
    </row>
    <row r="480" spans="10:10">
      <c r="J480"/>
    </row>
    <row r="481" spans="10:10">
      <c r="J481"/>
    </row>
    <row r="482" spans="10:10">
      <c r="J482"/>
    </row>
    <row r="483" spans="10:10">
      <c r="J483"/>
    </row>
    <row r="484" spans="10:10">
      <c r="J484"/>
    </row>
    <row r="485" spans="10:10">
      <c r="J485"/>
    </row>
    <row r="486" spans="10:10">
      <c r="J486"/>
    </row>
    <row r="487" spans="10:10">
      <c r="J487"/>
    </row>
    <row r="488" spans="10:10">
      <c r="J488"/>
    </row>
    <row r="489" spans="10:10">
      <c r="J489"/>
    </row>
    <row r="490" spans="10:10">
      <c r="J490"/>
    </row>
    <row r="491" spans="10:10">
      <c r="J491"/>
    </row>
    <row r="492" spans="10:10">
      <c r="J492"/>
    </row>
    <row r="493" spans="10:10">
      <c r="J493"/>
    </row>
    <row r="494" spans="10:10">
      <c r="J494"/>
    </row>
    <row r="495" spans="10:10">
      <c r="J495"/>
    </row>
    <row r="496" spans="10:10">
      <c r="J496"/>
    </row>
    <row r="497" spans="10:10">
      <c r="J497"/>
    </row>
    <row r="498" spans="10:10">
      <c r="J498"/>
    </row>
    <row r="499" spans="10:10">
      <c r="J499"/>
    </row>
    <row r="500" spans="10:10">
      <c r="J500"/>
    </row>
    <row r="501" spans="10:10">
      <c r="J501"/>
    </row>
    <row r="502" spans="10:10">
      <c r="J502"/>
    </row>
    <row r="503" spans="10:10">
      <c r="J503"/>
    </row>
    <row r="504" spans="10:10">
      <c r="J504"/>
    </row>
    <row r="505" spans="10:10">
      <c r="J505"/>
    </row>
    <row r="506" spans="10:10">
      <c r="J506"/>
    </row>
    <row r="507" spans="10:10">
      <c r="J507"/>
    </row>
    <row r="508" spans="10:10">
      <c r="J508"/>
    </row>
    <row r="509" spans="10:10">
      <c r="J509"/>
    </row>
    <row r="510" spans="10:10">
      <c r="J510"/>
    </row>
    <row r="511" spans="10:10">
      <c r="J511"/>
    </row>
    <row r="512" spans="10:10">
      <c r="J512"/>
    </row>
    <row r="513" spans="10:10">
      <c r="J513"/>
    </row>
    <row r="514" spans="10:10">
      <c r="J514"/>
    </row>
    <row r="515" spans="10:10">
      <c r="J515"/>
    </row>
    <row r="516" spans="10:10">
      <c r="J516"/>
    </row>
    <row r="517" spans="10:10">
      <c r="J517"/>
    </row>
    <row r="518" spans="10:10">
      <c r="J518"/>
    </row>
    <row r="519" spans="10:10">
      <c r="J519"/>
    </row>
    <row r="520" spans="10:10">
      <c r="J520"/>
    </row>
    <row r="521" spans="10:10">
      <c r="J521"/>
    </row>
    <row r="522" spans="10:10">
      <c r="J522"/>
    </row>
    <row r="523" spans="10:10">
      <c r="J523"/>
    </row>
    <row r="524" spans="10:10">
      <c r="J524"/>
    </row>
    <row r="525" spans="10:10">
      <c r="J525"/>
    </row>
    <row r="526" spans="10:10">
      <c r="J526"/>
    </row>
    <row r="527" spans="10:10">
      <c r="J527"/>
    </row>
    <row r="528" spans="10:10">
      <c r="J528"/>
    </row>
    <row r="529" spans="10:10">
      <c r="J529"/>
    </row>
    <row r="530" spans="10:10">
      <c r="J530"/>
    </row>
    <row r="531" spans="10:10">
      <c r="J531"/>
    </row>
    <row r="532" spans="10:10">
      <c r="J532"/>
    </row>
    <row r="533" spans="10:10">
      <c r="J533"/>
    </row>
    <row r="534" spans="10:10">
      <c r="J534"/>
    </row>
    <row r="535" spans="10:10">
      <c r="J535"/>
    </row>
    <row r="536" spans="10:10">
      <c r="J536"/>
    </row>
    <row r="537" spans="10:10">
      <c r="J537"/>
    </row>
    <row r="538" spans="10:10">
      <c r="J538"/>
    </row>
    <row r="539" spans="10:10">
      <c r="J539"/>
    </row>
    <row r="540" spans="10:10">
      <c r="J540"/>
    </row>
    <row r="541" spans="10:10">
      <c r="J541"/>
    </row>
    <row r="542" spans="10:10">
      <c r="J542"/>
    </row>
    <row r="543" spans="10:10">
      <c r="J543"/>
    </row>
    <row r="544" spans="10:10">
      <c r="J544"/>
    </row>
    <row r="545" spans="10:10">
      <c r="J545"/>
    </row>
    <row r="546" spans="10:10">
      <c r="J546"/>
    </row>
    <row r="547" spans="10:10">
      <c r="J547"/>
    </row>
    <row r="548" spans="10:10">
      <c r="J548"/>
    </row>
    <row r="549" spans="10:10">
      <c r="J549"/>
    </row>
    <row r="550" spans="10:10">
      <c r="J550"/>
    </row>
    <row r="551" spans="10:10">
      <c r="J551"/>
    </row>
    <row r="552" spans="10:10">
      <c r="J552"/>
    </row>
    <row r="553" spans="10:10">
      <c r="J553"/>
    </row>
    <row r="554" spans="10:10">
      <c r="J554"/>
    </row>
    <row r="555" spans="10:10">
      <c r="J555"/>
    </row>
    <row r="556" spans="10:10">
      <c r="J556"/>
    </row>
    <row r="557" spans="10:10">
      <c r="J557"/>
    </row>
    <row r="558" spans="10:10">
      <c r="J558"/>
    </row>
    <row r="559" spans="10:10">
      <c r="J559"/>
    </row>
    <row r="560" spans="10:10">
      <c r="J560"/>
    </row>
    <row r="561" spans="10:10">
      <c r="J561"/>
    </row>
    <row r="562" spans="10:10">
      <c r="J562"/>
    </row>
    <row r="563" spans="10:10">
      <c r="J563"/>
    </row>
    <row r="564" spans="10:10">
      <c r="J564"/>
    </row>
    <row r="565" spans="10:10">
      <c r="J565"/>
    </row>
    <row r="566" spans="10:10">
      <c r="J566"/>
    </row>
    <row r="567" spans="10:10">
      <c r="J567"/>
    </row>
    <row r="568" spans="10:10">
      <c r="J568"/>
    </row>
    <row r="569" spans="10:10">
      <c r="J569"/>
    </row>
    <row r="570" spans="10:10">
      <c r="J570"/>
    </row>
    <row r="571" spans="10:10">
      <c r="J571"/>
    </row>
    <row r="572" spans="10:10">
      <c r="J572"/>
    </row>
    <row r="573" spans="10:10">
      <c r="J573"/>
    </row>
    <row r="574" spans="10:10">
      <c r="J574"/>
    </row>
    <row r="575" spans="10:10">
      <c r="J575"/>
    </row>
    <row r="576" spans="10:10">
      <c r="J576"/>
    </row>
    <row r="577" spans="10:10">
      <c r="J577"/>
    </row>
    <row r="578" spans="10:10">
      <c r="J578"/>
    </row>
    <row r="579" spans="10:10">
      <c r="J579"/>
    </row>
    <row r="580" spans="10:10">
      <c r="J580"/>
    </row>
    <row r="581" spans="10:10">
      <c r="J581"/>
    </row>
    <row r="582" spans="10:10">
      <c r="J582"/>
    </row>
    <row r="583" spans="10:10">
      <c r="J583"/>
    </row>
    <row r="584" spans="10:10">
      <c r="J584"/>
    </row>
    <row r="585" spans="10:10">
      <c r="J585"/>
    </row>
    <row r="586" spans="10:10">
      <c r="J586"/>
    </row>
    <row r="587" spans="10:10">
      <c r="J587"/>
    </row>
    <row r="588" spans="10:10">
      <c r="J588"/>
    </row>
    <row r="589" spans="10:10">
      <c r="J589"/>
    </row>
    <row r="590" spans="10:10">
      <c r="J590"/>
    </row>
    <row r="591" spans="10:10">
      <c r="J591"/>
    </row>
    <row r="592" spans="10:10">
      <c r="J592"/>
    </row>
    <row r="593" spans="10:10">
      <c r="J593"/>
    </row>
    <row r="594" spans="10:10">
      <c r="J594"/>
    </row>
    <row r="595" spans="10:10">
      <c r="J595"/>
    </row>
    <row r="596" spans="10:10">
      <c r="J596"/>
    </row>
    <row r="597" spans="10:10">
      <c r="J597"/>
    </row>
    <row r="598" spans="10:10">
      <c r="J598"/>
    </row>
    <row r="599" spans="10:10">
      <c r="J599"/>
    </row>
    <row r="600" spans="10:10">
      <c r="J600"/>
    </row>
    <row r="601" spans="10:10">
      <c r="J601"/>
    </row>
    <row r="602" spans="10:10">
      <c r="J602"/>
    </row>
    <row r="603" spans="10:10">
      <c r="J603"/>
    </row>
    <row r="604" spans="10:10">
      <c r="J604"/>
    </row>
    <row r="605" spans="10:10">
      <c r="J605"/>
    </row>
    <row r="606" spans="10:10">
      <c r="J606"/>
    </row>
    <row r="607" spans="10:10">
      <c r="J607"/>
    </row>
    <row r="608" spans="10:10">
      <c r="J608"/>
    </row>
    <row r="609" spans="10:10">
      <c r="J609"/>
    </row>
    <row r="610" spans="10:10">
      <c r="J610"/>
    </row>
    <row r="611" spans="10:10">
      <c r="J611"/>
    </row>
    <row r="612" spans="10:10">
      <c r="J612"/>
    </row>
    <row r="613" spans="10:10">
      <c r="J613"/>
    </row>
    <row r="614" spans="10:10">
      <c r="J614"/>
    </row>
    <row r="615" spans="10:10">
      <c r="J615"/>
    </row>
    <row r="616" spans="10:10">
      <c r="J616"/>
    </row>
    <row r="617" spans="10:10">
      <c r="J617"/>
    </row>
    <row r="618" spans="10:10">
      <c r="J618"/>
    </row>
    <row r="619" spans="10:10">
      <c r="J619"/>
    </row>
    <row r="620" spans="10:10">
      <c r="J620"/>
    </row>
    <row r="621" spans="10:10">
      <c r="J621"/>
    </row>
    <row r="622" spans="10:10">
      <c r="J622"/>
    </row>
    <row r="623" spans="10:10">
      <c r="J623"/>
    </row>
    <row r="624" spans="10:10">
      <c r="J624"/>
    </row>
    <row r="625" spans="10:10">
      <c r="J625"/>
    </row>
    <row r="626" spans="10:10">
      <c r="J626"/>
    </row>
    <row r="627" spans="10:10">
      <c r="J627"/>
    </row>
    <row r="628" spans="10:10">
      <c r="J628"/>
    </row>
    <row r="629" spans="10:10">
      <c r="J629"/>
    </row>
    <row r="630" spans="10:10">
      <c r="J630"/>
    </row>
    <row r="631" spans="10:10">
      <c r="J631"/>
    </row>
    <row r="632" spans="10:10">
      <c r="J632"/>
    </row>
    <row r="633" spans="10:10">
      <c r="J633"/>
    </row>
    <row r="634" spans="10:10">
      <c r="J634"/>
    </row>
    <row r="635" spans="10:10">
      <c r="J635"/>
    </row>
    <row r="636" spans="10:10">
      <c r="J636"/>
    </row>
    <row r="637" spans="10:10">
      <c r="J637"/>
    </row>
    <row r="638" spans="10:10">
      <c r="J638"/>
    </row>
    <row r="639" spans="10:10">
      <c r="J639"/>
    </row>
    <row r="640" spans="10:10">
      <c r="J640"/>
    </row>
    <row r="641" spans="10:10">
      <c r="J641"/>
    </row>
    <row r="642" spans="10:10">
      <c r="J642"/>
    </row>
    <row r="643" spans="10:10">
      <c r="J643"/>
    </row>
    <row r="644" spans="10:10">
      <c r="J644"/>
    </row>
    <row r="645" spans="10:10">
      <c r="J645"/>
    </row>
    <row r="646" spans="10:10">
      <c r="J646"/>
    </row>
    <row r="647" spans="10:10">
      <c r="J647"/>
    </row>
    <row r="648" spans="10:10">
      <c r="J648"/>
    </row>
    <row r="649" spans="10:10">
      <c r="J649"/>
    </row>
    <row r="650" spans="10:10">
      <c r="J650"/>
    </row>
    <row r="651" spans="10:10">
      <c r="J651"/>
    </row>
    <row r="652" spans="10:10">
      <c r="J652"/>
    </row>
    <row r="653" spans="10:10">
      <c r="J653"/>
    </row>
    <row r="654" spans="10:10">
      <c r="J654"/>
    </row>
    <row r="655" spans="10:10">
      <c r="J655"/>
    </row>
    <row r="656" spans="10:10">
      <c r="J656"/>
    </row>
    <row r="657" spans="10:10">
      <c r="J657"/>
    </row>
    <row r="658" spans="10:10">
      <c r="J658"/>
    </row>
    <row r="659" spans="10:10">
      <c r="J659"/>
    </row>
    <row r="660" spans="10:10">
      <c r="J660"/>
    </row>
    <row r="661" spans="10:10">
      <c r="J661"/>
    </row>
    <row r="662" spans="10:10">
      <c r="J662"/>
    </row>
    <row r="663" spans="10:10">
      <c r="J663"/>
    </row>
    <row r="664" spans="10:10">
      <c r="J664"/>
    </row>
    <row r="665" spans="10:10">
      <c r="J665"/>
    </row>
    <row r="666" spans="10:10">
      <c r="J666"/>
    </row>
    <row r="667" spans="10:10">
      <c r="J667"/>
    </row>
    <row r="668" spans="10:10">
      <c r="J668"/>
    </row>
    <row r="669" spans="10:10">
      <c r="J669"/>
    </row>
    <row r="670" spans="10:10">
      <c r="J670"/>
    </row>
    <row r="671" spans="10:10">
      <c r="J671"/>
    </row>
    <row r="672" spans="10:10">
      <c r="J672"/>
    </row>
    <row r="673" spans="10:10">
      <c r="J673"/>
    </row>
    <row r="674" spans="10:10">
      <c r="J674"/>
    </row>
    <row r="675" spans="10:10">
      <c r="J675"/>
    </row>
    <row r="676" spans="10:10">
      <c r="J676"/>
    </row>
    <row r="677" spans="10:10">
      <c r="J677"/>
    </row>
    <row r="678" spans="10:10">
      <c r="J678"/>
    </row>
    <row r="679" spans="10:10">
      <c r="J679"/>
    </row>
    <row r="680" spans="10:10">
      <c r="J680"/>
    </row>
    <row r="681" spans="10:10">
      <c r="J681"/>
    </row>
    <row r="682" spans="10:10">
      <c r="J682"/>
    </row>
    <row r="683" spans="10:10">
      <c r="J683"/>
    </row>
    <row r="684" spans="10:10">
      <c r="J684"/>
    </row>
    <row r="685" spans="10:10">
      <c r="J685"/>
    </row>
    <row r="686" spans="10:10">
      <c r="J686"/>
    </row>
    <row r="687" spans="10:10">
      <c r="J687"/>
    </row>
    <row r="688" spans="10:10">
      <c r="J688"/>
    </row>
    <row r="689" spans="10:10">
      <c r="J689"/>
    </row>
    <row r="690" spans="10:10">
      <c r="J690"/>
    </row>
    <row r="691" spans="10:10">
      <c r="J691"/>
    </row>
    <row r="692" spans="10:10">
      <c r="J692"/>
    </row>
    <row r="693" spans="10:10">
      <c r="J693"/>
    </row>
    <row r="694" spans="10:10">
      <c r="J694"/>
    </row>
    <row r="695" spans="10:10">
      <c r="J695"/>
    </row>
    <row r="696" spans="10:10">
      <c r="J696"/>
    </row>
    <row r="697" spans="10:10">
      <c r="J697"/>
    </row>
    <row r="698" spans="10:10">
      <c r="J698"/>
    </row>
    <row r="699" spans="10:10">
      <c r="J699"/>
    </row>
    <row r="700" spans="10:10">
      <c r="J700"/>
    </row>
    <row r="701" spans="10:10">
      <c r="J701"/>
    </row>
    <row r="702" spans="10:10">
      <c r="J702"/>
    </row>
    <row r="703" spans="10:10">
      <c r="J703"/>
    </row>
    <row r="704" spans="10:10">
      <c r="J704"/>
    </row>
    <row r="705" spans="10:10">
      <c r="J705"/>
    </row>
    <row r="706" spans="10:10">
      <c r="J706"/>
    </row>
    <row r="707" spans="10:10">
      <c r="J707"/>
    </row>
    <row r="708" spans="10:10">
      <c r="J708"/>
    </row>
    <row r="709" spans="10:10">
      <c r="J709"/>
    </row>
    <row r="710" spans="10:10">
      <c r="J710"/>
    </row>
    <row r="711" spans="10:10">
      <c r="J711"/>
    </row>
    <row r="712" spans="10:10">
      <c r="J712"/>
    </row>
    <row r="713" spans="10:10">
      <c r="J713"/>
    </row>
    <row r="714" spans="10:10">
      <c r="J714"/>
    </row>
    <row r="715" spans="10:10">
      <c r="J715"/>
    </row>
    <row r="716" spans="10:10">
      <c r="J716"/>
    </row>
    <row r="717" spans="10:10">
      <c r="J717"/>
    </row>
    <row r="718" spans="10:10">
      <c r="J718"/>
    </row>
    <row r="719" spans="10:10">
      <c r="J719"/>
    </row>
    <row r="720" spans="10:10">
      <c r="J720"/>
    </row>
    <row r="721" spans="10:10">
      <c r="J721"/>
    </row>
    <row r="722" spans="10:10">
      <c r="J722"/>
    </row>
    <row r="723" spans="10:10">
      <c r="J723"/>
    </row>
    <row r="724" spans="10:10">
      <c r="J724"/>
    </row>
    <row r="725" spans="10:10">
      <c r="J725"/>
    </row>
    <row r="726" spans="10:10">
      <c r="J726"/>
    </row>
    <row r="727" spans="10:10">
      <c r="J727"/>
    </row>
    <row r="728" spans="10:10">
      <c r="J728"/>
    </row>
    <row r="729" spans="10:10">
      <c r="J729"/>
    </row>
    <row r="730" spans="10:10">
      <c r="J730"/>
    </row>
    <row r="731" spans="10:10">
      <c r="J731"/>
    </row>
    <row r="732" spans="10:10">
      <c r="J732"/>
    </row>
    <row r="733" spans="10:10">
      <c r="J733"/>
    </row>
    <row r="734" spans="10:10">
      <c r="J734"/>
    </row>
    <row r="735" spans="10:10">
      <c r="J735"/>
    </row>
    <row r="736" spans="10:10">
      <c r="J736"/>
    </row>
    <row r="737" spans="10:10">
      <c r="J737"/>
    </row>
    <row r="738" spans="10:10">
      <c r="J738"/>
    </row>
    <row r="739" spans="10:10">
      <c r="J739"/>
    </row>
    <row r="740" spans="10:10">
      <c r="J740"/>
    </row>
    <row r="741" spans="10:10">
      <c r="J741"/>
    </row>
    <row r="742" spans="10:10">
      <c r="J742"/>
    </row>
    <row r="743" spans="10:10">
      <c r="J743"/>
    </row>
    <row r="744" spans="10:10">
      <c r="J744"/>
    </row>
    <row r="745" spans="10:10">
      <c r="J745"/>
    </row>
    <row r="746" spans="10:10">
      <c r="J746"/>
    </row>
    <row r="747" spans="10:10">
      <c r="J747"/>
    </row>
    <row r="748" spans="10:10">
      <c r="J748"/>
    </row>
    <row r="749" spans="10:10">
      <c r="J749"/>
    </row>
    <row r="750" spans="10:10">
      <c r="J750"/>
    </row>
    <row r="751" spans="10:10">
      <c r="J751"/>
    </row>
    <row r="752" spans="10:10">
      <c r="J752"/>
    </row>
    <row r="753" spans="10:10">
      <c r="J753"/>
    </row>
    <row r="754" spans="10:10">
      <c r="J754"/>
    </row>
    <row r="755" spans="10:10">
      <c r="J755"/>
    </row>
    <row r="756" spans="10:10">
      <c r="J756"/>
    </row>
    <row r="757" spans="10:10">
      <c r="J757"/>
    </row>
    <row r="758" spans="10:10">
      <c r="J758"/>
    </row>
    <row r="759" spans="10:10">
      <c r="J759"/>
    </row>
    <row r="760" spans="10:10">
      <c r="J760"/>
    </row>
    <row r="761" spans="10:10">
      <c r="J761"/>
    </row>
    <row r="762" spans="10:10">
      <c r="J762"/>
    </row>
    <row r="763" spans="10:10">
      <c r="J763"/>
    </row>
    <row r="764" spans="10:10">
      <c r="J764"/>
    </row>
    <row r="765" spans="10:10">
      <c r="J765"/>
    </row>
    <row r="766" spans="10:10">
      <c r="J766"/>
    </row>
    <row r="767" spans="10:10">
      <c r="J767"/>
    </row>
    <row r="768" spans="10:10">
      <c r="J768"/>
    </row>
    <row r="769" spans="10:10">
      <c r="J769"/>
    </row>
    <row r="770" spans="10:10">
      <c r="J770"/>
    </row>
    <row r="771" spans="10:10">
      <c r="J771"/>
    </row>
    <row r="772" spans="10:10">
      <c r="J772"/>
    </row>
    <row r="773" spans="10:10">
      <c r="J773"/>
    </row>
    <row r="774" spans="10:10">
      <c r="J774"/>
    </row>
    <row r="775" spans="10:10">
      <c r="J775"/>
    </row>
    <row r="776" spans="10:10">
      <c r="J776"/>
    </row>
    <row r="777" spans="10:10">
      <c r="J777"/>
    </row>
    <row r="778" spans="10:10">
      <c r="J778"/>
    </row>
    <row r="779" spans="10:10">
      <c r="J779"/>
    </row>
    <row r="780" spans="10:10">
      <c r="J780"/>
    </row>
    <row r="781" spans="10:10">
      <c r="J781"/>
    </row>
    <row r="782" spans="10:10">
      <c r="J782"/>
    </row>
    <row r="783" spans="10:10">
      <c r="J783"/>
    </row>
    <row r="784" spans="10:10">
      <c r="J784"/>
    </row>
    <row r="785" spans="10:10">
      <c r="J785"/>
    </row>
    <row r="786" spans="10:10">
      <c r="J786"/>
    </row>
    <row r="787" spans="10:10">
      <c r="J787"/>
    </row>
    <row r="788" spans="10:10">
      <c r="J788"/>
    </row>
    <row r="789" spans="10:10">
      <c r="J789"/>
    </row>
    <row r="790" spans="10:10">
      <c r="J790"/>
    </row>
    <row r="791" spans="10:10">
      <c r="J791"/>
    </row>
    <row r="792" spans="10:10">
      <c r="J792"/>
    </row>
    <row r="793" spans="10:10">
      <c r="J793"/>
    </row>
    <row r="794" spans="10:10">
      <c r="J794"/>
    </row>
    <row r="795" spans="10:10">
      <c r="J795"/>
    </row>
    <row r="796" spans="10:10">
      <c r="J796"/>
    </row>
    <row r="797" spans="10:10">
      <c r="J797"/>
    </row>
    <row r="798" spans="10:10">
      <c r="J798"/>
    </row>
    <row r="799" spans="10:10">
      <c r="J799"/>
    </row>
    <row r="800" spans="10:10">
      <c r="J800"/>
    </row>
    <row r="801" spans="10:10">
      <c r="J801"/>
    </row>
    <row r="802" spans="10:10">
      <c r="J802"/>
    </row>
    <row r="803" spans="10:10">
      <c r="J803"/>
    </row>
    <row r="804" spans="10:10">
      <c r="J804"/>
    </row>
    <row r="805" spans="10:10">
      <c r="J805"/>
    </row>
    <row r="806" spans="10:10">
      <c r="J806"/>
    </row>
    <row r="807" spans="10:10">
      <c r="J807"/>
    </row>
    <row r="808" spans="10:10">
      <c r="J808"/>
    </row>
    <row r="809" spans="10:10">
      <c r="J809"/>
    </row>
    <row r="810" spans="10:10">
      <c r="J810"/>
    </row>
    <row r="811" spans="10:10">
      <c r="J811"/>
    </row>
    <row r="812" spans="10:10">
      <c r="J812"/>
    </row>
    <row r="813" spans="10:10">
      <c r="J813"/>
    </row>
    <row r="814" spans="10:10">
      <c r="J814"/>
    </row>
    <row r="815" spans="10:10">
      <c r="J815"/>
    </row>
    <row r="816" spans="10:10">
      <c r="J816"/>
    </row>
    <row r="817" spans="10:10">
      <c r="J817"/>
    </row>
    <row r="818" spans="10:10">
      <c r="J818"/>
    </row>
    <row r="819" spans="10:10">
      <c r="J819"/>
    </row>
    <row r="820" spans="10:10">
      <c r="J820"/>
    </row>
    <row r="821" spans="10:10">
      <c r="J821"/>
    </row>
    <row r="822" spans="10:10">
      <c r="J822"/>
    </row>
    <row r="823" spans="10:10">
      <c r="J823"/>
    </row>
    <row r="824" spans="10:10">
      <c r="J824"/>
    </row>
    <row r="825" spans="10:10">
      <c r="J825"/>
    </row>
    <row r="826" spans="10:10">
      <c r="J826"/>
    </row>
    <row r="827" spans="10:10">
      <c r="J827"/>
    </row>
    <row r="828" spans="10:10">
      <c r="J828"/>
    </row>
    <row r="829" spans="10:10">
      <c r="J829"/>
    </row>
    <row r="830" spans="10:10">
      <c r="J830"/>
    </row>
    <row r="831" spans="10:10">
      <c r="J831"/>
    </row>
    <row r="832" spans="10:10">
      <c r="J832"/>
    </row>
    <row r="833" spans="10:10">
      <c r="J833"/>
    </row>
    <row r="834" spans="10:10">
      <c r="J834"/>
    </row>
    <row r="835" spans="10:10">
      <c r="J835"/>
    </row>
    <row r="836" spans="10:10">
      <c r="J836"/>
    </row>
    <row r="837" spans="10:10">
      <c r="J837"/>
    </row>
    <row r="838" spans="10:10">
      <c r="J838"/>
    </row>
    <row r="839" spans="10:10">
      <c r="J839"/>
    </row>
    <row r="840" spans="10:10">
      <c r="J840"/>
    </row>
    <row r="841" spans="10:10">
      <c r="J841"/>
    </row>
    <row r="842" spans="10:10">
      <c r="J842"/>
    </row>
    <row r="843" spans="10:10">
      <c r="J843"/>
    </row>
    <row r="844" spans="10:10">
      <c r="J844"/>
    </row>
    <row r="845" spans="10:10">
      <c r="J845"/>
    </row>
    <row r="846" spans="10:10">
      <c r="J846"/>
    </row>
    <row r="847" spans="10:10">
      <c r="J847"/>
    </row>
    <row r="848" spans="10:10">
      <c r="J848"/>
    </row>
    <row r="849" spans="10:10">
      <c r="J849"/>
    </row>
    <row r="850" spans="10:10">
      <c r="J850"/>
    </row>
    <row r="851" spans="10:10">
      <c r="J851"/>
    </row>
    <row r="852" spans="10:10">
      <c r="J852"/>
    </row>
    <row r="853" spans="10:10">
      <c r="J853"/>
    </row>
    <row r="854" spans="10:10">
      <c r="J854"/>
    </row>
    <row r="855" spans="10:10">
      <c r="J855"/>
    </row>
    <row r="856" spans="10:10">
      <c r="J856"/>
    </row>
    <row r="857" spans="10:10">
      <c r="J857"/>
    </row>
    <row r="858" spans="10:10">
      <c r="J858"/>
    </row>
    <row r="859" spans="10:10">
      <c r="J859"/>
    </row>
    <row r="860" spans="10:10">
      <c r="J860"/>
    </row>
    <row r="861" spans="10:10">
      <c r="J861"/>
    </row>
    <row r="862" spans="10:10">
      <c r="J862"/>
    </row>
    <row r="863" spans="10:10">
      <c r="J863"/>
    </row>
    <row r="864" spans="10:10">
      <c r="J864"/>
    </row>
    <row r="865" spans="10:10">
      <c r="J865"/>
    </row>
    <row r="866" spans="10:10">
      <c r="J866"/>
    </row>
    <row r="867" spans="10:10">
      <c r="J867"/>
    </row>
    <row r="868" spans="10:10">
      <c r="J868"/>
    </row>
    <row r="869" spans="10:10">
      <c r="J869"/>
    </row>
    <row r="870" spans="10:10">
      <c r="J870"/>
    </row>
    <row r="871" spans="10:10">
      <c r="J871"/>
    </row>
    <row r="872" spans="10:10">
      <c r="J872"/>
    </row>
    <row r="873" spans="10:10">
      <c r="J873"/>
    </row>
    <row r="874" spans="10:10">
      <c r="J874"/>
    </row>
    <row r="875" spans="10:10">
      <c r="J875"/>
    </row>
    <row r="876" spans="10:10">
      <c r="J876"/>
    </row>
    <row r="877" spans="10:10">
      <c r="J877"/>
    </row>
    <row r="878" spans="10:10">
      <c r="J878"/>
    </row>
    <row r="879" spans="10:10">
      <c r="J879"/>
    </row>
    <row r="880" spans="10:10">
      <c r="J880"/>
    </row>
    <row r="881" spans="10:10">
      <c r="J881"/>
    </row>
    <row r="882" spans="10:10">
      <c r="J882"/>
    </row>
    <row r="883" spans="10:10">
      <c r="J883"/>
    </row>
    <row r="884" spans="10:10">
      <c r="J884"/>
    </row>
    <row r="885" spans="10:10">
      <c r="J885"/>
    </row>
    <row r="886" spans="10:10">
      <c r="J886"/>
    </row>
    <row r="887" spans="10:10">
      <c r="J887"/>
    </row>
    <row r="888" spans="10:10">
      <c r="J888"/>
    </row>
    <row r="889" spans="10:10">
      <c r="J889"/>
    </row>
    <row r="890" spans="10:10">
      <c r="J890"/>
    </row>
    <row r="891" spans="10:10">
      <c r="J891"/>
    </row>
    <row r="892" spans="10:10">
      <c r="J892"/>
    </row>
    <row r="893" spans="10:10">
      <c r="J893"/>
    </row>
    <row r="894" spans="10:10">
      <c r="J894"/>
    </row>
    <row r="895" spans="10:10">
      <c r="J895"/>
    </row>
    <row r="896" spans="10:10">
      <c r="J896"/>
    </row>
    <row r="897" spans="10:10">
      <c r="J897"/>
    </row>
    <row r="898" spans="10:10">
      <c r="J898"/>
    </row>
    <row r="899" spans="10:10">
      <c r="J899"/>
    </row>
    <row r="900" spans="10:10">
      <c r="J900"/>
    </row>
    <row r="901" spans="10:10">
      <c r="J901"/>
    </row>
    <row r="902" spans="10:10">
      <c r="J902"/>
    </row>
    <row r="903" spans="10:10">
      <c r="J903"/>
    </row>
    <row r="904" spans="10:10">
      <c r="J904"/>
    </row>
    <row r="905" spans="10:10">
      <c r="J905"/>
    </row>
    <row r="906" spans="10:10">
      <c r="J906"/>
    </row>
    <row r="907" spans="10:10">
      <c r="J907"/>
    </row>
    <row r="908" spans="10:10">
      <c r="J908"/>
    </row>
    <row r="909" spans="10:10">
      <c r="J909"/>
    </row>
    <row r="910" spans="10:10">
      <c r="J910"/>
    </row>
    <row r="911" spans="10:10">
      <c r="J911"/>
    </row>
    <row r="912" spans="10:10">
      <c r="J912"/>
    </row>
    <row r="913" spans="10:10">
      <c r="J913"/>
    </row>
    <row r="914" spans="10:10">
      <c r="J914"/>
    </row>
    <row r="915" spans="10:10">
      <c r="J915"/>
    </row>
    <row r="916" spans="10:10">
      <c r="J916"/>
    </row>
    <row r="917" spans="10:10">
      <c r="J917"/>
    </row>
    <row r="918" spans="10:10">
      <c r="J918"/>
    </row>
    <row r="919" spans="10:10">
      <c r="J919"/>
    </row>
    <row r="920" spans="10:10">
      <c r="J920"/>
    </row>
    <row r="921" spans="10:10">
      <c r="J921"/>
    </row>
    <row r="922" spans="10:10">
      <c r="J922"/>
    </row>
    <row r="923" spans="10:10">
      <c r="J923"/>
    </row>
    <row r="924" spans="10:10">
      <c r="J924"/>
    </row>
    <row r="925" spans="10:10">
      <c r="J925"/>
    </row>
    <row r="926" spans="10:10">
      <c r="J926"/>
    </row>
    <row r="927" spans="10:10">
      <c r="J927"/>
    </row>
    <row r="928" spans="10:10">
      <c r="J928"/>
    </row>
    <row r="929" spans="10:10">
      <c r="J929"/>
    </row>
    <row r="930" spans="10:10">
      <c r="J930"/>
    </row>
    <row r="931" spans="10:10">
      <c r="J931"/>
    </row>
    <row r="932" spans="10:10">
      <c r="J932"/>
    </row>
    <row r="933" spans="10:10">
      <c r="J933"/>
    </row>
    <row r="934" spans="10:10">
      <c r="J934"/>
    </row>
    <row r="935" spans="10:10">
      <c r="J935"/>
    </row>
    <row r="936" spans="10:10">
      <c r="J936"/>
    </row>
    <row r="937" spans="10:10">
      <c r="J937"/>
    </row>
    <row r="938" spans="10:10">
      <c r="J938"/>
    </row>
    <row r="939" spans="10:10">
      <c r="J939"/>
    </row>
    <row r="940" spans="10:10">
      <c r="J940"/>
    </row>
    <row r="941" spans="10:10">
      <c r="J941"/>
    </row>
    <row r="942" spans="10:10">
      <c r="J942"/>
    </row>
    <row r="943" spans="10:10">
      <c r="J943"/>
    </row>
    <row r="944" spans="10:10">
      <c r="J944"/>
    </row>
    <row r="945" spans="10:10">
      <c r="J945"/>
    </row>
    <row r="946" spans="10:10">
      <c r="J946"/>
    </row>
    <row r="947" spans="10:10">
      <c r="J947"/>
    </row>
    <row r="948" spans="10:10">
      <c r="J948"/>
    </row>
    <row r="949" spans="10:10">
      <c r="J949"/>
    </row>
    <row r="950" spans="10:10">
      <c r="J950"/>
    </row>
    <row r="951" spans="10:10">
      <c r="J951"/>
    </row>
    <row r="952" spans="10:10">
      <c r="J952"/>
    </row>
    <row r="953" spans="10:10">
      <c r="J953"/>
    </row>
    <row r="954" spans="10:10">
      <c r="J954"/>
    </row>
    <row r="955" spans="10:10">
      <c r="J955"/>
    </row>
    <row r="956" spans="10:10">
      <c r="J956"/>
    </row>
    <row r="957" spans="10:10">
      <c r="J957"/>
    </row>
    <row r="958" spans="10:10">
      <c r="J958"/>
    </row>
    <row r="959" spans="10:10">
      <c r="J959"/>
    </row>
    <row r="960" spans="10:10">
      <c r="J960"/>
    </row>
    <row r="961" spans="10:10">
      <c r="J961"/>
    </row>
    <row r="962" spans="10:10">
      <c r="J962"/>
    </row>
    <row r="963" spans="10:10">
      <c r="J963"/>
    </row>
    <row r="964" spans="10:10">
      <c r="J964"/>
    </row>
    <row r="965" spans="10:10">
      <c r="J965"/>
    </row>
    <row r="966" spans="10:10">
      <c r="J966"/>
    </row>
    <row r="967" spans="10:10">
      <c r="J967"/>
    </row>
    <row r="968" spans="10:10">
      <c r="J968"/>
    </row>
    <row r="969" spans="10:10">
      <c r="J969"/>
    </row>
    <row r="970" spans="10:10">
      <c r="J970"/>
    </row>
    <row r="971" spans="10:10">
      <c r="J971"/>
    </row>
    <row r="972" spans="10:10">
      <c r="J972"/>
    </row>
    <row r="973" spans="10:10">
      <c r="J973"/>
    </row>
    <row r="974" spans="10:10">
      <c r="J974"/>
    </row>
    <row r="975" spans="10:10">
      <c r="J975"/>
    </row>
    <row r="976" spans="10:10">
      <c r="J976"/>
    </row>
    <row r="977" spans="10:10">
      <c r="J977"/>
    </row>
    <row r="978" spans="10:10">
      <c r="J978"/>
    </row>
    <row r="979" spans="10:10">
      <c r="J979"/>
    </row>
    <row r="980" spans="10:10">
      <c r="J980"/>
    </row>
    <row r="981" spans="10:10">
      <c r="J981"/>
    </row>
    <row r="982" spans="10:10">
      <c r="J982"/>
    </row>
    <row r="983" spans="10:10">
      <c r="J983"/>
    </row>
    <row r="984" spans="10:10">
      <c r="J984"/>
    </row>
    <row r="985" spans="10:10">
      <c r="J985"/>
    </row>
    <row r="986" spans="10:10">
      <c r="J986"/>
    </row>
    <row r="987" spans="10:10">
      <c r="J987"/>
    </row>
    <row r="988" spans="10:10">
      <c r="J988"/>
    </row>
    <row r="989" spans="10:10">
      <c r="J989"/>
    </row>
    <row r="990" spans="10:10">
      <c r="J990"/>
    </row>
    <row r="991" spans="10:10">
      <c r="J991"/>
    </row>
    <row r="992" spans="10:10">
      <c r="J992"/>
    </row>
    <row r="993" spans="10:10">
      <c r="J993"/>
    </row>
    <row r="994" spans="10:10">
      <c r="J994"/>
    </row>
    <row r="995" spans="10:10">
      <c r="J995"/>
    </row>
    <row r="996" spans="10:10">
      <c r="J996"/>
    </row>
    <row r="997" spans="10:10">
      <c r="J997"/>
    </row>
    <row r="998" spans="10:10">
      <c r="J998"/>
    </row>
    <row r="999" spans="10:10">
      <c r="J999"/>
    </row>
    <row r="1000" spans="10:10">
      <c r="J1000"/>
    </row>
    <row r="1001" spans="10:10">
      <c r="J1001"/>
    </row>
    <row r="1002" spans="10:10">
      <c r="J1002"/>
    </row>
    <row r="1003" spans="10:10">
      <c r="J1003"/>
    </row>
    <row r="1004" spans="10:10">
      <c r="J1004"/>
    </row>
    <row r="1005" spans="10:10">
      <c r="J1005"/>
    </row>
    <row r="1006" spans="10:10">
      <c r="J1006"/>
    </row>
    <row r="1007" spans="10:10">
      <c r="J1007"/>
    </row>
    <row r="1008" spans="10:10">
      <c r="J1008"/>
    </row>
    <row r="1009" spans="10:10">
      <c r="J1009"/>
    </row>
    <row r="1010" spans="10:10">
      <c r="J1010"/>
    </row>
    <row r="1011" spans="10:10">
      <c r="J1011"/>
    </row>
    <row r="1012" spans="10:10">
      <c r="J1012"/>
    </row>
    <row r="1013" spans="10:10">
      <c r="J1013"/>
    </row>
    <row r="1014" spans="10:10">
      <c r="J1014"/>
    </row>
    <row r="1015" spans="10:10">
      <c r="J1015"/>
    </row>
    <row r="1016" spans="10:10">
      <c r="J1016"/>
    </row>
    <row r="1017" spans="10:10">
      <c r="J1017"/>
    </row>
    <row r="1018" spans="10:10">
      <c r="J1018"/>
    </row>
    <row r="1019" spans="10:10">
      <c r="J1019"/>
    </row>
    <row r="1020" spans="10:10">
      <c r="J1020"/>
    </row>
    <row r="1021" spans="10:10">
      <c r="J1021"/>
    </row>
    <row r="1022" spans="10:10">
      <c r="J1022"/>
    </row>
    <row r="1023" spans="10:10">
      <c r="J1023"/>
    </row>
    <row r="1024" spans="10:10">
      <c r="J1024"/>
    </row>
    <row r="1025" spans="10:10">
      <c r="J1025"/>
    </row>
    <row r="1026" spans="10:10">
      <c r="J1026"/>
    </row>
    <row r="1027" spans="10:10">
      <c r="J1027"/>
    </row>
    <row r="1028" spans="10:10">
      <c r="J1028"/>
    </row>
    <row r="1029" spans="10:10">
      <c r="J1029"/>
    </row>
    <row r="1030" spans="10:10">
      <c r="J1030"/>
    </row>
    <row r="1031" spans="10:10">
      <c r="J1031"/>
    </row>
    <row r="1032" spans="10:10">
      <c r="J1032"/>
    </row>
    <row r="1033" spans="10:10">
      <c r="J1033"/>
    </row>
    <row r="1034" spans="10:10">
      <c r="J1034"/>
    </row>
    <row r="1035" spans="10:10">
      <c r="J1035"/>
    </row>
    <row r="1036" spans="10:10">
      <c r="J1036"/>
    </row>
    <row r="1037" spans="10:10">
      <c r="J1037"/>
    </row>
    <row r="1038" spans="10:10">
      <c r="J1038"/>
    </row>
    <row r="1039" spans="10:10">
      <c r="J1039"/>
    </row>
    <row r="1040" spans="10:10">
      <c r="J1040"/>
    </row>
    <row r="1041" spans="10:10">
      <c r="J1041"/>
    </row>
    <row r="1042" spans="10:10">
      <c r="J1042"/>
    </row>
    <row r="1043" spans="10:10">
      <c r="J1043"/>
    </row>
    <row r="1044" spans="10:10">
      <c r="J1044"/>
    </row>
    <row r="1045" spans="10:10">
      <c r="J1045"/>
    </row>
    <row r="1046" spans="10:10">
      <c r="J1046"/>
    </row>
    <row r="1047" spans="10:10">
      <c r="J1047"/>
    </row>
    <row r="1048" spans="10:10">
      <c r="J1048"/>
    </row>
    <row r="1049" spans="10:10">
      <c r="J1049"/>
    </row>
    <row r="1050" spans="10:10">
      <c r="J1050"/>
    </row>
    <row r="1051" spans="10:10">
      <c r="J1051"/>
    </row>
    <row r="1052" spans="10:10">
      <c r="J1052"/>
    </row>
    <row r="1053" spans="10:10">
      <c r="J1053"/>
    </row>
    <row r="1054" spans="10:10">
      <c r="J1054"/>
    </row>
    <row r="1055" spans="10:10">
      <c r="J1055"/>
    </row>
    <row r="1056" spans="10:10">
      <c r="J1056"/>
    </row>
    <row r="1057" spans="10:10">
      <c r="J1057"/>
    </row>
    <row r="1058" spans="10:10">
      <c r="J1058"/>
    </row>
    <row r="1059" spans="10:10">
      <c r="J1059"/>
    </row>
    <row r="1060" spans="10:10">
      <c r="J1060"/>
    </row>
    <row r="1061" spans="10:10">
      <c r="J1061"/>
    </row>
    <row r="1062" spans="10:10">
      <c r="J1062"/>
    </row>
    <row r="1063" spans="10:10">
      <c r="J1063"/>
    </row>
    <row r="1064" spans="10:10">
      <c r="J1064"/>
    </row>
    <row r="1065" spans="10:10">
      <c r="J1065"/>
    </row>
    <row r="1066" spans="10:10">
      <c r="J1066"/>
    </row>
    <row r="1067" spans="10:10">
      <c r="J1067"/>
    </row>
    <row r="1068" spans="10:10">
      <c r="J1068"/>
    </row>
    <row r="1069" spans="10:10">
      <c r="J1069"/>
    </row>
    <row r="1070" spans="10:10">
      <c r="J1070"/>
    </row>
    <row r="1071" spans="10:10">
      <c r="J1071"/>
    </row>
    <row r="1072" spans="10:10">
      <c r="J1072"/>
    </row>
    <row r="1073" spans="10:10">
      <c r="J1073"/>
    </row>
    <row r="1074" spans="10:10">
      <c r="J1074"/>
    </row>
    <row r="1075" spans="10:10">
      <c r="J1075"/>
    </row>
    <row r="1076" spans="10:10">
      <c r="J1076"/>
    </row>
    <row r="1077" spans="10:10">
      <c r="J1077"/>
    </row>
    <row r="1078" spans="10:10">
      <c r="J1078"/>
    </row>
    <row r="1079" spans="10:10">
      <c r="J1079"/>
    </row>
    <row r="1080" spans="10:10">
      <c r="J1080"/>
    </row>
    <row r="1081" spans="10:10">
      <c r="J1081"/>
    </row>
    <row r="1082" spans="10:10">
      <c r="J1082"/>
    </row>
    <row r="1083" spans="10:10">
      <c r="J1083"/>
    </row>
    <row r="1084" spans="10:10">
      <c r="J1084"/>
    </row>
    <row r="1085" spans="10:10">
      <c r="J1085"/>
    </row>
    <row r="1086" spans="10:10">
      <c r="J1086"/>
    </row>
    <row r="1087" spans="10:10">
      <c r="J1087"/>
    </row>
    <row r="1088" spans="10:10">
      <c r="J1088"/>
    </row>
    <row r="1089" spans="10:10">
      <c r="J1089"/>
    </row>
    <row r="1090" spans="10:10">
      <c r="J1090"/>
    </row>
    <row r="1091" spans="10:10">
      <c r="J1091"/>
    </row>
    <row r="1092" spans="10:10">
      <c r="J1092"/>
    </row>
    <row r="1093" spans="10:10">
      <c r="J1093"/>
    </row>
    <row r="1094" spans="10:10">
      <c r="J1094"/>
    </row>
    <row r="1095" spans="10:10">
      <c r="J1095"/>
    </row>
    <row r="1096" spans="10:10">
      <c r="J1096"/>
    </row>
    <row r="1097" spans="10:10">
      <c r="J1097"/>
    </row>
    <row r="1098" spans="10:10">
      <c r="J1098"/>
    </row>
    <row r="1099" spans="10:10">
      <c r="J1099"/>
    </row>
    <row r="1100" spans="10:10">
      <c r="J1100"/>
    </row>
    <row r="1101" spans="10:10">
      <c r="J1101"/>
    </row>
    <row r="1102" spans="10:10">
      <c r="J1102"/>
    </row>
    <row r="1103" spans="10:10">
      <c r="J1103"/>
    </row>
    <row r="1104" spans="10:10">
      <c r="J1104"/>
    </row>
    <row r="1105" spans="10:10">
      <c r="J1105"/>
    </row>
    <row r="1106" spans="10:10">
      <c r="J1106"/>
    </row>
    <row r="1107" spans="10:10">
      <c r="J1107"/>
    </row>
    <row r="1108" spans="10:10">
      <c r="J1108"/>
    </row>
    <row r="1109" spans="10:10">
      <c r="J1109"/>
    </row>
    <row r="1110" spans="10:10">
      <c r="J1110"/>
    </row>
    <row r="1111" spans="10:10">
      <c r="J1111"/>
    </row>
    <row r="1112" spans="10:10">
      <c r="J1112"/>
    </row>
    <row r="1113" spans="10:10">
      <c r="J1113"/>
    </row>
    <row r="1114" spans="10:10">
      <c r="J1114"/>
    </row>
    <row r="1115" spans="10:10">
      <c r="J1115"/>
    </row>
    <row r="1116" spans="10:10">
      <c r="J1116"/>
    </row>
    <row r="1117" spans="10:10">
      <c r="J1117"/>
    </row>
    <row r="1118" spans="10:10">
      <c r="J1118"/>
    </row>
    <row r="1119" spans="10:10">
      <c r="J1119"/>
    </row>
    <row r="1120" spans="10:10">
      <c r="J1120"/>
    </row>
    <row r="1121" spans="10:10">
      <c r="J1121"/>
    </row>
    <row r="1122" spans="10:10">
      <c r="J1122"/>
    </row>
    <row r="1123" spans="10:10">
      <c r="J1123"/>
    </row>
    <row r="1124" spans="10:10">
      <c r="J1124"/>
    </row>
    <row r="1125" spans="10:10">
      <c r="J1125"/>
    </row>
    <row r="1126" spans="10:10">
      <c r="J1126"/>
    </row>
    <row r="1127" spans="10:10">
      <c r="J1127"/>
    </row>
    <row r="1128" spans="10:10">
      <c r="J1128"/>
    </row>
    <row r="1129" spans="10:10">
      <c r="J1129"/>
    </row>
    <row r="1130" spans="10:10">
      <c r="J1130"/>
    </row>
    <row r="1131" spans="10:10">
      <c r="J1131"/>
    </row>
    <row r="1132" spans="10:10">
      <c r="J1132"/>
    </row>
    <row r="1133" spans="10:10">
      <c r="J1133"/>
    </row>
    <row r="1134" spans="10:10">
      <c r="J1134"/>
    </row>
    <row r="1135" spans="10:10">
      <c r="J1135"/>
    </row>
    <row r="1136" spans="10:10">
      <c r="J1136"/>
    </row>
    <row r="1137" spans="10:10">
      <c r="J1137"/>
    </row>
    <row r="1138" spans="10:10">
      <c r="J1138"/>
    </row>
    <row r="1139" spans="10:10">
      <c r="J1139"/>
    </row>
    <row r="1140" spans="10:10">
      <c r="J1140"/>
    </row>
    <row r="1141" spans="10:10">
      <c r="J1141"/>
    </row>
    <row r="1142" spans="10:10">
      <c r="J1142"/>
    </row>
    <row r="1143" spans="10:10">
      <c r="J1143"/>
    </row>
    <row r="1144" spans="10:10">
      <c r="J1144"/>
    </row>
    <row r="1145" spans="10:10">
      <c r="J1145"/>
    </row>
    <row r="1146" spans="10:10">
      <c r="J1146"/>
    </row>
    <row r="1147" spans="10:10">
      <c r="J1147"/>
    </row>
    <row r="1148" spans="10:10">
      <c r="J1148"/>
    </row>
    <row r="1149" spans="10:10">
      <c r="J1149"/>
    </row>
    <row r="1150" spans="10:10">
      <c r="J1150"/>
    </row>
    <row r="1151" spans="10:10">
      <c r="J1151"/>
    </row>
    <row r="1152" spans="10:10">
      <c r="J1152"/>
    </row>
    <row r="1153" spans="10:10">
      <c r="J1153"/>
    </row>
    <row r="1154" spans="10:10">
      <c r="J1154"/>
    </row>
    <row r="1155" spans="10:10">
      <c r="J1155"/>
    </row>
    <row r="1156" spans="10:10">
      <c r="J1156"/>
    </row>
    <row r="1157" spans="10:10">
      <c r="J1157"/>
    </row>
    <row r="1158" spans="10:10">
      <c r="J1158"/>
    </row>
    <row r="1159" spans="10:10">
      <c r="J1159"/>
    </row>
    <row r="1160" spans="10:10">
      <c r="J1160"/>
    </row>
    <row r="1161" spans="10:10">
      <c r="J1161"/>
    </row>
    <row r="1162" spans="10:10">
      <c r="J1162"/>
    </row>
    <row r="1163" spans="10:10">
      <c r="J1163"/>
    </row>
    <row r="1164" spans="10:10">
      <c r="J1164"/>
    </row>
    <row r="1165" spans="10:10">
      <c r="J1165"/>
    </row>
    <row r="1166" spans="10:10">
      <c r="J1166"/>
    </row>
    <row r="1167" spans="10:10">
      <c r="J1167"/>
    </row>
    <row r="1168" spans="10:10">
      <c r="J1168"/>
    </row>
    <row r="1169" spans="10:10">
      <c r="J1169"/>
    </row>
    <row r="1170" spans="10:10">
      <c r="J1170"/>
    </row>
    <row r="1171" spans="10:10">
      <c r="J1171"/>
    </row>
    <row r="1172" spans="10:10">
      <c r="J1172"/>
    </row>
    <row r="1173" spans="10:10">
      <c r="J1173"/>
    </row>
    <row r="1174" spans="10:10">
      <c r="J1174"/>
    </row>
    <row r="1175" spans="10:10">
      <c r="J1175"/>
    </row>
    <row r="1176" spans="10:10">
      <c r="J1176"/>
    </row>
    <row r="1177" spans="10:10">
      <c r="J1177"/>
    </row>
    <row r="1178" spans="10:10">
      <c r="J1178"/>
    </row>
    <row r="1179" spans="10:10">
      <c r="J1179"/>
    </row>
    <row r="1180" spans="10:10">
      <c r="J1180"/>
    </row>
    <row r="1181" spans="10:10">
      <c r="J1181"/>
    </row>
    <row r="1182" spans="10:10">
      <c r="J1182"/>
    </row>
    <row r="1183" spans="10:10">
      <c r="J1183"/>
    </row>
    <row r="1184" spans="10:10">
      <c r="J1184"/>
    </row>
    <row r="1185" spans="10:10">
      <c r="J1185"/>
    </row>
    <row r="1186" spans="10:10">
      <c r="J1186"/>
    </row>
    <row r="1187" spans="10:10">
      <c r="J1187"/>
    </row>
    <row r="1188" spans="10:10">
      <c r="J1188"/>
    </row>
    <row r="1189" spans="10:10">
      <c r="J1189"/>
    </row>
    <row r="1190" spans="10:10">
      <c r="J1190"/>
    </row>
    <row r="1191" spans="10:10">
      <c r="J1191"/>
    </row>
    <row r="1192" spans="10:10">
      <c r="J1192"/>
    </row>
    <row r="1193" spans="10:10">
      <c r="J1193"/>
    </row>
    <row r="1194" spans="10:10">
      <c r="J1194"/>
    </row>
    <row r="1195" spans="10:10">
      <c r="J1195"/>
    </row>
    <row r="1196" spans="10:10">
      <c r="J1196"/>
    </row>
    <row r="1197" spans="10:10">
      <c r="J1197"/>
    </row>
    <row r="1198" spans="10:10">
      <c r="J1198"/>
    </row>
    <row r="1199" spans="10:10">
      <c r="J1199"/>
    </row>
    <row r="1200" spans="10:10">
      <c r="J1200"/>
    </row>
    <row r="1201" spans="10:10">
      <c r="J1201"/>
    </row>
    <row r="1202" spans="10:10">
      <c r="J1202"/>
    </row>
    <row r="1203" spans="10:10">
      <c r="J1203"/>
    </row>
    <row r="1204" spans="10:10">
      <c r="J1204"/>
    </row>
    <row r="1205" spans="10:10">
      <c r="J1205"/>
    </row>
    <row r="1206" spans="10:10">
      <c r="J1206"/>
    </row>
    <row r="1207" spans="10:10">
      <c r="J1207"/>
    </row>
    <row r="1208" spans="10:10">
      <c r="J1208"/>
    </row>
    <row r="1209" spans="10:10">
      <c r="J1209"/>
    </row>
    <row r="1210" spans="10:10">
      <c r="J1210"/>
    </row>
    <row r="1211" spans="10:10">
      <c r="J1211"/>
    </row>
    <row r="1212" spans="10:10">
      <c r="J1212"/>
    </row>
    <row r="1213" spans="10:10">
      <c r="J1213"/>
    </row>
    <row r="1214" spans="10:10">
      <c r="J1214"/>
    </row>
    <row r="1215" spans="10:10">
      <c r="J1215"/>
    </row>
    <row r="1216" spans="10:10">
      <c r="J1216"/>
    </row>
    <row r="1217" spans="10:10">
      <c r="J1217"/>
    </row>
    <row r="1218" spans="10:10">
      <c r="J1218"/>
    </row>
    <row r="1219" spans="10:10">
      <c r="J1219"/>
    </row>
    <row r="1220" spans="10:10">
      <c r="J1220"/>
    </row>
    <row r="1221" spans="10:10">
      <c r="J1221"/>
    </row>
    <row r="1222" spans="10:10">
      <c r="J1222"/>
    </row>
    <row r="1223" spans="10:10">
      <c r="J1223"/>
    </row>
    <row r="1224" spans="10:10">
      <c r="J1224"/>
    </row>
    <row r="1225" spans="10:10">
      <c r="J1225"/>
    </row>
    <row r="1226" spans="10:10">
      <c r="J1226"/>
    </row>
    <row r="1227" spans="10:10">
      <c r="J1227"/>
    </row>
    <row r="1228" spans="10:10">
      <c r="J1228"/>
    </row>
    <row r="1229" spans="10:10">
      <c r="J1229"/>
    </row>
    <row r="1230" spans="10:10">
      <c r="J1230"/>
    </row>
    <row r="1231" spans="10:10">
      <c r="J1231"/>
    </row>
    <row r="1232" spans="10:10">
      <c r="J1232"/>
    </row>
    <row r="1233" spans="10:10">
      <c r="J1233"/>
    </row>
    <row r="1234" spans="10:10">
      <c r="J1234"/>
    </row>
    <row r="1235" spans="10:10">
      <c r="J1235"/>
    </row>
    <row r="1236" spans="10:10">
      <c r="J1236"/>
    </row>
    <row r="1237" spans="10:10">
      <c r="J1237"/>
    </row>
    <row r="1238" spans="10:10">
      <c r="J1238"/>
    </row>
    <row r="1239" spans="10:10">
      <c r="J1239"/>
    </row>
    <row r="1240" spans="10:10">
      <c r="J1240"/>
    </row>
    <row r="1241" spans="10:10">
      <c r="J1241"/>
    </row>
    <row r="1242" spans="10:10">
      <c r="J1242"/>
    </row>
    <row r="1243" spans="10:10">
      <c r="J1243"/>
    </row>
    <row r="1244" spans="10:10">
      <c r="J1244"/>
    </row>
    <row r="1245" spans="10:10">
      <c r="J1245"/>
    </row>
    <row r="1246" spans="10:10">
      <c r="J1246"/>
    </row>
    <row r="1247" spans="10:10">
      <c r="J1247"/>
    </row>
    <row r="1248" spans="10:10">
      <c r="J1248"/>
    </row>
    <row r="1249" spans="10:10">
      <c r="J1249"/>
    </row>
    <row r="1250" spans="10:10">
      <c r="J1250"/>
    </row>
    <row r="1251" spans="10:10">
      <c r="J1251"/>
    </row>
    <row r="1252" spans="10:10">
      <c r="J1252"/>
    </row>
    <row r="1253" spans="10:10">
      <c r="J1253"/>
    </row>
    <row r="1254" spans="10:10">
      <c r="J1254"/>
    </row>
    <row r="1255" spans="10:10">
      <c r="J1255"/>
    </row>
    <row r="1256" spans="10:10">
      <c r="J1256"/>
    </row>
    <row r="1257" spans="10:10">
      <c r="J1257"/>
    </row>
    <row r="1258" spans="10:10">
      <c r="J1258"/>
    </row>
    <row r="1259" spans="10:10">
      <c r="J1259"/>
    </row>
    <row r="1260" spans="10:10">
      <c r="J1260"/>
    </row>
    <row r="1261" spans="10:10">
      <c r="J1261"/>
    </row>
    <row r="1262" spans="10:10">
      <c r="J1262"/>
    </row>
    <row r="1263" spans="10:10">
      <c r="J1263"/>
    </row>
    <row r="1264" spans="10:10">
      <c r="J1264"/>
    </row>
    <row r="1265" spans="10:10">
      <c r="J1265"/>
    </row>
    <row r="1266" spans="10:10">
      <c r="J1266"/>
    </row>
    <row r="1267" spans="10:10">
      <c r="J1267"/>
    </row>
    <row r="1268" spans="10:10">
      <c r="J1268"/>
    </row>
    <row r="1269" spans="10:10">
      <c r="J1269"/>
    </row>
    <row r="1270" spans="10:10">
      <c r="J1270"/>
    </row>
    <row r="1271" spans="10:10">
      <c r="J1271"/>
    </row>
    <row r="1272" spans="10:10">
      <c r="J1272"/>
    </row>
    <row r="1273" spans="10:10">
      <c r="J1273"/>
    </row>
    <row r="1274" spans="10:10">
      <c r="J1274"/>
    </row>
    <row r="1275" spans="10:10">
      <c r="J1275"/>
    </row>
    <row r="1276" spans="10:10">
      <c r="J1276"/>
    </row>
    <row r="1277" spans="10:10">
      <c r="J1277"/>
    </row>
    <row r="1278" spans="10:10">
      <c r="J1278"/>
    </row>
    <row r="1279" spans="10:10">
      <c r="J1279"/>
    </row>
    <row r="1280" spans="10:10">
      <c r="J1280"/>
    </row>
    <row r="1281" spans="10:10">
      <c r="J1281"/>
    </row>
    <row r="1282" spans="10:10">
      <c r="J1282"/>
    </row>
    <row r="1283" spans="10:10">
      <c r="J1283"/>
    </row>
    <row r="1284" spans="10:10">
      <c r="J1284"/>
    </row>
    <row r="1285" spans="10:10">
      <c r="J1285"/>
    </row>
    <row r="1286" spans="10:10">
      <c r="J1286"/>
    </row>
    <row r="1287" spans="10:10">
      <c r="J1287"/>
    </row>
    <row r="1288" spans="10:10">
      <c r="J1288"/>
    </row>
    <row r="1289" spans="10:10">
      <c r="J1289"/>
    </row>
    <row r="1290" spans="10:10">
      <c r="J1290"/>
    </row>
    <row r="1291" spans="10:10">
      <c r="J1291"/>
    </row>
    <row r="1292" spans="10:10">
      <c r="J1292"/>
    </row>
    <row r="1293" spans="10:10">
      <c r="J1293"/>
    </row>
    <row r="1294" spans="10:10">
      <c r="J1294"/>
    </row>
    <row r="1295" spans="10:10">
      <c r="J1295"/>
    </row>
    <row r="1296" spans="10:10">
      <c r="J1296"/>
    </row>
    <row r="1297" spans="10:10">
      <c r="J1297"/>
    </row>
    <row r="1298" spans="10:10">
      <c r="J1298"/>
    </row>
    <row r="1299" spans="10:10">
      <c r="J1299"/>
    </row>
    <row r="1300" spans="10:10">
      <c r="J1300"/>
    </row>
    <row r="1301" spans="10:10">
      <c r="J1301"/>
    </row>
    <row r="1302" spans="10:10">
      <c r="J1302"/>
    </row>
    <row r="1303" spans="10:10">
      <c r="J1303"/>
    </row>
    <row r="1304" spans="10:10">
      <c r="J1304"/>
    </row>
    <row r="1305" spans="10:10">
      <c r="J1305"/>
    </row>
    <row r="1306" spans="10:10">
      <c r="J1306"/>
    </row>
    <row r="1307" spans="10:10">
      <c r="J1307"/>
    </row>
    <row r="1308" spans="10:10">
      <c r="J1308"/>
    </row>
    <row r="1309" spans="10:10">
      <c r="J1309"/>
    </row>
    <row r="1310" spans="10:10">
      <c r="J1310"/>
    </row>
    <row r="1311" spans="10:10">
      <c r="J1311"/>
    </row>
    <row r="1312" spans="10:10">
      <c r="J1312"/>
    </row>
    <row r="1313" spans="10:10">
      <c r="J1313"/>
    </row>
    <row r="1314" spans="10:10">
      <c r="J1314"/>
    </row>
    <row r="1315" spans="10:10">
      <c r="J1315"/>
    </row>
    <row r="1316" spans="10:10">
      <c r="J1316"/>
    </row>
    <row r="1317" spans="10:10">
      <c r="J1317"/>
    </row>
    <row r="1318" spans="10:10">
      <c r="J1318"/>
    </row>
    <row r="1319" spans="10:10">
      <c r="J1319"/>
    </row>
    <row r="1320" spans="10:10">
      <c r="J1320"/>
    </row>
    <row r="1321" spans="10:10">
      <c r="J1321"/>
    </row>
    <row r="1322" spans="10:10">
      <c r="J1322"/>
    </row>
    <row r="1323" spans="10:10">
      <c r="J1323"/>
    </row>
    <row r="1324" spans="10:10">
      <c r="J1324"/>
    </row>
    <row r="1325" spans="10:10">
      <c r="J1325"/>
    </row>
    <row r="1326" spans="10:10">
      <c r="J1326"/>
    </row>
    <row r="1327" spans="10:10">
      <c r="J1327"/>
    </row>
    <row r="1328" spans="10:10">
      <c r="J1328"/>
    </row>
    <row r="1329" spans="10:10">
      <c r="J1329"/>
    </row>
    <row r="1330" spans="10:10">
      <c r="J1330"/>
    </row>
    <row r="1331" spans="10:10">
      <c r="J1331"/>
    </row>
    <row r="1332" spans="10:10">
      <c r="J1332"/>
    </row>
    <row r="1333" spans="10:10">
      <c r="J1333"/>
    </row>
    <row r="1334" spans="10:10">
      <c r="J1334"/>
    </row>
    <row r="1335" spans="10:10">
      <c r="J1335"/>
    </row>
    <row r="1336" spans="10:10">
      <c r="J1336"/>
    </row>
    <row r="1337" spans="10:10">
      <c r="J1337"/>
    </row>
    <row r="1338" spans="10:10">
      <c r="J1338"/>
    </row>
    <row r="1339" spans="10:10">
      <c r="J1339"/>
    </row>
    <row r="1340" spans="10:10">
      <c r="J1340"/>
    </row>
    <row r="1341" spans="10:10">
      <c r="J1341"/>
    </row>
    <row r="1342" spans="10:10">
      <c r="J1342"/>
    </row>
    <row r="1343" spans="10:10">
      <c r="J1343"/>
    </row>
    <row r="1344" spans="10:10">
      <c r="J1344"/>
    </row>
    <row r="1345" spans="10:10">
      <c r="J1345"/>
    </row>
    <row r="1346" spans="10:10">
      <c r="J1346"/>
    </row>
    <row r="1347" spans="10:10">
      <c r="J1347"/>
    </row>
    <row r="1348" spans="10:10">
      <c r="J1348"/>
    </row>
    <row r="1349" spans="10:10">
      <c r="J1349"/>
    </row>
    <row r="1350" spans="10:10">
      <c r="J1350"/>
    </row>
    <row r="1351" spans="10:10">
      <c r="J1351"/>
    </row>
    <row r="1352" spans="10:10">
      <c r="J1352"/>
    </row>
    <row r="1353" spans="10:10">
      <c r="J1353"/>
    </row>
    <row r="1354" spans="10:10">
      <c r="J1354"/>
    </row>
    <row r="1355" spans="10:10">
      <c r="J1355"/>
    </row>
    <row r="1356" spans="10:10">
      <c r="J1356"/>
    </row>
    <row r="1357" spans="10:10">
      <c r="J1357"/>
    </row>
    <row r="1358" spans="10:10">
      <c r="J1358"/>
    </row>
    <row r="1359" spans="10:10">
      <c r="J1359"/>
    </row>
    <row r="1360" spans="10:10">
      <c r="J1360"/>
    </row>
    <row r="1361" spans="10:10">
      <c r="J1361"/>
    </row>
    <row r="1362" spans="10:10">
      <c r="J1362"/>
    </row>
    <row r="1363" spans="10:10">
      <c r="J1363"/>
    </row>
    <row r="1364" spans="10:10">
      <c r="J1364"/>
    </row>
    <row r="1365" spans="10:10">
      <c r="J1365"/>
    </row>
    <row r="1366" spans="10:10">
      <c r="J1366"/>
    </row>
    <row r="1367" spans="10:10">
      <c r="J1367"/>
    </row>
    <row r="1368" spans="10:10">
      <c r="J1368"/>
    </row>
    <row r="1369" spans="10:10">
      <c r="J1369"/>
    </row>
    <row r="1370" spans="10:10">
      <c r="J1370"/>
    </row>
    <row r="1371" spans="10:10">
      <c r="J1371"/>
    </row>
    <row r="1372" spans="10:10">
      <c r="J1372"/>
    </row>
    <row r="1373" spans="10:10">
      <c r="J1373"/>
    </row>
    <row r="1374" spans="10:10">
      <c r="J1374"/>
    </row>
    <row r="1375" spans="10:10">
      <c r="J1375"/>
    </row>
    <row r="1376" spans="10:10">
      <c r="J1376"/>
    </row>
    <row r="1377" spans="10:10">
      <c r="J1377"/>
    </row>
    <row r="1378" spans="10:10">
      <c r="J1378"/>
    </row>
    <row r="1379" spans="10:10">
      <c r="J1379"/>
    </row>
    <row r="1380" spans="10:10">
      <c r="J1380"/>
    </row>
    <row r="1381" spans="10:10">
      <c r="J1381"/>
    </row>
    <row r="1382" spans="10:10">
      <c r="J1382"/>
    </row>
    <row r="1383" spans="10:10">
      <c r="J1383"/>
    </row>
    <row r="1384" spans="10:10">
      <c r="J1384"/>
    </row>
    <row r="1385" spans="10:10">
      <c r="J1385"/>
    </row>
    <row r="1386" spans="10:10">
      <c r="J1386"/>
    </row>
    <row r="1387" spans="10:10">
      <c r="J1387"/>
    </row>
    <row r="1388" spans="10:10">
      <c r="J1388"/>
    </row>
    <row r="1389" spans="10:10">
      <c r="J1389"/>
    </row>
    <row r="1390" spans="10:10">
      <c r="J1390"/>
    </row>
    <row r="1391" spans="10:10">
      <c r="J1391"/>
    </row>
    <row r="1392" spans="10:10">
      <c r="J1392"/>
    </row>
    <row r="1393" spans="10:10">
      <c r="J1393"/>
    </row>
    <row r="1394" spans="10:10">
      <c r="J1394"/>
    </row>
    <row r="1395" spans="10:10">
      <c r="J1395"/>
    </row>
    <row r="1396" spans="10:10">
      <c r="J1396"/>
    </row>
    <row r="1397" spans="10:10">
      <c r="J1397"/>
    </row>
    <row r="1398" spans="10:10">
      <c r="J1398"/>
    </row>
    <row r="1399" spans="10:10">
      <c r="J1399"/>
    </row>
    <row r="1400" spans="10:10">
      <c r="J1400"/>
    </row>
    <row r="1401" spans="10:10">
      <c r="J1401"/>
    </row>
    <row r="1402" spans="10:10">
      <c r="J1402"/>
    </row>
    <row r="1403" spans="10:10">
      <c r="J1403"/>
    </row>
    <row r="1404" spans="10:10">
      <c r="J1404"/>
    </row>
    <row r="1405" spans="10:10">
      <c r="J1405"/>
    </row>
    <row r="1406" spans="10:10">
      <c r="J1406"/>
    </row>
    <row r="1407" spans="10:10">
      <c r="J1407"/>
    </row>
    <row r="1408" spans="10:10">
      <c r="J1408"/>
    </row>
    <row r="1409" spans="10:10">
      <c r="J1409"/>
    </row>
    <row r="1410" spans="10:10">
      <c r="J1410"/>
    </row>
    <row r="1411" spans="10:10">
      <c r="J1411"/>
    </row>
    <row r="1412" spans="10:10">
      <c r="J1412"/>
    </row>
    <row r="1413" spans="10:10">
      <c r="J1413"/>
    </row>
    <row r="1414" spans="10:10">
      <c r="J1414"/>
    </row>
    <row r="1415" spans="10:10">
      <c r="J1415"/>
    </row>
    <row r="1416" spans="10:10">
      <c r="J1416"/>
    </row>
    <row r="1417" spans="10:10">
      <c r="J1417"/>
    </row>
    <row r="1418" spans="10:10">
      <c r="J1418"/>
    </row>
    <row r="1419" spans="10:10">
      <c r="J1419"/>
    </row>
    <row r="1420" spans="10:10">
      <c r="J1420"/>
    </row>
    <row r="1421" spans="10:10">
      <c r="J1421"/>
    </row>
    <row r="1422" spans="10:10">
      <c r="J1422"/>
    </row>
    <row r="1423" spans="10:10">
      <c r="J1423"/>
    </row>
    <row r="1424" spans="10:10">
      <c r="J1424"/>
    </row>
    <row r="1425" spans="10:10">
      <c r="J1425"/>
    </row>
    <row r="1426" spans="10:10">
      <c r="J1426"/>
    </row>
    <row r="1427" spans="10:10">
      <c r="J1427"/>
    </row>
    <row r="1428" spans="10:10">
      <c r="J1428"/>
    </row>
    <row r="1429" spans="10:10">
      <c r="J1429"/>
    </row>
    <row r="1430" spans="10:10">
      <c r="J1430"/>
    </row>
    <row r="1431" spans="10:10">
      <c r="J1431"/>
    </row>
    <row r="1432" spans="10:10">
      <c r="J1432"/>
    </row>
    <row r="1433" spans="10:10">
      <c r="J1433"/>
    </row>
    <row r="1434" spans="10:10">
      <c r="J1434"/>
    </row>
    <row r="1435" spans="10:10">
      <c r="J1435"/>
    </row>
    <row r="1436" spans="10:10">
      <c r="J1436"/>
    </row>
    <row r="1437" spans="10:10">
      <c r="J1437"/>
    </row>
    <row r="1438" spans="10:10">
      <c r="J1438"/>
    </row>
    <row r="1439" spans="10:10">
      <c r="J1439"/>
    </row>
    <row r="1440" spans="10:10">
      <c r="J1440"/>
    </row>
    <row r="1441" spans="10:10">
      <c r="J1441"/>
    </row>
    <row r="1442" spans="10:10">
      <c r="J1442"/>
    </row>
    <row r="1443" spans="10:10">
      <c r="J1443"/>
    </row>
    <row r="1444" spans="10:10">
      <c r="J1444"/>
    </row>
    <row r="1445" spans="10:10">
      <c r="J1445"/>
    </row>
    <row r="1446" spans="10:10">
      <c r="J1446"/>
    </row>
    <row r="1447" spans="10:10">
      <c r="J1447"/>
    </row>
    <row r="1448" spans="10:10">
      <c r="J1448"/>
    </row>
    <row r="1449" spans="10:10">
      <c r="J1449"/>
    </row>
    <row r="1450" spans="10:10">
      <c r="J1450"/>
    </row>
    <row r="1451" spans="10:10">
      <c r="J1451"/>
    </row>
    <row r="1452" spans="10:10">
      <c r="J1452"/>
    </row>
    <row r="1453" spans="10:10">
      <c r="J1453"/>
    </row>
    <row r="1454" spans="10:10">
      <c r="J1454"/>
    </row>
    <row r="1455" spans="10:10">
      <c r="J1455"/>
    </row>
    <row r="1456" spans="10:10">
      <c r="J1456"/>
    </row>
    <row r="1457" spans="10:10">
      <c r="J1457"/>
    </row>
    <row r="1458" spans="10:10">
      <c r="J1458"/>
    </row>
    <row r="1459" spans="10:10">
      <c r="J1459"/>
    </row>
    <row r="1460" spans="10:10">
      <c r="J1460"/>
    </row>
    <row r="1461" spans="10:10">
      <c r="J1461"/>
    </row>
    <row r="1462" spans="10:10">
      <c r="J1462"/>
    </row>
    <row r="1463" spans="10:10">
      <c r="J1463"/>
    </row>
    <row r="1464" spans="10:10">
      <c r="J1464"/>
    </row>
    <row r="1465" spans="10:10">
      <c r="J1465"/>
    </row>
    <row r="1466" spans="10:10">
      <c r="J1466"/>
    </row>
    <row r="1467" spans="10:10">
      <c r="J1467"/>
    </row>
    <row r="1468" spans="10:10">
      <c r="J1468"/>
    </row>
    <row r="1469" spans="10:10">
      <c r="J1469"/>
    </row>
    <row r="1470" spans="10:10">
      <c r="J1470"/>
    </row>
    <row r="1471" spans="10:10">
      <c r="J1471"/>
    </row>
    <row r="1472" spans="10:10">
      <c r="J1472"/>
    </row>
    <row r="1473" spans="10:10">
      <c r="J1473"/>
    </row>
    <row r="1474" spans="10:10">
      <c r="J1474"/>
    </row>
    <row r="1475" spans="10:10">
      <c r="J1475"/>
    </row>
    <row r="1476" spans="10:10">
      <c r="J1476"/>
    </row>
    <row r="1477" spans="10:10">
      <c r="J1477"/>
    </row>
    <row r="1478" spans="10:10">
      <c r="J1478"/>
    </row>
    <row r="1479" spans="10:10">
      <c r="J1479"/>
    </row>
    <row r="1480" spans="10:10">
      <c r="J1480"/>
    </row>
    <row r="1481" spans="10:10">
      <c r="J1481"/>
    </row>
    <row r="1482" spans="10:10">
      <c r="J1482"/>
    </row>
    <row r="1483" spans="10:10">
      <c r="J1483"/>
    </row>
    <row r="1484" spans="10:10">
      <c r="J1484"/>
    </row>
    <row r="1485" spans="10:10">
      <c r="J1485"/>
    </row>
    <row r="1486" spans="10:10">
      <c r="J1486"/>
    </row>
    <row r="1487" spans="10:10">
      <c r="J1487"/>
    </row>
    <row r="1488" spans="10:10">
      <c r="J1488"/>
    </row>
    <row r="1489" spans="10:10">
      <c r="J1489"/>
    </row>
    <row r="1490" spans="10:10">
      <c r="J1490"/>
    </row>
    <row r="1491" spans="10:10">
      <c r="J1491"/>
    </row>
    <row r="1492" spans="10:10">
      <c r="J1492"/>
    </row>
    <row r="1493" spans="10:10">
      <c r="J1493"/>
    </row>
    <row r="1494" spans="10:10">
      <c r="J1494"/>
    </row>
    <row r="1495" spans="10:10">
      <c r="J1495"/>
    </row>
    <row r="1496" spans="10:10">
      <c r="J1496"/>
    </row>
    <row r="1497" spans="10:10">
      <c r="J1497"/>
    </row>
    <row r="1498" spans="10:10">
      <c r="J1498"/>
    </row>
    <row r="1499" spans="10:10">
      <c r="J1499"/>
    </row>
    <row r="1500" spans="10:10">
      <c r="J1500"/>
    </row>
    <row r="1501" spans="10:10">
      <c r="J1501"/>
    </row>
    <row r="1502" spans="10:10">
      <c r="J1502"/>
    </row>
    <row r="1503" spans="10:10">
      <c r="J1503"/>
    </row>
    <row r="1504" spans="10:10">
      <c r="J1504"/>
    </row>
    <row r="1505" spans="10:10">
      <c r="J1505"/>
    </row>
    <row r="1506" spans="10:10">
      <c r="J1506"/>
    </row>
    <row r="1507" spans="10:10">
      <c r="J1507"/>
    </row>
    <row r="1508" spans="10:10">
      <c r="J1508"/>
    </row>
    <row r="1509" spans="10:10">
      <c r="J1509"/>
    </row>
    <row r="1510" spans="10:10">
      <c r="J1510"/>
    </row>
    <row r="1511" spans="10:10">
      <c r="J1511"/>
    </row>
    <row r="1512" spans="10:10">
      <c r="J1512"/>
    </row>
    <row r="1513" spans="10:10">
      <c r="J1513"/>
    </row>
    <row r="1514" spans="10:10">
      <c r="J1514"/>
    </row>
    <row r="1515" spans="10:10">
      <c r="J1515"/>
    </row>
    <row r="1516" spans="10:10">
      <c r="J1516"/>
    </row>
    <row r="1517" spans="10:10">
      <c r="J1517"/>
    </row>
    <row r="1518" spans="10:10">
      <c r="J1518"/>
    </row>
    <row r="1519" spans="10:10">
      <c r="J1519"/>
    </row>
    <row r="1520" spans="10:10">
      <c r="J1520"/>
    </row>
    <row r="1521" spans="10:10">
      <c r="J1521"/>
    </row>
    <row r="1522" spans="10:10">
      <c r="J1522"/>
    </row>
    <row r="1523" spans="10:10">
      <c r="J1523"/>
    </row>
    <row r="1524" spans="10:10">
      <c r="J1524"/>
    </row>
    <row r="1525" spans="10:10">
      <c r="J1525"/>
    </row>
    <row r="1526" spans="10:10">
      <c r="J1526"/>
    </row>
    <row r="1527" spans="10:10">
      <c r="J1527"/>
    </row>
    <row r="1528" spans="10:10">
      <c r="J1528"/>
    </row>
    <row r="1529" spans="10:10">
      <c r="J1529"/>
    </row>
    <row r="1530" spans="10:10">
      <c r="J1530"/>
    </row>
    <row r="1531" spans="10:10">
      <c r="J1531"/>
    </row>
    <row r="1532" spans="10:10">
      <c r="J1532"/>
    </row>
    <row r="1533" spans="10:10">
      <c r="J1533"/>
    </row>
    <row r="1534" spans="10:10">
      <c r="J1534"/>
    </row>
    <row r="1535" spans="10:10">
      <c r="J1535"/>
    </row>
    <row r="1536" spans="10:10">
      <c r="J1536"/>
    </row>
    <row r="1537" spans="10:10">
      <c r="J1537"/>
    </row>
    <row r="1538" spans="10:10">
      <c r="J1538"/>
    </row>
    <row r="1539" spans="10:10">
      <c r="J1539"/>
    </row>
    <row r="1540" spans="10:10">
      <c r="J1540"/>
    </row>
    <row r="1541" spans="10:10">
      <c r="J1541"/>
    </row>
    <row r="1542" spans="10:10">
      <c r="J1542"/>
    </row>
    <row r="1543" spans="10:10">
      <c r="J1543"/>
    </row>
    <row r="1544" spans="10:10">
      <c r="J1544"/>
    </row>
    <row r="1545" spans="10:10">
      <c r="J1545"/>
    </row>
    <row r="1546" spans="10:10">
      <c r="J1546"/>
    </row>
    <row r="1547" spans="10:10">
      <c r="J1547"/>
    </row>
    <row r="1548" spans="10:10">
      <c r="J1548"/>
    </row>
    <row r="1549" spans="10:10">
      <c r="J1549"/>
    </row>
    <row r="1550" spans="10:10">
      <c r="J1550"/>
    </row>
    <row r="1551" spans="10:10">
      <c r="J1551"/>
    </row>
    <row r="1552" spans="10:10">
      <c r="J1552"/>
    </row>
    <row r="1553" spans="10:10">
      <c r="J1553"/>
    </row>
    <row r="1554" spans="10:10">
      <c r="J1554"/>
    </row>
    <row r="1555" spans="10:10">
      <c r="J1555"/>
    </row>
    <row r="1556" spans="10:10">
      <c r="J1556"/>
    </row>
    <row r="1557" spans="10:10">
      <c r="J1557"/>
    </row>
    <row r="1558" spans="10:10">
      <c r="J1558"/>
    </row>
    <row r="1559" spans="10:10">
      <c r="J1559"/>
    </row>
    <row r="1560" spans="10:10">
      <c r="J1560"/>
    </row>
    <row r="1561" spans="10:10">
      <c r="J1561"/>
    </row>
    <row r="1562" spans="10:10">
      <c r="J1562"/>
    </row>
    <row r="1563" spans="10:10">
      <c r="J1563"/>
    </row>
    <row r="1564" spans="10:10">
      <c r="J1564"/>
    </row>
    <row r="1565" spans="10:10">
      <c r="J1565"/>
    </row>
    <row r="1566" spans="10:10">
      <c r="J1566"/>
    </row>
    <row r="1567" spans="10:10">
      <c r="J1567"/>
    </row>
    <row r="1568" spans="10:10">
      <c r="J1568"/>
    </row>
    <row r="1569" spans="10:10">
      <c r="J1569"/>
    </row>
    <row r="1570" spans="10:10">
      <c r="J1570"/>
    </row>
    <row r="1571" spans="10:10">
      <c r="J1571"/>
    </row>
    <row r="1572" spans="10:10">
      <c r="J1572"/>
    </row>
    <row r="1573" spans="10:10">
      <c r="J1573"/>
    </row>
    <row r="1574" spans="10:10">
      <c r="J1574"/>
    </row>
    <row r="1575" spans="10:10">
      <c r="J1575"/>
    </row>
    <row r="1576" spans="10:10">
      <c r="J1576"/>
    </row>
    <row r="1577" spans="10:10">
      <c r="J1577"/>
    </row>
    <row r="1578" spans="10:10">
      <c r="J1578"/>
    </row>
    <row r="1579" spans="10:10">
      <c r="J1579"/>
    </row>
    <row r="1580" spans="10:10">
      <c r="J1580"/>
    </row>
    <row r="1581" spans="10:10">
      <c r="J1581"/>
    </row>
    <row r="1582" spans="10:10">
      <c r="J1582"/>
    </row>
    <row r="1583" spans="10:10">
      <c r="J1583"/>
    </row>
    <row r="1584" spans="10:10">
      <c r="J1584"/>
    </row>
    <row r="1585" spans="10:10">
      <c r="J1585"/>
    </row>
    <row r="1586" spans="10:10">
      <c r="J1586"/>
    </row>
    <row r="1587" spans="10:10">
      <c r="J1587"/>
    </row>
    <row r="1588" spans="10:10">
      <c r="J1588"/>
    </row>
    <row r="1589" spans="10:10">
      <c r="J1589"/>
    </row>
    <row r="1590" spans="10:10">
      <c r="J1590"/>
    </row>
    <row r="1591" spans="10:10">
      <c r="J1591"/>
    </row>
    <row r="1592" spans="10:10">
      <c r="J1592"/>
    </row>
    <row r="1593" spans="10:10">
      <c r="J1593"/>
    </row>
    <row r="1594" spans="10:10">
      <c r="J1594"/>
    </row>
    <row r="1595" spans="10:10">
      <c r="J1595"/>
    </row>
    <row r="1596" spans="10:10">
      <c r="J1596"/>
    </row>
    <row r="1597" spans="10:10">
      <c r="J1597"/>
    </row>
    <row r="1598" spans="10:10">
      <c r="J1598"/>
    </row>
    <row r="1599" spans="10:10">
      <c r="J1599"/>
    </row>
    <row r="1600" spans="10:10">
      <c r="J1600"/>
    </row>
    <row r="1601" spans="10:10">
      <c r="J1601"/>
    </row>
    <row r="1602" spans="10:10">
      <c r="J1602"/>
    </row>
    <row r="1603" spans="10:10">
      <c r="J1603"/>
    </row>
    <row r="1604" spans="10:10">
      <c r="J1604"/>
    </row>
    <row r="1605" spans="10:10">
      <c r="J1605"/>
    </row>
    <row r="1606" spans="10:10">
      <c r="J1606"/>
    </row>
    <row r="1607" spans="10:10">
      <c r="J1607"/>
    </row>
    <row r="1608" spans="10:10">
      <c r="J1608"/>
    </row>
    <row r="1609" spans="10:10">
      <c r="J1609"/>
    </row>
    <row r="1610" spans="10:10">
      <c r="J1610"/>
    </row>
    <row r="1611" spans="10:10">
      <c r="J1611"/>
    </row>
    <row r="1612" spans="10:10">
      <c r="J1612"/>
    </row>
    <row r="1613" spans="10:10">
      <c r="J1613"/>
    </row>
    <row r="1614" spans="10:10">
      <c r="J1614"/>
    </row>
    <row r="1615" spans="10:10">
      <c r="J1615"/>
    </row>
    <row r="1616" spans="10:10">
      <c r="J1616"/>
    </row>
    <row r="1617" spans="10:10">
      <c r="J1617"/>
    </row>
    <row r="1618" spans="10:10">
      <c r="J1618"/>
    </row>
    <row r="1619" spans="10:10">
      <c r="J1619"/>
    </row>
    <row r="1620" spans="10:10">
      <c r="J1620"/>
    </row>
    <row r="1621" spans="10:10">
      <c r="J1621"/>
    </row>
    <row r="1622" spans="10:10">
      <c r="J1622"/>
    </row>
    <row r="1623" spans="10:10">
      <c r="J1623"/>
    </row>
    <row r="1624" spans="10:10">
      <c r="J1624"/>
    </row>
    <row r="1625" spans="10:10">
      <c r="J1625"/>
    </row>
    <row r="1626" spans="10:10">
      <c r="J1626"/>
    </row>
    <row r="1627" spans="10:10">
      <c r="J1627"/>
    </row>
    <row r="1628" spans="10:10">
      <c r="J1628"/>
    </row>
    <row r="1629" spans="10:10">
      <c r="J1629"/>
    </row>
    <row r="1630" spans="10:10">
      <c r="J1630"/>
    </row>
    <row r="1631" spans="10:10">
      <c r="J1631"/>
    </row>
    <row r="1632" spans="10:10">
      <c r="J1632"/>
    </row>
    <row r="1633" spans="10:10">
      <c r="J1633"/>
    </row>
    <row r="1634" spans="10:10">
      <c r="J1634"/>
    </row>
    <row r="1635" spans="10:10">
      <c r="J1635"/>
    </row>
    <row r="1636" spans="10:10">
      <c r="J1636"/>
    </row>
    <row r="1637" spans="10:10">
      <c r="J1637"/>
    </row>
    <row r="1638" spans="10:10">
      <c r="J1638"/>
    </row>
    <row r="1639" spans="10:10">
      <c r="J1639"/>
    </row>
    <row r="1640" spans="10:10">
      <c r="J1640"/>
    </row>
    <row r="1641" spans="10:10">
      <c r="J1641"/>
    </row>
    <row r="1642" spans="10:10">
      <c r="J1642"/>
    </row>
    <row r="1643" spans="10:10">
      <c r="J1643"/>
    </row>
    <row r="1644" spans="10:10">
      <c r="J1644"/>
    </row>
    <row r="1645" spans="10:10">
      <c r="J1645"/>
    </row>
    <row r="1646" spans="10:10">
      <c r="J1646"/>
    </row>
    <row r="1647" spans="10:10">
      <c r="J1647"/>
    </row>
    <row r="1648" spans="10:10">
      <c r="J1648"/>
    </row>
    <row r="1649" spans="10:10">
      <c r="J1649"/>
    </row>
    <row r="1650" spans="10:10">
      <c r="J1650"/>
    </row>
    <row r="1651" spans="10:10">
      <c r="J1651"/>
    </row>
    <row r="1652" spans="10:10">
      <c r="J1652"/>
    </row>
    <row r="1653" spans="10:10">
      <c r="J1653"/>
    </row>
    <row r="1654" spans="10:10">
      <c r="J1654"/>
    </row>
    <row r="1655" spans="10:10">
      <c r="J1655"/>
    </row>
    <row r="1656" spans="10:10">
      <c r="J1656"/>
    </row>
    <row r="1657" spans="10:10">
      <c r="J1657"/>
    </row>
    <row r="1658" spans="10:10">
      <c r="J1658"/>
    </row>
    <row r="1659" spans="10:10">
      <c r="J1659"/>
    </row>
    <row r="1660" spans="10:10">
      <c r="J1660"/>
    </row>
    <row r="1661" spans="10:10">
      <c r="J1661"/>
    </row>
    <row r="1662" spans="10:10">
      <c r="J1662"/>
    </row>
    <row r="1663" spans="10:10">
      <c r="J1663"/>
    </row>
    <row r="1664" spans="10:10">
      <c r="J1664"/>
    </row>
    <row r="1665" spans="10:10">
      <c r="J1665"/>
    </row>
    <row r="1666" spans="10:10">
      <c r="J1666"/>
    </row>
    <row r="1667" spans="10:10">
      <c r="J1667"/>
    </row>
    <row r="1668" spans="10:10">
      <c r="J1668"/>
    </row>
    <row r="1669" spans="10:10">
      <c r="J1669"/>
    </row>
    <row r="1670" spans="10:10">
      <c r="J1670"/>
    </row>
    <row r="1671" spans="10:10">
      <c r="J1671"/>
    </row>
    <row r="1672" spans="10:10">
      <c r="J1672"/>
    </row>
    <row r="1673" spans="10:10">
      <c r="J1673"/>
    </row>
    <row r="1674" spans="10:10">
      <c r="J1674"/>
    </row>
    <row r="1675" spans="10:10">
      <c r="J1675"/>
    </row>
    <row r="1676" spans="10:10">
      <c r="J1676"/>
    </row>
    <row r="1677" spans="10:10">
      <c r="J1677"/>
    </row>
    <row r="1678" spans="10:10">
      <c r="J1678"/>
    </row>
    <row r="1679" spans="10:10">
      <c r="J1679"/>
    </row>
    <row r="1680" spans="10:10">
      <c r="J1680"/>
    </row>
    <row r="1681" spans="10:10">
      <c r="J1681"/>
    </row>
    <row r="1682" spans="10:10">
      <c r="J1682"/>
    </row>
    <row r="1683" spans="10:10">
      <c r="J1683"/>
    </row>
    <row r="1684" spans="10:10">
      <c r="J1684"/>
    </row>
    <row r="1685" spans="10:10">
      <c r="J1685"/>
    </row>
    <row r="1686" spans="10:10">
      <c r="J1686"/>
    </row>
    <row r="1687" spans="10:10">
      <c r="J1687"/>
    </row>
    <row r="1688" spans="10:10">
      <c r="J1688"/>
    </row>
    <row r="1689" spans="10:10">
      <c r="J1689"/>
    </row>
    <row r="1690" spans="10:10">
      <c r="J1690"/>
    </row>
    <row r="1691" spans="10:10">
      <c r="J1691"/>
    </row>
    <row r="1692" spans="10:10">
      <c r="J1692"/>
    </row>
    <row r="1693" spans="10:10">
      <c r="J1693"/>
    </row>
    <row r="1694" spans="10:10">
      <c r="J1694"/>
    </row>
    <row r="1695" spans="10:10">
      <c r="J1695"/>
    </row>
    <row r="1696" spans="10:10">
      <c r="J1696"/>
    </row>
    <row r="1697" spans="10:10">
      <c r="J1697"/>
    </row>
    <row r="1698" spans="10:10">
      <c r="J1698"/>
    </row>
    <row r="1699" spans="10:10">
      <c r="J1699"/>
    </row>
    <row r="1700" spans="10:10">
      <c r="J1700"/>
    </row>
    <row r="1701" spans="10:10">
      <c r="J1701"/>
    </row>
    <row r="1702" spans="10:10">
      <c r="J1702"/>
    </row>
    <row r="1703" spans="10:10">
      <c r="J1703"/>
    </row>
    <row r="1704" spans="10:10">
      <c r="J1704"/>
    </row>
    <row r="1705" spans="10:10">
      <c r="J1705"/>
    </row>
    <row r="1706" spans="10:10">
      <c r="J1706"/>
    </row>
    <row r="1707" spans="10:10">
      <c r="J1707"/>
    </row>
    <row r="1708" spans="10:10">
      <c r="J1708"/>
    </row>
    <row r="1709" spans="10:10">
      <c r="J1709"/>
    </row>
    <row r="1710" spans="10:10">
      <c r="J1710"/>
    </row>
    <row r="1711" spans="10:10">
      <c r="J1711"/>
    </row>
    <row r="1712" spans="10:10">
      <c r="J1712"/>
    </row>
    <row r="1713" spans="10:10">
      <c r="J1713"/>
    </row>
    <row r="1714" spans="10:10">
      <c r="J1714"/>
    </row>
    <row r="1715" spans="10:10">
      <c r="J1715"/>
    </row>
    <row r="1716" spans="10:10">
      <c r="J1716"/>
    </row>
    <row r="1717" spans="10:10">
      <c r="J1717"/>
    </row>
    <row r="1718" spans="10:10">
      <c r="J1718"/>
    </row>
    <row r="1719" spans="10:10">
      <c r="J1719"/>
    </row>
    <row r="1720" spans="10:10">
      <c r="J1720"/>
    </row>
    <row r="1721" spans="10:10">
      <c r="J1721"/>
    </row>
    <row r="1722" spans="10:10">
      <c r="J1722"/>
    </row>
    <row r="1723" spans="10:10">
      <c r="J1723"/>
    </row>
    <row r="1724" spans="10:10">
      <c r="J1724"/>
    </row>
    <row r="1725" spans="10:10">
      <c r="J1725"/>
    </row>
    <row r="1726" spans="10:10">
      <c r="J1726"/>
    </row>
    <row r="1727" spans="10:10">
      <c r="J1727"/>
    </row>
    <row r="1728" spans="10:10">
      <c r="J1728"/>
    </row>
    <row r="1729" spans="10:10">
      <c r="J1729"/>
    </row>
    <row r="1730" spans="10:10">
      <c r="J1730"/>
    </row>
    <row r="1731" spans="10:10">
      <c r="J1731"/>
    </row>
    <row r="1732" spans="10:10">
      <c r="J1732"/>
    </row>
    <row r="1733" spans="10:10">
      <c r="J1733"/>
    </row>
    <row r="1734" spans="10:10">
      <c r="J1734"/>
    </row>
    <row r="1735" spans="10:10">
      <c r="J1735"/>
    </row>
    <row r="1736" spans="10:10">
      <c r="J1736"/>
    </row>
    <row r="1737" spans="10:10">
      <c r="J1737"/>
    </row>
    <row r="1738" spans="10:10">
      <c r="J1738"/>
    </row>
    <row r="1739" spans="10:10">
      <c r="J1739"/>
    </row>
    <row r="1740" spans="10:10">
      <c r="J1740"/>
    </row>
    <row r="1741" spans="10:10">
      <c r="J1741"/>
    </row>
    <row r="1742" spans="10:10">
      <c r="J1742"/>
    </row>
    <row r="1743" spans="10:10">
      <c r="J1743"/>
    </row>
    <row r="1744" spans="10:10">
      <c r="J1744"/>
    </row>
    <row r="1745" spans="10:10">
      <c r="J1745"/>
    </row>
    <row r="1746" spans="10:10">
      <c r="J1746"/>
    </row>
    <row r="1747" spans="10:10">
      <c r="J1747"/>
    </row>
    <row r="1748" spans="10:10">
      <c r="J1748"/>
    </row>
    <row r="1749" spans="10:10">
      <c r="J1749"/>
    </row>
    <row r="1750" spans="10:10">
      <c r="J1750"/>
    </row>
    <row r="1751" spans="10:10">
      <c r="J1751"/>
    </row>
    <row r="1752" spans="10:10">
      <c r="J1752"/>
    </row>
    <row r="1753" spans="10:10">
      <c r="J1753"/>
    </row>
    <row r="1754" spans="10:10">
      <c r="J1754"/>
    </row>
    <row r="1755" spans="10:10">
      <c r="J1755"/>
    </row>
    <row r="1756" spans="10:10">
      <c r="J1756"/>
    </row>
    <row r="1757" spans="10:10">
      <c r="J1757"/>
    </row>
    <row r="1758" spans="10:10">
      <c r="J1758"/>
    </row>
    <row r="1759" spans="10:10">
      <c r="J1759"/>
    </row>
    <row r="1760" spans="10:10">
      <c r="J1760"/>
    </row>
    <row r="1761" spans="10:10">
      <c r="J1761"/>
    </row>
    <row r="1762" spans="10:10">
      <c r="J1762"/>
    </row>
    <row r="1763" spans="10:10">
      <c r="J1763"/>
    </row>
    <row r="1764" spans="10:10">
      <c r="J1764"/>
    </row>
    <row r="1765" spans="10:10">
      <c r="J1765"/>
    </row>
    <row r="1766" spans="10:10">
      <c r="J1766"/>
    </row>
    <row r="1767" spans="10:10">
      <c r="J1767"/>
    </row>
    <row r="1768" spans="10:10">
      <c r="J1768"/>
    </row>
    <row r="1769" spans="10:10">
      <c r="J1769"/>
    </row>
    <row r="1770" spans="10:10">
      <c r="J1770"/>
    </row>
    <row r="1771" spans="10:10">
      <c r="J1771"/>
    </row>
    <row r="1772" spans="10:10">
      <c r="J1772"/>
    </row>
    <row r="1773" spans="10:10">
      <c r="J1773"/>
    </row>
    <row r="1774" spans="10:10">
      <c r="J1774"/>
    </row>
    <row r="1775" spans="10:10">
      <c r="J1775"/>
    </row>
    <row r="1776" spans="10:10">
      <c r="J1776"/>
    </row>
    <row r="1777" spans="10:10">
      <c r="J1777"/>
    </row>
    <row r="1778" spans="10:10">
      <c r="J1778"/>
    </row>
    <row r="1779" spans="10:10">
      <c r="J1779"/>
    </row>
    <row r="1780" spans="10:10">
      <c r="J1780"/>
    </row>
    <row r="1781" spans="10:10">
      <c r="J1781"/>
    </row>
    <row r="1782" spans="10:10">
      <c r="J1782"/>
    </row>
    <row r="1783" spans="10:10">
      <c r="J1783"/>
    </row>
    <row r="1784" spans="10:10">
      <c r="J1784"/>
    </row>
    <row r="1785" spans="10:10">
      <c r="J1785"/>
    </row>
    <row r="1786" spans="10:10">
      <c r="J1786"/>
    </row>
    <row r="1787" spans="10:10">
      <c r="J1787"/>
    </row>
    <row r="1788" spans="10:10">
      <c r="J1788"/>
    </row>
    <row r="1789" spans="10:10">
      <c r="J1789"/>
    </row>
    <row r="1790" spans="10:10">
      <c r="J1790"/>
    </row>
    <row r="1791" spans="10:10">
      <c r="J1791"/>
    </row>
    <row r="1792" spans="10:10">
      <c r="J1792"/>
    </row>
    <row r="1793" spans="10:10">
      <c r="J1793"/>
    </row>
    <row r="1794" spans="10:10">
      <c r="J1794"/>
    </row>
    <row r="1795" spans="10:10">
      <c r="J1795"/>
    </row>
    <row r="1796" spans="10:10">
      <c r="J1796"/>
    </row>
    <row r="1797" spans="10:10">
      <c r="J1797"/>
    </row>
    <row r="1798" spans="10:10">
      <c r="J1798"/>
    </row>
    <row r="1799" spans="10:10">
      <c r="J1799"/>
    </row>
    <row r="1800" spans="10:10">
      <c r="J1800"/>
    </row>
    <row r="1801" spans="10:10">
      <c r="J1801"/>
    </row>
    <row r="1802" spans="10:10">
      <c r="J1802"/>
    </row>
    <row r="1803" spans="10:10">
      <c r="J1803"/>
    </row>
    <row r="1804" spans="10:10">
      <c r="J1804"/>
    </row>
    <row r="1805" spans="10:10">
      <c r="J1805"/>
    </row>
    <row r="1806" spans="10:10">
      <c r="J1806"/>
    </row>
    <row r="1807" spans="10:10">
      <c r="J1807"/>
    </row>
    <row r="1808" spans="10:10">
      <c r="J1808"/>
    </row>
    <row r="1809" spans="10:10">
      <c r="J1809"/>
    </row>
    <row r="1810" spans="10:10">
      <c r="J1810"/>
    </row>
    <row r="1811" spans="10:10">
      <c r="J1811"/>
    </row>
    <row r="1812" spans="10:10">
      <c r="J1812"/>
    </row>
    <row r="1813" spans="10:10">
      <c r="J1813"/>
    </row>
    <row r="1814" spans="10:10">
      <c r="J1814"/>
    </row>
    <row r="1815" spans="10:10">
      <c r="J1815"/>
    </row>
    <row r="1816" spans="10:10">
      <c r="J1816"/>
    </row>
    <row r="1817" spans="10:10">
      <c r="J1817"/>
    </row>
    <row r="1818" spans="10:10">
      <c r="J1818"/>
    </row>
    <row r="1819" spans="10:10">
      <c r="J1819"/>
    </row>
    <row r="1820" spans="10:10">
      <c r="J1820"/>
    </row>
    <row r="1821" spans="10:10">
      <c r="J1821"/>
    </row>
    <row r="1822" spans="10:10">
      <c r="J1822"/>
    </row>
    <row r="1823" spans="10:10">
      <c r="J1823"/>
    </row>
    <row r="1824" spans="10:10">
      <c r="J1824"/>
    </row>
    <row r="1825" spans="10:10">
      <c r="J1825"/>
    </row>
    <row r="1826" spans="10:10">
      <c r="J1826"/>
    </row>
    <row r="1827" spans="10:10">
      <c r="J1827"/>
    </row>
    <row r="1828" spans="10:10">
      <c r="J1828"/>
    </row>
    <row r="1829" spans="10:10">
      <c r="J1829"/>
    </row>
    <row r="1830" spans="10:10">
      <c r="J1830"/>
    </row>
    <row r="1831" spans="10:10">
      <c r="J1831"/>
    </row>
    <row r="1832" spans="10:10">
      <c r="J1832"/>
    </row>
    <row r="1833" spans="10:10">
      <c r="J1833"/>
    </row>
    <row r="1834" spans="10:10">
      <c r="J1834"/>
    </row>
    <row r="1835" spans="10:10">
      <c r="J1835"/>
    </row>
    <row r="1836" spans="10:10">
      <c r="J1836"/>
    </row>
    <row r="1837" spans="10:10">
      <c r="J1837"/>
    </row>
    <row r="1838" spans="10:10">
      <c r="J1838"/>
    </row>
    <row r="1839" spans="10:10">
      <c r="J1839"/>
    </row>
    <row r="1840" spans="10:10">
      <c r="J1840"/>
    </row>
    <row r="1841" spans="10:10">
      <c r="J1841"/>
    </row>
    <row r="1842" spans="10:10">
      <c r="J1842"/>
    </row>
    <row r="1843" spans="10:10">
      <c r="J1843"/>
    </row>
    <row r="1844" spans="10:10">
      <c r="J1844"/>
    </row>
    <row r="1845" spans="10:10">
      <c r="J1845"/>
    </row>
    <row r="1846" spans="10:10">
      <c r="J1846"/>
    </row>
    <row r="1847" spans="10:10">
      <c r="J1847"/>
    </row>
    <row r="1848" spans="10:10">
      <c r="J1848"/>
    </row>
    <row r="1849" spans="10:10">
      <c r="J1849"/>
    </row>
    <row r="1850" spans="10:10">
      <c r="J1850"/>
    </row>
    <row r="1851" spans="10:10">
      <c r="J1851"/>
    </row>
    <row r="1852" spans="10:10">
      <c r="J1852"/>
    </row>
    <row r="1853" spans="10:10">
      <c r="J1853"/>
    </row>
    <row r="1854" spans="10:10">
      <c r="J1854"/>
    </row>
    <row r="1855" spans="10:10">
      <c r="J1855"/>
    </row>
    <row r="1856" spans="10:10">
      <c r="J1856"/>
    </row>
    <row r="1857" spans="10:10">
      <c r="J1857"/>
    </row>
    <row r="1858" spans="10:10">
      <c r="J1858"/>
    </row>
    <row r="1859" spans="10:10">
      <c r="J1859"/>
    </row>
    <row r="1860" spans="10:10">
      <c r="J1860"/>
    </row>
    <row r="1861" spans="10:10">
      <c r="J1861"/>
    </row>
    <row r="1862" spans="10:10">
      <c r="J1862"/>
    </row>
    <row r="1863" spans="10:10">
      <c r="J1863"/>
    </row>
    <row r="1864" spans="10:10">
      <c r="J1864"/>
    </row>
    <row r="1865" spans="10:10">
      <c r="J1865"/>
    </row>
    <row r="1866" spans="10:10">
      <c r="J1866"/>
    </row>
    <row r="1867" spans="10:10">
      <c r="J1867"/>
    </row>
    <row r="1868" spans="10:10">
      <c r="J1868"/>
    </row>
    <row r="1869" spans="10:10">
      <c r="J1869"/>
    </row>
    <row r="1870" spans="10:10">
      <c r="J1870"/>
    </row>
    <row r="1871" spans="10:10">
      <c r="J1871"/>
    </row>
    <row r="1872" spans="10:10">
      <c r="J1872"/>
    </row>
    <row r="1873" spans="10:10">
      <c r="J1873"/>
    </row>
    <row r="1874" spans="10:10">
      <c r="J1874"/>
    </row>
    <row r="1875" spans="10:10">
      <c r="J1875"/>
    </row>
    <row r="1876" spans="10:10">
      <c r="J1876"/>
    </row>
    <row r="1877" spans="10:10">
      <c r="J1877"/>
    </row>
    <row r="1878" spans="10:10">
      <c r="J1878"/>
    </row>
    <row r="1879" spans="10:10">
      <c r="J1879"/>
    </row>
    <row r="1880" spans="10:10">
      <c r="J1880"/>
    </row>
    <row r="1881" spans="10:10">
      <c r="J1881"/>
    </row>
    <row r="1882" spans="10:10">
      <c r="J1882"/>
    </row>
    <row r="1883" spans="10:10">
      <c r="J1883"/>
    </row>
    <row r="1884" spans="10:10">
      <c r="J1884"/>
    </row>
    <row r="1885" spans="10:10">
      <c r="J1885"/>
    </row>
    <row r="1886" spans="10:10">
      <c r="J1886"/>
    </row>
    <row r="1887" spans="10:10">
      <c r="J1887"/>
    </row>
    <row r="1888" spans="10:10">
      <c r="J1888"/>
    </row>
    <row r="1889" spans="10:10">
      <c r="J1889"/>
    </row>
    <row r="1890" spans="10:10">
      <c r="J1890"/>
    </row>
    <row r="1891" spans="10:10">
      <c r="J1891"/>
    </row>
    <row r="1892" spans="10:10">
      <c r="J1892"/>
    </row>
    <row r="1893" spans="10:10">
      <c r="J1893"/>
    </row>
    <row r="1894" spans="10:10">
      <c r="J1894"/>
    </row>
    <row r="1895" spans="10:10">
      <c r="J1895"/>
    </row>
    <row r="1896" spans="10:10">
      <c r="J1896"/>
    </row>
    <row r="1897" spans="10:10">
      <c r="J1897"/>
    </row>
    <row r="1898" spans="10:10">
      <c r="J1898"/>
    </row>
    <row r="1899" spans="10:10">
      <c r="J1899"/>
    </row>
    <row r="1900" spans="10:10">
      <c r="J1900"/>
    </row>
    <row r="1901" spans="10:10">
      <c r="J1901"/>
    </row>
    <row r="1902" spans="10:10">
      <c r="J1902"/>
    </row>
    <row r="1903" spans="10:10">
      <c r="J1903"/>
    </row>
    <row r="1904" spans="10:10">
      <c r="J1904"/>
    </row>
    <row r="1905" spans="10:10">
      <c r="J1905"/>
    </row>
    <row r="1906" spans="10:10">
      <c r="J1906"/>
    </row>
    <row r="1907" spans="10:10">
      <c r="J1907"/>
    </row>
    <row r="1908" spans="10:10">
      <c r="J1908"/>
    </row>
    <row r="1909" spans="10:10">
      <c r="J1909"/>
    </row>
    <row r="1910" spans="10:10">
      <c r="J1910"/>
    </row>
    <row r="1911" spans="10:10">
      <c r="J1911"/>
    </row>
    <row r="1912" spans="10:10">
      <c r="J1912"/>
    </row>
    <row r="1913" spans="10:10">
      <c r="J1913"/>
    </row>
    <row r="1914" spans="10:10">
      <c r="J1914"/>
    </row>
    <row r="1915" spans="10:10">
      <c r="J1915"/>
    </row>
    <row r="1916" spans="10:10">
      <c r="J1916"/>
    </row>
    <row r="1917" spans="10:10">
      <c r="J1917"/>
    </row>
    <row r="1918" spans="10:10">
      <c r="J1918"/>
    </row>
    <row r="1919" spans="10:10">
      <c r="J1919"/>
    </row>
    <row r="1920" spans="10:10">
      <c r="J1920"/>
    </row>
    <row r="1921" spans="10:10">
      <c r="J1921"/>
    </row>
    <row r="1922" spans="10:10">
      <c r="J1922"/>
    </row>
    <row r="1923" spans="10:10">
      <c r="J1923"/>
    </row>
    <row r="1924" spans="10:10">
      <c r="J1924"/>
    </row>
    <row r="1925" spans="10:10">
      <c r="J1925"/>
    </row>
    <row r="1926" spans="10:10">
      <c r="J1926"/>
    </row>
    <row r="1927" spans="10:10">
      <c r="J1927"/>
    </row>
    <row r="1928" spans="10:10">
      <c r="J1928"/>
    </row>
    <row r="1929" spans="10:10">
      <c r="J1929"/>
    </row>
    <row r="1930" spans="10:10">
      <c r="J1930"/>
    </row>
    <row r="1931" spans="10:10">
      <c r="J1931"/>
    </row>
    <row r="1932" spans="10:10">
      <c r="J1932"/>
    </row>
    <row r="1933" spans="10:10">
      <c r="J1933"/>
    </row>
    <row r="1934" spans="10:10">
      <c r="J1934"/>
    </row>
    <row r="1935" spans="10:10">
      <c r="J1935"/>
    </row>
    <row r="1936" spans="10:10">
      <c r="J1936"/>
    </row>
    <row r="1937" spans="10:10">
      <c r="J1937"/>
    </row>
    <row r="1938" spans="10:10">
      <c r="J1938"/>
    </row>
    <row r="1939" spans="10:10">
      <c r="J1939"/>
    </row>
    <row r="1940" spans="10:10">
      <c r="J1940"/>
    </row>
    <row r="1941" spans="10:10">
      <c r="J1941"/>
    </row>
    <row r="1942" spans="10:10">
      <c r="J1942"/>
    </row>
    <row r="1943" spans="10:10">
      <c r="J1943"/>
    </row>
    <row r="1944" spans="10:10">
      <c r="J1944"/>
    </row>
    <row r="1945" spans="10:10">
      <c r="J1945"/>
    </row>
    <row r="1946" spans="10:10">
      <c r="J1946"/>
    </row>
    <row r="1947" spans="10:10">
      <c r="J1947"/>
    </row>
    <row r="1948" spans="10:10">
      <c r="J1948"/>
    </row>
    <row r="1949" spans="10:10">
      <c r="J1949"/>
    </row>
    <row r="1950" spans="10:10">
      <c r="J1950"/>
    </row>
    <row r="1951" spans="10:10">
      <c r="J1951"/>
    </row>
    <row r="1952" spans="10:10">
      <c r="J1952"/>
    </row>
    <row r="1953" spans="10:10">
      <c r="J1953"/>
    </row>
    <row r="1954" spans="10:10">
      <c r="J1954"/>
    </row>
    <row r="1955" spans="10:10">
      <c r="J1955"/>
    </row>
    <row r="1956" spans="10:10">
      <c r="J1956"/>
    </row>
    <row r="1957" spans="10:10">
      <c r="J1957"/>
    </row>
    <row r="1958" spans="10:10">
      <c r="J1958"/>
    </row>
    <row r="1959" spans="10:10">
      <c r="J1959"/>
    </row>
    <row r="1960" spans="10:10">
      <c r="J1960"/>
    </row>
    <row r="1961" spans="10:10">
      <c r="J1961"/>
    </row>
    <row r="1962" spans="10:10">
      <c r="J1962"/>
    </row>
    <row r="1963" spans="10:10">
      <c r="J1963"/>
    </row>
    <row r="1964" spans="10:10">
      <c r="J1964"/>
    </row>
    <row r="1965" spans="10:10">
      <c r="J1965"/>
    </row>
    <row r="1966" spans="10:10">
      <c r="J1966"/>
    </row>
    <row r="1967" spans="10:10">
      <c r="J1967"/>
    </row>
    <row r="1968" spans="10:10">
      <c r="J1968"/>
    </row>
    <row r="1969" spans="10:10">
      <c r="J1969"/>
    </row>
    <row r="1970" spans="10:10">
      <c r="J1970"/>
    </row>
    <row r="1971" spans="10:10">
      <c r="J1971"/>
    </row>
    <row r="1972" spans="10:10">
      <c r="J1972"/>
    </row>
    <row r="1973" spans="10:10">
      <c r="J1973"/>
    </row>
    <row r="1974" spans="10:10">
      <c r="J1974"/>
    </row>
    <row r="1975" spans="10:10">
      <c r="J1975"/>
    </row>
    <row r="1976" spans="10:10">
      <c r="J1976"/>
    </row>
    <row r="1977" spans="10:10">
      <c r="J1977"/>
    </row>
    <row r="1978" spans="10:10">
      <c r="J1978"/>
    </row>
    <row r="1979" spans="10:10">
      <c r="J1979"/>
    </row>
    <row r="1980" spans="10:10">
      <c r="J1980"/>
    </row>
    <row r="1981" spans="10:10">
      <c r="J1981"/>
    </row>
    <row r="1982" spans="10:10">
      <c r="J1982"/>
    </row>
    <row r="1983" spans="10:10">
      <c r="J1983"/>
    </row>
    <row r="1984" spans="10:10">
      <c r="J1984"/>
    </row>
    <row r="1985" spans="10:10">
      <c r="J1985"/>
    </row>
    <row r="1986" spans="10:10">
      <c r="J1986"/>
    </row>
    <row r="1987" spans="10:10">
      <c r="J1987"/>
    </row>
    <row r="1988" spans="10:10">
      <c r="J1988"/>
    </row>
    <row r="1989" spans="10:10">
      <c r="J1989"/>
    </row>
    <row r="1990" spans="10:10">
      <c r="J1990"/>
    </row>
    <row r="1991" spans="10:10">
      <c r="J1991"/>
    </row>
    <row r="1992" spans="10:10">
      <c r="J1992"/>
    </row>
    <row r="1993" spans="10:10">
      <c r="J1993"/>
    </row>
    <row r="1994" spans="10:10">
      <c r="J1994"/>
    </row>
    <row r="1995" spans="10:10">
      <c r="J1995"/>
    </row>
    <row r="1996" spans="10:10">
      <c r="J1996"/>
    </row>
    <row r="1997" spans="10:10">
      <c r="J1997"/>
    </row>
    <row r="1998" spans="10:10">
      <c r="J1998"/>
    </row>
    <row r="1999" spans="10:10">
      <c r="J1999"/>
    </row>
    <row r="2000" spans="10:10">
      <c r="J2000"/>
    </row>
    <row r="2001" spans="10:10">
      <c r="J2001"/>
    </row>
    <row r="2002" spans="10:10">
      <c r="J2002"/>
    </row>
    <row r="2003" spans="10:10">
      <c r="J2003"/>
    </row>
    <row r="2004" spans="10:10">
      <c r="J2004"/>
    </row>
    <row r="2005" spans="10:10">
      <c r="J2005"/>
    </row>
    <row r="2006" spans="10:10">
      <c r="J2006"/>
    </row>
    <row r="2007" spans="10:10">
      <c r="J2007"/>
    </row>
    <row r="2008" spans="10:10">
      <c r="J2008"/>
    </row>
    <row r="2009" spans="10:10">
      <c r="J2009"/>
    </row>
    <row r="2010" spans="10:10">
      <c r="J2010"/>
    </row>
    <row r="2011" spans="10:10">
      <c r="J2011"/>
    </row>
    <row r="2012" spans="10:10">
      <c r="J2012"/>
    </row>
    <row r="2013" spans="10:10">
      <c r="J2013"/>
    </row>
    <row r="2014" spans="10:10">
      <c r="J2014"/>
    </row>
    <row r="2015" spans="10:10">
      <c r="J2015"/>
    </row>
    <row r="2016" spans="10:10">
      <c r="J2016"/>
    </row>
    <row r="2017" spans="10:10">
      <c r="J2017"/>
    </row>
    <row r="2018" spans="10:10">
      <c r="J2018"/>
    </row>
    <row r="2019" spans="10:10">
      <c r="J2019"/>
    </row>
    <row r="2020" spans="10:10">
      <c r="J2020"/>
    </row>
    <row r="2021" spans="10:10">
      <c r="J2021"/>
    </row>
    <row r="2022" spans="10:10">
      <c r="J2022"/>
    </row>
    <row r="2023" spans="10:10">
      <c r="J2023"/>
    </row>
    <row r="2024" spans="10:10">
      <c r="J2024"/>
    </row>
    <row r="2025" spans="10:10">
      <c r="J2025"/>
    </row>
    <row r="2026" spans="10:10">
      <c r="J2026"/>
    </row>
    <row r="2027" spans="10:10">
      <c r="J2027"/>
    </row>
    <row r="2028" spans="10:10">
      <c r="J2028"/>
    </row>
    <row r="2029" spans="10:10">
      <c r="J2029"/>
    </row>
    <row r="2030" spans="10:10">
      <c r="J2030"/>
    </row>
    <row r="2031" spans="10:10">
      <c r="J2031"/>
    </row>
    <row r="2032" spans="10:10">
      <c r="J2032"/>
    </row>
    <row r="2033" spans="10:10">
      <c r="J2033"/>
    </row>
    <row r="2034" spans="10:10">
      <c r="J2034"/>
    </row>
    <row r="2035" spans="10:10">
      <c r="J2035"/>
    </row>
    <row r="2036" spans="10:10">
      <c r="J2036"/>
    </row>
    <row r="2037" spans="10:10">
      <c r="J2037"/>
    </row>
    <row r="2038" spans="10:10">
      <c r="J2038"/>
    </row>
    <row r="2039" spans="10:10">
      <c r="J2039"/>
    </row>
    <row r="2040" spans="10:10">
      <c r="J2040"/>
    </row>
    <row r="2041" spans="10:10">
      <c r="J2041"/>
    </row>
    <row r="2042" spans="10:10">
      <c r="J2042"/>
    </row>
    <row r="2043" spans="10:10">
      <c r="J2043"/>
    </row>
    <row r="2044" spans="10:10">
      <c r="J2044"/>
    </row>
    <row r="2045" spans="10:10">
      <c r="J2045"/>
    </row>
    <row r="2046" spans="10:10">
      <c r="J2046"/>
    </row>
    <row r="2047" spans="10:10">
      <c r="J2047"/>
    </row>
    <row r="2048" spans="10:10">
      <c r="J2048"/>
    </row>
    <row r="2049" spans="10:10">
      <c r="J2049"/>
    </row>
    <row r="2050" spans="10:10">
      <c r="J2050"/>
    </row>
    <row r="2051" spans="10:10">
      <c r="J2051"/>
    </row>
    <row r="2052" spans="10:10">
      <c r="J2052"/>
    </row>
    <row r="2053" spans="10:10">
      <c r="J2053"/>
    </row>
    <row r="2054" spans="10:10">
      <c r="J2054"/>
    </row>
    <row r="2055" spans="10:10">
      <c r="J2055"/>
    </row>
    <row r="2056" spans="10:10">
      <c r="J2056"/>
    </row>
    <row r="2057" spans="10:10">
      <c r="J2057"/>
    </row>
    <row r="2058" spans="10:10">
      <c r="J2058"/>
    </row>
    <row r="2059" spans="10:10">
      <c r="J2059"/>
    </row>
    <row r="2060" spans="10:10">
      <c r="J2060"/>
    </row>
    <row r="2061" spans="10:10">
      <c r="J2061"/>
    </row>
    <row r="2062" spans="10:10">
      <c r="J2062"/>
    </row>
    <row r="2063" spans="10:10">
      <c r="J2063"/>
    </row>
    <row r="2064" spans="10:10">
      <c r="J2064"/>
    </row>
    <row r="2065" spans="10:10">
      <c r="J2065"/>
    </row>
    <row r="2066" spans="10:10">
      <c r="J2066"/>
    </row>
    <row r="2067" spans="10:10">
      <c r="J2067"/>
    </row>
    <row r="2068" spans="10:10">
      <c r="J2068"/>
    </row>
    <row r="2069" spans="10:10">
      <c r="J2069"/>
    </row>
    <row r="2070" spans="10:10">
      <c r="J2070"/>
    </row>
    <row r="2071" spans="10:10">
      <c r="J2071"/>
    </row>
    <row r="2072" spans="10:10">
      <c r="J2072"/>
    </row>
    <row r="2073" spans="10:10">
      <c r="J2073"/>
    </row>
    <row r="2074" spans="10:10">
      <c r="J2074"/>
    </row>
    <row r="2075" spans="10:10">
      <c r="J2075"/>
    </row>
    <row r="2076" spans="10:10">
      <c r="J2076"/>
    </row>
    <row r="2077" spans="10:10">
      <c r="J2077"/>
    </row>
    <row r="2078" spans="10:10">
      <c r="J2078"/>
    </row>
    <row r="2079" spans="10:10">
      <c r="J2079"/>
    </row>
    <row r="2080" spans="10:10">
      <c r="J2080"/>
    </row>
    <row r="2081" spans="10:10">
      <c r="J2081"/>
    </row>
    <row r="2082" spans="10:10">
      <c r="J2082"/>
    </row>
    <row r="2083" spans="10:10">
      <c r="J2083"/>
    </row>
    <row r="2084" spans="10:10">
      <c r="J2084"/>
    </row>
    <row r="2085" spans="10:10">
      <c r="J2085"/>
    </row>
    <row r="2086" spans="10:10">
      <c r="J2086"/>
    </row>
    <row r="2087" spans="10:10">
      <c r="J2087"/>
    </row>
    <row r="2088" spans="10:10">
      <c r="J2088"/>
    </row>
    <row r="2089" spans="10:10">
      <c r="J2089"/>
    </row>
    <row r="2090" spans="10:10">
      <c r="J2090"/>
    </row>
    <row r="2091" spans="10:10">
      <c r="J2091"/>
    </row>
    <row r="2092" spans="10:10">
      <c r="J2092"/>
    </row>
    <row r="2093" spans="10:10">
      <c r="J2093"/>
    </row>
    <row r="2094" spans="10:10">
      <c r="J2094"/>
    </row>
    <row r="2095" spans="10:10">
      <c r="J2095"/>
    </row>
    <row r="2096" spans="10:10">
      <c r="J2096"/>
    </row>
    <row r="2097" spans="10:10">
      <c r="J2097"/>
    </row>
    <row r="2098" spans="10:10">
      <c r="J2098"/>
    </row>
    <row r="2099" spans="10:10">
      <c r="J2099"/>
    </row>
    <row r="2100" spans="10:10">
      <c r="J2100"/>
    </row>
    <row r="2101" spans="10:10">
      <c r="J2101"/>
    </row>
    <row r="2102" spans="10:10">
      <c r="J2102"/>
    </row>
    <row r="2103" spans="10:10">
      <c r="J2103"/>
    </row>
    <row r="2104" spans="10:10">
      <c r="J2104"/>
    </row>
    <row r="2105" spans="10:10">
      <c r="J2105"/>
    </row>
    <row r="2106" spans="10:10">
      <c r="J2106"/>
    </row>
    <row r="2107" spans="10:10">
      <c r="J2107"/>
    </row>
    <row r="2108" spans="10:10">
      <c r="J2108"/>
    </row>
    <row r="2109" spans="10:10">
      <c r="J2109"/>
    </row>
    <row r="2110" spans="10:10">
      <c r="J2110"/>
    </row>
    <row r="2111" spans="10:10">
      <c r="J2111"/>
    </row>
    <row r="2112" spans="10:10">
      <c r="J2112"/>
    </row>
    <row r="2113" spans="10:10">
      <c r="J2113"/>
    </row>
    <row r="2114" spans="10:10">
      <c r="J2114"/>
    </row>
    <row r="2115" spans="10:10">
      <c r="J2115"/>
    </row>
    <row r="2116" spans="10:10">
      <c r="J2116"/>
    </row>
    <row r="2117" spans="10:10">
      <c r="J2117"/>
    </row>
    <row r="2118" spans="10:10">
      <c r="J2118"/>
    </row>
    <row r="2119" spans="10:10">
      <c r="J2119"/>
    </row>
    <row r="2120" spans="10:10">
      <c r="J2120"/>
    </row>
    <row r="2121" spans="10:10">
      <c r="J2121"/>
    </row>
    <row r="2122" spans="10:10">
      <c r="J2122"/>
    </row>
    <row r="2123" spans="10:10">
      <c r="J2123"/>
    </row>
    <row r="2124" spans="10:10">
      <c r="J2124"/>
    </row>
    <row r="2125" spans="10:10">
      <c r="J2125"/>
    </row>
    <row r="2126" spans="10:10">
      <c r="J2126"/>
    </row>
    <row r="2127" spans="10:10">
      <c r="J2127"/>
    </row>
    <row r="2128" spans="10:10">
      <c r="J2128"/>
    </row>
    <row r="2129" spans="10:10">
      <c r="J2129"/>
    </row>
    <row r="2130" spans="10:10">
      <c r="J2130"/>
    </row>
    <row r="2131" spans="10:10">
      <c r="J2131"/>
    </row>
    <row r="2132" spans="10:10">
      <c r="J2132"/>
    </row>
    <row r="2133" spans="10:10">
      <c r="J2133"/>
    </row>
    <row r="2134" spans="10:10">
      <c r="J2134"/>
    </row>
    <row r="2135" spans="10:10">
      <c r="J2135"/>
    </row>
    <row r="2136" spans="10:10">
      <c r="J2136"/>
    </row>
    <row r="2137" spans="10:10">
      <c r="J2137"/>
    </row>
    <row r="2138" spans="10:10">
      <c r="J2138"/>
    </row>
    <row r="2139" spans="10:10">
      <c r="J2139"/>
    </row>
    <row r="2140" spans="10:10">
      <c r="J2140"/>
    </row>
    <row r="2141" spans="10:10">
      <c r="J2141"/>
    </row>
    <row r="2142" spans="10:10">
      <c r="J2142"/>
    </row>
    <row r="2143" spans="10:10">
      <c r="J2143"/>
    </row>
    <row r="2144" spans="10:10">
      <c r="J2144"/>
    </row>
    <row r="2145" spans="10:10">
      <c r="J2145"/>
    </row>
    <row r="2146" spans="10:10">
      <c r="J2146"/>
    </row>
    <row r="2147" spans="10:10">
      <c r="J2147"/>
    </row>
    <row r="2148" spans="10:10">
      <c r="J2148"/>
    </row>
    <row r="2149" spans="10:10">
      <c r="J2149"/>
    </row>
    <row r="2150" spans="10:10">
      <c r="J2150"/>
    </row>
    <row r="2151" spans="10:10">
      <c r="J2151"/>
    </row>
    <row r="2152" spans="10:10">
      <c r="J2152"/>
    </row>
    <row r="2153" spans="10:10">
      <c r="J2153"/>
    </row>
    <row r="2154" spans="10:10">
      <c r="J2154"/>
    </row>
    <row r="2155" spans="10:10">
      <c r="J2155"/>
    </row>
    <row r="2156" spans="10:10">
      <c r="J2156"/>
    </row>
    <row r="2157" spans="10:10">
      <c r="J2157"/>
    </row>
    <row r="2158" spans="10:10">
      <c r="J2158"/>
    </row>
    <row r="2159" spans="10:10">
      <c r="J2159"/>
    </row>
    <row r="2160" spans="10:10">
      <c r="J2160"/>
    </row>
    <row r="2161" spans="10:10">
      <c r="J2161"/>
    </row>
    <row r="2162" spans="10:10">
      <c r="J2162"/>
    </row>
    <row r="2163" spans="10:10">
      <c r="J2163"/>
    </row>
    <row r="2164" spans="10:10">
      <c r="J2164"/>
    </row>
    <row r="2165" spans="10:10">
      <c r="J2165"/>
    </row>
    <row r="2166" spans="10:10">
      <c r="J2166"/>
    </row>
    <row r="2167" spans="10:10">
      <c r="J2167"/>
    </row>
    <row r="2168" spans="10:10">
      <c r="J2168"/>
    </row>
    <row r="2169" spans="10:10">
      <c r="J2169"/>
    </row>
    <row r="2170" spans="10:10">
      <c r="J2170"/>
    </row>
    <row r="2171" spans="10:10">
      <c r="J2171"/>
    </row>
    <row r="2172" spans="10:10">
      <c r="J2172"/>
    </row>
    <row r="2173" spans="10:10">
      <c r="J2173"/>
    </row>
    <row r="2174" spans="10:10">
      <c r="J2174"/>
    </row>
    <row r="2175" spans="10:10">
      <c r="J2175"/>
    </row>
    <row r="2176" spans="10:10">
      <c r="J2176"/>
    </row>
    <row r="2177" spans="10:10">
      <c r="J2177"/>
    </row>
    <row r="2178" spans="10:10">
      <c r="J2178"/>
    </row>
    <row r="2179" spans="10:10">
      <c r="J2179"/>
    </row>
    <row r="2180" spans="10:10">
      <c r="J2180"/>
    </row>
    <row r="2181" spans="10:10">
      <c r="J2181"/>
    </row>
    <row r="2182" spans="10:10">
      <c r="J2182"/>
    </row>
    <row r="2183" spans="10:10">
      <c r="J2183"/>
    </row>
    <row r="2184" spans="10:10">
      <c r="J2184"/>
    </row>
    <row r="2185" spans="10:10">
      <c r="J2185"/>
    </row>
    <row r="2186" spans="10:10">
      <c r="J2186"/>
    </row>
    <row r="2187" spans="10:10">
      <c r="J2187"/>
    </row>
    <row r="2188" spans="10:10">
      <c r="J2188"/>
    </row>
    <row r="2189" spans="10:10">
      <c r="J2189"/>
    </row>
    <row r="2190" spans="10:10">
      <c r="J2190"/>
    </row>
    <row r="2191" spans="10:10">
      <c r="J2191"/>
    </row>
    <row r="2192" spans="10:10">
      <c r="J2192"/>
    </row>
    <row r="2193" spans="10:10">
      <c r="J2193"/>
    </row>
    <row r="2194" spans="10:10">
      <c r="J2194"/>
    </row>
    <row r="2195" spans="10:10">
      <c r="J2195"/>
    </row>
    <row r="2196" spans="10:10">
      <c r="J2196"/>
    </row>
    <row r="2197" spans="10:10">
      <c r="J2197"/>
    </row>
    <row r="2198" spans="10:10">
      <c r="J2198"/>
    </row>
    <row r="2199" spans="10:10">
      <c r="J2199"/>
    </row>
    <row r="2200" spans="10:10">
      <c r="J2200"/>
    </row>
    <row r="2201" spans="10:10">
      <c r="J2201"/>
    </row>
    <row r="2202" spans="10:10">
      <c r="J2202"/>
    </row>
    <row r="2203" spans="10:10">
      <c r="J2203"/>
    </row>
    <row r="2204" spans="10:10">
      <c r="J2204"/>
    </row>
    <row r="2205" spans="10:10">
      <c r="J2205"/>
    </row>
    <row r="2206" spans="10:10">
      <c r="J2206"/>
    </row>
    <row r="2207" spans="10:10">
      <c r="J2207"/>
    </row>
    <row r="2208" spans="10:10">
      <c r="J2208"/>
    </row>
    <row r="2209" spans="10:10">
      <c r="J2209"/>
    </row>
    <row r="2210" spans="10:10">
      <c r="J2210"/>
    </row>
    <row r="2211" spans="10:10">
      <c r="J2211"/>
    </row>
    <row r="2212" spans="10:10">
      <c r="J2212"/>
    </row>
    <row r="2213" spans="10:10">
      <c r="J2213"/>
    </row>
    <row r="2214" spans="10:10">
      <c r="J2214"/>
    </row>
    <row r="2215" spans="10:10">
      <c r="J2215"/>
    </row>
    <row r="2216" spans="10:10">
      <c r="J2216"/>
    </row>
    <row r="2217" spans="10:10">
      <c r="J2217"/>
    </row>
    <row r="2218" spans="10:10">
      <c r="J2218"/>
    </row>
    <row r="2219" spans="10:10">
      <c r="J2219"/>
    </row>
    <row r="2220" spans="10:10">
      <c r="J2220"/>
    </row>
    <row r="2221" spans="10:10">
      <c r="J2221"/>
    </row>
    <row r="2222" spans="10:10">
      <c r="J2222"/>
    </row>
    <row r="2223" spans="10:10">
      <c r="J2223"/>
    </row>
    <row r="2224" spans="10:10">
      <c r="J2224"/>
    </row>
    <row r="2225" spans="10:10">
      <c r="J2225"/>
    </row>
    <row r="2226" spans="10:10">
      <c r="J2226"/>
    </row>
    <row r="2227" spans="10:10">
      <c r="J2227"/>
    </row>
    <row r="2228" spans="10:10">
      <c r="J2228"/>
    </row>
    <row r="2229" spans="10:10">
      <c r="J2229"/>
    </row>
    <row r="2230" spans="10:10">
      <c r="J2230"/>
    </row>
    <row r="2231" spans="10:10">
      <c r="J2231"/>
    </row>
    <row r="2232" spans="10:10">
      <c r="J2232"/>
    </row>
    <row r="2233" spans="10:10">
      <c r="J2233"/>
    </row>
    <row r="2234" spans="10:10">
      <c r="J2234"/>
    </row>
    <row r="2235" spans="10:10">
      <c r="J2235"/>
    </row>
    <row r="2236" spans="10:10">
      <c r="J2236"/>
    </row>
    <row r="2237" spans="10:10">
      <c r="J2237"/>
    </row>
    <row r="2238" spans="10:10">
      <c r="J2238"/>
    </row>
    <row r="2239" spans="10:10">
      <c r="J2239"/>
    </row>
    <row r="2240" spans="10:10">
      <c r="J2240"/>
    </row>
    <row r="2241" spans="10:10">
      <c r="J2241"/>
    </row>
    <row r="2242" spans="10:10">
      <c r="J2242"/>
    </row>
    <row r="2243" spans="10:10">
      <c r="J2243"/>
    </row>
    <row r="2244" spans="10:10">
      <c r="J2244"/>
    </row>
    <row r="2245" spans="10:10">
      <c r="J2245"/>
    </row>
    <row r="2246" spans="10:10">
      <c r="J2246"/>
    </row>
    <row r="2247" spans="10:10">
      <c r="J2247"/>
    </row>
    <row r="2248" spans="10:10">
      <c r="J2248"/>
    </row>
    <row r="2249" spans="10:10">
      <c r="J2249"/>
    </row>
    <row r="2250" spans="10:10">
      <c r="J2250"/>
    </row>
    <row r="2251" spans="10:10">
      <c r="J2251"/>
    </row>
    <row r="2252" spans="10:10">
      <c r="J2252"/>
    </row>
    <row r="2253" spans="10:10">
      <c r="J2253"/>
    </row>
    <row r="2254" spans="10:10">
      <c r="J2254"/>
    </row>
    <row r="2255" spans="10:10">
      <c r="J2255"/>
    </row>
    <row r="2256" spans="10:10">
      <c r="J2256"/>
    </row>
    <row r="2257" spans="10:10">
      <c r="J2257"/>
    </row>
    <row r="2258" spans="10:10">
      <c r="J2258"/>
    </row>
    <row r="2259" spans="10:10">
      <c r="J2259"/>
    </row>
    <row r="2260" spans="10:10">
      <c r="J2260"/>
    </row>
    <row r="2261" spans="10:10">
      <c r="J2261"/>
    </row>
    <row r="2262" spans="10:10">
      <c r="J2262"/>
    </row>
    <row r="2263" spans="10:10">
      <c r="J2263"/>
    </row>
    <row r="2264" spans="10:10">
      <c r="J2264"/>
    </row>
    <row r="2265" spans="10:10">
      <c r="J2265"/>
    </row>
    <row r="2266" spans="10:10">
      <c r="J2266"/>
    </row>
    <row r="2267" spans="10:10">
      <c r="J2267"/>
    </row>
    <row r="2268" spans="10:10">
      <c r="J2268"/>
    </row>
    <row r="2269" spans="10:10">
      <c r="J2269"/>
    </row>
    <row r="2270" spans="10:10">
      <c r="J2270"/>
    </row>
    <row r="2271" spans="10:10">
      <c r="J2271"/>
    </row>
    <row r="2272" spans="10:10">
      <c r="J2272"/>
    </row>
    <row r="2273" spans="10:10">
      <c r="J2273"/>
    </row>
    <row r="2274" spans="10:10">
      <c r="J2274"/>
    </row>
    <row r="2275" spans="10:10">
      <c r="J2275"/>
    </row>
    <row r="2276" spans="10:10">
      <c r="J2276"/>
    </row>
    <row r="2277" spans="10:10">
      <c r="J2277"/>
    </row>
    <row r="2278" spans="10:10">
      <c r="J2278"/>
    </row>
    <row r="2279" spans="10:10">
      <c r="J2279"/>
    </row>
    <row r="2280" spans="10:10">
      <c r="J2280"/>
    </row>
    <row r="2281" spans="10:10">
      <c r="J2281"/>
    </row>
    <row r="2282" spans="10:10">
      <c r="J2282"/>
    </row>
    <row r="2283" spans="10:10">
      <c r="J2283"/>
    </row>
    <row r="2284" spans="10:10">
      <c r="J2284"/>
    </row>
    <row r="2285" spans="10:10">
      <c r="J2285"/>
    </row>
    <row r="2286" spans="10:10">
      <c r="J2286"/>
    </row>
    <row r="2287" spans="10:10">
      <c r="J2287"/>
    </row>
    <row r="2288" spans="10:10">
      <c r="J2288"/>
    </row>
    <row r="2289" spans="10:10">
      <c r="J2289"/>
    </row>
    <row r="2290" spans="10:10">
      <c r="J2290"/>
    </row>
    <row r="2291" spans="10:10">
      <c r="J2291"/>
    </row>
    <row r="2292" spans="10:10">
      <c r="J2292"/>
    </row>
    <row r="2293" spans="10:10">
      <c r="J2293"/>
    </row>
    <row r="2294" spans="10:10">
      <c r="J2294"/>
    </row>
    <row r="2295" spans="10:10">
      <c r="J2295"/>
    </row>
    <row r="2296" spans="10:10">
      <c r="J2296"/>
    </row>
    <row r="2297" spans="10:10">
      <c r="J2297"/>
    </row>
    <row r="2298" spans="10:10">
      <c r="J2298"/>
    </row>
    <row r="2299" spans="10:10">
      <c r="J2299"/>
    </row>
    <row r="2300" spans="10:10">
      <c r="J2300"/>
    </row>
    <row r="2301" spans="10:10">
      <c r="J2301"/>
    </row>
    <row r="2302" spans="10:10">
      <c r="J2302"/>
    </row>
    <row r="2303" spans="10:10">
      <c r="J2303"/>
    </row>
    <row r="2304" spans="10:10">
      <c r="J2304"/>
    </row>
    <row r="2305" spans="10:10">
      <c r="J2305"/>
    </row>
    <row r="2306" spans="10:10">
      <c r="J2306"/>
    </row>
    <row r="2307" spans="10:10">
      <c r="J2307"/>
    </row>
    <row r="2308" spans="10:10">
      <c r="J2308"/>
    </row>
    <row r="2309" spans="10:10">
      <c r="J2309"/>
    </row>
    <row r="2310" spans="10:10">
      <c r="J2310"/>
    </row>
    <row r="2311" spans="10:10">
      <c r="J2311"/>
    </row>
    <row r="2312" spans="10:10">
      <c r="J2312"/>
    </row>
    <row r="2313" spans="10:10">
      <c r="J2313"/>
    </row>
    <row r="2314" spans="10:10">
      <c r="J2314"/>
    </row>
    <row r="2315" spans="10:10">
      <c r="J2315"/>
    </row>
    <row r="2316" spans="10:10">
      <c r="J2316"/>
    </row>
    <row r="2317" spans="10:10">
      <c r="J2317"/>
    </row>
    <row r="2318" spans="10:10">
      <c r="J2318"/>
    </row>
    <row r="2319" spans="10:10">
      <c r="J2319"/>
    </row>
    <row r="2320" spans="10:10">
      <c r="J2320"/>
    </row>
    <row r="2321" spans="10:10">
      <c r="J2321"/>
    </row>
    <row r="2322" spans="10:10">
      <c r="J2322"/>
    </row>
    <row r="2323" spans="10:10">
      <c r="J2323"/>
    </row>
    <row r="2324" spans="10:10">
      <c r="J2324"/>
    </row>
    <row r="2325" spans="10:10">
      <c r="J2325"/>
    </row>
    <row r="2326" spans="10:10">
      <c r="J2326"/>
    </row>
    <row r="2327" spans="10:10">
      <c r="J2327"/>
    </row>
    <row r="2328" spans="10:10">
      <c r="J2328"/>
    </row>
    <row r="2329" spans="10:10">
      <c r="J2329"/>
    </row>
    <row r="2330" spans="10:10">
      <c r="J2330"/>
    </row>
    <row r="2331" spans="10:10">
      <c r="J2331"/>
    </row>
    <row r="2332" spans="10:10">
      <c r="J2332"/>
    </row>
    <row r="2333" spans="10:10">
      <c r="J2333"/>
    </row>
    <row r="2334" spans="10:10">
      <c r="J2334"/>
    </row>
    <row r="2335" spans="10:10">
      <c r="J2335"/>
    </row>
    <row r="2336" spans="10:10">
      <c r="J2336"/>
    </row>
    <row r="2337" spans="10:10">
      <c r="J2337"/>
    </row>
    <row r="2338" spans="10:10">
      <c r="J2338"/>
    </row>
    <row r="2339" spans="10:10">
      <c r="J2339"/>
    </row>
    <row r="2340" spans="10:10">
      <c r="J2340"/>
    </row>
    <row r="2341" spans="10:10">
      <c r="J2341"/>
    </row>
    <row r="2342" spans="10:10">
      <c r="J2342"/>
    </row>
    <row r="2343" spans="10:10">
      <c r="J2343"/>
    </row>
    <row r="2344" spans="10:10">
      <c r="J2344"/>
    </row>
    <row r="2345" spans="10:10">
      <c r="J2345"/>
    </row>
    <row r="2346" spans="10:10">
      <c r="J2346"/>
    </row>
    <row r="2347" spans="10:10">
      <c r="J2347"/>
    </row>
    <row r="2348" spans="10:10">
      <c r="J2348"/>
    </row>
    <row r="2349" spans="10:10">
      <c r="J2349"/>
    </row>
    <row r="2350" spans="10:10">
      <c r="J2350"/>
    </row>
    <row r="2351" spans="10:10">
      <c r="J2351"/>
    </row>
    <row r="2352" spans="10:10">
      <c r="J2352"/>
    </row>
    <row r="2353" spans="10:10">
      <c r="J2353"/>
    </row>
    <row r="2354" spans="10:10">
      <c r="J2354"/>
    </row>
    <row r="2355" spans="10:10">
      <c r="J2355"/>
    </row>
    <row r="2356" spans="10:10">
      <c r="J2356"/>
    </row>
    <row r="2357" spans="10:10">
      <c r="J2357"/>
    </row>
    <row r="2358" spans="10:10">
      <c r="J2358"/>
    </row>
    <row r="2359" spans="10:10">
      <c r="J2359"/>
    </row>
    <row r="2360" spans="10:10">
      <c r="J2360"/>
    </row>
    <row r="2361" spans="10:10">
      <c r="J2361"/>
    </row>
    <row r="2362" spans="10:10">
      <c r="J2362"/>
    </row>
    <row r="2363" spans="10:10">
      <c r="J2363"/>
    </row>
    <row r="2364" spans="10:10">
      <c r="J2364"/>
    </row>
    <row r="2365" spans="10:10">
      <c r="J2365"/>
    </row>
    <row r="2366" spans="10:10">
      <c r="J2366"/>
    </row>
    <row r="2367" spans="10:10">
      <c r="J2367"/>
    </row>
    <row r="2368" spans="10:10">
      <c r="J2368"/>
    </row>
    <row r="2369" spans="10:10">
      <c r="J2369"/>
    </row>
    <row r="2370" spans="10:10">
      <c r="J2370"/>
    </row>
    <row r="2371" spans="10:10">
      <c r="J2371"/>
    </row>
    <row r="2372" spans="10:10">
      <c r="J2372"/>
    </row>
    <row r="2373" spans="10:10">
      <c r="J2373"/>
    </row>
    <row r="2374" spans="10:10">
      <c r="J2374"/>
    </row>
    <row r="2375" spans="10:10">
      <c r="J2375"/>
    </row>
    <row r="2376" spans="10:10">
      <c r="J2376"/>
    </row>
    <row r="2377" spans="10:10">
      <c r="J2377"/>
    </row>
    <row r="2378" spans="10:10">
      <c r="J2378"/>
    </row>
    <row r="2379" spans="10:10">
      <c r="J2379"/>
    </row>
    <row r="2380" spans="10:10">
      <c r="J2380"/>
    </row>
    <row r="2381" spans="10:10">
      <c r="J2381"/>
    </row>
    <row r="2382" spans="10:10">
      <c r="J2382"/>
    </row>
    <row r="2383" spans="10:10">
      <c r="J2383"/>
    </row>
    <row r="2384" spans="10:10">
      <c r="J2384"/>
    </row>
    <row r="2385" spans="10:10">
      <c r="J2385"/>
    </row>
    <row r="2386" spans="10:10">
      <c r="J2386"/>
    </row>
    <row r="2387" spans="10:10">
      <c r="J2387"/>
    </row>
    <row r="2388" spans="10:10">
      <c r="J2388"/>
    </row>
    <row r="2389" spans="10:10">
      <c r="J2389"/>
    </row>
    <row r="2390" spans="10:10">
      <c r="J2390"/>
    </row>
    <row r="2391" spans="10:10">
      <c r="J2391"/>
    </row>
    <row r="2392" spans="10:10">
      <c r="J2392"/>
    </row>
    <row r="2393" spans="10:10">
      <c r="J2393"/>
    </row>
    <row r="2394" spans="10:10">
      <c r="J2394"/>
    </row>
    <row r="2395" spans="10:10">
      <c r="J2395"/>
    </row>
    <row r="2396" spans="10:10">
      <c r="J2396"/>
    </row>
    <row r="2397" spans="10:10">
      <c r="J2397"/>
    </row>
    <row r="2398" spans="10:10">
      <c r="J2398"/>
    </row>
    <row r="2399" spans="10:10">
      <c r="J2399"/>
    </row>
    <row r="2400" spans="10:10">
      <c r="J2400"/>
    </row>
    <row r="2401" spans="10:10">
      <c r="J2401"/>
    </row>
    <row r="2402" spans="10:10">
      <c r="J2402"/>
    </row>
    <row r="2403" spans="10:10">
      <c r="J2403"/>
    </row>
    <row r="2404" spans="10:10">
      <c r="J2404"/>
    </row>
    <row r="2405" spans="10:10">
      <c r="J2405"/>
    </row>
    <row r="2406" spans="10:10">
      <c r="J2406"/>
    </row>
    <row r="2407" spans="10:10">
      <c r="J2407"/>
    </row>
    <row r="2408" spans="10:10">
      <c r="J2408"/>
    </row>
    <row r="2409" spans="10:10">
      <c r="J2409"/>
    </row>
    <row r="2410" spans="10:10">
      <c r="J2410"/>
    </row>
    <row r="2411" spans="10:10">
      <c r="J2411"/>
    </row>
    <row r="2412" spans="10:10">
      <c r="J2412"/>
    </row>
    <row r="2413" spans="10:10">
      <c r="J2413"/>
    </row>
    <row r="2414" spans="10:10">
      <c r="J2414"/>
    </row>
    <row r="2415" spans="10:10">
      <c r="J2415"/>
    </row>
    <row r="2416" spans="10:10">
      <c r="J2416"/>
    </row>
    <row r="2417" spans="10:10">
      <c r="J2417"/>
    </row>
    <row r="2418" spans="10:10">
      <c r="J2418"/>
    </row>
    <row r="2419" spans="10:10">
      <c r="J2419"/>
    </row>
    <row r="2420" spans="10:10">
      <c r="J2420"/>
    </row>
    <row r="2421" spans="10:10">
      <c r="J2421"/>
    </row>
    <row r="2422" spans="10:10">
      <c r="J2422"/>
    </row>
    <row r="2423" spans="10:10">
      <c r="J2423"/>
    </row>
    <row r="2424" spans="10:10">
      <c r="J2424"/>
    </row>
    <row r="2425" spans="10:10">
      <c r="J2425"/>
    </row>
    <row r="2426" spans="10:10">
      <c r="J2426"/>
    </row>
    <row r="2427" spans="10:10">
      <c r="J2427"/>
    </row>
    <row r="2428" spans="10:10">
      <c r="J2428"/>
    </row>
    <row r="2429" spans="10:10">
      <c r="J2429"/>
    </row>
    <row r="2430" spans="10:10">
      <c r="J2430"/>
    </row>
    <row r="2431" spans="10:10">
      <c r="J2431"/>
    </row>
    <row r="2432" spans="10:10">
      <c r="J2432"/>
    </row>
    <row r="2433" spans="10:10">
      <c r="J2433"/>
    </row>
    <row r="2434" spans="10:10">
      <c r="J2434"/>
    </row>
    <row r="2435" spans="10:10">
      <c r="J2435"/>
    </row>
    <row r="2436" spans="10:10">
      <c r="J2436"/>
    </row>
    <row r="2437" spans="10:10">
      <c r="J2437"/>
    </row>
    <row r="2438" spans="10:10">
      <c r="J2438"/>
    </row>
    <row r="2439" spans="10:10">
      <c r="J2439"/>
    </row>
    <row r="2440" spans="10:10">
      <c r="J2440"/>
    </row>
    <row r="2441" spans="10:10">
      <c r="J2441"/>
    </row>
    <row r="2442" spans="10:10">
      <c r="J2442"/>
    </row>
    <row r="2443" spans="10:10">
      <c r="J2443"/>
    </row>
    <row r="2444" spans="10:10">
      <c r="J2444"/>
    </row>
    <row r="2445" spans="10:10">
      <c r="J2445"/>
    </row>
    <row r="2446" spans="10:10">
      <c r="J2446"/>
    </row>
    <row r="2447" spans="10:10">
      <c r="J2447"/>
    </row>
    <row r="2448" spans="10:10">
      <c r="J2448"/>
    </row>
    <row r="2449" spans="10:10">
      <c r="J2449"/>
    </row>
    <row r="2450" spans="10:10">
      <c r="J2450"/>
    </row>
    <row r="2451" spans="10:10">
      <c r="J2451"/>
    </row>
    <row r="2452" spans="10:10">
      <c r="J2452"/>
    </row>
    <row r="2453" spans="10:10">
      <c r="J2453"/>
    </row>
    <row r="2454" spans="10:10">
      <c r="J2454"/>
    </row>
    <row r="2455" spans="10:10">
      <c r="J2455"/>
    </row>
    <row r="2456" spans="10:10">
      <c r="J2456"/>
    </row>
    <row r="2457" spans="10:10">
      <c r="J2457"/>
    </row>
    <row r="2458" spans="10:10">
      <c r="J2458"/>
    </row>
    <row r="2459" spans="10:10">
      <c r="J2459"/>
    </row>
    <row r="2460" spans="10:10">
      <c r="J2460"/>
    </row>
    <row r="2461" spans="10:10">
      <c r="J2461"/>
    </row>
    <row r="2462" spans="10:10">
      <c r="J2462"/>
    </row>
    <row r="2463" spans="10:10">
      <c r="J2463"/>
    </row>
    <row r="2464" spans="10:10">
      <c r="J2464"/>
    </row>
    <row r="2465" spans="10:10">
      <c r="J2465"/>
    </row>
    <row r="2466" spans="10:10">
      <c r="J2466"/>
    </row>
    <row r="2467" spans="10:10">
      <c r="J2467"/>
    </row>
    <row r="2468" spans="10:10">
      <c r="J2468"/>
    </row>
    <row r="2469" spans="10:10">
      <c r="J2469"/>
    </row>
    <row r="2470" spans="10:10">
      <c r="J2470"/>
    </row>
    <row r="2471" spans="10:10">
      <c r="J2471"/>
    </row>
    <row r="2472" spans="10:10">
      <c r="J2472"/>
    </row>
    <row r="2473" spans="10:10">
      <c r="J2473"/>
    </row>
    <row r="2474" spans="10:10">
      <c r="J2474"/>
    </row>
    <row r="2475" spans="10:10">
      <c r="J2475"/>
    </row>
    <row r="2476" spans="10:10">
      <c r="J2476"/>
    </row>
    <row r="2477" spans="10:10">
      <c r="J2477"/>
    </row>
    <row r="2478" spans="10:10">
      <c r="J2478"/>
    </row>
    <row r="2479" spans="10:10">
      <c r="J2479"/>
    </row>
    <row r="2480" spans="10:10">
      <c r="J2480"/>
    </row>
    <row r="2481" spans="10:10">
      <c r="J2481"/>
    </row>
    <row r="2482" spans="10:10">
      <c r="J2482"/>
    </row>
    <row r="2483" spans="10:10">
      <c r="J2483"/>
    </row>
    <row r="2484" spans="10:10">
      <c r="J2484"/>
    </row>
    <row r="2485" spans="10:10">
      <c r="J2485"/>
    </row>
    <row r="2486" spans="10:10">
      <c r="J2486"/>
    </row>
    <row r="2487" spans="10:10">
      <c r="J2487"/>
    </row>
    <row r="2488" spans="10:10">
      <c r="J2488"/>
    </row>
    <row r="2489" spans="10:10">
      <c r="J2489"/>
    </row>
    <row r="2490" spans="10:10">
      <c r="J2490"/>
    </row>
    <row r="2491" spans="10:10">
      <c r="J2491"/>
    </row>
    <row r="2492" spans="10:10">
      <c r="J2492"/>
    </row>
    <row r="2493" spans="10:10">
      <c r="J2493"/>
    </row>
    <row r="2494" spans="10:10">
      <c r="J2494"/>
    </row>
    <row r="2495" spans="10:10">
      <c r="J2495"/>
    </row>
    <row r="2496" spans="10:10">
      <c r="J2496"/>
    </row>
    <row r="2497" spans="10:10">
      <c r="J2497"/>
    </row>
    <row r="2498" spans="10:10">
      <c r="J2498"/>
    </row>
    <row r="2499" spans="10:10">
      <c r="J2499"/>
    </row>
    <row r="2500" spans="10:10">
      <c r="J2500"/>
    </row>
    <row r="2501" spans="10:10">
      <c r="J2501"/>
    </row>
    <row r="2502" spans="10:10">
      <c r="J2502"/>
    </row>
    <row r="2503" spans="10:10">
      <c r="J2503"/>
    </row>
    <row r="2504" spans="10:10">
      <c r="J2504"/>
    </row>
    <row r="2505" spans="10:10">
      <c r="J2505"/>
    </row>
    <row r="2506" spans="10:10">
      <c r="J2506"/>
    </row>
    <row r="2507" spans="10:10">
      <c r="J2507"/>
    </row>
    <row r="2508" spans="10:10">
      <c r="J2508"/>
    </row>
    <row r="2509" spans="10:10">
      <c r="J2509"/>
    </row>
    <row r="2510" spans="10:10">
      <c r="J2510"/>
    </row>
    <row r="2511" spans="10:10">
      <c r="J2511"/>
    </row>
    <row r="2512" spans="10:10">
      <c r="J2512"/>
    </row>
    <row r="2513" spans="10:10">
      <c r="J2513"/>
    </row>
    <row r="2514" spans="10:10">
      <c r="J2514"/>
    </row>
    <row r="2515" spans="10:10">
      <c r="J2515"/>
    </row>
    <row r="2516" spans="10:10">
      <c r="J2516"/>
    </row>
    <row r="2517" spans="10:10">
      <c r="J2517"/>
    </row>
    <row r="2518" spans="10:10">
      <c r="J2518"/>
    </row>
    <row r="2519" spans="10:10">
      <c r="J2519"/>
    </row>
    <row r="2520" spans="10:10">
      <c r="J2520"/>
    </row>
    <row r="2521" spans="10:10">
      <c r="J2521"/>
    </row>
    <row r="2522" spans="10:10">
      <c r="J2522"/>
    </row>
    <row r="2523" spans="10:10">
      <c r="J2523"/>
    </row>
    <row r="2524" spans="10:10">
      <c r="J2524"/>
    </row>
    <row r="2525" spans="10:10">
      <c r="J2525"/>
    </row>
    <row r="2526" spans="10:10">
      <c r="J2526"/>
    </row>
    <row r="2527" spans="10:10">
      <c r="J2527"/>
    </row>
    <row r="2528" spans="10:10">
      <c r="J2528"/>
    </row>
    <row r="2529" spans="10:10">
      <c r="J2529"/>
    </row>
    <row r="2530" spans="10:10">
      <c r="J2530"/>
    </row>
    <row r="2531" spans="10:10">
      <c r="J2531"/>
    </row>
    <row r="2532" spans="10:10">
      <c r="J2532"/>
    </row>
    <row r="2533" spans="10:10">
      <c r="J2533"/>
    </row>
    <row r="2534" spans="10:10">
      <c r="J2534"/>
    </row>
    <row r="2535" spans="10:10">
      <c r="J2535"/>
    </row>
    <row r="2536" spans="10:10">
      <c r="J2536"/>
    </row>
    <row r="2537" spans="10:10">
      <c r="J2537"/>
    </row>
    <row r="2538" spans="10:10">
      <c r="J2538"/>
    </row>
    <row r="2539" spans="10:10">
      <c r="J2539"/>
    </row>
    <row r="2540" spans="10:10">
      <c r="J2540"/>
    </row>
    <row r="2541" spans="10:10">
      <c r="J2541"/>
    </row>
    <row r="2542" spans="10:10">
      <c r="J2542"/>
    </row>
    <row r="2543" spans="10:10">
      <c r="J2543"/>
    </row>
    <row r="2544" spans="10:10">
      <c r="J2544"/>
    </row>
    <row r="2545" spans="10:10">
      <c r="J2545"/>
    </row>
    <row r="2546" spans="10:10">
      <c r="J2546"/>
    </row>
    <row r="2547" spans="10:10">
      <c r="J2547"/>
    </row>
    <row r="2548" spans="10:10">
      <c r="J2548"/>
    </row>
    <row r="2549" spans="10:10">
      <c r="J2549"/>
    </row>
    <row r="2550" spans="10:10">
      <c r="J2550"/>
    </row>
    <row r="2551" spans="10:10">
      <c r="J2551"/>
    </row>
    <row r="2552" spans="10:10">
      <c r="J2552"/>
    </row>
    <row r="2553" spans="10:10">
      <c r="J2553"/>
    </row>
    <row r="2554" spans="10:10">
      <c r="J2554"/>
    </row>
    <row r="2555" spans="10:10">
      <c r="J2555"/>
    </row>
    <row r="2556" spans="10:10">
      <c r="J2556"/>
    </row>
    <row r="2557" spans="10:10">
      <c r="J2557"/>
    </row>
    <row r="2558" spans="10:10">
      <c r="J2558"/>
    </row>
    <row r="2559" spans="10:10">
      <c r="J2559"/>
    </row>
    <row r="2560" spans="10:10">
      <c r="J2560"/>
    </row>
    <row r="2561" spans="10:10">
      <c r="J2561"/>
    </row>
    <row r="2562" spans="10:10">
      <c r="J2562"/>
    </row>
    <row r="2563" spans="10:10">
      <c r="J2563"/>
    </row>
    <row r="2564" spans="10:10">
      <c r="J2564"/>
    </row>
    <row r="2565" spans="10:10">
      <c r="J2565"/>
    </row>
    <row r="2566" spans="10:10">
      <c r="J2566"/>
    </row>
    <row r="2567" spans="10:10">
      <c r="J2567"/>
    </row>
    <row r="2568" spans="10:10">
      <c r="J2568"/>
    </row>
    <row r="2569" spans="10:10">
      <c r="J2569"/>
    </row>
    <row r="2570" spans="10:10">
      <c r="J2570"/>
    </row>
    <row r="2571" spans="10:10">
      <c r="J2571"/>
    </row>
    <row r="2572" spans="10:10">
      <c r="J2572"/>
    </row>
    <row r="2573" spans="10:10">
      <c r="J2573"/>
    </row>
    <row r="2574" spans="10:10">
      <c r="J2574"/>
    </row>
    <row r="2575" spans="10:10">
      <c r="J2575"/>
    </row>
    <row r="2576" spans="10:10">
      <c r="J2576"/>
    </row>
    <row r="2577" spans="10:10">
      <c r="J2577"/>
    </row>
    <row r="2578" spans="10:10">
      <c r="J2578"/>
    </row>
    <row r="2579" spans="10:10">
      <c r="J2579"/>
    </row>
    <row r="2580" spans="10:10">
      <c r="J2580"/>
    </row>
    <row r="2581" spans="10:10">
      <c r="J2581"/>
    </row>
    <row r="2582" spans="10:10">
      <c r="J2582"/>
    </row>
    <row r="2583" spans="10:10">
      <c r="J2583"/>
    </row>
    <row r="2584" spans="10:10">
      <c r="J2584"/>
    </row>
    <row r="2585" spans="10:10">
      <c r="J2585"/>
    </row>
    <row r="2586" spans="10:10">
      <c r="J2586"/>
    </row>
    <row r="2587" spans="10:10">
      <c r="J2587"/>
    </row>
    <row r="2588" spans="10:10">
      <c r="J2588"/>
    </row>
    <row r="2589" spans="10:10">
      <c r="J2589"/>
    </row>
    <row r="2590" spans="10:10">
      <c r="J2590"/>
    </row>
    <row r="2591" spans="10:10">
      <c r="J2591"/>
    </row>
    <row r="2592" spans="10:10">
      <c r="J2592"/>
    </row>
    <row r="2593" spans="10:10">
      <c r="J2593"/>
    </row>
    <row r="2594" spans="10:10">
      <c r="J2594"/>
    </row>
    <row r="2595" spans="10:10">
      <c r="J2595"/>
    </row>
    <row r="2596" spans="10:10">
      <c r="J2596"/>
    </row>
    <row r="2597" spans="10:10">
      <c r="J2597"/>
    </row>
    <row r="2598" spans="10:10">
      <c r="J2598"/>
    </row>
    <row r="2599" spans="10:10">
      <c r="J2599"/>
    </row>
    <row r="2600" spans="10:10">
      <c r="J2600"/>
    </row>
    <row r="2601" spans="10:10">
      <c r="J2601"/>
    </row>
    <row r="2602" spans="10:10">
      <c r="J2602"/>
    </row>
    <row r="2603" spans="10:10">
      <c r="J2603"/>
    </row>
    <row r="2604" spans="10:10">
      <c r="J2604"/>
    </row>
    <row r="2605" spans="10:10">
      <c r="J2605"/>
    </row>
    <row r="2606" spans="10:10">
      <c r="J2606"/>
    </row>
    <row r="2607" spans="10:10">
      <c r="J2607"/>
    </row>
    <row r="2608" spans="10:10">
      <c r="J2608"/>
    </row>
    <row r="2609" spans="10:10">
      <c r="J2609"/>
    </row>
    <row r="2610" spans="10:10">
      <c r="J2610"/>
    </row>
    <row r="2611" spans="10:10">
      <c r="J2611"/>
    </row>
    <row r="2612" spans="10:10">
      <c r="J2612"/>
    </row>
    <row r="2613" spans="10:10">
      <c r="J2613"/>
    </row>
    <row r="2614" spans="10:10">
      <c r="J2614"/>
    </row>
    <row r="2615" spans="10:10">
      <c r="J2615"/>
    </row>
    <row r="2616" spans="10:10">
      <c r="J2616"/>
    </row>
    <row r="2617" spans="10:10">
      <c r="J2617"/>
    </row>
    <row r="2618" spans="10:10">
      <c r="J2618"/>
    </row>
    <row r="2619" spans="10:10">
      <c r="J2619"/>
    </row>
    <row r="2620" spans="10:10">
      <c r="J2620"/>
    </row>
    <row r="2621" spans="10:10">
      <c r="J2621"/>
    </row>
    <row r="2622" spans="10:10">
      <c r="J2622"/>
    </row>
    <row r="2623" spans="10:10">
      <c r="J2623"/>
    </row>
    <row r="2624" spans="10:10">
      <c r="J2624"/>
    </row>
    <row r="2625" spans="10:10">
      <c r="J2625"/>
    </row>
    <row r="2626" spans="10:10">
      <c r="J2626"/>
    </row>
    <row r="2627" spans="10:10">
      <c r="J2627"/>
    </row>
    <row r="2628" spans="10:10">
      <c r="J2628"/>
    </row>
    <row r="2629" spans="10:10">
      <c r="J2629"/>
    </row>
    <row r="2630" spans="10:10">
      <c r="J2630"/>
    </row>
    <row r="2631" spans="10:10">
      <c r="J2631"/>
    </row>
    <row r="2632" spans="10:10">
      <c r="J2632"/>
    </row>
    <row r="2633" spans="10:10">
      <c r="J2633"/>
    </row>
    <row r="2634" spans="10:10">
      <c r="J2634"/>
    </row>
    <row r="2635" spans="10:10">
      <c r="J2635"/>
    </row>
    <row r="2636" spans="10:10">
      <c r="J2636"/>
    </row>
    <row r="2637" spans="10:10">
      <c r="J2637"/>
    </row>
    <row r="2638" spans="10:10">
      <c r="J2638"/>
    </row>
    <row r="2639" spans="10:10">
      <c r="J2639"/>
    </row>
    <row r="2640" spans="10:10">
      <c r="J2640"/>
    </row>
    <row r="2641" spans="10:10">
      <c r="J2641"/>
    </row>
    <row r="2642" spans="10:10">
      <c r="J2642"/>
    </row>
    <row r="2643" spans="10:10">
      <c r="J2643"/>
    </row>
    <row r="2644" spans="10:10">
      <c r="J2644"/>
    </row>
    <row r="2645" spans="10:10">
      <c r="J2645"/>
    </row>
    <row r="2646" spans="10:10">
      <c r="J2646"/>
    </row>
    <row r="2647" spans="10:10">
      <c r="J2647"/>
    </row>
    <row r="2648" spans="10:10">
      <c r="J2648"/>
    </row>
    <row r="2649" spans="10:10">
      <c r="J2649"/>
    </row>
    <row r="2650" spans="10:10">
      <c r="J2650"/>
    </row>
    <row r="2651" spans="10:10">
      <c r="J2651"/>
    </row>
    <row r="2652" spans="10:10">
      <c r="J2652"/>
    </row>
    <row r="2653" spans="10:10">
      <c r="J2653"/>
    </row>
    <row r="2654" spans="10:10">
      <c r="J2654"/>
    </row>
    <row r="2655" spans="10:10">
      <c r="J2655"/>
    </row>
    <row r="2656" spans="10:10">
      <c r="J2656"/>
    </row>
    <row r="2657" spans="10:10">
      <c r="J2657"/>
    </row>
    <row r="2658" spans="10:10">
      <c r="J2658"/>
    </row>
    <row r="2659" spans="10:10">
      <c r="J2659"/>
    </row>
    <row r="2660" spans="10:10">
      <c r="J2660"/>
    </row>
    <row r="2661" spans="10:10">
      <c r="J2661"/>
    </row>
    <row r="2662" spans="10:10">
      <c r="J2662"/>
    </row>
    <row r="2663" spans="10:10">
      <c r="J2663"/>
    </row>
    <row r="2664" spans="10:10">
      <c r="J2664"/>
    </row>
    <row r="2665" spans="10:10">
      <c r="J2665"/>
    </row>
    <row r="2666" spans="10:10">
      <c r="J2666"/>
    </row>
    <row r="2667" spans="10:10">
      <c r="J2667"/>
    </row>
    <row r="2668" spans="10:10">
      <c r="J2668"/>
    </row>
    <row r="2669" spans="10:10">
      <c r="J2669"/>
    </row>
    <row r="2670" spans="10:10">
      <c r="J2670"/>
    </row>
    <row r="2671" spans="10:10">
      <c r="J2671"/>
    </row>
    <row r="2672" spans="10:10">
      <c r="J2672"/>
    </row>
    <row r="2673" spans="10:10">
      <c r="J2673"/>
    </row>
    <row r="2674" spans="10:10">
      <c r="J2674"/>
    </row>
    <row r="2675" spans="10:10">
      <c r="J2675"/>
    </row>
    <row r="2676" spans="10:10">
      <c r="J2676"/>
    </row>
    <row r="2677" spans="10:10">
      <c r="J2677"/>
    </row>
    <row r="2678" spans="10:10">
      <c r="J2678"/>
    </row>
    <row r="2679" spans="10:10">
      <c r="J2679"/>
    </row>
    <row r="2680" spans="10:10">
      <c r="J2680"/>
    </row>
    <row r="2681" spans="10:10">
      <c r="J2681"/>
    </row>
    <row r="2682" spans="10:10">
      <c r="J2682"/>
    </row>
    <row r="2683" spans="10:10">
      <c r="J2683"/>
    </row>
    <row r="2684" spans="10:10">
      <c r="J2684"/>
    </row>
    <row r="2685" spans="10:10">
      <c r="J2685"/>
    </row>
    <row r="2686" spans="10:10">
      <c r="J2686"/>
    </row>
    <row r="2687" spans="10:10">
      <c r="J2687"/>
    </row>
    <row r="2688" spans="10:10">
      <c r="J2688"/>
    </row>
    <row r="2689" spans="10:10">
      <c r="J2689"/>
    </row>
    <row r="2690" spans="10:10">
      <c r="J2690"/>
    </row>
    <row r="2691" spans="10:10">
      <c r="J2691"/>
    </row>
    <row r="2692" spans="10:10">
      <c r="J2692"/>
    </row>
    <row r="2693" spans="10:10">
      <c r="J2693"/>
    </row>
    <row r="2694" spans="10:10">
      <c r="J2694"/>
    </row>
    <row r="2695" spans="10:10">
      <c r="J2695"/>
    </row>
    <row r="2696" spans="10:10">
      <c r="J2696"/>
    </row>
    <row r="2697" spans="10:10">
      <c r="J2697"/>
    </row>
    <row r="2698" spans="10:10">
      <c r="J2698"/>
    </row>
    <row r="2699" spans="10:10">
      <c r="J2699"/>
    </row>
    <row r="2700" spans="10:10">
      <c r="J2700"/>
    </row>
    <row r="2701" spans="10:10">
      <c r="J2701"/>
    </row>
    <row r="2702" spans="10:10">
      <c r="J2702"/>
    </row>
    <row r="2703" spans="10:10">
      <c r="J2703"/>
    </row>
    <row r="2704" spans="10:10">
      <c r="J2704"/>
    </row>
    <row r="2705" spans="10:10">
      <c r="J2705"/>
    </row>
    <row r="2706" spans="10:10">
      <c r="J2706"/>
    </row>
    <row r="2707" spans="10:10">
      <c r="J2707"/>
    </row>
    <row r="2708" spans="10:10">
      <c r="J2708"/>
    </row>
    <row r="2709" spans="10:10">
      <c r="J2709"/>
    </row>
    <row r="2710" spans="10:10">
      <c r="J2710"/>
    </row>
    <row r="2711" spans="10:10">
      <c r="J2711"/>
    </row>
    <row r="2712" spans="10:10">
      <c r="J2712"/>
    </row>
    <row r="2713" spans="10:10">
      <c r="J2713"/>
    </row>
    <row r="2714" spans="10:10">
      <c r="J2714"/>
    </row>
    <row r="2715" spans="10:10">
      <c r="J2715"/>
    </row>
    <row r="2716" spans="10:10">
      <c r="J2716"/>
    </row>
    <row r="2717" spans="10:10">
      <c r="J2717"/>
    </row>
    <row r="2718" spans="10:10">
      <c r="J2718"/>
    </row>
    <row r="2719" spans="10:10">
      <c r="J2719"/>
    </row>
    <row r="2720" spans="10:10">
      <c r="J2720"/>
    </row>
    <row r="2721" spans="10:10">
      <c r="J2721"/>
    </row>
    <row r="2722" spans="10:10">
      <c r="J2722"/>
    </row>
    <row r="2723" spans="10:10">
      <c r="J2723"/>
    </row>
    <row r="2724" spans="10:10">
      <c r="J2724"/>
    </row>
    <row r="2725" spans="10:10">
      <c r="J2725"/>
    </row>
    <row r="2726" spans="10:10">
      <c r="J2726"/>
    </row>
    <row r="2727" spans="10:10">
      <c r="J2727"/>
    </row>
    <row r="2728" spans="10:10">
      <c r="J2728"/>
    </row>
    <row r="2729" spans="10:10">
      <c r="J2729"/>
    </row>
    <row r="2730" spans="10:10">
      <c r="J2730"/>
    </row>
    <row r="2731" spans="10:10">
      <c r="J2731"/>
    </row>
    <row r="2732" spans="10:10">
      <c r="J2732"/>
    </row>
    <row r="2733" spans="10:10">
      <c r="J2733"/>
    </row>
    <row r="2734" spans="10:10">
      <c r="J2734"/>
    </row>
    <row r="2735" spans="10:10">
      <c r="J2735"/>
    </row>
    <row r="2736" spans="10:10">
      <c r="J2736"/>
    </row>
    <row r="2737" spans="10:10">
      <c r="J2737"/>
    </row>
    <row r="2738" spans="10:10">
      <c r="J2738"/>
    </row>
    <row r="2739" spans="10:10">
      <c r="J2739"/>
    </row>
    <row r="2740" spans="10:10">
      <c r="J2740"/>
    </row>
    <row r="2741" spans="10:10">
      <c r="J2741"/>
    </row>
    <row r="2742" spans="10:10">
      <c r="J2742"/>
    </row>
    <row r="2743" spans="10:10">
      <c r="J2743"/>
    </row>
    <row r="2744" spans="10:10">
      <c r="J2744"/>
    </row>
    <row r="2745" spans="10:10">
      <c r="J2745"/>
    </row>
    <row r="2746" spans="10:10">
      <c r="J2746"/>
    </row>
    <row r="2747" spans="10:10">
      <c r="J2747"/>
    </row>
    <row r="2748" spans="10:10">
      <c r="J2748"/>
    </row>
    <row r="2749" spans="10:10">
      <c r="J2749"/>
    </row>
    <row r="2750" spans="10:10">
      <c r="J2750"/>
    </row>
    <row r="2751" spans="10:10">
      <c r="J2751"/>
    </row>
    <row r="2752" spans="10:10">
      <c r="J2752"/>
    </row>
    <row r="2753" spans="10:10">
      <c r="J2753"/>
    </row>
    <row r="2754" spans="10:10">
      <c r="J2754"/>
    </row>
    <row r="2755" spans="10:10">
      <c r="J2755"/>
    </row>
    <row r="2756" spans="10:10">
      <c r="J2756"/>
    </row>
    <row r="2757" spans="10:10">
      <c r="J2757"/>
    </row>
    <row r="2758" spans="10:10">
      <c r="J2758"/>
    </row>
    <row r="2759" spans="10:10">
      <c r="J2759"/>
    </row>
    <row r="2760" spans="10:10">
      <c r="J2760"/>
    </row>
    <row r="2761" spans="10:10">
      <c r="J2761"/>
    </row>
    <row r="2762" spans="10:10">
      <c r="J2762"/>
    </row>
    <row r="2763" spans="10:10">
      <c r="J2763"/>
    </row>
    <row r="2764" spans="10:10">
      <c r="J2764"/>
    </row>
    <row r="2765" spans="10:10">
      <c r="J2765"/>
    </row>
    <row r="2766" spans="10:10">
      <c r="J2766"/>
    </row>
    <row r="2767" spans="10:10">
      <c r="J2767"/>
    </row>
    <row r="2768" spans="10:10">
      <c r="J2768"/>
    </row>
    <row r="2769" spans="10:10">
      <c r="J2769"/>
    </row>
    <row r="2770" spans="10:10">
      <c r="J2770"/>
    </row>
    <row r="2771" spans="10:10">
      <c r="J2771"/>
    </row>
    <row r="2772" spans="10:10">
      <c r="J2772"/>
    </row>
    <row r="2773" spans="10:10">
      <c r="J2773"/>
    </row>
    <row r="2774" spans="10:10">
      <c r="J2774"/>
    </row>
    <row r="2775" spans="10:10">
      <c r="J2775"/>
    </row>
    <row r="2776" spans="10:10">
      <c r="J2776"/>
    </row>
    <row r="2777" spans="10:10">
      <c r="J2777"/>
    </row>
    <row r="2778" spans="10:10">
      <c r="J2778"/>
    </row>
    <row r="2779" spans="10:10">
      <c r="J2779"/>
    </row>
    <row r="2780" spans="10:10">
      <c r="J2780"/>
    </row>
    <row r="2781" spans="10:10">
      <c r="J2781"/>
    </row>
    <row r="2782" spans="10:10">
      <c r="J2782"/>
    </row>
    <row r="2783" spans="10:10">
      <c r="J2783"/>
    </row>
    <row r="2784" spans="10:10">
      <c r="J2784"/>
    </row>
    <row r="2785" spans="10:10">
      <c r="J2785"/>
    </row>
    <row r="2786" spans="10:10">
      <c r="J2786"/>
    </row>
    <row r="2787" spans="10:10">
      <c r="J2787"/>
    </row>
    <row r="2788" spans="10:10">
      <c r="J2788"/>
    </row>
    <row r="2789" spans="10:10">
      <c r="J2789"/>
    </row>
    <row r="2790" spans="10:10">
      <c r="J2790"/>
    </row>
    <row r="2791" spans="10:10">
      <c r="J2791"/>
    </row>
    <row r="2792" spans="10:10">
      <c r="J2792"/>
    </row>
    <row r="2793" spans="10:10">
      <c r="J2793"/>
    </row>
    <row r="2794" spans="10:10">
      <c r="J2794"/>
    </row>
    <row r="2795" spans="10:10">
      <c r="J2795"/>
    </row>
    <row r="2796" spans="10:10">
      <c r="J2796"/>
    </row>
    <row r="2797" spans="10:10">
      <c r="J2797"/>
    </row>
    <row r="2798" spans="10:10">
      <c r="J2798"/>
    </row>
    <row r="2799" spans="10:10">
      <c r="J2799"/>
    </row>
    <row r="2800" spans="10:10">
      <c r="J2800"/>
    </row>
    <row r="2801" spans="10:10">
      <c r="J2801"/>
    </row>
    <row r="2802" spans="10:10">
      <c r="J2802"/>
    </row>
    <row r="2803" spans="10:10">
      <c r="J2803"/>
    </row>
    <row r="2804" spans="10:10">
      <c r="J2804"/>
    </row>
    <row r="2805" spans="10:10">
      <c r="J2805"/>
    </row>
    <row r="2806" spans="10:10">
      <c r="J2806"/>
    </row>
    <row r="2807" spans="10:10">
      <c r="J2807"/>
    </row>
    <row r="2808" spans="10:10">
      <c r="J2808"/>
    </row>
    <row r="2809" spans="10:10">
      <c r="J2809"/>
    </row>
    <row r="2810" spans="10:10">
      <c r="J2810"/>
    </row>
    <row r="2811" spans="10:10">
      <c r="J2811"/>
    </row>
    <row r="2812" spans="10:10">
      <c r="J2812"/>
    </row>
    <row r="2813" spans="10:10">
      <c r="J2813"/>
    </row>
    <row r="2814" spans="10:10">
      <c r="J2814"/>
    </row>
    <row r="2815" spans="10:10">
      <c r="J2815"/>
    </row>
    <row r="2816" spans="10:10">
      <c r="J2816"/>
    </row>
    <row r="2817" spans="10:10">
      <c r="J2817"/>
    </row>
    <row r="2818" spans="10:10">
      <c r="J2818"/>
    </row>
    <row r="2819" spans="10:10">
      <c r="J2819"/>
    </row>
    <row r="2820" spans="10:10">
      <c r="J2820"/>
    </row>
    <row r="2821" spans="10:10">
      <c r="J2821"/>
    </row>
    <row r="2822" spans="10:10">
      <c r="J2822"/>
    </row>
    <row r="2823" spans="10:10">
      <c r="J2823"/>
    </row>
    <row r="2824" spans="10:10">
      <c r="J2824"/>
    </row>
    <row r="2825" spans="10:10">
      <c r="J2825"/>
    </row>
    <row r="2826" spans="10:10">
      <c r="J2826"/>
    </row>
    <row r="2827" spans="10:10">
      <c r="J2827"/>
    </row>
    <row r="2828" spans="10:10">
      <c r="J2828"/>
    </row>
    <row r="2829" spans="10:10">
      <c r="J2829"/>
    </row>
    <row r="2830" spans="10:10">
      <c r="J2830"/>
    </row>
    <row r="2831" spans="10:10">
      <c r="J2831"/>
    </row>
    <row r="2832" spans="10:10">
      <c r="J2832"/>
    </row>
    <row r="2833" spans="10:10">
      <c r="J2833"/>
    </row>
    <row r="2834" spans="10:10">
      <c r="J2834"/>
    </row>
    <row r="2835" spans="10:10">
      <c r="J2835"/>
    </row>
    <row r="2836" spans="10:10">
      <c r="J2836"/>
    </row>
    <row r="2837" spans="10:10">
      <c r="J2837"/>
    </row>
    <row r="2838" spans="10:10">
      <c r="J2838"/>
    </row>
    <row r="2839" spans="10:10">
      <c r="J2839"/>
    </row>
    <row r="2840" spans="10:10">
      <c r="J2840"/>
    </row>
    <row r="2841" spans="10:10">
      <c r="J2841"/>
    </row>
    <row r="2842" spans="10:10">
      <c r="J2842"/>
    </row>
    <row r="2843" spans="10:10">
      <c r="J2843"/>
    </row>
    <row r="2844" spans="10:10">
      <c r="J2844"/>
    </row>
    <row r="2845" spans="10:10">
      <c r="J2845"/>
    </row>
    <row r="2846" spans="10:10">
      <c r="J2846"/>
    </row>
    <row r="2847" spans="10:10">
      <c r="J2847"/>
    </row>
    <row r="2848" spans="10:10">
      <c r="J2848"/>
    </row>
    <row r="2849" spans="10:10">
      <c r="J2849"/>
    </row>
    <row r="2850" spans="10:10">
      <c r="J2850"/>
    </row>
    <row r="2851" spans="10:10">
      <c r="J2851"/>
    </row>
    <row r="2852" spans="10:10">
      <c r="J2852"/>
    </row>
    <row r="2853" spans="10:10">
      <c r="J2853"/>
    </row>
    <row r="2854" spans="10:10">
      <c r="J2854"/>
    </row>
    <row r="2855" spans="10:10">
      <c r="J2855"/>
    </row>
    <row r="2856" spans="10:10">
      <c r="J2856"/>
    </row>
    <row r="2857" spans="10:10">
      <c r="J2857"/>
    </row>
    <row r="2858" spans="10:10">
      <c r="J2858"/>
    </row>
    <row r="2859" spans="10:10">
      <c r="J2859"/>
    </row>
    <row r="2860" spans="10:10">
      <c r="J2860"/>
    </row>
    <row r="2861" spans="10:10">
      <c r="J2861"/>
    </row>
    <row r="2862" spans="10:10">
      <c r="J2862"/>
    </row>
    <row r="2863" spans="10:10">
      <c r="J2863"/>
    </row>
    <row r="2864" spans="10:10">
      <c r="J2864"/>
    </row>
    <row r="2865" spans="10:10">
      <c r="J2865"/>
    </row>
    <row r="2866" spans="10:10">
      <c r="J2866"/>
    </row>
    <row r="2867" spans="10:10">
      <c r="J2867"/>
    </row>
    <row r="2868" spans="10:10">
      <c r="J2868"/>
    </row>
    <row r="2869" spans="10:10">
      <c r="J2869"/>
    </row>
    <row r="2870" spans="10:10">
      <c r="J2870"/>
    </row>
    <row r="2871" spans="10:10">
      <c r="J2871"/>
    </row>
    <row r="2872" spans="10:10">
      <c r="J2872"/>
    </row>
    <row r="2873" spans="10:10">
      <c r="J2873"/>
    </row>
    <row r="2874" spans="10:10">
      <c r="J2874"/>
    </row>
    <row r="2875" spans="10:10">
      <c r="J2875"/>
    </row>
    <row r="2876" spans="10:10">
      <c r="J2876"/>
    </row>
    <row r="2877" spans="10:10">
      <c r="J2877"/>
    </row>
    <row r="2878" spans="10:10">
      <c r="J2878"/>
    </row>
    <row r="2879" spans="10:10">
      <c r="J2879"/>
    </row>
    <row r="2880" spans="10:10">
      <c r="J2880"/>
    </row>
    <row r="2881" spans="10:10">
      <c r="J2881"/>
    </row>
    <row r="2882" spans="10:10">
      <c r="J2882"/>
    </row>
    <row r="2883" spans="10:10">
      <c r="J2883"/>
    </row>
    <row r="2884" spans="10:10">
      <c r="J2884"/>
    </row>
    <row r="2885" spans="10:10">
      <c r="J2885"/>
    </row>
    <row r="2886" spans="10:10">
      <c r="J2886"/>
    </row>
    <row r="2887" spans="10:10">
      <c r="J2887"/>
    </row>
    <row r="2888" spans="10:10">
      <c r="J2888"/>
    </row>
    <row r="2889" spans="10:10">
      <c r="J2889"/>
    </row>
    <row r="2890" spans="10:10">
      <c r="J2890"/>
    </row>
    <row r="2891" spans="10:10">
      <c r="J2891"/>
    </row>
    <row r="2892" spans="10:10">
      <c r="J2892"/>
    </row>
    <row r="2893" spans="10:10">
      <c r="J2893"/>
    </row>
    <row r="2894" spans="10:10">
      <c r="J2894"/>
    </row>
    <row r="2895" spans="10:10">
      <c r="J2895"/>
    </row>
    <row r="2896" spans="10:10">
      <c r="J2896"/>
    </row>
    <row r="2897" spans="10:10">
      <c r="J2897"/>
    </row>
    <row r="2898" spans="10:10">
      <c r="J2898"/>
    </row>
    <row r="2899" spans="10:10">
      <c r="J2899"/>
    </row>
    <row r="2900" spans="10:10">
      <c r="J2900"/>
    </row>
    <row r="2901" spans="10:10">
      <c r="J2901"/>
    </row>
    <row r="2902" spans="10:10">
      <c r="J2902"/>
    </row>
    <row r="2903" spans="10:10">
      <c r="J2903"/>
    </row>
    <row r="2904" spans="10:10">
      <c r="J2904"/>
    </row>
    <row r="2905" spans="10:10">
      <c r="J2905"/>
    </row>
    <row r="2906" spans="10:10">
      <c r="J2906"/>
    </row>
    <row r="2907" spans="10:10">
      <c r="J2907"/>
    </row>
    <row r="2908" spans="10:10">
      <c r="J2908"/>
    </row>
    <row r="2909" spans="10:10">
      <c r="J2909"/>
    </row>
    <row r="2910" spans="10:10">
      <c r="J2910"/>
    </row>
    <row r="2911" spans="10:10">
      <c r="J2911"/>
    </row>
    <row r="2912" spans="10:10">
      <c r="J2912"/>
    </row>
    <row r="2913" spans="10:10">
      <c r="J2913"/>
    </row>
    <row r="2914" spans="10:10">
      <c r="J2914"/>
    </row>
    <row r="2915" spans="10:10">
      <c r="J2915"/>
    </row>
    <row r="2916" spans="10:10">
      <c r="J2916"/>
    </row>
    <row r="2917" spans="10:10">
      <c r="J2917"/>
    </row>
    <row r="2918" spans="10:10">
      <c r="J2918"/>
    </row>
    <row r="2919" spans="10:10">
      <c r="J2919"/>
    </row>
    <row r="2920" spans="10:10">
      <c r="J2920"/>
    </row>
    <row r="2921" spans="10:10">
      <c r="J2921"/>
    </row>
    <row r="2922" spans="10:10">
      <c r="J2922"/>
    </row>
    <row r="2923" spans="10:10">
      <c r="J2923"/>
    </row>
    <row r="2924" spans="10:10">
      <c r="J2924"/>
    </row>
    <row r="2925" spans="10:10">
      <c r="J2925"/>
    </row>
    <row r="2926" spans="10:10">
      <c r="J2926"/>
    </row>
    <row r="2927" spans="10:10">
      <c r="J2927"/>
    </row>
    <row r="2928" spans="10:10">
      <c r="J2928"/>
    </row>
    <row r="2929" spans="10:10">
      <c r="J2929"/>
    </row>
    <row r="2930" spans="10:10">
      <c r="J2930"/>
    </row>
    <row r="2931" spans="10:10">
      <c r="J2931"/>
    </row>
    <row r="2932" spans="10:10">
      <c r="J2932"/>
    </row>
    <row r="2933" spans="10:10">
      <c r="J2933"/>
    </row>
    <row r="2934" spans="10:10">
      <c r="J2934"/>
    </row>
    <row r="2935" spans="10:10">
      <c r="J2935"/>
    </row>
    <row r="2936" spans="10:10">
      <c r="J2936"/>
    </row>
    <row r="2937" spans="10:10">
      <c r="J2937"/>
    </row>
    <row r="2938" spans="10:10">
      <c r="J2938"/>
    </row>
    <row r="2939" spans="10:10">
      <c r="J2939"/>
    </row>
    <row r="2940" spans="10:10">
      <c r="J2940"/>
    </row>
    <row r="2941" spans="10:10">
      <c r="J2941"/>
    </row>
    <row r="2942" spans="10:10">
      <c r="J2942"/>
    </row>
    <row r="2943" spans="10:10">
      <c r="J2943"/>
    </row>
    <row r="2944" spans="10:10">
      <c r="J2944"/>
    </row>
    <row r="2945" spans="10:10">
      <c r="J2945"/>
    </row>
    <row r="2946" spans="10:10">
      <c r="J2946"/>
    </row>
    <row r="2947" spans="10:10">
      <c r="J2947"/>
    </row>
    <row r="2948" spans="10:10">
      <c r="J2948"/>
    </row>
    <row r="2949" spans="10:10">
      <c r="J2949"/>
    </row>
    <row r="2950" spans="10:10">
      <c r="J2950"/>
    </row>
    <row r="2951" spans="10:10">
      <c r="J2951"/>
    </row>
    <row r="2952" spans="10:10">
      <c r="J2952"/>
    </row>
    <row r="2953" spans="10:10">
      <c r="J2953"/>
    </row>
    <row r="2954" spans="10:10">
      <c r="J2954"/>
    </row>
    <row r="2955" spans="10:10">
      <c r="J2955"/>
    </row>
    <row r="2956" spans="10:10">
      <c r="J2956"/>
    </row>
    <row r="2957" spans="10:10">
      <c r="J2957"/>
    </row>
    <row r="2958" spans="10:10">
      <c r="J2958"/>
    </row>
    <row r="2959" spans="10:10">
      <c r="J2959"/>
    </row>
    <row r="2960" spans="10:10">
      <c r="J2960"/>
    </row>
    <row r="2961" spans="10:10">
      <c r="J2961"/>
    </row>
    <row r="2962" spans="10:10">
      <c r="J2962"/>
    </row>
    <row r="2963" spans="10:10">
      <c r="J2963"/>
    </row>
    <row r="2964" spans="10:10">
      <c r="J2964"/>
    </row>
    <row r="2965" spans="10:10">
      <c r="J2965"/>
    </row>
    <row r="2966" spans="10:10">
      <c r="J2966"/>
    </row>
    <row r="2967" spans="10:10">
      <c r="J2967"/>
    </row>
    <row r="2968" spans="10:10">
      <c r="J2968"/>
    </row>
    <row r="2969" spans="10:10">
      <c r="J2969"/>
    </row>
    <row r="2970" spans="10:10">
      <c r="J2970"/>
    </row>
    <row r="2971" spans="10:10">
      <c r="J2971"/>
    </row>
    <row r="2972" spans="10:10">
      <c r="J2972"/>
    </row>
    <row r="2973" spans="10:10">
      <c r="J2973"/>
    </row>
    <row r="2974" spans="10:10">
      <c r="J2974"/>
    </row>
    <row r="2975" spans="10:10">
      <c r="J2975"/>
    </row>
    <row r="2976" spans="10:10">
      <c r="J2976"/>
    </row>
    <row r="2977" spans="10:10">
      <c r="J2977"/>
    </row>
    <row r="2978" spans="10:10">
      <c r="J2978"/>
    </row>
    <row r="2979" spans="10:10">
      <c r="J2979"/>
    </row>
    <row r="2980" spans="10:10">
      <c r="J2980"/>
    </row>
    <row r="2981" spans="10:10">
      <c r="J2981"/>
    </row>
    <row r="2982" spans="10:10">
      <c r="J2982"/>
    </row>
    <row r="2983" spans="10:10">
      <c r="J2983"/>
    </row>
    <row r="2984" spans="10:10">
      <c r="J2984"/>
    </row>
    <row r="2985" spans="10:10">
      <c r="J2985"/>
    </row>
    <row r="2986" spans="10:10">
      <c r="J2986"/>
    </row>
    <row r="2987" spans="10:10">
      <c r="J2987"/>
    </row>
    <row r="2988" spans="10:10">
      <c r="J2988"/>
    </row>
    <row r="2989" spans="10:10">
      <c r="J2989"/>
    </row>
    <row r="2990" spans="10:10">
      <c r="J2990"/>
    </row>
    <row r="2991" spans="10:10">
      <c r="J2991"/>
    </row>
    <row r="2992" spans="10:10">
      <c r="J2992"/>
    </row>
    <row r="2993" spans="10:10">
      <c r="J2993"/>
    </row>
    <row r="2994" spans="10:10">
      <c r="J2994"/>
    </row>
    <row r="2995" spans="10:10">
      <c r="J2995"/>
    </row>
    <row r="2996" spans="10:10">
      <c r="J2996"/>
    </row>
    <row r="2997" spans="10:10">
      <c r="J2997"/>
    </row>
    <row r="2998" spans="10:10">
      <c r="J2998"/>
    </row>
    <row r="2999" spans="10:10">
      <c r="J2999"/>
    </row>
    <row r="3000" spans="10:10">
      <c r="J3000"/>
    </row>
    <row r="3001" spans="10:10">
      <c r="J3001"/>
    </row>
    <row r="3002" spans="10:10">
      <c r="J3002"/>
    </row>
    <row r="3003" spans="10:10">
      <c r="J3003"/>
    </row>
    <row r="3004" spans="10:10">
      <c r="J3004"/>
    </row>
    <row r="3005" spans="10:10">
      <c r="J3005"/>
    </row>
    <row r="3006" spans="10:10">
      <c r="J3006"/>
    </row>
    <row r="3007" spans="10:10">
      <c r="J3007"/>
    </row>
    <row r="3008" spans="10:10">
      <c r="J3008"/>
    </row>
    <row r="3009" spans="10:10">
      <c r="J3009"/>
    </row>
    <row r="3010" spans="10:10">
      <c r="J3010"/>
    </row>
    <row r="3011" spans="10:10">
      <c r="J3011"/>
    </row>
    <row r="3012" spans="10:10">
      <c r="J3012"/>
    </row>
    <row r="3013" spans="10:10">
      <c r="J3013"/>
    </row>
    <row r="3014" spans="10:10">
      <c r="J3014"/>
    </row>
    <row r="3015" spans="10:10">
      <c r="J3015"/>
    </row>
    <row r="3016" spans="10:10">
      <c r="J3016"/>
    </row>
    <row r="3017" spans="10:10">
      <c r="J3017"/>
    </row>
    <row r="3018" spans="10:10">
      <c r="J3018"/>
    </row>
    <row r="3019" spans="10:10">
      <c r="J3019"/>
    </row>
    <row r="3020" spans="10:10">
      <c r="J3020"/>
    </row>
    <row r="3021" spans="10:10">
      <c r="J3021"/>
    </row>
    <row r="3022" spans="10:10">
      <c r="J3022"/>
    </row>
    <row r="3023" spans="10:10">
      <c r="J3023"/>
    </row>
    <row r="3024" spans="10:10">
      <c r="J3024"/>
    </row>
    <row r="3025" spans="10:10">
      <c r="J3025"/>
    </row>
    <row r="3026" spans="10:10">
      <c r="J3026"/>
    </row>
    <row r="3027" spans="10:10">
      <c r="J3027"/>
    </row>
    <row r="3028" spans="10:10">
      <c r="J3028"/>
    </row>
    <row r="3029" spans="10:10">
      <c r="J3029"/>
    </row>
    <row r="3030" spans="10:10">
      <c r="J3030"/>
    </row>
    <row r="3031" spans="10:10">
      <c r="J3031"/>
    </row>
    <row r="3032" spans="10:10">
      <c r="J3032"/>
    </row>
    <row r="3033" spans="10:10">
      <c r="J3033"/>
    </row>
    <row r="3034" spans="10:10">
      <c r="J3034"/>
    </row>
    <row r="3035" spans="10:10">
      <c r="J3035"/>
    </row>
    <row r="3036" spans="10:10">
      <c r="J3036"/>
    </row>
    <row r="3037" spans="10:10">
      <c r="J3037"/>
    </row>
    <row r="3038" spans="10:10">
      <c r="J3038"/>
    </row>
    <row r="3039" spans="10:10">
      <c r="J3039"/>
    </row>
    <row r="3040" spans="10:10">
      <c r="J3040"/>
    </row>
    <row r="3041" spans="10:10">
      <c r="J3041"/>
    </row>
    <row r="3042" spans="10:10">
      <c r="J3042"/>
    </row>
    <row r="3043" spans="10:10">
      <c r="J3043"/>
    </row>
    <row r="3044" spans="10:10">
      <c r="J3044"/>
    </row>
    <row r="3045" spans="10:10">
      <c r="J3045"/>
    </row>
    <row r="3046" spans="10:10">
      <c r="J3046"/>
    </row>
    <row r="3047" spans="10:10">
      <c r="J3047"/>
    </row>
    <row r="3048" spans="10:10">
      <c r="J3048"/>
    </row>
    <row r="3049" spans="10:10">
      <c r="J3049"/>
    </row>
    <row r="3050" spans="10:10">
      <c r="J3050"/>
    </row>
    <row r="3051" spans="10:10">
      <c r="J3051"/>
    </row>
    <row r="3052" spans="10:10">
      <c r="J3052"/>
    </row>
    <row r="3053" spans="10:10">
      <c r="J3053"/>
    </row>
    <row r="3054" spans="10:10">
      <c r="J3054"/>
    </row>
    <row r="3055" spans="10:10">
      <c r="J3055"/>
    </row>
    <row r="3056" spans="10:10">
      <c r="J3056"/>
    </row>
    <row r="3057" spans="10:10">
      <c r="J3057"/>
    </row>
    <row r="3058" spans="10:10">
      <c r="J3058"/>
    </row>
    <row r="3059" spans="10:10">
      <c r="J3059"/>
    </row>
    <row r="3060" spans="10:10">
      <c r="J3060"/>
    </row>
    <row r="3061" spans="10:10">
      <c r="J3061"/>
    </row>
    <row r="3062" spans="10:10">
      <c r="J3062"/>
    </row>
    <row r="3063" spans="10:10">
      <c r="J3063"/>
    </row>
    <row r="3064" spans="10:10">
      <c r="J3064"/>
    </row>
    <row r="3065" spans="10:10">
      <c r="J3065"/>
    </row>
    <row r="3066" spans="10:10">
      <c r="J3066"/>
    </row>
    <row r="3067" spans="10:10">
      <c r="J3067"/>
    </row>
    <row r="3068" spans="10:10">
      <c r="J3068"/>
    </row>
    <row r="3069" spans="10:10">
      <c r="J3069"/>
    </row>
    <row r="3070" spans="10:10">
      <c r="J3070"/>
    </row>
    <row r="3071" spans="10:10">
      <c r="J3071"/>
    </row>
    <row r="3072" spans="10:10">
      <c r="J3072"/>
    </row>
    <row r="3073" spans="10:10">
      <c r="J3073"/>
    </row>
    <row r="3074" spans="10:10">
      <c r="J3074"/>
    </row>
    <row r="3075" spans="10:10">
      <c r="J3075"/>
    </row>
    <row r="3076" spans="10:10">
      <c r="J3076"/>
    </row>
    <row r="3077" spans="10:10">
      <c r="J3077"/>
    </row>
    <row r="3078" spans="10:10">
      <c r="J3078"/>
    </row>
    <row r="3079" spans="10:10">
      <c r="J3079"/>
    </row>
    <row r="3080" spans="10:10">
      <c r="J3080"/>
    </row>
    <row r="3081" spans="10:10">
      <c r="J3081"/>
    </row>
    <row r="3082" spans="10:10">
      <c r="J3082"/>
    </row>
    <row r="3083" spans="10:10">
      <c r="J3083"/>
    </row>
    <row r="3084" spans="10:10">
      <c r="J3084"/>
    </row>
    <row r="3085" spans="10:10">
      <c r="J3085"/>
    </row>
    <row r="3086" spans="10:10">
      <c r="J3086"/>
    </row>
    <row r="3087" spans="10:10">
      <c r="J3087"/>
    </row>
    <row r="3088" spans="10:10">
      <c r="J3088"/>
    </row>
    <row r="3089" spans="10:10">
      <c r="J3089"/>
    </row>
    <row r="3090" spans="10:10">
      <c r="J3090"/>
    </row>
    <row r="3091" spans="10:10">
      <c r="J3091"/>
    </row>
    <row r="3092" spans="10:10">
      <c r="J3092"/>
    </row>
    <row r="3093" spans="10:10">
      <c r="J3093"/>
    </row>
    <row r="3094" spans="10:10">
      <c r="J3094"/>
    </row>
    <row r="3095" spans="10:10">
      <c r="J3095"/>
    </row>
    <row r="3096" spans="10:10">
      <c r="J3096"/>
    </row>
    <row r="3097" spans="10:10">
      <c r="J3097"/>
    </row>
    <row r="3098" spans="10:10">
      <c r="J3098"/>
    </row>
    <row r="3099" spans="10:10">
      <c r="J3099"/>
    </row>
    <row r="3100" spans="10:10">
      <c r="J3100"/>
    </row>
    <row r="3101" spans="10:10">
      <c r="J3101"/>
    </row>
    <row r="3102" spans="10:10">
      <c r="J3102"/>
    </row>
    <row r="3103" spans="10:10">
      <c r="J3103"/>
    </row>
    <row r="3104" spans="10:10">
      <c r="J3104"/>
    </row>
    <row r="3105" spans="10:10">
      <c r="J3105"/>
    </row>
    <row r="3106" spans="10:10">
      <c r="J3106"/>
    </row>
    <row r="3107" spans="10:10">
      <c r="J3107"/>
    </row>
    <row r="3108" spans="10:10">
      <c r="J3108"/>
    </row>
    <row r="3109" spans="10:10">
      <c r="J3109"/>
    </row>
    <row r="3110" spans="10:10">
      <c r="J3110"/>
    </row>
    <row r="3111" spans="10:10">
      <c r="J3111"/>
    </row>
    <row r="3112" spans="10:10">
      <c r="J3112"/>
    </row>
    <row r="3113" spans="10:10">
      <c r="J3113"/>
    </row>
    <row r="3114" spans="10:10">
      <c r="J3114"/>
    </row>
    <row r="3115" spans="10:10">
      <c r="J3115"/>
    </row>
    <row r="3116" spans="10:10">
      <c r="J3116"/>
    </row>
    <row r="3117" spans="10:10">
      <c r="J3117"/>
    </row>
    <row r="3118" spans="10:10">
      <c r="J3118"/>
    </row>
    <row r="3119" spans="10:10">
      <c r="J3119"/>
    </row>
    <row r="3120" spans="10:10">
      <c r="J3120"/>
    </row>
    <row r="3121" spans="10:10">
      <c r="J3121"/>
    </row>
    <row r="3122" spans="10:10">
      <c r="J3122"/>
    </row>
    <row r="3123" spans="10:10">
      <c r="J3123"/>
    </row>
    <row r="3124" spans="10:10">
      <c r="J3124"/>
    </row>
    <row r="3125" spans="10:10">
      <c r="J3125"/>
    </row>
    <row r="3126" spans="10:10">
      <c r="J3126"/>
    </row>
    <row r="3127" spans="10:10">
      <c r="J3127"/>
    </row>
    <row r="3128" spans="10:10">
      <c r="J3128"/>
    </row>
    <row r="3129" spans="10:10">
      <c r="J3129"/>
    </row>
    <row r="3130" spans="10:10">
      <c r="J3130"/>
    </row>
    <row r="3131" spans="10:10">
      <c r="J3131"/>
    </row>
    <row r="3132" spans="10:10">
      <c r="J3132"/>
    </row>
    <row r="3133" spans="10:10">
      <c r="J3133"/>
    </row>
    <row r="3134" spans="10:10">
      <c r="J3134"/>
    </row>
    <row r="3135" spans="10:10">
      <c r="J3135"/>
    </row>
    <row r="3136" spans="10:10">
      <c r="J3136"/>
    </row>
    <row r="3137" spans="10:10">
      <c r="J3137"/>
    </row>
    <row r="3138" spans="10:10">
      <c r="J3138"/>
    </row>
    <row r="3139" spans="10:10">
      <c r="J3139"/>
    </row>
    <row r="3140" spans="10:10">
      <c r="J3140"/>
    </row>
    <row r="3141" spans="10:10">
      <c r="J3141"/>
    </row>
    <row r="3142" spans="10:10">
      <c r="J3142"/>
    </row>
    <row r="3143" spans="10:10">
      <c r="J3143"/>
    </row>
    <row r="3144" spans="10:10">
      <c r="J3144"/>
    </row>
    <row r="3145" spans="10:10">
      <c r="J3145"/>
    </row>
    <row r="3146" spans="10:10">
      <c r="J3146"/>
    </row>
    <row r="3147" spans="10:10">
      <c r="J3147"/>
    </row>
    <row r="3148" spans="10:10">
      <c r="J3148"/>
    </row>
    <row r="3149" spans="10:10">
      <c r="J3149"/>
    </row>
    <row r="3150" spans="10:10">
      <c r="J3150"/>
    </row>
    <row r="3151" spans="10:10">
      <c r="J3151"/>
    </row>
    <row r="3152" spans="10:10">
      <c r="J3152"/>
    </row>
    <row r="3153" spans="10:10">
      <c r="J3153"/>
    </row>
    <row r="3154" spans="10:10">
      <c r="J3154"/>
    </row>
    <row r="3155" spans="10:10">
      <c r="J3155"/>
    </row>
    <row r="3156" spans="10:10">
      <c r="J3156"/>
    </row>
    <row r="3157" spans="10:10">
      <c r="J3157"/>
    </row>
    <row r="3158" spans="10:10">
      <c r="J3158"/>
    </row>
    <row r="3159" spans="10:10">
      <c r="J3159"/>
    </row>
    <row r="3160" spans="10:10">
      <c r="J3160"/>
    </row>
    <row r="3161" spans="10:10">
      <c r="J3161"/>
    </row>
    <row r="3162" spans="10:10">
      <c r="J3162"/>
    </row>
    <row r="3163" spans="10:10">
      <c r="J3163"/>
    </row>
    <row r="3164" spans="10:10">
      <c r="J3164"/>
    </row>
    <row r="3165" spans="10:10">
      <c r="J3165"/>
    </row>
    <row r="3166" spans="10:10">
      <c r="J3166"/>
    </row>
    <row r="3167" spans="10:10">
      <c r="J3167"/>
    </row>
    <row r="3168" spans="10:10">
      <c r="J3168"/>
    </row>
    <row r="3169" spans="10:10">
      <c r="J3169"/>
    </row>
    <row r="3170" spans="10:10">
      <c r="J3170"/>
    </row>
    <row r="3171" spans="10:10">
      <c r="J3171"/>
    </row>
    <row r="3172" spans="10:10">
      <c r="J3172"/>
    </row>
    <row r="3173" spans="10:10">
      <c r="J3173"/>
    </row>
    <row r="3174" spans="10:10">
      <c r="J3174"/>
    </row>
    <row r="3175" spans="10:10">
      <c r="J3175"/>
    </row>
    <row r="3176" spans="10:10">
      <c r="J3176"/>
    </row>
    <row r="3177" spans="10:10">
      <c r="J3177"/>
    </row>
    <row r="3178" spans="10:10">
      <c r="J3178"/>
    </row>
    <row r="3179" spans="10:10">
      <c r="J3179"/>
    </row>
    <row r="3180" spans="10:10">
      <c r="J3180"/>
    </row>
    <row r="3181" spans="10:10">
      <c r="J3181"/>
    </row>
    <row r="3182" spans="10:10">
      <c r="J3182"/>
    </row>
    <row r="3183" spans="10:10">
      <c r="J3183"/>
    </row>
    <row r="3184" spans="10:10">
      <c r="J3184"/>
    </row>
    <row r="3185" spans="10:10">
      <c r="J3185"/>
    </row>
    <row r="3186" spans="10:10">
      <c r="J3186"/>
    </row>
    <row r="3187" spans="10:10">
      <c r="J3187"/>
    </row>
    <row r="3188" spans="10:10">
      <c r="J3188"/>
    </row>
    <row r="3189" spans="10:10">
      <c r="J3189"/>
    </row>
    <row r="3190" spans="10:10">
      <c r="J3190"/>
    </row>
    <row r="3191" spans="10:10">
      <c r="J3191"/>
    </row>
    <row r="3192" spans="10:10">
      <c r="J3192"/>
    </row>
    <row r="3193" spans="10:10">
      <c r="J3193"/>
    </row>
    <row r="3194" spans="10:10">
      <c r="J3194"/>
    </row>
    <row r="3195" spans="10:10">
      <c r="J3195"/>
    </row>
    <row r="3196" spans="10:10">
      <c r="J3196"/>
    </row>
    <row r="3197" spans="10:10">
      <c r="J3197"/>
    </row>
    <row r="3198" spans="10:10">
      <c r="J3198"/>
    </row>
    <row r="3199" spans="10:10">
      <c r="J3199"/>
    </row>
    <row r="3200" spans="10:10">
      <c r="J3200"/>
    </row>
    <row r="3201" spans="10:10">
      <c r="J3201"/>
    </row>
    <row r="3202" spans="10:10">
      <c r="J3202"/>
    </row>
    <row r="3203" spans="10:10">
      <c r="J3203"/>
    </row>
    <row r="3204" spans="10:10">
      <c r="J3204"/>
    </row>
    <row r="3205" spans="10:10">
      <c r="J3205"/>
    </row>
    <row r="3206" spans="10:10">
      <c r="J3206"/>
    </row>
    <row r="3207" spans="10:10">
      <c r="J3207"/>
    </row>
    <row r="3208" spans="10:10">
      <c r="J3208"/>
    </row>
    <row r="3209" spans="10:10">
      <c r="J3209"/>
    </row>
    <row r="3210" spans="10:10">
      <c r="J3210"/>
    </row>
    <row r="3211" spans="10:10">
      <c r="J3211"/>
    </row>
    <row r="3212" spans="10:10">
      <c r="J3212"/>
    </row>
    <row r="3213" spans="10:10">
      <c r="J3213"/>
    </row>
    <row r="3214" spans="10:10">
      <c r="J3214"/>
    </row>
    <row r="3215" spans="10:10">
      <c r="J3215"/>
    </row>
    <row r="3216" spans="10:10">
      <c r="J3216"/>
    </row>
    <row r="3217" spans="10:10">
      <c r="J3217"/>
    </row>
    <row r="3218" spans="10:10">
      <c r="J3218"/>
    </row>
    <row r="3219" spans="10:10">
      <c r="J3219"/>
    </row>
    <row r="3220" spans="10:10">
      <c r="J3220"/>
    </row>
    <row r="3221" spans="10:10">
      <c r="J3221"/>
    </row>
    <row r="3222" spans="10:10">
      <c r="J3222"/>
    </row>
    <row r="3223" spans="10:10">
      <c r="J3223"/>
    </row>
    <row r="3224" spans="10:10">
      <c r="J3224"/>
    </row>
    <row r="3225" spans="10:10">
      <c r="J3225"/>
    </row>
    <row r="3226" spans="10:10">
      <c r="J3226"/>
    </row>
    <row r="3227" spans="10:10">
      <c r="J3227"/>
    </row>
    <row r="3228" spans="10:10">
      <c r="J3228"/>
    </row>
    <row r="3229" spans="10:10">
      <c r="J3229"/>
    </row>
    <row r="3230" spans="10:10">
      <c r="J3230"/>
    </row>
    <row r="3231" spans="10:10">
      <c r="J3231"/>
    </row>
    <row r="3232" spans="10:10">
      <c r="J3232"/>
    </row>
    <row r="3233" spans="10:10">
      <c r="J3233"/>
    </row>
    <row r="3234" spans="10:10">
      <c r="J3234"/>
    </row>
    <row r="3235" spans="10:10">
      <c r="J3235"/>
    </row>
    <row r="3236" spans="10:10">
      <c r="J3236"/>
    </row>
    <row r="3237" spans="10:10">
      <c r="J3237"/>
    </row>
    <row r="3238" spans="10:10">
      <c r="J3238"/>
    </row>
    <row r="3239" spans="10:10">
      <c r="J3239"/>
    </row>
    <row r="3240" spans="10:10">
      <c r="J3240"/>
    </row>
    <row r="3241" spans="10:10">
      <c r="J3241"/>
    </row>
    <row r="3242" spans="10:10">
      <c r="J3242"/>
    </row>
    <row r="3243" spans="10:10">
      <c r="J3243"/>
    </row>
    <row r="3244" spans="10:10">
      <c r="J3244"/>
    </row>
    <row r="3245" spans="10:10">
      <c r="J3245"/>
    </row>
    <row r="3246" spans="10:10">
      <c r="J3246"/>
    </row>
    <row r="3247" spans="10:10">
      <c r="J3247"/>
    </row>
    <row r="3248" spans="10:10">
      <c r="J3248"/>
    </row>
    <row r="3249" spans="10:10">
      <c r="J3249"/>
    </row>
    <row r="3250" spans="10:10">
      <c r="J3250"/>
    </row>
    <row r="3251" spans="10:10">
      <c r="J3251"/>
    </row>
    <row r="3252" spans="10:10">
      <c r="J3252"/>
    </row>
    <row r="3253" spans="10:10">
      <c r="J3253"/>
    </row>
    <row r="3254" spans="10:10">
      <c r="J3254"/>
    </row>
    <row r="3255" spans="10:10">
      <c r="J3255"/>
    </row>
    <row r="3256" spans="10:10">
      <c r="J3256"/>
    </row>
    <row r="3257" spans="10:10">
      <c r="J3257"/>
    </row>
    <row r="3258" spans="10:10">
      <c r="J3258"/>
    </row>
    <row r="3259" spans="10:10">
      <c r="J3259"/>
    </row>
    <row r="3260" spans="10:10">
      <c r="J3260"/>
    </row>
    <row r="3261" spans="10:10">
      <c r="J3261"/>
    </row>
    <row r="3262" spans="10:10">
      <c r="J3262"/>
    </row>
    <row r="3263" spans="10:10">
      <c r="J3263"/>
    </row>
    <row r="3264" spans="10:10">
      <c r="J3264"/>
    </row>
    <row r="3265" spans="10:10">
      <c r="J3265"/>
    </row>
    <row r="3266" spans="10:10">
      <c r="J3266"/>
    </row>
    <row r="3267" spans="10:10">
      <c r="J3267"/>
    </row>
    <row r="3268" spans="10:10">
      <c r="J3268"/>
    </row>
    <row r="3269" spans="10:10">
      <c r="J3269"/>
    </row>
    <row r="3270" spans="10:10">
      <c r="J3270"/>
    </row>
    <row r="3271" spans="10:10">
      <c r="J3271"/>
    </row>
    <row r="3272" spans="10:10">
      <c r="J3272"/>
    </row>
    <row r="3273" spans="10:10">
      <c r="J3273"/>
    </row>
    <row r="3274" spans="10:10">
      <c r="J3274"/>
    </row>
    <row r="3275" spans="10:10">
      <c r="J3275"/>
    </row>
    <row r="3276" spans="10:10">
      <c r="J3276"/>
    </row>
    <row r="3277" spans="10:10">
      <c r="J3277"/>
    </row>
    <row r="3278" spans="10:10">
      <c r="J3278"/>
    </row>
    <row r="3279" spans="10:10">
      <c r="J3279"/>
    </row>
    <row r="3280" spans="10:10">
      <c r="J3280"/>
    </row>
    <row r="3281" spans="10:10">
      <c r="J3281"/>
    </row>
    <row r="3282" spans="10:10">
      <c r="J3282"/>
    </row>
    <row r="3283" spans="10:10">
      <c r="J3283"/>
    </row>
    <row r="3284" spans="10:10">
      <c r="J3284"/>
    </row>
    <row r="3285" spans="10:10">
      <c r="J3285"/>
    </row>
    <row r="3286" spans="10:10">
      <c r="J3286"/>
    </row>
    <row r="3287" spans="10:10">
      <c r="J3287"/>
    </row>
    <row r="3288" spans="10:10">
      <c r="J3288"/>
    </row>
    <row r="3289" spans="10:10">
      <c r="J3289"/>
    </row>
    <row r="3290" spans="10:10">
      <c r="J3290"/>
    </row>
    <row r="3291" spans="10:10">
      <c r="J3291"/>
    </row>
    <row r="3292" spans="10:10">
      <c r="J3292"/>
    </row>
    <row r="3293" spans="10:10">
      <c r="J3293"/>
    </row>
    <row r="3294" spans="10:10">
      <c r="J3294"/>
    </row>
    <row r="3295" spans="10:10">
      <c r="J3295"/>
    </row>
    <row r="3296" spans="10:10">
      <c r="J3296"/>
    </row>
    <row r="3297" spans="10:10">
      <c r="J3297"/>
    </row>
    <row r="3298" spans="10:10">
      <c r="J3298"/>
    </row>
    <row r="3299" spans="10:10">
      <c r="J3299"/>
    </row>
    <row r="3300" spans="10:10">
      <c r="J3300"/>
    </row>
    <row r="3301" spans="10:10">
      <c r="J3301"/>
    </row>
    <row r="3302" spans="10:10">
      <c r="J3302"/>
    </row>
    <row r="3303" spans="10:10">
      <c r="J3303"/>
    </row>
    <row r="3304" spans="10:10">
      <c r="J3304"/>
    </row>
    <row r="3305" spans="10:10">
      <c r="J3305"/>
    </row>
    <row r="3306" spans="10:10">
      <c r="J3306"/>
    </row>
    <row r="3307" spans="10:10">
      <c r="J3307"/>
    </row>
    <row r="3308" spans="10:10">
      <c r="J3308"/>
    </row>
    <row r="3309" spans="10:10">
      <c r="J3309"/>
    </row>
    <row r="3310" spans="10:10">
      <c r="J3310"/>
    </row>
    <row r="3311" spans="10:10">
      <c r="J3311"/>
    </row>
    <row r="3312" spans="10:10">
      <c r="J3312"/>
    </row>
    <row r="3313" spans="10:10">
      <c r="J3313"/>
    </row>
    <row r="3314" spans="10:10">
      <c r="J3314"/>
    </row>
    <row r="3315" spans="10:10">
      <c r="J3315"/>
    </row>
    <row r="3316" spans="10:10">
      <c r="J3316"/>
    </row>
    <row r="3317" spans="10:10">
      <c r="J3317"/>
    </row>
    <row r="3318" spans="10:10">
      <c r="J3318"/>
    </row>
    <row r="3319" spans="10:10">
      <c r="J3319"/>
    </row>
    <row r="3320" spans="10:10">
      <c r="J3320"/>
    </row>
    <row r="3321" spans="10:10">
      <c r="J3321"/>
    </row>
    <row r="3322" spans="10:10">
      <c r="J3322"/>
    </row>
    <row r="3323" spans="10:10">
      <c r="J3323"/>
    </row>
    <row r="3324" spans="10:10">
      <c r="J3324"/>
    </row>
    <row r="3325" spans="10:10">
      <c r="J3325"/>
    </row>
    <row r="3326" spans="10:10">
      <c r="J3326"/>
    </row>
    <row r="3327" spans="10:10">
      <c r="J3327"/>
    </row>
    <row r="3328" spans="10:10">
      <c r="J3328"/>
    </row>
    <row r="3329" spans="10:10">
      <c r="J3329"/>
    </row>
    <row r="3330" spans="10:10">
      <c r="J3330"/>
    </row>
    <row r="3331" spans="10:10">
      <c r="J3331"/>
    </row>
    <row r="3332" spans="10:10">
      <c r="J3332"/>
    </row>
    <row r="3333" spans="10:10">
      <c r="J3333"/>
    </row>
    <row r="3334" spans="10:10">
      <c r="J3334"/>
    </row>
    <row r="3335" spans="10:10">
      <c r="J3335"/>
    </row>
    <row r="3336" spans="10:10">
      <c r="J3336"/>
    </row>
    <row r="3337" spans="10:10">
      <c r="J3337"/>
    </row>
    <row r="3338" spans="10:10">
      <c r="J3338"/>
    </row>
    <row r="3339" spans="10:10">
      <c r="J3339"/>
    </row>
    <row r="3340" spans="10:10">
      <c r="J3340"/>
    </row>
    <row r="3341" spans="10:10">
      <c r="J3341"/>
    </row>
    <row r="3342" spans="10:10">
      <c r="J3342"/>
    </row>
    <row r="3343" spans="10:10">
      <c r="J3343"/>
    </row>
    <row r="3344" spans="10:10">
      <c r="J3344"/>
    </row>
    <row r="3345" spans="10:10">
      <c r="J3345"/>
    </row>
    <row r="3346" spans="10:10">
      <c r="J3346"/>
    </row>
    <row r="3347" spans="10:10">
      <c r="J3347"/>
    </row>
    <row r="3348" spans="10:10">
      <c r="J3348"/>
    </row>
    <row r="3349" spans="10:10">
      <c r="J3349"/>
    </row>
    <row r="3350" spans="10:10">
      <c r="J3350"/>
    </row>
    <row r="3351" spans="10:10">
      <c r="J3351"/>
    </row>
    <row r="3352" spans="10:10">
      <c r="J3352"/>
    </row>
    <row r="3353" spans="10:10">
      <c r="J3353"/>
    </row>
    <row r="3354" spans="10:10">
      <c r="J3354"/>
    </row>
    <row r="3355" spans="10:10">
      <c r="J3355"/>
    </row>
    <row r="3356" spans="10:10">
      <c r="J3356"/>
    </row>
    <row r="3357" spans="10:10">
      <c r="J3357"/>
    </row>
    <row r="3358" spans="10:10">
      <c r="J3358"/>
    </row>
    <row r="3359" spans="10:10">
      <c r="J3359"/>
    </row>
    <row r="3360" spans="10:10">
      <c r="J3360"/>
    </row>
    <row r="3361" spans="10:10">
      <c r="J3361"/>
    </row>
    <row r="3362" spans="10:10">
      <c r="J3362"/>
    </row>
    <row r="3363" spans="10:10">
      <c r="J3363"/>
    </row>
    <row r="3364" spans="10:10">
      <c r="J3364"/>
    </row>
    <row r="3365" spans="10:10">
      <c r="J3365"/>
    </row>
    <row r="3366" spans="10:10">
      <c r="J3366"/>
    </row>
    <row r="3367" spans="10:10">
      <c r="J3367"/>
    </row>
    <row r="3368" spans="10:10">
      <c r="J3368"/>
    </row>
    <row r="3369" spans="10:10">
      <c r="J3369"/>
    </row>
    <row r="3370" spans="10:10">
      <c r="J3370"/>
    </row>
    <row r="3371" spans="10:10">
      <c r="J3371"/>
    </row>
    <row r="3372" spans="10:10">
      <c r="J3372"/>
    </row>
    <row r="3373" spans="10:10">
      <c r="J3373"/>
    </row>
    <row r="3374" spans="10:10">
      <c r="J3374"/>
    </row>
    <row r="3375" spans="10:10">
      <c r="J3375"/>
    </row>
    <row r="3376" spans="10:10">
      <c r="J3376"/>
    </row>
    <row r="3377" spans="10:10">
      <c r="J3377"/>
    </row>
    <row r="3378" spans="10:10">
      <c r="J3378"/>
    </row>
    <row r="3379" spans="10:10">
      <c r="J3379"/>
    </row>
    <row r="3380" spans="10:10">
      <c r="J3380"/>
    </row>
    <row r="3381" spans="10:10">
      <c r="J3381"/>
    </row>
    <row r="3382" spans="10:10">
      <c r="J3382"/>
    </row>
    <row r="3383" spans="10:10">
      <c r="J3383"/>
    </row>
    <row r="3384" spans="10:10">
      <c r="J3384"/>
    </row>
    <row r="3385" spans="10:10">
      <c r="J3385"/>
    </row>
    <row r="3386" spans="10:10">
      <c r="J3386"/>
    </row>
    <row r="3387" spans="10:10">
      <c r="J3387"/>
    </row>
    <row r="3388" spans="10:10">
      <c r="J3388"/>
    </row>
    <row r="3389" spans="10:10">
      <c r="J3389"/>
    </row>
    <row r="3390" spans="10:10">
      <c r="J3390"/>
    </row>
    <row r="3391" spans="10:10">
      <c r="J3391"/>
    </row>
    <row r="3392" spans="10:10">
      <c r="J3392"/>
    </row>
    <row r="3393" spans="10:10">
      <c r="J3393"/>
    </row>
    <row r="3394" spans="10:10">
      <c r="J3394"/>
    </row>
    <row r="3395" spans="10:10">
      <c r="J3395"/>
    </row>
    <row r="3396" spans="10:10">
      <c r="J3396"/>
    </row>
    <row r="3397" spans="10:10">
      <c r="J3397"/>
    </row>
    <row r="3398" spans="10:10">
      <c r="J3398"/>
    </row>
    <row r="3399" spans="10:10">
      <c r="J3399"/>
    </row>
    <row r="3400" spans="10:10">
      <c r="J3400"/>
    </row>
    <row r="3401" spans="10:10">
      <c r="J3401"/>
    </row>
    <row r="3402" spans="10:10">
      <c r="J3402"/>
    </row>
    <row r="3403" spans="10:10">
      <c r="J3403"/>
    </row>
    <row r="3404" spans="10:10">
      <c r="J3404"/>
    </row>
    <row r="3405" spans="10:10">
      <c r="J3405"/>
    </row>
    <row r="3406" spans="10:10">
      <c r="J3406"/>
    </row>
    <row r="3407" spans="10:10">
      <c r="J3407"/>
    </row>
    <row r="3408" spans="10:10">
      <c r="J3408"/>
    </row>
    <row r="3409" spans="10:10">
      <c r="J3409"/>
    </row>
    <row r="3410" spans="10:10">
      <c r="J3410"/>
    </row>
    <row r="3411" spans="10:10">
      <c r="J3411"/>
    </row>
    <row r="3412" spans="10:10">
      <c r="J3412"/>
    </row>
    <row r="3413" spans="10:10">
      <c r="J3413"/>
    </row>
    <row r="3414" spans="10:10">
      <c r="J3414"/>
    </row>
    <row r="3415" spans="10:10">
      <c r="J3415"/>
    </row>
    <row r="3416" spans="10:10">
      <c r="J3416"/>
    </row>
    <row r="3417" spans="10:10">
      <c r="J3417"/>
    </row>
    <row r="3418" spans="10:10">
      <c r="J3418"/>
    </row>
    <row r="3419" spans="10:10">
      <c r="J3419"/>
    </row>
    <row r="3420" spans="10:10">
      <c r="J3420"/>
    </row>
    <row r="3421" spans="10:10">
      <c r="J3421"/>
    </row>
    <row r="3422" spans="10:10">
      <c r="J3422"/>
    </row>
    <row r="3423" spans="10:10">
      <c r="J3423"/>
    </row>
    <row r="3424" spans="10:10">
      <c r="J3424"/>
    </row>
    <row r="3425" spans="10:10">
      <c r="J3425"/>
    </row>
    <row r="3426" spans="10:10">
      <c r="J3426"/>
    </row>
    <row r="3427" spans="10:10">
      <c r="J3427"/>
    </row>
    <row r="3428" spans="10:10">
      <c r="J3428"/>
    </row>
    <row r="3429" spans="10:10">
      <c r="J3429"/>
    </row>
    <row r="3430" spans="10:10">
      <c r="J3430"/>
    </row>
    <row r="3431" spans="10:10">
      <c r="J3431"/>
    </row>
    <row r="3432" spans="10:10">
      <c r="J3432"/>
    </row>
    <row r="3433" spans="10:10">
      <c r="J3433"/>
    </row>
    <row r="3434" spans="10:10">
      <c r="J3434"/>
    </row>
    <row r="3435" spans="10:10">
      <c r="J3435"/>
    </row>
    <row r="3436" spans="10:10">
      <c r="J3436"/>
    </row>
    <row r="3437" spans="10:10">
      <c r="J3437"/>
    </row>
    <row r="3438" spans="10:10">
      <c r="J3438"/>
    </row>
    <row r="3439" spans="10:10">
      <c r="J3439"/>
    </row>
    <row r="3440" spans="10:10">
      <c r="J3440"/>
    </row>
    <row r="3441" spans="10:10">
      <c r="J3441"/>
    </row>
    <row r="3442" spans="10:10">
      <c r="J3442"/>
    </row>
    <row r="3443" spans="10:10">
      <c r="J3443"/>
    </row>
    <row r="3444" spans="10:10">
      <c r="J3444"/>
    </row>
    <row r="3445" spans="10:10">
      <c r="J3445"/>
    </row>
    <row r="3446" spans="10:10">
      <c r="J3446"/>
    </row>
    <row r="3447" spans="10:10">
      <c r="J3447"/>
    </row>
    <row r="3448" spans="10:10">
      <c r="J3448"/>
    </row>
    <row r="3449" spans="10:10">
      <c r="J3449"/>
    </row>
    <row r="3450" spans="10:10">
      <c r="J3450"/>
    </row>
    <row r="3451" spans="10:10">
      <c r="J3451"/>
    </row>
    <row r="3452" spans="10:10">
      <c r="J3452"/>
    </row>
    <row r="3453" spans="10:10">
      <c r="J3453"/>
    </row>
    <row r="3454" spans="10:10">
      <c r="J3454"/>
    </row>
    <row r="3455" spans="10:10">
      <c r="J3455"/>
    </row>
    <row r="3456" spans="10:10">
      <c r="J3456"/>
    </row>
    <row r="3457" spans="10:10">
      <c r="J3457"/>
    </row>
    <row r="3458" spans="10:10">
      <c r="J3458"/>
    </row>
    <row r="3459" spans="10:10">
      <c r="J3459"/>
    </row>
    <row r="3460" spans="10:10">
      <c r="J3460"/>
    </row>
    <row r="3461" spans="10:10">
      <c r="J3461"/>
    </row>
    <row r="3462" spans="10:10">
      <c r="J3462"/>
    </row>
    <row r="3463" spans="10:10">
      <c r="J3463"/>
    </row>
    <row r="3464" spans="10:10">
      <c r="J3464"/>
    </row>
    <row r="3465" spans="10:10">
      <c r="J3465"/>
    </row>
    <row r="3466" spans="10:10">
      <c r="J3466"/>
    </row>
    <row r="3467" spans="10:10">
      <c r="J3467"/>
    </row>
    <row r="3468" spans="10:10">
      <c r="J3468"/>
    </row>
    <row r="3469" spans="10:10">
      <c r="J3469"/>
    </row>
    <row r="3470" spans="10:10">
      <c r="J3470"/>
    </row>
    <row r="3471" spans="10:10">
      <c r="J3471"/>
    </row>
    <row r="3472" spans="10:10">
      <c r="J3472"/>
    </row>
    <row r="3473" spans="10:10">
      <c r="J3473"/>
    </row>
    <row r="3474" spans="10:10">
      <c r="J3474"/>
    </row>
    <row r="3475" spans="10:10">
      <c r="J3475"/>
    </row>
    <row r="3476" spans="10:10">
      <c r="J3476"/>
    </row>
    <row r="3477" spans="10:10">
      <c r="J3477"/>
    </row>
    <row r="3478" spans="10:10">
      <c r="J3478"/>
    </row>
    <row r="3479" spans="10:10">
      <c r="J3479"/>
    </row>
    <row r="3480" spans="10:10">
      <c r="J3480"/>
    </row>
    <row r="3481" spans="10:10">
      <c r="J3481"/>
    </row>
    <row r="3482" spans="10:10">
      <c r="J3482"/>
    </row>
    <row r="3483" spans="10:10">
      <c r="J3483"/>
    </row>
    <row r="3484" spans="10:10">
      <c r="J3484"/>
    </row>
    <row r="3485" spans="10:10">
      <c r="J3485"/>
    </row>
    <row r="3486" spans="10:10">
      <c r="J3486"/>
    </row>
    <row r="3487" spans="10:10">
      <c r="J3487"/>
    </row>
    <row r="3488" spans="10:10">
      <c r="J3488"/>
    </row>
    <row r="3489" spans="10:10">
      <c r="J3489"/>
    </row>
    <row r="3490" spans="10:10">
      <c r="J3490"/>
    </row>
    <row r="3491" spans="10:10">
      <c r="J3491"/>
    </row>
    <row r="3492" spans="10:10">
      <c r="J3492"/>
    </row>
    <row r="3493" spans="10:10">
      <c r="J3493"/>
    </row>
    <row r="3494" spans="10:10">
      <c r="J3494"/>
    </row>
    <row r="3495" spans="10:10">
      <c r="J3495"/>
    </row>
    <row r="3496" spans="10:10">
      <c r="J3496"/>
    </row>
    <row r="3497" spans="10:10">
      <c r="J3497"/>
    </row>
    <row r="3498" spans="10:10">
      <c r="J3498"/>
    </row>
    <row r="3499" spans="10:10">
      <c r="J3499"/>
    </row>
    <row r="3500" spans="10:10">
      <c r="J3500"/>
    </row>
    <row r="3501" spans="10:10">
      <c r="J3501"/>
    </row>
    <row r="3502" spans="10:10">
      <c r="J3502"/>
    </row>
    <row r="3503" spans="10:10">
      <c r="J3503"/>
    </row>
    <row r="3504" spans="10:10">
      <c r="J3504"/>
    </row>
    <row r="3505" spans="10:10">
      <c r="J3505"/>
    </row>
    <row r="3506" spans="10:10">
      <c r="J3506"/>
    </row>
    <row r="3507" spans="10:10">
      <c r="J3507"/>
    </row>
    <row r="3508" spans="10:10">
      <c r="J3508"/>
    </row>
    <row r="3509" spans="10:10">
      <c r="J3509"/>
    </row>
    <row r="3510" spans="10:10">
      <c r="J3510"/>
    </row>
    <row r="3511" spans="10:10">
      <c r="J3511"/>
    </row>
    <row r="3512" spans="10:10">
      <c r="J3512"/>
    </row>
    <row r="3513" spans="10:10">
      <c r="J3513"/>
    </row>
    <row r="3514" spans="10:10">
      <c r="J3514"/>
    </row>
    <row r="3515" spans="10:10">
      <c r="J3515"/>
    </row>
    <row r="3516" spans="10:10">
      <c r="J3516"/>
    </row>
    <row r="3517" spans="10:10">
      <c r="J3517"/>
    </row>
    <row r="3518" spans="10:10">
      <c r="J3518"/>
    </row>
    <row r="3519" spans="10:10">
      <c r="J3519"/>
    </row>
    <row r="3520" spans="10:10">
      <c r="J3520"/>
    </row>
    <row r="3521" spans="10:10">
      <c r="J3521"/>
    </row>
    <row r="3522" spans="10:10">
      <c r="J3522"/>
    </row>
    <row r="3523" spans="10:10">
      <c r="J3523"/>
    </row>
    <row r="3524" spans="10:10">
      <c r="J3524"/>
    </row>
    <row r="3525" spans="10:10">
      <c r="J3525"/>
    </row>
    <row r="3526" spans="10:10">
      <c r="J3526"/>
    </row>
    <row r="3527" spans="10:10">
      <c r="J3527"/>
    </row>
    <row r="3528" spans="10:10">
      <c r="J3528"/>
    </row>
    <row r="3529" spans="10:10">
      <c r="J3529"/>
    </row>
    <row r="3530" spans="10:10">
      <c r="J3530"/>
    </row>
    <row r="3531" spans="10:10">
      <c r="J3531"/>
    </row>
    <row r="3532" spans="10:10">
      <c r="J3532"/>
    </row>
    <row r="3533" spans="10:10">
      <c r="J3533"/>
    </row>
    <row r="3534" spans="10:10">
      <c r="J3534"/>
    </row>
    <row r="3535" spans="10:10">
      <c r="J3535"/>
    </row>
    <row r="3536" spans="10:10">
      <c r="J3536"/>
    </row>
    <row r="3537" spans="10:10">
      <c r="J3537"/>
    </row>
    <row r="3538" spans="10:10">
      <c r="J3538"/>
    </row>
    <row r="3539" spans="10:10">
      <c r="J3539"/>
    </row>
    <row r="3540" spans="10:10">
      <c r="J3540"/>
    </row>
    <row r="3541" spans="10:10">
      <c r="J3541"/>
    </row>
    <row r="3542" spans="10:10">
      <c r="J3542"/>
    </row>
    <row r="3543" spans="10:10">
      <c r="J3543"/>
    </row>
    <row r="3544" spans="10:10">
      <c r="J3544"/>
    </row>
    <row r="3545" spans="10:10">
      <c r="J3545"/>
    </row>
    <row r="3546" spans="10:10">
      <c r="J3546"/>
    </row>
    <row r="3547" spans="10:10">
      <c r="J3547"/>
    </row>
    <row r="3548" spans="10:10">
      <c r="J3548"/>
    </row>
    <row r="3549" spans="10:10">
      <c r="J3549"/>
    </row>
    <row r="3550" spans="10:10">
      <c r="J3550"/>
    </row>
    <row r="3551" spans="10:10">
      <c r="J3551"/>
    </row>
    <row r="3552" spans="10:10">
      <c r="J3552"/>
    </row>
    <row r="3553" spans="10:10">
      <c r="J3553"/>
    </row>
    <row r="3554" spans="10:10">
      <c r="J3554"/>
    </row>
    <row r="3555" spans="10:10">
      <c r="J3555"/>
    </row>
    <row r="3556" spans="10:10">
      <c r="J3556"/>
    </row>
    <row r="3557" spans="10:10">
      <c r="J3557"/>
    </row>
    <row r="3558" spans="10:10">
      <c r="J3558"/>
    </row>
    <row r="3559" spans="10:10">
      <c r="J3559"/>
    </row>
    <row r="3560" spans="10:10">
      <c r="J3560"/>
    </row>
    <row r="3561" spans="10:10">
      <c r="J3561"/>
    </row>
    <row r="3562" spans="10:10">
      <c r="J3562"/>
    </row>
    <row r="3563" spans="10:10">
      <c r="J3563"/>
    </row>
    <row r="3564" spans="10:10">
      <c r="J3564"/>
    </row>
    <row r="3565" spans="10:10">
      <c r="J3565"/>
    </row>
    <row r="3566" spans="10:10">
      <c r="J3566"/>
    </row>
    <row r="3567" spans="10:10">
      <c r="J3567"/>
    </row>
    <row r="3568" spans="10:10">
      <c r="J3568"/>
    </row>
    <row r="3569" spans="10:10">
      <c r="J3569"/>
    </row>
    <row r="3570" spans="10:10">
      <c r="J3570"/>
    </row>
    <row r="3571" spans="10:10">
      <c r="J3571"/>
    </row>
    <row r="3572" spans="10:10">
      <c r="J3572"/>
    </row>
    <row r="3573" spans="10:10">
      <c r="J3573"/>
    </row>
    <row r="3574" spans="10:10">
      <c r="J3574"/>
    </row>
    <row r="3575" spans="10:10">
      <c r="J3575"/>
    </row>
    <row r="3576" spans="10:10">
      <c r="J3576"/>
    </row>
    <row r="3577" spans="10:10">
      <c r="J3577"/>
    </row>
    <row r="3578" spans="10:10">
      <c r="J3578"/>
    </row>
    <row r="3579" spans="10:10">
      <c r="J3579"/>
    </row>
    <row r="3580" spans="10:10">
      <c r="J3580"/>
    </row>
    <row r="3581" spans="10:10">
      <c r="J3581"/>
    </row>
    <row r="3582" spans="10:10">
      <c r="J3582"/>
    </row>
    <row r="3583" spans="10:10">
      <c r="J3583"/>
    </row>
    <row r="3584" spans="10:10">
      <c r="J3584"/>
    </row>
    <row r="3585" spans="10:10">
      <c r="J3585"/>
    </row>
    <row r="3586" spans="10:10">
      <c r="J3586"/>
    </row>
    <row r="3587" spans="10:10">
      <c r="J3587"/>
    </row>
    <row r="3588" spans="10:10">
      <c r="J3588"/>
    </row>
    <row r="3589" spans="10:10">
      <c r="J3589"/>
    </row>
    <row r="3590" spans="10:10">
      <c r="J3590"/>
    </row>
    <row r="3591" spans="10:10">
      <c r="J3591"/>
    </row>
    <row r="3592" spans="10:10">
      <c r="J3592"/>
    </row>
    <row r="3593" spans="10:10">
      <c r="J3593"/>
    </row>
    <row r="3594" spans="10:10">
      <c r="J3594"/>
    </row>
    <row r="3595" spans="10:10">
      <c r="J3595"/>
    </row>
    <row r="3596" spans="10:10">
      <c r="J3596"/>
    </row>
    <row r="3597" spans="10:10">
      <c r="J3597"/>
    </row>
    <row r="3598" spans="10:10">
      <c r="J3598"/>
    </row>
    <row r="3599" spans="10:10">
      <c r="J3599"/>
    </row>
    <row r="3600" spans="10:10">
      <c r="J3600"/>
    </row>
    <row r="3601" spans="10:10">
      <c r="J3601"/>
    </row>
    <row r="3602" spans="10:10">
      <c r="J3602"/>
    </row>
    <row r="3603" spans="10:10">
      <c r="J3603"/>
    </row>
    <row r="3604" spans="10:10">
      <c r="J3604"/>
    </row>
    <row r="3605" spans="10:10">
      <c r="J3605"/>
    </row>
    <row r="3606" spans="10:10">
      <c r="J3606"/>
    </row>
    <row r="3607" spans="10:10">
      <c r="J3607"/>
    </row>
    <row r="3608" spans="10:10">
      <c r="J3608"/>
    </row>
    <row r="3609" spans="10:10">
      <c r="J3609"/>
    </row>
    <row r="3610" spans="10:10">
      <c r="J3610"/>
    </row>
    <row r="3611" spans="10:10">
      <c r="J3611"/>
    </row>
    <row r="3612" spans="10:10">
      <c r="J3612"/>
    </row>
    <row r="3613" spans="10:10">
      <c r="J3613"/>
    </row>
    <row r="3614" spans="10:10">
      <c r="J3614"/>
    </row>
    <row r="3615" spans="10:10">
      <c r="J3615"/>
    </row>
    <row r="3616" spans="10:10">
      <c r="J3616"/>
    </row>
    <row r="3617" spans="10:10">
      <c r="J3617"/>
    </row>
    <row r="3618" spans="10:10">
      <c r="J3618"/>
    </row>
    <row r="3619" spans="10:10">
      <c r="J3619"/>
    </row>
    <row r="3620" spans="10:10">
      <c r="J3620"/>
    </row>
    <row r="3621" spans="10:10">
      <c r="J3621"/>
    </row>
    <row r="3622" spans="10:10">
      <c r="J3622"/>
    </row>
    <row r="3623" spans="10:10">
      <c r="J3623"/>
    </row>
    <row r="3624" spans="10:10">
      <c r="J3624"/>
    </row>
    <row r="3625" spans="10:10">
      <c r="J3625"/>
    </row>
    <row r="3626" spans="10:10">
      <c r="J3626"/>
    </row>
    <row r="3627" spans="10:10">
      <c r="J3627"/>
    </row>
    <row r="3628" spans="10:10">
      <c r="J3628"/>
    </row>
    <row r="3629" spans="10:10">
      <c r="J3629"/>
    </row>
    <row r="3630" spans="10:10">
      <c r="J3630"/>
    </row>
    <row r="3631" spans="10:10">
      <c r="J3631"/>
    </row>
    <row r="3632" spans="10:10">
      <c r="J3632"/>
    </row>
    <row r="3633" spans="10:10">
      <c r="J3633"/>
    </row>
    <row r="3634" spans="10:10">
      <c r="J3634"/>
    </row>
    <row r="3635" spans="10:10">
      <c r="J3635"/>
    </row>
    <row r="3636" spans="10:10">
      <c r="J3636"/>
    </row>
    <row r="3637" spans="10:10">
      <c r="J3637"/>
    </row>
    <row r="3638" spans="10:10">
      <c r="J3638"/>
    </row>
    <row r="3639" spans="10:10">
      <c r="J3639"/>
    </row>
    <row r="3640" spans="10:10">
      <c r="J3640"/>
    </row>
    <row r="3641" spans="10:10">
      <c r="J3641"/>
    </row>
    <row r="3642" spans="10:10">
      <c r="J3642"/>
    </row>
    <row r="3643" spans="10:10">
      <c r="J3643"/>
    </row>
    <row r="3644" spans="10:10">
      <c r="J3644"/>
    </row>
    <row r="3645" spans="10:10">
      <c r="J3645"/>
    </row>
    <row r="3646" spans="10:10">
      <c r="J3646"/>
    </row>
    <row r="3647" spans="10:10">
      <c r="J3647"/>
    </row>
    <row r="3648" spans="10:10">
      <c r="J3648"/>
    </row>
    <row r="3649" spans="10:10">
      <c r="J3649"/>
    </row>
    <row r="3650" spans="10:10">
      <c r="J3650"/>
    </row>
    <row r="3651" spans="10:10">
      <c r="J3651"/>
    </row>
    <row r="3652" spans="10:10">
      <c r="J3652"/>
    </row>
    <row r="3653" spans="10:10">
      <c r="J3653"/>
    </row>
    <row r="3654" spans="10:10">
      <c r="J3654"/>
    </row>
    <row r="3655" spans="10:10">
      <c r="J3655"/>
    </row>
    <row r="3656" spans="10:10">
      <c r="J3656"/>
    </row>
    <row r="3657" spans="10:10">
      <c r="J3657"/>
    </row>
    <row r="3658" spans="10:10">
      <c r="J3658"/>
    </row>
    <row r="3659" spans="10:10">
      <c r="J3659"/>
    </row>
    <row r="3660" spans="10:10">
      <c r="J3660"/>
    </row>
    <row r="3661" spans="10:10">
      <c r="J3661"/>
    </row>
    <row r="3662" spans="10:10">
      <c r="J3662"/>
    </row>
    <row r="3663" spans="10:10">
      <c r="J3663"/>
    </row>
    <row r="3664" spans="10:10">
      <c r="J3664"/>
    </row>
    <row r="3665" spans="10:10">
      <c r="J3665"/>
    </row>
    <row r="3666" spans="10:10">
      <c r="J3666"/>
    </row>
    <row r="3667" spans="10:10">
      <c r="J3667"/>
    </row>
    <row r="3668" spans="10:10">
      <c r="J3668"/>
    </row>
    <row r="3669" spans="10:10">
      <c r="J3669"/>
    </row>
    <row r="3670" spans="10:10">
      <c r="J3670"/>
    </row>
    <row r="3671" spans="10:10">
      <c r="J3671"/>
    </row>
    <row r="3672" spans="10:10">
      <c r="J3672"/>
    </row>
    <row r="3673" spans="10:10">
      <c r="J3673"/>
    </row>
    <row r="3674" spans="10:10">
      <c r="J3674"/>
    </row>
    <row r="3675" spans="10:10">
      <c r="J3675"/>
    </row>
    <row r="3676" spans="10:10">
      <c r="J3676"/>
    </row>
    <row r="3677" spans="10:10">
      <c r="J3677"/>
    </row>
    <row r="3678" spans="10:10">
      <c r="J3678"/>
    </row>
    <row r="3679" spans="10:10">
      <c r="J3679"/>
    </row>
    <row r="3680" spans="10:10">
      <c r="J3680"/>
    </row>
    <row r="3681" spans="10:10">
      <c r="J3681"/>
    </row>
    <row r="3682" spans="10:10">
      <c r="J3682"/>
    </row>
    <row r="3683" spans="10:10">
      <c r="J3683"/>
    </row>
    <row r="3684" spans="10:10">
      <c r="J3684"/>
    </row>
    <row r="3685" spans="10:10">
      <c r="J3685"/>
    </row>
    <row r="3686" spans="10:10">
      <c r="J3686"/>
    </row>
    <row r="3687" spans="10:10">
      <c r="J3687"/>
    </row>
    <row r="3688" spans="10:10">
      <c r="J3688"/>
    </row>
    <row r="3689" spans="10:10">
      <c r="J3689"/>
    </row>
    <row r="3690" spans="10:10">
      <c r="J3690"/>
    </row>
    <row r="3691" spans="10:10">
      <c r="J3691"/>
    </row>
    <row r="3692" spans="10:10">
      <c r="J3692"/>
    </row>
    <row r="3693" spans="10:10">
      <c r="J3693"/>
    </row>
    <row r="3694" spans="10:10">
      <c r="J3694"/>
    </row>
    <row r="3695" spans="10:10">
      <c r="J3695"/>
    </row>
    <row r="3696" spans="10:10">
      <c r="J3696"/>
    </row>
    <row r="3697" spans="10:10">
      <c r="J3697"/>
    </row>
    <row r="3698" spans="10:10">
      <c r="J3698"/>
    </row>
    <row r="3699" spans="10:10">
      <c r="J3699"/>
    </row>
    <row r="3700" spans="10:10">
      <c r="J3700"/>
    </row>
    <row r="3701" spans="10:10">
      <c r="J3701"/>
    </row>
    <row r="3702" spans="10:10">
      <c r="J3702"/>
    </row>
    <row r="3703" spans="10:10">
      <c r="J3703"/>
    </row>
    <row r="3704" spans="10:10">
      <c r="J3704"/>
    </row>
    <row r="3705" spans="10:10">
      <c r="J3705"/>
    </row>
    <row r="3706" spans="10:10">
      <c r="J3706"/>
    </row>
    <row r="3707" spans="10:10">
      <c r="J3707"/>
    </row>
    <row r="3708" spans="10:10">
      <c r="J3708"/>
    </row>
    <row r="3709" spans="10:10">
      <c r="J3709"/>
    </row>
    <row r="3710" spans="10:10">
      <c r="J3710"/>
    </row>
    <row r="3711" spans="10:10">
      <c r="J3711"/>
    </row>
    <row r="3712" spans="10:10">
      <c r="J3712"/>
    </row>
    <row r="3713" spans="10:10">
      <c r="J3713"/>
    </row>
    <row r="3714" spans="10:10">
      <c r="J3714"/>
    </row>
    <row r="3715" spans="10:10">
      <c r="J3715"/>
    </row>
    <row r="3716" spans="10:10">
      <c r="J3716"/>
    </row>
    <row r="3717" spans="10:10">
      <c r="J3717"/>
    </row>
    <row r="3718" spans="10:10">
      <c r="J3718"/>
    </row>
    <row r="3719" spans="10:10">
      <c r="J3719"/>
    </row>
    <row r="3720" spans="10:10">
      <c r="J3720"/>
    </row>
    <row r="3721" spans="10:10">
      <c r="J3721"/>
    </row>
    <row r="3722" spans="10:10">
      <c r="J3722"/>
    </row>
    <row r="3723" spans="10:10">
      <c r="J3723"/>
    </row>
    <row r="3724" spans="10:10">
      <c r="J3724"/>
    </row>
    <row r="3725" spans="10:10">
      <c r="J3725"/>
    </row>
    <row r="3726" spans="10:10">
      <c r="J3726"/>
    </row>
    <row r="3727" spans="10:10">
      <c r="J3727"/>
    </row>
    <row r="3728" spans="10:10">
      <c r="J3728"/>
    </row>
    <row r="3729" spans="10:10">
      <c r="J3729"/>
    </row>
    <row r="3730" spans="10:10">
      <c r="J3730"/>
    </row>
    <row r="3731" spans="10:10">
      <c r="J3731"/>
    </row>
    <row r="3732" spans="10:10">
      <c r="J3732"/>
    </row>
    <row r="3733" spans="10:10">
      <c r="J3733"/>
    </row>
    <row r="3734" spans="10:10">
      <c r="J3734"/>
    </row>
    <row r="3735" spans="10:10">
      <c r="J3735"/>
    </row>
    <row r="3736" spans="10:10">
      <c r="J3736"/>
    </row>
    <row r="3737" spans="10:10">
      <c r="J3737"/>
    </row>
    <row r="3738" spans="10:10">
      <c r="J3738"/>
    </row>
    <row r="3739" spans="10:10">
      <c r="J3739"/>
    </row>
    <row r="3740" spans="10:10">
      <c r="J3740"/>
    </row>
    <row r="3741" spans="10:10">
      <c r="J3741"/>
    </row>
    <row r="3742" spans="10:10">
      <c r="J3742"/>
    </row>
    <row r="3743" spans="10:10">
      <c r="J3743"/>
    </row>
    <row r="3744" spans="10:10">
      <c r="J3744"/>
    </row>
    <row r="3745" spans="10:10">
      <c r="J3745"/>
    </row>
    <row r="3746" spans="10:10">
      <c r="J3746"/>
    </row>
    <row r="3747" spans="10:10">
      <c r="J3747"/>
    </row>
    <row r="3748" spans="10:10">
      <c r="J3748"/>
    </row>
    <row r="3749" spans="10:10">
      <c r="J3749"/>
    </row>
    <row r="3750" spans="10:10">
      <c r="J3750"/>
    </row>
    <row r="3751" spans="10:10">
      <c r="J3751"/>
    </row>
    <row r="3752" spans="10:10">
      <c r="J3752"/>
    </row>
    <row r="3753" spans="10:10">
      <c r="J3753"/>
    </row>
    <row r="3754" spans="10:10">
      <c r="J3754"/>
    </row>
    <row r="3755" spans="10:10">
      <c r="J3755"/>
    </row>
    <row r="3756" spans="10:10">
      <c r="J3756"/>
    </row>
    <row r="3757" spans="10:10">
      <c r="J3757"/>
    </row>
    <row r="3758" spans="10:10">
      <c r="J3758"/>
    </row>
    <row r="3759" spans="10:10">
      <c r="J3759"/>
    </row>
    <row r="3760" spans="10:10">
      <c r="J3760"/>
    </row>
    <row r="3761" spans="10:10">
      <c r="J3761"/>
    </row>
    <row r="3762" spans="10:10">
      <c r="J3762"/>
    </row>
    <row r="3763" spans="10:10">
      <c r="J3763"/>
    </row>
    <row r="3764" spans="10:10">
      <c r="J3764"/>
    </row>
    <row r="3765" spans="10:10">
      <c r="J3765"/>
    </row>
    <row r="3766" spans="10:10">
      <c r="J3766"/>
    </row>
    <row r="3767" spans="10:10">
      <c r="J3767"/>
    </row>
    <row r="3768" spans="10:10">
      <c r="J3768"/>
    </row>
    <row r="3769" spans="10:10">
      <c r="J3769"/>
    </row>
    <row r="3770" spans="10:10">
      <c r="J3770"/>
    </row>
    <row r="3771" spans="10:10">
      <c r="J3771"/>
    </row>
    <row r="3772" spans="10:10">
      <c r="J3772"/>
    </row>
    <row r="3773" spans="10:10">
      <c r="J3773"/>
    </row>
    <row r="3774" spans="10:10">
      <c r="J3774"/>
    </row>
    <row r="3775" spans="10:10">
      <c r="J3775"/>
    </row>
    <row r="3776" spans="10:10">
      <c r="J3776"/>
    </row>
    <row r="3777" spans="10:10">
      <c r="J3777"/>
    </row>
    <row r="3778" spans="10:10">
      <c r="J3778"/>
    </row>
    <row r="3779" spans="10:10">
      <c r="J3779"/>
    </row>
    <row r="3780" spans="10:10">
      <c r="J3780"/>
    </row>
    <row r="3781" spans="10:10">
      <c r="J3781"/>
    </row>
    <row r="3782" spans="10:10">
      <c r="J3782"/>
    </row>
    <row r="3783" spans="10:10">
      <c r="J3783"/>
    </row>
    <row r="3784" spans="10:10">
      <c r="J3784"/>
    </row>
    <row r="3785" spans="10:10">
      <c r="J3785"/>
    </row>
    <row r="3786" spans="10:10">
      <c r="J3786"/>
    </row>
    <row r="3787" spans="10:10">
      <c r="J3787"/>
    </row>
    <row r="3788" spans="10:10">
      <c r="J3788"/>
    </row>
    <row r="3789" spans="10:10">
      <c r="J3789"/>
    </row>
    <row r="3790" spans="10:10">
      <c r="J3790"/>
    </row>
    <row r="3791" spans="10:10">
      <c r="J3791"/>
    </row>
    <row r="3792" spans="10:10">
      <c r="J3792"/>
    </row>
    <row r="3793" spans="10:10">
      <c r="J3793"/>
    </row>
    <row r="3794" spans="10:10">
      <c r="J3794"/>
    </row>
    <row r="3795" spans="10:10">
      <c r="J3795"/>
    </row>
    <row r="3796" spans="10:10">
      <c r="J3796"/>
    </row>
    <row r="3797" spans="10:10">
      <c r="J3797"/>
    </row>
    <row r="3798" spans="10:10">
      <c r="J3798"/>
    </row>
    <row r="3799" spans="10:10">
      <c r="J3799"/>
    </row>
    <row r="3800" spans="10:10">
      <c r="J3800"/>
    </row>
    <row r="3801" spans="10:10">
      <c r="J3801"/>
    </row>
    <row r="3802" spans="10:10">
      <c r="J3802"/>
    </row>
    <row r="3803" spans="10:10">
      <c r="J3803"/>
    </row>
    <row r="3804" spans="10:10">
      <c r="J3804"/>
    </row>
    <row r="3805" spans="10:10">
      <c r="J3805"/>
    </row>
    <row r="3806" spans="10:10">
      <c r="J3806"/>
    </row>
    <row r="3807" spans="10:10">
      <c r="J3807"/>
    </row>
    <row r="3808" spans="10:10">
      <c r="J3808"/>
    </row>
    <row r="3809" spans="10:10">
      <c r="J3809"/>
    </row>
    <row r="3810" spans="10:10">
      <c r="J3810"/>
    </row>
    <row r="3811" spans="10:10">
      <c r="J3811"/>
    </row>
    <row r="3812" spans="10:10">
      <c r="J3812"/>
    </row>
    <row r="3813" spans="10:10">
      <c r="J3813"/>
    </row>
    <row r="3814" spans="10:10">
      <c r="J3814"/>
    </row>
    <row r="3815" spans="10:10">
      <c r="J3815"/>
    </row>
    <row r="3816" spans="10:10">
      <c r="J3816"/>
    </row>
    <row r="3817" spans="10:10">
      <c r="J3817"/>
    </row>
    <row r="3818" spans="10:10">
      <c r="J3818"/>
    </row>
    <row r="3819" spans="10:10">
      <c r="J3819"/>
    </row>
    <row r="3820" spans="10:10">
      <c r="J3820"/>
    </row>
    <row r="3821" spans="10:10">
      <c r="J3821"/>
    </row>
    <row r="3822" spans="10:10">
      <c r="J3822"/>
    </row>
    <row r="3823" spans="10:10">
      <c r="J3823"/>
    </row>
    <row r="3824" spans="10:10">
      <c r="J3824"/>
    </row>
    <row r="3825" spans="10:10">
      <c r="J3825"/>
    </row>
    <row r="3826" spans="10:10">
      <c r="J3826"/>
    </row>
    <row r="3827" spans="10:10">
      <c r="J3827"/>
    </row>
    <row r="3828" spans="10:10">
      <c r="J3828"/>
    </row>
    <row r="3829" spans="10:10">
      <c r="J3829"/>
    </row>
    <row r="3830" spans="10:10">
      <c r="J3830"/>
    </row>
    <row r="3831" spans="10:10">
      <c r="J3831"/>
    </row>
    <row r="3832" spans="10:10">
      <c r="J3832"/>
    </row>
    <row r="3833" spans="10:10">
      <c r="J3833"/>
    </row>
    <row r="3834" spans="10:10">
      <c r="J3834"/>
    </row>
    <row r="3835" spans="10:10">
      <c r="J3835"/>
    </row>
    <row r="3836" spans="10:10">
      <c r="J3836"/>
    </row>
    <row r="3837" spans="10:10">
      <c r="J3837"/>
    </row>
    <row r="3838" spans="10:10">
      <c r="J3838"/>
    </row>
    <row r="3839" spans="10:10">
      <c r="J3839"/>
    </row>
    <row r="3840" spans="10:10">
      <c r="J3840"/>
    </row>
    <row r="3841" spans="10:10">
      <c r="J3841"/>
    </row>
    <row r="3842" spans="10:10">
      <c r="J3842"/>
    </row>
    <row r="3843" spans="10:10">
      <c r="J3843"/>
    </row>
    <row r="3844" spans="10:10">
      <c r="J3844"/>
    </row>
    <row r="3845" spans="10:10">
      <c r="J3845"/>
    </row>
    <row r="3846" spans="10:10">
      <c r="J3846"/>
    </row>
    <row r="3847" spans="10:10">
      <c r="J3847"/>
    </row>
    <row r="3848" spans="10:10">
      <c r="J3848"/>
    </row>
    <row r="3849" spans="10:10">
      <c r="J3849"/>
    </row>
    <row r="3850" spans="10:10">
      <c r="J3850"/>
    </row>
    <row r="3851" spans="10:10">
      <c r="J3851"/>
    </row>
    <row r="3852" spans="10:10">
      <c r="J3852"/>
    </row>
    <row r="3853" spans="10:10">
      <c r="J3853"/>
    </row>
    <row r="3854" spans="10:10">
      <c r="J3854"/>
    </row>
    <row r="3855" spans="10:10">
      <c r="J3855"/>
    </row>
    <row r="3856" spans="10:10">
      <c r="J3856"/>
    </row>
    <row r="3857" spans="10:10">
      <c r="J3857"/>
    </row>
    <row r="3858" spans="10:10">
      <c r="J3858"/>
    </row>
    <row r="3859" spans="10:10">
      <c r="J3859"/>
    </row>
    <row r="3860" spans="10:10">
      <c r="J3860"/>
    </row>
    <row r="3861" spans="10:10">
      <c r="J3861"/>
    </row>
    <row r="3862" spans="10:10">
      <c r="J3862"/>
    </row>
    <row r="3863" spans="10:10">
      <c r="J3863"/>
    </row>
    <row r="3864" spans="10:10">
      <c r="J3864"/>
    </row>
    <row r="3865" spans="10:10">
      <c r="J3865"/>
    </row>
    <row r="3866" spans="10:10">
      <c r="J3866"/>
    </row>
    <row r="3867" spans="10:10">
      <c r="J3867"/>
    </row>
    <row r="3868" spans="10:10">
      <c r="J3868"/>
    </row>
    <row r="3869" spans="10:10">
      <c r="J3869"/>
    </row>
    <row r="3870" spans="10:10">
      <c r="J3870"/>
    </row>
    <row r="3871" spans="10:10">
      <c r="J3871"/>
    </row>
    <row r="3872" spans="10:10">
      <c r="J3872"/>
    </row>
    <row r="3873" spans="10:10">
      <c r="J3873"/>
    </row>
    <row r="3874" spans="10:10">
      <c r="J3874"/>
    </row>
    <row r="3875" spans="10:10">
      <c r="J3875"/>
    </row>
    <row r="3876" spans="10:10">
      <c r="J3876"/>
    </row>
    <row r="3877" spans="10:10">
      <c r="J3877"/>
    </row>
    <row r="3878" spans="10:10">
      <c r="J3878"/>
    </row>
    <row r="3879" spans="10:10">
      <c r="J3879"/>
    </row>
    <row r="3880" spans="10:10">
      <c r="J3880"/>
    </row>
    <row r="3881" spans="10:10">
      <c r="J3881"/>
    </row>
    <row r="3882" spans="10:10">
      <c r="J3882"/>
    </row>
    <row r="3883" spans="10:10">
      <c r="J3883"/>
    </row>
    <row r="3884" spans="10:10">
      <c r="J3884"/>
    </row>
    <row r="3885" spans="10:10">
      <c r="J3885"/>
    </row>
    <row r="3886" spans="10:10">
      <c r="J3886"/>
    </row>
    <row r="3887" spans="10:10">
      <c r="J3887"/>
    </row>
    <row r="3888" spans="10:10">
      <c r="J3888"/>
    </row>
    <row r="3889" spans="10:10">
      <c r="J3889"/>
    </row>
    <row r="3890" spans="10:10">
      <c r="J3890"/>
    </row>
    <row r="3891" spans="10:10">
      <c r="J3891"/>
    </row>
    <row r="3892" spans="10:10">
      <c r="J3892"/>
    </row>
    <row r="3893" spans="10:10">
      <c r="J3893"/>
    </row>
    <row r="3894" spans="10:10">
      <c r="J3894"/>
    </row>
    <row r="3895" spans="10:10">
      <c r="J3895"/>
    </row>
    <row r="3896" spans="10:10">
      <c r="J3896"/>
    </row>
    <row r="3897" spans="10:10">
      <c r="J3897"/>
    </row>
    <row r="3898" spans="10:10">
      <c r="J3898"/>
    </row>
    <row r="3899" spans="10:10">
      <c r="J3899"/>
    </row>
    <row r="3900" spans="10:10">
      <c r="J3900"/>
    </row>
    <row r="3901" spans="10:10">
      <c r="J3901"/>
    </row>
    <row r="3902" spans="10:10">
      <c r="J3902"/>
    </row>
    <row r="3903" spans="10:10">
      <c r="J3903"/>
    </row>
    <row r="3904" spans="10:10">
      <c r="J3904"/>
    </row>
    <row r="3905" spans="10:10">
      <c r="J3905"/>
    </row>
    <row r="3906" spans="10:10">
      <c r="J3906"/>
    </row>
    <row r="3907" spans="10:10">
      <c r="J3907"/>
    </row>
    <row r="3908" spans="10:10">
      <c r="J3908"/>
    </row>
    <row r="3909" spans="10:10">
      <c r="J3909"/>
    </row>
    <row r="3910" spans="10:10">
      <c r="J3910"/>
    </row>
    <row r="3911" spans="10:10">
      <c r="J3911"/>
    </row>
    <row r="3912" spans="10:10">
      <c r="J3912"/>
    </row>
    <row r="3913" spans="10:10">
      <c r="J3913"/>
    </row>
    <row r="3914" spans="10:10">
      <c r="J3914"/>
    </row>
    <row r="3915" spans="10:10">
      <c r="J3915"/>
    </row>
    <row r="3916" spans="10:10">
      <c r="J3916"/>
    </row>
    <row r="3917" spans="10:10">
      <c r="J3917"/>
    </row>
    <row r="3918" spans="10:10">
      <c r="J3918"/>
    </row>
    <row r="3919" spans="10:10">
      <c r="J3919"/>
    </row>
    <row r="3920" spans="10:10">
      <c r="J3920"/>
    </row>
    <row r="3921" spans="10:10">
      <c r="J3921"/>
    </row>
    <row r="3922" spans="10:10">
      <c r="J3922"/>
    </row>
    <row r="3923" spans="10:10">
      <c r="J3923"/>
    </row>
    <row r="3924" spans="10:10">
      <c r="J3924"/>
    </row>
    <row r="3925" spans="10:10">
      <c r="J3925"/>
    </row>
    <row r="3926" spans="10:10">
      <c r="J3926"/>
    </row>
    <row r="3927" spans="10:10">
      <c r="J3927"/>
    </row>
    <row r="3928" spans="10:10">
      <c r="J3928"/>
    </row>
    <row r="3929" spans="10:10">
      <c r="J3929"/>
    </row>
    <row r="3930" spans="10:10">
      <c r="J3930"/>
    </row>
    <row r="3931" spans="10:10">
      <c r="J3931"/>
    </row>
    <row r="3932" spans="10:10">
      <c r="J3932"/>
    </row>
    <row r="3933" spans="10:10">
      <c r="J3933"/>
    </row>
    <row r="3934" spans="10:10">
      <c r="J3934"/>
    </row>
    <row r="3935" spans="10:10">
      <c r="J3935"/>
    </row>
    <row r="3936" spans="10:10">
      <c r="J3936"/>
    </row>
    <row r="3937" spans="10:10">
      <c r="J3937"/>
    </row>
    <row r="3938" spans="10:10">
      <c r="J3938"/>
    </row>
    <row r="3939" spans="10:10">
      <c r="J3939"/>
    </row>
    <row r="3940" spans="10:10">
      <c r="J3940"/>
    </row>
    <row r="3941" spans="10:10">
      <c r="J3941"/>
    </row>
    <row r="3942" spans="10:10">
      <c r="J3942"/>
    </row>
    <row r="3943" spans="10:10">
      <c r="J3943"/>
    </row>
    <row r="3944" spans="10:10">
      <c r="J3944"/>
    </row>
    <row r="3945" spans="10:10">
      <c r="J3945"/>
    </row>
    <row r="3946" spans="10:10">
      <c r="J3946"/>
    </row>
    <row r="3947" spans="10:10">
      <c r="J3947"/>
    </row>
    <row r="3948" spans="10:10">
      <c r="J3948"/>
    </row>
    <row r="3949" spans="10:10">
      <c r="J3949"/>
    </row>
    <row r="3950" spans="10:10">
      <c r="J3950"/>
    </row>
    <row r="3951" spans="10:10">
      <c r="J3951"/>
    </row>
    <row r="3952" spans="10:10">
      <c r="J3952"/>
    </row>
    <row r="3953" spans="10:10">
      <c r="J3953"/>
    </row>
    <row r="3954" spans="10:10">
      <c r="J3954"/>
    </row>
    <row r="3955" spans="10:10">
      <c r="J3955"/>
    </row>
    <row r="3956" spans="10:10">
      <c r="J3956"/>
    </row>
    <row r="3957" spans="10:10">
      <c r="J3957"/>
    </row>
    <row r="3958" spans="10:10">
      <c r="J3958"/>
    </row>
    <row r="3959" spans="10:10">
      <c r="J3959"/>
    </row>
    <row r="3960" spans="10:10">
      <c r="J3960"/>
    </row>
    <row r="3961" spans="10:10">
      <c r="J3961"/>
    </row>
    <row r="3962" spans="10:10">
      <c r="J3962"/>
    </row>
    <row r="3963" spans="10:10">
      <c r="J3963"/>
    </row>
    <row r="3964" spans="10:10">
      <c r="J3964"/>
    </row>
    <row r="3965" spans="10:10">
      <c r="J3965"/>
    </row>
    <row r="3966" spans="10:10">
      <c r="J3966"/>
    </row>
    <row r="3967" spans="10:10">
      <c r="J3967"/>
    </row>
    <row r="3968" spans="10:10">
      <c r="J3968"/>
    </row>
    <row r="3969" spans="10:10">
      <c r="J3969"/>
    </row>
    <row r="3970" spans="10:10">
      <c r="J3970"/>
    </row>
    <row r="3971" spans="10:10">
      <c r="J3971"/>
    </row>
    <row r="3972" spans="10:10">
      <c r="J3972"/>
    </row>
    <row r="3973" spans="10:10">
      <c r="J3973"/>
    </row>
    <row r="3974" spans="10:10">
      <c r="J3974"/>
    </row>
    <row r="3975" spans="10:10">
      <c r="J3975"/>
    </row>
    <row r="3976" spans="10:10">
      <c r="J3976"/>
    </row>
    <row r="3977" spans="10:10">
      <c r="J3977"/>
    </row>
    <row r="3978" spans="10:10">
      <c r="J3978"/>
    </row>
    <row r="3979" spans="10:10">
      <c r="J3979"/>
    </row>
    <row r="3980" spans="10:10">
      <c r="J3980"/>
    </row>
    <row r="3981" spans="10:10">
      <c r="J3981"/>
    </row>
    <row r="3982" spans="10:10">
      <c r="J3982"/>
    </row>
    <row r="3983" spans="10:10">
      <c r="J3983"/>
    </row>
    <row r="3984" spans="10:10">
      <c r="J3984"/>
    </row>
    <row r="3985" spans="10:10">
      <c r="J3985"/>
    </row>
    <row r="3986" spans="10:10">
      <c r="J3986"/>
    </row>
    <row r="3987" spans="10:10">
      <c r="J3987"/>
    </row>
    <row r="3988" spans="10:10">
      <c r="J3988"/>
    </row>
    <row r="3989" spans="10:10">
      <c r="J3989"/>
    </row>
    <row r="3990" spans="10:10">
      <c r="J3990"/>
    </row>
    <row r="3991" spans="10:10">
      <c r="J3991"/>
    </row>
    <row r="3992" spans="10:10">
      <c r="J3992"/>
    </row>
    <row r="3993" spans="10:10">
      <c r="J3993"/>
    </row>
    <row r="3994" spans="10:10">
      <c r="J3994"/>
    </row>
    <row r="3995" spans="10:10">
      <c r="J3995"/>
    </row>
    <row r="3996" spans="10:10">
      <c r="J3996"/>
    </row>
    <row r="3997" spans="10:10">
      <c r="J3997"/>
    </row>
    <row r="3998" spans="10:10">
      <c r="J3998"/>
    </row>
    <row r="3999" spans="10:10">
      <c r="J3999"/>
    </row>
    <row r="4000" spans="10:10">
      <c r="J4000"/>
    </row>
    <row r="4001" spans="10:10">
      <c r="J4001"/>
    </row>
    <row r="4002" spans="10:10">
      <c r="J4002"/>
    </row>
    <row r="4003" spans="10:10">
      <c r="J4003"/>
    </row>
    <row r="4004" spans="10:10">
      <c r="J4004"/>
    </row>
    <row r="4005" spans="10:10">
      <c r="J4005"/>
    </row>
    <row r="4006" spans="10:10">
      <c r="J4006"/>
    </row>
    <row r="4007" spans="10:10">
      <c r="J4007"/>
    </row>
    <row r="4008" spans="10:10">
      <c r="J4008"/>
    </row>
    <row r="4009" spans="10:10">
      <c r="J4009"/>
    </row>
    <row r="4010" spans="10:10">
      <c r="J4010"/>
    </row>
    <row r="4011" spans="10:10">
      <c r="J4011"/>
    </row>
    <row r="4012" spans="10:10">
      <c r="J4012"/>
    </row>
    <row r="4013" spans="10:10">
      <c r="J4013"/>
    </row>
    <row r="4014" spans="10:10">
      <c r="J4014"/>
    </row>
    <row r="4015" spans="10:10">
      <c r="J4015"/>
    </row>
    <row r="4016" spans="10:10">
      <c r="J4016"/>
    </row>
    <row r="4017" spans="10:10">
      <c r="J4017"/>
    </row>
    <row r="4018" spans="10:10">
      <c r="J4018"/>
    </row>
    <row r="4019" spans="10:10">
      <c r="J4019"/>
    </row>
    <row r="4020" spans="10:10">
      <c r="J4020"/>
    </row>
    <row r="4021" spans="10:10">
      <c r="J4021"/>
    </row>
    <row r="4022" spans="10:10">
      <c r="J4022"/>
    </row>
    <row r="4023" spans="10:10">
      <c r="J4023"/>
    </row>
    <row r="4024" spans="10:10">
      <c r="J4024"/>
    </row>
    <row r="4025" spans="10:10">
      <c r="J4025"/>
    </row>
    <row r="4026" spans="10:10">
      <c r="J4026"/>
    </row>
    <row r="4027" spans="10:10">
      <c r="J4027"/>
    </row>
    <row r="4028" spans="10:10">
      <c r="J4028"/>
    </row>
    <row r="4029" spans="10:10">
      <c r="J4029"/>
    </row>
    <row r="4030" spans="10:10">
      <c r="J4030"/>
    </row>
    <row r="4031" spans="10:10">
      <c r="J4031"/>
    </row>
    <row r="4032" spans="10:10">
      <c r="J4032"/>
    </row>
    <row r="4033" spans="10:10">
      <c r="J4033"/>
    </row>
    <row r="4034" spans="10:10">
      <c r="J4034"/>
    </row>
    <row r="4035" spans="10:10">
      <c r="J4035"/>
    </row>
    <row r="4036" spans="10:10">
      <c r="J4036"/>
    </row>
    <row r="4037" spans="10:10">
      <c r="J4037"/>
    </row>
    <row r="4038" spans="10:10">
      <c r="J4038"/>
    </row>
    <row r="4039" spans="10:10">
      <c r="J4039"/>
    </row>
    <row r="4040" spans="10:10">
      <c r="J4040"/>
    </row>
    <row r="4041" spans="10:10">
      <c r="J4041"/>
    </row>
    <row r="4042" spans="10:10">
      <c r="J4042"/>
    </row>
    <row r="4043" spans="10:10">
      <c r="J4043"/>
    </row>
    <row r="4044" spans="10:10">
      <c r="J4044"/>
    </row>
    <row r="4045" spans="10:10">
      <c r="J4045"/>
    </row>
    <row r="4046" spans="10:10">
      <c r="J4046"/>
    </row>
    <row r="4047" spans="10:10">
      <c r="J4047"/>
    </row>
    <row r="4048" spans="10:10">
      <c r="J4048"/>
    </row>
    <row r="4049" spans="10:10">
      <c r="J4049"/>
    </row>
    <row r="4050" spans="10:10">
      <c r="J4050"/>
    </row>
    <row r="4051" spans="10:10">
      <c r="J4051"/>
    </row>
    <row r="4052" spans="10:10">
      <c r="J4052"/>
    </row>
    <row r="4053" spans="10:10">
      <c r="J4053"/>
    </row>
    <row r="4054" spans="10:10">
      <c r="J4054"/>
    </row>
    <row r="4055" spans="10:10">
      <c r="J4055"/>
    </row>
    <row r="4056" spans="10:10">
      <c r="J4056"/>
    </row>
    <row r="4057" spans="10:10">
      <c r="J4057"/>
    </row>
    <row r="4058" spans="10:10">
      <c r="J4058"/>
    </row>
    <row r="4059" spans="10:10">
      <c r="J4059"/>
    </row>
    <row r="4060" spans="10:10">
      <c r="J4060"/>
    </row>
    <row r="4061" spans="10:10">
      <c r="J4061"/>
    </row>
    <row r="4062" spans="10:10">
      <c r="J4062"/>
    </row>
    <row r="4063" spans="10:10">
      <c r="J4063"/>
    </row>
    <row r="4064" spans="10:10">
      <c r="J4064"/>
    </row>
    <row r="4065" spans="10:10">
      <c r="J4065"/>
    </row>
    <row r="4066" spans="10:10">
      <c r="J4066"/>
    </row>
    <row r="4067" spans="10:10">
      <c r="J4067"/>
    </row>
    <row r="4068" spans="10:10">
      <c r="J4068"/>
    </row>
    <row r="4069" spans="10:10">
      <c r="J4069"/>
    </row>
    <row r="4070" spans="10:10">
      <c r="J4070"/>
    </row>
    <row r="4071" spans="10:10">
      <c r="J4071"/>
    </row>
    <row r="4072" spans="10:10">
      <c r="J4072"/>
    </row>
    <row r="4073" spans="10:10">
      <c r="J4073"/>
    </row>
    <row r="4074" spans="10:10">
      <c r="J4074"/>
    </row>
    <row r="4075" spans="10:10">
      <c r="J4075"/>
    </row>
    <row r="4076" spans="10:10">
      <c r="J4076"/>
    </row>
    <row r="4077" spans="10:10">
      <c r="J4077"/>
    </row>
    <row r="4078" spans="10:10">
      <c r="J4078"/>
    </row>
    <row r="4079" spans="10:10">
      <c r="J4079"/>
    </row>
    <row r="4080" spans="10:10">
      <c r="J4080"/>
    </row>
    <row r="4081" spans="10:10">
      <c r="J4081"/>
    </row>
    <row r="4082" spans="10:10">
      <c r="J4082"/>
    </row>
    <row r="4083" spans="10:10">
      <c r="J4083"/>
    </row>
    <row r="4084" spans="10:10">
      <c r="J4084"/>
    </row>
    <row r="4085" spans="10:10">
      <c r="J4085"/>
    </row>
    <row r="4086" spans="10:10">
      <c r="J4086"/>
    </row>
    <row r="4087" spans="10:10">
      <c r="J4087"/>
    </row>
    <row r="4088" spans="10:10">
      <c r="J4088"/>
    </row>
    <row r="4089" spans="10:10">
      <c r="J4089"/>
    </row>
    <row r="4090" spans="10:10">
      <c r="J4090"/>
    </row>
    <row r="4091" spans="10:10">
      <c r="J4091"/>
    </row>
    <row r="4092" spans="10:10">
      <c r="J4092"/>
    </row>
    <row r="4093" spans="10:10">
      <c r="J4093"/>
    </row>
    <row r="4094" spans="10:10">
      <c r="J4094"/>
    </row>
    <row r="4095" spans="10:10">
      <c r="J4095"/>
    </row>
    <row r="4096" spans="10:10">
      <c r="J4096"/>
    </row>
    <row r="4097" spans="10:10">
      <c r="J4097"/>
    </row>
    <row r="4098" spans="10:10">
      <c r="J4098"/>
    </row>
    <row r="4099" spans="10:10">
      <c r="J4099"/>
    </row>
    <row r="4100" spans="10:10">
      <c r="J4100"/>
    </row>
    <row r="4101" spans="10:10">
      <c r="J4101"/>
    </row>
    <row r="4102" spans="10:10">
      <c r="J4102"/>
    </row>
    <row r="4103" spans="10:10">
      <c r="J4103"/>
    </row>
    <row r="4104" spans="10:10">
      <c r="J4104"/>
    </row>
    <row r="4105" spans="10:10">
      <c r="J4105"/>
    </row>
    <row r="4106" spans="10:10">
      <c r="J4106"/>
    </row>
    <row r="4107" spans="10:10">
      <c r="J4107"/>
    </row>
    <row r="4108" spans="10:10">
      <c r="J4108"/>
    </row>
    <row r="4109" spans="10:10">
      <c r="J4109"/>
    </row>
    <row r="4110" spans="10:10">
      <c r="J4110"/>
    </row>
    <row r="4111" spans="10:10">
      <c r="J4111"/>
    </row>
    <row r="4112" spans="10:10">
      <c r="J4112"/>
    </row>
    <row r="4113" spans="10:10">
      <c r="J4113"/>
    </row>
    <row r="4114" spans="10:10">
      <c r="J4114"/>
    </row>
    <row r="4115" spans="10:10">
      <c r="J4115"/>
    </row>
    <row r="4116" spans="10:10">
      <c r="J4116"/>
    </row>
    <row r="4117" spans="10:10">
      <c r="J4117"/>
    </row>
    <row r="4118" spans="10:10">
      <c r="J4118"/>
    </row>
    <row r="4119" spans="10:10">
      <c r="J4119"/>
    </row>
    <row r="4120" spans="10:10">
      <c r="J4120"/>
    </row>
    <row r="4121" spans="10:10">
      <c r="J4121"/>
    </row>
    <row r="4122" spans="10:10">
      <c r="J4122"/>
    </row>
    <row r="4123" spans="10:10">
      <c r="J4123"/>
    </row>
    <row r="4124" spans="10:10">
      <c r="J4124"/>
    </row>
    <row r="4125" spans="10:10">
      <c r="J4125"/>
    </row>
    <row r="4126" spans="10:10">
      <c r="J4126"/>
    </row>
    <row r="4127" spans="10:10">
      <c r="J4127"/>
    </row>
    <row r="4128" spans="10:10">
      <c r="J4128"/>
    </row>
    <row r="4129" spans="10:10">
      <c r="J4129"/>
    </row>
    <row r="4130" spans="10:10">
      <c r="J4130"/>
    </row>
    <row r="4131" spans="10:10">
      <c r="J4131"/>
    </row>
    <row r="4132" spans="10:10">
      <c r="J4132"/>
    </row>
    <row r="4133" spans="10:10">
      <c r="J4133"/>
    </row>
    <row r="4134" spans="10:10">
      <c r="J4134"/>
    </row>
    <row r="4135" spans="10:10">
      <c r="J4135"/>
    </row>
    <row r="4136" spans="10:10">
      <c r="J4136"/>
    </row>
    <row r="4137" spans="10:10">
      <c r="J4137"/>
    </row>
    <row r="4138" spans="10:10">
      <c r="J4138"/>
    </row>
    <row r="4139" spans="10:10">
      <c r="J4139"/>
    </row>
    <row r="4140" spans="10:10">
      <c r="J4140"/>
    </row>
    <row r="4141" spans="10:10">
      <c r="J4141"/>
    </row>
    <row r="4142" spans="10:10">
      <c r="J4142"/>
    </row>
    <row r="4143" spans="10:10">
      <c r="J4143"/>
    </row>
    <row r="4144" spans="10:10">
      <c r="J4144"/>
    </row>
    <row r="4145" spans="10:10">
      <c r="J4145"/>
    </row>
    <row r="4146" spans="10:10">
      <c r="J4146"/>
    </row>
    <row r="4147" spans="10:10">
      <c r="J4147"/>
    </row>
    <row r="4148" spans="10:10">
      <c r="J4148"/>
    </row>
    <row r="4149" spans="10:10">
      <c r="J4149"/>
    </row>
    <row r="4150" spans="10:10">
      <c r="J4150"/>
    </row>
    <row r="4151" spans="10:10">
      <c r="J4151"/>
    </row>
    <row r="4152" spans="10:10">
      <c r="J4152"/>
    </row>
    <row r="4153" spans="10:10">
      <c r="J4153"/>
    </row>
    <row r="4154" spans="10:10">
      <c r="J4154"/>
    </row>
    <row r="4155" spans="10:10">
      <c r="J4155"/>
    </row>
    <row r="4156" spans="10:10">
      <c r="J4156"/>
    </row>
    <row r="4157" spans="10:10">
      <c r="J4157"/>
    </row>
    <row r="4158" spans="10:10">
      <c r="J4158"/>
    </row>
    <row r="4159" spans="10:10">
      <c r="J4159"/>
    </row>
    <row r="4160" spans="10:10">
      <c r="J4160"/>
    </row>
    <row r="4161" spans="10:10">
      <c r="J4161"/>
    </row>
    <row r="4162" spans="10:10">
      <c r="J4162"/>
    </row>
    <row r="4163" spans="10:10">
      <c r="J4163"/>
    </row>
    <row r="4164" spans="10:10">
      <c r="J4164"/>
    </row>
    <row r="4165" spans="10:10">
      <c r="J4165"/>
    </row>
    <row r="4166" spans="10:10">
      <c r="J4166"/>
    </row>
    <row r="4167" spans="10:10">
      <c r="J4167"/>
    </row>
    <row r="4168" spans="10:10">
      <c r="J4168"/>
    </row>
    <row r="4169" spans="10:10">
      <c r="J4169"/>
    </row>
    <row r="4170" spans="10:10">
      <c r="J4170"/>
    </row>
    <row r="4171" spans="10:10">
      <c r="J4171"/>
    </row>
    <row r="4172" spans="10:10">
      <c r="J4172"/>
    </row>
    <row r="4173" spans="10:10">
      <c r="J4173"/>
    </row>
    <row r="4174" spans="10:10">
      <c r="J4174"/>
    </row>
    <row r="4175" spans="10:10">
      <c r="J4175"/>
    </row>
    <row r="4176" spans="10:10">
      <c r="J4176"/>
    </row>
    <row r="4177" spans="10:10">
      <c r="J4177"/>
    </row>
    <row r="4178" spans="10:10">
      <c r="J4178"/>
    </row>
    <row r="4179" spans="10:10">
      <c r="J4179"/>
    </row>
    <row r="4180" spans="10:10">
      <c r="J4180"/>
    </row>
    <row r="4181" spans="10:10">
      <c r="J4181"/>
    </row>
    <row r="4182" spans="10:10">
      <c r="J4182"/>
    </row>
    <row r="4183" spans="10:10">
      <c r="J4183"/>
    </row>
    <row r="4184" spans="10:10">
      <c r="J4184"/>
    </row>
    <row r="4185" spans="10:10">
      <c r="J4185"/>
    </row>
    <row r="4186" spans="10:10">
      <c r="J4186"/>
    </row>
    <row r="4187" spans="10:10">
      <c r="J4187"/>
    </row>
    <row r="4188" spans="10:10">
      <c r="J4188"/>
    </row>
    <row r="4189" spans="10:10">
      <c r="J4189"/>
    </row>
    <row r="4190" spans="10:10">
      <c r="J4190"/>
    </row>
    <row r="4191" spans="10:10">
      <c r="J4191"/>
    </row>
    <row r="4192" spans="10:10">
      <c r="J4192"/>
    </row>
    <row r="4193" spans="10:10">
      <c r="J4193"/>
    </row>
    <row r="4194" spans="10:10">
      <c r="J4194"/>
    </row>
    <row r="4195" spans="10:10">
      <c r="J4195"/>
    </row>
    <row r="4196" spans="10:10">
      <c r="J4196"/>
    </row>
    <row r="4197" spans="10:10">
      <c r="J4197"/>
    </row>
    <row r="4198" spans="10:10">
      <c r="J4198"/>
    </row>
    <row r="4199" spans="10:10">
      <c r="J4199"/>
    </row>
    <row r="4200" spans="10:10">
      <c r="J4200"/>
    </row>
    <row r="4201" spans="10:10">
      <c r="J4201"/>
    </row>
    <row r="4202" spans="10:10">
      <c r="J4202"/>
    </row>
    <row r="4203" spans="10:10">
      <c r="J4203"/>
    </row>
    <row r="4204" spans="10:10">
      <c r="J4204"/>
    </row>
    <row r="4205" spans="10:10">
      <c r="J4205"/>
    </row>
    <row r="4206" spans="10:10">
      <c r="J4206"/>
    </row>
    <row r="4207" spans="10:10">
      <c r="J4207"/>
    </row>
    <row r="4208" spans="10:10">
      <c r="J4208"/>
    </row>
    <row r="4209" spans="10:10">
      <c r="J4209"/>
    </row>
    <row r="4210" spans="10:10">
      <c r="J4210"/>
    </row>
    <row r="4211" spans="10:10">
      <c r="J4211"/>
    </row>
    <row r="4212" spans="10:10">
      <c r="J4212"/>
    </row>
    <row r="4213" spans="10:10">
      <c r="J4213"/>
    </row>
    <row r="4214" spans="10:10">
      <c r="J4214"/>
    </row>
    <row r="4215" spans="10:10">
      <c r="J4215"/>
    </row>
    <row r="4216" spans="10:10">
      <c r="J4216"/>
    </row>
    <row r="4217" spans="10:10">
      <c r="J4217"/>
    </row>
    <row r="4218" spans="10:10">
      <c r="J4218"/>
    </row>
    <row r="4219" spans="10:10">
      <c r="J4219"/>
    </row>
    <row r="4220" spans="10:10">
      <c r="J4220"/>
    </row>
    <row r="4221" spans="10:10">
      <c r="J4221"/>
    </row>
    <row r="4222" spans="10:10">
      <c r="J4222"/>
    </row>
    <row r="4223" spans="10:10">
      <c r="J4223"/>
    </row>
    <row r="4224" spans="10:10">
      <c r="J4224"/>
    </row>
    <row r="4225" spans="10:10">
      <c r="J4225"/>
    </row>
    <row r="4226" spans="10:10">
      <c r="J4226"/>
    </row>
    <row r="4227" spans="10:10">
      <c r="J4227"/>
    </row>
    <row r="4228" spans="10:10">
      <c r="J4228"/>
    </row>
    <row r="4229" spans="10:10">
      <c r="J4229"/>
    </row>
    <row r="4230" spans="10:10">
      <c r="J4230"/>
    </row>
    <row r="4231" spans="10:10">
      <c r="J4231"/>
    </row>
    <row r="4232" spans="10:10">
      <c r="J4232"/>
    </row>
    <row r="4233" spans="10:10">
      <c r="J4233"/>
    </row>
    <row r="4234" spans="10:10">
      <c r="J4234"/>
    </row>
    <row r="4235" spans="10:10">
      <c r="J4235"/>
    </row>
    <row r="4236" spans="10:10">
      <c r="J4236"/>
    </row>
    <row r="4237" spans="10:10">
      <c r="J4237"/>
    </row>
    <row r="4238" spans="10:10">
      <c r="J4238"/>
    </row>
    <row r="4239" spans="10:10">
      <c r="J4239"/>
    </row>
    <row r="4240" spans="10:10">
      <c r="J4240"/>
    </row>
    <row r="4241" spans="10:10">
      <c r="J4241"/>
    </row>
    <row r="4242" spans="10:10">
      <c r="J4242"/>
    </row>
    <row r="4243" spans="10:10">
      <c r="J4243"/>
    </row>
    <row r="4244" spans="10:10">
      <c r="J4244"/>
    </row>
    <row r="4245" spans="10:10">
      <c r="J4245"/>
    </row>
    <row r="4246" spans="10:10">
      <c r="J4246"/>
    </row>
    <row r="4247" spans="10:10">
      <c r="J4247"/>
    </row>
    <row r="4248" spans="10:10">
      <c r="J4248"/>
    </row>
    <row r="4249" spans="10:10">
      <c r="J4249"/>
    </row>
    <row r="4250" spans="10:10">
      <c r="J4250"/>
    </row>
    <row r="4251" spans="10:10">
      <c r="J4251"/>
    </row>
    <row r="4252" spans="10:10">
      <c r="J4252"/>
    </row>
    <row r="4253" spans="10:10">
      <c r="J4253"/>
    </row>
    <row r="4254" spans="10:10">
      <c r="J4254"/>
    </row>
    <row r="4255" spans="10:10">
      <c r="J4255"/>
    </row>
    <row r="4256" spans="10:10">
      <c r="J4256"/>
    </row>
    <row r="4257" spans="10:10">
      <c r="J4257"/>
    </row>
    <row r="4258" spans="10:10">
      <c r="J4258"/>
    </row>
    <row r="4259" spans="10:10">
      <c r="J4259"/>
    </row>
    <row r="4260" spans="10:10">
      <c r="J4260"/>
    </row>
    <row r="4261" spans="10:10">
      <c r="J4261"/>
    </row>
    <row r="4262" spans="10:10">
      <c r="J4262"/>
    </row>
    <row r="4263" spans="10:10">
      <c r="J4263"/>
    </row>
    <row r="4264" spans="10:10">
      <c r="J4264"/>
    </row>
    <row r="4265" spans="10:10">
      <c r="J4265"/>
    </row>
    <row r="4266" spans="10:10">
      <c r="J4266"/>
    </row>
    <row r="4267" spans="10:10">
      <c r="J4267"/>
    </row>
    <row r="4268" spans="10:10">
      <c r="J4268"/>
    </row>
    <row r="4269" spans="10:10">
      <c r="J4269"/>
    </row>
    <row r="4270" spans="10:10">
      <c r="J4270"/>
    </row>
    <row r="4271" spans="10:10">
      <c r="J4271"/>
    </row>
    <row r="4272" spans="10:10">
      <c r="J4272"/>
    </row>
    <row r="4273" spans="10:10">
      <c r="J4273"/>
    </row>
    <row r="4274" spans="10:10">
      <c r="J4274"/>
    </row>
    <row r="4275" spans="10:10">
      <c r="J4275"/>
    </row>
    <row r="4276" spans="10:10">
      <c r="J4276"/>
    </row>
    <row r="4277" spans="10:10">
      <c r="J4277"/>
    </row>
    <row r="4278" spans="10:10">
      <c r="J4278"/>
    </row>
    <row r="4279" spans="10:10">
      <c r="J4279"/>
    </row>
    <row r="4280" spans="10:10">
      <c r="J4280"/>
    </row>
    <row r="4281" spans="10:10">
      <c r="J4281"/>
    </row>
    <row r="4282" spans="10:10">
      <c r="J4282"/>
    </row>
    <row r="4283" spans="10:10">
      <c r="J4283"/>
    </row>
    <row r="4284" spans="10:10">
      <c r="J4284"/>
    </row>
    <row r="4285" spans="10:10">
      <c r="J4285"/>
    </row>
    <row r="4286" spans="10:10">
      <c r="J4286"/>
    </row>
    <row r="4287" spans="10:10">
      <c r="J4287"/>
    </row>
    <row r="4288" spans="10:10">
      <c r="J4288"/>
    </row>
    <row r="4289" spans="10:10">
      <c r="J4289"/>
    </row>
    <row r="4290" spans="10:10">
      <c r="J4290"/>
    </row>
    <row r="4291" spans="10:10">
      <c r="J4291"/>
    </row>
    <row r="4292" spans="10:10">
      <c r="J4292"/>
    </row>
    <row r="4293" spans="10:10">
      <c r="J4293"/>
    </row>
    <row r="4294" spans="10:10">
      <c r="J4294"/>
    </row>
    <row r="4295" spans="10:10">
      <c r="J4295"/>
    </row>
    <row r="4296" spans="10:10">
      <c r="J4296"/>
    </row>
    <row r="4297" spans="10:10">
      <c r="J4297"/>
    </row>
    <row r="4298" spans="10:10">
      <c r="J4298"/>
    </row>
    <row r="4299" spans="10:10">
      <c r="J4299"/>
    </row>
    <row r="4300" spans="10:10">
      <c r="J4300"/>
    </row>
    <row r="4301" spans="10:10">
      <c r="J4301"/>
    </row>
    <row r="4302" spans="10:10">
      <c r="J4302"/>
    </row>
    <row r="4303" spans="10:10">
      <c r="J4303"/>
    </row>
    <row r="4304" spans="10:10">
      <c r="J4304"/>
    </row>
    <row r="4305" spans="10:10">
      <c r="J4305"/>
    </row>
    <row r="4306" spans="10:10">
      <c r="J4306"/>
    </row>
    <row r="4307" spans="10:10">
      <c r="J4307"/>
    </row>
    <row r="4308" spans="10:10">
      <c r="J4308"/>
    </row>
    <row r="4309" spans="10:10">
      <c r="J4309"/>
    </row>
    <row r="4310" spans="10:10">
      <c r="J4310"/>
    </row>
    <row r="4311" spans="10:10">
      <c r="J4311"/>
    </row>
    <row r="4312" spans="10:10">
      <c r="J4312"/>
    </row>
    <row r="4313" spans="10:10">
      <c r="J4313"/>
    </row>
    <row r="4314" spans="10:10">
      <c r="J4314"/>
    </row>
    <row r="4315" spans="10:10">
      <c r="J4315"/>
    </row>
    <row r="4316" spans="10:10">
      <c r="J4316"/>
    </row>
    <row r="4317" spans="10:10">
      <c r="J4317"/>
    </row>
    <row r="4318" spans="10:10">
      <c r="J4318"/>
    </row>
    <row r="4319" spans="10:10">
      <c r="J4319"/>
    </row>
    <row r="4320" spans="10:10">
      <c r="J4320"/>
    </row>
    <row r="4321" spans="10:10">
      <c r="J4321"/>
    </row>
    <row r="4322" spans="10:10">
      <c r="J4322"/>
    </row>
    <row r="4323" spans="10:10">
      <c r="J4323"/>
    </row>
    <row r="4324" spans="10:10">
      <c r="J4324"/>
    </row>
    <row r="4325" spans="10:10">
      <c r="J4325"/>
    </row>
    <row r="4326" spans="10:10">
      <c r="J4326"/>
    </row>
    <row r="4327" spans="10:10">
      <c r="J4327"/>
    </row>
    <row r="4328" spans="10:10">
      <c r="J4328"/>
    </row>
    <row r="4329" spans="10:10">
      <c r="J4329"/>
    </row>
    <row r="4330" spans="10:10">
      <c r="J4330"/>
    </row>
    <row r="4331" spans="10:10">
      <c r="J4331"/>
    </row>
    <row r="4332" spans="10:10">
      <c r="J4332"/>
    </row>
    <row r="4333" spans="10:10">
      <c r="J4333"/>
    </row>
    <row r="4334" spans="10:10">
      <c r="J4334"/>
    </row>
    <row r="4335" spans="10:10">
      <c r="J4335"/>
    </row>
    <row r="4336" spans="10:10">
      <c r="J4336"/>
    </row>
    <row r="4337" spans="10:10">
      <c r="J4337"/>
    </row>
    <row r="4338" spans="10:10">
      <c r="J4338"/>
    </row>
    <row r="4339" spans="10:10">
      <c r="J4339"/>
    </row>
    <row r="4340" spans="10:10">
      <c r="J4340"/>
    </row>
    <row r="4341" spans="10:10">
      <c r="J4341"/>
    </row>
    <row r="4342" spans="10:10">
      <c r="J4342"/>
    </row>
    <row r="4343" spans="10:10">
      <c r="J4343"/>
    </row>
    <row r="4344" spans="10:10">
      <c r="J4344"/>
    </row>
    <row r="4345" spans="10:10">
      <c r="J4345"/>
    </row>
    <row r="4346" spans="10:10">
      <c r="J4346"/>
    </row>
    <row r="4347" spans="10:10">
      <c r="J4347"/>
    </row>
    <row r="4348" spans="10:10">
      <c r="J4348"/>
    </row>
    <row r="4349" spans="10:10">
      <c r="J4349"/>
    </row>
    <row r="4350" spans="10:10">
      <c r="J4350"/>
    </row>
    <row r="4351" spans="10:10">
      <c r="J4351"/>
    </row>
    <row r="4352" spans="10:10">
      <c r="J4352"/>
    </row>
    <row r="4353" spans="10:10">
      <c r="J4353"/>
    </row>
    <row r="4354" spans="10:10">
      <c r="J4354"/>
    </row>
    <row r="4355" spans="10:10">
      <c r="J4355"/>
    </row>
    <row r="4356" spans="10:10">
      <c r="J4356"/>
    </row>
    <row r="4357" spans="10:10">
      <c r="J4357"/>
    </row>
    <row r="4358" spans="10:10">
      <c r="J4358"/>
    </row>
    <row r="4359" spans="10:10">
      <c r="J4359"/>
    </row>
    <row r="4360" spans="10:10">
      <c r="J4360"/>
    </row>
    <row r="4361" spans="10:10">
      <c r="J4361"/>
    </row>
    <row r="4362" spans="10:10">
      <c r="J4362"/>
    </row>
    <row r="4363" spans="10:10">
      <c r="J4363"/>
    </row>
    <row r="4364" spans="10:10">
      <c r="J4364"/>
    </row>
    <row r="4365" spans="10:10">
      <c r="J4365"/>
    </row>
    <row r="4366" spans="10:10">
      <c r="J4366"/>
    </row>
    <row r="4367" spans="10:10">
      <c r="J4367"/>
    </row>
    <row r="4368" spans="10:10">
      <c r="J4368"/>
    </row>
    <row r="4369" spans="10:10">
      <c r="J4369"/>
    </row>
    <row r="4370" spans="10:10">
      <c r="J4370"/>
    </row>
    <row r="4371" spans="10:10">
      <c r="J4371"/>
    </row>
    <row r="4372" spans="10:10">
      <c r="J4372"/>
    </row>
    <row r="4373" spans="10:10">
      <c r="J4373"/>
    </row>
    <row r="4374" spans="10:10">
      <c r="J4374"/>
    </row>
    <row r="4375" spans="10:10">
      <c r="J4375"/>
    </row>
    <row r="4376" spans="10:10">
      <c r="J4376"/>
    </row>
    <row r="4377" spans="10:10">
      <c r="J4377"/>
    </row>
    <row r="4378" spans="10:10">
      <c r="J4378"/>
    </row>
    <row r="4379" spans="10:10">
      <c r="J4379"/>
    </row>
    <row r="4380" spans="10:10">
      <c r="J4380"/>
    </row>
    <row r="4381" spans="10:10">
      <c r="J4381"/>
    </row>
    <row r="4382" spans="10:10">
      <c r="J4382"/>
    </row>
    <row r="4383" spans="10:10">
      <c r="J4383"/>
    </row>
    <row r="4384" spans="10:10">
      <c r="J4384"/>
    </row>
    <row r="4385" spans="10:10">
      <c r="J4385"/>
    </row>
    <row r="4386" spans="10:10">
      <c r="J4386"/>
    </row>
    <row r="4387" spans="10:10">
      <c r="J4387"/>
    </row>
    <row r="4388" spans="10:10">
      <c r="J4388"/>
    </row>
    <row r="4389" spans="10:10">
      <c r="J4389"/>
    </row>
    <row r="4390" spans="10:10">
      <c r="J4390"/>
    </row>
    <row r="4391" spans="10:10">
      <c r="J4391"/>
    </row>
    <row r="4392" spans="10:10">
      <c r="J4392"/>
    </row>
    <row r="4393" spans="10:10">
      <c r="J4393"/>
    </row>
    <row r="4394" spans="10:10">
      <c r="J4394"/>
    </row>
    <row r="4395" spans="10:10">
      <c r="J4395"/>
    </row>
    <row r="4396" spans="10:10">
      <c r="J4396"/>
    </row>
    <row r="4397" spans="10:10">
      <c r="J4397"/>
    </row>
    <row r="4398" spans="10:10">
      <c r="J4398"/>
    </row>
    <row r="4399" spans="10:10">
      <c r="J4399"/>
    </row>
    <row r="4400" spans="10:10">
      <c r="J4400"/>
    </row>
    <row r="4401" spans="10:10">
      <c r="J4401"/>
    </row>
    <row r="4402" spans="10:10">
      <c r="J4402"/>
    </row>
    <row r="4403" spans="10:10">
      <c r="J4403"/>
    </row>
    <row r="4404" spans="10:10">
      <c r="J4404"/>
    </row>
    <row r="4405" spans="10:10">
      <c r="J4405"/>
    </row>
    <row r="4406" spans="10:10">
      <c r="J4406"/>
    </row>
    <row r="4407" spans="10:10">
      <c r="J4407"/>
    </row>
    <row r="4408" spans="10:10">
      <c r="J4408"/>
    </row>
    <row r="4409" spans="10:10">
      <c r="J4409"/>
    </row>
    <row r="4410" spans="10:10">
      <c r="J4410"/>
    </row>
    <row r="4411" spans="10:10">
      <c r="J4411"/>
    </row>
    <row r="4412" spans="10:10">
      <c r="J4412"/>
    </row>
    <row r="4413" spans="10:10">
      <c r="J4413"/>
    </row>
    <row r="4414" spans="10:10">
      <c r="J4414"/>
    </row>
    <row r="4415" spans="10:10">
      <c r="J4415"/>
    </row>
    <row r="4416" spans="10:10">
      <c r="J4416"/>
    </row>
    <row r="4417" spans="10:10">
      <c r="J4417"/>
    </row>
    <row r="4418" spans="10:10">
      <c r="J4418"/>
    </row>
    <row r="4419" spans="10:10">
      <c r="J4419"/>
    </row>
    <row r="4420" spans="10:10">
      <c r="J4420"/>
    </row>
    <row r="4421" spans="10:10">
      <c r="J4421"/>
    </row>
    <row r="4422" spans="10:10">
      <c r="J4422"/>
    </row>
    <row r="4423" spans="10:10">
      <c r="J4423"/>
    </row>
    <row r="4424" spans="10:10">
      <c r="J4424"/>
    </row>
    <row r="4425" spans="10:10">
      <c r="J4425"/>
    </row>
    <row r="4426" spans="10:10">
      <c r="J4426"/>
    </row>
    <row r="4427" spans="10:10">
      <c r="J4427"/>
    </row>
    <row r="4428" spans="10:10">
      <c r="J4428"/>
    </row>
    <row r="4429" spans="10:10">
      <c r="J4429"/>
    </row>
    <row r="4430" spans="10:10">
      <c r="J4430"/>
    </row>
    <row r="4431" spans="10:10">
      <c r="J4431"/>
    </row>
    <row r="4432" spans="10:10">
      <c r="J4432"/>
    </row>
    <row r="4433" spans="10:10">
      <c r="J4433"/>
    </row>
    <row r="4434" spans="10:10">
      <c r="J4434"/>
    </row>
    <row r="4435" spans="10:10">
      <c r="J4435"/>
    </row>
    <row r="4436" spans="10:10">
      <c r="J4436"/>
    </row>
    <row r="4437" spans="10:10">
      <c r="J4437"/>
    </row>
    <row r="4438" spans="10:10">
      <c r="J4438"/>
    </row>
    <row r="4439" spans="10:10">
      <c r="J4439"/>
    </row>
    <row r="4440" spans="10:10">
      <c r="J4440"/>
    </row>
    <row r="4441" spans="10:10">
      <c r="J4441"/>
    </row>
    <row r="4442" spans="10:10">
      <c r="J4442"/>
    </row>
    <row r="4443" spans="10:10">
      <c r="J4443"/>
    </row>
    <row r="4444" spans="10:10">
      <c r="J4444"/>
    </row>
    <row r="4445" spans="10:10">
      <c r="J4445"/>
    </row>
    <row r="4446" spans="10:10">
      <c r="J4446"/>
    </row>
    <row r="4447" spans="10:10">
      <c r="J4447"/>
    </row>
    <row r="4448" spans="10:10">
      <c r="J4448"/>
    </row>
    <row r="4449" spans="10:10">
      <c r="J4449"/>
    </row>
    <row r="4450" spans="10:10">
      <c r="J4450"/>
    </row>
    <row r="4451" spans="10:10">
      <c r="J4451"/>
    </row>
    <row r="4452" spans="10:10">
      <c r="J4452"/>
    </row>
    <row r="4453" spans="10:10">
      <c r="J4453"/>
    </row>
    <row r="4454" spans="10:10">
      <c r="J4454"/>
    </row>
    <row r="4455" spans="10:10">
      <c r="J4455"/>
    </row>
    <row r="4456" spans="10:10">
      <c r="J4456"/>
    </row>
    <row r="4457" spans="10:10">
      <c r="J4457"/>
    </row>
    <row r="4458" spans="10:10">
      <c r="J4458"/>
    </row>
    <row r="4459" spans="10:10">
      <c r="J4459"/>
    </row>
    <row r="4460" spans="10:10">
      <c r="J4460"/>
    </row>
    <row r="4461" spans="10:10">
      <c r="J4461"/>
    </row>
    <row r="4462" spans="10:10">
      <c r="J4462"/>
    </row>
    <row r="4463" spans="10:10">
      <c r="J4463"/>
    </row>
    <row r="4464" spans="10:10">
      <c r="J4464"/>
    </row>
    <row r="4465" spans="10:10">
      <c r="J4465"/>
    </row>
    <row r="4466" spans="10:10">
      <c r="J4466"/>
    </row>
    <row r="4467" spans="10:10">
      <c r="J4467"/>
    </row>
    <row r="4468" spans="10:10">
      <c r="J4468"/>
    </row>
    <row r="4469" spans="10:10">
      <c r="J4469"/>
    </row>
    <row r="4470" spans="10:10">
      <c r="J4470"/>
    </row>
    <row r="4471" spans="10:10">
      <c r="J4471"/>
    </row>
    <row r="4472" spans="10:10">
      <c r="J4472"/>
    </row>
    <row r="4473" spans="10:10">
      <c r="J4473"/>
    </row>
    <row r="4474" spans="10:10">
      <c r="J4474"/>
    </row>
    <row r="4475" spans="10:10">
      <c r="J4475"/>
    </row>
    <row r="4476" spans="10:10">
      <c r="J4476"/>
    </row>
    <row r="4477" spans="10:10">
      <c r="J4477"/>
    </row>
    <row r="4478" spans="10:10">
      <c r="J4478"/>
    </row>
    <row r="4479" spans="10:10">
      <c r="J4479"/>
    </row>
    <row r="4480" spans="10:10">
      <c r="J4480"/>
    </row>
    <row r="4481" spans="10:10">
      <c r="J4481"/>
    </row>
    <row r="4482" spans="10:10">
      <c r="J4482"/>
    </row>
    <row r="4483" spans="10:10">
      <c r="J4483"/>
    </row>
    <row r="4484" spans="10:10">
      <c r="J4484"/>
    </row>
    <row r="4485" spans="10:10">
      <c r="J4485"/>
    </row>
    <row r="4486" spans="10:10">
      <c r="J4486"/>
    </row>
    <row r="4487" spans="10:10">
      <c r="J4487"/>
    </row>
    <row r="4488" spans="10:10">
      <c r="J4488"/>
    </row>
    <row r="4489" spans="10:10">
      <c r="J4489"/>
    </row>
    <row r="4490" spans="10:10">
      <c r="J4490"/>
    </row>
    <row r="4491" spans="10:10">
      <c r="J4491"/>
    </row>
    <row r="4492" spans="10:10">
      <c r="J4492"/>
    </row>
    <row r="4493" spans="10:10">
      <c r="J4493"/>
    </row>
    <row r="4494" spans="10:10">
      <c r="J4494"/>
    </row>
    <row r="4495" spans="10:10">
      <c r="J4495"/>
    </row>
    <row r="4496" spans="10:10">
      <c r="J4496"/>
    </row>
    <row r="4497" spans="10:10">
      <c r="J4497"/>
    </row>
    <row r="4498" spans="10:10">
      <c r="J4498"/>
    </row>
    <row r="4499" spans="10:10">
      <c r="J4499"/>
    </row>
    <row r="4500" spans="10:10">
      <c r="J4500"/>
    </row>
    <row r="4501" spans="10:10">
      <c r="J4501"/>
    </row>
    <row r="4502" spans="10:10">
      <c r="J4502"/>
    </row>
    <row r="4503" spans="10:10">
      <c r="J4503"/>
    </row>
    <row r="4504" spans="10:10">
      <c r="J4504"/>
    </row>
    <row r="4505" spans="10:10">
      <c r="J4505"/>
    </row>
    <row r="4506" spans="10:10">
      <c r="J4506"/>
    </row>
    <row r="4507" spans="10:10">
      <c r="J4507"/>
    </row>
    <row r="4508" spans="10:10">
      <c r="J4508"/>
    </row>
    <row r="4509" spans="10:10">
      <c r="J4509"/>
    </row>
    <row r="4510" spans="10:10">
      <c r="J4510"/>
    </row>
    <row r="4511" spans="10:10">
      <c r="J4511"/>
    </row>
    <row r="4512" spans="10:10">
      <c r="J4512"/>
    </row>
    <row r="4513" spans="10:10">
      <c r="J4513"/>
    </row>
    <row r="4514" spans="10:10">
      <c r="J4514"/>
    </row>
    <row r="4515" spans="10:10">
      <c r="J4515"/>
    </row>
    <row r="4516" spans="10:10">
      <c r="J4516"/>
    </row>
    <row r="4517" spans="10:10">
      <c r="J4517"/>
    </row>
    <row r="4518" spans="10:10">
      <c r="J4518"/>
    </row>
    <row r="4519" spans="10:10">
      <c r="J4519"/>
    </row>
    <row r="4520" spans="10:10">
      <c r="J4520"/>
    </row>
    <row r="4521" spans="10:10">
      <c r="J4521"/>
    </row>
    <row r="4522" spans="10:10">
      <c r="J4522"/>
    </row>
    <row r="4523" spans="10:10">
      <c r="J4523"/>
    </row>
    <row r="4524" spans="10:10">
      <c r="J4524"/>
    </row>
    <row r="4525" spans="10:10">
      <c r="J4525"/>
    </row>
    <row r="4526" spans="10:10">
      <c r="J4526"/>
    </row>
    <row r="4527" spans="10:10">
      <c r="J4527"/>
    </row>
    <row r="4528" spans="10:10">
      <c r="J4528"/>
    </row>
    <row r="4529" spans="10:10">
      <c r="J4529"/>
    </row>
    <row r="4530" spans="10:10">
      <c r="J4530"/>
    </row>
    <row r="4531" spans="10:10">
      <c r="J4531"/>
    </row>
    <row r="4532" spans="10:10">
      <c r="J4532"/>
    </row>
    <row r="4533" spans="10:10">
      <c r="J4533"/>
    </row>
    <row r="4534" spans="10:10">
      <c r="J4534"/>
    </row>
    <row r="4535" spans="10:10">
      <c r="J4535"/>
    </row>
    <row r="4536" spans="10:10">
      <c r="J4536"/>
    </row>
    <row r="4537" spans="10:10">
      <c r="J4537"/>
    </row>
    <row r="4538" spans="10:10">
      <c r="J4538"/>
    </row>
    <row r="4539" spans="10:10">
      <c r="J4539"/>
    </row>
    <row r="4540" spans="10:10">
      <c r="J4540"/>
    </row>
    <row r="4541" spans="10:10">
      <c r="J4541"/>
    </row>
    <row r="4542" spans="10:10">
      <c r="J4542"/>
    </row>
    <row r="4543" spans="10:10">
      <c r="J4543"/>
    </row>
    <row r="4544" spans="10:10">
      <c r="J4544"/>
    </row>
    <row r="4545" spans="10:10">
      <c r="J4545"/>
    </row>
    <row r="4546" spans="10:10">
      <c r="J4546"/>
    </row>
    <row r="4547" spans="10:10">
      <c r="J4547"/>
    </row>
    <row r="4548" spans="10:10">
      <c r="J4548"/>
    </row>
    <row r="4549" spans="10:10">
      <c r="J4549"/>
    </row>
    <row r="4550" spans="10:10">
      <c r="J4550"/>
    </row>
    <row r="4551" spans="10:10">
      <c r="J4551"/>
    </row>
    <row r="4552" spans="10:10">
      <c r="J4552"/>
    </row>
    <row r="4553" spans="10:10">
      <c r="J4553"/>
    </row>
    <row r="4554" spans="10:10">
      <c r="J4554"/>
    </row>
    <row r="4555" spans="10:10">
      <c r="J4555"/>
    </row>
    <row r="4556" spans="10:10">
      <c r="J4556"/>
    </row>
    <row r="4557" spans="10:10">
      <c r="J4557"/>
    </row>
    <row r="4558" spans="10:10">
      <c r="J4558"/>
    </row>
    <row r="4559" spans="10:10">
      <c r="J4559"/>
    </row>
    <row r="4560" spans="10:10">
      <c r="J4560"/>
    </row>
    <row r="4561" spans="10:10">
      <c r="J4561"/>
    </row>
    <row r="4562" spans="10:10">
      <c r="J4562"/>
    </row>
    <row r="4563" spans="10:10">
      <c r="J4563"/>
    </row>
    <row r="4564" spans="10:10">
      <c r="J4564"/>
    </row>
    <row r="4565" spans="10:10">
      <c r="J4565"/>
    </row>
    <row r="4566" spans="10:10">
      <c r="J4566"/>
    </row>
    <row r="4567" spans="10:10">
      <c r="J4567"/>
    </row>
    <row r="4568" spans="10:10">
      <c r="J4568"/>
    </row>
    <row r="4569" spans="10:10">
      <c r="J4569"/>
    </row>
    <row r="4570" spans="10:10">
      <c r="J4570"/>
    </row>
    <row r="4571" spans="10:10">
      <c r="J4571"/>
    </row>
    <row r="4572" spans="10:10">
      <c r="J4572"/>
    </row>
    <row r="4573" spans="10:10">
      <c r="J4573"/>
    </row>
    <row r="4574" spans="10:10">
      <c r="J4574"/>
    </row>
    <row r="4575" spans="10:10">
      <c r="J4575"/>
    </row>
    <row r="4576" spans="10:10">
      <c r="J4576"/>
    </row>
    <row r="4577" spans="10:10">
      <c r="J4577"/>
    </row>
    <row r="4578" spans="10:10">
      <c r="J4578"/>
    </row>
    <row r="4579" spans="10:10">
      <c r="J4579"/>
    </row>
    <row r="4580" spans="10:10">
      <c r="J4580"/>
    </row>
    <row r="4581" spans="10:10">
      <c r="J4581"/>
    </row>
    <row r="4582" spans="10:10">
      <c r="J4582"/>
    </row>
    <row r="4583" spans="10:10">
      <c r="J4583"/>
    </row>
    <row r="4584" spans="10:10">
      <c r="J4584"/>
    </row>
    <row r="4585" spans="10:10">
      <c r="J4585"/>
    </row>
    <row r="4586" spans="10:10">
      <c r="J4586"/>
    </row>
    <row r="4587" spans="10:10">
      <c r="J4587"/>
    </row>
    <row r="4588" spans="10:10">
      <c r="J4588"/>
    </row>
    <row r="4589" spans="10:10">
      <c r="J4589"/>
    </row>
    <row r="4590" spans="10:10">
      <c r="J4590"/>
    </row>
    <row r="4591" spans="10:10">
      <c r="J4591"/>
    </row>
    <row r="4592" spans="10:10">
      <c r="J4592"/>
    </row>
    <row r="4593" spans="10:10">
      <c r="J4593"/>
    </row>
    <row r="4594" spans="10:10">
      <c r="J4594"/>
    </row>
    <row r="4595" spans="10:10">
      <c r="J4595"/>
    </row>
    <row r="4596" spans="10:10">
      <c r="J4596"/>
    </row>
    <row r="4597" spans="10:10">
      <c r="J4597"/>
    </row>
    <row r="4598" spans="10:10">
      <c r="J4598"/>
    </row>
    <row r="4599" spans="10:10">
      <c r="J4599"/>
    </row>
    <row r="4600" spans="10:10">
      <c r="J4600"/>
    </row>
    <row r="4601" spans="10:10">
      <c r="J4601"/>
    </row>
    <row r="4602" spans="10:10">
      <c r="J4602"/>
    </row>
    <row r="4603" spans="10:10">
      <c r="J4603"/>
    </row>
    <row r="4604" spans="10:10">
      <c r="J4604"/>
    </row>
    <row r="4605" spans="10:10">
      <c r="J4605"/>
    </row>
    <row r="4606" spans="10:10">
      <c r="J4606"/>
    </row>
    <row r="4607" spans="10:10">
      <c r="J4607"/>
    </row>
    <row r="4608" spans="10:10">
      <c r="J4608"/>
    </row>
    <row r="4609" spans="10:10">
      <c r="J4609"/>
    </row>
    <row r="4610" spans="10:10">
      <c r="J4610"/>
    </row>
    <row r="4611" spans="10:10">
      <c r="J4611"/>
    </row>
    <row r="4612" spans="10:10">
      <c r="J4612"/>
    </row>
    <row r="4613" spans="10:10">
      <c r="J4613"/>
    </row>
    <row r="4614" spans="10:10">
      <c r="J4614"/>
    </row>
    <row r="4615" spans="10:10">
      <c r="J4615"/>
    </row>
    <row r="4616" spans="10:10">
      <c r="J4616"/>
    </row>
    <row r="4617" spans="10:10">
      <c r="J4617"/>
    </row>
    <row r="4618" spans="10:10">
      <c r="J4618"/>
    </row>
    <row r="4619" spans="10:10">
      <c r="J4619"/>
    </row>
    <row r="4620" spans="10:10">
      <c r="J4620"/>
    </row>
    <row r="4621" spans="10:10">
      <c r="J4621"/>
    </row>
    <row r="4622" spans="10:10">
      <c r="J4622"/>
    </row>
    <row r="4623" spans="10:10">
      <c r="J4623"/>
    </row>
    <row r="4624" spans="10:10">
      <c r="J4624"/>
    </row>
    <row r="4625" spans="10:10">
      <c r="J4625"/>
    </row>
    <row r="4626" spans="10:10">
      <c r="J4626"/>
    </row>
    <row r="4627" spans="10:10">
      <c r="J4627"/>
    </row>
    <row r="4628" spans="10:10">
      <c r="J4628"/>
    </row>
    <row r="4629" spans="10:10">
      <c r="J4629"/>
    </row>
    <row r="4630" spans="10:10">
      <c r="J4630"/>
    </row>
    <row r="4631" spans="10:10">
      <c r="J4631"/>
    </row>
    <row r="4632" spans="10:10">
      <c r="J4632"/>
    </row>
    <row r="4633" spans="10:10">
      <c r="J4633"/>
    </row>
    <row r="4634" spans="10:10">
      <c r="J4634"/>
    </row>
    <row r="4635" spans="10:10">
      <c r="J4635"/>
    </row>
    <row r="4636" spans="10:10">
      <c r="J4636"/>
    </row>
    <row r="4637" spans="10:10">
      <c r="J4637"/>
    </row>
    <row r="4638" spans="10:10">
      <c r="J4638"/>
    </row>
    <row r="4639" spans="10:10">
      <c r="J4639"/>
    </row>
    <row r="4640" spans="10:10">
      <c r="J4640"/>
    </row>
    <row r="4641" spans="10:10">
      <c r="J4641"/>
    </row>
    <row r="4642" spans="10:10">
      <c r="J4642"/>
    </row>
    <row r="4643" spans="10:10">
      <c r="J4643"/>
    </row>
    <row r="4644" spans="10:10">
      <c r="J4644"/>
    </row>
    <row r="4645" spans="10:10">
      <c r="J4645"/>
    </row>
    <row r="4646" spans="10:10">
      <c r="J4646"/>
    </row>
    <row r="4647" spans="10:10">
      <c r="J4647"/>
    </row>
    <row r="4648" spans="10:10">
      <c r="J4648"/>
    </row>
    <row r="4649" spans="10:10">
      <c r="J4649"/>
    </row>
    <row r="4650" spans="10:10">
      <c r="J4650"/>
    </row>
    <row r="4651" spans="10:10">
      <c r="J4651"/>
    </row>
    <row r="4652" spans="10:10">
      <c r="J4652"/>
    </row>
    <row r="4653" spans="10:10">
      <c r="J4653"/>
    </row>
    <row r="4654" spans="10:10">
      <c r="J4654"/>
    </row>
    <row r="4655" spans="10:10">
      <c r="J4655"/>
    </row>
    <row r="4656" spans="10:10">
      <c r="J4656"/>
    </row>
    <row r="4657" spans="10:10">
      <c r="J4657"/>
    </row>
    <row r="4658" spans="10:10">
      <c r="J4658"/>
    </row>
    <row r="4659" spans="10:10">
      <c r="J4659"/>
    </row>
    <row r="4660" spans="10:10">
      <c r="J4660"/>
    </row>
    <row r="4661" spans="10:10">
      <c r="J4661"/>
    </row>
    <row r="4662" spans="10:10">
      <c r="J4662"/>
    </row>
    <row r="4663" spans="10:10">
      <c r="J4663"/>
    </row>
    <row r="4664" spans="10:10">
      <c r="J4664"/>
    </row>
    <row r="4665" spans="10:10">
      <c r="J4665"/>
    </row>
    <row r="4666" spans="10:10">
      <c r="J4666"/>
    </row>
    <row r="4667" spans="10:10">
      <c r="J4667"/>
    </row>
    <row r="4668" spans="10:10">
      <c r="J4668"/>
    </row>
    <row r="4669" spans="10:10">
      <c r="J4669"/>
    </row>
    <row r="4670" spans="10:10">
      <c r="J4670"/>
    </row>
    <row r="4671" spans="10:10">
      <c r="J4671"/>
    </row>
    <row r="4672" spans="10:10">
      <c r="J4672"/>
    </row>
    <row r="4673" spans="10:10">
      <c r="J4673"/>
    </row>
    <row r="4674" spans="10:10">
      <c r="J4674"/>
    </row>
    <row r="4675" spans="10:10">
      <c r="J4675"/>
    </row>
    <row r="4676" spans="10:10">
      <c r="J4676"/>
    </row>
    <row r="4677" spans="10:10">
      <c r="J4677"/>
    </row>
    <row r="4678" spans="10:10">
      <c r="J4678"/>
    </row>
    <row r="4679" spans="10:10">
      <c r="J4679"/>
    </row>
    <row r="4680" spans="10:10">
      <c r="J4680"/>
    </row>
    <row r="4681" spans="10:10">
      <c r="J4681"/>
    </row>
    <row r="4682" spans="10:10">
      <c r="J4682"/>
    </row>
    <row r="4683" spans="10:10">
      <c r="J4683"/>
    </row>
    <row r="4684" spans="10:10">
      <c r="J4684"/>
    </row>
    <row r="4685" spans="10:10">
      <c r="J4685"/>
    </row>
    <row r="4686" spans="10:10">
      <c r="J4686"/>
    </row>
    <row r="4687" spans="10:10">
      <c r="J4687"/>
    </row>
    <row r="4688" spans="10:10">
      <c r="J4688"/>
    </row>
    <row r="4689" spans="10:10">
      <c r="J4689"/>
    </row>
    <row r="4690" spans="10:10">
      <c r="J4690"/>
    </row>
    <row r="4691" spans="10:10">
      <c r="J4691"/>
    </row>
    <row r="4692" spans="10:10">
      <c r="J4692"/>
    </row>
    <row r="4693" spans="10:10">
      <c r="J4693"/>
    </row>
    <row r="4694" spans="10:10">
      <c r="J4694"/>
    </row>
    <row r="4695" spans="10:10">
      <c r="J4695"/>
    </row>
    <row r="4696" spans="10:10">
      <c r="J4696"/>
    </row>
    <row r="4697" spans="10:10">
      <c r="J4697"/>
    </row>
    <row r="4698" spans="10:10">
      <c r="J4698"/>
    </row>
    <row r="4699" spans="10:10">
      <c r="J4699"/>
    </row>
    <row r="4700" spans="10:10">
      <c r="J4700"/>
    </row>
    <row r="4701" spans="10:10">
      <c r="J4701"/>
    </row>
    <row r="4702" spans="10:10">
      <c r="J4702"/>
    </row>
    <row r="4703" spans="10:10">
      <c r="J4703"/>
    </row>
    <row r="4704" spans="10:10">
      <c r="J4704"/>
    </row>
    <row r="4705" spans="10:10">
      <c r="J4705"/>
    </row>
    <row r="4706" spans="10:10">
      <c r="J4706"/>
    </row>
    <row r="4707" spans="10:10">
      <c r="J4707"/>
    </row>
    <row r="4708" spans="10:10">
      <c r="J4708"/>
    </row>
    <row r="4709" spans="10:10">
      <c r="J4709"/>
    </row>
    <row r="4710" spans="10:10">
      <c r="J4710"/>
    </row>
    <row r="4711" spans="10:10">
      <c r="J4711"/>
    </row>
    <row r="4712" spans="10:10">
      <c r="J4712"/>
    </row>
    <row r="4713" spans="10:10">
      <c r="J4713"/>
    </row>
    <row r="4714" spans="10:10">
      <c r="J4714"/>
    </row>
    <row r="4715" spans="10:10">
      <c r="J4715"/>
    </row>
    <row r="4716" spans="10:10">
      <c r="J4716"/>
    </row>
    <row r="4717" spans="10:10">
      <c r="J4717"/>
    </row>
    <row r="4718" spans="10:10">
      <c r="J4718"/>
    </row>
    <row r="4719" spans="10:10">
      <c r="J4719"/>
    </row>
    <row r="4720" spans="10:10">
      <c r="J4720"/>
    </row>
    <row r="4721" spans="10:10">
      <c r="J4721"/>
    </row>
    <row r="4722" spans="10:10">
      <c r="J4722"/>
    </row>
    <row r="4723" spans="10:10">
      <c r="J4723"/>
    </row>
    <row r="4724" spans="10:10">
      <c r="J4724"/>
    </row>
    <row r="4725" spans="10:10">
      <c r="J4725"/>
    </row>
    <row r="4726" spans="10:10">
      <c r="J4726"/>
    </row>
    <row r="4727" spans="10:10">
      <c r="J4727"/>
    </row>
    <row r="4728" spans="10:10">
      <c r="J4728"/>
    </row>
    <row r="4729" spans="10:10">
      <c r="J4729"/>
    </row>
    <row r="4730" spans="10:10">
      <c r="J4730"/>
    </row>
    <row r="4731" spans="10:10">
      <c r="J4731"/>
    </row>
    <row r="4732" spans="10:10">
      <c r="J4732"/>
    </row>
    <row r="4733" spans="10:10">
      <c r="J4733"/>
    </row>
    <row r="4734" spans="10:10">
      <c r="J4734"/>
    </row>
    <row r="4735" spans="10:10">
      <c r="J4735"/>
    </row>
    <row r="4736" spans="10:10">
      <c r="J4736"/>
    </row>
    <row r="4737" spans="10:10">
      <c r="J4737"/>
    </row>
    <row r="4738" spans="10:10">
      <c r="J4738"/>
    </row>
    <row r="4739" spans="10:10">
      <c r="J4739"/>
    </row>
    <row r="4740" spans="10:10">
      <c r="J4740"/>
    </row>
    <row r="4741" spans="10:10">
      <c r="J4741"/>
    </row>
    <row r="4742" spans="10:10">
      <c r="J4742"/>
    </row>
    <row r="4743" spans="10:10">
      <c r="J4743"/>
    </row>
    <row r="4744" spans="10:10">
      <c r="J4744"/>
    </row>
    <row r="4745" spans="10:10">
      <c r="J4745"/>
    </row>
    <row r="4746" spans="10:10">
      <c r="J4746"/>
    </row>
    <row r="4747" spans="10:10">
      <c r="J4747"/>
    </row>
    <row r="4748" spans="10:10">
      <c r="J4748"/>
    </row>
    <row r="4749" spans="10:10">
      <c r="J4749"/>
    </row>
    <row r="4750" spans="10:10">
      <c r="J4750"/>
    </row>
    <row r="4751" spans="10:10">
      <c r="J4751"/>
    </row>
    <row r="4752" spans="10:10">
      <c r="J4752"/>
    </row>
    <row r="4753" spans="10:10">
      <c r="J4753"/>
    </row>
    <row r="4754" spans="10:10">
      <c r="J4754"/>
    </row>
    <row r="4755" spans="10:10">
      <c r="J4755"/>
    </row>
    <row r="4756" spans="10:10">
      <c r="J4756"/>
    </row>
    <row r="4757" spans="10:10">
      <c r="J4757"/>
    </row>
    <row r="4758" spans="10:10">
      <c r="J4758"/>
    </row>
    <row r="4759" spans="10:10">
      <c r="J4759"/>
    </row>
    <row r="4760" spans="10:10">
      <c r="J4760"/>
    </row>
    <row r="4761" spans="10:10">
      <c r="J4761"/>
    </row>
    <row r="4762" spans="10:10">
      <c r="J4762"/>
    </row>
    <row r="4763" spans="10:10">
      <c r="J4763"/>
    </row>
    <row r="4764" spans="10:10">
      <c r="J4764"/>
    </row>
    <row r="4765" spans="10:10">
      <c r="J4765"/>
    </row>
    <row r="4766" spans="10:10">
      <c r="J4766"/>
    </row>
    <row r="4767" spans="10:10">
      <c r="J4767"/>
    </row>
    <row r="4768" spans="10:10">
      <c r="J4768"/>
    </row>
    <row r="4769" spans="10:10">
      <c r="J4769"/>
    </row>
    <row r="4770" spans="10:10">
      <c r="J4770"/>
    </row>
    <row r="4771" spans="10:10">
      <c r="J4771"/>
    </row>
    <row r="4772" spans="10:10">
      <c r="J4772"/>
    </row>
    <row r="4773" spans="10:10">
      <c r="J4773"/>
    </row>
    <row r="4774" spans="10:10">
      <c r="J4774"/>
    </row>
    <row r="4775" spans="10:10">
      <c r="J4775"/>
    </row>
    <row r="4776" spans="10:10">
      <c r="J4776"/>
    </row>
    <row r="4777" spans="10:10">
      <c r="J4777"/>
    </row>
    <row r="4778" spans="10:10">
      <c r="J4778"/>
    </row>
    <row r="4779" spans="10:10">
      <c r="J4779"/>
    </row>
    <row r="4780" spans="10:10">
      <c r="J4780"/>
    </row>
    <row r="4781" spans="10:10">
      <c r="J4781"/>
    </row>
    <row r="4782" spans="10:10">
      <c r="J4782"/>
    </row>
    <row r="4783" spans="10:10">
      <c r="J4783"/>
    </row>
    <row r="4784" spans="10:10">
      <c r="J4784"/>
    </row>
    <row r="4785" spans="10:10">
      <c r="J4785"/>
    </row>
    <row r="4786" spans="10:10">
      <c r="J4786"/>
    </row>
    <row r="4787" spans="10:10">
      <c r="J4787"/>
    </row>
    <row r="4788" spans="10:10">
      <c r="J4788"/>
    </row>
    <row r="4789" spans="10:10">
      <c r="J4789"/>
    </row>
    <row r="4790" spans="10:10">
      <c r="J4790"/>
    </row>
    <row r="4791" spans="10:10">
      <c r="J4791"/>
    </row>
    <row r="4792" spans="10:10">
      <c r="J4792"/>
    </row>
    <row r="4793" spans="10:10">
      <c r="J4793"/>
    </row>
    <row r="4794" spans="10:10">
      <c r="J4794"/>
    </row>
    <row r="4795" spans="10:10">
      <c r="J4795"/>
    </row>
    <row r="4796" spans="10:10">
      <c r="J4796"/>
    </row>
    <row r="4797" spans="10:10">
      <c r="J4797"/>
    </row>
    <row r="4798" spans="10:10">
      <c r="J4798"/>
    </row>
    <row r="4799" spans="10:10">
      <c r="J4799"/>
    </row>
    <row r="4800" spans="10:10">
      <c r="J4800"/>
    </row>
    <row r="4801" spans="10:10">
      <c r="J4801"/>
    </row>
    <row r="4802" spans="10:10">
      <c r="J4802"/>
    </row>
    <row r="4803" spans="10:10">
      <c r="J4803"/>
    </row>
    <row r="4804" spans="10:10">
      <c r="J4804"/>
    </row>
    <row r="4805" spans="10:10">
      <c r="J4805"/>
    </row>
    <row r="4806" spans="10:10">
      <c r="J4806"/>
    </row>
    <row r="4807" spans="10:10">
      <c r="J4807"/>
    </row>
    <row r="4808" spans="10:10">
      <c r="J4808"/>
    </row>
    <row r="4809" spans="10:10">
      <c r="J4809"/>
    </row>
    <row r="4810" spans="10:10">
      <c r="J4810"/>
    </row>
    <row r="4811" spans="10:10">
      <c r="J4811"/>
    </row>
    <row r="4812" spans="10:10">
      <c r="J4812"/>
    </row>
    <row r="4813" spans="10:10">
      <c r="J4813"/>
    </row>
    <row r="4814" spans="10:10">
      <c r="J4814"/>
    </row>
    <row r="4815" spans="10:10">
      <c r="J4815"/>
    </row>
    <row r="4816" spans="10:10">
      <c r="J4816"/>
    </row>
    <row r="4817" spans="10:10">
      <c r="J4817"/>
    </row>
    <row r="4818" spans="10:10">
      <c r="J4818"/>
    </row>
    <row r="4819" spans="10:10">
      <c r="J4819"/>
    </row>
    <row r="4820" spans="10:10">
      <c r="J4820"/>
    </row>
    <row r="4821" spans="10:10">
      <c r="J4821"/>
    </row>
    <row r="4822" spans="10:10">
      <c r="J4822"/>
    </row>
    <row r="4823" spans="10:10">
      <c r="J4823"/>
    </row>
    <row r="4824" spans="10:10">
      <c r="J4824"/>
    </row>
    <row r="4825" spans="10:10">
      <c r="J4825"/>
    </row>
    <row r="4826" spans="10:10">
      <c r="J4826"/>
    </row>
    <row r="4827" spans="10:10">
      <c r="J4827"/>
    </row>
    <row r="4828" spans="10:10">
      <c r="J4828"/>
    </row>
    <row r="4829" spans="10:10">
      <c r="J4829"/>
    </row>
    <row r="4830" spans="10:10">
      <c r="J4830"/>
    </row>
    <row r="4831" spans="10:10">
      <c r="J4831"/>
    </row>
    <row r="4832" spans="10:10">
      <c r="J4832"/>
    </row>
    <row r="4833" spans="10:10">
      <c r="J4833"/>
    </row>
    <row r="4834" spans="10:10">
      <c r="J4834"/>
    </row>
    <row r="4835" spans="10:10">
      <c r="J4835"/>
    </row>
    <row r="4836" spans="10:10">
      <c r="J4836"/>
    </row>
    <row r="4837" spans="10:10">
      <c r="J4837"/>
    </row>
    <row r="4838" spans="10:10">
      <c r="J4838"/>
    </row>
    <row r="4839" spans="10:10">
      <c r="J4839"/>
    </row>
    <row r="4840" spans="10:10">
      <c r="J4840"/>
    </row>
    <row r="4841" spans="10:10">
      <c r="J4841"/>
    </row>
    <row r="4842" spans="10:10">
      <c r="J4842"/>
    </row>
    <row r="4843" spans="10:10">
      <c r="J4843"/>
    </row>
    <row r="4844" spans="10:10">
      <c r="J4844"/>
    </row>
    <row r="4845" spans="10:10">
      <c r="J4845"/>
    </row>
    <row r="4846" spans="10:10">
      <c r="J4846"/>
    </row>
    <row r="4847" spans="10:10">
      <c r="J4847"/>
    </row>
    <row r="4848" spans="10:10">
      <c r="J4848"/>
    </row>
    <row r="4849" spans="10:10">
      <c r="J4849"/>
    </row>
    <row r="4850" spans="10:10">
      <c r="J4850"/>
    </row>
    <row r="4851" spans="10:10">
      <c r="J4851"/>
    </row>
    <row r="4852" spans="10:10">
      <c r="J4852"/>
    </row>
    <row r="4853" spans="10:10">
      <c r="J4853"/>
    </row>
    <row r="4854" spans="10:10">
      <c r="J4854"/>
    </row>
    <row r="4855" spans="10:10">
      <c r="J4855"/>
    </row>
    <row r="4856" spans="10:10">
      <c r="J4856"/>
    </row>
    <row r="4857" spans="10:10">
      <c r="J4857"/>
    </row>
    <row r="4858" spans="10:10">
      <c r="J4858"/>
    </row>
    <row r="4859" spans="10:10">
      <c r="J4859"/>
    </row>
    <row r="4860" spans="10:10">
      <c r="J4860"/>
    </row>
    <row r="4861" spans="10:10">
      <c r="J4861"/>
    </row>
    <row r="4862" spans="10:10">
      <c r="J4862"/>
    </row>
    <row r="4863" spans="10:10">
      <c r="J4863"/>
    </row>
    <row r="4864" spans="10:10">
      <c r="J4864"/>
    </row>
    <row r="4865" spans="10:10">
      <c r="J4865"/>
    </row>
    <row r="4866" spans="10:10">
      <c r="J4866"/>
    </row>
    <row r="4867" spans="10:10">
      <c r="J4867"/>
    </row>
    <row r="4868" spans="10:10">
      <c r="J4868"/>
    </row>
    <row r="4869" spans="10:10">
      <c r="J4869"/>
    </row>
    <row r="4870" spans="10:10">
      <c r="J4870"/>
    </row>
    <row r="4871" spans="10:10">
      <c r="J4871"/>
    </row>
    <row r="4872" spans="10:10">
      <c r="J4872"/>
    </row>
    <row r="4873" spans="10:10">
      <c r="J4873"/>
    </row>
    <row r="4874" spans="10:10">
      <c r="J4874"/>
    </row>
    <row r="4875" spans="10:10">
      <c r="J4875"/>
    </row>
    <row r="4876" spans="10:10">
      <c r="J4876"/>
    </row>
    <row r="4877" spans="10:10">
      <c r="J4877"/>
    </row>
    <row r="4878" spans="10:10">
      <c r="J4878"/>
    </row>
    <row r="4879" spans="10:10">
      <c r="J4879"/>
    </row>
    <row r="4880" spans="10:10">
      <c r="J4880"/>
    </row>
    <row r="4881" spans="10:10">
      <c r="J4881"/>
    </row>
    <row r="4882" spans="10:10">
      <c r="J4882"/>
    </row>
    <row r="4883" spans="10:10">
      <c r="J4883"/>
    </row>
    <row r="4884" spans="10:10">
      <c r="J4884"/>
    </row>
    <row r="4885" spans="10:10">
      <c r="J4885"/>
    </row>
    <row r="4886" spans="10:10">
      <c r="J4886"/>
    </row>
    <row r="4887" spans="10:10">
      <c r="J4887"/>
    </row>
    <row r="4888" spans="10:10">
      <c r="J4888"/>
    </row>
    <row r="4889" spans="10:10">
      <c r="J4889"/>
    </row>
    <row r="4890" spans="10:10">
      <c r="J4890"/>
    </row>
    <row r="4891" spans="10:10">
      <c r="J4891"/>
    </row>
    <row r="4892" spans="10:10">
      <c r="J4892"/>
    </row>
    <row r="4893" spans="10:10">
      <c r="J4893"/>
    </row>
    <row r="4894" spans="10:10">
      <c r="J4894"/>
    </row>
    <row r="4895" spans="10:10">
      <c r="J4895"/>
    </row>
    <row r="4896" spans="10:10">
      <c r="J4896"/>
    </row>
    <row r="4897" spans="10:10">
      <c r="J4897"/>
    </row>
    <row r="4898" spans="10:10">
      <c r="J4898"/>
    </row>
    <row r="4899" spans="10:10">
      <c r="J4899"/>
    </row>
    <row r="4900" spans="10:10">
      <c r="J4900"/>
    </row>
    <row r="4901" spans="10:10">
      <c r="J4901"/>
    </row>
    <row r="4902" spans="10:10">
      <c r="J4902"/>
    </row>
    <row r="4903" spans="10:10">
      <c r="J4903"/>
    </row>
    <row r="4904" spans="10:10">
      <c r="J4904"/>
    </row>
    <row r="4905" spans="10:10">
      <c r="J4905"/>
    </row>
    <row r="4906" spans="10:10">
      <c r="J4906"/>
    </row>
    <row r="4907" spans="10:10">
      <c r="J4907"/>
    </row>
    <row r="4908" spans="10:10">
      <c r="J4908"/>
    </row>
    <row r="4909" spans="10:10">
      <c r="J4909"/>
    </row>
    <row r="4910" spans="10:10">
      <c r="J4910"/>
    </row>
    <row r="4911" spans="10:10">
      <c r="J4911"/>
    </row>
    <row r="4912" spans="10:10">
      <c r="J4912"/>
    </row>
    <row r="4913" spans="10:10">
      <c r="J4913"/>
    </row>
    <row r="4914" spans="10:10">
      <c r="J4914"/>
    </row>
    <row r="4915" spans="10:10">
      <c r="J4915"/>
    </row>
    <row r="4916" spans="10:10">
      <c r="J4916"/>
    </row>
    <row r="4917" spans="10:10">
      <c r="J4917"/>
    </row>
    <row r="4918" spans="10:10">
      <c r="J4918"/>
    </row>
    <row r="4919" spans="10:10">
      <c r="J4919"/>
    </row>
    <row r="4920" spans="10:10">
      <c r="J4920"/>
    </row>
    <row r="4921" spans="10:10">
      <c r="J4921"/>
    </row>
    <row r="4922" spans="10:10">
      <c r="J4922"/>
    </row>
    <row r="4923" spans="10:10">
      <c r="J4923"/>
    </row>
    <row r="4924" spans="10:10">
      <c r="J4924"/>
    </row>
    <row r="4925" spans="10:10">
      <c r="J4925"/>
    </row>
    <row r="4926" spans="10:10">
      <c r="J4926"/>
    </row>
    <row r="4927" spans="10:10">
      <c r="J4927"/>
    </row>
    <row r="4928" spans="10:10">
      <c r="J4928"/>
    </row>
    <row r="4929" spans="10:10">
      <c r="J4929"/>
    </row>
    <row r="4930" spans="10:10">
      <c r="J4930"/>
    </row>
    <row r="4931" spans="10:10">
      <c r="J4931"/>
    </row>
    <row r="4932" spans="10:10">
      <c r="J4932"/>
    </row>
    <row r="4933" spans="10:10">
      <c r="J4933"/>
    </row>
    <row r="4934" spans="10:10">
      <c r="J4934"/>
    </row>
    <row r="4935" spans="10:10">
      <c r="J4935"/>
    </row>
    <row r="4936" spans="10:10">
      <c r="J4936"/>
    </row>
    <row r="4937" spans="10:10">
      <c r="J4937"/>
    </row>
    <row r="4938" spans="10:10">
      <c r="J4938"/>
    </row>
    <row r="4939" spans="10:10">
      <c r="J4939"/>
    </row>
    <row r="4940" spans="10:10">
      <c r="J4940"/>
    </row>
    <row r="4941" spans="10:10">
      <c r="J4941"/>
    </row>
    <row r="4942" spans="10:10">
      <c r="J4942"/>
    </row>
    <row r="4943" spans="10:10">
      <c r="J4943"/>
    </row>
    <row r="4944" spans="10:10">
      <c r="J4944"/>
    </row>
    <row r="4945" spans="10:10">
      <c r="J4945"/>
    </row>
    <row r="4946" spans="10:10">
      <c r="J4946"/>
    </row>
    <row r="4947" spans="10:10">
      <c r="J4947"/>
    </row>
    <row r="4948" spans="10:10">
      <c r="J4948"/>
    </row>
    <row r="4949" spans="10:10">
      <c r="J4949"/>
    </row>
    <row r="4950" spans="10:10">
      <c r="J4950"/>
    </row>
    <row r="4951" spans="10:10">
      <c r="J4951"/>
    </row>
    <row r="4952" spans="10:10">
      <c r="J4952"/>
    </row>
    <row r="4953" spans="10:10">
      <c r="J4953"/>
    </row>
    <row r="4954" spans="10:10">
      <c r="J4954"/>
    </row>
    <row r="4955" spans="10:10">
      <c r="J4955"/>
    </row>
    <row r="4956" spans="10:10">
      <c r="J4956"/>
    </row>
    <row r="4957" spans="10:10">
      <c r="J4957"/>
    </row>
    <row r="4958" spans="10:10">
      <c r="J4958"/>
    </row>
    <row r="4959" spans="10:10">
      <c r="J4959"/>
    </row>
    <row r="4960" spans="10:10">
      <c r="J4960"/>
    </row>
    <row r="4961" spans="10:10">
      <c r="J4961"/>
    </row>
    <row r="4962" spans="10:10">
      <c r="J4962"/>
    </row>
    <row r="4963" spans="10:10">
      <c r="J4963"/>
    </row>
    <row r="4964" spans="10:10">
      <c r="J4964"/>
    </row>
    <row r="4965" spans="10:10">
      <c r="J4965"/>
    </row>
    <row r="4966" spans="10:10">
      <c r="J4966"/>
    </row>
    <row r="4967" spans="10:10">
      <c r="J4967"/>
    </row>
    <row r="4968" spans="10:10">
      <c r="J4968"/>
    </row>
    <row r="4969" spans="10:10">
      <c r="J4969"/>
    </row>
    <row r="4970" spans="10:10">
      <c r="J4970"/>
    </row>
    <row r="4971" spans="10:10">
      <c r="J4971"/>
    </row>
    <row r="4972" spans="10:10">
      <c r="J4972"/>
    </row>
    <row r="4973" spans="10:10">
      <c r="J4973"/>
    </row>
    <row r="4974" spans="10:10">
      <c r="J4974"/>
    </row>
    <row r="4975" spans="10:10">
      <c r="J4975"/>
    </row>
    <row r="4976" spans="10:10">
      <c r="J4976"/>
    </row>
    <row r="4977" spans="10:10">
      <c r="J4977"/>
    </row>
    <row r="4978" spans="10:10">
      <c r="J4978"/>
    </row>
    <row r="4979" spans="10:10">
      <c r="J4979"/>
    </row>
    <row r="4980" spans="10:10">
      <c r="J4980"/>
    </row>
    <row r="4981" spans="10:10">
      <c r="J4981"/>
    </row>
    <row r="4982" spans="10:10">
      <c r="J4982"/>
    </row>
    <row r="4983" spans="10:10">
      <c r="J4983"/>
    </row>
    <row r="4984" spans="10:10">
      <c r="J4984"/>
    </row>
    <row r="4985" spans="10:10">
      <c r="J4985"/>
    </row>
    <row r="4986" spans="10:10">
      <c r="J4986"/>
    </row>
    <row r="4987" spans="10:10">
      <c r="J4987"/>
    </row>
    <row r="4988" spans="10:10">
      <c r="J4988"/>
    </row>
    <row r="4989" spans="10:10">
      <c r="J4989"/>
    </row>
    <row r="4990" spans="10:10">
      <c r="J4990"/>
    </row>
    <row r="4991" spans="10:10">
      <c r="J4991"/>
    </row>
    <row r="4992" spans="10:10">
      <c r="J4992"/>
    </row>
    <row r="4993" spans="10:10">
      <c r="J4993"/>
    </row>
    <row r="4994" spans="10:10">
      <c r="J4994"/>
    </row>
    <row r="4995" spans="10:10">
      <c r="J4995"/>
    </row>
    <row r="4996" spans="10:10">
      <c r="J4996"/>
    </row>
    <row r="4997" spans="10:10">
      <c r="J4997"/>
    </row>
    <row r="4998" spans="10:10">
      <c r="J4998"/>
    </row>
    <row r="4999" spans="10:10">
      <c r="J4999"/>
    </row>
    <row r="5000" spans="10:10">
      <c r="J5000"/>
    </row>
    <row r="5001" spans="10:10">
      <c r="J5001"/>
    </row>
    <row r="5002" spans="10:10">
      <c r="J5002"/>
    </row>
    <row r="5003" spans="10:10">
      <c r="J5003"/>
    </row>
    <row r="5004" spans="10:10">
      <c r="J5004"/>
    </row>
    <row r="5005" spans="10:10">
      <c r="J5005"/>
    </row>
    <row r="5006" spans="10:10">
      <c r="J5006"/>
    </row>
    <row r="5007" spans="10:10">
      <c r="J5007"/>
    </row>
    <row r="5008" spans="10:10">
      <c r="J5008"/>
    </row>
    <row r="5009" spans="10:10">
      <c r="J5009"/>
    </row>
    <row r="5010" spans="10:10">
      <c r="J5010"/>
    </row>
    <row r="5011" spans="10:10">
      <c r="J5011"/>
    </row>
    <row r="5012" spans="10:10">
      <c r="J5012"/>
    </row>
    <row r="5013" spans="10:10">
      <c r="J5013"/>
    </row>
    <row r="5014" spans="10:10">
      <c r="J5014"/>
    </row>
    <row r="5015" spans="10:10">
      <c r="J5015"/>
    </row>
    <row r="5016" spans="10:10">
      <c r="J5016"/>
    </row>
    <row r="5017" spans="10:10">
      <c r="J5017"/>
    </row>
    <row r="5018" spans="10:10">
      <c r="J5018"/>
    </row>
    <row r="5019" spans="10:10">
      <c r="J5019"/>
    </row>
    <row r="5020" spans="10:10">
      <c r="J5020"/>
    </row>
    <row r="5021" spans="10:10">
      <c r="J5021"/>
    </row>
    <row r="5022" spans="10:10">
      <c r="J5022"/>
    </row>
    <row r="5023" spans="10:10">
      <c r="J5023"/>
    </row>
    <row r="5024" spans="10:10">
      <c r="J5024"/>
    </row>
    <row r="5025" spans="10:10">
      <c r="J5025"/>
    </row>
    <row r="5026" spans="10:10">
      <c r="J5026"/>
    </row>
    <row r="5027" spans="10:10">
      <c r="J5027"/>
    </row>
    <row r="5028" spans="10:10">
      <c r="J5028"/>
    </row>
    <row r="5029" spans="10:10">
      <c r="J5029"/>
    </row>
    <row r="5030" spans="10:10">
      <c r="J5030"/>
    </row>
    <row r="5031" spans="10:10">
      <c r="J5031"/>
    </row>
    <row r="5032" spans="10:10">
      <c r="J5032"/>
    </row>
    <row r="5033" spans="10:10">
      <c r="J5033"/>
    </row>
    <row r="5034" spans="10:10">
      <c r="J5034"/>
    </row>
    <row r="5035" spans="10:10">
      <c r="J5035"/>
    </row>
    <row r="5036" spans="10:10">
      <c r="J5036"/>
    </row>
    <row r="5037" spans="10:10">
      <c r="J5037"/>
    </row>
    <row r="5038" spans="10:10">
      <c r="J5038"/>
    </row>
    <row r="5039" spans="10:10">
      <c r="J5039"/>
    </row>
    <row r="5040" spans="10:10">
      <c r="J5040"/>
    </row>
    <row r="5041" spans="10:10">
      <c r="J5041"/>
    </row>
    <row r="5042" spans="10:10">
      <c r="J5042"/>
    </row>
    <row r="5043" spans="10:10">
      <c r="J5043"/>
    </row>
    <row r="5044" spans="10:10">
      <c r="J5044"/>
    </row>
    <row r="5045" spans="10:10">
      <c r="J5045"/>
    </row>
    <row r="5046" spans="10:10">
      <c r="J5046"/>
    </row>
    <row r="5047" spans="10:10">
      <c r="J5047"/>
    </row>
    <row r="5048" spans="10:10">
      <c r="J5048"/>
    </row>
    <row r="5049" spans="10:10">
      <c r="J5049"/>
    </row>
    <row r="5050" spans="10:10">
      <c r="J5050"/>
    </row>
    <row r="5051" spans="10:10">
      <c r="J5051"/>
    </row>
    <row r="5052" spans="10:10">
      <c r="J5052"/>
    </row>
    <row r="5053" spans="10:10">
      <c r="J5053"/>
    </row>
    <row r="5054" spans="10:10">
      <c r="J5054"/>
    </row>
    <row r="5055" spans="10:10">
      <c r="J5055"/>
    </row>
    <row r="5056" spans="10:10">
      <c r="J5056"/>
    </row>
    <row r="5057" spans="10:10">
      <c r="J5057"/>
    </row>
    <row r="5058" spans="10:10">
      <c r="J5058"/>
    </row>
    <row r="5059" spans="10:10">
      <c r="J5059"/>
    </row>
    <row r="5060" spans="10:10">
      <c r="J5060"/>
    </row>
    <row r="5061" spans="10:10">
      <c r="J5061"/>
    </row>
    <row r="5062" spans="10:10">
      <c r="J5062"/>
    </row>
    <row r="5063" spans="10:10">
      <c r="J5063"/>
    </row>
    <row r="5064" spans="10:10">
      <c r="J5064"/>
    </row>
    <row r="5065" spans="10:10">
      <c r="J5065"/>
    </row>
    <row r="5066" spans="10:10">
      <c r="J5066"/>
    </row>
    <row r="5067" spans="10:10">
      <c r="J5067"/>
    </row>
    <row r="5068" spans="10:10">
      <c r="J5068"/>
    </row>
    <row r="5069" spans="10:10">
      <c r="J5069"/>
    </row>
    <row r="5070" spans="10:10">
      <c r="J5070"/>
    </row>
    <row r="5071" spans="10:10">
      <c r="J5071"/>
    </row>
    <row r="5072" spans="10:10">
      <c r="J5072"/>
    </row>
    <row r="5073" spans="10:10">
      <c r="J5073"/>
    </row>
    <row r="5074" spans="10:10">
      <c r="J5074"/>
    </row>
    <row r="5075" spans="10:10">
      <c r="J5075"/>
    </row>
    <row r="5076" spans="10:10">
      <c r="J5076"/>
    </row>
    <row r="5077" spans="10:10">
      <c r="J5077"/>
    </row>
    <row r="5078" spans="10:10">
      <c r="J5078"/>
    </row>
    <row r="5079" spans="10:10">
      <c r="J5079"/>
    </row>
    <row r="5080" spans="10:10">
      <c r="J5080"/>
    </row>
    <row r="5081" spans="10:10">
      <c r="J5081"/>
    </row>
    <row r="5082" spans="10:10">
      <c r="J5082"/>
    </row>
    <row r="5083" spans="10:10">
      <c r="J5083"/>
    </row>
    <row r="5084" spans="10:10">
      <c r="J5084"/>
    </row>
    <row r="5085" spans="10:10">
      <c r="J5085"/>
    </row>
    <row r="5086" spans="10:10">
      <c r="J5086"/>
    </row>
    <row r="5087" spans="10:10">
      <c r="J5087"/>
    </row>
    <row r="5088" spans="10:10">
      <c r="J5088"/>
    </row>
    <row r="5089" spans="10:10">
      <c r="J5089"/>
    </row>
    <row r="5090" spans="10:10">
      <c r="J5090"/>
    </row>
    <row r="5091" spans="10:10">
      <c r="J5091"/>
    </row>
    <row r="5092" spans="10:10">
      <c r="J5092"/>
    </row>
    <row r="5093" spans="10:10">
      <c r="J5093"/>
    </row>
    <row r="5094" spans="10:10">
      <c r="J5094"/>
    </row>
    <row r="5095" spans="10:10">
      <c r="J5095"/>
    </row>
    <row r="5096" spans="10:10">
      <c r="J5096"/>
    </row>
    <row r="5097" spans="10:10">
      <c r="J5097"/>
    </row>
    <row r="5098" spans="10:10">
      <c r="J5098"/>
    </row>
    <row r="5099" spans="10:10">
      <c r="J5099"/>
    </row>
    <row r="5100" spans="10:10">
      <c r="J5100"/>
    </row>
    <row r="5101" spans="10:10">
      <c r="J5101"/>
    </row>
    <row r="5102" spans="10:10">
      <c r="J5102"/>
    </row>
    <row r="5103" spans="10:10">
      <c r="J5103"/>
    </row>
    <row r="5104" spans="10:10">
      <c r="J5104"/>
    </row>
    <row r="5105" spans="10:10">
      <c r="J5105"/>
    </row>
    <row r="5106" spans="10:10">
      <c r="J5106"/>
    </row>
    <row r="5107" spans="10:10">
      <c r="J5107"/>
    </row>
    <row r="5108" spans="10:10">
      <c r="J5108"/>
    </row>
    <row r="5109" spans="10:10">
      <c r="J5109"/>
    </row>
    <row r="5110" spans="10:10">
      <c r="J5110"/>
    </row>
    <row r="5111" spans="10:10">
      <c r="J5111"/>
    </row>
    <row r="5112" spans="10:10">
      <c r="J5112"/>
    </row>
    <row r="5113" spans="10:10">
      <c r="J5113"/>
    </row>
    <row r="5114" spans="10:10">
      <c r="J5114"/>
    </row>
    <row r="5115" spans="10:10">
      <c r="J5115"/>
    </row>
    <row r="5116" spans="10:10">
      <c r="J5116"/>
    </row>
    <row r="5117" spans="10:10">
      <c r="J5117"/>
    </row>
    <row r="5118" spans="10:10">
      <c r="J5118"/>
    </row>
    <row r="5119" spans="10:10">
      <c r="J5119"/>
    </row>
    <row r="5120" spans="10:10">
      <c r="J5120"/>
    </row>
    <row r="5121" spans="10:10">
      <c r="J5121"/>
    </row>
    <row r="5122" spans="10:10">
      <c r="J5122"/>
    </row>
    <row r="5123" spans="10:10">
      <c r="J5123"/>
    </row>
    <row r="5124" spans="10:10">
      <c r="J5124"/>
    </row>
    <row r="5125" spans="10:10">
      <c r="J5125"/>
    </row>
    <row r="5126" spans="10:10">
      <c r="J5126"/>
    </row>
    <row r="5127" spans="10:10">
      <c r="J5127"/>
    </row>
    <row r="5128" spans="10:10">
      <c r="J5128"/>
    </row>
    <row r="5129" spans="10:10">
      <c r="J5129"/>
    </row>
    <row r="5130" spans="10:10">
      <c r="J5130"/>
    </row>
    <row r="5131" spans="10:10">
      <c r="J5131"/>
    </row>
    <row r="5132" spans="10:10">
      <c r="J5132"/>
    </row>
    <row r="5133" spans="10:10">
      <c r="J5133"/>
    </row>
    <row r="5134" spans="10:10">
      <c r="J5134"/>
    </row>
    <row r="5135" spans="10:10">
      <c r="J5135"/>
    </row>
    <row r="5136" spans="10:10">
      <c r="J5136"/>
    </row>
    <row r="5137" spans="10:10">
      <c r="J5137"/>
    </row>
    <row r="5138" spans="10:10">
      <c r="J5138"/>
    </row>
    <row r="5139" spans="10:10">
      <c r="J5139"/>
    </row>
    <row r="5140" spans="10:10">
      <c r="J5140"/>
    </row>
    <row r="5141" spans="10:10">
      <c r="J5141"/>
    </row>
    <row r="5142" spans="10:10">
      <c r="J5142"/>
    </row>
    <row r="5143" spans="10:10">
      <c r="J5143"/>
    </row>
    <row r="5144" spans="10:10">
      <c r="J5144"/>
    </row>
    <row r="5145" spans="10:10">
      <c r="J5145"/>
    </row>
    <row r="5146" spans="10:10">
      <c r="J5146"/>
    </row>
    <row r="5147" spans="10:10">
      <c r="J5147"/>
    </row>
    <row r="5148" spans="10:10">
      <c r="J5148"/>
    </row>
    <row r="5149" spans="10:10">
      <c r="J5149"/>
    </row>
    <row r="5150" spans="10:10">
      <c r="J5150"/>
    </row>
    <row r="5151" spans="10:10">
      <c r="J5151"/>
    </row>
    <row r="5152" spans="10:10">
      <c r="J5152"/>
    </row>
    <row r="5153" spans="10:10">
      <c r="J5153"/>
    </row>
    <row r="5154" spans="10:10">
      <c r="J5154"/>
    </row>
    <row r="5155" spans="10:10">
      <c r="J5155"/>
    </row>
    <row r="5156" spans="10:10">
      <c r="J5156"/>
    </row>
    <row r="5157" spans="10:10">
      <c r="J5157"/>
    </row>
    <row r="5158" spans="10:10">
      <c r="J5158"/>
    </row>
    <row r="5159" spans="10:10">
      <c r="J5159"/>
    </row>
    <row r="5160" spans="10:10">
      <c r="J5160"/>
    </row>
    <row r="5161" spans="10:10">
      <c r="J5161"/>
    </row>
    <row r="5162" spans="10:10">
      <c r="J5162"/>
    </row>
    <row r="5163" spans="10:10">
      <c r="J5163"/>
    </row>
    <row r="5164" spans="10:10">
      <c r="J5164"/>
    </row>
    <row r="5165" spans="10:10">
      <c r="J5165"/>
    </row>
    <row r="5166" spans="10:10">
      <c r="J5166"/>
    </row>
    <row r="5167" spans="10:10">
      <c r="J5167"/>
    </row>
    <row r="5168" spans="10:10">
      <c r="J5168"/>
    </row>
    <row r="5169" spans="10:10">
      <c r="J5169"/>
    </row>
    <row r="5170" spans="10:10">
      <c r="J5170"/>
    </row>
    <row r="5171" spans="10:10">
      <c r="J5171"/>
    </row>
    <row r="5172" spans="10:10">
      <c r="J5172"/>
    </row>
    <row r="5173" spans="10:10">
      <c r="J5173"/>
    </row>
    <row r="5174" spans="10:10">
      <c r="J5174"/>
    </row>
    <row r="5175" spans="10:10">
      <c r="J5175"/>
    </row>
    <row r="5176" spans="10:10">
      <c r="J5176"/>
    </row>
    <row r="5177" spans="10:10">
      <c r="J5177"/>
    </row>
    <row r="5178" spans="10:10">
      <c r="J5178"/>
    </row>
    <row r="5179" spans="10:10">
      <c r="J5179"/>
    </row>
    <row r="5180" spans="10:10">
      <c r="J5180"/>
    </row>
    <row r="5181" spans="10:10">
      <c r="J5181"/>
    </row>
    <row r="5182" spans="10:10">
      <c r="J5182"/>
    </row>
    <row r="5183" spans="10:10">
      <c r="J5183"/>
    </row>
    <row r="5184" spans="10:10">
      <c r="J5184"/>
    </row>
    <row r="5185" spans="10:10">
      <c r="J5185"/>
    </row>
    <row r="5186" spans="10:10">
      <c r="J5186"/>
    </row>
    <row r="5187" spans="10:10">
      <c r="J5187"/>
    </row>
    <row r="5188" spans="10:10">
      <c r="J5188"/>
    </row>
    <row r="5189" spans="10:10">
      <c r="J5189"/>
    </row>
    <row r="5190" spans="10:10">
      <c r="J5190"/>
    </row>
    <row r="5191" spans="10:10">
      <c r="J5191"/>
    </row>
    <row r="5192" spans="10:10">
      <c r="J5192"/>
    </row>
    <row r="5193" spans="10:10">
      <c r="J5193"/>
    </row>
    <row r="5194" spans="10:10">
      <c r="J5194"/>
    </row>
    <row r="5195" spans="10:10">
      <c r="J5195"/>
    </row>
    <row r="5196" spans="10:10">
      <c r="J5196"/>
    </row>
    <row r="5197" spans="10:10">
      <c r="J5197"/>
    </row>
    <row r="5198" spans="10:10">
      <c r="J5198"/>
    </row>
    <row r="5199" spans="10:10">
      <c r="J5199"/>
    </row>
    <row r="5200" spans="10:10">
      <c r="J5200"/>
    </row>
    <row r="5201" spans="10:10">
      <c r="J5201"/>
    </row>
    <row r="5202" spans="10:10">
      <c r="J5202"/>
    </row>
    <row r="5203" spans="10:10">
      <c r="J5203"/>
    </row>
    <row r="5204" spans="10:10">
      <c r="J5204"/>
    </row>
    <row r="5205" spans="10:10">
      <c r="J5205"/>
    </row>
    <row r="5206" spans="10:10">
      <c r="J5206"/>
    </row>
    <row r="5207" spans="10:10">
      <c r="J5207"/>
    </row>
    <row r="5208" spans="10:10">
      <c r="J5208"/>
    </row>
    <row r="5209" spans="10:10">
      <c r="J5209"/>
    </row>
    <row r="5210" spans="10:10">
      <c r="J5210"/>
    </row>
    <row r="5211" spans="10:10">
      <c r="J5211"/>
    </row>
    <row r="5212" spans="10:10">
      <c r="J5212"/>
    </row>
    <row r="5213" spans="10:10">
      <c r="J5213"/>
    </row>
    <row r="5214" spans="10:10">
      <c r="J5214"/>
    </row>
    <row r="5215" spans="10:10">
      <c r="J5215"/>
    </row>
    <row r="5216" spans="10:10">
      <c r="J5216"/>
    </row>
    <row r="5217" spans="10:10">
      <c r="J5217"/>
    </row>
    <row r="5218" spans="10:10">
      <c r="J5218"/>
    </row>
    <row r="5219" spans="10:10">
      <c r="J5219"/>
    </row>
    <row r="5220" spans="10:10">
      <c r="J5220"/>
    </row>
    <row r="5221" spans="10:10">
      <c r="J5221"/>
    </row>
    <row r="5222" spans="10:10">
      <c r="J5222"/>
    </row>
    <row r="5223" spans="10:10">
      <c r="J5223"/>
    </row>
    <row r="5224" spans="10:10">
      <c r="J5224"/>
    </row>
    <row r="5225" spans="10:10">
      <c r="J5225"/>
    </row>
    <row r="5226" spans="10:10">
      <c r="J5226"/>
    </row>
    <row r="5227" spans="10:10">
      <c r="J5227"/>
    </row>
    <row r="5228" spans="10:10">
      <c r="J5228"/>
    </row>
    <row r="5229" spans="10:10">
      <c r="J5229"/>
    </row>
    <row r="5230" spans="10:10">
      <c r="J5230"/>
    </row>
    <row r="5231" spans="10:10">
      <c r="J5231"/>
    </row>
    <row r="5232" spans="10:10">
      <c r="J5232"/>
    </row>
    <row r="5233" spans="10:10">
      <c r="J5233"/>
    </row>
    <row r="5234" spans="10:10">
      <c r="J5234"/>
    </row>
    <row r="5235" spans="10:10">
      <c r="J5235"/>
    </row>
    <row r="5236" spans="10:10">
      <c r="J5236"/>
    </row>
    <row r="5237" spans="10:10">
      <c r="J5237"/>
    </row>
    <row r="5238" spans="10:10">
      <c r="J5238"/>
    </row>
    <row r="5239" spans="10:10">
      <c r="J5239"/>
    </row>
    <row r="5240" spans="10:10">
      <c r="J5240"/>
    </row>
    <row r="5241" spans="10:10">
      <c r="J5241"/>
    </row>
    <row r="5242" spans="10:10">
      <c r="J5242"/>
    </row>
    <row r="5243" spans="10:10">
      <c r="J5243"/>
    </row>
    <row r="5244" spans="10:10">
      <c r="J5244"/>
    </row>
    <row r="5245" spans="10:10">
      <c r="J5245"/>
    </row>
    <row r="5246" spans="10:10">
      <c r="J5246"/>
    </row>
    <row r="5247" spans="10:10">
      <c r="J5247"/>
    </row>
    <row r="5248" spans="10:10">
      <c r="J5248"/>
    </row>
    <row r="5249" spans="10:10">
      <c r="J5249"/>
    </row>
    <row r="5250" spans="10:10">
      <c r="J5250"/>
    </row>
    <row r="5251" spans="10:10">
      <c r="J5251"/>
    </row>
    <row r="5252" spans="10:10">
      <c r="J5252"/>
    </row>
    <row r="5253" spans="10:10">
      <c r="J5253"/>
    </row>
    <row r="5254" spans="10:10">
      <c r="J5254"/>
    </row>
    <row r="5255" spans="10:10">
      <c r="J5255"/>
    </row>
    <row r="5256" spans="10:10">
      <c r="J5256"/>
    </row>
    <row r="5257" spans="10:10">
      <c r="J5257"/>
    </row>
    <row r="5258" spans="10:10">
      <c r="J5258"/>
    </row>
    <row r="5259" spans="10:10">
      <c r="J5259"/>
    </row>
    <row r="5260" spans="10:10">
      <c r="J5260"/>
    </row>
    <row r="5261" spans="10:10">
      <c r="J5261"/>
    </row>
    <row r="5262" spans="10:10">
      <c r="J5262"/>
    </row>
    <row r="5263" spans="10:10">
      <c r="J5263"/>
    </row>
    <row r="5264" spans="10:10">
      <c r="J5264"/>
    </row>
    <row r="5265" spans="10:10">
      <c r="J5265"/>
    </row>
    <row r="5266" spans="10:10">
      <c r="J5266"/>
    </row>
    <row r="5267" spans="10:10">
      <c r="J5267"/>
    </row>
    <row r="5268" spans="10:10">
      <c r="J5268"/>
    </row>
    <row r="5269" spans="10:10">
      <c r="J5269"/>
    </row>
    <row r="5270" spans="10:10">
      <c r="J5270"/>
    </row>
    <row r="5271" spans="10:10">
      <c r="J5271"/>
    </row>
    <row r="5272" spans="10:10">
      <c r="J5272"/>
    </row>
    <row r="5273" spans="10:10">
      <c r="J5273"/>
    </row>
    <row r="5274" spans="10:10">
      <c r="J5274"/>
    </row>
    <row r="5275" spans="10:10">
      <c r="J5275"/>
    </row>
    <row r="5276" spans="10:10">
      <c r="J5276"/>
    </row>
    <row r="5277" spans="10:10">
      <c r="J5277"/>
    </row>
    <row r="5278" spans="10:10">
      <c r="J5278"/>
    </row>
    <row r="5279" spans="10:10">
      <c r="J5279"/>
    </row>
    <row r="5280" spans="10:10">
      <c r="J5280"/>
    </row>
    <row r="5281" spans="10:10">
      <c r="J5281"/>
    </row>
    <row r="5282" spans="10:10">
      <c r="J5282"/>
    </row>
    <row r="5283" spans="10:10">
      <c r="J5283"/>
    </row>
    <row r="5284" spans="10:10">
      <c r="J5284"/>
    </row>
    <row r="5285" spans="10:10">
      <c r="J5285"/>
    </row>
    <row r="5286" spans="10:10">
      <c r="J5286"/>
    </row>
    <row r="5287" spans="10:10">
      <c r="J5287"/>
    </row>
    <row r="5288" spans="10:10">
      <c r="J5288"/>
    </row>
    <row r="5289" spans="10:10">
      <c r="J5289"/>
    </row>
    <row r="5290" spans="10:10">
      <c r="J5290"/>
    </row>
    <row r="5291" spans="10:10">
      <c r="J5291"/>
    </row>
    <row r="5292" spans="10:10">
      <c r="J5292"/>
    </row>
    <row r="5293" spans="10:10">
      <c r="J5293"/>
    </row>
    <row r="5294" spans="10:10">
      <c r="J5294"/>
    </row>
    <row r="5295" spans="10:10">
      <c r="J5295"/>
    </row>
    <row r="5296" spans="10:10">
      <c r="J5296"/>
    </row>
    <row r="5297" spans="10:10">
      <c r="J5297"/>
    </row>
    <row r="5298" spans="10:10">
      <c r="J5298"/>
    </row>
    <row r="5299" spans="10:10">
      <c r="J5299"/>
    </row>
    <row r="5300" spans="10:10">
      <c r="J5300"/>
    </row>
    <row r="5301" spans="10:10">
      <c r="J5301"/>
    </row>
    <row r="5302" spans="10:10">
      <c r="J5302"/>
    </row>
    <row r="5303" spans="10:10">
      <c r="J5303"/>
    </row>
    <row r="5304" spans="10:10">
      <c r="J5304"/>
    </row>
    <row r="5305" spans="10:10">
      <c r="J5305"/>
    </row>
    <row r="5306" spans="10:10">
      <c r="J5306"/>
    </row>
    <row r="5307" spans="10:10">
      <c r="J5307"/>
    </row>
    <row r="5308" spans="10:10">
      <c r="J5308"/>
    </row>
    <row r="5309" spans="10:10">
      <c r="J5309"/>
    </row>
    <row r="5310" spans="10:10">
      <c r="J5310"/>
    </row>
    <row r="5311" spans="10:10">
      <c r="J5311"/>
    </row>
    <row r="5312" spans="10:10">
      <c r="J5312"/>
    </row>
    <row r="5313" spans="10:10">
      <c r="J5313"/>
    </row>
    <row r="5314" spans="10:10">
      <c r="J5314"/>
    </row>
    <row r="5315" spans="10:10">
      <c r="J5315"/>
    </row>
    <row r="5316" spans="10:10">
      <c r="J5316"/>
    </row>
    <row r="5317" spans="10:10">
      <c r="J5317"/>
    </row>
    <row r="5318" spans="10:10">
      <c r="J5318"/>
    </row>
    <row r="5319" spans="10:10">
      <c r="J5319"/>
    </row>
    <row r="5320" spans="10:10">
      <c r="J5320"/>
    </row>
    <row r="5321" spans="10:10">
      <c r="J5321"/>
    </row>
    <row r="5322" spans="10:10">
      <c r="J5322"/>
    </row>
    <row r="5323" spans="10:10">
      <c r="J5323"/>
    </row>
    <row r="5324" spans="10:10">
      <c r="J5324"/>
    </row>
    <row r="5325" spans="10:10">
      <c r="J5325"/>
    </row>
    <row r="5326" spans="10:10">
      <c r="J5326"/>
    </row>
    <row r="5327" spans="10:10">
      <c r="J5327"/>
    </row>
    <row r="5328" spans="10:10">
      <c r="J5328"/>
    </row>
    <row r="5329" spans="10:10">
      <c r="J5329"/>
    </row>
    <row r="5330" spans="10:10">
      <c r="J5330"/>
    </row>
    <row r="5331" spans="10:10">
      <c r="J5331"/>
    </row>
    <row r="5332" spans="10:10">
      <c r="J5332"/>
    </row>
    <row r="5333" spans="10:10">
      <c r="J5333"/>
    </row>
    <row r="5334" spans="10:10">
      <c r="J5334"/>
    </row>
    <row r="5335" spans="10:10">
      <c r="J5335"/>
    </row>
    <row r="5336" spans="10:10">
      <c r="J5336"/>
    </row>
    <row r="5337" spans="10:10">
      <c r="J5337"/>
    </row>
    <row r="5338" spans="10:10">
      <c r="J5338"/>
    </row>
    <row r="5339" spans="10:10">
      <c r="J5339"/>
    </row>
    <row r="5340" spans="10:10">
      <c r="J5340"/>
    </row>
    <row r="5341" spans="10:10">
      <c r="J5341"/>
    </row>
    <row r="5342" spans="10:10">
      <c r="J5342"/>
    </row>
    <row r="5343" spans="10:10">
      <c r="J5343"/>
    </row>
    <row r="5344" spans="10:10">
      <c r="J5344"/>
    </row>
    <row r="5345" spans="10:10">
      <c r="J5345"/>
    </row>
    <row r="5346" spans="10:10">
      <c r="J5346"/>
    </row>
    <row r="5347" spans="10:10">
      <c r="J5347"/>
    </row>
    <row r="5348" spans="10:10">
      <c r="J5348"/>
    </row>
    <row r="5349" spans="10:10">
      <c r="J5349"/>
    </row>
    <row r="5350" spans="10:10">
      <c r="J5350"/>
    </row>
    <row r="5351" spans="10:10">
      <c r="J5351"/>
    </row>
    <row r="5352" spans="10:10">
      <c r="J5352"/>
    </row>
    <row r="5353" spans="10:10">
      <c r="J5353"/>
    </row>
    <row r="5354" spans="10:10">
      <c r="J5354"/>
    </row>
    <row r="5355" spans="10:10">
      <c r="J5355"/>
    </row>
    <row r="5356" spans="10:10">
      <c r="J5356"/>
    </row>
    <row r="5357" spans="10:10">
      <c r="J5357"/>
    </row>
    <row r="5358" spans="10:10">
      <c r="J5358"/>
    </row>
    <row r="5359" spans="10:10">
      <c r="J5359"/>
    </row>
    <row r="5360" spans="10:10">
      <c r="J5360"/>
    </row>
    <row r="5361" spans="10:10">
      <c r="J5361"/>
    </row>
    <row r="5362" spans="10:10">
      <c r="J5362"/>
    </row>
    <row r="5363" spans="10:10">
      <c r="J5363"/>
    </row>
    <row r="5364" spans="10:10">
      <c r="J5364"/>
    </row>
    <row r="5365" spans="10:10">
      <c r="J5365"/>
    </row>
    <row r="5366" spans="10:10">
      <c r="J5366"/>
    </row>
    <row r="5367" spans="10:10">
      <c r="J5367"/>
    </row>
    <row r="5368" spans="10:10">
      <c r="J5368"/>
    </row>
    <row r="5369" spans="10:10">
      <c r="J5369"/>
    </row>
    <row r="5370" spans="10:10">
      <c r="J5370"/>
    </row>
    <row r="5371" spans="10:10">
      <c r="J5371"/>
    </row>
    <row r="5372" spans="10:10">
      <c r="J5372"/>
    </row>
    <row r="5373" spans="10:10">
      <c r="J5373"/>
    </row>
    <row r="5374" spans="10:10">
      <c r="J5374"/>
    </row>
    <row r="5375" spans="10:10">
      <c r="J5375"/>
    </row>
    <row r="5376" spans="10:10">
      <c r="J5376"/>
    </row>
    <row r="5377" spans="10:10">
      <c r="J5377"/>
    </row>
    <row r="5378" spans="10:10">
      <c r="J5378"/>
    </row>
    <row r="5379" spans="10:10">
      <c r="J5379"/>
    </row>
    <row r="5380" spans="10:10">
      <c r="J5380"/>
    </row>
    <row r="5381" spans="10:10">
      <c r="J5381"/>
    </row>
    <row r="5382" spans="10:10">
      <c r="J5382"/>
    </row>
    <row r="5383" spans="10:10">
      <c r="J5383"/>
    </row>
    <row r="5384" spans="10:10">
      <c r="J5384"/>
    </row>
    <row r="5385" spans="10:10">
      <c r="J5385"/>
    </row>
    <row r="5386" spans="10:10">
      <c r="J5386"/>
    </row>
    <row r="5387" spans="10:10">
      <c r="J5387"/>
    </row>
    <row r="5388" spans="10:10">
      <c r="J5388"/>
    </row>
    <row r="5389" spans="10:10">
      <c r="J5389"/>
    </row>
    <row r="5390" spans="10:10">
      <c r="J5390"/>
    </row>
    <row r="5391" spans="10:10">
      <c r="J5391"/>
    </row>
    <row r="5392" spans="10:10">
      <c r="J5392"/>
    </row>
    <row r="5393" spans="10:10">
      <c r="J5393"/>
    </row>
    <row r="5394" spans="10:10">
      <c r="J5394"/>
    </row>
    <row r="5395" spans="10:10">
      <c r="J5395"/>
    </row>
    <row r="5396" spans="10:10">
      <c r="J5396"/>
    </row>
    <row r="5397" spans="10:10">
      <c r="J5397"/>
    </row>
    <row r="5398" spans="10:10">
      <c r="J5398"/>
    </row>
    <row r="5399" spans="10:10">
      <c r="J5399"/>
    </row>
    <row r="5400" spans="10:10">
      <c r="J5400"/>
    </row>
    <row r="5401" spans="10:10">
      <c r="J5401"/>
    </row>
    <row r="5402" spans="10:10">
      <c r="J5402"/>
    </row>
    <row r="5403" spans="10:10">
      <c r="J5403"/>
    </row>
    <row r="5404" spans="10:10">
      <c r="J5404"/>
    </row>
    <row r="5405" spans="10:10">
      <c r="J5405"/>
    </row>
    <row r="5406" spans="10:10">
      <c r="J5406"/>
    </row>
    <row r="5407" spans="10:10">
      <c r="J5407"/>
    </row>
    <row r="5408" spans="10:10">
      <c r="J5408"/>
    </row>
    <row r="5409" spans="10:10">
      <c r="J5409"/>
    </row>
    <row r="5410" spans="10:10">
      <c r="J5410"/>
    </row>
    <row r="5411" spans="10:10">
      <c r="J5411"/>
    </row>
    <row r="5412" spans="10:10">
      <c r="J5412"/>
    </row>
    <row r="5413" spans="10:10">
      <c r="J5413"/>
    </row>
    <row r="5414" spans="10:10">
      <c r="J5414"/>
    </row>
    <row r="5415" spans="10:10">
      <c r="J5415"/>
    </row>
    <row r="5416" spans="10:10">
      <c r="J5416"/>
    </row>
    <row r="5417" spans="10:10">
      <c r="J5417"/>
    </row>
    <row r="5418" spans="10:10">
      <c r="J5418"/>
    </row>
    <row r="5419" spans="10:10">
      <c r="J5419"/>
    </row>
    <row r="5420" spans="10:10">
      <c r="J5420"/>
    </row>
    <row r="5421" spans="10:10">
      <c r="J5421"/>
    </row>
    <row r="5422" spans="10:10">
      <c r="J5422"/>
    </row>
    <row r="5423" spans="10:10">
      <c r="J5423"/>
    </row>
    <row r="5424" spans="10:10">
      <c r="J5424"/>
    </row>
    <row r="5425" spans="10:10">
      <c r="J5425"/>
    </row>
    <row r="5426" spans="10:10">
      <c r="J5426"/>
    </row>
    <row r="5427" spans="10:10">
      <c r="J5427"/>
    </row>
    <row r="5428" spans="10:10">
      <c r="J5428"/>
    </row>
    <row r="5429" spans="10:10">
      <c r="J5429"/>
    </row>
    <row r="5430" spans="10:10">
      <c r="J5430"/>
    </row>
    <row r="5431" spans="10:10">
      <c r="J5431"/>
    </row>
    <row r="5432" spans="10:10">
      <c r="J5432"/>
    </row>
    <row r="5433" spans="10:10">
      <c r="J5433"/>
    </row>
    <row r="5434" spans="10:10">
      <c r="J5434"/>
    </row>
    <row r="5435" spans="10:10">
      <c r="J5435"/>
    </row>
    <row r="5436" spans="10:10">
      <c r="J5436"/>
    </row>
    <row r="5437" spans="10:10">
      <c r="J5437"/>
    </row>
    <row r="5438" spans="10:10">
      <c r="J5438"/>
    </row>
    <row r="5439" spans="10:10">
      <c r="J5439"/>
    </row>
    <row r="5440" spans="10:10">
      <c r="J5440"/>
    </row>
    <row r="5441" spans="10:10">
      <c r="J5441"/>
    </row>
    <row r="5442" spans="10:10">
      <c r="J5442"/>
    </row>
    <row r="5443" spans="10:10">
      <c r="J5443"/>
    </row>
    <row r="5444" spans="10:10">
      <c r="J5444"/>
    </row>
    <row r="5445" spans="10:10">
      <c r="J5445"/>
    </row>
    <row r="5446" spans="10:10">
      <c r="J5446"/>
    </row>
    <row r="5447" spans="10:10">
      <c r="J5447"/>
    </row>
    <row r="5448" spans="10:10">
      <c r="J5448"/>
    </row>
    <row r="5449" spans="10:10">
      <c r="J5449"/>
    </row>
    <row r="5450" spans="10:10">
      <c r="J5450"/>
    </row>
    <row r="5451" spans="10:10">
      <c r="J5451"/>
    </row>
    <row r="5452" spans="10:10">
      <c r="J5452"/>
    </row>
    <row r="5453" spans="10:10">
      <c r="J5453"/>
    </row>
    <row r="5454" spans="10:10">
      <c r="J5454"/>
    </row>
    <row r="5455" spans="10:10">
      <c r="J5455"/>
    </row>
    <row r="5456" spans="10:10">
      <c r="J5456"/>
    </row>
    <row r="5457" spans="10:10">
      <c r="J5457"/>
    </row>
    <row r="5458" spans="10:10">
      <c r="J5458"/>
    </row>
    <row r="5459" spans="10:10">
      <c r="J5459"/>
    </row>
    <row r="5460" spans="10:10">
      <c r="J5460"/>
    </row>
    <row r="5461" spans="10:10">
      <c r="J5461"/>
    </row>
    <row r="5462" spans="10:10">
      <c r="J5462"/>
    </row>
    <row r="5463" spans="10:10">
      <c r="J5463"/>
    </row>
    <row r="5464" spans="10:10">
      <c r="J5464"/>
    </row>
    <row r="5465" spans="10:10">
      <c r="J5465"/>
    </row>
    <row r="5466" spans="10:10">
      <c r="J5466"/>
    </row>
    <row r="5467" spans="10:10">
      <c r="J5467"/>
    </row>
    <row r="5468" spans="10:10">
      <c r="J5468"/>
    </row>
    <row r="5469" spans="10:10">
      <c r="J5469"/>
    </row>
    <row r="5470" spans="10:10">
      <c r="J5470"/>
    </row>
    <row r="5471" spans="10:10">
      <c r="J5471"/>
    </row>
    <row r="5472" spans="10:10">
      <c r="J5472"/>
    </row>
    <row r="5473" spans="10:10">
      <c r="J5473"/>
    </row>
    <row r="5474" spans="10:10">
      <c r="J5474"/>
    </row>
    <row r="5475" spans="10:10">
      <c r="J5475"/>
    </row>
    <row r="5476" spans="10:10">
      <c r="J5476"/>
    </row>
    <row r="5477" spans="10:10">
      <c r="J5477"/>
    </row>
    <row r="5478" spans="10:10">
      <c r="J5478"/>
    </row>
    <row r="5479" spans="10:10">
      <c r="J5479"/>
    </row>
    <row r="5480" spans="10:10">
      <c r="J5480"/>
    </row>
    <row r="5481" spans="10:10">
      <c r="J5481"/>
    </row>
    <row r="5482" spans="10:10">
      <c r="J5482"/>
    </row>
    <row r="5483" spans="10:10">
      <c r="J5483"/>
    </row>
    <row r="5484" spans="10:10">
      <c r="J5484"/>
    </row>
    <row r="5485" spans="10:10">
      <c r="J5485"/>
    </row>
    <row r="5486" spans="10:10">
      <c r="J5486"/>
    </row>
    <row r="5487" spans="10:10">
      <c r="J5487"/>
    </row>
    <row r="5488" spans="10:10">
      <c r="J5488"/>
    </row>
    <row r="5489" spans="10:10">
      <c r="J5489"/>
    </row>
    <row r="5490" spans="10:10">
      <c r="J5490"/>
    </row>
    <row r="5491" spans="10:10">
      <c r="J5491"/>
    </row>
    <row r="5492" spans="10:10">
      <c r="J5492"/>
    </row>
    <row r="5493" spans="10:10">
      <c r="J5493"/>
    </row>
    <row r="5494" spans="10:10">
      <c r="J5494"/>
    </row>
    <row r="5495" spans="10:10">
      <c r="J5495"/>
    </row>
    <row r="5496" spans="10:10">
      <c r="J5496"/>
    </row>
    <row r="5497" spans="10:10">
      <c r="J5497"/>
    </row>
    <row r="5498" spans="10:10">
      <c r="J5498"/>
    </row>
    <row r="5499" spans="10:10">
      <c r="J5499"/>
    </row>
    <row r="5500" spans="10:10">
      <c r="J5500"/>
    </row>
    <row r="5501" spans="10:10">
      <c r="J5501"/>
    </row>
    <row r="5502" spans="10:10">
      <c r="J5502"/>
    </row>
    <row r="5503" spans="10:10">
      <c r="J5503"/>
    </row>
    <row r="5504" spans="10:10">
      <c r="J5504"/>
    </row>
    <row r="5505" spans="10:10">
      <c r="J5505"/>
    </row>
    <row r="5506" spans="10:10">
      <c r="J5506"/>
    </row>
    <row r="5507" spans="10:10">
      <c r="J5507"/>
    </row>
    <row r="5508" spans="10:10">
      <c r="J5508"/>
    </row>
    <row r="5509" spans="10:10">
      <c r="J5509"/>
    </row>
    <row r="5510" spans="10:10">
      <c r="J5510"/>
    </row>
    <row r="5511" spans="10:10">
      <c r="J5511"/>
    </row>
    <row r="5512" spans="10:10">
      <c r="J5512"/>
    </row>
    <row r="5513" spans="10:10">
      <c r="J5513"/>
    </row>
    <row r="5514" spans="10:10">
      <c r="J5514"/>
    </row>
    <row r="5515" spans="10:10">
      <c r="J5515"/>
    </row>
    <row r="5516" spans="10:10">
      <c r="J5516"/>
    </row>
    <row r="5517" spans="10:10">
      <c r="J5517"/>
    </row>
    <row r="5518" spans="10:10">
      <c r="J5518"/>
    </row>
    <row r="5519" spans="10:10">
      <c r="J5519"/>
    </row>
    <row r="5520" spans="10:10">
      <c r="J5520"/>
    </row>
    <row r="5521" spans="10:10">
      <c r="J5521"/>
    </row>
    <row r="5522" spans="10:10">
      <c r="J5522"/>
    </row>
    <row r="5523" spans="10:10">
      <c r="J5523"/>
    </row>
    <row r="5524" spans="10:10">
      <c r="J5524"/>
    </row>
    <row r="5525" spans="10:10">
      <c r="J5525"/>
    </row>
    <row r="5526" spans="10:10">
      <c r="J5526"/>
    </row>
    <row r="5527" spans="10:10">
      <c r="J5527"/>
    </row>
    <row r="5528" spans="10:10">
      <c r="J5528"/>
    </row>
    <row r="5529" spans="10:10">
      <c r="J5529"/>
    </row>
    <row r="5530" spans="10:10">
      <c r="J5530"/>
    </row>
    <row r="5531" spans="10:10">
      <c r="J5531"/>
    </row>
    <row r="5532" spans="10:10">
      <c r="J5532"/>
    </row>
    <row r="5533" spans="10:10">
      <c r="J5533"/>
    </row>
    <row r="5534" spans="10:10">
      <c r="J5534"/>
    </row>
    <row r="5535" spans="10:10">
      <c r="J5535"/>
    </row>
    <row r="5536" spans="10:10">
      <c r="J5536"/>
    </row>
    <row r="5537" spans="10:10">
      <c r="J5537"/>
    </row>
    <row r="5538" spans="10:10">
      <c r="J5538"/>
    </row>
    <row r="5539" spans="10:10">
      <c r="J5539"/>
    </row>
    <row r="5540" spans="10:10">
      <c r="J5540"/>
    </row>
    <row r="5541" spans="10:10">
      <c r="J5541"/>
    </row>
    <row r="5542" spans="10:10">
      <c r="J5542"/>
    </row>
    <row r="5543" spans="10:10">
      <c r="J5543"/>
    </row>
    <row r="5544" spans="10:10">
      <c r="J5544"/>
    </row>
    <row r="5545" spans="10:10">
      <c r="J5545"/>
    </row>
    <row r="5546" spans="10:10">
      <c r="J5546"/>
    </row>
    <row r="5547" spans="10:10">
      <c r="J5547"/>
    </row>
    <row r="5548" spans="10:10">
      <c r="J5548"/>
    </row>
    <row r="5549" spans="10:10">
      <c r="J5549"/>
    </row>
    <row r="5550" spans="10:10">
      <c r="J5550"/>
    </row>
    <row r="5551" spans="10:10">
      <c r="J5551"/>
    </row>
    <row r="5552" spans="10:10">
      <c r="J5552"/>
    </row>
    <row r="5553" spans="10:10">
      <c r="J5553"/>
    </row>
    <row r="5554" spans="10:10">
      <c r="J5554"/>
    </row>
    <row r="5555" spans="10:10">
      <c r="J5555"/>
    </row>
    <row r="5556" spans="10:10">
      <c r="J5556"/>
    </row>
    <row r="5557" spans="10:10">
      <c r="J5557"/>
    </row>
    <row r="5558" spans="10:10">
      <c r="J5558"/>
    </row>
    <row r="5559" spans="10:10">
      <c r="J5559"/>
    </row>
    <row r="5560" spans="10:10">
      <c r="J5560"/>
    </row>
    <row r="5561" spans="10:10">
      <c r="J5561"/>
    </row>
    <row r="5562" spans="10:10">
      <c r="J5562"/>
    </row>
    <row r="5563" spans="10:10">
      <c r="J5563"/>
    </row>
    <row r="5564" spans="10:10">
      <c r="J5564"/>
    </row>
    <row r="5565" spans="10:10">
      <c r="J5565"/>
    </row>
    <row r="5566" spans="10:10">
      <c r="J5566"/>
    </row>
    <row r="5567" spans="10:10">
      <c r="J5567"/>
    </row>
    <row r="5568" spans="10:10">
      <c r="J5568"/>
    </row>
    <row r="5569" spans="10:10">
      <c r="J5569"/>
    </row>
    <row r="5570" spans="10:10">
      <c r="J5570"/>
    </row>
    <row r="5571" spans="10:10">
      <c r="J5571"/>
    </row>
    <row r="5572" spans="10:10">
      <c r="J5572"/>
    </row>
    <row r="5573" spans="10:10">
      <c r="J5573"/>
    </row>
    <row r="5574" spans="10:10">
      <c r="J5574"/>
    </row>
    <row r="5575" spans="10:10">
      <c r="J5575"/>
    </row>
    <row r="5576" spans="10:10">
      <c r="J5576"/>
    </row>
    <row r="5577" spans="10:10">
      <c r="J5577"/>
    </row>
    <row r="5578" spans="10:10">
      <c r="J5578"/>
    </row>
    <row r="5579" spans="10:10">
      <c r="J5579"/>
    </row>
    <row r="5580" spans="10:10">
      <c r="J5580"/>
    </row>
    <row r="5581" spans="10:10">
      <c r="J5581"/>
    </row>
    <row r="5582" spans="10:10">
      <c r="J5582"/>
    </row>
    <row r="5583" spans="10:10">
      <c r="J5583"/>
    </row>
    <row r="5584" spans="10:10">
      <c r="J5584"/>
    </row>
    <row r="5585" spans="10:10">
      <c r="J5585"/>
    </row>
    <row r="5586" spans="10:10">
      <c r="J5586"/>
    </row>
    <row r="5587" spans="10:10">
      <c r="J5587"/>
    </row>
    <row r="5588" spans="10:10">
      <c r="J5588"/>
    </row>
    <row r="5589" spans="10:10">
      <c r="J5589"/>
    </row>
    <row r="5590" spans="10:10">
      <c r="J5590"/>
    </row>
    <row r="5591" spans="10:10">
      <c r="J5591"/>
    </row>
    <row r="5592" spans="10:10">
      <c r="J5592"/>
    </row>
    <row r="5593" spans="10:10">
      <c r="J5593"/>
    </row>
    <row r="5594" spans="10:10">
      <c r="J5594"/>
    </row>
    <row r="5595" spans="10:10">
      <c r="J5595"/>
    </row>
    <row r="5596" spans="10:10">
      <c r="J5596"/>
    </row>
    <row r="5597" spans="10:10">
      <c r="J5597"/>
    </row>
    <row r="5598" spans="10:10">
      <c r="J5598"/>
    </row>
    <row r="5599" spans="10:10">
      <c r="J5599"/>
    </row>
    <row r="5600" spans="10:10">
      <c r="J5600"/>
    </row>
    <row r="5601" spans="10:10">
      <c r="J5601"/>
    </row>
    <row r="5602" spans="10:10">
      <c r="J5602"/>
    </row>
    <row r="5603" spans="10:10">
      <c r="J5603"/>
    </row>
    <row r="5604" spans="10:10">
      <c r="J5604"/>
    </row>
    <row r="5605" spans="10:10">
      <c r="J5605"/>
    </row>
    <row r="5606" spans="10:10">
      <c r="J5606"/>
    </row>
    <row r="5607" spans="10:10">
      <c r="J5607"/>
    </row>
    <row r="5608" spans="10:10">
      <c r="J5608"/>
    </row>
    <row r="5609" spans="10:10">
      <c r="J5609"/>
    </row>
    <row r="5610" spans="10:10">
      <c r="J5610"/>
    </row>
    <row r="5611" spans="10:10">
      <c r="J5611"/>
    </row>
    <row r="5612" spans="10:10">
      <c r="J5612"/>
    </row>
    <row r="5613" spans="10:10">
      <c r="J5613"/>
    </row>
    <row r="5614" spans="10:10">
      <c r="J5614"/>
    </row>
    <row r="5615" spans="10:10">
      <c r="J5615"/>
    </row>
    <row r="5616" spans="10:10">
      <c r="J5616"/>
    </row>
    <row r="5617" spans="10:10">
      <c r="J5617"/>
    </row>
    <row r="5618" spans="10:10">
      <c r="J5618"/>
    </row>
    <row r="5619" spans="10:10">
      <c r="J5619"/>
    </row>
    <row r="5620" spans="10:10">
      <c r="J5620"/>
    </row>
    <row r="5621" spans="10:10">
      <c r="J5621"/>
    </row>
    <row r="5622" spans="10:10">
      <c r="J5622"/>
    </row>
    <row r="5623" spans="10:10">
      <c r="J5623"/>
    </row>
    <row r="5624" spans="10:10">
      <c r="J5624"/>
    </row>
    <row r="5625" spans="10:10">
      <c r="J5625"/>
    </row>
    <row r="5626" spans="10:10">
      <c r="J5626"/>
    </row>
    <row r="5627" spans="10:10">
      <c r="J5627"/>
    </row>
    <row r="5628" spans="10:10">
      <c r="J5628"/>
    </row>
    <row r="5629" spans="10:10">
      <c r="J5629"/>
    </row>
    <row r="5630" spans="10:10">
      <c r="J5630"/>
    </row>
    <row r="5631" spans="10:10">
      <c r="J5631"/>
    </row>
    <row r="5632" spans="10:10">
      <c r="J5632"/>
    </row>
    <row r="5633" spans="10:10">
      <c r="J5633"/>
    </row>
    <row r="5634" spans="10:10">
      <c r="J5634"/>
    </row>
    <row r="5635" spans="10:10">
      <c r="J5635"/>
    </row>
    <row r="5636" spans="10:10">
      <c r="J5636"/>
    </row>
    <row r="5637" spans="10:10">
      <c r="J5637"/>
    </row>
    <row r="5638" spans="10:10">
      <c r="J5638"/>
    </row>
    <row r="5639" spans="10:10">
      <c r="J5639"/>
    </row>
    <row r="5640" spans="10:10">
      <c r="J5640"/>
    </row>
    <row r="5641" spans="10:10">
      <c r="J5641"/>
    </row>
    <row r="5642" spans="10:10">
      <c r="J5642"/>
    </row>
    <row r="5643" spans="10:10">
      <c r="J5643"/>
    </row>
    <row r="5644" spans="10:10">
      <c r="J5644"/>
    </row>
    <row r="5645" spans="10:10">
      <c r="J5645"/>
    </row>
    <row r="5646" spans="10:10">
      <c r="J5646"/>
    </row>
    <row r="5647" spans="10:10">
      <c r="J5647"/>
    </row>
    <row r="5648" spans="10:10">
      <c r="J5648"/>
    </row>
    <row r="5649" spans="10:10">
      <c r="J5649"/>
    </row>
    <row r="5650" spans="10:10">
      <c r="J5650"/>
    </row>
    <row r="5651" spans="10:10">
      <c r="J5651"/>
    </row>
    <row r="5652" spans="10:10">
      <c r="J5652"/>
    </row>
    <row r="5653" spans="10:10">
      <c r="J5653"/>
    </row>
    <row r="5654" spans="10:10">
      <c r="J5654"/>
    </row>
    <row r="5655" spans="10:10">
      <c r="J5655"/>
    </row>
    <row r="5656" spans="10:10">
      <c r="J5656"/>
    </row>
    <row r="5657" spans="10:10">
      <c r="J5657"/>
    </row>
    <row r="5658" spans="10:10">
      <c r="J5658"/>
    </row>
    <row r="5659" spans="10:10">
      <c r="J5659"/>
    </row>
    <row r="5660" spans="10:10">
      <c r="J5660"/>
    </row>
    <row r="5661" spans="10:10">
      <c r="J5661"/>
    </row>
    <row r="5662" spans="10:10">
      <c r="J5662"/>
    </row>
    <row r="5663" spans="10:10">
      <c r="J5663"/>
    </row>
    <row r="5664" spans="10:10">
      <c r="J5664"/>
    </row>
    <row r="5665" spans="10:10">
      <c r="J5665"/>
    </row>
    <row r="5666" spans="10:10">
      <c r="J5666"/>
    </row>
    <row r="5667" spans="10:10">
      <c r="J5667"/>
    </row>
    <row r="5668" spans="10:10">
      <c r="J5668"/>
    </row>
    <row r="5669" spans="10:10">
      <c r="J5669"/>
    </row>
    <row r="5670" spans="10:10">
      <c r="J5670"/>
    </row>
    <row r="5671" spans="10:10">
      <c r="J5671"/>
    </row>
    <row r="5672" spans="10:10">
      <c r="J5672"/>
    </row>
    <row r="5673" spans="10:10">
      <c r="J5673"/>
    </row>
    <row r="5674" spans="10:10">
      <c r="J5674"/>
    </row>
    <row r="5675" spans="10:10">
      <c r="J5675"/>
    </row>
    <row r="5676" spans="10:10">
      <c r="J5676"/>
    </row>
    <row r="5677" spans="10:10">
      <c r="J5677"/>
    </row>
    <row r="5678" spans="10:10">
      <c r="J5678"/>
    </row>
    <row r="5679" spans="10:10">
      <c r="J5679"/>
    </row>
    <row r="5680" spans="10:10">
      <c r="J5680"/>
    </row>
    <row r="5681" spans="10:10">
      <c r="J5681"/>
    </row>
    <row r="5682" spans="10:10">
      <c r="J5682"/>
    </row>
    <row r="5683" spans="10:10">
      <c r="J5683"/>
    </row>
    <row r="5684" spans="10:10">
      <c r="J5684"/>
    </row>
    <row r="5685" spans="10:10">
      <c r="J5685"/>
    </row>
    <row r="5686" spans="10:10">
      <c r="J5686"/>
    </row>
    <row r="5687" spans="10:10">
      <c r="J5687"/>
    </row>
    <row r="5688" spans="10:10">
      <c r="J5688"/>
    </row>
    <row r="5689" spans="10:10">
      <c r="J5689"/>
    </row>
    <row r="5690" spans="10:10">
      <c r="J5690"/>
    </row>
    <row r="5691" spans="10:10">
      <c r="J5691"/>
    </row>
    <row r="5692" spans="10:10">
      <c r="J5692"/>
    </row>
    <row r="5693" spans="10:10">
      <c r="J5693"/>
    </row>
    <row r="5694" spans="10:10">
      <c r="J5694"/>
    </row>
    <row r="5695" spans="10:10">
      <c r="J5695"/>
    </row>
    <row r="5696" spans="10:10">
      <c r="J5696"/>
    </row>
    <row r="5697" spans="10:10">
      <c r="J5697"/>
    </row>
    <row r="5698" spans="10:10">
      <c r="J5698"/>
    </row>
    <row r="5699" spans="10:10">
      <c r="J5699"/>
    </row>
    <row r="5700" spans="10:10">
      <c r="J5700"/>
    </row>
    <row r="5701" spans="10:10">
      <c r="J5701"/>
    </row>
    <row r="5702" spans="10:10">
      <c r="J5702"/>
    </row>
    <row r="5703" spans="10:10">
      <c r="J5703"/>
    </row>
    <row r="5704" spans="10:10">
      <c r="J5704"/>
    </row>
    <row r="5705" spans="10:10">
      <c r="J5705"/>
    </row>
    <row r="5706" spans="10:10">
      <c r="J5706"/>
    </row>
    <row r="5707" spans="10:10">
      <c r="J5707"/>
    </row>
    <row r="5708" spans="10:10">
      <c r="J5708"/>
    </row>
    <row r="5709" spans="10:10">
      <c r="J5709"/>
    </row>
    <row r="5710" spans="10:10">
      <c r="J5710"/>
    </row>
    <row r="5711" spans="10:10">
      <c r="J5711"/>
    </row>
    <row r="5712" spans="10:10">
      <c r="J5712"/>
    </row>
    <row r="5713" spans="10:10">
      <c r="J5713"/>
    </row>
    <row r="5714" spans="10:10">
      <c r="J5714"/>
    </row>
    <row r="5715" spans="10:10">
      <c r="J5715"/>
    </row>
    <row r="5716" spans="10:10">
      <c r="J5716"/>
    </row>
    <row r="5717" spans="10:10">
      <c r="J5717"/>
    </row>
    <row r="5718" spans="10:10">
      <c r="J5718"/>
    </row>
    <row r="5719" spans="10:10">
      <c r="J5719"/>
    </row>
    <row r="5720" spans="10:10">
      <c r="J5720"/>
    </row>
    <row r="5721" spans="10:10">
      <c r="J5721"/>
    </row>
    <row r="5722" spans="10:10">
      <c r="J5722"/>
    </row>
    <row r="5723" spans="10:10">
      <c r="J5723"/>
    </row>
    <row r="5724" spans="10:10">
      <c r="J5724"/>
    </row>
    <row r="5725" spans="10:10">
      <c r="J5725"/>
    </row>
    <row r="5726" spans="10:10">
      <c r="J5726"/>
    </row>
    <row r="5727" spans="10:10">
      <c r="J5727"/>
    </row>
    <row r="5728" spans="10:10">
      <c r="J5728"/>
    </row>
    <row r="5729" spans="10:10">
      <c r="J5729"/>
    </row>
    <row r="5730" spans="10:10">
      <c r="J5730"/>
    </row>
    <row r="5731" spans="10:10">
      <c r="J5731"/>
    </row>
    <row r="5732" spans="10:10">
      <c r="J5732"/>
    </row>
    <row r="5733" spans="10:10">
      <c r="J5733"/>
    </row>
    <row r="5734" spans="10:10">
      <c r="J5734"/>
    </row>
    <row r="5735" spans="10:10">
      <c r="J5735"/>
    </row>
    <row r="5736" spans="10:10">
      <c r="J5736"/>
    </row>
    <row r="5737" spans="10:10">
      <c r="J5737"/>
    </row>
    <row r="5738" spans="10:10">
      <c r="J5738"/>
    </row>
    <row r="5739" spans="10:10">
      <c r="J5739"/>
    </row>
    <row r="5740" spans="10:10">
      <c r="J5740"/>
    </row>
    <row r="5741" spans="10:10">
      <c r="J5741"/>
    </row>
    <row r="5742" spans="10:10">
      <c r="J5742"/>
    </row>
    <row r="5743" spans="10:10">
      <c r="J5743"/>
    </row>
    <row r="5744" spans="10:10">
      <c r="J5744"/>
    </row>
    <row r="5745" spans="10:10">
      <c r="J5745"/>
    </row>
    <row r="5746" spans="10:10">
      <c r="J5746"/>
    </row>
    <row r="5747" spans="10:10">
      <c r="J5747"/>
    </row>
    <row r="5748" spans="10:10">
      <c r="J5748"/>
    </row>
    <row r="5749" spans="10:10">
      <c r="J5749"/>
    </row>
    <row r="5750" spans="10:10">
      <c r="J5750"/>
    </row>
    <row r="5751" spans="10:10">
      <c r="J5751"/>
    </row>
    <row r="5752" spans="10:10">
      <c r="J5752"/>
    </row>
    <row r="5753" spans="10:10">
      <c r="J5753"/>
    </row>
    <row r="5754" spans="10:10">
      <c r="J5754"/>
    </row>
    <row r="5755" spans="10:10">
      <c r="J5755"/>
    </row>
    <row r="5756" spans="10:10">
      <c r="J5756"/>
    </row>
    <row r="5757" spans="10:10">
      <c r="J5757"/>
    </row>
    <row r="5758" spans="10:10">
      <c r="J5758"/>
    </row>
    <row r="5759" spans="10:10">
      <c r="J5759"/>
    </row>
    <row r="5760" spans="10:10">
      <c r="J5760"/>
    </row>
    <row r="5761" spans="10:10">
      <c r="J5761"/>
    </row>
    <row r="5762" spans="10:10">
      <c r="J5762"/>
    </row>
    <row r="5763" spans="10:10">
      <c r="J5763"/>
    </row>
    <row r="5764" spans="10:10">
      <c r="J5764"/>
    </row>
    <row r="5765" spans="10:10">
      <c r="J5765"/>
    </row>
    <row r="5766" spans="10:10">
      <c r="J5766"/>
    </row>
    <row r="5767" spans="10:10">
      <c r="J5767"/>
    </row>
    <row r="5768" spans="10:10">
      <c r="J5768"/>
    </row>
    <row r="5769" spans="10:10">
      <c r="J5769"/>
    </row>
    <row r="5770" spans="10:10">
      <c r="J5770"/>
    </row>
    <row r="5771" spans="10:10">
      <c r="J5771"/>
    </row>
    <row r="5772" spans="10:10">
      <c r="J5772"/>
    </row>
    <row r="5773" spans="10:10">
      <c r="J5773"/>
    </row>
    <row r="5774" spans="10:10">
      <c r="J5774"/>
    </row>
    <row r="5775" spans="10:10">
      <c r="J5775"/>
    </row>
    <row r="5776" spans="10:10">
      <c r="J5776"/>
    </row>
    <row r="5777" spans="10:10">
      <c r="J5777"/>
    </row>
    <row r="5778" spans="10:10">
      <c r="J5778"/>
    </row>
    <row r="5779" spans="10:10">
      <c r="J5779"/>
    </row>
    <row r="5780" spans="10:10">
      <c r="J5780"/>
    </row>
    <row r="5781" spans="10:10">
      <c r="J5781"/>
    </row>
    <row r="5782" spans="10:10">
      <c r="J5782"/>
    </row>
    <row r="5783" spans="10:10">
      <c r="J5783"/>
    </row>
    <row r="5784" spans="10:10">
      <c r="J5784"/>
    </row>
    <row r="5785" spans="10:10">
      <c r="J5785"/>
    </row>
    <row r="5786" spans="10:10">
      <c r="J5786"/>
    </row>
    <row r="5787" spans="10:10">
      <c r="J5787"/>
    </row>
    <row r="5788" spans="10:10">
      <c r="J5788"/>
    </row>
    <row r="5789" spans="10:10">
      <c r="J5789"/>
    </row>
    <row r="5790" spans="10:10">
      <c r="J5790"/>
    </row>
    <row r="5791" spans="10:10">
      <c r="J5791"/>
    </row>
    <row r="5792" spans="10:10">
      <c r="J5792"/>
    </row>
    <row r="5793" spans="10:10">
      <c r="J5793"/>
    </row>
    <row r="5794" spans="10:10">
      <c r="J5794"/>
    </row>
    <row r="5795" spans="10:10">
      <c r="J5795"/>
    </row>
    <row r="5796" spans="10:10">
      <c r="J5796"/>
    </row>
    <row r="5797" spans="10:10">
      <c r="J5797"/>
    </row>
    <row r="5798" spans="10:10">
      <c r="J5798"/>
    </row>
    <row r="5799" spans="10:10">
      <c r="J5799"/>
    </row>
    <row r="5800" spans="10:10">
      <c r="J5800"/>
    </row>
    <row r="5801" spans="10:10">
      <c r="J5801"/>
    </row>
    <row r="5802" spans="10:10">
      <c r="J5802"/>
    </row>
    <row r="5803" spans="10:10">
      <c r="J5803"/>
    </row>
    <row r="5804" spans="10:10">
      <c r="J5804"/>
    </row>
    <row r="5805" spans="10:10">
      <c r="J5805"/>
    </row>
    <row r="5806" spans="10:10">
      <c r="J5806"/>
    </row>
    <row r="5807" spans="10:10">
      <c r="J5807"/>
    </row>
    <row r="5808" spans="10:10">
      <c r="J5808"/>
    </row>
    <row r="5809" spans="10:10">
      <c r="J5809"/>
    </row>
    <row r="5810" spans="10:10">
      <c r="J5810"/>
    </row>
    <row r="5811" spans="10:10">
      <c r="J5811"/>
    </row>
    <row r="5812" spans="10:10">
      <c r="J5812"/>
    </row>
    <row r="5813" spans="10:10">
      <c r="J5813"/>
    </row>
    <row r="5814" spans="10:10">
      <c r="J5814"/>
    </row>
    <row r="5815" spans="10:10">
      <c r="J5815"/>
    </row>
    <row r="5816" spans="10:10">
      <c r="J5816"/>
    </row>
    <row r="5817" spans="10:10">
      <c r="J5817"/>
    </row>
    <row r="5818" spans="10:10">
      <c r="J5818"/>
    </row>
    <row r="5819" spans="10:10">
      <c r="J5819"/>
    </row>
    <row r="5820" spans="10:10">
      <c r="J5820"/>
    </row>
    <row r="5821" spans="10:10">
      <c r="J5821"/>
    </row>
    <row r="5822" spans="10:10">
      <c r="J5822"/>
    </row>
    <row r="5823" spans="10:10">
      <c r="J5823"/>
    </row>
    <row r="5824" spans="10:10">
      <c r="J5824"/>
    </row>
    <row r="5825" spans="10:10">
      <c r="J5825"/>
    </row>
    <row r="5826" spans="10:10">
      <c r="J5826"/>
    </row>
    <row r="5827" spans="10:10">
      <c r="J5827"/>
    </row>
    <row r="5828" spans="10:10">
      <c r="J5828"/>
    </row>
    <row r="5829" spans="10:10">
      <c r="J5829"/>
    </row>
    <row r="5830" spans="10:10">
      <c r="J5830"/>
    </row>
    <row r="5831" spans="10:10">
      <c r="J5831"/>
    </row>
    <row r="5832" spans="10:10">
      <c r="J5832"/>
    </row>
    <row r="5833" spans="10:10">
      <c r="J5833"/>
    </row>
    <row r="5834" spans="10:10">
      <c r="J5834"/>
    </row>
    <row r="5835" spans="10:10">
      <c r="J5835"/>
    </row>
    <row r="5836" spans="10:10">
      <c r="J5836"/>
    </row>
    <row r="5837" spans="10:10">
      <c r="J5837"/>
    </row>
    <row r="5838" spans="10:10">
      <c r="J5838"/>
    </row>
    <row r="5839" spans="10:10">
      <c r="J5839"/>
    </row>
    <row r="5840" spans="10:10">
      <c r="J5840"/>
    </row>
    <row r="5841" spans="10:10">
      <c r="J5841"/>
    </row>
    <row r="5842" spans="10:10">
      <c r="J5842"/>
    </row>
    <row r="5843" spans="10:10">
      <c r="J5843"/>
    </row>
    <row r="5844" spans="10:10">
      <c r="J5844"/>
    </row>
    <row r="5845" spans="10:10">
      <c r="J5845"/>
    </row>
    <row r="5846" spans="10:10">
      <c r="J5846"/>
    </row>
    <row r="5847" spans="10:10">
      <c r="J5847"/>
    </row>
    <row r="5848" spans="10:10">
      <c r="J5848"/>
    </row>
    <row r="5849" spans="10:10">
      <c r="J5849"/>
    </row>
    <row r="5850" spans="10:10">
      <c r="J5850"/>
    </row>
    <row r="5851" spans="10:10">
      <c r="J5851"/>
    </row>
    <row r="5852" spans="10:10">
      <c r="J5852"/>
    </row>
    <row r="5853" spans="10:10">
      <c r="J5853"/>
    </row>
    <row r="5854" spans="10:10">
      <c r="J5854"/>
    </row>
    <row r="5855" spans="10:10">
      <c r="J5855"/>
    </row>
    <row r="5856" spans="10:10">
      <c r="J5856"/>
    </row>
    <row r="5857" spans="10:10">
      <c r="J5857"/>
    </row>
    <row r="5858" spans="10:10">
      <c r="J5858"/>
    </row>
    <row r="5859" spans="10:10">
      <c r="J5859"/>
    </row>
    <row r="5860" spans="10:10">
      <c r="J5860"/>
    </row>
    <row r="5861" spans="10:10">
      <c r="J5861"/>
    </row>
    <row r="5862" spans="10:10">
      <c r="J5862"/>
    </row>
    <row r="5863" spans="10:10">
      <c r="J5863"/>
    </row>
    <row r="5864" spans="10:10">
      <c r="J5864"/>
    </row>
    <row r="5865" spans="10:10">
      <c r="J5865"/>
    </row>
    <row r="5866" spans="10:10">
      <c r="J5866"/>
    </row>
    <row r="5867" spans="10:10">
      <c r="J5867"/>
    </row>
    <row r="5868" spans="10:10">
      <c r="J5868"/>
    </row>
    <row r="5869" spans="10:10">
      <c r="J5869"/>
    </row>
    <row r="5870" spans="10:10">
      <c r="J5870"/>
    </row>
    <row r="5871" spans="10:10">
      <c r="J5871"/>
    </row>
    <row r="5872" spans="10:10">
      <c r="J5872"/>
    </row>
    <row r="5873" spans="10:10">
      <c r="J5873"/>
    </row>
    <row r="5874" spans="10:10">
      <c r="J5874"/>
    </row>
    <row r="5875" spans="10:10">
      <c r="J5875"/>
    </row>
    <row r="5876" spans="10:10">
      <c r="J5876"/>
    </row>
    <row r="5877" spans="10:10">
      <c r="J5877"/>
    </row>
    <row r="5878" spans="10:10">
      <c r="J5878"/>
    </row>
    <row r="5879" spans="10:10">
      <c r="J5879"/>
    </row>
    <row r="5880" spans="10:10">
      <c r="J5880"/>
    </row>
    <row r="5881" spans="10:10">
      <c r="J5881"/>
    </row>
    <row r="5882" spans="10:10">
      <c r="J5882"/>
    </row>
    <row r="5883" spans="10:10">
      <c r="J5883"/>
    </row>
    <row r="5884" spans="10:10">
      <c r="J5884"/>
    </row>
    <row r="5885" spans="10:10">
      <c r="J5885"/>
    </row>
    <row r="5886" spans="10:10">
      <c r="J5886"/>
    </row>
    <row r="5887" spans="10:10">
      <c r="J5887"/>
    </row>
    <row r="5888" spans="10:10">
      <c r="J5888"/>
    </row>
    <row r="5889" spans="10:10">
      <c r="J5889"/>
    </row>
    <row r="5890" spans="10:10">
      <c r="J5890"/>
    </row>
    <row r="5891" spans="10:10">
      <c r="J5891"/>
    </row>
    <row r="5892" spans="10:10">
      <c r="J5892"/>
    </row>
    <row r="5893" spans="10:10">
      <c r="J5893"/>
    </row>
    <row r="5894" spans="10:10">
      <c r="J5894"/>
    </row>
    <row r="5895" spans="10:10">
      <c r="J5895"/>
    </row>
    <row r="5896" spans="10:10">
      <c r="J5896"/>
    </row>
    <row r="5897" spans="10:10">
      <c r="J5897"/>
    </row>
    <row r="5898" spans="10:10">
      <c r="J5898"/>
    </row>
    <row r="5899" spans="10:10">
      <c r="J5899"/>
    </row>
    <row r="5900" spans="10:10">
      <c r="J5900"/>
    </row>
    <row r="5901" spans="10:10">
      <c r="J5901"/>
    </row>
    <row r="5902" spans="10:10">
      <c r="J5902"/>
    </row>
    <row r="5903" spans="10:10">
      <c r="J5903"/>
    </row>
    <row r="5904" spans="10:10">
      <c r="J5904"/>
    </row>
    <row r="5905" spans="10:10">
      <c r="J5905"/>
    </row>
    <row r="5906" spans="10:10">
      <c r="J5906"/>
    </row>
    <row r="5907" spans="10:10">
      <c r="J5907"/>
    </row>
    <row r="5908" spans="10:10">
      <c r="J5908"/>
    </row>
    <row r="5909" spans="10:10">
      <c r="J5909"/>
    </row>
    <row r="5910" spans="10:10">
      <c r="J5910"/>
    </row>
    <row r="5911" spans="10:10">
      <c r="J5911"/>
    </row>
    <row r="5912" spans="10:10">
      <c r="J5912"/>
    </row>
    <row r="5913" spans="10:10">
      <c r="J5913"/>
    </row>
    <row r="5914" spans="10:10">
      <c r="J5914"/>
    </row>
    <row r="5915" spans="10:10">
      <c r="J5915"/>
    </row>
    <row r="5916" spans="10:10">
      <c r="J5916"/>
    </row>
    <row r="5917" spans="10:10">
      <c r="J5917"/>
    </row>
    <row r="5918" spans="10:10">
      <c r="J5918"/>
    </row>
    <row r="5919" spans="10:10">
      <c r="J5919"/>
    </row>
    <row r="5920" spans="10:10">
      <c r="J5920"/>
    </row>
    <row r="5921" spans="10:10">
      <c r="J5921"/>
    </row>
    <row r="5922" spans="10:10">
      <c r="J5922"/>
    </row>
    <row r="5923" spans="10:10">
      <c r="J5923"/>
    </row>
    <row r="5924" spans="10:10">
      <c r="J5924"/>
    </row>
    <row r="5925" spans="10:10">
      <c r="J5925"/>
    </row>
    <row r="5926" spans="10:10">
      <c r="J5926"/>
    </row>
    <row r="5927" spans="10:10">
      <c r="J5927"/>
    </row>
    <row r="5928" spans="10:10">
      <c r="J5928"/>
    </row>
    <row r="5929" spans="10:10">
      <c r="J5929"/>
    </row>
    <row r="5930" spans="10:10">
      <c r="J5930"/>
    </row>
    <row r="5931" spans="10:10">
      <c r="J5931"/>
    </row>
    <row r="5932" spans="10:10">
      <c r="J5932"/>
    </row>
    <row r="5933" spans="10:10">
      <c r="J5933"/>
    </row>
    <row r="5934" spans="10:10">
      <c r="J5934"/>
    </row>
    <row r="5935" spans="10:10">
      <c r="J5935"/>
    </row>
    <row r="5936" spans="10:10">
      <c r="J5936"/>
    </row>
    <row r="5937" spans="10:10">
      <c r="J5937"/>
    </row>
    <row r="5938" spans="10:10">
      <c r="J5938"/>
    </row>
    <row r="5939" spans="10:10">
      <c r="J5939"/>
    </row>
    <row r="5940" spans="10:10">
      <c r="J5940"/>
    </row>
    <row r="5941" spans="10:10">
      <c r="J5941"/>
    </row>
    <row r="5942" spans="10:10">
      <c r="J5942"/>
    </row>
    <row r="5943" spans="10:10">
      <c r="J5943"/>
    </row>
    <row r="5944" spans="10:10">
      <c r="J5944"/>
    </row>
    <row r="5945" spans="10:10">
      <c r="J5945"/>
    </row>
    <row r="5946" spans="10:10">
      <c r="J5946"/>
    </row>
    <row r="5947" spans="10:10">
      <c r="J5947"/>
    </row>
    <row r="5948" spans="10:10">
      <c r="J5948"/>
    </row>
    <row r="5949" spans="10:10">
      <c r="J5949"/>
    </row>
    <row r="5950" spans="10:10">
      <c r="J5950"/>
    </row>
    <row r="5951" spans="10:10">
      <c r="J5951"/>
    </row>
    <row r="5952" spans="10:10">
      <c r="J5952"/>
    </row>
    <row r="5953" spans="10:10">
      <c r="J5953"/>
    </row>
    <row r="5954" spans="10:10">
      <c r="J5954"/>
    </row>
    <row r="5955" spans="10:10">
      <c r="J5955"/>
    </row>
    <row r="5956" spans="10:10">
      <c r="J5956"/>
    </row>
    <row r="5957" spans="10:10">
      <c r="J5957"/>
    </row>
    <row r="5958" spans="10:10">
      <c r="J5958"/>
    </row>
    <row r="5959" spans="10:10">
      <c r="J5959"/>
    </row>
    <row r="5960" spans="10:10">
      <c r="J5960"/>
    </row>
    <row r="5961" spans="10:10">
      <c r="J5961"/>
    </row>
    <row r="5962" spans="10:10">
      <c r="J5962"/>
    </row>
    <row r="5963" spans="10:10">
      <c r="J5963"/>
    </row>
    <row r="5964" spans="10:10">
      <c r="J5964"/>
    </row>
    <row r="5965" spans="10:10">
      <c r="J5965"/>
    </row>
    <row r="5966" spans="10:10">
      <c r="J5966"/>
    </row>
    <row r="5967" spans="10:10">
      <c r="J5967"/>
    </row>
    <row r="5968" spans="10:10">
      <c r="J5968"/>
    </row>
    <row r="5969" spans="10:10">
      <c r="J5969"/>
    </row>
    <row r="5970" spans="10:10">
      <c r="J5970"/>
    </row>
    <row r="5971" spans="10:10">
      <c r="J5971"/>
    </row>
    <row r="5972" spans="10:10">
      <c r="J5972"/>
    </row>
    <row r="5973" spans="10:10">
      <c r="J5973"/>
    </row>
    <row r="5974" spans="10:10">
      <c r="J5974"/>
    </row>
    <row r="5975" spans="10:10">
      <c r="J5975"/>
    </row>
    <row r="5976" spans="10:10">
      <c r="J5976"/>
    </row>
    <row r="5977" spans="10:10">
      <c r="J5977"/>
    </row>
    <row r="5978" spans="10:10">
      <c r="J5978"/>
    </row>
    <row r="5979" spans="10:10">
      <c r="J5979"/>
    </row>
    <row r="5980" spans="10:10">
      <c r="J5980"/>
    </row>
    <row r="5981" spans="10:10">
      <c r="J5981"/>
    </row>
    <row r="5982" spans="10:10">
      <c r="J5982"/>
    </row>
    <row r="5983" spans="10:10">
      <c r="J5983"/>
    </row>
    <row r="5984" spans="10:10">
      <c r="J5984"/>
    </row>
    <row r="5985" spans="10:10">
      <c r="J5985"/>
    </row>
    <row r="5986" spans="10:10">
      <c r="J5986"/>
    </row>
    <row r="5987" spans="10:10">
      <c r="J5987"/>
    </row>
    <row r="5988" spans="10:10">
      <c r="J5988"/>
    </row>
    <row r="5989" spans="10:10">
      <c r="J5989"/>
    </row>
    <row r="5990" spans="10:10">
      <c r="J5990"/>
    </row>
    <row r="5991" spans="10:10">
      <c r="J5991"/>
    </row>
    <row r="5992" spans="10:10">
      <c r="J5992"/>
    </row>
    <row r="5993" spans="10:10">
      <c r="J5993"/>
    </row>
    <row r="5994" spans="10:10">
      <c r="J5994"/>
    </row>
    <row r="5995" spans="10:10">
      <c r="J5995"/>
    </row>
    <row r="5996" spans="10:10">
      <c r="J5996"/>
    </row>
    <row r="5997" spans="10:10">
      <c r="J5997"/>
    </row>
    <row r="5998" spans="10:10">
      <c r="J5998"/>
    </row>
    <row r="5999" spans="10:10">
      <c r="J5999"/>
    </row>
    <row r="6000" spans="10:10">
      <c r="J6000"/>
    </row>
    <row r="6001" spans="10:10">
      <c r="J6001"/>
    </row>
    <row r="6002" spans="10:10">
      <c r="J6002"/>
    </row>
    <row r="6003" spans="10:10">
      <c r="J6003"/>
    </row>
    <row r="6004" spans="10:10">
      <c r="J6004"/>
    </row>
    <row r="6005" spans="10:10">
      <c r="J6005"/>
    </row>
    <row r="6006" spans="10:10">
      <c r="J6006"/>
    </row>
    <row r="6007" spans="10:10">
      <c r="J6007"/>
    </row>
    <row r="6008" spans="10:10">
      <c r="J6008"/>
    </row>
    <row r="6009" spans="10:10">
      <c r="J6009"/>
    </row>
    <row r="6010" spans="10:10">
      <c r="J6010"/>
    </row>
    <row r="6011" spans="10:10">
      <c r="J6011"/>
    </row>
    <row r="6012" spans="10:10">
      <c r="J6012"/>
    </row>
    <row r="6013" spans="10:10">
      <c r="J6013"/>
    </row>
    <row r="6014" spans="10:10">
      <c r="J6014"/>
    </row>
    <row r="6015" spans="10:10">
      <c r="J6015"/>
    </row>
    <row r="6016" spans="10:10">
      <c r="J6016"/>
    </row>
    <row r="6017" spans="10:10">
      <c r="J6017"/>
    </row>
    <row r="6018" spans="10:10">
      <c r="J6018"/>
    </row>
    <row r="6019" spans="10:10">
      <c r="J6019"/>
    </row>
    <row r="6020" spans="10:10">
      <c r="J6020"/>
    </row>
    <row r="6021" spans="10:10">
      <c r="J6021"/>
    </row>
    <row r="6022" spans="10:10">
      <c r="J6022"/>
    </row>
    <row r="6023" spans="10:10">
      <c r="J6023"/>
    </row>
    <row r="6024" spans="10:10">
      <c r="J6024"/>
    </row>
    <row r="6025" spans="10:10">
      <c r="J6025"/>
    </row>
    <row r="6026" spans="10:10">
      <c r="J6026"/>
    </row>
    <row r="6027" spans="10:10">
      <c r="J6027"/>
    </row>
    <row r="6028" spans="10:10">
      <c r="J6028"/>
    </row>
    <row r="6029" spans="10:10">
      <c r="J6029"/>
    </row>
    <row r="6030" spans="10:10">
      <c r="J6030"/>
    </row>
    <row r="6031" spans="10:10">
      <c r="J6031"/>
    </row>
    <row r="6032" spans="10:10">
      <c r="J6032"/>
    </row>
    <row r="6033" spans="10:10">
      <c r="J6033"/>
    </row>
    <row r="6034" spans="10:10">
      <c r="J6034"/>
    </row>
    <row r="6035" spans="10:10">
      <c r="J6035"/>
    </row>
    <row r="6036" spans="10:10">
      <c r="J6036"/>
    </row>
    <row r="6037" spans="10:10">
      <c r="J6037"/>
    </row>
    <row r="6038" spans="10:10">
      <c r="J6038"/>
    </row>
    <row r="6039" spans="10:10">
      <c r="J6039"/>
    </row>
    <row r="6040" spans="10:10">
      <c r="J6040"/>
    </row>
    <row r="6041" spans="10:10">
      <c r="J6041"/>
    </row>
    <row r="6042" spans="10:10">
      <c r="J6042"/>
    </row>
    <row r="6043" spans="10:10">
      <c r="J6043"/>
    </row>
    <row r="6044" spans="10:10">
      <c r="J6044"/>
    </row>
    <row r="6045" spans="10:10">
      <c r="J6045"/>
    </row>
    <row r="6046" spans="10:10">
      <c r="J6046"/>
    </row>
    <row r="6047" spans="10:10">
      <c r="J6047"/>
    </row>
    <row r="6048" spans="10:10">
      <c r="J6048"/>
    </row>
    <row r="6049" spans="10:10">
      <c r="J6049"/>
    </row>
    <row r="6050" spans="10:10">
      <c r="J6050"/>
    </row>
    <row r="6051" spans="10:10">
      <c r="J6051"/>
    </row>
    <row r="6052" spans="10:10">
      <c r="J6052"/>
    </row>
    <row r="6053" spans="10:10">
      <c r="J6053"/>
    </row>
    <row r="6054" spans="10:10">
      <c r="J6054"/>
    </row>
    <row r="6055" spans="10:10">
      <c r="J6055"/>
    </row>
    <row r="6056" spans="10:10">
      <c r="J6056"/>
    </row>
    <row r="6057" spans="10:10">
      <c r="J6057"/>
    </row>
    <row r="6058" spans="10:10">
      <c r="J6058"/>
    </row>
    <row r="6059" spans="10:10">
      <c r="J6059"/>
    </row>
    <row r="6060" spans="10:10">
      <c r="J6060"/>
    </row>
    <row r="6061" spans="10:10">
      <c r="J6061"/>
    </row>
    <row r="6062" spans="10:10">
      <c r="J6062"/>
    </row>
    <row r="6063" spans="10:10">
      <c r="J6063"/>
    </row>
    <row r="6064" spans="10:10">
      <c r="J6064"/>
    </row>
    <row r="6065" spans="10:10">
      <c r="J6065"/>
    </row>
    <row r="6066" spans="10:10">
      <c r="J6066"/>
    </row>
    <row r="6067" spans="10:10">
      <c r="J6067"/>
    </row>
    <row r="6068" spans="10:10">
      <c r="J6068"/>
    </row>
    <row r="6069" spans="10:10">
      <c r="J6069"/>
    </row>
    <row r="6070" spans="10:10">
      <c r="J6070"/>
    </row>
    <row r="6071" spans="10:10">
      <c r="J6071"/>
    </row>
    <row r="6072" spans="10:10">
      <c r="J6072"/>
    </row>
    <row r="6073" spans="10:10">
      <c r="J6073"/>
    </row>
    <row r="6074" spans="10:10">
      <c r="J6074"/>
    </row>
    <row r="6075" spans="10:10">
      <c r="J6075"/>
    </row>
    <row r="6076" spans="10:10">
      <c r="J6076"/>
    </row>
    <row r="6077" spans="10:10">
      <c r="J6077"/>
    </row>
    <row r="6078" spans="10:10">
      <c r="J6078"/>
    </row>
    <row r="6079" spans="10:10">
      <c r="J6079"/>
    </row>
    <row r="6080" spans="10:10">
      <c r="J6080"/>
    </row>
    <row r="6081" spans="10:10">
      <c r="J6081"/>
    </row>
    <row r="6082" spans="10:10">
      <c r="J6082"/>
    </row>
    <row r="6083" spans="10:10">
      <c r="J6083"/>
    </row>
    <row r="6084" spans="10:10">
      <c r="J6084"/>
    </row>
    <row r="6085" spans="10:10">
      <c r="J6085"/>
    </row>
    <row r="6086" spans="10:10">
      <c r="J6086"/>
    </row>
    <row r="6087" spans="10:10">
      <c r="J6087"/>
    </row>
    <row r="6088" spans="10:10">
      <c r="J6088"/>
    </row>
    <row r="6089" spans="10:10">
      <c r="J6089"/>
    </row>
    <row r="6090" spans="10:10">
      <c r="J6090"/>
    </row>
    <row r="6091" spans="10:10">
      <c r="J6091"/>
    </row>
    <row r="6092" spans="10:10">
      <c r="J6092"/>
    </row>
    <row r="6093" spans="10:10">
      <c r="J6093"/>
    </row>
    <row r="6094" spans="10:10">
      <c r="J6094"/>
    </row>
    <row r="6095" spans="10:10">
      <c r="J6095"/>
    </row>
    <row r="6096" spans="10:10">
      <c r="J6096"/>
    </row>
    <row r="6097" spans="10:10">
      <c r="J6097"/>
    </row>
    <row r="6098" spans="10:10">
      <c r="J6098"/>
    </row>
    <row r="6099" spans="10:10">
      <c r="J6099"/>
    </row>
    <row r="6100" spans="10:10">
      <c r="J6100"/>
    </row>
    <row r="6101" spans="10:10">
      <c r="J6101"/>
    </row>
    <row r="6102" spans="10:10">
      <c r="J6102"/>
    </row>
    <row r="6103" spans="10:10">
      <c r="J6103"/>
    </row>
    <row r="6104" spans="10:10">
      <c r="J6104"/>
    </row>
    <row r="6105" spans="10:10">
      <c r="J6105"/>
    </row>
    <row r="6106" spans="10:10">
      <c r="J6106"/>
    </row>
    <row r="6107" spans="10:10">
      <c r="J6107"/>
    </row>
    <row r="6108" spans="10:10">
      <c r="J6108"/>
    </row>
    <row r="6109" spans="10:10">
      <c r="J6109"/>
    </row>
    <row r="6110" spans="10:10">
      <c r="J6110"/>
    </row>
    <row r="6111" spans="10:10">
      <c r="J6111"/>
    </row>
    <row r="6112" spans="10:10">
      <c r="J6112"/>
    </row>
    <row r="6113" spans="10:10">
      <c r="J6113"/>
    </row>
    <row r="6114" spans="10:10">
      <c r="J6114"/>
    </row>
    <row r="6115" spans="10:10">
      <c r="J6115"/>
    </row>
    <row r="6116" spans="10:10">
      <c r="J6116"/>
    </row>
    <row r="6117" spans="10:10">
      <c r="J6117"/>
    </row>
    <row r="6118" spans="10:10">
      <c r="J6118"/>
    </row>
    <row r="6119" spans="10:10">
      <c r="J6119"/>
    </row>
    <row r="6120" spans="10:10">
      <c r="J6120"/>
    </row>
    <row r="6121" spans="10:10">
      <c r="J6121"/>
    </row>
    <row r="6122" spans="10:10">
      <c r="J6122"/>
    </row>
    <row r="6123" spans="10:10">
      <c r="J6123"/>
    </row>
    <row r="6124" spans="10:10">
      <c r="J6124"/>
    </row>
    <row r="6125" spans="10:10">
      <c r="J6125"/>
    </row>
    <row r="6126" spans="10:10">
      <c r="J6126"/>
    </row>
    <row r="6127" spans="10:10">
      <c r="J6127"/>
    </row>
    <row r="6128" spans="10:10">
      <c r="J6128"/>
    </row>
    <row r="6129" spans="10:10">
      <c r="J6129"/>
    </row>
    <row r="6130" spans="10:10">
      <c r="J6130"/>
    </row>
    <row r="6131" spans="10:10">
      <c r="J6131"/>
    </row>
    <row r="6132" spans="10:10">
      <c r="J6132"/>
    </row>
    <row r="6133" spans="10:10">
      <c r="J6133"/>
    </row>
    <row r="6134" spans="10:10">
      <c r="J6134"/>
    </row>
    <row r="6135" spans="10:10">
      <c r="J6135"/>
    </row>
    <row r="6136" spans="10:10">
      <c r="J6136"/>
    </row>
    <row r="6137" spans="10:10">
      <c r="J6137"/>
    </row>
    <row r="6138" spans="10:10">
      <c r="J6138"/>
    </row>
    <row r="6139" spans="10:10">
      <c r="J6139"/>
    </row>
    <row r="6140" spans="10:10">
      <c r="J6140"/>
    </row>
    <row r="6141" spans="10:10">
      <c r="J6141"/>
    </row>
    <row r="6142" spans="10:10">
      <c r="J6142"/>
    </row>
    <row r="6143" spans="10:10">
      <c r="J6143"/>
    </row>
    <row r="6144" spans="10:10">
      <c r="J6144"/>
    </row>
    <row r="6145" spans="10:10">
      <c r="J6145"/>
    </row>
    <row r="6146" spans="10:10">
      <c r="J6146"/>
    </row>
    <row r="6147" spans="10:10">
      <c r="J6147"/>
    </row>
    <row r="6148" spans="10:10">
      <c r="J6148"/>
    </row>
    <row r="6149" spans="10:10">
      <c r="J6149"/>
    </row>
    <row r="6150" spans="10:10">
      <c r="J6150"/>
    </row>
    <row r="6151" spans="10:10">
      <c r="J6151"/>
    </row>
    <row r="6152" spans="10:10">
      <c r="J6152"/>
    </row>
    <row r="6153" spans="10:10">
      <c r="J6153"/>
    </row>
    <row r="6154" spans="10:10">
      <c r="J6154"/>
    </row>
    <row r="6155" spans="10:10">
      <c r="J6155"/>
    </row>
    <row r="6156" spans="10:10">
      <c r="J6156"/>
    </row>
    <row r="6157" spans="10:10">
      <c r="J6157"/>
    </row>
    <row r="6158" spans="10:10">
      <c r="J6158"/>
    </row>
    <row r="6159" spans="10:10">
      <c r="J6159"/>
    </row>
    <row r="6160" spans="10:10">
      <c r="J6160"/>
    </row>
    <row r="6161" spans="10:10">
      <c r="J6161"/>
    </row>
    <row r="6162" spans="10:10">
      <c r="J6162"/>
    </row>
    <row r="6163" spans="10:10">
      <c r="J6163"/>
    </row>
    <row r="6164" spans="10:10">
      <c r="J6164"/>
    </row>
    <row r="6165" spans="10:10">
      <c r="J6165"/>
    </row>
    <row r="6166" spans="10:10">
      <c r="J6166"/>
    </row>
    <row r="6167" spans="10:10">
      <c r="J6167"/>
    </row>
    <row r="6168" spans="10:10">
      <c r="J6168"/>
    </row>
    <row r="6169" spans="10:10">
      <c r="J6169"/>
    </row>
    <row r="6170" spans="10:10">
      <c r="J6170"/>
    </row>
    <row r="6171" spans="10:10">
      <c r="J6171"/>
    </row>
    <row r="6172" spans="10:10">
      <c r="J6172"/>
    </row>
    <row r="6173" spans="10:10">
      <c r="J6173"/>
    </row>
    <row r="6174" spans="10:10">
      <c r="J6174"/>
    </row>
    <row r="6175" spans="10:10">
      <c r="J6175"/>
    </row>
    <row r="6176" spans="10:10">
      <c r="J6176"/>
    </row>
    <row r="6177" spans="10:10">
      <c r="J6177"/>
    </row>
    <row r="6178" spans="10:10">
      <c r="J6178"/>
    </row>
    <row r="6179" spans="10:10">
      <c r="J6179"/>
    </row>
    <row r="6180" spans="10:10">
      <c r="J6180"/>
    </row>
    <row r="6181" spans="10:10">
      <c r="J6181"/>
    </row>
    <row r="6182" spans="10:10">
      <c r="J6182"/>
    </row>
    <row r="6183" spans="10:10">
      <c r="J6183"/>
    </row>
    <row r="6184" spans="10:10">
      <c r="J6184"/>
    </row>
    <row r="6185" spans="10:10">
      <c r="J6185"/>
    </row>
    <row r="6186" spans="10:10">
      <c r="J6186"/>
    </row>
    <row r="6187" spans="10:10">
      <c r="J6187"/>
    </row>
    <row r="6188" spans="10:10">
      <c r="J6188"/>
    </row>
    <row r="6189" spans="10:10">
      <c r="J6189"/>
    </row>
    <row r="6190" spans="10:10">
      <c r="J6190"/>
    </row>
    <row r="6191" spans="10:10">
      <c r="J6191"/>
    </row>
    <row r="6192" spans="10:10">
      <c r="J6192"/>
    </row>
    <row r="6193" spans="10:10">
      <c r="J6193"/>
    </row>
    <row r="6194" spans="10:10">
      <c r="J6194"/>
    </row>
    <row r="6195" spans="10:10">
      <c r="J6195"/>
    </row>
    <row r="6196" spans="10:10">
      <c r="J6196"/>
    </row>
    <row r="6197" spans="10:10">
      <c r="J6197"/>
    </row>
    <row r="6198" spans="10:10">
      <c r="J6198"/>
    </row>
    <row r="6199" spans="10:10">
      <c r="J6199"/>
    </row>
    <row r="6200" spans="10:10">
      <c r="J6200"/>
    </row>
    <row r="6201" spans="10:10">
      <c r="J6201"/>
    </row>
    <row r="6202" spans="10:10">
      <c r="J6202"/>
    </row>
    <row r="6203" spans="10:10">
      <c r="J6203"/>
    </row>
    <row r="6204" spans="10:10">
      <c r="J6204"/>
    </row>
    <row r="6205" spans="10:10">
      <c r="J6205"/>
    </row>
    <row r="6206" spans="10:10">
      <c r="J6206"/>
    </row>
    <row r="6207" spans="10:10">
      <c r="J6207"/>
    </row>
    <row r="6208" spans="10:10">
      <c r="J6208"/>
    </row>
    <row r="6209" spans="10:10">
      <c r="J6209"/>
    </row>
    <row r="6210" spans="10:10">
      <c r="J6210"/>
    </row>
    <row r="6211" spans="10:10">
      <c r="J6211"/>
    </row>
    <row r="6212" spans="10:10">
      <c r="J6212"/>
    </row>
    <row r="6213" spans="10:10">
      <c r="J6213"/>
    </row>
    <row r="6214" spans="10:10">
      <c r="J6214"/>
    </row>
    <row r="6215" spans="10:10">
      <c r="J6215"/>
    </row>
    <row r="6216" spans="10:10">
      <c r="J6216"/>
    </row>
    <row r="6217" spans="10:10">
      <c r="J6217"/>
    </row>
    <row r="6218" spans="10:10">
      <c r="J6218"/>
    </row>
    <row r="6219" spans="10:10">
      <c r="J6219"/>
    </row>
    <row r="6220" spans="10:10">
      <c r="J6220"/>
    </row>
    <row r="6221" spans="10:10">
      <c r="J6221"/>
    </row>
    <row r="6222" spans="10:10">
      <c r="J6222"/>
    </row>
    <row r="6223" spans="10:10">
      <c r="J6223"/>
    </row>
    <row r="6224" spans="10:10">
      <c r="J6224"/>
    </row>
    <row r="6225" spans="10:10">
      <c r="J6225"/>
    </row>
    <row r="6226" spans="10:10">
      <c r="J6226"/>
    </row>
    <row r="6227" spans="10:10">
      <c r="J6227"/>
    </row>
    <row r="6228" spans="10:10">
      <c r="J6228"/>
    </row>
    <row r="6229" spans="10:10">
      <c r="J6229"/>
    </row>
    <row r="6230" spans="10:10">
      <c r="J6230"/>
    </row>
    <row r="6231" spans="10:10">
      <c r="J6231"/>
    </row>
    <row r="6232" spans="10:10">
      <c r="J6232"/>
    </row>
    <row r="6233" spans="10:10">
      <c r="J6233"/>
    </row>
    <row r="6234" spans="10:10">
      <c r="J6234"/>
    </row>
    <row r="6235" spans="10:10">
      <c r="J6235"/>
    </row>
    <row r="6236" spans="10:10">
      <c r="J6236"/>
    </row>
    <row r="6237" spans="10:10">
      <c r="J6237"/>
    </row>
    <row r="6238" spans="10:10">
      <c r="J6238"/>
    </row>
    <row r="6239" spans="10:10">
      <c r="J6239"/>
    </row>
    <row r="6240" spans="10:10">
      <c r="J6240"/>
    </row>
    <row r="6241" spans="10:10">
      <c r="J6241"/>
    </row>
    <row r="6242" spans="10:10">
      <c r="J6242"/>
    </row>
    <row r="6243" spans="10:10">
      <c r="J6243"/>
    </row>
    <row r="6244" spans="10:10">
      <c r="J6244"/>
    </row>
    <row r="6245" spans="10:10">
      <c r="J6245"/>
    </row>
    <row r="6246" spans="10:10">
      <c r="J6246"/>
    </row>
    <row r="6247" spans="10:10">
      <c r="J6247"/>
    </row>
    <row r="6248" spans="10:10">
      <c r="J6248"/>
    </row>
    <row r="6249" spans="10:10">
      <c r="J6249"/>
    </row>
    <row r="6250" spans="10:10">
      <c r="J6250"/>
    </row>
    <row r="6251" spans="10:10">
      <c r="J6251"/>
    </row>
    <row r="6252" spans="10:10">
      <c r="J6252"/>
    </row>
    <row r="6253" spans="10:10">
      <c r="J6253"/>
    </row>
    <row r="6254" spans="10:10">
      <c r="J6254"/>
    </row>
    <row r="6255" spans="10:10">
      <c r="J6255"/>
    </row>
    <row r="6256" spans="10:10">
      <c r="J6256"/>
    </row>
    <row r="6257" spans="10:10">
      <c r="J6257"/>
    </row>
    <row r="6258" spans="10:10">
      <c r="J6258"/>
    </row>
    <row r="6259" spans="10:10">
      <c r="J6259"/>
    </row>
    <row r="6260" spans="10:10">
      <c r="J6260"/>
    </row>
    <row r="6261" spans="10:10">
      <c r="J6261"/>
    </row>
    <row r="6262" spans="10:10">
      <c r="J6262"/>
    </row>
    <row r="6263" spans="10:10">
      <c r="J6263"/>
    </row>
    <row r="6264" spans="10:10">
      <c r="J6264"/>
    </row>
    <row r="6265" spans="10:10">
      <c r="J6265"/>
    </row>
    <row r="6266" spans="10:10">
      <c r="J6266"/>
    </row>
    <row r="6267" spans="10:10">
      <c r="J6267"/>
    </row>
    <row r="6268" spans="10:10">
      <c r="J6268"/>
    </row>
    <row r="6269" spans="10:10">
      <c r="J6269"/>
    </row>
    <row r="6270" spans="10:10">
      <c r="J6270"/>
    </row>
    <row r="6271" spans="10:10">
      <c r="J6271"/>
    </row>
    <row r="6272" spans="10:10">
      <c r="J6272"/>
    </row>
    <row r="6273" spans="10:10">
      <c r="J6273"/>
    </row>
    <row r="6274" spans="10:10">
      <c r="J6274"/>
    </row>
    <row r="6275" spans="10:10">
      <c r="J6275"/>
    </row>
    <row r="6276" spans="10:10">
      <c r="J6276"/>
    </row>
    <row r="6277" spans="10:10">
      <c r="J6277"/>
    </row>
    <row r="6278" spans="10:10">
      <c r="J6278"/>
    </row>
    <row r="6279" spans="10:10">
      <c r="J6279"/>
    </row>
    <row r="6280" spans="10:10">
      <c r="J6280"/>
    </row>
    <row r="6281" spans="10:10">
      <c r="J6281"/>
    </row>
    <row r="6282" spans="10:10">
      <c r="J6282"/>
    </row>
    <row r="6283" spans="10:10">
      <c r="J6283"/>
    </row>
    <row r="6284" spans="10:10">
      <c r="J6284"/>
    </row>
    <row r="6285" spans="10:10">
      <c r="J6285"/>
    </row>
    <row r="6286" spans="10:10">
      <c r="J6286"/>
    </row>
    <row r="6287" spans="10:10">
      <c r="J6287"/>
    </row>
    <row r="6288" spans="10:10">
      <c r="J6288"/>
    </row>
    <row r="6289" spans="10:10">
      <c r="J6289"/>
    </row>
    <row r="6290" spans="10:10">
      <c r="J6290"/>
    </row>
    <row r="6291" spans="10:10">
      <c r="J6291"/>
    </row>
    <row r="6292" spans="10:10">
      <c r="J6292"/>
    </row>
    <row r="6293" spans="10:10">
      <c r="J6293"/>
    </row>
    <row r="6294" spans="10:10">
      <c r="J6294"/>
    </row>
    <row r="6295" spans="10:10">
      <c r="J6295"/>
    </row>
    <row r="6296" spans="10:10">
      <c r="J6296"/>
    </row>
    <row r="6297" spans="10:10">
      <c r="J6297"/>
    </row>
    <row r="6298" spans="10:10">
      <c r="J6298"/>
    </row>
    <row r="6299" spans="10:10">
      <c r="J6299"/>
    </row>
    <row r="6300" spans="10:10">
      <c r="J6300"/>
    </row>
    <row r="6301" spans="10:10">
      <c r="J6301"/>
    </row>
    <row r="6302" spans="10:10">
      <c r="J6302"/>
    </row>
    <row r="6303" spans="10:10">
      <c r="J6303"/>
    </row>
    <row r="6304" spans="10:10">
      <c r="J6304"/>
    </row>
    <row r="6305" spans="10:10">
      <c r="J6305"/>
    </row>
    <row r="6306" spans="10:10">
      <c r="J6306"/>
    </row>
    <row r="6307" spans="10:10">
      <c r="J6307"/>
    </row>
    <row r="6308" spans="10:10">
      <c r="J6308"/>
    </row>
    <row r="6309" spans="10:10">
      <c r="J6309"/>
    </row>
    <row r="6310" spans="10:10">
      <c r="J6310"/>
    </row>
    <row r="6311" spans="10:10">
      <c r="J6311"/>
    </row>
    <row r="6312" spans="10:10">
      <c r="J6312"/>
    </row>
    <row r="6313" spans="10:10">
      <c r="J6313"/>
    </row>
    <row r="6314" spans="10:10">
      <c r="J6314"/>
    </row>
    <row r="6315" spans="10:10">
      <c r="J6315"/>
    </row>
    <row r="6316" spans="10:10">
      <c r="J6316"/>
    </row>
    <row r="6317" spans="10:10">
      <c r="J6317"/>
    </row>
    <row r="6318" spans="10:10">
      <c r="J6318"/>
    </row>
    <row r="6319" spans="10:10">
      <c r="J6319"/>
    </row>
    <row r="6320" spans="10:10">
      <c r="J6320"/>
    </row>
    <row r="6321" spans="10:10">
      <c r="J6321"/>
    </row>
    <row r="6322" spans="10:10">
      <c r="J6322"/>
    </row>
    <row r="6323" spans="10:10">
      <c r="J6323"/>
    </row>
    <row r="6324" spans="10:10">
      <c r="J6324"/>
    </row>
    <row r="6325" spans="10:10">
      <c r="J6325"/>
    </row>
    <row r="6326" spans="10:10">
      <c r="J6326"/>
    </row>
    <row r="6327" spans="10:10">
      <c r="J6327"/>
    </row>
    <row r="6328" spans="10:10">
      <c r="J6328"/>
    </row>
    <row r="6329" spans="10:10">
      <c r="J6329"/>
    </row>
    <row r="6330" spans="10:10">
      <c r="J6330"/>
    </row>
    <row r="6331" spans="10:10">
      <c r="J6331"/>
    </row>
    <row r="6332" spans="10:10">
      <c r="J6332"/>
    </row>
    <row r="6333" spans="10:10">
      <c r="J6333"/>
    </row>
    <row r="6334" spans="10:10">
      <c r="J6334"/>
    </row>
    <row r="6335" spans="10:10">
      <c r="J6335"/>
    </row>
    <row r="6336" spans="10:10">
      <c r="J6336"/>
    </row>
    <row r="6337" spans="10:10">
      <c r="J6337"/>
    </row>
    <row r="6338" spans="10:10">
      <c r="J6338"/>
    </row>
    <row r="6339" spans="10:10">
      <c r="J6339"/>
    </row>
    <row r="6340" spans="10:10">
      <c r="J6340"/>
    </row>
    <row r="6341" spans="10:10">
      <c r="J6341"/>
    </row>
    <row r="6342" spans="10:10">
      <c r="J6342"/>
    </row>
    <row r="6343" spans="10:10">
      <c r="J6343"/>
    </row>
    <row r="6344" spans="10:10">
      <c r="J6344"/>
    </row>
    <row r="6345" spans="10:10">
      <c r="J6345"/>
    </row>
    <row r="6346" spans="10:10">
      <c r="J6346"/>
    </row>
    <row r="6347" spans="10:10">
      <c r="J6347"/>
    </row>
    <row r="6348" spans="10:10">
      <c r="J6348"/>
    </row>
    <row r="6349" spans="10:10">
      <c r="J6349"/>
    </row>
    <row r="6350" spans="10:10">
      <c r="J6350"/>
    </row>
    <row r="6351" spans="10:10">
      <c r="J6351"/>
    </row>
    <row r="6352" spans="10:10">
      <c r="J6352"/>
    </row>
    <row r="6353" spans="10:10">
      <c r="J6353"/>
    </row>
    <row r="6354" spans="10:10">
      <c r="J6354"/>
    </row>
    <row r="6355" spans="10:10">
      <c r="J6355"/>
    </row>
    <row r="6356" spans="10:10">
      <c r="J6356"/>
    </row>
    <row r="6357" spans="10:10">
      <c r="J6357"/>
    </row>
    <row r="6358" spans="10:10">
      <c r="J6358"/>
    </row>
    <row r="6359" spans="10:10">
      <c r="J6359"/>
    </row>
    <row r="6360" spans="10:10">
      <c r="J6360"/>
    </row>
    <row r="6361" spans="10:10">
      <c r="J6361"/>
    </row>
    <row r="6362" spans="10:10">
      <c r="J6362"/>
    </row>
    <row r="6363" spans="10:10">
      <c r="J6363"/>
    </row>
    <row r="6364" spans="10:10">
      <c r="J6364"/>
    </row>
    <row r="6365" spans="10:10">
      <c r="J6365"/>
    </row>
    <row r="6366" spans="10:10">
      <c r="J6366"/>
    </row>
    <row r="6367" spans="10:10">
      <c r="J6367"/>
    </row>
    <row r="6368" spans="10:10">
      <c r="J6368"/>
    </row>
    <row r="6369" spans="10:10">
      <c r="J6369"/>
    </row>
    <row r="6370" spans="10:10">
      <c r="J6370"/>
    </row>
    <row r="6371" spans="10:10">
      <c r="J6371"/>
    </row>
    <row r="6372" spans="10:10">
      <c r="J6372"/>
    </row>
    <row r="6373" spans="10:10">
      <c r="J6373"/>
    </row>
    <row r="6374" spans="10:10">
      <c r="J6374"/>
    </row>
    <row r="6375" spans="10:10">
      <c r="J6375"/>
    </row>
    <row r="6376" spans="10:10">
      <c r="J6376"/>
    </row>
    <row r="6377" spans="10:10">
      <c r="J6377"/>
    </row>
    <row r="6378" spans="10:10">
      <c r="J6378"/>
    </row>
    <row r="6379" spans="10:10">
      <c r="J6379"/>
    </row>
    <row r="6380" spans="10:10">
      <c r="J6380"/>
    </row>
    <row r="6381" spans="10:10">
      <c r="J6381"/>
    </row>
    <row r="6382" spans="10:10">
      <c r="J6382"/>
    </row>
    <row r="6383" spans="10:10">
      <c r="J6383"/>
    </row>
    <row r="6384" spans="10:10">
      <c r="J6384"/>
    </row>
    <row r="6385" spans="10:10">
      <c r="J6385"/>
    </row>
    <row r="6386" spans="10:10">
      <c r="J6386"/>
    </row>
    <row r="6387" spans="10:10">
      <c r="J6387"/>
    </row>
    <row r="6388" spans="10:10">
      <c r="J6388"/>
    </row>
    <row r="6389" spans="10:10">
      <c r="J6389"/>
    </row>
    <row r="6390" spans="10:10">
      <c r="J6390"/>
    </row>
    <row r="6391" spans="10:10">
      <c r="J6391"/>
    </row>
    <row r="6392" spans="10:10">
      <c r="J6392"/>
    </row>
    <row r="6393" spans="10:10">
      <c r="J6393"/>
    </row>
    <row r="6394" spans="10:10">
      <c r="J6394"/>
    </row>
    <row r="6395" spans="10:10">
      <c r="J6395"/>
    </row>
    <row r="6396" spans="10:10">
      <c r="J6396"/>
    </row>
    <row r="6397" spans="10:10">
      <c r="J6397"/>
    </row>
    <row r="6398" spans="10:10">
      <c r="J6398"/>
    </row>
    <row r="6399" spans="10:10">
      <c r="J6399"/>
    </row>
    <row r="6400" spans="10:10">
      <c r="J6400"/>
    </row>
    <row r="6401" spans="10:10">
      <c r="J6401"/>
    </row>
    <row r="6402" spans="10:10">
      <c r="J6402"/>
    </row>
    <row r="6403" spans="10:10">
      <c r="J6403"/>
    </row>
    <row r="6404" spans="10:10">
      <c r="J6404"/>
    </row>
    <row r="6405" spans="10:10">
      <c r="J6405"/>
    </row>
    <row r="6406" spans="10:10">
      <c r="J6406"/>
    </row>
    <row r="6407" spans="10:10">
      <c r="J6407"/>
    </row>
    <row r="6408" spans="10:10">
      <c r="J6408"/>
    </row>
    <row r="6409" spans="10:10">
      <c r="J6409"/>
    </row>
    <row r="6410" spans="10:10">
      <c r="J6410"/>
    </row>
    <row r="6411" spans="10:10">
      <c r="J6411"/>
    </row>
    <row r="6412" spans="10:10">
      <c r="J6412"/>
    </row>
    <row r="6413" spans="10:10">
      <c r="J6413"/>
    </row>
    <row r="6414" spans="10:10">
      <c r="J6414"/>
    </row>
    <row r="6415" spans="10:10">
      <c r="J6415"/>
    </row>
    <row r="6416" spans="10:10">
      <c r="J6416"/>
    </row>
    <row r="6417" spans="10:10">
      <c r="J6417"/>
    </row>
    <row r="6418" spans="10:10">
      <c r="J6418"/>
    </row>
    <row r="6419" spans="10:10">
      <c r="J6419"/>
    </row>
    <row r="6420" spans="10:10">
      <c r="J6420"/>
    </row>
    <row r="6421" spans="10:10">
      <c r="J6421"/>
    </row>
    <row r="6422" spans="10:10">
      <c r="J6422"/>
    </row>
    <row r="6423" spans="10:10">
      <c r="J6423"/>
    </row>
    <row r="6424" spans="10:10">
      <c r="J6424"/>
    </row>
    <row r="6425" spans="10:10">
      <c r="J6425"/>
    </row>
    <row r="6426" spans="10:10">
      <c r="J6426"/>
    </row>
    <row r="6427" spans="10:10">
      <c r="J6427"/>
    </row>
    <row r="6428" spans="10:10">
      <c r="J6428"/>
    </row>
    <row r="6429" spans="10:10">
      <c r="J6429"/>
    </row>
    <row r="6430" spans="10:10">
      <c r="J6430"/>
    </row>
    <row r="6431" spans="10:10">
      <c r="J6431"/>
    </row>
    <row r="6432" spans="10:10">
      <c r="J6432"/>
    </row>
    <row r="6433" spans="10:10">
      <c r="J6433"/>
    </row>
    <row r="6434" spans="10:10">
      <c r="J6434"/>
    </row>
    <row r="6435" spans="10:10">
      <c r="J6435"/>
    </row>
    <row r="6436" spans="10:10">
      <c r="J6436"/>
    </row>
    <row r="6437" spans="10:10">
      <c r="J6437"/>
    </row>
    <row r="6438" spans="10:10">
      <c r="J6438"/>
    </row>
    <row r="6439" spans="10:10">
      <c r="J6439"/>
    </row>
    <row r="6440" spans="10:10">
      <c r="J6440"/>
    </row>
    <row r="6441" spans="10:10">
      <c r="J6441"/>
    </row>
    <row r="6442" spans="10:10">
      <c r="J6442"/>
    </row>
    <row r="6443" spans="10:10">
      <c r="J6443"/>
    </row>
    <row r="6444" spans="10:10">
      <c r="J6444"/>
    </row>
    <row r="6445" spans="10:10">
      <c r="J6445"/>
    </row>
    <row r="6446" spans="10:10">
      <c r="J6446"/>
    </row>
    <row r="6447" spans="10:10">
      <c r="J6447"/>
    </row>
    <row r="6448" spans="10:10">
      <c r="J6448"/>
    </row>
    <row r="6449" spans="10:10">
      <c r="J6449"/>
    </row>
    <row r="6450" spans="10:10">
      <c r="J6450"/>
    </row>
    <row r="6451" spans="10:10">
      <c r="J6451"/>
    </row>
    <row r="6452" spans="10:10">
      <c r="J6452"/>
    </row>
    <row r="6453" spans="10:10">
      <c r="J6453"/>
    </row>
    <row r="6454" spans="10:10">
      <c r="J6454"/>
    </row>
    <row r="6455" spans="10:10">
      <c r="J6455"/>
    </row>
    <row r="6456" spans="10:10">
      <c r="J6456"/>
    </row>
    <row r="6457" spans="10:10">
      <c r="J6457"/>
    </row>
    <row r="6458" spans="10:10">
      <c r="J6458"/>
    </row>
    <row r="6459" spans="10:10">
      <c r="J6459"/>
    </row>
    <row r="6460" spans="10:10">
      <c r="J6460"/>
    </row>
    <row r="6461" spans="10:10">
      <c r="J6461"/>
    </row>
    <row r="6462" spans="10:10">
      <c r="J6462"/>
    </row>
    <row r="6463" spans="10:10">
      <c r="J6463"/>
    </row>
    <row r="6464" spans="10:10">
      <c r="J6464"/>
    </row>
    <row r="6465" spans="10:10">
      <c r="J6465"/>
    </row>
    <row r="6466" spans="10:10">
      <c r="J6466"/>
    </row>
    <row r="6467" spans="10:10">
      <c r="J6467"/>
    </row>
    <row r="6468" spans="10:10">
      <c r="J6468"/>
    </row>
    <row r="6469" spans="10:10">
      <c r="J6469"/>
    </row>
    <row r="6470" spans="10:10">
      <c r="J6470"/>
    </row>
    <row r="6471" spans="10:10">
      <c r="J6471"/>
    </row>
    <row r="6472" spans="10:10">
      <c r="J6472"/>
    </row>
    <row r="6473" spans="10:10">
      <c r="J6473"/>
    </row>
    <row r="6474" spans="10:10">
      <c r="J6474"/>
    </row>
    <row r="6475" spans="10:10">
      <c r="J6475"/>
    </row>
    <row r="6476" spans="10:10">
      <c r="J6476"/>
    </row>
    <row r="6477" spans="10:10">
      <c r="J6477"/>
    </row>
    <row r="6478" spans="10:10">
      <c r="J6478"/>
    </row>
    <row r="6479" spans="10:10">
      <c r="J6479"/>
    </row>
    <row r="6480" spans="10:10">
      <c r="J6480"/>
    </row>
    <row r="6481" spans="10:10">
      <c r="J6481"/>
    </row>
    <row r="6482" spans="10:10">
      <c r="J6482"/>
    </row>
    <row r="6483" spans="10:10">
      <c r="J6483"/>
    </row>
    <row r="6484" spans="10:10">
      <c r="J6484"/>
    </row>
    <row r="6485" spans="10:10">
      <c r="J6485"/>
    </row>
    <row r="6486" spans="10:10">
      <c r="J6486"/>
    </row>
    <row r="6487" spans="10:10">
      <c r="J6487"/>
    </row>
    <row r="6488" spans="10:10">
      <c r="J6488"/>
    </row>
    <row r="6489" spans="10:10">
      <c r="J6489"/>
    </row>
    <row r="6490" spans="10:10">
      <c r="J6490"/>
    </row>
    <row r="6491" spans="10:10">
      <c r="J6491"/>
    </row>
    <row r="6492" spans="10:10">
      <c r="J6492"/>
    </row>
    <row r="6493" spans="10:10">
      <c r="J6493"/>
    </row>
    <row r="6494" spans="10:10">
      <c r="J6494"/>
    </row>
    <row r="6495" spans="10:10">
      <c r="J6495"/>
    </row>
    <row r="6496" spans="10:10">
      <c r="J6496"/>
    </row>
    <row r="6497" spans="10:10">
      <c r="J6497"/>
    </row>
    <row r="6498" spans="10:10">
      <c r="J6498"/>
    </row>
    <row r="6499" spans="10:10">
      <c r="J6499"/>
    </row>
    <row r="6500" spans="10:10">
      <c r="J6500"/>
    </row>
    <row r="6501" spans="10:10">
      <c r="J6501"/>
    </row>
    <row r="6502" spans="10:10">
      <c r="J6502"/>
    </row>
    <row r="6503" spans="10:10">
      <c r="J6503"/>
    </row>
    <row r="6504" spans="10:10">
      <c r="J6504"/>
    </row>
    <row r="6505" spans="10:10">
      <c r="J6505"/>
    </row>
    <row r="6506" spans="10:10">
      <c r="J6506"/>
    </row>
    <row r="6507" spans="10:10">
      <c r="J6507"/>
    </row>
    <row r="6508" spans="10:10">
      <c r="J6508"/>
    </row>
    <row r="6509" spans="10:10">
      <c r="J6509"/>
    </row>
    <row r="6510" spans="10:10">
      <c r="J6510"/>
    </row>
    <row r="6511" spans="10:10">
      <c r="J6511"/>
    </row>
    <row r="6512" spans="10:10">
      <c r="J6512"/>
    </row>
    <row r="6513" spans="10:10">
      <c r="J6513"/>
    </row>
    <row r="6514" spans="10:10">
      <c r="J6514"/>
    </row>
    <row r="6515" spans="10:10">
      <c r="J6515"/>
    </row>
    <row r="6516" spans="10:10">
      <c r="J6516"/>
    </row>
    <row r="6517" spans="10:10">
      <c r="J6517"/>
    </row>
    <row r="6518" spans="10:10">
      <c r="J6518"/>
    </row>
    <row r="6519" spans="10:10">
      <c r="J6519"/>
    </row>
    <row r="6520" spans="10:10">
      <c r="J6520"/>
    </row>
    <row r="6521" spans="10:10">
      <c r="J6521"/>
    </row>
    <row r="6522" spans="10:10">
      <c r="J6522"/>
    </row>
    <row r="6523" spans="10:10">
      <c r="J6523"/>
    </row>
    <row r="6524" spans="10:10">
      <c r="J6524"/>
    </row>
    <row r="6525" spans="10:10">
      <c r="J6525"/>
    </row>
    <row r="6526" spans="10:10">
      <c r="J6526"/>
    </row>
    <row r="6527" spans="10:10">
      <c r="J6527"/>
    </row>
    <row r="6528" spans="10:10">
      <c r="J6528"/>
    </row>
    <row r="6529" spans="10:10">
      <c r="J6529"/>
    </row>
    <row r="6530" spans="10:10">
      <c r="J6530"/>
    </row>
    <row r="6531" spans="10:10">
      <c r="J6531"/>
    </row>
    <row r="6532" spans="10:10">
      <c r="J6532"/>
    </row>
    <row r="6533" spans="10:10">
      <c r="J6533"/>
    </row>
    <row r="6534" spans="10:10">
      <c r="J6534"/>
    </row>
    <row r="6535" spans="10:10">
      <c r="J6535"/>
    </row>
    <row r="6536" spans="10:10">
      <c r="J6536"/>
    </row>
    <row r="6537" spans="10:10">
      <c r="J6537"/>
    </row>
    <row r="6538" spans="10:10">
      <c r="J6538"/>
    </row>
    <row r="6539" spans="10:10">
      <c r="J6539"/>
    </row>
    <row r="6540" spans="10:10">
      <c r="J6540"/>
    </row>
    <row r="6541" spans="10:10">
      <c r="J6541"/>
    </row>
    <row r="6542" spans="10:10">
      <c r="J6542"/>
    </row>
    <row r="6543" spans="10:10">
      <c r="J6543"/>
    </row>
    <row r="6544" spans="10:10">
      <c r="J6544"/>
    </row>
    <row r="6545" spans="10:10">
      <c r="J6545"/>
    </row>
    <row r="6546" spans="10:10">
      <c r="J6546"/>
    </row>
    <row r="6547" spans="10:10">
      <c r="J6547"/>
    </row>
    <row r="6548" spans="10:10">
      <c r="J6548"/>
    </row>
    <row r="6549" spans="10:10">
      <c r="J6549"/>
    </row>
    <row r="6550" spans="10:10">
      <c r="J6550"/>
    </row>
    <row r="6551" spans="10:10">
      <c r="J6551"/>
    </row>
    <row r="6552" spans="10:10">
      <c r="J6552"/>
    </row>
    <row r="6553" spans="10:10">
      <c r="J6553"/>
    </row>
    <row r="6554" spans="10:10">
      <c r="J6554"/>
    </row>
    <row r="6555" spans="10:10">
      <c r="J6555"/>
    </row>
    <row r="6556" spans="10:10">
      <c r="J6556"/>
    </row>
    <row r="6557" spans="10:10">
      <c r="J6557"/>
    </row>
    <row r="6558" spans="10:10">
      <c r="J6558"/>
    </row>
    <row r="6559" spans="10:10">
      <c r="J6559"/>
    </row>
    <row r="6560" spans="10:10">
      <c r="J6560"/>
    </row>
    <row r="6561" spans="10:10">
      <c r="J6561"/>
    </row>
    <row r="6562" spans="10:10">
      <c r="J6562"/>
    </row>
    <row r="6563" spans="10:10">
      <c r="J6563"/>
    </row>
    <row r="6564" spans="10:10">
      <c r="J6564"/>
    </row>
    <row r="6565" spans="10:10">
      <c r="J6565"/>
    </row>
    <row r="6566" spans="10:10">
      <c r="J6566"/>
    </row>
    <row r="6567" spans="10:10">
      <c r="J6567"/>
    </row>
    <row r="6568" spans="10:10">
      <c r="J6568"/>
    </row>
    <row r="6569" spans="10:10">
      <c r="J6569"/>
    </row>
    <row r="6570" spans="10:10">
      <c r="J6570"/>
    </row>
    <row r="6571" spans="10:10">
      <c r="J6571"/>
    </row>
    <row r="6572" spans="10:10">
      <c r="J6572"/>
    </row>
    <row r="6573" spans="10:10">
      <c r="J6573"/>
    </row>
    <row r="6574" spans="10:10">
      <c r="J6574"/>
    </row>
    <row r="6575" spans="10:10">
      <c r="J6575"/>
    </row>
    <row r="6576" spans="10:10">
      <c r="J6576"/>
    </row>
    <row r="6577" spans="10:10">
      <c r="J6577"/>
    </row>
    <row r="6578" spans="10:10">
      <c r="J6578"/>
    </row>
    <row r="6579" spans="10:10">
      <c r="J6579"/>
    </row>
    <row r="6580" spans="10:10">
      <c r="J6580"/>
    </row>
    <row r="6581" spans="10:10">
      <c r="J6581"/>
    </row>
    <row r="6582" spans="10:10">
      <c r="J6582"/>
    </row>
    <row r="6583" spans="10:10">
      <c r="J6583"/>
    </row>
    <row r="6584" spans="10:10">
      <c r="J6584"/>
    </row>
    <row r="6585" spans="10:10">
      <c r="J6585"/>
    </row>
    <row r="6586" spans="10:10">
      <c r="J6586"/>
    </row>
    <row r="6587" spans="10:10">
      <c r="J6587"/>
    </row>
    <row r="6588" spans="10:10">
      <c r="J6588"/>
    </row>
    <row r="6589" spans="10:10">
      <c r="J6589"/>
    </row>
    <row r="6590" spans="10:10">
      <c r="J6590"/>
    </row>
    <row r="6591" spans="10:10">
      <c r="J6591"/>
    </row>
    <row r="6592" spans="10:10">
      <c r="J6592"/>
    </row>
    <row r="6593" spans="10:10">
      <c r="J6593"/>
    </row>
    <row r="6594" spans="10:10">
      <c r="J6594"/>
    </row>
    <row r="6595" spans="10:10">
      <c r="J6595"/>
    </row>
    <row r="6596" spans="10:10">
      <c r="J6596"/>
    </row>
    <row r="6597" spans="10:10">
      <c r="J6597"/>
    </row>
    <row r="6598" spans="10:10">
      <c r="J6598"/>
    </row>
    <row r="6599" spans="10:10">
      <c r="J6599"/>
    </row>
    <row r="6600" spans="10:10">
      <c r="J6600"/>
    </row>
    <row r="6601" spans="10:10">
      <c r="J6601"/>
    </row>
    <row r="6602" spans="10:10">
      <c r="J6602"/>
    </row>
    <row r="6603" spans="10:10">
      <c r="J6603"/>
    </row>
    <row r="6604" spans="10:10">
      <c r="J6604"/>
    </row>
    <row r="6605" spans="10:10">
      <c r="J6605"/>
    </row>
    <row r="6606" spans="10:10">
      <c r="J6606"/>
    </row>
    <row r="6607" spans="10:10">
      <c r="J6607"/>
    </row>
    <row r="6608" spans="10:10">
      <c r="J6608"/>
    </row>
    <row r="6609" spans="10:10">
      <c r="J6609"/>
    </row>
    <row r="6610" spans="10:10">
      <c r="J6610"/>
    </row>
    <row r="6611" spans="10:10">
      <c r="J6611"/>
    </row>
    <row r="6612" spans="10:10">
      <c r="J6612"/>
    </row>
    <row r="6613" spans="10:10">
      <c r="J6613"/>
    </row>
    <row r="6614" spans="10:10">
      <c r="J6614"/>
    </row>
    <row r="6615" spans="10:10">
      <c r="J6615"/>
    </row>
    <row r="6616" spans="10:10">
      <c r="J6616"/>
    </row>
    <row r="6617" spans="10:10">
      <c r="J6617"/>
    </row>
    <row r="6618" spans="10:10">
      <c r="J6618"/>
    </row>
    <row r="6619" spans="10:10">
      <c r="J6619"/>
    </row>
    <row r="6620" spans="10:10">
      <c r="J6620"/>
    </row>
    <row r="6621" spans="10:10">
      <c r="J6621"/>
    </row>
    <row r="6622" spans="10:10">
      <c r="J6622"/>
    </row>
    <row r="6623" spans="10:10">
      <c r="J6623"/>
    </row>
    <row r="6624" spans="10:10">
      <c r="J6624"/>
    </row>
    <row r="6625" spans="10:10">
      <c r="J6625"/>
    </row>
    <row r="6626" spans="10:10">
      <c r="J6626"/>
    </row>
    <row r="6627" spans="10:10">
      <c r="J6627"/>
    </row>
    <row r="6628" spans="10:10">
      <c r="J6628"/>
    </row>
    <row r="6629" spans="10:10">
      <c r="J6629"/>
    </row>
    <row r="6630" spans="10:10">
      <c r="J6630"/>
    </row>
    <row r="6631" spans="10:10">
      <c r="J6631"/>
    </row>
    <row r="6632" spans="10:10">
      <c r="J6632"/>
    </row>
    <row r="6633" spans="10:10">
      <c r="J6633"/>
    </row>
    <row r="6634" spans="10:10">
      <c r="J6634"/>
    </row>
    <row r="6635" spans="10:10">
      <c r="J6635"/>
    </row>
    <row r="6636" spans="10:10">
      <c r="J6636"/>
    </row>
    <row r="6637" spans="10:10">
      <c r="J6637"/>
    </row>
    <row r="6638" spans="10:10">
      <c r="J6638"/>
    </row>
    <row r="6639" spans="10:10">
      <c r="J6639"/>
    </row>
    <row r="6640" spans="10:10">
      <c r="J6640"/>
    </row>
    <row r="6641" spans="10:10">
      <c r="J6641"/>
    </row>
    <row r="6642" spans="10:10">
      <c r="J6642"/>
    </row>
    <row r="6643" spans="10:10">
      <c r="J6643"/>
    </row>
    <row r="6644" spans="10:10">
      <c r="J6644"/>
    </row>
    <row r="6645" spans="10:10">
      <c r="J6645"/>
    </row>
    <row r="6646" spans="10:10">
      <c r="J6646"/>
    </row>
    <row r="6647" spans="10:10">
      <c r="J6647"/>
    </row>
    <row r="6648" spans="10:10">
      <c r="J6648"/>
    </row>
    <row r="6649" spans="10:10">
      <c r="J6649"/>
    </row>
    <row r="6650" spans="10:10">
      <c r="J6650"/>
    </row>
    <row r="6651" spans="10:10">
      <c r="J6651"/>
    </row>
    <row r="6652" spans="10:10">
      <c r="J6652"/>
    </row>
    <row r="6653" spans="10:10">
      <c r="J6653"/>
    </row>
    <row r="6654" spans="10:10">
      <c r="J6654"/>
    </row>
    <row r="6655" spans="10:10">
      <c r="J6655"/>
    </row>
    <row r="6656" spans="10:10">
      <c r="J6656"/>
    </row>
    <row r="6657" spans="10:10">
      <c r="J6657"/>
    </row>
    <row r="6658" spans="10:10">
      <c r="J6658"/>
    </row>
    <row r="6659" spans="10:10">
      <c r="J6659"/>
    </row>
    <row r="6660" spans="10:10">
      <c r="J6660"/>
    </row>
    <row r="6661" spans="10:10">
      <c r="J6661"/>
    </row>
    <row r="6662" spans="10:10">
      <c r="J6662"/>
    </row>
    <row r="6663" spans="10:10">
      <c r="J6663"/>
    </row>
    <row r="6664" spans="10:10">
      <c r="J6664"/>
    </row>
    <row r="6665" spans="10:10">
      <c r="J6665"/>
    </row>
    <row r="6666" spans="10:10">
      <c r="J6666"/>
    </row>
    <row r="6667" spans="10:10">
      <c r="J6667"/>
    </row>
    <row r="6668" spans="10:10">
      <c r="J6668"/>
    </row>
    <row r="6669" spans="10:10">
      <c r="J6669"/>
    </row>
    <row r="6670" spans="10:10">
      <c r="J6670"/>
    </row>
    <row r="6671" spans="10:10">
      <c r="J6671"/>
    </row>
    <row r="6672" spans="10:10">
      <c r="J6672"/>
    </row>
    <row r="6673" spans="10:10">
      <c r="J6673"/>
    </row>
    <row r="6674" spans="10:10">
      <c r="J6674"/>
    </row>
    <row r="6675" spans="10:10">
      <c r="J6675"/>
    </row>
    <row r="6676" spans="10:10">
      <c r="J6676"/>
    </row>
    <row r="6677" spans="10:10">
      <c r="J6677"/>
    </row>
    <row r="6678" spans="10:10">
      <c r="J6678"/>
    </row>
    <row r="6679" spans="10:10">
      <c r="J6679"/>
    </row>
    <row r="6680" spans="10:10">
      <c r="J6680"/>
    </row>
    <row r="6681" spans="10:10">
      <c r="J6681"/>
    </row>
    <row r="6682" spans="10:10">
      <c r="J6682"/>
    </row>
    <row r="6683" spans="10:10">
      <c r="J6683"/>
    </row>
    <row r="6684" spans="10:10">
      <c r="J6684"/>
    </row>
    <row r="6685" spans="10:10">
      <c r="J6685"/>
    </row>
    <row r="6686" spans="10:10">
      <c r="J6686"/>
    </row>
    <row r="6687" spans="10:10">
      <c r="J6687"/>
    </row>
    <row r="6688" spans="10:10">
      <c r="J6688"/>
    </row>
    <row r="6689" spans="10:10">
      <c r="J6689"/>
    </row>
    <row r="6690" spans="10:10">
      <c r="J6690"/>
    </row>
    <row r="6691" spans="10:10">
      <c r="J6691"/>
    </row>
    <row r="6692" spans="10:10">
      <c r="J6692"/>
    </row>
    <row r="6693" spans="10:10">
      <c r="J6693"/>
    </row>
    <row r="6694" spans="10:10">
      <c r="J6694"/>
    </row>
    <row r="6695" spans="10:10">
      <c r="J6695"/>
    </row>
    <row r="6696" spans="10:10">
      <c r="J6696"/>
    </row>
    <row r="6697" spans="10:10">
      <c r="J6697"/>
    </row>
    <row r="6698" spans="10:10">
      <c r="J6698"/>
    </row>
    <row r="6699" spans="10:10">
      <c r="J6699"/>
    </row>
    <row r="6700" spans="10:10">
      <c r="J6700"/>
    </row>
    <row r="6701" spans="10:10">
      <c r="J6701"/>
    </row>
    <row r="6702" spans="10:10">
      <c r="J6702"/>
    </row>
    <row r="6703" spans="10:10">
      <c r="J6703"/>
    </row>
    <row r="6704" spans="10:10">
      <c r="J6704"/>
    </row>
    <row r="6705" spans="10:10">
      <c r="J6705"/>
    </row>
    <row r="6706" spans="10:10">
      <c r="J6706"/>
    </row>
    <row r="6707" spans="10:10">
      <c r="J6707"/>
    </row>
    <row r="6708" spans="10:10">
      <c r="J6708"/>
    </row>
    <row r="6709" spans="10:10">
      <c r="J6709"/>
    </row>
    <row r="6710" spans="10:10">
      <c r="J6710"/>
    </row>
    <row r="6711" spans="10:10">
      <c r="J6711"/>
    </row>
    <row r="6712" spans="10:10">
      <c r="J6712"/>
    </row>
    <row r="6713" spans="10:10">
      <c r="J6713"/>
    </row>
    <row r="6714" spans="10:10">
      <c r="J6714"/>
    </row>
    <row r="6715" spans="10:10">
      <c r="J6715"/>
    </row>
    <row r="6716" spans="10:10">
      <c r="J6716"/>
    </row>
    <row r="6717" spans="10:10">
      <c r="J6717"/>
    </row>
    <row r="6718" spans="10:10">
      <c r="J6718"/>
    </row>
    <row r="6719" spans="10:10">
      <c r="J6719"/>
    </row>
    <row r="6720" spans="10:10">
      <c r="J6720"/>
    </row>
    <row r="6721" spans="10:10">
      <c r="J6721"/>
    </row>
    <row r="6722" spans="10:10">
      <c r="J6722"/>
    </row>
    <row r="6723" spans="10:10">
      <c r="J6723"/>
    </row>
    <row r="6724" spans="10:10">
      <c r="J6724"/>
    </row>
    <row r="6725" spans="10:10">
      <c r="J6725"/>
    </row>
  </sheetData>
  <sortState ref="X1:X6774">
    <sortCondition ref="X1"/>
  </sortState>
  <phoneticPr fontId="13" type="noConversion"/>
  <hyperlinks>
    <hyperlink ref="H11" r:id="rId1" xr:uid="{00000000-0004-0000-0100-000000000000}"/>
    <hyperlink ref="H13" r:id="rId2" xr:uid="{00000000-0004-0000-0100-000001000000}"/>
    <hyperlink ref="H14" r:id="rId3" xr:uid="{00000000-0004-0000-0100-000002000000}"/>
    <hyperlink ref="H15" r:id="rId4" xr:uid="{00000000-0004-0000-0100-000003000000}"/>
    <hyperlink ref="H41" r:id="rId5"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1432-7F96-410A-BB4A-5D545CA222DA}">
  <sheetPr codeName="工作表4">
    <tabColor theme="6"/>
  </sheetPr>
  <dimension ref="A1:J67"/>
  <sheetViews>
    <sheetView topLeftCell="A4" zoomScale="70" zoomScaleNormal="70" workbookViewId="0">
      <selection activeCell="E16" sqref="E16"/>
    </sheetView>
  </sheetViews>
  <sheetFormatPr defaultColWidth="10.81640625" defaultRowHeight="15.5"/>
  <cols>
    <col min="1" max="1" width="32.90625" style="80" customWidth="1"/>
    <col min="2" max="2" width="25.90625" style="80" bestFit="1" customWidth="1"/>
    <col min="3" max="3" width="18.54296875" style="80" bestFit="1" customWidth="1"/>
    <col min="4" max="9" width="10.81640625" style="80" customWidth="1"/>
    <col min="10" max="11" width="37.7265625" style="80" customWidth="1"/>
    <col min="12" max="12" width="10.81640625" style="80" customWidth="1"/>
    <col min="13" max="16384" width="10.81640625" style="80"/>
  </cols>
  <sheetData>
    <row r="1" spans="1:10">
      <c r="A1" s="275" t="s">
        <v>2861</v>
      </c>
      <c r="B1" s="275" t="s">
        <v>2862</v>
      </c>
      <c r="C1" s="275" t="s">
        <v>2863</v>
      </c>
      <c r="D1" s="275" t="s">
        <v>2864</v>
      </c>
      <c r="E1" s="275" t="s">
        <v>2865</v>
      </c>
      <c r="F1" s="275" t="s">
        <v>2866</v>
      </c>
      <c r="G1" s="275" t="s">
        <v>2867</v>
      </c>
      <c r="H1" s="275"/>
    </row>
    <row r="2" spans="1:10">
      <c r="B2" s="80" t="s">
        <v>90</v>
      </c>
      <c r="C2" s="80" t="s">
        <v>2868</v>
      </c>
      <c r="D2" s="80">
        <v>1</v>
      </c>
      <c r="J2" s="350"/>
    </row>
    <row r="3" spans="1:10" customFormat="1" ht="17" customHeight="1">
      <c r="B3" s="273" t="s">
        <v>77</v>
      </c>
      <c r="C3" s="80" t="s">
        <v>2868</v>
      </c>
      <c r="D3" s="80">
        <v>1E-3</v>
      </c>
      <c r="J3" s="350"/>
    </row>
    <row r="4" spans="1:10" customFormat="1" ht="17" customHeight="1">
      <c r="A4" s="350"/>
      <c r="B4" s="350" t="s">
        <v>80</v>
      </c>
      <c r="C4" s="350" t="s">
        <v>2868</v>
      </c>
      <c r="D4" s="350">
        <v>1</v>
      </c>
      <c r="J4" s="350"/>
    </row>
    <row r="5" spans="1:10">
      <c r="A5" s="350"/>
      <c r="B5" s="350" t="s">
        <v>80</v>
      </c>
      <c r="C5" s="350" t="s">
        <v>2869</v>
      </c>
      <c r="D5" s="350">
        <v>1</v>
      </c>
      <c r="J5" s="350"/>
    </row>
    <row r="6" spans="1:10">
      <c r="B6" s="80" t="s">
        <v>66</v>
      </c>
      <c r="C6" s="80" t="s">
        <v>2870</v>
      </c>
      <c r="D6" s="80">
        <f>1/1000</f>
        <v>1E-3</v>
      </c>
    </row>
    <row r="7" spans="1:10" customFormat="1" ht="17" customHeight="1">
      <c r="A7" s="351" t="s">
        <v>203</v>
      </c>
      <c r="B7" s="352" t="s">
        <v>201</v>
      </c>
      <c r="C7" s="80" t="s">
        <v>2871</v>
      </c>
      <c r="D7" s="80">
        <v>1</v>
      </c>
      <c r="E7" s="80" t="s">
        <v>2872</v>
      </c>
      <c r="F7" s="80" t="s">
        <v>2873</v>
      </c>
    </row>
    <row r="8" spans="1:10">
      <c r="A8" s="350" t="s">
        <v>2874</v>
      </c>
      <c r="B8" s="350" t="s">
        <v>2875</v>
      </c>
      <c r="C8" s="353" t="s">
        <v>2876</v>
      </c>
      <c r="D8" s="350">
        <v>1</v>
      </c>
    </row>
    <row r="9" spans="1:10">
      <c r="A9" s="350" t="s">
        <v>2877</v>
      </c>
      <c r="B9" s="350" t="s">
        <v>2878</v>
      </c>
      <c r="C9" s="353" t="s">
        <v>2876</v>
      </c>
      <c r="D9" s="350">
        <v>1E-3</v>
      </c>
    </row>
    <row r="10" spans="1:10" customFormat="1" ht="17" customHeight="1">
      <c r="A10" s="350" t="s">
        <v>2879</v>
      </c>
      <c r="B10" s="350" t="s">
        <v>2880</v>
      </c>
      <c r="C10" s="353" t="s">
        <v>2876</v>
      </c>
      <c r="D10" s="354">
        <v>2</v>
      </c>
    </row>
    <row r="11" spans="1:10">
      <c r="A11" s="350" t="s">
        <v>2881</v>
      </c>
      <c r="B11" s="350" t="s">
        <v>2882</v>
      </c>
      <c r="C11" s="353" t="s">
        <v>2876</v>
      </c>
      <c r="D11" s="350">
        <f>D10/1000</f>
        <v>2E-3</v>
      </c>
    </row>
    <row r="12" spans="1:10">
      <c r="A12" s="350" t="s">
        <v>2883</v>
      </c>
      <c r="B12" s="350" t="s">
        <v>2884</v>
      </c>
      <c r="C12" s="350" t="s">
        <v>2885</v>
      </c>
      <c r="D12" s="350">
        <f>1/1000</f>
        <v>1E-3</v>
      </c>
    </row>
    <row r="13" spans="1:10">
      <c r="A13" s="350" t="s">
        <v>2886</v>
      </c>
      <c r="B13" s="350" t="s">
        <v>66</v>
      </c>
      <c r="C13" s="350" t="s">
        <v>2885</v>
      </c>
      <c r="D13" s="350">
        <v>9.2140477214101496E-5</v>
      </c>
    </row>
    <row r="14" spans="1:10">
      <c r="A14" s="350" t="s">
        <v>2887</v>
      </c>
      <c r="B14" s="350" t="s">
        <v>2888</v>
      </c>
      <c r="C14" s="350" t="s">
        <v>2885</v>
      </c>
      <c r="D14" s="350">
        <f>0.0283/1000</f>
        <v>2.83E-5</v>
      </c>
      <c r="E14" s="80" t="s">
        <v>2889</v>
      </c>
      <c r="F14" s="80" t="s">
        <v>2890</v>
      </c>
    </row>
    <row r="15" spans="1:10">
      <c r="A15" s="350" t="s">
        <v>2891</v>
      </c>
      <c r="B15" s="350" t="s">
        <v>2892</v>
      </c>
      <c r="C15" s="353" t="s">
        <v>2876</v>
      </c>
      <c r="D15" s="350">
        <v>1</v>
      </c>
    </row>
    <row r="16" spans="1:10" customFormat="1" ht="17" customHeight="1">
      <c r="A16" s="350" t="s">
        <v>2893</v>
      </c>
      <c r="B16" s="350" t="s">
        <v>2894</v>
      </c>
      <c r="C16" s="353" t="s">
        <v>2876</v>
      </c>
      <c r="D16" s="350">
        <v>1E-3</v>
      </c>
    </row>
    <row r="17" spans="1:6" customFormat="1" ht="17" customHeight="1">
      <c r="A17" s="350" t="s">
        <v>2895</v>
      </c>
      <c r="B17" s="350" t="s">
        <v>2896</v>
      </c>
      <c r="C17" s="353" t="s">
        <v>2876</v>
      </c>
      <c r="D17" s="350">
        <v>1.2190000000000001</v>
      </c>
    </row>
    <row r="18" spans="1:6">
      <c r="A18" s="350" t="s">
        <v>2897</v>
      </c>
      <c r="B18" s="350" t="s">
        <v>2898</v>
      </c>
      <c r="C18" s="353" t="s">
        <v>2876</v>
      </c>
      <c r="D18" s="350">
        <f>D17/1000</f>
        <v>1.219E-3</v>
      </c>
    </row>
    <row r="19" spans="1:6">
      <c r="A19" s="350" t="s">
        <v>2899</v>
      </c>
      <c r="B19" s="350" t="s">
        <v>2900</v>
      </c>
      <c r="C19" s="353" t="s">
        <v>2876</v>
      </c>
      <c r="D19" s="350">
        <f>4.5461/1000</f>
        <v>4.5461E-3</v>
      </c>
    </row>
    <row r="20" spans="1:6">
      <c r="A20" s="350" t="s">
        <v>2901</v>
      </c>
      <c r="B20" s="350" t="s">
        <v>2902</v>
      </c>
      <c r="C20" s="353" t="s">
        <v>2876</v>
      </c>
      <c r="D20" s="350">
        <f>4.4049/1000</f>
        <v>4.4048999999999998E-3</v>
      </c>
      <c r="E20" s="80" t="s">
        <v>2903</v>
      </c>
      <c r="F20" s="80" t="s">
        <v>2904</v>
      </c>
    </row>
    <row r="21" spans="1:6">
      <c r="A21" s="350" t="s">
        <v>158</v>
      </c>
      <c r="B21" s="350" t="s">
        <v>2905</v>
      </c>
      <c r="C21" s="353" t="s">
        <v>2876</v>
      </c>
      <c r="D21" s="350">
        <v>1</v>
      </c>
    </row>
    <row r="22" spans="1:6">
      <c r="A22" s="350" t="s">
        <v>158</v>
      </c>
      <c r="B22" s="350" t="s">
        <v>2906</v>
      </c>
      <c r="C22" s="353" t="s">
        <v>2876</v>
      </c>
      <c r="D22" s="350">
        <v>1E-3</v>
      </c>
    </row>
    <row r="23" spans="1:6">
      <c r="A23" s="350" t="s">
        <v>158</v>
      </c>
      <c r="B23" s="350" t="s">
        <v>2907</v>
      </c>
      <c r="C23" s="353" t="s">
        <v>2876</v>
      </c>
      <c r="D23" s="350">
        <f>1/0.7573</f>
        <v>1.3204806549584049</v>
      </c>
    </row>
    <row r="24" spans="1:6">
      <c r="A24" s="350" t="s">
        <v>158</v>
      </c>
      <c r="B24" s="350" t="s">
        <v>2908</v>
      </c>
      <c r="C24" s="353" t="s">
        <v>2876</v>
      </c>
      <c r="D24" s="350">
        <f>D23/1000</f>
        <v>1.320480654958405E-3</v>
      </c>
    </row>
    <row r="25" spans="1:6">
      <c r="A25" s="350" t="s">
        <v>158</v>
      </c>
      <c r="B25" s="350" t="s">
        <v>2909</v>
      </c>
      <c r="C25" s="353" t="s">
        <v>2876</v>
      </c>
      <c r="D25" s="350">
        <f>4.5461/1000</f>
        <v>4.5461E-3</v>
      </c>
    </row>
    <row r="26" spans="1:6">
      <c r="A26" s="350" t="s">
        <v>158</v>
      </c>
      <c r="B26" s="350" t="s">
        <v>2910</v>
      </c>
      <c r="C26" s="353" t="s">
        <v>2876</v>
      </c>
      <c r="D26" s="350">
        <f>4.4049/1000</f>
        <v>4.4048999999999998E-3</v>
      </c>
      <c r="E26" s="80" t="s">
        <v>2911</v>
      </c>
    </row>
    <row r="27" spans="1:6">
      <c r="A27" s="350" t="s">
        <v>844</v>
      </c>
      <c r="B27" s="350" t="s">
        <v>2912</v>
      </c>
      <c r="C27" s="353" t="s">
        <v>2876</v>
      </c>
      <c r="D27" s="350">
        <v>1</v>
      </c>
      <c r="E27" s="80" t="s">
        <v>2913</v>
      </c>
    </row>
    <row r="28" spans="1:6">
      <c r="A28" s="350" t="s">
        <v>844</v>
      </c>
      <c r="B28" s="350" t="s">
        <v>2914</v>
      </c>
      <c r="C28" s="353" t="s">
        <v>2876</v>
      </c>
      <c r="D28" s="350">
        <v>1E-3</v>
      </c>
    </row>
    <row r="29" spans="1:6">
      <c r="A29" s="350" t="s">
        <v>844</v>
      </c>
      <c r="B29" s="350" t="s">
        <v>2915</v>
      </c>
      <c r="C29" s="353" t="s">
        <v>2876</v>
      </c>
      <c r="D29" s="80" t="str">
        <f>IFERROR(1/LOOKUP(1,0/((CSR_DB!$AO:$AO='Data Request'!$G$5)*(CSR_DB!$AV:$AV=A29)*(CSR_DB!$AT:$AT=B29)),CSR_DB!AW:AW),"")</f>
        <v/>
      </c>
    </row>
    <row r="30" spans="1:6">
      <c r="A30" s="350" t="s">
        <v>844</v>
      </c>
      <c r="B30" s="350" t="s">
        <v>2916</v>
      </c>
      <c r="C30" s="353" t="s">
        <v>2876</v>
      </c>
      <c r="D30" s="80" t="str">
        <f>IFERROR(1/LOOKUP(1,0/((CSR_DB!$AO:$AO='Data Request'!$G$5)*(CSR_DB!$AV:$AV=A30)*(CSR_DB!$AT:$AT=B30)),CSR_DB!AW:AW)*1000,"")</f>
        <v/>
      </c>
    </row>
    <row r="31" spans="1:6">
      <c r="A31" s="350" t="s">
        <v>844</v>
      </c>
      <c r="B31" s="350" t="s">
        <v>2917</v>
      </c>
      <c r="C31" s="353" t="s">
        <v>2876</v>
      </c>
      <c r="D31" s="350">
        <f>4.5461/1000</f>
        <v>4.5461E-3</v>
      </c>
    </row>
    <row r="32" spans="1:6">
      <c r="A32" s="350" t="s">
        <v>844</v>
      </c>
      <c r="B32" s="350" t="s">
        <v>2918</v>
      </c>
      <c r="C32" s="353" t="s">
        <v>2876</v>
      </c>
      <c r="D32" s="350">
        <f>4.4049/1000</f>
        <v>4.4048999999999998E-3</v>
      </c>
      <c r="E32" s="80" t="s">
        <v>2919</v>
      </c>
    </row>
    <row r="33" spans="1:5">
      <c r="A33" s="350" t="s">
        <v>2920</v>
      </c>
      <c r="B33" s="350" t="s">
        <v>2921</v>
      </c>
      <c r="C33" s="353" t="s">
        <v>2876</v>
      </c>
      <c r="D33" s="350">
        <v>1</v>
      </c>
      <c r="E33" s="80" t="s">
        <v>2922</v>
      </c>
    </row>
    <row r="34" spans="1:5">
      <c r="A34" s="350" t="s">
        <v>2920</v>
      </c>
      <c r="B34" s="350" t="s">
        <v>2923</v>
      </c>
      <c r="C34" s="353" t="s">
        <v>2876</v>
      </c>
      <c r="D34" s="350">
        <v>1E-3</v>
      </c>
    </row>
    <row r="35" spans="1:5">
      <c r="A35" s="350" t="s">
        <v>2920</v>
      </c>
      <c r="B35" s="350" t="s">
        <v>2924</v>
      </c>
      <c r="C35" s="353" t="s">
        <v>2876</v>
      </c>
      <c r="D35" s="80" t="str">
        <f>IFERROR(1/LOOKUP(1,0/((CSR_DB!$AO:$AO='Data Request'!$G$5)*(CSR_DB!$AV:$AV=A35)*(CSR_DB!$AT:$AT=B35)),CSR_DB!AW:AW),"")</f>
        <v/>
      </c>
    </row>
    <row r="36" spans="1:5">
      <c r="A36" s="350" t="s">
        <v>2920</v>
      </c>
      <c r="B36" s="350" t="s">
        <v>2925</v>
      </c>
      <c r="C36" s="353" t="s">
        <v>2876</v>
      </c>
      <c r="D36" s="80" t="str">
        <f>IFERROR(1/LOOKUP(1,0/((CSR_DB!$AO:$AO='Data Request'!$G$5)*(CSR_DB!$AV:$AV=A36)*(CSR_DB!$AT:$AT=B36)),CSR_DB!AW:AW)*1000,"")</f>
        <v/>
      </c>
    </row>
    <row r="37" spans="1:5">
      <c r="A37" s="350" t="s">
        <v>2920</v>
      </c>
      <c r="B37" s="350" t="s">
        <v>2926</v>
      </c>
      <c r="C37" s="353" t="s">
        <v>2876</v>
      </c>
      <c r="D37" s="350">
        <f>4.5461/1000</f>
        <v>4.5461E-3</v>
      </c>
    </row>
    <row r="38" spans="1:5">
      <c r="A38" s="350" t="s">
        <v>2920</v>
      </c>
      <c r="B38" s="350" t="s">
        <v>2927</v>
      </c>
      <c r="C38" s="353" t="s">
        <v>2876</v>
      </c>
      <c r="D38" s="350">
        <f>4.4049/1000</f>
        <v>4.4048999999999998E-3</v>
      </c>
      <c r="E38" s="80" t="s">
        <v>2928</v>
      </c>
    </row>
    <row r="39" spans="1:5">
      <c r="A39" s="350" t="s">
        <v>2929</v>
      </c>
      <c r="B39" s="350" t="s">
        <v>2930</v>
      </c>
      <c r="C39" s="353" t="s">
        <v>2876</v>
      </c>
      <c r="D39" s="350">
        <v>1</v>
      </c>
      <c r="E39" s="80" t="s">
        <v>2931</v>
      </c>
    </row>
    <row r="40" spans="1:5" customFormat="1" ht="17" customHeight="1">
      <c r="A40" s="350" t="s">
        <v>2929</v>
      </c>
      <c r="B40" s="350" t="s">
        <v>2932</v>
      </c>
      <c r="C40" s="353" t="s">
        <v>2876</v>
      </c>
      <c r="D40" s="350">
        <v>1E-3</v>
      </c>
    </row>
    <row r="41" spans="1:5">
      <c r="A41" s="350" t="s">
        <v>2929</v>
      </c>
      <c r="B41" s="350" t="s">
        <v>2933</v>
      </c>
      <c r="C41" s="353" t="s">
        <v>2876</v>
      </c>
      <c r="D41" s="80" t="str">
        <f>IFERROR(1/LOOKUP(1,0/((CSR_DB!$AO:$AO='Data Request'!$G$5)*(CSR_DB!$AV:$AV=A41)*(CSR_DB!$AT:$AT=B41)),CSR_DB!AW:AW),"")</f>
        <v/>
      </c>
    </row>
    <row r="42" spans="1:5">
      <c r="A42" s="350" t="s">
        <v>2929</v>
      </c>
      <c r="B42" s="350" t="s">
        <v>2934</v>
      </c>
      <c r="C42" s="353" t="s">
        <v>2876</v>
      </c>
      <c r="D42" s="80" t="str">
        <f>IFERROR(1/LOOKUP(1,0/((CSR_DB!$AO:$AO='Data Request'!$G$5)*(CSR_DB!$AV:$AV=A42)*(CSR_DB!$AT:$AT=B42)),CSR_DB!AW:AW)*1000,"")</f>
        <v/>
      </c>
    </row>
    <row r="43" spans="1:5">
      <c r="A43" s="350" t="s">
        <v>2929</v>
      </c>
      <c r="B43" s="350" t="s">
        <v>2935</v>
      </c>
      <c r="C43" s="353" t="s">
        <v>2876</v>
      </c>
      <c r="D43" s="350">
        <f>4.5461/1000</f>
        <v>4.5461E-3</v>
      </c>
      <c r="E43" s="80" t="s">
        <v>2936</v>
      </c>
    </row>
    <row r="44" spans="1:5">
      <c r="A44" s="350" t="s">
        <v>2929</v>
      </c>
      <c r="B44" s="350" t="s">
        <v>2937</v>
      </c>
      <c r="C44" s="353" t="s">
        <v>2876</v>
      </c>
      <c r="D44" s="350">
        <f>4.4049/1000</f>
        <v>4.4048999999999998E-3</v>
      </c>
    </row>
    <row r="45" spans="1:5">
      <c r="A45" s="350" t="s">
        <v>2938</v>
      </c>
      <c r="B45" s="350" t="s">
        <v>2939</v>
      </c>
      <c r="C45" s="350" t="s">
        <v>2868</v>
      </c>
      <c r="D45" s="350">
        <v>1</v>
      </c>
      <c r="E45" s="80" t="s">
        <v>2940</v>
      </c>
    </row>
    <row r="46" spans="1:5">
      <c r="A46" s="350" t="s">
        <v>2938</v>
      </c>
      <c r="B46" s="350" t="s">
        <v>2941</v>
      </c>
      <c r="C46" s="350" t="s">
        <v>2868</v>
      </c>
      <c r="D46" s="350">
        <v>1.1000000000000001</v>
      </c>
    </row>
    <row r="47" spans="1:5">
      <c r="A47" s="350" t="s">
        <v>2942</v>
      </c>
      <c r="B47" s="350" t="s">
        <v>2943</v>
      </c>
      <c r="C47" s="350" t="s">
        <v>2868</v>
      </c>
      <c r="D47" s="350">
        <v>1</v>
      </c>
    </row>
    <row r="48" spans="1:5">
      <c r="A48" s="350" t="s">
        <v>2938</v>
      </c>
      <c r="B48" s="350" t="s">
        <v>2944</v>
      </c>
      <c r="C48" s="350" t="s">
        <v>2868</v>
      </c>
      <c r="D48" s="350">
        <v>1.1000000000000001</v>
      </c>
    </row>
    <row r="49" spans="1:4">
      <c r="A49" s="350" t="s">
        <v>203</v>
      </c>
      <c r="B49" s="350" t="s">
        <v>201</v>
      </c>
      <c r="C49" s="350" t="s">
        <v>2871</v>
      </c>
      <c r="D49" s="350">
        <v>1</v>
      </c>
    </row>
    <row r="50" spans="1:4">
      <c r="A50" s="350" t="s">
        <v>1433</v>
      </c>
      <c r="B50" s="350" t="s">
        <v>77</v>
      </c>
      <c r="C50" s="350" t="s">
        <v>2868</v>
      </c>
      <c r="D50" s="350">
        <v>1E-3</v>
      </c>
    </row>
    <row r="51" spans="1:4">
      <c r="A51" s="350" t="s">
        <v>1433</v>
      </c>
      <c r="B51" s="350" t="s">
        <v>96</v>
      </c>
      <c r="C51" s="350" t="s">
        <v>2868</v>
      </c>
      <c r="D51" s="350">
        <f>D50/1000</f>
        <v>9.9999999999999995E-7</v>
      </c>
    </row>
    <row r="52" spans="1:4">
      <c r="A52" s="350"/>
      <c r="B52" s="350" t="s">
        <v>1202</v>
      </c>
      <c r="C52" s="350" t="s">
        <v>2870</v>
      </c>
      <c r="D52" s="350">
        <v>1</v>
      </c>
    </row>
    <row r="53" spans="1:4">
      <c r="A53" s="350" t="s">
        <v>296</v>
      </c>
      <c r="B53" s="350" t="s">
        <v>66</v>
      </c>
      <c r="C53" s="350" t="s">
        <v>2870</v>
      </c>
      <c r="D53" s="350">
        <v>1E-3</v>
      </c>
    </row>
    <row r="54" spans="1:4">
      <c r="A54" s="350" t="s">
        <v>296</v>
      </c>
      <c r="B54" s="350" t="s">
        <v>1417</v>
      </c>
      <c r="C54" s="350" t="s">
        <v>2870</v>
      </c>
      <c r="D54" s="350">
        <v>0.27779999999999999</v>
      </c>
    </row>
    <row r="55" spans="1:4">
      <c r="A55" s="350" t="s">
        <v>1438</v>
      </c>
      <c r="B55" s="350" t="s">
        <v>1417</v>
      </c>
      <c r="C55" s="350" t="s">
        <v>2870</v>
      </c>
      <c r="D55" s="350">
        <v>0.27779999999999999</v>
      </c>
    </row>
    <row r="56" spans="1:4">
      <c r="A56" s="350" t="s">
        <v>1438</v>
      </c>
      <c r="B56" s="350" t="s">
        <v>66</v>
      </c>
      <c r="C56" s="350" t="s">
        <v>2870</v>
      </c>
      <c r="D56" s="350">
        <v>1E-3</v>
      </c>
    </row>
    <row r="57" spans="1:4">
      <c r="A57" s="350" t="s">
        <v>451</v>
      </c>
      <c r="B57" s="350" t="s">
        <v>1417</v>
      </c>
      <c r="C57" s="350" t="s">
        <v>2870</v>
      </c>
      <c r="D57" s="350">
        <v>0.27779999999999999</v>
      </c>
    </row>
    <row r="58" spans="1:4">
      <c r="A58" s="350" t="s">
        <v>451</v>
      </c>
      <c r="B58" s="350" t="s">
        <v>66</v>
      </c>
      <c r="C58" s="350" t="s">
        <v>2870</v>
      </c>
      <c r="D58" s="350">
        <v>1E-3</v>
      </c>
    </row>
    <row r="60" spans="1:4" customFormat="1" ht="17" customHeight="1"/>
    <row r="67" customFormat="1" ht="17" customHeight="1"/>
  </sheetData>
  <phoneticPr fontId="13" type="noConversion"/>
  <dataValidations disablePrompts="1" count="1">
    <dataValidation type="list" allowBlank="1" showInputMessage="1" showErrorMessage="1" sqref="J1 K2:K3" xr:uid="{00000000-0002-0000-0200-000000000000}">
      <formula1>INDIRECT(I1)</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24B6-B255-4BA0-9CBC-DD6AA266D370}">
  <dimension ref="A1:H3001"/>
  <sheetViews>
    <sheetView topLeftCell="A55" zoomScale="85" zoomScaleNormal="85" workbookViewId="0">
      <selection activeCell="C72" sqref="C72"/>
    </sheetView>
  </sheetViews>
  <sheetFormatPr defaultRowHeight="17"/>
  <cols>
    <col min="1" max="1" width="14.90625" customWidth="1"/>
    <col min="2" max="2" width="32.1796875" customWidth="1"/>
    <col min="3" max="3" width="39.1796875" customWidth="1"/>
    <col min="4" max="4" width="50.90625" customWidth="1"/>
    <col min="5" max="5" width="55.36328125" customWidth="1"/>
  </cols>
  <sheetData>
    <row r="1" spans="1:5" ht="48" customHeight="1">
      <c r="A1" s="355" t="s">
        <v>2945</v>
      </c>
      <c r="B1" s="731" t="s">
        <v>2946</v>
      </c>
      <c r="C1" s="731"/>
      <c r="D1" s="356" t="s">
        <v>2947</v>
      </c>
      <c r="E1" t="s">
        <v>2948</v>
      </c>
    </row>
    <row r="2" spans="1:5">
      <c r="A2" s="352">
        <v>1.1000000000000001</v>
      </c>
      <c r="B2" s="352"/>
      <c r="C2" s="351" t="s">
        <v>970</v>
      </c>
      <c r="D2" s="357" t="s">
        <v>1430</v>
      </c>
      <c r="E2" t="s">
        <v>2949</v>
      </c>
    </row>
    <row r="3" spans="1:5">
      <c r="A3" s="352">
        <v>1.1000000000000001</v>
      </c>
      <c r="B3" s="352"/>
      <c r="C3" s="351" t="s">
        <v>970</v>
      </c>
      <c r="D3" s="357" t="s">
        <v>2950</v>
      </c>
      <c r="E3" t="s">
        <v>2951</v>
      </c>
    </row>
    <row r="4" spans="1:5">
      <c r="A4" s="352">
        <v>1.1000000000000001</v>
      </c>
      <c r="B4" s="352"/>
      <c r="C4" s="351" t="s">
        <v>970</v>
      </c>
      <c r="D4" s="357" t="s">
        <v>146</v>
      </c>
      <c r="E4" t="s">
        <v>2952</v>
      </c>
    </row>
    <row r="5" spans="1:5">
      <c r="A5" s="352">
        <v>1.1000000000000001</v>
      </c>
      <c r="B5" s="352"/>
      <c r="C5" s="351" t="s">
        <v>970</v>
      </c>
      <c r="D5" s="357" t="s">
        <v>2920</v>
      </c>
      <c r="E5" t="s">
        <v>2920</v>
      </c>
    </row>
    <row r="6" spans="1:5">
      <c r="A6" s="352">
        <v>1.1000000000000001</v>
      </c>
      <c r="B6" s="352"/>
      <c r="C6" s="351" t="s">
        <v>970</v>
      </c>
      <c r="D6" s="357" t="s">
        <v>158</v>
      </c>
      <c r="E6" t="s">
        <v>2953</v>
      </c>
    </row>
    <row r="7" spans="1:5">
      <c r="A7" s="352">
        <v>1.1000000000000001</v>
      </c>
      <c r="B7" s="352"/>
      <c r="C7" s="351" t="s">
        <v>970</v>
      </c>
      <c r="D7" s="357" t="s">
        <v>844</v>
      </c>
    </row>
    <row r="8" spans="1:5">
      <c r="A8" s="352">
        <v>1.1000000000000001</v>
      </c>
      <c r="B8" s="352"/>
      <c r="C8" s="351" t="s">
        <v>2954</v>
      </c>
      <c r="D8" s="357" t="s">
        <v>1430</v>
      </c>
      <c r="E8" t="s">
        <v>2949</v>
      </c>
    </row>
    <row r="9" spans="1:5">
      <c r="A9" s="352">
        <v>1.1000000000000001</v>
      </c>
      <c r="B9" s="352"/>
      <c r="C9" s="351" t="s">
        <v>2954</v>
      </c>
      <c r="D9" s="357" t="s">
        <v>2955</v>
      </c>
      <c r="E9" t="s">
        <v>2951</v>
      </c>
    </row>
    <row r="10" spans="1:5">
      <c r="A10" s="352">
        <v>1.1000000000000001</v>
      </c>
      <c r="B10" s="352"/>
      <c r="C10" s="351" t="s">
        <v>2954</v>
      </c>
      <c r="D10" s="357" t="s">
        <v>146</v>
      </c>
      <c r="E10" t="s">
        <v>2952</v>
      </c>
    </row>
    <row r="11" spans="1:5">
      <c r="A11" s="352">
        <v>1.1000000000000001</v>
      </c>
      <c r="B11" s="352"/>
      <c r="C11" s="351" t="s">
        <v>2954</v>
      </c>
      <c r="D11" s="357" t="s">
        <v>2920</v>
      </c>
      <c r="E11" t="s">
        <v>2920</v>
      </c>
    </row>
    <row r="12" spans="1:5">
      <c r="A12" s="352">
        <v>1.1000000000000001</v>
      </c>
      <c r="B12" s="352"/>
      <c r="C12" s="351" t="s">
        <v>2954</v>
      </c>
      <c r="D12" s="357" t="s">
        <v>158</v>
      </c>
      <c r="E12" t="s">
        <v>2953</v>
      </c>
    </row>
    <row r="13" spans="1:5">
      <c r="A13" s="352">
        <v>1.1000000000000001</v>
      </c>
      <c r="B13" s="352"/>
      <c r="C13" s="351" t="s">
        <v>2954</v>
      </c>
      <c r="D13" s="357" t="s">
        <v>844</v>
      </c>
    </row>
    <row r="14" spans="1:5">
      <c r="A14" s="352">
        <v>1.1000000000000001</v>
      </c>
      <c r="B14" s="352"/>
      <c r="C14" s="351" t="s">
        <v>915</v>
      </c>
      <c r="D14" s="357" t="s">
        <v>1430</v>
      </c>
      <c r="E14" t="s">
        <v>2949</v>
      </c>
    </row>
    <row r="15" spans="1:5">
      <c r="A15" s="352">
        <v>1.1000000000000001</v>
      </c>
      <c r="B15" s="352"/>
      <c r="C15" s="351" t="s">
        <v>915</v>
      </c>
      <c r="D15" s="357" t="s">
        <v>2956</v>
      </c>
      <c r="E15" t="s">
        <v>2951</v>
      </c>
    </row>
    <row r="16" spans="1:5">
      <c r="A16" s="352">
        <v>1.1000000000000001</v>
      </c>
      <c r="B16" s="352"/>
      <c r="C16" s="351" t="s">
        <v>915</v>
      </c>
      <c r="D16" s="357" t="s">
        <v>146</v>
      </c>
      <c r="E16" t="s">
        <v>2952</v>
      </c>
    </row>
    <row r="17" spans="1:5">
      <c r="A17" s="352">
        <v>1.1000000000000001</v>
      </c>
      <c r="B17" s="352"/>
      <c r="C17" s="351" t="s">
        <v>915</v>
      </c>
      <c r="D17" s="357" t="s">
        <v>2920</v>
      </c>
      <c r="E17" t="s">
        <v>2920</v>
      </c>
    </row>
    <row r="18" spans="1:5">
      <c r="A18" s="352">
        <v>1.1000000000000001</v>
      </c>
      <c r="B18" s="352"/>
      <c r="C18" s="351" t="s">
        <v>915</v>
      </c>
      <c r="D18" s="357" t="s">
        <v>158</v>
      </c>
      <c r="E18" t="s">
        <v>2953</v>
      </c>
    </row>
    <row r="19" spans="1:5">
      <c r="A19" s="352">
        <v>1.1000000000000001</v>
      </c>
      <c r="B19" s="352"/>
      <c r="C19" s="351" t="s">
        <v>915</v>
      </c>
      <c r="D19" s="357" t="s">
        <v>844</v>
      </c>
    </row>
    <row r="20" spans="1:5">
      <c r="A20" s="352">
        <v>1.1000000000000001</v>
      </c>
      <c r="B20" s="352"/>
      <c r="C20" s="351" t="s">
        <v>185</v>
      </c>
      <c r="D20" s="357" t="s">
        <v>1430</v>
      </c>
      <c r="E20" t="s">
        <v>2949</v>
      </c>
    </row>
    <row r="21" spans="1:5">
      <c r="A21" s="352">
        <v>1.1000000000000001</v>
      </c>
      <c r="B21" s="352"/>
      <c r="C21" s="351" t="s">
        <v>185</v>
      </c>
      <c r="D21" s="357" t="s">
        <v>2957</v>
      </c>
      <c r="E21" t="s">
        <v>2951</v>
      </c>
    </row>
    <row r="22" spans="1:5">
      <c r="A22" s="352">
        <v>1.1000000000000001</v>
      </c>
      <c r="B22" s="352"/>
      <c r="C22" s="351" t="s">
        <v>185</v>
      </c>
      <c r="D22" s="357" t="s">
        <v>146</v>
      </c>
      <c r="E22" t="s">
        <v>2952</v>
      </c>
    </row>
    <row r="23" spans="1:5">
      <c r="A23" s="352">
        <v>1.1000000000000001</v>
      </c>
      <c r="B23" s="352"/>
      <c r="C23" s="351" t="s">
        <v>185</v>
      </c>
      <c r="D23" s="357" t="s">
        <v>2920</v>
      </c>
      <c r="E23" t="s">
        <v>2920</v>
      </c>
    </row>
    <row r="24" spans="1:5">
      <c r="A24" s="352">
        <v>1.1000000000000001</v>
      </c>
      <c r="B24" s="352"/>
      <c r="C24" s="351" t="s">
        <v>185</v>
      </c>
      <c r="D24" s="357" t="s">
        <v>158</v>
      </c>
      <c r="E24" t="s">
        <v>2953</v>
      </c>
    </row>
    <row r="25" spans="1:5">
      <c r="A25" s="352">
        <v>1.1000000000000001</v>
      </c>
      <c r="B25" s="352"/>
      <c r="C25" s="351" t="s">
        <v>185</v>
      </c>
      <c r="D25" s="357" t="s">
        <v>844</v>
      </c>
    </row>
    <row r="26" spans="1:5">
      <c r="A26" s="352">
        <v>1.1000000000000001</v>
      </c>
      <c r="B26" s="352"/>
      <c r="C26" s="351" t="s">
        <v>416</v>
      </c>
      <c r="D26" s="357" t="s">
        <v>1430</v>
      </c>
      <c r="E26" t="s">
        <v>2949</v>
      </c>
    </row>
    <row r="27" spans="1:5">
      <c r="A27" s="352">
        <v>1.1000000000000001</v>
      </c>
      <c r="B27" s="352"/>
      <c r="C27" s="351" t="s">
        <v>416</v>
      </c>
      <c r="D27" s="357" t="s">
        <v>186</v>
      </c>
      <c r="E27" t="s">
        <v>2951</v>
      </c>
    </row>
    <row r="28" spans="1:5">
      <c r="A28" s="352">
        <v>1.1000000000000001</v>
      </c>
      <c r="B28" s="352"/>
      <c r="C28" s="351" t="s">
        <v>416</v>
      </c>
      <c r="D28" s="357" t="s">
        <v>844</v>
      </c>
      <c r="E28" t="s">
        <v>2952</v>
      </c>
    </row>
    <row r="29" spans="1:5">
      <c r="A29" s="352">
        <v>1.1000000000000001</v>
      </c>
      <c r="B29" s="352"/>
      <c r="C29" s="351" t="s">
        <v>2958</v>
      </c>
      <c r="D29" s="357" t="s">
        <v>186</v>
      </c>
      <c r="E29" t="s">
        <v>2920</v>
      </c>
    </row>
    <row r="30" spans="1:5">
      <c r="A30" s="352">
        <v>1.1000000000000001</v>
      </c>
      <c r="B30" s="352"/>
      <c r="C30" s="351" t="s">
        <v>2958</v>
      </c>
      <c r="D30" s="357" t="s">
        <v>844</v>
      </c>
      <c r="E30" t="s">
        <v>2953</v>
      </c>
    </row>
    <row r="31" spans="1:5">
      <c r="A31" s="352">
        <v>1.1000000000000001</v>
      </c>
      <c r="B31" s="352"/>
      <c r="C31" s="351" t="s">
        <v>175</v>
      </c>
      <c r="D31" s="357" t="s">
        <v>146</v>
      </c>
      <c r="E31" t="s">
        <v>2952</v>
      </c>
    </row>
    <row r="32" spans="1:5">
      <c r="A32" s="352">
        <v>1.1000000000000001</v>
      </c>
      <c r="B32" s="352"/>
      <c r="C32" s="351" t="s">
        <v>175</v>
      </c>
      <c r="D32" s="357" t="s">
        <v>158</v>
      </c>
      <c r="E32" t="s">
        <v>2953</v>
      </c>
    </row>
    <row r="33" spans="1:5">
      <c r="A33" s="352">
        <v>1.1000000000000001</v>
      </c>
      <c r="B33" s="352"/>
      <c r="C33" s="351" t="s">
        <v>175</v>
      </c>
      <c r="D33" s="357" t="s">
        <v>844</v>
      </c>
    </row>
    <row r="34" spans="1:5">
      <c r="A34" s="352">
        <v>1.1000000000000001</v>
      </c>
      <c r="B34" s="352"/>
      <c r="C34" s="351" t="s">
        <v>175</v>
      </c>
      <c r="D34" s="357" t="s">
        <v>2920</v>
      </c>
      <c r="E34" t="s">
        <v>2920</v>
      </c>
    </row>
    <row r="35" spans="1:5">
      <c r="A35" s="352">
        <v>1.1000000000000001</v>
      </c>
      <c r="B35" s="352"/>
      <c r="C35" s="351" t="s">
        <v>175</v>
      </c>
      <c r="D35" s="357" t="s">
        <v>2929</v>
      </c>
      <c r="E35" t="s">
        <v>2929</v>
      </c>
    </row>
    <row r="36" spans="1:5">
      <c r="A36" s="352">
        <v>1.1000000000000001</v>
      </c>
      <c r="B36" s="352"/>
      <c r="C36" s="351" t="s">
        <v>2959</v>
      </c>
      <c r="D36" s="357" t="s">
        <v>146</v>
      </c>
      <c r="E36" t="s">
        <v>2952</v>
      </c>
    </row>
    <row r="37" spans="1:5">
      <c r="A37" s="352">
        <v>1.1000000000000001</v>
      </c>
      <c r="B37" s="352"/>
      <c r="C37" s="351" t="s">
        <v>2959</v>
      </c>
      <c r="D37" s="357" t="s">
        <v>158</v>
      </c>
      <c r="E37" t="s">
        <v>2953</v>
      </c>
    </row>
    <row r="38" spans="1:5">
      <c r="A38" s="352">
        <v>1.1000000000000001</v>
      </c>
      <c r="B38" s="352"/>
      <c r="C38" s="351" t="s">
        <v>2959</v>
      </c>
      <c r="D38" s="357" t="s">
        <v>844</v>
      </c>
    </row>
    <row r="39" spans="1:5">
      <c r="A39" s="352">
        <v>1.1000000000000001</v>
      </c>
      <c r="B39" s="352"/>
      <c r="C39" s="351" t="s">
        <v>2959</v>
      </c>
      <c r="D39" s="357" t="s">
        <v>2920</v>
      </c>
      <c r="E39" t="s">
        <v>2920</v>
      </c>
    </row>
    <row r="40" spans="1:5">
      <c r="A40" s="352">
        <v>1.1000000000000001</v>
      </c>
      <c r="B40" s="352"/>
      <c r="C40" s="351" t="s">
        <v>2959</v>
      </c>
      <c r="D40" s="357" t="s">
        <v>2929</v>
      </c>
      <c r="E40" t="s">
        <v>2929</v>
      </c>
    </row>
    <row r="41" spans="1:5">
      <c r="A41" s="352">
        <v>1.1000000000000001</v>
      </c>
      <c r="B41" s="352"/>
      <c r="C41" s="351" t="s">
        <v>295</v>
      </c>
      <c r="D41" s="357" t="s">
        <v>1430</v>
      </c>
      <c r="E41" t="s">
        <v>2949</v>
      </c>
    </row>
    <row r="42" spans="1:5">
      <c r="A42" s="352">
        <v>1.1000000000000001</v>
      </c>
      <c r="B42" s="352"/>
      <c r="C42" s="351" t="s">
        <v>295</v>
      </c>
      <c r="D42" s="357" t="s">
        <v>186</v>
      </c>
      <c r="E42" t="s">
        <v>2951</v>
      </c>
    </row>
    <row r="43" spans="1:5">
      <c r="A43" s="352">
        <v>1.1000000000000001</v>
      </c>
      <c r="B43" s="352"/>
      <c r="C43" s="351" t="s">
        <v>295</v>
      </c>
      <c r="D43" s="357" t="s">
        <v>146</v>
      </c>
      <c r="E43" t="s">
        <v>2952</v>
      </c>
    </row>
    <row r="44" spans="1:5">
      <c r="A44" s="352">
        <v>1.1000000000000001</v>
      </c>
      <c r="B44" s="352"/>
      <c r="C44" s="351" t="s">
        <v>295</v>
      </c>
      <c r="D44" s="357" t="s">
        <v>158</v>
      </c>
      <c r="E44" t="s">
        <v>2953</v>
      </c>
    </row>
    <row r="45" spans="1:5">
      <c r="A45" s="352">
        <v>1.1000000000000001</v>
      </c>
      <c r="B45" s="352"/>
      <c r="C45" s="351" t="s">
        <v>295</v>
      </c>
      <c r="D45" s="357" t="s">
        <v>844</v>
      </c>
    </row>
    <row r="46" spans="1:5">
      <c r="A46" s="352">
        <v>1.1000000000000001</v>
      </c>
      <c r="B46" s="352"/>
      <c r="C46" s="351" t="s">
        <v>295</v>
      </c>
      <c r="D46" s="357" t="s">
        <v>2920</v>
      </c>
      <c r="E46" t="s">
        <v>2920</v>
      </c>
    </row>
    <row r="47" spans="1:5">
      <c r="A47" s="352">
        <v>1.1000000000000001</v>
      </c>
      <c r="B47" s="352"/>
      <c r="C47" s="351" t="s">
        <v>295</v>
      </c>
      <c r="D47" s="357" t="s">
        <v>2929</v>
      </c>
      <c r="E47" t="s">
        <v>2929</v>
      </c>
    </row>
    <row r="48" spans="1:5">
      <c r="A48" s="352">
        <v>1.3</v>
      </c>
      <c r="B48" s="352"/>
      <c r="C48" s="351" t="s">
        <v>2960</v>
      </c>
      <c r="D48" s="357" t="s">
        <v>1430</v>
      </c>
      <c r="E48" t="s">
        <v>2949</v>
      </c>
    </row>
    <row r="49" spans="1:5">
      <c r="A49" s="352">
        <v>1.3</v>
      </c>
      <c r="B49" s="352"/>
      <c r="C49" s="351" t="s">
        <v>2960</v>
      </c>
      <c r="D49" s="357" t="s">
        <v>186</v>
      </c>
      <c r="E49" t="s">
        <v>2951</v>
      </c>
    </row>
    <row r="50" spans="1:5">
      <c r="A50" s="352">
        <v>1.3</v>
      </c>
      <c r="B50" s="352"/>
      <c r="C50" s="351" t="s">
        <v>2960</v>
      </c>
      <c r="D50" s="357" t="s">
        <v>146</v>
      </c>
      <c r="E50" t="s">
        <v>2952</v>
      </c>
    </row>
    <row r="51" spans="1:5">
      <c r="A51" s="352">
        <v>1.3</v>
      </c>
      <c r="B51" s="352"/>
      <c r="C51" s="351" t="s">
        <v>2960</v>
      </c>
      <c r="D51" s="357" t="s">
        <v>158</v>
      </c>
      <c r="E51" t="s">
        <v>2953</v>
      </c>
    </row>
    <row r="52" spans="1:5">
      <c r="A52" s="352">
        <v>1.3</v>
      </c>
      <c r="B52" s="352"/>
      <c r="C52" s="351" t="s">
        <v>2960</v>
      </c>
      <c r="D52" s="357" t="s">
        <v>844</v>
      </c>
    </row>
    <row r="53" spans="1:5">
      <c r="A53" s="352">
        <v>1.3</v>
      </c>
      <c r="B53" s="352"/>
      <c r="C53" s="351" t="s">
        <v>2960</v>
      </c>
      <c r="D53" s="357" t="s">
        <v>2920</v>
      </c>
      <c r="E53" t="s">
        <v>2920</v>
      </c>
    </row>
    <row r="54" spans="1:5">
      <c r="A54" s="352">
        <v>1.3</v>
      </c>
      <c r="B54" s="352"/>
      <c r="C54" s="351" t="s">
        <v>2960</v>
      </c>
      <c r="D54" s="357" t="s">
        <v>2929</v>
      </c>
      <c r="E54" t="s">
        <v>2929</v>
      </c>
    </row>
    <row r="55" spans="1:5">
      <c r="A55" s="352">
        <v>1.3</v>
      </c>
      <c r="B55" s="352"/>
      <c r="C55" s="351" t="s">
        <v>2960</v>
      </c>
      <c r="D55" s="357" t="s">
        <v>2938</v>
      </c>
      <c r="E55" t="s">
        <v>2938</v>
      </c>
    </row>
    <row r="56" spans="1:5">
      <c r="A56" s="352">
        <v>1.3</v>
      </c>
      <c r="B56" s="352"/>
      <c r="C56" s="351" t="s">
        <v>2960</v>
      </c>
      <c r="D56" s="357" t="s">
        <v>2942</v>
      </c>
    </row>
    <row r="57" spans="1:5">
      <c r="A57" s="352">
        <v>1.3</v>
      </c>
      <c r="B57" s="352"/>
      <c r="C57" s="352" t="s">
        <v>2960</v>
      </c>
      <c r="D57" s="352" t="s">
        <v>2961</v>
      </c>
    </row>
    <row r="58" spans="1:5">
      <c r="A58" s="352">
        <v>1.3</v>
      </c>
      <c r="B58" s="352"/>
      <c r="C58" s="352" t="s">
        <v>2962</v>
      </c>
      <c r="D58" s="352" t="s">
        <v>2938</v>
      </c>
      <c r="E58" t="s">
        <v>2938</v>
      </c>
    </row>
    <row r="59" spans="1:5">
      <c r="A59" s="352">
        <v>1.3</v>
      </c>
      <c r="B59" s="352"/>
      <c r="C59" s="352" t="s">
        <v>2963</v>
      </c>
      <c r="D59" s="352" t="s">
        <v>2942</v>
      </c>
    </row>
    <row r="60" spans="1:5">
      <c r="A60" s="352">
        <v>1.3</v>
      </c>
      <c r="B60" s="352"/>
      <c r="C60" s="352" t="s">
        <v>2963</v>
      </c>
      <c r="D60" s="352" t="s">
        <v>2961</v>
      </c>
    </row>
    <row r="61" spans="1:5">
      <c r="A61" s="352">
        <v>1.2</v>
      </c>
      <c r="B61" s="352"/>
      <c r="C61" s="351" t="s">
        <v>145</v>
      </c>
      <c r="D61" s="357" t="s">
        <v>146</v>
      </c>
      <c r="E61" t="s">
        <v>2964</v>
      </c>
    </row>
    <row r="62" spans="1:5">
      <c r="A62" s="352">
        <v>1.2</v>
      </c>
      <c r="B62" s="352"/>
      <c r="C62" s="351" t="s">
        <v>145</v>
      </c>
      <c r="D62" s="357" t="s">
        <v>158</v>
      </c>
      <c r="E62" t="s">
        <v>2965</v>
      </c>
    </row>
    <row r="63" spans="1:5">
      <c r="A63" s="352">
        <v>1.2</v>
      </c>
      <c r="B63" s="352"/>
      <c r="C63" s="351" t="s">
        <v>145</v>
      </c>
      <c r="D63" s="357" t="s">
        <v>844</v>
      </c>
    </row>
    <row r="64" spans="1:5">
      <c r="A64" s="352">
        <v>1.2</v>
      </c>
      <c r="B64" s="352"/>
      <c r="C64" s="351" t="s">
        <v>145</v>
      </c>
      <c r="D64" s="357" t="s">
        <v>2920</v>
      </c>
      <c r="E64" t="s">
        <v>2920</v>
      </c>
    </row>
    <row r="65" spans="1:5">
      <c r="A65" s="352">
        <v>1.2</v>
      </c>
      <c r="B65" s="352"/>
      <c r="C65" s="351" t="s">
        <v>145</v>
      </c>
      <c r="D65" s="357" t="s">
        <v>2929</v>
      </c>
      <c r="E65" t="s">
        <v>2929</v>
      </c>
    </row>
    <row r="66" spans="1:5">
      <c r="A66" s="352">
        <v>1.41</v>
      </c>
      <c r="B66" s="352"/>
      <c r="C66" s="351" t="s">
        <v>202</v>
      </c>
      <c r="D66" s="351" t="s">
        <v>203</v>
      </c>
      <c r="E66" t="s">
        <v>2966</v>
      </c>
    </row>
    <row r="67" spans="1:5">
      <c r="A67" s="352">
        <v>1.41</v>
      </c>
      <c r="B67" s="352"/>
      <c r="C67" s="351" t="s">
        <v>344</v>
      </c>
      <c r="D67" s="351"/>
      <c r="E67" t="s">
        <v>2967</v>
      </c>
    </row>
    <row r="68" spans="1:5">
      <c r="A68" s="352">
        <v>1.41</v>
      </c>
      <c r="B68" s="352"/>
      <c r="C68" s="351" t="s">
        <v>78</v>
      </c>
      <c r="D68" s="351"/>
      <c r="E68" t="s">
        <v>2967</v>
      </c>
    </row>
    <row r="69" spans="1:5">
      <c r="A69" s="352">
        <v>1.41</v>
      </c>
      <c r="B69" s="352"/>
      <c r="C69" s="351" t="s">
        <v>2968</v>
      </c>
      <c r="D69" s="351"/>
      <c r="E69" t="s">
        <v>2968</v>
      </c>
    </row>
    <row r="70" spans="1:5">
      <c r="A70" s="352">
        <v>1.41</v>
      </c>
      <c r="B70" s="352"/>
      <c r="C70" s="351" t="s">
        <v>1432</v>
      </c>
      <c r="D70" s="351" t="s">
        <v>1433</v>
      </c>
      <c r="E70" t="s">
        <v>2969</v>
      </c>
    </row>
    <row r="71" spans="1:5">
      <c r="A71" s="352">
        <v>1.4</v>
      </c>
      <c r="B71" s="352" t="s">
        <v>99</v>
      </c>
      <c r="C71" s="351" t="s">
        <v>97</v>
      </c>
      <c r="D71" s="351" t="s">
        <v>2970</v>
      </c>
      <c r="E71" t="s">
        <v>2971</v>
      </c>
    </row>
    <row r="72" spans="1:5">
      <c r="A72" s="352">
        <v>1.4</v>
      </c>
      <c r="B72" s="352" t="s">
        <v>99</v>
      </c>
      <c r="C72" s="351" t="s">
        <v>97</v>
      </c>
      <c r="D72" s="351" t="s">
        <v>2972</v>
      </c>
      <c r="E72" t="s">
        <v>2971</v>
      </c>
    </row>
    <row r="73" spans="1:5">
      <c r="A73" s="352">
        <v>1.4</v>
      </c>
      <c r="B73" s="352" t="s">
        <v>99</v>
      </c>
      <c r="C73" s="351" t="s">
        <v>97</v>
      </c>
      <c r="D73" s="351" t="s">
        <v>2973</v>
      </c>
      <c r="E73" t="s">
        <v>2971</v>
      </c>
    </row>
    <row r="74" spans="1:5">
      <c r="A74" s="352">
        <v>1.4</v>
      </c>
      <c r="B74" s="352" t="s">
        <v>99</v>
      </c>
      <c r="C74" s="351" t="s">
        <v>97</v>
      </c>
      <c r="D74" s="351" t="s">
        <v>2974</v>
      </c>
      <c r="E74" t="s">
        <v>2971</v>
      </c>
    </row>
    <row r="75" spans="1:5">
      <c r="A75" s="352">
        <v>1.4</v>
      </c>
      <c r="B75" s="352" t="s">
        <v>99</v>
      </c>
      <c r="C75" s="351" t="s">
        <v>97</v>
      </c>
      <c r="D75" s="351" t="s">
        <v>2975</v>
      </c>
      <c r="E75" t="s">
        <v>2971</v>
      </c>
    </row>
    <row r="76" spans="1:5">
      <c r="A76" s="352">
        <v>1.4</v>
      </c>
      <c r="B76" s="352" t="s">
        <v>99</v>
      </c>
      <c r="C76" s="351" t="s">
        <v>97</v>
      </c>
      <c r="D76" s="351" t="s">
        <v>2976</v>
      </c>
      <c r="E76" t="s">
        <v>2971</v>
      </c>
    </row>
    <row r="77" spans="1:5">
      <c r="A77" s="352">
        <v>1.4</v>
      </c>
      <c r="B77" s="352" t="s">
        <v>99</v>
      </c>
      <c r="C77" s="351" t="s">
        <v>97</v>
      </c>
      <c r="D77" s="351" t="s">
        <v>2977</v>
      </c>
      <c r="E77" t="s">
        <v>2971</v>
      </c>
    </row>
    <row r="78" spans="1:5">
      <c r="A78" s="352">
        <v>1.4</v>
      </c>
      <c r="B78" s="352" t="s">
        <v>99</v>
      </c>
      <c r="C78" s="351" t="s">
        <v>97</v>
      </c>
      <c r="D78" s="351" t="s">
        <v>2978</v>
      </c>
      <c r="E78" t="s">
        <v>2971</v>
      </c>
    </row>
    <row r="79" spans="1:5">
      <c r="A79" s="352">
        <v>1.4</v>
      </c>
      <c r="B79" s="352" t="s">
        <v>99</v>
      </c>
      <c r="C79" s="351" t="s">
        <v>97</v>
      </c>
      <c r="D79" s="351" t="s">
        <v>2979</v>
      </c>
      <c r="E79" t="s">
        <v>2971</v>
      </c>
    </row>
    <row r="80" spans="1:5">
      <c r="A80" s="352">
        <v>1.4</v>
      </c>
      <c r="B80" s="352" t="s">
        <v>99</v>
      </c>
      <c r="C80" s="351" t="s">
        <v>97</v>
      </c>
      <c r="D80" s="351" t="s">
        <v>2980</v>
      </c>
      <c r="E80" t="s">
        <v>2971</v>
      </c>
    </row>
    <row r="81" spans="1:5">
      <c r="A81" s="352">
        <v>1.4</v>
      </c>
      <c r="B81" s="352" t="s">
        <v>99</v>
      </c>
      <c r="C81" s="351" t="s">
        <v>97</v>
      </c>
      <c r="D81" s="351" t="s">
        <v>1467</v>
      </c>
      <c r="E81" t="s">
        <v>2971</v>
      </c>
    </row>
    <row r="82" spans="1:5">
      <c r="A82" s="352">
        <v>1.4</v>
      </c>
      <c r="B82" s="352" t="s">
        <v>99</v>
      </c>
      <c r="C82" s="351" t="s">
        <v>97</v>
      </c>
      <c r="D82" s="351" t="s">
        <v>2981</v>
      </c>
      <c r="E82" t="s">
        <v>2971</v>
      </c>
    </row>
    <row r="83" spans="1:5">
      <c r="A83" s="352">
        <v>1.4</v>
      </c>
      <c r="B83" s="352" t="s">
        <v>99</v>
      </c>
      <c r="C83" s="351" t="s">
        <v>97</v>
      </c>
      <c r="D83" s="351" t="s">
        <v>2982</v>
      </c>
      <c r="E83" t="s">
        <v>2971</v>
      </c>
    </row>
    <row r="84" spans="1:5">
      <c r="A84" s="352">
        <v>1.4</v>
      </c>
      <c r="B84" s="352" t="s">
        <v>99</v>
      </c>
      <c r="C84" s="351" t="s">
        <v>97</v>
      </c>
      <c r="D84" s="351" t="s">
        <v>2983</v>
      </c>
      <c r="E84" t="s">
        <v>2971</v>
      </c>
    </row>
    <row r="85" spans="1:5">
      <c r="A85" s="352">
        <v>1.4</v>
      </c>
      <c r="B85" s="352" t="s">
        <v>99</v>
      </c>
      <c r="C85" s="351" t="s">
        <v>97</v>
      </c>
      <c r="D85" s="351" t="s">
        <v>248</v>
      </c>
      <c r="E85" t="s">
        <v>2971</v>
      </c>
    </row>
    <row r="86" spans="1:5">
      <c r="A86" s="352">
        <v>1.4</v>
      </c>
      <c r="B86" s="352" t="s">
        <v>99</v>
      </c>
      <c r="C86" s="351" t="s">
        <v>97</v>
      </c>
      <c r="D86" s="351" t="s">
        <v>579</v>
      </c>
      <c r="E86" t="s">
        <v>2971</v>
      </c>
    </row>
    <row r="87" spans="1:5">
      <c r="A87" s="352">
        <v>1.4</v>
      </c>
      <c r="B87" s="352" t="s">
        <v>99</v>
      </c>
      <c r="C87" s="351" t="s">
        <v>97</v>
      </c>
      <c r="D87" s="351" t="s">
        <v>2984</v>
      </c>
      <c r="E87" t="s">
        <v>2971</v>
      </c>
    </row>
    <row r="88" spans="1:5">
      <c r="A88" s="352">
        <v>1.4</v>
      </c>
      <c r="B88" s="352" t="s">
        <v>99</v>
      </c>
      <c r="C88" s="351" t="s">
        <v>97</v>
      </c>
      <c r="D88" s="351" t="s">
        <v>607</v>
      </c>
      <c r="E88" t="s">
        <v>2971</v>
      </c>
    </row>
    <row r="89" spans="1:5">
      <c r="A89" s="352">
        <v>1.4</v>
      </c>
      <c r="B89" s="352" t="s">
        <v>99</v>
      </c>
      <c r="C89" s="351" t="s">
        <v>97</v>
      </c>
      <c r="D89" s="351" t="s">
        <v>2985</v>
      </c>
      <c r="E89" t="s">
        <v>2971</v>
      </c>
    </row>
    <row r="90" spans="1:5">
      <c r="A90" s="352">
        <v>1.4</v>
      </c>
      <c r="B90" s="352" t="s">
        <v>99</v>
      </c>
      <c r="C90" s="351" t="s">
        <v>97</v>
      </c>
      <c r="D90" s="351" t="s">
        <v>2986</v>
      </c>
      <c r="E90" t="s">
        <v>2971</v>
      </c>
    </row>
    <row r="91" spans="1:5">
      <c r="A91" s="352">
        <v>1.4</v>
      </c>
      <c r="B91" s="352" t="s">
        <v>99</v>
      </c>
      <c r="C91" s="351" t="s">
        <v>97</v>
      </c>
      <c r="D91" s="351" t="s">
        <v>1429</v>
      </c>
      <c r="E91" t="s">
        <v>2971</v>
      </c>
    </row>
    <row r="92" spans="1:5">
      <c r="A92" s="352">
        <v>1.4</v>
      </c>
      <c r="B92" s="352" t="s">
        <v>99</v>
      </c>
      <c r="C92" s="351" t="s">
        <v>97</v>
      </c>
      <c r="D92" s="351" t="s">
        <v>2987</v>
      </c>
      <c r="E92" t="s">
        <v>2971</v>
      </c>
    </row>
    <row r="93" spans="1:5">
      <c r="A93" s="352">
        <v>1.4</v>
      </c>
      <c r="B93" s="352" t="s">
        <v>99</v>
      </c>
      <c r="C93" s="351" t="s">
        <v>97</v>
      </c>
      <c r="D93" s="351" t="s">
        <v>2988</v>
      </c>
      <c r="E93" t="s">
        <v>2971</v>
      </c>
    </row>
    <row r="94" spans="1:5">
      <c r="A94" s="352">
        <v>1.4</v>
      </c>
      <c r="B94" s="352" t="s">
        <v>99</v>
      </c>
      <c r="C94" s="351" t="s">
        <v>97</v>
      </c>
      <c r="D94" s="351" t="s">
        <v>2989</v>
      </c>
      <c r="E94" t="s">
        <v>2971</v>
      </c>
    </row>
    <row r="95" spans="1:5">
      <c r="A95" s="352">
        <v>1.4</v>
      </c>
      <c r="B95" s="352" t="s">
        <v>99</v>
      </c>
      <c r="C95" s="351" t="s">
        <v>97</v>
      </c>
      <c r="D95" s="351" t="s">
        <v>2990</v>
      </c>
      <c r="E95" t="s">
        <v>2971</v>
      </c>
    </row>
    <row r="96" spans="1:5">
      <c r="A96" s="352">
        <v>1.4</v>
      </c>
      <c r="B96" s="352" t="s">
        <v>99</v>
      </c>
      <c r="C96" s="351" t="s">
        <v>97</v>
      </c>
      <c r="D96" s="351" t="s">
        <v>2991</v>
      </c>
      <c r="E96" t="s">
        <v>2971</v>
      </c>
    </row>
    <row r="97" spans="1:5">
      <c r="A97" s="352">
        <v>1.4</v>
      </c>
      <c r="B97" s="352" t="s">
        <v>99</v>
      </c>
      <c r="C97" s="351" t="s">
        <v>97</v>
      </c>
      <c r="D97" s="351" t="s">
        <v>2992</v>
      </c>
      <c r="E97" t="s">
        <v>2971</v>
      </c>
    </row>
    <row r="98" spans="1:5">
      <c r="A98" s="352">
        <v>1.4</v>
      </c>
      <c r="B98" s="352" t="s">
        <v>99</v>
      </c>
      <c r="C98" s="351" t="s">
        <v>97</v>
      </c>
      <c r="D98" s="351" t="s">
        <v>2993</v>
      </c>
      <c r="E98" t="s">
        <v>2971</v>
      </c>
    </row>
    <row r="99" spans="1:5">
      <c r="A99" s="352">
        <v>1.4</v>
      </c>
      <c r="B99" s="352" t="s">
        <v>99</v>
      </c>
      <c r="C99" s="351" t="s">
        <v>97</v>
      </c>
      <c r="D99" s="351" t="s">
        <v>2994</v>
      </c>
      <c r="E99" t="s">
        <v>2971</v>
      </c>
    </row>
    <row r="100" spans="1:5">
      <c r="A100" s="352">
        <v>1.4</v>
      </c>
      <c r="B100" s="352" t="s">
        <v>99</v>
      </c>
      <c r="C100" s="351" t="s">
        <v>97</v>
      </c>
      <c r="D100" s="351" t="s">
        <v>600</v>
      </c>
      <c r="E100" t="s">
        <v>2971</v>
      </c>
    </row>
    <row r="101" spans="1:5">
      <c r="A101" s="352">
        <v>1.4</v>
      </c>
      <c r="B101" s="352" t="s">
        <v>99</v>
      </c>
      <c r="C101" s="351" t="s">
        <v>97</v>
      </c>
      <c r="D101" s="351" t="s">
        <v>1191</v>
      </c>
      <c r="E101" t="s">
        <v>2971</v>
      </c>
    </row>
    <row r="102" spans="1:5">
      <c r="A102" s="352">
        <v>1.4</v>
      </c>
      <c r="B102" s="352" t="s">
        <v>99</v>
      </c>
      <c r="C102" s="351" t="s">
        <v>97</v>
      </c>
      <c r="D102" s="351" t="s">
        <v>2995</v>
      </c>
      <c r="E102" t="s">
        <v>2971</v>
      </c>
    </row>
    <row r="103" spans="1:5">
      <c r="A103" s="352">
        <v>1.4</v>
      </c>
      <c r="B103" s="352" t="s">
        <v>99</v>
      </c>
      <c r="C103" s="351" t="s">
        <v>97</v>
      </c>
      <c r="D103" s="351" t="s">
        <v>2996</v>
      </c>
      <c r="E103" t="s">
        <v>2971</v>
      </c>
    </row>
    <row r="104" spans="1:5">
      <c r="A104" s="352">
        <v>1.4</v>
      </c>
      <c r="B104" s="352" t="s">
        <v>99</v>
      </c>
      <c r="C104" s="351" t="s">
        <v>97</v>
      </c>
      <c r="D104" s="351" t="s">
        <v>2997</v>
      </c>
      <c r="E104" t="s">
        <v>2971</v>
      </c>
    </row>
    <row r="105" spans="1:5">
      <c r="A105" s="352">
        <v>1.4</v>
      </c>
      <c r="B105" s="352" t="s">
        <v>99</v>
      </c>
      <c r="C105" s="351" t="s">
        <v>97</v>
      </c>
      <c r="D105" s="351" t="s">
        <v>2998</v>
      </c>
      <c r="E105" t="s">
        <v>2971</v>
      </c>
    </row>
    <row r="106" spans="1:5">
      <c r="A106" s="352">
        <v>1.4</v>
      </c>
      <c r="B106" s="352" t="s">
        <v>99</v>
      </c>
      <c r="C106" s="351" t="s">
        <v>97</v>
      </c>
      <c r="D106" s="351" t="s">
        <v>2999</v>
      </c>
      <c r="E106" t="s">
        <v>2971</v>
      </c>
    </row>
    <row r="107" spans="1:5">
      <c r="A107" s="352">
        <v>1.4</v>
      </c>
      <c r="B107" s="352" t="s">
        <v>99</v>
      </c>
      <c r="C107" s="351" t="s">
        <v>97</v>
      </c>
      <c r="D107" s="351" t="s">
        <v>3000</v>
      </c>
      <c r="E107" t="s">
        <v>2971</v>
      </c>
    </row>
    <row r="108" spans="1:5">
      <c r="A108" s="352">
        <v>1.4</v>
      </c>
      <c r="B108" s="352" t="s">
        <v>99</v>
      </c>
      <c r="C108" s="351" t="s">
        <v>97</v>
      </c>
      <c r="D108" s="351" t="s">
        <v>216</v>
      </c>
      <c r="E108" t="s">
        <v>2971</v>
      </c>
    </row>
    <row r="109" spans="1:5">
      <c r="A109" s="352">
        <v>1.4</v>
      </c>
      <c r="B109" s="352" t="s">
        <v>99</v>
      </c>
      <c r="C109" s="351" t="s">
        <v>97</v>
      </c>
      <c r="D109" s="351" t="s">
        <v>3001</v>
      </c>
      <c r="E109" t="s">
        <v>2971</v>
      </c>
    </row>
    <row r="110" spans="1:5">
      <c r="A110" s="352">
        <v>1.4</v>
      </c>
      <c r="B110" s="352" t="s">
        <v>99</v>
      </c>
      <c r="C110" s="351" t="s">
        <v>97</v>
      </c>
      <c r="D110" s="351" t="s">
        <v>1265</v>
      </c>
      <c r="E110" t="s">
        <v>2971</v>
      </c>
    </row>
    <row r="111" spans="1:5">
      <c r="A111" s="352">
        <v>1.4</v>
      </c>
      <c r="B111" s="352" t="s">
        <v>99</v>
      </c>
      <c r="C111" s="351" t="s">
        <v>97</v>
      </c>
      <c r="D111" s="351" t="s">
        <v>3002</v>
      </c>
      <c r="E111" t="s">
        <v>2971</v>
      </c>
    </row>
    <row r="112" spans="1:5">
      <c r="A112" s="352">
        <v>1.4</v>
      </c>
      <c r="B112" s="352" t="s">
        <v>99</v>
      </c>
      <c r="C112" s="351" t="s">
        <v>97</v>
      </c>
      <c r="D112" s="351" t="s">
        <v>3003</v>
      </c>
      <c r="E112" t="s">
        <v>2971</v>
      </c>
    </row>
    <row r="113" spans="1:5">
      <c r="A113" s="352">
        <v>1.4</v>
      </c>
      <c r="B113" s="352" t="s">
        <v>99</v>
      </c>
      <c r="C113" s="351" t="s">
        <v>97</v>
      </c>
      <c r="D113" s="351" t="s">
        <v>3004</v>
      </c>
      <c r="E113" t="s">
        <v>2971</v>
      </c>
    </row>
    <row r="114" spans="1:5">
      <c r="A114" s="352">
        <v>1.4</v>
      </c>
      <c r="B114" s="352" t="s">
        <v>99</v>
      </c>
      <c r="C114" s="351" t="s">
        <v>97</v>
      </c>
      <c r="D114" s="351" t="s">
        <v>3005</v>
      </c>
      <c r="E114" t="s">
        <v>2971</v>
      </c>
    </row>
    <row r="115" spans="1:5">
      <c r="A115" s="352">
        <v>1.4</v>
      </c>
      <c r="B115" s="352" t="s">
        <v>99</v>
      </c>
      <c r="C115" s="351" t="s">
        <v>97</v>
      </c>
      <c r="D115" s="351" t="s">
        <v>3006</v>
      </c>
      <c r="E115" t="s">
        <v>2971</v>
      </c>
    </row>
    <row r="116" spans="1:5">
      <c r="A116" s="352">
        <v>1.4</v>
      </c>
      <c r="B116" s="352" t="s">
        <v>99</v>
      </c>
      <c r="C116" s="351" t="s">
        <v>97</v>
      </c>
      <c r="D116" s="351" t="s">
        <v>3007</v>
      </c>
      <c r="E116" t="s">
        <v>2971</v>
      </c>
    </row>
    <row r="117" spans="1:5">
      <c r="A117" s="352">
        <v>1.4</v>
      </c>
      <c r="B117" s="352" t="s">
        <v>99</v>
      </c>
      <c r="C117" s="351" t="s">
        <v>97</v>
      </c>
      <c r="D117" s="351" t="s">
        <v>3008</v>
      </c>
      <c r="E117" t="s">
        <v>2971</v>
      </c>
    </row>
    <row r="118" spans="1:5">
      <c r="A118" s="352">
        <v>1.4</v>
      </c>
      <c r="B118" s="352" t="s">
        <v>99</v>
      </c>
      <c r="C118" s="351" t="s">
        <v>97</v>
      </c>
      <c r="D118" s="351" t="s">
        <v>3009</v>
      </c>
      <c r="E118" t="s">
        <v>2971</v>
      </c>
    </row>
    <row r="119" spans="1:5">
      <c r="A119" s="352">
        <v>1.4</v>
      </c>
      <c r="B119" s="352" t="s">
        <v>99</v>
      </c>
      <c r="C119" s="351" t="s">
        <v>97</v>
      </c>
      <c r="D119" s="351" t="s">
        <v>3010</v>
      </c>
      <c r="E119" t="s">
        <v>2971</v>
      </c>
    </row>
    <row r="120" spans="1:5">
      <c r="A120" s="352">
        <v>1.4</v>
      </c>
      <c r="B120" s="352" t="s">
        <v>99</v>
      </c>
      <c r="C120" s="351" t="s">
        <v>97</v>
      </c>
      <c r="D120" s="351" t="s">
        <v>1292</v>
      </c>
      <c r="E120" t="s">
        <v>2971</v>
      </c>
    </row>
    <row r="121" spans="1:5">
      <c r="A121" s="352">
        <v>1.4</v>
      </c>
      <c r="B121" s="352" t="s">
        <v>99</v>
      </c>
      <c r="C121" s="351" t="s">
        <v>97</v>
      </c>
      <c r="D121" s="351" t="s">
        <v>3011</v>
      </c>
      <c r="E121" t="s">
        <v>2971</v>
      </c>
    </row>
    <row r="122" spans="1:5">
      <c r="A122" s="352">
        <v>1.4</v>
      </c>
      <c r="B122" s="352" t="s">
        <v>99</v>
      </c>
      <c r="C122" s="351" t="s">
        <v>97</v>
      </c>
      <c r="D122" s="351" t="s">
        <v>3012</v>
      </c>
      <c r="E122" t="s">
        <v>2971</v>
      </c>
    </row>
    <row r="123" spans="1:5">
      <c r="A123" s="352">
        <v>1.4</v>
      </c>
      <c r="B123" s="352" t="s">
        <v>99</v>
      </c>
      <c r="C123" s="351" t="s">
        <v>97</v>
      </c>
      <c r="D123" s="351" t="s">
        <v>3013</v>
      </c>
      <c r="E123" t="s">
        <v>2971</v>
      </c>
    </row>
    <row r="124" spans="1:5">
      <c r="A124" s="352">
        <v>1.4</v>
      </c>
      <c r="B124" s="352" t="s">
        <v>99</v>
      </c>
      <c r="C124" s="351" t="s">
        <v>97</v>
      </c>
      <c r="D124" s="351" t="s">
        <v>3014</v>
      </c>
      <c r="E124" t="s">
        <v>2971</v>
      </c>
    </row>
    <row r="125" spans="1:5">
      <c r="A125" s="352">
        <v>1.4</v>
      </c>
      <c r="B125" s="352" t="s">
        <v>99</v>
      </c>
      <c r="C125" s="351" t="s">
        <v>97</v>
      </c>
      <c r="D125" s="351" t="s">
        <v>3015</v>
      </c>
      <c r="E125" t="s">
        <v>2971</v>
      </c>
    </row>
    <row r="126" spans="1:5">
      <c r="A126" s="352">
        <v>1.4</v>
      </c>
      <c r="B126" s="352" t="s">
        <v>99</v>
      </c>
      <c r="C126" s="351" t="s">
        <v>97</v>
      </c>
      <c r="D126" s="351" t="s">
        <v>3016</v>
      </c>
      <c r="E126" t="s">
        <v>2971</v>
      </c>
    </row>
    <row r="127" spans="1:5">
      <c r="A127" s="352">
        <v>1.4</v>
      </c>
      <c r="B127" s="352" t="s">
        <v>99</v>
      </c>
      <c r="C127" s="351" t="s">
        <v>97</v>
      </c>
      <c r="D127" s="351" t="s">
        <v>3017</v>
      </c>
      <c r="E127" t="s">
        <v>2971</v>
      </c>
    </row>
    <row r="128" spans="1:5">
      <c r="A128" s="352">
        <v>1.4</v>
      </c>
      <c r="B128" s="352" t="s">
        <v>99</v>
      </c>
      <c r="C128" s="351" t="s">
        <v>97</v>
      </c>
      <c r="D128" s="351" t="s">
        <v>3018</v>
      </c>
      <c r="E128" t="s">
        <v>2971</v>
      </c>
    </row>
    <row r="129" spans="1:5">
      <c r="A129" s="352">
        <v>1.4</v>
      </c>
      <c r="B129" s="352" t="s">
        <v>99</v>
      </c>
      <c r="C129" s="351" t="s">
        <v>97</v>
      </c>
      <c r="D129" s="351" t="s">
        <v>3019</v>
      </c>
      <c r="E129" t="s">
        <v>2971</v>
      </c>
    </row>
    <row r="130" spans="1:5">
      <c r="A130" s="352">
        <v>1.4</v>
      </c>
      <c r="B130" s="352" t="s">
        <v>99</v>
      </c>
      <c r="C130" s="351" t="s">
        <v>97</v>
      </c>
      <c r="D130" s="351" t="s">
        <v>3020</v>
      </c>
      <c r="E130" t="s">
        <v>2971</v>
      </c>
    </row>
    <row r="131" spans="1:5">
      <c r="A131" s="352">
        <v>1.4</v>
      </c>
      <c r="B131" s="352" t="s">
        <v>99</v>
      </c>
      <c r="C131" s="351" t="s">
        <v>97</v>
      </c>
      <c r="D131" s="351" t="s">
        <v>3021</v>
      </c>
      <c r="E131" t="s">
        <v>2971</v>
      </c>
    </row>
    <row r="132" spans="1:5">
      <c r="A132" s="352">
        <v>1.4</v>
      </c>
      <c r="B132" s="352" t="s">
        <v>99</v>
      </c>
      <c r="C132" s="351" t="s">
        <v>97</v>
      </c>
      <c r="D132" s="351" t="s">
        <v>1411</v>
      </c>
      <c r="E132" t="s">
        <v>2971</v>
      </c>
    </row>
    <row r="133" spans="1:5">
      <c r="A133" s="352">
        <v>1.4</v>
      </c>
      <c r="B133" s="352" t="s">
        <v>99</v>
      </c>
      <c r="C133" s="351" t="s">
        <v>97</v>
      </c>
      <c r="D133" s="351" t="s">
        <v>3022</v>
      </c>
      <c r="E133" t="s">
        <v>2971</v>
      </c>
    </row>
    <row r="134" spans="1:5">
      <c r="A134" s="352">
        <v>1.4</v>
      </c>
      <c r="B134" s="352" t="s">
        <v>99</v>
      </c>
      <c r="C134" s="351" t="s">
        <v>97</v>
      </c>
      <c r="D134" s="351" t="s">
        <v>3023</v>
      </c>
      <c r="E134" t="s">
        <v>2971</v>
      </c>
    </row>
    <row r="135" spans="1:5">
      <c r="A135" s="352">
        <v>1.4</v>
      </c>
      <c r="B135" s="352" t="s">
        <v>99</v>
      </c>
      <c r="C135" s="351" t="s">
        <v>97</v>
      </c>
      <c r="D135" s="351" t="s">
        <v>3024</v>
      </c>
      <c r="E135" t="s">
        <v>2971</v>
      </c>
    </row>
    <row r="136" spans="1:5">
      <c r="A136" s="352">
        <v>1.4</v>
      </c>
      <c r="B136" s="352" t="s">
        <v>99</v>
      </c>
      <c r="C136" s="351" t="s">
        <v>97</v>
      </c>
      <c r="D136" s="351" t="s">
        <v>3025</v>
      </c>
      <c r="E136" t="s">
        <v>2971</v>
      </c>
    </row>
    <row r="137" spans="1:5">
      <c r="A137" s="352">
        <v>1.4</v>
      </c>
      <c r="B137" s="352" t="s">
        <v>99</v>
      </c>
      <c r="C137" s="351" t="s">
        <v>97</v>
      </c>
      <c r="D137" s="351" t="s">
        <v>3026</v>
      </c>
      <c r="E137" t="s">
        <v>2971</v>
      </c>
    </row>
    <row r="138" spans="1:5">
      <c r="A138" s="352">
        <v>1.4</v>
      </c>
      <c r="B138" s="352" t="s">
        <v>99</v>
      </c>
      <c r="C138" s="351" t="s">
        <v>97</v>
      </c>
      <c r="D138" s="351" t="s">
        <v>3027</v>
      </c>
      <c r="E138" t="s">
        <v>2971</v>
      </c>
    </row>
    <row r="139" spans="1:5">
      <c r="A139" s="352">
        <v>1.4</v>
      </c>
      <c r="B139" s="352" t="s">
        <v>99</v>
      </c>
      <c r="C139" s="351" t="s">
        <v>97</v>
      </c>
      <c r="D139" s="351" t="s">
        <v>3028</v>
      </c>
      <c r="E139" t="s">
        <v>2971</v>
      </c>
    </row>
    <row r="140" spans="1:5">
      <c r="A140" s="352">
        <v>1.4</v>
      </c>
      <c r="B140" s="352" t="s">
        <v>99</v>
      </c>
      <c r="C140" s="351" t="s">
        <v>97</v>
      </c>
      <c r="D140" s="351" t="s">
        <v>3029</v>
      </c>
      <c r="E140" t="s">
        <v>2971</v>
      </c>
    </row>
    <row r="141" spans="1:5">
      <c r="A141" s="352">
        <v>1.4</v>
      </c>
      <c r="B141" s="352" t="s">
        <v>99</v>
      </c>
      <c r="C141" s="351" t="s">
        <v>97</v>
      </c>
      <c r="D141" s="351" t="s">
        <v>3030</v>
      </c>
      <c r="E141" t="s">
        <v>2971</v>
      </c>
    </row>
    <row r="142" spans="1:5">
      <c r="A142" s="352">
        <v>1.4</v>
      </c>
      <c r="B142" s="352" t="s">
        <v>99</v>
      </c>
      <c r="C142" s="351" t="s">
        <v>97</v>
      </c>
      <c r="D142" s="351" t="s">
        <v>3031</v>
      </c>
      <c r="E142" t="s">
        <v>2971</v>
      </c>
    </row>
    <row r="143" spans="1:5">
      <c r="A143" s="352">
        <v>1.4</v>
      </c>
      <c r="B143" s="352" t="s">
        <v>99</v>
      </c>
      <c r="C143" s="351" t="s">
        <v>97</v>
      </c>
      <c r="D143" s="351" t="s">
        <v>571</v>
      </c>
      <c r="E143" t="s">
        <v>2971</v>
      </c>
    </row>
    <row r="144" spans="1:5">
      <c r="A144" s="352">
        <v>1.4</v>
      </c>
      <c r="B144" s="352" t="s">
        <v>99</v>
      </c>
      <c r="C144" s="351" t="s">
        <v>97</v>
      </c>
      <c r="D144" s="351" t="s">
        <v>3032</v>
      </c>
      <c r="E144" t="s">
        <v>2971</v>
      </c>
    </row>
    <row r="145" spans="1:5">
      <c r="A145" s="352">
        <v>1.4</v>
      </c>
      <c r="B145" s="352" t="s">
        <v>99</v>
      </c>
      <c r="C145" s="351" t="s">
        <v>97</v>
      </c>
      <c r="D145" s="351" t="s">
        <v>3033</v>
      </c>
      <c r="E145" t="s">
        <v>2971</v>
      </c>
    </row>
    <row r="146" spans="1:5">
      <c r="A146" s="352">
        <v>1.4</v>
      </c>
      <c r="B146" s="352" t="s">
        <v>99</v>
      </c>
      <c r="C146" s="351" t="s">
        <v>97</v>
      </c>
      <c r="D146" s="351" t="s">
        <v>1388</v>
      </c>
      <c r="E146" t="s">
        <v>2971</v>
      </c>
    </row>
    <row r="147" spans="1:5">
      <c r="A147" s="352">
        <v>1.4</v>
      </c>
      <c r="B147" s="352" t="s">
        <v>99</v>
      </c>
      <c r="C147" s="351" t="s">
        <v>97</v>
      </c>
      <c r="D147" s="351" t="s">
        <v>3034</v>
      </c>
      <c r="E147" t="s">
        <v>2971</v>
      </c>
    </row>
    <row r="148" spans="1:5">
      <c r="A148" s="352">
        <v>1.4</v>
      </c>
      <c r="B148" s="352" t="s">
        <v>99</v>
      </c>
      <c r="C148" s="351" t="s">
        <v>97</v>
      </c>
      <c r="D148" s="351" t="s">
        <v>513</v>
      </c>
      <c r="E148" t="s">
        <v>2971</v>
      </c>
    </row>
    <row r="149" spans="1:5">
      <c r="A149" s="352">
        <v>1.4</v>
      </c>
      <c r="B149" s="352" t="s">
        <v>99</v>
      </c>
      <c r="C149" s="351" t="s">
        <v>97</v>
      </c>
      <c r="D149" s="351" t="s">
        <v>3035</v>
      </c>
      <c r="E149" t="s">
        <v>2971</v>
      </c>
    </row>
    <row r="150" spans="1:5">
      <c r="A150" s="352">
        <v>1.4</v>
      </c>
      <c r="B150" s="352" t="s">
        <v>99</v>
      </c>
      <c r="C150" s="351" t="s">
        <v>97</v>
      </c>
      <c r="D150" s="351" t="s">
        <v>3036</v>
      </c>
      <c r="E150" t="s">
        <v>2971</v>
      </c>
    </row>
    <row r="151" spans="1:5">
      <c r="A151" s="352">
        <v>1.4</v>
      </c>
      <c r="B151" s="352" t="s">
        <v>99</v>
      </c>
      <c r="C151" s="351" t="s">
        <v>97</v>
      </c>
      <c r="D151" s="351" t="s">
        <v>3037</v>
      </c>
      <c r="E151" t="s">
        <v>2971</v>
      </c>
    </row>
    <row r="152" spans="1:5">
      <c r="A152" s="352">
        <v>1.4</v>
      </c>
      <c r="B152" s="352" t="s">
        <v>99</v>
      </c>
      <c r="C152" s="351" t="s">
        <v>97</v>
      </c>
      <c r="D152" s="351" t="s">
        <v>3038</v>
      </c>
      <c r="E152" t="s">
        <v>2971</v>
      </c>
    </row>
    <row r="153" spans="1:5">
      <c r="A153" s="352">
        <v>1.4</v>
      </c>
      <c r="B153" s="352" t="s">
        <v>99</v>
      </c>
      <c r="C153" s="351" t="s">
        <v>97</v>
      </c>
      <c r="D153" s="351" t="s">
        <v>3039</v>
      </c>
      <c r="E153" t="s">
        <v>2971</v>
      </c>
    </row>
    <row r="154" spans="1:5">
      <c r="A154" s="352">
        <v>1.4</v>
      </c>
      <c r="B154" s="352" t="s">
        <v>99</v>
      </c>
      <c r="C154" s="351" t="s">
        <v>97</v>
      </c>
      <c r="D154" s="351" t="s">
        <v>290</v>
      </c>
      <c r="E154" t="s">
        <v>2971</v>
      </c>
    </row>
    <row r="155" spans="1:5">
      <c r="A155" s="352">
        <v>1.4</v>
      </c>
      <c r="B155" s="352" t="s">
        <v>99</v>
      </c>
      <c r="C155" s="351" t="s">
        <v>97</v>
      </c>
      <c r="D155" s="351" t="s">
        <v>3040</v>
      </c>
      <c r="E155" t="s">
        <v>2971</v>
      </c>
    </row>
    <row r="156" spans="1:5">
      <c r="A156" s="352">
        <v>1.4</v>
      </c>
      <c r="B156" s="352" t="s">
        <v>99</v>
      </c>
      <c r="C156" s="351" t="s">
        <v>97</v>
      </c>
      <c r="D156" s="351" t="s">
        <v>3041</v>
      </c>
      <c r="E156" t="s">
        <v>2971</v>
      </c>
    </row>
    <row r="157" spans="1:5">
      <c r="A157" s="352">
        <v>1.4</v>
      </c>
      <c r="B157" s="352" t="s">
        <v>99</v>
      </c>
      <c r="C157" s="351" t="s">
        <v>97</v>
      </c>
      <c r="D157" s="351" t="s">
        <v>3042</v>
      </c>
      <c r="E157" t="s">
        <v>2971</v>
      </c>
    </row>
    <row r="158" spans="1:5">
      <c r="A158" s="352">
        <v>1.4</v>
      </c>
      <c r="B158" s="352" t="s">
        <v>99</v>
      </c>
      <c r="C158" s="351" t="s">
        <v>97</v>
      </c>
      <c r="D158" s="351" t="s">
        <v>3043</v>
      </c>
      <c r="E158" t="s">
        <v>2971</v>
      </c>
    </row>
    <row r="159" spans="1:5">
      <c r="A159" s="352">
        <v>1.4</v>
      </c>
      <c r="B159" s="352" t="s">
        <v>99</v>
      </c>
      <c r="C159" s="351" t="s">
        <v>97</v>
      </c>
      <c r="D159" s="351" t="s">
        <v>3044</v>
      </c>
      <c r="E159" t="s">
        <v>2971</v>
      </c>
    </row>
    <row r="160" spans="1:5">
      <c r="A160" s="352">
        <v>1.4</v>
      </c>
      <c r="B160" s="352" t="s">
        <v>99</v>
      </c>
      <c r="C160" s="351" t="s">
        <v>97</v>
      </c>
      <c r="D160" s="351" t="s">
        <v>3045</v>
      </c>
      <c r="E160" t="s">
        <v>2971</v>
      </c>
    </row>
    <row r="161" spans="1:5">
      <c r="A161" s="352">
        <v>1.4</v>
      </c>
      <c r="B161" s="352" t="s">
        <v>99</v>
      </c>
      <c r="C161" s="351" t="s">
        <v>97</v>
      </c>
      <c r="D161" s="351" t="s">
        <v>3046</v>
      </c>
      <c r="E161" t="s">
        <v>2971</v>
      </c>
    </row>
    <row r="162" spans="1:5">
      <c r="A162" s="352">
        <v>1.4</v>
      </c>
      <c r="B162" s="352" t="s">
        <v>99</v>
      </c>
      <c r="C162" s="351" t="s">
        <v>97</v>
      </c>
      <c r="D162" s="351" t="s">
        <v>3047</v>
      </c>
      <c r="E162" t="s">
        <v>2971</v>
      </c>
    </row>
    <row r="163" spans="1:5">
      <c r="A163" s="352">
        <v>1.4</v>
      </c>
      <c r="B163" s="352" t="s">
        <v>99</v>
      </c>
      <c r="C163" s="351" t="s">
        <v>97</v>
      </c>
      <c r="D163" s="351" t="s">
        <v>3048</v>
      </c>
      <c r="E163" t="s">
        <v>2971</v>
      </c>
    </row>
    <row r="164" spans="1:5">
      <c r="A164" s="352">
        <v>1.4</v>
      </c>
      <c r="B164" s="352" t="s">
        <v>99</v>
      </c>
      <c r="C164" s="351" t="s">
        <v>97</v>
      </c>
      <c r="D164" s="351" t="s">
        <v>3049</v>
      </c>
      <c r="E164" t="s">
        <v>2971</v>
      </c>
    </row>
    <row r="165" spans="1:5">
      <c r="A165" s="352">
        <v>1.4</v>
      </c>
      <c r="B165" s="352" t="s">
        <v>99</v>
      </c>
      <c r="C165" s="351" t="s">
        <v>97</v>
      </c>
      <c r="D165" s="351" t="s">
        <v>3050</v>
      </c>
      <c r="E165" t="s">
        <v>2971</v>
      </c>
    </row>
    <row r="166" spans="1:5">
      <c r="A166" s="352">
        <v>1.4</v>
      </c>
      <c r="B166" s="352" t="s">
        <v>99</v>
      </c>
      <c r="C166" s="351" t="s">
        <v>97</v>
      </c>
      <c r="D166" s="351" t="s">
        <v>3051</v>
      </c>
      <c r="E166" t="s">
        <v>2971</v>
      </c>
    </row>
    <row r="167" spans="1:5">
      <c r="A167" s="352">
        <v>1.4</v>
      </c>
      <c r="B167" s="352" t="s">
        <v>99</v>
      </c>
      <c r="C167" s="351" t="s">
        <v>97</v>
      </c>
      <c r="D167" s="351" t="s">
        <v>3052</v>
      </c>
      <c r="E167" t="s">
        <v>2971</v>
      </c>
    </row>
    <row r="168" spans="1:5">
      <c r="A168" s="352">
        <v>1.4</v>
      </c>
      <c r="B168" s="352" t="s">
        <v>99</v>
      </c>
      <c r="C168" s="351" t="s">
        <v>97</v>
      </c>
      <c r="D168" s="351" t="s">
        <v>3053</v>
      </c>
      <c r="E168" t="s">
        <v>2971</v>
      </c>
    </row>
    <row r="169" spans="1:5">
      <c r="A169" s="352">
        <v>1.4</v>
      </c>
      <c r="B169" s="352" t="s">
        <v>99</v>
      </c>
      <c r="C169" s="351" t="s">
        <v>97</v>
      </c>
      <c r="D169" s="351" t="s">
        <v>3054</v>
      </c>
      <c r="E169" t="s">
        <v>2971</v>
      </c>
    </row>
    <row r="170" spans="1:5">
      <c r="A170" s="352">
        <v>1.4</v>
      </c>
      <c r="B170" s="352" t="s">
        <v>99</v>
      </c>
      <c r="C170" s="351" t="s">
        <v>97</v>
      </c>
      <c r="D170" s="351" t="s">
        <v>3055</v>
      </c>
      <c r="E170" t="s">
        <v>2971</v>
      </c>
    </row>
    <row r="171" spans="1:5">
      <c r="A171" s="352">
        <v>1.4</v>
      </c>
      <c r="B171" s="352" t="s">
        <v>99</v>
      </c>
      <c r="C171" s="351" t="s">
        <v>97</v>
      </c>
      <c r="D171" s="351" t="s">
        <v>3056</v>
      </c>
      <c r="E171" t="s">
        <v>2971</v>
      </c>
    </row>
    <row r="172" spans="1:5">
      <c r="A172" s="352">
        <v>1.4</v>
      </c>
      <c r="B172" s="352" t="s">
        <v>99</v>
      </c>
      <c r="C172" s="351" t="s">
        <v>97</v>
      </c>
      <c r="D172" s="351" t="s">
        <v>3057</v>
      </c>
      <c r="E172" t="s">
        <v>2971</v>
      </c>
    </row>
    <row r="173" spans="1:5">
      <c r="A173" s="352">
        <v>1.4</v>
      </c>
      <c r="B173" s="352" t="s">
        <v>99</v>
      </c>
      <c r="C173" s="351" t="s">
        <v>97</v>
      </c>
      <c r="D173" s="351" t="s">
        <v>3058</v>
      </c>
      <c r="E173" t="s">
        <v>2971</v>
      </c>
    </row>
    <row r="174" spans="1:5">
      <c r="A174" s="352">
        <v>1.4</v>
      </c>
      <c r="B174" s="352" t="s">
        <v>99</v>
      </c>
      <c r="C174" s="351" t="s">
        <v>97</v>
      </c>
      <c r="D174" s="351" t="s">
        <v>3059</v>
      </c>
      <c r="E174" t="s">
        <v>2971</v>
      </c>
    </row>
    <row r="175" spans="1:5">
      <c r="A175" s="352">
        <v>1.4</v>
      </c>
      <c r="B175" s="352" t="s">
        <v>99</v>
      </c>
      <c r="C175" s="351" t="s">
        <v>97</v>
      </c>
      <c r="D175" s="351" t="s">
        <v>3060</v>
      </c>
      <c r="E175" t="s">
        <v>2971</v>
      </c>
    </row>
    <row r="176" spans="1:5">
      <c r="A176" s="352">
        <v>1.4</v>
      </c>
      <c r="B176" s="352" t="s">
        <v>99</v>
      </c>
      <c r="C176" s="351" t="s">
        <v>97</v>
      </c>
      <c r="D176" s="351" t="s">
        <v>3061</v>
      </c>
      <c r="E176" t="s">
        <v>2971</v>
      </c>
    </row>
    <row r="177" spans="1:5">
      <c r="A177" s="352">
        <v>1.4</v>
      </c>
      <c r="B177" s="352" t="s">
        <v>99</v>
      </c>
      <c r="C177" s="351" t="s">
        <v>97</v>
      </c>
      <c r="D177" s="351" t="s">
        <v>3062</v>
      </c>
      <c r="E177" t="s">
        <v>2971</v>
      </c>
    </row>
    <row r="178" spans="1:5">
      <c r="A178" s="352">
        <v>1.4</v>
      </c>
      <c r="B178" s="352" t="s">
        <v>99</v>
      </c>
      <c r="C178" s="351" t="s">
        <v>97</v>
      </c>
      <c r="D178" s="351" t="s">
        <v>3063</v>
      </c>
      <c r="E178" t="s">
        <v>2971</v>
      </c>
    </row>
    <row r="179" spans="1:5">
      <c r="A179" s="352">
        <v>1.4</v>
      </c>
      <c r="B179" s="352" t="s">
        <v>99</v>
      </c>
      <c r="C179" s="351" t="s">
        <v>97</v>
      </c>
      <c r="D179" s="351" t="s">
        <v>3064</v>
      </c>
      <c r="E179" t="s">
        <v>2971</v>
      </c>
    </row>
    <row r="180" spans="1:5">
      <c r="A180" s="352">
        <v>1.4</v>
      </c>
      <c r="B180" s="352" t="s">
        <v>99</v>
      </c>
      <c r="C180" s="351" t="s">
        <v>97</v>
      </c>
      <c r="D180" s="351" t="s">
        <v>3065</v>
      </c>
      <c r="E180" t="s">
        <v>2971</v>
      </c>
    </row>
    <row r="181" spans="1:5">
      <c r="A181" s="352">
        <v>1.4</v>
      </c>
      <c r="B181" s="352" t="s">
        <v>99</v>
      </c>
      <c r="C181" s="351" t="s">
        <v>97</v>
      </c>
      <c r="D181" s="351" t="s">
        <v>3066</v>
      </c>
      <c r="E181" t="s">
        <v>2971</v>
      </c>
    </row>
    <row r="182" spans="1:5">
      <c r="A182" s="352">
        <v>1.4</v>
      </c>
      <c r="B182" s="352" t="s">
        <v>99</v>
      </c>
      <c r="C182" s="351" t="s">
        <v>97</v>
      </c>
      <c r="D182" s="351" t="s">
        <v>3067</v>
      </c>
      <c r="E182" t="s">
        <v>2971</v>
      </c>
    </row>
    <row r="183" spans="1:5">
      <c r="A183" s="352">
        <v>1.4</v>
      </c>
      <c r="B183" s="352" t="s">
        <v>99</v>
      </c>
      <c r="C183" s="351" t="s">
        <v>97</v>
      </c>
      <c r="D183" s="351" t="s">
        <v>3068</v>
      </c>
      <c r="E183" t="s">
        <v>2971</v>
      </c>
    </row>
    <row r="184" spans="1:5">
      <c r="A184" s="352">
        <v>1.4</v>
      </c>
      <c r="B184" s="352" t="s">
        <v>99</v>
      </c>
      <c r="C184" s="351" t="s">
        <v>97</v>
      </c>
      <c r="D184" s="351" t="s">
        <v>3069</v>
      </c>
      <c r="E184" t="s">
        <v>2971</v>
      </c>
    </row>
    <row r="185" spans="1:5">
      <c r="A185" s="352">
        <v>1.4</v>
      </c>
      <c r="B185" s="352" t="s">
        <v>99</v>
      </c>
      <c r="C185" s="351" t="s">
        <v>97</v>
      </c>
      <c r="D185" s="351" t="s">
        <v>1436</v>
      </c>
      <c r="E185" t="s">
        <v>2971</v>
      </c>
    </row>
    <row r="186" spans="1:5">
      <c r="A186" s="352">
        <v>1.4</v>
      </c>
      <c r="B186" s="352" t="s">
        <v>99</v>
      </c>
      <c r="C186" s="351" t="s">
        <v>97</v>
      </c>
      <c r="D186" s="351" t="s">
        <v>1309</v>
      </c>
      <c r="E186" t="s">
        <v>2971</v>
      </c>
    </row>
    <row r="187" spans="1:5">
      <c r="A187" s="352">
        <v>1.4</v>
      </c>
      <c r="B187" s="352" t="s">
        <v>99</v>
      </c>
      <c r="C187" s="351" t="s">
        <v>97</v>
      </c>
      <c r="D187" s="351" t="s">
        <v>3070</v>
      </c>
      <c r="E187" t="s">
        <v>2971</v>
      </c>
    </row>
    <row r="188" spans="1:5">
      <c r="A188" s="352">
        <v>1.4</v>
      </c>
      <c r="B188" s="352" t="s">
        <v>99</v>
      </c>
      <c r="C188" s="351" t="s">
        <v>97</v>
      </c>
      <c r="D188" s="351" t="s">
        <v>1472</v>
      </c>
      <c r="E188" t="s">
        <v>2971</v>
      </c>
    </row>
    <row r="189" spans="1:5">
      <c r="A189" s="352">
        <v>1.4</v>
      </c>
      <c r="B189" s="352" t="s">
        <v>99</v>
      </c>
      <c r="C189" s="351" t="s">
        <v>97</v>
      </c>
      <c r="D189" s="351" t="s">
        <v>843</v>
      </c>
      <c r="E189" t="s">
        <v>2971</v>
      </c>
    </row>
    <row r="190" spans="1:5">
      <c r="A190" s="352">
        <v>1.4</v>
      </c>
      <c r="B190" s="352" t="s">
        <v>99</v>
      </c>
      <c r="C190" s="351" t="s">
        <v>97</v>
      </c>
      <c r="D190" s="351" t="s">
        <v>3071</v>
      </c>
      <c r="E190" t="s">
        <v>2971</v>
      </c>
    </row>
    <row r="191" spans="1:5">
      <c r="A191" s="352">
        <v>1.4</v>
      </c>
      <c r="B191" s="352" t="s">
        <v>99</v>
      </c>
      <c r="C191" s="351" t="s">
        <v>97</v>
      </c>
      <c r="D191" s="351" t="s">
        <v>3072</v>
      </c>
      <c r="E191" t="s">
        <v>2971</v>
      </c>
    </row>
    <row r="192" spans="1:5">
      <c r="A192" s="352">
        <v>1.4</v>
      </c>
      <c r="B192" s="352" t="s">
        <v>99</v>
      </c>
      <c r="C192" s="351" t="s">
        <v>97</v>
      </c>
      <c r="D192" s="351" t="s">
        <v>3073</v>
      </c>
      <c r="E192" t="s">
        <v>2971</v>
      </c>
    </row>
    <row r="193" spans="1:5">
      <c r="A193" s="352">
        <v>1.4</v>
      </c>
      <c r="B193" s="352" t="s">
        <v>99</v>
      </c>
      <c r="C193" s="351" t="s">
        <v>97</v>
      </c>
      <c r="D193" s="351" t="s">
        <v>3074</v>
      </c>
      <c r="E193" t="s">
        <v>2971</v>
      </c>
    </row>
    <row r="194" spans="1:5">
      <c r="A194" s="352">
        <v>1.4</v>
      </c>
      <c r="B194" s="352" t="s">
        <v>99</v>
      </c>
      <c r="C194" s="351" t="s">
        <v>97</v>
      </c>
      <c r="D194" s="351" t="s">
        <v>3075</v>
      </c>
      <c r="E194" t="s">
        <v>2971</v>
      </c>
    </row>
    <row r="195" spans="1:5">
      <c r="A195" s="352">
        <v>1.4</v>
      </c>
      <c r="B195" s="352" t="s">
        <v>99</v>
      </c>
      <c r="C195" s="351" t="s">
        <v>97</v>
      </c>
      <c r="D195" s="351" t="s">
        <v>3076</v>
      </c>
      <c r="E195" t="s">
        <v>2971</v>
      </c>
    </row>
    <row r="196" spans="1:5">
      <c r="A196" s="352">
        <v>1.4</v>
      </c>
      <c r="B196" s="352" t="s">
        <v>99</v>
      </c>
      <c r="C196" s="351" t="s">
        <v>97</v>
      </c>
      <c r="D196" s="351" t="s">
        <v>3077</v>
      </c>
      <c r="E196" t="s">
        <v>2971</v>
      </c>
    </row>
    <row r="197" spans="1:5">
      <c r="A197" s="352">
        <v>1.4</v>
      </c>
      <c r="B197" s="352" t="s">
        <v>99</v>
      </c>
      <c r="C197" s="351" t="s">
        <v>97</v>
      </c>
      <c r="D197" s="351" t="s">
        <v>3078</v>
      </c>
      <c r="E197" t="s">
        <v>2971</v>
      </c>
    </row>
    <row r="198" spans="1:5">
      <c r="A198" s="352">
        <v>1.4</v>
      </c>
      <c r="B198" s="352" t="s">
        <v>99</v>
      </c>
      <c r="C198" s="351" t="s">
        <v>97</v>
      </c>
      <c r="D198" s="351" t="s">
        <v>3079</v>
      </c>
      <c r="E198" t="s">
        <v>2971</v>
      </c>
    </row>
    <row r="199" spans="1:5">
      <c r="A199" s="352">
        <v>1.4</v>
      </c>
      <c r="B199" s="352" t="s">
        <v>99</v>
      </c>
      <c r="C199" s="351" t="s">
        <v>97</v>
      </c>
      <c r="D199" s="351" t="s">
        <v>3080</v>
      </c>
      <c r="E199" t="s">
        <v>2971</v>
      </c>
    </row>
    <row r="200" spans="1:5">
      <c r="A200" s="352">
        <v>1.4</v>
      </c>
      <c r="B200" s="352" t="s">
        <v>99</v>
      </c>
      <c r="C200" s="351" t="s">
        <v>97</v>
      </c>
      <c r="D200" s="351" t="s">
        <v>3081</v>
      </c>
      <c r="E200" t="s">
        <v>2971</v>
      </c>
    </row>
    <row r="201" spans="1:5">
      <c r="A201" s="352">
        <v>1.4</v>
      </c>
      <c r="B201" s="352" t="s">
        <v>99</v>
      </c>
      <c r="C201" s="351" t="s">
        <v>97</v>
      </c>
      <c r="D201" s="351" t="s">
        <v>3082</v>
      </c>
      <c r="E201" t="s">
        <v>2971</v>
      </c>
    </row>
    <row r="202" spans="1:5">
      <c r="A202" s="352">
        <v>1.4</v>
      </c>
      <c r="B202" s="352" t="s">
        <v>99</v>
      </c>
      <c r="C202" s="351" t="s">
        <v>97</v>
      </c>
      <c r="D202" s="351" t="s">
        <v>1340</v>
      </c>
      <c r="E202" t="s">
        <v>2971</v>
      </c>
    </row>
    <row r="203" spans="1:5">
      <c r="A203" s="352">
        <v>1.4</v>
      </c>
      <c r="B203" s="352" t="s">
        <v>99</v>
      </c>
      <c r="C203" s="351" t="s">
        <v>97</v>
      </c>
      <c r="D203" s="351" t="s">
        <v>1428</v>
      </c>
      <c r="E203" t="s">
        <v>2971</v>
      </c>
    </row>
    <row r="204" spans="1:5">
      <c r="A204" s="352">
        <v>1.4</v>
      </c>
      <c r="B204" s="352" t="s">
        <v>99</v>
      </c>
      <c r="C204" s="351" t="s">
        <v>97</v>
      </c>
      <c r="D204" s="351" t="s">
        <v>1403</v>
      </c>
      <c r="E204" t="s">
        <v>2971</v>
      </c>
    </row>
    <row r="205" spans="1:5">
      <c r="A205" s="352">
        <v>1.4</v>
      </c>
      <c r="B205" s="352" t="s">
        <v>99</v>
      </c>
      <c r="C205" s="351" t="s">
        <v>97</v>
      </c>
      <c r="D205" s="351" t="s">
        <v>1437</v>
      </c>
      <c r="E205" t="s">
        <v>2971</v>
      </c>
    </row>
    <row r="206" spans="1:5">
      <c r="A206" s="352">
        <v>1.4</v>
      </c>
      <c r="B206" s="352" t="s">
        <v>99</v>
      </c>
      <c r="C206" s="351" t="s">
        <v>97</v>
      </c>
      <c r="D206" s="351" t="s">
        <v>3083</v>
      </c>
      <c r="E206" t="s">
        <v>2971</v>
      </c>
    </row>
    <row r="207" spans="1:5">
      <c r="A207" s="352">
        <v>1.4</v>
      </c>
      <c r="B207" s="352" t="s">
        <v>99</v>
      </c>
      <c r="C207" s="351" t="s">
        <v>97</v>
      </c>
      <c r="D207" s="351" t="s">
        <v>1470</v>
      </c>
      <c r="E207" t="s">
        <v>2971</v>
      </c>
    </row>
    <row r="208" spans="1:5">
      <c r="A208" s="352">
        <v>1.4</v>
      </c>
      <c r="B208" s="352" t="s">
        <v>99</v>
      </c>
      <c r="C208" s="351" t="s">
        <v>97</v>
      </c>
      <c r="D208" s="351" t="s">
        <v>1435</v>
      </c>
      <c r="E208" t="s">
        <v>2971</v>
      </c>
    </row>
    <row r="209" spans="1:5">
      <c r="A209" s="352">
        <v>1.4</v>
      </c>
      <c r="B209" s="352" t="s">
        <v>99</v>
      </c>
      <c r="C209" s="351" t="s">
        <v>97</v>
      </c>
      <c r="D209" s="351" t="s">
        <v>3084</v>
      </c>
      <c r="E209" t="s">
        <v>2971</v>
      </c>
    </row>
    <row r="210" spans="1:5">
      <c r="A210" s="352">
        <v>1.4</v>
      </c>
      <c r="B210" s="352" t="s">
        <v>99</v>
      </c>
      <c r="C210" s="351" t="s">
        <v>97</v>
      </c>
      <c r="D210" s="351" t="s">
        <v>98</v>
      </c>
      <c r="E210" t="s">
        <v>2971</v>
      </c>
    </row>
    <row r="211" spans="1:5">
      <c r="A211" s="352">
        <v>1.4</v>
      </c>
      <c r="B211" s="352" t="s">
        <v>99</v>
      </c>
      <c r="C211" s="351" t="s">
        <v>97</v>
      </c>
      <c r="D211" s="351" t="s">
        <v>3085</v>
      </c>
      <c r="E211" t="s">
        <v>2971</v>
      </c>
    </row>
    <row r="212" spans="1:5">
      <c r="A212" s="352">
        <v>1.4</v>
      </c>
      <c r="B212" s="352" t="s">
        <v>99</v>
      </c>
      <c r="C212" s="351" t="s">
        <v>97</v>
      </c>
      <c r="D212" s="351" t="s">
        <v>1335</v>
      </c>
      <c r="E212" t="s">
        <v>2971</v>
      </c>
    </row>
    <row r="213" spans="1:5">
      <c r="A213" s="352">
        <v>1.4</v>
      </c>
      <c r="B213" s="352" t="s">
        <v>99</v>
      </c>
      <c r="C213" s="351" t="s">
        <v>97</v>
      </c>
      <c r="D213" s="351" t="s">
        <v>3086</v>
      </c>
      <c r="E213" t="s">
        <v>2971</v>
      </c>
    </row>
    <row r="214" spans="1:5">
      <c r="A214" s="352">
        <v>1.4</v>
      </c>
      <c r="B214" s="352" t="s">
        <v>99</v>
      </c>
      <c r="C214" s="351" t="s">
        <v>97</v>
      </c>
      <c r="D214" s="351" t="s">
        <v>3087</v>
      </c>
      <c r="E214" t="s">
        <v>2971</v>
      </c>
    </row>
    <row r="215" spans="1:5">
      <c r="A215" s="352">
        <v>1.4</v>
      </c>
      <c r="B215" s="352" t="s">
        <v>99</v>
      </c>
      <c r="C215" s="351" t="s">
        <v>97</v>
      </c>
      <c r="D215" s="351" t="s">
        <v>3088</v>
      </c>
      <c r="E215" t="s">
        <v>2971</v>
      </c>
    </row>
    <row r="216" spans="1:5">
      <c r="A216" s="352">
        <v>1.4</v>
      </c>
      <c r="B216" s="352" t="s">
        <v>99</v>
      </c>
      <c r="C216" s="351" t="s">
        <v>97</v>
      </c>
      <c r="D216" s="351" t="s">
        <v>3089</v>
      </c>
      <c r="E216" t="s">
        <v>2971</v>
      </c>
    </row>
    <row r="217" spans="1:5">
      <c r="A217" s="352">
        <v>1.4</v>
      </c>
      <c r="B217" s="352" t="s">
        <v>99</v>
      </c>
      <c r="C217" s="351" t="s">
        <v>97</v>
      </c>
      <c r="D217" s="351" t="s">
        <v>3090</v>
      </c>
      <c r="E217" t="s">
        <v>2971</v>
      </c>
    </row>
    <row r="218" spans="1:5">
      <c r="A218" s="352">
        <v>1.4</v>
      </c>
      <c r="B218" s="352" t="s">
        <v>99</v>
      </c>
      <c r="C218" s="351" t="s">
        <v>97</v>
      </c>
      <c r="D218" s="351" t="s">
        <v>1380</v>
      </c>
      <c r="E218" t="s">
        <v>2971</v>
      </c>
    </row>
    <row r="219" spans="1:5">
      <c r="A219" s="352">
        <v>1.4</v>
      </c>
      <c r="B219" s="352" t="s">
        <v>99</v>
      </c>
      <c r="C219" s="351" t="s">
        <v>97</v>
      </c>
      <c r="D219" s="351" t="s">
        <v>3091</v>
      </c>
      <c r="E219" t="s">
        <v>2971</v>
      </c>
    </row>
    <row r="220" spans="1:5">
      <c r="A220" s="352">
        <v>1.4</v>
      </c>
      <c r="B220" s="352" t="s">
        <v>99</v>
      </c>
      <c r="C220" s="351" t="s">
        <v>97</v>
      </c>
      <c r="D220" s="351" t="s">
        <v>3092</v>
      </c>
      <c r="E220" t="s">
        <v>2971</v>
      </c>
    </row>
    <row r="221" spans="1:5">
      <c r="A221" s="352">
        <v>1.4</v>
      </c>
      <c r="B221" s="352" t="s">
        <v>99</v>
      </c>
      <c r="C221" s="351" t="s">
        <v>97</v>
      </c>
      <c r="D221" s="351" t="s">
        <v>1213</v>
      </c>
      <c r="E221" t="s">
        <v>2971</v>
      </c>
    </row>
    <row r="222" spans="1:5">
      <c r="A222" s="352">
        <v>1.4</v>
      </c>
      <c r="B222" s="352" t="s">
        <v>99</v>
      </c>
      <c r="C222" s="351" t="s">
        <v>97</v>
      </c>
      <c r="D222" s="351" t="s">
        <v>3093</v>
      </c>
      <c r="E222" t="s">
        <v>2971</v>
      </c>
    </row>
    <row r="223" spans="1:5">
      <c r="A223" s="352">
        <v>1.4</v>
      </c>
      <c r="B223" s="352" t="s">
        <v>99</v>
      </c>
      <c r="C223" s="351" t="s">
        <v>97</v>
      </c>
      <c r="D223" s="351" t="s">
        <v>3094</v>
      </c>
      <c r="E223" t="s">
        <v>2971</v>
      </c>
    </row>
    <row r="224" spans="1:5">
      <c r="A224" s="352">
        <v>1.4</v>
      </c>
      <c r="B224" s="352" t="s">
        <v>99</v>
      </c>
      <c r="C224" s="351" t="s">
        <v>97</v>
      </c>
      <c r="D224" s="351" t="s">
        <v>3095</v>
      </c>
      <c r="E224" t="s">
        <v>2971</v>
      </c>
    </row>
    <row r="225" spans="1:5">
      <c r="A225" s="352">
        <v>1.4</v>
      </c>
      <c r="B225" s="352" t="s">
        <v>99</v>
      </c>
      <c r="C225" s="351" t="s">
        <v>215</v>
      </c>
      <c r="D225" s="351" t="s">
        <v>2970</v>
      </c>
      <c r="E225" t="s">
        <v>2971</v>
      </c>
    </row>
    <row r="226" spans="1:5">
      <c r="A226" s="352">
        <v>1.4</v>
      </c>
      <c r="B226" s="352" t="s">
        <v>99</v>
      </c>
      <c r="C226" s="351" t="s">
        <v>215</v>
      </c>
      <c r="D226" s="351" t="s">
        <v>2972</v>
      </c>
      <c r="E226" t="s">
        <v>2971</v>
      </c>
    </row>
    <row r="227" spans="1:5">
      <c r="A227" s="352">
        <v>1.4</v>
      </c>
      <c r="B227" s="352" t="s">
        <v>99</v>
      </c>
      <c r="C227" s="351" t="s">
        <v>215</v>
      </c>
      <c r="D227" s="351" t="s">
        <v>2973</v>
      </c>
      <c r="E227" t="s">
        <v>2971</v>
      </c>
    </row>
    <row r="228" spans="1:5">
      <c r="A228" s="352">
        <v>1.4</v>
      </c>
      <c r="B228" s="352" t="s">
        <v>99</v>
      </c>
      <c r="C228" s="351" t="s">
        <v>215</v>
      </c>
      <c r="D228" s="351" t="s">
        <v>2974</v>
      </c>
      <c r="E228" t="s">
        <v>2971</v>
      </c>
    </row>
    <row r="229" spans="1:5">
      <c r="A229" s="352">
        <v>1.4</v>
      </c>
      <c r="B229" s="352" t="s">
        <v>99</v>
      </c>
      <c r="C229" s="351" t="s">
        <v>215</v>
      </c>
      <c r="D229" s="351" t="s">
        <v>2975</v>
      </c>
      <c r="E229" t="s">
        <v>2971</v>
      </c>
    </row>
    <row r="230" spans="1:5">
      <c r="A230" s="352">
        <v>1.4</v>
      </c>
      <c r="B230" s="352" t="s">
        <v>99</v>
      </c>
      <c r="C230" s="351" t="s">
        <v>215</v>
      </c>
      <c r="D230" s="351" t="s">
        <v>2976</v>
      </c>
      <c r="E230" t="s">
        <v>2971</v>
      </c>
    </row>
    <row r="231" spans="1:5">
      <c r="A231" s="352">
        <v>1.4</v>
      </c>
      <c r="B231" s="352" t="s">
        <v>99</v>
      </c>
      <c r="C231" s="351" t="s">
        <v>215</v>
      </c>
      <c r="D231" s="351" t="s">
        <v>2977</v>
      </c>
      <c r="E231" t="s">
        <v>2971</v>
      </c>
    </row>
    <row r="232" spans="1:5">
      <c r="A232" s="352">
        <v>1.4</v>
      </c>
      <c r="B232" s="352" t="s">
        <v>99</v>
      </c>
      <c r="C232" s="351" t="s">
        <v>215</v>
      </c>
      <c r="D232" s="351" t="s">
        <v>2978</v>
      </c>
      <c r="E232" t="s">
        <v>2971</v>
      </c>
    </row>
    <row r="233" spans="1:5">
      <c r="A233" s="352">
        <v>1.4</v>
      </c>
      <c r="B233" s="352" t="s">
        <v>99</v>
      </c>
      <c r="C233" s="351" t="s">
        <v>215</v>
      </c>
      <c r="D233" s="351" t="s">
        <v>2979</v>
      </c>
      <c r="E233" t="s">
        <v>2971</v>
      </c>
    </row>
    <row r="234" spans="1:5">
      <c r="A234" s="352">
        <v>1.4</v>
      </c>
      <c r="B234" s="352" t="s">
        <v>99</v>
      </c>
      <c r="C234" s="351" t="s">
        <v>215</v>
      </c>
      <c r="D234" s="351" t="s">
        <v>2980</v>
      </c>
      <c r="E234" t="s">
        <v>2971</v>
      </c>
    </row>
    <row r="235" spans="1:5">
      <c r="A235" s="352">
        <v>1.4</v>
      </c>
      <c r="B235" s="352" t="s">
        <v>99</v>
      </c>
      <c r="C235" s="351" t="s">
        <v>215</v>
      </c>
      <c r="D235" s="351" t="s">
        <v>1467</v>
      </c>
      <c r="E235" t="s">
        <v>2971</v>
      </c>
    </row>
    <row r="236" spans="1:5">
      <c r="A236" s="352">
        <v>1.4</v>
      </c>
      <c r="B236" s="352" t="s">
        <v>99</v>
      </c>
      <c r="C236" s="351" t="s">
        <v>215</v>
      </c>
      <c r="D236" s="351" t="s">
        <v>2981</v>
      </c>
      <c r="E236" t="s">
        <v>2971</v>
      </c>
    </row>
    <row r="237" spans="1:5">
      <c r="A237" s="352">
        <v>1.4</v>
      </c>
      <c r="B237" s="352" t="s">
        <v>99</v>
      </c>
      <c r="C237" s="351" t="s">
        <v>215</v>
      </c>
      <c r="D237" s="351" t="s">
        <v>2982</v>
      </c>
      <c r="E237" t="s">
        <v>2971</v>
      </c>
    </row>
    <row r="238" spans="1:5">
      <c r="A238" s="352">
        <v>1.4</v>
      </c>
      <c r="B238" s="352" t="s">
        <v>99</v>
      </c>
      <c r="C238" s="351" t="s">
        <v>215</v>
      </c>
      <c r="D238" s="351" t="s">
        <v>2983</v>
      </c>
      <c r="E238" t="s">
        <v>2971</v>
      </c>
    </row>
    <row r="239" spans="1:5">
      <c r="A239" s="352">
        <v>1.4</v>
      </c>
      <c r="B239" s="352" t="s">
        <v>99</v>
      </c>
      <c r="C239" s="351" t="s">
        <v>215</v>
      </c>
      <c r="D239" s="351" t="s">
        <v>248</v>
      </c>
      <c r="E239" t="s">
        <v>2971</v>
      </c>
    </row>
    <row r="240" spans="1:5">
      <c r="A240" s="352">
        <v>1.4</v>
      </c>
      <c r="B240" s="352" t="s">
        <v>99</v>
      </c>
      <c r="C240" s="351" t="s">
        <v>215</v>
      </c>
      <c r="D240" s="351" t="s">
        <v>579</v>
      </c>
      <c r="E240" t="s">
        <v>2971</v>
      </c>
    </row>
    <row r="241" spans="1:5">
      <c r="A241" s="352">
        <v>1.4</v>
      </c>
      <c r="B241" s="352" t="s">
        <v>99</v>
      </c>
      <c r="C241" s="351" t="s">
        <v>215</v>
      </c>
      <c r="D241" s="351" t="s">
        <v>2984</v>
      </c>
      <c r="E241" t="s">
        <v>2971</v>
      </c>
    </row>
    <row r="242" spans="1:5">
      <c r="A242" s="352">
        <v>1.4</v>
      </c>
      <c r="B242" s="352" t="s">
        <v>99</v>
      </c>
      <c r="C242" s="351" t="s">
        <v>215</v>
      </c>
      <c r="D242" s="351" t="s">
        <v>607</v>
      </c>
      <c r="E242" t="s">
        <v>2971</v>
      </c>
    </row>
    <row r="243" spans="1:5">
      <c r="A243" s="352">
        <v>1.4</v>
      </c>
      <c r="B243" s="352" t="s">
        <v>99</v>
      </c>
      <c r="C243" s="351" t="s">
        <v>215</v>
      </c>
      <c r="D243" s="351" t="s">
        <v>2985</v>
      </c>
      <c r="E243" t="s">
        <v>2971</v>
      </c>
    </row>
    <row r="244" spans="1:5">
      <c r="A244" s="352">
        <v>1.4</v>
      </c>
      <c r="B244" s="352" t="s">
        <v>99</v>
      </c>
      <c r="C244" s="351" t="s">
        <v>215</v>
      </c>
      <c r="D244" s="351" t="s">
        <v>2986</v>
      </c>
      <c r="E244" t="s">
        <v>2971</v>
      </c>
    </row>
    <row r="245" spans="1:5">
      <c r="A245" s="352">
        <v>1.4</v>
      </c>
      <c r="B245" s="352" t="s">
        <v>99</v>
      </c>
      <c r="C245" s="351" t="s">
        <v>215</v>
      </c>
      <c r="D245" s="351" t="s">
        <v>1429</v>
      </c>
      <c r="E245" t="s">
        <v>2971</v>
      </c>
    </row>
    <row r="246" spans="1:5">
      <c r="A246" s="352">
        <v>1.4</v>
      </c>
      <c r="B246" s="352" t="s">
        <v>99</v>
      </c>
      <c r="C246" s="351" t="s">
        <v>215</v>
      </c>
      <c r="D246" s="351" t="s">
        <v>2987</v>
      </c>
      <c r="E246" t="s">
        <v>2971</v>
      </c>
    </row>
    <row r="247" spans="1:5">
      <c r="A247" s="352">
        <v>1.4</v>
      </c>
      <c r="B247" s="352" t="s">
        <v>99</v>
      </c>
      <c r="C247" s="351" t="s">
        <v>215</v>
      </c>
      <c r="D247" s="351" t="s">
        <v>2988</v>
      </c>
      <c r="E247" t="s">
        <v>2971</v>
      </c>
    </row>
    <row r="248" spans="1:5">
      <c r="A248" s="352">
        <v>1.4</v>
      </c>
      <c r="B248" s="352" t="s">
        <v>99</v>
      </c>
      <c r="C248" s="351" t="s">
        <v>215</v>
      </c>
      <c r="D248" s="351" t="s">
        <v>2989</v>
      </c>
      <c r="E248" t="s">
        <v>2971</v>
      </c>
    </row>
    <row r="249" spans="1:5">
      <c r="A249" s="352">
        <v>1.4</v>
      </c>
      <c r="B249" s="352" t="s">
        <v>99</v>
      </c>
      <c r="C249" s="351" t="s">
        <v>215</v>
      </c>
      <c r="D249" s="351" t="s">
        <v>2990</v>
      </c>
      <c r="E249" t="s">
        <v>2971</v>
      </c>
    </row>
    <row r="250" spans="1:5">
      <c r="A250" s="352">
        <v>1.4</v>
      </c>
      <c r="B250" s="352" t="s">
        <v>99</v>
      </c>
      <c r="C250" s="351" t="s">
        <v>215</v>
      </c>
      <c r="D250" s="351" t="s">
        <v>2991</v>
      </c>
      <c r="E250" t="s">
        <v>2971</v>
      </c>
    </row>
    <row r="251" spans="1:5">
      <c r="A251" s="352">
        <v>1.4</v>
      </c>
      <c r="B251" s="352" t="s">
        <v>99</v>
      </c>
      <c r="C251" s="351" t="s">
        <v>215</v>
      </c>
      <c r="D251" s="351" t="s">
        <v>2992</v>
      </c>
      <c r="E251" t="s">
        <v>2971</v>
      </c>
    </row>
    <row r="252" spans="1:5">
      <c r="A252" s="352">
        <v>1.4</v>
      </c>
      <c r="B252" s="352" t="s">
        <v>99</v>
      </c>
      <c r="C252" s="351" t="s">
        <v>215</v>
      </c>
      <c r="D252" s="351" t="s">
        <v>2993</v>
      </c>
      <c r="E252" t="s">
        <v>2971</v>
      </c>
    </row>
    <row r="253" spans="1:5">
      <c r="A253" s="352">
        <v>1.4</v>
      </c>
      <c r="B253" s="352" t="s">
        <v>99</v>
      </c>
      <c r="C253" s="351" t="s">
        <v>215</v>
      </c>
      <c r="D253" s="351" t="s">
        <v>2994</v>
      </c>
      <c r="E253" t="s">
        <v>2971</v>
      </c>
    </row>
    <row r="254" spans="1:5">
      <c r="A254" s="352">
        <v>1.4</v>
      </c>
      <c r="B254" s="352" t="s">
        <v>99</v>
      </c>
      <c r="C254" s="351" t="s">
        <v>215</v>
      </c>
      <c r="D254" s="351" t="s">
        <v>600</v>
      </c>
      <c r="E254" t="s">
        <v>2971</v>
      </c>
    </row>
    <row r="255" spans="1:5">
      <c r="A255" s="352">
        <v>1.4</v>
      </c>
      <c r="B255" s="352" t="s">
        <v>99</v>
      </c>
      <c r="C255" s="351" t="s">
        <v>215</v>
      </c>
      <c r="D255" s="351" t="s">
        <v>1191</v>
      </c>
      <c r="E255" t="s">
        <v>2971</v>
      </c>
    </row>
    <row r="256" spans="1:5">
      <c r="A256" s="352">
        <v>1.4</v>
      </c>
      <c r="B256" s="352" t="s">
        <v>99</v>
      </c>
      <c r="C256" s="351" t="s">
        <v>215</v>
      </c>
      <c r="D256" s="351" t="s">
        <v>2995</v>
      </c>
      <c r="E256" t="s">
        <v>2971</v>
      </c>
    </row>
    <row r="257" spans="1:5">
      <c r="A257" s="352">
        <v>1.4</v>
      </c>
      <c r="B257" s="352" t="s">
        <v>99</v>
      </c>
      <c r="C257" s="351" t="s">
        <v>215</v>
      </c>
      <c r="D257" s="351" t="s">
        <v>2996</v>
      </c>
      <c r="E257" t="s">
        <v>2971</v>
      </c>
    </row>
    <row r="258" spans="1:5">
      <c r="A258" s="352">
        <v>1.4</v>
      </c>
      <c r="B258" s="352" t="s">
        <v>99</v>
      </c>
      <c r="C258" s="351" t="s">
        <v>215</v>
      </c>
      <c r="D258" s="351" t="s">
        <v>2997</v>
      </c>
      <c r="E258" t="s">
        <v>2971</v>
      </c>
    </row>
    <row r="259" spans="1:5">
      <c r="A259" s="352">
        <v>1.4</v>
      </c>
      <c r="B259" s="352" t="s">
        <v>99</v>
      </c>
      <c r="C259" s="351" t="s">
        <v>215</v>
      </c>
      <c r="D259" s="351" t="s">
        <v>2998</v>
      </c>
      <c r="E259" t="s">
        <v>2971</v>
      </c>
    </row>
    <row r="260" spans="1:5">
      <c r="A260" s="352">
        <v>1.4</v>
      </c>
      <c r="B260" s="352" t="s">
        <v>99</v>
      </c>
      <c r="C260" s="351" t="s">
        <v>215</v>
      </c>
      <c r="D260" s="351" t="s">
        <v>2999</v>
      </c>
      <c r="E260" t="s">
        <v>2971</v>
      </c>
    </row>
    <row r="261" spans="1:5">
      <c r="A261" s="352">
        <v>1.4</v>
      </c>
      <c r="B261" s="352" t="s">
        <v>99</v>
      </c>
      <c r="C261" s="351" t="s">
        <v>215</v>
      </c>
      <c r="D261" s="351" t="s">
        <v>3000</v>
      </c>
      <c r="E261" t="s">
        <v>2971</v>
      </c>
    </row>
    <row r="262" spans="1:5">
      <c r="A262" s="352">
        <v>1.4</v>
      </c>
      <c r="B262" s="352" t="s">
        <v>99</v>
      </c>
      <c r="C262" s="351" t="s">
        <v>215</v>
      </c>
      <c r="D262" s="351" t="s">
        <v>216</v>
      </c>
      <c r="E262" t="s">
        <v>2971</v>
      </c>
    </row>
    <row r="263" spans="1:5">
      <c r="A263" s="352">
        <v>1.4</v>
      </c>
      <c r="B263" s="352" t="s">
        <v>99</v>
      </c>
      <c r="C263" s="351" t="s">
        <v>215</v>
      </c>
      <c r="D263" s="351" t="s">
        <v>3001</v>
      </c>
      <c r="E263" t="s">
        <v>2971</v>
      </c>
    </row>
    <row r="264" spans="1:5">
      <c r="A264" s="352">
        <v>1.4</v>
      </c>
      <c r="B264" s="352" t="s">
        <v>99</v>
      </c>
      <c r="C264" s="351" t="s">
        <v>215</v>
      </c>
      <c r="D264" s="351" t="s">
        <v>1265</v>
      </c>
      <c r="E264" t="s">
        <v>2971</v>
      </c>
    </row>
    <row r="265" spans="1:5">
      <c r="A265" s="352">
        <v>1.4</v>
      </c>
      <c r="B265" s="352" t="s">
        <v>99</v>
      </c>
      <c r="C265" s="351" t="s">
        <v>215</v>
      </c>
      <c r="D265" s="351" t="s">
        <v>3002</v>
      </c>
      <c r="E265" t="s">
        <v>2971</v>
      </c>
    </row>
    <row r="266" spans="1:5">
      <c r="A266" s="352">
        <v>1.4</v>
      </c>
      <c r="B266" s="352" t="s">
        <v>99</v>
      </c>
      <c r="C266" s="351" t="s">
        <v>215</v>
      </c>
      <c r="D266" s="351" t="s">
        <v>3003</v>
      </c>
      <c r="E266" t="s">
        <v>2971</v>
      </c>
    </row>
    <row r="267" spans="1:5">
      <c r="A267" s="352">
        <v>1.4</v>
      </c>
      <c r="B267" s="352" t="s">
        <v>99</v>
      </c>
      <c r="C267" s="351" t="s">
        <v>215</v>
      </c>
      <c r="D267" s="351" t="s">
        <v>3004</v>
      </c>
      <c r="E267" t="s">
        <v>2971</v>
      </c>
    </row>
    <row r="268" spans="1:5">
      <c r="A268" s="352">
        <v>1.4</v>
      </c>
      <c r="B268" s="352" t="s">
        <v>99</v>
      </c>
      <c r="C268" s="351" t="s">
        <v>215</v>
      </c>
      <c r="D268" s="351" t="s">
        <v>3005</v>
      </c>
      <c r="E268" t="s">
        <v>2971</v>
      </c>
    </row>
    <row r="269" spans="1:5">
      <c r="A269" s="352">
        <v>1.4</v>
      </c>
      <c r="B269" s="352" t="s">
        <v>99</v>
      </c>
      <c r="C269" s="351" t="s">
        <v>215</v>
      </c>
      <c r="D269" s="351" t="s">
        <v>3006</v>
      </c>
      <c r="E269" t="s">
        <v>2971</v>
      </c>
    </row>
    <row r="270" spans="1:5">
      <c r="A270" s="352">
        <v>1.4</v>
      </c>
      <c r="B270" s="352" t="s">
        <v>99</v>
      </c>
      <c r="C270" s="351" t="s">
        <v>215</v>
      </c>
      <c r="D270" s="351" t="s">
        <v>3007</v>
      </c>
      <c r="E270" t="s">
        <v>2971</v>
      </c>
    </row>
    <row r="271" spans="1:5">
      <c r="A271" s="352">
        <v>1.4</v>
      </c>
      <c r="B271" s="352" t="s">
        <v>99</v>
      </c>
      <c r="C271" s="351" t="s">
        <v>215</v>
      </c>
      <c r="D271" s="351" t="s">
        <v>3008</v>
      </c>
      <c r="E271" t="s">
        <v>2971</v>
      </c>
    </row>
    <row r="272" spans="1:5">
      <c r="A272" s="352">
        <v>1.4</v>
      </c>
      <c r="B272" s="352" t="s">
        <v>99</v>
      </c>
      <c r="C272" s="351" t="s">
        <v>215</v>
      </c>
      <c r="D272" s="351" t="s">
        <v>3009</v>
      </c>
      <c r="E272" t="s">
        <v>2971</v>
      </c>
    </row>
    <row r="273" spans="1:5">
      <c r="A273" s="352">
        <v>1.4</v>
      </c>
      <c r="B273" s="352" t="s">
        <v>99</v>
      </c>
      <c r="C273" s="351" t="s">
        <v>215</v>
      </c>
      <c r="D273" s="351" t="s">
        <v>3010</v>
      </c>
      <c r="E273" t="s">
        <v>2971</v>
      </c>
    </row>
    <row r="274" spans="1:5">
      <c r="A274" s="352">
        <v>1.4</v>
      </c>
      <c r="B274" s="352" t="s">
        <v>99</v>
      </c>
      <c r="C274" s="351" t="s">
        <v>215</v>
      </c>
      <c r="D274" s="351" t="s">
        <v>1292</v>
      </c>
      <c r="E274" t="s">
        <v>2971</v>
      </c>
    </row>
    <row r="275" spans="1:5">
      <c r="A275" s="352">
        <v>1.4</v>
      </c>
      <c r="B275" s="352" t="s">
        <v>99</v>
      </c>
      <c r="C275" s="351" t="s">
        <v>215</v>
      </c>
      <c r="D275" s="351" t="s">
        <v>3011</v>
      </c>
      <c r="E275" t="s">
        <v>2971</v>
      </c>
    </row>
    <row r="276" spans="1:5">
      <c r="A276" s="352">
        <v>1.4</v>
      </c>
      <c r="B276" s="352" t="s">
        <v>99</v>
      </c>
      <c r="C276" s="351" t="s">
        <v>215</v>
      </c>
      <c r="D276" s="351" t="s">
        <v>3012</v>
      </c>
      <c r="E276" t="s">
        <v>2971</v>
      </c>
    </row>
    <row r="277" spans="1:5">
      <c r="A277" s="352">
        <v>1.4</v>
      </c>
      <c r="B277" s="352" t="s">
        <v>99</v>
      </c>
      <c r="C277" s="351" t="s">
        <v>215</v>
      </c>
      <c r="D277" s="351" t="s">
        <v>3013</v>
      </c>
      <c r="E277" t="s">
        <v>2971</v>
      </c>
    </row>
    <row r="278" spans="1:5">
      <c r="A278" s="352">
        <v>1.4</v>
      </c>
      <c r="B278" s="352" t="s">
        <v>99</v>
      </c>
      <c r="C278" s="351" t="s">
        <v>215</v>
      </c>
      <c r="D278" s="351" t="s">
        <v>3014</v>
      </c>
      <c r="E278" t="s">
        <v>2971</v>
      </c>
    </row>
    <row r="279" spans="1:5">
      <c r="A279" s="352">
        <v>1.4</v>
      </c>
      <c r="B279" s="352" t="s">
        <v>99</v>
      </c>
      <c r="C279" s="351" t="s">
        <v>215</v>
      </c>
      <c r="D279" s="351" t="s">
        <v>3015</v>
      </c>
      <c r="E279" t="s">
        <v>2971</v>
      </c>
    </row>
    <row r="280" spans="1:5">
      <c r="A280" s="352">
        <v>1.4</v>
      </c>
      <c r="B280" s="352" t="s">
        <v>99</v>
      </c>
      <c r="C280" s="351" t="s">
        <v>215</v>
      </c>
      <c r="D280" s="351" t="s">
        <v>3016</v>
      </c>
      <c r="E280" t="s">
        <v>2971</v>
      </c>
    </row>
    <row r="281" spans="1:5">
      <c r="A281" s="352">
        <v>1.4</v>
      </c>
      <c r="B281" s="352" t="s">
        <v>99</v>
      </c>
      <c r="C281" s="351" t="s">
        <v>215</v>
      </c>
      <c r="D281" s="351" t="s">
        <v>3017</v>
      </c>
      <c r="E281" t="s">
        <v>2971</v>
      </c>
    </row>
    <row r="282" spans="1:5">
      <c r="A282" s="352">
        <v>1.4</v>
      </c>
      <c r="B282" s="352" t="s">
        <v>99</v>
      </c>
      <c r="C282" s="351" t="s">
        <v>215</v>
      </c>
      <c r="D282" s="351" t="s">
        <v>3018</v>
      </c>
      <c r="E282" t="s">
        <v>2971</v>
      </c>
    </row>
    <row r="283" spans="1:5">
      <c r="A283" s="352">
        <v>1.4</v>
      </c>
      <c r="B283" s="352" t="s">
        <v>99</v>
      </c>
      <c r="C283" s="351" t="s">
        <v>215</v>
      </c>
      <c r="D283" s="351" t="s">
        <v>3019</v>
      </c>
      <c r="E283" t="s">
        <v>2971</v>
      </c>
    </row>
    <row r="284" spans="1:5">
      <c r="A284" s="352">
        <v>1.4</v>
      </c>
      <c r="B284" s="352" t="s">
        <v>99</v>
      </c>
      <c r="C284" s="351" t="s">
        <v>215</v>
      </c>
      <c r="D284" s="351" t="s">
        <v>3020</v>
      </c>
      <c r="E284" t="s">
        <v>2971</v>
      </c>
    </row>
    <row r="285" spans="1:5">
      <c r="A285" s="352">
        <v>1.4</v>
      </c>
      <c r="B285" s="352" t="s">
        <v>99</v>
      </c>
      <c r="C285" s="351" t="s">
        <v>215</v>
      </c>
      <c r="D285" s="351" t="s">
        <v>3021</v>
      </c>
      <c r="E285" t="s">
        <v>2971</v>
      </c>
    </row>
    <row r="286" spans="1:5">
      <c r="A286" s="352">
        <v>1.4</v>
      </c>
      <c r="B286" s="352" t="s">
        <v>99</v>
      </c>
      <c r="C286" s="351" t="s">
        <v>215</v>
      </c>
      <c r="D286" s="351" t="s">
        <v>1411</v>
      </c>
      <c r="E286" t="s">
        <v>2971</v>
      </c>
    </row>
    <row r="287" spans="1:5">
      <c r="A287" s="352">
        <v>1.4</v>
      </c>
      <c r="B287" s="352" t="s">
        <v>99</v>
      </c>
      <c r="C287" s="351" t="s">
        <v>215</v>
      </c>
      <c r="D287" s="351" t="s">
        <v>3022</v>
      </c>
      <c r="E287" t="s">
        <v>2971</v>
      </c>
    </row>
    <row r="288" spans="1:5">
      <c r="A288" s="352">
        <v>1.4</v>
      </c>
      <c r="B288" s="352" t="s">
        <v>99</v>
      </c>
      <c r="C288" s="351" t="s">
        <v>215</v>
      </c>
      <c r="D288" s="351" t="s">
        <v>3023</v>
      </c>
      <c r="E288" t="s">
        <v>2971</v>
      </c>
    </row>
    <row r="289" spans="1:5">
      <c r="A289" s="352">
        <v>1.4</v>
      </c>
      <c r="B289" s="352" t="s">
        <v>99</v>
      </c>
      <c r="C289" s="351" t="s">
        <v>215</v>
      </c>
      <c r="D289" s="351" t="s">
        <v>3024</v>
      </c>
      <c r="E289" t="s">
        <v>2971</v>
      </c>
    </row>
    <row r="290" spans="1:5">
      <c r="A290" s="352">
        <v>1.4</v>
      </c>
      <c r="B290" s="352" t="s">
        <v>99</v>
      </c>
      <c r="C290" s="351" t="s">
        <v>215</v>
      </c>
      <c r="D290" s="351" t="s">
        <v>3025</v>
      </c>
      <c r="E290" t="s">
        <v>2971</v>
      </c>
    </row>
    <row r="291" spans="1:5">
      <c r="A291" s="352">
        <v>1.4</v>
      </c>
      <c r="B291" s="352" t="s">
        <v>99</v>
      </c>
      <c r="C291" s="351" t="s">
        <v>215</v>
      </c>
      <c r="D291" s="351" t="s">
        <v>3026</v>
      </c>
      <c r="E291" t="s">
        <v>2971</v>
      </c>
    </row>
    <row r="292" spans="1:5">
      <c r="A292" s="352">
        <v>1.4</v>
      </c>
      <c r="B292" s="352" t="s">
        <v>99</v>
      </c>
      <c r="C292" s="351" t="s">
        <v>215</v>
      </c>
      <c r="D292" s="351" t="s">
        <v>3027</v>
      </c>
      <c r="E292" t="s">
        <v>2971</v>
      </c>
    </row>
    <row r="293" spans="1:5">
      <c r="A293" s="352">
        <v>1.4</v>
      </c>
      <c r="B293" s="352" t="s">
        <v>99</v>
      </c>
      <c r="C293" s="351" t="s">
        <v>215</v>
      </c>
      <c r="D293" s="351" t="s">
        <v>3028</v>
      </c>
      <c r="E293" t="s">
        <v>2971</v>
      </c>
    </row>
    <row r="294" spans="1:5">
      <c r="A294" s="352">
        <v>1.4</v>
      </c>
      <c r="B294" s="352" t="s">
        <v>99</v>
      </c>
      <c r="C294" s="351" t="s">
        <v>215</v>
      </c>
      <c r="D294" s="351" t="s">
        <v>3029</v>
      </c>
      <c r="E294" t="s">
        <v>2971</v>
      </c>
    </row>
    <row r="295" spans="1:5">
      <c r="A295" s="352">
        <v>1.4</v>
      </c>
      <c r="B295" s="352" t="s">
        <v>99</v>
      </c>
      <c r="C295" s="351" t="s">
        <v>215</v>
      </c>
      <c r="D295" s="351" t="s">
        <v>3030</v>
      </c>
      <c r="E295" t="s">
        <v>2971</v>
      </c>
    </row>
    <row r="296" spans="1:5">
      <c r="A296" s="352">
        <v>1.4</v>
      </c>
      <c r="B296" s="352" t="s">
        <v>99</v>
      </c>
      <c r="C296" s="351" t="s">
        <v>215</v>
      </c>
      <c r="D296" s="351" t="s">
        <v>3031</v>
      </c>
      <c r="E296" t="s">
        <v>2971</v>
      </c>
    </row>
    <row r="297" spans="1:5">
      <c r="A297" s="352">
        <v>1.4</v>
      </c>
      <c r="B297" s="352" t="s">
        <v>99</v>
      </c>
      <c r="C297" s="351" t="s">
        <v>215</v>
      </c>
      <c r="D297" s="351" t="s">
        <v>571</v>
      </c>
      <c r="E297" t="s">
        <v>2971</v>
      </c>
    </row>
    <row r="298" spans="1:5">
      <c r="A298" s="352">
        <v>1.4</v>
      </c>
      <c r="B298" s="352" t="s">
        <v>99</v>
      </c>
      <c r="C298" s="351" t="s">
        <v>215</v>
      </c>
      <c r="D298" s="351" t="s">
        <v>3032</v>
      </c>
      <c r="E298" t="s">
        <v>2971</v>
      </c>
    </row>
    <row r="299" spans="1:5">
      <c r="A299" s="352">
        <v>1.4</v>
      </c>
      <c r="B299" s="352" t="s">
        <v>99</v>
      </c>
      <c r="C299" s="351" t="s">
        <v>215</v>
      </c>
      <c r="D299" s="351" t="s">
        <v>3033</v>
      </c>
      <c r="E299" t="s">
        <v>2971</v>
      </c>
    </row>
    <row r="300" spans="1:5">
      <c r="A300" s="352">
        <v>1.4</v>
      </c>
      <c r="B300" s="352" t="s">
        <v>99</v>
      </c>
      <c r="C300" s="351" t="s">
        <v>215</v>
      </c>
      <c r="D300" s="351" t="s">
        <v>1388</v>
      </c>
      <c r="E300" t="s">
        <v>2971</v>
      </c>
    </row>
    <row r="301" spans="1:5">
      <c r="A301" s="352">
        <v>1.4</v>
      </c>
      <c r="B301" s="352" t="s">
        <v>99</v>
      </c>
      <c r="C301" s="351" t="s">
        <v>215</v>
      </c>
      <c r="D301" s="351" t="s">
        <v>3034</v>
      </c>
      <c r="E301" t="s">
        <v>2971</v>
      </c>
    </row>
    <row r="302" spans="1:5">
      <c r="A302" s="352">
        <v>1.4</v>
      </c>
      <c r="B302" s="352" t="s">
        <v>99</v>
      </c>
      <c r="C302" s="351" t="s">
        <v>215</v>
      </c>
      <c r="D302" s="351" t="s">
        <v>513</v>
      </c>
      <c r="E302" t="s">
        <v>2971</v>
      </c>
    </row>
    <row r="303" spans="1:5">
      <c r="A303" s="352">
        <v>1.4</v>
      </c>
      <c r="B303" s="352" t="s">
        <v>99</v>
      </c>
      <c r="C303" s="351" t="s">
        <v>215</v>
      </c>
      <c r="D303" s="351" t="s">
        <v>3035</v>
      </c>
      <c r="E303" t="s">
        <v>2971</v>
      </c>
    </row>
    <row r="304" spans="1:5">
      <c r="A304" s="352">
        <v>1.4</v>
      </c>
      <c r="B304" s="352" t="s">
        <v>99</v>
      </c>
      <c r="C304" s="351" t="s">
        <v>215</v>
      </c>
      <c r="D304" s="351" t="s">
        <v>3036</v>
      </c>
      <c r="E304" t="s">
        <v>2971</v>
      </c>
    </row>
    <row r="305" spans="1:5">
      <c r="A305" s="352">
        <v>1.4</v>
      </c>
      <c r="B305" s="352" t="s">
        <v>99</v>
      </c>
      <c r="C305" s="351" t="s">
        <v>215</v>
      </c>
      <c r="D305" s="351" t="s">
        <v>3037</v>
      </c>
      <c r="E305" t="s">
        <v>2971</v>
      </c>
    </row>
    <row r="306" spans="1:5">
      <c r="A306" s="352">
        <v>1.4</v>
      </c>
      <c r="B306" s="352" t="s">
        <v>99</v>
      </c>
      <c r="C306" s="351" t="s">
        <v>215</v>
      </c>
      <c r="D306" s="351" t="s">
        <v>3038</v>
      </c>
      <c r="E306" t="s">
        <v>2971</v>
      </c>
    </row>
    <row r="307" spans="1:5">
      <c r="A307" s="352">
        <v>1.4</v>
      </c>
      <c r="B307" s="352" t="s">
        <v>99</v>
      </c>
      <c r="C307" s="351" t="s">
        <v>215</v>
      </c>
      <c r="D307" s="351" t="s">
        <v>3039</v>
      </c>
      <c r="E307" t="s">
        <v>2971</v>
      </c>
    </row>
    <row r="308" spans="1:5">
      <c r="A308" s="352">
        <v>1.4</v>
      </c>
      <c r="B308" s="352" t="s">
        <v>99</v>
      </c>
      <c r="C308" s="351" t="s">
        <v>215</v>
      </c>
      <c r="D308" s="351" t="s">
        <v>290</v>
      </c>
      <c r="E308" t="s">
        <v>2971</v>
      </c>
    </row>
    <row r="309" spans="1:5">
      <c r="A309" s="352">
        <v>1.4</v>
      </c>
      <c r="B309" s="352" t="s">
        <v>99</v>
      </c>
      <c r="C309" s="351" t="s">
        <v>215</v>
      </c>
      <c r="D309" s="351" t="s">
        <v>3040</v>
      </c>
      <c r="E309" t="s">
        <v>2971</v>
      </c>
    </row>
    <row r="310" spans="1:5">
      <c r="A310" s="352">
        <v>1.4</v>
      </c>
      <c r="B310" s="352" t="s">
        <v>99</v>
      </c>
      <c r="C310" s="351" t="s">
        <v>215</v>
      </c>
      <c r="D310" s="351" t="s">
        <v>3041</v>
      </c>
      <c r="E310" t="s">
        <v>2971</v>
      </c>
    </row>
    <row r="311" spans="1:5">
      <c r="A311" s="352">
        <v>1.4</v>
      </c>
      <c r="B311" s="352" t="s">
        <v>99</v>
      </c>
      <c r="C311" s="351" t="s">
        <v>215</v>
      </c>
      <c r="D311" s="351" t="s">
        <v>3042</v>
      </c>
      <c r="E311" t="s">
        <v>2971</v>
      </c>
    </row>
    <row r="312" spans="1:5">
      <c r="A312" s="352">
        <v>1.4</v>
      </c>
      <c r="B312" s="352" t="s">
        <v>99</v>
      </c>
      <c r="C312" s="351" t="s">
        <v>215</v>
      </c>
      <c r="D312" s="351" t="s">
        <v>3043</v>
      </c>
      <c r="E312" t="s">
        <v>2971</v>
      </c>
    </row>
    <row r="313" spans="1:5">
      <c r="A313" s="352">
        <v>1.4</v>
      </c>
      <c r="B313" s="352" t="s">
        <v>99</v>
      </c>
      <c r="C313" s="351" t="s">
        <v>215</v>
      </c>
      <c r="D313" s="351" t="s">
        <v>3044</v>
      </c>
      <c r="E313" t="s">
        <v>2971</v>
      </c>
    </row>
    <row r="314" spans="1:5">
      <c r="A314" s="352">
        <v>1.4</v>
      </c>
      <c r="B314" s="352" t="s">
        <v>99</v>
      </c>
      <c r="C314" s="351" t="s">
        <v>215</v>
      </c>
      <c r="D314" s="351" t="s">
        <v>3045</v>
      </c>
      <c r="E314" t="s">
        <v>2971</v>
      </c>
    </row>
    <row r="315" spans="1:5">
      <c r="A315" s="352">
        <v>1.4</v>
      </c>
      <c r="B315" s="352" t="s">
        <v>99</v>
      </c>
      <c r="C315" s="351" t="s">
        <v>215</v>
      </c>
      <c r="D315" s="351" t="s">
        <v>3046</v>
      </c>
      <c r="E315" t="s">
        <v>2971</v>
      </c>
    </row>
    <row r="316" spans="1:5">
      <c r="A316" s="352">
        <v>1.4</v>
      </c>
      <c r="B316" s="352" t="s">
        <v>99</v>
      </c>
      <c r="C316" s="351" t="s">
        <v>215</v>
      </c>
      <c r="D316" s="351" t="s">
        <v>3047</v>
      </c>
      <c r="E316" t="s">
        <v>2971</v>
      </c>
    </row>
    <row r="317" spans="1:5">
      <c r="A317" s="352">
        <v>1.4</v>
      </c>
      <c r="B317" s="352" t="s">
        <v>99</v>
      </c>
      <c r="C317" s="351" t="s">
        <v>215</v>
      </c>
      <c r="D317" s="351" t="s">
        <v>3048</v>
      </c>
      <c r="E317" t="s">
        <v>2971</v>
      </c>
    </row>
    <row r="318" spans="1:5">
      <c r="A318" s="352">
        <v>1.4</v>
      </c>
      <c r="B318" s="352" t="s">
        <v>99</v>
      </c>
      <c r="C318" s="351" t="s">
        <v>215</v>
      </c>
      <c r="D318" s="351" t="s">
        <v>3049</v>
      </c>
      <c r="E318" t="s">
        <v>2971</v>
      </c>
    </row>
    <row r="319" spans="1:5">
      <c r="A319" s="352">
        <v>1.4</v>
      </c>
      <c r="B319" s="352" t="s">
        <v>99</v>
      </c>
      <c r="C319" s="351" t="s">
        <v>215</v>
      </c>
      <c r="D319" s="351" t="s">
        <v>3050</v>
      </c>
      <c r="E319" t="s">
        <v>2971</v>
      </c>
    </row>
    <row r="320" spans="1:5">
      <c r="A320" s="352">
        <v>1.4</v>
      </c>
      <c r="B320" s="352" t="s">
        <v>99</v>
      </c>
      <c r="C320" s="351" t="s">
        <v>215</v>
      </c>
      <c r="D320" s="351" t="s">
        <v>3051</v>
      </c>
      <c r="E320" t="s">
        <v>2971</v>
      </c>
    </row>
    <row r="321" spans="1:5">
      <c r="A321" s="352">
        <v>1.4</v>
      </c>
      <c r="B321" s="352" t="s">
        <v>99</v>
      </c>
      <c r="C321" s="351" t="s">
        <v>215</v>
      </c>
      <c r="D321" s="351" t="s">
        <v>3052</v>
      </c>
      <c r="E321" t="s">
        <v>2971</v>
      </c>
    </row>
    <row r="322" spans="1:5">
      <c r="A322" s="352">
        <v>1.4</v>
      </c>
      <c r="B322" s="352" t="s">
        <v>99</v>
      </c>
      <c r="C322" s="351" t="s">
        <v>215</v>
      </c>
      <c r="D322" s="351" t="s">
        <v>3053</v>
      </c>
      <c r="E322" t="s">
        <v>2971</v>
      </c>
    </row>
    <row r="323" spans="1:5">
      <c r="A323" s="352">
        <v>1.4</v>
      </c>
      <c r="B323" s="352" t="s">
        <v>99</v>
      </c>
      <c r="C323" s="351" t="s">
        <v>215</v>
      </c>
      <c r="D323" s="351" t="s">
        <v>3054</v>
      </c>
      <c r="E323" t="s">
        <v>2971</v>
      </c>
    </row>
    <row r="324" spans="1:5">
      <c r="A324" s="352">
        <v>1.4</v>
      </c>
      <c r="B324" s="352" t="s">
        <v>99</v>
      </c>
      <c r="C324" s="351" t="s">
        <v>215</v>
      </c>
      <c r="D324" s="351" t="s">
        <v>3055</v>
      </c>
      <c r="E324" t="s">
        <v>2971</v>
      </c>
    </row>
    <row r="325" spans="1:5">
      <c r="A325" s="352">
        <v>1.4</v>
      </c>
      <c r="B325" s="352" t="s">
        <v>99</v>
      </c>
      <c r="C325" s="351" t="s">
        <v>215</v>
      </c>
      <c r="D325" s="351" t="s">
        <v>3056</v>
      </c>
      <c r="E325" t="s">
        <v>2971</v>
      </c>
    </row>
    <row r="326" spans="1:5">
      <c r="A326" s="352">
        <v>1.4</v>
      </c>
      <c r="B326" s="352" t="s">
        <v>99</v>
      </c>
      <c r="C326" s="351" t="s">
        <v>215</v>
      </c>
      <c r="D326" s="351" t="s">
        <v>3057</v>
      </c>
      <c r="E326" t="s">
        <v>2971</v>
      </c>
    </row>
    <row r="327" spans="1:5">
      <c r="A327" s="352">
        <v>1.4</v>
      </c>
      <c r="B327" s="352" t="s">
        <v>99</v>
      </c>
      <c r="C327" s="351" t="s">
        <v>215</v>
      </c>
      <c r="D327" s="351" t="s">
        <v>3058</v>
      </c>
      <c r="E327" t="s">
        <v>2971</v>
      </c>
    </row>
    <row r="328" spans="1:5">
      <c r="A328" s="352">
        <v>1.4</v>
      </c>
      <c r="B328" s="352" t="s">
        <v>99</v>
      </c>
      <c r="C328" s="351" t="s">
        <v>215</v>
      </c>
      <c r="D328" s="351" t="s">
        <v>3059</v>
      </c>
      <c r="E328" t="s">
        <v>2971</v>
      </c>
    </row>
    <row r="329" spans="1:5">
      <c r="A329" s="352">
        <v>1.4</v>
      </c>
      <c r="B329" s="352" t="s">
        <v>99</v>
      </c>
      <c r="C329" s="351" t="s">
        <v>215</v>
      </c>
      <c r="D329" s="351" t="s">
        <v>3060</v>
      </c>
      <c r="E329" t="s">
        <v>2971</v>
      </c>
    </row>
    <row r="330" spans="1:5">
      <c r="A330" s="352">
        <v>1.4</v>
      </c>
      <c r="B330" s="352" t="s">
        <v>99</v>
      </c>
      <c r="C330" s="351" t="s">
        <v>215</v>
      </c>
      <c r="D330" s="351" t="s">
        <v>3061</v>
      </c>
      <c r="E330" t="s">
        <v>2971</v>
      </c>
    </row>
    <row r="331" spans="1:5">
      <c r="A331" s="352">
        <v>1.4</v>
      </c>
      <c r="B331" s="352" t="s">
        <v>99</v>
      </c>
      <c r="C331" s="351" t="s">
        <v>215</v>
      </c>
      <c r="D331" s="351" t="s">
        <v>3062</v>
      </c>
      <c r="E331" t="s">
        <v>2971</v>
      </c>
    </row>
    <row r="332" spans="1:5">
      <c r="A332" s="352">
        <v>1.4</v>
      </c>
      <c r="B332" s="352" t="s">
        <v>99</v>
      </c>
      <c r="C332" s="351" t="s">
        <v>215</v>
      </c>
      <c r="D332" s="351" t="s">
        <v>3063</v>
      </c>
      <c r="E332" t="s">
        <v>2971</v>
      </c>
    </row>
    <row r="333" spans="1:5">
      <c r="A333" s="352">
        <v>1.4</v>
      </c>
      <c r="B333" s="352" t="s">
        <v>99</v>
      </c>
      <c r="C333" s="351" t="s">
        <v>215</v>
      </c>
      <c r="D333" s="351" t="s">
        <v>3064</v>
      </c>
      <c r="E333" t="s">
        <v>2971</v>
      </c>
    </row>
    <row r="334" spans="1:5">
      <c r="A334" s="352">
        <v>1.4</v>
      </c>
      <c r="B334" s="352" t="s">
        <v>99</v>
      </c>
      <c r="C334" s="351" t="s">
        <v>215</v>
      </c>
      <c r="D334" s="351" t="s">
        <v>3065</v>
      </c>
      <c r="E334" t="s">
        <v>2971</v>
      </c>
    </row>
    <row r="335" spans="1:5">
      <c r="A335" s="352">
        <v>1.4</v>
      </c>
      <c r="B335" s="352" t="s">
        <v>99</v>
      </c>
      <c r="C335" s="351" t="s">
        <v>215</v>
      </c>
      <c r="D335" s="351" t="s">
        <v>3066</v>
      </c>
      <c r="E335" t="s">
        <v>2971</v>
      </c>
    </row>
    <row r="336" spans="1:5">
      <c r="A336" s="352">
        <v>1.4</v>
      </c>
      <c r="B336" s="352" t="s">
        <v>99</v>
      </c>
      <c r="C336" s="351" t="s">
        <v>215</v>
      </c>
      <c r="D336" s="351" t="s">
        <v>3067</v>
      </c>
      <c r="E336" t="s">
        <v>2971</v>
      </c>
    </row>
    <row r="337" spans="1:5">
      <c r="A337" s="352">
        <v>1.4</v>
      </c>
      <c r="B337" s="352" t="s">
        <v>99</v>
      </c>
      <c r="C337" s="351" t="s">
        <v>215</v>
      </c>
      <c r="D337" s="351" t="s">
        <v>3068</v>
      </c>
      <c r="E337" t="s">
        <v>2971</v>
      </c>
    </row>
    <row r="338" spans="1:5">
      <c r="A338" s="352">
        <v>1.4</v>
      </c>
      <c r="B338" s="352" t="s">
        <v>99</v>
      </c>
      <c r="C338" s="351" t="s">
        <v>215</v>
      </c>
      <c r="D338" s="351" t="s">
        <v>3069</v>
      </c>
      <c r="E338" t="s">
        <v>2971</v>
      </c>
    </row>
    <row r="339" spans="1:5">
      <c r="A339" s="352">
        <v>1.4</v>
      </c>
      <c r="B339" s="352" t="s">
        <v>99</v>
      </c>
      <c r="C339" s="351" t="s">
        <v>215</v>
      </c>
      <c r="D339" s="351" t="s">
        <v>1436</v>
      </c>
      <c r="E339" t="s">
        <v>2971</v>
      </c>
    </row>
    <row r="340" spans="1:5">
      <c r="A340" s="352">
        <v>1.4</v>
      </c>
      <c r="B340" s="352" t="s">
        <v>99</v>
      </c>
      <c r="C340" s="351" t="s">
        <v>215</v>
      </c>
      <c r="D340" s="351" t="s">
        <v>1309</v>
      </c>
      <c r="E340" t="s">
        <v>2971</v>
      </c>
    </row>
    <row r="341" spans="1:5">
      <c r="A341" s="352">
        <v>1.4</v>
      </c>
      <c r="B341" s="352" t="s">
        <v>99</v>
      </c>
      <c r="C341" s="351" t="s">
        <v>215</v>
      </c>
      <c r="D341" s="351" t="s">
        <v>3070</v>
      </c>
      <c r="E341" t="s">
        <v>2971</v>
      </c>
    </row>
    <row r="342" spans="1:5">
      <c r="A342" s="352">
        <v>1.4</v>
      </c>
      <c r="B342" s="352" t="s">
        <v>99</v>
      </c>
      <c r="C342" s="351" t="s">
        <v>215</v>
      </c>
      <c r="D342" s="351" t="s">
        <v>1472</v>
      </c>
      <c r="E342" t="s">
        <v>2971</v>
      </c>
    </row>
    <row r="343" spans="1:5">
      <c r="A343" s="352">
        <v>1.4</v>
      </c>
      <c r="B343" s="352" t="s">
        <v>99</v>
      </c>
      <c r="C343" s="351" t="s">
        <v>215</v>
      </c>
      <c r="D343" s="351" t="s">
        <v>843</v>
      </c>
      <c r="E343" t="s">
        <v>2971</v>
      </c>
    </row>
    <row r="344" spans="1:5">
      <c r="A344" s="352">
        <v>1.4</v>
      </c>
      <c r="B344" s="352" t="s">
        <v>99</v>
      </c>
      <c r="C344" s="351" t="s">
        <v>215</v>
      </c>
      <c r="D344" s="351" t="s">
        <v>3071</v>
      </c>
      <c r="E344" t="s">
        <v>2971</v>
      </c>
    </row>
    <row r="345" spans="1:5">
      <c r="A345" s="352">
        <v>1.4</v>
      </c>
      <c r="B345" s="352" t="s">
        <v>99</v>
      </c>
      <c r="C345" s="351" t="s">
        <v>215</v>
      </c>
      <c r="D345" s="351" t="s">
        <v>3072</v>
      </c>
      <c r="E345" t="s">
        <v>2971</v>
      </c>
    </row>
    <row r="346" spans="1:5">
      <c r="A346" s="352">
        <v>1.4</v>
      </c>
      <c r="B346" s="352" t="s">
        <v>99</v>
      </c>
      <c r="C346" s="351" t="s">
        <v>215</v>
      </c>
      <c r="D346" s="351" t="s">
        <v>3073</v>
      </c>
      <c r="E346" t="s">
        <v>2971</v>
      </c>
    </row>
    <row r="347" spans="1:5">
      <c r="A347" s="352">
        <v>1.4</v>
      </c>
      <c r="B347" s="352" t="s">
        <v>99</v>
      </c>
      <c r="C347" s="351" t="s">
        <v>215</v>
      </c>
      <c r="D347" s="351" t="s">
        <v>3074</v>
      </c>
      <c r="E347" t="s">
        <v>2971</v>
      </c>
    </row>
    <row r="348" spans="1:5">
      <c r="A348" s="352">
        <v>1.4</v>
      </c>
      <c r="B348" s="352" t="s">
        <v>99</v>
      </c>
      <c r="C348" s="351" t="s">
        <v>215</v>
      </c>
      <c r="D348" s="351" t="s">
        <v>3075</v>
      </c>
      <c r="E348" t="s">
        <v>2971</v>
      </c>
    </row>
    <row r="349" spans="1:5">
      <c r="A349" s="352">
        <v>1.4</v>
      </c>
      <c r="B349" s="352" t="s">
        <v>99</v>
      </c>
      <c r="C349" s="351" t="s">
        <v>215</v>
      </c>
      <c r="D349" s="351" t="s">
        <v>3076</v>
      </c>
      <c r="E349" t="s">
        <v>2971</v>
      </c>
    </row>
    <row r="350" spans="1:5">
      <c r="A350" s="352">
        <v>1.4</v>
      </c>
      <c r="B350" s="352" t="s">
        <v>99</v>
      </c>
      <c r="C350" s="351" t="s">
        <v>215</v>
      </c>
      <c r="D350" s="351" t="s">
        <v>3077</v>
      </c>
      <c r="E350" t="s">
        <v>2971</v>
      </c>
    </row>
    <row r="351" spans="1:5">
      <c r="A351" s="352">
        <v>1.4</v>
      </c>
      <c r="B351" s="352" t="s">
        <v>99</v>
      </c>
      <c r="C351" s="351" t="s">
        <v>215</v>
      </c>
      <c r="D351" s="351" t="s">
        <v>3078</v>
      </c>
      <c r="E351" t="s">
        <v>2971</v>
      </c>
    </row>
    <row r="352" spans="1:5">
      <c r="A352" s="352">
        <v>1.4</v>
      </c>
      <c r="B352" s="352" t="s">
        <v>99</v>
      </c>
      <c r="C352" s="351" t="s">
        <v>215</v>
      </c>
      <c r="D352" s="351" t="s">
        <v>3079</v>
      </c>
      <c r="E352" t="s">
        <v>2971</v>
      </c>
    </row>
    <row r="353" spans="1:5">
      <c r="A353" s="352">
        <v>1.4</v>
      </c>
      <c r="B353" s="352" t="s">
        <v>99</v>
      </c>
      <c r="C353" s="351" t="s">
        <v>215</v>
      </c>
      <c r="D353" s="351" t="s">
        <v>3080</v>
      </c>
      <c r="E353" t="s">
        <v>2971</v>
      </c>
    </row>
    <row r="354" spans="1:5">
      <c r="A354" s="352">
        <v>1.4</v>
      </c>
      <c r="B354" s="352" t="s">
        <v>99</v>
      </c>
      <c r="C354" s="351" t="s">
        <v>215</v>
      </c>
      <c r="D354" s="351" t="s">
        <v>3081</v>
      </c>
      <c r="E354" t="s">
        <v>2971</v>
      </c>
    </row>
    <row r="355" spans="1:5">
      <c r="A355" s="352">
        <v>1.4</v>
      </c>
      <c r="B355" s="352" t="s">
        <v>99</v>
      </c>
      <c r="C355" s="351" t="s">
        <v>215</v>
      </c>
      <c r="D355" s="351" t="s">
        <v>3082</v>
      </c>
      <c r="E355" t="s">
        <v>2971</v>
      </c>
    </row>
    <row r="356" spans="1:5">
      <c r="A356" s="352">
        <v>1.4</v>
      </c>
      <c r="B356" s="352" t="s">
        <v>99</v>
      </c>
      <c r="C356" s="351" t="s">
        <v>215</v>
      </c>
      <c r="D356" s="351" t="s">
        <v>1340</v>
      </c>
      <c r="E356" t="s">
        <v>2971</v>
      </c>
    </row>
    <row r="357" spans="1:5">
      <c r="A357" s="352">
        <v>1.4</v>
      </c>
      <c r="B357" s="352" t="s">
        <v>99</v>
      </c>
      <c r="C357" s="351" t="s">
        <v>215</v>
      </c>
      <c r="D357" s="351" t="s">
        <v>1428</v>
      </c>
      <c r="E357" t="s">
        <v>2971</v>
      </c>
    </row>
    <row r="358" spans="1:5">
      <c r="A358" s="352">
        <v>1.4</v>
      </c>
      <c r="B358" s="352" t="s">
        <v>99</v>
      </c>
      <c r="C358" s="351" t="s">
        <v>215</v>
      </c>
      <c r="D358" s="351" t="s">
        <v>1403</v>
      </c>
      <c r="E358" t="s">
        <v>2971</v>
      </c>
    </row>
    <row r="359" spans="1:5">
      <c r="A359" s="352">
        <v>1.4</v>
      </c>
      <c r="B359" s="352" t="s">
        <v>99</v>
      </c>
      <c r="C359" s="351" t="s">
        <v>215</v>
      </c>
      <c r="D359" s="351" t="s">
        <v>1437</v>
      </c>
      <c r="E359" t="s">
        <v>2971</v>
      </c>
    </row>
    <row r="360" spans="1:5">
      <c r="A360" s="352">
        <v>1.4</v>
      </c>
      <c r="B360" s="352" t="s">
        <v>99</v>
      </c>
      <c r="C360" s="351" t="s">
        <v>215</v>
      </c>
      <c r="D360" s="351" t="s">
        <v>3083</v>
      </c>
      <c r="E360" t="s">
        <v>2971</v>
      </c>
    </row>
    <row r="361" spans="1:5">
      <c r="A361" s="352">
        <v>1.4</v>
      </c>
      <c r="B361" s="352" t="s">
        <v>99</v>
      </c>
      <c r="C361" s="351" t="s">
        <v>215</v>
      </c>
      <c r="D361" s="351" t="s">
        <v>1470</v>
      </c>
      <c r="E361" t="s">
        <v>2971</v>
      </c>
    </row>
    <row r="362" spans="1:5">
      <c r="A362" s="352">
        <v>1.4</v>
      </c>
      <c r="B362" s="352" t="s">
        <v>99</v>
      </c>
      <c r="C362" s="351" t="s">
        <v>215</v>
      </c>
      <c r="D362" s="351" t="s">
        <v>1435</v>
      </c>
      <c r="E362" t="s">
        <v>2971</v>
      </c>
    </row>
    <row r="363" spans="1:5">
      <c r="A363" s="352">
        <v>1.4</v>
      </c>
      <c r="B363" s="352" t="s">
        <v>99</v>
      </c>
      <c r="C363" s="351" t="s">
        <v>215</v>
      </c>
      <c r="D363" s="351" t="s">
        <v>3084</v>
      </c>
      <c r="E363" t="s">
        <v>2971</v>
      </c>
    </row>
    <row r="364" spans="1:5">
      <c r="A364" s="352">
        <v>1.4</v>
      </c>
      <c r="B364" s="352" t="s">
        <v>99</v>
      </c>
      <c r="C364" s="351" t="s">
        <v>215</v>
      </c>
      <c r="D364" s="351" t="s">
        <v>98</v>
      </c>
      <c r="E364" t="s">
        <v>2971</v>
      </c>
    </row>
    <row r="365" spans="1:5">
      <c r="A365" s="352">
        <v>1.4</v>
      </c>
      <c r="B365" s="352" t="s">
        <v>99</v>
      </c>
      <c r="C365" s="351" t="s">
        <v>215</v>
      </c>
      <c r="D365" s="351" t="s">
        <v>3085</v>
      </c>
      <c r="E365" t="s">
        <v>2971</v>
      </c>
    </row>
    <row r="366" spans="1:5">
      <c r="A366" s="352">
        <v>1.4</v>
      </c>
      <c r="B366" s="352" t="s">
        <v>99</v>
      </c>
      <c r="C366" s="351" t="s">
        <v>215</v>
      </c>
      <c r="D366" s="351" t="s">
        <v>1335</v>
      </c>
      <c r="E366" t="s">
        <v>2971</v>
      </c>
    </row>
    <row r="367" spans="1:5">
      <c r="A367" s="352">
        <v>1.4</v>
      </c>
      <c r="B367" s="352" t="s">
        <v>99</v>
      </c>
      <c r="C367" s="351" t="s">
        <v>215</v>
      </c>
      <c r="D367" s="351" t="s">
        <v>3086</v>
      </c>
      <c r="E367" t="s">
        <v>2971</v>
      </c>
    </row>
    <row r="368" spans="1:5">
      <c r="A368" s="352">
        <v>1.4</v>
      </c>
      <c r="B368" s="352" t="s">
        <v>99</v>
      </c>
      <c r="C368" s="351" t="s">
        <v>215</v>
      </c>
      <c r="D368" s="351" t="s">
        <v>3087</v>
      </c>
      <c r="E368" t="s">
        <v>2971</v>
      </c>
    </row>
    <row r="369" spans="1:5">
      <c r="A369" s="352">
        <v>1.4</v>
      </c>
      <c r="B369" s="352" t="s">
        <v>99</v>
      </c>
      <c r="C369" s="351" t="s">
        <v>215</v>
      </c>
      <c r="D369" s="351" t="s">
        <v>3088</v>
      </c>
      <c r="E369" t="s">
        <v>2971</v>
      </c>
    </row>
    <row r="370" spans="1:5">
      <c r="A370" s="352">
        <v>1.4</v>
      </c>
      <c r="B370" s="352" t="s">
        <v>99</v>
      </c>
      <c r="C370" s="351" t="s">
        <v>215</v>
      </c>
      <c r="D370" s="351" t="s">
        <v>3089</v>
      </c>
      <c r="E370" t="s">
        <v>2971</v>
      </c>
    </row>
    <row r="371" spans="1:5">
      <c r="A371" s="352">
        <v>1.4</v>
      </c>
      <c r="B371" s="352" t="s">
        <v>99</v>
      </c>
      <c r="C371" s="351" t="s">
        <v>215</v>
      </c>
      <c r="D371" s="351" t="s">
        <v>3090</v>
      </c>
      <c r="E371" t="s">
        <v>2971</v>
      </c>
    </row>
    <row r="372" spans="1:5">
      <c r="A372" s="352">
        <v>1.4</v>
      </c>
      <c r="B372" s="352" t="s">
        <v>99</v>
      </c>
      <c r="C372" s="351" t="s">
        <v>215</v>
      </c>
      <c r="D372" s="351" t="s">
        <v>1380</v>
      </c>
      <c r="E372" t="s">
        <v>2971</v>
      </c>
    </row>
    <row r="373" spans="1:5">
      <c r="A373" s="352">
        <v>1.4</v>
      </c>
      <c r="B373" s="352" t="s">
        <v>99</v>
      </c>
      <c r="C373" s="351" t="s">
        <v>215</v>
      </c>
      <c r="D373" s="351" t="s">
        <v>3091</v>
      </c>
      <c r="E373" t="s">
        <v>2971</v>
      </c>
    </row>
    <row r="374" spans="1:5">
      <c r="A374" s="352">
        <v>1.4</v>
      </c>
      <c r="B374" s="352" t="s">
        <v>99</v>
      </c>
      <c r="C374" s="351" t="s">
        <v>215</v>
      </c>
      <c r="D374" s="351" t="s">
        <v>3092</v>
      </c>
      <c r="E374" t="s">
        <v>2971</v>
      </c>
    </row>
    <row r="375" spans="1:5">
      <c r="A375" s="352">
        <v>1.4</v>
      </c>
      <c r="B375" s="352" t="s">
        <v>99</v>
      </c>
      <c r="C375" s="351" t="s">
        <v>215</v>
      </c>
      <c r="D375" s="351" t="s">
        <v>1213</v>
      </c>
      <c r="E375" t="s">
        <v>2971</v>
      </c>
    </row>
    <row r="376" spans="1:5">
      <c r="A376" s="352">
        <v>1.4</v>
      </c>
      <c r="B376" s="352" t="s">
        <v>99</v>
      </c>
      <c r="C376" s="351" t="s">
        <v>215</v>
      </c>
      <c r="D376" s="351" t="s">
        <v>3093</v>
      </c>
      <c r="E376" t="s">
        <v>2971</v>
      </c>
    </row>
    <row r="377" spans="1:5">
      <c r="A377" s="352">
        <v>1.4</v>
      </c>
      <c r="B377" s="352" t="s">
        <v>99</v>
      </c>
      <c r="C377" s="351" t="s">
        <v>215</v>
      </c>
      <c r="D377" s="351" t="s">
        <v>3094</v>
      </c>
      <c r="E377" t="s">
        <v>2971</v>
      </c>
    </row>
    <row r="378" spans="1:5">
      <c r="A378" s="352">
        <v>1.4</v>
      </c>
      <c r="B378" s="352" t="s">
        <v>99</v>
      </c>
      <c r="C378" s="351" t="s">
        <v>215</v>
      </c>
      <c r="D378" s="351" t="s">
        <v>3095</v>
      </c>
      <c r="E378" t="s">
        <v>2971</v>
      </c>
    </row>
    <row r="379" spans="1:5">
      <c r="A379" s="352">
        <v>1.4</v>
      </c>
      <c r="B379" s="352" t="s">
        <v>99</v>
      </c>
      <c r="C379" s="351" t="s">
        <v>1152</v>
      </c>
      <c r="D379" s="351" t="s">
        <v>2970</v>
      </c>
      <c r="E379" t="s">
        <v>2971</v>
      </c>
    </row>
    <row r="380" spans="1:5">
      <c r="A380" s="352">
        <v>1.4</v>
      </c>
      <c r="B380" s="352" t="s">
        <v>99</v>
      </c>
      <c r="C380" s="351" t="s">
        <v>1152</v>
      </c>
      <c r="D380" s="351" t="s">
        <v>2972</v>
      </c>
      <c r="E380" t="s">
        <v>2971</v>
      </c>
    </row>
    <row r="381" spans="1:5">
      <c r="A381" s="352">
        <v>1.4</v>
      </c>
      <c r="B381" s="352" t="s">
        <v>99</v>
      </c>
      <c r="C381" s="351" t="s">
        <v>1152</v>
      </c>
      <c r="D381" s="351" t="s">
        <v>2973</v>
      </c>
      <c r="E381" t="s">
        <v>2971</v>
      </c>
    </row>
    <row r="382" spans="1:5">
      <c r="A382" s="352">
        <v>1.4</v>
      </c>
      <c r="B382" s="352" t="s">
        <v>99</v>
      </c>
      <c r="C382" s="351" t="s">
        <v>1152</v>
      </c>
      <c r="D382" s="351" t="s">
        <v>2974</v>
      </c>
      <c r="E382" t="s">
        <v>2971</v>
      </c>
    </row>
    <row r="383" spans="1:5">
      <c r="A383" s="352">
        <v>1.4</v>
      </c>
      <c r="B383" s="352" t="s">
        <v>99</v>
      </c>
      <c r="C383" s="351" t="s">
        <v>1152</v>
      </c>
      <c r="D383" s="351" t="s">
        <v>2975</v>
      </c>
      <c r="E383" t="s">
        <v>2971</v>
      </c>
    </row>
    <row r="384" spans="1:5">
      <c r="A384" s="352">
        <v>1.4</v>
      </c>
      <c r="B384" s="352" t="s">
        <v>99</v>
      </c>
      <c r="C384" s="351" t="s">
        <v>1152</v>
      </c>
      <c r="D384" s="351" t="s">
        <v>2976</v>
      </c>
      <c r="E384" t="s">
        <v>2971</v>
      </c>
    </row>
    <row r="385" spans="1:5">
      <c r="A385" s="352">
        <v>1.4</v>
      </c>
      <c r="B385" s="352" t="s">
        <v>99</v>
      </c>
      <c r="C385" s="351" t="s">
        <v>1152</v>
      </c>
      <c r="D385" s="351" t="s">
        <v>2977</v>
      </c>
      <c r="E385" t="s">
        <v>2971</v>
      </c>
    </row>
    <row r="386" spans="1:5">
      <c r="A386" s="352">
        <v>1.4</v>
      </c>
      <c r="B386" s="352" t="s">
        <v>99</v>
      </c>
      <c r="C386" s="351" t="s">
        <v>1152</v>
      </c>
      <c r="D386" s="351" t="s">
        <v>2978</v>
      </c>
      <c r="E386" t="s">
        <v>2971</v>
      </c>
    </row>
    <row r="387" spans="1:5">
      <c r="A387" s="352">
        <v>1.4</v>
      </c>
      <c r="B387" s="352" t="s">
        <v>99</v>
      </c>
      <c r="C387" s="351" t="s">
        <v>1152</v>
      </c>
      <c r="D387" s="351" t="s">
        <v>2979</v>
      </c>
      <c r="E387" t="s">
        <v>2971</v>
      </c>
    </row>
    <row r="388" spans="1:5">
      <c r="A388" s="352">
        <v>1.4</v>
      </c>
      <c r="B388" s="352" t="s">
        <v>99</v>
      </c>
      <c r="C388" s="351" t="s">
        <v>1152</v>
      </c>
      <c r="D388" s="351" t="s">
        <v>2980</v>
      </c>
      <c r="E388" t="s">
        <v>2971</v>
      </c>
    </row>
    <row r="389" spans="1:5">
      <c r="A389" s="352">
        <v>1.4</v>
      </c>
      <c r="B389" s="352" t="s">
        <v>99</v>
      </c>
      <c r="C389" s="351" t="s">
        <v>1152</v>
      </c>
      <c r="D389" s="351" t="s">
        <v>1467</v>
      </c>
      <c r="E389" t="s">
        <v>2971</v>
      </c>
    </row>
    <row r="390" spans="1:5">
      <c r="A390" s="352">
        <v>1.4</v>
      </c>
      <c r="B390" s="352" t="s">
        <v>99</v>
      </c>
      <c r="C390" s="351" t="s">
        <v>1152</v>
      </c>
      <c r="D390" s="351" t="s">
        <v>2981</v>
      </c>
      <c r="E390" t="s">
        <v>2971</v>
      </c>
    </row>
    <row r="391" spans="1:5">
      <c r="A391" s="352">
        <v>1.4</v>
      </c>
      <c r="B391" s="352" t="s">
        <v>99</v>
      </c>
      <c r="C391" s="351" t="s">
        <v>1152</v>
      </c>
      <c r="D391" s="351" t="s">
        <v>2982</v>
      </c>
      <c r="E391" t="s">
        <v>2971</v>
      </c>
    </row>
    <row r="392" spans="1:5">
      <c r="A392" s="352">
        <v>1.4</v>
      </c>
      <c r="B392" s="352" t="s">
        <v>99</v>
      </c>
      <c r="C392" s="351" t="s">
        <v>1152</v>
      </c>
      <c r="D392" s="351" t="s">
        <v>2983</v>
      </c>
      <c r="E392" t="s">
        <v>2971</v>
      </c>
    </row>
    <row r="393" spans="1:5">
      <c r="A393" s="352">
        <v>1.4</v>
      </c>
      <c r="B393" s="352" t="s">
        <v>99</v>
      </c>
      <c r="C393" s="351" t="s">
        <v>1152</v>
      </c>
      <c r="D393" s="351" t="s">
        <v>248</v>
      </c>
      <c r="E393" t="s">
        <v>2971</v>
      </c>
    </row>
    <row r="394" spans="1:5">
      <c r="A394" s="352">
        <v>1.4</v>
      </c>
      <c r="B394" s="352" t="s">
        <v>99</v>
      </c>
      <c r="C394" s="351" t="s">
        <v>1152</v>
      </c>
      <c r="D394" s="351" t="s">
        <v>579</v>
      </c>
      <c r="E394" t="s">
        <v>2971</v>
      </c>
    </row>
    <row r="395" spans="1:5">
      <c r="A395" s="352">
        <v>1.4</v>
      </c>
      <c r="B395" s="352" t="s">
        <v>99</v>
      </c>
      <c r="C395" s="351" t="s">
        <v>1152</v>
      </c>
      <c r="D395" s="351" t="s">
        <v>2984</v>
      </c>
      <c r="E395" t="s">
        <v>2971</v>
      </c>
    </row>
    <row r="396" spans="1:5">
      <c r="A396" s="352">
        <v>1.4</v>
      </c>
      <c r="B396" s="352" t="s">
        <v>99</v>
      </c>
      <c r="C396" s="351" t="s">
        <v>1152</v>
      </c>
      <c r="D396" s="351" t="s">
        <v>607</v>
      </c>
      <c r="E396" t="s">
        <v>2971</v>
      </c>
    </row>
    <row r="397" spans="1:5">
      <c r="A397" s="352">
        <v>1.4</v>
      </c>
      <c r="B397" s="352" t="s">
        <v>99</v>
      </c>
      <c r="C397" s="351" t="s">
        <v>1152</v>
      </c>
      <c r="D397" s="351" t="s">
        <v>2985</v>
      </c>
      <c r="E397" t="s">
        <v>2971</v>
      </c>
    </row>
    <row r="398" spans="1:5">
      <c r="A398" s="352">
        <v>1.4</v>
      </c>
      <c r="B398" s="352" t="s">
        <v>99</v>
      </c>
      <c r="C398" s="351" t="s">
        <v>1152</v>
      </c>
      <c r="D398" s="351" t="s">
        <v>2986</v>
      </c>
      <c r="E398" t="s">
        <v>2971</v>
      </c>
    </row>
    <row r="399" spans="1:5">
      <c r="A399" s="352">
        <v>1.4</v>
      </c>
      <c r="B399" s="352" t="s">
        <v>99</v>
      </c>
      <c r="C399" s="351" t="s">
        <v>1152</v>
      </c>
      <c r="D399" s="351" t="s">
        <v>1429</v>
      </c>
      <c r="E399" t="s">
        <v>2971</v>
      </c>
    </row>
    <row r="400" spans="1:5">
      <c r="A400" s="352">
        <v>1.4</v>
      </c>
      <c r="B400" s="352" t="s">
        <v>99</v>
      </c>
      <c r="C400" s="351" t="s">
        <v>1152</v>
      </c>
      <c r="D400" s="351" t="s">
        <v>2987</v>
      </c>
      <c r="E400" t="s">
        <v>2971</v>
      </c>
    </row>
    <row r="401" spans="1:5">
      <c r="A401" s="352">
        <v>1.4</v>
      </c>
      <c r="B401" s="352" t="s">
        <v>99</v>
      </c>
      <c r="C401" s="351" t="s">
        <v>1152</v>
      </c>
      <c r="D401" s="351" t="s">
        <v>2988</v>
      </c>
      <c r="E401" t="s">
        <v>2971</v>
      </c>
    </row>
    <row r="402" spans="1:5">
      <c r="A402" s="352">
        <v>1.4</v>
      </c>
      <c r="B402" s="352" t="s">
        <v>99</v>
      </c>
      <c r="C402" s="351" t="s">
        <v>1152</v>
      </c>
      <c r="D402" s="351" t="s">
        <v>2989</v>
      </c>
      <c r="E402" t="s">
        <v>2971</v>
      </c>
    </row>
    <row r="403" spans="1:5">
      <c r="A403" s="352">
        <v>1.4</v>
      </c>
      <c r="B403" s="352" t="s">
        <v>99</v>
      </c>
      <c r="C403" s="351" t="s">
        <v>1152</v>
      </c>
      <c r="D403" s="351" t="s">
        <v>2990</v>
      </c>
      <c r="E403" t="s">
        <v>2971</v>
      </c>
    </row>
    <row r="404" spans="1:5">
      <c r="A404" s="352">
        <v>1.4</v>
      </c>
      <c r="B404" s="352" t="s">
        <v>99</v>
      </c>
      <c r="C404" s="351" t="s">
        <v>1152</v>
      </c>
      <c r="D404" s="351" t="s">
        <v>2991</v>
      </c>
      <c r="E404" t="s">
        <v>2971</v>
      </c>
    </row>
    <row r="405" spans="1:5">
      <c r="A405" s="352">
        <v>1.4</v>
      </c>
      <c r="B405" s="352" t="s">
        <v>99</v>
      </c>
      <c r="C405" s="351" t="s">
        <v>1152</v>
      </c>
      <c r="D405" s="351" t="s">
        <v>2992</v>
      </c>
      <c r="E405" t="s">
        <v>2971</v>
      </c>
    </row>
    <row r="406" spans="1:5">
      <c r="A406" s="352">
        <v>1.4</v>
      </c>
      <c r="B406" s="352" t="s">
        <v>99</v>
      </c>
      <c r="C406" s="351" t="s">
        <v>1152</v>
      </c>
      <c r="D406" s="351" t="s">
        <v>2993</v>
      </c>
      <c r="E406" t="s">
        <v>2971</v>
      </c>
    </row>
    <row r="407" spans="1:5">
      <c r="A407" s="352">
        <v>1.4</v>
      </c>
      <c r="B407" s="352" t="s">
        <v>99</v>
      </c>
      <c r="C407" s="351" t="s">
        <v>1152</v>
      </c>
      <c r="D407" s="351" t="s">
        <v>2994</v>
      </c>
      <c r="E407" t="s">
        <v>2971</v>
      </c>
    </row>
    <row r="408" spans="1:5">
      <c r="A408" s="352">
        <v>1.4</v>
      </c>
      <c r="B408" s="352" t="s">
        <v>99</v>
      </c>
      <c r="C408" s="351" t="s">
        <v>1152</v>
      </c>
      <c r="D408" s="351" t="s">
        <v>600</v>
      </c>
      <c r="E408" t="s">
        <v>2971</v>
      </c>
    </row>
    <row r="409" spans="1:5">
      <c r="A409" s="352">
        <v>1.4</v>
      </c>
      <c r="B409" s="352" t="s">
        <v>99</v>
      </c>
      <c r="C409" s="351" t="s">
        <v>1152</v>
      </c>
      <c r="D409" s="351" t="s">
        <v>1191</v>
      </c>
      <c r="E409" t="s">
        <v>2971</v>
      </c>
    </row>
    <row r="410" spans="1:5">
      <c r="A410" s="352">
        <v>1.4</v>
      </c>
      <c r="B410" s="352" t="s">
        <v>99</v>
      </c>
      <c r="C410" s="351" t="s">
        <v>1152</v>
      </c>
      <c r="D410" s="351" t="s">
        <v>2995</v>
      </c>
      <c r="E410" t="s">
        <v>2971</v>
      </c>
    </row>
    <row r="411" spans="1:5">
      <c r="A411" s="352">
        <v>1.4</v>
      </c>
      <c r="B411" s="352" t="s">
        <v>99</v>
      </c>
      <c r="C411" s="351" t="s">
        <v>1152</v>
      </c>
      <c r="D411" s="351" t="s">
        <v>2996</v>
      </c>
      <c r="E411" t="s">
        <v>2971</v>
      </c>
    </row>
    <row r="412" spans="1:5">
      <c r="A412" s="352">
        <v>1.4</v>
      </c>
      <c r="B412" s="352" t="s">
        <v>99</v>
      </c>
      <c r="C412" s="351" t="s">
        <v>1152</v>
      </c>
      <c r="D412" s="351" t="s">
        <v>2997</v>
      </c>
      <c r="E412" t="s">
        <v>2971</v>
      </c>
    </row>
    <row r="413" spans="1:5">
      <c r="A413" s="352">
        <v>1.4</v>
      </c>
      <c r="B413" s="352" t="s">
        <v>99</v>
      </c>
      <c r="C413" s="351" t="s">
        <v>1152</v>
      </c>
      <c r="D413" s="351" t="s">
        <v>2998</v>
      </c>
      <c r="E413" t="s">
        <v>2971</v>
      </c>
    </row>
    <row r="414" spans="1:5">
      <c r="A414" s="352">
        <v>1.4</v>
      </c>
      <c r="B414" s="352" t="s">
        <v>99</v>
      </c>
      <c r="C414" s="351" t="s">
        <v>1152</v>
      </c>
      <c r="D414" s="351" t="s">
        <v>2999</v>
      </c>
      <c r="E414" t="s">
        <v>2971</v>
      </c>
    </row>
    <row r="415" spans="1:5">
      <c r="A415" s="352">
        <v>1.4</v>
      </c>
      <c r="B415" s="352" t="s">
        <v>99</v>
      </c>
      <c r="C415" s="351" t="s">
        <v>1152</v>
      </c>
      <c r="D415" s="351" t="s">
        <v>3000</v>
      </c>
      <c r="E415" t="s">
        <v>2971</v>
      </c>
    </row>
    <row r="416" spans="1:5">
      <c r="A416" s="352">
        <v>1.4</v>
      </c>
      <c r="B416" s="352" t="s">
        <v>99</v>
      </c>
      <c r="C416" s="351" t="s">
        <v>1152</v>
      </c>
      <c r="D416" s="351" t="s">
        <v>216</v>
      </c>
      <c r="E416" t="s">
        <v>2971</v>
      </c>
    </row>
    <row r="417" spans="1:5">
      <c r="A417" s="352">
        <v>1.4</v>
      </c>
      <c r="B417" s="352" t="s">
        <v>99</v>
      </c>
      <c r="C417" s="351" t="s">
        <v>1152</v>
      </c>
      <c r="D417" s="351" t="s">
        <v>3001</v>
      </c>
      <c r="E417" t="s">
        <v>2971</v>
      </c>
    </row>
    <row r="418" spans="1:5">
      <c r="A418" s="352">
        <v>1.4</v>
      </c>
      <c r="B418" s="352" t="s">
        <v>99</v>
      </c>
      <c r="C418" s="351" t="s">
        <v>1152</v>
      </c>
      <c r="D418" s="351" t="s">
        <v>1265</v>
      </c>
      <c r="E418" t="s">
        <v>2971</v>
      </c>
    </row>
    <row r="419" spans="1:5">
      <c r="A419" s="352">
        <v>1.4</v>
      </c>
      <c r="B419" s="352" t="s">
        <v>99</v>
      </c>
      <c r="C419" s="351" t="s">
        <v>1152</v>
      </c>
      <c r="D419" s="351" t="s">
        <v>3002</v>
      </c>
      <c r="E419" t="s">
        <v>2971</v>
      </c>
    </row>
    <row r="420" spans="1:5">
      <c r="A420" s="352">
        <v>1.4</v>
      </c>
      <c r="B420" s="352" t="s">
        <v>99</v>
      </c>
      <c r="C420" s="351" t="s">
        <v>1152</v>
      </c>
      <c r="D420" s="351" t="s">
        <v>3003</v>
      </c>
      <c r="E420" t="s">
        <v>2971</v>
      </c>
    </row>
    <row r="421" spans="1:5">
      <c r="A421" s="352">
        <v>1.4</v>
      </c>
      <c r="B421" s="352" t="s">
        <v>99</v>
      </c>
      <c r="C421" s="351" t="s">
        <v>1152</v>
      </c>
      <c r="D421" s="351" t="s">
        <v>3004</v>
      </c>
      <c r="E421" t="s">
        <v>2971</v>
      </c>
    </row>
    <row r="422" spans="1:5">
      <c r="A422" s="352">
        <v>1.4</v>
      </c>
      <c r="B422" s="352" t="s">
        <v>99</v>
      </c>
      <c r="C422" s="351" t="s">
        <v>1152</v>
      </c>
      <c r="D422" s="351" t="s">
        <v>3005</v>
      </c>
      <c r="E422" t="s">
        <v>2971</v>
      </c>
    </row>
    <row r="423" spans="1:5">
      <c r="A423" s="352">
        <v>1.4</v>
      </c>
      <c r="B423" s="352" t="s">
        <v>99</v>
      </c>
      <c r="C423" s="351" t="s">
        <v>1152</v>
      </c>
      <c r="D423" s="351" t="s">
        <v>3006</v>
      </c>
      <c r="E423" t="s">
        <v>2971</v>
      </c>
    </row>
    <row r="424" spans="1:5">
      <c r="A424" s="352">
        <v>1.4</v>
      </c>
      <c r="B424" s="352" t="s">
        <v>99</v>
      </c>
      <c r="C424" s="351" t="s">
        <v>1152</v>
      </c>
      <c r="D424" s="351" t="s">
        <v>3007</v>
      </c>
      <c r="E424" t="s">
        <v>2971</v>
      </c>
    </row>
    <row r="425" spans="1:5">
      <c r="A425" s="352">
        <v>1.4</v>
      </c>
      <c r="B425" s="352" t="s">
        <v>99</v>
      </c>
      <c r="C425" s="351" t="s">
        <v>1152</v>
      </c>
      <c r="D425" s="351" t="s">
        <v>3008</v>
      </c>
      <c r="E425" t="s">
        <v>2971</v>
      </c>
    </row>
    <row r="426" spans="1:5">
      <c r="A426" s="352">
        <v>1.4</v>
      </c>
      <c r="B426" s="352" t="s">
        <v>99</v>
      </c>
      <c r="C426" s="351" t="s">
        <v>1152</v>
      </c>
      <c r="D426" s="351" t="s">
        <v>3009</v>
      </c>
      <c r="E426" t="s">
        <v>2971</v>
      </c>
    </row>
    <row r="427" spans="1:5">
      <c r="A427" s="352">
        <v>1.4</v>
      </c>
      <c r="B427" s="352" t="s">
        <v>99</v>
      </c>
      <c r="C427" s="351" t="s">
        <v>1152</v>
      </c>
      <c r="D427" s="351" t="s">
        <v>3010</v>
      </c>
      <c r="E427" t="s">
        <v>2971</v>
      </c>
    </row>
    <row r="428" spans="1:5">
      <c r="A428" s="352">
        <v>1.4</v>
      </c>
      <c r="B428" s="352" t="s">
        <v>99</v>
      </c>
      <c r="C428" s="351" t="s">
        <v>1152</v>
      </c>
      <c r="D428" s="351" t="s">
        <v>1292</v>
      </c>
      <c r="E428" t="s">
        <v>2971</v>
      </c>
    </row>
    <row r="429" spans="1:5">
      <c r="A429" s="352">
        <v>1.4</v>
      </c>
      <c r="B429" s="352" t="s">
        <v>99</v>
      </c>
      <c r="C429" s="351" t="s">
        <v>1152</v>
      </c>
      <c r="D429" s="351" t="s">
        <v>3011</v>
      </c>
      <c r="E429" t="s">
        <v>2971</v>
      </c>
    </row>
    <row r="430" spans="1:5">
      <c r="A430" s="352">
        <v>1.4</v>
      </c>
      <c r="B430" s="352" t="s">
        <v>99</v>
      </c>
      <c r="C430" s="351" t="s">
        <v>1152</v>
      </c>
      <c r="D430" s="351" t="s">
        <v>3012</v>
      </c>
      <c r="E430" t="s">
        <v>2971</v>
      </c>
    </row>
    <row r="431" spans="1:5">
      <c r="A431" s="352">
        <v>1.4</v>
      </c>
      <c r="B431" s="352" t="s">
        <v>99</v>
      </c>
      <c r="C431" s="351" t="s">
        <v>1152</v>
      </c>
      <c r="D431" s="351" t="s">
        <v>3013</v>
      </c>
      <c r="E431" t="s">
        <v>2971</v>
      </c>
    </row>
    <row r="432" spans="1:5">
      <c r="A432" s="352">
        <v>1.4</v>
      </c>
      <c r="B432" s="352" t="s">
        <v>99</v>
      </c>
      <c r="C432" s="351" t="s">
        <v>1152</v>
      </c>
      <c r="D432" s="351" t="s">
        <v>3014</v>
      </c>
      <c r="E432" t="s">
        <v>2971</v>
      </c>
    </row>
    <row r="433" spans="1:5">
      <c r="A433" s="352">
        <v>1.4</v>
      </c>
      <c r="B433" s="352" t="s">
        <v>99</v>
      </c>
      <c r="C433" s="351" t="s">
        <v>1152</v>
      </c>
      <c r="D433" s="351" t="s">
        <v>3015</v>
      </c>
      <c r="E433" t="s">
        <v>2971</v>
      </c>
    </row>
    <row r="434" spans="1:5">
      <c r="A434" s="352">
        <v>1.4</v>
      </c>
      <c r="B434" s="352" t="s">
        <v>99</v>
      </c>
      <c r="C434" s="351" t="s">
        <v>1152</v>
      </c>
      <c r="D434" s="351" t="s">
        <v>3016</v>
      </c>
      <c r="E434" t="s">
        <v>2971</v>
      </c>
    </row>
    <row r="435" spans="1:5">
      <c r="A435" s="352">
        <v>1.4</v>
      </c>
      <c r="B435" s="352" t="s">
        <v>99</v>
      </c>
      <c r="C435" s="351" t="s">
        <v>1152</v>
      </c>
      <c r="D435" s="351" t="s">
        <v>3017</v>
      </c>
      <c r="E435" t="s">
        <v>2971</v>
      </c>
    </row>
    <row r="436" spans="1:5">
      <c r="A436" s="352">
        <v>1.4</v>
      </c>
      <c r="B436" s="352" t="s">
        <v>99</v>
      </c>
      <c r="C436" s="351" t="s">
        <v>1152</v>
      </c>
      <c r="D436" s="351" t="s">
        <v>3018</v>
      </c>
      <c r="E436" t="s">
        <v>2971</v>
      </c>
    </row>
    <row r="437" spans="1:5">
      <c r="A437" s="352">
        <v>1.4</v>
      </c>
      <c r="B437" s="352" t="s">
        <v>99</v>
      </c>
      <c r="C437" s="351" t="s">
        <v>1152</v>
      </c>
      <c r="D437" s="351" t="s">
        <v>3019</v>
      </c>
      <c r="E437" t="s">
        <v>2971</v>
      </c>
    </row>
    <row r="438" spans="1:5">
      <c r="A438" s="352">
        <v>1.4</v>
      </c>
      <c r="B438" s="352" t="s">
        <v>99</v>
      </c>
      <c r="C438" s="351" t="s">
        <v>1152</v>
      </c>
      <c r="D438" s="351" t="s">
        <v>3020</v>
      </c>
      <c r="E438" t="s">
        <v>2971</v>
      </c>
    </row>
    <row r="439" spans="1:5">
      <c r="A439" s="352">
        <v>1.4</v>
      </c>
      <c r="B439" s="352" t="s">
        <v>99</v>
      </c>
      <c r="C439" s="351" t="s">
        <v>1152</v>
      </c>
      <c r="D439" s="351" t="s">
        <v>3021</v>
      </c>
      <c r="E439" t="s">
        <v>2971</v>
      </c>
    </row>
    <row r="440" spans="1:5">
      <c r="A440" s="352">
        <v>1.4</v>
      </c>
      <c r="B440" s="352" t="s">
        <v>99</v>
      </c>
      <c r="C440" s="351" t="s">
        <v>1152</v>
      </c>
      <c r="D440" s="351" t="s">
        <v>1411</v>
      </c>
      <c r="E440" t="s">
        <v>2971</v>
      </c>
    </row>
    <row r="441" spans="1:5">
      <c r="A441" s="352">
        <v>1.4</v>
      </c>
      <c r="B441" s="352" t="s">
        <v>99</v>
      </c>
      <c r="C441" s="351" t="s">
        <v>1152</v>
      </c>
      <c r="D441" s="351" t="s">
        <v>3022</v>
      </c>
      <c r="E441" t="s">
        <v>2971</v>
      </c>
    </row>
    <row r="442" spans="1:5">
      <c r="A442" s="352">
        <v>1.4</v>
      </c>
      <c r="B442" s="352" t="s">
        <v>99</v>
      </c>
      <c r="C442" s="351" t="s">
        <v>1152</v>
      </c>
      <c r="D442" s="351" t="s">
        <v>3023</v>
      </c>
      <c r="E442" t="s">
        <v>2971</v>
      </c>
    </row>
    <row r="443" spans="1:5">
      <c r="A443" s="352">
        <v>1.4</v>
      </c>
      <c r="B443" s="352" t="s">
        <v>99</v>
      </c>
      <c r="C443" s="351" t="s">
        <v>1152</v>
      </c>
      <c r="D443" s="351" t="s">
        <v>3024</v>
      </c>
      <c r="E443" t="s">
        <v>2971</v>
      </c>
    </row>
    <row r="444" spans="1:5">
      <c r="A444" s="352">
        <v>1.4</v>
      </c>
      <c r="B444" s="352" t="s">
        <v>99</v>
      </c>
      <c r="C444" s="351" t="s">
        <v>1152</v>
      </c>
      <c r="D444" s="351" t="s">
        <v>3025</v>
      </c>
      <c r="E444" t="s">
        <v>2971</v>
      </c>
    </row>
    <row r="445" spans="1:5">
      <c r="A445" s="352">
        <v>1.4</v>
      </c>
      <c r="B445" s="352" t="s">
        <v>99</v>
      </c>
      <c r="C445" s="351" t="s">
        <v>1152</v>
      </c>
      <c r="D445" s="351" t="s">
        <v>3026</v>
      </c>
      <c r="E445" t="s">
        <v>2971</v>
      </c>
    </row>
    <row r="446" spans="1:5">
      <c r="A446" s="352">
        <v>1.4</v>
      </c>
      <c r="B446" s="352" t="s">
        <v>99</v>
      </c>
      <c r="C446" s="351" t="s">
        <v>1152</v>
      </c>
      <c r="D446" s="351" t="s">
        <v>3027</v>
      </c>
      <c r="E446" t="s">
        <v>2971</v>
      </c>
    </row>
    <row r="447" spans="1:5">
      <c r="A447" s="352">
        <v>1.4</v>
      </c>
      <c r="B447" s="352" t="s">
        <v>99</v>
      </c>
      <c r="C447" s="351" t="s">
        <v>1152</v>
      </c>
      <c r="D447" s="351" t="s">
        <v>3028</v>
      </c>
      <c r="E447" t="s">
        <v>2971</v>
      </c>
    </row>
    <row r="448" spans="1:5">
      <c r="A448" s="352">
        <v>1.4</v>
      </c>
      <c r="B448" s="352" t="s">
        <v>99</v>
      </c>
      <c r="C448" s="351" t="s">
        <v>1152</v>
      </c>
      <c r="D448" s="351" t="s">
        <v>3029</v>
      </c>
      <c r="E448" t="s">
        <v>2971</v>
      </c>
    </row>
    <row r="449" spans="1:5">
      <c r="A449" s="352">
        <v>1.4</v>
      </c>
      <c r="B449" s="352" t="s">
        <v>99</v>
      </c>
      <c r="C449" s="351" t="s">
        <v>1152</v>
      </c>
      <c r="D449" s="351" t="s">
        <v>3030</v>
      </c>
      <c r="E449" t="s">
        <v>2971</v>
      </c>
    </row>
    <row r="450" spans="1:5">
      <c r="A450" s="352">
        <v>1.4</v>
      </c>
      <c r="B450" s="352" t="s">
        <v>99</v>
      </c>
      <c r="C450" s="351" t="s">
        <v>1152</v>
      </c>
      <c r="D450" s="351" t="s">
        <v>3031</v>
      </c>
      <c r="E450" t="s">
        <v>2971</v>
      </c>
    </row>
    <row r="451" spans="1:5">
      <c r="A451" s="352">
        <v>1.4</v>
      </c>
      <c r="B451" s="352" t="s">
        <v>99</v>
      </c>
      <c r="C451" s="351" t="s">
        <v>1152</v>
      </c>
      <c r="D451" s="351" t="s">
        <v>571</v>
      </c>
      <c r="E451" t="s">
        <v>2971</v>
      </c>
    </row>
    <row r="452" spans="1:5">
      <c r="A452" s="352">
        <v>1.4</v>
      </c>
      <c r="B452" s="352" t="s">
        <v>99</v>
      </c>
      <c r="C452" s="351" t="s">
        <v>1152</v>
      </c>
      <c r="D452" s="351" t="s">
        <v>3032</v>
      </c>
      <c r="E452" t="s">
        <v>2971</v>
      </c>
    </row>
    <row r="453" spans="1:5">
      <c r="A453" s="352">
        <v>1.4</v>
      </c>
      <c r="B453" s="352" t="s">
        <v>99</v>
      </c>
      <c r="C453" s="351" t="s">
        <v>1152</v>
      </c>
      <c r="D453" s="351" t="s">
        <v>3033</v>
      </c>
      <c r="E453" t="s">
        <v>2971</v>
      </c>
    </row>
    <row r="454" spans="1:5">
      <c r="A454" s="352">
        <v>1.4</v>
      </c>
      <c r="B454" s="352" t="s">
        <v>99</v>
      </c>
      <c r="C454" s="351" t="s">
        <v>1152</v>
      </c>
      <c r="D454" s="351" t="s">
        <v>1388</v>
      </c>
      <c r="E454" t="s">
        <v>2971</v>
      </c>
    </row>
    <row r="455" spans="1:5">
      <c r="A455" s="352">
        <v>1.4</v>
      </c>
      <c r="B455" s="352" t="s">
        <v>99</v>
      </c>
      <c r="C455" s="351" t="s">
        <v>1152</v>
      </c>
      <c r="D455" s="351" t="s">
        <v>3034</v>
      </c>
      <c r="E455" t="s">
        <v>2971</v>
      </c>
    </row>
    <row r="456" spans="1:5">
      <c r="A456" s="352">
        <v>1.4</v>
      </c>
      <c r="B456" s="352" t="s">
        <v>99</v>
      </c>
      <c r="C456" s="351" t="s">
        <v>1152</v>
      </c>
      <c r="D456" s="351" t="s">
        <v>513</v>
      </c>
      <c r="E456" t="s">
        <v>2971</v>
      </c>
    </row>
    <row r="457" spans="1:5">
      <c r="A457" s="352">
        <v>1.4</v>
      </c>
      <c r="B457" s="352" t="s">
        <v>99</v>
      </c>
      <c r="C457" s="351" t="s">
        <v>1152</v>
      </c>
      <c r="D457" s="351" t="s">
        <v>3035</v>
      </c>
      <c r="E457" t="s">
        <v>2971</v>
      </c>
    </row>
    <row r="458" spans="1:5">
      <c r="A458" s="352">
        <v>1.4</v>
      </c>
      <c r="B458" s="352" t="s">
        <v>99</v>
      </c>
      <c r="C458" s="351" t="s">
        <v>1152</v>
      </c>
      <c r="D458" s="351" t="s">
        <v>3036</v>
      </c>
      <c r="E458" t="s">
        <v>2971</v>
      </c>
    </row>
    <row r="459" spans="1:5">
      <c r="A459" s="352">
        <v>1.4</v>
      </c>
      <c r="B459" s="352" t="s">
        <v>99</v>
      </c>
      <c r="C459" s="351" t="s">
        <v>1152</v>
      </c>
      <c r="D459" s="351" t="s">
        <v>3037</v>
      </c>
      <c r="E459" t="s">
        <v>2971</v>
      </c>
    </row>
    <row r="460" spans="1:5">
      <c r="A460" s="352">
        <v>1.4</v>
      </c>
      <c r="B460" s="352" t="s">
        <v>99</v>
      </c>
      <c r="C460" s="351" t="s">
        <v>1152</v>
      </c>
      <c r="D460" s="351" t="s">
        <v>3038</v>
      </c>
      <c r="E460" t="s">
        <v>2971</v>
      </c>
    </row>
    <row r="461" spans="1:5">
      <c r="A461" s="352">
        <v>1.4</v>
      </c>
      <c r="B461" s="352" t="s">
        <v>99</v>
      </c>
      <c r="C461" s="351" t="s">
        <v>1152</v>
      </c>
      <c r="D461" s="351" t="s">
        <v>3039</v>
      </c>
      <c r="E461" t="s">
        <v>2971</v>
      </c>
    </row>
    <row r="462" spans="1:5">
      <c r="A462" s="352">
        <v>1.4</v>
      </c>
      <c r="B462" s="352" t="s">
        <v>99</v>
      </c>
      <c r="C462" s="351" t="s">
        <v>1152</v>
      </c>
      <c r="D462" s="351" t="s">
        <v>290</v>
      </c>
      <c r="E462" t="s">
        <v>2971</v>
      </c>
    </row>
    <row r="463" spans="1:5">
      <c r="A463" s="352">
        <v>1.4</v>
      </c>
      <c r="B463" s="352" t="s">
        <v>99</v>
      </c>
      <c r="C463" s="351" t="s">
        <v>1152</v>
      </c>
      <c r="D463" s="351" t="s">
        <v>3040</v>
      </c>
      <c r="E463" t="s">
        <v>2971</v>
      </c>
    </row>
    <row r="464" spans="1:5">
      <c r="A464" s="352">
        <v>1.4</v>
      </c>
      <c r="B464" s="352" t="s">
        <v>99</v>
      </c>
      <c r="C464" s="351" t="s">
        <v>1152</v>
      </c>
      <c r="D464" s="351" t="s">
        <v>3041</v>
      </c>
      <c r="E464" t="s">
        <v>2971</v>
      </c>
    </row>
    <row r="465" spans="1:5">
      <c r="A465" s="352">
        <v>1.4</v>
      </c>
      <c r="B465" s="352" t="s">
        <v>99</v>
      </c>
      <c r="C465" s="351" t="s">
        <v>1152</v>
      </c>
      <c r="D465" s="351" t="s">
        <v>3042</v>
      </c>
      <c r="E465" t="s">
        <v>2971</v>
      </c>
    </row>
    <row r="466" spans="1:5">
      <c r="A466" s="352">
        <v>1.4</v>
      </c>
      <c r="B466" s="352" t="s">
        <v>99</v>
      </c>
      <c r="C466" s="351" t="s">
        <v>1152</v>
      </c>
      <c r="D466" s="351" t="s">
        <v>3043</v>
      </c>
      <c r="E466" t="s">
        <v>2971</v>
      </c>
    </row>
    <row r="467" spans="1:5">
      <c r="A467" s="352">
        <v>1.4</v>
      </c>
      <c r="B467" s="352" t="s">
        <v>99</v>
      </c>
      <c r="C467" s="351" t="s">
        <v>1152</v>
      </c>
      <c r="D467" s="351" t="s">
        <v>3044</v>
      </c>
      <c r="E467" t="s">
        <v>2971</v>
      </c>
    </row>
    <row r="468" spans="1:5">
      <c r="A468" s="352">
        <v>1.4</v>
      </c>
      <c r="B468" s="352" t="s">
        <v>99</v>
      </c>
      <c r="C468" s="351" t="s">
        <v>1152</v>
      </c>
      <c r="D468" s="351" t="s">
        <v>3045</v>
      </c>
      <c r="E468" t="s">
        <v>2971</v>
      </c>
    </row>
    <row r="469" spans="1:5">
      <c r="A469" s="352">
        <v>1.4</v>
      </c>
      <c r="B469" s="352" t="s">
        <v>99</v>
      </c>
      <c r="C469" s="351" t="s">
        <v>1152</v>
      </c>
      <c r="D469" s="351" t="s">
        <v>3046</v>
      </c>
      <c r="E469" t="s">
        <v>2971</v>
      </c>
    </row>
    <row r="470" spans="1:5">
      <c r="A470" s="352">
        <v>1.4</v>
      </c>
      <c r="B470" s="352" t="s">
        <v>99</v>
      </c>
      <c r="C470" s="351" t="s">
        <v>1152</v>
      </c>
      <c r="D470" s="351" t="s">
        <v>3047</v>
      </c>
      <c r="E470" t="s">
        <v>2971</v>
      </c>
    </row>
    <row r="471" spans="1:5">
      <c r="A471" s="352">
        <v>1.4</v>
      </c>
      <c r="B471" s="352" t="s">
        <v>99</v>
      </c>
      <c r="C471" s="351" t="s">
        <v>1152</v>
      </c>
      <c r="D471" s="351" t="s">
        <v>3048</v>
      </c>
      <c r="E471" t="s">
        <v>2971</v>
      </c>
    </row>
    <row r="472" spans="1:5">
      <c r="A472" s="352">
        <v>1.4</v>
      </c>
      <c r="B472" s="352" t="s">
        <v>99</v>
      </c>
      <c r="C472" s="351" t="s">
        <v>1152</v>
      </c>
      <c r="D472" s="351" t="s">
        <v>3049</v>
      </c>
      <c r="E472" t="s">
        <v>2971</v>
      </c>
    </row>
    <row r="473" spans="1:5">
      <c r="A473" s="352">
        <v>1.4</v>
      </c>
      <c r="B473" s="352" t="s">
        <v>99</v>
      </c>
      <c r="C473" s="351" t="s">
        <v>1152</v>
      </c>
      <c r="D473" s="351" t="s">
        <v>3050</v>
      </c>
      <c r="E473" t="s">
        <v>2971</v>
      </c>
    </row>
    <row r="474" spans="1:5">
      <c r="A474" s="352">
        <v>1.4</v>
      </c>
      <c r="B474" s="352" t="s">
        <v>99</v>
      </c>
      <c r="C474" s="351" t="s">
        <v>1152</v>
      </c>
      <c r="D474" s="351" t="s">
        <v>3051</v>
      </c>
      <c r="E474" t="s">
        <v>2971</v>
      </c>
    </row>
    <row r="475" spans="1:5">
      <c r="A475" s="352">
        <v>1.4</v>
      </c>
      <c r="B475" s="352" t="s">
        <v>99</v>
      </c>
      <c r="C475" s="351" t="s">
        <v>1152</v>
      </c>
      <c r="D475" s="351" t="s">
        <v>3052</v>
      </c>
      <c r="E475" t="s">
        <v>2971</v>
      </c>
    </row>
    <row r="476" spans="1:5">
      <c r="A476" s="352">
        <v>1.4</v>
      </c>
      <c r="B476" s="352" t="s">
        <v>99</v>
      </c>
      <c r="C476" s="351" t="s">
        <v>1152</v>
      </c>
      <c r="D476" s="351" t="s">
        <v>3053</v>
      </c>
      <c r="E476" t="s">
        <v>2971</v>
      </c>
    </row>
    <row r="477" spans="1:5">
      <c r="A477" s="352">
        <v>1.4</v>
      </c>
      <c r="B477" s="352" t="s">
        <v>99</v>
      </c>
      <c r="C477" s="351" t="s">
        <v>1152</v>
      </c>
      <c r="D477" s="351" t="s">
        <v>3054</v>
      </c>
      <c r="E477" t="s">
        <v>2971</v>
      </c>
    </row>
    <row r="478" spans="1:5">
      <c r="A478" s="352">
        <v>1.4</v>
      </c>
      <c r="B478" s="352" t="s">
        <v>99</v>
      </c>
      <c r="C478" s="351" t="s">
        <v>1152</v>
      </c>
      <c r="D478" s="351" t="s">
        <v>3055</v>
      </c>
      <c r="E478" t="s">
        <v>2971</v>
      </c>
    </row>
    <row r="479" spans="1:5">
      <c r="A479" s="352">
        <v>1.4</v>
      </c>
      <c r="B479" s="352" t="s">
        <v>99</v>
      </c>
      <c r="C479" s="351" t="s">
        <v>1152</v>
      </c>
      <c r="D479" s="351" t="s">
        <v>3056</v>
      </c>
      <c r="E479" t="s">
        <v>2971</v>
      </c>
    </row>
    <row r="480" spans="1:5">
      <c r="A480" s="352">
        <v>1.4</v>
      </c>
      <c r="B480" s="352" t="s">
        <v>99</v>
      </c>
      <c r="C480" s="351" t="s">
        <v>1152</v>
      </c>
      <c r="D480" s="351" t="s">
        <v>3057</v>
      </c>
      <c r="E480" t="s">
        <v>2971</v>
      </c>
    </row>
    <row r="481" spans="1:5">
      <c r="A481" s="352">
        <v>1.4</v>
      </c>
      <c r="B481" s="352" t="s">
        <v>99</v>
      </c>
      <c r="C481" s="351" t="s">
        <v>1152</v>
      </c>
      <c r="D481" s="351" t="s">
        <v>3058</v>
      </c>
      <c r="E481" t="s">
        <v>2971</v>
      </c>
    </row>
    <row r="482" spans="1:5">
      <c r="A482" s="352">
        <v>1.4</v>
      </c>
      <c r="B482" s="352" t="s">
        <v>99</v>
      </c>
      <c r="C482" s="351" t="s">
        <v>1152</v>
      </c>
      <c r="D482" s="351" t="s">
        <v>3059</v>
      </c>
      <c r="E482" t="s">
        <v>2971</v>
      </c>
    </row>
    <row r="483" spans="1:5">
      <c r="A483" s="352">
        <v>1.4</v>
      </c>
      <c r="B483" s="352" t="s">
        <v>99</v>
      </c>
      <c r="C483" s="351" t="s">
        <v>1152</v>
      </c>
      <c r="D483" s="351" t="s">
        <v>3060</v>
      </c>
      <c r="E483" t="s">
        <v>2971</v>
      </c>
    </row>
    <row r="484" spans="1:5">
      <c r="A484" s="352">
        <v>1.4</v>
      </c>
      <c r="B484" s="352" t="s">
        <v>99</v>
      </c>
      <c r="C484" s="351" t="s">
        <v>1152</v>
      </c>
      <c r="D484" s="351" t="s">
        <v>3061</v>
      </c>
      <c r="E484" t="s">
        <v>2971</v>
      </c>
    </row>
    <row r="485" spans="1:5">
      <c r="A485" s="352">
        <v>1.4</v>
      </c>
      <c r="B485" s="352" t="s">
        <v>99</v>
      </c>
      <c r="C485" s="351" t="s">
        <v>1152</v>
      </c>
      <c r="D485" s="351" t="s">
        <v>3062</v>
      </c>
      <c r="E485" t="s">
        <v>2971</v>
      </c>
    </row>
    <row r="486" spans="1:5">
      <c r="A486" s="352">
        <v>1.4</v>
      </c>
      <c r="B486" s="352" t="s">
        <v>99</v>
      </c>
      <c r="C486" s="351" t="s">
        <v>1152</v>
      </c>
      <c r="D486" s="351" t="s">
        <v>3063</v>
      </c>
      <c r="E486" t="s">
        <v>2971</v>
      </c>
    </row>
    <row r="487" spans="1:5">
      <c r="A487" s="352">
        <v>1.4</v>
      </c>
      <c r="B487" s="352" t="s">
        <v>99</v>
      </c>
      <c r="C487" s="351" t="s">
        <v>1152</v>
      </c>
      <c r="D487" s="351" t="s">
        <v>3064</v>
      </c>
      <c r="E487" t="s">
        <v>2971</v>
      </c>
    </row>
    <row r="488" spans="1:5">
      <c r="A488" s="352">
        <v>1.4</v>
      </c>
      <c r="B488" s="352" t="s">
        <v>99</v>
      </c>
      <c r="C488" s="351" t="s">
        <v>1152</v>
      </c>
      <c r="D488" s="351" t="s">
        <v>3065</v>
      </c>
      <c r="E488" t="s">
        <v>2971</v>
      </c>
    </row>
    <row r="489" spans="1:5">
      <c r="A489" s="352">
        <v>1.4</v>
      </c>
      <c r="B489" s="352" t="s">
        <v>99</v>
      </c>
      <c r="C489" s="351" t="s">
        <v>1152</v>
      </c>
      <c r="D489" s="351" t="s">
        <v>3066</v>
      </c>
      <c r="E489" t="s">
        <v>2971</v>
      </c>
    </row>
    <row r="490" spans="1:5">
      <c r="A490" s="352">
        <v>1.4</v>
      </c>
      <c r="B490" s="352" t="s">
        <v>99</v>
      </c>
      <c r="C490" s="351" t="s">
        <v>1152</v>
      </c>
      <c r="D490" s="351" t="s">
        <v>3067</v>
      </c>
      <c r="E490" t="s">
        <v>2971</v>
      </c>
    </row>
    <row r="491" spans="1:5">
      <c r="A491" s="352">
        <v>1.4</v>
      </c>
      <c r="B491" s="352" t="s">
        <v>99</v>
      </c>
      <c r="C491" s="351" t="s">
        <v>1152</v>
      </c>
      <c r="D491" s="351" t="s">
        <v>3068</v>
      </c>
      <c r="E491" t="s">
        <v>2971</v>
      </c>
    </row>
    <row r="492" spans="1:5">
      <c r="A492" s="352">
        <v>1.4</v>
      </c>
      <c r="B492" s="352" t="s">
        <v>99</v>
      </c>
      <c r="C492" s="351" t="s">
        <v>1152</v>
      </c>
      <c r="D492" s="351" t="s">
        <v>3069</v>
      </c>
      <c r="E492" t="s">
        <v>2971</v>
      </c>
    </row>
    <row r="493" spans="1:5">
      <c r="A493" s="352">
        <v>1.4</v>
      </c>
      <c r="B493" s="352" t="s">
        <v>99</v>
      </c>
      <c r="C493" s="351" t="s">
        <v>1152</v>
      </c>
      <c r="D493" s="351" t="s">
        <v>1436</v>
      </c>
      <c r="E493" t="s">
        <v>2971</v>
      </c>
    </row>
    <row r="494" spans="1:5">
      <c r="A494" s="352">
        <v>1.4</v>
      </c>
      <c r="B494" s="352" t="s">
        <v>99</v>
      </c>
      <c r="C494" s="351" t="s">
        <v>1152</v>
      </c>
      <c r="D494" s="351" t="s">
        <v>1309</v>
      </c>
      <c r="E494" t="s">
        <v>2971</v>
      </c>
    </row>
    <row r="495" spans="1:5">
      <c r="A495" s="352">
        <v>1.4</v>
      </c>
      <c r="B495" s="352" t="s">
        <v>99</v>
      </c>
      <c r="C495" s="351" t="s">
        <v>1152</v>
      </c>
      <c r="D495" s="351" t="s">
        <v>3070</v>
      </c>
      <c r="E495" t="s">
        <v>2971</v>
      </c>
    </row>
    <row r="496" spans="1:5">
      <c r="A496" s="352">
        <v>1.4</v>
      </c>
      <c r="B496" s="352" t="s">
        <v>99</v>
      </c>
      <c r="C496" s="351" t="s">
        <v>1152</v>
      </c>
      <c r="D496" s="351" t="s">
        <v>1472</v>
      </c>
      <c r="E496" t="s">
        <v>2971</v>
      </c>
    </row>
    <row r="497" spans="1:5">
      <c r="A497" s="352">
        <v>1.4</v>
      </c>
      <c r="B497" s="352" t="s">
        <v>99</v>
      </c>
      <c r="C497" s="351" t="s">
        <v>1152</v>
      </c>
      <c r="D497" s="351" t="s">
        <v>843</v>
      </c>
      <c r="E497" t="s">
        <v>2971</v>
      </c>
    </row>
    <row r="498" spans="1:5">
      <c r="A498" s="352">
        <v>1.4</v>
      </c>
      <c r="B498" s="352" t="s">
        <v>99</v>
      </c>
      <c r="C498" s="351" t="s">
        <v>1152</v>
      </c>
      <c r="D498" s="351" t="s">
        <v>3071</v>
      </c>
      <c r="E498" t="s">
        <v>2971</v>
      </c>
    </row>
    <row r="499" spans="1:5">
      <c r="A499" s="352">
        <v>1.4</v>
      </c>
      <c r="B499" s="352" t="s">
        <v>99</v>
      </c>
      <c r="C499" s="351" t="s">
        <v>1152</v>
      </c>
      <c r="D499" s="351" t="s">
        <v>3072</v>
      </c>
      <c r="E499" t="s">
        <v>2971</v>
      </c>
    </row>
    <row r="500" spans="1:5">
      <c r="A500" s="352">
        <v>1.4</v>
      </c>
      <c r="B500" s="352" t="s">
        <v>99</v>
      </c>
      <c r="C500" s="351" t="s">
        <v>1152</v>
      </c>
      <c r="D500" s="351" t="s">
        <v>3073</v>
      </c>
      <c r="E500" t="s">
        <v>2971</v>
      </c>
    </row>
    <row r="501" spans="1:5">
      <c r="A501" s="352">
        <v>1.4</v>
      </c>
      <c r="B501" s="352" t="s">
        <v>99</v>
      </c>
      <c r="C501" s="351" t="s">
        <v>1152</v>
      </c>
      <c r="D501" s="351" t="s">
        <v>3074</v>
      </c>
      <c r="E501" t="s">
        <v>2971</v>
      </c>
    </row>
    <row r="502" spans="1:5">
      <c r="A502" s="352">
        <v>1.4</v>
      </c>
      <c r="B502" s="352" t="s">
        <v>99</v>
      </c>
      <c r="C502" s="351" t="s">
        <v>1152</v>
      </c>
      <c r="D502" s="351" t="s">
        <v>3075</v>
      </c>
      <c r="E502" t="s">
        <v>2971</v>
      </c>
    </row>
    <row r="503" spans="1:5">
      <c r="A503" s="352">
        <v>1.4</v>
      </c>
      <c r="B503" s="352" t="s">
        <v>99</v>
      </c>
      <c r="C503" s="351" t="s">
        <v>1152</v>
      </c>
      <c r="D503" s="351" t="s">
        <v>3076</v>
      </c>
      <c r="E503" t="s">
        <v>2971</v>
      </c>
    </row>
    <row r="504" spans="1:5">
      <c r="A504" s="352">
        <v>1.4</v>
      </c>
      <c r="B504" s="352" t="s">
        <v>99</v>
      </c>
      <c r="C504" s="351" t="s">
        <v>1152</v>
      </c>
      <c r="D504" s="351" t="s">
        <v>3077</v>
      </c>
      <c r="E504" t="s">
        <v>2971</v>
      </c>
    </row>
    <row r="505" spans="1:5">
      <c r="A505" s="352">
        <v>1.4</v>
      </c>
      <c r="B505" s="352" t="s">
        <v>99</v>
      </c>
      <c r="C505" s="351" t="s">
        <v>1152</v>
      </c>
      <c r="D505" s="351" t="s">
        <v>3078</v>
      </c>
      <c r="E505" t="s">
        <v>2971</v>
      </c>
    </row>
    <row r="506" spans="1:5">
      <c r="A506" s="352">
        <v>1.4</v>
      </c>
      <c r="B506" s="352" t="s">
        <v>99</v>
      </c>
      <c r="C506" s="351" t="s">
        <v>1152</v>
      </c>
      <c r="D506" s="351" t="s">
        <v>3079</v>
      </c>
      <c r="E506" t="s">
        <v>2971</v>
      </c>
    </row>
    <row r="507" spans="1:5">
      <c r="A507" s="352">
        <v>1.4</v>
      </c>
      <c r="B507" s="352" t="s">
        <v>99</v>
      </c>
      <c r="C507" s="351" t="s">
        <v>1152</v>
      </c>
      <c r="D507" s="351" t="s">
        <v>3080</v>
      </c>
      <c r="E507" t="s">
        <v>2971</v>
      </c>
    </row>
    <row r="508" spans="1:5">
      <c r="A508" s="352">
        <v>1.4</v>
      </c>
      <c r="B508" s="352" t="s">
        <v>99</v>
      </c>
      <c r="C508" s="351" t="s">
        <v>1152</v>
      </c>
      <c r="D508" s="351" t="s">
        <v>3081</v>
      </c>
      <c r="E508" t="s">
        <v>2971</v>
      </c>
    </row>
    <row r="509" spans="1:5">
      <c r="A509" s="352">
        <v>1.4</v>
      </c>
      <c r="B509" s="352" t="s">
        <v>99</v>
      </c>
      <c r="C509" s="351" t="s">
        <v>1152</v>
      </c>
      <c r="D509" s="351" t="s">
        <v>3082</v>
      </c>
      <c r="E509" t="s">
        <v>2971</v>
      </c>
    </row>
    <row r="510" spans="1:5">
      <c r="A510" s="352">
        <v>1.4</v>
      </c>
      <c r="B510" s="352" t="s">
        <v>99</v>
      </c>
      <c r="C510" s="351" t="s">
        <v>1152</v>
      </c>
      <c r="D510" s="351" t="s">
        <v>1340</v>
      </c>
      <c r="E510" t="s">
        <v>2971</v>
      </c>
    </row>
    <row r="511" spans="1:5">
      <c r="A511" s="352">
        <v>1.4</v>
      </c>
      <c r="B511" s="352" t="s">
        <v>99</v>
      </c>
      <c r="C511" s="351" t="s">
        <v>1152</v>
      </c>
      <c r="D511" s="351" t="s">
        <v>1428</v>
      </c>
      <c r="E511" t="s">
        <v>2971</v>
      </c>
    </row>
    <row r="512" spans="1:5">
      <c r="A512" s="352">
        <v>1.4</v>
      </c>
      <c r="B512" s="352" t="s">
        <v>99</v>
      </c>
      <c r="C512" s="351" t="s">
        <v>1152</v>
      </c>
      <c r="D512" s="351" t="s">
        <v>1403</v>
      </c>
      <c r="E512" t="s">
        <v>2971</v>
      </c>
    </row>
    <row r="513" spans="1:5">
      <c r="A513" s="352">
        <v>1.4</v>
      </c>
      <c r="B513" s="352" t="s">
        <v>99</v>
      </c>
      <c r="C513" s="351" t="s">
        <v>1152</v>
      </c>
      <c r="D513" s="351" t="s">
        <v>1437</v>
      </c>
      <c r="E513" t="s">
        <v>2971</v>
      </c>
    </row>
    <row r="514" spans="1:5">
      <c r="A514" s="352">
        <v>1.4</v>
      </c>
      <c r="B514" s="352" t="s">
        <v>99</v>
      </c>
      <c r="C514" s="351" t="s">
        <v>1152</v>
      </c>
      <c r="D514" s="351" t="s">
        <v>3083</v>
      </c>
      <c r="E514" t="s">
        <v>2971</v>
      </c>
    </row>
    <row r="515" spans="1:5">
      <c r="A515" s="352">
        <v>1.4</v>
      </c>
      <c r="B515" s="352" t="s">
        <v>99</v>
      </c>
      <c r="C515" s="351" t="s">
        <v>1152</v>
      </c>
      <c r="D515" s="351" t="s">
        <v>1470</v>
      </c>
      <c r="E515" t="s">
        <v>2971</v>
      </c>
    </row>
    <row r="516" spans="1:5">
      <c r="A516" s="352">
        <v>1.4</v>
      </c>
      <c r="B516" s="352" t="s">
        <v>99</v>
      </c>
      <c r="C516" s="351" t="s">
        <v>1152</v>
      </c>
      <c r="D516" s="351" t="s">
        <v>1435</v>
      </c>
      <c r="E516" t="s">
        <v>2971</v>
      </c>
    </row>
    <row r="517" spans="1:5">
      <c r="A517" s="352">
        <v>1.4</v>
      </c>
      <c r="B517" s="352" t="s">
        <v>99</v>
      </c>
      <c r="C517" s="351" t="s">
        <v>1152</v>
      </c>
      <c r="D517" s="351" t="s">
        <v>3084</v>
      </c>
      <c r="E517" t="s">
        <v>2971</v>
      </c>
    </row>
    <row r="518" spans="1:5">
      <c r="A518" s="352">
        <v>1.4</v>
      </c>
      <c r="B518" s="352" t="s">
        <v>99</v>
      </c>
      <c r="C518" s="351" t="s">
        <v>1152</v>
      </c>
      <c r="D518" s="351" t="s">
        <v>98</v>
      </c>
      <c r="E518" t="s">
        <v>2971</v>
      </c>
    </row>
    <row r="519" spans="1:5">
      <c r="A519" s="352">
        <v>1.4</v>
      </c>
      <c r="B519" s="352" t="s">
        <v>99</v>
      </c>
      <c r="C519" s="351" t="s">
        <v>1152</v>
      </c>
      <c r="D519" s="351" t="s">
        <v>3085</v>
      </c>
      <c r="E519" t="s">
        <v>2971</v>
      </c>
    </row>
    <row r="520" spans="1:5">
      <c r="A520" s="352">
        <v>1.4</v>
      </c>
      <c r="B520" s="352" t="s">
        <v>99</v>
      </c>
      <c r="C520" s="351" t="s">
        <v>1152</v>
      </c>
      <c r="D520" s="351" t="s">
        <v>1335</v>
      </c>
      <c r="E520" t="s">
        <v>2971</v>
      </c>
    </row>
    <row r="521" spans="1:5">
      <c r="A521" s="352">
        <v>1.4</v>
      </c>
      <c r="B521" s="352" t="s">
        <v>99</v>
      </c>
      <c r="C521" s="351" t="s">
        <v>1152</v>
      </c>
      <c r="D521" s="351" t="s">
        <v>3086</v>
      </c>
      <c r="E521" t="s">
        <v>2971</v>
      </c>
    </row>
    <row r="522" spans="1:5">
      <c r="A522" s="352">
        <v>1.4</v>
      </c>
      <c r="B522" s="352" t="s">
        <v>99</v>
      </c>
      <c r="C522" s="351" t="s">
        <v>1152</v>
      </c>
      <c r="D522" s="351" t="s">
        <v>3087</v>
      </c>
      <c r="E522" t="s">
        <v>2971</v>
      </c>
    </row>
    <row r="523" spans="1:5">
      <c r="A523" s="352">
        <v>1.4</v>
      </c>
      <c r="B523" s="352" t="s">
        <v>99</v>
      </c>
      <c r="C523" s="351" t="s">
        <v>1152</v>
      </c>
      <c r="D523" s="351" t="s">
        <v>3088</v>
      </c>
      <c r="E523" t="s">
        <v>2971</v>
      </c>
    </row>
    <row r="524" spans="1:5">
      <c r="A524" s="352">
        <v>1.4</v>
      </c>
      <c r="B524" s="352" t="s">
        <v>99</v>
      </c>
      <c r="C524" s="351" t="s">
        <v>1152</v>
      </c>
      <c r="D524" s="351" t="s">
        <v>3089</v>
      </c>
      <c r="E524" t="s">
        <v>2971</v>
      </c>
    </row>
    <row r="525" spans="1:5">
      <c r="A525" s="352">
        <v>1.4</v>
      </c>
      <c r="B525" s="352" t="s">
        <v>99</v>
      </c>
      <c r="C525" s="351" t="s">
        <v>1152</v>
      </c>
      <c r="D525" s="351" t="s">
        <v>3090</v>
      </c>
      <c r="E525" t="s">
        <v>2971</v>
      </c>
    </row>
    <row r="526" spans="1:5">
      <c r="A526" s="352">
        <v>1.4</v>
      </c>
      <c r="B526" s="352" t="s">
        <v>99</v>
      </c>
      <c r="C526" s="351" t="s">
        <v>1152</v>
      </c>
      <c r="D526" s="351" t="s">
        <v>1380</v>
      </c>
      <c r="E526" t="s">
        <v>2971</v>
      </c>
    </row>
    <row r="527" spans="1:5">
      <c r="A527" s="352">
        <v>1.4</v>
      </c>
      <c r="B527" s="352" t="s">
        <v>99</v>
      </c>
      <c r="C527" s="351" t="s">
        <v>1152</v>
      </c>
      <c r="D527" s="351" t="s">
        <v>3091</v>
      </c>
      <c r="E527" t="s">
        <v>2971</v>
      </c>
    </row>
    <row r="528" spans="1:5">
      <c r="A528" s="352">
        <v>1.4</v>
      </c>
      <c r="B528" s="352" t="s">
        <v>99</v>
      </c>
      <c r="C528" s="351" t="s">
        <v>1152</v>
      </c>
      <c r="D528" s="351" t="s">
        <v>3092</v>
      </c>
      <c r="E528" t="s">
        <v>2971</v>
      </c>
    </row>
    <row r="529" spans="1:5">
      <c r="A529" s="352">
        <v>1.4</v>
      </c>
      <c r="B529" s="352" t="s">
        <v>99</v>
      </c>
      <c r="C529" s="351" t="s">
        <v>1152</v>
      </c>
      <c r="D529" s="351" t="s">
        <v>1213</v>
      </c>
      <c r="E529" t="s">
        <v>2971</v>
      </c>
    </row>
    <row r="530" spans="1:5">
      <c r="A530" s="352">
        <v>1.4</v>
      </c>
      <c r="B530" s="352" t="s">
        <v>99</v>
      </c>
      <c r="C530" s="351" t="s">
        <v>1152</v>
      </c>
      <c r="D530" s="351" t="s">
        <v>3093</v>
      </c>
      <c r="E530" t="s">
        <v>2971</v>
      </c>
    </row>
    <row r="531" spans="1:5">
      <c r="A531" s="352">
        <v>1.4</v>
      </c>
      <c r="B531" s="352" t="s">
        <v>99</v>
      </c>
      <c r="C531" s="351" t="s">
        <v>1152</v>
      </c>
      <c r="D531" s="351" t="s">
        <v>3094</v>
      </c>
      <c r="E531" t="s">
        <v>2971</v>
      </c>
    </row>
    <row r="532" spans="1:5">
      <c r="A532" s="352">
        <v>1.4</v>
      </c>
      <c r="B532" s="352" t="s">
        <v>99</v>
      </c>
      <c r="C532" s="351" t="s">
        <v>1152</v>
      </c>
      <c r="D532" s="351" t="s">
        <v>3095</v>
      </c>
      <c r="E532" t="s">
        <v>2971</v>
      </c>
    </row>
    <row r="533" spans="1:5">
      <c r="A533" s="352">
        <v>1.4</v>
      </c>
      <c r="B533" s="352" t="s">
        <v>99</v>
      </c>
      <c r="C533" s="351" t="s">
        <v>3096</v>
      </c>
      <c r="D533" s="351" t="s">
        <v>2970</v>
      </c>
      <c r="E533" t="s">
        <v>2971</v>
      </c>
    </row>
    <row r="534" spans="1:5">
      <c r="A534" s="352">
        <v>1.4</v>
      </c>
      <c r="B534" s="352" t="s">
        <v>99</v>
      </c>
      <c r="C534" s="351" t="s">
        <v>3096</v>
      </c>
      <c r="D534" s="351" t="s">
        <v>2972</v>
      </c>
      <c r="E534" t="s">
        <v>2971</v>
      </c>
    </row>
    <row r="535" spans="1:5">
      <c r="A535" s="352">
        <v>1.4</v>
      </c>
      <c r="B535" s="352" t="s">
        <v>99</v>
      </c>
      <c r="C535" s="351" t="s">
        <v>3096</v>
      </c>
      <c r="D535" s="351" t="s">
        <v>2973</v>
      </c>
      <c r="E535" t="s">
        <v>2971</v>
      </c>
    </row>
    <row r="536" spans="1:5">
      <c r="A536" s="352">
        <v>1.4</v>
      </c>
      <c r="B536" s="352" t="s">
        <v>99</v>
      </c>
      <c r="C536" s="351" t="s">
        <v>3096</v>
      </c>
      <c r="D536" s="351" t="s">
        <v>2974</v>
      </c>
      <c r="E536" t="s">
        <v>2971</v>
      </c>
    </row>
    <row r="537" spans="1:5">
      <c r="A537" s="352">
        <v>1.4</v>
      </c>
      <c r="B537" s="352" t="s">
        <v>99</v>
      </c>
      <c r="C537" s="351" t="s">
        <v>3096</v>
      </c>
      <c r="D537" s="351" t="s">
        <v>2975</v>
      </c>
      <c r="E537" t="s">
        <v>2971</v>
      </c>
    </row>
    <row r="538" spans="1:5">
      <c r="A538" s="352">
        <v>1.4</v>
      </c>
      <c r="B538" s="352" t="s">
        <v>99</v>
      </c>
      <c r="C538" s="351" t="s">
        <v>3096</v>
      </c>
      <c r="D538" s="351" t="s">
        <v>2976</v>
      </c>
      <c r="E538" t="s">
        <v>2971</v>
      </c>
    </row>
    <row r="539" spans="1:5">
      <c r="A539" s="352">
        <v>1.4</v>
      </c>
      <c r="B539" s="352" t="s">
        <v>99</v>
      </c>
      <c r="C539" s="351" t="s">
        <v>3096</v>
      </c>
      <c r="D539" s="351" t="s">
        <v>2977</v>
      </c>
      <c r="E539" t="s">
        <v>2971</v>
      </c>
    </row>
    <row r="540" spans="1:5">
      <c r="A540" s="352">
        <v>1.4</v>
      </c>
      <c r="B540" s="352" t="s">
        <v>99</v>
      </c>
      <c r="C540" s="351" t="s">
        <v>3096</v>
      </c>
      <c r="D540" s="351" t="s">
        <v>2978</v>
      </c>
      <c r="E540" t="s">
        <v>2971</v>
      </c>
    </row>
    <row r="541" spans="1:5">
      <c r="A541" s="352">
        <v>1.4</v>
      </c>
      <c r="B541" s="352" t="s">
        <v>99</v>
      </c>
      <c r="C541" s="351" t="s">
        <v>3096</v>
      </c>
      <c r="D541" s="351" t="s">
        <v>2979</v>
      </c>
      <c r="E541" t="s">
        <v>2971</v>
      </c>
    </row>
    <row r="542" spans="1:5">
      <c r="A542" s="352">
        <v>1.4</v>
      </c>
      <c r="B542" s="352" t="s">
        <v>99</v>
      </c>
      <c r="C542" s="351" t="s">
        <v>3096</v>
      </c>
      <c r="D542" s="351" t="s">
        <v>2980</v>
      </c>
      <c r="E542" t="s">
        <v>2971</v>
      </c>
    </row>
    <row r="543" spans="1:5">
      <c r="A543" s="352">
        <v>1.4</v>
      </c>
      <c r="B543" s="352" t="s">
        <v>99</v>
      </c>
      <c r="C543" s="351" t="s">
        <v>3096</v>
      </c>
      <c r="D543" s="351" t="s">
        <v>1467</v>
      </c>
      <c r="E543" t="s">
        <v>2971</v>
      </c>
    </row>
    <row r="544" spans="1:5">
      <c r="A544" s="352">
        <v>1.4</v>
      </c>
      <c r="B544" s="352" t="s">
        <v>99</v>
      </c>
      <c r="C544" s="351" t="s">
        <v>3096</v>
      </c>
      <c r="D544" s="351" t="s">
        <v>2981</v>
      </c>
      <c r="E544" t="s">
        <v>2971</v>
      </c>
    </row>
    <row r="545" spans="1:5">
      <c r="A545" s="352">
        <v>1.4</v>
      </c>
      <c r="B545" s="352" t="s">
        <v>99</v>
      </c>
      <c r="C545" s="351" t="s">
        <v>3096</v>
      </c>
      <c r="D545" s="351" t="s">
        <v>2982</v>
      </c>
      <c r="E545" t="s">
        <v>2971</v>
      </c>
    </row>
    <row r="546" spans="1:5">
      <c r="A546" s="352">
        <v>1.4</v>
      </c>
      <c r="B546" s="352" t="s">
        <v>99</v>
      </c>
      <c r="C546" s="351" t="s">
        <v>3096</v>
      </c>
      <c r="D546" s="351" t="s">
        <v>2983</v>
      </c>
      <c r="E546" t="s">
        <v>2971</v>
      </c>
    </row>
    <row r="547" spans="1:5">
      <c r="A547" s="352">
        <v>1.4</v>
      </c>
      <c r="B547" s="352" t="s">
        <v>99</v>
      </c>
      <c r="C547" s="351" t="s">
        <v>3096</v>
      </c>
      <c r="D547" s="351" t="s">
        <v>248</v>
      </c>
      <c r="E547" t="s">
        <v>2971</v>
      </c>
    </row>
    <row r="548" spans="1:5">
      <c r="A548" s="352">
        <v>1.4</v>
      </c>
      <c r="B548" s="352" t="s">
        <v>99</v>
      </c>
      <c r="C548" s="351" t="s">
        <v>3096</v>
      </c>
      <c r="D548" s="351" t="s">
        <v>579</v>
      </c>
      <c r="E548" t="s">
        <v>2971</v>
      </c>
    </row>
    <row r="549" spans="1:5">
      <c r="A549" s="352">
        <v>1.4</v>
      </c>
      <c r="B549" s="352" t="s">
        <v>99</v>
      </c>
      <c r="C549" s="351" t="s">
        <v>3096</v>
      </c>
      <c r="D549" s="351" t="s">
        <v>2984</v>
      </c>
      <c r="E549" t="s">
        <v>2971</v>
      </c>
    </row>
    <row r="550" spans="1:5">
      <c r="A550" s="352">
        <v>1.4</v>
      </c>
      <c r="B550" s="352" t="s">
        <v>99</v>
      </c>
      <c r="C550" s="351" t="s">
        <v>3096</v>
      </c>
      <c r="D550" s="351" t="s">
        <v>607</v>
      </c>
      <c r="E550" t="s">
        <v>2971</v>
      </c>
    </row>
    <row r="551" spans="1:5">
      <c r="A551" s="352">
        <v>1.4</v>
      </c>
      <c r="B551" s="352" t="s">
        <v>99</v>
      </c>
      <c r="C551" s="351" t="s">
        <v>3096</v>
      </c>
      <c r="D551" s="351" t="s">
        <v>2985</v>
      </c>
      <c r="E551" t="s">
        <v>2971</v>
      </c>
    </row>
    <row r="552" spans="1:5">
      <c r="A552" s="352">
        <v>1.4</v>
      </c>
      <c r="B552" s="352" t="s">
        <v>99</v>
      </c>
      <c r="C552" s="351" t="s">
        <v>3096</v>
      </c>
      <c r="D552" s="351" t="s">
        <v>2986</v>
      </c>
      <c r="E552" t="s">
        <v>2971</v>
      </c>
    </row>
    <row r="553" spans="1:5">
      <c r="A553" s="352">
        <v>1.4</v>
      </c>
      <c r="B553" s="352" t="s">
        <v>99</v>
      </c>
      <c r="C553" s="351" t="s">
        <v>3096</v>
      </c>
      <c r="D553" s="351" t="s">
        <v>1429</v>
      </c>
      <c r="E553" t="s">
        <v>2971</v>
      </c>
    </row>
    <row r="554" spans="1:5">
      <c r="A554" s="352">
        <v>1.4</v>
      </c>
      <c r="B554" s="352" t="s">
        <v>99</v>
      </c>
      <c r="C554" s="351" t="s">
        <v>3096</v>
      </c>
      <c r="D554" s="351" t="s">
        <v>2987</v>
      </c>
      <c r="E554" t="s">
        <v>2971</v>
      </c>
    </row>
    <row r="555" spans="1:5">
      <c r="A555" s="352">
        <v>1.4</v>
      </c>
      <c r="B555" s="352" t="s">
        <v>99</v>
      </c>
      <c r="C555" s="351" t="s">
        <v>3096</v>
      </c>
      <c r="D555" s="351" t="s">
        <v>2988</v>
      </c>
      <c r="E555" t="s">
        <v>2971</v>
      </c>
    </row>
    <row r="556" spans="1:5">
      <c r="A556" s="352">
        <v>1.4</v>
      </c>
      <c r="B556" s="352" t="s">
        <v>99</v>
      </c>
      <c r="C556" s="351" t="s">
        <v>3096</v>
      </c>
      <c r="D556" s="351" t="s">
        <v>2989</v>
      </c>
      <c r="E556" t="s">
        <v>2971</v>
      </c>
    </row>
    <row r="557" spans="1:5">
      <c r="A557" s="352">
        <v>1.4</v>
      </c>
      <c r="B557" s="352" t="s">
        <v>99</v>
      </c>
      <c r="C557" s="351" t="s">
        <v>3096</v>
      </c>
      <c r="D557" s="351" t="s">
        <v>2990</v>
      </c>
      <c r="E557" t="s">
        <v>2971</v>
      </c>
    </row>
    <row r="558" spans="1:5">
      <c r="A558" s="352">
        <v>1.4</v>
      </c>
      <c r="B558" s="352" t="s">
        <v>99</v>
      </c>
      <c r="C558" s="351" t="s">
        <v>3096</v>
      </c>
      <c r="D558" s="351" t="s">
        <v>2991</v>
      </c>
      <c r="E558" t="s">
        <v>2971</v>
      </c>
    </row>
    <row r="559" spans="1:5">
      <c r="A559" s="352">
        <v>1.4</v>
      </c>
      <c r="B559" s="352" t="s">
        <v>99</v>
      </c>
      <c r="C559" s="351" t="s">
        <v>3096</v>
      </c>
      <c r="D559" s="351" t="s">
        <v>2992</v>
      </c>
      <c r="E559" t="s">
        <v>2971</v>
      </c>
    </row>
    <row r="560" spans="1:5">
      <c r="A560" s="352">
        <v>1.4</v>
      </c>
      <c r="B560" s="352" t="s">
        <v>99</v>
      </c>
      <c r="C560" s="351" t="s">
        <v>3096</v>
      </c>
      <c r="D560" s="351" t="s">
        <v>2993</v>
      </c>
      <c r="E560" t="s">
        <v>2971</v>
      </c>
    </row>
    <row r="561" spans="1:5">
      <c r="A561" s="352">
        <v>1.4</v>
      </c>
      <c r="B561" s="352" t="s">
        <v>99</v>
      </c>
      <c r="C561" s="351" t="s">
        <v>3096</v>
      </c>
      <c r="D561" s="351" t="s">
        <v>2994</v>
      </c>
      <c r="E561" t="s">
        <v>2971</v>
      </c>
    </row>
    <row r="562" spans="1:5">
      <c r="A562" s="352">
        <v>1.4</v>
      </c>
      <c r="B562" s="352" t="s">
        <v>99</v>
      </c>
      <c r="C562" s="351" t="s">
        <v>3096</v>
      </c>
      <c r="D562" s="351" t="s">
        <v>600</v>
      </c>
      <c r="E562" t="s">
        <v>2971</v>
      </c>
    </row>
    <row r="563" spans="1:5">
      <c r="A563" s="352">
        <v>1.4</v>
      </c>
      <c r="B563" s="352" t="s">
        <v>99</v>
      </c>
      <c r="C563" s="351" t="s">
        <v>3096</v>
      </c>
      <c r="D563" s="351" t="s">
        <v>1191</v>
      </c>
      <c r="E563" t="s">
        <v>2971</v>
      </c>
    </row>
    <row r="564" spans="1:5">
      <c r="A564" s="352">
        <v>1.4</v>
      </c>
      <c r="B564" s="352" t="s">
        <v>99</v>
      </c>
      <c r="C564" s="351" t="s">
        <v>3096</v>
      </c>
      <c r="D564" s="351" t="s">
        <v>2995</v>
      </c>
      <c r="E564" t="s">
        <v>2971</v>
      </c>
    </row>
    <row r="565" spans="1:5">
      <c r="A565" s="352">
        <v>1.4</v>
      </c>
      <c r="B565" s="352" t="s">
        <v>99</v>
      </c>
      <c r="C565" s="351" t="s">
        <v>3096</v>
      </c>
      <c r="D565" s="351" t="s">
        <v>2996</v>
      </c>
      <c r="E565" t="s">
        <v>2971</v>
      </c>
    </row>
    <row r="566" spans="1:5">
      <c r="A566" s="352">
        <v>1.4</v>
      </c>
      <c r="B566" s="352" t="s">
        <v>99</v>
      </c>
      <c r="C566" s="351" t="s">
        <v>3096</v>
      </c>
      <c r="D566" s="351" t="s">
        <v>2997</v>
      </c>
      <c r="E566" t="s">
        <v>2971</v>
      </c>
    </row>
    <row r="567" spans="1:5">
      <c r="A567" s="352">
        <v>1.4</v>
      </c>
      <c r="B567" s="352" t="s">
        <v>99</v>
      </c>
      <c r="C567" s="351" t="s">
        <v>3096</v>
      </c>
      <c r="D567" s="351" t="s">
        <v>2998</v>
      </c>
      <c r="E567" t="s">
        <v>2971</v>
      </c>
    </row>
    <row r="568" spans="1:5">
      <c r="A568" s="352">
        <v>1.4</v>
      </c>
      <c r="B568" s="352" t="s">
        <v>99</v>
      </c>
      <c r="C568" s="351" t="s">
        <v>3096</v>
      </c>
      <c r="D568" s="351" t="s">
        <v>2999</v>
      </c>
      <c r="E568" t="s">
        <v>2971</v>
      </c>
    </row>
    <row r="569" spans="1:5">
      <c r="A569" s="352">
        <v>1.4</v>
      </c>
      <c r="B569" s="352" t="s">
        <v>99</v>
      </c>
      <c r="C569" s="351" t="s">
        <v>3096</v>
      </c>
      <c r="D569" s="351" t="s">
        <v>3000</v>
      </c>
      <c r="E569" t="s">
        <v>2971</v>
      </c>
    </row>
    <row r="570" spans="1:5">
      <c r="A570" s="352">
        <v>1.4</v>
      </c>
      <c r="B570" s="352" t="s">
        <v>99</v>
      </c>
      <c r="C570" s="351" t="s">
        <v>3096</v>
      </c>
      <c r="D570" s="351" t="s">
        <v>216</v>
      </c>
      <c r="E570" t="s">
        <v>2971</v>
      </c>
    </row>
    <row r="571" spans="1:5">
      <c r="A571" s="352">
        <v>1.4</v>
      </c>
      <c r="B571" s="352" t="s">
        <v>99</v>
      </c>
      <c r="C571" s="351" t="s">
        <v>3096</v>
      </c>
      <c r="D571" s="351" t="s">
        <v>3001</v>
      </c>
      <c r="E571" t="s">
        <v>2971</v>
      </c>
    </row>
    <row r="572" spans="1:5">
      <c r="A572" s="352">
        <v>1.4</v>
      </c>
      <c r="B572" s="352" t="s">
        <v>99</v>
      </c>
      <c r="C572" s="351" t="s">
        <v>3096</v>
      </c>
      <c r="D572" s="351" t="s">
        <v>1265</v>
      </c>
      <c r="E572" t="s">
        <v>2971</v>
      </c>
    </row>
    <row r="573" spans="1:5">
      <c r="A573" s="352">
        <v>1.4</v>
      </c>
      <c r="B573" s="352" t="s">
        <v>99</v>
      </c>
      <c r="C573" s="351" t="s">
        <v>3096</v>
      </c>
      <c r="D573" s="351" t="s">
        <v>3002</v>
      </c>
      <c r="E573" t="s">
        <v>2971</v>
      </c>
    </row>
    <row r="574" spans="1:5">
      <c r="A574" s="352">
        <v>1.4</v>
      </c>
      <c r="B574" s="352" t="s">
        <v>99</v>
      </c>
      <c r="C574" s="351" t="s">
        <v>3096</v>
      </c>
      <c r="D574" s="351" t="s">
        <v>3003</v>
      </c>
      <c r="E574" t="s">
        <v>2971</v>
      </c>
    </row>
    <row r="575" spans="1:5">
      <c r="A575" s="352">
        <v>1.4</v>
      </c>
      <c r="B575" s="352" t="s">
        <v>99</v>
      </c>
      <c r="C575" s="351" t="s">
        <v>3096</v>
      </c>
      <c r="D575" s="351" t="s">
        <v>3004</v>
      </c>
      <c r="E575" t="s">
        <v>2971</v>
      </c>
    </row>
    <row r="576" spans="1:5">
      <c r="A576" s="352">
        <v>1.4</v>
      </c>
      <c r="B576" s="352" t="s">
        <v>99</v>
      </c>
      <c r="C576" s="351" t="s">
        <v>3096</v>
      </c>
      <c r="D576" s="351" t="s">
        <v>3005</v>
      </c>
      <c r="E576" t="s">
        <v>2971</v>
      </c>
    </row>
    <row r="577" spans="1:5">
      <c r="A577" s="352">
        <v>1.4</v>
      </c>
      <c r="B577" s="352" t="s">
        <v>99</v>
      </c>
      <c r="C577" s="351" t="s">
        <v>3096</v>
      </c>
      <c r="D577" s="351" t="s">
        <v>3006</v>
      </c>
      <c r="E577" t="s">
        <v>2971</v>
      </c>
    </row>
    <row r="578" spans="1:5">
      <c r="A578" s="352">
        <v>1.4</v>
      </c>
      <c r="B578" s="352" t="s">
        <v>99</v>
      </c>
      <c r="C578" s="351" t="s">
        <v>3096</v>
      </c>
      <c r="D578" s="351" t="s">
        <v>3007</v>
      </c>
      <c r="E578" t="s">
        <v>2971</v>
      </c>
    </row>
    <row r="579" spans="1:5">
      <c r="A579" s="352">
        <v>1.4</v>
      </c>
      <c r="B579" s="352" t="s">
        <v>99</v>
      </c>
      <c r="C579" s="351" t="s">
        <v>3096</v>
      </c>
      <c r="D579" s="351" t="s">
        <v>3008</v>
      </c>
      <c r="E579" t="s">
        <v>2971</v>
      </c>
    </row>
    <row r="580" spans="1:5">
      <c r="A580" s="352">
        <v>1.4</v>
      </c>
      <c r="B580" s="352" t="s">
        <v>99</v>
      </c>
      <c r="C580" s="351" t="s">
        <v>3096</v>
      </c>
      <c r="D580" s="351" t="s">
        <v>3009</v>
      </c>
      <c r="E580" t="s">
        <v>2971</v>
      </c>
    </row>
    <row r="581" spans="1:5">
      <c r="A581" s="352">
        <v>1.4</v>
      </c>
      <c r="B581" s="352" t="s">
        <v>99</v>
      </c>
      <c r="C581" s="351" t="s">
        <v>3096</v>
      </c>
      <c r="D581" s="351" t="s">
        <v>3010</v>
      </c>
      <c r="E581" t="s">
        <v>2971</v>
      </c>
    </row>
    <row r="582" spans="1:5">
      <c r="A582" s="352">
        <v>1.4</v>
      </c>
      <c r="B582" s="352" t="s">
        <v>99</v>
      </c>
      <c r="C582" s="351" t="s">
        <v>3096</v>
      </c>
      <c r="D582" s="351" t="s">
        <v>1292</v>
      </c>
      <c r="E582" t="s">
        <v>2971</v>
      </c>
    </row>
    <row r="583" spans="1:5">
      <c r="A583" s="352">
        <v>1.4</v>
      </c>
      <c r="B583" s="352" t="s">
        <v>99</v>
      </c>
      <c r="C583" s="351" t="s">
        <v>3096</v>
      </c>
      <c r="D583" s="351" t="s">
        <v>3011</v>
      </c>
      <c r="E583" t="s">
        <v>2971</v>
      </c>
    </row>
    <row r="584" spans="1:5">
      <c r="A584" s="352">
        <v>1.4</v>
      </c>
      <c r="B584" s="352" t="s">
        <v>99</v>
      </c>
      <c r="C584" s="351" t="s">
        <v>3096</v>
      </c>
      <c r="D584" s="351" t="s">
        <v>3012</v>
      </c>
      <c r="E584" t="s">
        <v>2971</v>
      </c>
    </row>
    <row r="585" spans="1:5">
      <c r="A585" s="352">
        <v>1.4</v>
      </c>
      <c r="B585" s="352" t="s">
        <v>99</v>
      </c>
      <c r="C585" s="351" t="s">
        <v>3096</v>
      </c>
      <c r="D585" s="351" t="s">
        <v>3013</v>
      </c>
      <c r="E585" t="s">
        <v>2971</v>
      </c>
    </row>
    <row r="586" spans="1:5">
      <c r="A586" s="352">
        <v>1.4</v>
      </c>
      <c r="B586" s="352" t="s">
        <v>99</v>
      </c>
      <c r="C586" s="351" t="s">
        <v>3096</v>
      </c>
      <c r="D586" s="351" t="s">
        <v>3014</v>
      </c>
      <c r="E586" t="s">
        <v>2971</v>
      </c>
    </row>
    <row r="587" spans="1:5">
      <c r="A587" s="352">
        <v>1.4</v>
      </c>
      <c r="B587" s="352" t="s">
        <v>99</v>
      </c>
      <c r="C587" s="351" t="s">
        <v>3096</v>
      </c>
      <c r="D587" s="351" t="s">
        <v>3015</v>
      </c>
      <c r="E587" t="s">
        <v>2971</v>
      </c>
    </row>
    <row r="588" spans="1:5">
      <c r="A588" s="352">
        <v>1.4</v>
      </c>
      <c r="B588" s="352" t="s">
        <v>99</v>
      </c>
      <c r="C588" s="351" t="s">
        <v>3096</v>
      </c>
      <c r="D588" s="351" t="s">
        <v>3016</v>
      </c>
      <c r="E588" t="s">
        <v>2971</v>
      </c>
    </row>
    <row r="589" spans="1:5">
      <c r="A589" s="352">
        <v>1.4</v>
      </c>
      <c r="B589" s="352" t="s">
        <v>99</v>
      </c>
      <c r="C589" s="351" t="s">
        <v>3096</v>
      </c>
      <c r="D589" s="351" t="s">
        <v>3017</v>
      </c>
      <c r="E589" t="s">
        <v>2971</v>
      </c>
    </row>
    <row r="590" spans="1:5">
      <c r="A590" s="352">
        <v>1.4</v>
      </c>
      <c r="B590" s="352" t="s">
        <v>99</v>
      </c>
      <c r="C590" s="351" t="s">
        <v>3096</v>
      </c>
      <c r="D590" s="351" t="s">
        <v>3018</v>
      </c>
      <c r="E590" t="s">
        <v>2971</v>
      </c>
    </row>
    <row r="591" spans="1:5">
      <c r="A591" s="352">
        <v>1.4</v>
      </c>
      <c r="B591" s="352" t="s">
        <v>99</v>
      </c>
      <c r="C591" s="351" t="s">
        <v>3096</v>
      </c>
      <c r="D591" s="351" t="s">
        <v>3019</v>
      </c>
      <c r="E591" t="s">
        <v>2971</v>
      </c>
    </row>
    <row r="592" spans="1:5">
      <c r="A592" s="352">
        <v>1.4</v>
      </c>
      <c r="B592" s="352" t="s">
        <v>99</v>
      </c>
      <c r="C592" s="351" t="s">
        <v>3096</v>
      </c>
      <c r="D592" s="351" t="s">
        <v>3020</v>
      </c>
      <c r="E592" t="s">
        <v>2971</v>
      </c>
    </row>
    <row r="593" spans="1:5">
      <c r="A593" s="352">
        <v>1.4</v>
      </c>
      <c r="B593" s="352" t="s">
        <v>99</v>
      </c>
      <c r="C593" s="351" t="s">
        <v>3096</v>
      </c>
      <c r="D593" s="351" t="s">
        <v>3021</v>
      </c>
      <c r="E593" t="s">
        <v>2971</v>
      </c>
    </row>
    <row r="594" spans="1:5">
      <c r="A594" s="352">
        <v>1.4</v>
      </c>
      <c r="B594" s="352" t="s">
        <v>99</v>
      </c>
      <c r="C594" s="351" t="s">
        <v>3096</v>
      </c>
      <c r="D594" s="351" t="s">
        <v>1411</v>
      </c>
      <c r="E594" t="s">
        <v>2971</v>
      </c>
    </row>
    <row r="595" spans="1:5">
      <c r="A595" s="352">
        <v>1.4</v>
      </c>
      <c r="B595" s="352" t="s">
        <v>99</v>
      </c>
      <c r="C595" s="351" t="s">
        <v>3096</v>
      </c>
      <c r="D595" s="351" t="s">
        <v>3022</v>
      </c>
      <c r="E595" t="s">
        <v>2971</v>
      </c>
    </row>
    <row r="596" spans="1:5">
      <c r="A596" s="352">
        <v>1.4</v>
      </c>
      <c r="B596" s="352" t="s">
        <v>99</v>
      </c>
      <c r="C596" s="351" t="s">
        <v>3096</v>
      </c>
      <c r="D596" s="351" t="s">
        <v>3023</v>
      </c>
      <c r="E596" t="s">
        <v>2971</v>
      </c>
    </row>
    <row r="597" spans="1:5">
      <c r="A597" s="352">
        <v>1.4</v>
      </c>
      <c r="B597" s="352" t="s">
        <v>99</v>
      </c>
      <c r="C597" s="351" t="s">
        <v>3096</v>
      </c>
      <c r="D597" s="351" t="s">
        <v>3024</v>
      </c>
      <c r="E597" t="s">
        <v>2971</v>
      </c>
    </row>
    <row r="598" spans="1:5">
      <c r="A598" s="352">
        <v>1.4</v>
      </c>
      <c r="B598" s="352" t="s">
        <v>99</v>
      </c>
      <c r="C598" s="351" t="s">
        <v>3096</v>
      </c>
      <c r="D598" s="351" t="s">
        <v>3025</v>
      </c>
      <c r="E598" t="s">
        <v>2971</v>
      </c>
    </row>
    <row r="599" spans="1:5">
      <c r="A599" s="352">
        <v>1.4</v>
      </c>
      <c r="B599" s="352" t="s">
        <v>99</v>
      </c>
      <c r="C599" s="351" t="s">
        <v>3096</v>
      </c>
      <c r="D599" s="351" t="s">
        <v>3026</v>
      </c>
      <c r="E599" t="s">
        <v>2971</v>
      </c>
    </row>
    <row r="600" spans="1:5">
      <c r="A600" s="352">
        <v>1.4</v>
      </c>
      <c r="B600" s="352" t="s">
        <v>99</v>
      </c>
      <c r="C600" s="351" t="s">
        <v>3096</v>
      </c>
      <c r="D600" s="351" t="s">
        <v>3027</v>
      </c>
      <c r="E600" t="s">
        <v>2971</v>
      </c>
    </row>
    <row r="601" spans="1:5">
      <c r="A601" s="352">
        <v>1.4</v>
      </c>
      <c r="B601" s="352" t="s">
        <v>99</v>
      </c>
      <c r="C601" s="351" t="s">
        <v>3096</v>
      </c>
      <c r="D601" s="351" t="s">
        <v>3028</v>
      </c>
      <c r="E601" t="s">
        <v>2971</v>
      </c>
    </row>
    <row r="602" spans="1:5">
      <c r="A602" s="352">
        <v>1.4</v>
      </c>
      <c r="B602" s="352" t="s">
        <v>99</v>
      </c>
      <c r="C602" s="351" t="s">
        <v>3096</v>
      </c>
      <c r="D602" s="351" t="s">
        <v>3029</v>
      </c>
      <c r="E602" t="s">
        <v>2971</v>
      </c>
    </row>
    <row r="603" spans="1:5">
      <c r="A603" s="352">
        <v>1.4</v>
      </c>
      <c r="B603" s="352" t="s">
        <v>99</v>
      </c>
      <c r="C603" s="351" t="s">
        <v>3096</v>
      </c>
      <c r="D603" s="351" t="s">
        <v>3030</v>
      </c>
      <c r="E603" t="s">
        <v>2971</v>
      </c>
    </row>
    <row r="604" spans="1:5">
      <c r="A604" s="352">
        <v>1.4</v>
      </c>
      <c r="B604" s="352" t="s">
        <v>99</v>
      </c>
      <c r="C604" s="351" t="s">
        <v>3096</v>
      </c>
      <c r="D604" s="351" t="s">
        <v>3031</v>
      </c>
      <c r="E604" t="s">
        <v>2971</v>
      </c>
    </row>
    <row r="605" spans="1:5">
      <c r="A605" s="352">
        <v>1.4</v>
      </c>
      <c r="B605" s="352" t="s">
        <v>99</v>
      </c>
      <c r="C605" s="351" t="s">
        <v>3096</v>
      </c>
      <c r="D605" s="351" t="s">
        <v>571</v>
      </c>
      <c r="E605" t="s">
        <v>2971</v>
      </c>
    </row>
    <row r="606" spans="1:5">
      <c r="A606" s="352">
        <v>1.4</v>
      </c>
      <c r="B606" s="352" t="s">
        <v>99</v>
      </c>
      <c r="C606" s="351" t="s">
        <v>3096</v>
      </c>
      <c r="D606" s="351" t="s">
        <v>3032</v>
      </c>
      <c r="E606" t="s">
        <v>2971</v>
      </c>
    </row>
    <row r="607" spans="1:5">
      <c r="A607" s="352">
        <v>1.4</v>
      </c>
      <c r="B607" s="352" t="s">
        <v>99</v>
      </c>
      <c r="C607" s="351" t="s">
        <v>3096</v>
      </c>
      <c r="D607" s="351" t="s">
        <v>3033</v>
      </c>
      <c r="E607" t="s">
        <v>2971</v>
      </c>
    </row>
    <row r="608" spans="1:5">
      <c r="A608" s="352">
        <v>1.4</v>
      </c>
      <c r="B608" s="352" t="s">
        <v>99</v>
      </c>
      <c r="C608" s="351" t="s">
        <v>3096</v>
      </c>
      <c r="D608" s="351" t="s">
        <v>1388</v>
      </c>
      <c r="E608" t="s">
        <v>2971</v>
      </c>
    </row>
    <row r="609" spans="1:5">
      <c r="A609" s="352">
        <v>1.4</v>
      </c>
      <c r="B609" s="352" t="s">
        <v>99</v>
      </c>
      <c r="C609" s="351" t="s">
        <v>3096</v>
      </c>
      <c r="D609" s="351" t="s">
        <v>3034</v>
      </c>
      <c r="E609" t="s">
        <v>2971</v>
      </c>
    </row>
    <row r="610" spans="1:5">
      <c r="A610" s="352">
        <v>1.4</v>
      </c>
      <c r="B610" s="352" t="s">
        <v>99</v>
      </c>
      <c r="C610" s="351" t="s">
        <v>3096</v>
      </c>
      <c r="D610" s="351" t="s">
        <v>513</v>
      </c>
      <c r="E610" t="s">
        <v>2971</v>
      </c>
    </row>
    <row r="611" spans="1:5">
      <c r="A611" s="352">
        <v>1.4</v>
      </c>
      <c r="B611" s="352" t="s">
        <v>99</v>
      </c>
      <c r="C611" s="351" t="s">
        <v>3096</v>
      </c>
      <c r="D611" s="351" t="s">
        <v>3035</v>
      </c>
      <c r="E611" t="s">
        <v>2971</v>
      </c>
    </row>
    <row r="612" spans="1:5">
      <c r="A612" s="352">
        <v>1.4</v>
      </c>
      <c r="B612" s="352" t="s">
        <v>99</v>
      </c>
      <c r="C612" s="351" t="s">
        <v>3096</v>
      </c>
      <c r="D612" s="351" t="s">
        <v>3036</v>
      </c>
      <c r="E612" t="s">
        <v>2971</v>
      </c>
    </row>
    <row r="613" spans="1:5">
      <c r="A613" s="352">
        <v>1.4</v>
      </c>
      <c r="B613" s="352" t="s">
        <v>99</v>
      </c>
      <c r="C613" s="351" t="s">
        <v>3096</v>
      </c>
      <c r="D613" s="351" t="s">
        <v>3037</v>
      </c>
      <c r="E613" t="s">
        <v>2971</v>
      </c>
    </row>
    <row r="614" spans="1:5">
      <c r="A614" s="352">
        <v>1.4</v>
      </c>
      <c r="B614" s="352" t="s">
        <v>99</v>
      </c>
      <c r="C614" s="351" t="s">
        <v>3096</v>
      </c>
      <c r="D614" s="351" t="s">
        <v>3038</v>
      </c>
      <c r="E614" t="s">
        <v>2971</v>
      </c>
    </row>
    <row r="615" spans="1:5">
      <c r="A615" s="352">
        <v>1.4</v>
      </c>
      <c r="B615" s="352" t="s">
        <v>99</v>
      </c>
      <c r="C615" s="351" t="s">
        <v>3096</v>
      </c>
      <c r="D615" s="351" t="s">
        <v>3039</v>
      </c>
      <c r="E615" t="s">
        <v>2971</v>
      </c>
    </row>
    <row r="616" spans="1:5">
      <c r="A616" s="352">
        <v>1.4</v>
      </c>
      <c r="B616" s="352" t="s">
        <v>99</v>
      </c>
      <c r="C616" s="351" t="s">
        <v>3096</v>
      </c>
      <c r="D616" s="351" t="s">
        <v>290</v>
      </c>
      <c r="E616" t="s">
        <v>2971</v>
      </c>
    </row>
    <row r="617" spans="1:5">
      <c r="A617" s="352">
        <v>1.4</v>
      </c>
      <c r="B617" s="352" t="s">
        <v>99</v>
      </c>
      <c r="C617" s="351" t="s">
        <v>3096</v>
      </c>
      <c r="D617" s="351" t="s">
        <v>3040</v>
      </c>
      <c r="E617" t="s">
        <v>2971</v>
      </c>
    </row>
    <row r="618" spans="1:5">
      <c r="A618" s="352">
        <v>1.4</v>
      </c>
      <c r="B618" s="352" t="s">
        <v>99</v>
      </c>
      <c r="C618" s="351" t="s">
        <v>3096</v>
      </c>
      <c r="D618" s="351" t="s">
        <v>3041</v>
      </c>
      <c r="E618" t="s">
        <v>2971</v>
      </c>
    </row>
    <row r="619" spans="1:5">
      <c r="A619" s="352">
        <v>1.4</v>
      </c>
      <c r="B619" s="352" t="s">
        <v>99</v>
      </c>
      <c r="C619" s="351" t="s">
        <v>3096</v>
      </c>
      <c r="D619" s="351" t="s">
        <v>3042</v>
      </c>
      <c r="E619" t="s">
        <v>2971</v>
      </c>
    </row>
    <row r="620" spans="1:5">
      <c r="A620" s="352">
        <v>1.4</v>
      </c>
      <c r="B620" s="352" t="s">
        <v>99</v>
      </c>
      <c r="C620" s="351" t="s">
        <v>3096</v>
      </c>
      <c r="D620" s="351" t="s">
        <v>3043</v>
      </c>
      <c r="E620" t="s">
        <v>2971</v>
      </c>
    </row>
    <row r="621" spans="1:5">
      <c r="A621" s="352">
        <v>1.4</v>
      </c>
      <c r="B621" s="352" t="s">
        <v>99</v>
      </c>
      <c r="C621" s="351" t="s">
        <v>3096</v>
      </c>
      <c r="D621" s="351" t="s">
        <v>3044</v>
      </c>
      <c r="E621" t="s">
        <v>2971</v>
      </c>
    </row>
    <row r="622" spans="1:5">
      <c r="A622" s="352">
        <v>1.4</v>
      </c>
      <c r="B622" s="352" t="s">
        <v>99</v>
      </c>
      <c r="C622" s="351" t="s">
        <v>3096</v>
      </c>
      <c r="D622" s="351" t="s">
        <v>3045</v>
      </c>
      <c r="E622" t="s">
        <v>2971</v>
      </c>
    </row>
    <row r="623" spans="1:5">
      <c r="A623" s="352">
        <v>1.4</v>
      </c>
      <c r="B623" s="352" t="s">
        <v>99</v>
      </c>
      <c r="C623" s="351" t="s">
        <v>3096</v>
      </c>
      <c r="D623" s="351" t="s">
        <v>3046</v>
      </c>
      <c r="E623" t="s">
        <v>2971</v>
      </c>
    </row>
    <row r="624" spans="1:5">
      <c r="A624" s="352">
        <v>1.4</v>
      </c>
      <c r="B624" s="352" t="s">
        <v>99</v>
      </c>
      <c r="C624" s="351" t="s">
        <v>3096</v>
      </c>
      <c r="D624" s="351" t="s">
        <v>3047</v>
      </c>
      <c r="E624" t="s">
        <v>2971</v>
      </c>
    </row>
    <row r="625" spans="1:5">
      <c r="A625" s="352">
        <v>1.4</v>
      </c>
      <c r="B625" s="352" t="s">
        <v>99</v>
      </c>
      <c r="C625" s="351" t="s">
        <v>3096</v>
      </c>
      <c r="D625" s="351" t="s">
        <v>3048</v>
      </c>
      <c r="E625" t="s">
        <v>2971</v>
      </c>
    </row>
    <row r="626" spans="1:5">
      <c r="A626" s="352">
        <v>1.4</v>
      </c>
      <c r="B626" s="352" t="s">
        <v>99</v>
      </c>
      <c r="C626" s="351" t="s">
        <v>3096</v>
      </c>
      <c r="D626" s="351" t="s">
        <v>3049</v>
      </c>
      <c r="E626" t="s">
        <v>2971</v>
      </c>
    </row>
    <row r="627" spans="1:5">
      <c r="A627" s="352">
        <v>1.4</v>
      </c>
      <c r="B627" s="352" t="s">
        <v>99</v>
      </c>
      <c r="C627" s="351" t="s">
        <v>3096</v>
      </c>
      <c r="D627" s="351" t="s">
        <v>3050</v>
      </c>
      <c r="E627" t="s">
        <v>2971</v>
      </c>
    </row>
    <row r="628" spans="1:5">
      <c r="A628" s="352">
        <v>1.4</v>
      </c>
      <c r="B628" s="352" t="s">
        <v>99</v>
      </c>
      <c r="C628" s="351" t="s">
        <v>3096</v>
      </c>
      <c r="D628" s="351" t="s">
        <v>3051</v>
      </c>
      <c r="E628" t="s">
        <v>2971</v>
      </c>
    </row>
    <row r="629" spans="1:5">
      <c r="A629" s="352">
        <v>1.4</v>
      </c>
      <c r="B629" s="352" t="s">
        <v>99</v>
      </c>
      <c r="C629" s="351" t="s">
        <v>3096</v>
      </c>
      <c r="D629" s="351" t="s">
        <v>3052</v>
      </c>
      <c r="E629" t="s">
        <v>2971</v>
      </c>
    </row>
    <row r="630" spans="1:5">
      <c r="A630" s="352">
        <v>1.4</v>
      </c>
      <c r="B630" s="352" t="s">
        <v>99</v>
      </c>
      <c r="C630" s="351" t="s">
        <v>3096</v>
      </c>
      <c r="D630" s="351" t="s">
        <v>3053</v>
      </c>
      <c r="E630" t="s">
        <v>2971</v>
      </c>
    </row>
    <row r="631" spans="1:5">
      <c r="A631" s="352">
        <v>1.4</v>
      </c>
      <c r="B631" s="352" t="s">
        <v>99</v>
      </c>
      <c r="C631" s="351" t="s">
        <v>3096</v>
      </c>
      <c r="D631" s="351" t="s">
        <v>3054</v>
      </c>
      <c r="E631" t="s">
        <v>2971</v>
      </c>
    </row>
    <row r="632" spans="1:5">
      <c r="A632" s="352">
        <v>1.4</v>
      </c>
      <c r="B632" s="352" t="s">
        <v>99</v>
      </c>
      <c r="C632" s="351" t="s">
        <v>3096</v>
      </c>
      <c r="D632" s="351" t="s">
        <v>3055</v>
      </c>
      <c r="E632" t="s">
        <v>2971</v>
      </c>
    </row>
    <row r="633" spans="1:5">
      <c r="A633" s="352">
        <v>1.4</v>
      </c>
      <c r="B633" s="352" t="s">
        <v>99</v>
      </c>
      <c r="C633" s="351" t="s">
        <v>3096</v>
      </c>
      <c r="D633" s="351" t="s">
        <v>3056</v>
      </c>
      <c r="E633" t="s">
        <v>2971</v>
      </c>
    </row>
    <row r="634" spans="1:5">
      <c r="A634" s="352">
        <v>1.4</v>
      </c>
      <c r="B634" s="352" t="s">
        <v>99</v>
      </c>
      <c r="C634" s="351" t="s">
        <v>3096</v>
      </c>
      <c r="D634" s="351" t="s">
        <v>3057</v>
      </c>
      <c r="E634" t="s">
        <v>2971</v>
      </c>
    </row>
    <row r="635" spans="1:5">
      <c r="A635" s="352">
        <v>1.4</v>
      </c>
      <c r="B635" s="352" t="s">
        <v>99</v>
      </c>
      <c r="C635" s="351" t="s">
        <v>3096</v>
      </c>
      <c r="D635" s="351" t="s">
        <v>3058</v>
      </c>
      <c r="E635" t="s">
        <v>2971</v>
      </c>
    </row>
    <row r="636" spans="1:5">
      <c r="A636" s="352">
        <v>1.4</v>
      </c>
      <c r="B636" s="352" t="s">
        <v>99</v>
      </c>
      <c r="C636" s="351" t="s">
        <v>3096</v>
      </c>
      <c r="D636" s="351" t="s">
        <v>3059</v>
      </c>
      <c r="E636" t="s">
        <v>2971</v>
      </c>
    </row>
    <row r="637" spans="1:5">
      <c r="A637" s="352">
        <v>1.4</v>
      </c>
      <c r="B637" s="352" t="s">
        <v>99</v>
      </c>
      <c r="C637" s="351" t="s">
        <v>3096</v>
      </c>
      <c r="D637" s="351" t="s">
        <v>3060</v>
      </c>
      <c r="E637" t="s">
        <v>2971</v>
      </c>
    </row>
    <row r="638" spans="1:5">
      <c r="A638" s="352">
        <v>1.4</v>
      </c>
      <c r="B638" s="352" t="s">
        <v>99</v>
      </c>
      <c r="C638" s="351" t="s">
        <v>3096</v>
      </c>
      <c r="D638" s="351" t="s">
        <v>3061</v>
      </c>
      <c r="E638" t="s">
        <v>2971</v>
      </c>
    </row>
    <row r="639" spans="1:5">
      <c r="A639" s="352">
        <v>1.4</v>
      </c>
      <c r="B639" s="352" t="s">
        <v>99</v>
      </c>
      <c r="C639" s="351" t="s">
        <v>3096</v>
      </c>
      <c r="D639" s="351" t="s">
        <v>3062</v>
      </c>
      <c r="E639" t="s">
        <v>2971</v>
      </c>
    </row>
    <row r="640" spans="1:5">
      <c r="A640" s="352">
        <v>1.4</v>
      </c>
      <c r="B640" s="352" t="s">
        <v>99</v>
      </c>
      <c r="C640" s="351" t="s">
        <v>3096</v>
      </c>
      <c r="D640" s="351" t="s">
        <v>3063</v>
      </c>
      <c r="E640" t="s">
        <v>2971</v>
      </c>
    </row>
    <row r="641" spans="1:5">
      <c r="A641" s="352">
        <v>1.4</v>
      </c>
      <c r="B641" s="352" t="s">
        <v>99</v>
      </c>
      <c r="C641" s="351" t="s">
        <v>3096</v>
      </c>
      <c r="D641" s="351" t="s">
        <v>3064</v>
      </c>
      <c r="E641" t="s">
        <v>2971</v>
      </c>
    </row>
    <row r="642" spans="1:5">
      <c r="A642" s="352">
        <v>1.4</v>
      </c>
      <c r="B642" s="352" t="s">
        <v>99</v>
      </c>
      <c r="C642" s="351" t="s">
        <v>3096</v>
      </c>
      <c r="D642" s="351" t="s">
        <v>3065</v>
      </c>
      <c r="E642" t="s">
        <v>2971</v>
      </c>
    </row>
    <row r="643" spans="1:5">
      <c r="A643" s="352">
        <v>1.4</v>
      </c>
      <c r="B643" s="352" t="s">
        <v>99</v>
      </c>
      <c r="C643" s="351" t="s">
        <v>3096</v>
      </c>
      <c r="D643" s="351" t="s">
        <v>3066</v>
      </c>
      <c r="E643" t="s">
        <v>2971</v>
      </c>
    </row>
    <row r="644" spans="1:5">
      <c r="A644" s="352">
        <v>1.4</v>
      </c>
      <c r="B644" s="352" t="s">
        <v>99</v>
      </c>
      <c r="C644" s="351" t="s">
        <v>3096</v>
      </c>
      <c r="D644" s="351" t="s">
        <v>3067</v>
      </c>
      <c r="E644" t="s">
        <v>2971</v>
      </c>
    </row>
    <row r="645" spans="1:5">
      <c r="A645" s="352">
        <v>1.4</v>
      </c>
      <c r="B645" s="352" t="s">
        <v>99</v>
      </c>
      <c r="C645" s="351" t="s">
        <v>3096</v>
      </c>
      <c r="D645" s="351" t="s">
        <v>3068</v>
      </c>
      <c r="E645" t="s">
        <v>2971</v>
      </c>
    </row>
    <row r="646" spans="1:5">
      <c r="A646" s="352">
        <v>1.4</v>
      </c>
      <c r="B646" s="352" t="s">
        <v>99</v>
      </c>
      <c r="C646" s="351" t="s">
        <v>3096</v>
      </c>
      <c r="D646" s="351" t="s">
        <v>3069</v>
      </c>
      <c r="E646" t="s">
        <v>2971</v>
      </c>
    </row>
    <row r="647" spans="1:5">
      <c r="A647" s="352">
        <v>1.4</v>
      </c>
      <c r="B647" s="352" t="s">
        <v>99</v>
      </c>
      <c r="C647" s="351" t="s">
        <v>3096</v>
      </c>
      <c r="D647" s="351" t="s">
        <v>1436</v>
      </c>
      <c r="E647" t="s">
        <v>2971</v>
      </c>
    </row>
    <row r="648" spans="1:5">
      <c r="A648" s="352">
        <v>1.4</v>
      </c>
      <c r="B648" s="352" t="s">
        <v>99</v>
      </c>
      <c r="C648" s="351" t="s">
        <v>3096</v>
      </c>
      <c r="D648" s="351" t="s">
        <v>1309</v>
      </c>
      <c r="E648" t="s">
        <v>2971</v>
      </c>
    </row>
    <row r="649" spans="1:5">
      <c r="A649" s="352">
        <v>1.4</v>
      </c>
      <c r="B649" s="352" t="s">
        <v>99</v>
      </c>
      <c r="C649" s="351" t="s">
        <v>3096</v>
      </c>
      <c r="D649" s="351" t="s">
        <v>3070</v>
      </c>
      <c r="E649" t="s">
        <v>2971</v>
      </c>
    </row>
    <row r="650" spans="1:5">
      <c r="A650" s="352">
        <v>1.4</v>
      </c>
      <c r="B650" s="352" t="s">
        <v>99</v>
      </c>
      <c r="C650" s="351" t="s">
        <v>3096</v>
      </c>
      <c r="D650" s="351" t="s">
        <v>1472</v>
      </c>
      <c r="E650" t="s">
        <v>2971</v>
      </c>
    </row>
    <row r="651" spans="1:5">
      <c r="A651" s="352">
        <v>1.4</v>
      </c>
      <c r="B651" s="352" t="s">
        <v>99</v>
      </c>
      <c r="C651" s="351" t="s">
        <v>3096</v>
      </c>
      <c r="D651" s="351" t="s">
        <v>843</v>
      </c>
      <c r="E651" t="s">
        <v>2971</v>
      </c>
    </row>
    <row r="652" spans="1:5">
      <c r="A652" s="352">
        <v>1.4</v>
      </c>
      <c r="B652" s="352" t="s">
        <v>99</v>
      </c>
      <c r="C652" s="351" t="s">
        <v>3096</v>
      </c>
      <c r="D652" s="351" t="s">
        <v>3071</v>
      </c>
      <c r="E652" t="s">
        <v>2971</v>
      </c>
    </row>
    <row r="653" spans="1:5">
      <c r="A653" s="352">
        <v>1.4</v>
      </c>
      <c r="B653" s="352" t="s">
        <v>99</v>
      </c>
      <c r="C653" s="351" t="s">
        <v>3096</v>
      </c>
      <c r="D653" s="351" t="s">
        <v>3072</v>
      </c>
      <c r="E653" t="s">
        <v>2971</v>
      </c>
    </row>
    <row r="654" spans="1:5">
      <c r="A654" s="352">
        <v>1.4</v>
      </c>
      <c r="B654" s="352" t="s">
        <v>99</v>
      </c>
      <c r="C654" s="351" t="s">
        <v>3096</v>
      </c>
      <c r="D654" s="351" t="s">
        <v>3073</v>
      </c>
      <c r="E654" t="s">
        <v>2971</v>
      </c>
    </row>
    <row r="655" spans="1:5">
      <c r="A655" s="352">
        <v>1.4</v>
      </c>
      <c r="B655" s="352" t="s">
        <v>99</v>
      </c>
      <c r="C655" s="351" t="s">
        <v>3096</v>
      </c>
      <c r="D655" s="351" t="s">
        <v>3074</v>
      </c>
      <c r="E655" t="s">
        <v>2971</v>
      </c>
    </row>
    <row r="656" spans="1:5">
      <c r="A656" s="352">
        <v>1.4</v>
      </c>
      <c r="B656" s="352" t="s">
        <v>99</v>
      </c>
      <c r="C656" s="351" t="s">
        <v>3096</v>
      </c>
      <c r="D656" s="351" t="s">
        <v>3075</v>
      </c>
      <c r="E656" t="s">
        <v>2971</v>
      </c>
    </row>
    <row r="657" spans="1:5">
      <c r="A657" s="352">
        <v>1.4</v>
      </c>
      <c r="B657" s="352" t="s">
        <v>99</v>
      </c>
      <c r="C657" s="351" t="s">
        <v>3096</v>
      </c>
      <c r="D657" s="351" t="s">
        <v>3076</v>
      </c>
      <c r="E657" t="s">
        <v>2971</v>
      </c>
    </row>
    <row r="658" spans="1:5">
      <c r="A658" s="352">
        <v>1.4</v>
      </c>
      <c r="B658" s="352" t="s">
        <v>99</v>
      </c>
      <c r="C658" s="351" t="s">
        <v>3096</v>
      </c>
      <c r="D658" s="351" t="s">
        <v>3077</v>
      </c>
      <c r="E658" t="s">
        <v>2971</v>
      </c>
    </row>
    <row r="659" spans="1:5">
      <c r="A659" s="352">
        <v>1.4</v>
      </c>
      <c r="B659" s="352" t="s">
        <v>99</v>
      </c>
      <c r="C659" s="351" t="s">
        <v>3096</v>
      </c>
      <c r="D659" s="351" t="s">
        <v>3078</v>
      </c>
      <c r="E659" t="s">
        <v>2971</v>
      </c>
    </row>
    <row r="660" spans="1:5">
      <c r="A660" s="352">
        <v>1.4</v>
      </c>
      <c r="B660" s="352" t="s">
        <v>99</v>
      </c>
      <c r="C660" s="351" t="s">
        <v>3096</v>
      </c>
      <c r="D660" s="351" t="s">
        <v>3079</v>
      </c>
      <c r="E660" t="s">
        <v>2971</v>
      </c>
    </row>
    <row r="661" spans="1:5">
      <c r="A661" s="352">
        <v>1.4</v>
      </c>
      <c r="B661" s="352" t="s">
        <v>99</v>
      </c>
      <c r="C661" s="351" t="s">
        <v>3096</v>
      </c>
      <c r="D661" s="351" t="s">
        <v>3080</v>
      </c>
      <c r="E661" t="s">
        <v>2971</v>
      </c>
    </row>
    <row r="662" spans="1:5">
      <c r="A662" s="352">
        <v>1.4</v>
      </c>
      <c r="B662" s="352" t="s">
        <v>99</v>
      </c>
      <c r="C662" s="351" t="s">
        <v>3096</v>
      </c>
      <c r="D662" s="351" t="s">
        <v>3081</v>
      </c>
      <c r="E662" t="s">
        <v>2971</v>
      </c>
    </row>
    <row r="663" spans="1:5">
      <c r="A663" s="352">
        <v>1.4</v>
      </c>
      <c r="B663" s="352" t="s">
        <v>99</v>
      </c>
      <c r="C663" s="351" t="s">
        <v>3096</v>
      </c>
      <c r="D663" s="351" t="s">
        <v>3082</v>
      </c>
      <c r="E663" t="s">
        <v>2971</v>
      </c>
    </row>
    <row r="664" spans="1:5">
      <c r="A664" s="352">
        <v>1.4</v>
      </c>
      <c r="B664" s="352" t="s">
        <v>99</v>
      </c>
      <c r="C664" s="351" t="s">
        <v>3096</v>
      </c>
      <c r="D664" s="351" t="s">
        <v>1340</v>
      </c>
      <c r="E664" t="s">
        <v>2971</v>
      </c>
    </row>
    <row r="665" spans="1:5">
      <c r="A665" s="352">
        <v>1.4</v>
      </c>
      <c r="B665" s="352" t="s">
        <v>99</v>
      </c>
      <c r="C665" s="351" t="s">
        <v>3096</v>
      </c>
      <c r="D665" s="351" t="s">
        <v>1428</v>
      </c>
      <c r="E665" t="s">
        <v>2971</v>
      </c>
    </row>
    <row r="666" spans="1:5">
      <c r="A666" s="352">
        <v>1.4</v>
      </c>
      <c r="B666" s="352" t="s">
        <v>99</v>
      </c>
      <c r="C666" s="351" t="s">
        <v>3096</v>
      </c>
      <c r="D666" s="351" t="s">
        <v>1403</v>
      </c>
      <c r="E666" t="s">
        <v>2971</v>
      </c>
    </row>
    <row r="667" spans="1:5">
      <c r="A667" s="352">
        <v>1.4</v>
      </c>
      <c r="B667" s="352" t="s">
        <v>99</v>
      </c>
      <c r="C667" s="351" t="s">
        <v>3096</v>
      </c>
      <c r="D667" s="351" t="s">
        <v>1437</v>
      </c>
      <c r="E667" t="s">
        <v>2971</v>
      </c>
    </row>
    <row r="668" spans="1:5">
      <c r="A668" s="352">
        <v>1.4</v>
      </c>
      <c r="B668" s="352" t="s">
        <v>99</v>
      </c>
      <c r="C668" s="351" t="s">
        <v>3096</v>
      </c>
      <c r="D668" s="351" t="s">
        <v>3083</v>
      </c>
      <c r="E668" t="s">
        <v>2971</v>
      </c>
    </row>
    <row r="669" spans="1:5">
      <c r="A669" s="352">
        <v>1.4</v>
      </c>
      <c r="B669" s="352" t="s">
        <v>99</v>
      </c>
      <c r="C669" s="351" t="s">
        <v>3096</v>
      </c>
      <c r="D669" s="351" t="s">
        <v>1470</v>
      </c>
      <c r="E669" t="s">
        <v>2971</v>
      </c>
    </row>
    <row r="670" spans="1:5">
      <c r="A670" s="352">
        <v>1.4</v>
      </c>
      <c r="B670" s="352" t="s">
        <v>99</v>
      </c>
      <c r="C670" s="351" t="s">
        <v>3096</v>
      </c>
      <c r="D670" s="351" t="s">
        <v>1435</v>
      </c>
      <c r="E670" t="s">
        <v>2971</v>
      </c>
    </row>
    <row r="671" spans="1:5">
      <c r="A671" s="352">
        <v>1.4</v>
      </c>
      <c r="B671" s="352" t="s">
        <v>99</v>
      </c>
      <c r="C671" s="351" t="s">
        <v>3096</v>
      </c>
      <c r="D671" s="351" t="s">
        <v>3084</v>
      </c>
      <c r="E671" t="s">
        <v>2971</v>
      </c>
    </row>
    <row r="672" spans="1:5">
      <c r="A672" s="352">
        <v>1.4</v>
      </c>
      <c r="B672" s="352" t="s">
        <v>99</v>
      </c>
      <c r="C672" s="351" t="s">
        <v>3096</v>
      </c>
      <c r="D672" s="351" t="s">
        <v>98</v>
      </c>
      <c r="E672" t="s">
        <v>2971</v>
      </c>
    </row>
    <row r="673" spans="1:5">
      <c r="A673" s="352">
        <v>1.4</v>
      </c>
      <c r="B673" s="352" t="s">
        <v>99</v>
      </c>
      <c r="C673" s="351" t="s">
        <v>3096</v>
      </c>
      <c r="D673" s="351" t="s">
        <v>3085</v>
      </c>
      <c r="E673" t="s">
        <v>2971</v>
      </c>
    </row>
    <row r="674" spans="1:5">
      <c r="A674" s="352">
        <v>1.4</v>
      </c>
      <c r="B674" s="352" t="s">
        <v>99</v>
      </c>
      <c r="C674" s="351" t="s">
        <v>3096</v>
      </c>
      <c r="D674" s="351" t="s">
        <v>1335</v>
      </c>
      <c r="E674" t="s">
        <v>2971</v>
      </c>
    </row>
    <row r="675" spans="1:5">
      <c r="A675" s="352">
        <v>1.4</v>
      </c>
      <c r="B675" s="352" t="s">
        <v>99</v>
      </c>
      <c r="C675" s="351" t="s">
        <v>3096</v>
      </c>
      <c r="D675" s="351" t="s">
        <v>3086</v>
      </c>
      <c r="E675" t="s">
        <v>2971</v>
      </c>
    </row>
    <row r="676" spans="1:5">
      <c r="A676" s="352">
        <v>1.4</v>
      </c>
      <c r="B676" s="352" t="s">
        <v>99</v>
      </c>
      <c r="C676" s="351" t="s">
        <v>3096</v>
      </c>
      <c r="D676" s="351" t="s">
        <v>3087</v>
      </c>
      <c r="E676" t="s">
        <v>2971</v>
      </c>
    </row>
    <row r="677" spans="1:5">
      <c r="A677" s="352">
        <v>1.4</v>
      </c>
      <c r="B677" s="352" t="s">
        <v>99</v>
      </c>
      <c r="C677" s="351" t="s">
        <v>3096</v>
      </c>
      <c r="D677" s="351" t="s">
        <v>3088</v>
      </c>
      <c r="E677" t="s">
        <v>2971</v>
      </c>
    </row>
    <row r="678" spans="1:5">
      <c r="A678" s="352">
        <v>1.4</v>
      </c>
      <c r="B678" s="352" t="s">
        <v>99</v>
      </c>
      <c r="C678" s="351" t="s">
        <v>3096</v>
      </c>
      <c r="D678" s="351" t="s">
        <v>3089</v>
      </c>
      <c r="E678" t="s">
        <v>2971</v>
      </c>
    </row>
    <row r="679" spans="1:5">
      <c r="A679" s="352">
        <v>1.4</v>
      </c>
      <c r="B679" s="352" t="s">
        <v>99</v>
      </c>
      <c r="C679" s="351" t="s">
        <v>3096</v>
      </c>
      <c r="D679" s="351" t="s">
        <v>3090</v>
      </c>
      <c r="E679" t="s">
        <v>2971</v>
      </c>
    </row>
    <row r="680" spans="1:5">
      <c r="A680" s="352">
        <v>1.4</v>
      </c>
      <c r="B680" s="352" t="s">
        <v>99</v>
      </c>
      <c r="C680" s="351" t="s">
        <v>3096</v>
      </c>
      <c r="D680" s="351" t="s">
        <v>1380</v>
      </c>
      <c r="E680" t="s">
        <v>2971</v>
      </c>
    </row>
    <row r="681" spans="1:5">
      <c r="A681" s="352">
        <v>1.4</v>
      </c>
      <c r="B681" s="352" t="s">
        <v>99</v>
      </c>
      <c r="C681" s="351" t="s">
        <v>3096</v>
      </c>
      <c r="D681" s="351" t="s">
        <v>3091</v>
      </c>
      <c r="E681" t="s">
        <v>2971</v>
      </c>
    </row>
    <row r="682" spans="1:5">
      <c r="A682" s="352">
        <v>1.4</v>
      </c>
      <c r="B682" s="352" t="s">
        <v>99</v>
      </c>
      <c r="C682" s="351" t="s">
        <v>3096</v>
      </c>
      <c r="D682" s="351" t="s">
        <v>3092</v>
      </c>
      <c r="E682" t="s">
        <v>2971</v>
      </c>
    </row>
    <row r="683" spans="1:5">
      <c r="A683" s="352">
        <v>1.4</v>
      </c>
      <c r="B683" s="352" t="s">
        <v>99</v>
      </c>
      <c r="C683" s="351" t="s">
        <v>3096</v>
      </c>
      <c r="D683" s="351" t="s">
        <v>1213</v>
      </c>
      <c r="E683" t="s">
        <v>2971</v>
      </c>
    </row>
    <row r="684" spans="1:5">
      <c r="A684" s="352">
        <v>1.4</v>
      </c>
      <c r="B684" s="352" t="s">
        <v>99</v>
      </c>
      <c r="C684" s="351" t="s">
        <v>3096</v>
      </c>
      <c r="D684" s="351" t="s">
        <v>3093</v>
      </c>
      <c r="E684" t="s">
        <v>2971</v>
      </c>
    </row>
    <row r="685" spans="1:5">
      <c r="A685" s="352">
        <v>1.4</v>
      </c>
      <c r="B685" s="352" t="s">
        <v>99</v>
      </c>
      <c r="C685" s="351" t="s">
        <v>3096</v>
      </c>
      <c r="D685" s="351" t="s">
        <v>3094</v>
      </c>
      <c r="E685" t="s">
        <v>2971</v>
      </c>
    </row>
    <row r="686" spans="1:5">
      <c r="A686" s="352">
        <v>1.4</v>
      </c>
      <c r="B686" s="352" t="s">
        <v>99</v>
      </c>
      <c r="C686" s="351" t="s">
        <v>3096</v>
      </c>
      <c r="D686" s="351" t="s">
        <v>3095</v>
      </c>
      <c r="E686" t="s">
        <v>2971</v>
      </c>
    </row>
    <row r="687" spans="1:5">
      <c r="A687" s="352">
        <v>1.4</v>
      </c>
      <c r="B687" s="352" t="s">
        <v>99</v>
      </c>
      <c r="C687" s="351" t="s">
        <v>3097</v>
      </c>
      <c r="D687" s="351" t="s">
        <v>2970</v>
      </c>
      <c r="E687" t="s">
        <v>2971</v>
      </c>
    </row>
    <row r="688" spans="1:5">
      <c r="A688" s="352">
        <v>1.4</v>
      </c>
      <c r="B688" s="352" t="s">
        <v>99</v>
      </c>
      <c r="C688" s="351" t="s">
        <v>3097</v>
      </c>
      <c r="D688" s="351" t="s">
        <v>2972</v>
      </c>
      <c r="E688" t="s">
        <v>2971</v>
      </c>
    </row>
    <row r="689" spans="1:5">
      <c r="A689" s="352">
        <v>1.4</v>
      </c>
      <c r="B689" s="352" t="s">
        <v>99</v>
      </c>
      <c r="C689" s="351" t="s">
        <v>3097</v>
      </c>
      <c r="D689" s="351" t="s">
        <v>2973</v>
      </c>
      <c r="E689" t="s">
        <v>2971</v>
      </c>
    </row>
    <row r="690" spans="1:5">
      <c r="A690" s="352">
        <v>1.4</v>
      </c>
      <c r="B690" s="352" t="s">
        <v>99</v>
      </c>
      <c r="C690" s="351" t="s">
        <v>3097</v>
      </c>
      <c r="D690" s="351" t="s">
        <v>2974</v>
      </c>
      <c r="E690" t="s">
        <v>2971</v>
      </c>
    </row>
    <row r="691" spans="1:5">
      <c r="A691" s="352">
        <v>1.4</v>
      </c>
      <c r="B691" s="352" t="s">
        <v>99</v>
      </c>
      <c r="C691" s="351" t="s">
        <v>3097</v>
      </c>
      <c r="D691" s="351" t="s">
        <v>2975</v>
      </c>
      <c r="E691" t="s">
        <v>2971</v>
      </c>
    </row>
    <row r="692" spans="1:5">
      <c r="A692" s="352">
        <v>1.4</v>
      </c>
      <c r="B692" s="352" t="s">
        <v>99</v>
      </c>
      <c r="C692" s="351" t="s">
        <v>3097</v>
      </c>
      <c r="D692" s="351" t="s">
        <v>2976</v>
      </c>
      <c r="E692" t="s">
        <v>2971</v>
      </c>
    </row>
    <row r="693" spans="1:5">
      <c r="A693" s="352">
        <v>1.4</v>
      </c>
      <c r="B693" s="352" t="s">
        <v>99</v>
      </c>
      <c r="C693" s="351" t="s">
        <v>3097</v>
      </c>
      <c r="D693" s="351" t="s">
        <v>2977</v>
      </c>
      <c r="E693" t="s">
        <v>2971</v>
      </c>
    </row>
    <row r="694" spans="1:5">
      <c r="A694" s="352">
        <v>1.4</v>
      </c>
      <c r="B694" s="352" t="s">
        <v>99</v>
      </c>
      <c r="C694" s="351" t="s">
        <v>3097</v>
      </c>
      <c r="D694" s="351" t="s">
        <v>2978</v>
      </c>
      <c r="E694" t="s">
        <v>2971</v>
      </c>
    </row>
    <row r="695" spans="1:5">
      <c r="A695" s="352">
        <v>1.4</v>
      </c>
      <c r="B695" s="352" t="s">
        <v>99</v>
      </c>
      <c r="C695" s="351" t="s">
        <v>3097</v>
      </c>
      <c r="D695" s="351" t="s">
        <v>2979</v>
      </c>
      <c r="E695" t="s">
        <v>2971</v>
      </c>
    </row>
    <row r="696" spans="1:5">
      <c r="A696" s="352">
        <v>1.4</v>
      </c>
      <c r="B696" s="352" t="s">
        <v>99</v>
      </c>
      <c r="C696" s="351" t="s">
        <v>3097</v>
      </c>
      <c r="D696" s="351" t="s">
        <v>2980</v>
      </c>
      <c r="E696" t="s">
        <v>2971</v>
      </c>
    </row>
    <row r="697" spans="1:5">
      <c r="A697" s="352">
        <v>1.4</v>
      </c>
      <c r="B697" s="352" t="s">
        <v>99</v>
      </c>
      <c r="C697" s="351" t="s">
        <v>3097</v>
      </c>
      <c r="D697" s="351" t="s">
        <v>1467</v>
      </c>
      <c r="E697" t="s">
        <v>2971</v>
      </c>
    </row>
    <row r="698" spans="1:5">
      <c r="A698" s="352">
        <v>1.4</v>
      </c>
      <c r="B698" s="352" t="s">
        <v>99</v>
      </c>
      <c r="C698" s="351" t="s">
        <v>3097</v>
      </c>
      <c r="D698" s="351" t="s">
        <v>2981</v>
      </c>
      <c r="E698" t="s">
        <v>2971</v>
      </c>
    </row>
    <row r="699" spans="1:5">
      <c r="A699" s="352">
        <v>1.4</v>
      </c>
      <c r="B699" s="352" t="s">
        <v>99</v>
      </c>
      <c r="C699" s="351" t="s">
        <v>3097</v>
      </c>
      <c r="D699" s="351" t="s">
        <v>2982</v>
      </c>
      <c r="E699" t="s">
        <v>2971</v>
      </c>
    </row>
    <row r="700" spans="1:5">
      <c r="A700" s="352">
        <v>1.4</v>
      </c>
      <c r="B700" s="352" t="s">
        <v>99</v>
      </c>
      <c r="C700" s="351" t="s">
        <v>3097</v>
      </c>
      <c r="D700" s="351" t="s">
        <v>2983</v>
      </c>
      <c r="E700" t="s">
        <v>2971</v>
      </c>
    </row>
    <row r="701" spans="1:5">
      <c r="A701" s="352">
        <v>1.4</v>
      </c>
      <c r="B701" s="352" t="s">
        <v>99</v>
      </c>
      <c r="C701" s="351" t="s">
        <v>3097</v>
      </c>
      <c r="D701" s="351" t="s">
        <v>248</v>
      </c>
      <c r="E701" t="s">
        <v>2971</v>
      </c>
    </row>
    <row r="702" spans="1:5">
      <c r="A702" s="352">
        <v>1.4</v>
      </c>
      <c r="B702" s="352" t="s">
        <v>99</v>
      </c>
      <c r="C702" s="351" t="s">
        <v>3097</v>
      </c>
      <c r="D702" s="351" t="s">
        <v>579</v>
      </c>
      <c r="E702" t="s">
        <v>2971</v>
      </c>
    </row>
    <row r="703" spans="1:5">
      <c r="A703" s="352">
        <v>1.4</v>
      </c>
      <c r="B703" s="352" t="s">
        <v>99</v>
      </c>
      <c r="C703" s="351" t="s">
        <v>3097</v>
      </c>
      <c r="D703" s="351" t="s">
        <v>2984</v>
      </c>
      <c r="E703" t="s">
        <v>2971</v>
      </c>
    </row>
    <row r="704" spans="1:5">
      <c r="A704" s="352">
        <v>1.4</v>
      </c>
      <c r="B704" s="352" t="s">
        <v>99</v>
      </c>
      <c r="C704" s="351" t="s">
        <v>3097</v>
      </c>
      <c r="D704" s="351" t="s">
        <v>607</v>
      </c>
      <c r="E704" t="s">
        <v>2971</v>
      </c>
    </row>
    <row r="705" spans="1:5">
      <c r="A705" s="352">
        <v>1.4</v>
      </c>
      <c r="B705" s="352" t="s">
        <v>99</v>
      </c>
      <c r="C705" s="351" t="s">
        <v>3097</v>
      </c>
      <c r="D705" s="351" t="s">
        <v>2985</v>
      </c>
      <c r="E705" t="s">
        <v>2971</v>
      </c>
    </row>
    <row r="706" spans="1:5">
      <c r="A706" s="352">
        <v>1.4</v>
      </c>
      <c r="B706" s="352" t="s">
        <v>99</v>
      </c>
      <c r="C706" s="351" t="s">
        <v>3097</v>
      </c>
      <c r="D706" s="351" t="s">
        <v>2986</v>
      </c>
      <c r="E706" t="s">
        <v>2971</v>
      </c>
    </row>
    <row r="707" spans="1:5">
      <c r="A707" s="352">
        <v>1.4</v>
      </c>
      <c r="B707" s="352" t="s">
        <v>99</v>
      </c>
      <c r="C707" s="351" t="s">
        <v>3097</v>
      </c>
      <c r="D707" s="351" t="s">
        <v>1429</v>
      </c>
      <c r="E707" t="s">
        <v>2971</v>
      </c>
    </row>
    <row r="708" spans="1:5">
      <c r="A708" s="352">
        <v>1.4</v>
      </c>
      <c r="B708" s="352" t="s">
        <v>99</v>
      </c>
      <c r="C708" s="351" t="s">
        <v>3097</v>
      </c>
      <c r="D708" s="351" t="s">
        <v>2987</v>
      </c>
      <c r="E708" t="s">
        <v>2971</v>
      </c>
    </row>
    <row r="709" spans="1:5">
      <c r="A709" s="352">
        <v>1.4</v>
      </c>
      <c r="B709" s="352" t="s">
        <v>99</v>
      </c>
      <c r="C709" s="351" t="s">
        <v>3097</v>
      </c>
      <c r="D709" s="351" t="s">
        <v>2988</v>
      </c>
      <c r="E709" t="s">
        <v>2971</v>
      </c>
    </row>
    <row r="710" spans="1:5">
      <c r="A710" s="352">
        <v>1.4</v>
      </c>
      <c r="B710" s="352" t="s">
        <v>99</v>
      </c>
      <c r="C710" s="351" t="s">
        <v>3097</v>
      </c>
      <c r="D710" s="351" t="s">
        <v>2989</v>
      </c>
      <c r="E710" t="s">
        <v>2971</v>
      </c>
    </row>
    <row r="711" spans="1:5">
      <c r="A711" s="352">
        <v>1.4</v>
      </c>
      <c r="B711" s="352" t="s">
        <v>99</v>
      </c>
      <c r="C711" s="351" t="s">
        <v>3097</v>
      </c>
      <c r="D711" s="351" t="s">
        <v>2990</v>
      </c>
      <c r="E711" t="s">
        <v>2971</v>
      </c>
    </row>
    <row r="712" spans="1:5">
      <c r="A712" s="352">
        <v>1.4</v>
      </c>
      <c r="B712" s="352" t="s">
        <v>99</v>
      </c>
      <c r="C712" s="351" t="s">
        <v>3097</v>
      </c>
      <c r="D712" s="351" t="s">
        <v>2991</v>
      </c>
      <c r="E712" t="s">
        <v>2971</v>
      </c>
    </row>
    <row r="713" spans="1:5">
      <c r="A713" s="352">
        <v>1.4</v>
      </c>
      <c r="B713" s="352" t="s">
        <v>99</v>
      </c>
      <c r="C713" s="351" t="s">
        <v>3097</v>
      </c>
      <c r="D713" s="351" t="s">
        <v>2992</v>
      </c>
      <c r="E713" t="s">
        <v>2971</v>
      </c>
    </row>
    <row r="714" spans="1:5">
      <c r="A714" s="352">
        <v>1.4</v>
      </c>
      <c r="B714" s="352" t="s">
        <v>99</v>
      </c>
      <c r="C714" s="351" t="s">
        <v>3097</v>
      </c>
      <c r="D714" s="351" t="s">
        <v>2993</v>
      </c>
      <c r="E714" t="s">
        <v>2971</v>
      </c>
    </row>
    <row r="715" spans="1:5">
      <c r="A715" s="352">
        <v>1.4</v>
      </c>
      <c r="B715" s="352" t="s">
        <v>99</v>
      </c>
      <c r="C715" s="351" t="s">
        <v>3097</v>
      </c>
      <c r="D715" s="351" t="s">
        <v>2994</v>
      </c>
      <c r="E715" t="s">
        <v>2971</v>
      </c>
    </row>
    <row r="716" spans="1:5">
      <c r="A716" s="352">
        <v>1.4</v>
      </c>
      <c r="B716" s="352" t="s">
        <v>99</v>
      </c>
      <c r="C716" s="351" t="s">
        <v>3097</v>
      </c>
      <c r="D716" s="351" t="s">
        <v>600</v>
      </c>
      <c r="E716" t="s">
        <v>2971</v>
      </c>
    </row>
    <row r="717" spans="1:5">
      <c r="A717" s="352">
        <v>1.4</v>
      </c>
      <c r="B717" s="352" t="s">
        <v>99</v>
      </c>
      <c r="C717" s="351" t="s">
        <v>3097</v>
      </c>
      <c r="D717" s="351" t="s">
        <v>1191</v>
      </c>
      <c r="E717" t="s">
        <v>2971</v>
      </c>
    </row>
    <row r="718" spans="1:5">
      <c r="A718" s="352">
        <v>1.4</v>
      </c>
      <c r="B718" s="352" t="s">
        <v>99</v>
      </c>
      <c r="C718" s="351" t="s">
        <v>3097</v>
      </c>
      <c r="D718" s="351" t="s">
        <v>2995</v>
      </c>
      <c r="E718" t="s">
        <v>2971</v>
      </c>
    </row>
    <row r="719" spans="1:5">
      <c r="A719" s="352">
        <v>1.4</v>
      </c>
      <c r="B719" s="352" t="s">
        <v>99</v>
      </c>
      <c r="C719" s="351" t="s">
        <v>3097</v>
      </c>
      <c r="D719" s="351" t="s">
        <v>2996</v>
      </c>
      <c r="E719" t="s">
        <v>2971</v>
      </c>
    </row>
    <row r="720" spans="1:5">
      <c r="A720" s="352">
        <v>1.4</v>
      </c>
      <c r="B720" s="352" t="s">
        <v>99</v>
      </c>
      <c r="C720" s="351" t="s">
        <v>3097</v>
      </c>
      <c r="D720" s="351" t="s">
        <v>2997</v>
      </c>
      <c r="E720" t="s">
        <v>2971</v>
      </c>
    </row>
    <row r="721" spans="1:5">
      <c r="A721" s="352">
        <v>1.4</v>
      </c>
      <c r="B721" s="352" t="s">
        <v>99</v>
      </c>
      <c r="C721" s="351" t="s">
        <v>3097</v>
      </c>
      <c r="D721" s="351" t="s">
        <v>2998</v>
      </c>
      <c r="E721" t="s">
        <v>2971</v>
      </c>
    </row>
    <row r="722" spans="1:5">
      <c r="A722" s="352">
        <v>1.4</v>
      </c>
      <c r="B722" s="352" t="s">
        <v>99</v>
      </c>
      <c r="C722" s="351" t="s">
        <v>3097</v>
      </c>
      <c r="D722" s="351" t="s">
        <v>2999</v>
      </c>
      <c r="E722" t="s">
        <v>2971</v>
      </c>
    </row>
    <row r="723" spans="1:5">
      <c r="A723" s="352">
        <v>1.4</v>
      </c>
      <c r="B723" s="352" t="s">
        <v>99</v>
      </c>
      <c r="C723" s="351" t="s">
        <v>3097</v>
      </c>
      <c r="D723" s="351" t="s">
        <v>3000</v>
      </c>
      <c r="E723" t="s">
        <v>2971</v>
      </c>
    </row>
    <row r="724" spans="1:5">
      <c r="A724" s="352">
        <v>1.4</v>
      </c>
      <c r="B724" s="352" t="s">
        <v>99</v>
      </c>
      <c r="C724" s="351" t="s">
        <v>3097</v>
      </c>
      <c r="D724" s="351" t="s">
        <v>216</v>
      </c>
      <c r="E724" t="s">
        <v>2971</v>
      </c>
    </row>
    <row r="725" spans="1:5">
      <c r="A725" s="352">
        <v>1.4</v>
      </c>
      <c r="B725" s="352" t="s">
        <v>99</v>
      </c>
      <c r="C725" s="351" t="s">
        <v>3097</v>
      </c>
      <c r="D725" s="351" t="s">
        <v>3001</v>
      </c>
      <c r="E725" t="s">
        <v>2971</v>
      </c>
    </row>
    <row r="726" spans="1:5">
      <c r="A726" s="352">
        <v>1.4</v>
      </c>
      <c r="B726" s="352" t="s">
        <v>99</v>
      </c>
      <c r="C726" s="351" t="s">
        <v>3097</v>
      </c>
      <c r="D726" s="351" t="s">
        <v>1265</v>
      </c>
      <c r="E726" t="s">
        <v>2971</v>
      </c>
    </row>
    <row r="727" spans="1:5">
      <c r="A727" s="352">
        <v>1.4</v>
      </c>
      <c r="B727" s="352" t="s">
        <v>99</v>
      </c>
      <c r="C727" s="351" t="s">
        <v>3097</v>
      </c>
      <c r="D727" s="351" t="s">
        <v>3002</v>
      </c>
      <c r="E727" t="s">
        <v>2971</v>
      </c>
    </row>
    <row r="728" spans="1:5">
      <c r="A728" s="352">
        <v>1.4</v>
      </c>
      <c r="B728" s="352" t="s">
        <v>99</v>
      </c>
      <c r="C728" s="351" t="s">
        <v>3097</v>
      </c>
      <c r="D728" s="351" t="s">
        <v>3003</v>
      </c>
      <c r="E728" t="s">
        <v>2971</v>
      </c>
    </row>
    <row r="729" spans="1:5">
      <c r="A729" s="352">
        <v>1.4</v>
      </c>
      <c r="B729" s="352" t="s">
        <v>99</v>
      </c>
      <c r="C729" s="351" t="s">
        <v>3097</v>
      </c>
      <c r="D729" s="351" t="s">
        <v>3004</v>
      </c>
      <c r="E729" t="s">
        <v>2971</v>
      </c>
    </row>
    <row r="730" spans="1:5">
      <c r="A730" s="352">
        <v>1.4</v>
      </c>
      <c r="B730" s="352" t="s">
        <v>99</v>
      </c>
      <c r="C730" s="351" t="s">
        <v>3097</v>
      </c>
      <c r="D730" s="351" t="s">
        <v>3005</v>
      </c>
      <c r="E730" t="s">
        <v>2971</v>
      </c>
    </row>
    <row r="731" spans="1:5">
      <c r="A731" s="352">
        <v>1.4</v>
      </c>
      <c r="B731" s="352" t="s">
        <v>99</v>
      </c>
      <c r="C731" s="351" t="s">
        <v>3097</v>
      </c>
      <c r="D731" s="351" t="s">
        <v>3006</v>
      </c>
      <c r="E731" t="s">
        <v>2971</v>
      </c>
    </row>
    <row r="732" spans="1:5">
      <c r="A732" s="352">
        <v>1.4</v>
      </c>
      <c r="B732" s="352" t="s">
        <v>99</v>
      </c>
      <c r="C732" s="351" t="s">
        <v>3097</v>
      </c>
      <c r="D732" s="351" t="s">
        <v>3007</v>
      </c>
      <c r="E732" t="s">
        <v>2971</v>
      </c>
    </row>
    <row r="733" spans="1:5">
      <c r="A733" s="352">
        <v>1.4</v>
      </c>
      <c r="B733" s="352" t="s">
        <v>99</v>
      </c>
      <c r="C733" s="351" t="s">
        <v>3097</v>
      </c>
      <c r="D733" s="351" t="s">
        <v>3008</v>
      </c>
      <c r="E733" t="s">
        <v>2971</v>
      </c>
    </row>
    <row r="734" spans="1:5">
      <c r="A734" s="352">
        <v>1.4</v>
      </c>
      <c r="B734" s="352" t="s">
        <v>99</v>
      </c>
      <c r="C734" s="351" t="s">
        <v>3097</v>
      </c>
      <c r="D734" s="351" t="s">
        <v>3009</v>
      </c>
      <c r="E734" t="s">
        <v>2971</v>
      </c>
    </row>
    <row r="735" spans="1:5">
      <c r="A735" s="352">
        <v>1.4</v>
      </c>
      <c r="B735" s="352" t="s">
        <v>99</v>
      </c>
      <c r="C735" s="351" t="s">
        <v>3097</v>
      </c>
      <c r="D735" s="351" t="s">
        <v>3010</v>
      </c>
      <c r="E735" t="s">
        <v>2971</v>
      </c>
    </row>
    <row r="736" spans="1:5">
      <c r="A736" s="352">
        <v>1.4</v>
      </c>
      <c r="B736" s="352" t="s">
        <v>99</v>
      </c>
      <c r="C736" s="351" t="s">
        <v>3097</v>
      </c>
      <c r="D736" s="351" t="s">
        <v>1292</v>
      </c>
      <c r="E736" t="s">
        <v>2971</v>
      </c>
    </row>
    <row r="737" spans="1:5">
      <c r="A737" s="352">
        <v>1.4</v>
      </c>
      <c r="B737" s="352" t="s">
        <v>99</v>
      </c>
      <c r="C737" s="351" t="s">
        <v>3097</v>
      </c>
      <c r="D737" s="351" t="s">
        <v>3011</v>
      </c>
      <c r="E737" t="s">
        <v>2971</v>
      </c>
    </row>
    <row r="738" spans="1:5">
      <c r="A738" s="352">
        <v>1.4</v>
      </c>
      <c r="B738" s="352" t="s">
        <v>99</v>
      </c>
      <c r="C738" s="351" t="s">
        <v>3097</v>
      </c>
      <c r="D738" s="351" t="s">
        <v>3012</v>
      </c>
      <c r="E738" t="s">
        <v>2971</v>
      </c>
    </row>
    <row r="739" spans="1:5">
      <c r="A739" s="352">
        <v>1.4</v>
      </c>
      <c r="B739" s="352" t="s">
        <v>99</v>
      </c>
      <c r="C739" s="351" t="s">
        <v>3097</v>
      </c>
      <c r="D739" s="351" t="s">
        <v>3013</v>
      </c>
      <c r="E739" t="s">
        <v>2971</v>
      </c>
    </row>
    <row r="740" spans="1:5">
      <c r="A740" s="352">
        <v>1.4</v>
      </c>
      <c r="B740" s="352" t="s">
        <v>99</v>
      </c>
      <c r="C740" s="351" t="s">
        <v>3097</v>
      </c>
      <c r="D740" s="351" t="s">
        <v>3014</v>
      </c>
      <c r="E740" t="s">
        <v>2971</v>
      </c>
    </row>
    <row r="741" spans="1:5">
      <c r="A741" s="352">
        <v>1.4</v>
      </c>
      <c r="B741" s="352" t="s">
        <v>99</v>
      </c>
      <c r="C741" s="351" t="s">
        <v>3097</v>
      </c>
      <c r="D741" s="351" t="s">
        <v>3015</v>
      </c>
      <c r="E741" t="s">
        <v>2971</v>
      </c>
    </row>
    <row r="742" spans="1:5">
      <c r="A742" s="352">
        <v>1.4</v>
      </c>
      <c r="B742" s="352" t="s">
        <v>99</v>
      </c>
      <c r="C742" s="351" t="s">
        <v>3097</v>
      </c>
      <c r="D742" s="351" t="s">
        <v>3016</v>
      </c>
      <c r="E742" t="s">
        <v>2971</v>
      </c>
    </row>
    <row r="743" spans="1:5">
      <c r="A743" s="352">
        <v>1.4</v>
      </c>
      <c r="B743" s="352" t="s">
        <v>99</v>
      </c>
      <c r="C743" s="351" t="s">
        <v>3097</v>
      </c>
      <c r="D743" s="351" t="s">
        <v>3017</v>
      </c>
      <c r="E743" t="s">
        <v>2971</v>
      </c>
    </row>
    <row r="744" spans="1:5">
      <c r="A744" s="352">
        <v>1.4</v>
      </c>
      <c r="B744" s="352" t="s">
        <v>99</v>
      </c>
      <c r="C744" s="351" t="s">
        <v>3097</v>
      </c>
      <c r="D744" s="351" t="s">
        <v>3018</v>
      </c>
      <c r="E744" t="s">
        <v>2971</v>
      </c>
    </row>
    <row r="745" spans="1:5">
      <c r="A745" s="352">
        <v>1.4</v>
      </c>
      <c r="B745" s="352" t="s">
        <v>99</v>
      </c>
      <c r="C745" s="351" t="s">
        <v>3097</v>
      </c>
      <c r="D745" s="351" t="s">
        <v>3019</v>
      </c>
      <c r="E745" t="s">
        <v>2971</v>
      </c>
    </row>
    <row r="746" spans="1:5">
      <c r="A746" s="352">
        <v>1.4</v>
      </c>
      <c r="B746" s="352" t="s">
        <v>99</v>
      </c>
      <c r="C746" s="351" t="s">
        <v>3097</v>
      </c>
      <c r="D746" s="351" t="s">
        <v>3020</v>
      </c>
      <c r="E746" t="s">
        <v>2971</v>
      </c>
    </row>
    <row r="747" spans="1:5">
      <c r="A747" s="352">
        <v>1.4</v>
      </c>
      <c r="B747" s="352" t="s">
        <v>99</v>
      </c>
      <c r="C747" s="351" t="s">
        <v>3097</v>
      </c>
      <c r="D747" s="351" t="s">
        <v>3021</v>
      </c>
      <c r="E747" t="s">
        <v>2971</v>
      </c>
    </row>
    <row r="748" spans="1:5">
      <c r="A748" s="352">
        <v>1.4</v>
      </c>
      <c r="B748" s="352" t="s">
        <v>99</v>
      </c>
      <c r="C748" s="351" t="s">
        <v>3097</v>
      </c>
      <c r="D748" s="351" t="s">
        <v>1411</v>
      </c>
      <c r="E748" t="s">
        <v>2971</v>
      </c>
    </row>
    <row r="749" spans="1:5">
      <c r="A749" s="352">
        <v>1.4</v>
      </c>
      <c r="B749" s="352" t="s">
        <v>99</v>
      </c>
      <c r="C749" s="351" t="s">
        <v>3097</v>
      </c>
      <c r="D749" s="351" t="s">
        <v>3022</v>
      </c>
      <c r="E749" t="s">
        <v>2971</v>
      </c>
    </row>
    <row r="750" spans="1:5">
      <c r="A750" s="352">
        <v>1.4</v>
      </c>
      <c r="B750" s="352" t="s">
        <v>99</v>
      </c>
      <c r="C750" s="351" t="s">
        <v>3097</v>
      </c>
      <c r="D750" s="351" t="s">
        <v>3023</v>
      </c>
      <c r="E750" t="s">
        <v>2971</v>
      </c>
    </row>
    <row r="751" spans="1:5">
      <c r="A751" s="352">
        <v>1.4</v>
      </c>
      <c r="B751" s="352" t="s">
        <v>99</v>
      </c>
      <c r="C751" s="351" t="s">
        <v>3097</v>
      </c>
      <c r="D751" s="351" t="s">
        <v>3024</v>
      </c>
      <c r="E751" t="s">
        <v>2971</v>
      </c>
    </row>
    <row r="752" spans="1:5">
      <c r="A752" s="352">
        <v>1.4</v>
      </c>
      <c r="B752" s="352" t="s">
        <v>99</v>
      </c>
      <c r="C752" s="351" t="s">
        <v>3097</v>
      </c>
      <c r="D752" s="351" t="s">
        <v>3025</v>
      </c>
      <c r="E752" t="s">
        <v>2971</v>
      </c>
    </row>
    <row r="753" spans="1:5">
      <c r="A753" s="352">
        <v>1.4</v>
      </c>
      <c r="B753" s="352" t="s">
        <v>99</v>
      </c>
      <c r="C753" s="351" t="s">
        <v>3097</v>
      </c>
      <c r="D753" s="351" t="s">
        <v>3026</v>
      </c>
      <c r="E753" t="s">
        <v>2971</v>
      </c>
    </row>
    <row r="754" spans="1:5">
      <c r="A754" s="352">
        <v>1.4</v>
      </c>
      <c r="B754" s="352" t="s">
        <v>99</v>
      </c>
      <c r="C754" s="351" t="s">
        <v>3097</v>
      </c>
      <c r="D754" s="351" t="s">
        <v>3027</v>
      </c>
      <c r="E754" t="s">
        <v>2971</v>
      </c>
    </row>
    <row r="755" spans="1:5">
      <c r="A755" s="352">
        <v>1.4</v>
      </c>
      <c r="B755" s="352" t="s">
        <v>99</v>
      </c>
      <c r="C755" s="351" t="s">
        <v>3097</v>
      </c>
      <c r="D755" s="351" t="s">
        <v>3028</v>
      </c>
      <c r="E755" t="s">
        <v>2971</v>
      </c>
    </row>
    <row r="756" spans="1:5">
      <c r="A756" s="352">
        <v>1.4</v>
      </c>
      <c r="B756" s="352" t="s">
        <v>99</v>
      </c>
      <c r="C756" s="351" t="s">
        <v>3097</v>
      </c>
      <c r="D756" s="351" t="s">
        <v>3029</v>
      </c>
      <c r="E756" t="s">
        <v>2971</v>
      </c>
    </row>
    <row r="757" spans="1:5">
      <c r="A757" s="352">
        <v>1.4</v>
      </c>
      <c r="B757" s="352" t="s">
        <v>99</v>
      </c>
      <c r="C757" s="351" t="s">
        <v>3097</v>
      </c>
      <c r="D757" s="351" t="s">
        <v>3030</v>
      </c>
      <c r="E757" t="s">
        <v>2971</v>
      </c>
    </row>
    <row r="758" spans="1:5">
      <c r="A758" s="352">
        <v>1.4</v>
      </c>
      <c r="B758" s="352" t="s">
        <v>99</v>
      </c>
      <c r="C758" s="351" t="s">
        <v>3097</v>
      </c>
      <c r="D758" s="351" t="s">
        <v>3031</v>
      </c>
      <c r="E758" t="s">
        <v>2971</v>
      </c>
    </row>
    <row r="759" spans="1:5">
      <c r="A759" s="352">
        <v>1.4</v>
      </c>
      <c r="B759" s="352" t="s">
        <v>99</v>
      </c>
      <c r="C759" s="351" t="s">
        <v>3097</v>
      </c>
      <c r="D759" s="351" t="s">
        <v>571</v>
      </c>
      <c r="E759" t="s">
        <v>2971</v>
      </c>
    </row>
    <row r="760" spans="1:5">
      <c r="A760" s="352">
        <v>1.4</v>
      </c>
      <c r="B760" s="352" t="s">
        <v>99</v>
      </c>
      <c r="C760" s="351" t="s">
        <v>3097</v>
      </c>
      <c r="D760" s="351" t="s">
        <v>3032</v>
      </c>
      <c r="E760" t="s">
        <v>2971</v>
      </c>
    </row>
    <row r="761" spans="1:5">
      <c r="A761" s="352">
        <v>1.4</v>
      </c>
      <c r="B761" s="352" t="s">
        <v>99</v>
      </c>
      <c r="C761" s="351" t="s">
        <v>3097</v>
      </c>
      <c r="D761" s="351" t="s">
        <v>3033</v>
      </c>
      <c r="E761" t="s">
        <v>2971</v>
      </c>
    </row>
    <row r="762" spans="1:5">
      <c r="A762" s="352">
        <v>1.4</v>
      </c>
      <c r="B762" s="352" t="s">
        <v>99</v>
      </c>
      <c r="C762" s="351" t="s">
        <v>3097</v>
      </c>
      <c r="D762" s="351" t="s">
        <v>1388</v>
      </c>
      <c r="E762" t="s">
        <v>2971</v>
      </c>
    </row>
    <row r="763" spans="1:5">
      <c r="A763" s="352">
        <v>1.4</v>
      </c>
      <c r="B763" s="352" t="s">
        <v>99</v>
      </c>
      <c r="C763" s="351" t="s">
        <v>3097</v>
      </c>
      <c r="D763" s="351" t="s">
        <v>3034</v>
      </c>
      <c r="E763" t="s">
        <v>2971</v>
      </c>
    </row>
    <row r="764" spans="1:5">
      <c r="A764" s="352">
        <v>1.4</v>
      </c>
      <c r="B764" s="352" t="s">
        <v>99</v>
      </c>
      <c r="C764" s="351" t="s">
        <v>3097</v>
      </c>
      <c r="D764" s="351" t="s">
        <v>513</v>
      </c>
      <c r="E764" t="s">
        <v>2971</v>
      </c>
    </row>
    <row r="765" spans="1:5">
      <c r="A765" s="352">
        <v>1.4</v>
      </c>
      <c r="B765" s="352" t="s">
        <v>99</v>
      </c>
      <c r="C765" s="351" t="s">
        <v>3097</v>
      </c>
      <c r="D765" s="351" t="s">
        <v>3035</v>
      </c>
      <c r="E765" t="s">
        <v>2971</v>
      </c>
    </row>
    <row r="766" spans="1:5">
      <c r="A766" s="352">
        <v>1.4</v>
      </c>
      <c r="B766" s="352" t="s">
        <v>99</v>
      </c>
      <c r="C766" s="351" t="s">
        <v>3097</v>
      </c>
      <c r="D766" s="351" t="s">
        <v>3036</v>
      </c>
      <c r="E766" t="s">
        <v>2971</v>
      </c>
    </row>
    <row r="767" spans="1:5">
      <c r="A767" s="352">
        <v>1.4</v>
      </c>
      <c r="B767" s="352" t="s">
        <v>99</v>
      </c>
      <c r="C767" s="351" t="s">
        <v>3097</v>
      </c>
      <c r="D767" s="351" t="s">
        <v>3037</v>
      </c>
      <c r="E767" t="s">
        <v>2971</v>
      </c>
    </row>
    <row r="768" spans="1:5">
      <c r="A768" s="352">
        <v>1.4</v>
      </c>
      <c r="B768" s="352" t="s">
        <v>99</v>
      </c>
      <c r="C768" s="351" t="s">
        <v>3097</v>
      </c>
      <c r="D768" s="351" t="s">
        <v>3038</v>
      </c>
      <c r="E768" t="s">
        <v>2971</v>
      </c>
    </row>
    <row r="769" spans="1:5">
      <c r="A769" s="352">
        <v>1.4</v>
      </c>
      <c r="B769" s="352" t="s">
        <v>99</v>
      </c>
      <c r="C769" s="351" t="s">
        <v>3097</v>
      </c>
      <c r="D769" s="351" t="s">
        <v>3039</v>
      </c>
      <c r="E769" t="s">
        <v>2971</v>
      </c>
    </row>
    <row r="770" spans="1:5">
      <c r="A770" s="352">
        <v>1.4</v>
      </c>
      <c r="B770" s="352" t="s">
        <v>99</v>
      </c>
      <c r="C770" s="351" t="s">
        <v>3097</v>
      </c>
      <c r="D770" s="351" t="s">
        <v>290</v>
      </c>
      <c r="E770" t="s">
        <v>2971</v>
      </c>
    </row>
    <row r="771" spans="1:5">
      <c r="A771" s="352">
        <v>1.4</v>
      </c>
      <c r="B771" s="352" t="s">
        <v>99</v>
      </c>
      <c r="C771" s="351" t="s">
        <v>3097</v>
      </c>
      <c r="D771" s="351" t="s">
        <v>3040</v>
      </c>
      <c r="E771" t="s">
        <v>2971</v>
      </c>
    </row>
    <row r="772" spans="1:5">
      <c r="A772" s="352">
        <v>1.4</v>
      </c>
      <c r="B772" s="352" t="s">
        <v>99</v>
      </c>
      <c r="C772" s="351" t="s">
        <v>3097</v>
      </c>
      <c r="D772" s="351" t="s">
        <v>3041</v>
      </c>
      <c r="E772" t="s">
        <v>2971</v>
      </c>
    </row>
    <row r="773" spans="1:5">
      <c r="A773" s="352">
        <v>1.4</v>
      </c>
      <c r="B773" s="352" t="s">
        <v>99</v>
      </c>
      <c r="C773" s="351" t="s">
        <v>3097</v>
      </c>
      <c r="D773" s="351" t="s">
        <v>3042</v>
      </c>
      <c r="E773" t="s">
        <v>2971</v>
      </c>
    </row>
    <row r="774" spans="1:5">
      <c r="A774" s="352">
        <v>1.4</v>
      </c>
      <c r="B774" s="352" t="s">
        <v>99</v>
      </c>
      <c r="C774" s="351" t="s">
        <v>3097</v>
      </c>
      <c r="D774" s="351" t="s">
        <v>3043</v>
      </c>
      <c r="E774" t="s">
        <v>2971</v>
      </c>
    </row>
    <row r="775" spans="1:5">
      <c r="A775" s="352">
        <v>1.4</v>
      </c>
      <c r="B775" s="352" t="s">
        <v>99</v>
      </c>
      <c r="C775" s="351" t="s">
        <v>3097</v>
      </c>
      <c r="D775" s="351" t="s">
        <v>3044</v>
      </c>
      <c r="E775" t="s">
        <v>2971</v>
      </c>
    </row>
    <row r="776" spans="1:5">
      <c r="A776" s="352">
        <v>1.4</v>
      </c>
      <c r="B776" s="352" t="s">
        <v>99</v>
      </c>
      <c r="C776" s="351" t="s">
        <v>3097</v>
      </c>
      <c r="D776" s="351" t="s">
        <v>3045</v>
      </c>
      <c r="E776" t="s">
        <v>2971</v>
      </c>
    </row>
    <row r="777" spans="1:5">
      <c r="A777" s="352">
        <v>1.4</v>
      </c>
      <c r="B777" s="352" t="s">
        <v>99</v>
      </c>
      <c r="C777" s="351" t="s">
        <v>3097</v>
      </c>
      <c r="D777" s="351" t="s">
        <v>3046</v>
      </c>
      <c r="E777" t="s">
        <v>2971</v>
      </c>
    </row>
    <row r="778" spans="1:5">
      <c r="A778" s="352">
        <v>1.4</v>
      </c>
      <c r="B778" s="352" t="s">
        <v>99</v>
      </c>
      <c r="C778" s="351" t="s">
        <v>3097</v>
      </c>
      <c r="D778" s="351" t="s">
        <v>3047</v>
      </c>
      <c r="E778" t="s">
        <v>2971</v>
      </c>
    </row>
    <row r="779" spans="1:5">
      <c r="A779" s="352">
        <v>1.4</v>
      </c>
      <c r="B779" s="352" t="s">
        <v>99</v>
      </c>
      <c r="C779" s="351" t="s">
        <v>3097</v>
      </c>
      <c r="D779" s="351" t="s">
        <v>3048</v>
      </c>
      <c r="E779" t="s">
        <v>2971</v>
      </c>
    </row>
    <row r="780" spans="1:5">
      <c r="A780" s="352">
        <v>1.4</v>
      </c>
      <c r="B780" s="352" t="s">
        <v>99</v>
      </c>
      <c r="C780" s="351" t="s">
        <v>3097</v>
      </c>
      <c r="D780" s="351" t="s">
        <v>3049</v>
      </c>
      <c r="E780" t="s">
        <v>2971</v>
      </c>
    </row>
    <row r="781" spans="1:5">
      <c r="A781" s="352">
        <v>1.4</v>
      </c>
      <c r="B781" s="352" t="s">
        <v>99</v>
      </c>
      <c r="C781" s="351" t="s">
        <v>3097</v>
      </c>
      <c r="D781" s="351" t="s">
        <v>3050</v>
      </c>
      <c r="E781" t="s">
        <v>2971</v>
      </c>
    </row>
    <row r="782" spans="1:5">
      <c r="A782" s="352">
        <v>1.4</v>
      </c>
      <c r="B782" s="352" t="s">
        <v>99</v>
      </c>
      <c r="C782" s="351" t="s">
        <v>3097</v>
      </c>
      <c r="D782" s="351" t="s">
        <v>3051</v>
      </c>
      <c r="E782" t="s">
        <v>2971</v>
      </c>
    </row>
    <row r="783" spans="1:5">
      <c r="A783" s="352">
        <v>1.4</v>
      </c>
      <c r="B783" s="352" t="s">
        <v>99</v>
      </c>
      <c r="C783" s="351" t="s">
        <v>3097</v>
      </c>
      <c r="D783" s="351" t="s">
        <v>3052</v>
      </c>
      <c r="E783" t="s">
        <v>2971</v>
      </c>
    </row>
    <row r="784" spans="1:5">
      <c r="A784" s="352">
        <v>1.4</v>
      </c>
      <c r="B784" s="352" t="s">
        <v>99</v>
      </c>
      <c r="C784" s="351" t="s">
        <v>3097</v>
      </c>
      <c r="D784" s="351" t="s">
        <v>3053</v>
      </c>
      <c r="E784" t="s">
        <v>2971</v>
      </c>
    </row>
    <row r="785" spans="1:5">
      <c r="A785" s="352">
        <v>1.4</v>
      </c>
      <c r="B785" s="352" t="s">
        <v>99</v>
      </c>
      <c r="C785" s="351" t="s">
        <v>3097</v>
      </c>
      <c r="D785" s="351" t="s">
        <v>3054</v>
      </c>
      <c r="E785" t="s">
        <v>2971</v>
      </c>
    </row>
    <row r="786" spans="1:5">
      <c r="A786" s="352">
        <v>1.4</v>
      </c>
      <c r="B786" s="352" t="s">
        <v>99</v>
      </c>
      <c r="C786" s="351" t="s">
        <v>3097</v>
      </c>
      <c r="D786" s="351" t="s">
        <v>3055</v>
      </c>
      <c r="E786" t="s">
        <v>2971</v>
      </c>
    </row>
    <row r="787" spans="1:5">
      <c r="A787" s="352">
        <v>1.4</v>
      </c>
      <c r="B787" s="352" t="s">
        <v>99</v>
      </c>
      <c r="C787" s="351" t="s">
        <v>3097</v>
      </c>
      <c r="D787" s="351" t="s">
        <v>3056</v>
      </c>
      <c r="E787" t="s">
        <v>2971</v>
      </c>
    </row>
    <row r="788" spans="1:5">
      <c r="A788" s="352">
        <v>1.4</v>
      </c>
      <c r="B788" s="352" t="s">
        <v>99</v>
      </c>
      <c r="C788" s="351" t="s">
        <v>3097</v>
      </c>
      <c r="D788" s="351" t="s">
        <v>3057</v>
      </c>
      <c r="E788" t="s">
        <v>2971</v>
      </c>
    </row>
    <row r="789" spans="1:5">
      <c r="A789" s="352">
        <v>1.4</v>
      </c>
      <c r="B789" s="352" t="s">
        <v>99</v>
      </c>
      <c r="C789" s="351" t="s">
        <v>3097</v>
      </c>
      <c r="D789" s="351" t="s">
        <v>3058</v>
      </c>
      <c r="E789" t="s">
        <v>2971</v>
      </c>
    </row>
    <row r="790" spans="1:5">
      <c r="A790" s="352">
        <v>1.4</v>
      </c>
      <c r="B790" s="352" t="s">
        <v>99</v>
      </c>
      <c r="C790" s="351" t="s">
        <v>3097</v>
      </c>
      <c r="D790" s="351" t="s">
        <v>3059</v>
      </c>
      <c r="E790" t="s">
        <v>2971</v>
      </c>
    </row>
    <row r="791" spans="1:5">
      <c r="A791" s="352">
        <v>1.4</v>
      </c>
      <c r="B791" s="352" t="s">
        <v>99</v>
      </c>
      <c r="C791" s="351" t="s">
        <v>3097</v>
      </c>
      <c r="D791" s="351" t="s">
        <v>3060</v>
      </c>
      <c r="E791" t="s">
        <v>2971</v>
      </c>
    </row>
    <row r="792" spans="1:5">
      <c r="A792" s="352">
        <v>1.4</v>
      </c>
      <c r="B792" s="352" t="s">
        <v>99</v>
      </c>
      <c r="C792" s="351" t="s">
        <v>3097</v>
      </c>
      <c r="D792" s="351" t="s">
        <v>3061</v>
      </c>
      <c r="E792" t="s">
        <v>2971</v>
      </c>
    </row>
    <row r="793" spans="1:5">
      <c r="A793" s="352">
        <v>1.4</v>
      </c>
      <c r="B793" s="352" t="s">
        <v>99</v>
      </c>
      <c r="C793" s="351" t="s">
        <v>3097</v>
      </c>
      <c r="D793" s="351" t="s">
        <v>3062</v>
      </c>
      <c r="E793" t="s">
        <v>2971</v>
      </c>
    </row>
    <row r="794" spans="1:5">
      <c r="A794" s="352">
        <v>1.4</v>
      </c>
      <c r="B794" s="352" t="s">
        <v>99</v>
      </c>
      <c r="C794" s="351" t="s">
        <v>3097</v>
      </c>
      <c r="D794" s="351" t="s">
        <v>3063</v>
      </c>
      <c r="E794" t="s">
        <v>2971</v>
      </c>
    </row>
    <row r="795" spans="1:5">
      <c r="A795" s="352">
        <v>1.4</v>
      </c>
      <c r="B795" s="352" t="s">
        <v>99</v>
      </c>
      <c r="C795" s="351" t="s">
        <v>3097</v>
      </c>
      <c r="D795" s="351" t="s">
        <v>3064</v>
      </c>
      <c r="E795" t="s">
        <v>2971</v>
      </c>
    </row>
    <row r="796" spans="1:5">
      <c r="A796" s="352">
        <v>1.4</v>
      </c>
      <c r="B796" s="352" t="s">
        <v>99</v>
      </c>
      <c r="C796" s="351" t="s">
        <v>3097</v>
      </c>
      <c r="D796" s="351" t="s">
        <v>3065</v>
      </c>
      <c r="E796" t="s">
        <v>2971</v>
      </c>
    </row>
    <row r="797" spans="1:5">
      <c r="A797" s="352">
        <v>1.4</v>
      </c>
      <c r="B797" s="352" t="s">
        <v>99</v>
      </c>
      <c r="C797" s="351" t="s">
        <v>3097</v>
      </c>
      <c r="D797" s="351" t="s">
        <v>3066</v>
      </c>
      <c r="E797" t="s">
        <v>2971</v>
      </c>
    </row>
    <row r="798" spans="1:5">
      <c r="A798" s="352">
        <v>1.4</v>
      </c>
      <c r="B798" s="352" t="s">
        <v>99</v>
      </c>
      <c r="C798" s="351" t="s">
        <v>3097</v>
      </c>
      <c r="D798" s="351" t="s">
        <v>3067</v>
      </c>
      <c r="E798" t="s">
        <v>2971</v>
      </c>
    </row>
    <row r="799" spans="1:5">
      <c r="A799" s="352">
        <v>1.4</v>
      </c>
      <c r="B799" s="352" t="s">
        <v>99</v>
      </c>
      <c r="C799" s="351" t="s">
        <v>3097</v>
      </c>
      <c r="D799" s="351" t="s">
        <v>3068</v>
      </c>
      <c r="E799" t="s">
        <v>2971</v>
      </c>
    </row>
    <row r="800" spans="1:5">
      <c r="A800" s="352">
        <v>1.4</v>
      </c>
      <c r="B800" s="352" t="s">
        <v>99</v>
      </c>
      <c r="C800" s="351" t="s">
        <v>3097</v>
      </c>
      <c r="D800" s="351" t="s">
        <v>3069</v>
      </c>
      <c r="E800" t="s">
        <v>2971</v>
      </c>
    </row>
    <row r="801" spans="1:5">
      <c r="A801" s="352">
        <v>1.4</v>
      </c>
      <c r="B801" s="352" t="s">
        <v>99</v>
      </c>
      <c r="C801" s="351" t="s">
        <v>3097</v>
      </c>
      <c r="D801" s="351" t="s">
        <v>1436</v>
      </c>
      <c r="E801" t="s">
        <v>2971</v>
      </c>
    </row>
    <row r="802" spans="1:5">
      <c r="A802" s="352">
        <v>1.4</v>
      </c>
      <c r="B802" s="352" t="s">
        <v>99</v>
      </c>
      <c r="C802" s="351" t="s">
        <v>3097</v>
      </c>
      <c r="D802" s="351" t="s">
        <v>1309</v>
      </c>
      <c r="E802" t="s">
        <v>2971</v>
      </c>
    </row>
    <row r="803" spans="1:5">
      <c r="A803" s="352">
        <v>1.4</v>
      </c>
      <c r="B803" s="352" t="s">
        <v>99</v>
      </c>
      <c r="C803" s="351" t="s">
        <v>3097</v>
      </c>
      <c r="D803" s="351" t="s">
        <v>3070</v>
      </c>
      <c r="E803" t="s">
        <v>2971</v>
      </c>
    </row>
    <row r="804" spans="1:5">
      <c r="A804" s="352">
        <v>1.4</v>
      </c>
      <c r="B804" s="352" t="s">
        <v>99</v>
      </c>
      <c r="C804" s="351" t="s">
        <v>3097</v>
      </c>
      <c r="D804" s="351" t="s">
        <v>1472</v>
      </c>
      <c r="E804" t="s">
        <v>2971</v>
      </c>
    </row>
    <row r="805" spans="1:5">
      <c r="A805" s="352">
        <v>1.4</v>
      </c>
      <c r="B805" s="352" t="s">
        <v>99</v>
      </c>
      <c r="C805" s="351" t="s">
        <v>3097</v>
      </c>
      <c r="D805" s="351" t="s">
        <v>843</v>
      </c>
      <c r="E805" t="s">
        <v>2971</v>
      </c>
    </row>
    <row r="806" spans="1:5">
      <c r="A806" s="352">
        <v>1.4</v>
      </c>
      <c r="B806" s="352" t="s">
        <v>99</v>
      </c>
      <c r="C806" s="351" t="s">
        <v>3097</v>
      </c>
      <c r="D806" s="351" t="s">
        <v>3071</v>
      </c>
      <c r="E806" t="s">
        <v>2971</v>
      </c>
    </row>
    <row r="807" spans="1:5">
      <c r="A807" s="352">
        <v>1.4</v>
      </c>
      <c r="B807" s="352" t="s">
        <v>99</v>
      </c>
      <c r="C807" s="351" t="s">
        <v>3097</v>
      </c>
      <c r="D807" s="351" t="s">
        <v>3072</v>
      </c>
      <c r="E807" t="s">
        <v>2971</v>
      </c>
    </row>
    <row r="808" spans="1:5">
      <c r="A808" s="352">
        <v>1.4</v>
      </c>
      <c r="B808" s="352" t="s">
        <v>99</v>
      </c>
      <c r="C808" s="351" t="s">
        <v>3097</v>
      </c>
      <c r="D808" s="351" t="s">
        <v>3073</v>
      </c>
      <c r="E808" t="s">
        <v>2971</v>
      </c>
    </row>
    <row r="809" spans="1:5">
      <c r="A809" s="352">
        <v>1.4</v>
      </c>
      <c r="B809" s="352" t="s">
        <v>99</v>
      </c>
      <c r="C809" s="351" t="s">
        <v>3097</v>
      </c>
      <c r="D809" s="351" t="s">
        <v>3074</v>
      </c>
      <c r="E809" t="s">
        <v>2971</v>
      </c>
    </row>
    <row r="810" spans="1:5">
      <c r="A810" s="352">
        <v>1.4</v>
      </c>
      <c r="B810" s="352" t="s">
        <v>99</v>
      </c>
      <c r="C810" s="351" t="s">
        <v>3097</v>
      </c>
      <c r="D810" s="351" t="s">
        <v>3075</v>
      </c>
      <c r="E810" t="s">
        <v>2971</v>
      </c>
    </row>
    <row r="811" spans="1:5">
      <c r="A811" s="352">
        <v>1.4</v>
      </c>
      <c r="B811" s="352" t="s">
        <v>99</v>
      </c>
      <c r="C811" s="351" t="s">
        <v>3097</v>
      </c>
      <c r="D811" s="351" t="s">
        <v>3076</v>
      </c>
      <c r="E811" t="s">
        <v>2971</v>
      </c>
    </row>
    <row r="812" spans="1:5">
      <c r="A812" s="352">
        <v>1.4</v>
      </c>
      <c r="B812" s="352" t="s">
        <v>99</v>
      </c>
      <c r="C812" s="351" t="s">
        <v>3097</v>
      </c>
      <c r="D812" s="351" t="s">
        <v>3077</v>
      </c>
      <c r="E812" t="s">
        <v>2971</v>
      </c>
    </row>
    <row r="813" spans="1:5">
      <c r="A813" s="352">
        <v>1.4</v>
      </c>
      <c r="B813" s="352" t="s">
        <v>99</v>
      </c>
      <c r="C813" s="351" t="s">
        <v>3097</v>
      </c>
      <c r="D813" s="351" t="s">
        <v>3078</v>
      </c>
      <c r="E813" t="s">
        <v>2971</v>
      </c>
    </row>
    <row r="814" spans="1:5">
      <c r="A814" s="352">
        <v>1.4</v>
      </c>
      <c r="B814" s="352" t="s">
        <v>99</v>
      </c>
      <c r="C814" s="351" t="s">
        <v>3097</v>
      </c>
      <c r="D814" s="351" t="s">
        <v>3079</v>
      </c>
      <c r="E814" t="s">
        <v>2971</v>
      </c>
    </row>
    <row r="815" spans="1:5">
      <c r="A815" s="352">
        <v>1.4</v>
      </c>
      <c r="B815" s="352" t="s">
        <v>99</v>
      </c>
      <c r="C815" s="351" t="s">
        <v>3097</v>
      </c>
      <c r="D815" s="351" t="s">
        <v>3080</v>
      </c>
      <c r="E815" t="s">
        <v>2971</v>
      </c>
    </row>
    <row r="816" spans="1:5">
      <c r="A816" s="352">
        <v>1.4</v>
      </c>
      <c r="B816" s="352" t="s">
        <v>99</v>
      </c>
      <c r="C816" s="351" t="s">
        <v>3097</v>
      </c>
      <c r="D816" s="351" t="s">
        <v>3081</v>
      </c>
      <c r="E816" t="s">
        <v>2971</v>
      </c>
    </row>
    <row r="817" spans="1:5">
      <c r="A817" s="352">
        <v>1.4</v>
      </c>
      <c r="B817" s="352" t="s">
        <v>99</v>
      </c>
      <c r="C817" s="351" t="s">
        <v>3097</v>
      </c>
      <c r="D817" s="351" t="s">
        <v>3082</v>
      </c>
      <c r="E817" t="s">
        <v>2971</v>
      </c>
    </row>
    <row r="818" spans="1:5">
      <c r="A818" s="352">
        <v>1.4</v>
      </c>
      <c r="B818" s="352" t="s">
        <v>99</v>
      </c>
      <c r="C818" s="351" t="s">
        <v>3097</v>
      </c>
      <c r="D818" s="351" t="s">
        <v>1340</v>
      </c>
      <c r="E818" t="s">
        <v>2971</v>
      </c>
    </row>
    <row r="819" spans="1:5">
      <c r="A819" s="352">
        <v>1.4</v>
      </c>
      <c r="B819" s="352" t="s">
        <v>99</v>
      </c>
      <c r="C819" s="351" t="s">
        <v>3097</v>
      </c>
      <c r="D819" s="351" t="s">
        <v>1428</v>
      </c>
      <c r="E819" t="s">
        <v>2971</v>
      </c>
    </row>
    <row r="820" spans="1:5">
      <c r="A820" s="352">
        <v>1.4</v>
      </c>
      <c r="B820" s="352" t="s">
        <v>99</v>
      </c>
      <c r="C820" s="351" t="s">
        <v>3097</v>
      </c>
      <c r="D820" s="351" t="s">
        <v>1403</v>
      </c>
      <c r="E820" t="s">
        <v>2971</v>
      </c>
    </row>
    <row r="821" spans="1:5">
      <c r="A821" s="352">
        <v>1.4</v>
      </c>
      <c r="B821" s="352" t="s">
        <v>99</v>
      </c>
      <c r="C821" s="351" t="s">
        <v>3097</v>
      </c>
      <c r="D821" s="351" t="s">
        <v>1437</v>
      </c>
      <c r="E821" t="s">
        <v>2971</v>
      </c>
    </row>
    <row r="822" spans="1:5">
      <c r="A822" s="352">
        <v>1.4</v>
      </c>
      <c r="B822" s="352" t="s">
        <v>99</v>
      </c>
      <c r="C822" s="351" t="s">
        <v>3097</v>
      </c>
      <c r="D822" s="351" t="s">
        <v>3083</v>
      </c>
      <c r="E822" t="s">
        <v>2971</v>
      </c>
    </row>
    <row r="823" spans="1:5">
      <c r="A823" s="352">
        <v>1.4</v>
      </c>
      <c r="B823" s="352" t="s">
        <v>99</v>
      </c>
      <c r="C823" s="351" t="s">
        <v>3097</v>
      </c>
      <c r="D823" s="351" t="s">
        <v>1470</v>
      </c>
      <c r="E823" t="s">
        <v>2971</v>
      </c>
    </row>
    <row r="824" spans="1:5">
      <c r="A824" s="352">
        <v>1.4</v>
      </c>
      <c r="B824" s="352" t="s">
        <v>99</v>
      </c>
      <c r="C824" s="351" t="s">
        <v>3097</v>
      </c>
      <c r="D824" s="351" t="s">
        <v>1435</v>
      </c>
      <c r="E824" t="s">
        <v>2971</v>
      </c>
    </row>
    <row r="825" spans="1:5">
      <c r="A825" s="352">
        <v>1.4</v>
      </c>
      <c r="B825" s="352" t="s">
        <v>99</v>
      </c>
      <c r="C825" s="351" t="s">
        <v>3097</v>
      </c>
      <c r="D825" s="351" t="s">
        <v>3084</v>
      </c>
      <c r="E825" t="s">
        <v>2971</v>
      </c>
    </row>
    <row r="826" spans="1:5">
      <c r="A826" s="352">
        <v>1.4</v>
      </c>
      <c r="B826" s="352" t="s">
        <v>99</v>
      </c>
      <c r="C826" s="351" t="s">
        <v>3097</v>
      </c>
      <c r="D826" s="351" t="s">
        <v>98</v>
      </c>
      <c r="E826" t="s">
        <v>2971</v>
      </c>
    </row>
    <row r="827" spans="1:5">
      <c r="A827" s="352">
        <v>1.4</v>
      </c>
      <c r="B827" s="352" t="s">
        <v>99</v>
      </c>
      <c r="C827" s="351" t="s">
        <v>3097</v>
      </c>
      <c r="D827" s="351" t="s">
        <v>3085</v>
      </c>
      <c r="E827" t="s">
        <v>2971</v>
      </c>
    </row>
    <row r="828" spans="1:5">
      <c r="A828" s="352">
        <v>1.4</v>
      </c>
      <c r="B828" s="352" t="s">
        <v>99</v>
      </c>
      <c r="C828" s="351" t="s">
        <v>3097</v>
      </c>
      <c r="D828" s="351" t="s">
        <v>1335</v>
      </c>
      <c r="E828" t="s">
        <v>2971</v>
      </c>
    </row>
    <row r="829" spans="1:5">
      <c r="A829" s="352">
        <v>1.4</v>
      </c>
      <c r="B829" s="352" t="s">
        <v>99</v>
      </c>
      <c r="C829" s="351" t="s">
        <v>3097</v>
      </c>
      <c r="D829" s="351" t="s">
        <v>3086</v>
      </c>
      <c r="E829" t="s">
        <v>2971</v>
      </c>
    </row>
    <row r="830" spans="1:5">
      <c r="A830" s="352">
        <v>1.4</v>
      </c>
      <c r="B830" s="352" t="s">
        <v>99</v>
      </c>
      <c r="C830" s="351" t="s">
        <v>3097</v>
      </c>
      <c r="D830" s="351" t="s">
        <v>3087</v>
      </c>
      <c r="E830" t="s">
        <v>2971</v>
      </c>
    </row>
    <row r="831" spans="1:5">
      <c r="A831" s="352">
        <v>1.4</v>
      </c>
      <c r="B831" s="352" t="s">
        <v>99</v>
      </c>
      <c r="C831" s="351" t="s">
        <v>3097</v>
      </c>
      <c r="D831" s="351" t="s">
        <v>3088</v>
      </c>
      <c r="E831" t="s">
        <v>2971</v>
      </c>
    </row>
    <row r="832" spans="1:5">
      <c r="A832" s="352">
        <v>1.4</v>
      </c>
      <c r="B832" s="352" t="s">
        <v>99</v>
      </c>
      <c r="C832" s="351" t="s">
        <v>3097</v>
      </c>
      <c r="D832" s="351" t="s">
        <v>3089</v>
      </c>
      <c r="E832" t="s">
        <v>2971</v>
      </c>
    </row>
    <row r="833" spans="1:5">
      <c r="A833" s="352">
        <v>1.4</v>
      </c>
      <c r="B833" s="352" t="s">
        <v>99</v>
      </c>
      <c r="C833" s="351" t="s">
        <v>3097</v>
      </c>
      <c r="D833" s="351" t="s">
        <v>3090</v>
      </c>
      <c r="E833" t="s">
        <v>2971</v>
      </c>
    </row>
    <row r="834" spans="1:5">
      <c r="A834" s="352">
        <v>1.4</v>
      </c>
      <c r="B834" s="352" t="s">
        <v>99</v>
      </c>
      <c r="C834" s="351" t="s">
        <v>3097</v>
      </c>
      <c r="D834" s="351" t="s">
        <v>1380</v>
      </c>
      <c r="E834" t="s">
        <v>2971</v>
      </c>
    </row>
    <row r="835" spans="1:5">
      <c r="A835" s="352">
        <v>1.4</v>
      </c>
      <c r="B835" s="352" t="s">
        <v>99</v>
      </c>
      <c r="C835" s="351" t="s">
        <v>3097</v>
      </c>
      <c r="D835" s="351" t="s">
        <v>3091</v>
      </c>
      <c r="E835" t="s">
        <v>2971</v>
      </c>
    </row>
    <row r="836" spans="1:5">
      <c r="A836" s="352">
        <v>1.4</v>
      </c>
      <c r="B836" s="352" t="s">
        <v>99</v>
      </c>
      <c r="C836" s="351" t="s">
        <v>3097</v>
      </c>
      <c r="D836" s="351" t="s">
        <v>3092</v>
      </c>
      <c r="E836" t="s">
        <v>2971</v>
      </c>
    </row>
    <row r="837" spans="1:5">
      <c r="A837" s="352">
        <v>1.4</v>
      </c>
      <c r="B837" s="352" t="s">
        <v>99</v>
      </c>
      <c r="C837" s="351" t="s">
        <v>3097</v>
      </c>
      <c r="D837" s="351" t="s">
        <v>1213</v>
      </c>
      <c r="E837" t="s">
        <v>2971</v>
      </c>
    </row>
    <row r="838" spans="1:5">
      <c r="A838" s="352">
        <v>1.4</v>
      </c>
      <c r="B838" s="352" t="s">
        <v>99</v>
      </c>
      <c r="C838" s="351" t="s">
        <v>3097</v>
      </c>
      <c r="D838" s="351" t="s">
        <v>3093</v>
      </c>
      <c r="E838" t="s">
        <v>2971</v>
      </c>
    </row>
    <row r="839" spans="1:5">
      <c r="A839" s="352">
        <v>1.4</v>
      </c>
      <c r="B839" s="352" t="s">
        <v>99</v>
      </c>
      <c r="C839" s="351" t="s">
        <v>3097</v>
      </c>
      <c r="D839" s="351" t="s">
        <v>3094</v>
      </c>
      <c r="E839" t="s">
        <v>2971</v>
      </c>
    </row>
    <row r="840" spans="1:5">
      <c r="A840" s="352">
        <v>1.4</v>
      </c>
      <c r="B840" s="352" t="s">
        <v>99</v>
      </c>
      <c r="C840" s="351" t="s">
        <v>3097</v>
      </c>
      <c r="D840" s="351" t="s">
        <v>3095</v>
      </c>
      <c r="E840" t="s">
        <v>2971</v>
      </c>
    </row>
    <row r="841" spans="1:5">
      <c r="A841" s="352">
        <v>1.4</v>
      </c>
      <c r="B841" s="352" t="s">
        <v>99</v>
      </c>
      <c r="C841" s="351" t="s">
        <v>295</v>
      </c>
      <c r="D841" s="351" t="s">
        <v>2970</v>
      </c>
      <c r="E841" t="s">
        <v>2971</v>
      </c>
    </row>
    <row r="842" spans="1:5">
      <c r="A842" s="352">
        <v>1.4</v>
      </c>
      <c r="B842" s="352" t="s">
        <v>99</v>
      </c>
      <c r="C842" s="351" t="s">
        <v>295</v>
      </c>
      <c r="D842" s="351" t="s">
        <v>2972</v>
      </c>
      <c r="E842" t="s">
        <v>2971</v>
      </c>
    </row>
    <row r="843" spans="1:5">
      <c r="A843" s="352">
        <v>1.4</v>
      </c>
      <c r="B843" s="352" t="s">
        <v>99</v>
      </c>
      <c r="C843" s="351" t="s">
        <v>295</v>
      </c>
      <c r="D843" s="351" t="s">
        <v>2973</v>
      </c>
      <c r="E843" t="s">
        <v>2971</v>
      </c>
    </row>
    <row r="844" spans="1:5">
      <c r="A844" s="352">
        <v>1.4</v>
      </c>
      <c r="B844" s="352" t="s">
        <v>99</v>
      </c>
      <c r="C844" s="351" t="s">
        <v>295</v>
      </c>
      <c r="D844" s="351" t="s">
        <v>2974</v>
      </c>
      <c r="E844" t="s">
        <v>2971</v>
      </c>
    </row>
    <row r="845" spans="1:5">
      <c r="A845" s="352">
        <v>1.4</v>
      </c>
      <c r="B845" s="352" t="s">
        <v>99</v>
      </c>
      <c r="C845" s="351" t="s">
        <v>295</v>
      </c>
      <c r="D845" s="351" t="s">
        <v>2975</v>
      </c>
      <c r="E845" t="s">
        <v>2971</v>
      </c>
    </row>
    <row r="846" spans="1:5">
      <c r="A846" s="352">
        <v>1.4</v>
      </c>
      <c r="B846" s="352" t="s">
        <v>99</v>
      </c>
      <c r="C846" s="351" t="s">
        <v>295</v>
      </c>
      <c r="D846" s="351" t="s">
        <v>2976</v>
      </c>
      <c r="E846" t="s">
        <v>2971</v>
      </c>
    </row>
    <row r="847" spans="1:5">
      <c r="A847" s="352">
        <v>1.4</v>
      </c>
      <c r="B847" s="352" t="s">
        <v>99</v>
      </c>
      <c r="C847" s="351" t="s">
        <v>295</v>
      </c>
      <c r="D847" s="351" t="s">
        <v>2977</v>
      </c>
      <c r="E847" t="s">
        <v>2971</v>
      </c>
    </row>
    <row r="848" spans="1:5">
      <c r="A848" s="352">
        <v>1.4</v>
      </c>
      <c r="B848" s="352" t="s">
        <v>99</v>
      </c>
      <c r="C848" s="351" t="s">
        <v>295</v>
      </c>
      <c r="D848" s="351" t="s">
        <v>2978</v>
      </c>
      <c r="E848" t="s">
        <v>2971</v>
      </c>
    </row>
    <row r="849" spans="1:5">
      <c r="A849" s="352">
        <v>1.4</v>
      </c>
      <c r="B849" s="352" t="s">
        <v>99</v>
      </c>
      <c r="C849" s="351" t="s">
        <v>295</v>
      </c>
      <c r="D849" s="351" t="s">
        <v>2979</v>
      </c>
      <c r="E849" t="s">
        <v>2971</v>
      </c>
    </row>
    <row r="850" spans="1:5">
      <c r="A850" s="352">
        <v>1.4</v>
      </c>
      <c r="B850" s="352" t="s">
        <v>99</v>
      </c>
      <c r="C850" s="351" t="s">
        <v>295</v>
      </c>
      <c r="D850" s="351" t="s">
        <v>2980</v>
      </c>
      <c r="E850" t="s">
        <v>2971</v>
      </c>
    </row>
    <row r="851" spans="1:5">
      <c r="A851" s="352">
        <v>1.4</v>
      </c>
      <c r="B851" s="352" t="s">
        <v>99</v>
      </c>
      <c r="C851" s="351" t="s">
        <v>295</v>
      </c>
      <c r="D851" s="351" t="s">
        <v>1467</v>
      </c>
      <c r="E851" t="s">
        <v>2971</v>
      </c>
    </row>
    <row r="852" spans="1:5">
      <c r="A852" s="352">
        <v>1.4</v>
      </c>
      <c r="B852" s="352" t="s">
        <v>99</v>
      </c>
      <c r="C852" s="351" t="s">
        <v>295</v>
      </c>
      <c r="D852" s="351" t="s">
        <v>2981</v>
      </c>
      <c r="E852" t="s">
        <v>2971</v>
      </c>
    </row>
    <row r="853" spans="1:5">
      <c r="A853" s="352">
        <v>1.4</v>
      </c>
      <c r="B853" s="352" t="s">
        <v>99</v>
      </c>
      <c r="C853" s="351" t="s">
        <v>295</v>
      </c>
      <c r="D853" s="351" t="s">
        <v>2982</v>
      </c>
      <c r="E853" t="s">
        <v>2971</v>
      </c>
    </row>
    <row r="854" spans="1:5">
      <c r="A854" s="352">
        <v>1.4</v>
      </c>
      <c r="B854" s="352" t="s">
        <v>99</v>
      </c>
      <c r="C854" s="351" t="s">
        <v>295</v>
      </c>
      <c r="D854" s="351" t="s">
        <v>2983</v>
      </c>
      <c r="E854" t="s">
        <v>2971</v>
      </c>
    </row>
    <row r="855" spans="1:5">
      <c r="A855" s="352">
        <v>1.4</v>
      </c>
      <c r="B855" s="352" t="s">
        <v>99</v>
      </c>
      <c r="C855" s="351" t="s">
        <v>295</v>
      </c>
      <c r="D855" s="351" t="s">
        <v>248</v>
      </c>
      <c r="E855" t="s">
        <v>2971</v>
      </c>
    </row>
    <row r="856" spans="1:5">
      <c r="A856" s="352">
        <v>1.4</v>
      </c>
      <c r="B856" s="352" t="s">
        <v>99</v>
      </c>
      <c r="C856" s="351" t="s">
        <v>295</v>
      </c>
      <c r="D856" s="351" t="s">
        <v>579</v>
      </c>
      <c r="E856" t="s">
        <v>2971</v>
      </c>
    </row>
    <row r="857" spans="1:5">
      <c r="A857" s="352">
        <v>1.4</v>
      </c>
      <c r="B857" s="352" t="s">
        <v>99</v>
      </c>
      <c r="C857" s="351" t="s">
        <v>295</v>
      </c>
      <c r="D857" s="351" t="s">
        <v>2984</v>
      </c>
      <c r="E857" t="s">
        <v>2971</v>
      </c>
    </row>
    <row r="858" spans="1:5">
      <c r="A858" s="352">
        <v>1.4</v>
      </c>
      <c r="B858" s="352" t="s">
        <v>99</v>
      </c>
      <c r="C858" s="351" t="s">
        <v>295</v>
      </c>
      <c r="D858" s="351" t="s">
        <v>607</v>
      </c>
      <c r="E858" t="s">
        <v>2971</v>
      </c>
    </row>
    <row r="859" spans="1:5">
      <c r="A859" s="352">
        <v>1.4</v>
      </c>
      <c r="B859" s="352" t="s">
        <v>99</v>
      </c>
      <c r="C859" s="351" t="s">
        <v>295</v>
      </c>
      <c r="D859" s="351" t="s">
        <v>2985</v>
      </c>
      <c r="E859" t="s">
        <v>2971</v>
      </c>
    </row>
    <row r="860" spans="1:5">
      <c r="A860" s="352">
        <v>1.4</v>
      </c>
      <c r="B860" s="352" t="s">
        <v>99</v>
      </c>
      <c r="C860" s="351" t="s">
        <v>295</v>
      </c>
      <c r="D860" s="351" t="s">
        <v>2986</v>
      </c>
      <c r="E860" t="s">
        <v>2971</v>
      </c>
    </row>
    <row r="861" spans="1:5">
      <c r="A861" s="352">
        <v>1.4</v>
      </c>
      <c r="B861" s="352" t="s">
        <v>99</v>
      </c>
      <c r="C861" s="351" t="s">
        <v>295</v>
      </c>
      <c r="D861" s="351" t="s">
        <v>1429</v>
      </c>
      <c r="E861" t="s">
        <v>2971</v>
      </c>
    </row>
    <row r="862" spans="1:5">
      <c r="A862" s="352">
        <v>1.4</v>
      </c>
      <c r="B862" s="352" t="s">
        <v>99</v>
      </c>
      <c r="C862" s="351" t="s">
        <v>295</v>
      </c>
      <c r="D862" s="351" t="s">
        <v>2987</v>
      </c>
      <c r="E862" t="s">
        <v>2971</v>
      </c>
    </row>
    <row r="863" spans="1:5">
      <c r="A863" s="352">
        <v>1.4</v>
      </c>
      <c r="B863" s="352" t="s">
        <v>99</v>
      </c>
      <c r="C863" s="351" t="s">
        <v>295</v>
      </c>
      <c r="D863" s="351" t="s">
        <v>2988</v>
      </c>
      <c r="E863" t="s">
        <v>2971</v>
      </c>
    </row>
    <row r="864" spans="1:5">
      <c r="A864" s="352">
        <v>1.4</v>
      </c>
      <c r="B864" s="352" t="s">
        <v>99</v>
      </c>
      <c r="C864" s="351" t="s">
        <v>295</v>
      </c>
      <c r="D864" s="351" t="s">
        <v>2989</v>
      </c>
      <c r="E864" t="s">
        <v>2971</v>
      </c>
    </row>
    <row r="865" spans="1:5">
      <c r="A865" s="352">
        <v>1.4</v>
      </c>
      <c r="B865" s="352" t="s">
        <v>99</v>
      </c>
      <c r="C865" s="351" t="s">
        <v>295</v>
      </c>
      <c r="D865" s="351" t="s">
        <v>2990</v>
      </c>
      <c r="E865" t="s">
        <v>2971</v>
      </c>
    </row>
    <row r="866" spans="1:5">
      <c r="A866" s="352">
        <v>1.4</v>
      </c>
      <c r="B866" s="352" t="s">
        <v>99</v>
      </c>
      <c r="C866" s="351" t="s">
        <v>295</v>
      </c>
      <c r="D866" s="351" t="s">
        <v>2991</v>
      </c>
      <c r="E866" t="s">
        <v>2971</v>
      </c>
    </row>
    <row r="867" spans="1:5">
      <c r="A867" s="352">
        <v>1.4</v>
      </c>
      <c r="B867" s="352" t="s">
        <v>99</v>
      </c>
      <c r="C867" s="351" t="s">
        <v>295</v>
      </c>
      <c r="D867" s="351" t="s">
        <v>2992</v>
      </c>
      <c r="E867" t="s">
        <v>2971</v>
      </c>
    </row>
    <row r="868" spans="1:5">
      <c r="A868" s="352">
        <v>1.4</v>
      </c>
      <c r="B868" s="352" t="s">
        <v>99</v>
      </c>
      <c r="C868" s="351" t="s">
        <v>295</v>
      </c>
      <c r="D868" s="351" t="s">
        <v>2993</v>
      </c>
      <c r="E868" t="s">
        <v>2971</v>
      </c>
    </row>
    <row r="869" spans="1:5">
      <c r="A869" s="352">
        <v>1.4</v>
      </c>
      <c r="B869" s="352" t="s">
        <v>99</v>
      </c>
      <c r="C869" s="351" t="s">
        <v>295</v>
      </c>
      <c r="D869" s="351" t="s">
        <v>2994</v>
      </c>
      <c r="E869" t="s">
        <v>2971</v>
      </c>
    </row>
    <row r="870" spans="1:5">
      <c r="A870" s="352">
        <v>1.4</v>
      </c>
      <c r="B870" s="352" t="s">
        <v>99</v>
      </c>
      <c r="C870" s="351" t="s">
        <v>295</v>
      </c>
      <c r="D870" s="351" t="s">
        <v>600</v>
      </c>
      <c r="E870" t="s">
        <v>2971</v>
      </c>
    </row>
    <row r="871" spans="1:5">
      <c r="A871" s="352">
        <v>1.4</v>
      </c>
      <c r="B871" s="352" t="s">
        <v>99</v>
      </c>
      <c r="C871" s="351" t="s">
        <v>295</v>
      </c>
      <c r="D871" s="351" t="s">
        <v>1191</v>
      </c>
      <c r="E871" t="s">
        <v>2971</v>
      </c>
    </row>
    <row r="872" spans="1:5">
      <c r="A872" s="352">
        <v>1.4</v>
      </c>
      <c r="B872" s="352" t="s">
        <v>99</v>
      </c>
      <c r="C872" s="351" t="s">
        <v>295</v>
      </c>
      <c r="D872" s="351" t="s">
        <v>2995</v>
      </c>
      <c r="E872" t="s">
        <v>2971</v>
      </c>
    </row>
    <row r="873" spans="1:5">
      <c r="A873" s="352">
        <v>1.4</v>
      </c>
      <c r="B873" s="352" t="s">
        <v>99</v>
      </c>
      <c r="C873" s="351" t="s">
        <v>295</v>
      </c>
      <c r="D873" s="351" t="s">
        <v>2996</v>
      </c>
      <c r="E873" t="s">
        <v>2971</v>
      </c>
    </row>
    <row r="874" spans="1:5">
      <c r="A874" s="352">
        <v>1.4</v>
      </c>
      <c r="B874" s="352" t="s">
        <v>99</v>
      </c>
      <c r="C874" s="351" t="s">
        <v>295</v>
      </c>
      <c r="D874" s="351" t="s">
        <v>2997</v>
      </c>
      <c r="E874" t="s">
        <v>2971</v>
      </c>
    </row>
    <row r="875" spans="1:5">
      <c r="A875" s="352">
        <v>1.4</v>
      </c>
      <c r="B875" s="352" t="s">
        <v>99</v>
      </c>
      <c r="C875" s="351" t="s">
        <v>295</v>
      </c>
      <c r="D875" s="351" t="s">
        <v>2998</v>
      </c>
      <c r="E875" t="s">
        <v>2971</v>
      </c>
    </row>
    <row r="876" spans="1:5">
      <c r="A876" s="352">
        <v>1.4</v>
      </c>
      <c r="B876" s="352" t="s">
        <v>99</v>
      </c>
      <c r="C876" s="351" t="s">
        <v>295</v>
      </c>
      <c r="D876" s="351" t="s">
        <v>2999</v>
      </c>
      <c r="E876" t="s">
        <v>2971</v>
      </c>
    </row>
    <row r="877" spans="1:5">
      <c r="A877" s="352">
        <v>1.4</v>
      </c>
      <c r="B877" s="352" t="s">
        <v>99</v>
      </c>
      <c r="C877" s="351" t="s">
        <v>295</v>
      </c>
      <c r="D877" s="351" t="s">
        <v>3000</v>
      </c>
      <c r="E877" t="s">
        <v>2971</v>
      </c>
    </row>
    <row r="878" spans="1:5">
      <c r="A878" s="352">
        <v>1.4</v>
      </c>
      <c r="B878" s="352" t="s">
        <v>99</v>
      </c>
      <c r="C878" s="351" t="s">
        <v>295</v>
      </c>
      <c r="D878" s="351" t="s">
        <v>216</v>
      </c>
      <c r="E878" t="s">
        <v>2971</v>
      </c>
    </row>
    <row r="879" spans="1:5">
      <c r="A879" s="352">
        <v>1.4</v>
      </c>
      <c r="B879" s="352" t="s">
        <v>99</v>
      </c>
      <c r="C879" s="351" t="s">
        <v>295</v>
      </c>
      <c r="D879" s="351" t="s">
        <v>3001</v>
      </c>
      <c r="E879" t="s">
        <v>2971</v>
      </c>
    </row>
    <row r="880" spans="1:5">
      <c r="A880" s="352">
        <v>1.4</v>
      </c>
      <c r="B880" s="352" t="s">
        <v>99</v>
      </c>
      <c r="C880" s="351" t="s">
        <v>295</v>
      </c>
      <c r="D880" s="351" t="s">
        <v>1265</v>
      </c>
      <c r="E880" t="s">
        <v>2971</v>
      </c>
    </row>
    <row r="881" spans="1:5">
      <c r="A881" s="352">
        <v>1.4</v>
      </c>
      <c r="B881" s="352" t="s">
        <v>99</v>
      </c>
      <c r="C881" s="351" t="s">
        <v>295</v>
      </c>
      <c r="D881" s="351" t="s">
        <v>3002</v>
      </c>
      <c r="E881" t="s">
        <v>2971</v>
      </c>
    </row>
    <row r="882" spans="1:5">
      <c r="A882" s="352">
        <v>1.4</v>
      </c>
      <c r="B882" s="352" t="s">
        <v>99</v>
      </c>
      <c r="C882" s="351" t="s">
        <v>295</v>
      </c>
      <c r="D882" s="351" t="s">
        <v>3003</v>
      </c>
      <c r="E882" t="s">
        <v>2971</v>
      </c>
    </row>
    <row r="883" spans="1:5">
      <c r="A883" s="352">
        <v>1.4</v>
      </c>
      <c r="B883" s="352" t="s">
        <v>99</v>
      </c>
      <c r="C883" s="351" t="s">
        <v>295</v>
      </c>
      <c r="D883" s="351" t="s">
        <v>3004</v>
      </c>
      <c r="E883" t="s">
        <v>2971</v>
      </c>
    </row>
    <row r="884" spans="1:5">
      <c r="A884" s="352">
        <v>1.4</v>
      </c>
      <c r="B884" s="352" t="s">
        <v>99</v>
      </c>
      <c r="C884" s="351" t="s">
        <v>295</v>
      </c>
      <c r="D884" s="351" t="s">
        <v>3005</v>
      </c>
      <c r="E884" t="s">
        <v>2971</v>
      </c>
    </row>
    <row r="885" spans="1:5">
      <c r="A885" s="352">
        <v>1.4</v>
      </c>
      <c r="B885" s="352" t="s">
        <v>99</v>
      </c>
      <c r="C885" s="351" t="s">
        <v>295</v>
      </c>
      <c r="D885" s="351" t="s">
        <v>3006</v>
      </c>
      <c r="E885" t="s">
        <v>2971</v>
      </c>
    </row>
    <row r="886" spans="1:5">
      <c r="A886" s="352">
        <v>1.4</v>
      </c>
      <c r="B886" s="352" t="s">
        <v>99</v>
      </c>
      <c r="C886" s="351" t="s">
        <v>295</v>
      </c>
      <c r="D886" s="351" t="s">
        <v>3007</v>
      </c>
      <c r="E886" t="s">
        <v>2971</v>
      </c>
    </row>
    <row r="887" spans="1:5">
      <c r="A887" s="352">
        <v>1.4</v>
      </c>
      <c r="B887" s="352" t="s">
        <v>99</v>
      </c>
      <c r="C887" s="351" t="s">
        <v>295</v>
      </c>
      <c r="D887" s="351" t="s">
        <v>3008</v>
      </c>
      <c r="E887" t="s">
        <v>2971</v>
      </c>
    </row>
    <row r="888" spans="1:5">
      <c r="A888" s="352">
        <v>1.4</v>
      </c>
      <c r="B888" s="352" t="s">
        <v>99</v>
      </c>
      <c r="C888" s="351" t="s">
        <v>295</v>
      </c>
      <c r="D888" s="351" t="s">
        <v>3009</v>
      </c>
      <c r="E888" t="s">
        <v>2971</v>
      </c>
    </row>
    <row r="889" spans="1:5">
      <c r="A889" s="352">
        <v>1.4</v>
      </c>
      <c r="B889" s="352" t="s">
        <v>99</v>
      </c>
      <c r="C889" s="351" t="s">
        <v>295</v>
      </c>
      <c r="D889" s="351" t="s">
        <v>3010</v>
      </c>
      <c r="E889" t="s">
        <v>2971</v>
      </c>
    </row>
    <row r="890" spans="1:5">
      <c r="A890" s="352">
        <v>1.4</v>
      </c>
      <c r="B890" s="352" t="s">
        <v>99</v>
      </c>
      <c r="C890" s="351" t="s">
        <v>295</v>
      </c>
      <c r="D890" s="351" t="s">
        <v>1292</v>
      </c>
      <c r="E890" t="s">
        <v>2971</v>
      </c>
    </row>
    <row r="891" spans="1:5">
      <c r="A891" s="352">
        <v>1.4</v>
      </c>
      <c r="B891" s="352" t="s">
        <v>99</v>
      </c>
      <c r="C891" s="351" t="s">
        <v>295</v>
      </c>
      <c r="D891" s="351" t="s">
        <v>3011</v>
      </c>
      <c r="E891" t="s">
        <v>2971</v>
      </c>
    </row>
    <row r="892" spans="1:5">
      <c r="A892" s="352">
        <v>1.4</v>
      </c>
      <c r="B892" s="352" t="s">
        <v>99</v>
      </c>
      <c r="C892" s="351" t="s">
        <v>295</v>
      </c>
      <c r="D892" s="351" t="s">
        <v>3012</v>
      </c>
      <c r="E892" t="s">
        <v>2971</v>
      </c>
    </row>
    <row r="893" spans="1:5">
      <c r="A893" s="352">
        <v>1.4</v>
      </c>
      <c r="B893" s="352" t="s">
        <v>99</v>
      </c>
      <c r="C893" s="351" t="s">
        <v>295</v>
      </c>
      <c r="D893" s="351" t="s">
        <v>3013</v>
      </c>
      <c r="E893" t="s">
        <v>2971</v>
      </c>
    </row>
    <row r="894" spans="1:5">
      <c r="A894" s="352">
        <v>1.4</v>
      </c>
      <c r="B894" s="352" t="s">
        <v>99</v>
      </c>
      <c r="C894" s="351" t="s">
        <v>295</v>
      </c>
      <c r="D894" s="351" t="s">
        <v>3014</v>
      </c>
      <c r="E894" t="s">
        <v>2971</v>
      </c>
    </row>
    <row r="895" spans="1:5">
      <c r="A895" s="352">
        <v>1.4</v>
      </c>
      <c r="B895" s="352" t="s">
        <v>99</v>
      </c>
      <c r="C895" s="351" t="s">
        <v>295</v>
      </c>
      <c r="D895" s="351" t="s">
        <v>3015</v>
      </c>
      <c r="E895" t="s">
        <v>2971</v>
      </c>
    </row>
    <row r="896" spans="1:5">
      <c r="A896" s="352">
        <v>1.4</v>
      </c>
      <c r="B896" s="352" t="s">
        <v>99</v>
      </c>
      <c r="C896" s="351" t="s">
        <v>295</v>
      </c>
      <c r="D896" s="351" t="s">
        <v>3016</v>
      </c>
      <c r="E896" t="s">
        <v>2971</v>
      </c>
    </row>
    <row r="897" spans="1:5">
      <c r="A897" s="352">
        <v>1.4</v>
      </c>
      <c r="B897" s="352" t="s">
        <v>99</v>
      </c>
      <c r="C897" s="351" t="s">
        <v>295</v>
      </c>
      <c r="D897" s="351" t="s">
        <v>3017</v>
      </c>
      <c r="E897" t="s">
        <v>2971</v>
      </c>
    </row>
    <row r="898" spans="1:5">
      <c r="A898" s="352">
        <v>1.4</v>
      </c>
      <c r="B898" s="352" t="s">
        <v>99</v>
      </c>
      <c r="C898" s="351" t="s">
        <v>295</v>
      </c>
      <c r="D898" s="351" t="s">
        <v>3018</v>
      </c>
      <c r="E898" t="s">
        <v>2971</v>
      </c>
    </row>
    <row r="899" spans="1:5">
      <c r="A899" s="352">
        <v>1.4</v>
      </c>
      <c r="B899" s="352" t="s">
        <v>99</v>
      </c>
      <c r="C899" s="351" t="s">
        <v>295</v>
      </c>
      <c r="D899" s="351" t="s">
        <v>3019</v>
      </c>
      <c r="E899" t="s">
        <v>2971</v>
      </c>
    </row>
    <row r="900" spans="1:5">
      <c r="A900" s="352">
        <v>1.4</v>
      </c>
      <c r="B900" s="352" t="s">
        <v>99</v>
      </c>
      <c r="C900" s="351" t="s">
        <v>295</v>
      </c>
      <c r="D900" s="351" t="s">
        <v>3020</v>
      </c>
      <c r="E900" t="s">
        <v>2971</v>
      </c>
    </row>
    <row r="901" spans="1:5">
      <c r="A901" s="352">
        <v>1.4</v>
      </c>
      <c r="B901" s="352" t="s">
        <v>99</v>
      </c>
      <c r="C901" s="351" t="s">
        <v>295</v>
      </c>
      <c r="D901" s="351" t="s">
        <v>3021</v>
      </c>
      <c r="E901" t="s">
        <v>2971</v>
      </c>
    </row>
    <row r="902" spans="1:5">
      <c r="A902" s="352">
        <v>1.4</v>
      </c>
      <c r="B902" s="352" t="s">
        <v>99</v>
      </c>
      <c r="C902" s="351" t="s">
        <v>295</v>
      </c>
      <c r="D902" s="351" t="s">
        <v>1411</v>
      </c>
      <c r="E902" t="s">
        <v>2971</v>
      </c>
    </row>
    <row r="903" spans="1:5">
      <c r="A903" s="352">
        <v>1.4</v>
      </c>
      <c r="B903" s="352" t="s">
        <v>99</v>
      </c>
      <c r="C903" s="351" t="s">
        <v>295</v>
      </c>
      <c r="D903" s="351" t="s">
        <v>3022</v>
      </c>
      <c r="E903" t="s">
        <v>2971</v>
      </c>
    </row>
    <row r="904" spans="1:5">
      <c r="A904" s="352">
        <v>1.4</v>
      </c>
      <c r="B904" s="352" t="s">
        <v>99</v>
      </c>
      <c r="C904" s="351" t="s">
        <v>295</v>
      </c>
      <c r="D904" s="351" t="s">
        <v>3023</v>
      </c>
      <c r="E904" t="s">
        <v>2971</v>
      </c>
    </row>
    <row r="905" spans="1:5">
      <c r="A905" s="352">
        <v>1.4</v>
      </c>
      <c r="B905" s="352" t="s">
        <v>99</v>
      </c>
      <c r="C905" s="351" t="s">
        <v>295</v>
      </c>
      <c r="D905" s="351" t="s">
        <v>3024</v>
      </c>
      <c r="E905" t="s">
        <v>2971</v>
      </c>
    </row>
    <row r="906" spans="1:5">
      <c r="A906" s="352">
        <v>1.4</v>
      </c>
      <c r="B906" s="352" t="s">
        <v>99</v>
      </c>
      <c r="C906" s="351" t="s">
        <v>295</v>
      </c>
      <c r="D906" s="351" t="s">
        <v>3025</v>
      </c>
      <c r="E906" t="s">
        <v>2971</v>
      </c>
    </row>
    <row r="907" spans="1:5">
      <c r="A907" s="352">
        <v>1.4</v>
      </c>
      <c r="B907" s="352" t="s">
        <v>99</v>
      </c>
      <c r="C907" s="351" t="s">
        <v>295</v>
      </c>
      <c r="D907" s="351" t="s">
        <v>3026</v>
      </c>
      <c r="E907" t="s">
        <v>2971</v>
      </c>
    </row>
    <row r="908" spans="1:5">
      <c r="A908" s="352">
        <v>1.4</v>
      </c>
      <c r="B908" s="352" t="s">
        <v>99</v>
      </c>
      <c r="C908" s="351" t="s">
        <v>295</v>
      </c>
      <c r="D908" s="351" t="s">
        <v>3027</v>
      </c>
      <c r="E908" t="s">
        <v>2971</v>
      </c>
    </row>
    <row r="909" spans="1:5">
      <c r="A909" s="352">
        <v>1.4</v>
      </c>
      <c r="B909" s="352" t="s">
        <v>99</v>
      </c>
      <c r="C909" s="351" t="s">
        <v>295</v>
      </c>
      <c r="D909" s="351" t="s">
        <v>3028</v>
      </c>
      <c r="E909" t="s">
        <v>2971</v>
      </c>
    </row>
    <row r="910" spans="1:5">
      <c r="A910" s="352">
        <v>1.4</v>
      </c>
      <c r="B910" s="352" t="s">
        <v>99</v>
      </c>
      <c r="C910" s="351" t="s">
        <v>295</v>
      </c>
      <c r="D910" s="351" t="s">
        <v>3029</v>
      </c>
      <c r="E910" t="s">
        <v>2971</v>
      </c>
    </row>
    <row r="911" spans="1:5">
      <c r="A911" s="352">
        <v>1.4</v>
      </c>
      <c r="B911" s="352" t="s">
        <v>99</v>
      </c>
      <c r="C911" s="351" t="s">
        <v>295</v>
      </c>
      <c r="D911" s="351" t="s">
        <v>3030</v>
      </c>
      <c r="E911" t="s">
        <v>2971</v>
      </c>
    </row>
    <row r="912" spans="1:5">
      <c r="A912" s="352">
        <v>1.4</v>
      </c>
      <c r="B912" s="352" t="s">
        <v>99</v>
      </c>
      <c r="C912" s="351" t="s">
        <v>295</v>
      </c>
      <c r="D912" s="351" t="s">
        <v>3031</v>
      </c>
      <c r="E912" t="s">
        <v>2971</v>
      </c>
    </row>
    <row r="913" spans="1:5">
      <c r="A913" s="352">
        <v>1.4</v>
      </c>
      <c r="B913" s="352" t="s">
        <v>99</v>
      </c>
      <c r="C913" s="351" t="s">
        <v>295</v>
      </c>
      <c r="D913" s="351" t="s">
        <v>571</v>
      </c>
      <c r="E913" t="s">
        <v>2971</v>
      </c>
    </row>
    <row r="914" spans="1:5">
      <c r="A914" s="352">
        <v>1.4</v>
      </c>
      <c r="B914" s="352" t="s">
        <v>99</v>
      </c>
      <c r="C914" s="351" t="s">
        <v>295</v>
      </c>
      <c r="D914" s="351" t="s">
        <v>3032</v>
      </c>
      <c r="E914" t="s">
        <v>2971</v>
      </c>
    </row>
    <row r="915" spans="1:5">
      <c r="A915" s="352">
        <v>1.4</v>
      </c>
      <c r="B915" s="352" t="s">
        <v>99</v>
      </c>
      <c r="C915" s="351" t="s">
        <v>295</v>
      </c>
      <c r="D915" s="351" t="s">
        <v>3033</v>
      </c>
      <c r="E915" t="s">
        <v>2971</v>
      </c>
    </row>
    <row r="916" spans="1:5">
      <c r="A916" s="352">
        <v>1.4</v>
      </c>
      <c r="B916" s="352" t="s">
        <v>99</v>
      </c>
      <c r="C916" s="351" t="s">
        <v>295</v>
      </c>
      <c r="D916" s="351" t="s">
        <v>1388</v>
      </c>
      <c r="E916" t="s">
        <v>2971</v>
      </c>
    </row>
    <row r="917" spans="1:5">
      <c r="A917" s="352">
        <v>1.4</v>
      </c>
      <c r="B917" s="352" t="s">
        <v>99</v>
      </c>
      <c r="C917" s="351" t="s">
        <v>295</v>
      </c>
      <c r="D917" s="351" t="s">
        <v>3034</v>
      </c>
      <c r="E917" t="s">
        <v>2971</v>
      </c>
    </row>
    <row r="918" spans="1:5">
      <c r="A918" s="352">
        <v>1.4</v>
      </c>
      <c r="B918" s="352" t="s">
        <v>99</v>
      </c>
      <c r="C918" s="351" t="s">
        <v>295</v>
      </c>
      <c r="D918" s="351" t="s">
        <v>513</v>
      </c>
      <c r="E918" t="s">
        <v>2971</v>
      </c>
    </row>
    <row r="919" spans="1:5">
      <c r="A919" s="352">
        <v>1.4</v>
      </c>
      <c r="B919" s="352" t="s">
        <v>99</v>
      </c>
      <c r="C919" s="351" t="s">
        <v>295</v>
      </c>
      <c r="D919" s="351" t="s">
        <v>3035</v>
      </c>
      <c r="E919" t="s">
        <v>2971</v>
      </c>
    </row>
    <row r="920" spans="1:5">
      <c r="A920" s="352">
        <v>1.4</v>
      </c>
      <c r="B920" s="352" t="s">
        <v>99</v>
      </c>
      <c r="C920" s="351" t="s">
        <v>295</v>
      </c>
      <c r="D920" s="351" t="s">
        <v>3036</v>
      </c>
      <c r="E920" t="s">
        <v>2971</v>
      </c>
    </row>
    <row r="921" spans="1:5">
      <c r="A921" s="352">
        <v>1.4</v>
      </c>
      <c r="B921" s="352" t="s">
        <v>99</v>
      </c>
      <c r="C921" s="351" t="s">
        <v>295</v>
      </c>
      <c r="D921" s="351" t="s">
        <v>3037</v>
      </c>
      <c r="E921" t="s">
        <v>2971</v>
      </c>
    </row>
    <row r="922" spans="1:5">
      <c r="A922" s="352">
        <v>1.4</v>
      </c>
      <c r="B922" s="352" t="s">
        <v>99</v>
      </c>
      <c r="C922" s="351" t="s">
        <v>295</v>
      </c>
      <c r="D922" s="351" t="s">
        <v>3038</v>
      </c>
      <c r="E922" t="s">
        <v>2971</v>
      </c>
    </row>
    <row r="923" spans="1:5">
      <c r="A923" s="352">
        <v>1.4</v>
      </c>
      <c r="B923" s="352" t="s">
        <v>99</v>
      </c>
      <c r="C923" s="351" t="s">
        <v>295</v>
      </c>
      <c r="D923" s="351" t="s">
        <v>3039</v>
      </c>
      <c r="E923" t="s">
        <v>2971</v>
      </c>
    </row>
    <row r="924" spans="1:5">
      <c r="A924" s="352">
        <v>1.4</v>
      </c>
      <c r="B924" s="352" t="s">
        <v>99</v>
      </c>
      <c r="C924" s="351" t="s">
        <v>295</v>
      </c>
      <c r="D924" s="351" t="s">
        <v>290</v>
      </c>
      <c r="E924" t="s">
        <v>2971</v>
      </c>
    </row>
    <row r="925" spans="1:5">
      <c r="A925" s="352">
        <v>1.4</v>
      </c>
      <c r="B925" s="352" t="s">
        <v>99</v>
      </c>
      <c r="C925" s="351" t="s">
        <v>295</v>
      </c>
      <c r="D925" s="351" t="s">
        <v>3040</v>
      </c>
      <c r="E925" t="s">
        <v>2971</v>
      </c>
    </row>
    <row r="926" spans="1:5">
      <c r="A926" s="352">
        <v>1.4</v>
      </c>
      <c r="B926" s="352" t="s">
        <v>99</v>
      </c>
      <c r="C926" s="351" t="s">
        <v>295</v>
      </c>
      <c r="D926" s="351" t="s">
        <v>3041</v>
      </c>
      <c r="E926" t="s">
        <v>2971</v>
      </c>
    </row>
    <row r="927" spans="1:5">
      <c r="A927" s="352">
        <v>1.4</v>
      </c>
      <c r="B927" s="352" t="s">
        <v>99</v>
      </c>
      <c r="C927" s="351" t="s">
        <v>295</v>
      </c>
      <c r="D927" s="351" t="s">
        <v>3042</v>
      </c>
      <c r="E927" t="s">
        <v>2971</v>
      </c>
    </row>
    <row r="928" spans="1:5">
      <c r="A928" s="352">
        <v>1.4</v>
      </c>
      <c r="B928" s="352" t="s">
        <v>99</v>
      </c>
      <c r="C928" s="351" t="s">
        <v>295</v>
      </c>
      <c r="D928" s="351" t="s">
        <v>3043</v>
      </c>
      <c r="E928" t="s">
        <v>2971</v>
      </c>
    </row>
    <row r="929" spans="1:5">
      <c r="A929" s="352">
        <v>1.4</v>
      </c>
      <c r="B929" s="352" t="s">
        <v>99</v>
      </c>
      <c r="C929" s="351" t="s">
        <v>295</v>
      </c>
      <c r="D929" s="351" t="s">
        <v>3044</v>
      </c>
      <c r="E929" t="s">
        <v>2971</v>
      </c>
    </row>
    <row r="930" spans="1:5">
      <c r="A930" s="352">
        <v>1.4</v>
      </c>
      <c r="B930" s="352" t="s">
        <v>99</v>
      </c>
      <c r="C930" s="351" t="s">
        <v>295</v>
      </c>
      <c r="D930" s="351" t="s">
        <v>3045</v>
      </c>
      <c r="E930" t="s">
        <v>2971</v>
      </c>
    </row>
    <row r="931" spans="1:5">
      <c r="A931" s="352">
        <v>1.4</v>
      </c>
      <c r="B931" s="352" t="s">
        <v>99</v>
      </c>
      <c r="C931" s="351" t="s">
        <v>295</v>
      </c>
      <c r="D931" s="351" t="s">
        <v>3046</v>
      </c>
      <c r="E931" t="s">
        <v>2971</v>
      </c>
    </row>
    <row r="932" spans="1:5">
      <c r="A932" s="352">
        <v>1.4</v>
      </c>
      <c r="B932" s="352" t="s">
        <v>99</v>
      </c>
      <c r="C932" s="351" t="s">
        <v>295</v>
      </c>
      <c r="D932" s="351" t="s">
        <v>3047</v>
      </c>
      <c r="E932" t="s">
        <v>2971</v>
      </c>
    </row>
    <row r="933" spans="1:5">
      <c r="A933" s="352">
        <v>1.4</v>
      </c>
      <c r="B933" s="352" t="s">
        <v>99</v>
      </c>
      <c r="C933" s="351" t="s">
        <v>295</v>
      </c>
      <c r="D933" s="351" t="s">
        <v>3048</v>
      </c>
      <c r="E933" t="s">
        <v>2971</v>
      </c>
    </row>
    <row r="934" spans="1:5">
      <c r="A934" s="352">
        <v>1.4</v>
      </c>
      <c r="B934" s="352" t="s">
        <v>99</v>
      </c>
      <c r="C934" s="351" t="s">
        <v>295</v>
      </c>
      <c r="D934" s="351" t="s">
        <v>3049</v>
      </c>
      <c r="E934" t="s">
        <v>2971</v>
      </c>
    </row>
    <row r="935" spans="1:5">
      <c r="A935" s="352">
        <v>1.4</v>
      </c>
      <c r="B935" s="352" t="s">
        <v>99</v>
      </c>
      <c r="C935" s="351" t="s">
        <v>295</v>
      </c>
      <c r="D935" s="351" t="s">
        <v>3050</v>
      </c>
      <c r="E935" t="s">
        <v>2971</v>
      </c>
    </row>
    <row r="936" spans="1:5">
      <c r="A936" s="352">
        <v>1.4</v>
      </c>
      <c r="B936" s="352" t="s">
        <v>99</v>
      </c>
      <c r="C936" s="351" t="s">
        <v>295</v>
      </c>
      <c r="D936" s="351" t="s">
        <v>3051</v>
      </c>
      <c r="E936" t="s">
        <v>2971</v>
      </c>
    </row>
    <row r="937" spans="1:5">
      <c r="A937" s="352">
        <v>1.4</v>
      </c>
      <c r="B937" s="352" t="s">
        <v>99</v>
      </c>
      <c r="C937" s="351" t="s">
        <v>295</v>
      </c>
      <c r="D937" s="351" t="s">
        <v>3052</v>
      </c>
      <c r="E937" t="s">
        <v>2971</v>
      </c>
    </row>
    <row r="938" spans="1:5">
      <c r="A938" s="352">
        <v>1.4</v>
      </c>
      <c r="B938" s="352" t="s">
        <v>99</v>
      </c>
      <c r="C938" s="351" t="s">
        <v>295</v>
      </c>
      <c r="D938" s="351" t="s">
        <v>3053</v>
      </c>
      <c r="E938" t="s">
        <v>2971</v>
      </c>
    </row>
    <row r="939" spans="1:5">
      <c r="A939" s="352">
        <v>1.4</v>
      </c>
      <c r="B939" s="352" t="s">
        <v>99</v>
      </c>
      <c r="C939" s="351" t="s">
        <v>295</v>
      </c>
      <c r="D939" s="351" t="s">
        <v>3054</v>
      </c>
      <c r="E939" t="s">
        <v>2971</v>
      </c>
    </row>
    <row r="940" spans="1:5">
      <c r="A940" s="352">
        <v>1.4</v>
      </c>
      <c r="B940" s="352" t="s">
        <v>99</v>
      </c>
      <c r="C940" s="351" t="s">
        <v>295</v>
      </c>
      <c r="D940" s="351" t="s">
        <v>3055</v>
      </c>
      <c r="E940" t="s">
        <v>2971</v>
      </c>
    </row>
    <row r="941" spans="1:5">
      <c r="A941" s="352">
        <v>1.4</v>
      </c>
      <c r="B941" s="352" t="s">
        <v>99</v>
      </c>
      <c r="C941" s="351" t="s">
        <v>295</v>
      </c>
      <c r="D941" s="351" t="s">
        <v>3056</v>
      </c>
      <c r="E941" t="s">
        <v>2971</v>
      </c>
    </row>
    <row r="942" spans="1:5">
      <c r="A942" s="352">
        <v>1.4</v>
      </c>
      <c r="B942" s="352" t="s">
        <v>99</v>
      </c>
      <c r="C942" s="351" t="s">
        <v>295</v>
      </c>
      <c r="D942" s="351" t="s">
        <v>3057</v>
      </c>
      <c r="E942" t="s">
        <v>2971</v>
      </c>
    </row>
    <row r="943" spans="1:5">
      <c r="A943" s="352">
        <v>1.4</v>
      </c>
      <c r="B943" s="352" t="s">
        <v>99</v>
      </c>
      <c r="C943" s="351" t="s">
        <v>295</v>
      </c>
      <c r="D943" s="351" t="s">
        <v>3058</v>
      </c>
      <c r="E943" t="s">
        <v>2971</v>
      </c>
    </row>
    <row r="944" spans="1:5">
      <c r="A944" s="352">
        <v>1.4</v>
      </c>
      <c r="B944" s="352" t="s">
        <v>99</v>
      </c>
      <c r="C944" s="351" t="s">
        <v>295</v>
      </c>
      <c r="D944" s="351" t="s">
        <v>3059</v>
      </c>
      <c r="E944" t="s">
        <v>2971</v>
      </c>
    </row>
    <row r="945" spans="1:5">
      <c r="A945" s="352">
        <v>1.4</v>
      </c>
      <c r="B945" s="352" t="s">
        <v>99</v>
      </c>
      <c r="C945" s="351" t="s">
        <v>295</v>
      </c>
      <c r="D945" s="351" t="s">
        <v>3060</v>
      </c>
      <c r="E945" t="s">
        <v>2971</v>
      </c>
    </row>
    <row r="946" spans="1:5">
      <c r="A946" s="352">
        <v>1.4</v>
      </c>
      <c r="B946" s="352" t="s">
        <v>99</v>
      </c>
      <c r="C946" s="351" t="s">
        <v>295</v>
      </c>
      <c r="D946" s="351" t="s">
        <v>3061</v>
      </c>
      <c r="E946" t="s">
        <v>2971</v>
      </c>
    </row>
    <row r="947" spans="1:5">
      <c r="A947" s="352">
        <v>1.4</v>
      </c>
      <c r="B947" s="352" t="s">
        <v>99</v>
      </c>
      <c r="C947" s="351" t="s">
        <v>295</v>
      </c>
      <c r="D947" s="351" t="s">
        <v>3062</v>
      </c>
      <c r="E947" t="s">
        <v>2971</v>
      </c>
    </row>
    <row r="948" spans="1:5">
      <c r="A948" s="352">
        <v>1.4</v>
      </c>
      <c r="B948" s="352" t="s">
        <v>99</v>
      </c>
      <c r="C948" s="351" t="s">
        <v>295</v>
      </c>
      <c r="D948" s="351" t="s">
        <v>3063</v>
      </c>
      <c r="E948" t="s">
        <v>2971</v>
      </c>
    </row>
    <row r="949" spans="1:5">
      <c r="A949" s="352">
        <v>1.4</v>
      </c>
      <c r="B949" s="352" t="s">
        <v>99</v>
      </c>
      <c r="C949" s="351" t="s">
        <v>295</v>
      </c>
      <c r="D949" s="351" t="s">
        <v>3064</v>
      </c>
      <c r="E949" t="s">
        <v>2971</v>
      </c>
    </row>
    <row r="950" spans="1:5">
      <c r="A950" s="352">
        <v>1.4</v>
      </c>
      <c r="B950" s="352" t="s">
        <v>99</v>
      </c>
      <c r="C950" s="351" t="s">
        <v>295</v>
      </c>
      <c r="D950" s="351" t="s">
        <v>3065</v>
      </c>
      <c r="E950" t="s">
        <v>2971</v>
      </c>
    </row>
    <row r="951" spans="1:5">
      <c r="A951" s="352">
        <v>1.4</v>
      </c>
      <c r="B951" s="352" t="s">
        <v>99</v>
      </c>
      <c r="C951" s="351" t="s">
        <v>295</v>
      </c>
      <c r="D951" s="351" t="s">
        <v>3066</v>
      </c>
      <c r="E951" t="s">
        <v>2971</v>
      </c>
    </row>
    <row r="952" spans="1:5">
      <c r="A952" s="352">
        <v>1.4</v>
      </c>
      <c r="B952" s="352" t="s">
        <v>99</v>
      </c>
      <c r="C952" s="351" t="s">
        <v>295</v>
      </c>
      <c r="D952" s="351" t="s">
        <v>3067</v>
      </c>
      <c r="E952" t="s">
        <v>2971</v>
      </c>
    </row>
    <row r="953" spans="1:5">
      <c r="A953" s="352">
        <v>1.4</v>
      </c>
      <c r="B953" s="352" t="s">
        <v>99</v>
      </c>
      <c r="C953" s="351" t="s">
        <v>295</v>
      </c>
      <c r="D953" s="351" t="s">
        <v>3068</v>
      </c>
      <c r="E953" t="s">
        <v>2971</v>
      </c>
    </row>
    <row r="954" spans="1:5">
      <c r="A954" s="352">
        <v>1.4</v>
      </c>
      <c r="B954" s="352" t="s">
        <v>99</v>
      </c>
      <c r="C954" s="351" t="s">
        <v>295</v>
      </c>
      <c r="D954" s="351" t="s">
        <v>3069</v>
      </c>
      <c r="E954" t="s">
        <v>2971</v>
      </c>
    </row>
    <row r="955" spans="1:5">
      <c r="A955" s="352">
        <v>1.4</v>
      </c>
      <c r="B955" s="352" t="s">
        <v>99</v>
      </c>
      <c r="C955" s="351" t="s">
        <v>295</v>
      </c>
      <c r="D955" s="351" t="s">
        <v>1436</v>
      </c>
      <c r="E955" t="s">
        <v>2971</v>
      </c>
    </row>
    <row r="956" spans="1:5">
      <c r="A956" s="352">
        <v>1.4</v>
      </c>
      <c r="B956" s="352" t="s">
        <v>99</v>
      </c>
      <c r="C956" s="351" t="s">
        <v>295</v>
      </c>
      <c r="D956" s="351" t="s">
        <v>1309</v>
      </c>
      <c r="E956" t="s">
        <v>2971</v>
      </c>
    </row>
    <row r="957" spans="1:5">
      <c r="A957" s="352">
        <v>1.4</v>
      </c>
      <c r="B957" s="352" t="s">
        <v>99</v>
      </c>
      <c r="C957" s="351" t="s">
        <v>295</v>
      </c>
      <c r="D957" s="351" t="s">
        <v>3070</v>
      </c>
      <c r="E957" t="s">
        <v>2971</v>
      </c>
    </row>
    <row r="958" spans="1:5">
      <c r="A958" s="352">
        <v>1.4</v>
      </c>
      <c r="B958" s="352" t="s">
        <v>99</v>
      </c>
      <c r="C958" s="351" t="s">
        <v>295</v>
      </c>
      <c r="D958" s="351" t="s">
        <v>1472</v>
      </c>
      <c r="E958" t="s">
        <v>2971</v>
      </c>
    </row>
    <row r="959" spans="1:5">
      <c r="A959" s="352">
        <v>1.4</v>
      </c>
      <c r="B959" s="352" t="s">
        <v>99</v>
      </c>
      <c r="C959" s="351" t="s">
        <v>295</v>
      </c>
      <c r="D959" s="351" t="s">
        <v>843</v>
      </c>
      <c r="E959" t="s">
        <v>2971</v>
      </c>
    </row>
    <row r="960" spans="1:5">
      <c r="A960" s="352">
        <v>1.4</v>
      </c>
      <c r="B960" s="352" t="s">
        <v>99</v>
      </c>
      <c r="C960" s="351" t="s">
        <v>295</v>
      </c>
      <c r="D960" s="351" t="s">
        <v>3071</v>
      </c>
      <c r="E960" t="s">
        <v>2971</v>
      </c>
    </row>
    <row r="961" spans="1:5">
      <c r="A961" s="352">
        <v>1.4</v>
      </c>
      <c r="B961" s="352" t="s">
        <v>99</v>
      </c>
      <c r="C961" s="351" t="s">
        <v>295</v>
      </c>
      <c r="D961" s="351" t="s">
        <v>3072</v>
      </c>
      <c r="E961" t="s">
        <v>2971</v>
      </c>
    </row>
    <row r="962" spans="1:5">
      <c r="A962" s="352">
        <v>1.4</v>
      </c>
      <c r="B962" s="352" t="s">
        <v>99</v>
      </c>
      <c r="C962" s="351" t="s">
        <v>295</v>
      </c>
      <c r="D962" s="351" t="s">
        <v>3073</v>
      </c>
      <c r="E962" t="s">
        <v>2971</v>
      </c>
    </row>
    <row r="963" spans="1:5">
      <c r="A963" s="352">
        <v>1.4</v>
      </c>
      <c r="B963" s="352" t="s">
        <v>99</v>
      </c>
      <c r="C963" s="351" t="s">
        <v>295</v>
      </c>
      <c r="D963" s="351" t="s">
        <v>3074</v>
      </c>
      <c r="E963" t="s">
        <v>2971</v>
      </c>
    </row>
    <row r="964" spans="1:5">
      <c r="A964" s="352">
        <v>1.4</v>
      </c>
      <c r="B964" s="352" t="s">
        <v>99</v>
      </c>
      <c r="C964" s="351" t="s">
        <v>295</v>
      </c>
      <c r="D964" s="351" t="s">
        <v>3075</v>
      </c>
      <c r="E964" t="s">
        <v>2971</v>
      </c>
    </row>
    <row r="965" spans="1:5">
      <c r="A965" s="352">
        <v>1.4</v>
      </c>
      <c r="B965" s="352" t="s">
        <v>99</v>
      </c>
      <c r="C965" s="351" t="s">
        <v>295</v>
      </c>
      <c r="D965" s="351" t="s">
        <v>3076</v>
      </c>
      <c r="E965" t="s">
        <v>2971</v>
      </c>
    </row>
    <row r="966" spans="1:5">
      <c r="A966" s="352">
        <v>1.4</v>
      </c>
      <c r="B966" s="352" t="s">
        <v>99</v>
      </c>
      <c r="C966" s="351" t="s">
        <v>295</v>
      </c>
      <c r="D966" s="351" t="s">
        <v>3077</v>
      </c>
      <c r="E966" t="s">
        <v>2971</v>
      </c>
    </row>
    <row r="967" spans="1:5">
      <c r="A967" s="352">
        <v>1.4</v>
      </c>
      <c r="B967" s="352" t="s">
        <v>99</v>
      </c>
      <c r="C967" s="351" t="s">
        <v>295</v>
      </c>
      <c r="D967" s="351" t="s">
        <v>3078</v>
      </c>
      <c r="E967" t="s">
        <v>2971</v>
      </c>
    </row>
    <row r="968" spans="1:5">
      <c r="A968" s="352">
        <v>1.4</v>
      </c>
      <c r="B968" s="352" t="s">
        <v>99</v>
      </c>
      <c r="C968" s="351" t="s">
        <v>295</v>
      </c>
      <c r="D968" s="351" t="s">
        <v>3079</v>
      </c>
      <c r="E968" t="s">
        <v>2971</v>
      </c>
    </row>
    <row r="969" spans="1:5">
      <c r="A969" s="352">
        <v>1.4</v>
      </c>
      <c r="B969" s="352" t="s">
        <v>99</v>
      </c>
      <c r="C969" s="351" t="s">
        <v>295</v>
      </c>
      <c r="D969" s="351" t="s">
        <v>3080</v>
      </c>
      <c r="E969" t="s">
        <v>2971</v>
      </c>
    </row>
    <row r="970" spans="1:5">
      <c r="A970" s="352">
        <v>1.4</v>
      </c>
      <c r="B970" s="352" t="s">
        <v>99</v>
      </c>
      <c r="C970" s="351" t="s">
        <v>295</v>
      </c>
      <c r="D970" s="351" t="s">
        <v>3081</v>
      </c>
      <c r="E970" t="s">
        <v>2971</v>
      </c>
    </row>
    <row r="971" spans="1:5">
      <c r="A971" s="352">
        <v>1.4</v>
      </c>
      <c r="B971" s="352" t="s">
        <v>99</v>
      </c>
      <c r="C971" s="351" t="s">
        <v>295</v>
      </c>
      <c r="D971" s="351" t="s">
        <v>3082</v>
      </c>
      <c r="E971" t="s">
        <v>2971</v>
      </c>
    </row>
    <row r="972" spans="1:5">
      <c r="A972" s="352">
        <v>1.4</v>
      </c>
      <c r="B972" s="352" t="s">
        <v>99</v>
      </c>
      <c r="C972" s="351" t="s">
        <v>295</v>
      </c>
      <c r="D972" s="351" t="s">
        <v>1340</v>
      </c>
      <c r="E972" t="s">
        <v>2971</v>
      </c>
    </row>
    <row r="973" spans="1:5">
      <c r="A973" s="352">
        <v>1.4</v>
      </c>
      <c r="B973" s="352" t="s">
        <v>99</v>
      </c>
      <c r="C973" s="351" t="s">
        <v>295</v>
      </c>
      <c r="D973" s="351" t="s">
        <v>1428</v>
      </c>
      <c r="E973" t="s">
        <v>2971</v>
      </c>
    </row>
    <row r="974" spans="1:5">
      <c r="A974" s="352">
        <v>1.4</v>
      </c>
      <c r="B974" s="352" t="s">
        <v>99</v>
      </c>
      <c r="C974" s="351" t="s">
        <v>295</v>
      </c>
      <c r="D974" s="351" t="s">
        <v>1403</v>
      </c>
      <c r="E974" t="s">
        <v>2971</v>
      </c>
    </row>
    <row r="975" spans="1:5">
      <c r="A975" s="352">
        <v>1.4</v>
      </c>
      <c r="B975" s="352" t="s">
        <v>99</v>
      </c>
      <c r="C975" s="351" t="s">
        <v>295</v>
      </c>
      <c r="D975" s="351" t="s">
        <v>1437</v>
      </c>
      <c r="E975" t="s">
        <v>2971</v>
      </c>
    </row>
    <row r="976" spans="1:5">
      <c r="A976" s="352">
        <v>1.4</v>
      </c>
      <c r="B976" s="352" t="s">
        <v>99</v>
      </c>
      <c r="C976" s="351" t="s">
        <v>295</v>
      </c>
      <c r="D976" s="351" t="s">
        <v>3083</v>
      </c>
      <c r="E976" t="s">
        <v>2971</v>
      </c>
    </row>
    <row r="977" spans="1:5">
      <c r="A977" s="352">
        <v>1.4</v>
      </c>
      <c r="B977" s="352" t="s">
        <v>99</v>
      </c>
      <c r="C977" s="351" t="s">
        <v>295</v>
      </c>
      <c r="D977" s="351" t="s">
        <v>1470</v>
      </c>
      <c r="E977" t="s">
        <v>2971</v>
      </c>
    </row>
    <row r="978" spans="1:5">
      <c r="A978" s="352">
        <v>1.4</v>
      </c>
      <c r="B978" s="352" t="s">
        <v>99</v>
      </c>
      <c r="C978" s="351" t="s">
        <v>295</v>
      </c>
      <c r="D978" s="351" t="s">
        <v>1435</v>
      </c>
      <c r="E978" t="s">
        <v>2971</v>
      </c>
    </row>
    <row r="979" spans="1:5">
      <c r="A979" s="352">
        <v>1.4</v>
      </c>
      <c r="B979" s="352" t="s">
        <v>99</v>
      </c>
      <c r="C979" s="351" t="s">
        <v>295</v>
      </c>
      <c r="D979" s="351" t="s">
        <v>3084</v>
      </c>
      <c r="E979" t="s">
        <v>2971</v>
      </c>
    </row>
    <row r="980" spans="1:5">
      <c r="A980" s="352">
        <v>1.4</v>
      </c>
      <c r="B980" s="352" t="s">
        <v>99</v>
      </c>
      <c r="C980" s="351" t="s">
        <v>295</v>
      </c>
      <c r="D980" s="351" t="s">
        <v>98</v>
      </c>
      <c r="E980" t="s">
        <v>2971</v>
      </c>
    </row>
    <row r="981" spans="1:5">
      <c r="A981" s="352">
        <v>1.4</v>
      </c>
      <c r="B981" s="352" t="s">
        <v>99</v>
      </c>
      <c r="C981" s="351" t="s">
        <v>295</v>
      </c>
      <c r="D981" s="351" t="s">
        <v>3085</v>
      </c>
      <c r="E981" t="s">
        <v>2971</v>
      </c>
    </row>
    <row r="982" spans="1:5">
      <c r="A982" s="352">
        <v>1.4</v>
      </c>
      <c r="B982" s="352" t="s">
        <v>99</v>
      </c>
      <c r="C982" s="351" t="s">
        <v>295</v>
      </c>
      <c r="D982" s="351" t="s">
        <v>1335</v>
      </c>
      <c r="E982" t="s">
        <v>2971</v>
      </c>
    </row>
    <row r="983" spans="1:5">
      <c r="A983" s="352">
        <v>1.4</v>
      </c>
      <c r="B983" s="352" t="s">
        <v>99</v>
      </c>
      <c r="C983" s="351" t="s">
        <v>295</v>
      </c>
      <c r="D983" s="351" t="s">
        <v>3086</v>
      </c>
      <c r="E983" t="s">
        <v>2971</v>
      </c>
    </row>
    <row r="984" spans="1:5">
      <c r="A984" s="352">
        <v>1.4</v>
      </c>
      <c r="B984" s="352" t="s">
        <v>99</v>
      </c>
      <c r="C984" s="351" t="s">
        <v>295</v>
      </c>
      <c r="D984" s="351" t="s">
        <v>3087</v>
      </c>
      <c r="E984" t="s">
        <v>2971</v>
      </c>
    </row>
    <row r="985" spans="1:5">
      <c r="A985" s="352">
        <v>1.4</v>
      </c>
      <c r="B985" s="352" t="s">
        <v>99</v>
      </c>
      <c r="C985" s="351" t="s">
        <v>295</v>
      </c>
      <c r="D985" s="351" t="s">
        <v>3088</v>
      </c>
      <c r="E985" t="s">
        <v>2971</v>
      </c>
    </row>
    <row r="986" spans="1:5">
      <c r="A986" s="352">
        <v>1.4</v>
      </c>
      <c r="B986" s="352" t="s">
        <v>99</v>
      </c>
      <c r="C986" s="351" t="s">
        <v>295</v>
      </c>
      <c r="D986" s="351" t="s">
        <v>3089</v>
      </c>
      <c r="E986" t="s">
        <v>2971</v>
      </c>
    </row>
    <row r="987" spans="1:5">
      <c r="A987" s="352">
        <v>1.4</v>
      </c>
      <c r="B987" s="352" t="s">
        <v>99</v>
      </c>
      <c r="C987" s="351" t="s">
        <v>295</v>
      </c>
      <c r="D987" s="351" t="s">
        <v>3090</v>
      </c>
      <c r="E987" t="s">
        <v>2971</v>
      </c>
    </row>
    <row r="988" spans="1:5">
      <c r="A988" s="352">
        <v>1.4</v>
      </c>
      <c r="B988" s="352" t="s">
        <v>99</v>
      </c>
      <c r="C988" s="351" t="s">
        <v>295</v>
      </c>
      <c r="D988" s="351" t="s">
        <v>1380</v>
      </c>
      <c r="E988" t="s">
        <v>2971</v>
      </c>
    </row>
    <row r="989" spans="1:5">
      <c r="A989" s="352">
        <v>1.4</v>
      </c>
      <c r="B989" s="352" t="s">
        <v>99</v>
      </c>
      <c r="C989" s="351" t="s">
        <v>295</v>
      </c>
      <c r="D989" s="351" t="s">
        <v>3091</v>
      </c>
      <c r="E989" t="s">
        <v>2971</v>
      </c>
    </row>
    <row r="990" spans="1:5">
      <c r="A990" s="352">
        <v>1.4</v>
      </c>
      <c r="B990" s="352" t="s">
        <v>99</v>
      </c>
      <c r="C990" s="351" t="s">
        <v>295</v>
      </c>
      <c r="D990" s="351" t="s">
        <v>3092</v>
      </c>
      <c r="E990" t="s">
        <v>2971</v>
      </c>
    </row>
    <row r="991" spans="1:5">
      <c r="A991" s="352">
        <v>1.4</v>
      </c>
      <c r="B991" s="352" t="s">
        <v>99</v>
      </c>
      <c r="C991" s="351" t="s">
        <v>295</v>
      </c>
      <c r="D991" s="351" t="s">
        <v>1213</v>
      </c>
      <c r="E991" t="s">
        <v>2971</v>
      </c>
    </row>
    <row r="992" spans="1:5">
      <c r="A992" s="352">
        <v>1.4</v>
      </c>
      <c r="B992" s="352" t="s">
        <v>99</v>
      </c>
      <c r="C992" s="351" t="s">
        <v>295</v>
      </c>
      <c r="D992" s="351" t="s">
        <v>3093</v>
      </c>
      <c r="E992" t="s">
        <v>2971</v>
      </c>
    </row>
    <row r="993" spans="1:5">
      <c r="A993" s="352">
        <v>1.4</v>
      </c>
      <c r="B993" s="352" t="s">
        <v>99</v>
      </c>
      <c r="C993" s="351" t="s">
        <v>295</v>
      </c>
      <c r="D993" s="351" t="s">
        <v>3094</v>
      </c>
      <c r="E993" t="s">
        <v>2971</v>
      </c>
    </row>
    <row r="994" spans="1:5">
      <c r="A994" s="352">
        <v>1.4</v>
      </c>
      <c r="B994" s="352" t="s">
        <v>99</v>
      </c>
      <c r="C994" s="351" t="s">
        <v>295</v>
      </c>
      <c r="D994" s="351" t="s">
        <v>3095</v>
      </c>
      <c r="E994" t="s">
        <v>2971</v>
      </c>
    </row>
    <row r="995" spans="1:5">
      <c r="A995" s="352">
        <v>1.4</v>
      </c>
      <c r="B995" s="352" t="s">
        <v>99</v>
      </c>
      <c r="C995" s="351" t="s">
        <v>3098</v>
      </c>
      <c r="D995" s="351" t="s">
        <v>2970</v>
      </c>
      <c r="E995" t="s">
        <v>2971</v>
      </c>
    </row>
    <row r="996" spans="1:5">
      <c r="A996" s="352">
        <v>1.4</v>
      </c>
      <c r="B996" s="352" t="s">
        <v>99</v>
      </c>
      <c r="C996" s="351" t="s">
        <v>3098</v>
      </c>
      <c r="D996" s="351" t="s">
        <v>2972</v>
      </c>
      <c r="E996" t="s">
        <v>2971</v>
      </c>
    </row>
    <row r="997" spans="1:5">
      <c r="A997" s="352">
        <v>1.4</v>
      </c>
      <c r="B997" s="352" t="s">
        <v>99</v>
      </c>
      <c r="C997" s="351" t="s">
        <v>3098</v>
      </c>
      <c r="D997" s="351" t="s">
        <v>2973</v>
      </c>
      <c r="E997" t="s">
        <v>2971</v>
      </c>
    </row>
    <row r="998" spans="1:5">
      <c r="A998" s="352">
        <v>1.4</v>
      </c>
      <c r="B998" s="352" t="s">
        <v>99</v>
      </c>
      <c r="C998" s="351" t="s">
        <v>3098</v>
      </c>
      <c r="D998" s="351" t="s">
        <v>2974</v>
      </c>
      <c r="E998" t="s">
        <v>2971</v>
      </c>
    </row>
    <row r="999" spans="1:5">
      <c r="A999" s="352">
        <v>1.4</v>
      </c>
      <c r="B999" s="352" t="s">
        <v>99</v>
      </c>
      <c r="C999" s="351" t="s">
        <v>3098</v>
      </c>
      <c r="D999" s="351" t="s">
        <v>2975</v>
      </c>
      <c r="E999" t="s">
        <v>2971</v>
      </c>
    </row>
    <row r="1000" spans="1:5">
      <c r="A1000" s="352">
        <v>1.4</v>
      </c>
      <c r="B1000" s="352" t="s">
        <v>99</v>
      </c>
      <c r="C1000" s="351" t="s">
        <v>3098</v>
      </c>
      <c r="D1000" s="351" t="s">
        <v>2976</v>
      </c>
      <c r="E1000" t="s">
        <v>2971</v>
      </c>
    </row>
    <row r="1001" spans="1:5">
      <c r="A1001" s="352">
        <v>1.4</v>
      </c>
      <c r="B1001" s="352" t="s">
        <v>99</v>
      </c>
      <c r="C1001" s="351" t="s">
        <v>3098</v>
      </c>
      <c r="D1001" s="351" t="s">
        <v>2977</v>
      </c>
      <c r="E1001" t="s">
        <v>2971</v>
      </c>
    </row>
    <row r="1002" spans="1:5">
      <c r="A1002" s="352">
        <v>1.4</v>
      </c>
      <c r="B1002" s="352" t="s">
        <v>99</v>
      </c>
      <c r="C1002" s="351" t="s">
        <v>3098</v>
      </c>
      <c r="D1002" s="351" t="s">
        <v>2978</v>
      </c>
      <c r="E1002" t="s">
        <v>2971</v>
      </c>
    </row>
    <row r="1003" spans="1:5">
      <c r="A1003" s="352">
        <v>1.4</v>
      </c>
      <c r="B1003" s="352" t="s">
        <v>99</v>
      </c>
      <c r="C1003" s="351" t="s">
        <v>3098</v>
      </c>
      <c r="D1003" s="351" t="s">
        <v>2979</v>
      </c>
      <c r="E1003" t="s">
        <v>2971</v>
      </c>
    </row>
    <row r="1004" spans="1:5">
      <c r="A1004" s="352">
        <v>1.4</v>
      </c>
      <c r="B1004" s="352" t="s">
        <v>99</v>
      </c>
      <c r="C1004" s="351" t="s">
        <v>3098</v>
      </c>
      <c r="D1004" s="351" t="s">
        <v>2980</v>
      </c>
      <c r="E1004" t="s">
        <v>2971</v>
      </c>
    </row>
    <row r="1005" spans="1:5">
      <c r="A1005" s="352">
        <v>1.4</v>
      </c>
      <c r="B1005" s="352" t="s">
        <v>99</v>
      </c>
      <c r="C1005" s="351" t="s">
        <v>3098</v>
      </c>
      <c r="D1005" s="351" t="s">
        <v>1467</v>
      </c>
      <c r="E1005" t="s">
        <v>2971</v>
      </c>
    </row>
    <row r="1006" spans="1:5">
      <c r="A1006" s="352">
        <v>1.4</v>
      </c>
      <c r="B1006" s="352" t="s">
        <v>99</v>
      </c>
      <c r="C1006" s="351" t="s">
        <v>3098</v>
      </c>
      <c r="D1006" s="351" t="s">
        <v>2981</v>
      </c>
      <c r="E1006" t="s">
        <v>2971</v>
      </c>
    </row>
    <row r="1007" spans="1:5">
      <c r="A1007" s="352">
        <v>1.4</v>
      </c>
      <c r="B1007" s="352" t="s">
        <v>99</v>
      </c>
      <c r="C1007" s="351" t="s">
        <v>3098</v>
      </c>
      <c r="D1007" s="351" t="s">
        <v>2982</v>
      </c>
      <c r="E1007" t="s">
        <v>2971</v>
      </c>
    </row>
    <row r="1008" spans="1:5">
      <c r="A1008" s="352">
        <v>1.4</v>
      </c>
      <c r="B1008" s="352" t="s">
        <v>99</v>
      </c>
      <c r="C1008" s="351" t="s">
        <v>3098</v>
      </c>
      <c r="D1008" s="351" t="s">
        <v>2983</v>
      </c>
      <c r="E1008" t="s">
        <v>2971</v>
      </c>
    </row>
    <row r="1009" spans="1:5">
      <c r="A1009" s="352">
        <v>1.4</v>
      </c>
      <c r="B1009" s="352" t="s">
        <v>99</v>
      </c>
      <c r="C1009" s="351" t="s">
        <v>3098</v>
      </c>
      <c r="D1009" s="351" t="s">
        <v>248</v>
      </c>
      <c r="E1009" t="s">
        <v>2971</v>
      </c>
    </row>
    <row r="1010" spans="1:5">
      <c r="A1010" s="352">
        <v>1.4</v>
      </c>
      <c r="B1010" s="352" t="s">
        <v>99</v>
      </c>
      <c r="C1010" s="351" t="s">
        <v>3098</v>
      </c>
      <c r="D1010" s="351" t="s">
        <v>579</v>
      </c>
      <c r="E1010" t="s">
        <v>2971</v>
      </c>
    </row>
    <row r="1011" spans="1:5">
      <c r="A1011" s="352">
        <v>1.4</v>
      </c>
      <c r="B1011" s="352" t="s">
        <v>99</v>
      </c>
      <c r="C1011" s="351" t="s">
        <v>3098</v>
      </c>
      <c r="D1011" s="351" t="s">
        <v>2984</v>
      </c>
      <c r="E1011" t="s">
        <v>2971</v>
      </c>
    </row>
    <row r="1012" spans="1:5">
      <c r="A1012" s="352">
        <v>1.4</v>
      </c>
      <c r="B1012" s="352" t="s">
        <v>99</v>
      </c>
      <c r="C1012" s="351" t="s">
        <v>3098</v>
      </c>
      <c r="D1012" s="351" t="s">
        <v>607</v>
      </c>
      <c r="E1012" t="s">
        <v>2971</v>
      </c>
    </row>
    <row r="1013" spans="1:5">
      <c r="A1013" s="352">
        <v>1.4</v>
      </c>
      <c r="B1013" s="352" t="s">
        <v>99</v>
      </c>
      <c r="C1013" s="351" t="s">
        <v>3098</v>
      </c>
      <c r="D1013" s="351" t="s">
        <v>2985</v>
      </c>
      <c r="E1013" t="s">
        <v>2971</v>
      </c>
    </row>
    <row r="1014" spans="1:5">
      <c r="A1014" s="352">
        <v>1.4</v>
      </c>
      <c r="B1014" s="352" t="s">
        <v>99</v>
      </c>
      <c r="C1014" s="351" t="s">
        <v>3098</v>
      </c>
      <c r="D1014" s="351" t="s">
        <v>2986</v>
      </c>
      <c r="E1014" t="s">
        <v>2971</v>
      </c>
    </row>
    <row r="1015" spans="1:5">
      <c r="A1015" s="352">
        <v>1.4</v>
      </c>
      <c r="B1015" s="352" t="s">
        <v>99</v>
      </c>
      <c r="C1015" s="351" t="s">
        <v>3098</v>
      </c>
      <c r="D1015" s="351" t="s">
        <v>1429</v>
      </c>
      <c r="E1015" t="s">
        <v>2971</v>
      </c>
    </row>
    <row r="1016" spans="1:5">
      <c r="A1016" s="352">
        <v>1.4</v>
      </c>
      <c r="B1016" s="352" t="s">
        <v>99</v>
      </c>
      <c r="C1016" s="351" t="s">
        <v>3098</v>
      </c>
      <c r="D1016" s="351" t="s">
        <v>2987</v>
      </c>
      <c r="E1016" t="s">
        <v>2971</v>
      </c>
    </row>
    <row r="1017" spans="1:5">
      <c r="A1017" s="352">
        <v>1.4</v>
      </c>
      <c r="B1017" s="352" t="s">
        <v>99</v>
      </c>
      <c r="C1017" s="351" t="s">
        <v>3098</v>
      </c>
      <c r="D1017" s="351" t="s">
        <v>2988</v>
      </c>
      <c r="E1017" t="s">
        <v>2971</v>
      </c>
    </row>
    <row r="1018" spans="1:5">
      <c r="A1018" s="352">
        <v>1.4</v>
      </c>
      <c r="B1018" s="352" t="s">
        <v>99</v>
      </c>
      <c r="C1018" s="351" t="s">
        <v>3098</v>
      </c>
      <c r="D1018" s="351" t="s">
        <v>2989</v>
      </c>
      <c r="E1018" t="s">
        <v>2971</v>
      </c>
    </row>
    <row r="1019" spans="1:5">
      <c r="A1019" s="352">
        <v>1.4</v>
      </c>
      <c r="B1019" s="352" t="s">
        <v>99</v>
      </c>
      <c r="C1019" s="351" t="s">
        <v>3098</v>
      </c>
      <c r="D1019" s="351" t="s">
        <v>2990</v>
      </c>
      <c r="E1019" t="s">
        <v>2971</v>
      </c>
    </row>
    <row r="1020" spans="1:5">
      <c r="A1020" s="352">
        <v>1.4</v>
      </c>
      <c r="B1020" s="352" t="s">
        <v>99</v>
      </c>
      <c r="C1020" s="351" t="s">
        <v>3098</v>
      </c>
      <c r="D1020" s="351" t="s">
        <v>2991</v>
      </c>
      <c r="E1020" t="s">
        <v>2971</v>
      </c>
    </row>
    <row r="1021" spans="1:5">
      <c r="A1021" s="352">
        <v>1.4</v>
      </c>
      <c r="B1021" s="352" t="s">
        <v>99</v>
      </c>
      <c r="C1021" s="351" t="s">
        <v>3098</v>
      </c>
      <c r="D1021" s="351" t="s">
        <v>2992</v>
      </c>
      <c r="E1021" t="s">
        <v>2971</v>
      </c>
    </row>
    <row r="1022" spans="1:5">
      <c r="A1022" s="352">
        <v>1.4</v>
      </c>
      <c r="B1022" s="352" t="s">
        <v>99</v>
      </c>
      <c r="C1022" s="351" t="s">
        <v>3098</v>
      </c>
      <c r="D1022" s="351" t="s">
        <v>2993</v>
      </c>
      <c r="E1022" t="s">
        <v>2971</v>
      </c>
    </row>
    <row r="1023" spans="1:5">
      <c r="A1023" s="352">
        <v>1.4</v>
      </c>
      <c r="B1023" s="352" t="s">
        <v>99</v>
      </c>
      <c r="C1023" s="351" t="s">
        <v>3098</v>
      </c>
      <c r="D1023" s="351" t="s">
        <v>2994</v>
      </c>
      <c r="E1023" t="s">
        <v>2971</v>
      </c>
    </row>
    <row r="1024" spans="1:5">
      <c r="A1024" s="352">
        <v>1.4</v>
      </c>
      <c r="B1024" s="352" t="s">
        <v>99</v>
      </c>
      <c r="C1024" s="351" t="s">
        <v>3098</v>
      </c>
      <c r="D1024" s="351" t="s">
        <v>600</v>
      </c>
      <c r="E1024" t="s">
        <v>2971</v>
      </c>
    </row>
    <row r="1025" spans="1:5">
      <c r="A1025" s="352">
        <v>1.4</v>
      </c>
      <c r="B1025" s="352" t="s">
        <v>99</v>
      </c>
      <c r="C1025" s="351" t="s">
        <v>3098</v>
      </c>
      <c r="D1025" s="351" t="s">
        <v>1191</v>
      </c>
      <c r="E1025" t="s">
        <v>2971</v>
      </c>
    </row>
    <row r="1026" spans="1:5">
      <c r="A1026" s="352">
        <v>1.4</v>
      </c>
      <c r="B1026" s="352" t="s">
        <v>99</v>
      </c>
      <c r="C1026" s="351" t="s">
        <v>3098</v>
      </c>
      <c r="D1026" s="351" t="s">
        <v>2995</v>
      </c>
      <c r="E1026" t="s">
        <v>2971</v>
      </c>
    </row>
    <row r="1027" spans="1:5">
      <c r="A1027" s="352">
        <v>1.4</v>
      </c>
      <c r="B1027" s="352" t="s">
        <v>99</v>
      </c>
      <c r="C1027" s="351" t="s">
        <v>3098</v>
      </c>
      <c r="D1027" s="351" t="s">
        <v>2996</v>
      </c>
      <c r="E1027" t="s">
        <v>2971</v>
      </c>
    </row>
    <row r="1028" spans="1:5">
      <c r="A1028" s="352">
        <v>1.4</v>
      </c>
      <c r="B1028" s="352" t="s">
        <v>99</v>
      </c>
      <c r="C1028" s="351" t="s">
        <v>3098</v>
      </c>
      <c r="D1028" s="351" t="s">
        <v>2997</v>
      </c>
      <c r="E1028" t="s">
        <v>2971</v>
      </c>
    </row>
    <row r="1029" spans="1:5">
      <c r="A1029" s="352">
        <v>1.4</v>
      </c>
      <c r="B1029" s="352" t="s">
        <v>99</v>
      </c>
      <c r="C1029" s="351" t="s">
        <v>3098</v>
      </c>
      <c r="D1029" s="351" t="s">
        <v>2998</v>
      </c>
      <c r="E1029" t="s">
        <v>2971</v>
      </c>
    </row>
    <row r="1030" spans="1:5">
      <c r="A1030" s="352">
        <v>1.4</v>
      </c>
      <c r="B1030" s="352" t="s">
        <v>99</v>
      </c>
      <c r="C1030" s="351" t="s">
        <v>3098</v>
      </c>
      <c r="D1030" s="351" t="s">
        <v>2999</v>
      </c>
      <c r="E1030" t="s">
        <v>2971</v>
      </c>
    </row>
    <row r="1031" spans="1:5">
      <c r="A1031" s="352">
        <v>1.4</v>
      </c>
      <c r="B1031" s="352" t="s">
        <v>99</v>
      </c>
      <c r="C1031" s="351" t="s">
        <v>3098</v>
      </c>
      <c r="D1031" s="351" t="s">
        <v>3000</v>
      </c>
      <c r="E1031" t="s">
        <v>2971</v>
      </c>
    </row>
    <row r="1032" spans="1:5">
      <c r="A1032" s="352">
        <v>1.4</v>
      </c>
      <c r="B1032" s="352" t="s">
        <v>99</v>
      </c>
      <c r="C1032" s="351" t="s">
        <v>3098</v>
      </c>
      <c r="D1032" s="351" t="s">
        <v>216</v>
      </c>
      <c r="E1032" t="s">
        <v>2971</v>
      </c>
    </row>
    <row r="1033" spans="1:5">
      <c r="A1033" s="352">
        <v>1.4</v>
      </c>
      <c r="B1033" s="352" t="s">
        <v>99</v>
      </c>
      <c r="C1033" s="351" t="s">
        <v>3098</v>
      </c>
      <c r="D1033" s="351" t="s">
        <v>3001</v>
      </c>
      <c r="E1033" t="s">
        <v>2971</v>
      </c>
    </row>
    <row r="1034" spans="1:5">
      <c r="A1034" s="352">
        <v>1.4</v>
      </c>
      <c r="B1034" s="352" t="s">
        <v>99</v>
      </c>
      <c r="C1034" s="351" t="s">
        <v>3098</v>
      </c>
      <c r="D1034" s="351" t="s">
        <v>1265</v>
      </c>
      <c r="E1034" t="s">
        <v>2971</v>
      </c>
    </row>
    <row r="1035" spans="1:5">
      <c r="A1035" s="352">
        <v>1.4</v>
      </c>
      <c r="B1035" s="352" t="s">
        <v>99</v>
      </c>
      <c r="C1035" s="351" t="s">
        <v>3098</v>
      </c>
      <c r="D1035" s="351" t="s">
        <v>3002</v>
      </c>
      <c r="E1035" t="s">
        <v>2971</v>
      </c>
    </row>
    <row r="1036" spans="1:5">
      <c r="A1036" s="352">
        <v>1.4</v>
      </c>
      <c r="B1036" s="352" t="s">
        <v>99</v>
      </c>
      <c r="C1036" s="351" t="s">
        <v>3098</v>
      </c>
      <c r="D1036" s="351" t="s">
        <v>3003</v>
      </c>
      <c r="E1036" t="s">
        <v>2971</v>
      </c>
    </row>
    <row r="1037" spans="1:5">
      <c r="A1037" s="352">
        <v>1.4</v>
      </c>
      <c r="B1037" s="352" t="s">
        <v>99</v>
      </c>
      <c r="C1037" s="351" t="s">
        <v>3098</v>
      </c>
      <c r="D1037" s="351" t="s">
        <v>3004</v>
      </c>
      <c r="E1037" t="s">
        <v>2971</v>
      </c>
    </row>
    <row r="1038" spans="1:5">
      <c r="A1038" s="352">
        <v>1.4</v>
      </c>
      <c r="B1038" s="352" t="s">
        <v>99</v>
      </c>
      <c r="C1038" s="351" t="s">
        <v>3098</v>
      </c>
      <c r="D1038" s="351" t="s">
        <v>3005</v>
      </c>
      <c r="E1038" t="s">
        <v>2971</v>
      </c>
    </row>
    <row r="1039" spans="1:5">
      <c r="A1039" s="352">
        <v>1.4</v>
      </c>
      <c r="B1039" s="352" t="s">
        <v>99</v>
      </c>
      <c r="C1039" s="351" t="s">
        <v>3098</v>
      </c>
      <c r="D1039" s="351" t="s">
        <v>3006</v>
      </c>
      <c r="E1039" t="s">
        <v>2971</v>
      </c>
    </row>
    <row r="1040" spans="1:5">
      <c r="A1040" s="352">
        <v>1.4</v>
      </c>
      <c r="B1040" s="352" t="s">
        <v>99</v>
      </c>
      <c r="C1040" s="351" t="s">
        <v>3098</v>
      </c>
      <c r="D1040" s="351" t="s">
        <v>3007</v>
      </c>
      <c r="E1040" t="s">
        <v>2971</v>
      </c>
    </row>
    <row r="1041" spans="1:5">
      <c r="A1041" s="352">
        <v>1.4</v>
      </c>
      <c r="B1041" s="352" t="s">
        <v>99</v>
      </c>
      <c r="C1041" s="351" t="s">
        <v>3098</v>
      </c>
      <c r="D1041" s="351" t="s">
        <v>3008</v>
      </c>
      <c r="E1041" t="s">
        <v>2971</v>
      </c>
    </row>
    <row r="1042" spans="1:5">
      <c r="A1042" s="352">
        <v>1.4</v>
      </c>
      <c r="B1042" s="352" t="s">
        <v>99</v>
      </c>
      <c r="C1042" s="351" t="s">
        <v>3098</v>
      </c>
      <c r="D1042" s="351" t="s">
        <v>3009</v>
      </c>
      <c r="E1042" t="s">
        <v>2971</v>
      </c>
    </row>
    <row r="1043" spans="1:5">
      <c r="A1043" s="352">
        <v>1.4</v>
      </c>
      <c r="B1043" s="352" t="s">
        <v>99</v>
      </c>
      <c r="C1043" s="351" t="s">
        <v>3098</v>
      </c>
      <c r="D1043" s="351" t="s">
        <v>3010</v>
      </c>
      <c r="E1043" t="s">
        <v>2971</v>
      </c>
    </row>
    <row r="1044" spans="1:5">
      <c r="A1044" s="352">
        <v>1.4</v>
      </c>
      <c r="B1044" s="352" t="s">
        <v>99</v>
      </c>
      <c r="C1044" s="351" t="s">
        <v>3098</v>
      </c>
      <c r="D1044" s="351" t="s">
        <v>1292</v>
      </c>
      <c r="E1044" t="s">
        <v>2971</v>
      </c>
    </row>
    <row r="1045" spans="1:5">
      <c r="A1045" s="352">
        <v>1.4</v>
      </c>
      <c r="B1045" s="352" t="s">
        <v>99</v>
      </c>
      <c r="C1045" s="351" t="s">
        <v>3098</v>
      </c>
      <c r="D1045" s="351" t="s">
        <v>3011</v>
      </c>
      <c r="E1045" t="s">
        <v>2971</v>
      </c>
    </row>
    <row r="1046" spans="1:5">
      <c r="A1046" s="352">
        <v>1.4</v>
      </c>
      <c r="B1046" s="352" t="s">
        <v>99</v>
      </c>
      <c r="C1046" s="351" t="s">
        <v>3098</v>
      </c>
      <c r="D1046" s="351" t="s">
        <v>3012</v>
      </c>
      <c r="E1046" t="s">
        <v>2971</v>
      </c>
    </row>
    <row r="1047" spans="1:5">
      <c r="A1047" s="352">
        <v>1.4</v>
      </c>
      <c r="B1047" s="352" t="s">
        <v>99</v>
      </c>
      <c r="C1047" s="351" t="s">
        <v>3098</v>
      </c>
      <c r="D1047" s="351" t="s">
        <v>3013</v>
      </c>
      <c r="E1047" t="s">
        <v>2971</v>
      </c>
    </row>
    <row r="1048" spans="1:5">
      <c r="A1048" s="352">
        <v>1.4</v>
      </c>
      <c r="B1048" s="352" t="s">
        <v>99</v>
      </c>
      <c r="C1048" s="351" t="s">
        <v>3098</v>
      </c>
      <c r="D1048" s="351" t="s">
        <v>3014</v>
      </c>
      <c r="E1048" t="s">
        <v>2971</v>
      </c>
    </row>
    <row r="1049" spans="1:5">
      <c r="A1049" s="352">
        <v>1.4</v>
      </c>
      <c r="B1049" s="352" t="s">
        <v>99</v>
      </c>
      <c r="C1049" s="351" t="s">
        <v>3098</v>
      </c>
      <c r="D1049" s="351" t="s">
        <v>3015</v>
      </c>
      <c r="E1049" t="s">
        <v>2971</v>
      </c>
    </row>
    <row r="1050" spans="1:5">
      <c r="A1050" s="352">
        <v>1.4</v>
      </c>
      <c r="B1050" s="352" t="s">
        <v>99</v>
      </c>
      <c r="C1050" s="351" t="s">
        <v>3098</v>
      </c>
      <c r="D1050" s="351" t="s">
        <v>3016</v>
      </c>
      <c r="E1050" t="s">
        <v>2971</v>
      </c>
    </row>
    <row r="1051" spans="1:5">
      <c r="A1051" s="352">
        <v>1.4</v>
      </c>
      <c r="B1051" s="352" t="s">
        <v>99</v>
      </c>
      <c r="C1051" s="351" t="s">
        <v>3098</v>
      </c>
      <c r="D1051" s="351" t="s">
        <v>3017</v>
      </c>
      <c r="E1051" t="s">
        <v>2971</v>
      </c>
    </row>
    <row r="1052" spans="1:5">
      <c r="A1052" s="352">
        <v>1.4</v>
      </c>
      <c r="B1052" s="352" t="s">
        <v>99</v>
      </c>
      <c r="C1052" s="351" t="s">
        <v>3098</v>
      </c>
      <c r="D1052" s="351" t="s">
        <v>3018</v>
      </c>
      <c r="E1052" t="s">
        <v>2971</v>
      </c>
    </row>
    <row r="1053" spans="1:5">
      <c r="A1053" s="352">
        <v>1.4</v>
      </c>
      <c r="B1053" s="352" t="s">
        <v>99</v>
      </c>
      <c r="C1053" s="351" t="s">
        <v>3098</v>
      </c>
      <c r="D1053" s="351" t="s">
        <v>3019</v>
      </c>
      <c r="E1053" t="s">
        <v>2971</v>
      </c>
    </row>
    <row r="1054" spans="1:5">
      <c r="A1054" s="352">
        <v>1.4</v>
      </c>
      <c r="B1054" s="352" t="s">
        <v>99</v>
      </c>
      <c r="C1054" s="351" t="s">
        <v>3098</v>
      </c>
      <c r="D1054" s="351" t="s">
        <v>3020</v>
      </c>
      <c r="E1054" t="s">
        <v>2971</v>
      </c>
    </row>
    <row r="1055" spans="1:5">
      <c r="A1055" s="352">
        <v>1.4</v>
      </c>
      <c r="B1055" s="352" t="s">
        <v>99</v>
      </c>
      <c r="C1055" s="351" t="s">
        <v>3098</v>
      </c>
      <c r="D1055" s="351" t="s">
        <v>3021</v>
      </c>
      <c r="E1055" t="s">
        <v>2971</v>
      </c>
    </row>
    <row r="1056" spans="1:5">
      <c r="A1056" s="352">
        <v>1.4</v>
      </c>
      <c r="B1056" s="352" t="s">
        <v>99</v>
      </c>
      <c r="C1056" s="351" t="s">
        <v>3098</v>
      </c>
      <c r="D1056" s="351" t="s">
        <v>1411</v>
      </c>
      <c r="E1056" t="s">
        <v>2971</v>
      </c>
    </row>
    <row r="1057" spans="1:5">
      <c r="A1057" s="352">
        <v>1.4</v>
      </c>
      <c r="B1057" s="352" t="s">
        <v>99</v>
      </c>
      <c r="C1057" s="351" t="s">
        <v>3098</v>
      </c>
      <c r="D1057" s="351" t="s">
        <v>3022</v>
      </c>
      <c r="E1057" t="s">
        <v>2971</v>
      </c>
    </row>
    <row r="1058" spans="1:5">
      <c r="A1058" s="352">
        <v>1.4</v>
      </c>
      <c r="B1058" s="352" t="s">
        <v>99</v>
      </c>
      <c r="C1058" s="351" t="s">
        <v>3098</v>
      </c>
      <c r="D1058" s="351" t="s">
        <v>3023</v>
      </c>
      <c r="E1058" t="s">
        <v>2971</v>
      </c>
    </row>
    <row r="1059" spans="1:5">
      <c r="A1059" s="352">
        <v>1.4</v>
      </c>
      <c r="B1059" s="352" t="s">
        <v>99</v>
      </c>
      <c r="C1059" s="351" t="s">
        <v>3098</v>
      </c>
      <c r="D1059" s="351" t="s">
        <v>3024</v>
      </c>
      <c r="E1059" t="s">
        <v>2971</v>
      </c>
    </row>
    <row r="1060" spans="1:5">
      <c r="A1060" s="352">
        <v>1.4</v>
      </c>
      <c r="B1060" s="352" t="s">
        <v>99</v>
      </c>
      <c r="C1060" s="351" t="s">
        <v>3098</v>
      </c>
      <c r="D1060" s="351" t="s">
        <v>3025</v>
      </c>
      <c r="E1060" t="s">
        <v>2971</v>
      </c>
    </row>
    <row r="1061" spans="1:5">
      <c r="A1061" s="352">
        <v>1.4</v>
      </c>
      <c r="B1061" s="352" t="s">
        <v>99</v>
      </c>
      <c r="C1061" s="351" t="s">
        <v>3098</v>
      </c>
      <c r="D1061" s="351" t="s">
        <v>3026</v>
      </c>
      <c r="E1061" t="s">
        <v>2971</v>
      </c>
    </row>
    <row r="1062" spans="1:5">
      <c r="A1062" s="352">
        <v>1.4</v>
      </c>
      <c r="B1062" s="352" t="s">
        <v>99</v>
      </c>
      <c r="C1062" s="351" t="s">
        <v>3098</v>
      </c>
      <c r="D1062" s="351" t="s">
        <v>3027</v>
      </c>
      <c r="E1062" t="s">
        <v>2971</v>
      </c>
    </row>
    <row r="1063" spans="1:5">
      <c r="A1063" s="352">
        <v>1.4</v>
      </c>
      <c r="B1063" s="352" t="s">
        <v>99</v>
      </c>
      <c r="C1063" s="351" t="s">
        <v>3098</v>
      </c>
      <c r="D1063" s="351" t="s">
        <v>3028</v>
      </c>
      <c r="E1063" t="s">
        <v>2971</v>
      </c>
    </row>
    <row r="1064" spans="1:5">
      <c r="A1064" s="352">
        <v>1.4</v>
      </c>
      <c r="B1064" s="352" t="s">
        <v>99</v>
      </c>
      <c r="C1064" s="351" t="s">
        <v>3098</v>
      </c>
      <c r="D1064" s="351" t="s">
        <v>3029</v>
      </c>
      <c r="E1064" t="s">
        <v>2971</v>
      </c>
    </row>
    <row r="1065" spans="1:5">
      <c r="A1065" s="352">
        <v>1.4</v>
      </c>
      <c r="B1065" s="352" t="s">
        <v>99</v>
      </c>
      <c r="C1065" s="351" t="s">
        <v>3098</v>
      </c>
      <c r="D1065" s="351" t="s">
        <v>3030</v>
      </c>
      <c r="E1065" t="s">
        <v>2971</v>
      </c>
    </row>
    <row r="1066" spans="1:5">
      <c r="A1066" s="352">
        <v>1.4</v>
      </c>
      <c r="B1066" s="352" t="s">
        <v>99</v>
      </c>
      <c r="C1066" s="351" t="s">
        <v>3098</v>
      </c>
      <c r="D1066" s="351" t="s">
        <v>3031</v>
      </c>
      <c r="E1066" t="s">
        <v>2971</v>
      </c>
    </row>
    <row r="1067" spans="1:5">
      <c r="A1067" s="352">
        <v>1.4</v>
      </c>
      <c r="B1067" s="352" t="s">
        <v>99</v>
      </c>
      <c r="C1067" s="351" t="s">
        <v>3098</v>
      </c>
      <c r="D1067" s="351" t="s">
        <v>571</v>
      </c>
      <c r="E1067" t="s">
        <v>2971</v>
      </c>
    </row>
    <row r="1068" spans="1:5">
      <c r="A1068" s="352">
        <v>1.4</v>
      </c>
      <c r="B1068" s="352" t="s">
        <v>99</v>
      </c>
      <c r="C1068" s="351" t="s">
        <v>3098</v>
      </c>
      <c r="D1068" s="351" t="s">
        <v>3032</v>
      </c>
      <c r="E1068" t="s">
        <v>2971</v>
      </c>
    </row>
    <row r="1069" spans="1:5">
      <c r="A1069" s="352">
        <v>1.4</v>
      </c>
      <c r="B1069" s="352" t="s">
        <v>99</v>
      </c>
      <c r="C1069" s="351" t="s">
        <v>3098</v>
      </c>
      <c r="D1069" s="351" t="s">
        <v>3033</v>
      </c>
      <c r="E1069" t="s">
        <v>2971</v>
      </c>
    </row>
    <row r="1070" spans="1:5">
      <c r="A1070" s="352">
        <v>1.4</v>
      </c>
      <c r="B1070" s="352" t="s">
        <v>99</v>
      </c>
      <c r="C1070" s="351" t="s">
        <v>3098</v>
      </c>
      <c r="D1070" s="351" t="s">
        <v>1388</v>
      </c>
      <c r="E1070" t="s">
        <v>2971</v>
      </c>
    </row>
    <row r="1071" spans="1:5">
      <c r="A1071" s="352">
        <v>1.4</v>
      </c>
      <c r="B1071" s="352" t="s">
        <v>99</v>
      </c>
      <c r="C1071" s="351" t="s">
        <v>3098</v>
      </c>
      <c r="D1071" s="351" t="s">
        <v>3034</v>
      </c>
      <c r="E1071" t="s">
        <v>2971</v>
      </c>
    </row>
    <row r="1072" spans="1:5">
      <c r="A1072" s="352">
        <v>1.4</v>
      </c>
      <c r="B1072" s="352" t="s">
        <v>99</v>
      </c>
      <c r="C1072" s="351" t="s">
        <v>3098</v>
      </c>
      <c r="D1072" s="351" t="s">
        <v>513</v>
      </c>
      <c r="E1072" t="s">
        <v>2971</v>
      </c>
    </row>
    <row r="1073" spans="1:5">
      <c r="A1073" s="352">
        <v>1.4</v>
      </c>
      <c r="B1073" s="352" t="s">
        <v>99</v>
      </c>
      <c r="C1073" s="351" t="s">
        <v>3098</v>
      </c>
      <c r="D1073" s="351" t="s">
        <v>3035</v>
      </c>
      <c r="E1073" t="s">
        <v>2971</v>
      </c>
    </row>
    <row r="1074" spans="1:5">
      <c r="A1074" s="352">
        <v>1.4</v>
      </c>
      <c r="B1074" s="352" t="s">
        <v>99</v>
      </c>
      <c r="C1074" s="351" t="s">
        <v>3098</v>
      </c>
      <c r="D1074" s="351" t="s">
        <v>3036</v>
      </c>
      <c r="E1074" t="s">
        <v>2971</v>
      </c>
    </row>
    <row r="1075" spans="1:5">
      <c r="A1075" s="352">
        <v>1.4</v>
      </c>
      <c r="B1075" s="352" t="s">
        <v>99</v>
      </c>
      <c r="C1075" s="351" t="s">
        <v>3098</v>
      </c>
      <c r="D1075" s="351" t="s">
        <v>3037</v>
      </c>
      <c r="E1075" t="s">
        <v>2971</v>
      </c>
    </row>
    <row r="1076" spans="1:5">
      <c r="A1076" s="352">
        <v>1.4</v>
      </c>
      <c r="B1076" s="352" t="s">
        <v>99</v>
      </c>
      <c r="C1076" s="351" t="s">
        <v>3098</v>
      </c>
      <c r="D1076" s="351" t="s">
        <v>3038</v>
      </c>
      <c r="E1076" t="s">
        <v>2971</v>
      </c>
    </row>
    <row r="1077" spans="1:5">
      <c r="A1077" s="352">
        <v>1.4</v>
      </c>
      <c r="B1077" s="352" t="s">
        <v>99</v>
      </c>
      <c r="C1077" s="351" t="s">
        <v>3098</v>
      </c>
      <c r="D1077" s="351" t="s">
        <v>3039</v>
      </c>
      <c r="E1077" t="s">
        <v>2971</v>
      </c>
    </row>
    <row r="1078" spans="1:5">
      <c r="A1078" s="352">
        <v>1.4</v>
      </c>
      <c r="B1078" s="352" t="s">
        <v>99</v>
      </c>
      <c r="C1078" s="351" t="s">
        <v>3098</v>
      </c>
      <c r="D1078" s="351" t="s">
        <v>290</v>
      </c>
      <c r="E1078" t="s">
        <v>2971</v>
      </c>
    </row>
    <row r="1079" spans="1:5">
      <c r="A1079" s="352">
        <v>1.4</v>
      </c>
      <c r="B1079" s="352" t="s">
        <v>99</v>
      </c>
      <c r="C1079" s="351" t="s">
        <v>3098</v>
      </c>
      <c r="D1079" s="351" t="s">
        <v>3040</v>
      </c>
      <c r="E1079" t="s">
        <v>2971</v>
      </c>
    </row>
    <row r="1080" spans="1:5">
      <c r="A1080" s="352">
        <v>1.4</v>
      </c>
      <c r="B1080" s="352" t="s">
        <v>99</v>
      </c>
      <c r="C1080" s="351" t="s">
        <v>3098</v>
      </c>
      <c r="D1080" s="351" t="s">
        <v>3041</v>
      </c>
      <c r="E1080" t="s">
        <v>2971</v>
      </c>
    </row>
    <row r="1081" spans="1:5">
      <c r="A1081" s="352">
        <v>1.4</v>
      </c>
      <c r="B1081" s="352" t="s">
        <v>99</v>
      </c>
      <c r="C1081" s="351" t="s">
        <v>3098</v>
      </c>
      <c r="D1081" s="351" t="s">
        <v>3042</v>
      </c>
      <c r="E1081" t="s">
        <v>2971</v>
      </c>
    </row>
    <row r="1082" spans="1:5">
      <c r="A1082" s="352">
        <v>1.4</v>
      </c>
      <c r="B1082" s="352" t="s">
        <v>99</v>
      </c>
      <c r="C1082" s="351" t="s">
        <v>3098</v>
      </c>
      <c r="D1082" s="351" t="s">
        <v>3043</v>
      </c>
      <c r="E1082" t="s">
        <v>2971</v>
      </c>
    </row>
    <row r="1083" spans="1:5">
      <c r="A1083" s="352">
        <v>1.4</v>
      </c>
      <c r="B1083" s="352" t="s">
        <v>99</v>
      </c>
      <c r="C1083" s="351" t="s">
        <v>3098</v>
      </c>
      <c r="D1083" s="351" t="s">
        <v>3044</v>
      </c>
      <c r="E1083" t="s">
        <v>2971</v>
      </c>
    </row>
    <row r="1084" spans="1:5">
      <c r="A1084" s="352">
        <v>1.4</v>
      </c>
      <c r="B1084" s="352" t="s">
        <v>99</v>
      </c>
      <c r="C1084" s="351" t="s">
        <v>3098</v>
      </c>
      <c r="D1084" s="351" t="s">
        <v>3045</v>
      </c>
      <c r="E1084" t="s">
        <v>2971</v>
      </c>
    </row>
    <row r="1085" spans="1:5">
      <c r="A1085" s="352">
        <v>1.4</v>
      </c>
      <c r="B1085" s="352" t="s">
        <v>99</v>
      </c>
      <c r="C1085" s="351" t="s">
        <v>3098</v>
      </c>
      <c r="D1085" s="351" t="s">
        <v>3046</v>
      </c>
      <c r="E1085" t="s">
        <v>2971</v>
      </c>
    </row>
    <row r="1086" spans="1:5">
      <c r="A1086" s="352">
        <v>1.4</v>
      </c>
      <c r="B1086" s="352" t="s">
        <v>99</v>
      </c>
      <c r="C1086" s="351" t="s">
        <v>3098</v>
      </c>
      <c r="D1086" s="351" t="s">
        <v>3047</v>
      </c>
      <c r="E1086" t="s">
        <v>2971</v>
      </c>
    </row>
    <row r="1087" spans="1:5">
      <c r="A1087" s="352">
        <v>1.4</v>
      </c>
      <c r="B1087" s="352" t="s">
        <v>99</v>
      </c>
      <c r="C1087" s="351" t="s">
        <v>3098</v>
      </c>
      <c r="D1087" s="351" t="s">
        <v>3048</v>
      </c>
      <c r="E1087" t="s">
        <v>2971</v>
      </c>
    </row>
    <row r="1088" spans="1:5">
      <c r="A1088" s="352">
        <v>1.4</v>
      </c>
      <c r="B1088" s="352" t="s">
        <v>99</v>
      </c>
      <c r="C1088" s="351" t="s">
        <v>3098</v>
      </c>
      <c r="D1088" s="351" t="s">
        <v>3049</v>
      </c>
      <c r="E1088" t="s">
        <v>2971</v>
      </c>
    </row>
    <row r="1089" spans="1:5">
      <c r="A1089" s="352">
        <v>1.4</v>
      </c>
      <c r="B1089" s="352" t="s">
        <v>99</v>
      </c>
      <c r="C1089" s="351" t="s">
        <v>3098</v>
      </c>
      <c r="D1089" s="351" t="s">
        <v>3050</v>
      </c>
      <c r="E1089" t="s">
        <v>2971</v>
      </c>
    </row>
    <row r="1090" spans="1:5">
      <c r="A1090" s="352">
        <v>1.4</v>
      </c>
      <c r="B1090" s="352" t="s">
        <v>99</v>
      </c>
      <c r="C1090" s="351" t="s">
        <v>3098</v>
      </c>
      <c r="D1090" s="351" t="s">
        <v>3051</v>
      </c>
      <c r="E1090" t="s">
        <v>2971</v>
      </c>
    </row>
    <row r="1091" spans="1:5">
      <c r="A1091" s="352">
        <v>1.4</v>
      </c>
      <c r="B1091" s="352" t="s">
        <v>99</v>
      </c>
      <c r="C1091" s="351" t="s">
        <v>3098</v>
      </c>
      <c r="D1091" s="351" t="s">
        <v>3052</v>
      </c>
      <c r="E1091" t="s">
        <v>2971</v>
      </c>
    </row>
    <row r="1092" spans="1:5">
      <c r="A1092" s="352">
        <v>1.4</v>
      </c>
      <c r="B1092" s="352" t="s">
        <v>99</v>
      </c>
      <c r="C1092" s="351" t="s">
        <v>3098</v>
      </c>
      <c r="D1092" s="351" t="s">
        <v>3053</v>
      </c>
      <c r="E1092" t="s">
        <v>2971</v>
      </c>
    </row>
    <row r="1093" spans="1:5">
      <c r="A1093" s="352">
        <v>1.4</v>
      </c>
      <c r="B1093" s="352" t="s">
        <v>99</v>
      </c>
      <c r="C1093" s="351" t="s">
        <v>3098</v>
      </c>
      <c r="D1093" s="351" t="s">
        <v>3054</v>
      </c>
      <c r="E1093" t="s">
        <v>2971</v>
      </c>
    </row>
    <row r="1094" spans="1:5">
      <c r="A1094" s="352">
        <v>1.4</v>
      </c>
      <c r="B1094" s="352" t="s">
        <v>99</v>
      </c>
      <c r="C1094" s="351" t="s">
        <v>3098</v>
      </c>
      <c r="D1094" s="351" t="s">
        <v>3055</v>
      </c>
      <c r="E1094" t="s">
        <v>2971</v>
      </c>
    </row>
    <row r="1095" spans="1:5">
      <c r="A1095" s="352">
        <v>1.4</v>
      </c>
      <c r="B1095" s="352" t="s">
        <v>99</v>
      </c>
      <c r="C1095" s="351" t="s">
        <v>3098</v>
      </c>
      <c r="D1095" s="351" t="s">
        <v>3056</v>
      </c>
      <c r="E1095" t="s">
        <v>2971</v>
      </c>
    </row>
    <row r="1096" spans="1:5">
      <c r="A1096" s="352">
        <v>1.4</v>
      </c>
      <c r="B1096" s="352" t="s">
        <v>99</v>
      </c>
      <c r="C1096" s="351" t="s">
        <v>3098</v>
      </c>
      <c r="D1096" s="351" t="s">
        <v>3057</v>
      </c>
      <c r="E1096" t="s">
        <v>2971</v>
      </c>
    </row>
    <row r="1097" spans="1:5">
      <c r="A1097" s="352">
        <v>1.4</v>
      </c>
      <c r="B1097" s="352" t="s">
        <v>99</v>
      </c>
      <c r="C1097" s="351" t="s">
        <v>3098</v>
      </c>
      <c r="D1097" s="351" t="s">
        <v>3058</v>
      </c>
      <c r="E1097" t="s">
        <v>2971</v>
      </c>
    </row>
    <row r="1098" spans="1:5">
      <c r="A1098" s="352">
        <v>1.4</v>
      </c>
      <c r="B1098" s="352" t="s">
        <v>99</v>
      </c>
      <c r="C1098" s="351" t="s">
        <v>3098</v>
      </c>
      <c r="D1098" s="351" t="s">
        <v>3059</v>
      </c>
      <c r="E1098" t="s">
        <v>2971</v>
      </c>
    </row>
    <row r="1099" spans="1:5">
      <c r="A1099" s="352">
        <v>1.4</v>
      </c>
      <c r="B1099" s="352" t="s">
        <v>99</v>
      </c>
      <c r="C1099" s="351" t="s">
        <v>3098</v>
      </c>
      <c r="D1099" s="351" t="s">
        <v>3060</v>
      </c>
      <c r="E1099" t="s">
        <v>2971</v>
      </c>
    </row>
    <row r="1100" spans="1:5">
      <c r="A1100" s="352">
        <v>1.4</v>
      </c>
      <c r="B1100" s="352" t="s">
        <v>99</v>
      </c>
      <c r="C1100" s="351" t="s">
        <v>3098</v>
      </c>
      <c r="D1100" s="351" t="s">
        <v>3061</v>
      </c>
      <c r="E1100" t="s">
        <v>2971</v>
      </c>
    </row>
    <row r="1101" spans="1:5">
      <c r="A1101" s="352">
        <v>1.4</v>
      </c>
      <c r="B1101" s="352" t="s">
        <v>99</v>
      </c>
      <c r="C1101" s="351" t="s">
        <v>3098</v>
      </c>
      <c r="D1101" s="351" t="s">
        <v>3062</v>
      </c>
      <c r="E1101" t="s">
        <v>2971</v>
      </c>
    </row>
    <row r="1102" spans="1:5">
      <c r="A1102" s="352">
        <v>1.4</v>
      </c>
      <c r="B1102" s="352" t="s">
        <v>99</v>
      </c>
      <c r="C1102" s="351" t="s">
        <v>3098</v>
      </c>
      <c r="D1102" s="351" t="s">
        <v>3063</v>
      </c>
      <c r="E1102" t="s">
        <v>2971</v>
      </c>
    </row>
    <row r="1103" spans="1:5">
      <c r="A1103" s="352">
        <v>1.4</v>
      </c>
      <c r="B1103" s="352" t="s">
        <v>99</v>
      </c>
      <c r="C1103" s="351" t="s">
        <v>3098</v>
      </c>
      <c r="D1103" s="351" t="s">
        <v>3064</v>
      </c>
      <c r="E1103" t="s">
        <v>2971</v>
      </c>
    </row>
    <row r="1104" spans="1:5">
      <c r="A1104" s="352">
        <v>1.4</v>
      </c>
      <c r="B1104" s="352" t="s">
        <v>99</v>
      </c>
      <c r="C1104" s="351" t="s">
        <v>3098</v>
      </c>
      <c r="D1104" s="351" t="s">
        <v>3065</v>
      </c>
      <c r="E1104" t="s">
        <v>2971</v>
      </c>
    </row>
    <row r="1105" spans="1:5">
      <c r="A1105" s="352">
        <v>1.4</v>
      </c>
      <c r="B1105" s="352" t="s">
        <v>99</v>
      </c>
      <c r="C1105" s="351" t="s">
        <v>3098</v>
      </c>
      <c r="D1105" s="351" t="s">
        <v>3066</v>
      </c>
      <c r="E1105" t="s">
        <v>2971</v>
      </c>
    </row>
    <row r="1106" spans="1:5">
      <c r="A1106" s="352">
        <v>1.4</v>
      </c>
      <c r="B1106" s="352" t="s">
        <v>99</v>
      </c>
      <c r="C1106" s="351" t="s">
        <v>3098</v>
      </c>
      <c r="D1106" s="351" t="s">
        <v>3067</v>
      </c>
      <c r="E1106" t="s">
        <v>2971</v>
      </c>
    </row>
    <row r="1107" spans="1:5">
      <c r="A1107" s="352">
        <v>1.4</v>
      </c>
      <c r="B1107" s="352" t="s">
        <v>99</v>
      </c>
      <c r="C1107" s="351" t="s">
        <v>3098</v>
      </c>
      <c r="D1107" s="351" t="s">
        <v>3068</v>
      </c>
      <c r="E1107" t="s">
        <v>2971</v>
      </c>
    </row>
    <row r="1108" spans="1:5">
      <c r="A1108" s="352">
        <v>1.4</v>
      </c>
      <c r="B1108" s="352" t="s">
        <v>99</v>
      </c>
      <c r="C1108" s="351" t="s">
        <v>3098</v>
      </c>
      <c r="D1108" s="351" t="s">
        <v>3069</v>
      </c>
      <c r="E1108" t="s">
        <v>2971</v>
      </c>
    </row>
    <row r="1109" spans="1:5">
      <c r="A1109" s="352">
        <v>1.4</v>
      </c>
      <c r="B1109" s="352" t="s">
        <v>99</v>
      </c>
      <c r="C1109" s="351" t="s">
        <v>3098</v>
      </c>
      <c r="D1109" s="351" t="s">
        <v>1436</v>
      </c>
      <c r="E1109" t="s">
        <v>2971</v>
      </c>
    </row>
    <row r="1110" spans="1:5">
      <c r="A1110" s="352">
        <v>1.4</v>
      </c>
      <c r="B1110" s="352" t="s">
        <v>99</v>
      </c>
      <c r="C1110" s="351" t="s">
        <v>3098</v>
      </c>
      <c r="D1110" s="351" t="s">
        <v>1309</v>
      </c>
      <c r="E1110" t="s">
        <v>2971</v>
      </c>
    </row>
    <row r="1111" spans="1:5">
      <c r="A1111" s="352">
        <v>1.4</v>
      </c>
      <c r="B1111" s="352" t="s">
        <v>99</v>
      </c>
      <c r="C1111" s="351" t="s">
        <v>3098</v>
      </c>
      <c r="D1111" s="351" t="s">
        <v>3070</v>
      </c>
      <c r="E1111" t="s">
        <v>2971</v>
      </c>
    </row>
    <row r="1112" spans="1:5">
      <c r="A1112" s="352">
        <v>1.4</v>
      </c>
      <c r="B1112" s="352" t="s">
        <v>99</v>
      </c>
      <c r="C1112" s="351" t="s">
        <v>3098</v>
      </c>
      <c r="D1112" s="351" t="s">
        <v>1472</v>
      </c>
      <c r="E1112" t="s">
        <v>2971</v>
      </c>
    </row>
    <row r="1113" spans="1:5">
      <c r="A1113" s="352">
        <v>1.4</v>
      </c>
      <c r="B1113" s="352" t="s">
        <v>99</v>
      </c>
      <c r="C1113" s="351" t="s">
        <v>3098</v>
      </c>
      <c r="D1113" s="351" t="s">
        <v>843</v>
      </c>
      <c r="E1113" t="s">
        <v>2971</v>
      </c>
    </row>
    <row r="1114" spans="1:5">
      <c r="A1114" s="352">
        <v>1.4</v>
      </c>
      <c r="B1114" s="352" t="s">
        <v>99</v>
      </c>
      <c r="C1114" s="351" t="s">
        <v>3098</v>
      </c>
      <c r="D1114" s="351" t="s">
        <v>3071</v>
      </c>
      <c r="E1114" t="s">
        <v>2971</v>
      </c>
    </row>
    <row r="1115" spans="1:5">
      <c r="A1115" s="352">
        <v>1.4</v>
      </c>
      <c r="B1115" s="352" t="s">
        <v>99</v>
      </c>
      <c r="C1115" s="351" t="s">
        <v>3098</v>
      </c>
      <c r="D1115" s="351" t="s">
        <v>3072</v>
      </c>
      <c r="E1115" t="s">
        <v>2971</v>
      </c>
    </row>
    <row r="1116" spans="1:5">
      <c r="A1116" s="352">
        <v>1.4</v>
      </c>
      <c r="B1116" s="352" t="s">
        <v>99</v>
      </c>
      <c r="C1116" s="351" t="s">
        <v>3098</v>
      </c>
      <c r="D1116" s="351" t="s">
        <v>3073</v>
      </c>
      <c r="E1116" t="s">
        <v>2971</v>
      </c>
    </row>
    <row r="1117" spans="1:5">
      <c r="A1117" s="352">
        <v>1.4</v>
      </c>
      <c r="B1117" s="352" t="s">
        <v>99</v>
      </c>
      <c r="C1117" s="351" t="s">
        <v>3098</v>
      </c>
      <c r="D1117" s="351" t="s">
        <v>3074</v>
      </c>
      <c r="E1117" t="s">
        <v>2971</v>
      </c>
    </row>
    <row r="1118" spans="1:5">
      <c r="A1118" s="352">
        <v>1.4</v>
      </c>
      <c r="B1118" s="352" t="s">
        <v>99</v>
      </c>
      <c r="C1118" s="351" t="s">
        <v>3098</v>
      </c>
      <c r="D1118" s="351" t="s">
        <v>3075</v>
      </c>
      <c r="E1118" t="s">
        <v>2971</v>
      </c>
    </row>
    <row r="1119" spans="1:5">
      <c r="A1119" s="352">
        <v>1.4</v>
      </c>
      <c r="B1119" s="352" t="s">
        <v>99</v>
      </c>
      <c r="C1119" s="351" t="s">
        <v>3098</v>
      </c>
      <c r="D1119" s="351" t="s">
        <v>3076</v>
      </c>
      <c r="E1119" t="s">
        <v>2971</v>
      </c>
    </row>
    <row r="1120" spans="1:5">
      <c r="A1120" s="352">
        <v>1.4</v>
      </c>
      <c r="B1120" s="352" t="s">
        <v>99</v>
      </c>
      <c r="C1120" s="351" t="s">
        <v>3098</v>
      </c>
      <c r="D1120" s="351" t="s">
        <v>3077</v>
      </c>
      <c r="E1120" t="s">
        <v>2971</v>
      </c>
    </row>
    <row r="1121" spans="1:5">
      <c r="A1121" s="352">
        <v>1.4</v>
      </c>
      <c r="B1121" s="352" t="s">
        <v>99</v>
      </c>
      <c r="C1121" s="351" t="s">
        <v>3098</v>
      </c>
      <c r="D1121" s="351" t="s">
        <v>3078</v>
      </c>
      <c r="E1121" t="s">
        <v>2971</v>
      </c>
    </row>
    <row r="1122" spans="1:5">
      <c r="A1122" s="352">
        <v>1.4</v>
      </c>
      <c r="B1122" s="352" t="s">
        <v>99</v>
      </c>
      <c r="C1122" s="351" t="s">
        <v>3098</v>
      </c>
      <c r="D1122" s="351" t="s">
        <v>3079</v>
      </c>
      <c r="E1122" t="s">
        <v>2971</v>
      </c>
    </row>
    <row r="1123" spans="1:5">
      <c r="A1123" s="352">
        <v>1.4</v>
      </c>
      <c r="B1123" s="352" t="s">
        <v>99</v>
      </c>
      <c r="C1123" s="351" t="s">
        <v>3098</v>
      </c>
      <c r="D1123" s="351" t="s">
        <v>3080</v>
      </c>
      <c r="E1123" t="s">
        <v>2971</v>
      </c>
    </row>
    <row r="1124" spans="1:5">
      <c r="A1124" s="352">
        <v>1.4</v>
      </c>
      <c r="B1124" s="352" t="s">
        <v>99</v>
      </c>
      <c r="C1124" s="351" t="s">
        <v>3098</v>
      </c>
      <c r="D1124" s="351" t="s">
        <v>3081</v>
      </c>
      <c r="E1124" t="s">
        <v>2971</v>
      </c>
    </row>
    <row r="1125" spans="1:5">
      <c r="A1125" s="352">
        <v>1.4</v>
      </c>
      <c r="B1125" s="352" t="s">
        <v>99</v>
      </c>
      <c r="C1125" s="351" t="s">
        <v>3098</v>
      </c>
      <c r="D1125" s="351" t="s">
        <v>3082</v>
      </c>
      <c r="E1125" t="s">
        <v>2971</v>
      </c>
    </row>
    <row r="1126" spans="1:5">
      <c r="A1126" s="352">
        <v>1.4</v>
      </c>
      <c r="B1126" s="352" t="s">
        <v>99</v>
      </c>
      <c r="C1126" s="351" t="s">
        <v>3098</v>
      </c>
      <c r="D1126" s="351" t="s">
        <v>1340</v>
      </c>
      <c r="E1126" t="s">
        <v>2971</v>
      </c>
    </row>
    <row r="1127" spans="1:5">
      <c r="A1127" s="352">
        <v>1.4</v>
      </c>
      <c r="B1127" s="352" t="s">
        <v>99</v>
      </c>
      <c r="C1127" s="351" t="s">
        <v>3098</v>
      </c>
      <c r="D1127" s="351" t="s">
        <v>1428</v>
      </c>
      <c r="E1127" t="s">
        <v>2971</v>
      </c>
    </row>
    <row r="1128" spans="1:5">
      <c r="A1128" s="352">
        <v>1.4</v>
      </c>
      <c r="B1128" s="352" t="s">
        <v>99</v>
      </c>
      <c r="C1128" s="351" t="s">
        <v>3098</v>
      </c>
      <c r="D1128" s="351" t="s">
        <v>1403</v>
      </c>
      <c r="E1128" t="s">
        <v>2971</v>
      </c>
    </row>
    <row r="1129" spans="1:5">
      <c r="A1129" s="352">
        <v>1.4</v>
      </c>
      <c r="B1129" s="352" t="s">
        <v>99</v>
      </c>
      <c r="C1129" s="351" t="s">
        <v>3098</v>
      </c>
      <c r="D1129" s="351" t="s">
        <v>1437</v>
      </c>
      <c r="E1129" t="s">
        <v>2971</v>
      </c>
    </row>
    <row r="1130" spans="1:5">
      <c r="A1130" s="352">
        <v>1.4</v>
      </c>
      <c r="B1130" s="352" t="s">
        <v>99</v>
      </c>
      <c r="C1130" s="351" t="s">
        <v>3098</v>
      </c>
      <c r="D1130" s="351" t="s">
        <v>3083</v>
      </c>
      <c r="E1130" t="s">
        <v>2971</v>
      </c>
    </row>
    <row r="1131" spans="1:5">
      <c r="A1131" s="352">
        <v>1.4</v>
      </c>
      <c r="B1131" s="352" t="s">
        <v>99</v>
      </c>
      <c r="C1131" s="351" t="s">
        <v>3098</v>
      </c>
      <c r="D1131" s="351" t="s">
        <v>1470</v>
      </c>
      <c r="E1131" t="s">
        <v>2971</v>
      </c>
    </row>
    <row r="1132" spans="1:5">
      <c r="A1132" s="352">
        <v>1.4</v>
      </c>
      <c r="B1132" s="352" t="s">
        <v>99</v>
      </c>
      <c r="C1132" s="351" t="s">
        <v>3098</v>
      </c>
      <c r="D1132" s="351" t="s">
        <v>1435</v>
      </c>
      <c r="E1132" t="s">
        <v>2971</v>
      </c>
    </row>
    <row r="1133" spans="1:5">
      <c r="A1133" s="352">
        <v>1.4</v>
      </c>
      <c r="B1133" s="352" t="s">
        <v>99</v>
      </c>
      <c r="C1133" s="351" t="s">
        <v>3098</v>
      </c>
      <c r="D1133" s="351" t="s">
        <v>3084</v>
      </c>
      <c r="E1133" t="s">
        <v>2971</v>
      </c>
    </row>
    <row r="1134" spans="1:5">
      <c r="A1134" s="352">
        <v>1.4</v>
      </c>
      <c r="B1134" s="352" t="s">
        <v>99</v>
      </c>
      <c r="C1134" s="351" t="s">
        <v>3098</v>
      </c>
      <c r="D1134" s="351" t="s">
        <v>98</v>
      </c>
      <c r="E1134" t="s">
        <v>2971</v>
      </c>
    </row>
    <row r="1135" spans="1:5">
      <c r="A1135" s="352">
        <v>1.4</v>
      </c>
      <c r="B1135" s="352" t="s">
        <v>99</v>
      </c>
      <c r="C1135" s="351" t="s">
        <v>3098</v>
      </c>
      <c r="D1135" s="351" t="s">
        <v>3085</v>
      </c>
      <c r="E1135" t="s">
        <v>2971</v>
      </c>
    </row>
    <row r="1136" spans="1:5">
      <c r="A1136" s="352">
        <v>1.4</v>
      </c>
      <c r="B1136" s="352" t="s">
        <v>99</v>
      </c>
      <c r="C1136" s="351" t="s">
        <v>3098</v>
      </c>
      <c r="D1136" s="351" t="s">
        <v>1335</v>
      </c>
      <c r="E1136" t="s">
        <v>2971</v>
      </c>
    </row>
    <row r="1137" spans="1:5">
      <c r="A1137" s="352">
        <v>1.4</v>
      </c>
      <c r="B1137" s="352" t="s">
        <v>99</v>
      </c>
      <c r="C1137" s="351" t="s">
        <v>3098</v>
      </c>
      <c r="D1137" s="351" t="s">
        <v>3086</v>
      </c>
      <c r="E1137" t="s">
        <v>2971</v>
      </c>
    </row>
    <row r="1138" spans="1:5">
      <c r="A1138" s="352">
        <v>1.4</v>
      </c>
      <c r="B1138" s="352" t="s">
        <v>99</v>
      </c>
      <c r="C1138" s="351" t="s">
        <v>3098</v>
      </c>
      <c r="D1138" s="351" t="s">
        <v>3087</v>
      </c>
      <c r="E1138" t="s">
        <v>2971</v>
      </c>
    </row>
    <row r="1139" spans="1:5">
      <c r="A1139" s="352">
        <v>1.4</v>
      </c>
      <c r="B1139" s="352" t="s">
        <v>99</v>
      </c>
      <c r="C1139" s="351" t="s">
        <v>3098</v>
      </c>
      <c r="D1139" s="351" t="s">
        <v>3088</v>
      </c>
      <c r="E1139" t="s">
        <v>2971</v>
      </c>
    </row>
    <row r="1140" spans="1:5">
      <c r="A1140" s="352">
        <v>1.4</v>
      </c>
      <c r="B1140" s="352" t="s">
        <v>99</v>
      </c>
      <c r="C1140" s="351" t="s">
        <v>3098</v>
      </c>
      <c r="D1140" s="351" t="s">
        <v>3089</v>
      </c>
      <c r="E1140" t="s">
        <v>2971</v>
      </c>
    </row>
    <row r="1141" spans="1:5">
      <c r="A1141" s="352">
        <v>1.4</v>
      </c>
      <c r="B1141" s="352" t="s">
        <v>99</v>
      </c>
      <c r="C1141" s="351" t="s">
        <v>3098</v>
      </c>
      <c r="D1141" s="351" t="s">
        <v>3090</v>
      </c>
      <c r="E1141" t="s">
        <v>2971</v>
      </c>
    </row>
    <row r="1142" spans="1:5">
      <c r="A1142" s="352">
        <v>1.4</v>
      </c>
      <c r="B1142" s="352" t="s">
        <v>99</v>
      </c>
      <c r="C1142" s="351" t="s">
        <v>3098</v>
      </c>
      <c r="D1142" s="351" t="s">
        <v>1380</v>
      </c>
      <c r="E1142" t="s">
        <v>2971</v>
      </c>
    </row>
    <row r="1143" spans="1:5">
      <c r="A1143" s="352">
        <v>1.4</v>
      </c>
      <c r="B1143" s="352" t="s">
        <v>99</v>
      </c>
      <c r="C1143" s="351" t="s">
        <v>3098</v>
      </c>
      <c r="D1143" s="351" t="s">
        <v>3091</v>
      </c>
      <c r="E1143" t="s">
        <v>2971</v>
      </c>
    </row>
    <row r="1144" spans="1:5">
      <c r="A1144" s="352">
        <v>1.4</v>
      </c>
      <c r="B1144" s="352" t="s">
        <v>99</v>
      </c>
      <c r="C1144" s="351" t="s">
        <v>3098</v>
      </c>
      <c r="D1144" s="351" t="s">
        <v>3092</v>
      </c>
      <c r="E1144" t="s">
        <v>2971</v>
      </c>
    </row>
    <row r="1145" spans="1:5">
      <c r="A1145" s="352">
        <v>1.4</v>
      </c>
      <c r="B1145" s="352" t="s">
        <v>99</v>
      </c>
      <c r="C1145" s="351" t="s">
        <v>3098</v>
      </c>
      <c r="D1145" s="351" t="s">
        <v>1213</v>
      </c>
      <c r="E1145" t="s">
        <v>2971</v>
      </c>
    </row>
    <row r="1146" spans="1:5">
      <c r="A1146" s="352">
        <v>1.4</v>
      </c>
      <c r="B1146" s="352" t="s">
        <v>99</v>
      </c>
      <c r="C1146" s="351" t="s">
        <v>3098</v>
      </c>
      <c r="D1146" s="351" t="s">
        <v>3093</v>
      </c>
      <c r="E1146" t="s">
        <v>2971</v>
      </c>
    </row>
    <row r="1147" spans="1:5">
      <c r="A1147" s="352">
        <v>1.4</v>
      </c>
      <c r="B1147" s="352" t="s">
        <v>99</v>
      </c>
      <c r="C1147" s="351" t="s">
        <v>3098</v>
      </c>
      <c r="D1147" s="351" t="s">
        <v>3094</v>
      </c>
      <c r="E1147" t="s">
        <v>2971</v>
      </c>
    </row>
    <row r="1148" spans="1:5">
      <c r="A1148" s="352">
        <v>1.4</v>
      </c>
      <c r="B1148" s="352" t="s">
        <v>99</v>
      </c>
      <c r="C1148" s="351" t="s">
        <v>3098</v>
      </c>
      <c r="D1148" s="351" t="s">
        <v>3095</v>
      </c>
      <c r="E1148" t="s">
        <v>2971</v>
      </c>
    </row>
    <row r="1149" spans="1:5">
      <c r="A1149" s="352">
        <v>1.4</v>
      </c>
      <c r="B1149" s="352" t="s">
        <v>621</v>
      </c>
      <c r="C1149" s="351" t="s">
        <v>3099</v>
      </c>
      <c r="D1149" s="351" t="s">
        <v>2970</v>
      </c>
      <c r="E1149" t="s">
        <v>3100</v>
      </c>
    </row>
    <row r="1150" spans="1:5">
      <c r="A1150" s="352">
        <v>1.4</v>
      </c>
      <c r="B1150" s="352" t="s">
        <v>621</v>
      </c>
      <c r="C1150" s="351" t="s">
        <v>3099</v>
      </c>
      <c r="D1150" s="351" t="s">
        <v>2972</v>
      </c>
      <c r="E1150" t="s">
        <v>3100</v>
      </c>
    </row>
    <row r="1151" spans="1:5">
      <c r="A1151" s="352">
        <v>1.4</v>
      </c>
      <c r="B1151" s="352" t="s">
        <v>621</v>
      </c>
      <c r="C1151" s="351" t="s">
        <v>3099</v>
      </c>
      <c r="D1151" s="351" t="s">
        <v>2973</v>
      </c>
      <c r="E1151" t="s">
        <v>3100</v>
      </c>
    </row>
    <row r="1152" spans="1:5">
      <c r="A1152" s="352">
        <v>1.4</v>
      </c>
      <c r="B1152" s="352" t="s">
        <v>621</v>
      </c>
      <c r="C1152" s="351" t="s">
        <v>3099</v>
      </c>
      <c r="D1152" s="351" t="s">
        <v>2974</v>
      </c>
      <c r="E1152" t="s">
        <v>3100</v>
      </c>
    </row>
    <row r="1153" spans="1:5">
      <c r="A1153" s="352">
        <v>1.4</v>
      </c>
      <c r="B1153" s="352" t="s">
        <v>621</v>
      </c>
      <c r="C1153" s="351" t="s">
        <v>3099</v>
      </c>
      <c r="D1153" s="351" t="s">
        <v>2975</v>
      </c>
      <c r="E1153" t="s">
        <v>3100</v>
      </c>
    </row>
    <row r="1154" spans="1:5">
      <c r="A1154" s="352">
        <v>1.4</v>
      </c>
      <c r="B1154" s="352" t="s">
        <v>621</v>
      </c>
      <c r="C1154" s="351" t="s">
        <v>3099</v>
      </c>
      <c r="D1154" s="351" t="s">
        <v>2976</v>
      </c>
      <c r="E1154" t="s">
        <v>3100</v>
      </c>
    </row>
    <row r="1155" spans="1:5">
      <c r="A1155" s="352">
        <v>1.4</v>
      </c>
      <c r="B1155" s="352" t="s">
        <v>621</v>
      </c>
      <c r="C1155" s="351" t="s">
        <v>3099</v>
      </c>
      <c r="D1155" s="351" t="s">
        <v>2977</v>
      </c>
      <c r="E1155" t="s">
        <v>3100</v>
      </c>
    </row>
    <row r="1156" spans="1:5">
      <c r="A1156" s="352">
        <v>1.4</v>
      </c>
      <c r="B1156" s="352" t="s">
        <v>621</v>
      </c>
      <c r="C1156" s="351" t="s">
        <v>3099</v>
      </c>
      <c r="D1156" s="351" t="s">
        <v>2978</v>
      </c>
      <c r="E1156" t="s">
        <v>3100</v>
      </c>
    </row>
    <row r="1157" spans="1:5">
      <c r="A1157" s="352">
        <v>1.4</v>
      </c>
      <c r="B1157" s="352" t="s">
        <v>621</v>
      </c>
      <c r="C1157" s="351" t="s">
        <v>3099</v>
      </c>
      <c r="D1157" s="351" t="s">
        <v>2979</v>
      </c>
      <c r="E1157" t="s">
        <v>3100</v>
      </c>
    </row>
    <row r="1158" spans="1:5">
      <c r="A1158" s="352">
        <v>1.4</v>
      </c>
      <c r="B1158" s="352" t="s">
        <v>621</v>
      </c>
      <c r="C1158" s="351" t="s">
        <v>3099</v>
      </c>
      <c r="D1158" s="351" t="s">
        <v>2980</v>
      </c>
      <c r="E1158" t="s">
        <v>3100</v>
      </c>
    </row>
    <row r="1159" spans="1:5">
      <c r="A1159" s="352">
        <v>1.4</v>
      </c>
      <c r="B1159" s="352" t="s">
        <v>621</v>
      </c>
      <c r="C1159" s="351" t="s">
        <v>3099</v>
      </c>
      <c r="D1159" s="351" t="s">
        <v>1467</v>
      </c>
      <c r="E1159" t="s">
        <v>3100</v>
      </c>
    </row>
    <row r="1160" spans="1:5">
      <c r="A1160" s="352">
        <v>1.4</v>
      </c>
      <c r="B1160" s="352" t="s">
        <v>621</v>
      </c>
      <c r="C1160" s="351" t="s">
        <v>3099</v>
      </c>
      <c r="D1160" s="351" t="s">
        <v>2981</v>
      </c>
      <c r="E1160" t="s">
        <v>3100</v>
      </c>
    </row>
    <row r="1161" spans="1:5">
      <c r="A1161" s="352">
        <v>1.4</v>
      </c>
      <c r="B1161" s="352" t="s">
        <v>621</v>
      </c>
      <c r="C1161" s="351" t="s">
        <v>3099</v>
      </c>
      <c r="D1161" s="351" t="s">
        <v>2982</v>
      </c>
      <c r="E1161" t="s">
        <v>3100</v>
      </c>
    </row>
    <row r="1162" spans="1:5">
      <c r="A1162" s="352">
        <v>1.4</v>
      </c>
      <c r="B1162" s="352" t="s">
        <v>621</v>
      </c>
      <c r="C1162" s="351" t="s">
        <v>3099</v>
      </c>
      <c r="D1162" s="351" t="s">
        <v>2983</v>
      </c>
      <c r="E1162" t="s">
        <v>3100</v>
      </c>
    </row>
    <row r="1163" spans="1:5">
      <c r="A1163" s="352">
        <v>1.4</v>
      </c>
      <c r="B1163" s="352" t="s">
        <v>621</v>
      </c>
      <c r="C1163" s="351" t="s">
        <v>3099</v>
      </c>
      <c r="D1163" s="351" t="s">
        <v>248</v>
      </c>
      <c r="E1163" t="s">
        <v>3100</v>
      </c>
    </row>
    <row r="1164" spans="1:5">
      <c r="A1164" s="352">
        <v>1.4</v>
      </c>
      <c r="B1164" s="352" t="s">
        <v>621</v>
      </c>
      <c r="C1164" s="351" t="s">
        <v>3099</v>
      </c>
      <c r="D1164" s="351" t="s">
        <v>579</v>
      </c>
      <c r="E1164" t="s">
        <v>3100</v>
      </c>
    </row>
    <row r="1165" spans="1:5">
      <c r="A1165" s="352">
        <v>1.4</v>
      </c>
      <c r="B1165" s="352" t="s">
        <v>621</v>
      </c>
      <c r="C1165" s="351" t="s">
        <v>3099</v>
      </c>
      <c r="D1165" s="351" t="s">
        <v>2984</v>
      </c>
      <c r="E1165" t="s">
        <v>3100</v>
      </c>
    </row>
    <row r="1166" spans="1:5">
      <c r="A1166" s="352">
        <v>1.4</v>
      </c>
      <c r="B1166" s="352" t="s">
        <v>621</v>
      </c>
      <c r="C1166" s="351" t="s">
        <v>3099</v>
      </c>
      <c r="D1166" s="351" t="s">
        <v>607</v>
      </c>
      <c r="E1166" t="s">
        <v>3100</v>
      </c>
    </row>
    <row r="1167" spans="1:5">
      <c r="A1167" s="352">
        <v>1.4</v>
      </c>
      <c r="B1167" s="352" t="s">
        <v>621</v>
      </c>
      <c r="C1167" s="351" t="s">
        <v>3099</v>
      </c>
      <c r="D1167" s="351" t="s">
        <v>2985</v>
      </c>
      <c r="E1167" t="s">
        <v>3100</v>
      </c>
    </row>
    <row r="1168" spans="1:5">
      <c r="A1168" s="352">
        <v>1.4</v>
      </c>
      <c r="B1168" s="352" t="s">
        <v>621</v>
      </c>
      <c r="C1168" s="351" t="s">
        <v>3099</v>
      </c>
      <c r="D1168" s="351" t="s">
        <v>2986</v>
      </c>
      <c r="E1168" t="s">
        <v>3100</v>
      </c>
    </row>
    <row r="1169" spans="1:5">
      <c r="A1169" s="352">
        <v>1.4</v>
      </c>
      <c r="B1169" s="352" t="s">
        <v>621</v>
      </c>
      <c r="C1169" s="351" t="s">
        <v>3099</v>
      </c>
      <c r="D1169" s="351" t="s">
        <v>1429</v>
      </c>
      <c r="E1169" t="s">
        <v>3100</v>
      </c>
    </row>
    <row r="1170" spans="1:5">
      <c r="A1170" s="352">
        <v>1.4</v>
      </c>
      <c r="B1170" s="352" t="s">
        <v>621</v>
      </c>
      <c r="C1170" s="351" t="s">
        <v>3099</v>
      </c>
      <c r="D1170" s="351" t="s">
        <v>2987</v>
      </c>
      <c r="E1170" t="s">
        <v>3100</v>
      </c>
    </row>
    <row r="1171" spans="1:5">
      <c r="A1171" s="352">
        <v>1.4</v>
      </c>
      <c r="B1171" s="352" t="s">
        <v>621</v>
      </c>
      <c r="C1171" s="351" t="s">
        <v>3099</v>
      </c>
      <c r="D1171" s="351" t="s">
        <v>2988</v>
      </c>
      <c r="E1171" t="s">
        <v>3100</v>
      </c>
    </row>
    <row r="1172" spans="1:5">
      <c r="A1172" s="352">
        <v>1.4</v>
      </c>
      <c r="B1172" s="352" t="s">
        <v>621</v>
      </c>
      <c r="C1172" s="351" t="s">
        <v>3099</v>
      </c>
      <c r="D1172" s="351" t="s">
        <v>2989</v>
      </c>
      <c r="E1172" t="s">
        <v>3100</v>
      </c>
    </row>
    <row r="1173" spans="1:5">
      <c r="A1173" s="352">
        <v>1.4</v>
      </c>
      <c r="B1173" s="352" t="s">
        <v>621</v>
      </c>
      <c r="C1173" s="351" t="s">
        <v>3099</v>
      </c>
      <c r="D1173" s="351" t="s">
        <v>2990</v>
      </c>
      <c r="E1173" t="s">
        <v>3100</v>
      </c>
    </row>
    <row r="1174" spans="1:5">
      <c r="A1174" s="352">
        <v>1.4</v>
      </c>
      <c r="B1174" s="352" t="s">
        <v>621</v>
      </c>
      <c r="C1174" s="351" t="s">
        <v>3099</v>
      </c>
      <c r="D1174" s="351" t="s">
        <v>2991</v>
      </c>
      <c r="E1174" t="s">
        <v>3100</v>
      </c>
    </row>
    <row r="1175" spans="1:5">
      <c r="A1175" s="352">
        <v>1.4</v>
      </c>
      <c r="B1175" s="352" t="s">
        <v>621</v>
      </c>
      <c r="C1175" s="351" t="s">
        <v>3099</v>
      </c>
      <c r="D1175" s="351" t="s">
        <v>2992</v>
      </c>
      <c r="E1175" t="s">
        <v>3100</v>
      </c>
    </row>
    <row r="1176" spans="1:5">
      <c r="A1176" s="352">
        <v>1.4</v>
      </c>
      <c r="B1176" s="352" t="s">
        <v>621</v>
      </c>
      <c r="C1176" s="351" t="s">
        <v>3099</v>
      </c>
      <c r="D1176" s="351" t="s">
        <v>2993</v>
      </c>
      <c r="E1176" t="s">
        <v>3100</v>
      </c>
    </row>
    <row r="1177" spans="1:5">
      <c r="A1177" s="352">
        <v>1.4</v>
      </c>
      <c r="B1177" s="352" t="s">
        <v>621</v>
      </c>
      <c r="C1177" s="351" t="s">
        <v>3099</v>
      </c>
      <c r="D1177" s="351" t="s">
        <v>2994</v>
      </c>
      <c r="E1177" t="s">
        <v>3100</v>
      </c>
    </row>
    <row r="1178" spans="1:5">
      <c r="A1178" s="352">
        <v>1.4</v>
      </c>
      <c r="B1178" s="352" t="s">
        <v>621</v>
      </c>
      <c r="C1178" s="351" t="s">
        <v>3099</v>
      </c>
      <c r="D1178" s="351" t="s">
        <v>600</v>
      </c>
      <c r="E1178" t="s">
        <v>3100</v>
      </c>
    </row>
    <row r="1179" spans="1:5">
      <c r="A1179" s="352">
        <v>1.4</v>
      </c>
      <c r="B1179" s="352" t="s">
        <v>621</v>
      </c>
      <c r="C1179" s="351" t="s">
        <v>3099</v>
      </c>
      <c r="D1179" s="351" t="s">
        <v>1191</v>
      </c>
      <c r="E1179" t="s">
        <v>3100</v>
      </c>
    </row>
    <row r="1180" spans="1:5">
      <c r="A1180" s="352">
        <v>1.4</v>
      </c>
      <c r="B1180" s="352" t="s">
        <v>621</v>
      </c>
      <c r="C1180" s="351" t="s">
        <v>3099</v>
      </c>
      <c r="D1180" s="351" t="s">
        <v>2995</v>
      </c>
      <c r="E1180" t="s">
        <v>3100</v>
      </c>
    </row>
    <row r="1181" spans="1:5">
      <c r="A1181" s="352">
        <v>1.4</v>
      </c>
      <c r="B1181" s="352" t="s">
        <v>621</v>
      </c>
      <c r="C1181" s="351" t="s">
        <v>3099</v>
      </c>
      <c r="D1181" s="351" t="s">
        <v>2996</v>
      </c>
      <c r="E1181" t="s">
        <v>3100</v>
      </c>
    </row>
    <row r="1182" spans="1:5">
      <c r="A1182" s="352">
        <v>1.4</v>
      </c>
      <c r="B1182" s="352" t="s">
        <v>621</v>
      </c>
      <c r="C1182" s="351" t="s">
        <v>3099</v>
      </c>
      <c r="D1182" s="351" t="s">
        <v>2997</v>
      </c>
      <c r="E1182" t="s">
        <v>3100</v>
      </c>
    </row>
    <row r="1183" spans="1:5">
      <c r="A1183" s="352">
        <v>1.4</v>
      </c>
      <c r="B1183" s="352" t="s">
        <v>621</v>
      </c>
      <c r="C1183" s="351" t="s">
        <v>3099</v>
      </c>
      <c r="D1183" s="351" t="s">
        <v>2998</v>
      </c>
      <c r="E1183" t="s">
        <v>3100</v>
      </c>
    </row>
    <row r="1184" spans="1:5">
      <c r="A1184" s="352">
        <v>1.4</v>
      </c>
      <c r="B1184" s="352" t="s">
        <v>621</v>
      </c>
      <c r="C1184" s="351" t="s">
        <v>3099</v>
      </c>
      <c r="D1184" s="351" t="s">
        <v>2999</v>
      </c>
      <c r="E1184" t="s">
        <v>3100</v>
      </c>
    </row>
    <row r="1185" spans="1:5">
      <c r="A1185" s="352">
        <v>1.4</v>
      </c>
      <c r="B1185" s="352" t="s">
        <v>621</v>
      </c>
      <c r="C1185" s="351" t="s">
        <v>3099</v>
      </c>
      <c r="D1185" s="351" t="s">
        <v>3000</v>
      </c>
      <c r="E1185" t="s">
        <v>3100</v>
      </c>
    </row>
    <row r="1186" spans="1:5">
      <c r="A1186" s="352">
        <v>1.4</v>
      </c>
      <c r="B1186" s="352" t="s">
        <v>621</v>
      </c>
      <c r="C1186" s="351" t="s">
        <v>3099</v>
      </c>
      <c r="D1186" s="351" t="s">
        <v>216</v>
      </c>
      <c r="E1186" t="s">
        <v>3100</v>
      </c>
    </row>
    <row r="1187" spans="1:5">
      <c r="A1187" s="352">
        <v>1.4</v>
      </c>
      <c r="B1187" s="352" t="s">
        <v>621</v>
      </c>
      <c r="C1187" s="351" t="s">
        <v>3099</v>
      </c>
      <c r="D1187" s="351" t="s">
        <v>3001</v>
      </c>
      <c r="E1187" t="s">
        <v>3100</v>
      </c>
    </row>
    <row r="1188" spans="1:5">
      <c r="A1188" s="352">
        <v>1.4</v>
      </c>
      <c r="B1188" s="352" t="s">
        <v>621</v>
      </c>
      <c r="C1188" s="351" t="s">
        <v>3099</v>
      </c>
      <c r="D1188" s="351" t="s">
        <v>1265</v>
      </c>
      <c r="E1188" t="s">
        <v>3100</v>
      </c>
    </row>
    <row r="1189" spans="1:5">
      <c r="A1189" s="352">
        <v>1.4</v>
      </c>
      <c r="B1189" s="352" t="s">
        <v>621</v>
      </c>
      <c r="C1189" s="351" t="s">
        <v>3099</v>
      </c>
      <c r="D1189" s="351" t="s">
        <v>3002</v>
      </c>
      <c r="E1189" t="s">
        <v>3100</v>
      </c>
    </row>
    <row r="1190" spans="1:5">
      <c r="A1190" s="352">
        <v>1.4</v>
      </c>
      <c r="B1190" s="352" t="s">
        <v>621</v>
      </c>
      <c r="C1190" s="351" t="s">
        <v>3099</v>
      </c>
      <c r="D1190" s="351" t="s">
        <v>3003</v>
      </c>
      <c r="E1190" t="s">
        <v>3100</v>
      </c>
    </row>
    <row r="1191" spans="1:5">
      <c r="A1191" s="352">
        <v>1.4</v>
      </c>
      <c r="B1191" s="352" t="s">
        <v>621</v>
      </c>
      <c r="C1191" s="351" t="s">
        <v>3099</v>
      </c>
      <c r="D1191" s="351" t="s">
        <v>3004</v>
      </c>
      <c r="E1191" t="s">
        <v>3100</v>
      </c>
    </row>
    <row r="1192" spans="1:5">
      <c r="A1192" s="352">
        <v>1.4</v>
      </c>
      <c r="B1192" s="352" t="s">
        <v>621</v>
      </c>
      <c r="C1192" s="351" t="s">
        <v>3099</v>
      </c>
      <c r="D1192" s="351" t="s">
        <v>3005</v>
      </c>
      <c r="E1192" t="s">
        <v>3100</v>
      </c>
    </row>
    <row r="1193" spans="1:5">
      <c r="A1193" s="352">
        <v>1.4</v>
      </c>
      <c r="B1193" s="352" t="s">
        <v>621</v>
      </c>
      <c r="C1193" s="351" t="s">
        <v>3099</v>
      </c>
      <c r="D1193" s="351" t="s">
        <v>3006</v>
      </c>
      <c r="E1193" t="s">
        <v>3100</v>
      </c>
    </row>
    <row r="1194" spans="1:5">
      <c r="A1194" s="352">
        <v>1.4</v>
      </c>
      <c r="B1194" s="352" t="s">
        <v>621</v>
      </c>
      <c r="C1194" s="351" t="s">
        <v>3099</v>
      </c>
      <c r="D1194" s="351" t="s">
        <v>3007</v>
      </c>
      <c r="E1194" t="s">
        <v>3100</v>
      </c>
    </row>
    <row r="1195" spans="1:5">
      <c r="A1195" s="352">
        <v>1.4</v>
      </c>
      <c r="B1195" s="352" t="s">
        <v>621</v>
      </c>
      <c r="C1195" s="351" t="s">
        <v>3099</v>
      </c>
      <c r="D1195" s="351" t="s">
        <v>3008</v>
      </c>
      <c r="E1195" t="s">
        <v>3100</v>
      </c>
    </row>
    <row r="1196" spans="1:5">
      <c r="A1196" s="352">
        <v>1.4</v>
      </c>
      <c r="B1196" s="352" t="s">
        <v>621</v>
      </c>
      <c r="C1196" s="351" t="s">
        <v>3099</v>
      </c>
      <c r="D1196" s="351" t="s">
        <v>3009</v>
      </c>
      <c r="E1196" t="s">
        <v>3100</v>
      </c>
    </row>
    <row r="1197" spans="1:5">
      <c r="A1197" s="352">
        <v>1.4</v>
      </c>
      <c r="B1197" s="352" t="s">
        <v>621</v>
      </c>
      <c r="C1197" s="351" t="s">
        <v>3099</v>
      </c>
      <c r="D1197" s="351" t="s">
        <v>3010</v>
      </c>
      <c r="E1197" t="s">
        <v>3100</v>
      </c>
    </row>
    <row r="1198" spans="1:5">
      <c r="A1198" s="352">
        <v>1.4</v>
      </c>
      <c r="B1198" s="352" t="s">
        <v>621</v>
      </c>
      <c r="C1198" s="351" t="s">
        <v>3099</v>
      </c>
      <c r="D1198" s="351" t="s">
        <v>1292</v>
      </c>
      <c r="E1198" t="s">
        <v>3100</v>
      </c>
    </row>
    <row r="1199" spans="1:5">
      <c r="A1199" s="352">
        <v>1.4</v>
      </c>
      <c r="B1199" s="352" t="s">
        <v>621</v>
      </c>
      <c r="C1199" s="351" t="s">
        <v>3099</v>
      </c>
      <c r="D1199" s="351" t="s">
        <v>3011</v>
      </c>
      <c r="E1199" t="s">
        <v>3100</v>
      </c>
    </row>
    <row r="1200" spans="1:5">
      <c r="A1200" s="352">
        <v>1.4</v>
      </c>
      <c r="B1200" s="352" t="s">
        <v>621</v>
      </c>
      <c r="C1200" s="351" t="s">
        <v>3099</v>
      </c>
      <c r="D1200" s="351" t="s">
        <v>3012</v>
      </c>
      <c r="E1200" t="s">
        <v>3100</v>
      </c>
    </row>
    <row r="1201" spans="1:5">
      <c r="A1201" s="352">
        <v>1.4</v>
      </c>
      <c r="B1201" s="352" t="s">
        <v>621</v>
      </c>
      <c r="C1201" s="351" t="s">
        <v>3099</v>
      </c>
      <c r="D1201" s="351" t="s">
        <v>3013</v>
      </c>
      <c r="E1201" t="s">
        <v>3100</v>
      </c>
    </row>
    <row r="1202" spans="1:5">
      <c r="A1202" s="352">
        <v>1.4</v>
      </c>
      <c r="B1202" s="352" t="s">
        <v>621</v>
      </c>
      <c r="C1202" s="351" t="s">
        <v>3099</v>
      </c>
      <c r="D1202" s="351" t="s">
        <v>3014</v>
      </c>
      <c r="E1202" t="s">
        <v>3100</v>
      </c>
    </row>
    <row r="1203" spans="1:5">
      <c r="A1203" s="352">
        <v>1.4</v>
      </c>
      <c r="B1203" s="352" t="s">
        <v>621</v>
      </c>
      <c r="C1203" s="351" t="s">
        <v>3099</v>
      </c>
      <c r="D1203" s="351" t="s">
        <v>3015</v>
      </c>
      <c r="E1203" t="s">
        <v>3100</v>
      </c>
    </row>
    <row r="1204" spans="1:5">
      <c r="A1204" s="352">
        <v>1.4</v>
      </c>
      <c r="B1204" s="352" t="s">
        <v>621</v>
      </c>
      <c r="C1204" s="351" t="s">
        <v>3099</v>
      </c>
      <c r="D1204" s="351" t="s">
        <v>3016</v>
      </c>
      <c r="E1204" t="s">
        <v>3100</v>
      </c>
    </row>
    <row r="1205" spans="1:5">
      <c r="A1205" s="352">
        <v>1.4</v>
      </c>
      <c r="B1205" s="352" t="s">
        <v>621</v>
      </c>
      <c r="C1205" s="351" t="s">
        <v>3099</v>
      </c>
      <c r="D1205" s="351" t="s">
        <v>3017</v>
      </c>
      <c r="E1205" t="s">
        <v>3100</v>
      </c>
    </row>
    <row r="1206" spans="1:5">
      <c r="A1206" s="352">
        <v>1.4</v>
      </c>
      <c r="B1206" s="352" t="s">
        <v>621</v>
      </c>
      <c r="C1206" s="351" t="s">
        <v>3099</v>
      </c>
      <c r="D1206" s="351" t="s">
        <v>3018</v>
      </c>
      <c r="E1206" t="s">
        <v>3100</v>
      </c>
    </row>
    <row r="1207" spans="1:5">
      <c r="A1207" s="352">
        <v>1.4</v>
      </c>
      <c r="B1207" s="352" t="s">
        <v>621</v>
      </c>
      <c r="C1207" s="351" t="s">
        <v>3099</v>
      </c>
      <c r="D1207" s="351" t="s">
        <v>3019</v>
      </c>
      <c r="E1207" t="s">
        <v>3100</v>
      </c>
    </row>
    <row r="1208" spans="1:5">
      <c r="A1208" s="352">
        <v>1.4</v>
      </c>
      <c r="B1208" s="352" t="s">
        <v>621</v>
      </c>
      <c r="C1208" s="351" t="s">
        <v>3099</v>
      </c>
      <c r="D1208" s="351" t="s">
        <v>3020</v>
      </c>
      <c r="E1208" t="s">
        <v>3100</v>
      </c>
    </row>
    <row r="1209" spans="1:5">
      <c r="A1209" s="352">
        <v>1.4</v>
      </c>
      <c r="B1209" s="352" t="s">
        <v>621</v>
      </c>
      <c r="C1209" s="351" t="s">
        <v>3099</v>
      </c>
      <c r="D1209" s="351" t="s">
        <v>3021</v>
      </c>
      <c r="E1209" t="s">
        <v>3100</v>
      </c>
    </row>
    <row r="1210" spans="1:5">
      <c r="A1210" s="352">
        <v>1.4</v>
      </c>
      <c r="B1210" s="352" t="s">
        <v>621</v>
      </c>
      <c r="C1210" s="351" t="s">
        <v>3099</v>
      </c>
      <c r="D1210" s="351" t="s">
        <v>1411</v>
      </c>
      <c r="E1210" t="s">
        <v>3100</v>
      </c>
    </row>
    <row r="1211" spans="1:5">
      <c r="A1211" s="352">
        <v>1.4</v>
      </c>
      <c r="B1211" s="352" t="s">
        <v>621</v>
      </c>
      <c r="C1211" s="351" t="s">
        <v>3099</v>
      </c>
      <c r="D1211" s="351" t="s">
        <v>3022</v>
      </c>
      <c r="E1211" t="s">
        <v>3100</v>
      </c>
    </row>
    <row r="1212" spans="1:5">
      <c r="A1212" s="352">
        <v>1.4</v>
      </c>
      <c r="B1212" s="352" t="s">
        <v>621</v>
      </c>
      <c r="C1212" s="351" t="s">
        <v>3099</v>
      </c>
      <c r="D1212" s="351" t="s">
        <v>3023</v>
      </c>
      <c r="E1212" t="s">
        <v>3100</v>
      </c>
    </row>
    <row r="1213" spans="1:5">
      <c r="A1213" s="352">
        <v>1.4</v>
      </c>
      <c r="B1213" s="352" t="s">
        <v>621</v>
      </c>
      <c r="C1213" s="351" t="s">
        <v>3099</v>
      </c>
      <c r="D1213" s="351" t="s">
        <v>3024</v>
      </c>
      <c r="E1213" t="s">
        <v>3100</v>
      </c>
    </row>
    <row r="1214" spans="1:5">
      <c r="A1214" s="352">
        <v>1.4</v>
      </c>
      <c r="B1214" s="352" t="s">
        <v>621</v>
      </c>
      <c r="C1214" s="351" t="s">
        <v>3099</v>
      </c>
      <c r="D1214" s="351" t="s">
        <v>3025</v>
      </c>
      <c r="E1214" t="s">
        <v>3100</v>
      </c>
    </row>
    <row r="1215" spans="1:5">
      <c r="A1215" s="352">
        <v>1.4</v>
      </c>
      <c r="B1215" s="352" t="s">
        <v>621</v>
      </c>
      <c r="C1215" s="351" t="s">
        <v>3099</v>
      </c>
      <c r="D1215" s="351" t="s">
        <v>3026</v>
      </c>
      <c r="E1215" t="s">
        <v>3100</v>
      </c>
    </row>
    <row r="1216" spans="1:5">
      <c r="A1216" s="352">
        <v>1.4</v>
      </c>
      <c r="B1216" s="352" t="s">
        <v>621</v>
      </c>
      <c r="C1216" s="351" t="s">
        <v>3099</v>
      </c>
      <c r="D1216" s="351" t="s">
        <v>3027</v>
      </c>
      <c r="E1216" t="s">
        <v>3100</v>
      </c>
    </row>
    <row r="1217" spans="1:5">
      <c r="A1217" s="352">
        <v>1.4</v>
      </c>
      <c r="B1217" s="352" t="s">
        <v>621</v>
      </c>
      <c r="C1217" s="351" t="s">
        <v>3099</v>
      </c>
      <c r="D1217" s="351" t="s">
        <v>3028</v>
      </c>
      <c r="E1217" t="s">
        <v>3100</v>
      </c>
    </row>
    <row r="1218" spans="1:5">
      <c r="A1218" s="352">
        <v>1.4</v>
      </c>
      <c r="B1218" s="352" t="s">
        <v>621</v>
      </c>
      <c r="C1218" s="351" t="s">
        <v>3099</v>
      </c>
      <c r="D1218" s="351" t="s">
        <v>3029</v>
      </c>
      <c r="E1218" t="s">
        <v>3100</v>
      </c>
    </row>
    <row r="1219" spans="1:5">
      <c r="A1219" s="352">
        <v>1.4</v>
      </c>
      <c r="B1219" s="352" t="s">
        <v>621</v>
      </c>
      <c r="C1219" s="351" t="s">
        <v>3099</v>
      </c>
      <c r="D1219" s="351" t="s">
        <v>3030</v>
      </c>
      <c r="E1219" t="s">
        <v>3100</v>
      </c>
    </row>
    <row r="1220" spans="1:5">
      <c r="A1220" s="352">
        <v>1.4</v>
      </c>
      <c r="B1220" s="352" t="s">
        <v>621</v>
      </c>
      <c r="C1220" s="351" t="s">
        <v>3099</v>
      </c>
      <c r="D1220" s="351" t="s">
        <v>3031</v>
      </c>
      <c r="E1220" t="s">
        <v>3100</v>
      </c>
    </row>
    <row r="1221" spans="1:5">
      <c r="A1221" s="352">
        <v>1.4</v>
      </c>
      <c r="B1221" s="352" t="s">
        <v>621</v>
      </c>
      <c r="C1221" s="351" t="s">
        <v>3099</v>
      </c>
      <c r="D1221" s="351" t="s">
        <v>571</v>
      </c>
      <c r="E1221" t="s">
        <v>3100</v>
      </c>
    </row>
    <row r="1222" spans="1:5">
      <c r="A1222" s="352">
        <v>1.4</v>
      </c>
      <c r="B1222" s="352" t="s">
        <v>621</v>
      </c>
      <c r="C1222" s="351" t="s">
        <v>3099</v>
      </c>
      <c r="D1222" s="351" t="s">
        <v>3032</v>
      </c>
      <c r="E1222" t="s">
        <v>3100</v>
      </c>
    </row>
    <row r="1223" spans="1:5">
      <c r="A1223" s="352">
        <v>1.4</v>
      </c>
      <c r="B1223" s="352" t="s">
        <v>621</v>
      </c>
      <c r="C1223" s="351" t="s">
        <v>3099</v>
      </c>
      <c r="D1223" s="351" t="s">
        <v>3033</v>
      </c>
      <c r="E1223" t="s">
        <v>3100</v>
      </c>
    </row>
    <row r="1224" spans="1:5">
      <c r="A1224" s="352">
        <v>1.4</v>
      </c>
      <c r="B1224" s="352" t="s">
        <v>621</v>
      </c>
      <c r="C1224" s="351" t="s">
        <v>3099</v>
      </c>
      <c r="D1224" s="351" t="s">
        <v>1388</v>
      </c>
      <c r="E1224" t="s">
        <v>3100</v>
      </c>
    </row>
    <row r="1225" spans="1:5">
      <c r="A1225" s="352">
        <v>1.4</v>
      </c>
      <c r="B1225" s="352" t="s">
        <v>621</v>
      </c>
      <c r="C1225" s="351" t="s">
        <v>3099</v>
      </c>
      <c r="D1225" s="351" t="s">
        <v>3034</v>
      </c>
      <c r="E1225" t="s">
        <v>3100</v>
      </c>
    </row>
    <row r="1226" spans="1:5">
      <c r="A1226" s="352">
        <v>1.4</v>
      </c>
      <c r="B1226" s="352" t="s">
        <v>621</v>
      </c>
      <c r="C1226" s="351" t="s">
        <v>3099</v>
      </c>
      <c r="D1226" s="351" t="s">
        <v>513</v>
      </c>
      <c r="E1226" t="s">
        <v>3100</v>
      </c>
    </row>
    <row r="1227" spans="1:5">
      <c r="A1227" s="352">
        <v>1.4</v>
      </c>
      <c r="B1227" s="352" t="s">
        <v>621</v>
      </c>
      <c r="C1227" s="351" t="s">
        <v>3099</v>
      </c>
      <c r="D1227" s="351" t="s">
        <v>3035</v>
      </c>
      <c r="E1227" t="s">
        <v>3100</v>
      </c>
    </row>
    <row r="1228" spans="1:5">
      <c r="A1228" s="352">
        <v>1.4</v>
      </c>
      <c r="B1228" s="352" t="s">
        <v>621</v>
      </c>
      <c r="C1228" s="351" t="s">
        <v>3099</v>
      </c>
      <c r="D1228" s="351" t="s">
        <v>3036</v>
      </c>
      <c r="E1228" t="s">
        <v>3100</v>
      </c>
    </row>
    <row r="1229" spans="1:5">
      <c r="A1229" s="352">
        <v>1.4</v>
      </c>
      <c r="B1229" s="352" t="s">
        <v>621</v>
      </c>
      <c r="C1229" s="351" t="s">
        <v>3099</v>
      </c>
      <c r="D1229" s="351" t="s">
        <v>3037</v>
      </c>
      <c r="E1229" t="s">
        <v>3100</v>
      </c>
    </row>
    <row r="1230" spans="1:5">
      <c r="A1230" s="352">
        <v>1.4</v>
      </c>
      <c r="B1230" s="352" t="s">
        <v>621</v>
      </c>
      <c r="C1230" s="351" t="s">
        <v>3099</v>
      </c>
      <c r="D1230" s="351" t="s">
        <v>3038</v>
      </c>
      <c r="E1230" t="s">
        <v>3100</v>
      </c>
    </row>
    <row r="1231" spans="1:5">
      <c r="A1231" s="352">
        <v>1.4</v>
      </c>
      <c r="B1231" s="352" t="s">
        <v>621</v>
      </c>
      <c r="C1231" s="351" t="s">
        <v>3099</v>
      </c>
      <c r="D1231" s="351" t="s">
        <v>3039</v>
      </c>
      <c r="E1231" t="s">
        <v>3100</v>
      </c>
    </row>
    <row r="1232" spans="1:5">
      <c r="A1232" s="352">
        <v>1.4</v>
      </c>
      <c r="B1232" s="352" t="s">
        <v>621</v>
      </c>
      <c r="C1232" s="351" t="s">
        <v>3099</v>
      </c>
      <c r="D1232" s="351" t="s">
        <v>290</v>
      </c>
      <c r="E1232" t="s">
        <v>3100</v>
      </c>
    </row>
    <row r="1233" spans="1:5">
      <c r="A1233" s="352">
        <v>1.4</v>
      </c>
      <c r="B1233" s="352" t="s">
        <v>621</v>
      </c>
      <c r="C1233" s="351" t="s">
        <v>3099</v>
      </c>
      <c r="D1233" s="351" t="s">
        <v>3040</v>
      </c>
      <c r="E1233" t="s">
        <v>3100</v>
      </c>
    </row>
    <row r="1234" spans="1:5">
      <c r="A1234" s="352">
        <v>1.4</v>
      </c>
      <c r="B1234" s="352" t="s">
        <v>621</v>
      </c>
      <c r="C1234" s="351" t="s">
        <v>3099</v>
      </c>
      <c r="D1234" s="351" t="s">
        <v>3041</v>
      </c>
      <c r="E1234" t="s">
        <v>3100</v>
      </c>
    </row>
    <row r="1235" spans="1:5">
      <c r="A1235" s="352">
        <v>1.4</v>
      </c>
      <c r="B1235" s="352" t="s">
        <v>621</v>
      </c>
      <c r="C1235" s="351" t="s">
        <v>3099</v>
      </c>
      <c r="D1235" s="351" t="s">
        <v>3042</v>
      </c>
      <c r="E1235" t="s">
        <v>3100</v>
      </c>
    </row>
    <row r="1236" spans="1:5">
      <c r="A1236" s="352">
        <v>1.4</v>
      </c>
      <c r="B1236" s="352" t="s">
        <v>621</v>
      </c>
      <c r="C1236" s="351" t="s">
        <v>3099</v>
      </c>
      <c r="D1236" s="351" t="s">
        <v>3043</v>
      </c>
      <c r="E1236" t="s">
        <v>3100</v>
      </c>
    </row>
    <row r="1237" spans="1:5">
      <c r="A1237" s="352">
        <v>1.4</v>
      </c>
      <c r="B1237" s="352" t="s">
        <v>621</v>
      </c>
      <c r="C1237" s="351" t="s">
        <v>3099</v>
      </c>
      <c r="D1237" s="351" t="s">
        <v>3044</v>
      </c>
      <c r="E1237" t="s">
        <v>3100</v>
      </c>
    </row>
    <row r="1238" spans="1:5">
      <c r="A1238" s="352">
        <v>1.4</v>
      </c>
      <c r="B1238" s="352" t="s">
        <v>621</v>
      </c>
      <c r="C1238" s="351" t="s">
        <v>3099</v>
      </c>
      <c r="D1238" s="351" t="s">
        <v>3045</v>
      </c>
      <c r="E1238" t="s">
        <v>3100</v>
      </c>
    </row>
    <row r="1239" spans="1:5">
      <c r="A1239" s="352">
        <v>1.4</v>
      </c>
      <c r="B1239" s="352" t="s">
        <v>621</v>
      </c>
      <c r="C1239" s="351" t="s">
        <v>3099</v>
      </c>
      <c r="D1239" s="351" t="s">
        <v>3046</v>
      </c>
      <c r="E1239" t="s">
        <v>3100</v>
      </c>
    </row>
    <row r="1240" spans="1:5">
      <c r="A1240" s="352">
        <v>1.4</v>
      </c>
      <c r="B1240" s="352" t="s">
        <v>621</v>
      </c>
      <c r="C1240" s="351" t="s">
        <v>3099</v>
      </c>
      <c r="D1240" s="351" t="s">
        <v>3047</v>
      </c>
      <c r="E1240" t="s">
        <v>3100</v>
      </c>
    </row>
    <row r="1241" spans="1:5">
      <c r="A1241" s="352">
        <v>1.4</v>
      </c>
      <c r="B1241" s="352" t="s">
        <v>621</v>
      </c>
      <c r="C1241" s="351" t="s">
        <v>3099</v>
      </c>
      <c r="D1241" s="351" t="s">
        <v>3048</v>
      </c>
      <c r="E1241" t="s">
        <v>3100</v>
      </c>
    </row>
    <row r="1242" spans="1:5">
      <c r="A1242" s="352">
        <v>1.4</v>
      </c>
      <c r="B1242" s="352" t="s">
        <v>621</v>
      </c>
      <c r="C1242" s="351" t="s">
        <v>3099</v>
      </c>
      <c r="D1242" s="351" t="s">
        <v>3049</v>
      </c>
      <c r="E1242" t="s">
        <v>3100</v>
      </c>
    </row>
    <row r="1243" spans="1:5">
      <c r="A1243" s="352">
        <v>1.4</v>
      </c>
      <c r="B1243" s="352" t="s">
        <v>621</v>
      </c>
      <c r="C1243" s="351" t="s">
        <v>3099</v>
      </c>
      <c r="D1243" s="351" t="s">
        <v>3050</v>
      </c>
      <c r="E1243" t="s">
        <v>3100</v>
      </c>
    </row>
    <row r="1244" spans="1:5">
      <c r="A1244" s="352">
        <v>1.4</v>
      </c>
      <c r="B1244" s="352" t="s">
        <v>621</v>
      </c>
      <c r="C1244" s="351" t="s">
        <v>3099</v>
      </c>
      <c r="D1244" s="351" t="s">
        <v>3051</v>
      </c>
      <c r="E1244" t="s">
        <v>3100</v>
      </c>
    </row>
    <row r="1245" spans="1:5">
      <c r="A1245" s="352">
        <v>1.4</v>
      </c>
      <c r="B1245" s="352" t="s">
        <v>621</v>
      </c>
      <c r="C1245" s="351" t="s">
        <v>3099</v>
      </c>
      <c r="D1245" s="351" t="s">
        <v>3052</v>
      </c>
      <c r="E1245" t="s">
        <v>3100</v>
      </c>
    </row>
    <row r="1246" spans="1:5">
      <c r="A1246" s="352">
        <v>1.4</v>
      </c>
      <c r="B1246" s="352" t="s">
        <v>621</v>
      </c>
      <c r="C1246" s="351" t="s">
        <v>3099</v>
      </c>
      <c r="D1246" s="351" t="s">
        <v>3053</v>
      </c>
      <c r="E1246" t="s">
        <v>3100</v>
      </c>
    </row>
    <row r="1247" spans="1:5">
      <c r="A1247" s="352">
        <v>1.4</v>
      </c>
      <c r="B1247" s="352" t="s">
        <v>621</v>
      </c>
      <c r="C1247" s="351" t="s">
        <v>3099</v>
      </c>
      <c r="D1247" s="351" t="s">
        <v>3054</v>
      </c>
      <c r="E1247" t="s">
        <v>3100</v>
      </c>
    </row>
    <row r="1248" spans="1:5">
      <c r="A1248" s="352">
        <v>1.4</v>
      </c>
      <c r="B1248" s="352" t="s">
        <v>621</v>
      </c>
      <c r="C1248" s="351" t="s">
        <v>3099</v>
      </c>
      <c r="D1248" s="351" t="s">
        <v>3055</v>
      </c>
      <c r="E1248" t="s">
        <v>3100</v>
      </c>
    </row>
    <row r="1249" spans="1:5">
      <c r="A1249" s="352">
        <v>1.4</v>
      </c>
      <c r="B1249" s="352" t="s">
        <v>621</v>
      </c>
      <c r="C1249" s="351" t="s">
        <v>3099</v>
      </c>
      <c r="D1249" s="351" t="s">
        <v>3056</v>
      </c>
      <c r="E1249" t="s">
        <v>3100</v>
      </c>
    </row>
    <row r="1250" spans="1:5">
      <c r="A1250" s="352">
        <v>1.4</v>
      </c>
      <c r="B1250" s="352" t="s">
        <v>621</v>
      </c>
      <c r="C1250" s="351" t="s">
        <v>3099</v>
      </c>
      <c r="D1250" s="351" t="s">
        <v>3057</v>
      </c>
      <c r="E1250" t="s">
        <v>3100</v>
      </c>
    </row>
    <row r="1251" spans="1:5">
      <c r="A1251" s="352">
        <v>1.4</v>
      </c>
      <c r="B1251" s="352" t="s">
        <v>621</v>
      </c>
      <c r="C1251" s="351" t="s">
        <v>3099</v>
      </c>
      <c r="D1251" s="351" t="s">
        <v>3058</v>
      </c>
      <c r="E1251" t="s">
        <v>3100</v>
      </c>
    </row>
    <row r="1252" spans="1:5">
      <c r="A1252" s="352">
        <v>1.4</v>
      </c>
      <c r="B1252" s="352" t="s">
        <v>621</v>
      </c>
      <c r="C1252" s="351" t="s">
        <v>3099</v>
      </c>
      <c r="D1252" s="351" t="s">
        <v>3059</v>
      </c>
      <c r="E1252" t="s">
        <v>3100</v>
      </c>
    </row>
    <row r="1253" spans="1:5">
      <c r="A1253" s="352">
        <v>1.4</v>
      </c>
      <c r="B1253" s="352" t="s">
        <v>621</v>
      </c>
      <c r="C1253" s="351" t="s">
        <v>3099</v>
      </c>
      <c r="D1253" s="351" t="s">
        <v>3060</v>
      </c>
      <c r="E1253" t="s">
        <v>3100</v>
      </c>
    </row>
    <row r="1254" spans="1:5">
      <c r="A1254" s="352">
        <v>1.4</v>
      </c>
      <c r="B1254" s="352" t="s">
        <v>621</v>
      </c>
      <c r="C1254" s="351" t="s">
        <v>3099</v>
      </c>
      <c r="D1254" s="351" t="s">
        <v>3061</v>
      </c>
      <c r="E1254" t="s">
        <v>3100</v>
      </c>
    </row>
    <row r="1255" spans="1:5">
      <c r="A1255" s="352">
        <v>1.4</v>
      </c>
      <c r="B1255" s="352" t="s">
        <v>621</v>
      </c>
      <c r="C1255" s="351" t="s">
        <v>3099</v>
      </c>
      <c r="D1255" s="351" t="s">
        <v>3062</v>
      </c>
      <c r="E1255" t="s">
        <v>3100</v>
      </c>
    </row>
    <row r="1256" spans="1:5">
      <c r="A1256" s="352">
        <v>1.4</v>
      </c>
      <c r="B1256" s="352" t="s">
        <v>621</v>
      </c>
      <c r="C1256" s="351" t="s">
        <v>3099</v>
      </c>
      <c r="D1256" s="351" t="s">
        <v>3063</v>
      </c>
      <c r="E1256" t="s">
        <v>3100</v>
      </c>
    </row>
    <row r="1257" spans="1:5">
      <c r="A1257" s="352">
        <v>1.4</v>
      </c>
      <c r="B1257" s="352" t="s">
        <v>621</v>
      </c>
      <c r="C1257" s="351" t="s">
        <v>3099</v>
      </c>
      <c r="D1257" s="351" t="s">
        <v>3064</v>
      </c>
      <c r="E1257" t="s">
        <v>3100</v>
      </c>
    </row>
    <row r="1258" spans="1:5">
      <c r="A1258" s="352">
        <v>1.4</v>
      </c>
      <c r="B1258" s="352" t="s">
        <v>621</v>
      </c>
      <c r="C1258" s="351" t="s">
        <v>3099</v>
      </c>
      <c r="D1258" s="351" t="s">
        <v>3065</v>
      </c>
      <c r="E1258" t="s">
        <v>3100</v>
      </c>
    </row>
    <row r="1259" spans="1:5">
      <c r="A1259" s="352">
        <v>1.4</v>
      </c>
      <c r="B1259" s="352" t="s">
        <v>621</v>
      </c>
      <c r="C1259" s="351" t="s">
        <v>3099</v>
      </c>
      <c r="D1259" s="351" t="s">
        <v>3066</v>
      </c>
      <c r="E1259" t="s">
        <v>3100</v>
      </c>
    </row>
    <row r="1260" spans="1:5">
      <c r="A1260" s="352">
        <v>1.4</v>
      </c>
      <c r="B1260" s="352" t="s">
        <v>621</v>
      </c>
      <c r="C1260" s="351" t="s">
        <v>3099</v>
      </c>
      <c r="D1260" s="351" t="s">
        <v>3067</v>
      </c>
      <c r="E1260" t="s">
        <v>3100</v>
      </c>
    </row>
    <row r="1261" spans="1:5">
      <c r="A1261" s="352">
        <v>1.4</v>
      </c>
      <c r="B1261" s="352" t="s">
        <v>621</v>
      </c>
      <c r="C1261" s="351" t="s">
        <v>3099</v>
      </c>
      <c r="D1261" s="351" t="s">
        <v>3068</v>
      </c>
      <c r="E1261" t="s">
        <v>3100</v>
      </c>
    </row>
    <row r="1262" spans="1:5">
      <c r="A1262" s="352">
        <v>1.4</v>
      </c>
      <c r="B1262" s="352" t="s">
        <v>621</v>
      </c>
      <c r="C1262" s="351" t="s">
        <v>3099</v>
      </c>
      <c r="D1262" s="351" t="s">
        <v>3069</v>
      </c>
      <c r="E1262" t="s">
        <v>3100</v>
      </c>
    </row>
    <row r="1263" spans="1:5">
      <c r="A1263" s="352">
        <v>1.4</v>
      </c>
      <c r="B1263" s="352" t="s">
        <v>621</v>
      </c>
      <c r="C1263" s="351" t="s">
        <v>3099</v>
      </c>
      <c r="D1263" s="351" t="s">
        <v>1436</v>
      </c>
      <c r="E1263" t="s">
        <v>3100</v>
      </c>
    </row>
    <row r="1264" spans="1:5">
      <c r="A1264" s="352">
        <v>1.4</v>
      </c>
      <c r="B1264" s="352" t="s">
        <v>621</v>
      </c>
      <c r="C1264" s="351" t="s">
        <v>3099</v>
      </c>
      <c r="D1264" s="351" t="s">
        <v>1309</v>
      </c>
      <c r="E1264" t="s">
        <v>3100</v>
      </c>
    </row>
    <row r="1265" spans="1:5">
      <c r="A1265" s="352">
        <v>1.4</v>
      </c>
      <c r="B1265" s="352" t="s">
        <v>621</v>
      </c>
      <c r="C1265" s="351" t="s">
        <v>3099</v>
      </c>
      <c r="D1265" s="351" t="s">
        <v>3070</v>
      </c>
      <c r="E1265" t="s">
        <v>3100</v>
      </c>
    </row>
    <row r="1266" spans="1:5">
      <c r="A1266" s="352">
        <v>1.4</v>
      </c>
      <c r="B1266" s="352" t="s">
        <v>621</v>
      </c>
      <c r="C1266" s="351" t="s">
        <v>3099</v>
      </c>
      <c r="D1266" s="351" t="s">
        <v>1472</v>
      </c>
      <c r="E1266" t="s">
        <v>3100</v>
      </c>
    </row>
    <row r="1267" spans="1:5">
      <c r="A1267" s="352">
        <v>1.4</v>
      </c>
      <c r="B1267" s="352" t="s">
        <v>621</v>
      </c>
      <c r="C1267" s="351" t="s">
        <v>3099</v>
      </c>
      <c r="D1267" s="351" t="s">
        <v>843</v>
      </c>
      <c r="E1267" t="s">
        <v>3100</v>
      </c>
    </row>
    <row r="1268" spans="1:5">
      <c r="A1268" s="352">
        <v>1.4</v>
      </c>
      <c r="B1268" s="352" t="s">
        <v>621</v>
      </c>
      <c r="C1268" s="351" t="s">
        <v>3099</v>
      </c>
      <c r="D1268" s="351" t="s">
        <v>3071</v>
      </c>
      <c r="E1268" t="s">
        <v>3100</v>
      </c>
    </row>
    <row r="1269" spans="1:5">
      <c r="A1269" s="352">
        <v>1.4</v>
      </c>
      <c r="B1269" s="352" t="s">
        <v>621</v>
      </c>
      <c r="C1269" s="351" t="s">
        <v>3099</v>
      </c>
      <c r="D1269" s="351" t="s">
        <v>3072</v>
      </c>
      <c r="E1269" t="s">
        <v>3100</v>
      </c>
    </row>
    <row r="1270" spans="1:5">
      <c r="A1270" s="352">
        <v>1.4</v>
      </c>
      <c r="B1270" s="352" t="s">
        <v>621</v>
      </c>
      <c r="C1270" s="351" t="s">
        <v>3099</v>
      </c>
      <c r="D1270" s="351" t="s">
        <v>3073</v>
      </c>
      <c r="E1270" t="s">
        <v>3100</v>
      </c>
    </row>
    <row r="1271" spans="1:5">
      <c r="A1271" s="352">
        <v>1.4</v>
      </c>
      <c r="B1271" s="352" t="s">
        <v>621</v>
      </c>
      <c r="C1271" s="351" t="s">
        <v>3099</v>
      </c>
      <c r="D1271" s="351" t="s">
        <v>3074</v>
      </c>
      <c r="E1271" t="s">
        <v>3100</v>
      </c>
    </row>
    <row r="1272" spans="1:5">
      <c r="A1272" s="352">
        <v>1.4</v>
      </c>
      <c r="B1272" s="352" t="s">
        <v>621</v>
      </c>
      <c r="C1272" s="351" t="s">
        <v>3099</v>
      </c>
      <c r="D1272" s="351" t="s">
        <v>3075</v>
      </c>
      <c r="E1272" t="s">
        <v>3100</v>
      </c>
    </row>
    <row r="1273" spans="1:5">
      <c r="A1273" s="352">
        <v>1.4</v>
      </c>
      <c r="B1273" s="352" t="s">
        <v>621</v>
      </c>
      <c r="C1273" s="351" t="s">
        <v>3099</v>
      </c>
      <c r="D1273" s="351" t="s">
        <v>3076</v>
      </c>
      <c r="E1273" t="s">
        <v>3100</v>
      </c>
    </row>
    <row r="1274" spans="1:5">
      <c r="A1274" s="352">
        <v>1.4</v>
      </c>
      <c r="B1274" s="352" t="s">
        <v>621</v>
      </c>
      <c r="C1274" s="351" t="s">
        <v>3099</v>
      </c>
      <c r="D1274" s="351" t="s">
        <v>3077</v>
      </c>
      <c r="E1274" t="s">
        <v>3100</v>
      </c>
    </row>
    <row r="1275" spans="1:5">
      <c r="A1275" s="352">
        <v>1.4</v>
      </c>
      <c r="B1275" s="352" t="s">
        <v>621</v>
      </c>
      <c r="C1275" s="351" t="s">
        <v>3099</v>
      </c>
      <c r="D1275" s="351" t="s">
        <v>3078</v>
      </c>
      <c r="E1275" t="s">
        <v>3100</v>
      </c>
    </row>
    <row r="1276" spans="1:5">
      <c r="A1276" s="352">
        <v>1.4</v>
      </c>
      <c r="B1276" s="352" t="s">
        <v>621</v>
      </c>
      <c r="C1276" s="351" t="s">
        <v>3099</v>
      </c>
      <c r="D1276" s="351" t="s">
        <v>3079</v>
      </c>
      <c r="E1276" t="s">
        <v>3100</v>
      </c>
    </row>
    <row r="1277" spans="1:5">
      <c r="A1277" s="352">
        <v>1.4</v>
      </c>
      <c r="B1277" s="352" t="s">
        <v>621</v>
      </c>
      <c r="C1277" s="351" t="s">
        <v>3099</v>
      </c>
      <c r="D1277" s="351" t="s">
        <v>3080</v>
      </c>
      <c r="E1277" t="s">
        <v>3100</v>
      </c>
    </row>
    <row r="1278" spans="1:5">
      <c r="A1278" s="352">
        <v>1.4</v>
      </c>
      <c r="B1278" s="352" t="s">
        <v>621</v>
      </c>
      <c r="C1278" s="351" t="s">
        <v>3099</v>
      </c>
      <c r="D1278" s="351" t="s">
        <v>3081</v>
      </c>
      <c r="E1278" t="s">
        <v>3100</v>
      </c>
    </row>
    <row r="1279" spans="1:5">
      <c r="A1279" s="352">
        <v>1.4</v>
      </c>
      <c r="B1279" s="352" t="s">
        <v>621</v>
      </c>
      <c r="C1279" s="351" t="s">
        <v>3099</v>
      </c>
      <c r="D1279" s="351" t="s">
        <v>3082</v>
      </c>
      <c r="E1279" t="s">
        <v>3100</v>
      </c>
    </row>
    <row r="1280" spans="1:5">
      <c r="A1280" s="352">
        <v>1.4</v>
      </c>
      <c r="B1280" s="352" t="s">
        <v>621</v>
      </c>
      <c r="C1280" s="351" t="s">
        <v>3099</v>
      </c>
      <c r="D1280" s="351" t="s">
        <v>1340</v>
      </c>
      <c r="E1280" t="s">
        <v>3100</v>
      </c>
    </row>
    <row r="1281" spans="1:5">
      <c r="A1281" s="352">
        <v>1.4</v>
      </c>
      <c r="B1281" s="352" t="s">
        <v>621</v>
      </c>
      <c r="C1281" s="351" t="s">
        <v>3099</v>
      </c>
      <c r="D1281" s="351" t="s">
        <v>1428</v>
      </c>
      <c r="E1281" t="s">
        <v>3100</v>
      </c>
    </row>
    <row r="1282" spans="1:5">
      <c r="A1282" s="352">
        <v>1.4</v>
      </c>
      <c r="B1282" s="352" t="s">
        <v>621</v>
      </c>
      <c r="C1282" s="351" t="s">
        <v>3099</v>
      </c>
      <c r="D1282" s="351" t="s">
        <v>1403</v>
      </c>
      <c r="E1282" t="s">
        <v>3100</v>
      </c>
    </row>
    <row r="1283" spans="1:5">
      <c r="A1283" s="352">
        <v>1.4</v>
      </c>
      <c r="B1283" s="352" t="s">
        <v>621</v>
      </c>
      <c r="C1283" s="351" t="s">
        <v>3099</v>
      </c>
      <c r="D1283" s="351" t="s">
        <v>1437</v>
      </c>
      <c r="E1283" t="s">
        <v>3100</v>
      </c>
    </row>
    <row r="1284" spans="1:5">
      <c r="A1284" s="352">
        <v>1.4</v>
      </c>
      <c r="B1284" s="352" t="s">
        <v>621</v>
      </c>
      <c r="C1284" s="351" t="s">
        <v>3099</v>
      </c>
      <c r="D1284" s="351" t="s">
        <v>3083</v>
      </c>
      <c r="E1284" t="s">
        <v>3100</v>
      </c>
    </row>
    <row r="1285" spans="1:5">
      <c r="A1285" s="352">
        <v>1.4</v>
      </c>
      <c r="B1285" s="352" t="s">
        <v>621</v>
      </c>
      <c r="C1285" s="351" t="s">
        <v>3099</v>
      </c>
      <c r="D1285" s="351" t="s">
        <v>1470</v>
      </c>
      <c r="E1285" t="s">
        <v>3100</v>
      </c>
    </row>
    <row r="1286" spans="1:5">
      <c r="A1286" s="352">
        <v>1.4</v>
      </c>
      <c r="B1286" s="352" t="s">
        <v>621</v>
      </c>
      <c r="C1286" s="351" t="s">
        <v>3099</v>
      </c>
      <c r="D1286" s="351" t="s">
        <v>1435</v>
      </c>
      <c r="E1286" t="s">
        <v>3100</v>
      </c>
    </row>
    <row r="1287" spans="1:5">
      <c r="A1287" s="352">
        <v>1.4</v>
      </c>
      <c r="B1287" s="352" t="s">
        <v>621</v>
      </c>
      <c r="C1287" s="351" t="s">
        <v>3099</v>
      </c>
      <c r="D1287" s="351" t="s">
        <v>3084</v>
      </c>
      <c r="E1287" t="s">
        <v>3100</v>
      </c>
    </row>
    <row r="1288" spans="1:5">
      <c r="A1288" s="352">
        <v>1.4</v>
      </c>
      <c r="B1288" s="352" t="s">
        <v>621</v>
      </c>
      <c r="C1288" s="351" t="s">
        <v>3099</v>
      </c>
      <c r="D1288" s="351" t="s">
        <v>98</v>
      </c>
      <c r="E1288" t="s">
        <v>3100</v>
      </c>
    </row>
    <row r="1289" spans="1:5">
      <c r="A1289" s="352">
        <v>1.4</v>
      </c>
      <c r="B1289" s="352" t="s">
        <v>621</v>
      </c>
      <c r="C1289" s="351" t="s">
        <v>3099</v>
      </c>
      <c r="D1289" s="351" t="s">
        <v>3085</v>
      </c>
      <c r="E1289" t="s">
        <v>3100</v>
      </c>
    </row>
    <row r="1290" spans="1:5">
      <c r="A1290" s="352">
        <v>1.4</v>
      </c>
      <c r="B1290" s="352" t="s">
        <v>621</v>
      </c>
      <c r="C1290" s="351" t="s">
        <v>3099</v>
      </c>
      <c r="D1290" s="351" t="s">
        <v>1335</v>
      </c>
      <c r="E1290" t="s">
        <v>3100</v>
      </c>
    </row>
    <row r="1291" spans="1:5">
      <c r="A1291" s="352">
        <v>1.4</v>
      </c>
      <c r="B1291" s="352" t="s">
        <v>621</v>
      </c>
      <c r="C1291" s="351" t="s">
        <v>3099</v>
      </c>
      <c r="D1291" s="351" t="s">
        <v>3086</v>
      </c>
      <c r="E1291" t="s">
        <v>3100</v>
      </c>
    </row>
    <row r="1292" spans="1:5">
      <c r="A1292" s="352">
        <v>1.4</v>
      </c>
      <c r="B1292" s="352" t="s">
        <v>621</v>
      </c>
      <c r="C1292" s="351" t="s">
        <v>3099</v>
      </c>
      <c r="D1292" s="351" t="s">
        <v>3087</v>
      </c>
      <c r="E1292" t="s">
        <v>3100</v>
      </c>
    </row>
    <row r="1293" spans="1:5">
      <c r="A1293" s="352">
        <v>1.4</v>
      </c>
      <c r="B1293" s="352" t="s">
        <v>621</v>
      </c>
      <c r="C1293" s="351" t="s">
        <v>3099</v>
      </c>
      <c r="D1293" s="351" t="s">
        <v>3088</v>
      </c>
      <c r="E1293" t="s">
        <v>3100</v>
      </c>
    </row>
    <row r="1294" spans="1:5">
      <c r="A1294" s="352">
        <v>1.4</v>
      </c>
      <c r="B1294" s="352" t="s">
        <v>621</v>
      </c>
      <c r="C1294" s="351" t="s">
        <v>3099</v>
      </c>
      <c r="D1294" s="351" t="s">
        <v>3089</v>
      </c>
      <c r="E1294" t="s">
        <v>3100</v>
      </c>
    </row>
    <row r="1295" spans="1:5">
      <c r="A1295" s="352">
        <v>1.4</v>
      </c>
      <c r="B1295" s="352" t="s">
        <v>621</v>
      </c>
      <c r="C1295" s="351" t="s">
        <v>3099</v>
      </c>
      <c r="D1295" s="351" t="s">
        <v>3090</v>
      </c>
      <c r="E1295" t="s">
        <v>3100</v>
      </c>
    </row>
    <row r="1296" spans="1:5">
      <c r="A1296" s="352">
        <v>1.4</v>
      </c>
      <c r="B1296" s="352" t="s">
        <v>621</v>
      </c>
      <c r="C1296" s="351" t="s">
        <v>3099</v>
      </c>
      <c r="D1296" s="351" t="s">
        <v>1380</v>
      </c>
      <c r="E1296" t="s">
        <v>3100</v>
      </c>
    </row>
    <row r="1297" spans="1:5">
      <c r="A1297" s="352">
        <v>1.4</v>
      </c>
      <c r="B1297" s="352" t="s">
        <v>621</v>
      </c>
      <c r="C1297" s="351" t="s">
        <v>3099</v>
      </c>
      <c r="D1297" s="351" t="s">
        <v>3091</v>
      </c>
      <c r="E1297" t="s">
        <v>3100</v>
      </c>
    </row>
    <row r="1298" spans="1:5">
      <c r="A1298" s="352">
        <v>1.4</v>
      </c>
      <c r="B1298" s="352" t="s">
        <v>621</v>
      </c>
      <c r="C1298" s="351" t="s">
        <v>3099</v>
      </c>
      <c r="D1298" s="351" t="s">
        <v>3092</v>
      </c>
      <c r="E1298" t="s">
        <v>3100</v>
      </c>
    </row>
    <row r="1299" spans="1:5">
      <c r="A1299" s="352">
        <v>1.4</v>
      </c>
      <c r="B1299" s="352" t="s">
        <v>621</v>
      </c>
      <c r="C1299" s="351" t="s">
        <v>3099</v>
      </c>
      <c r="D1299" s="351" t="s">
        <v>1213</v>
      </c>
      <c r="E1299" t="s">
        <v>3100</v>
      </c>
    </row>
    <row r="1300" spans="1:5">
      <c r="A1300" s="352">
        <v>1.4</v>
      </c>
      <c r="B1300" s="352" t="s">
        <v>621</v>
      </c>
      <c r="C1300" s="351" t="s">
        <v>3099</v>
      </c>
      <c r="D1300" s="351" t="s">
        <v>3093</v>
      </c>
      <c r="E1300" t="s">
        <v>3100</v>
      </c>
    </row>
    <row r="1301" spans="1:5">
      <c r="A1301" s="352">
        <v>1.4</v>
      </c>
      <c r="B1301" s="352" t="s">
        <v>621</v>
      </c>
      <c r="C1301" s="351" t="s">
        <v>3099</v>
      </c>
      <c r="D1301" s="351" t="s">
        <v>3094</v>
      </c>
      <c r="E1301" t="s">
        <v>3100</v>
      </c>
    </row>
    <row r="1302" spans="1:5">
      <c r="A1302" s="352">
        <v>1.4</v>
      </c>
      <c r="B1302" s="352" t="s">
        <v>621</v>
      </c>
      <c r="C1302" s="351" t="s">
        <v>3099</v>
      </c>
      <c r="D1302" s="351" t="s">
        <v>3095</v>
      </c>
      <c r="E1302" t="s">
        <v>3100</v>
      </c>
    </row>
    <row r="1303" spans="1:5">
      <c r="A1303" s="352">
        <v>1.4</v>
      </c>
      <c r="B1303" s="352" t="s">
        <v>621</v>
      </c>
      <c r="C1303" s="351" t="s">
        <v>620</v>
      </c>
      <c r="D1303" s="351" t="s">
        <v>2970</v>
      </c>
      <c r="E1303" t="s">
        <v>3100</v>
      </c>
    </row>
    <row r="1304" spans="1:5">
      <c r="A1304" s="352">
        <v>1.4</v>
      </c>
      <c r="B1304" s="352" t="s">
        <v>621</v>
      </c>
      <c r="C1304" s="351" t="s">
        <v>620</v>
      </c>
      <c r="D1304" s="351" t="s">
        <v>2972</v>
      </c>
      <c r="E1304" t="s">
        <v>3100</v>
      </c>
    </row>
    <row r="1305" spans="1:5">
      <c r="A1305" s="352">
        <v>1.4</v>
      </c>
      <c r="B1305" s="352" t="s">
        <v>621</v>
      </c>
      <c r="C1305" s="351" t="s">
        <v>620</v>
      </c>
      <c r="D1305" s="351" t="s">
        <v>2973</v>
      </c>
      <c r="E1305" t="s">
        <v>3100</v>
      </c>
    </row>
    <row r="1306" spans="1:5">
      <c r="A1306" s="352">
        <v>1.4</v>
      </c>
      <c r="B1306" s="352" t="s">
        <v>621</v>
      </c>
      <c r="C1306" s="351" t="s">
        <v>620</v>
      </c>
      <c r="D1306" s="351" t="s">
        <v>2974</v>
      </c>
      <c r="E1306" t="s">
        <v>3100</v>
      </c>
    </row>
    <row r="1307" spans="1:5">
      <c r="A1307" s="352">
        <v>1.4</v>
      </c>
      <c r="B1307" s="352" t="s">
        <v>621</v>
      </c>
      <c r="C1307" s="351" t="s">
        <v>620</v>
      </c>
      <c r="D1307" s="351" t="s">
        <v>2975</v>
      </c>
      <c r="E1307" t="s">
        <v>3100</v>
      </c>
    </row>
    <row r="1308" spans="1:5">
      <c r="A1308" s="352">
        <v>1.4</v>
      </c>
      <c r="B1308" s="352" t="s">
        <v>621</v>
      </c>
      <c r="C1308" s="351" t="s">
        <v>620</v>
      </c>
      <c r="D1308" s="351" t="s">
        <v>2976</v>
      </c>
      <c r="E1308" t="s">
        <v>3100</v>
      </c>
    </row>
    <row r="1309" spans="1:5">
      <c r="A1309" s="352">
        <v>1.4</v>
      </c>
      <c r="B1309" s="352" t="s">
        <v>621</v>
      </c>
      <c r="C1309" s="351" t="s">
        <v>620</v>
      </c>
      <c r="D1309" s="351" t="s">
        <v>2977</v>
      </c>
      <c r="E1309" t="s">
        <v>3100</v>
      </c>
    </row>
    <row r="1310" spans="1:5">
      <c r="A1310" s="352">
        <v>1.4</v>
      </c>
      <c r="B1310" s="352" t="s">
        <v>621</v>
      </c>
      <c r="C1310" s="351" t="s">
        <v>620</v>
      </c>
      <c r="D1310" s="351" t="s">
        <v>2978</v>
      </c>
      <c r="E1310" t="s">
        <v>3100</v>
      </c>
    </row>
    <row r="1311" spans="1:5">
      <c r="A1311" s="352">
        <v>1.4</v>
      </c>
      <c r="B1311" s="352" t="s">
        <v>621</v>
      </c>
      <c r="C1311" s="351" t="s">
        <v>620</v>
      </c>
      <c r="D1311" s="351" t="s">
        <v>2979</v>
      </c>
      <c r="E1311" t="s">
        <v>3100</v>
      </c>
    </row>
    <row r="1312" spans="1:5">
      <c r="A1312" s="352">
        <v>1.4</v>
      </c>
      <c r="B1312" s="352" t="s">
        <v>621</v>
      </c>
      <c r="C1312" s="351" t="s">
        <v>620</v>
      </c>
      <c r="D1312" s="351" t="s">
        <v>2980</v>
      </c>
      <c r="E1312" t="s">
        <v>3100</v>
      </c>
    </row>
    <row r="1313" spans="1:5">
      <c r="A1313" s="352">
        <v>1.4</v>
      </c>
      <c r="B1313" s="352" t="s">
        <v>621</v>
      </c>
      <c r="C1313" s="351" t="s">
        <v>620</v>
      </c>
      <c r="D1313" s="351" t="s">
        <v>1467</v>
      </c>
      <c r="E1313" t="s">
        <v>3100</v>
      </c>
    </row>
    <row r="1314" spans="1:5">
      <c r="A1314" s="352">
        <v>1.4</v>
      </c>
      <c r="B1314" s="352" t="s">
        <v>621</v>
      </c>
      <c r="C1314" s="351" t="s">
        <v>620</v>
      </c>
      <c r="D1314" s="351" t="s">
        <v>2981</v>
      </c>
      <c r="E1314" t="s">
        <v>3100</v>
      </c>
    </row>
    <row r="1315" spans="1:5">
      <c r="A1315" s="352">
        <v>1.4</v>
      </c>
      <c r="B1315" s="352" t="s">
        <v>621</v>
      </c>
      <c r="C1315" s="351" t="s">
        <v>620</v>
      </c>
      <c r="D1315" s="351" t="s">
        <v>2982</v>
      </c>
      <c r="E1315" t="s">
        <v>3100</v>
      </c>
    </row>
    <row r="1316" spans="1:5">
      <c r="A1316" s="352">
        <v>1.4</v>
      </c>
      <c r="B1316" s="352" t="s">
        <v>621</v>
      </c>
      <c r="C1316" s="351" t="s">
        <v>620</v>
      </c>
      <c r="D1316" s="351" t="s">
        <v>2983</v>
      </c>
      <c r="E1316" t="s">
        <v>3100</v>
      </c>
    </row>
    <row r="1317" spans="1:5">
      <c r="A1317" s="352">
        <v>1.4</v>
      </c>
      <c r="B1317" s="352" t="s">
        <v>621</v>
      </c>
      <c r="C1317" s="351" t="s">
        <v>620</v>
      </c>
      <c r="D1317" s="351" t="s">
        <v>248</v>
      </c>
      <c r="E1317" t="s">
        <v>3100</v>
      </c>
    </row>
    <row r="1318" spans="1:5">
      <c r="A1318" s="352">
        <v>1.4</v>
      </c>
      <c r="B1318" s="352" t="s">
        <v>621</v>
      </c>
      <c r="C1318" s="351" t="s">
        <v>620</v>
      </c>
      <c r="D1318" s="351" t="s">
        <v>579</v>
      </c>
      <c r="E1318" t="s">
        <v>3100</v>
      </c>
    </row>
    <row r="1319" spans="1:5">
      <c r="A1319" s="352">
        <v>1.4</v>
      </c>
      <c r="B1319" s="352" t="s">
        <v>621</v>
      </c>
      <c r="C1319" s="351" t="s">
        <v>620</v>
      </c>
      <c r="D1319" s="351" t="s">
        <v>2984</v>
      </c>
      <c r="E1319" t="s">
        <v>3100</v>
      </c>
    </row>
    <row r="1320" spans="1:5">
      <c r="A1320" s="352">
        <v>1.4</v>
      </c>
      <c r="B1320" s="352" t="s">
        <v>621</v>
      </c>
      <c r="C1320" s="351" t="s">
        <v>620</v>
      </c>
      <c r="D1320" s="351" t="s">
        <v>607</v>
      </c>
      <c r="E1320" t="s">
        <v>3100</v>
      </c>
    </row>
    <row r="1321" spans="1:5">
      <c r="A1321" s="352">
        <v>1.4</v>
      </c>
      <c r="B1321" s="352" t="s">
        <v>621</v>
      </c>
      <c r="C1321" s="351" t="s">
        <v>620</v>
      </c>
      <c r="D1321" s="351" t="s">
        <v>2985</v>
      </c>
      <c r="E1321" t="s">
        <v>3100</v>
      </c>
    </row>
    <row r="1322" spans="1:5">
      <c r="A1322" s="352">
        <v>1.4</v>
      </c>
      <c r="B1322" s="352" t="s">
        <v>621</v>
      </c>
      <c r="C1322" s="351" t="s">
        <v>620</v>
      </c>
      <c r="D1322" s="351" t="s">
        <v>2986</v>
      </c>
      <c r="E1322" t="s">
        <v>3100</v>
      </c>
    </row>
    <row r="1323" spans="1:5">
      <c r="A1323" s="352">
        <v>1.4</v>
      </c>
      <c r="B1323" s="352" t="s">
        <v>621</v>
      </c>
      <c r="C1323" s="351" t="s">
        <v>620</v>
      </c>
      <c r="D1323" s="351" t="s">
        <v>1429</v>
      </c>
      <c r="E1323" t="s">
        <v>3100</v>
      </c>
    </row>
    <row r="1324" spans="1:5">
      <c r="A1324" s="352">
        <v>1.4</v>
      </c>
      <c r="B1324" s="352" t="s">
        <v>621</v>
      </c>
      <c r="C1324" s="351" t="s">
        <v>620</v>
      </c>
      <c r="D1324" s="351" t="s">
        <v>2987</v>
      </c>
      <c r="E1324" t="s">
        <v>3100</v>
      </c>
    </row>
    <row r="1325" spans="1:5">
      <c r="A1325" s="352">
        <v>1.4</v>
      </c>
      <c r="B1325" s="352" t="s">
        <v>621</v>
      </c>
      <c r="C1325" s="351" t="s">
        <v>620</v>
      </c>
      <c r="D1325" s="351" t="s">
        <v>2988</v>
      </c>
      <c r="E1325" t="s">
        <v>3100</v>
      </c>
    </row>
    <row r="1326" spans="1:5">
      <c r="A1326" s="352">
        <v>1.4</v>
      </c>
      <c r="B1326" s="352" t="s">
        <v>621</v>
      </c>
      <c r="C1326" s="351" t="s">
        <v>620</v>
      </c>
      <c r="D1326" s="351" t="s">
        <v>2989</v>
      </c>
      <c r="E1326" t="s">
        <v>3100</v>
      </c>
    </row>
    <row r="1327" spans="1:5">
      <c r="A1327" s="352">
        <v>1.4</v>
      </c>
      <c r="B1327" s="352" t="s">
        <v>621</v>
      </c>
      <c r="C1327" s="351" t="s">
        <v>620</v>
      </c>
      <c r="D1327" s="351" t="s">
        <v>2990</v>
      </c>
      <c r="E1327" t="s">
        <v>3100</v>
      </c>
    </row>
    <row r="1328" spans="1:5">
      <c r="A1328" s="352">
        <v>1.4</v>
      </c>
      <c r="B1328" s="352" t="s">
        <v>621</v>
      </c>
      <c r="C1328" s="351" t="s">
        <v>620</v>
      </c>
      <c r="D1328" s="351" t="s">
        <v>2991</v>
      </c>
      <c r="E1328" t="s">
        <v>3100</v>
      </c>
    </row>
    <row r="1329" spans="1:5">
      <c r="A1329" s="352">
        <v>1.4</v>
      </c>
      <c r="B1329" s="352" t="s">
        <v>621</v>
      </c>
      <c r="C1329" s="351" t="s">
        <v>620</v>
      </c>
      <c r="D1329" s="351" t="s">
        <v>2992</v>
      </c>
      <c r="E1329" t="s">
        <v>3100</v>
      </c>
    </row>
    <row r="1330" spans="1:5">
      <c r="A1330" s="352">
        <v>1.4</v>
      </c>
      <c r="B1330" s="352" t="s">
        <v>621</v>
      </c>
      <c r="C1330" s="351" t="s">
        <v>620</v>
      </c>
      <c r="D1330" s="351" t="s">
        <v>2993</v>
      </c>
      <c r="E1330" t="s">
        <v>3100</v>
      </c>
    </row>
    <row r="1331" spans="1:5">
      <c r="A1331" s="352">
        <v>1.4</v>
      </c>
      <c r="B1331" s="352" t="s">
        <v>621</v>
      </c>
      <c r="C1331" s="351" t="s">
        <v>620</v>
      </c>
      <c r="D1331" s="351" t="s">
        <v>2994</v>
      </c>
      <c r="E1331" t="s">
        <v>3100</v>
      </c>
    </row>
    <row r="1332" spans="1:5">
      <c r="A1332" s="352">
        <v>1.4</v>
      </c>
      <c r="B1332" s="352" t="s">
        <v>621</v>
      </c>
      <c r="C1332" s="351" t="s">
        <v>620</v>
      </c>
      <c r="D1332" s="351" t="s">
        <v>600</v>
      </c>
      <c r="E1332" t="s">
        <v>3100</v>
      </c>
    </row>
    <row r="1333" spans="1:5">
      <c r="A1333" s="352">
        <v>1.4</v>
      </c>
      <c r="B1333" s="352" t="s">
        <v>621</v>
      </c>
      <c r="C1333" s="351" t="s">
        <v>620</v>
      </c>
      <c r="D1333" s="351" t="s">
        <v>1191</v>
      </c>
      <c r="E1333" t="s">
        <v>3100</v>
      </c>
    </row>
    <row r="1334" spans="1:5">
      <c r="A1334" s="352">
        <v>1.4</v>
      </c>
      <c r="B1334" s="352" t="s">
        <v>621</v>
      </c>
      <c r="C1334" s="351" t="s">
        <v>620</v>
      </c>
      <c r="D1334" s="351" t="s">
        <v>2995</v>
      </c>
      <c r="E1334" t="s">
        <v>3100</v>
      </c>
    </row>
    <row r="1335" spans="1:5">
      <c r="A1335" s="352">
        <v>1.4</v>
      </c>
      <c r="B1335" s="352" t="s">
        <v>621</v>
      </c>
      <c r="C1335" s="351" t="s">
        <v>620</v>
      </c>
      <c r="D1335" s="351" t="s">
        <v>2996</v>
      </c>
      <c r="E1335" t="s">
        <v>3100</v>
      </c>
    </row>
    <row r="1336" spans="1:5">
      <c r="A1336" s="352">
        <v>1.4</v>
      </c>
      <c r="B1336" s="352" t="s">
        <v>621</v>
      </c>
      <c r="C1336" s="351" t="s">
        <v>620</v>
      </c>
      <c r="D1336" s="351" t="s">
        <v>2997</v>
      </c>
      <c r="E1336" t="s">
        <v>3100</v>
      </c>
    </row>
    <row r="1337" spans="1:5">
      <c r="A1337" s="352">
        <v>1.4</v>
      </c>
      <c r="B1337" s="352" t="s">
        <v>621</v>
      </c>
      <c r="C1337" s="351" t="s">
        <v>620</v>
      </c>
      <c r="D1337" s="351" t="s">
        <v>2998</v>
      </c>
      <c r="E1337" t="s">
        <v>3100</v>
      </c>
    </row>
    <row r="1338" spans="1:5">
      <c r="A1338" s="352">
        <v>1.4</v>
      </c>
      <c r="B1338" s="352" t="s">
        <v>621</v>
      </c>
      <c r="C1338" s="351" t="s">
        <v>620</v>
      </c>
      <c r="D1338" s="351" t="s">
        <v>2999</v>
      </c>
      <c r="E1338" t="s">
        <v>3100</v>
      </c>
    </row>
    <row r="1339" spans="1:5">
      <c r="A1339" s="352">
        <v>1.4</v>
      </c>
      <c r="B1339" s="352" t="s">
        <v>621</v>
      </c>
      <c r="C1339" s="351" t="s">
        <v>620</v>
      </c>
      <c r="D1339" s="351" t="s">
        <v>3000</v>
      </c>
      <c r="E1339" t="s">
        <v>3100</v>
      </c>
    </row>
    <row r="1340" spans="1:5">
      <c r="A1340" s="352">
        <v>1.4</v>
      </c>
      <c r="B1340" s="352" t="s">
        <v>621</v>
      </c>
      <c r="C1340" s="351" t="s">
        <v>620</v>
      </c>
      <c r="D1340" s="351" t="s">
        <v>216</v>
      </c>
      <c r="E1340" t="s">
        <v>3100</v>
      </c>
    </row>
    <row r="1341" spans="1:5">
      <c r="A1341" s="352">
        <v>1.4</v>
      </c>
      <c r="B1341" s="352" t="s">
        <v>621</v>
      </c>
      <c r="C1341" s="351" t="s">
        <v>620</v>
      </c>
      <c r="D1341" s="351" t="s">
        <v>3001</v>
      </c>
      <c r="E1341" t="s">
        <v>3100</v>
      </c>
    </row>
    <row r="1342" spans="1:5">
      <c r="A1342" s="352">
        <v>1.4</v>
      </c>
      <c r="B1342" s="352" t="s">
        <v>621</v>
      </c>
      <c r="C1342" s="351" t="s">
        <v>620</v>
      </c>
      <c r="D1342" s="351" t="s">
        <v>1265</v>
      </c>
      <c r="E1342" t="s">
        <v>3100</v>
      </c>
    </row>
    <row r="1343" spans="1:5">
      <c r="A1343" s="352">
        <v>1.4</v>
      </c>
      <c r="B1343" s="352" t="s">
        <v>621</v>
      </c>
      <c r="C1343" s="351" t="s">
        <v>620</v>
      </c>
      <c r="D1343" s="351" t="s">
        <v>3002</v>
      </c>
      <c r="E1343" t="s">
        <v>3100</v>
      </c>
    </row>
    <row r="1344" spans="1:5">
      <c r="A1344" s="352">
        <v>1.4</v>
      </c>
      <c r="B1344" s="352" t="s">
        <v>621</v>
      </c>
      <c r="C1344" s="351" t="s">
        <v>620</v>
      </c>
      <c r="D1344" s="351" t="s">
        <v>3003</v>
      </c>
      <c r="E1344" t="s">
        <v>3100</v>
      </c>
    </row>
    <row r="1345" spans="1:5">
      <c r="A1345" s="352">
        <v>1.4</v>
      </c>
      <c r="B1345" s="352" t="s">
        <v>621</v>
      </c>
      <c r="C1345" s="351" t="s">
        <v>620</v>
      </c>
      <c r="D1345" s="351" t="s">
        <v>3004</v>
      </c>
      <c r="E1345" t="s">
        <v>3100</v>
      </c>
    </row>
    <row r="1346" spans="1:5">
      <c r="A1346" s="352">
        <v>1.4</v>
      </c>
      <c r="B1346" s="352" t="s">
        <v>621</v>
      </c>
      <c r="C1346" s="351" t="s">
        <v>620</v>
      </c>
      <c r="D1346" s="351" t="s">
        <v>3005</v>
      </c>
      <c r="E1346" t="s">
        <v>3100</v>
      </c>
    </row>
    <row r="1347" spans="1:5">
      <c r="A1347" s="352">
        <v>1.4</v>
      </c>
      <c r="B1347" s="352" t="s">
        <v>621</v>
      </c>
      <c r="C1347" s="351" t="s">
        <v>620</v>
      </c>
      <c r="D1347" s="351" t="s">
        <v>3006</v>
      </c>
      <c r="E1347" t="s">
        <v>3100</v>
      </c>
    </row>
    <row r="1348" spans="1:5">
      <c r="A1348" s="352">
        <v>1.4</v>
      </c>
      <c r="B1348" s="352" t="s">
        <v>621</v>
      </c>
      <c r="C1348" s="351" t="s">
        <v>620</v>
      </c>
      <c r="D1348" s="351" t="s">
        <v>3007</v>
      </c>
      <c r="E1348" t="s">
        <v>3100</v>
      </c>
    </row>
    <row r="1349" spans="1:5">
      <c r="A1349" s="352">
        <v>1.4</v>
      </c>
      <c r="B1349" s="352" t="s">
        <v>621</v>
      </c>
      <c r="C1349" s="351" t="s">
        <v>620</v>
      </c>
      <c r="D1349" s="351" t="s">
        <v>3008</v>
      </c>
      <c r="E1349" t="s">
        <v>3100</v>
      </c>
    </row>
    <row r="1350" spans="1:5">
      <c r="A1350" s="352">
        <v>1.4</v>
      </c>
      <c r="B1350" s="352" t="s">
        <v>621</v>
      </c>
      <c r="C1350" s="351" t="s">
        <v>620</v>
      </c>
      <c r="D1350" s="351" t="s">
        <v>3009</v>
      </c>
      <c r="E1350" t="s">
        <v>3100</v>
      </c>
    </row>
    <row r="1351" spans="1:5">
      <c r="A1351" s="352">
        <v>1.4</v>
      </c>
      <c r="B1351" s="352" t="s">
        <v>621</v>
      </c>
      <c r="C1351" s="351" t="s">
        <v>620</v>
      </c>
      <c r="D1351" s="351" t="s">
        <v>3010</v>
      </c>
      <c r="E1351" t="s">
        <v>3100</v>
      </c>
    </row>
    <row r="1352" spans="1:5">
      <c r="A1352" s="352">
        <v>1.4</v>
      </c>
      <c r="B1352" s="352" t="s">
        <v>621</v>
      </c>
      <c r="C1352" s="351" t="s">
        <v>620</v>
      </c>
      <c r="D1352" s="351" t="s">
        <v>1292</v>
      </c>
      <c r="E1352" t="s">
        <v>3100</v>
      </c>
    </row>
    <row r="1353" spans="1:5">
      <c r="A1353" s="352">
        <v>1.4</v>
      </c>
      <c r="B1353" s="352" t="s">
        <v>621</v>
      </c>
      <c r="C1353" s="351" t="s">
        <v>620</v>
      </c>
      <c r="D1353" s="351" t="s">
        <v>3011</v>
      </c>
      <c r="E1353" t="s">
        <v>3100</v>
      </c>
    </row>
    <row r="1354" spans="1:5">
      <c r="A1354" s="352">
        <v>1.4</v>
      </c>
      <c r="B1354" s="352" t="s">
        <v>621</v>
      </c>
      <c r="C1354" s="351" t="s">
        <v>620</v>
      </c>
      <c r="D1354" s="351" t="s">
        <v>3012</v>
      </c>
      <c r="E1354" t="s">
        <v>3100</v>
      </c>
    </row>
    <row r="1355" spans="1:5">
      <c r="A1355" s="352">
        <v>1.4</v>
      </c>
      <c r="B1355" s="352" t="s">
        <v>621</v>
      </c>
      <c r="C1355" s="351" t="s">
        <v>620</v>
      </c>
      <c r="D1355" s="351" t="s">
        <v>3013</v>
      </c>
      <c r="E1355" t="s">
        <v>3100</v>
      </c>
    </row>
    <row r="1356" spans="1:5">
      <c r="A1356" s="352">
        <v>1.4</v>
      </c>
      <c r="B1356" s="352" t="s">
        <v>621</v>
      </c>
      <c r="C1356" s="351" t="s">
        <v>620</v>
      </c>
      <c r="D1356" s="351" t="s">
        <v>3014</v>
      </c>
      <c r="E1356" t="s">
        <v>3100</v>
      </c>
    </row>
    <row r="1357" spans="1:5">
      <c r="A1357" s="352">
        <v>1.4</v>
      </c>
      <c r="B1357" s="352" t="s">
        <v>621</v>
      </c>
      <c r="C1357" s="351" t="s">
        <v>620</v>
      </c>
      <c r="D1357" s="351" t="s">
        <v>3015</v>
      </c>
      <c r="E1357" t="s">
        <v>3100</v>
      </c>
    </row>
    <row r="1358" spans="1:5">
      <c r="A1358" s="352">
        <v>1.4</v>
      </c>
      <c r="B1358" s="352" t="s">
        <v>621</v>
      </c>
      <c r="C1358" s="351" t="s">
        <v>620</v>
      </c>
      <c r="D1358" s="351" t="s">
        <v>3016</v>
      </c>
      <c r="E1358" t="s">
        <v>3100</v>
      </c>
    </row>
    <row r="1359" spans="1:5">
      <c r="A1359" s="352">
        <v>1.4</v>
      </c>
      <c r="B1359" s="352" t="s">
        <v>621</v>
      </c>
      <c r="C1359" s="351" t="s">
        <v>620</v>
      </c>
      <c r="D1359" s="351" t="s">
        <v>3017</v>
      </c>
      <c r="E1359" t="s">
        <v>3100</v>
      </c>
    </row>
    <row r="1360" spans="1:5">
      <c r="A1360" s="352">
        <v>1.4</v>
      </c>
      <c r="B1360" s="352" t="s">
        <v>621</v>
      </c>
      <c r="C1360" s="351" t="s">
        <v>620</v>
      </c>
      <c r="D1360" s="351" t="s">
        <v>3018</v>
      </c>
      <c r="E1360" t="s">
        <v>3100</v>
      </c>
    </row>
    <row r="1361" spans="1:5">
      <c r="A1361" s="352">
        <v>1.4</v>
      </c>
      <c r="B1361" s="352" t="s">
        <v>621</v>
      </c>
      <c r="C1361" s="351" t="s">
        <v>620</v>
      </c>
      <c r="D1361" s="351" t="s">
        <v>3019</v>
      </c>
      <c r="E1361" t="s">
        <v>3100</v>
      </c>
    </row>
    <row r="1362" spans="1:5">
      <c r="A1362" s="352">
        <v>1.4</v>
      </c>
      <c r="B1362" s="352" t="s">
        <v>621</v>
      </c>
      <c r="C1362" s="351" t="s">
        <v>620</v>
      </c>
      <c r="D1362" s="351" t="s">
        <v>3020</v>
      </c>
      <c r="E1362" t="s">
        <v>3100</v>
      </c>
    </row>
    <row r="1363" spans="1:5">
      <c r="A1363" s="352">
        <v>1.4</v>
      </c>
      <c r="B1363" s="352" t="s">
        <v>621</v>
      </c>
      <c r="C1363" s="351" t="s">
        <v>620</v>
      </c>
      <c r="D1363" s="351" t="s">
        <v>3021</v>
      </c>
      <c r="E1363" t="s">
        <v>3100</v>
      </c>
    </row>
    <row r="1364" spans="1:5">
      <c r="A1364" s="352">
        <v>1.4</v>
      </c>
      <c r="B1364" s="352" t="s">
        <v>621</v>
      </c>
      <c r="C1364" s="351" t="s">
        <v>620</v>
      </c>
      <c r="D1364" s="351" t="s">
        <v>1411</v>
      </c>
      <c r="E1364" t="s">
        <v>3100</v>
      </c>
    </row>
    <row r="1365" spans="1:5">
      <c r="A1365" s="352">
        <v>1.4</v>
      </c>
      <c r="B1365" s="352" t="s">
        <v>621</v>
      </c>
      <c r="C1365" s="351" t="s">
        <v>620</v>
      </c>
      <c r="D1365" s="351" t="s">
        <v>3022</v>
      </c>
      <c r="E1365" t="s">
        <v>3100</v>
      </c>
    </row>
    <row r="1366" spans="1:5">
      <c r="A1366" s="352">
        <v>1.4</v>
      </c>
      <c r="B1366" s="352" t="s">
        <v>621</v>
      </c>
      <c r="C1366" s="351" t="s">
        <v>620</v>
      </c>
      <c r="D1366" s="351" t="s">
        <v>3023</v>
      </c>
      <c r="E1366" t="s">
        <v>3100</v>
      </c>
    </row>
    <row r="1367" spans="1:5">
      <c r="A1367" s="352">
        <v>1.4</v>
      </c>
      <c r="B1367" s="352" t="s">
        <v>621</v>
      </c>
      <c r="C1367" s="351" t="s">
        <v>620</v>
      </c>
      <c r="D1367" s="351" t="s">
        <v>3024</v>
      </c>
      <c r="E1367" t="s">
        <v>3100</v>
      </c>
    </row>
    <row r="1368" spans="1:5">
      <c r="A1368" s="352">
        <v>1.4</v>
      </c>
      <c r="B1368" s="352" t="s">
        <v>621</v>
      </c>
      <c r="C1368" s="351" t="s">
        <v>620</v>
      </c>
      <c r="D1368" s="351" t="s">
        <v>3025</v>
      </c>
      <c r="E1368" t="s">
        <v>3100</v>
      </c>
    </row>
    <row r="1369" spans="1:5">
      <c r="A1369" s="352">
        <v>1.4</v>
      </c>
      <c r="B1369" s="352" t="s">
        <v>621</v>
      </c>
      <c r="C1369" s="351" t="s">
        <v>620</v>
      </c>
      <c r="D1369" s="351" t="s">
        <v>3026</v>
      </c>
      <c r="E1369" t="s">
        <v>3100</v>
      </c>
    </row>
    <row r="1370" spans="1:5">
      <c r="A1370" s="352">
        <v>1.4</v>
      </c>
      <c r="B1370" s="352" t="s">
        <v>621</v>
      </c>
      <c r="C1370" s="351" t="s">
        <v>620</v>
      </c>
      <c r="D1370" s="351" t="s">
        <v>3027</v>
      </c>
      <c r="E1370" t="s">
        <v>3100</v>
      </c>
    </row>
    <row r="1371" spans="1:5">
      <c r="A1371" s="352">
        <v>1.4</v>
      </c>
      <c r="B1371" s="352" t="s">
        <v>621</v>
      </c>
      <c r="C1371" s="351" t="s">
        <v>620</v>
      </c>
      <c r="D1371" s="351" t="s">
        <v>3028</v>
      </c>
      <c r="E1371" t="s">
        <v>3100</v>
      </c>
    </row>
    <row r="1372" spans="1:5">
      <c r="A1372" s="352">
        <v>1.4</v>
      </c>
      <c r="B1372" s="352" t="s">
        <v>621</v>
      </c>
      <c r="C1372" s="351" t="s">
        <v>620</v>
      </c>
      <c r="D1372" s="351" t="s">
        <v>3029</v>
      </c>
      <c r="E1372" t="s">
        <v>3100</v>
      </c>
    </row>
    <row r="1373" spans="1:5">
      <c r="A1373" s="352">
        <v>1.4</v>
      </c>
      <c r="B1373" s="352" t="s">
        <v>621</v>
      </c>
      <c r="C1373" s="351" t="s">
        <v>620</v>
      </c>
      <c r="D1373" s="351" t="s">
        <v>3030</v>
      </c>
      <c r="E1373" t="s">
        <v>3100</v>
      </c>
    </row>
    <row r="1374" spans="1:5">
      <c r="A1374" s="352">
        <v>1.4</v>
      </c>
      <c r="B1374" s="352" t="s">
        <v>621</v>
      </c>
      <c r="C1374" s="351" t="s">
        <v>620</v>
      </c>
      <c r="D1374" s="351" t="s">
        <v>3031</v>
      </c>
      <c r="E1374" t="s">
        <v>3100</v>
      </c>
    </row>
    <row r="1375" spans="1:5">
      <c r="A1375" s="352">
        <v>1.4</v>
      </c>
      <c r="B1375" s="352" t="s">
        <v>621</v>
      </c>
      <c r="C1375" s="351" t="s">
        <v>620</v>
      </c>
      <c r="D1375" s="351" t="s">
        <v>571</v>
      </c>
      <c r="E1375" t="s">
        <v>3100</v>
      </c>
    </row>
    <row r="1376" spans="1:5">
      <c r="A1376" s="352">
        <v>1.4</v>
      </c>
      <c r="B1376" s="352" t="s">
        <v>621</v>
      </c>
      <c r="C1376" s="351" t="s">
        <v>620</v>
      </c>
      <c r="D1376" s="351" t="s">
        <v>3032</v>
      </c>
      <c r="E1376" t="s">
        <v>3100</v>
      </c>
    </row>
    <row r="1377" spans="1:5">
      <c r="A1377" s="352">
        <v>1.4</v>
      </c>
      <c r="B1377" s="352" t="s">
        <v>621</v>
      </c>
      <c r="C1377" s="351" t="s">
        <v>620</v>
      </c>
      <c r="D1377" s="351" t="s">
        <v>3033</v>
      </c>
      <c r="E1377" t="s">
        <v>3100</v>
      </c>
    </row>
    <row r="1378" spans="1:5">
      <c r="A1378" s="352">
        <v>1.4</v>
      </c>
      <c r="B1378" s="352" t="s">
        <v>621</v>
      </c>
      <c r="C1378" s="351" t="s">
        <v>620</v>
      </c>
      <c r="D1378" s="351" t="s">
        <v>1388</v>
      </c>
      <c r="E1378" t="s">
        <v>3100</v>
      </c>
    </row>
    <row r="1379" spans="1:5">
      <c r="A1379" s="352">
        <v>1.4</v>
      </c>
      <c r="B1379" s="352" t="s">
        <v>621</v>
      </c>
      <c r="C1379" s="351" t="s">
        <v>620</v>
      </c>
      <c r="D1379" s="351" t="s">
        <v>3034</v>
      </c>
      <c r="E1379" t="s">
        <v>3100</v>
      </c>
    </row>
    <row r="1380" spans="1:5">
      <c r="A1380" s="352">
        <v>1.4</v>
      </c>
      <c r="B1380" s="352" t="s">
        <v>621</v>
      </c>
      <c r="C1380" s="351" t="s">
        <v>620</v>
      </c>
      <c r="D1380" s="351" t="s">
        <v>513</v>
      </c>
      <c r="E1380" t="s">
        <v>3100</v>
      </c>
    </row>
    <row r="1381" spans="1:5">
      <c r="A1381" s="352">
        <v>1.4</v>
      </c>
      <c r="B1381" s="352" t="s">
        <v>621</v>
      </c>
      <c r="C1381" s="351" t="s">
        <v>620</v>
      </c>
      <c r="D1381" s="351" t="s">
        <v>3035</v>
      </c>
      <c r="E1381" t="s">
        <v>3100</v>
      </c>
    </row>
    <row r="1382" spans="1:5">
      <c r="A1382" s="352">
        <v>1.4</v>
      </c>
      <c r="B1382" s="352" t="s">
        <v>621</v>
      </c>
      <c r="C1382" s="351" t="s">
        <v>620</v>
      </c>
      <c r="D1382" s="351" t="s">
        <v>3036</v>
      </c>
      <c r="E1382" t="s">
        <v>3100</v>
      </c>
    </row>
    <row r="1383" spans="1:5">
      <c r="A1383" s="352">
        <v>1.4</v>
      </c>
      <c r="B1383" s="352" t="s">
        <v>621</v>
      </c>
      <c r="C1383" s="351" t="s">
        <v>620</v>
      </c>
      <c r="D1383" s="351" t="s">
        <v>3037</v>
      </c>
      <c r="E1383" t="s">
        <v>3100</v>
      </c>
    </row>
    <row r="1384" spans="1:5">
      <c r="A1384" s="352">
        <v>1.4</v>
      </c>
      <c r="B1384" s="352" t="s">
        <v>621</v>
      </c>
      <c r="C1384" s="351" t="s">
        <v>620</v>
      </c>
      <c r="D1384" s="351" t="s">
        <v>3038</v>
      </c>
      <c r="E1384" t="s">
        <v>3100</v>
      </c>
    </row>
    <row r="1385" spans="1:5">
      <c r="A1385" s="352">
        <v>1.4</v>
      </c>
      <c r="B1385" s="352" t="s">
        <v>621</v>
      </c>
      <c r="C1385" s="351" t="s">
        <v>620</v>
      </c>
      <c r="D1385" s="351" t="s">
        <v>3039</v>
      </c>
      <c r="E1385" t="s">
        <v>3100</v>
      </c>
    </row>
    <row r="1386" spans="1:5">
      <c r="A1386" s="352">
        <v>1.4</v>
      </c>
      <c r="B1386" s="352" t="s">
        <v>621</v>
      </c>
      <c r="C1386" s="351" t="s">
        <v>620</v>
      </c>
      <c r="D1386" s="351" t="s">
        <v>290</v>
      </c>
      <c r="E1386" t="s">
        <v>3100</v>
      </c>
    </row>
    <row r="1387" spans="1:5">
      <c r="A1387" s="352">
        <v>1.4</v>
      </c>
      <c r="B1387" s="352" t="s">
        <v>621</v>
      </c>
      <c r="C1387" s="351" t="s">
        <v>620</v>
      </c>
      <c r="D1387" s="351" t="s">
        <v>3040</v>
      </c>
      <c r="E1387" t="s">
        <v>3100</v>
      </c>
    </row>
    <row r="1388" spans="1:5">
      <c r="A1388" s="352">
        <v>1.4</v>
      </c>
      <c r="B1388" s="352" t="s">
        <v>621</v>
      </c>
      <c r="C1388" s="351" t="s">
        <v>620</v>
      </c>
      <c r="D1388" s="351" t="s">
        <v>3041</v>
      </c>
      <c r="E1388" t="s">
        <v>3100</v>
      </c>
    </row>
    <row r="1389" spans="1:5">
      <c r="A1389" s="352">
        <v>1.4</v>
      </c>
      <c r="B1389" s="352" t="s">
        <v>621</v>
      </c>
      <c r="C1389" s="351" t="s">
        <v>620</v>
      </c>
      <c r="D1389" s="351" t="s">
        <v>3042</v>
      </c>
      <c r="E1389" t="s">
        <v>3100</v>
      </c>
    </row>
    <row r="1390" spans="1:5">
      <c r="A1390" s="352">
        <v>1.4</v>
      </c>
      <c r="B1390" s="352" t="s">
        <v>621</v>
      </c>
      <c r="C1390" s="351" t="s">
        <v>620</v>
      </c>
      <c r="D1390" s="351" t="s">
        <v>3043</v>
      </c>
      <c r="E1390" t="s">
        <v>3100</v>
      </c>
    </row>
    <row r="1391" spans="1:5">
      <c r="A1391" s="352">
        <v>1.4</v>
      </c>
      <c r="B1391" s="352" t="s">
        <v>621</v>
      </c>
      <c r="C1391" s="351" t="s">
        <v>620</v>
      </c>
      <c r="D1391" s="351" t="s">
        <v>3044</v>
      </c>
      <c r="E1391" t="s">
        <v>3100</v>
      </c>
    </row>
    <row r="1392" spans="1:5">
      <c r="A1392" s="352">
        <v>1.4</v>
      </c>
      <c r="B1392" s="352" t="s">
        <v>621</v>
      </c>
      <c r="C1392" s="351" t="s">
        <v>620</v>
      </c>
      <c r="D1392" s="351" t="s">
        <v>3045</v>
      </c>
      <c r="E1392" t="s">
        <v>3100</v>
      </c>
    </row>
    <row r="1393" spans="1:5">
      <c r="A1393" s="352">
        <v>1.4</v>
      </c>
      <c r="B1393" s="352" t="s">
        <v>621</v>
      </c>
      <c r="C1393" s="351" t="s">
        <v>620</v>
      </c>
      <c r="D1393" s="351" t="s">
        <v>3046</v>
      </c>
      <c r="E1393" t="s">
        <v>3100</v>
      </c>
    </row>
    <row r="1394" spans="1:5">
      <c r="A1394" s="352">
        <v>1.4</v>
      </c>
      <c r="B1394" s="352" t="s">
        <v>621</v>
      </c>
      <c r="C1394" s="351" t="s">
        <v>620</v>
      </c>
      <c r="D1394" s="351" t="s">
        <v>3047</v>
      </c>
      <c r="E1394" t="s">
        <v>3100</v>
      </c>
    </row>
    <row r="1395" spans="1:5">
      <c r="A1395" s="352">
        <v>1.4</v>
      </c>
      <c r="B1395" s="352" t="s">
        <v>621</v>
      </c>
      <c r="C1395" s="351" t="s">
        <v>620</v>
      </c>
      <c r="D1395" s="351" t="s">
        <v>3048</v>
      </c>
      <c r="E1395" t="s">
        <v>3100</v>
      </c>
    </row>
    <row r="1396" spans="1:5">
      <c r="A1396" s="352">
        <v>1.4</v>
      </c>
      <c r="B1396" s="352" t="s">
        <v>621</v>
      </c>
      <c r="C1396" s="351" t="s">
        <v>620</v>
      </c>
      <c r="D1396" s="351" t="s">
        <v>3049</v>
      </c>
      <c r="E1396" t="s">
        <v>3100</v>
      </c>
    </row>
    <row r="1397" spans="1:5">
      <c r="A1397" s="352">
        <v>1.4</v>
      </c>
      <c r="B1397" s="352" t="s">
        <v>621</v>
      </c>
      <c r="C1397" s="351" t="s">
        <v>620</v>
      </c>
      <c r="D1397" s="351" t="s">
        <v>3050</v>
      </c>
      <c r="E1397" t="s">
        <v>3100</v>
      </c>
    </row>
    <row r="1398" spans="1:5">
      <c r="A1398" s="352">
        <v>1.4</v>
      </c>
      <c r="B1398" s="352" t="s">
        <v>621</v>
      </c>
      <c r="C1398" s="351" t="s">
        <v>620</v>
      </c>
      <c r="D1398" s="351" t="s">
        <v>3051</v>
      </c>
      <c r="E1398" t="s">
        <v>3100</v>
      </c>
    </row>
    <row r="1399" spans="1:5">
      <c r="A1399" s="352">
        <v>1.4</v>
      </c>
      <c r="B1399" s="352" t="s">
        <v>621</v>
      </c>
      <c r="C1399" s="351" t="s">
        <v>620</v>
      </c>
      <c r="D1399" s="351" t="s">
        <v>3052</v>
      </c>
      <c r="E1399" t="s">
        <v>3100</v>
      </c>
    </row>
    <row r="1400" spans="1:5">
      <c r="A1400" s="352">
        <v>1.4</v>
      </c>
      <c r="B1400" s="352" t="s">
        <v>621</v>
      </c>
      <c r="C1400" s="351" t="s">
        <v>620</v>
      </c>
      <c r="D1400" s="351" t="s">
        <v>3053</v>
      </c>
      <c r="E1400" t="s">
        <v>3100</v>
      </c>
    </row>
    <row r="1401" spans="1:5">
      <c r="A1401" s="352">
        <v>1.4</v>
      </c>
      <c r="B1401" s="352" t="s">
        <v>621</v>
      </c>
      <c r="C1401" s="351" t="s">
        <v>620</v>
      </c>
      <c r="D1401" s="351" t="s">
        <v>3054</v>
      </c>
      <c r="E1401" t="s">
        <v>3100</v>
      </c>
    </row>
    <row r="1402" spans="1:5">
      <c r="A1402" s="352">
        <v>1.4</v>
      </c>
      <c r="B1402" s="352" t="s">
        <v>621</v>
      </c>
      <c r="C1402" s="351" t="s">
        <v>620</v>
      </c>
      <c r="D1402" s="351" t="s">
        <v>3055</v>
      </c>
      <c r="E1402" t="s">
        <v>3100</v>
      </c>
    </row>
    <row r="1403" spans="1:5">
      <c r="A1403" s="352">
        <v>1.4</v>
      </c>
      <c r="B1403" s="352" t="s">
        <v>621</v>
      </c>
      <c r="C1403" s="351" t="s">
        <v>620</v>
      </c>
      <c r="D1403" s="351" t="s">
        <v>3056</v>
      </c>
      <c r="E1403" t="s">
        <v>3100</v>
      </c>
    </row>
    <row r="1404" spans="1:5">
      <c r="A1404" s="352">
        <v>1.4</v>
      </c>
      <c r="B1404" s="352" t="s">
        <v>621</v>
      </c>
      <c r="C1404" s="351" t="s">
        <v>620</v>
      </c>
      <c r="D1404" s="351" t="s">
        <v>3057</v>
      </c>
      <c r="E1404" t="s">
        <v>3100</v>
      </c>
    </row>
    <row r="1405" spans="1:5">
      <c r="A1405" s="352">
        <v>1.4</v>
      </c>
      <c r="B1405" s="352" t="s">
        <v>621</v>
      </c>
      <c r="C1405" s="351" t="s">
        <v>620</v>
      </c>
      <c r="D1405" s="351" t="s">
        <v>3058</v>
      </c>
      <c r="E1405" t="s">
        <v>3100</v>
      </c>
    </row>
    <row r="1406" spans="1:5">
      <c r="A1406" s="352">
        <v>1.4</v>
      </c>
      <c r="B1406" s="352" t="s">
        <v>621</v>
      </c>
      <c r="C1406" s="351" t="s">
        <v>620</v>
      </c>
      <c r="D1406" s="351" t="s">
        <v>3059</v>
      </c>
      <c r="E1406" t="s">
        <v>3100</v>
      </c>
    </row>
    <row r="1407" spans="1:5">
      <c r="A1407" s="352">
        <v>1.4</v>
      </c>
      <c r="B1407" s="352" t="s">
        <v>621</v>
      </c>
      <c r="C1407" s="351" t="s">
        <v>620</v>
      </c>
      <c r="D1407" s="351" t="s">
        <v>3060</v>
      </c>
      <c r="E1407" t="s">
        <v>3100</v>
      </c>
    </row>
    <row r="1408" spans="1:5">
      <c r="A1408" s="352">
        <v>1.4</v>
      </c>
      <c r="B1408" s="352" t="s">
        <v>621</v>
      </c>
      <c r="C1408" s="351" t="s">
        <v>620</v>
      </c>
      <c r="D1408" s="351" t="s">
        <v>3061</v>
      </c>
      <c r="E1408" t="s">
        <v>3100</v>
      </c>
    </row>
    <row r="1409" spans="1:5">
      <c r="A1409" s="352">
        <v>1.4</v>
      </c>
      <c r="B1409" s="352" t="s">
        <v>621</v>
      </c>
      <c r="C1409" s="351" t="s">
        <v>620</v>
      </c>
      <c r="D1409" s="351" t="s">
        <v>3062</v>
      </c>
      <c r="E1409" t="s">
        <v>3100</v>
      </c>
    </row>
    <row r="1410" spans="1:5">
      <c r="A1410" s="352">
        <v>1.4</v>
      </c>
      <c r="B1410" s="352" t="s">
        <v>621</v>
      </c>
      <c r="C1410" s="351" t="s">
        <v>620</v>
      </c>
      <c r="D1410" s="351" t="s">
        <v>3063</v>
      </c>
      <c r="E1410" t="s">
        <v>3100</v>
      </c>
    </row>
    <row r="1411" spans="1:5">
      <c r="A1411" s="352">
        <v>1.4</v>
      </c>
      <c r="B1411" s="352" t="s">
        <v>621</v>
      </c>
      <c r="C1411" s="351" t="s">
        <v>620</v>
      </c>
      <c r="D1411" s="351" t="s">
        <v>3064</v>
      </c>
      <c r="E1411" t="s">
        <v>3100</v>
      </c>
    </row>
    <row r="1412" spans="1:5">
      <c r="A1412" s="352">
        <v>1.4</v>
      </c>
      <c r="B1412" s="352" t="s">
        <v>621</v>
      </c>
      <c r="C1412" s="351" t="s">
        <v>620</v>
      </c>
      <c r="D1412" s="351" t="s">
        <v>3065</v>
      </c>
      <c r="E1412" t="s">
        <v>3100</v>
      </c>
    </row>
    <row r="1413" spans="1:5">
      <c r="A1413" s="352">
        <v>1.4</v>
      </c>
      <c r="B1413" s="352" t="s">
        <v>621</v>
      </c>
      <c r="C1413" s="351" t="s">
        <v>620</v>
      </c>
      <c r="D1413" s="351" t="s">
        <v>3066</v>
      </c>
      <c r="E1413" t="s">
        <v>3100</v>
      </c>
    </row>
    <row r="1414" spans="1:5">
      <c r="A1414" s="352">
        <v>1.4</v>
      </c>
      <c r="B1414" s="352" t="s">
        <v>621</v>
      </c>
      <c r="C1414" s="351" t="s">
        <v>620</v>
      </c>
      <c r="D1414" s="351" t="s">
        <v>3067</v>
      </c>
      <c r="E1414" t="s">
        <v>3100</v>
      </c>
    </row>
    <row r="1415" spans="1:5">
      <c r="A1415" s="352">
        <v>1.4</v>
      </c>
      <c r="B1415" s="352" t="s">
        <v>621</v>
      </c>
      <c r="C1415" s="351" t="s">
        <v>620</v>
      </c>
      <c r="D1415" s="351" t="s">
        <v>3068</v>
      </c>
      <c r="E1415" t="s">
        <v>3100</v>
      </c>
    </row>
    <row r="1416" spans="1:5">
      <c r="A1416" s="352">
        <v>1.4</v>
      </c>
      <c r="B1416" s="352" t="s">
        <v>621</v>
      </c>
      <c r="C1416" s="351" t="s">
        <v>620</v>
      </c>
      <c r="D1416" s="351" t="s">
        <v>3069</v>
      </c>
      <c r="E1416" t="s">
        <v>3100</v>
      </c>
    </row>
    <row r="1417" spans="1:5">
      <c r="A1417" s="352">
        <v>1.4</v>
      </c>
      <c r="B1417" s="352" t="s">
        <v>621</v>
      </c>
      <c r="C1417" s="351" t="s">
        <v>620</v>
      </c>
      <c r="D1417" s="351" t="s">
        <v>1436</v>
      </c>
      <c r="E1417" t="s">
        <v>3100</v>
      </c>
    </row>
    <row r="1418" spans="1:5">
      <c r="A1418" s="352">
        <v>1.4</v>
      </c>
      <c r="B1418" s="352" t="s">
        <v>621</v>
      </c>
      <c r="C1418" s="351" t="s">
        <v>620</v>
      </c>
      <c r="D1418" s="351" t="s">
        <v>1309</v>
      </c>
      <c r="E1418" t="s">
        <v>3100</v>
      </c>
    </row>
    <row r="1419" spans="1:5">
      <c r="A1419" s="352">
        <v>1.4</v>
      </c>
      <c r="B1419" s="352" t="s">
        <v>621</v>
      </c>
      <c r="C1419" s="351" t="s">
        <v>620</v>
      </c>
      <c r="D1419" s="351" t="s">
        <v>3070</v>
      </c>
      <c r="E1419" t="s">
        <v>3100</v>
      </c>
    </row>
    <row r="1420" spans="1:5">
      <c r="A1420" s="352">
        <v>1.4</v>
      </c>
      <c r="B1420" s="352" t="s">
        <v>621</v>
      </c>
      <c r="C1420" s="351" t="s">
        <v>620</v>
      </c>
      <c r="D1420" s="351" t="s">
        <v>1472</v>
      </c>
      <c r="E1420" t="s">
        <v>3100</v>
      </c>
    </row>
    <row r="1421" spans="1:5">
      <c r="A1421" s="352">
        <v>1.4</v>
      </c>
      <c r="B1421" s="352" t="s">
        <v>621</v>
      </c>
      <c r="C1421" s="351" t="s">
        <v>620</v>
      </c>
      <c r="D1421" s="351" t="s">
        <v>843</v>
      </c>
      <c r="E1421" t="s">
        <v>3100</v>
      </c>
    </row>
    <row r="1422" spans="1:5">
      <c r="A1422" s="352">
        <v>1.4</v>
      </c>
      <c r="B1422" s="352" t="s">
        <v>621</v>
      </c>
      <c r="C1422" s="351" t="s">
        <v>620</v>
      </c>
      <c r="D1422" s="351" t="s">
        <v>3071</v>
      </c>
      <c r="E1422" t="s">
        <v>3100</v>
      </c>
    </row>
    <row r="1423" spans="1:5">
      <c r="A1423" s="352">
        <v>1.4</v>
      </c>
      <c r="B1423" s="352" t="s">
        <v>621</v>
      </c>
      <c r="C1423" s="351" t="s">
        <v>620</v>
      </c>
      <c r="D1423" s="351" t="s">
        <v>3072</v>
      </c>
      <c r="E1423" t="s">
        <v>3100</v>
      </c>
    </row>
    <row r="1424" spans="1:5">
      <c r="A1424" s="352">
        <v>1.4</v>
      </c>
      <c r="B1424" s="352" t="s">
        <v>621</v>
      </c>
      <c r="C1424" s="351" t="s">
        <v>620</v>
      </c>
      <c r="D1424" s="351" t="s">
        <v>3073</v>
      </c>
      <c r="E1424" t="s">
        <v>3100</v>
      </c>
    </row>
    <row r="1425" spans="1:5">
      <c r="A1425" s="352">
        <v>1.4</v>
      </c>
      <c r="B1425" s="352" t="s">
        <v>621</v>
      </c>
      <c r="C1425" s="351" t="s">
        <v>620</v>
      </c>
      <c r="D1425" s="351" t="s">
        <v>3074</v>
      </c>
      <c r="E1425" t="s">
        <v>3100</v>
      </c>
    </row>
    <row r="1426" spans="1:5">
      <c r="A1426" s="352">
        <v>1.4</v>
      </c>
      <c r="B1426" s="352" t="s">
        <v>621</v>
      </c>
      <c r="C1426" s="351" t="s">
        <v>620</v>
      </c>
      <c r="D1426" s="351" t="s">
        <v>3075</v>
      </c>
      <c r="E1426" t="s">
        <v>3100</v>
      </c>
    </row>
    <row r="1427" spans="1:5">
      <c r="A1427" s="352">
        <v>1.4</v>
      </c>
      <c r="B1427" s="352" t="s">
        <v>621</v>
      </c>
      <c r="C1427" s="351" t="s">
        <v>620</v>
      </c>
      <c r="D1427" s="351" t="s">
        <v>3076</v>
      </c>
      <c r="E1427" t="s">
        <v>3100</v>
      </c>
    </row>
    <row r="1428" spans="1:5">
      <c r="A1428" s="352">
        <v>1.4</v>
      </c>
      <c r="B1428" s="352" t="s">
        <v>621</v>
      </c>
      <c r="C1428" s="351" t="s">
        <v>620</v>
      </c>
      <c r="D1428" s="351" t="s">
        <v>3077</v>
      </c>
      <c r="E1428" t="s">
        <v>3100</v>
      </c>
    </row>
    <row r="1429" spans="1:5">
      <c r="A1429" s="352">
        <v>1.4</v>
      </c>
      <c r="B1429" s="352" t="s">
        <v>621</v>
      </c>
      <c r="C1429" s="351" t="s">
        <v>620</v>
      </c>
      <c r="D1429" s="351" t="s">
        <v>3078</v>
      </c>
      <c r="E1429" t="s">
        <v>3100</v>
      </c>
    </row>
    <row r="1430" spans="1:5">
      <c r="A1430" s="352">
        <v>1.4</v>
      </c>
      <c r="B1430" s="352" t="s">
        <v>621</v>
      </c>
      <c r="C1430" s="351" t="s">
        <v>620</v>
      </c>
      <c r="D1430" s="351" t="s">
        <v>3079</v>
      </c>
      <c r="E1430" t="s">
        <v>3100</v>
      </c>
    </row>
    <row r="1431" spans="1:5">
      <c r="A1431" s="352">
        <v>1.4</v>
      </c>
      <c r="B1431" s="352" t="s">
        <v>621</v>
      </c>
      <c r="C1431" s="351" t="s">
        <v>620</v>
      </c>
      <c r="D1431" s="351" t="s">
        <v>3080</v>
      </c>
      <c r="E1431" t="s">
        <v>3100</v>
      </c>
    </row>
    <row r="1432" spans="1:5">
      <c r="A1432" s="352">
        <v>1.4</v>
      </c>
      <c r="B1432" s="352" t="s">
        <v>621</v>
      </c>
      <c r="C1432" s="351" t="s">
        <v>620</v>
      </c>
      <c r="D1432" s="351" t="s">
        <v>3081</v>
      </c>
      <c r="E1432" t="s">
        <v>3100</v>
      </c>
    </row>
    <row r="1433" spans="1:5">
      <c r="A1433" s="352">
        <v>1.4</v>
      </c>
      <c r="B1433" s="352" t="s">
        <v>621</v>
      </c>
      <c r="C1433" s="351" t="s">
        <v>620</v>
      </c>
      <c r="D1433" s="351" t="s">
        <v>3082</v>
      </c>
      <c r="E1433" t="s">
        <v>3100</v>
      </c>
    </row>
    <row r="1434" spans="1:5">
      <c r="A1434" s="352">
        <v>1.4</v>
      </c>
      <c r="B1434" s="352" t="s">
        <v>621</v>
      </c>
      <c r="C1434" s="351" t="s">
        <v>620</v>
      </c>
      <c r="D1434" s="351" t="s">
        <v>1340</v>
      </c>
      <c r="E1434" t="s">
        <v>3100</v>
      </c>
    </row>
    <row r="1435" spans="1:5">
      <c r="A1435" s="352">
        <v>1.4</v>
      </c>
      <c r="B1435" s="352" t="s">
        <v>621</v>
      </c>
      <c r="C1435" s="351" t="s">
        <v>620</v>
      </c>
      <c r="D1435" s="351" t="s">
        <v>1428</v>
      </c>
      <c r="E1435" t="s">
        <v>3100</v>
      </c>
    </row>
    <row r="1436" spans="1:5">
      <c r="A1436" s="352">
        <v>1.4</v>
      </c>
      <c r="B1436" s="352" t="s">
        <v>621</v>
      </c>
      <c r="C1436" s="351" t="s">
        <v>620</v>
      </c>
      <c r="D1436" s="351" t="s">
        <v>1403</v>
      </c>
      <c r="E1436" t="s">
        <v>3100</v>
      </c>
    </row>
    <row r="1437" spans="1:5">
      <c r="A1437" s="352">
        <v>1.4</v>
      </c>
      <c r="B1437" s="352" t="s">
        <v>621</v>
      </c>
      <c r="C1437" s="351" t="s">
        <v>620</v>
      </c>
      <c r="D1437" s="351" t="s">
        <v>1437</v>
      </c>
      <c r="E1437" t="s">
        <v>3100</v>
      </c>
    </row>
    <row r="1438" spans="1:5">
      <c r="A1438" s="352">
        <v>1.4</v>
      </c>
      <c r="B1438" s="352" t="s">
        <v>621</v>
      </c>
      <c r="C1438" s="351" t="s">
        <v>620</v>
      </c>
      <c r="D1438" s="351" t="s">
        <v>3083</v>
      </c>
      <c r="E1438" t="s">
        <v>3100</v>
      </c>
    </row>
    <row r="1439" spans="1:5">
      <c r="A1439" s="352">
        <v>1.4</v>
      </c>
      <c r="B1439" s="352" t="s">
        <v>621</v>
      </c>
      <c r="C1439" s="351" t="s">
        <v>620</v>
      </c>
      <c r="D1439" s="351" t="s">
        <v>1470</v>
      </c>
      <c r="E1439" t="s">
        <v>3100</v>
      </c>
    </row>
    <row r="1440" spans="1:5">
      <c r="A1440" s="352">
        <v>1.4</v>
      </c>
      <c r="B1440" s="352" t="s">
        <v>621</v>
      </c>
      <c r="C1440" s="351" t="s">
        <v>620</v>
      </c>
      <c r="D1440" s="351" t="s">
        <v>1435</v>
      </c>
      <c r="E1440" t="s">
        <v>3100</v>
      </c>
    </row>
    <row r="1441" spans="1:5">
      <c r="A1441" s="352">
        <v>1.4</v>
      </c>
      <c r="B1441" s="352" t="s">
        <v>621</v>
      </c>
      <c r="C1441" s="351" t="s">
        <v>620</v>
      </c>
      <c r="D1441" s="351" t="s">
        <v>3084</v>
      </c>
      <c r="E1441" t="s">
        <v>3100</v>
      </c>
    </row>
    <row r="1442" spans="1:5">
      <c r="A1442" s="352">
        <v>1.4</v>
      </c>
      <c r="B1442" s="352" t="s">
        <v>621</v>
      </c>
      <c r="C1442" s="351" t="s">
        <v>620</v>
      </c>
      <c r="D1442" s="351" t="s">
        <v>98</v>
      </c>
      <c r="E1442" t="s">
        <v>3100</v>
      </c>
    </row>
    <row r="1443" spans="1:5">
      <c r="A1443" s="352">
        <v>1.4</v>
      </c>
      <c r="B1443" s="352" t="s">
        <v>621</v>
      </c>
      <c r="C1443" s="351" t="s">
        <v>620</v>
      </c>
      <c r="D1443" s="351" t="s">
        <v>3085</v>
      </c>
      <c r="E1443" t="s">
        <v>3100</v>
      </c>
    </row>
    <row r="1444" spans="1:5">
      <c r="A1444" s="352">
        <v>1.4</v>
      </c>
      <c r="B1444" s="352" t="s">
        <v>621</v>
      </c>
      <c r="C1444" s="351" t="s">
        <v>620</v>
      </c>
      <c r="D1444" s="351" t="s">
        <v>1335</v>
      </c>
      <c r="E1444" t="s">
        <v>3100</v>
      </c>
    </row>
    <row r="1445" spans="1:5">
      <c r="A1445" s="352">
        <v>1.4</v>
      </c>
      <c r="B1445" s="352" t="s">
        <v>621</v>
      </c>
      <c r="C1445" s="351" t="s">
        <v>620</v>
      </c>
      <c r="D1445" s="351" t="s">
        <v>3086</v>
      </c>
      <c r="E1445" t="s">
        <v>3100</v>
      </c>
    </row>
    <row r="1446" spans="1:5">
      <c r="A1446" s="352">
        <v>1.4</v>
      </c>
      <c r="B1446" s="352" t="s">
        <v>621</v>
      </c>
      <c r="C1446" s="351" t="s">
        <v>620</v>
      </c>
      <c r="D1446" s="351" t="s">
        <v>3087</v>
      </c>
      <c r="E1446" t="s">
        <v>3100</v>
      </c>
    </row>
    <row r="1447" spans="1:5">
      <c r="A1447" s="352">
        <v>1.4</v>
      </c>
      <c r="B1447" s="352" t="s">
        <v>621</v>
      </c>
      <c r="C1447" s="351" t="s">
        <v>620</v>
      </c>
      <c r="D1447" s="351" t="s">
        <v>3088</v>
      </c>
      <c r="E1447" t="s">
        <v>3100</v>
      </c>
    </row>
    <row r="1448" spans="1:5">
      <c r="A1448" s="352">
        <v>1.4</v>
      </c>
      <c r="B1448" s="352" t="s">
        <v>621</v>
      </c>
      <c r="C1448" s="351" t="s">
        <v>620</v>
      </c>
      <c r="D1448" s="351" t="s">
        <v>3089</v>
      </c>
      <c r="E1448" t="s">
        <v>3100</v>
      </c>
    </row>
    <row r="1449" spans="1:5">
      <c r="A1449" s="352">
        <v>1.4</v>
      </c>
      <c r="B1449" s="352" t="s">
        <v>621</v>
      </c>
      <c r="C1449" s="351" t="s">
        <v>620</v>
      </c>
      <c r="D1449" s="351" t="s">
        <v>3090</v>
      </c>
      <c r="E1449" t="s">
        <v>3100</v>
      </c>
    </row>
    <row r="1450" spans="1:5">
      <c r="A1450" s="352">
        <v>1.4</v>
      </c>
      <c r="B1450" s="352" t="s">
        <v>621</v>
      </c>
      <c r="C1450" s="351" t="s">
        <v>620</v>
      </c>
      <c r="D1450" s="351" t="s">
        <v>1380</v>
      </c>
      <c r="E1450" t="s">
        <v>3100</v>
      </c>
    </row>
    <row r="1451" spans="1:5">
      <c r="A1451" s="352">
        <v>1.4</v>
      </c>
      <c r="B1451" s="352" t="s">
        <v>621</v>
      </c>
      <c r="C1451" s="351" t="s">
        <v>620</v>
      </c>
      <c r="D1451" s="351" t="s">
        <v>3091</v>
      </c>
      <c r="E1451" t="s">
        <v>3100</v>
      </c>
    </row>
    <row r="1452" spans="1:5">
      <c r="A1452" s="352">
        <v>1.4</v>
      </c>
      <c r="B1452" s="352" t="s">
        <v>621</v>
      </c>
      <c r="C1452" s="351" t="s">
        <v>620</v>
      </c>
      <c r="D1452" s="351" t="s">
        <v>3092</v>
      </c>
      <c r="E1452" t="s">
        <v>3100</v>
      </c>
    </row>
    <row r="1453" spans="1:5">
      <c r="A1453" s="352">
        <v>1.4</v>
      </c>
      <c r="B1453" s="352" t="s">
        <v>621</v>
      </c>
      <c r="C1453" s="351" t="s">
        <v>620</v>
      </c>
      <c r="D1453" s="351" t="s">
        <v>1213</v>
      </c>
      <c r="E1453" t="s">
        <v>3100</v>
      </c>
    </row>
    <row r="1454" spans="1:5">
      <c r="A1454" s="352">
        <v>1.4</v>
      </c>
      <c r="B1454" s="352" t="s">
        <v>621</v>
      </c>
      <c r="C1454" s="351" t="s">
        <v>620</v>
      </c>
      <c r="D1454" s="351" t="s">
        <v>3093</v>
      </c>
      <c r="E1454" t="s">
        <v>3100</v>
      </c>
    </row>
    <row r="1455" spans="1:5">
      <c r="A1455" s="352">
        <v>1.4</v>
      </c>
      <c r="B1455" s="352" t="s">
        <v>621</v>
      </c>
      <c r="C1455" s="351" t="s">
        <v>620</v>
      </c>
      <c r="D1455" s="351" t="s">
        <v>3094</v>
      </c>
      <c r="E1455" t="s">
        <v>3100</v>
      </c>
    </row>
    <row r="1456" spans="1:5">
      <c r="A1456" s="352">
        <v>1.4</v>
      </c>
      <c r="B1456" s="352" t="s">
        <v>621</v>
      </c>
      <c r="C1456" s="351" t="s">
        <v>620</v>
      </c>
      <c r="D1456" s="351" t="s">
        <v>3095</v>
      </c>
      <c r="E1456" t="s">
        <v>3100</v>
      </c>
    </row>
    <row r="1457" spans="1:5">
      <c r="A1457" s="352">
        <v>1.4</v>
      </c>
      <c r="B1457" s="352" t="s">
        <v>240</v>
      </c>
      <c r="C1457" s="351" t="s">
        <v>240</v>
      </c>
      <c r="D1457" s="351" t="s">
        <v>2970</v>
      </c>
      <c r="E1457" t="s">
        <v>3101</v>
      </c>
    </row>
    <row r="1458" spans="1:5">
      <c r="A1458" s="352">
        <v>1.4</v>
      </c>
      <c r="B1458" s="352" t="s">
        <v>240</v>
      </c>
      <c r="C1458" s="351" t="s">
        <v>240</v>
      </c>
      <c r="D1458" s="351" t="s">
        <v>2972</v>
      </c>
      <c r="E1458" t="s">
        <v>3101</v>
      </c>
    </row>
    <row r="1459" spans="1:5">
      <c r="A1459" s="352">
        <v>1.4</v>
      </c>
      <c r="B1459" s="352" t="s">
        <v>240</v>
      </c>
      <c r="C1459" s="351" t="s">
        <v>240</v>
      </c>
      <c r="D1459" s="351" t="s">
        <v>2973</v>
      </c>
      <c r="E1459" t="s">
        <v>3101</v>
      </c>
    </row>
    <row r="1460" spans="1:5">
      <c r="A1460" s="352">
        <v>1.4</v>
      </c>
      <c r="B1460" s="352" t="s">
        <v>240</v>
      </c>
      <c r="C1460" s="351" t="s">
        <v>240</v>
      </c>
      <c r="D1460" s="351" t="s">
        <v>2974</v>
      </c>
      <c r="E1460" t="s">
        <v>3101</v>
      </c>
    </row>
    <row r="1461" spans="1:5">
      <c r="A1461" s="352">
        <v>1.4</v>
      </c>
      <c r="B1461" s="352" t="s">
        <v>240</v>
      </c>
      <c r="C1461" s="351" t="s">
        <v>240</v>
      </c>
      <c r="D1461" s="351" t="s">
        <v>2975</v>
      </c>
      <c r="E1461" t="s">
        <v>3101</v>
      </c>
    </row>
    <row r="1462" spans="1:5">
      <c r="A1462" s="352">
        <v>1.4</v>
      </c>
      <c r="B1462" s="352" t="s">
        <v>240</v>
      </c>
      <c r="C1462" s="351" t="s">
        <v>240</v>
      </c>
      <c r="D1462" s="351" t="s">
        <v>2976</v>
      </c>
      <c r="E1462" t="s">
        <v>3101</v>
      </c>
    </row>
    <row r="1463" spans="1:5">
      <c r="A1463" s="352">
        <v>1.4</v>
      </c>
      <c r="B1463" s="352" t="s">
        <v>240</v>
      </c>
      <c r="C1463" s="351" t="s">
        <v>240</v>
      </c>
      <c r="D1463" s="351" t="s">
        <v>2977</v>
      </c>
      <c r="E1463" t="s">
        <v>3101</v>
      </c>
    </row>
    <row r="1464" spans="1:5">
      <c r="A1464" s="352">
        <v>1.4</v>
      </c>
      <c r="B1464" s="352" t="s">
        <v>240</v>
      </c>
      <c r="C1464" s="351" t="s">
        <v>240</v>
      </c>
      <c r="D1464" s="351" t="s">
        <v>2978</v>
      </c>
      <c r="E1464" t="s">
        <v>3101</v>
      </c>
    </row>
    <row r="1465" spans="1:5">
      <c r="A1465" s="352">
        <v>1.4</v>
      </c>
      <c r="B1465" s="352" t="s">
        <v>240</v>
      </c>
      <c r="C1465" s="351" t="s">
        <v>240</v>
      </c>
      <c r="D1465" s="351" t="s">
        <v>2979</v>
      </c>
      <c r="E1465" t="s">
        <v>3101</v>
      </c>
    </row>
    <row r="1466" spans="1:5">
      <c r="A1466" s="352">
        <v>1.4</v>
      </c>
      <c r="B1466" s="352" t="s">
        <v>240</v>
      </c>
      <c r="C1466" s="351" t="s">
        <v>240</v>
      </c>
      <c r="D1466" s="351" t="s">
        <v>2980</v>
      </c>
      <c r="E1466" t="s">
        <v>3101</v>
      </c>
    </row>
    <row r="1467" spans="1:5">
      <c r="A1467" s="352">
        <v>1.4</v>
      </c>
      <c r="B1467" s="352" t="s">
        <v>240</v>
      </c>
      <c r="C1467" s="351" t="s">
        <v>240</v>
      </c>
      <c r="D1467" s="351" t="s">
        <v>1467</v>
      </c>
      <c r="E1467" t="s">
        <v>3101</v>
      </c>
    </row>
    <row r="1468" spans="1:5">
      <c r="A1468" s="352">
        <v>1.4</v>
      </c>
      <c r="B1468" s="352" t="s">
        <v>240</v>
      </c>
      <c r="C1468" s="351" t="s">
        <v>240</v>
      </c>
      <c r="D1468" s="351" t="s">
        <v>2981</v>
      </c>
      <c r="E1468" t="s">
        <v>3101</v>
      </c>
    </row>
    <row r="1469" spans="1:5">
      <c r="A1469" s="352">
        <v>1.4</v>
      </c>
      <c r="B1469" s="352" t="s">
        <v>240</v>
      </c>
      <c r="C1469" s="351" t="s">
        <v>240</v>
      </c>
      <c r="D1469" s="351" t="s">
        <v>2982</v>
      </c>
      <c r="E1469" t="s">
        <v>3101</v>
      </c>
    </row>
    <row r="1470" spans="1:5">
      <c r="A1470" s="352">
        <v>1.4</v>
      </c>
      <c r="B1470" s="352" t="s">
        <v>240</v>
      </c>
      <c r="C1470" s="351" t="s">
        <v>240</v>
      </c>
      <c r="D1470" s="351" t="s">
        <v>2983</v>
      </c>
      <c r="E1470" t="s">
        <v>3101</v>
      </c>
    </row>
    <row r="1471" spans="1:5">
      <c r="A1471" s="352">
        <v>1.4</v>
      </c>
      <c r="B1471" s="352" t="s">
        <v>240</v>
      </c>
      <c r="C1471" s="351" t="s">
        <v>240</v>
      </c>
      <c r="D1471" s="351" t="s">
        <v>248</v>
      </c>
      <c r="E1471" t="s">
        <v>3101</v>
      </c>
    </row>
    <row r="1472" spans="1:5">
      <c r="A1472" s="352">
        <v>1.4</v>
      </c>
      <c r="B1472" s="352" t="s">
        <v>240</v>
      </c>
      <c r="C1472" s="351" t="s">
        <v>240</v>
      </c>
      <c r="D1472" s="351" t="s">
        <v>579</v>
      </c>
      <c r="E1472" t="s">
        <v>3101</v>
      </c>
    </row>
    <row r="1473" spans="1:5">
      <c r="A1473" s="352">
        <v>1.4</v>
      </c>
      <c r="B1473" s="352" t="s">
        <v>240</v>
      </c>
      <c r="C1473" s="351" t="s">
        <v>240</v>
      </c>
      <c r="D1473" s="351" t="s">
        <v>2984</v>
      </c>
      <c r="E1473" t="s">
        <v>3101</v>
      </c>
    </row>
    <row r="1474" spans="1:5">
      <c r="A1474" s="352">
        <v>1.4</v>
      </c>
      <c r="B1474" s="352" t="s">
        <v>240</v>
      </c>
      <c r="C1474" s="351" t="s">
        <v>240</v>
      </c>
      <c r="D1474" s="351" t="s">
        <v>607</v>
      </c>
      <c r="E1474" t="s">
        <v>3101</v>
      </c>
    </row>
    <row r="1475" spans="1:5">
      <c r="A1475" s="352">
        <v>1.4</v>
      </c>
      <c r="B1475" s="352" t="s">
        <v>240</v>
      </c>
      <c r="C1475" s="351" t="s">
        <v>240</v>
      </c>
      <c r="D1475" s="351" t="s">
        <v>2985</v>
      </c>
      <c r="E1475" t="s">
        <v>3101</v>
      </c>
    </row>
    <row r="1476" spans="1:5">
      <c r="A1476" s="352">
        <v>1.4</v>
      </c>
      <c r="B1476" s="352" t="s">
        <v>240</v>
      </c>
      <c r="C1476" s="351" t="s">
        <v>240</v>
      </c>
      <c r="D1476" s="351" t="s">
        <v>2986</v>
      </c>
      <c r="E1476" t="s">
        <v>3101</v>
      </c>
    </row>
    <row r="1477" spans="1:5">
      <c r="A1477" s="352">
        <v>1.4</v>
      </c>
      <c r="B1477" s="352" t="s">
        <v>240</v>
      </c>
      <c r="C1477" s="351" t="s">
        <v>240</v>
      </c>
      <c r="D1477" s="351" t="s">
        <v>1429</v>
      </c>
      <c r="E1477" t="s">
        <v>3101</v>
      </c>
    </row>
    <row r="1478" spans="1:5">
      <c r="A1478" s="352">
        <v>1.4</v>
      </c>
      <c r="B1478" s="352" t="s">
        <v>240</v>
      </c>
      <c r="C1478" s="351" t="s">
        <v>240</v>
      </c>
      <c r="D1478" s="351" t="s">
        <v>2987</v>
      </c>
      <c r="E1478" t="s">
        <v>3101</v>
      </c>
    </row>
    <row r="1479" spans="1:5">
      <c r="A1479" s="352">
        <v>1.4</v>
      </c>
      <c r="B1479" s="352" t="s">
        <v>240</v>
      </c>
      <c r="C1479" s="351" t="s">
        <v>240</v>
      </c>
      <c r="D1479" s="351" t="s">
        <v>2988</v>
      </c>
      <c r="E1479" t="s">
        <v>3101</v>
      </c>
    </row>
    <row r="1480" spans="1:5">
      <c r="A1480" s="352">
        <v>1.4</v>
      </c>
      <c r="B1480" s="352" t="s">
        <v>240</v>
      </c>
      <c r="C1480" s="351" t="s">
        <v>240</v>
      </c>
      <c r="D1480" s="351" t="s">
        <v>2989</v>
      </c>
      <c r="E1480" t="s">
        <v>3101</v>
      </c>
    </row>
    <row r="1481" spans="1:5">
      <c r="A1481" s="352">
        <v>1.4</v>
      </c>
      <c r="B1481" s="352" t="s">
        <v>240</v>
      </c>
      <c r="C1481" s="351" t="s">
        <v>240</v>
      </c>
      <c r="D1481" s="351" t="s">
        <v>2990</v>
      </c>
      <c r="E1481" t="s">
        <v>3101</v>
      </c>
    </row>
    <row r="1482" spans="1:5">
      <c r="A1482" s="352">
        <v>1.4</v>
      </c>
      <c r="B1482" s="352" t="s">
        <v>240</v>
      </c>
      <c r="C1482" s="351" t="s">
        <v>240</v>
      </c>
      <c r="D1482" s="351" t="s">
        <v>2991</v>
      </c>
      <c r="E1482" t="s">
        <v>3101</v>
      </c>
    </row>
    <row r="1483" spans="1:5">
      <c r="A1483" s="352">
        <v>1.4</v>
      </c>
      <c r="B1483" s="352" t="s">
        <v>240</v>
      </c>
      <c r="C1483" s="351" t="s">
        <v>240</v>
      </c>
      <c r="D1483" s="351" t="s">
        <v>2992</v>
      </c>
      <c r="E1483" t="s">
        <v>3101</v>
      </c>
    </row>
    <row r="1484" spans="1:5">
      <c r="A1484" s="352">
        <v>1.4</v>
      </c>
      <c r="B1484" s="352" t="s">
        <v>240</v>
      </c>
      <c r="C1484" s="351" t="s">
        <v>240</v>
      </c>
      <c r="D1484" s="351" t="s">
        <v>2993</v>
      </c>
      <c r="E1484" t="s">
        <v>3101</v>
      </c>
    </row>
    <row r="1485" spans="1:5">
      <c r="A1485" s="352">
        <v>1.4</v>
      </c>
      <c r="B1485" s="352" t="s">
        <v>240</v>
      </c>
      <c r="C1485" s="351" t="s">
        <v>240</v>
      </c>
      <c r="D1485" s="351" t="s">
        <v>2994</v>
      </c>
      <c r="E1485" t="s">
        <v>3101</v>
      </c>
    </row>
    <row r="1486" spans="1:5">
      <c r="A1486" s="352">
        <v>1.4</v>
      </c>
      <c r="B1486" s="352" t="s">
        <v>240</v>
      </c>
      <c r="C1486" s="351" t="s">
        <v>240</v>
      </c>
      <c r="D1486" s="351" t="s">
        <v>600</v>
      </c>
      <c r="E1486" t="s">
        <v>3101</v>
      </c>
    </row>
    <row r="1487" spans="1:5">
      <c r="A1487" s="352">
        <v>1.4</v>
      </c>
      <c r="B1487" s="352" t="s">
        <v>240</v>
      </c>
      <c r="C1487" s="351" t="s">
        <v>240</v>
      </c>
      <c r="D1487" s="351" t="s">
        <v>1191</v>
      </c>
      <c r="E1487" t="s">
        <v>3101</v>
      </c>
    </row>
    <row r="1488" spans="1:5">
      <c r="A1488" s="352">
        <v>1.4</v>
      </c>
      <c r="B1488" s="352" t="s">
        <v>240</v>
      </c>
      <c r="C1488" s="351" t="s">
        <v>240</v>
      </c>
      <c r="D1488" s="351" t="s">
        <v>2995</v>
      </c>
      <c r="E1488" t="s">
        <v>3101</v>
      </c>
    </row>
    <row r="1489" spans="1:5">
      <c r="A1489" s="352">
        <v>1.4</v>
      </c>
      <c r="B1489" s="352" t="s">
        <v>240</v>
      </c>
      <c r="C1489" s="351" t="s">
        <v>240</v>
      </c>
      <c r="D1489" s="351" t="s">
        <v>2996</v>
      </c>
      <c r="E1489" t="s">
        <v>3101</v>
      </c>
    </row>
    <row r="1490" spans="1:5">
      <c r="A1490" s="352">
        <v>1.4</v>
      </c>
      <c r="B1490" s="352" t="s">
        <v>240</v>
      </c>
      <c r="C1490" s="351" t="s">
        <v>240</v>
      </c>
      <c r="D1490" s="351" t="s">
        <v>2997</v>
      </c>
      <c r="E1490" t="s">
        <v>3101</v>
      </c>
    </row>
    <row r="1491" spans="1:5">
      <c r="A1491" s="352">
        <v>1.4</v>
      </c>
      <c r="B1491" s="352" t="s">
        <v>240</v>
      </c>
      <c r="C1491" s="351" t="s">
        <v>240</v>
      </c>
      <c r="D1491" s="351" t="s">
        <v>2998</v>
      </c>
      <c r="E1491" t="s">
        <v>3101</v>
      </c>
    </row>
    <row r="1492" spans="1:5">
      <c r="A1492" s="352">
        <v>1.4</v>
      </c>
      <c r="B1492" s="352" t="s">
        <v>240</v>
      </c>
      <c r="C1492" s="351" t="s">
        <v>240</v>
      </c>
      <c r="D1492" s="351" t="s">
        <v>2999</v>
      </c>
      <c r="E1492" t="s">
        <v>3101</v>
      </c>
    </row>
    <row r="1493" spans="1:5">
      <c r="A1493" s="352">
        <v>1.4</v>
      </c>
      <c r="B1493" s="352" t="s">
        <v>240</v>
      </c>
      <c r="C1493" s="351" t="s">
        <v>240</v>
      </c>
      <c r="D1493" s="351" t="s">
        <v>3000</v>
      </c>
      <c r="E1493" t="s">
        <v>3101</v>
      </c>
    </row>
    <row r="1494" spans="1:5">
      <c r="A1494" s="352">
        <v>1.4</v>
      </c>
      <c r="B1494" s="352" t="s">
        <v>240</v>
      </c>
      <c r="C1494" s="351" t="s">
        <v>240</v>
      </c>
      <c r="D1494" s="351" t="s">
        <v>216</v>
      </c>
      <c r="E1494" t="s">
        <v>3101</v>
      </c>
    </row>
    <row r="1495" spans="1:5">
      <c r="A1495" s="352">
        <v>1.4</v>
      </c>
      <c r="B1495" s="352" t="s">
        <v>240</v>
      </c>
      <c r="C1495" s="351" t="s">
        <v>240</v>
      </c>
      <c r="D1495" s="351" t="s">
        <v>3001</v>
      </c>
      <c r="E1495" t="s">
        <v>3101</v>
      </c>
    </row>
    <row r="1496" spans="1:5">
      <c r="A1496" s="352">
        <v>1.4</v>
      </c>
      <c r="B1496" s="352" t="s">
        <v>240</v>
      </c>
      <c r="C1496" s="351" t="s">
        <v>240</v>
      </c>
      <c r="D1496" s="351" t="s">
        <v>1265</v>
      </c>
      <c r="E1496" t="s">
        <v>3101</v>
      </c>
    </row>
    <row r="1497" spans="1:5">
      <c r="A1497" s="352">
        <v>1.4</v>
      </c>
      <c r="B1497" s="352" t="s">
        <v>240</v>
      </c>
      <c r="C1497" s="351" t="s">
        <v>240</v>
      </c>
      <c r="D1497" s="351" t="s">
        <v>3002</v>
      </c>
      <c r="E1497" t="s">
        <v>3101</v>
      </c>
    </row>
    <row r="1498" spans="1:5">
      <c r="A1498" s="352">
        <v>1.4</v>
      </c>
      <c r="B1498" s="352" t="s">
        <v>240</v>
      </c>
      <c r="C1498" s="351" t="s">
        <v>240</v>
      </c>
      <c r="D1498" s="351" t="s">
        <v>3003</v>
      </c>
      <c r="E1498" t="s">
        <v>3101</v>
      </c>
    </row>
    <row r="1499" spans="1:5">
      <c r="A1499" s="352">
        <v>1.4</v>
      </c>
      <c r="B1499" s="352" t="s">
        <v>240</v>
      </c>
      <c r="C1499" s="351" t="s">
        <v>240</v>
      </c>
      <c r="D1499" s="351" t="s">
        <v>3004</v>
      </c>
      <c r="E1499" t="s">
        <v>3101</v>
      </c>
    </row>
    <row r="1500" spans="1:5">
      <c r="A1500" s="352">
        <v>1.4</v>
      </c>
      <c r="B1500" s="352" t="s">
        <v>240</v>
      </c>
      <c r="C1500" s="351" t="s">
        <v>240</v>
      </c>
      <c r="D1500" s="351" t="s">
        <v>3005</v>
      </c>
      <c r="E1500" t="s">
        <v>3101</v>
      </c>
    </row>
    <row r="1501" spans="1:5">
      <c r="A1501" s="352">
        <v>1.4</v>
      </c>
      <c r="B1501" s="352" t="s">
        <v>240</v>
      </c>
      <c r="C1501" s="351" t="s">
        <v>240</v>
      </c>
      <c r="D1501" s="351" t="s">
        <v>3006</v>
      </c>
      <c r="E1501" t="s">
        <v>3101</v>
      </c>
    </row>
    <row r="1502" spans="1:5">
      <c r="A1502" s="352">
        <v>1.4</v>
      </c>
      <c r="B1502" s="352" t="s">
        <v>240</v>
      </c>
      <c r="C1502" s="351" t="s">
        <v>240</v>
      </c>
      <c r="D1502" s="351" t="s">
        <v>3007</v>
      </c>
      <c r="E1502" t="s">
        <v>3101</v>
      </c>
    </row>
    <row r="1503" spans="1:5">
      <c r="A1503" s="352">
        <v>1.4</v>
      </c>
      <c r="B1503" s="352" t="s">
        <v>240</v>
      </c>
      <c r="C1503" s="351" t="s">
        <v>240</v>
      </c>
      <c r="D1503" s="351" t="s">
        <v>3008</v>
      </c>
      <c r="E1503" t="s">
        <v>3101</v>
      </c>
    </row>
    <row r="1504" spans="1:5">
      <c r="A1504" s="352">
        <v>1.4</v>
      </c>
      <c r="B1504" s="352" t="s">
        <v>240</v>
      </c>
      <c r="C1504" s="351" t="s">
        <v>240</v>
      </c>
      <c r="D1504" s="351" t="s">
        <v>3009</v>
      </c>
      <c r="E1504" t="s">
        <v>3101</v>
      </c>
    </row>
    <row r="1505" spans="1:5">
      <c r="A1505" s="352">
        <v>1.4</v>
      </c>
      <c r="B1505" s="352" t="s">
        <v>240</v>
      </c>
      <c r="C1505" s="351" t="s">
        <v>240</v>
      </c>
      <c r="D1505" s="351" t="s">
        <v>3010</v>
      </c>
      <c r="E1505" t="s">
        <v>3101</v>
      </c>
    </row>
    <row r="1506" spans="1:5">
      <c r="A1506" s="352">
        <v>1.4</v>
      </c>
      <c r="B1506" s="352" t="s">
        <v>240</v>
      </c>
      <c r="C1506" s="351" t="s">
        <v>240</v>
      </c>
      <c r="D1506" s="351" t="s">
        <v>1292</v>
      </c>
      <c r="E1506" t="s">
        <v>3101</v>
      </c>
    </row>
    <row r="1507" spans="1:5">
      <c r="A1507" s="352">
        <v>1.4</v>
      </c>
      <c r="B1507" s="352" t="s">
        <v>240</v>
      </c>
      <c r="C1507" s="351" t="s">
        <v>240</v>
      </c>
      <c r="D1507" s="351" t="s">
        <v>3011</v>
      </c>
      <c r="E1507" t="s">
        <v>3101</v>
      </c>
    </row>
    <row r="1508" spans="1:5">
      <c r="A1508" s="352">
        <v>1.4</v>
      </c>
      <c r="B1508" s="352" t="s">
        <v>240</v>
      </c>
      <c r="C1508" s="351" t="s">
        <v>240</v>
      </c>
      <c r="D1508" s="351" t="s">
        <v>3012</v>
      </c>
      <c r="E1508" t="s">
        <v>3101</v>
      </c>
    </row>
    <row r="1509" spans="1:5">
      <c r="A1509" s="352">
        <v>1.4</v>
      </c>
      <c r="B1509" s="352" t="s">
        <v>240</v>
      </c>
      <c r="C1509" s="351" t="s">
        <v>240</v>
      </c>
      <c r="D1509" s="351" t="s">
        <v>3013</v>
      </c>
      <c r="E1509" t="s">
        <v>3101</v>
      </c>
    </row>
    <row r="1510" spans="1:5">
      <c r="A1510" s="352">
        <v>1.4</v>
      </c>
      <c r="B1510" s="352" t="s">
        <v>240</v>
      </c>
      <c r="C1510" s="351" t="s">
        <v>240</v>
      </c>
      <c r="D1510" s="351" t="s">
        <v>3014</v>
      </c>
      <c r="E1510" t="s">
        <v>3101</v>
      </c>
    </row>
    <row r="1511" spans="1:5">
      <c r="A1511" s="352">
        <v>1.4</v>
      </c>
      <c r="B1511" s="352" t="s">
        <v>240</v>
      </c>
      <c r="C1511" s="351" t="s">
        <v>240</v>
      </c>
      <c r="D1511" s="351" t="s">
        <v>3015</v>
      </c>
      <c r="E1511" t="s">
        <v>3101</v>
      </c>
    </row>
    <row r="1512" spans="1:5">
      <c r="A1512" s="352">
        <v>1.4</v>
      </c>
      <c r="B1512" s="352" t="s">
        <v>240</v>
      </c>
      <c r="C1512" s="351" t="s">
        <v>240</v>
      </c>
      <c r="D1512" s="351" t="s">
        <v>3016</v>
      </c>
      <c r="E1512" t="s">
        <v>3101</v>
      </c>
    </row>
    <row r="1513" spans="1:5">
      <c r="A1513" s="352">
        <v>1.4</v>
      </c>
      <c r="B1513" s="352" t="s">
        <v>240</v>
      </c>
      <c r="C1513" s="351" t="s">
        <v>240</v>
      </c>
      <c r="D1513" s="351" t="s">
        <v>3017</v>
      </c>
      <c r="E1513" t="s">
        <v>3101</v>
      </c>
    </row>
    <row r="1514" spans="1:5">
      <c r="A1514" s="352">
        <v>1.4</v>
      </c>
      <c r="B1514" s="352" t="s">
        <v>240</v>
      </c>
      <c r="C1514" s="351" t="s">
        <v>240</v>
      </c>
      <c r="D1514" s="351" t="s">
        <v>3018</v>
      </c>
      <c r="E1514" t="s">
        <v>3101</v>
      </c>
    </row>
    <row r="1515" spans="1:5">
      <c r="A1515" s="352">
        <v>1.4</v>
      </c>
      <c r="B1515" s="352" t="s">
        <v>240</v>
      </c>
      <c r="C1515" s="351" t="s">
        <v>240</v>
      </c>
      <c r="D1515" s="351" t="s">
        <v>3019</v>
      </c>
      <c r="E1515" t="s">
        <v>3101</v>
      </c>
    </row>
    <row r="1516" spans="1:5">
      <c r="A1516" s="352">
        <v>1.4</v>
      </c>
      <c r="B1516" s="352" t="s">
        <v>240</v>
      </c>
      <c r="C1516" s="351" t="s">
        <v>240</v>
      </c>
      <c r="D1516" s="351" t="s">
        <v>3020</v>
      </c>
      <c r="E1516" t="s">
        <v>3101</v>
      </c>
    </row>
    <row r="1517" spans="1:5">
      <c r="A1517" s="352">
        <v>1.4</v>
      </c>
      <c r="B1517" s="352" t="s">
        <v>240</v>
      </c>
      <c r="C1517" s="351" t="s">
        <v>240</v>
      </c>
      <c r="D1517" s="351" t="s">
        <v>3021</v>
      </c>
      <c r="E1517" t="s">
        <v>3101</v>
      </c>
    </row>
    <row r="1518" spans="1:5">
      <c r="A1518" s="352">
        <v>1.4</v>
      </c>
      <c r="B1518" s="352" t="s">
        <v>240</v>
      </c>
      <c r="C1518" s="351" t="s">
        <v>240</v>
      </c>
      <c r="D1518" s="351" t="s">
        <v>1411</v>
      </c>
      <c r="E1518" t="s">
        <v>3101</v>
      </c>
    </row>
    <row r="1519" spans="1:5">
      <c r="A1519" s="352">
        <v>1.4</v>
      </c>
      <c r="B1519" s="352" t="s">
        <v>240</v>
      </c>
      <c r="C1519" s="351" t="s">
        <v>240</v>
      </c>
      <c r="D1519" s="351" t="s">
        <v>3022</v>
      </c>
      <c r="E1519" t="s">
        <v>3101</v>
      </c>
    </row>
    <row r="1520" spans="1:5">
      <c r="A1520" s="352">
        <v>1.4</v>
      </c>
      <c r="B1520" s="352" t="s">
        <v>240</v>
      </c>
      <c r="C1520" s="351" t="s">
        <v>240</v>
      </c>
      <c r="D1520" s="351" t="s">
        <v>3023</v>
      </c>
      <c r="E1520" t="s">
        <v>3101</v>
      </c>
    </row>
    <row r="1521" spans="1:5">
      <c r="A1521" s="352">
        <v>1.4</v>
      </c>
      <c r="B1521" s="352" t="s">
        <v>240</v>
      </c>
      <c r="C1521" s="351" t="s">
        <v>240</v>
      </c>
      <c r="D1521" s="351" t="s">
        <v>3024</v>
      </c>
      <c r="E1521" t="s">
        <v>3101</v>
      </c>
    </row>
    <row r="1522" spans="1:5">
      <c r="A1522" s="352">
        <v>1.4</v>
      </c>
      <c r="B1522" s="352" t="s">
        <v>240</v>
      </c>
      <c r="C1522" s="351" t="s">
        <v>240</v>
      </c>
      <c r="D1522" s="351" t="s">
        <v>3025</v>
      </c>
      <c r="E1522" t="s">
        <v>3101</v>
      </c>
    </row>
    <row r="1523" spans="1:5">
      <c r="A1523" s="352">
        <v>1.4</v>
      </c>
      <c r="B1523" s="352" t="s">
        <v>240</v>
      </c>
      <c r="C1523" s="351" t="s">
        <v>240</v>
      </c>
      <c r="D1523" s="351" t="s">
        <v>3026</v>
      </c>
      <c r="E1523" t="s">
        <v>3101</v>
      </c>
    </row>
    <row r="1524" spans="1:5">
      <c r="A1524" s="352">
        <v>1.4</v>
      </c>
      <c r="B1524" s="352" t="s">
        <v>240</v>
      </c>
      <c r="C1524" s="351" t="s">
        <v>240</v>
      </c>
      <c r="D1524" s="351" t="s">
        <v>3027</v>
      </c>
      <c r="E1524" t="s">
        <v>3101</v>
      </c>
    </row>
    <row r="1525" spans="1:5">
      <c r="A1525" s="352">
        <v>1.4</v>
      </c>
      <c r="B1525" s="352" t="s">
        <v>240</v>
      </c>
      <c r="C1525" s="351" t="s">
        <v>240</v>
      </c>
      <c r="D1525" s="351" t="s">
        <v>3028</v>
      </c>
      <c r="E1525" t="s">
        <v>3101</v>
      </c>
    </row>
    <row r="1526" spans="1:5">
      <c r="A1526" s="352">
        <v>1.4</v>
      </c>
      <c r="B1526" s="352" t="s">
        <v>240</v>
      </c>
      <c r="C1526" s="351" t="s">
        <v>240</v>
      </c>
      <c r="D1526" s="351" t="s">
        <v>3029</v>
      </c>
      <c r="E1526" t="s">
        <v>3101</v>
      </c>
    </row>
    <row r="1527" spans="1:5">
      <c r="A1527" s="352">
        <v>1.4</v>
      </c>
      <c r="B1527" s="352" t="s">
        <v>240</v>
      </c>
      <c r="C1527" s="351" t="s">
        <v>240</v>
      </c>
      <c r="D1527" s="351" t="s">
        <v>3030</v>
      </c>
      <c r="E1527" t="s">
        <v>3101</v>
      </c>
    </row>
    <row r="1528" spans="1:5">
      <c r="A1528" s="352">
        <v>1.4</v>
      </c>
      <c r="B1528" s="352" t="s">
        <v>240</v>
      </c>
      <c r="C1528" s="351" t="s">
        <v>240</v>
      </c>
      <c r="D1528" s="351" t="s">
        <v>3031</v>
      </c>
      <c r="E1528" t="s">
        <v>3101</v>
      </c>
    </row>
    <row r="1529" spans="1:5">
      <c r="A1529" s="352">
        <v>1.4</v>
      </c>
      <c r="B1529" s="352" t="s">
        <v>240</v>
      </c>
      <c r="C1529" s="351" t="s">
        <v>240</v>
      </c>
      <c r="D1529" s="351" t="s">
        <v>571</v>
      </c>
      <c r="E1529" t="s">
        <v>3101</v>
      </c>
    </row>
    <row r="1530" spans="1:5">
      <c r="A1530" s="352">
        <v>1.4</v>
      </c>
      <c r="B1530" s="352" t="s">
        <v>240</v>
      </c>
      <c r="C1530" s="351" t="s">
        <v>240</v>
      </c>
      <c r="D1530" s="351" t="s">
        <v>3032</v>
      </c>
      <c r="E1530" t="s">
        <v>3101</v>
      </c>
    </row>
    <row r="1531" spans="1:5">
      <c r="A1531" s="352">
        <v>1.4</v>
      </c>
      <c r="B1531" s="352" t="s">
        <v>240</v>
      </c>
      <c r="C1531" s="351" t="s">
        <v>240</v>
      </c>
      <c r="D1531" s="351" t="s">
        <v>3033</v>
      </c>
      <c r="E1531" t="s">
        <v>3101</v>
      </c>
    </row>
    <row r="1532" spans="1:5">
      <c r="A1532" s="352">
        <v>1.4</v>
      </c>
      <c r="B1532" s="352" t="s">
        <v>240</v>
      </c>
      <c r="C1532" s="351" t="s">
        <v>240</v>
      </c>
      <c r="D1532" s="351" t="s">
        <v>1388</v>
      </c>
      <c r="E1532" t="s">
        <v>3101</v>
      </c>
    </row>
    <row r="1533" spans="1:5">
      <c r="A1533" s="352">
        <v>1.4</v>
      </c>
      <c r="B1533" s="352" t="s">
        <v>240</v>
      </c>
      <c r="C1533" s="351" t="s">
        <v>240</v>
      </c>
      <c r="D1533" s="351" t="s">
        <v>3034</v>
      </c>
      <c r="E1533" t="s">
        <v>3101</v>
      </c>
    </row>
    <row r="1534" spans="1:5">
      <c r="A1534" s="352">
        <v>1.4</v>
      </c>
      <c r="B1534" s="352" t="s">
        <v>240</v>
      </c>
      <c r="C1534" s="351" t="s">
        <v>240</v>
      </c>
      <c r="D1534" s="351" t="s">
        <v>513</v>
      </c>
      <c r="E1534" t="s">
        <v>3101</v>
      </c>
    </row>
    <row r="1535" spans="1:5">
      <c r="A1535" s="352">
        <v>1.4</v>
      </c>
      <c r="B1535" s="352" t="s">
        <v>240</v>
      </c>
      <c r="C1535" s="351" t="s">
        <v>240</v>
      </c>
      <c r="D1535" s="351" t="s">
        <v>3035</v>
      </c>
      <c r="E1535" t="s">
        <v>3101</v>
      </c>
    </row>
    <row r="1536" spans="1:5">
      <c r="A1536" s="352">
        <v>1.4</v>
      </c>
      <c r="B1536" s="352" t="s">
        <v>240</v>
      </c>
      <c r="C1536" s="351" t="s">
        <v>240</v>
      </c>
      <c r="D1536" s="351" t="s">
        <v>3036</v>
      </c>
      <c r="E1536" t="s">
        <v>3101</v>
      </c>
    </row>
    <row r="1537" spans="1:5">
      <c r="A1537" s="352">
        <v>1.4</v>
      </c>
      <c r="B1537" s="352" t="s">
        <v>240</v>
      </c>
      <c r="C1537" s="351" t="s">
        <v>240</v>
      </c>
      <c r="D1537" s="351" t="s">
        <v>3037</v>
      </c>
      <c r="E1537" t="s">
        <v>3101</v>
      </c>
    </row>
    <row r="1538" spans="1:5">
      <c r="A1538" s="352">
        <v>1.4</v>
      </c>
      <c r="B1538" s="352" t="s">
        <v>240</v>
      </c>
      <c r="C1538" s="351" t="s">
        <v>240</v>
      </c>
      <c r="D1538" s="351" t="s">
        <v>3038</v>
      </c>
      <c r="E1538" t="s">
        <v>3101</v>
      </c>
    </row>
    <row r="1539" spans="1:5">
      <c r="A1539" s="352">
        <v>1.4</v>
      </c>
      <c r="B1539" s="352" t="s">
        <v>240</v>
      </c>
      <c r="C1539" s="351" t="s">
        <v>240</v>
      </c>
      <c r="D1539" s="351" t="s">
        <v>3039</v>
      </c>
      <c r="E1539" t="s">
        <v>3101</v>
      </c>
    </row>
    <row r="1540" spans="1:5">
      <c r="A1540" s="352">
        <v>1.4</v>
      </c>
      <c r="B1540" s="352" t="s">
        <v>240</v>
      </c>
      <c r="C1540" s="351" t="s">
        <v>240</v>
      </c>
      <c r="D1540" s="351" t="s">
        <v>290</v>
      </c>
      <c r="E1540" t="s">
        <v>3101</v>
      </c>
    </row>
    <row r="1541" spans="1:5">
      <c r="A1541" s="352">
        <v>1.4</v>
      </c>
      <c r="B1541" s="352" t="s">
        <v>240</v>
      </c>
      <c r="C1541" s="351" t="s">
        <v>240</v>
      </c>
      <c r="D1541" s="351" t="s">
        <v>3040</v>
      </c>
      <c r="E1541" t="s">
        <v>3101</v>
      </c>
    </row>
    <row r="1542" spans="1:5">
      <c r="A1542" s="352">
        <v>1.4</v>
      </c>
      <c r="B1542" s="352" t="s">
        <v>240</v>
      </c>
      <c r="C1542" s="351" t="s">
        <v>240</v>
      </c>
      <c r="D1542" s="351" t="s">
        <v>3041</v>
      </c>
      <c r="E1542" t="s">
        <v>3101</v>
      </c>
    </row>
    <row r="1543" spans="1:5">
      <c r="A1543" s="352">
        <v>1.4</v>
      </c>
      <c r="B1543" s="352" t="s">
        <v>240</v>
      </c>
      <c r="C1543" s="351" t="s">
        <v>240</v>
      </c>
      <c r="D1543" s="351" t="s">
        <v>3042</v>
      </c>
      <c r="E1543" t="s">
        <v>3101</v>
      </c>
    </row>
    <row r="1544" spans="1:5">
      <c r="A1544" s="352">
        <v>1.4</v>
      </c>
      <c r="B1544" s="352" t="s">
        <v>240</v>
      </c>
      <c r="C1544" s="351" t="s">
        <v>240</v>
      </c>
      <c r="D1544" s="351" t="s">
        <v>3043</v>
      </c>
      <c r="E1544" t="s">
        <v>3101</v>
      </c>
    </row>
    <row r="1545" spans="1:5">
      <c r="A1545" s="352">
        <v>1.4</v>
      </c>
      <c r="B1545" s="352" t="s">
        <v>240</v>
      </c>
      <c r="C1545" s="351" t="s">
        <v>240</v>
      </c>
      <c r="D1545" s="351" t="s">
        <v>3044</v>
      </c>
      <c r="E1545" t="s">
        <v>3101</v>
      </c>
    </row>
    <row r="1546" spans="1:5">
      <c r="A1546" s="352">
        <v>1.4</v>
      </c>
      <c r="B1546" s="352" t="s">
        <v>240</v>
      </c>
      <c r="C1546" s="351" t="s">
        <v>240</v>
      </c>
      <c r="D1546" s="351" t="s">
        <v>3045</v>
      </c>
      <c r="E1546" t="s">
        <v>3101</v>
      </c>
    </row>
    <row r="1547" spans="1:5">
      <c r="A1547" s="352">
        <v>1.4</v>
      </c>
      <c r="B1547" s="352" t="s">
        <v>240</v>
      </c>
      <c r="C1547" s="351" t="s">
        <v>240</v>
      </c>
      <c r="D1547" s="351" t="s">
        <v>3046</v>
      </c>
      <c r="E1547" t="s">
        <v>3101</v>
      </c>
    </row>
    <row r="1548" spans="1:5">
      <c r="A1548" s="352">
        <v>1.4</v>
      </c>
      <c r="B1548" s="352" t="s">
        <v>240</v>
      </c>
      <c r="C1548" s="351" t="s">
        <v>240</v>
      </c>
      <c r="D1548" s="351" t="s">
        <v>3047</v>
      </c>
      <c r="E1548" t="s">
        <v>3101</v>
      </c>
    </row>
    <row r="1549" spans="1:5">
      <c r="A1549" s="352">
        <v>1.4</v>
      </c>
      <c r="B1549" s="352" t="s">
        <v>240</v>
      </c>
      <c r="C1549" s="351" t="s">
        <v>240</v>
      </c>
      <c r="D1549" s="351" t="s">
        <v>3048</v>
      </c>
      <c r="E1549" t="s">
        <v>3101</v>
      </c>
    </row>
    <row r="1550" spans="1:5">
      <c r="A1550" s="352">
        <v>1.4</v>
      </c>
      <c r="B1550" s="352" t="s">
        <v>240</v>
      </c>
      <c r="C1550" s="351" t="s">
        <v>240</v>
      </c>
      <c r="D1550" s="351" t="s">
        <v>3049</v>
      </c>
      <c r="E1550" t="s">
        <v>3101</v>
      </c>
    </row>
    <row r="1551" spans="1:5">
      <c r="A1551" s="352">
        <v>1.4</v>
      </c>
      <c r="B1551" s="352" t="s">
        <v>240</v>
      </c>
      <c r="C1551" s="351" t="s">
        <v>240</v>
      </c>
      <c r="D1551" s="351" t="s">
        <v>3050</v>
      </c>
      <c r="E1551" t="s">
        <v>3101</v>
      </c>
    </row>
    <row r="1552" spans="1:5">
      <c r="A1552" s="352">
        <v>1.4</v>
      </c>
      <c r="B1552" s="352" t="s">
        <v>240</v>
      </c>
      <c r="C1552" s="351" t="s">
        <v>240</v>
      </c>
      <c r="D1552" s="351" t="s">
        <v>3051</v>
      </c>
      <c r="E1552" t="s">
        <v>3101</v>
      </c>
    </row>
    <row r="1553" spans="1:5">
      <c r="A1553" s="352">
        <v>1.4</v>
      </c>
      <c r="B1553" s="352" t="s">
        <v>240</v>
      </c>
      <c r="C1553" s="351" t="s">
        <v>240</v>
      </c>
      <c r="D1553" s="351" t="s">
        <v>3052</v>
      </c>
      <c r="E1553" t="s">
        <v>3101</v>
      </c>
    </row>
    <row r="1554" spans="1:5">
      <c r="A1554" s="352">
        <v>1.4</v>
      </c>
      <c r="B1554" s="352" t="s">
        <v>240</v>
      </c>
      <c r="C1554" s="351" t="s">
        <v>240</v>
      </c>
      <c r="D1554" s="351" t="s">
        <v>3053</v>
      </c>
      <c r="E1554" t="s">
        <v>3101</v>
      </c>
    </row>
    <row r="1555" spans="1:5">
      <c r="A1555" s="352">
        <v>1.4</v>
      </c>
      <c r="B1555" s="352" t="s">
        <v>240</v>
      </c>
      <c r="C1555" s="351" t="s">
        <v>240</v>
      </c>
      <c r="D1555" s="351" t="s">
        <v>3054</v>
      </c>
      <c r="E1555" t="s">
        <v>3101</v>
      </c>
    </row>
    <row r="1556" spans="1:5">
      <c r="A1556" s="352">
        <v>1.4</v>
      </c>
      <c r="B1556" s="352" t="s">
        <v>240</v>
      </c>
      <c r="C1556" s="351" t="s">
        <v>240</v>
      </c>
      <c r="D1556" s="351" t="s">
        <v>3055</v>
      </c>
      <c r="E1556" t="s">
        <v>3101</v>
      </c>
    </row>
    <row r="1557" spans="1:5">
      <c r="A1557" s="352">
        <v>1.4</v>
      </c>
      <c r="B1557" s="352" t="s">
        <v>240</v>
      </c>
      <c r="C1557" s="351" t="s">
        <v>240</v>
      </c>
      <c r="D1557" s="351" t="s">
        <v>3056</v>
      </c>
      <c r="E1557" t="s">
        <v>3101</v>
      </c>
    </row>
    <row r="1558" spans="1:5">
      <c r="A1558" s="352">
        <v>1.4</v>
      </c>
      <c r="B1558" s="352" t="s">
        <v>240</v>
      </c>
      <c r="C1558" s="351" t="s">
        <v>240</v>
      </c>
      <c r="D1558" s="351" t="s">
        <v>3057</v>
      </c>
      <c r="E1558" t="s">
        <v>3101</v>
      </c>
    </row>
    <row r="1559" spans="1:5">
      <c r="A1559" s="352">
        <v>1.4</v>
      </c>
      <c r="B1559" s="352" t="s">
        <v>240</v>
      </c>
      <c r="C1559" s="351" t="s">
        <v>240</v>
      </c>
      <c r="D1559" s="351" t="s">
        <v>3058</v>
      </c>
      <c r="E1559" t="s">
        <v>3101</v>
      </c>
    </row>
    <row r="1560" spans="1:5">
      <c r="A1560" s="352">
        <v>1.4</v>
      </c>
      <c r="B1560" s="352" t="s">
        <v>240</v>
      </c>
      <c r="C1560" s="351" t="s">
        <v>240</v>
      </c>
      <c r="D1560" s="351" t="s">
        <v>3059</v>
      </c>
      <c r="E1560" t="s">
        <v>3101</v>
      </c>
    </row>
    <row r="1561" spans="1:5">
      <c r="A1561" s="352">
        <v>1.4</v>
      </c>
      <c r="B1561" s="352" t="s">
        <v>240</v>
      </c>
      <c r="C1561" s="351" t="s">
        <v>240</v>
      </c>
      <c r="D1561" s="351" t="s">
        <v>3060</v>
      </c>
      <c r="E1561" t="s">
        <v>3101</v>
      </c>
    </row>
    <row r="1562" spans="1:5">
      <c r="A1562" s="352">
        <v>1.4</v>
      </c>
      <c r="B1562" s="352" t="s">
        <v>240</v>
      </c>
      <c r="C1562" s="351" t="s">
        <v>240</v>
      </c>
      <c r="D1562" s="351" t="s">
        <v>3061</v>
      </c>
      <c r="E1562" t="s">
        <v>3101</v>
      </c>
    </row>
    <row r="1563" spans="1:5">
      <c r="A1563" s="352">
        <v>1.4</v>
      </c>
      <c r="B1563" s="352" t="s">
        <v>240</v>
      </c>
      <c r="C1563" s="351" t="s">
        <v>240</v>
      </c>
      <c r="D1563" s="351" t="s">
        <v>3062</v>
      </c>
      <c r="E1563" t="s">
        <v>3101</v>
      </c>
    </row>
    <row r="1564" spans="1:5">
      <c r="A1564" s="352">
        <v>1.4</v>
      </c>
      <c r="B1564" s="352" t="s">
        <v>240</v>
      </c>
      <c r="C1564" s="351" t="s">
        <v>240</v>
      </c>
      <c r="D1564" s="351" t="s">
        <v>3063</v>
      </c>
      <c r="E1564" t="s">
        <v>3101</v>
      </c>
    </row>
    <row r="1565" spans="1:5">
      <c r="A1565" s="352">
        <v>1.4</v>
      </c>
      <c r="B1565" s="352" t="s">
        <v>240</v>
      </c>
      <c r="C1565" s="351" t="s">
        <v>240</v>
      </c>
      <c r="D1565" s="351" t="s">
        <v>3064</v>
      </c>
      <c r="E1565" t="s">
        <v>3101</v>
      </c>
    </row>
    <row r="1566" spans="1:5">
      <c r="A1566" s="352">
        <v>1.4</v>
      </c>
      <c r="B1566" s="352" t="s">
        <v>240</v>
      </c>
      <c r="C1566" s="351" t="s">
        <v>240</v>
      </c>
      <c r="D1566" s="351" t="s">
        <v>3065</v>
      </c>
      <c r="E1566" t="s">
        <v>3101</v>
      </c>
    </row>
    <row r="1567" spans="1:5">
      <c r="A1567" s="352">
        <v>1.4</v>
      </c>
      <c r="B1567" s="352" t="s">
        <v>240</v>
      </c>
      <c r="C1567" s="351" t="s">
        <v>240</v>
      </c>
      <c r="D1567" s="351" t="s">
        <v>3066</v>
      </c>
      <c r="E1567" t="s">
        <v>3101</v>
      </c>
    </row>
    <row r="1568" spans="1:5">
      <c r="A1568" s="352">
        <v>1.4</v>
      </c>
      <c r="B1568" s="352" t="s">
        <v>240</v>
      </c>
      <c r="C1568" s="351" t="s">
        <v>240</v>
      </c>
      <c r="D1568" s="351" t="s">
        <v>3067</v>
      </c>
      <c r="E1568" t="s">
        <v>3101</v>
      </c>
    </row>
    <row r="1569" spans="1:5">
      <c r="A1569" s="352">
        <v>1.4</v>
      </c>
      <c r="B1569" s="352" t="s">
        <v>240</v>
      </c>
      <c r="C1569" s="351" t="s">
        <v>240</v>
      </c>
      <c r="D1569" s="351" t="s">
        <v>3068</v>
      </c>
      <c r="E1569" t="s">
        <v>3101</v>
      </c>
    </row>
    <row r="1570" spans="1:5">
      <c r="A1570" s="352">
        <v>1.4</v>
      </c>
      <c r="B1570" s="352" t="s">
        <v>240</v>
      </c>
      <c r="C1570" s="351" t="s">
        <v>240</v>
      </c>
      <c r="D1570" s="351" t="s">
        <v>3069</v>
      </c>
      <c r="E1570" t="s">
        <v>3101</v>
      </c>
    </row>
    <row r="1571" spans="1:5">
      <c r="A1571" s="352">
        <v>1.4</v>
      </c>
      <c r="B1571" s="352" t="s">
        <v>240</v>
      </c>
      <c r="C1571" s="351" t="s">
        <v>240</v>
      </c>
      <c r="D1571" s="351" t="s">
        <v>1436</v>
      </c>
      <c r="E1571" t="s">
        <v>3101</v>
      </c>
    </row>
    <row r="1572" spans="1:5">
      <c r="A1572" s="352">
        <v>1.4</v>
      </c>
      <c r="B1572" s="352" t="s">
        <v>240</v>
      </c>
      <c r="C1572" s="351" t="s">
        <v>240</v>
      </c>
      <c r="D1572" s="351" t="s">
        <v>1309</v>
      </c>
      <c r="E1572" t="s">
        <v>3101</v>
      </c>
    </row>
    <row r="1573" spans="1:5">
      <c r="A1573" s="352">
        <v>1.4</v>
      </c>
      <c r="B1573" s="352" t="s">
        <v>240</v>
      </c>
      <c r="C1573" s="351" t="s">
        <v>240</v>
      </c>
      <c r="D1573" s="351" t="s">
        <v>3070</v>
      </c>
      <c r="E1573" t="s">
        <v>3101</v>
      </c>
    </row>
    <row r="1574" spans="1:5">
      <c r="A1574" s="352">
        <v>1.4</v>
      </c>
      <c r="B1574" s="352" t="s">
        <v>240</v>
      </c>
      <c r="C1574" s="351" t="s">
        <v>240</v>
      </c>
      <c r="D1574" s="351" t="s">
        <v>1472</v>
      </c>
      <c r="E1574" t="s">
        <v>3101</v>
      </c>
    </row>
    <row r="1575" spans="1:5">
      <c r="A1575" s="352">
        <v>1.4</v>
      </c>
      <c r="B1575" s="352" t="s">
        <v>240</v>
      </c>
      <c r="C1575" s="351" t="s">
        <v>240</v>
      </c>
      <c r="D1575" s="351" t="s">
        <v>843</v>
      </c>
      <c r="E1575" t="s">
        <v>3101</v>
      </c>
    </row>
    <row r="1576" spans="1:5">
      <c r="A1576" s="352">
        <v>1.4</v>
      </c>
      <c r="B1576" s="352" t="s">
        <v>240</v>
      </c>
      <c r="C1576" s="351" t="s">
        <v>240</v>
      </c>
      <c r="D1576" s="351" t="s">
        <v>3071</v>
      </c>
      <c r="E1576" t="s">
        <v>3101</v>
      </c>
    </row>
    <row r="1577" spans="1:5">
      <c r="A1577" s="352">
        <v>1.4</v>
      </c>
      <c r="B1577" s="352" t="s">
        <v>240</v>
      </c>
      <c r="C1577" s="351" t="s">
        <v>240</v>
      </c>
      <c r="D1577" s="351" t="s">
        <v>3072</v>
      </c>
      <c r="E1577" t="s">
        <v>3101</v>
      </c>
    </row>
    <row r="1578" spans="1:5">
      <c r="A1578" s="352">
        <v>1.4</v>
      </c>
      <c r="B1578" s="352" t="s">
        <v>240</v>
      </c>
      <c r="C1578" s="351" t="s">
        <v>240</v>
      </c>
      <c r="D1578" s="351" t="s">
        <v>3073</v>
      </c>
      <c r="E1578" t="s">
        <v>3101</v>
      </c>
    </row>
    <row r="1579" spans="1:5">
      <c r="A1579" s="352">
        <v>1.4</v>
      </c>
      <c r="B1579" s="352" t="s">
        <v>240</v>
      </c>
      <c r="C1579" s="351" t="s">
        <v>240</v>
      </c>
      <c r="D1579" s="351" t="s">
        <v>3074</v>
      </c>
      <c r="E1579" t="s">
        <v>3101</v>
      </c>
    </row>
    <row r="1580" spans="1:5">
      <c r="A1580" s="352">
        <v>1.4</v>
      </c>
      <c r="B1580" s="352" t="s">
        <v>240</v>
      </c>
      <c r="C1580" s="351" t="s">
        <v>240</v>
      </c>
      <c r="D1580" s="351" t="s">
        <v>3075</v>
      </c>
      <c r="E1580" t="s">
        <v>3101</v>
      </c>
    </row>
    <row r="1581" spans="1:5">
      <c r="A1581" s="352">
        <v>1.4</v>
      </c>
      <c r="B1581" s="352" t="s">
        <v>240</v>
      </c>
      <c r="C1581" s="351" t="s">
        <v>240</v>
      </c>
      <c r="D1581" s="351" t="s">
        <v>3076</v>
      </c>
      <c r="E1581" t="s">
        <v>3101</v>
      </c>
    </row>
    <row r="1582" spans="1:5">
      <c r="A1582" s="352">
        <v>1.4</v>
      </c>
      <c r="B1582" s="352" t="s">
        <v>240</v>
      </c>
      <c r="C1582" s="351" t="s">
        <v>240</v>
      </c>
      <c r="D1582" s="351" t="s">
        <v>3077</v>
      </c>
      <c r="E1582" t="s">
        <v>3101</v>
      </c>
    </row>
    <row r="1583" spans="1:5">
      <c r="A1583" s="352">
        <v>1.4</v>
      </c>
      <c r="B1583" s="352" t="s">
        <v>240</v>
      </c>
      <c r="C1583" s="351" t="s">
        <v>240</v>
      </c>
      <c r="D1583" s="351" t="s">
        <v>3078</v>
      </c>
      <c r="E1583" t="s">
        <v>3101</v>
      </c>
    </row>
    <row r="1584" spans="1:5">
      <c r="A1584" s="352">
        <v>1.4</v>
      </c>
      <c r="B1584" s="352" t="s">
        <v>240</v>
      </c>
      <c r="C1584" s="351" t="s">
        <v>240</v>
      </c>
      <c r="D1584" s="351" t="s">
        <v>3079</v>
      </c>
      <c r="E1584" t="s">
        <v>3101</v>
      </c>
    </row>
    <row r="1585" spans="1:5">
      <c r="A1585" s="352">
        <v>1.4</v>
      </c>
      <c r="B1585" s="352" t="s">
        <v>240</v>
      </c>
      <c r="C1585" s="351" t="s">
        <v>240</v>
      </c>
      <c r="D1585" s="351" t="s">
        <v>3080</v>
      </c>
      <c r="E1585" t="s">
        <v>3101</v>
      </c>
    </row>
    <row r="1586" spans="1:5">
      <c r="A1586" s="352">
        <v>1.4</v>
      </c>
      <c r="B1586" s="352" t="s">
        <v>240</v>
      </c>
      <c r="C1586" s="351" t="s">
        <v>240</v>
      </c>
      <c r="D1586" s="351" t="s">
        <v>3081</v>
      </c>
      <c r="E1586" t="s">
        <v>3101</v>
      </c>
    </row>
    <row r="1587" spans="1:5">
      <c r="A1587" s="352">
        <v>1.4</v>
      </c>
      <c r="B1587" s="352" t="s">
        <v>240</v>
      </c>
      <c r="C1587" s="351" t="s">
        <v>240</v>
      </c>
      <c r="D1587" s="351" t="s">
        <v>3082</v>
      </c>
      <c r="E1587" t="s">
        <v>3101</v>
      </c>
    </row>
    <row r="1588" spans="1:5">
      <c r="A1588" s="352">
        <v>1.4</v>
      </c>
      <c r="B1588" s="352" t="s">
        <v>240</v>
      </c>
      <c r="C1588" s="351" t="s">
        <v>240</v>
      </c>
      <c r="D1588" s="351" t="s">
        <v>1340</v>
      </c>
      <c r="E1588" t="s">
        <v>3101</v>
      </c>
    </row>
    <row r="1589" spans="1:5">
      <c r="A1589" s="352">
        <v>1.4</v>
      </c>
      <c r="B1589" s="352" t="s">
        <v>240</v>
      </c>
      <c r="C1589" s="351" t="s">
        <v>240</v>
      </c>
      <c r="D1589" s="351" t="s">
        <v>1428</v>
      </c>
      <c r="E1589" t="s">
        <v>3101</v>
      </c>
    </row>
    <row r="1590" spans="1:5">
      <c r="A1590" s="352">
        <v>1.4</v>
      </c>
      <c r="B1590" s="352" t="s">
        <v>240</v>
      </c>
      <c r="C1590" s="351" t="s">
        <v>240</v>
      </c>
      <c r="D1590" s="351" t="s">
        <v>1403</v>
      </c>
      <c r="E1590" t="s">
        <v>3101</v>
      </c>
    </row>
    <row r="1591" spans="1:5">
      <c r="A1591" s="352">
        <v>1.4</v>
      </c>
      <c r="B1591" s="352" t="s">
        <v>240</v>
      </c>
      <c r="C1591" s="351" t="s">
        <v>240</v>
      </c>
      <c r="D1591" s="351" t="s">
        <v>1437</v>
      </c>
      <c r="E1591" t="s">
        <v>3101</v>
      </c>
    </row>
    <row r="1592" spans="1:5">
      <c r="A1592" s="352">
        <v>1.4</v>
      </c>
      <c r="B1592" s="352" t="s">
        <v>240</v>
      </c>
      <c r="C1592" s="351" t="s">
        <v>240</v>
      </c>
      <c r="D1592" s="351" t="s">
        <v>3083</v>
      </c>
      <c r="E1592" t="s">
        <v>3101</v>
      </c>
    </row>
    <row r="1593" spans="1:5">
      <c r="A1593" s="352">
        <v>1.4</v>
      </c>
      <c r="B1593" s="352" t="s">
        <v>240</v>
      </c>
      <c r="C1593" s="351" t="s">
        <v>240</v>
      </c>
      <c r="D1593" s="351" t="s">
        <v>1470</v>
      </c>
      <c r="E1593" t="s">
        <v>3101</v>
      </c>
    </row>
    <row r="1594" spans="1:5">
      <c r="A1594" s="352">
        <v>1.4</v>
      </c>
      <c r="B1594" s="352" t="s">
        <v>240</v>
      </c>
      <c r="C1594" s="351" t="s">
        <v>240</v>
      </c>
      <c r="D1594" s="351" t="s">
        <v>1435</v>
      </c>
      <c r="E1594" t="s">
        <v>3101</v>
      </c>
    </row>
    <row r="1595" spans="1:5">
      <c r="A1595" s="352">
        <v>1.4</v>
      </c>
      <c r="B1595" s="352" t="s">
        <v>240</v>
      </c>
      <c r="C1595" s="351" t="s">
        <v>240</v>
      </c>
      <c r="D1595" s="351" t="s">
        <v>3084</v>
      </c>
      <c r="E1595" t="s">
        <v>3101</v>
      </c>
    </row>
    <row r="1596" spans="1:5">
      <c r="A1596" s="352">
        <v>1.4</v>
      </c>
      <c r="B1596" s="352" t="s">
        <v>240</v>
      </c>
      <c r="C1596" s="351" t="s">
        <v>240</v>
      </c>
      <c r="D1596" s="351" t="s">
        <v>98</v>
      </c>
      <c r="E1596" t="s">
        <v>3101</v>
      </c>
    </row>
    <row r="1597" spans="1:5">
      <c r="A1597" s="352">
        <v>1.4</v>
      </c>
      <c r="B1597" s="352" t="s">
        <v>240</v>
      </c>
      <c r="C1597" s="351" t="s">
        <v>240</v>
      </c>
      <c r="D1597" s="351" t="s">
        <v>3085</v>
      </c>
      <c r="E1597" t="s">
        <v>3101</v>
      </c>
    </row>
    <row r="1598" spans="1:5">
      <c r="A1598" s="352">
        <v>1.4</v>
      </c>
      <c r="B1598" s="352" t="s">
        <v>240</v>
      </c>
      <c r="C1598" s="351" t="s">
        <v>240</v>
      </c>
      <c r="D1598" s="351" t="s">
        <v>1335</v>
      </c>
      <c r="E1598" t="s">
        <v>3101</v>
      </c>
    </row>
    <row r="1599" spans="1:5">
      <c r="A1599" s="352">
        <v>1.4</v>
      </c>
      <c r="B1599" s="352" t="s">
        <v>240</v>
      </c>
      <c r="C1599" s="351" t="s">
        <v>240</v>
      </c>
      <c r="D1599" s="351" t="s">
        <v>3086</v>
      </c>
      <c r="E1599" t="s">
        <v>3101</v>
      </c>
    </row>
    <row r="1600" spans="1:5">
      <c r="A1600" s="352">
        <v>1.4</v>
      </c>
      <c r="B1600" s="352" t="s">
        <v>240</v>
      </c>
      <c r="C1600" s="351" t="s">
        <v>240</v>
      </c>
      <c r="D1600" s="351" t="s">
        <v>3087</v>
      </c>
      <c r="E1600" t="s">
        <v>3101</v>
      </c>
    </row>
    <row r="1601" spans="1:5">
      <c r="A1601" s="352">
        <v>1.4</v>
      </c>
      <c r="B1601" s="352" t="s">
        <v>240</v>
      </c>
      <c r="C1601" s="351" t="s">
        <v>240</v>
      </c>
      <c r="D1601" s="351" t="s">
        <v>3088</v>
      </c>
      <c r="E1601" t="s">
        <v>3101</v>
      </c>
    </row>
    <row r="1602" spans="1:5">
      <c r="A1602" s="352">
        <v>1.4</v>
      </c>
      <c r="B1602" s="352" t="s">
        <v>240</v>
      </c>
      <c r="C1602" s="351" t="s">
        <v>240</v>
      </c>
      <c r="D1602" s="351" t="s">
        <v>3089</v>
      </c>
      <c r="E1602" t="s">
        <v>3101</v>
      </c>
    </row>
    <row r="1603" spans="1:5">
      <c r="A1603" s="352">
        <v>1.4</v>
      </c>
      <c r="B1603" s="352" t="s">
        <v>240</v>
      </c>
      <c r="C1603" s="351" t="s">
        <v>240</v>
      </c>
      <c r="D1603" s="351" t="s">
        <v>3090</v>
      </c>
      <c r="E1603" t="s">
        <v>3101</v>
      </c>
    </row>
    <row r="1604" spans="1:5">
      <c r="A1604" s="352">
        <v>1.4</v>
      </c>
      <c r="B1604" s="352" t="s">
        <v>240</v>
      </c>
      <c r="C1604" s="351" t="s">
        <v>240</v>
      </c>
      <c r="D1604" s="351" t="s">
        <v>1380</v>
      </c>
      <c r="E1604" t="s">
        <v>3101</v>
      </c>
    </row>
    <row r="1605" spans="1:5">
      <c r="A1605" s="352">
        <v>1.4</v>
      </c>
      <c r="B1605" s="352" t="s">
        <v>240</v>
      </c>
      <c r="C1605" s="351" t="s">
        <v>240</v>
      </c>
      <c r="D1605" s="351" t="s">
        <v>3091</v>
      </c>
      <c r="E1605" t="s">
        <v>3101</v>
      </c>
    </row>
    <row r="1606" spans="1:5">
      <c r="A1606" s="352">
        <v>1.4</v>
      </c>
      <c r="B1606" s="352" t="s">
        <v>240</v>
      </c>
      <c r="C1606" s="351" t="s">
        <v>240</v>
      </c>
      <c r="D1606" s="351" t="s">
        <v>3092</v>
      </c>
      <c r="E1606" t="s">
        <v>3101</v>
      </c>
    </row>
    <row r="1607" spans="1:5">
      <c r="A1607" s="352">
        <v>1.4</v>
      </c>
      <c r="B1607" s="352" t="s">
        <v>240</v>
      </c>
      <c r="C1607" s="351" t="s">
        <v>240</v>
      </c>
      <c r="D1607" s="351" t="s">
        <v>1213</v>
      </c>
      <c r="E1607" t="s">
        <v>3101</v>
      </c>
    </row>
    <row r="1608" spans="1:5">
      <c r="A1608" s="352">
        <v>1.4</v>
      </c>
      <c r="B1608" s="352" t="s">
        <v>240</v>
      </c>
      <c r="C1608" s="351" t="s">
        <v>240</v>
      </c>
      <c r="D1608" s="351" t="s">
        <v>3093</v>
      </c>
      <c r="E1608" t="s">
        <v>3101</v>
      </c>
    </row>
    <row r="1609" spans="1:5">
      <c r="A1609" s="352">
        <v>1.4</v>
      </c>
      <c r="B1609" s="352" t="s">
        <v>240</v>
      </c>
      <c r="C1609" s="351" t="s">
        <v>240</v>
      </c>
      <c r="D1609" s="351" t="s">
        <v>3094</v>
      </c>
      <c r="E1609" t="s">
        <v>3101</v>
      </c>
    </row>
    <row r="1610" spans="1:5">
      <c r="A1610" s="352">
        <v>1.4</v>
      </c>
      <c r="B1610" s="352" t="s">
        <v>240</v>
      </c>
      <c r="C1610" s="351" t="s">
        <v>240</v>
      </c>
      <c r="D1610" s="351" t="s">
        <v>3095</v>
      </c>
      <c r="E1610" t="s">
        <v>3101</v>
      </c>
    </row>
    <row r="1611" spans="1:5">
      <c r="A1611" s="352">
        <v>1.4</v>
      </c>
      <c r="B1611" s="352" t="s">
        <v>249</v>
      </c>
      <c r="C1611" s="351" t="s">
        <v>269</v>
      </c>
      <c r="D1611" s="351" t="s">
        <v>2970</v>
      </c>
      <c r="E1611" t="s">
        <v>3102</v>
      </c>
    </row>
    <row r="1612" spans="1:5">
      <c r="A1612" s="352">
        <v>1.4</v>
      </c>
      <c r="B1612" s="352" t="s">
        <v>249</v>
      </c>
      <c r="C1612" s="351" t="s">
        <v>269</v>
      </c>
      <c r="D1612" s="351" t="s">
        <v>2972</v>
      </c>
      <c r="E1612" t="s">
        <v>3102</v>
      </c>
    </row>
    <row r="1613" spans="1:5">
      <c r="A1613" s="352">
        <v>1.4</v>
      </c>
      <c r="B1613" s="352" t="s">
        <v>249</v>
      </c>
      <c r="C1613" s="351" t="s">
        <v>269</v>
      </c>
      <c r="D1613" s="351" t="s">
        <v>2973</v>
      </c>
      <c r="E1613" t="s">
        <v>3102</v>
      </c>
    </row>
    <row r="1614" spans="1:5">
      <c r="A1614" s="352">
        <v>1.4</v>
      </c>
      <c r="B1614" s="352" t="s">
        <v>249</v>
      </c>
      <c r="C1614" s="351" t="s">
        <v>269</v>
      </c>
      <c r="D1614" s="351" t="s">
        <v>2974</v>
      </c>
      <c r="E1614" t="s">
        <v>3102</v>
      </c>
    </row>
    <row r="1615" spans="1:5">
      <c r="A1615" s="352">
        <v>1.4</v>
      </c>
      <c r="B1615" s="352" t="s">
        <v>249</v>
      </c>
      <c r="C1615" s="351" t="s">
        <v>269</v>
      </c>
      <c r="D1615" s="351" t="s">
        <v>2975</v>
      </c>
      <c r="E1615" t="s">
        <v>3102</v>
      </c>
    </row>
    <row r="1616" spans="1:5">
      <c r="A1616" s="352">
        <v>1.4</v>
      </c>
      <c r="B1616" s="352" t="s">
        <v>249</v>
      </c>
      <c r="C1616" s="351" t="s">
        <v>269</v>
      </c>
      <c r="D1616" s="351" t="s">
        <v>2976</v>
      </c>
      <c r="E1616" t="s">
        <v>3102</v>
      </c>
    </row>
    <row r="1617" spans="1:5">
      <c r="A1617" s="352">
        <v>1.4</v>
      </c>
      <c r="B1617" s="352" t="s">
        <v>249</v>
      </c>
      <c r="C1617" s="351" t="s">
        <v>269</v>
      </c>
      <c r="D1617" s="351" t="s">
        <v>2977</v>
      </c>
      <c r="E1617" t="s">
        <v>3102</v>
      </c>
    </row>
    <row r="1618" spans="1:5">
      <c r="A1618" s="352">
        <v>1.4</v>
      </c>
      <c r="B1618" s="352" t="s">
        <v>249</v>
      </c>
      <c r="C1618" s="351" t="s">
        <v>269</v>
      </c>
      <c r="D1618" s="351" t="s">
        <v>2978</v>
      </c>
      <c r="E1618" t="s">
        <v>3102</v>
      </c>
    </row>
    <row r="1619" spans="1:5">
      <c r="A1619" s="352">
        <v>1.4</v>
      </c>
      <c r="B1619" s="352" t="s">
        <v>249</v>
      </c>
      <c r="C1619" s="351" t="s">
        <v>269</v>
      </c>
      <c r="D1619" s="351" t="s">
        <v>2979</v>
      </c>
      <c r="E1619" t="s">
        <v>3102</v>
      </c>
    </row>
    <row r="1620" spans="1:5">
      <c r="A1620" s="352">
        <v>1.4</v>
      </c>
      <c r="B1620" s="352" t="s">
        <v>249</v>
      </c>
      <c r="C1620" s="351" t="s">
        <v>269</v>
      </c>
      <c r="D1620" s="351" t="s">
        <v>2980</v>
      </c>
      <c r="E1620" t="s">
        <v>3102</v>
      </c>
    </row>
    <row r="1621" spans="1:5">
      <c r="A1621" s="352">
        <v>1.4</v>
      </c>
      <c r="B1621" s="352" t="s">
        <v>249</v>
      </c>
      <c r="C1621" s="351" t="s">
        <v>269</v>
      </c>
      <c r="D1621" s="351" t="s">
        <v>1467</v>
      </c>
      <c r="E1621" t="s">
        <v>3102</v>
      </c>
    </row>
    <row r="1622" spans="1:5">
      <c r="A1622" s="352">
        <v>1.4</v>
      </c>
      <c r="B1622" s="352" t="s">
        <v>249</v>
      </c>
      <c r="C1622" s="351" t="s">
        <v>269</v>
      </c>
      <c r="D1622" s="351" t="s">
        <v>2981</v>
      </c>
      <c r="E1622" t="s">
        <v>3102</v>
      </c>
    </row>
    <row r="1623" spans="1:5">
      <c r="A1623" s="352">
        <v>1.4</v>
      </c>
      <c r="B1623" s="352" t="s">
        <v>249</v>
      </c>
      <c r="C1623" s="351" t="s">
        <v>269</v>
      </c>
      <c r="D1623" s="351" t="s">
        <v>2982</v>
      </c>
      <c r="E1623" t="s">
        <v>3102</v>
      </c>
    </row>
    <row r="1624" spans="1:5">
      <c r="A1624" s="352">
        <v>1.4</v>
      </c>
      <c r="B1624" s="352" t="s">
        <v>249</v>
      </c>
      <c r="C1624" s="351" t="s">
        <v>269</v>
      </c>
      <c r="D1624" s="351" t="s">
        <v>2983</v>
      </c>
      <c r="E1624" t="s">
        <v>3102</v>
      </c>
    </row>
    <row r="1625" spans="1:5">
      <c r="A1625" s="352">
        <v>1.4</v>
      </c>
      <c r="B1625" s="352" t="s">
        <v>249</v>
      </c>
      <c r="C1625" s="351" t="s">
        <v>269</v>
      </c>
      <c r="D1625" s="351" t="s">
        <v>248</v>
      </c>
      <c r="E1625" t="s">
        <v>3102</v>
      </c>
    </row>
    <row r="1626" spans="1:5">
      <c r="A1626" s="352">
        <v>1.4</v>
      </c>
      <c r="B1626" s="352" t="s">
        <v>249</v>
      </c>
      <c r="C1626" s="351" t="s">
        <v>269</v>
      </c>
      <c r="D1626" s="351" t="s">
        <v>579</v>
      </c>
      <c r="E1626" t="s">
        <v>3102</v>
      </c>
    </row>
    <row r="1627" spans="1:5">
      <c r="A1627" s="352">
        <v>1.4</v>
      </c>
      <c r="B1627" s="352" t="s">
        <v>249</v>
      </c>
      <c r="C1627" s="351" t="s">
        <v>269</v>
      </c>
      <c r="D1627" s="351" t="s">
        <v>2984</v>
      </c>
      <c r="E1627" t="s">
        <v>3102</v>
      </c>
    </row>
    <row r="1628" spans="1:5">
      <c r="A1628" s="352">
        <v>1.4</v>
      </c>
      <c r="B1628" s="352" t="s">
        <v>249</v>
      </c>
      <c r="C1628" s="351" t="s">
        <v>269</v>
      </c>
      <c r="D1628" s="351" t="s">
        <v>607</v>
      </c>
      <c r="E1628" t="s">
        <v>3102</v>
      </c>
    </row>
    <row r="1629" spans="1:5">
      <c r="A1629" s="352">
        <v>1.4</v>
      </c>
      <c r="B1629" s="352" t="s">
        <v>249</v>
      </c>
      <c r="C1629" s="351" t="s">
        <v>269</v>
      </c>
      <c r="D1629" s="351" t="s">
        <v>2985</v>
      </c>
      <c r="E1629" t="s">
        <v>3102</v>
      </c>
    </row>
    <row r="1630" spans="1:5">
      <c r="A1630" s="352">
        <v>1.4</v>
      </c>
      <c r="B1630" s="352" t="s">
        <v>249</v>
      </c>
      <c r="C1630" s="351" t="s">
        <v>269</v>
      </c>
      <c r="D1630" s="351" t="s">
        <v>2986</v>
      </c>
      <c r="E1630" t="s">
        <v>3102</v>
      </c>
    </row>
    <row r="1631" spans="1:5">
      <c r="A1631" s="352">
        <v>1.4</v>
      </c>
      <c r="B1631" s="352" t="s">
        <v>249</v>
      </c>
      <c r="C1631" s="351" t="s">
        <v>269</v>
      </c>
      <c r="D1631" s="351" t="s">
        <v>1429</v>
      </c>
      <c r="E1631" t="s">
        <v>3102</v>
      </c>
    </row>
    <row r="1632" spans="1:5">
      <c r="A1632" s="352">
        <v>1.4</v>
      </c>
      <c r="B1632" s="352" t="s">
        <v>249</v>
      </c>
      <c r="C1632" s="351" t="s">
        <v>269</v>
      </c>
      <c r="D1632" s="351" t="s">
        <v>2987</v>
      </c>
      <c r="E1632" t="s">
        <v>3102</v>
      </c>
    </row>
    <row r="1633" spans="1:5">
      <c r="A1633" s="352">
        <v>1.4</v>
      </c>
      <c r="B1633" s="352" t="s">
        <v>249</v>
      </c>
      <c r="C1633" s="351" t="s">
        <v>269</v>
      </c>
      <c r="D1633" s="351" t="s">
        <v>2988</v>
      </c>
      <c r="E1633" t="s">
        <v>3102</v>
      </c>
    </row>
    <row r="1634" spans="1:5">
      <c r="A1634" s="352">
        <v>1.4</v>
      </c>
      <c r="B1634" s="352" t="s">
        <v>249</v>
      </c>
      <c r="C1634" s="351" t="s">
        <v>269</v>
      </c>
      <c r="D1634" s="351" t="s">
        <v>2989</v>
      </c>
      <c r="E1634" t="s">
        <v>3102</v>
      </c>
    </row>
    <row r="1635" spans="1:5">
      <c r="A1635" s="352">
        <v>1.4</v>
      </c>
      <c r="B1635" s="352" t="s">
        <v>249</v>
      </c>
      <c r="C1635" s="351" t="s">
        <v>269</v>
      </c>
      <c r="D1635" s="351" t="s">
        <v>2990</v>
      </c>
      <c r="E1635" t="s">
        <v>3102</v>
      </c>
    </row>
    <row r="1636" spans="1:5">
      <c r="A1636" s="352">
        <v>1.4</v>
      </c>
      <c r="B1636" s="352" t="s">
        <v>249</v>
      </c>
      <c r="C1636" s="351" t="s">
        <v>269</v>
      </c>
      <c r="D1636" s="351" t="s">
        <v>2991</v>
      </c>
      <c r="E1636" t="s">
        <v>3102</v>
      </c>
    </row>
    <row r="1637" spans="1:5">
      <c r="A1637" s="352">
        <v>1.4</v>
      </c>
      <c r="B1637" s="352" t="s">
        <v>249</v>
      </c>
      <c r="C1637" s="351" t="s">
        <v>269</v>
      </c>
      <c r="D1637" s="351" t="s">
        <v>2992</v>
      </c>
      <c r="E1637" t="s">
        <v>3102</v>
      </c>
    </row>
    <row r="1638" spans="1:5">
      <c r="A1638" s="352">
        <v>1.4</v>
      </c>
      <c r="B1638" s="352" t="s">
        <v>249</v>
      </c>
      <c r="C1638" s="351" t="s">
        <v>269</v>
      </c>
      <c r="D1638" s="351" t="s">
        <v>2993</v>
      </c>
      <c r="E1638" t="s">
        <v>3102</v>
      </c>
    </row>
    <row r="1639" spans="1:5">
      <c r="A1639" s="352">
        <v>1.4</v>
      </c>
      <c r="B1639" s="352" t="s">
        <v>249</v>
      </c>
      <c r="C1639" s="351" t="s">
        <v>269</v>
      </c>
      <c r="D1639" s="351" t="s">
        <v>2994</v>
      </c>
      <c r="E1639" t="s">
        <v>3102</v>
      </c>
    </row>
    <row r="1640" spans="1:5">
      <c r="A1640" s="352">
        <v>1.4</v>
      </c>
      <c r="B1640" s="352" t="s">
        <v>249</v>
      </c>
      <c r="C1640" s="351" t="s">
        <v>269</v>
      </c>
      <c r="D1640" s="351" t="s">
        <v>600</v>
      </c>
      <c r="E1640" t="s">
        <v>3102</v>
      </c>
    </row>
    <row r="1641" spans="1:5">
      <c r="A1641" s="352">
        <v>1.4</v>
      </c>
      <c r="B1641" s="352" t="s">
        <v>249</v>
      </c>
      <c r="C1641" s="351" t="s">
        <v>269</v>
      </c>
      <c r="D1641" s="351" t="s">
        <v>1191</v>
      </c>
      <c r="E1641" t="s">
        <v>3102</v>
      </c>
    </row>
    <row r="1642" spans="1:5">
      <c r="A1642" s="352">
        <v>1.4</v>
      </c>
      <c r="B1642" s="352" t="s">
        <v>249</v>
      </c>
      <c r="C1642" s="351" t="s">
        <v>269</v>
      </c>
      <c r="D1642" s="351" t="s">
        <v>2995</v>
      </c>
      <c r="E1642" t="s">
        <v>3102</v>
      </c>
    </row>
    <row r="1643" spans="1:5">
      <c r="A1643" s="352">
        <v>1.4</v>
      </c>
      <c r="B1643" s="352" t="s">
        <v>249</v>
      </c>
      <c r="C1643" s="351" t="s">
        <v>269</v>
      </c>
      <c r="D1643" s="351" t="s">
        <v>2996</v>
      </c>
      <c r="E1643" t="s">
        <v>3102</v>
      </c>
    </row>
    <row r="1644" spans="1:5">
      <c r="A1644" s="352">
        <v>1.4</v>
      </c>
      <c r="B1644" s="352" t="s">
        <v>249</v>
      </c>
      <c r="C1644" s="351" t="s">
        <v>269</v>
      </c>
      <c r="D1644" s="351" t="s">
        <v>2997</v>
      </c>
      <c r="E1644" t="s">
        <v>3102</v>
      </c>
    </row>
    <row r="1645" spans="1:5">
      <c r="A1645" s="352">
        <v>1.4</v>
      </c>
      <c r="B1645" s="352" t="s">
        <v>249</v>
      </c>
      <c r="C1645" s="351" t="s">
        <v>269</v>
      </c>
      <c r="D1645" s="351" t="s">
        <v>2998</v>
      </c>
      <c r="E1645" t="s">
        <v>3102</v>
      </c>
    </row>
    <row r="1646" spans="1:5">
      <c r="A1646" s="352">
        <v>1.4</v>
      </c>
      <c r="B1646" s="352" t="s">
        <v>249</v>
      </c>
      <c r="C1646" s="351" t="s">
        <v>269</v>
      </c>
      <c r="D1646" s="351" t="s">
        <v>2999</v>
      </c>
      <c r="E1646" t="s">
        <v>3102</v>
      </c>
    </row>
    <row r="1647" spans="1:5">
      <c r="A1647" s="352">
        <v>1.4</v>
      </c>
      <c r="B1647" s="352" t="s">
        <v>249</v>
      </c>
      <c r="C1647" s="351" t="s">
        <v>269</v>
      </c>
      <c r="D1647" s="351" t="s">
        <v>3000</v>
      </c>
      <c r="E1647" t="s">
        <v>3102</v>
      </c>
    </row>
    <row r="1648" spans="1:5">
      <c r="A1648" s="352">
        <v>1.4</v>
      </c>
      <c r="B1648" s="352" t="s">
        <v>249</v>
      </c>
      <c r="C1648" s="351" t="s">
        <v>269</v>
      </c>
      <c r="D1648" s="351" t="s">
        <v>216</v>
      </c>
      <c r="E1648" t="s">
        <v>3102</v>
      </c>
    </row>
    <row r="1649" spans="1:5">
      <c r="A1649" s="352">
        <v>1.4</v>
      </c>
      <c r="B1649" s="352" t="s">
        <v>249</v>
      </c>
      <c r="C1649" s="351" t="s">
        <v>269</v>
      </c>
      <c r="D1649" s="351" t="s">
        <v>3001</v>
      </c>
      <c r="E1649" t="s">
        <v>3102</v>
      </c>
    </row>
    <row r="1650" spans="1:5">
      <c r="A1650" s="352">
        <v>1.4</v>
      </c>
      <c r="B1650" s="352" t="s">
        <v>249</v>
      </c>
      <c r="C1650" s="351" t="s">
        <v>269</v>
      </c>
      <c r="D1650" s="351" t="s">
        <v>1265</v>
      </c>
      <c r="E1650" t="s">
        <v>3102</v>
      </c>
    </row>
    <row r="1651" spans="1:5">
      <c r="A1651" s="352">
        <v>1.4</v>
      </c>
      <c r="B1651" s="352" t="s">
        <v>249</v>
      </c>
      <c r="C1651" s="351" t="s">
        <v>269</v>
      </c>
      <c r="D1651" s="351" t="s">
        <v>3002</v>
      </c>
      <c r="E1651" t="s">
        <v>3102</v>
      </c>
    </row>
    <row r="1652" spans="1:5">
      <c r="A1652" s="352">
        <v>1.4</v>
      </c>
      <c r="B1652" s="352" t="s">
        <v>249</v>
      </c>
      <c r="C1652" s="351" t="s">
        <v>269</v>
      </c>
      <c r="D1652" s="351" t="s">
        <v>3003</v>
      </c>
      <c r="E1652" t="s">
        <v>3102</v>
      </c>
    </row>
    <row r="1653" spans="1:5">
      <c r="A1653" s="352">
        <v>1.4</v>
      </c>
      <c r="B1653" s="352" t="s">
        <v>249</v>
      </c>
      <c r="C1653" s="351" t="s">
        <v>269</v>
      </c>
      <c r="D1653" s="351" t="s">
        <v>3004</v>
      </c>
      <c r="E1653" t="s">
        <v>3102</v>
      </c>
    </row>
    <row r="1654" spans="1:5">
      <c r="A1654" s="352">
        <v>1.4</v>
      </c>
      <c r="B1654" s="352" t="s">
        <v>249</v>
      </c>
      <c r="C1654" s="351" t="s">
        <v>269</v>
      </c>
      <c r="D1654" s="351" t="s">
        <v>3005</v>
      </c>
      <c r="E1654" t="s">
        <v>3102</v>
      </c>
    </row>
    <row r="1655" spans="1:5">
      <c r="A1655" s="352">
        <v>1.4</v>
      </c>
      <c r="B1655" s="352" t="s">
        <v>249</v>
      </c>
      <c r="C1655" s="351" t="s">
        <v>269</v>
      </c>
      <c r="D1655" s="351" t="s">
        <v>3006</v>
      </c>
      <c r="E1655" t="s">
        <v>3102</v>
      </c>
    </row>
    <row r="1656" spans="1:5">
      <c r="A1656" s="352">
        <v>1.4</v>
      </c>
      <c r="B1656" s="352" t="s">
        <v>249</v>
      </c>
      <c r="C1656" s="351" t="s">
        <v>269</v>
      </c>
      <c r="D1656" s="351" t="s">
        <v>3007</v>
      </c>
      <c r="E1656" t="s">
        <v>3102</v>
      </c>
    </row>
    <row r="1657" spans="1:5">
      <c r="A1657" s="352">
        <v>1.4</v>
      </c>
      <c r="B1657" s="352" t="s">
        <v>249</v>
      </c>
      <c r="C1657" s="351" t="s">
        <v>269</v>
      </c>
      <c r="D1657" s="351" t="s">
        <v>3008</v>
      </c>
      <c r="E1657" t="s">
        <v>3102</v>
      </c>
    </row>
    <row r="1658" spans="1:5">
      <c r="A1658" s="352">
        <v>1.4</v>
      </c>
      <c r="B1658" s="352" t="s">
        <v>249</v>
      </c>
      <c r="C1658" s="351" t="s">
        <v>269</v>
      </c>
      <c r="D1658" s="351" t="s">
        <v>3009</v>
      </c>
      <c r="E1658" t="s">
        <v>3102</v>
      </c>
    </row>
    <row r="1659" spans="1:5">
      <c r="A1659" s="352">
        <v>1.4</v>
      </c>
      <c r="B1659" s="352" t="s">
        <v>249</v>
      </c>
      <c r="C1659" s="351" t="s">
        <v>269</v>
      </c>
      <c r="D1659" s="351" t="s">
        <v>3010</v>
      </c>
      <c r="E1659" t="s">
        <v>3102</v>
      </c>
    </row>
    <row r="1660" spans="1:5">
      <c r="A1660" s="352">
        <v>1.4</v>
      </c>
      <c r="B1660" s="352" t="s">
        <v>249</v>
      </c>
      <c r="C1660" s="351" t="s">
        <v>269</v>
      </c>
      <c r="D1660" s="351" t="s">
        <v>1292</v>
      </c>
      <c r="E1660" t="s">
        <v>3102</v>
      </c>
    </row>
    <row r="1661" spans="1:5">
      <c r="A1661" s="352">
        <v>1.4</v>
      </c>
      <c r="B1661" s="352" t="s">
        <v>249</v>
      </c>
      <c r="C1661" s="351" t="s">
        <v>269</v>
      </c>
      <c r="D1661" s="351" t="s">
        <v>3011</v>
      </c>
      <c r="E1661" t="s">
        <v>3102</v>
      </c>
    </row>
    <row r="1662" spans="1:5">
      <c r="A1662" s="352">
        <v>1.4</v>
      </c>
      <c r="B1662" s="352" t="s">
        <v>249</v>
      </c>
      <c r="C1662" s="351" t="s">
        <v>269</v>
      </c>
      <c r="D1662" s="351" t="s">
        <v>3012</v>
      </c>
      <c r="E1662" t="s">
        <v>3102</v>
      </c>
    </row>
    <row r="1663" spans="1:5">
      <c r="A1663" s="352">
        <v>1.4</v>
      </c>
      <c r="B1663" s="352" t="s">
        <v>249</v>
      </c>
      <c r="C1663" s="351" t="s">
        <v>269</v>
      </c>
      <c r="D1663" s="351" t="s">
        <v>3013</v>
      </c>
      <c r="E1663" t="s">
        <v>3102</v>
      </c>
    </row>
    <row r="1664" spans="1:5">
      <c r="A1664" s="352">
        <v>1.4</v>
      </c>
      <c r="B1664" s="352" t="s">
        <v>249</v>
      </c>
      <c r="C1664" s="351" t="s">
        <v>269</v>
      </c>
      <c r="D1664" s="351" t="s">
        <v>3014</v>
      </c>
      <c r="E1664" t="s">
        <v>3102</v>
      </c>
    </row>
    <row r="1665" spans="1:5">
      <c r="A1665" s="352">
        <v>1.4</v>
      </c>
      <c r="B1665" s="352" t="s">
        <v>249</v>
      </c>
      <c r="C1665" s="351" t="s">
        <v>269</v>
      </c>
      <c r="D1665" s="351" t="s">
        <v>3015</v>
      </c>
      <c r="E1665" t="s">
        <v>3102</v>
      </c>
    </row>
    <row r="1666" spans="1:5">
      <c r="A1666" s="352">
        <v>1.4</v>
      </c>
      <c r="B1666" s="352" t="s">
        <v>249</v>
      </c>
      <c r="C1666" s="351" t="s">
        <v>269</v>
      </c>
      <c r="D1666" s="351" t="s">
        <v>3016</v>
      </c>
      <c r="E1666" t="s">
        <v>3102</v>
      </c>
    </row>
    <row r="1667" spans="1:5">
      <c r="A1667" s="352">
        <v>1.4</v>
      </c>
      <c r="B1667" s="352" t="s">
        <v>249</v>
      </c>
      <c r="C1667" s="351" t="s">
        <v>269</v>
      </c>
      <c r="D1667" s="351" t="s">
        <v>3017</v>
      </c>
      <c r="E1667" t="s">
        <v>3102</v>
      </c>
    </row>
    <row r="1668" spans="1:5">
      <c r="A1668" s="352">
        <v>1.4</v>
      </c>
      <c r="B1668" s="352" t="s">
        <v>249</v>
      </c>
      <c r="C1668" s="351" t="s">
        <v>269</v>
      </c>
      <c r="D1668" s="351" t="s">
        <v>3018</v>
      </c>
      <c r="E1668" t="s">
        <v>3102</v>
      </c>
    </row>
    <row r="1669" spans="1:5">
      <c r="A1669" s="352">
        <v>1.4</v>
      </c>
      <c r="B1669" s="352" t="s">
        <v>249</v>
      </c>
      <c r="C1669" s="351" t="s">
        <v>269</v>
      </c>
      <c r="D1669" s="351" t="s">
        <v>3019</v>
      </c>
      <c r="E1669" t="s">
        <v>3102</v>
      </c>
    </row>
    <row r="1670" spans="1:5">
      <c r="A1670" s="352">
        <v>1.4</v>
      </c>
      <c r="B1670" s="352" t="s">
        <v>249</v>
      </c>
      <c r="C1670" s="351" t="s">
        <v>269</v>
      </c>
      <c r="D1670" s="351" t="s">
        <v>3020</v>
      </c>
      <c r="E1670" t="s">
        <v>3102</v>
      </c>
    </row>
    <row r="1671" spans="1:5">
      <c r="A1671" s="352">
        <v>1.4</v>
      </c>
      <c r="B1671" s="352" t="s">
        <v>249</v>
      </c>
      <c r="C1671" s="351" t="s">
        <v>269</v>
      </c>
      <c r="D1671" s="351" t="s">
        <v>3021</v>
      </c>
      <c r="E1671" t="s">
        <v>3102</v>
      </c>
    </row>
    <row r="1672" spans="1:5">
      <c r="A1672" s="352">
        <v>1.4</v>
      </c>
      <c r="B1672" s="352" t="s">
        <v>249</v>
      </c>
      <c r="C1672" s="351" t="s">
        <v>269</v>
      </c>
      <c r="D1672" s="351" t="s">
        <v>1411</v>
      </c>
      <c r="E1672" t="s">
        <v>3102</v>
      </c>
    </row>
    <row r="1673" spans="1:5">
      <c r="A1673" s="352">
        <v>1.4</v>
      </c>
      <c r="B1673" s="352" t="s">
        <v>249</v>
      </c>
      <c r="C1673" s="351" t="s">
        <v>269</v>
      </c>
      <c r="D1673" s="351" t="s">
        <v>3022</v>
      </c>
      <c r="E1673" t="s">
        <v>3102</v>
      </c>
    </row>
    <row r="1674" spans="1:5">
      <c r="A1674" s="352">
        <v>1.4</v>
      </c>
      <c r="B1674" s="352" t="s">
        <v>249</v>
      </c>
      <c r="C1674" s="351" t="s">
        <v>269</v>
      </c>
      <c r="D1674" s="351" t="s">
        <v>3023</v>
      </c>
      <c r="E1674" t="s">
        <v>3102</v>
      </c>
    </row>
    <row r="1675" spans="1:5">
      <c r="A1675" s="352">
        <v>1.4</v>
      </c>
      <c r="B1675" s="352" t="s">
        <v>249</v>
      </c>
      <c r="C1675" s="351" t="s">
        <v>269</v>
      </c>
      <c r="D1675" s="351" t="s">
        <v>3024</v>
      </c>
      <c r="E1675" t="s">
        <v>3102</v>
      </c>
    </row>
    <row r="1676" spans="1:5">
      <c r="A1676" s="352">
        <v>1.4</v>
      </c>
      <c r="B1676" s="352" t="s">
        <v>249</v>
      </c>
      <c r="C1676" s="351" t="s">
        <v>269</v>
      </c>
      <c r="D1676" s="351" t="s">
        <v>3025</v>
      </c>
      <c r="E1676" t="s">
        <v>3102</v>
      </c>
    </row>
    <row r="1677" spans="1:5">
      <c r="A1677" s="352">
        <v>1.4</v>
      </c>
      <c r="B1677" s="352" t="s">
        <v>249</v>
      </c>
      <c r="C1677" s="351" t="s">
        <v>269</v>
      </c>
      <c r="D1677" s="351" t="s">
        <v>3026</v>
      </c>
      <c r="E1677" t="s">
        <v>3102</v>
      </c>
    </row>
    <row r="1678" spans="1:5">
      <c r="A1678" s="352">
        <v>1.4</v>
      </c>
      <c r="B1678" s="352" t="s">
        <v>249</v>
      </c>
      <c r="C1678" s="351" t="s">
        <v>269</v>
      </c>
      <c r="D1678" s="351" t="s">
        <v>3027</v>
      </c>
      <c r="E1678" t="s">
        <v>3102</v>
      </c>
    </row>
    <row r="1679" spans="1:5">
      <c r="A1679" s="352">
        <v>1.4</v>
      </c>
      <c r="B1679" s="352" t="s">
        <v>249</v>
      </c>
      <c r="C1679" s="351" t="s">
        <v>269</v>
      </c>
      <c r="D1679" s="351" t="s">
        <v>3028</v>
      </c>
      <c r="E1679" t="s">
        <v>3102</v>
      </c>
    </row>
    <row r="1680" spans="1:5">
      <c r="A1680" s="352">
        <v>1.4</v>
      </c>
      <c r="B1680" s="352" t="s">
        <v>249</v>
      </c>
      <c r="C1680" s="351" t="s">
        <v>269</v>
      </c>
      <c r="D1680" s="351" t="s">
        <v>3029</v>
      </c>
      <c r="E1680" t="s">
        <v>3102</v>
      </c>
    </row>
    <row r="1681" spans="1:5">
      <c r="A1681" s="352">
        <v>1.4</v>
      </c>
      <c r="B1681" s="352" t="s">
        <v>249</v>
      </c>
      <c r="C1681" s="351" t="s">
        <v>269</v>
      </c>
      <c r="D1681" s="351" t="s">
        <v>3030</v>
      </c>
      <c r="E1681" t="s">
        <v>3102</v>
      </c>
    </row>
    <row r="1682" spans="1:5">
      <c r="A1682" s="352">
        <v>1.4</v>
      </c>
      <c r="B1682" s="352" t="s">
        <v>249</v>
      </c>
      <c r="C1682" s="351" t="s">
        <v>269</v>
      </c>
      <c r="D1682" s="351" t="s">
        <v>3031</v>
      </c>
      <c r="E1682" t="s">
        <v>3102</v>
      </c>
    </row>
    <row r="1683" spans="1:5">
      <c r="A1683" s="352">
        <v>1.4</v>
      </c>
      <c r="B1683" s="352" t="s">
        <v>249</v>
      </c>
      <c r="C1683" s="351" t="s">
        <v>269</v>
      </c>
      <c r="D1683" s="351" t="s">
        <v>571</v>
      </c>
      <c r="E1683" t="s">
        <v>3102</v>
      </c>
    </row>
    <row r="1684" spans="1:5">
      <c r="A1684" s="352">
        <v>1.4</v>
      </c>
      <c r="B1684" s="352" t="s">
        <v>249</v>
      </c>
      <c r="C1684" s="351" t="s">
        <v>269</v>
      </c>
      <c r="D1684" s="351" t="s">
        <v>3032</v>
      </c>
      <c r="E1684" t="s">
        <v>3102</v>
      </c>
    </row>
    <row r="1685" spans="1:5">
      <c r="A1685" s="352">
        <v>1.4</v>
      </c>
      <c r="B1685" s="352" t="s">
        <v>249</v>
      </c>
      <c r="C1685" s="351" t="s">
        <v>269</v>
      </c>
      <c r="D1685" s="351" t="s">
        <v>3033</v>
      </c>
      <c r="E1685" t="s">
        <v>3102</v>
      </c>
    </row>
    <row r="1686" spans="1:5">
      <c r="A1686" s="352">
        <v>1.4</v>
      </c>
      <c r="B1686" s="352" t="s">
        <v>249</v>
      </c>
      <c r="C1686" s="351" t="s">
        <v>269</v>
      </c>
      <c r="D1686" s="351" t="s">
        <v>1388</v>
      </c>
      <c r="E1686" t="s">
        <v>3102</v>
      </c>
    </row>
    <row r="1687" spans="1:5">
      <c r="A1687" s="352">
        <v>1.4</v>
      </c>
      <c r="B1687" s="352" t="s">
        <v>249</v>
      </c>
      <c r="C1687" s="351" t="s">
        <v>269</v>
      </c>
      <c r="D1687" s="351" t="s">
        <v>3034</v>
      </c>
      <c r="E1687" t="s">
        <v>3102</v>
      </c>
    </row>
    <row r="1688" spans="1:5">
      <c r="A1688" s="352">
        <v>1.4</v>
      </c>
      <c r="B1688" s="352" t="s">
        <v>249</v>
      </c>
      <c r="C1688" s="351" t="s">
        <v>269</v>
      </c>
      <c r="D1688" s="351" t="s">
        <v>513</v>
      </c>
      <c r="E1688" t="s">
        <v>3102</v>
      </c>
    </row>
    <row r="1689" spans="1:5">
      <c r="A1689" s="352">
        <v>1.4</v>
      </c>
      <c r="B1689" s="352" t="s">
        <v>249</v>
      </c>
      <c r="C1689" s="351" t="s">
        <v>269</v>
      </c>
      <c r="D1689" s="351" t="s">
        <v>3035</v>
      </c>
      <c r="E1689" t="s">
        <v>3102</v>
      </c>
    </row>
    <row r="1690" spans="1:5">
      <c r="A1690" s="352">
        <v>1.4</v>
      </c>
      <c r="B1690" s="352" t="s">
        <v>249</v>
      </c>
      <c r="C1690" s="351" t="s">
        <v>269</v>
      </c>
      <c r="D1690" s="351" t="s">
        <v>3036</v>
      </c>
      <c r="E1690" t="s">
        <v>3102</v>
      </c>
    </row>
    <row r="1691" spans="1:5">
      <c r="A1691" s="352">
        <v>1.4</v>
      </c>
      <c r="B1691" s="352" t="s">
        <v>249</v>
      </c>
      <c r="C1691" s="351" t="s">
        <v>269</v>
      </c>
      <c r="D1691" s="351" t="s">
        <v>3037</v>
      </c>
      <c r="E1691" t="s">
        <v>3102</v>
      </c>
    </row>
    <row r="1692" spans="1:5">
      <c r="A1692" s="352">
        <v>1.4</v>
      </c>
      <c r="B1692" s="352" t="s">
        <v>249</v>
      </c>
      <c r="C1692" s="351" t="s">
        <v>269</v>
      </c>
      <c r="D1692" s="351" t="s">
        <v>3038</v>
      </c>
      <c r="E1692" t="s">
        <v>3102</v>
      </c>
    </row>
    <row r="1693" spans="1:5">
      <c r="A1693" s="352">
        <v>1.4</v>
      </c>
      <c r="B1693" s="352" t="s">
        <v>249</v>
      </c>
      <c r="C1693" s="351" t="s">
        <v>269</v>
      </c>
      <c r="D1693" s="351" t="s">
        <v>3039</v>
      </c>
      <c r="E1693" t="s">
        <v>3102</v>
      </c>
    </row>
    <row r="1694" spans="1:5">
      <c r="A1694" s="352">
        <v>1.4</v>
      </c>
      <c r="B1694" s="352" t="s">
        <v>249</v>
      </c>
      <c r="C1694" s="351" t="s">
        <v>269</v>
      </c>
      <c r="D1694" s="351" t="s">
        <v>290</v>
      </c>
      <c r="E1694" t="s">
        <v>3102</v>
      </c>
    </row>
    <row r="1695" spans="1:5">
      <c r="A1695" s="352">
        <v>1.4</v>
      </c>
      <c r="B1695" s="352" t="s">
        <v>249</v>
      </c>
      <c r="C1695" s="351" t="s">
        <v>269</v>
      </c>
      <c r="D1695" s="351" t="s">
        <v>3040</v>
      </c>
      <c r="E1695" t="s">
        <v>3102</v>
      </c>
    </row>
    <row r="1696" spans="1:5">
      <c r="A1696" s="352">
        <v>1.4</v>
      </c>
      <c r="B1696" s="352" t="s">
        <v>249</v>
      </c>
      <c r="C1696" s="351" t="s">
        <v>269</v>
      </c>
      <c r="D1696" s="351" t="s">
        <v>3041</v>
      </c>
      <c r="E1696" t="s">
        <v>3102</v>
      </c>
    </row>
    <row r="1697" spans="1:5">
      <c r="A1697" s="352">
        <v>1.4</v>
      </c>
      <c r="B1697" s="352" t="s">
        <v>249</v>
      </c>
      <c r="C1697" s="351" t="s">
        <v>269</v>
      </c>
      <c r="D1697" s="351" t="s">
        <v>3042</v>
      </c>
      <c r="E1697" t="s">
        <v>3102</v>
      </c>
    </row>
    <row r="1698" spans="1:5">
      <c r="A1698" s="352">
        <v>1.4</v>
      </c>
      <c r="B1698" s="352" t="s">
        <v>249</v>
      </c>
      <c r="C1698" s="351" t="s">
        <v>269</v>
      </c>
      <c r="D1698" s="351" t="s">
        <v>3043</v>
      </c>
      <c r="E1698" t="s">
        <v>3102</v>
      </c>
    </row>
    <row r="1699" spans="1:5">
      <c r="A1699" s="352">
        <v>1.4</v>
      </c>
      <c r="B1699" s="352" t="s">
        <v>249</v>
      </c>
      <c r="C1699" s="351" t="s">
        <v>269</v>
      </c>
      <c r="D1699" s="351" t="s">
        <v>3044</v>
      </c>
      <c r="E1699" t="s">
        <v>3102</v>
      </c>
    </row>
    <row r="1700" spans="1:5">
      <c r="A1700" s="352">
        <v>1.4</v>
      </c>
      <c r="B1700" s="352" t="s">
        <v>249</v>
      </c>
      <c r="C1700" s="351" t="s">
        <v>269</v>
      </c>
      <c r="D1700" s="351" t="s">
        <v>3045</v>
      </c>
      <c r="E1700" t="s">
        <v>3102</v>
      </c>
    </row>
    <row r="1701" spans="1:5">
      <c r="A1701" s="352">
        <v>1.4</v>
      </c>
      <c r="B1701" s="352" t="s">
        <v>249</v>
      </c>
      <c r="C1701" s="351" t="s">
        <v>269</v>
      </c>
      <c r="D1701" s="351" t="s">
        <v>3046</v>
      </c>
      <c r="E1701" t="s">
        <v>3102</v>
      </c>
    </row>
    <row r="1702" spans="1:5">
      <c r="A1702" s="352">
        <v>1.4</v>
      </c>
      <c r="B1702" s="352" t="s">
        <v>249</v>
      </c>
      <c r="C1702" s="351" t="s">
        <v>269</v>
      </c>
      <c r="D1702" s="351" t="s">
        <v>3047</v>
      </c>
      <c r="E1702" t="s">
        <v>3102</v>
      </c>
    </row>
    <row r="1703" spans="1:5">
      <c r="A1703" s="352">
        <v>1.4</v>
      </c>
      <c r="B1703" s="352" t="s">
        <v>249</v>
      </c>
      <c r="C1703" s="351" t="s">
        <v>269</v>
      </c>
      <c r="D1703" s="351" t="s">
        <v>3048</v>
      </c>
      <c r="E1703" t="s">
        <v>3102</v>
      </c>
    </row>
    <row r="1704" spans="1:5">
      <c r="A1704" s="352">
        <v>1.4</v>
      </c>
      <c r="B1704" s="352" t="s">
        <v>249</v>
      </c>
      <c r="C1704" s="351" t="s">
        <v>269</v>
      </c>
      <c r="D1704" s="351" t="s">
        <v>3049</v>
      </c>
      <c r="E1704" t="s">
        <v>3102</v>
      </c>
    </row>
    <row r="1705" spans="1:5">
      <c r="A1705" s="352">
        <v>1.4</v>
      </c>
      <c r="B1705" s="352" t="s">
        <v>249</v>
      </c>
      <c r="C1705" s="351" t="s">
        <v>269</v>
      </c>
      <c r="D1705" s="351" t="s">
        <v>3050</v>
      </c>
      <c r="E1705" t="s">
        <v>3102</v>
      </c>
    </row>
    <row r="1706" spans="1:5">
      <c r="A1706" s="352">
        <v>1.4</v>
      </c>
      <c r="B1706" s="352" t="s">
        <v>249</v>
      </c>
      <c r="C1706" s="351" t="s">
        <v>269</v>
      </c>
      <c r="D1706" s="351" t="s">
        <v>3051</v>
      </c>
      <c r="E1706" t="s">
        <v>3102</v>
      </c>
    </row>
    <row r="1707" spans="1:5">
      <c r="A1707" s="352">
        <v>1.4</v>
      </c>
      <c r="B1707" s="352" t="s">
        <v>249</v>
      </c>
      <c r="C1707" s="351" t="s">
        <v>269</v>
      </c>
      <c r="D1707" s="351" t="s">
        <v>3052</v>
      </c>
      <c r="E1707" t="s">
        <v>3102</v>
      </c>
    </row>
    <row r="1708" spans="1:5">
      <c r="A1708" s="352">
        <v>1.4</v>
      </c>
      <c r="B1708" s="352" t="s">
        <v>249</v>
      </c>
      <c r="C1708" s="351" t="s">
        <v>269</v>
      </c>
      <c r="D1708" s="351" t="s">
        <v>3053</v>
      </c>
      <c r="E1708" t="s">
        <v>3102</v>
      </c>
    </row>
    <row r="1709" spans="1:5">
      <c r="A1709" s="352">
        <v>1.4</v>
      </c>
      <c r="B1709" s="352" t="s">
        <v>249</v>
      </c>
      <c r="C1709" s="351" t="s">
        <v>269</v>
      </c>
      <c r="D1709" s="351" t="s">
        <v>3054</v>
      </c>
      <c r="E1709" t="s">
        <v>3102</v>
      </c>
    </row>
    <row r="1710" spans="1:5">
      <c r="A1710" s="352">
        <v>1.4</v>
      </c>
      <c r="B1710" s="352" t="s">
        <v>249</v>
      </c>
      <c r="C1710" s="351" t="s">
        <v>269</v>
      </c>
      <c r="D1710" s="351" t="s">
        <v>3055</v>
      </c>
      <c r="E1710" t="s">
        <v>3102</v>
      </c>
    </row>
    <row r="1711" spans="1:5">
      <c r="A1711" s="352">
        <v>1.4</v>
      </c>
      <c r="B1711" s="352" t="s">
        <v>249</v>
      </c>
      <c r="C1711" s="351" t="s">
        <v>269</v>
      </c>
      <c r="D1711" s="351" t="s">
        <v>3056</v>
      </c>
      <c r="E1711" t="s">
        <v>3102</v>
      </c>
    </row>
    <row r="1712" spans="1:5">
      <c r="A1712" s="352">
        <v>1.4</v>
      </c>
      <c r="B1712" s="352" t="s">
        <v>249</v>
      </c>
      <c r="C1712" s="351" t="s">
        <v>269</v>
      </c>
      <c r="D1712" s="351" t="s">
        <v>3057</v>
      </c>
      <c r="E1712" t="s">
        <v>3102</v>
      </c>
    </row>
    <row r="1713" spans="1:5">
      <c r="A1713" s="352">
        <v>1.4</v>
      </c>
      <c r="B1713" s="352" t="s">
        <v>249</v>
      </c>
      <c r="C1713" s="351" t="s">
        <v>269</v>
      </c>
      <c r="D1713" s="351" t="s">
        <v>3058</v>
      </c>
      <c r="E1713" t="s">
        <v>3102</v>
      </c>
    </row>
    <row r="1714" spans="1:5">
      <c r="A1714" s="352">
        <v>1.4</v>
      </c>
      <c r="B1714" s="352" t="s">
        <v>249</v>
      </c>
      <c r="C1714" s="351" t="s">
        <v>269</v>
      </c>
      <c r="D1714" s="351" t="s">
        <v>3059</v>
      </c>
      <c r="E1714" t="s">
        <v>3102</v>
      </c>
    </row>
    <row r="1715" spans="1:5">
      <c r="A1715" s="352">
        <v>1.4</v>
      </c>
      <c r="B1715" s="352" t="s">
        <v>249</v>
      </c>
      <c r="C1715" s="351" t="s">
        <v>269</v>
      </c>
      <c r="D1715" s="351" t="s">
        <v>3060</v>
      </c>
      <c r="E1715" t="s">
        <v>3102</v>
      </c>
    </row>
    <row r="1716" spans="1:5">
      <c r="A1716" s="352">
        <v>1.4</v>
      </c>
      <c r="B1716" s="352" t="s">
        <v>249</v>
      </c>
      <c r="C1716" s="351" t="s">
        <v>269</v>
      </c>
      <c r="D1716" s="351" t="s">
        <v>3061</v>
      </c>
      <c r="E1716" t="s">
        <v>3102</v>
      </c>
    </row>
    <row r="1717" spans="1:5">
      <c r="A1717" s="352">
        <v>1.4</v>
      </c>
      <c r="B1717" s="352" t="s">
        <v>249</v>
      </c>
      <c r="C1717" s="351" t="s">
        <v>269</v>
      </c>
      <c r="D1717" s="351" t="s">
        <v>3062</v>
      </c>
      <c r="E1717" t="s">
        <v>3102</v>
      </c>
    </row>
    <row r="1718" spans="1:5">
      <c r="A1718" s="352">
        <v>1.4</v>
      </c>
      <c r="B1718" s="352" t="s">
        <v>249</v>
      </c>
      <c r="C1718" s="351" t="s">
        <v>269</v>
      </c>
      <c r="D1718" s="351" t="s">
        <v>3063</v>
      </c>
      <c r="E1718" t="s">
        <v>3102</v>
      </c>
    </row>
    <row r="1719" spans="1:5">
      <c r="A1719" s="352">
        <v>1.4</v>
      </c>
      <c r="B1719" s="352" t="s">
        <v>249</v>
      </c>
      <c r="C1719" s="351" t="s">
        <v>269</v>
      </c>
      <c r="D1719" s="351" t="s">
        <v>3064</v>
      </c>
      <c r="E1719" t="s">
        <v>3102</v>
      </c>
    </row>
    <row r="1720" spans="1:5">
      <c r="A1720" s="352">
        <v>1.4</v>
      </c>
      <c r="B1720" s="352" t="s">
        <v>249</v>
      </c>
      <c r="C1720" s="351" t="s">
        <v>269</v>
      </c>
      <c r="D1720" s="351" t="s">
        <v>3065</v>
      </c>
      <c r="E1720" t="s">
        <v>3102</v>
      </c>
    </row>
    <row r="1721" spans="1:5">
      <c r="A1721" s="352">
        <v>1.4</v>
      </c>
      <c r="B1721" s="352" t="s">
        <v>249</v>
      </c>
      <c r="C1721" s="351" t="s">
        <v>269</v>
      </c>
      <c r="D1721" s="351" t="s">
        <v>3066</v>
      </c>
      <c r="E1721" t="s">
        <v>3102</v>
      </c>
    </row>
    <row r="1722" spans="1:5">
      <c r="A1722" s="352">
        <v>1.4</v>
      </c>
      <c r="B1722" s="352" t="s">
        <v>249</v>
      </c>
      <c r="C1722" s="351" t="s">
        <v>269</v>
      </c>
      <c r="D1722" s="351" t="s">
        <v>3067</v>
      </c>
      <c r="E1722" t="s">
        <v>3102</v>
      </c>
    </row>
    <row r="1723" spans="1:5">
      <c r="A1723" s="352">
        <v>1.4</v>
      </c>
      <c r="B1723" s="352" t="s">
        <v>249</v>
      </c>
      <c r="C1723" s="351" t="s">
        <v>269</v>
      </c>
      <c r="D1723" s="351" t="s">
        <v>3068</v>
      </c>
      <c r="E1723" t="s">
        <v>3102</v>
      </c>
    </row>
    <row r="1724" spans="1:5">
      <c r="A1724" s="352">
        <v>1.4</v>
      </c>
      <c r="B1724" s="352" t="s">
        <v>249</v>
      </c>
      <c r="C1724" s="351" t="s">
        <v>269</v>
      </c>
      <c r="D1724" s="351" t="s">
        <v>3069</v>
      </c>
      <c r="E1724" t="s">
        <v>3102</v>
      </c>
    </row>
    <row r="1725" spans="1:5">
      <c r="A1725" s="352">
        <v>1.4</v>
      </c>
      <c r="B1725" s="352" t="s">
        <v>249</v>
      </c>
      <c r="C1725" s="351" t="s">
        <v>269</v>
      </c>
      <c r="D1725" s="351" t="s">
        <v>1436</v>
      </c>
      <c r="E1725" t="s">
        <v>3102</v>
      </c>
    </row>
    <row r="1726" spans="1:5">
      <c r="A1726" s="352">
        <v>1.4</v>
      </c>
      <c r="B1726" s="352" t="s">
        <v>249</v>
      </c>
      <c r="C1726" s="351" t="s">
        <v>269</v>
      </c>
      <c r="D1726" s="351" t="s">
        <v>1309</v>
      </c>
      <c r="E1726" t="s">
        <v>3102</v>
      </c>
    </row>
    <row r="1727" spans="1:5">
      <c r="A1727" s="352">
        <v>1.4</v>
      </c>
      <c r="B1727" s="352" t="s">
        <v>249</v>
      </c>
      <c r="C1727" s="351" t="s">
        <v>269</v>
      </c>
      <c r="D1727" s="351" t="s">
        <v>3070</v>
      </c>
      <c r="E1727" t="s">
        <v>3102</v>
      </c>
    </row>
    <row r="1728" spans="1:5">
      <c r="A1728" s="352">
        <v>1.4</v>
      </c>
      <c r="B1728" s="352" t="s">
        <v>249</v>
      </c>
      <c r="C1728" s="351" t="s">
        <v>269</v>
      </c>
      <c r="D1728" s="351" t="s">
        <v>1472</v>
      </c>
      <c r="E1728" t="s">
        <v>3102</v>
      </c>
    </row>
    <row r="1729" spans="1:5">
      <c r="A1729" s="352">
        <v>1.4</v>
      </c>
      <c r="B1729" s="352" t="s">
        <v>249</v>
      </c>
      <c r="C1729" s="351" t="s">
        <v>269</v>
      </c>
      <c r="D1729" s="351" t="s">
        <v>843</v>
      </c>
      <c r="E1729" t="s">
        <v>3102</v>
      </c>
    </row>
    <row r="1730" spans="1:5">
      <c r="A1730" s="352">
        <v>1.4</v>
      </c>
      <c r="B1730" s="352" t="s">
        <v>249</v>
      </c>
      <c r="C1730" s="351" t="s">
        <v>269</v>
      </c>
      <c r="D1730" s="351" t="s">
        <v>3071</v>
      </c>
      <c r="E1730" t="s">
        <v>3102</v>
      </c>
    </row>
    <row r="1731" spans="1:5">
      <c r="A1731" s="352">
        <v>1.4</v>
      </c>
      <c r="B1731" s="352" t="s">
        <v>249</v>
      </c>
      <c r="C1731" s="351" t="s">
        <v>269</v>
      </c>
      <c r="D1731" s="351" t="s">
        <v>3072</v>
      </c>
      <c r="E1731" t="s">
        <v>3102</v>
      </c>
    </row>
    <row r="1732" spans="1:5">
      <c r="A1732" s="352">
        <v>1.4</v>
      </c>
      <c r="B1732" s="352" t="s">
        <v>249</v>
      </c>
      <c r="C1732" s="351" t="s">
        <v>269</v>
      </c>
      <c r="D1732" s="351" t="s">
        <v>3073</v>
      </c>
      <c r="E1732" t="s">
        <v>3102</v>
      </c>
    </row>
    <row r="1733" spans="1:5">
      <c r="A1733" s="352">
        <v>1.4</v>
      </c>
      <c r="B1733" s="352" t="s">
        <v>249</v>
      </c>
      <c r="C1733" s="351" t="s">
        <v>269</v>
      </c>
      <c r="D1733" s="351" t="s">
        <v>3074</v>
      </c>
      <c r="E1733" t="s">
        <v>3102</v>
      </c>
    </row>
    <row r="1734" spans="1:5">
      <c r="A1734" s="352">
        <v>1.4</v>
      </c>
      <c r="B1734" s="352" t="s">
        <v>249</v>
      </c>
      <c r="C1734" s="351" t="s">
        <v>269</v>
      </c>
      <c r="D1734" s="351" t="s">
        <v>3075</v>
      </c>
      <c r="E1734" t="s">
        <v>3102</v>
      </c>
    </row>
    <row r="1735" spans="1:5">
      <c r="A1735" s="352">
        <v>1.4</v>
      </c>
      <c r="B1735" s="352" t="s">
        <v>249</v>
      </c>
      <c r="C1735" s="351" t="s">
        <v>269</v>
      </c>
      <c r="D1735" s="351" t="s">
        <v>3076</v>
      </c>
      <c r="E1735" t="s">
        <v>3102</v>
      </c>
    </row>
    <row r="1736" spans="1:5">
      <c r="A1736" s="352">
        <v>1.4</v>
      </c>
      <c r="B1736" s="352" t="s">
        <v>249</v>
      </c>
      <c r="C1736" s="351" t="s">
        <v>269</v>
      </c>
      <c r="D1736" s="351" t="s">
        <v>3077</v>
      </c>
      <c r="E1736" t="s">
        <v>3102</v>
      </c>
    </row>
    <row r="1737" spans="1:5">
      <c r="A1737" s="352">
        <v>1.4</v>
      </c>
      <c r="B1737" s="352" t="s">
        <v>249</v>
      </c>
      <c r="C1737" s="351" t="s">
        <v>269</v>
      </c>
      <c r="D1737" s="351" t="s">
        <v>3078</v>
      </c>
      <c r="E1737" t="s">
        <v>3102</v>
      </c>
    </row>
    <row r="1738" spans="1:5">
      <c r="A1738" s="352">
        <v>1.4</v>
      </c>
      <c r="B1738" s="352" t="s">
        <v>249</v>
      </c>
      <c r="C1738" s="351" t="s">
        <v>269</v>
      </c>
      <c r="D1738" s="351" t="s">
        <v>3079</v>
      </c>
      <c r="E1738" t="s">
        <v>3102</v>
      </c>
    </row>
    <row r="1739" spans="1:5">
      <c r="A1739" s="352">
        <v>1.4</v>
      </c>
      <c r="B1739" s="352" t="s">
        <v>249</v>
      </c>
      <c r="C1739" s="351" t="s">
        <v>269</v>
      </c>
      <c r="D1739" s="351" t="s">
        <v>3080</v>
      </c>
      <c r="E1739" t="s">
        <v>3102</v>
      </c>
    </row>
    <row r="1740" spans="1:5">
      <c r="A1740" s="352">
        <v>1.4</v>
      </c>
      <c r="B1740" s="352" t="s">
        <v>249</v>
      </c>
      <c r="C1740" s="351" t="s">
        <v>269</v>
      </c>
      <c r="D1740" s="351" t="s">
        <v>3081</v>
      </c>
      <c r="E1740" t="s">
        <v>3102</v>
      </c>
    </row>
    <row r="1741" spans="1:5">
      <c r="A1741" s="352">
        <v>1.4</v>
      </c>
      <c r="B1741" s="352" t="s">
        <v>249</v>
      </c>
      <c r="C1741" s="351" t="s">
        <v>269</v>
      </c>
      <c r="D1741" s="351" t="s">
        <v>3082</v>
      </c>
      <c r="E1741" t="s">
        <v>3102</v>
      </c>
    </row>
    <row r="1742" spans="1:5">
      <c r="A1742" s="352">
        <v>1.4</v>
      </c>
      <c r="B1742" s="352" t="s">
        <v>249</v>
      </c>
      <c r="C1742" s="351" t="s">
        <v>269</v>
      </c>
      <c r="D1742" s="351" t="s">
        <v>1340</v>
      </c>
      <c r="E1742" t="s">
        <v>3102</v>
      </c>
    </row>
    <row r="1743" spans="1:5">
      <c r="A1743" s="352">
        <v>1.4</v>
      </c>
      <c r="B1743" s="352" t="s">
        <v>249</v>
      </c>
      <c r="C1743" s="351" t="s">
        <v>269</v>
      </c>
      <c r="D1743" s="351" t="s">
        <v>1428</v>
      </c>
      <c r="E1743" t="s">
        <v>3102</v>
      </c>
    </row>
    <row r="1744" spans="1:5">
      <c r="A1744" s="352">
        <v>1.4</v>
      </c>
      <c r="B1744" s="352" t="s">
        <v>249</v>
      </c>
      <c r="C1744" s="351" t="s">
        <v>269</v>
      </c>
      <c r="D1744" s="351" t="s">
        <v>1403</v>
      </c>
      <c r="E1744" t="s">
        <v>3102</v>
      </c>
    </row>
    <row r="1745" spans="1:5">
      <c r="A1745" s="352">
        <v>1.4</v>
      </c>
      <c r="B1745" s="352" t="s">
        <v>249</v>
      </c>
      <c r="C1745" s="351" t="s">
        <v>269</v>
      </c>
      <c r="D1745" s="351" t="s">
        <v>1437</v>
      </c>
      <c r="E1745" t="s">
        <v>3102</v>
      </c>
    </row>
    <row r="1746" spans="1:5">
      <c r="A1746" s="352">
        <v>1.4</v>
      </c>
      <c r="B1746" s="352" t="s">
        <v>249</v>
      </c>
      <c r="C1746" s="351" t="s">
        <v>269</v>
      </c>
      <c r="D1746" s="351" t="s">
        <v>3083</v>
      </c>
      <c r="E1746" t="s">
        <v>3102</v>
      </c>
    </row>
    <row r="1747" spans="1:5">
      <c r="A1747" s="352">
        <v>1.4</v>
      </c>
      <c r="B1747" s="352" t="s">
        <v>249</v>
      </c>
      <c r="C1747" s="351" t="s">
        <v>269</v>
      </c>
      <c r="D1747" s="351" t="s">
        <v>1470</v>
      </c>
      <c r="E1747" t="s">
        <v>3102</v>
      </c>
    </row>
    <row r="1748" spans="1:5">
      <c r="A1748" s="352">
        <v>1.4</v>
      </c>
      <c r="B1748" s="352" t="s">
        <v>249</v>
      </c>
      <c r="C1748" s="351" t="s">
        <v>269</v>
      </c>
      <c r="D1748" s="351" t="s">
        <v>1435</v>
      </c>
      <c r="E1748" t="s">
        <v>3102</v>
      </c>
    </row>
    <row r="1749" spans="1:5">
      <c r="A1749" s="352">
        <v>1.4</v>
      </c>
      <c r="B1749" s="352" t="s">
        <v>249</v>
      </c>
      <c r="C1749" s="351" t="s">
        <v>269</v>
      </c>
      <c r="D1749" s="351" t="s">
        <v>3084</v>
      </c>
      <c r="E1749" t="s">
        <v>3102</v>
      </c>
    </row>
    <row r="1750" spans="1:5">
      <c r="A1750" s="352">
        <v>1.4</v>
      </c>
      <c r="B1750" s="352" t="s">
        <v>249</v>
      </c>
      <c r="C1750" s="351" t="s">
        <v>269</v>
      </c>
      <c r="D1750" s="351" t="s">
        <v>98</v>
      </c>
      <c r="E1750" t="s">
        <v>3102</v>
      </c>
    </row>
    <row r="1751" spans="1:5">
      <c r="A1751" s="352">
        <v>1.4</v>
      </c>
      <c r="B1751" s="352" t="s">
        <v>249</v>
      </c>
      <c r="C1751" s="351" t="s">
        <v>269</v>
      </c>
      <c r="D1751" s="351" t="s">
        <v>3085</v>
      </c>
      <c r="E1751" t="s">
        <v>3102</v>
      </c>
    </row>
    <row r="1752" spans="1:5">
      <c r="A1752" s="352">
        <v>1.4</v>
      </c>
      <c r="B1752" s="352" t="s">
        <v>249</v>
      </c>
      <c r="C1752" s="351" t="s">
        <v>269</v>
      </c>
      <c r="D1752" s="351" t="s">
        <v>1335</v>
      </c>
      <c r="E1752" t="s">
        <v>3102</v>
      </c>
    </row>
    <row r="1753" spans="1:5">
      <c r="A1753" s="352">
        <v>1.4</v>
      </c>
      <c r="B1753" s="352" t="s">
        <v>249</v>
      </c>
      <c r="C1753" s="351" t="s">
        <v>269</v>
      </c>
      <c r="D1753" s="351" t="s">
        <v>3086</v>
      </c>
      <c r="E1753" t="s">
        <v>3102</v>
      </c>
    </row>
    <row r="1754" spans="1:5">
      <c r="A1754" s="352">
        <v>1.4</v>
      </c>
      <c r="B1754" s="352" t="s">
        <v>249</v>
      </c>
      <c r="C1754" s="351" t="s">
        <v>269</v>
      </c>
      <c r="D1754" s="351" t="s">
        <v>3087</v>
      </c>
      <c r="E1754" t="s">
        <v>3102</v>
      </c>
    </row>
    <row r="1755" spans="1:5">
      <c r="A1755" s="352">
        <v>1.4</v>
      </c>
      <c r="B1755" s="352" t="s">
        <v>249</v>
      </c>
      <c r="C1755" s="351" t="s">
        <v>269</v>
      </c>
      <c r="D1755" s="351" t="s">
        <v>3088</v>
      </c>
      <c r="E1755" t="s">
        <v>3102</v>
      </c>
    </row>
    <row r="1756" spans="1:5">
      <c r="A1756" s="352">
        <v>1.4</v>
      </c>
      <c r="B1756" s="352" t="s">
        <v>249</v>
      </c>
      <c r="C1756" s="351" t="s">
        <v>269</v>
      </c>
      <c r="D1756" s="351" t="s">
        <v>3089</v>
      </c>
      <c r="E1756" t="s">
        <v>3102</v>
      </c>
    </row>
    <row r="1757" spans="1:5">
      <c r="A1757" s="352">
        <v>1.4</v>
      </c>
      <c r="B1757" s="352" t="s">
        <v>249</v>
      </c>
      <c r="C1757" s="351" t="s">
        <v>269</v>
      </c>
      <c r="D1757" s="351" t="s">
        <v>3090</v>
      </c>
      <c r="E1757" t="s">
        <v>3102</v>
      </c>
    </row>
    <row r="1758" spans="1:5">
      <c r="A1758" s="352">
        <v>1.4</v>
      </c>
      <c r="B1758" s="352" t="s">
        <v>249</v>
      </c>
      <c r="C1758" s="351" t="s">
        <v>269</v>
      </c>
      <c r="D1758" s="351" t="s">
        <v>1380</v>
      </c>
      <c r="E1758" t="s">
        <v>3102</v>
      </c>
    </row>
    <row r="1759" spans="1:5">
      <c r="A1759" s="352">
        <v>1.4</v>
      </c>
      <c r="B1759" s="352" t="s">
        <v>249</v>
      </c>
      <c r="C1759" s="351" t="s">
        <v>269</v>
      </c>
      <c r="D1759" s="351" t="s">
        <v>3091</v>
      </c>
      <c r="E1759" t="s">
        <v>3102</v>
      </c>
    </row>
    <row r="1760" spans="1:5">
      <c r="A1760" s="352">
        <v>1.4</v>
      </c>
      <c r="B1760" s="352" t="s">
        <v>249</v>
      </c>
      <c r="C1760" s="351" t="s">
        <v>269</v>
      </c>
      <c r="D1760" s="351" t="s">
        <v>3092</v>
      </c>
      <c r="E1760" t="s">
        <v>3102</v>
      </c>
    </row>
    <row r="1761" spans="1:5">
      <c r="A1761" s="352">
        <v>1.4</v>
      </c>
      <c r="B1761" s="352" t="s">
        <v>249</v>
      </c>
      <c r="C1761" s="351" t="s">
        <v>269</v>
      </c>
      <c r="D1761" s="351" t="s">
        <v>1213</v>
      </c>
      <c r="E1761" t="s">
        <v>3102</v>
      </c>
    </row>
    <row r="1762" spans="1:5">
      <c r="A1762" s="352">
        <v>1.4</v>
      </c>
      <c r="B1762" s="352" t="s">
        <v>249</v>
      </c>
      <c r="C1762" s="351" t="s">
        <v>269</v>
      </c>
      <c r="D1762" s="351" t="s">
        <v>3093</v>
      </c>
      <c r="E1762" t="s">
        <v>3102</v>
      </c>
    </row>
    <row r="1763" spans="1:5">
      <c r="A1763" s="352">
        <v>1.4</v>
      </c>
      <c r="B1763" s="352" t="s">
        <v>249</v>
      </c>
      <c r="C1763" s="351" t="s">
        <v>269</v>
      </c>
      <c r="D1763" s="351" t="s">
        <v>3094</v>
      </c>
      <c r="E1763" t="s">
        <v>3102</v>
      </c>
    </row>
    <row r="1764" spans="1:5">
      <c r="A1764" s="352">
        <v>1.4</v>
      </c>
      <c r="B1764" s="352" t="s">
        <v>249</v>
      </c>
      <c r="C1764" s="351" t="s">
        <v>269</v>
      </c>
      <c r="D1764" s="351" t="s">
        <v>3095</v>
      </c>
      <c r="E1764" t="s">
        <v>3102</v>
      </c>
    </row>
    <row r="1765" spans="1:5">
      <c r="A1765" s="352">
        <v>1.4</v>
      </c>
      <c r="B1765" s="352" t="s">
        <v>249</v>
      </c>
      <c r="C1765" s="351" t="s">
        <v>276</v>
      </c>
      <c r="D1765" s="351" t="s">
        <v>2970</v>
      </c>
      <c r="E1765" t="s">
        <v>3102</v>
      </c>
    </row>
    <row r="1766" spans="1:5">
      <c r="A1766" s="352">
        <v>1.4</v>
      </c>
      <c r="B1766" s="352" t="s">
        <v>249</v>
      </c>
      <c r="C1766" s="351" t="s">
        <v>276</v>
      </c>
      <c r="D1766" s="351" t="s">
        <v>2972</v>
      </c>
      <c r="E1766" t="s">
        <v>3102</v>
      </c>
    </row>
    <row r="1767" spans="1:5">
      <c r="A1767" s="352">
        <v>1.4</v>
      </c>
      <c r="B1767" s="352" t="s">
        <v>249</v>
      </c>
      <c r="C1767" s="351" t="s">
        <v>276</v>
      </c>
      <c r="D1767" s="351" t="s">
        <v>2973</v>
      </c>
      <c r="E1767" t="s">
        <v>3102</v>
      </c>
    </row>
    <row r="1768" spans="1:5">
      <c r="A1768" s="352">
        <v>1.4</v>
      </c>
      <c r="B1768" s="352" t="s">
        <v>249</v>
      </c>
      <c r="C1768" s="351" t="s">
        <v>276</v>
      </c>
      <c r="D1768" s="351" t="s">
        <v>2974</v>
      </c>
      <c r="E1768" t="s">
        <v>3102</v>
      </c>
    </row>
    <row r="1769" spans="1:5">
      <c r="A1769" s="352">
        <v>1.4</v>
      </c>
      <c r="B1769" s="352" t="s">
        <v>249</v>
      </c>
      <c r="C1769" s="351" t="s">
        <v>276</v>
      </c>
      <c r="D1769" s="351" t="s">
        <v>2975</v>
      </c>
      <c r="E1769" t="s">
        <v>3102</v>
      </c>
    </row>
    <row r="1770" spans="1:5">
      <c r="A1770" s="352">
        <v>1.4</v>
      </c>
      <c r="B1770" s="352" t="s">
        <v>249</v>
      </c>
      <c r="C1770" s="351" t="s">
        <v>276</v>
      </c>
      <c r="D1770" s="351" t="s">
        <v>2976</v>
      </c>
      <c r="E1770" t="s">
        <v>3102</v>
      </c>
    </row>
    <row r="1771" spans="1:5">
      <c r="A1771" s="352">
        <v>1.4</v>
      </c>
      <c r="B1771" s="352" t="s">
        <v>249</v>
      </c>
      <c r="C1771" s="351" t="s">
        <v>276</v>
      </c>
      <c r="D1771" s="351" t="s">
        <v>2977</v>
      </c>
      <c r="E1771" t="s">
        <v>3102</v>
      </c>
    </row>
    <row r="1772" spans="1:5">
      <c r="A1772" s="352">
        <v>1.4</v>
      </c>
      <c r="B1772" s="352" t="s">
        <v>249</v>
      </c>
      <c r="C1772" s="351" t="s">
        <v>276</v>
      </c>
      <c r="D1772" s="351" t="s">
        <v>2978</v>
      </c>
      <c r="E1772" t="s">
        <v>3102</v>
      </c>
    </row>
    <row r="1773" spans="1:5">
      <c r="A1773" s="352">
        <v>1.4</v>
      </c>
      <c r="B1773" s="352" t="s">
        <v>249</v>
      </c>
      <c r="C1773" s="351" t="s">
        <v>276</v>
      </c>
      <c r="D1773" s="351" t="s">
        <v>2979</v>
      </c>
      <c r="E1773" t="s">
        <v>3102</v>
      </c>
    </row>
    <row r="1774" spans="1:5">
      <c r="A1774" s="352">
        <v>1.4</v>
      </c>
      <c r="B1774" s="352" t="s">
        <v>249</v>
      </c>
      <c r="C1774" s="351" t="s">
        <v>276</v>
      </c>
      <c r="D1774" s="351" t="s">
        <v>2980</v>
      </c>
      <c r="E1774" t="s">
        <v>3102</v>
      </c>
    </row>
    <row r="1775" spans="1:5">
      <c r="A1775" s="352">
        <v>1.4</v>
      </c>
      <c r="B1775" s="352" t="s">
        <v>249</v>
      </c>
      <c r="C1775" s="351" t="s">
        <v>276</v>
      </c>
      <c r="D1775" s="351" t="s">
        <v>1467</v>
      </c>
      <c r="E1775" t="s">
        <v>3102</v>
      </c>
    </row>
    <row r="1776" spans="1:5">
      <c r="A1776" s="352">
        <v>1.4</v>
      </c>
      <c r="B1776" s="352" t="s">
        <v>249</v>
      </c>
      <c r="C1776" s="351" t="s">
        <v>276</v>
      </c>
      <c r="D1776" s="351" t="s">
        <v>2981</v>
      </c>
      <c r="E1776" t="s">
        <v>3102</v>
      </c>
    </row>
    <row r="1777" spans="1:5">
      <c r="A1777" s="352">
        <v>1.4</v>
      </c>
      <c r="B1777" s="352" t="s">
        <v>249</v>
      </c>
      <c r="C1777" s="351" t="s">
        <v>276</v>
      </c>
      <c r="D1777" s="351" t="s">
        <v>2982</v>
      </c>
      <c r="E1777" t="s">
        <v>3102</v>
      </c>
    </row>
    <row r="1778" spans="1:5">
      <c r="A1778" s="352">
        <v>1.4</v>
      </c>
      <c r="B1778" s="352" t="s">
        <v>249</v>
      </c>
      <c r="C1778" s="351" t="s">
        <v>276</v>
      </c>
      <c r="D1778" s="351" t="s">
        <v>2983</v>
      </c>
      <c r="E1778" t="s">
        <v>3102</v>
      </c>
    </row>
    <row r="1779" spans="1:5">
      <c r="A1779" s="352">
        <v>1.4</v>
      </c>
      <c r="B1779" s="352" t="s">
        <v>249</v>
      </c>
      <c r="C1779" s="351" t="s">
        <v>276</v>
      </c>
      <c r="D1779" s="351" t="s">
        <v>248</v>
      </c>
      <c r="E1779" t="s">
        <v>3102</v>
      </c>
    </row>
    <row r="1780" spans="1:5">
      <c r="A1780" s="352">
        <v>1.4</v>
      </c>
      <c r="B1780" s="352" t="s">
        <v>249</v>
      </c>
      <c r="C1780" s="351" t="s">
        <v>276</v>
      </c>
      <c r="D1780" s="351" t="s">
        <v>579</v>
      </c>
      <c r="E1780" t="s">
        <v>3102</v>
      </c>
    </row>
    <row r="1781" spans="1:5">
      <c r="A1781" s="352">
        <v>1.4</v>
      </c>
      <c r="B1781" s="352" t="s">
        <v>249</v>
      </c>
      <c r="C1781" s="351" t="s">
        <v>276</v>
      </c>
      <c r="D1781" s="351" t="s">
        <v>2984</v>
      </c>
      <c r="E1781" t="s">
        <v>3102</v>
      </c>
    </row>
    <row r="1782" spans="1:5">
      <c r="A1782" s="352">
        <v>1.4</v>
      </c>
      <c r="B1782" s="352" t="s">
        <v>249</v>
      </c>
      <c r="C1782" s="351" t="s">
        <v>276</v>
      </c>
      <c r="D1782" s="351" t="s">
        <v>607</v>
      </c>
      <c r="E1782" t="s">
        <v>3102</v>
      </c>
    </row>
    <row r="1783" spans="1:5">
      <c r="A1783" s="352">
        <v>1.4</v>
      </c>
      <c r="B1783" s="352" t="s">
        <v>249</v>
      </c>
      <c r="C1783" s="351" t="s">
        <v>276</v>
      </c>
      <c r="D1783" s="351" t="s">
        <v>2985</v>
      </c>
      <c r="E1783" t="s">
        <v>3102</v>
      </c>
    </row>
    <row r="1784" spans="1:5">
      <c r="A1784" s="352">
        <v>1.4</v>
      </c>
      <c r="B1784" s="352" t="s">
        <v>249</v>
      </c>
      <c r="C1784" s="351" t="s">
        <v>276</v>
      </c>
      <c r="D1784" s="351" t="s">
        <v>2986</v>
      </c>
      <c r="E1784" t="s">
        <v>3102</v>
      </c>
    </row>
    <row r="1785" spans="1:5">
      <c r="A1785" s="352">
        <v>1.4</v>
      </c>
      <c r="B1785" s="352" t="s">
        <v>249</v>
      </c>
      <c r="C1785" s="351" t="s">
        <v>276</v>
      </c>
      <c r="D1785" s="351" t="s">
        <v>1429</v>
      </c>
      <c r="E1785" t="s">
        <v>3102</v>
      </c>
    </row>
    <row r="1786" spans="1:5">
      <c r="A1786" s="352">
        <v>1.4</v>
      </c>
      <c r="B1786" s="352" t="s">
        <v>249</v>
      </c>
      <c r="C1786" s="351" t="s">
        <v>276</v>
      </c>
      <c r="D1786" s="351" t="s">
        <v>2987</v>
      </c>
      <c r="E1786" t="s">
        <v>3102</v>
      </c>
    </row>
    <row r="1787" spans="1:5">
      <c r="A1787" s="352">
        <v>1.4</v>
      </c>
      <c r="B1787" s="352" t="s">
        <v>249</v>
      </c>
      <c r="C1787" s="351" t="s">
        <v>276</v>
      </c>
      <c r="D1787" s="351" t="s">
        <v>2988</v>
      </c>
      <c r="E1787" t="s">
        <v>3102</v>
      </c>
    </row>
    <row r="1788" spans="1:5">
      <c r="A1788" s="352">
        <v>1.4</v>
      </c>
      <c r="B1788" s="352" t="s">
        <v>249</v>
      </c>
      <c r="C1788" s="351" t="s">
        <v>276</v>
      </c>
      <c r="D1788" s="351" t="s">
        <v>2989</v>
      </c>
      <c r="E1788" t="s">
        <v>3102</v>
      </c>
    </row>
    <row r="1789" spans="1:5">
      <c r="A1789" s="352">
        <v>1.4</v>
      </c>
      <c r="B1789" s="352" t="s">
        <v>249</v>
      </c>
      <c r="C1789" s="351" t="s">
        <v>276</v>
      </c>
      <c r="D1789" s="351" t="s">
        <v>2990</v>
      </c>
      <c r="E1789" t="s">
        <v>3102</v>
      </c>
    </row>
    <row r="1790" spans="1:5">
      <c r="A1790" s="352">
        <v>1.4</v>
      </c>
      <c r="B1790" s="352" t="s">
        <v>249</v>
      </c>
      <c r="C1790" s="351" t="s">
        <v>276</v>
      </c>
      <c r="D1790" s="351" t="s">
        <v>2991</v>
      </c>
      <c r="E1790" t="s">
        <v>3102</v>
      </c>
    </row>
    <row r="1791" spans="1:5">
      <c r="A1791" s="352">
        <v>1.4</v>
      </c>
      <c r="B1791" s="352" t="s">
        <v>249</v>
      </c>
      <c r="C1791" s="351" t="s">
        <v>276</v>
      </c>
      <c r="D1791" s="351" t="s">
        <v>2992</v>
      </c>
      <c r="E1791" t="s">
        <v>3102</v>
      </c>
    </row>
    <row r="1792" spans="1:5">
      <c r="A1792" s="352">
        <v>1.4</v>
      </c>
      <c r="B1792" s="352" t="s">
        <v>249</v>
      </c>
      <c r="C1792" s="351" t="s">
        <v>276</v>
      </c>
      <c r="D1792" s="351" t="s">
        <v>2993</v>
      </c>
      <c r="E1792" t="s">
        <v>3102</v>
      </c>
    </row>
    <row r="1793" spans="1:5">
      <c r="A1793" s="352">
        <v>1.4</v>
      </c>
      <c r="B1793" s="352" t="s">
        <v>249</v>
      </c>
      <c r="C1793" s="351" t="s">
        <v>276</v>
      </c>
      <c r="D1793" s="351" t="s">
        <v>2994</v>
      </c>
      <c r="E1793" t="s">
        <v>3102</v>
      </c>
    </row>
    <row r="1794" spans="1:5">
      <c r="A1794" s="352">
        <v>1.4</v>
      </c>
      <c r="B1794" s="352" t="s">
        <v>249</v>
      </c>
      <c r="C1794" s="351" t="s">
        <v>276</v>
      </c>
      <c r="D1794" s="351" t="s">
        <v>600</v>
      </c>
      <c r="E1794" t="s">
        <v>3102</v>
      </c>
    </row>
    <row r="1795" spans="1:5">
      <c r="A1795" s="352">
        <v>1.4</v>
      </c>
      <c r="B1795" s="352" t="s">
        <v>249</v>
      </c>
      <c r="C1795" s="351" t="s">
        <v>276</v>
      </c>
      <c r="D1795" s="351" t="s">
        <v>1191</v>
      </c>
      <c r="E1795" t="s">
        <v>3102</v>
      </c>
    </row>
    <row r="1796" spans="1:5">
      <c r="A1796" s="352">
        <v>1.4</v>
      </c>
      <c r="B1796" s="352" t="s">
        <v>249</v>
      </c>
      <c r="C1796" s="351" t="s">
        <v>276</v>
      </c>
      <c r="D1796" s="351" t="s">
        <v>2995</v>
      </c>
      <c r="E1796" t="s">
        <v>3102</v>
      </c>
    </row>
    <row r="1797" spans="1:5">
      <c r="A1797" s="352">
        <v>1.4</v>
      </c>
      <c r="B1797" s="352" t="s">
        <v>249</v>
      </c>
      <c r="C1797" s="351" t="s">
        <v>276</v>
      </c>
      <c r="D1797" s="351" t="s">
        <v>2996</v>
      </c>
      <c r="E1797" t="s">
        <v>3102</v>
      </c>
    </row>
    <row r="1798" spans="1:5">
      <c r="A1798" s="352">
        <v>1.4</v>
      </c>
      <c r="B1798" s="352" t="s">
        <v>249</v>
      </c>
      <c r="C1798" s="351" t="s">
        <v>276</v>
      </c>
      <c r="D1798" s="351" t="s">
        <v>2997</v>
      </c>
      <c r="E1798" t="s">
        <v>3102</v>
      </c>
    </row>
    <row r="1799" spans="1:5">
      <c r="A1799" s="352">
        <v>1.4</v>
      </c>
      <c r="B1799" s="352" t="s">
        <v>249</v>
      </c>
      <c r="C1799" s="351" t="s">
        <v>276</v>
      </c>
      <c r="D1799" s="351" t="s">
        <v>2998</v>
      </c>
      <c r="E1799" t="s">
        <v>3102</v>
      </c>
    </row>
    <row r="1800" spans="1:5">
      <c r="A1800" s="352">
        <v>1.4</v>
      </c>
      <c r="B1800" s="352" t="s">
        <v>249</v>
      </c>
      <c r="C1800" s="351" t="s">
        <v>276</v>
      </c>
      <c r="D1800" s="351" t="s">
        <v>2999</v>
      </c>
      <c r="E1800" t="s">
        <v>3102</v>
      </c>
    </row>
    <row r="1801" spans="1:5">
      <c r="A1801" s="352">
        <v>1.4</v>
      </c>
      <c r="B1801" s="352" t="s">
        <v>249</v>
      </c>
      <c r="C1801" s="351" t="s">
        <v>276</v>
      </c>
      <c r="D1801" s="351" t="s">
        <v>3000</v>
      </c>
      <c r="E1801" t="s">
        <v>3102</v>
      </c>
    </row>
    <row r="1802" spans="1:5">
      <c r="A1802" s="352">
        <v>1.4</v>
      </c>
      <c r="B1802" s="352" t="s">
        <v>249</v>
      </c>
      <c r="C1802" s="351" t="s">
        <v>276</v>
      </c>
      <c r="D1802" s="351" t="s">
        <v>216</v>
      </c>
      <c r="E1802" t="s">
        <v>3102</v>
      </c>
    </row>
    <row r="1803" spans="1:5">
      <c r="A1803" s="352">
        <v>1.4</v>
      </c>
      <c r="B1803" s="352" t="s">
        <v>249</v>
      </c>
      <c r="C1803" s="351" t="s">
        <v>276</v>
      </c>
      <c r="D1803" s="351" t="s">
        <v>3001</v>
      </c>
      <c r="E1803" t="s">
        <v>3102</v>
      </c>
    </row>
    <row r="1804" spans="1:5">
      <c r="A1804" s="352">
        <v>1.4</v>
      </c>
      <c r="B1804" s="352" t="s">
        <v>249</v>
      </c>
      <c r="C1804" s="351" t="s">
        <v>276</v>
      </c>
      <c r="D1804" s="351" t="s">
        <v>1265</v>
      </c>
      <c r="E1804" t="s">
        <v>3102</v>
      </c>
    </row>
    <row r="1805" spans="1:5">
      <c r="A1805" s="352">
        <v>1.4</v>
      </c>
      <c r="B1805" s="352" t="s">
        <v>249</v>
      </c>
      <c r="C1805" s="351" t="s">
        <v>276</v>
      </c>
      <c r="D1805" s="351" t="s">
        <v>3002</v>
      </c>
      <c r="E1805" t="s">
        <v>3102</v>
      </c>
    </row>
    <row r="1806" spans="1:5">
      <c r="A1806" s="352">
        <v>1.4</v>
      </c>
      <c r="B1806" s="352" t="s">
        <v>249</v>
      </c>
      <c r="C1806" s="351" t="s">
        <v>276</v>
      </c>
      <c r="D1806" s="351" t="s">
        <v>3003</v>
      </c>
      <c r="E1806" t="s">
        <v>3102</v>
      </c>
    </row>
    <row r="1807" spans="1:5">
      <c r="A1807" s="352">
        <v>1.4</v>
      </c>
      <c r="B1807" s="352" t="s">
        <v>249</v>
      </c>
      <c r="C1807" s="351" t="s">
        <v>276</v>
      </c>
      <c r="D1807" s="351" t="s">
        <v>3004</v>
      </c>
      <c r="E1807" t="s">
        <v>3102</v>
      </c>
    </row>
    <row r="1808" spans="1:5">
      <c r="A1808" s="352">
        <v>1.4</v>
      </c>
      <c r="B1808" s="352" t="s">
        <v>249</v>
      </c>
      <c r="C1808" s="351" t="s">
        <v>276</v>
      </c>
      <c r="D1808" s="351" t="s">
        <v>3005</v>
      </c>
      <c r="E1808" t="s">
        <v>3102</v>
      </c>
    </row>
    <row r="1809" spans="1:5">
      <c r="A1809" s="352">
        <v>1.4</v>
      </c>
      <c r="B1809" s="352" t="s">
        <v>249</v>
      </c>
      <c r="C1809" s="351" t="s">
        <v>276</v>
      </c>
      <c r="D1809" s="351" t="s">
        <v>3006</v>
      </c>
      <c r="E1809" t="s">
        <v>3102</v>
      </c>
    </row>
    <row r="1810" spans="1:5">
      <c r="A1810" s="352">
        <v>1.4</v>
      </c>
      <c r="B1810" s="352" t="s">
        <v>249</v>
      </c>
      <c r="C1810" s="351" t="s">
        <v>276</v>
      </c>
      <c r="D1810" s="351" t="s">
        <v>3007</v>
      </c>
      <c r="E1810" t="s">
        <v>3102</v>
      </c>
    </row>
    <row r="1811" spans="1:5">
      <c r="A1811" s="352">
        <v>1.4</v>
      </c>
      <c r="B1811" s="352" t="s">
        <v>249</v>
      </c>
      <c r="C1811" s="351" t="s">
        <v>276</v>
      </c>
      <c r="D1811" s="351" t="s">
        <v>3008</v>
      </c>
      <c r="E1811" t="s">
        <v>3102</v>
      </c>
    </row>
    <row r="1812" spans="1:5">
      <c r="A1812" s="352">
        <v>1.4</v>
      </c>
      <c r="B1812" s="352" t="s">
        <v>249</v>
      </c>
      <c r="C1812" s="351" t="s">
        <v>276</v>
      </c>
      <c r="D1812" s="351" t="s">
        <v>3009</v>
      </c>
      <c r="E1812" t="s">
        <v>3102</v>
      </c>
    </row>
    <row r="1813" spans="1:5">
      <c r="A1813" s="352">
        <v>1.4</v>
      </c>
      <c r="B1813" s="352" t="s">
        <v>249</v>
      </c>
      <c r="C1813" s="351" t="s">
        <v>276</v>
      </c>
      <c r="D1813" s="351" t="s">
        <v>3010</v>
      </c>
      <c r="E1813" t="s">
        <v>3102</v>
      </c>
    </row>
    <row r="1814" spans="1:5">
      <c r="A1814" s="352">
        <v>1.4</v>
      </c>
      <c r="B1814" s="352" t="s">
        <v>249</v>
      </c>
      <c r="C1814" s="351" t="s">
        <v>276</v>
      </c>
      <c r="D1814" s="351" t="s">
        <v>1292</v>
      </c>
      <c r="E1814" t="s">
        <v>3102</v>
      </c>
    </row>
    <row r="1815" spans="1:5">
      <c r="A1815" s="352">
        <v>1.4</v>
      </c>
      <c r="B1815" s="352" t="s">
        <v>249</v>
      </c>
      <c r="C1815" s="351" t="s">
        <v>276</v>
      </c>
      <c r="D1815" s="351" t="s">
        <v>3011</v>
      </c>
      <c r="E1815" t="s">
        <v>3102</v>
      </c>
    </row>
    <row r="1816" spans="1:5">
      <c r="A1816" s="352">
        <v>1.4</v>
      </c>
      <c r="B1816" s="352" t="s">
        <v>249</v>
      </c>
      <c r="C1816" s="351" t="s">
        <v>276</v>
      </c>
      <c r="D1816" s="351" t="s">
        <v>3012</v>
      </c>
      <c r="E1816" t="s">
        <v>3102</v>
      </c>
    </row>
    <row r="1817" spans="1:5">
      <c r="A1817" s="352">
        <v>1.4</v>
      </c>
      <c r="B1817" s="352" t="s">
        <v>249</v>
      </c>
      <c r="C1817" s="351" t="s">
        <v>276</v>
      </c>
      <c r="D1817" s="351" t="s">
        <v>3013</v>
      </c>
      <c r="E1817" t="s">
        <v>3102</v>
      </c>
    </row>
    <row r="1818" spans="1:5">
      <c r="A1818" s="352">
        <v>1.4</v>
      </c>
      <c r="B1818" s="352" t="s">
        <v>249</v>
      </c>
      <c r="C1818" s="351" t="s">
        <v>276</v>
      </c>
      <c r="D1818" s="351" t="s">
        <v>3014</v>
      </c>
      <c r="E1818" t="s">
        <v>3102</v>
      </c>
    </row>
    <row r="1819" spans="1:5">
      <c r="A1819" s="352">
        <v>1.4</v>
      </c>
      <c r="B1819" s="352" t="s">
        <v>249</v>
      </c>
      <c r="C1819" s="351" t="s">
        <v>276</v>
      </c>
      <c r="D1819" s="351" t="s">
        <v>3015</v>
      </c>
      <c r="E1819" t="s">
        <v>3102</v>
      </c>
    </row>
    <row r="1820" spans="1:5">
      <c r="A1820" s="352">
        <v>1.4</v>
      </c>
      <c r="B1820" s="352" t="s">
        <v>249</v>
      </c>
      <c r="C1820" s="351" t="s">
        <v>276</v>
      </c>
      <c r="D1820" s="351" t="s">
        <v>3016</v>
      </c>
      <c r="E1820" t="s">
        <v>3102</v>
      </c>
    </row>
    <row r="1821" spans="1:5">
      <c r="A1821" s="352">
        <v>1.4</v>
      </c>
      <c r="B1821" s="352" t="s">
        <v>249</v>
      </c>
      <c r="C1821" s="351" t="s">
        <v>276</v>
      </c>
      <c r="D1821" s="351" t="s">
        <v>3017</v>
      </c>
      <c r="E1821" t="s">
        <v>3102</v>
      </c>
    </row>
    <row r="1822" spans="1:5">
      <c r="A1822" s="352">
        <v>1.4</v>
      </c>
      <c r="B1822" s="352" t="s">
        <v>249</v>
      </c>
      <c r="C1822" s="351" t="s">
        <v>276</v>
      </c>
      <c r="D1822" s="351" t="s">
        <v>3018</v>
      </c>
      <c r="E1822" t="s">
        <v>3102</v>
      </c>
    </row>
    <row r="1823" spans="1:5">
      <c r="A1823" s="352">
        <v>1.4</v>
      </c>
      <c r="B1823" s="352" t="s">
        <v>249</v>
      </c>
      <c r="C1823" s="351" t="s">
        <v>276</v>
      </c>
      <c r="D1823" s="351" t="s">
        <v>3019</v>
      </c>
      <c r="E1823" t="s">
        <v>3102</v>
      </c>
    </row>
    <row r="1824" spans="1:5">
      <c r="A1824" s="352">
        <v>1.4</v>
      </c>
      <c r="B1824" s="352" t="s">
        <v>249</v>
      </c>
      <c r="C1824" s="351" t="s">
        <v>276</v>
      </c>
      <c r="D1824" s="351" t="s">
        <v>3020</v>
      </c>
      <c r="E1824" t="s">
        <v>3102</v>
      </c>
    </row>
    <row r="1825" spans="1:5">
      <c r="A1825" s="352">
        <v>1.4</v>
      </c>
      <c r="B1825" s="352" t="s">
        <v>249</v>
      </c>
      <c r="C1825" s="351" t="s">
        <v>276</v>
      </c>
      <c r="D1825" s="351" t="s">
        <v>3021</v>
      </c>
      <c r="E1825" t="s">
        <v>3102</v>
      </c>
    </row>
    <row r="1826" spans="1:5">
      <c r="A1826" s="352">
        <v>1.4</v>
      </c>
      <c r="B1826" s="352" t="s">
        <v>249</v>
      </c>
      <c r="C1826" s="351" t="s">
        <v>276</v>
      </c>
      <c r="D1826" s="351" t="s">
        <v>1411</v>
      </c>
      <c r="E1826" t="s">
        <v>3102</v>
      </c>
    </row>
    <row r="1827" spans="1:5">
      <c r="A1827" s="352">
        <v>1.4</v>
      </c>
      <c r="B1827" s="352" t="s">
        <v>249</v>
      </c>
      <c r="C1827" s="351" t="s">
        <v>276</v>
      </c>
      <c r="D1827" s="351" t="s">
        <v>3022</v>
      </c>
      <c r="E1827" t="s">
        <v>3102</v>
      </c>
    </row>
    <row r="1828" spans="1:5">
      <c r="A1828" s="352">
        <v>1.4</v>
      </c>
      <c r="B1828" s="352" t="s">
        <v>249</v>
      </c>
      <c r="C1828" s="351" t="s">
        <v>276</v>
      </c>
      <c r="D1828" s="351" t="s">
        <v>3023</v>
      </c>
      <c r="E1828" t="s">
        <v>3102</v>
      </c>
    </row>
    <row r="1829" spans="1:5">
      <c r="A1829" s="352">
        <v>1.4</v>
      </c>
      <c r="B1829" s="352" t="s">
        <v>249</v>
      </c>
      <c r="C1829" s="351" t="s">
        <v>276</v>
      </c>
      <c r="D1829" s="351" t="s">
        <v>3024</v>
      </c>
      <c r="E1829" t="s">
        <v>3102</v>
      </c>
    </row>
    <row r="1830" spans="1:5">
      <c r="A1830" s="352">
        <v>1.4</v>
      </c>
      <c r="B1830" s="352" t="s">
        <v>249</v>
      </c>
      <c r="C1830" s="351" t="s">
        <v>276</v>
      </c>
      <c r="D1830" s="351" t="s">
        <v>3025</v>
      </c>
      <c r="E1830" t="s">
        <v>3102</v>
      </c>
    </row>
    <row r="1831" spans="1:5">
      <c r="A1831" s="352">
        <v>1.4</v>
      </c>
      <c r="B1831" s="352" t="s">
        <v>249</v>
      </c>
      <c r="C1831" s="351" t="s">
        <v>276</v>
      </c>
      <c r="D1831" s="351" t="s">
        <v>3026</v>
      </c>
      <c r="E1831" t="s">
        <v>3102</v>
      </c>
    </row>
    <row r="1832" spans="1:5">
      <c r="A1832" s="352">
        <v>1.4</v>
      </c>
      <c r="B1832" s="352" t="s">
        <v>249</v>
      </c>
      <c r="C1832" s="351" t="s">
        <v>276</v>
      </c>
      <c r="D1832" s="351" t="s">
        <v>3027</v>
      </c>
      <c r="E1832" t="s">
        <v>3102</v>
      </c>
    </row>
    <row r="1833" spans="1:5">
      <c r="A1833" s="352">
        <v>1.4</v>
      </c>
      <c r="B1833" s="352" t="s">
        <v>249</v>
      </c>
      <c r="C1833" s="351" t="s">
        <v>276</v>
      </c>
      <c r="D1833" s="351" t="s">
        <v>3028</v>
      </c>
      <c r="E1833" t="s">
        <v>3102</v>
      </c>
    </row>
    <row r="1834" spans="1:5">
      <c r="A1834" s="352">
        <v>1.4</v>
      </c>
      <c r="B1834" s="352" t="s">
        <v>249</v>
      </c>
      <c r="C1834" s="351" t="s">
        <v>276</v>
      </c>
      <c r="D1834" s="351" t="s">
        <v>3029</v>
      </c>
      <c r="E1834" t="s">
        <v>3102</v>
      </c>
    </row>
    <row r="1835" spans="1:5">
      <c r="A1835" s="352">
        <v>1.4</v>
      </c>
      <c r="B1835" s="352" t="s">
        <v>249</v>
      </c>
      <c r="C1835" s="351" t="s">
        <v>276</v>
      </c>
      <c r="D1835" s="351" t="s">
        <v>3030</v>
      </c>
      <c r="E1835" t="s">
        <v>3102</v>
      </c>
    </row>
    <row r="1836" spans="1:5">
      <c r="A1836" s="352">
        <v>1.4</v>
      </c>
      <c r="B1836" s="352" t="s">
        <v>249</v>
      </c>
      <c r="C1836" s="351" t="s">
        <v>276</v>
      </c>
      <c r="D1836" s="351" t="s">
        <v>3031</v>
      </c>
      <c r="E1836" t="s">
        <v>3102</v>
      </c>
    </row>
    <row r="1837" spans="1:5">
      <c r="A1837" s="352">
        <v>1.4</v>
      </c>
      <c r="B1837" s="352" t="s">
        <v>249</v>
      </c>
      <c r="C1837" s="351" t="s">
        <v>276</v>
      </c>
      <c r="D1837" s="351" t="s">
        <v>571</v>
      </c>
      <c r="E1837" t="s">
        <v>3102</v>
      </c>
    </row>
    <row r="1838" spans="1:5">
      <c r="A1838" s="352">
        <v>1.4</v>
      </c>
      <c r="B1838" s="352" t="s">
        <v>249</v>
      </c>
      <c r="C1838" s="351" t="s">
        <v>276</v>
      </c>
      <c r="D1838" s="351" t="s">
        <v>3032</v>
      </c>
      <c r="E1838" t="s">
        <v>3102</v>
      </c>
    </row>
    <row r="1839" spans="1:5">
      <c r="A1839" s="352">
        <v>1.4</v>
      </c>
      <c r="B1839" s="352" t="s">
        <v>249</v>
      </c>
      <c r="C1839" s="351" t="s">
        <v>276</v>
      </c>
      <c r="D1839" s="351" t="s">
        <v>3033</v>
      </c>
      <c r="E1839" t="s">
        <v>3102</v>
      </c>
    </row>
    <row r="1840" spans="1:5">
      <c r="A1840" s="352">
        <v>1.4</v>
      </c>
      <c r="B1840" s="352" t="s">
        <v>249</v>
      </c>
      <c r="C1840" s="351" t="s">
        <v>276</v>
      </c>
      <c r="D1840" s="351" t="s">
        <v>1388</v>
      </c>
      <c r="E1840" t="s">
        <v>3102</v>
      </c>
    </row>
    <row r="1841" spans="1:5">
      <c r="A1841" s="352">
        <v>1.4</v>
      </c>
      <c r="B1841" s="352" t="s">
        <v>249</v>
      </c>
      <c r="C1841" s="351" t="s">
        <v>276</v>
      </c>
      <c r="D1841" s="351" t="s">
        <v>3034</v>
      </c>
      <c r="E1841" t="s">
        <v>3102</v>
      </c>
    </row>
    <row r="1842" spans="1:5">
      <c r="A1842" s="352">
        <v>1.4</v>
      </c>
      <c r="B1842" s="352" t="s">
        <v>249</v>
      </c>
      <c r="C1842" s="351" t="s">
        <v>276</v>
      </c>
      <c r="D1842" s="351" t="s">
        <v>513</v>
      </c>
      <c r="E1842" t="s">
        <v>3102</v>
      </c>
    </row>
    <row r="1843" spans="1:5">
      <c r="A1843" s="352">
        <v>1.4</v>
      </c>
      <c r="B1843" s="352" t="s">
        <v>249</v>
      </c>
      <c r="C1843" s="351" t="s">
        <v>276</v>
      </c>
      <c r="D1843" s="351" t="s">
        <v>3035</v>
      </c>
      <c r="E1843" t="s">
        <v>3102</v>
      </c>
    </row>
    <row r="1844" spans="1:5">
      <c r="A1844" s="352">
        <v>1.4</v>
      </c>
      <c r="B1844" s="352" t="s">
        <v>249</v>
      </c>
      <c r="C1844" s="351" t="s">
        <v>276</v>
      </c>
      <c r="D1844" s="351" t="s">
        <v>3036</v>
      </c>
      <c r="E1844" t="s">
        <v>3102</v>
      </c>
    </row>
    <row r="1845" spans="1:5">
      <c r="A1845" s="352">
        <v>1.4</v>
      </c>
      <c r="B1845" s="352" t="s">
        <v>249</v>
      </c>
      <c r="C1845" s="351" t="s">
        <v>276</v>
      </c>
      <c r="D1845" s="351" t="s">
        <v>3037</v>
      </c>
      <c r="E1845" t="s">
        <v>3102</v>
      </c>
    </row>
    <row r="1846" spans="1:5">
      <c r="A1846" s="352">
        <v>1.4</v>
      </c>
      <c r="B1846" s="352" t="s">
        <v>249</v>
      </c>
      <c r="C1846" s="351" t="s">
        <v>276</v>
      </c>
      <c r="D1846" s="351" t="s">
        <v>3038</v>
      </c>
      <c r="E1846" t="s">
        <v>3102</v>
      </c>
    </row>
    <row r="1847" spans="1:5">
      <c r="A1847" s="352">
        <v>1.4</v>
      </c>
      <c r="B1847" s="352" t="s">
        <v>249</v>
      </c>
      <c r="C1847" s="351" t="s">
        <v>276</v>
      </c>
      <c r="D1847" s="351" t="s">
        <v>3039</v>
      </c>
      <c r="E1847" t="s">
        <v>3102</v>
      </c>
    </row>
    <row r="1848" spans="1:5">
      <c r="A1848" s="352">
        <v>1.4</v>
      </c>
      <c r="B1848" s="352" t="s">
        <v>249</v>
      </c>
      <c r="C1848" s="351" t="s">
        <v>276</v>
      </c>
      <c r="D1848" s="351" t="s">
        <v>290</v>
      </c>
      <c r="E1848" t="s">
        <v>3102</v>
      </c>
    </row>
    <row r="1849" spans="1:5">
      <c r="A1849" s="352">
        <v>1.4</v>
      </c>
      <c r="B1849" s="352" t="s">
        <v>249</v>
      </c>
      <c r="C1849" s="351" t="s">
        <v>276</v>
      </c>
      <c r="D1849" s="351" t="s">
        <v>3040</v>
      </c>
      <c r="E1849" t="s">
        <v>3102</v>
      </c>
    </row>
    <row r="1850" spans="1:5">
      <c r="A1850" s="352">
        <v>1.4</v>
      </c>
      <c r="B1850" s="352" t="s">
        <v>249</v>
      </c>
      <c r="C1850" s="351" t="s">
        <v>276</v>
      </c>
      <c r="D1850" s="351" t="s">
        <v>3041</v>
      </c>
      <c r="E1850" t="s">
        <v>3102</v>
      </c>
    </row>
    <row r="1851" spans="1:5">
      <c r="A1851" s="352">
        <v>1.4</v>
      </c>
      <c r="B1851" s="352" t="s">
        <v>249</v>
      </c>
      <c r="C1851" s="351" t="s">
        <v>276</v>
      </c>
      <c r="D1851" s="351" t="s">
        <v>3042</v>
      </c>
      <c r="E1851" t="s">
        <v>3102</v>
      </c>
    </row>
    <row r="1852" spans="1:5">
      <c r="A1852" s="352">
        <v>1.4</v>
      </c>
      <c r="B1852" s="352" t="s">
        <v>249</v>
      </c>
      <c r="C1852" s="351" t="s">
        <v>276</v>
      </c>
      <c r="D1852" s="351" t="s">
        <v>3043</v>
      </c>
      <c r="E1852" t="s">
        <v>3102</v>
      </c>
    </row>
    <row r="1853" spans="1:5">
      <c r="A1853" s="352">
        <v>1.4</v>
      </c>
      <c r="B1853" s="352" t="s">
        <v>249</v>
      </c>
      <c r="C1853" s="351" t="s">
        <v>276</v>
      </c>
      <c r="D1853" s="351" t="s">
        <v>3044</v>
      </c>
      <c r="E1853" t="s">
        <v>3102</v>
      </c>
    </row>
    <row r="1854" spans="1:5">
      <c r="A1854" s="352">
        <v>1.4</v>
      </c>
      <c r="B1854" s="352" t="s">
        <v>249</v>
      </c>
      <c r="C1854" s="351" t="s">
        <v>276</v>
      </c>
      <c r="D1854" s="351" t="s">
        <v>3045</v>
      </c>
      <c r="E1854" t="s">
        <v>3102</v>
      </c>
    </row>
    <row r="1855" spans="1:5">
      <c r="A1855" s="352">
        <v>1.4</v>
      </c>
      <c r="B1855" s="352" t="s">
        <v>249</v>
      </c>
      <c r="C1855" s="351" t="s">
        <v>276</v>
      </c>
      <c r="D1855" s="351" t="s">
        <v>3046</v>
      </c>
      <c r="E1855" t="s">
        <v>3102</v>
      </c>
    </row>
    <row r="1856" spans="1:5">
      <c r="A1856" s="352">
        <v>1.4</v>
      </c>
      <c r="B1856" s="352" t="s">
        <v>249</v>
      </c>
      <c r="C1856" s="351" t="s">
        <v>276</v>
      </c>
      <c r="D1856" s="351" t="s">
        <v>3047</v>
      </c>
      <c r="E1856" t="s">
        <v>3102</v>
      </c>
    </row>
    <row r="1857" spans="1:5">
      <c r="A1857" s="352">
        <v>1.4</v>
      </c>
      <c r="B1857" s="352" t="s">
        <v>249</v>
      </c>
      <c r="C1857" s="351" t="s">
        <v>276</v>
      </c>
      <c r="D1857" s="351" t="s">
        <v>3048</v>
      </c>
      <c r="E1857" t="s">
        <v>3102</v>
      </c>
    </row>
    <row r="1858" spans="1:5">
      <c r="A1858" s="352">
        <v>1.4</v>
      </c>
      <c r="B1858" s="352" t="s">
        <v>249</v>
      </c>
      <c r="C1858" s="351" t="s">
        <v>276</v>
      </c>
      <c r="D1858" s="351" t="s">
        <v>3049</v>
      </c>
      <c r="E1858" t="s">
        <v>3102</v>
      </c>
    </row>
    <row r="1859" spans="1:5">
      <c r="A1859" s="352">
        <v>1.4</v>
      </c>
      <c r="B1859" s="352" t="s">
        <v>249</v>
      </c>
      <c r="C1859" s="351" t="s">
        <v>276</v>
      </c>
      <c r="D1859" s="351" t="s">
        <v>3050</v>
      </c>
      <c r="E1859" t="s">
        <v>3102</v>
      </c>
    </row>
    <row r="1860" spans="1:5">
      <c r="A1860" s="352">
        <v>1.4</v>
      </c>
      <c r="B1860" s="352" t="s">
        <v>249</v>
      </c>
      <c r="C1860" s="351" t="s">
        <v>276</v>
      </c>
      <c r="D1860" s="351" t="s">
        <v>3051</v>
      </c>
      <c r="E1860" t="s">
        <v>3102</v>
      </c>
    </row>
    <row r="1861" spans="1:5">
      <c r="A1861" s="352">
        <v>1.4</v>
      </c>
      <c r="B1861" s="352" t="s">
        <v>249</v>
      </c>
      <c r="C1861" s="351" t="s">
        <v>276</v>
      </c>
      <c r="D1861" s="351" t="s">
        <v>3052</v>
      </c>
      <c r="E1861" t="s">
        <v>3102</v>
      </c>
    </row>
    <row r="1862" spans="1:5">
      <c r="A1862" s="352">
        <v>1.4</v>
      </c>
      <c r="B1862" s="352" t="s">
        <v>249</v>
      </c>
      <c r="C1862" s="351" t="s">
        <v>276</v>
      </c>
      <c r="D1862" s="351" t="s">
        <v>3053</v>
      </c>
      <c r="E1862" t="s">
        <v>3102</v>
      </c>
    </row>
    <row r="1863" spans="1:5">
      <c r="A1863" s="352">
        <v>1.4</v>
      </c>
      <c r="B1863" s="352" t="s">
        <v>249</v>
      </c>
      <c r="C1863" s="351" t="s">
        <v>276</v>
      </c>
      <c r="D1863" s="351" t="s">
        <v>3054</v>
      </c>
      <c r="E1863" t="s">
        <v>3102</v>
      </c>
    </row>
    <row r="1864" spans="1:5">
      <c r="A1864" s="352">
        <v>1.4</v>
      </c>
      <c r="B1864" s="352" t="s">
        <v>249</v>
      </c>
      <c r="C1864" s="351" t="s">
        <v>276</v>
      </c>
      <c r="D1864" s="351" t="s">
        <v>3055</v>
      </c>
      <c r="E1864" t="s">
        <v>3102</v>
      </c>
    </row>
    <row r="1865" spans="1:5">
      <c r="A1865" s="352">
        <v>1.4</v>
      </c>
      <c r="B1865" s="352" t="s">
        <v>249</v>
      </c>
      <c r="C1865" s="351" t="s">
        <v>276</v>
      </c>
      <c r="D1865" s="351" t="s">
        <v>3056</v>
      </c>
      <c r="E1865" t="s">
        <v>3102</v>
      </c>
    </row>
    <row r="1866" spans="1:5">
      <c r="A1866" s="352">
        <v>1.4</v>
      </c>
      <c r="B1866" s="352" t="s">
        <v>249</v>
      </c>
      <c r="C1866" s="351" t="s">
        <v>276</v>
      </c>
      <c r="D1866" s="351" t="s">
        <v>3057</v>
      </c>
      <c r="E1866" t="s">
        <v>3102</v>
      </c>
    </row>
    <row r="1867" spans="1:5">
      <c r="A1867" s="352">
        <v>1.4</v>
      </c>
      <c r="B1867" s="352" t="s">
        <v>249</v>
      </c>
      <c r="C1867" s="351" t="s">
        <v>276</v>
      </c>
      <c r="D1867" s="351" t="s">
        <v>3058</v>
      </c>
      <c r="E1867" t="s">
        <v>3102</v>
      </c>
    </row>
    <row r="1868" spans="1:5">
      <c r="A1868" s="352">
        <v>1.4</v>
      </c>
      <c r="B1868" s="352" t="s">
        <v>249</v>
      </c>
      <c r="C1868" s="351" t="s">
        <v>276</v>
      </c>
      <c r="D1868" s="351" t="s">
        <v>3059</v>
      </c>
      <c r="E1868" t="s">
        <v>3102</v>
      </c>
    </row>
    <row r="1869" spans="1:5">
      <c r="A1869" s="352">
        <v>1.4</v>
      </c>
      <c r="B1869" s="352" t="s">
        <v>249</v>
      </c>
      <c r="C1869" s="351" t="s">
        <v>276</v>
      </c>
      <c r="D1869" s="351" t="s">
        <v>3060</v>
      </c>
      <c r="E1869" t="s">
        <v>3102</v>
      </c>
    </row>
    <row r="1870" spans="1:5">
      <c r="A1870" s="352">
        <v>1.4</v>
      </c>
      <c r="B1870" s="352" t="s">
        <v>249</v>
      </c>
      <c r="C1870" s="351" t="s">
        <v>276</v>
      </c>
      <c r="D1870" s="351" t="s">
        <v>3061</v>
      </c>
      <c r="E1870" t="s">
        <v>3102</v>
      </c>
    </row>
    <row r="1871" spans="1:5">
      <c r="A1871" s="352">
        <v>1.4</v>
      </c>
      <c r="B1871" s="352" t="s">
        <v>249</v>
      </c>
      <c r="C1871" s="351" t="s">
        <v>276</v>
      </c>
      <c r="D1871" s="351" t="s">
        <v>3062</v>
      </c>
      <c r="E1871" t="s">
        <v>3102</v>
      </c>
    </row>
    <row r="1872" spans="1:5">
      <c r="A1872" s="352">
        <v>1.4</v>
      </c>
      <c r="B1872" s="352" t="s">
        <v>249</v>
      </c>
      <c r="C1872" s="351" t="s">
        <v>276</v>
      </c>
      <c r="D1872" s="351" t="s">
        <v>3063</v>
      </c>
      <c r="E1872" t="s">
        <v>3102</v>
      </c>
    </row>
    <row r="1873" spans="1:5">
      <c r="A1873" s="352">
        <v>1.4</v>
      </c>
      <c r="B1873" s="352" t="s">
        <v>249</v>
      </c>
      <c r="C1873" s="351" t="s">
        <v>276</v>
      </c>
      <c r="D1873" s="351" t="s">
        <v>3064</v>
      </c>
      <c r="E1873" t="s">
        <v>3102</v>
      </c>
    </row>
    <row r="1874" spans="1:5">
      <c r="A1874" s="352">
        <v>1.4</v>
      </c>
      <c r="B1874" s="352" t="s">
        <v>249</v>
      </c>
      <c r="C1874" s="351" t="s">
        <v>276</v>
      </c>
      <c r="D1874" s="351" t="s">
        <v>3065</v>
      </c>
      <c r="E1874" t="s">
        <v>3102</v>
      </c>
    </row>
    <row r="1875" spans="1:5">
      <c r="A1875" s="352">
        <v>1.4</v>
      </c>
      <c r="B1875" s="352" t="s">
        <v>249</v>
      </c>
      <c r="C1875" s="351" t="s">
        <v>276</v>
      </c>
      <c r="D1875" s="351" t="s">
        <v>3066</v>
      </c>
      <c r="E1875" t="s">
        <v>3102</v>
      </c>
    </row>
    <row r="1876" spans="1:5">
      <c r="A1876" s="352">
        <v>1.4</v>
      </c>
      <c r="B1876" s="352" t="s">
        <v>249</v>
      </c>
      <c r="C1876" s="351" t="s">
        <v>276</v>
      </c>
      <c r="D1876" s="351" t="s">
        <v>3067</v>
      </c>
      <c r="E1876" t="s">
        <v>3102</v>
      </c>
    </row>
    <row r="1877" spans="1:5">
      <c r="A1877" s="352">
        <v>1.4</v>
      </c>
      <c r="B1877" s="352" t="s">
        <v>249</v>
      </c>
      <c r="C1877" s="351" t="s">
        <v>276</v>
      </c>
      <c r="D1877" s="351" t="s">
        <v>3068</v>
      </c>
      <c r="E1877" t="s">
        <v>3102</v>
      </c>
    </row>
    <row r="1878" spans="1:5">
      <c r="A1878" s="352">
        <v>1.4</v>
      </c>
      <c r="B1878" s="352" t="s">
        <v>249</v>
      </c>
      <c r="C1878" s="351" t="s">
        <v>276</v>
      </c>
      <c r="D1878" s="351" t="s">
        <v>3069</v>
      </c>
      <c r="E1878" t="s">
        <v>3102</v>
      </c>
    </row>
    <row r="1879" spans="1:5">
      <c r="A1879" s="352">
        <v>1.4</v>
      </c>
      <c r="B1879" s="352" t="s">
        <v>249</v>
      </c>
      <c r="C1879" s="351" t="s">
        <v>276</v>
      </c>
      <c r="D1879" s="351" t="s">
        <v>1436</v>
      </c>
      <c r="E1879" t="s">
        <v>3102</v>
      </c>
    </row>
    <row r="1880" spans="1:5">
      <c r="A1880" s="352">
        <v>1.4</v>
      </c>
      <c r="B1880" s="352" t="s">
        <v>249</v>
      </c>
      <c r="C1880" s="351" t="s">
        <v>276</v>
      </c>
      <c r="D1880" s="351" t="s">
        <v>1309</v>
      </c>
      <c r="E1880" t="s">
        <v>3102</v>
      </c>
    </row>
    <row r="1881" spans="1:5">
      <c r="A1881" s="352">
        <v>1.4</v>
      </c>
      <c r="B1881" s="352" t="s">
        <v>249</v>
      </c>
      <c r="C1881" s="351" t="s">
        <v>276</v>
      </c>
      <c r="D1881" s="351" t="s">
        <v>3070</v>
      </c>
      <c r="E1881" t="s">
        <v>3102</v>
      </c>
    </row>
    <row r="1882" spans="1:5">
      <c r="A1882" s="352">
        <v>1.4</v>
      </c>
      <c r="B1882" s="352" t="s">
        <v>249</v>
      </c>
      <c r="C1882" s="351" t="s">
        <v>276</v>
      </c>
      <c r="D1882" s="351" t="s">
        <v>1472</v>
      </c>
      <c r="E1882" t="s">
        <v>3102</v>
      </c>
    </row>
    <row r="1883" spans="1:5">
      <c r="A1883" s="352">
        <v>1.4</v>
      </c>
      <c r="B1883" s="352" t="s">
        <v>249</v>
      </c>
      <c r="C1883" s="351" t="s">
        <v>276</v>
      </c>
      <c r="D1883" s="351" t="s">
        <v>843</v>
      </c>
      <c r="E1883" t="s">
        <v>3102</v>
      </c>
    </row>
    <row r="1884" spans="1:5">
      <c r="A1884" s="352">
        <v>1.4</v>
      </c>
      <c r="B1884" s="352" t="s">
        <v>249</v>
      </c>
      <c r="C1884" s="351" t="s">
        <v>276</v>
      </c>
      <c r="D1884" s="351" t="s">
        <v>3071</v>
      </c>
      <c r="E1884" t="s">
        <v>3102</v>
      </c>
    </row>
    <row r="1885" spans="1:5">
      <c r="A1885" s="352">
        <v>1.4</v>
      </c>
      <c r="B1885" s="352" t="s">
        <v>249</v>
      </c>
      <c r="C1885" s="351" t="s">
        <v>276</v>
      </c>
      <c r="D1885" s="351" t="s">
        <v>3072</v>
      </c>
      <c r="E1885" t="s">
        <v>3102</v>
      </c>
    </row>
    <row r="1886" spans="1:5">
      <c r="A1886" s="352">
        <v>1.4</v>
      </c>
      <c r="B1886" s="352" t="s">
        <v>249</v>
      </c>
      <c r="C1886" s="351" t="s">
        <v>276</v>
      </c>
      <c r="D1886" s="351" t="s">
        <v>3073</v>
      </c>
      <c r="E1886" t="s">
        <v>3102</v>
      </c>
    </row>
    <row r="1887" spans="1:5">
      <c r="A1887" s="352">
        <v>1.4</v>
      </c>
      <c r="B1887" s="352" t="s">
        <v>249</v>
      </c>
      <c r="C1887" s="351" t="s">
        <v>276</v>
      </c>
      <c r="D1887" s="351" t="s">
        <v>3074</v>
      </c>
      <c r="E1887" t="s">
        <v>3102</v>
      </c>
    </row>
    <row r="1888" spans="1:5">
      <c r="A1888" s="352">
        <v>1.4</v>
      </c>
      <c r="B1888" s="352" t="s">
        <v>249</v>
      </c>
      <c r="C1888" s="351" t="s">
        <v>276</v>
      </c>
      <c r="D1888" s="351" t="s">
        <v>3075</v>
      </c>
      <c r="E1888" t="s">
        <v>3102</v>
      </c>
    </row>
    <row r="1889" spans="1:5">
      <c r="A1889" s="352">
        <v>1.4</v>
      </c>
      <c r="B1889" s="352" t="s">
        <v>249</v>
      </c>
      <c r="C1889" s="351" t="s">
        <v>276</v>
      </c>
      <c r="D1889" s="351" t="s">
        <v>3076</v>
      </c>
      <c r="E1889" t="s">
        <v>3102</v>
      </c>
    </row>
    <row r="1890" spans="1:5">
      <c r="A1890" s="352">
        <v>1.4</v>
      </c>
      <c r="B1890" s="352" t="s">
        <v>249</v>
      </c>
      <c r="C1890" s="351" t="s">
        <v>276</v>
      </c>
      <c r="D1890" s="351" t="s">
        <v>3077</v>
      </c>
      <c r="E1890" t="s">
        <v>3102</v>
      </c>
    </row>
    <row r="1891" spans="1:5">
      <c r="A1891" s="352">
        <v>1.4</v>
      </c>
      <c r="B1891" s="352" t="s">
        <v>249</v>
      </c>
      <c r="C1891" s="351" t="s">
        <v>276</v>
      </c>
      <c r="D1891" s="351" t="s">
        <v>3078</v>
      </c>
      <c r="E1891" t="s">
        <v>3102</v>
      </c>
    </row>
    <row r="1892" spans="1:5">
      <c r="A1892" s="352">
        <v>1.4</v>
      </c>
      <c r="B1892" s="352" t="s">
        <v>249</v>
      </c>
      <c r="C1892" s="351" t="s">
        <v>276</v>
      </c>
      <c r="D1892" s="351" t="s">
        <v>3079</v>
      </c>
      <c r="E1892" t="s">
        <v>3102</v>
      </c>
    </row>
    <row r="1893" spans="1:5">
      <c r="A1893" s="352">
        <v>1.4</v>
      </c>
      <c r="B1893" s="352" t="s">
        <v>249</v>
      </c>
      <c r="C1893" s="351" t="s">
        <v>276</v>
      </c>
      <c r="D1893" s="351" t="s">
        <v>3080</v>
      </c>
      <c r="E1893" t="s">
        <v>3102</v>
      </c>
    </row>
    <row r="1894" spans="1:5">
      <c r="A1894" s="352">
        <v>1.4</v>
      </c>
      <c r="B1894" s="352" t="s">
        <v>249</v>
      </c>
      <c r="C1894" s="351" t="s">
        <v>276</v>
      </c>
      <c r="D1894" s="351" t="s">
        <v>3081</v>
      </c>
      <c r="E1894" t="s">
        <v>3102</v>
      </c>
    </row>
    <row r="1895" spans="1:5">
      <c r="A1895" s="352">
        <v>1.4</v>
      </c>
      <c r="B1895" s="352" t="s">
        <v>249</v>
      </c>
      <c r="C1895" s="351" t="s">
        <v>276</v>
      </c>
      <c r="D1895" s="351" t="s">
        <v>3082</v>
      </c>
      <c r="E1895" t="s">
        <v>3102</v>
      </c>
    </row>
    <row r="1896" spans="1:5">
      <c r="A1896" s="352">
        <v>1.4</v>
      </c>
      <c r="B1896" s="352" t="s">
        <v>249</v>
      </c>
      <c r="C1896" s="351" t="s">
        <v>276</v>
      </c>
      <c r="D1896" s="351" t="s">
        <v>1340</v>
      </c>
      <c r="E1896" t="s">
        <v>3102</v>
      </c>
    </row>
    <row r="1897" spans="1:5">
      <c r="A1897" s="352">
        <v>1.4</v>
      </c>
      <c r="B1897" s="352" t="s">
        <v>249</v>
      </c>
      <c r="C1897" s="351" t="s">
        <v>276</v>
      </c>
      <c r="D1897" s="351" t="s">
        <v>1428</v>
      </c>
      <c r="E1897" t="s">
        <v>3102</v>
      </c>
    </row>
    <row r="1898" spans="1:5">
      <c r="A1898" s="352">
        <v>1.4</v>
      </c>
      <c r="B1898" s="352" t="s">
        <v>249</v>
      </c>
      <c r="C1898" s="351" t="s">
        <v>276</v>
      </c>
      <c r="D1898" s="351" t="s">
        <v>1403</v>
      </c>
      <c r="E1898" t="s">
        <v>3102</v>
      </c>
    </row>
    <row r="1899" spans="1:5">
      <c r="A1899" s="352">
        <v>1.4</v>
      </c>
      <c r="B1899" s="352" t="s">
        <v>249</v>
      </c>
      <c r="C1899" s="351" t="s">
        <v>276</v>
      </c>
      <c r="D1899" s="351" t="s">
        <v>1437</v>
      </c>
      <c r="E1899" t="s">
        <v>3102</v>
      </c>
    </row>
    <row r="1900" spans="1:5">
      <c r="A1900" s="352">
        <v>1.4</v>
      </c>
      <c r="B1900" s="352" t="s">
        <v>249</v>
      </c>
      <c r="C1900" s="351" t="s">
        <v>276</v>
      </c>
      <c r="D1900" s="351" t="s">
        <v>3083</v>
      </c>
      <c r="E1900" t="s">
        <v>3102</v>
      </c>
    </row>
    <row r="1901" spans="1:5">
      <c r="A1901" s="352">
        <v>1.4</v>
      </c>
      <c r="B1901" s="352" t="s">
        <v>249</v>
      </c>
      <c r="C1901" s="351" t="s">
        <v>276</v>
      </c>
      <c r="D1901" s="351" t="s">
        <v>1470</v>
      </c>
      <c r="E1901" t="s">
        <v>3102</v>
      </c>
    </row>
    <row r="1902" spans="1:5">
      <c r="A1902" s="352">
        <v>1.4</v>
      </c>
      <c r="B1902" s="352" t="s">
        <v>249</v>
      </c>
      <c r="C1902" s="351" t="s">
        <v>276</v>
      </c>
      <c r="D1902" s="351" t="s">
        <v>1435</v>
      </c>
      <c r="E1902" t="s">
        <v>3102</v>
      </c>
    </row>
    <row r="1903" spans="1:5">
      <c r="A1903" s="352">
        <v>1.4</v>
      </c>
      <c r="B1903" s="352" t="s">
        <v>249</v>
      </c>
      <c r="C1903" s="351" t="s">
        <v>276</v>
      </c>
      <c r="D1903" s="351" t="s">
        <v>3084</v>
      </c>
      <c r="E1903" t="s">
        <v>3102</v>
      </c>
    </row>
    <row r="1904" spans="1:5">
      <c r="A1904" s="352">
        <v>1.4</v>
      </c>
      <c r="B1904" s="352" t="s">
        <v>249</v>
      </c>
      <c r="C1904" s="351" t="s">
        <v>276</v>
      </c>
      <c r="D1904" s="351" t="s">
        <v>98</v>
      </c>
      <c r="E1904" t="s">
        <v>3102</v>
      </c>
    </row>
    <row r="1905" spans="1:5">
      <c r="A1905" s="352">
        <v>1.4</v>
      </c>
      <c r="B1905" s="352" t="s">
        <v>249</v>
      </c>
      <c r="C1905" s="351" t="s">
        <v>276</v>
      </c>
      <c r="D1905" s="351" t="s">
        <v>3085</v>
      </c>
      <c r="E1905" t="s">
        <v>3102</v>
      </c>
    </row>
    <row r="1906" spans="1:5">
      <c r="A1906" s="352">
        <v>1.4</v>
      </c>
      <c r="B1906" s="352" t="s">
        <v>249</v>
      </c>
      <c r="C1906" s="351" t="s">
        <v>276</v>
      </c>
      <c r="D1906" s="351" t="s">
        <v>1335</v>
      </c>
      <c r="E1906" t="s">
        <v>3102</v>
      </c>
    </row>
    <row r="1907" spans="1:5">
      <c r="A1907" s="352">
        <v>1.4</v>
      </c>
      <c r="B1907" s="352" t="s">
        <v>249</v>
      </c>
      <c r="C1907" s="351" t="s">
        <v>276</v>
      </c>
      <c r="D1907" s="351" t="s">
        <v>3086</v>
      </c>
      <c r="E1907" t="s">
        <v>3102</v>
      </c>
    </row>
    <row r="1908" spans="1:5">
      <c r="A1908" s="352">
        <v>1.4</v>
      </c>
      <c r="B1908" s="352" t="s">
        <v>249</v>
      </c>
      <c r="C1908" s="351" t="s">
        <v>276</v>
      </c>
      <c r="D1908" s="351" t="s">
        <v>3087</v>
      </c>
      <c r="E1908" t="s">
        <v>3102</v>
      </c>
    </row>
    <row r="1909" spans="1:5">
      <c r="A1909" s="352">
        <v>1.4</v>
      </c>
      <c r="B1909" s="352" t="s">
        <v>249</v>
      </c>
      <c r="C1909" s="351" t="s">
        <v>276</v>
      </c>
      <c r="D1909" s="351" t="s">
        <v>3088</v>
      </c>
      <c r="E1909" t="s">
        <v>3102</v>
      </c>
    </row>
    <row r="1910" spans="1:5">
      <c r="A1910" s="352">
        <v>1.4</v>
      </c>
      <c r="B1910" s="352" t="s">
        <v>249</v>
      </c>
      <c r="C1910" s="351" t="s">
        <v>276</v>
      </c>
      <c r="D1910" s="351" t="s">
        <v>3089</v>
      </c>
      <c r="E1910" t="s">
        <v>3102</v>
      </c>
    </row>
    <row r="1911" spans="1:5">
      <c r="A1911" s="352">
        <v>1.4</v>
      </c>
      <c r="B1911" s="352" t="s">
        <v>249</v>
      </c>
      <c r="C1911" s="351" t="s">
        <v>276</v>
      </c>
      <c r="D1911" s="351" t="s">
        <v>3090</v>
      </c>
      <c r="E1911" t="s">
        <v>3102</v>
      </c>
    </row>
    <row r="1912" spans="1:5">
      <c r="A1912" s="352">
        <v>1.4</v>
      </c>
      <c r="B1912" s="352" t="s">
        <v>249</v>
      </c>
      <c r="C1912" s="351" t="s">
        <v>276</v>
      </c>
      <c r="D1912" s="351" t="s">
        <v>1380</v>
      </c>
      <c r="E1912" t="s">
        <v>3102</v>
      </c>
    </row>
    <row r="1913" spans="1:5">
      <c r="A1913" s="352">
        <v>1.4</v>
      </c>
      <c r="B1913" s="352" t="s">
        <v>249</v>
      </c>
      <c r="C1913" s="351" t="s">
        <v>276</v>
      </c>
      <c r="D1913" s="351" t="s">
        <v>3091</v>
      </c>
      <c r="E1913" t="s">
        <v>3102</v>
      </c>
    </row>
    <row r="1914" spans="1:5">
      <c r="A1914" s="352">
        <v>1.4</v>
      </c>
      <c r="B1914" s="352" t="s">
        <v>249</v>
      </c>
      <c r="C1914" s="351" t="s">
        <v>276</v>
      </c>
      <c r="D1914" s="351" t="s">
        <v>3092</v>
      </c>
      <c r="E1914" t="s">
        <v>3102</v>
      </c>
    </row>
    <row r="1915" spans="1:5">
      <c r="A1915" s="352">
        <v>1.4</v>
      </c>
      <c r="B1915" s="352" t="s">
        <v>249</v>
      </c>
      <c r="C1915" s="351" t="s">
        <v>276</v>
      </c>
      <c r="D1915" s="351" t="s">
        <v>1213</v>
      </c>
      <c r="E1915" t="s">
        <v>3102</v>
      </c>
    </row>
    <row r="1916" spans="1:5">
      <c r="A1916" s="352">
        <v>1.4</v>
      </c>
      <c r="B1916" s="352" t="s">
        <v>249</v>
      </c>
      <c r="C1916" s="351" t="s">
        <v>276</v>
      </c>
      <c r="D1916" s="351" t="s">
        <v>3093</v>
      </c>
      <c r="E1916" t="s">
        <v>3102</v>
      </c>
    </row>
    <row r="1917" spans="1:5">
      <c r="A1917" s="352">
        <v>1.4</v>
      </c>
      <c r="B1917" s="352" t="s">
        <v>249</v>
      </c>
      <c r="C1917" s="351" t="s">
        <v>276</v>
      </c>
      <c r="D1917" s="351" t="s">
        <v>3094</v>
      </c>
      <c r="E1917" t="s">
        <v>3102</v>
      </c>
    </row>
    <row r="1918" spans="1:5">
      <c r="A1918" s="352">
        <v>1.4</v>
      </c>
      <c r="B1918" s="352" t="s">
        <v>249</v>
      </c>
      <c r="C1918" s="351" t="s">
        <v>276</v>
      </c>
      <c r="D1918" s="351" t="s">
        <v>3095</v>
      </c>
      <c r="E1918" t="s">
        <v>3102</v>
      </c>
    </row>
    <row r="1919" spans="1:5">
      <c r="A1919" s="352">
        <v>1.4</v>
      </c>
      <c r="B1919" s="352" t="s">
        <v>249</v>
      </c>
      <c r="C1919" s="351" t="s">
        <v>247</v>
      </c>
      <c r="D1919" s="351" t="s">
        <v>2970</v>
      </c>
      <c r="E1919" t="s">
        <v>3102</v>
      </c>
    </row>
    <row r="1920" spans="1:5">
      <c r="A1920" s="352">
        <v>1.4</v>
      </c>
      <c r="B1920" s="352" t="s">
        <v>249</v>
      </c>
      <c r="C1920" s="351" t="s">
        <v>247</v>
      </c>
      <c r="D1920" s="351" t="s">
        <v>2972</v>
      </c>
      <c r="E1920" t="s">
        <v>3102</v>
      </c>
    </row>
    <row r="1921" spans="1:5">
      <c r="A1921" s="352">
        <v>1.4</v>
      </c>
      <c r="B1921" s="352" t="s">
        <v>249</v>
      </c>
      <c r="C1921" s="351" t="s">
        <v>247</v>
      </c>
      <c r="D1921" s="351" t="s">
        <v>2973</v>
      </c>
      <c r="E1921" t="s">
        <v>3102</v>
      </c>
    </row>
    <row r="1922" spans="1:5">
      <c r="A1922" s="352">
        <v>1.4</v>
      </c>
      <c r="B1922" s="352" t="s">
        <v>249</v>
      </c>
      <c r="C1922" s="351" t="s">
        <v>247</v>
      </c>
      <c r="D1922" s="351" t="s">
        <v>2974</v>
      </c>
      <c r="E1922" t="s">
        <v>3102</v>
      </c>
    </row>
    <row r="1923" spans="1:5">
      <c r="A1923" s="352">
        <v>1.4</v>
      </c>
      <c r="B1923" s="352" t="s">
        <v>249</v>
      </c>
      <c r="C1923" s="351" t="s">
        <v>247</v>
      </c>
      <c r="D1923" s="351" t="s">
        <v>2975</v>
      </c>
      <c r="E1923" t="s">
        <v>3102</v>
      </c>
    </row>
    <row r="1924" spans="1:5">
      <c r="A1924" s="352">
        <v>1.4</v>
      </c>
      <c r="B1924" s="352" t="s">
        <v>249</v>
      </c>
      <c r="C1924" s="351" t="s">
        <v>247</v>
      </c>
      <c r="D1924" s="351" t="s">
        <v>2976</v>
      </c>
      <c r="E1924" t="s">
        <v>3102</v>
      </c>
    </row>
    <row r="1925" spans="1:5">
      <c r="A1925" s="352">
        <v>1.4</v>
      </c>
      <c r="B1925" s="352" t="s">
        <v>249</v>
      </c>
      <c r="C1925" s="351" t="s">
        <v>247</v>
      </c>
      <c r="D1925" s="351" t="s">
        <v>2977</v>
      </c>
      <c r="E1925" t="s">
        <v>3102</v>
      </c>
    </row>
    <row r="1926" spans="1:5">
      <c r="A1926" s="352">
        <v>1.4</v>
      </c>
      <c r="B1926" s="352" t="s">
        <v>249</v>
      </c>
      <c r="C1926" s="351" t="s">
        <v>247</v>
      </c>
      <c r="D1926" s="351" t="s">
        <v>2978</v>
      </c>
      <c r="E1926" t="s">
        <v>3102</v>
      </c>
    </row>
    <row r="1927" spans="1:5">
      <c r="A1927" s="352">
        <v>1.4</v>
      </c>
      <c r="B1927" s="352" t="s">
        <v>249</v>
      </c>
      <c r="C1927" s="351" t="s">
        <v>247</v>
      </c>
      <c r="D1927" s="351" t="s">
        <v>2979</v>
      </c>
      <c r="E1927" t="s">
        <v>3102</v>
      </c>
    </row>
    <row r="1928" spans="1:5">
      <c r="A1928" s="352">
        <v>1.4</v>
      </c>
      <c r="B1928" s="352" t="s">
        <v>249</v>
      </c>
      <c r="C1928" s="351" t="s">
        <v>247</v>
      </c>
      <c r="D1928" s="351" t="s">
        <v>2980</v>
      </c>
      <c r="E1928" t="s">
        <v>3102</v>
      </c>
    </row>
    <row r="1929" spans="1:5">
      <c r="A1929" s="352">
        <v>1.4</v>
      </c>
      <c r="B1929" s="352" t="s">
        <v>249</v>
      </c>
      <c r="C1929" s="351" t="s">
        <v>247</v>
      </c>
      <c r="D1929" s="351" t="s">
        <v>1467</v>
      </c>
      <c r="E1929" t="s">
        <v>3102</v>
      </c>
    </row>
    <row r="1930" spans="1:5">
      <c r="A1930" s="352">
        <v>1.4</v>
      </c>
      <c r="B1930" s="352" t="s">
        <v>249</v>
      </c>
      <c r="C1930" s="351" t="s">
        <v>247</v>
      </c>
      <c r="D1930" s="351" t="s">
        <v>2981</v>
      </c>
      <c r="E1930" t="s">
        <v>3102</v>
      </c>
    </row>
    <row r="1931" spans="1:5">
      <c r="A1931" s="352">
        <v>1.4</v>
      </c>
      <c r="B1931" s="352" t="s">
        <v>249</v>
      </c>
      <c r="C1931" s="351" t="s">
        <v>247</v>
      </c>
      <c r="D1931" s="351" t="s">
        <v>2982</v>
      </c>
      <c r="E1931" t="s">
        <v>3102</v>
      </c>
    </row>
    <row r="1932" spans="1:5">
      <c r="A1932" s="352">
        <v>1.4</v>
      </c>
      <c r="B1932" s="352" t="s">
        <v>249</v>
      </c>
      <c r="C1932" s="351" t="s">
        <v>247</v>
      </c>
      <c r="D1932" s="351" t="s">
        <v>2983</v>
      </c>
      <c r="E1932" t="s">
        <v>3102</v>
      </c>
    </row>
    <row r="1933" spans="1:5">
      <c r="A1933" s="352">
        <v>1.4</v>
      </c>
      <c r="B1933" s="352" t="s">
        <v>249</v>
      </c>
      <c r="C1933" s="351" t="s">
        <v>247</v>
      </c>
      <c r="D1933" s="351" t="s">
        <v>248</v>
      </c>
      <c r="E1933" t="s">
        <v>3102</v>
      </c>
    </row>
    <row r="1934" spans="1:5">
      <c r="A1934" s="352">
        <v>1.4</v>
      </c>
      <c r="B1934" s="352" t="s">
        <v>249</v>
      </c>
      <c r="C1934" s="351" t="s">
        <v>247</v>
      </c>
      <c r="D1934" s="351" t="s">
        <v>579</v>
      </c>
      <c r="E1934" t="s">
        <v>3102</v>
      </c>
    </row>
    <row r="1935" spans="1:5">
      <c r="A1935" s="352">
        <v>1.4</v>
      </c>
      <c r="B1935" s="352" t="s">
        <v>249</v>
      </c>
      <c r="C1935" s="351" t="s">
        <v>247</v>
      </c>
      <c r="D1935" s="351" t="s">
        <v>2984</v>
      </c>
      <c r="E1935" t="s">
        <v>3102</v>
      </c>
    </row>
    <row r="1936" spans="1:5">
      <c r="A1936" s="352">
        <v>1.4</v>
      </c>
      <c r="B1936" s="352" t="s">
        <v>249</v>
      </c>
      <c r="C1936" s="351" t="s">
        <v>247</v>
      </c>
      <c r="D1936" s="351" t="s">
        <v>607</v>
      </c>
      <c r="E1936" t="s">
        <v>3102</v>
      </c>
    </row>
    <row r="1937" spans="1:5">
      <c r="A1937" s="352">
        <v>1.4</v>
      </c>
      <c r="B1937" s="352" t="s">
        <v>249</v>
      </c>
      <c r="C1937" s="351" t="s">
        <v>247</v>
      </c>
      <c r="D1937" s="351" t="s">
        <v>2985</v>
      </c>
      <c r="E1937" t="s">
        <v>3102</v>
      </c>
    </row>
    <row r="1938" spans="1:5">
      <c r="A1938" s="352">
        <v>1.4</v>
      </c>
      <c r="B1938" s="352" t="s">
        <v>249</v>
      </c>
      <c r="C1938" s="351" t="s">
        <v>247</v>
      </c>
      <c r="D1938" s="351" t="s">
        <v>2986</v>
      </c>
      <c r="E1938" t="s">
        <v>3102</v>
      </c>
    </row>
    <row r="1939" spans="1:5">
      <c r="A1939" s="352">
        <v>1.4</v>
      </c>
      <c r="B1939" s="352" t="s">
        <v>249</v>
      </c>
      <c r="C1939" s="351" t="s">
        <v>247</v>
      </c>
      <c r="D1939" s="351" t="s">
        <v>1429</v>
      </c>
      <c r="E1939" t="s">
        <v>3102</v>
      </c>
    </row>
    <row r="1940" spans="1:5">
      <c r="A1940" s="352">
        <v>1.4</v>
      </c>
      <c r="B1940" s="352" t="s">
        <v>249</v>
      </c>
      <c r="C1940" s="351" t="s">
        <v>247</v>
      </c>
      <c r="D1940" s="351" t="s">
        <v>2987</v>
      </c>
      <c r="E1940" t="s">
        <v>3102</v>
      </c>
    </row>
    <row r="1941" spans="1:5">
      <c r="A1941" s="352">
        <v>1.4</v>
      </c>
      <c r="B1941" s="352" t="s">
        <v>249</v>
      </c>
      <c r="C1941" s="351" t="s">
        <v>247</v>
      </c>
      <c r="D1941" s="351" t="s">
        <v>2988</v>
      </c>
      <c r="E1941" t="s">
        <v>3102</v>
      </c>
    </row>
    <row r="1942" spans="1:5">
      <c r="A1942" s="352">
        <v>1.4</v>
      </c>
      <c r="B1942" s="352" t="s">
        <v>249</v>
      </c>
      <c r="C1942" s="351" t="s">
        <v>247</v>
      </c>
      <c r="D1942" s="351" t="s">
        <v>2989</v>
      </c>
      <c r="E1942" t="s">
        <v>3102</v>
      </c>
    </row>
    <row r="1943" spans="1:5">
      <c r="A1943" s="352">
        <v>1.4</v>
      </c>
      <c r="B1943" s="352" t="s">
        <v>249</v>
      </c>
      <c r="C1943" s="351" t="s">
        <v>247</v>
      </c>
      <c r="D1943" s="351" t="s">
        <v>2990</v>
      </c>
      <c r="E1943" t="s">
        <v>3102</v>
      </c>
    </row>
    <row r="1944" spans="1:5">
      <c r="A1944" s="352">
        <v>1.4</v>
      </c>
      <c r="B1944" s="352" t="s">
        <v>249</v>
      </c>
      <c r="C1944" s="351" t="s">
        <v>247</v>
      </c>
      <c r="D1944" s="351" t="s">
        <v>2991</v>
      </c>
      <c r="E1944" t="s">
        <v>3102</v>
      </c>
    </row>
    <row r="1945" spans="1:5">
      <c r="A1945" s="352">
        <v>1.4</v>
      </c>
      <c r="B1945" s="352" t="s">
        <v>249</v>
      </c>
      <c r="C1945" s="351" t="s">
        <v>247</v>
      </c>
      <c r="D1945" s="351" t="s">
        <v>2992</v>
      </c>
      <c r="E1945" t="s">
        <v>3102</v>
      </c>
    </row>
    <row r="1946" spans="1:5">
      <c r="A1946" s="352">
        <v>1.4</v>
      </c>
      <c r="B1946" s="352" t="s">
        <v>249</v>
      </c>
      <c r="C1946" s="351" t="s">
        <v>247</v>
      </c>
      <c r="D1946" s="351" t="s">
        <v>2993</v>
      </c>
      <c r="E1946" t="s">
        <v>3102</v>
      </c>
    </row>
    <row r="1947" spans="1:5">
      <c r="A1947" s="352">
        <v>1.4</v>
      </c>
      <c r="B1947" s="352" t="s">
        <v>249</v>
      </c>
      <c r="C1947" s="351" t="s">
        <v>247</v>
      </c>
      <c r="D1947" s="351" t="s">
        <v>2994</v>
      </c>
      <c r="E1947" t="s">
        <v>3102</v>
      </c>
    </row>
    <row r="1948" spans="1:5">
      <c r="A1948" s="352">
        <v>1.4</v>
      </c>
      <c r="B1948" s="352" t="s">
        <v>249</v>
      </c>
      <c r="C1948" s="351" t="s">
        <v>247</v>
      </c>
      <c r="D1948" s="351" t="s">
        <v>600</v>
      </c>
      <c r="E1948" t="s">
        <v>3102</v>
      </c>
    </row>
    <row r="1949" spans="1:5">
      <c r="A1949" s="352">
        <v>1.4</v>
      </c>
      <c r="B1949" s="352" t="s">
        <v>249</v>
      </c>
      <c r="C1949" s="351" t="s">
        <v>247</v>
      </c>
      <c r="D1949" s="351" t="s">
        <v>1191</v>
      </c>
      <c r="E1949" t="s">
        <v>3102</v>
      </c>
    </row>
    <row r="1950" spans="1:5">
      <c r="A1950" s="352">
        <v>1.4</v>
      </c>
      <c r="B1950" s="352" t="s">
        <v>249</v>
      </c>
      <c r="C1950" s="351" t="s">
        <v>247</v>
      </c>
      <c r="D1950" s="351" t="s">
        <v>2995</v>
      </c>
      <c r="E1950" t="s">
        <v>3102</v>
      </c>
    </row>
    <row r="1951" spans="1:5">
      <c r="A1951" s="352">
        <v>1.4</v>
      </c>
      <c r="B1951" s="352" t="s">
        <v>249</v>
      </c>
      <c r="C1951" s="351" t="s">
        <v>247</v>
      </c>
      <c r="D1951" s="351" t="s">
        <v>2996</v>
      </c>
      <c r="E1951" t="s">
        <v>3102</v>
      </c>
    </row>
    <row r="1952" spans="1:5">
      <c r="A1952" s="352">
        <v>1.4</v>
      </c>
      <c r="B1952" s="352" t="s">
        <v>249</v>
      </c>
      <c r="C1952" s="351" t="s">
        <v>247</v>
      </c>
      <c r="D1952" s="351" t="s">
        <v>2997</v>
      </c>
      <c r="E1952" t="s">
        <v>3102</v>
      </c>
    </row>
    <row r="1953" spans="1:5">
      <c r="A1953" s="352">
        <v>1.4</v>
      </c>
      <c r="B1953" s="352" t="s">
        <v>249</v>
      </c>
      <c r="C1953" s="351" t="s">
        <v>247</v>
      </c>
      <c r="D1953" s="351" t="s">
        <v>2998</v>
      </c>
      <c r="E1953" t="s">
        <v>3102</v>
      </c>
    </row>
    <row r="1954" spans="1:5">
      <c r="A1954" s="352">
        <v>1.4</v>
      </c>
      <c r="B1954" s="352" t="s">
        <v>249</v>
      </c>
      <c r="C1954" s="351" t="s">
        <v>247</v>
      </c>
      <c r="D1954" s="351" t="s">
        <v>2999</v>
      </c>
      <c r="E1954" t="s">
        <v>3102</v>
      </c>
    </row>
    <row r="1955" spans="1:5">
      <c r="A1955" s="352">
        <v>1.4</v>
      </c>
      <c r="B1955" s="352" t="s">
        <v>249</v>
      </c>
      <c r="C1955" s="351" t="s">
        <v>247</v>
      </c>
      <c r="D1955" s="351" t="s">
        <v>3000</v>
      </c>
      <c r="E1955" t="s">
        <v>3102</v>
      </c>
    </row>
    <row r="1956" spans="1:5">
      <c r="A1956" s="352">
        <v>1.4</v>
      </c>
      <c r="B1956" s="352" t="s">
        <v>249</v>
      </c>
      <c r="C1956" s="351" t="s">
        <v>247</v>
      </c>
      <c r="D1956" s="351" t="s">
        <v>216</v>
      </c>
      <c r="E1956" t="s">
        <v>3102</v>
      </c>
    </row>
    <row r="1957" spans="1:5">
      <c r="A1957" s="352">
        <v>1.4</v>
      </c>
      <c r="B1957" s="352" t="s">
        <v>249</v>
      </c>
      <c r="C1957" s="351" t="s">
        <v>247</v>
      </c>
      <c r="D1957" s="351" t="s">
        <v>3001</v>
      </c>
      <c r="E1957" t="s">
        <v>3102</v>
      </c>
    </row>
    <row r="1958" spans="1:5">
      <c r="A1958" s="352">
        <v>1.4</v>
      </c>
      <c r="B1958" s="352" t="s">
        <v>249</v>
      </c>
      <c r="C1958" s="351" t="s">
        <v>247</v>
      </c>
      <c r="D1958" s="351" t="s">
        <v>1265</v>
      </c>
      <c r="E1958" t="s">
        <v>3102</v>
      </c>
    </row>
    <row r="1959" spans="1:5">
      <c r="A1959" s="352">
        <v>1.4</v>
      </c>
      <c r="B1959" s="352" t="s">
        <v>249</v>
      </c>
      <c r="C1959" s="351" t="s">
        <v>247</v>
      </c>
      <c r="D1959" s="351" t="s">
        <v>3002</v>
      </c>
      <c r="E1959" t="s">
        <v>3102</v>
      </c>
    </row>
    <row r="1960" spans="1:5">
      <c r="A1960" s="352">
        <v>1.4</v>
      </c>
      <c r="B1960" s="352" t="s">
        <v>249</v>
      </c>
      <c r="C1960" s="351" t="s">
        <v>247</v>
      </c>
      <c r="D1960" s="351" t="s">
        <v>3003</v>
      </c>
      <c r="E1960" t="s">
        <v>3102</v>
      </c>
    </row>
    <row r="1961" spans="1:5">
      <c r="A1961" s="352">
        <v>1.4</v>
      </c>
      <c r="B1961" s="352" t="s">
        <v>249</v>
      </c>
      <c r="C1961" s="351" t="s">
        <v>247</v>
      </c>
      <c r="D1961" s="351" t="s">
        <v>3004</v>
      </c>
      <c r="E1961" t="s">
        <v>3102</v>
      </c>
    </row>
    <row r="1962" spans="1:5">
      <c r="A1962" s="352">
        <v>1.4</v>
      </c>
      <c r="B1962" s="352" t="s">
        <v>249</v>
      </c>
      <c r="C1962" s="351" t="s">
        <v>247</v>
      </c>
      <c r="D1962" s="351" t="s">
        <v>3005</v>
      </c>
      <c r="E1962" t="s">
        <v>3102</v>
      </c>
    </row>
    <row r="1963" spans="1:5">
      <c r="A1963" s="352">
        <v>1.4</v>
      </c>
      <c r="B1963" s="352" t="s">
        <v>249</v>
      </c>
      <c r="C1963" s="351" t="s">
        <v>247</v>
      </c>
      <c r="D1963" s="351" t="s">
        <v>3006</v>
      </c>
      <c r="E1963" t="s">
        <v>3102</v>
      </c>
    </row>
    <row r="1964" spans="1:5">
      <c r="A1964" s="352">
        <v>1.4</v>
      </c>
      <c r="B1964" s="352" t="s">
        <v>249</v>
      </c>
      <c r="C1964" s="351" t="s">
        <v>247</v>
      </c>
      <c r="D1964" s="351" t="s">
        <v>3007</v>
      </c>
      <c r="E1964" t="s">
        <v>3102</v>
      </c>
    </row>
    <row r="1965" spans="1:5">
      <c r="A1965" s="352">
        <v>1.4</v>
      </c>
      <c r="B1965" s="352" t="s">
        <v>249</v>
      </c>
      <c r="C1965" s="351" t="s">
        <v>247</v>
      </c>
      <c r="D1965" s="351" t="s">
        <v>3008</v>
      </c>
      <c r="E1965" t="s">
        <v>3102</v>
      </c>
    </row>
    <row r="1966" spans="1:5">
      <c r="A1966" s="352">
        <v>1.4</v>
      </c>
      <c r="B1966" s="352" t="s">
        <v>249</v>
      </c>
      <c r="C1966" s="351" t="s">
        <v>247</v>
      </c>
      <c r="D1966" s="351" t="s">
        <v>3009</v>
      </c>
      <c r="E1966" t="s">
        <v>3102</v>
      </c>
    </row>
    <row r="1967" spans="1:5">
      <c r="A1967" s="352">
        <v>1.4</v>
      </c>
      <c r="B1967" s="352" t="s">
        <v>249</v>
      </c>
      <c r="C1967" s="351" t="s">
        <v>247</v>
      </c>
      <c r="D1967" s="351" t="s">
        <v>3010</v>
      </c>
      <c r="E1967" t="s">
        <v>3102</v>
      </c>
    </row>
    <row r="1968" spans="1:5">
      <c r="A1968" s="352">
        <v>1.4</v>
      </c>
      <c r="B1968" s="352" t="s">
        <v>249</v>
      </c>
      <c r="C1968" s="351" t="s">
        <v>247</v>
      </c>
      <c r="D1968" s="351" t="s">
        <v>1292</v>
      </c>
      <c r="E1968" t="s">
        <v>3102</v>
      </c>
    </row>
    <row r="1969" spans="1:5">
      <c r="A1969" s="352">
        <v>1.4</v>
      </c>
      <c r="B1969" s="352" t="s">
        <v>249</v>
      </c>
      <c r="C1969" s="351" t="s">
        <v>247</v>
      </c>
      <c r="D1969" s="351" t="s">
        <v>3011</v>
      </c>
      <c r="E1969" t="s">
        <v>3102</v>
      </c>
    </row>
    <row r="1970" spans="1:5">
      <c r="A1970" s="352">
        <v>1.4</v>
      </c>
      <c r="B1970" s="352" t="s">
        <v>249</v>
      </c>
      <c r="C1970" s="351" t="s">
        <v>247</v>
      </c>
      <c r="D1970" s="351" t="s">
        <v>3012</v>
      </c>
      <c r="E1970" t="s">
        <v>3102</v>
      </c>
    </row>
    <row r="1971" spans="1:5">
      <c r="A1971" s="352">
        <v>1.4</v>
      </c>
      <c r="B1971" s="352" t="s">
        <v>249</v>
      </c>
      <c r="C1971" s="351" t="s">
        <v>247</v>
      </c>
      <c r="D1971" s="351" t="s">
        <v>3013</v>
      </c>
      <c r="E1971" t="s">
        <v>3102</v>
      </c>
    </row>
    <row r="1972" spans="1:5">
      <c r="A1972" s="352">
        <v>1.4</v>
      </c>
      <c r="B1972" s="352" t="s">
        <v>249</v>
      </c>
      <c r="C1972" s="351" t="s">
        <v>247</v>
      </c>
      <c r="D1972" s="351" t="s">
        <v>3014</v>
      </c>
      <c r="E1972" t="s">
        <v>3102</v>
      </c>
    </row>
    <row r="1973" spans="1:5">
      <c r="A1973" s="352">
        <v>1.4</v>
      </c>
      <c r="B1973" s="352" t="s">
        <v>249</v>
      </c>
      <c r="C1973" s="351" t="s">
        <v>247</v>
      </c>
      <c r="D1973" s="351" t="s">
        <v>3015</v>
      </c>
      <c r="E1973" t="s">
        <v>3102</v>
      </c>
    </row>
    <row r="1974" spans="1:5">
      <c r="A1974" s="352">
        <v>1.4</v>
      </c>
      <c r="B1974" s="352" t="s">
        <v>249</v>
      </c>
      <c r="C1974" s="351" t="s">
        <v>247</v>
      </c>
      <c r="D1974" s="351" t="s">
        <v>3016</v>
      </c>
      <c r="E1974" t="s">
        <v>3102</v>
      </c>
    </row>
    <row r="1975" spans="1:5">
      <c r="A1975" s="352">
        <v>1.4</v>
      </c>
      <c r="B1975" s="352" t="s">
        <v>249</v>
      </c>
      <c r="C1975" s="351" t="s">
        <v>247</v>
      </c>
      <c r="D1975" s="351" t="s">
        <v>3017</v>
      </c>
      <c r="E1975" t="s">
        <v>3102</v>
      </c>
    </row>
    <row r="1976" spans="1:5">
      <c r="A1976" s="352">
        <v>1.4</v>
      </c>
      <c r="B1976" s="352" t="s">
        <v>249</v>
      </c>
      <c r="C1976" s="351" t="s">
        <v>247</v>
      </c>
      <c r="D1976" s="351" t="s">
        <v>3018</v>
      </c>
      <c r="E1976" t="s">
        <v>3102</v>
      </c>
    </row>
    <row r="1977" spans="1:5">
      <c r="A1977" s="352">
        <v>1.4</v>
      </c>
      <c r="B1977" s="352" t="s">
        <v>249</v>
      </c>
      <c r="C1977" s="351" t="s">
        <v>247</v>
      </c>
      <c r="D1977" s="351" t="s">
        <v>3019</v>
      </c>
      <c r="E1977" t="s">
        <v>3102</v>
      </c>
    </row>
    <row r="1978" spans="1:5">
      <c r="A1978" s="352">
        <v>1.4</v>
      </c>
      <c r="B1978" s="352" t="s">
        <v>249</v>
      </c>
      <c r="C1978" s="351" t="s">
        <v>247</v>
      </c>
      <c r="D1978" s="351" t="s">
        <v>3020</v>
      </c>
      <c r="E1978" t="s">
        <v>3102</v>
      </c>
    </row>
    <row r="1979" spans="1:5">
      <c r="A1979" s="352">
        <v>1.4</v>
      </c>
      <c r="B1979" s="352" t="s">
        <v>249</v>
      </c>
      <c r="C1979" s="351" t="s">
        <v>247</v>
      </c>
      <c r="D1979" s="351" t="s">
        <v>3021</v>
      </c>
      <c r="E1979" t="s">
        <v>3102</v>
      </c>
    </row>
    <row r="1980" spans="1:5">
      <c r="A1980" s="352">
        <v>1.4</v>
      </c>
      <c r="B1980" s="352" t="s">
        <v>249</v>
      </c>
      <c r="C1980" s="351" t="s">
        <v>247</v>
      </c>
      <c r="D1980" s="351" t="s">
        <v>1411</v>
      </c>
      <c r="E1980" t="s">
        <v>3102</v>
      </c>
    </row>
    <row r="1981" spans="1:5">
      <c r="A1981" s="352">
        <v>1.4</v>
      </c>
      <c r="B1981" s="352" t="s">
        <v>249</v>
      </c>
      <c r="C1981" s="351" t="s">
        <v>247</v>
      </c>
      <c r="D1981" s="351" t="s">
        <v>3022</v>
      </c>
      <c r="E1981" t="s">
        <v>3102</v>
      </c>
    </row>
    <row r="1982" spans="1:5">
      <c r="A1982" s="352">
        <v>1.4</v>
      </c>
      <c r="B1982" s="352" t="s">
        <v>249</v>
      </c>
      <c r="C1982" s="351" t="s">
        <v>247</v>
      </c>
      <c r="D1982" s="351" t="s">
        <v>3023</v>
      </c>
      <c r="E1982" t="s">
        <v>3102</v>
      </c>
    </row>
    <row r="1983" spans="1:5">
      <c r="A1983" s="352">
        <v>1.4</v>
      </c>
      <c r="B1983" s="352" t="s">
        <v>249</v>
      </c>
      <c r="C1983" s="351" t="s">
        <v>247</v>
      </c>
      <c r="D1983" s="351" t="s">
        <v>3024</v>
      </c>
      <c r="E1983" t="s">
        <v>3102</v>
      </c>
    </row>
    <row r="1984" spans="1:5">
      <c r="A1984" s="352">
        <v>1.4</v>
      </c>
      <c r="B1984" s="352" t="s">
        <v>249</v>
      </c>
      <c r="C1984" s="351" t="s">
        <v>247</v>
      </c>
      <c r="D1984" s="351" t="s">
        <v>3025</v>
      </c>
      <c r="E1984" t="s">
        <v>3102</v>
      </c>
    </row>
    <row r="1985" spans="1:5">
      <c r="A1985" s="352">
        <v>1.4</v>
      </c>
      <c r="B1985" s="352" t="s">
        <v>249</v>
      </c>
      <c r="C1985" s="351" t="s">
        <v>247</v>
      </c>
      <c r="D1985" s="351" t="s">
        <v>3026</v>
      </c>
      <c r="E1985" t="s">
        <v>3102</v>
      </c>
    </row>
    <row r="1986" spans="1:5">
      <c r="A1986" s="352">
        <v>1.4</v>
      </c>
      <c r="B1986" s="352" t="s">
        <v>249</v>
      </c>
      <c r="C1986" s="351" t="s">
        <v>247</v>
      </c>
      <c r="D1986" s="351" t="s">
        <v>3027</v>
      </c>
      <c r="E1986" t="s">
        <v>3102</v>
      </c>
    </row>
    <row r="1987" spans="1:5">
      <c r="A1987" s="352">
        <v>1.4</v>
      </c>
      <c r="B1987" s="352" t="s">
        <v>249</v>
      </c>
      <c r="C1987" s="351" t="s">
        <v>247</v>
      </c>
      <c r="D1987" s="351" t="s">
        <v>3028</v>
      </c>
      <c r="E1987" t="s">
        <v>3102</v>
      </c>
    </row>
    <row r="1988" spans="1:5">
      <c r="A1988" s="352">
        <v>1.4</v>
      </c>
      <c r="B1988" s="352" t="s">
        <v>249</v>
      </c>
      <c r="C1988" s="351" t="s">
        <v>247</v>
      </c>
      <c r="D1988" s="351" t="s">
        <v>3029</v>
      </c>
      <c r="E1988" t="s">
        <v>3102</v>
      </c>
    </row>
    <row r="1989" spans="1:5">
      <c r="A1989" s="352">
        <v>1.4</v>
      </c>
      <c r="B1989" s="352" t="s">
        <v>249</v>
      </c>
      <c r="C1989" s="351" t="s">
        <v>247</v>
      </c>
      <c r="D1989" s="351" t="s">
        <v>3030</v>
      </c>
      <c r="E1989" t="s">
        <v>3102</v>
      </c>
    </row>
    <row r="1990" spans="1:5">
      <c r="A1990" s="352">
        <v>1.4</v>
      </c>
      <c r="B1990" s="352" t="s">
        <v>249</v>
      </c>
      <c r="C1990" s="351" t="s">
        <v>247</v>
      </c>
      <c r="D1990" s="351" t="s">
        <v>3031</v>
      </c>
      <c r="E1990" t="s">
        <v>3102</v>
      </c>
    </row>
    <row r="1991" spans="1:5">
      <c r="A1991" s="352">
        <v>1.4</v>
      </c>
      <c r="B1991" s="352" t="s">
        <v>249</v>
      </c>
      <c r="C1991" s="351" t="s">
        <v>247</v>
      </c>
      <c r="D1991" s="351" t="s">
        <v>571</v>
      </c>
      <c r="E1991" t="s">
        <v>3102</v>
      </c>
    </row>
    <row r="1992" spans="1:5">
      <c r="A1992" s="352">
        <v>1.4</v>
      </c>
      <c r="B1992" s="352" t="s">
        <v>249</v>
      </c>
      <c r="C1992" s="351" t="s">
        <v>247</v>
      </c>
      <c r="D1992" s="351" t="s">
        <v>3032</v>
      </c>
      <c r="E1992" t="s">
        <v>3102</v>
      </c>
    </row>
    <row r="1993" spans="1:5">
      <c r="A1993" s="352">
        <v>1.4</v>
      </c>
      <c r="B1993" s="352" t="s">
        <v>249</v>
      </c>
      <c r="C1993" s="351" t="s">
        <v>247</v>
      </c>
      <c r="D1993" s="351" t="s">
        <v>3033</v>
      </c>
      <c r="E1993" t="s">
        <v>3102</v>
      </c>
    </row>
    <row r="1994" spans="1:5">
      <c r="A1994" s="352">
        <v>1.4</v>
      </c>
      <c r="B1994" s="352" t="s">
        <v>249</v>
      </c>
      <c r="C1994" s="351" t="s">
        <v>247</v>
      </c>
      <c r="D1994" s="351" t="s">
        <v>1388</v>
      </c>
      <c r="E1994" t="s">
        <v>3102</v>
      </c>
    </row>
    <row r="1995" spans="1:5">
      <c r="A1995" s="352">
        <v>1.4</v>
      </c>
      <c r="B1995" s="352" t="s">
        <v>249</v>
      </c>
      <c r="C1995" s="351" t="s">
        <v>247</v>
      </c>
      <c r="D1995" s="351" t="s">
        <v>3034</v>
      </c>
      <c r="E1995" t="s">
        <v>3102</v>
      </c>
    </row>
    <row r="1996" spans="1:5">
      <c r="A1996" s="352">
        <v>1.4</v>
      </c>
      <c r="B1996" s="352" t="s">
        <v>249</v>
      </c>
      <c r="C1996" s="351" t="s">
        <v>247</v>
      </c>
      <c r="D1996" s="351" t="s">
        <v>513</v>
      </c>
      <c r="E1996" t="s">
        <v>3102</v>
      </c>
    </row>
    <row r="1997" spans="1:5">
      <c r="A1997" s="352">
        <v>1.4</v>
      </c>
      <c r="B1997" s="352" t="s">
        <v>249</v>
      </c>
      <c r="C1997" s="351" t="s">
        <v>247</v>
      </c>
      <c r="D1997" s="351" t="s">
        <v>3035</v>
      </c>
      <c r="E1997" t="s">
        <v>3102</v>
      </c>
    </row>
    <row r="1998" spans="1:5">
      <c r="A1998" s="352">
        <v>1.4</v>
      </c>
      <c r="B1998" s="352" t="s">
        <v>249</v>
      </c>
      <c r="C1998" s="351" t="s">
        <v>247</v>
      </c>
      <c r="D1998" s="351" t="s">
        <v>3036</v>
      </c>
      <c r="E1998" t="s">
        <v>3102</v>
      </c>
    </row>
    <row r="1999" spans="1:5">
      <c r="A1999" s="352">
        <v>1.4</v>
      </c>
      <c r="B1999" s="352" t="s">
        <v>249</v>
      </c>
      <c r="C1999" s="351" t="s">
        <v>247</v>
      </c>
      <c r="D1999" s="351" t="s">
        <v>3037</v>
      </c>
      <c r="E1999" t="s">
        <v>3102</v>
      </c>
    </row>
    <row r="2000" spans="1:5">
      <c r="A2000" s="352">
        <v>1.4</v>
      </c>
      <c r="B2000" s="352" t="s">
        <v>249</v>
      </c>
      <c r="C2000" s="351" t="s">
        <v>247</v>
      </c>
      <c r="D2000" s="351" t="s">
        <v>3038</v>
      </c>
      <c r="E2000" t="s">
        <v>3102</v>
      </c>
    </row>
    <row r="2001" spans="1:5">
      <c r="A2001" s="352">
        <v>1.4</v>
      </c>
      <c r="B2001" s="352" t="s">
        <v>249</v>
      </c>
      <c r="C2001" s="351" t="s">
        <v>247</v>
      </c>
      <c r="D2001" s="351" t="s">
        <v>3039</v>
      </c>
      <c r="E2001" t="s">
        <v>3102</v>
      </c>
    </row>
    <row r="2002" spans="1:5">
      <c r="A2002" s="352">
        <v>1.4</v>
      </c>
      <c r="B2002" s="352" t="s">
        <v>249</v>
      </c>
      <c r="C2002" s="351" t="s">
        <v>247</v>
      </c>
      <c r="D2002" s="351" t="s">
        <v>290</v>
      </c>
      <c r="E2002" t="s">
        <v>3102</v>
      </c>
    </row>
    <row r="2003" spans="1:5">
      <c r="A2003" s="352">
        <v>1.4</v>
      </c>
      <c r="B2003" s="352" t="s">
        <v>249</v>
      </c>
      <c r="C2003" s="351" t="s">
        <v>247</v>
      </c>
      <c r="D2003" s="351" t="s">
        <v>3040</v>
      </c>
      <c r="E2003" t="s">
        <v>3102</v>
      </c>
    </row>
    <row r="2004" spans="1:5">
      <c r="A2004" s="352">
        <v>1.4</v>
      </c>
      <c r="B2004" s="352" t="s">
        <v>249</v>
      </c>
      <c r="C2004" s="351" t="s">
        <v>247</v>
      </c>
      <c r="D2004" s="351" t="s">
        <v>3041</v>
      </c>
      <c r="E2004" t="s">
        <v>3102</v>
      </c>
    </row>
    <row r="2005" spans="1:5">
      <c r="A2005" s="352">
        <v>1.4</v>
      </c>
      <c r="B2005" s="352" t="s">
        <v>249</v>
      </c>
      <c r="C2005" s="351" t="s">
        <v>247</v>
      </c>
      <c r="D2005" s="351" t="s">
        <v>3042</v>
      </c>
      <c r="E2005" t="s">
        <v>3102</v>
      </c>
    </row>
    <row r="2006" spans="1:5">
      <c r="A2006" s="352">
        <v>1.4</v>
      </c>
      <c r="B2006" s="352" t="s">
        <v>249</v>
      </c>
      <c r="C2006" s="351" t="s">
        <v>247</v>
      </c>
      <c r="D2006" s="351" t="s">
        <v>3043</v>
      </c>
      <c r="E2006" t="s">
        <v>3102</v>
      </c>
    </row>
    <row r="2007" spans="1:5">
      <c r="A2007" s="352">
        <v>1.4</v>
      </c>
      <c r="B2007" s="352" t="s">
        <v>249</v>
      </c>
      <c r="C2007" s="351" t="s">
        <v>247</v>
      </c>
      <c r="D2007" s="351" t="s">
        <v>3044</v>
      </c>
      <c r="E2007" t="s">
        <v>3102</v>
      </c>
    </row>
    <row r="2008" spans="1:5">
      <c r="A2008" s="352">
        <v>1.4</v>
      </c>
      <c r="B2008" s="352" t="s">
        <v>249</v>
      </c>
      <c r="C2008" s="351" t="s">
        <v>247</v>
      </c>
      <c r="D2008" s="351" t="s">
        <v>3045</v>
      </c>
      <c r="E2008" t="s">
        <v>3102</v>
      </c>
    </row>
    <row r="2009" spans="1:5">
      <c r="A2009" s="352">
        <v>1.4</v>
      </c>
      <c r="B2009" s="352" t="s">
        <v>249</v>
      </c>
      <c r="C2009" s="351" t="s">
        <v>247</v>
      </c>
      <c r="D2009" s="351" t="s">
        <v>3046</v>
      </c>
      <c r="E2009" t="s">
        <v>3102</v>
      </c>
    </row>
    <row r="2010" spans="1:5">
      <c r="A2010" s="352">
        <v>1.4</v>
      </c>
      <c r="B2010" s="352" t="s">
        <v>249</v>
      </c>
      <c r="C2010" s="351" t="s">
        <v>247</v>
      </c>
      <c r="D2010" s="351" t="s">
        <v>3047</v>
      </c>
      <c r="E2010" t="s">
        <v>3102</v>
      </c>
    </row>
    <row r="2011" spans="1:5">
      <c r="A2011" s="352">
        <v>1.4</v>
      </c>
      <c r="B2011" s="352" t="s">
        <v>249</v>
      </c>
      <c r="C2011" s="351" t="s">
        <v>247</v>
      </c>
      <c r="D2011" s="351" t="s">
        <v>3048</v>
      </c>
      <c r="E2011" t="s">
        <v>3102</v>
      </c>
    </row>
    <row r="2012" spans="1:5">
      <c r="A2012" s="352">
        <v>1.4</v>
      </c>
      <c r="B2012" s="352" t="s">
        <v>249</v>
      </c>
      <c r="C2012" s="351" t="s">
        <v>247</v>
      </c>
      <c r="D2012" s="351" t="s">
        <v>3049</v>
      </c>
      <c r="E2012" t="s">
        <v>3102</v>
      </c>
    </row>
    <row r="2013" spans="1:5">
      <c r="A2013" s="352">
        <v>1.4</v>
      </c>
      <c r="B2013" s="352" t="s">
        <v>249</v>
      </c>
      <c r="C2013" s="351" t="s">
        <v>247</v>
      </c>
      <c r="D2013" s="351" t="s">
        <v>3050</v>
      </c>
      <c r="E2013" t="s">
        <v>3102</v>
      </c>
    </row>
    <row r="2014" spans="1:5">
      <c r="A2014" s="352">
        <v>1.4</v>
      </c>
      <c r="B2014" s="352" t="s">
        <v>249</v>
      </c>
      <c r="C2014" s="351" t="s">
        <v>247</v>
      </c>
      <c r="D2014" s="351" t="s">
        <v>3051</v>
      </c>
      <c r="E2014" t="s">
        <v>3102</v>
      </c>
    </row>
    <row r="2015" spans="1:5">
      <c r="A2015" s="352">
        <v>1.4</v>
      </c>
      <c r="B2015" s="352" t="s">
        <v>249</v>
      </c>
      <c r="C2015" s="351" t="s">
        <v>247</v>
      </c>
      <c r="D2015" s="351" t="s">
        <v>3052</v>
      </c>
      <c r="E2015" t="s">
        <v>3102</v>
      </c>
    </row>
    <row r="2016" spans="1:5">
      <c r="A2016" s="352">
        <v>1.4</v>
      </c>
      <c r="B2016" s="352" t="s">
        <v>249</v>
      </c>
      <c r="C2016" s="351" t="s">
        <v>247</v>
      </c>
      <c r="D2016" s="351" t="s">
        <v>3053</v>
      </c>
      <c r="E2016" t="s">
        <v>3102</v>
      </c>
    </row>
    <row r="2017" spans="1:5">
      <c r="A2017" s="352">
        <v>1.4</v>
      </c>
      <c r="B2017" s="352" t="s">
        <v>249</v>
      </c>
      <c r="C2017" s="351" t="s">
        <v>247</v>
      </c>
      <c r="D2017" s="351" t="s">
        <v>3054</v>
      </c>
      <c r="E2017" t="s">
        <v>3102</v>
      </c>
    </row>
    <row r="2018" spans="1:5">
      <c r="A2018" s="352">
        <v>1.4</v>
      </c>
      <c r="B2018" s="352" t="s">
        <v>249</v>
      </c>
      <c r="C2018" s="351" t="s">
        <v>247</v>
      </c>
      <c r="D2018" s="351" t="s">
        <v>3055</v>
      </c>
      <c r="E2018" t="s">
        <v>3102</v>
      </c>
    </row>
    <row r="2019" spans="1:5">
      <c r="A2019" s="352">
        <v>1.4</v>
      </c>
      <c r="B2019" s="352" t="s">
        <v>249</v>
      </c>
      <c r="C2019" s="351" t="s">
        <v>247</v>
      </c>
      <c r="D2019" s="351" t="s">
        <v>3056</v>
      </c>
      <c r="E2019" t="s">
        <v>3102</v>
      </c>
    </row>
    <row r="2020" spans="1:5">
      <c r="A2020" s="352">
        <v>1.4</v>
      </c>
      <c r="B2020" s="352" t="s">
        <v>249</v>
      </c>
      <c r="C2020" s="351" t="s">
        <v>247</v>
      </c>
      <c r="D2020" s="351" t="s">
        <v>3057</v>
      </c>
      <c r="E2020" t="s">
        <v>3102</v>
      </c>
    </row>
    <row r="2021" spans="1:5">
      <c r="A2021" s="352">
        <v>1.4</v>
      </c>
      <c r="B2021" s="352" t="s">
        <v>249</v>
      </c>
      <c r="C2021" s="351" t="s">
        <v>247</v>
      </c>
      <c r="D2021" s="351" t="s">
        <v>3058</v>
      </c>
      <c r="E2021" t="s">
        <v>3102</v>
      </c>
    </row>
    <row r="2022" spans="1:5">
      <c r="A2022" s="352">
        <v>1.4</v>
      </c>
      <c r="B2022" s="352" t="s">
        <v>249</v>
      </c>
      <c r="C2022" s="351" t="s">
        <v>247</v>
      </c>
      <c r="D2022" s="351" t="s">
        <v>3059</v>
      </c>
      <c r="E2022" t="s">
        <v>3102</v>
      </c>
    </row>
    <row r="2023" spans="1:5">
      <c r="A2023" s="352">
        <v>1.4</v>
      </c>
      <c r="B2023" s="352" t="s">
        <v>249</v>
      </c>
      <c r="C2023" s="351" t="s">
        <v>247</v>
      </c>
      <c r="D2023" s="351" t="s">
        <v>3060</v>
      </c>
      <c r="E2023" t="s">
        <v>3102</v>
      </c>
    </row>
    <row r="2024" spans="1:5">
      <c r="A2024" s="352">
        <v>1.4</v>
      </c>
      <c r="B2024" s="352" t="s">
        <v>249</v>
      </c>
      <c r="C2024" s="351" t="s">
        <v>247</v>
      </c>
      <c r="D2024" s="351" t="s">
        <v>3061</v>
      </c>
      <c r="E2024" t="s">
        <v>3102</v>
      </c>
    </row>
    <row r="2025" spans="1:5">
      <c r="A2025" s="352">
        <v>1.4</v>
      </c>
      <c r="B2025" s="352" t="s">
        <v>249</v>
      </c>
      <c r="C2025" s="351" t="s">
        <v>247</v>
      </c>
      <c r="D2025" s="351" t="s">
        <v>3062</v>
      </c>
      <c r="E2025" t="s">
        <v>3102</v>
      </c>
    </row>
    <row r="2026" spans="1:5">
      <c r="A2026" s="352">
        <v>1.4</v>
      </c>
      <c r="B2026" s="352" t="s">
        <v>249</v>
      </c>
      <c r="C2026" s="351" t="s">
        <v>247</v>
      </c>
      <c r="D2026" s="351" t="s">
        <v>3063</v>
      </c>
      <c r="E2026" t="s">
        <v>3102</v>
      </c>
    </row>
    <row r="2027" spans="1:5">
      <c r="A2027" s="352">
        <v>1.4</v>
      </c>
      <c r="B2027" s="352" t="s">
        <v>249</v>
      </c>
      <c r="C2027" s="351" t="s">
        <v>247</v>
      </c>
      <c r="D2027" s="351" t="s">
        <v>3064</v>
      </c>
      <c r="E2027" t="s">
        <v>3102</v>
      </c>
    </row>
    <row r="2028" spans="1:5">
      <c r="A2028" s="352">
        <v>1.4</v>
      </c>
      <c r="B2028" s="352" t="s">
        <v>249</v>
      </c>
      <c r="C2028" s="351" t="s">
        <v>247</v>
      </c>
      <c r="D2028" s="351" t="s">
        <v>3065</v>
      </c>
      <c r="E2028" t="s">
        <v>3102</v>
      </c>
    </row>
    <row r="2029" spans="1:5">
      <c r="A2029" s="352">
        <v>1.4</v>
      </c>
      <c r="B2029" s="352" t="s">
        <v>249</v>
      </c>
      <c r="C2029" s="351" t="s">
        <v>247</v>
      </c>
      <c r="D2029" s="351" t="s">
        <v>3066</v>
      </c>
      <c r="E2029" t="s">
        <v>3102</v>
      </c>
    </row>
    <row r="2030" spans="1:5">
      <c r="A2030" s="352">
        <v>1.4</v>
      </c>
      <c r="B2030" s="352" t="s">
        <v>249</v>
      </c>
      <c r="C2030" s="351" t="s">
        <v>247</v>
      </c>
      <c r="D2030" s="351" t="s">
        <v>3067</v>
      </c>
      <c r="E2030" t="s">
        <v>3102</v>
      </c>
    </row>
    <row r="2031" spans="1:5">
      <c r="A2031" s="352">
        <v>1.4</v>
      </c>
      <c r="B2031" s="352" t="s">
        <v>249</v>
      </c>
      <c r="C2031" s="351" t="s">
        <v>247</v>
      </c>
      <c r="D2031" s="351" t="s">
        <v>3068</v>
      </c>
      <c r="E2031" t="s">
        <v>3102</v>
      </c>
    </row>
    <row r="2032" spans="1:5">
      <c r="A2032" s="352">
        <v>1.4</v>
      </c>
      <c r="B2032" s="352" t="s">
        <v>249</v>
      </c>
      <c r="C2032" s="351" t="s">
        <v>247</v>
      </c>
      <c r="D2032" s="351" t="s">
        <v>3069</v>
      </c>
      <c r="E2032" t="s">
        <v>3102</v>
      </c>
    </row>
    <row r="2033" spans="1:5">
      <c r="A2033" s="352">
        <v>1.4</v>
      </c>
      <c r="B2033" s="352" t="s">
        <v>249</v>
      </c>
      <c r="C2033" s="351" t="s">
        <v>247</v>
      </c>
      <c r="D2033" s="351" t="s">
        <v>1436</v>
      </c>
      <c r="E2033" t="s">
        <v>3102</v>
      </c>
    </row>
    <row r="2034" spans="1:5">
      <c r="A2034" s="352">
        <v>1.4</v>
      </c>
      <c r="B2034" s="352" t="s">
        <v>249</v>
      </c>
      <c r="C2034" s="351" t="s">
        <v>247</v>
      </c>
      <c r="D2034" s="351" t="s">
        <v>1309</v>
      </c>
      <c r="E2034" t="s">
        <v>3102</v>
      </c>
    </row>
    <row r="2035" spans="1:5">
      <c r="A2035" s="352">
        <v>1.4</v>
      </c>
      <c r="B2035" s="352" t="s">
        <v>249</v>
      </c>
      <c r="C2035" s="351" t="s">
        <v>247</v>
      </c>
      <c r="D2035" s="351" t="s">
        <v>3070</v>
      </c>
      <c r="E2035" t="s">
        <v>3102</v>
      </c>
    </row>
    <row r="2036" spans="1:5">
      <c r="A2036" s="352">
        <v>1.4</v>
      </c>
      <c r="B2036" s="352" t="s">
        <v>249</v>
      </c>
      <c r="C2036" s="351" t="s">
        <v>247</v>
      </c>
      <c r="D2036" s="351" t="s">
        <v>1472</v>
      </c>
      <c r="E2036" t="s">
        <v>3102</v>
      </c>
    </row>
    <row r="2037" spans="1:5">
      <c r="A2037" s="352">
        <v>1.4</v>
      </c>
      <c r="B2037" s="352" t="s">
        <v>249</v>
      </c>
      <c r="C2037" s="351" t="s">
        <v>247</v>
      </c>
      <c r="D2037" s="351" t="s">
        <v>843</v>
      </c>
      <c r="E2037" t="s">
        <v>3102</v>
      </c>
    </row>
    <row r="2038" spans="1:5">
      <c r="A2038" s="352">
        <v>1.4</v>
      </c>
      <c r="B2038" s="352" t="s">
        <v>249</v>
      </c>
      <c r="C2038" s="351" t="s">
        <v>247</v>
      </c>
      <c r="D2038" s="351" t="s">
        <v>3071</v>
      </c>
      <c r="E2038" t="s">
        <v>3102</v>
      </c>
    </row>
    <row r="2039" spans="1:5">
      <c r="A2039" s="352">
        <v>1.4</v>
      </c>
      <c r="B2039" s="352" t="s">
        <v>249</v>
      </c>
      <c r="C2039" s="351" t="s">
        <v>247</v>
      </c>
      <c r="D2039" s="351" t="s">
        <v>3072</v>
      </c>
      <c r="E2039" t="s">
        <v>3102</v>
      </c>
    </row>
    <row r="2040" spans="1:5">
      <c r="A2040" s="352">
        <v>1.4</v>
      </c>
      <c r="B2040" s="352" t="s">
        <v>249</v>
      </c>
      <c r="C2040" s="351" t="s">
        <v>247</v>
      </c>
      <c r="D2040" s="351" t="s">
        <v>3073</v>
      </c>
      <c r="E2040" t="s">
        <v>3102</v>
      </c>
    </row>
    <row r="2041" spans="1:5">
      <c r="A2041" s="352">
        <v>1.4</v>
      </c>
      <c r="B2041" s="352" t="s">
        <v>249</v>
      </c>
      <c r="C2041" s="351" t="s">
        <v>247</v>
      </c>
      <c r="D2041" s="351" t="s">
        <v>3074</v>
      </c>
      <c r="E2041" t="s">
        <v>3102</v>
      </c>
    </row>
    <row r="2042" spans="1:5">
      <c r="A2042" s="352">
        <v>1.4</v>
      </c>
      <c r="B2042" s="352" t="s">
        <v>249</v>
      </c>
      <c r="C2042" s="351" t="s">
        <v>247</v>
      </c>
      <c r="D2042" s="351" t="s">
        <v>3075</v>
      </c>
      <c r="E2042" t="s">
        <v>3102</v>
      </c>
    </row>
    <row r="2043" spans="1:5">
      <c r="A2043" s="352">
        <v>1.4</v>
      </c>
      <c r="B2043" s="352" t="s">
        <v>249</v>
      </c>
      <c r="C2043" s="351" t="s">
        <v>247</v>
      </c>
      <c r="D2043" s="351" t="s">
        <v>3076</v>
      </c>
      <c r="E2043" t="s">
        <v>3102</v>
      </c>
    </row>
    <row r="2044" spans="1:5">
      <c r="A2044" s="352">
        <v>1.4</v>
      </c>
      <c r="B2044" s="352" t="s">
        <v>249</v>
      </c>
      <c r="C2044" s="351" t="s">
        <v>247</v>
      </c>
      <c r="D2044" s="351" t="s">
        <v>3077</v>
      </c>
      <c r="E2044" t="s">
        <v>3102</v>
      </c>
    </row>
    <row r="2045" spans="1:5">
      <c r="A2045" s="352">
        <v>1.4</v>
      </c>
      <c r="B2045" s="352" t="s">
        <v>249</v>
      </c>
      <c r="C2045" s="351" t="s">
        <v>247</v>
      </c>
      <c r="D2045" s="351" t="s">
        <v>3078</v>
      </c>
      <c r="E2045" t="s">
        <v>3102</v>
      </c>
    </row>
    <row r="2046" spans="1:5">
      <c r="A2046" s="352">
        <v>1.4</v>
      </c>
      <c r="B2046" s="352" t="s">
        <v>249</v>
      </c>
      <c r="C2046" s="351" t="s">
        <v>247</v>
      </c>
      <c r="D2046" s="351" t="s">
        <v>3079</v>
      </c>
      <c r="E2046" t="s">
        <v>3102</v>
      </c>
    </row>
    <row r="2047" spans="1:5">
      <c r="A2047" s="352">
        <v>1.4</v>
      </c>
      <c r="B2047" s="352" t="s">
        <v>249</v>
      </c>
      <c r="C2047" s="351" t="s">
        <v>247</v>
      </c>
      <c r="D2047" s="351" t="s">
        <v>3080</v>
      </c>
      <c r="E2047" t="s">
        <v>3102</v>
      </c>
    </row>
    <row r="2048" spans="1:5">
      <c r="A2048" s="352">
        <v>1.4</v>
      </c>
      <c r="B2048" s="352" t="s">
        <v>249</v>
      </c>
      <c r="C2048" s="351" t="s">
        <v>247</v>
      </c>
      <c r="D2048" s="351" t="s">
        <v>3081</v>
      </c>
      <c r="E2048" t="s">
        <v>3102</v>
      </c>
    </row>
    <row r="2049" spans="1:5">
      <c r="A2049" s="352">
        <v>1.4</v>
      </c>
      <c r="B2049" s="352" t="s">
        <v>249</v>
      </c>
      <c r="C2049" s="351" t="s">
        <v>247</v>
      </c>
      <c r="D2049" s="351" t="s">
        <v>3082</v>
      </c>
      <c r="E2049" t="s">
        <v>3102</v>
      </c>
    </row>
    <row r="2050" spans="1:5">
      <c r="A2050" s="352">
        <v>1.4</v>
      </c>
      <c r="B2050" s="352" t="s">
        <v>249</v>
      </c>
      <c r="C2050" s="351" t="s">
        <v>247</v>
      </c>
      <c r="D2050" s="351" t="s">
        <v>1340</v>
      </c>
      <c r="E2050" t="s">
        <v>3102</v>
      </c>
    </row>
    <row r="2051" spans="1:5">
      <c r="A2051" s="352">
        <v>1.4</v>
      </c>
      <c r="B2051" s="352" t="s">
        <v>249</v>
      </c>
      <c r="C2051" s="351" t="s">
        <v>247</v>
      </c>
      <c r="D2051" s="351" t="s">
        <v>1428</v>
      </c>
      <c r="E2051" t="s">
        <v>3102</v>
      </c>
    </row>
    <row r="2052" spans="1:5">
      <c r="A2052" s="352">
        <v>1.4</v>
      </c>
      <c r="B2052" s="352" t="s">
        <v>249</v>
      </c>
      <c r="C2052" s="351" t="s">
        <v>247</v>
      </c>
      <c r="D2052" s="351" t="s">
        <v>1403</v>
      </c>
      <c r="E2052" t="s">
        <v>3102</v>
      </c>
    </row>
    <row r="2053" spans="1:5">
      <c r="A2053" s="352">
        <v>1.4</v>
      </c>
      <c r="B2053" s="352" t="s">
        <v>249</v>
      </c>
      <c r="C2053" s="351" t="s">
        <v>247</v>
      </c>
      <c r="D2053" s="351" t="s">
        <v>1437</v>
      </c>
      <c r="E2053" t="s">
        <v>3102</v>
      </c>
    </row>
    <row r="2054" spans="1:5">
      <c r="A2054" s="352">
        <v>1.4</v>
      </c>
      <c r="B2054" s="352" t="s">
        <v>249</v>
      </c>
      <c r="C2054" s="351" t="s">
        <v>247</v>
      </c>
      <c r="D2054" s="351" t="s">
        <v>3083</v>
      </c>
      <c r="E2054" t="s">
        <v>3102</v>
      </c>
    </row>
    <row r="2055" spans="1:5">
      <c r="A2055" s="352">
        <v>1.4</v>
      </c>
      <c r="B2055" s="352" t="s">
        <v>249</v>
      </c>
      <c r="C2055" s="351" t="s">
        <v>247</v>
      </c>
      <c r="D2055" s="351" t="s">
        <v>1470</v>
      </c>
      <c r="E2055" t="s">
        <v>3102</v>
      </c>
    </row>
    <row r="2056" spans="1:5">
      <c r="A2056" s="352">
        <v>1.4</v>
      </c>
      <c r="B2056" s="352" t="s">
        <v>249</v>
      </c>
      <c r="C2056" s="351" t="s">
        <v>247</v>
      </c>
      <c r="D2056" s="351" t="s">
        <v>1435</v>
      </c>
      <c r="E2056" t="s">
        <v>3102</v>
      </c>
    </row>
    <row r="2057" spans="1:5">
      <c r="A2057" s="352">
        <v>1.4</v>
      </c>
      <c r="B2057" s="352" t="s">
        <v>249</v>
      </c>
      <c r="C2057" s="351" t="s">
        <v>247</v>
      </c>
      <c r="D2057" s="351" t="s">
        <v>3084</v>
      </c>
      <c r="E2057" t="s">
        <v>3102</v>
      </c>
    </row>
    <row r="2058" spans="1:5">
      <c r="A2058" s="352">
        <v>1.4</v>
      </c>
      <c r="B2058" s="352" t="s">
        <v>249</v>
      </c>
      <c r="C2058" s="351" t="s">
        <v>247</v>
      </c>
      <c r="D2058" s="351" t="s">
        <v>98</v>
      </c>
      <c r="E2058" t="s">
        <v>3102</v>
      </c>
    </row>
    <row r="2059" spans="1:5">
      <c r="A2059" s="352">
        <v>1.4</v>
      </c>
      <c r="B2059" s="352" t="s">
        <v>249</v>
      </c>
      <c r="C2059" s="351" t="s">
        <v>247</v>
      </c>
      <c r="D2059" s="351" t="s">
        <v>3085</v>
      </c>
      <c r="E2059" t="s">
        <v>3102</v>
      </c>
    </row>
    <row r="2060" spans="1:5">
      <c r="A2060" s="352">
        <v>1.4</v>
      </c>
      <c r="B2060" s="352" t="s">
        <v>249</v>
      </c>
      <c r="C2060" s="351" t="s">
        <v>247</v>
      </c>
      <c r="D2060" s="351" t="s">
        <v>1335</v>
      </c>
      <c r="E2060" t="s">
        <v>3102</v>
      </c>
    </row>
    <row r="2061" spans="1:5">
      <c r="A2061" s="352">
        <v>1.4</v>
      </c>
      <c r="B2061" s="352" t="s">
        <v>249</v>
      </c>
      <c r="C2061" s="351" t="s">
        <v>247</v>
      </c>
      <c r="D2061" s="351" t="s">
        <v>3086</v>
      </c>
      <c r="E2061" t="s">
        <v>3102</v>
      </c>
    </row>
    <row r="2062" spans="1:5">
      <c r="A2062" s="352">
        <v>1.4</v>
      </c>
      <c r="B2062" s="352" t="s">
        <v>249</v>
      </c>
      <c r="C2062" s="351" t="s">
        <v>247</v>
      </c>
      <c r="D2062" s="351" t="s">
        <v>3087</v>
      </c>
      <c r="E2062" t="s">
        <v>3102</v>
      </c>
    </row>
    <row r="2063" spans="1:5">
      <c r="A2063" s="352">
        <v>1.4</v>
      </c>
      <c r="B2063" s="352" t="s">
        <v>249</v>
      </c>
      <c r="C2063" s="351" t="s">
        <v>247</v>
      </c>
      <c r="D2063" s="351" t="s">
        <v>3088</v>
      </c>
      <c r="E2063" t="s">
        <v>3102</v>
      </c>
    </row>
    <row r="2064" spans="1:5">
      <c r="A2064" s="352">
        <v>1.4</v>
      </c>
      <c r="B2064" s="352" t="s">
        <v>249</v>
      </c>
      <c r="C2064" s="351" t="s">
        <v>247</v>
      </c>
      <c r="D2064" s="351" t="s">
        <v>3089</v>
      </c>
      <c r="E2064" t="s">
        <v>3102</v>
      </c>
    </row>
    <row r="2065" spans="1:5">
      <c r="A2065" s="352">
        <v>1.4</v>
      </c>
      <c r="B2065" s="352" t="s">
        <v>249</v>
      </c>
      <c r="C2065" s="351" t="s">
        <v>247</v>
      </c>
      <c r="D2065" s="351" t="s">
        <v>3090</v>
      </c>
      <c r="E2065" t="s">
        <v>3102</v>
      </c>
    </row>
    <row r="2066" spans="1:5">
      <c r="A2066" s="352">
        <v>1.4</v>
      </c>
      <c r="B2066" s="352" t="s">
        <v>249</v>
      </c>
      <c r="C2066" s="351" t="s">
        <v>247</v>
      </c>
      <c r="D2066" s="351" t="s">
        <v>1380</v>
      </c>
      <c r="E2066" t="s">
        <v>3102</v>
      </c>
    </row>
    <row r="2067" spans="1:5">
      <c r="A2067" s="352">
        <v>1.4</v>
      </c>
      <c r="B2067" s="352" t="s">
        <v>249</v>
      </c>
      <c r="C2067" s="351" t="s">
        <v>247</v>
      </c>
      <c r="D2067" s="351" t="s">
        <v>3091</v>
      </c>
      <c r="E2067" t="s">
        <v>3102</v>
      </c>
    </row>
    <row r="2068" spans="1:5">
      <c r="A2068" s="352">
        <v>1.4</v>
      </c>
      <c r="B2068" s="352" t="s">
        <v>249</v>
      </c>
      <c r="C2068" s="351" t="s">
        <v>247</v>
      </c>
      <c r="D2068" s="351" t="s">
        <v>3092</v>
      </c>
      <c r="E2068" t="s">
        <v>3102</v>
      </c>
    </row>
    <row r="2069" spans="1:5">
      <c r="A2069" s="352">
        <v>1.4</v>
      </c>
      <c r="B2069" s="352" t="s">
        <v>249</v>
      </c>
      <c r="C2069" s="351" t="s">
        <v>247</v>
      </c>
      <c r="D2069" s="351" t="s">
        <v>1213</v>
      </c>
      <c r="E2069" t="s">
        <v>3102</v>
      </c>
    </row>
    <row r="2070" spans="1:5">
      <c r="A2070" s="352">
        <v>1.4</v>
      </c>
      <c r="B2070" s="352" t="s">
        <v>249</v>
      </c>
      <c r="C2070" s="351" t="s">
        <v>247</v>
      </c>
      <c r="D2070" s="351" t="s">
        <v>3093</v>
      </c>
      <c r="E2070" t="s">
        <v>3102</v>
      </c>
    </row>
    <row r="2071" spans="1:5">
      <c r="A2071" s="352">
        <v>1.4</v>
      </c>
      <c r="B2071" s="352" t="s">
        <v>249</v>
      </c>
      <c r="C2071" s="351" t="s">
        <v>247</v>
      </c>
      <c r="D2071" s="351" t="s">
        <v>3094</v>
      </c>
      <c r="E2071" t="s">
        <v>3102</v>
      </c>
    </row>
    <row r="2072" spans="1:5">
      <c r="A2072" s="352">
        <v>1.4</v>
      </c>
      <c r="B2072" s="352" t="s">
        <v>249</v>
      </c>
      <c r="C2072" s="351" t="s">
        <v>247</v>
      </c>
      <c r="D2072" s="351" t="s">
        <v>3095</v>
      </c>
      <c r="E2072" t="s">
        <v>3102</v>
      </c>
    </row>
    <row r="2073" spans="1:5">
      <c r="A2073" s="352">
        <v>1.4</v>
      </c>
      <c r="B2073" s="352" t="s">
        <v>3103</v>
      </c>
      <c r="C2073" s="351" t="s">
        <v>3104</v>
      </c>
      <c r="D2073" s="351" t="s">
        <v>2970</v>
      </c>
      <c r="E2073" t="s">
        <v>3105</v>
      </c>
    </row>
    <row r="2074" spans="1:5">
      <c r="A2074" s="352">
        <v>1.4</v>
      </c>
      <c r="B2074" s="352" t="s">
        <v>3103</v>
      </c>
      <c r="C2074" s="351" t="s">
        <v>3104</v>
      </c>
      <c r="D2074" s="351" t="s">
        <v>2972</v>
      </c>
      <c r="E2074" t="s">
        <v>3105</v>
      </c>
    </row>
    <row r="2075" spans="1:5">
      <c r="A2075" s="352">
        <v>1.4</v>
      </c>
      <c r="B2075" s="352" t="s">
        <v>3103</v>
      </c>
      <c r="C2075" s="351" t="s">
        <v>3104</v>
      </c>
      <c r="D2075" s="351" t="s">
        <v>2973</v>
      </c>
      <c r="E2075" t="s">
        <v>3105</v>
      </c>
    </row>
    <row r="2076" spans="1:5">
      <c r="A2076" s="352">
        <v>1.4</v>
      </c>
      <c r="B2076" s="352" t="s">
        <v>3103</v>
      </c>
      <c r="C2076" s="351" t="s">
        <v>3104</v>
      </c>
      <c r="D2076" s="351" t="s">
        <v>2974</v>
      </c>
      <c r="E2076" t="s">
        <v>3105</v>
      </c>
    </row>
    <row r="2077" spans="1:5">
      <c r="A2077" s="352">
        <v>1.4</v>
      </c>
      <c r="B2077" s="352" t="s">
        <v>3103</v>
      </c>
      <c r="C2077" s="351" t="s">
        <v>3104</v>
      </c>
      <c r="D2077" s="351" t="s">
        <v>2975</v>
      </c>
      <c r="E2077" t="s">
        <v>3105</v>
      </c>
    </row>
    <row r="2078" spans="1:5">
      <c r="A2078" s="352">
        <v>1.4</v>
      </c>
      <c r="B2078" s="352" t="s">
        <v>3103</v>
      </c>
      <c r="C2078" s="351" t="s">
        <v>3104</v>
      </c>
      <c r="D2078" s="351" t="s">
        <v>2976</v>
      </c>
      <c r="E2078" t="s">
        <v>3105</v>
      </c>
    </row>
    <row r="2079" spans="1:5">
      <c r="A2079" s="352">
        <v>1.4</v>
      </c>
      <c r="B2079" s="352" t="s">
        <v>3103</v>
      </c>
      <c r="C2079" s="351" t="s">
        <v>3104</v>
      </c>
      <c r="D2079" s="351" t="s">
        <v>2977</v>
      </c>
      <c r="E2079" t="s">
        <v>3105</v>
      </c>
    </row>
    <row r="2080" spans="1:5">
      <c r="A2080" s="352">
        <v>1.4</v>
      </c>
      <c r="B2080" s="352" t="s">
        <v>3103</v>
      </c>
      <c r="C2080" s="351" t="s">
        <v>3104</v>
      </c>
      <c r="D2080" s="351" t="s">
        <v>2978</v>
      </c>
      <c r="E2080" t="s">
        <v>3105</v>
      </c>
    </row>
    <row r="2081" spans="1:5">
      <c r="A2081" s="352">
        <v>1.4</v>
      </c>
      <c r="B2081" s="352" t="s">
        <v>3103</v>
      </c>
      <c r="C2081" s="351" t="s">
        <v>3104</v>
      </c>
      <c r="D2081" s="351" t="s">
        <v>2979</v>
      </c>
      <c r="E2081" t="s">
        <v>3105</v>
      </c>
    </row>
    <row r="2082" spans="1:5">
      <c r="A2082" s="352">
        <v>1.4</v>
      </c>
      <c r="B2082" s="352" t="s">
        <v>3103</v>
      </c>
      <c r="C2082" s="351" t="s">
        <v>3104</v>
      </c>
      <c r="D2082" s="351" t="s">
        <v>2980</v>
      </c>
      <c r="E2082" t="s">
        <v>3105</v>
      </c>
    </row>
    <row r="2083" spans="1:5">
      <c r="A2083" s="352">
        <v>1.4</v>
      </c>
      <c r="B2083" s="352" t="s">
        <v>3103</v>
      </c>
      <c r="C2083" s="351" t="s">
        <v>3104</v>
      </c>
      <c r="D2083" s="351" t="s">
        <v>1467</v>
      </c>
      <c r="E2083" t="s">
        <v>3105</v>
      </c>
    </row>
    <row r="2084" spans="1:5">
      <c r="A2084" s="352">
        <v>1.4</v>
      </c>
      <c r="B2084" s="352" t="s">
        <v>3103</v>
      </c>
      <c r="C2084" s="351" t="s">
        <v>3104</v>
      </c>
      <c r="D2084" s="351" t="s">
        <v>2981</v>
      </c>
      <c r="E2084" t="s">
        <v>3105</v>
      </c>
    </row>
    <row r="2085" spans="1:5">
      <c r="A2085" s="352">
        <v>1.4</v>
      </c>
      <c r="B2085" s="352" t="s">
        <v>3103</v>
      </c>
      <c r="C2085" s="351" t="s">
        <v>3104</v>
      </c>
      <c r="D2085" s="351" t="s">
        <v>2982</v>
      </c>
      <c r="E2085" t="s">
        <v>3105</v>
      </c>
    </row>
    <row r="2086" spans="1:5">
      <c r="A2086" s="352">
        <v>1.4</v>
      </c>
      <c r="B2086" s="352" t="s">
        <v>3103</v>
      </c>
      <c r="C2086" s="351" t="s">
        <v>3104</v>
      </c>
      <c r="D2086" s="351" t="s">
        <v>2983</v>
      </c>
      <c r="E2086" t="s">
        <v>3105</v>
      </c>
    </row>
    <row r="2087" spans="1:5">
      <c r="A2087" s="352">
        <v>1.4</v>
      </c>
      <c r="B2087" s="352" t="s">
        <v>3103</v>
      </c>
      <c r="C2087" s="351" t="s">
        <v>3104</v>
      </c>
      <c r="D2087" s="351" t="s">
        <v>248</v>
      </c>
      <c r="E2087" t="s">
        <v>3105</v>
      </c>
    </row>
    <row r="2088" spans="1:5">
      <c r="A2088" s="352">
        <v>1.4</v>
      </c>
      <c r="B2088" s="352" t="s">
        <v>3103</v>
      </c>
      <c r="C2088" s="351" t="s">
        <v>3104</v>
      </c>
      <c r="D2088" s="351" t="s">
        <v>579</v>
      </c>
      <c r="E2088" t="s">
        <v>3105</v>
      </c>
    </row>
    <row r="2089" spans="1:5">
      <c r="A2089" s="352">
        <v>1.4</v>
      </c>
      <c r="B2089" s="352" t="s">
        <v>3103</v>
      </c>
      <c r="C2089" s="351" t="s">
        <v>3104</v>
      </c>
      <c r="D2089" s="351" t="s">
        <v>2984</v>
      </c>
      <c r="E2089" t="s">
        <v>3105</v>
      </c>
    </row>
    <row r="2090" spans="1:5">
      <c r="A2090" s="352">
        <v>1.4</v>
      </c>
      <c r="B2090" s="352" t="s">
        <v>3103</v>
      </c>
      <c r="C2090" s="351" t="s">
        <v>3104</v>
      </c>
      <c r="D2090" s="351" t="s">
        <v>607</v>
      </c>
      <c r="E2090" t="s">
        <v>3105</v>
      </c>
    </row>
    <row r="2091" spans="1:5">
      <c r="A2091" s="352">
        <v>1.4</v>
      </c>
      <c r="B2091" s="352" t="s">
        <v>3103</v>
      </c>
      <c r="C2091" s="351" t="s">
        <v>3104</v>
      </c>
      <c r="D2091" s="351" t="s">
        <v>2985</v>
      </c>
      <c r="E2091" t="s">
        <v>3105</v>
      </c>
    </row>
    <row r="2092" spans="1:5">
      <c r="A2092" s="352">
        <v>1.4</v>
      </c>
      <c r="B2092" s="352" t="s">
        <v>3103</v>
      </c>
      <c r="C2092" s="351" t="s">
        <v>3104</v>
      </c>
      <c r="D2092" s="351" t="s">
        <v>2986</v>
      </c>
      <c r="E2092" t="s">
        <v>3105</v>
      </c>
    </row>
    <row r="2093" spans="1:5">
      <c r="A2093" s="352">
        <v>1.4</v>
      </c>
      <c r="B2093" s="352" t="s">
        <v>3103</v>
      </c>
      <c r="C2093" s="351" t="s">
        <v>3104</v>
      </c>
      <c r="D2093" s="351" t="s">
        <v>1429</v>
      </c>
      <c r="E2093" t="s">
        <v>3105</v>
      </c>
    </row>
    <row r="2094" spans="1:5">
      <c r="A2094" s="352">
        <v>1.4</v>
      </c>
      <c r="B2094" s="352" t="s">
        <v>3103</v>
      </c>
      <c r="C2094" s="351" t="s">
        <v>3104</v>
      </c>
      <c r="D2094" s="351" t="s">
        <v>2987</v>
      </c>
      <c r="E2094" t="s">
        <v>3105</v>
      </c>
    </row>
    <row r="2095" spans="1:5">
      <c r="A2095" s="352">
        <v>1.4</v>
      </c>
      <c r="B2095" s="352" t="s">
        <v>3103</v>
      </c>
      <c r="C2095" s="351" t="s">
        <v>3104</v>
      </c>
      <c r="D2095" s="351" t="s">
        <v>2988</v>
      </c>
      <c r="E2095" t="s">
        <v>3105</v>
      </c>
    </row>
    <row r="2096" spans="1:5">
      <c r="A2096" s="352">
        <v>1.4</v>
      </c>
      <c r="B2096" s="352" t="s">
        <v>3103</v>
      </c>
      <c r="C2096" s="351" t="s">
        <v>3104</v>
      </c>
      <c r="D2096" s="351" t="s">
        <v>2989</v>
      </c>
      <c r="E2096" t="s">
        <v>3105</v>
      </c>
    </row>
    <row r="2097" spans="1:5">
      <c r="A2097" s="352">
        <v>1.4</v>
      </c>
      <c r="B2097" s="352" t="s">
        <v>3103</v>
      </c>
      <c r="C2097" s="351" t="s">
        <v>3104</v>
      </c>
      <c r="D2097" s="351" t="s">
        <v>2990</v>
      </c>
      <c r="E2097" t="s">
        <v>3105</v>
      </c>
    </row>
    <row r="2098" spans="1:5">
      <c r="A2098" s="352">
        <v>1.4</v>
      </c>
      <c r="B2098" s="352" t="s">
        <v>3103</v>
      </c>
      <c r="C2098" s="351" t="s">
        <v>3104</v>
      </c>
      <c r="D2098" s="351" t="s">
        <v>2991</v>
      </c>
      <c r="E2098" t="s">
        <v>3105</v>
      </c>
    </row>
    <row r="2099" spans="1:5">
      <c r="A2099" s="352">
        <v>1.4</v>
      </c>
      <c r="B2099" s="352" t="s">
        <v>3103</v>
      </c>
      <c r="C2099" s="351" t="s">
        <v>3104</v>
      </c>
      <c r="D2099" s="351" t="s">
        <v>2992</v>
      </c>
      <c r="E2099" t="s">
        <v>3105</v>
      </c>
    </row>
    <row r="2100" spans="1:5">
      <c r="A2100" s="352">
        <v>1.4</v>
      </c>
      <c r="B2100" s="352" t="s">
        <v>3103</v>
      </c>
      <c r="C2100" s="351" t="s">
        <v>3104</v>
      </c>
      <c r="D2100" s="351" t="s">
        <v>2993</v>
      </c>
      <c r="E2100" t="s">
        <v>3105</v>
      </c>
    </row>
    <row r="2101" spans="1:5">
      <c r="A2101" s="352">
        <v>1.4</v>
      </c>
      <c r="B2101" s="352" t="s">
        <v>3103</v>
      </c>
      <c r="C2101" s="351" t="s">
        <v>3104</v>
      </c>
      <c r="D2101" s="351" t="s">
        <v>2994</v>
      </c>
      <c r="E2101" t="s">
        <v>3105</v>
      </c>
    </row>
    <row r="2102" spans="1:5">
      <c r="A2102" s="352">
        <v>1.4</v>
      </c>
      <c r="B2102" s="352" t="s">
        <v>3103</v>
      </c>
      <c r="C2102" s="351" t="s">
        <v>3104</v>
      </c>
      <c r="D2102" s="351" t="s">
        <v>600</v>
      </c>
      <c r="E2102" t="s">
        <v>3105</v>
      </c>
    </row>
    <row r="2103" spans="1:5">
      <c r="A2103" s="352">
        <v>1.4</v>
      </c>
      <c r="B2103" s="352" t="s">
        <v>3103</v>
      </c>
      <c r="C2103" s="351" t="s">
        <v>3104</v>
      </c>
      <c r="D2103" s="351" t="s">
        <v>1191</v>
      </c>
      <c r="E2103" t="s">
        <v>3105</v>
      </c>
    </row>
    <row r="2104" spans="1:5">
      <c r="A2104" s="352">
        <v>1.4</v>
      </c>
      <c r="B2104" s="352" t="s">
        <v>3103</v>
      </c>
      <c r="C2104" s="351" t="s">
        <v>3104</v>
      </c>
      <c r="D2104" s="351" t="s">
        <v>2995</v>
      </c>
      <c r="E2104" t="s">
        <v>3105</v>
      </c>
    </row>
    <row r="2105" spans="1:5">
      <c r="A2105" s="352">
        <v>1.4</v>
      </c>
      <c r="B2105" s="352" t="s">
        <v>3103</v>
      </c>
      <c r="C2105" s="351" t="s">
        <v>3104</v>
      </c>
      <c r="D2105" s="351" t="s">
        <v>2996</v>
      </c>
      <c r="E2105" t="s">
        <v>3105</v>
      </c>
    </row>
    <row r="2106" spans="1:5">
      <c r="A2106" s="352">
        <v>1.4</v>
      </c>
      <c r="B2106" s="352" t="s">
        <v>3103</v>
      </c>
      <c r="C2106" s="351" t="s">
        <v>3104</v>
      </c>
      <c r="D2106" s="351" t="s">
        <v>2997</v>
      </c>
      <c r="E2106" t="s">
        <v>3105</v>
      </c>
    </row>
    <row r="2107" spans="1:5">
      <c r="A2107" s="352">
        <v>1.4</v>
      </c>
      <c r="B2107" s="352" t="s">
        <v>3103</v>
      </c>
      <c r="C2107" s="351" t="s">
        <v>3104</v>
      </c>
      <c r="D2107" s="351" t="s">
        <v>2998</v>
      </c>
      <c r="E2107" t="s">
        <v>3105</v>
      </c>
    </row>
    <row r="2108" spans="1:5">
      <c r="A2108" s="352">
        <v>1.4</v>
      </c>
      <c r="B2108" s="352" t="s">
        <v>3103</v>
      </c>
      <c r="C2108" s="351" t="s">
        <v>3104</v>
      </c>
      <c r="D2108" s="351" t="s">
        <v>2999</v>
      </c>
      <c r="E2108" t="s">
        <v>3105</v>
      </c>
    </row>
    <row r="2109" spans="1:5">
      <c r="A2109" s="352">
        <v>1.4</v>
      </c>
      <c r="B2109" s="352" t="s">
        <v>3103</v>
      </c>
      <c r="C2109" s="351" t="s">
        <v>3104</v>
      </c>
      <c r="D2109" s="351" t="s">
        <v>3000</v>
      </c>
      <c r="E2109" t="s">
        <v>3105</v>
      </c>
    </row>
    <row r="2110" spans="1:5">
      <c r="A2110" s="352">
        <v>1.4</v>
      </c>
      <c r="B2110" s="352" t="s">
        <v>3103</v>
      </c>
      <c r="C2110" s="351" t="s">
        <v>3104</v>
      </c>
      <c r="D2110" s="351" t="s">
        <v>216</v>
      </c>
      <c r="E2110" t="s">
        <v>3105</v>
      </c>
    </row>
    <row r="2111" spans="1:5">
      <c r="A2111" s="352">
        <v>1.4</v>
      </c>
      <c r="B2111" s="352" t="s">
        <v>3103</v>
      </c>
      <c r="C2111" s="351" t="s">
        <v>3104</v>
      </c>
      <c r="D2111" s="351" t="s">
        <v>3001</v>
      </c>
      <c r="E2111" t="s">
        <v>3105</v>
      </c>
    </row>
    <row r="2112" spans="1:5">
      <c r="A2112" s="352">
        <v>1.4</v>
      </c>
      <c r="B2112" s="352" t="s">
        <v>3103</v>
      </c>
      <c r="C2112" s="351" t="s">
        <v>3104</v>
      </c>
      <c r="D2112" s="351" t="s">
        <v>1265</v>
      </c>
      <c r="E2112" t="s">
        <v>3105</v>
      </c>
    </row>
    <row r="2113" spans="1:5">
      <c r="A2113" s="352">
        <v>1.4</v>
      </c>
      <c r="B2113" s="352" t="s">
        <v>3103</v>
      </c>
      <c r="C2113" s="351" t="s">
        <v>3104</v>
      </c>
      <c r="D2113" s="351" t="s">
        <v>3002</v>
      </c>
      <c r="E2113" t="s">
        <v>3105</v>
      </c>
    </row>
    <row r="2114" spans="1:5">
      <c r="A2114" s="352">
        <v>1.4</v>
      </c>
      <c r="B2114" s="352" t="s">
        <v>3103</v>
      </c>
      <c r="C2114" s="351" t="s">
        <v>3104</v>
      </c>
      <c r="D2114" s="351" t="s">
        <v>3003</v>
      </c>
      <c r="E2114" t="s">
        <v>3105</v>
      </c>
    </row>
    <row r="2115" spans="1:5">
      <c r="A2115" s="352">
        <v>1.4</v>
      </c>
      <c r="B2115" s="352" t="s">
        <v>3103</v>
      </c>
      <c r="C2115" s="351" t="s">
        <v>3104</v>
      </c>
      <c r="D2115" s="351" t="s">
        <v>3004</v>
      </c>
      <c r="E2115" t="s">
        <v>3105</v>
      </c>
    </row>
    <row r="2116" spans="1:5">
      <c r="A2116" s="352">
        <v>1.4</v>
      </c>
      <c r="B2116" s="352" t="s">
        <v>3103</v>
      </c>
      <c r="C2116" s="351" t="s">
        <v>3104</v>
      </c>
      <c r="D2116" s="351" t="s">
        <v>3005</v>
      </c>
      <c r="E2116" t="s">
        <v>3105</v>
      </c>
    </row>
    <row r="2117" spans="1:5">
      <c r="A2117" s="352">
        <v>1.4</v>
      </c>
      <c r="B2117" s="352" t="s">
        <v>3103</v>
      </c>
      <c r="C2117" s="351" t="s">
        <v>3104</v>
      </c>
      <c r="D2117" s="351" t="s">
        <v>3006</v>
      </c>
      <c r="E2117" t="s">
        <v>3105</v>
      </c>
    </row>
    <row r="2118" spans="1:5">
      <c r="A2118" s="352">
        <v>1.4</v>
      </c>
      <c r="B2118" s="352" t="s">
        <v>3103</v>
      </c>
      <c r="C2118" s="351" t="s">
        <v>3104</v>
      </c>
      <c r="D2118" s="351" t="s">
        <v>3007</v>
      </c>
      <c r="E2118" t="s">
        <v>3105</v>
      </c>
    </row>
    <row r="2119" spans="1:5">
      <c r="A2119" s="352">
        <v>1.4</v>
      </c>
      <c r="B2119" s="352" t="s">
        <v>3103</v>
      </c>
      <c r="C2119" s="351" t="s">
        <v>3104</v>
      </c>
      <c r="D2119" s="351" t="s">
        <v>3008</v>
      </c>
      <c r="E2119" t="s">
        <v>3105</v>
      </c>
    </row>
    <row r="2120" spans="1:5">
      <c r="A2120" s="352">
        <v>1.4</v>
      </c>
      <c r="B2120" s="352" t="s">
        <v>3103</v>
      </c>
      <c r="C2120" s="351" t="s">
        <v>3104</v>
      </c>
      <c r="D2120" s="351" t="s">
        <v>3009</v>
      </c>
      <c r="E2120" t="s">
        <v>3105</v>
      </c>
    </row>
    <row r="2121" spans="1:5">
      <c r="A2121" s="352">
        <v>1.4</v>
      </c>
      <c r="B2121" s="352" t="s">
        <v>3103</v>
      </c>
      <c r="C2121" s="351" t="s">
        <v>3104</v>
      </c>
      <c r="D2121" s="351" t="s">
        <v>3010</v>
      </c>
      <c r="E2121" t="s">
        <v>3105</v>
      </c>
    </row>
    <row r="2122" spans="1:5">
      <c r="A2122" s="352">
        <v>1.4</v>
      </c>
      <c r="B2122" s="352" t="s">
        <v>3103</v>
      </c>
      <c r="C2122" s="351" t="s">
        <v>3104</v>
      </c>
      <c r="D2122" s="351" t="s">
        <v>1292</v>
      </c>
      <c r="E2122" t="s">
        <v>3105</v>
      </c>
    </row>
    <row r="2123" spans="1:5">
      <c r="A2123" s="352">
        <v>1.4</v>
      </c>
      <c r="B2123" s="352" t="s">
        <v>3103</v>
      </c>
      <c r="C2123" s="351" t="s">
        <v>3104</v>
      </c>
      <c r="D2123" s="351" t="s">
        <v>3011</v>
      </c>
      <c r="E2123" t="s">
        <v>3105</v>
      </c>
    </row>
    <row r="2124" spans="1:5">
      <c r="A2124" s="352">
        <v>1.4</v>
      </c>
      <c r="B2124" s="352" t="s">
        <v>3103</v>
      </c>
      <c r="C2124" s="351" t="s">
        <v>3104</v>
      </c>
      <c r="D2124" s="351" t="s">
        <v>3012</v>
      </c>
      <c r="E2124" t="s">
        <v>3105</v>
      </c>
    </row>
    <row r="2125" spans="1:5">
      <c r="A2125" s="352">
        <v>1.4</v>
      </c>
      <c r="B2125" s="352" t="s">
        <v>3103</v>
      </c>
      <c r="C2125" s="351" t="s">
        <v>3104</v>
      </c>
      <c r="D2125" s="351" t="s">
        <v>3013</v>
      </c>
      <c r="E2125" t="s">
        <v>3105</v>
      </c>
    </row>
    <row r="2126" spans="1:5">
      <c r="A2126" s="352">
        <v>1.4</v>
      </c>
      <c r="B2126" s="352" t="s">
        <v>3103</v>
      </c>
      <c r="C2126" s="351" t="s">
        <v>3104</v>
      </c>
      <c r="D2126" s="351" t="s">
        <v>3014</v>
      </c>
      <c r="E2126" t="s">
        <v>3105</v>
      </c>
    </row>
    <row r="2127" spans="1:5">
      <c r="A2127" s="352">
        <v>1.4</v>
      </c>
      <c r="B2127" s="352" t="s">
        <v>3103</v>
      </c>
      <c r="C2127" s="351" t="s">
        <v>3104</v>
      </c>
      <c r="D2127" s="351" t="s">
        <v>3015</v>
      </c>
      <c r="E2127" t="s">
        <v>3105</v>
      </c>
    </row>
    <row r="2128" spans="1:5">
      <c r="A2128" s="352">
        <v>1.4</v>
      </c>
      <c r="B2128" s="352" t="s">
        <v>3103</v>
      </c>
      <c r="C2128" s="351" t="s">
        <v>3104</v>
      </c>
      <c r="D2128" s="351" t="s">
        <v>3016</v>
      </c>
      <c r="E2128" t="s">
        <v>3105</v>
      </c>
    </row>
    <row r="2129" spans="1:5">
      <c r="A2129" s="352">
        <v>1.4</v>
      </c>
      <c r="B2129" s="352" t="s">
        <v>3103</v>
      </c>
      <c r="C2129" s="351" t="s">
        <v>3104</v>
      </c>
      <c r="D2129" s="351" t="s">
        <v>3017</v>
      </c>
      <c r="E2129" t="s">
        <v>3105</v>
      </c>
    </row>
    <row r="2130" spans="1:5">
      <c r="A2130" s="352">
        <v>1.4</v>
      </c>
      <c r="B2130" s="352" t="s">
        <v>3103</v>
      </c>
      <c r="C2130" s="351" t="s">
        <v>3104</v>
      </c>
      <c r="D2130" s="351" t="s">
        <v>3018</v>
      </c>
      <c r="E2130" t="s">
        <v>3105</v>
      </c>
    </row>
    <row r="2131" spans="1:5">
      <c r="A2131" s="352">
        <v>1.4</v>
      </c>
      <c r="B2131" s="352" t="s">
        <v>3103</v>
      </c>
      <c r="C2131" s="351" t="s">
        <v>3104</v>
      </c>
      <c r="D2131" s="351" t="s">
        <v>3019</v>
      </c>
      <c r="E2131" t="s">
        <v>3105</v>
      </c>
    </row>
    <row r="2132" spans="1:5">
      <c r="A2132" s="352">
        <v>1.4</v>
      </c>
      <c r="B2132" s="352" t="s">
        <v>3103</v>
      </c>
      <c r="C2132" s="351" t="s">
        <v>3104</v>
      </c>
      <c r="D2132" s="351" t="s">
        <v>3020</v>
      </c>
      <c r="E2132" t="s">
        <v>3105</v>
      </c>
    </row>
    <row r="2133" spans="1:5">
      <c r="A2133" s="352">
        <v>1.4</v>
      </c>
      <c r="B2133" s="352" t="s">
        <v>3103</v>
      </c>
      <c r="C2133" s="351" t="s">
        <v>3104</v>
      </c>
      <c r="D2133" s="351" t="s">
        <v>3021</v>
      </c>
      <c r="E2133" t="s">
        <v>3105</v>
      </c>
    </row>
    <row r="2134" spans="1:5">
      <c r="A2134" s="352">
        <v>1.4</v>
      </c>
      <c r="B2134" s="352" t="s">
        <v>3103</v>
      </c>
      <c r="C2134" s="351" t="s">
        <v>3104</v>
      </c>
      <c r="D2134" s="351" t="s">
        <v>1411</v>
      </c>
      <c r="E2134" t="s">
        <v>3105</v>
      </c>
    </row>
    <row r="2135" spans="1:5">
      <c r="A2135" s="352">
        <v>1.4</v>
      </c>
      <c r="B2135" s="352" t="s">
        <v>3103</v>
      </c>
      <c r="C2135" s="351" t="s">
        <v>3104</v>
      </c>
      <c r="D2135" s="351" t="s">
        <v>3022</v>
      </c>
      <c r="E2135" t="s">
        <v>3105</v>
      </c>
    </row>
    <row r="2136" spans="1:5">
      <c r="A2136" s="352">
        <v>1.4</v>
      </c>
      <c r="B2136" s="352" t="s">
        <v>3103</v>
      </c>
      <c r="C2136" s="351" t="s">
        <v>3104</v>
      </c>
      <c r="D2136" s="351" t="s">
        <v>3023</v>
      </c>
      <c r="E2136" t="s">
        <v>3105</v>
      </c>
    </row>
    <row r="2137" spans="1:5">
      <c r="A2137" s="352">
        <v>1.4</v>
      </c>
      <c r="B2137" s="352" t="s">
        <v>3103</v>
      </c>
      <c r="C2137" s="351" t="s">
        <v>3104</v>
      </c>
      <c r="D2137" s="351" t="s">
        <v>3024</v>
      </c>
      <c r="E2137" t="s">
        <v>3105</v>
      </c>
    </row>
    <row r="2138" spans="1:5">
      <c r="A2138" s="352">
        <v>1.4</v>
      </c>
      <c r="B2138" s="352" t="s">
        <v>3103</v>
      </c>
      <c r="C2138" s="351" t="s">
        <v>3104</v>
      </c>
      <c r="D2138" s="351" t="s">
        <v>3025</v>
      </c>
      <c r="E2138" t="s">
        <v>3105</v>
      </c>
    </row>
    <row r="2139" spans="1:5">
      <c r="A2139" s="352">
        <v>1.4</v>
      </c>
      <c r="B2139" s="352" t="s">
        <v>3103</v>
      </c>
      <c r="C2139" s="351" t="s">
        <v>3104</v>
      </c>
      <c r="D2139" s="351" t="s">
        <v>3026</v>
      </c>
      <c r="E2139" t="s">
        <v>3105</v>
      </c>
    </row>
    <row r="2140" spans="1:5">
      <c r="A2140" s="352">
        <v>1.4</v>
      </c>
      <c r="B2140" s="352" t="s">
        <v>3103</v>
      </c>
      <c r="C2140" s="351" t="s">
        <v>3104</v>
      </c>
      <c r="D2140" s="351" t="s">
        <v>3027</v>
      </c>
      <c r="E2140" t="s">
        <v>3105</v>
      </c>
    </row>
    <row r="2141" spans="1:5">
      <c r="A2141" s="352">
        <v>1.4</v>
      </c>
      <c r="B2141" s="352" t="s">
        <v>3103</v>
      </c>
      <c r="C2141" s="351" t="s">
        <v>3104</v>
      </c>
      <c r="D2141" s="351" t="s">
        <v>3028</v>
      </c>
      <c r="E2141" t="s">
        <v>3105</v>
      </c>
    </row>
    <row r="2142" spans="1:5">
      <c r="A2142" s="352">
        <v>1.4</v>
      </c>
      <c r="B2142" s="352" t="s">
        <v>3103</v>
      </c>
      <c r="C2142" s="351" t="s">
        <v>3104</v>
      </c>
      <c r="D2142" s="351" t="s">
        <v>3029</v>
      </c>
      <c r="E2142" t="s">
        <v>3105</v>
      </c>
    </row>
    <row r="2143" spans="1:5">
      <c r="A2143" s="352">
        <v>1.4</v>
      </c>
      <c r="B2143" s="352" t="s">
        <v>3103</v>
      </c>
      <c r="C2143" s="351" t="s">
        <v>3104</v>
      </c>
      <c r="D2143" s="351" t="s">
        <v>3030</v>
      </c>
      <c r="E2143" t="s">
        <v>3105</v>
      </c>
    </row>
    <row r="2144" spans="1:5">
      <c r="A2144" s="352">
        <v>1.4</v>
      </c>
      <c r="B2144" s="352" t="s">
        <v>3103</v>
      </c>
      <c r="C2144" s="351" t="s">
        <v>3104</v>
      </c>
      <c r="D2144" s="351" t="s">
        <v>3031</v>
      </c>
      <c r="E2144" t="s">
        <v>3105</v>
      </c>
    </row>
    <row r="2145" spans="1:5">
      <c r="A2145" s="352">
        <v>1.4</v>
      </c>
      <c r="B2145" s="352" t="s">
        <v>3103</v>
      </c>
      <c r="C2145" s="351" t="s">
        <v>3104</v>
      </c>
      <c r="D2145" s="351" t="s">
        <v>571</v>
      </c>
      <c r="E2145" t="s">
        <v>3105</v>
      </c>
    </row>
    <row r="2146" spans="1:5">
      <c r="A2146" s="352">
        <v>1.4</v>
      </c>
      <c r="B2146" s="352" t="s">
        <v>3103</v>
      </c>
      <c r="C2146" s="351" t="s">
        <v>3104</v>
      </c>
      <c r="D2146" s="351" t="s">
        <v>3032</v>
      </c>
      <c r="E2146" t="s">
        <v>3105</v>
      </c>
    </row>
    <row r="2147" spans="1:5">
      <c r="A2147" s="352">
        <v>1.4</v>
      </c>
      <c r="B2147" s="352" t="s">
        <v>3103</v>
      </c>
      <c r="C2147" s="351" t="s">
        <v>3104</v>
      </c>
      <c r="D2147" s="351" t="s">
        <v>3033</v>
      </c>
      <c r="E2147" t="s">
        <v>3105</v>
      </c>
    </row>
    <row r="2148" spans="1:5">
      <c r="A2148" s="352">
        <v>1.4</v>
      </c>
      <c r="B2148" s="352" t="s">
        <v>3103</v>
      </c>
      <c r="C2148" s="351" t="s">
        <v>3104</v>
      </c>
      <c r="D2148" s="351" t="s">
        <v>1388</v>
      </c>
      <c r="E2148" t="s">
        <v>3105</v>
      </c>
    </row>
    <row r="2149" spans="1:5">
      <c r="A2149" s="352">
        <v>1.4</v>
      </c>
      <c r="B2149" s="352" t="s">
        <v>3103</v>
      </c>
      <c r="C2149" s="351" t="s">
        <v>3104</v>
      </c>
      <c r="D2149" s="351" t="s">
        <v>3034</v>
      </c>
      <c r="E2149" t="s">
        <v>3105</v>
      </c>
    </row>
    <row r="2150" spans="1:5">
      <c r="A2150" s="352">
        <v>1.4</v>
      </c>
      <c r="B2150" s="352" t="s">
        <v>3103</v>
      </c>
      <c r="C2150" s="351" t="s">
        <v>3104</v>
      </c>
      <c r="D2150" s="351" t="s">
        <v>513</v>
      </c>
      <c r="E2150" t="s">
        <v>3105</v>
      </c>
    </row>
    <row r="2151" spans="1:5">
      <c r="A2151" s="352">
        <v>1.4</v>
      </c>
      <c r="B2151" s="352" t="s">
        <v>3103</v>
      </c>
      <c r="C2151" s="351" t="s">
        <v>3104</v>
      </c>
      <c r="D2151" s="351" t="s">
        <v>3035</v>
      </c>
      <c r="E2151" t="s">
        <v>3105</v>
      </c>
    </row>
    <row r="2152" spans="1:5">
      <c r="A2152" s="352">
        <v>1.4</v>
      </c>
      <c r="B2152" s="352" t="s">
        <v>3103</v>
      </c>
      <c r="C2152" s="351" t="s">
        <v>3104</v>
      </c>
      <c r="D2152" s="351" t="s">
        <v>3036</v>
      </c>
      <c r="E2152" t="s">
        <v>3105</v>
      </c>
    </row>
    <row r="2153" spans="1:5">
      <c r="A2153" s="352">
        <v>1.4</v>
      </c>
      <c r="B2153" s="352" t="s">
        <v>3103</v>
      </c>
      <c r="C2153" s="351" t="s">
        <v>3104</v>
      </c>
      <c r="D2153" s="351" t="s">
        <v>3037</v>
      </c>
      <c r="E2153" t="s">
        <v>3105</v>
      </c>
    </row>
    <row r="2154" spans="1:5">
      <c r="A2154" s="352">
        <v>1.4</v>
      </c>
      <c r="B2154" s="352" t="s">
        <v>3103</v>
      </c>
      <c r="C2154" s="351" t="s">
        <v>3104</v>
      </c>
      <c r="D2154" s="351" t="s">
        <v>3038</v>
      </c>
      <c r="E2154" t="s">
        <v>3105</v>
      </c>
    </row>
    <row r="2155" spans="1:5">
      <c r="A2155" s="352">
        <v>1.4</v>
      </c>
      <c r="B2155" s="352" t="s">
        <v>3103</v>
      </c>
      <c r="C2155" s="351" t="s">
        <v>3104</v>
      </c>
      <c r="D2155" s="351" t="s">
        <v>3039</v>
      </c>
      <c r="E2155" t="s">
        <v>3105</v>
      </c>
    </row>
    <row r="2156" spans="1:5">
      <c r="A2156" s="352">
        <v>1.4</v>
      </c>
      <c r="B2156" s="352" t="s">
        <v>3103</v>
      </c>
      <c r="C2156" s="351" t="s">
        <v>3104</v>
      </c>
      <c r="D2156" s="351" t="s">
        <v>290</v>
      </c>
      <c r="E2156" t="s">
        <v>3105</v>
      </c>
    </row>
    <row r="2157" spans="1:5">
      <c r="A2157" s="352">
        <v>1.4</v>
      </c>
      <c r="B2157" s="352" t="s">
        <v>3103</v>
      </c>
      <c r="C2157" s="351" t="s">
        <v>3104</v>
      </c>
      <c r="D2157" s="351" t="s">
        <v>3040</v>
      </c>
      <c r="E2157" t="s">
        <v>3105</v>
      </c>
    </row>
    <row r="2158" spans="1:5">
      <c r="A2158" s="352">
        <v>1.4</v>
      </c>
      <c r="B2158" s="352" t="s">
        <v>3103</v>
      </c>
      <c r="C2158" s="351" t="s">
        <v>3104</v>
      </c>
      <c r="D2158" s="351" t="s">
        <v>3041</v>
      </c>
      <c r="E2158" t="s">
        <v>3105</v>
      </c>
    </row>
    <row r="2159" spans="1:5">
      <c r="A2159" s="352">
        <v>1.4</v>
      </c>
      <c r="B2159" s="352" t="s">
        <v>3103</v>
      </c>
      <c r="C2159" s="351" t="s">
        <v>3104</v>
      </c>
      <c r="D2159" s="351" t="s">
        <v>3042</v>
      </c>
      <c r="E2159" t="s">
        <v>3105</v>
      </c>
    </row>
    <row r="2160" spans="1:5">
      <c r="A2160" s="352">
        <v>1.4</v>
      </c>
      <c r="B2160" s="352" t="s">
        <v>3103</v>
      </c>
      <c r="C2160" s="351" t="s">
        <v>3104</v>
      </c>
      <c r="D2160" s="351" t="s">
        <v>3043</v>
      </c>
      <c r="E2160" t="s">
        <v>3105</v>
      </c>
    </row>
    <row r="2161" spans="1:5">
      <c r="A2161" s="352">
        <v>1.4</v>
      </c>
      <c r="B2161" s="352" t="s">
        <v>3103</v>
      </c>
      <c r="C2161" s="351" t="s">
        <v>3104</v>
      </c>
      <c r="D2161" s="351" t="s">
        <v>3044</v>
      </c>
      <c r="E2161" t="s">
        <v>3105</v>
      </c>
    </row>
    <row r="2162" spans="1:5">
      <c r="A2162" s="352">
        <v>1.4</v>
      </c>
      <c r="B2162" s="352" t="s">
        <v>3103</v>
      </c>
      <c r="C2162" s="351" t="s">
        <v>3104</v>
      </c>
      <c r="D2162" s="351" t="s">
        <v>3045</v>
      </c>
      <c r="E2162" t="s">
        <v>3105</v>
      </c>
    </row>
    <row r="2163" spans="1:5">
      <c r="A2163" s="352">
        <v>1.4</v>
      </c>
      <c r="B2163" s="352" t="s">
        <v>3103</v>
      </c>
      <c r="C2163" s="351" t="s">
        <v>3104</v>
      </c>
      <c r="D2163" s="351" t="s">
        <v>3046</v>
      </c>
      <c r="E2163" t="s">
        <v>3105</v>
      </c>
    </row>
    <row r="2164" spans="1:5">
      <c r="A2164" s="352">
        <v>1.4</v>
      </c>
      <c r="B2164" s="352" t="s">
        <v>3103</v>
      </c>
      <c r="C2164" s="351" t="s">
        <v>3104</v>
      </c>
      <c r="D2164" s="351" t="s">
        <v>3047</v>
      </c>
      <c r="E2164" t="s">
        <v>3105</v>
      </c>
    </row>
    <row r="2165" spans="1:5">
      <c r="A2165" s="352">
        <v>1.4</v>
      </c>
      <c r="B2165" s="352" t="s">
        <v>3103</v>
      </c>
      <c r="C2165" s="351" t="s">
        <v>3104</v>
      </c>
      <c r="D2165" s="351" t="s">
        <v>3048</v>
      </c>
      <c r="E2165" t="s">
        <v>3105</v>
      </c>
    </row>
    <row r="2166" spans="1:5">
      <c r="A2166" s="352">
        <v>1.4</v>
      </c>
      <c r="B2166" s="352" t="s">
        <v>3103</v>
      </c>
      <c r="C2166" s="351" t="s">
        <v>3104</v>
      </c>
      <c r="D2166" s="351" t="s">
        <v>3049</v>
      </c>
      <c r="E2166" t="s">
        <v>3105</v>
      </c>
    </row>
    <row r="2167" spans="1:5">
      <c r="A2167" s="352">
        <v>1.4</v>
      </c>
      <c r="B2167" s="352" t="s">
        <v>3103</v>
      </c>
      <c r="C2167" s="351" t="s">
        <v>3104</v>
      </c>
      <c r="D2167" s="351" t="s">
        <v>3050</v>
      </c>
      <c r="E2167" t="s">
        <v>3105</v>
      </c>
    </row>
    <row r="2168" spans="1:5">
      <c r="A2168" s="352">
        <v>1.4</v>
      </c>
      <c r="B2168" s="352" t="s">
        <v>3103</v>
      </c>
      <c r="C2168" s="351" t="s">
        <v>3104</v>
      </c>
      <c r="D2168" s="351" t="s">
        <v>3051</v>
      </c>
      <c r="E2168" t="s">
        <v>3105</v>
      </c>
    </row>
    <row r="2169" spans="1:5">
      <c r="A2169" s="352">
        <v>1.4</v>
      </c>
      <c r="B2169" s="352" t="s">
        <v>3103</v>
      </c>
      <c r="C2169" s="351" t="s">
        <v>3104</v>
      </c>
      <c r="D2169" s="351" t="s">
        <v>3052</v>
      </c>
      <c r="E2169" t="s">
        <v>3105</v>
      </c>
    </row>
    <row r="2170" spans="1:5">
      <c r="A2170" s="352">
        <v>1.4</v>
      </c>
      <c r="B2170" s="352" t="s">
        <v>3103</v>
      </c>
      <c r="C2170" s="351" t="s">
        <v>3104</v>
      </c>
      <c r="D2170" s="351" t="s">
        <v>3053</v>
      </c>
      <c r="E2170" t="s">
        <v>3105</v>
      </c>
    </row>
    <row r="2171" spans="1:5">
      <c r="A2171" s="352">
        <v>1.4</v>
      </c>
      <c r="B2171" s="352" t="s">
        <v>3103</v>
      </c>
      <c r="C2171" s="351" t="s">
        <v>3104</v>
      </c>
      <c r="D2171" s="351" t="s">
        <v>3054</v>
      </c>
      <c r="E2171" t="s">
        <v>3105</v>
      </c>
    </row>
    <row r="2172" spans="1:5">
      <c r="A2172" s="352">
        <v>1.4</v>
      </c>
      <c r="B2172" s="352" t="s">
        <v>3103</v>
      </c>
      <c r="C2172" s="351" t="s">
        <v>3104</v>
      </c>
      <c r="D2172" s="351" t="s">
        <v>3055</v>
      </c>
      <c r="E2172" t="s">
        <v>3105</v>
      </c>
    </row>
    <row r="2173" spans="1:5">
      <c r="A2173" s="352">
        <v>1.4</v>
      </c>
      <c r="B2173" s="352" t="s">
        <v>3103</v>
      </c>
      <c r="C2173" s="351" t="s">
        <v>3104</v>
      </c>
      <c r="D2173" s="351" t="s">
        <v>3056</v>
      </c>
      <c r="E2173" t="s">
        <v>3105</v>
      </c>
    </row>
    <row r="2174" spans="1:5">
      <c r="A2174" s="352">
        <v>1.4</v>
      </c>
      <c r="B2174" s="352" t="s">
        <v>3103</v>
      </c>
      <c r="C2174" s="351" t="s">
        <v>3104</v>
      </c>
      <c r="D2174" s="351" t="s">
        <v>3057</v>
      </c>
      <c r="E2174" t="s">
        <v>3105</v>
      </c>
    </row>
    <row r="2175" spans="1:5">
      <c r="A2175" s="352">
        <v>1.4</v>
      </c>
      <c r="B2175" s="352" t="s">
        <v>3103</v>
      </c>
      <c r="C2175" s="351" t="s">
        <v>3104</v>
      </c>
      <c r="D2175" s="351" t="s">
        <v>3058</v>
      </c>
      <c r="E2175" t="s">
        <v>3105</v>
      </c>
    </row>
    <row r="2176" spans="1:5">
      <c r="A2176" s="352">
        <v>1.4</v>
      </c>
      <c r="B2176" s="352" t="s">
        <v>3103</v>
      </c>
      <c r="C2176" s="351" t="s">
        <v>3104</v>
      </c>
      <c r="D2176" s="351" t="s">
        <v>3059</v>
      </c>
      <c r="E2176" t="s">
        <v>3105</v>
      </c>
    </row>
    <row r="2177" spans="1:5">
      <c r="A2177" s="352">
        <v>1.4</v>
      </c>
      <c r="B2177" s="352" t="s">
        <v>3103</v>
      </c>
      <c r="C2177" s="351" t="s">
        <v>3104</v>
      </c>
      <c r="D2177" s="351" t="s">
        <v>3060</v>
      </c>
      <c r="E2177" t="s">
        <v>3105</v>
      </c>
    </row>
    <row r="2178" spans="1:5">
      <c r="A2178" s="352">
        <v>1.4</v>
      </c>
      <c r="B2178" s="352" t="s">
        <v>3103</v>
      </c>
      <c r="C2178" s="351" t="s">
        <v>3104</v>
      </c>
      <c r="D2178" s="351" t="s">
        <v>3061</v>
      </c>
      <c r="E2178" t="s">
        <v>3105</v>
      </c>
    </row>
    <row r="2179" spans="1:5">
      <c r="A2179" s="352">
        <v>1.4</v>
      </c>
      <c r="B2179" s="352" t="s">
        <v>3103</v>
      </c>
      <c r="C2179" s="351" t="s">
        <v>3104</v>
      </c>
      <c r="D2179" s="351" t="s">
        <v>3062</v>
      </c>
      <c r="E2179" t="s">
        <v>3105</v>
      </c>
    </row>
    <row r="2180" spans="1:5">
      <c r="A2180" s="352">
        <v>1.4</v>
      </c>
      <c r="B2180" s="352" t="s">
        <v>3103</v>
      </c>
      <c r="C2180" s="351" t="s">
        <v>3104</v>
      </c>
      <c r="D2180" s="351" t="s">
        <v>3063</v>
      </c>
      <c r="E2180" t="s">
        <v>3105</v>
      </c>
    </row>
    <row r="2181" spans="1:5">
      <c r="A2181" s="352">
        <v>1.4</v>
      </c>
      <c r="B2181" s="352" t="s">
        <v>3103</v>
      </c>
      <c r="C2181" s="351" t="s">
        <v>3104</v>
      </c>
      <c r="D2181" s="351" t="s">
        <v>3064</v>
      </c>
      <c r="E2181" t="s">
        <v>3105</v>
      </c>
    </row>
    <row r="2182" spans="1:5">
      <c r="A2182" s="352">
        <v>1.4</v>
      </c>
      <c r="B2182" s="352" t="s">
        <v>3103</v>
      </c>
      <c r="C2182" s="351" t="s">
        <v>3104</v>
      </c>
      <c r="D2182" s="351" t="s">
        <v>3065</v>
      </c>
      <c r="E2182" t="s">
        <v>3105</v>
      </c>
    </row>
    <row r="2183" spans="1:5">
      <c r="A2183" s="352">
        <v>1.4</v>
      </c>
      <c r="B2183" s="352" t="s">
        <v>3103</v>
      </c>
      <c r="C2183" s="351" t="s">
        <v>3104</v>
      </c>
      <c r="D2183" s="351" t="s">
        <v>3066</v>
      </c>
      <c r="E2183" t="s">
        <v>3105</v>
      </c>
    </row>
    <row r="2184" spans="1:5">
      <c r="A2184" s="352">
        <v>1.4</v>
      </c>
      <c r="B2184" s="352" t="s">
        <v>3103</v>
      </c>
      <c r="C2184" s="351" t="s">
        <v>3104</v>
      </c>
      <c r="D2184" s="351" t="s">
        <v>3067</v>
      </c>
      <c r="E2184" t="s">
        <v>3105</v>
      </c>
    </row>
    <row r="2185" spans="1:5">
      <c r="A2185" s="352">
        <v>1.4</v>
      </c>
      <c r="B2185" s="352" t="s">
        <v>3103</v>
      </c>
      <c r="C2185" s="351" t="s">
        <v>3104</v>
      </c>
      <c r="D2185" s="351" t="s">
        <v>3068</v>
      </c>
      <c r="E2185" t="s">
        <v>3105</v>
      </c>
    </row>
    <row r="2186" spans="1:5">
      <c r="A2186" s="352">
        <v>1.4</v>
      </c>
      <c r="B2186" s="352" t="s">
        <v>3103</v>
      </c>
      <c r="C2186" s="351" t="s">
        <v>3104</v>
      </c>
      <c r="D2186" s="351" t="s">
        <v>3069</v>
      </c>
      <c r="E2186" t="s">
        <v>3105</v>
      </c>
    </row>
    <row r="2187" spans="1:5">
      <c r="A2187" s="352">
        <v>1.4</v>
      </c>
      <c r="B2187" s="352" t="s">
        <v>3103</v>
      </c>
      <c r="C2187" s="351" t="s">
        <v>3104</v>
      </c>
      <c r="D2187" s="351" t="s">
        <v>1436</v>
      </c>
      <c r="E2187" t="s">
        <v>3105</v>
      </c>
    </row>
    <row r="2188" spans="1:5">
      <c r="A2188" s="352">
        <v>1.4</v>
      </c>
      <c r="B2188" s="352" t="s">
        <v>3103</v>
      </c>
      <c r="C2188" s="351" t="s">
        <v>3104</v>
      </c>
      <c r="D2188" s="351" t="s">
        <v>1309</v>
      </c>
      <c r="E2188" t="s">
        <v>3105</v>
      </c>
    </row>
    <row r="2189" spans="1:5">
      <c r="A2189" s="352">
        <v>1.4</v>
      </c>
      <c r="B2189" s="352" t="s">
        <v>3103</v>
      </c>
      <c r="C2189" s="351" t="s">
        <v>3104</v>
      </c>
      <c r="D2189" s="351" t="s">
        <v>3070</v>
      </c>
      <c r="E2189" t="s">
        <v>3105</v>
      </c>
    </row>
    <row r="2190" spans="1:5">
      <c r="A2190" s="352">
        <v>1.4</v>
      </c>
      <c r="B2190" s="352" t="s">
        <v>3103</v>
      </c>
      <c r="C2190" s="351" t="s">
        <v>3104</v>
      </c>
      <c r="D2190" s="351" t="s">
        <v>1472</v>
      </c>
      <c r="E2190" t="s">
        <v>3105</v>
      </c>
    </row>
    <row r="2191" spans="1:5">
      <c r="A2191" s="352">
        <v>1.4</v>
      </c>
      <c r="B2191" s="352" t="s">
        <v>3103</v>
      </c>
      <c r="C2191" s="351" t="s">
        <v>3104</v>
      </c>
      <c r="D2191" s="351" t="s">
        <v>843</v>
      </c>
      <c r="E2191" t="s">
        <v>3105</v>
      </c>
    </row>
    <row r="2192" spans="1:5">
      <c r="A2192" s="352">
        <v>1.4</v>
      </c>
      <c r="B2192" s="352" t="s">
        <v>3103</v>
      </c>
      <c r="C2192" s="351" t="s">
        <v>3104</v>
      </c>
      <c r="D2192" s="351" t="s">
        <v>3071</v>
      </c>
      <c r="E2192" t="s">
        <v>3105</v>
      </c>
    </row>
    <row r="2193" spans="1:5">
      <c r="A2193" s="352">
        <v>1.4</v>
      </c>
      <c r="B2193" s="352" t="s">
        <v>3103</v>
      </c>
      <c r="C2193" s="351" t="s">
        <v>3104</v>
      </c>
      <c r="D2193" s="351" t="s">
        <v>3072</v>
      </c>
      <c r="E2193" t="s">
        <v>3105</v>
      </c>
    </row>
    <row r="2194" spans="1:5">
      <c r="A2194" s="352">
        <v>1.4</v>
      </c>
      <c r="B2194" s="352" t="s">
        <v>3103</v>
      </c>
      <c r="C2194" s="351" t="s">
        <v>3104</v>
      </c>
      <c r="D2194" s="351" t="s">
        <v>3073</v>
      </c>
      <c r="E2194" t="s">
        <v>3105</v>
      </c>
    </row>
    <row r="2195" spans="1:5">
      <c r="A2195" s="352">
        <v>1.4</v>
      </c>
      <c r="B2195" s="352" t="s">
        <v>3103</v>
      </c>
      <c r="C2195" s="351" t="s">
        <v>3104</v>
      </c>
      <c r="D2195" s="351" t="s">
        <v>3074</v>
      </c>
      <c r="E2195" t="s">
        <v>3105</v>
      </c>
    </row>
    <row r="2196" spans="1:5">
      <c r="A2196" s="352">
        <v>1.4</v>
      </c>
      <c r="B2196" s="352" t="s">
        <v>3103</v>
      </c>
      <c r="C2196" s="351" t="s">
        <v>3104</v>
      </c>
      <c r="D2196" s="351" t="s">
        <v>3075</v>
      </c>
      <c r="E2196" t="s">
        <v>3105</v>
      </c>
    </row>
    <row r="2197" spans="1:5">
      <c r="A2197" s="352">
        <v>1.4</v>
      </c>
      <c r="B2197" s="352" t="s">
        <v>3103</v>
      </c>
      <c r="C2197" s="351" t="s">
        <v>3104</v>
      </c>
      <c r="D2197" s="351" t="s">
        <v>3076</v>
      </c>
      <c r="E2197" t="s">
        <v>3105</v>
      </c>
    </row>
    <row r="2198" spans="1:5">
      <c r="A2198" s="352">
        <v>1.4</v>
      </c>
      <c r="B2198" s="352" t="s">
        <v>3103</v>
      </c>
      <c r="C2198" s="351" t="s">
        <v>3104</v>
      </c>
      <c r="D2198" s="351" t="s">
        <v>3077</v>
      </c>
      <c r="E2198" t="s">
        <v>3105</v>
      </c>
    </row>
    <row r="2199" spans="1:5">
      <c r="A2199" s="352">
        <v>1.4</v>
      </c>
      <c r="B2199" s="352" t="s">
        <v>3103</v>
      </c>
      <c r="C2199" s="351" t="s">
        <v>3104</v>
      </c>
      <c r="D2199" s="351" t="s">
        <v>3078</v>
      </c>
      <c r="E2199" t="s">
        <v>3105</v>
      </c>
    </row>
    <row r="2200" spans="1:5">
      <c r="A2200" s="352">
        <v>1.4</v>
      </c>
      <c r="B2200" s="352" t="s">
        <v>3103</v>
      </c>
      <c r="C2200" s="351" t="s">
        <v>3104</v>
      </c>
      <c r="D2200" s="351" t="s">
        <v>3079</v>
      </c>
      <c r="E2200" t="s">
        <v>3105</v>
      </c>
    </row>
    <row r="2201" spans="1:5">
      <c r="A2201" s="352">
        <v>1.4</v>
      </c>
      <c r="B2201" s="352" t="s">
        <v>3103</v>
      </c>
      <c r="C2201" s="351" t="s">
        <v>3104</v>
      </c>
      <c r="D2201" s="351" t="s">
        <v>3080</v>
      </c>
      <c r="E2201" t="s">
        <v>3105</v>
      </c>
    </row>
    <row r="2202" spans="1:5">
      <c r="A2202" s="352">
        <v>1.4</v>
      </c>
      <c r="B2202" s="352" t="s">
        <v>3103</v>
      </c>
      <c r="C2202" s="351" t="s">
        <v>3104</v>
      </c>
      <c r="D2202" s="351" t="s">
        <v>3081</v>
      </c>
      <c r="E2202" t="s">
        <v>3105</v>
      </c>
    </row>
    <row r="2203" spans="1:5">
      <c r="A2203" s="352">
        <v>1.4</v>
      </c>
      <c r="B2203" s="352" t="s">
        <v>3103</v>
      </c>
      <c r="C2203" s="351" t="s">
        <v>3104</v>
      </c>
      <c r="D2203" s="351" t="s">
        <v>3082</v>
      </c>
      <c r="E2203" t="s">
        <v>3105</v>
      </c>
    </row>
    <row r="2204" spans="1:5">
      <c r="A2204" s="352">
        <v>1.4</v>
      </c>
      <c r="B2204" s="352" t="s">
        <v>3103</v>
      </c>
      <c r="C2204" s="351" t="s">
        <v>3104</v>
      </c>
      <c r="D2204" s="351" t="s">
        <v>1340</v>
      </c>
      <c r="E2204" t="s">
        <v>3105</v>
      </c>
    </row>
    <row r="2205" spans="1:5">
      <c r="A2205" s="352">
        <v>1.4</v>
      </c>
      <c r="B2205" s="352" t="s">
        <v>3103</v>
      </c>
      <c r="C2205" s="351" t="s">
        <v>3104</v>
      </c>
      <c r="D2205" s="351" t="s">
        <v>1428</v>
      </c>
      <c r="E2205" t="s">
        <v>3105</v>
      </c>
    </row>
    <row r="2206" spans="1:5">
      <c r="A2206" s="352">
        <v>1.4</v>
      </c>
      <c r="B2206" s="352" t="s">
        <v>3103</v>
      </c>
      <c r="C2206" s="351" t="s">
        <v>3104</v>
      </c>
      <c r="D2206" s="351" t="s">
        <v>1403</v>
      </c>
      <c r="E2206" t="s">
        <v>3105</v>
      </c>
    </row>
    <row r="2207" spans="1:5">
      <c r="A2207" s="352">
        <v>1.4</v>
      </c>
      <c r="B2207" s="352" t="s">
        <v>3103</v>
      </c>
      <c r="C2207" s="351" t="s">
        <v>3104</v>
      </c>
      <c r="D2207" s="351" t="s">
        <v>1437</v>
      </c>
      <c r="E2207" t="s">
        <v>3105</v>
      </c>
    </row>
    <row r="2208" spans="1:5">
      <c r="A2208" s="352">
        <v>1.4</v>
      </c>
      <c r="B2208" s="352" t="s">
        <v>3103</v>
      </c>
      <c r="C2208" s="351" t="s">
        <v>3104</v>
      </c>
      <c r="D2208" s="351" t="s">
        <v>3083</v>
      </c>
      <c r="E2208" t="s">
        <v>3105</v>
      </c>
    </row>
    <row r="2209" spans="1:5">
      <c r="A2209" s="352">
        <v>1.4</v>
      </c>
      <c r="B2209" s="352" t="s">
        <v>3103</v>
      </c>
      <c r="C2209" s="351" t="s">
        <v>3104</v>
      </c>
      <c r="D2209" s="351" t="s">
        <v>1470</v>
      </c>
      <c r="E2209" t="s">
        <v>3105</v>
      </c>
    </row>
    <row r="2210" spans="1:5">
      <c r="A2210" s="352">
        <v>1.4</v>
      </c>
      <c r="B2210" s="352" t="s">
        <v>3103</v>
      </c>
      <c r="C2210" s="351" t="s">
        <v>3104</v>
      </c>
      <c r="D2210" s="351" t="s">
        <v>1435</v>
      </c>
      <c r="E2210" t="s">
        <v>3105</v>
      </c>
    </row>
    <row r="2211" spans="1:5">
      <c r="A2211" s="352">
        <v>1.4</v>
      </c>
      <c r="B2211" s="352" t="s">
        <v>3103</v>
      </c>
      <c r="C2211" s="351" t="s">
        <v>3104</v>
      </c>
      <c r="D2211" s="351" t="s">
        <v>3084</v>
      </c>
      <c r="E2211" t="s">
        <v>3105</v>
      </c>
    </row>
    <row r="2212" spans="1:5">
      <c r="A2212" s="352">
        <v>1.4</v>
      </c>
      <c r="B2212" s="352" t="s">
        <v>3103</v>
      </c>
      <c r="C2212" s="351" t="s">
        <v>3104</v>
      </c>
      <c r="D2212" s="351" t="s">
        <v>98</v>
      </c>
      <c r="E2212" t="s">
        <v>3105</v>
      </c>
    </row>
    <row r="2213" spans="1:5">
      <c r="A2213" s="352">
        <v>1.4</v>
      </c>
      <c r="B2213" s="352" t="s">
        <v>3103</v>
      </c>
      <c r="C2213" s="351" t="s">
        <v>3104</v>
      </c>
      <c r="D2213" s="351" t="s">
        <v>3085</v>
      </c>
      <c r="E2213" t="s">
        <v>3105</v>
      </c>
    </row>
    <row r="2214" spans="1:5">
      <c r="A2214" s="352">
        <v>1.4</v>
      </c>
      <c r="B2214" s="352" t="s">
        <v>3103</v>
      </c>
      <c r="C2214" s="351" t="s">
        <v>3104</v>
      </c>
      <c r="D2214" s="351" t="s">
        <v>1335</v>
      </c>
      <c r="E2214" t="s">
        <v>3105</v>
      </c>
    </row>
    <row r="2215" spans="1:5">
      <c r="A2215" s="352">
        <v>1.4</v>
      </c>
      <c r="B2215" s="352" t="s">
        <v>3103</v>
      </c>
      <c r="C2215" s="351" t="s">
        <v>3104</v>
      </c>
      <c r="D2215" s="351" t="s">
        <v>3086</v>
      </c>
      <c r="E2215" t="s">
        <v>3105</v>
      </c>
    </row>
    <row r="2216" spans="1:5">
      <c r="A2216" s="352">
        <v>1.4</v>
      </c>
      <c r="B2216" s="352" t="s">
        <v>3103</v>
      </c>
      <c r="C2216" s="351" t="s">
        <v>3104</v>
      </c>
      <c r="D2216" s="351" t="s">
        <v>3087</v>
      </c>
      <c r="E2216" t="s">
        <v>3105</v>
      </c>
    </row>
    <row r="2217" spans="1:5">
      <c r="A2217" s="352">
        <v>1.4</v>
      </c>
      <c r="B2217" s="352" t="s">
        <v>3103</v>
      </c>
      <c r="C2217" s="351" t="s">
        <v>3104</v>
      </c>
      <c r="D2217" s="351" t="s">
        <v>3088</v>
      </c>
      <c r="E2217" t="s">
        <v>3105</v>
      </c>
    </row>
    <row r="2218" spans="1:5">
      <c r="A2218" s="352">
        <v>1.4</v>
      </c>
      <c r="B2218" s="352" t="s">
        <v>3103</v>
      </c>
      <c r="C2218" s="351" t="s">
        <v>3104</v>
      </c>
      <c r="D2218" s="351" t="s">
        <v>3089</v>
      </c>
      <c r="E2218" t="s">
        <v>3105</v>
      </c>
    </row>
    <row r="2219" spans="1:5">
      <c r="A2219" s="352">
        <v>1.4</v>
      </c>
      <c r="B2219" s="352" t="s">
        <v>3103</v>
      </c>
      <c r="C2219" s="351" t="s">
        <v>3104</v>
      </c>
      <c r="D2219" s="351" t="s">
        <v>3090</v>
      </c>
      <c r="E2219" t="s">
        <v>3105</v>
      </c>
    </row>
    <row r="2220" spans="1:5">
      <c r="A2220" s="352">
        <v>1.4</v>
      </c>
      <c r="B2220" s="352" t="s">
        <v>3103</v>
      </c>
      <c r="C2220" s="351" t="s">
        <v>3104</v>
      </c>
      <c r="D2220" s="351" t="s">
        <v>1380</v>
      </c>
      <c r="E2220" t="s">
        <v>3105</v>
      </c>
    </row>
    <row r="2221" spans="1:5">
      <c r="A2221" s="352">
        <v>1.4</v>
      </c>
      <c r="B2221" s="352" t="s">
        <v>3103</v>
      </c>
      <c r="C2221" s="351" t="s">
        <v>3104</v>
      </c>
      <c r="D2221" s="351" t="s">
        <v>3091</v>
      </c>
      <c r="E2221" t="s">
        <v>3105</v>
      </c>
    </row>
    <row r="2222" spans="1:5">
      <c r="A2222" s="352">
        <v>1.4</v>
      </c>
      <c r="B2222" s="352" t="s">
        <v>3103</v>
      </c>
      <c r="C2222" s="351" t="s">
        <v>3104</v>
      </c>
      <c r="D2222" s="351" t="s">
        <v>3092</v>
      </c>
      <c r="E2222" t="s">
        <v>3105</v>
      </c>
    </row>
    <row r="2223" spans="1:5">
      <c r="A2223" s="352">
        <v>1.4</v>
      </c>
      <c r="B2223" s="352" t="s">
        <v>3103</v>
      </c>
      <c r="C2223" s="351" t="s">
        <v>3104</v>
      </c>
      <c r="D2223" s="351" t="s">
        <v>1213</v>
      </c>
      <c r="E2223" t="s">
        <v>3105</v>
      </c>
    </row>
    <row r="2224" spans="1:5">
      <c r="A2224" s="352">
        <v>1.4</v>
      </c>
      <c r="B2224" s="352" t="s">
        <v>3103</v>
      </c>
      <c r="C2224" s="351" t="s">
        <v>3104</v>
      </c>
      <c r="D2224" s="351" t="s">
        <v>3093</v>
      </c>
      <c r="E2224" t="s">
        <v>3105</v>
      </c>
    </row>
    <row r="2225" spans="1:5">
      <c r="A2225" s="352">
        <v>1.4</v>
      </c>
      <c r="B2225" s="352" t="s">
        <v>3103</v>
      </c>
      <c r="C2225" s="351" t="s">
        <v>3104</v>
      </c>
      <c r="D2225" s="351" t="s">
        <v>3094</v>
      </c>
      <c r="E2225" t="s">
        <v>3105</v>
      </c>
    </row>
    <row r="2226" spans="1:5">
      <c r="A2226" s="352">
        <v>1.4</v>
      </c>
      <c r="B2226" s="352" t="s">
        <v>3103</v>
      </c>
      <c r="C2226" s="351" t="s">
        <v>3104</v>
      </c>
      <c r="D2226" s="351" t="s">
        <v>3095</v>
      </c>
      <c r="E2226" t="s">
        <v>3105</v>
      </c>
    </row>
    <row r="2227" spans="1:5">
      <c r="A2227" s="352">
        <v>1.4</v>
      </c>
      <c r="B2227" s="352" t="s">
        <v>3103</v>
      </c>
      <c r="C2227" s="351" t="s">
        <v>570</v>
      </c>
      <c r="D2227" s="351" t="s">
        <v>2970</v>
      </c>
      <c r="E2227" t="s">
        <v>3105</v>
      </c>
    </row>
    <row r="2228" spans="1:5">
      <c r="A2228" s="352">
        <v>1.4</v>
      </c>
      <c r="B2228" s="352" t="s">
        <v>3103</v>
      </c>
      <c r="C2228" s="351" t="s">
        <v>570</v>
      </c>
      <c r="D2228" s="351" t="s">
        <v>2972</v>
      </c>
      <c r="E2228" t="s">
        <v>3105</v>
      </c>
    </row>
    <row r="2229" spans="1:5">
      <c r="A2229" s="352">
        <v>1.4</v>
      </c>
      <c r="B2229" s="352" t="s">
        <v>3103</v>
      </c>
      <c r="C2229" s="351" t="s">
        <v>570</v>
      </c>
      <c r="D2229" s="351" t="s">
        <v>2973</v>
      </c>
      <c r="E2229" t="s">
        <v>3105</v>
      </c>
    </row>
    <row r="2230" spans="1:5">
      <c r="A2230" s="352">
        <v>1.4</v>
      </c>
      <c r="B2230" s="352" t="s">
        <v>3103</v>
      </c>
      <c r="C2230" s="351" t="s">
        <v>570</v>
      </c>
      <c r="D2230" s="351" t="s">
        <v>2974</v>
      </c>
      <c r="E2230" t="s">
        <v>3105</v>
      </c>
    </row>
    <row r="2231" spans="1:5">
      <c r="A2231" s="352">
        <v>1.4</v>
      </c>
      <c r="B2231" s="352" t="s">
        <v>3103</v>
      </c>
      <c r="C2231" s="351" t="s">
        <v>570</v>
      </c>
      <c r="D2231" s="351" t="s">
        <v>2975</v>
      </c>
      <c r="E2231" t="s">
        <v>3105</v>
      </c>
    </row>
    <row r="2232" spans="1:5">
      <c r="A2232" s="352">
        <v>1.4</v>
      </c>
      <c r="B2232" s="352" t="s">
        <v>3103</v>
      </c>
      <c r="C2232" s="351" t="s">
        <v>570</v>
      </c>
      <c r="D2232" s="351" t="s">
        <v>2976</v>
      </c>
      <c r="E2232" t="s">
        <v>3105</v>
      </c>
    </row>
    <row r="2233" spans="1:5">
      <c r="A2233" s="352">
        <v>1.4</v>
      </c>
      <c r="B2233" s="352" t="s">
        <v>3103</v>
      </c>
      <c r="C2233" s="351" t="s">
        <v>570</v>
      </c>
      <c r="D2233" s="351" t="s">
        <v>2977</v>
      </c>
      <c r="E2233" t="s">
        <v>3105</v>
      </c>
    </row>
    <row r="2234" spans="1:5">
      <c r="A2234" s="352">
        <v>1.4</v>
      </c>
      <c r="B2234" s="352" t="s">
        <v>3103</v>
      </c>
      <c r="C2234" s="351" t="s">
        <v>570</v>
      </c>
      <c r="D2234" s="351" t="s">
        <v>2978</v>
      </c>
      <c r="E2234" t="s">
        <v>3105</v>
      </c>
    </row>
    <row r="2235" spans="1:5">
      <c r="A2235" s="352">
        <v>1.4</v>
      </c>
      <c r="B2235" s="352" t="s">
        <v>3103</v>
      </c>
      <c r="C2235" s="351" t="s">
        <v>570</v>
      </c>
      <c r="D2235" s="351" t="s">
        <v>2979</v>
      </c>
      <c r="E2235" t="s">
        <v>3105</v>
      </c>
    </row>
    <row r="2236" spans="1:5">
      <c r="A2236" s="352">
        <v>1.4</v>
      </c>
      <c r="B2236" s="352" t="s">
        <v>3103</v>
      </c>
      <c r="C2236" s="351" t="s">
        <v>570</v>
      </c>
      <c r="D2236" s="351" t="s">
        <v>2980</v>
      </c>
      <c r="E2236" t="s">
        <v>3105</v>
      </c>
    </row>
    <row r="2237" spans="1:5">
      <c r="A2237" s="352">
        <v>1.4</v>
      </c>
      <c r="B2237" s="352" t="s">
        <v>3103</v>
      </c>
      <c r="C2237" s="351" t="s">
        <v>570</v>
      </c>
      <c r="D2237" s="351" t="s">
        <v>1467</v>
      </c>
      <c r="E2237" t="s">
        <v>3105</v>
      </c>
    </row>
    <row r="2238" spans="1:5">
      <c r="A2238" s="352">
        <v>1.4</v>
      </c>
      <c r="B2238" s="352" t="s">
        <v>3103</v>
      </c>
      <c r="C2238" s="351" t="s">
        <v>570</v>
      </c>
      <c r="D2238" s="351" t="s">
        <v>2981</v>
      </c>
      <c r="E2238" t="s">
        <v>3105</v>
      </c>
    </row>
    <row r="2239" spans="1:5">
      <c r="A2239" s="352">
        <v>1.4</v>
      </c>
      <c r="B2239" s="352" t="s">
        <v>3103</v>
      </c>
      <c r="C2239" s="351" t="s">
        <v>570</v>
      </c>
      <c r="D2239" s="351" t="s">
        <v>2982</v>
      </c>
      <c r="E2239" t="s">
        <v>3105</v>
      </c>
    </row>
    <row r="2240" spans="1:5">
      <c r="A2240" s="352">
        <v>1.4</v>
      </c>
      <c r="B2240" s="352" t="s">
        <v>3103</v>
      </c>
      <c r="C2240" s="351" t="s">
        <v>570</v>
      </c>
      <c r="D2240" s="351" t="s">
        <v>2983</v>
      </c>
      <c r="E2240" t="s">
        <v>3105</v>
      </c>
    </row>
    <row r="2241" spans="1:5">
      <c r="A2241" s="352">
        <v>1.4</v>
      </c>
      <c r="B2241" s="352" t="s">
        <v>3103</v>
      </c>
      <c r="C2241" s="351" t="s">
        <v>570</v>
      </c>
      <c r="D2241" s="351" t="s">
        <v>248</v>
      </c>
      <c r="E2241" t="s">
        <v>3105</v>
      </c>
    </row>
    <row r="2242" spans="1:5">
      <c r="A2242" s="352">
        <v>1.4</v>
      </c>
      <c r="B2242" s="352" t="s">
        <v>3103</v>
      </c>
      <c r="C2242" s="351" t="s">
        <v>570</v>
      </c>
      <c r="D2242" s="351" t="s">
        <v>579</v>
      </c>
      <c r="E2242" t="s">
        <v>3105</v>
      </c>
    </row>
    <row r="2243" spans="1:5">
      <c r="A2243" s="352">
        <v>1.4</v>
      </c>
      <c r="B2243" s="352" t="s">
        <v>3103</v>
      </c>
      <c r="C2243" s="351" t="s">
        <v>570</v>
      </c>
      <c r="D2243" s="351" t="s">
        <v>2984</v>
      </c>
      <c r="E2243" t="s">
        <v>3105</v>
      </c>
    </row>
    <row r="2244" spans="1:5">
      <c r="A2244" s="352">
        <v>1.4</v>
      </c>
      <c r="B2244" s="352" t="s">
        <v>3103</v>
      </c>
      <c r="C2244" s="351" t="s">
        <v>570</v>
      </c>
      <c r="D2244" s="351" t="s">
        <v>607</v>
      </c>
      <c r="E2244" t="s">
        <v>3105</v>
      </c>
    </row>
    <row r="2245" spans="1:5">
      <c r="A2245" s="352">
        <v>1.4</v>
      </c>
      <c r="B2245" s="352" t="s">
        <v>3103</v>
      </c>
      <c r="C2245" s="351" t="s">
        <v>570</v>
      </c>
      <c r="D2245" s="351" t="s">
        <v>2985</v>
      </c>
      <c r="E2245" t="s">
        <v>3105</v>
      </c>
    </row>
    <row r="2246" spans="1:5">
      <c r="A2246" s="352">
        <v>1.4</v>
      </c>
      <c r="B2246" s="352" t="s">
        <v>3103</v>
      </c>
      <c r="C2246" s="351" t="s">
        <v>570</v>
      </c>
      <c r="D2246" s="351" t="s">
        <v>2986</v>
      </c>
      <c r="E2246" t="s">
        <v>3105</v>
      </c>
    </row>
    <row r="2247" spans="1:5">
      <c r="A2247" s="352">
        <v>1.4</v>
      </c>
      <c r="B2247" s="352" t="s">
        <v>3103</v>
      </c>
      <c r="C2247" s="351" t="s">
        <v>570</v>
      </c>
      <c r="D2247" s="351" t="s">
        <v>1429</v>
      </c>
      <c r="E2247" t="s">
        <v>3105</v>
      </c>
    </row>
    <row r="2248" spans="1:5">
      <c r="A2248" s="352">
        <v>1.4</v>
      </c>
      <c r="B2248" s="352" t="s">
        <v>3103</v>
      </c>
      <c r="C2248" s="351" t="s">
        <v>570</v>
      </c>
      <c r="D2248" s="351" t="s">
        <v>2987</v>
      </c>
      <c r="E2248" t="s">
        <v>3105</v>
      </c>
    </row>
    <row r="2249" spans="1:5">
      <c r="A2249" s="352">
        <v>1.4</v>
      </c>
      <c r="B2249" s="352" t="s">
        <v>3103</v>
      </c>
      <c r="C2249" s="351" t="s">
        <v>570</v>
      </c>
      <c r="D2249" s="351" t="s">
        <v>2988</v>
      </c>
      <c r="E2249" t="s">
        <v>3105</v>
      </c>
    </row>
    <row r="2250" spans="1:5">
      <c r="A2250" s="352">
        <v>1.4</v>
      </c>
      <c r="B2250" s="352" t="s">
        <v>3103</v>
      </c>
      <c r="C2250" s="351" t="s">
        <v>570</v>
      </c>
      <c r="D2250" s="351" t="s">
        <v>2989</v>
      </c>
      <c r="E2250" t="s">
        <v>3105</v>
      </c>
    </row>
    <row r="2251" spans="1:5">
      <c r="A2251" s="352">
        <v>1.4</v>
      </c>
      <c r="B2251" s="352" t="s">
        <v>3103</v>
      </c>
      <c r="C2251" s="351" t="s">
        <v>570</v>
      </c>
      <c r="D2251" s="351" t="s">
        <v>2990</v>
      </c>
      <c r="E2251" t="s">
        <v>3105</v>
      </c>
    </row>
    <row r="2252" spans="1:5">
      <c r="A2252" s="352">
        <v>1.4</v>
      </c>
      <c r="B2252" s="352" t="s">
        <v>3103</v>
      </c>
      <c r="C2252" s="351" t="s">
        <v>570</v>
      </c>
      <c r="D2252" s="351" t="s">
        <v>2991</v>
      </c>
      <c r="E2252" t="s">
        <v>3105</v>
      </c>
    </row>
    <row r="2253" spans="1:5">
      <c r="A2253" s="352">
        <v>1.4</v>
      </c>
      <c r="B2253" s="352" t="s">
        <v>3103</v>
      </c>
      <c r="C2253" s="351" t="s">
        <v>570</v>
      </c>
      <c r="D2253" s="351" t="s">
        <v>2992</v>
      </c>
      <c r="E2253" t="s">
        <v>3105</v>
      </c>
    </row>
    <row r="2254" spans="1:5">
      <c r="A2254" s="352">
        <v>1.4</v>
      </c>
      <c r="B2254" s="352" t="s">
        <v>3103</v>
      </c>
      <c r="C2254" s="351" t="s">
        <v>570</v>
      </c>
      <c r="D2254" s="351" t="s">
        <v>2993</v>
      </c>
      <c r="E2254" t="s">
        <v>3105</v>
      </c>
    </row>
    <row r="2255" spans="1:5">
      <c r="A2255" s="352">
        <v>1.4</v>
      </c>
      <c r="B2255" s="352" t="s">
        <v>3103</v>
      </c>
      <c r="C2255" s="351" t="s">
        <v>570</v>
      </c>
      <c r="D2255" s="351" t="s">
        <v>2994</v>
      </c>
      <c r="E2255" t="s">
        <v>3105</v>
      </c>
    </row>
    <row r="2256" spans="1:5">
      <c r="A2256" s="352">
        <v>1.4</v>
      </c>
      <c r="B2256" s="352" t="s">
        <v>3103</v>
      </c>
      <c r="C2256" s="351" t="s">
        <v>570</v>
      </c>
      <c r="D2256" s="351" t="s">
        <v>600</v>
      </c>
      <c r="E2256" t="s">
        <v>3105</v>
      </c>
    </row>
    <row r="2257" spans="1:5">
      <c r="A2257" s="352">
        <v>1.4</v>
      </c>
      <c r="B2257" s="352" t="s">
        <v>3103</v>
      </c>
      <c r="C2257" s="351" t="s">
        <v>570</v>
      </c>
      <c r="D2257" s="351" t="s">
        <v>1191</v>
      </c>
      <c r="E2257" t="s">
        <v>3105</v>
      </c>
    </row>
    <row r="2258" spans="1:5">
      <c r="A2258" s="352">
        <v>1.4</v>
      </c>
      <c r="B2258" s="352" t="s">
        <v>3103</v>
      </c>
      <c r="C2258" s="351" t="s">
        <v>570</v>
      </c>
      <c r="D2258" s="351" t="s">
        <v>2995</v>
      </c>
      <c r="E2258" t="s">
        <v>3105</v>
      </c>
    </row>
    <row r="2259" spans="1:5">
      <c r="A2259" s="352">
        <v>1.4</v>
      </c>
      <c r="B2259" s="352" t="s">
        <v>3103</v>
      </c>
      <c r="C2259" s="351" t="s">
        <v>570</v>
      </c>
      <c r="D2259" s="351" t="s">
        <v>2996</v>
      </c>
      <c r="E2259" t="s">
        <v>3105</v>
      </c>
    </row>
    <row r="2260" spans="1:5">
      <c r="A2260" s="352">
        <v>1.4</v>
      </c>
      <c r="B2260" s="352" t="s">
        <v>3103</v>
      </c>
      <c r="C2260" s="351" t="s">
        <v>570</v>
      </c>
      <c r="D2260" s="351" t="s">
        <v>2997</v>
      </c>
      <c r="E2260" t="s">
        <v>3105</v>
      </c>
    </row>
    <row r="2261" spans="1:5">
      <c r="A2261" s="352">
        <v>1.4</v>
      </c>
      <c r="B2261" s="352" t="s">
        <v>3103</v>
      </c>
      <c r="C2261" s="351" t="s">
        <v>570</v>
      </c>
      <c r="D2261" s="351" t="s">
        <v>2998</v>
      </c>
      <c r="E2261" t="s">
        <v>3105</v>
      </c>
    </row>
    <row r="2262" spans="1:5">
      <c r="A2262" s="352">
        <v>1.4</v>
      </c>
      <c r="B2262" s="352" t="s">
        <v>3103</v>
      </c>
      <c r="C2262" s="351" t="s">
        <v>570</v>
      </c>
      <c r="D2262" s="351" t="s">
        <v>2999</v>
      </c>
      <c r="E2262" t="s">
        <v>3105</v>
      </c>
    </row>
    <row r="2263" spans="1:5">
      <c r="A2263" s="352">
        <v>1.4</v>
      </c>
      <c r="B2263" s="352" t="s">
        <v>3103</v>
      </c>
      <c r="C2263" s="351" t="s">
        <v>570</v>
      </c>
      <c r="D2263" s="351" t="s">
        <v>3000</v>
      </c>
      <c r="E2263" t="s">
        <v>3105</v>
      </c>
    </row>
    <row r="2264" spans="1:5">
      <c r="A2264" s="352">
        <v>1.4</v>
      </c>
      <c r="B2264" s="352" t="s">
        <v>3103</v>
      </c>
      <c r="C2264" s="351" t="s">
        <v>570</v>
      </c>
      <c r="D2264" s="351" t="s">
        <v>216</v>
      </c>
      <c r="E2264" t="s">
        <v>3105</v>
      </c>
    </row>
    <row r="2265" spans="1:5">
      <c r="A2265" s="352">
        <v>1.4</v>
      </c>
      <c r="B2265" s="352" t="s">
        <v>3103</v>
      </c>
      <c r="C2265" s="351" t="s">
        <v>570</v>
      </c>
      <c r="D2265" s="351" t="s">
        <v>3001</v>
      </c>
      <c r="E2265" t="s">
        <v>3105</v>
      </c>
    </row>
    <row r="2266" spans="1:5">
      <c r="A2266" s="352">
        <v>1.4</v>
      </c>
      <c r="B2266" s="352" t="s">
        <v>3103</v>
      </c>
      <c r="C2266" s="351" t="s">
        <v>570</v>
      </c>
      <c r="D2266" s="351" t="s">
        <v>1265</v>
      </c>
      <c r="E2266" t="s">
        <v>3105</v>
      </c>
    </row>
    <row r="2267" spans="1:5">
      <c r="A2267" s="352">
        <v>1.4</v>
      </c>
      <c r="B2267" s="352" t="s">
        <v>3103</v>
      </c>
      <c r="C2267" s="351" t="s">
        <v>570</v>
      </c>
      <c r="D2267" s="351" t="s">
        <v>3002</v>
      </c>
      <c r="E2267" t="s">
        <v>3105</v>
      </c>
    </row>
    <row r="2268" spans="1:5">
      <c r="A2268" s="352">
        <v>1.4</v>
      </c>
      <c r="B2268" s="352" t="s">
        <v>3103</v>
      </c>
      <c r="C2268" s="351" t="s">
        <v>570</v>
      </c>
      <c r="D2268" s="351" t="s">
        <v>3003</v>
      </c>
      <c r="E2268" t="s">
        <v>3105</v>
      </c>
    </row>
    <row r="2269" spans="1:5">
      <c r="A2269" s="352">
        <v>1.4</v>
      </c>
      <c r="B2269" s="352" t="s">
        <v>3103</v>
      </c>
      <c r="C2269" s="351" t="s">
        <v>570</v>
      </c>
      <c r="D2269" s="351" t="s">
        <v>3004</v>
      </c>
      <c r="E2269" t="s">
        <v>3105</v>
      </c>
    </row>
    <row r="2270" spans="1:5">
      <c r="A2270" s="352">
        <v>1.4</v>
      </c>
      <c r="B2270" s="352" t="s">
        <v>3103</v>
      </c>
      <c r="C2270" s="351" t="s">
        <v>570</v>
      </c>
      <c r="D2270" s="351" t="s">
        <v>3005</v>
      </c>
      <c r="E2270" t="s">
        <v>3105</v>
      </c>
    </row>
    <row r="2271" spans="1:5">
      <c r="A2271" s="352">
        <v>1.4</v>
      </c>
      <c r="B2271" s="352" t="s">
        <v>3103</v>
      </c>
      <c r="C2271" s="351" t="s">
        <v>570</v>
      </c>
      <c r="D2271" s="351" t="s">
        <v>3006</v>
      </c>
      <c r="E2271" t="s">
        <v>3105</v>
      </c>
    </row>
    <row r="2272" spans="1:5">
      <c r="A2272" s="352">
        <v>1.4</v>
      </c>
      <c r="B2272" s="352" t="s">
        <v>3103</v>
      </c>
      <c r="C2272" s="351" t="s">
        <v>570</v>
      </c>
      <c r="D2272" s="351" t="s">
        <v>3007</v>
      </c>
      <c r="E2272" t="s">
        <v>3105</v>
      </c>
    </row>
    <row r="2273" spans="1:5">
      <c r="A2273" s="352">
        <v>1.4</v>
      </c>
      <c r="B2273" s="352" t="s">
        <v>3103</v>
      </c>
      <c r="C2273" s="351" t="s">
        <v>570</v>
      </c>
      <c r="D2273" s="351" t="s">
        <v>3008</v>
      </c>
      <c r="E2273" t="s">
        <v>3105</v>
      </c>
    </row>
    <row r="2274" spans="1:5">
      <c r="A2274" s="352">
        <v>1.4</v>
      </c>
      <c r="B2274" s="352" t="s">
        <v>3103</v>
      </c>
      <c r="C2274" s="351" t="s">
        <v>570</v>
      </c>
      <c r="D2274" s="351" t="s">
        <v>3009</v>
      </c>
      <c r="E2274" t="s">
        <v>3105</v>
      </c>
    </row>
    <row r="2275" spans="1:5">
      <c r="A2275" s="352">
        <v>1.4</v>
      </c>
      <c r="B2275" s="352" t="s">
        <v>3103</v>
      </c>
      <c r="C2275" s="351" t="s">
        <v>570</v>
      </c>
      <c r="D2275" s="351" t="s">
        <v>3010</v>
      </c>
      <c r="E2275" t="s">
        <v>3105</v>
      </c>
    </row>
    <row r="2276" spans="1:5">
      <c r="A2276" s="352">
        <v>1.4</v>
      </c>
      <c r="B2276" s="352" t="s">
        <v>3103</v>
      </c>
      <c r="C2276" s="351" t="s">
        <v>570</v>
      </c>
      <c r="D2276" s="351" t="s">
        <v>1292</v>
      </c>
      <c r="E2276" t="s">
        <v>3105</v>
      </c>
    </row>
    <row r="2277" spans="1:5">
      <c r="A2277" s="352">
        <v>1.4</v>
      </c>
      <c r="B2277" s="352" t="s">
        <v>3103</v>
      </c>
      <c r="C2277" s="351" t="s">
        <v>570</v>
      </c>
      <c r="D2277" s="351" t="s">
        <v>3011</v>
      </c>
      <c r="E2277" t="s">
        <v>3105</v>
      </c>
    </row>
    <row r="2278" spans="1:5">
      <c r="A2278" s="352">
        <v>1.4</v>
      </c>
      <c r="B2278" s="352" t="s">
        <v>3103</v>
      </c>
      <c r="C2278" s="351" t="s">
        <v>570</v>
      </c>
      <c r="D2278" s="351" t="s">
        <v>3012</v>
      </c>
      <c r="E2278" t="s">
        <v>3105</v>
      </c>
    </row>
    <row r="2279" spans="1:5">
      <c r="A2279" s="352">
        <v>1.4</v>
      </c>
      <c r="B2279" s="352" t="s">
        <v>3103</v>
      </c>
      <c r="C2279" s="351" t="s">
        <v>570</v>
      </c>
      <c r="D2279" s="351" t="s">
        <v>3013</v>
      </c>
      <c r="E2279" t="s">
        <v>3105</v>
      </c>
    </row>
    <row r="2280" spans="1:5">
      <c r="A2280" s="352">
        <v>1.4</v>
      </c>
      <c r="B2280" s="352" t="s">
        <v>3103</v>
      </c>
      <c r="C2280" s="351" t="s">
        <v>570</v>
      </c>
      <c r="D2280" s="351" t="s">
        <v>3014</v>
      </c>
      <c r="E2280" t="s">
        <v>3105</v>
      </c>
    </row>
    <row r="2281" spans="1:5">
      <c r="A2281" s="352">
        <v>1.4</v>
      </c>
      <c r="B2281" s="352" t="s">
        <v>3103</v>
      </c>
      <c r="C2281" s="351" t="s">
        <v>570</v>
      </c>
      <c r="D2281" s="351" t="s">
        <v>3015</v>
      </c>
      <c r="E2281" t="s">
        <v>3105</v>
      </c>
    </row>
    <row r="2282" spans="1:5">
      <c r="A2282" s="352">
        <v>1.4</v>
      </c>
      <c r="B2282" s="352" t="s">
        <v>3103</v>
      </c>
      <c r="C2282" s="351" t="s">
        <v>570</v>
      </c>
      <c r="D2282" s="351" t="s">
        <v>3016</v>
      </c>
      <c r="E2282" t="s">
        <v>3105</v>
      </c>
    </row>
    <row r="2283" spans="1:5">
      <c r="A2283" s="352">
        <v>1.4</v>
      </c>
      <c r="B2283" s="352" t="s">
        <v>3103</v>
      </c>
      <c r="C2283" s="351" t="s">
        <v>570</v>
      </c>
      <c r="D2283" s="351" t="s">
        <v>3017</v>
      </c>
      <c r="E2283" t="s">
        <v>3105</v>
      </c>
    </row>
    <row r="2284" spans="1:5">
      <c r="A2284" s="352">
        <v>1.4</v>
      </c>
      <c r="B2284" s="352" t="s">
        <v>3103</v>
      </c>
      <c r="C2284" s="351" t="s">
        <v>570</v>
      </c>
      <c r="D2284" s="351" t="s">
        <v>3018</v>
      </c>
      <c r="E2284" t="s">
        <v>3105</v>
      </c>
    </row>
    <row r="2285" spans="1:5">
      <c r="A2285" s="352">
        <v>1.4</v>
      </c>
      <c r="B2285" s="352" t="s">
        <v>3103</v>
      </c>
      <c r="C2285" s="351" t="s">
        <v>570</v>
      </c>
      <c r="D2285" s="351" t="s">
        <v>3019</v>
      </c>
      <c r="E2285" t="s">
        <v>3105</v>
      </c>
    </row>
    <row r="2286" spans="1:5">
      <c r="A2286" s="352">
        <v>1.4</v>
      </c>
      <c r="B2286" s="352" t="s">
        <v>3103</v>
      </c>
      <c r="C2286" s="351" t="s">
        <v>570</v>
      </c>
      <c r="D2286" s="351" t="s">
        <v>3020</v>
      </c>
      <c r="E2286" t="s">
        <v>3105</v>
      </c>
    </row>
    <row r="2287" spans="1:5">
      <c r="A2287" s="352">
        <v>1.4</v>
      </c>
      <c r="B2287" s="352" t="s">
        <v>3103</v>
      </c>
      <c r="C2287" s="351" t="s">
        <v>570</v>
      </c>
      <c r="D2287" s="351" t="s">
        <v>3021</v>
      </c>
      <c r="E2287" t="s">
        <v>3105</v>
      </c>
    </row>
    <row r="2288" spans="1:5">
      <c r="A2288" s="352">
        <v>1.4</v>
      </c>
      <c r="B2288" s="352" t="s">
        <v>3103</v>
      </c>
      <c r="C2288" s="351" t="s">
        <v>570</v>
      </c>
      <c r="D2288" s="351" t="s">
        <v>1411</v>
      </c>
      <c r="E2288" t="s">
        <v>3105</v>
      </c>
    </row>
    <row r="2289" spans="1:5">
      <c r="A2289" s="352">
        <v>1.4</v>
      </c>
      <c r="B2289" s="352" t="s">
        <v>3103</v>
      </c>
      <c r="C2289" s="351" t="s">
        <v>570</v>
      </c>
      <c r="D2289" s="351" t="s">
        <v>3022</v>
      </c>
      <c r="E2289" t="s">
        <v>3105</v>
      </c>
    </row>
    <row r="2290" spans="1:5">
      <c r="A2290" s="352">
        <v>1.4</v>
      </c>
      <c r="B2290" s="352" t="s">
        <v>3103</v>
      </c>
      <c r="C2290" s="351" t="s">
        <v>570</v>
      </c>
      <c r="D2290" s="351" t="s">
        <v>3023</v>
      </c>
      <c r="E2290" t="s">
        <v>3105</v>
      </c>
    </row>
    <row r="2291" spans="1:5">
      <c r="A2291" s="352">
        <v>1.4</v>
      </c>
      <c r="B2291" s="352" t="s">
        <v>3103</v>
      </c>
      <c r="C2291" s="351" t="s">
        <v>570</v>
      </c>
      <c r="D2291" s="351" t="s">
        <v>3024</v>
      </c>
      <c r="E2291" t="s">
        <v>3105</v>
      </c>
    </row>
    <row r="2292" spans="1:5">
      <c r="A2292" s="352">
        <v>1.4</v>
      </c>
      <c r="B2292" s="352" t="s">
        <v>3103</v>
      </c>
      <c r="C2292" s="351" t="s">
        <v>570</v>
      </c>
      <c r="D2292" s="351" t="s">
        <v>3025</v>
      </c>
      <c r="E2292" t="s">
        <v>3105</v>
      </c>
    </row>
    <row r="2293" spans="1:5">
      <c r="A2293" s="352">
        <v>1.4</v>
      </c>
      <c r="B2293" s="352" t="s">
        <v>3103</v>
      </c>
      <c r="C2293" s="351" t="s">
        <v>570</v>
      </c>
      <c r="D2293" s="351" t="s">
        <v>3026</v>
      </c>
      <c r="E2293" t="s">
        <v>3105</v>
      </c>
    </row>
    <row r="2294" spans="1:5">
      <c r="A2294" s="352">
        <v>1.4</v>
      </c>
      <c r="B2294" s="352" t="s">
        <v>3103</v>
      </c>
      <c r="C2294" s="351" t="s">
        <v>570</v>
      </c>
      <c r="D2294" s="351" t="s">
        <v>3027</v>
      </c>
      <c r="E2294" t="s">
        <v>3105</v>
      </c>
    </row>
    <row r="2295" spans="1:5">
      <c r="A2295" s="352">
        <v>1.4</v>
      </c>
      <c r="B2295" s="352" t="s">
        <v>3103</v>
      </c>
      <c r="C2295" s="351" t="s">
        <v>570</v>
      </c>
      <c r="D2295" s="351" t="s">
        <v>3028</v>
      </c>
      <c r="E2295" t="s">
        <v>3105</v>
      </c>
    </row>
    <row r="2296" spans="1:5">
      <c r="A2296" s="352">
        <v>1.4</v>
      </c>
      <c r="B2296" s="352" t="s">
        <v>3103</v>
      </c>
      <c r="C2296" s="351" t="s">
        <v>570</v>
      </c>
      <c r="D2296" s="351" t="s">
        <v>3029</v>
      </c>
      <c r="E2296" t="s">
        <v>3105</v>
      </c>
    </row>
    <row r="2297" spans="1:5">
      <c r="A2297" s="352">
        <v>1.4</v>
      </c>
      <c r="B2297" s="352" t="s">
        <v>3103</v>
      </c>
      <c r="C2297" s="351" t="s">
        <v>570</v>
      </c>
      <c r="D2297" s="351" t="s">
        <v>3030</v>
      </c>
      <c r="E2297" t="s">
        <v>3105</v>
      </c>
    </row>
    <row r="2298" spans="1:5">
      <c r="A2298" s="352">
        <v>1.4</v>
      </c>
      <c r="B2298" s="352" t="s">
        <v>3103</v>
      </c>
      <c r="C2298" s="351" t="s">
        <v>570</v>
      </c>
      <c r="D2298" s="351" t="s">
        <v>3031</v>
      </c>
      <c r="E2298" t="s">
        <v>3105</v>
      </c>
    </row>
    <row r="2299" spans="1:5">
      <c r="A2299" s="352">
        <v>1.4</v>
      </c>
      <c r="B2299" s="352" t="s">
        <v>3103</v>
      </c>
      <c r="C2299" s="351" t="s">
        <v>570</v>
      </c>
      <c r="D2299" s="351" t="s">
        <v>571</v>
      </c>
      <c r="E2299" t="s">
        <v>3105</v>
      </c>
    </row>
    <row r="2300" spans="1:5">
      <c r="A2300" s="352">
        <v>1.4</v>
      </c>
      <c r="B2300" s="352" t="s">
        <v>3103</v>
      </c>
      <c r="C2300" s="351" t="s">
        <v>570</v>
      </c>
      <c r="D2300" s="351" t="s">
        <v>3032</v>
      </c>
      <c r="E2300" t="s">
        <v>3105</v>
      </c>
    </row>
    <row r="2301" spans="1:5">
      <c r="A2301" s="352">
        <v>1.4</v>
      </c>
      <c r="B2301" s="352" t="s">
        <v>3103</v>
      </c>
      <c r="C2301" s="351" t="s">
        <v>570</v>
      </c>
      <c r="D2301" s="351" t="s">
        <v>3033</v>
      </c>
      <c r="E2301" t="s">
        <v>3105</v>
      </c>
    </row>
    <row r="2302" spans="1:5">
      <c r="A2302" s="352">
        <v>1.4</v>
      </c>
      <c r="B2302" s="352" t="s">
        <v>3103</v>
      </c>
      <c r="C2302" s="351" t="s">
        <v>570</v>
      </c>
      <c r="D2302" s="351" t="s">
        <v>1388</v>
      </c>
      <c r="E2302" t="s">
        <v>3105</v>
      </c>
    </row>
    <row r="2303" spans="1:5">
      <c r="A2303" s="352">
        <v>1.4</v>
      </c>
      <c r="B2303" s="352" t="s">
        <v>3103</v>
      </c>
      <c r="C2303" s="351" t="s">
        <v>570</v>
      </c>
      <c r="D2303" s="351" t="s">
        <v>3034</v>
      </c>
      <c r="E2303" t="s">
        <v>3105</v>
      </c>
    </row>
    <row r="2304" spans="1:5">
      <c r="A2304" s="352">
        <v>1.4</v>
      </c>
      <c r="B2304" s="352" t="s">
        <v>3103</v>
      </c>
      <c r="C2304" s="351" t="s">
        <v>570</v>
      </c>
      <c r="D2304" s="351" t="s">
        <v>513</v>
      </c>
      <c r="E2304" t="s">
        <v>3105</v>
      </c>
    </row>
    <row r="2305" spans="1:5">
      <c r="A2305" s="352">
        <v>1.4</v>
      </c>
      <c r="B2305" s="352" t="s">
        <v>3103</v>
      </c>
      <c r="C2305" s="351" t="s">
        <v>570</v>
      </c>
      <c r="D2305" s="351" t="s">
        <v>3035</v>
      </c>
      <c r="E2305" t="s">
        <v>3105</v>
      </c>
    </row>
    <row r="2306" spans="1:5">
      <c r="A2306" s="352">
        <v>1.4</v>
      </c>
      <c r="B2306" s="352" t="s">
        <v>3103</v>
      </c>
      <c r="C2306" s="351" t="s">
        <v>570</v>
      </c>
      <c r="D2306" s="351" t="s">
        <v>3036</v>
      </c>
      <c r="E2306" t="s">
        <v>3105</v>
      </c>
    </row>
    <row r="2307" spans="1:5">
      <c r="A2307" s="352">
        <v>1.4</v>
      </c>
      <c r="B2307" s="352" t="s">
        <v>3103</v>
      </c>
      <c r="C2307" s="351" t="s">
        <v>570</v>
      </c>
      <c r="D2307" s="351" t="s">
        <v>3037</v>
      </c>
      <c r="E2307" t="s">
        <v>3105</v>
      </c>
    </row>
    <row r="2308" spans="1:5">
      <c r="A2308" s="352">
        <v>1.4</v>
      </c>
      <c r="B2308" s="352" t="s">
        <v>3103</v>
      </c>
      <c r="C2308" s="351" t="s">
        <v>570</v>
      </c>
      <c r="D2308" s="351" t="s">
        <v>3038</v>
      </c>
      <c r="E2308" t="s">
        <v>3105</v>
      </c>
    </row>
    <row r="2309" spans="1:5">
      <c r="A2309" s="352">
        <v>1.4</v>
      </c>
      <c r="B2309" s="352" t="s">
        <v>3103</v>
      </c>
      <c r="C2309" s="351" t="s">
        <v>570</v>
      </c>
      <c r="D2309" s="351" t="s">
        <v>3039</v>
      </c>
      <c r="E2309" t="s">
        <v>3105</v>
      </c>
    </row>
    <row r="2310" spans="1:5">
      <c r="A2310" s="352">
        <v>1.4</v>
      </c>
      <c r="B2310" s="352" t="s">
        <v>3103</v>
      </c>
      <c r="C2310" s="351" t="s">
        <v>570</v>
      </c>
      <c r="D2310" s="351" t="s">
        <v>290</v>
      </c>
      <c r="E2310" t="s">
        <v>3105</v>
      </c>
    </row>
    <row r="2311" spans="1:5">
      <c r="A2311" s="352">
        <v>1.4</v>
      </c>
      <c r="B2311" s="352" t="s">
        <v>3103</v>
      </c>
      <c r="C2311" s="351" t="s">
        <v>570</v>
      </c>
      <c r="D2311" s="351" t="s">
        <v>3040</v>
      </c>
      <c r="E2311" t="s">
        <v>3105</v>
      </c>
    </row>
    <row r="2312" spans="1:5">
      <c r="A2312" s="352">
        <v>1.4</v>
      </c>
      <c r="B2312" s="352" t="s">
        <v>3103</v>
      </c>
      <c r="C2312" s="351" t="s">
        <v>570</v>
      </c>
      <c r="D2312" s="351" t="s">
        <v>3041</v>
      </c>
      <c r="E2312" t="s">
        <v>3105</v>
      </c>
    </row>
    <row r="2313" spans="1:5">
      <c r="A2313" s="352">
        <v>1.4</v>
      </c>
      <c r="B2313" s="352" t="s">
        <v>3103</v>
      </c>
      <c r="C2313" s="351" t="s">
        <v>570</v>
      </c>
      <c r="D2313" s="351" t="s">
        <v>3042</v>
      </c>
      <c r="E2313" t="s">
        <v>3105</v>
      </c>
    </row>
    <row r="2314" spans="1:5">
      <c r="A2314" s="352">
        <v>1.4</v>
      </c>
      <c r="B2314" s="352" t="s">
        <v>3103</v>
      </c>
      <c r="C2314" s="351" t="s">
        <v>570</v>
      </c>
      <c r="D2314" s="351" t="s">
        <v>3043</v>
      </c>
      <c r="E2314" t="s">
        <v>3105</v>
      </c>
    </row>
    <row r="2315" spans="1:5">
      <c r="A2315" s="352">
        <v>1.4</v>
      </c>
      <c r="B2315" s="352" t="s">
        <v>3103</v>
      </c>
      <c r="C2315" s="351" t="s">
        <v>570</v>
      </c>
      <c r="D2315" s="351" t="s">
        <v>3044</v>
      </c>
      <c r="E2315" t="s">
        <v>3105</v>
      </c>
    </row>
    <row r="2316" spans="1:5">
      <c r="A2316" s="352">
        <v>1.4</v>
      </c>
      <c r="B2316" s="352" t="s">
        <v>3103</v>
      </c>
      <c r="C2316" s="351" t="s">
        <v>570</v>
      </c>
      <c r="D2316" s="351" t="s">
        <v>3045</v>
      </c>
      <c r="E2316" t="s">
        <v>3105</v>
      </c>
    </row>
    <row r="2317" spans="1:5">
      <c r="A2317" s="352">
        <v>1.4</v>
      </c>
      <c r="B2317" s="352" t="s">
        <v>3103</v>
      </c>
      <c r="C2317" s="351" t="s">
        <v>570</v>
      </c>
      <c r="D2317" s="351" t="s">
        <v>3046</v>
      </c>
      <c r="E2317" t="s">
        <v>3105</v>
      </c>
    </row>
    <row r="2318" spans="1:5">
      <c r="A2318" s="352">
        <v>1.4</v>
      </c>
      <c r="B2318" s="352" t="s">
        <v>3103</v>
      </c>
      <c r="C2318" s="351" t="s">
        <v>570</v>
      </c>
      <c r="D2318" s="351" t="s">
        <v>3047</v>
      </c>
      <c r="E2318" t="s">
        <v>3105</v>
      </c>
    </row>
    <row r="2319" spans="1:5">
      <c r="A2319" s="352">
        <v>1.4</v>
      </c>
      <c r="B2319" s="352" t="s">
        <v>3103</v>
      </c>
      <c r="C2319" s="351" t="s">
        <v>570</v>
      </c>
      <c r="D2319" s="351" t="s">
        <v>3048</v>
      </c>
      <c r="E2319" t="s">
        <v>3105</v>
      </c>
    </row>
    <row r="2320" spans="1:5">
      <c r="A2320" s="352">
        <v>1.4</v>
      </c>
      <c r="B2320" s="352" t="s">
        <v>3103</v>
      </c>
      <c r="C2320" s="351" t="s">
        <v>570</v>
      </c>
      <c r="D2320" s="351" t="s">
        <v>3049</v>
      </c>
      <c r="E2320" t="s">
        <v>3105</v>
      </c>
    </row>
    <row r="2321" spans="1:5">
      <c r="A2321" s="352">
        <v>1.4</v>
      </c>
      <c r="B2321" s="352" t="s">
        <v>3103</v>
      </c>
      <c r="C2321" s="351" t="s">
        <v>570</v>
      </c>
      <c r="D2321" s="351" t="s">
        <v>3050</v>
      </c>
      <c r="E2321" t="s">
        <v>3105</v>
      </c>
    </row>
    <row r="2322" spans="1:5">
      <c r="A2322" s="352">
        <v>1.4</v>
      </c>
      <c r="B2322" s="352" t="s">
        <v>3103</v>
      </c>
      <c r="C2322" s="351" t="s">
        <v>570</v>
      </c>
      <c r="D2322" s="351" t="s">
        <v>3051</v>
      </c>
      <c r="E2322" t="s">
        <v>3105</v>
      </c>
    </row>
    <row r="2323" spans="1:5">
      <c r="A2323" s="352">
        <v>1.4</v>
      </c>
      <c r="B2323" s="352" t="s">
        <v>3103</v>
      </c>
      <c r="C2323" s="351" t="s">
        <v>570</v>
      </c>
      <c r="D2323" s="351" t="s">
        <v>3052</v>
      </c>
      <c r="E2323" t="s">
        <v>3105</v>
      </c>
    </row>
    <row r="2324" spans="1:5">
      <c r="A2324" s="352">
        <v>1.4</v>
      </c>
      <c r="B2324" s="352" t="s">
        <v>3103</v>
      </c>
      <c r="C2324" s="351" t="s">
        <v>570</v>
      </c>
      <c r="D2324" s="351" t="s">
        <v>3053</v>
      </c>
      <c r="E2324" t="s">
        <v>3105</v>
      </c>
    </row>
    <row r="2325" spans="1:5">
      <c r="A2325" s="352">
        <v>1.4</v>
      </c>
      <c r="B2325" s="352" t="s">
        <v>3103</v>
      </c>
      <c r="C2325" s="351" t="s">
        <v>570</v>
      </c>
      <c r="D2325" s="351" t="s">
        <v>3054</v>
      </c>
      <c r="E2325" t="s">
        <v>3105</v>
      </c>
    </row>
    <row r="2326" spans="1:5">
      <c r="A2326" s="352">
        <v>1.4</v>
      </c>
      <c r="B2326" s="352" t="s">
        <v>3103</v>
      </c>
      <c r="C2326" s="351" t="s">
        <v>570</v>
      </c>
      <c r="D2326" s="351" t="s">
        <v>3055</v>
      </c>
      <c r="E2326" t="s">
        <v>3105</v>
      </c>
    </row>
    <row r="2327" spans="1:5">
      <c r="A2327" s="352">
        <v>1.4</v>
      </c>
      <c r="B2327" s="352" t="s">
        <v>3103</v>
      </c>
      <c r="C2327" s="351" t="s">
        <v>570</v>
      </c>
      <c r="D2327" s="351" t="s">
        <v>3056</v>
      </c>
      <c r="E2327" t="s">
        <v>3105</v>
      </c>
    </row>
    <row r="2328" spans="1:5">
      <c r="A2328" s="352">
        <v>1.4</v>
      </c>
      <c r="B2328" s="352" t="s">
        <v>3103</v>
      </c>
      <c r="C2328" s="351" t="s">
        <v>570</v>
      </c>
      <c r="D2328" s="351" t="s">
        <v>3057</v>
      </c>
      <c r="E2328" t="s">
        <v>3105</v>
      </c>
    </row>
    <row r="2329" spans="1:5">
      <c r="A2329" s="352">
        <v>1.4</v>
      </c>
      <c r="B2329" s="352" t="s">
        <v>3103</v>
      </c>
      <c r="C2329" s="351" t="s">
        <v>570</v>
      </c>
      <c r="D2329" s="351" t="s">
        <v>3058</v>
      </c>
      <c r="E2329" t="s">
        <v>3105</v>
      </c>
    </row>
    <row r="2330" spans="1:5">
      <c r="A2330" s="352">
        <v>1.4</v>
      </c>
      <c r="B2330" s="352" t="s">
        <v>3103</v>
      </c>
      <c r="C2330" s="351" t="s">
        <v>570</v>
      </c>
      <c r="D2330" s="351" t="s">
        <v>3059</v>
      </c>
      <c r="E2330" t="s">
        <v>3105</v>
      </c>
    </row>
    <row r="2331" spans="1:5">
      <c r="A2331" s="352">
        <v>1.4</v>
      </c>
      <c r="B2331" s="352" t="s">
        <v>3103</v>
      </c>
      <c r="C2331" s="351" t="s">
        <v>570</v>
      </c>
      <c r="D2331" s="351" t="s">
        <v>3060</v>
      </c>
      <c r="E2331" t="s">
        <v>3105</v>
      </c>
    </row>
    <row r="2332" spans="1:5">
      <c r="A2332" s="352">
        <v>1.4</v>
      </c>
      <c r="B2332" s="352" t="s">
        <v>3103</v>
      </c>
      <c r="C2332" s="351" t="s">
        <v>570</v>
      </c>
      <c r="D2332" s="351" t="s">
        <v>3061</v>
      </c>
      <c r="E2332" t="s">
        <v>3105</v>
      </c>
    </row>
    <row r="2333" spans="1:5">
      <c r="A2333" s="352">
        <v>1.4</v>
      </c>
      <c r="B2333" s="352" t="s">
        <v>3103</v>
      </c>
      <c r="C2333" s="351" t="s">
        <v>570</v>
      </c>
      <c r="D2333" s="351" t="s">
        <v>3062</v>
      </c>
      <c r="E2333" t="s">
        <v>3105</v>
      </c>
    </row>
    <row r="2334" spans="1:5">
      <c r="A2334" s="352">
        <v>1.4</v>
      </c>
      <c r="B2334" s="352" t="s">
        <v>3103</v>
      </c>
      <c r="C2334" s="351" t="s">
        <v>570</v>
      </c>
      <c r="D2334" s="351" t="s">
        <v>3063</v>
      </c>
      <c r="E2334" t="s">
        <v>3105</v>
      </c>
    </row>
    <row r="2335" spans="1:5">
      <c r="A2335" s="352">
        <v>1.4</v>
      </c>
      <c r="B2335" s="352" t="s">
        <v>3103</v>
      </c>
      <c r="C2335" s="351" t="s">
        <v>570</v>
      </c>
      <c r="D2335" s="351" t="s">
        <v>3064</v>
      </c>
      <c r="E2335" t="s">
        <v>3105</v>
      </c>
    </row>
    <row r="2336" spans="1:5">
      <c r="A2336" s="352">
        <v>1.4</v>
      </c>
      <c r="B2336" s="352" t="s">
        <v>3103</v>
      </c>
      <c r="C2336" s="351" t="s">
        <v>570</v>
      </c>
      <c r="D2336" s="351" t="s">
        <v>3065</v>
      </c>
      <c r="E2336" t="s">
        <v>3105</v>
      </c>
    </row>
    <row r="2337" spans="1:5">
      <c r="A2337" s="352">
        <v>1.4</v>
      </c>
      <c r="B2337" s="352" t="s">
        <v>3103</v>
      </c>
      <c r="C2337" s="351" t="s">
        <v>570</v>
      </c>
      <c r="D2337" s="351" t="s">
        <v>3066</v>
      </c>
      <c r="E2337" t="s">
        <v>3105</v>
      </c>
    </row>
    <row r="2338" spans="1:5">
      <c r="A2338" s="352">
        <v>1.4</v>
      </c>
      <c r="B2338" s="352" t="s">
        <v>3103</v>
      </c>
      <c r="C2338" s="351" t="s">
        <v>570</v>
      </c>
      <c r="D2338" s="351" t="s">
        <v>3067</v>
      </c>
      <c r="E2338" t="s">
        <v>3105</v>
      </c>
    </row>
    <row r="2339" spans="1:5">
      <c r="A2339" s="352">
        <v>1.4</v>
      </c>
      <c r="B2339" s="352" t="s">
        <v>3103</v>
      </c>
      <c r="C2339" s="351" t="s">
        <v>570</v>
      </c>
      <c r="D2339" s="351" t="s">
        <v>3068</v>
      </c>
      <c r="E2339" t="s">
        <v>3105</v>
      </c>
    </row>
    <row r="2340" spans="1:5">
      <c r="A2340" s="352">
        <v>1.4</v>
      </c>
      <c r="B2340" s="352" t="s">
        <v>3103</v>
      </c>
      <c r="C2340" s="351" t="s">
        <v>570</v>
      </c>
      <c r="D2340" s="351" t="s">
        <v>3069</v>
      </c>
      <c r="E2340" t="s">
        <v>3105</v>
      </c>
    </row>
    <row r="2341" spans="1:5">
      <c r="A2341" s="352">
        <v>1.4</v>
      </c>
      <c r="B2341" s="352" t="s">
        <v>3103</v>
      </c>
      <c r="C2341" s="351" t="s">
        <v>570</v>
      </c>
      <c r="D2341" s="351" t="s">
        <v>1436</v>
      </c>
      <c r="E2341" t="s">
        <v>3105</v>
      </c>
    </row>
    <row r="2342" spans="1:5">
      <c r="A2342" s="352">
        <v>1.4</v>
      </c>
      <c r="B2342" s="352" t="s">
        <v>3103</v>
      </c>
      <c r="C2342" s="351" t="s">
        <v>570</v>
      </c>
      <c r="D2342" s="351" t="s">
        <v>1309</v>
      </c>
      <c r="E2342" t="s">
        <v>3105</v>
      </c>
    </row>
    <row r="2343" spans="1:5">
      <c r="A2343" s="352">
        <v>1.4</v>
      </c>
      <c r="B2343" s="352" t="s">
        <v>3103</v>
      </c>
      <c r="C2343" s="351" t="s">
        <v>570</v>
      </c>
      <c r="D2343" s="351" t="s">
        <v>3070</v>
      </c>
      <c r="E2343" t="s">
        <v>3105</v>
      </c>
    </row>
    <row r="2344" spans="1:5">
      <c r="A2344" s="352">
        <v>1.4</v>
      </c>
      <c r="B2344" s="352" t="s">
        <v>3103</v>
      </c>
      <c r="C2344" s="351" t="s">
        <v>570</v>
      </c>
      <c r="D2344" s="351" t="s">
        <v>1472</v>
      </c>
      <c r="E2344" t="s">
        <v>3105</v>
      </c>
    </row>
    <row r="2345" spans="1:5">
      <c r="A2345" s="352">
        <v>1.4</v>
      </c>
      <c r="B2345" s="352" t="s">
        <v>3103</v>
      </c>
      <c r="C2345" s="351" t="s">
        <v>570</v>
      </c>
      <c r="D2345" s="351" t="s">
        <v>843</v>
      </c>
      <c r="E2345" t="s">
        <v>3105</v>
      </c>
    </row>
    <row r="2346" spans="1:5">
      <c r="A2346" s="352">
        <v>1.4</v>
      </c>
      <c r="B2346" s="352" t="s">
        <v>3103</v>
      </c>
      <c r="C2346" s="351" t="s">
        <v>570</v>
      </c>
      <c r="D2346" s="351" t="s">
        <v>3071</v>
      </c>
      <c r="E2346" t="s">
        <v>3105</v>
      </c>
    </row>
    <row r="2347" spans="1:5">
      <c r="A2347" s="352">
        <v>1.4</v>
      </c>
      <c r="B2347" s="352" t="s">
        <v>3103</v>
      </c>
      <c r="C2347" s="351" t="s">
        <v>570</v>
      </c>
      <c r="D2347" s="351" t="s">
        <v>3072</v>
      </c>
      <c r="E2347" t="s">
        <v>3105</v>
      </c>
    </row>
    <row r="2348" spans="1:5">
      <c r="A2348" s="352">
        <v>1.4</v>
      </c>
      <c r="B2348" s="352" t="s">
        <v>3103</v>
      </c>
      <c r="C2348" s="351" t="s">
        <v>570</v>
      </c>
      <c r="D2348" s="351" t="s">
        <v>3073</v>
      </c>
      <c r="E2348" t="s">
        <v>3105</v>
      </c>
    </row>
    <row r="2349" spans="1:5">
      <c r="A2349" s="352">
        <v>1.4</v>
      </c>
      <c r="B2349" s="352" t="s">
        <v>3103</v>
      </c>
      <c r="C2349" s="351" t="s">
        <v>570</v>
      </c>
      <c r="D2349" s="351" t="s">
        <v>3074</v>
      </c>
      <c r="E2349" t="s">
        <v>3105</v>
      </c>
    </row>
    <row r="2350" spans="1:5">
      <c r="A2350" s="352">
        <v>1.4</v>
      </c>
      <c r="B2350" s="352" t="s">
        <v>3103</v>
      </c>
      <c r="C2350" s="351" t="s">
        <v>570</v>
      </c>
      <c r="D2350" s="351" t="s">
        <v>3075</v>
      </c>
      <c r="E2350" t="s">
        <v>3105</v>
      </c>
    </row>
    <row r="2351" spans="1:5">
      <c r="A2351" s="352">
        <v>1.4</v>
      </c>
      <c r="B2351" s="352" t="s">
        <v>3103</v>
      </c>
      <c r="C2351" s="351" t="s">
        <v>570</v>
      </c>
      <c r="D2351" s="351" t="s">
        <v>3076</v>
      </c>
      <c r="E2351" t="s">
        <v>3105</v>
      </c>
    </row>
    <row r="2352" spans="1:5">
      <c r="A2352" s="352">
        <v>1.4</v>
      </c>
      <c r="B2352" s="352" t="s">
        <v>3103</v>
      </c>
      <c r="C2352" s="351" t="s">
        <v>570</v>
      </c>
      <c r="D2352" s="351" t="s">
        <v>3077</v>
      </c>
      <c r="E2352" t="s">
        <v>3105</v>
      </c>
    </row>
    <row r="2353" spans="1:5">
      <c r="A2353" s="352">
        <v>1.4</v>
      </c>
      <c r="B2353" s="352" t="s">
        <v>3103</v>
      </c>
      <c r="C2353" s="351" t="s">
        <v>570</v>
      </c>
      <c r="D2353" s="351" t="s">
        <v>3078</v>
      </c>
      <c r="E2353" t="s">
        <v>3105</v>
      </c>
    </row>
    <row r="2354" spans="1:5">
      <c r="A2354" s="352">
        <v>1.4</v>
      </c>
      <c r="B2354" s="352" t="s">
        <v>3103</v>
      </c>
      <c r="C2354" s="351" t="s">
        <v>570</v>
      </c>
      <c r="D2354" s="351" t="s">
        <v>3079</v>
      </c>
      <c r="E2354" t="s">
        <v>3105</v>
      </c>
    </row>
    <row r="2355" spans="1:5">
      <c r="A2355" s="352">
        <v>1.4</v>
      </c>
      <c r="B2355" s="352" t="s">
        <v>3103</v>
      </c>
      <c r="C2355" s="351" t="s">
        <v>570</v>
      </c>
      <c r="D2355" s="351" t="s">
        <v>3080</v>
      </c>
      <c r="E2355" t="s">
        <v>3105</v>
      </c>
    </row>
    <row r="2356" spans="1:5">
      <c r="A2356" s="352">
        <v>1.4</v>
      </c>
      <c r="B2356" s="352" t="s">
        <v>3103</v>
      </c>
      <c r="C2356" s="351" t="s">
        <v>570</v>
      </c>
      <c r="D2356" s="351" t="s">
        <v>3081</v>
      </c>
      <c r="E2356" t="s">
        <v>3105</v>
      </c>
    </row>
    <row r="2357" spans="1:5">
      <c r="A2357" s="352">
        <v>1.4</v>
      </c>
      <c r="B2357" s="352" t="s">
        <v>3103</v>
      </c>
      <c r="C2357" s="351" t="s">
        <v>570</v>
      </c>
      <c r="D2357" s="351" t="s">
        <v>3082</v>
      </c>
      <c r="E2357" t="s">
        <v>3105</v>
      </c>
    </row>
    <row r="2358" spans="1:5">
      <c r="A2358" s="352">
        <v>1.4</v>
      </c>
      <c r="B2358" s="352" t="s">
        <v>3103</v>
      </c>
      <c r="C2358" s="351" t="s">
        <v>570</v>
      </c>
      <c r="D2358" s="351" t="s">
        <v>1340</v>
      </c>
      <c r="E2358" t="s">
        <v>3105</v>
      </c>
    </row>
    <row r="2359" spans="1:5">
      <c r="A2359" s="352">
        <v>1.4</v>
      </c>
      <c r="B2359" s="352" t="s">
        <v>3103</v>
      </c>
      <c r="C2359" s="351" t="s">
        <v>570</v>
      </c>
      <c r="D2359" s="351" t="s">
        <v>1428</v>
      </c>
      <c r="E2359" t="s">
        <v>3105</v>
      </c>
    </row>
    <row r="2360" spans="1:5">
      <c r="A2360" s="352">
        <v>1.4</v>
      </c>
      <c r="B2360" s="352" t="s">
        <v>3103</v>
      </c>
      <c r="C2360" s="351" t="s">
        <v>570</v>
      </c>
      <c r="D2360" s="351" t="s">
        <v>1403</v>
      </c>
      <c r="E2360" t="s">
        <v>3105</v>
      </c>
    </row>
    <row r="2361" spans="1:5">
      <c r="A2361" s="352">
        <v>1.4</v>
      </c>
      <c r="B2361" s="352" t="s">
        <v>3103</v>
      </c>
      <c r="C2361" s="351" t="s">
        <v>570</v>
      </c>
      <c r="D2361" s="351" t="s">
        <v>1437</v>
      </c>
      <c r="E2361" t="s">
        <v>3105</v>
      </c>
    </row>
    <row r="2362" spans="1:5">
      <c r="A2362" s="352">
        <v>1.4</v>
      </c>
      <c r="B2362" s="352" t="s">
        <v>3103</v>
      </c>
      <c r="C2362" s="351" t="s">
        <v>570</v>
      </c>
      <c r="D2362" s="351" t="s">
        <v>3083</v>
      </c>
      <c r="E2362" t="s">
        <v>3105</v>
      </c>
    </row>
    <row r="2363" spans="1:5">
      <c r="A2363" s="352">
        <v>1.4</v>
      </c>
      <c r="B2363" s="352" t="s">
        <v>3103</v>
      </c>
      <c r="C2363" s="351" t="s">
        <v>570</v>
      </c>
      <c r="D2363" s="351" t="s">
        <v>1470</v>
      </c>
      <c r="E2363" t="s">
        <v>3105</v>
      </c>
    </row>
    <row r="2364" spans="1:5">
      <c r="A2364" s="352">
        <v>1.4</v>
      </c>
      <c r="B2364" s="352" t="s">
        <v>3103</v>
      </c>
      <c r="C2364" s="351" t="s">
        <v>570</v>
      </c>
      <c r="D2364" s="351" t="s">
        <v>1435</v>
      </c>
      <c r="E2364" t="s">
        <v>3105</v>
      </c>
    </row>
    <row r="2365" spans="1:5">
      <c r="A2365" s="352">
        <v>1.4</v>
      </c>
      <c r="B2365" s="352" t="s">
        <v>3103</v>
      </c>
      <c r="C2365" s="351" t="s">
        <v>570</v>
      </c>
      <c r="D2365" s="351" t="s">
        <v>3084</v>
      </c>
      <c r="E2365" t="s">
        <v>3105</v>
      </c>
    </row>
    <row r="2366" spans="1:5">
      <c r="A2366" s="352">
        <v>1.4</v>
      </c>
      <c r="B2366" s="352" t="s">
        <v>3103</v>
      </c>
      <c r="C2366" s="351" t="s">
        <v>570</v>
      </c>
      <c r="D2366" s="351" t="s">
        <v>98</v>
      </c>
      <c r="E2366" t="s">
        <v>3105</v>
      </c>
    </row>
    <row r="2367" spans="1:5">
      <c r="A2367" s="352">
        <v>1.4</v>
      </c>
      <c r="B2367" s="352" t="s">
        <v>3103</v>
      </c>
      <c r="C2367" s="351" t="s">
        <v>570</v>
      </c>
      <c r="D2367" s="351" t="s">
        <v>3085</v>
      </c>
      <c r="E2367" t="s">
        <v>3105</v>
      </c>
    </row>
    <row r="2368" spans="1:5">
      <c r="A2368" s="352">
        <v>1.4</v>
      </c>
      <c r="B2368" s="352" t="s">
        <v>3103</v>
      </c>
      <c r="C2368" s="351" t="s">
        <v>570</v>
      </c>
      <c r="D2368" s="351" t="s">
        <v>1335</v>
      </c>
      <c r="E2368" t="s">
        <v>3105</v>
      </c>
    </row>
    <row r="2369" spans="1:5">
      <c r="A2369" s="352">
        <v>1.4</v>
      </c>
      <c r="B2369" s="352" t="s">
        <v>3103</v>
      </c>
      <c r="C2369" s="351" t="s">
        <v>570</v>
      </c>
      <c r="D2369" s="351" t="s">
        <v>3086</v>
      </c>
      <c r="E2369" t="s">
        <v>3105</v>
      </c>
    </row>
    <row r="2370" spans="1:5">
      <c r="A2370" s="352">
        <v>1.4</v>
      </c>
      <c r="B2370" s="352" t="s">
        <v>3103</v>
      </c>
      <c r="C2370" s="351" t="s">
        <v>570</v>
      </c>
      <c r="D2370" s="351" t="s">
        <v>3087</v>
      </c>
      <c r="E2370" t="s">
        <v>3105</v>
      </c>
    </row>
    <row r="2371" spans="1:5">
      <c r="A2371" s="352">
        <v>1.4</v>
      </c>
      <c r="B2371" s="352" t="s">
        <v>3103</v>
      </c>
      <c r="C2371" s="351" t="s">
        <v>570</v>
      </c>
      <c r="D2371" s="351" t="s">
        <v>3088</v>
      </c>
      <c r="E2371" t="s">
        <v>3105</v>
      </c>
    </row>
    <row r="2372" spans="1:5">
      <c r="A2372" s="352">
        <v>1.4</v>
      </c>
      <c r="B2372" s="352" t="s">
        <v>3103</v>
      </c>
      <c r="C2372" s="351" t="s">
        <v>570</v>
      </c>
      <c r="D2372" s="351" t="s">
        <v>3089</v>
      </c>
      <c r="E2372" t="s">
        <v>3105</v>
      </c>
    </row>
    <row r="2373" spans="1:5">
      <c r="A2373" s="352">
        <v>1.4</v>
      </c>
      <c r="B2373" s="352" t="s">
        <v>3103</v>
      </c>
      <c r="C2373" s="351" t="s">
        <v>570</v>
      </c>
      <c r="D2373" s="351" t="s">
        <v>3090</v>
      </c>
      <c r="E2373" t="s">
        <v>3105</v>
      </c>
    </row>
    <row r="2374" spans="1:5">
      <c r="A2374" s="352">
        <v>1.4</v>
      </c>
      <c r="B2374" s="352" t="s">
        <v>3103</v>
      </c>
      <c r="C2374" s="351" t="s">
        <v>570</v>
      </c>
      <c r="D2374" s="351" t="s">
        <v>1380</v>
      </c>
      <c r="E2374" t="s">
        <v>3105</v>
      </c>
    </row>
    <row r="2375" spans="1:5">
      <c r="A2375" s="352">
        <v>1.4</v>
      </c>
      <c r="B2375" s="352" t="s">
        <v>3103</v>
      </c>
      <c r="C2375" s="351" t="s">
        <v>570</v>
      </c>
      <c r="D2375" s="351" t="s">
        <v>3091</v>
      </c>
      <c r="E2375" t="s">
        <v>3105</v>
      </c>
    </row>
    <row r="2376" spans="1:5">
      <c r="A2376" s="352">
        <v>1.4</v>
      </c>
      <c r="B2376" s="352" t="s">
        <v>3103</v>
      </c>
      <c r="C2376" s="351" t="s">
        <v>570</v>
      </c>
      <c r="D2376" s="351" t="s">
        <v>3092</v>
      </c>
      <c r="E2376" t="s">
        <v>3105</v>
      </c>
    </row>
    <row r="2377" spans="1:5">
      <c r="A2377" s="352">
        <v>1.4</v>
      </c>
      <c r="B2377" s="352" t="s">
        <v>3103</v>
      </c>
      <c r="C2377" s="351" t="s">
        <v>570</v>
      </c>
      <c r="D2377" s="351" t="s">
        <v>1213</v>
      </c>
      <c r="E2377" t="s">
        <v>3105</v>
      </c>
    </row>
    <row r="2378" spans="1:5">
      <c r="A2378" s="352">
        <v>1.4</v>
      </c>
      <c r="B2378" s="352" t="s">
        <v>3103</v>
      </c>
      <c r="C2378" s="351" t="s">
        <v>570</v>
      </c>
      <c r="D2378" s="351" t="s">
        <v>3093</v>
      </c>
      <c r="E2378" t="s">
        <v>3105</v>
      </c>
    </row>
    <row r="2379" spans="1:5">
      <c r="A2379" s="352">
        <v>1.4</v>
      </c>
      <c r="B2379" s="352" t="s">
        <v>3103</v>
      </c>
      <c r="C2379" s="351" t="s">
        <v>570</v>
      </c>
      <c r="D2379" s="351" t="s">
        <v>3094</v>
      </c>
      <c r="E2379" t="s">
        <v>3105</v>
      </c>
    </row>
    <row r="2380" spans="1:5">
      <c r="A2380" s="352">
        <v>1.4</v>
      </c>
      <c r="B2380" s="352" t="s">
        <v>3103</v>
      </c>
      <c r="C2380" s="351" t="s">
        <v>570</v>
      </c>
      <c r="D2380" s="351" t="s">
        <v>3095</v>
      </c>
      <c r="E2380" t="s">
        <v>3105</v>
      </c>
    </row>
    <row r="2381" spans="1:5">
      <c r="A2381" s="352">
        <v>1.4</v>
      </c>
      <c r="B2381" s="352" t="s">
        <v>224</v>
      </c>
      <c r="C2381" s="352" t="s">
        <v>224</v>
      </c>
      <c r="D2381" s="351" t="s">
        <v>2970</v>
      </c>
      <c r="E2381" t="s">
        <v>3106</v>
      </c>
    </row>
    <row r="2382" spans="1:5">
      <c r="A2382" s="352">
        <v>1.4</v>
      </c>
      <c r="B2382" s="352" t="s">
        <v>224</v>
      </c>
      <c r="C2382" s="352" t="s">
        <v>224</v>
      </c>
      <c r="D2382" s="351" t="s">
        <v>2972</v>
      </c>
      <c r="E2382" t="s">
        <v>3106</v>
      </c>
    </row>
    <row r="2383" spans="1:5">
      <c r="A2383" s="352">
        <v>1.4</v>
      </c>
      <c r="B2383" s="352" t="s">
        <v>224</v>
      </c>
      <c r="C2383" s="352" t="s">
        <v>224</v>
      </c>
      <c r="D2383" s="351" t="s">
        <v>2973</v>
      </c>
      <c r="E2383" t="s">
        <v>3106</v>
      </c>
    </row>
    <row r="2384" spans="1:5">
      <c r="A2384" s="352">
        <v>1.4</v>
      </c>
      <c r="B2384" s="352" t="s">
        <v>224</v>
      </c>
      <c r="C2384" s="352" t="s">
        <v>224</v>
      </c>
      <c r="D2384" s="351" t="s">
        <v>2974</v>
      </c>
      <c r="E2384" t="s">
        <v>3106</v>
      </c>
    </row>
    <row r="2385" spans="1:5">
      <c r="A2385" s="352">
        <v>1.4</v>
      </c>
      <c r="B2385" s="352" t="s">
        <v>224</v>
      </c>
      <c r="C2385" s="352" t="s">
        <v>224</v>
      </c>
      <c r="D2385" s="351" t="s">
        <v>2975</v>
      </c>
      <c r="E2385" t="s">
        <v>3106</v>
      </c>
    </row>
    <row r="2386" spans="1:5">
      <c r="A2386" s="352">
        <v>1.4</v>
      </c>
      <c r="B2386" s="352" t="s">
        <v>224</v>
      </c>
      <c r="C2386" s="352" t="s">
        <v>224</v>
      </c>
      <c r="D2386" s="351" t="s">
        <v>2976</v>
      </c>
      <c r="E2386" t="s">
        <v>3106</v>
      </c>
    </row>
    <row r="2387" spans="1:5">
      <c r="A2387" s="352">
        <v>1.4</v>
      </c>
      <c r="B2387" s="352" t="s">
        <v>224</v>
      </c>
      <c r="C2387" s="352" t="s">
        <v>224</v>
      </c>
      <c r="D2387" s="351" t="s">
        <v>2977</v>
      </c>
      <c r="E2387" t="s">
        <v>3106</v>
      </c>
    </row>
    <row r="2388" spans="1:5">
      <c r="A2388" s="352">
        <v>1.4</v>
      </c>
      <c r="B2388" s="352" t="s">
        <v>224</v>
      </c>
      <c r="C2388" s="352" t="s">
        <v>224</v>
      </c>
      <c r="D2388" s="351" t="s">
        <v>2978</v>
      </c>
      <c r="E2388" t="s">
        <v>3106</v>
      </c>
    </row>
    <row r="2389" spans="1:5">
      <c r="A2389" s="352">
        <v>1.4</v>
      </c>
      <c r="B2389" s="352" t="s">
        <v>224</v>
      </c>
      <c r="C2389" s="352" t="s">
        <v>224</v>
      </c>
      <c r="D2389" s="351" t="s">
        <v>2979</v>
      </c>
      <c r="E2389" t="s">
        <v>3106</v>
      </c>
    </row>
    <row r="2390" spans="1:5">
      <c r="A2390" s="352">
        <v>1.4</v>
      </c>
      <c r="B2390" s="352" t="s">
        <v>224</v>
      </c>
      <c r="C2390" s="352" t="s">
        <v>224</v>
      </c>
      <c r="D2390" s="351" t="s">
        <v>2980</v>
      </c>
      <c r="E2390" t="s">
        <v>3106</v>
      </c>
    </row>
    <row r="2391" spans="1:5">
      <c r="A2391" s="352">
        <v>1.4</v>
      </c>
      <c r="B2391" s="352" t="s">
        <v>224</v>
      </c>
      <c r="C2391" s="352" t="s">
        <v>224</v>
      </c>
      <c r="D2391" s="351" t="s">
        <v>1467</v>
      </c>
      <c r="E2391" t="s">
        <v>3106</v>
      </c>
    </row>
    <row r="2392" spans="1:5">
      <c r="A2392" s="352">
        <v>1.4</v>
      </c>
      <c r="B2392" s="352" t="s">
        <v>224</v>
      </c>
      <c r="C2392" s="352" t="s">
        <v>224</v>
      </c>
      <c r="D2392" s="351" t="s">
        <v>2981</v>
      </c>
      <c r="E2392" t="s">
        <v>3106</v>
      </c>
    </row>
    <row r="2393" spans="1:5">
      <c r="A2393" s="352">
        <v>1.4</v>
      </c>
      <c r="B2393" s="352" t="s">
        <v>224</v>
      </c>
      <c r="C2393" s="352" t="s">
        <v>224</v>
      </c>
      <c r="D2393" s="351" t="s">
        <v>2982</v>
      </c>
      <c r="E2393" t="s">
        <v>3106</v>
      </c>
    </row>
    <row r="2394" spans="1:5">
      <c r="A2394" s="352">
        <v>1.4</v>
      </c>
      <c r="B2394" s="352" t="s">
        <v>224</v>
      </c>
      <c r="C2394" s="352" t="s">
        <v>224</v>
      </c>
      <c r="D2394" s="351" t="s">
        <v>2983</v>
      </c>
      <c r="E2394" t="s">
        <v>3106</v>
      </c>
    </row>
    <row r="2395" spans="1:5">
      <c r="A2395" s="352">
        <v>1.4</v>
      </c>
      <c r="B2395" s="352" t="s">
        <v>224</v>
      </c>
      <c r="C2395" s="352" t="s">
        <v>224</v>
      </c>
      <c r="D2395" s="351" t="s">
        <v>248</v>
      </c>
      <c r="E2395" t="s">
        <v>3106</v>
      </c>
    </row>
    <row r="2396" spans="1:5">
      <c r="A2396" s="352">
        <v>1.4</v>
      </c>
      <c r="B2396" s="352" t="s">
        <v>224</v>
      </c>
      <c r="C2396" s="352" t="s">
        <v>224</v>
      </c>
      <c r="D2396" s="351" t="s">
        <v>579</v>
      </c>
      <c r="E2396" t="s">
        <v>3106</v>
      </c>
    </row>
    <row r="2397" spans="1:5">
      <c r="A2397" s="352">
        <v>1.4</v>
      </c>
      <c r="B2397" s="352" t="s">
        <v>224</v>
      </c>
      <c r="C2397" s="352" t="s">
        <v>224</v>
      </c>
      <c r="D2397" s="351" t="s">
        <v>2984</v>
      </c>
      <c r="E2397" t="s">
        <v>3106</v>
      </c>
    </row>
    <row r="2398" spans="1:5">
      <c r="A2398" s="352">
        <v>1.4</v>
      </c>
      <c r="B2398" s="352" t="s">
        <v>224</v>
      </c>
      <c r="C2398" s="352" t="s">
        <v>224</v>
      </c>
      <c r="D2398" s="351" t="s">
        <v>607</v>
      </c>
      <c r="E2398" t="s">
        <v>3106</v>
      </c>
    </row>
    <row r="2399" spans="1:5">
      <c r="A2399" s="352">
        <v>1.4</v>
      </c>
      <c r="B2399" s="352" t="s">
        <v>224</v>
      </c>
      <c r="C2399" s="352" t="s">
        <v>224</v>
      </c>
      <c r="D2399" s="351" t="s">
        <v>2985</v>
      </c>
      <c r="E2399" t="s">
        <v>3106</v>
      </c>
    </row>
    <row r="2400" spans="1:5">
      <c r="A2400" s="352">
        <v>1.4</v>
      </c>
      <c r="B2400" s="352" t="s">
        <v>224</v>
      </c>
      <c r="C2400" s="352" t="s">
        <v>224</v>
      </c>
      <c r="D2400" s="351" t="s">
        <v>2986</v>
      </c>
      <c r="E2400" t="s">
        <v>3106</v>
      </c>
    </row>
    <row r="2401" spans="1:5">
      <c r="A2401" s="352">
        <v>1.4</v>
      </c>
      <c r="B2401" s="352" t="s">
        <v>224</v>
      </c>
      <c r="C2401" s="352" t="s">
        <v>224</v>
      </c>
      <c r="D2401" s="351" t="s">
        <v>1429</v>
      </c>
      <c r="E2401" t="s">
        <v>3106</v>
      </c>
    </row>
    <row r="2402" spans="1:5">
      <c r="A2402" s="352">
        <v>1.4</v>
      </c>
      <c r="B2402" s="352" t="s">
        <v>224</v>
      </c>
      <c r="C2402" s="352" t="s">
        <v>224</v>
      </c>
      <c r="D2402" s="351" t="s">
        <v>2987</v>
      </c>
      <c r="E2402" t="s">
        <v>3106</v>
      </c>
    </row>
    <row r="2403" spans="1:5">
      <c r="A2403" s="352">
        <v>1.4</v>
      </c>
      <c r="B2403" s="352" t="s">
        <v>224</v>
      </c>
      <c r="C2403" s="352" t="s">
        <v>224</v>
      </c>
      <c r="D2403" s="351" t="s">
        <v>2988</v>
      </c>
      <c r="E2403" t="s">
        <v>3106</v>
      </c>
    </row>
    <row r="2404" spans="1:5">
      <c r="A2404" s="352">
        <v>1.4</v>
      </c>
      <c r="B2404" s="352" t="s">
        <v>224</v>
      </c>
      <c r="C2404" s="352" t="s">
        <v>224</v>
      </c>
      <c r="D2404" s="351" t="s">
        <v>2989</v>
      </c>
      <c r="E2404" t="s">
        <v>3106</v>
      </c>
    </row>
    <row r="2405" spans="1:5">
      <c r="A2405" s="352">
        <v>1.4</v>
      </c>
      <c r="B2405" s="352" t="s">
        <v>224</v>
      </c>
      <c r="C2405" s="352" t="s">
        <v>224</v>
      </c>
      <c r="D2405" s="351" t="s">
        <v>2990</v>
      </c>
      <c r="E2405" t="s">
        <v>3106</v>
      </c>
    </row>
    <row r="2406" spans="1:5">
      <c r="A2406" s="352">
        <v>1.4</v>
      </c>
      <c r="B2406" s="352" t="s">
        <v>224</v>
      </c>
      <c r="C2406" s="352" t="s">
        <v>224</v>
      </c>
      <c r="D2406" s="351" t="s">
        <v>2991</v>
      </c>
      <c r="E2406" t="s">
        <v>3106</v>
      </c>
    </row>
    <row r="2407" spans="1:5">
      <c r="A2407" s="352">
        <v>1.4</v>
      </c>
      <c r="B2407" s="352" t="s">
        <v>224</v>
      </c>
      <c r="C2407" s="352" t="s">
        <v>224</v>
      </c>
      <c r="D2407" s="351" t="s">
        <v>2992</v>
      </c>
      <c r="E2407" t="s">
        <v>3106</v>
      </c>
    </row>
    <row r="2408" spans="1:5">
      <c r="A2408" s="352">
        <v>1.4</v>
      </c>
      <c r="B2408" s="352" t="s">
        <v>224</v>
      </c>
      <c r="C2408" s="352" t="s">
        <v>224</v>
      </c>
      <c r="D2408" s="351" t="s">
        <v>2993</v>
      </c>
      <c r="E2408" t="s">
        <v>3106</v>
      </c>
    </row>
    <row r="2409" spans="1:5">
      <c r="A2409" s="352">
        <v>1.4</v>
      </c>
      <c r="B2409" s="352" t="s">
        <v>224</v>
      </c>
      <c r="C2409" s="352" t="s">
        <v>224</v>
      </c>
      <c r="D2409" s="351" t="s">
        <v>2994</v>
      </c>
      <c r="E2409" t="s">
        <v>3106</v>
      </c>
    </row>
    <row r="2410" spans="1:5">
      <c r="A2410" s="352">
        <v>1.4</v>
      </c>
      <c r="B2410" s="352" t="s">
        <v>224</v>
      </c>
      <c r="C2410" s="352" t="s">
        <v>224</v>
      </c>
      <c r="D2410" s="351" t="s">
        <v>600</v>
      </c>
      <c r="E2410" t="s">
        <v>3106</v>
      </c>
    </row>
    <row r="2411" spans="1:5">
      <c r="A2411" s="352">
        <v>1.4</v>
      </c>
      <c r="B2411" s="352" t="s">
        <v>224</v>
      </c>
      <c r="C2411" s="352" t="s">
        <v>224</v>
      </c>
      <c r="D2411" s="351" t="s">
        <v>1191</v>
      </c>
      <c r="E2411" t="s">
        <v>3106</v>
      </c>
    </row>
    <row r="2412" spans="1:5">
      <c r="A2412" s="352">
        <v>1.4</v>
      </c>
      <c r="B2412" s="352" t="s">
        <v>224</v>
      </c>
      <c r="C2412" s="352" t="s">
        <v>224</v>
      </c>
      <c r="D2412" s="351" t="s">
        <v>2995</v>
      </c>
      <c r="E2412" t="s">
        <v>3106</v>
      </c>
    </row>
    <row r="2413" spans="1:5">
      <c r="A2413" s="352">
        <v>1.4</v>
      </c>
      <c r="B2413" s="352" t="s">
        <v>224</v>
      </c>
      <c r="C2413" s="352" t="s">
        <v>224</v>
      </c>
      <c r="D2413" s="351" t="s">
        <v>2996</v>
      </c>
      <c r="E2413" t="s">
        <v>3106</v>
      </c>
    </row>
    <row r="2414" spans="1:5">
      <c r="A2414" s="352">
        <v>1.4</v>
      </c>
      <c r="B2414" s="352" t="s">
        <v>224</v>
      </c>
      <c r="C2414" s="352" t="s">
        <v>224</v>
      </c>
      <c r="D2414" s="351" t="s">
        <v>2997</v>
      </c>
      <c r="E2414" t="s">
        <v>3106</v>
      </c>
    </row>
    <row r="2415" spans="1:5">
      <c r="A2415" s="352">
        <v>1.4</v>
      </c>
      <c r="B2415" s="352" t="s">
        <v>224</v>
      </c>
      <c r="C2415" s="352" t="s">
        <v>224</v>
      </c>
      <c r="D2415" s="351" t="s">
        <v>2998</v>
      </c>
      <c r="E2415" t="s">
        <v>3106</v>
      </c>
    </row>
    <row r="2416" spans="1:5">
      <c r="A2416" s="352">
        <v>1.4</v>
      </c>
      <c r="B2416" s="352" t="s">
        <v>224</v>
      </c>
      <c r="C2416" s="352" t="s">
        <v>224</v>
      </c>
      <c r="D2416" s="351" t="s">
        <v>2999</v>
      </c>
      <c r="E2416" t="s">
        <v>3106</v>
      </c>
    </row>
    <row r="2417" spans="1:5">
      <c r="A2417" s="352">
        <v>1.4</v>
      </c>
      <c r="B2417" s="352" t="s">
        <v>224</v>
      </c>
      <c r="C2417" s="352" t="s">
        <v>224</v>
      </c>
      <c r="D2417" s="351" t="s">
        <v>3000</v>
      </c>
      <c r="E2417" t="s">
        <v>3106</v>
      </c>
    </row>
    <row r="2418" spans="1:5">
      <c r="A2418" s="352">
        <v>1.4</v>
      </c>
      <c r="B2418" s="352" t="s">
        <v>224</v>
      </c>
      <c r="C2418" s="352" t="s">
        <v>224</v>
      </c>
      <c r="D2418" s="351" t="s">
        <v>216</v>
      </c>
      <c r="E2418" t="s">
        <v>3106</v>
      </c>
    </row>
    <row r="2419" spans="1:5">
      <c r="A2419" s="352">
        <v>1.4</v>
      </c>
      <c r="B2419" s="352" t="s">
        <v>224</v>
      </c>
      <c r="C2419" s="352" t="s">
        <v>224</v>
      </c>
      <c r="D2419" s="351" t="s">
        <v>3001</v>
      </c>
      <c r="E2419" t="s">
        <v>3106</v>
      </c>
    </row>
    <row r="2420" spans="1:5">
      <c r="A2420" s="352">
        <v>1.4</v>
      </c>
      <c r="B2420" s="352" t="s">
        <v>224</v>
      </c>
      <c r="C2420" s="352" t="s">
        <v>224</v>
      </c>
      <c r="D2420" s="351" t="s">
        <v>1265</v>
      </c>
      <c r="E2420" t="s">
        <v>3106</v>
      </c>
    </row>
    <row r="2421" spans="1:5">
      <c r="A2421" s="352">
        <v>1.4</v>
      </c>
      <c r="B2421" s="352" t="s">
        <v>224</v>
      </c>
      <c r="C2421" s="352" t="s">
        <v>224</v>
      </c>
      <c r="D2421" s="351" t="s">
        <v>3002</v>
      </c>
      <c r="E2421" t="s">
        <v>3106</v>
      </c>
    </row>
    <row r="2422" spans="1:5">
      <c r="A2422" s="352">
        <v>1.4</v>
      </c>
      <c r="B2422" s="352" t="s">
        <v>224</v>
      </c>
      <c r="C2422" s="352" t="s">
        <v>224</v>
      </c>
      <c r="D2422" s="351" t="s">
        <v>3003</v>
      </c>
      <c r="E2422" t="s">
        <v>3106</v>
      </c>
    </row>
    <row r="2423" spans="1:5">
      <c r="A2423" s="352">
        <v>1.4</v>
      </c>
      <c r="B2423" s="352" t="s">
        <v>224</v>
      </c>
      <c r="C2423" s="352" t="s">
        <v>224</v>
      </c>
      <c r="D2423" s="351" t="s">
        <v>3004</v>
      </c>
      <c r="E2423" t="s">
        <v>3106</v>
      </c>
    </row>
    <row r="2424" spans="1:5">
      <c r="A2424" s="352">
        <v>1.4</v>
      </c>
      <c r="B2424" s="352" t="s">
        <v>224</v>
      </c>
      <c r="C2424" s="352" t="s">
        <v>224</v>
      </c>
      <c r="D2424" s="351" t="s">
        <v>3005</v>
      </c>
      <c r="E2424" t="s">
        <v>3106</v>
      </c>
    </row>
    <row r="2425" spans="1:5">
      <c r="A2425" s="352">
        <v>1.4</v>
      </c>
      <c r="B2425" s="352" t="s">
        <v>224</v>
      </c>
      <c r="C2425" s="352" t="s">
        <v>224</v>
      </c>
      <c r="D2425" s="351" t="s">
        <v>3006</v>
      </c>
      <c r="E2425" t="s">
        <v>3106</v>
      </c>
    </row>
    <row r="2426" spans="1:5">
      <c r="A2426" s="352">
        <v>1.4</v>
      </c>
      <c r="B2426" s="352" t="s">
        <v>224</v>
      </c>
      <c r="C2426" s="352" t="s">
        <v>224</v>
      </c>
      <c r="D2426" s="351" t="s">
        <v>3007</v>
      </c>
      <c r="E2426" t="s">
        <v>3106</v>
      </c>
    </row>
    <row r="2427" spans="1:5">
      <c r="A2427" s="352">
        <v>1.4</v>
      </c>
      <c r="B2427" s="352" t="s">
        <v>224</v>
      </c>
      <c r="C2427" s="352" t="s">
        <v>224</v>
      </c>
      <c r="D2427" s="351" t="s">
        <v>3008</v>
      </c>
      <c r="E2427" t="s">
        <v>3106</v>
      </c>
    </row>
    <row r="2428" spans="1:5">
      <c r="A2428" s="352">
        <v>1.4</v>
      </c>
      <c r="B2428" s="352" t="s">
        <v>224</v>
      </c>
      <c r="C2428" s="352" t="s">
        <v>224</v>
      </c>
      <c r="D2428" s="351" t="s">
        <v>3009</v>
      </c>
      <c r="E2428" t="s">
        <v>3106</v>
      </c>
    </row>
    <row r="2429" spans="1:5">
      <c r="A2429" s="352">
        <v>1.4</v>
      </c>
      <c r="B2429" s="352" t="s">
        <v>224</v>
      </c>
      <c r="C2429" s="352" t="s">
        <v>224</v>
      </c>
      <c r="D2429" s="351" t="s">
        <v>3010</v>
      </c>
      <c r="E2429" t="s">
        <v>3106</v>
      </c>
    </row>
    <row r="2430" spans="1:5">
      <c r="A2430" s="352">
        <v>1.4</v>
      </c>
      <c r="B2430" s="352" t="s">
        <v>224</v>
      </c>
      <c r="C2430" s="352" t="s">
        <v>224</v>
      </c>
      <c r="D2430" s="351" t="s">
        <v>1292</v>
      </c>
      <c r="E2430" t="s">
        <v>3106</v>
      </c>
    </row>
    <row r="2431" spans="1:5">
      <c r="A2431" s="352">
        <v>1.4</v>
      </c>
      <c r="B2431" s="352" t="s">
        <v>224</v>
      </c>
      <c r="C2431" s="352" t="s">
        <v>224</v>
      </c>
      <c r="D2431" s="351" t="s">
        <v>3011</v>
      </c>
      <c r="E2431" t="s">
        <v>3106</v>
      </c>
    </row>
    <row r="2432" spans="1:5">
      <c r="A2432" s="352">
        <v>1.4</v>
      </c>
      <c r="B2432" s="352" t="s">
        <v>224</v>
      </c>
      <c r="C2432" s="352" t="s">
        <v>224</v>
      </c>
      <c r="D2432" s="351" t="s">
        <v>3012</v>
      </c>
      <c r="E2432" t="s">
        <v>3106</v>
      </c>
    </row>
    <row r="2433" spans="1:5">
      <c r="A2433" s="352">
        <v>1.4</v>
      </c>
      <c r="B2433" s="352" t="s">
        <v>224</v>
      </c>
      <c r="C2433" s="352" t="s">
        <v>224</v>
      </c>
      <c r="D2433" s="351" t="s">
        <v>3013</v>
      </c>
      <c r="E2433" t="s">
        <v>3106</v>
      </c>
    </row>
    <row r="2434" spans="1:5">
      <c r="A2434" s="352">
        <v>1.4</v>
      </c>
      <c r="B2434" s="352" t="s">
        <v>224</v>
      </c>
      <c r="C2434" s="352" t="s">
        <v>224</v>
      </c>
      <c r="D2434" s="351" t="s">
        <v>3014</v>
      </c>
      <c r="E2434" t="s">
        <v>3106</v>
      </c>
    </row>
    <row r="2435" spans="1:5">
      <c r="A2435" s="352">
        <v>1.4</v>
      </c>
      <c r="B2435" s="352" t="s">
        <v>224</v>
      </c>
      <c r="C2435" s="352" t="s">
        <v>224</v>
      </c>
      <c r="D2435" s="351" t="s">
        <v>3015</v>
      </c>
      <c r="E2435" t="s">
        <v>3106</v>
      </c>
    </row>
    <row r="2436" spans="1:5">
      <c r="A2436" s="352">
        <v>1.4</v>
      </c>
      <c r="B2436" s="352" t="s">
        <v>224</v>
      </c>
      <c r="C2436" s="352" t="s">
        <v>224</v>
      </c>
      <c r="D2436" s="351" t="s">
        <v>3016</v>
      </c>
      <c r="E2436" t="s">
        <v>3106</v>
      </c>
    </row>
    <row r="2437" spans="1:5">
      <c r="A2437" s="352">
        <v>1.4</v>
      </c>
      <c r="B2437" s="352" t="s">
        <v>224</v>
      </c>
      <c r="C2437" s="352" t="s">
        <v>224</v>
      </c>
      <c r="D2437" s="351" t="s">
        <v>3017</v>
      </c>
      <c r="E2437" t="s">
        <v>3106</v>
      </c>
    </row>
    <row r="2438" spans="1:5">
      <c r="A2438" s="352">
        <v>1.4</v>
      </c>
      <c r="B2438" s="352" t="s">
        <v>224</v>
      </c>
      <c r="C2438" s="352" t="s">
        <v>224</v>
      </c>
      <c r="D2438" s="351" t="s">
        <v>3018</v>
      </c>
      <c r="E2438" t="s">
        <v>3106</v>
      </c>
    </row>
    <row r="2439" spans="1:5">
      <c r="A2439" s="352">
        <v>1.4</v>
      </c>
      <c r="B2439" s="352" t="s">
        <v>224</v>
      </c>
      <c r="C2439" s="352" t="s">
        <v>224</v>
      </c>
      <c r="D2439" s="351" t="s">
        <v>3019</v>
      </c>
      <c r="E2439" t="s">
        <v>3106</v>
      </c>
    </row>
    <row r="2440" spans="1:5">
      <c r="A2440" s="352">
        <v>1.4</v>
      </c>
      <c r="B2440" s="352" t="s">
        <v>224</v>
      </c>
      <c r="C2440" s="352" t="s">
        <v>224</v>
      </c>
      <c r="D2440" s="351" t="s">
        <v>3020</v>
      </c>
      <c r="E2440" t="s">
        <v>3106</v>
      </c>
    </row>
    <row r="2441" spans="1:5">
      <c r="A2441" s="352">
        <v>1.4</v>
      </c>
      <c r="B2441" s="352" t="s">
        <v>224</v>
      </c>
      <c r="C2441" s="352" t="s">
        <v>224</v>
      </c>
      <c r="D2441" s="351" t="s">
        <v>3021</v>
      </c>
      <c r="E2441" t="s">
        <v>3106</v>
      </c>
    </row>
    <row r="2442" spans="1:5">
      <c r="A2442" s="352">
        <v>1.4</v>
      </c>
      <c r="B2442" s="352" t="s">
        <v>224</v>
      </c>
      <c r="C2442" s="352" t="s">
        <v>224</v>
      </c>
      <c r="D2442" s="351" t="s">
        <v>1411</v>
      </c>
      <c r="E2442" t="s">
        <v>3106</v>
      </c>
    </row>
    <row r="2443" spans="1:5">
      <c r="A2443" s="352">
        <v>1.4</v>
      </c>
      <c r="B2443" s="352" t="s">
        <v>224</v>
      </c>
      <c r="C2443" s="352" t="s">
        <v>224</v>
      </c>
      <c r="D2443" s="351" t="s">
        <v>3022</v>
      </c>
      <c r="E2443" t="s">
        <v>3106</v>
      </c>
    </row>
    <row r="2444" spans="1:5">
      <c r="A2444" s="352">
        <v>1.4</v>
      </c>
      <c r="B2444" s="352" t="s">
        <v>224</v>
      </c>
      <c r="C2444" s="352" t="s">
        <v>224</v>
      </c>
      <c r="D2444" s="351" t="s">
        <v>3023</v>
      </c>
      <c r="E2444" t="s">
        <v>3106</v>
      </c>
    </row>
    <row r="2445" spans="1:5">
      <c r="A2445" s="352">
        <v>1.4</v>
      </c>
      <c r="B2445" s="352" t="s">
        <v>224</v>
      </c>
      <c r="C2445" s="352" t="s">
        <v>224</v>
      </c>
      <c r="D2445" s="351" t="s">
        <v>3024</v>
      </c>
      <c r="E2445" t="s">
        <v>3106</v>
      </c>
    </row>
    <row r="2446" spans="1:5">
      <c r="A2446" s="352">
        <v>1.4</v>
      </c>
      <c r="B2446" s="352" t="s">
        <v>224</v>
      </c>
      <c r="C2446" s="352" t="s">
        <v>224</v>
      </c>
      <c r="D2446" s="351" t="s">
        <v>3025</v>
      </c>
      <c r="E2446" t="s">
        <v>3106</v>
      </c>
    </row>
    <row r="2447" spans="1:5">
      <c r="A2447" s="352">
        <v>1.4</v>
      </c>
      <c r="B2447" s="352" t="s">
        <v>224</v>
      </c>
      <c r="C2447" s="352" t="s">
        <v>224</v>
      </c>
      <c r="D2447" s="351" t="s">
        <v>3026</v>
      </c>
      <c r="E2447" t="s">
        <v>3106</v>
      </c>
    </row>
    <row r="2448" spans="1:5">
      <c r="A2448" s="352">
        <v>1.4</v>
      </c>
      <c r="B2448" s="352" t="s">
        <v>224</v>
      </c>
      <c r="C2448" s="352" t="s">
        <v>224</v>
      </c>
      <c r="D2448" s="351" t="s">
        <v>3027</v>
      </c>
      <c r="E2448" t="s">
        <v>3106</v>
      </c>
    </row>
    <row r="2449" spans="1:5">
      <c r="A2449" s="352">
        <v>1.4</v>
      </c>
      <c r="B2449" s="352" t="s">
        <v>224</v>
      </c>
      <c r="C2449" s="352" t="s">
        <v>224</v>
      </c>
      <c r="D2449" s="351" t="s">
        <v>3028</v>
      </c>
      <c r="E2449" t="s">
        <v>3106</v>
      </c>
    </row>
    <row r="2450" spans="1:5">
      <c r="A2450" s="352">
        <v>1.4</v>
      </c>
      <c r="B2450" s="352" t="s">
        <v>224</v>
      </c>
      <c r="C2450" s="352" t="s">
        <v>224</v>
      </c>
      <c r="D2450" s="351" t="s">
        <v>3029</v>
      </c>
      <c r="E2450" t="s">
        <v>3106</v>
      </c>
    </row>
    <row r="2451" spans="1:5">
      <c r="A2451" s="352">
        <v>1.4</v>
      </c>
      <c r="B2451" s="352" t="s">
        <v>224</v>
      </c>
      <c r="C2451" s="352" t="s">
        <v>224</v>
      </c>
      <c r="D2451" s="351" t="s">
        <v>3030</v>
      </c>
      <c r="E2451" t="s">
        <v>3106</v>
      </c>
    </row>
    <row r="2452" spans="1:5">
      <c r="A2452" s="352">
        <v>1.4</v>
      </c>
      <c r="B2452" s="352" t="s">
        <v>224</v>
      </c>
      <c r="C2452" s="352" t="s">
        <v>224</v>
      </c>
      <c r="D2452" s="351" t="s">
        <v>3031</v>
      </c>
      <c r="E2452" t="s">
        <v>3106</v>
      </c>
    </row>
    <row r="2453" spans="1:5">
      <c r="A2453" s="352">
        <v>1.4</v>
      </c>
      <c r="B2453" s="352" t="s">
        <v>224</v>
      </c>
      <c r="C2453" s="352" t="s">
        <v>224</v>
      </c>
      <c r="D2453" s="351" t="s">
        <v>571</v>
      </c>
      <c r="E2453" t="s">
        <v>3106</v>
      </c>
    </row>
    <row r="2454" spans="1:5">
      <c r="A2454" s="352">
        <v>1.4</v>
      </c>
      <c r="B2454" s="352" t="s">
        <v>224</v>
      </c>
      <c r="C2454" s="352" t="s">
        <v>224</v>
      </c>
      <c r="D2454" s="351" t="s">
        <v>3032</v>
      </c>
      <c r="E2454" t="s">
        <v>3106</v>
      </c>
    </row>
    <row r="2455" spans="1:5">
      <c r="A2455" s="352">
        <v>1.4</v>
      </c>
      <c r="B2455" s="352" t="s">
        <v>224</v>
      </c>
      <c r="C2455" s="352" t="s">
        <v>224</v>
      </c>
      <c r="D2455" s="351" t="s">
        <v>3033</v>
      </c>
      <c r="E2455" t="s">
        <v>3106</v>
      </c>
    </row>
    <row r="2456" spans="1:5">
      <c r="A2456" s="352">
        <v>1.4</v>
      </c>
      <c r="B2456" s="352" t="s">
        <v>224</v>
      </c>
      <c r="C2456" s="352" t="s">
        <v>224</v>
      </c>
      <c r="D2456" s="351" t="s">
        <v>1388</v>
      </c>
      <c r="E2456" t="s">
        <v>3106</v>
      </c>
    </row>
    <row r="2457" spans="1:5">
      <c r="A2457" s="352">
        <v>1.4</v>
      </c>
      <c r="B2457" s="352" t="s">
        <v>224</v>
      </c>
      <c r="C2457" s="352" t="s">
        <v>224</v>
      </c>
      <c r="D2457" s="351" t="s">
        <v>3034</v>
      </c>
      <c r="E2457" t="s">
        <v>3106</v>
      </c>
    </row>
    <row r="2458" spans="1:5">
      <c r="A2458" s="352">
        <v>1.4</v>
      </c>
      <c r="B2458" s="352" t="s">
        <v>224</v>
      </c>
      <c r="C2458" s="352" t="s">
        <v>224</v>
      </c>
      <c r="D2458" s="351" t="s">
        <v>513</v>
      </c>
      <c r="E2458" t="s">
        <v>3106</v>
      </c>
    </row>
    <row r="2459" spans="1:5">
      <c r="A2459" s="352">
        <v>1.4</v>
      </c>
      <c r="B2459" s="352" t="s">
        <v>224</v>
      </c>
      <c r="C2459" s="352" t="s">
        <v>224</v>
      </c>
      <c r="D2459" s="351" t="s">
        <v>3035</v>
      </c>
      <c r="E2459" t="s">
        <v>3106</v>
      </c>
    </row>
    <row r="2460" spans="1:5">
      <c r="A2460" s="352">
        <v>1.4</v>
      </c>
      <c r="B2460" s="352" t="s">
        <v>224</v>
      </c>
      <c r="C2460" s="352" t="s">
        <v>224</v>
      </c>
      <c r="D2460" s="351" t="s">
        <v>3036</v>
      </c>
      <c r="E2460" t="s">
        <v>3106</v>
      </c>
    </row>
    <row r="2461" spans="1:5">
      <c r="A2461" s="352">
        <v>1.4</v>
      </c>
      <c r="B2461" s="352" t="s">
        <v>224</v>
      </c>
      <c r="C2461" s="352" t="s">
        <v>224</v>
      </c>
      <c r="D2461" s="351" t="s">
        <v>3037</v>
      </c>
      <c r="E2461" t="s">
        <v>3106</v>
      </c>
    </row>
    <row r="2462" spans="1:5">
      <c r="A2462" s="352">
        <v>1.4</v>
      </c>
      <c r="B2462" s="352" t="s">
        <v>224</v>
      </c>
      <c r="C2462" s="352" t="s">
        <v>224</v>
      </c>
      <c r="D2462" s="351" t="s">
        <v>3038</v>
      </c>
      <c r="E2462" t="s">
        <v>3106</v>
      </c>
    </row>
    <row r="2463" spans="1:5">
      <c r="A2463" s="352">
        <v>1.4</v>
      </c>
      <c r="B2463" s="352" t="s">
        <v>224</v>
      </c>
      <c r="C2463" s="352" t="s">
        <v>224</v>
      </c>
      <c r="D2463" s="351" t="s">
        <v>3039</v>
      </c>
      <c r="E2463" t="s">
        <v>3106</v>
      </c>
    </row>
    <row r="2464" spans="1:5">
      <c r="A2464" s="352">
        <v>1.4</v>
      </c>
      <c r="B2464" s="352" t="s">
        <v>224</v>
      </c>
      <c r="C2464" s="352" t="s">
        <v>224</v>
      </c>
      <c r="D2464" s="351" t="s">
        <v>290</v>
      </c>
      <c r="E2464" t="s">
        <v>3106</v>
      </c>
    </row>
    <row r="2465" spans="1:5">
      <c r="A2465" s="352">
        <v>1.4</v>
      </c>
      <c r="B2465" s="352" t="s">
        <v>224</v>
      </c>
      <c r="C2465" s="352" t="s">
        <v>224</v>
      </c>
      <c r="D2465" s="351" t="s">
        <v>3040</v>
      </c>
      <c r="E2465" t="s">
        <v>3106</v>
      </c>
    </row>
    <row r="2466" spans="1:5">
      <c r="A2466" s="352">
        <v>1.4</v>
      </c>
      <c r="B2466" s="352" t="s">
        <v>224</v>
      </c>
      <c r="C2466" s="352" t="s">
        <v>224</v>
      </c>
      <c r="D2466" s="351" t="s">
        <v>3041</v>
      </c>
      <c r="E2466" t="s">
        <v>3106</v>
      </c>
    </row>
    <row r="2467" spans="1:5">
      <c r="A2467" s="352">
        <v>1.4</v>
      </c>
      <c r="B2467" s="352" t="s">
        <v>224</v>
      </c>
      <c r="C2467" s="352" t="s">
        <v>224</v>
      </c>
      <c r="D2467" s="351" t="s">
        <v>3042</v>
      </c>
      <c r="E2467" t="s">
        <v>3106</v>
      </c>
    </row>
    <row r="2468" spans="1:5">
      <c r="A2468" s="352">
        <v>1.4</v>
      </c>
      <c r="B2468" s="352" t="s">
        <v>224</v>
      </c>
      <c r="C2468" s="352" t="s">
        <v>224</v>
      </c>
      <c r="D2468" s="351" t="s">
        <v>3043</v>
      </c>
      <c r="E2468" t="s">
        <v>3106</v>
      </c>
    </row>
    <row r="2469" spans="1:5">
      <c r="A2469" s="352">
        <v>1.4</v>
      </c>
      <c r="B2469" s="352" t="s">
        <v>224</v>
      </c>
      <c r="C2469" s="352" t="s">
        <v>224</v>
      </c>
      <c r="D2469" s="351" t="s">
        <v>3044</v>
      </c>
      <c r="E2469" t="s">
        <v>3106</v>
      </c>
    </row>
    <row r="2470" spans="1:5">
      <c r="A2470" s="352">
        <v>1.4</v>
      </c>
      <c r="B2470" s="352" t="s">
        <v>224</v>
      </c>
      <c r="C2470" s="352" t="s">
        <v>224</v>
      </c>
      <c r="D2470" s="351" t="s">
        <v>3045</v>
      </c>
      <c r="E2470" t="s">
        <v>3106</v>
      </c>
    </row>
    <row r="2471" spans="1:5">
      <c r="A2471" s="352">
        <v>1.4</v>
      </c>
      <c r="B2471" s="352" t="s">
        <v>224</v>
      </c>
      <c r="C2471" s="352" t="s">
        <v>224</v>
      </c>
      <c r="D2471" s="351" t="s">
        <v>3046</v>
      </c>
      <c r="E2471" t="s">
        <v>3106</v>
      </c>
    </row>
    <row r="2472" spans="1:5">
      <c r="A2472" s="352">
        <v>1.4</v>
      </c>
      <c r="B2472" s="352" t="s">
        <v>224</v>
      </c>
      <c r="C2472" s="352" t="s">
        <v>224</v>
      </c>
      <c r="D2472" s="351" t="s">
        <v>3047</v>
      </c>
      <c r="E2472" t="s">
        <v>3106</v>
      </c>
    </row>
    <row r="2473" spans="1:5">
      <c r="A2473" s="352">
        <v>1.4</v>
      </c>
      <c r="B2473" s="352" t="s">
        <v>224</v>
      </c>
      <c r="C2473" s="352" t="s">
        <v>224</v>
      </c>
      <c r="D2473" s="351" t="s">
        <v>3048</v>
      </c>
      <c r="E2473" t="s">
        <v>3106</v>
      </c>
    </row>
    <row r="2474" spans="1:5">
      <c r="A2474" s="352">
        <v>1.4</v>
      </c>
      <c r="B2474" s="352" t="s">
        <v>224</v>
      </c>
      <c r="C2474" s="352" t="s">
        <v>224</v>
      </c>
      <c r="D2474" s="351" t="s">
        <v>3049</v>
      </c>
      <c r="E2474" t="s">
        <v>3106</v>
      </c>
    </row>
    <row r="2475" spans="1:5">
      <c r="A2475" s="352">
        <v>1.4</v>
      </c>
      <c r="B2475" s="352" t="s">
        <v>224</v>
      </c>
      <c r="C2475" s="352" t="s">
        <v>224</v>
      </c>
      <c r="D2475" s="351" t="s">
        <v>3050</v>
      </c>
      <c r="E2475" t="s">
        <v>3106</v>
      </c>
    </row>
    <row r="2476" spans="1:5">
      <c r="A2476" s="352">
        <v>1.4</v>
      </c>
      <c r="B2476" s="352" t="s">
        <v>224</v>
      </c>
      <c r="C2476" s="352" t="s">
        <v>224</v>
      </c>
      <c r="D2476" s="351" t="s">
        <v>3051</v>
      </c>
      <c r="E2476" t="s">
        <v>3106</v>
      </c>
    </row>
    <row r="2477" spans="1:5">
      <c r="A2477" s="352">
        <v>1.4</v>
      </c>
      <c r="B2477" s="352" t="s">
        <v>224</v>
      </c>
      <c r="C2477" s="352" t="s">
        <v>224</v>
      </c>
      <c r="D2477" s="351" t="s">
        <v>3052</v>
      </c>
      <c r="E2477" t="s">
        <v>3106</v>
      </c>
    </row>
    <row r="2478" spans="1:5">
      <c r="A2478" s="352">
        <v>1.4</v>
      </c>
      <c r="B2478" s="352" t="s">
        <v>224</v>
      </c>
      <c r="C2478" s="352" t="s">
        <v>224</v>
      </c>
      <c r="D2478" s="351" t="s">
        <v>3053</v>
      </c>
      <c r="E2478" t="s">
        <v>3106</v>
      </c>
    </row>
    <row r="2479" spans="1:5">
      <c r="A2479" s="352">
        <v>1.4</v>
      </c>
      <c r="B2479" s="352" t="s">
        <v>224</v>
      </c>
      <c r="C2479" s="352" t="s">
        <v>224</v>
      </c>
      <c r="D2479" s="351" t="s">
        <v>3054</v>
      </c>
      <c r="E2479" t="s">
        <v>3106</v>
      </c>
    </row>
    <row r="2480" spans="1:5">
      <c r="A2480" s="352">
        <v>1.4</v>
      </c>
      <c r="B2480" s="352" t="s">
        <v>224</v>
      </c>
      <c r="C2480" s="352" t="s">
        <v>224</v>
      </c>
      <c r="D2480" s="351" t="s">
        <v>3055</v>
      </c>
      <c r="E2480" t="s">
        <v>3106</v>
      </c>
    </row>
    <row r="2481" spans="1:5">
      <c r="A2481" s="352">
        <v>1.4</v>
      </c>
      <c r="B2481" s="352" t="s">
        <v>224</v>
      </c>
      <c r="C2481" s="352" t="s">
        <v>224</v>
      </c>
      <c r="D2481" s="351" t="s">
        <v>3056</v>
      </c>
      <c r="E2481" t="s">
        <v>3106</v>
      </c>
    </row>
    <row r="2482" spans="1:5">
      <c r="A2482" s="352">
        <v>1.4</v>
      </c>
      <c r="B2482" s="352" t="s">
        <v>224</v>
      </c>
      <c r="C2482" s="352" t="s">
        <v>224</v>
      </c>
      <c r="D2482" s="351" t="s">
        <v>3057</v>
      </c>
      <c r="E2482" t="s">
        <v>3106</v>
      </c>
    </row>
    <row r="2483" spans="1:5">
      <c r="A2483" s="352">
        <v>1.4</v>
      </c>
      <c r="B2483" s="352" t="s">
        <v>224</v>
      </c>
      <c r="C2483" s="352" t="s">
        <v>224</v>
      </c>
      <c r="D2483" s="351" t="s">
        <v>3058</v>
      </c>
      <c r="E2483" t="s">
        <v>3106</v>
      </c>
    </row>
    <row r="2484" spans="1:5">
      <c r="A2484" s="352">
        <v>1.4</v>
      </c>
      <c r="B2484" s="352" t="s">
        <v>224</v>
      </c>
      <c r="C2484" s="352" t="s">
        <v>224</v>
      </c>
      <c r="D2484" s="351" t="s">
        <v>3059</v>
      </c>
      <c r="E2484" t="s">
        <v>3106</v>
      </c>
    </row>
    <row r="2485" spans="1:5">
      <c r="A2485" s="352">
        <v>1.4</v>
      </c>
      <c r="B2485" s="352" t="s">
        <v>224</v>
      </c>
      <c r="C2485" s="352" t="s">
        <v>224</v>
      </c>
      <c r="D2485" s="351" t="s">
        <v>3060</v>
      </c>
      <c r="E2485" t="s">
        <v>3106</v>
      </c>
    </row>
    <row r="2486" spans="1:5">
      <c r="A2486" s="352">
        <v>1.4</v>
      </c>
      <c r="B2486" s="352" t="s">
        <v>224</v>
      </c>
      <c r="C2486" s="352" t="s">
        <v>224</v>
      </c>
      <c r="D2486" s="351" t="s">
        <v>3061</v>
      </c>
      <c r="E2486" t="s">
        <v>3106</v>
      </c>
    </row>
    <row r="2487" spans="1:5">
      <c r="A2487" s="352">
        <v>1.4</v>
      </c>
      <c r="B2487" s="352" t="s">
        <v>224</v>
      </c>
      <c r="C2487" s="352" t="s">
        <v>224</v>
      </c>
      <c r="D2487" s="351" t="s">
        <v>3062</v>
      </c>
      <c r="E2487" t="s">
        <v>3106</v>
      </c>
    </row>
    <row r="2488" spans="1:5">
      <c r="A2488" s="352">
        <v>1.4</v>
      </c>
      <c r="B2488" s="352" t="s">
        <v>224</v>
      </c>
      <c r="C2488" s="352" t="s">
        <v>224</v>
      </c>
      <c r="D2488" s="351" t="s">
        <v>3063</v>
      </c>
      <c r="E2488" t="s">
        <v>3106</v>
      </c>
    </row>
    <row r="2489" spans="1:5">
      <c r="A2489" s="352">
        <v>1.4</v>
      </c>
      <c r="B2489" s="352" t="s">
        <v>224</v>
      </c>
      <c r="C2489" s="352" t="s">
        <v>224</v>
      </c>
      <c r="D2489" s="351" t="s">
        <v>3064</v>
      </c>
      <c r="E2489" t="s">
        <v>3106</v>
      </c>
    </row>
    <row r="2490" spans="1:5">
      <c r="A2490" s="352">
        <v>1.4</v>
      </c>
      <c r="B2490" s="352" t="s">
        <v>224</v>
      </c>
      <c r="C2490" s="352" t="s">
        <v>224</v>
      </c>
      <c r="D2490" s="351" t="s">
        <v>3065</v>
      </c>
      <c r="E2490" t="s">
        <v>3106</v>
      </c>
    </row>
    <row r="2491" spans="1:5">
      <c r="A2491" s="352">
        <v>1.4</v>
      </c>
      <c r="B2491" s="352" t="s">
        <v>224</v>
      </c>
      <c r="C2491" s="352" t="s">
        <v>224</v>
      </c>
      <c r="D2491" s="351" t="s">
        <v>3066</v>
      </c>
      <c r="E2491" t="s">
        <v>3106</v>
      </c>
    </row>
    <row r="2492" spans="1:5">
      <c r="A2492" s="352">
        <v>1.4</v>
      </c>
      <c r="B2492" s="352" t="s">
        <v>224</v>
      </c>
      <c r="C2492" s="352" t="s">
        <v>224</v>
      </c>
      <c r="D2492" s="351" t="s">
        <v>3067</v>
      </c>
      <c r="E2492" t="s">
        <v>3106</v>
      </c>
    </row>
    <row r="2493" spans="1:5">
      <c r="A2493" s="352">
        <v>1.4</v>
      </c>
      <c r="B2493" s="352" t="s">
        <v>224</v>
      </c>
      <c r="C2493" s="352" t="s">
        <v>224</v>
      </c>
      <c r="D2493" s="351" t="s">
        <v>3068</v>
      </c>
      <c r="E2493" t="s">
        <v>3106</v>
      </c>
    </row>
    <row r="2494" spans="1:5">
      <c r="A2494" s="352">
        <v>1.4</v>
      </c>
      <c r="B2494" s="352" t="s">
        <v>224</v>
      </c>
      <c r="C2494" s="352" t="s">
        <v>224</v>
      </c>
      <c r="D2494" s="351" t="s">
        <v>3069</v>
      </c>
      <c r="E2494" t="s">
        <v>3106</v>
      </c>
    </row>
    <row r="2495" spans="1:5">
      <c r="A2495" s="352">
        <v>1.4</v>
      </c>
      <c r="B2495" s="352" t="s">
        <v>224</v>
      </c>
      <c r="C2495" s="352" t="s">
        <v>224</v>
      </c>
      <c r="D2495" s="351" t="s">
        <v>1436</v>
      </c>
      <c r="E2495" t="s">
        <v>3106</v>
      </c>
    </row>
    <row r="2496" spans="1:5">
      <c r="A2496" s="352">
        <v>1.4</v>
      </c>
      <c r="B2496" s="352" t="s">
        <v>224</v>
      </c>
      <c r="C2496" s="352" t="s">
        <v>224</v>
      </c>
      <c r="D2496" s="351" t="s">
        <v>1309</v>
      </c>
      <c r="E2496" t="s">
        <v>3106</v>
      </c>
    </row>
    <row r="2497" spans="1:5">
      <c r="A2497" s="352">
        <v>1.4</v>
      </c>
      <c r="B2497" s="352" t="s">
        <v>224</v>
      </c>
      <c r="C2497" s="352" t="s">
        <v>224</v>
      </c>
      <c r="D2497" s="351" t="s">
        <v>3070</v>
      </c>
      <c r="E2497" t="s">
        <v>3106</v>
      </c>
    </row>
    <row r="2498" spans="1:5">
      <c r="A2498" s="352">
        <v>1.4</v>
      </c>
      <c r="B2498" s="352" t="s">
        <v>224</v>
      </c>
      <c r="C2498" s="352" t="s">
        <v>224</v>
      </c>
      <c r="D2498" s="351" t="s">
        <v>1472</v>
      </c>
      <c r="E2498" t="s">
        <v>3106</v>
      </c>
    </row>
    <row r="2499" spans="1:5">
      <c r="A2499" s="352">
        <v>1.4</v>
      </c>
      <c r="B2499" s="352" t="s">
        <v>224</v>
      </c>
      <c r="C2499" s="352" t="s">
        <v>224</v>
      </c>
      <c r="D2499" s="351" t="s">
        <v>843</v>
      </c>
      <c r="E2499" t="s">
        <v>3106</v>
      </c>
    </row>
    <row r="2500" spans="1:5">
      <c r="A2500" s="352">
        <v>1.4</v>
      </c>
      <c r="B2500" s="352" t="s">
        <v>224</v>
      </c>
      <c r="C2500" s="352" t="s">
        <v>224</v>
      </c>
      <c r="D2500" s="351" t="s">
        <v>3071</v>
      </c>
      <c r="E2500" t="s">
        <v>3106</v>
      </c>
    </row>
    <row r="2501" spans="1:5">
      <c r="A2501" s="352">
        <v>1.4</v>
      </c>
      <c r="B2501" s="352" t="s">
        <v>224</v>
      </c>
      <c r="C2501" s="352" t="s">
        <v>224</v>
      </c>
      <c r="D2501" s="351" t="s">
        <v>3072</v>
      </c>
      <c r="E2501" t="s">
        <v>3106</v>
      </c>
    </row>
    <row r="2502" spans="1:5">
      <c r="A2502" s="352">
        <v>1.4</v>
      </c>
      <c r="B2502" s="352" t="s">
        <v>224</v>
      </c>
      <c r="C2502" s="352" t="s">
        <v>224</v>
      </c>
      <c r="D2502" s="351" t="s">
        <v>3073</v>
      </c>
      <c r="E2502" t="s">
        <v>3106</v>
      </c>
    </row>
    <row r="2503" spans="1:5">
      <c r="A2503" s="352">
        <v>1.4</v>
      </c>
      <c r="B2503" s="352" t="s">
        <v>224</v>
      </c>
      <c r="C2503" s="352" t="s">
        <v>224</v>
      </c>
      <c r="D2503" s="351" t="s">
        <v>3074</v>
      </c>
      <c r="E2503" t="s">
        <v>3106</v>
      </c>
    </row>
    <row r="2504" spans="1:5">
      <c r="A2504" s="352">
        <v>1.4</v>
      </c>
      <c r="B2504" s="352" t="s">
        <v>224</v>
      </c>
      <c r="C2504" s="352" t="s">
        <v>224</v>
      </c>
      <c r="D2504" s="351" t="s">
        <v>3075</v>
      </c>
      <c r="E2504" t="s">
        <v>3106</v>
      </c>
    </row>
    <row r="2505" spans="1:5">
      <c r="A2505" s="352">
        <v>1.4</v>
      </c>
      <c r="B2505" s="352" t="s">
        <v>224</v>
      </c>
      <c r="C2505" s="352" t="s">
        <v>224</v>
      </c>
      <c r="D2505" s="351" t="s">
        <v>3076</v>
      </c>
      <c r="E2505" t="s">
        <v>3106</v>
      </c>
    </row>
    <row r="2506" spans="1:5">
      <c r="A2506" s="352">
        <v>1.4</v>
      </c>
      <c r="B2506" s="352" t="s">
        <v>224</v>
      </c>
      <c r="C2506" s="352" t="s">
        <v>224</v>
      </c>
      <c r="D2506" s="351" t="s">
        <v>3077</v>
      </c>
      <c r="E2506" t="s">
        <v>3106</v>
      </c>
    </row>
    <row r="2507" spans="1:5">
      <c r="A2507" s="352">
        <v>1.4</v>
      </c>
      <c r="B2507" s="352" t="s">
        <v>224</v>
      </c>
      <c r="C2507" s="352" t="s">
        <v>224</v>
      </c>
      <c r="D2507" s="351" t="s">
        <v>3078</v>
      </c>
      <c r="E2507" t="s">
        <v>3106</v>
      </c>
    </row>
    <row r="2508" spans="1:5">
      <c r="A2508" s="352">
        <v>1.4</v>
      </c>
      <c r="B2508" s="352" t="s">
        <v>224</v>
      </c>
      <c r="C2508" s="352" t="s">
        <v>224</v>
      </c>
      <c r="D2508" s="351" t="s">
        <v>3079</v>
      </c>
      <c r="E2508" t="s">
        <v>3106</v>
      </c>
    </row>
    <row r="2509" spans="1:5">
      <c r="A2509" s="352">
        <v>1.4</v>
      </c>
      <c r="B2509" s="352" t="s">
        <v>224</v>
      </c>
      <c r="C2509" s="352" t="s">
        <v>224</v>
      </c>
      <c r="D2509" s="351" t="s">
        <v>3080</v>
      </c>
      <c r="E2509" t="s">
        <v>3106</v>
      </c>
    </row>
    <row r="2510" spans="1:5">
      <c r="A2510" s="352">
        <v>1.4</v>
      </c>
      <c r="B2510" s="352" t="s">
        <v>224</v>
      </c>
      <c r="C2510" s="352" t="s">
        <v>224</v>
      </c>
      <c r="D2510" s="351" t="s">
        <v>3081</v>
      </c>
      <c r="E2510" t="s">
        <v>3106</v>
      </c>
    </row>
    <row r="2511" spans="1:5">
      <c r="A2511" s="352">
        <v>1.4</v>
      </c>
      <c r="B2511" s="352" t="s">
        <v>224</v>
      </c>
      <c r="C2511" s="352" t="s">
        <v>224</v>
      </c>
      <c r="D2511" s="351" t="s">
        <v>3082</v>
      </c>
      <c r="E2511" t="s">
        <v>3106</v>
      </c>
    </row>
    <row r="2512" spans="1:5">
      <c r="A2512" s="352">
        <v>1.4</v>
      </c>
      <c r="B2512" s="352" t="s">
        <v>224</v>
      </c>
      <c r="C2512" s="352" t="s">
        <v>224</v>
      </c>
      <c r="D2512" s="351" t="s">
        <v>1340</v>
      </c>
      <c r="E2512" t="s">
        <v>3106</v>
      </c>
    </row>
    <row r="2513" spans="1:5">
      <c r="A2513" s="352">
        <v>1.4</v>
      </c>
      <c r="B2513" s="352" t="s">
        <v>224</v>
      </c>
      <c r="C2513" s="352" t="s">
        <v>224</v>
      </c>
      <c r="D2513" s="351" t="s">
        <v>1428</v>
      </c>
      <c r="E2513" t="s">
        <v>3106</v>
      </c>
    </row>
    <row r="2514" spans="1:5">
      <c r="A2514" s="352">
        <v>1.4</v>
      </c>
      <c r="B2514" s="352" t="s">
        <v>224</v>
      </c>
      <c r="C2514" s="352" t="s">
        <v>224</v>
      </c>
      <c r="D2514" s="351" t="s">
        <v>1403</v>
      </c>
      <c r="E2514" t="s">
        <v>3106</v>
      </c>
    </row>
    <row r="2515" spans="1:5">
      <c r="A2515" s="352">
        <v>1.4</v>
      </c>
      <c r="B2515" s="352" t="s">
        <v>224</v>
      </c>
      <c r="C2515" s="352" t="s">
        <v>224</v>
      </c>
      <c r="D2515" s="351" t="s">
        <v>1437</v>
      </c>
      <c r="E2515" t="s">
        <v>3106</v>
      </c>
    </row>
    <row r="2516" spans="1:5">
      <c r="A2516" s="352">
        <v>1.4</v>
      </c>
      <c r="B2516" s="352" t="s">
        <v>224</v>
      </c>
      <c r="C2516" s="352" t="s">
        <v>224</v>
      </c>
      <c r="D2516" s="351" t="s">
        <v>3083</v>
      </c>
      <c r="E2516" t="s">
        <v>3106</v>
      </c>
    </row>
    <row r="2517" spans="1:5">
      <c r="A2517" s="352">
        <v>1.4</v>
      </c>
      <c r="B2517" s="352" t="s">
        <v>224</v>
      </c>
      <c r="C2517" s="352" t="s">
        <v>224</v>
      </c>
      <c r="D2517" s="351" t="s">
        <v>1470</v>
      </c>
      <c r="E2517" t="s">
        <v>3106</v>
      </c>
    </row>
    <row r="2518" spans="1:5">
      <c r="A2518" s="352">
        <v>1.4</v>
      </c>
      <c r="B2518" s="352" t="s">
        <v>224</v>
      </c>
      <c r="C2518" s="352" t="s">
        <v>224</v>
      </c>
      <c r="D2518" s="351" t="s">
        <v>1435</v>
      </c>
      <c r="E2518" t="s">
        <v>3106</v>
      </c>
    </row>
    <row r="2519" spans="1:5">
      <c r="A2519" s="352">
        <v>1.4</v>
      </c>
      <c r="B2519" s="352" t="s">
        <v>224</v>
      </c>
      <c r="C2519" s="352" t="s">
        <v>224</v>
      </c>
      <c r="D2519" s="351" t="s">
        <v>3084</v>
      </c>
      <c r="E2519" t="s">
        <v>3106</v>
      </c>
    </row>
    <row r="2520" spans="1:5">
      <c r="A2520" s="352">
        <v>1.4</v>
      </c>
      <c r="B2520" s="352" t="s">
        <v>224</v>
      </c>
      <c r="C2520" s="352" t="s">
        <v>224</v>
      </c>
      <c r="D2520" s="351" t="s">
        <v>98</v>
      </c>
      <c r="E2520" t="s">
        <v>3106</v>
      </c>
    </row>
    <row r="2521" spans="1:5">
      <c r="A2521" s="352">
        <v>1.4</v>
      </c>
      <c r="B2521" s="352" t="s">
        <v>224</v>
      </c>
      <c r="C2521" s="352" t="s">
        <v>224</v>
      </c>
      <c r="D2521" s="351" t="s">
        <v>3085</v>
      </c>
      <c r="E2521" t="s">
        <v>3106</v>
      </c>
    </row>
    <row r="2522" spans="1:5">
      <c r="A2522" s="352">
        <v>1.4</v>
      </c>
      <c r="B2522" s="352" t="s">
        <v>224</v>
      </c>
      <c r="C2522" s="352" t="s">
        <v>224</v>
      </c>
      <c r="D2522" s="351" t="s">
        <v>1335</v>
      </c>
      <c r="E2522" t="s">
        <v>3106</v>
      </c>
    </row>
    <row r="2523" spans="1:5">
      <c r="A2523" s="352">
        <v>1.4</v>
      </c>
      <c r="B2523" s="352" t="s">
        <v>224</v>
      </c>
      <c r="C2523" s="352" t="s">
        <v>224</v>
      </c>
      <c r="D2523" s="351" t="s">
        <v>3086</v>
      </c>
      <c r="E2523" t="s">
        <v>3106</v>
      </c>
    </row>
    <row r="2524" spans="1:5">
      <c r="A2524" s="352">
        <v>1.4</v>
      </c>
      <c r="B2524" s="352" t="s">
        <v>224</v>
      </c>
      <c r="C2524" s="352" t="s">
        <v>224</v>
      </c>
      <c r="D2524" s="351" t="s">
        <v>3087</v>
      </c>
      <c r="E2524" t="s">
        <v>3106</v>
      </c>
    </row>
    <row r="2525" spans="1:5">
      <c r="A2525" s="352">
        <v>1.4</v>
      </c>
      <c r="B2525" s="352" t="s">
        <v>224</v>
      </c>
      <c r="C2525" s="352" t="s">
        <v>224</v>
      </c>
      <c r="D2525" s="351" t="s">
        <v>3088</v>
      </c>
      <c r="E2525" t="s">
        <v>3106</v>
      </c>
    </row>
    <row r="2526" spans="1:5">
      <c r="A2526" s="352">
        <v>1.4</v>
      </c>
      <c r="B2526" s="352" t="s">
        <v>224</v>
      </c>
      <c r="C2526" s="352" t="s">
        <v>224</v>
      </c>
      <c r="D2526" s="351" t="s">
        <v>3089</v>
      </c>
      <c r="E2526" t="s">
        <v>3106</v>
      </c>
    </row>
    <row r="2527" spans="1:5">
      <c r="A2527" s="352">
        <v>1.4</v>
      </c>
      <c r="B2527" s="352" t="s">
        <v>224</v>
      </c>
      <c r="C2527" s="352" t="s">
        <v>224</v>
      </c>
      <c r="D2527" s="351" t="s">
        <v>3090</v>
      </c>
      <c r="E2527" t="s">
        <v>3106</v>
      </c>
    </row>
    <row r="2528" spans="1:5">
      <c r="A2528" s="352">
        <v>1.4</v>
      </c>
      <c r="B2528" s="352" t="s">
        <v>224</v>
      </c>
      <c r="C2528" s="352" t="s">
        <v>224</v>
      </c>
      <c r="D2528" s="351" t="s">
        <v>1380</v>
      </c>
      <c r="E2528" t="s">
        <v>3106</v>
      </c>
    </row>
    <row r="2529" spans="1:5">
      <c r="A2529" s="352">
        <v>1.4</v>
      </c>
      <c r="B2529" s="352" t="s">
        <v>224</v>
      </c>
      <c r="C2529" s="352" t="s">
        <v>224</v>
      </c>
      <c r="D2529" s="351" t="s">
        <v>3091</v>
      </c>
      <c r="E2529" t="s">
        <v>3106</v>
      </c>
    </row>
    <row r="2530" spans="1:5">
      <c r="A2530" s="352">
        <v>1.4</v>
      </c>
      <c r="B2530" s="352" t="s">
        <v>224</v>
      </c>
      <c r="C2530" s="352" t="s">
        <v>224</v>
      </c>
      <c r="D2530" s="351" t="s">
        <v>3092</v>
      </c>
      <c r="E2530" t="s">
        <v>3106</v>
      </c>
    </row>
    <row r="2531" spans="1:5">
      <c r="A2531" s="352">
        <v>1.4</v>
      </c>
      <c r="B2531" s="352" t="s">
        <v>224</v>
      </c>
      <c r="C2531" s="352" t="s">
        <v>224</v>
      </c>
      <c r="D2531" s="351" t="s">
        <v>1213</v>
      </c>
      <c r="E2531" t="s">
        <v>3106</v>
      </c>
    </row>
    <row r="2532" spans="1:5">
      <c r="A2532" s="352">
        <v>1.4</v>
      </c>
      <c r="B2532" s="352" t="s">
        <v>224</v>
      </c>
      <c r="C2532" s="352" t="s">
        <v>224</v>
      </c>
      <c r="D2532" s="351" t="s">
        <v>3093</v>
      </c>
      <c r="E2532" t="s">
        <v>3106</v>
      </c>
    </row>
    <row r="2533" spans="1:5">
      <c r="A2533" s="352">
        <v>1.4</v>
      </c>
      <c r="B2533" s="352" t="s">
        <v>224</v>
      </c>
      <c r="C2533" s="352" t="s">
        <v>224</v>
      </c>
      <c r="D2533" s="351" t="s">
        <v>3094</v>
      </c>
      <c r="E2533" t="s">
        <v>3106</v>
      </c>
    </row>
    <row r="2534" spans="1:5">
      <c r="A2534" s="352">
        <v>1.4</v>
      </c>
      <c r="B2534" s="352" t="s">
        <v>224</v>
      </c>
      <c r="C2534" s="352" t="s">
        <v>224</v>
      </c>
      <c r="D2534" s="351" t="s">
        <v>3095</v>
      </c>
      <c r="E2534" t="s">
        <v>3106</v>
      </c>
    </row>
    <row r="2535" spans="1:5">
      <c r="A2535" s="352">
        <v>1.4</v>
      </c>
      <c r="B2535" s="352" t="s">
        <v>3107</v>
      </c>
      <c r="C2535" s="351" t="s">
        <v>3107</v>
      </c>
      <c r="D2535" s="351" t="s">
        <v>2970</v>
      </c>
      <c r="E2535" t="s">
        <v>3108</v>
      </c>
    </row>
    <row r="2536" spans="1:5">
      <c r="A2536" s="352">
        <v>1.4</v>
      </c>
      <c r="B2536" s="352" t="s">
        <v>3107</v>
      </c>
      <c r="C2536" s="351" t="s">
        <v>3107</v>
      </c>
      <c r="D2536" s="351" t="s">
        <v>2972</v>
      </c>
      <c r="E2536" t="s">
        <v>3108</v>
      </c>
    </row>
    <row r="2537" spans="1:5">
      <c r="A2537" s="352">
        <v>1.4</v>
      </c>
      <c r="B2537" s="352" t="s">
        <v>3107</v>
      </c>
      <c r="C2537" s="351" t="s">
        <v>3107</v>
      </c>
      <c r="D2537" s="351" t="s">
        <v>2973</v>
      </c>
      <c r="E2537" t="s">
        <v>3108</v>
      </c>
    </row>
    <row r="2538" spans="1:5">
      <c r="A2538" s="352">
        <v>1.4</v>
      </c>
      <c r="B2538" s="352" t="s">
        <v>3107</v>
      </c>
      <c r="C2538" s="351" t="s">
        <v>3107</v>
      </c>
      <c r="D2538" s="351" t="s">
        <v>2974</v>
      </c>
      <c r="E2538" t="s">
        <v>3108</v>
      </c>
    </row>
    <row r="2539" spans="1:5">
      <c r="A2539" s="352">
        <v>1.4</v>
      </c>
      <c r="B2539" s="352" t="s">
        <v>3107</v>
      </c>
      <c r="C2539" s="351" t="s">
        <v>3107</v>
      </c>
      <c r="D2539" s="351" t="s">
        <v>2975</v>
      </c>
      <c r="E2539" t="s">
        <v>3108</v>
      </c>
    </row>
    <row r="2540" spans="1:5">
      <c r="A2540" s="352">
        <v>1.4</v>
      </c>
      <c r="B2540" s="352" t="s">
        <v>3107</v>
      </c>
      <c r="C2540" s="351" t="s">
        <v>3107</v>
      </c>
      <c r="D2540" s="351" t="s">
        <v>2976</v>
      </c>
      <c r="E2540" t="s">
        <v>3108</v>
      </c>
    </row>
    <row r="2541" spans="1:5">
      <c r="A2541" s="352">
        <v>1.4</v>
      </c>
      <c r="B2541" s="352" t="s">
        <v>3107</v>
      </c>
      <c r="C2541" s="351" t="s">
        <v>3107</v>
      </c>
      <c r="D2541" s="351" t="s">
        <v>2977</v>
      </c>
      <c r="E2541" t="s">
        <v>3108</v>
      </c>
    </row>
    <row r="2542" spans="1:5">
      <c r="A2542" s="352">
        <v>1.4</v>
      </c>
      <c r="B2542" s="352" t="s">
        <v>3107</v>
      </c>
      <c r="C2542" s="351" t="s">
        <v>3107</v>
      </c>
      <c r="D2542" s="351" t="s">
        <v>2978</v>
      </c>
      <c r="E2542" t="s">
        <v>3108</v>
      </c>
    </row>
    <row r="2543" spans="1:5">
      <c r="A2543" s="352">
        <v>1.4</v>
      </c>
      <c r="B2543" s="352" t="s">
        <v>3107</v>
      </c>
      <c r="C2543" s="351" t="s">
        <v>3107</v>
      </c>
      <c r="D2543" s="351" t="s">
        <v>2979</v>
      </c>
      <c r="E2543" t="s">
        <v>3108</v>
      </c>
    </row>
    <row r="2544" spans="1:5">
      <c r="A2544" s="352">
        <v>1.4</v>
      </c>
      <c r="B2544" s="352" t="s">
        <v>3107</v>
      </c>
      <c r="C2544" s="351" t="s">
        <v>3107</v>
      </c>
      <c r="D2544" s="351" t="s">
        <v>2980</v>
      </c>
      <c r="E2544" t="s">
        <v>3108</v>
      </c>
    </row>
    <row r="2545" spans="1:5">
      <c r="A2545" s="352">
        <v>1.4</v>
      </c>
      <c r="B2545" s="352" t="s">
        <v>3107</v>
      </c>
      <c r="C2545" s="351" t="s">
        <v>3107</v>
      </c>
      <c r="D2545" s="351" t="s">
        <v>1467</v>
      </c>
      <c r="E2545" t="s">
        <v>3108</v>
      </c>
    </row>
    <row r="2546" spans="1:5">
      <c r="A2546" s="352">
        <v>1.4</v>
      </c>
      <c r="B2546" s="352" t="s">
        <v>3107</v>
      </c>
      <c r="C2546" s="351" t="s">
        <v>3107</v>
      </c>
      <c r="D2546" s="351" t="s">
        <v>2981</v>
      </c>
      <c r="E2546" t="s">
        <v>3108</v>
      </c>
    </row>
    <row r="2547" spans="1:5">
      <c r="A2547" s="352">
        <v>1.4</v>
      </c>
      <c r="B2547" s="352" t="s">
        <v>3107</v>
      </c>
      <c r="C2547" s="351" t="s">
        <v>3107</v>
      </c>
      <c r="D2547" s="351" t="s">
        <v>2982</v>
      </c>
      <c r="E2547" t="s">
        <v>3108</v>
      </c>
    </row>
    <row r="2548" spans="1:5">
      <c r="A2548" s="352">
        <v>1.4</v>
      </c>
      <c r="B2548" s="352" t="s">
        <v>3107</v>
      </c>
      <c r="C2548" s="351" t="s">
        <v>3107</v>
      </c>
      <c r="D2548" s="351" t="s">
        <v>2983</v>
      </c>
      <c r="E2548" t="s">
        <v>3108</v>
      </c>
    </row>
    <row r="2549" spans="1:5">
      <c r="A2549" s="352">
        <v>1.4</v>
      </c>
      <c r="B2549" s="352" t="s">
        <v>3107</v>
      </c>
      <c r="C2549" s="351" t="s">
        <v>3107</v>
      </c>
      <c r="D2549" s="351" t="s">
        <v>248</v>
      </c>
      <c r="E2549" t="s">
        <v>3108</v>
      </c>
    </row>
    <row r="2550" spans="1:5">
      <c r="A2550" s="352">
        <v>1.4</v>
      </c>
      <c r="B2550" s="352" t="s">
        <v>3107</v>
      </c>
      <c r="C2550" s="351" t="s">
        <v>3107</v>
      </c>
      <c r="D2550" s="351" t="s">
        <v>579</v>
      </c>
      <c r="E2550" t="s">
        <v>3108</v>
      </c>
    </row>
    <row r="2551" spans="1:5">
      <c r="A2551" s="352">
        <v>1.4</v>
      </c>
      <c r="B2551" s="352" t="s">
        <v>3107</v>
      </c>
      <c r="C2551" s="351" t="s">
        <v>3107</v>
      </c>
      <c r="D2551" s="351" t="s">
        <v>2984</v>
      </c>
      <c r="E2551" t="s">
        <v>3108</v>
      </c>
    </row>
    <row r="2552" spans="1:5">
      <c r="A2552" s="352">
        <v>1.4</v>
      </c>
      <c r="B2552" s="352" t="s">
        <v>3107</v>
      </c>
      <c r="C2552" s="351" t="s">
        <v>3107</v>
      </c>
      <c r="D2552" s="351" t="s">
        <v>607</v>
      </c>
      <c r="E2552" t="s">
        <v>3108</v>
      </c>
    </row>
    <row r="2553" spans="1:5">
      <c r="A2553" s="352">
        <v>1.4</v>
      </c>
      <c r="B2553" s="352" t="s">
        <v>3107</v>
      </c>
      <c r="C2553" s="351" t="s">
        <v>3107</v>
      </c>
      <c r="D2553" s="351" t="s">
        <v>2985</v>
      </c>
      <c r="E2553" t="s">
        <v>3108</v>
      </c>
    </row>
    <row r="2554" spans="1:5">
      <c r="A2554" s="352">
        <v>1.4</v>
      </c>
      <c r="B2554" s="352" t="s">
        <v>3107</v>
      </c>
      <c r="C2554" s="351" t="s">
        <v>3107</v>
      </c>
      <c r="D2554" s="351" t="s">
        <v>2986</v>
      </c>
      <c r="E2554" t="s">
        <v>3108</v>
      </c>
    </row>
    <row r="2555" spans="1:5">
      <c r="A2555" s="352">
        <v>1.4</v>
      </c>
      <c r="B2555" s="352" t="s">
        <v>3107</v>
      </c>
      <c r="C2555" s="351" t="s">
        <v>3107</v>
      </c>
      <c r="D2555" s="351" t="s">
        <v>1429</v>
      </c>
      <c r="E2555" t="s">
        <v>3108</v>
      </c>
    </row>
    <row r="2556" spans="1:5">
      <c r="A2556" s="352">
        <v>1.4</v>
      </c>
      <c r="B2556" s="352" t="s">
        <v>3107</v>
      </c>
      <c r="C2556" s="351" t="s">
        <v>3107</v>
      </c>
      <c r="D2556" s="351" t="s">
        <v>2987</v>
      </c>
      <c r="E2556" t="s">
        <v>3108</v>
      </c>
    </row>
    <row r="2557" spans="1:5">
      <c r="A2557" s="352">
        <v>1.4</v>
      </c>
      <c r="B2557" s="352" t="s">
        <v>3107</v>
      </c>
      <c r="C2557" s="351" t="s">
        <v>3107</v>
      </c>
      <c r="D2557" s="351" t="s">
        <v>2988</v>
      </c>
      <c r="E2557" t="s">
        <v>3108</v>
      </c>
    </row>
    <row r="2558" spans="1:5">
      <c r="A2558" s="352">
        <v>1.4</v>
      </c>
      <c r="B2558" s="352" t="s">
        <v>3107</v>
      </c>
      <c r="C2558" s="351" t="s">
        <v>3107</v>
      </c>
      <c r="D2558" s="351" t="s">
        <v>2989</v>
      </c>
      <c r="E2558" t="s">
        <v>3108</v>
      </c>
    </row>
    <row r="2559" spans="1:5">
      <c r="A2559" s="352">
        <v>1.4</v>
      </c>
      <c r="B2559" s="352" t="s">
        <v>3107</v>
      </c>
      <c r="C2559" s="351" t="s">
        <v>3107</v>
      </c>
      <c r="D2559" s="351" t="s">
        <v>2990</v>
      </c>
      <c r="E2559" t="s">
        <v>3108</v>
      </c>
    </row>
    <row r="2560" spans="1:5">
      <c r="A2560" s="352">
        <v>1.4</v>
      </c>
      <c r="B2560" s="352" t="s">
        <v>3107</v>
      </c>
      <c r="C2560" s="351" t="s">
        <v>3107</v>
      </c>
      <c r="D2560" s="351" t="s">
        <v>2991</v>
      </c>
      <c r="E2560" t="s">
        <v>3108</v>
      </c>
    </row>
    <row r="2561" spans="1:5">
      <c r="A2561" s="352">
        <v>1.4</v>
      </c>
      <c r="B2561" s="352" t="s">
        <v>3107</v>
      </c>
      <c r="C2561" s="351" t="s">
        <v>3107</v>
      </c>
      <c r="D2561" s="351" t="s">
        <v>2992</v>
      </c>
      <c r="E2561" t="s">
        <v>3108</v>
      </c>
    </row>
    <row r="2562" spans="1:5">
      <c r="A2562" s="352">
        <v>1.4</v>
      </c>
      <c r="B2562" s="352" t="s">
        <v>3107</v>
      </c>
      <c r="C2562" s="351" t="s">
        <v>3107</v>
      </c>
      <c r="D2562" s="351" t="s">
        <v>2993</v>
      </c>
      <c r="E2562" t="s">
        <v>3108</v>
      </c>
    </row>
    <row r="2563" spans="1:5">
      <c r="A2563" s="352">
        <v>1.4</v>
      </c>
      <c r="B2563" s="352" t="s">
        <v>3107</v>
      </c>
      <c r="C2563" s="351" t="s">
        <v>3107</v>
      </c>
      <c r="D2563" s="351" t="s">
        <v>2994</v>
      </c>
      <c r="E2563" t="s">
        <v>3108</v>
      </c>
    </row>
    <row r="2564" spans="1:5">
      <c r="A2564" s="352">
        <v>1.4</v>
      </c>
      <c r="B2564" s="352" t="s">
        <v>3107</v>
      </c>
      <c r="C2564" s="351" t="s">
        <v>3107</v>
      </c>
      <c r="D2564" s="351" t="s">
        <v>600</v>
      </c>
      <c r="E2564" t="s">
        <v>3108</v>
      </c>
    </row>
    <row r="2565" spans="1:5">
      <c r="A2565" s="352">
        <v>1.4</v>
      </c>
      <c r="B2565" s="352" t="s">
        <v>3107</v>
      </c>
      <c r="C2565" s="351" t="s">
        <v>3107</v>
      </c>
      <c r="D2565" s="351" t="s">
        <v>1191</v>
      </c>
      <c r="E2565" t="s">
        <v>3108</v>
      </c>
    </row>
    <row r="2566" spans="1:5">
      <c r="A2566" s="352">
        <v>1.4</v>
      </c>
      <c r="B2566" s="352" t="s">
        <v>3107</v>
      </c>
      <c r="C2566" s="351" t="s">
        <v>3107</v>
      </c>
      <c r="D2566" s="351" t="s">
        <v>2995</v>
      </c>
      <c r="E2566" t="s">
        <v>3108</v>
      </c>
    </row>
    <row r="2567" spans="1:5">
      <c r="A2567" s="352">
        <v>1.4</v>
      </c>
      <c r="B2567" s="352" t="s">
        <v>3107</v>
      </c>
      <c r="C2567" s="351" t="s">
        <v>3107</v>
      </c>
      <c r="D2567" s="351" t="s">
        <v>2996</v>
      </c>
      <c r="E2567" t="s">
        <v>3108</v>
      </c>
    </row>
    <row r="2568" spans="1:5">
      <c r="A2568" s="352">
        <v>1.4</v>
      </c>
      <c r="B2568" s="352" t="s">
        <v>3107</v>
      </c>
      <c r="C2568" s="351" t="s">
        <v>3107</v>
      </c>
      <c r="D2568" s="351" t="s">
        <v>2997</v>
      </c>
      <c r="E2568" t="s">
        <v>3108</v>
      </c>
    </row>
    <row r="2569" spans="1:5">
      <c r="A2569" s="352">
        <v>1.4</v>
      </c>
      <c r="B2569" s="352" t="s">
        <v>3107</v>
      </c>
      <c r="C2569" s="351" t="s">
        <v>3107</v>
      </c>
      <c r="D2569" s="351" t="s">
        <v>2998</v>
      </c>
      <c r="E2569" t="s">
        <v>3108</v>
      </c>
    </row>
    <row r="2570" spans="1:5">
      <c r="A2570" s="352">
        <v>1.4</v>
      </c>
      <c r="B2570" s="352" t="s">
        <v>3107</v>
      </c>
      <c r="C2570" s="351" t="s">
        <v>3107</v>
      </c>
      <c r="D2570" s="351" t="s">
        <v>2999</v>
      </c>
      <c r="E2570" t="s">
        <v>3108</v>
      </c>
    </row>
    <row r="2571" spans="1:5">
      <c r="A2571" s="352">
        <v>1.4</v>
      </c>
      <c r="B2571" s="352" t="s">
        <v>3107</v>
      </c>
      <c r="C2571" s="351" t="s">
        <v>3107</v>
      </c>
      <c r="D2571" s="351" t="s">
        <v>3000</v>
      </c>
      <c r="E2571" t="s">
        <v>3108</v>
      </c>
    </row>
    <row r="2572" spans="1:5">
      <c r="A2572" s="352">
        <v>1.4</v>
      </c>
      <c r="B2572" s="352" t="s">
        <v>3107</v>
      </c>
      <c r="C2572" s="351" t="s">
        <v>3107</v>
      </c>
      <c r="D2572" s="351" t="s">
        <v>216</v>
      </c>
      <c r="E2572" t="s">
        <v>3108</v>
      </c>
    </row>
    <row r="2573" spans="1:5">
      <c r="A2573" s="352">
        <v>1.4</v>
      </c>
      <c r="B2573" s="352" t="s">
        <v>3107</v>
      </c>
      <c r="C2573" s="351" t="s">
        <v>3107</v>
      </c>
      <c r="D2573" s="351" t="s">
        <v>3001</v>
      </c>
      <c r="E2573" t="s">
        <v>3108</v>
      </c>
    </row>
    <row r="2574" spans="1:5">
      <c r="A2574" s="352">
        <v>1.4</v>
      </c>
      <c r="B2574" s="352" t="s">
        <v>3107</v>
      </c>
      <c r="C2574" s="351" t="s">
        <v>3107</v>
      </c>
      <c r="D2574" s="351" t="s">
        <v>1265</v>
      </c>
      <c r="E2574" t="s">
        <v>3108</v>
      </c>
    </row>
    <row r="2575" spans="1:5">
      <c r="A2575" s="352">
        <v>1.4</v>
      </c>
      <c r="B2575" s="352" t="s">
        <v>3107</v>
      </c>
      <c r="C2575" s="351" t="s">
        <v>3107</v>
      </c>
      <c r="D2575" s="351" t="s">
        <v>3002</v>
      </c>
      <c r="E2575" t="s">
        <v>3108</v>
      </c>
    </row>
    <row r="2576" spans="1:5">
      <c r="A2576" s="352">
        <v>1.4</v>
      </c>
      <c r="B2576" s="352" t="s">
        <v>3107</v>
      </c>
      <c r="C2576" s="351" t="s">
        <v>3107</v>
      </c>
      <c r="D2576" s="351" t="s">
        <v>3003</v>
      </c>
      <c r="E2576" t="s">
        <v>3108</v>
      </c>
    </row>
    <row r="2577" spans="1:5">
      <c r="A2577" s="352">
        <v>1.4</v>
      </c>
      <c r="B2577" s="352" t="s">
        <v>3107</v>
      </c>
      <c r="C2577" s="351" t="s">
        <v>3107</v>
      </c>
      <c r="D2577" s="351" t="s">
        <v>3004</v>
      </c>
      <c r="E2577" t="s">
        <v>3108</v>
      </c>
    </row>
    <row r="2578" spans="1:5">
      <c r="A2578" s="352">
        <v>1.4</v>
      </c>
      <c r="B2578" s="352" t="s">
        <v>3107</v>
      </c>
      <c r="C2578" s="351" t="s">
        <v>3107</v>
      </c>
      <c r="D2578" s="351" t="s">
        <v>3005</v>
      </c>
      <c r="E2578" t="s">
        <v>3108</v>
      </c>
    </row>
    <row r="2579" spans="1:5">
      <c r="A2579" s="352">
        <v>1.4</v>
      </c>
      <c r="B2579" s="352" t="s">
        <v>3107</v>
      </c>
      <c r="C2579" s="351" t="s">
        <v>3107</v>
      </c>
      <c r="D2579" s="351" t="s">
        <v>3006</v>
      </c>
      <c r="E2579" t="s">
        <v>3108</v>
      </c>
    </row>
    <row r="2580" spans="1:5">
      <c r="A2580" s="352">
        <v>1.4</v>
      </c>
      <c r="B2580" s="352" t="s">
        <v>3107</v>
      </c>
      <c r="C2580" s="351" t="s">
        <v>3107</v>
      </c>
      <c r="D2580" s="351" t="s">
        <v>3007</v>
      </c>
      <c r="E2580" t="s">
        <v>3108</v>
      </c>
    </row>
    <row r="2581" spans="1:5">
      <c r="A2581" s="352">
        <v>1.4</v>
      </c>
      <c r="B2581" s="352" t="s">
        <v>3107</v>
      </c>
      <c r="C2581" s="351" t="s">
        <v>3107</v>
      </c>
      <c r="D2581" s="351" t="s">
        <v>3008</v>
      </c>
      <c r="E2581" t="s">
        <v>3108</v>
      </c>
    </row>
    <row r="2582" spans="1:5">
      <c r="A2582" s="352">
        <v>1.4</v>
      </c>
      <c r="B2582" s="352" t="s">
        <v>3107</v>
      </c>
      <c r="C2582" s="351" t="s">
        <v>3107</v>
      </c>
      <c r="D2582" s="351" t="s">
        <v>3009</v>
      </c>
      <c r="E2582" t="s">
        <v>3108</v>
      </c>
    </row>
    <row r="2583" spans="1:5">
      <c r="A2583" s="352">
        <v>1.4</v>
      </c>
      <c r="B2583" s="352" t="s">
        <v>3107</v>
      </c>
      <c r="C2583" s="351" t="s">
        <v>3107</v>
      </c>
      <c r="D2583" s="351" t="s">
        <v>3010</v>
      </c>
      <c r="E2583" t="s">
        <v>3108</v>
      </c>
    </row>
    <row r="2584" spans="1:5">
      <c r="A2584" s="352">
        <v>1.4</v>
      </c>
      <c r="B2584" s="352" t="s">
        <v>3107</v>
      </c>
      <c r="C2584" s="351" t="s">
        <v>3107</v>
      </c>
      <c r="D2584" s="351" t="s">
        <v>1292</v>
      </c>
      <c r="E2584" t="s">
        <v>3108</v>
      </c>
    </row>
    <row r="2585" spans="1:5">
      <c r="A2585" s="352">
        <v>1.4</v>
      </c>
      <c r="B2585" s="352" t="s">
        <v>3107</v>
      </c>
      <c r="C2585" s="351" t="s">
        <v>3107</v>
      </c>
      <c r="D2585" s="351" t="s">
        <v>3011</v>
      </c>
      <c r="E2585" t="s">
        <v>3108</v>
      </c>
    </row>
    <row r="2586" spans="1:5">
      <c r="A2586" s="352">
        <v>1.4</v>
      </c>
      <c r="B2586" s="352" t="s">
        <v>3107</v>
      </c>
      <c r="C2586" s="351" t="s">
        <v>3107</v>
      </c>
      <c r="D2586" s="351" t="s">
        <v>3012</v>
      </c>
      <c r="E2586" t="s">
        <v>3108</v>
      </c>
    </row>
    <row r="2587" spans="1:5">
      <c r="A2587" s="352">
        <v>1.4</v>
      </c>
      <c r="B2587" s="352" t="s">
        <v>3107</v>
      </c>
      <c r="C2587" s="351" t="s">
        <v>3107</v>
      </c>
      <c r="D2587" s="351" t="s">
        <v>3013</v>
      </c>
      <c r="E2587" t="s">
        <v>3108</v>
      </c>
    </row>
    <row r="2588" spans="1:5">
      <c r="A2588" s="352">
        <v>1.4</v>
      </c>
      <c r="B2588" s="352" t="s">
        <v>3107</v>
      </c>
      <c r="C2588" s="351" t="s">
        <v>3107</v>
      </c>
      <c r="D2588" s="351" t="s">
        <v>3014</v>
      </c>
      <c r="E2588" t="s">
        <v>3108</v>
      </c>
    </row>
    <row r="2589" spans="1:5">
      <c r="A2589" s="352">
        <v>1.4</v>
      </c>
      <c r="B2589" s="352" t="s">
        <v>3107</v>
      </c>
      <c r="C2589" s="351" t="s">
        <v>3107</v>
      </c>
      <c r="D2589" s="351" t="s">
        <v>3015</v>
      </c>
      <c r="E2589" t="s">
        <v>3108</v>
      </c>
    </row>
    <row r="2590" spans="1:5">
      <c r="A2590" s="352">
        <v>1.4</v>
      </c>
      <c r="B2590" s="352" t="s">
        <v>3107</v>
      </c>
      <c r="C2590" s="351" t="s">
        <v>3107</v>
      </c>
      <c r="D2590" s="351" t="s">
        <v>3016</v>
      </c>
      <c r="E2590" t="s">
        <v>3108</v>
      </c>
    </row>
    <row r="2591" spans="1:5">
      <c r="A2591" s="352">
        <v>1.4</v>
      </c>
      <c r="B2591" s="352" t="s">
        <v>3107</v>
      </c>
      <c r="C2591" s="351" t="s">
        <v>3107</v>
      </c>
      <c r="D2591" s="351" t="s">
        <v>3017</v>
      </c>
      <c r="E2591" t="s">
        <v>3108</v>
      </c>
    </row>
    <row r="2592" spans="1:5">
      <c r="A2592" s="352">
        <v>1.4</v>
      </c>
      <c r="B2592" s="352" t="s">
        <v>3107</v>
      </c>
      <c r="C2592" s="351" t="s">
        <v>3107</v>
      </c>
      <c r="D2592" s="351" t="s">
        <v>3018</v>
      </c>
      <c r="E2592" t="s">
        <v>3108</v>
      </c>
    </row>
    <row r="2593" spans="1:5">
      <c r="A2593" s="352">
        <v>1.4</v>
      </c>
      <c r="B2593" s="352" t="s">
        <v>3107</v>
      </c>
      <c r="C2593" s="351" t="s">
        <v>3107</v>
      </c>
      <c r="D2593" s="351" t="s">
        <v>3019</v>
      </c>
      <c r="E2593" t="s">
        <v>3108</v>
      </c>
    </row>
    <row r="2594" spans="1:5">
      <c r="A2594" s="352">
        <v>1.4</v>
      </c>
      <c r="B2594" s="352" t="s">
        <v>3107</v>
      </c>
      <c r="C2594" s="351" t="s">
        <v>3107</v>
      </c>
      <c r="D2594" s="351" t="s">
        <v>3020</v>
      </c>
      <c r="E2594" t="s">
        <v>3108</v>
      </c>
    </row>
    <row r="2595" spans="1:5">
      <c r="A2595" s="352">
        <v>1.4</v>
      </c>
      <c r="B2595" s="352" t="s">
        <v>3107</v>
      </c>
      <c r="C2595" s="351" t="s">
        <v>3107</v>
      </c>
      <c r="D2595" s="351" t="s">
        <v>3021</v>
      </c>
      <c r="E2595" t="s">
        <v>3108</v>
      </c>
    </row>
    <row r="2596" spans="1:5">
      <c r="A2596" s="352">
        <v>1.4</v>
      </c>
      <c r="B2596" s="352" t="s">
        <v>3107</v>
      </c>
      <c r="C2596" s="351" t="s">
        <v>3107</v>
      </c>
      <c r="D2596" s="351" t="s">
        <v>1411</v>
      </c>
      <c r="E2596" t="s">
        <v>3108</v>
      </c>
    </row>
    <row r="2597" spans="1:5">
      <c r="A2597" s="352">
        <v>1.4</v>
      </c>
      <c r="B2597" s="352" t="s">
        <v>3107</v>
      </c>
      <c r="C2597" s="351" t="s">
        <v>3107</v>
      </c>
      <c r="D2597" s="351" t="s">
        <v>3022</v>
      </c>
      <c r="E2597" t="s">
        <v>3108</v>
      </c>
    </row>
    <row r="2598" spans="1:5">
      <c r="A2598" s="352">
        <v>1.4</v>
      </c>
      <c r="B2598" s="352" t="s">
        <v>3107</v>
      </c>
      <c r="C2598" s="351" t="s">
        <v>3107</v>
      </c>
      <c r="D2598" s="351" t="s">
        <v>3023</v>
      </c>
      <c r="E2598" t="s">
        <v>3108</v>
      </c>
    </row>
    <row r="2599" spans="1:5">
      <c r="A2599" s="352">
        <v>1.4</v>
      </c>
      <c r="B2599" s="352" t="s">
        <v>3107</v>
      </c>
      <c r="C2599" s="351" t="s">
        <v>3107</v>
      </c>
      <c r="D2599" s="351" t="s">
        <v>3024</v>
      </c>
      <c r="E2599" t="s">
        <v>3108</v>
      </c>
    </row>
    <row r="2600" spans="1:5">
      <c r="A2600" s="352">
        <v>1.4</v>
      </c>
      <c r="B2600" s="352" t="s">
        <v>3107</v>
      </c>
      <c r="C2600" s="351" t="s">
        <v>3107</v>
      </c>
      <c r="D2600" s="351" t="s">
        <v>3025</v>
      </c>
      <c r="E2600" t="s">
        <v>3108</v>
      </c>
    </row>
    <row r="2601" spans="1:5">
      <c r="A2601" s="352">
        <v>1.4</v>
      </c>
      <c r="B2601" s="352" t="s">
        <v>3107</v>
      </c>
      <c r="C2601" s="351" t="s">
        <v>3107</v>
      </c>
      <c r="D2601" s="351" t="s">
        <v>3026</v>
      </c>
      <c r="E2601" t="s">
        <v>3108</v>
      </c>
    </row>
    <row r="2602" spans="1:5">
      <c r="A2602" s="352">
        <v>1.4</v>
      </c>
      <c r="B2602" s="352" t="s">
        <v>3107</v>
      </c>
      <c r="C2602" s="351" t="s">
        <v>3107</v>
      </c>
      <c r="D2602" s="351" t="s">
        <v>3027</v>
      </c>
      <c r="E2602" t="s">
        <v>3108</v>
      </c>
    </row>
    <row r="2603" spans="1:5">
      <c r="A2603" s="352">
        <v>1.4</v>
      </c>
      <c r="B2603" s="352" t="s">
        <v>3107</v>
      </c>
      <c r="C2603" s="351" t="s">
        <v>3107</v>
      </c>
      <c r="D2603" s="351" t="s">
        <v>3028</v>
      </c>
      <c r="E2603" t="s">
        <v>3108</v>
      </c>
    </row>
    <row r="2604" spans="1:5">
      <c r="A2604" s="352">
        <v>1.4</v>
      </c>
      <c r="B2604" s="352" t="s">
        <v>3107</v>
      </c>
      <c r="C2604" s="351" t="s">
        <v>3107</v>
      </c>
      <c r="D2604" s="351" t="s">
        <v>3029</v>
      </c>
      <c r="E2604" t="s">
        <v>3108</v>
      </c>
    </row>
    <row r="2605" spans="1:5">
      <c r="A2605" s="352">
        <v>1.4</v>
      </c>
      <c r="B2605" s="352" t="s">
        <v>3107</v>
      </c>
      <c r="C2605" s="351" t="s">
        <v>3107</v>
      </c>
      <c r="D2605" s="351" t="s">
        <v>3030</v>
      </c>
      <c r="E2605" t="s">
        <v>3108</v>
      </c>
    </row>
    <row r="2606" spans="1:5">
      <c r="A2606" s="352">
        <v>1.4</v>
      </c>
      <c r="B2606" s="352" t="s">
        <v>3107</v>
      </c>
      <c r="C2606" s="351" t="s">
        <v>3107</v>
      </c>
      <c r="D2606" s="351" t="s">
        <v>3031</v>
      </c>
      <c r="E2606" t="s">
        <v>3108</v>
      </c>
    </row>
    <row r="2607" spans="1:5">
      <c r="A2607" s="352">
        <v>1.4</v>
      </c>
      <c r="B2607" s="352" t="s">
        <v>3107</v>
      </c>
      <c r="C2607" s="351" t="s">
        <v>3107</v>
      </c>
      <c r="D2607" s="351" t="s">
        <v>571</v>
      </c>
      <c r="E2607" t="s">
        <v>3108</v>
      </c>
    </row>
    <row r="2608" spans="1:5">
      <c r="A2608" s="352">
        <v>1.4</v>
      </c>
      <c r="B2608" s="352" t="s">
        <v>3107</v>
      </c>
      <c r="C2608" s="351" t="s">
        <v>3107</v>
      </c>
      <c r="D2608" s="351" t="s">
        <v>3032</v>
      </c>
      <c r="E2608" t="s">
        <v>3108</v>
      </c>
    </row>
    <row r="2609" spans="1:5">
      <c r="A2609" s="352">
        <v>1.4</v>
      </c>
      <c r="B2609" s="352" t="s">
        <v>3107</v>
      </c>
      <c r="C2609" s="351" t="s">
        <v>3107</v>
      </c>
      <c r="D2609" s="351" t="s">
        <v>3033</v>
      </c>
      <c r="E2609" t="s">
        <v>3108</v>
      </c>
    </row>
    <row r="2610" spans="1:5">
      <c r="A2610" s="352">
        <v>1.4</v>
      </c>
      <c r="B2610" s="352" t="s">
        <v>3107</v>
      </c>
      <c r="C2610" s="351" t="s">
        <v>3107</v>
      </c>
      <c r="D2610" s="351" t="s">
        <v>1388</v>
      </c>
      <c r="E2610" t="s">
        <v>3108</v>
      </c>
    </row>
    <row r="2611" spans="1:5">
      <c r="A2611" s="352">
        <v>1.4</v>
      </c>
      <c r="B2611" s="352" t="s">
        <v>3107</v>
      </c>
      <c r="C2611" s="351" t="s">
        <v>3107</v>
      </c>
      <c r="D2611" s="351" t="s">
        <v>3034</v>
      </c>
      <c r="E2611" t="s">
        <v>3108</v>
      </c>
    </row>
    <row r="2612" spans="1:5">
      <c r="A2612" s="352">
        <v>1.4</v>
      </c>
      <c r="B2612" s="352" t="s">
        <v>3107</v>
      </c>
      <c r="C2612" s="351" t="s">
        <v>3107</v>
      </c>
      <c r="D2612" s="351" t="s">
        <v>513</v>
      </c>
      <c r="E2612" t="s">
        <v>3108</v>
      </c>
    </row>
    <row r="2613" spans="1:5">
      <c r="A2613" s="352">
        <v>1.4</v>
      </c>
      <c r="B2613" s="352" t="s">
        <v>3107</v>
      </c>
      <c r="C2613" s="351" t="s">
        <v>3107</v>
      </c>
      <c r="D2613" s="351" t="s">
        <v>3035</v>
      </c>
      <c r="E2613" t="s">
        <v>3108</v>
      </c>
    </row>
    <row r="2614" spans="1:5">
      <c r="A2614" s="352">
        <v>1.4</v>
      </c>
      <c r="B2614" s="352" t="s">
        <v>3107</v>
      </c>
      <c r="C2614" s="351" t="s">
        <v>3107</v>
      </c>
      <c r="D2614" s="351" t="s">
        <v>3036</v>
      </c>
      <c r="E2614" t="s">
        <v>3108</v>
      </c>
    </row>
    <row r="2615" spans="1:5">
      <c r="A2615" s="352">
        <v>1.4</v>
      </c>
      <c r="B2615" s="352" t="s">
        <v>3107</v>
      </c>
      <c r="C2615" s="351" t="s">
        <v>3107</v>
      </c>
      <c r="D2615" s="351" t="s">
        <v>3037</v>
      </c>
      <c r="E2615" t="s">
        <v>3108</v>
      </c>
    </row>
    <row r="2616" spans="1:5">
      <c r="A2616" s="352">
        <v>1.4</v>
      </c>
      <c r="B2616" s="352" t="s">
        <v>3107</v>
      </c>
      <c r="C2616" s="351" t="s">
        <v>3107</v>
      </c>
      <c r="D2616" s="351" t="s">
        <v>3038</v>
      </c>
      <c r="E2616" t="s">
        <v>3108</v>
      </c>
    </row>
    <row r="2617" spans="1:5">
      <c r="A2617" s="352">
        <v>1.4</v>
      </c>
      <c r="B2617" s="352" t="s">
        <v>3107</v>
      </c>
      <c r="C2617" s="351" t="s">
        <v>3107</v>
      </c>
      <c r="D2617" s="351" t="s">
        <v>3039</v>
      </c>
      <c r="E2617" t="s">
        <v>3108</v>
      </c>
    </row>
    <row r="2618" spans="1:5">
      <c r="A2618" s="352">
        <v>1.4</v>
      </c>
      <c r="B2618" s="352" t="s">
        <v>3107</v>
      </c>
      <c r="C2618" s="351" t="s">
        <v>3107</v>
      </c>
      <c r="D2618" s="351" t="s">
        <v>290</v>
      </c>
      <c r="E2618" t="s">
        <v>3108</v>
      </c>
    </row>
    <row r="2619" spans="1:5">
      <c r="A2619" s="352">
        <v>1.4</v>
      </c>
      <c r="B2619" s="352" t="s">
        <v>3107</v>
      </c>
      <c r="C2619" s="351" t="s">
        <v>3107</v>
      </c>
      <c r="D2619" s="351" t="s">
        <v>3040</v>
      </c>
      <c r="E2619" t="s">
        <v>3108</v>
      </c>
    </row>
    <row r="2620" spans="1:5">
      <c r="A2620" s="352">
        <v>1.4</v>
      </c>
      <c r="B2620" s="352" t="s">
        <v>3107</v>
      </c>
      <c r="C2620" s="351" t="s">
        <v>3107</v>
      </c>
      <c r="D2620" s="351" t="s">
        <v>3041</v>
      </c>
      <c r="E2620" t="s">
        <v>3108</v>
      </c>
    </row>
    <row r="2621" spans="1:5">
      <c r="A2621" s="352">
        <v>1.4</v>
      </c>
      <c r="B2621" s="352" t="s">
        <v>3107</v>
      </c>
      <c r="C2621" s="351" t="s">
        <v>3107</v>
      </c>
      <c r="D2621" s="351" t="s">
        <v>3042</v>
      </c>
      <c r="E2621" t="s">
        <v>3108</v>
      </c>
    </row>
    <row r="2622" spans="1:5">
      <c r="A2622" s="352">
        <v>1.4</v>
      </c>
      <c r="B2622" s="352" t="s">
        <v>3107</v>
      </c>
      <c r="C2622" s="351" t="s">
        <v>3107</v>
      </c>
      <c r="D2622" s="351" t="s">
        <v>3043</v>
      </c>
      <c r="E2622" t="s">
        <v>3108</v>
      </c>
    </row>
    <row r="2623" spans="1:5">
      <c r="A2623" s="352">
        <v>1.4</v>
      </c>
      <c r="B2623" s="352" t="s">
        <v>3107</v>
      </c>
      <c r="C2623" s="351" t="s">
        <v>3107</v>
      </c>
      <c r="D2623" s="351" t="s">
        <v>3044</v>
      </c>
      <c r="E2623" t="s">
        <v>3108</v>
      </c>
    </row>
    <row r="2624" spans="1:5">
      <c r="A2624" s="352">
        <v>1.4</v>
      </c>
      <c r="B2624" s="352" t="s">
        <v>3107</v>
      </c>
      <c r="C2624" s="351" t="s">
        <v>3107</v>
      </c>
      <c r="D2624" s="351" t="s">
        <v>3045</v>
      </c>
      <c r="E2624" t="s">
        <v>3108</v>
      </c>
    </row>
    <row r="2625" spans="1:5">
      <c r="A2625" s="352">
        <v>1.4</v>
      </c>
      <c r="B2625" s="352" t="s">
        <v>3107</v>
      </c>
      <c r="C2625" s="351" t="s">
        <v>3107</v>
      </c>
      <c r="D2625" s="351" t="s">
        <v>3046</v>
      </c>
      <c r="E2625" t="s">
        <v>3108</v>
      </c>
    </row>
    <row r="2626" spans="1:5">
      <c r="A2626" s="352">
        <v>1.4</v>
      </c>
      <c r="B2626" s="352" t="s">
        <v>3107</v>
      </c>
      <c r="C2626" s="351" t="s">
        <v>3107</v>
      </c>
      <c r="D2626" s="351" t="s">
        <v>3047</v>
      </c>
      <c r="E2626" t="s">
        <v>3108</v>
      </c>
    </row>
    <row r="2627" spans="1:5">
      <c r="A2627" s="352">
        <v>1.4</v>
      </c>
      <c r="B2627" s="352" t="s">
        <v>3107</v>
      </c>
      <c r="C2627" s="351" t="s">
        <v>3107</v>
      </c>
      <c r="D2627" s="351" t="s">
        <v>3048</v>
      </c>
      <c r="E2627" t="s">
        <v>3108</v>
      </c>
    </row>
    <row r="2628" spans="1:5">
      <c r="A2628" s="352">
        <v>1.4</v>
      </c>
      <c r="B2628" s="352" t="s">
        <v>3107</v>
      </c>
      <c r="C2628" s="351" t="s">
        <v>3107</v>
      </c>
      <c r="D2628" s="351" t="s">
        <v>3049</v>
      </c>
      <c r="E2628" t="s">
        <v>3108</v>
      </c>
    </row>
    <row r="2629" spans="1:5">
      <c r="A2629" s="352">
        <v>1.4</v>
      </c>
      <c r="B2629" s="352" t="s">
        <v>3107</v>
      </c>
      <c r="C2629" s="351" t="s">
        <v>3107</v>
      </c>
      <c r="D2629" s="351" t="s">
        <v>3050</v>
      </c>
      <c r="E2629" t="s">
        <v>3108</v>
      </c>
    </row>
    <row r="2630" spans="1:5">
      <c r="A2630" s="352">
        <v>1.4</v>
      </c>
      <c r="B2630" s="352" t="s">
        <v>3107</v>
      </c>
      <c r="C2630" s="351" t="s">
        <v>3107</v>
      </c>
      <c r="D2630" s="351" t="s">
        <v>3051</v>
      </c>
      <c r="E2630" t="s">
        <v>3108</v>
      </c>
    </row>
    <row r="2631" spans="1:5">
      <c r="A2631" s="352">
        <v>1.4</v>
      </c>
      <c r="B2631" s="352" t="s">
        <v>3107</v>
      </c>
      <c r="C2631" s="351" t="s">
        <v>3107</v>
      </c>
      <c r="D2631" s="351" t="s">
        <v>3052</v>
      </c>
      <c r="E2631" t="s">
        <v>3108</v>
      </c>
    </row>
    <row r="2632" spans="1:5">
      <c r="A2632" s="352">
        <v>1.4</v>
      </c>
      <c r="B2632" s="352" t="s">
        <v>3107</v>
      </c>
      <c r="C2632" s="351" t="s">
        <v>3107</v>
      </c>
      <c r="D2632" s="351" t="s">
        <v>3053</v>
      </c>
      <c r="E2632" t="s">
        <v>3108</v>
      </c>
    </row>
    <row r="2633" spans="1:5">
      <c r="A2633" s="352">
        <v>1.4</v>
      </c>
      <c r="B2633" s="352" t="s">
        <v>3107</v>
      </c>
      <c r="C2633" s="351" t="s">
        <v>3107</v>
      </c>
      <c r="D2633" s="351" t="s">
        <v>3054</v>
      </c>
      <c r="E2633" t="s">
        <v>3108</v>
      </c>
    </row>
    <row r="2634" spans="1:5">
      <c r="A2634" s="352">
        <v>1.4</v>
      </c>
      <c r="B2634" s="352" t="s">
        <v>3107</v>
      </c>
      <c r="C2634" s="351" t="s">
        <v>3107</v>
      </c>
      <c r="D2634" s="351" t="s">
        <v>3055</v>
      </c>
      <c r="E2634" t="s">
        <v>3108</v>
      </c>
    </row>
    <row r="2635" spans="1:5">
      <c r="A2635" s="352">
        <v>1.4</v>
      </c>
      <c r="B2635" s="352" t="s">
        <v>3107</v>
      </c>
      <c r="C2635" s="351" t="s">
        <v>3107</v>
      </c>
      <c r="D2635" s="351" t="s">
        <v>3056</v>
      </c>
      <c r="E2635" t="s">
        <v>3108</v>
      </c>
    </row>
    <row r="2636" spans="1:5">
      <c r="A2636" s="352">
        <v>1.4</v>
      </c>
      <c r="B2636" s="352" t="s">
        <v>3107</v>
      </c>
      <c r="C2636" s="351" t="s">
        <v>3107</v>
      </c>
      <c r="D2636" s="351" t="s">
        <v>3057</v>
      </c>
      <c r="E2636" t="s">
        <v>3108</v>
      </c>
    </row>
    <row r="2637" spans="1:5">
      <c r="A2637" s="352">
        <v>1.4</v>
      </c>
      <c r="B2637" s="352" t="s">
        <v>3107</v>
      </c>
      <c r="C2637" s="351" t="s">
        <v>3107</v>
      </c>
      <c r="D2637" s="351" t="s">
        <v>3058</v>
      </c>
      <c r="E2637" t="s">
        <v>3108</v>
      </c>
    </row>
    <row r="2638" spans="1:5">
      <c r="A2638" s="352">
        <v>1.4</v>
      </c>
      <c r="B2638" s="352" t="s">
        <v>3107</v>
      </c>
      <c r="C2638" s="351" t="s">
        <v>3107</v>
      </c>
      <c r="D2638" s="351" t="s">
        <v>3059</v>
      </c>
      <c r="E2638" t="s">
        <v>3108</v>
      </c>
    </row>
    <row r="2639" spans="1:5">
      <c r="A2639" s="352">
        <v>1.4</v>
      </c>
      <c r="B2639" s="352" t="s">
        <v>3107</v>
      </c>
      <c r="C2639" s="351" t="s">
        <v>3107</v>
      </c>
      <c r="D2639" s="351" t="s">
        <v>3060</v>
      </c>
      <c r="E2639" t="s">
        <v>3108</v>
      </c>
    </row>
    <row r="2640" spans="1:5">
      <c r="A2640" s="352">
        <v>1.4</v>
      </c>
      <c r="B2640" s="352" t="s">
        <v>3107</v>
      </c>
      <c r="C2640" s="351" t="s">
        <v>3107</v>
      </c>
      <c r="D2640" s="351" t="s">
        <v>3061</v>
      </c>
      <c r="E2640" t="s">
        <v>3108</v>
      </c>
    </row>
    <row r="2641" spans="1:5">
      <c r="A2641" s="352">
        <v>1.4</v>
      </c>
      <c r="B2641" s="352" t="s">
        <v>3107</v>
      </c>
      <c r="C2641" s="351" t="s">
        <v>3107</v>
      </c>
      <c r="D2641" s="351" t="s">
        <v>3062</v>
      </c>
      <c r="E2641" t="s">
        <v>3108</v>
      </c>
    </row>
    <row r="2642" spans="1:5">
      <c r="A2642" s="352">
        <v>1.4</v>
      </c>
      <c r="B2642" s="352" t="s">
        <v>3107</v>
      </c>
      <c r="C2642" s="351" t="s">
        <v>3107</v>
      </c>
      <c r="D2642" s="351" t="s">
        <v>3063</v>
      </c>
      <c r="E2642" t="s">
        <v>3108</v>
      </c>
    </row>
    <row r="2643" spans="1:5">
      <c r="A2643" s="352">
        <v>1.4</v>
      </c>
      <c r="B2643" s="352" t="s">
        <v>3107</v>
      </c>
      <c r="C2643" s="351" t="s">
        <v>3107</v>
      </c>
      <c r="D2643" s="351" t="s">
        <v>3064</v>
      </c>
      <c r="E2643" t="s">
        <v>3108</v>
      </c>
    </row>
    <row r="2644" spans="1:5">
      <c r="A2644" s="352">
        <v>1.4</v>
      </c>
      <c r="B2644" s="352" t="s">
        <v>3107</v>
      </c>
      <c r="C2644" s="351" t="s">
        <v>3107</v>
      </c>
      <c r="D2644" s="351" t="s">
        <v>3065</v>
      </c>
      <c r="E2644" t="s">
        <v>3108</v>
      </c>
    </row>
    <row r="2645" spans="1:5">
      <c r="A2645" s="352">
        <v>1.4</v>
      </c>
      <c r="B2645" s="352" t="s">
        <v>3107</v>
      </c>
      <c r="C2645" s="351" t="s">
        <v>3107</v>
      </c>
      <c r="D2645" s="351" t="s">
        <v>3066</v>
      </c>
      <c r="E2645" t="s">
        <v>3108</v>
      </c>
    </row>
    <row r="2646" spans="1:5">
      <c r="A2646" s="352">
        <v>1.4</v>
      </c>
      <c r="B2646" s="352" t="s">
        <v>3107</v>
      </c>
      <c r="C2646" s="351" t="s">
        <v>3107</v>
      </c>
      <c r="D2646" s="351" t="s">
        <v>3067</v>
      </c>
      <c r="E2646" t="s">
        <v>3108</v>
      </c>
    </row>
    <row r="2647" spans="1:5">
      <c r="A2647" s="352">
        <v>1.4</v>
      </c>
      <c r="B2647" s="352" t="s">
        <v>3107</v>
      </c>
      <c r="C2647" s="351" t="s">
        <v>3107</v>
      </c>
      <c r="D2647" s="351" t="s">
        <v>3068</v>
      </c>
      <c r="E2647" t="s">
        <v>3108</v>
      </c>
    </row>
    <row r="2648" spans="1:5">
      <c r="A2648" s="352">
        <v>1.4</v>
      </c>
      <c r="B2648" s="352" t="s">
        <v>3107</v>
      </c>
      <c r="C2648" s="351" t="s">
        <v>3107</v>
      </c>
      <c r="D2648" s="351" t="s">
        <v>3069</v>
      </c>
      <c r="E2648" t="s">
        <v>3108</v>
      </c>
    </row>
    <row r="2649" spans="1:5">
      <c r="A2649" s="352">
        <v>1.4</v>
      </c>
      <c r="B2649" s="352" t="s">
        <v>3107</v>
      </c>
      <c r="C2649" s="351" t="s">
        <v>3107</v>
      </c>
      <c r="D2649" s="351" t="s">
        <v>1436</v>
      </c>
      <c r="E2649" t="s">
        <v>3108</v>
      </c>
    </row>
    <row r="2650" spans="1:5">
      <c r="A2650" s="352">
        <v>1.4</v>
      </c>
      <c r="B2650" s="352" t="s">
        <v>3107</v>
      </c>
      <c r="C2650" s="351" t="s">
        <v>3107</v>
      </c>
      <c r="D2650" s="351" t="s">
        <v>1309</v>
      </c>
      <c r="E2650" t="s">
        <v>3108</v>
      </c>
    </row>
    <row r="2651" spans="1:5">
      <c r="A2651" s="352">
        <v>1.4</v>
      </c>
      <c r="B2651" s="352" t="s">
        <v>3107</v>
      </c>
      <c r="C2651" s="351" t="s">
        <v>3107</v>
      </c>
      <c r="D2651" s="351" t="s">
        <v>3070</v>
      </c>
      <c r="E2651" t="s">
        <v>3108</v>
      </c>
    </row>
    <row r="2652" spans="1:5">
      <c r="A2652" s="352">
        <v>1.4</v>
      </c>
      <c r="B2652" s="352" t="s">
        <v>3107</v>
      </c>
      <c r="C2652" s="351" t="s">
        <v>3107</v>
      </c>
      <c r="D2652" s="351" t="s">
        <v>1472</v>
      </c>
      <c r="E2652" t="s">
        <v>3108</v>
      </c>
    </row>
    <row r="2653" spans="1:5">
      <c r="A2653" s="352">
        <v>1.4</v>
      </c>
      <c r="B2653" s="352" t="s">
        <v>3107</v>
      </c>
      <c r="C2653" s="351" t="s">
        <v>3107</v>
      </c>
      <c r="D2653" s="351" t="s">
        <v>843</v>
      </c>
      <c r="E2653" t="s">
        <v>3108</v>
      </c>
    </row>
    <row r="2654" spans="1:5">
      <c r="A2654" s="352">
        <v>1.4</v>
      </c>
      <c r="B2654" s="352" t="s">
        <v>3107</v>
      </c>
      <c r="C2654" s="351" t="s">
        <v>3107</v>
      </c>
      <c r="D2654" s="351" t="s">
        <v>3071</v>
      </c>
      <c r="E2654" t="s">
        <v>3108</v>
      </c>
    </row>
    <row r="2655" spans="1:5">
      <c r="A2655" s="352">
        <v>1.4</v>
      </c>
      <c r="B2655" s="352" t="s">
        <v>3107</v>
      </c>
      <c r="C2655" s="351" t="s">
        <v>3107</v>
      </c>
      <c r="D2655" s="351" t="s">
        <v>3072</v>
      </c>
      <c r="E2655" t="s">
        <v>3108</v>
      </c>
    </row>
    <row r="2656" spans="1:5">
      <c r="A2656" s="352">
        <v>1.4</v>
      </c>
      <c r="B2656" s="352" t="s">
        <v>3107</v>
      </c>
      <c r="C2656" s="351" t="s">
        <v>3107</v>
      </c>
      <c r="D2656" s="351" t="s">
        <v>3073</v>
      </c>
      <c r="E2656" t="s">
        <v>3108</v>
      </c>
    </row>
    <row r="2657" spans="1:8">
      <c r="A2657" s="352">
        <v>1.4</v>
      </c>
      <c r="B2657" s="352" t="s">
        <v>3107</v>
      </c>
      <c r="C2657" s="351" t="s">
        <v>3107</v>
      </c>
      <c r="D2657" s="351" t="s">
        <v>3074</v>
      </c>
      <c r="E2657" t="s">
        <v>3108</v>
      </c>
    </row>
    <row r="2658" spans="1:8">
      <c r="A2658" s="352">
        <v>1.4</v>
      </c>
      <c r="B2658" s="352" t="s">
        <v>3107</v>
      </c>
      <c r="C2658" s="351" t="s">
        <v>3107</v>
      </c>
      <c r="D2658" s="351" t="s">
        <v>3075</v>
      </c>
      <c r="E2658" t="s">
        <v>3108</v>
      </c>
    </row>
    <row r="2659" spans="1:8">
      <c r="A2659" s="352">
        <v>1.4</v>
      </c>
      <c r="B2659" s="352" t="s">
        <v>3107</v>
      </c>
      <c r="C2659" s="351" t="s">
        <v>3107</v>
      </c>
      <c r="D2659" s="351" t="s">
        <v>3076</v>
      </c>
      <c r="E2659" t="s">
        <v>3108</v>
      </c>
    </row>
    <row r="2660" spans="1:8">
      <c r="A2660" s="352">
        <v>1.4</v>
      </c>
      <c r="B2660" s="352" t="s">
        <v>3107</v>
      </c>
      <c r="C2660" s="351" t="s">
        <v>3107</v>
      </c>
      <c r="D2660" s="351" t="s">
        <v>3077</v>
      </c>
      <c r="E2660" t="s">
        <v>3108</v>
      </c>
    </row>
    <row r="2661" spans="1:8">
      <c r="A2661" s="352">
        <v>1.4</v>
      </c>
      <c r="B2661" s="352" t="s">
        <v>3107</v>
      </c>
      <c r="C2661" s="351" t="s">
        <v>3107</v>
      </c>
      <c r="D2661" s="351" t="s">
        <v>3078</v>
      </c>
      <c r="E2661" t="s">
        <v>3108</v>
      </c>
    </row>
    <row r="2662" spans="1:8">
      <c r="A2662" s="352">
        <v>1.4</v>
      </c>
      <c r="B2662" s="352" t="s">
        <v>3107</v>
      </c>
      <c r="C2662" s="351" t="s">
        <v>3107</v>
      </c>
      <c r="D2662" s="351" t="s">
        <v>3079</v>
      </c>
      <c r="E2662" t="s">
        <v>3108</v>
      </c>
    </row>
    <row r="2663" spans="1:8">
      <c r="A2663" s="352">
        <v>1.4</v>
      </c>
      <c r="B2663" s="352" t="s">
        <v>3107</v>
      </c>
      <c r="C2663" s="351" t="s">
        <v>3107</v>
      </c>
      <c r="D2663" s="351" t="s">
        <v>3080</v>
      </c>
      <c r="E2663" t="s">
        <v>3108</v>
      </c>
    </row>
    <row r="2664" spans="1:8">
      <c r="A2664" s="352">
        <v>1.4</v>
      </c>
      <c r="B2664" s="352" t="s">
        <v>3107</v>
      </c>
      <c r="C2664" s="351" t="s">
        <v>3107</v>
      </c>
      <c r="D2664" s="351" t="s">
        <v>3081</v>
      </c>
      <c r="E2664" t="s">
        <v>3108</v>
      </c>
    </row>
    <row r="2665" spans="1:8">
      <c r="A2665" s="352">
        <v>1.4</v>
      </c>
      <c r="B2665" s="352" t="s">
        <v>3107</v>
      </c>
      <c r="C2665" s="351" t="s">
        <v>3107</v>
      </c>
      <c r="D2665" s="351" t="s">
        <v>3082</v>
      </c>
      <c r="E2665" t="s">
        <v>3108</v>
      </c>
    </row>
    <row r="2666" spans="1:8">
      <c r="A2666" s="352">
        <v>1.4</v>
      </c>
      <c r="B2666" s="352" t="s">
        <v>3107</v>
      </c>
      <c r="C2666" s="351" t="s">
        <v>3107</v>
      </c>
      <c r="D2666" s="351" t="s">
        <v>1340</v>
      </c>
      <c r="E2666" t="s">
        <v>3108</v>
      </c>
      <c r="H2666" t="s">
        <v>3105</v>
      </c>
    </row>
    <row r="2667" spans="1:8">
      <c r="A2667" s="352">
        <v>1.4</v>
      </c>
      <c r="B2667" s="352" t="s">
        <v>3107</v>
      </c>
      <c r="C2667" s="351" t="s">
        <v>3107</v>
      </c>
      <c r="D2667" s="351" t="s">
        <v>1428</v>
      </c>
      <c r="E2667" t="s">
        <v>3108</v>
      </c>
    </row>
    <row r="2668" spans="1:8">
      <c r="A2668" s="352">
        <v>1.4</v>
      </c>
      <c r="B2668" s="352" t="s">
        <v>3107</v>
      </c>
      <c r="C2668" s="351" t="s">
        <v>3107</v>
      </c>
      <c r="D2668" s="351" t="s">
        <v>1403</v>
      </c>
      <c r="E2668" t="s">
        <v>3108</v>
      </c>
    </row>
    <row r="2669" spans="1:8">
      <c r="A2669" s="352">
        <v>1.4</v>
      </c>
      <c r="B2669" s="352" t="s">
        <v>3107</v>
      </c>
      <c r="C2669" s="351" t="s">
        <v>3107</v>
      </c>
      <c r="D2669" s="351" t="s">
        <v>1437</v>
      </c>
      <c r="E2669" t="s">
        <v>3108</v>
      </c>
    </row>
    <row r="2670" spans="1:8">
      <c r="A2670" s="352">
        <v>1.4</v>
      </c>
      <c r="B2670" s="352" t="s">
        <v>3107</v>
      </c>
      <c r="C2670" s="351" t="s">
        <v>3107</v>
      </c>
      <c r="D2670" s="351" t="s">
        <v>3083</v>
      </c>
      <c r="E2670" t="s">
        <v>3108</v>
      </c>
    </row>
    <row r="2671" spans="1:8">
      <c r="A2671" s="352">
        <v>1.4</v>
      </c>
      <c r="B2671" s="352" t="s">
        <v>3107</v>
      </c>
      <c r="C2671" s="351" t="s">
        <v>3107</v>
      </c>
      <c r="D2671" s="351" t="s">
        <v>1470</v>
      </c>
      <c r="E2671" t="s">
        <v>3108</v>
      </c>
    </row>
    <row r="2672" spans="1:8">
      <c r="A2672" s="352">
        <v>1.4</v>
      </c>
      <c r="B2672" s="352" t="s">
        <v>3107</v>
      </c>
      <c r="C2672" s="351" t="s">
        <v>3107</v>
      </c>
      <c r="D2672" s="351" t="s">
        <v>1435</v>
      </c>
      <c r="E2672" t="s">
        <v>3108</v>
      </c>
    </row>
    <row r="2673" spans="1:5">
      <c r="A2673" s="352">
        <v>1.4</v>
      </c>
      <c r="B2673" s="352" t="s">
        <v>3107</v>
      </c>
      <c r="C2673" s="351" t="s">
        <v>3107</v>
      </c>
      <c r="D2673" s="351" t="s">
        <v>3084</v>
      </c>
      <c r="E2673" t="s">
        <v>3108</v>
      </c>
    </row>
    <row r="2674" spans="1:5">
      <c r="A2674" s="352">
        <v>1.4</v>
      </c>
      <c r="B2674" s="352" t="s">
        <v>3107</v>
      </c>
      <c r="C2674" s="351" t="s">
        <v>3107</v>
      </c>
      <c r="D2674" s="351" t="s">
        <v>98</v>
      </c>
      <c r="E2674" t="s">
        <v>3108</v>
      </c>
    </row>
    <row r="2675" spans="1:5">
      <c r="A2675" s="352">
        <v>1.4</v>
      </c>
      <c r="B2675" s="352" t="s">
        <v>3107</v>
      </c>
      <c r="C2675" s="351" t="s">
        <v>3107</v>
      </c>
      <c r="D2675" s="351" t="s">
        <v>3085</v>
      </c>
      <c r="E2675" t="s">
        <v>3108</v>
      </c>
    </row>
    <row r="2676" spans="1:5">
      <c r="A2676" s="352">
        <v>1.4</v>
      </c>
      <c r="B2676" s="352" t="s">
        <v>3107</v>
      </c>
      <c r="C2676" s="351" t="s">
        <v>3107</v>
      </c>
      <c r="D2676" s="351" t="s">
        <v>1335</v>
      </c>
      <c r="E2676" t="s">
        <v>3108</v>
      </c>
    </row>
    <row r="2677" spans="1:5">
      <c r="A2677" s="352">
        <v>1.4</v>
      </c>
      <c r="B2677" s="352" t="s">
        <v>3107</v>
      </c>
      <c r="C2677" s="351" t="s">
        <v>3107</v>
      </c>
      <c r="D2677" s="351" t="s">
        <v>3086</v>
      </c>
      <c r="E2677" t="s">
        <v>3108</v>
      </c>
    </row>
    <row r="2678" spans="1:5">
      <c r="A2678" s="352">
        <v>1.4</v>
      </c>
      <c r="B2678" s="352" t="s">
        <v>3107</v>
      </c>
      <c r="C2678" s="351" t="s">
        <v>3107</v>
      </c>
      <c r="D2678" s="351" t="s">
        <v>3087</v>
      </c>
      <c r="E2678" t="s">
        <v>3108</v>
      </c>
    </row>
    <row r="2679" spans="1:5">
      <c r="A2679" s="352">
        <v>1.4</v>
      </c>
      <c r="B2679" s="352" t="s">
        <v>3107</v>
      </c>
      <c r="C2679" s="351" t="s">
        <v>3107</v>
      </c>
      <c r="D2679" s="351" t="s">
        <v>3088</v>
      </c>
      <c r="E2679" t="s">
        <v>3108</v>
      </c>
    </row>
    <row r="2680" spans="1:5">
      <c r="A2680" s="352">
        <v>1.4</v>
      </c>
      <c r="B2680" s="352" t="s">
        <v>3107</v>
      </c>
      <c r="C2680" s="351" t="s">
        <v>3107</v>
      </c>
      <c r="D2680" s="351" t="s">
        <v>3089</v>
      </c>
      <c r="E2680" t="s">
        <v>3108</v>
      </c>
    </row>
    <row r="2681" spans="1:5">
      <c r="A2681" s="352">
        <v>1.4</v>
      </c>
      <c r="B2681" s="352" t="s">
        <v>3107</v>
      </c>
      <c r="C2681" s="351" t="s">
        <v>3107</v>
      </c>
      <c r="D2681" s="351" t="s">
        <v>3090</v>
      </c>
      <c r="E2681" t="s">
        <v>3108</v>
      </c>
    </row>
    <row r="2682" spans="1:5">
      <c r="A2682" s="352">
        <v>1.4</v>
      </c>
      <c r="B2682" s="352" t="s">
        <v>3107</v>
      </c>
      <c r="C2682" s="351" t="s">
        <v>3107</v>
      </c>
      <c r="D2682" s="351" t="s">
        <v>1380</v>
      </c>
      <c r="E2682" t="s">
        <v>3108</v>
      </c>
    </row>
    <row r="2683" spans="1:5">
      <c r="A2683" s="352">
        <v>1.4</v>
      </c>
      <c r="B2683" s="352" t="s">
        <v>3107</v>
      </c>
      <c r="C2683" s="351" t="s">
        <v>3107</v>
      </c>
      <c r="D2683" s="351" t="s">
        <v>3091</v>
      </c>
      <c r="E2683" t="s">
        <v>3108</v>
      </c>
    </row>
    <row r="2684" spans="1:5">
      <c r="A2684" s="352">
        <v>1.4</v>
      </c>
      <c r="B2684" s="352" t="s">
        <v>3107</v>
      </c>
      <c r="C2684" s="351" t="s">
        <v>3107</v>
      </c>
      <c r="D2684" s="351" t="s">
        <v>3092</v>
      </c>
      <c r="E2684" t="s">
        <v>3108</v>
      </c>
    </row>
    <row r="2685" spans="1:5">
      <c r="A2685" s="352">
        <v>1.4</v>
      </c>
      <c r="B2685" s="352" t="s">
        <v>3107</v>
      </c>
      <c r="C2685" s="351" t="s">
        <v>3107</v>
      </c>
      <c r="D2685" s="351" t="s">
        <v>1213</v>
      </c>
      <c r="E2685" t="s">
        <v>3108</v>
      </c>
    </row>
    <row r="2686" spans="1:5">
      <c r="A2686" s="352">
        <v>1.4</v>
      </c>
      <c r="B2686" s="352" t="s">
        <v>3107</v>
      </c>
      <c r="C2686" s="351" t="s">
        <v>3107</v>
      </c>
      <c r="D2686" s="351" t="s">
        <v>3093</v>
      </c>
      <c r="E2686" t="s">
        <v>3108</v>
      </c>
    </row>
    <row r="2687" spans="1:5">
      <c r="A2687" s="352">
        <v>1.4</v>
      </c>
      <c r="B2687" s="352" t="s">
        <v>3107</v>
      </c>
      <c r="C2687" s="351" t="s">
        <v>3107</v>
      </c>
      <c r="D2687" s="351" t="s">
        <v>3094</v>
      </c>
      <c r="E2687" t="s">
        <v>3108</v>
      </c>
    </row>
    <row r="2688" spans="1:5">
      <c r="A2688" s="352">
        <v>1.4</v>
      </c>
      <c r="B2688" s="352" t="s">
        <v>3107</v>
      </c>
      <c r="C2688" s="351" t="s">
        <v>3107</v>
      </c>
      <c r="D2688" s="351" t="s">
        <v>3095</v>
      </c>
      <c r="E2688" t="s">
        <v>3108</v>
      </c>
    </row>
    <row r="2689" spans="1:5">
      <c r="A2689" s="352">
        <v>1.4</v>
      </c>
      <c r="B2689" s="352" t="s">
        <v>260</v>
      </c>
      <c r="C2689" s="352" t="s">
        <v>260</v>
      </c>
      <c r="D2689" s="351" t="s">
        <v>2970</v>
      </c>
      <c r="E2689" t="s">
        <v>3109</v>
      </c>
    </row>
    <row r="2690" spans="1:5">
      <c r="A2690" s="352">
        <v>1.4</v>
      </c>
      <c r="B2690" s="352" t="s">
        <v>260</v>
      </c>
      <c r="C2690" s="352" t="s">
        <v>260</v>
      </c>
      <c r="D2690" s="351" t="s">
        <v>2972</v>
      </c>
      <c r="E2690" t="s">
        <v>3109</v>
      </c>
    </row>
    <row r="2691" spans="1:5">
      <c r="A2691" s="352">
        <v>1.4</v>
      </c>
      <c r="B2691" s="352" t="s">
        <v>260</v>
      </c>
      <c r="C2691" s="352" t="s">
        <v>260</v>
      </c>
      <c r="D2691" s="351" t="s">
        <v>2973</v>
      </c>
      <c r="E2691" t="s">
        <v>3109</v>
      </c>
    </row>
    <row r="2692" spans="1:5">
      <c r="A2692" s="352">
        <v>1.4</v>
      </c>
      <c r="B2692" s="352" t="s">
        <v>260</v>
      </c>
      <c r="C2692" s="352" t="s">
        <v>260</v>
      </c>
      <c r="D2692" s="351" t="s">
        <v>2974</v>
      </c>
      <c r="E2692" t="s">
        <v>3109</v>
      </c>
    </row>
    <row r="2693" spans="1:5">
      <c r="A2693" s="352">
        <v>1.4</v>
      </c>
      <c r="B2693" s="352" t="s">
        <v>260</v>
      </c>
      <c r="C2693" s="352" t="s">
        <v>260</v>
      </c>
      <c r="D2693" s="351" t="s">
        <v>2975</v>
      </c>
      <c r="E2693" t="s">
        <v>3109</v>
      </c>
    </row>
    <row r="2694" spans="1:5">
      <c r="A2694" s="352">
        <v>1.4</v>
      </c>
      <c r="B2694" s="352" t="s">
        <v>260</v>
      </c>
      <c r="C2694" s="352" t="s">
        <v>260</v>
      </c>
      <c r="D2694" s="351" t="s">
        <v>2976</v>
      </c>
      <c r="E2694" t="s">
        <v>3109</v>
      </c>
    </row>
    <row r="2695" spans="1:5">
      <c r="A2695" s="352">
        <v>1.4</v>
      </c>
      <c r="B2695" s="352" t="s">
        <v>260</v>
      </c>
      <c r="C2695" s="352" t="s">
        <v>260</v>
      </c>
      <c r="D2695" s="351" t="s">
        <v>2977</v>
      </c>
      <c r="E2695" t="s">
        <v>3109</v>
      </c>
    </row>
    <row r="2696" spans="1:5">
      <c r="A2696" s="352">
        <v>1.4</v>
      </c>
      <c r="B2696" s="352" t="s">
        <v>260</v>
      </c>
      <c r="C2696" s="352" t="s">
        <v>260</v>
      </c>
      <c r="D2696" s="351" t="s">
        <v>2978</v>
      </c>
      <c r="E2696" t="s">
        <v>3109</v>
      </c>
    </row>
    <row r="2697" spans="1:5">
      <c r="A2697" s="352">
        <v>1.4</v>
      </c>
      <c r="B2697" s="352" t="s">
        <v>260</v>
      </c>
      <c r="C2697" s="352" t="s">
        <v>260</v>
      </c>
      <c r="D2697" s="351" t="s">
        <v>2979</v>
      </c>
      <c r="E2697" t="s">
        <v>3109</v>
      </c>
    </row>
    <row r="2698" spans="1:5">
      <c r="A2698" s="352">
        <v>1.4</v>
      </c>
      <c r="B2698" s="352" t="s">
        <v>260</v>
      </c>
      <c r="C2698" s="352" t="s">
        <v>260</v>
      </c>
      <c r="D2698" s="351" t="s">
        <v>2980</v>
      </c>
      <c r="E2698" t="s">
        <v>3109</v>
      </c>
    </row>
    <row r="2699" spans="1:5">
      <c r="A2699" s="352">
        <v>1.4</v>
      </c>
      <c r="B2699" s="352" t="s">
        <v>260</v>
      </c>
      <c r="C2699" s="352" t="s">
        <v>260</v>
      </c>
      <c r="D2699" s="351" t="s">
        <v>1467</v>
      </c>
      <c r="E2699" t="s">
        <v>3109</v>
      </c>
    </row>
    <row r="2700" spans="1:5">
      <c r="A2700" s="352">
        <v>1.4</v>
      </c>
      <c r="B2700" s="352" t="s">
        <v>260</v>
      </c>
      <c r="C2700" s="352" t="s">
        <v>260</v>
      </c>
      <c r="D2700" s="351" t="s">
        <v>2981</v>
      </c>
      <c r="E2700" t="s">
        <v>3109</v>
      </c>
    </row>
    <row r="2701" spans="1:5">
      <c r="A2701" s="352">
        <v>1.4</v>
      </c>
      <c r="B2701" s="352" t="s">
        <v>260</v>
      </c>
      <c r="C2701" s="352" t="s">
        <v>260</v>
      </c>
      <c r="D2701" s="351" t="s">
        <v>2982</v>
      </c>
      <c r="E2701" t="s">
        <v>3109</v>
      </c>
    </row>
    <row r="2702" spans="1:5">
      <c r="A2702" s="352">
        <v>1.4</v>
      </c>
      <c r="B2702" s="352" t="s">
        <v>260</v>
      </c>
      <c r="C2702" s="352" t="s">
        <v>260</v>
      </c>
      <c r="D2702" s="351" t="s">
        <v>2983</v>
      </c>
      <c r="E2702" t="s">
        <v>3109</v>
      </c>
    </row>
    <row r="2703" spans="1:5">
      <c r="A2703" s="352">
        <v>1.4</v>
      </c>
      <c r="B2703" s="352" t="s">
        <v>260</v>
      </c>
      <c r="C2703" s="352" t="s">
        <v>260</v>
      </c>
      <c r="D2703" s="351" t="s">
        <v>248</v>
      </c>
      <c r="E2703" t="s">
        <v>3109</v>
      </c>
    </row>
    <row r="2704" spans="1:5">
      <c r="A2704" s="352">
        <v>1.4</v>
      </c>
      <c r="B2704" s="352" t="s">
        <v>260</v>
      </c>
      <c r="C2704" s="352" t="s">
        <v>260</v>
      </c>
      <c r="D2704" s="351" t="s">
        <v>579</v>
      </c>
      <c r="E2704" t="s">
        <v>3109</v>
      </c>
    </row>
    <row r="2705" spans="1:5">
      <c r="A2705" s="352">
        <v>1.4</v>
      </c>
      <c r="B2705" s="352" t="s">
        <v>260</v>
      </c>
      <c r="C2705" s="352" t="s">
        <v>260</v>
      </c>
      <c r="D2705" s="351" t="s">
        <v>2984</v>
      </c>
      <c r="E2705" t="s">
        <v>3109</v>
      </c>
    </row>
    <row r="2706" spans="1:5">
      <c r="A2706" s="352">
        <v>1.4</v>
      </c>
      <c r="B2706" s="352" t="s">
        <v>260</v>
      </c>
      <c r="C2706" s="352" t="s">
        <v>260</v>
      </c>
      <c r="D2706" s="351" t="s">
        <v>607</v>
      </c>
      <c r="E2706" t="s">
        <v>3109</v>
      </c>
    </row>
    <row r="2707" spans="1:5">
      <c r="A2707" s="352">
        <v>1.4</v>
      </c>
      <c r="B2707" s="352" t="s">
        <v>260</v>
      </c>
      <c r="C2707" s="352" t="s">
        <v>260</v>
      </c>
      <c r="D2707" s="351" t="s">
        <v>2985</v>
      </c>
      <c r="E2707" t="s">
        <v>3109</v>
      </c>
    </row>
    <row r="2708" spans="1:5">
      <c r="A2708" s="352">
        <v>1.4</v>
      </c>
      <c r="B2708" s="352" t="s">
        <v>260</v>
      </c>
      <c r="C2708" s="352" t="s">
        <v>260</v>
      </c>
      <c r="D2708" s="351" t="s">
        <v>2986</v>
      </c>
      <c r="E2708" t="s">
        <v>3109</v>
      </c>
    </row>
    <row r="2709" spans="1:5">
      <c r="A2709" s="352">
        <v>1.4</v>
      </c>
      <c r="B2709" s="352" t="s">
        <v>260</v>
      </c>
      <c r="C2709" s="352" t="s">
        <v>260</v>
      </c>
      <c r="D2709" s="351" t="s">
        <v>1429</v>
      </c>
      <c r="E2709" t="s">
        <v>3109</v>
      </c>
    </row>
    <row r="2710" spans="1:5">
      <c r="A2710" s="352">
        <v>1.4</v>
      </c>
      <c r="B2710" s="352" t="s">
        <v>260</v>
      </c>
      <c r="C2710" s="352" t="s">
        <v>260</v>
      </c>
      <c r="D2710" s="351" t="s">
        <v>2987</v>
      </c>
      <c r="E2710" t="s">
        <v>3109</v>
      </c>
    </row>
    <row r="2711" spans="1:5">
      <c r="A2711" s="352">
        <v>1.4</v>
      </c>
      <c r="B2711" s="352" t="s">
        <v>260</v>
      </c>
      <c r="C2711" s="352" t="s">
        <v>260</v>
      </c>
      <c r="D2711" s="351" t="s">
        <v>2988</v>
      </c>
      <c r="E2711" t="s">
        <v>3109</v>
      </c>
    </row>
    <row r="2712" spans="1:5">
      <c r="A2712" s="352">
        <v>1.4</v>
      </c>
      <c r="B2712" s="352" t="s">
        <v>260</v>
      </c>
      <c r="C2712" s="352" t="s">
        <v>260</v>
      </c>
      <c r="D2712" s="351" t="s">
        <v>2989</v>
      </c>
      <c r="E2712" t="s">
        <v>3109</v>
      </c>
    </row>
    <row r="2713" spans="1:5">
      <c r="A2713" s="352">
        <v>1.4</v>
      </c>
      <c r="B2713" s="352" t="s">
        <v>260</v>
      </c>
      <c r="C2713" s="352" t="s">
        <v>260</v>
      </c>
      <c r="D2713" s="351" t="s">
        <v>2990</v>
      </c>
      <c r="E2713" t="s">
        <v>3109</v>
      </c>
    </row>
    <row r="2714" spans="1:5">
      <c r="A2714" s="352">
        <v>1.4</v>
      </c>
      <c r="B2714" s="352" t="s">
        <v>260</v>
      </c>
      <c r="C2714" s="352" t="s">
        <v>260</v>
      </c>
      <c r="D2714" s="351" t="s">
        <v>2991</v>
      </c>
      <c r="E2714" t="s">
        <v>3109</v>
      </c>
    </row>
    <row r="2715" spans="1:5">
      <c r="A2715" s="352">
        <v>1.4</v>
      </c>
      <c r="B2715" s="352" t="s">
        <v>260</v>
      </c>
      <c r="C2715" s="352" t="s">
        <v>260</v>
      </c>
      <c r="D2715" s="351" t="s">
        <v>2992</v>
      </c>
      <c r="E2715" t="s">
        <v>3109</v>
      </c>
    </row>
    <row r="2716" spans="1:5">
      <c r="A2716" s="352">
        <v>1.4</v>
      </c>
      <c r="B2716" s="352" t="s">
        <v>260</v>
      </c>
      <c r="C2716" s="352" t="s">
        <v>260</v>
      </c>
      <c r="D2716" s="351" t="s">
        <v>2993</v>
      </c>
      <c r="E2716" t="s">
        <v>3109</v>
      </c>
    </row>
    <row r="2717" spans="1:5">
      <c r="A2717" s="352">
        <v>1.4</v>
      </c>
      <c r="B2717" s="352" t="s">
        <v>260</v>
      </c>
      <c r="C2717" s="352" t="s">
        <v>260</v>
      </c>
      <c r="D2717" s="351" t="s">
        <v>2994</v>
      </c>
      <c r="E2717" t="s">
        <v>3109</v>
      </c>
    </row>
    <row r="2718" spans="1:5">
      <c r="A2718" s="352">
        <v>1.4</v>
      </c>
      <c r="B2718" s="352" t="s">
        <v>260</v>
      </c>
      <c r="C2718" s="352" t="s">
        <v>260</v>
      </c>
      <c r="D2718" s="351" t="s">
        <v>600</v>
      </c>
      <c r="E2718" t="s">
        <v>3109</v>
      </c>
    </row>
    <row r="2719" spans="1:5">
      <c r="A2719" s="352">
        <v>1.4</v>
      </c>
      <c r="B2719" s="352" t="s">
        <v>260</v>
      </c>
      <c r="C2719" s="352" t="s">
        <v>260</v>
      </c>
      <c r="D2719" s="351" t="s">
        <v>1191</v>
      </c>
      <c r="E2719" t="s">
        <v>3109</v>
      </c>
    </row>
    <row r="2720" spans="1:5">
      <c r="A2720" s="352">
        <v>1.4</v>
      </c>
      <c r="B2720" s="352" t="s">
        <v>260</v>
      </c>
      <c r="C2720" s="352" t="s">
        <v>260</v>
      </c>
      <c r="D2720" s="351" t="s">
        <v>2995</v>
      </c>
      <c r="E2720" t="s">
        <v>3109</v>
      </c>
    </row>
    <row r="2721" spans="1:5">
      <c r="A2721" s="352">
        <v>1.4</v>
      </c>
      <c r="B2721" s="352" t="s">
        <v>260</v>
      </c>
      <c r="C2721" s="352" t="s">
        <v>260</v>
      </c>
      <c r="D2721" s="351" t="s">
        <v>2996</v>
      </c>
      <c r="E2721" t="s">
        <v>3109</v>
      </c>
    </row>
    <row r="2722" spans="1:5">
      <c r="A2722" s="352">
        <v>1.4</v>
      </c>
      <c r="B2722" s="352" t="s">
        <v>260</v>
      </c>
      <c r="C2722" s="352" t="s">
        <v>260</v>
      </c>
      <c r="D2722" s="351" t="s">
        <v>2997</v>
      </c>
      <c r="E2722" t="s">
        <v>3109</v>
      </c>
    </row>
    <row r="2723" spans="1:5">
      <c r="A2723" s="352">
        <v>1.4</v>
      </c>
      <c r="B2723" s="352" t="s">
        <v>260</v>
      </c>
      <c r="C2723" s="352" t="s">
        <v>260</v>
      </c>
      <c r="D2723" s="351" t="s">
        <v>2998</v>
      </c>
      <c r="E2723" t="s">
        <v>3109</v>
      </c>
    </row>
    <row r="2724" spans="1:5">
      <c r="A2724" s="352">
        <v>1.4</v>
      </c>
      <c r="B2724" s="352" t="s">
        <v>260</v>
      </c>
      <c r="C2724" s="352" t="s">
        <v>260</v>
      </c>
      <c r="D2724" s="351" t="s">
        <v>2999</v>
      </c>
      <c r="E2724" t="s">
        <v>3109</v>
      </c>
    </row>
    <row r="2725" spans="1:5">
      <c r="A2725" s="352">
        <v>1.4</v>
      </c>
      <c r="B2725" s="352" t="s">
        <v>260</v>
      </c>
      <c r="C2725" s="352" t="s">
        <v>260</v>
      </c>
      <c r="D2725" s="351" t="s">
        <v>3000</v>
      </c>
      <c r="E2725" t="s">
        <v>3109</v>
      </c>
    </row>
    <row r="2726" spans="1:5">
      <c r="A2726" s="352">
        <v>1.4</v>
      </c>
      <c r="B2726" s="352" t="s">
        <v>260</v>
      </c>
      <c r="C2726" s="352" t="s">
        <v>260</v>
      </c>
      <c r="D2726" s="351" t="s">
        <v>216</v>
      </c>
      <c r="E2726" t="s">
        <v>3109</v>
      </c>
    </row>
    <row r="2727" spans="1:5">
      <c r="A2727" s="352">
        <v>1.4</v>
      </c>
      <c r="B2727" s="352" t="s">
        <v>260</v>
      </c>
      <c r="C2727" s="352" t="s">
        <v>260</v>
      </c>
      <c r="D2727" s="351" t="s">
        <v>3001</v>
      </c>
      <c r="E2727" t="s">
        <v>3109</v>
      </c>
    </row>
    <row r="2728" spans="1:5">
      <c r="A2728" s="352">
        <v>1.4</v>
      </c>
      <c r="B2728" s="352" t="s">
        <v>260</v>
      </c>
      <c r="C2728" s="352" t="s">
        <v>260</v>
      </c>
      <c r="D2728" s="351" t="s">
        <v>1265</v>
      </c>
      <c r="E2728" t="s">
        <v>3109</v>
      </c>
    </row>
    <row r="2729" spans="1:5">
      <c r="A2729" s="352">
        <v>1.4</v>
      </c>
      <c r="B2729" s="352" t="s">
        <v>260</v>
      </c>
      <c r="C2729" s="352" t="s">
        <v>260</v>
      </c>
      <c r="D2729" s="351" t="s">
        <v>3002</v>
      </c>
      <c r="E2729" t="s">
        <v>3109</v>
      </c>
    </row>
    <row r="2730" spans="1:5">
      <c r="A2730" s="352">
        <v>1.4</v>
      </c>
      <c r="B2730" s="352" t="s">
        <v>260</v>
      </c>
      <c r="C2730" s="352" t="s">
        <v>260</v>
      </c>
      <c r="D2730" s="351" t="s">
        <v>3003</v>
      </c>
      <c r="E2730" t="s">
        <v>3109</v>
      </c>
    </row>
    <row r="2731" spans="1:5">
      <c r="A2731" s="352">
        <v>1.4</v>
      </c>
      <c r="B2731" s="352" t="s">
        <v>260</v>
      </c>
      <c r="C2731" s="352" t="s">
        <v>260</v>
      </c>
      <c r="D2731" s="351" t="s">
        <v>3004</v>
      </c>
      <c r="E2731" t="s">
        <v>3109</v>
      </c>
    </row>
    <row r="2732" spans="1:5">
      <c r="A2732" s="352">
        <v>1.4</v>
      </c>
      <c r="B2732" s="352" t="s">
        <v>260</v>
      </c>
      <c r="C2732" s="352" t="s">
        <v>260</v>
      </c>
      <c r="D2732" s="351" t="s">
        <v>3005</v>
      </c>
      <c r="E2732" t="s">
        <v>3109</v>
      </c>
    </row>
    <row r="2733" spans="1:5">
      <c r="A2733" s="352">
        <v>1.4</v>
      </c>
      <c r="B2733" s="352" t="s">
        <v>260</v>
      </c>
      <c r="C2733" s="352" t="s">
        <v>260</v>
      </c>
      <c r="D2733" s="351" t="s">
        <v>3006</v>
      </c>
      <c r="E2733" t="s">
        <v>3109</v>
      </c>
    </row>
    <row r="2734" spans="1:5">
      <c r="A2734" s="352">
        <v>1.4</v>
      </c>
      <c r="B2734" s="352" t="s">
        <v>260</v>
      </c>
      <c r="C2734" s="352" t="s">
        <v>260</v>
      </c>
      <c r="D2734" s="351" t="s">
        <v>3007</v>
      </c>
      <c r="E2734" t="s">
        <v>3109</v>
      </c>
    </row>
    <row r="2735" spans="1:5">
      <c r="A2735" s="352">
        <v>1.4</v>
      </c>
      <c r="B2735" s="352" t="s">
        <v>260</v>
      </c>
      <c r="C2735" s="352" t="s">
        <v>260</v>
      </c>
      <c r="D2735" s="351" t="s">
        <v>3008</v>
      </c>
      <c r="E2735" t="s">
        <v>3109</v>
      </c>
    </row>
    <row r="2736" spans="1:5">
      <c r="A2736" s="352">
        <v>1.4</v>
      </c>
      <c r="B2736" s="352" t="s">
        <v>260</v>
      </c>
      <c r="C2736" s="352" t="s">
        <v>260</v>
      </c>
      <c r="D2736" s="351" t="s">
        <v>3009</v>
      </c>
      <c r="E2736" t="s">
        <v>3109</v>
      </c>
    </row>
    <row r="2737" spans="1:5">
      <c r="A2737" s="352">
        <v>1.4</v>
      </c>
      <c r="B2737" s="352" t="s">
        <v>260</v>
      </c>
      <c r="C2737" s="352" t="s">
        <v>260</v>
      </c>
      <c r="D2737" s="351" t="s">
        <v>3010</v>
      </c>
      <c r="E2737" t="s">
        <v>3109</v>
      </c>
    </row>
    <row r="2738" spans="1:5">
      <c r="A2738" s="352">
        <v>1.4</v>
      </c>
      <c r="B2738" s="352" t="s">
        <v>260</v>
      </c>
      <c r="C2738" s="352" t="s">
        <v>260</v>
      </c>
      <c r="D2738" s="351" t="s">
        <v>1292</v>
      </c>
      <c r="E2738" t="s">
        <v>3109</v>
      </c>
    </row>
    <row r="2739" spans="1:5">
      <c r="A2739" s="352">
        <v>1.4</v>
      </c>
      <c r="B2739" s="352" t="s">
        <v>260</v>
      </c>
      <c r="C2739" s="352" t="s">
        <v>260</v>
      </c>
      <c r="D2739" s="351" t="s">
        <v>3011</v>
      </c>
      <c r="E2739" t="s">
        <v>3109</v>
      </c>
    </row>
    <row r="2740" spans="1:5">
      <c r="A2740" s="352">
        <v>1.4</v>
      </c>
      <c r="B2740" s="352" t="s">
        <v>260</v>
      </c>
      <c r="C2740" s="352" t="s">
        <v>260</v>
      </c>
      <c r="D2740" s="351" t="s">
        <v>3012</v>
      </c>
      <c r="E2740" t="s">
        <v>3109</v>
      </c>
    </row>
    <row r="2741" spans="1:5">
      <c r="A2741" s="352">
        <v>1.4</v>
      </c>
      <c r="B2741" s="352" t="s">
        <v>260</v>
      </c>
      <c r="C2741" s="352" t="s">
        <v>260</v>
      </c>
      <c r="D2741" s="351" t="s">
        <v>3013</v>
      </c>
      <c r="E2741" t="s">
        <v>3109</v>
      </c>
    </row>
    <row r="2742" spans="1:5">
      <c r="A2742" s="352">
        <v>1.4</v>
      </c>
      <c r="B2742" s="352" t="s">
        <v>260</v>
      </c>
      <c r="C2742" s="352" t="s">
        <v>260</v>
      </c>
      <c r="D2742" s="351" t="s">
        <v>3014</v>
      </c>
      <c r="E2742" t="s">
        <v>3109</v>
      </c>
    </row>
    <row r="2743" spans="1:5">
      <c r="A2743" s="352">
        <v>1.4</v>
      </c>
      <c r="B2743" s="352" t="s">
        <v>260</v>
      </c>
      <c r="C2743" s="352" t="s">
        <v>260</v>
      </c>
      <c r="D2743" s="351" t="s">
        <v>3015</v>
      </c>
      <c r="E2743" t="s">
        <v>3109</v>
      </c>
    </row>
    <row r="2744" spans="1:5">
      <c r="A2744" s="352">
        <v>1.4</v>
      </c>
      <c r="B2744" s="352" t="s">
        <v>260</v>
      </c>
      <c r="C2744" s="352" t="s">
        <v>260</v>
      </c>
      <c r="D2744" s="351" t="s">
        <v>3016</v>
      </c>
      <c r="E2744" t="s">
        <v>3109</v>
      </c>
    </row>
    <row r="2745" spans="1:5">
      <c r="A2745" s="352">
        <v>1.4</v>
      </c>
      <c r="B2745" s="352" t="s">
        <v>260</v>
      </c>
      <c r="C2745" s="352" t="s">
        <v>260</v>
      </c>
      <c r="D2745" s="351" t="s">
        <v>3017</v>
      </c>
      <c r="E2745" t="s">
        <v>3109</v>
      </c>
    </row>
    <row r="2746" spans="1:5">
      <c r="A2746" s="352">
        <v>1.4</v>
      </c>
      <c r="B2746" s="352" t="s">
        <v>260</v>
      </c>
      <c r="C2746" s="352" t="s">
        <v>260</v>
      </c>
      <c r="D2746" s="351" t="s">
        <v>3018</v>
      </c>
      <c r="E2746" t="s">
        <v>3109</v>
      </c>
    </row>
    <row r="2747" spans="1:5">
      <c r="A2747" s="352">
        <v>1.4</v>
      </c>
      <c r="B2747" s="352" t="s">
        <v>260</v>
      </c>
      <c r="C2747" s="352" t="s">
        <v>260</v>
      </c>
      <c r="D2747" s="351" t="s">
        <v>3019</v>
      </c>
      <c r="E2747" t="s">
        <v>3109</v>
      </c>
    </row>
    <row r="2748" spans="1:5">
      <c r="A2748" s="352">
        <v>1.4</v>
      </c>
      <c r="B2748" s="352" t="s">
        <v>260</v>
      </c>
      <c r="C2748" s="352" t="s">
        <v>260</v>
      </c>
      <c r="D2748" s="351" t="s">
        <v>3020</v>
      </c>
      <c r="E2748" t="s">
        <v>3109</v>
      </c>
    </row>
    <row r="2749" spans="1:5">
      <c r="A2749" s="352">
        <v>1.4</v>
      </c>
      <c r="B2749" s="352" t="s">
        <v>260</v>
      </c>
      <c r="C2749" s="352" t="s">
        <v>260</v>
      </c>
      <c r="D2749" s="351" t="s">
        <v>3021</v>
      </c>
      <c r="E2749" t="s">
        <v>3109</v>
      </c>
    </row>
    <row r="2750" spans="1:5">
      <c r="A2750" s="352">
        <v>1.4</v>
      </c>
      <c r="B2750" s="352" t="s">
        <v>260</v>
      </c>
      <c r="C2750" s="352" t="s">
        <v>260</v>
      </c>
      <c r="D2750" s="351" t="s">
        <v>1411</v>
      </c>
      <c r="E2750" t="s">
        <v>3109</v>
      </c>
    </row>
    <row r="2751" spans="1:5">
      <c r="A2751" s="352">
        <v>1.4</v>
      </c>
      <c r="B2751" s="352" t="s">
        <v>260</v>
      </c>
      <c r="C2751" s="352" t="s">
        <v>260</v>
      </c>
      <c r="D2751" s="351" t="s">
        <v>3022</v>
      </c>
      <c r="E2751" t="s">
        <v>3109</v>
      </c>
    </row>
    <row r="2752" spans="1:5">
      <c r="A2752" s="352">
        <v>1.4</v>
      </c>
      <c r="B2752" s="352" t="s">
        <v>260</v>
      </c>
      <c r="C2752" s="352" t="s">
        <v>260</v>
      </c>
      <c r="D2752" s="351" t="s">
        <v>3023</v>
      </c>
      <c r="E2752" t="s">
        <v>3109</v>
      </c>
    </row>
    <row r="2753" spans="1:5">
      <c r="A2753" s="352">
        <v>1.4</v>
      </c>
      <c r="B2753" s="352" t="s">
        <v>260</v>
      </c>
      <c r="C2753" s="352" t="s">
        <v>260</v>
      </c>
      <c r="D2753" s="351" t="s">
        <v>3024</v>
      </c>
      <c r="E2753" t="s">
        <v>3109</v>
      </c>
    </row>
    <row r="2754" spans="1:5">
      <c r="A2754" s="352">
        <v>1.4</v>
      </c>
      <c r="B2754" s="352" t="s">
        <v>260</v>
      </c>
      <c r="C2754" s="352" t="s">
        <v>260</v>
      </c>
      <c r="D2754" s="351" t="s">
        <v>3025</v>
      </c>
      <c r="E2754" t="s">
        <v>3109</v>
      </c>
    </row>
    <row r="2755" spans="1:5">
      <c r="A2755" s="352">
        <v>1.4</v>
      </c>
      <c r="B2755" s="352" t="s">
        <v>260</v>
      </c>
      <c r="C2755" s="352" t="s">
        <v>260</v>
      </c>
      <c r="D2755" s="351" t="s">
        <v>3026</v>
      </c>
      <c r="E2755" t="s">
        <v>3109</v>
      </c>
    </row>
    <row r="2756" spans="1:5">
      <c r="A2756" s="352">
        <v>1.4</v>
      </c>
      <c r="B2756" s="352" t="s">
        <v>260</v>
      </c>
      <c r="C2756" s="352" t="s">
        <v>260</v>
      </c>
      <c r="D2756" s="351" t="s">
        <v>3027</v>
      </c>
      <c r="E2756" t="s">
        <v>3109</v>
      </c>
    </row>
    <row r="2757" spans="1:5">
      <c r="A2757" s="352">
        <v>1.4</v>
      </c>
      <c r="B2757" s="352" t="s">
        <v>260</v>
      </c>
      <c r="C2757" s="352" t="s">
        <v>260</v>
      </c>
      <c r="D2757" s="351" t="s">
        <v>3028</v>
      </c>
      <c r="E2757" t="s">
        <v>3109</v>
      </c>
    </row>
    <row r="2758" spans="1:5">
      <c r="A2758" s="352">
        <v>1.4</v>
      </c>
      <c r="B2758" s="352" t="s">
        <v>260</v>
      </c>
      <c r="C2758" s="352" t="s">
        <v>260</v>
      </c>
      <c r="D2758" s="351" t="s">
        <v>3029</v>
      </c>
      <c r="E2758" t="s">
        <v>3109</v>
      </c>
    </row>
    <row r="2759" spans="1:5">
      <c r="A2759" s="352">
        <v>1.4</v>
      </c>
      <c r="B2759" s="352" t="s">
        <v>260</v>
      </c>
      <c r="C2759" s="352" t="s">
        <v>260</v>
      </c>
      <c r="D2759" s="351" t="s">
        <v>3030</v>
      </c>
      <c r="E2759" t="s">
        <v>3109</v>
      </c>
    </row>
    <row r="2760" spans="1:5">
      <c r="A2760" s="352">
        <v>1.4</v>
      </c>
      <c r="B2760" s="352" t="s">
        <v>260</v>
      </c>
      <c r="C2760" s="352" t="s">
        <v>260</v>
      </c>
      <c r="D2760" s="351" t="s">
        <v>3031</v>
      </c>
      <c r="E2760" t="s">
        <v>3109</v>
      </c>
    </row>
    <row r="2761" spans="1:5">
      <c r="A2761" s="352">
        <v>1.4</v>
      </c>
      <c r="B2761" s="352" t="s">
        <v>260</v>
      </c>
      <c r="C2761" s="352" t="s">
        <v>260</v>
      </c>
      <c r="D2761" s="351" t="s">
        <v>571</v>
      </c>
      <c r="E2761" t="s">
        <v>3109</v>
      </c>
    </row>
    <row r="2762" spans="1:5">
      <c r="A2762" s="352">
        <v>1.4</v>
      </c>
      <c r="B2762" s="352" t="s">
        <v>260</v>
      </c>
      <c r="C2762" s="352" t="s">
        <v>260</v>
      </c>
      <c r="D2762" s="351" t="s">
        <v>3032</v>
      </c>
      <c r="E2762" t="s">
        <v>3109</v>
      </c>
    </row>
    <row r="2763" spans="1:5">
      <c r="A2763" s="352">
        <v>1.4</v>
      </c>
      <c r="B2763" s="352" t="s">
        <v>260</v>
      </c>
      <c r="C2763" s="352" t="s">
        <v>260</v>
      </c>
      <c r="D2763" s="351" t="s">
        <v>3033</v>
      </c>
      <c r="E2763" t="s">
        <v>3109</v>
      </c>
    </row>
    <row r="2764" spans="1:5">
      <c r="A2764" s="352">
        <v>1.4</v>
      </c>
      <c r="B2764" s="352" t="s">
        <v>260</v>
      </c>
      <c r="C2764" s="352" t="s">
        <v>260</v>
      </c>
      <c r="D2764" s="351" t="s">
        <v>1388</v>
      </c>
      <c r="E2764" t="s">
        <v>3109</v>
      </c>
    </row>
    <row r="2765" spans="1:5">
      <c r="A2765" s="352">
        <v>1.4</v>
      </c>
      <c r="B2765" s="352" t="s">
        <v>260</v>
      </c>
      <c r="C2765" s="352" t="s">
        <v>260</v>
      </c>
      <c r="D2765" s="351" t="s">
        <v>3034</v>
      </c>
      <c r="E2765" t="s">
        <v>3109</v>
      </c>
    </row>
    <row r="2766" spans="1:5">
      <c r="A2766" s="352">
        <v>1.4</v>
      </c>
      <c r="B2766" s="352" t="s">
        <v>260</v>
      </c>
      <c r="C2766" s="352" t="s">
        <v>260</v>
      </c>
      <c r="D2766" s="351" t="s">
        <v>513</v>
      </c>
      <c r="E2766" t="s">
        <v>3109</v>
      </c>
    </row>
    <row r="2767" spans="1:5">
      <c r="A2767" s="352">
        <v>1.4</v>
      </c>
      <c r="B2767" s="352" t="s">
        <v>260</v>
      </c>
      <c r="C2767" s="352" t="s">
        <v>260</v>
      </c>
      <c r="D2767" s="351" t="s">
        <v>3035</v>
      </c>
      <c r="E2767" t="s">
        <v>3109</v>
      </c>
    </row>
    <row r="2768" spans="1:5">
      <c r="A2768" s="352">
        <v>1.4</v>
      </c>
      <c r="B2768" s="352" t="s">
        <v>260</v>
      </c>
      <c r="C2768" s="352" t="s">
        <v>260</v>
      </c>
      <c r="D2768" s="351" t="s">
        <v>3036</v>
      </c>
      <c r="E2768" t="s">
        <v>3109</v>
      </c>
    </row>
    <row r="2769" spans="1:5">
      <c r="A2769" s="352">
        <v>1.4</v>
      </c>
      <c r="B2769" s="352" t="s">
        <v>260</v>
      </c>
      <c r="C2769" s="352" t="s">
        <v>260</v>
      </c>
      <c r="D2769" s="351" t="s">
        <v>3037</v>
      </c>
      <c r="E2769" t="s">
        <v>3109</v>
      </c>
    </row>
    <row r="2770" spans="1:5">
      <c r="A2770" s="352">
        <v>1.4</v>
      </c>
      <c r="B2770" s="352" t="s">
        <v>260</v>
      </c>
      <c r="C2770" s="352" t="s">
        <v>260</v>
      </c>
      <c r="D2770" s="351" t="s">
        <v>3038</v>
      </c>
      <c r="E2770" t="s">
        <v>3109</v>
      </c>
    </row>
    <row r="2771" spans="1:5">
      <c r="A2771" s="352">
        <v>1.4</v>
      </c>
      <c r="B2771" s="352" t="s">
        <v>260</v>
      </c>
      <c r="C2771" s="352" t="s">
        <v>260</v>
      </c>
      <c r="D2771" s="351" t="s">
        <v>3039</v>
      </c>
      <c r="E2771" t="s">
        <v>3109</v>
      </c>
    </row>
    <row r="2772" spans="1:5">
      <c r="A2772" s="352">
        <v>1.4</v>
      </c>
      <c r="B2772" s="352" t="s">
        <v>260</v>
      </c>
      <c r="C2772" s="352" t="s">
        <v>260</v>
      </c>
      <c r="D2772" s="351" t="s">
        <v>290</v>
      </c>
      <c r="E2772" t="s">
        <v>3109</v>
      </c>
    </row>
    <row r="2773" spans="1:5">
      <c r="A2773" s="352">
        <v>1.4</v>
      </c>
      <c r="B2773" s="352" t="s">
        <v>260</v>
      </c>
      <c r="C2773" s="352" t="s">
        <v>260</v>
      </c>
      <c r="D2773" s="351" t="s">
        <v>3040</v>
      </c>
      <c r="E2773" t="s">
        <v>3109</v>
      </c>
    </row>
    <row r="2774" spans="1:5">
      <c r="A2774" s="352">
        <v>1.4</v>
      </c>
      <c r="B2774" s="352" t="s">
        <v>260</v>
      </c>
      <c r="C2774" s="352" t="s">
        <v>260</v>
      </c>
      <c r="D2774" s="351" t="s">
        <v>3041</v>
      </c>
      <c r="E2774" t="s">
        <v>3109</v>
      </c>
    </row>
    <row r="2775" spans="1:5">
      <c r="A2775" s="352">
        <v>1.4</v>
      </c>
      <c r="B2775" s="352" t="s">
        <v>260</v>
      </c>
      <c r="C2775" s="352" t="s">
        <v>260</v>
      </c>
      <c r="D2775" s="351" t="s">
        <v>3042</v>
      </c>
      <c r="E2775" t="s">
        <v>3109</v>
      </c>
    </row>
    <row r="2776" spans="1:5">
      <c r="A2776" s="352">
        <v>1.4</v>
      </c>
      <c r="B2776" s="352" t="s">
        <v>260</v>
      </c>
      <c r="C2776" s="352" t="s">
        <v>260</v>
      </c>
      <c r="D2776" s="351" t="s">
        <v>3043</v>
      </c>
      <c r="E2776" t="s">
        <v>3109</v>
      </c>
    </row>
    <row r="2777" spans="1:5">
      <c r="A2777" s="352">
        <v>1.4</v>
      </c>
      <c r="B2777" s="352" t="s">
        <v>260</v>
      </c>
      <c r="C2777" s="352" t="s">
        <v>260</v>
      </c>
      <c r="D2777" s="351" t="s">
        <v>3044</v>
      </c>
      <c r="E2777" t="s">
        <v>3109</v>
      </c>
    </row>
    <row r="2778" spans="1:5">
      <c r="A2778" s="352">
        <v>1.4</v>
      </c>
      <c r="B2778" s="352" t="s">
        <v>260</v>
      </c>
      <c r="C2778" s="352" t="s">
        <v>260</v>
      </c>
      <c r="D2778" s="351" t="s">
        <v>3045</v>
      </c>
      <c r="E2778" t="s">
        <v>3109</v>
      </c>
    </row>
    <row r="2779" spans="1:5">
      <c r="A2779" s="352">
        <v>1.4</v>
      </c>
      <c r="B2779" s="352" t="s">
        <v>260</v>
      </c>
      <c r="C2779" s="352" t="s">
        <v>260</v>
      </c>
      <c r="D2779" s="351" t="s">
        <v>3046</v>
      </c>
      <c r="E2779" t="s">
        <v>3109</v>
      </c>
    </row>
    <row r="2780" spans="1:5">
      <c r="A2780" s="352">
        <v>1.4</v>
      </c>
      <c r="B2780" s="352" t="s">
        <v>260</v>
      </c>
      <c r="C2780" s="352" t="s">
        <v>260</v>
      </c>
      <c r="D2780" s="351" t="s">
        <v>3047</v>
      </c>
      <c r="E2780" t="s">
        <v>3109</v>
      </c>
    </row>
    <row r="2781" spans="1:5">
      <c r="A2781" s="352">
        <v>1.4</v>
      </c>
      <c r="B2781" s="352" t="s">
        <v>260</v>
      </c>
      <c r="C2781" s="352" t="s">
        <v>260</v>
      </c>
      <c r="D2781" s="351" t="s">
        <v>3048</v>
      </c>
      <c r="E2781" t="s">
        <v>3109</v>
      </c>
    </row>
    <row r="2782" spans="1:5">
      <c r="A2782" s="352">
        <v>1.4</v>
      </c>
      <c r="B2782" s="352" t="s">
        <v>260</v>
      </c>
      <c r="C2782" s="352" t="s">
        <v>260</v>
      </c>
      <c r="D2782" s="351" t="s">
        <v>3049</v>
      </c>
      <c r="E2782" t="s">
        <v>3109</v>
      </c>
    </row>
    <row r="2783" spans="1:5">
      <c r="A2783" s="352">
        <v>1.4</v>
      </c>
      <c r="B2783" s="352" t="s">
        <v>260</v>
      </c>
      <c r="C2783" s="352" t="s">
        <v>260</v>
      </c>
      <c r="D2783" s="351" t="s">
        <v>3050</v>
      </c>
      <c r="E2783" t="s">
        <v>3109</v>
      </c>
    </row>
    <row r="2784" spans="1:5">
      <c r="A2784" s="352">
        <v>1.4</v>
      </c>
      <c r="B2784" s="352" t="s">
        <v>260</v>
      </c>
      <c r="C2784" s="352" t="s">
        <v>260</v>
      </c>
      <c r="D2784" s="351" t="s">
        <v>3051</v>
      </c>
      <c r="E2784" t="s">
        <v>3109</v>
      </c>
    </row>
    <row r="2785" spans="1:5">
      <c r="A2785" s="352">
        <v>1.4</v>
      </c>
      <c r="B2785" s="352" t="s">
        <v>260</v>
      </c>
      <c r="C2785" s="352" t="s">
        <v>260</v>
      </c>
      <c r="D2785" s="351" t="s">
        <v>3052</v>
      </c>
      <c r="E2785" t="s">
        <v>3109</v>
      </c>
    </row>
    <row r="2786" spans="1:5">
      <c r="A2786" s="352">
        <v>1.4</v>
      </c>
      <c r="B2786" s="352" t="s">
        <v>260</v>
      </c>
      <c r="C2786" s="352" t="s">
        <v>260</v>
      </c>
      <c r="D2786" s="351" t="s">
        <v>3053</v>
      </c>
      <c r="E2786" t="s">
        <v>3109</v>
      </c>
    </row>
    <row r="2787" spans="1:5">
      <c r="A2787" s="352">
        <v>1.4</v>
      </c>
      <c r="B2787" s="352" t="s">
        <v>260</v>
      </c>
      <c r="C2787" s="352" t="s">
        <v>260</v>
      </c>
      <c r="D2787" s="351" t="s">
        <v>3054</v>
      </c>
      <c r="E2787" t="s">
        <v>3109</v>
      </c>
    </row>
    <row r="2788" spans="1:5">
      <c r="A2788" s="352">
        <v>1.4</v>
      </c>
      <c r="B2788" s="352" t="s">
        <v>260</v>
      </c>
      <c r="C2788" s="352" t="s">
        <v>260</v>
      </c>
      <c r="D2788" s="351" t="s">
        <v>3055</v>
      </c>
      <c r="E2788" t="s">
        <v>3109</v>
      </c>
    </row>
    <row r="2789" spans="1:5">
      <c r="A2789" s="352">
        <v>1.4</v>
      </c>
      <c r="B2789" s="352" t="s">
        <v>260</v>
      </c>
      <c r="C2789" s="352" t="s">
        <v>260</v>
      </c>
      <c r="D2789" s="351" t="s">
        <v>3056</v>
      </c>
      <c r="E2789" t="s">
        <v>3109</v>
      </c>
    </row>
    <row r="2790" spans="1:5">
      <c r="A2790" s="352">
        <v>1.4</v>
      </c>
      <c r="B2790" s="352" t="s">
        <v>260</v>
      </c>
      <c r="C2790" s="352" t="s">
        <v>260</v>
      </c>
      <c r="D2790" s="351" t="s">
        <v>3057</v>
      </c>
      <c r="E2790" t="s">
        <v>3109</v>
      </c>
    </row>
    <row r="2791" spans="1:5">
      <c r="A2791" s="352">
        <v>1.4</v>
      </c>
      <c r="B2791" s="352" t="s">
        <v>260</v>
      </c>
      <c r="C2791" s="352" t="s">
        <v>260</v>
      </c>
      <c r="D2791" s="351" t="s">
        <v>3058</v>
      </c>
      <c r="E2791" t="s">
        <v>3109</v>
      </c>
    </row>
    <row r="2792" spans="1:5">
      <c r="A2792" s="352">
        <v>1.4</v>
      </c>
      <c r="B2792" s="352" t="s">
        <v>260</v>
      </c>
      <c r="C2792" s="352" t="s">
        <v>260</v>
      </c>
      <c r="D2792" s="351" t="s">
        <v>3059</v>
      </c>
      <c r="E2792" t="s">
        <v>3109</v>
      </c>
    </row>
    <row r="2793" spans="1:5">
      <c r="A2793" s="352">
        <v>1.4</v>
      </c>
      <c r="B2793" s="352" t="s">
        <v>260</v>
      </c>
      <c r="C2793" s="352" t="s">
        <v>260</v>
      </c>
      <c r="D2793" s="351" t="s">
        <v>3060</v>
      </c>
      <c r="E2793" t="s">
        <v>3109</v>
      </c>
    </row>
    <row r="2794" spans="1:5">
      <c r="A2794" s="352">
        <v>1.4</v>
      </c>
      <c r="B2794" s="352" t="s">
        <v>260</v>
      </c>
      <c r="C2794" s="352" t="s">
        <v>260</v>
      </c>
      <c r="D2794" s="351" t="s">
        <v>3061</v>
      </c>
      <c r="E2794" t="s">
        <v>3109</v>
      </c>
    </row>
    <row r="2795" spans="1:5">
      <c r="A2795" s="352">
        <v>1.4</v>
      </c>
      <c r="B2795" s="352" t="s">
        <v>260</v>
      </c>
      <c r="C2795" s="352" t="s">
        <v>260</v>
      </c>
      <c r="D2795" s="351" t="s">
        <v>3062</v>
      </c>
      <c r="E2795" t="s">
        <v>3109</v>
      </c>
    </row>
    <row r="2796" spans="1:5">
      <c r="A2796" s="352">
        <v>1.4</v>
      </c>
      <c r="B2796" s="352" t="s">
        <v>260</v>
      </c>
      <c r="C2796" s="352" t="s">
        <v>260</v>
      </c>
      <c r="D2796" s="351" t="s">
        <v>3063</v>
      </c>
      <c r="E2796" t="s">
        <v>3109</v>
      </c>
    </row>
    <row r="2797" spans="1:5">
      <c r="A2797" s="352">
        <v>1.4</v>
      </c>
      <c r="B2797" s="352" t="s">
        <v>260</v>
      </c>
      <c r="C2797" s="352" t="s">
        <v>260</v>
      </c>
      <c r="D2797" s="351" t="s">
        <v>3064</v>
      </c>
      <c r="E2797" t="s">
        <v>3109</v>
      </c>
    </row>
    <row r="2798" spans="1:5">
      <c r="A2798" s="352">
        <v>1.4</v>
      </c>
      <c r="B2798" s="352" t="s">
        <v>260</v>
      </c>
      <c r="C2798" s="352" t="s">
        <v>260</v>
      </c>
      <c r="D2798" s="351" t="s">
        <v>3065</v>
      </c>
      <c r="E2798" t="s">
        <v>3109</v>
      </c>
    </row>
    <row r="2799" spans="1:5">
      <c r="A2799" s="352">
        <v>1.4</v>
      </c>
      <c r="B2799" s="352" t="s">
        <v>260</v>
      </c>
      <c r="C2799" s="352" t="s">
        <v>260</v>
      </c>
      <c r="D2799" s="351" t="s">
        <v>3066</v>
      </c>
      <c r="E2799" t="s">
        <v>3109</v>
      </c>
    </row>
    <row r="2800" spans="1:5">
      <c r="A2800" s="352">
        <v>1.4</v>
      </c>
      <c r="B2800" s="352" t="s">
        <v>260</v>
      </c>
      <c r="C2800" s="352" t="s">
        <v>260</v>
      </c>
      <c r="D2800" s="351" t="s">
        <v>3067</v>
      </c>
      <c r="E2800" t="s">
        <v>3109</v>
      </c>
    </row>
    <row r="2801" spans="1:5">
      <c r="A2801" s="352">
        <v>1.4</v>
      </c>
      <c r="B2801" s="352" t="s">
        <v>260</v>
      </c>
      <c r="C2801" s="352" t="s">
        <v>260</v>
      </c>
      <c r="D2801" s="351" t="s">
        <v>3068</v>
      </c>
      <c r="E2801" t="s">
        <v>3109</v>
      </c>
    </row>
    <row r="2802" spans="1:5">
      <c r="A2802" s="352">
        <v>1.4</v>
      </c>
      <c r="B2802" s="352" t="s">
        <v>260</v>
      </c>
      <c r="C2802" s="352" t="s">
        <v>260</v>
      </c>
      <c r="D2802" s="351" t="s">
        <v>3069</v>
      </c>
      <c r="E2802" t="s">
        <v>3109</v>
      </c>
    </row>
    <row r="2803" spans="1:5">
      <c r="A2803" s="352">
        <v>1.4</v>
      </c>
      <c r="B2803" s="352" t="s">
        <v>260</v>
      </c>
      <c r="C2803" s="352" t="s">
        <v>260</v>
      </c>
      <c r="D2803" s="351" t="s">
        <v>1436</v>
      </c>
      <c r="E2803" t="s">
        <v>3109</v>
      </c>
    </row>
    <row r="2804" spans="1:5">
      <c r="A2804" s="352">
        <v>1.4</v>
      </c>
      <c r="B2804" s="352" t="s">
        <v>260</v>
      </c>
      <c r="C2804" s="352" t="s">
        <v>260</v>
      </c>
      <c r="D2804" s="351" t="s">
        <v>1309</v>
      </c>
      <c r="E2804" t="s">
        <v>3109</v>
      </c>
    </row>
    <row r="2805" spans="1:5">
      <c r="A2805" s="352">
        <v>1.4</v>
      </c>
      <c r="B2805" s="352" t="s">
        <v>260</v>
      </c>
      <c r="C2805" s="352" t="s">
        <v>260</v>
      </c>
      <c r="D2805" s="351" t="s">
        <v>3070</v>
      </c>
      <c r="E2805" t="s">
        <v>3109</v>
      </c>
    </row>
    <row r="2806" spans="1:5">
      <c r="A2806" s="352">
        <v>1.4</v>
      </c>
      <c r="B2806" s="352" t="s">
        <v>260</v>
      </c>
      <c r="C2806" s="352" t="s">
        <v>260</v>
      </c>
      <c r="D2806" s="351" t="s">
        <v>1472</v>
      </c>
      <c r="E2806" t="s">
        <v>3109</v>
      </c>
    </row>
    <row r="2807" spans="1:5">
      <c r="A2807" s="352">
        <v>1.4</v>
      </c>
      <c r="B2807" s="352" t="s">
        <v>260</v>
      </c>
      <c r="C2807" s="352" t="s">
        <v>260</v>
      </c>
      <c r="D2807" s="351" t="s">
        <v>843</v>
      </c>
      <c r="E2807" t="s">
        <v>3109</v>
      </c>
    </row>
    <row r="2808" spans="1:5">
      <c r="A2808" s="352">
        <v>1.4</v>
      </c>
      <c r="B2808" s="352" t="s">
        <v>260</v>
      </c>
      <c r="C2808" s="352" t="s">
        <v>260</v>
      </c>
      <c r="D2808" s="351" t="s">
        <v>3071</v>
      </c>
      <c r="E2808" t="s">
        <v>3109</v>
      </c>
    </row>
    <row r="2809" spans="1:5">
      <c r="A2809" s="352">
        <v>1.4</v>
      </c>
      <c r="B2809" s="352" t="s">
        <v>260</v>
      </c>
      <c r="C2809" s="352" t="s">
        <v>260</v>
      </c>
      <c r="D2809" s="351" t="s">
        <v>3072</v>
      </c>
      <c r="E2809" t="s">
        <v>3109</v>
      </c>
    </row>
    <row r="2810" spans="1:5">
      <c r="A2810" s="352">
        <v>1.4</v>
      </c>
      <c r="B2810" s="352" t="s">
        <v>260</v>
      </c>
      <c r="C2810" s="352" t="s">
        <v>260</v>
      </c>
      <c r="D2810" s="351" t="s">
        <v>3073</v>
      </c>
      <c r="E2810" t="s">
        <v>3109</v>
      </c>
    </row>
    <row r="2811" spans="1:5">
      <c r="A2811" s="352">
        <v>1.4</v>
      </c>
      <c r="B2811" s="352" t="s">
        <v>260</v>
      </c>
      <c r="C2811" s="352" t="s">
        <v>260</v>
      </c>
      <c r="D2811" s="351" t="s">
        <v>3074</v>
      </c>
      <c r="E2811" t="s">
        <v>3109</v>
      </c>
    </row>
    <row r="2812" spans="1:5">
      <c r="A2812" s="352">
        <v>1.4</v>
      </c>
      <c r="B2812" s="352" t="s">
        <v>260</v>
      </c>
      <c r="C2812" s="352" t="s">
        <v>260</v>
      </c>
      <c r="D2812" s="351" t="s">
        <v>3075</v>
      </c>
      <c r="E2812" t="s">
        <v>3109</v>
      </c>
    </row>
    <row r="2813" spans="1:5">
      <c r="A2813" s="352">
        <v>1.4</v>
      </c>
      <c r="B2813" s="352" t="s">
        <v>260</v>
      </c>
      <c r="C2813" s="352" t="s">
        <v>260</v>
      </c>
      <c r="D2813" s="351" t="s">
        <v>3076</v>
      </c>
      <c r="E2813" t="s">
        <v>3109</v>
      </c>
    </row>
    <row r="2814" spans="1:5">
      <c r="A2814" s="352">
        <v>1.4</v>
      </c>
      <c r="B2814" s="352" t="s">
        <v>260</v>
      </c>
      <c r="C2814" s="352" t="s">
        <v>260</v>
      </c>
      <c r="D2814" s="351" t="s">
        <v>3077</v>
      </c>
      <c r="E2814" t="s">
        <v>3109</v>
      </c>
    </row>
    <row r="2815" spans="1:5">
      <c r="A2815" s="352">
        <v>1.4</v>
      </c>
      <c r="B2815" s="352" t="s">
        <v>260</v>
      </c>
      <c r="C2815" s="352" t="s">
        <v>260</v>
      </c>
      <c r="D2815" s="351" t="s">
        <v>3078</v>
      </c>
      <c r="E2815" t="s">
        <v>3109</v>
      </c>
    </row>
    <row r="2816" spans="1:5">
      <c r="A2816" s="352">
        <v>1.4</v>
      </c>
      <c r="B2816" s="352" t="s">
        <v>260</v>
      </c>
      <c r="C2816" s="352" t="s">
        <v>260</v>
      </c>
      <c r="D2816" s="351" t="s">
        <v>3079</v>
      </c>
      <c r="E2816" t="s">
        <v>3109</v>
      </c>
    </row>
    <row r="2817" spans="1:5">
      <c r="A2817" s="352">
        <v>1.4</v>
      </c>
      <c r="B2817" s="352" t="s">
        <v>260</v>
      </c>
      <c r="C2817" s="352" t="s">
        <v>260</v>
      </c>
      <c r="D2817" s="351" t="s">
        <v>3080</v>
      </c>
      <c r="E2817" t="s">
        <v>3109</v>
      </c>
    </row>
    <row r="2818" spans="1:5">
      <c r="A2818" s="352">
        <v>1.4</v>
      </c>
      <c r="B2818" s="352" t="s">
        <v>260</v>
      </c>
      <c r="C2818" s="352" t="s">
        <v>260</v>
      </c>
      <c r="D2818" s="351" t="s">
        <v>3081</v>
      </c>
      <c r="E2818" t="s">
        <v>3109</v>
      </c>
    </row>
    <row r="2819" spans="1:5">
      <c r="A2819" s="352">
        <v>1.4</v>
      </c>
      <c r="B2819" s="352" t="s">
        <v>260</v>
      </c>
      <c r="C2819" s="352" t="s">
        <v>260</v>
      </c>
      <c r="D2819" s="351" t="s">
        <v>3082</v>
      </c>
      <c r="E2819" t="s">
        <v>3109</v>
      </c>
    </row>
    <row r="2820" spans="1:5">
      <c r="A2820" s="352">
        <v>1.4</v>
      </c>
      <c r="B2820" s="352" t="s">
        <v>260</v>
      </c>
      <c r="C2820" s="352" t="s">
        <v>260</v>
      </c>
      <c r="D2820" s="351" t="s">
        <v>1340</v>
      </c>
      <c r="E2820" t="s">
        <v>3109</v>
      </c>
    </row>
    <row r="2821" spans="1:5">
      <c r="A2821" s="352">
        <v>1.4</v>
      </c>
      <c r="B2821" s="352" t="s">
        <v>260</v>
      </c>
      <c r="C2821" s="352" t="s">
        <v>260</v>
      </c>
      <c r="D2821" s="351" t="s">
        <v>1428</v>
      </c>
      <c r="E2821" t="s">
        <v>3109</v>
      </c>
    </row>
    <row r="2822" spans="1:5">
      <c r="A2822" s="352">
        <v>1.4</v>
      </c>
      <c r="B2822" s="352" t="s">
        <v>260</v>
      </c>
      <c r="C2822" s="352" t="s">
        <v>260</v>
      </c>
      <c r="D2822" s="351" t="s">
        <v>1403</v>
      </c>
      <c r="E2822" t="s">
        <v>3109</v>
      </c>
    </row>
    <row r="2823" spans="1:5">
      <c r="A2823" s="352">
        <v>1.4</v>
      </c>
      <c r="B2823" s="352" t="s">
        <v>260</v>
      </c>
      <c r="C2823" s="352" t="s">
        <v>260</v>
      </c>
      <c r="D2823" s="351" t="s">
        <v>1437</v>
      </c>
      <c r="E2823" t="s">
        <v>3109</v>
      </c>
    </row>
    <row r="2824" spans="1:5">
      <c r="A2824" s="352">
        <v>1.4</v>
      </c>
      <c r="B2824" s="352" t="s">
        <v>260</v>
      </c>
      <c r="C2824" s="352" t="s">
        <v>260</v>
      </c>
      <c r="D2824" s="351" t="s">
        <v>3083</v>
      </c>
      <c r="E2824" t="s">
        <v>3109</v>
      </c>
    </row>
    <row r="2825" spans="1:5">
      <c r="A2825" s="352">
        <v>1.4</v>
      </c>
      <c r="B2825" s="352" t="s">
        <v>260</v>
      </c>
      <c r="C2825" s="352" t="s">
        <v>260</v>
      </c>
      <c r="D2825" s="351" t="s">
        <v>1470</v>
      </c>
      <c r="E2825" t="s">
        <v>3109</v>
      </c>
    </row>
    <row r="2826" spans="1:5">
      <c r="A2826" s="352">
        <v>1.4</v>
      </c>
      <c r="B2826" s="352" t="s">
        <v>260</v>
      </c>
      <c r="C2826" s="352" t="s">
        <v>260</v>
      </c>
      <c r="D2826" s="351" t="s">
        <v>1435</v>
      </c>
      <c r="E2826" t="s">
        <v>3109</v>
      </c>
    </row>
    <row r="2827" spans="1:5">
      <c r="A2827" s="352">
        <v>1.4</v>
      </c>
      <c r="B2827" s="352" t="s">
        <v>260</v>
      </c>
      <c r="C2827" s="352" t="s">
        <v>260</v>
      </c>
      <c r="D2827" s="351" t="s">
        <v>3084</v>
      </c>
      <c r="E2827" t="s">
        <v>3109</v>
      </c>
    </row>
    <row r="2828" spans="1:5">
      <c r="A2828" s="352">
        <v>1.4</v>
      </c>
      <c r="B2828" s="352" t="s">
        <v>260</v>
      </c>
      <c r="C2828" s="352" t="s">
        <v>260</v>
      </c>
      <c r="D2828" s="351" t="s">
        <v>98</v>
      </c>
      <c r="E2828" t="s">
        <v>3109</v>
      </c>
    </row>
    <row r="2829" spans="1:5">
      <c r="A2829" s="352">
        <v>1.4</v>
      </c>
      <c r="B2829" s="352" t="s">
        <v>260</v>
      </c>
      <c r="C2829" s="352" t="s">
        <v>260</v>
      </c>
      <c r="D2829" s="351" t="s">
        <v>3085</v>
      </c>
      <c r="E2829" t="s">
        <v>3109</v>
      </c>
    </row>
    <row r="2830" spans="1:5">
      <c r="A2830" s="352">
        <v>1.4</v>
      </c>
      <c r="B2830" s="352" t="s">
        <v>260</v>
      </c>
      <c r="C2830" s="352" t="s">
        <v>260</v>
      </c>
      <c r="D2830" s="351" t="s">
        <v>1335</v>
      </c>
      <c r="E2830" t="s">
        <v>3109</v>
      </c>
    </row>
    <row r="2831" spans="1:5">
      <c r="A2831" s="352">
        <v>1.4</v>
      </c>
      <c r="B2831" s="352" t="s">
        <v>260</v>
      </c>
      <c r="C2831" s="352" t="s">
        <v>260</v>
      </c>
      <c r="D2831" s="351" t="s">
        <v>3086</v>
      </c>
      <c r="E2831" t="s">
        <v>3109</v>
      </c>
    </row>
    <row r="2832" spans="1:5">
      <c r="A2832" s="352">
        <v>1.4</v>
      </c>
      <c r="B2832" s="352" t="s">
        <v>260</v>
      </c>
      <c r="C2832" s="352" t="s">
        <v>260</v>
      </c>
      <c r="D2832" s="351" t="s">
        <v>3087</v>
      </c>
      <c r="E2832" t="s">
        <v>3109</v>
      </c>
    </row>
    <row r="2833" spans="1:5">
      <c r="A2833" s="352">
        <v>1.4</v>
      </c>
      <c r="B2833" s="352" t="s">
        <v>260</v>
      </c>
      <c r="C2833" s="352" t="s">
        <v>260</v>
      </c>
      <c r="D2833" s="351" t="s">
        <v>3088</v>
      </c>
      <c r="E2833" t="s">
        <v>3109</v>
      </c>
    </row>
    <row r="2834" spans="1:5">
      <c r="A2834" s="352">
        <v>1.4</v>
      </c>
      <c r="B2834" s="352" t="s">
        <v>260</v>
      </c>
      <c r="C2834" s="352" t="s">
        <v>260</v>
      </c>
      <c r="D2834" s="351" t="s">
        <v>3089</v>
      </c>
      <c r="E2834" t="s">
        <v>3109</v>
      </c>
    </row>
    <row r="2835" spans="1:5">
      <c r="A2835" s="352">
        <v>1.4</v>
      </c>
      <c r="B2835" s="352" t="s">
        <v>260</v>
      </c>
      <c r="C2835" s="352" t="s">
        <v>260</v>
      </c>
      <c r="D2835" s="351" t="s">
        <v>3090</v>
      </c>
      <c r="E2835" t="s">
        <v>3109</v>
      </c>
    </row>
    <row r="2836" spans="1:5">
      <c r="A2836" s="352">
        <v>1.4</v>
      </c>
      <c r="B2836" s="352" t="s">
        <v>260</v>
      </c>
      <c r="C2836" s="352" t="s">
        <v>260</v>
      </c>
      <c r="D2836" s="351" t="s">
        <v>1380</v>
      </c>
      <c r="E2836" t="s">
        <v>3109</v>
      </c>
    </row>
    <row r="2837" spans="1:5">
      <c r="A2837" s="352">
        <v>1.4</v>
      </c>
      <c r="B2837" s="352" t="s">
        <v>260</v>
      </c>
      <c r="C2837" s="352" t="s">
        <v>260</v>
      </c>
      <c r="D2837" s="351" t="s">
        <v>3091</v>
      </c>
      <c r="E2837" t="s">
        <v>3109</v>
      </c>
    </row>
    <row r="2838" spans="1:5">
      <c r="A2838" s="352">
        <v>1.4</v>
      </c>
      <c r="B2838" s="352" t="s">
        <v>260</v>
      </c>
      <c r="C2838" s="352" t="s">
        <v>260</v>
      </c>
      <c r="D2838" s="351" t="s">
        <v>3092</v>
      </c>
      <c r="E2838" t="s">
        <v>3109</v>
      </c>
    </row>
    <row r="2839" spans="1:5">
      <c r="A2839" s="352">
        <v>1.4</v>
      </c>
      <c r="B2839" s="352" t="s">
        <v>260</v>
      </c>
      <c r="C2839" s="352" t="s">
        <v>260</v>
      </c>
      <c r="D2839" s="351" t="s">
        <v>1213</v>
      </c>
      <c r="E2839" t="s">
        <v>3109</v>
      </c>
    </row>
    <row r="2840" spans="1:5">
      <c r="A2840" s="352">
        <v>1.4</v>
      </c>
      <c r="B2840" s="352" t="s">
        <v>260</v>
      </c>
      <c r="C2840" s="352" t="s">
        <v>260</v>
      </c>
      <c r="D2840" s="351" t="s">
        <v>3093</v>
      </c>
      <c r="E2840" t="s">
        <v>3109</v>
      </c>
    </row>
    <row r="2841" spans="1:5">
      <c r="A2841" s="352">
        <v>1.4</v>
      </c>
      <c r="B2841" s="352" t="s">
        <v>260</v>
      </c>
      <c r="C2841" s="352" t="s">
        <v>260</v>
      </c>
      <c r="D2841" s="351" t="s">
        <v>3094</v>
      </c>
      <c r="E2841" t="s">
        <v>3109</v>
      </c>
    </row>
    <row r="2842" spans="1:5">
      <c r="A2842" s="352">
        <v>1.4</v>
      </c>
      <c r="B2842" s="352" t="s">
        <v>260</v>
      </c>
      <c r="C2842" s="352" t="s">
        <v>260</v>
      </c>
      <c r="D2842" s="351" t="s">
        <v>3095</v>
      </c>
      <c r="E2842" t="s">
        <v>3109</v>
      </c>
    </row>
    <row r="2843" spans="1:5">
      <c r="A2843" s="352">
        <v>1.4</v>
      </c>
      <c r="B2843" s="352" t="s">
        <v>844</v>
      </c>
      <c r="C2843" s="351"/>
      <c r="D2843" s="351" t="s">
        <v>2970</v>
      </c>
      <c r="E2843" t="s">
        <v>844</v>
      </c>
    </row>
    <row r="2844" spans="1:5">
      <c r="A2844" s="352">
        <v>1.4</v>
      </c>
      <c r="B2844" s="352" t="s">
        <v>844</v>
      </c>
      <c r="C2844" s="351"/>
      <c r="D2844" s="351" t="s">
        <v>2972</v>
      </c>
      <c r="E2844" t="s">
        <v>844</v>
      </c>
    </row>
    <row r="2845" spans="1:5">
      <c r="A2845" s="352">
        <v>1.4</v>
      </c>
      <c r="B2845" s="352" t="s">
        <v>844</v>
      </c>
      <c r="C2845" s="351"/>
      <c r="D2845" s="351" t="s">
        <v>2973</v>
      </c>
      <c r="E2845" t="s">
        <v>844</v>
      </c>
    </row>
    <row r="2846" spans="1:5">
      <c r="A2846" s="352">
        <v>1.4</v>
      </c>
      <c r="B2846" s="352" t="s">
        <v>844</v>
      </c>
      <c r="C2846" s="351"/>
      <c r="D2846" s="351" t="s">
        <v>2974</v>
      </c>
      <c r="E2846" t="s">
        <v>844</v>
      </c>
    </row>
    <row r="2847" spans="1:5">
      <c r="A2847" s="352">
        <v>1.4</v>
      </c>
      <c r="B2847" s="352" t="s">
        <v>844</v>
      </c>
      <c r="C2847" s="351"/>
      <c r="D2847" s="351" t="s">
        <v>2975</v>
      </c>
      <c r="E2847" t="s">
        <v>844</v>
      </c>
    </row>
    <row r="2848" spans="1:5">
      <c r="A2848" s="352">
        <v>1.4</v>
      </c>
      <c r="B2848" s="352" t="s">
        <v>844</v>
      </c>
      <c r="C2848" s="351"/>
      <c r="D2848" s="351" t="s">
        <v>2976</v>
      </c>
      <c r="E2848" t="s">
        <v>844</v>
      </c>
    </row>
    <row r="2849" spans="1:5">
      <c r="A2849" s="352">
        <v>1.4</v>
      </c>
      <c r="B2849" s="352" t="s">
        <v>844</v>
      </c>
      <c r="C2849" s="351"/>
      <c r="D2849" s="351" t="s">
        <v>2977</v>
      </c>
      <c r="E2849" t="s">
        <v>844</v>
      </c>
    </row>
    <row r="2850" spans="1:5">
      <c r="A2850" s="352">
        <v>1.4</v>
      </c>
      <c r="B2850" s="352" t="s">
        <v>844</v>
      </c>
      <c r="C2850" s="351"/>
      <c r="D2850" s="351" t="s">
        <v>2978</v>
      </c>
      <c r="E2850" t="s">
        <v>844</v>
      </c>
    </row>
    <row r="2851" spans="1:5">
      <c r="A2851" s="352">
        <v>1.4</v>
      </c>
      <c r="B2851" s="352" t="s">
        <v>844</v>
      </c>
      <c r="C2851" s="351"/>
      <c r="D2851" s="351" t="s">
        <v>2979</v>
      </c>
      <c r="E2851" t="s">
        <v>844</v>
      </c>
    </row>
    <row r="2852" spans="1:5">
      <c r="A2852" s="352">
        <v>1.4</v>
      </c>
      <c r="B2852" s="352" t="s">
        <v>844</v>
      </c>
      <c r="C2852" s="351"/>
      <c r="D2852" s="351" t="s">
        <v>2980</v>
      </c>
      <c r="E2852" t="s">
        <v>844</v>
      </c>
    </row>
    <row r="2853" spans="1:5">
      <c r="A2853" s="352">
        <v>1.4</v>
      </c>
      <c r="B2853" s="352" t="s">
        <v>844</v>
      </c>
      <c r="C2853" s="351"/>
      <c r="D2853" s="351" t="s">
        <v>1467</v>
      </c>
      <c r="E2853" t="s">
        <v>844</v>
      </c>
    </row>
    <row r="2854" spans="1:5">
      <c r="A2854" s="352">
        <v>1.4</v>
      </c>
      <c r="B2854" s="352" t="s">
        <v>844</v>
      </c>
      <c r="C2854" s="351"/>
      <c r="D2854" s="351" t="s">
        <v>2981</v>
      </c>
      <c r="E2854" t="s">
        <v>844</v>
      </c>
    </row>
    <row r="2855" spans="1:5">
      <c r="A2855" s="352">
        <v>1.4</v>
      </c>
      <c r="B2855" s="352" t="s">
        <v>844</v>
      </c>
      <c r="C2855" s="351"/>
      <c r="D2855" s="351" t="s">
        <v>2982</v>
      </c>
      <c r="E2855" t="s">
        <v>844</v>
      </c>
    </row>
    <row r="2856" spans="1:5">
      <c r="A2856" s="352">
        <v>1.4</v>
      </c>
      <c r="B2856" s="352" t="s">
        <v>844</v>
      </c>
      <c r="C2856" s="351"/>
      <c r="D2856" s="351" t="s">
        <v>2983</v>
      </c>
      <c r="E2856" t="s">
        <v>844</v>
      </c>
    </row>
    <row r="2857" spans="1:5">
      <c r="A2857" s="352">
        <v>1.4</v>
      </c>
      <c r="B2857" s="352" t="s">
        <v>844</v>
      </c>
      <c r="C2857" s="351"/>
      <c r="D2857" s="351" t="s">
        <v>248</v>
      </c>
      <c r="E2857" t="s">
        <v>844</v>
      </c>
    </row>
    <row r="2858" spans="1:5">
      <c r="A2858" s="352">
        <v>1.4</v>
      </c>
      <c r="B2858" s="352" t="s">
        <v>844</v>
      </c>
      <c r="C2858" s="351"/>
      <c r="D2858" s="351" t="s">
        <v>579</v>
      </c>
      <c r="E2858" t="s">
        <v>844</v>
      </c>
    </row>
    <row r="2859" spans="1:5">
      <c r="A2859" s="352">
        <v>1.4</v>
      </c>
      <c r="B2859" s="352" t="s">
        <v>844</v>
      </c>
      <c r="C2859" s="351"/>
      <c r="D2859" s="351" t="s">
        <v>2984</v>
      </c>
      <c r="E2859" t="s">
        <v>844</v>
      </c>
    </row>
    <row r="2860" spans="1:5">
      <c r="A2860" s="352">
        <v>1.4</v>
      </c>
      <c r="B2860" s="352" t="s">
        <v>844</v>
      </c>
      <c r="C2860" s="351"/>
      <c r="D2860" s="351" t="s">
        <v>607</v>
      </c>
      <c r="E2860" t="s">
        <v>844</v>
      </c>
    </row>
    <row r="2861" spans="1:5">
      <c r="A2861" s="352">
        <v>1.4</v>
      </c>
      <c r="B2861" s="352" t="s">
        <v>844</v>
      </c>
      <c r="C2861" s="351"/>
      <c r="D2861" s="351" t="s">
        <v>2985</v>
      </c>
      <c r="E2861" t="s">
        <v>844</v>
      </c>
    </row>
    <row r="2862" spans="1:5">
      <c r="A2862" s="352">
        <v>1.4</v>
      </c>
      <c r="B2862" s="352" t="s">
        <v>844</v>
      </c>
      <c r="C2862" s="351"/>
      <c r="D2862" s="351" t="s">
        <v>2986</v>
      </c>
      <c r="E2862" t="s">
        <v>844</v>
      </c>
    </row>
    <row r="2863" spans="1:5">
      <c r="A2863" s="352">
        <v>1.4</v>
      </c>
      <c r="B2863" s="352" t="s">
        <v>844</v>
      </c>
      <c r="C2863" s="351"/>
      <c r="D2863" s="351" t="s">
        <v>1429</v>
      </c>
      <c r="E2863" t="s">
        <v>844</v>
      </c>
    </row>
    <row r="2864" spans="1:5">
      <c r="A2864" s="352">
        <v>1.4</v>
      </c>
      <c r="B2864" s="352" t="s">
        <v>844</v>
      </c>
      <c r="C2864" s="351"/>
      <c r="D2864" s="351" t="s">
        <v>2987</v>
      </c>
      <c r="E2864" t="s">
        <v>844</v>
      </c>
    </row>
    <row r="2865" spans="1:5">
      <c r="A2865" s="352">
        <v>1.4</v>
      </c>
      <c r="B2865" s="352" t="s">
        <v>844</v>
      </c>
      <c r="C2865" s="351"/>
      <c r="D2865" s="351" t="s">
        <v>2988</v>
      </c>
      <c r="E2865" t="s">
        <v>844</v>
      </c>
    </row>
    <row r="2866" spans="1:5">
      <c r="A2866" s="352">
        <v>1.4</v>
      </c>
      <c r="B2866" s="352" t="s">
        <v>844</v>
      </c>
      <c r="C2866" s="351"/>
      <c r="D2866" s="351" t="s">
        <v>2989</v>
      </c>
      <c r="E2866" t="s">
        <v>844</v>
      </c>
    </row>
    <row r="2867" spans="1:5">
      <c r="A2867" s="352">
        <v>1.4</v>
      </c>
      <c r="B2867" s="352" t="s">
        <v>844</v>
      </c>
      <c r="C2867" s="351"/>
      <c r="D2867" s="351" t="s">
        <v>2990</v>
      </c>
      <c r="E2867" t="s">
        <v>844</v>
      </c>
    </row>
    <row r="2868" spans="1:5">
      <c r="A2868" s="352">
        <v>1.4</v>
      </c>
      <c r="B2868" s="352" t="s">
        <v>844</v>
      </c>
      <c r="C2868" s="351"/>
      <c r="D2868" s="351" t="s">
        <v>2991</v>
      </c>
      <c r="E2868" t="s">
        <v>844</v>
      </c>
    </row>
    <row r="2869" spans="1:5">
      <c r="A2869" s="352">
        <v>1.4</v>
      </c>
      <c r="B2869" s="352" t="s">
        <v>844</v>
      </c>
      <c r="C2869" s="351"/>
      <c r="D2869" s="351" t="s">
        <v>2992</v>
      </c>
      <c r="E2869" t="s">
        <v>844</v>
      </c>
    </row>
    <row r="2870" spans="1:5">
      <c r="A2870" s="352">
        <v>1.4</v>
      </c>
      <c r="B2870" s="352" t="s">
        <v>844</v>
      </c>
      <c r="C2870" s="351"/>
      <c r="D2870" s="351" t="s">
        <v>2993</v>
      </c>
      <c r="E2870" t="s">
        <v>844</v>
      </c>
    </row>
    <row r="2871" spans="1:5">
      <c r="A2871" s="352">
        <v>1.4</v>
      </c>
      <c r="B2871" s="352" t="s">
        <v>844</v>
      </c>
      <c r="C2871" s="351"/>
      <c r="D2871" s="351" t="s">
        <v>2994</v>
      </c>
      <c r="E2871" t="s">
        <v>844</v>
      </c>
    </row>
    <row r="2872" spans="1:5">
      <c r="A2872" s="352">
        <v>1.4</v>
      </c>
      <c r="B2872" s="352" t="s">
        <v>844</v>
      </c>
      <c r="C2872" s="351"/>
      <c r="D2872" s="351" t="s">
        <v>600</v>
      </c>
      <c r="E2872" t="s">
        <v>844</v>
      </c>
    </row>
    <row r="2873" spans="1:5">
      <c r="A2873" s="352">
        <v>1.4</v>
      </c>
      <c r="B2873" s="352" t="s">
        <v>844</v>
      </c>
      <c r="C2873" s="351"/>
      <c r="D2873" s="351" t="s">
        <v>1191</v>
      </c>
      <c r="E2873" t="s">
        <v>844</v>
      </c>
    </row>
    <row r="2874" spans="1:5">
      <c r="A2874" s="352">
        <v>1.4</v>
      </c>
      <c r="B2874" s="352" t="s">
        <v>844</v>
      </c>
      <c r="C2874" s="351"/>
      <c r="D2874" s="351" t="s">
        <v>2995</v>
      </c>
      <c r="E2874" t="s">
        <v>844</v>
      </c>
    </row>
    <row r="2875" spans="1:5">
      <c r="A2875" s="352">
        <v>1.4</v>
      </c>
      <c r="B2875" s="352" t="s">
        <v>844</v>
      </c>
      <c r="C2875" s="351"/>
      <c r="D2875" s="351" t="s">
        <v>2996</v>
      </c>
      <c r="E2875" t="s">
        <v>844</v>
      </c>
    </row>
    <row r="2876" spans="1:5">
      <c r="A2876" s="352">
        <v>1.4</v>
      </c>
      <c r="B2876" s="352" t="s">
        <v>844</v>
      </c>
      <c r="C2876" s="351"/>
      <c r="D2876" s="351" t="s">
        <v>2997</v>
      </c>
      <c r="E2876" t="s">
        <v>844</v>
      </c>
    </row>
    <row r="2877" spans="1:5">
      <c r="A2877" s="352">
        <v>1.4</v>
      </c>
      <c r="B2877" s="352" t="s">
        <v>844</v>
      </c>
      <c r="C2877" s="351"/>
      <c r="D2877" s="351" t="s">
        <v>2998</v>
      </c>
      <c r="E2877" t="s">
        <v>844</v>
      </c>
    </row>
    <row r="2878" spans="1:5">
      <c r="A2878" s="352">
        <v>1.4</v>
      </c>
      <c r="B2878" s="352" t="s">
        <v>844</v>
      </c>
      <c r="C2878" s="351"/>
      <c r="D2878" s="351" t="s">
        <v>2999</v>
      </c>
      <c r="E2878" t="s">
        <v>844</v>
      </c>
    </row>
    <row r="2879" spans="1:5">
      <c r="A2879" s="352">
        <v>1.4</v>
      </c>
      <c r="B2879" s="352" t="s">
        <v>844</v>
      </c>
      <c r="C2879" s="351"/>
      <c r="D2879" s="351" t="s">
        <v>3000</v>
      </c>
      <c r="E2879" t="s">
        <v>844</v>
      </c>
    </row>
    <row r="2880" spans="1:5">
      <c r="A2880" s="352">
        <v>1.4</v>
      </c>
      <c r="B2880" s="352" t="s">
        <v>844</v>
      </c>
      <c r="C2880" s="351"/>
      <c r="D2880" s="351" t="s">
        <v>216</v>
      </c>
      <c r="E2880" t="s">
        <v>844</v>
      </c>
    </row>
    <row r="2881" spans="1:5">
      <c r="A2881" s="352">
        <v>1.4</v>
      </c>
      <c r="B2881" s="352" t="s">
        <v>844</v>
      </c>
      <c r="C2881" s="351"/>
      <c r="D2881" s="351" t="s">
        <v>3001</v>
      </c>
      <c r="E2881" t="s">
        <v>844</v>
      </c>
    </row>
    <row r="2882" spans="1:5">
      <c r="A2882" s="352">
        <v>1.4</v>
      </c>
      <c r="B2882" s="352" t="s">
        <v>844</v>
      </c>
      <c r="C2882" s="351"/>
      <c r="D2882" s="351" t="s">
        <v>1265</v>
      </c>
      <c r="E2882" t="s">
        <v>844</v>
      </c>
    </row>
    <row r="2883" spans="1:5">
      <c r="A2883" s="352">
        <v>1.4</v>
      </c>
      <c r="B2883" s="352" t="s">
        <v>844</v>
      </c>
      <c r="C2883" s="351"/>
      <c r="D2883" s="351" t="s">
        <v>3002</v>
      </c>
      <c r="E2883" t="s">
        <v>844</v>
      </c>
    </row>
    <row r="2884" spans="1:5">
      <c r="A2884" s="352">
        <v>1.4</v>
      </c>
      <c r="B2884" s="352" t="s">
        <v>844</v>
      </c>
      <c r="C2884" s="351"/>
      <c r="D2884" s="351" t="s">
        <v>3003</v>
      </c>
      <c r="E2884" t="s">
        <v>844</v>
      </c>
    </row>
    <row r="2885" spans="1:5">
      <c r="A2885" s="352">
        <v>1.4</v>
      </c>
      <c r="B2885" s="352" t="s">
        <v>844</v>
      </c>
      <c r="C2885" s="351"/>
      <c r="D2885" s="351" t="s">
        <v>3004</v>
      </c>
      <c r="E2885" t="s">
        <v>844</v>
      </c>
    </row>
    <row r="2886" spans="1:5">
      <c r="A2886" s="352">
        <v>1.4</v>
      </c>
      <c r="B2886" s="352" t="s">
        <v>844</v>
      </c>
      <c r="C2886" s="351"/>
      <c r="D2886" s="351" t="s">
        <v>3005</v>
      </c>
      <c r="E2886" t="s">
        <v>844</v>
      </c>
    </row>
    <row r="2887" spans="1:5">
      <c r="A2887" s="352">
        <v>1.4</v>
      </c>
      <c r="B2887" s="352" t="s">
        <v>844</v>
      </c>
      <c r="C2887" s="351"/>
      <c r="D2887" s="351" t="s">
        <v>3006</v>
      </c>
      <c r="E2887" t="s">
        <v>844</v>
      </c>
    </row>
    <row r="2888" spans="1:5">
      <c r="A2888" s="352">
        <v>1.4</v>
      </c>
      <c r="B2888" s="352" t="s">
        <v>844</v>
      </c>
      <c r="C2888" s="351"/>
      <c r="D2888" s="351" t="s">
        <v>3007</v>
      </c>
      <c r="E2888" t="s">
        <v>844</v>
      </c>
    </row>
    <row r="2889" spans="1:5">
      <c r="A2889" s="352">
        <v>1.4</v>
      </c>
      <c r="B2889" s="352" t="s">
        <v>844</v>
      </c>
      <c r="C2889" s="351"/>
      <c r="D2889" s="351" t="s">
        <v>3008</v>
      </c>
      <c r="E2889" t="s">
        <v>844</v>
      </c>
    </row>
    <row r="2890" spans="1:5">
      <c r="A2890" s="352">
        <v>1.4</v>
      </c>
      <c r="B2890" s="352" t="s">
        <v>844</v>
      </c>
      <c r="C2890" s="351"/>
      <c r="D2890" s="351" t="s">
        <v>3009</v>
      </c>
      <c r="E2890" t="s">
        <v>844</v>
      </c>
    </row>
    <row r="2891" spans="1:5">
      <c r="A2891" s="352">
        <v>1.4</v>
      </c>
      <c r="B2891" s="352" t="s">
        <v>844</v>
      </c>
      <c r="C2891" s="351"/>
      <c r="D2891" s="351" t="s">
        <v>3010</v>
      </c>
      <c r="E2891" t="s">
        <v>844</v>
      </c>
    </row>
    <row r="2892" spans="1:5">
      <c r="A2892" s="352">
        <v>1.4</v>
      </c>
      <c r="B2892" s="352" t="s">
        <v>844</v>
      </c>
      <c r="C2892" s="351"/>
      <c r="D2892" s="351" t="s">
        <v>1292</v>
      </c>
      <c r="E2892" t="s">
        <v>844</v>
      </c>
    </row>
    <row r="2893" spans="1:5">
      <c r="A2893" s="352">
        <v>1.4</v>
      </c>
      <c r="B2893" s="352" t="s">
        <v>844</v>
      </c>
      <c r="C2893" s="351"/>
      <c r="D2893" s="351" t="s">
        <v>3011</v>
      </c>
      <c r="E2893" t="s">
        <v>844</v>
      </c>
    </row>
    <row r="2894" spans="1:5">
      <c r="A2894" s="352">
        <v>1.4</v>
      </c>
      <c r="B2894" s="352" t="s">
        <v>844</v>
      </c>
      <c r="C2894" s="351"/>
      <c r="D2894" s="351" t="s">
        <v>3012</v>
      </c>
      <c r="E2894" t="s">
        <v>844</v>
      </c>
    </row>
    <row r="2895" spans="1:5">
      <c r="A2895" s="352">
        <v>1.4</v>
      </c>
      <c r="B2895" s="352" t="s">
        <v>844</v>
      </c>
      <c r="C2895" s="351"/>
      <c r="D2895" s="351" t="s">
        <v>3013</v>
      </c>
      <c r="E2895" t="s">
        <v>844</v>
      </c>
    </row>
    <row r="2896" spans="1:5">
      <c r="A2896" s="352">
        <v>1.4</v>
      </c>
      <c r="B2896" s="352" t="s">
        <v>844</v>
      </c>
      <c r="C2896" s="351"/>
      <c r="D2896" s="351" t="s">
        <v>3014</v>
      </c>
      <c r="E2896" t="s">
        <v>844</v>
      </c>
    </row>
    <row r="2897" spans="1:5">
      <c r="A2897" s="352">
        <v>1.4</v>
      </c>
      <c r="B2897" s="352" t="s">
        <v>844</v>
      </c>
      <c r="C2897" s="351"/>
      <c r="D2897" s="351" t="s">
        <v>3015</v>
      </c>
      <c r="E2897" t="s">
        <v>844</v>
      </c>
    </row>
    <row r="2898" spans="1:5">
      <c r="A2898" s="352">
        <v>1.4</v>
      </c>
      <c r="B2898" s="352" t="s">
        <v>844</v>
      </c>
      <c r="C2898" s="351"/>
      <c r="D2898" s="351" t="s">
        <v>3016</v>
      </c>
      <c r="E2898" t="s">
        <v>844</v>
      </c>
    </row>
    <row r="2899" spans="1:5">
      <c r="A2899" s="352">
        <v>1.4</v>
      </c>
      <c r="B2899" s="352" t="s">
        <v>844</v>
      </c>
      <c r="C2899" s="351"/>
      <c r="D2899" s="351" t="s">
        <v>3017</v>
      </c>
      <c r="E2899" t="s">
        <v>844</v>
      </c>
    </row>
    <row r="2900" spans="1:5">
      <c r="A2900" s="352">
        <v>1.4</v>
      </c>
      <c r="B2900" s="352" t="s">
        <v>844</v>
      </c>
      <c r="C2900" s="351"/>
      <c r="D2900" s="351" t="s">
        <v>3018</v>
      </c>
      <c r="E2900" t="s">
        <v>844</v>
      </c>
    </row>
    <row r="2901" spans="1:5">
      <c r="A2901" s="352">
        <v>1.4</v>
      </c>
      <c r="B2901" s="352" t="s">
        <v>844</v>
      </c>
      <c r="C2901" s="351"/>
      <c r="D2901" s="351" t="s">
        <v>3019</v>
      </c>
      <c r="E2901" t="s">
        <v>844</v>
      </c>
    </row>
    <row r="2902" spans="1:5">
      <c r="A2902" s="352">
        <v>1.4</v>
      </c>
      <c r="B2902" s="352" t="s">
        <v>844</v>
      </c>
      <c r="C2902" s="351"/>
      <c r="D2902" s="351" t="s">
        <v>3020</v>
      </c>
      <c r="E2902" t="s">
        <v>844</v>
      </c>
    </row>
    <row r="2903" spans="1:5">
      <c r="A2903" s="352">
        <v>1.4</v>
      </c>
      <c r="B2903" s="352" t="s">
        <v>844</v>
      </c>
      <c r="C2903" s="351"/>
      <c r="D2903" s="351" t="s">
        <v>3021</v>
      </c>
      <c r="E2903" t="s">
        <v>844</v>
      </c>
    </row>
    <row r="2904" spans="1:5">
      <c r="A2904" s="352">
        <v>1.4</v>
      </c>
      <c r="B2904" s="352" t="s">
        <v>844</v>
      </c>
      <c r="C2904" s="351"/>
      <c r="D2904" s="351" t="s">
        <v>1411</v>
      </c>
      <c r="E2904" t="s">
        <v>844</v>
      </c>
    </row>
    <row r="2905" spans="1:5">
      <c r="A2905" s="352">
        <v>1.4</v>
      </c>
      <c r="B2905" s="352" t="s">
        <v>844</v>
      </c>
      <c r="C2905" s="351"/>
      <c r="D2905" s="351" t="s">
        <v>3022</v>
      </c>
      <c r="E2905" t="s">
        <v>844</v>
      </c>
    </row>
    <row r="2906" spans="1:5">
      <c r="A2906" s="352">
        <v>1.4</v>
      </c>
      <c r="B2906" s="352" t="s">
        <v>844</v>
      </c>
      <c r="C2906" s="351"/>
      <c r="D2906" s="351" t="s">
        <v>3023</v>
      </c>
      <c r="E2906" t="s">
        <v>844</v>
      </c>
    </row>
    <row r="2907" spans="1:5">
      <c r="A2907" s="352">
        <v>1.4</v>
      </c>
      <c r="B2907" s="352" t="s">
        <v>844</v>
      </c>
      <c r="C2907" s="351"/>
      <c r="D2907" s="351" t="s">
        <v>3024</v>
      </c>
      <c r="E2907" t="s">
        <v>844</v>
      </c>
    </row>
    <row r="2908" spans="1:5">
      <c r="A2908" s="352">
        <v>1.4</v>
      </c>
      <c r="B2908" s="352" t="s">
        <v>844</v>
      </c>
      <c r="C2908" s="351"/>
      <c r="D2908" s="351" t="s">
        <v>3025</v>
      </c>
      <c r="E2908" t="s">
        <v>844</v>
      </c>
    </row>
    <row r="2909" spans="1:5">
      <c r="A2909" s="352">
        <v>1.4</v>
      </c>
      <c r="B2909" s="352" t="s">
        <v>844</v>
      </c>
      <c r="C2909" s="351"/>
      <c r="D2909" s="351" t="s">
        <v>3026</v>
      </c>
      <c r="E2909" t="s">
        <v>844</v>
      </c>
    </row>
    <row r="2910" spans="1:5">
      <c r="A2910" s="352">
        <v>1.4</v>
      </c>
      <c r="B2910" s="352" t="s">
        <v>844</v>
      </c>
      <c r="C2910" s="351"/>
      <c r="D2910" s="351" t="s">
        <v>3027</v>
      </c>
      <c r="E2910" t="s">
        <v>844</v>
      </c>
    </row>
    <row r="2911" spans="1:5">
      <c r="A2911" s="352">
        <v>1.4</v>
      </c>
      <c r="B2911" s="352" t="s">
        <v>844</v>
      </c>
      <c r="C2911" s="351"/>
      <c r="D2911" s="351" t="s">
        <v>3028</v>
      </c>
      <c r="E2911" t="s">
        <v>844</v>
      </c>
    </row>
    <row r="2912" spans="1:5">
      <c r="A2912" s="352">
        <v>1.4</v>
      </c>
      <c r="B2912" s="352" t="s">
        <v>844</v>
      </c>
      <c r="C2912" s="351"/>
      <c r="D2912" s="351" t="s">
        <v>3029</v>
      </c>
      <c r="E2912" t="s">
        <v>844</v>
      </c>
    </row>
    <row r="2913" spans="1:5">
      <c r="A2913" s="352">
        <v>1.4</v>
      </c>
      <c r="B2913" s="352" t="s">
        <v>844</v>
      </c>
      <c r="C2913" s="351"/>
      <c r="D2913" s="351" t="s">
        <v>3030</v>
      </c>
      <c r="E2913" t="s">
        <v>844</v>
      </c>
    </row>
    <row r="2914" spans="1:5">
      <c r="A2914" s="352">
        <v>1.4</v>
      </c>
      <c r="B2914" s="352" t="s">
        <v>844</v>
      </c>
      <c r="C2914" s="351"/>
      <c r="D2914" s="351" t="s">
        <v>3031</v>
      </c>
      <c r="E2914" t="s">
        <v>844</v>
      </c>
    </row>
    <row r="2915" spans="1:5">
      <c r="A2915" s="352">
        <v>1.4</v>
      </c>
      <c r="B2915" s="352" t="s">
        <v>844</v>
      </c>
      <c r="C2915" s="351"/>
      <c r="D2915" s="351" t="s">
        <v>571</v>
      </c>
      <c r="E2915" t="s">
        <v>844</v>
      </c>
    </row>
    <row r="2916" spans="1:5">
      <c r="A2916" s="352">
        <v>1.4</v>
      </c>
      <c r="B2916" s="352" t="s">
        <v>844</v>
      </c>
      <c r="C2916" s="351"/>
      <c r="D2916" s="351" t="s">
        <v>3032</v>
      </c>
      <c r="E2916" t="s">
        <v>844</v>
      </c>
    </row>
    <row r="2917" spans="1:5">
      <c r="A2917" s="352">
        <v>1.4</v>
      </c>
      <c r="B2917" s="352" t="s">
        <v>844</v>
      </c>
      <c r="C2917" s="351"/>
      <c r="D2917" s="351" t="s">
        <v>3033</v>
      </c>
      <c r="E2917" t="s">
        <v>844</v>
      </c>
    </row>
    <row r="2918" spans="1:5">
      <c r="A2918" s="352">
        <v>1.4</v>
      </c>
      <c r="B2918" s="352" t="s">
        <v>844</v>
      </c>
      <c r="C2918" s="351"/>
      <c r="D2918" s="351" t="s">
        <v>1388</v>
      </c>
      <c r="E2918" t="s">
        <v>844</v>
      </c>
    </row>
    <row r="2919" spans="1:5">
      <c r="A2919" s="352">
        <v>1.4</v>
      </c>
      <c r="B2919" s="352" t="s">
        <v>844</v>
      </c>
      <c r="C2919" s="351"/>
      <c r="D2919" s="351" t="s">
        <v>3034</v>
      </c>
      <c r="E2919" t="s">
        <v>844</v>
      </c>
    </row>
    <row r="2920" spans="1:5">
      <c r="A2920" s="352">
        <v>1.4</v>
      </c>
      <c r="B2920" s="352" t="s">
        <v>844</v>
      </c>
      <c r="C2920" s="351"/>
      <c r="D2920" s="351" t="s">
        <v>513</v>
      </c>
      <c r="E2920" t="s">
        <v>844</v>
      </c>
    </row>
    <row r="2921" spans="1:5">
      <c r="A2921" s="352">
        <v>1.4</v>
      </c>
      <c r="B2921" s="352" t="s">
        <v>844</v>
      </c>
      <c r="C2921" s="351"/>
      <c r="D2921" s="351" t="s">
        <v>3035</v>
      </c>
      <c r="E2921" t="s">
        <v>844</v>
      </c>
    </row>
    <row r="2922" spans="1:5">
      <c r="A2922" s="352">
        <v>1.4</v>
      </c>
      <c r="B2922" s="352" t="s">
        <v>844</v>
      </c>
      <c r="C2922" s="351"/>
      <c r="D2922" s="351" t="s">
        <v>3036</v>
      </c>
      <c r="E2922" t="s">
        <v>844</v>
      </c>
    </row>
    <row r="2923" spans="1:5">
      <c r="A2923" s="352">
        <v>1.4</v>
      </c>
      <c r="B2923" s="352" t="s">
        <v>844</v>
      </c>
      <c r="C2923" s="351"/>
      <c r="D2923" s="351" t="s">
        <v>3037</v>
      </c>
      <c r="E2923" t="s">
        <v>844</v>
      </c>
    </row>
    <row r="2924" spans="1:5">
      <c r="A2924" s="352">
        <v>1.4</v>
      </c>
      <c r="B2924" s="352" t="s">
        <v>844</v>
      </c>
      <c r="C2924" s="351"/>
      <c r="D2924" s="351" t="s">
        <v>3038</v>
      </c>
      <c r="E2924" t="s">
        <v>844</v>
      </c>
    </row>
    <row r="2925" spans="1:5">
      <c r="A2925" s="352">
        <v>1.4</v>
      </c>
      <c r="B2925" s="352" t="s">
        <v>844</v>
      </c>
      <c r="C2925" s="351"/>
      <c r="D2925" s="351" t="s">
        <v>3039</v>
      </c>
      <c r="E2925" t="s">
        <v>844</v>
      </c>
    </row>
    <row r="2926" spans="1:5">
      <c r="A2926" s="352">
        <v>1.4</v>
      </c>
      <c r="B2926" s="352" t="s">
        <v>844</v>
      </c>
      <c r="C2926" s="351"/>
      <c r="D2926" s="351" t="s">
        <v>290</v>
      </c>
      <c r="E2926" t="s">
        <v>844</v>
      </c>
    </row>
    <row r="2927" spans="1:5">
      <c r="A2927" s="352">
        <v>1.4</v>
      </c>
      <c r="B2927" s="352" t="s">
        <v>844</v>
      </c>
      <c r="C2927" s="351"/>
      <c r="D2927" s="351" t="s">
        <v>3040</v>
      </c>
      <c r="E2927" t="s">
        <v>844</v>
      </c>
    </row>
    <row r="2928" spans="1:5">
      <c r="A2928" s="352">
        <v>1.4</v>
      </c>
      <c r="B2928" s="352" t="s">
        <v>844</v>
      </c>
      <c r="C2928" s="351"/>
      <c r="D2928" s="351" t="s">
        <v>3041</v>
      </c>
      <c r="E2928" t="s">
        <v>844</v>
      </c>
    </row>
    <row r="2929" spans="1:5">
      <c r="A2929" s="352">
        <v>1.4</v>
      </c>
      <c r="B2929" s="352" t="s">
        <v>844</v>
      </c>
      <c r="C2929" s="351"/>
      <c r="D2929" s="351" t="s">
        <v>3042</v>
      </c>
      <c r="E2929" t="s">
        <v>844</v>
      </c>
    </row>
    <row r="2930" spans="1:5">
      <c r="A2930" s="352">
        <v>1.4</v>
      </c>
      <c r="B2930" s="352" t="s">
        <v>844</v>
      </c>
      <c r="C2930" s="351"/>
      <c r="D2930" s="351" t="s">
        <v>3043</v>
      </c>
      <c r="E2930" t="s">
        <v>844</v>
      </c>
    </row>
    <row r="2931" spans="1:5">
      <c r="A2931" s="352">
        <v>1.4</v>
      </c>
      <c r="B2931" s="352" t="s">
        <v>844</v>
      </c>
      <c r="C2931" s="351"/>
      <c r="D2931" s="351" t="s">
        <v>3044</v>
      </c>
      <c r="E2931" t="s">
        <v>844</v>
      </c>
    </row>
    <row r="2932" spans="1:5">
      <c r="A2932" s="352">
        <v>1.4</v>
      </c>
      <c r="B2932" s="352" t="s">
        <v>844</v>
      </c>
      <c r="C2932" s="351"/>
      <c r="D2932" s="351" t="s">
        <v>3045</v>
      </c>
      <c r="E2932" t="s">
        <v>844</v>
      </c>
    </row>
    <row r="2933" spans="1:5">
      <c r="A2933" s="352">
        <v>1.4</v>
      </c>
      <c r="B2933" s="352" t="s">
        <v>844</v>
      </c>
      <c r="C2933" s="351"/>
      <c r="D2933" s="351" t="s">
        <v>3046</v>
      </c>
      <c r="E2933" t="s">
        <v>844</v>
      </c>
    </row>
    <row r="2934" spans="1:5">
      <c r="A2934" s="352">
        <v>1.4</v>
      </c>
      <c r="B2934" s="352" t="s">
        <v>844</v>
      </c>
      <c r="C2934" s="351"/>
      <c r="D2934" s="351" t="s">
        <v>3047</v>
      </c>
      <c r="E2934" t="s">
        <v>844</v>
      </c>
    </row>
    <row r="2935" spans="1:5">
      <c r="A2935" s="352">
        <v>1.4</v>
      </c>
      <c r="B2935" s="352" t="s">
        <v>844</v>
      </c>
      <c r="C2935" s="351"/>
      <c r="D2935" s="351" t="s">
        <v>3048</v>
      </c>
      <c r="E2935" t="s">
        <v>844</v>
      </c>
    </row>
    <row r="2936" spans="1:5">
      <c r="A2936" s="352">
        <v>1.4</v>
      </c>
      <c r="B2936" s="352" t="s">
        <v>844</v>
      </c>
      <c r="C2936" s="351"/>
      <c r="D2936" s="351" t="s">
        <v>3049</v>
      </c>
      <c r="E2936" t="s">
        <v>844</v>
      </c>
    </row>
    <row r="2937" spans="1:5">
      <c r="A2937" s="352">
        <v>1.4</v>
      </c>
      <c r="B2937" s="352" t="s">
        <v>844</v>
      </c>
      <c r="C2937" s="351"/>
      <c r="D2937" s="351" t="s">
        <v>3050</v>
      </c>
      <c r="E2937" t="s">
        <v>844</v>
      </c>
    </row>
    <row r="2938" spans="1:5">
      <c r="A2938" s="352">
        <v>1.4</v>
      </c>
      <c r="B2938" s="352" t="s">
        <v>844</v>
      </c>
      <c r="C2938" s="351"/>
      <c r="D2938" s="351" t="s">
        <v>3051</v>
      </c>
      <c r="E2938" t="s">
        <v>844</v>
      </c>
    </row>
    <row r="2939" spans="1:5">
      <c r="A2939" s="352">
        <v>1.4</v>
      </c>
      <c r="B2939" s="352" t="s">
        <v>844</v>
      </c>
      <c r="C2939" s="351"/>
      <c r="D2939" s="351" t="s">
        <v>3052</v>
      </c>
      <c r="E2939" t="s">
        <v>844</v>
      </c>
    </row>
    <row r="2940" spans="1:5">
      <c r="A2940" s="352">
        <v>1.4</v>
      </c>
      <c r="B2940" s="352" t="s">
        <v>844</v>
      </c>
      <c r="C2940" s="351"/>
      <c r="D2940" s="351" t="s">
        <v>3053</v>
      </c>
      <c r="E2940" t="s">
        <v>844</v>
      </c>
    </row>
    <row r="2941" spans="1:5">
      <c r="A2941" s="352">
        <v>1.4</v>
      </c>
      <c r="B2941" s="352" t="s">
        <v>844</v>
      </c>
      <c r="C2941" s="351"/>
      <c r="D2941" s="351" t="s">
        <v>3054</v>
      </c>
      <c r="E2941" t="s">
        <v>844</v>
      </c>
    </row>
    <row r="2942" spans="1:5">
      <c r="A2942" s="352">
        <v>1.4</v>
      </c>
      <c r="B2942" s="352" t="s">
        <v>844</v>
      </c>
      <c r="C2942" s="351"/>
      <c r="D2942" s="351" t="s">
        <v>3055</v>
      </c>
      <c r="E2942" t="s">
        <v>844</v>
      </c>
    </row>
    <row r="2943" spans="1:5">
      <c r="A2943" s="352">
        <v>1.4</v>
      </c>
      <c r="B2943" s="352" t="s">
        <v>844</v>
      </c>
      <c r="C2943" s="351"/>
      <c r="D2943" s="351" t="s">
        <v>3056</v>
      </c>
      <c r="E2943" t="s">
        <v>844</v>
      </c>
    </row>
    <row r="2944" spans="1:5">
      <c r="A2944" s="352">
        <v>1.4</v>
      </c>
      <c r="B2944" s="352" t="s">
        <v>844</v>
      </c>
      <c r="C2944" s="351"/>
      <c r="D2944" s="351" t="s">
        <v>3057</v>
      </c>
      <c r="E2944" t="s">
        <v>844</v>
      </c>
    </row>
    <row r="2945" spans="1:5">
      <c r="A2945" s="352">
        <v>1.4</v>
      </c>
      <c r="B2945" s="352" t="s">
        <v>844</v>
      </c>
      <c r="C2945" s="351"/>
      <c r="D2945" s="351" t="s">
        <v>3058</v>
      </c>
      <c r="E2945" t="s">
        <v>844</v>
      </c>
    </row>
    <row r="2946" spans="1:5">
      <c r="A2946" s="352">
        <v>1.4</v>
      </c>
      <c r="B2946" s="352" t="s">
        <v>844</v>
      </c>
      <c r="C2946" s="351"/>
      <c r="D2946" s="351" t="s">
        <v>3059</v>
      </c>
      <c r="E2946" t="s">
        <v>844</v>
      </c>
    </row>
    <row r="2947" spans="1:5">
      <c r="A2947" s="352">
        <v>1.4</v>
      </c>
      <c r="B2947" s="352" t="s">
        <v>844</v>
      </c>
      <c r="C2947" s="351"/>
      <c r="D2947" s="351" t="s">
        <v>3060</v>
      </c>
      <c r="E2947" t="s">
        <v>844</v>
      </c>
    </row>
    <row r="2948" spans="1:5">
      <c r="A2948" s="352">
        <v>1.4</v>
      </c>
      <c r="B2948" s="352" t="s">
        <v>844</v>
      </c>
      <c r="C2948" s="351"/>
      <c r="D2948" s="351" t="s">
        <v>3061</v>
      </c>
      <c r="E2948" t="s">
        <v>844</v>
      </c>
    </row>
    <row r="2949" spans="1:5">
      <c r="A2949" s="352">
        <v>1.4</v>
      </c>
      <c r="B2949" s="352" t="s">
        <v>844</v>
      </c>
      <c r="C2949" s="351"/>
      <c r="D2949" s="351" t="s">
        <v>3062</v>
      </c>
      <c r="E2949" t="s">
        <v>844</v>
      </c>
    </row>
    <row r="2950" spans="1:5">
      <c r="A2950" s="352">
        <v>1.4</v>
      </c>
      <c r="B2950" s="352" t="s">
        <v>844</v>
      </c>
      <c r="C2950" s="351"/>
      <c r="D2950" s="351" t="s">
        <v>3063</v>
      </c>
      <c r="E2950" t="s">
        <v>844</v>
      </c>
    </row>
    <row r="2951" spans="1:5">
      <c r="A2951" s="352">
        <v>1.4</v>
      </c>
      <c r="B2951" s="352" t="s">
        <v>844</v>
      </c>
      <c r="C2951" s="351"/>
      <c r="D2951" s="351" t="s">
        <v>3064</v>
      </c>
      <c r="E2951" t="s">
        <v>844</v>
      </c>
    </row>
    <row r="2952" spans="1:5">
      <c r="A2952" s="352">
        <v>1.4</v>
      </c>
      <c r="B2952" s="352" t="s">
        <v>844</v>
      </c>
      <c r="C2952" s="351"/>
      <c r="D2952" s="351" t="s">
        <v>3065</v>
      </c>
      <c r="E2952" t="s">
        <v>844</v>
      </c>
    </row>
    <row r="2953" spans="1:5">
      <c r="A2953" s="352">
        <v>1.4</v>
      </c>
      <c r="B2953" s="352" t="s">
        <v>844</v>
      </c>
      <c r="C2953" s="351"/>
      <c r="D2953" s="351" t="s">
        <v>3066</v>
      </c>
      <c r="E2953" t="s">
        <v>844</v>
      </c>
    </row>
    <row r="2954" spans="1:5">
      <c r="A2954" s="352">
        <v>1.4</v>
      </c>
      <c r="B2954" s="352" t="s">
        <v>844</v>
      </c>
      <c r="C2954" s="351"/>
      <c r="D2954" s="351" t="s">
        <v>3067</v>
      </c>
      <c r="E2954" t="s">
        <v>844</v>
      </c>
    </row>
    <row r="2955" spans="1:5">
      <c r="A2955" s="352">
        <v>1.4</v>
      </c>
      <c r="B2955" s="352" t="s">
        <v>844</v>
      </c>
      <c r="C2955" s="351"/>
      <c r="D2955" s="351" t="s">
        <v>3068</v>
      </c>
      <c r="E2955" t="s">
        <v>844</v>
      </c>
    </row>
    <row r="2956" spans="1:5">
      <c r="A2956" s="352">
        <v>1.4</v>
      </c>
      <c r="B2956" s="352" t="s">
        <v>844</v>
      </c>
      <c r="C2956" s="351"/>
      <c r="D2956" s="351" t="s">
        <v>3069</v>
      </c>
      <c r="E2956" t="s">
        <v>844</v>
      </c>
    </row>
    <row r="2957" spans="1:5">
      <c r="A2957" s="352">
        <v>1.4</v>
      </c>
      <c r="B2957" s="352" t="s">
        <v>844</v>
      </c>
      <c r="C2957" s="351"/>
      <c r="D2957" s="351" t="s">
        <v>1436</v>
      </c>
      <c r="E2957" t="s">
        <v>844</v>
      </c>
    </row>
    <row r="2958" spans="1:5">
      <c r="A2958" s="352">
        <v>1.4</v>
      </c>
      <c r="B2958" s="352" t="s">
        <v>844</v>
      </c>
      <c r="C2958" s="351"/>
      <c r="D2958" s="351" t="s">
        <v>1309</v>
      </c>
      <c r="E2958" t="s">
        <v>844</v>
      </c>
    </row>
    <row r="2959" spans="1:5">
      <c r="A2959" s="352">
        <v>1.4</v>
      </c>
      <c r="B2959" s="352" t="s">
        <v>844</v>
      </c>
      <c r="C2959" s="351"/>
      <c r="D2959" s="351" t="s">
        <v>3070</v>
      </c>
      <c r="E2959" t="s">
        <v>844</v>
      </c>
    </row>
    <row r="2960" spans="1:5">
      <c r="A2960" s="352">
        <v>1.4</v>
      </c>
      <c r="B2960" s="352" t="s">
        <v>844</v>
      </c>
      <c r="C2960" s="351"/>
      <c r="D2960" s="351" t="s">
        <v>1472</v>
      </c>
      <c r="E2960" t="s">
        <v>844</v>
      </c>
    </row>
    <row r="2961" spans="1:5">
      <c r="A2961" s="352">
        <v>1.4</v>
      </c>
      <c r="B2961" s="352" t="s">
        <v>844</v>
      </c>
      <c r="C2961" s="351"/>
      <c r="D2961" s="351" t="s">
        <v>843</v>
      </c>
      <c r="E2961" t="s">
        <v>844</v>
      </c>
    </row>
    <row r="2962" spans="1:5">
      <c r="A2962" s="352">
        <v>1.4</v>
      </c>
      <c r="B2962" s="352" t="s">
        <v>844</v>
      </c>
      <c r="C2962" s="351"/>
      <c r="D2962" s="351" t="s">
        <v>3071</v>
      </c>
      <c r="E2962" t="s">
        <v>844</v>
      </c>
    </row>
    <row r="2963" spans="1:5">
      <c r="A2963" s="352">
        <v>1.4</v>
      </c>
      <c r="B2963" s="352" t="s">
        <v>844</v>
      </c>
      <c r="C2963" s="351"/>
      <c r="D2963" s="351" t="s">
        <v>3072</v>
      </c>
      <c r="E2963" t="s">
        <v>844</v>
      </c>
    </row>
    <row r="2964" spans="1:5">
      <c r="A2964" s="352">
        <v>1.4</v>
      </c>
      <c r="B2964" s="352" t="s">
        <v>844</v>
      </c>
      <c r="C2964" s="351"/>
      <c r="D2964" s="351" t="s">
        <v>3073</v>
      </c>
      <c r="E2964" t="s">
        <v>844</v>
      </c>
    </row>
    <row r="2965" spans="1:5">
      <c r="A2965" s="352">
        <v>1.4</v>
      </c>
      <c r="B2965" s="352" t="s">
        <v>844</v>
      </c>
      <c r="C2965" s="351"/>
      <c r="D2965" s="351" t="s">
        <v>3074</v>
      </c>
      <c r="E2965" t="s">
        <v>844</v>
      </c>
    </row>
    <row r="2966" spans="1:5">
      <c r="A2966" s="352">
        <v>1.4</v>
      </c>
      <c r="B2966" s="352" t="s">
        <v>844</v>
      </c>
      <c r="C2966" s="351"/>
      <c r="D2966" s="351" t="s">
        <v>3075</v>
      </c>
      <c r="E2966" t="s">
        <v>844</v>
      </c>
    </row>
    <row r="2967" spans="1:5">
      <c r="A2967" s="352">
        <v>1.4</v>
      </c>
      <c r="B2967" s="352" t="s">
        <v>844</v>
      </c>
      <c r="C2967" s="351"/>
      <c r="D2967" s="351" t="s">
        <v>3076</v>
      </c>
      <c r="E2967" t="s">
        <v>844</v>
      </c>
    </row>
    <row r="2968" spans="1:5">
      <c r="A2968" s="352">
        <v>1.4</v>
      </c>
      <c r="B2968" s="352" t="s">
        <v>844</v>
      </c>
      <c r="C2968" s="351"/>
      <c r="D2968" s="351" t="s">
        <v>3077</v>
      </c>
      <c r="E2968" t="s">
        <v>844</v>
      </c>
    </row>
    <row r="2969" spans="1:5">
      <c r="A2969" s="352">
        <v>1.4</v>
      </c>
      <c r="B2969" s="352" t="s">
        <v>844</v>
      </c>
      <c r="C2969" s="351"/>
      <c r="D2969" s="351" t="s">
        <v>3078</v>
      </c>
      <c r="E2969" t="s">
        <v>844</v>
      </c>
    </row>
    <row r="2970" spans="1:5">
      <c r="A2970" s="352">
        <v>1.4</v>
      </c>
      <c r="B2970" s="352" t="s">
        <v>844</v>
      </c>
      <c r="C2970" s="351"/>
      <c r="D2970" s="351" t="s">
        <v>3079</v>
      </c>
      <c r="E2970" t="s">
        <v>844</v>
      </c>
    </row>
    <row r="2971" spans="1:5">
      <c r="A2971" s="352">
        <v>1.4</v>
      </c>
      <c r="B2971" s="352" t="s">
        <v>844</v>
      </c>
      <c r="C2971" s="351"/>
      <c r="D2971" s="351" t="s">
        <v>3080</v>
      </c>
      <c r="E2971" t="s">
        <v>844</v>
      </c>
    </row>
    <row r="2972" spans="1:5">
      <c r="A2972" s="352">
        <v>1.4</v>
      </c>
      <c r="B2972" s="352" t="s">
        <v>844</v>
      </c>
      <c r="C2972" s="351"/>
      <c r="D2972" s="351" t="s">
        <v>3081</v>
      </c>
      <c r="E2972" t="s">
        <v>844</v>
      </c>
    </row>
    <row r="2973" spans="1:5">
      <c r="A2973" s="352">
        <v>1.4</v>
      </c>
      <c r="B2973" s="352" t="s">
        <v>844</v>
      </c>
      <c r="C2973" s="351"/>
      <c r="D2973" s="351" t="s">
        <v>3082</v>
      </c>
      <c r="E2973" t="s">
        <v>844</v>
      </c>
    </row>
    <row r="2974" spans="1:5">
      <c r="A2974" s="352">
        <v>1.4</v>
      </c>
      <c r="B2974" s="352" t="s">
        <v>844</v>
      </c>
      <c r="C2974" s="351"/>
      <c r="D2974" s="351" t="s">
        <v>1340</v>
      </c>
      <c r="E2974" t="s">
        <v>844</v>
      </c>
    </row>
    <row r="2975" spans="1:5">
      <c r="A2975" s="352">
        <v>1.4</v>
      </c>
      <c r="B2975" s="352" t="s">
        <v>844</v>
      </c>
      <c r="C2975" s="351"/>
      <c r="D2975" s="351" t="s">
        <v>1428</v>
      </c>
      <c r="E2975" t="s">
        <v>844</v>
      </c>
    </row>
    <row r="2976" spans="1:5">
      <c r="A2976" s="352">
        <v>1.4</v>
      </c>
      <c r="B2976" s="352" t="s">
        <v>844</v>
      </c>
      <c r="C2976" s="351"/>
      <c r="D2976" s="351" t="s">
        <v>1403</v>
      </c>
      <c r="E2976" t="s">
        <v>844</v>
      </c>
    </row>
    <row r="2977" spans="1:5">
      <c r="A2977" s="352">
        <v>1.4</v>
      </c>
      <c r="B2977" s="352" t="s">
        <v>844</v>
      </c>
      <c r="C2977" s="351"/>
      <c r="D2977" s="351" t="s">
        <v>1437</v>
      </c>
      <c r="E2977" t="s">
        <v>844</v>
      </c>
    </row>
    <row r="2978" spans="1:5">
      <c r="A2978" s="352">
        <v>1.4</v>
      </c>
      <c r="B2978" s="352" t="s">
        <v>844</v>
      </c>
      <c r="C2978" s="351"/>
      <c r="D2978" s="351" t="s">
        <v>3083</v>
      </c>
      <c r="E2978" t="s">
        <v>844</v>
      </c>
    </row>
    <row r="2979" spans="1:5">
      <c r="A2979" s="352">
        <v>1.4</v>
      </c>
      <c r="B2979" s="352" t="s">
        <v>844</v>
      </c>
      <c r="C2979" s="351"/>
      <c r="D2979" s="351" t="s">
        <v>1470</v>
      </c>
      <c r="E2979" t="s">
        <v>844</v>
      </c>
    </row>
    <row r="2980" spans="1:5">
      <c r="A2980" s="352">
        <v>1.4</v>
      </c>
      <c r="B2980" s="352" t="s">
        <v>844</v>
      </c>
      <c r="C2980" s="351"/>
      <c r="D2980" s="351" t="s">
        <v>1435</v>
      </c>
      <c r="E2980" t="s">
        <v>844</v>
      </c>
    </row>
    <row r="2981" spans="1:5">
      <c r="A2981" s="352">
        <v>1.4</v>
      </c>
      <c r="B2981" s="352" t="s">
        <v>844</v>
      </c>
      <c r="C2981" s="351"/>
      <c r="D2981" s="351" t="s">
        <v>3084</v>
      </c>
      <c r="E2981" t="s">
        <v>844</v>
      </c>
    </row>
    <row r="2982" spans="1:5">
      <c r="A2982" s="352">
        <v>1.4</v>
      </c>
      <c r="B2982" s="352" t="s">
        <v>844</v>
      </c>
      <c r="C2982" s="351"/>
      <c r="D2982" s="351" t="s">
        <v>98</v>
      </c>
      <c r="E2982" t="s">
        <v>844</v>
      </c>
    </row>
    <row r="2983" spans="1:5">
      <c r="A2983" s="352">
        <v>1.4</v>
      </c>
      <c r="B2983" s="352" t="s">
        <v>844</v>
      </c>
      <c r="C2983" s="351"/>
      <c r="D2983" s="351" t="s">
        <v>3085</v>
      </c>
      <c r="E2983" t="s">
        <v>844</v>
      </c>
    </row>
    <row r="2984" spans="1:5">
      <c r="A2984" s="352">
        <v>1.4</v>
      </c>
      <c r="B2984" s="352" t="s">
        <v>844</v>
      </c>
      <c r="C2984" s="351"/>
      <c r="D2984" s="351" t="s">
        <v>1335</v>
      </c>
      <c r="E2984" t="s">
        <v>844</v>
      </c>
    </row>
    <row r="2985" spans="1:5">
      <c r="A2985" s="352">
        <v>1.4</v>
      </c>
      <c r="B2985" s="352" t="s">
        <v>844</v>
      </c>
      <c r="C2985" s="351"/>
      <c r="D2985" s="351" t="s">
        <v>3086</v>
      </c>
      <c r="E2985" t="s">
        <v>844</v>
      </c>
    </row>
    <row r="2986" spans="1:5">
      <c r="A2986" s="352">
        <v>1.4</v>
      </c>
      <c r="B2986" s="352" t="s">
        <v>844</v>
      </c>
      <c r="C2986" s="351"/>
      <c r="D2986" s="351" t="s">
        <v>3087</v>
      </c>
      <c r="E2986" t="s">
        <v>844</v>
      </c>
    </row>
    <row r="2987" spans="1:5">
      <c r="A2987" s="352">
        <v>1.4</v>
      </c>
      <c r="B2987" s="352" t="s">
        <v>844</v>
      </c>
      <c r="C2987" s="351"/>
      <c r="D2987" s="351" t="s">
        <v>3088</v>
      </c>
      <c r="E2987" t="s">
        <v>844</v>
      </c>
    </row>
    <row r="2988" spans="1:5">
      <c r="A2988" s="352">
        <v>1.4</v>
      </c>
      <c r="B2988" s="352" t="s">
        <v>844</v>
      </c>
      <c r="C2988" s="351"/>
      <c r="D2988" s="351" t="s">
        <v>3089</v>
      </c>
      <c r="E2988" t="s">
        <v>844</v>
      </c>
    </row>
    <row r="2989" spans="1:5">
      <c r="A2989" s="352">
        <v>1.4</v>
      </c>
      <c r="B2989" s="352" t="s">
        <v>844</v>
      </c>
      <c r="C2989" s="351"/>
      <c r="D2989" s="351" t="s">
        <v>3090</v>
      </c>
      <c r="E2989" t="s">
        <v>844</v>
      </c>
    </row>
    <row r="2990" spans="1:5">
      <c r="A2990" s="352">
        <v>1.4</v>
      </c>
      <c r="B2990" s="352" t="s">
        <v>844</v>
      </c>
      <c r="C2990" s="351"/>
      <c r="D2990" s="351" t="s">
        <v>1380</v>
      </c>
      <c r="E2990" t="s">
        <v>844</v>
      </c>
    </row>
    <row r="2991" spans="1:5">
      <c r="A2991" s="352">
        <v>1.4</v>
      </c>
      <c r="B2991" s="352" t="s">
        <v>844</v>
      </c>
      <c r="C2991" s="351"/>
      <c r="D2991" s="351" t="s">
        <v>3091</v>
      </c>
      <c r="E2991" t="s">
        <v>844</v>
      </c>
    </row>
    <row r="2992" spans="1:5">
      <c r="A2992" s="352">
        <v>1.4</v>
      </c>
      <c r="B2992" s="352" t="s">
        <v>844</v>
      </c>
      <c r="C2992" s="351"/>
      <c r="D2992" s="351" t="s">
        <v>3092</v>
      </c>
      <c r="E2992" t="s">
        <v>844</v>
      </c>
    </row>
    <row r="2993" spans="1:5">
      <c r="A2993" s="352">
        <v>1.4</v>
      </c>
      <c r="B2993" s="352" t="s">
        <v>844</v>
      </c>
      <c r="C2993" s="351"/>
      <c r="D2993" s="351" t="s">
        <v>1213</v>
      </c>
      <c r="E2993" t="s">
        <v>844</v>
      </c>
    </row>
    <row r="2994" spans="1:5">
      <c r="A2994" s="352">
        <v>1.4</v>
      </c>
      <c r="B2994" s="352" t="s">
        <v>844</v>
      </c>
      <c r="C2994" s="351"/>
      <c r="D2994" s="351" t="s">
        <v>3093</v>
      </c>
      <c r="E2994" t="s">
        <v>844</v>
      </c>
    </row>
    <row r="2995" spans="1:5">
      <c r="A2995" s="352">
        <v>1.4</v>
      </c>
      <c r="B2995" s="352" t="s">
        <v>844</v>
      </c>
      <c r="C2995" s="351"/>
      <c r="D2995" s="351" t="s">
        <v>3094</v>
      </c>
      <c r="E2995" t="s">
        <v>844</v>
      </c>
    </row>
    <row r="2996" spans="1:5">
      <c r="A2996" s="352">
        <v>1.4</v>
      </c>
      <c r="B2996" s="352" t="s">
        <v>844</v>
      </c>
      <c r="C2996" s="351"/>
      <c r="D2996" s="351" t="s">
        <v>3095</v>
      </c>
      <c r="E2996" t="s">
        <v>844</v>
      </c>
    </row>
    <row r="2997" spans="1:5">
      <c r="A2997" s="352">
        <v>2.2000000000000002</v>
      </c>
      <c r="B2997" s="352"/>
      <c r="C2997" s="351" t="s">
        <v>185</v>
      </c>
      <c r="D2997" s="351" t="s">
        <v>296</v>
      </c>
    </row>
    <row r="2998" spans="1:5">
      <c r="A2998" s="352">
        <v>2.2000000000000002</v>
      </c>
      <c r="B2998" s="352"/>
      <c r="C2998" s="351" t="s">
        <v>295</v>
      </c>
      <c r="D2998" s="351" t="s">
        <v>296</v>
      </c>
    </row>
    <row r="2999" spans="1:5">
      <c r="A2999" s="352"/>
      <c r="B2999" s="352"/>
      <c r="C2999" s="351" t="s">
        <v>1438</v>
      </c>
      <c r="D2999" s="351" t="s">
        <v>1438</v>
      </c>
    </row>
    <row r="3000" spans="1:5">
      <c r="A3000" s="352">
        <v>2.2000000000000002</v>
      </c>
      <c r="B3000" s="352"/>
      <c r="C3000" s="351" t="s">
        <v>2954</v>
      </c>
      <c r="D3000" s="351" t="s">
        <v>296</v>
      </c>
    </row>
    <row r="3001" spans="1:5">
      <c r="A3001" s="352"/>
      <c r="B3001" s="352"/>
      <c r="C3001" s="351" t="s">
        <v>451</v>
      </c>
      <c r="D3001" s="351" t="s">
        <v>451</v>
      </c>
    </row>
  </sheetData>
  <mergeCells count="1">
    <mergeCell ref="B1:C1"/>
  </mergeCells>
  <phoneticPr fontId="13" type="noConversion"/>
  <dataValidations count="1">
    <dataValidation type="list" allowBlank="1" showInputMessage="1" showErrorMessage="1" sqref="E2843:E1048576" xr:uid="{00000000-0002-0000-0300-000000000000}">
      <formula1>$D$2:$D$67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4E90A22-55CA-4D6D-B1DC-0973B3D54425}">
          <x14:formula1>
            <xm:f>'4.Default Emission Factor'!$D$2:$D$67</xm:f>
          </x14:formula1>
          <xm:sqref>E1:E2072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7FA95-B8C4-4D86-AE45-91F49751E7DD}">
  <sheetPr codeName="工作表5">
    <tabColor rgb="FFFFFF00"/>
  </sheetPr>
  <dimension ref="A1:AJ157"/>
  <sheetViews>
    <sheetView tabSelected="1" topLeftCell="D1" zoomScale="70" zoomScaleNormal="70" workbookViewId="0">
      <pane xSplit="6" ySplit="14" topLeftCell="G15" activePane="bottomRight" state="frozenSplit"/>
      <selection activeCell="D1" sqref="D1"/>
      <selection pane="topRight" activeCell="D1" sqref="D1"/>
      <selection pane="bottomLeft" activeCell="D1" sqref="D1"/>
      <selection pane="bottomRight" activeCell="G2" sqref="G2:H2"/>
    </sheetView>
  </sheetViews>
  <sheetFormatPr defaultColWidth="16.6328125" defaultRowHeight="17"/>
  <cols>
    <col min="1" max="3" width="0" hidden="1" customWidth="1"/>
    <col min="4" max="4" width="9.453125" customWidth="1"/>
    <col min="5" max="5" width="13.7265625" customWidth="1"/>
    <col min="6" max="6" width="30.36328125" customWidth="1"/>
    <col min="7" max="7" width="23.36328125" customWidth="1"/>
    <col min="8" max="8" width="26.54296875" customWidth="1"/>
    <col min="9" max="14" width="13.7265625" customWidth="1"/>
    <col min="15" max="15" width="24.08984375" customWidth="1"/>
    <col min="16" max="31" width="13.7265625" customWidth="1"/>
    <col min="32" max="32" width="64.453125" customWidth="1"/>
    <col min="33" max="33" width="43.1796875" customWidth="1"/>
  </cols>
  <sheetData>
    <row r="1" spans="5:36" ht="7.5" customHeight="1" thickBot="1"/>
    <row r="2" spans="5:36">
      <c r="E2" s="743" t="s">
        <v>3110</v>
      </c>
      <c r="F2" s="744"/>
      <c r="G2" s="745" t="s">
        <v>62</v>
      </c>
      <c r="H2" s="746"/>
    </row>
    <row r="3" spans="5:36">
      <c r="E3" s="732" t="s">
        <v>3111</v>
      </c>
      <c r="F3" s="733"/>
      <c r="G3" s="747" t="s">
        <v>532</v>
      </c>
      <c r="H3" s="748"/>
    </row>
    <row r="4" spans="5:36">
      <c r="E4" s="732" t="s">
        <v>3112</v>
      </c>
      <c r="F4" s="733"/>
      <c r="G4" s="741" t="str">
        <f>VLOOKUP($G$3,'Org mapping'!B:H,3,FALSE)</f>
        <v>Taiwan</v>
      </c>
      <c r="H4" s="742"/>
    </row>
    <row r="5" spans="5:36">
      <c r="E5" s="732" t="s">
        <v>3113</v>
      </c>
      <c r="F5" s="733"/>
      <c r="G5" s="741" t="str">
        <f>VLOOKUP($G$3,'Org mapping'!B:H,2,FALSE)</f>
        <v>新竹縣-台元科學園區</v>
      </c>
      <c r="H5" s="742"/>
    </row>
    <row r="6" spans="5:36" ht="17" customHeight="1">
      <c r="E6" s="732" t="s">
        <v>3114</v>
      </c>
      <c r="F6" s="733"/>
      <c r="G6" s="741">
        <f>YEAR(CSR_DB!$H$2)</f>
        <v>2023</v>
      </c>
      <c r="H6" s="742"/>
    </row>
    <row r="7" spans="5:36">
      <c r="E7" s="732" t="s">
        <v>3115</v>
      </c>
      <c r="F7" s="733"/>
      <c r="G7" s="741" t="s">
        <v>3116</v>
      </c>
      <c r="H7" s="742"/>
    </row>
    <row r="8" spans="5:36">
      <c r="E8" s="732" t="s">
        <v>3117</v>
      </c>
      <c r="F8" s="733"/>
      <c r="G8" s="741" t="str">
        <f>VLOOKUP($G$3,'Org mapping'!B:H,5,FALSE)</f>
        <v>3F., No. 18, Taiyuan St., Zhubei City, Hsinchu County 302082 , Taiwan</v>
      </c>
      <c r="H8" s="742"/>
    </row>
    <row r="9" spans="5:36">
      <c r="E9" s="732" t="s">
        <v>3118</v>
      </c>
      <c r="F9" s="733"/>
      <c r="G9" s="741" t="str">
        <f>VLOOKUP($G$3,'Org mapping'!B:H,6,FALSE)</f>
        <v>傅佳芸</v>
      </c>
      <c r="H9" s="742"/>
    </row>
    <row r="10" spans="5:36">
      <c r="E10" s="732" t="s">
        <v>3119</v>
      </c>
      <c r="F10" s="733"/>
      <c r="G10" s="741" t="str">
        <f>VLOOKUP($G$3,'Org mapping'!B:H,7,FALSE)</f>
        <v>SHARON.FU@deltaww.com</v>
      </c>
      <c r="H10" s="742"/>
    </row>
    <row r="11" spans="5:36" ht="17.5" customHeight="1">
      <c r="E11" s="732" t="s">
        <v>3120</v>
      </c>
      <c r="F11" s="733"/>
      <c r="G11" s="734"/>
      <c r="H11" s="735"/>
      <c r="R11" s="8"/>
      <c r="AG11" s="318" t="s">
        <v>3121</v>
      </c>
    </row>
    <row r="12" spans="5:36" ht="17.5" customHeight="1" thickBot="1">
      <c r="E12" s="736" t="s">
        <v>3122</v>
      </c>
      <c r="F12" s="737"/>
      <c r="G12" s="738"/>
      <c r="H12" s="739"/>
      <c r="S12" s="7"/>
    </row>
    <row r="14" spans="5:36" ht="40.5" customHeight="1" thickBot="1">
      <c r="E14" s="358" t="s">
        <v>3123</v>
      </c>
      <c r="F14" s="740" t="s">
        <v>3124</v>
      </c>
      <c r="G14" s="740"/>
      <c r="H14" s="358" t="s">
        <v>3125</v>
      </c>
      <c r="I14" s="358" t="s">
        <v>3126</v>
      </c>
      <c r="J14" s="358" t="s">
        <v>3127</v>
      </c>
      <c r="K14" s="359" t="s">
        <v>3128</v>
      </c>
      <c r="L14" s="359" t="s">
        <v>3129</v>
      </c>
      <c r="M14" s="358" t="s">
        <v>3130</v>
      </c>
      <c r="N14" s="359" t="s">
        <v>3131</v>
      </c>
      <c r="O14" s="359" t="s">
        <v>3132</v>
      </c>
      <c r="S14" s="356" t="s">
        <v>3133</v>
      </c>
      <c r="T14" s="731" t="s">
        <v>3134</v>
      </c>
      <c r="U14" s="731"/>
      <c r="V14" s="356" t="s">
        <v>3135</v>
      </c>
      <c r="W14" s="358" t="s">
        <v>3136</v>
      </c>
      <c r="X14" s="358" t="s">
        <v>3137</v>
      </c>
      <c r="AE14" s="356" t="s">
        <v>3138</v>
      </c>
      <c r="AF14" s="731" t="s">
        <v>3139</v>
      </c>
      <c r="AG14" s="731"/>
      <c r="AH14" s="356" t="s">
        <v>3140</v>
      </c>
      <c r="AI14" s="358" t="s">
        <v>3141</v>
      </c>
      <c r="AJ14" s="358" t="s">
        <v>3142</v>
      </c>
    </row>
    <row r="15" spans="5:36" ht="51" customHeight="1">
      <c r="E15" s="360">
        <v>2.1</v>
      </c>
      <c r="F15" s="361" t="s">
        <v>3143</v>
      </c>
      <c r="G15" s="362" t="s">
        <v>115</v>
      </c>
      <c r="H15" s="363"/>
      <c r="I15" s="364">
        <v>145833</v>
      </c>
      <c r="J15" s="365" t="str">
        <f>IFERROR(LOOKUP(1,0/((CSR_DB!$G:$G=$G$5)*(CSR_DB!$N:$N='Data Request'!$G15)),CSR_DB!L:L),"")</f>
        <v>kWh(度)</v>
      </c>
      <c r="K15" s="366">
        <f>IFERROR(LOOKUP(1,0/(('Unit converter list'!$B:$B='Data Request'!$J15)*('Unit converter list'!$C:$C='Data Request'!$N15)),'Unit converter list'!$D:$D),"")</f>
        <v>1E-3</v>
      </c>
      <c r="L15" s="307" t="str">
        <f t="shared" ref="L15:L22" si="0">IF(J15="","",N15&amp;"/"&amp;J15)</f>
        <v>MWh/kWh(度)</v>
      </c>
      <c r="M15" s="307">
        <f t="shared" ref="M15:M22" si="1">IFERROR(IF(J15="","",I15*K15),"")</f>
        <v>145.833</v>
      </c>
      <c r="N15" s="307" t="s">
        <v>2870</v>
      </c>
      <c r="O15" s="312" t="str">
        <f>'1.GHG Inventory Form'!K90</f>
        <v>Taiwan2022</v>
      </c>
      <c r="P15" s="6"/>
      <c r="Q15" s="6"/>
    </row>
    <row r="16" spans="5:36" ht="51" customHeight="1">
      <c r="E16" s="367">
        <v>2.1</v>
      </c>
      <c r="F16" s="368" t="s">
        <v>3144</v>
      </c>
      <c r="G16" s="369" t="s">
        <v>1010</v>
      </c>
      <c r="H16" s="370"/>
      <c r="I16" s="371">
        <f>IFERROR(SUMIFS(CSR_DB!$K:$K,CSR_DB!$G:$G,$G$5,CSR_DB!$N:$N,$G16),"")</f>
        <v>0</v>
      </c>
      <c r="J16" s="365" t="str">
        <f>IFERROR(LOOKUP(1,0/((CSR_DB!$G:$G=$G$5)*(CSR_DB!$N:$N='Data Request'!$G16)),CSR_DB!L:L),"")</f>
        <v/>
      </c>
      <c r="K16" s="372" t="str">
        <f>IFERROR(LOOKUP(1,0/(('Unit converter list'!$B:$B='Data Request'!$J16)*('Unit converter list'!$C:$C='Data Request'!$N16)),'Unit converter list'!$D:$D),"")</f>
        <v/>
      </c>
      <c r="L16" s="276" t="str">
        <f t="shared" si="0"/>
        <v/>
      </c>
      <c r="M16" s="276" t="str">
        <f t="shared" si="1"/>
        <v/>
      </c>
      <c r="N16" s="276" t="s">
        <v>2870</v>
      </c>
      <c r="O16" s="313" t="str">
        <f>'1.GHG Inventory Form'!K91</f>
        <v>Renewable electricity2022</v>
      </c>
      <c r="P16" s="6"/>
      <c r="Q16" s="6"/>
    </row>
    <row r="17" spans="3:17" ht="51" customHeight="1">
      <c r="E17" s="367">
        <v>2.1</v>
      </c>
      <c r="F17" s="368" t="s">
        <v>3145</v>
      </c>
      <c r="G17" s="369" t="s">
        <v>1010</v>
      </c>
      <c r="H17" s="370"/>
      <c r="I17" s="371">
        <f>IFERROR(SUMIFS(CSR_DB!$O:$O,CSR_DB!$G:$G,$G$5,CSR_DB!$N:$N,$G17),"")</f>
        <v>0</v>
      </c>
      <c r="J17" s="365" t="str">
        <f>IFERROR(LOOKUP(1,0/((CSR_DB!$G:$G=$G$5)*(CSR_DB!$N:$N='Data Request'!$G17)),CSR_DB!L:L),"")</f>
        <v/>
      </c>
      <c r="K17" s="372" t="str">
        <f>IFERROR(LOOKUP(1,0/(('Unit converter list'!$B:$B='Data Request'!$J17)*('Unit converter list'!$C:$C='Data Request'!$N17)),'Unit converter list'!$D:$D),"")</f>
        <v/>
      </c>
      <c r="L17" s="276" t="str">
        <f t="shared" si="0"/>
        <v/>
      </c>
      <c r="M17" s="276" t="str">
        <f t="shared" si="1"/>
        <v/>
      </c>
      <c r="N17" s="276" t="s">
        <v>2870</v>
      </c>
      <c r="O17" s="313" t="str">
        <f>'1.GHG Inventory Form'!K92</f>
        <v>Renewable electricity2022</v>
      </c>
      <c r="P17" s="6"/>
      <c r="Q17" s="6"/>
    </row>
    <row r="18" spans="3:17" ht="102" customHeight="1">
      <c r="E18" s="367">
        <v>2.1</v>
      </c>
      <c r="F18" s="368" t="s">
        <v>3146</v>
      </c>
      <c r="G18" s="369" t="s">
        <v>67</v>
      </c>
      <c r="H18" s="370"/>
      <c r="I18" s="371">
        <f>IFERROR(SUMIFS(CSR_DB!$K:$K,CSR_DB!$G:$G,$G$5,CSR_DB!$N:$N,$G18),"")</f>
        <v>0</v>
      </c>
      <c r="J18" s="365" t="str">
        <f>IFERROR(LOOKUP(1,0/((CSR_DB!$G:$G=$G$5)*(CSR_DB!$N:$N='Data Request'!$G18)),CSR_DB!L:L),"")</f>
        <v/>
      </c>
      <c r="K18" s="372" t="str">
        <f>IFERROR(LOOKUP(1,0/(('Unit converter list'!$B:$B='Data Request'!$J18)*('Unit converter list'!$C:$C='Data Request'!$N18)),'Unit converter list'!$D:$D),"")</f>
        <v/>
      </c>
      <c r="L18" s="276" t="str">
        <f t="shared" si="0"/>
        <v/>
      </c>
      <c r="M18" s="276" t="str">
        <f t="shared" si="1"/>
        <v/>
      </c>
      <c r="N18" s="276" t="s">
        <v>2870</v>
      </c>
      <c r="O18" s="313" t="str">
        <f>'1.GHG Inventory Form'!K93</f>
        <v>Renewable electricity2022</v>
      </c>
      <c r="P18" s="6"/>
      <c r="Q18" s="6"/>
    </row>
    <row r="19" spans="3:17" ht="51" customHeight="1">
      <c r="E19" s="367">
        <v>2.1</v>
      </c>
      <c r="F19" s="368" t="s">
        <v>3147</v>
      </c>
      <c r="G19" s="369" t="s">
        <v>964</v>
      </c>
      <c r="H19" s="370"/>
      <c r="I19" s="371">
        <f>IFERROR(SUMIFS(CSR_DB!$K:$K,CSR_DB!$G:$G,$G$5,CSR_DB!$N:$N,$G19),"")</f>
        <v>0</v>
      </c>
      <c r="J19" s="365" t="str">
        <f>IFERROR(LOOKUP(1,0/((CSR_DB!$G:$G=$G$5)*(CSR_DB!$N:$N='Data Request'!$G19)),CSR_DB!L:L),"")</f>
        <v/>
      </c>
      <c r="K19" s="372" t="str">
        <f>IFERROR(LOOKUP(1,0/(('Unit converter list'!$B:$B='Data Request'!$J19)*('Unit converter list'!$C:$C='Data Request'!$N19)),'Unit converter list'!$D:$D),"")</f>
        <v/>
      </c>
      <c r="L19" s="276" t="str">
        <f t="shared" si="0"/>
        <v/>
      </c>
      <c r="M19" s="276" t="str">
        <f t="shared" si="1"/>
        <v/>
      </c>
      <c r="N19" s="276" t="s">
        <v>2870</v>
      </c>
      <c r="O19" s="313" t="str">
        <f>'1.GHG Inventory Form'!K94</f>
        <v>Renewable electricity2022</v>
      </c>
      <c r="P19" s="6"/>
      <c r="Q19" s="6"/>
    </row>
    <row r="20" spans="3:17" ht="68" customHeight="1">
      <c r="E20" s="367">
        <v>2.1</v>
      </c>
      <c r="F20" s="368" t="s">
        <v>3148</v>
      </c>
      <c r="G20" s="369" t="s">
        <v>1342</v>
      </c>
      <c r="H20" s="370" t="s">
        <v>1336</v>
      </c>
      <c r="I20" s="371">
        <f>IFERROR(SUMIFS(CSR_DB!$K:$K,CSR_DB!$G:$G,$G$5,CSR_DB!$R:$R,$G20)+SUMIFS(CSR_DB!$K:$K,CSR_DB!$G:$G,$G$5,CSR_DB!$R:$R,$H20),"")</f>
        <v>0</v>
      </c>
      <c r="J20" s="365" t="str">
        <f>IF(IFERROR(LOOKUP(1,0/((CSR_DB!$G:$G=$G$5)*(CSR_DB!$R:$R='Data Request'!$G20)),CSR_DB!L:L),"")="",IFERROR(LOOKUP(1,0/((CSR_DB!$G:$G=$G$5)*(CSR_DB!$R:$R='Data Request'!$H20)),CSR_DB!L:L),""),IFERROR(LOOKUP(1,0/((CSR_DB!$G:$G=$G$5)*(CSR_DB!$R:$R='Data Request'!$G20)),CSR_DB!L:L),""))</f>
        <v/>
      </c>
      <c r="K20" s="372" t="str">
        <f>IFERROR(LOOKUP(1,0/(('Unit converter list'!$B:$B='Data Request'!$J20)*('Unit converter list'!$C:$C='Data Request'!$N20)),'Unit converter list'!$D:$D),"")</f>
        <v/>
      </c>
      <c r="L20" s="276" t="str">
        <f t="shared" si="0"/>
        <v/>
      </c>
      <c r="M20" s="276" t="str">
        <f t="shared" si="1"/>
        <v/>
      </c>
      <c r="N20" s="276" t="s">
        <v>2870</v>
      </c>
      <c r="O20" s="313" t="str">
        <f>'1.GHG Inventory Form'!K95</f>
        <v>Renewable electricity2022</v>
      </c>
      <c r="P20" s="6"/>
      <c r="Q20" s="6"/>
    </row>
    <row r="21" spans="3:17" ht="68" customHeight="1">
      <c r="E21" s="367">
        <v>2.1</v>
      </c>
      <c r="F21" s="368" t="s">
        <v>3149</v>
      </c>
      <c r="G21" s="369" t="s">
        <v>1203</v>
      </c>
      <c r="H21" s="370"/>
      <c r="I21" s="371">
        <f>IFERROR(SUMIFS(CSR_DB!$K:$K,CSR_DB!$G:$G,$G$5,CSR_DB!$N:$N,$G21),"")</f>
        <v>0</v>
      </c>
      <c r="J21" s="365" t="str">
        <f>IFERROR(LOOKUP(1,0/((CSR_DB!$G:$G=$G$5)*(CSR_DB!$N:$N='Data Request'!$G21)),CSR_DB!L:L),"")</f>
        <v/>
      </c>
      <c r="K21" s="372" t="str">
        <f>IFERROR(LOOKUP(1,0/(('Unit converter list'!$B:$B='Data Request'!$J21)*('Unit converter list'!$C:$C='Data Request'!$N21)),'Unit converter list'!$D:$D),"")</f>
        <v/>
      </c>
      <c r="L21" s="276" t="str">
        <f t="shared" si="0"/>
        <v/>
      </c>
      <c r="M21" s="276" t="str">
        <f t="shared" si="1"/>
        <v/>
      </c>
      <c r="N21" s="276" t="s">
        <v>2870</v>
      </c>
      <c r="O21" s="313" t="str">
        <f>'1.GHG Inventory Form'!K96</f>
        <v>TaiwanMarket-based2022</v>
      </c>
      <c r="P21" s="6"/>
      <c r="Q21" s="6"/>
    </row>
    <row r="22" spans="3:17" ht="51.5" customHeight="1" thickBot="1">
      <c r="E22" s="373">
        <v>2.1</v>
      </c>
      <c r="F22" s="374"/>
      <c r="G22" s="375" t="s">
        <v>107</v>
      </c>
      <c r="H22" s="376"/>
      <c r="I22" s="377">
        <f>IFERROR(SUMIFS(CSR_DB!$K:$K,CSR_DB!$G:$G,$G$5,CSR_DB!$N:$N,$G22),"")</f>
        <v>0</v>
      </c>
      <c r="J22" s="378" t="str">
        <f>IFERROR(LOOKUP(1,0/((CSR_DB!$G:$G=$G$5)*(CSR_DB!$N:$N='Data Request'!$G22)),CSR_DB!L:L),"")</f>
        <v>kWh(度)</v>
      </c>
      <c r="K22" s="379">
        <f>IFERROR(LOOKUP(1,0/(('Unit converter list'!$B:$B='Data Request'!$J22)*('Unit converter list'!$C:$C='Data Request'!$N22)),'Unit converter list'!$D:$D),"")</f>
        <v>1E-3</v>
      </c>
      <c r="L22" s="314" t="str">
        <f t="shared" si="0"/>
        <v>MWh/kWh(度)</v>
      </c>
      <c r="M22" s="314">
        <f t="shared" si="1"/>
        <v>0</v>
      </c>
      <c r="N22" s="314" t="s">
        <v>2870</v>
      </c>
      <c r="O22" s="315"/>
      <c r="P22" s="6"/>
      <c r="Q22" s="6"/>
    </row>
    <row r="23" spans="3:17" ht="10.5" customHeight="1" thickBot="1">
      <c r="P23" s="6"/>
      <c r="Q23" s="6"/>
    </row>
    <row r="24" spans="3:17" ht="51" customHeight="1">
      <c r="E24" s="380">
        <v>4.0999999999999996</v>
      </c>
      <c r="F24" s="381"/>
      <c r="G24" s="382" t="s">
        <v>3150</v>
      </c>
      <c r="H24" s="383" t="s">
        <v>3151</v>
      </c>
      <c r="I24" s="384">
        <f>IFERROR(SUMIFS(CSR_DB!$BO:$BO,CSR_DB!$BK:$BK,$G$5,CSR_DB!$BR:$BR,$H24)-SUMIFS(CSR_DB!$BT:$BT,CSR_DB!$BK:$BK,$G$5,CSR_DB!$BR:$BR,$H24),"")</f>
        <v>0</v>
      </c>
      <c r="J24" s="385" t="str">
        <f>IFERROR(LOOKUP(1,0/((CSR_DB!$BK:$BK=$G$5)*(CSR_DB!$BR:$BR='Data Request'!$H24)),CSR_DB!BP:BP),"")</f>
        <v/>
      </c>
      <c r="K24" s="366" t="str">
        <f>IFERROR(LOOKUP(1,0/(('Unit converter list'!$B:$B='Data Request'!$J24)*('Unit converter list'!$C:$C='Data Request'!$N24)),'Unit converter list'!$D:$D),"")</f>
        <v/>
      </c>
      <c r="L24" s="307" t="str">
        <f t="shared" ref="L24:L29" si="2">IF(J24="","",N24&amp;"/"&amp;J24)</f>
        <v/>
      </c>
      <c r="M24" s="307" t="str">
        <f t="shared" ref="M24:M29" si="3">IFERROR(IF(J24="","",I24*K24),"")</f>
        <v/>
      </c>
      <c r="N24" s="307" t="s">
        <v>2868</v>
      </c>
      <c r="O24" s="312"/>
      <c r="P24" s="6"/>
      <c r="Q24" s="6"/>
    </row>
    <row r="25" spans="3:17" ht="51" customHeight="1">
      <c r="E25" s="386">
        <v>4.0999999999999996</v>
      </c>
      <c r="F25" s="387"/>
      <c r="G25" s="388" t="s">
        <v>3152</v>
      </c>
      <c r="H25" s="357" t="s">
        <v>3153</v>
      </c>
      <c r="I25" s="389">
        <f>IFERROR(SUMIFS(CSR_DB!$BO:$BO,CSR_DB!$BK:$BK,$G$5,CSR_DB!$BR:$BR,$H25)-SUMIFS(CSR_DB!$BT:$BT,CSR_DB!$BK:$BK,$G$5,CSR_DB!$BR:$BR,$H25),"")</f>
        <v>0</v>
      </c>
      <c r="J25" s="385" t="str">
        <f>IFERROR(LOOKUP(1,0/((CSR_DB!$BK:$BK=$G$5)*(CSR_DB!$BR:$BR='Data Request'!$H25)),CSR_DB!BP:BP),"")</f>
        <v/>
      </c>
      <c r="K25" s="372" t="str">
        <f>IFERROR(LOOKUP(1,0/(('Unit converter list'!$B:$B='Data Request'!$J25)*('Unit converter list'!$C:$C='Data Request'!$N25)),'Unit converter list'!$D:$D),"")</f>
        <v/>
      </c>
      <c r="L25" s="276" t="str">
        <f t="shared" si="2"/>
        <v/>
      </c>
      <c r="M25" s="276" t="str">
        <f t="shared" si="3"/>
        <v/>
      </c>
      <c r="N25" s="276" t="s">
        <v>2868</v>
      </c>
      <c r="O25" s="313"/>
      <c r="P25" s="6"/>
      <c r="Q25" s="6"/>
    </row>
    <row r="26" spans="3:17" ht="51" customHeight="1">
      <c r="E26" s="386">
        <v>4.0999999999999996</v>
      </c>
      <c r="F26" s="387"/>
      <c r="G26" s="388" t="s">
        <v>3154</v>
      </c>
      <c r="H26" s="357" t="s">
        <v>3155</v>
      </c>
      <c r="I26" s="389">
        <f>IFERROR(SUMIFS(CSR_DB!$BO:$BO,CSR_DB!$BK:$BK,$G$5,CSR_DB!$BR:$BR,$H26)-SUMIFS(CSR_DB!$BT:$BT,CSR_DB!$BK:$BK,$G$5,CSR_DB!$BR:$BR,$H26),"")</f>
        <v>0</v>
      </c>
      <c r="J26" s="385" t="str">
        <f>IFERROR(LOOKUP(1,0/((CSR_DB!$BK:$BK=$G$5)*(CSR_DB!$BR:$BR='Data Request'!$H26)),CSR_DB!BP:BP),"")</f>
        <v/>
      </c>
      <c r="K26" s="372" t="str">
        <f>IFERROR(LOOKUP(1,0/(('Unit converter list'!$B:$B='Data Request'!$J26)*('Unit converter list'!$C:$C='Data Request'!$N26)),'Unit converter list'!$D:$D),"")</f>
        <v/>
      </c>
      <c r="L26" s="276" t="str">
        <f t="shared" si="2"/>
        <v/>
      </c>
      <c r="M26" s="276" t="str">
        <f t="shared" si="3"/>
        <v/>
      </c>
      <c r="N26" s="276" t="s">
        <v>2868</v>
      </c>
      <c r="O26" s="313"/>
      <c r="P26" s="6"/>
      <c r="Q26" s="6"/>
    </row>
    <row r="27" spans="3:17" ht="51" customHeight="1">
      <c r="E27" s="386">
        <v>4.0999999999999996</v>
      </c>
      <c r="F27" s="387"/>
      <c r="G27" s="388" t="s">
        <v>3156</v>
      </c>
      <c r="H27" s="357" t="s">
        <v>3157</v>
      </c>
      <c r="I27" s="389">
        <f>IFERROR(SUMIFS(CSR_DB!$BO:$BO,CSR_DB!$BK:$BK,$G$5,CSR_DB!$BR:$BR,$H27)-SUMIFS(CSR_DB!$BT:$BT,CSR_DB!$BK:$BK,$G$5,CSR_DB!$BR:$BR,$H27),"")</f>
        <v>0</v>
      </c>
      <c r="J27" s="385" t="str">
        <f>IFERROR(LOOKUP(1,0/((CSR_DB!$BK:$BK=$G$5)*(CSR_DB!$BR:$BR='Data Request'!$H27)),CSR_DB!BP:BP),"")</f>
        <v/>
      </c>
      <c r="K27" s="372" t="str">
        <f>IFERROR(LOOKUP(1,0/(('Unit converter list'!$B:$B='Data Request'!$J27)*('Unit converter list'!$C:$C='Data Request'!$N27)),'Unit converter list'!$D:$D),"")</f>
        <v/>
      </c>
      <c r="L27" s="276" t="str">
        <f t="shared" si="2"/>
        <v/>
      </c>
      <c r="M27" s="276" t="str">
        <f t="shared" si="3"/>
        <v/>
      </c>
      <c r="N27" s="276" t="s">
        <v>2868</v>
      </c>
      <c r="O27" s="313"/>
      <c r="P27" s="6"/>
      <c r="Q27" s="6"/>
    </row>
    <row r="28" spans="3:17" ht="85" customHeight="1">
      <c r="C28" t="s">
        <v>3158</v>
      </c>
      <c r="E28" s="386">
        <v>4.3</v>
      </c>
      <c r="F28" s="387"/>
      <c r="G28" s="388" t="s">
        <v>3159</v>
      </c>
      <c r="H28" s="388" t="s">
        <v>3160</v>
      </c>
      <c r="I28" s="389">
        <f>IFERROR(SUMIFS(CSR_DB!$CH:$CH,CSR_DB!$BY:$BY,$G$5,CSR_DB!$CB:$CB,'Data Request'!$C28),"")</f>
        <v>0</v>
      </c>
      <c r="J28" s="385" t="str">
        <f>IFERROR(LOOKUP(1,0/((CSR_DB!$BY:$BY=$G$5)*(CSR_DB!$CB:$CB='Data Request'!$C28)),CSR_DB!$CI:$CI),"")</f>
        <v/>
      </c>
      <c r="K28" s="372" t="str">
        <f>IFERROR(LOOKUP(1,0/(('Unit converter list'!$B:$B='Data Request'!$J28)*('Unit converter list'!$C:$C='Data Request'!$N28)),'Unit converter list'!$D:$D),"")</f>
        <v/>
      </c>
      <c r="L28" s="276" t="str">
        <f t="shared" si="2"/>
        <v/>
      </c>
      <c r="M28" s="276" t="str">
        <f t="shared" si="3"/>
        <v/>
      </c>
      <c r="N28" s="276" t="s">
        <v>2869</v>
      </c>
      <c r="O28" s="313"/>
      <c r="P28" s="6"/>
      <c r="Q28" s="6"/>
    </row>
    <row r="29" spans="3:17" ht="85.5" customHeight="1" thickBot="1">
      <c r="C29" t="s">
        <v>3161</v>
      </c>
      <c r="E29" s="390">
        <v>4.3</v>
      </c>
      <c r="F29" s="391"/>
      <c r="G29" s="392" t="s">
        <v>3162</v>
      </c>
      <c r="H29" s="392" t="s">
        <v>3163</v>
      </c>
      <c r="I29" s="393">
        <f>IFERROR(SUMIFS(CSR_DB!$CH:$CH,CSR_DB!$BY:$BY,$G$5,CSR_DB!$CB:$CB,'Data Request'!$C29),"")</f>
        <v>0</v>
      </c>
      <c r="J29" s="394" t="str">
        <f>IFERROR(LOOKUP(1,0/((CSR_DB!$BY:$BY=$G$5)*(CSR_DB!$CB:$CB='Data Request'!$C29)),CSR_DB!$CI:$CI),"")</f>
        <v/>
      </c>
      <c r="K29" s="379" t="str">
        <f>IFERROR(LOOKUP(1,0/(('Unit converter list'!$B:$B='Data Request'!$J29)*('Unit converter list'!$C:$C='Data Request'!$N29)),'Unit converter list'!$D:$D),"")</f>
        <v/>
      </c>
      <c r="L29" s="314" t="str">
        <f t="shared" si="2"/>
        <v/>
      </c>
      <c r="M29" s="314" t="str">
        <f t="shared" si="3"/>
        <v/>
      </c>
      <c r="N29" s="314" t="s">
        <v>2869</v>
      </c>
      <c r="O29" s="315"/>
      <c r="P29" s="6"/>
      <c r="Q29" s="6"/>
    </row>
    <row r="30" spans="3:17" ht="11" customHeight="1" thickBot="1">
      <c r="O30" s="316"/>
      <c r="P30" s="6"/>
      <c r="Q30" s="6"/>
    </row>
    <row r="31" spans="3:17" ht="33" customHeight="1">
      <c r="E31" s="380">
        <v>4.3</v>
      </c>
      <c r="F31" s="381" t="s">
        <v>3164</v>
      </c>
      <c r="G31" s="382" t="s">
        <v>3165</v>
      </c>
      <c r="H31" s="382" t="s">
        <v>214</v>
      </c>
      <c r="I31" s="384">
        <f>IFERROR(SUMIFS(CSR_DB!$AE:$AE,CSR_DB!$AA:$AA,$G$5,CSR_DB!$AI:$AI,$G31,CSR_DB!$AJ:$AJ,$H31),"")</f>
        <v>0</v>
      </c>
      <c r="J31" s="395" t="str">
        <f>IFERROR(LOOKUP(1,0/((CSR_DB!$AA:$AA=$G$5)*(CSR_DB!$AI:$AI='Data Request'!$G31)*(CSR_DB!$AJ:$AJ='Data Request'!$H31)),CSR_DB!AF:AF),"")</f>
        <v/>
      </c>
      <c r="K31" s="366" t="str">
        <f>IFERROR(LOOKUP(1,0/(('Unit converter list'!$B:$B='Data Request'!$J31)*('Unit converter list'!$C:$C='Data Request'!$N31)),'Unit converter list'!$D:$D),"")</f>
        <v/>
      </c>
      <c r="L31" s="307" t="str">
        <f t="shared" ref="L31:L48" si="4">IF(J31="","",N31&amp;"/"&amp;J31)</f>
        <v/>
      </c>
      <c r="M31" s="307" t="str">
        <f t="shared" ref="M31:M48" si="5">IFERROR(IF(J31="","",I31*K31),"")</f>
        <v/>
      </c>
      <c r="N31" s="307" t="s">
        <v>2868</v>
      </c>
      <c r="O31" s="312"/>
      <c r="P31" s="6"/>
      <c r="Q31" s="6"/>
    </row>
    <row r="32" spans="3:17" ht="33" customHeight="1">
      <c r="E32" s="386">
        <v>4.3</v>
      </c>
      <c r="F32" s="387" t="s">
        <v>3166</v>
      </c>
      <c r="G32" s="388" t="s">
        <v>3167</v>
      </c>
      <c r="H32" s="388" t="s">
        <v>1185</v>
      </c>
      <c r="I32" s="389">
        <f>IFERROR(SUMIFS(CSR_DB!$AE:$AE,CSR_DB!$AA:$AA,$G$5,CSR_DB!$AI:$AI,$G32,CSR_DB!$AJ:$AJ,$H32),"")</f>
        <v>0</v>
      </c>
      <c r="J32" s="385" t="str">
        <f>IFERROR(LOOKUP(1,0/((CSR_DB!$AA:$AA=$G$5)*(CSR_DB!$AI:$AI='Data Request'!$G32)*(CSR_DB!$AJ:$AJ='Data Request'!$H32)),CSR_DB!AF:AF),"")</f>
        <v/>
      </c>
      <c r="K32" s="372" t="str">
        <f>IFERROR(LOOKUP(1,0/(('Unit converter list'!$B:$B='Data Request'!$J32)*('Unit converter list'!$C:$C='Data Request'!$N32)),'Unit converter list'!$D:$D),"")</f>
        <v/>
      </c>
      <c r="L32" s="276" t="str">
        <f t="shared" si="4"/>
        <v/>
      </c>
      <c r="M32" s="276" t="str">
        <f t="shared" si="5"/>
        <v/>
      </c>
      <c r="N32" s="276" t="s">
        <v>2868</v>
      </c>
      <c r="O32" s="313"/>
      <c r="P32" s="6"/>
      <c r="Q32" s="6"/>
    </row>
    <row r="33" spans="5:17" ht="33" customHeight="1">
      <c r="E33" s="386">
        <v>4.3</v>
      </c>
      <c r="F33" s="387" t="s">
        <v>3168</v>
      </c>
      <c r="G33" s="388" t="s">
        <v>3169</v>
      </c>
      <c r="H33" s="388" t="s">
        <v>3170</v>
      </c>
      <c r="I33" s="389">
        <f>IFERROR(SUMIFS(CSR_DB!$AE:$AE,CSR_DB!$AA:$AA,$G$5,CSR_DB!$AI:$AI,$G33,CSR_DB!$AJ:$AJ,$H33),"")</f>
        <v>0</v>
      </c>
      <c r="J33" s="385" t="str">
        <f>IFERROR(LOOKUP(1,0/((CSR_DB!$AA:$AA=$G$5)*(CSR_DB!$AI:$AI='Data Request'!$G33)*(CSR_DB!$AJ:$AJ='Data Request'!$H33)),CSR_DB!AF:AF),"")</f>
        <v/>
      </c>
      <c r="K33" s="372" t="str">
        <f>IFERROR(LOOKUP(1,0/(('Unit converter list'!$B:$B='Data Request'!$J33)*('Unit converter list'!$C:$C='Data Request'!$N33)),'Unit converter list'!$D:$D),"")</f>
        <v/>
      </c>
      <c r="L33" s="276" t="str">
        <f t="shared" si="4"/>
        <v/>
      </c>
      <c r="M33" s="276" t="str">
        <f t="shared" si="5"/>
        <v/>
      </c>
      <c r="N33" s="276" t="s">
        <v>2868</v>
      </c>
      <c r="O33" s="313"/>
      <c r="P33" s="6"/>
      <c r="Q33" s="6"/>
    </row>
    <row r="34" spans="5:17" ht="33" customHeight="1">
      <c r="E34" s="386">
        <v>4.3</v>
      </c>
      <c r="F34" s="387" t="s">
        <v>3171</v>
      </c>
      <c r="G34" s="388" t="s">
        <v>3172</v>
      </c>
      <c r="H34" s="388" t="s">
        <v>200</v>
      </c>
      <c r="I34" s="389">
        <f>IFERROR(SUMIFS(CSR_DB!$AE:$AE,CSR_DB!$AA:$AA,$G$5,CSR_DB!$AI:$AI,$G34,CSR_DB!$AJ:$AJ,$H34),"")</f>
        <v>0</v>
      </c>
      <c r="J34" s="385" t="str">
        <f>IFERROR(LOOKUP(1,0/((CSR_DB!$AA:$AA=$G$5)*(CSR_DB!$AI:$AI='Data Request'!$G34)*(CSR_DB!$AJ:$AJ='Data Request'!$H34)),CSR_DB!AF:AF),"")</f>
        <v/>
      </c>
      <c r="K34" s="372" t="str">
        <f>IFERROR(LOOKUP(1,0/(('Unit converter list'!$B:$B='Data Request'!$J34)*('Unit converter list'!$C:$C='Data Request'!$N34)),'Unit converter list'!$D:$D),"")</f>
        <v/>
      </c>
      <c r="L34" s="276" t="str">
        <f t="shared" si="4"/>
        <v/>
      </c>
      <c r="M34" s="276" t="str">
        <f t="shared" si="5"/>
        <v/>
      </c>
      <c r="N34" s="276" t="s">
        <v>2868</v>
      </c>
      <c r="O34" s="313"/>
      <c r="P34" s="6"/>
      <c r="Q34" s="6"/>
    </row>
    <row r="35" spans="5:17" ht="33" customHeight="1">
      <c r="E35" s="386">
        <v>4.3</v>
      </c>
      <c r="F35" s="387" t="s">
        <v>3173</v>
      </c>
      <c r="G35" s="388" t="s">
        <v>3174</v>
      </c>
      <c r="H35" s="388" t="s">
        <v>1739</v>
      </c>
      <c r="I35" s="389">
        <f>IFERROR(SUMIFS(CSR_DB!$AE:$AE,CSR_DB!$AA:$AA,$G$5,CSR_DB!$AI:$AI,$G35,CSR_DB!$AJ:$AJ,$H35),"")</f>
        <v>0</v>
      </c>
      <c r="J35" s="385" t="str">
        <f>IFERROR(LOOKUP(1,0/((CSR_DB!$AA:$AA=$G$5)*(CSR_DB!$AI:$AI='Data Request'!$G35)*(CSR_DB!$AJ:$AJ='Data Request'!$H35)),CSR_DB!AF:AF),"")</f>
        <v/>
      </c>
      <c r="K35" s="372" t="str">
        <f>IFERROR(LOOKUP(1,0/(('Unit converter list'!$B:$B='Data Request'!$J35)*('Unit converter list'!$C:$C='Data Request'!$N35)),'Unit converter list'!$D:$D),"")</f>
        <v/>
      </c>
      <c r="L35" s="276" t="str">
        <f t="shared" si="4"/>
        <v/>
      </c>
      <c r="M35" s="276" t="str">
        <f t="shared" si="5"/>
        <v/>
      </c>
      <c r="N35" s="276" t="s">
        <v>2868</v>
      </c>
      <c r="O35" s="313"/>
      <c r="P35" s="6"/>
      <c r="Q35" s="6"/>
    </row>
    <row r="36" spans="5:17" ht="33" customHeight="1">
      <c r="E36" s="386">
        <v>4.3</v>
      </c>
      <c r="F36" s="387" t="s">
        <v>3175</v>
      </c>
      <c r="G36" s="388" t="s">
        <v>3176</v>
      </c>
      <c r="H36" s="388" t="s">
        <v>3177</v>
      </c>
      <c r="I36" s="389">
        <f>IFERROR(SUMIFS(CSR_DB!$AE:$AE,CSR_DB!$AA:$AA,$G$5,CSR_DB!$AI:$AI,$G36,CSR_DB!$AJ:$AJ,$H36),"")</f>
        <v>0</v>
      </c>
      <c r="J36" s="385" t="str">
        <f>IFERROR(LOOKUP(1,0/((CSR_DB!$AA:$AA=$G$5)*(CSR_DB!$AI:$AI='Data Request'!$G36)*(CSR_DB!$AJ:$AJ='Data Request'!$H36)),CSR_DB!AF:AF),"")</f>
        <v/>
      </c>
      <c r="K36" s="372" t="str">
        <f>IFERROR(LOOKUP(1,0/(('Unit converter list'!$B:$B='Data Request'!$J36)*('Unit converter list'!$C:$C='Data Request'!$N36)),'Unit converter list'!$D:$D),"")</f>
        <v/>
      </c>
      <c r="L36" s="276" t="str">
        <f t="shared" si="4"/>
        <v/>
      </c>
      <c r="M36" s="276" t="str">
        <f t="shared" si="5"/>
        <v/>
      </c>
      <c r="N36" s="276" t="s">
        <v>2868</v>
      </c>
      <c r="O36" s="313"/>
      <c r="P36" s="6"/>
      <c r="Q36" s="6"/>
    </row>
    <row r="37" spans="5:17" ht="33" customHeight="1">
      <c r="E37" s="386">
        <v>4.3</v>
      </c>
      <c r="F37" s="387" t="s">
        <v>3178</v>
      </c>
      <c r="G37" s="388" t="s">
        <v>3179</v>
      </c>
      <c r="H37" s="388" t="s">
        <v>3180</v>
      </c>
      <c r="I37" s="389">
        <f>IFERROR(SUMIFS(CSR_DB!$AE:$AE,CSR_DB!$AA:$AA,$G$5,CSR_DB!$AI:$AI,$G37,CSR_DB!$AJ:$AJ,$H37),"")</f>
        <v>0</v>
      </c>
      <c r="J37" s="385" t="str">
        <f>IFERROR(LOOKUP(1,0/((CSR_DB!$AA:$AA=$G$5)*(CSR_DB!$AI:$AI='Data Request'!$G37)*(CSR_DB!$AJ:$AJ='Data Request'!$H37)),CSR_DB!AF:AF),"")</f>
        <v/>
      </c>
      <c r="K37" s="372" t="str">
        <f>IFERROR(LOOKUP(1,0/(('Unit converter list'!$B:$B='Data Request'!$J37)*('Unit converter list'!$C:$C='Data Request'!$N37)),'Unit converter list'!$D:$D),"")</f>
        <v/>
      </c>
      <c r="L37" s="276" t="str">
        <f t="shared" si="4"/>
        <v/>
      </c>
      <c r="M37" s="276" t="str">
        <f t="shared" si="5"/>
        <v/>
      </c>
      <c r="N37" s="276" t="s">
        <v>2868</v>
      </c>
      <c r="O37" s="313"/>
      <c r="P37" s="6"/>
      <c r="Q37" s="6"/>
    </row>
    <row r="38" spans="5:17" ht="33" customHeight="1">
      <c r="E38" s="386">
        <v>4.3</v>
      </c>
      <c r="F38" s="387" t="s">
        <v>3181</v>
      </c>
      <c r="G38" s="388" t="s">
        <v>3182</v>
      </c>
      <c r="H38" s="388" t="s">
        <v>716</v>
      </c>
      <c r="I38" s="389">
        <f>IFERROR(SUMIFS(CSR_DB!$AE:$AE,CSR_DB!$AA:$AA,$G$5,CSR_DB!$AI:$AI,$G38,CSR_DB!$AJ:$AJ,$H38),"")</f>
        <v>0</v>
      </c>
      <c r="J38" s="385" t="str">
        <f>IFERROR(LOOKUP(1,0/((CSR_DB!$AA:$AA=$G$5)*(CSR_DB!$AI:$AI='Data Request'!$G38)*(CSR_DB!$AJ:$AJ='Data Request'!$H38)),CSR_DB!AF:AF),"")</f>
        <v/>
      </c>
      <c r="K38" s="372" t="str">
        <f>IFERROR(LOOKUP(1,0/(('Unit converter list'!$B:$B='Data Request'!$J38)*('Unit converter list'!$C:$C='Data Request'!$N38)),'Unit converter list'!$D:$D),"")</f>
        <v/>
      </c>
      <c r="L38" s="276" t="str">
        <f t="shared" si="4"/>
        <v/>
      </c>
      <c r="M38" s="276" t="str">
        <f t="shared" si="5"/>
        <v/>
      </c>
      <c r="N38" s="276" t="s">
        <v>2868</v>
      </c>
      <c r="O38" s="313"/>
      <c r="P38" s="6"/>
      <c r="Q38" s="6"/>
    </row>
    <row r="39" spans="5:17" ht="33" customHeight="1">
      <c r="E39" s="386">
        <v>4.3</v>
      </c>
      <c r="F39" s="387" t="s">
        <v>3183</v>
      </c>
      <c r="G39" s="388" t="s">
        <v>3184</v>
      </c>
      <c r="H39" s="388" t="s">
        <v>3185</v>
      </c>
      <c r="I39" s="389">
        <f>IFERROR(SUMIFS(CSR_DB!$AE:$AE,CSR_DB!$AA:$AA,$G$5,CSR_DB!$AI:$AI,$G39,CSR_DB!$AJ:$AJ,$H39),"")</f>
        <v>0</v>
      </c>
      <c r="J39" s="385" t="str">
        <f>IFERROR(LOOKUP(1,0/((CSR_DB!$AA:$AA=$G$5)*(CSR_DB!$AI:$AI='Data Request'!$G39)*(CSR_DB!$AJ:$AJ='Data Request'!$H39)),CSR_DB!AF:AF),"")</f>
        <v/>
      </c>
      <c r="K39" s="372" t="str">
        <f>IFERROR(LOOKUP(1,0/(('Unit converter list'!$B:$B='Data Request'!$J39)*('Unit converter list'!$C:$C='Data Request'!$N39)),'Unit converter list'!$D:$D),"")</f>
        <v/>
      </c>
      <c r="L39" s="276" t="str">
        <f t="shared" si="4"/>
        <v/>
      </c>
      <c r="M39" s="276" t="str">
        <f t="shared" si="5"/>
        <v/>
      </c>
      <c r="N39" s="276" t="s">
        <v>2868</v>
      </c>
      <c r="O39" s="313"/>
      <c r="P39" s="6"/>
      <c r="Q39" s="6"/>
    </row>
    <row r="40" spans="5:17" ht="33" customHeight="1">
      <c r="E40" s="386">
        <v>4.3</v>
      </c>
      <c r="F40" s="387" t="s">
        <v>3186</v>
      </c>
      <c r="G40" s="388" t="s">
        <v>3187</v>
      </c>
      <c r="H40" s="388" t="s">
        <v>214</v>
      </c>
      <c r="I40" s="389">
        <f>IFERROR(SUMIFS(CSR_DB!$AE:$AE,CSR_DB!$AA:$AA,$G$5,CSR_DB!$AI:$AI,$G40,CSR_DB!$AJ:$AJ,$H40),"")</f>
        <v>0</v>
      </c>
      <c r="J40" s="385" t="str">
        <f>IFERROR(LOOKUP(1,0/((CSR_DB!$AA:$AA=$G$5)*(CSR_DB!$AI:$AI='Data Request'!$G40)*(CSR_DB!$AJ:$AJ='Data Request'!$H40)),CSR_DB!AF:AF),"")</f>
        <v/>
      </c>
      <c r="K40" s="372" t="str">
        <f>IFERROR(LOOKUP(1,0/(('Unit converter list'!$B:$B='Data Request'!$J40)*('Unit converter list'!$C:$C='Data Request'!$N40)),'Unit converter list'!$D:$D),"")</f>
        <v/>
      </c>
      <c r="L40" s="276" t="str">
        <f t="shared" si="4"/>
        <v/>
      </c>
      <c r="M40" s="276" t="str">
        <f t="shared" si="5"/>
        <v/>
      </c>
      <c r="N40" s="276" t="s">
        <v>2868</v>
      </c>
      <c r="O40" s="313"/>
      <c r="P40" s="6"/>
      <c r="Q40" s="6"/>
    </row>
    <row r="41" spans="5:17" ht="33" customHeight="1">
      <c r="E41" s="386">
        <v>4.3</v>
      </c>
      <c r="F41" s="387" t="s">
        <v>3188</v>
      </c>
      <c r="G41" s="388" t="s">
        <v>3187</v>
      </c>
      <c r="H41" s="388" t="s">
        <v>1185</v>
      </c>
      <c r="I41" s="389">
        <f>IFERROR(SUMIFS(CSR_DB!$AE:$AE,CSR_DB!$AA:$AA,$G$5,CSR_DB!$AI:$AI,$G41,CSR_DB!$AJ:$AJ,$H41),"")</f>
        <v>0</v>
      </c>
      <c r="J41" s="385" t="str">
        <f>IFERROR(LOOKUP(1,0/((CSR_DB!$AA:$AA=$G$5)*(CSR_DB!$AI:$AI='Data Request'!$G41)*(CSR_DB!$AJ:$AJ='Data Request'!$H41)),CSR_DB!AF:AF),"")</f>
        <v/>
      </c>
      <c r="K41" s="372" t="str">
        <f>IFERROR(LOOKUP(1,0/(('Unit converter list'!$B:$B='Data Request'!$J41)*('Unit converter list'!$C:$C='Data Request'!$N41)),'Unit converter list'!$D:$D),"")</f>
        <v/>
      </c>
      <c r="L41" s="276" t="str">
        <f t="shared" si="4"/>
        <v/>
      </c>
      <c r="M41" s="276" t="str">
        <f t="shared" si="5"/>
        <v/>
      </c>
      <c r="N41" s="276" t="s">
        <v>2868</v>
      </c>
      <c r="O41" s="313"/>
      <c r="P41" s="6"/>
      <c r="Q41" s="6"/>
    </row>
    <row r="42" spans="5:17" ht="33" customHeight="1">
      <c r="E42" s="386">
        <v>4.3</v>
      </c>
      <c r="F42" s="387" t="s">
        <v>3189</v>
      </c>
      <c r="G42" s="388" t="s">
        <v>3187</v>
      </c>
      <c r="H42" s="388" t="s">
        <v>3170</v>
      </c>
      <c r="I42" s="389">
        <f>IFERROR(SUMIFS(CSR_DB!$AE:$AE,CSR_DB!$AA:$AA,$G$5,CSR_DB!$AI:$AI,$G42,CSR_DB!$AJ:$AJ,$H42),"")</f>
        <v>0</v>
      </c>
      <c r="J42" s="385" t="str">
        <f>IFERROR(LOOKUP(1,0/((CSR_DB!$AA:$AA=$G$5)*(CSR_DB!$AI:$AI='Data Request'!$G42)*(CSR_DB!$AJ:$AJ='Data Request'!$H42)),CSR_DB!AF:AF),"")</f>
        <v/>
      </c>
      <c r="K42" s="372" t="str">
        <f>IFERROR(LOOKUP(1,0/(('Unit converter list'!$B:$B='Data Request'!$J42)*('Unit converter list'!$C:$C='Data Request'!$N42)),'Unit converter list'!$D:$D),"")</f>
        <v/>
      </c>
      <c r="L42" s="276" t="str">
        <f t="shared" si="4"/>
        <v/>
      </c>
      <c r="M42" s="276" t="str">
        <f t="shared" si="5"/>
        <v/>
      </c>
      <c r="N42" s="276" t="s">
        <v>2868</v>
      </c>
      <c r="O42" s="313"/>
      <c r="P42" s="6"/>
      <c r="Q42" s="6"/>
    </row>
    <row r="43" spans="5:17" ht="33" customHeight="1">
      <c r="E43" s="386">
        <v>4.3</v>
      </c>
      <c r="F43" s="387" t="s">
        <v>3190</v>
      </c>
      <c r="G43" s="388" t="s">
        <v>3187</v>
      </c>
      <c r="H43" s="388" t="s">
        <v>200</v>
      </c>
      <c r="I43" s="389">
        <f>IFERROR(SUMIFS(CSR_DB!$AE:$AE,CSR_DB!$AA:$AA,$G$5,CSR_DB!$AI:$AI,$G43,CSR_DB!$AJ:$AJ,$H43),"")</f>
        <v>0</v>
      </c>
      <c r="J43" s="385" t="str">
        <f>IFERROR(LOOKUP(1,0/((CSR_DB!$AA:$AA=$G$5)*(CSR_DB!$AI:$AI='Data Request'!$G43)*(CSR_DB!$AJ:$AJ='Data Request'!$H43)),CSR_DB!AF:AF),"")</f>
        <v/>
      </c>
      <c r="K43" s="372" t="str">
        <f>IFERROR(LOOKUP(1,0/(('Unit converter list'!$B:$B='Data Request'!$J43)*('Unit converter list'!$C:$C='Data Request'!$N43)),'Unit converter list'!$D:$D),"")</f>
        <v/>
      </c>
      <c r="L43" s="276" t="str">
        <f t="shared" si="4"/>
        <v/>
      </c>
      <c r="M43" s="276" t="str">
        <f t="shared" si="5"/>
        <v/>
      </c>
      <c r="N43" s="276" t="s">
        <v>2868</v>
      </c>
      <c r="O43" s="313"/>
      <c r="P43" s="6"/>
      <c r="Q43" s="6"/>
    </row>
    <row r="44" spans="5:17" ht="33" customHeight="1">
      <c r="E44" s="386">
        <v>4.3</v>
      </c>
      <c r="F44" s="387" t="s">
        <v>3191</v>
      </c>
      <c r="G44" s="388" t="s">
        <v>3187</v>
      </c>
      <c r="H44" s="388" t="s">
        <v>1739</v>
      </c>
      <c r="I44" s="389">
        <f>IFERROR(SUMIFS(CSR_DB!$AE:$AE,CSR_DB!$AA:$AA,$G$5,CSR_DB!$AI:$AI,$G44,CSR_DB!$AJ:$AJ,$H44),"")</f>
        <v>0</v>
      </c>
      <c r="J44" s="385" t="str">
        <f>IFERROR(LOOKUP(1,0/((CSR_DB!$AA:$AA=$G$5)*(CSR_DB!$AI:$AI='Data Request'!$G44)*(CSR_DB!$AJ:$AJ='Data Request'!$H44)),CSR_DB!AF:AF),"")</f>
        <v/>
      </c>
      <c r="K44" s="372" t="str">
        <f>IFERROR(LOOKUP(1,0/(('Unit converter list'!$B:$B='Data Request'!$J44)*('Unit converter list'!$C:$C='Data Request'!$N44)),'Unit converter list'!$D:$D),"")</f>
        <v/>
      </c>
      <c r="L44" s="276" t="str">
        <f t="shared" si="4"/>
        <v/>
      </c>
      <c r="M44" s="276" t="str">
        <f t="shared" si="5"/>
        <v/>
      </c>
      <c r="N44" s="276" t="s">
        <v>2868</v>
      </c>
      <c r="O44" s="313"/>
      <c r="P44" s="6"/>
      <c r="Q44" s="6"/>
    </row>
    <row r="45" spans="5:17" ht="33" customHeight="1" thickBot="1">
      <c r="E45" s="390">
        <v>4.3</v>
      </c>
      <c r="F45" s="391" t="s">
        <v>3192</v>
      </c>
      <c r="G45" s="392" t="s">
        <v>3187</v>
      </c>
      <c r="H45" s="392" t="s">
        <v>3193</v>
      </c>
      <c r="I45" s="393">
        <f>IFERROR(SUMIFS(CSR_DB!$AE:$AE,CSR_DB!$AA:$AA,$G$5,CSR_DB!$AI:$AI,$G45,CSR_DB!$AJ:$AJ,$H45),"")</f>
        <v>0</v>
      </c>
      <c r="J45" s="394" t="str">
        <f>IFERROR(LOOKUP(1,0/((CSR_DB!$AA:$AA=$G$5)*(CSR_DB!$AI:$AI='Data Request'!$G45)*(CSR_DB!$AJ:$AJ='Data Request'!$H45)),CSR_DB!AF:AF),"")</f>
        <v/>
      </c>
      <c r="K45" s="379" t="str">
        <f>IFERROR(LOOKUP(1,0/(('Unit converter list'!$B:$B='Data Request'!$J45)*('Unit converter list'!$C:$C='Data Request'!$N45)),'Unit converter list'!$D:$D),"")</f>
        <v/>
      </c>
      <c r="L45" s="314" t="str">
        <f t="shared" si="4"/>
        <v/>
      </c>
      <c r="M45" s="314" t="str">
        <f t="shared" si="5"/>
        <v/>
      </c>
      <c r="N45" s="314" t="s">
        <v>2868</v>
      </c>
      <c r="O45" s="315"/>
    </row>
    <row r="46" spans="5:17" ht="33" customHeight="1">
      <c r="E46" s="386">
        <v>4.3</v>
      </c>
      <c r="F46" s="387" t="s">
        <v>3194</v>
      </c>
      <c r="G46" s="388" t="s">
        <v>3187</v>
      </c>
      <c r="H46" s="388" t="s">
        <v>3180</v>
      </c>
      <c r="I46" s="389">
        <f>IFERROR(SUMIFS(CSR_DB!$AE:$AE,CSR_DB!$AA:$AA,$G$5,CSR_DB!$AI:$AI,$G46,CSR_DB!$AJ:$AJ,$H46),"")</f>
        <v>0</v>
      </c>
      <c r="J46" s="385" t="str">
        <f>IFERROR(LOOKUP(1,0/((CSR_DB!$AA:$AA=$G$5)*(CSR_DB!$AI:$AI='Data Request'!$G46)*(CSR_DB!$AJ:$AJ='Data Request'!$H46)),CSR_DB!AF:AF),"")</f>
        <v/>
      </c>
      <c r="K46" s="372" t="str">
        <f>IFERROR(LOOKUP(1,0/(('Unit converter list'!$B:$B='Data Request'!$J46)*('Unit converter list'!$C:$C='Data Request'!$N46)),'Unit converter list'!$D:$D),"")</f>
        <v/>
      </c>
      <c r="L46" s="276" t="str">
        <f t="shared" si="4"/>
        <v/>
      </c>
      <c r="M46" s="276" t="str">
        <f t="shared" si="5"/>
        <v/>
      </c>
      <c r="N46" s="276" t="s">
        <v>2868</v>
      </c>
      <c r="O46" s="313"/>
      <c r="P46" s="6"/>
      <c r="Q46" s="6"/>
    </row>
    <row r="47" spans="5:17" ht="33" customHeight="1">
      <c r="E47" s="386">
        <v>4.3</v>
      </c>
      <c r="F47" s="387" t="s">
        <v>3195</v>
      </c>
      <c r="G47" s="388" t="s">
        <v>3187</v>
      </c>
      <c r="H47" s="388" t="s">
        <v>716</v>
      </c>
      <c r="I47" s="389">
        <f>IFERROR(SUMIFS(CSR_DB!$AE:$AE,CSR_DB!$AA:$AA,$G$5,CSR_DB!$AI:$AI,$G47,CSR_DB!$AJ:$AJ,$H47),"")</f>
        <v>0</v>
      </c>
      <c r="J47" s="385" t="str">
        <f>IFERROR(LOOKUP(1,0/((CSR_DB!$AA:$AA=$G$5)*(CSR_DB!$AI:$AI='Data Request'!$G47)*(CSR_DB!$AJ:$AJ='Data Request'!$H47)),CSR_DB!AF:AF),"")</f>
        <v/>
      </c>
      <c r="K47" s="372" t="str">
        <f>IFERROR(LOOKUP(1,0/(('Unit converter list'!$B:$B='Data Request'!$J47)*('Unit converter list'!$C:$C='Data Request'!$N47)),'Unit converter list'!$D:$D),"")</f>
        <v/>
      </c>
      <c r="L47" s="276" t="str">
        <f t="shared" si="4"/>
        <v/>
      </c>
      <c r="M47" s="276" t="str">
        <f t="shared" si="5"/>
        <v/>
      </c>
      <c r="N47" s="276" t="s">
        <v>2868</v>
      </c>
      <c r="O47" s="313"/>
      <c r="P47" s="80"/>
    </row>
    <row r="48" spans="5:17" ht="33" customHeight="1">
      <c r="E48" s="386">
        <v>4.3</v>
      </c>
      <c r="F48" s="387" t="s">
        <v>3196</v>
      </c>
      <c r="G48" s="388" t="s">
        <v>3187</v>
      </c>
      <c r="H48" s="388" t="s">
        <v>3197</v>
      </c>
      <c r="I48" s="389">
        <f>IFERROR(SUMIFS(CSR_DB!$AE:$AE,CSR_DB!$AA:$AA,$G$5,CSR_DB!$AI:$AI,$G48,CSR_DB!$AJ:$AJ,$H48),"")</f>
        <v>0</v>
      </c>
      <c r="J48" s="385" t="str">
        <f>IFERROR(LOOKUP(1,0/((CSR_DB!$AA:$AA=$G$5)*(CSR_DB!$AI:$AI='Data Request'!$G48)*(CSR_DB!$AJ:$AJ='Data Request'!$H48)),CSR_DB!AF:AF),"")</f>
        <v/>
      </c>
      <c r="K48" s="372" t="str">
        <f>IFERROR(LOOKUP(1,0/(('Unit converter list'!$B:$B='Data Request'!$J48)*('Unit converter list'!$C:$C='Data Request'!$N48)),'Unit converter list'!$D:$D),"")</f>
        <v/>
      </c>
      <c r="L48" s="276" t="str">
        <f t="shared" si="4"/>
        <v/>
      </c>
      <c r="M48" s="276" t="str">
        <f t="shared" si="5"/>
        <v/>
      </c>
      <c r="N48" s="276" t="s">
        <v>2868</v>
      </c>
      <c r="O48" s="313"/>
    </row>
    <row r="49" spans="1:36" ht="30" customHeight="1" thickBot="1">
      <c r="E49" s="316"/>
      <c r="P49" s="6"/>
      <c r="Q49" s="6"/>
    </row>
    <row r="50" spans="1:36" ht="33" customHeight="1" thickBot="1">
      <c r="A50">
        <f t="array" ref="A50">IF(AD50&lt;&gt;"",SUMPRODUCT(($AE$50:$AE$105&lt;AE50)*($AD$50:$AD$105&gt;0))+1,"")</f>
        <v>3</v>
      </c>
      <c r="B50">
        <f>IF(AD50&lt;&gt;"",COUNTIFS($E$50:$E50,E50),"")</f>
        <v>1</v>
      </c>
      <c r="C50">
        <f t="shared" ref="C50:C81" si="6">IF(AD50&lt;&gt;"",SMALL($A$50:$A$105,AC50),"")</f>
        <v>1</v>
      </c>
      <c r="E50" s="380">
        <f t="array" ref="E50">IFERROR(VLOOKUP(SMALL(IF($C50=$A$50:$A$105,$AC$50:$AC$105,FALSE),COUNTIF($C$50:$C50,$C50)),$AC$50:$AJ$105,3),"")</f>
        <v>1.4</v>
      </c>
      <c r="F50" s="396" t="str">
        <f t="array" ref="F50">IFERROR(VLOOKUP(SMALL(IF($C50=$A$50:$A$105,$AC$50:$AC$105,FALSE),COUNTIF($C$50:$C50,$C50)),$AC$50:$AJ$105,4),"")</f>
        <v>冰水機 Chiller</v>
      </c>
      <c r="G50" s="396" t="str">
        <f t="array" ref="G50">IFERROR(VLOOKUP(SMALL(IF($C50=$A$50:$A$105,$AC$50:$AC$105,FALSE),COUNTIF($C$50:$C50,$C50)),$AC$50:$AJ$105,5),"")</f>
        <v/>
      </c>
      <c r="H50" s="396" t="str">
        <f t="array" ref="H50">IFERROR(VLOOKUP(SMALL(IF($C50=$A$50:$A$105,$AC$50:$AC$105,FALSE),COUNTIF($C$50:$C50,$C50)),$AC$50:$AJ$105,6),"")</f>
        <v>R-410A</v>
      </c>
      <c r="I50" s="396">
        <f t="array" ref="I50">IFERROR(VLOOKUP(SMALL(IF($C50=$A$50:$A$105,$AC$50:$AC$105,FALSE),COUNTIF($C$50:$C50,$C50)),$AC$50:$AJ$105,7),"")</f>
        <v>19.5</v>
      </c>
      <c r="J50" s="396" t="str">
        <f t="array" ref="J50">IFERROR(VLOOKUP(SMALL(IF($C50=$A$50:$A$105,$AC$50:$AC$105,FALSE),COUNTIF($C$50:$C50,$C50)),$AC$50:$AJ$105,8),"")</f>
        <v>kg(公斤)</v>
      </c>
      <c r="K50" s="366">
        <f>IFERROR(IF(E50=1.4,LOOKUP(1,0/(('Unit converter list'!$B$2:$B$65='Data Request'!$J50)*('Unit converter list'!$C$2:$C$65='Data Request'!$N50)),'Unit converter list'!$D$2:$D$65),LOOKUP(1,0/(('Unit converter list'!$A$2:$A$65='Data Request'!$H50)*('Unit converter list'!$B$2:$B$65='Data Request'!$J50)*('Unit converter list'!$C$2:$C$65='Data Request'!$N50)),'Unit converter list'!$D$2:$D$65)),"")</f>
        <v>1E-3</v>
      </c>
      <c r="L50" s="307" t="str">
        <f t="shared" ref="L50:L81" si="7">IF(J50="","",N50&amp;"/"&amp;J50)</f>
        <v>ton/kg(公斤)</v>
      </c>
      <c r="M50" s="307">
        <f t="shared" ref="M50:M81" si="8">IFERROR(IF(J50="","",I50*K50),"")</f>
        <v>1.95E-2</v>
      </c>
      <c r="N50" s="307" t="str">
        <f>IFERROR(IF(E50=1.4,"ton",IF(E50=1.41,IF(O50="化糞池-CH4Septic tank-CH4",VLOOKUP($O50,'4.Default Emission Factor'!$D$2:$V$101,16,FALSE),"ton"),IF(E50=2.2,"MWh",IF(E50=0,"MWh",VLOOKUP($O50,'4.Default Emission Factor'!$D$2:$V$101,16,FALSE))))),"")</f>
        <v>ton</v>
      </c>
      <c r="O50" s="307" t="str">
        <f>IFERROR(IF(E50=1.4,(LOOKUP(1,0/((清單list!$B$2:$B$3001=$F50)*(清單list!$D$2:$D$3001='Data Request'!$H50)),清單list!$E$2:$E$3308)),(LOOKUP(1,0/((清單list!$B$2:$B$3001=$F50)*(清單list!$C$2:$C$3001=$G50)*(清單list!$D$2:$D$3001='Data Request'!$H50)),清單list!$E$2:$E$3308))),"")</f>
        <v>冰水機(冷水主機)Chillers</v>
      </c>
      <c r="P50" s="6"/>
      <c r="Q50" s="6"/>
      <c r="R50" s="397">
        <f t="array" ref="R50">IFERROR(SMALL(IF((CSR_DB!$AO$1:$AO$8000='Data Request'!$G$5),ROW(CSR_DB!$AO$1:$AO$8000)),ROW(1:1)),"")</f>
        <v>428</v>
      </c>
      <c r="S50" s="398">
        <f>IF(T50="其他 Others",IF(R50&lt;&gt;"",LOOKUP(1,0/((清單list!$C$2:$C$3001='Data Request'!T50)*(清單list!$D$2:$D$3001='Data Request'!V50)),清單list!$A$2:$A$3001),""),IF(R50&lt;&gt;"",LOOKUP(1,0/((清單list!$C$2:$C$3001='Data Request'!U50)*(清單list!$D$2:$D$3001='Data Request'!V50)),清單list!$A$2:$A$3001),""))</f>
        <v>1.41</v>
      </c>
      <c r="T50" s="397" t="str">
        <f>IFERROR(IF(INDEX(CSR_DB!$BA$1:$BA$8000,$R50)&lt;&gt;"",INDEX(CSR_DB!$BA$1:$BA$8000,$R50),""),"")</f>
        <v/>
      </c>
      <c r="U50" s="397" t="str">
        <f>IFERROR(IF(INDEX(CSR_DB!$AU$1:$AU$8000,$R50)&lt;&gt;"",INDEX(CSR_DB!$AU$1:$AU$8000,$R50),""),"")</f>
        <v>乾粉滅火器(KBC、BC) Dry powder fire extinguisher (KBC, BC)</v>
      </c>
      <c r="V50" s="397" t="str">
        <f>IFERROR(IF(INDEX(CSR_DB!$AV$1:$AV$8000,$R50)&lt;&gt;"",INDEX(CSR_DB!$AV$1:$AV$8000,$R50),""),"")</f>
        <v/>
      </c>
      <c r="W50" s="397">
        <f>IFERROR(IF(INDEX(CSR_DB!$AS$1:$AS$8000,$R50)&lt;&gt;"",INDEX(CSR_DB!$AS$1:$AS$8000,$R50),""),"")</f>
        <v>0</v>
      </c>
      <c r="X50" s="397" t="str">
        <f>IFERROR(IF(INDEX(CSR_DB!$AT$1:$AT$8000,$R50)&lt;&gt;"",INDEX(CSR_DB!$AT$1:$AT$8000,$R50),""),"")</f>
        <v>kg(公斤)</v>
      </c>
      <c r="Y50" s="399" t="str">
        <f t="shared" ref="Y50:Y81" si="9">IF(U50="Not applicable(不適用)","",IF(S50=1.4,IF(T50="其他 Others",U50&amp;V50,T50&amp;V50),U50&amp;V50))</f>
        <v>乾粉滅火器(KBC、BC) Dry powder fire extinguisher (KBC, BC)</v>
      </c>
      <c r="Z50" t="str">
        <f t="shared" ref="Z50:Z81" si="10">IF(U50="Not applicable(不適用)","",IF(S50=1.4,IF(T50="其他 Others",U50&amp;V50,T50&amp;V50&amp;X50),U50&amp;V50&amp;X50))</f>
        <v>乾粉滅火器(KBC、BC) Dry powder fire extinguisher (KBC, BC)kg(公斤)</v>
      </c>
      <c r="AA50" s="399">
        <f>IF(Z50&lt;&gt;"",COUNTIFS($Z$50:Z50,Z50),"")</f>
        <v>1</v>
      </c>
      <c r="AC50">
        <v>1</v>
      </c>
      <c r="AD50" s="399">
        <f t="array" ref="AD50">IFERROR(SMALL(IF($AA$50:$AA$105=1,ROW($AA$50:$AA$105),""),ROW(1:1)),"")</f>
        <v>50</v>
      </c>
      <c r="AE50" s="400">
        <f t="shared" ref="AE50:AE81" si="11">IFERROR(IF(INDEX(S$1:S$105,$AD50)&lt;&gt;"",INDEX(S$1:S$105,$AD50),""),"")</f>
        <v>1.41</v>
      </c>
      <c r="AF50" s="399" t="str">
        <f t="shared" ref="AF50:AF81" si="12">IFERROR(IF(INDEX(T$1:T$105,$AD50)&lt;&gt;"",INDEX(T$1:T$105,$AD50),""),"")</f>
        <v/>
      </c>
      <c r="AG50" s="399" t="str">
        <f t="shared" ref="AG50:AG81" si="13">IFERROR(IF(AE50=1.4,IF(AF50="其他 Others",INDEX(U$1:U$105,$AD50),""),IF(INDEX(U$1:U$105,$AD50)&lt;&gt;"",INDEX(U$1:U$105,$AD50),"")),"")</f>
        <v>乾粉滅火器(KBC、BC) Dry powder fire extinguisher (KBC, BC)</v>
      </c>
      <c r="AH50" s="399" t="str">
        <f t="shared" ref="AH50:AH81" si="14">IFERROR(IF(INDEX(V$1:V$105,$AD50)&lt;&gt;"",INDEX(V$1:V$105,$AD50),""),"")</f>
        <v/>
      </c>
      <c r="AI50" s="399">
        <f t="shared" ref="AI50:AI81" si="15">IF(AE50&lt;&gt;"",IF(AE50=1.4,SUMIFS($W$50:$W$105,$S$50:$S$105,$AE50,$T$50:$T$105,$AF50,$V$50:$V$105,$AH50,$X$50:$X$105,$AJ50),SUMIFS($W$50:$W$105,$S$50:$S$105,$AE50,$T$50:$T$105,$AF50,$U$50:$U$105,$AG50,$V$50:$V$105,$AH50,$X$50:$X$105,$AJ50)),"")</f>
        <v>0</v>
      </c>
      <c r="AJ50" s="399" t="str">
        <f t="shared" ref="AJ50:AJ81" si="16">IFERROR(IF(INDEX(X$1:X$105,$AD50)&lt;&gt;"",INDEX(X$1:X$105,$AD50),""),"")</f>
        <v>kg(公斤)</v>
      </c>
    </row>
    <row r="51" spans="1:36" ht="33" customHeight="1" thickBot="1">
      <c r="A51">
        <f t="array" ref="A51">IF(AD51&lt;&gt;"",SUMPRODUCT(($AE$50:$AE$105&lt;AE51)*($AD$50:$AD$105&gt;0))+1,"")</f>
        <v>3</v>
      </c>
      <c r="B51">
        <f>IF(AD51&lt;&gt;"",COUNTIFS($E$50:$E51,E51),"")</f>
        <v>2</v>
      </c>
      <c r="C51">
        <f t="shared" si="6"/>
        <v>1</v>
      </c>
      <c r="E51" s="380">
        <f t="array" ref="E51">IFERROR(VLOOKUP(SMALL(IF($C51=$A$50:$A$105,$AC$50:$AC$105,FALSE),COUNTIF($C$50:$C51,$C51)),$AC$50:$AJ$105,3),"")</f>
        <v>1.4</v>
      </c>
      <c r="F51" s="396" t="str">
        <f t="array" ref="F51">IFERROR(VLOOKUP(SMALL(IF($C51=$A$50:$A$105,$AC$50:$AC$105,FALSE),COUNTIF($C$50:$C51,$C51)),$AC$50:$AJ$105,4),"")</f>
        <v>家用冷凍、冷藏裝備 Household freezing and refrigeration equipment</v>
      </c>
      <c r="G51" s="396" t="str">
        <f t="array" ref="G51">IFERROR(VLOOKUP(SMALL(IF($C51=$A$50:$A$105,$AC$50:$AC$105,FALSE),COUNTIF($C$50:$C51,$C51)),$AC$50:$AJ$105,5),"")</f>
        <v/>
      </c>
      <c r="H51" s="396" t="str">
        <f t="array" ref="H51">IFERROR(VLOOKUP(SMALL(IF($C51=$A$50:$A$105,$AC$50:$AC$105,FALSE),COUNTIF($C$50:$C51,$C51)),$AC$50:$AJ$105,6),"")</f>
        <v>R-134a</v>
      </c>
      <c r="I51" s="396">
        <f t="array" ref="I51">IFERROR(VLOOKUP(SMALL(IF($C51=$A$50:$A$105,$AC$50:$AC$105,FALSE),COUNTIF($C$50:$C51,$C51)),$AC$50:$AJ$105,7),"")</f>
        <v>120</v>
      </c>
      <c r="J51" s="396" t="str">
        <f t="array" ref="J51">IFERROR(VLOOKUP(SMALL(IF($C51=$A$50:$A$105,$AC$50:$AC$105,FALSE),COUNTIF($C$50:$C51,$C51)),$AC$50:$AJ$105,8),"")</f>
        <v>g (公克)</v>
      </c>
      <c r="K51" s="366">
        <f>IFERROR(IF(E51=1.4,LOOKUP(1,0/(('Unit converter list'!$B$2:$B$65='Data Request'!$J51)*('Unit converter list'!$C$2:$C$65='Data Request'!$N51)),'Unit converter list'!$D$2:$D$65),LOOKUP(1,0/(('Unit converter list'!$A$2:$A$65='Data Request'!$H51)*('Unit converter list'!$B$2:$B$65='Data Request'!$J51)*('Unit converter list'!$C$2:$C$65='Data Request'!$N51)),'Unit converter list'!$D$2:$D$65)),"")</f>
        <v>9.9999999999999995E-7</v>
      </c>
      <c r="L51" s="307" t="str">
        <f t="shared" si="7"/>
        <v>ton/g (公克)</v>
      </c>
      <c r="M51" s="307">
        <f t="shared" si="8"/>
        <v>1.1999999999999999E-4</v>
      </c>
      <c r="N51" s="307" t="str">
        <f>IFERROR(IF(E51=1.4,"ton",IF(E51=1.41,IF(O51="化糞池-CH4Septic tank-CH4",VLOOKUP($O51,'4.Default Emission Factor'!$D$2:$V$101,16,FALSE),"ton"),IF(E51=2.2,"MWh",IF(E51=0,"MWh",VLOOKUP($O51,'4.Default Emission Factor'!$D$2:$V$101,16,FALSE))))),"")</f>
        <v>ton</v>
      </c>
      <c r="O51" s="307" t="str">
        <f>IFERROR(IF(E51=1.4,(LOOKUP(1,0/((清單list!$B$2:$B$3001=$F51)*(清單list!$D$2:$D$3001='Data Request'!$H51)),清單list!$E$2:$E$3308)),(LOOKUP(1,0/((清單list!$B$2:$B$3001=$F51)*(清單list!$C$2:$C$3001=$G51)*(清單list!$D$2:$D$3001='Data Request'!$H51)),清單list!$E$2:$E$3308))),"")</f>
        <v>家用冷凍、冷藏裝備(如冰箱、飲水機、冷凍櫃)Domestic Refrigeration</v>
      </c>
      <c r="P51" s="6"/>
      <c r="Q51" s="6"/>
      <c r="R51" s="397">
        <f t="array" ref="R51">IFERROR(SMALL(IF((CSR_DB!$AO$1:$AO$8000='Data Request'!$G$5),ROW(CSR_DB!$AO$1:$AO$8000)),ROW(2:2)),"")</f>
        <v>429</v>
      </c>
      <c r="S51" s="398">
        <f>IF(T51="其他 Others",IF(R51&lt;&gt;"",LOOKUP(1,0/((清單list!$B$2:$B$3001='Data Request'!T51)*(清單list!$D$2:$D$3001='Data Request'!V51)),清單list!$A$2:$A$3001),""),IF(R51&lt;&gt;"",LOOKUP(1,0/((清單list!$C$2:$C$3001='Data Request'!U51)*(清單list!$D$2:$D$3001='Data Request'!V51)),清單list!$A$2:$A$3001),""))</f>
        <v>1.41</v>
      </c>
      <c r="T51" s="397" t="str">
        <f>IFERROR(IF(INDEX(CSR_DB!$BA$1:$BA$8000,$R51)&lt;&gt;"",INDEX(CSR_DB!$BA$1:$BA$8000,$R51),""),"")</f>
        <v/>
      </c>
      <c r="U51" s="397" t="str">
        <f>IFERROR(IF(INDEX(CSR_DB!$AU$1:$AU$8000,$R51)&lt;&gt;"",INDEX(CSR_DB!$AU$1:$AU$8000,$R51),""),"")</f>
        <v>化糞池 Septic tank</v>
      </c>
      <c r="V51" s="397" t="str">
        <f>IFERROR(IF(INDEX(CSR_DB!$AV$1:$AV$8000,$R51)&lt;&gt;"",INDEX(CSR_DB!$AV$1:$AV$8000,$R51),""),"")</f>
        <v>甲烷(CH4)</v>
      </c>
      <c r="W51" s="397">
        <f>IFERROR(IF(INDEX(CSR_DB!$AS$1:$AS$8000,$R51)&lt;&gt;"",INDEX(CSR_DB!$AS$1:$AS$8000,$R51),""),"")</f>
        <v>12992</v>
      </c>
      <c r="X51" s="397" t="str">
        <f>IFERROR(IF(INDEX(CSR_DB!$AT$1:$AT$8000,$R51)&lt;&gt;"",INDEX(CSR_DB!$AT$1:$AT$8000,$R51),""),"")</f>
        <v>Man-hour(人時數)</v>
      </c>
      <c r="Y51" s="399" t="str">
        <f t="shared" si="9"/>
        <v>化糞池 Septic tank甲烷(CH4)</v>
      </c>
      <c r="Z51" t="str">
        <f t="shared" si="10"/>
        <v>化糞池 Septic tank甲烷(CH4)Man-hour(人時數)</v>
      </c>
      <c r="AA51" s="399">
        <f>IF(Z51&lt;&gt;"",COUNTIFS($Z$50:Z51,Z51),"")</f>
        <v>1</v>
      </c>
      <c r="AC51">
        <v>2</v>
      </c>
      <c r="AD51" s="399">
        <f t="array" ref="AD51">IFERROR(SMALL(IF($AA$50:$AA$105=1,ROW($AA$50:$AA$105),""),ROW(2:2)),"")</f>
        <v>51</v>
      </c>
      <c r="AE51" s="400">
        <f t="shared" si="11"/>
        <v>1.41</v>
      </c>
      <c r="AF51" s="399" t="str">
        <f t="shared" si="12"/>
        <v/>
      </c>
      <c r="AG51" s="399" t="str">
        <f t="shared" si="13"/>
        <v>化糞池 Septic tank</v>
      </c>
      <c r="AH51" s="399" t="str">
        <f t="shared" si="14"/>
        <v>甲烷(CH4)</v>
      </c>
      <c r="AI51" s="399">
        <f t="shared" si="15"/>
        <v>53984</v>
      </c>
      <c r="AJ51" s="399" t="str">
        <f t="shared" si="16"/>
        <v>Man-hour(人時數)</v>
      </c>
    </row>
    <row r="52" spans="1:36" ht="33" customHeight="1" thickBot="1">
      <c r="A52">
        <f t="array" ref="A52">IF(AD52&lt;&gt;"",SUMPRODUCT(($AE$50:$AE$105&lt;AE52)*($AD$50:$AD$105&gt;0))+1,"")</f>
        <v>1</v>
      </c>
      <c r="B52">
        <f>IF(AD52&lt;&gt;"",COUNTIFS($E$50:$E52,E52),"")</f>
        <v>1</v>
      </c>
      <c r="C52">
        <f t="shared" si="6"/>
        <v>3</v>
      </c>
      <c r="E52" s="380">
        <f t="array" ref="E52">IFERROR(VLOOKUP(SMALL(IF($C52=$A$50:$A$105,$AC$50:$AC$105,FALSE),COUNTIF($C$50:$C52,$C52)),$AC$50:$AJ$105,3),"")</f>
        <v>1.41</v>
      </c>
      <c r="F52" s="396" t="str">
        <f t="array" ref="F52">IFERROR(VLOOKUP(SMALL(IF($C52=$A$50:$A$105,$AC$50:$AC$105,FALSE),COUNTIF($C$50:$C52,$C52)),$AC$50:$AJ$105,4),"")</f>
        <v/>
      </c>
      <c r="G52" s="396" t="str">
        <f t="array" ref="G52">IFERROR(VLOOKUP(SMALL(IF($C52=$A$50:$A$105,$AC$50:$AC$105,FALSE),COUNTIF($C$50:$C52,$C52)),$AC$50:$AJ$105,5),"")</f>
        <v>乾粉滅火器(KBC、BC) Dry powder fire extinguisher (KBC, BC)</v>
      </c>
      <c r="H52" s="396" t="str">
        <f t="array" ref="H52">IFERROR(VLOOKUP(SMALL(IF($C52=$A$50:$A$105,$AC$50:$AC$105,FALSE),COUNTIF($C$50:$C52,$C52)),$AC$50:$AJ$105,6),"")</f>
        <v/>
      </c>
      <c r="I52" s="396">
        <f t="array" ref="I52">IFERROR(VLOOKUP(SMALL(IF($C52=$A$50:$A$105,$AC$50:$AC$105,FALSE),COUNTIF($C$50:$C52,$C52)),$AC$50:$AJ$105,7),"")</f>
        <v>0</v>
      </c>
      <c r="J52" s="396" t="str">
        <f t="array" ref="J52">IFERROR(VLOOKUP(SMALL(IF($C52=$A$50:$A$105,$AC$50:$AC$105,FALSE),COUNTIF($C$50:$C52,$C52)),$AC$50:$AJ$105,8),"")</f>
        <v>kg(公斤)</v>
      </c>
      <c r="K52" s="366">
        <f>IFERROR(IF(E52=1.4,LOOKUP(1,0/(('Unit converter list'!$B$2:$B$65='Data Request'!$J52)*('Unit converter list'!$C$2:$C$65='Data Request'!$N52)),'Unit converter list'!$D$2:$D$65),LOOKUP(1,0/(('Unit converter list'!$A$2:$A$65='Data Request'!$H52)*('Unit converter list'!$B$2:$B$65='Data Request'!$J52)*('Unit converter list'!$C$2:$C$65='Data Request'!$N52)),'Unit converter list'!$D$2:$D$65)),"")</f>
        <v>1E-3</v>
      </c>
      <c r="L52" s="307" t="str">
        <f t="shared" si="7"/>
        <v>ton/kg(公斤)</v>
      </c>
      <c r="M52" s="307">
        <f t="shared" si="8"/>
        <v>0</v>
      </c>
      <c r="N52" s="307" t="str">
        <f>IFERROR(IF(E52=1.4,"ton",IF(E52=1.41,IF(O52="化糞池-CH4Septic tank-CH4",VLOOKUP($O52,'4.Default Emission Factor'!$D$2:$V$101,16,FALSE),"ton"),IF(E52=2.2,"MWh",IF(E52=0,"MWh",VLOOKUP($O52,'4.Default Emission Factor'!$D$2:$V$101,16,FALSE))))),"")</f>
        <v>ton</v>
      </c>
      <c r="O52" s="307" t="str">
        <f>IFERROR(IF(E52=1.4,(LOOKUP(1,0/((清單list!$B$2:$B$3001=$F52)*(清單list!$D$2:$D$3001='Data Request'!$H52)),清單list!$E$2:$E$3308)),(LOOKUP(1,0/((清單list!$B$2:$B$3001=$F52)*(清單list!$C$2:$C$3001=$G52)*(清單list!$D$2:$D$3001='Data Request'!$H52)),清單list!$E$2:$E$3308))),"")</f>
        <v>CO2滅火器-CO2 fire extinguishers</v>
      </c>
      <c r="P52" s="6"/>
      <c r="Q52" s="6"/>
      <c r="R52" s="397">
        <f t="array" ref="R52">IFERROR(SMALL(IF((CSR_DB!$AO$1:$AO$8000='Data Request'!$G$5),ROW(CSR_DB!$AO$1:$AO$8000)),ROW(3:3)),"")</f>
        <v>430</v>
      </c>
      <c r="S52" s="398" t="e">
        <f>IF(T52="其他 Others",IF(R52&lt;&gt;"",LOOKUP(1,0/((清單list!$B$2:$B$3001='Data Request'!T52)*(清單list!$D$2:$D$3001='Data Request'!V52)),清單list!$A$2:$A$3001),""),IF(R52&lt;&gt;"",LOOKUP(1,0/((清單list!$C$2:$C$3001='Data Request'!U52)*(清單list!$D$2:$D$3001='Data Request'!V52)),清單list!$A$2:$A$3001),""))</f>
        <v>#N/A</v>
      </c>
      <c r="T52" s="397" t="str">
        <f>IFERROR(IF(INDEX(CSR_DB!$BA$1:$BA$8000,$R52)&lt;&gt;"",INDEX(CSR_DB!$BA$1:$BA$8000,$R52),""),"")</f>
        <v/>
      </c>
      <c r="U52" s="397" t="str">
        <f>IFERROR(IF(INDEX(CSR_DB!$AU$1:$AU$8000,$R52)&lt;&gt;"",INDEX(CSR_DB!$AU$1:$AU$8000,$R52),""),"")</f>
        <v>Not applicable(不適用)</v>
      </c>
      <c r="V52" s="397" t="str">
        <f>IFERROR(IF(INDEX(CSR_DB!$AV$1:$AV$8000,$R52)&lt;&gt;"",INDEX(CSR_DB!$AV$1:$AV$8000,$R52),""),"")</f>
        <v/>
      </c>
      <c r="W52" s="397" t="str">
        <f>IFERROR(IF(INDEX(CSR_DB!$AS$1:$AS$8000,$R52)&lt;&gt;"",INDEX(CSR_DB!$AS$1:$AS$8000,$R52),""),"")</f>
        <v/>
      </c>
      <c r="X52" s="397" t="str">
        <f>IFERROR(IF(INDEX(CSR_DB!$AT$1:$AT$8000,$R52)&lt;&gt;"",INDEX(CSR_DB!$AT$1:$AT$8000,$R52),""),"")</f>
        <v/>
      </c>
      <c r="Y52" s="399" t="str">
        <f t="shared" si="9"/>
        <v/>
      </c>
      <c r="Z52" t="str">
        <f t="shared" si="10"/>
        <v/>
      </c>
      <c r="AA52" s="399" t="str">
        <f>IF(Z52&lt;&gt;"",COUNTIFS($Z$50:Z52,Z52),"")</f>
        <v/>
      </c>
      <c r="AC52">
        <v>3</v>
      </c>
      <c r="AD52" s="399">
        <f t="array" ref="AD52">IFERROR(SMALL(IF($AA$50:$AA$105=1,ROW($AA$50:$AA$105),""),ROW(3:3)),"")</f>
        <v>53</v>
      </c>
      <c r="AE52" s="400">
        <f t="shared" si="11"/>
        <v>1.4</v>
      </c>
      <c r="AF52" s="399" t="str">
        <f t="shared" si="12"/>
        <v>冰水機 Chiller</v>
      </c>
      <c r="AG52" s="399" t="str">
        <f t="shared" si="13"/>
        <v/>
      </c>
      <c r="AH52" s="399" t="str">
        <f t="shared" si="14"/>
        <v>R-410A</v>
      </c>
      <c r="AI52" s="399">
        <f t="shared" si="15"/>
        <v>19.5</v>
      </c>
      <c r="AJ52" s="399" t="str">
        <f t="shared" si="16"/>
        <v>kg(公斤)</v>
      </c>
    </row>
    <row r="53" spans="1:36" ht="33" customHeight="1" thickBot="1">
      <c r="A53">
        <f t="array" ref="A53">IF(AD53&lt;&gt;"",SUMPRODUCT(($AE$50:$AE$105&lt;AE53)*($AD$50:$AD$105&gt;0))+1,"")</f>
        <v>1</v>
      </c>
      <c r="B53">
        <f>IF(AD53&lt;&gt;"",COUNTIFS($E$50:$E53,E53),"")</f>
        <v>2</v>
      </c>
      <c r="C53">
        <f t="shared" si="6"/>
        <v>3</v>
      </c>
      <c r="E53" s="380">
        <f t="array" ref="E53">IFERROR(VLOOKUP(SMALL(IF($C53=$A$50:$A$105,$AC$50:$AC$105,FALSE),COUNTIF($C$50:$C53,$C53)),$AC$50:$AJ$105,3),"")</f>
        <v>1.41</v>
      </c>
      <c r="F53" s="396" t="str">
        <f t="array" ref="F53">IFERROR(VLOOKUP(SMALL(IF($C53=$A$50:$A$105,$AC$50:$AC$105,FALSE),COUNTIF($C$50:$C53,$C53)),$AC$50:$AJ$105,4),"")</f>
        <v/>
      </c>
      <c r="G53" s="396" t="str">
        <f t="array" ref="G53">IFERROR(VLOOKUP(SMALL(IF($C53=$A$50:$A$105,$AC$50:$AC$105,FALSE),COUNTIF($C$50:$C53,$C53)),$AC$50:$AJ$105,5),"")</f>
        <v>化糞池 Septic tank</v>
      </c>
      <c r="H53" s="396" t="str">
        <f t="array" ref="H53">IFERROR(VLOOKUP(SMALL(IF($C53=$A$50:$A$105,$AC$50:$AC$105,FALSE),COUNTIF($C$50:$C53,$C53)),$AC$50:$AJ$105,6),"")</f>
        <v>甲烷(CH4)</v>
      </c>
      <c r="I53" s="396">
        <f t="array" ref="I53">IFERROR(VLOOKUP(SMALL(IF($C53=$A$50:$A$105,$AC$50:$AC$105,FALSE),COUNTIF($C$50:$C53,$C53)),$AC$50:$AJ$105,7),"")</f>
        <v>53984</v>
      </c>
      <c r="J53" s="396" t="str">
        <f t="array" ref="J53">IFERROR(VLOOKUP(SMALL(IF($C53=$A$50:$A$105,$AC$50:$AC$105,FALSE),COUNTIF($C$50:$C53,$C53)),$AC$50:$AJ$105,8),"")</f>
        <v>Man-hour(人時數)</v>
      </c>
      <c r="K53" s="366">
        <f>IFERROR(IF(E53=1.4,LOOKUP(1,0/(('Unit converter list'!$B$2:$B$65='Data Request'!$J53)*('Unit converter list'!$C$2:$C$65='Data Request'!$N53)),'Unit converter list'!$D$2:$D$65),LOOKUP(1,0/(('Unit converter list'!$A$2:$A$65='Data Request'!$H53)*('Unit converter list'!$B$2:$B$65='Data Request'!$J53)*('Unit converter list'!$C$2:$C$65='Data Request'!$N53)),'Unit converter list'!$D$2:$D$65)),"")</f>
        <v>1</v>
      </c>
      <c r="L53" s="307" t="str">
        <f t="shared" si="7"/>
        <v>hrs/Man-hour(人時數)</v>
      </c>
      <c r="M53" s="307">
        <f t="shared" si="8"/>
        <v>53984</v>
      </c>
      <c r="N53" s="307" t="str">
        <f>IFERROR(IF(E53=1.4,"ton",IF(E53=1.41,IF(O53="化糞池-CH4Septic tank-CH4",VLOOKUP($O53,'4.Default Emission Factor'!$D$2:$V$101,16,FALSE),"ton"),IF(E53=2.2,"MWh",IF(E53=0,"MWh",VLOOKUP($O53,'4.Default Emission Factor'!$D$2:$V$101,16,FALSE))))),"")</f>
        <v>hrs</v>
      </c>
      <c r="O53" s="307" t="str">
        <f>IFERROR(IF(E53=1.4,(LOOKUP(1,0/((清單list!$B$2:$B$3001=$F53)*(清單list!$D$2:$D$3001='Data Request'!$H53)),清單list!$E$2:$E$3308)),(LOOKUP(1,0/((清單list!$B$2:$B$3001=$F53)*(清單list!$C$2:$C$3001=$G53)*(清單list!$D$2:$D$3001='Data Request'!$H53)),清單list!$E$2:$E$3308))),"")</f>
        <v>化糞池-CH4Septic tank-CH4</v>
      </c>
      <c r="P53" s="6"/>
      <c r="Q53" s="6"/>
      <c r="R53" s="397">
        <f t="array" ref="R53">IFERROR(SMALL(IF((CSR_DB!$AO$1:$AO$8000='Data Request'!$G$5),ROW(CSR_DB!$AO$1:$AO$8000)),ROW(4:4)),"")</f>
        <v>431</v>
      </c>
      <c r="S53" s="398">
        <f>IF(T53="其他 Others",IF(R53&lt;&gt;"",LOOKUP(1,0/((清單list!$B$2:$B$3001='Data Request'!T53)*(清單list!$D$2:$D$3001='Data Request'!V53)),清單list!$A$2:$A$3001),""),IF(R53&lt;&gt;"",LOOKUP(1,0/((清單list!$C$2:$C$3001='Data Request'!U53)*(清單list!$D$2:$D$3001='Data Request'!V53)),清單list!$A$2:$A$3001),""))</f>
        <v>1.4</v>
      </c>
      <c r="T53" s="397" t="str">
        <f>IFERROR(IF(INDEX(CSR_DB!$BA$1:$BA$8000,$R53)&lt;&gt;"",INDEX(CSR_DB!$BA$1:$BA$8000,$R53),""),"")</f>
        <v>冰水機 Chiller</v>
      </c>
      <c r="U53" s="397" t="str">
        <f>IFERROR(IF(INDEX(CSR_DB!$AU$1:$AU$8000,$R53)&lt;&gt;"",INDEX(CSR_DB!$AU$1:$AU$8000,$R53),""),"")</f>
        <v>冰水機 Chiller</v>
      </c>
      <c r="V53" s="397" t="str">
        <f>IFERROR(IF(INDEX(CSR_DB!$AV$1:$AV$8000,$R53)&lt;&gt;"",INDEX(CSR_DB!$AV$1:$AV$8000,$R53),""),"")</f>
        <v>R-410A</v>
      </c>
      <c r="W53" s="397">
        <f>IFERROR(IF(INDEX(CSR_DB!$AS$1:$AS$8000,$R53)&lt;&gt;"",INDEX(CSR_DB!$AS$1:$AS$8000,$R53),""),"")</f>
        <v>10.5</v>
      </c>
      <c r="X53" s="397" t="str">
        <f>IFERROR(IF(INDEX(CSR_DB!$AT$1:$AT$8000,$R53)&lt;&gt;"",INDEX(CSR_DB!$AT$1:$AT$8000,$R53),""),"")</f>
        <v>kg(公斤)</v>
      </c>
      <c r="Y53" s="399" t="str">
        <f t="shared" si="9"/>
        <v>冰水機 ChillerR-410A</v>
      </c>
      <c r="Z53" t="str">
        <f t="shared" si="10"/>
        <v>冰水機 ChillerR-410Akg(公斤)</v>
      </c>
      <c r="AA53" s="399">
        <f>IF(Z53&lt;&gt;"",COUNTIFS($Z$50:Z53,Z53),"")</f>
        <v>1</v>
      </c>
      <c r="AC53">
        <v>4</v>
      </c>
      <c r="AD53" s="399">
        <f t="array" ref="AD53">IFERROR(SMALL(IF($AA$50:$AA$105=1,ROW($AA$50:$AA$105),""),ROW(4:4)),"")</f>
        <v>55</v>
      </c>
      <c r="AE53" s="400">
        <f t="shared" si="11"/>
        <v>1.4</v>
      </c>
      <c r="AF53" s="399" t="str">
        <f t="shared" si="12"/>
        <v>家用冷凍、冷藏裝備 Household freezing and refrigeration equipment</v>
      </c>
      <c r="AG53" s="399" t="str">
        <f t="shared" si="13"/>
        <v/>
      </c>
      <c r="AH53" s="399" t="str">
        <f t="shared" si="14"/>
        <v>R-134a</v>
      </c>
      <c r="AI53" s="399">
        <f t="shared" si="15"/>
        <v>120</v>
      </c>
      <c r="AJ53" s="399" t="str">
        <f t="shared" si="16"/>
        <v>g (公克)</v>
      </c>
    </row>
    <row r="54" spans="1:36" ht="33" customHeight="1" thickBot="1">
      <c r="A54" t="str">
        <f t="array" ref="A54">IF(AD54&lt;&gt;"",SUMPRODUCT(($AE$50:$AE$105&lt;AE54)*($AD$50:$AD$105&gt;0))+1,"")</f>
        <v/>
      </c>
      <c r="B54" t="str">
        <f>IF(AD54&lt;&gt;"",COUNTIFS($E$50:$E54,E54),"")</f>
        <v/>
      </c>
      <c r="C54" t="str">
        <f t="shared" si="6"/>
        <v/>
      </c>
      <c r="E54" s="380" t="str">
        <f t="array" ref="E54">IFERROR(VLOOKUP(SMALL(IF($C54=$A$50:$A$105,$AC$50:$AC$105,FALSE),COUNTIF($C$50:$C54,$C54)),$AC$50:$AJ$105,3),"")</f>
        <v/>
      </c>
      <c r="F54" s="396" t="str">
        <f t="array" ref="F54">IFERROR(VLOOKUP(SMALL(IF($C54=$A$50:$A$105,$AC$50:$AC$105,FALSE),COUNTIF($C$50:$C54,$C54)),$AC$50:$AJ$105,4),"")</f>
        <v/>
      </c>
      <c r="G54" s="396" t="str">
        <f t="array" ref="G54">IFERROR(VLOOKUP(SMALL(IF($C54=$A$50:$A$105,$AC$50:$AC$105,FALSE),COUNTIF($C$50:$C54,$C54)),$AC$50:$AJ$105,5),"")</f>
        <v/>
      </c>
      <c r="H54" s="396" t="str">
        <f t="array" ref="H54">IFERROR(VLOOKUP(SMALL(IF($C54=$A$50:$A$105,$AC$50:$AC$105,FALSE),COUNTIF($C$50:$C54,$C54)),$AC$50:$AJ$105,6),"")</f>
        <v/>
      </c>
      <c r="I54" s="396" t="str">
        <f t="array" ref="I54">IFERROR(VLOOKUP(SMALL(IF($C54=$A$50:$A$105,$AC$50:$AC$105,FALSE),COUNTIF($C$50:$C54,$C54)),$AC$50:$AJ$105,7),"")</f>
        <v/>
      </c>
      <c r="J54" s="396" t="str">
        <f t="array" ref="J54">IFERROR(VLOOKUP(SMALL(IF($C54=$A$50:$A$105,$AC$50:$AC$105,FALSE),COUNTIF($C$50:$C54,$C54)),$AC$50:$AJ$105,8),"")</f>
        <v/>
      </c>
      <c r="K54" s="366">
        <f>IFERROR(IF(E54=1.4,LOOKUP(1,0/(('Unit converter list'!$B$2:$B$65='Data Request'!$J54)*('Unit converter list'!$C$2:$C$65='Data Request'!$N54)),'Unit converter list'!$D$2:$D$65),LOOKUP(1,0/(('Unit converter list'!$A$2:$A$65='Data Request'!$H54)*('Unit converter list'!$B$2:$B$65='Data Request'!$J54)*('Unit converter list'!$C$2:$C$65='Data Request'!$N54)),'Unit converter list'!$D$2:$D$65)),"")</f>
        <v>0</v>
      </c>
      <c r="L54" s="307" t="str">
        <f t="shared" si="7"/>
        <v/>
      </c>
      <c r="M54" s="307" t="str">
        <f t="shared" si="8"/>
        <v/>
      </c>
      <c r="N54" s="307" t="str">
        <f>IFERROR(IF(E54=1.4,"ton",IF(E54=1.41,IF(O54="化糞池-CH4Septic tank-CH4",VLOOKUP($O54,'4.Default Emission Factor'!$D$2:$V$101,16,FALSE),"ton"),IF(E54=2.2,"MWh",IF(E54=0,"MWh",VLOOKUP($O54,'4.Default Emission Factor'!$D$2:$V$101,16,FALSE))))),"")</f>
        <v/>
      </c>
      <c r="O54" s="307" t="str">
        <f>IFERROR(IF(E54=1.4,(LOOKUP(1,0/((清單list!$B$2:$B$3001=$F54)*(清單list!$D$2:$D$3001='Data Request'!$H54)),清單list!$E$2:$E$3308)),(LOOKUP(1,0/((清單list!$B$2:$B$3001=$F54)*(清單list!$C$2:$C$3001=$G54)*(清單list!$D$2:$D$3001='Data Request'!$H54)),清單list!$E$2:$E$3308))),"")</f>
        <v/>
      </c>
      <c r="P54" s="6"/>
      <c r="Q54" s="6"/>
      <c r="R54" s="397">
        <f t="array" ref="R54">IFERROR(SMALL(IF((CSR_DB!$AO$1:$AO$8000='Data Request'!$G$5),ROW(CSR_DB!$AO$1:$AO$8000)),ROW(5:5)),"")</f>
        <v>432</v>
      </c>
      <c r="S54" s="398">
        <f>IF(T54="其他 Others",IF(R54&lt;&gt;"",LOOKUP(1,0/((清單list!$B$2:$B$3001='Data Request'!T54)*(清單list!$D$2:$D$3001='Data Request'!V54)),清單list!$A$2:$A$3001),""),IF(R54&lt;&gt;"",LOOKUP(1,0/((清單list!$C$2:$C$3001='Data Request'!U54)*(清單list!$D$2:$D$3001='Data Request'!V54)),清單list!$A$2:$A$3001),""))</f>
        <v>1.4</v>
      </c>
      <c r="T54" s="397" t="str">
        <f>IFERROR(IF(INDEX(CSR_DB!$BA$1:$BA$8000,$R54)&lt;&gt;"",INDEX(CSR_DB!$BA$1:$BA$8000,$R54),""),"")</f>
        <v>冰水機 Chiller</v>
      </c>
      <c r="U54" s="397" t="str">
        <f>IFERROR(IF(INDEX(CSR_DB!$AU$1:$AU$8000,$R54)&lt;&gt;"",INDEX(CSR_DB!$AU$1:$AU$8000,$R54),""),"")</f>
        <v>冰水機 Chiller</v>
      </c>
      <c r="V54" s="397" t="str">
        <f>IFERROR(IF(INDEX(CSR_DB!$AV$1:$AV$8000,$R54)&lt;&gt;"",INDEX(CSR_DB!$AV$1:$AV$8000,$R54),""),"")</f>
        <v>R-410A</v>
      </c>
      <c r="W54" s="397">
        <f>IFERROR(IF(INDEX(CSR_DB!$AS$1:$AS$8000,$R54)&lt;&gt;"",INDEX(CSR_DB!$AS$1:$AS$8000,$R54),""),"")</f>
        <v>9</v>
      </c>
      <c r="X54" s="397" t="str">
        <f>IFERROR(IF(INDEX(CSR_DB!$AT$1:$AT$8000,$R54)&lt;&gt;"",INDEX(CSR_DB!$AT$1:$AT$8000,$R54),""),"")</f>
        <v>kg(公斤)</v>
      </c>
      <c r="Y54" s="399" t="str">
        <f t="shared" si="9"/>
        <v>冰水機 ChillerR-410A</v>
      </c>
      <c r="Z54" t="str">
        <f t="shared" si="10"/>
        <v>冰水機 ChillerR-410Akg(公斤)</v>
      </c>
      <c r="AA54" s="399">
        <f>IF(Z54&lt;&gt;"",COUNTIFS($Z$50:Z54,Z54),"")</f>
        <v>2</v>
      </c>
      <c r="AC54">
        <v>5</v>
      </c>
      <c r="AD54" s="399" t="str">
        <f t="array" ref="AD54">IFERROR(SMALL(IF($AA$50:$AA$105=1,ROW($AA$50:$AA$105),""),ROW(5:5)),"")</f>
        <v/>
      </c>
      <c r="AE54" s="400" t="str">
        <f t="shared" si="11"/>
        <v/>
      </c>
      <c r="AF54" s="399" t="str">
        <f t="shared" si="12"/>
        <v/>
      </c>
      <c r="AG54" s="399" t="str">
        <f t="shared" si="13"/>
        <v/>
      </c>
      <c r="AH54" s="399" t="str">
        <f t="shared" si="14"/>
        <v/>
      </c>
      <c r="AI54" s="399" t="str">
        <f t="shared" si="15"/>
        <v/>
      </c>
      <c r="AJ54" s="399" t="str">
        <f t="shared" si="16"/>
        <v/>
      </c>
    </row>
    <row r="55" spans="1:36" ht="33" customHeight="1" thickBot="1">
      <c r="A55" t="str">
        <f t="array" ref="A55">IF(AD55&lt;&gt;"",SUMPRODUCT(($AE$50:$AE$105&lt;AE55)*($AD$50:$AD$105&gt;0))+1,"")</f>
        <v/>
      </c>
      <c r="B55" t="str">
        <f>IF(AD55&lt;&gt;"",COUNTIFS($E$50:$E55,E55),"")</f>
        <v/>
      </c>
      <c r="C55" t="str">
        <f t="shared" si="6"/>
        <v/>
      </c>
      <c r="E55" s="380" t="str">
        <f t="array" ref="E55">IFERROR(VLOOKUP(SMALL(IF($C55=$A$50:$A$105,$AC$50:$AC$105,FALSE),COUNTIF($C$50:$C55,$C55)),$AC$50:$AJ$105,3),"")</f>
        <v/>
      </c>
      <c r="F55" s="396" t="str">
        <f t="array" ref="F55">IFERROR(VLOOKUP(SMALL(IF($C55=$A$50:$A$105,$AC$50:$AC$105,FALSE),COUNTIF($C$50:$C55,$C55)),$AC$50:$AJ$105,4),"")</f>
        <v/>
      </c>
      <c r="G55" s="396" t="str">
        <f t="array" ref="G55">IFERROR(VLOOKUP(SMALL(IF($C55=$A$50:$A$105,$AC$50:$AC$105,FALSE),COUNTIF($C$50:$C55,$C55)),$AC$50:$AJ$105,5),"")</f>
        <v/>
      </c>
      <c r="H55" s="396" t="str">
        <f t="array" ref="H55">IFERROR(VLOOKUP(SMALL(IF($C55=$A$50:$A$105,$AC$50:$AC$105,FALSE),COUNTIF($C$50:$C55,$C55)),$AC$50:$AJ$105,6),"")</f>
        <v/>
      </c>
      <c r="I55" s="396" t="str">
        <f t="array" ref="I55">IFERROR(VLOOKUP(SMALL(IF($C55=$A$50:$A$105,$AC$50:$AC$105,FALSE),COUNTIF($C$50:$C55,$C55)),$AC$50:$AJ$105,7),"")</f>
        <v/>
      </c>
      <c r="J55" s="396" t="str">
        <f t="array" ref="J55">IFERROR(VLOOKUP(SMALL(IF($C55=$A$50:$A$105,$AC$50:$AC$105,FALSE),COUNTIF($C$50:$C55,$C55)),$AC$50:$AJ$105,8),"")</f>
        <v/>
      </c>
      <c r="K55" s="366">
        <f>IFERROR(IF(E55=1.4,LOOKUP(1,0/(('Unit converter list'!$B$2:$B$65='Data Request'!$J55)*('Unit converter list'!$C$2:$C$65='Data Request'!$N55)),'Unit converter list'!$D$2:$D$65),LOOKUP(1,0/(('Unit converter list'!$A$2:$A$65='Data Request'!$H55)*('Unit converter list'!$B$2:$B$65='Data Request'!$J55)*('Unit converter list'!$C$2:$C$65='Data Request'!$N55)),'Unit converter list'!$D$2:$D$65)),"")</f>
        <v>0</v>
      </c>
      <c r="L55" s="307" t="str">
        <f t="shared" si="7"/>
        <v/>
      </c>
      <c r="M55" s="307" t="str">
        <f t="shared" si="8"/>
        <v/>
      </c>
      <c r="N55" s="307" t="str">
        <f>IFERROR(IF(E55=1.4,"ton",IF(E55=1.41,IF(O55="化糞池-CH4Septic tank-CH4",VLOOKUP($O55,'4.Default Emission Factor'!$D$2:$V$101,16,FALSE),"ton"),IF(E55=2.2,"MWh",IF(E55=0,"MWh",VLOOKUP($O55,'4.Default Emission Factor'!$D$2:$V$101,16,FALSE))))),"")</f>
        <v/>
      </c>
      <c r="O55" s="307" t="str">
        <f>IFERROR(IF(E55=1.4,(LOOKUP(1,0/((清單list!$B$2:$B$3001=$F55)*(清單list!$D$2:$D$3001='Data Request'!$H55)),清單list!$E$2:$E$3308)),(LOOKUP(1,0/((清單list!$B$2:$B$3001=$F55)*(清單list!$C$2:$C$3001=$G55)*(清單list!$D$2:$D$3001='Data Request'!$H55)),清單list!$E$2:$E$3308))),"")</f>
        <v/>
      </c>
      <c r="P55" s="6"/>
      <c r="Q55" s="6"/>
      <c r="R55" s="397">
        <f t="array" ref="R55">IFERROR(SMALL(IF((CSR_DB!$AO$1:$AO$8000='Data Request'!$G$5),ROW(CSR_DB!$AO$1:$AO$8000)),ROW(6:6)),"")</f>
        <v>507</v>
      </c>
      <c r="S55" s="398">
        <f>IF(T55="其他 Others",IF(R55&lt;&gt;"",LOOKUP(1,0/((清單list!$B$2:$B$3001='Data Request'!T55)*(清單list!$D$2:$D$3001='Data Request'!V55)),清單list!$A$2:$A$3001),""),IF(R55&lt;&gt;"",LOOKUP(1,0/((清單list!$C$2:$C$3001='Data Request'!U55)*(清單list!$D$2:$D$3001='Data Request'!V55)),清單list!$A$2:$A$3001),""))</f>
        <v>1.4</v>
      </c>
      <c r="T55" s="397" t="str">
        <f>IFERROR(IF(INDEX(CSR_DB!$BA$1:$BA$8000,$R55)&lt;&gt;"",INDEX(CSR_DB!$BA$1:$BA$8000,$R55),""),"")</f>
        <v>家用冷凍、冷藏裝備 Household freezing and refrigeration equipment</v>
      </c>
      <c r="U55" s="397" t="str">
        <f>IFERROR(IF(INDEX(CSR_DB!$AU$1:$AU$8000,$R55)&lt;&gt;"",INDEX(CSR_DB!$AU$1:$AU$8000,$R55),""),"")</f>
        <v>冰箱 refrigerator</v>
      </c>
      <c r="V55" s="397" t="str">
        <f>IFERROR(IF(INDEX(CSR_DB!$AV$1:$AV$8000,$R55)&lt;&gt;"",INDEX(CSR_DB!$AV$1:$AV$8000,$R55),""),"")</f>
        <v>R-134a</v>
      </c>
      <c r="W55" s="397">
        <f>IFERROR(IF(INDEX(CSR_DB!$AS$1:$AS$8000,$R55)&lt;&gt;"",INDEX(CSR_DB!$AS$1:$AS$8000,$R55),""),"")</f>
        <v>120</v>
      </c>
      <c r="X55" s="397" t="str">
        <f>IFERROR(IF(INDEX(CSR_DB!$AT$1:$AT$8000,$R55)&lt;&gt;"",INDEX(CSR_DB!$AT$1:$AT$8000,$R55),""),"")</f>
        <v>g (公克)</v>
      </c>
      <c r="Y55" s="399" t="str">
        <f t="shared" si="9"/>
        <v>家用冷凍、冷藏裝備 Household freezing and refrigeration equipmentR-134a</v>
      </c>
      <c r="Z55" t="str">
        <f t="shared" si="10"/>
        <v>家用冷凍、冷藏裝備 Household freezing and refrigeration equipmentR-134ag (公克)</v>
      </c>
      <c r="AA55" s="399">
        <f>IF(Z55&lt;&gt;"",COUNTIFS($Z$50:Z55,Z55),"")</f>
        <v>1</v>
      </c>
      <c r="AC55">
        <v>6</v>
      </c>
      <c r="AD55" s="399" t="str">
        <f t="array" ref="AD55">IFERROR(SMALL(IF($AA$50:$AA$105=1,ROW($AA$50:$AA$105),""),ROW(6:6)),"")</f>
        <v/>
      </c>
      <c r="AE55" s="400" t="str">
        <f t="shared" si="11"/>
        <v/>
      </c>
      <c r="AF55" s="399" t="str">
        <f t="shared" si="12"/>
        <v/>
      </c>
      <c r="AG55" s="399" t="str">
        <f t="shared" si="13"/>
        <v/>
      </c>
      <c r="AH55" s="399" t="str">
        <f t="shared" si="14"/>
        <v/>
      </c>
      <c r="AI55" s="399" t="str">
        <f t="shared" si="15"/>
        <v/>
      </c>
      <c r="AJ55" s="399" t="str">
        <f t="shared" si="16"/>
        <v/>
      </c>
    </row>
    <row r="56" spans="1:36" ht="33" customHeight="1" thickBot="1">
      <c r="A56" t="str">
        <f t="array" ref="A56">IF(AD56&lt;&gt;"",SUMPRODUCT(($AE$50:$AE$105&lt;AE56)*($AD$50:$AD$105&gt;0))+1,"")</f>
        <v/>
      </c>
      <c r="B56" t="str">
        <f>IF(AD56&lt;&gt;"",COUNTIFS($E$50:$E56,E56),"")</f>
        <v/>
      </c>
      <c r="C56" t="str">
        <f t="shared" si="6"/>
        <v/>
      </c>
      <c r="E56" s="380" t="str">
        <f t="array" ref="E56">IFERROR(VLOOKUP(SMALL(IF($C56=$A$50:$A$105,$AC$50:$AC$105,FALSE),COUNTIF($C$50:$C56,$C56)),$AC$50:$AJ$105,3),"")</f>
        <v/>
      </c>
      <c r="F56" s="396" t="str">
        <f t="array" ref="F56">IFERROR(VLOOKUP(SMALL(IF($C56=$A$50:$A$105,$AC$50:$AC$105,FALSE),COUNTIF($C$50:$C56,$C56)),$AC$50:$AJ$105,4),"")</f>
        <v/>
      </c>
      <c r="G56" s="396" t="str">
        <f t="array" ref="G56">IFERROR(VLOOKUP(SMALL(IF($C56=$A$50:$A$105,$AC$50:$AC$105,FALSE),COUNTIF($C$50:$C56,$C56)),$AC$50:$AJ$105,5),"")</f>
        <v/>
      </c>
      <c r="H56" s="396" t="str">
        <f t="array" ref="H56">IFERROR(VLOOKUP(SMALL(IF($C56=$A$50:$A$105,$AC$50:$AC$105,FALSE),COUNTIF($C$50:$C56,$C56)),$AC$50:$AJ$105,6),"")</f>
        <v/>
      </c>
      <c r="I56" s="396" t="str">
        <f t="array" ref="I56">IFERROR(VLOOKUP(SMALL(IF($C56=$A$50:$A$105,$AC$50:$AC$105,FALSE),COUNTIF($C$50:$C56,$C56)),$AC$50:$AJ$105,7),"")</f>
        <v/>
      </c>
      <c r="J56" s="396" t="str">
        <f t="array" ref="J56">IFERROR(VLOOKUP(SMALL(IF($C56=$A$50:$A$105,$AC$50:$AC$105,FALSE),COUNTIF($C$50:$C56,$C56)),$AC$50:$AJ$105,8),"")</f>
        <v/>
      </c>
      <c r="K56" s="366">
        <f>IFERROR(IF(E56=1.4,LOOKUP(1,0/(('Unit converter list'!$B$2:$B$65='Data Request'!$J56)*('Unit converter list'!$C$2:$C$65='Data Request'!$N56)),'Unit converter list'!$D$2:$D$65),LOOKUP(1,0/(('Unit converter list'!$A$2:$A$65='Data Request'!$H56)*('Unit converter list'!$B$2:$B$65='Data Request'!$J56)*('Unit converter list'!$C$2:$C$65='Data Request'!$N56)),'Unit converter list'!$D$2:$D$65)),"")</f>
        <v>0</v>
      </c>
      <c r="L56" s="307" t="str">
        <f t="shared" si="7"/>
        <v/>
      </c>
      <c r="M56" s="307" t="str">
        <f t="shared" si="8"/>
        <v/>
      </c>
      <c r="N56" s="307" t="str">
        <f>IFERROR(IF(E56=1.4,"ton",IF(E56=1.41,IF(O56="化糞池-CH4Septic tank-CH4",VLOOKUP($O56,'4.Default Emission Factor'!$D$2:$V$101,16,FALSE),"ton"),IF(E56=2.2,"MWh",IF(E56=0,"MWh",VLOOKUP($O56,'4.Default Emission Factor'!$D$2:$V$101,16,FALSE))))),"")</f>
        <v/>
      </c>
      <c r="O56" s="307" t="str">
        <f>IFERROR(IF(E56=1.4,(LOOKUP(1,0/((清單list!$B$2:$B$3001=$F56)*(清單list!$D$2:$D$3001='Data Request'!$H56)),清單list!$E$2:$E$3308)),(LOOKUP(1,0/((清單list!$B$2:$B$3001=$F56)*(清單list!$C$2:$C$3001=$G56)*(清單list!$D$2:$D$3001='Data Request'!$H56)),清單list!$E$2:$E$3308))),"")</f>
        <v/>
      </c>
      <c r="P56" s="6"/>
      <c r="Q56" s="6"/>
      <c r="R56" s="397">
        <f t="array" ref="R56">IFERROR(SMALL(IF((CSR_DB!$AO$1:$AO$8000='Data Request'!$G$5),ROW(CSR_DB!$AO$1:$AO$8000)),ROW(7:7)),"")</f>
        <v>508</v>
      </c>
      <c r="S56" s="398" t="e">
        <f>IF(T56="其他 Others",IF(R56&lt;&gt;"",LOOKUP(1,0/((清單list!$B$2:$B$3001='Data Request'!T56)*(清單list!$D$2:$D$3001='Data Request'!V56)),清單list!$A$2:$A$3001),""),IF(R56&lt;&gt;"",LOOKUP(1,0/((清單list!$C$2:$C$3001='Data Request'!U56)*(清單list!$D$2:$D$3001='Data Request'!V56)),清單list!$A$2:$A$3001),""))</f>
        <v>#N/A</v>
      </c>
      <c r="T56" s="397" t="str">
        <f>IFERROR(IF(INDEX(CSR_DB!$BA$1:$BA$8000,$R56)&lt;&gt;"",INDEX(CSR_DB!$BA$1:$BA$8000,$R56),""),"")</f>
        <v/>
      </c>
      <c r="U56" s="397" t="str">
        <f>IFERROR(IF(INDEX(CSR_DB!$AU$1:$AU$8000,$R56)&lt;&gt;"",INDEX(CSR_DB!$AU$1:$AU$8000,$R56),""),"")</f>
        <v>Not applicable(不適用)</v>
      </c>
      <c r="V56" s="397" t="str">
        <f>IFERROR(IF(INDEX(CSR_DB!$AV$1:$AV$8000,$R56)&lt;&gt;"",INDEX(CSR_DB!$AV$1:$AV$8000,$R56),""),"")</f>
        <v/>
      </c>
      <c r="W56" s="397" t="str">
        <f>IFERROR(IF(INDEX(CSR_DB!$AS$1:$AS$8000,$R56)&lt;&gt;"",INDEX(CSR_DB!$AS$1:$AS$8000,$R56),""),"")</f>
        <v/>
      </c>
      <c r="X56" s="397" t="str">
        <f>IFERROR(IF(INDEX(CSR_DB!$AT$1:$AT$8000,$R56)&lt;&gt;"",INDEX(CSR_DB!$AT$1:$AT$8000,$R56),""),"")</f>
        <v/>
      </c>
      <c r="Y56" s="399" t="str">
        <f t="shared" si="9"/>
        <v/>
      </c>
      <c r="Z56" t="str">
        <f t="shared" si="10"/>
        <v/>
      </c>
      <c r="AA56" s="399" t="str">
        <f>IF(Z56&lt;&gt;"",COUNTIFS($Z$50:Z56,Z56),"")</f>
        <v/>
      </c>
      <c r="AC56">
        <v>7</v>
      </c>
      <c r="AD56" s="399" t="str">
        <f t="array" ref="AD56">IFERROR(SMALL(IF($AA$50:$AA$105=1,ROW($AA$50:$AA$105),""),ROW(7:7)),"")</f>
        <v/>
      </c>
      <c r="AE56" s="400" t="str">
        <f t="shared" si="11"/>
        <v/>
      </c>
      <c r="AF56" s="399" t="str">
        <f t="shared" si="12"/>
        <v/>
      </c>
      <c r="AG56" s="399" t="str">
        <f t="shared" si="13"/>
        <v/>
      </c>
      <c r="AH56" s="399" t="str">
        <f t="shared" si="14"/>
        <v/>
      </c>
      <c r="AI56" s="399" t="str">
        <f t="shared" si="15"/>
        <v/>
      </c>
      <c r="AJ56" s="399" t="str">
        <f t="shared" si="16"/>
        <v/>
      </c>
    </row>
    <row r="57" spans="1:36" ht="33" customHeight="1" thickBot="1">
      <c r="A57" t="str">
        <f t="array" ref="A57">IF(AD57&lt;&gt;"",SUMPRODUCT(($AE$50:$AE$105&lt;AE57)*($AD$50:$AD$105&gt;0))+1,"")</f>
        <v/>
      </c>
      <c r="B57" t="str">
        <f>IF(AD57&lt;&gt;"",COUNTIFS($E$50:$E57,E57),"")</f>
        <v/>
      </c>
      <c r="C57" t="str">
        <f t="shared" si="6"/>
        <v/>
      </c>
      <c r="E57" s="380" t="str">
        <f t="array" ref="E57">IFERROR(VLOOKUP(SMALL(IF($C57=$A$50:$A$105,$AC$50:$AC$105,FALSE),COUNTIF($C$50:$C57,$C57)),$AC$50:$AJ$105,3),"")</f>
        <v/>
      </c>
      <c r="F57" s="396" t="str">
        <f t="array" ref="F57">IFERROR(VLOOKUP(SMALL(IF($C57=$A$50:$A$105,$AC$50:$AC$105,FALSE),COUNTIF($C$50:$C57,$C57)),$AC$50:$AJ$105,4),"")</f>
        <v/>
      </c>
      <c r="G57" s="396" t="str">
        <f t="array" ref="G57">IFERROR(VLOOKUP(SMALL(IF($C57=$A$50:$A$105,$AC$50:$AC$105,FALSE),COUNTIF($C$50:$C57,$C57)),$AC$50:$AJ$105,5),"")</f>
        <v/>
      </c>
      <c r="H57" s="396" t="str">
        <f t="array" ref="H57">IFERROR(VLOOKUP(SMALL(IF($C57=$A$50:$A$105,$AC$50:$AC$105,FALSE),COUNTIF($C$50:$C57,$C57)),$AC$50:$AJ$105,6),"")</f>
        <v/>
      </c>
      <c r="I57" s="396" t="str">
        <f t="array" ref="I57">IFERROR(VLOOKUP(SMALL(IF($C57=$A$50:$A$105,$AC$50:$AC$105,FALSE),COUNTIF($C$50:$C57,$C57)),$AC$50:$AJ$105,7),"")</f>
        <v/>
      </c>
      <c r="J57" s="396" t="str">
        <f t="array" ref="J57">IFERROR(VLOOKUP(SMALL(IF($C57=$A$50:$A$105,$AC$50:$AC$105,FALSE),COUNTIF($C$50:$C57,$C57)),$AC$50:$AJ$105,8),"")</f>
        <v/>
      </c>
      <c r="K57" s="366">
        <f>IFERROR(IF(E57=1.4,LOOKUP(1,0/(('Unit converter list'!$B$2:$B$65='Data Request'!$J57)*('Unit converter list'!$C$2:$C$65='Data Request'!$N57)),'Unit converter list'!$D$2:$D$65),LOOKUP(1,0/(('Unit converter list'!$A$2:$A$65='Data Request'!$H57)*('Unit converter list'!$B$2:$B$65='Data Request'!$J57)*('Unit converter list'!$C$2:$C$65='Data Request'!$N57)),'Unit converter list'!$D$2:$D$65)),"")</f>
        <v>0</v>
      </c>
      <c r="L57" s="307" t="str">
        <f t="shared" si="7"/>
        <v/>
      </c>
      <c r="M57" s="307" t="str">
        <f t="shared" si="8"/>
        <v/>
      </c>
      <c r="N57" s="307" t="str">
        <f>IFERROR(IF(E57=1.4,"ton",IF(E57=1.41,IF(O57="化糞池-CH4Septic tank-CH4",VLOOKUP($O57,'4.Default Emission Factor'!$D$2:$V$101,16,FALSE),"ton"),IF(E57=2.2,"MWh",IF(E57=0,"MWh",VLOOKUP($O57,'4.Default Emission Factor'!$D$2:$V$101,16,FALSE))))),"")</f>
        <v/>
      </c>
      <c r="O57" s="307" t="str">
        <f>IFERROR(IF(E57=1.4,(LOOKUP(1,0/((清單list!$B$2:$B$3001=$F57)*(清單list!$D$2:$D$3001='Data Request'!$H57)),清單list!$E$2:$E$3308)),(LOOKUP(1,0/((清單list!$B$2:$B$3001=$F57)*(清單list!$C$2:$C$3001=$G57)*(清單list!$D$2:$D$3001='Data Request'!$H57)),清單list!$E$2:$E$3308))),"")</f>
        <v/>
      </c>
      <c r="P57" s="6"/>
      <c r="Q57" s="6"/>
      <c r="R57" s="397">
        <f t="array" ref="R57">IFERROR(SMALL(IF((CSR_DB!$AO$1:$AO$8000='Data Request'!$G$5),ROW(CSR_DB!$AO$1:$AO$8000)),ROW(8:8)),"")</f>
        <v>509</v>
      </c>
      <c r="S57" s="398">
        <f>IF(T57="其他 Others",IF(R57&lt;&gt;"",LOOKUP(1,0/((清單list!$B$2:$B$3001='Data Request'!T57)*(清單list!$D$2:$D$3001='Data Request'!V57)),清單list!$A$2:$A$3001),""),IF(R57&lt;&gt;"",LOOKUP(1,0/((清單list!$C$2:$C$3001='Data Request'!U57)*(清單list!$D$2:$D$3001='Data Request'!V57)),清單list!$A$2:$A$3001),""))</f>
        <v>1.41</v>
      </c>
      <c r="T57" s="397" t="str">
        <f>IFERROR(IF(INDEX(CSR_DB!$BA$1:$BA$8000,$R57)&lt;&gt;"",INDEX(CSR_DB!$BA$1:$BA$8000,$R57),""),"")</f>
        <v/>
      </c>
      <c r="U57" s="397" t="str">
        <f>IFERROR(IF(INDEX(CSR_DB!$AU$1:$AU$8000,$R57)&lt;&gt;"",INDEX(CSR_DB!$AU$1:$AU$8000,$R57),""),"")</f>
        <v>乾粉滅火器(KBC、BC) Dry powder fire extinguisher (KBC, BC)</v>
      </c>
      <c r="V57" s="397" t="str">
        <f>IFERROR(IF(INDEX(CSR_DB!$AV$1:$AV$8000,$R57)&lt;&gt;"",INDEX(CSR_DB!$AV$1:$AV$8000,$R57),""),"")</f>
        <v/>
      </c>
      <c r="W57" s="397">
        <f>IFERROR(IF(INDEX(CSR_DB!$AS$1:$AS$8000,$R57)&lt;&gt;"",INDEX(CSR_DB!$AS$1:$AS$8000,$R57),""),"")</f>
        <v>0</v>
      </c>
      <c r="X57" s="397" t="str">
        <f>IFERROR(IF(INDEX(CSR_DB!$AT$1:$AT$8000,$R57)&lt;&gt;"",INDEX(CSR_DB!$AT$1:$AT$8000,$R57),""),"")</f>
        <v>kg(公斤)</v>
      </c>
      <c r="Y57" s="399" t="str">
        <f t="shared" si="9"/>
        <v>乾粉滅火器(KBC、BC) Dry powder fire extinguisher (KBC, BC)</v>
      </c>
      <c r="Z57" t="str">
        <f t="shared" si="10"/>
        <v>乾粉滅火器(KBC、BC) Dry powder fire extinguisher (KBC, BC)kg(公斤)</v>
      </c>
      <c r="AA57" s="399">
        <f>IF(Z57&lt;&gt;"",COUNTIFS($Z$50:Z57,Z57),"")</f>
        <v>2</v>
      </c>
      <c r="AC57">
        <v>8</v>
      </c>
      <c r="AD57" s="399" t="str">
        <f t="array" ref="AD57">IFERROR(SMALL(IF($AA$50:$AA$105=1,ROW($AA$50:$AA$105),""),ROW(8:8)),"")</f>
        <v/>
      </c>
      <c r="AE57" s="400" t="str">
        <f t="shared" si="11"/>
        <v/>
      </c>
      <c r="AF57" s="399" t="str">
        <f t="shared" si="12"/>
        <v/>
      </c>
      <c r="AG57" s="399" t="str">
        <f t="shared" si="13"/>
        <v/>
      </c>
      <c r="AH57" s="399" t="str">
        <f t="shared" si="14"/>
        <v/>
      </c>
      <c r="AI57" s="399" t="str">
        <f t="shared" si="15"/>
        <v/>
      </c>
      <c r="AJ57" s="399" t="str">
        <f t="shared" si="16"/>
        <v/>
      </c>
    </row>
    <row r="58" spans="1:36" ht="17.5" customHeight="1" thickBot="1">
      <c r="A58" t="str">
        <f t="array" ref="A58">IF(AD58&lt;&gt;"",SUMPRODUCT(($AE$50:$AE$105&lt;AE58)*($AD$50:$AD$105&gt;0))+1,"")</f>
        <v/>
      </c>
      <c r="B58" t="str">
        <f>IF(AD58&lt;&gt;"",COUNTIFS($E$50:$E58,E58),"")</f>
        <v/>
      </c>
      <c r="C58" t="str">
        <f t="shared" si="6"/>
        <v/>
      </c>
      <c r="E58" s="380" t="str">
        <f t="array" ref="E58">IFERROR(VLOOKUP(SMALL(IF($C58=$A$50:$A$105,$AC$50:$AC$105,FALSE),COUNTIF($C$50:$C58,$C58)),$AC$50:$AJ$105,3),"")</f>
        <v/>
      </c>
      <c r="F58" s="396" t="str">
        <f t="array" ref="F58">IFERROR(VLOOKUP(SMALL(IF($C58=$A$50:$A$105,$AC$50:$AC$105,FALSE),COUNTIF($C$50:$C58,$C58)),$AC$50:$AJ$105,4),"")</f>
        <v/>
      </c>
      <c r="G58" s="396" t="str">
        <f t="array" ref="G58">IFERROR(VLOOKUP(SMALL(IF($C58=$A$50:$A$105,$AC$50:$AC$105,FALSE),COUNTIF($C$50:$C58,$C58)),$AC$50:$AJ$105,5),"")</f>
        <v/>
      </c>
      <c r="H58" s="396" t="str">
        <f t="array" ref="H58">IFERROR(VLOOKUP(SMALL(IF($C58=$A$50:$A$105,$AC$50:$AC$105,FALSE),COUNTIF($C$50:$C58,$C58)),$AC$50:$AJ$105,6),"")</f>
        <v/>
      </c>
      <c r="I58" s="396" t="str">
        <f t="array" ref="I58">IFERROR(VLOOKUP(SMALL(IF($C58=$A$50:$A$105,$AC$50:$AC$105,FALSE),COUNTIF($C$50:$C58,$C58)),$AC$50:$AJ$105,7),"")</f>
        <v/>
      </c>
      <c r="J58" s="396" t="str">
        <f t="array" ref="J58">IFERROR(VLOOKUP(SMALL(IF($C58=$A$50:$A$105,$AC$50:$AC$105,FALSE),COUNTIF($C$50:$C58,$C58)),$AC$50:$AJ$105,8),"")</f>
        <v/>
      </c>
      <c r="K58" s="366">
        <f>IFERROR(IF(E58=1.4,LOOKUP(1,0/(('Unit converter list'!$B$2:$B$65='Data Request'!$J58)*('Unit converter list'!$C$2:$C$65='Data Request'!$N58)),'Unit converter list'!$D$2:$D$65),LOOKUP(1,0/(('Unit converter list'!$A$2:$A$65='Data Request'!$H58)*('Unit converter list'!$B$2:$B$65='Data Request'!$J58)*('Unit converter list'!$C$2:$C$65='Data Request'!$N58)),'Unit converter list'!$D$2:$D$65)),"")</f>
        <v>0</v>
      </c>
      <c r="L58" s="307" t="str">
        <f t="shared" si="7"/>
        <v/>
      </c>
      <c r="M58" s="307" t="str">
        <f t="shared" si="8"/>
        <v/>
      </c>
      <c r="N58" s="307" t="str">
        <f>IFERROR(IF(E58=1.4,"ton",IF(E58=1.41,IF(O58="化糞池-CH4Septic tank-CH4",VLOOKUP($O58,'4.Default Emission Factor'!$D$2:$V$101,16,FALSE),"ton"),IF(E58=2.2,"MWh",IF(E58=0,"MWh",VLOOKUP($O58,'4.Default Emission Factor'!$D$2:$V$101,16,FALSE))))),"")</f>
        <v/>
      </c>
      <c r="O58" s="307" t="str">
        <f>IFERROR(IF(E58=1.4,(LOOKUP(1,0/((清單list!$B$2:$B$3001=$F58)*(清單list!$D$2:$D$3001='Data Request'!$H58)),清單list!$E$2:$E$3308)),(LOOKUP(1,0/((清單list!$B$2:$B$3001=$F58)*(清單list!$C$2:$C$3001=$G58)*(清單list!$D$2:$D$3001='Data Request'!$H58)),清單list!$E$2:$E$3308))),"")</f>
        <v/>
      </c>
      <c r="P58" s="6"/>
      <c r="Q58" s="6"/>
      <c r="R58" s="397">
        <f t="array" ref="R58">IFERROR(SMALL(IF((CSR_DB!$AO$1:$AO$8000='Data Request'!$G$5),ROW(CSR_DB!$AO$1:$AO$8000)),ROW(9:9)),"")</f>
        <v>510</v>
      </c>
      <c r="S58" s="398">
        <f>IF(T58="其他 Others",IF(R58&lt;&gt;"",LOOKUP(1,0/((清單list!$B$2:$B$3001='Data Request'!T58)*(清單list!$D$2:$D$3001='Data Request'!V58)),清單list!$A$2:$A$3001),""),IF(R58&lt;&gt;"",LOOKUP(1,0/((清單list!$C$2:$C$3001='Data Request'!U58)*(清單list!$D$2:$D$3001='Data Request'!V58)),清單list!$A$2:$A$3001),""))</f>
        <v>1.41</v>
      </c>
      <c r="T58" s="397" t="str">
        <f>IFERROR(IF(INDEX(CSR_DB!$BA$1:$BA$8000,$R58)&lt;&gt;"",INDEX(CSR_DB!$BA$1:$BA$8000,$R58),""),"")</f>
        <v/>
      </c>
      <c r="U58" s="397" t="str">
        <f>IFERROR(IF(INDEX(CSR_DB!$AU$1:$AU$8000,$R58)&lt;&gt;"",INDEX(CSR_DB!$AU$1:$AU$8000,$R58),""),"")</f>
        <v>化糞池 Septic tank</v>
      </c>
      <c r="V58" s="397" t="str">
        <f>IFERROR(IF(INDEX(CSR_DB!$AV$1:$AV$8000,$R58)&lt;&gt;"",INDEX(CSR_DB!$AV$1:$AV$8000,$R58),""),"")</f>
        <v>甲烷(CH4)</v>
      </c>
      <c r="W58" s="397">
        <f>IFERROR(IF(INDEX(CSR_DB!$AS$1:$AS$8000,$R58)&lt;&gt;"",INDEX(CSR_DB!$AS$1:$AS$8000,$R58),""),"")</f>
        <v>12544</v>
      </c>
      <c r="X58" s="397" t="str">
        <f>IFERROR(IF(INDEX(CSR_DB!$AT$1:$AT$8000,$R58)&lt;&gt;"",INDEX(CSR_DB!$AT$1:$AT$8000,$R58),""),"")</f>
        <v>Man-hour(人時數)</v>
      </c>
      <c r="Y58" s="399" t="str">
        <f t="shared" si="9"/>
        <v>化糞池 Septic tank甲烷(CH4)</v>
      </c>
      <c r="Z58" t="str">
        <f t="shared" si="10"/>
        <v>化糞池 Septic tank甲烷(CH4)Man-hour(人時數)</v>
      </c>
      <c r="AA58" s="399">
        <f>IF(Z58&lt;&gt;"",COUNTIFS($Z$50:Z58,Z58),"")</f>
        <v>2</v>
      </c>
      <c r="AC58">
        <v>9</v>
      </c>
      <c r="AD58" s="399" t="str">
        <f t="array" ref="AD58">IFERROR(SMALL(IF($AA$50:$AA$105=1,ROW($AA$50:$AA$105),""),ROW(9:9)),"")</f>
        <v/>
      </c>
      <c r="AE58" s="400" t="str">
        <f t="shared" si="11"/>
        <v/>
      </c>
      <c r="AF58" s="399" t="str">
        <f t="shared" si="12"/>
        <v/>
      </c>
      <c r="AG58" s="399" t="str">
        <f t="shared" si="13"/>
        <v/>
      </c>
      <c r="AH58" s="399" t="str">
        <f t="shared" si="14"/>
        <v/>
      </c>
      <c r="AI58" s="399" t="str">
        <f t="shared" si="15"/>
        <v/>
      </c>
      <c r="AJ58" s="399" t="str">
        <f t="shared" si="16"/>
        <v/>
      </c>
    </row>
    <row r="59" spans="1:36" ht="17.5" customHeight="1" thickBot="1">
      <c r="A59" t="str">
        <f t="array" ref="A59">IF(AD59&lt;&gt;"",SUMPRODUCT(($AE$50:$AE$105&lt;AE59)*($AD$50:$AD$105&gt;0))+1,"")</f>
        <v/>
      </c>
      <c r="B59" t="str">
        <f>IF(AD59&lt;&gt;"",COUNTIFS($E$50:$E59,E59),"")</f>
        <v/>
      </c>
      <c r="C59" t="str">
        <f t="shared" si="6"/>
        <v/>
      </c>
      <c r="E59" s="380" t="str">
        <f t="array" ref="E59">IFERROR(VLOOKUP(SMALL(IF($C59=$A$50:$A$105,$AC$50:$AC$105,FALSE),COUNTIF($C$50:$C59,$C59)),$AC$50:$AJ$105,3),"")</f>
        <v/>
      </c>
      <c r="F59" s="396" t="str">
        <f t="array" ref="F59">IFERROR(VLOOKUP(SMALL(IF($C59=$A$50:$A$105,$AC$50:$AC$105,FALSE),COUNTIF($C$50:$C59,$C59)),$AC$50:$AJ$105,4),"")</f>
        <v/>
      </c>
      <c r="G59" s="396" t="str">
        <f t="array" ref="G59">IFERROR(VLOOKUP(SMALL(IF($C59=$A$50:$A$105,$AC$50:$AC$105,FALSE),COUNTIF($C$50:$C59,$C59)),$AC$50:$AJ$105,5),"")</f>
        <v/>
      </c>
      <c r="H59" s="396" t="str">
        <f t="array" ref="H59">IFERROR(VLOOKUP(SMALL(IF($C59=$A$50:$A$105,$AC$50:$AC$105,FALSE),COUNTIF($C$50:$C59,$C59)),$AC$50:$AJ$105,6),"")</f>
        <v/>
      </c>
      <c r="I59" s="396" t="str">
        <f t="array" ref="I59">IFERROR(VLOOKUP(SMALL(IF($C59=$A$50:$A$105,$AC$50:$AC$105,FALSE),COUNTIF($C$50:$C59,$C59)),$AC$50:$AJ$105,7),"")</f>
        <v/>
      </c>
      <c r="J59" s="396" t="str">
        <f t="array" ref="J59">IFERROR(VLOOKUP(SMALL(IF($C59=$A$50:$A$105,$AC$50:$AC$105,FALSE),COUNTIF($C$50:$C59,$C59)),$AC$50:$AJ$105,8),"")</f>
        <v/>
      </c>
      <c r="K59" s="366">
        <f>IFERROR(IF(E59=1.4,LOOKUP(1,0/(('Unit converter list'!$B$2:$B$65='Data Request'!$J59)*('Unit converter list'!$C$2:$C$65='Data Request'!$N59)),'Unit converter list'!$D$2:$D$65),LOOKUP(1,0/(('Unit converter list'!$A$2:$A$65='Data Request'!$H59)*('Unit converter list'!$B$2:$B$65='Data Request'!$J59)*('Unit converter list'!$C$2:$C$65='Data Request'!$N59)),'Unit converter list'!$D$2:$D$65)),"")</f>
        <v>0</v>
      </c>
      <c r="L59" s="307" t="str">
        <f t="shared" si="7"/>
        <v/>
      </c>
      <c r="M59" s="307" t="str">
        <f t="shared" si="8"/>
        <v/>
      </c>
      <c r="N59" s="307" t="str">
        <f>IFERROR(IF(E59=1.4,"ton",IF(E59=1.41,IF(O59="化糞池-CH4Septic tank-CH4",VLOOKUP($O59,'4.Default Emission Factor'!$D$2:$V$101,16,FALSE),"ton"),IF(E59=2.2,"MWh",IF(E59=0,"MWh",VLOOKUP($O59,'4.Default Emission Factor'!$D$2:$V$101,16,FALSE))))),"")</f>
        <v/>
      </c>
      <c r="O59" s="307" t="str">
        <f>IFERROR(IF(E59=1.4,(LOOKUP(1,0/((清單list!$B$2:$B$3001=$F59)*(清單list!$D$2:$D$3001='Data Request'!$H59)),清單list!$E$2:$E$3308)),(LOOKUP(1,0/((清單list!$B$2:$B$3001=$F59)*(清單list!$C$2:$C$3001=$G59)*(清單list!$D$2:$D$3001='Data Request'!$H59)),清單list!$E$2:$E$3308))),"")</f>
        <v/>
      </c>
      <c r="P59" s="6"/>
      <c r="Q59" s="6"/>
      <c r="R59" s="397">
        <f t="array" ref="R59">IFERROR(SMALL(IF((CSR_DB!$AO$1:$AO$8000='Data Request'!$G$5),ROW(CSR_DB!$AO$1:$AO$8000)),ROW(10:10)),"")</f>
        <v>511</v>
      </c>
      <c r="S59" s="398">
        <f>IF(T59="其他 Others",IF(R59&lt;&gt;"",LOOKUP(1,0/((清單list!$B$2:$B$3001='Data Request'!T59)*(清單list!$D$2:$D$3001='Data Request'!V59)),清單list!$A$2:$A$3001),""),IF(R59&lt;&gt;"",LOOKUP(1,0/((清單list!$C$2:$C$3001='Data Request'!U59)*(清單list!$D$2:$D$3001='Data Request'!V59)),清單list!$A$2:$A$3001),""))</f>
        <v>1.41</v>
      </c>
      <c r="T59" s="397" t="str">
        <f>IFERROR(IF(INDEX(CSR_DB!$BA$1:$BA$8000,$R59)&lt;&gt;"",INDEX(CSR_DB!$BA$1:$BA$8000,$R59),""),"")</f>
        <v/>
      </c>
      <c r="U59" s="397" t="str">
        <f>IFERROR(IF(INDEX(CSR_DB!$AU$1:$AU$8000,$R59)&lt;&gt;"",INDEX(CSR_DB!$AU$1:$AU$8000,$R59),""),"")</f>
        <v>乾粉滅火器(KBC、BC) Dry powder fire extinguisher (KBC, BC)</v>
      </c>
      <c r="V59" s="397" t="str">
        <f>IFERROR(IF(INDEX(CSR_DB!$AV$1:$AV$8000,$R59)&lt;&gt;"",INDEX(CSR_DB!$AV$1:$AV$8000,$R59),""),"")</f>
        <v/>
      </c>
      <c r="W59" s="397">
        <f>IFERROR(IF(INDEX(CSR_DB!$AS$1:$AS$8000,$R59)&lt;&gt;"",INDEX(CSR_DB!$AS$1:$AS$8000,$R59),""),"")</f>
        <v>0</v>
      </c>
      <c r="X59" s="397" t="str">
        <f>IFERROR(IF(INDEX(CSR_DB!$AT$1:$AT$8000,$R59)&lt;&gt;"",INDEX(CSR_DB!$AT$1:$AT$8000,$R59),""),"")</f>
        <v>kg(公斤)</v>
      </c>
      <c r="Y59" s="399" t="str">
        <f t="shared" si="9"/>
        <v>乾粉滅火器(KBC、BC) Dry powder fire extinguisher (KBC, BC)</v>
      </c>
      <c r="Z59" t="str">
        <f t="shared" si="10"/>
        <v>乾粉滅火器(KBC、BC) Dry powder fire extinguisher (KBC, BC)kg(公斤)</v>
      </c>
      <c r="AA59" s="399">
        <f>IF(Z59&lt;&gt;"",COUNTIFS($Z$50:Z59,Z59),"")</f>
        <v>3</v>
      </c>
      <c r="AC59">
        <v>10</v>
      </c>
      <c r="AD59" s="399" t="str">
        <f t="array" ref="AD59">IFERROR(SMALL(IF($AA$50:$AA$105=1,ROW($AA$50:$AA$105),""),ROW(10:10)),"")</f>
        <v/>
      </c>
      <c r="AE59" s="400" t="str">
        <f t="shared" si="11"/>
        <v/>
      </c>
      <c r="AF59" s="399" t="str">
        <f t="shared" si="12"/>
        <v/>
      </c>
      <c r="AG59" s="399" t="str">
        <f t="shared" si="13"/>
        <v/>
      </c>
      <c r="AH59" s="399" t="str">
        <f t="shared" si="14"/>
        <v/>
      </c>
      <c r="AI59" s="399" t="str">
        <f t="shared" si="15"/>
        <v/>
      </c>
      <c r="AJ59" s="399" t="str">
        <f t="shared" si="16"/>
        <v/>
      </c>
    </row>
    <row r="60" spans="1:36" ht="34" customHeight="1" thickBot="1">
      <c r="A60" t="str">
        <f t="array" ref="A60">IF(AD60&lt;&gt;"",SUMPRODUCT(($AE$50:$AE$105&lt;AE60)*($AD$50:$AD$105&gt;0))+1,"")</f>
        <v/>
      </c>
      <c r="B60" t="str">
        <f>IF(AD60&lt;&gt;"",COUNTIFS($E$50:$E60,E60),"")</f>
        <v/>
      </c>
      <c r="C60" t="str">
        <f t="shared" si="6"/>
        <v/>
      </c>
      <c r="E60" s="380" t="str">
        <f t="array" ref="E60">IFERROR(VLOOKUP(SMALL(IF($C60=$A$50:$A$105,$AC$50:$AC$105,FALSE),COUNTIF($C$50:$C60,$C60)),$AC$50:$AJ$105,3),"")</f>
        <v/>
      </c>
      <c r="F60" s="396" t="str">
        <f t="array" ref="F60">IFERROR(VLOOKUP(SMALL(IF($C60=$A$50:$A$105,$AC$50:$AC$105,FALSE),COUNTIF($C$50:$C60,$C60)),$AC$50:$AJ$105,4),"")</f>
        <v/>
      </c>
      <c r="G60" s="396" t="str">
        <f t="array" ref="G60">IFERROR(VLOOKUP(SMALL(IF($C60=$A$50:$A$105,$AC$50:$AC$105,FALSE),COUNTIF($C$50:$C60,$C60)),$AC$50:$AJ$105,5),"")</f>
        <v/>
      </c>
      <c r="H60" s="396" t="str">
        <f t="array" ref="H60">IFERROR(VLOOKUP(SMALL(IF($C60=$A$50:$A$105,$AC$50:$AC$105,FALSE),COUNTIF($C$50:$C60,$C60)),$AC$50:$AJ$105,6),"")</f>
        <v/>
      </c>
      <c r="I60" s="396" t="str">
        <f t="array" ref="I60">IFERROR(VLOOKUP(SMALL(IF($C60=$A$50:$A$105,$AC$50:$AC$105,FALSE),COUNTIF($C$50:$C60,$C60)),$AC$50:$AJ$105,7),"")</f>
        <v/>
      </c>
      <c r="J60" s="396" t="str">
        <f t="array" ref="J60">IFERROR(VLOOKUP(SMALL(IF($C60=$A$50:$A$105,$AC$50:$AC$105,FALSE),COUNTIF($C$50:$C60,$C60)),$AC$50:$AJ$105,8),"")</f>
        <v/>
      </c>
      <c r="K60" s="366">
        <f>IFERROR(IF(E60=1.4,LOOKUP(1,0/(('Unit converter list'!$B$2:$B$65='Data Request'!$J60)*('Unit converter list'!$C$2:$C$65='Data Request'!$N60)),'Unit converter list'!$D$2:$D$65),LOOKUP(1,0/(('Unit converter list'!$A$2:$A$65='Data Request'!$H60)*('Unit converter list'!$B$2:$B$65='Data Request'!$J60)*('Unit converter list'!$C$2:$C$65='Data Request'!$N60)),'Unit converter list'!$D$2:$D$65)),"")</f>
        <v>0</v>
      </c>
      <c r="L60" s="307" t="str">
        <f t="shared" si="7"/>
        <v/>
      </c>
      <c r="M60" s="307" t="str">
        <f t="shared" si="8"/>
        <v/>
      </c>
      <c r="N60" s="307" t="str">
        <f>IFERROR(IF(E60=1.4,"ton",IF(E60=1.41,IF(O60="化糞池-CH4Septic tank-CH4",VLOOKUP($O60,'4.Default Emission Factor'!$D$2:$V$101,16,FALSE),"ton"),IF(E60=2.2,"MWh",IF(E60=0,"MWh",VLOOKUP($O60,'4.Default Emission Factor'!$D$2:$V$101,16,FALSE))))),"")</f>
        <v/>
      </c>
      <c r="O60" s="307" t="str">
        <f>IFERROR(IF(E60=1.4,(LOOKUP(1,0/((清單list!$B$2:$B$3001=$F60)*(清單list!$D$2:$D$3001='Data Request'!$H60)),清單list!$E$2:$E$3308)),(LOOKUP(1,0/((清單list!$B$2:$B$3001=$F60)*(清單list!$C$2:$C$3001=$G60)*(清單list!$D$2:$D$3001='Data Request'!$H60)),清單list!$E$2:$E$3308))),"")</f>
        <v/>
      </c>
      <c r="P60" s="6"/>
      <c r="Q60" s="6"/>
      <c r="R60" s="397">
        <f t="array" ref="R60">IFERROR(SMALL(IF((CSR_DB!$AO$1:$AO$8000='Data Request'!$G$5),ROW(CSR_DB!$AO$1:$AO$8000)),ROW(11:11)),"")</f>
        <v>512</v>
      </c>
      <c r="S60" s="398">
        <f>IF(T60="其他 Others",IF(R60&lt;&gt;"",LOOKUP(1,0/((清單list!$B$2:$B$3001='Data Request'!T60)*(清單list!$D$2:$D$3001='Data Request'!V60)),清單list!$A$2:$A$3001),""),IF(R60&lt;&gt;"",LOOKUP(1,0/((清單list!$C$2:$C$3001='Data Request'!U60)*(清單list!$D$2:$D$3001='Data Request'!V60)),清單list!$A$2:$A$3001),""))</f>
        <v>1.41</v>
      </c>
      <c r="T60" s="397" t="str">
        <f>IFERROR(IF(INDEX(CSR_DB!$BA$1:$BA$8000,$R60)&lt;&gt;"",INDEX(CSR_DB!$BA$1:$BA$8000,$R60),""),"")</f>
        <v/>
      </c>
      <c r="U60" s="397" t="str">
        <f>IFERROR(IF(INDEX(CSR_DB!$AU$1:$AU$8000,$R60)&lt;&gt;"",INDEX(CSR_DB!$AU$1:$AU$8000,$R60),""),"")</f>
        <v>化糞池 Septic tank</v>
      </c>
      <c r="V60" s="397" t="str">
        <f>IFERROR(IF(INDEX(CSR_DB!$AV$1:$AV$8000,$R60)&lt;&gt;"",INDEX(CSR_DB!$AV$1:$AV$8000,$R60),""),"")</f>
        <v>甲烷(CH4)</v>
      </c>
      <c r="W60" s="397">
        <f>IFERROR(IF(INDEX(CSR_DB!$AS$1:$AS$8000,$R60)&lt;&gt;"",INDEX(CSR_DB!$AS$1:$AS$8000,$R60),""),"")</f>
        <v>14336</v>
      </c>
      <c r="X60" s="397" t="str">
        <f>IFERROR(IF(INDEX(CSR_DB!$AT$1:$AT$8000,$R60)&lt;&gt;"",INDEX(CSR_DB!$AT$1:$AT$8000,$R60),""),"")</f>
        <v>Man-hour(人時數)</v>
      </c>
      <c r="Y60" s="399" t="str">
        <f t="shared" si="9"/>
        <v>化糞池 Septic tank甲烷(CH4)</v>
      </c>
      <c r="Z60" t="str">
        <f t="shared" si="10"/>
        <v>化糞池 Septic tank甲烷(CH4)Man-hour(人時數)</v>
      </c>
      <c r="AA60" s="399">
        <f>IF(Z60&lt;&gt;"",COUNTIFS($Z$50:Z60,Z60),"")</f>
        <v>3</v>
      </c>
      <c r="AC60">
        <v>11</v>
      </c>
      <c r="AD60" s="399" t="str">
        <f t="array" ref="AD60">IFERROR(SMALL(IF($AA$50:$AA$105=1,ROW($AA$50:$AA$105),""),ROW(11:11)),"")</f>
        <v/>
      </c>
      <c r="AE60" s="400" t="str">
        <f t="shared" si="11"/>
        <v/>
      </c>
      <c r="AF60" s="399" t="str">
        <f t="shared" si="12"/>
        <v/>
      </c>
      <c r="AG60" s="399" t="str">
        <f t="shared" si="13"/>
        <v/>
      </c>
      <c r="AH60" s="399" t="str">
        <f t="shared" si="14"/>
        <v/>
      </c>
      <c r="AI60" s="399" t="str">
        <f t="shared" si="15"/>
        <v/>
      </c>
      <c r="AJ60" s="399" t="str">
        <f t="shared" si="16"/>
        <v/>
      </c>
    </row>
    <row r="61" spans="1:36" ht="34" customHeight="1" thickBot="1">
      <c r="A61" t="str">
        <f t="array" ref="A61">IF(AD61&lt;&gt;"",SUMPRODUCT(($AE$50:$AE$105&lt;AE61)*($AD$50:$AD$105&gt;0))+1,"")</f>
        <v/>
      </c>
      <c r="B61" t="str">
        <f>IF(AD61&lt;&gt;"",COUNTIFS($E$50:$E61,E61),"")</f>
        <v/>
      </c>
      <c r="C61" t="str">
        <f t="shared" si="6"/>
        <v/>
      </c>
      <c r="E61" s="380" t="str">
        <f t="array" ref="E61">IFERROR(VLOOKUP(SMALL(IF($C61=$A$50:$A$105,$AC$50:$AC$105,FALSE),COUNTIF($C$50:$C61,$C61)),$AC$50:$AJ$105,3),"")</f>
        <v/>
      </c>
      <c r="F61" s="396" t="str">
        <f t="array" ref="F61">IFERROR(VLOOKUP(SMALL(IF($C61=$A$50:$A$105,$AC$50:$AC$105,FALSE),COUNTIF($C$50:$C61,$C61)),$AC$50:$AJ$105,4),"")</f>
        <v/>
      </c>
      <c r="G61" s="396" t="str">
        <f t="array" ref="G61">IFERROR(VLOOKUP(SMALL(IF($C61=$A$50:$A$105,$AC$50:$AC$105,FALSE),COUNTIF($C$50:$C61,$C61)),$AC$50:$AJ$105,5),"")</f>
        <v/>
      </c>
      <c r="H61" s="396" t="str">
        <f t="array" ref="H61">IFERROR(VLOOKUP(SMALL(IF($C61=$A$50:$A$105,$AC$50:$AC$105,FALSE),COUNTIF($C$50:$C61,$C61)),$AC$50:$AJ$105,6),"")</f>
        <v/>
      </c>
      <c r="I61" s="396" t="str">
        <f t="array" ref="I61">IFERROR(VLOOKUP(SMALL(IF($C61=$A$50:$A$105,$AC$50:$AC$105,FALSE),COUNTIF($C$50:$C61,$C61)),$AC$50:$AJ$105,7),"")</f>
        <v/>
      </c>
      <c r="J61" s="396" t="str">
        <f t="array" ref="J61">IFERROR(VLOOKUP(SMALL(IF($C61=$A$50:$A$105,$AC$50:$AC$105,FALSE),COUNTIF($C$50:$C61,$C61)),$AC$50:$AJ$105,8),"")</f>
        <v/>
      </c>
      <c r="K61" s="366">
        <f>IFERROR(IF(E61=1.4,LOOKUP(1,0/(('Unit converter list'!$B$2:$B$65='Data Request'!$J61)*('Unit converter list'!$C$2:$C$65='Data Request'!$N61)),'Unit converter list'!$D$2:$D$65),LOOKUP(1,0/(('Unit converter list'!$A$2:$A$65='Data Request'!$H61)*('Unit converter list'!$B$2:$B$65='Data Request'!$J61)*('Unit converter list'!$C$2:$C$65='Data Request'!$N61)),'Unit converter list'!$D$2:$D$65)),"")</f>
        <v>0</v>
      </c>
      <c r="L61" s="307" t="str">
        <f t="shared" si="7"/>
        <v/>
      </c>
      <c r="M61" s="307" t="str">
        <f t="shared" si="8"/>
        <v/>
      </c>
      <c r="N61" s="307" t="str">
        <f>IFERROR(IF(E61=1.4,"ton",IF(E61=1.41,IF(O61="化糞池-CH4Septic tank-CH4",VLOOKUP($O61,'4.Default Emission Factor'!$D$2:$V$101,16,FALSE),"ton"),IF(E61=2.2,"MWh",IF(E61=0,"MWh",VLOOKUP($O61,'4.Default Emission Factor'!$D$2:$V$101,16,FALSE))))),"")</f>
        <v/>
      </c>
      <c r="O61" s="307" t="str">
        <f>IFERROR(IF(E61=1.4,(LOOKUP(1,0/((清單list!$B$2:$B$3001=$F61)*(清單list!$D$2:$D$3001='Data Request'!$H61)),清單list!$E$2:$E$3308)),(LOOKUP(1,0/((清單list!$B$2:$B$3001=$F61)*(清單list!$C$2:$C$3001=$G61)*(清單list!$D$2:$D$3001='Data Request'!$H61)),清單list!$E$2:$E$3308))),"")</f>
        <v/>
      </c>
      <c r="P61" s="6"/>
      <c r="Q61" s="6"/>
      <c r="R61" s="397">
        <f t="array" ref="R61">IFERROR(SMALL(IF((CSR_DB!$AO$1:$AO$8000='Data Request'!$G$5),ROW(CSR_DB!$AO$1:$AO$8000)),ROW(12:12)),"")</f>
        <v>513</v>
      </c>
      <c r="S61" s="398" t="e">
        <f>IF(T61="其他 Others",IF(R61&lt;&gt;"",LOOKUP(1,0/((清單list!$B$2:$B$3001='Data Request'!T61)*(清單list!$D$2:$D$3001='Data Request'!V61)),清單list!$A$2:$A$3001),""),IF(R61&lt;&gt;"",LOOKUP(1,0/((清單list!$C$2:$C$3001='Data Request'!U61)*(清單list!$D$2:$D$3001='Data Request'!V61)),清單list!$A$2:$A$3001),""))</f>
        <v>#N/A</v>
      </c>
      <c r="T61" s="397" t="str">
        <f>IFERROR(IF(INDEX(CSR_DB!$BA$1:$BA$8000,$R61)&lt;&gt;"",INDEX(CSR_DB!$BA$1:$BA$8000,$R61),""),"")</f>
        <v/>
      </c>
      <c r="U61" s="397" t="str">
        <f>IFERROR(IF(INDEX(CSR_DB!$AU$1:$AU$8000,$R61)&lt;&gt;"",INDEX(CSR_DB!$AU$1:$AU$8000,$R61),""),"")</f>
        <v>Not applicable(不適用)</v>
      </c>
      <c r="V61" s="397" t="str">
        <f>IFERROR(IF(INDEX(CSR_DB!$AV$1:$AV$8000,$R61)&lt;&gt;"",INDEX(CSR_DB!$AV$1:$AV$8000,$R61),""),"")</f>
        <v/>
      </c>
      <c r="W61" s="397" t="str">
        <f>IFERROR(IF(INDEX(CSR_DB!$AS$1:$AS$8000,$R61)&lt;&gt;"",INDEX(CSR_DB!$AS$1:$AS$8000,$R61),""),"")</f>
        <v/>
      </c>
      <c r="X61" s="397" t="str">
        <f>IFERROR(IF(INDEX(CSR_DB!$AT$1:$AT$8000,$R61)&lt;&gt;"",INDEX(CSR_DB!$AT$1:$AT$8000,$R61),""),"")</f>
        <v/>
      </c>
      <c r="Y61" s="399" t="str">
        <f t="shared" si="9"/>
        <v/>
      </c>
      <c r="Z61" t="str">
        <f t="shared" si="10"/>
        <v/>
      </c>
      <c r="AA61" s="399" t="str">
        <f>IF(Z61&lt;&gt;"",COUNTIFS($Z$50:Z61,Z61),"")</f>
        <v/>
      </c>
      <c r="AC61">
        <v>12</v>
      </c>
      <c r="AD61" s="399" t="str">
        <f t="array" ref="AD61">IFERROR(SMALL(IF($AA$50:$AA$105=1,ROW($AA$50:$AA$105),""),ROW(12:12)),"")</f>
        <v/>
      </c>
      <c r="AE61" s="400" t="str">
        <f t="shared" si="11"/>
        <v/>
      </c>
      <c r="AF61" s="399" t="str">
        <f t="shared" si="12"/>
        <v/>
      </c>
      <c r="AG61" s="399" t="str">
        <f t="shared" si="13"/>
        <v/>
      </c>
      <c r="AH61" s="399" t="str">
        <f t="shared" si="14"/>
        <v/>
      </c>
      <c r="AI61" s="399" t="str">
        <f t="shared" si="15"/>
        <v/>
      </c>
      <c r="AJ61" s="399" t="str">
        <f t="shared" si="16"/>
        <v/>
      </c>
    </row>
    <row r="62" spans="1:36" ht="17.5" customHeight="1" thickBot="1">
      <c r="A62" t="str">
        <f t="array" ref="A62">IF(AD62&lt;&gt;"",SUMPRODUCT(($AE$50:$AE$105&lt;AE62)*($AD$50:$AD$105&gt;0))+1,"")</f>
        <v/>
      </c>
      <c r="B62" t="str">
        <f>IF(AD62&lt;&gt;"",COUNTIFS($E$50:$E62,E62),"")</f>
        <v/>
      </c>
      <c r="C62" t="str">
        <f t="shared" si="6"/>
        <v/>
      </c>
      <c r="E62" s="380" t="str">
        <f t="array" ref="E62">IFERROR(VLOOKUP(SMALL(IF($C62=$A$50:$A$105,$AC$50:$AC$105,FALSE),COUNTIF($C$50:$C62,$C62)),$AC$50:$AJ$105,3),"")</f>
        <v/>
      </c>
      <c r="F62" s="396" t="str">
        <f t="array" ref="F62">IFERROR(VLOOKUP(SMALL(IF($C62=$A$50:$A$105,$AC$50:$AC$105,FALSE),COUNTIF($C$50:$C62,$C62)),$AC$50:$AJ$105,4),"")</f>
        <v/>
      </c>
      <c r="G62" s="396" t="str">
        <f t="array" ref="G62">IFERROR(VLOOKUP(SMALL(IF($C62=$A$50:$A$105,$AC$50:$AC$105,FALSE),COUNTIF($C$50:$C62,$C62)),$AC$50:$AJ$105,5),"")</f>
        <v/>
      </c>
      <c r="H62" s="396" t="str">
        <f t="array" ref="H62">IFERROR(VLOOKUP(SMALL(IF($C62=$A$50:$A$105,$AC$50:$AC$105,FALSE),COUNTIF($C$50:$C62,$C62)),$AC$50:$AJ$105,6),"")</f>
        <v/>
      </c>
      <c r="I62" s="396" t="str">
        <f t="array" ref="I62">IFERROR(VLOOKUP(SMALL(IF($C62=$A$50:$A$105,$AC$50:$AC$105,FALSE),COUNTIF($C$50:$C62,$C62)),$AC$50:$AJ$105,7),"")</f>
        <v/>
      </c>
      <c r="J62" s="396" t="str">
        <f t="array" ref="J62">IFERROR(VLOOKUP(SMALL(IF($C62=$A$50:$A$105,$AC$50:$AC$105,FALSE),COUNTIF($C$50:$C62,$C62)),$AC$50:$AJ$105,8),"")</f>
        <v/>
      </c>
      <c r="K62" s="366">
        <f>IFERROR(IF(E62=1.4,LOOKUP(1,0/(('Unit converter list'!$B$2:$B$65='Data Request'!$J62)*('Unit converter list'!$C$2:$C$65='Data Request'!$N62)),'Unit converter list'!$D$2:$D$65),LOOKUP(1,0/(('Unit converter list'!$A$2:$A$65='Data Request'!$H62)*('Unit converter list'!$B$2:$B$65='Data Request'!$J62)*('Unit converter list'!$C$2:$C$65='Data Request'!$N62)),'Unit converter list'!$D$2:$D$65)),"")</f>
        <v>0</v>
      </c>
      <c r="L62" s="307" t="str">
        <f t="shared" si="7"/>
        <v/>
      </c>
      <c r="M62" s="307" t="str">
        <f t="shared" si="8"/>
        <v/>
      </c>
      <c r="N62" s="307" t="str">
        <f>IFERROR(IF(E62=1.4,"ton",IF(E62=1.41,IF(O62="化糞池-CH4Septic tank-CH4",VLOOKUP($O62,'4.Default Emission Factor'!$D$2:$V$101,16,FALSE),"ton"),IF(E62=2.2,"MWh",IF(E62=0,"MWh",VLOOKUP($O62,'4.Default Emission Factor'!$D$2:$V$101,16,FALSE))))),"")</f>
        <v/>
      </c>
      <c r="O62" s="307" t="str">
        <f>IFERROR(IF(E62=1.4,(LOOKUP(1,0/((清單list!$B$2:$B$3001=$F62)*(清單list!$D$2:$D$3001='Data Request'!$H62)),清單list!$E$2:$E$3308)),(LOOKUP(1,0/((清單list!$B$2:$B$3001=$F62)*(清單list!$C$2:$C$3001=$G62)*(清單list!$D$2:$D$3001='Data Request'!$H62)),清單list!$E$2:$E$3308))),"")</f>
        <v/>
      </c>
      <c r="P62" s="6"/>
      <c r="Q62" s="6"/>
      <c r="R62" s="397">
        <f t="array" ref="R62">IFERROR(SMALL(IF((CSR_DB!$AO$1:$AO$8000='Data Request'!$G$5),ROW(CSR_DB!$AO$1:$AO$8000)),ROW(13:13)),"")</f>
        <v>514</v>
      </c>
      <c r="S62" s="398">
        <f>IF(T62="其他 Others",IF(R62&lt;&gt;"",LOOKUP(1,0/((清單list!$B$2:$B$3001='Data Request'!T62)*(清單list!$D$2:$D$3001='Data Request'!V62)),清單list!$A$2:$A$3001),""),IF(R62&lt;&gt;"",LOOKUP(1,0/((清單list!$C$2:$C$3001='Data Request'!U62)*(清單list!$D$2:$D$3001='Data Request'!V62)),清單list!$A$2:$A$3001),""))</f>
        <v>1.41</v>
      </c>
      <c r="T62" s="397" t="str">
        <f>IFERROR(IF(INDEX(CSR_DB!$BA$1:$BA$8000,$R62)&lt;&gt;"",INDEX(CSR_DB!$BA$1:$BA$8000,$R62),""),"")</f>
        <v/>
      </c>
      <c r="U62" s="397" t="str">
        <f>IFERROR(IF(INDEX(CSR_DB!$AU$1:$AU$8000,$R62)&lt;&gt;"",INDEX(CSR_DB!$AU$1:$AU$8000,$R62),""),"")</f>
        <v>乾粉滅火器(KBC、BC) Dry powder fire extinguisher (KBC, BC)</v>
      </c>
      <c r="V62" s="397" t="str">
        <f>IFERROR(IF(INDEX(CSR_DB!$AV$1:$AV$8000,$R62)&lt;&gt;"",INDEX(CSR_DB!$AV$1:$AV$8000,$R62),""),"")</f>
        <v/>
      </c>
      <c r="W62" s="397">
        <f>IFERROR(IF(INDEX(CSR_DB!$AS$1:$AS$8000,$R62)&lt;&gt;"",INDEX(CSR_DB!$AS$1:$AS$8000,$R62),""),"")</f>
        <v>0</v>
      </c>
      <c r="X62" s="397" t="str">
        <f>IFERROR(IF(INDEX(CSR_DB!$AT$1:$AT$8000,$R62)&lt;&gt;"",INDEX(CSR_DB!$AT$1:$AT$8000,$R62),""),"")</f>
        <v>kg(公斤)</v>
      </c>
      <c r="Y62" s="399" t="str">
        <f t="shared" si="9"/>
        <v>乾粉滅火器(KBC、BC) Dry powder fire extinguisher (KBC, BC)</v>
      </c>
      <c r="Z62" t="str">
        <f t="shared" si="10"/>
        <v>乾粉滅火器(KBC、BC) Dry powder fire extinguisher (KBC, BC)kg(公斤)</v>
      </c>
      <c r="AA62" s="399">
        <f>IF(Z62&lt;&gt;"",COUNTIFS($Z$50:Z62,Z62),"")</f>
        <v>4</v>
      </c>
      <c r="AC62">
        <v>13</v>
      </c>
      <c r="AD62" s="399" t="str">
        <f t="array" ref="AD62">IFERROR(SMALL(IF($AA$50:$AA$105=1,ROW($AA$50:$AA$105),""),ROW(13:13)),"")</f>
        <v/>
      </c>
      <c r="AE62" s="400" t="str">
        <f t="shared" si="11"/>
        <v/>
      </c>
      <c r="AF62" s="399" t="str">
        <f t="shared" si="12"/>
        <v/>
      </c>
      <c r="AG62" s="399" t="str">
        <f t="shared" si="13"/>
        <v/>
      </c>
      <c r="AH62" s="399" t="str">
        <f t="shared" si="14"/>
        <v/>
      </c>
      <c r="AI62" s="399" t="str">
        <f t="shared" si="15"/>
        <v/>
      </c>
      <c r="AJ62" s="399" t="str">
        <f t="shared" si="16"/>
        <v/>
      </c>
    </row>
    <row r="63" spans="1:36" ht="17.5" customHeight="1" thickBot="1">
      <c r="A63" t="str">
        <f t="array" ref="A63">IF(AD63&lt;&gt;"",SUMPRODUCT(($AE$50:$AE$105&lt;AE63)*($AD$50:$AD$105&gt;0))+1,"")</f>
        <v/>
      </c>
      <c r="B63" t="str">
        <f>IF(AD63&lt;&gt;"",COUNTIFS($E$50:$E63,E63),"")</f>
        <v/>
      </c>
      <c r="C63" t="str">
        <f t="shared" si="6"/>
        <v/>
      </c>
      <c r="E63" s="380" t="str">
        <f t="array" ref="E63">IFERROR(VLOOKUP(SMALL(IF($C63=$A$50:$A$105,$AC$50:$AC$105,FALSE),COUNTIF($C$50:$C63,$C63)),$AC$50:$AJ$105,3),"")</f>
        <v/>
      </c>
      <c r="F63" s="396" t="str">
        <f t="array" ref="F63">IFERROR(VLOOKUP(SMALL(IF($C63=$A$50:$A$105,$AC$50:$AC$105,FALSE),COUNTIF($C$50:$C63,$C63)),$AC$50:$AJ$105,4),"")</f>
        <v/>
      </c>
      <c r="G63" s="396" t="str">
        <f t="array" ref="G63">IFERROR(VLOOKUP(SMALL(IF($C63=$A$50:$A$105,$AC$50:$AC$105,FALSE),COUNTIF($C$50:$C63,$C63)),$AC$50:$AJ$105,5),"")</f>
        <v/>
      </c>
      <c r="H63" s="396" t="str">
        <f t="array" ref="H63">IFERROR(VLOOKUP(SMALL(IF($C63=$A$50:$A$105,$AC$50:$AC$105,FALSE),COUNTIF($C$50:$C63,$C63)),$AC$50:$AJ$105,6),"")</f>
        <v/>
      </c>
      <c r="I63" s="396" t="str">
        <f t="array" ref="I63">IFERROR(VLOOKUP(SMALL(IF($C63=$A$50:$A$105,$AC$50:$AC$105,FALSE),COUNTIF($C$50:$C63,$C63)),$AC$50:$AJ$105,7),"")</f>
        <v/>
      </c>
      <c r="J63" s="396" t="str">
        <f t="array" ref="J63">IFERROR(VLOOKUP(SMALL(IF($C63=$A$50:$A$105,$AC$50:$AC$105,FALSE),COUNTIF($C$50:$C63,$C63)),$AC$50:$AJ$105,8),"")</f>
        <v/>
      </c>
      <c r="K63" s="366">
        <f>IFERROR(IF(E63=1.4,LOOKUP(1,0/(('Unit converter list'!$B$2:$B$65='Data Request'!$J63)*('Unit converter list'!$C$2:$C$65='Data Request'!$N63)),'Unit converter list'!$D$2:$D$65),LOOKUP(1,0/(('Unit converter list'!$A$2:$A$65='Data Request'!$H63)*('Unit converter list'!$B$2:$B$65='Data Request'!$J63)*('Unit converter list'!$C$2:$C$65='Data Request'!$N63)),'Unit converter list'!$D$2:$D$65)),"")</f>
        <v>0</v>
      </c>
      <c r="L63" s="307" t="str">
        <f t="shared" si="7"/>
        <v/>
      </c>
      <c r="M63" s="307" t="str">
        <f t="shared" si="8"/>
        <v/>
      </c>
      <c r="N63" s="307" t="str">
        <f>IFERROR(IF(E63=1.4,"ton",IF(E63=1.41,IF(O63="化糞池-CH4Septic tank-CH4",VLOOKUP($O63,'4.Default Emission Factor'!$D$2:$V$101,16,FALSE),"ton"),IF(E63=2.2,"MWh",IF(E63=0,"MWh",VLOOKUP($O63,'4.Default Emission Factor'!$D$2:$V$101,16,FALSE))))),"")</f>
        <v/>
      </c>
      <c r="O63" s="307" t="str">
        <f>IFERROR(IF(E63=1.4,(LOOKUP(1,0/((清單list!$B$2:$B$3001=$F63)*(清單list!$D$2:$D$3001='Data Request'!$H63)),清單list!$E$2:$E$3308)),(LOOKUP(1,0/((清單list!$B$2:$B$3001=$F63)*(清單list!$C$2:$C$3001=$G63)*(清單list!$D$2:$D$3001='Data Request'!$H63)),清單list!$E$2:$E$3308))),"")</f>
        <v/>
      </c>
      <c r="P63" s="6"/>
      <c r="Q63" s="6"/>
      <c r="R63" s="397">
        <f t="array" ref="R63">IFERROR(SMALL(IF((CSR_DB!$AO$1:$AO$8000='Data Request'!$G$5),ROW(CSR_DB!$AO$1:$AO$8000)),ROW(14:14)),"")</f>
        <v>515</v>
      </c>
      <c r="S63" s="398">
        <f>IF(T63="其他 Others",IF(R63&lt;&gt;"",LOOKUP(1,0/((清單list!$B$2:$B$3001='Data Request'!T63)*(清單list!$D$2:$D$3001='Data Request'!V63)),清單list!$A$2:$A$3001),""),IF(R63&lt;&gt;"",LOOKUP(1,0/((清單list!$C$2:$C$3001='Data Request'!U63)*(清單list!$D$2:$D$3001='Data Request'!V63)),清單list!$A$2:$A$3001),""))</f>
        <v>1.41</v>
      </c>
      <c r="T63" s="397" t="str">
        <f>IFERROR(IF(INDEX(CSR_DB!$BA$1:$BA$8000,$R63)&lt;&gt;"",INDEX(CSR_DB!$BA$1:$BA$8000,$R63),""),"")</f>
        <v/>
      </c>
      <c r="U63" s="397" t="str">
        <f>IFERROR(IF(INDEX(CSR_DB!$AU$1:$AU$8000,$R63)&lt;&gt;"",INDEX(CSR_DB!$AU$1:$AU$8000,$R63),""),"")</f>
        <v>化糞池 Septic tank</v>
      </c>
      <c r="V63" s="397" t="str">
        <f>IFERROR(IF(INDEX(CSR_DB!$AV$1:$AV$8000,$R63)&lt;&gt;"",INDEX(CSR_DB!$AV$1:$AV$8000,$R63),""),"")</f>
        <v>甲烷(CH4)</v>
      </c>
      <c r="W63" s="397">
        <f>IFERROR(IF(INDEX(CSR_DB!$AS$1:$AS$8000,$R63)&lt;&gt;"",INDEX(CSR_DB!$AS$1:$AS$8000,$R63),""),"")</f>
        <v>14112</v>
      </c>
      <c r="X63" s="397" t="str">
        <f>IFERROR(IF(INDEX(CSR_DB!$AT$1:$AT$8000,$R63)&lt;&gt;"",INDEX(CSR_DB!$AT$1:$AT$8000,$R63),""),"")</f>
        <v>Man-hour(人時數)</v>
      </c>
      <c r="Y63" s="399" t="str">
        <f t="shared" si="9"/>
        <v>化糞池 Septic tank甲烷(CH4)</v>
      </c>
      <c r="Z63" t="str">
        <f t="shared" si="10"/>
        <v>化糞池 Septic tank甲烷(CH4)Man-hour(人時數)</v>
      </c>
      <c r="AA63" s="399">
        <f>IF(Z63&lt;&gt;"",COUNTIFS($Z$50:Z63,Z63),"")</f>
        <v>4</v>
      </c>
      <c r="AC63">
        <v>14</v>
      </c>
      <c r="AD63" s="399" t="str">
        <f t="array" ref="AD63">IFERROR(SMALL(IF($AA$50:$AA$105=1,ROW($AA$50:$AA$105),""),ROW(14:14)),"")</f>
        <v/>
      </c>
      <c r="AE63" s="400" t="str">
        <f t="shared" si="11"/>
        <v/>
      </c>
      <c r="AF63" s="399" t="str">
        <f t="shared" si="12"/>
        <v/>
      </c>
      <c r="AG63" s="399" t="str">
        <f t="shared" si="13"/>
        <v/>
      </c>
      <c r="AH63" s="399" t="str">
        <f t="shared" si="14"/>
        <v/>
      </c>
      <c r="AI63" s="399" t="str">
        <f t="shared" si="15"/>
        <v/>
      </c>
      <c r="AJ63" s="399" t="str">
        <f t="shared" si="16"/>
        <v/>
      </c>
    </row>
    <row r="64" spans="1:36" ht="17.5" customHeight="1" thickBot="1">
      <c r="A64" t="str">
        <f t="array" ref="A64">IF(AD64&lt;&gt;"",SUMPRODUCT(($AE$50:$AE$105&lt;AE64)*($AD$50:$AD$105&gt;0))+1,"")</f>
        <v/>
      </c>
      <c r="B64" t="str">
        <f>IF(AD64&lt;&gt;"",COUNTIFS($E$50:$E64,E64),"")</f>
        <v/>
      </c>
      <c r="C64" t="str">
        <f t="shared" si="6"/>
        <v/>
      </c>
      <c r="E64" s="380" t="str">
        <f t="array" ref="E64">IFERROR(VLOOKUP(SMALL(IF($C64=$A$50:$A$105,$AC$50:$AC$105,FALSE),COUNTIF($C$50:$C64,$C64)),$AC$50:$AJ$105,3),"")</f>
        <v/>
      </c>
      <c r="F64" s="396" t="str">
        <f t="array" ref="F64">IFERROR(VLOOKUP(SMALL(IF($C64=$A$50:$A$105,$AC$50:$AC$105,FALSE),COUNTIF($C$50:$C64,$C64)),$AC$50:$AJ$105,4),"")</f>
        <v/>
      </c>
      <c r="G64" s="396" t="str">
        <f t="array" ref="G64">IFERROR(VLOOKUP(SMALL(IF($C64=$A$50:$A$105,$AC$50:$AC$105,FALSE),COUNTIF($C$50:$C64,$C64)),$AC$50:$AJ$105,5),"")</f>
        <v/>
      </c>
      <c r="H64" s="396" t="str">
        <f t="array" ref="H64">IFERROR(VLOOKUP(SMALL(IF($C64=$A$50:$A$105,$AC$50:$AC$105,FALSE),COUNTIF($C$50:$C64,$C64)),$AC$50:$AJ$105,6),"")</f>
        <v/>
      </c>
      <c r="I64" s="396" t="str">
        <f t="array" ref="I64">IFERROR(VLOOKUP(SMALL(IF($C64=$A$50:$A$105,$AC$50:$AC$105,FALSE),COUNTIF($C$50:$C64,$C64)),$AC$50:$AJ$105,7),"")</f>
        <v/>
      </c>
      <c r="J64" s="396" t="str">
        <f t="array" ref="J64">IFERROR(VLOOKUP(SMALL(IF($C64=$A$50:$A$105,$AC$50:$AC$105,FALSE),COUNTIF($C$50:$C64,$C64)),$AC$50:$AJ$105,8),"")</f>
        <v/>
      </c>
      <c r="K64" s="366">
        <f>IFERROR(IF(E64=1.4,LOOKUP(1,0/(('Unit converter list'!$B$2:$B$65='Data Request'!$J64)*('Unit converter list'!$C$2:$C$65='Data Request'!$N64)),'Unit converter list'!$D$2:$D$65),LOOKUP(1,0/(('Unit converter list'!$A$2:$A$65='Data Request'!$H64)*('Unit converter list'!$B$2:$B$65='Data Request'!$J64)*('Unit converter list'!$C$2:$C$65='Data Request'!$N64)),'Unit converter list'!$D$2:$D$65)),"")</f>
        <v>0</v>
      </c>
      <c r="L64" s="307" t="str">
        <f t="shared" si="7"/>
        <v/>
      </c>
      <c r="M64" s="307" t="str">
        <f t="shared" si="8"/>
        <v/>
      </c>
      <c r="N64" s="307" t="str">
        <f>IFERROR(IF(E64=1.4,"ton",IF(E64=1.41,IF(O64="化糞池-CH4Septic tank-CH4",VLOOKUP($O64,'4.Default Emission Factor'!$D$2:$V$101,16,FALSE),"ton"),IF(E64=2.2,"MWh",IF(E64=0,"MWh",VLOOKUP($O64,'4.Default Emission Factor'!$D$2:$V$101,16,FALSE))))),"")</f>
        <v/>
      </c>
      <c r="O64" s="307" t="str">
        <f>IFERROR(IF(E64=1.4,(LOOKUP(1,0/((清單list!$B$2:$B$3001=$F64)*(清單list!$D$2:$D$3001='Data Request'!$H64)),清單list!$E$2:$E$3308)),(LOOKUP(1,0/((清單list!$B$2:$B$3001=$F64)*(清單list!$C$2:$C$3001=$G64)*(清單list!$D$2:$D$3001='Data Request'!$H64)),清單list!$E$2:$E$3308))),"")</f>
        <v/>
      </c>
      <c r="P64" s="6"/>
      <c r="Q64" s="6"/>
      <c r="R64" s="397" t="str">
        <f t="array" ref="R64">IFERROR(SMALL(IF((CSR_DB!$AO$1:$AO$8000='Data Request'!$G$5),ROW(CSR_DB!$AO$1:$AO$8000)),ROW(15:15)),"")</f>
        <v/>
      </c>
      <c r="S64" s="398" t="str">
        <f>IF(T64="其他 Others",IF(R64&lt;&gt;"",LOOKUP(1,0/((清單list!$B$2:$B$3001='Data Request'!T64)*(清單list!$D$2:$D$3001='Data Request'!V64)),清單list!$A$2:$A$3001),""),IF(R64&lt;&gt;"",LOOKUP(1,0/((清單list!$C$2:$C$3001='Data Request'!U64)*(清單list!$D$2:$D$3001='Data Request'!V64)),清單list!$A$2:$A$3001),""))</f>
        <v/>
      </c>
      <c r="T64" s="397" t="str">
        <f>IFERROR(IF(INDEX(CSR_DB!$BA$1:$BA$8000,$R64)&lt;&gt;"",INDEX(CSR_DB!$BA$1:$BA$8000,$R64),""),"")</f>
        <v/>
      </c>
      <c r="U64" s="397" t="str">
        <f>IFERROR(IF(INDEX(CSR_DB!$AU$1:$AU$8000,$R64)&lt;&gt;"",INDEX(CSR_DB!$AU$1:$AU$8000,$R64),""),"")</f>
        <v/>
      </c>
      <c r="V64" s="397" t="str">
        <f>IFERROR(IF(INDEX(CSR_DB!$AV$1:$AV$8000,$R64)&lt;&gt;"",INDEX(CSR_DB!$AV$1:$AV$8000,$R64),""),"")</f>
        <v/>
      </c>
      <c r="W64" s="397" t="str">
        <f>IFERROR(IF(INDEX(CSR_DB!$AS$1:$AS$8000,$R64)&lt;&gt;"",INDEX(CSR_DB!$AS$1:$AS$8000,$R64),""),"")</f>
        <v/>
      </c>
      <c r="X64" s="397" t="str">
        <f>IFERROR(IF(INDEX(CSR_DB!$AT$1:$AT$8000,$R64)&lt;&gt;"",INDEX(CSR_DB!$AT$1:$AT$8000,$R64),""),"")</f>
        <v/>
      </c>
      <c r="Y64" s="399" t="str">
        <f t="shared" si="9"/>
        <v/>
      </c>
      <c r="Z64" t="str">
        <f t="shared" si="10"/>
        <v/>
      </c>
      <c r="AA64" s="399" t="str">
        <f>IF(Z64&lt;&gt;"",COUNTIFS($Z$50:Z64,Z64),"")</f>
        <v/>
      </c>
      <c r="AC64">
        <v>15</v>
      </c>
      <c r="AD64" s="399" t="str">
        <f t="array" ref="AD64">IFERROR(SMALL(IF($AA$50:$AA$105=1,ROW($AA$50:$AA$105),""),ROW(15:15)),"")</f>
        <v/>
      </c>
      <c r="AE64" s="400" t="str">
        <f t="shared" si="11"/>
        <v/>
      </c>
      <c r="AF64" s="399" t="str">
        <f t="shared" si="12"/>
        <v/>
      </c>
      <c r="AG64" s="399" t="str">
        <f t="shared" si="13"/>
        <v/>
      </c>
      <c r="AH64" s="399" t="str">
        <f t="shared" si="14"/>
        <v/>
      </c>
      <c r="AI64" s="399" t="str">
        <f t="shared" si="15"/>
        <v/>
      </c>
      <c r="AJ64" s="399" t="str">
        <f t="shared" si="16"/>
        <v/>
      </c>
    </row>
    <row r="65" spans="1:36" ht="17.5" customHeight="1" thickBot="1">
      <c r="A65" t="str">
        <f t="array" ref="A65">IF(AD65&lt;&gt;"",SUMPRODUCT(($AE$50:$AE$105&lt;AE65)*($AD$50:$AD$105&gt;0))+1,"")</f>
        <v/>
      </c>
      <c r="B65" t="str">
        <f>IF(AD65&lt;&gt;"",COUNTIFS($E$50:$E65,E65),"")</f>
        <v/>
      </c>
      <c r="C65" t="str">
        <f t="shared" si="6"/>
        <v/>
      </c>
      <c r="E65" s="380" t="str">
        <f t="array" ref="E65">IFERROR(VLOOKUP(SMALL(IF($C65=$A$50:$A$105,$AC$50:$AC$105,FALSE),COUNTIF($C$50:$C65,$C65)),$AC$50:$AJ$105,3),"")</f>
        <v/>
      </c>
      <c r="F65" s="396" t="str">
        <f t="array" ref="F65">IFERROR(VLOOKUP(SMALL(IF($C65=$A$50:$A$105,$AC$50:$AC$105,FALSE),COUNTIF($C$50:$C65,$C65)),$AC$50:$AJ$105,4),"")</f>
        <v/>
      </c>
      <c r="G65" s="396" t="str">
        <f t="array" ref="G65">IFERROR(VLOOKUP(SMALL(IF($C65=$A$50:$A$105,$AC$50:$AC$105,FALSE),COUNTIF($C$50:$C65,$C65)),$AC$50:$AJ$105,5),"")</f>
        <v/>
      </c>
      <c r="H65" s="396" t="str">
        <f t="array" ref="H65">IFERROR(VLOOKUP(SMALL(IF($C65=$A$50:$A$105,$AC$50:$AC$105,FALSE),COUNTIF($C$50:$C65,$C65)),$AC$50:$AJ$105,6),"")</f>
        <v/>
      </c>
      <c r="I65" s="396" t="str">
        <f t="array" ref="I65">IFERROR(VLOOKUP(SMALL(IF($C65=$A$50:$A$105,$AC$50:$AC$105,FALSE),COUNTIF($C$50:$C65,$C65)),$AC$50:$AJ$105,7),"")</f>
        <v/>
      </c>
      <c r="J65" s="396" t="str">
        <f t="array" ref="J65">IFERROR(VLOOKUP(SMALL(IF($C65=$A$50:$A$105,$AC$50:$AC$105,FALSE),COUNTIF($C$50:$C65,$C65)),$AC$50:$AJ$105,8),"")</f>
        <v/>
      </c>
      <c r="K65" s="366">
        <f>IFERROR(IF(E65=1.4,LOOKUP(1,0/(('Unit converter list'!$B$2:$B$65='Data Request'!$J65)*('Unit converter list'!$C$2:$C$65='Data Request'!$N65)),'Unit converter list'!$D$2:$D$65),LOOKUP(1,0/(('Unit converter list'!$A$2:$A$65='Data Request'!$H65)*('Unit converter list'!$B$2:$B$65='Data Request'!$J65)*('Unit converter list'!$C$2:$C$65='Data Request'!$N65)),'Unit converter list'!$D$2:$D$65)),"")</f>
        <v>0</v>
      </c>
      <c r="L65" s="307" t="str">
        <f t="shared" si="7"/>
        <v/>
      </c>
      <c r="M65" s="307" t="str">
        <f t="shared" si="8"/>
        <v/>
      </c>
      <c r="N65" s="307" t="str">
        <f>IFERROR(IF(E65=1.4,"ton",IF(E65=1.41,IF(O65="化糞池-CH4Septic tank-CH4",VLOOKUP($O65,'4.Default Emission Factor'!$D$2:$V$101,16,FALSE),"ton"),IF(E65=2.2,"MWh",IF(E65=0,"MWh",VLOOKUP($O65,'4.Default Emission Factor'!$D$2:$V$101,16,FALSE))))),"")</f>
        <v/>
      </c>
      <c r="O65" s="307" t="str">
        <f>IFERROR(IF(E65=1.4,(LOOKUP(1,0/((清單list!$B$2:$B$3001=$F65)*(清單list!$D$2:$D$3001='Data Request'!$H65)),清單list!$E$2:$E$3308)),(LOOKUP(1,0/((清單list!$B$2:$B$3001=$F65)*(清單list!$C$2:$C$3001=$G65)*(清單list!$D$2:$D$3001='Data Request'!$H65)),清單list!$E$2:$E$3308))),"")</f>
        <v/>
      </c>
      <c r="P65" s="6"/>
      <c r="Q65" s="6"/>
      <c r="R65" s="397" t="str">
        <f t="array" ref="R65">IFERROR(SMALL(IF((CSR_DB!$AO$1:$AO$8000='Data Request'!$G$5),ROW(CSR_DB!$AO$1:$AO$8000)),ROW(16:16)),"")</f>
        <v/>
      </c>
      <c r="S65" s="398" t="str">
        <f>IF(T65="其他 Others",IF(R65&lt;&gt;"",LOOKUP(1,0/((清單list!$B$2:$B$3001='Data Request'!T65)*(清單list!$D$2:$D$3001='Data Request'!V65)),清單list!$A$2:$A$3001),""),IF(R65&lt;&gt;"",LOOKUP(1,0/((清單list!$C$2:$C$3001='Data Request'!U65)*(清單list!$D$2:$D$3001='Data Request'!V65)),清單list!$A$2:$A$3001),""))</f>
        <v/>
      </c>
      <c r="T65" s="397" t="str">
        <f>IFERROR(IF(INDEX(CSR_DB!$BA$1:$BA$8000,$R65)&lt;&gt;"",INDEX(CSR_DB!$BA$1:$BA$8000,$R65),""),"")</f>
        <v/>
      </c>
      <c r="U65" s="397" t="str">
        <f>IFERROR(IF(INDEX(CSR_DB!$AU$1:$AU$8000,$R65)&lt;&gt;"",INDEX(CSR_DB!$AU$1:$AU$8000,$R65),""),"")</f>
        <v/>
      </c>
      <c r="V65" s="397" t="str">
        <f>IFERROR(IF(INDEX(CSR_DB!$AV$1:$AV$8000,$R65)&lt;&gt;"",INDEX(CSR_DB!$AV$1:$AV$8000,$R65),""),"")</f>
        <v/>
      </c>
      <c r="W65" s="397" t="str">
        <f>IFERROR(IF(INDEX(CSR_DB!$AS$1:$AS$8000,$R65)&lt;&gt;"",INDEX(CSR_DB!$AS$1:$AS$8000,$R65),""),"")</f>
        <v/>
      </c>
      <c r="X65" s="397" t="str">
        <f>IFERROR(IF(INDEX(CSR_DB!$AT$1:$AT$8000,$R65)&lt;&gt;"",INDEX(CSR_DB!$AT$1:$AT$8000,$R65),""),"")</f>
        <v/>
      </c>
      <c r="Y65" s="399" t="str">
        <f t="shared" si="9"/>
        <v/>
      </c>
      <c r="Z65" t="str">
        <f t="shared" si="10"/>
        <v/>
      </c>
      <c r="AA65" s="399" t="str">
        <f>IF(Z65&lt;&gt;"",COUNTIFS($Z$50:Z65,Z65),"")</f>
        <v/>
      </c>
      <c r="AC65">
        <v>16</v>
      </c>
      <c r="AD65" s="399" t="str">
        <f t="array" ref="AD65">IFERROR(SMALL(IF($AA$50:$AA$105=1,ROW($AA$50:$AA$105),""),ROW(16:16)),"")</f>
        <v/>
      </c>
      <c r="AE65" s="400" t="str">
        <f t="shared" si="11"/>
        <v/>
      </c>
      <c r="AF65" s="399" t="str">
        <f t="shared" si="12"/>
        <v/>
      </c>
      <c r="AG65" s="399" t="str">
        <f t="shared" si="13"/>
        <v/>
      </c>
      <c r="AH65" s="399" t="str">
        <f t="shared" si="14"/>
        <v/>
      </c>
      <c r="AI65" s="399" t="str">
        <f t="shared" si="15"/>
        <v/>
      </c>
      <c r="AJ65" s="399" t="str">
        <f t="shared" si="16"/>
        <v/>
      </c>
    </row>
    <row r="66" spans="1:36" ht="17.5" customHeight="1" thickBot="1">
      <c r="A66" t="str">
        <f t="array" ref="A66">IF(AD66&lt;&gt;"",SUMPRODUCT(($AE$50:$AE$105&lt;AE66)*($AD$50:$AD$105&gt;0))+1,"")</f>
        <v/>
      </c>
      <c r="B66" t="str">
        <f>IF(AD66&lt;&gt;"",COUNTIFS($E$50:$E66,E66),"")</f>
        <v/>
      </c>
      <c r="C66" t="str">
        <f t="shared" si="6"/>
        <v/>
      </c>
      <c r="E66" s="380" t="str">
        <f t="array" ref="E66">IFERROR(VLOOKUP(SMALL(IF($C66=$A$50:$A$105,$AC$50:$AC$105,FALSE),COUNTIF($C$50:$C66,$C66)),$AC$50:$AJ$105,3),"")</f>
        <v/>
      </c>
      <c r="F66" s="396" t="str">
        <f t="array" ref="F66">IFERROR(VLOOKUP(SMALL(IF($C66=$A$50:$A$105,$AC$50:$AC$105,FALSE),COUNTIF($C$50:$C66,$C66)),$AC$50:$AJ$105,4),"")</f>
        <v/>
      </c>
      <c r="G66" s="396" t="str">
        <f t="array" ref="G66">IFERROR(VLOOKUP(SMALL(IF($C66=$A$50:$A$105,$AC$50:$AC$105,FALSE),COUNTIF($C$50:$C66,$C66)),$AC$50:$AJ$105,5),"")</f>
        <v/>
      </c>
      <c r="H66" s="396" t="str">
        <f t="array" ref="H66">IFERROR(VLOOKUP(SMALL(IF($C66=$A$50:$A$105,$AC$50:$AC$105,FALSE),COUNTIF($C$50:$C66,$C66)),$AC$50:$AJ$105,6),"")</f>
        <v/>
      </c>
      <c r="I66" s="396" t="str">
        <f t="array" ref="I66">IFERROR(VLOOKUP(SMALL(IF($C66=$A$50:$A$105,$AC$50:$AC$105,FALSE),COUNTIF($C$50:$C66,$C66)),$AC$50:$AJ$105,7),"")</f>
        <v/>
      </c>
      <c r="J66" s="396" t="str">
        <f t="array" ref="J66">IFERROR(VLOOKUP(SMALL(IF($C66=$A$50:$A$105,$AC$50:$AC$105,FALSE),COUNTIF($C$50:$C66,$C66)),$AC$50:$AJ$105,8),"")</f>
        <v/>
      </c>
      <c r="K66" s="366">
        <f>IFERROR(IF(E66=1.4,LOOKUP(1,0/(('Unit converter list'!$B$2:$B$65='Data Request'!$J66)*('Unit converter list'!$C$2:$C$65='Data Request'!$N66)),'Unit converter list'!$D$2:$D$65),LOOKUP(1,0/(('Unit converter list'!$A$2:$A$65='Data Request'!$H66)*('Unit converter list'!$B$2:$B$65='Data Request'!$J66)*('Unit converter list'!$C$2:$C$65='Data Request'!$N66)),'Unit converter list'!$D$2:$D$65)),"")</f>
        <v>0</v>
      </c>
      <c r="L66" s="307" t="str">
        <f t="shared" si="7"/>
        <v/>
      </c>
      <c r="M66" s="307" t="str">
        <f t="shared" si="8"/>
        <v/>
      </c>
      <c r="N66" s="307" t="str">
        <f>IFERROR(IF(E66=1.4,"ton",IF(E66=1.41,IF(O66="化糞池-CH4Septic tank-CH4",VLOOKUP($O66,'4.Default Emission Factor'!$D$2:$V$101,16,FALSE),"ton"),IF(E66=2.2,"MWh",IF(E66=0,"MWh",VLOOKUP($O66,'4.Default Emission Factor'!$D$2:$V$101,16,FALSE))))),"")</f>
        <v/>
      </c>
      <c r="O66" s="307" t="str">
        <f>IFERROR(IF(E66=1.4,(LOOKUP(1,0/((清單list!$B$2:$B$3001=$F66)*(清單list!$D$2:$D$3001='Data Request'!$H66)),清單list!$E$2:$E$3308)),(LOOKUP(1,0/((清單list!$B$2:$B$3001=$F66)*(清單list!$C$2:$C$3001=$G66)*(清單list!$D$2:$D$3001='Data Request'!$H66)),清單list!$E$2:$E$3308))),"")</f>
        <v/>
      </c>
      <c r="P66" s="6"/>
      <c r="Q66" s="6"/>
      <c r="R66" s="397" t="str">
        <f t="array" ref="R66">IFERROR(SMALL(IF((CSR_DB!$AO$1:$AO$8000='Data Request'!$G$5),ROW(CSR_DB!$AO$1:$AO$8000)),ROW(17:17)),"")</f>
        <v/>
      </c>
      <c r="S66" s="398" t="str">
        <f>IF(T66="其他 Others",IF(R66&lt;&gt;"",LOOKUP(1,0/((清單list!$B$2:$B$3001='Data Request'!T66)*(清單list!$D$2:$D$3001='Data Request'!V66)),清單list!$A$2:$A$3001),""),IF(R66&lt;&gt;"",LOOKUP(1,0/((清單list!$C$2:$C$3001='Data Request'!U66)*(清單list!$D$2:$D$3001='Data Request'!V66)),清單list!$A$2:$A$3001),""))</f>
        <v/>
      </c>
      <c r="T66" s="397" t="str">
        <f>IFERROR(IF(INDEX(CSR_DB!$BA$1:$BA$8000,$R66)&lt;&gt;"",INDEX(CSR_DB!$BA$1:$BA$8000,$R66),""),"")</f>
        <v/>
      </c>
      <c r="U66" s="397" t="str">
        <f>IFERROR(IF(INDEX(CSR_DB!$AU$1:$AU$8000,$R66)&lt;&gt;"",INDEX(CSR_DB!$AU$1:$AU$8000,$R66),""),"")</f>
        <v/>
      </c>
      <c r="V66" s="397" t="str">
        <f>IFERROR(IF(INDEX(CSR_DB!$AV$1:$AV$8000,$R66)&lt;&gt;"",INDEX(CSR_DB!$AV$1:$AV$8000,$R66),""),"")</f>
        <v/>
      </c>
      <c r="W66" s="397" t="str">
        <f>IFERROR(IF(INDEX(CSR_DB!$AS$1:$AS$8000,$R66)&lt;&gt;"",INDEX(CSR_DB!$AS$1:$AS$8000,$R66),""),"")</f>
        <v/>
      </c>
      <c r="X66" s="397" t="str">
        <f>IFERROR(IF(INDEX(CSR_DB!$AT$1:$AT$8000,$R66)&lt;&gt;"",INDEX(CSR_DB!$AT$1:$AT$8000,$R66),""),"")</f>
        <v/>
      </c>
      <c r="Y66" s="399" t="str">
        <f t="shared" si="9"/>
        <v/>
      </c>
      <c r="Z66" t="str">
        <f t="shared" si="10"/>
        <v/>
      </c>
      <c r="AA66" s="399" t="str">
        <f>IF(Z66&lt;&gt;"",COUNTIFS($Z$50:Z66,Z66),"")</f>
        <v/>
      </c>
      <c r="AC66">
        <v>17</v>
      </c>
      <c r="AD66" s="399" t="str">
        <f t="array" ref="AD66">IFERROR(SMALL(IF($AA$50:$AA$105=1,ROW($AA$50:$AA$105),""),ROW(17:17)),"")</f>
        <v/>
      </c>
      <c r="AE66" s="400" t="str">
        <f t="shared" si="11"/>
        <v/>
      </c>
      <c r="AF66" s="399" t="str">
        <f t="shared" si="12"/>
        <v/>
      </c>
      <c r="AG66" s="399" t="str">
        <f t="shared" si="13"/>
        <v/>
      </c>
      <c r="AH66" s="399" t="str">
        <f t="shared" si="14"/>
        <v/>
      </c>
      <c r="AI66" s="399" t="str">
        <f t="shared" si="15"/>
        <v/>
      </c>
      <c r="AJ66" s="399" t="str">
        <f t="shared" si="16"/>
        <v/>
      </c>
    </row>
    <row r="67" spans="1:36" ht="34" customHeight="1" thickBot="1">
      <c r="A67" t="str">
        <f t="array" ref="A67">IF(AD67&lt;&gt;"",SUMPRODUCT(($AE$50:$AE$105&lt;AE67)*($AD$50:$AD$105&gt;0))+1,"")</f>
        <v/>
      </c>
      <c r="B67" t="str">
        <f>IF(AD67&lt;&gt;"",COUNTIFS($E$50:$E67,E67),"")</f>
        <v/>
      </c>
      <c r="C67" t="str">
        <f t="shared" si="6"/>
        <v/>
      </c>
      <c r="E67" s="380" t="str">
        <f t="array" ref="E67">IFERROR(VLOOKUP(SMALL(IF($C67=$A$50:$A$105,$AC$50:$AC$105,FALSE),COUNTIF($C$50:$C67,$C67)),$AC$50:$AJ$105,3),"")</f>
        <v/>
      </c>
      <c r="F67" s="396" t="str">
        <f t="array" ref="F67">IFERROR(VLOOKUP(SMALL(IF($C67=$A$50:$A$105,$AC$50:$AC$105,FALSE),COUNTIF($C$50:$C67,$C67)),$AC$50:$AJ$105,4),"")</f>
        <v/>
      </c>
      <c r="G67" s="396" t="str">
        <f t="array" ref="G67">IFERROR(VLOOKUP(SMALL(IF($C67=$A$50:$A$105,$AC$50:$AC$105,FALSE),COUNTIF($C$50:$C67,$C67)),$AC$50:$AJ$105,5),"")</f>
        <v/>
      </c>
      <c r="H67" s="396" t="str">
        <f t="array" ref="H67">IFERROR(VLOOKUP(SMALL(IF($C67=$A$50:$A$105,$AC$50:$AC$105,FALSE),COUNTIF($C$50:$C67,$C67)),$AC$50:$AJ$105,6),"")</f>
        <v/>
      </c>
      <c r="I67" s="396" t="str">
        <f t="array" ref="I67">IFERROR(VLOOKUP(SMALL(IF($C67=$A$50:$A$105,$AC$50:$AC$105,FALSE),COUNTIF($C$50:$C67,$C67)),$AC$50:$AJ$105,7),"")</f>
        <v/>
      </c>
      <c r="J67" s="396" t="str">
        <f t="array" ref="J67">IFERROR(VLOOKUP(SMALL(IF($C67=$A$50:$A$105,$AC$50:$AC$105,FALSE),COUNTIF($C$50:$C67,$C67)),$AC$50:$AJ$105,8),"")</f>
        <v/>
      </c>
      <c r="K67" s="366">
        <f>IFERROR(IF(E67=1.4,LOOKUP(1,0/(('Unit converter list'!$B$2:$B$65='Data Request'!$J67)*('Unit converter list'!$C$2:$C$65='Data Request'!$N67)),'Unit converter list'!$D$2:$D$65),LOOKUP(1,0/(('Unit converter list'!$A$2:$A$65='Data Request'!$H67)*('Unit converter list'!$B$2:$B$65='Data Request'!$J67)*('Unit converter list'!$C$2:$C$65='Data Request'!$N67)),'Unit converter list'!$D$2:$D$65)),"")</f>
        <v>0</v>
      </c>
      <c r="L67" s="307" t="str">
        <f t="shared" si="7"/>
        <v/>
      </c>
      <c r="M67" s="307" t="str">
        <f t="shared" si="8"/>
        <v/>
      </c>
      <c r="N67" s="307" t="str">
        <f>IFERROR(IF(E67=1.4,"ton",IF(E67=1.41,IF(O67="化糞池-CH4Septic tank-CH4",VLOOKUP($O67,'4.Default Emission Factor'!$D$2:$V$101,16,FALSE),"ton"),IF(E67=2.2,"MWh",IF(E67=0,"MWh",VLOOKUP($O67,'4.Default Emission Factor'!$D$2:$V$101,16,FALSE))))),"")</f>
        <v/>
      </c>
      <c r="O67" s="307" t="str">
        <f>IFERROR(IF(E67=1.4,(LOOKUP(1,0/((清單list!$B$2:$B$3001=$F67)*(清單list!$D$2:$D$3001='Data Request'!$H67)),清單list!$E$2:$E$3308)),(LOOKUP(1,0/((清單list!$B$2:$B$3001=$F67)*(清單list!$C$2:$C$3001=$G67)*(清單list!$D$2:$D$3001='Data Request'!$H67)),清單list!$E$2:$E$3308))),"")</f>
        <v/>
      </c>
      <c r="P67" s="6"/>
      <c r="Q67" s="6"/>
      <c r="R67" s="397" t="str">
        <f t="array" ref="R67">IFERROR(SMALL(IF((CSR_DB!$AO$1:$AO$8000='Data Request'!$G$5),ROW(CSR_DB!$AO$1:$AO$8000)),ROW(18:18)),"")</f>
        <v/>
      </c>
      <c r="S67" s="398" t="str">
        <f>IF(T67="其他 Others",IF(R67&lt;&gt;"",LOOKUP(1,0/((清單list!$B$2:$B$3001='Data Request'!T67)*(清單list!$D$2:$D$3001='Data Request'!V67)),清單list!$A$2:$A$3001),""),IF(R67&lt;&gt;"",LOOKUP(1,0/((清單list!$C$2:$C$3001='Data Request'!U67)*(清單list!$D$2:$D$3001='Data Request'!V67)),清單list!$A$2:$A$3001),""))</f>
        <v/>
      </c>
      <c r="T67" s="397" t="str">
        <f>IFERROR(IF(INDEX(CSR_DB!$BA$1:$BA$8000,$R67)&lt;&gt;"",INDEX(CSR_DB!$BA$1:$BA$8000,$R67),""),"")</f>
        <v/>
      </c>
      <c r="U67" s="397" t="str">
        <f>IFERROR(IF(INDEX(CSR_DB!$AU$1:$AU$8000,$R67)&lt;&gt;"",INDEX(CSR_DB!$AU$1:$AU$8000,$R67),""),"")</f>
        <v/>
      </c>
      <c r="V67" s="397" t="str">
        <f>IFERROR(IF(INDEX(CSR_DB!$AV$1:$AV$8000,$R67)&lt;&gt;"",INDEX(CSR_DB!$AV$1:$AV$8000,$R67),""),"")</f>
        <v/>
      </c>
      <c r="W67" s="397" t="str">
        <f>IFERROR(IF(INDEX(CSR_DB!$AS$1:$AS$8000,$R67)&lt;&gt;"",INDEX(CSR_DB!$AS$1:$AS$8000,$R67),""),"")</f>
        <v/>
      </c>
      <c r="X67" s="397" t="str">
        <f>IFERROR(IF(INDEX(CSR_DB!$AT$1:$AT$8000,$R67)&lt;&gt;"",INDEX(CSR_DB!$AT$1:$AT$8000,$R67),""),"")</f>
        <v/>
      </c>
      <c r="Y67" s="399" t="str">
        <f t="shared" si="9"/>
        <v/>
      </c>
      <c r="Z67" t="str">
        <f t="shared" si="10"/>
        <v/>
      </c>
      <c r="AA67" s="399" t="str">
        <f>IF(Z67&lt;&gt;"",COUNTIFS($Z$50:Z67,Z67),"")</f>
        <v/>
      </c>
      <c r="AC67">
        <v>18</v>
      </c>
      <c r="AD67" s="399" t="str">
        <f t="array" ref="AD67">IFERROR(SMALL(IF($AA$50:$AA$105=1,ROW($AA$50:$AA$105),""),ROW(18:18)),"")</f>
        <v/>
      </c>
      <c r="AE67" s="400" t="str">
        <f t="shared" si="11"/>
        <v/>
      </c>
      <c r="AF67" s="399" t="str">
        <f t="shared" si="12"/>
        <v/>
      </c>
      <c r="AG67" s="399" t="str">
        <f t="shared" si="13"/>
        <v/>
      </c>
      <c r="AH67" s="399" t="str">
        <f t="shared" si="14"/>
        <v/>
      </c>
      <c r="AI67" s="399" t="str">
        <f t="shared" si="15"/>
        <v/>
      </c>
      <c r="AJ67" s="399" t="str">
        <f t="shared" si="16"/>
        <v/>
      </c>
    </row>
    <row r="68" spans="1:36" ht="34" customHeight="1" thickBot="1">
      <c r="A68" t="str">
        <f t="array" ref="A68">IF(AD68&lt;&gt;"",SUMPRODUCT(($AE$50:$AE$105&lt;AE68)*($AD$50:$AD$105&gt;0))+1,"")</f>
        <v/>
      </c>
      <c r="B68" t="str">
        <f>IF(AD68&lt;&gt;"",COUNTIFS($E$50:$E68,E68),"")</f>
        <v/>
      </c>
      <c r="C68" t="str">
        <f t="shared" si="6"/>
        <v/>
      </c>
      <c r="E68" s="380" t="str">
        <f t="array" ref="E68">IFERROR(VLOOKUP(SMALL(IF($C68=$A$50:$A$105,$AC$50:$AC$105,FALSE),COUNTIF($C$50:$C68,$C68)),$AC$50:$AJ$105,3),"")</f>
        <v/>
      </c>
      <c r="F68" s="396" t="str">
        <f t="array" ref="F68">IFERROR(VLOOKUP(SMALL(IF($C68=$A$50:$A$105,$AC$50:$AC$105,FALSE),COUNTIF($C$50:$C68,$C68)),$AC$50:$AJ$105,4),"")</f>
        <v/>
      </c>
      <c r="G68" s="396" t="str">
        <f t="array" ref="G68">IFERROR(VLOOKUP(SMALL(IF($C68=$A$50:$A$105,$AC$50:$AC$105,FALSE),COUNTIF($C$50:$C68,$C68)),$AC$50:$AJ$105,5),"")</f>
        <v/>
      </c>
      <c r="H68" s="396" t="str">
        <f t="array" ref="H68">IFERROR(VLOOKUP(SMALL(IF($C68=$A$50:$A$105,$AC$50:$AC$105,FALSE),COUNTIF($C$50:$C68,$C68)),$AC$50:$AJ$105,6),"")</f>
        <v/>
      </c>
      <c r="I68" s="396" t="str">
        <f t="array" ref="I68">IFERROR(VLOOKUP(SMALL(IF($C68=$A$50:$A$105,$AC$50:$AC$105,FALSE),COUNTIF($C$50:$C68,$C68)),$AC$50:$AJ$105,7),"")</f>
        <v/>
      </c>
      <c r="J68" s="396" t="str">
        <f t="array" ref="J68">IFERROR(VLOOKUP(SMALL(IF($C68=$A$50:$A$105,$AC$50:$AC$105,FALSE),COUNTIF($C$50:$C68,$C68)),$AC$50:$AJ$105,8),"")</f>
        <v/>
      </c>
      <c r="K68" s="366">
        <f>IFERROR(IF(E68=1.4,LOOKUP(1,0/(('Unit converter list'!$B$2:$B$65='Data Request'!$J68)*('Unit converter list'!$C$2:$C$65='Data Request'!$N68)),'Unit converter list'!$D$2:$D$65),LOOKUP(1,0/(('Unit converter list'!$A$2:$A$65='Data Request'!$H68)*('Unit converter list'!$B$2:$B$65='Data Request'!$J68)*('Unit converter list'!$C$2:$C$65='Data Request'!$N68)),'Unit converter list'!$D$2:$D$65)),"")</f>
        <v>0</v>
      </c>
      <c r="L68" s="307" t="str">
        <f t="shared" si="7"/>
        <v/>
      </c>
      <c r="M68" s="307" t="str">
        <f t="shared" si="8"/>
        <v/>
      </c>
      <c r="N68" s="307" t="str">
        <f>IFERROR(IF(E68=1.4,"ton",IF(E68=1.41,IF(O68="化糞池-CH4Septic tank-CH4",VLOOKUP($O68,'4.Default Emission Factor'!$D$2:$V$101,16,FALSE),"ton"),IF(E68=2.2,"MWh",IF(E68=0,"MWh",VLOOKUP($O68,'4.Default Emission Factor'!$D$2:$V$101,16,FALSE))))),"")</f>
        <v/>
      </c>
      <c r="O68" s="307" t="str">
        <f>IFERROR(IF(E68=1.4,(LOOKUP(1,0/((清單list!$B$2:$B$3001=$F68)*(清單list!$D$2:$D$3001='Data Request'!$H68)),清單list!$E$2:$E$3308)),(LOOKUP(1,0/((清單list!$B$2:$B$3001=$F68)*(清單list!$C$2:$C$3001=$G68)*(清單list!$D$2:$D$3001='Data Request'!$H68)),清單list!$E$2:$E$3308))),"")</f>
        <v/>
      </c>
      <c r="P68" s="6"/>
      <c r="Q68" s="6"/>
      <c r="R68" s="397" t="str">
        <f t="array" ref="R68">IFERROR(SMALL(IF((CSR_DB!$AO$1:$AO$8000='Data Request'!$G$5),ROW(CSR_DB!$AO$1:$AO$8000)),ROW(19:19)),"")</f>
        <v/>
      </c>
      <c r="S68" s="398" t="str">
        <f>IF(T68="其他 Others",IF(R68&lt;&gt;"",LOOKUP(1,0/((清單list!$B$2:$B$3001='Data Request'!T68)*(清單list!$D$2:$D$3001='Data Request'!V68)),清單list!$A$2:$A$3001),""),IF(R68&lt;&gt;"",LOOKUP(1,0/((清單list!$C$2:$C$3001='Data Request'!U68)*(清單list!$D$2:$D$3001='Data Request'!V68)),清單list!$A$2:$A$3001),""))</f>
        <v/>
      </c>
      <c r="T68" s="397" t="str">
        <f>IFERROR(IF(INDEX(CSR_DB!$BA$1:$BA$8000,$R68)&lt;&gt;"",INDEX(CSR_DB!$BA$1:$BA$8000,$R68),""),"")</f>
        <v/>
      </c>
      <c r="U68" s="397" t="str">
        <f>IFERROR(IF(INDEX(CSR_DB!$AU$1:$AU$8000,$R68)&lt;&gt;"",INDEX(CSR_DB!$AU$1:$AU$8000,$R68),""),"")</f>
        <v/>
      </c>
      <c r="V68" s="397" t="str">
        <f>IFERROR(IF(INDEX(CSR_DB!$AV$1:$AV$8000,$R68)&lt;&gt;"",INDEX(CSR_DB!$AV$1:$AV$8000,$R68),""),"")</f>
        <v/>
      </c>
      <c r="W68" s="397" t="str">
        <f>IFERROR(IF(INDEX(CSR_DB!$AS$1:$AS$8000,$R68)&lt;&gt;"",INDEX(CSR_DB!$AS$1:$AS$8000,$R68),""),"")</f>
        <v/>
      </c>
      <c r="X68" s="397" t="str">
        <f>IFERROR(IF(INDEX(CSR_DB!$AT$1:$AT$8000,$R68)&lt;&gt;"",INDEX(CSR_DB!$AT$1:$AT$8000,$R68),""),"")</f>
        <v/>
      </c>
      <c r="Y68" s="399" t="str">
        <f t="shared" si="9"/>
        <v/>
      </c>
      <c r="Z68" t="str">
        <f t="shared" si="10"/>
        <v/>
      </c>
      <c r="AA68" s="399" t="str">
        <f>IF(Z68&lt;&gt;"",COUNTIFS($Z$50:Z68,Z68),"")</f>
        <v/>
      </c>
      <c r="AC68">
        <v>19</v>
      </c>
      <c r="AD68" s="399" t="str">
        <f t="array" ref="AD68">IFERROR(SMALL(IF($AA$50:$AA$105=1,ROW($AA$50:$AA$105),""),ROW(19:19)),"")</f>
        <v/>
      </c>
      <c r="AE68" s="400" t="str">
        <f t="shared" si="11"/>
        <v/>
      </c>
      <c r="AF68" s="399" t="str">
        <f t="shared" si="12"/>
        <v/>
      </c>
      <c r="AG68" s="399" t="str">
        <f t="shared" si="13"/>
        <v/>
      </c>
      <c r="AH68" s="399" t="str">
        <f t="shared" si="14"/>
        <v/>
      </c>
      <c r="AI68" s="399" t="str">
        <f t="shared" si="15"/>
        <v/>
      </c>
      <c r="AJ68" s="399" t="str">
        <f t="shared" si="16"/>
        <v/>
      </c>
    </row>
    <row r="69" spans="1:36" ht="17.5" customHeight="1" thickBot="1">
      <c r="A69" t="str">
        <f t="array" ref="A69">IF(AD69&lt;&gt;"",SUMPRODUCT(($AE$50:$AE$105&lt;AE69)*($AD$50:$AD$105&gt;0))+1,"")</f>
        <v/>
      </c>
      <c r="B69" t="str">
        <f>IF(AD69&lt;&gt;"",COUNTIFS($E$50:$E69,E69),"")</f>
        <v/>
      </c>
      <c r="C69" t="str">
        <f t="shared" si="6"/>
        <v/>
      </c>
      <c r="E69" s="380" t="str">
        <f t="array" ref="E69">IFERROR(VLOOKUP(SMALL(IF($C69=$A$50:$A$105,$AC$50:$AC$105,FALSE),COUNTIF($C$50:$C69,$C69)),$AC$50:$AJ$105,3),"")</f>
        <v/>
      </c>
      <c r="F69" s="396" t="str">
        <f t="array" ref="F69">IFERROR(VLOOKUP(SMALL(IF($C69=$A$50:$A$105,$AC$50:$AC$105,FALSE),COUNTIF($C$50:$C69,$C69)),$AC$50:$AJ$105,4),"")</f>
        <v/>
      </c>
      <c r="G69" s="396" t="str">
        <f t="array" ref="G69">IFERROR(VLOOKUP(SMALL(IF($C69=$A$50:$A$105,$AC$50:$AC$105,FALSE),COUNTIF($C$50:$C69,$C69)),$AC$50:$AJ$105,5),"")</f>
        <v/>
      </c>
      <c r="H69" s="396" t="str">
        <f t="array" ref="H69">IFERROR(VLOOKUP(SMALL(IF($C69=$A$50:$A$105,$AC$50:$AC$105,FALSE),COUNTIF($C$50:$C69,$C69)),$AC$50:$AJ$105,6),"")</f>
        <v/>
      </c>
      <c r="I69" s="396" t="str">
        <f t="array" ref="I69">IFERROR(VLOOKUP(SMALL(IF($C69=$A$50:$A$105,$AC$50:$AC$105,FALSE),COUNTIF($C$50:$C69,$C69)),$AC$50:$AJ$105,7),"")</f>
        <v/>
      </c>
      <c r="J69" s="396" t="str">
        <f t="array" ref="J69">IFERROR(VLOOKUP(SMALL(IF($C69=$A$50:$A$105,$AC$50:$AC$105,FALSE),COUNTIF($C$50:$C69,$C69)),$AC$50:$AJ$105,8),"")</f>
        <v/>
      </c>
      <c r="K69" s="366">
        <f>IFERROR(IF(E69=1.4,LOOKUP(1,0/(('Unit converter list'!$B$2:$B$65='Data Request'!$J69)*('Unit converter list'!$C$2:$C$65='Data Request'!$N69)),'Unit converter list'!$D$2:$D$65),LOOKUP(1,0/(('Unit converter list'!$A$2:$A$65='Data Request'!$H69)*('Unit converter list'!$B$2:$B$65='Data Request'!$J69)*('Unit converter list'!$C$2:$C$65='Data Request'!$N69)),'Unit converter list'!$D$2:$D$65)),"")</f>
        <v>0</v>
      </c>
      <c r="L69" s="307" t="str">
        <f t="shared" si="7"/>
        <v/>
      </c>
      <c r="M69" s="307" t="str">
        <f t="shared" si="8"/>
        <v/>
      </c>
      <c r="N69" s="307" t="str">
        <f>IFERROR(IF(E69=1.4,"ton",IF(E69=1.41,IF(O69="化糞池-CH4Septic tank-CH4",VLOOKUP($O69,'4.Default Emission Factor'!$D$2:$V$101,16,FALSE),"ton"),IF(E69=2.2,"MWh",IF(E69=0,"MWh",VLOOKUP($O69,'4.Default Emission Factor'!$D$2:$V$101,16,FALSE))))),"")</f>
        <v/>
      </c>
      <c r="O69" s="307" t="str">
        <f>IFERROR(IF(E69=1.4,(LOOKUP(1,0/((清單list!$B$2:$B$3001=$F69)*(清單list!$D$2:$D$3001='Data Request'!$H69)),清單list!$E$2:$E$3308)),(LOOKUP(1,0/((清單list!$B$2:$B$3001=$F69)*(清單list!$C$2:$C$3001=$G69)*(清單list!$D$2:$D$3001='Data Request'!$H69)),清單list!$E$2:$E$3308))),"")</f>
        <v/>
      </c>
      <c r="P69" s="6"/>
      <c r="Q69" s="6"/>
      <c r="R69" s="397" t="str">
        <f t="array" ref="R69">IFERROR(SMALL(IF((CSR_DB!$AO$1:$AO$8000='Data Request'!$G$5),ROW(CSR_DB!$AO$1:$AO$8000)),ROW(20:20)),"")</f>
        <v/>
      </c>
      <c r="S69" s="398" t="str">
        <f>IF(T69="其他 Others",IF(R69&lt;&gt;"",LOOKUP(1,0/((清單list!$B$2:$B$3001='Data Request'!T69)*(清單list!$D$2:$D$3001='Data Request'!V69)),清單list!$A$2:$A$3001),""),IF(R69&lt;&gt;"",LOOKUP(1,0/((清單list!$C$2:$C$3001='Data Request'!U69)*(清單list!$D$2:$D$3001='Data Request'!V69)),清單list!$A$2:$A$3001),""))</f>
        <v/>
      </c>
      <c r="T69" s="397" t="str">
        <f>IFERROR(IF(INDEX(CSR_DB!$BA$1:$BA$8000,$R69)&lt;&gt;"",INDEX(CSR_DB!$BA$1:$BA$8000,$R69),""),"")</f>
        <v/>
      </c>
      <c r="U69" s="397" t="str">
        <f>IFERROR(IF(INDEX(CSR_DB!$AU$1:$AU$8000,$R69)&lt;&gt;"",INDEX(CSR_DB!$AU$1:$AU$8000,$R69),""),"")</f>
        <v/>
      </c>
      <c r="V69" s="397" t="str">
        <f>IFERROR(IF(INDEX(CSR_DB!$AV$1:$AV$8000,$R69)&lt;&gt;"",INDEX(CSR_DB!$AV$1:$AV$8000,$R69),""),"")</f>
        <v/>
      </c>
      <c r="W69" s="397" t="str">
        <f>IFERROR(IF(INDEX(CSR_DB!$AS$1:$AS$8000,$R69)&lt;&gt;"",INDEX(CSR_DB!$AS$1:$AS$8000,$R69),""),"")</f>
        <v/>
      </c>
      <c r="X69" s="397" t="str">
        <f>IFERROR(IF(INDEX(CSR_DB!$AT$1:$AT$8000,$R69)&lt;&gt;"",INDEX(CSR_DB!$AT$1:$AT$8000,$R69),""),"")</f>
        <v/>
      </c>
      <c r="Y69" s="399" t="str">
        <f t="shared" si="9"/>
        <v/>
      </c>
      <c r="Z69" t="str">
        <f t="shared" si="10"/>
        <v/>
      </c>
      <c r="AA69" s="399" t="str">
        <f>IF(Z69&lt;&gt;"",COUNTIFS($Z$50:Z69,Z69),"")</f>
        <v/>
      </c>
      <c r="AC69">
        <v>20</v>
      </c>
      <c r="AD69" s="399" t="str">
        <f t="array" ref="AD69">IFERROR(SMALL(IF($AA$50:$AA$105=1,ROW($AA$50:$AA$105),""),ROW(20:20)),"")</f>
        <v/>
      </c>
      <c r="AE69" s="400" t="str">
        <f t="shared" si="11"/>
        <v/>
      </c>
      <c r="AF69" s="399" t="str">
        <f t="shared" si="12"/>
        <v/>
      </c>
      <c r="AG69" s="399" t="str">
        <f t="shared" si="13"/>
        <v/>
      </c>
      <c r="AH69" s="399" t="str">
        <f t="shared" si="14"/>
        <v/>
      </c>
      <c r="AI69" s="399" t="str">
        <f t="shared" si="15"/>
        <v/>
      </c>
      <c r="AJ69" s="399" t="str">
        <f t="shared" si="16"/>
        <v/>
      </c>
    </row>
    <row r="70" spans="1:36" ht="17.5" customHeight="1" thickBot="1">
      <c r="A70" t="str">
        <f t="array" ref="A70">IF(AD70&lt;&gt;"",SUMPRODUCT(($AE$50:$AE$105&lt;AE70)*($AD$50:$AD$105&gt;0))+1,"")</f>
        <v/>
      </c>
      <c r="B70" t="str">
        <f>IF(AD70&lt;&gt;"",COUNTIFS($E$50:$E70,E70),"")</f>
        <v/>
      </c>
      <c r="C70" t="str">
        <f t="shared" si="6"/>
        <v/>
      </c>
      <c r="E70" s="380" t="str">
        <f t="array" ref="E70">IFERROR(VLOOKUP(SMALL(IF($C70=$A$50:$A$105,$AC$50:$AC$105,FALSE),COUNTIF($C$50:$C70,$C70)),$AC$50:$AJ$105,3),"")</f>
        <v/>
      </c>
      <c r="F70" s="396" t="str">
        <f t="array" ref="F70">IFERROR(VLOOKUP(SMALL(IF($C70=$A$50:$A$105,$AC$50:$AC$105,FALSE),COUNTIF($C$50:$C70,$C70)),$AC$50:$AJ$105,4),"")</f>
        <v/>
      </c>
      <c r="G70" s="396" t="str">
        <f t="array" ref="G70">IFERROR(VLOOKUP(SMALL(IF($C70=$A$50:$A$105,$AC$50:$AC$105,FALSE),COUNTIF($C$50:$C70,$C70)),$AC$50:$AJ$105,5),"")</f>
        <v/>
      </c>
      <c r="H70" s="396" t="str">
        <f t="array" ref="H70">IFERROR(VLOOKUP(SMALL(IF($C70=$A$50:$A$105,$AC$50:$AC$105,FALSE),COUNTIF($C$50:$C70,$C70)),$AC$50:$AJ$105,6),"")</f>
        <v/>
      </c>
      <c r="I70" s="396" t="str">
        <f t="array" ref="I70">IFERROR(VLOOKUP(SMALL(IF($C70=$A$50:$A$105,$AC$50:$AC$105,FALSE),COUNTIF($C$50:$C70,$C70)),$AC$50:$AJ$105,7),"")</f>
        <v/>
      </c>
      <c r="J70" s="396" t="str">
        <f t="array" ref="J70">IFERROR(VLOOKUP(SMALL(IF($C70=$A$50:$A$105,$AC$50:$AC$105,FALSE),COUNTIF($C$50:$C70,$C70)),$AC$50:$AJ$105,8),"")</f>
        <v/>
      </c>
      <c r="K70" s="366">
        <f>IFERROR(IF(E70=1.4,LOOKUP(1,0/(('Unit converter list'!$B$2:$B$65='Data Request'!$J70)*('Unit converter list'!$C$2:$C$65='Data Request'!$N70)),'Unit converter list'!$D$2:$D$65),LOOKUP(1,0/(('Unit converter list'!$A$2:$A$65='Data Request'!$H70)*('Unit converter list'!$B$2:$B$65='Data Request'!$J70)*('Unit converter list'!$C$2:$C$65='Data Request'!$N70)),'Unit converter list'!$D$2:$D$65)),"")</f>
        <v>0</v>
      </c>
      <c r="L70" s="307" t="str">
        <f t="shared" si="7"/>
        <v/>
      </c>
      <c r="M70" s="307" t="str">
        <f t="shared" si="8"/>
        <v/>
      </c>
      <c r="N70" s="307" t="str">
        <f>IFERROR(IF(E70=1.4,"ton",IF(E70=1.41,IF(O70="化糞池-CH4Septic tank-CH4",VLOOKUP($O70,'4.Default Emission Factor'!$D$2:$V$101,16,FALSE),"ton"),IF(E70=2.2,"MWh",IF(E70=0,"MWh",VLOOKUP($O70,'4.Default Emission Factor'!$D$2:$V$101,16,FALSE))))),"")</f>
        <v/>
      </c>
      <c r="O70" s="307" t="str">
        <f>IFERROR(IF(E70=1.4,(LOOKUP(1,0/((清單list!$B$2:$B$3001=$F70)*(清單list!$D$2:$D$3001='Data Request'!$H70)),清單list!$E$2:$E$3308)),(LOOKUP(1,0/((清單list!$B$2:$B$3001=$F70)*(清單list!$C$2:$C$3001=$G70)*(清單list!$D$2:$D$3001='Data Request'!$H70)),清單list!$E$2:$E$3308))),"")</f>
        <v/>
      </c>
      <c r="P70" s="6"/>
      <c r="Q70" s="6"/>
      <c r="R70" s="397" t="str">
        <f t="array" ref="R70">IFERROR(SMALL(IF((CSR_DB!$AO$1:$AO$8000='Data Request'!$G$5),ROW(CSR_DB!$AO$1:$AO$8000)),ROW(21:21)),"")</f>
        <v/>
      </c>
      <c r="S70" s="398" t="str">
        <f>IF(T70="其他 Others",IF(R70&lt;&gt;"",LOOKUP(1,0/((清單list!$B$2:$B$3001='Data Request'!T70)*(清單list!$D$2:$D$3001='Data Request'!V70)),清單list!$A$2:$A$3001),""),IF(R70&lt;&gt;"",LOOKUP(1,0/((清單list!$C$2:$C$3001='Data Request'!U70)*(清單list!$D$2:$D$3001='Data Request'!V70)),清單list!$A$2:$A$3001),""))</f>
        <v/>
      </c>
      <c r="T70" s="397" t="str">
        <f>IFERROR(IF(INDEX(CSR_DB!$BA$1:$BA$8000,$R70)&lt;&gt;"",INDEX(CSR_DB!$BA$1:$BA$8000,$R70),""),"")</f>
        <v/>
      </c>
      <c r="U70" s="397" t="str">
        <f>IFERROR(IF(INDEX(CSR_DB!$AU$1:$AU$8000,$R70)&lt;&gt;"",INDEX(CSR_DB!$AU$1:$AU$8000,$R70),""),"")</f>
        <v/>
      </c>
      <c r="V70" s="397" t="str">
        <f>IFERROR(IF(INDEX(CSR_DB!$AV$1:$AV$8000,$R70)&lt;&gt;"",INDEX(CSR_DB!$AV$1:$AV$8000,$R70),""),"")</f>
        <v/>
      </c>
      <c r="W70" s="397" t="str">
        <f>IFERROR(IF(INDEX(CSR_DB!$AS$1:$AS$8000,$R70)&lt;&gt;"",INDEX(CSR_DB!$AS$1:$AS$8000,$R70),""),"")</f>
        <v/>
      </c>
      <c r="X70" s="397" t="str">
        <f>IFERROR(IF(INDEX(CSR_DB!$AT$1:$AT$8000,$R70)&lt;&gt;"",INDEX(CSR_DB!$AT$1:$AT$8000,$R70),""),"")</f>
        <v/>
      </c>
      <c r="Y70" s="399" t="str">
        <f t="shared" si="9"/>
        <v/>
      </c>
      <c r="Z70" t="str">
        <f t="shared" si="10"/>
        <v/>
      </c>
      <c r="AA70" s="399" t="str">
        <f>IF(Z70&lt;&gt;"",COUNTIFS($Z$50:Z70,Z70),"")</f>
        <v/>
      </c>
      <c r="AC70">
        <v>21</v>
      </c>
      <c r="AD70" s="399" t="str">
        <f t="array" ref="AD70">IFERROR(SMALL(IF($AA$50:$AA$105=1,ROW($AA$50:$AA$105),""),ROW(21:21)),"")</f>
        <v/>
      </c>
      <c r="AE70" s="400" t="str">
        <f t="shared" si="11"/>
        <v/>
      </c>
      <c r="AF70" s="399" t="str">
        <f t="shared" si="12"/>
        <v/>
      </c>
      <c r="AG70" s="399" t="str">
        <f t="shared" si="13"/>
        <v/>
      </c>
      <c r="AH70" s="399" t="str">
        <f t="shared" si="14"/>
        <v/>
      </c>
      <c r="AI70" s="399" t="str">
        <f t="shared" si="15"/>
        <v/>
      </c>
      <c r="AJ70" s="399" t="str">
        <f t="shared" si="16"/>
        <v/>
      </c>
    </row>
    <row r="71" spans="1:36" ht="17.5" customHeight="1" thickBot="1">
      <c r="A71" t="str">
        <f t="array" ref="A71">IF(AD71&lt;&gt;"",SUMPRODUCT(($AE$50:$AE$105&lt;AE71)*($AD$50:$AD$105&gt;0))+1,"")</f>
        <v/>
      </c>
      <c r="B71" t="str">
        <f>IF(AD71&lt;&gt;"",COUNTIFS($E$50:$E71,E71),"")</f>
        <v/>
      </c>
      <c r="C71" t="str">
        <f t="shared" si="6"/>
        <v/>
      </c>
      <c r="E71" s="380" t="str">
        <f t="array" ref="E71">IFERROR(VLOOKUP(SMALL(IF($C71=$A$50:$A$105,$AC$50:$AC$105,FALSE),COUNTIF($C$50:$C71,$C71)),$AC$50:$AJ$105,3),"")</f>
        <v/>
      </c>
      <c r="F71" s="396" t="str">
        <f t="array" ref="F71">IFERROR(VLOOKUP(SMALL(IF($C71=$A$50:$A$105,$AC$50:$AC$105,FALSE),COUNTIF($C$50:$C71,$C71)),$AC$50:$AJ$105,4),"")</f>
        <v/>
      </c>
      <c r="G71" s="396" t="str">
        <f t="array" ref="G71">IFERROR(VLOOKUP(SMALL(IF($C71=$A$50:$A$105,$AC$50:$AC$105,FALSE),COUNTIF($C$50:$C71,$C71)),$AC$50:$AJ$105,5),"")</f>
        <v/>
      </c>
      <c r="H71" s="396" t="str">
        <f t="array" ref="H71">IFERROR(VLOOKUP(SMALL(IF($C71=$A$50:$A$105,$AC$50:$AC$105,FALSE),COUNTIF($C$50:$C71,$C71)),$AC$50:$AJ$105,6),"")</f>
        <v/>
      </c>
      <c r="I71" s="396" t="str">
        <f t="array" ref="I71">IFERROR(VLOOKUP(SMALL(IF($C71=$A$50:$A$105,$AC$50:$AC$105,FALSE),COUNTIF($C$50:$C71,$C71)),$AC$50:$AJ$105,7),"")</f>
        <v/>
      </c>
      <c r="J71" s="396" t="str">
        <f t="array" ref="J71">IFERROR(VLOOKUP(SMALL(IF($C71=$A$50:$A$105,$AC$50:$AC$105,FALSE),COUNTIF($C$50:$C71,$C71)),$AC$50:$AJ$105,8),"")</f>
        <v/>
      </c>
      <c r="K71" s="366">
        <f>IFERROR(IF(E71=1.4,LOOKUP(1,0/(('Unit converter list'!$B$2:$B$65='Data Request'!$J71)*('Unit converter list'!$C$2:$C$65='Data Request'!$N71)),'Unit converter list'!$D$2:$D$65),LOOKUP(1,0/(('Unit converter list'!$A$2:$A$65='Data Request'!$H71)*('Unit converter list'!$B$2:$B$65='Data Request'!$J71)*('Unit converter list'!$C$2:$C$65='Data Request'!$N71)),'Unit converter list'!$D$2:$D$65)),"")</f>
        <v>0</v>
      </c>
      <c r="L71" s="307" t="str">
        <f t="shared" si="7"/>
        <v/>
      </c>
      <c r="M71" s="307" t="str">
        <f t="shared" si="8"/>
        <v/>
      </c>
      <c r="N71" s="307" t="str">
        <f>IFERROR(IF(E71=1.4,"ton",IF(E71=1.41,IF(O71="化糞池-CH4Septic tank-CH4",VLOOKUP($O71,'4.Default Emission Factor'!$D$2:$V$101,16,FALSE),"ton"),IF(E71=2.2,"MWh",IF(E71=0,"MWh",VLOOKUP($O71,'4.Default Emission Factor'!$D$2:$V$101,16,FALSE))))),"")</f>
        <v/>
      </c>
      <c r="O71" s="307" t="str">
        <f>IFERROR(IF(E71=1.4,(LOOKUP(1,0/((清單list!$B$2:$B$3001=$F71)*(清單list!$D$2:$D$3001='Data Request'!$H71)),清單list!$E$2:$E$3308)),(LOOKUP(1,0/((清單list!$B$2:$B$3001=$F71)*(清單list!$C$2:$C$3001=$G71)*(清單list!$D$2:$D$3001='Data Request'!$H71)),清單list!$E$2:$E$3308))),"")</f>
        <v/>
      </c>
      <c r="P71" s="6"/>
      <c r="Q71" s="6"/>
      <c r="R71" s="397" t="str">
        <f t="array" ref="R71">IFERROR(SMALL(IF((CSR_DB!$AO$1:$AO$8000='Data Request'!$G$5),ROW(CSR_DB!$AO$1:$AO$8000)),ROW(22:22)),"")</f>
        <v/>
      </c>
      <c r="S71" s="398" t="str">
        <f>IF(T71="其他 Others",IF(R71&lt;&gt;"",LOOKUP(1,0/((清單list!$B$2:$B$3001='Data Request'!T71)*(清單list!$D$2:$D$3001='Data Request'!V71)),清單list!$A$2:$A$3001),""),IF(R71&lt;&gt;"",LOOKUP(1,0/((清單list!$C$2:$C$3001='Data Request'!U71)*(清單list!$D$2:$D$3001='Data Request'!V71)),清單list!$A$2:$A$3001),""))</f>
        <v/>
      </c>
      <c r="T71" s="397" t="str">
        <f>IFERROR(IF(INDEX(CSR_DB!$BA$1:$BA$8000,$R71)&lt;&gt;"",INDEX(CSR_DB!$BA$1:$BA$8000,$R71),""),"")</f>
        <v/>
      </c>
      <c r="U71" s="397" t="str">
        <f>IFERROR(IF(INDEX(CSR_DB!$AU$1:$AU$8000,$R71)&lt;&gt;"",INDEX(CSR_DB!$AU$1:$AU$8000,$R71),""),"")</f>
        <v/>
      </c>
      <c r="V71" s="397" t="str">
        <f>IFERROR(IF(INDEX(CSR_DB!$AV$1:$AV$8000,$R71)&lt;&gt;"",INDEX(CSR_DB!$AV$1:$AV$8000,$R71),""),"")</f>
        <v/>
      </c>
      <c r="W71" s="397" t="str">
        <f>IFERROR(IF(INDEX(CSR_DB!$AS$1:$AS$8000,$R71)&lt;&gt;"",INDEX(CSR_DB!$AS$1:$AS$8000,$R71),""),"")</f>
        <v/>
      </c>
      <c r="X71" s="397" t="str">
        <f>IFERROR(IF(INDEX(CSR_DB!$AT$1:$AT$8000,$R71)&lt;&gt;"",INDEX(CSR_DB!$AT$1:$AT$8000,$R71),""),"")</f>
        <v/>
      </c>
      <c r="Y71" s="399" t="str">
        <f t="shared" si="9"/>
        <v/>
      </c>
      <c r="Z71" t="str">
        <f t="shared" si="10"/>
        <v/>
      </c>
      <c r="AA71" s="399" t="str">
        <f>IF(Z71&lt;&gt;"",COUNTIFS($Z$50:Z71,Z71),"")</f>
        <v/>
      </c>
      <c r="AC71">
        <v>22</v>
      </c>
      <c r="AD71" s="399" t="str">
        <f t="array" ref="AD71">IFERROR(SMALL(IF($AA$50:$AA$105=1,ROW($AA$50:$AA$105),""),ROW(22:22)),"")</f>
        <v/>
      </c>
      <c r="AE71" s="400" t="str">
        <f t="shared" si="11"/>
        <v/>
      </c>
      <c r="AF71" s="399" t="str">
        <f t="shared" si="12"/>
        <v/>
      </c>
      <c r="AG71" s="399" t="str">
        <f t="shared" si="13"/>
        <v/>
      </c>
      <c r="AH71" s="399" t="str">
        <f t="shared" si="14"/>
        <v/>
      </c>
      <c r="AI71" s="399" t="str">
        <f t="shared" si="15"/>
        <v/>
      </c>
      <c r="AJ71" s="399" t="str">
        <f t="shared" si="16"/>
        <v/>
      </c>
    </row>
    <row r="72" spans="1:36" ht="17.5" customHeight="1" thickBot="1">
      <c r="A72" t="str">
        <f t="array" ref="A72">IF(AD72&lt;&gt;"",SUMPRODUCT(($AE$50:$AE$105&lt;AE72)*($AD$50:$AD$105&gt;0))+1,"")</f>
        <v/>
      </c>
      <c r="B72" t="str">
        <f>IF(AD72&lt;&gt;"",COUNTIFS($E$50:$E72,E72),"")</f>
        <v/>
      </c>
      <c r="C72" t="str">
        <f t="shared" si="6"/>
        <v/>
      </c>
      <c r="E72" s="380" t="str">
        <f t="array" ref="E72">IFERROR(VLOOKUP(SMALL(IF($C72=$A$50:$A$105,$AC$50:$AC$105,FALSE),COUNTIF($C$50:$C72,$C72)),$AC$50:$AJ$105,3),"")</f>
        <v/>
      </c>
      <c r="F72" s="396" t="str">
        <f t="array" ref="F72">IFERROR(VLOOKUP(SMALL(IF($C72=$A$50:$A$105,$AC$50:$AC$105,FALSE),COUNTIF($C$50:$C72,$C72)),$AC$50:$AJ$105,4),"")</f>
        <v/>
      </c>
      <c r="G72" s="396" t="str">
        <f t="array" ref="G72">IFERROR(VLOOKUP(SMALL(IF($C72=$A$50:$A$105,$AC$50:$AC$105,FALSE),COUNTIF($C$50:$C72,$C72)),$AC$50:$AJ$105,5),"")</f>
        <v/>
      </c>
      <c r="H72" s="396" t="str">
        <f t="array" ref="H72">IFERROR(VLOOKUP(SMALL(IF($C72=$A$50:$A$105,$AC$50:$AC$105,FALSE),COUNTIF($C$50:$C72,$C72)),$AC$50:$AJ$105,6),"")</f>
        <v/>
      </c>
      <c r="I72" s="396" t="str">
        <f t="array" ref="I72">IFERROR(VLOOKUP(SMALL(IF($C72=$A$50:$A$105,$AC$50:$AC$105,FALSE),COUNTIF($C$50:$C72,$C72)),$AC$50:$AJ$105,7),"")</f>
        <v/>
      </c>
      <c r="J72" s="396" t="str">
        <f t="array" ref="J72">IFERROR(VLOOKUP(SMALL(IF($C72=$A$50:$A$105,$AC$50:$AC$105,FALSE),COUNTIF($C$50:$C72,$C72)),$AC$50:$AJ$105,8),"")</f>
        <v/>
      </c>
      <c r="K72" s="366">
        <f>IFERROR(IF(E72=1.4,LOOKUP(1,0/(('Unit converter list'!$B$2:$B$65='Data Request'!$J72)*('Unit converter list'!$C$2:$C$65='Data Request'!$N72)),'Unit converter list'!$D$2:$D$65),LOOKUP(1,0/(('Unit converter list'!$A$2:$A$65='Data Request'!$H72)*('Unit converter list'!$B$2:$B$65='Data Request'!$J72)*('Unit converter list'!$C$2:$C$65='Data Request'!$N72)),'Unit converter list'!$D$2:$D$65)),"")</f>
        <v>0</v>
      </c>
      <c r="L72" s="307" t="str">
        <f t="shared" si="7"/>
        <v/>
      </c>
      <c r="M72" s="307" t="str">
        <f t="shared" si="8"/>
        <v/>
      </c>
      <c r="N72" s="307" t="str">
        <f>IFERROR(IF(E72=1.4,"ton",IF(E72=1.41,IF(O72="化糞池-CH4Septic tank-CH4",VLOOKUP($O72,'4.Default Emission Factor'!$D$2:$V$101,16,FALSE),"ton"),IF(E72=2.2,"MWh",IF(E72=0,"MWh",VLOOKUP($O72,'4.Default Emission Factor'!$D$2:$V$101,16,FALSE))))),"")</f>
        <v/>
      </c>
      <c r="O72" s="307" t="str">
        <f>IFERROR(IF(E72=1.4,(LOOKUP(1,0/((清單list!$B$2:$B$3001=$F72)*(清單list!$D$2:$D$3001='Data Request'!$H72)),清單list!$E$2:$E$3308)),(LOOKUP(1,0/((清單list!$B$2:$B$3001=$F72)*(清單list!$C$2:$C$3001=$G72)*(清單list!$D$2:$D$3001='Data Request'!$H72)),清單list!$E$2:$E$3308))),"")</f>
        <v/>
      </c>
      <c r="P72" s="6"/>
      <c r="Q72" s="6"/>
      <c r="R72" s="397" t="str">
        <f t="array" ref="R72">IFERROR(SMALL(IF((CSR_DB!$AO$1:$AO$8000='Data Request'!$G$5),ROW(CSR_DB!$AO$1:$AO$8000)),ROW(23:23)),"")</f>
        <v/>
      </c>
      <c r="S72" s="398" t="str">
        <f>IF(T72="其他 Others",IF(R72&lt;&gt;"",LOOKUP(1,0/((清單list!$B$2:$B$3001='Data Request'!T72)*(清單list!$D$2:$D$3001='Data Request'!V72)),清單list!$A$2:$A$3001),""),IF(R72&lt;&gt;"",LOOKUP(1,0/((清單list!$C$2:$C$3001='Data Request'!U72)*(清單list!$D$2:$D$3001='Data Request'!V72)),清單list!$A$2:$A$3001),""))</f>
        <v/>
      </c>
      <c r="T72" s="397" t="str">
        <f>IFERROR(IF(INDEX(CSR_DB!$BA$1:$BA$8000,$R72)&lt;&gt;"",INDEX(CSR_DB!$BA$1:$BA$8000,$R72),""),"")</f>
        <v/>
      </c>
      <c r="U72" s="397" t="str">
        <f>IFERROR(IF(INDEX(CSR_DB!$AU$1:$AU$8000,$R72)&lt;&gt;"",INDEX(CSR_DB!$AU$1:$AU$8000,$R72),""),"")</f>
        <v/>
      </c>
      <c r="V72" s="397" t="str">
        <f>IFERROR(IF(INDEX(CSR_DB!$AV$1:$AV$8000,$R72)&lt;&gt;"",INDEX(CSR_DB!$AV$1:$AV$8000,$R72),""),"")</f>
        <v/>
      </c>
      <c r="W72" s="397" t="str">
        <f>IFERROR(IF(INDEX(CSR_DB!$AS$1:$AS$8000,$R72)&lt;&gt;"",INDEX(CSR_DB!$AS$1:$AS$8000,$R72),""),"")</f>
        <v/>
      </c>
      <c r="X72" s="397" t="str">
        <f>IFERROR(IF(INDEX(CSR_DB!$AT$1:$AT$8000,$R72)&lt;&gt;"",INDEX(CSR_DB!$AT$1:$AT$8000,$R72),""),"")</f>
        <v/>
      </c>
      <c r="Y72" s="399" t="str">
        <f t="shared" si="9"/>
        <v/>
      </c>
      <c r="Z72" t="str">
        <f t="shared" si="10"/>
        <v/>
      </c>
      <c r="AA72" s="399" t="str">
        <f>IF(Z72&lt;&gt;"",COUNTIFS($Z$50:Z72,Z72),"")</f>
        <v/>
      </c>
      <c r="AC72">
        <v>23</v>
      </c>
      <c r="AD72" s="399" t="str">
        <f t="array" ref="AD72">IFERROR(SMALL(IF($AA$50:$AA$105=1,ROW($AA$50:$AA$105),""),ROW(23:23)),"")</f>
        <v/>
      </c>
      <c r="AE72" s="400" t="str">
        <f t="shared" si="11"/>
        <v/>
      </c>
      <c r="AF72" s="399" t="str">
        <f t="shared" si="12"/>
        <v/>
      </c>
      <c r="AG72" s="399" t="str">
        <f t="shared" si="13"/>
        <v/>
      </c>
      <c r="AH72" s="399" t="str">
        <f t="shared" si="14"/>
        <v/>
      </c>
      <c r="AI72" s="399" t="str">
        <f t="shared" si="15"/>
        <v/>
      </c>
      <c r="AJ72" s="399" t="str">
        <f t="shared" si="16"/>
        <v/>
      </c>
    </row>
    <row r="73" spans="1:36" ht="17.5" customHeight="1" thickBot="1">
      <c r="A73" t="str">
        <f t="array" ref="A73">IF(AD73&lt;&gt;"",SUMPRODUCT(($AE$50:$AE$105&lt;AE73)*($AD$50:$AD$105&gt;0))+1,"")</f>
        <v/>
      </c>
      <c r="B73" t="str">
        <f>IF(AD73&lt;&gt;"",COUNTIFS($E$50:$E73,E73),"")</f>
        <v/>
      </c>
      <c r="C73" t="str">
        <f t="shared" si="6"/>
        <v/>
      </c>
      <c r="E73" s="380" t="str">
        <f t="array" ref="E73">IFERROR(VLOOKUP(SMALL(IF($C73=$A$50:$A$105,$AC$50:$AC$105,FALSE),COUNTIF($C$50:$C73,$C73)),$AC$50:$AJ$105,3),"")</f>
        <v/>
      </c>
      <c r="F73" s="396" t="str">
        <f t="array" ref="F73">IFERROR(VLOOKUP(SMALL(IF($C73=$A$50:$A$105,$AC$50:$AC$105,FALSE),COUNTIF($C$50:$C73,$C73)),$AC$50:$AJ$105,4),"")</f>
        <v/>
      </c>
      <c r="G73" s="396" t="str">
        <f t="array" ref="G73">IFERROR(VLOOKUP(SMALL(IF($C73=$A$50:$A$105,$AC$50:$AC$105,FALSE),COUNTIF($C$50:$C73,$C73)),$AC$50:$AJ$105,5),"")</f>
        <v/>
      </c>
      <c r="H73" s="396" t="str">
        <f t="array" ref="H73">IFERROR(VLOOKUP(SMALL(IF($C73=$A$50:$A$105,$AC$50:$AC$105,FALSE),COUNTIF($C$50:$C73,$C73)),$AC$50:$AJ$105,6),"")</f>
        <v/>
      </c>
      <c r="I73" s="396" t="str">
        <f t="array" ref="I73">IFERROR(VLOOKUP(SMALL(IF($C73=$A$50:$A$105,$AC$50:$AC$105,FALSE),COUNTIF($C$50:$C73,$C73)),$AC$50:$AJ$105,7),"")</f>
        <v/>
      </c>
      <c r="J73" s="396" t="str">
        <f t="array" ref="J73">IFERROR(VLOOKUP(SMALL(IF($C73=$A$50:$A$105,$AC$50:$AC$105,FALSE),COUNTIF($C$50:$C73,$C73)),$AC$50:$AJ$105,8),"")</f>
        <v/>
      </c>
      <c r="K73" s="366">
        <f>IFERROR(IF(E73=1.4,LOOKUP(1,0/(('Unit converter list'!$B$2:$B$65='Data Request'!$J73)*('Unit converter list'!$C$2:$C$65='Data Request'!$N73)),'Unit converter list'!$D$2:$D$65),LOOKUP(1,0/(('Unit converter list'!$A$2:$A$65='Data Request'!$H73)*('Unit converter list'!$B$2:$B$65='Data Request'!$J73)*('Unit converter list'!$C$2:$C$65='Data Request'!$N73)),'Unit converter list'!$D$2:$D$65)),"")</f>
        <v>0</v>
      </c>
      <c r="L73" s="307" t="str">
        <f t="shared" si="7"/>
        <v/>
      </c>
      <c r="M73" s="307" t="str">
        <f t="shared" si="8"/>
        <v/>
      </c>
      <c r="N73" s="307" t="str">
        <f>IFERROR(IF(E73=1.4,"ton",IF(E73=1.41,IF(O73="化糞池-CH4Septic tank-CH4",VLOOKUP($O73,'4.Default Emission Factor'!$D$2:$V$101,16,FALSE),"ton"),IF(E73=2.2,"MWh",IF(E73=0,"MWh",VLOOKUP($O73,'4.Default Emission Factor'!$D$2:$V$101,16,FALSE))))),"")</f>
        <v/>
      </c>
      <c r="O73" s="307" t="str">
        <f>IFERROR(IF(E73=1.4,(LOOKUP(1,0/((清單list!$B$2:$B$3001=$F73)*(清單list!$D$2:$D$3001='Data Request'!$H73)),清單list!$E$2:$E$3308)),(LOOKUP(1,0/((清單list!$B$2:$B$3001=$F73)*(清單list!$C$2:$C$3001=$G73)*(清單list!$D$2:$D$3001='Data Request'!$H73)),清單list!$E$2:$E$3308))),"")</f>
        <v/>
      </c>
      <c r="P73" s="6"/>
      <c r="Q73" s="6"/>
      <c r="R73" s="397" t="str">
        <f t="array" ref="R73">IFERROR(SMALL(IF((CSR_DB!$AO$1:$AO$8000='Data Request'!$G$5),ROW(CSR_DB!$AO$1:$AO$8000)),ROW(24:24)),"")</f>
        <v/>
      </c>
      <c r="S73" s="398" t="str">
        <f>IF(T73="其他 Others",IF(R73&lt;&gt;"",LOOKUP(1,0/((清單list!$B$2:$B$3001='Data Request'!T73)*(清單list!$D$2:$D$3001='Data Request'!V73)),清單list!$A$2:$A$3001),""),IF(R73&lt;&gt;"",LOOKUP(1,0/((清單list!$C$2:$C$3001='Data Request'!U73)*(清單list!$D$2:$D$3001='Data Request'!V73)),清單list!$A$2:$A$3001),""))</f>
        <v/>
      </c>
      <c r="T73" s="397" t="str">
        <f>IFERROR(IF(INDEX(CSR_DB!$BA$1:$BA$8000,$R73)&lt;&gt;"",INDEX(CSR_DB!$BA$1:$BA$8000,$R73),""),"")</f>
        <v/>
      </c>
      <c r="U73" s="397" t="str">
        <f>IFERROR(IF(INDEX(CSR_DB!$AU$1:$AU$8000,$R73)&lt;&gt;"",INDEX(CSR_DB!$AU$1:$AU$8000,$R73),""),"")</f>
        <v/>
      </c>
      <c r="V73" s="397" t="str">
        <f>IFERROR(IF(INDEX(CSR_DB!$AV$1:$AV$8000,$R73)&lt;&gt;"",INDEX(CSR_DB!$AV$1:$AV$8000,$R73),""),"")</f>
        <v/>
      </c>
      <c r="W73" s="397" t="str">
        <f>IFERROR(IF(INDEX(CSR_DB!$AS$1:$AS$8000,$R73)&lt;&gt;"",INDEX(CSR_DB!$AS$1:$AS$8000,$R73),""),"")</f>
        <v/>
      </c>
      <c r="X73" s="397" t="str">
        <f>IFERROR(IF(INDEX(CSR_DB!$AT$1:$AT$8000,$R73)&lt;&gt;"",INDEX(CSR_DB!$AT$1:$AT$8000,$R73),""),"")</f>
        <v/>
      </c>
      <c r="Y73" s="399" t="str">
        <f t="shared" si="9"/>
        <v/>
      </c>
      <c r="Z73" t="str">
        <f t="shared" si="10"/>
        <v/>
      </c>
      <c r="AA73" s="399" t="str">
        <f>IF(Z73&lt;&gt;"",COUNTIFS($Z$50:Z73,Z73),"")</f>
        <v/>
      </c>
      <c r="AC73">
        <v>24</v>
      </c>
      <c r="AD73" s="399" t="str">
        <f t="array" ref="AD73">IFERROR(SMALL(IF($AA$50:$AA$105=1,ROW($AA$50:$AA$105),""),ROW(24:24)),"")</f>
        <v/>
      </c>
      <c r="AE73" s="400" t="str">
        <f t="shared" si="11"/>
        <v/>
      </c>
      <c r="AF73" s="399" t="str">
        <f t="shared" si="12"/>
        <v/>
      </c>
      <c r="AG73" s="399" t="str">
        <f t="shared" si="13"/>
        <v/>
      </c>
      <c r="AH73" s="399" t="str">
        <f t="shared" si="14"/>
        <v/>
      </c>
      <c r="AI73" s="399" t="str">
        <f t="shared" si="15"/>
        <v/>
      </c>
      <c r="AJ73" s="399" t="str">
        <f t="shared" si="16"/>
        <v/>
      </c>
    </row>
    <row r="74" spans="1:36" ht="34" customHeight="1" thickBot="1">
      <c r="A74" t="str">
        <f t="array" ref="A74">IF(AD74&lt;&gt;"",SUMPRODUCT(($AE$50:$AE$105&lt;AE74)*($AD$50:$AD$105&gt;0))+1,"")</f>
        <v/>
      </c>
      <c r="B74" t="str">
        <f>IF(AD74&lt;&gt;"",COUNTIFS($E$50:$E74,E74),"")</f>
        <v/>
      </c>
      <c r="C74" t="str">
        <f t="shared" si="6"/>
        <v/>
      </c>
      <c r="E74" s="380" t="str">
        <f t="array" ref="E74">IFERROR(VLOOKUP(SMALL(IF($C74=$A$50:$A$105,$AC$50:$AC$105,FALSE),COUNTIF($C$50:$C74,$C74)),$AC$50:$AJ$105,3),"")</f>
        <v/>
      </c>
      <c r="F74" s="396" t="str">
        <f t="array" ref="F74">IFERROR(VLOOKUP(SMALL(IF($C74=$A$50:$A$105,$AC$50:$AC$105,FALSE),COUNTIF($C$50:$C74,$C74)),$AC$50:$AJ$105,4),"")</f>
        <v/>
      </c>
      <c r="G74" s="396" t="str">
        <f t="array" ref="G74">IFERROR(VLOOKUP(SMALL(IF($C74=$A$50:$A$105,$AC$50:$AC$105,FALSE),COUNTIF($C$50:$C74,$C74)),$AC$50:$AJ$105,5),"")</f>
        <v/>
      </c>
      <c r="H74" s="396" t="str">
        <f t="array" ref="H74">IFERROR(VLOOKUP(SMALL(IF($C74=$A$50:$A$105,$AC$50:$AC$105,FALSE),COUNTIF($C$50:$C74,$C74)),$AC$50:$AJ$105,6),"")</f>
        <v/>
      </c>
      <c r="I74" s="396" t="str">
        <f t="array" ref="I74">IFERROR(VLOOKUP(SMALL(IF($C74=$A$50:$A$105,$AC$50:$AC$105,FALSE),COUNTIF($C$50:$C74,$C74)),$AC$50:$AJ$105,7),"")</f>
        <v/>
      </c>
      <c r="J74" s="396" t="str">
        <f t="array" ref="J74">IFERROR(VLOOKUP(SMALL(IF($C74=$A$50:$A$105,$AC$50:$AC$105,FALSE),COUNTIF($C$50:$C74,$C74)),$AC$50:$AJ$105,8),"")</f>
        <v/>
      </c>
      <c r="K74" s="366">
        <f>IFERROR(IF(E74=1.4,LOOKUP(1,0/(('Unit converter list'!$B$2:$B$65='Data Request'!$J74)*('Unit converter list'!$C$2:$C$65='Data Request'!$N74)),'Unit converter list'!$D$2:$D$65),LOOKUP(1,0/(('Unit converter list'!$A$2:$A$65='Data Request'!$H74)*('Unit converter list'!$B$2:$B$65='Data Request'!$J74)*('Unit converter list'!$C$2:$C$65='Data Request'!$N74)),'Unit converter list'!$D$2:$D$65)),"")</f>
        <v>0</v>
      </c>
      <c r="L74" s="307" t="str">
        <f t="shared" si="7"/>
        <v/>
      </c>
      <c r="M74" s="307" t="str">
        <f t="shared" si="8"/>
        <v/>
      </c>
      <c r="N74" s="307" t="str">
        <f>IFERROR(IF(E74=1.4,"ton",IF(E74=1.41,IF(O74="化糞池-CH4Septic tank-CH4",VLOOKUP($O74,'4.Default Emission Factor'!$D$2:$V$101,16,FALSE),"ton"),IF(E74=2.2,"MWh",IF(E74=0,"MWh",VLOOKUP($O74,'4.Default Emission Factor'!$D$2:$V$101,16,FALSE))))),"")</f>
        <v/>
      </c>
      <c r="O74" s="307" t="str">
        <f>IFERROR(IF(E74=1.4,(LOOKUP(1,0/((清單list!$B$2:$B$3001=$F74)*(清單list!$D$2:$D$3001='Data Request'!$H74)),清單list!$E$2:$E$3308)),(LOOKUP(1,0/((清單list!$B$2:$B$3001=$F74)*(清單list!$C$2:$C$3001=$G74)*(清單list!$D$2:$D$3001='Data Request'!$H74)),清單list!$E$2:$E$3308))),"")</f>
        <v/>
      </c>
      <c r="P74" s="6"/>
      <c r="Q74" s="6"/>
      <c r="R74" s="397" t="str">
        <f t="array" ref="R74">IFERROR(SMALL(IF((CSR_DB!$AO$1:$AO$8000='Data Request'!$G$5),ROW(CSR_DB!$AO$1:$AO$8000)),ROW(25:25)),"")</f>
        <v/>
      </c>
      <c r="S74" s="398" t="str">
        <f>IF(T74="其他 Others",IF(R74&lt;&gt;"",LOOKUP(1,0/((清單list!$B$2:$B$3001='Data Request'!T74)*(清單list!$D$2:$D$3001='Data Request'!V74)),清單list!$A$2:$A$3001),""),IF(R74&lt;&gt;"",LOOKUP(1,0/((清單list!$C$2:$C$3001='Data Request'!U74)*(清單list!$D$2:$D$3001='Data Request'!V74)),清單list!$A$2:$A$3001),""))</f>
        <v/>
      </c>
      <c r="T74" s="397" t="str">
        <f>IFERROR(IF(INDEX(CSR_DB!$BA$1:$BA$8000,$R74)&lt;&gt;"",INDEX(CSR_DB!$BA$1:$BA$8000,$R74),""),"")</f>
        <v/>
      </c>
      <c r="U74" s="397" t="str">
        <f>IFERROR(IF(INDEX(CSR_DB!$AU$1:$AU$8000,$R74)&lt;&gt;"",INDEX(CSR_DB!$AU$1:$AU$8000,$R74),""),"")</f>
        <v/>
      </c>
      <c r="V74" s="397" t="str">
        <f>IFERROR(IF(INDEX(CSR_DB!$AV$1:$AV$8000,$R74)&lt;&gt;"",INDEX(CSR_DB!$AV$1:$AV$8000,$R74),""),"")</f>
        <v/>
      </c>
      <c r="W74" s="397" t="str">
        <f>IFERROR(IF(INDEX(CSR_DB!$AS$1:$AS$8000,$R74)&lt;&gt;"",INDEX(CSR_DB!$AS$1:$AS$8000,$R74),""),"")</f>
        <v/>
      </c>
      <c r="X74" s="397" t="str">
        <f>IFERROR(IF(INDEX(CSR_DB!$AT$1:$AT$8000,$R74)&lt;&gt;"",INDEX(CSR_DB!$AT$1:$AT$8000,$R74),""),"")</f>
        <v/>
      </c>
      <c r="Y74" s="399" t="str">
        <f t="shared" si="9"/>
        <v/>
      </c>
      <c r="Z74" t="str">
        <f t="shared" si="10"/>
        <v/>
      </c>
      <c r="AA74" s="399" t="str">
        <f>IF(Z74&lt;&gt;"",COUNTIFS($Z$50:Z74,Z74),"")</f>
        <v/>
      </c>
      <c r="AC74">
        <v>25</v>
      </c>
      <c r="AD74" s="399" t="str">
        <f t="array" ref="AD74">IFERROR(SMALL(IF($AA$50:$AA$105=1,ROW($AA$50:$AA$105),""),ROW(25:25)),"")</f>
        <v/>
      </c>
      <c r="AE74" s="400" t="str">
        <f t="shared" si="11"/>
        <v/>
      </c>
      <c r="AF74" s="399" t="str">
        <f t="shared" si="12"/>
        <v/>
      </c>
      <c r="AG74" s="399" t="str">
        <f t="shared" si="13"/>
        <v/>
      </c>
      <c r="AH74" s="399" t="str">
        <f t="shared" si="14"/>
        <v/>
      </c>
      <c r="AI74" s="399" t="str">
        <f t="shared" si="15"/>
        <v/>
      </c>
      <c r="AJ74" s="399" t="str">
        <f t="shared" si="16"/>
        <v/>
      </c>
    </row>
    <row r="75" spans="1:36" ht="34" customHeight="1" thickBot="1">
      <c r="A75" t="str">
        <f t="array" ref="A75">IF(AD75&lt;&gt;"",SUMPRODUCT(($AE$50:$AE$105&lt;AE75)*($AD$50:$AD$105&gt;0))+1,"")</f>
        <v/>
      </c>
      <c r="B75" t="str">
        <f>IF(AD75&lt;&gt;"",COUNTIFS($E$50:$E75,E75),"")</f>
        <v/>
      </c>
      <c r="C75" t="str">
        <f t="shared" si="6"/>
        <v/>
      </c>
      <c r="E75" s="380" t="str">
        <f t="array" ref="E75">IFERROR(VLOOKUP(SMALL(IF($C75=$A$50:$A$105,$AC$50:$AC$105,FALSE),COUNTIF($C$50:$C75,$C75)),$AC$50:$AJ$105,3),"")</f>
        <v/>
      </c>
      <c r="F75" s="396" t="str">
        <f t="array" ref="F75">IFERROR(VLOOKUP(SMALL(IF($C75=$A$50:$A$105,$AC$50:$AC$105,FALSE),COUNTIF($C$50:$C75,$C75)),$AC$50:$AJ$105,4),"")</f>
        <v/>
      </c>
      <c r="G75" s="396" t="str">
        <f t="array" ref="G75">IFERROR(VLOOKUP(SMALL(IF($C75=$A$50:$A$105,$AC$50:$AC$105,FALSE),COUNTIF($C$50:$C75,$C75)),$AC$50:$AJ$105,5),"")</f>
        <v/>
      </c>
      <c r="H75" s="396" t="str">
        <f t="array" ref="H75">IFERROR(VLOOKUP(SMALL(IF($C75=$A$50:$A$105,$AC$50:$AC$105,FALSE),COUNTIF($C$50:$C75,$C75)),$AC$50:$AJ$105,6),"")</f>
        <v/>
      </c>
      <c r="I75" s="396" t="str">
        <f t="array" ref="I75">IFERROR(VLOOKUP(SMALL(IF($C75=$A$50:$A$105,$AC$50:$AC$105,FALSE),COUNTIF($C$50:$C75,$C75)),$AC$50:$AJ$105,7),"")</f>
        <v/>
      </c>
      <c r="J75" s="396" t="str">
        <f t="array" ref="J75">IFERROR(VLOOKUP(SMALL(IF($C75=$A$50:$A$105,$AC$50:$AC$105,FALSE),COUNTIF($C$50:$C75,$C75)),$AC$50:$AJ$105,8),"")</f>
        <v/>
      </c>
      <c r="K75" s="366">
        <f>IFERROR(IF(E75=1.4,LOOKUP(1,0/(('Unit converter list'!$B$2:$B$65='Data Request'!$J75)*('Unit converter list'!$C$2:$C$65='Data Request'!$N75)),'Unit converter list'!$D$2:$D$65),LOOKUP(1,0/(('Unit converter list'!$A$2:$A$65='Data Request'!$H75)*('Unit converter list'!$B$2:$B$65='Data Request'!$J75)*('Unit converter list'!$C$2:$C$65='Data Request'!$N75)),'Unit converter list'!$D$2:$D$65)),"")</f>
        <v>0</v>
      </c>
      <c r="L75" s="307" t="str">
        <f t="shared" si="7"/>
        <v/>
      </c>
      <c r="M75" s="307" t="str">
        <f t="shared" si="8"/>
        <v/>
      </c>
      <c r="N75" s="307" t="str">
        <f>IFERROR(IF(E75=1.4,"ton",IF(E75=1.41,IF(O75="化糞池-CH4Septic tank-CH4",VLOOKUP($O75,'4.Default Emission Factor'!$D$2:$V$101,16,FALSE),"ton"),IF(E75=2.2,"MWh",IF(E75=0,"MWh",VLOOKUP($O75,'4.Default Emission Factor'!$D$2:$V$101,16,FALSE))))),"")</f>
        <v/>
      </c>
      <c r="O75" s="307" t="str">
        <f>IFERROR(IF(E75=1.4,(LOOKUP(1,0/((清單list!$B$2:$B$3001=$F75)*(清單list!$D$2:$D$3001='Data Request'!$H75)),清單list!$E$2:$E$3308)),(LOOKUP(1,0/((清單list!$B$2:$B$3001=$F75)*(清單list!$C$2:$C$3001=$G75)*(清單list!$D$2:$D$3001='Data Request'!$H75)),清單list!$E$2:$E$3308))),"")</f>
        <v/>
      </c>
      <c r="P75" s="6"/>
      <c r="Q75" s="6"/>
      <c r="R75" s="397" t="str">
        <f t="array" ref="R75">IFERROR(SMALL(IF((CSR_DB!$AO$1:$AO$8000='Data Request'!$G$5),ROW(CSR_DB!$AO$1:$AO$8000)),ROW(26:26)),"")</f>
        <v/>
      </c>
      <c r="S75" s="398" t="str">
        <f>IF(T75="其他 Others",IF(R75&lt;&gt;"",LOOKUP(1,0/((清單list!$B$2:$B$3001='Data Request'!T75)*(清單list!$D$2:$D$3001='Data Request'!V75)),清單list!$A$2:$A$3001),""),IF(R75&lt;&gt;"",LOOKUP(1,0/((清單list!$C$2:$C$3001='Data Request'!U75)*(清單list!$D$2:$D$3001='Data Request'!V75)),清單list!$A$2:$A$3001),""))</f>
        <v/>
      </c>
      <c r="T75" s="397" t="str">
        <f>IFERROR(IF(INDEX(CSR_DB!$BA$1:$BA$8000,$R75)&lt;&gt;"",INDEX(CSR_DB!$BA$1:$BA$8000,$R75),""),"")</f>
        <v/>
      </c>
      <c r="U75" s="397" t="str">
        <f>IFERROR(IF(INDEX(CSR_DB!$AU$1:$AU$8000,$R75)&lt;&gt;"",INDEX(CSR_DB!$AU$1:$AU$8000,$R75),""),"")</f>
        <v/>
      </c>
      <c r="V75" s="397" t="str">
        <f>IFERROR(IF(INDEX(CSR_DB!$AV$1:$AV$8000,$R75)&lt;&gt;"",INDEX(CSR_DB!$AV$1:$AV$8000,$R75),""),"")</f>
        <v/>
      </c>
      <c r="W75" s="397" t="str">
        <f>IFERROR(IF(INDEX(CSR_DB!$AS$1:$AS$8000,$R75)&lt;&gt;"",INDEX(CSR_DB!$AS$1:$AS$8000,$R75),""),"")</f>
        <v/>
      </c>
      <c r="X75" s="397" t="str">
        <f>IFERROR(IF(INDEX(CSR_DB!$AT$1:$AT$8000,$R75)&lt;&gt;"",INDEX(CSR_DB!$AT$1:$AT$8000,$R75),""),"")</f>
        <v/>
      </c>
      <c r="Y75" s="399" t="str">
        <f t="shared" si="9"/>
        <v/>
      </c>
      <c r="Z75" t="str">
        <f t="shared" si="10"/>
        <v/>
      </c>
      <c r="AA75" s="399" t="str">
        <f>IF(Z75&lt;&gt;"",COUNTIFS($Z$50:Z75,Z75),"")</f>
        <v/>
      </c>
      <c r="AC75">
        <v>26</v>
      </c>
      <c r="AD75" s="399" t="str">
        <f t="array" ref="AD75">IFERROR(SMALL(IF($AA$50:$AA$105=1,ROW($AA$50:$AA$105),""),ROW(26:26)),"")</f>
        <v/>
      </c>
      <c r="AE75" s="400" t="str">
        <f t="shared" si="11"/>
        <v/>
      </c>
      <c r="AF75" s="399" t="str">
        <f t="shared" si="12"/>
        <v/>
      </c>
      <c r="AG75" s="399" t="str">
        <f t="shared" si="13"/>
        <v/>
      </c>
      <c r="AH75" s="399" t="str">
        <f t="shared" si="14"/>
        <v/>
      </c>
      <c r="AI75" s="399" t="str">
        <f t="shared" si="15"/>
        <v/>
      </c>
      <c r="AJ75" s="399" t="str">
        <f t="shared" si="16"/>
        <v/>
      </c>
    </row>
    <row r="76" spans="1:36" ht="17.5" customHeight="1" thickBot="1">
      <c r="A76" t="str">
        <f t="array" ref="A76">IF(AD76&lt;&gt;"",SUMPRODUCT(($AE$50:$AE$105&lt;AE76)*($AD$50:$AD$105&gt;0))+1,"")</f>
        <v/>
      </c>
      <c r="B76" t="str">
        <f>IF(AD76&lt;&gt;"",COUNTIFS($E$50:$E76,E76),"")</f>
        <v/>
      </c>
      <c r="C76" t="str">
        <f t="shared" si="6"/>
        <v/>
      </c>
      <c r="E76" s="380" t="str">
        <f t="array" ref="E76">IFERROR(VLOOKUP(SMALL(IF($C76=$A$50:$A$105,$AC$50:$AC$105,FALSE),COUNTIF($C$50:$C76,$C76)),$AC$50:$AJ$105,3),"")</f>
        <v/>
      </c>
      <c r="F76" s="396" t="str">
        <f t="array" ref="F76">IFERROR(VLOOKUP(SMALL(IF($C76=$A$50:$A$105,$AC$50:$AC$105,FALSE),COUNTIF($C$50:$C76,$C76)),$AC$50:$AJ$105,4),"")</f>
        <v/>
      </c>
      <c r="G76" s="396" t="str">
        <f t="array" ref="G76">IFERROR(VLOOKUP(SMALL(IF($C76=$A$50:$A$105,$AC$50:$AC$105,FALSE),COUNTIF($C$50:$C76,$C76)),$AC$50:$AJ$105,5),"")</f>
        <v/>
      </c>
      <c r="H76" s="396" t="str">
        <f t="array" ref="H76">IFERROR(VLOOKUP(SMALL(IF($C76=$A$50:$A$105,$AC$50:$AC$105,FALSE),COUNTIF($C$50:$C76,$C76)),$AC$50:$AJ$105,6),"")</f>
        <v/>
      </c>
      <c r="I76" s="396" t="str">
        <f t="array" ref="I76">IFERROR(VLOOKUP(SMALL(IF($C76=$A$50:$A$105,$AC$50:$AC$105,FALSE),COUNTIF($C$50:$C76,$C76)),$AC$50:$AJ$105,7),"")</f>
        <v/>
      </c>
      <c r="J76" s="396" t="str">
        <f t="array" ref="J76">IFERROR(VLOOKUP(SMALL(IF($C76=$A$50:$A$105,$AC$50:$AC$105,FALSE),COUNTIF($C$50:$C76,$C76)),$AC$50:$AJ$105,8),"")</f>
        <v/>
      </c>
      <c r="K76" s="366">
        <f>IFERROR(IF(E76=1.4,LOOKUP(1,0/(('Unit converter list'!$B$2:$B$65='Data Request'!$J76)*('Unit converter list'!$C$2:$C$65='Data Request'!$N76)),'Unit converter list'!$D$2:$D$65),LOOKUP(1,0/(('Unit converter list'!$A$2:$A$65='Data Request'!$H76)*('Unit converter list'!$B$2:$B$65='Data Request'!$J76)*('Unit converter list'!$C$2:$C$65='Data Request'!$N76)),'Unit converter list'!$D$2:$D$65)),"")</f>
        <v>0</v>
      </c>
      <c r="L76" s="307" t="str">
        <f t="shared" si="7"/>
        <v/>
      </c>
      <c r="M76" s="307" t="str">
        <f t="shared" si="8"/>
        <v/>
      </c>
      <c r="N76" s="307" t="str">
        <f>IFERROR(IF(E76=1.4,"ton",IF(E76=1.41,IF(O76="化糞池-CH4Septic tank-CH4",VLOOKUP($O76,'4.Default Emission Factor'!$D$2:$V$101,16,FALSE),"ton"),IF(E76=2.2,"MWh",IF(E76=0,"MWh",VLOOKUP($O76,'4.Default Emission Factor'!$D$2:$V$101,16,FALSE))))),"")</f>
        <v/>
      </c>
      <c r="O76" s="307" t="str">
        <f>IFERROR(IF(E76=1.4,(LOOKUP(1,0/((清單list!$B$2:$B$3001=$F76)*(清單list!$D$2:$D$3001='Data Request'!$H76)),清單list!$E$2:$E$3308)),(LOOKUP(1,0/((清單list!$B$2:$B$3001=$F76)*(清單list!$C$2:$C$3001=$G76)*(清單list!$D$2:$D$3001='Data Request'!$H76)),清單list!$E$2:$E$3308))),"")</f>
        <v/>
      </c>
      <c r="P76" s="6"/>
      <c r="Q76" s="6"/>
      <c r="R76" s="397" t="str">
        <f t="array" ref="R76">IFERROR(SMALL(IF((CSR_DB!$AO$1:$AO$8000='Data Request'!$G$5),ROW(CSR_DB!$AO$1:$AO$8000)),ROW(27:27)),"")</f>
        <v/>
      </c>
      <c r="S76" s="398" t="str">
        <f>IF(T76="其他 Others",IF(R76&lt;&gt;"",LOOKUP(1,0/((清單list!$B$2:$B$3001='Data Request'!T76)*(清單list!$D$2:$D$3001='Data Request'!V76)),清單list!$A$2:$A$3001),""),IF(R76&lt;&gt;"",LOOKUP(1,0/((清單list!$C$2:$C$3001='Data Request'!U76)*(清單list!$D$2:$D$3001='Data Request'!V76)),清單list!$A$2:$A$3001),""))</f>
        <v/>
      </c>
      <c r="T76" s="397" t="str">
        <f>IFERROR(IF(INDEX(CSR_DB!$BA$1:$BA$8000,$R76)&lt;&gt;"",INDEX(CSR_DB!$BA$1:$BA$8000,$R76),""),"")</f>
        <v/>
      </c>
      <c r="U76" s="397" t="str">
        <f>IFERROR(IF(INDEX(CSR_DB!$AU$1:$AU$8000,$R76)&lt;&gt;"",INDEX(CSR_DB!$AU$1:$AU$8000,$R76),""),"")</f>
        <v/>
      </c>
      <c r="V76" s="397" t="str">
        <f>IFERROR(IF(INDEX(CSR_DB!$AV$1:$AV$8000,$R76)&lt;&gt;"",INDEX(CSR_DB!$AV$1:$AV$8000,$R76),""),"")</f>
        <v/>
      </c>
      <c r="W76" s="397" t="str">
        <f>IFERROR(IF(INDEX(CSR_DB!$AS$1:$AS$8000,$R76)&lt;&gt;"",INDEX(CSR_DB!$AS$1:$AS$8000,$R76),""),"")</f>
        <v/>
      </c>
      <c r="X76" s="397" t="str">
        <f>IFERROR(IF(INDEX(CSR_DB!$AT$1:$AT$8000,$R76)&lt;&gt;"",INDEX(CSR_DB!$AT$1:$AT$8000,$R76),""),"")</f>
        <v/>
      </c>
      <c r="Y76" s="399" t="str">
        <f t="shared" si="9"/>
        <v/>
      </c>
      <c r="Z76" t="str">
        <f t="shared" si="10"/>
        <v/>
      </c>
      <c r="AA76" s="399" t="str">
        <f>IF(Z76&lt;&gt;"",COUNTIFS($Z$50:Z76,Z76),"")</f>
        <v/>
      </c>
      <c r="AC76">
        <v>27</v>
      </c>
      <c r="AD76" s="399" t="str">
        <f t="array" ref="AD76">IFERROR(SMALL(IF($AA$50:$AA$105=1,ROW($AA$50:$AA$105),""),ROW(27:27)),"")</f>
        <v/>
      </c>
      <c r="AE76" s="400" t="str">
        <f t="shared" si="11"/>
        <v/>
      </c>
      <c r="AF76" s="399" t="str">
        <f t="shared" si="12"/>
        <v/>
      </c>
      <c r="AG76" s="399" t="str">
        <f t="shared" si="13"/>
        <v/>
      </c>
      <c r="AH76" s="399" t="str">
        <f t="shared" si="14"/>
        <v/>
      </c>
      <c r="AI76" s="399" t="str">
        <f t="shared" si="15"/>
        <v/>
      </c>
      <c r="AJ76" s="399" t="str">
        <f t="shared" si="16"/>
        <v/>
      </c>
    </row>
    <row r="77" spans="1:36" ht="17.5" customHeight="1" thickBot="1">
      <c r="A77" t="str">
        <f t="array" ref="A77">IF(AD77&lt;&gt;"",SUMPRODUCT(($AE$50:$AE$105&lt;AE77)*($AD$50:$AD$105&gt;0))+1,"")</f>
        <v/>
      </c>
      <c r="B77" t="str">
        <f>IF(AD77&lt;&gt;"",COUNTIFS($E$50:$E77,E77),"")</f>
        <v/>
      </c>
      <c r="C77" t="str">
        <f t="shared" si="6"/>
        <v/>
      </c>
      <c r="E77" s="380" t="str">
        <f t="array" ref="E77">IFERROR(VLOOKUP(SMALL(IF($C77=$A$50:$A$105,$AC$50:$AC$105,FALSE),COUNTIF($C$50:$C77,$C77)),$AC$50:$AJ$105,3),"")</f>
        <v/>
      </c>
      <c r="F77" s="396" t="str">
        <f t="array" ref="F77">IFERROR(VLOOKUP(SMALL(IF($C77=$A$50:$A$105,$AC$50:$AC$105,FALSE),COUNTIF($C$50:$C77,$C77)),$AC$50:$AJ$105,4),"")</f>
        <v/>
      </c>
      <c r="G77" s="396" t="str">
        <f t="array" ref="G77">IFERROR(VLOOKUP(SMALL(IF($C77=$A$50:$A$105,$AC$50:$AC$105,FALSE),COUNTIF($C$50:$C77,$C77)),$AC$50:$AJ$105,5),"")</f>
        <v/>
      </c>
      <c r="H77" s="396" t="str">
        <f t="array" ref="H77">IFERROR(VLOOKUP(SMALL(IF($C77=$A$50:$A$105,$AC$50:$AC$105,FALSE),COUNTIF($C$50:$C77,$C77)),$AC$50:$AJ$105,6),"")</f>
        <v/>
      </c>
      <c r="I77" s="396" t="str">
        <f t="array" ref="I77">IFERROR(VLOOKUP(SMALL(IF($C77=$A$50:$A$105,$AC$50:$AC$105,FALSE),COUNTIF($C$50:$C77,$C77)),$AC$50:$AJ$105,7),"")</f>
        <v/>
      </c>
      <c r="J77" s="396" t="str">
        <f t="array" ref="J77">IFERROR(VLOOKUP(SMALL(IF($C77=$A$50:$A$105,$AC$50:$AC$105,FALSE),COUNTIF($C$50:$C77,$C77)),$AC$50:$AJ$105,8),"")</f>
        <v/>
      </c>
      <c r="K77" s="366">
        <f>IFERROR(IF(E77=1.4,LOOKUP(1,0/(('Unit converter list'!$B$2:$B$65='Data Request'!$J77)*('Unit converter list'!$C$2:$C$65='Data Request'!$N77)),'Unit converter list'!$D$2:$D$65),LOOKUP(1,0/(('Unit converter list'!$A$2:$A$65='Data Request'!$H77)*('Unit converter list'!$B$2:$B$65='Data Request'!$J77)*('Unit converter list'!$C$2:$C$65='Data Request'!$N77)),'Unit converter list'!$D$2:$D$65)),"")</f>
        <v>0</v>
      </c>
      <c r="L77" s="307" t="str">
        <f t="shared" si="7"/>
        <v/>
      </c>
      <c r="M77" s="307" t="str">
        <f t="shared" si="8"/>
        <v/>
      </c>
      <c r="N77" s="307" t="str">
        <f>IFERROR(IF(E77=1.4,"ton",IF(E77=1.41,IF(O77="化糞池-CH4Septic tank-CH4",VLOOKUP($O77,'4.Default Emission Factor'!$D$2:$V$101,16,FALSE),"ton"),IF(E77=2.2,"MWh",IF(E77=0,"MWh",VLOOKUP($O77,'4.Default Emission Factor'!$D$2:$V$101,16,FALSE))))),"")</f>
        <v/>
      </c>
      <c r="O77" s="307" t="str">
        <f>IFERROR(IF(E77=1.4,(LOOKUP(1,0/((清單list!$B$2:$B$3001=$F77)*(清單list!$D$2:$D$3001='Data Request'!$H77)),清單list!$E$2:$E$3308)),(LOOKUP(1,0/((清單list!$B$2:$B$3001=$F77)*(清單list!$C$2:$C$3001=$G77)*(清單list!$D$2:$D$3001='Data Request'!$H77)),清單list!$E$2:$E$3308))),"")</f>
        <v/>
      </c>
      <c r="P77" s="6"/>
      <c r="Q77" s="6"/>
      <c r="R77" s="397" t="str">
        <f t="array" ref="R77">IFERROR(SMALL(IF((CSR_DB!$AO$1:$AO$8000='Data Request'!$G$5),ROW(CSR_DB!$AO$1:$AO$8000)),ROW(28:28)),"")</f>
        <v/>
      </c>
      <c r="S77" s="398" t="str">
        <f>IF(T77="其他 Others",IF(R77&lt;&gt;"",LOOKUP(1,0/((清單list!$B$2:$B$3001='Data Request'!T77)*(清單list!$D$2:$D$3001='Data Request'!V77)),清單list!$A$2:$A$3001),""),IF(R77&lt;&gt;"",LOOKUP(1,0/((清單list!$C$2:$C$3001='Data Request'!U77)*(清單list!$D$2:$D$3001='Data Request'!V77)),清單list!$A$2:$A$3001),""))</f>
        <v/>
      </c>
      <c r="T77" s="397" t="str">
        <f>IFERROR(IF(INDEX(CSR_DB!$BA$1:$BA$8000,$R77)&lt;&gt;"",INDEX(CSR_DB!$BA$1:$BA$8000,$R77),""),"")</f>
        <v/>
      </c>
      <c r="U77" s="397" t="str">
        <f>IFERROR(IF(INDEX(CSR_DB!$AU$1:$AU$8000,$R77)&lt;&gt;"",INDEX(CSR_DB!$AU$1:$AU$8000,$R77),""),"")</f>
        <v/>
      </c>
      <c r="V77" s="397" t="str">
        <f>IFERROR(IF(INDEX(CSR_DB!$AV$1:$AV$8000,$R77)&lt;&gt;"",INDEX(CSR_DB!$AV$1:$AV$8000,$R77),""),"")</f>
        <v/>
      </c>
      <c r="W77" s="397" t="str">
        <f>IFERROR(IF(INDEX(CSR_DB!$AS$1:$AS$8000,$R77)&lt;&gt;"",INDEX(CSR_DB!$AS$1:$AS$8000,$R77),""),"")</f>
        <v/>
      </c>
      <c r="X77" s="397" t="str">
        <f>IFERROR(IF(INDEX(CSR_DB!$AT$1:$AT$8000,$R77)&lt;&gt;"",INDEX(CSR_DB!$AT$1:$AT$8000,$R77),""),"")</f>
        <v/>
      </c>
      <c r="Y77" s="399" t="str">
        <f t="shared" si="9"/>
        <v/>
      </c>
      <c r="Z77" t="str">
        <f t="shared" si="10"/>
        <v/>
      </c>
      <c r="AA77" s="399" t="str">
        <f>IF(Z77&lt;&gt;"",COUNTIFS($Z$50:Z77,Z77),"")</f>
        <v/>
      </c>
      <c r="AC77">
        <v>28</v>
      </c>
      <c r="AD77" s="399" t="str">
        <f t="array" ref="AD77">IFERROR(SMALL(IF($AA$50:$AA$105=1,ROW($AA$50:$AA$105),""),ROW(28:28)),"")</f>
        <v/>
      </c>
      <c r="AE77" s="400" t="str">
        <f t="shared" si="11"/>
        <v/>
      </c>
      <c r="AF77" s="399" t="str">
        <f t="shared" si="12"/>
        <v/>
      </c>
      <c r="AG77" s="399" t="str">
        <f t="shared" si="13"/>
        <v/>
      </c>
      <c r="AH77" s="399" t="str">
        <f t="shared" si="14"/>
        <v/>
      </c>
      <c r="AI77" s="399" t="str">
        <f t="shared" si="15"/>
        <v/>
      </c>
      <c r="AJ77" s="399" t="str">
        <f t="shared" si="16"/>
        <v/>
      </c>
    </row>
    <row r="78" spans="1:36" ht="17.5" customHeight="1" thickBot="1">
      <c r="A78" t="str">
        <f t="array" ref="A78">IF(AD78&lt;&gt;"",SUMPRODUCT(($AE$50:$AE$105&lt;AE78)*($AD$50:$AD$105&gt;0))+1,"")</f>
        <v/>
      </c>
      <c r="B78" t="str">
        <f>IF(AD78&lt;&gt;"",COUNTIFS($E$50:$E78,E78),"")</f>
        <v/>
      </c>
      <c r="C78" t="str">
        <f t="shared" si="6"/>
        <v/>
      </c>
      <c r="E78" s="380" t="str">
        <f t="array" ref="E78">IFERROR(VLOOKUP(SMALL(IF($C78=$A$50:$A$105,$AC$50:$AC$105,FALSE),COUNTIF($C$50:$C78,$C78)),$AC$50:$AJ$105,3),"")</f>
        <v/>
      </c>
      <c r="F78" s="396" t="str">
        <f t="array" ref="F78">IFERROR(VLOOKUP(SMALL(IF($C78=$A$50:$A$105,$AC$50:$AC$105,FALSE),COUNTIF($C$50:$C78,$C78)),$AC$50:$AJ$105,4),"")</f>
        <v/>
      </c>
      <c r="G78" s="396" t="str">
        <f t="array" ref="G78">IFERROR(VLOOKUP(SMALL(IF($C78=$A$50:$A$105,$AC$50:$AC$105,FALSE),COUNTIF($C$50:$C78,$C78)),$AC$50:$AJ$105,5),"")</f>
        <v/>
      </c>
      <c r="H78" s="396" t="str">
        <f t="array" ref="H78">IFERROR(VLOOKUP(SMALL(IF($C78=$A$50:$A$105,$AC$50:$AC$105,FALSE),COUNTIF($C$50:$C78,$C78)),$AC$50:$AJ$105,6),"")</f>
        <v/>
      </c>
      <c r="I78" s="396" t="str">
        <f t="array" ref="I78">IFERROR(VLOOKUP(SMALL(IF($C78=$A$50:$A$105,$AC$50:$AC$105,FALSE),COUNTIF($C$50:$C78,$C78)),$AC$50:$AJ$105,7),"")</f>
        <v/>
      </c>
      <c r="J78" s="396" t="str">
        <f t="array" ref="J78">IFERROR(VLOOKUP(SMALL(IF($C78=$A$50:$A$105,$AC$50:$AC$105,FALSE),COUNTIF($C$50:$C78,$C78)),$AC$50:$AJ$105,8),"")</f>
        <v/>
      </c>
      <c r="K78" s="366">
        <f>IFERROR(IF(E78=1.4,LOOKUP(1,0/(('Unit converter list'!$B$2:$B$65='Data Request'!$J78)*('Unit converter list'!$C$2:$C$65='Data Request'!$N78)),'Unit converter list'!$D$2:$D$65),LOOKUP(1,0/(('Unit converter list'!$A$2:$A$65='Data Request'!$H78)*('Unit converter list'!$B$2:$B$65='Data Request'!$J78)*('Unit converter list'!$C$2:$C$65='Data Request'!$N78)),'Unit converter list'!$D$2:$D$65)),"")</f>
        <v>0</v>
      </c>
      <c r="L78" s="307" t="str">
        <f t="shared" si="7"/>
        <v/>
      </c>
      <c r="M78" s="307" t="str">
        <f t="shared" si="8"/>
        <v/>
      </c>
      <c r="N78" s="307" t="str">
        <f>IFERROR(IF(E78=1.4,"ton",IF(E78=1.41,IF(O78="化糞池-CH4Septic tank-CH4",VLOOKUP($O78,'4.Default Emission Factor'!$D$2:$V$101,16,FALSE),"ton"),IF(E78=2.2,"MWh",IF(E78=0,"MWh",VLOOKUP($O78,'4.Default Emission Factor'!$D$2:$V$101,16,FALSE))))),"")</f>
        <v/>
      </c>
      <c r="O78" s="307" t="str">
        <f>IFERROR(IF(E78=1.4,(LOOKUP(1,0/((清單list!$B$2:$B$3001=$F78)*(清單list!$D$2:$D$3001='Data Request'!$H78)),清單list!$E$2:$E$3308)),(LOOKUP(1,0/((清單list!$B$2:$B$3001=$F78)*(清單list!$C$2:$C$3001=$G78)*(清單list!$D$2:$D$3001='Data Request'!$H78)),清單list!$E$2:$E$3308))),"")</f>
        <v/>
      </c>
      <c r="P78" s="6"/>
      <c r="Q78" s="6"/>
      <c r="R78" s="397" t="str">
        <f t="array" ref="R78">IFERROR(SMALL(IF((CSR_DB!$AO$1:$AO$8000='Data Request'!$G$5),ROW(CSR_DB!$AO$1:$AO$8000)),ROW(29:29)),"")</f>
        <v/>
      </c>
      <c r="S78" s="398" t="str">
        <f>IF(T78="其他 Others",IF(R78&lt;&gt;"",LOOKUP(1,0/((清單list!$B$2:$B$3001='Data Request'!T78)*(清單list!$D$2:$D$3001='Data Request'!V78)),清單list!$A$2:$A$3001),""),IF(R78&lt;&gt;"",LOOKUP(1,0/((清單list!$C$2:$C$3001='Data Request'!U78)*(清單list!$D$2:$D$3001='Data Request'!V78)),清單list!$A$2:$A$3001),""))</f>
        <v/>
      </c>
      <c r="T78" s="397" t="str">
        <f>IFERROR(IF(INDEX(CSR_DB!$BA$1:$BA$8000,$R78)&lt;&gt;"",INDEX(CSR_DB!$BA$1:$BA$8000,$R78),""),"")</f>
        <v/>
      </c>
      <c r="U78" s="397" t="str">
        <f>IFERROR(IF(INDEX(CSR_DB!$AU$1:$AU$8000,$R78)&lt;&gt;"",INDEX(CSR_DB!$AU$1:$AU$8000,$R78),""),"")</f>
        <v/>
      </c>
      <c r="V78" s="397" t="str">
        <f>IFERROR(IF(INDEX(CSR_DB!$AV$1:$AV$8000,$R78)&lt;&gt;"",INDEX(CSR_DB!$AV$1:$AV$8000,$R78),""),"")</f>
        <v/>
      </c>
      <c r="W78" s="397" t="str">
        <f>IFERROR(IF(INDEX(CSR_DB!$AS$1:$AS$8000,$R78)&lt;&gt;"",INDEX(CSR_DB!$AS$1:$AS$8000,$R78),""),"")</f>
        <v/>
      </c>
      <c r="X78" s="397" t="str">
        <f>IFERROR(IF(INDEX(CSR_DB!$AT$1:$AT$8000,$R78)&lt;&gt;"",INDEX(CSR_DB!$AT$1:$AT$8000,$R78),""),"")</f>
        <v/>
      </c>
      <c r="Y78" s="399" t="str">
        <f t="shared" si="9"/>
        <v/>
      </c>
      <c r="Z78" t="str">
        <f t="shared" si="10"/>
        <v/>
      </c>
      <c r="AA78" s="399" t="str">
        <f>IF(Z78&lt;&gt;"",COUNTIFS($Z$50:Z78,Z78),"")</f>
        <v/>
      </c>
      <c r="AC78">
        <v>29</v>
      </c>
      <c r="AD78" s="399" t="str">
        <f t="array" ref="AD78">IFERROR(SMALL(IF($AA$50:$AA$105=1,ROW($AA$50:$AA$105),""),ROW(29:29)),"")</f>
        <v/>
      </c>
      <c r="AE78" s="400" t="str">
        <f t="shared" si="11"/>
        <v/>
      </c>
      <c r="AF78" s="399" t="str">
        <f t="shared" si="12"/>
        <v/>
      </c>
      <c r="AG78" s="399" t="str">
        <f t="shared" si="13"/>
        <v/>
      </c>
      <c r="AH78" s="399" t="str">
        <f t="shared" si="14"/>
        <v/>
      </c>
      <c r="AI78" s="399" t="str">
        <f t="shared" si="15"/>
        <v/>
      </c>
      <c r="AJ78" s="399" t="str">
        <f t="shared" si="16"/>
        <v/>
      </c>
    </row>
    <row r="79" spans="1:36" ht="17.5" customHeight="1" thickBot="1">
      <c r="A79" t="str">
        <f t="array" ref="A79">IF(AD79&lt;&gt;"",SUMPRODUCT(($AE$50:$AE$105&lt;AE79)*($AD$50:$AD$105&gt;0))+1,"")</f>
        <v/>
      </c>
      <c r="B79" t="str">
        <f>IF(AD79&lt;&gt;"",COUNTIFS($E$50:$E79,E79),"")</f>
        <v/>
      </c>
      <c r="C79" t="str">
        <f t="shared" si="6"/>
        <v/>
      </c>
      <c r="E79" s="380" t="str">
        <f t="array" ref="E79">IFERROR(VLOOKUP(SMALL(IF($C79=$A$50:$A$105,$AC$50:$AC$105,FALSE),COUNTIF($C$50:$C79,$C79)),$AC$50:$AJ$105,3),"")</f>
        <v/>
      </c>
      <c r="F79" s="396" t="str">
        <f t="array" ref="F79">IFERROR(VLOOKUP(SMALL(IF($C79=$A$50:$A$105,$AC$50:$AC$105,FALSE),COUNTIF($C$50:$C79,$C79)),$AC$50:$AJ$105,4),"")</f>
        <v/>
      </c>
      <c r="G79" s="396" t="str">
        <f t="array" ref="G79">IFERROR(VLOOKUP(SMALL(IF($C79=$A$50:$A$105,$AC$50:$AC$105,FALSE),COUNTIF($C$50:$C79,$C79)),$AC$50:$AJ$105,5),"")</f>
        <v/>
      </c>
      <c r="H79" s="396" t="str">
        <f t="array" ref="H79">IFERROR(VLOOKUP(SMALL(IF($C79=$A$50:$A$105,$AC$50:$AC$105,FALSE),COUNTIF($C$50:$C79,$C79)),$AC$50:$AJ$105,6),"")</f>
        <v/>
      </c>
      <c r="I79" s="396" t="str">
        <f t="array" ref="I79">IFERROR(VLOOKUP(SMALL(IF($C79=$A$50:$A$105,$AC$50:$AC$105,FALSE),COUNTIF($C$50:$C79,$C79)),$AC$50:$AJ$105,7),"")</f>
        <v/>
      </c>
      <c r="J79" s="396" t="str">
        <f t="array" ref="J79">IFERROR(VLOOKUP(SMALL(IF($C79=$A$50:$A$105,$AC$50:$AC$105,FALSE),COUNTIF($C$50:$C79,$C79)),$AC$50:$AJ$105,8),"")</f>
        <v/>
      </c>
      <c r="K79" s="366">
        <f>IFERROR(IF(E79=1.4,LOOKUP(1,0/(('Unit converter list'!$B$2:$B$65='Data Request'!$J79)*('Unit converter list'!$C$2:$C$65='Data Request'!$N79)),'Unit converter list'!$D$2:$D$65),LOOKUP(1,0/(('Unit converter list'!$A$2:$A$65='Data Request'!$H79)*('Unit converter list'!$B$2:$B$65='Data Request'!$J79)*('Unit converter list'!$C$2:$C$65='Data Request'!$N79)),'Unit converter list'!$D$2:$D$65)),"")</f>
        <v>0</v>
      </c>
      <c r="L79" s="307" t="str">
        <f t="shared" si="7"/>
        <v/>
      </c>
      <c r="M79" s="307" t="str">
        <f t="shared" si="8"/>
        <v/>
      </c>
      <c r="N79" s="307" t="str">
        <f>IFERROR(IF(E79=1.4,"ton",IF(E79=1.41,IF(O79="化糞池-CH4Septic tank-CH4",VLOOKUP($O79,'4.Default Emission Factor'!$D$2:$V$101,16,FALSE),"ton"),IF(E79=2.2,"MWh",IF(E79=0,"MWh",VLOOKUP($O79,'4.Default Emission Factor'!$D$2:$V$101,16,FALSE))))),"")</f>
        <v/>
      </c>
      <c r="O79" s="307" t="str">
        <f>IFERROR(IF(E79=1.4,(LOOKUP(1,0/((清單list!$B$2:$B$3001=$F79)*(清單list!$D$2:$D$3001='Data Request'!$H79)),清單list!$E$2:$E$3308)),(LOOKUP(1,0/((清單list!$B$2:$B$3001=$F79)*(清單list!$C$2:$C$3001=$G79)*(清單list!$D$2:$D$3001='Data Request'!$H79)),清單list!$E$2:$E$3308))),"")</f>
        <v/>
      </c>
      <c r="P79" s="6"/>
      <c r="Q79" s="6"/>
      <c r="R79" s="397" t="str">
        <f t="array" ref="R79">IFERROR(SMALL(IF((CSR_DB!$AO$1:$AO$8000='Data Request'!$G$5),ROW(CSR_DB!$AO$1:$AO$8000)),ROW(30:30)),"")</f>
        <v/>
      </c>
      <c r="S79" s="398" t="str">
        <f>IF(T79="其他 Others",IF(R79&lt;&gt;"",LOOKUP(1,0/((清單list!$B$2:$B$3001='Data Request'!T79)*(清單list!$D$2:$D$3001='Data Request'!V79)),清單list!$A$2:$A$3001),""),IF(R79&lt;&gt;"",LOOKUP(1,0/((清單list!$C$2:$C$3001='Data Request'!U79)*(清單list!$D$2:$D$3001='Data Request'!V79)),清單list!$A$2:$A$3001),""))</f>
        <v/>
      </c>
      <c r="T79" s="397" t="str">
        <f>IFERROR(IF(INDEX(CSR_DB!$BA$1:$BA$8000,$R79)&lt;&gt;"",INDEX(CSR_DB!$BA$1:$BA$8000,$R79),""),"")</f>
        <v/>
      </c>
      <c r="U79" s="397" t="str">
        <f>IFERROR(IF(INDEX(CSR_DB!$AU$1:$AU$8000,$R79)&lt;&gt;"",INDEX(CSR_DB!$AU$1:$AU$8000,$R79),""),"")</f>
        <v/>
      </c>
      <c r="V79" s="397" t="str">
        <f>IFERROR(IF(INDEX(CSR_DB!$AV$1:$AV$8000,$R79)&lt;&gt;"",INDEX(CSR_DB!$AV$1:$AV$8000,$R79),""),"")</f>
        <v/>
      </c>
      <c r="W79" s="397" t="str">
        <f>IFERROR(IF(INDEX(CSR_DB!$AS$1:$AS$8000,$R79)&lt;&gt;"",INDEX(CSR_DB!$AS$1:$AS$8000,$R79),""),"")</f>
        <v/>
      </c>
      <c r="X79" s="397" t="str">
        <f>IFERROR(IF(INDEX(CSR_DB!$AT$1:$AT$8000,$R79)&lt;&gt;"",INDEX(CSR_DB!$AT$1:$AT$8000,$R79),""),"")</f>
        <v/>
      </c>
      <c r="Y79" s="399" t="str">
        <f t="shared" si="9"/>
        <v/>
      </c>
      <c r="Z79" t="str">
        <f t="shared" si="10"/>
        <v/>
      </c>
      <c r="AA79" s="399" t="str">
        <f>IF(Z79&lt;&gt;"",COUNTIFS($Z$50:Z79,Z79),"")</f>
        <v/>
      </c>
      <c r="AC79">
        <v>30</v>
      </c>
      <c r="AD79" s="399" t="str">
        <f t="array" ref="AD79">IFERROR(SMALL(IF($AA$50:$AA$105=1,ROW($AA$50:$AA$105),""),ROW(30:30)),"")</f>
        <v/>
      </c>
      <c r="AE79" s="400" t="str">
        <f t="shared" si="11"/>
        <v/>
      </c>
      <c r="AF79" s="399" t="str">
        <f t="shared" si="12"/>
        <v/>
      </c>
      <c r="AG79" s="399" t="str">
        <f t="shared" si="13"/>
        <v/>
      </c>
      <c r="AH79" s="399" t="str">
        <f t="shared" si="14"/>
        <v/>
      </c>
      <c r="AI79" s="399" t="str">
        <f t="shared" si="15"/>
        <v/>
      </c>
      <c r="AJ79" s="399" t="str">
        <f t="shared" si="16"/>
        <v/>
      </c>
    </row>
    <row r="80" spans="1:36" ht="17.5" customHeight="1" thickBot="1">
      <c r="A80" t="str">
        <f t="array" ref="A80">IF(AD80&lt;&gt;"",SUMPRODUCT(($AE$50:$AE$105&lt;AE80)*($AD$50:$AD$105&gt;0))+1,"")</f>
        <v/>
      </c>
      <c r="B80" t="str">
        <f>IF(AD80&lt;&gt;"",COUNTIFS($E$50:$E80,E80),"")</f>
        <v/>
      </c>
      <c r="C80" t="str">
        <f t="shared" si="6"/>
        <v/>
      </c>
      <c r="E80" s="380" t="str">
        <f t="array" ref="E80">IFERROR(VLOOKUP(SMALL(IF($C80=$A$50:$A$105,$AC$50:$AC$105,FALSE),COUNTIF($C$50:$C80,$C80)),$AC$50:$AJ$105,3),"")</f>
        <v/>
      </c>
      <c r="F80" s="396" t="str">
        <f t="array" ref="F80">IFERROR(VLOOKUP(SMALL(IF($C80=$A$50:$A$105,$AC$50:$AC$105,FALSE),COUNTIF($C$50:$C80,$C80)),$AC$50:$AJ$105,4),"")</f>
        <v/>
      </c>
      <c r="G80" s="396" t="str">
        <f t="array" ref="G80">IFERROR(VLOOKUP(SMALL(IF($C80=$A$50:$A$105,$AC$50:$AC$105,FALSE),COUNTIF($C$50:$C80,$C80)),$AC$50:$AJ$105,5),"")</f>
        <v/>
      </c>
      <c r="H80" s="396" t="str">
        <f t="array" ref="H80">IFERROR(VLOOKUP(SMALL(IF($C80=$A$50:$A$105,$AC$50:$AC$105,FALSE),COUNTIF($C$50:$C80,$C80)),$AC$50:$AJ$105,6),"")</f>
        <v/>
      </c>
      <c r="I80" s="396" t="str">
        <f t="array" ref="I80">IFERROR(VLOOKUP(SMALL(IF($C80=$A$50:$A$105,$AC$50:$AC$105,FALSE),COUNTIF($C$50:$C80,$C80)),$AC$50:$AJ$105,7),"")</f>
        <v/>
      </c>
      <c r="J80" s="396" t="str">
        <f t="array" ref="J80">IFERROR(VLOOKUP(SMALL(IF($C80=$A$50:$A$105,$AC$50:$AC$105,FALSE),COUNTIF($C$50:$C80,$C80)),$AC$50:$AJ$105,8),"")</f>
        <v/>
      </c>
      <c r="K80" s="366">
        <f>IFERROR(IF(E80=1.4,LOOKUP(1,0/(('Unit converter list'!$B$2:$B$65='Data Request'!$J80)*('Unit converter list'!$C$2:$C$65='Data Request'!$N80)),'Unit converter list'!$D$2:$D$65),LOOKUP(1,0/(('Unit converter list'!$A$2:$A$65='Data Request'!$H80)*('Unit converter list'!$B$2:$B$65='Data Request'!$J80)*('Unit converter list'!$C$2:$C$65='Data Request'!$N80)),'Unit converter list'!$D$2:$D$65)),"")</f>
        <v>0</v>
      </c>
      <c r="L80" s="307" t="str">
        <f t="shared" si="7"/>
        <v/>
      </c>
      <c r="M80" s="307" t="str">
        <f t="shared" si="8"/>
        <v/>
      </c>
      <c r="N80" s="307" t="str">
        <f>IFERROR(IF(E80=1.4,"ton",IF(E80=1.41,IF(O80="化糞池-CH4Septic tank-CH4",VLOOKUP($O80,'4.Default Emission Factor'!$D$2:$V$101,16,FALSE),"ton"),IF(E80=2.2,"MWh",IF(E80=0,"MWh",VLOOKUP($O80,'4.Default Emission Factor'!$D$2:$V$101,16,FALSE))))),"")</f>
        <v/>
      </c>
      <c r="O80" s="307" t="str">
        <f>IFERROR(IF(E80=1.4,(LOOKUP(1,0/((清單list!$B$2:$B$3001=$F80)*(清單list!$D$2:$D$3001='Data Request'!$H80)),清單list!$E$2:$E$3308)),(LOOKUP(1,0/((清單list!$B$2:$B$3001=$F80)*(清單list!$C$2:$C$3001=$G80)*(清單list!$D$2:$D$3001='Data Request'!$H80)),清單list!$E$2:$E$3308))),"")</f>
        <v/>
      </c>
      <c r="P80" s="6"/>
      <c r="Q80" s="6"/>
      <c r="R80" s="397" t="str">
        <f t="array" ref="R80">IFERROR(SMALL(IF((CSR_DB!$AO$1:$AO$8000='Data Request'!$G$5),ROW(CSR_DB!$AO$1:$AO$8000)),ROW(31:31)),"")</f>
        <v/>
      </c>
      <c r="S80" s="398" t="str">
        <f>IF(T80="其他 Others",IF(R80&lt;&gt;"",LOOKUP(1,0/((清單list!$B$2:$B$3001='Data Request'!T80)*(清單list!$D$2:$D$3001='Data Request'!V80)),清單list!$A$2:$A$3001),""),IF(R80&lt;&gt;"",LOOKUP(1,0/((清單list!$C$2:$C$3001='Data Request'!U80)*(清單list!$D$2:$D$3001='Data Request'!V80)),清單list!$A$2:$A$3001),""))</f>
        <v/>
      </c>
      <c r="T80" s="397" t="str">
        <f>IFERROR(IF(INDEX(CSR_DB!$BA$1:$BA$8000,$R80)&lt;&gt;"",INDEX(CSR_DB!$BA$1:$BA$8000,$R80),""),"")</f>
        <v/>
      </c>
      <c r="U80" s="397" t="str">
        <f>IFERROR(IF(INDEX(CSR_DB!$AU$1:$AU$8000,$R80)&lt;&gt;"",INDEX(CSR_DB!$AU$1:$AU$8000,$R80),""),"")</f>
        <v/>
      </c>
      <c r="V80" s="397" t="str">
        <f>IFERROR(IF(INDEX(CSR_DB!$AV$1:$AV$8000,$R80)&lt;&gt;"",INDEX(CSR_DB!$AV$1:$AV$8000,$R80),""),"")</f>
        <v/>
      </c>
      <c r="W80" s="397" t="str">
        <f>IFERROR(IF(INDEX(CSR_DB!$AS$1:$AS$8000,$R80)&lt;&gt;"",INDEX(CSR_DB!$AS$1:$AS$8000,$R80),""),"")</f>
        <v/>
      </c>
      <c r="X80" s="397" t="str">
        <f>IFERROR(IF(INDEX(CSR_DB!$AT$1:$AT$8000,$R80)&lt;&gt;"",INDEX(CSR_DB!$AT$1:$AT$8000,$R80),""),"")</f>
        <v/>
      </c>
      <c r="Y80" s="399" t="str">
        <f t="shared" si="9"/>
        <v/>
      </c>
      <c r="Z80" t="str">
        <f t="shared" si="10"/>
        <v/>
      </c>
      <c r="AA80" s="399" t="str">
        <f>IF(Z80&lt;&gt;"",COUNTIFS($Z$50:Z80,Z80),"")</f>
        <v/>
      </c>
      <c r="AC80">
        <v>31</v>
      </c>
      <c r="AD80" s="399" t="str">
        <f t="array" ref="AD80">IFERROR(SMALL(IF($AA$50:$AA$105=1,ROW($AA$50:$AA$105),""),ROW(31:31)),"")</f>
        <v/>
      </c>
      <c r="AE80" s="400" t="str">
        <f t="shared" si="11"/>
        <v/>
      </c>
      <c r="AF80" s="399" t="str">
        <f t="shared" si="12"/>
        <v/>
      </c>
      <c r="AG80" s="399" t="str">
        <f t="shared" si="13"/>
        <v/>
      </c>
      <c r="AH80" s="399" t="str">
        <f t="shared" si="14"/>
        <v/>
      </c>
      <c r="AI80" s="399" t="str">
        <f t="shared" si="15"/>
        <v/>
      </c>
      <c r="AJ80" s="399" t="str">
        <f t="shared" si="16"/>
        <v/>
      </c>
    </row>
    <row r="81" spans="1:36" ht="34" customHeight="1" thickBot="1">
      <c r="A81" t="str">
        <f t="array" ref="A81">IF(AD81&lt;&gt;"",SUMPRODUCT(($AE$50:$AE$105&lt;AE81)*($AD$50:$AD$105&gt;0))+1,"")</f>
        <v/>
      </c>
      <c r="B81" t="str">
        <f>IF(AD81&lt;&gt;"",COUNTIFS($E$50:$E81,E81),"")</f>
        <v/>
      </c>
      <c r="C81" t="str">
        <f t="shared" si="6"/>
        <v/>
      </c>
      <c r="E81" s="380" t="str">
        <f t="array" ref="E81">IFERROR(VLOOKUP(SMALL(IF($C81=$A$50:$A$105,$AC$50:$AC$105,FALSE),COUNTIF($C$50:$C81,$C81)),$AC$50:$AJ$105,3),"")</f>
        <v/>
      </c>
      <c r="F81" s="396" t="str">
        <f t="array" ref="F81">IFERROR(VLOOKUP(SMALL(IF($C81=$A$50:$A$105,$AC$50:$AC$105,FALSE),COUNTIF($C$50:$C81,$C81)),$AC$50:$AJ$105,4),"")</f>
        <v/>
      </c>
      <c r="G81" s="396" t="str">
        <f t="array" ref="G81">IFERROR(VLOOKUP(SMALL(IF($C81=$A$50:$A$105,$AC$50:$AC$105,FALSE),COUNTIF($C$50:$C81,$C81)),$AC$50:$AJ$105,5),"")</f>
        <v/>
      </c>
      <c r="H81" s="396" t="str">
        <f t="array" ref="H81">IFERROR(VLOOKUP(SMALL(IF($C81=$A$50:$A$105,$AC$50:$AC$105,FALSE),COUNTIF($C$50:$C81,$C81)),$AC$50:$AJ$105,6),"")</f>
        <v/>
      </c>
      <c r="I81" s="396" t="str">
        <f t="array" ref="I81">IFERROR(VLOOKUP(SMALL(IF($C81=$A$50:$A$105,$AC$50:$AC$105,FALSE),COUNTIF($C$50:$C81,$C81)),$AC$50:$AJ$105,7),"")</f>
        <v/>
      </c>
      <c r="J81" s="396" t="str">
        <f t="array" ref="J81">IFERROR(VLOOKUP(SMALL(IF($C81=$A$50:$A$105,$AC$50:$AC$105,FALSE),COUNTIF($C$50:$C81,$C81)),$AC$50:$AJ$105,8),"")</f>
        <v/>
      </c>
      <c r="K81" s="366">
        <f>IFERROR(IF(E81=1.4,LOOKUP(1,0/(('Unit converter list'!$B$2:$B$65='Data Request'!$J81)*('Unit converter list'!$C$2:$C$65='Data Request'!$N81)),'Unit converter list'!$D$2:$D$65),LOOKUP(1,0/(('Unit converter list'!$A$2:$A$65='Data Request'!$H81)*('Unit converter list'!$B$2:$B$65='Data Request'!$J81)*('Unit converter list'!$C$2:$C$65='Data Request'!$N81)),'Unit converter list'!$D$2:$D$65)),"")</f>
        <v>0</v>
      </c>
      <c r="L81" s="307" t="str">
        <f t="shared" si="7"/>
        <v/>
      </c>
      <c r="M81" s="307" t="str">
        <f t="shared" si="8"/>
        <v/>
      </c>
      <c r="N81" s="307" t="str">
        <f>IFERROR(IF(E81=1.4,"ton",IF(E81=1.41,IF(O81="化糞池-CH4Septic tank-CH4",VLOOKUP($O81,'4.Default Emission Factor'!$D$2:$V$101,16,FALSE),"ton"),IF(E81=2.2,"MWh",IF(E81=0,"MWh",VLOOKUP($O81,'4.Default Emission Factor'!$D$2:$V$101,16,FALSE))))),"")</f>
        <v/>
      </c>
      <c r="O81" s="307" t="str">
        <f>IFERROR(IF(E81=1.4,(LOOKUP(1,0/((清單list!$B$2:$B$3001=$F81)*(清單list!$D$2:$D$3001='Data Request'!$H81)),清單list!$E$2:$E$3308)),(LOOKUP(1,0/((清單list!$B$2:$B$3001=$F81)*(清單list!$C$2:$C$3001=$G81)*(清單list!$D$2:$D$3001='Data Request'!$H81)),清單list!$E$2:$E$3308))),"")</f>
        <v/>
      </c>
      <c r="P81" s="6"/>
      <c r="Q81" s="6"/>
      <c r="R81" s="397" t="str">
        <f t="array" ref="R81">IFERROR(SMALL(IF((CSR_DB!$AO$1:$AO$8000='Data Request'!$G$5),ROW(CSR_DB!$AO$1:$AO$8000)),ROW(32:32)),"")</f>
        <v/>
      </c>
      <c r="S81" s="398" t="str">
        <f>IF(T81="其他 Others",IF(R81&lt;&gt;"",LOOKUP(1,0/((清單list!$B$2:$B$3001='Data Request'!T81)*(清單list!$D$2:$D$3001='Data Request'!V81)),清單list!$A$2:$A$3001),""),IF(R81&lt;&gt;"",LOOKUP(1,0/((清單list!$C$2:$C$3001='Data Request'!U81)*(清單list!$D$2:$D$3001='Data Request'!V81)),清單list!$A$2:$A$3001),""))</f>
        <v/>
      </c>
      <c r="T81" s="397" t="str">
        <f>IFERROR(IF(INDEX(CSR_DB!$BA$1:$BA$8000,$R81)&lt;&gt;"",INDEX(CSR_DB!$BA$1:$BA$8000,$R81),""),"")</f>
        <v/>
      </c>
      <c r="U81" s="397" t="str">
        <f>IFERROR(IF(INDEX(CSR_DB!$AU$1:$AU$8000,$R81)&lt;&gt;"",INDEX(CSR_DB!$AU$1:$AU$8000,$R81),""),"")</f>
        <v/>
      </c>
      <c r="V81" s="397" t="str">
        <f>IFERROR(IF(INDEX(CSR_DB!$AV$1:$AV$8000,$R81)&lt;&gt;"",INDEX(CSR_DB!$AV$1:$AV$8000,$R81),""),"")</f>
        <v/>
      </c>
      <c r="W81" s="397" t="str">
        <f>IFERROR(IF(INDEX(CSR_DB!$AS$1:$AS$8000,$R81)&lt;&gt;"",INDEX(CSR_DB!$AS$1:$AS$8000,$R81),""),"")</f>
        <v/>
      </c>
      <c r="X81" s="397" t="str">
        <f>IFERROR(IF(INDEX(CSR_DB!$AT$1:$AT$8000,$R81)&lt;&gt;"",INDEX(CSR_DB!$AT$1:$AT$8000,$R81),""),"")</f>
        <v/>
      </c>
      <c r="Y81" s="399" t="str">
        <f t="shared" si="9"/>
        <v/>
      </c>
      <c r="Z81" t="str">
        <f t="shared" si="10"/>
        <v/>
      </c>
      <c r="AA81" s="399" t="str">
        <f>IF(Z81&lt;&gt;"",COUNTIFS($Z$50:Z81,Z81),"")</f>
        <v/>
      </c>
      <c r="AC81">
        <v>32</v>
      </c>
      <c r="AD81" s="399" t="str">
        <f t="array" ref="AD81">IFERROR(SMALL(IF($AA$50:$AA$105=1,ROW($AA$50:$AA$105),""),ROW(32:32)),"")</f>
        <v/>
      </c>
      <c r="AE81" s="400" t="str">
        <f t="shared" si="11"/>
        <v/>
      </c>
      <c r="AF81" s="399" t="str">
        <f t="shared" si="12"/>
        <v/>
      </c>
      <c r="AG81" s="399" t="str">
        <f t="shared" si="13"/>
        <v/>
      </c>
      <c r="AH81" s="399" t="str">
        <f t="shared" si="14"/>
        <v/>
      </c>
      <c r="AI81" s="399" t="str">
        <f t="shared" si="15"/>
        <v/>
      </c>
      <c r="AJ81" s="399" t="str">
        <f t="shared" si="16"/>
        <v/>
      </c>
    </row>
    <row r="82" spans="1:36" ht="34" customHeight="1" thickBot="1">
      <c r="A82" t="str">
        <f t="array" ref="A82">IF(AD82&lt;&gt;"",SUMPRODUCT(($AE$50:$AE$105&lt;AE82)*($AD$50:$AD$105&gt;0))+1,"")</f>
        <v/>
      </c>
      <c r="B82" t="str">
        <f>IF(AD82&lt;&gt;"",COUNTIFS($E$50:$E82,E82),"")</f>
        <v/>
      </c>
      <c r="C82" t="str">
        <f t="shared" ref="C82:C105" si="17">IF(AD82&lt;&gt;"",SMALL($A$50:$A$105,AC82),"")</f>
        <v/>
      </c>
      <c r="E82" s="380" t="str">
        <f t="array" ref="E82">IFERROR(VLOOKUP(SMALL(IF($C82=$A$50:$A$105,$AC$50:$AC$105,FALSE),COUNTIF($C$50:$C82,$C82)),$AC$50:$AJ$105,3),"")</f>
        <v/>
      </c>
      <c r="F82" s="396" t="str">
        <f t="array" ref="F82">IFERROR(VLOOKUP(SMALL(IF($C82=$A$50:$A$105,$AC$50:$AC$105,FALSE),COUNTIF($C$50:$C82,$C82)),$AC$50:$AJ$105,4),"")</f>
        <v/>
      </c>
      <c r="G82" s="396" t="str">
        <f t="array" ref="G82">IFERROR(VLOOKUP(SMALL(IF($C82=$A$50:$A$105,$AC$50:$AC$105,FALSE),COUNTIF($C$50:$C82,$C82)),$AC$50:$AJ$105,5),"")</f>
        <v/>
      </c>
      <c r="H82" s="396" t="str">
        <f t="array" ref="H82">IFERROR(VLOOKUP(SMALL(IF($C82=$A$50:$A$105,$AC$50:$AC$105,FALSE),COUNTIF($C$50:$C82,$C82)),$AC$50:$AJ$105,6),"")</f>
        <v/>
      </c>
      <c r="I82" s="396" t="str">
        <f t="array" ref="I82">IFERROR(VLOOKUP(SMALL(IF($C82=$A$50:$A$105,$AC$50:$AC$105,FALSE),COUNTIF($C$50:$C82,$C82)),$AC$50:$AJ$105,7),"")</f>
        <v/>
      </c>
      <c r="J82" s="396" t="str">
        <f t="array" ref="J82">IFERROR(VLOOKUP(SMALL(IF($C82=$A$50:$A$105,$AC$50:$AC$105,FALSE),COUNTIF($C$50:$C82,$C82)),$AC$50:$AJ$105,8),"")</f>
        <v/>
      </c>
      <c r="K82" s="366">
        <f>IFERROR(IF(E82=1.4,LOOKUP(1,0/(('Unit converter list'!$B$2:$B$65='Data Request'!$J82)*('Unit converter list'!$C$2:$C$65='Data Request'!$N82)),'Unit converter list'!$D$2:$D$65),LOOKUP(1,0/(('Unit converter list'!$A$2:$A$65='Data Request'!$H82)*('Unit converter list'!$B$2:$B$65='Data Request'!$J82)*('Unit converter list'!$C$2:$C$65='Data Request'!$N82)),'Unit converter list'!$D$2:$D$65)),"")</f>
        <v>0</v>
      </c>
      <c r="L82" s="307" t="str">
        <f t="shared" ref="L82:L105" si="18">IF(J82="","",N82&amp;"/"&amp;J82)</f>
        <v/>
      </c>
      <c r="M82" s="307" t="str">
        <f t="shared" ref="M82:M105" si="19">IFERROR(IF(J82="","",I82*K82),"")</f>
        <v/>
      </c>
      <c r="N82" s="307" t="str">
        <f>IFERROR(IF(E82=1.4,"ton",IF(E82=1.41,IF(O82="化糞池-CH4Septic tank-CH4",VLOOKUP($O82,'4.Default Emission Factor'!$D$2:$V$101,16,FALSE),"ton"),IF(E82=2.2,"MWh",IF(E82=0,"MWh",VLOOKUP($O82,'4.Default Emission Factor'!$D$2:$V$101,16,FALSE))))),"")</f>
        <v/>
      </c>
      <c r="O82" s="307" t="str">
        <f>IFERROR(IF(E82=1.4,(LOOKUP(1,0/((清單list!$B$2:$B$3001=$F82)*(清單list!$D$2:$D$3001='Data Request'!$H82)),清單list!$E$2:$E$3308)),(LOOKUP(1,0/((清單list!$B$2:$B$3001=$F82)*(清單list!$C$2:$C$3001=$G82)*(清單list!$D$2:$D$3001='Data Request'!$H82)),清單list!$E$2:$E$3308))),"")</f>
        <v/>
      </c>
      <c r="P82" s="6"/>
      <c r="Q82" s="6"/>
      <c r="R82" s="397" t="str">
        <f t="array" ref="R82">IFERROR(SMALL(IF((CSR_DB!$AO$1:$AO$8000='Data Request'!$G$5),ROW(CSR_DB!$AO$1:$AO$8000)),ROW(33:33)),"")</f>
        <v/>
      </c>
      <c r="S82" s="398" t="str">
        <f>IF(T82="其他 Others",IF(R82&lt;&gt;"",LOOKUP(1,0/((清單list!$B$2:$B$3001='Data Request'!T82)*(清單list!$D$2:$D$3001='Data Request'!V82)),清單list!$A$2:$A$3001),""),IF(R82&lt;&gt;"",LOOKUP(1,0/((清單list!$C$2:$C$3001='Data Request'!U82)*(清單list!$D$2:$D$3001='Data Request'!V82)),清單list!$A$2:$A$3001),""))</f>
        <v/>
      </c>
      <c r="T82" s="397" t="str">
        <f>IFERROR(IF(INDEX(CSR_DB!$BA$1:$BA$8000,$R82)&lt;&gt;"",INDEX(CSR_DB!$BA$1:$BA$8000,$R82),""),"")</f>
        <v/>
      </c>
      <c r="U82" s="397" t="str">
        <f>IFERROR(IF(INDEX(CSR_DB!$AU$1:$AU$8000,$R82)&lt;&gt;"",INDEX(CSR_DB!$AU$1:$AU$8000,$R82),""),"")</f>
        <v/>
      </c>
      <c r="V82" s="397" t="str">
        <f>IFERROR(IF(INDEX(CSR_DB!$AV$1:$AV$8000,$R82)&lt;&gt;"",INDEX(CSR_DB!$AV$1:$AV$8000,$R82),""),"")</f>
        <v/>
      </c>
      <c r="W82" s="397" t="str">
        <f>IFERROR(IF(INDEX(CSR_DB!$AS$1:$AS$8000,$R82)&lt;&gt;"",INDEX(CSR_DB!$AS$1:$AS$8000,$R82),""),"")</f>
        <v/>
      </c>
      <c r="X82" s="397" t="str">
        <f>IFERROR(IF(INDEX(CSR_DB!$AT$1:$AT$8000,$R82)&lt;&gt;"",INDEX(CSR_DB!$AT$1:$AT$8000,$R82),""),"")</f>
        <v/>
      </c>
      <c r="Y82" s="399" t="str">
        <f t="shared" ref="Y82:Y105" si="20">IF(U82="Not applicable(不適用)","",IF(S82=1.4,IF(T82="其他 Others",U82&amp;V82,T82&amp;V82),U82&amp;V82))</f>
        <v/>
      </c>
      <c r="Z82" t="str">
        <f t="shared" ref="Z82:Z105" si="21">IF(U82="Not applicable(不適用)","",IF(S82=1.4,IF(T82="其他 Others",U82&amp;V82,T82&amp;V82&amp;X82),U82&amp;V82&amp;X82))</f>
        <v/>
      </c>
      <c r="AA82" s="399" t="str">
        <f>IF(Z82&lt;&gt;"",COUNTIFS($Z$50:Z82,Z82),"")</f>
        <v/>
      </c>
      <c r="AC82">
        <v>33</v>
      </c>
      <c r="AD82" s="399" t="str">
        <f t="array" ref="AD82">IFERROR(SMALL(IF($AA$50:$AA$105=1,ROW($AA$50:$AA$105),""),ROW(33:33)),"")</f>
        <v/>
      </c>
      <c r="AE82" s="400" t="str">
        <f t="shared" ref="AE82:AE105" si="22">IFERROR(IF(INDEX(S$1:S$105,$AD82)&lt;&gt;"",INDEX(S$1:S$105,$AD82),""),"")</f>
        <v/>
      </c>
      <c r="AF82" s="399" t="str">
        <f t="shared" ref="AF82:AF105" si="23">IFERROR(IF(INDEX(T$1:T$105,$AD82)&lt;&gt;"",INDEX(T$1:T$105,$AD82),""),"")</f>
        <v/>
      </c>
      <c r="AG82" s="399" t="str">
        <f t="shared" ref="AG82:AG105" si="24">IFERROR(IF(AE82=1.4,IF(AF82="其他 Others",INDEX(U$1:U$105,$AD82),""),IF(INDEX(U$1:U$105,$AD82)&lt;&gt;"",INDEX(U$1:U$105,$AD82),"")),"")</f>
        <v/>
      </c>
      <c r="AH82" s="399" t="str">
        <f t="shared" ref="AH82:AH105" si="25">IFERROR(IF(INDEX(V$1:V$105,$AD82)&lt;&gt;"",INDEX(V$1:V$105,$AD82),""),"")</f>
        <v/>
      </c>
      <c r="AI82" s="399" t="str">
        <f t="shared" ref="AI82:AI105" si="26">IF(AE82&lt;&gt;"",IF(AE82=1.4,SUMIFS($W$50:$W$105,$S$50:$S$105,$AE82,$T$50:$T$105,$AF82,$V$50:$V$105,$AH82,$X$50:$X$105,$AJ82),SUMIFS($W$50:$W$105,$S$50:$S$105,$AE82,$T$50:$T$105,$AF82,$U$50:$U$105,$AG82,$V$50:$V$105,$AH82,$X$50:$X$105,$AJ82)),"")</f>
        <v/>
      </c>
      <c r="AJ82" s="399" t="str">
        <f t="shared" ref="AJ82:AJ105" si="27">IFERROR(IF(INDEX(X$1:X$105,$AD82)&lt;&gt;"",INDEX(X$1:X$105,$AD82),""),"")</f>
        <v/>
      </c>
    </row>
    <row r="83" spans="1:36" ht="17.5" customHeight="1" thickBot="1">
      <c r="A83" t="str">
        <f t="array" ref="A83">IF(AD83&lt;&gt;"",SUMPRODUCT(($AE$50:$AE$105&lt;AE83)*($AD$50:$AD$105&gt;0))+1,"")</f>
        <v/>
      </c>
      <c r="B83" t="str">
        <f>IF(AD83&lt;&gt;"",COUNTIFS($E$50:$E83,E83),"")</f>
        <v/>
      </c>
      <c r="C83" t="str">
        <f t="shared" si="17"/>
        <v/>
      </c>
      <c r="E83" s="380" t="str">
        <f t="array" ref="E83">IFERROR(VLOOKUP(SMALL(IF($C83=$A$50:$A$105,$AC$50:$AC$105,FALSE),COUNTIF($C$50:$C83,$C83)),$AC$50:$AJ$105,3),"")</f>
        <v/>
      </c>
      <c r="F83" s="396" t="str">
        <f t="array" ref="F83">IFERROR(VLOOKUP(SMALL(IF($C83=$A$50:$A$105,$AC$50:$AC$105,FALSE),COUNTIF($C$50:$C83,$C83)),$AC$50:$AJ$105,4),"")</f>
        <v/>
      </c>
      <c r="G83" s="396" t="str">
        <f t="array" ref="G83">IFERROR(VLOOKUP(SMALL(IF($C83=$A$50:$A$105,$AC$50:$AC$105,FALSE),COUNTIF($C$50:$C83,$C83)),$AC$50:$AJ$105,5),"")</f>
        <v/>
      </c>
      <c r="H83" s="396" t="str">
        <f t="array" ref="H83">IFERROR(VLOOKUP(SMALL(IF($C83=$A$50:$A$105,$AC$50:$AC$105,FALSE),COUNTIF($C$50:$C83,$C83)),$AC$50:$AJ$105,6),"")</f>
        <v/>
      </c>
      <c r="I83" s="396" t="str">
        <f t="array" ref="I83">IFERROR(VLOOKUP(SMALL(IF($C83=$A$50:$A$105,$AC$50:$AC$105,FALSE),COUNTIF($C$50:$C83,$C83)),$AC$50:$AJ$105,7),"")</f>
        <v/>
      </c>
      <c r="J83" s="396" t="str">
        <f t="array" ref="J83">IFERROR(VLOOKUP(SMALL(IF($C83=$A$50:$A$105,$AC$50:$AC$105,FALSE),COUNTIF($C$50:$C83,$C83)),$AC$50:$AJ$105,8),"")</f>
        <v/>
      </c>
      <c r="K83" s="366">
        <f>IFERROR(IF(E83=1.4,LOOKUP(1,0/(('Unit converter list'!$B$2:$B$65='Data Request'!$J83)*('Unit converter list'!$C$2:$C$65='Data Request'!$N83)),'Unit converter list'!$D$2:$D$65),LOOKUP(1,0/(('Unit converter list'!$A$2:$A$65='Data Request'!$H83)*('Unit converter list'!$B$2:$B$65='Data Request'!$J83)*('Unit converter list'!$C$2:$C$65='Data Request'!$N83)),'Unit converter list'!$D$2:$D$65)),"")</f>
        <v>0</v>
      </c>
      <c r="L83" s="307" t="str">
        <f t="shared" si="18"/>
        <v/>
      </c>
      <c r="M83" s="307" t="str">
        <f t="shared" si="19"/>
        <v/>
      </c>
      <c r="N83" s="307" t="str">
        <f>IFERROR(IF(E83=1.4,"ton",IF(E83=1.41,IF(O83="化糞池-CH4Septic tank-CH4",VLOOKUP($O83,'4.Default Emission Factor'!$D$2:$V$101,16,FALSE),"ton"),IF(E83=2.2,"MWh",IF(E83=0,"MWh",VLOOKUP($O83,'4.Default Emission Factor'!$D$2:$V$101,16,FALSE))))),"")</f>
        <v/>
      </c>
      <c r="O83" s="307" t="str">
        <f>IFERROR(IF(E83=1.4,(LOOKUP(1,0/((清單list!$B$2:$B$3001=$F83)*(清單list!$D$2:$D$3001='Data Request'!$H83)),清單list!$E$2:$E$3308)),(LOOKUP(1,0/((清單list!$B$2:$B$3001=$F83)*(清單list!$C$2:$C$3001=$G83)*(清單list!$D$2:$D$3001='Data Request'!$H83)),清單list!$E$2:$E$3308))),"")</f>
        <v/>
      </c>
      <c r="P83" s="6"/>
      <c r="Q83" s="6"/>
      <c r="R83" s="397" t="str">
        <f t="array" ref="R83">IFERROR(SMALL(IF((CSR_DB!$AO$1:$AO$8000='Data Request'!$G$5),ROW(CSR_DB!$AO$1:$AO$8000)),ROW(34:34)),"")</f>
        <v/>
      </c>
      <c r="S83" s="398" t="str">
        <f>IF(T83="其他 Others",IF(R83&lt;&gt;"",LOOKUP(1,0/((清單list!$B$2:$B$3001='Data Request'!T83)*(清單list!$D$2:$D$3001='Data Request'!V83)),清單list!$A$2:$A$3001),""),IF(R83&lt;&gt;"",LOOKUP(1,0/((清單list!$C$2:$C$3001='Data Request'!U83)*(清單list!$D$2:$D$3001='Data Request'!V83)),清單list!$A$2:$A$3001),""))</f>
        <v/>
      </c>
      <c r="T83" s="397" t="str">
        <f>IFERROR(IF(INDEX(CSR_DB!$BA$1:$BA$8000,$R83)&lt;&gt;"",INDEX(CSR_DB!$BA$1:$BA$8000,$R83),""),"")</f>
        <v/>
      </c>
      <c r="U83" s="397" t="str">
        <f>IFERROR(IF(INDEX(CSR_DB!$AU$1:$AU$8000,$R83)&lt;&gt;"",INDEX(CSR_DB!$AU$1:$AU$8000,$R83),""),"")</f>
        <v/>
      </c>
      <c r="V83" s="397" t="str">
        <f>IFERROR(IF(INDEX(CSR_DB!$AV$1:$AV$8000,$R83)&lt;&gt;"",INDEX(CSR_DB!$AV$1:$AV$8000,$R83),""),"")</f>
        <v/>
      </c>
      <c r="W83" s="397" t="str">
        <f>IFERROR(IF(INDEX(CSR_DB!$AS$1:$AS$8000,$R83)&lt;&gt;"",INDEX(CSR_DB!$AS$1:$AS$8000,$R83),""),"")</f>
        <v/>
      </c>
      <c r="X83" s="397" t="str">
        <f>IFERROR(IF(INDEX(CSR_DB!$AT$1:$AT$8000,$R83)&lt;&gt;"",INDEX(CSR_DB!$AT$1:$AT$8000,$R83),""),"")</f>
        <v/>
      </c>
      <c r="Y83" s="399" t="str">
        <f t="shared" si="20"/>
        <v/>
      </c>
      <c r="Z83" t="str">
        <f t="shared" si="21"/>
        <v/>
      </c>
      <c r="AA83" s="399" t="str">
        <f>IF(Z83&lt;&gt;"",COUNTIFS($Z$50:Z83,Z83),"")</f>
        <v/>
      </c>
      <c r="AC83">
        <v>34</v>
      </c>
      <c r="AD83" s="399" t="str">
        <f t="array" ref="AD83">IFERROR(SMALL(IF($AA$50:$AA$105=1,ROW($AA$50:$AA$105),""),ROW(34:34)),"")</f>
        <v/>
      </c>
      <c r="AE83" s="400" t="str">
        <f t="shared" si="22"/>
        <v/>
      </c>
      <c r="AF83" s="399" t="str">
        <f t="shared" si="23"/>
        <v/>
      </c>
      <c r="AG83" s="399" t="str">
        <f t="shared" si="24"/>
        <v/>
      </c>
      <c r="AH83" s="399" t="str">
        <f t="shared" si="25"/>
        <v/>
      </c>
      <c r="AI83" s="399" t="str">
        <f t="shared" si="26"/>
        <v/>
      </c>
      <c r="AJ83" s="399" t="str">
        <f t="shared" si="27"/>
        <v/>
      </c>
    </row>
    <row r="84" spans="1:36" ht="34" customHeight="1" thickBot="1">
      <c r="A84" t="str">
        <f t="array" ref="A84">IF(AD84&lt;&gt;"",SUMPRODUCT(($AE$50:$AE$105&lt;AE84)*($AD$50:$AD$105&gt;0))+1,"")</f>
        <v/>
      </c>
      <c r="B84" t="str">
        <f>IF(AD84&lt;&gt;"",COUNTIFS($E$50:$E84,E84),"")</f>
        <v/>
      </c>
      <c r="C84" t="str">
        <f t="shared" si="17"/>
        <v/>
      </c>
      <c r="E84" s="380" t="str">
        <f t="array" ref="E84">IFERROR(VLOOKUP(SMALL(IF($C84=$A$50:$A$105,$AC$50:$AC$105,FALSE),COUNTIF($C$50:$C84,$C84)),$AC$50:$AJ$105,3),"")</f>
        <v/>
      </c>
      <c r="F84" s="396" t="str">
        <f t="array" ref="F84">IFERROR(VLOOKUP(SMALL(IF($C84=$A$50:$A$105,$AC$50:$AC$105,FALSE),COUNTIF($C$50:$C84,$C84)),$AC$50:$AJ$105,4),"")</f>
        <v/>
      </c>
      <c r="G84" s="396" t="str">
        <f t="array" ref="G84">IFERROR(VLOOKUP(SMALL(IF($C84=$A$50:$A$105,$AC$50:$AC$105,FALSE),COUNTIF($C$50:$C84,$C84)),$AC$50:$AJ$105,5),"")</f>
        <v/>
      </c>
      <c r="H84" s="396" t="str">
        <f t="array" ref="H84">IFERROR(VLOOKUP(SMALL(IF($C84=$A$50:$A$105,$AC$50:$AC$105,FALSE),COUNTIF($C$50:$C84,$C84)),$AC$50:$AJ$105,6),"")</f>
        <v/>
      </c>
      <c r="I84" s="396" t="str">
        <f t="array" ref="I84">IFERROR(VLOOKUP(SMALL(IF($C84=$A$50:$A$105,$AC$50:$AC$105,FALSE),COUNTIF($C$50:$C84,$C84)),$AC$50:$AJ$105,7),"")</f>
        <v/>
      </c>
      <c r="J84" s="396" t="str">
        <f t="array" ref="J84">IFERROR(VLOOKUP(SMALL(IF($C84=$A$50:$A$105,$AC$50:$AC$105,FALSE),COUNTIF($C$50:$C84,$C84)),$AC$50:$AJ$105,8),"")</f>
        <v/>
      </c>
      <c r="K84" s="366">
        <f>IFERROR(IF(E84=1.4,LOOKUP(1,0/(('Unit converter list'!$B$2:$B$65='Data Request'!$J84)*('Unit converter list'!$C$2:$C$65='Data Request'!$N84)),'Unit converter list'!$D$2:$D$65),LOOKUP(1,0/(('Unit converter list'!$A$2:$A$65='Data Request'!$H84)*('Unit converter list'!$B$2:$B$65='Data Request'!$J84)*('Unit converter list'!$C$2:$C$65='Data Request'!$N84)),'Unit converter list'!$D$2:$D$65)),"")</f>
        <v>0</v>
      </c>
      <c r="L84" s="307" t="str">
        <f t="shared" si="18"/>
        <v/>
      </c>
      <c r="M84" s="307" t="str">
        <f t="shared" si="19"/>
        <v/>
      </c>
      <c r="N84" s="307" t="str">
        <f>IFERROR(IF(E84=1.4,"ton",IF(E84=1.41,IF(O84="化糞池-CH4Septic tank-CH4",VLOOKUP($O84,'4.Default Emission Factor'!$D$2:$V$101,16,FALSE),"ton"),IF(E84=2.2,"MWh",IF(E84=0,"MWh",VLOOKUP($O84,'4.Default Emission Factor'!$D$2:$V$101,16,FALSE))))),"")</f>
        <v/>
      </c>
      <c r="O84" s="307" t="str">
        <f>IFERROR(IF(E84=1.4,(LOOKUP(1,0/((清單list!$B$2:$B$3001=$F84)*(清單list!$D$2:$D$3001='Data Request'!$H84)),清單list!$E$2:$E$3308)),(LOOKUP(1,0/((清單list!$B$2:$B$3001=$F84)*(清單list!$C$2:$C$3001=$G84)*(清單list!$D$2:$D$3001='Data Request'!$H84)),清單list!$E$2:$E$3308))),"")</f>
        <v/>
      </c>
      <c r="P84" s="6"/>
      <c r="Q84" s="6"/>
      <c r="R84" s="397" t="str">
        <f t="array" ref="R84">IFERROR(SMALL(IF((CSR_DB!$AO$1:$AO$8000='Data Request'!$G$5),ROW(CSR_DB!$AO$1:$AO$8000)),ROW(35:35)),"")</f>
        <v/>
      </c>
      <c r="S84" s="398" t="str">
        <f>IF(T84="其他 Others",IF(R84&lt;&gt;"",LOOKUP(1,0/((清單list!$B$2:$B$3001='Data Request'!T84)*(清單list!$D$2:$D$3001='Data Request'!V84)),清單list!$A$2:$A$3001),""),IF(R84&lt;&gt;"",LOOKUP(1,0/((清單list!$C$2:$C$3001='Data Request'!U84)*(清單list!$D$2:$D$3001='Data Request'!V84)),清單list!$A$2:$A$3001),""))</f>
        <v/>
      </c>
      <c r="T84" s="397" t="str">
        <f>IFERROR(IF(INDEX(CSR_DB!$BA$1:$BA$8000,$R84)&lt;&gt;"",INDEX(CSR_DB!$BA$1:$BA$8000,$R84),""),"")</f>
        <v/>
      </c>
      <c r="U84" s="397" t="str">
        <f>IFERROR(IF(INDEX(CSR_DB!$AU$1:$AU$8000,$R84)&lt;&gt;"",INDEX(CSR_DB!$AU$1:$AU$8000,$R84),""),"")</f>
        <v/>
      </c>
      <c r="V84" s="397" t="str">
        <f>IFERROR(IF(INDEX(CSR_DB!$AV$1:$AV$8000,$R84)&lt;&gt;"",INDEX(CSR_DB!$AV$1:$AV$8000,$R84),""),"")</f>
        <v/>
      </c>
      <c r="W84" s="397" t="str">
        <f>IFERROR(IF(INDEX(CSR_DB!$AS$1:$AS$8000,$R84)&lt;&gt;"",INDEX(CSR_DB!$AS$1:$AS$8000,$R84),""),"")</f>
        <v/>
      </c>
      <c r="X84" s="397" t="str">
        <f>IFERROR(IF(INDEX(CSR_DB!$AT$1:$AT$8000,$R84)&lt;&gt;"",INDEX(CSR_DB!$AT$1:$AT$8000,$R84),""),"")</f>
        <v/>
      </c>
      <c r="Y84" s="399" t="str">
        <f t="shared" si="20"/>
        <v/>
      </c>
      <c r="Z84" t="str">
        <f t="shared" si="21"/>
        <v/>
      </c>
      <c r="AA84" s="399" t="str">
        <f>IF(Z84&lt;&gt;"",COUNTIFS($Z$50:Z84,Z84),"")</f>
        <v/>
      </c>
      <c r="AC84">
        <v>35</v>
      </c>
      <c r="AD84" s="399" t="str">
        <f t="array" ref="AD84">IFERROR(SMALL(IF($AA$50:$AA$105=1,ROW($AA$50:$AA$105),""),ROW(35:35)),"")</f>
        <v/>
      </c>
      <c r="AE84" s="400" t="str">
        <f t="shared" si="22"/>
        <v/>
      </c>
      <c r="AF84" s="399" t="str">
        <f t="shared" si="23"/>
        <v/>
      </c>
      <c r="AG84" s="399" t="str">
        <f t="shared" si="24"/>
        <v/>
      </c>
      <c r="AH84" s="399" t="str">
        <f t="shared" si="25"/>
        <v/>
      </c>
      <c r="AI84" s="399" t="str">
        <f t="shared" si="26"/>
        <v/>
      </c>
      <c r="AJ84" s="399" t="str">
        <f t="shared" si="27"/>
        <v/>
      </c>
    </row>
    <row r="85" spans="1:36" ht="34" customHeight="1" thickBot="1">
      <c r="A85" t="str">
        <f t="array" ref="A85">IF(AD85&lt;&gt;"",SUMPRODUCT(($AE$50:$AE$105&lt;AE85)*($AD$50:$AD$105&gt;0))+1,"")</f>
        <v/>
      </c>
      <c r="B85" t="str">
        <f>IF(AD85&lt;&gt;"",COUNTIFS($E$50:$E85,E85),"")</f>
        <v/>
      </c>
      <c r="C85" t="str">
        <f t="shared" si="17"/>
        <v/>
      </c>
      <c r="E85" s="380" t="str">
        <f t="array" ref="E85">IFERROR(VLOOKUP(SMALL(IF($C85=$A$50:$A$105,$AC$50:$AC$105,FALSE),COUNTIF($C$50:$C85,$C85)),$AC$50:$AJ$105,3),"")</f>
        <v/>
      </c>
      <c r="F85" s="396" t="str">
        <f t="array" ref="F85">IFERROR(VLOOKUP(SMALL(IF($C85=$A$50:$A$105,$AC$50:$AC$105,FALSE),COUNTIF($C$50:$C85,$C85)),$AC$50:$AJ$105,4),"")</f>
        <v/>
      </c>
      <c r="G85" s="396" t="str">
        <f t="array" ref="G85">IFERROR(VLOOKUP(SMALL(IF($C85=$A$50:$A$105,$AC$50:$AC$105,FALSE),COUNTIF($C$50:$C85,$C85)),$AC$50:$AJ$105,5),"")</f>
        <v/>
      </c>
      <c r="H85" s="396" t="str">
        <f t="array" ref="H85">IFERROR(VLOOKUP(SMALL(IF($C85=$A$50:$A$105,$AC$50:$AC$105,FALSE),COUNTIF($C$50:$C85,$C85)),$AC$50:$AJ$105,6),"")</f>
        <v/>
      </c>
      <c r="I85" s="396" t="str">
        <f t="array" ref="I85">IFERROR(VLOOKUP(SMALL(IF($C85=$A$50:$A$105,$AC$50:$AC$105,FALSE),COUNTIF($C$50:$C85,$C85)),$AC$50:$AJ$105,7),"")</f>
        <v/>
      </c>
      <c r="J85" s="396" t="str">
        <f t="array" ref="J85">IFERROR(VLOOKUP(SMALL(IF($C85=$A$50:$A$105,$AC$50:$AC$105,FALSE),COUNTIF($C$50:$C85,$C85)),$AC$50:$AJ$105,8),"")</f>
        <v/>
      </c>
      <c r="K85" s="366">
        <f>IFERROR(IF(E85=1.4,LOOKUP(1,0/(('Unit converter list'!$B$2:$B$65='Data Request'!$J85)*('Unit converter list'!$C$2:$C$65='Data Request'!$N85)),'Unit converter list'!$D$2:$D$65),LOOKUP(1,0/(('Unit converter list'!$A$2:$A$65='Data Request'!$H85)*('Unit converter list'!$B$2:$B$65='Data Request'!$J85)*('Unit converter list'!$C$2:$C$65='Data Request'!$N85)),'Unit converter list'!$D$2:$D$65)),"")</f>
        <v>0</v>
      </c>
      <c r="L85" s="307" t="str">
        <f t="shared" si="18"/>
        <v/>
      </c>
      <c r="M85" s="307" t="str">
        <f t="shared" si="19"/>
        <v/>
      </c>
      <c r="N85" s="307" t="str">
        <f>IFERROR(IF(E85=1.4,"ton",IF(E85=1.41,IF(O85="化糞池-CH4Septic tank-CH4",VLOOKUP($O85,'4.Default Emission Factor'!$D$2:$V$101,16,FALSE),"ton"),IF(E85=2.2,"MWh",IF(E85=0,"MWh",VLOOKUP($O85,'4.Default Emission Factor'!$D$2:$V$101,16,FALSE))))),"")</f>
        <v/>
      </c>
      <c r="O85" s="307" t="str">
        <f>IFERROR(IF(E85=1.4,(LOOKUP(1,0/((清單list!$B$2:$B$3001=$F85)*(清單list!$D$2:$D$3001='Data Request'!$H85)),清單list!$E$2:$E$3308)),(LOOKUP(1,0/((清單list!$B$2:$B$3001=$F85)*(清單list!$C$2:$C$3001=$G85)*(清單list!$D$2:$D$3001='Data Request'!$H85)),清單list!$E$2:$E$3308))),"")</f>
        <v/>
      </c>
      <c r="P85" s="6"/>
      <c r="Q85" s="6"/>
      <c r="R85" s="397" t="str">
        <f t="array" ref="R85">IFERROR(SMALL(IF((CSR_DB!$AO$1:$AO$8000='Data Request'!$G$5),ROW(CSR_DB!$AO$1:$AO$8000)),ROW(37:37)),"")</f>
        <v/>
      </c>
      <c r="S85" s="398" t="str">
        <f>IF(T85="其他 Others",IF(R85&lt;&gt;"",LOOKUP(1,0/((清單list!$B$2:$B$3001='Data Request'!T85)*(清單list!$D$2:$D$3001='Data Request'!V85)),清單list!$A$2:$A$3001),""),IF(R85&lt;&gt;"",LOOKUP(1,0/((清單list!$C$2:$C$3001='Data Request'!U85)*(清單list!$D$2:$D$3001='Data Request'!V85)),清單list!$A$2:$A$3001),""))</f>
        <v/>
      </c>
      <c r="T85" s="397" t="str">
        <f>IFERROR(IF(INDEX(CSR_DB!$BA$1:$BA$8000,$R85)&lt;&gt;"",INDEX(CSR_DB!$BA$1:$BA$8000,$R85),""),"")</f>
        <v/>
      </c>
      <c r="U85" s="397" t="str">
        <f>IFERROR(IF(INDEX(CSR_DB!$AU$1:$AU$8000,$R85)&lt;&gt;"",INDEX(CSR_DB!$AU$1:$AU$8000,$R85),""),"")</f>
        <v/>
      </c>
      <c r="V85" s="397" t="str">
        <f>IFERROR(IF(INDEX(CSR_DB!$AV$1:$AV$8000,$R85)&lt;&gt;"",INDEX(CSR_DB!$AV$1:$AV$8000,$R85),""),"")</f>
        <v/>
      </c>
      <c r="W85" s="397" t="str">
        <f>IFERROR(IF(INDEX(CSR_DB!$AS$1:$AS$8000,$R85)&lt;&gt;"",INDEX(CSR_DB!$AS$1:$AS$8000,$R85),""),"")</f>
        <v/>
      </c>
      <c r="X85" s="397" t="str">
        <f>IFERROR(IF(INDEX(CSR_DB!$AT$1:$AT$8000,$R85)&lt;&gt;"",INDEX(CSR_DB!$AT$1:$AT$8000,$R85),""),"")</f>
        <v/>
      </c>
      <c r="Y85" s="399" t="str">
        <f t="shared" si="20"/>
        <v/>
      </c>
      <c r="Z85" t="str">
        <f t="shared" si="21"/>
        <v/>
      </c>
      <c r="AA85" s="399" t="str">
        <f>IF(Z85&lt;&gt;"",COUNTIFS($Z$50:Z85,Z85),"")</f>
        <v/>
      </c>
      <c r="AC85">
        <v>36</v>
      </c>
      <c r="AD85" s="399" t="str">
        <f t="array" ref="AD85">IFERROR(SMALL(IF($AA$50:$AA$105=1,ROW($AA$50:$AA$105),""),ROW(37:37)),"")</f>
        <v/>
      </c>
      <c r="AE85" s="400" t="str">
        <f t="shared" si="22"/>
        <v/>
      </c>
      <c r="AF85" s="399" t="str">
        <f t="shared" si="23"/>
        <v/>
      </c>
      <c r="AG85" s="399" t="str">
        <f t="shared" si="24"/>
        <v/>
      </c>
      <c r="AH85" s="399" t="str">
        <f t="shared" si="25"/>
        <v/>
      </c>
      <c r="AI85" s="399" t="str">
        <f t="shared" si="26"/>
        <v/>
      </c>
      <c r="AJ85" s="399" t="str">
        <f t="shared" si="27"/>
        <v/>
      </c>
    </row>
    <row r="86" spans="1:36" ht="17.5" customHeight="1" thickBot="1">
      <c r="A86" t="str">
        <f t="array" ref="A86">IF(AD86&lt;&gt;"",SUMPRODUCT(($AE$50:$AE$105&lt;AE86)*($AD$50:$AD$105&gt;0))+1,"")</f>
        <v/>
      </c>
      <c r="B86" t="str">
        <f>IF(AD86&lt;&gt;"",COUNTIFS($E$50:$E86,E86),"")</f>
        <v/>
      </c>
      <c r="C86" t="str">
        <f t="shared" si="17"/>
        <v/>
      </c>
      <c r="E86" s="380" t="str">
        <f t="array" ref="E86">IFERROR(VLOOKUP(SMALL(IF($C86=$A$50:$A$105,$AC$50:$AC$105,FALSE),COUNTIF($C$50:$C86,$C86)),$AC$50:$AJ$105,3),"")</f>
        <v/>
      </c>
      <c r="F86" s="396" t="str">
        <f t="array" ref="F86">IFERROR(VLOOKUP(SMALL(IF($C86=$A$50:$A$105,$AC$50:$AC$105,FALSE),COUNTIF($C$50:$C86,$C86)),$AC$50:$AJ$105,4),"")</f>
        <v/>
      </c>
      <c r="G86" s="396" t="str">
        <f t="array" ref="G86">IFERROR(VLOOKUP(SMALL(IF($C86=$A$50:$A$105,$AC$50:$AC$105,FALSE),COUNTIF($C$50:$C86,$C86)),$AC$50:$AJ$105,5),"")</f>
        <v/>
      </c>
      <c r="H86" s="396" t="str">
        <f t="array" ref="H86">IFERROR(VLOOKUP(SMALL(IF($C86=$A$50:$A$105,$AC$50:$AC$105,FALSE),COUNTIF($C$50:$C86,$C86)),$AC$50:$AJ$105,6),"")</f>
        <v/>
      </c>
      <c r="I86" s="396" t="str">
        <f t="array" ref="I86">IFERROR(VLOOKUP(SMALL(IF($C86=$A$50:$A$105,$AC$50:$AC$105,FALSE),COUNTIF($C$50:$C86,$C86)),$AC$50:$AJ$105,7),"")</f>
        <v/>
      </c>
      <c r="J86" s="396" t="str">
        <f t="array" ref="J86">IFERROR(VLOOKUP(SMALL(IF($C86=$A$50:$A$105,$AC$50:$AC$105,FALSE),COUNTIF($C$50:$C86,$C86)),$AC$50:$AJ$105,8),"")</f>
        <v/>
      </c>
      <c r="K86" s="366">
        <f>IFERROR(IF(E86=1.4,LOOKUP(1,0/(('Unit converter list'!$B$2:$B$65='Data Request'!$J86)*('Unit converter list'!$C$2:$C$65='Data Request'!$N86)),'Unit converter list'!$D$2:$D$65),LOOKUP(1,0/(('Unit converter list'!$A$2:$A$65='Data Request'!$H86)*('Unit converter list'!$B$2:$B$65='Data Request'!$J86)*('Unit converter list'!$C$2:$C$65='Data Request'!$N86)),'Unit converter list'!$D$2:$D$65)),"")</f>
        <v>0</v>
      </c>
      <c r="L86" s="307" t="str">
        <f t="shared" si="18"/>
        <v/>
      </c>
      <c r="M86" s="307" t="str">
        <f t="shared" si="19"/>
        <v/>
      </c>
      <c r="N86" s="307" t="str">
        <f>IFERROR(IF(E86=1.4,"ton",IF(E86=1.41,IF(O86="化糞池-CH4Septic tank-CH4",VLOOKUP($O86,'4.Default Emission Factor'!$D$2:$V$101,16,FALSE),"ton"),IF(E86=2.2,"MWh",IF(E86=0,"MWh",VLOOKUP($O86,'4.Default Emission Factor'!$D$2:$V$101,16,FALSE))))),"")</f>
        <v/>
      </c>
      <c r="O86" s="307" t="str">
        <f>IFERROR(IF(E86=1.4,(LOOKUP(1,0/((清單list!$B$2:$B$3001=$F86)*(清單list!$D$2:$D$3001='Data Request'!$H86)),清單list!$E$2:$E$3308)),(LOOKUP(1,0/((清單list!$B$2:$B$3001=$F86)*(清單list!$C$2:$C$3001=$G86)*(清單list!$D$2:$D$3001='Data Request'!$H86)),清單list!$E$2:$E$3308))),"")</f>
        <v/>
      </c>
      <c r="P86" s="6"/>
      <c r="Q86" s="6"/>
      <c r="R86" s="397" t="str">
        <f t="array" ref="R86">IFERROR(SMALL(IF((CSR_DB!$AO$1:$AO$8000='Data Request'!$G$5),ROW(CSR_DB!$AO$1:$AO$8000)),ROW(38:38)),"")</f>
        <v/>
      </c>
      <c r="S86" s="398" t="str">
        <f>IF(T86="其他 Others",IF(R86&lt;&gt;"",LOOKUP(1,0/((清單list!$B$2:$B$3001='Data Request'!T86)*(清單list!$D$2:$D$3001='Data Request'!V86)),清單list!$A$2:$A$3001),""),IF(R86&lt;&gt;"",LOOKUP(1,0/((清單list!$C$2:$C$3001='Data Request'!U86)*(清單list!$D$2:$D$3001='Data Request'!V86)),清單list!$A$2:$A$3001),""))</f>
        <v/>
      </c>
      <c r="T86" s="397" t="str">
        <f>IFERROR(IF(INDEX(CSR_DB!$BA$1:$BA$8000,$R86)&lt;&gt;"",INDEX(CSR_DB!$BA$1:$BA$8000,$R86),""),"")</f>
        <v/>
      </c>
      <c r="U86" s="397" t="str">
        <f>IFERROR(IF(INDEX(CSR_DB!$AU$1:$AU$8000,$R86)&lt;&gt;"",INDEX(CSR_DB!$AU$1:$AU$8000,$R86),""),"")</f>
        <v/>
      </c>
      <c r="V86" s="397" t="str">
        <f>IFERROR(IF(INDEX(CSR_DB!$AV$1:$AV$8000,$R86)&lt;&gt;"",INDEX(CSR_DB!$AV$1:$AV$8000,$R86),""),"")</f>
        <v/>
      </c>
      <c r="W86" s="397" t="str">
        <f>IFERROR(IF(INDEX(CSR_DB!$AS$1:$AS$8000,$R86)&lt;&gt;"",INDEX(CSR_DB!$AS$1:$AS$8000,$R86),""),"")</f>
        <v/>
      </c>
      <c r="X86" s="397" t="str">
        <f>IFERROR(IF(INDEX(CSR_DB!$AT$1:$AT$8000,$R86)&lt;&gt;"",INDEX(CSR_DB!$AT$1:$AT$8000,$R86),""),"")</f>
        <v/>
      </c>
      <c r="Y86" s="399" t="str">
        <f t="shared" si="20"/>
        <v/>
      </c>
      <c r="Z86" t="str">
        <f t="shared" si="21"/>
        <v/>
      </c>
      <c r="AA86" s="399" t="str">
        <f>IF(Z86&lt;&gt;"",COUNTIFS($Z$50:Z86,Z86),"")</f>
        <v/>
      </c>
      <c r="AC86">
        <v>37</v>
      </c>
      <c r="AD86" s="399" t="str">
        <f t="array" ref="AD86">IFERROR(SMALL(IF($AA$50:$AA$105=1,ROW($AA$50:$AA$105),""),ROW(38:38)),"")</f>
        <v/>
      </c>
      <c r="AE86" s="400" t="str">
        <f t="shared" si="22"/>
        <v/>
      </c>
      <c r="AF86" s="399" t="str">
        <f t="shared" si="23"/>
        <v/>
      </c>
      <c r="AG86" s="399" t="str">
        <f t="shared" si="24"/>
        <v/>
      </c>
      <c r="AH86" s="399" t="str">
        <f t="shared" si="25"/>
        <v/>
      </c>
      <c r="AI86" s="399" t="str">
        <f t="shared" si="26"/>
        <v/>
      </c>
      <c r="AJ86" s="399" t="str">
        <f t="shared" si="27"/>
        <v/>
      </c>
    </row>
    <row r="87" spans="1:36" ht="17.5" customHeight="1" thickBot="1">
      <c r="A87" t="str">
        <f t="array" ref="A87">IF(AD87&lt;&gt;"",SUMPRODUCT(($AE$50:$AE$105&lt;AE87)*($AD$50:$AD$105&gt;0))+1,"")</f>
        <v/>
      </c>
      <c r="B87" t="str">
        <f>IF(AD87&lt;&gt;"",COUNTIFS($E$50:$E87,E87),"")</f>
        <v/>
      </c>
      <c r="C87" t="str">
        <f t="shared" si="17"/>
        <v/>
      </c>
      <c r="E87" s="380" t="str">
        <f t="array" ref="E87">IFERROR(VLOOKUP(SMALL(IF($C87=$A$50:$A$105,$AC$50:$AC$105,FALSE),COUNTIF($C$50:$C87,$C87)),$AC$50:$AJ$105,3),"")</f>
        <v/>
      </c>
      <c r="F87" s="396" t="str">
        <f t="array" ref="F87">IFERROR(VLOOKUP(SMALL(IF($C87=$A$50:$A$105,$AC$50:$AC$105,FALSE),COUNTIF($C$50:$C87,$C87)),$AC$50:$AJ$105,4),"")</f>
        <v/>
      </c>
      <c r="G87" s="396" t="str">
        <f t="array" ref="G87">IFERROR(VLOOKUP(SMALL(IF($C87=$A$50:$A$105,$AC$50:$AC$105,FALSE),COUNTIF($C$50:$C87,$C87)),$AC$50:$AJ$105,5),"")</f>
        <v/>
      </c>
      <c r="H87" s="396" t="str">
        <f t="array" ref="H87">IFERROR(VLOOKUP(SMALL(IF($C87=$A$50:$A$105,$AC$50:$AC$105,FALSE),COUNTIF($C$50:$C87,$C87)),$AC$50:$AJ$105,6),"")</f>
        <v/>
      </c>
      <c r="I87" s="396" t="str">
        <f t="array" ref="I87">IFERROR(VLOOKUP(SMALL(IF($C87=$A$50:$A$105,$AC$50:$AC$105,FALSE),COUNTIF($C$50:$C87,$C87)),$AC$50:$AJ$105,7),"")</f>
        <v/>
      </c>
      <c r="J87" s="396" t="str">
        <f t="array" ref="J87">IFERROR(VLOOKUP(SMALL(IF($C87=$A$50:$A$105,$AC$50:$AC$105,FALSE),COUNTIF($C$50:$C87,$C87)),$AC$50:$AJ$105,8),"")</f>
        <v/>
      </c>
      <c r="K87" s="366">
        <f>IFERROR(IF(E87=1.4,LOOKUP(1,0/(('Unit converter list'!$B$2:$B$65='Data Request'!$J87)*('Unit converter list'!$C$2:$C$65='Data Request'!$N87)),'Unit converter list'!$D$2:$D$65),LOOKUP(1,0/(('Unit converter list'!$A$2:$A$65='Data Request'!$H87)*('Unit converter list'!$B$2:$B$65='Data Request'!$J87)*('Unit converter list'!$C$2:$C$65='Data Request'!$N87)),'Unit converter list'!$D$2:$D$65)),"")</f>
        <v>0</v>
      </c>
      <c r="L87" s="307" t="str">
        <f t="shared" si="18"/>
        <v/>
      </c>
      <c r="M87" s="307" t="str">
        <f t="shared" si="19"/>
        <v/>
      </c>
      <c r="N87" s="307" t="str">
        <f>IFERROR(IF(E87=1.4,"ton",IF(E87=1.41,IF(O87="化糞池-CH4Septic tank-CH4",VLOOKUP($O87,'4.Default Emission Factor'!$D$2:$V$101,16,FALSE),"ton"),IF(E87=2.2,"MWh",IF(E87=0,"MWh",VLOOKUP($O87,'4.Default Emission Factor'!$D$2:$V$101,16,FALSE))))),"")</f>
        <v/>
      </c>
      <c r="O87" s="307" t="str">
        <f>IFERROR(IF(E87=1.4,(LOOKUP(1,0/((清單list!$B$2:$B$3001=$F87)*(清單list!$D$2:$D$3001='Data Request'!$H87)),清單list!$E$2:$E$3308)),(LOOKUP(1,0/((清單list!$B$2:$B$3001=$F87)*(清單list!$C$2:$C$3001=$G87)*(清單list!$D$2:$D$3001='Data Request'!$H87)),清單list!$E$2:$E$3308))),"")</f>
        <v/>
      </c>
      <c r="P87" s="6"/>
      <c r="Q87" s="6"/>
      <c r="R87" s="397" t="str">
        <f t="array" ref="R87">IFERROR(SMALL(IF((CSR_DB!$AO$1:$AO$8000='Data Request'!$G$5),ROW(CSR_DB!$AO$1:$AO$8000)),ROW(39:39)),"")</f>
        <v/>
      </c>
      <c r="S87" s="398" t="str">
        <f>IF(T87="其他 Others",IF(R87&lt;&gt;"",LOOKUP(1,0/((清單list!$B$2:$B$3001='Data Request'!T87)*(清單list!$D$2:$D$3001='Data Request'!V87)),清單list!$A$2:$A$3001),""),IF(R87&lt;&gt;"",LOOKUP(1,0/((清單list!$C$2:$C$3001='Data Request'!U87)*(清單list!$D$2:$D$3001='Data Request'!V87)),清單list!$A$2:$A$3001),""))</f>
        <v/>
      </c>
      <c r="T87" s="397" t="str">
        <f>IFERROR(IF(INDEX(CSR_DB!$BA$1:$BA$8000,$R87)&lt;&gt;"",INDEX(CSR_DB!$BA$1:$BA$8000,$R87),""),"")</f>
        <v/>
      </c>
      <c r="U87" s="397" t="str">
        <f>IFERROR(IF(INDEX(CSR_DB!$AU$1:$AU$8000,$R87)&lt;&gt;"",INDEX(CSR_DB!$AU$1:$AU$8000,$R87),""),"")</f>
        <v/>
      </c>
      <c r="V87" s="397" t="str">
        <f>IFERROR(IF(INDEX(CSR_DB!$AV$1:$AV$8000,$R87)&lt;&gt;"",INDEX(CSR_DB!$AV$1:$AV$8000,$R87),""),"")</f>
        <v/>
      </c>
      <c r="W87" s="397" t="str">
        <f>IFERROR(IF(INDEX(CSR_DB!$AS$1:$AS$8000,$R87)&lt;&gt;"",INDEX(CSR_DB!$AS$1:$AS$8000,$R87),""),"")</f>
        <v/>
      </c>
      <c r="X87" s="397" t="str">
        <f>IFERROR(IF(INDEX(CSR_DB!$AT$1:$AT$8000,$R87)&lt;&gt;"",INDEX(CSR_DB!$AT$1:$AT$8000,$R87),""),"")</f>
        <v/>
      </c>
      <c r="Y87" s="399" t="str">
        <f t="shared" si="20"/>
        <v/>
      </c>
      <c r="Z87" t="str">
        <f t="shared" si="21"/>
        <v/>
      </c>
      <c r="AA87" s="399" t="str">
        <f>IF(Z87&lt;&gt;"",COUNTIFS($Z$50:Z87,Z87),"")</f>
        <v/>
      </c>
      <c r="AC87">
        <v>38</v>
      </c>
      <c r="AD87" s="399" t="str">
        <f t="array" ref="AD87">IFERROR(SMALL(IF($AA$50:$AA$105=1,ROW($AA$50:$AA$105),""),ROW(39:39)),"")</f>
        <v/>
      </c>
      <c r="AE87" s="400" t="str">
        <f t="shared" si="22"/>
        <v/>
      </c>
      <c r="AF87" s="399" t="str">
        <f t="shared" si="23"/>
        <v/>
      </c>
      <c r="AG87" s="399" t="str">
        <f t="shared" si="24"/>
        <v/>
      </c>
      <c r="AH87" s="399" t="str">
        <f t="shared" si="25"/>
        <v/>
      </c>
      <c r="AI87" s="399" t="str">
        <f t="shared" si="26"/>
        <v/>
      </c>
      <c r="AJ87" s="399" t="str">
        <f t="shared" si="27"/>
        <v/>
      </c>
    </row>
    <row r="88" spans="1:36" ht="17.5" customHeight="1" thickBot="1">
      <c r="A88" t="str">
        <f t="array" ref="A88">IF(AD88&lt;&gt;"",SUMPRODUCT(($AE$50:$AE$105&lt;AE88)*($AD$50:$AD$105&gt;0))+1,"")</f>
        <v/>
      </c>
      <c r="B88" t="str">
        <f>IF(AD88&lt;&gt;"",COUNTIFS($E$50:$E88,E88),"")</f>
        <v/>
      </c>
      <c r="C88" t="str">
        <f t="shared" si="17"/>
        <v/>
      </c>
      <c r="E88" s="380" t="str">
        <f t="array" ref="E88">IFERROR(VLOOKUP(SMALL(IF($C88=$A$50:$A$105,$AC$50:$AC$105,FALSE),COUNTIF($C$50:$C88,$C88)),$AC$50:$AJ$105,3),"")</f>
        <v/>
      </c>
      <c r="F88" s="396" t="str">
        <f t="array" ref="F88">IFERROR(VLOOKUP(SMALL(IF($C88=$A$50:$A$105,$AC$50:$AC$105,FALSE),COUNTIF($C$50:$C88,$C88)),$AC$50:$AJ$105,4),"")</f>
        <v/>
      </c>
      <c r="G88" s="396" t="str">
        <f t="array" ref="G88">IFERROR(VLOOKUP(SMALL(IF($C88=$A$50:$A$105,$AC$50:$AC$105,FALSE),COUNTIF($C$50:$C88,$C88)),$AC$50:$AJ$105,5),"")</f>
        <v/>
      </c>
      <c r="H88" s="396" t="str">
        <f t="array" ref="H88">IFERROR(VLOOKUP(SMALL(IF($C88=$A$50:$A$105,$AC$50:$AC$105,FALSE),COUNTIF($C$50:$C88,$C88)),$AC$50:$AJ$105,6),"")</f>
        <v/>
      </c>
      <c r="I88" s="396" t="str">
        <f t="array" ref="I88">IFERROR(VLOOKUP(SMALL(IF($C88=$A$50:$A$105,$AC$50:$AC$105,FALSE),COUNTIF($C$50:$C88,$C88)),$AC$50:$AJ$105,7),"")</f>
        <v/>
      </c>
      <c r="J88" s="396" t="str">
        <f t="array" ref="J88">IFERROR(VLOOKUP(SMALL(IF($C88=$A$50:$A$105,$AC$50:$AC$105,FALSE),COUNTIF($C$50:$C88,$C88)),$AC$50:$AJ$105,8),"")</f>
        <v/>
      </c>
      <c r="K88" s="366">
        <f>IFERROR(IF(E88=1.4,LOOKUP(1,0/(('Unit converter list'!$B$2:$B$65='Data Request'!$J88)*('Unit converter list'!$C$2:$C$65='Data Request'!$N88)),'Unit converter list'!$D$2:$D$65),LOOKUP(1,0/(('Unit converter list'!$A$2:$A$65='Data Request'!$H88)*('Unit converter list'!$B$2:$B$65='Data Request'!$J88)*('Unit converter list'!$C$2:$C$65='Data Request'!$N88)),'Unit converter list'!$D$2:$D$65)),"")</f>
        <v>0</v>
      </c>
      <c r="L88" s="307" t="str">
        <f t="shared" si="18"/>
        <v/>
      </c>
      <c r="M88" s="307" t="str">
        <f t="shared" si="19"/>
        <v/>
      </c>
      <c r="N88" s="307" t="str">
        <f>IFERROR(IF(E88=1.4,"ton",IF(E88=1.41,IF(O88="化糞池-CH4Septic tank-CH4",VLOOKUP($O88,'4.Default Emission Factor'!$D$2:$V$101,16,FALSE),"ton"),IF(E88=2.2,"MWh",IF(E88=0,"MWh",VLOOKUP($O88,'4.Default Emission Factor'!$D$2:$V$101,16,FALSE))))),"")</f>
        <v/>
      </c>
      <c r="O88" s="307" t="str">
        <f>IFERROR(IF(E88=1.4,(LOOKUP(1,0/((清單list!$B$2:$B$3001=$F88)*(清單list!$D$2:$D$3001='Data Request'!$H88)),清單list!$E$2:$E$3308)),(LOOKUP(1,0/((清單list!$B$2:$B$3001=$F88)*(清單list!$C$2:$C$3001=$G88)*(清單list!$D$2:$D$3001='Data Request'!$H88)),清單list!$E$2:$E$3308))),"")</f>
        <v/>
      </c>
      <c r="P88" s="6"/>
      <c r="Q88" s="6"/>
      <c r="R88" s="397" t="str">
        <f t="array" ref="R88">IFERROR(SMALL(IF((CSR_DB!$AO$1:$AO$8000='Data Request'!$G$5),ROW(CSR_DB!$AO$1:$AO$8000)),ROW(36:36)),"")</f>
        <v/>
      </c>
      <c r="S88" s="398" t="str">
        <f>IF(T88="其他 Others",IF(R88&lt;&gt;"",LOOKUP(1,0/((清單list!$B$2:$B$3001='Data Request'!T88)*(清單list!$D$2:$D$3001='Data Request'!V88)),清單list!$A$2:$A$3001),""),IF(R88&lt;&gt;"",LOOKUP(1,0/((清單list!$C$2:$C$3001='Data Request'!U88)*(清單list!$D$2:$D$3001='Data Request'!V88)),清單list!$A$2:$A$3001),""))</f>
        <v/>
      </c>
      <c r="T88" s="397" t="str">
        <f>IFERROR(IF(INDEX(CSR_DB!$BA$1:$BA$8000,$R88)&lt;&gt;"",INDEX(CSR_DB!$BA$1:$BA$8000,$R88),""),"")</f>
        <v/>
      </c>
      <c r="U88" s="397" t="str">
        <f>IFERROR(IF(INDEX(CSR_DB!$AU$1:$AU$8000,$R88)&lt;&gt;"",INDEX(CSR_DB!$AU$1:$AU$8000,$R88),""),"")</f>
        <v/>
      </c>
      <c r="V88" s="397" t="str">
        <f>IFERROR(IF(INDEX(CSR_DB!$AV$1:$AV$8000,$R88)&lt;&gt;"",INDEX(CSR_DB!$AV$1:$AV$8000,$R88),""),"")</f>
        <v/>
      </c>
      <c r="W88" s="397" t="str">
        <f>IFERROR(IF(INDEX(CSR_DB!$AS$1:$AS$8000,$R88)&lt;&gt;"",INDEX(CSR_DB!$AS$1:$AS$8000,$R88),""),"")</f>
        <v/>
      </c>
      <c r="X88" s="397" t="str">
        <f>IFERROR(IF(INDEX(CSR_DB!$AT$1:$AT$8000,$R88)&lt;&gt;"",INDEX(CSR_DB!$AT$1:$AT$8000,$R88),""),"")</f>
        <v/>
      </c>
      <c r="Y88" s="399" t="str">
        <f t="shared" si="20"/>
        <v/>
      </c>
      <c r="Z88" t="str">
        <f t="shared" si="21"/>
        <v/>
      </c>
      <c r="AA88" s="399" t="str">
        <f>IF(Z88&lt;&gt;"",COUNTIFS($Z$50:Z88,Z88),"")</f>
        <v/>
      </c>
      <c r="AC88">
        <v>39</v>
      </c>
      <c r="AD88" s="399" t="str">
        <f t="array" ref="AD88">IFERROR(SMALL(IF($AA$50:$AA$105=1,ROW($AA$50:$AA$105),""),ROW(36:36)),"")</f>
        <v/>
      </c>
      <c r="AE88" s="400" t="str">
        <f t="shared" si="22"/>
        <v/>
      </c>
      <c r="AF88" s="399" t="str">
        <f t="shared" si="23"/>
        <v/>
      </c>
      <c r="AG88" s="399" t="str">
        <f t="shared" si="24"/>
        <v/>
      </c>
      <c r="AH88" s="399" t="str">
        <f t="shared" si="25"/>
        <v/>
      </c>
      <c r="AI88" s="399" t="str">
        <f t="shared" si="26"/>
        <v/>
      </c>
      <c r="AJ88" s="399" t="str">
        <f t="shared" si="27"/>
        <v/>
      </c>
    </row>
    <row r="89" spans="1:36" ht="17.5" customHeight="1" thickBot="1">
      <c r="A89" t="str">
        <f t="array" ref="A89">IF(AD89&lt;&gt;"",SUMPRODUCT(($AE$50:$AE$105&lt;AE89)*($AD$50:$AD$105&gt;0))+1,"")</f>
        <v/>
      </c>
      <c r="B89" t="str">
        <f>IF(AD89&lt;&gt;"",COUNTIFS($E$50:$E89,E89),"")</f>
        <v/>
      </c>
      <c r="C89" t="str">
        <f t="shared" si="17"/>
        <v/>
      </c>
      <c r="E89" s="380" t="str">
        <f t="array" ref="E89">IFERROR(VLOOKUP(SMALL(IF($C89=$A$50:$A$105,$AC$50:$AC$105,FALSE),COUNTIF($C$50:$C89,$C89)),$AC$50:$AJ$105,3),"")</f>
        <v/>
      </c>
      <c r="F89" s="396" t="str">
        <f t="array" ref="F89">IFERROR(VLOOKUP(SMALL(IF($C89=$A$50:$A$105,$AC$50:$AC$105,FALSE),COUNTIF($C$50:$C89,$C89)),$AC$50:$AJ$105,4),"")</f>
        <v/>
      </c>
      <c r="G89" s="396" t="str">
        <f t="array" ref="G89">IFERROR(VLOOKUP(SMALL(IF($C89=$A$50:$A$105,$AC$50:$AC$105,FALSE),COUNTIF($C$50:$C89,$C89)),$AC$50:$AJ$105,5),"")</f>
        <v/>
      </c>
      <c r="H89" s="396" t="str">
        <f t="array" ref="H89">IFERROR(VLOOKUP(SMALL(IF($C89=$A$50:$A$105,$AC$50:$AC$105,FALSE),COUNTIF($C$50:$C89,$C89)),$AC$50:$AJ$105,6),"")</f>
        <v/>
      </c>
      <c r="I89" s="396" t="str">
        <f t="array" ref="I89">IFERROR(VLOOKUP(SMALL(IF($C89=$A$50:$A$105,$AC$50:$AC$105,FALSE),COUNTIF($C$50:$C89,$C89)),$AC$50:$AJ$105,7),"")</f>
        <v/>
      </c>
      <c r="J89" s="396" t="str">
        <f t="array" ref="J89">IFERROR(VLOOKUP(SMALL(IF($C89=$A$50:$A$105,$AC$50:$AC$105,FALSE),COUNTIF($C$50:$C89,$C89)),$AC$50:$AJ$105,8),"")</f>
        <v/>
      </c>
      <c r="K89" s="366">
        <f>IFERROR(IF(E89=1.4,LOOKUP(1,0/(('Unit converter list'!$B$2:$B$65='Data Request'!$J89)*('Unit converter list'!$C$2:$C$65='Data Request'!$N89)),'Unit converter list'!$D$2:$D$65),LOOKUP(1,0/(('Unit converter list'!$A$2:$A$65='Data Request'!$H89)*('Unit converter list'!$B$2:$B$65='Data Request'!$J89)*('Unit converter list'!$C$2:$C$65='Data Request'!$N89)),'Unit converter list'!$D$2:$D$65)),"")</f>
        <v>0</v>
      </c>
      <c r="L89" s="307" t="str">
        <f t="shared" si="18"/>
        <v/>
      </c>
      <c r="M89" s="307" t="str">
        <f t="shared" si="19"/>
        <v/>
      </c>
      <c r="N89" s="307" t="str">
        <f>IFERROR(IF(E89=1.4,"ton",IF(E89=1.41,IF(O89="化糞池-CH4Septic tank-CH4",VLOOKUP($O89,'4.Default Emission Factor'!$D$2:$V$101,16,FALSE),"ton"),IF(E89=2.2,"MWh",IF(E89=0,"MWh",VLOOKUP($O89,'4.Default Emission Factor'!$D$2:$V$101,16,FALSE))))),"")</f>
        <v/>
      </c>
      <c r="O89" s="307" t="str">
        <f>IFERROR(IF(E89=1.4,(LOOKUP(1,0/((清單list!$B$2:$B$3001=$F89)*(清單list!$D$2:$D$3001='Data Request'!$H89)),清單list!$E$2:$E$3308)),(LOOKUP(1,0/((清單list!$B$2:$B$3001=$F89)*(清單list!$C$2:$C$3001=$G89)*(清單list!$D$2:$D$3001='Data Request'!$H89)),清單list!$E$2:$E$3308))),"")</f>
        <v/>
      </c>
      <c r="P89" s="6"/>
      <c r="Q89" s="6"/>
      <c r="R89" s="397" t="str">
        <f t="array" ref="R89">IFERROR(SMALL(IF((CSR_DB!$AO$1:$AO$8000='Data Request'!$G$5),ROW(CSR_DB!$AO$1:$AO$8000)),ROW(40:40)),"")</f>
        <v/>
      </c>
      <c r="S89" s="398" t="str">
        <f>IF(T89="其他 Others",IF(R89&lt;&gt;"",LOOKUP(1,0/((清單list!$B$2:$B$3001='Data Request'!T89)*(清單list!$D$2:$D$3001='Data Request'!V89)),清單list!$A$2:$A$3001),""),IF(R89&lt;&gt;"",LOOKUP(1,0/((清單list!$C$2:$C$3001='Data Request'!U89)*(清單list!$D$2:$D$3001='Data Request'!V89)),清單list!$A$2:$A$3001),""))</f>
        <v/>
      </c>
      <c r="T89" s="397" t="str">
        <f>IFERROR(IF(INDEX(CSR_DB!$BA$1:$BA$8000,$R89)&lt;&gt;"",INDEX(CSR_DB!$BA$1:$BA$8000,$R89),""),"")</f>
        <v/>
      </c>
      <c r="U89" s="397" t="str">
        <f>IFERROR(IF(INDEX(CSR_DB!$AU$1:$AU$8000,$R89)&lt;&gt;"",INDEX(CSR_DB!$AU$1:$AU$8000,$R89),""),"")</f>
        <v/>
      </c>
      <c r="V89" s="397" t="str">
        <f>IFERROR(IF(INDEX(CSR_DB!$AV$1:$AV$8000,$R89)&lt;&gt;"",INDEX(CSR_DB!$AV$1:$AV$8000,$R89),""),"")</f>
        <v/>
      </c>
      <c r="W89" s="397" t="str">
        <f>IFERROR(IF(INDEX(CSR_DB!$AS$1:$AS$8000,$R89)&lt;&gt;"",INDEX(CSR_DB!$AS$1:$AS$8000,$R89),""),"")</f>
        <v/>
      </c>
      <c r="X89" s="397" t="str">
        <f>IFERROR(IF(INDEX(CSR_DB!$AT$1:$AT$8000,$R89)&lt;&gt;"",INDEX(CSR_DB!$AT$1:$AT$8000,$R89),""),"")</f>
        <v/>
      </c>
      <c r="Y89" s="399" t="str">
        <f t="shared" si="20"/>
        <v/>
      </c>
      <c r="Z89" t="str">
        <f t="shared" si="21"/>
        <v/>
      </c>
      <c r="AA89" s="399" t="str">
        <f>IF(Z89&lt;&gt;"",COUNTIFS($Z$50:Z89,Z89),"")</f>
        <v/>
      </c>
      <c r="AC89">
        <v>40</v>
      </c>
      <c r="AD89" s="399" t="str">
        <f t="array" ref="AD89">IFERROR(SMALL(IF($AA$50:$AA$105=1,ROW($AA$50:$AA$105),""),ROW(40:40)),"")</f>
        <v/>
      </c>
      <c r="AE89" s="400" t="str">
        <f t="shared" si="22"/>
        <v/>
      </c>
      <c r="AF89" s="399" t="str">
        <f t="shared" si="23"/>
        <v/>
      </c>
      <c r="AG89" s="399" t="str">
        <f t="shared" si="24"/>
        <v/>
      </c>
      <c r="AH89" s="399" t="str">
        <f t="shared" si="25"/>
        <v/>
      </c>
      <c r="AI89" s="399" t="str">
        <f t="shared" si="26"/>
        <v/>
      </c>
      <c r="AJ89" s="399" t="str">
        <f t="shared" si="27"/>
        <v/>
      </c>
    </row>
    <row r="90" spans="1:36" ht="34" customHeight="1" thickBot="1">
      <c r="A90" t="str">
        <f t="array" ref="A90">IF(AD90&lt;&gt;"",SUMPRODUCT(($AE$50:$AE$105&lt;AE90)*($AD$50:$AD$105&gt;0))+1,"")</f>
        <v/>
      </c>
      <c r="B90" t="str">
        <f>IF(AD90&lt;&gt;"",COUNTIFS($E$50:$E90,E90),"")</f>
        <v/>
      </c>
      <c r="C90" t="str">
        <f t="shared" si="17"/>
        <v/>
      </c>
      <c r="E90" s="380" t="str">
        <f t="array" ref="E90">IFERROR(VLOOKUP(SMALL(IF($C90=$A$50:$A$105,$AC$50:$AC$105,FALSE),COUNTIF($C$50:$C90,$C90)),$AC$50:$AJ$105,3),"")</f>
        <v/>
      </c>
      <c r="F90" s="396" t="str">
        <f t="array" ref="F90">IFERROR(VLOOKUP(SMALL(IF($C90=$A$50:$A$105,$AC$50:$AC$105,FALSE),COUNTIF($C$50:$C90,$C90)),$AC$50:$AJ$105,4),"")</f>
        <v/>
      </c>
      <c r="G90" s="396" t="str">
        <f t="array" ref="G90">IFERROR(VLOOKUP(SMALL(IF($C90=$A$50:$A$105,$AC$50:$AC$105,FALSE),COUNTIF($C$50:$C90,$C90)),$AC$50:$AJ$105,5),"")</f>
        <v/>
      </c>
      <c r="H90" s="396" t="str">
        <f t="array" ref="H90">IFERROR(VLOOKUP(SMALL(IF($C90=$A$50:$A$105,$AC$50:$AC$105,FALSE),COUNTIF($C$50:$C90,$C90)),$AC$50:$AJ$105,6),"")</f>
        <v/>
      </c>
      <c r="I90" s="396" t="str">
        <f t="array" ref="I90">IFERROR(VLOOKUP(SMALL(IF($C90=$A$50:$A$105,$AC$50:$AC$105,FALSE),COUNTIF($C$50:$C90,$C90)),$AC$50:$AJ$105,7),"")</f>
        <v/>
      </c>
      <c r="J90" s="396" t="str">
        <f t="array" ref="J90">IFERROR(VLOOKUP(SMALL(IF($C90=$A$50:$A$105,$AC$50:$AC$105,FALSE),COUNTIF($C$50:$C90,$C90)),$AC$50:$AJ$105,8),"")</f>
        <v/>
      </c>
      <c r="K90" s="366">
        <f>IFERROR(IF(E90=1.4,LOOKUP(1,0/(('Unit converter list'!$B$2:$B$65='Data Request'!$J90)*('Unit converter list'!$C$2:$C$65='Data Request'!$N90)),'Unit converter list'!$D$2:$D$65),LOOKUP(1,0/(('Unit converter list'!$A$2:$A$65='Data Request'!$H90)*('Unit converter list'!$B$2:$B$65='Data Request'!$J90)*('Unit converter list'!$C$2:$C$65='Data Request'!$N90)),'Unit converter list'!$D$2:$D$65)),"")</f>
        <v>0</v>
      </c>
      <c r="L90" s="307" t="str">
        <f t="shared" si="18"/>
        <v/>
      </c>
      <c r="M90" s="307" t="str">
        <f t="shared" si="19"/>
        <v/>
      </c>
      <c r="N90" s="307" t="str">
        <f>IFERROR(IF(E90=1.4,"ton",IF(E90=1.41,IF(O90="化糞池-CH4Septic tank-CH4",VLOOKUP($O90,'4.Default Emission Factor'!$D$2:$V$101,16,FALSE),"ton"),IF(E90=2.2,"MWh",IF(E90=0,"MWh",VLOOKUP($O90,'4.Default Emission Factor'!$D$2:$V$101,16,FALSE))))),"")</f>
        <v/>
      </c>
      <c r="O90" s="307" t="str">
        <f>IFERROR(IF(E90=1.4,(LOOKUP(1,0/((清單list!$B$2:$B$3001=$F90)*(清單list!$D$2:$D$3001='Data Request'!$H90)),清單list!$E$2:$E$3308)),(LOOKUP(1,0/((清單list!$B$2:$B$3001=$F90)*(清單list!$C$2:$C$3001=$G90)*(清單list!$D$2:$D$3001='Data Request'!$H90)),清單list!$E$2:$E$3308))),"")</f>
        <v/>
      </c>
      <c r="P90" s="6"/>
      <c r="Q90" s="6"/>
      <c r="R90" s="397" t="str">
        <f t="array" ref="R90">IFERROR(SMALL(IF((CSR_DB!$AO$1:$AO$8000='Data Request'!$G$5),ROW(CSR_DB!$AO$1:$AO$8000)),ROW(41:41)),"")</f>
        <v/>
      </c>
      <c r="S90" s="398" t="str">
        <f>IF(T90="其他 Others",IF(R90&lt;&gt;"",LOOKUP(1,0/((清單list!$B$2:$B$3001='Data Request'!T90)*(清單list!$D$2:$D$3001='Data Request'!V90)),清單list!$A$2:$A$3001),""),IF(R90&lt;&gt;"",LOOKUP(1,0/((清單list!$C$2:$C$3001='Data Request'!U90)*(清單list!$D$2:$D$3001='Data Request'!V90)),清單list!$A$2:$A$3001),""))</f>
        <v/>
      </c>
      <c r="T90" s="397" t="str">
        <f>IFERROR(IF(INDEX(CSR_DB!$BA$1:$BA$8000,$R90)&lt;&gt;"",INDEX(CSR_DB!$BA$1:$BA$8000,$R90),""),"")</f>
        <v/>
      </c>
      <c r="U90" s="397" t="str">
        <f>IFERROR(IF(INDEX(CSR_DB!$AU$1:$AU$8000,$R90)&lt;&gt;"",INDEX(CSR_DB!$AU$1:$AU$8000,$R90),""),"")</f>
        <v/>
      </c>
      <c r="V90" s="397" t="str">
        <f>IFERROR(IF(INDEX(CSR_DB!$AV$1:$AV$8000,$R90)&lt;&gt;"",INDEX(CSR_DB!$AV$1:$AV$8000,$R90),""),"")</f>
        <v/>
      </c>
      <c r="W90" s="397" t="str">
        <f>IFERROR(IF(INDEX(CSR_DB!$AS$1:$AS$8000,$R90)&lt;&gt;"",INDEX(CSR_DB!$AS$1:$AS$8000,$R90),""),"")</f>
        <v/>
      </c>
      <c r="X90" s="397" t="str">
        <f>IFERROR(IF(INDEX(CSR_DB!$AT$1:$AT$8000,$R90)&lt;&gt;"",INDEX(CSR_DB!$AT$1:$AT$8000,$R90),""),"")</f>
        <v/>
      </c>
      <c r="Y90" s="399" t="str">
        <f t="shared" si="20"/>
        <v/>
      </c>
      <c r="Z90" t="str">
        <f t="shared" si="21"/>
        <v/>
      </c>
      <c r="AA90" s="399" t="str">
        <f>IF(Z90&lt;&gt;"",COUNTIFS($Z$50:Z90,Z90),"")</f>
        <v/>
      </c>
      <c r="AC90">
        <v>41</v>
      </c>
      <c r="AD90" s="399" t="str">
        <f t="array" ref="AD90">IFERROR(SMALL(IF($AA$50:$AA$105=1,ROW($AA$50:$AA$105),""),ROW(41:41)),"")</f>
        <v/>
      </c>
      <c r="AE90" s="400" t="str">
        <f t="shared" si="22"/>
        <v/>
      </c>
      <c r="AF90" s="399" t="str">
        <f t="shared" si="23"/>
        <v/>
      </c>
      <c r="AG90" s="399" t="str">
        <f t="shared" si="24"/>
        <v/>
      </c>
      <c r="AH90" s="399" t="str">
        <f t="shared" si="25"/>
        <v/>
      </c>
      <c r="AI90" s="399" t="str">
        <f t="shared" si="26"/>
        <v/>
      </c>
      <c r="AJ90" s="399" t="str">
        <f t="shared" si="27"/>
        <v/>
      </c>
    </row>
    <row r="91" spans="1:36" ht="17.5" customHeight="1" thickBot="1">
      <c r="A91" t="str">
        <f t="array" ref="A91">IF(AD91&lt;&gt;"",SUMPRODUCT(($AE$50:$AE$105&lt;AE91)*($AD$50:$AD$105&gt;0))+1,"")</f>
        <v/>
      </c>
      <c r="B91" t="str">
        <f>IF(AD91&lt;&gt;"",COUNTIFS($E$50:$E91,E91),"")</f>
        <v/>
      </c>
      <c r="C91" t="str">
        <f t="shared" si="17"/>
        <v/>
      </c>
      <c r="E91" s="380" t="str">
        <f t="array" ref="E91">IFERROR(VLOOKUP(SMALL(IF($C91=$A$50:$A$105,$AC$50:$AC$105,FALSE),COUNTIF($C$50:$C91,$C91)),$AC$50:$AJ$105,3),"")</f>
        <v/>
      </c>
      <c r="F91" s="396" t="str">
        <f t="array" ref="F91">IFERROR(VLOOKUP(SMALL(IF($C91=$A$50:$A$105,$AC$50:$AC$105,FALSE),COUNTIF($C$50:$C91,$C91)),$AC$50:$AJ$105,4),"")</f>
        <v/>
      </c>
      <c r="G91" s="396" t="str">
        <f t="array" ref="G91">IFERROR(VLOOKUP(SMALL(IF($C91=$A$50:$A$105,$AC$50:$AC$105,FALSE),COUNTIF($C$50:$C91,$C91)),$AC$50:$AJ$105,5),"")</f>
        <v/>
      </c>
      <c r="H91" s="396" t="str">
        <f t="array" ref="H91">IFERROR(VLOOKUP(SMALL(IF($C91=$A$50:$A$105,$AC$50:$AC$105,FALSE),COUNTIF($C$50:$C91,$C91)),$AC$50:$AJ$105,6),"")</f>
        <v/>
      </c>
      <c r="I91" s="396" t="str">
        <f t="array" ref="I91">IFERROR(VLOOKUP(SMALL(IF($C91=$A$50:$A$105,$AC$50:$AC$105,FALSE),COUNTIF($C$50:$C91,$C91)),$AC$50:$AJ$105,7),"")</f>
        <v/>
      </c>
      <c r="J91" s="396" t="str">
        <f t="array" ref="J91">IFERROR(VLOOKUP(SMALL(IF($C91=$A$50:$A$105,$AC$50:$AC$105,FALSE),COUNTIF($C$50:$C91,$C91)),$AC$50:$AJ$105,8),"")</f>
        <v/>
      </c>
      <c r="K91" s="366">
        <f>IFERROR(IF(E91=1.4,LOOKUP(1,0/(('Unit converter list'!$B$2:$B$65='Data Request'!$J91)*('Unit converter list'!$C$2:$C$65='Data Request'!$N91)),'Unit converter list'!$D$2:$D$65),LOOKUP(1,0/(('Unit converter list'!$A$2:$A$65='Data Request'!$H91)*('Unit converter list'!$B$2:$B$65='Data Request'!$J91)*('Unit converter list'!$C$2:$C$65='Data Request'!$N91)),'Unit converter list'!$D$2:$D$65)),"")</f>
        <v>0</v>
      </c>
      <c r="L91" s="307" t="str">
        <f t="shared" si="18"/>
        <v/>
      </c>
      <c r="M91" s="307" t="str">
        <f t="shared" si="19"/>
        <v/>
      </c>
      <c r="N91" s="307" t="str">
        <f>IFERROR(IF(E91=1.4,"ton",IF(E91=1.41,IF(O91="化糞池-CH4Septic tank-CH4",VLOOKUP($O91,'4.Default Emission Factor'!$D$2:$V$101,16,FALSE),"ton"),IF(E91=2.2,"MWh",IF(E91=0,"MWh",VLOOKUP($O91,'4.Default Emission Factor'!$D$2:$V$101,16,FALSE))))),"")</f>
        <v/>
      </c>
      <c r="O91" s="307" t="str">
        <f>IFERROR(IF(E91=1.4,(LOOKUP(1,0/((清單list!$B$2:$B$3001=$F91)*(清單list!$D$2:$D$3001='Data Request'!$H91)),清單list!$E$2:$E$3308)),(LOOKUP(1,0/((清單list!$B$2:$B$3001=$F91)*(清單list!$C$2:$C$3001=$G91)*(清單list!$D$2:$D$3001='Data Request'!$H91)),清單list!$E$2:$E$3308))),"")</f>
        <v/>
      </c>
      <c r="P91" s="6"/>
      <c r="Q91" s="6"/>
      <c r="R91" s="397" t="str">
        <f t="array" ref="R91">IFERROR(SMALL(IF((CSR_DB!$AO$1:$AO$8000='Data Request'!$G$5),ROW(CSR_DB!$AO$1:$AO$8000)),ROW(42:42)),"")</f>
        <v/>
      </c>
      <c r="S91" s="398" t="str">
        <f>IF(T91="其他 Others",IF(R91&lt;&gt;"",LOOKUP(1,0/((清單list!$B$2:$B$3001='Data Request'!T91)*(清單list!$D$2:$D$3001='Data Request'!V91)),清單list!$A$2:$A$3001),""),IF(R91&lt;&gt;"",LOOKUP(1,0/((清單list!$C$2:$C$3001='Data Request'!U91)*(清單list!$D$2:$D$3001='Data Request'!V91)),清單list!$A$2:$A$3001),""))</f>
        <v/>
      </c>
      <c r="T91" s="397" t="str">
        <f>IFERROR(IF(INDEX(CSR_DB!$BA$1:$BA$8000,$R91)&lt;&gt;"",INDEX(CSR_DB!$BA$1:$BA$8000,$R91),""),"")</f>
        <v/>
      </c>
      <c r="U91" s="397" t="str">
        <f>IFERROR(IF(INDEX(CSR_DB!$AU$1:$AU$8000,$R91)&lt;&gt;"",INDEX(CSR_DB!$AU$1:$AU$8000,$R91),""),"")</f>
        <v/>
      </c>
      <c r="V91" s="397" t="str">
        <f>IFERROR(IF(INDEX(CSR_DB!$AV$1:$AV$8000,$R91)&lt;&gt;"",INDEX(CSR_DB!$AV$1:$AV$8000,$R91),""),"")</f>
        <v/>
      </c>
      <c r="W91" s="397" t="str">
        <f>IFERROR(IF(INDEX(CSR_DB!$AS$1:$AS$8000,$R91)&lt;&gt;"",INDEX(CSR_DB!$AS$1:$AS$8000,$R91),""),"")</f>
        <v/>
      </c>
      <c r="X91" s="397" t="str">
        <f>IFERROR(IF(INDEX(CSR_DB!$AT$1:$AT$8000,$R91)&lt;&gt;"",INDEX(CSR_DB!$AT$1:$AT$8000,$R91),""),"")</f>
        <v/>
      </c>
      <c r="Y91" s="399" t="str">
        <f t="shared" si="20"/>
        <v/>
      </c>
      <c r="Z91" t="str">
        <f t="shared" si="21"/>
        <v/>
      </c>
      <c r="AA91" s="399" t="str">
        <f>IF(Z91&lt;&gt;"",COUNTIFS($Z$50:Z91,Z91),"")</f>
        <v/>
      </c>
      <c r="AC91">
        <v>42</v>
      </c>
      <c r="AD91" s="399" t="str">
        <f t="array" ref="AD91">IFERROR(SMALL(IF($AA$50:$AA$105=1,ROW($AA$50:$AA$105),""),ROW(42:42)),"")</f>
        <v/>
      </c>
      <c r="AE91" s="400" t="str">
        <f t="shared" si="22"/>
        <v/>
      </c>
      <c r="AF91" s="399" t="str">
        <f t="shared" si="23"/>
        <v/>
      </c>
      <c r="AG91" s="399" t="str">
        <f t="shared" si="24"/>
        <v/>
      </c>
      <c r="AH91" s="399" t="str">
        <f t="shared" si="25"/>
        <v/>
      </c>
      <c r="AI91" s="399" t="str">
        <f t="shared" si="26"/>
        <v/>
      </c>
      <c r="AJ91" s="399" t="str">
        <f t="shared" si="27"/>
        <v/>
      </c>
    </row>
    <row r="92" spans="1:36" ht="34" customHeight="1" thickBot="1">
      <c r="A92" t="str">
        <f t="array" ref="A92">IF(AD92&lt;&gt;"",SUMPRODUCT(($AE$50:$AE$105&lt;AE92)*($AD$50:$AD$105&gt;0))+1,"")</f>
        <v/>
      </c>
      <c r="B92" t="str">
        <f>IF(AD92&lt;&gt;"",COUNTIFS($E$50:$E92,E92),"")</f>
        <v/>
      </c>
      <c r="C92" t="str">
        <f t="shared" si="17"/>
        <v/>
      </c>
      <c r="E92" s="380" t="str">
        <f t="array" ref="E92">IFERROR(VLOOKUP(SMALL(IF($C92=$A$50:$A$105,$AC$50:$AC$105,FALSE),COUNTIF($C$50:$C92,$C92)),$AC$50:$AJ$105,3),"")</f>
        <v/>
      </c>
      <c r="F92" s="396" t="str">
        <f t="array" ref="F92">IFERROR(VLOOKUP(SMALL(IF($C92=$A$50:$A$105,$AC$50:$AC$105,FALSE),COUNTIF($C$50:$C92,$C92)),$AC$50:$AJ$105,4),"")</f>
        <v/>
      </c>
      <c r="G92" s="396" t="str">
        <f t="array" ref="G92">IFERROR(VLOOKUP(SMALL(IF($C92=$A$50:$A$105,$AC$50:$AC$105,FALSE),COUNTIF($C$50:$C92,$C92)),$AC$50:$AJ$105,5),"")</f>
        <v/>
      </c>
      <c r="H92" s="396" t="str">
        <f t="array" ref="H92">IFERROR(VLOOKUP(SMALL(IF($C92=$A$50:$A$105,$AC$50:$AC$105,FALSE),COUNTIF($C$50:$C92,$C92)),$AC$50:$AJ$105,6),"")</f>
        <v/>
      </c>
      <c r="I92" s="396" t="str">
        <f t="array" ref="I92">IFERROR(VLOOKUP(SMALL(IF($C92=$A$50:$A$105,$AC$50:$AC$105,FALSE),COUNTIF($C$50:$C92,$C92)),$AC$50:$AJ$105,7),"")</f>
        <v/>
      </c>
      <c r="J92" s="396" t="str">
        <f t="array" ref="J92">IFERROR(VLOOKUP(SMALL(IF($C92=$A$50:$A$105,$AC$50:$AC$105,FALSE),COUNTIF($C$50:$C92,$C92)),$AC$50:$AJ$105,8),"")</f>
        <v/>
      </c>
      <c r="K92" s="366">
        <f>IFERROR(IF(E92=1.4,LOOKUP(1,0/(('Unit converter list'!$B$2:$B$65='Data Request'!$J92)*('Unit converter list'!$C$2:$C$65='Data Request'!$N92)),'Unit converter list'!$D$2:$D$65),LOOKUP(1,0/(('Unit converter list'!$A$2:$A$65='Data Request'!$H92)*('Unit converter list'!$B$2:$B$65='Data Request'!$J92)*('Unit converter list'!$C$2:$C$65='Data Request'!$N92)),'Unit converter list'!$D$2:$D$65)),"")</f>
        <v>0</v>
      </c>
      <c r="L92" s="307" t="str">
        <f t="shared" si="18"/>
        <v/>
      </c>
      <c r="M92" s="307" t="str">
        <f t="shared" si="19"/>
        <v/>
      </c>
      <c r="N92" s="307" t="str">
        <f>IFERROR(IF(E92=1.4,"ton",IF(E92=1.41,IF(O92="化糞池-CH4Septic tank-CH4",VLOOKUP($O92,'4.Default Emission Factor'!$D$2:$V$101,16,FALSE),"ton"),IF(E92=2.2,"MWh",IF(E92=0,"MWh",VLOOKUP($O92,'4.Default Emission Factor'!$D$2:$V$101,16,FALSE))))),"")</f>
        <v/>
      </c>
      <c r="O92" s="307" t="str">
        <f>IFERROR(IF(E92=1.4,(LOOKUP(1,0/((清單list!$B$2:$B$3001=$F92)*(清單list!$D$2:$D$3001='Data Request'!$H92)),清單list!$E$2:$E$3308)),(LOOKUP(1,0/((清單list!$B$2:$B$3001=$F92)*(清單list!$C$2:$C$3001=$G92)*(清單list!$D$2:$D$3001='Data Request'!$H92)),清單list!$E$2:$E$3308))),"")</f>
        <v/>
      </c>
      <c r="P92" s="6"/>
      <c r="Q92" s="6"/>
      <c r="R92" s="397" t="str">
        <f t="array" ref="R92">IFERROR(SMALL(IF((CSR_DB!$AO$1:$AO$8000='Data Request'!$G$5),ROW(CSR_DB!$AO$1:$AO$8000)),ROW(43:43)),"")</f>
        <v/>
      </c>
      <c r="S92" s="398" t="str">
        <f>IF(T92="其他 Others",IF(R92&lt;&gt;"",LOOKUP(1,0/((清單list!$B$2:$B$3001='Data Request'!T92)*(清單list!$D$2:$D$3001='Data Request'!V92)),清單list!$A$2:$A$3001),""),IF(R92&lt;&gt;"",LOOKUP(1,0/((清單list!$C$2:$C$3001='Data Request'!U92)*(清單list!$D$2:$D$3001='Data Request'!V92)),清單list!$A$2:$A$3001),""))</f>
        <v/>
      </c>
      <c r="T92" s="397" t="str">
        <f>IFERROR(IF(INDEX(CSR_DB!$BA$1:$BA$8000,$R92)&lt;&gt;"",INDEX(CSR_DB!$BA$1:$BA$8000,$R92),""),"")</f>
        <v/>
      </c>
      <c r="U92" s="397" t="str">
        <f>IFERROR(IF(INDEX(CSR_DB!$AU$1:$AU$8000,$R92)&lt;&gt;"",INDEX(CSR_DB!$AU$1:$AU$8000,$R92),""),"")</f>
        <v/>
      </c>
      <c r="V92" s="397" t="str">
        <f>IFERROR(IF(INDEX(CSR_DB!$AV$1:$AV$8000,$R92)&lt;&gt;"",INDEX(CSR_DB!$AV$1:$AV$8000,$R92),""),"")</f>
        <v/>
      </c>
      <c r="W92" s="397" t="str">
        <f>IFERROR(IF(INDEX(CSR_DB!$AS$1:$AS$8000,$R92)&lt;&gt;"",INDEX(CSR_DB!$AS$1:$AS$8000,$R92),""),"")</f>
        <v/>
      </c>
      <c r="X92" s="397" t="str">
        <f>IFERROR(IF(INDEX(CSR_DB!$AT$1:$AT$8000,$R92)&lt;&gt;"",INDEX(CSR_DB!$AT$1:$AT$8000,$R92),""),"")</f>
        <v/>
      </c>
      <c r="Y92" s="399" t="str">
        <f t="shared" si="20"/>
        <v/>
      </c>
      <c r="Z92" t="str">
        <f t="shared" si="21"/>
        <v/>
      </c>
      <c r="AA92" s="399" t="str">
        <f>IF(Z92&lt;&gt;"",COUNTIFS($Z$50:Z92,Z92),"")</f>
        <v/>
      </c>
      <c r="AC92">
        <v>43</v>
      </c>
      <c r="AD92" s="399" t="str">
        <f t="array" ref="AD92">IFERROR(SMALL(IF($AA$50:$AA$105=1,ROW($AA$50:$AA$105),""),ROW(43:43)),"")</f>
        <v/>
      </c>
      <c r="AE92" s="400" t="str">
        <f t="shared" si="22"/>
        <v/>
      </c>
      <c r="AF92" s="399" t="str">
        <f t="shared" si="23"/>
        <v/>
      </c>
      <c r="AG92" s="399" t="str">
        <f t="shared" si="24"/>
        <v/>
      </c>
      <c r="AH92" s="399" t="str">
        <f t="shared" si="25"/>
        <v/>
      </c>
      <c r="AI92" s="399" t="str">
        <f t="shared" si="26"/>
        <v/>
      </c>
      <c r="AJ92" s="399" t="str">
        <f t="shared" si="27"/>
        <v/>
      </c>
    </row>
    <row r="93" spans="1:36" ht="34" customHeight="1" thickBot="1">
      <c r="A93" t="str">
        <f t="array" ref="A93">IF(AD93&lt;&gt;"",SUMPRODUCT(($AE$50:$AE$105&lt;AE93)*($AD$50:$AD$105&gt;0))+1,"")</f>
        <v/>
      </c>
      <c r="B93" t="str">
        <f>IF(AD93&lt;&gt;"",COUNTIFS($E$50:$E93,E93),"")</f>
        <v/>
      </c>
      <c r="C93" t="str">
        <f t="shared" si="17"/>
        <v/>
      </c>
      <c r="E93" s="380" t="str">
        <f t="array" ref="E93">IFERROR(VLOOKUP(SMALL(IF($C93=$A$50:$A$105,$AC$50:$AC$105,FALSE),COUNTIF($C$50:$C93,$C93)),$AC$50:$AJ$105,3),"")</f>
        <v/>
      </c>
      <c r="F93" s="396" t="str">
        <f t="array" ref="F93">IFERROR(VLOOKUP(SMALL(IF($C93=$A$50:$A$105,$AC$50:$AC$105,FALSE),COUNTIF($C$50:$C93,$C93)),$AC$50:$AJ$105,4),"")</f>
        <v/>
      </c>
      <c r="G93" s="396" t="str">
        <f t="array" ref="G93">IFERROR(VLOOKUP(SMALL(IF($C93=$A$50:$A$105,$AC$50:$AC$105,FALSE),COUNTIF($C$50:$C93,$C93)),$AC$50:$AJ$105,5),"")</f>
        <v/>
      </c>
      <c r="H93" s="396" t="str">
        <f t="array" ref="H93">IFERROR(VLOOKUP(SMALL(IF($C93=$A$50:$A$105,$AC$50:$AC$105,FALSE),COUNTIF($C$50:$C93,$C93)),$AC$50:$AJ$105,6),"")</f>
        <v/>
      </c>
      <c r="I93" s="396" t="str">
        <f t="array" ref="I93">IFERROR(VLOOKUP(SMALL(IF($C93=$A$50:$A$105,$AC$50:$AC$105,FALSE),COUNTIF($C$50:$C93,$C93)),$AC$50:$AJ$105,7),"")</f>
        <v/>
      </c>
      <c r="J93" s="396" t="str">
        <f t="array" ref="J93">IFERROR(VLOOKUP(SMALL(IF($C93=$A$50:$A$105,$AC$50:$AC$105,FALSE),COUNTIF($C$50:$C93,$C93)),$AC$50:$AJ$105,8),"")</f>
        <v/>
      </c>
      <c r="K93" s="366">
        <f>IFERROR(IF(E93=1.4,LOOKUP(1,0/(('Unit converter list'!$B$2:$B$65='Data Request'!$J93)*('Unit converter list'!$C$2:$C$65='Data Request'!$N93)),'Unit converter list'!$D$2:$D$65),LOOKUP(1,0/(('Unit converter list'!$A$2:$A$65='Data Request'!$H93)*('Unit converter list'!$B$2:$B$65='Data Request'!$J93)*('Unit converter list'!$C$2:$C$65='Data Request'!$N93)),'Unit converter list'!$D$2:$D$65)),"")</f>
        <v>0</v>
      </c>
      <c r="L93" s="307" t="str">
        <f t="shared" si="18"/>
        <v/>
      </c>
      <c r="M93" s="307" t="str">
        <f t="shared" si="19"/>
        <v/>
      </c>
      <c r="N93" s="307" t="str">
        <f>IFERROR(IF(E93=1.4,"ton",IF(E93=1.41,IF(O93="化糞池-CH4Septic tank-CH4",VLOOKUP($O93,'4.Default Emission Factor'!$D$2:$V$101,16,FALSE),"ton"),IF(E93=2.2,"MWh",IF(E93=0,"MWh",VLOOKUP($O93,'4.Default Emission Factor'!$D$2:$V$101,16,FALSE))))),"")</f>
        <v/>
      </c>
      <c r="O93" s="307" t="str">
        <f>IFERROR(IF(E93=1.4,(LOOKUP(1,0/((清單list!$B$2:$B$3001=$F93)*(清單list!$D$2:$D$3001='Data Request'!$H93)),清單list!$E$2:$E$3308)),(LOOKUP(1,0/((清單list!$B$2:$B$3001=$F93)*(清單list!$C$2:$C$3001=$G93)*(清單list!$D$2:$D$3001='Data Request'!$H93)),清單list!$E$2:$E$3308))),"")</f>
        <v/>
      </c>
      <c r="P93" s="6"/>
      <c r="Q93" s="6"/>
      <c r="R93" s="397" t="str">
        <f t="array" ref="R93">IFERROR(SMALL(IF((CSR_DB!$AO$1:$AO$8000='Data Request'!$G$5),ROW(CSR_DB!$AO$1:$AO$8000)),ROW(44:44)),"")</f>
        <v/>
      </c>
      <c r="S93" s="398" t="str">
        <f>IF(T93="其他 Others",IF(R93&lt;&gt;"",LOOKUP(1,0/((清單list!$B$2:$B$3001='Data Request'!T93)*(清單list!$D$2:$D$3001='Data Request'!V93)),清單list!$A$2:$A$3001),""),IF(R93&lt;&gt;"",LOOKUP(1,0/((清單list!$C$2:$C$3001='Data Request'!U93)*(清單list!$D$2:$D$3001='Data Request'!V93)),清單list!$A$2:$A$3001),""))</f>
        <v/>
      </c>
      <c r="T93" s="397" t="str">
        <f>IFERROR(IF(INDEX(CSR_DB!$BA$1:$BA$8000,$R93)&lt;&gt;"",INDEX(CSR_DB!$BA$1:$BA$8000,$R93),""),"")</f>
        <v/>
      </c>
      <c r="U93" s="397" t="str">
        <f>IFERROR(IF(INDEX(CSR_DB!$AU$1:$AU$8000,$R93)&lt;&gt;"",INDEX(CSR_DB!$AU$1:$AU$8000,$R93),""),"")</f>
        <v/>
      </c>
      <c r="V93" s="397" t="str">
        <f>IFERROR(IF(INDEX(CSR_DB!$AV$1:$AV$8000,$R93)&lt;&gt;"",INDEX(CSR_DB!$AV$1:$AV$8000,$R93),""),"")</f>
        <v/>
      </c>
      <c r="W93" s="397" t="str">
        <f>IFERROR(IF(INDEX(CSR_DB!$AS$1:$AS$8000,$R93)&lt;&gt;"",INDEX(CSR_DB!$AS$1:$AS$8000,$R93),""),"")</f>
        <v/>
      </c>
      <c r="X93" s="397" t="str">
        <f>IFERROR(IF(INDEX(CSR_DB!$AT$1:$AT$8000,$R93)&lt;&gt;"",INDEX(CSR_DB!$AT$1:$AT$8000,$R93),""),"")</f>
        <v/>
      </c>
      <c r="Y93" s="399" t="str">
        <f t="shared" si="20"/>
        <v/>
      </c>
      <c r="Z93" t="str">
        <f t="shared" si="21"/>
        <v/>
      </c>
      <c r="AA93" s="399" t="str">
        <f>IF(Z93&lt;&gt;"",COUNTIFS($Z$50:Z93,Z93),"")</f>
        <v/>
      </c>
      <c r="AC93">
        <v>44</v>
      </c>
      <c r="AD93" s="399" t="str">
        <f t="array" ref="AD93">IFERROR(SMALL(IF($AA$50:$AA$105=1,ROW($AA$50:$AA$105),""),ROW(44:44)),"")</f>
        <v/>
      </c>
      <c r="AE93" s="400" t="str">
        <f t="shared" si="22"/>
        <v/>
      </c>
      <c r="AF93" s="399" t="str">
        <f t="shared" si="23"/>
        <v/>
      </c>
      <c r="AG93" s="399" t="str">
        <f t="shared" si="24"/>
        <v/>
      </c>
      <c r="AH93" s="399" t="str">
        <f t="shared" si="25"/>
        <v/>
      </c>
      <c r="AI93" s="399" t="str">
        <f t="shared" si="26"/>
        <v/>
      </c>
      <c r="AJ93" s="399" t="str">
        <f t="shared" si="27"/>
        <v/>
      </c>
    </row>
    <row r="94" spans="1:36" ht="34" customHeight="1" thickBot="1">
      <c r="A94" t="str">
        <f t="array" ref="A94">IF(AD94&lt;&gt;"",SUMPRODUCT(($AE$50:$AE$105&lt;AE94)*($AD$50:$AD$105&gt;0))+1,"")</f>
        <v/>
      </c>
      <c r="B94" t="str">
        <f>IF(AD94&lt;&gt;"",COUNTIFS($E$50:$E94,E94),"")</f>
        <v/>
      </c>
      <c r="C94" t="str">
        <f t="shared" si="17"/>
        <v/>
      </c>
      <c r="E94" s="380" t="str">
        <f t="array" ref="E94">IFERROR(VLOOKUP(SMALL(IF($C94=$A$50:$A$105,$AC$50:$AC$105,FALSE),COUNTIF($C$50:$C94,$C94)),$AC$50:$AJ$105,3),"")</f>
        <v/>
      </c>
      <c r="F94" s="396" t="str">
        <f t="array" ref="F94">IFERROR(VLOOKUP(SMALL(IF($C94=$A$50:$A$105,$AC$50:$AC$105,FALSE),COUNTIF($C$50:$C94,$C94)),$AC$50:$AJ$105,4),"")</f>
        <v/>
      </c>
      <c r="G94" s="396" t="str">
        <f t="array" ref="G94">IFERROR(VLOOKUP(SMALL(IF($C94=$A$50:$A$105,$AC$50:$AC$105,FALSE),COUNTIF($C$50:$C94,$C94)),$AC$50:$AJ$105,5),"")</f>
        <v/>
      </c>
      <c r="H94" s="396" t="str">
        <f t="array" ref="H94">IFERROR(VLOOKUP(SMALL(IF($C94=$A$50:$A$105,$AC$50:$AC$105,FALSE),COUNTIF($C$50:$C94,$C94)),$AC$50:$AJ$105,6),"")</f>
        <v/>
      </c>
      <c r="I94" s="396" t="str">
        <f t="array" ref="I94">IFERROR(VLOOKUP(SMALL(IF($C94=$A$50:$A$105,$AC$50:$AC$105,FALSE),COUNTIF($C$50:$C94,$C94)),$AC$50:$AJ$105,7),"")</f>
        <v/>
      </c>
      <c r="J94" s="396" t="str">
        <f t="array" ref="J94">IFERROR(VLOOKUP(SMALL(IF($C94=$A$50:$A$105,$AC$50:$AC$105,FALSE),COUNTIF($C$50:$C94,$C94)),$AC$50:$AJ$105,8),"")</f>
        <v/>
      </c>
      <c r="K94" s="366">
        <f>IFERROR(IF(E94=1.4,LOOKUP(1,0/(('Unit converter list'!$B$2:$B$65='Data Request'!$J94)*('Unit converter list'!$C$2:$C$65='Data Request'!$N94)),'Unit converter list'!$D$2:$D$65),LOOKUP(1,0/(('Unit converter list'!$A$2:$A$65='Data Request'!$H94)*('Unit converter list'!$B$2:$B$65='Data Request'!$J94)*('Unit converter list'!$C$2:$C$65='Data Request'!$N94)),'Unit converter list'!$D$2:$D$65)),"")</f>
        <v>0</v>
      </c>
      <c r="L94" s="307" t="str">
        <f t="shared" si="18"/>
        <v/>
      </c>
      <c r="M94" s="307" t="str">
        <f t="shared" si="19"/>
        <v/>
      </c>
      <c r="N94" s="307" t="str">
        <f>IFERROR(IF(E94=1.4,"ton",IF(E94=1.41,IF(O94="化糞池-CH4Septic tank-CH4",VLOOKUP($O94,'4.Default Emission Factor'!$D$2:$V$101,16,FALSE),"ton"),IF(E94=2.2,"MWh",IF(E94=0,"MWh",VLOOKUP($O94,'4.Default Emission Factor'!$D$2:$V$101,16,FALSE))))),"")</f>
        <v/>
      </c>
      <c r="O94" s="307" t="str">
        <f>IFERROR(IF(E94=1.4,(LOOKUP(1,0/((清單list!$B$2:$B$3001=$F94)*(清單list!$D$2:$D$3001='Data Request'!$H94)),清單list!$E$2:$E$3308)),(LOOKUP(1,0/((清單list!$B$2:$B$3001=$F94)*(清單list!$C$2:$C$3001=$G94)*(清單list!$D$2:$D$3001='Data Request'!$H94)),清單list!$E$2:$E$3308))),"")</f>
        <v/>
      </c>
      <c r="P94" s="6"/>
      <c r="Q94" s="6"/>
      <c r="R94" s="397" t="str">
        <f t="array" ref="R94">IFERROR(SMALL(IF((CSR_DB!$AO$1:$AO$8000='Data Request'!$G$5),ROW(CSR_DB!$AO$1:$AO$8000)),ROW(46:46)),"")</f>
        <v/>
      </c>
      <c r="S94" s="398" t="str">
        <f>IF(T94="其他 Others",IF(R94&lt;&gt;"",LOOKUP(1,0/((清單list!$B$2:$B$3001='Data Request'!T94)*(清單list!$D$2:$D$3001='Data Request'!V94)),清單list!$A$2:$A$3001),""),IF(R94&lt;&gt;"",LOOKUP(1,0/((清單list!$C$2:$C$3001='Data Request'!U94)*(清單list!$D$2:$D$3001='Data Request'!V94)),清單list!$A$2:$A$3001),""))</f>
        <v/>
      </c>
      <c r="T94" s="397" t="str">
        <f>IFERROR(IF(INDEX(CSR_DB!$BA$1:$BA$8000,$R94)&lt;&gt;"",INDEX(CSR_DB!$BA$1:$BA$8000,$R94),""),"")</f>
        <v/>
      </c>
      <c r="U94" s="397" t="str">
        <f>IFERROR(IF(INDEX(CSR_DB!$AU$1:$AU$8000,$R94)&lt;&gt;"",INDEX(CSR_DB!$AU$1:$AU$8000,$R94),""),"")</f>
        <v/>
      </c>
      <c r="V94" s="397" t="str">
        <f>IFERROR(IF(INDEX(CSR_DB!$AV$1:$AV$8000,$R94)&lt;&gt;"",INDEX(CSR_DB!$AV$1:$AV$8000,$R94),""),"")</f>
        <v/>
      </c>
      <c r="W94" s="397" t="str">
        <f>IFERROR(IF(INDEX(CSR_DB!$AS$1:$AS$8000,$R94)&lt;&gt;"",INDEX(CSR_DB!$AS$1:$AS$8000,$R94),""),"")</f>
        <v/>
      </c>
      <c r="X94" s="397" t="str">
        <f>IFERROR(IF(INDEX(CSR_DB!$AT$1:$AT$8000,$R94)&lt;&gt;"",INDEX(CSR_DB!$AT$1:$AT$8000,$R94),""),"")</f>
        <v/>
      </c>
      <c r="Y94" s="399" t="str">
        <f t="shared" si="20"/>
        <v/>
      </c>
      <c r="Z94" t="str">
        <f t="shared" si="21"/>
        <v/>
      </c>
      <c r="AA94" s="399" t="str">
        <f>IF(Z94&lt;&gt;"",COUNTIFS($Z$50:Z94,Z94),"")</f>
        <v/>
      </c>
      <c r="AC94">
        <v>45</v>
      </c>
      <c r="AD94" s="399" t="str">
        <f t="array" ref="AD94">IFERROR(SMALL(IF($AA$50:$AA$105=1,ROW($AA$50:$AA$105),""),ROW(46:46)),"")</f>
        <v/>
      </c>
      <c r="AE94" s="400" t="str">
        <f t="shared" si="22"/>
        <v/>
      </c>
      <c r="AF94" s="399" t="str">
        <f t="shared" si="23"/>
        <v/>
      </c>
      <c r="AG94" s="399" t="str">
        <f t="shared" si="24"/>
        <v/>
      </c>
      <c r="AH94" s="399" t="str">
        <f t="shared" si="25"/>
        <v/>
      </c>
      <c r="AI94" s="399" t="str">
        <f t="shared" si="26"/>
        <v/>
      </c>
      <c r="AJ94" s="399" t="str">
        <f t="shared" si="27"/>
        <v/>
      </c>
    </row>
    <row r="95" spans="1:36" ht="17.5" customHeight="1" thickBot="1">
      <c r="A95" t="str">
        <f t="array" ref="A95">IF(AD95&lt;&gt;"",SUMPRODUCT(($AE$50:$AE$105&lt;AE95)*($AD$50:$AD$105&gt;0))+1,"")</f>
        <v/>
      </c>
      <c r="B95" t="str">
        <f>IF(AD95&lt;&gt;"",COUNTIFS($E$50:$E95,E95),"")</f>
        <v/>
      </c>
      <c r="C95" t="str">
        <f t="shared" si="17"/>
        <v/>
      </c>
      <c r="E95" s="380" t="str">
        <f t="array" ref="E95">IFERROR(VLOOKUP(SMALL(IF($C95=$A$50:$A$105,$AC$50:$AC$105,FALSE),COUNTIF($C$50:$C95,$C95)),$AC$50:$AJ$105,3),"")</f>
        <v/>
      </c>
      <c r="F95" s="396" t="str">
        <f t="array" ref="F95">IFERROR(VLOOKUP(SMALL(IF($C95=$A$50:$A$105,$AC$50:$AC$105,FALSE),COUNTIF($C$50:$C95,$C95)),$AC$50:$AJ$105,4),"")</f>
        <v/>
      </c>
      <c r="G95" s="396" t="str">
        <f t="array" ref="G95">IFERROR(VLOOKUP(SMALL(IF($C95=$A$50:$A$105,$AC$50:$AC$105,FALSE),COUNTIF($C$50:$C95,$C95)),$AC$50:$AJ$105,5),"")</f>
        <v/>
      </c>
      <c r="H95" s="396" t="str">
        <f t="array" ref="H95">IFERROR(VLOOKUP(SMALL(IF($C95=$A$50:$A$105,$AC$50:$AC$105,FALSE),COUNTIF($C$50:$C95,$C95)),$AC$50:$AJ$105,6),"")</f>
        <v/>
      </c>
      <c r="I95" s="396" t="str">
        <f t="array" ref="I95">IFERROR(VLOOKUP(SMALL(IF($C95=$A$50:$A$105,$AC$50:$AC$105,FALSE),COUNTIF($C$50:$C95,$C95)),$AC$50:$AJ$105,7),"")</f>
        <v/>
      </c>
      <c r="J95" s="396" t="str">
        <f t="array" ref="J95">IFERROR(VLOOKUP(SMALL(IF($C95=$A$50:$A$105,$AC$50:$AC$105,FALSE),COUNTIF($C$50:$C95,$C95)),$AC$50:$AJ$105,8),"")</f>
        <v/>
      </c>
      <c r="K95" s="366">
        <f>IFERROR(IF(E95=1.4,LOOKUP(1,0/(('Unit converter list'!$B$2:$B$65='Data Request'!$J95)*('Unit converter list'!$C$2:$C$65='Data Request'!$N95)),'Unit converter list'!$D$2:$D$65),LOOKUP(1,0/(('Unit converter list'!$A$2:$A$65='Data Request'!$H95)*('Unit converter list'!$B$2:$B$65='Data Request'!$J95)*('Unit converter list'!$C$2:$C$65='Data Request'!$N95)),'Unit converter list'!$D$2:$D$65)),"")</f>
        <v>0</v>
      </c>
      <c r="L95" s="307" t="str">
        <f t="shared" si="18"/>
        <v/>
      </c>
      <c r="M95" s="307" t="str">
        <f t="shared" si="19"/>
        <v/>
      </c>
      <c r="N95" s="307" t="str">
        <f>IFERROR(IF(E95=1.4,"ton",IF(E95=1.41,IF(O95="化糞池-CH4Septic tank-CH4",VLOOKUP($O95,'4.Default Emission Factor'!$D$2:$V$101,16,FALSE),"ton"),IF(E95=2.2,"MWh",IF(E95=0,"MWh",VLOOKUP($O95,'4.Default Emission Factor'!$D$2:$V$101,16,FALSE))))),"")</f>
        <v/>
      </c>
      <c r="O95" s="307" t="str">
        <f>IFERROR(IF(E95=1.4,(LOOKUP(1,0/((清單list!$B$2:$B$3001=$F95)*(清單list!$D$2:$D$3001='Data Request'!$H95)),清單list!$E$2:$E$3308)),(LOOKUP(1,0/((清單list!$B$2:$B$3001=$F95)*(清單list!$C$2:$C$3001=$G95)*(清單list!$D$2:$D$3001='Data Request'!$H95)),清單list!$E$2:$E$3308))),"")</f>
        <v/>
      </c>
      <c r="P95" s="6"/>
      <c r="Q95" s="6"/>
      <c r="R95" s="397" t="str">
        <f t="array" ref="R95">IFERROR(SMALL(IF((CSR_DB!$AO$1:$AO$8000='Data Request'!$G$5),ROW(CSR_DB!$AO$1:$AO$8000)),ROW(47:47)),"")</f>
        <v/>
      </c>
      <c r="S95" s="398" t="str">
        <f>IF(T95="其他 Others",IF(R95&lt;&gt;"",LOOKUP(1,0/((清單list!$B$2:$B$3001='Data Request'!T95)*(清單list!$D$2:$D$3001='Data Request'!V95)),清單list!$A$2:$A$3001),""),IF(R95&lt;&gt;"",LOOKUP(1,0/((清單list!$C$2:$C$3001='Data Request'!U95)*(清單list!$D$2:$D$3001='Data Request'!V95)),清單list!$A$2:$A$3001),""))</f>
        <v/>
      </c>
      <c r="T95" s="397" t="str">
        <f>IFERROR(IF(INDEX(CSR_DB!$BA$1:$BA$8000,$R95)&lt;&gt;"",INDEX(CSR_DB!$BA$1:$BA$8000,$R95),""),"")</f>
        <v/>
      </c>
      <c r="U95" s="397" t="str">
        <f>IFERROR(IF(INDEX(CSR_DB!$AU$1:$AU$8000,$R95)&lt;&gt;"",INDEX(CSR_DB!$AU$1:$AU$8000,$R95),""),"")</f>
        <v/>
      </c>
      <c r="V95" s="397" t="str">
        <f>IFERROR(IF(INDEX(CSR_DB!$AV$1:$AV$8000,$R95)&lt;&gt;"",INDEX(CSR_DB!$AV$1:$AV$8000,$R95),""),"")</f>
        <v/>
      </c>
      <c r="W95" s="397" t="str">
        <f>IFERROR(IF(INDEX(CSR_DB!$AS$1:$AS$8000,$R95)&lt;&gt;"",INDEX(CSR_DB!$AS$1:$AS$8000,$R95),""),"")</f>
        <v/>
      </c>
      <c r="X95" s="397" t="str">
        <f>IFERROR(IF(INDEX(CSR_DB!$AT$1:$AT$8000,$R95)&lt;&gt;"",INDEX(CSR_DB!$AT$1:$AT$8000,$R95),""),"")</f>
        <v/>
      </c>
      <c r="Y95" s="399" t="str">
        <f t="shared" si="20"/>
        <v/>
      </c>
      <c r="Z95" t="str">
        <f t="shared" si="21"/>
        <v/>
      </c>
      <c r="AA95" s="399" t="str">
        <f>IF(Z95&lt;&gt;"",COUNTIFS($Z$50:Z95,Z95),"")</f>
        <v/>
      </c>
      <c r="AC95">
        <v>46</v>
      </c>
      <c r="AD95" s="399" t="str">
        <f t="array" ref="AD95">IFERROR(SMALL(IF($AA$50:$AA$105=1,ROW($AA$50:$AA$105),""),ROW(47:47)),"")</f>
        <v/>
      </c>
      <c r="AE95" s="400" t="str">
        <f t="shared" si="22"/>
        <v/>
      </c>
      <c r="AF95" s="399" t="str">
        <f t="shared" si="23"/>
        <v/>
      </c>
      <c r="AG95" s="399" t="str">
        <f t="shared" si="24"/>
        <v/>
      </c>
      <c r="AH95" s="399" t="str">
        <f t="shared" si="25"/>
        <v/>
      </c>
      <c r="AI95" s="399" t="str">
        <f t="shared" si="26"/>
        <v/>
      </c>
      <c r="AJ95" s="399" t="str">
        <f t="shared" si="27"/>
        <v/>
      </c>
    </row>
    <row r="96" spans="1:36" ht="17.5" customHeight="1" thickBot="1">
      <c r="A96" t="str">
        <f t="array" ref="A96">IF(AD96&lt;&gt;"",SUMPRODUCT(($AE$50:$AE$105&lt;AE96)*($AD$50:$AD$105&gt;0))+1,"")</f>
        <v/>
      </c>
      <c r="B96" t="str">
        <f>IF(AD96&lt;&gt;"",COUNTIFS($E$50:$E96,E96),"")</f>
        <v/>
      </c>
      <c r="C96" t="str">
        <f t="shared" si="17"/>
        <v/>
      </c>
      <c r="E96" s="380" t="str">
        <f t="array" ref="E96">IFERROR(VLOOKUP(SMALL(IF($C96=$A$50:$A$105,$AC$50:$AC$105,FALSE),COUNTIF($C$50:$C96,$C96)),$AC$50:$AJ$105,3),"")</f>
        <v/>
      </c>
      <c r="F96" s="396" t="str">
        <f t="array" ref="F96">IFERROR(VLOOKUP(SMALL(IF($C96=$A$50:$A$105,$AC$50:$AC$105,FALSE),COUNTIF($C$50:$C96,$C96)),$AC$50:$AJ$105,4),"")</f>
        <v/>
      </c>
      <c r="G96" s="396" t="str">
        <f t="array" ref="G96">IFERROR(VLOOKUP(SMALL(IF($C96=$A$50:$A$105,$AC$50:$AC$105,FALSE),COUNTIF($C$50:$C96,$C96)),$AC$50:$AJ$105,5),"")</f>
        <v/>
      </c>
      <c r="H96" s="396" t="str">
        <f t="array" ref="H96">IFERROR(VLOOKUP(SMALL(IF($C96=$A$50:$A$105,$AC$50:$AC$105,FALSE),COUNTIF($C$50:$C96,$C96)),$AC$50:$AJ$105,6),"")</f>
        <v/>
      </c>
      <c r="I96" s="396" t="str">
        <f t="array" ref="I96">IFERROR(VLOOKUP(SMALL(IF($C96=$A$50:$A$105,$AC$50:$AC$105,FALSE),COUNTIF($C$50:$C96,$C96)),$AC$50:$AJ$105,7),"")</f>
        <v/>
      </c>
      <c r="J96" s="396" t="str">
        <f t="array" ref="J96">IFERROR(VLOOKUP(SMALL(IF($C96=$A$50:$A$105,$AC$50:$AC$105,FALSE),COUNTIF($C$50:$C96,$C96)),$AC$50:$AJ$105,8),"")</f>
        <v/>
      </c>
      <c r="K96" s="366">
        <f>IFERROR(IF(E96=1.4,LOOKUP(1,0/(('Unit converter list'!$B$2:$B$65='Data Request'!$J96)*('Unit converter list'!$C$2:$C$65='Data Request'!$N96)),'Unit converter list'!$D$2:$D$65),LOOKUP(1,0/(('Unit converter list'!$A$2:$A$65='Data Request'!$H96)*('Unit converter list'!$B$2:$B$65='Data Request'!$J96)*('Unit converter list'!$C$2:$C$65='Data Request'!$N96)),'Unit converter list'!$D$2:$D$65)),"")</f>
        <v>0</v>
      </c>
      <c r="L96" s="307" t="str">
        <f t="shared" si="18"/>
        <v/>
      </c>
      <c r="M96" s="307" t="str">
        <f t="shared" si="19"/>
        <v/>
      </c>
      <c r="N96" s="307" t="str">
        <f>IFERROR(IF(E96=1.4,"ton",IF(E96=1.41,IF(O96="化糞池-CH4Septic tank-CH4",VLOOKUP($O96,'4.Default Emission Factor'!$D$2:$V$101,16,FALSE),"ton"),IF(E96=2.2,"MWh",IF(E96=0,"MWh",VLOOKUP($O96,'4.Default Emission Factor'!$D$2:$V$101,16,FALSE))))),"")</f>
        <v/>
      </c>
      <c r="O96" s="307" t="str">
        <f>IFERROR(IF(E96=1.4,(LOOKUP(1,0/((清單list!$B$2:$B$3001=$F96)*(清單list!$D$2:$D$3001='Data Request'!$H96)),清單list!$E$2:$E$3308)),(LOOKUP(1,0/((清單list!$B$2:$B$3001=$F96)*(清單list!$C$2:$C$3001=$G96)*(清單list!$D$2:$D$3001='Data Request'!$H96)),清單list!$E$2:$E$3308))),"")</f>
        <v/>
      </c>
      <c r="P96" s="6"/>
      <c r="Q96" s="6"/>
      <c r="R96" s="397" t="str">
        <f t="array" ref="R96">IFERROR(SMALL(IF((CSR_DB!$AO$1:$AO$8000='Data Request'!$G$5),ROW(CSR_DB!$AO$1:$AO$8000)),ROW(48:48)),"")</f>
        <v/>
      </c>
      <c r="S96" s="398" t="str">
        <f>IF(T96="其他 Others",IF(R96&lt;&gt;"",LOOKUP(1,0/((清單list!$B$2:$B$3001='Data Request'!T96)*(清單list!$D$2:$D$3001='Data Request'!V96)),清單list!$A$2:$A$3001),""),IF(R96&lt;&gt;"",LOOKUP(1,0/((清單list!$C$2:$C$3001='Data Request'!U96)*(清單list!$D$2:$D$3001='Data Request'!V96)),清單list!$A$2:$A$3001),""))</f>
        <v/>
      </c>
      <c r="T96" s="397" t="str">
        <f>IFERROR(IF(INDEX(CSR_DB!$BA$1:$BA$8000,$R96)&lt;&gt;"",INDEX(CSR_DB!$BA$1:$BA$8000,$R96),""),"")</f>
        <v/>
      </c>
      <c r="U96" s="397" t="str">
        <f>IFERROR(IF(INDEX(CSR_DB!$AU$1:$AU$8000,$R96)&lt;&gt;"",INDEX(CSR_DB!$AU$1:$AU$8000,$R96),""),"")</f>
        <v/>
      </c>
      <c r="V96" s="397" t="str">
        <f>IFERROR(IF(INDEX(CSR_DB!$AV$1:$AV$8000,$R96)&lt;&gt;"",INDEX(CSR_DB!$AV$1:$AV$8000,$R96),""),"")</f>
        <v/>
      </c>
      <c r="W96" s="397" t="str">
        <f>IFERROR(IF(INDEX(CSR_DB!$AS$1:$AS$8000,$R96)&lt;&gt;"",INDEX(CSR_DB!$AS$1:$AS$8000,$R96),""),"")</f>
        <v/>
      </c>
      <c r="X96" s="397" t="str">
        <f>IFERROR(IF(INDEX(CSR_DB!$AT$1:$AT$8000,$R96)&lt;&gt;"",INDEX(CSR_DB!$AT$1:$AT$8000,$R96),""),"")</f>
        <v/>
      </c>
      <c r="Y96" s="399" t="str">
        <f t="shared" si="20"/>
        <v/>
      </c>
      <c r="Z96" t="str">
        <f t="shared" si="21"/>
        <v/>
      </c>
      <c r="AA96" s="399" t="str">
        <f>IF(Z96&lt;&gt;"",COUNTIFS($Z$50:Z96,Z96),"")</f>
        <v/>
      </c>
      <c r="AC96">
        <v>47</v>
      </c>
      <c r="AD96" s="399" t="str">
        <f t="array" ref="AD96">IFERROR(SMALL(IF($AA$50:$AA$105=1,ROW($AA$50:$AA$105),""),ROW(48:48)),"")</f>
        <v/>
      </c>
      <c r="AE96" s="400" t="str">
        <f t="shared" si="22"/>
        <v/>
      </c>
      <c r="AF96" s="399" t="str">
        <f t="shared" si="23"/>
        <v/>
      </c>
      <c r="AG96" s="399" t="str">
        <f t="shared" si="24"/>
        <v/>
      </c>
      <c r="AH96" s="399" t="str">
        <f t="shared" si="25"/>
        <v/>
      </c>
      <c r="AI96" s="399" t="str">
        <f t="shared" si="26"/>
        <v/>
      </c>
      <c r="AJ96" s="399" t="str">
        <f t="shared" si="27"/>
        <v/>
      </c>
    </row>
    <row r="97" spans="1:36" ht="17.5" customHeight="1" thickBot="1">
      <c r="A97" t="str">
        <f t="array" ref="A97">IF(AD97&lt;&gt;"",SUMPRODUCT(($AE$50:$AE$105&lt;AE97)*($AD$50:$AD$105&gt;0))+1,"")</f>
        <v/>
      </c>
      <c r="B97" t="str">
        <f>IF(AD97&lt;&gt;"",COUNTIFS($E$50:$E97,E97),"")</f>
        <v/>
      </c>
      <c r="C97" t="str">
        <f t="shared" si="17"/>
        <v/>
      </c>
      <c r="E97" s="380" t="str">
        <f t="array" ref="E97">IFERROR(VLOOKUP(SMALL(IF($C97=$A$50:$A$105,$AC$50:$AC$105,FALSE),COUNTIF($C$50:$C97,$C97)),$AC$50:$AJ$105,3),"")</f>
        <v/>
      </c>
      <c r="F97" s="396" t="str">
        <f t="array" ref="F97">IFERROR(VLOOKUP(SMALL(IF($C97=$A$50:$A$105,$AC$50:$AC$105,FALSE),COUNTIF($C$50:$C97,$C97)),$AC$50:$AJ$105,4),"")</f>
        <v/>
      </c>
      <c r="G97" s="396" t="str">
        <f t="array" ref="G97">IFERROR(VLOOKUP(SMALL(IF($C97=$A$50:$A$105,$AC$50:$AC$105,FALSE),COUNTIF($C$50:$C97,$C97)),$AC$50:$AJ$105,5),"")</f>
        <v/>
      </c>
      <c r="H97" s="396" t="str">
        <f t="array" ref="H97">IFERROR(VLOOKUP(SMALL(IF($C97=$A$50:$A$105,$AC$50:$AC$105,FALSE),COUNTIF($C$50:$C97,$C97)),$AC$50:$AJ$105,6),"")</f>
        <v/>
      </c>
      <c r="I97" s="396" t="str">
        <f t="array" ref="I97">IFERROR(VLOOKUP(SMALL(IF($C97=$A$50:$A$105,$AC$50:$AC$105,FALSE),COUNTIF($C$50:$C97,$C97)),$AC$50:$AJ$105,7),"")</f>
        <v/>
      </c>
      <c r="J97" s="396" t="str">
        <f t="array" ref="J97">IFERROR(VLOOKUP(SMALL(IF($C97=$A$50:$A$105,$AC$50:$AC$105,FALSE),COUNTIF($C$50:$C97,$C97)),$AC$50:$AJ$105,8),"")</f>
        <v/>
      </c>
      <c r="K97" s="366">
        <f>IFERROR(IF(E97=1.4,LOOKUP(1,0/(('Unit converter list'!$B$2:$B$65='Data Request'!$J97)*('Unit converter list'!$C$2:$C$65='Data Request'!$N97)),'Unit converter list'!$D$2:$D$65),LOOKUP(1,0/(('Unit converter list'!$A$2:$A$65='Data Request'!$H97)*('Unit converter list'!$B$2:$B$65='Data Request'!$J97)*('Unit converter list'!$C$2:$C$65='Data Request'!$N97)),'Unit converter list'!$D$2:$D$65)),"")</f>
        <v>0</v>
      </c>
      <c r="L97" s="307" t="str">
        <f t="shared" si="18"/>
        <v/>
      </c>
      <c r="M97" s="307" t="str">
        <f t="shared" si="19"/>
        <v/>
      </c>
      <c r="N97" s="307" t="str">
        <f>IFERROR(IF(E97=1.4,"ton",IF(E97=1.41,IF(O97="化糞池-CH4Septic tank-CH4",VLOOKUP($O97,'4.Default Emission Factor'!$D$2:$V$101,16,FALSE),"ton"),IF(E97=2.2,"MWh",IF(E97=0,"MWh",VLOOKUP($O97,'4.Default Emission Factor'!$D$2:$V$101,16,FALSE))))),"")</f>
        <v/>
      </c>
      <c r="O97" s="307" t="str">
        <f>IFERROR(IF(E97=1.4,(LOOKUP(1,0/((清單list!$B$2:$B$3001=$F97)*(清單list!$D$2:$D$3001='Data Request'!$H97)),清單list!$E$2:$E$3308)),(LOOKUP(1,0/((清單list!$B$2:$B$3001=$F97)*(清單list!$C$2:$C$3001=$G97)*(清單list!$D$2:$D$3001='Data Request'!$H97)),清單list!$E$2:$E$3308))),"")</f>
        <v/>
      </c>
      <c r="P97" s="6"/>
      <c r="Q97" s="6"/>
      <c r="R97" s="397" t="str">
        <f t="array" ref="R97">IFERROR(SMALL(IF((CSR_DB!$AO$1:$AO$8000='Data Request'!$G$5),ROW(CSR_DB!$AO$1:$AO$8000)),ROW(45:45)),"")</f>
        <v/>
      </c>
      <c r="S97" s="398" t="str">
        <f>IF(T97="其他 Others",IF(R97&lt;&gt;"",LOOKUP(1,0/((清單list!$B$2:$B$3001='Data Request'!T97)*(清單list!$D$2:$D$3001='Data Request'!V97)),清單list!$A$2:$A$3001),""),IF(R97&lt;&gt;"",LOOKUP(1,0/((清單list!$C$2:$C$3001='Data Request'!U97)*(清單list!$D$2:$D$3001='Data Request'!V97)),清單list!$A$2:$A$3001),""))</f>
        <v/>
      </c>
      <c r="T97" s="397" t="str">
        <f>IFERROR(IF(INDEX(CSR_DB!$BA$1:$BA$8000,$R97)&lt;&gt;"",INDEX(CSR_DB!$BA$1:$BA$8000,$R97),""),"")</f>
        <v/>
      </c>
      <c r="U97" s="397" t="str">
        <f>IFERROR(IF(INDEX(CSR_DB!$AU$1:$AU$8000,$R97)&lt;&gt;"",INDEX(CSR_DB!$AU$1:$AU$8000,$R97),""),"")</f>
        <v/>
      </c>
      <c r="V97" s="397" t="str">
        <f>IFERROR(IF(INDEX(CSR_DB!$AV$1:$AV$8000,$R97)&lt;&gt;"",INDEX(CSR_DB!$AV$1:$AV$8000,$R97),""),"")</f>
        <v/>
      </c>
      <c r="W97" s="397" t="str">
        <f>IFERROR(IF(INDEX(CSR_DB!$AS$1:$AS$8000,$R97)&lt;&gt;"",INDEX(CSR_DB!$AS$1:$AS$8000,$R97),""),"")</f>
        <v/>
      </c>
      <c r="X97" s="397" t="str">
        <f>IFERROR(IF(INDEX(CSR_DB!$AT$1:$AT$8000,$R97)&lt;&gt;"",INDEX(CSR_DB!$AT$1:$AT$8000,$R97),""),"")</f>
        <v/>
      </c>
      <c r="Y97" s="399" t="str">
        <f t="shared" si="20"/>
        <v/>
      </c>
      <c r="Z97" t="str">
        <f t="shared" si="21"/>
        <v/>
      </c>
      <c r="AA97" s="399" t="str">
        <f>IF(Z97&lt;&gt;"",COUNTIFS($Z$50:Z97,Z97),"")</f>
        <v/>
      </c>
      <c r="AC97">
        <v>48</v>
      </c>
      <c r="AD97" s="399" t="str">
        <f t="array" ref="AD97">IFERROR(SMALL(IF($AA$50:$AA$105=1,ROW($AA$50:$AA$105),""),ROW(45:45)),"")</f>
        <v/>
      </c>
      <c r="AE97" s="400" t="str">
        <f t="shared" si="22"/>
        <v/>
      </c>
      <c r="AF97" s="399" t="str">
        <f t="shared" si="23"/>
        <v/>
      </c>
      <c r="AG97" s="399" t="str">
        <f t="shared" si="24"/>
        <v/>
      </c>
      <c r="AH97" s="399" t="str">
        <f t="shared" si="25"/>
        <v/>
      </c>
      <c r="AI97" s="399" t="str">
        <f t="shared" si="26"/>
        <v/>
      </c>
      <c r="AJ97" s="399" t="str">
        <f t="shared" si="27"/>
        <v/>
      </c>
    </row>
    <row r="98" spans="1:36" ht="17.5" customHeight="1" thickBot="1">
      <c r="A98" t="str">
        <f t="array" ref="A98">IF(AD98&lt;&gt;"",SUMPRODUCT(($AE$50:$AE$105&lt;AE98)*($AD$50:$AD$105&gt;0))+1,"")</f>
        <v/>
      </c>
      <c r="B98" t="str">
        <f>IF(AD98&lt;&gt;"",COUNTIFS($E$50:$E98,E98),"")</f>
        <v/>
      </c>
      <c r="C98" t="str">
        <f t="shared" si="17"/>
        <v/>
      </c>
      <c r="E98" s="380" t="str">
        <f t="array" ref="E98">IFERROR(VLOOKUP(SMALL(IF($C98=$A$50:$A$105,$AC$50:$AC$105,FALSE),COUNTIF($C$50:$C98,$C98)),$AC$50:$AJ$105,3),"")</f>
        <v/>
      </c>
      <c r="F98" s="396" t="str">
        <f t="array" ref="F98">IFERROR(VLOOKUP(SMALL(IF($C98=$A$50:$A$105,$AC$50:$AC$105,FALSE),COUNTIF($C$50:$C98,$C98)),$AC$50:$AJ$105,4),"")</f>
        <v/>
      </c>
      <c r="G98" s="396" t="str">
        <f t="array" ref="G98">IFERROR(VLOOKUP(SMALL(IF($C98=$A$50:$A$105,$AC$50:$AC$105,FALSE),COUNTIF($C$50:$C98,$C98)),$AC$50:$AJ$105,5),"")</f>
        <v/>
      </c>
      <c r="H98" s="396" t="str">
        <f t="array" ref="H98">IFERROR(VLOOKUP(SMALL(IF($C98=$A$50:$A$105,$AC$50:$AC$105,FALSE),COUNTIF($C$50:$C98,$C98)),$AC$50:$AJ$105,6),"")</f>
        <v/>
      </c>
      <c r="I98" s="396" t="str">
        <f t="array" ref="I98">IFERROR(VLOOKUP(SMALL(IF($C98=$A$50:$A$105,$AC$50:$AC$105,FALSE),COUNTIF($C$50:$C98,$C98)),$AC$50:$AJ$105,7),"")</f>
        <v/>
      </c>
      <c r="J98" s="396" t="str">
        <f t="array" ref="J98">IFERROR(VLOOKUP(SMALL(IF($C98=$A$50:$A$105,$AC$50:$AC$105,FALSE),COUNTIF($C$50:$C98,$C98)),$AC$50:$AJ$105,8),"")</f>
        <v/>
      </c>
      <c r="K98" s="366">
        <f>IFERROR(IF(E98=1.4,LOOKUP(1,0/(('Unit converter list'!$B$2:$B$65='Data Request'!$J98)*('Unit converter list'!$C$2:$C$65='Data Request'!$N98)),'Unit converter list'!$D$2:$D$65),LOOKUP(1,0/(('Unit converter list'!$A$2:$A$65='Data Request'!$H98)*('Unit converter list'!$B$2:$B$65='Data Request'!$J98)*('Unit converter list'!$C$2:$C$65='Data Request'!$N98)),'Unit converter list'!$D$2:$D$65)),"")</f>
        <v>0</v>
      </c>
      <c r="L98" s="307" t="str">
        <f t="shared" si="18"/>
        <v/>
      </c>
      <c r="M98" s="307" t="str">
        <f t="shared" si="19"/>
        <v/>
      </c>
      <c r="N98" s="307" t="str">
        <f>IFERROR(IF(E98=1.4,"ton",IF(E98=1.41,IF(O98="化糞池-CH4Septic tank-CH4",VLOOKUP($O98,'4.Default Emission Factor'!$D$2:$V$101,16,FALSE),"ton"),IF(E98=2.2,"MWh",IF(E98=0,"MWh",VLOOKUP($O98,'4.Default Emission Factor'!$D$2:$V$101,16,FALSE))))),"")</f>
        <v/>
      </c>
      <c r="O98" s="307" t="str">
        <f>IFERROR(IF(E98=1.4,(LOOKUP(1,0/((清單list!$B$2:$B$3001=$F98)*(清單list!$D$2:$D$3001='Data Request'!$H98)),清單list!$E$2:$E$3308)),(LOOKUP(1,0/((清單list!$B$2:$B$3001=$F98)*(清單list!$C$2:$C$3001=$G98)*(清單list!$D$2:$D$3001='Data Request'!$H98)),清單list!$E$2:$E$3308))),"")</f>
        <v/>
      </c>
      <c r="P98" s="6"/>
      <c r="Q98" s="6"/>
      <c r="R98" s="397" t="str">
        <f t="array" ref="R98">IFERROR(SMALL(IF((CSR_DB!$AO$1:$AO$8000='Data Request'!$G$5),ROW(CSR_DB!$AO$1:$AO$8000)),ROW(49:49)),"")</f>
        <v/>
      </c>
      <c r="S98" s="398" t="str">
        <f>IF(T98="其他 Others",IF(R98&lt;&gt;"",LOOKUP(1,0/((清單list!$B$2:$B$3001='Data Request'!T98)*(清單list!$D$2:$D$3001='Data Request'!V98)),清單list!$A$2:$A$3001),""),IF(R98&lt;&gt;"",LOOKUP(1,0/((清單list!$C$2:$C$3001='Data Request'!U98)*(清單list!$D$2:$D$3001='Data Request'!V98)),清單list!$A$2:$A$3001),""))</f>
        <v/>
      </c>
      <c r="T98" s="397" t="str">
        <f>IFERROR(IF(INDEX(CSR_DB!$BA$1:$BA$8000,$R98)&lt;&gt;"",INDEX(CSR_DB!$BA$1:$BA$8000,$R98),""),"")</f>
        <v/>
      </c>
      <c r="U98" s="397" t="str">
        <f>IFERROR(IF(INDEX(CSR_DB!$AU$1:$AU$8000,$R98)&lt;&gt;"",INDEX(CSR_DB!$AU$1:$AU$8000,$R98),""),"")</f>
        <v/>
      </c>
      <c r="V98" s="397" t="str">
        <f>IFERROR(IF(INDEX(CSR_DB!$AV$1:$AV$8000,$R98)&lt;&gt;"",INDEX(CSR_DB!$AV$1:$AV$8000,$R98),""),"")</f>
        <v/>
      </c>
      <c r="W98" s="397" t="str">
        <f>IFERROR(IF(INDEX(CSR_DB!$AS$1:$AS$8000,$R98)&lt;&gt;"",INDEX(CSR_DB!$AS$1:$AS$8000,$R98),""),"")</f>
        <v/>
      </c>
      <c r="X98" s="397" t="str">
        <f>IFERROR(IF(INDEX(CSR_DB!$AT$1:$AT$8000,$R98)&lt;&gt;"",INDEX(CSR_DB!$AT$1:$AT$8000,$R98),""),"")</f>
        <v/>
      </c>
      <c r="Y98" s="399" t="str">
        <f t="shared" si="20"/>
        <v/>
      </c>
      <c r="Z98" t="str">
        <f t="shared" si="21"/>
        <v/>
      </c>
      <c r="AA98" s="399" t="str">
        <f>IF(Z98&lt;&gt;"",COUNTIFS($Z$50:Z98,Z98),"")</f>
        <v/>
      </c>
      <c r="AC98">
        <v>49</v>
      </c>
      <c r="AD98" s="399" t="str">
        <f t="array" ref="AD98">IFERROR(SMALL(IF($AA$50:$AA$105=1,ROW($AA$50:$AA$105),""),ROW(49:49)),"")</f>
        <v/>
      </c>
      <c r="AE98" s="400" t="str">
        <f t="shared" si="22"/>
        <v/>
      </c>
      <c r="AF98" s="399" t="str">
        <f t="shared" si="23"/>
        <v/>
      </c>
      <c r="AG98" s="399" t="str">
        <f t="shared" si="24"/>
        <v/>
      </c>
      <c r="AH98" s="399" t="str">
        <f t="shared" si="25"/>
        <v/>
      </c>
      <c r="AI98" s="399" t="str">
        <f t="shared" si="26"/>
        <v/>
      </c>
      <c r="AJ98" s="399" t="str">
        <f t="shared" si="27"/>
        <v/>
      </c>
    </row>
    <row r="99" spans="1:36" ht="17.5" customHeight="1" thickBot="1">
      <c r="A99" t="str">
        <f t="array" ref="A99">IF(AD99&lt;&gt;"",SUMPRODUCT(($AE$50:$AE$105&lt;AE99)*($AD$50:$AD$105&gt;0))+1,"")</f>
        <v/>
      </c>
      <c r="B99" t="str">
        <f>IF(AD99&lt;&gt;"",COUNTIFS($E$50:$E99,E99),"")</f>
        <v/>
      </c>
      <c r="C99" t="str">
        <f t="shared" si="17"/>
        <v/>
      </c>
      <c r="E99" s="380" t="str">
        <f t="array" ref="E99">IFERROR(VLOOKUP(SMALL(IF($C99=$A$50:$A$105,$AC$50:$AC$105,FALSE),COUNTIF($C$50:$C99,$C99)),$AC$50:$AJ$105,3),"")</f>
        <v/>
      </c>
      <c r="F99" s="396" t="str">
        <f t="array" ref="F99">IFERROR(VLOOKUP(SMALL(IF($C99=$A$50:$A$105,$AC$50:$AC$105,FALSE),COUNTIF($C$50:$C99,$C99)),$AC$50:$AJ$105,4),"")</f>
        <v/>
      </c>
      <c r="G99" s="396" t="str">
        <f t="array" ref="G99">IFERROR(VLOOKUP(SMALL(IF($C99=$A$50:$A$105,$AC$50:$AC$105,FALSE),COUNTIF($C$50:$C99,$C99)),$AC$50:$AJ$105,5),"")</f>
        <v/>
      </c>
      <c r="H99" s="396" t="str">
        <f t="array" ref="H99">IFERROR(VLOOKUP(SMALL(IF($C99=$A$50:$A$105,$AC$50:$AC$105,FALSE),COUNTIF($C$50:$C99,$C99)),$AC$50:$AJ$105,6),"")</f>
        <v/>
      </c>
      <c r="I99" s="396" t="str">
        <f t="array" ref="I99">IFERROR(VLOOKUP(SMALL(IF($C99=$A$50:$A$105,$AC$50:$AC$105,FALSE),COUNTIF($C$50:$C99,$C99)),$AC$50:$AJ$105,7),"")</f>
        <v/>
      </c>
      <c r="J99" s="396" t="str">
        <f t="array" ref="J99">IFERROR(VLOOKUP(SMALL(IF($C99=$A$50:$A$105,$AC$50:$AC$105,FALSE),COUNTIF($C$50:$C99,$C99)),$AC$50:$AJ$105,8),"")</f>
        <v/>
      </c>
      <c r="K99" s="366">
        <f>IFERROR(IF(E99=1.4,LOOKUP(1,0/(('Unit converter list'!$B$2:$B$65='Data Request'!$J99)*('Unit converter list'!$C$2:$C$65='Data Request'!$N99)),'Unit converter list'!$D$2:$D$65),LOOKUP(1,0/(('Unit converter list'!$A$2:$A$65='Data Request'!$H99)*('Unit converter list'!$B$2:$B$65='Data Request'!$J99)*('Unit converter list'!$C$2:$C$65='Data Request'!$N99)),'Unit converter list'!$D$2:$D$65)),"")</f>
        <v>0</v>
      </c>
      <c r="L99" s="307" t="str">
        <f t="shared" si="18"/>
        <v/>
      </c>
      <c r="M99" s="307" t="str">
        <f t="shared" si="19"/>
        <v/>
      </c>
      <c r="N99" s="307" t="str">
        <f>IFERROR(IF(E99=1.4,"ton",IF(E99=1.41,IF(O99="化糞池-CH4Septic tank-CH4",VLOOKUP($O99,'4.Default Emission Factor'!$D$2:$V$101,16,FALSE),"ton"),IF(E99=2.2,"MWh",IF(E99=0,"MWh",VLOOKUP($O99,'4.Default Emission Factor'!$D$2:$V$101,16,FALSE))))),"")</f>
        <v/>
      </c>
      <c r="O99" s="307" t="str">
        <f>IFERROR(IF(E99=1.4,(LOOKUP(1,0/((清單list!$B$2:$B$3001=$F99)*(清單list!$D$2:$D$3001='Data Request'!$H99)),清單list!$E$2:$E$3308)),(LOOKUP(1,0/((清單list!$B$2:$B$3001=$F99)*(清單list!$C$2:$C$3001=$G99)*(清單list!$D$2:$D$3001='Data Request'!$H99)),清單list!$E$2:$E$3308))),"")</f>
        <v/>
      </c>
      <c r="P99" s="6"/>
      <c r="Q99" s="6"/>
      <c r="R99" s="397" t="str">
        <f t="array" ref="R99">IFERROR(SMALL(IF((CSR_DB!$AO$1:$AO$8000='Data Request'!$G$5),ROW(CSR_DB!$AO$1:$AO$8000)),ROW(50:50)),"")</f>
        <v/>
      </c>
      <c r="S99" s="398" t="str">
        <f>IF(T99="其他 Others",IF(R99&lt;&gt;"",LOOKUP(1,0/((清單list!$B$2:$B$3001='Data Request'!T99)*(清單list!$D$2:$D$3001='Data Request'!V99)),清單list!$A$2:$A$3001),""),IF(R99&lt;&gt;"",LOOKUP(1,0/((清單list!$C$2:$C$3001='Data Request'!U99)*(清單list!$D$2:$D$3001='Data Request'!V99)),清單list!$A$2:$A$3001),""))</f>
        <v/>
      </c>
      <c r="T99" s="397" t="str">
        <f>IFERROR(IF(INDEX(CSR_DB!$BA$1:$BA$8000,$R99)&lt;&gt;"",INDEX(CSR_DB!$BA$1:$BA$8000,$R99),""),"")</f>
        <v/>
      </c>
      <c r="U99" s="397" t="str">
        <f>IFERROR(IF(INDEX(CSR_DB!$AU$1:$AU$8000,$R99)&lt;&gt;"",INDEX(CSR_DB!$AU$1:$AU$8000,$R99),""),"")</f>
        <v/>
      </c>
      <c r="V99" s="397" t="str">
        <f>IFERROR(IF(INDEX(CSR_DB!$AV$1:$AV$8000,$R99)&lt;&gt;"",INDEX(CSR_DB!$AV$1:$AV$8000,$R99),""),"")</f>
        <v/>
      </c>
      <c r="W99" s="397" t="str">
        <f>IFERROR(IF(INDEX(CSR_DB!$AS$1:$AS$8000,$R99)&lt;&gt;"",INDEX(CSR_DB!$AS$1:$AS$8000,$R99),""),"")</f>
        <v/>
      </c>
      <c r="X99" s="397" t="str">
        <f>IFERROR(IF(INDEX(CSR_DB!$AT$1:$AT$8000,$R99)&lt;&gt;"",INDEX(CSR_DB!$AT$1:$AT$8000,$R99),""),"")</f>
        <v/>
      </c>
      <c r="Y99" s="399" t="str">
        <f t="shared" si="20"/>
        <v/>
      </c>
      <c r="Z99" t="str">
        <f t="shared" si="21"/>
        <v/>
      </c>
      <c r="AA99" s="399" t="str">
        <f>IF(Z99&lt;&gt;"",COUNTIFS($Z$50:Z99,Z99),"")</f>
        <v/>
      </c>
      <c r="AC99">
        <v>50</v>
      </c>
      <c r="AD99" s="399" t="str">
        <f t="array" ref="AD99">IFERROR(SMALL(IF($AA$50:$AA$105=1,ROW($AA$50:$AA$105),""),ROW(50:50)),"")</f>
        <v/>
      </c>
      <c r="AE99" s="400" t="str">
        <f t="shared" si="22"/>
        <v/>
      </c>
      <c r="AF99" s="399" t="str">
        <f t="shared" si="23"/>
        <v/>
      </c>
      <c r="AG99" s="399" t="str">
        <f t="shared" si="24"/>
        <v/>
      </c>
      <c r="AH99" s="399" t="str">
        <f t="shared" si="25"/>
        <v/>
      </c>
      <c r="AI99" s="399" t="str">
        <f t="shared" si="26"/>
        <v/>
      </c>
      <c r="AJ99" s="399" t="str">
        <f t="shared" si="27"/>
        <v/>
      </c>
    </row>
    <row r="100" spans="1:36" ht="17.5" customHeight="1" thickBot="1">
      <c r="A100" t="str">
        <f t="array" ref="A100">IF(AD100&lt;&gt;"",SUMPRODUCT(($AE$50:$AE$105&lt;AE100)*($AD$50:$AD$105&gt;0))+1,"")</f>
        <v/>
      </c>
      <c r="B100" t="str">
        <f>IF(AD100&lt;&gt;"",COUNTIFS($E$50:$E100,E100),"")</f>
        <v/>
      </c>
      <c r="C100" t="str">
        <f t="shared" si="17"/>
        <v/>
      </c>
      <c r="E100" s="380" t="str">
        <f t="array" ref="E100">IFERROR(VLOOKUP(SMALL(IF($C100=$A$50:$A$105,$AC$50:$AC$105,FALSE),COUNTIF($C$50:$C100,$C100)),$AC$50:$AJ$105,3),"")</f>
        <v/>
      </c>
      <c r="F100" s="396" t="str">
        <f t="array" ref="F100">IFERROR(VLOOKUP(SMALL(IF($C100=$A$50:$A$105,$AC$50:$AC$105,FALSE),COUNTIF($C$50:$C100,$C100)),$AC$50:$AJ$105,4),"")</f>
        <v/>
      </c>
      <c r="G100" s="396" t="str">
        <f t="array" ref="G100">IFERROR(VLOOKUP(SMALL(IF($C100=$A$50:$A$105,$AC$50:$AC$105,FALSE),COUNTIF($C$50:$C100,$C100)),$AC$50:$AJ$105,5),"")</f>
        <v/>
      </c>
      <c r="H100" s="396" t="str">
        <f t="array" ref="H100">IFERROR(VLOOKUP(SMALL(IF($C100=$A$50:$A$105,$AC$50:$AC$105,FALSE),COUNTIF($C$50:$C100,$C100)),$AC$50:$AJ$105,6),"")</f>
        <v/>
      </c>
      <c r="I100" s="396" t="str">
        <f t="array" ref="I100">IFERROR(VLOOKUP(SMALL(IF($C100=$A$50:$A$105,$AC$50:$AC$105,FALSE),COUNTIF($C$50:$C100,$C100)),$AC$50:$AJ$105,7),"")</f>
        <v/>
      </c>
      <c r="J100" s="396" t="str">
        <f t="array" ref="J100">IFERROR(VLOOKUP(SMALL(IF($C100=$A$50:$A$105,$AC$50:$AC$105,FALSE),COUNTIF($C$50:$C100,$C100)),$AC$50:$AJ$105,8),"")</f>
        <v/>
      </c>
      <c r="K100" s="366">
        <f>IFERROR(IF(E100=1.4,LOOKUP(1,0/(('Unit converter list'!$B$2:$B$65='Data Request'!$J100)*('Unit converter list'!$C$2:$C$65='Data Request'!$N100)),'Unit converter list'!$D$2:$D$65),LOOKUP(1,0/(('Unit converter list'!$A$2:$A$65='Data Request'!$H100)*('Unit converter list'!$B$2:$B$65='Data Request'!$J100)*('Unit converter list'!$C$2:$C$65='Data Request'!$N100)),'Unit converter list'!$D$2:$D$65)),"")</f>
        <v>0</v>
      </c>
      <c r="L100" s="307" t="str">
        <f t="shared" si="18"/>
        <v/>
      </c>
      <c r="M100" s="307" t="str">
        <f t="shared" si="19"/>
        <v/>
      </c>
      <c r="N100" s="307" t="str">
        <f>IFERROR(IF(E100=1.4,"ton",IF(E100=1.41,IF(O100="化糞池-CH4Septic tank-CH4",VLOOKUP($O100,'4.Default Emission Factor'!$D$2:$V$101,16,FALSE),"ton"),IF(E100=2.2,"MWh",IF(E100=0,"MWh",VLOOKUP($O100,'4.Default Emission Factor'!$D$2:$V$101,16,FALSE))))),"")</f>
        <v/>
      </c>
      <c r="O100" s="307" t="str">
        <f>IFERROR(IF(E100=1.4,(LOOKUP(1,0/((清單list!$B$2:$B$3001=$F100)*(清單list!$D$2:$D$3001='Data Request'!$H100)),清單list!$E$2:$E$3308)),(LOOKUP(1,0/((清單list!$B$2:$B$3001=$F100)*(清單list!$C$2:$C$3001=$G100)*(清單list!$D$2:$D$3001='Data Request'!$H100)),清單list!$E$2:$E$3308))),"")</f>
        <v/>
      </c>
      <c r="P100" s="6"/>
      <c r="Q100" s="6"/>
      <c r="R100" s="397" t="str">
        <f t="array" ref="R100">IFERROR(SMALL(IF((CSR_DB!$AO$1:$AO$8000='Data Request'!$G$5),ROW(CSR_DB!$AO$1:$AO$8000)),ROW(51:51)),"")</f>
        <v/>
      </c>
      <c r="S100" s="398" t="str">
        <f>IF(T100="其他 Others",IF(R100&lt;&gt;"",LOOKUP(1,0/((清單list!$B$2:$B$3001='Data Request'!T100)*(清單list!$D$2:$D$3001='Data Request'!V100)),清單list!$A$2:$A$3001),""),IF(R100&lt;&gt;"",LOOKUP(1,0/((清單list!$C$2:$C$3001='Data Request'!U100)*(清單list!$D$2:$D$3001='Data Request'!V100)),清單list!$A$2:$A$3001),""))</f>
        <v/>
      </c>
      <c r="T100" s="397" t="str">
        <f>IFERROR(IF(INDEX(CSR_DB!$BA$1:$BA$8000,$R100)&lt;&gt;"",INDEX(CSR_DB!$BA$1:$BA$8000,$R100),""),"")</f>
        <v/>
      </c>
      <c r="U100" s="397" t="str">
        <f>IFERROR(IF(INDEX(CSR_DB!$AU$1:$AU$8000,$R100)&lt;&gt;"",INDEX(CSR_DB!$AU$1:$AU$8000,$R100),""),"")</f>
        <v/>
      </c>
      <c r="V100" s="397" t="str">
        <f>IFERROR(IF(INDEX(CSR_DB!$AV$1:$AV$8000,$R100)&lt;&gt;"",INDEX(CSR_DB!$AV$1:$AV$8000,$R100),""),"")</f>
        <v/>
      </c>
      <c r="W100" s="397" t="str">
        <f>IFERROR(IF(INDEX(CSR_DB!$AS$1:$AS$8000,$R100)&lt;&gt;"",INDEX(CSR_DB!$AS$1:$AS$8000,$R100),""),"")</f>
        <v/>
      </c>
      <c r="X100" s="397" t="str">
        <f>IFERROR(IF(INDEX(CSR_DB!$AT$1:$AT$8000,$R100)&lt;&gt;"",INDEX(CSR_DB!$AT$1:$AT$8000,$R100),""),"")</f>
        <v/>
      </c>
      <c r="Y100" s="399" t="str">
        <f t="shared" si="20"/>
        <v/>
      </c>
      <c r="Z100" t="str">
        <f t="shared" si="21"/>
        <v/>
      </c>
      <c r="AA100" s="399" t="str">
        <f>IF(Z100&lt;&gt;"",COUNTIFS($Z$50:Z100,Z100),"")</f>
        <v/>
      </c>
      <c r="AC100">
        <v>51</v>
      </c>
      <c r="AD100" s="399" t="str">
        <f t="array" ref="AD100">IFERROR(SMALL(IF($AA$50:$AA$105=1,ROW($AA$50:$AA$105),""),ROW(51:51)),"")</f>
        <v/>
      </c>
      <c r="AE100" s="400" t="str">
        <f t="shared" si="22"/>
        <v/>
      </c>
      <c r="AF100" s="399" t="str">
        <f t="shared" si="23"/>
        <v/>
      </c>
      <c r="AG100" s="399" t="str">
        <f t="shared" si="24"/>
        <v/>
      </c>
      <c r="AH100" s="399" t="str">
        <f t="shared" si="25"/>
        <v/>
      </c>
      <c r="AI100" s="399" t="str">
        <f t="shared" si="26"/>
        <v/>
      </c>
      <c r="AJ100" s="399" t="str">
        <f t="shared" si="27"/>
        <v/>
      </c>
    </row>
    <row r="101" spans="1:36" ht="17.5" customHeight="1" thickBot="1">
      <c r="A101" t="str">
        <f t="array" ref="A101">IF(AD101&lt;&gt;"",SUMPRODUCT(($AE$50:$AE$105&lt;AE101)*($AD$50:$AD$105&gt;0))+1,"")</f>
        <v/>
      </c>
      <c r="B101" t="str">
        <f>IF(AD101&lt;&gt;"",COUNTIFS($E$50:$E101,E101),"")</f>
        <v/>
      </c>
      <c r="C101" t="str">
        <f t="shared" si="17"/>
        <v/>
      </c>
      <c r="E101" s="380" t="str">
        <f t="array" ref="E101">IFERROR(VLOOKUP(SMALL(IF($C101=$A$50:$A$105,$AC$50:$AC$105,FALSE),COUNTIF($C$50:$C101,$C101)),$AC$50:$AJ$105,3),"")</f>
        <v/>
      </c>
      <c r="F101" s="396" t="str">
        <f t="array" ref="F101">IFERROR(VLOOKUP(SMALL(IF($C101=$A$50:$A$105,$AC$50:$AC$105,FALSE),COUNTIF($C$50:$C101,$C101)),$AC$50:$AJ$105,4),"")</f>
        <v/>
      </c>
      <c r="G101" s="396" t="str">
        <f t="array" ref="G101">IFERROR(VLOOKUP(SMALL(IF($C101=$A$50:$A$105,$AC$50:$AC$105,FALSE),COUNTIF($C$50:$C101,$C101)),$AC$50:$AJ$105,5),"")</f>
        <v/>
      </c>
      <c r="H101" s="396" t="str">
        <f t="array" ref="H101">IFERROR(VLOOKUP(SMALL(IF($C101=$A$50:$A$105,$AC$50:$AC$105,FALSE),COUNTIF($C$50:$C101,$C101)),$AC$50:$AJ$105,6),"")</f>
        <v/>
      </c>
      <c r="I101" s="396" t="str">
        <f t="array" ref="I101">IFERROR(VLOOKUP(SMALL(IF($C101=$A$50:$A$105,$AC$50:$AC$105,FALSE),COUNTIF($C$50:$C101,$C101)),$AC$50:$AJ$105,7),"")</f>
        <v/>
      </c>
      <c r="J101" s="396" t="str">
        <f t="array" ref="J101">IFERROR(VLOOKUP(SMALL(IF($C101=$A$50:$A$105,$AC$50:$AC$105,FALSE),COUNTIF($C$50:$C101,$C101)),$AC$50:$AJ$105,8),"")</f>
        <v/>
      </c>
      <c r="K101" s="366">
        <f>IFERROR(IF(E101=1.4,LOOKUP(1,0/(('Unit converter list'!$B$2:$B$65='Data Request'!$J101)*('Unit converter list'!$C$2:$C$65='Data Request'!$N101)),'Unit converter list'!$D$2:$D$65),LOOKUP(1,0/(('Unit converter list'!$A$2:$A$65='Data Request'!$H101)*('Unit converter list'!$B$2:$B$65='Data Request'!$J101)*('Unit converter list'!$C$2:$C$65='Data Request'!$N101)),'Unit converter list'!$D$2:$D$65)),"")</f>
        <v>0</v>
      </c>
      <c r="L101" s="307" t="str">
        <f t="shared" si="18"/>
        <v/>
      </c>
      <c r="M101" s="307" t="str">
        <f t="shared" si="19"/>
        <v/>
      </c>
      <c r="N101" s="307" t="str">
        <f>IFERROR(IF(E101=1.4,"ton",IF(E101=1.41,IF(O101="化糞池-CH4Septic tank-CH4",VLOOKUP($O101,'4.Default Emission Factor'!$D$2:$V$101,16,FALSE),"ton"),IF(E101=2.2,"MWh",IF(E101=0,"MWh",VLOOKUP($O101,'4.Default Emission Factor'!$D$2:$V$101,16,FALSE))))),"")</f>
        <v/>
      </c>
      <c r="O101" s="307" t="str">
        <f>IFERROR(IF(E101=1.4,(LOOKUP(1,0/((清單list!$B$2:$B$3001=$F101)*(清單list!$D$2:$D$3001='Data Request'!$H101)),清單list!$E$2:$E$3308)),(LOOKUP(1,0/((清單list!$B$2:$B$3001=$F101)*(清單list!$C$2:$C$3001=$G101)*(清單list!$D$2:$D$3001='Data Request'!$H101)),清單list!$E$2:$E$3308))),"")</f>
        <v/>
      </c>
      <c r="P101" s="6"/>
      <c r="Q101" s="6"/>
      <c r="R101" s="397" t="str">
        <f t="array" ref="R101">IFERROR(SMALL(IF((CSR_DB!$AO$1:$AO$8000='Data Request'!$G$5),ROW(CSR_DB!$AO$1:$AO$8000)),ROW(52:52)),"")</f>
        <v/>
      </c>
      <c r="S101" s="398" t="str">
        <f>IF(T101="其他 Others",IF(R101&lt;&gt;"",LOOKUP(1,0/((清單list!$B$2:$B$3001='Data Request'!T101)*(清單list!$D$2:$D$3001='Data Request'!V101)),清單list!$A$2:$A$3001),""),IF(R101&lt;&gt;"",LOOKUP(1,0/((清單list!$C$2:$C$3001='Data Request'!U101)*(清單list!$D$2:$D$3001='Data Request'!V101)),清單list!$A$2:$A$3001),""))</f>
        <v/>
      </c>
      <c r="T101" s="397" t="str">
        <f>IFERROR(IF(INDEX(CSR_DB!$BA$1:$BA$8000,$R101)&lt;&gt;"",INDEX(CSR_DB!$BA$1:$BA$8000,$R101),""),"")</f>
        <v/>
      </c>
      <c r="U101" s="397" t="str">
        <f>IFERROR(IF(INDEX(CSR_DB!$AU$1:$AU$8000,$R101)&lt;&gt;"",INDEX(CSR_DB!$AU$1:$AU$8000,$R101),""),"")</f>
        <v/>
      </c>
      <c r="V101" s="397" t="str">
        <f>IFERROR(IF(INDEX(CSR_DB!$AV$1:$AV$8000,$R101)&lt;&gt;"",INDEX(CSR_DB!$AV$1:$AV$8000,$R101),""),"")</f>
        <v/>
      </c>
      <c r="W101" s="397" t="str">
        <f>IFERROR(IF(INDEX(CSR_DB!$AS$1:$AS$8000,$R101)&lt;&gt;"",INDEX(CSR_DB!$AS$1:$AS$8000,$R101),""),"")</f>
        <v/>
      </c>
      <c r="X101" s="397" t="str">
        <f>IFERROR(IF(INDEX(CSR_DB!$AT$1:$AT$8000,$R101)&lt;&gt;"",INDEX(CSR_DB!$AT$1:$AT$8000,$R101),""),"")</f>
        <v/>
      </c>
      <c r="Y101" s="399" t="str">
        <f t="shared" si="20"/>
        <v/>
      </c>
      <c r="Z101" t="str">
        <f t="shared" si="21"/>
        <v/>
      </c>
      <c r="AA101" s="399" t="str">
        <f>IF(Z101&lt;&gt;"",COUNTIFS($Z$50:Z101,Z101),"")</f>
        <v/>
      </c>
      <c r="AC101">
        <v>52</v>
      </c>
      <c r="AD101" s="399" t="str">
        <f t="array" ref="AD101">IFERROR(SMALL(IF($AA$50:$AA$105=1,ROW($AA$50:$AA$105),""),ROW(52:52)),"")</f>
        <v/>
      </c>
      <c r="AE101" s="400" t="str">
        <f t="shared" si="22"/>
        <v/>
      </c>
      <c r="AF101" s="399" t="str">
        <f t="shared" si="23"/>
        <v/>
      </c>
      <c r="AG101" s="399" t="str">
        <f t="shared" si="24"/>
        <v/>
      </c>
      <c r="AH101" s="399" t="str">
        <f t="shared" si="25"/>
        <v/>
      </c>
      <c r="AI101" s="399" t="str">
        <f t="shared" si="26"/>
        <v/>
      </c>
      <c r="AJ101" s="399" t="str">
        <f t="shared" si="27"/>
        <v/>
      </c>
    </row>
    <row r="102" spans="1:36" ht="17.5" customHeight="1" thickBot="1">
      <c r="A102" t="str">
        <f t="array" ref="A102">IF(AD102&lt;&gt;"",SUMPRODUCT(($AE$50:$AE$105&lt;AE102)*($AD$50:$AD$105&gt;0))+1,"")</f>
        <v/>
      </c>
      <c r="B102" t="str">
        <f>IF(AD102&lt;&gt;"",COUNTIFS($E$50:$E102,E102),"")</f>
        <v/>
      </c>
      <c r="C102" t="str">
        <f t="shared" si="17"/>
        <v/>
      </c>
      <c r="E102" s="380" t="str">
        <f t="array" ref="E102">IFERROR(VLOOKUP(SMALL(IF($C102=$A$50:$A$105,$AC$50:$AC$105,FALSE),COUNTIF($C$50:$C102,$C102)),$AC$50:$AJ$105,3),"")</f>
        <v/>
      </c>
      <c r="F102" s="396" t="str">
        <f t="array" ref="F102">IFERROR(VLOOKUP(SMALL(IF($C102=$A$50:$A$105,$AC$50:$AC$105,FALSE),COUNTIF($C$50:$C102,$C102)),$AC$50:$AJ$105,4),"")</f>
        <v/>
      </c>
      <c r="G102" s="396" t="str">
        <f t="array" ref="G102">IFERROR(VLOOKUP(SMALL(IF($C102=$A$50:$A$105,$AC$50:$AC$105,FALSE),COUNTIF($C$50:$C102,$C102)),$AC$50:$AJ$105,5),"")</f>
        <v/>
      </c>
      <c r="H102" s="396" t="str">
        <f t="array" ref="H102">IFERROR(VLOOKUP(SMALL(IF($C102=$A$50:$A$105,$AC$50:$AC$105,FALSE),COUNTIF($C$50:$C102,$C102)),$AC$50:$AJ$105,6),"")</f>
        <v/>
      </c>
      <c r="I102" s="396" t="str">
        <f t="array" ref="I102">IFERROR(VLOOKUP(SMALL(IF($C102=$A$50:$A$105,$AC$50:$AC$105,FALSE),COUNTIF($C$50:$C102,$C102)),$AC$50:$AJ$105,7),"")</f>
        <v/>
      </c>
      <c r="J102" s="396" t="str">
        <f t="array" ref="J102">IFERROR(VLOOKUP(SMALL(IF($C102=$A$50:$A$105,$AC$50:$AC$105,FALSE),COUNTIF($C$50:$C102,$C102)),$AC$50:$AJ$105,8),"")</f>
        <v/>
      </c>
      <c r="K102" s="366">
        <f>IFERROR(IF(E102=1.4,LOOKUP(1,0/(('Unit converter list'!$B$2:$B$65='Data Request'!$J102)*('Unit converter list'!$C$2:$C$65='Data Request'!$N102)),'Unit converter list'!$D$2:$D$65),LOOKUP(1,0/(('Unit converter list'!$A$2:$A$65='Data Request'!$H102)*('Unit converter list'!$B$2:$B$65='Data Request'!$J102)*('Unit converter list'!$C$2:$C$65='Data Request'!$N102)),'Unit converter list'!$D$2:$D$65)),"")</f>
        <v>0</v>
      </c>
      <c r="L102" s="307" t="str">
        <f t="shared" si="18"/>
        <v/>
      </c>
      <c r="M102" s="307" t="str">
        <f t="shared" si="19"/>
        <v/>
      </c>
      <c r="N102" s="307" t="str">
        <f>IFERROR(IF(E102=1.4,"ton",IF(E102=1.41,IF(O102="化糞池-CH4Septic tank-CH4",VLOOKUP($O102,'4.Default Emission Factor'!$D$2:$V$101,16,FALSE),"ton"),IF(E102=2.2,"MWh",IF(E102=0,"MWh",VLOOKUP($O102,'4.Default Emission Factor'!$D$2:$V$101,16,FALSE))))),"")</f>
        <v/>
      </c>
      <c r="O102" s="307" t="str">
        <f>IFERROR(IF(E102=1.4,(LOOKUP(1,0/((清單list!$B$2:$B$3001=$F102)*(清單list!$D$2:$D$3001='Data Request'!$H102)),清單list!$E$2:$E$3308)),(LOOKUP(1,0/((清單list!$B$2:$B$3001=$F102)*(清單list!$C$2:$C$3001=$G102)*(清單list!$D$2:$D$3001='Data Request'!$H102)),清單list!$E$2:$E$3308))),"")</f>
        <v/>
      </c>
      <c r="P102" s="6"/>
      <c r="Q102" s="6"/>
      <c r="R102" s="397" t="str">
        <f t="array" ref="R102">IFERROR(SMALL(IF((CSR_DB!$AO$1:$AO$8000='Data Request'!$G$5),ROW(CSR_DB!$AO$1:$AO$8000)),ROW(53:53)),"")</f>
        <v/>
      </c>
      <c r="S102" s="398" t="str">
        <f>IF(T102="其他 Others",IF(R102&lt;&gt;"",LOOKUP(1,0/((清單list!$B$2:$B$3001='Data Request'!T102)*(清單list!$D$2:$D$3001='Data Request'!V102)),清單list!$A$2:$A$3001),""),IF(R102&lt;&gt;"",LOOKUP(1,0/((清單list!$C$2:$C$3001='Data Request'!U102)*(清單list!$D$2:$D$3001='Data Request'!V102)),清單list!$A$2:$A$3001),""))</f>
        <v/>
      </c>
      <c r="T102" s="397" t="str">
        <f>IFERROR(IF(INDEX(CSR_DB!$BA$1:$BA$8000,$R102)&lt;&gt;"",INDEX(CSR_DB!$BA$1:$BA$8000,$R102),""),"")</f>
        <v/>
      </c>
      <c r="U102" s="397" t="str">
        <f>IFERROR(IF(INDEX(CSR_DB!$AU$1:$AU$8000,$R102)&lt;&gt;"",INDEX(CSR_DB!$AU$1:$AU$8000,$R102),""),"")</f>
        <v/>
      </c>
      <c r="V102" s="397" t="str">
        <f>IFERROR(IF(INDEX(CSR_DB!$AV$1:$AV$8000,$R102)&lt;&gt;"",INDEX(CSR_DB!$AV$1:$AV$8000,$R102),""),"")</f>
        <v/>
      </c>
      <c r="W102" s="397" t="str">
        <f>IFERROR(IF(INDEX(CSR_DB!$AS$1:$AS$8000,$R102)&lt;&gt;"",INDEX(CSR_DB!$AS$1:$AS$8000,$R102),""),"")</f>
        <v/>
      </c>
      <c r="X102" s="397" t="str">
        <f>IFERROR(IF(INDEX(CSR_DB!$AT$1:$AT$8000,$R102)&lt;&gt;"",INDEX(CSR_DB!$AT$1:$AT$8000,$R102),""),"")</f>
        <v/>
      </c>
      <c r="Y102" s="399" t="str">
        <f t="shared" si="20"/>
        <v/>
      </c>
      <c r="Z102" t="str">
        <f t="shared" si="21"/>
        <v/>
      </c>
      <c r="AA102" s="399" t="str">
        <f>IF(Z102&lt;&gt;"",COUNTIFS($Z$50:Z102,Z102),"")</f>
        <v/>
      </c>
      <c r="AC102">
        <v>53</v>
      </c>
      <c r="AD102" s="399" t="str">
        <f t="array" ref="AD102">IFERROR(SMALL(IF($AA$50:$AA$105=1,ROW($AA$50:$AA$105),""),ROW(53:53)),"")</f>
        <v/>
      </c>
      <c r="AE102" s="400" t="str">
        <f t="shared" si="22"/>
        <v/>
      </c>
      <c r="AF102" s="399" t="str">
        <f t="shared" si="23"/>
        <v/>
      </c>
      <c r="AG102" s="399" t="str">
        <f t="shared" si="24"/>
        <v/>
      </c>
      <c r="AH102" s="399" t="str">
        <f t="shared" si="25"/>
        <v/>
      </c>
      <c r="AI102" s="399" t="str">
        <f t="shared" si="26"/>
        <v/>
      </c>
      <c r="AJ102" s="399" t="str">
        <f t="shared" si="27"/>
        <v/>
      </c>
    </row>
    <row r="103" spans="1:36" ht="17.5" customHeight="1" thickBot="1">
      <c r="A103" t="str">
        <f t="array" ref="A103">IF(AD103&lt;&gt;"",SUMPRODUCT(($AE$50:$AE$105&lt;AE103)*($AD$50:$AD$105&gt;0))+1,"")</f>
        <v/>
      </c>
      <c r="B103" t="str">
        <f>IF(AD103&lt;&gt;"",COUNTIFS($E$50:$E103,E103),"")</f>
        <v/>
      </c>
      <c r="C103" t="str">
        <f t="shared" si="17"/>
        <v/>
      </c>
      <c r="E103" s="380" t="str">
        <f t="array" ref="E103">IFERROR(VLOOKUP(SMALL(IF($C103=$A$50:$A$105,$AC$50:$AC$105,FALSE),COUNTIF($C$50:$C103,$C103)),$AC$50:$AJ$105,3),"")</f>
        <v/>
      </c>
      <c r="F103" s="396" t="str">
        <f t="array" ref="F103">IFERROR(VLOOKUP(SMALL(IF($C103=$A$50:$A$105,$AC$50:$AC$105,FALSE),COUNTIF($C$50:$C103,$C103)),$AC$50:$AJ$105,4),"")</f>
        <v/>
      </c>
      <c r="G103" s="396" t="str">
        <f t="array" ref="G103">IFERROR(VLOOKUP(SMALL(IF($C103=$A$50:$A$105,$AC$50:$AC$105,FALSE),COUNTIF($C$50:$C103,$C103)),$AC$50:$AJ$105,5),"")</f>
        <v/>
      </c>
      <c r="H103" s="396" t="str">
        <f t="array" ref="H103">IFERROR(VLOOKUP(SMALL(IF($C103=$A$50:$A$105,$AC$50:$AC$105,FALSE),COUNTIF($C$50:$C103,$C103)),$AC$50:$AJ$105,6),"")</f>
        <v/>
      </c>
      <c r="I103" s="396" t="str">
        <f t="array" ref="I103">IFERROR(VLOOKUP(SMALL(IF($C103=$A$50:$A$105,$AC$50:$AC$105,FALSE),COUNTIF($C$50:$C103,$C103)),$AC$50:$AJ$105,7),"")</f>
        <v/>
      </c>
      <c r="J103" s="396" t="str">
        <f t="array" ref="J103">IFERROR(VLOOKUP(SMALL(IF($C103=$A$50:$A$105,$AC$50:$AC$105,FALSE),COUNTIF($C$50:$C103,$C103)),$AC$50:$AJ$105,8),"")</f>
        <v/>
      </c>
      <c r="K103" s="366">
        <f>IFERROR(IF(E103=1.4,LOOKUP(1,0/(('Unit converter list'!$B$2:$B$65='Data Request'!$J103)*('Unit converter list'!$C$2:$C$65='Data Request'!$N103)),'Unit converter list'!$D$2:$D$65),LOOKUP(1,0/(('Unit converter list'!$A$2:$A$65='Data Request'!$H103)*('Unit converter list'!$B$2:$B$65='Data Request'!$J103)*('Unit converter list'!$C$2:$C$65='Data Request'!$N103)),'Unit converter list'!$D$2:$D$65)),"")</f>
        <v>0</v>
      </c>
      <c r="L103" s="307" t="str">
        <f t="shared" si="18"/>
        <v/>
      </c>
      <c r="M103" s="307" t="str">
        <f t="shared" si="19"/>
        <v/>
      </c>
      <c r="N103" s="307" t="str">
        <f>IFERROR(IF(E103=1.4,"ton",IF(E103=1.41,IF(O103="化糞池-CH4Septic tank-CH4",VLOOKUP($O103,'4.Default Emission Factor'!$D$2:$V$101,16,FALSE),"ton"),IF(E103=2.2,"MWh",IF(E103=0,"MWh",VLOOKUP($O103,'4.Default Emission Factor'!$D$2:$V$101,16,FALSE))))),"")</f>
        <v/>
      </c>
      <c r="O103" s="307" t="str">
        <f>IFERROR(IF(E103=1.4,(LOOKUP(1,0/((清單list!$B$2:$B$3001=$F103)*(清單list!$D$2:$D$3001='Data Request'!$H103)),清單list!$E$2:$E$3308)),(LOOKUP(1,0/((清單list!$B$2:$B$3001=$F103)*(清單list!$C$2:$C$3001=$G103)*(清單list!$D$2:$D$3001='Data Request'!$H103)),清單list!$E$2:$E$3308))),"")</f>
        <v/>
      </c>
      <c r="P103" s="6"/>
      <c r="Q103" s="6"/>
      <c r="R103" s="397" t="str">
        <f t="array" ref="R103">IFERROR(SMALL(IF((CSR_DB!$AO$1:$AO$8000='Data Request'!$G$5),ROW(CSR_DB!$AO$1:$AO$8000)),ROW(54:54)),"")</f>
        <v/>
      </c>
      <c r="S103" s="398" t="str">
        <f>IF(T103="其他 Others",IF(R103&lt;&gt;"",LOOKUP(1,0/((清單list!$B$2:$B$3001='Data Request'!T103)*(清單list!$D$2:$D$3001='Data Request'!V103)),清單list!$A$2:$A$3001),""),IF(R103&lt;&gt;"",LOOKUP(1,0/((清單list!$C$2:$C$3001='Data Request'!U103)*(清單list!$D$2:$D$3001='Data Request'!V103)),清單list!$A$2:$A$3001),""))</f>
        <v/>
      </c>
      <c r="T103" s="397" t="str">
        <f>IFERROR(IF(INDEX(CSR_DB!$BA$1:$BA$8000,$R103)&lt;&gt;"",INDEX(CSR_DB!$BA$1:$BA$8000,$R103),""),"")</f>
        <v/>
      </c>
      <c r="U103" s="397" t="str">
        <f>IFERROR(IF(INDEX(CSR_DB!$AU$1:$AU$8000,$R103)&lt;&gt;"",INDEX(CSR_DB!$AU$1:$AU$8000,$R103),""),"")</f>
        <v/>
      </c>
      <c r="V103" s="397" t="str">
        <f>IFERROR(IF(INDEX(CSR_DB!$AV$1:$AV$8000,$R103)&lt;&gt;"",INDEX(CSR_DB!$AV$1:$AV$8000,$R103),""),"")</f>
        <v/>
      </c>
      <c r="W103" s="397" t="str">
        <f>IFERROR(IF(INDEX(CSR_DB!$AS$1:$AS$8000,$R103)&lt;&gt;"",INDEX(CSR_DB!$AS$1:$AS$8000,$R103),""),"")</f>
        <v/>
      </c>
      <c r="X103" s="397" t="str">
        <f>IFERROR(IF(INDEX(CSR_DB!$AT$1:$AT$8000,$R103)&lt;&gt;"",INDEX(CSR_DB!$AT$1:$AT$8000,$R103),""),"")</f>
        <v/>
      </c>
      <c r="Y103" s="399" t="str">
        <f t="shared" si="20"/>
        <v/>
      </c>
      <c r="Z103" t="str">
        <f t="shared" si="21"/>
        <v/>
      </c>
      <c r="AA103" s="399" t="str">
        <f>IF(Z103&lt;&gt;"",COUNTIFS($Z$50:Z103,Z103),"")</f>
        <v/>
      </c>
      <c r="AC103">
        <v>54</v>
      </c>
      <c r="AD103" s="399" t="str">
        <f t="array" ref="AD103">IFERROR(SMALL(IF($AA$50:$AA$105=1,ROW($AA$50:$AA$105),""),ROW(54:54)),"")</f>
        <v/>
      </c>
      <c r="AE103" s="400" t="str">
        <f t="shared" si="22"/>
        <v/>
      </c>
      <c r="AF103" s="399" t="str">
        <f t="shared" si="23"/>
        <v/>
      </c>
      <c r="AG103" s="399" t="str">
        <f t="shared" si="24"/>
        <v/>
      </c>
      <c r="AH103" s="399" t="str">
        <f t="shared" si="25"/>
        <v/>
      </c>
      <c r="AI103" s="399" t="str">
        <f t="shared" si="26"/>
        <v/>
      </c>
      <c r="AJ103" s="399" t="str">
        <f t="shared" si="27"/>
        <v/>
      </c>
    </row>
    <row r="104" spans="1:36" ht="17.5" customHeight="1" thickBot="1">
      <c r="A104" t="str">
        <f t="array" ref="A104">IF(AD104&lt;&gt;"",SUMPRODUCT(($AE$50:$AE$105&lt;AE104)*($AD$50:$AD$105&gt;0))+1,"")</f>
        <v/>
      </c>
      <c r="B104" t="str">
        <f>IF(AD104&lt;&gt;"",COUNTIFS($E$50:$E104,E104),"")</f>
        <v/>
      </c>
      <c r="C104" t="str">
        <f t="shared" si="17"/>
        <v/>
      </c>
      <c r="E104" s="380" t="str">
        <f t="array" ref="E104">IFERROR(VLOOKUP(SMALL(IF($C104=$A$50:$A$105,$AC$50:$AC$105,FALSE),COUNTIF($C$50:$C104,$C104)),$AC$50:$AJ$105,3),"")</f>
        <v/>
      </c>
      <c r="F104" s="396" t="str">
        <f t="array" ref="F104">IFERROR(VLOOKUP(SMALL(IF($C104=$A$50:$A$105,$AC$50:$AC$105,FALSE),COUNTIF($C$50:$C104,$C104)),$AC$50:$AJ$105,4),"")</f>
        <v/>
      </c>
      <c r="G104" s="396" t="str">
        <f t="array" ref="G104">IFERROR(VLOOKUP(SMALL(IF($C104=$A$50:$A$105,$AC$50:$AC$105,FALSE),COUNTIF($C$50:$C104,$C104)),$AC$50:$AJ$105,5),"")</f>
        <v/>
      </c>
      <c r="H104" s="396" t="str">
        <f t="array" ref="H104">IFERROR(VLOOKUP(SMALL(IF($C104=$A$50:$A$105,$AC$50:$AC$105,FALSE),COUNTIF($C$50:$C104,$C104)),$AC$50:$AJ$105,6),"")</f>
        <v/>
      </c>
      <c r="I104" s="396" t="str">
        <f t="array" ref="I104">IFERROR(VLOOKUP(SMALL(IF($C104=$A$50:$A$105,$AC$50:$AC$105,FALSE),COUNTIF($C$50:$C104,$C104)),$AC$50:$AJ$105,7),"")</f>
        <v/>
      </c>
      <c r="J104" s="396" t="str">
        <f t="array" ref="J104">IFERROR(VLOOKUP(SMALL(IF($C104=$A$50:$A$105,$AC$50:$AC$105,FALSE),COUNTIF($C$50:$C104,$C104)),$AC$50:$AJ$105,8),"")</f>
        <v/>
      </c>
      <c r="K104" s="366">
        <f>IFERROR(IF(E104=1.4,LOOKUP(1,0/(('Unit converter list'!$B$2:$B$65='Data Request'!$J104)*('Unit converter list'!$C$2:$C$65='Data Request'!$N104)),'Unit converter list'!$D$2:$D$65),LOOKUP(1,0/(('Unit converter list'!$A$2:$A$65='Data Request'!$H104)*('Unit converter list'!$B$2:$B$65='Data Request'!$J104)*('Unit converter list'!$C$2:$C$65='Data Request'!$N104)),'Unit converter list'!$D$2:$D$65)),"")</f>
        <v>0</v>
      </c>
      <c r="L104" s="307" t="str">
        <f t="shared" si="18"/>
        <v/>
      </c>
      <c r="M104" s="307" t="str">
        <f t="shared" si="19"/>
        <v/>
      </c>
      <c r="N104" s="307" t="str">
        <f>IFERROR(IF(E104=1.4,"ton",IF(E104=1.41,IF(O104="化糞池-CH4Septic tank-CH4",VLOOKUP($O104,'4.Default Emission Factor'!$D$2:$V$101,16,FALSE),"ton"),IF(E104=2.2,"MWh",IF(E104=0,"MWh",VLOOKUP($O104,'4.Default Emission Factor'!$D$2:$V$101,16,FALSE))))),"")</f>
        <v/>
      </c>
      <c r="O104" s="307" t="str">
        <f>IFERROR(IF(E104=1.4,(LOOKUP(1,0/((清單list!$B$2:$B$3001=$F104)*(清單list!$D$2:$D$3001='Data Request'!$H104)),清單list!$E$2:$E$3308)),(LOOKUP(1,0/((清單list!$B$2:$B$3001=$F104)*(清單list!$C$2:$C$3001=$G104)*(清單list!$D$2:$D$3001='Data Request'!$H104)),清單list!$E$2:$E$3308))),"")</f>
        <v/>
      </c>
      <c r="P104" s="6"/>
      <c r="Q104" s="6"/>
      <c r="R104" s="397" t="str">
        <f t="array" ref="R104">IFERROR(SMALL(IF((CSR_DB!$AO$1:$AO$8000='Data Request'!$G$5),ROW(CSR_DB!$AO$1:$AO$8000)),ROW(55:55)),"")</f>
        <v/>
      </c>
      <c r="S104" s="398" t="str">
        <f>IF(T104="其他 Others",IF(R104&lt;&gt;"",LOOKUP(1,0/((清單list!$B$2:$B$3001='Data Request'!T104)*(清單list!$D$2:$D$3001='Data Request'!V104)),清單list!$A$2:$A$3001),""),IF(R104&lt;&gt;"",LOOKUP(1,0/((清單list!$C$2:$C$3001='Data Request'!U104)*(清單list!$D$2:$D$3001='Data Request'!V104)),清單list!$A$2:$A$3001),""))</f>
        <v/>
      </c>
      <c r="T104" s="397" t="str">
        <f>IFERROR(IF(INDEX(CSR_DB!$BA$1:$BA$8000,$R104)&lt;&gt;"",INDEX(CSR_DB!$BA$1:$BA$8000,$R104),""),"")</f>
        <v/>
      </c>
      <c r="U104" s="397" t="str">
        <f>IFERROR(IF(INDEX(CSR_DB!$AU$1:$AU$8000,$R104)&lt;&gt;"",INDEX(CSR_DB!$AU$1:$AU$8000,$R104),""),"")</f>
        <v/>
      </c>
      <c r="V104" s="397" t="str">
        <f>IFERROR(IF(INDEX(CSR_DB!$AV$1:$AV$8000,$R104)&lt;&gt;"",INDEX(CSR_DB!$AV$1:$AV$8000,$R104),""),"")</f>
        <v/>
      </c>
      <c r="W104" s="397" t="str">
        <f>IFERROR(IF(INDEX(CSR_DB!$AS$1:$AS$8000,$R104)&lt;&gt;"",INDEX(CSR_DB!$AS$1:$AS$8000,$R104),""),"")</f>
        <v/>
      </c>
      <c r="X104" s="397" t="str">
        <f>IFERROR(IF(INDEX(CSR_DB!$AT$1:$AT$8000,$R104)&lt;&gt;"",INDEX(CSR_DB!$AT$1:$AT$8000,$R104),""),"")</f>
        <v/>
      </c>
      <c r="Y104" s="399" t="str">
        <f t="shared" si="20"/>
        <v/>
      </c>
      <c r="Z104" t="str">
        <f t="shared" si="21"/>
        <v/>
      </c>
      <c r="AA104" s="399" t="str">
        <f>IF(Z104&lt;&gt;"",COUNTIFS($Z$50:Z104,Z104),"")</f>
        <v/>
      </c>
      <c r="AC104">
        <v>55</v>
      </c>
      <c r="AD104" s="399" t="str">
        <f t="array" ref="AD104">IFERROR(SMALL(IF($AA$50:$AA$105=1,ROW($AA$50:$AA$105),""),ROW(55:55)),"")</f>
        <v/>
      </c>
      <c r="AE104" s="400" t="str">
        <f t="shared" si="22"/>
        <v/>
      </c>
      <c r="AF104" s="399" t="str">
        <f t="shared" si="23"/>
        <v/>
      </c>
      <c r="AG104" s="399" t="str">
        <f t="shared" si="24"/>
        <v/>
      </c>
      <c r="AH104" s="399" t="str">
        <f t="shared" si="25"/>
        <v/>
      </c>
      <c r="AI104" s="399" t="str">
        <f t="shared" si="26"/>
        <v/>
      </c>
      <c r="AJ104" s="399" t="str">
        <f t="shared" si="27"/>
        <v/>
      </c>
    </row>
    <row r="105" spans="1:36">
      <c r="A105" t="str">
        <f t="array" ref="A105">IF(AD105&lt;&gt;"",SUMPRODUCT(($AE$50:$AE$105&lt;AE105)*($AD$50:$AD$105&gt;0))+1,"")</f>
        <v/>
      </c>
      <c r="B105" t="str">
        <f>IF(AD105&lt;&gt;"",COUNTIFS($E$50:$E105,E105),"")</f>
        <v/>
      </c>
      <c r="C105" t="str">
        <f t="shared" si="17"/>
        <v/>
      </c>
      <c r="E105" s="380" t="str">
        <f t="array" ref="E105">IFERROR(VLOOKUP(SMALL(IF($C105=$A$50:$A$105,$AC$50:$AC$105,FALSE),COUNTIF($C$50:$C105,$C105)),$AC$50:$AJ$105,3),"")</f>
        <v/>
      </c>
      <c r="F105" s="396" t="str">
        <f t="array" ref="F105">IFERROR(VLOOKUP(SMALL(IF($C105=$A$50:$A$105,$AC$50:$AC$105,FALSE),COUNTIF($C$50:$C105,$C105)),$AC$50:$AJ$105,4),"")</f>
        <v/>
      </c>
      <c r="G105" s="396" t="str">
        <f t="array" ref="G105">IFERROR(VLOOKUP(SMALL(IF($C105=$A$50:$A$105,$AC$50:$AC$105,FALSE),COUNTIF($C$50:$C105,$C105)),$AC$50:$AJ$105,5),"")</f>
        <v/>
      </c>
      <c r="H105" s="396" t="str">
        <f t="array" ref="H105">IFERROR(VLOOKUP(SMALL(IF($C105=$A$50:$A$105,$AC$50:$AC$105,FALSE),COUNTIF($C$50:$C105,$C105)),$AC$50:$AJ$105,6),"")</f>
        <v/>
      </c>
      <c r="I105" s="396" t="str">
        <f t="array" ref="I105">IFERROR(VLOOKUP(SMALL(IF($C105=$A$50:$A$105,$AC$50:$AC$105,FALSE),COUNTIF($C$50:$C105,$C105)),$AC$50:$AJ$105,7),"")</f>
        <v/>
      </c>
      <c r="J105" s="396" t="str">
        <f t="array" ref="J105">IFERROR(VLOOKUP(SMALL(IF($C105=$A$50:$A$105,$AC$50:$AC$105,FALSE),COUNTIF($C$50:$C105,$C105)),$AC$50:$AJ$105,8),"")</f>
        <v/>
      </c>
      <c r="K105" s="366">
        <f>IFERROR(IF(E105=1.4,LOOKUP(1,0/(('Unit converter list'!$B$2:$B$65='Data Request'!$J105)*('Unit converter list'!$C$2:$C$65='Data Request'!$N105)),'Unit converter list'!$D$2:$D$65),LOOKUP(1,0/(('Unit converter list'!$A$2:$A$65='Data Request'!$H105)*('Unit converter list'!$B$2:$B$65='Data Request'!$J105)*('Unit converter list'!$C$2:$C$65='Data Request'!$N105)),'Unit converter list'!$D$2:$D$65)),"")</f>
        <v>0</v>
      </c>
      <c r="L105" s="307" t="str">
        <f t="shared" si="18"/>
        <v/>
      </c>
      <c r="M105" s="307" t="str">
        <f t="shared" si="19"/>
        <v/>
      </c>
      <c r="N105" s="307" t="str">
        <f>IFERROR(IF(E105=1.4,"ton",IF(E105=1.41,IF(O105="化糞池-CH4Septic tank-CH4",VLOOKUP($O105,'4.Default Emission Factor'!$D$2:$V$101,16,FALSE),"ton"),IF(E105=2.2,"MWh",IF(E105=0,"MWh",VLOOKUP($O105,'4.Default Emission Factor'!$D$2:$V$101,16,FALSE))))),"")</f>
        <v/>
      </c>
      <c r="O105" s="307" t="str">
        <f>IFERROR(IF(E105=1.4,(LOOKUP(1,0/((清單list!$B$2:$B$3001=$F105)*(清單list!$D$2:$D$3001='Data Request'!$H105)),清單list!$E$2:$E$3308)),(LOOKUP(1,0/((清單list!$B$2:$B$3001=$F105)*(清單list!$C$2:$C$3001=$G105)*(清單list!$D$2:$D$3001='Data Request'!$H105)),清單list!$E$2:$E$3308))),"")</f>
        <v/>
      </c>
      <c r="P105" s="6"/>
      <c r="Q105" s="6"/>
      <c r="R105" s="397" t="str">
        <f t="array" ref="R105">IFERROR(SMALL(IF((CSR_DB!$AO$1:$AO$8000='Data Request'!$G$5),ROW(CSR_DB!$AO$1:$AO$8000)),ROW(56:56)),"")</f>
        <v/>
      </c>
      <c r="S105" s="398" t="str">
        <f>IF(T105="其他 Others",IF(R105&lt;&gt;"",LOOKUP(1,0/((清單list!$B$2:$B$3001='Data Request'!T105)*(清單list!$D$2:$D$3001='Data Request'!V105)),清單list!$A$2:$A$3001),""),IF(R105&lt;&gt;"",LOOKUP(1,0/((清單list!$C$2:$C$3001='Data Request'!U105)*(清單list!$D$2:$D$3001='Data Request'!V105)),清單list!$A$2:$A$3001),""))</f>
        <v/>
      </c>
      <c r="T105" s="397" t="str">
        <f>IFERROR(IF(INDEX(CSR_DB!$BA$1:$BA$8000,$R105)&lt;&gt;"",INDEX(CSR_DB!$BA$1:$BA$8000,$R105),""),"")</f>
        <v/>
      </c>
      <c r="U105" s="397" t="str">
        <f>IFERROR(IF(INDEX(CSR_DB!$AU$1:$AU$8000,$R105)&lt;&gt;"",INDEX(CSR_DB!$AU$1:$AU$8000,$R105),""),"")</f>
        <v/>
      </c>
      <c r="V105" s="397" t="str">
        <f>IFERROR(IF(INDEX(CSR_DB!$AV$1:$AV$8000,$R105)&lt;&gt;"",INDEX(CSR_DB!$AV$1:$AV$8000,$R105),""),"")</f>
        <v/>
      </c>
      <c r="W105" s="397" t="str">
        <f>IFERROR(IF(INDEX(CSR_DB!$AS$1:$AS$8000,$R105)&lt;&gt;"",INDEX(CSR_DB!$AS$1:$AS$8000,$R105),""),"")</f>
        <v/>
      </c>
      <c r="X105" s="397" t="str">
        <f>IFERROR(IF(INDEX(CSR_DB!$AT$1:$AT$8000,$R105)&lt;&gt;"",INDEX(CSR_DB!$AT$1:$AT$8000,$R105),""),"")</f>
        <v/>
      </c>
      <c r="Y105" s="399" t="str">
        <f t="shared" si="20"/>
        <v/>
      </c>
      <c r="Z105" t="str">
        <f t="shared" si="21"/>
        <v/>
      </c>
      <c r="AA105" s="399" t="str">
        <f>IF(Z105&lt;&gt;"",COUNTIFS($Z$50:Z105,Z105),"")</f>
        <v/>
      </c>
      <c r="AC105">
        <v>56</v>
      </c>
      <c r="AD105" s="399" t="str">
        <f t="array" ref="AD105">IFERROR(SMALL(IF($AA$50:$AA$105=1,ROW($AA$50:$AA$105),""),ROW(56:56)),"")</f>
        <v/>
      </c>
      <c r="AE105" s="400" t="str">
        <f t="shared" si="22"/>
        <v/>
      </c>
      <c r="AF105" s="399" t="str">
        <f t="shared" si="23"/>
        <v/>
      </c>
      <c r="AG105" s="399" t="str">
        <f t="shared" si="24"/>
        <v/>
      </c>
      <c r="AH105" s="399" t="str">
        <f t="shared" si="25"/>
        <v/>
      </c>
      <c r="AI105" s="399" t="str">
        <f t="shared" si="26"/>
        <v/>
      </c>
      <c r="AJ105" s="399" t="str">
        <f t="shared" si="27"/>
        <v/>
      </c>
    </row>
    <row r="106" spans="1:36">
      <c r="P106" s="6"/>
      <c r="Q106" s="6"/>
    </row>
    <row r="107" spans="1:36">
      <c r="E107" s="401"/>
      <c r="F107" s="402"/>
      <c r="G107" s="403"/>
      <c r="H107" s="403"/>
      <c r="I107" s="404"/>
      <c r="J107" s="405"/>
      <c r="K107" s="406"/>
      <c r="L107" s="292"/>
      <c r="M107" s="292"/>
      <c r="N107" s="292"/>
    </row>
    <row r="124" ht="34" customHeight="1"/>
    <row r="125" ht="34" customHeight="1"/>
    <row r="126" ht="34" customHeight="1"/>
    <row r="127" ht="68" customHeight="1"/>
    <row r="128" ht="34" customHeight="1"/>
    <row r="129" ht="51" customHeight="1"/>
    <row r="130" ht="51" customHeight="1"/>
    <row r="131" ht="34" customHeight="1"/>
    <row r="133" ht="34" customHeight="1"/>
    <row r="134" ht="34" customHeight="1"/>
    <row r="135" ht="34" customHeight="1"/>
    <row r="136" ht="34" customHeight="1"/>
    <row r="137" ht="68" customHeight="1"/>
    <row r="138" ht="68" customHeight="1"/>
    <row r="140" ht="34" customHeight="1"/>
    <row r="141" ht="51" customHeight="1"/>
    <row r="142" ht="34" customHeight="1"/>
    <row r="143" ht="34" customHeight="1"/>
    <row r="144" ht="34" customHeight="1"/>
    <row r="145" ht="34" customHeight="1"/>
    <row r="146" ht="34" customHeight="1"/>
    <row r="147" ht="34" customHeight="1"/>
    <row r="148" ht="34" customHeight="1"/>
    <row r="149" ht="34" customHeight="1"/>
    <row r="150" ht="51" customHeight="1"/>
    <row r="151" ht="34" customHeight="1"/>
    <row r="152" ht="34" customHeight="1"/>
    <row r="153" ht="34" customHeight="1"/>
    <row r="154" ht="34" customHeight="1"/>
    <row r="155" ht="34" customHeight="1"/>
    <row r="156" ht="34" customHeight="1"/>
    <row r="157" ht="34" customHeight="1"/>
  </sheetData>
  <dataConsolidate/>
  <mergeCells count="25">
    <mergeCell ref="E2:F2"/>
    <mergeCell ref="G2:H2"/>
    <mergeCell ref="E3:F3"/>
    <mergeCell ref="G3:H3"/>
    <mergeCell ref="E4:F4"/>
    <mergeCell ref="G4:H4"/>
    <mergeCell ref="E5:F5"/>
    <mergeCell ref="G5:H5"/>
    <mergeCell ref="E6:F6"/>
    <mergeCell ref="G6:H6"/>
    <mergeCell ref="E7:F7"/>
    <mergeCell ref="G7:H7"/>
    <mergeCell ref="E8:F8"/>
    <mergeCell ref="G8:H8"/>
    <mergeCell ref="E9:F9"/>
    <mergeCell ref="G9:H9"/>
    <mergeCell ref="E10:F10"/>
    <mergeCell ref="G10:H10"/>
    <mergeCell ref="T14:U14"/>
    <mergeCell ref="AF14:AG14"/>
    <mergeCell ref="E11:F11"/>
    <mergeCell ref="G11:H11"/>
    <mergeCell ref="E12:F12"/>
    <mergeCell ref="G12:H12"/>
    <mergeCell ref="F14:G14"/>
  </mergeCells>
  <phoneticPr fontId="13" type="noConversion"/>
  <conditionalFormatting sqref="O50:O105">
    <cfRule type="expression" dxfId="46" priority="1">
      <formula>$E50=2.2</formula>
    </cfRule>
    <cfRule type="expression" dxfId="45" priority="2">
      <formula>$E50=1.41</formula>
    </cfRule>
    <cfRule type="expression" dxfId="44" priority="3">
      <formula>$J50=""</formula>
    </cfRule>
    <cfRule type="expression" dxfId="43" priority="5">
      <formula>$E50=1.4</formula>
    </cfRule>
  </conditionalFormatting>
  <conditionalFormatting sqref="N50:N105">
    <cfRule type="expression" dxfId="42" priority="4">
      <formula>"$O50="""""</formula>
    </cfRule>
  </conditionalFormatting>
  <conditionalFormatting sqref="I15:N22 I24:N29 I31:N48 K50:N105 I107:N107">
    <cfRule type="expression" dxfId="41" priority="6">
      <formula>$J15=""</formula>
    </cfRule>
  </conditionalFormatting>
  <conditionalFormatting sqref="K15:L22 K24:L29 K31:L48 K50:L105 K107:L107">
    <cfRule type="expression" dxfId="40" priority="7">
      <formula>$J15=$N15</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5D4D86F-3297-4722-97BB-DAF2B4716001}">
          <x14:formula1>
            <xm:f>'6.GWP'!$C$1:$G$1</xm:f>
          </x14:formula1>
          <xm:sqref>G7</xm:sqref>
        </x14:dataValidation>
        <x14:dataValidation type="list" allowBlank="1" showInputMessage="1" showErrorMessage="1" xr:uid="{5AD1C9C8-AABF-4AC3-B9BC-F6473C529A9D}">
          <x14:formula1>
            <xm:f>'4.Default Emission Factor'!$D$2:$D$59</xm:f>
          </x14:formula1>
          <xm:sqref>O50:O105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0B5C-17B5-B648-9498-6CFBA94A6339}">
  <sheetPr codeName="工作表6">
    <tabColor rgb="FF00B050"/>
  </sheetPr>
  <dimension ref="A1:BR169"/>
  <sheetViews>
    <sheetView showGridLines="0" zoomScale="70" zoomScaleNormal="70" workbookViewId="0">
      <pane xSplit="7" topLeftCell="H1" activePane="topRight" state="frozenSplit"/>
      <selection activeCell="A33" sqref="A33"/>
      <selection pane="topRight" activeCell="H150" sqref="H150"/>
    </sheetView>
  </sheetViews>
  <sheetFormatPr defaultColWidth="10.81640625" defaultRowHeight="15.5"/>
  <cols>
    <col min="1" max="1" width="10.81640625" style="95" customWidth="1"/>
    <col min="2" max="2" width="23.81640625" style="95" customWidth="1"/>
    <col min="3" max="3" width="23.26953125" style="95" customWidth="1"/>
    <col min="4" max="4" width="20.90625" style="95" customWidth="1"/>
    <col min="5" max="5" width="21.1796875" style="95" customWidth="1"/>
    <col min="6" max="6" width="16" style="95" customWidth="1"/>
    <col min="7" max="7" width="31.453125" style="95" customWidth="1"/>
    <col min="8" max="8" width="52.81640625" style="95" customWidth="1"/>
    <col min="9" max="9" width="30.81640625" style="95" customWidth="1"/>
    <col min="10" max="10" width="41.90625" style="95" customWidth="1"/>
    <col min="11" max="11" width="67.453125" style="95" customWidth="1"/>
    <col min="12" max="12" width="31.1796875" style="95" customWidth="1"/>
    <col min="13" max="13" width="27" style="95" customWidth="1"/>
    <col min="14" max="14" width="28.6328125" style="95" customWidth="1"/>
    <col min="15" max="15" width="32.453125" style="95" customWidth="1"/>
    <col min="16" max="16" width="33.6328125" style="95" customWidth="1"/>
    <col min="17" max="17" width="36.1796875" style="95" customWidth="1"/>
    <col min="18" max="18" width="41.36328125" style="95" customWidth="1"/>
    <col min="19" max="19" width="26" style="95" customWidth="1"/>
    <col min="20" max="20" width="29.36328125" style="95" customWidth="1"/>
    <col min="21" max="21" width="26.453125" style="95" customWidth="1"/>
    <col min="22" max="23" width="22.36328125" style="95" customWidth="1"/>
    <col min="24" max="24" width="36.453125" style="95" customWidth="1"/>
    <col min="25" max="25" width="16.81640625" style="95" customWidth="1"/>
    <col min="26" max="26" width="14.1796875" style="95" customWidth="1"/>
    <col min="27" max="27" width="15.6328125" style="95" customWidth="1"/>
    <col min="28" max="28" width="17.6328125" style="95" customWidth="1"/>
    <col min="29" max="29" width="15.6328125" style="95" customWidth="1"/>
    <col min="30" max="30" width="16.453125" style="95" customWidth="1"/>
    <col min="31" max="31" width="15.6328125" style="95" customWidth="1"/>
    <col min="32" max="34" width="17.90625" style="95" bestFit="1" customWidth="1"/>
    <col min="35" max="35" width="37" style="95" customWidth="1"/>
    <col min="36" max="36" width="16.6328125" style="95" customWidth="1"/>
    <col min="37" max="37" width="17.36328125" style="95" customWidth="1"/>
    <col min="38" max="38" width="35.453125" style="95" customWidth="1"/>
    <col min="39" max="39" width="102.36328125" style="95" customWidth="1"/>
    <col min="40" max="40" width="10.81640625" style="95" customWidth="1"/>
    <col min="41" max="41" width="11.81640625" style="95" customWidth="1"/>
    <col min="42" max="44" width="13" style="95" customWidth="1"/>
    <col min="45" max="45" width="13.1796875" style="95" customWidth="1"/>
    <col min="46" max="46" width="12" style="95" customWidth="1"/>
    <col min="47" max="47" width="18.54296875" style="95" bestFit="1" customWidth="1"/>
    <col min="48" max="48" width="14.1796875" style="95" customWidth="1"/>
    <col min="49" max="49" width="12.81640625" style="95" customWidth="1"/>
    <col min="50" max="50" width="18.36328125" style="95" customWidth="1"/>
    <col min="51" max="51" width="14.36328125" style="95" customWidth="1"/>
    <col min="52" max="52" width="18" style="95" customWidth="1"/>
    <col min="53" max="53" width="10.81640625" style="95" customWidth="1"/>
    <col min="54" max="54" width="15.36328125" style="95" customWidth="1"/>
    <col min="55" max="55" width="20" style="95" customWidth="1"/>
    <col min="56" max="56" width="19.36328125" style="95" customWidth="1"/>
    <col min="57" max="60" width="10.81640625" style="95" hidden="1" customWidth="1"/>
    <col min="61" max="61" width="43" style="95" hidden="1" customWidth="1"/>
    <col min="62" max="62" width="31.453125" style="95" hidden="1" customWidth="1"/>
    <col min="63" max="63" width="32.6328125" style="95" hidden="1" customWidth="1"/>
    <col min="64" max="65" width="10.81640625" style="95" hidden="1" customWidth="1"/>
    <col min="66" max="66" width="10.81640625" style="95" customWidth="1"/>
    <col min="67" max="16384" width="10.81640625" style="95"/>
  </cols>
  <sheetData>
    <row r="1" spans="1:70" customFormat="1" ht="27" hidden="1" customHeight="1">
      <c r="B1" s="26" t="s">
        <v>3198</v>
      </c>
      <c r="D1" s="26"/>
      <c r="E1" s="26"/>
      <c r="F1" s="26"/>
      <c r="G1" s="26"/>
      <c r="H1" s="26"/>
      <c r="I1" s="26"/>
      <c r="J1" s="26"/>
      <c r="K1" s="26"/>
      <c r="L1" s="97"/>
      <c r="M1" s="97"/>
      <c r="N1" s="97"/>
    </row>
    <row r="2" spans="1:70" customFormat="1" ht="6" hidden="1" customHeight="1" thickBot="1">
      <c r="C2" s="88"/>
      <c r="D2" s="88"/>
      <c r="E2" s="89"/>
      <c r="F2" s="89"/>
      <c r="G2" s="89"/>
      <c r="H2" s="89"/>
      <c r="I2" s="89"/>
      <c r="J2" s="89"/>
      <c r="K2" s="89"/>
      <c r="L2" s="97"/>
      <c r="M2" s="97"/>
      <c r="N2" s="97"/>
    </row>
    <row r="3" spans="1:70" customFormat="1" ht="32" hidden="1" customHeight="1">
      <c r="B3" s="407" t="s">
        <v>3199</v>
      </c>
      <c r="C3" s="238"/>
      <c r="D3" s="408" t="s">
        <v>3200</v>
      </c>
      <c r="E3" s="409"/>
      <c r="G3" s="25"/>
      <c r="H3" s="89"/>
      <c r="I3" s="89"/>
      <c r="J3" s="89"/>
      <c r="K3" s="89"/>
      <c r="L3" s="97"/>
      <c r="M3" s="97"/>
      <c r="N3" s="97"/>
    </row>
    <row r="4" spans="1:70" customFormat="1" ht="32" hidden="1" customHeight="1">
      <c r="B4" s="410" t="s">
        <v>3201</v>
      </c>
      <c r="C4" s="239"/>
      <c r="D4" s="356" t="s">
        <v>3202</v>
      </c>
      <c r="E4" s="242"/>
      <c r="G4" s="25"/>
      <c r="H4" s="89"/>
      <c r="I4" s="89"/>
      <c r="J4" s="89"/>
      <c r="K4" s="89"/>
      <c r="L4" s="97"/>
      <c r="M4" s="97"/>
      <c r="N4" s="97"/>
    </row>
    <row r="5" spans="1:70" customFormat="1" ht="42" hidden="1" customHeight="1">
      <c r="B5" s="410" t="s">
        <v>3203</v>
      </c>
      <c r="C5" s="240" t="str">
        <f>'Data Request'!G5</f>
        <v>新竹縣-台元科學園區</v>
      </c>
      <c r="D5" s="356" t="s">
        <v>3204</v>
      </c>
      <c r="E5" s="411">
        <f>'Data Request'!G6</f>
        <v>2023</v>
      </c>
      <c r="G5" s="98"/>
      <c r="H5" s="99"/>
      <c r="I5" s="99"/>
      <c r="J5" s="99"/>
      <c r="K5" s="99"/>
      <c r="L5" s="99"/>
      <c r="M5" s="99"/>
      <c r="N5" s="99"/>
    </row>
    <row r="6" spans="1:70" customFormat="1" ht="74.5" hidden="1" customHeight="1">
      <c r="B6" s="410" t="s">
        <v>3205</v>
      </c>
      <c r="C6" s="240"/>
      <c r="D6" s="356" t="s">
        <v>3206</v>
      </c>
      <c r="E6" s="412" t="str">
        <f>'Data Request'!G7</f>
        <v>IPCC AR6 Report(2021)</v>
      </c>
      <c r="G6" s="98"/>
      <c r="H6" s="98"/>
      <c r="I6" s="98"/>
      <c r="J6" s="98"/>
      <c r="K6" s="98"/>
      <c r="L6" s="98"/>
      <c r="M6" s="98"/>
      <c r="N6" s="98"/>
    </row>
    <row r="7" spans="1:70" customFormat="1" ht="44.5" hidden="1" customHeight="1">
      <c r="B7" s="410" t="s">
        <v>3207</v>
      </c>
      <c r="C7" s="241" t="str">
        <f>'Data Request'!G9</f>
        <v>傅佳芸</v>
      </c>
      <c r="D7" s="356" t="s">
        <v>3208</v>
      </c>
      <c r="E7" s="242" t="s">
        <v>3209</v>
      </c>
      <c r="G7" s="90"/>
      <c r="H7" s="90"/>
      <c r="I7" s="90"/>
      <c r="J7" s="90"/>
      <c r="K7" s="90"/>
      <c r="L7" s="90"/>
      <c r="M7" s="90"/>
      <c r="N7" s="90"/>
    </row>
    <row r="8" spans="1:70" customFormat="1" ht="55.5" hidden="1" customHeight="1">
      <c r="B8" s="410" t="s">
        <v>3210</v>
      </c>
      <c r="C8" s="840" t="str">
        <f>'Data Request'!G10</f>
        <v>SHARON.FU@deltaww.com</v>
      </c>
      <c r="D8" s="841"/>
      <c r="E8" s="842"/>
      <c r="G8" s="25"/>
      <c r="H8" s="25"/>
      <c r="I8" s="25"/>
      <c r="J8" s="25"/>
      <c r="K8" s="25"/>
      <c r="L8" s="25"/>
      <c r="M8" s="25"/>
      <c r="N8" s="25"/>
    </row>
    <row r="9" spans="1:70" customFormat="1" ht="42.5" hidden="1" customHeight="1">
      <c r="B9" s="413" t="s">
        <v>3211</v>
      </c>
      <c r="C9" s="843" t="str">
        <f>'Data Request'!G8</f>
        <v>3F., No. 18, Taiyuan St., Zhubei City, Hsinchu County 302082 , Taiwan</v>
      </c>
      <c r="D9" s="841"/>
      <c r="E9" s="842"/>
      <c r="G9" s="25"/>
      <c r="H9" s="25"/>
      <c r="I9" s="25"/>
      <c r="J9" s="25"/>
      <c r="K9" s="25"/>
      <c r="L9" s="25"/>
      <c r="M9" s="25"/>
      <c r="N9" s="25"/>
    </row>
    <row r="10" spans="1:70" customFormat="1" ht="50" hidden="1" customHeight="1" thickBot="1">
      <c r="B10" s="414" t="s">
        <v>3212</v>
      </c>
      <c r="C10" s="844">
        <f>'Data Request'!G12</f>
        <v>0</v>
      </c>
      <c r="D10" s="845"/>
      <c r="E10" s="846"/>
      <c r="G10" s="90"/>
      <c r="H10" s="90"/>
      <c r="I10" s="90"/>
      <c r="J10" s="90"/>
      <c r="K10" s="90"/>
      <c r="L10" s="90"/>
      <c r="M10" s="90"/>
      <c r="N10" s="90"/>
    </row>
    <row r="11" spans="1:70" customFormat="1" ht="10.5" customHeight="1"/>
    <row r="12" spans="1:70" customFormat="1" ht="23.5" customHeight="1">
      <c r="B12" s="26" t="s">
        <v>3213</v>
      </c>
      <c r="D12" s="26"/>
      <c r="E12" s="26"/>
      <c r="F12" s="26"/>
      <c r="G12" s="26"/>
      <c r="H12" s="26"/>
      <c r="I12" s="26"/>
      <c r="J12" s="26"/>
      <c r="K12" s="26"/>
      <c r="L12" s="27"/>
      <c r="M12" s="28"/>
      <c r="N12" s="28"/>
      <c r="O12" s="29"/>
      <c r="P12" s="29"/>
      <c r="Q12" s="26"/>
      <c r="R12" s="26"/>
      <c r="S12" s="26"/>
      <c r="T12" s="29"/>
      <c r="U12" s="29"/>
      <c r="V12" s="29"/>
      <c r="W12" s="29"/>
      <c r="X12" s="29"/>
      <c r="Y12" s="29"/>
      <c r="Z12" s="29"/>
      <c r="AA12" s="29"/>
      <c r="AB12" s="29"/>
      <c r="AC12" s="29"/>
      <c r="AD12" s="29"/>
      <c r="AE12" s="29"/>
      <c r="AF12" s="29"/>
      <c r="AG12" s="29"/>
      <c r="AH12" s="29"/>
      <c r="AI12" s="29"/>
    </row>
    <row r="13" spans="1:70" customFormat="1" ht="24" customHeight="1" thickBot="1">
      <c r="B13" s="143" t="s">
        <v>3214</v>
      </c>
      <c r="D13" s="26"/>
      <c r="E13" s="26"/>
      <c r="F13" s="26"/>
      <c r="G13" s="26"/>
      <c r="H13" s="26"/>
      <c r="I13" s="26"/>
      <c r="J13" s="26"/>
      <c r="K13" s="26"/>
      <c r="L13" s="27"/>
      <c r="M13" s="28"/>
      <c r="N13" s="28"/>
      <c r="O13" s="29"/>
      <c r="P13" s="29"/>
      <c r="Q13" s="26"/>
      <c r="R13" s="26"/>
      <c r="S13" s="26"/>
      <c r="T13" s="29"/>
      <c r="U13" s="29"/>
      <c r="V13" s="29"/>
      <c r="W13" s="29"/>
      <c r="X13" s="29"/>
      <c r="Y13" s="29"/>
      <c r="Z13" s="29"/>
      <c r="AA13" s="29"/>
      <c r="AB13" s="29"/>
      <c r="AC13" s="29"/>
      <c r="AD13" s="29"/>
      <c r="AE13" s="29"/>
      <c r="AF13" s="29"/>
      <c r="AG13" s="29"/>
      <c r="AH13" s="29"/>
      <c r="AI13" s="29"/>
    </row>
    <row r="14" spans="1:70" s="142" customFormat="1" ht="18" customHeight="1">
      <c r="B14" s="847" t="s">
        <v>3215</v>
      </c>
      <c r="C14" s="849" t="s">
        <v>3216</v>
      </c>
      <c r="D14" s="779" t="s">
        <v>3217</v>
      </c>
      <c r="E14" s="839"/>
      <c r="F14" s="851"/>
      <c r="G14" s="838" t="s">
        <v>3218</v>
      </c>
      <c r="H14" s="839"/>
      <c r="I14" s="839"/>
      <c r="J14" s="839"/>
      <c r="K14" s="839"/>
      <c r="L14" s="839"/>
      <c r="M14" s="839"/>
      <c r="N14" s="839"/>
      <c r="O14" s="839"/>
      <c r="P14" s="809" t="s">
        <v>3219</v>
      </c>
      <c r="Q14" s="809"/>
      <c r="R14" s="809"/>
      <c r="S14" s="809"/>
      <c r="T14" s="809"/>
      <c r="U14" s="809"/>
      <c r="V14" s="809"/>
      <c r="W14" s="809"/>
      <c r="X14" s="809"/>
      <c r="Y14" s="809" t="s">
        <v>3220</v>
      </c>
      <c r="Z14" s="809"/>
      <c r="AA14" s="809"/>
      <c r="AB14" s="809"/>
      <c r="AC14" s="809"/>
      <c r="AD14" s="809"/>
      <c r="AE14" s="809"/>
      <c r="AF14" s="809" t="s">
        <v>3221</v>
      </c>
      <c r="AG14" s="809"/>
      <c r="AH14" s="809"/>
      <c r="AI14" s="809"/>
      <c r="AJ14" s="809"/>
      <c r="AK14" s="809"/>
      <c r="AL14" s="809"/>
      <c r="AM14" s="419"/>
      <c r="AN14" s="809" t="s">
        <v>3222</v>
      </c>
      <c r="AO14" s="809"/>
      <c r="AP14" s="809"/>
      <c r="AQ14" s="809"/>
      <c r="AR14" s="809"/>
      <c r="AS14" s="809"/>
      <c r="AT14" s="809"/>
      <c r="AU14" s="809" t="s">
        <v>3223</v>
      </c>
      <c r="AV14" s="809"/>
      <c r="AW14" s="809"/>
      <c r="AX14" s="809"/>
      <c r="AY14" s="809"/>
      <c r="AZ14" s="809"/>
      <c r="BA14" s="810"/>
      <c r="BB14" s="811" t="s">
        <v>3224</v>
      </c>
      <c r="BC14" s="813" t="s">
        <v>3225</v>
      </c>
      <c r="BD14" s="814" t="s">
        <v>3226</v>
      </c>
    </row>
    <row r="15" spans="1:70" s="142" customFormat="1" ht="79" customHeight="1" thickBot="1">
      <c r="B15" s="848"/>
      <c r="C15" s="850"/>
      <c r="D15" s="852"/>
      <c r="E15" s="853"/>
      <c r="F15" s="854"/>
      <c r="G15" s="421" t="s">
        <v>3227</v>
      </c>
      <c r="H15" s="420" t="s">
        <v>3228</v>
      </c>
      <c r="I15" s="420" t="s">
        <v>3229</v>
      </c>
      <c r="J15" s="422" t="s">
        <v>3230</v>
      </c>
      <c r="K15" s="420" t="s">
        <v>3231</v>
      </c>
      <c r="L15" s="420" t="s">
        <v>3232</v>
      </c>
      <c r="M15" s="420" t="s">
        <v>3233</v>
      </c>
      <c r="N15" s="420" t="s">
        <v>3234</v>
      </c>
      <c r="O15" s="420" t="s">
        <v>3235</v>
      </c>
      <c r="P15" s="423" t="s">
        <v>3236</v>
      </c>
      <c r="Q15" s="423" t="s">
        <v>3237</v>
      </c>
      <c r="R15" s="423" t="s">
        <v>3238</v>
      </c>
      <c r="S15" s="423" t="s">
        <v>3239</v>
      </c>
      <c r="T15" s="423" t="s">
        <v>3240</v>
      </c>
      <c r="U15" s="423" t="s">
        <v>3241</v>
      </c>
      <c r="V15" s="423" t="s">
        <v>3242</v>
      </c>
      <c r="W15" s="420" t="s">
        <v>3243</v>
      </c>
      <c r="X15" s="420" t="s">
        <v>3244</v>
      </c>
      <c r="Y15" s="423" t="s">
        <v>3245</v>
      </c>
      <c r="Z15" s="423" t="s">
        <v>3246</v>
      </c>
      <c r="AA15" s="423" t="s">
        <v>3247</v>
      </c>
      <c r="AB15" s="423" t="s">
        <v>3248</v>
      </c>
      <c r="AC15" s="424" t="s">
        <v>3249</v>
      </c>
      <c r="AD15" s="424" t="s">
        <v>3250</v>
      </c>
      <c r="AE15" s="424" t="s">
        <v>3251</v>
      </c>
      <c r="AF15" s="424" t="s">
        <v>3252</v>
      </c>
      <c r="AG15" s="424" t="s">
        <v>3253</v>
      </c>
      <c r="AH15" s="423" t="s">
        <v>3254</v>
      </c>
      <c r="AI15" s="423" t="s">
        <v>3255</v>
      </c>
      <c r="AJ15" s="423" t="s">
        <v>3256</v>
      </c>
      <c r="AK15" s="423" t="s">
        <v>3257</v>
      </c>
      <c r="AL15" s="423" t="s">
        <v>3258</v>
      </c>
      <c r="AM15" s="420" t="s">
        <v>3259</v>
      </c>
      <c r="AN15" s="423" t="s">
        <v>3260</v>
      </c>
      <c r="AO15" s="423" t="s">
        <v>3261</v>
      </c>
      <c r="AP15" s="423" t="s">
        <v>3262</v>
      </c>
      <c r="AQ15" s="423" t="s">
        <v>3263</v>
      </c>
      <c r="AR15" s="423" t="s">
        <v>3264</v>
      </c>
      <c r="AS15" s="423" t="s">
        <v>3265</v>
      </c>
      <c r="AT15" s="423" t="s">
        <v>3266</v>
      </c>
      <c r="AU15" s="423" t="s">
        <v>3267</v>
      </c>
      <c r="AV15" s="423" t="s">
        <v>3268</v>
      </c>
      <c r="AW15" s="423" t="s">
        <v>3269</v>
      </c>
      <c r="AX15" s="423" t="s">
        <v>3270</v>
      </c>
      <c r="AY15" s="423" t="s">
        <v>3271</v>
      </c>
      <c r="AZ15" s="423" t="s">
        <v>3272</v>
      </c>
      <c r="BA15" s="425" t="s">
        <v>3273</v>
      </c>
      <c r="BB15" s="812"/>
      <c r="BC15" s="784"/>
      <c r="BD15" s="786"/>
      <c r="BE15"/>
      <c r="BF15"/>
      <c r="BG15"/>
      <c r="BH15"/>
      <c r="BI15" s="142" t="s">
        <v>3274</v>
      </c>
      <c r="BJ15" s="142" t="s">
        <v>3275</v>
      </c>
      <c r="BK15" s="142" t="s">
        <v>3276</v>
      </c>
      <c r="BL15"/>
      <c r="BM15"/>
      <c r="BN15"/>
      <c r="BO15"/>
      <c r="BP15"/>
      <c r="BQ15"/>
      <c r="BR15"/>
    </row>
    <row r="16" spans="1:70" customFormat="1" ht="40" customHeight="1">
      <c r="A16">
        <v>1</v>
      </c>
      <c r="B16" s="753" t="s">
        <v>3277</v>
      </c>
      <c r="C16" s="815">
        <v>1.1000000000000001</v>
      </c>
      <c r="D16" s="787" t="s">
        <v>3278</v>
      </c>
      <c r="E16" s="818"/>
      <c r="F16" s="819"/>
      <c r="G16" s="426" t="str">
        <f t="shared" ref="G16:G56" si="0">IF(L16="","N","Y")</f>
        <v>N</v>
      </c>
      <c r="H16" s="427" t="str">
        <f>IFERROR(LOOKUP(1,0/(('Data Request'!$E$50:$E$105='1.GHG Inventory Form'!$C$16)*('Data Request'!$B$50:$B$105='1.GHG Inventory Form'!$A16)),'Data Request'!$G$50:$G$105),"")</f>
        <v/>
      </c>
      <c r="I16" s="428" t="s">
        <v>3279</v>
      </c>
      <c r="J16" s="429" t="str">
        <f>IFERROR(LOOKUP(1,0/(('Data Request'!$E$50:$E$105='1.GHG Inventory Form'!$C$16)*('Data Request'!$B$50:$B$105='1.GHG Inventory Form'!$A16)),'Data Request'!$O$50:$O$105),"")</f>
        <v/>
      </c>
      <c r="K16" s="68"/>
      <c r="L16" s="278" t="str">
        <f>IFERROR(LOOKUP(1,0/(('Data Request'!$E$50:$E$105='1.GHG Inventory Form'!$C$16)*('Data Request'!$B$50:$B$105='1.GHG Inventory Form'!$A16)),'Data Request'!$M$50:$M$105),"")</f>
        <v/>
      </c>
      <c r="M16" s="430" t="str">
        <f>IFERROR(IF(I16="預設值Default",VLOOKUP($J16,'4.Default Emission Factor'!$D:$V,16,FALSE),"請填寫自訂活動數據單位Please fill in Custom Unit"),"請選擇預設排放係數名稱Please Choose Default Fuel or Greenhouse Gas")</f>
        <v>請選擇預設排放係數名稱Please Choose Default Fuel or Greenhouse Gas</v>
      </c>
      <c r="N16" s="244"/>
      <c r="O16" s="244"/>
      <c r="P16" s="32"/>
      <c r="Q16" s="32"/>
      <c r="R16" s="32"/>
      <c r="S16" s="32"/>
      <c r="T16" s="32"/>
      <c r="U16" s="32"/>
      <c r="V16" s="32"/>
      <c r="W16" s="207"/>
      <c r="X16" s="100"/>
      <c r="Y16" s="431" t="str">
        <f t="shared" ref="Y16:Y56" si="1">IF(AF16&gt;0.0000000001,"V","")</f>
        <v/>
      </c>
      <c r="Z16" s="432" t="str">
        <f t="shared" ref="Z16:Z56" si="2">IF(AG16&gt;0.0000000001,"V","")</f>
        <v/>
      </c>
      <c r="AA16" s="432" t="str">
        <f t="shared" ref="AA16:AA56" si="3">IF(AH16&gt;0.0000000001,"V","")</f>
        <v/>
      </c>
      <c r="AB16" s="432" t="str">
        <f t="shared" ref="AB16:AB56" si="4">IF(AI16&gt;0.0000000001,"V","")</f>
        <v/>
      </c>
      <c r="AC16" s="432" t="str">
        <f t="shared" ref="AC16:AC56" si="5">IF(AJ16&gt;0.0000000001,"V","")</f>
        <v/>
      </c>
      <c r="AD16" s="432" t="str">
        <f t="shared" ref="AD16:AD56" si="6">IF(AK16&gt;0.0000000001,"V","")</f>
        <v/>
      </c>
      <c r="AE16" s="433" t="str">
        <f t="shared" ref="AE16:AE56" si="7">IF(AL16&gt;0.0000000001,"V","")</f>
        <v/>
      </c>
      <c r="AF16" s="431">
        <f>IFERROR(IF($I16="預設值Default",ROUND(VLOOKUP($J16,'4.Default Emission Factor'!$D:$V,2,FALSE),10),IF($I16="自訂值Custom Value",P16,0)),0)</f>
        <v>0</v>
      </c>
      <c r="AG16" s="432">
        <f>IFERROR(IF($I16="預設值Default",ROUND(VLOOKUP($J16,'4.Default Emission Factor'!$D:$V,4,FALSE),10),IF($I16="自訂值Custom Value",Q16,0)),0)</f>
        <v>0</v>
      </c>
      <c r="AH16" s="432">
        <f>IFERROR(IF($I16="預設值Default",ROUND(VLOOKUP($J16,'4.Default Emission Factor'!$D:$V,6,FALSE),10),IF($I16="自訂值Custom Value",R16,0)),0)</f>
        <v>0</v>
      </c>
      <c r="AI16" s="432">
        <f>IFERROR(IF($I16="預設值Default",ROUND(VLOOKUP($J16,'4.Default Emission Factor'!$D:$V,8,FALSE),10),IF($I16="自訂值Custom Value",S16,0)),0)</f>
        <v>0</v>
      </c>
      <c r="AJ16" s="432">
        <f>IFERROR(IF($I16="預設值Default",ROUND(VLOOKUP($J16,'4.Default Emission Factor'!$D:$V,10,FALSE),10),IF($I16="自訂值Custom Value",T16,0)),0)</f>
        <v>0</v>
      </c>
      <c r="AK16" s="432">
        <f>IFERROR(IF($I16="預設值Default",ROUND(VLOOKUP($J16,'4.Default Emission Factor'!$D:$V,12,FALSE),10),IF($I16="自訂值Custom Value",U16,0)),0)</f>
        <v>0</v>
      </c>
      <c r="AL16" s="432">
        <f>IFERROR(IF($I16="預設值Default",ROUND(VLOOKUP($J16,'4.Default Emission Factor'!$D:$V,14,FALSE),10),IF($I16="自訂值Custom Value",V16,0)),0)</f>
        <v>0</v>
      </c>
      <c r="AM16" s="434" t="str">
        <f>IFERROR(IF(I16="預設值Default",VLOOKUP($J16,'4.Default Emission Factor'!$D:$V,17,FALSE),IF(I16="自訂值Custom Value",X16,"")),"")</f>
        <v/>
      </c>
      <c r="AN16" s="435">
        <f t="shared" ref="AN16:AN56" si="8">IF(Y16="V",1,0)</f>
        <v>0</v>
      </c>
      <c r="AO16" s="436">
        <f>IF(Z16="V",IF('1.GHG Inventory Form'!$E$6="IPCC AR2 Report(1995)",'6.GWP'!$C$2,IF('1.GHG Inventory Form'!$E$6="IPCC AR3 Report(2001)",'6.GWP'!$D$2,IF('1.GHG Inventory Form'!$E$6="IPCC AR4 Report(2007)",'6.GWP'!$E$2,IF('1.GHG Inventory Form'!$E$6="IPCC AR5 Report(2013)",'6.GWP'!$F$2,IF('1.GHG Inventory Form'!$E$6="IPCC AR6 Report(2021)",'6.GWP'!$G$2,0))))),0)</f>
        <v>0</v>
      </c>
      <c r="AP16" s="436">
        <f>IF(AA16="V",IF('1.GHG Inventory Form'!$E$6="IPCC AR2 Report(1995)",'6.GWP'!$C$3,IF('1.GHG Inventory Form'!$E$6="IPCC AR3 Report(2001)",'6.GWP'!$D$3,IF('1.GHG Inventory Form'!$E$6="IPCC AR4 Report(2007)",'6.GWP'!$E$3,IF('1.GHG Inventory Form'!$E$6="IPCC AR5 Report(2013)",'6.GWP'!$F$3,IF('1.GHG Inventory Form'!$E$6="IPCC AR6 Report(2021)",'6.GWP'!$G$3,0))))),0)</f>
        <v>0</v>
      </c>
      <c r="AQ16" s="436">
        <f>IFERROR(IF(AND(AB16="V",$I16="預設值"),IF('1.GHG Inventory Form'!$E$6="IPCC AR2 Report(1995)",VLOOKUP($J16,'6.GWP'!$B$1:$G$173,2,FALSE),IF('1.GHG Inventory Form'!$E$6="IPCC AR3 Report(2001)",VLOOKUP($J16,'6.GWP'!$B$1:$G$173,3,FALSE),IF('1.GHG Inventory Form'!$E$6="IPCC AR4 Report(2007)",VLOOKUP($J16,'6.GWP'!$B$1:$G$173,4,FALSE),IF('1.GHG Inventory Form'!$E$6="IPCC AR5 Report(2013)",VLOOKUP($J16,'6.GWP'!$B$1:$G$173,5,FALSE),IF('1.GHG Inventory Form'!$E$6="IPCC AR6 Report(2021)",VLOOKUP($J16,'6.GWP'!$B$2:$G$173,6,FALSE),0))))),IF(AND(AB16="V",$I16="自訂值"),IF('1.GHG Inventory Form'!$E$6="IPCC AR2 Report(1995)",VLOOKUP($K16,'6.GWP'!$B$1:$G$173,2,FALSE),IF('1.GHG Inventory Form'!$E$6="IPCC AR3 Report(2001)",VLOOKUP($K16,'6.GWP'!$B$1:$G$173,3,FALSE),IF('1.GHG Inventory Form'!$E$6="IPCC AR4 Report(2007)",VLOOKUP($K16,'6.GWP'!$B$1:$G$173,4,FALSE),IF('1.GHG Inventory Form'!$E$6="IPCC AR5 Report(2013)",VLOOKUP($K16,'6.GWP'!$B$1:$G$173,5,FALSE),IF('1.GHG Inventory Form'!$E$6="IPCC AR6 Report(2021)",VLOOKUP($K16,'6.GWP'!$B$2:$G$173,6,FALSE),0))))),0)),0)</f>
        <v>0</v>
      </c>
      <c r="AR16" s="436">
        <f>IFERROR(IF(AND(AC16="V",$I16="預設值"),IF('1.GHG Inventory Form'!$E$6="IPCC AR2 Report(1995)",VLOOKUP($J16,'6.GWP'!$B$1:$G$173,2,FALSE),IF('1.GHG Inventory Form'!$E$6="IPCC AR3 Report(2001)",VLOOKUP($J16,'6.GWP'!$B$1:$G$173,3,FALSE),IF('1.GHG Inventory Form'!$E$6="IPCC AR4 Report(2007)",VLOOKUP($J16,'6.GWP'!$B$1:$G$173,4,FALSE),IF('1.GHG Inventory Form'!$E$6="IPCC AR5 Report(2013)",VLOOKUP($J16,'6.GWP'!$B$1:$G$173,5,FALSE),IF('1.GHG Inventory Form'!$E$6="IPCC AR6 Report(2021)",VLOOKUP($J16,'6.GWP'!$B$2:$G$173,6,FALSE),0))))),IF(AND(AC16="V",$I16="自訂值"),IF('1.GHG Inventory Form'!$E$6="IPCC AR2 Report(1995)",VLOOKUP($K16,'6.GWP'!$B$1:$G$173,2,FALSE),IF('1.GHG Inventory Form'!$E$6="IPCC AR3 Report(2001)",VLOOKUP($K16,'6.GWP'!$B$1:$G$173,3,FALSE),IF('1.GHG Inventory Form'!$E$6="IPCC AR4 Report(2007)",VLOOKUP($K16,'6.GWP'!$B$1:$G$173,4,FALSE),IF('1.GHG Inventory Form'!$E$6="IPCC AR5 Report(2013)",VLOOKUP($K16,'6.GWP'!$B$1:$G$173,5,FALSE),IF('1.GHG Inventory Form'!$E$6="IPCC AR6 Report(2021)",VLOOKUP($K16,'6.GWP'!$B$2:$G$173,6,FALSE),0))))),0)),0)</f>
        <v>0</v>
      </c>
      <c r="AS16" s="436">
        <f>IF(AD16="V",IF('1.GHG Inventory Form'!$E$6="IPCC AR2 Report(1995)",'6.GWP'!$C$5,IF('1.GHG Inventory Form'!$E$6="IPCC AR3 Report(2001)",'6.GWP'!$D$5,IF('1.GHG Inventory Form'!$E$6="IPCC AR4 Report(2007)",'6.GWP'!$E$5,IF('1.GHG Inventory Form'!$E$6="IPCC AR5 Report(2013)",'6.GWP'!$F$5,IF('1.GHG Inventory Form'!$E$6="IPCC AR6 Report(2021)",'6.GWP'!$G$5,0))))),0)</f>
        <v>0</v>
      </c>
      <c r="AT16" s="437">
        <f>IF(AE16="V",IF('1.GHG Inventory Form'!$E$6="IPCC AR2 Report(1995)",'6.GWP'!$C$4,IF('1.GHG Inventory Form'!$E$6="IPCC AR3 Report(2001)",'6.GWP'!$D$4,IF('1.GHG Inventory Form'!$E$6="IPCC AR4 Report(2007)",'6.GWP'!$E$4,IF('1.GHG Inventory Form'!$E$6="IPCC AR5 Report(2013)",'6.GWP'!$F$4,IF('1.GHG Inventory Form'!$E$6="IPCC AR6 Report(2021)",'6.GWP'!$G$4,0))))),0)</f>
        <v>0</v>
      </c>
      <c r="AU16" s="438" t="str">
        <f t="shared" ref="AU16:AU47" si="9">IFERROR($L16*AF16*AN16,"")</f>
        <v/>
      </c>
      <c r="AV16" s="438" t="str">
        <f t="shared" ref="AV16:AV47" si="10">IFERROR($L16*AG16*AO16,"")</f>
        <v/>
      </c>
      <c r="AW16" s="438" t="str">
        <f t="shared" ref="AW16:AW47" si="11">IFERROR($L16*AH16*AP16,"")</f>
        <v/>
      </c>
      <c r="AX16" s="438" t="str">
        <f t="shared" ref="AX16:AX47" si="12">IFERROR($L16*AI16*AQ16,"")</f>
        <v/>
      </c>
      <c r="AY16" s="438" t="str">
        <f t="shared" ref="AY16:AY47" si="13">IFERROR($L16*AJ16*AR16,"")</f>
        <v/>
      </c>
      <c r="AZ16" s="438" t="str">
        <f t="shared" ref="AZ16:AZ47" si="14">IFERROR($L16*AK16*AS16,"")</f>
        <v/>
      </c>
      <c r="BA16" s="438" t="str">
        <f t="shared" ref="BA16:BA47" si="15">IFERROR($L16*AL16*AT16,"")</f>
        <v/>
      </c>
      <c r="BB16" s="438">
        <f t="shared" ref="BB16:BB56" si="16">ROUND(SUM(AU16:BA16),4)</f>
        <v>0</v>
      </c>
      <c r="BC16" s="439">
        <f t="shared" ref="BC16:BC56" si="17">BB16/SUM($BB$16:$BB$99)</f>
        <v>0</v>
      </c>
      <c r="BD16" s="440">
        <f t="shared" ref="BD16:BD56" si="18">BB16/$BB$169</f>
        <v>0</v>
      </c>
      <c r="BI16" s="95" t="str">
        <f t="shared" ref="BI16:BI56" si="19">IF(H16="","",IF(I16="預設值Default",H16&amp;J16,IF(I16="自訂值Custom Value",H16&amp;K16,"")))</f>
        <v/>
      </c>
      <c r="BJ16" s="95" t="str">
        <f t="shared" ref="BJ16:BJ56" si="20">IF(H16="其它設備，請說明","",IF(O16=0,"",O16))</f>
        <v/>
      </c>
      <c r="BK16" s="95" t="str">
        <f t="shared" ref="BK16:BK56" si="21">IF(H16="","",IF(I16="預設值Default",AM16,IF(I16="自訂值Custom Value",X16,"")))</f>
        <v/>
      </c>
    </row>
    <row r="17" spans="1:63" customFormat="1" ht="38.5" customHeight="1">
      <c r="A17">
        <v>2</v>
      </c>
      <c r="B17" s="753"/>
      <c r="C17" s="816"/>
      <c r="D17" s="787"/>
      <c r="E17" s="818"/>
      <c r="F17" s="819"/>
      <c r="G17" s="426" t="str">
        <f t="shared" si="0"/>
        <v>N</v>
      </c>
      <c r="H17" s="427" t="str">
        <f>IFERROR(LOOKUP(1,0/(('Data Request'!$E$50:$E$105='1.GHG Inventory Form'!$C$16)*('Data Request'!$B$50:$B$105='1.GHG Inventory Form'!$A17)),'Data Request'!$G$50:$G$105),"")</f>
        <v/>
      </c>
      <c r="I17" s="428" t="s">
        <v>3280</v>
      </c>
      <c r="J17" s="429" t="str">
        <f>IFERROR(LOOKUP(1,0/(('Data Request'!$E$50:$E$105='1.GHG Inventory Form'!$C$16)*('Data Request'!$B$50:$B$105='1.GHG Inventory Form'!$A17)),'Data Request'!$O$50:$O$105),"")</f>
        <v/>
      </c>
      <c r="K17" s="68"/>
      <c r="L17" s="278" t="str">
        <f>IFERROR(LOOKUP(1,0/(('Data Request'!$E$50:$E$105='1.GHG Inventory Form'!$C$16)*('Data Request'!$B$50:$B$105='1.GHG Inventory Form'!$A17)),'Data Request'!$M$50:$M$105),"")</f>
        <v/>
      </c>
      <c r="M17" s="430" t="str">
        <f>IFERROR(IF(I17="預設值Default",VLOOKUP($J17,'4.Default Emission Factor'!$D:$V,16,FALSE),"請填寫自訂活動數據單位Please fill in Custom Unit"),"請選擇預設排放係數名稱Please Choose Default Fuel or Greenhouse Gas")</f>
        <v>請選擇預設排放係數名稱Please Choose Default Fuel or Greenhouse Gas</v>
      </c>
      <c r="N17" s="244"/>
      <c r="O17" s="244"/>
      <c r="P17" s="32"/>
      <c r="Q17" s="32"/>
      <c r="R17" s="32"/>
      <c r="S17" s="32"/>
      <c r="T17" s="32"/>
      <c r="U17" s="32"/>
      <c r="V17" s="32"/>
      <c r="W17" s="207"/>
      <c r="X17" s="100"/>
      <c r="Y17" s="431" t="str">
        <f t="shared" si="1"/>
        <v/>
      </c>
      <c r="Z17" s="432" t="str">
        <f t="shared" si="2"/>
        <v/>
      </c>
      <c r="AA17" s="432" t="str">
        <f t="shared" si="3"/>
        <v/>
      </c>
      <c r="AB17" s="432" t="str">
        <f t="shared" si="4"/>
        <v/>
      </c>
      <c r="AC17" s="432" t="str">
        <f t="shared" si="5"/>
        <v/>
      </c>
      <c r="AD17" s="432" t="str">
        <f t="shared" si="6"/>
        <v/>
      </c>
      <c r="AE17" s="433" t="str">
        <f t="shared" si="7"/>
        <v/>
      </c>
      <c r="AF17" s="431">
        <f>IFERROR(IF($I17="預設值Default",ROUND(VLOOKUP($J17,'4.Default Emission Factor'!$D:$V,2,FALSE),10),IF($I17="自訂值Custom Value",P17,0)),0)</f>
        <v>0</v>
      </c>
      <c r="AG17" s="432">
        <f>IFERROR(IF($I17="預設值Default",ROUND(VLOOKUP($J17,'4.Default Emission Factor'!$D:$V,4,FALSE),10),IF($I17="自訂值Custom Value",Q17,0)),0)</f>
        <v>0</v>
      </c>
      <c r="AH17" s="432">
        <f>IFERROR(IF($I17="預設值Default",ROUND(VLOOKUP($J17,'4.Default Emission Factor'!$D:$V,6,FALSE),10),IF($I17="自訂值Custom Value",R17,0)),0)</f>
        <v>0</v>
      </c>
      <c r="AI17" s="432">
        <f>IFERROR(IF($I17="預設值Default",ROUND(VLOOKUP($J17,'4.Default Emission Factor'!$D:$V,8,FALSE),10),IF($I17="自訂值Custom Value",S17,0)),0)</f>
        <v>0</v>
      </c>
      <c r="AJ17" s="432">
        <f>IFERROR(IF($I17="預設值Default",ROUND(VLOOKUP($J17,'4.Default Emission Factor'!$D:$V,10,FALSE),10),IF($I17="自訂值Custom Value",T17,0)),0)</f>
        <v>0</v>
      </c>
      <c r="AK17" s="432">
        <f>IFERROR(IF($I17="預設值Default",ROUND(VLOOKUP($J17,'4.Default Emission Factor'!$D:$V,12,FALSE),10),IF($I17="自訂值Custom Value",U17,0)),0)</f>
        <v>0</v>
      </c>
      <c r="AL17" s="432">
        <f>IFERROR(IF($I17="預設值Default",ROUND(VLOOKUP($J17,'4.Default Emission Factor'!$D:$V,14,FALSE),10),IF($I17="自訂值Custom Value",V17,0)),0)</f>
        <v>0</v>
      </c>
      <c r="AM17" s="434" t="str">
        <f>IFERROR(IF(I17="預設值Default",VLOOKUP($J17,'4.Default Emission Factor'!$D:$V,17,FALSE),IF(I17="自訂值Custom Value",X17,"")),"")</f>
        <v/>
      </c>
      <c r="AN17" s="435">
        <f t="shared" si="8"/>
        <v>0</v>
      </c>
      <c r="AO17" s="436">
        <f>IF(Z17="V",IF('1.GHG Inventory Form'!$E$6="IPCC AR2 Report(1995)",'6.GWP'!$C$2,IF('1.GHG Inventory Form'!$E$6="IPCC AR3 Report(2001)",'6.GWP'!$D$2,IF('1.GHG Inventory Form'!$E$6="IPCC AR4 Report(2007)",'6.GWP'!$E$2,IF('1.GHG Inventory Form'!$E$6="IPCC AR5 Report(2013)",'6.GWP'!$F$2,IF('1.GHG Inventory Form'!$E$6="IPCC AR6 Report(2021)",'6.GWP'!$G$2,0))))),0)</f>
        <v>0</v>
      </c>
      <c r="AP17" s="436">
        <f>IF(AA17="V",IF('1.GHG Inventory Form'!$E$6="IPCC AR2 Report(1995)",'6.GWP'!$C$3,IF('1.GHG Inventory Form'!$E$6="IPCC AR3 Report(2001)",'6.GWP'!$D$3,IF('1.GHG Inventory Form'!$E$6="IPCC AR4 Report(2007)",'6.GWP'!$E$3,IF('1.GHG Inventory Form'!$E$6="IPCC AR5 Report(2013)",'6.GWP'!$F$3,IF('1.GHG Inventory Form'!$E$6="IPCC AR6 Report(2021)",'6.GWP'!$G$3,0))))),0)</f>
        <v>0</v>
      </c>
      <c r="AQ17" s="436">
        <f>IFERROR(IF(AND(AB17="V",$I17="預設值"),IF('1.GHG Inventory Form'!$E$6="IPCC AR2 Report(1995)",VLOOKUP($J17,'6.GWP'!$B$1:$G$173,2,FALSE),IF('1.GHG Inventory Form'!$E$6="IPCC AR3 Report(2001)",VLOOKUP($J17,'6.GWP'!$B$1:$G$173,3,FALSE),IF('1.GHG Inventory Form'!$E$6="IPCC AR4 Report(2007)",VLOOKUP($J17,'6.GWP'!$B$1:$G$173,4,FALSE),IF('1.GHG Inventory Form'!$E$6="IPCC AR5 Report(2013)",VLOOKUP($J17,'6.GWP'!$B$1:$G$173,5,FALSE),IF('1.GHG Inventory Form'!$E$6="IPCC AR6 Report(2021)",VLOOKUP($J17,'6.GWP'!$B$2:$G$173,6,FALSE),0))))),IF(AND(AB17="V",$I17="自訂值"),IF('1.GHG Inventory Form'!$E$6="IPCC AR2 Report(1995)",VLOOKUP($K17,'6.GWP'!$B$1:$G$173,2,FALSE),IF('1.GHG Inventory Form'!$E$6="IPCC AR3 Report(2001)",VLOOKUP($K17,'6.GWP'!$B$1:$G$173,3,FALSE),IF('1.GHG Inventory Form'!$E$6="IPCC AR4 Report(2007)",VLOOKUP($K17,'6.GWP'!$B$1:$G$173,4,FALSE),IF('1.GHG Inventory Form'!$E$6="IPCC AR5 Report(2013)",VLOOKUP($K17,'6.GWP'!$B$1:$G$173,5,FALSE),IF('1.GHG Inventory Form'!$E$6="IPCC AR6 Report(2021)",VLOOKUP($K17,'6.GWP'!$B$2:$G$173,6,FALSE),0))))),0)),0)</f>
        <v>0</v>
      </c>
      <c r="AR17" s="436">
        <f>IFERROR(IF(AND(AC17="V",$I17="預設值"),IF('1.GHG Inventory Form'!$E$6="IPCC AR2 Report(1995)",VLOOKUP($J17,'6.GWP'!$B$1:$G$173,2,FALSE),IF('1.GHG Inventory Form'!$E$6="IPCC AR3 Report(2001)",VLOOKUP($J17,'6.GWP'!$B$1:$G$173,3,FALSE),IF('1.GHG Inventory Form'!$E$6="IPCC AR4 Report(2007)",VLOOKUP($J17,'6.GWP'!$B$1:$G$173,4,FALSE),IF('1.GHG Inventory Form'!$E$6="IPCC AR5 Report(2013)",VLOOKUP($J17,'6.GWP'!$B$1:$G$173,5,FALSE),IF('1.GHG Inventory Form'!$E$6="IPCC AR6 Report(2021)",VLOOKUP($J17,'6.GWP'!$B$2:$G$173,6,FALSE),0))))),IF(AND(AC17="V",$I17="自訂值"),IF('1.GHG Inventory Form'!$E$6="IPCC AR2 Report(1995)",VLOOKUP($K17,'6.GWP'!$B$1:$G$173,2,FALSE),IF('1.GHG Inventory Form'!$E$6="IPCC AR3 Report(2001)",VLOOKUP($K17,'6.GWP'!$B$1:$G$173,3,FALSE),IF('1.GHG Inventory Form'!$E$6="IPCC AR4 Report(2007)",VLOOKUP($K17,'6.GWP'!$B$1:$G$173,4,FALSE),IF('1.GHG Inventory Form'!$E$6="IPCC AR5 Report(2013)",VLOOKUP($K17,'6.GWP'!$B$1:$G$173,5,FALSE),IF('1.GHG Inventory Form'!$E$6="IPCC AR6 Report(2021)",VLOOKUP($K17,'6.GWP'!$B$2:$G$173,6,FALSE),0))))),0)),0)</f>
        <v>0</v>
      </c>
      <c r="AS17" s="436">
        <f>IF(AD17="V",IF('1.GHG Inventory Form'!$E$6="IPCC AR2 Report(1995)",'6.GWP'!$C$5,IF('1.GHG Inventory Form'!$E$6="IPCC AR3 Report(2001)",'6.GWP'!$D$5,IF('1.GHG Inventory Form'!$E$6="IPCC AR4 Report(2007)",'6.GWP'!$E$5,IF('1.GHG Inventory Form'!$E$6="IPCC AR5 Report(2013)",'6.GWP'!$F$5,IF('1.GHG Inventory Form'!$E$6="IPCC AR6 Report(2021)",'6.GWP'!$G$5,0))))),0)</f>
        <v>0</v>
      </c>
      <c r="AT17" s="437">
        <f>IF(AE17="V",IF('1.GHG Inventory Form'!$E$6="IPCC AR2 Report(1995)",'6.GWP'!$C$4,IF('1.GHG Inventory Form'!$E$6="IPCC AR3 Report(2001)",'6.GWP'!$D$4,IF('1.GHG Inventory Form'!$E$6="IPCC AR4 Report(2007)",'6.GWP'!$E$4,IF('1.GHG Inventory Form'!$E$6="IPCC AR5 Report(2013)",'6.GWP'!$F$4,IF('1.GHG Inventory Form'!$E$6="IPCC AR6 Report(2021)",'6.GWP'!$G$4,0))))),0)</f>
        <v>0</v>
      </c>
      <c r="AU17" s="438" t="str">
        <f t="shared" si="9"/>
        <v/>
      </c>
      <c r="AV17" s="438" t="str">
        <f t="shared" si="10"/>
        <v/>
      </c>
      <c r="AW17" s="438" t="str">
        <f t="shared" si="11"/>
        <v/>
      </c>
      <c r="AX17" s="438" t="str">
        <f t="shared" si="12"/>
        <v/>
      </c>
      <c r="AY17" s="438" t="str">
        <f t="shared" si="13"/>
        <v/>
      </c>
      <c r="AZ17" s="438" t="str">
        <f t="shared" si="14"/>
        <v/>
      </c>
      <c r="BA17" s="438" t="str">
        <f t="shared" si="15"/>
        <v/>
      </c>
      <c r="BB17" s="438">
        <f t="shared" si="16"/>
        <v>0</v>
      </c>
      <c r="BC17" s="439">
        <f t="shared" si="17"/>
        <v>0</v>
      </c>
      <c r="BD17" s="440">
        <f t="shared" si="18"/>
        <v>0</v>
      </c>
      <c r="BI17" s="95" t="str">
        <f t="shared" si="19"/>
        <v/>
      </c>
      <c r="BJ17" s="95" t="str">
        <f t="shared" si="20"/>
        <v/>
      </c>
      <c r="BK17" s="95" t="str">
        <f t="shared" si="21"/>
        <v/>
      </c>
    </row>
    <row r="18" spans="1:63" customFormat="1" ht="31" customHeight="1">
      <c r="A18">
        <v>3</v>
      </c>
      <c r="B18" s="753"/>
      <c r="C18" s="816"/>
      <c r="D18" s="787"/>
      <c r="E18" s="818"/>
      <c r="F18" s="819"/>
      <c r="G18" s="426" t="str">
        <f t="shared" si="0"/>
        <v>N</v>
      </c>
      <c r="H18" s="427" t="str">
        <f>IFERROR(LOOKUP(1,0/(('Data Request'!$E$50:$E$105='1.GHG Inventory Form'!$C$16)*('Data Request'!$B$50:$B$105='1.GHG Inventory Form'!$A18)),'Data Request'!$G$50:$G$105),"")</f>
        <v/>
      </c>
      <c r="I18" s="428" t="s">
        <v>3280</v>
      </c>
      <c r="J18" s="429" t="str">
        <f>IFERROR(LOOKUP(1,0/(('Data Request'!$E$50:$E$105='1.GHG Inventory Form'!$C$16)*('Data Request'!$B$50:$B$105='1.GHG Inventory Form'!$A18)),'Data Request'!$O$50:$O$105),"")</f>
        <v/>
      </c>
      <c r="K18" s="68"/>
      <c r="L18" s="278" t="str">
        <f>IFERROR(LOOKUP(1,0/(('Data Request'!$E$50:$E$105='1.GHG Inventory Form'!$C$16)*('Data Request'!$B$50:$B$105='1.GHG Inventory Form'!$A18)),'Data Request'!$M$50:$M$105),"")</f>
        <v/>
      </c>
      <c r="M18" s="430" t="str">
        <f>IFERROR(IF(I18="預設值Default",VLOOKUP($J18,'4.Default Emission Factor'!$D:$V,16,FALSE),"請填寫自訂活動數據單位Please fill in Custom Unit"),"請選擇預設排放係數名稱Please Choose Default Fuel or Greenhouse Gas")</f>
        <v>請選擇預設排放係數名稱Please Choose Default Fuel or Greenhouse Gas</v>
      </c>
      <c r="N18" s="244"/>
      <c r="O18" s="244"/>
      <c r="P18" s="32"/>
      <c r="Q18" s="32"/>
      <c r="R18" s="32"/>
      <c r="S18" s="32"/>
      <c r="T18" s="32"/>
      <c r="U18" s="32"/>
      <c r="V18" s="32"/>
      <c r="W18" s="207"/>
      <c r="X18" s="100"/>
      <c r="Y18" s="431" t="str">
        <f t="shared" si="1"/>
        <v/>
      </c>
      <c r="Z18" s="432" t="str">
        <f t="shared" si="2"/>
        <v/>
      </c>
      <c r="AA18" s="432" t="str">
        <f t="shared" si="3"/>
        <v/>
      </c>
      <c r="AB18" s="432" t="str">
        <f t="shared" si="4"/>
        <v/>
      </c>
      <c r="AC18" s="432" t="str">
        <f t="shared" si="5"/>
        <v/>
      </c>
      <c r="AD18" s="432" t="str">
        <f t="shared" si="6"/>
        <v/>
      </c>
      <c r="AE18" s="433" t="str">
        <f t="shared" si="7"/>
        <v/>
      </c>
      <c r="AF18" s="431">
        <f>IFERROR(IF($I18="預設值Default",ROUND(VLOOKUP($J18,'4.Default Emission Factor'!$D:$V,2,FALSE),10),IF($I18="自訂值Custom Value",P18,0)),0)</f>
        <v>0</v>
      </c>
      <c r="AG18" s="432">
        <f>IFERROR(IF($I18="預設值Default",ROUND(VLOOKUP($J18,'4.Default Emission Factor'!$D:$V,4,FALSE),10),IF($I18="自訂值Custom Value",Q18,0)),0)</f>
        <v>0</v>
      </c>
      <c r="AH18" s="432">
        <f>IFERROR(IF($I18="預設值Default",ROUND(VLOOKUP($J18,'4.Default Emission Factor'!$D:$V,6,FALSE),10),IF($I18="自訂值Custom Value",R18,0)),0)</f>
        <v>0</v>
      </c>
      <c r="AI18" s="432">
        <f>IFERROR(IF($I18="預設值Default",ROUND(VLOOKUP($J18,'4.Default Emission Factor'!$D:$V,8,FALSE),10),IF($I18="自訂值Custom Value",S18,0)),0)</f>
        <v>0</v>
      </c>
      <c r="AJ18" s="432">
        <f>IFERROR(IF($I18="預設值Default",ROUND(VLOOKUP($J18,'4.Default Emission Factor'!$D:$V,10,FALSE),10),IF($I18="自訂值Custom Value",T18,0)),0)</f>
        <v>0</v>
      </c>
      <c r="AK18" s="432">
        <f>IFERROR(IF($I18="預設值Default",ROUND(VLOOKUP($J18,'4.Default Emission Factor'!$D:$V,12,FALSE),10),IF($I18="自訂值Custom Value",U18,0)),0)</f>
        <v>0</v>
      </c>
      <c r="AL18" s="432">
        <f>IFERROR(IF($I18="預設值Default",ROUND(VLOOKUP($J18,'4.Default Emission Factor'!$D:$V,14,FALSE),10),IF($I18="自訂值Custom Value",V18,0)),0)</f>
        <v>0</v>
      </c>
      <c r="AM18" s="434" t="str">
        <f>IFERROR(IF(I18="預設值Default",VLOOKUP($J18,'4.Default Emission Factor'!$D:$V,17,FALSE),IF(I18="自訂值Custom Value",X18,"")),"")</f>
        <v/>
      </c>
      <c r="AN18" s="435">
        <f t="shared" si="8"/>
        <v>0</v>
      </c>
      <c r="AO18" s="436">
        <f>IF(Z18="V",IF('1.GHG Inventory Form'!$E$6="IPCC AR2 Report(1995)",'6.GWP'!$C$2,IF('1.GHG Inventory Form'!$E$6="IPCC AR3 Report(2001)",'6.GWP'!$D$2,IF('1.GHG Inventory Form'!$E$6="IPCC AR4 Report(2007)",'6.GWP'!$E$2,IF('1.GHG Inventory Form'!$E$6="IPCC AR5 Report(2013)",'6.GWP'!$F$2,IF('1.GHG Inventory Form'!$E$6="IPCC AR6 Report(2021)",'6.GWP'!$G$2,0))))),0)</f>
        <v>0</v>
      </c>
      <c r="AP18" s="436">
        <f>IF(AA18="V",IF('1.GHG Inventory Form'!$E$6="IPCC AR2 Report(1995)",'6.GWP'!$C$3,IF('1.GHG Inventory Form'!$E$6="IPCC AR3 Report(2001)",'6.GWP'!$D$3,IF('1.GHG Inventory Form'!$E$6="IPCC AR4 Report(2007)",'6.GWP'!$E$3,IF('1.GHG Inventory Form'!$E$6="IPCC AR5 Report(2013)",'6.GWP'!$F$3,IF('1.GHG Inventory Form'!$E$6="IPCC AR6 Report(2021)",'6.GWP'!$G$3,0))))),0)</f>
        <v>0</v>
      </c>
      <c r="AQ18" s="436">
        <f>IFERROR(IF(AND(AB18="V",$I18="預設值"),IF('1.GHG Inventory Form'!$E$6="IPCC AR2 Report(1995)",VLOOKUP($J18,'6.GWP'!$B$1:$G$173,2,FALSE),IF('1.GHG Inventory Form'!$E$6="IPCC AR3 Report(2001)",VLOOKUP($J18,'6.GWP'!$B$1:$G$173,3,FALSE),IF('1.GHG Inventory Form'!$E$6="IPCC AR4 Report(2007)",VLOOKUP($J18,'6.GWP'!$B$1:$G$173,4,FALSE),IF('1.GHG Inventory Form'!$E$6="IPCC AR5 Report(2013)",VLOOKUP($J18,'6.GWP'!$B$1:$G$173,5,FALSE),IF('1.GHG Inventory Form'!$E$6="IPCC AR6 Report(2021)",VLOOKUP($J18,'6.GWP'!$B$2:$G$173,6,FALSE),0))))),IF(AND(AB18="V",$I18="自訂值"),IF('1.GHG Inventory Form'!$E$6="IPCC AR2 Report(1995)",VLOOKUP($K18,'6.GWP'!$B$1:$G$173,2,FALSE),IF('1.GHG Inventory Form'!$E$6="IPCC AR3 Report(2001)",VLOOKUP($K18,'6.GWP'!$B$1:$G$173,3,FALSE),IF('1.GHG Inventory Form'!$E$6="IPCC AR4 Report(2007)",VLOOKUP($K18,'6.GWP'!$B$1:$G$173,4,FALSE),IF('1.GHG Inventory Form'!$E$6="IPCC AR5 Report(2013)",VLOOKUP($K18,'6.GWP'!$B$1:$G$173,5,FALSE),IF('1.GHG Inventory Form'!$E$6="IPCC AR6 Report(2021)",VLOOKUP($K18,'6.GWP'!$B$2:$G$173,6,FALSE),0))))),0)),0)</f>
        <v>0</v>
      </c>
      <c r="AR18" s="436">
        <f>IFERROR(IF(AND(AC18="V",$I18="預設值"),IF('1.GHG Inventory Form'!$E$6="IPCC AR2 Report(1995)",VLOOKUP($J18,'6.GWP'!$B$1:$G$173,2,FALSE),IF('1.GHG Inventory Form'!$E$6="IPCC AR3 Report(2001)",VLOOKUP($J18,'6.GWP'!$B$1:$G$173,3,FALSE),IF('1.GHG Inventory Form'!$E$6="IPCC AR4 Report(2007)",VLOOKUP($J18,'6.GWP'!$B$1:$G$173,4,FALSE),IF('1.GHG Inventory Form'!$E$6="IPCC AR5 Report(2013)",VLOOKUP($J18,'6.GWP'!$B$1:$G$173,5,FALSE),IF('1.GHG Inventory Form'!$E$6="IPCC AR6 Report(2021)",VLOOKUP($J18,'6.GWP'!$B$2:$G$173,6,FALSE),0))))),IF(AND(AC18="V",$I18="自訂值"),IF('1.GHG Inventory Form'!$E$6="IPCC AR2 Report(1995)",VLOOKUP($K18,'6.GWP'!$B$1:$G$173,2,FALSE),IF('1.GHG Inventory Form'!$E$6="IPCC AR3 Report(2001)",VLOOKUP($K18,'6.GWP'!$B$1:$G$173,3,FALSE),IF('1.GHG Inventory Form'!$E$6="IPCC AR4 Report(2007)",VLOOKUP($K18,'6.GWP'!$B$1:$G$173,4,FALSE),IF('1.GHG Inventory Form'!$E$6="IPCC AR5 Report(2013)",VLOOKUP($K18,'6.GWP'!$B$1:$G$173,5,FALSE),IF('1.GHG Inventory Form'!$E$6="IPCC AR6 Report(2021)",VLOOKUP($K18,'6.GWP'!$B$2:$G$173,6,FALSE),0))))),0)),0)</f>
        <v>0</v>
      </c>
      <c r="AS18" s="436">
        <f>IF(AD18="V",IF('1.GHG Inventory Form'!$E$6="IPCC AR2 Report(1995)",'6.GWP'!$C$5,IF('1.GHG Inventory Form'!$E$6="IPCC AR3 Report(2001)",'6.GWP'!$D$5,IF('1.GHG Inventory Form'!$E$6="IPCC AR4 Report(2007)",'6.GWP'!$E$5,IF('1.GHG Inventory Form'!$E$6="IPCC AR5 Report(2013)",'6.GWP'!$F$5,IF('1.GHG Inventory Form'!$E$6="IPCC AR6 Report(2021)",'6.GWP'!$G$5,0))))),0)</f>
        <v>0</v>
      </c>
      <c r="AT18" s="437">
        <f>IF(AE18="V",IF('1.GHG Inventory Form'!$E$6="IPCC AR2 Report(1995)",'6.GWP'!$C$4,IF('1.GHG Inventory Form'!$E$6="IPCC AR3 Report(2001)",'6.GWP'!$D$4,IF('1.GHG Inventory Form'!$E$6="IPCC AR4 Report(2007)",'6.GWP'!$E$4,IF('1.GHG Inventory Form'!$E$6="IPCC AR5 Report(2013)",'6.GWP'!$F$4,IF('1.GHG Inventory Form'!$E$6="IPCC AR6 Report(2021)",'6.GWP'!$G$4,0))))),0)</f>
        <v>0</v>
      </c>
      <c r="AU18" s="438" t="str">
        <f t="shared" si="9"/>
        <v/>
      </c>
      <c r="AV18" s="438" t="str">
        <f t="shared" si="10"/>
        <v/>
      </c>
      <c r="AW18" s="438" t="str">
        <f t="shared" si="11"/>
        <v/>
      </c>
      <c r="AX18" s="438" t="str">
        <f t="shared" si="12"/>
        <v/>
      </c>
      <c r="AY18" s="438" t="str">
        <f t="shared" si="13"/>
        <v/>
      </c>
      <c r="AZ18" s="438" t="str">
        <f t="shared" si="14"/>
        <v/>
      </c>
      <c r="BA18" s="438" t="str">
        <f t="shared" si="15"/>
        <v/>
      </c>
      <c r="BB18" s="438">
        <f t="shared" si="16"/>
        <v>0</v>
      </c>
      <c r="BC18" s="439">
        <f t="shared" si="17"/>
        <v>0</v>
      </c>
      <c r="BD18" s="440">
        <f t="shared" si="18"/>
        <v>0</v>
      </c>
      <c r="BI18" s="95" t="str">
        <f t="shared" si="19"/>
        <v/>
      </c>
      <c r="BJ18" s="95" t="str">
        <f t="shared" si="20"/>
        <v/>
      </c>
      <c r="BK18" s="95" t="str">
        <f t="shared" si="21"/>
        <v/>
      </c>
    </row>
    <row r="19" spans="1:63" customFormat="1" ht="40" customHeight="1">
      <c r="A19">
        <v>4</v>
      </c>
      <c r="B19" s="753"/>
      <c r="C19" s="816"/>
      <c r="D19" s="787"/>
      <c r="E19" s="818"/>
      <c r="F19" s="819"/>
      <c r="G19" s="426" t="str">
        <f t="shared" si="0"/>
        <v>N</v>
      </c>
      <c r="H19" s="427" t="str">
        <f>IFERROR(LOOKUP(1,0/(('Data Request'!$E$50:$E$105='1.GHG Inventory Form'!$C$16)*('Data Request'!$B$50:$B$105='1.GHG Inventory Form'!$A19)),'Data Request'!$G$50:$G$105),"")</f>
        <v/>
      </c>
      <c r="I19" s="428" t="s">
        <v>3280</v>
      </c>
      <c r="J19" s="429" t="str">
        <f>IFERROR(LOOKUP(1,0/(('Data Request'!$E$50:$E$105='1.GHG Inventory Form'!$C$16)*('Data Request'!$B$50:$B$105='1.GHG Inventory Form'!$A19)),'Data Request'!$O$50:$O$105),"")</f>
        <v/>
      </c>
      <c r="K19" s="68"/>
      <c r="L19" s="278" t="str">
        <f>IFERROR(LOOKUP(1,0/(('Data Request'!$E$50:$E$105='1.GHG Inventory Form'!$C$16)*('Data Request'!$B$50:$B$105='1.GHG Inventory Form'!$A19)),'Data Request'!$M$50:$M$105),"")</f>
        <v/>
      </c>
      <c r="M19" s="430" t="str">
        <f>IFERROR(IF(I19="預設值Default",VLOOKUP($J19,'4.Default Emission Factor'!$D:$V,16,FALSE),"請填寫自訂活動數據單位Please fill in Custom Unit"),"請選擇預設排放係數名稱Please Choose Default Fuel or Greenhouse Gas")</f>
        <v>請選擇預設排放係數名稱Please Choose Default Fuel or Greenhouse Gas</v>
      </c>
      <c r="N19" s="244"/>
      <c r="O19" s="244"/>
      <c r="P19" s="32"/>
      <c r="Q19" s="32"/>
      <c r="R19" s="32"/>
      <c r="S19" s="32"/>
      <c r="T19" s="32"/>
      <c r="U19" s="32"/>
      <c r="V19" s="32"/>
      <c r="W19" s="207"/>
      <c r="X19" s="100"/>
      <c r="Y19" s="431" t="str">
        <f t="shared" si="1"/>
        <v/>
      </c>
      <c r="Z19" s="432" t="str">
        <f t="shared" si="2"/>
        <v/>
      </c>
      <c r="AA19" s="432" t="str">
        <f t="shared" si="3"/>
        <v/>
      </c>
      <c r="AB19" s="432" t="str">
        <f t="shared" si="4"/>
        <v/>
      </c>
      <c r="AC19" s="432" t="str">
        <f t="shared" si="5"/>
        <v/>
      </c>
      <c r="AD19" s="432" t="str">
        <f t="shared" si="6"/>
        <v/>
      </c>
      <c r="AE19" s="433" t="str">
        <f t="shared" si="7"/>
        <v/>
      </c>
      <c r="AF19" s="431">
        <f>IFERROR(IF($I19="預設值Default",ROUND(VLOOKUP($J19,'4.Default Emission Factor'!$D:$V,2,FALSE),10),IF($I19="自訂值Custom Value",P19,0)),0)</f>
        <v>0</v>
      </c>
      <c r="AG19" s="432">
        <f>IFERROR(IF($I19="預設值Default",ROUND(VLOOKUP($J19,'4.Default Emission Factor'!$D:$V,4,FALSE),10),IF($I19="自訂值Custom Value",Q19,0)),0)</f>
        <v>0</v>
      </c>
      <c r="AH19" s="432">
        <f>IFERROR(IF($I19="預設值Default",ROUND(VLOOKUP($J19,'4.Default Emission Factor'!$D:$V,6,FALSE),10),IF($I19="自訂值Custom Value",R19,0)),0)</f>
        <v>0</v>
      </c>
      <c r="AI19" s="432">
        <f>IFERROR(IF($I19="預設值Default",ROUND(VLOOKUP($J19,'4.Default Emission Factor'!$D:$V,8,FALSE),10),IF($I19="自訂值Custom Value",S19,0)),0)</f>
        <v>0</v>
      </c>
      <c r="AJ19" s="432">
        <f>IFERROR(IF($I19="預設值Default",ROUND(VLOOKUP($J19,'4.Default Emission Factor'!$D:$V,10,FALSE),10),IF($I19="自訂值Custom Value",T19,0)),0)</f>
        <v>0</v>
      </c>
      <c r="AK19" s="432">
        <f>IFERROR(IF($I19="預設值Default",ROUND(VLOOKUP($J19,'4.Default Emission Factor'!$D:$V,12,FALSE),10),IF($I19="自訂值Custom Value",U19,0)),0)</f>
        <v>0</v>
      </c>
      <c r="AL19" s="432">
        <f>IFERROR(IF($I19="預設值Default",ROUND(VLOOKUP($J19,'4.Default Emission Factor'!$D:$V,14,FALSE),10),IF($I19="自訂值Custom Value",V19,0)),0)</f>
        <v>0</v>
      </c>
      <c r="AM19" s="434" t="str">
        <f>IFERROR(IF(I19="預設值Default",VLOOKUP($J19,'4.Default Emission Factor'!$D:$V,17,FALSE),IF(I19="自訂值Custom Value",X19,"")),"")</f>
        <v/>
      </c>
      <c r="AN19" s="435">
        <f t="shared" si="8"/>
        <v>0</v>
      </c>
      <c r="AO19" s="436">
        <f>IF(Z19="V",IF('1.GHG Inventory Form'!$E$6="IPCC AR2 Report(1995)",'6.GWP'!$C$2,IF('1.GHG Inventory Form'!$E$6="IPCC AR3 Report(2001)",'6.GWP'!$D$2,IF('1.GHG Inventory Form'!$E$6="IPCC AR4 Report(2007)",'6.GWP'!$E$2,IF('1.GHG Inventory Form'!$E$6="IPCC AR5 Report(2013)",'6.GWP'!$F$2,IF('1.GHG Inventory Form'!$E$6="IPCC AR6 Report(2021)",'6.GWP'!$G$2,0))))),0)</f>
        <v>0</v>
      </c>
      <c r="AP19" s="436">
        <f>IF(AA19="V",IF('1.GHG Inventory Form'!$E$6="IPCC AR2 Report(1995)",'6.GWP'!$C$3,IF('1.GHG Inventory Form'!$E$6="IPCC AR3 Report(2001)",'6.GWP'!$D$3,IF('1.GHG Inventory Form'!$E$6="IPCC AR4 Report(2007)",'6.GWP'!$E$3,IF('1.GHG Inventory Form'!$E$6="IPCC AR5 Report(2013)",'6.GWP'!$F$3,IF('1.GHG Inventory Form'!$E$6="IPCC AR6 Report(2021)",'6.GWP'!$G$3,0))))),0)</f>
        <v>0</v>
      </c>
      <c r="AQ19" s="436">
        <f>IFERROR(IF(AND(AB19="V",$I19="預設值"),IF('1.GHG Inventory Form'!$E$6="IPCC AR2 Report(1995)",VLOOKUP($J19,'6.GWP'!$B$1:$G$173,2,FALSE),IF('1.GHG Inventory Form'!$E$6="IPCC AR3 Report(2001)",VLOOKUP($J19,'6.GWP'!$B$1:$G$173,3,FALSE),IF('1.GHG Inventory Form'!$E$6="IPCC AR4 Report(2007)",VLOOKUP($J19,'6.GWP'!$B$1:$G$173,4,FALSE),IF('1.GHG Inventory Form'!$E$6="IPCC AR5 Report(2013)",VLOOKUP($J19,'6.GWP'!$B$1:$G$173,5,FALSE),IF('1.GHG Inventory Form'!$E$6="IPCC AR6 Report(2021)",VLOOKUP($J19,'6.GWP'!$B$2:$G$173,6,FALSE),0))))),IF(AND(AB19="V",$I19="自訂值"),IF('1.GHG Inventory Form'!$E$6="IPCC AR2 Report(1995)",VLOOKUP($K19,'6.GWP'!$B$1:$G$173,2,FALSE),IF('1.GHG Inventory Form'!$E$6="IPCC AR3 Report(2001)",VLOOKUP($K19,'6.GWP'!$B$1:$G$173,3,FALSE),IF('1.GHG Inventory Form'!$E$6="IPCC AR4 Report(2007)",VLOOKUP($K19,'6.GWP'!$B$1:$G$173,4,FALSE),IF('1.GHG Inventory Form'!$E$6="IPCC AR5 Report(2013)",VLOOKUP($K19,'6.GWP'!$B$1:$G$173,5,FALSE),IF('1.GHG Inventory Form'!$E$6="IPCC AR6 Report(2021)",VLOOKUP($K19,'6.GWP'!$B$2:$G$173,6,FALSE),0))))),0)),0)</f>
        <v>0</v>
      </c>
      <c r="AR19" s="436">
        <f>IFERROR(IF(AND(AC19="V",$I19="預設值"),IF('1.GHG Inventory Form'!$E$6="IPCC AR2 Report(1995)",VLOOKUP($J19,'6.GWP'!$B$1:$G$173,2,FALSE),IF('1.GHG Inventory Form'!$E$6="IPCC AR3 Report(2001)",VLOOKUP($J19,'6.GWP'!$B$1:$G$173,3,FALSE),IF('1.GHG Inventory Form'!$E$6="IPCC AR4 Report(2007)",VLOOKUP($J19,'6.GWP'!$B$1:$G$173,4,FALSE),IF('1.GHG Inventory Form'!$E$6="IPCC AR5 Report(2013)",VLOOKUP($J19,'6.GWP'!$B$1:$G$173,5,FALSE),IF('1.GHG Inventory Form'!$E$6="IPCC AR6 Report(2021)",VLOOKUP($J19,'6.GWP'!$B$2:$G$173,6,FALSE),0))))),IF(AND(AC19="V",$I19="自訂值"),IF('1.GHG Inventory Form'!$E$6="IPCC AR2 Report(1995)",VLOOKUP($K19,'6.GWP'!$B$1:$G$173,2,FALSE),IF('1.GHG Inventory Form'!$E$6="IPCC AR3 Report(2001)",VLOOKUP($K19,'6.GWP'!$B$1:$G$173,3,FALSE),IF('1.GHG Inventory Form'!$E$6="IPCC AR4 Report(2007)",VLOOKUP($K19,'6.GWP'!$B$1:$G$173,4,FALSE),IF('1.GHG Inventory Form'!$E$6="IPCC AR5 Report(2013)",VLOOKUP($K19,'6.GWP'!$B$1:$G$173,5,FALSE),IF('1.GHG Inventory Form'!$E$6="IPCC AR6 Report(2021)",VLOOKUP($K19,'6.GWP'!$B$2:$G$173,6,FALSE),0))))),0)),0)</f>
        <v>0</v>
      </c>
      <c r="AS19" s="436">
        <f>IF(AD19="V",IF('1.GHG Inventory Form'!$E$6="IPCC AR2 Report(1995)",'6.GWP'!$C$5,IF('1.GHG Inventory Form'!$E$6="IPCC AR3 Report(2001)",'6.GWP'!$D$5,IF('1.GHG Inventory Form'!$E$6="IPCC AR4 Report(2007)",'6.GWP'!$E$5,IF('1.GHG Inventory Form'!$E$6="IPCC AR5 Report(2013)",'6.GWP'!$F$5,IF('1.GHG Inventory Form'!$E$6="IPCC AR6 Report(2021)",'6.GWP'!$G$5,0))))),0)</f>
        <v>0</v>
      </c>
      <c r="AT19" s="437">
        <f>IF(AE19="V",IF('1.GHG Inventory Form'!$E$6="IPCC AR2 Report(1995)",'6.GWP'!$C$4,IF('1.GHG Inventory Form'!$E$6="IPCC AR3 Report(2001)",'6.GWP'!$D$4,IF('1.GHG Inventory Form'!$E$6="IPCC AR4 Report(2007)",'6.GWP'!$E$4,IF('1.GHG Inventory Form'!$E$6="IPCC AR5 Report(2013)",'6.GWP'!$F$4,IF('1.GHG Inventory Form'!$E$6="IPCC AR6 Report(2021)",'6.GWP'!$G$4,0))))),0)</f>
        <v>0</v>
      </c>
      <c r="AU19" s="438" t="str">
        <f t="shared" si="9"/>
        <v/>
      </c>
      <c r="AV19" s="438" t="str">
        <f t="shared" si="10"/>
        <v/>
      </c>
      <c r="AW19" s="438" t="str">
        <f t="shared" si="11"/>
        <v/>
      </c>
      <c r="AX19" s="438" t="str">
        <f t="shared" si="12"/>
        <v/>
      </c>
      <c r="AY19" s="438" t="str">
        <f t="shared" si="13"/>
        <v/>
      </c>
      <c r="AZ19" s="438" t="str">
        <f t="shared" si="14"/>
        <v/>
      </c>
      <c r="BA19" s="438" t="str">
        <f t="shared" si="15"/>
        <v/>
      </c>
      <c r="BB19" s="438">
        <f t="shared" si="16"/>
        <v>0</v>
      </c>
      <c r="BC19" s="439">
        <f t="shared" si="17"/>
        <v>0</v>
      </c>
      <c r="BD19" s="440">
        <f t="shared" si="18"/>
        <v>0</v>
      </c>
      <c r="BI19" s="95" t="str">
        <f t="shared" si="19"/>
        <v/>
      </c>
      <c r="BJ19" s="95" t="str">
        <f t="shared" si="20"/>
        <v/>
      </c>
      <c r="BK19" s="95" t="str">
        <f t="shared" si="21"/>
        <v/>
      </c>
    </row>
    <row r="20" spans="1:63" customFormat="1" ht="38.5" customHeight="1">
      <c r="A20">
        <v>5</v>
      </c>
      <c r="B20" s="753"/>
      <c r="C20" s="816"/>
      <c r="D20" s="787"/>
      <c r="E20" s="818"/>
      <c r="F20" s="819"/>
      <c r="G20" s="426" t="str">
        <f t="shared" si="0"/>
        <v>N</v>
      </c>
      <c r="H20" s="427" t="str">
        <f>IFERROR(LOOKUP(1,0/(('Data Request'!$E$50:$E$105='1.GHG Inventory Form'!$C$16)*('Data Request'!$B$50:$B$105='1.GHG Inventory Form'!$A20)),'Data Request'!$G$50:$G$105),"")</f>
        <v/>
      </c>
      <c r="I20" s="428" t="s">
        <v>3280</v>
      </c>
      <c r="J20" s="429" t="str">
        <f>IFERROR(LOOKUP(1,0/(('Data Request'!$E$50:$E$105='1.GHG Inventory Form'!$C$16)*('Data Request'!$B$50:$B$105='1.GHG Inventory Form'!$A20)),'Data Request'!$O$50:$O$105),"")</f>
        <v/>
      </c>
      <c r="K20" s="68"/>
      <c r="L20" s="278" t="str">
        <f>IFERROR(LOOKUP(1,0/(('Data Request'!$E$50:$E$105='1.GHG Inventory Form'!$C$16)*('Data Request'!$B$50:$B$105='1.GHG Inventory Form'!$A20)),'Data Request'!$M$50:$M$105),"")</f>
        <v/>
      </c>
      <c r="M20" s="430" t="str">
        <f>IFERROR(IF(I20="預設值Default",VLOOKUP($J20,'4.Default Emission Factor'!$D:$V,16,FALSE),"請填寫自訂活動數據單位Please fill in Custom Unit"),"請選擇預設排放係數名稱Please Choose Default Fuel or Greenhouse Gas")</f>
        <v>請選擇預設排放係數名稱Please Choose Default Fuel or Greenhouse Gas</v>
      </c>
      <c r="N20" s="244"/>
      <c r="O20" s="244"/>
      <c r="P20" s="32"/>
      <c r="Q20" s="32"/>
      <c r="R20" s="32"/>
      <c r="S20" s="32"/>
      <c r="T20" s="32"/>
      <c r="U20" s="32"/>
      <c r="V20" s="32"/>
      <c r="W20" s="207"/>
      <c r="X20" s="100"/>
      <c r="Y20" s="431" t="str">
        <f t="shared" si="1"/>
        <v/>
      </c>
      <c r="Z20" s="432" t="str">
        <f t="shared" si="2"/>
        <v/>
      </c>
      <c r="AA20" s="432" t="str">
        <f t="shared" si="3"/>
        <v/>
      </c>
      <c r="AB20" s="432" t="str">
        <f t="shared" si="4"/>
        <v/>
      </c>
      <c r="AC20" s="432" t="str">
        <f t="shared" si="5"/>
        <v/>
      </c>
      <c r="AD20" s="432" t="str">
        <f t="shared" si="6"/>
        <v/>
      </c>
      <c r="AE20" s="433" t="str">
        <f t="shared" si="7"/>
        <v/>
      </c>
      <c r="AF20" s="431">
        <f>IFERROR(IF($I20="預設值Default",ROUND(VLOOKUP($J20,'4.Default Emission Factor'!$D:$V,2,FALSE),10),IF($I20="自訂值Custom Value",P20,0)),0)</f>
        <v>0</v>
      </c>
      <c r="AG20" s="432">
        <f>IFERROR(IF($I20="預設值Default",ROUND(VLOOKUP($J20,'4.Default Emission Factor'!$D:$V,4,FALSE),10),IF($I20="自訂值Custom Value",Q20,0)),0)</f>
        <v>0</v>
      </c>
      <c r="AH20" s="432">
        <f>IFERROR(IF($I20="預設值Default",ROUND(VLOOKUP($J20,'4.Default Emission Factor'!$D:$V,6,FALSE),10),IF($I20="自訂值Custom Value",R20,0)),0)</f>
        <v>0</v>
      </c>
      <c r="AI20" s="432">
        <f>IFERROR(IF($I20="預設值Default",ROUND(VLOOKUP($J20,'4.Default Emission Factor'!$D:$V,8,FALSE),10),IF($I20="自訂值Custom Value",S20,0)),0)</f>
        <v>0</v>
      </c>
      <c r="AJ20" s="432">
        <f>IFERROR(IF($I20="預設值Default",ROUND(VLOOKUP($J20,'4.Default Emission Factor'!$D:$V,10,FALSE),10),IF($I20="自訂值Custom Value",T20,0)),0)</f>
        <v>0</v>
      </c>
      <c r="AK20" s="432">
        <f>IFERROR(IF($I20="預設值Default",ROUND(VLOOKUP($J20,'4.Default Emission Factor'!$D:$V,12,FALSE),10),IF($I20="自訂值Custom Value",U20,0)),0)</f>
        <v>0</v>
      </c>
      <c r="AL20" s="432">
        <f>IFERROR(IF($I20="預設值Default",ROUND(VLOOKUP($J20,'4.Default Emission Factor'!$D:$V,14,FALSE),10),IF($I20="自訂值Custom Value",V20,0)),0)</f>
        <v>0</v>
      </c>
      <c r="AM20" s="434" t="str">
        <f>IFERROR(IF(I20="預設值Default",VLOOKUP($J20,'4.Default Emission Factor'!$D:$V,17,FALSE),IF(I20="自訂值Custom Value",X20,"")),"")</f>
        <v/>
      </c>
      <c r="AN20" s="435">
        <f t="shared" si="8"/>
        <v>0</v>
      </c>
      <c r="AO20" s="436">
        <f>IF(Z20="V",IF('1.GHG Inventory Form'!$E$6="IPCC AR2 Report(1995)",'6.GWP'!$C$2,IF('1.GHG Inventory Form'!$E$6="IPCC AR3 Report(2001)",'6.GWP'!$D$2,IF('1.GHG Inventory Form'!$E$6="IPCC AR4 Report(2007)",'6.GWP'!$E$2,IF('1.GHG Inventory Form'!$E$6="IPCC AR5 Report(2013)",'6.GWP'!$F$2,IF('1.GHG Inventory Form'!$E$6="IPCC AR6 Report(2021)",'6.GWP'!$G$2,0))))),0)</f>
        <v>0</v>
      </c>
      <c r="AP20" s="436">
        <f>IF(AA20="V",IF('1.GHG Inventory Form'!$E$6="IPCC AR2 Report(1995)",'6.GWP'!$C$3,IF('1.GHG Inventory Form'!$E$6="IPCC AR3 Report(2001)",'6.GWP'!$D$3,IF('1.GHG Inventory Form'!$E$6="IPCC AR4 Report(2007)",'6.GWP'!$E$3,IF('1.GHG Inventory Form'!$E$6="IPCC AR5 Report(2013)",'6.GWP'!$F$3,IF('1.GHG Inventory Form'!$E$6="IPCC AR6 Report(2021)",'6.GWP'!$G$3,0))))),0)</f>
        <v>0</v>
      </c>
      <c r="AQ20" s="436">
        <f>IFERROR(IF(AND(AB20="V",$I20="預設值"),IF('1.GHG Inventory Form'!$E$6="IPCC AR2 Report(1995)",VLOOKUP($J20,'6.GWP'!$B$1:$G$173,2,FALSE),IF('1.GHG Inventory Form'!$E$6="IPCC AR3 Report(2001)",VLOOKUP($J20,'6.GWP'!$B$1:$G$173,3,FALSE),IF('1.GHG Inventory Form'!$E$6="IPCC AR4 Report(2007)",VLOOKUP($J20,'6.GWP'!$B$1:$G$173,4,FALSE),IF('1.GHG Inventory Form'!$E$6="IPCC AR5 Report(2013)",VLOOKUP($J20,'6.GWP'!$B$1:$G$173,5,FALSE),IF('1.GHG Inventory Form'!$E$6="IPCC AR6 Report(2021)",VLOOKUP($J20,'6.GWP'!$B$2:$G$173,6,FALSE),0))))),IF(AND(AB20="V",$I20="自訂值"),IF('1.GHG Inventory Form'!$E$6="IPCC AR2 Report(1995)",VLOOKUP($K20,'6.GWP'!$B$1:$G$173,2,FALSE),IF('1.GHG Inventory Form'!$E$6="IPCC AR3 Report(2001)",VLOOKUP($K20,'6.GWP'!$B$1:$G$173,3,FALSE),IF('1.GHG Inventory Form'!$E$6="IPCC AR4 Report(2007)",VLOOKUP($K20,'6.GWP'!$B$1:$G$173,4,FALSE),IF('1.GHG Inventory Form'!$E$6="IPCC AR5 Report(2013)",VLOOKUP($K20,'6.GWP'!$B$1:$G$173,5,FALSE),IF('1.GHG Inventory Form'!$E$6="IPCC AR6 Report(2021)",VLOOKUP($K20,'6.GWP'!$B$2:$G$173,6,FALSE),0))))),0)),0)</f>
        <v>0</v>
      </c>
      <c r="AR20" s="436">
        <f>IFERROR(IF(AND(AC20="V",$I20="預設值"),IF('1.GHG Inventory Form'!$E$6="IPCC AR2 Report(1995)",VLOOKUP($J20,'6.GWP'!$B$1:$G$173,2,FALSE),IF('1.GHG Inventory Form'!$E$6="IPCC AR3 Report(2001)",VLOOKUP($J20,'6.GWP'!$B$1:$G$173,3,FALSE),IF('1.GHG Inventory Form'!$E$6="IPCC AR4 Report(2007)",VLOOKUP($J20,'6.GWP'!$B$1:$G$173,4,FALSE),IF('1.GHG Inventory Form'!$E$6="IPCC AR5 Report(2013)",VLOOKUP($J20,'6.GWP'!$B$1:$G$173,5,FALSE),IF('1.GHG Inventory Form'!$E$6="IPCC AR6 Report(2021)",VLOOKUP($J20,'6.GWP'!$B$2:$G$173,6,FALSE),0))))),IF(AND(AC20="V",$I20="自訂值"),IF('1.GHG Inventory Form'!$E$6="IPCC AR2 Report(1995)",VLOOKUP($K20,'6.GWP'!$B$1:$G$173,2,FALSE),IF('1.GHG Inventory Form'!$E$6="IPCC AR3 Report(2001)",VLOOKUP($K20,'6.GWP'!$B$1:$G$173,3,FALSE),IF('1.GHG Inventory Form'!$E$6="IPCC AR4 Report(2007)",VLOOKUP($K20,'6.GWP'!$B$1:$G$173,4,FALSE),IF('1.GHG Inventory Form'!$E$6="IPCC AR5 Report(2013)",VLOOKUP($K20,'6.GWP'!$B$1:$G$173,5,FALSE),IF('1.GHG Inventory Form'!$E$6="IPCC AR6 Report(2021)",VLOOKUP($K20,'6.GWP'!$B$2:$G$173,6,FALSE),0))))),0)),0)</f>
        <v>0</v>
      </c>
      <c r="AS20" s="436">
        <f>IF(AD20="V",IF('1.GHG Inventory Form'!$E$6="IPCC AR2 Report(1995)",'6.GWP'!$C$5,IF('1.GHG Inventory Form'!$E$6="IPCC AR3 Report(2001)",'6.GWP'!$D$5,IF('1.GHG Inventory Form'!$E$6="IPCC AR4 Report(2007)",'6.GWP'!$E$5,IF('1.GHG Inventory Form'!$E$6="IPCC AR5 Report(2013)",'6.GWP'!$F$5,IF('1.GHG Inventory Form'!$E$6="IPCC AR6 Report(2021)",'6.GWP'!$G$5,0))))),0)</f>
        <v>0</v>
      </c>
      <c r="AT20" s="437">
        <f>IF(AE20="V",IF('1.GHG Inventory Form'!$E$6="IPCC AR2 Report(1995)",'6.GWP'!$C$4,IF('1.GHG Inventory Form'!$E$6="IPCC AR3 Report(2001)",'6.GWP'!$D$4,IF('1.GHG Inventory Form'!$E$6="IPCC AR4 Report(2007)",'6.GWP'!$E$4,IF('1.GHG Inventory Form'!$E$6="IPCC AR5 Report(2013)",'6.GWP'!$F$4,IF('1.GHG Inventory Form'!$E$6="IPCC AR6 Report(2021)",'6.GWP'!$G$4,0))))),0)</f>
        <v>0</v>
      </c>
      <c r="AU20" s="438" t="str">
        <f t="shared" si="9"/>
        <v/>
      </c>
      <c r="AV20" s="438" t="str">
        <f t="shared" si="10"/>
        <v/>
      </c>
      <c r="AW20" s="438" t="str">
        <f t="shared" si="11"/>
        <v/>
      </c>
      <c r="AX20" s="438" t="str">
        <f t="shared" si="12"/>
        <v/>
      </c>
      <c r="AY20" s="438" t="str">
        <f t="shared" si="13"/>
        <v/>
      </c>
      <c r="AZ20" s="438" t="str">
        <f t="shared" si="14"/>
        <v/>
      </c>
      <c r="BA20" s="438" t="str">
        <f t="shared" si="15"/>
        <v/>
      </c>
      <c r="BB20" s="438">
        <f t="shared" si="16"/>
        <v>0</v>
      </c>
      <c r="BC20" s="439">
        <f t="shared" si="17"/>
        <v>0</v>
      </c>
      <c r="BD20" s="440">
        <f t="shared" si="18"/>
        <v>0</v>
      </c>
      <c r="BI20" s="95" t="str">
        <f t="shared" si="19"/>
        <v/>
      </c>
      <c r="BJ20" s="95" t="str">
        <f t="shared" si="20"/>
        <v/>
      </c>
      <c r="BK20" s="95" t="str">
        <f t="shared" si="21"/>
        <v/>
      </c>
    </row>
    <row r="21" spans="1:63" customFormat="1" ht="31" customHeight="1">
      <c r="A21">
        <v>6</v>
      </c>
      <c r="B21" s="753"/>
      <c r="C21" s="816"/>
      <c r="D21" s="787"/>
      <c r="E21" s="818"/>
      <c r="F21" s="819"/>
      <c r="G21" s="426" t="str">
        <f t="shared" si="0"/>
        <v>N</v>
      </c>
      <c r="H21" s="427" t="str">
        <f>IFERROR(LOOKUP(1,0/(('Data Request'!$E$50:$E$105='1.GHG Inventory Form'!$C$16)*('Data Request'!$B$50:$B$105='1.GHG Inventory Form'!$A21)),'Data Request'!$G$50:$G$105),"")</f>
        <v/>
      </c>
      <c r="I21" s="428" t="s">
        <v>3280</v>
      </c>
      <c r="J21" s="429" t="str">
        <f>IFERROR(LOOKUP(1,0/(('Data Request'!$E$50:$E$105='1.GHG Inventory Form'!$C$16)*('Data Request'!$B$50:$B$105='1.GHG Inventory Form'!$A21)),'Data Request'!$O$50:$O$105),"")</f>
        <v/>
      </c>
      <c r="K21" s="68"/>
      <c r="L21" s="278" t="str">
        <f>IFERROR(LOOKUP(1,0/(('Data Request'!$E$50:$E$105='1.GHG Inventory Form'!$C$16)*('Data Request'!$B$50:$B$105='1.GHG Inventory Form'!$A21)),'Data Request'!$M$50:$M$105),"")</f>
        <v/>
      </c>
      <c r="M21" s="430" t="str">
        <f>IFERROR(IF(I21="預設值Default",VLOOKUP($J21,'4.Default Emission Factor'!$D:$V,16,FALSE),"請填寫自訂活動數據單位Please fill in Custom Unit"),"請選擇預設排放係數名稱Please Choose Default Fuel or Greenhouse Gas")</f>
        <v>請選擇預設排放係數名稱Please Choose Default Fuel or Greenhouse Gas</v>
      </c>
      <c r="N21" s="244"/>
      <c r="O21" s="244"/>
      <c r="P21" s="32"/>
      <c r="Q21" s="32"/>
      <c r="R21" s="32"/>
      <c r="S21" s="32"/>
      <c r="T21" s="32"/>
      <c r="U21" s="32"/>
      <c r="V21" s="32"/>
      <c r="W21" s="207"/>
      <c r="X21" s="100"/>
      <c r="Y21" s="431" t="str">
        <f t="shared" si="1"/>
        <v/>
      </c>
      <c r="Z21" s="432" t="str">
        <f t="shared" si="2"/>
        <v/>
      </c>
      <c r="AA21" s="432" t="str">
        <f t="shared" si="3"/>
        <v/>
      </c>
      <c r="AB21" s="432" t="str">
        <f t="shared" si="4"/>
        <v/>
      </c>
      <c r="AC21" s="432" t="str">
        <f t="shared" si="5"/>
        <v/>
      </c>
      <c r="AD21" s="432" t="str">
        <f t="shared" si="6"/>
        <v/>
      </c>
      <c r="AE21" s="433" t="str">
        <f t="shared" si="7"/>
        <v/>
      </c>
      <c r="AF21" s="431">
        <f>IFERROR(IF($I21="預設值Default",ROUND(VLOOKUP($J21,'4.Default Emission Factor'!$D:$V,2,FALSE),10),IF($I21="自訂值Custom Value",P21,0)),0)</f>
        <v>0</v>
      </c>
      <c r="AG21" s="432">
        <f>IFERROR(IF($I21="預設值Default",ROUND(VLOOKUP($J21,'4.Default Emission Factor'!$D:$V,4,FALSE),10),IF($I21="自訂值Custom Value",Q21,0)),0)</f>
        <v>0</v>
      </c>
      <c r="AH21" s="432">
        <f>IFERROR(IF($I21="預設值Default",ROUND(VLOOKUP($J21,'4.Default Emission Factor'!$D:$V,6,FALSE),10),IF($I21="自訂值Custom Value",R21,0)),0)</f>
        <v>0</v>
      </c>
      <c r="AI21" s="432">
        <f>IFERROR(IF($I21="預設值Default",ROUND(VLOOKUP($J21,'4.Default Emission Factor'!$D:$V,8,FALSE),10),IF($I21="自訂值Custom Value",S21,0)),0)</f>
        <v>0</v>
      </c>
      <c r="AJ21" s="432">
        <f>IFERROR(IF($I21="預設值Default",ROUND(VLOOKUP($J21,'4.Default Emission Factor'!$D:$V,10,FALSE),10),IF($I21="自訂值Custom Value",T21,0)),0)</f>
        <v>0</v>
      </c>
      <c r="AK21" s="432">
        <f>IFERROR(IF($I21="預設值Default",ROUND(VLOOKUP($J21,'4.Default Emission Factor'!$D:$V,12,FALSE),10),IF($I21="自訂值Custom Value",U21,0)),0)</f>
        <v>0</v>
      </c>
      <c r="AL21" s="432">
        <f>IFERROR(IF($I21="預設值Default",ROUND(VLOOKUP($J21,'4.Default Emission Factor'!$D:$V,14,FALSE),10),IF($I21="自訂值Custom Value",V21,0)),0)</f>
        <v>0</v>
      </c>
      <c r="AM21" s="434" t="str">
        <f>IFERROR(IF(I21="預設值Default",VLOOKUP($J21,'4.Default Emission Factor'!$D:$V,17,FALSE),IF(I21="自訂值Custom Value",X21,"")),"")</f>
        <v/>
      </c>
      <c r="AN21" s="435">
        <f t="shared" si="8"/>
        <v>0</v>
      </c>
      <c r="AO21" s="436">
        <f>IF(Z21="V",IF('1.GHG Inventory Form'!$E$6="IPCC AR2 Report(1995)",'6.GWP'!$C$2,IF('1.GHG Inventory Form'!$E$6="IPCC AR3 Report(2001)",'6.GWP'!$D$2,IF('1.GHG Inventory Form'!$E$6="IPCC AR4 Report(2007)",'6.GWP'!$E$2,IF('1.GHG Inventory Form'!$E$6="IPCC AR5 Report(2013)",'6.GWP'!$F$2,IF('1.GHG Inventory Form'!$E$6="IPCC AR6 Report(2021)",'6.GWP'!$G$2,0))))),0)</f>
        <v>0</v>
      </c>
      <c r="AP21" s="436">
        <f>IF(AA21="V",IF('1.GHG Inventory Form'!$E$6="IPCC AR2 Report(1995)",'6.GWP'!$C$3,IF('1.GHG Inventory Form'!$E$6="IPCC AR3 Report(2001)",'6.GWP'!$D$3,IF('1.GHG Inventory Form'!$E$6="IPCC AR4 Report(2007)",'6.GWP'!$E$3,IF('1.GHG Inventory Form'!$E$6="IPCC AR5 Report(2013)",'6.GWP'!$F$3,IF('1.GHG Inventory Form'!$E$6="IPCC AR6 Report(2021)",'6.GWP'!$G$3,0))))),0)</f>
        <v>0</v>
      </c>
      <c r="AQ21" s="436">
        <f>IFERROR(IF(AND(AB21="V",$I21="預設值"),IF('1.GHG Inventory Form'!$E$6="IPCC AR2 Report(1995)",VLOOKUP($J21,'6.GWP'!$B$1:$G$173,2,FALSE),IF('1.GHG Inventory Form'!$E$6="IPCC AR3 Report(2001)",VLOOKUP($J21,'6.GWP'!$B$1:$G$173,3,FALSE),IF('1.GHG Inventory Form'!$E$6="IPCC AR4 Report(2007)",VLOOKUP($J21,'6.GWP'!$B$1:$G$173,4,FALSE),IF('1.GHG Inventory Form'!$E$6="IPCC AR5 Report(2013)",VLOOKUP($J21,'6.GWP'!$B$1:$G$173,5,FALSE),IF('1.GHG Inventory Form'!$E$6="IPCC AR6 Report(2021)",VLOOKUP($J21,'6.GWP'!$B$2:$G$173,6,FALSE),0))))),IF(AND(AB21="V",$I21="自訂值"),IF('1.GHG Inventory Form'!$E$6="IPCC AR2 Report(1995)",VLOOKUP($K21,'6.GWP'!$B$1:$G$173,2,FALSE),IF('1.GHG Inventory Form'!$E$6="IPCC AR3 Report(2001)",VLOOKUP($K21,'6.GWP'!$B$1:$G$173,3,FALSE),IF('1.GHG Inventory Form'!$E$6="IPCC AR4 Report(2007)",VLOOKUP($K21,'6.GWP'!$B$1:$G$173,4,FALSE),IF('1.GHG Inventory Form'!$E$6="IPCC AR5 Report(2013)",VLOOKUP($K21,'6.GWP'!$B$1:$G$173,5,FALSE),IF('1.GHG Inventory Form'!$E$6="IPCC AR6 Report(2021)",VLOOKUP($K21,'6.GWP'!$B$2:$G$173,6,FALSE),0))))),0)),0)</f>
        <v>0</v>
      </c>
      <c r="AR21" s="436">
        <f>IFERROR(IF(AND(AC21="V",$I21="預設值"),IF('1.GHG Inventory Form'!$E$6="IPCC AR2 Report(1995)",VLOOKUP($J21,'6.GWP'!$B$1:$G$173,2,FALSE),IF('1.GHG Inventory Form'!$E$6="IPCC AR3 Report(2001)",VLOOKUP($J21,'6.GWP'!$B$1:$G$173,3,FALSE),IF('1.GHG Inventory Form'!$E$6="IPCC AR4 Report(2007)",VLOOKUP($J21,'6.GWP'!$B$1:$G$173,4,FALSE),IF('1.GHG Inventory Form'!$E$6="IPCC AR5 Report(2013)",VLOOKUP($J21,'6.GWP'!$B$1:$G$173,5,FALSE),IF('1.GHG Inventory Form'!$E$6="IPCC AR6 Report(2021)",VLOOKUP($J21,'6.GWP'!$B$2:$G$173,6,FALSE),0))))),IF(AND(AC21="V",$I21="自訂值"),IF('1.GHG Inventory Form'!$E$6="IPCC AR2 Report(1995)",VLOOKUP($K21,'6.GWP'!$B$1:$G$173,2,FALSE),IF('1.GHG Inventory Form'!$E$6="IPCC AR3 Report(2001)",VLOOKUP($K21,'6.GWP'!$B$1:$G$173,3,FALSE),IF('1.GHG Inventory Form'!$E$6="IPCC AR4 Report(2007)",VLOOKUP($K21,'6.GWP'!$B$1:$G$173,4,FALSE),IF('1.GHG Inventory Form'!$E$6="IPCC AR5 Report(2013)",VLOOKUP($K21,'6.GWP'!$B$1:$G$173,5,FALSE),IF('1.GHG Inventory Form'!$E$6="IPCC AR6 Report(2021)",VLOOKUP($K21,'6.GWP'!$B$2:$G$173,6,FALSE),0))))),0)),0)</f>
        <v>0</v>
      </c>
      <c r="AS21" s="436">
        <f>IF(AD21="V",IF('1.GHG Inventory Form'!$E$6="IPCC AR2 Report(1995)",'6.GWP'!$C$5,IF('1.GHG Inventory Form'!$E$6="IPCC AR3 Report(2001)",'6.GWP'!$D$5,IF('1.GHG Inventory Form'!$E$6="IPCC AR4 Report(2007)",'6.GWP'!$E$5,IF('1.GHG Inventory Form'!$E$6="IPCC AR5 Report(2013)",'6.GWP'!$F$5,IF('1.GHG Inventory Form'!$E$6="IPCC AR6 Report(2021)",'6.GWP'!$G$5,0))))),0)</f>
        <v>0</v>
      </c>
      <c r="AT21" s="437">
        <f>IF(AE21="V",IF('1.GHG Inventory Form'!$E$6="IPCC AR2 Report(1995)",'6.GWP'!$C$4,IF('1.GHG Inventory Form'!$E$6="IPCC AR3 Report(2001)",'6.GWP'!$D$4,IF('1.GHG Inventory Form'!$E$6="IPCC AR4 Report(2007)",'6.GWP'!$E$4,IF('1.GHG Inventory Form'!$E$6="IPCC AR5 Report(2013)",'6.GWP'!$F$4,IF('1.GHG Inventory Form'!$E$6="IPCC AR6 Report(2021)",'6.GWP'!$G$4,0))))),0)</f>
        <v>0</v>
      </c>
      <c r="AU21" s="438" t="str">
        <f t="shared" si="9"/>
        <v/>
      </c>
      <c r="AV21" s="438" t="str">
        <f t="shared" si="10"/>
        <v/>
      </c>
      <c r="AW21" s="438" t="str">
        <f t="shared" si="11"/>
        <v/>
      </c>
      <c r="AX21" s="438" t="str">
        <f t="shared" si="12"/>
        <v/>
      </c>
      <c r="AY21" s="438" t="str">
        <f t="shared" si="13"/>
        <v/>
      </c>
      <c r="AZ21" s="438" t="str">
        <f t="shared" si="14"/>
        <v/>
      </c>
      <c r="BA21" s="438" t="str">
        <f t="shared" si="15"/>
        <v/>
      </c>
      <c r="BB21" s="438">
        <f t="shared" si="16"/>
        <v>0</v>
      </c>
      <c r="BC21" s="439">
        <f t="shared" si="17"/>
        <v>0</v>
      </c>
      <c r="BD21" s="440">
        <f t="shared" si="18"/>
        <v>0</v>
      </c>
      <c r="BI21" s="95" t="str">
        <f t="shared" si="19"/>
        <v/>
      </c>
      <c r="BJ21" s="95" t="str">
        <f t="shared" si="20"/>
        <v/>
      </c>
      <c r="BK21" s="95" t="str">
        <f t="shared" si="21"/>
        <v/>
      </c>
    </row>
    <row r="22" spans="1:63" customFormat="1" ht="35" customHeight="1">
      <c r="A22">
        <v>7</v>
      </c>
      <c r="B22" s="753"/>
      <c r="C22" s="816"/>
      <c r="D22" s="787"/>
      <c r="E22" s="818"/>
      <c r="F22" s="819"/>
      <c r="G22" s="426" t="str">
        <f t="shared" si="0"/>
        <v>N</v>
      </c>
      <c r="H22" s="427" t="str">
        <f>IFERROR(LOOKUP(1,0/(('Data Request'!$E$50:$E$105='1.GHG Inventory Form'!$C$16)*('Data Request'!$B$50:$B$105='1.GHG Inventory Form'!$A22)),'Data Request'!$G$50:$G$105),"")</f>
        <v/>
      </c>
      <c r="I22" s="428" t="s">
        <v>3280</v>
      </c>
      <c r="J22" s="429" t="str">
        <f>IFERROR(LOOKUP(1,0/(('Data Request'!$E$50:$E$105='1.GHG Inventory Form'!$C$16)*('Data Request'!$B$50:$B$105='1.GHG Inventory Form'!$A22)),'Data Request'!$O$50:$O$105),"")</f>
        <v/>
      </c>
      <c r="K22" s="68"/>
      <c r="L22" s="278" t="str">
        <f>IFERROR(LOOKUP(1,0/(('Data Request'!$E$50:$E$105='1.GHG Inventory Form'!$C$16)*('Data Request'!$B$50:$B$105='1.GHG Inventory Form'!$A22)),'Data Request'!$M$50:$M$105),"")</f>
        <v/>
      </c>
      <c r="M22" s="430" t="str">
        <f>IFERROR(IF(I22="預設值Default",VLOOKUP($J22,'4.Default Emission Factor'!$D:$V,16,FALSE),"請填寫自訂活動數據單位Please fill in Custom Unit"),"請選擇預設排放係數名稱Please Choose Default Fuel or Greenhouse Gas")</f>
        <v>請選擇預設排放係數名稱Please Choose Default Fuel or Greenhouse Gas</v>
      </c>
      <c r="N22" s="244"/>
      <c r="O22" s="244"/>
      <c r="P22" s="32"/>
      <c r="Q22" s="32"/>
      <c r="R22" s="32"/>
      <c r="S22" s="32"/>
      <c r="T22" s="32"/>
      <c r="U22" s="32"/>
      <c r="V22" s="32"/>
      <c r="W22" s="207"/>
      <c r="X22" s="100"/>
      <c r="Y22" s="431" t="str">
        <f t="shared" si="1"/>
        <v/>
      </c>
      <c r="Z22" s="432" t="str">
        <f t="shared" si="2"/>
        <v/>
      </c>
      <c r="AA22" s="432" t="str">
        <f t="shared" si="3"/>
        <v/>
      </c>
      <c r="AB22" s="432" t="str">
        <f t="shared" si="4"/>
        <v/>
      </c>
      <c r="AC22" s="432" t="str">
        <f t="shared" si="5"/>
        <v/>
      </c>
      <c r="AD22" s="432" t="str">
        <f t="shared" si="6"/>
        <v/>
      </c>
      <c r="AE22" s="433" t="str">
        <f t="shared" si="7"/>
        <v/>
      </c>
      <c r="AF22" s="431">
        <f>IFERROR(IF($I22="預設值Default",ROUND(VLOOKUP($J22,'4.Default Emission Factor'!$D:$V,2,FALSE),10),IF($I22="自訂值Custom Value",P22,0)),0)</f>
        <v>0</v>
      </c>
      <c r="AG22" s="432">
        <f>IFERROR(IF($I22="預設值Default",ROUND(VLOOKUP($J22,'4.Default Emission Factor'!$D:$V,4,FALSE),10),IF($I22="自訂值Custom Value",Q22,0)),0)</f>
        <v>0</v>
      </c>
      <c r="AH22" s="432">
        <f>IFERROR(IF($I22="預設值Default",ROUND(VLOOKUP($J22,'4.Default Emission Factor'!$D:$V,6,FALSE),10),IF($I22="自訂值Custom Value",R22,0)),0)</f>
        <v>0</v>
      </c>
      <c r="AI22" s="432">
        <f>IFERROR(IF($I22="預設值Default",ROUND(VLOOKUP($J22,'4.Default Emission Factor'!$D:$V,8,FALSE),10),IF($I22="自訂值Custom Value",S22,0)),0)</f>
        <v>0</v>
      </c>
      <c r="AJ22" s="432">
        <f>IFERROR(IF($I22="預設值Default",ROUND(VLOOKUP($J22,'4.Default Emission Factor'!$D:$V,10,FALSE),10),IF($I22="自訂值Custom Value",T22,0)),0)</f>
        <v>0</v>
      </c>
      <c r="AK22" s="432">
        <f>IFERROR(IF($I22="預設值Default",ROUND(VLOOKUP($J22,'4.Default Emission Factor'!$D:$V,12,FALSE),10),IF($I22="自訂值Custom Value",U22,0)),0)</f>
        <v>0</v>
      </c>
      <c r="AL22" s="432">
        <f>IFERROR(IF($I22="預設值Default",ROUND(VLOOKUP($J22,'4.Default Emission Factor'!$D:$V,14,FALSE),10),IF($I22="自訂值Custom Value",V22,0)),0)</f>
        <v>0</v>
      </c>
      <c r="AM22" s="434" t="str">
        <f>IFERROR(IF(I22="預設值Default",VLOOKUP($J22,'4.Default Emission Factor'!$D:$V,17,FALSE),IF(I22="自訂值Custom Value",X22,"")),"")</f>
        <v/>
      </c>
      <c r="AN22" s="435">
        <f t="shared" si="8"/>
        <v>0</v>
      </c>
      <c r="AO22" s="436">
        <f>IF(Z22="V",IF('1.GHG Inventory Form'!$E$6="IPCC AR2 Report(1995)",'6.GWP'!$C$2,IF('1.GHG Inventory Form'!$E$6="IPCC AR3 Report(2001)",'6.GWP'!$D$2,IF('1.GHG Inventory Form'!$E$6="IPCC AR4 Report(2007)",'6.GWP'!$E$2,IF('1.GHG Inventory Form'!$E$6="IPCC AR5 Report(2013)",'6.GWP'!$F$2,IF('1.GHG Inventory Form'!$E$6="IPCC AR6 Report(2021)",'6.GWP'!$G$2,0))))),0)</f>
        <v>0</v>
      </c>
      <c r="AP22" s="436">
        <f>IF(AA22="V",IF('1.GHG Inventory Form'!$E$6="IPCC AR2 Report(1995)",'6.GWP'!$C$3,IF('1.GHG Inventory Form'!$E$6="IPCC AR3 Report(2001)",'6.GWP'!$D$3,IF('1.GHG Inventory Form'!$E$6="IPCC AR4 Report(2007)",'6.GWP'!$E$3,IF('1.GHG Inventory Form'!$E$6="IPCC AR5 Report(2013)",'6.GWP'!$F$3,IF('1.GHG Inventory Form'!$E$6="IPCC AR6 Report(2021)",'6.GWP'!$G$3,0))))),0)</f>
        <v>0</v>
      </c>
      <c r="AQ22" s="436">
        <f>IFERROR(IF(AND(AB22="V",$I22="預設值"),IF('1.GHG Inventory Form'!$E$6="IPCC AR2 Report(1995)",VLOOKUP($J22,'6.GWP'!$B$1:$G$173,2,FALSE),IF('1.GHG Inventory Form'!$E$6="IPCC AR3 Report(2001)",VLOOKUP($J22,'6.GWP'!$B$1:$G$173,3,FALSE),IF('1.GHG Inventory Form'!$E$6="IPCC AR4 Report(2007)",VLOOKUP($J22,'6.GWP'!$B$1:$G$173,4,FALSE),IF('1.GHG Inventory Form'!$E$6="IPCC AR5 Report(2013)",VLOOKUP($J22,'6.GWP'!$B$1:$G$173,5,FALSE),IF('1.GHG Inventory Form'!$E$6="IPCC AR6 Report(2021)",VLOOKUP($J22,'6.GWP'!$B$2:$G$173,6,FALSE),0))))),IF(AND(AB22="V",$I22="自訂值"),IF('1.GHG Inventory Form'!$E$6="IPCC AR2 Report(1995)",VLOOKUP($K22,'6.GWP'!$B$1:$G$173,2,FALSE),IF('1.GHG Inventory Form'!$E$6="IPCC AR3 Report(2001)",VLOOKUP($K22,'6.GWP'!$B$1:$G$173,3,FALSE),IF('1.GHG Inventory Form'!$E$6="IPCC AR4 Report(2007)",VLOOKUP($K22,'6.GWP'!$B$1:$G$173,4,FALSE),IF('1.GHG Inventory Form'!$E$6="IPCC AR5 Report(2013)",VLOOKUP($K22,'6.GWP'!$B$1:$G$173,5,FALSE),IF('1.GHG Inventory Form'!$E$6="IPCC AR6 Report(2021)",VLOOKUP($K22,'6.GWP'!$B$2:$G$173,6,FALSE),0))))),0)),0)</f>
        <v>0</v>
      </c>
      <c r="AR22" s="436">
        <f>IFERROR(IF(AND(AC22="V",$I22="預設值"),IF('1.GHG Inventory Form'!$E$6="IPCC AR2 Report(1995)",VLOOKUP($J22,'6.GWP'!$B$1:$G$173,2,FALSE),IF('1.GHG Inventory Form'!$E$6="IPCC AR3 Report(2001)",VLOOKUP($J22,'6.GWP'!$B$1:$G$173,3,FALSE),IF('1.GHG Inventory Form'!$E$6="IPCC AR4 Report(2007)",VLOOKUP($J22,'6.GWP'!$B$1:$G$173,4,FALSE),IF('1.GHG Inventory Form'!$E$6="IPCC AR5 Report(2013)",VLOOKUP($J22,'6.GWP'!$B$1:$G$173,5,FALSE),IF('1.GHG Inventory Form'!$E$6="IPCC AR6 Report(2021)",VLOOKUP($J22,'6.GWP'!$B$2:$G$173,6,FALSE),0))))),IF(AND(AC22="V",$I22="自訂值"),IF('1.GHG Inventory Form'!$E$6="IPCC AR2 Report(1995)",VLOOKUP($K22,'6.GWP'!$B$1:$G$173,2,FALSE),IF('1.GHG Inventory Form'!$E$6="IPCC AR3 Report(2001)",VLOOKUP($K22,'6.GWP'!$B$1:$G$173,3,FALSE),IF('1.GHG Inventory Form'!$E$6="IPCC AR4 Report(2007)",VLOOKUP($K22,'6.GWP'!$B$1:$G$173,4,FALSE),IF('1.GHG Inventory Form'!$E$6="IPCC AR5 Report(2013)",VLOOKUP($K22,'6.GWP'!$B$1:$G$173,5,FALSE),IF('1.GHG Inventory Form'!$E$6="IPCC AR6 Report(2021)",VLOOKUP($K22,'6.GWP'!$B$2:$G$173,6,FALSE),0))))),0)),0)</f>
        <v>0</v>
      </c>
      <c r="AS22" s="436">
        <f>IF(AD22="V",IF('1.GHG Inventory Form'!$E$6="IPCC AR2 Report(1995)",'6.GWP'!$C$5,IF('1.GHG Inventory Form'!$E$6="IPCC AR3 Report(2001)",'6.GWP'!$D$5,IF('1.GHG Inventory Form'!$E$6="IPCC AR4 Report(2007)",'6.GWP'!$E$5,IF('1.GHG Inventory Form'!$E$6="IPCC AR5 Report(2013)",'6.GWP'!$F$5,IF('1.GHG Inventory Form'!$E$6="IPCC AR6 Report(2021)",'6.GWP'!$G$5,0))))),0)</f>
        <v>0</v>
      </c>
      <c r="AT22" s="437">
        <f>IF(AE22="V",IF('1.GHG Inventory Form'!$E$6="IPCC AR2 Report(1995)",'6.GWP'!$C$4,IF('1.GHG Inventory Form'!$E$6="IPCC AR3 Report(2001)",'6.GWP'!$D$4,IF('1.GHG Inventory Form'!$E$6="IPCC AR4 Report(2007)",'6.GWP'!$E$4,IF('1.GHG Inventory Form'!$E$6="IPCC AR5 Report(2013)",'6.GWP'!$F$4,IF('1.GHG Inventory Form'!$E$6="IPCC AR6 Report(2021)",'6.GWP'!$G$4,0))))),0)</f>
        <v>0</v>
      </c>
      <c r="AU22" s="438" t="str">
        <f t="shared" si="9"/>
        <v/>
      </c>
      <c r="AV22" s="438" t="str">
        <f t="shared" si="10"/>
        <v/>
      </c>
      <c r="AW22" s="438" t="str">
        <f t="shared" si="11"/>
        <v/>
      </c>
      <c r="AX22" s="438" t="str">
        <f t="shared" si="12"/>
        <v/>
      </c>
      <c r="AY22" s="438" t="str">
        <f t="shared" si="13"/>
        <v/>
      </c>
      <c r="AZ22" s="438" t="str">
        <f t="shared" si="14"/>
        <v/>
      </c>
      <c r="BA22" s="438" t="str">
        <f t="shared" si="15"/>
        <v/>
      </c>
      <c r="BB22" s="438">
        <f t="shared" si="16"/>
        <v>0</v>
      </c>
      <c r="BC22" s="439">
        <f t="shared" si="17"/>
        <v>0</v>
      </c>
      <c r="BD22" s="440">
        <f t="shared" si="18"/>
        <v>0</v>
      </c>
      <c r="BI22" s="95" t="str">
        <f t="shared" si="19"/>
        <v/>
      </c>
      <c r="BJ22" s="95" t="str">
        <f t="shared" si="20"/>
        <v/>
      </c>
      <c r="BK22" s="95" t="str">
        <f t="shared" si="21"/>
        <v/>
      </c>
    </row>
    <row r="23" spans="1:63" customFormat="1" ht="31" customHeight="1">
      <c r="A23">
        <v>8</v>
      </c>
      <c r="B23" s="753"/>
      <c r="C23" s="816"/>
      <c r="D23" s="787"/>
      <c r="E23" s="818"/>
      <c r="F23" s="819"/>
      <c r="G23" s="426" t="str">
        <f t="shared" si="0"/>
        <v>N</v>
      </c>
      <c r="H23" s="427" t="str">
        <f>IFERROR(LOOKUP(1,0/(('Data Request'!$E$50:$E$105='1.GHG Inventory Form'!$C$16)*('Data Request'!$B$50:$B$105='1.GHG Inventory Form'!$A23)),'Data Request'!$G$50:$G$105),"")</f>
        <v/>
      </c>
      <c r="I23" s="428" t="s">
        <v>3280</v>
      </c>
      <c r="J23" s="429" t="str">
        <f>IFERROR(LOOKUP(1,0/(('Data Request'!$E$50:$E$105='1.GHG Inventory Form'!$C$16)*('Data Request'!$B$50:$B$105='1.GHG Inventory Form'!$A23)),'Data Request'!$O$50:$O$105),"")</f>
        <v/>
      </c>
      <c r="K23" s="68"/>
      <c r="L23" s="278" t="str">
        <f>IFERROR(LOOKUP(1,0/(('Data Request'!$E$50:$E$105='1.GHG Inventory Form'!$C$16)*('Data Request'!$B$50:$B$105='1.GHG Inventory Form'!$A23)),'Data Request'!$M$50:$M$105),"")</f>
        <v/>
      </c>
      <c r="M23" s="430" t="str">
        <f>IFERROR(IF(I23="預設值Default",VLOOKUP($J23,'4.Default Emission Factor'!$D:$V,16,FALSE),"請填寫自訂活動數據單位Please fill in Custom Unit"),"請選擇預設排放係數名稱Please Choose Default Fuel or Greenhouse Gas")</f>
        <v>請選擇預設排放係數名稱Please Choose Default Fuel or Greenhouse Gas</v>
      </c>
      <c r="N23" s="244"/>
      <c r="O23" s="244"/>
      <c r="P23" s="32"/>
      <c r="Q23" s="32"/>
      <c r="R23" s="32"/>
      <c r="S23" s="32"/>
      <c r="T23" s="32"/>
      <c r="U23" s="32"/>
      <c r="V23" s="32"/>
      <c r="W23" s="207"/>
      <c r="X23" s="100"/>
      <c r="Y23" s="431" t="str">
        <f t="shared" si="1"/>
        <v/>
      </c>
      <c r="Z23" s="432" t="str">
        <f t="shared" si="2"/>
        <v/>
      </c>
      <c r="AA23" s="432" t="str">
        <f t="shared" si="3"/>
        <v/>
      </c>
      <c r="AB23" s="432" t="str">
        <f t="shared" si="4"/>
        <v/>
      </c>
      <c r="AC23" s="432" t="str">
        <f t="shared" si="5"/>
        <v/>
      </c>
      <c r="AD23" s="432" t="str">
        <f t="shared" si="6"/>
        <v/>
      </c>
      <c r="AE23" s="433" t="str">
        <f t="shared" si="7"/>
        <v/>
      </c>
      <c r="AF23" s="431">
        <f>IFERROR(IF($I23="預設值Default",ROUND(VLOOKUP($J23,'4.Default Emission Factor'!$D:$V,2,FALSE),10),IF($I23="自訂值Custom Value",P23,0)),0)</f>
        <v>0</v>
      </c>
      <c r="AG23" s="432">
        <f>IFERROR(IF($I23="預設值Default",ROUND(VLOOKUP($J23,'4.Default Emission Factor'!$D:$V,4,FALSE),10),IF($I23="自訂值Custom Value",Q23,0)),0)</f>
        <v>0</v>
      </c>
      <c r="AH23" s="432">
        <f>IFERROR(IF($I23="預設值Default",ROUND(VLOOKUP($J23,'4.Default Emission Factor'!$D:$V,6,FALSE),10),IF($I23="自訂值Custom Value",R23,0)),0)</f>
        <v>0</v>
      </c>
      <c r="AI23" s="432">
        <f>IFERROR(IF($I23="預設值Default",ROUND(VLOOKUP($J23,'4.Default Emission Factor'!$D:$V,8,FALSE),10),IF($I23="自訂值Custom Value",S23,0)),0)</f>
        <v>0</v>
      </c>
      <c r="AJ23" s="432">
        <f>IFERROR(IF($I23="預設值Default",ROUND(VLOOKUP($J23,'4.Default Emission Factor'!$D:$V,10,FALSE),10),IF($I23="自訂值Custom Value",T23,0)),0)</f>
        <v>0</v>
      </c>
      <c r="AK23" s="432">
        <f>IFERROR(IF($I23="預設值Default",ROUND(VLOOKUP($J23,'4.Default Emission Factor'!$D:$V,12,FALSE),10),IF($I23="自訂值Custom Value",U23,0)),0)</f>
        <v>0</v>
      </c>
      <c r="AL23" s="432">
        <f>IFERROR(IF($I23="預設值Default",ROUND(VLOOKUP($J23,'4.Default Emission Factor'!$D:$V,14,FALSE),10),IF($I23="自訂值Custom Value",V23,0)),0)</f>
        <v>0</v>
      </c>
      <c r="AM23" s="434" t="str">
        <f>IFERROR(IF(I23="預設值Default",VLOOKUP($J23,'4.Default Emission Factor'!$D:$V,17,FALSE),IF(I23="自訂值Custom Value",X23,"")),"")</f>
        <v/>
      </c>
      <c r="AN23" s="435">
        <f t="shared" si="8"/>
        <v>0</v>
      </c>
      <c r="AO23" s="436">
        <f>IF(Z23="V",IF('1.GHG Inventory Form'!$E$6="IPCC AR2 Report(1995)",'6.GWP'!$C$2,IF('1.GHG Inventory Form'!$E$6="IPCC AR3 Report(2001)",'6.GWP'!$D$2,IF('1.GHG Inventory Form'!$E$6="IPCC AR4 Report(2007)",'6.GWP'!$E$2,IF('1.GHG Inventory Form'!$E$6="IPCC AR5 Report(2013)",'6.GWP'!$F$2,IF('1.GHG Inventory Form'!$E$6="IPCC AR6 Report(2021)",'6.GWP'!$G$2,0))))),0)</f>
        <v>0</v>
      </c>
      <c r="AP23" s="436">
        <f>IF(AA23="V",IF('1.GHG Inventory Form'!$E$6="IPCC AR2 Report(1995)",'6.GWP'!$C$3,IF('1.GHG Inventory Form'!$E$6="IPCC AR3 Report(2001)",'6.GWP'!$D$3,IF('1.GHG Inventory Form'!$E$6="IPCC AR4 Report(2007)",'6.GWP'!$E$3,IF('1.GHG Inventory Form'!$E$6="IPCC AR5 Report(2013)",'6.GWP'!$F$3,IF('1.GHG Inventory Form'!$E$6="IPCC AR6 Report(2021)",'6.GWP'!$G$3,0))))),0)</f>
        <v>0</v>
      </c>
      <c r="AQ23" s="436">
        <f>IFERROR(IF(AND(AB23="V",$I23="預設值"),IF('1.GHG Inventory Form'!$E$6="IPCC AR2 Report(1995)",VLOOKUP($J23,'6.GWP'!$B$1:$G$173,2,FALSE),IF('1.GHG Inventory Form'!$E$6="IPCC AR3 Report(2001)",VLOOKUP($J23,'6.GWP'!$B$1:$G$173,3,FALSE),IF('1.GHG Inventory Form'!$E$6="IPCC AR4 Report(2007)",VLOOKUP($J23,'6.GWP'!$B$1:$G$173,4,FALSE),IF('1.GHG Inventory Form'!$E$6="IPCC AR5 Report(2013)",VLOOKUP($J23,'6.GWP'!$B$1:$G$173,5,FALSE),IF('1.GHG Inventory Form'!$E$6="IPCC AR6 Report(2021)",VLOOKUP($J23,'6.GWP'!$B$2:$G$173,6,FALSE),0))))),IF(AND(AB23="V",$I23="自訂值"),IF('1.GHG Inventory Form'!$E$6="IPCC AR2 Report(1995)",VLOOKUP($K23,'6.GWP'!$B$1:$G$173,2,FALSE),IF('1.GHG Inventory Form'!$E$6="IPCC AR3 Report(2001)",VLOOKUP($K23,'6.GWP'!$B$1:$G$173,3,FALSE),IF('1.GHG Inventory Form'!$E$6="IPCC AR4 Report(2007)",VLOOKUP($K23,'6.GWP'!$B$1:$G$173,4,FALSE),IF('1.GHG Inventory Form'!$E$6="IPCC AR5 Report(2013)",VLOOKUP($K23,'6.GWP'!$B$1:$G$173,5,FALSE),IF('1.GHG Inventory Form'!$E$6="IPCC AR6 Report(2021)",VLOOKUP($K23,'6.GWP'!$B$2:$G$173,6,FALSE),0))))),0)),0)</f>
        <v>0</v>
      </c>
      <c r="AR23" s="436">
        <f>IFERROR(IF(AND(AC23="V",$I23="預設值"),IF('1.GHG Inventory Form'!$E$6="IPCC AR2 Report(1995)",VLOOKUP($J23,'6.GWP'!$B$1:$G$173,2,FALSE),IF('1.GHG Inventory Form'!$E$6="IPCC AR3 Report(2001)",VLOOKUP($J23,'6.GWP'!$B$1:$G$173,3,FALSE),IF('1.GHG Inventory Form'!$E$6="IPCC AR4 Report(2007)",VLOOKUP($J23,'6.GWP'!$B$1:$G$173,4,FALSE),IF('1.GHG Inventory Form'!$E$6="IPCC AR5 Report(2013)",VLOOKUP($J23,'6.GWP'!$B$1:$G$173,5,FALSE),IF('1.GHG Inventory Form'!$E$6="IPCC AR6 Report(2021)",VLOOKUP($J23,'6.GWP'!$B$2:$G$173,6,FALSE),0))))),IF(AND(AC23="V",$I23="自訂值"),IF('1.GHG Inventory Form'!$E$6="IPCC AR2 Report(1995)",VLOOKUP($K23,'6.GWP'!$B$1:$G$173,2,FALSE),IF('1.GHG Inventory Form'!$E$6="IPCC AR3 Report(2001)",VLOOKUP($K23,'6.GWP'!$B$1:$G$173,3,FALSE),IF('1.GHG Inventory Form'!$E$6="IPCC AR4 Report(2007)",VLOOKUP($K23,'6.GWP'!$B$1:$G$173,4,FALSE),IF('1.GHG Inventory Form'!$E$6="IPCC AR5 Report(2013)",VLOOKUP($K23,'6.GWP'!$B$1:$G$173,5,FALSE),IF('1.GHG Inventory Form'!$E$6="IPCC AR6 Report(2021)",VLOOKUP($K23,'6.GWP'!$B$2:$G$173,6,FALSE),0))))),0)),0)</f>
        <v>0</v>
      </c>
      <c r="AS23" s="436">
        <f>IF(AD23="V",IF('1.GHG Inventory Form'!$E$6="IPCC AR2 Report(1995)",'6.GWP'!$C$5,IF('1.GHG Inventory Form'!$E$6="IPCC AR3 Report(2001)",'6.GWP'!$D$5,IF('1.GHG Inventory Form'!$E$6="IPCC AR4 Report(2007)",'6.GWP'!$E$5,IF('1.GHG Inventory Form'!$E$6="IPCC AR5 Report(2013)",'6.GWP'!$F$5,IF('1.GHG Inventory Form'!$E$6="IPCC AR6 Report(2021)",'6.GWP'!$G$5,0))))),0)</f>
        <v>0</v>
      </c>
      <c r="AT23" s="437">
        <f>IF(AE23="V",IF('1.GHG Inventory Form'!$E$6="IPCC AR2 Report(1995)",'6.GWP'!$C$4,IF('1.GHG Inventory Form'!$E$6="IPCC AR3 Report(2001)",'6.GWP'!$D$4,IF('1.GHG Inventory Form'!$E$6="IPCC AR4 Report(2007)",'6.GWP'!$E$4,IF('1.GHG Inventory Form'!$E$6="IPCC AR5 Report(2013)",'6.GWP'!$F$4,IF('1.GHG Inventory Form'!$E$6="IPCC AR6 Report(2021)",'6.GWP'!$G$4,0))))),0)</f>
        <v>0</v>
      </c>
      <c r="AU23" s="438" t="str">
        <f t="shared" si="9"/>
        <v/>
      </c>
      <c r="AV23" s="438" t="str">
        <f t="shared" si="10"/>
        <v/>
      </c>
      <c r="AW23" s="438" t="str">
        <f t="shared" si="11"/>
        <v/>
      </c>
      <c r="AX23" s="438" t="str">
        <f t="shared" si="12"/>
        <v/>
      </c>
      <c r="AY23" s="438" t="str">
        <f t="shared" si="13"/>
        <v/>
      </c>
      <c r="AZ23" s="438" t="str">
        <f t="shared" si="14"/>
        <v/>
      </c>
      <c r="BA23" s="438" t="str">
        <f t="shared" si="15"/>
        <v/>
      </c>
      <c r="BB23" s="438">
        <f t="shared" si="16"/>
        <v>0</v>
      </c>
      <c r="BC23" s="439">
        <f t="shared" si="17"/>
        <v>0</v>
      </c>
      <c r="BD23" s="440">
        <f t="shared" si="18"/>
        <v>0</v>
      </c>
      <c r="BI23" s="95" t="str">
        <f t="shared" si="19"/>
        <v/>
      </c>
      <c r="BJ23" s="95" t="str">
        <f t="shared" si="20"/>
        <v/>
      </c>
      <c r="BK23" s="95" t="str">
        <f t="shared" si="21"/>
        <v/>
      </c>
    </row>
    <row r="24" spans="1:63" customFormat="1" ht="31" customHeight="1">
      <c r="A24">
        <v>9</v>
      </c>
      <c r="B24" s="753"/>
      <c r="C24" s="816"/>
      <c r="D24" s="787"/>
      <c r="E24" s="818"/>
      <c r="F24" s="819"/>
      <c r="G24" s="426" t="str">
        <f t="shared" si="0"/>
        <v>N</v>
      </c>
      <c r="H24" s="427" t="str">
        <f>IFERROR(LOOKUP(1,0/(('Data Request'!$E$50:$E$105='1.GHG Inventory Form'!$C$16)*('Data Request'!$B$50:$B$105='1.GHG Inventory Form'!$A24)),'Data Request'!$G$50:$G$105),"")</f>
        <v/>
      </c>
      <c r="I24" s="428" t="s">
        <v>3280</v>
      </c>
      <c r="J24" s="429" t="str">
        <f>IFERROR(LOOKUP(1,0/(('Data Request'!$E$50:$E$105='1.GHG Inventory Form'!$C$16)*('Data Request'!$B$50:$B$105='1.GHG Inventory Form'!$A24)),'Data Request'!$O$50:$O$105),"")</f>
        <v/>
      </c>
      <c r="K24" s="68"/>
      <c r="L24" s="278" t="str">
        <f>IFERROR(LOOKUP(1,0/(('Data Request'!$E$50:$E$105='1.GHG Inventory Form'!$C$16)*('Data Request'!$B$50:$B$105='1.GHG Inventory Form'!$A24)),'Data Request'!$M$50:$M$105),"")</f>
        <v/>
      </c>
      <c r="M24" s="430" t="str">
        <f>IFERROR(IF(I24="預設值Default",VLOOKUP($J24,'4.Default Emission Factor'!$D:$V,16,FALSE),"請填寫自訂活動數據單位Please fill in Custom Unit"),"請選擇預設排放係數名稱Please Choose Default Fuel or Greenhouse Gas")</f>
        <v>請選擇預設排放係數名稱Please Choose Default Fuel or Greenhouse Gas</v>
      </c>
      <c r="N24" s="244"/>
      <c r="O24" s="244"/>
      <c r="P24" s="32"/>
      <c r="Q24" s="32"/>
      <c r="R24" s="32"/>
      <c r="S24" s="32"/>
      <c r="T24" s="32"/>
      <c r="U24" s="32"/>
      <c r="V24" s="32"/>
      <c r="W24" s="207"/>
      <c r="X24" s="100"/>
      <c r="Y24" s="431" t="str">
        <f t="shared" si="1"/>
        <v/>
      </c>
      <c r="Z24" s="432" t="str">
        <f t="shared" si="2"/>
        <v/>
      </c>
      <c r="AA24" s="432" t="str">
        <f t="shared" si="3"/>
        <v/>
      </c>
      <c r="AB24" s="432" t="str">
        <f t="shared" si="4"/>
        <v/>
      </c>
      <c r="AC24" s="432" t="str">
        <f t="shared" si="5"/>
        <v/>
      </c>
      <c r="AD24" s="432" t="str">
        <f t="shared" si="6"/>
        <v/>
      </c>
      <c r="AE24" s="433" t="str">
        <f t="shared" si="7"/>
        <v/>
      </c>
      <c r="AF24" s="431">
        <f>IFERROR(IF($I24="預設值Default",ROUND(VLOOKUP($J24,'4.Default Emission Factor'!$D:$V,2,FALSE),10),IF($I24="自訂值Custom Value",P24,0)),0)</f>
        <v>0</v>
      </c>
      <c r="AG24" s="432">
        <f>IFERROR(IF($I24="預設值Default",ROUND(VLOOKUP($J24,'4.Default Emission Factor'!$D:$V,4,FALSE),10),IF($I24="自訂值Custom Value",Q24,0)),0)</f>
        <v>0</v>
      </c>
      <c r="AH24" s="432">
        <f>IFERROR(IF($I24="預設值Default",ROUND(VLOOKUP($J24,'4.Default Emission Factor'!$D:$V,6,FALSE),10),IF($I24="自訂值Custom Value",R24,0)),0)</f>
        <v>0</v>
      </c>
      <c r="AI24" s="432">
        <f>IFERROR(IF($I24="預設值Default",ROUND(VLOOKUP($J24,'4.Default Emission Factor'!$D:$V,8,FALSE),10),IF($I24="自訂值Custom Value",S24,0)),0)</f>
        <v>0</v>
      </c>
      <c r="AJ24" s="432">
        <f>IFERROR(IF($I24="預設值Default",ROUND(VLOOKUP($J24,'4.Default Emission Factor'!$D:$V,10,FALSE),10),IF($I24="自訂值Custom Value",T24,0)),0)</f>
        <v>0</v>
      </c>
      <c r="AK24" s="432">
        <f>IFERROR(IF($I24="預設值Default",ROUND(VLOOKUP($J24,'4.Default Emission Factor'!$D:$V,12,FALSE),10),IF($I24="自訂值Custom Value",U24,0)),0)</f>
        <v>0</v>
      </c>
      <c r="AL24" s="432">
        <f>IFERROR(IF($I24="預設值Default",ROUND(VLOOKUP($J24,'4.Default Emission Factor'!$D:$V,14,FALSE),10),IF($I24="自訂值Custom Value",V24,0)),0)</f>
        <v>0</v>
      </c>
      <c r="AM24" s="434" t="str">
        <f>IFERROR(IF(I24="預設值Default",VLOOKUP($J24,'4.Default Emission Factor'!$D:$V,17,FALSE),IF(I24="自訂值Custom Value",X24,"")),"")</f>
        <v/>
      </c>
      <c r="AN24" s="435">
        <f t="shared" si="8"/>
        <v>0</v>
      </c>
      <c r="AO24" s="436">
        <f>IF(Z24="V",IF('1.GHG Inventory Form'!$E$6="IPCC AR2 Report(1995)",'6.GWP'!$C$2,IF('1.GHG Inventory Form'!$E$6="IPCC AR3 Report(2001)",'6.GWP'!$D$2,IF('1.GHG Inventory Form'!$E$6="IPCC AR4 Report(2007)",'6.GWP'!$E$2,IF('1.GHG Inventory Form'!$E$6="IPCC AR5 Report(2013)",'6.GWP'!$F$2,IF('1.GHG Inventory Form'!$E$6="IPCC AR6 Report(2021)",'6.GWP'!$G$2,0))))),0)</f>
        <v>0</v>
      </c>
      <c r="AP24" s="436">
        <f>IF(AA24="V",IF('1.GHG Inventory Form'!$E$6="IPCC AR2 Report(1995)",'6.GWP'!$C$3,IF('1.GHG Inventory Form'!$E$6="IPCC AR3 Report(2001)",'6.GWP'!$D$3,IF('1.GHG Inventory Form'!$E$6="IPCC AR4 Report(2007)",'6.GWP'!$E$3,IF('1.GHG Inventory Form'!$E$6="IPCC AR5 Report(2013)",'6.GWP'!$F$3,IF('1.GHG Inventory Form'!$E$6="IPCC AR6 Report(2021)",'6.GWP'!$G$3,0))))),0)</f>
        <v>0</v>
      </c>
      <c r="AQ24" s="436">
        <f>IFERROR(IF(AND(AB24="V",$I24="預設值"),IF('1.GHG Inventory Form'!$E$6="IPCC AR2 Report(1995)",VLOOKUP($J24,'6.GWP'!$B$1:$G$173,2,FALSE),IF('1.GHG Inventory Form'!$E$6="IPCC AR3 Report(2001)",VLOOKUP($J24,'6.GWP'!$B$1:$G$173,3,FALSE),IF('1.GHG Inventory Form'!$E$6="IPCC AR4 Report(2007)",VLOOKUP($J24,'6.GWP'!$B$1:$G$173,4,FALSE),IF('1.GHG Inventory Form'!$E$6="IPCC AR5 Report(2013)",VLOOKUP($J24,'6.GWP'!$B$1:$G$173,5,FALSE),IF('1.GHG Inventory Form'!$E$6="IPCC AR6 Report(2021)",VLOOKUP($J24,'6.GWP'!$B$2:$G$173,6,FALSE),0))))),IF(AND(AB24="V",$I24="自訂值"),IF('1.GHG Inventory Form'!$E$6="IPCC AR2 Report(1995)",VLOOKUP($K24,'6.GWP'!$B$1:$G$173,2,FALSE),IF('1.GHG Inventory Form'!$E$6="IPCC AR3 Report(2001)",VLOOKUP($K24,'6.GWP'!$B$1:$G$173,3,FALSE),IF('1.GHG Inventory Form'!$E$6="IPCC AR4 Report(2007)",VLOOKUP($K24,'6.GWP'!$B$1:$G$173,4,FALSE),IF('1.GHG Inventory Form'!$E$6="IPCC AR5 Report(2013)",VLOOKUP($K24,'6.GWP'!$B$1:$G$173,5,FALSE),IF('1.GHG Inventory Form'!$E$6="IPCC AR6 Report(2021)",VLOOKUP($K24,'6.GWP'!$B$2:$G$173,6,FALSE),0))))),0)),0)</f>
        <v>0</v>
      </c>
      <c r="AR24" s="436">
        <f>IFERROR(IF(AND(AC24="V",$I24="預設值"),IF('1.GHG Inventory Form'!$E$6="IPCC AR2 Report(1995)",VLOOKUP($J24,'6.GWP'!$B$1:$G$173,2,FALSE),IF('1.GHG Inventory Form'!$E$6="IPCC AR3 Report(2001)",VLOOKUP($J24,'6.GWP'!$B$1:$G$173,3,FALSE),IF('1.GHG Inventory Form'!$E$6="IPCC AR4 Report(2007)",VLOOKUP($J24,'6.GWP'!$B$1:$G$173,4,FALSE),IF('1.GHG Inventory Form'!$E$6="IPCC AR5 Report(2013)",VLOOKUP($J24,'6.GWP'!$B$1:$G$173,5,FALSE),IF('1.GHG Inventory Form'!$E$6="IPCC AR6 Report(2021)",VLOOKUP($J24,'6.GWP'!$B$2:$G$173,6,FALSE),0))))),IF(AND(AC24="V",$I24="自訂值"),IF('1.GHG Inventory Form'!$E$6="IPCC AR2 Report(1995)",VLOOKUP($K24,'6.GWP'!$B$1:$G$173,2,FALSE),IF('1.GHG Inventory Form'!$E$6="IPCC AR3 Report(2001)",VLOOKUP($K24,'6.GWP'!$B$1:$G$173,3,FALSE),IF('1.GHG Inventory Form'!$E$6="IPCC AR4 Report(2007)",VLOOKUP($K24,'6.GWP'!$B$1:$G$173,4,FALSE),IF('1.GHG Inventory Form'!$E$6="IPCC AR5 Report(2013)",VLOOKUP($K24,'6.GWP'!$B$1:$G$173,5,FALSE),IF('1.GHG Inventory Form'!$E$6="IPCC AR6 Report(2021)",VLOOKUP($K24,'6.GWP'!$B$2:$G$173,6,FALSE),0))))),0)),0)</f>
        <v>0</v>
      </c>
      <c r="AS24" s="436">
        <f>IF(AD24="V",IF('1.GHG Inventory Form'!$E$6="IPCC AR2 Report(1995)",'6.GWP'!$C$5,IF('1.GHG Inventory Form'!$E$6="IPCC AR3 Report(2001)",'6.GWP'!$D$5,IF('1.GHG Inventory Form'!$E$6="IPCC AR4 Report(2007)",'6.GWP'!$E$5,IF('1.GHG Inventory Form'!$E$6="IPCC AR5 Report(2013)",'6.GWP'!$F$5,IF('1.GHG Inventory Form'!$E$6="IPCC AR6 Report(2021)",'6.GWP'!$G$5,0))))),0)</f>
        <v>0</v>
      </c>
      <c r="AT24" s="437">
        <f>IF(AE24="V",IF('1.GHG Inventory Form'!$E$6="IPCC AR2 Report(1995)",'6.GWP'!$C$4,IF('1.GHG Inventory Form'!$E$6="IPCC AR3 Report(2001)",'6.GWP'!$D$4,IF('1.GHG Inventory Form'!$E$6="IPCC AR4 Report(2007)",'6.GWP'!$E$4,IF('1.GHG Inventory Form'!$E$6="IPCC AR5 Report(2013)",'6.GWP'!$F$4,IF('1.GHG Inventory Form'!$E$6="IPCC AR6 Report(2021)",'6.GWP'!$G$4,0))))),0)</f>
        <v>0</v>
      </c>
      <c r="AU24" s="438" t="str">
        <f t="shared" si="9"/>
        <v/>
      </c>
      <c r="AV24" s="438" t="str">
        <f t="shared" si="10"/>
        <v/>
      </c>
      <c r="AW24" s="438" t="str">
        <f t="shared" si="11"/>
        <v/>
      </c>
      <c r="AX24" s="438" t="str">
        <f t="shared" si="12"/>
        <v/>
      </c>
      <c r="AY24" s="438" t="str">
        <f t="shared" si="13"/>
        <v/>
      </c>
      <c r="AZ24" s="438" t="str">
        <f t="shared" si="14"/>
        <v/>
      </c>
      <c r="BA24" s="438" t="str">
        <f t="shared" si="15"/>
        <v/>
      </c>
      <c r="BB24" s="438">
        <f t="shared" si="16"/>
        <v>0</v>
      </c>
      <c r="BC24" s="439">
        <f t="shared" si="17"/>
        <v>0</v>
      </c>
      <c r="BD24" s="440">
        <f t="shared" si="18"/>
        <v>0</v>
      </c>
      <c r="BI24" s="95" t="str">
        <f t="shared" si="19"/>
        <v/>
      </c>
      <c r="BJ24" s="95" t="str">
        <f t="shared" si="20"/>
        <v/>
      </c>
      <c r="BK24" s="95" t="str">
        <f t="shared" si="21"/>
        <v/>
      </c>
    </row>
    <row r="25" spans="1:63" customFormat="1" ht="31" customHeight="1">
      <c r="A25">
        <v>10</v>
      </c>
      <c r="B25" s="753"/>
      <c r="C25" s="816"/>
      <c r="D25" s="787"/>
      <c r="E25" s="818"/>
      <c r="F25" s="819"/>
      <c r="G25" s="426" t="str">
        <f t="shared" si="0"/>
        <v>N</v>
      </c>
      <c r="H25" s="427" t="str">
        <f>IFERROR(LOOKUP(1,0/(('Data Request'!$E$50:$E$105='1.GHG Inventory Form'!$C$16)*('Data Request'!$B$50:$B$105='1.GHG Inventory Form'!$A25)),'Data Request'!$G$50:$G$105),"")</f>
        <v/>
      </c>
      <c r="I25" s="428" t="s">
        <v>3280</v>
      </c>
      <c r="J25" s="429" t="str">
        <f>IFERROR(LOOKUP(1,0/(('Data Request'!$E$50:$E$105='1.GHG Inventory Form'!$C$16)*('Data Request'!$B$50:$B$105='1.GHG Inventory Form'!$A25)),'Data Request'!$O$50:$O$105),"")</f>
        <v/>
      </c>
      <c r="K25" s="68"/>
      <c r="L25" s="278" t="str">
        <f>IFERROR(LOOKUP(1,0/(('Data Request'!$E$50:$E$105='1.GHG Inventory Form'!$C$16)*('Data Request'!$B$50:$B$105='1.GHG Inventory Form'!$A25)),'Data Request'!$M$50:$M$105),"")</f>
        <v/>
      </c>
      <c r="M25" s="430" t="str">
        <f>IFERROR(IF(I25="預設值Default",VLOOKUP($J25,'4.Default Emission Factor'!$D:$V,16,FALSE),"請填寫自訂活動數據單位Please fill in Custom Unit"),"請選擇預設排放係數名稱Please Choose Default Fuel or Greenhouse Gas")</f>
        <v>請選擇預設排放係數名稱Please Choose Default Fuel or Greenhouse Gas</v>
      </c>
      <c r="N25" s="244"/>
      <c r="O25" s="244"/>
      <c r="P25" s="32"/>
      <c r="Q25" s="32"/>
      <c r="R25" s="32"/>
      <c r="S25" s="32"/>
      <c r="T25" s="32"/>
      <c r="U25" s="32"/>
      <c r="V25" s="32"/>
      <c r="W25" s="207"/>
      <c r="X25" s="100"/>
      <c r="Y25" s="431" t="str">
        <f t="shared" si="1"/>
        <v/>
      </c>
      <c r="Z25" s="432" t="str">
        <f t="shared" si="2"/>
        <v/>
      </c>
      <c r="AA25" s="432" t="str">
        <f t="shared" si="3"/>
        <v/>
      </c>
      <c r="AB25" s="432" t="str">
        <f t="shared" si="4"/>
        <v/>
      </c>
      <c r="AC25" s="432" t="str">
        <f t="shared" si="5"/>
        <v/>
      </c>
      <c r="AD25" s="432" t="str">
        <f t="shared" si="6"/>
        <v/>
      </c>
      <c r="AE25" s="433" t="str">
        <f t="shared" si="7"/>
        <v/>
      </c>
      <c r="AF25" s="431">
        <f>IFERROR(IF($I25="預設值Default",ROUND(VLOOKUP($J25,'4.Default Emission Factor'!$D:$V,2,FALSE),10),IF($I25="自訂值Custom Value",P25,0)),0)</f>
        <v>0</v>
      </c>
      <c r="AG25" s="432">
        <f>IFERROR(IF($I25="預設值Default",ROUND(VLOOKUP($J25,'4.Default Emission Factor'!$D:$V,4,FALSE),10),IF($I25="自訂值Custom Value",Q25,0)),0)</f>
        <v>0</v>
      </c>
      <c r="AH25" s="432">
        <f>IFERROR(IF($I25="預設值Default",ROUND(VLOOKUP($J25,'4.Default Emission Factor'!$D:$V,6,FALSE),10),IF($I25="自訂值Custom Value",R25,0)),0)</f>
        <v>0</v>
      </c>
      <c r="AI25" s="432">
        <f>IFERROR(IF($I25="預設值Default",ROUND(VLOOKUP($J25,'4.Default Emission Factor'!$D:$V,8,FALSE),10),IF($I25="自訂值Custom Value",S25,0)),0)</f>
        <v>0</v>
      </c>
      <c r="AJ25" s="432">
        <f>IFERROR(IF($I25="預設值Default",ROUND(VLOOKUP($J25,'4.Default Emission Factor'!$D:$V,10,FALSE),10),IF($I25="自訂值Custom Value",T25,0)),0)</f>
        <v>0</v>
      </c>
      <c r="AK25" s="432">
        <f>IFERROR(IF($I25="預設值Default",ROUND(VLOOKUP($J25,'4.Default Emission Factor'!$D:$V,12,FALSE),10),IF($I25="自訂值Custom Value",U25,0)),0)</f>
        <v>0</v>
      </c>
      <c r="AL25" s="432">
        <f>IFERROR(IF($I25="預設值Default",ROUND(VLOOKUP($J25,'4.Default Emission Factor'!$D:$V,14,FALSE),10),IF($I25="自訂值Custom Value",V25,0)),0)</f>
        <v>0</v>
      </c>
      <c r="AM25" s="434" t="str">
        <f>IFERROR(IF(I25="預設值Default",VLOOKUP($J25,'4.Default Emission Factor'!$D:$V,17,FALSE),IF(I25="自訂值Custom Value",X25,"")),"")</f>
        <v/>
      </c>
      <c r="AN25" s="435">
        <f t="shared" si="8"/>
        <v>0</v>
      </c>
      <c r="AO25" s="436">
        <f>IF(Z25="V",IF('1.GHG Inventory Form'!$E$6="IPCC AR2 Report(1995)",'6.GWP'!$C$2,IF('1.GHG Inventory Form'!$E$6="IPCC AR3 Report(2001)",'6.GWP'!$D$2,IF('1.GHG Inventory Form'!$E$6="IPCC AR4 Report(2007)",'6.GWP'!$E$2,IF('1.GHG Inventory Form'!$E$6="IPCC AR5 Report(2013)",'6.GWP'!$F$2,IF('1.GHG Inventory Form'!$E$6="IPCC AR6 Report(2021)",'6.GWP'!$G$2,0))))),0)</f>
        <v>0</v>
      </c>
      <c r="AP25" s="436">
        <f>IF(AA25="V",IF('1.GHG Inventory Form'!$E$6="IPCC AR2 Report(1995)",'6.GWP'!$C$3,IF('1.GHG Inventory Form'!$E$6="IPCC AR3 Report(2001)",'6.GWP'!$D$3,IF('1.GHG Inventory Form'!$E$6="IPCC AR4 Report(2007)",'6.GWP'!$E$3,IF('1.GHG Inventory Form'!$E$6="IPCC AR5 Report(2013)",'6.GWP'!$F$3,IF('1.GHG Inventory Form'!$E$6="IPCC AR6 Report(2021)",'6.GWP'!$G$3,0))))),0)</f>
        <v>0</v>
      </c>
      <c r="AQ25" s="436">
        <f>IFERROR(IF(AND(AB25="V",$I25="預設值"),IF('1.GHG Inventory Form'!$E$6="IPCC AR2 Report(1995)",VLOOKUP($J25,'6.GWP'!$B$1:$G$173,2,FALSE),IF('1.GHG Inventory Form'!$E$6="IPCC AR3 Report(2001)",VLOOKUP($J25,'6.GWP'!$B$1:$G$173,3,FALSE),IF('1.GHG Inventory Form'!$E$6="IPCC AR4 Report(2007)",VLOOKUP($J25,'6.GWP'!$B$1:$G$173,4,FALSE),IF('1.GHG Inventory Form'!$E$6="IPCC AR5 Report(2013)",VLOOKUP($J25,'6.GWP'!$B$1:$G$173,5,FALSE),IF('1.GHG Inventory Form'!$E$6="IPCC AR6 Report(2021)",VLOOKUP($J25,'6.GWP'!$B$2:$G$173,6,FALSE),0))))),IF(AND(AB25="V",$I25="自訂值"),IF('1.GHG Inventory Form'!$E$6="IPCC AR2 Report(1995)",VLOOKUP($K25,'6.GWP'!$B$1:$G$173,2,FALSE),IF('1.GHG Inventory Form'!$E$6="IPCC AR3 Report(2001)",VLOOKUP($K25,'6.GWP'!$B$1:$G$173,3,FALSE),IF('1.GHG Inventory Form'!$E$6="IPCC AR4 Report(2007)",VLOOKUP($K25,'6.GWP'!$B$1:$G$173,4,FALSE),IF('1.GHG Inventory Form'!$E$6="IPCC AR5 Report(2013)",VLOOKUP($K25,'6.GWP'!$B$1:$G$173,5,FALSE),IF('1.GHG Inventory Form'!$E$6="IPCC AR6 Report(2021)",VLOOKUP($K25,'6.GWP'!$B$2:$G$173,6,FALSE),0))))),0)),0)</f>
        <v>0</v>
      </c>
      <c r="AR25" s="436">
        <f>IFERROR(IF(AND(AC25="V",$I25="預設值"),IF('1.GHG Inventory Form'!$E$6="IPCC AR2 Report(1995)",VLOOKUP($J25,'6.GWP'!$B$1:$G$173,2,FALSE),IF('1.GHG Inventory Form'!$E$6="IPCC AR3 Report(2001)",VLOOKUP($J25,'6.GWP'!$B$1:$G$173,3,FALSE),IF('1.GHG Inventory Form'!$E$6="IPCC AR4 Report(2007)",VLOOKUP($J25,'6.GWP'!$B$1:$G$173,4,FALSE),IF('1.GHG Inventory Form'!$E$6="IPCC AR5 Report(2013)",VLOOKUP($J25,'6.GWP'!$B$1:$G$173,5,FALSE),IF('1.GHG Inventory Form'!$E$6="IPCC AR6 Report(2021)",VLOOKUP($J25,'6.GWP'!$B$2:$G$173,6,FALSE),0))))),IF(AND(AC25="V",$I25="自訂值"),IF('1.GHG Inventory Form'!$E$6="IPCC AR2 Report(1995)",VLOOKUP($K25,'6.GWP'!$B$1:$G$173,2,FALSE),IF('1.GHG Inventory Form'!$E$6="IPCC AR3 Report(2001)",VLOOKUP($K25,'6.GWP'!$B$1:$G$173,3,FALSE),IF('1.GHG Inventory Form'!$E$6="IPCC AR4 Report(2007)",VLOOKUP($K25,'6.GWP'!$B$1:$G$173,4,FALSE),IF('1.GHG Inventory Form'!$E$6="IPCC AR5 Report(2013)",VLOOKUP($K25,'6.GWP'!$B$1:$G$173,5,FALSE),IF('1.GHG Inventory Form'!$E$6="IPCC AR6 Report(2021)",VLOOKUP($K25,'6.GWP'!$B$2:$G$173,6,FALSE),0))))),0)),0)</f>
        <v>0</v>
      </c>
      <c r="AS25" s="436">
        <f>IF(AD25="V",IF('1.GHG Inventory Form'!$E$6="IPCC AR2 Report(1995)",'6.GWP'!$C$5,IF('1.GHG Inventory Form'!$E$6="IPCC AR3 Report(2001)",'6.GWP'!$D$5,IF('1.GHG Inventory Form'!$E$6="IPCC AR4 Report(2007)",'6.GWP'!$E$5,IF('1.GHG Inventory Form'!$E$6="IPCC AR5 Report(2013)",'6.GWP'!$F$5,IF('1.GHG Inventory Form'!$E$6="IPCC AR6 Report(2021)",'6.GWP'!$G$5,0))))),0)</f>
        <v>0</v>
      </c>
      <c r="AT25" s="437">
        <f>IF(AE25="V",IF('1.GHG Inventory Form'!$E$6="IPCC AR2 Report(1995)",'6.GWP'!$C$4,IF('1.GHG Inventory Form'!$E$6="IPCC AR3 Report(2001)",'6.GWP'!$D$4,IF('1.GHG Inventory Form'!$E$6="IPCC AR4 Report(2007)",'6.GWP'!$E$4,IF('1.GHG Inventory Form'!$E$6="IPCC AR5 Report(2013)",'6.GWP'!$F$4,IF('1.GHG Inventory Form'!$E$6="IPCC AR6 Report(2021)",'6.GWP'!$G$4,0))))),0)</f>
        <v>0</v>
      </c>
      <c r="AU25" s="438" t="str">
        <f t="shared" si="9"/>
        <v/>
      </c>
      <c r="AV25" s="438" t="str">
        <f t="shared" si="10"/>
        <v/>
      </c>
      <c r="AW25" s="438" t="str">
        <f t="shared" si="11"/>
        <v/>
      </c>
      <c r="AX25" s="438" t="str">
        <f t="shared" si="12"/>
        <v/>
      </c>
      <c r="AY25" s="438" t="str">
        <f t="shared" si="13"/>
        <v/>
      </c>
      <c r="AZ25" s="438" t="str">
        <f t="shared" si="14"/>
        <v/>
      </c>
      <c r="BA25" s="438" t="str">
        <f t="shared" si="15"/>
        <v/>
      </c>
      <c r="BB25" s="438">
        <f t="shared" si="16"/>
        <v>0</v>
      </c>
      <c r="BC25" s="439">
        <f t="shared" si="17"/>
        <v>0</v>
      </c>
      <c r="BD25" s="440">
        <f t="shared" si="18"/>
        <v>0</v>
      </c>
      <c r="BI25" s="95" t="str">
        <f t="shared" si="19"/>
        <v/>
      </c>
      <c r="BJ25" s="95" t="str">
        <f t="shared" si="20"/>
        <v/>
      </c>
      <c r="BK25" s="95" t="str">
        <f t="shared" si="21"/>
        <v/>
      </c>
    </row>
    <row r="26" spans="1:63" customFormat="1" ht="31" customHeight="1">
      <c r="A26">
        <v>11</v>
      </c>
      <c r="B26" s="753"/>
      <c r="C26" s="816"/>
      <c r="D26" s="787"/>
      <c r="E26" s="818"/>
      <c r="F26" s="819"/>
      <c r="G26" s="426" t="str">
        <f t="shared" si="0"/>
        <v>N</v>
      </c>
      <c r="H26" s="427" t="str">
        <f>IFERROR(LOOKUP(1,0/(('Data Request'!$E$50:$E$105='1.GHG Inventory Form'!$C$16)*('Data Request'!$B$50:$B$105='1.GHG Inventory Form'!$A26)),'Data Request'!$G$50:$G$105),"")</f>
        <v/>
      </c>
      <c r="I26" s="428" t="s">
        <v>3280</v>
      </c>
      <c r="J26" s="429" t="str">
        <f>IFERROR(LOOKUP(1,0/(('Data Request'!$E$50:$E$105='1.GHG Inventory Form'!$C$16)*('Data Request'!$B$50:$B$105='1.GHG Inventory Form'!$A26)),'Data Request'!$O$50:$O$105),"")</f>
        <v/>
      </c>
      <c r="K26" s="68"/>
      <c r="L26" s="278" t="str">
        <f>IFERROR(LOOKUP(1,0/(('Data Request'!$E$50:$E$105='1.GHG Inventory Form'!$C$16)*('Data Request'!$B$50:$B$105='1.GHG Inventory Form'!$A26)),'Data Request'!$M$50:$M$105),"")</f>
        <v/>
      </c>
      <c r="M26" s="430" t="str">
        <f>IFERROR(IF(I26="預設值Default",VLOOKUP($J26,'4.Default Emission Factor'!$D:$V,16,FALSE),"請填寫自訂活動數據單位Please fill in Custom Unit"),"請選擇預設排放係數名稱Please Choose Default Fuel or Greenhouse Gas")</f>
        <v>請選擇預設排放係數名稱Please Choose Default Fuel or Greenhouse Gas</v>
      </c>
      <c r="N26" s="244"/>
      <c r="O26" s="244"/>
      <c r="P26" s="32"/>
      <c r="Q26" s="32"/>
      <c r="R26" s="32"/>
      <c r="S26" s="32"/>
      <c r="T26" s="32"/>
      <c r="U26" s="32"/>
      <c r="V26" s="32"/>
      <c r="W26" s="207"/>
      <c r="X26" s="100"/>
      <c r="Y26" s="431" t="str">
        <f t="shared" si="1"/>
        <v/>
      </c>
      <c r="Z26" s="432" t="str">
        <f t="shared" si="2"/>
        <v/>
      </c>
      <c r="AA26" s="432" t="str">
        <f t="shared" si="3"/>
        <v/>
      </c>
      <c r="AB26" s="432" t="str">
        <f t="shared" si="4"/>
        <v/>
      </c>
      <c r="AC26" s="432" t="str">
        <f t="shared" si="5"/>
        <v/>
      </c>
      <c r="AD26" s="432" t="str">
        <f t="shared" si="6"/>
        <v/>
      </c>
      <c r="AE26" s="433" t="str">
        <f t="shared" si="7"/>
        <v/>
      </c>
      <c r="AF26" s="431">
        <f>IFERROR(IF($I26="預設值Default",ROUND(VLOOKUP($J26,'4.Default Emission Factor'!$D:$V,2,FALSE),10),IF($I26="自訂值Custom Value",P26,0)),0)</f>
        <v>0</v>
      </c>
      <c r="AG26" s="432">
        <f>IFERROR(IF($I26="預設值Default",ROUND(VLOOKUP($J26,'4.Default Emission Factor'!$D:$V,4,FALSE),10),IF($I26="自訂值Custom Value",Q26,0)),0)</f>
        <v>0</v>
      </c>
      <c r="AH26" s="432">
        <f>IFERROR(IF($I26="預設值Default",ROUND(VLOOKUP($J26,'4.Default Emission Factor'!$D:$V,6,FALSE),10),IF($I26="自訂值Custom Value",R26,0)),0)</f>
        <v>0</v>
      </c>
      <c r="AI26" s="432">
        <f>IFERROR(IF($I26="預設值Default",ROUND(VLOOKUP($J26,'4.Default Emission Factor'!$D:$V,8,FALSE),10),IF($I26="自訂值Custom Value",S26,0)),0)</f>
        <v>0</v>
      </c>
      <c r="AJ26" s="432">
        <f>IFERROR(IF($I26="預設值Default",ROUND(VLOOKUP($J26,'4.Default Emission Factor'!$D:$V,10,FALSE),10),IF($I26="自訂值Custom Value",T26,0)),0)</f>
        <v>0</v>
      </c>
      <c r="AK26" s="432">
        <f>IFERROR(IF($I26="預設值Default",ROUND(VLOOKUP($J26,'4.Default Emission Factor'!$D:$V,12,FALSE),10),IF($I26="自訂值Custom Value",U26,0)),0)</f>
        <v>0</v>
      </c>
      <c r="AL26" s="432">
        <f>IFERROR(IF($I26="預設值Default",ROUND(VLOOKUP($J26,'4.Default Emission Factor'!$D:$V,14,FALSE),10),IF($I26="自訂值Custom Value",V26,0)),0)</f>
        <v>0</v>
      </c>
      <c r="AM26" s="434" t="str">
        <f>IFERROR(IF(I26="預設值Default",VLOOKUP($J26,'4.Default Emission Factor'!$D:$V,17,FALSE),IF(I26="自訂值Custom Value",X26,"")),"")</f>
        <v/>
      </c>
      <c r="AN26" s="435">
        <f t="shared" si="8"/>
        <v>0</v>
      </c>
      <c r="AO26" s="436">
        <f>IF(Z26="V",IF('1.GHG Inventory Form'!$E$6="IPCC AR2 Report(1995)",'6.GWP'!$C$2,IF('1.GHG Inventory Form'!$E$6="IPCC AR3 Report(2001)",'6.GWP'!$D$2,IF('1.GHG Inventory Form'!$E$6="IPCC AR4 Report(2007)",'6.GWP'!$E$2,IF('1.GHG Inventory Form'!$E$6="IPCC AR5 Report(2013)",'6.GWP'!$F$2,IF('1.GHG Inventory Form'!$E$6="IPCC AR6 Report(2021)",'6.GWP'!$G$2,0))))),0)</f>
        <v>0</v>
      </c>
      <c r="AP26" s="436">
        <f>IF(AA26="V",IF('1.GHG Inventory Form'!$E$6="IPCC AR2 Report(1995)",'6.GWP'!$C$3,IF('1.GHG Inventory Form'!$E$6="IPCC AR3 Report(2001)",'6.GWP'!$D$3,IF('1.GHG Inventory Form'!$E$6="IPCC AR4 Report(2007)",'6.GWP'!$E$3,IF('1.GHG Inventory Form'!$E$6="IPCC AR5 Report(2013)",'6.GWP'!$F$3,IF('1.GHG Inventory Form'!$E$6="IPCC AR6 Report(2021)",'6.GWP'!$G$3,0))))),0)</f>
        <v>0</v>
      </c>
      <c r="AQ26" s="436">
        <f>IFERROR(IF(AND(AB26="V",$I26="預設值"),IF('1.GHG Inventory Form'!$E$6="IPCC AR2 Report(1995)",VLOOKUP($J26,'6.GWP'!$B$1:$G$173,2,FALSE),IF('1.GHG Inventory Form'!$E$6="IPCC AR3 Report(2001)",VLOOKUP($J26,'6.GWP'!$B$1:$G$173,3,FALSE),IF('1.GHG Inventory Form'!$E$6="IPCC AR4 Report(2007)",VLOOKUP($J26,'6.GWP'!$B$1:$G$173,4,FALSE),IF('1.GHG Inventory Form'!$E$6="IPCC AR5 Report(2013)",VLOOKUP($J26,'6.GWP'!$B$1:$G$173,5,FALSE),IF('1.GHG Inventory Form'!$E$6="IPCC AR6 Report(2021)",VLOOKUP($J26,'6.GWP'!$B$2:$G$173,6,FALSE),0))))),IF(AND(AB26="V",$I26="自訂值"),IF('1.GHG Inventory Form'!$E$6="IPCC AR2 Report(1995)",VLOOKUP($K26,'6.GWP'!$B$1:$G$173,2,FALSE),IF('1.GHG Inventory Form'!$E$6="IPCC AR3 Report(2001)",VLOOKUP($K26,'6.GWP'!$B$1:$G$173,3,FALSE),IF('1.GHG Inventory Form'!$E$6="IPCC AR4 Report(2007)",VLOOKUP($K26,'6.GWP'!$B$1:$G$173,4,FALSE),IF('1.GHG Inventory Form'!$E$6="IPCC AR5 Report(2013)",VLOOKUP($K26,'6.GWP'!$B$1:$G$173,5,FALSE),IF('1.GHG Inventory Form'!$E$6="IPCC AR6 Report(2021)",VLOOKUP($K26,'6.GWP'!$B$2:$G$173,6,FALSE),0))))),0)),0)</f>
        <v>0</v>
      </c>
      <c r="AR26" s="436">
        <f>IFERROR(IF(AND(AC26="V",$I26="預設值"),IF('1.GHG Inventory Form'!$E$6="IPCC AR2 Report(1995)",VLOOKUP($J26,'6.GWP'!$B$1:$G$173,2,FALSE),IF('1.GHG Inventory Form'!$E$6="IPCC AR3 Report(2001)",VLOOKUP($J26,'6.GWP'!$B$1:$G$173,3,FALSE),IF('1.GHG Inventory Form'!$E$6="IPCC AR4 Report(2007)",VLOOKUP($J26,'6.GWP'!$B$1:$G$173,4,FALSE),IF('1.GHG Inventory Form'!$E$6="IPCC AR5 Report(2013)",VLOOKUP($J26,'6.GWP'!$B$1:$G$173,5,FALSE),IF('1.GHG Inventory Form'!$E$6="IPCC AR6 Report(2021)",VLOOKUP($J26,'6.GWP'!$B$2:$G$173,6,FALSE),0))))),IF(AND(AC26="V",$I26="自訂值"),IF('1.GHG Inventory Form'!$E$6="IPCC AR2 Report(1995)",VLOOKUP($K26,'6.GWP'!$B$1:$G$173,2,FALSE),IF('1.GHG Inventory Form'!$E$6="IPCC AR3 Report(2001)",VLOOKUP($K26,'6.GWP'!$B$1:$G$173,3,FALSE),IF('1.GHG Inventory Form'!$E$6="IPCC AR4 Report(2007)",VLOOKUP($K26,'6.GWP'!$B$1:$G$173,4,FALSE),IF('1.GHG Inventory Form'!$E$6="IPCC AR5 Report(2013)",VLOOKUP($K26,'6.GWP'!$B$1:$G$173,5,FALSE),IF('1.GHG Inventory Form'!$E$6="IPCC AR6 Report(2021)",VLOOKUP($K26,'6.GWP'!$B$2:$G$173,6,FALSE),0))))),0)),0)</f>
        <v>0</v>
      </c>
      <c r="AS26" s="436">
        <f>IF(AD26="V",IF('1.GHG Inventory Form'!$E$6="IPCC AR2 Report(1995)",'6.GWP'!$C$5,IF('1.GHG Inventory Form'!$E$6="IPCC AR3 Report(2001)",'6.GWP'!$D$5,IF('1.GHG Inventory Form'!$E$6="IPCC AR4 Report(2007)",'6.GWP'!$E$5,IF('1.GHG Inventory Form'!$E$6="IPCC AR5 Report(2013)",'6.GWP'!$F$5,IF('1.GHG Inventory Form'!$E$6="IPCC AR6 Report(2021)",'6.GWP'!$G$5,0))))),0)</f>
        <v>0</v>
      </c>
      <c r="AT26" s="437">
        <f>IF(AE26="V",IF('1.GHG Inventory Form'!$E$6="IPCC AR2 Report(1995)",'6.GWP'!$C$4,IF('1.GHG Inventory Form'!$E$6="IPCC AR3 Report(2001)",'6.GWP'!$D$4,IF('1.GHG Inventory Form'!$E$6="IPCC AR4 Report(2007)",'6.GWP'!$E$4,IF('1.GHG Inventory Form'!$E$6="IPCC AR5 Report(2013)",'6.GWP'!$F$4,IF('1.GHG Inventory Form'!$E$6="IPCC AR6 Report(2021)",'6.GWP'!$G$4,0))))),0)</f>
        <v>0</v>
      </c>
      <c r="AU26" s="438" t="str">
        <f t="shared" si="9"/>
        <v/>
      </c>
      <c r="AV26" s="438" t="str">
        <f t="shared" si="10"/>
        <v/>
      </c>
      <c r="AW26" s="438" t="str">
        <f t="shared" si="11"/>
        <v/>
      </c>
      <c r="AX26" s="438" t="str">
        <f t="shared" si="12"/>
        <v/>
      </c>
      <c r="AY26" s="438" t="str">
        <f t="shared" si="13"/>
        <v/>
      </c>
      <c r="AZ26" s="438" t="str">
        <f t="shared" si="14"/>
        <v/>
      </c>
      <c r="BA26" s="438" t="str">
        <f t="shared" si="15"/>
        <v/>
      </c>
      <c r="BB26" s="438">
        <f t="shared" si="16"/>
        <v>0</v>
      </c>
      <c r="BC26" s="439">
        <f t="shared" si="17"/>
        <v>0</v>
      </c>
      <c r="BD26" s="440">
        <f t="shared" si="18"/>
        <v>0</v>
      </c>
      <c r="BI26" s="95" t="str">
        <f t="shared" si="19"/>
        <v/>
      </c>
      <c r="BJ26" s="95" t="str">
        <f t="shared" si="20"/>
        <v/>
      </c>
      <c r="BK26" s="95" t="str">
        <f t="shared" si="21"/>
        <v/>
      </c>
    </row>
    <row r="27" spans="1:63" customFormat="1" ht="31.5" customHeight="1" thickBot="1">
      <c r="A27">
        <v>12</v>
      </c>
      <c r="B27" s="753"/>
      <c r="C27" s="817"/>
      <c r="D27" s="787"/>
      <c r="E27" s="818"/>
      <c r="F27" s="819"/>
      <c r="G27" s="441" t="str">
        <f t="shared" si="0"/>
        <v>N</v>
      </c>
      <c r="H27" s="442" t="str">
        <f>IFERROR(LOOKUP(1,0/(('Data Request'!$E$50:$E$105='1.GHG Inventory Form'!$C$16)*('Data Request'!$B$50:$B$105='1.GHG Inventory Form'!$A27)),'Data Request'!$G$50:$G$105),"")</f>
        <v/>
      </c>
      <c r="I27" s="443" t="s">
        <v>3280</v>
      </c>
      <c r="J27" s="444" t="str">
        <f>IFERROR(LOOKUP(1,0/(('Data Request'!$E$50:$E$105='1.GHG Inventory Form'!$C$16)*('Data Request'!$B$50:$B$105='1.GHG Inventory Form'!$A27)),'Data Request'!$O$50:$O$105),"")</f>
        <v/>
      </c>
      <c r="K27" s="202"/>
      <c r="L27" s="298" t="str">
        <f>IFERROR(LOOKUP(1,0/(('Data Request'!$E$50:$E$105='1.GHG Inventory Form'!$C$16)*('Data Request'!$B$50:$B$105='1.GHG Inventory Form'!$A27)),'Data Request'!$M$50:$M$105),"")</f>
        <v/>
      </c>
      <c r="M27" s="445" t="str">
        <f>IFERROR(IF(I27="預設值Default",VLOOKUP($J27,'4.Default Emission Factor'!$D:$V,16,FALSE),"請填寫自訂活動數據單位Please fill in Custom Unit"),"請選擇預設排放係數名稱Please Choose Default Fuel or Greenhouse Gas")</f>
        <v>請選擇預設排放係數名稱Please Choose Default Fuel or Greenhouse Gas</v>
      </c>
      <c r="N27" s="253"/>
      <c r="O27" s="253"/>
      <c r="P27" s="160"/>
      <c r="Q27" s="160"/>
      <c r="R27" s="160"/>
      <c r="S27" s="160"/>
      <c r="T27" s="160"/>
      <c r="U27" s="160"/>
      <c r="V27" s="160"/>
      <c r="W27" s="299"/>
      <c r="X27" s="163"/>
      <c r="Y27" s="446" t="str">
        <f t="shared" si="1"/>
        <v/>
      </c>
      <c r="Z27" s="447" t="str">
        <f t="shared" si="2"/>
        <v/>
      </c>
      <c r="AA27" s="447" t="str">
        <f t="shared" si="3"/>
        <v/>
      </c>
      <c r="AB27" s="447" t="str">
        <f t="shared" si="4"/>
        <v/>
      </c>
      <c r="AC27" s="447" t="str">
        <f t="shared" si="5"/>
        <v/>
      </c>
      <c r="AD27" s="447" t="str">
        <f t="shared" si="6"/>
        <v/>
      </c>
      <c r="AE27" s="448" t="str">
        <f t="shared" si="7"/>
        <v/>
      </c>
      <c r="AF27" s="446">
        <f>IFERROR(IF($I27="預設值Default",ROUND(VLOOKUP($J27,'4.Default Emission Factor'!$D:$V,2,FALSE),10),IF($I27="自訂值Custom Value",P27,0)),0)</f>
        <v>0</v>
      </c>
      <c r="AG27" s="447">
        <f>IFERROR(IF($I27="預設值Default",ROUND(VLOOKUP($J27,'4.Default Emission Factor'!$D:$V,4,FALSE),10),IF($I27="自訂值Custom Value",Q27,0)),0)</f>
        <v>0</v>
      </c>
      <c r="AH27" s="447">
        <f>IFERROR(IF($I27="預設值Default",ROUND(VLOOKUP($J27,'4.Default Emission Factor'!$D:$V,6,FALSE),10),IF($I27="自訂值Custom Value",R27,0)),0)</f>
        <v>0</v>
      </c>
      <c r="AI27" s="447">
        <f>IFERROR(IF($I27="預設值Default",ROUND(VLOOKUP($J27,'4.Default Emission Factor'!$D:$V,8,FALSE),10),IF($I27="自訂值Custom Value",S27,0)),0)</f>
        <v>0</v>
      </c>
      <c r="AJ27" s="447">
        <f>IFERROR(IF($I27="預設值Default",ROUND(VLOOKUP($J27,'4.Default Emission Factor'!$D:$V,10,FALSE),10),IF($I27="自訂值Custom Value",T27,0)),0)</f>
        <v>0</v>
      </c>
      <c r="AK27" s="447">
        <f>IFERROR(IF($I27="預設值Default",ROUND(VLOOKUP($J27,'4.Default Emission Factor'!$D:$V,12,FALSE),10),IF($I27="自訂值Custom Value",U27,0)),0)</f>
        <v>0</v>
      </c>
      <c r="AL27" s="447">
        <f>IFERROR(IF($I27="預設值Default",ROUND(VLOOKUP($J27,'4.Default Emission Factor'!$D:$V,14,FALSE),10),IF($I27="自訂值Custom Value",V27,0)),0)</f>
        <v>0</v>
      </c>
      <c r="AM27" s="449" t="str">
        <f>IFERROR(IF(I27="預設值Default",VLOOKUP($J27,'4.Default Emission Factor'!$D:$V,17,FALSE),IF(I27="自訂值Custom Value",X27,"")),"")</f>
        <v/>
      </c>
      <c r="AN27" s="450">
        <f t="shared" si="8"/>
        <v>0</v>
      </c>
      <c r="AO27" s="451">
        <f>IF(Z27="V",IF('1.GHG Inventory Form'!$E$6="IPCC AR2 Report(1995)",'6.GWP'!$C$2,IF('1.GHG Inventory Form'!$E$6="IPCC AR3 Report(2001)",'6.GWP'!$D$2,IF('1.GHG Inventory Form'!$E$6="IPCC AR4 Report(2007)",'6.GWP'!$E$2,IF('1.GHG Inventory Form'!$E$6="IPCC AR5 Report(2013)",'6.GWP'!$F$2,IF('1.GHG Inventory Form'!$E$6="IPCC AR6 Report(2021)",'6.GWP'!$G$2,0))))),0)</f>
        <v>0</v>
      </c>
      <c r="AP27" s="451">
        <f>IF(AA27="V",IF('1.GHG Inventory Form'!$E$6="IPCC AR2 Report(1995)",'6.GWP'!$C$3,IF('1.GHG Inventory Form'!$E$6="IPCC AR3 Report(2001)",'6.GWP'!$D$3,IF('1.GHG Inventory Form'!$E$6="IPCC AR4 Report(2007)",'6.GWP'!$E$3,IF('1.GHG Inventory Form'!$E$6="IPCC AR5 Report(2013)",'6.GWP'!$F$3,IF('1.GHG Inventory Form'!$E$6="IPCC AR6 Report(2021)",'6.GWP'!$G$3,0))))),0)</f>
        <v>0</v>
      </c>
      <c r="AQ27" s="451">
        <f>IFERROR(IF(AND(AB27="V",$I27="預設值"),IF('1.GHG Inventory Form'!$E$6="IPCC AR2 Report(1995)",VLOOKUP($J27,'6.GWP'!$B$1:$G$173,2,FALSE),IF('1.GHG Inventory Form'!$E$6="IPCC AR3 Report(2001)",VLOOKUP($J27,'6.GWP'!$B$1:$G$173,3,FALSE),IF('1.GHG Inventory Form'!$E$6="IPCC AR4 Report(2007)",VLOOKUP($J27,'6.GWP'!$B$1:$G$173,4,FALSE),IF('1.GHG Inventory Form'!$E$6="IPCC AR5 Report(2013)",VLOOKUP($J27,'6.GWP'!$B$1:$G$173,5,FALSE),IF('1.GHG Inventory Form'!$E$6="IPCC AR6 Report(2021)",VLOOKUP($J27,'6.GWP'!$B$2:$G$173,6,FALSE),0))))),IF(AND(AB27="V",$I27="自訂值"),IF('1.GHG Inventory Form'!$E$6="IPCC AR2 Report(1995)",VLOOKUP($K27,'6.GWP'!$B$1:$G$173,2,FALSE),IF('1.GHG Inventory Form'!$E$6="IPCC AR3 Report(2001)",VLOOKUP($K27,'6.GWP'!$B$1:$G$173,3,FALSE),IF('1.GHG Inventory Form'!$E$6="IPCC AR4 Report(2007)",VLOOKUP($K27,'6.GWP'!$B$1:$G$173,4,FALSE),IF('1.GHG Inventory Form'!$E$6="IPCC AR5 Report(2013)",VLOOKUP($K27,'6.GWP'!$B$1:$G$173,5,FALSE),IF('1.GHG Inventory Form'!$E$6="IPCC AR6 Report(2021)",VLOOKUP($K27,'6.GWP'!$B$2:$G$173,6,FALSE),0))))),0)),0)</f>
        <v>0</v>
      </c>
      <c r="AR27" s="451">
        <f>IFERROR(IF(AND(AC27="V",$I27="預設值"),IF('1.GHG Inventory Form'!$E$6="IPCC AR2 Report(1995)",VLOOKUP($J27,'6.GWP'!$B$1:$G$173,2,FALSE),IF('1.GHG Inventory Form'!$E$6="IPCC AR3 Report(2001)",VLOOKUP($J27,'6.GWP'!$B$1:$G$173,3,FALSE),IF('1.GHG Inventory Form'!$E$6="IPCC AR4 Report(2007)",VLOOKUP($J27,'6.GWP'!$B$1:$G$173,4,FALSE),IF('1.GHG Inventory Form'!$E$6="IPCC AR5 Report(2013)",VLOOKUP($J27,'6.GWP'!$B$1:$G$173,5,FALSE),IF('1.GHG Inventory Form'!$E$6="IPCC AR6 Report(2021)",VLOOKUP($J27,'6.GWP'!$B$2:$G$173,6,FALSE),0))))),IF(AND(AC27="V",$I27="自訂值"),IF('1.GHG Inventory Form'!$E$6="IPCC AR2 Report(1995)",VLOOKUP($K27,'6.GWP'!$B$1:$G$173,2,FALSE),IF('1.GHG Inventory Form'!$E$6="IPCC AR3 Report(2001)",VLOOKUP($K27,'6.GWP'!$B$1:$G$173,3,FALSE),IF('1.GHG Inventory Form'!$E$6="IPCC AR4 Report(2007)",VLOOKUP($K27,'6.GWP'!$B$1:$G$173,4,FALSE),IF('1.GHG Inventory Form'!$E$6="IPCC AR5 Report(2013)",VLOOKUP($K27,'6.GWP'!$B$1:$G$173,5,FALSE),IF('1.GHG Inventory Form'!$E$6="IPCC AR6 Report(2021)",VLOOKUP($K27,'6.GWP'!$B$2:$G$173,6,FALSE),0))))),0)),0)</f>
        <v>0</v>
      </c>
      <c r="AS27" s="451">
        <f>IF(AD27="V",IF('1.GHG Inventory Form'!$E$6="IPCC AR2 Report(1995)",'6.GWP'!$C$5,IF('1.GHG Inventory Form'!$E$6="IPCC AR3 Report(2001)",'6.GWP'!$D$5,IF('1.GHG Inventory Form'!$E$6="IPCC AR4 Report(2007)",'6.GWP'!$E$5,IF('1.GHG Inventory Form'!$E$6="IPCC AR5 Report(2013)",'6.GWP'!$F$5,IF('1.GHG Inventory Form'!$E$6="IPCC AR6 Report(2021)",'6.GWP'!$G$5,0))))),0)</f>
        <v>0</v>
      </c>
      <c r="AT27" s="452">
        <f>IF(AE27="V",IF('1.GHG Inventory Form'!$E$6="IPCC AR2 Report(1995)",'6.GWP'!$C$4,IF('1.GHG Inventory Form'!$E$6="IPCC AR3 Report(2001)",'6.GWP'!$D$4,IF('1.GHG Inventory Form'!$E$6="IPCC AR4 Report(2007)",'6.GWP'!$E$4,IF('1.GHG Inventory Form'!$E$6="IPCC AR5 Report(2013)",'6.GWP'!$F$4,IF('1.GHG Inventory Form'!$E$6="IPCC AR6 Report(2021)",'6.GWP'!$G$4,0))))),0)</f>
        <v>0</v>
      </c>
      <c r="AU27" s="453" t="str">
        <f t="shared" si="9"/>
        <v/>
      </c>
      <c r="AV27" s="453" t="str">
        <f t="shared" si="10"/>
        <v/>
      </c>
      <c r="AW27" s="453" t="str">
        <f t="shared" si="11"/>
        <v/>
      </c>
      <c r="AX27" s="453" t="str">
        <f t="shared" si="12"/>
        <v/>
      </c>
      <c r="AY27" s="453" t="str">
        <f t="shared" si="13"/>
        <v/>
      </c>
      <c r="AZ27" s="453" t="str">
        <f t="shared" si="14"/>
        <v/>
      </c>
      <c r="BA27" s="453" t="str">
        <f t="shared" si="15"/>
        <v/>
      </c>
      <c r="BB27" s="453">
        <f t="shared" si="16"/>
        <v>0</v>
      </c>
      <c r="BC27" s="454">
        <f t="shared" si="17"/>
        <v>0</v>
      </c>
      <c r="BD27" s="455">
        <f t="shared" si="18"/>
        <v>0</v>
      </c>
      <c r="BI27" s="95" t="str">
        <f t="shared" si="19"/>
        <v/>
      </c>
      <c r="BJ27" s="95" t="str">
        <f t="shared" si="20"/>
        <v/>
      </c>
      <c r="BK27" s="95" t="str">
        <f t="shared" si="21"/>
        <v/>
      </c>
    </row>
    <row r="28" spans="1:63" customFormat="1" ht="31" customHeight="1">
      <c r="A28">
        <v>1</v>
      </c>
      <c r="B28" s="787"/>
      <c r="C28" s="820">
        <v>1.2</v>
      </c>
      <c r="D28" s="822" t="s">
        <v>3281</v>
      </c>
      <c r="E28" s="822"/>
      <c r="F28" s="822"/>
      <c r="G28" s="456" t="str">
        <f t="shared" si="0"/>
        <v>N</v>
      </c>
      <c r="H28" s="457" t="str">
        <f>IFERROR(LOOKUP(1,0/(('Data Request'!$E$50:$E$105='1.GHG Inventory Form'!$C$28)*('Data Request'!$B$50:$B$105='1.GHG Inventory Form'!$A28)),'Data Request'!$G$50:$G$105),"")</f>
        <v/>
      </c>
      <c r="I28" s="458" t="s">
        <v>3280</v>
      </c>
      <c r="J28" s="458" t="str">
        <f>IFERROR(LOOKUP(1,0/(('Data Request'!$E$50:$E$105='1.GHG Inventory Form'!$C$28)*('Data Request'!$B$50:$B$105='1.GHG Inventory Form'!$A28)),'Data Request'!$O$50:$O$105),"")</f>
        <v/>
      </c>
      <c r="K28" s="302"/>
      <c r="L28" s="303" t="str">
        <f>IFERROR(LOOKUP(1,0/(('Data Request'!$E$50:$E$105='1.GHG Inventory Form'!$C$28)*('Data Request'!$B$50:$B$105='1.GHG Inventory Form'!$A28)),'Data Request'!$M$50:$M$105),"")</f>
        <v/>
      </c>
      <c r="M28" s="457" t="str">
        <f>IFERROR(IF(I28="預設值Default",VLOOKUP($J28,'4.Default Emission Factor'!$D:$V,16,FALSE),"請填寫自訂活動數據單位Please fill in Custom Unit"),"請選擇預設排放係數名稱Please Choose Default Fuel or Greenhouse Gas")</f>
        <v>請選擇預設排放係數名稱Please Choose Default Fuel or Greenhouse Gas</v>
      </c>
      <c r="N28" s="304"/>
      <c r="O28" s="304"/>
      <c r="P28" s="35"/>
      <c r="Q28" s="35"/>
      <c r="R28" s="35"/>
      <c r="S28" s="35"/>
      <c r="T28" s="107"/>
      <c r="U28" s="107"/>
      <c r="V28" s="107"/>
      <c r="W28" s="107"/>
      <c r="X28" s="305"/>
      <c r="Y28" s="459" t="str">
        <f t="shared" si="1"/>
        <v/>
      </c>
      <c r="Z28" s="459" t="str">
        <f t="shared" si="2"/>
        <v/>
      </c>
      <c r="AA28" s="459" t="str">
        <f t="shared" si="3"/>
        <v/>
      </c>
      <c r="AB28" s="459" t="str">
        <f t="shared" si="4"/>
        <v/>
      </c>
      <c r="AC28" s="459" t="str">
        <f t="shared" si="5"/>
        <v/>
      </c>
      <c r="AD28" s="459" t="str">
        <f t="shared" si="6"/>
        <v/>
      </c>
      <c r="AE28" s="459" t="str">
        <f t="shared" si="7"/>
        <v/>
      </c>
      <c r="AF28" s="459">
        <f>IFERROR(IF($I28="預設值Default",ROUND(VLOOKUP($J28,'4.Default Emission Factor'!$D:$V,2,FALSE),10),IF($I28="自訂值Custom Value",P28,0)),0)</f>
        <v>0</v>
      </c>
      <c r="AG28" s="459">
        <f>IFERROR(IF($I28="預設值Default",ROUND(VLOOKUP($J28,'4.Default Emission Factor'!$D:$V,4,FALSE),10),IF($I28="自訂值Custom Value",Q28,0)),0)</f>
        <v>0</v>
      </c>
      <c r="AH28" s="459">
        <f>IFERROR(IF($I28="預設值Default",ROUND(VLOOKUP($J28,'4.Default Emission Factor'!$D:$V,6,FALSE),10),IF($I28="自訂值Custom Value",R28,0)),0)</f>
        <v>0</v>
      </c>
      <c r="AI28" s="459">
        <f>IFERROR(IF($I28="預設值Default",ROUND(VLOOKUP($J28,'4.Default Emission Factor'!$D:$V,8,FALSE),10),IF($I28="自訂值Custom Value",S28,0)),0)</f>
        <v>0</v>
      </c>
      <c r="AJ28" s="459">
        <f>IFERROR(IF($I28="預設值Default",ROUND(VLOOKUP($J28,'4.Default Emission Factor'!$D:$V,10,FALSE),10),IF($I28="自訂值Custom Value",T28,0)),0)</f>
        <v>0</v>
      </c>
      <c r="AK28" s="459">
        <f>IFERROR(IF($I28="預設值Default",ROUND(VLOOKUP($J28,'4.Default Emission Factor'!$D:$V,12,FALSE),10),IF($I28="自訂值Custom Value",U28,0)),0)</f>
        <v>0</v>
      </c>
      <c r="AL28" s="459">
        <f>IFERROR(IF($I28="預設值Default",ROUND(VLOOKUP($J28,'4.Default Emission Factor'!$D:$V,14,FALSE),10),IF($I28="自訂值Custom Value",V28,0)),0)</f>
        <v>0</v>
      </c>
      <c r="AM28" s="460" t="str">
        <f>IFERROR(IF(I28="預設值Default",VLOOKUP($J28,'4.Default Emission Factor'!$D:$V,17,FALSE),IF(I28="自訂值Custom Value",X28,"")),"")</f>
        <v/>
      </c>
      <c r="AN28" s="461">
        <f t="shared" si="8"/>
        <v>0</v>
      </c>
      <c r="AO28" s="461">
        <f>IF(Z28="V",IF('1.GHG Inventory Form'!$E$6="IPCC AR2 Report(1995)",'6.GWP'!$C$2,IF('1.GHG Inventory Form'!$E$6="IPCC AR3 Report(2001)",'6.GWP'!$D$2,IF('1.GHG Inventory Form'!$E$6="IPCC AR4 Report(2007)",'6.GWP'!$E$2,IF('1.GHG Inventory Form'!$E$6="IPCC AR5 Report(2013)",'6.GWP'!$F$2,IF('1.GHG Inventory Form'!$E$6="IPCC AR6 Report(2021)",'6.GWP'!$G$2,0))))),0)</f>
        <v>0</v>
      </c>
      <c r="AP28" s="461">
        <f>IF(AA28="V",IF('1.GHG Inventory Form'!$E$6="IPCC AR2 Report(1995)",'6.GWP'!$C$3,IF('1.GHG Inventory Form'!$E$6="IPCC AR3 Report(2001)",'6.GWP'!$D$3,IF('1.GHG Inventory Form'!$E$6="IPCC AR4 Report(2007)",'6.GWP'!$E$3,IF('1.GHG Inventory Form'!$E$6="IPCC AR5 Report(2013)",'6.GWP'!$F$3,IF('1.GHG Inventory Form'!$E$6="IPCC AR6 Report(2021)",'6.GWP'!$G$3,0))))),0)</f>
        <v>0</v>
      </c>
      <c r="AQ28" s="461">
        <f>IFERROR(IF(AND(AB28="V",$I28="預設值"),IF('1.GHG Inventory Form'!$E$6="IPCC AR2 Report(1995)",VLOOKUP($J28,'6.GWP'!$B$1:$G$173,2,FALSE),IF('1.GHG Inventory Form'!$E$6="IPCC AR3 Report(2001)",VLOOKUP($J28,'6.GWP'!$B$1:$G$173,3,FALSE),IF('1.GHG Inventory Form'!$E$6="IPCC AR4 Report(2007)",VLOOKUP($J28,'6.GWP'!$B$1:$G$173,4,FALSE),IF('1.GHG Inventory Form'!$E$6="IPCC AR5 Report(2013)",VLOOKUP($J28,'6.GWP'!$B$1:$G$173,5,FALSE),IF('1.GHG Inventory Form'!$E$6="IPCC AR6 Report(2021)",VLOOKUP($J28,'6.GWP'!$B$2:$G$173,6,FALSE),0))))),IF(AND(AB28="V",$I28="自訂值"),IF('1.GHG Inventory Form'!$E$6="IPCC AR2 Report(1995)",VLOOKUP($K28,'6.GWP'!$B$1:$G$173,2,FALSE),IF('1.GHG Inventory Form'!$E$6="IPCC AR3 Report(2001)",VLOOKUP($K28,'6.GWP'!$B$1:$G$173,3,FALSE),IF('1.GHG Inventory Form'!$E$6="IPCC AR4 Report(2007)",VLOOKUP($K28,'6.GWP'!$B$1:$G$173,4,FALSE),IF('1.GHG Inventory Form'!$E$6="IPCC AR5 Report(2013)",VLOOKUP($K28,'6.GWP'!$B$1:$G$173,5,FALSE),IF('1.GHG Inventory Form'!$E$6="IPCC AR6 Report(2021)",VLOOKUP($K28,'6.GWP'!$B$2:$G$173,6,FALSE),0))))),0)),0)</f>
        <v>0</v>
      </c>
      <c r="AR28" s="461">
        <f>IFERROR(IF(AND(AC28="V",$I28="預設值"),IF('1.GHG Inventory Form'!$E$6="IPCC AR2 Report(1995)",VLOOKUP($J28,'6.GWP'!$B$1:$G$173,2,FALSE),IF('1.GHG Inventory Form'!$E$6="IPCC AR3 Report(2001)",VLOOKUP($J28,'6.GWP'!$B$1:$G$173,3,FALSE),IF('1.GHG Inventory Form'!$E$6="IPCC AR4 Report(2007)",VLOOKUP($J28,'6.GWP'!$B$1:$G$173,4,FALSE),IF('1.GHG Inventory Form'!$E$6="IPCC AR5 Report(2013)",VLOOKUP($J28,'6.GWP'!$B$1:$G$173,5,FALSE),IF('1.GHG Inventory Form'!$E$6="IPCC AR6 Report(2021)",VLOOKUP($J28,'6.GWP'!$B$2:$G$173,6,FALSE),0))))),IF(AND(AC28="V",$I28="自訂值"),IF('1.GHG Inventory Form'!$E$6="IPCC AR2 Report(1995)",VLOOKUP($K28,'6.GWP'!$B$1:$G$173,2,FALSE),IF('1.GHG Inventory Form'!$E$6="IPCC AR3 Report(2001)",VLOOKUP($K28,'6.GWP'!$B$1:$G$173,3,FALSE),IF('1.GHG Inventory Form'!$E$6="IPCC AR4 Report(2007)",VLOOKUP($K28,'6.GWP'!$B$1:$G$173,4,FALSE),IF('1.GHG Inventory Form'!$E$6="IPCC AR5 Report(2013)",VLOOKUP($K28,'6.GWP'!$B$1:$G$173,5,FALSE),IF('1.GHG Inventory Form'!$E$6="IPCC AR6 Report(2021)",VLOOKUP($K28,'6.GWP'!$B$2:$G$173,6,FALSE),0))))),0)),0)</f>
        <v>0</v>
      </c>
      <c r="AS28" s="461">
        <f>IF(AD28="V",IF('1.GHG Inventory Form'!$E$6="IPCC AR2 Report(1995)",'6.GWP'!$C$5,IF('1.GHG Inventory Form'!$E$6="IPCC AR3 Report(2001)",'6.GWP'!$D$5,IF('1.GHG Inventory Form'!$E$6="IPCC AR4 Report(2007)",'6.GWP'!$E$5,IF('1.GHG Inventory Form'!$E$6="IPCC AR5 Report(2013)",'6.GWP'!$F$5,IF('1.GHG Inventory Form'!$E$6="IPCC AR6 Report(2021)",'6.GWP'!$G$5,0))))),0)</f>
        <v>0</v>
      </c>
      <c r="AT28" s="461">
        <f>IF(AE28="V",IF('1.GHG Inventory Form'!$E$6="IPCC AR2 Report(1995)",'6.GWP'!$C$4,IF('1.GHG Inventory Form'!$E$6="IPCC AR3 Report(2001)",'6.GWP'!$D$4,IF('1.GHG Inventory Form'!$E$6="IPCC AR4 Report(2007)",'6.GWP'!$E$4,IF('1.GHG Inventory Form'!$E$6="IPCC AR5 Report(2013)",'6.GWP'!$F$4,IF('1.GHG Inventory Form'!$E$6="IPCC AR6 Report(2021)",'6.GWP'!$G$4,0))))),0)</f>
        <v>0</v>
      </c>
      <c r="AU28" s="462" t="str">
        <f t="shared" si="9"/>
        <v/>
      </c>
      <c r="AV28" s="462" t="str">
        <f t="shared" si="10"/>
        <v/>
      </c>
      <c r="AW28" s="462" t="str">
        <f t="shared" si="11"/>
        <v/>
      </c>
      <c r="AX28" s="462" t="str">
        <f t="shared" si="12"/>
        <v/>
      </c>
      <c r="AY28" s="462" t="str">
        <f t="shared" si="13"/>
        <v/>
      </c>
      <c r="AZ28" s="462" t="str">
        <f t="shared" si="14"/>
        <v/>
      </c>
      <c r="BA28" s="462" t="str">
        <f t="shared" si="15"/>
        <v/>
      </c>
      <c r="BB28" s="462">
        <f t="shared" si="16"/>
        <v>0</v>
      </c>
      <c r="BC28" s="463">
        <f t="shared" si="17"/>
        <v>0</v>
      </c>
      <c r="BD28" s="464">
        <f t="shared" si="18"/>
        <v>0</v>
      </c>
      <c r="BI28" s="95" t="str">
        <f t="shared" si="19"/>
        <v/>
      </c>
      <c r="BJ28" s="95" t="str">
        <f t="shared" si="20"/>
        <v/>
      </c>
      <c r="BK28" s="95" t="str">
        <f t="shared" si="21"/>
        <v/>
      </c>
    </row>
    <row r="29" spans="1:63" customFormat="1" ht="31" customHeight="1">
      <c r="A29">
        <v>2</v>
      </c>
      <c r="B29" s="787"/>
      <c r="C29" s="790"/>
      <c r="D29" s="823"/>
      <c r="E29" s="823"/>
      <c r="F29" s="823"/>
      <c r="G29" s="465" t="str">
        <f t="shared" si="0"/>
        <v>N</v>
      </c>
      <c r="H29" s="466" t="str">
        <f>IFERROR(LOOKUP(1,0/(('Data Request'!$E$50:$E$105='1.GHG Inventory Form'!$C$28)*('Data Request'!$B$50:$B$105='1.GHG Inventory Form'!$A29)),'Data Request'!$G$50:$G$105),"")</f>
        <v/>
      </c>
      <c r="I29" s="467" t="s">
        <v>3280</v>
      </c>
      <c r="J29" s="467" t="str">
        <f>IFERROR(LOOKUP(1,0/(('Data Request'!$E$50:$E$105='1.GHG Inventory Form'!$C$28)*('Data Request'!$B$50:$B$105='1.GHG Inventory Form'!$A29)),'Data Request'!$O$50:$O$105),"")</f>
        <v/>
      </c>
      <c r="K29" s="300"/>
      <c r="L29" s="301" t="str">
        <f>IFERROR(LOOKUP(1,0/(('Data Request'!$E$50:$E$105='1.GHG Inventory Form'!$C$28)*('Data Request'!$B$50:$B$105='1.GHG Inventory Form'!$A29)),'Data Request'!$M$50:$M$105),"")</f>
        <v/>
      </c>
      <c r="M29" s="466" t="str">
        <f>IFERROR(IF(I29="預設值Default",VLOOKUP($J29,'4.Default Emission Factor'!$D:$V,16,FALSE),"請填寫自訂活動數據單位Please fill in Custom Unit"),"請選擇預設排放係數名稱Please Choose Default Fuel or Greenhouse Gas")</f>
        <v>請選擇預設排放係數名稱Please Choose Default Fuel or Greenhouse Gas</v>
      </c>
      <c r="N29" s="254"/>
      <c r="O29" s="254"/>
      <c r="P29" s="33"/>
      <c r="Q29" s="33"/>
      <c r="R29" s="33"/>
      <c r="S29" s="33"/>
      <c r="T29" s="101"/>
      <c r="U29" s="101"/>
      <c r="V29" s="101"/>
      <c r="W29" s="101"/>
      <c r="X29" s="110"/>
      <c r="Y29" s="468" t="str">
        <f t="shared" si="1"/>
        <v/>
      </c>
      <c r="Z29" s="468" t="str">
        <f t="shared" si="2"/>
        <v/>
      </c>
      <c r="AA29" s="468" t="str">
        <f t="shared" si="3"/>
        <v/>
      </c>
      <c r="AB29" s="468" t="str">
        <f t="shared" si="4"/>
        <v/>
      </c>
      <c r="AC29" s="468" t="str">
        <f t="shared" si="5"/>
        <v/>
      </c>
      <c r="AD29" s="468" t="str">
        <f t="shared" si="6"/>
        <v/>
      </c>
      <c r="AE29" s="468" t="str">
        <f t="shared" si="7"/>
        <v/>
      </c>
      <c r="AF29" s="468">
        <f>IFERROR(IF($I29="預設值Default",ROUND(VLOOKUP($J29,'4.Default Emission Factor'!$D:$V,2,FALSE),10),IF($I29="自訂值Custom Value",P29,0)),0)</f>
        <v>0</v>
      </c>
      <c r="AG29" s="468">
        <f>IFERROR(IF($I29="預設值Default",ROUND(VLOOKUP($J29,'4.Default Emission Factor'!$D:$V,4,FALSE),10),IF($I29="自訂值Custom Value",Q29,0)),0)</f>
        <v>0</v>
      </c>
      <c r="AH29" s="468">
        <f>IFERROR(IF($I29="預設值Default",ROUND(VLOOKUP($J29,'4.Default Emission Factor'!$D:$V,6,FALSE),10),IF($I29="自訂值Custom Value",R29,0)),0)</f>
        <v>0</v>
      </c>
      <c r="AI29" s="468">
        <f>IFERROR(IF($I29="預設值Default",ROUND(VLOOKUP($J29,'4.Default Emission Factor'!$D:$V,8,FALSE),10),IF($I29="自訂值Custom Value",S29,0)),0)</f>
        <v>0</v>
      </c>
      <c r="AJ29" s="468">
        <f>IFERROR(IF($I29="預設值Default",ROUND(VLOOKUP($J29,'4.Default Emission Factor'!$D:$V,10,FALSE),10),IF($I29="自訂值Custom Value",T29,0)),0)</f>
        <v>0</v>
      </c>
      <c r="AK29" s="468">
        <f>IFERROR(IF($I29="預設值Default",ROUND(VLOOKUP($J29,'4.Default Emission Factor'!$D:$V,12,FALSE),10),IF($I29="自訂值Custom Value",U29,0)),0)</f>
        <v>0</v>
      </c>
      <c r="AL29" s="468">
        <f>IFERROR(IF($I29="預設值Default",ROUND(VLOOKUP($J29,'4.Default Emission Factor'!$D:$V,14,FALSE),10),IF($I29="自訂值Custom Value",V29,0)),0)</f>
        <v>0</v>
      </c>
      <c r="AM29" s="469" t="str">
        <f>IFERROR(IF(I29="預設值Default",VLOOKUP($J29,'4.Default Emission Factor'!$D:$V,17,FALSE),IF(I29="自訂值Custom Value",X29,"")),"")</f>
        <v/>
      </c>
      <c r="AN29" s="470">
        <f t="shared" si="8"/>
        <v>0</v>
      </c>
      <c r="AO29" s="470">
        <f>IF(Z29="V",IF('1.GHG Inventory Form'!$E$6="IPCC AR2 Report(1995)",'6.GWP'!$C$2,IF('1.GHG Inventory Form'!$E$6="IPCC AR3 Report(2001)",'6.GWP'!$D$2,IF('1.GHG Inventory Form'!$E$6="IPCC AR4 Report(2007)",'6.GWP'!$E$2,IF('1.GHG Inventory Form'!$E$6="IPCC AR5 Report(2013)",'6.GWP'!$F$2,IF('1.GHG Inventory Form'!$E$6="IPCC AR6 Report(2021)",'6.GWP'!$G$2,0))))),0)</f>
        <v>0</v>
      </c>
      <c r="AP29" s="470">
        <f>IF(AA29="V",IF('1.GHG Inventory Form'!$E$6="IPCC AR2 Report(1995)",'6.GWP'!$C$3,IF('1.GHG Inventory Form'!$E$6="IPCC AR3 Report(2001)",'6.GWP'!$D$3,IF('1.GHG Inventory Form'!$E$6="IPCC AR4 Report(2007)",'6.GWP'!$E$3,IF('1.GHG Inventory Form'!$E$6="IPCC AR5 Report(2013)",'6.GWP'!$F$3,IF('1.GHG Inventory Form'!$E$6="IPCC AR6 Report(2021)",'6.GWP'!$G$3,0))))),0)</f>
        <v>0</v>
      </c>
      <c r="AQ29" s="470">
        <f>IFERROR(IF(AND(AB29="V",$I29="預設值"),IF('1.GHG Inventory Form'!$E$6="IPCC AR2 Report(1995)",VLOOKUP($J29,'6.GWP'!$B$1:$G$173,2,FALSE),IF('1.GHG Inventory Form'!$E$6="IPCC AR3 Report(2001)",VLOOKUP($J29,'6.GWP'!$B$1:$G$173,3,FALSE),IF('1.GHG Inventory Form'!$E$6="IPCC AR4 Report(2007)",VLOOKUP($J29,'6.GWP'!$B$1:$G$173,4,FALSE),IF('1.GHG Inventory Form'!$E$6="IPCC AR5 Report(2013)",VLOOKUP($J29,'6.GWP'!$B$1:$G$173,5,FALSE),IF('1.GHG Inventory Form'!$E$6="IPCC AR6 Report(2021)",VLOOKUP($J29,'6.GWP'!$B$2:$G$173,6,FALSE),0))))),IF(AND(AB29="V",$I29="自訂值"),IF('1.GHG Inventory Form'!$E$6="IPCC AR2 Report(1995)",VLOOKUP($K29,'6.GWP'!$B$1:$G$173,2,FALSE),IF('1.GHG Inventory Form'!$E$6="IPCC AR3 Report(2001)",VLOOKUP($K29,'6.GWP'!$B$1:$G$173,3,FALSE),IF('1.GHG Inventory Form'!$E$6="IPCC AR4 Report(2007)",VLOOKUP($K29,'6.GWP'!$B$1:$G$173,4,FALSE),IF('1.GHG Inventory Form'!$E$6="IPCC AR5 Report(2013)",VLOOKUP($K29,'6.GWP'!$B$1:$G$173,5,FALSE),IF('1.GHG Inventory Form'!$E$6="IPCC AR6 Report(2021)",VLOOKUP($K29,'6.GWP'!$B$2:$G$173,6,FALSE),0))))),0)),0)</f>
        <v>0</v>
      </c>
      <c r="AR29" s="470">
        <f>IFERROR(IF(AND(AC29="V",$I29="預設值"),IF('1.GHG Inventory Form'!$E$6="IPCC AR2 Report(1995)",VLOOKUP($J29,'6.GWP'!$B$1:$G$173,2,FALSE),IF('1.GHG Inventory Form'!$E$6="IPCC AR3 Report(2001)",VLOOKUP($J29,'6.GWP'!$B$1:$G$173,3,FALSE),IF('1.GHG Inventory Form'!$E$6="IPCC AR4 Report(2007)",VLOOKUP($J29,'6.GWP'!$B$1:$G$173,4,FALSE),IF('1.GHG Inventory Form'!$E$6="IPCC AR5 Report(2013)",VLOOKUP($J29,'6.GWP'!$B$1:$G$173,5,FALSE),IF('1.GHG Inventory Form'!$E$6="IPCC AR6 Report(2021)",VLOOKUP($J29,'6.GWP'!$B$2:$G$173,6,FALSE),0))))),IF(AND(AC29="V",$I29="自訂值"),IF('1.GHG Inventory Form'!$E$6="IPCC AR2 Report(1995)",VLOOKUP($K29,'6.GWP'!$B$1:$G$173,2,FALSE),IF('1.GHG Inventory Form'!$E$6="IPCC AR3 Report(2001)",VLOOKUP($K29,'6.GWP'!$B$1:$G$173,3,FALSE),IF('1.GHG Inventory Form'!$E$6="IPCC AR4 Report(2007)",VLOOKUP($K29,'6.GWP'!$B$1:$G$173,4,FALSE),IF('1.GHG Inventory Form'!$E$6="IPCC AR5 Report(2013)",VLOOKUP($K29,'6.GWP'!$B$1:$G$173,5,FALSE),IF('1.GHG Inventory Form'!$E$6="IPCC AR6 Report(2021)",VLOOKUP($K29,'6.GWP'!$B$2:$G$173,6,FALSE),0))))),0)),0)</f>
        <v>0</v>
      </c>
      <c r="AS29" s="470">
        <f>IF(AD29="V",IF('1.GHG Inventory Form'!$E$6="IPCC AR2 Report(1995)",'6.GWP'!$C$5,IF('1.GHG Inventory Form'!$E$6="IPCC AR3 Report(2001)",'6.GWP'!$D$5,IF('1.GHG Inventory Form'!$E$6="IPCC AR4 Report(2007)",'6.GWP'!$E$5,IF('1.GHG Inventory Form'!$E$6="IPCC AR5 Report(2013)",'6.GWP'!$F$5,IF('1.GHG Inventory Form'!$E$6="IPCC AR6 Report(2021)",'6.GWP'!$G$5,0))))),0)</f>
        <v>0</v>
      </c>
      <c r="AT29" s="470">
        <f>IF(AE29="V",IF('1.GHG Inventory Form'!$E$6="IPCC AR2 Report(1995)",'6.GWP'!$C$4,IF('1.GHG Inventory Form'!$E$6="IPCC AR3 Report(2001)",'6.GWP'!$D$4,IF('1.GHG Inventory Form'!$E$6="IPCC AR4 Report(2007)",'6.GWP'!$E$4,IF('1.GHG Inventory Form'!$E$6="IPCC AR5 Report(2013)",'6.GWP'!$F$4,IF('1.GHG Inventory Form'!$E$6="IPCC AR6 Report(2021)",'6.GWP'!$G$4,0))))),0)</f>
        <v>0</v>
      </c>
      <c r="AU29" s="471" t="str">
        <f t="shared" si="9"/>
        <v/>
      </c>
      <c r="AV29" s="471" t="str">
        <f t="shared" si="10"/>
        <v/>
      </c>
      <c r="AW29" s="471" t="str">
        <f t="shared" si="11"/>
        <v/>
      </c>
      <c r="AX29" s="471" t="str">
        <f t="shared" si="12"/>
        <v/>
      </c>
      <c r="AY29" s="471" t="str">
        <f t="shared" si="13"/>
        <v/>
      </c>
      <c r="AZ29" s="471" t="str">
        <f t="shared" si="14"/>
        <v/>
      </c>
      <c r="BA29" s="471" t="str">
        <f t="shared" si="15"/>
        <v/>
      </c>
      <c r="BB29" s="471">
        <f t="shared" si="16"/>
        <v>0</v>
      </c>
      <c r="BC29" s="472">
        <f t="shared" si="17"/>
        <v>0</v>
      </c>
      <c r="BD29" s="473">
        <f t="shared" si="18"/>
        <v>0</v>
      </c>
      <c r="BI29" s="95" t="str">
        <f t="shared" si="19"/>
        <v/>
      </c>
      <c r="BJ29" s="95" t="str">
        <f t="shared" si="20"/>
        <v/>
      </c>
      <c r="BK29" s="95" t="str">
        <f t="shared" si="21"/>
        <v/>
      </c>
    </row>
    <row r="30" spans="1:63" customFormat="1" ht="46.5" customHeight="1">
      <c r="A30">
        <v>3</v>
      </c>
      <c r="B30" s="787"/>
      <c r="C30" s="790"/>
      <c r="D30" s="823"/>
      <c r="E30" s="823"/>
      <c r="F30" s="823"/>
      <c r="G30" s="465" t="str">
        <f t="shared" si="0"/>
        <v>N</v>
      </c>
      <c r="H30" s="466" t="str">
        <f>IFERROR(LOOKUP(1,0/(('Data Request'!$E$50:$E$105='1.GHG Inventory Form'!$C$28)*('Data Request'!$B$50:$B$105='1.GHG Inventory Form'!$A30)),'Data Request'!$G$50:$G$105),"")</f>
        <v/>
      </c>
      <c r="I30" s="467" t="s">
        <v>3280</v>
      </c>
      <c r="J30" s="467" t="str">
        <f>IFERROR(LOOKUP(1,0/(('Data Request'!$E$50:$E$105='1.GHG Inventory Form'!$C$28)*('Data Request'!$B$50:$B$105='1.GHG Inventory Form'!$A30)),'Data Request'!$O$50:$O$105),"")</f>
        <v/>
      </c>
      <c r="K30" s="300"/>
      <c r="L30" s="301" t="str">
        <f>IFERROR(LOOKUP(1,0/(('Data Request'!$E$50:$E$105='1.GHG Inventory Form'!$C$28)*('Data Request'!$B$50:$B$105='1.GHG Inventory Form'!$A30)),'Data Request'!$M$50:$M$105),"")</f>
        <v/>
      </c>
      <c r="M30" s="466" t="str">
        <f>IFERROR(IF(I30="預設值Default",VLOOKUP($J30,'4.Default Emission Factor'!$D:$V,16,FALSE),"請填寫自訂活動數據單位Please fill in Custom Unit"),"請選擇預設排放係數名稱Please Choose Default Fuel or Greenhouse Gas")</f>
        <v>請選擇預設排放係數名稱Please Choose Default Fuel or Greenhouse Gas</v>
      </c>
      <c r="N30" s="254"/>
      <c r="O30" s="254"/>
      <c r="P30" s="33"/>
      <c r="Q30" s="33"/>
      <c r="R30" s="33"/>
      <c r="S30" s="33"/>
      <c r="T30" s="101"/>
      <c r="U30" s="101"/>
      <c r="V30" s="101"/>
      <c r="W30" s="101"/>
      <c r="X30" s="110"/>
      <c r="Y30" s="468" t="str">
        <f t="shared" si="1"/>
        <v/>
      </c>
      <c r="Z30" s="468" t="str">
        <f t="shared" si="2"/>
        <v/>
      </c>
      <c r="AA30" s="468" t="str">
        <f t="shared" si="3"/>
        <v/>
      </c>
      <c r="AB30" s="468" t="str">
        <f t="shared" si="4"/>
        <v/>
      </c>
      <c r="AC30" s="468" t="str">
        <f t="shared" si="5"/>
        <v/>
      </c>
      <c r="AD30" s="468" t="str">
        <f t="shared" si="6"/>
        <v/>
      </c>
      <c r="AE30" s="468" t="str">
        <f t="shared" si="7"/>
        <v/>
      </c>
      <c r="AF30" s="468">
        <f>IFERROR(IF($I30="預設值Default",ROUND(VLOOKUP($J30,'4.Default Emission Factor'!$D:$V,2,FALSE),10),IF($I30="自訂值Custom Value",P30,0)),0)</f>
        <v>0</v>
      </c>
      <c r="AG30" s="468">
        <f>IFERROR(IF($I30="預設值Default",ROUND(VLOOKUP($J30,'4.Default Emission Factor'!$D:$V,4,FALSE),10),IF($I30="自訂值Custom Value",Q30,0)),0)</f>
        <v>0</v>
      </c>
      <c r="AH30" s="468">
        <f>IFERROR(IF($I30="預設值Default",ROUND(VLOOKUP($J30,'4.Default Emission Factor'!$D:$V,6,FALSE),10),IF($I30="自訂值Custom Value",R30,0)),0)</f>
        <v>0</v>
      </c>
      <c r="AI30" s="468">
        <f>IFERROR(IF($I30="預設值Default",ROUND(VLOOKUP($J30,'4.Default Emission Factor'!$D:$V,8,FALSE),10),IF($I30="自訂值Custom Value",S30,0)),0)</f>
        <v>0</v>
      </c>
      <c r="AJ30" s="468">
        <f>IFERROR(IF($I30="預設值Default",ROUND(VLOOKUP($J30,'4.Default Emission Factor'!$D:$V,10,FALSE),10),IF($I30="自訂值Custom Value",T30,0)),0)</f>
        <v>0</v>
      </c>
      <c r="AK30" s="468">
        <f>IFERROR(IF($I30="預設值Default",ROUND(VLOOKUP($J30,'4.Default Emission Factor'!$D:$V,12,FALSE),10),IF($I30="自訂值Custom Value",U30,0)),0)</f>
        <v>0</v>
      </c>
      <c r="AL30" s="468">
        <f>IFERROR(IF($I30="預設值Default",ROUND(VLOOKUP($J30,'4.Default Emission Factor'!$D:$V,14,FALSE),10),IF($I30="自訂值Custom Value",V30,0)),0)</f>
        <v>0</v>
      </c>
      <c r="AM30" s="469" t="str">
        <f>IFERROR(IF(I30="預設值Default",VLOOKUP($J30,'4.Default Emission Factor'!$D:$V,17,FALSE),IF(I30="自訂值Custom Value",X30,"")),"")</f>
        <v/>
      </c>
      <c r="AN30" s="470">
        <f t="shared" si="8"/>
        <v>0</v>
      </c>
      <c r="AO30" s="470">
        <f>IF(Z30="V",IF('1.GHG Inventory Form'!$E$6="IPCC AR2 Report(1995)",'6.GWP'!$C$2,IF('1.GHG Inventory Form'!$E$6="IPCC AR3 Report(2001)",'6.GWP'!$D$2,IF('1.GHG Inventory Form'!$E$6="IPCC AR4 Report(2007)",'6.GWP'!$E$2,IF('1.GHG Inventory Form'!$E$6="IPCC AR5 Report(2013)",'6.GWP'!$F$2,IF('1.GHG Inventory Form'!$E$6="IPCC AR6 Report(2021)",'6.GWP'!$G$2,0))))),0)</f>
        <v>0</v>
      </c>
      <c r="AP30" s="470">
        <f>IF(AA30="V",IF('1.GHG Inventory Form'!$E$6="IPCC AR2 Report(1995)",'6.GWP'!$C$3,IF('1.GHG Inventory Form'!$E$6="IPCC AR3 Report(2001)",'6.GWP'!$D$3,IF('1.GHG Inventory Form'!$E$6="IPCC AR4 Report(2007)",'6.GWP'!$E$3,IF('1.GHG Inventory Form'!$E$6="IPCC AR5 Report(2013)",'6.GWP'!$F$3,IF('1.GHG Inventory Form'!$E$6="IPCC AR6 Report(2021)",'6.GWP'!$G$3,0))))),0)</f>
        <v>0</v>
      </c>
      <c r="AQ30" s="470">
        <f>IFERROR(IF(AND(AB30="V",$I30="預設值"),IF('1.GHG Inventory Form'!$E$6="IPCC AR2 Report(1995)",VLOOKUP($J30,'6.GWP'!$B$1:$G$173,2,FALSE),IF('1.GHG Inventory Form'!$E$6="IPCC AR3 Report(2001)",VLOOKUP($J30,'6.GWP'!$B$1:$G$173,3,FALSE),IF('1.GHG Inventory Form'!$E$6="IPCC AR4 Report(2007)",VLOOKUP($J30,'6.GWP'!$B$1:$G$173,4,FALSE),IF('1.GHG Inventory Form'!$E$6="IPCC AR5 Report(2013)",VLOOKUP($J30,'6.GWP'!$B$1:$G$173,5,FALSE),IF('1.GHG Inventory Form'!$E$6="IPCC AR6 Report(2021)",VLOOKUP($J30,'6.GWP'!$B$2:$G$173,6,FALSE),0))))),IF(AND(AB30="V",$I30="自訂值"),IF('1.GHG Inventory Form'!$E$6="IPCC AR2 Report(1995)",VLOOKUP($K30,'6.GWP'!$B$1:$G$173,2,FALSE),IF('1.GHG Inventory Form'!$E$6="IPCC AR3 Report(2001)",VLOOKUP($K30,'6.GWP'!$B$1:$G$173,3,FALSE),IF('1.GHG Inventory Form'!$E$6="IPCC AR4 Report(2007)",VLOOKUP($K30,'6.GWP'!$B$1:$G$173,4,FALSE),IF('1.GHG Inventory Form'!$E$6="IPCC AR5 Report(2013)",VLOOKUP($K30,'6.GWP'!$B$1:$G$173,5,FALSE),IF('1.GHG Inventory Form'!$E$6="IPCC AR6 Report(2021)",VLOOKUP($K30,'6.GWP'!$B$2:$G$173,6,FALSE),0))))),0)),0)</f>
        <v>0</v>
      </c>
      <c r="AR30" s="470">
        <f>IFERROR(IF(AND(AC30="V",$I30="預設值"),IF('1.GHG Inventory Form'!$E$6="IPCC AR2 Report(1995)",VLOOKUP($J30,'6.GWP'!$B$1:$G$173,2,FALSE),IF('1.GHG Inventory Form'!$E$6="IPCC AR3 Report(2001)",VLOOKUP($J30,'6.GWP'!$B$1:$G$173,3,FALSE),IF('1.GHG Inventory Form'!$E$6="IPCC AR4 Report(2007)",VLOOKUP($J30,'6.GWP'!$B$1:$G$173,4,FALSE),IF('1.GHG Inventory Form'!$E$6="IPCC AR5 Report(2013)",VLOOKUP($J30,'6.GWP'!$B$1:$G$173,5,FALSE),IF('1.GHG Inventory Form'!$E$6="IPCC AR6 Report(2021)",VLOOKUP($J30,'6.GWP'!$B$2:$G$173,6,FALSE),0))))),IF(AND(AC30="V",$I30="自訂值"),IF('1.GHG Inventory Form'!$E$6="IPCC AR2 Report(1995)",VLOOKUP($K30,'6.GWP'!$B$1:$G$173,2,FALSE),IF('1.GHG Inventory Form'!$E$6="IPCC AR3 Report(2001)",VLOOKUP($K30,'6.GWP'!$B$1:$G$173,3,FALSE),IF('1.GHG Inventory Form'!$E$6="IPCC AR4 Report(2007)",VLOOKUP($K30,'6.GWP'!$B$1:$G$173,4,FALSE),IF('1.GHG Inventory Form'!$E$6="IPCC AR5 Report(2013)",VLOOKUP($K30,'6.GWP'!$B$1:$G$173,5,FALSE),IF('1.GHG Inventory Form'!$E$6="IPCC AR6 Report(2021)",VLOOKUP($K30,'6.GWP'!$B$2:$G$173,6,FALSE),0))))),0)),0)</f>
        <v>0</v>
      </c>
      <c r="AS30" s="470">
        <f>IF(AD30="V",IF('1.GHG Inventory Form'!$E$6="IPCC AR2 Report(1995)",'6.GWP'!$C$5,IF('1.GHG Inventory Form'!$E$6="IPCC AR3 Report(2001)",'6.GWP'!$D$5,IF('1.GHG Inventory Form'!$E$6="IPCC AR4 Report(2007)",'6.GWP'!$E$5,IF('1.GHG Inventory Form'!$E$6="IPCC AR5 Report(2013)",'6.GWP'!$F$5,IF('1.GHG Inventory Form'!$E$6="IPCC AR6 Report(2021)",'6.GWP'!$G$5,0))))),0)</f>
        <v>0</v>
      </c>
      <c r="AT30" s="470">
        <f>IF(AE30="V",IF('1.GHG Inventory Form'!$E$6="IPCC AR2 Report(1995)",'6.GWP'!$C$4,IF('1.GHG Inventory Form'!$E$6="IPCC AR3 Report(2001)",'6.GWP'!$D$4,IF('1.GHG Inventory Form'!$E$6="IPCC AR4 Report(2007)",'6.GWP'!$E$4,IF('1.GHG Inventory Form'!$E$6="IPCC AR5 Report(2013)",'6.GWP'!$F$4,IF('1.GHG Inventory Form'!$E$6="IPCC AR6 Report(2021)",'6.GWP'!$G$4,0))))),0)</f>
        <v>0</v>
      </c>
      <c r="AU30" s="471" t="str">
        <f t="shared" si="9"/>
        <v/>
      </c>
      <c r="AV30" s="471" t="str">
        <f t="shared" si="10"/>
        <v/>
      </c>
      <c r="AW30" s="471" t="str">
        <f t="shared" si="11"/>
        <v/>
      </c>
      <c r="AX30" s="471" t="str">
        <f t="shared" si="12"/>
        <v/>
      </c>
      <c r="AY30" s="471" t="str">
        <f t="shared" si="13"/>
        <v/>
      </c>
      <c r="AZ30" s="471" t="str">
        <f t="shared" si="14"/>
        <v/>
      </c>
      <c r="BA30" s="471" t="str">
        <f t="shared" si="15"/>
        <v/>
      </c>
      <c r="BB30" s="471">
        <f t="shared" si="16"/>
        <v>0</v>
      </c>
      <c r="BC30" s="472">
        <f t="shared" si="17"/>
        <v>0</v>
      </c>
      <c r="BD30" s="473">
        <f t="shared" si="18"/>
        <v>0</v>
      </c>
      <c r="BI30" s="95" t="str">
        <f t="shared" si="19"/>
        <v/>
      </c>
      <c r="BJ30" s="95" t="str">
        <f t="shared" si="20"/>
        <v/>
      </c>
      <c r="BK30" s="95" t="str">
        <f t="shared" si="21"/>
        <v/>
      </c>
    </row>
    <row r="31" spans="1:63" customFormat="1" ht="31" customHeight="1">
      <c r="A31">
        <v>4</v>
      </c>
      <c r="B31" s="787"/>
      <c r="C31" s="790"/>
      <c r="D31" s="823"/>
      <c r="E31" s="823"/>
      <c r="F31" s="823"/>
      <c r="G31" s="465" t="str">
        <f t="shared" si="0"/>
        <v>N</v>
      </c>
      <c r="H31" s="466" t="str">
        <f>IFERROR(LOOKUP(1,0/(('Data Request'!$E$50:$E$105='1.GHG Inventory Form'!$C$28)*('Data Request'!$B$50:$B$105='1.GHG Inventory Form'!$A31)),'Data Request'!$G$50:$G$105),"")</f>
        <v/>
      </c>
      <c r="I31" s="467" t="s">
        <v>3280</v>
      </c>
      <c r="J31" s="467" t="str">
        <f>IFERROR(LOOKUP(1,0/(('Data Request'!$E$50:$E$105='1.GHG Inventory Form'!$C$28)*('Data Request'!$B$50:$B$105='1.GHG Inventory Form'!$A31)),'Data Request'!$O$50:$O$105),"")</f>
        <v/>
      </c>
      <c r="K31" s="300"/>
      <c r="L31" s="243" t="str">
        <f>IFERROR(LOOKUP(1,0/(('Data Request'!$E$50:$E$105='1.GHG Inventory Form'!$C$28)*('Data Request'!$B$50:$B$105='1.GHG Inventory Form'!$A31)),'Data Request'!$M$50:$M$105),"")</f>
        <v/>
      </c>
      <c r="M31" s="466" t="str">
        <f>IFERROR(IF(I31="預設值Default",VLOOKUP($J31,'4.Default Emission Factor'!$D:$V,16,FALSE),"請填寫自訂活動數據單位Please fill in Custom Unit"),"請選擇預設排放係數名稱Please Choose Default Fuel or Greenhouse Gas")</f>
        <v>請選擇預設排放係數名稱Please Choose Default Fuel or Greenhouse Gas</v>
      </c>
      <c r="N31" s="254"/>
      <c r="O31" s="254"/>
      <c r="P31" s="33"/>
      <c r="Q31" s="33"/>
      <c r="R31" s="33"/>
      <c r="S31" s="33"/>
      <c r="T31" s="101"/>
      <c r="U31" s="101"/>
      <c r="V31" s="101"/>
      <c r="W31" s="101"/>
      <c r="X31" s="110"/>
      <c r="Y31" s="468" t="str">
        <f t="shared" si="1"/>
        <v/>
      </c>
      <c r="Z31" s="468" t="str">
        <f t="shared" si="2"/>
        <v/>
      </c>
      <c r="AA31" s="468" t="str">
        <f t="shared" si="3"/>
        <v/>
      </c>
      <c r="AB31" s="468" t="str">
        <f t="shared" si="4"/>
        <v/>
      </c>
      <c r="AC31" s="468" t="str">
        <f t="shared" si="5"/>
        <v/>
      </c>
      <c r="AD31" s="468" t="str">
        <f t="shared" si="6"/>
        <v/>
      </c>
      <c r="AE31" s="468" t="str">
        <f t="shared" si="7"/>
        <v/>
      </c>
      <c r="AF31" s="468">
        <f>IFERROR(IF($I31="預設值Default",ROUND(VLOOKUP($J31,'4.Default Emission Factor'!$D:$V,2,FALSE),10),IF($I31="自訂值Custom Value",P31,0)),0)</f>
        <v>0</v>
      </c>
      <c r="AG31" s="468">
        <f>IFERROR(IF($I31="預設值Default",ROUND(VLOOKUP($J31,'4.Default Emission Factor'!$D:$V,4,FALSE),10),IF($I31="自訂值Custom Value",Q31,0)),0)</f>
        <v>0</v>
      </c>
      <c r="AH31" s="468">
        <f>IFERROR(IF($I31="預設值Default",ROUND(VLOOKUP($J31,'4.Default Emission Factor'!$D:$V,6,FALSE),10),IF($I31="自訂值Custom Value",R31,0)),0)</f>
        <v>0</v>
      </c>
      <c r="AI31" s="468">
        <f>IFERROR(IF($I31="預設值Default",ROUND(VLOOKUP($J31,'4.Default Emission Factor'!$D:$V,8,FALSE),10),IF($I31="自訂值Custom Value",S31,0)),0)</f>
        <v>0</v>
      </c>
      <c r="AJ31" s="468">
        <f>IFERROR(IF($I31="預設值Default",ROUND(VLOOKUP($J31,'4.Default Emission Factor'!$D:$V,10,FALSE),10),IF($I31="自訂值Custom Value",T31,0)),0)</f>
        <v>0</v>
      </c>
      <c r="AK31" s="468">
        <f>IFERROR(IF($I31="預設值Default",ROUND(VLOOKUP($J31,'4.Default Emission Factor'!$D:$V,12,FALSE),10),IF($I31="自訂值Custom Value",U31,0)),0)</f>
        <v>0</v>
      </c>
      <c r="AL31" s="468">
        <f>IFERROR(IF($I31="預設值Default",ROUND(VLOOKUP($J31,'4.Default Emission Factor'!$D:$V,14,FALSE),10),IF($I31="自訂值Custom Value",V31,0)),0)</f>
        <v>0</v>
      </c>
      <c r="AM31" s="469" t="str">
        <f>IFERROR(IF(I31="預設值Default",VLOOKUP($J31,'4.Default Emission Factor'!$D:$V,17,FALSE),IF(I31="自訂值Custom Value",X31,"")),"")</f>
        <v/>
      </c>
      <c r="AN31" s="470">
        <f t="shared" si="8"/>
        <v>0</v>
      </c>
      <c r="AO31" s="470">
        <f>IF(Z31="V",IF('1.GHG Inventory Form'!$E$6="IPCC AR2 Report(1995)",'6.GWP'!$C$2,IF('1.GHG Inventory Form'!$E$6="IPCC AR3 Report(2001)",'6.GWP'!$D$2,IF('1.GHG Inventory Form'!$E$6="IPCC AR4 Report(2007)",'6.GWP'!$E$2,IF('1.GHG Inventory Form'!$E$6="IPCC AR5 Report(2013)",'6.GWP'!$F$2,IF('1.GHG Inventory Form'!$E$6="IPCC AR6 Report(2021)",'6.GWP'!$G$2,0))))),0)</f>
        <v>0</v>
      </c>
      <c r="AP31" s="470">
        <f>IF(AA31="V",IF('1.GHG Inventory Form'!$E$6="IPCC AR2 Report(1995)",'6.GWP'!$C$3,IF('1.GHG Inventory Form'!$E$6="IPCC AR3 Report(2001)",'6.GWP'!$D$3,IF('1.GHG Inventory Form'!$E$6="IPCC AR4 Report(2007)",'6.GWP'!$E$3,IF('1.GHG Inventory Form'!$E$6="IPCC AR5 Report(2013)",'6.GWP'!$F$3,IF('1.GHG Inventory Form'!$E$6="IPCC AR6 Report(2021)",'6.GWP'!$G$3,0))))),0)</f>
        <v>0</v>
      </c>
      <c r="AQ31" s="470">
        <f>IFERROR(IF(AND(AB31="V",$I31="預設值"),IF('1.GHG Inventory Form'!$E$6="IPCC AR2 Report(1995)",VLOOKUP($J31,'6.GWP'!$B$1:$G$173,2,FALSE),IF('1.GHG Inventory Form'!$E$6="IPCC AR3 Report(2001)",VLOOKUP($J31,'6.GWP'!$B$1:$G$173,3,FALSE),IF('1.GHG Inventory Form'!$E$6="IPCC AR4 Report(2007)",VLOOKUP($J31,'6.GWP'!$B$1:$G$173,4,FALSE),IF('1.GHG Inventory Form'!$E$6="IPCC AR5 Report(2013)",VLOOKUP($J31,'6.GWP'!$B$1:$G$173,5,FALSE),IF('1.GHG Inventory Form'!$E$6="IPCC AR6 Report(2021)",VLOOKUP($J31,'6.GWP'!$B$2:$G$173,6,FALSE),0))))),IF(AND(AB31="V",$I31="自訂值"),IF('1.GHG Inventory Form'!$E$6="IPCC AR2 Report(1995)",VLOOKUP($K31,'6.GWP'!$B$1:$G$173,2,FALSE),IF('1.GHG Inventory Form'!$E$6="IPCC AR3 Report(2001)",VLOOKUP($K31,'6.GWP'!$B$1:$G$173,3,FALSE),IF('1.GHG Inventory Form'!$E$6="IPCC AR4 Report(2007)",VLOOKUP($K31,'6.GWP'!$B$1:$G$173,4,FALSE),IF('1.GHG Inventory Form'!$E$6="IPCC AR5 Report(2013)",VLOOKUP($K31,'6.GWP'!$B$1:$G$173,5,FALSE),IF('1.GHG Inventory Form'!$E$6="IPCC AR6 Report(2021)",VLOOKUP($K31,'6.GWP'!$B$2:$G$173,6,FALSE),0))))),0)),0)</f>
        <v>0</v>
      </c>
      <c r="AR31" s="470">
        <f>IFERROR(IF(AND(AC31="V",$I31="預設值"),IF('1.GHG Inventory Form'!$E$6="IPCC AR2 Report(1995)",VLOOKUP($J31,'6.GWP'!$B$1:$G$173,2,FALSE),IF('1.GHG Inventory Form'!$E$6="IPCC AR3 Report(2001)",VLOOKUP($J31,'6.GWP'!$B$1:$G$173,3,FALSE),IF('1.GHG Inventory Form'!$E$6="IPCC AR4 Report(2007)",VLOOKUP($J31,'6.GWP'!$B$1:$G$173,4,FALSE),IF('1.GHG Inventory Form'!$E$6="IPCC AR5 Report(2013)",VLOOKUP($J31,'6.GWP'!$B$1:$G$173,5,FALSE),IF('1.GHG Inventory Form'!$E$6="IPCC AR6 Report(2021)",VLOOKUP($J31,'6.GWP'!$B$2:$G$173,6,FALSE),0))))),IF(AND(AC31="V",$I31="自訂值"),IF('1.GHG Inventory Form'!$E$6="IPCC AR2 Report(1995)",VLOOKUP($K31,'6.GWP'!$B$1:$G$173,2,FALSE),IF('1.GHG Inventory Form'!$E$6="IPCC AR3 Report(2001)",VLOOKUP($K31,'6.GWP'!$B$1:$G$173,3,FALSE),IF('1.GHG Inventory Form'!$E$6="IPCC AR4 Report(2007)",VLOOKUP($K31,'6.GWP'!$B$1:$G$173,4,FALSE),IF('1.GHG Inventory Form'!$E$6="IPCC AR5 Report(2013)",VLOOKUP($K31,'6.GWP'!$B$1:$G$173,5,FALSE),IF('1.GHG Inventory Form'!$E$6="IPCC AR6 Report(2021)",VLOOKUP($K31,'6.GWP'!$B$2:$G$173,6,FALSE),0))))),0)),0)</f>
        <v>0</v>
      </c>
      <c r="AS31" s="470">
        <f>IF(AD31="V",IF('1.GHG Inventory Form'!$E$6="IPCC AR2 Report(1995)",'6.GWP'!$C$5,IF('1.GHG Inventory Form'!$E$6="IPCC AR3 Report(2001)",'6.GWP'!$D$5,IF('1.GHG Inventory Form'!$E$6="IPCC AR4 Report(2007)",'6.GWP'!$E$5,IF('1.GHG Inventory Form'!$E$6="IPCC AR5 Report(2013)",'6.GWP'!$F$5,IF('1.GHG Inventory Form'!$E$6="IPCC AR6 Report(2021)",'6.GWP'!$G$5,0))))),0)</f>
        <v>0</v>
      </c>
      <c r="AT31" s="470">
        <f>IF(AE31="V",IF('1.GHG Inventory Form'!$E$6="IPCC AR2 Report(1995)",'6.GWP'!$C$4,IF('1.GHG Inventory Form'!$E$6="IPCC AR3 Report(2001)",'6.GWP'!$D$4,IF('1.GHG Inventory Form'!$E$6="IPCC AR4 Report(2007)",'6.GWP'!$E$4,IF('1.GHG Inventory Form'!$E$6="IPCC AR5 Report(2013)",'6.GWP'!$F$4,IF('1.GHG Inventory Form'!$E$6="IPCC AR6 Report(2021)",'6.GWP'!$G$4,0))))),0)</f>
        <v>0</v>
      </c>
      <c r="AU31" s="471" t="str">
        <f t="shared" si="9"/>
        <v/>
      </c>
      <c r="AV31" s="471" t="str">
        <f t="shared" si="10"/>
        <v/>
      </c>
      <c r="AW31" s="471" t="str">
        <f t="shared" si="11"/>
        <v/>
      </c>
      <c r="AX31" s="471" t="str">
        <f t="shared" si="12"/>
        <v/>
      </c>
      <c r="AY31" s="471" t="str">
        <f t="shared" si="13"/>
        <v/>
      </c>
      <c r="AZ31" s="471" t="str">
        <f t="shared" si="14"/>
        <v/>
      </c>
      <c r="BA31" s="471" t="str">
        <f t="shared" si="15"/>
        <v/>
      </c>
      <c r="BB31" s="471">
        <f t="shared" si="16"/>
        <v>0</v>
      </c>
      <c r="BC31" s="472">
        <f t="shared" si="17"/>
        <v>0</v>
      </c>
      <c r="BD31" s="473">
        <f t="shared" si="18"/>
        <v>0</v>
      </c>
      <c r="BI31" s="95" t="str">
        <f t="shared" si="19"/>
        <v/>
      </c>
      <c r="BJ31" s="95" t="str">
        <f t="shared" si="20"/>
        <v/>
      </c>
      <c r="BK31" s="95" t="str">
        <f t="shared" si="21"/>
        <v/>
      </c>
    </row>
    <row r="32" spans="1:63" customFormat="1" ht="18" customHeight="1">
      <c r="A32">
        <v>5</v>
      </c>
      <c r="B32" s="787"/>
      <c r="C32" s="790"/>
      <c r="D32" s="823"/>
      <c r="E32" s="823"/>
      <c r="F32" s="823"/>
      <c r="G32" s="465" t="str">
        <f t="shared" si="0"/>
        <v>N</v>
      </c>
      <c r="H32" s="466" t="str">
        <f>IFERROR(LOOKUP(1,0/(('Data Request'!$E$50:$E$105='1.GHG Inventory Form'!$C$28)*('Data Request'!$B$50:$B$105='1.GHG Inventory Form'!$A32)),'Data Request'!$G$50:$G$105),"")</f>
        <v/>
      </c>
      <c r="I32" s="467" t="s">
        <v>3280</v>
      </c>
      <c r="J32" s="467" t="str">
        <f>IFERROR(LOOKUP(1,0/(('Data Request'!$E$50:$E$105='1.GHG Inventory Form'!$C$28)*('Data Request'!$B$50:$B$105='1.GHG Inventory Form'!$A32)),'Data Request'!$O$50:$O$105),"")</f>
        <v/>
      </c>
      <c r="K32" s="300"/>
      <c r="L32" s="243" t="str">
        <f>IFERROR(LOOKUP(1,0/(('Data Request'!$E$50:$E$105='1.GHG Inventory Form'!$C$28)*('Data Request'!$B$50:$B$105='1.GHG Inventory Form'!$A32)),'Data Request'!$M$50:$M$105),"")</f>
        <v/>
      </c>
      <c r="M32" s="466" t="str">
        <f>IFERROR(IF(I32="預設值Default",VLOOKUP($J32,'4.Default Emission Factor'!$D:$V,16,FALSE),"請填寫自訂活動數據單位Please fill in Custom Unit"),"請選擇預設排放係數名稱Please Choose Default Fuel or Greenhouse Gas")</f>
        <v>請選擇預設排放係數名稱Please Choose Default Fuel or Greenhouse Gas</v>
      </c>
      <c r="N32" s="254"/>
      <c r="O32" s="254"/>
      <c r="P32" s="33"/>
      <c r="Q32" s="33"/>
      <c r="R32" s="33"/>
      <c r="S32" s="33"/>
      <c r="T32" s="101"/>
      <c r="U32" s="101"/>
      <c r="V32" s="101"/>
      <c r="W32" s="101"/>
      <c r="X32" s="110"/>
      <c r="Y32" s="468" t="str">
        <f t="shared" si="1"/>
        <v/>
      </c>
      <c r="Z32" s="468" t="str">
        <f t="shared" si="2"/>
        <v/>
      </c>
      <c r="AA32" s="468" t="str">
        <f t="shared" si="3"/>
        <v/>
      </c>
      <c r="AB32" s="468" t="str">
        <f t="shared" si="4"/>
        <v/>
      </c>
      <c r="AC32" s="468" t="str">
        <f t="shared" si="5"/>
        <v/>
      </c>
      <c r="AD32" s="468" t="str">
        <f t="shared" si="6"/>
        <v/>
      </c>
      <c r="AE32" s="468" t="str">
        <f t="shared" si="7"/>
        <v/>
      </c>
      <c r="AF32" s="468">
        <f>IFERROR(IF($I32="預設值Default",ROUND(VLOOKUP($J32,'4.Default Emission Factor'!$D:$V,2,FALSE),10),IF($I32="自訂值Custom Value",P32,0)),0)</f>
        <v>0</v>
      </c>
      <c r="AG32" s="468">
        <f>IFERROR(IF($I32="預設值Default",ROUND(VLOOKUP($J32,'4.Default Emission Factor'!$D:$V,4,FALSE),10),IF($I32="自訂值Custom Value",Q32,0)),0)</f>
        <v>0</v>
      </c>
      <c r="AH32" s="468">
        <f>IFERROR(IF($I32="預設值Default",ROUND(VLOOKUP($J32,'4.Default Emission Factor'!$D:$V,6,FALSE),10),IF($I32="自訂值Custom Value",R32,0)),0)</f>
        <v>0</v>
      </c>
      <c r="AI32" s="468">
        <f>IFERROR(IF($I32="預設值Default",ROUND(VLOOKUP($J32,'4.Default Emission Factor'!$D:$V,8,FALSE),10),IF($I32="自訂值Custom Value",S32,0)),0)</f>
        <v>0</v>
      </c>
      <c r="AJ32" s="468">
        <f>IFERROR(IF($I32="預設值Default",ROUND(VLOOKUP($J32,'4.Default Emission Factor'!$D:$V,10,FALSE),10),IF($I32="自訂值Custom Value",T32,0)),0)</f>
        <v>0</v>
      </c>
      <c r="AK32" s="468">
        <f>IFERROR(IF($I32="預設值Default",ROUND(VLOOKUP($J32,'4.Default Emission Factor'!$D:$V,12,FALSE),10),IF($I32="自訂值Custom Value",U32,0)),0)</f>
        <v>0</v>
      </c>
      <c r="AL32" s="468">
        <f>IFERROR(IF($I32="預設值Default",ROUND(VLOOKUP($J32,'4.Default Emission Factor'!$D:$V,14,FALSE),10),IF($I32="自訂值Custom Value",V32,0)),0)</f>
        <v>0</v>
      </c>
      <c r="AM32" s="469" t="str">
        <f>IFERROR(IF(I32="預設值Default",VLOOKUP($J32,'4.Default Emission Factor'!$D:$V,17,FALSE),IF(I32="自訂值Custom Value",X32,"")),"")</f>
        <v/>
      </c>
      <c r="AN32" s="470">
        <f t="shared" si="8"/>
        <v>0</v>
      </c>
      <c r="AO32" s="470">
        <f>IF(Z32="V",IF('1.GHG Inventory Form'!$E$6="IPCC AR2 Report(1995)",'6.GWP'!$C$2,IF('1.GHG Inventory Form'!$E$6="IPCC AR3 Report(2001)",'6.GWP'!$D$2,IF('1.GHG Inventory Form'!$E$6="IPCC AR4 Report(2007)",'6.GWP'!$E$2,IF('1.GHG Inventory Form'!$E$6="IPCC AR5 Report(2013)",'6.GWP'!$F$2,IF('1.GHG Inventory Form'!$E$6="IPCC AR6 Report(2021)",'6.GWP'!$G$2,0))))),0)</f>
        <v>0</v>
      </c>
      <c r="AP32" s="470">
        <f>IF(AA32="V",IF('1.GHG Inventory Form'!$E$6="IPCC AR2 Report(1995)",'6.GWP'!$C$3,IF('1.GHG Inventory Form'!$E$6="IPCC AR3 Report(2001)",'6.GWP'!$D$3,IF('1.GHG Inventory Form'!$E$6="IPCC AR4 Report(2007)",'6.GWP'!$E$3,IF('1.GHG Inventory Form'!$E$6="IPCC AR5 Report(2013)",'6.GWP'!$F$3,IF('1.GHG Inventory Form'!$E$6="IPCC AR6 Report(2021)",'6.GWP'!$G$3,0))))),0)</f>
        <v>0</v>
      </c>
      <c r="AQ32" s="470">
        <f>IFERROR(IF(AND(AB32="V",$I32="預設值"),IF('1.GHG Inventory Form'!$E$6="IPCC AR2 Report(1995)",VLOOKUP($J32,'6.GWP'!$B$1:$G$173,2,FALSE),IF('1.GHG Inventory Form'!$E$6="IPCC AR3 Report(2001)",VLOOKUP($J32,'6.GWP'!$B$1:$G$173,3,FALSE),IF('1.GHG Inventory Form'!$E$6="IPCC AR4 Report(2007)",VLOOKUP($J32,'6.GWP'!$B$1:$G$173,4,FALSE),IF('1.GHG Inventory Form'!$E$6="IPCC AR5 Report(2013)",VLOOKUP($J32,'6.GWP'!$B$1:$G$173,5,FALSE),IF('1.GHG Inventory Form'!$E$6="IPCC AR6 Report(2021)",VLOOKUP($J32,'6.GWP'!$B$2:$G$173,6,FALSE),0))))),IF(AND(AB32="V",$I32="自訂值"),IF('1.GHG Inventory Form'!$E$6="IPCC AR2 Report(1995)",VLOOKUP($K32,'6.GWP'!$B$1:$G$173,2,FALSE),IF('1.GHG Inventory Form'!$E$6="IPCC AR3 Report(2001)",VLOOKUP($K32,'6.GWP'!$B$1:$G$173,3,FALSE),IF('1.GHG Inventory Form'!$E$6="IPCC AR4 Report(2007)",VLOOKUP($K32,'6.GWP'!$B$1:$G$173,4,FALSE),IF('1.GHG Inventory Form'!$E$6="IPCC AR5 Report(2013)",VLOOKUP($K32,'6.GWP'!$B$1:$G$173,5,FALSE),IF('1.GHG Inventory Form'!$E$6="IPCC AR6 Report(2021)",VLOOKUP($K32,'6.GWP'!$B$2:$G$173,6,FALSE),0))))),0)),0)</f>
        <v>0</v>
      </c>
      <c r="AR32" s="470">
        <f>IFERROR(IF(AND(AC32="V",$I32="預設值"),IF('1.GHG Inventory Form'!$E$6="IPCC AR2 Report(1995)",VLOOKUP($J32,'6.GWP'!$B$1:$G$173,2,FALSE),IF('1.GHG Inventory Form'!$E$6="IPCC AR3 Report(2001)",VLOOKUP($J32,'6.GWP'!$B$1:$G$173,3,FALSE),IF('1.GHG Inventory Form'!$E$6="IPCC AR4 Report(2007)",VLOOKUP($J32,'6.GWP'!$B$1:$G$173,4,FALSE),IF('1.GHG Inventory Form'!$E$6="IPCC AR5 Report(2013)",VLOOKUP($J32,'6.GWP'!$B$1:$G$173,5,FALSE),IF('1.GHG Inventory Form'!$E$6="IPCC AR6 Report(2021)",VLOOKUP($J32,'6.GWP'!$B$2:$G$173,6,FALSE),0))))),IF(AND(AC32="V",$I32="自訂值"),IF('1.GHG Inventory Form'!$E$6="IPCC AR2 Report(1995)",VLOOKUP($K32,'6.GWP'!$B$1:$G$173,2,FALSE),IF('1.GHG Inventory Form'!$E$6="IPCC AR3 Report(2001)",VLOOKUP($K32,'6.GWP'!$B$1:$G$173,3,FALSE),IF('1.GHG Inventory Form'!$E$6="IPCC AR4 Report(2007)",VLOOKUP($K32,'6.GWP'!$B$1:$G$173,4,FALSE),IF('1.GHG Inventory Form'!$E$6="IPCC AR5 Report(2013)",VLOOKUP($K32,'6.GWP'!$B$1:$G$173,5,FALSE),IF('1.GHG Inventory Form'!$E$6="IPCC AR6 Report(2021)",VLOOKUP($K32,'6.GWP'!$B$2:$G$173,6,FALSE),0))))),0)),0)</f>
        <v>0</v>
      </c>
      <c r="AS32" s="470">
        <f>IF(AD32="V",IF('1.GHG Inventory Form'!$E$6="IPCC AR2 Report(1995)",'6.GWP'!$C$5,IF('1.GHG Inventory Form'!$E$6="IPCC AR3 Report(2001)",'6.GWP'!$D$5,IF('1.GHG Inventory Form'!$E$6="IPCC AR4 Report(2007)",'6.GWP'!$E$5,IF('1.GHG Inventory Form'!$E$6="IPCC AR5 Report(2013)",'6.GWP'!$F$5,IF('1.GHG Inventory Form'!$E$6="IPCC AR6 Report(2021)",'6.GWP'!$G$5,0))))),0)</f>
        <v>0</v>
      </c>
      <c r="AT32" s="470">
        <f>IF(AE32="V",IF('1.GHG Inventory Form'!$E$6="IPCC AR2 Report(1995)",'6.GWP'!$C$4,IF('1.GHG Inventory Form'!$E$6="IPCC AR3 Report(2001)",'6.GWP'!$D$4,IF('1.GHG Inventory Form'!$E$6="IPCC AR4 Report(2007)",'6.GWP'!$E$4,IF('1.GHG Inventory Form'!$E$6="IPCC AR5 Report(2013)",'6.GWP'!$F$4,IF('1.GHG Inventory Form'!$E$6="IPCC AR6 Report(2021)",'6.GWP'!$G$4,0))))),0)</f>
        <v>0</v>
      </c>
      <c r="AU32" s="471" t="str">
        <f t="shared" si="9"/>
        <v/>
      </c>
      <c r="AV32" s="471" t="str">
        <f t="shared" si="10"/>
        <v/>
      </c>
      <c r="AW32" s="471" t="str">
        <f t="shared" si="11"/>
        <v/>
      </c>
      <c r="AX32" s="471" t="str">
        <f t="shared" si="12"/>
        <v/>
      </c>
      <c r="AY32" s="471" t="str">
        <f t="shared" si="13"/>
        <v/>
      </c>
      <c r="AZ32" s="471" t="str">
        <f t="shared" si="14"/>
        <v/>
      </c>
      <c r="BA32" s="471" t="str">
        <f t="shared" si="15"/>
        <v/>
      </c>
      <c r="BB32" s="471">
        <f t="shared" si="16"/>
        <v>0</v>
      </c>
      <c r="BC32" s="472">
        <f t="shared" si="17"/>
        <v>0</v>
      </c>
      <c r="BD32" s="473">
        <f t="shared" si="18"/>
        <v>0</v>
      </c>
      <c r="BI32" s="95" t="str">
        <f t="shared" si="19"/>
        <v/>
      </c>
      <c r="BJ32" s="95" t="str">
        <f t="shared" si="20"/>
        <v/>
      </c>
      <c r="BK32" s="95" t="str">
        <f t="shared" si="21"/>
        <v/>
      </c>
    </row>
    <row r="33" spans="1:63" customFormat="1" ht="18" customHeight="1">
      <c r="A33">
        <v>6</v>
      </c>
      <c r="B33" s="787"/>
      <c r="C33" s="790"/>
      <c r="D33" s="823"/>
      <c r="E33" s="823"/>
      <c r="F33" s="823"/>
      <c r="G33" s="465" t="str">
        <f t="shared" si="0"/>
        <v>N</v>
      </c>
      <c r="H33" s="466" t="str">
        <f>IFERROR(LOOKUP(1,0/(('Data Request'!$E$50:$E$105='1.GHG Inventory Form'!$C$28)*('Data Request'!$B$50:$B$105='1.GHG Inventory Form'!$A33)),'Data Request'!$G$50:$G$105),"")</f>
        <v/>
      </c>
      <c r="I33" s="467" t="s">
        <v>3280</v>
      </c>
      <c r="J33" s="467" t="str">
        <f>IFERROR(LOOKUP(1,0/(('Data Request'!$E$50:$E$105='1.GHG Inventory Form'!$C$28)*('Data Request'!$B$50:$B$105='1.GHG Inventory Form'!$A33)),'Data Request'!$O$50:$O$105),"")</f>
        <v/>
      </c>
      <c r="K33" s="300"/>
      <c r="L33" s="243" t="str">
        <f>IFERROR(LOOKUP(1,0/(('Data Request'!$E$50:$E$105='1.GHG Inventory Form'!$C$28)*('Data Request'!$B$50:$B$105='1.GHG Inventory Form'!$A33)),'Data Request'!$M$50:$M$105),"")</f>
        <v/>
      </c>
      <c r="M33" s="466" t="str">
        <f>IFERROR(IF(I33="預設值Default",VLOOKUP($J33,'4.Default Emission Factor'!$D:$V,16,FALSE),"請填寫自訂活動數據單位Please fill in Custom Unit"),"請選擇預設排放係數名稱Please Choose Default Fuel or Greenhouse Gas")</f>
        <v>請選擇預設排放係數名稱Please Choose Default Fuel or Greenhouse Gas</v>
      </c>
      <c r="N33" s="254"/>
      <c r="O33" s="254"/>
      <c r="P33" s="33"/>
      <c r="Q33" s="33"/>
      <c r="R33" s="33"/>
      <c r="S33" s="33"/>
      <c r="T33" s="101"/>
      <c r="U33" s="101"/>
      <c r="V33" s="101"/>
      <c r="W33" s="101"/>
      <c r="X33" s="110"/>
      <c r="Y33" s="468" t="str">
        <f t="shared" si="1"/>
        <v/>
      </c>
      <c r="Z33" s="468" t="str">
        <f t="shared" si="2"/>
        <v/>
      </c>
      <c r="AA33" s="468" t="str">
        <f t="shared" si="3"/>
        <v/>
      </c>
      <c r="AB33" s="468" t="str">
        <f t="shared" si="4"/>
        <v/>
      </c>
      <c r="AC33" s="468" t="str">
        <f t="shared" si="5"/>
        <v/>
      </c>
      <c r="AD33" s="468" t="str">
        <f t="shared" si="6"/>
        <v/>
      </c>
      <c r="AE33" s="468" t="str">
        <f t="shared" si="7"/>
        <v/>
      </c>
      <c r="AF33" s="468">
        <f>IFERROR(IF($I33="預設值Default",ROUND(VLOOKUP($J33,'4.Default Emission Factor'!$D:$V,2,FALSE),10),IF($I33="自訂值Custom Value",P33,0)),0)</f>
        <v>0</v>
      </c>
      <c r="AG33" s="468">
        <f>IFERROR(IF($I33="預設值Default",ROUND(VLOOKUP($J33,'4.Default Emission Factor'!$D:$V,4,FALSE),10),IF($I33="自訂值Custom Value",Q33,0)),0)</f>
        <v>0</v>
      </c>
      <c r="AH33" s="468">
        <f>IFERROR(IF($I33="預設值Default",ROUND(VLOOKUP($J33,'4.Default Emission Factor'!$D:$V,6,FALSE),10),IF($I33="自訂值Custom Value",R33,0)),0)</f>
        <v>0</v>
      </c>
      <c r="AI33" s="468">
        <f>IFERROR(IF($I33="預設值Default",ROUND(VLOOKUP($J33,'4.Default Emission Factor'!$D:$V,8,FALSE),10),IF($I33="自訂值Custom Value",S33,0)),0)</f>
        <v>0</v>
      </c>
      <c r="AJ33" s="468">
        <f>IFERROR(IF($I33="預設值Default",ROUND(VLOOKUP($J33,'4.Default Emission Factor'!$D:$V,10,FALSE),10),IF($I33="自訂值Custom Value",T33,0)),0)</f>
        <v>0</v>
      </c>
      <c r="AK33" s="468">
        <f>IFERROR(IF($I33="預設值Default",ROUND(VLOOKUP($J33,'4.Default Emission Factor'!$D:$V,12,FALSE),10),IF($I33="自訂值Custom Value",U33,0)),0)</f>
        <v>0</v>
      </c>
      <c r="AL33" s="468">
        <f>IFERROR(IF($I33="預設值Default",ROUND(VLOOKUP($J33,'4.Default Emission Factor'!$D:$V,14,FALSE),10),IF($I33="自訂值Custom Value",V33,0)),0)</f>
        <v>0</v>
      </c>
      <c r="AM33" s="469" t="str">
        <f>IFERROR(IF(I33="預設值Default",VLOOKUP($J33,'4.Default Emission Factor'!$D:$V,17,FALSE),IF(I33="自訂值Custom Value",X33,"")),"")</f>
        <v/>
      </c>
      <c r="AN33" s="470">
        <f t="shared" si="8"/>
        <v>0</v>
      </c>
      <c r="AO33" s="470">
        <f>IF(Z33="V",IF('1.GHG Inventory Form'!$E$6="IPCC AR2 Report(1995)",'6.GWP'!$C$2,IF('1.GHG Inventory Form'!$E$6="IPCC AR3 Report(2001)",'6.GWP'!$D$2,IF('1.GHG Inventory Form'!$E$6="IPCC AR4 Report(2007)",'6.GWP'!$E$2,IF('1.GHG Inventory Form'!$E$6="IPCC AR5 Report(2013)",'6.GWP'!$F$2,IF('1.GHG Inventory Form'!$E$6="IPCC AR6 Report(2021)",'6.GWP'!$G$2,0))))),0)</f>
        <v>0</v>
      </c>
      <c r="AP33" s="470">
        <f>IF(AA33="V",IF('1.GHG Inventory Form'!$E$6="IPCC AR2 Report(1995)",'6.GWP'!$C$3,IF('1.GHG Inventory Form'!$E$6="IPCC AR3 Report(2001)",'6.GWP'!$D$3,IF('1.GHG Inventory Form'!$E$6="IPCC AR4 Report(2007)",'6.GWP'!$E$3,IF('1.GHG Inventory Form'!$E$6="IPCC AR5 Report(2013)",'6.GWP'!$F$3,IF('1.GHG Inventory Form'!$E$6="IPCC AR6 Report(2021)",'6.GWP'!$G$3,0))))),0)</f>
        <v>0</v>
      </c>
      <c r="AQ33" s="470">
        <f>IFERROR(IF(AND(AB33="V",$I33="預設值"),IF('1.GHG Inventory Form'!$E$6="IPCC AR2 Report(1995)",VLOOKUP($J33,'6.GWP'!$B$1:$G$173,2,FALSE),IF('1.GHG Inventory Form'!$E$6="IPCC AR3 Report(2001)",VLOOKUP($J33,'6.GWP'!$B$1:$G$173,3,FALSE),IF('1.GHG Inventory Form'!$E$6="IPCC AR4 Report(2007)",VLOOKUP($J33,'6.GWP'!$B$1:$G$173,4,FALSE),IF('1.GHG Inventory Form'!$E$6="IPCC AR5 Report(2013)",VLOOKUP($J33,'6.GWP'!$B$1:$G$173,5,FALSE),IF('1.GHG Inventory Form'!$E$6="IPCC AR6 Report(2021)",VLOOKUP($J33,'6.GWP'!$B$2:$G$173,6,FALSE),0))))),IF(AND(AB33="V",$I33="自訂值"),IF('1.GHG Inventory Form'!$E$6="IPCC AR2 Report(1995)",VLOOKUP($K33,'6.GWP'!$B$1:$G$173,2,FALSE),IF('1.GHG Inventory Form'!$E$6="IPCC AR3 Report(2001)",VLOOKUP($K33,'6.GWP'!$B$1:$G$173,3,FALSE),IF('1.GHG Inventory Form'!$E$6="IPCC AR4 Report(2007)",VLOOKUP($K33,'6.GWP'!$B$1:$G$173,4,FALSE),IF('1.GHG Inventory Form'!$E$6="IPCC AR5 Report(2013)",VLOOKUP($K33,'6.GWP'!$B$1:$G$173,5,FALSE),IF('1.GHG Inventory Form'!$E$6="IPCC AR6 Report(2021)",VLOOKUP($K33,'6.GWP'!$B$2:$G$173,6,FALSE),0))))),0)),0)</f>
        <v>0</v>
      </c>
      <c r="AR33" s="470">
        <f>IFERROR(IF(AND(AC33="V",$I33="預設值"),IF('1.GHG Inventory Form'!$E$6="IPCC AR2 Report(1995)",VLOOKUP($J33,'6.GWP'!$B$1:$G$173,2,FALSE),IF('1.GHG Inventory Form'!$E$6="IPCC AR3 Report(2001)",VLOOKUP($J33,'6.GWP'!$B$1:$G$173,3,FALSE),IF('1.GHG Inventory Form'!$E$6="IPCC AR4 Report(2007)",VLOOKUP($J33,'6.GWP'!$B$1:$G$173,4,FALSE),IF('1.GHG Inventory Form'!$E$6="IPCC AR5 Report(2013)",VLOOKUP($J33,'6.GWP'!$B$1:$G$173,5,FALSE),IF('1.GHG Inventory Form'!$E$6="IPCC AR6 Report(2021)",VLOOKUP($J33,'6.GWP'!$B$2:$G$173,6,FALSE),0))))),IF(AND(AC33="V",$I33="自訂值"),IF('1.GHG Inventory Form'!$E$6="IPCC AR2 Report(1995)",VLOOKUP($K33,'6.GWP'!$B$1:$G$173,2,FALSE),IF('1.GHG Inventory Form'!$E$6="IPCC AR3 Report(2001)",VLOOKUP($K33,'6.GWP'!$B$1:$G$173,3,FALSE),IF('1.GHG Inventory Form'!$E$6="IPCC AR4 Report(2007)",VLOOKUP($K33,'6.GWP'!$B$1:$G$173,4,FALSE),IF('1.GHG Inventory Form'!$E$6="IPCC AR5 Report(2013)",VLOOKUP($K33,'6.GWP'!$B$1:$G$173,5,FALSE),IF('1.GHG Inventory Form'!$E$6="IPCC AR6 Report(2021)",VLOOKUP($K33,'6.GWP'!$B$2:$G$173,6,FALSE),0))))),0)),0)</f>
        <v>0</v>
      </c>
      <c r="AS33" s="470">
        <f>IF(AD33="V",IF('1.GHG Inventory Form'!$E$6="IPCC AR2 Report(1995)",'6.GWP'!$C$5,IF('1.GHG Inventory Form'!$E$6="IPCC AR3 Report(2001)",'6.GWP'!$D$5,IF('1.GHG Inventory Form'!$E$6="IPCC AR4 Report(2007)",'6.GWP'!$E$5,IF('1.GHG Inventory Form'!$E$6="IPCC AR5 Report(2013)",'6.GWP'!$F$5,IF('1.GHG Inventory Form'!$E$6="IPCC AR6 Report(2021)",'6.GWP'!$G$5,0))))),0)</f>
        <v>0</v>
      </c>
      <c r="AT33" s="470">
        <f>IF(AE33="V",IF('1.GHG Inventory Form'!$E$6="IPCC AR2 Report(1995)",'6.GWP'!$C$4,IF('1.GHG Inventory Form'!$E$6="IPCC AR3 Report(2001)",'6.GWP'!$D$4,IF('1.GHG Inventory Form'!$E$6="IPCC AR4 Report(2007)",'6.GWP'!$E$4,IF('1.GHG Inventory Form'!$E$6="IPCC AR5 Report(2013)",'6.GWP'!$F$4,IF('1.GHG Inventory Form'!$E$6="IPCC AR6 Report(2021)",'6.GWP'!$G$4,0))))),0)</f>
        <v>0</v>
      </c>
      <c r="AU33" s="471" t="str">
        <f t="shared" si="9"/>
        <v/>
      </c>
      <c r="AV33" s="471" t="str">
        <f t="shared" si="10"/>
        <v/>
      </c>
      <c r="AW33" s="471" t="str">
        <f t="shared" si="11"/>
        <v/>
      </c>
      <c r="AX33" s="471" t="str">
        <f t="shared" si="12"/>
        <v/>
      </c>
      <c r="AY33" s="471" t="str">
        <f t="shared" si="13"/>
        <v/>
      </c>
      <c r="AZ33" s="471" t="str">
        <f t="shared" si="14"/>
        <v/>
      </c>
      <c r="BA33" s="471" t="str">
        <f t="shared" si="15"/>
        <v/>
      </c>
      <c r="BB33" s="471">
        <f t="shared" si="16"/>
        <v>0</v>
      </c>
      <c r="BC33" s="472">
        <f t="shared" si="17"/>
        <v>0</v>
      </c>
      <c r="BD33" s="473">
        <f t="shared" si="18"/>
        <v>0</v>
      </c>
      <c r="BI33" s="95" t="str">
        <f t="shared" si="19"/>
        <v/>
      </c>
      <c r="BJ33" s="95" t="str">
        <f t="shared" si="20"/>
        <v/>
      </c>
      <c r="BK33" s="95" t="str">
        <f t="shared" si="21"/>
        <v/>
      </c>
    </row>
    <row r="34" spans="1:63" customFormat="1" ht="18" customHeight="1" thickBot="1">
      <c r="B34" s="787"/>
      <c r="C34" s="821"/>
      <c r="D34" s="824"/>
      <c r="E34" s="824"/>
      <c r="F34" s="824"/>
      <c r="G34" s="474" t="str">
        <f t="shared" si="0"/>
        <v>N</v>
      </c>
      <c r="H34" s="475" t="str">
        <f>IFERROR(LOOKUP(1,0/(('Data Request'!$E$50:$E$105='1.GHG Inventory Form'!$C$28)*('Data Request'!$B$50:$B$105='1.GHG Inventory Form'!$A34)),'Data Request'!$G$50:$G$105),"")</f>
        <v/>
      </c>
      <c r="I34" s="476" t="s">
        <v>3280</v>
      </c>
      <c r="J34" s="476" t="str">
        <f>IFERROR(LOOKUP(1,0/(('Data Request'!$E$50:$E$105='1.GHG Inventory Form'!$C$28)*('Data Request'!$B$50:$B$105='1.GHG Inventory Form'!$A34)),'Data Request'!$O$50:$O$105),"")</f>
        <v/>
      </c>
      <c r="K34" s="309"/>
      <c r="L34" s="247" t="str">
        <f>IFERROR(LOOKUP(1,0/(('Data Request'!$E$50:$E$105='1.GHG Inventory Form'!$C$28)*('Data Request'!$B$50:$B$105='1.GHG Inventory Form'!$A34)),'Data Request'!$M$50:$M$105),"")</f>
        <v/>
      </c>
      <c r="M34" s="475" t="str">
        <f>IFERROR(IF(I34="預設值Default",VLOOKUP($J34,'4.Default Emission Factor'!$D:$V,16,FALSE),"請填寫自訂活動數據單位Please fill in Custom Unit"),"請選擇預設排放係數名稱Please Choose Default Fuel or Greenhouse Gas")</f>
        <v>請選擇預設排放係數名稱Please Choose Default Fuel or Greenhouse Gas</v>
      </c>
      <c r="N34" s="310"/>
      <c r="O34" s="310"/>
      <c r="P34" s="158"/>
      <c r="Q34" s="158"/>
      <c r="R34" s="158"/>
      <c r="S34" s="158"/>
      <c r="T34" s="159"/>
      <c r="U34" s="159"/>
      <c r="V34" s="159"/>
      <c r="W34" s="159"/>
      <c r="X34" s="192"/>
      <c r="Y34" s="477" t="str">
        <f t="shared" si="1"/>
        <v/>
      </c>
      <c r="Z34" s="477" t="str">
        <f t="shared" si="2"/>
        <v/>
      </c>
      <c r="AA34" s="477" t="str">
        <f t="shared" si="3"/>
        <v/>
      </c>
      <c r="AB34" s="477" t="str">
        <f t="shared" si="4"/>
        <v/>
      </c>
      <c r="AC34" s="477" t="str">
        <f t="shared" si="5"/>
        <v/>
      </c>
      <c r="AD34" s="477" t="str">
        <f t="shared" si="6"/>
        <v/>
      </c>
      <c r="AE34" s="477" t="str">
        <f t="shared" si="7"/>
        <v/>
      </c>
      <c r="AF34" s="477">
        <f>IFERROR(IF($I34="預設值Default",ROUND(VLOOKUP($J34,'4.Default Emission Factor'!$D:$V,2,FALSE),10),IF($I34="自訂值Custom Value",P34,0)),0)</f>
        <v>0</v>
      </c>
      <c r="AG34" s="477">
        <f>IFERROR(IF($I34="預設值Default",ROUND(VLOOKUP($J34,'4.Default Emission Factor'!$D:$V,4,FALSE),10),IF($I34="自訂值Custom Value",Q34,0)),0)</f>
        <v>0</v>
      </c>
      <c r="AH34" s="477">
        <f>IFERROR(IF($I34="預設值Default",ROUND(VLOOKUP($J34,'4.Default Emission Factor'!$D:$V,6,FALSE),10),IF($I34="自訂值Custom Value",R34,0)),0)</f>
        <v>0</v>
      </c>
      <c r="AI34" s="477">
        <f>IFERROR(IF($I34="預設值Default",ROUND(VLOOKUP($J34,'4.Default Emission Factor'!$D:$V,8,FALSE),10),IF($I34="自訂值Custom Value",S34,0)),0)</f>
        <v>0</v>
      </c>
      <c r="AJ34" s="477">
        <f>IFERROR(IF($I34="預設值Default",ROUND(VLOOKUP($J34,'4.Default Emission Factor'!$D:$V,10,FALSE),10),IF($I34="自訂值Custom Value",T34,0)),0)</f>
        <v>0</v>
      </c>
      <c r="AK34" s="477">
        <f>IFERROR(IF($I34="預設值Default",ROUND(VLOOKUP($J34,'4.Default Emission Factor'!$D:$V,12,FALSE),10),IF($I34="自訂值Custom Value",U34,0)),0)</f>
        <v>0</v>
      </c>
      <c r="AL34" s="477">
        <f>IFERROR(IF($I34="預設值Default",ROUND(VLOOKUP($J34,'4.Default Emission Factor'!$D:$V,14,FALSE),10),IF($I34="自訂值Custom Value",V34,0)),0)</f>
        <v>0</v>
      </c>
      <c r="AM34" s="478" t="str">
        <f>IFERROR(IF(I34="預設值Default",VLOOKUP($J34,'4.Default Emission Factor'!$D:$V,17,FALSE),IF(I34="自訂值Custom Value",X34,"")),"")</f>
        <v/>
      </c>
      <c r="AN34" s="479">
        <f t="shared" si="8"/>
        <v>0</v>
      </c>
      <c r="AO34" s="479">
        <f>IF(Z34="V",IF('1.GHG Inventory Form'!$E$6="IPCC AR2 Report(1995)",'6.GWP'!$C$2,IF('1.GHG Inventory Form'!$E$6="IPCC AR3 Report(2001)",'6.GWP'!$D$2,IF('1.GHG Inventory Form'!$E$6="IPCC AR4 Report(2007)",'6.GWP'!$E$2,IF('1.GHG Inventory Form'!$E$6="IPCC AR5 Report(2013)",'6.GWP'!$F$2,IF('1.GHG Inventory Form'!$E$6="IPCC AR6 Report(2021)",'6.GWP'!$G$2,0))))),0)</f>
        <v>0</v>
      </c>
      <c r="AP34" s="479">
        <f>IF(AA34="V",IF('1.GHG Inventory Form'!$E$6="IPCC AR2 Report(1995)",'6.GWP'!$C$3,IF('1.GHG Inventory Form'!$E$6="IPCC AR3 Report(2001)",'6.GWP'!$D$3,IF('1.GHG Inventory Form'!$E$6="IPCC AR4 Report(2007)",'6.GWP'!$E$3,IF('1.GHG Inventory Form'!$E$6="IPCC AR5 Report(2013)",'6.GWP'!$F$3,IF('1.GHG Inventory Form'!$E$6="IPCC AR6 Report(2021)",'6.GWP'!$G$3,0))))),0)</f>
        <v>0</v>
      </c>
      <c r="AQ34" s="479">
        <f>IFERROR(IF(AND(AB34="V",$I34="預設值"),IF('1.GHG Inventory Form'!$E$6="IPCC AR2 Report(1995)",VLOOKUP($J34,'6.GWP'!$B$1:$G$173,2,FALSE),IF('1.GHG Inventory Form'!$E$6="IPCC AR3 Report(2001)",VLOOKUP($J34,'6.GWP'!$B$1:$G$173,3,FALSE),IF('1.GHG Inventory Form'!$E$6="IPCC AR4 Report(2007)",VLOOKUP($J34,'6.GWP'!$B$1:$G$173,4,FALSE),IF('1.GHG Inventory Form'!$E$6="IPCC AR5 Report(2013)",VLOOKUP($J34,'6.GWP'!$B$1:$G$173,5,FALSE),IF('1.GHG Inventory Form'!$E$6="IPCC AR6 Report(2021)",VLOOKUP($J34,'6.GWP'!$B$2:$G$173,6,FALSE),0))))),IF(AND(AB34="V",$I34="自訂值"),IF('1.GHG Inventory Form'!$E$6="IPCC AR2 Report(1995)",VLOOKUP($K34,'6.GWP'!$B$1:$G$173,2,FALSE),IF('1.GHG Inventory Form'!$E$6="IPCC AR3 Report(2001)",VLOOKUP($K34,'6.GWP'!$B$1:$G$173,3,FALSE),IF('1.GHG Inventory Form'!$E$6="IPCC AR4 Report(2007)",VLOOKUP($K34,'6.GWP'!$B$1:$G$173,4,FALSE),IF('1.GHG Inventory Form'!$E$6="IPCC AR5 Report(2013)",VLOOKUP($K34,'6.GWP'!$B$1:$G$173,5,FALSE),IF('1.GHG Inventory Form'!$E$6="IPCC AR6 Report(2021)",VLOOKUP($K34,'6.GWP'!$B$2:$G$173,6,FALSE),0))))),0)),0)</f>
        <v>0</v>
      </c>
      <c r="AR34" s="479">
        <f>IFERROR(IF(AND(AC34="V",$I34="預設值"),IF('1.GHG Inventory Form'!$E$6="IPCC AR2 Report(1995)",VLOOKUP($J34,'6.GWP'!$B$1:$G$173,2,FALSE),IF('1.GHG Inventory Form'!$E$6="IPCC AR3 Report(2001)",VLOOKUP($J34,'6.GWP'!$B$1:$G$173,3,FALSE),IF('1.GHG Inventory Form'!$E$6="IPCC AR4 Report(2007)",VLOOKUP($J34,'6.GWP'!$B$1:$G$173,4,FALSE),IF('1.GHG Inventory Form'!$E$6="IPCC AR5 Report(2013)",VLOOKUP($J34,'6.GWP'!$B$1:$G$173,5,FALSE),IF('1.GHG Inventory Form'!$E$6="IPCC AR6 Report(2021)",VLOOKUP($J34,'6.GWP'!$B$2:$G$173,6,FALSE),0))))),IF(AND(AC34="V",$I34="自訂值"),IF('1.GHG Inventory Form'!$E$6="IPCC AR2 Report(1995)",VLOOKUP($K34,'6.GWP'!$B$1:$G$173,2,FALSE),IF('1.GHG Inventory Form'!$E$6="IPCC AR3 Report(2001)",VLOOKUP($K34,'6.GWP'!$B$1:$G$173,3,FALSE),IF('1.GHG Inventory Form'!$E$6="IPCC AR4 Report(2007)",VLOOKUP($K34,'6.GWP'!$B$1:$G$173,4,FALSE),IF('1.GHG Inventory Form'!$E$6="IPCC AR5 Report(2013)",VLOOKUP($K34,'6.GWP'!$B$1:$G$173,5,FALSE),IF('1.GHG Inventory Form'!$E$6="IPCC AR6 Report(2021)",VLOOKUP($K34,'6.GWP'!$B$2:$G$173,6,FALSE),0))))),0)),0)</f>
        <v>0</v>
      </c>
      <c r="AS34" s="479">
        <f>IF(AD34="V",IF('1.GHG Inventory Form'!$E$6="IPCC AR2 Report(1995)",'6.GWP'!$C$5,IF('1.GHG Inventory Form'!$E$6="IPCC AR3 Report(2001)",'6.GWP'!$D$5,IF('1.GHG Inventory Form'!$E$6="IPCC AR4 Report(2007)",'6.GWP'!$E$5,IF('1.GHG Inventory Form'!$E$6="IPCC AR5 Report(2013)",'6.GWP'!$F$5,IF('1.GHG Inventory Form'!$E$6="IPCC AR6 Report(2021)",'6.GWP'!$G$5,0))))),0)</f>
        <v>0</v>
      </c>
      <c r="AT34" s="479">
        <f>IF(AE34="V",IF('1.GHG Inventory Form'!$E$6="IPCC AR2 Report(1995)",'6.GWP'!$C$4,IF('1.GHG Inventory Form'!$E$6="IPCC AR3 Report(2001)",'6.GWP'!$D$4,IF('1.GHG Inventory Form'!$E$6="IPCC AR4 Report(2007)",'6.GWP'!$E$4,IF('1.GHG Inventory Form'!$E$6="IPCC AR5 Report(2013)",'6.GWP'!$F$4,IF('1.GHG Inventory Form'!$E$6="IPCC AR6 Report(2021)",'6.GWP'!$G$4,0))))),0)</f>
        <v>0</v>
      </c>
      <c r="AU34" s="480" t="str">
        <f t="shared" si="9"/>
        <v/>
      </c>
      <c r="AV34" s="480" t="str">
        <f t="shared" si="10"/>
        <v/>
      </c>
      <c r="AW34" s="480" t="str">
        <f t="shared" si="11"/>
        <v/>
      </c>
      <c r="AX34" s="480" t="str">
        <f t="shared" si="12"/>
        <v/>
      </c>
      <c r="AY34" s="480" t="str">
        <f t="shared" si="13"/>
        <v/>
      </c>
      <c r="AZ34" s="480" t="str">
        <f t="shared" si="14"/>
        <v/>
      </c>
      <c r="BA34" s="480" t="str">
        <f t="shared" si="15"/>
        <v/>
      </c>
      <c r="BB34" s="480">
        <f t="shared" si="16"/>
        <v>0</v>
      </c>
      <c r="BC34" s="481">
        <f t="shared" si="17"/>
        <v>0</v>
      </c>
      <c r="BD34" s="482">
        <f t="shared" si="18"/>
        <v>0</v>
      </c>
      <c r="BI34" s="95" t="str">
        <f t="shared" si="19"/>
        <v/>
      </c>
      <c r="BJ34" s="95" t="str">
        <f t="shared" si="20"/>
        <v/>
      </c>
      <c r="BK34" s="95" t="str">
        <f t="shared" si="21"/>
        <v/>
      </c>
    </row>
    <row r="35" spans="1:63" customFormat="1" ht="44.5" customHeight="1" thickBot="1">
      <c r="A35">
        <v>1</v>
      </c>
      <c r="B35" s="753"/>
      <c r="C35" s="825">
        <v>1.3</v>
      </c>
      <c r="D35" s="827" t="s">
        <v>3282</v>
      </c>
      <c r="E35" s="828"/>
      <c r="F35" s="829"/>
      <c r="G35" s="483" t="str">
        <f t="shared" si="0"/>
        <v>N</v>
      </c>
      <c r="H35" s="200" t="str">
        <f>IFERROR(LOOKUP(1,0/(('Data Request'!$E$50:$E$105='1.GHG Inventory Form'!$C$35)*('Data Request'!$B$50:$B$105='1.GHG Inventory Form'!$A35)),'Data Request'!$G$50:$G$105),"")</f>
        <v/>
      </c>
      <c r="I35" s="458" t="s">
        <v>3280</v>
      </c>
      <c r="J35" s="484" t="str">
        <f>IFERROR(LOOKUP(1,0/(('Data Request'!$E$50:$E$105='1.GHG Inventory Form'!$C$35)*('Data Request'!$B$50:$B$105='1.GHG Inventory Form'!$A35)),'Data Request'!$O$50:$O$105),"")</f>
        <v/>
      </c>
      <c r="K35" s="164"/>
      <c r="L35" s="248" t="str">
        <f>IFERROR(LOOKUP(1,0/(('Data Request'!$E$50:$E$105='1.GHG Inventory Form'!$C$35)*('Data Request'!$B$50:$B$105='1.GHG Inventory Form'!$A35)),'Data Request'!$M$50:$M$105),"")</f>
        <v/>
      </c>
      <c r="M35" s="457" t="str">
        <f>IFERROR(IF(I35="預設值Default",VLOOKUP($J35,'4.Default Emission Factor'!$D:$V,16,FALSE),"請填寫自訂活動數據單位Please fill in Custom Unit"),"請選擇預設排放係數名稱Please Choose Default Fuel or Greenhouse Gas")</f>
        <v>請選擇預設排放係數名稱Please Choose Default Fuel or Greenhouse Gas</v>
      </c>
      <c r="N35" s="252"/>
      <c r="O35" s="252"/>
      <c r="P35" s="35"/>
      <c r="Q35" s="35"/>
      <c r="R35" s="35"/>
      <c r="S35" s="35"/>
      <c r="T35" s="107"/>
      <c r="U35" s="107"/>
      <c r="V35" s="107"/>
      <c r="W35" s="108"/>
      <c r="X35" s="109"/>
      <c r="Y35" s="485" t="str">
        <f t="shared" si="1"/>
        <v/>
      </c>
      <c r="Z35" s="459" t="str">
        <f t="shared" si="2"/>
        <v/>
      </c>
      <c r="AA35" s="459" t="str">
        <f t="shared" si="3"/>
        <v/>
      </c>
      <c r="AB35" s="459" t="str">
        <f t="shared" si="4"/>
        <v/>
      </c>
      <c r="AC35" s="459" t="str">
        <f t="shared" si="5"/>
        <v/>
      </c>
      <c r="AD35" s="459" t="str">
        <f t="shared" si="6"/>
        <v/>
      </c>
      <c r="AE35" s="486" t="str">
        <f t="shared" si="7"/>
        <v/>
      </c>
      <c r="AF35" s="485">
        <f>IFERROR(IF($I35="預設值Default",ROUND(VLOOKUP($J35,'4.Default Emission Factor'!$D:$V,2,FALSE),10),IF($I35="自訂值Custom Value",P35,0)),0)</f>
        <v>0</v>
      </c>
      <c r="AG35" s="459">
        <f>IFERROR(IF($I35="預設值Default",ROUND(VLOOKUP($J35,'4.Default Emission Factor'!$D:$V,4,FALSE),10),IF($I35="自訂值Custom Value",Q35,0)),0)</f>
        <v>0</v>
      </c>
      <c r="AH35" s="459">
        <f>IFERROR(IF($I35="預設值Default",ROUND(VLOOKUP($J35,'4.Default Emission Factor'!$D:$V,6,FALSE),10),IF($I35="自訂值Custom Value",R35,0)),0)</f>
        <v>0</v>
      </c>
      <c r="AI35" s="459">
        <f>IFERROR(IF($I35="預設值Default",ROUND(VLOOKUP($J35,'4.Default Emission Factor'!$D:$V,8,FALSE),10),IF($I35="自訂值Custom Value",S35,0)),0)</f>
        <v>0</v>
      </c>
      <c r="AJ35" s="459">
        <f>IFERROR(IF($I35="預設值Default",ROUND(VLOOKUP($J35,'4.Default Emission Factor'!$D:$V,10,FALSE),10),IF($I35="自訂值Custom Value",T35,0)),0)</f>
        <v>0</v>
      </c>
      <c r="AK35" s="459">
        <f>IFERROR(IF($I35="預設值Default",ROUND(VLOOKUP($J35,'4.Default Emission Factor'!$D:$V,12,FALSE),10),IF($I35="自訂值Custom Value",U35,0)),0)</f>
        <v>0</v>
      </c>
      <c r="AL35" s="459">
        <f>IFERROR(IF($I35="預設值Default",ROUND(VLOOKUP($J35,'4.Default Emission Factor'!$D:$V,14,FALSE),10),IF($I35="自訂值Custom Value",V35,0)),0)</f>
        <v>0</v>
      </c>
      <c r="AM35" s="487" t="str">
        <f>IFERROR(IF(I35="預設值Default",VLOOKUP($J35,'4.Default Emission Factor'!$D:$V,17,FALSE),IF(I35="自訂值Custom Value",X35,"")),"")</f>
        <v/>
      </c>
      <c r="AN35" s="488">
        <f t="shared" si="8"/>
        <v>0</v>
      </c>
      <c r="AO35" s="461">
        <f>IF(Z35="V",IF('1.GHG Inventory Form'!$E$6="IPCC AR2 Report(1995)",'6.GWP'!$C$2,IF('1.GHG Inventory Form'!$E$6="IPCC AR3 Report(2001)",'6.GWP'!$D$2,IF('1.GHG Inventory Form'!$E$6="IPCC AR4 Report(2007)",'6.GWP'!$E$2,IF('1.GHG Inventory Form'!$E$6="IPCC AR5 Report(2013)",'6.GWP'!$F$2,IF('1.GHG Inventory Form'!$E$6="IPCC AR6 Report(2021)",'6.GWP'!$G$2,0))))),0)</f>
        <v>0</v>
      </c>
      <c r="AP35" s="461">
        <f>IF(AA35="V",IF('1.GHG Inventory Form'!$E$6="IPCC AR2 Report(1995)",'6.GWP'!$C$3,IF('1.GHG Inventory Form'!$E$6="IPCC AR3 Report(2001)",'6.GWP'!$D$3,IF('1.GHG Inventory Form'!$E$6="IPCC AR4 Report(2007)",'6.GWP'!$E$3,IF('1.GHG Inventory Form'!$E$6="IPCC AR5 Report(2013)",'6.GWP'!$F$3,IF('1.GHG Inventory Form'!$E$6="IPCC AR6 Report(2021)",'6.GWP'!$G$3,0))))),0)</f>
        <v>0</v>
      </c>
      <c r="AQ35" s="461">
        <f>IFERROR(IF(AND(AB35="V",$I35="預設值"),IF('1.GHG Inventory Form'!$E$6="IPCC AR2 Report(1995)",VLOOKUP($J35,'6.GWP'!$B$1:$G$173,2,FALSE),IF('1.GHG Inventory Form'!$E$6="IPCC AR3 Report(2001)",VLOOKUP($J35,'6.GWP'!$B$1:$G$173,3,FALSE),IF('1.GHG Inventory Form'!$E$6="IPCC AR4 Report(2007)",VLOOKUP($J35,'6.GWP'!$B$1:$G$173,4,FALSE),IF('1.GHG Inventory Form'!$E$6="IPCC AR5 Report(2013)",VLOOKUP($J35,'6.GWP'!$B$1:$G$173,5,FALSE),IF('1.GHG Inventory Form'!$E$6="IPCC AR6 Report(2021)",VLOOKUP($J35,'6.GWP'!$B$2:$G$173,6,FALSE),0))))),IF(AND(AB35="V",$I35="自訂值"),IF('1.GHG Inventory Form'!$E$6="IPCC AR2 Report(1995)",VLOOKUP($K35,'6.GWP'!$B$1:$G$173,2,FALSE),IF('1.GHG Inventory Form'!$E$6="IPCC AR3 Report(2001)",VLOOKUP($K35,'6.GWP'!$B$1:$G$173,3,FALSE),IF('1.GHG Inventory Form'!$E$6="IPCC AR4 Report(2007)",VLOOKUP($K35,'6.GWP'!$B$1:$G$173,4,FALSE),IF('1.GHG Inventory Form'!$E$6="IPCC AR5 Report(2013)",VLOOKUP($K35,'6.GWP'!$B$1:$G$173,5,FALSE),IF('1.GHG Inventory Form'!$E$6="IPCC AR6 Report(2021)",VLOOKUP($K35,'6.GWP'!$B$2:$G$173,6,FALSE),0))))),0)),0)</f>
        <v>0</v>
      </c>
      <c r="AR35" s="461">
        <f>IFERROR(IF(AND(AC35="V",$I35="預設值"),IF('1.GHG Inventory Form'!$E$6="IPCC AR2 Report(1995)",VLOOKUP($J35,'6.GWP'!$B$1:$G$173,2,FALSE),IF('1.GHG Inventory Form'!$E$6="IPCC AR3 Report(2001)",VLOOKUP($J35,'6.GWP'!$B$1:$G$173,3,FALSE),IF('1.GHG Inventory Form'!$E$6="IPCC AR4 Report(2007)",VLOOKUP($J35,'6.GWP'!$B$1:$G$173,4,FALSE),IF('1.GHG Inventory Form'!$E$6="IPCC AR5 Report(2013)",VLOOKUP($J35,'6.GWP'!$B$1:$G$173,5,FALSE),IF('1.GHG Inventory Form'!$E$6="IPCC AR6 Report(2021)",VLOOKUP($J35,'6.GWP'!$B$2:$G$173,6,FALSE),0))))),IF(AND(AC35="V",$I35="自訂值"),IF('1.GHG Inventory Form'!$E$6="IPCC AR2 Report(1995)",VLOOKUP($K35,'6.GWP'!$B$1:$G$173,2,FALSE),IF('1.GHG Inventory Form'!$E$6="IPCC AR3 Report(2001)",VLOOKUP($K35,'6.GWP'!$B$1:$G$173,3,FALSE),IF('1.GHG Inventory Form'!$E$6="IPCC AR4 Report(2007)",VLOOKUP($K35,'6.GWP'!$B$1:$G$173,4,FALSE),IF('1.GHG Inventory Form'!$E$6="IPCC AR5 Report(2013)",VLOOKUP($K35,'6.GWP'!$B$1:$G$173,5,FALSE),IF('1.GHG Inventory Form'!$E$6="IPCC AR6 Report(2021)",VLOOKUP($K35,'6.GWP'!$B$2:$G$173,6,FALSE),0))))),0)),0)</f>
        <v>0</v>
      </c>
      <c r="AS35" s="461">
        <f>IF(AD35="V",IF('1.GHG Inventory Form'!$E$6="IPCC AR2 Report(1995)",'6.GWP'!$C$5,IF('1.GHG Inventory Form'!$E$6="IPCC AR3 Report(2001)",'6.GWP'!$D$5,IF('1.GHG Inventory Form'!$E$6="IPCC AR4 Report(2007)",'6.GWP'!$E$5,IF('1.GHG Inventory Form'!$E$6="IPCC AR5 Report(2013)",'6.GWP'!$F$5,IF('1.GHG Inventory Form'!$E$6="IPCC AR6 Report(2021)",'6.GWP'!$G$5,0))))),0)</f>
        <v>0</v>
      </c>
      <c r="AT35" s="489">
        <f>IF(AE35="V",IF('1.GHG Inventory Form'!$E$6="IPCC AR2 Report(1995)",'6.GWP'!$C$4,IF('1.GHG Inventory Form'!$E$6="IPCC AR3 Report(2001)",'6.GWP'!$D$4,IF('1.GHG Inventory Form'!$E$6="IPCC AR4 Report(2007)",'6.GWP'!$E$4,IF('1.GHG Inventory Form'!$E$6="IPCC AR5 Report(2013)",'6.GWP'!$F$4,IF('1.GHG Inventory Form'!$E$6="IPCC AR6 Report(2021)",'6.GWP'!$G$4,0))))),0)</f>
        <v>0</v>
      </c>
      <c r="AU35" s="490" t="str">
        <f t="shared" si="9"/>
        <v/>
      </c>
      <c r="AV35" s="490" t="str">
        <f t="shared" si="10"/>
        <v/>
      </c>
      <c r="AW35" s="490" t="str">
        <f t="shared" si="11"/>
        <v/>
      </c>
      <c r="AX35" s="490" t="str">
        <f t="shared" si="12"/>
        <v/>
      </c>
      <c r="AY35" s="490" t="str">
        <f t="shared" si="13"/>
        <v/>
      </c>
      <c r="AZ35" s="490" t="str">
        <f t="shared" si="14"/>
        <v/>
      </c>
      <c r="BA35" s="490" t="str">
        <f t="shared" si="15"/>
        <v/>
      </c>
      <c r="BB35" s="490">
        <f t="shared" si="16"/>
        <v>0</v>
      </c>
      <c r="BC35" s="463">
        <f t="shared" si="17"/>
        <v>0</v>
      </c>
      <c r="BD35" s="464">
        <f t="shared" si="18"/>
        <v>0</v>
      </c>
      <c r="BI35" s="95" t="str">
        <f t="shared" si="19"/>
        <v/>
      </c>
      <c r="BJ35" s="95" t="str">
        <f t="shared" si="20"/>
        <v/>
      </c>
      <c r="BK35" s="95" t="str">
        <f t="shared" si="21"/>
        <v/>
      </c>
    </row>
    <row r="36" spans="1:63" customFormat="1" ht="18" customHeight="1" thickBot="1">
      <c r="A36">
        <v>2</v>
      </c>
      <c r="B36" s="753"/>
      <c r="C36" s="815"/>
      <c r="D36" s="787"/>
      <c r="E36" s="818"/>
      <c r="F36" s="819"/>
      <c r="G36" s="491" t="str">
        <f t="shared" si="0"/>
        <v>N</v>
      </c>
      <c r="H36" s="197" t="str">
        <f>IFERROR(LOOKUP(1,0/(('Data Request'!$E$50:$E$105='1.GHG Inventory Form'!$C$35)*('Data Request'!$B$50:$B$105='1.GHG Inventory Form'!$A36)),'Data Request'!$G$50:$G$105),"")</f>
        <v/>
      </c>
      <c r="I36" s="458" t="s">
        <v>3280</v>
      </c>
      <c r="J36" s="492" t="str">
        <f>IFERROR(LOOKUP(1,0/(('Data Request'!$E$50:$E$105='1.GHG Inventory Form'!$C$35)*('Data Request'!$B$50:$B$105='1.GHG Inventory Form'!$A36)),'Data Request'!$O$50:$O$105),"")</f>
        <v/>
      </c>
      <c r="K36" s="196"/>
      <c r="L36" s="243" t="str">
        <f>IFERROR(LOOKUP(1,0/(('Data Request'!$E$50:$E$105='1.GHG Inventory Form'!$C$35)*('Data Request'!$B$50:$B$105='1.GHG Inventory Form'!$A36)),'Data Request'!$M$50:$M$105),"")</f>
        <v/>
      </c>
      <c r="M36" s="430" t="str">
        <f>IFERROR(IF(I36="預設值Default",VLOOKUP($J36,'4.Default Emission Factor'!$D:$V,16,FALSE),"請填寫自訂活動數據單位Please fill in Custom Unit"),"請選擇預設排放係數名稱Please Choose Default Fuel or Greenhouse Gas")</f>
        <v>請選擇預設排放係數名稱Please Choose Default Fuel or Greenhouse Gas</v>
      </c>
      <c r="N36" s="245"/>
      <c r="O36" s="245"/>
      <c r="P36" s="33"/>
      <c r="Q36" s="33"/>
      <c r="R36" s="33"/>
      <c r="S36" s="33"/>
      <c r="T36" s="101"/>
      <c r="U36" s="101"/>
      <c r="V36" s="101"/>
      <c r="W36" s="102"/>
      <c r="X36" s="103"/>
      <c r="Y36" s="493" t="str">
        <f t="shared" si="1"/>
        <v/>
      </c>
      <c r="Z36" s="468" t="str">
        <f t="shared" si="2"/>
        <v/>
      </c>
      <c r="AA36" s="468" t="str">
        <f t="shared" si="3"/>
        <v/>
      </c>
      <c r="AB36" s="468" t="str">
        <f t="shared" si="4"/>
        <v/>
      </c>
      <c r="AC36" s="468" t="str">
        <f t="shared" si="5"/>
        <v/>
      </c>
      <c r="AD36" s="468" t="str">
        <f t="shared" si="6"/>
        <v/>
      </c>
      <c r="AE36" s="494" t="str">
        <f t="shared" si="7"/>
        <v/>
      </c>
      <c r="AF36" s="431">
        <f>IFERROR(IF($I36="預設值Default",ROUND(VLOOKUP($J36,'4.Default Emission Factor'!$D:$V,2,FALSE),10),IF($I36="自訂值Custom Value",P36,0)),0)</f>
        <v>0</v>
      </c>
      <c r="AG36" s="432">
        <f>IFERROR(IF($I36="預設值Default",ROUND(VLOOKUP($J36,'4.Default Emission Factor'!$D:$V,4,FALSE),10),IF($I36="自訂值Custom Value",Q36,0)),0)</f>
        <v>0</v>
      </c>
      <c r="AH36" s="432">
        <f>IFERROR(IF($I36="預設值Default",ROUND(VLOOKUP($J36,'4.Default Emission Factor'!$D:$V,6,FALSE),10),IF($I36="自訂值Custom Value",R36,0)),0)</f>
        <v>0</v>
      </c>
      <c r="AI36" s="432">
        <f>IFERROR(IF($I36="預設值Default",ROUND(VLOOKUP($J36,'4.Default Emission Factor'!$D:$V,8,FALSE),10),IF($I36="自訂值Custom Value",S36,0)),0)</f>
        <v>0</v>
      </c>
      <c r="AJ36" s="432">
        <f>IFERROR(IF($I36="預設值Default",ROUND(VLOOKUP($J36,'4.Default Emission Factor'!$D:$V,10,FALSE),10),IF($I36="自訂值Custom Value",T36,0)),0)</f>
        <v>0</v>
      </c>
      <c r="AK36" s="432">
        <f>IFERROR(IF($I36="預設值Default",ROUND(VLOOKUP($J36,'4.Default Emission Factor'!$D:$V,12,FALSE),10),IF($I36="自訂值Custom Value",U36,0)),0)</f>
        <v>0</v>
      </c>
      <c r="AL36" s="432">
        <f>IFERROR(IF($I36="預設值Default",ROUND(VLOOKUP($J36,'4.Default Emission Factor'!$D:$V,14,FALSE),10),IF($I36="自訂值Custom Value",V36,0)),0)</f>
        <v>0</v>
      </c>
      <c r="AM36" s="434" t="str">
        <f>IFERROR(IF(I36="預設值Default",VLOOKUP($J36,'4.Default Emission Factor'!$D:$V,17,FALSE),IF(I36="自訂值Custom Value",X36,"")),"")</f>
        <v/>
      </c>
      <c r="AN36" s="495">
        <f t="shared" si="8"/>
        <v>0</v>
      </c>
      <c r="AO36" s="470">
        <f>IF(Z36="V",IF('1.GHG Inventory Form'!$E$6="IPCC AR2 Report(1995)",'6.GWP'!$C$2,IF('1.GHG Inventory Form'!$E$6="IPCC AR3 Report(2001)",'6.GWP'!$D$2,IF('1.GHG Inventory Form'!$E$6="IPCC AR4 Report(2007)",'6.GWP'!$E$2,IF('1.GHG Inventory Form'!$E$6="IPCC AR5 Report(2013)",'6.GWP'!$F$2,IF('1.GHG Inventory Form'!$E$6="IPCC AR6 Report(2021)",'6.GWP'!$G$2,0))))),0)</f>
        <v>0</v>
      </c>
      <c r="AP36" s="470">
        <f>IF(AA36="V",IF('1.GHG Inventory Form'!$E$6="IPCC AR2 Report(1995)",'6.GWP'!$C$3,IF('1.GHG Inventory Form'!$E$6="IPCC AR3 Report(2001)",'6.GWP'!$D$3,IF('1.GHG Inventory Form'!$E$6="IPCC AR4 Report(2007)",'6.GWP'!$E$3,IF('1.GHG Inventory Form'!$E$6="IPCC AR5 Report(2013)",'6.GWP'!$F$3,IF('1.GHG Inventory Form'!$E$6="IPCC AR6 Report(2021)",'6.GWP'!$G$3,0))))),0)</f>
        <v>0</v>
      </c>
      <c r="AQ36" s="470">
        <f>IFERROR(IF(AND(AB36="V",$I36="預設值"),IF('1.GHG Inventory Form'!$E$6="IPCC AR2 Report(1995)",VLOOKUP($J36,'6.GWP'!$B$1:$G$173,2,FALSE),IF('1.GHG Inventory Form'!$E$6="IPCC AR3 Report(2001)",VLOOKUP($J36,'6.GWP'!$B$1:$G$173,3,FALSE),IF('1.GHG Inventory Form'!$E$6="IPCC AR4 Report(2007)",VLOOKUP($J36,'6.GWP'!$B$1:$G$173,4,FALSE),IF('1.GHG Inventory Form'!$E$6="IPCC AR5 Report(2013)",VLOOKUP($J36,'6.GWP'!$B$1:$G$173,5,FALSE),IF('1.GHG Inventory Form'!$E$6="IPCC AR6 Report(2021)",VLOOKUP($J36,'6.GWP'!$B$2:$G$173,6,FALSE),0))))),IF(AND(AB36="V",$I36="自訂值"),IF('1.GHG Inventory Form'!$E$6="IPCC AR2 Report(1995)",VLOOKUP($K36,'6.GWP'!$B$1:$G$173,2,FALSE),IF('1.GHG Inventory Form'!$E$6="IPCC AR3 Report(2001)",VLOOKUP($K36,'6.GWP'!$B$1:$G$173,3,FALSE),IF('1.GHG Inventory Form'!$E$6="IPCC AR4 Report(2007)",VLOOKUP($K36,'6.GWP'!$B$1:$G$173,4,FALSE),IF('1.GHG Inventory Form'!$E$6="IPCC AR5 Report(2013)",VLOOKUP($K36,'6.GWP'!$B$1:$G$173,5,FALSE),IF('1.GHG Inventory Form'!$E$6="IPCC AR6 Report(2021)",VLOOKUP($K36,'6.GWP'!$B$2:$G$173,6,FALSE),0))))),0)),0)</f>
        <v>0</v>
      </c>
      <c r="AR36" s="470">
        <f>IFERROR(IF(AND(AC36="V",$I36="預設值"),IF('1.GHG Inventory Form'!$E$6="IPCC AR2 Report(1995)",VLOOKUP($J36,'6.GWP'!$B$1:$G$173,2,FALSE),IF('1.GHG Inventory Form'!$E$6="IPCC AR3 Report(2001)",VLOOKUP($J36,'6.GWP'!$B$1:$G$173,3,FALSE),IF('1.GHG Inventory Form'!$E$6="IPCC AR4 Report(2007)",VLOOKUP($J36,'6.GWP'!$B$1:$G$173,4,FALSE),IF('1.GHG Inventory Form'!$E$6="IPCC AR5 Report(2013)",VLOOKUP($J36,'6.GWP'!$B$1:$G$173,5,FALSE),IF('1.GHG Inventory Form'!$E$6="IPCC AR6 Report(2021)",VLOOKUP($J36,'6.GWP'!$B$2:$G$173,6,FALSE),0))))),IF(AND(AC36="V",$I36="自訂值"),IF('1.GHG Inventory Form'!$E$6="IPCC AR2 Report(1995)",VLOOKUP($K36,'6.GWP'!$B$1:$G$173,2,FALSE),IF('1.GHG Inventory Form'!$E$6="IPCC AR3 Report(2001)",VLOOKUP($K36,'6.GWP'!$B$1:$G$173,3,FALSE),IF('1.GHG Inventory Form'!$E$6="IPCC AR4 Report(2007)",VLOOKUP($K36,'6.GWP'!$B$1:$G$173,4,FALSE),IF('1.GHG Inventory Form'!$E$6="IPCC AR5 Report(2013)",VLOOKUP($K36,'6.GWP'!$B$1:$G$173,5,FALSE),IF('1.GHG Inventory Form'!$E$6="IPCC AR6 Report(2021)",VLOOKUP($K36,'6.GWP'!$B$2:$G$173,6,FALSE),0))))),0)),0)</f>
        <v>0</v>
      </c>
      <c r="AS36" s="470">
        <f>IF(AD36="V",IF('1.GHG Inventory Form'!$E$6="IPCC AR2 Report(1995)",'6.GWP'!$C$5,IF('1.GHG Inventory Form'!$E$6="IPCC AR3 Report(2001)",'6.GWP'!$D$5,IF('1.GHG Inventory Form'!$E$6="IPCC AR4 Report(2007)",'6.GWP'!$E$5,IF('1.GHG Inventory Form'!$E$6="IPCC AR5 Report(2013)",'6.GWP'!$F$5,IF('1.GHG Inventory Form'!$E$6="IPCC AR6 Report(2021)",'6.GWP'!$G$5,0))))),0)</f>
        <v>0</v>
      </c>
      <c r="AT36" s="496">
        <f>IF(AE36="V",IF('1.GHG Inventory Form'!$E$6="IPCC AR2 Report(1995)",'6.GWP'!$C$4,IF('1.GHG Inventory Form'!$E$6="IPCC AR3 Report(2001)",'6.GWP'!$D$4,IF('1.GHG Inventory Form'!$E$6="IPCC AR4 Report(2007)",'6.GWP'!$E$4,IF('1.GHG Inventory Form'!$E$6="IPCC AR5 Report(2013)",'6.GWP'!$F$4,IF('1.GHG Inventory Form'!$E$6="IPCC AR6 Report(2021)",'6.GWP'!$G$4,0))))),0)</f>
        <v>0</v>
      </c>
      <c r="AU36" s="438" t="str">
        <f t="shared" si="9"/>
        <v/>
      </c>
      <c r="AV36" s="438" t="str">
        <f t="shared" si="10"/>
        <v/>
      </c>
      <c r="AW36" s="438" t="str">
        <f t="shared" si="11"/>
        <v/>
      </c>
      <c r="AX36" s="438" t="str">
        <f t="shared" si="12"/>
        <v/>
      </c>
      <c r="AY36" s="438" t="str">
        <f t="shared" si="13"/>
        <v/>
      </c>
      <c r="AZ36" s="438" t="str">
        <f t="shared" si="14"/>
        <v/>
      </c>
      <c r="BA36" s="438" t="str">
        <f t="shared" si="15"/>
        <v/>
      </c>
      <c r="BB36" s="497">
        <f t="shared" si="16"/>
        <v>0</v>
      </c>
      <c r="BC36" s="472">
        <f t="shared" si="17"/>
        <v>0</v>
      </c>
      <c r="BD36" s="473">
        <f t="shared" si="18"/>
        <v>0</v>
      </c>
      <c r="BI36" s="95" t="str">
        <f t="shared" si="19"/>
        <v/>
      </c>
      <c r="BJ36" s="95" t="str">
        <f t="shared" si="20"/>
        <v/>
      </c>
      <c r="BK36" s="95" t="str">
        <f t="shared" si="21"/>
        <v/>
      </c>
    </row>
    <row r="37" spans="1:63" customFormat="1" ht="18" customHeight="1" thickBot="1">
      <c r="A37">
        <v>3</v>
      </c>
      <c r="B37" s="753"/>
      <c r="C37" s="815"/>
      <c r="D37" s="787"/>
      <c r="E37" s="818"/>
      <c r="F37" s="819"/>
      <c r="G37" s="491" t="str">
        <f t="shared" si="0"/>
        <v>N</v>
      </c>
      <c r="H37" s="197" t="str">
        <f>IFERROR(LOOKUP(1,0/(('Data Request'!$E$50:$E$105='1.GHG Inventory Form'!$C$35)*('Data Request'!$B$50:$B$105='1.GHG Inventory Form'!$A37)),'Data Request'!$G$50:$G$105),"")</f>
        <v/>
      </c>
      <c r="I37" s="458" t="s">
        <v>3280</v>
      </c>
      <c r="J37" s="492" t="str">
        <f>IFERROR(LOOKUP(1,0/(('Data Request'!$E$50:$E$105='1.GHG Inventory Form'!$C$35)*('Data Request'!$B$50:$B$105='1.GHG Inventory Form'!$A37)),'Data Request'!$O$50:$O$105),"")</f>
        <v/>
      </c>
      <c r="K37" s="196"/>
      <c r="L37" s="243" t="str">
        <f>IFERROR(LOOKUP(1,0/(('Data Request'!$E$50:$E$105='1.GHG Inventory Form'!$C$35)*('Data Request'!$B$50:$B$105='1.GHG Inventory Form'!$A37)),'Data Request'!$M$50:$M$105),"")</f>
        <v/>
      </c>
      <c r="M37" s="430" t="str">
        <f>IFERROR(IF(I37="預設值Default",VLOOKUP($J37,'4.Default Emission Factor'!$D:$V,16,FALSE),"請填寫自訂活動數據單位Please fill in Custom Unit"),"請選擇預設排放係數名稱Please Choose Default Fuel or Greenhouse Gas")</f>
        <v>請選擇預設排放係數名稱Please Choose Default Fuel or Greenhouse Gas</v>
      </c>
      <c r="N37" s="245"/>
      <c r="O37" s="245"/>
      <c r="P37" s="33"/>
      <c r="Q37" s="33"/>
      <c r="R37" s="33"/>
      <c r="S37" s="33"/>
      <c r="T37" s="101"/>
      <c r="U37" s="101"/>
      <c r="V37" s="101"/>
      <c r="W37" s="102"/>
      <c r="X37" s="103"/>
      <c r="Y37" s="493" t="str">
        <f t="shared" si="1"/>
        <v/>
      </c>
      <c r="Z37" s="468" t="str">
        <f t="shared" si="2"/>
        <v/>
      </c>
      <c r="AA37" s="468" t="str">
        <f t="shared" si="3"/>
        <v/>
      </c>
      <c r="AB37" s="468" t="str">
        <f t="shared" si="4"/>
        <v/>
      </c>
      <c r="AC37" s="468" t="str">
        <f t="shared" si="5"/>
        <v/>
      </c>
      <c r="AD37" s="468" t="str">
        <f t="shared" si="6"/>
        <v/>
      </c>
      <c r="AE37" s="494" t="str">
        <f t="shared" si="7"/>
        <v/>
      </c>
      <c r="AF37" s="431">
        <f>IFERROR(IF($I37="預設值Default",ROUND(VLOOKUP($J37,'4.Default Emission Factor'!$D:$V,2,FALSE),10),IF($I37="自訂值Custom Value",P37,0)),0)</f>
        <v>0</v>
      </c>
      <c r="AG37" s="432">
        <f>IFERROR(IF($I37="預設值Default",ROUND(VLOOKUP($J37,'4.Default Emission Factor'!$D:$V,4,FALSE),10),IF($I37="自訂值Custom Value",Q37,0)),0)</f>
        <v>0</v>
      </c>
      <c r="AH37" s="432">
        <f>IFERROR(IF($I37="預設值Default",ROUND(VLOOKUP($J37,'4.Default Emission Factor'!$D:$V,6,FALSE),10),IF($I37="自訂值Custom Value",R37,0)),0)</f>
        <v>0</v>
      </c>
      <c r="AI37" s="432">
        <f>IFERROR(IF($I37="預設值Default",ROUND(VLOOKUP($J37,'4.Default Emission Factor'!$D:$V,8,FALSE),10),IF($I37="自訂值Custom Value",S37,0)),0)</f>
        <v>0</v>
      </c>
      <c r="AJ37" s="432">
        <f>IFERROR(IF($I37="預設值Default",ROUND(VLOOKUP($J37,'4.Default Emission Factor'!$D:$V,10,FALSE),10),IF($I37="自訂值Custom Value",T37,0)),0)</f>
        <v>0</v>
      </c>
      <c r="AK37" s="432">
        <f>IFERROR(IF($I37="預設值Default",ROUND(VLOOKUP($J37,'4.Default Emission Factor'!$D:$V,12,FALSE),10),IF($I37="自訂值Custom Value",U37,0)),0)</f>
        <v>0</v>
      </c>
      <c r="AL37" s="432">
        <f>IFERROR(IF($I37="預設值Default",ROUND(VLOOKUP($J37,'4.Default Emission Factor'!$D:$V,14,FALSE),10),IF($I37="自訂值Custom Value",V37,0)),0)</f>
        <v>0</v>
      </c>
      <c r="AM37" s="434" t="str">
        <f>IFERROR(IF(I37="預設值Default",VLOOKUP($J37,'4.Default Emission Factor'!$D:$V,17,FALSE),IF(I37="自訂值Custom Value",X37,"")),"")</f>
        <v/>
      </c>
      <c r="AN37" s="495">
        <f t="shared" si="8"/>
        <v>0</v>
      </c>
      <c r="AO37" s="470">
        <f>IF(Z37="V",IF('1.GHG Inventory Form'!$E$6="IPCC AR2 Report(1995)",'6.GWP'!$C$2,IF('1.GHG Inventory Form'!$E$6="IPCC AR3 Report(2001)",'6.GWP'!$D$2,IF('1.GHG Inventory Form'!$E$6="IPCC AR4 Report(2007)",'6.GWP'!$E$2,IF('1.GHG Inventory Form'!$E$6="IPCC AR5 Report(2013)",'6.GWP'!$F$2,IF('1.GHG Inventory Form'!$E$6="IPCC AR6 Report(2021)",'6.GWP'!$G$2,0))))),0)</f>
        <v>0</v>
      </c>
      <c r="AP37" s="470">
        <f>IF(AA37="V",IF('1.GHG Inventory Form'!$E$6="IPCC AR2 Report(1995)",'6.GWP'!$C$3,IF('1.GHG Inventory Form'!$E$6="IPCC AR3 Report(2001)",'6.GWP'!$D$3,IF('1.GHG Inventory Form'!$E$6="IPCC AR4 Report(2007)",'6.GWP'!$E$3,IF('1.GHG Inventory Form'!$E$6="IPCC AR5 Report(2013)",'6.GWP'!$F$3,IF('1.GHG Inventory Form'!$E$6="IPCC AR6 Report(2021)",'6.GWP'!$G$3,0))))),0)</f>
        <v>0</v>
      </c>
      <c r="AQ37" s="470">
        <f>IFERROR(IF(AND(AB37="V",$I37="預設值"),IF('1.GHG Inventory Form'!$E$6="IPCC AR2 Report(1995)",VLOOKUP($J37,'6.GWP'!$B$1:$G$173,2,FALSE),IF('1.GHG Inventory Form'!$E$6="IPCC AR3 Report(2001)",VLOOKUP($J37,'6.GWP'!$B$1:$G$173,3,FALSE),IF('1.GHG Inventory Form'!$E$6="IPCC AR4 Report(2007)",VLOOKUP($J37,'6.GWP'!$B$1:$G$173,4,FALSE),IF('1.GHG Inventory Form'!$E$6="IPCC AR5 Report(2013)",VLOOKUP($J37,'6.GWP'!$B$1:$G$173,5,FALSE),IF('1.GHG Inventory Form'!$E$6="IPCC AR6 Report(2021)",VLOOKUP($J37,'6.GWP'!$B$2:$G$173,6,FALSE),0))))),IF(AND(AB37="V",$I37="自訂值"),IF('1.GHG Inventory Form'!$E$6="IPCC AR2 Report(1995)",VLOOKUP($K37,'6.GWP'!$B$1:$G$173,2,FALSE),IF('1.GHG Inventory Form'!$E$6="IPCC AR3 Report(2001)",VLOOKUP($K37,'6.GWP'!$B$1:$G$173,3,FALSE),IF('1.GHG Inventory Form'!$E$6="IPCC AR4 Report(2007)",VLOOKUP($K37,'6.GWP'!$B$1:$G$173,4,FALSE),IF('1.GHG Inventory Form'!$E$6="IPCC AR5 Report(2013)",VLOOKUP($K37,'6.GWP'!$B$1:$G$173,5,FALSE),IF('1.GHG Inventory Form'!$E$6="IPCC AR6 Report(2021)",VLOOKUP($K37,'6.GWP'!$B$2:$G$173,6,FALSE),0))))),0)),0)</f>
        <v>0</v>
      </c>
      <c r="AR37" s="470">
        <f>IFERROR(IF(AND(AC37="V",$I37="預設值"),IF('1.GHG Inventory Form'!$E$6="IPCC AR2 Report(1995)",VLOOKUP($J37,'6.GWP'!$B$1:$G$173,2,FALSE),IF('1.GHG Inventory Form'!$E$6="IPCC AR3 Report(2001)",VLOOKUP($J37,'6.GWP'!$B$1:$G$173,3,FALSE),IF('1.GHG Inventory Form'!$E$6="IPCC AR4 Report(2007)",VLOOKUP($J37,'6.GWP'!$B$1:$G$173,4,FALSE),IF('1.GHG Inventory Form'!$E$6="IPCC AR5 Report(2013)",VLOOKUP($J37,'6.GWP'!$B$1:$G$173,5,FALSE),IF('1.GHG Inventory Form'!$E$6="IPCC AR6 Report(2021)",VLOOKUP($J37,'6.GWP'!$B$2:$G$173,6,FALSE),0))))),IF(AND(AC37="V",$I37="自訂值"),IF('1.GHG Inventory Form'!$E$6="IPCC AR2 Report(1995)",VLOOKUP($K37,'6.GWP'!$B$1:$G$173,2,FALSE),IF('1.GHG Inventory Form'!$E$6="IPCC AR3 Report(2001)",VLOOKUP($K37,'6.GWP'!$B$1:$G$173,3,FALSE),IF('1.GHG Inventory Form'!$E$6="IPCC AR4 Report(2007)",VLOOKUP($K37,'6.GWP'!$B$1:$G$173,4,FALSE),IF('1.GHG Inventory Form'!$E$6="IPCC AR5 Report(2013)",VLOOKUP($K37,'6.GWP'!$B$1:$G$173,5,FALSE),IF('1.GHG Inventory Form'!$E$6="IPCC AR6 Report(2021)",VLOOKUP($K37,'6.GWP'!$B$2:$G$173,6,FALSE),0))))),0)),0)</f>
        <v>0</v>
      </c>
      <c r="AS37" s="470">
        <f>IF(AD37="V",IF('1.GHG Inventory Form'!$E$6="IPCC AR2 Report(1995)",'6.GWP'!$C$5,IF('1.GHG Inventory Form'!$E$6="IPCC AR3 Report(2001)",'6.GWP'!$D$5,IF('1.GHG Inventory Form'!$E$6="IPCC AR4 Report(2007)",'6.GWP'!$E$5,IF('1.GHG Inventory Form'!$E$6="IPCC AR5 Report(2013)",'6.GWP'!$F$5,IF('1.GHG Inventory Form'!$E$6="IPCC AR6 Report(2021)",'6.GWP'!$G$5,0))))),0)</f>
        <v>0</v>
      </c>
      <c r="AT37" s="496">
        <f>IF(AE37="V",IF('1.GHG Inventory Form'!$E$6="IPCC AR2 Report(1995)",'6.GWP'!$C$4,IF('1.GHG Inventory Form'!$E$6="IPCC AR3 Report(2001)",'6.GWP'!$D$4,IF('1.GHG Inventory Form'!$E$6="IPCC AR4 Report(2007)",'6.GWP'!$E$4,IF('1.GHG Inventory Form'!$E$6="IPCC AR5 Report(2013)",'6.GWP'!$F$4,IF('1.GHG Inventory Form'!$E$6="IPCC AR6 Report(2021)",'6.GWP'!$G$4,0))))),0)</f>
        <v>0</v>
      </c>
      <c r="AU37" s="438" t="str">
        <f t="shared" si="9"/>
        <v/>
      </c>
      <c r="AV37" s="438" t="str">
        <f t="shared" si="10"/>
        <v/>
      </c>
      <c r="AW37" s="438" t="str">
        <f t="shared" si="11"/>
        <v/>
      </c>
      <c r="AX37" s="438" t="str">
        <f t="shared" si="12"/>
        <v/>
      </c>
      <c r="AY37" s="438" t="str">
        <f t="shared" si="13"/>
        <v/>
      </c>
      <c r="AZ37" s="438" t="str">
        <f t="shared" si="14"/>
        <v/>
      </c>
      <c r="BA37" s="438" t="str">
        <f t="shared" si="15"/>
        <v/>
      </c>
      <c r="BB37" s="497">
        <f t="shared" si="16"/>
        <v>0</v>
      </c>
      <c r="BC37" s="472">
        <f t="shared" si="17"/>
        <v>0</v>
      </c>
      <c r="BD37" s="473">
        <f t="shared" si="18"/>
        <v>0</v>
      </c>
      <c r="BI37" s="95" t="str">
        <f t="shared" si="19"/>
        <v/>
      </c>
      <c r="BJ37" s="95" t="str">
        <f t="shared" si="20"/>
        <v/>
      </c>
      <c r="BK37" s="95" t="str">
        <f t="shared" si="21"/>
        <v/>
      </c>
    </row>
    <row r="38" spans="1:63" customFormat="1" ht="18" customHeight="1" thickBot="1">
      <c r="A38">
        <v>4</v>
      </c>
      <c r="B38" s="753"/>
      <c r="C38" s="815"/>
      <c r="D38" s="787"/>
      <c r="E38" s="818"/>
      <c r="F38" s="819"/>
      <c r="G38" s="491" t="str">
        <f t="shared" si="0"/>
        <v>N</v>
      </c>
      <c r="H38" s="197" t="str">
        <f>IFERROR(LOOKUP(1,0/(('Data Request'!$E$50:$E$105='1.GHG Inventory Form'!$C$35)*('Data Request'!$B$50:$B$105='1.GHG Inventory Form'!$A38)),'Data Request'!$G$50:$G$105),"")</f>
        <v/>
      </c>
      <c r="I38" s="458" t="s">
        <v>3280</v>
      </c>
      <c r="J38" s="492" t="str">
        <f>IFERROR(LOOKUP(1,0/(('Data Request'!$E$50:$E$105='1.GHG Inventory Form'!$C$35)*('Data Request'!$B$50:$B$105='1.GHG Inventory Form'!$A38)),'Data Request'!$O$50:$O$105),"")</f>
        <v/>
      </c>
      <c r="K38" s="196"/>
      <c r="L38" s="243" t="str">
        <f>IFERROR(LOOKUP(1,0/(('Data Request'!$E$50:$E$105='1.GHG Inventory Form'!$C$35)*('Data Request'!$B$50:$B$105='1.GHG Inventory Form'!$A38)),'Data Request'!$M$50:$M$105),"")</f>
        <v/>
      </c>
      <c r="M38" s="430" t="str">
        <f>IFERROR(IF(I38="預設值Default",VLOOKUP($J38,'4.Default Emission Factor'!$D:$V,16,FALSE),"請填寫自訂活動數據單位Please fill in Custom Unit"),"請選擇預設排放係數名稱Please Choose Default Fuel or Greenhouse Gas")</f>
        <v>請選擇預設排放係數名稱Please Choose Default Fuel or Greenhouse Gas</v>
      </c>
      <c r="N38" s="245"/>
      <c r="O38" s="245"/>
      <c r="P38" s="33"/>
      <c r="Q38" s="33"/>
      <c r="R38" s="33"/>
      <c r="S38" s="33"/>
      <c r="T38" s="101"/>
      <c r="U38" s="101"/>
      <c r="V38" s="101"/>
      <c r="W38" s="102"/>
      <c r="X38" s="103"/>
      <c r="Y38" s="493" t="str">
        <f t="shared" si="1"/>
        <v/>
      </c>
      <c r="Z38" s="468" t="str">
        <f t="shared" si="2"/>
        <v/>
      </c>
      <c r="AA38" s="468" t="str">
        <f t="shared" si="3"/>
        <v/>
      </c>
      <c r="AB38" s="468" t="str">
        <f t="shared" si="4"/>
        <v/>
      </c>
      <c r="AC38" s="468" t="str">
        <f t="shared" si="5"/>
        <v/>
      </c>
      <c r="AD38" s="468" t="str">
        <f t="shared" si="6"/>
        <v/>
      </c>
      <c r="AE38" s="494" t="str">
        <f t="shared" si="7"/>
        <v/>
      </c>
      <c r="AF38" s="431">
        <f>IFERROR(IF($I38="預設值Default",ROUND(VLOOKUP($J38,'4.Default Emission Factor'!$D:$V,2,FALSE),10),IF($I38="自訂值Custom Value",P38,0)),0)</f>
        <v>0</v>
      </c>
      <c r="AG38" s="432">
        <f>IFERROR(IF($I38="預設值Default",ROUND(VLOOKUP($J38,'4.Default Emission Factor'!$D:$V,4,FALSE),10),IF($I38="自訂值Custom Value",Q38,0)),0)</f>
        <v>0</v>
      </c>
      <c r="AH38" s="432">
        <f>IFERROR(IF($I38="預設值Default",ROUND(VLOOKUP($J38,'4.Default Emission Factor'!$D:$V,6,FALSE),10),IF($I38="自訂值Custom Value",R38,0)),0)</f>
        <v>0</v>
      </c>
      <c r="AI38" s="432">
        <f>IFERROR(IF($I38="預設值Default",ROUND(VLOOKUP($J38,'4.Default Emission Factor'!$D:$V,8,FALSE),10),IF($I38="自訂值Custom Value",S38,0)),0)</f>
        <v>0</v>
      </c>
      <c r="AJ38" s="432">
        <f>IFERROR(IF($I38="預設值Default",ROUND(VLOOKUP($J38,'4.Default Emission Factor'!$D:$V,10,FALSE),10),IF($I38="自訂值Custom Value",T38,0)),0)</f>
        <v>0</v>
      </c>
      <c r="AK38" s="432">
        <f>IFERROR(IF($I38="預設值Default",ROUND(VLOOKUP($J38,'4.Default Emission Factor'!$D:$V,12,FALSE),10),IF($I38="自訂值Custom Value",U38,0)),0)</f>
        <v>0</v>
      </c>
      <c r="AL38" s="432">
        <f>IFERROR(IF($I38="預設值Default",ROUND(VLOOKUP($J38,'4.Default Emission Factor'!$D:$V,14,FALSE),10),IF($I38="自訂值Custom Value",V38,0)),0)</f>
        <v>0</v>
      </c>
      <c r="AM38" s="434" t="str">
        <f>IFERROR(IF(I38="預設值Default",VLOOKUP($J38,'4.Default Emission Factor'!$D:$V,17,FALSE),IF(I38="自訂值Custom Value",X38,"")),"")</f>
        <v/>
      </c>
      <c r="AN38" s="495">
        <f t="shared" si="8"/>
        <v>0</v>
      </c>
      <c r="AO38" s="470">
        <f>IF(Z38="V",IF('1.GHG Inventory Form'!$E$6="IPCC AR2 Report(1995)",'6.GWP'!$C$2,IF('1.GHG Inventory Form'!$E$6="IPCC AR3 Report(2001)",'6.GWP'!$D$2,IF('1.GHG Inventory Form'!$E$6="IPCC AR4 Report(2007)",'6.GWP'!$E$2,IF('1.GHG Inventory Form'!$E$6="IPCC AR5 Report(2013)",'6.GWP'!$F$2,IF('1.GHG Inventory Form'!$E$6="IPCC AR6 Report(2021)",'6.GWP'!$G$2,0))))),0)</f>
        <v>0</v>
      </c>
      <c r="AP38" s="470">
        <f>IF(AA38="V",IF('1.GHG Inventory Form'!$E$6="IPCC AR2 Report(1995)",'6.GWP'!$C$3,IF('1.GHG Inventory Form'!$E$6="IPCC AR3 Report(2001)",'6.GWP'!$D$3,IF('1.GHG Inventory Form'!$E$6="IPCC AR4 Report(2007)",'6.GWP'!$E$3,IF('1.GHG Inventory Form'!$E$6="IPCC AR5 Report(2013)",'6.GWP'!$F$3,IF('1.GHG Inventory Form'!$E$6="IPCC AR6 Report(2021)",'6.GWP'!$G$3,0))))),0)</f>
        <v>0</v>
      </c>
      <c r="AQ38" s="470">
        <f>IFERROR(IF(AND(AB38="V",$I38="預設值"),IF('1.GHG Inventory Form'!$E$6="IPCC AR2 Report(1995)",VLOOKUP($J38,'6.GWP'!$B$1:$G$173,2,FALSE),IF('1.GHG Inventory Form'!$E$6="IPCC AR3 Report(2001)",VLOOKUP($J38,'6.GWP'!$B$1:$G$173,3,FALSE),IF('1.GHG Inventory Form'!$E$6="IPCC AR4 Report(2007)",VLOOKUP($J38,'6.GWP'!$B$1:$G$173,4,FALSE),IF('1.GHG Inventory Form'!$E$6="IPCC AR5 Report(2013)",VLOOKUP($J38,'6.GWP'!$B$1:$G$173,5,FALSE),IF('1.GHG Inventory Form'!$E$6="IPCC AR6 Report(2021)",VLOOKUP($J38,'6.GWP'!$B$2:$G$173,6,FALSE),0))))),IF(AND(AB38="V",$I38="自訂值"),IF('1.GHG Inventory Form'!$E$6="IPCC AR2 Report(1995)",VLOOKUP($K38,'6.GWP'!$B$1:$G$173,2,FALSE),IF('1.GHG Inventory Form'!$E$6="IPCC AR3 Report(2001)",VLOOKUP($K38,'6.GWP'!$B$1:$G$173,3,FALSE),IF('1.GHG Inventory Form'!$E$6="IPCC AR4 Report(2007)",VLOOKUP($K38,'6.GWP'!$B$1:$G$173,4,FALSE),IF('1.GHG Inventory Form'!$E$6="IPCC AR5 Report(2013)",VLOOKUP($K38,'6.GWP'!$B$1:$G$173,5,FALSE),IF('1.GHG Inventory Form'!$E$6="IPCC AR6 Report(2021)",VLOOKUP($K38,'6.GWP'!$B$2:$G$173,6,FALSE),0))))),0)),0)</f>
        <v>0</v>
      </c>
      <c r="AR38" s="470">
        <f>IFERROR(IF(AND(AC38="V",$I38="預設值"),IF('1.GHG Inventory Form'!$E$6="IPCC AR2 Report(1995)",VLOOKUP($J38,'6.GWP'!$B$1:$G$173,2,FALSE),IF('1.GHG Inventory Form'!$E$6="IPCC AR3 Report(2001)",VLOOKUP($J38,'6.GWP'!$B$1:$G$173,3,FALSE),IF('1.GHG Inventory Form'!$E$6="IPCC AR4 Report(2007)",VLOOKUP($J38,'6.GWP'!$B$1:$G$173,4,FALSE),IF('1.GHG Inventory Form'!$E$6="IPCC AR5 Report(2013)",VLOOKUP($J38,'6.GWP'!$B$1:$G$173,5,FALSE),IF('1.GHG Inventory Form'!$E$6="IPCC AR6 Report(2021)",VLOOKUP($J38,'6.GWP'!$B$2:$G$173,6,FALSE),0))))),IF(AND(AC38="V",$I38="自訂值"),IF('1.GHG Inventory Form'!$E$6="IPCC AR2 Report(1995)",VLOOKUP($K38,'6.GWP'!$B$1:$G$173,2,FALSE),IF('1.GHG Inventory Form'!$E$6="IPCC AR3 Report(2001)",VLOOKUP($K38,'6.GWP'!$B$1:$G$173,3,FALSE),IF('1.GHG Inventory Form'!$E$6="IPCC AR4 Report(2007)",VLOOKUP($K38,'6.GWP'!$B$1:$G$173,4,FALSE),IF('1.GHG Inventory Form'!$E$6="IPCC AR5 Report(2013)",VLOOKUP($K38,'6.GWP'!$B$1:$G$173,5,FALSE),IF('1.GHG Inventory Form'!$E$6="IPCC AR6 Report(2021)",VLOOKUP($K38,'6.GWP'!$B$2:$G$173,6,FALSE),0))))),0)),0)</f>
        <v>0</v>
      </c>
      <c r="AS38" s="470">
        <f>IF(AD38="V",IF('1.GHG Inventory Form'!$E$6="IPCC AR2 Report(1995)",'6.GWP'!$C$5,IF('1.GHG Inventory Form'!$E$6="IPCC AR3 Report(2001)",'6.GWP'!$D$5,IF('1.GHG Inventory Form'!$E$6="IPCC AR4 Report(2007)",'6.GWP'!$E$5,IF('1.GHG Inventory Form'!$E$6="IPCC AR5 Report(2013)",'6.GWP'!$F$5,IF('1.GHG Inventory Form'!$E$6="IPCC AR6 Report(2021)",'6.GWP'!$G$5,0))))),0)</f>
        <v>0</v>
      </c>
      <c r="AT38" s="496">
        <f>IF(AE38="V",IF('1.GHG Inventory Form'!$E$6="IPCC AR2 Report(1995)",'6.GWP'!$C$4,IF('1.GHG Inventory Form'!$E$6="IPCC AR3 Report(2001)",'6.GWP'!$D$4,IF('1.GHG Inventory Form'!$E$6="IPCC AR4 Report(2007)",'6.GWP'!$E$4,IF('1.GHG Inventory Form'!$E$6="IPCC AR5 Report(2013)",'6.GWP'!$F$4,IF('1.GHG Inventory Form'!$E$6="IPCC AR6 Report(2021)",'6.GWP'!$G$4,0))))),0)</f>
        <v>0</v>
      </c>
      <c r="AU38" s="438" t="str">
        <f t="shared" si="9"/>
        <v/>
      </c>
      <c r="AV38" s="438" t="str">
        <f t="shared" si="10"/>
        <v/>
      </c>
      <c r="AW38" s="438" t="str">
        <f t="shared" si="11"/>
        <v/>
      </c>
      <c r="AX38" s="438" t="str">
        <f t="shared" si="12"/>
        <v/>
      </c>
      <c r="AY38" s="438" t="str">
        <f t="shared" si="13"/>
        <v/>
      </c>
      <c r="AZ38" s="438" t="str">
        <f t="shared" si="14"/>
        <v/>
      </c>
      <c r="BA38" s="438" t="str">
        <f t="shared" si="15"/>
        <v/>
      </c>
      <c r="BB38" s="497">
        <f t="shared" si="16"/>
        <v>0</v>
      </c>
      <c r="BC38" s="472">
        <f t="shared" si="17"/>
        <v>0</v>
      </c>
      <c r="BD38" s="473">
        <f t="shared" si="18"/>
        <v>0</v>
      </c>
      <c r="BI38" s="95" t="str">
        <f t="shared" si="19"/>
        <v/>
      </c>
      <c r="BJ38" s="95" t="str">
        <f t="shared" si="20"/>
        <v/>
      </c>
      <c r="BK38" s="95" t="str">
        <f t="shared" si="21"/>
        <v/>
      </c>
    </row>
    <row r="39" spans="1:63" customFormat="1" ht="18" customHeight="1" thickBot="1">
      <c r="A39">
        <v>5</v>
      </c>
      <c r="B39" s="753"/>
      <c r="C39" s="816"/>
      <c r="D39" s="787"/>
      <c r="E39" s="818"/>
      <c r="F39" s="819"/>
      <c r="G39" s="491" t="str">
        <f t="shared" si="0"/>
        <v>N</v>
      </c>
      <c r="H39" s="197" t="str">
        <f>IFERROR(LOOKUP(1,0/(('Data Request'!$E$50:$E$105='1.GHG Inventory Form'!$C$35)*('Data Request'!$B$50:$B$105='1.GHG Inventory Form'!$A39)),'Data Request'!$G$50:$G$105),"")</f>
        <v/>
      </c>
      <c r="I39" s="458" t="s">
        <v>3280</v>
      </c>
      <c r="J39" s="492" t="str">
        <f>IFERROR(LOOKUP(1,0/(('Data Request'!$E$50:$E$105='1.GHG Inventory Form'!$C$35)*('Data Request'!$B$50:$B$105='1.GHG Inventory Form'!$A39)),'Data Request'!$O$50:$O$105),"")</f>
        <v/>
      </c>
      <c r="K39" s="196"/>
      <c r="L39" s="243" t="str">
        <f>IFERROR(LOOKUP(1,0/(('Data Request'!$E$50:$E$105='1.GHG Inventory Form'!$C$35)*('Data Request'!$B$50:$B$105='1.GHG Inventory Form'!$A39)),'Data Request'!$M$50:$M$105),"")</f>
        <v/>
      </c>
      <c r="M39" s="430" t="str">
        <f>IFERROR(IF(I39="預設值Default",VLOOKUP($J39,'4.Default Emission Factor'!$D:$V,16,FALSE),"請填寫自訂活動數據單位Please fill in Custom Unit"),"請選擇預設排放係數名稱Please Choose Default Fuel or Greenhouse Gas")</f>
        <v>請選擇預設排放係數名稱Please Choose Default Fuel or Greenhouse Gas</v>
      </c>
      <c r="N39" s="245"/>
      <c r="O39" s="245"/>
      <c r="P39" s="33"/>
      <c r="Q39" s="33"/>
      <c r="R39" s="33"/>
      <c r="S39" s="33"/>
      <c r="T39" s="101"/>
      <c r="U39" s="101"/>
      <c r="V39" s="101"/>
      <c r="W39" s="102"/>
      <c r="X39" s="103"/>
      <c r="Y39" s="493" t="str">
        <f t="shared" si="1"/>
        <v/>
      </c>
      <c r="Z39" s="468" t="str">
        <f t="shared" si="2"/>
        <v/>
      </c>
      <c r="AA39" s="468" t="str">
        <f t="shared" si="3"/>
        <v/>
      </c>
      <c r="AB39" s="468" t="str">
        <f t="shared" si="4"/>
        <v/>
      </c>
      <c r="AC39" s="468" t="str">
        <f t="shared" si="5"/>
        <v/>
      </c>
      <c r="AD39" s="468" t="str">
        <f t="shared" si="6"/>
        <v/>
      </c>
      <c r="AE39" s="494" t="str">
        <f t="shared" si="7"/>
        <v/>
      </c>
      <c r="AF39" s="431">
        <f>IFERROR(IF($I39="預設值Default",ROUND(VLOOKUP($J39,'4.Default Emission Factor'!$D:$V,2,FALSE),10),IF($I39="自訂值Custom Value",P39,0)),0)</f>
        <v>0</v>
      </c>
      <c r="AG39" s="432">
        <f>IFERROR(IF($I39="預設值Default",ROUND(VLOOKUP($J39,'4.Default Emission Factor'!$D:$V,4,FALSE),10),IF($I39="自訂值Custom Value",Q39,0)),0)</f>
        <v>0</v>
      </c>
      <c r="AH39" s="432">
        <f>IFERROR(IF($I39="預設值Default",ROUND(VLOOKUP($J39,'4.Default Emission Factor'!$D:$V,6,FALSE),10),IF($I39="自訂值Custom Value",R39,0)),0)</f>
        <v>0</v>
      </c>
      <c r="AI39" s="432">
        <f>IFERROR(IF($I39="預設值Default",ROUND(VLOOKUP($J39,'4.Default Emission Factor'!$D:$V,8,FALSE),10),IF($I39="自訂值Custom Value",S39,0)),0)</f>
        <v>0</v>
      </c>
      <c r="AJ39" s="432">
        <f>IFERROR(IF($I39="預設值Default",ROUND(VLOOKUP($J39,'4.Default Emission Factor'!$D:$V,10,FALSE),10),IF($I39="自訂值Custom Value",T39,0)),0)</f>
        <v>0</v>
      </c>
      <c r="AK39" s="432">
        <f>IFERROR(IF($I39="預設值Default",ROUND(VLOOKUP($J39,'4.Default Emission Factor'!$D:$V,12,FALSE),10),IF($I39="自訂值Custom Value",U39,0)),0)</f>
        <v>0</v>
      </c>
      <c r="AL39" s="432">
        <f>IFERROR(IF($I39="預設值Default",ROUND(VLOOKUP($J39,'4.Default Emission Factor'!$D:$V,14,FALSE),10),IF($I39="自訂值Custom Value",V39,0)),0)</f>
        <v>0</v>
      </c>
      <c r="AM39" s="434" t="str">
        <f>IFERROR(IF(I39="預設值Default",VLOOKUP($J39,'4.Default Emission Factor'!$D:$V,17,FALSE),IF(I39="自訂值Custom Value",X39,"")),"")</f>
        <v/>
      </c>
      <c r="AN39" s="495">
        <f t="shared" si="8"/>
        <v>0</v>
      </c>
      <c r="AO39" s="470">
        <f>IF(Z39="V",IF('1.GHG Inventory Form'!$E$6="IPCC AR2 Report(1995)",'6.GWP'!$C$2,IF('1.GHG Inventory Form'!$E$6="IPCC AR3 Report(2001)",'6.GWP'!$D$2,IF('1.GHG Inventory Form'!$E$6="IPCC AR4 Report(2007)",'6.GWP'!$E$2,IF('1.GHG Inventory Form'!$E$6="IPCC AR5 Report(2013)",'6.GWP'!$F$2,IF('1.GHG Inventory Form'!$E$6="IPCC AR6 Report(2021)",'6.GWP'!$G$2,0))))),0)</f>
        <v>0</v>
      </c>
      <c r="AP39" s="470">
        <f>IF(AA39="V",IF('1.GHG Inventory Form'!$E$6="IPCC AR2 Report(1995)",'6.GWP'!$C$3,IF('1.GHG Inventory Form'!$E$6="IPCC AR3 Report(2001)",'6.GWP'!$D$3,IF('1.GHG Inventory Form'!$E$6="IPCC AR4 Report(2007)",'6.GWP'!$E$3,IF('1.GHG Inventory Form'!$E$6="IPCC AR5 Report(2013)",'6.GWP'!$F$3,IF('1.GHG Inventory Form'!$E$6="IPCC AR6 Report(2021)",'6.GWP'!$G$3,0))))),0)</f>
        <v>0</v>
      </c>
      <c r="AQ39" s="470">
        <f>IFERROR(IF(AND(AB39="V",$I39="預設值"),IF('1.GHG Inventory Form'!$E$6="IPCC AR2 Report(1995)",VLOOKUP($J39,'6.GWP'!$B$1:$G$173,2,FALSE),IF('1.GHG Inventory Form'!$E$6="IPCC AR3 Report(2001)",VLOOKUP($J39,'6.GWP'!$B$1:$G$173,3,FALSE),IF('1.GHG Inventory Form'!$E$6="IPCC AR4 Report(2007)",VLOOKUP($J39,'6.GWP'!$B$1:$G$173,4,FALSE),IF('1.GHG Inventory Form'!$E$6="IPCC AR5 Report(2013)",VLOOKUP($J39,'6.GWP'!$B$1:$G$173,5,FALSE),IF('1.GHG Inventory Form'!$E$6="IPCC AR6 Report(2021)",VLOOKUP($J39,'6.GWP'!$B$2:$G$173,6,FALSE),0))))),IF(AND(AB39="V",$I39="自訂值"),IF('1.GHG Inventory Form'!$E$6="IPCC AR2 Report(1995)",VLOOKUP($K39,'6.GWP'!$B$1:$G$173,2,FALSE),IF('1.GHG Inventory Form'!$E$6="IPCC AR3 Report(2001)",VLOOKUP($K39,'6.GWP'!$B$1:$G$173,3,FALSE),IF('1.GHG Inventory Form'!$E$6="IPCC AR4 Report(2007)",VLOOKUP($K39,'6.GWP'!$B$1:$G$173,4,FALSE),IF('1.GHG Inventory Form'!$E$6="IPCC AR5 Report(2013)",VLOOKUP($K39,'6.GWP'!$B$1:$G$173,5,FALSE),IF('1.GHG Inventory Form'!$E$6="IPCC AR6 Report(2021)",VLOOKUP($K39,'6.GWP'!$B$2:$G$173,6,FALSE),0))))),0)),0)</f>
        <v>0</v>
      </c>
      <c r="AR39" s="470">
        <f>IFERROR(IF(AND(AC39="V",$I39="預設值"),IF('1.GHG Inventory Form'!$E$6="IPCC AR2 Report(1995)",VLOOKUP($J39,'6.GWP'!$B$1:$G$173,2,FALSE),IF('1.GHG Inventory Form'!$E$6="IPCC AR3 Report(2001)",VLOOKUP($J39,'6.GWP'!$B$1:$G$173,3,FALSE),IF('1.GHG Inventory Form'!$E$6="IPCC AR4 Report(2007)",VLOOKUP($J39,'6.GWP'!$B$1:$G$173,4,FALSE),IF('1.GHG Inventory Form'!$E$6="IPCC AR5 Report(2013)",VLOOKUP($J39,'6.GWP'!$B$1:$G$173,5,FALSE),IF('1.GHG Inventory Form'!$E$6="IPCC AR6 Report(2021)",VLOOKUP($J39,'6.GWP'!$B$2:$G$173,6,FALSE),0))))),IF(AND(AC39="V",$I39="自訂值"),IF('1.GHG Inventory Form'!$E$6="IPCC AR2 Report(1995)",VLOOKUP($K39,'6.GWP'!$B$1:$G$173,2,FALSE),IF('1.GHG Inventory Form'!$E$6="IPCC AR3 Report(2001)",VLOOKUP($K39,'6.GWP'!$B$1:$G$173,3,FALSE),IF('1.GHG Inventory Form'!$E$6="IPCC AR4 Report(2007)",VLOOKUP($K39,'6.GWP'!$B$1:$G$173,4,FALSE),IF('1.GHG Inventory Form'!$E$6="IPCC AR5 Report(2013)",VLOOKUP($K39,'6.GWP'!$B$1:$G$173,5,FALSE),IF('1.GHG Inventory Form'!$E$6="IPCC AR6 Report(2021)",VLOOKUP($K39,'6.GWP'!$B$2:$G$173,6,FALSE),0))))),0)),0)</f>
        <v>0</v>
      </c>
      <c r="AS39" s="470">
        <f>IF(AD39="V",IF('1.GHG Inventory Form'!$E$6="IPCC AR2 Report(1995)",'6.GWP'!$C$5,IF('1.GHG Inventory Form'!$E$6="IPCC AR3 Report(2001)",'6.GWP'!$D$5,IF('1.GHG Inventory Form'!$E$6="IPCC AR4 Report(2007)",'6.GWP'!$E$5,IF('1.GHG Inventory Form'!$E$6="IPCC AR5 Report(2013)",'6.GWP'!$F$5,IF('1.GHG Inventory Form'!$E$6="IPCC AR6 Report(2021)",'6.GWP'!$G$5,0))))),0)</f>
        <v>0</v>
      </c>
      <c r="AT39" s="496">
        <f>IF(AE39="V",IF('1.GHG Inventory Form'!$E$6="IPCC AR2 Report(1995)",'6.GWP'!$C$4,IF('1.GHG Inventory Form'!$E$6="IPCC AR3 Report(2001)",'6.GWP'!$D$4,IF('1.GHG Inventory Form'!$E$6="IPCC AR4 Report(2007)",'6.GWP'!$E$4,IF('1.GHG Inventory Form'!$E$6="IPCC AR5 Report(2013)",'6.GWP'!$F$4,IF('1.GHG Inventory Form'!$E$6="IPCC AR6 Report(2021)",'6.GWP'!$G$4,0))))),0)</f>
        <v>0</v>
      </c>
      <c r="AU39" s="438" t="str">
        <f t="shared" si="9"/>
        <v/>
      </c>
      <c r="AV39" s="438" t="str">
        <f t="shared" si="10"/>
        <v/>
      </c>
      <c r="AW39" s="438" t="str">
        <f t="shared" si="11"/>
        <v/>
      </c>
      <c r="AX39" s="438" t="str">
        <f t="shared" si="12"/>
        <v/>
      </c>
      <c r="AY39" s="438" t="str">
        <f t="shared" si="13"/>
        <v/>
      </c>
      <c r="AZ39" s="438" t="str">
        <f t="shared" si="14"/>
        <v/>
      </c>
      <c r="BA39" s="438" t="str">
        <f t="shared" si="15"/>
        <v/>
      </c>
      <c r="BB39" s="497">
        <f t="shared" si="16"/>
        <v>0</v>
      </c>
      <c r="BC39" s="472">
        <f t="shared" si="17"/>
        <v>0</v>
      </c>
      <c r="BD39" s="473">
        <f t="shared" si="18"/>
        <v>0</v>
      </c>
      <c r="BI39" s="95" t="str">
        <f t="shared" si="19"/>
        <v/>
      </c>
      <c r="BJ39" s="95" t="str">
        <f t="shared" si="20"/>
        <v/>
      </c>
      <c r="BK39" s="95" t="str">
        <f t="shared" si="21"/>
        <v/>
      </c>
    </row>
    <row r="40" spans="1:63" customFormat="1" ht="18" customHeight="1" thickBot="1">
      <c r="A40">
        <v>6</v>
      </c>
      <c r="B40" s="753"/>
      <c r="C40" s="816"/>
      <c r="D40" s="787"/>
      <c r="E40" s="818"/>
      <c r="F40" s="819"/>
      <c r="G40" s="491" t="str">
        <f t="shared" si="0"/>
        <v>N</v>
      </c>
      <c r="H40" s="197" t="str">
        <f>IFERROR(LOOKUP(1,0/(('Data Request'!$E$50:$E$105='1.GHG Inventory Form'!$C$35)*('Data Request'!$B$50:$B$105='1.GHG Inventory Form'!$A40)),'Data Request'!$G$50:$G$105),"")</f>
        <v/>
      </c>
      <c r="I40" s="458" t="s">
        <v>3280</v>
      </c>
      <c r="J40" s="492" t="str">
        <f>IFERROR(LOOKUP(1,0/(('Data Request'!$E$50:$E$105='1.GHG Inventory Form'!$C$35)*('Data Request'!$B$50:$B$105='1.GHG Inventory Form'!$A40)),'Data Request'!$O$50:$O$105),"")</f>
        <v/>
      </c>
      <c r="K40" s="196"/>
      <c r="L40" s="243" t="str">
        <f>IFERROR(LOOKUP(1,0/(('Data Request'!$E$50:$E$105='1.GHG Inventory Form'!$C$35)*('Data Request'!$B$50:$B$105='1.GHG Inventory Form'!$A40)),'Data Request'!$M$50:$M$105),"")</f>
        <v/>
      </c>
      <c r="M40" s="430" t="str">
        <f>IFERROR(IF(I40="預設值Default",VLOOKUP($J40,'4.Default Emission Factor'!$D:$V,16,FALSE),"請填寫自訂活動數據單位Please fill in Custom Unit"),"請選擇預設排放係數名稱Please Choose Default Fuel or Greenhouse Gas")</f>
        <v>請選擇預設排放係數名稱Please Choose Default Fuel or Greenhouse Gas</v>
      </c>
      <c r="N40" s="245"/>
      <c r="O40" s="245"/>
      <c r="P40" s="33"/>
      <c r="Q40" s="33"/>
      <c r="R40" s="33"/>
      <c r="S40" s="33"/>
      <c r="T40" s="101"/>
      <c r="U40" s="101"/>
      <c r="V40" s="101"/>
      <c r="W40" s="102"/>
      <c r="X40" s="103"/>
      <c r="Y40" s="493" t="str">
        <f t="shared" si="1"/>
        <v/>
      </c>
      <c r="Z40" s="468" t="str">
        <f t="shared" si="2"/>
        <v/>
      </c>
      <c r="AA40" s="468" t="str">
        <f t="shared" si="3"/>
        <v/>
      </c>
      <c r="AB40" s="468" t="str">
        <f t="shared" si="4"/>
        <v/>
      </c>
      <c r="AC40" s="468" t="str">
        <f t="shared" si="5"/>
        <v/>
      </c>
      <c r="AD40" s="468" t="str">
        <f t="shared" si="6"/>
        <v/>
      </c>
      <c r="AE40" s="494" t="str">
        <f t="shared" si="7"/>
        <v/>
      </c>
      <c r="AF40" s="431">
        <f>IFERROR(IF($I40="預設值Default",ROUND(VLOOKUP($J40,'4.Default Emission Factor'!$D:$V,2,FALSE),10),IF($I40="自訂值Custom Value",P40,0)),0)</f>
        <v>0</v>
      </c>
      <c r="AG40" s="432">
        <f>IFERROR(IF($I40="預設值Default",ROUND(VLOOKUP($J40,'4.Default Emission Factor'!$D:$V,4,FALSE),10),IF($I40="自訂值Custom Value",Q40,0)),0)</f>
        <v>0</v>
      </c>
      <c r="AH40" s="432">
        <f>IFERROR(IF($I40="預設值Default",ROUND(VLOOKUP($J40,'4.Default Emission Factor'!$D:$V,6,FALSE),10),IF($I40="自訂值Custom Value",R40,0)),0)</f>
        <v>0</v>
      </c>
      <c r="AI40" s="432">
        <f>IFERROR(IF($I40="預設值Default",ROUND(VLOOKUP($J40,'4.Default Emission Factor'!$D:$V,8,FALSE),10),IF($I40="自訂值Custom Value",S40,0)),0)</f>
        <v>0</v>
      </c>
      <c r="AJ40" s="432">
        <f>IFERROR(IF($I40="預設值Default",ROUND(VLOOKUP($J40,'4.Default Emission Factor'!$D:$V,10,FALSE),10),IF($I40="自訂值Custom Value",T40,0)),0)</f>
        <v>0</v>
      </c>
      <c r="AK40" s="432">
        <f>IFERROR(IF($I40="預設值Default",ROUND(VLOOKUP($J40,'4.Default Emission Factor'!$D:$V,12,FALSE),10),IF($I40="自訂值Custom Value",U40,0)),0)</f>
        <v>0</v>
      </c>
      <c r="AL40" s="432">
        <f>IFERROR(IF($I40="預設值Default",ROUND(VLOOKUP($J40,'4.Default Emission Factor'!$D:$V,14,FALSE),10),IF($I40="自訂值Custom Value",V40,0)),0)</f>
        <v>0</v>
      </c>
      <c r="AM40" s="434" t="str">
        <f>IFERROR(IF(I40="預設值Default",VLOOKUP($J40,'4.Default Emission Factor'!$D:$V,17,FALSE),IF(I40="自訂值Custom Value",X40,"")),"")</f>
        <v/>
      </c>
      <c r="AN40" s="495">
        <f t="shared" si="8"/>
        <v>0</v>
      </c>
      <c r="AO40" s="470">
        <f>IF(Z40="V",IF('1.GHG Inventory Form'!$E$6="IPCC AR2 Report(1995)",'6.GWP'!$C$2,IF('1.GHG Inventory Form'!$E$6="IPCC AR3 Report(2001)",'6.GWP'!$D$2,IF('1.GHG Inventory Form'!$E$6="IPCC AR4 Report(2007)",'6.GWP'!$E$2,IF('1.GHG Inventory Form'!$E$6="IPCC AR5 Report(2013)",'6.GWP'!$F$2,IF('1.GHG Inventory Form'!$E$6="IPCC AR6 Report(2021)",'6.GWP'!$G$2,0))))),0)</f>
        <v>0</v>
      </c>
      <c r="AP40" s="470">
        <f>IF(AA40="V",IF('1.GHG Inventory Form'!$E$6="IPCC AR2 Report(1995)",'6.GWP'!$C$3,IF('1.GHG Inventory Form'!$E$6="IPCC AR3 Report(2001)",'6.GWP'!$D$3,IF('1.GHG Inventory Form'!$E$6="IPCC AR4 Report(2007)",'6.GWP'!$E$3,IF('1.GHG Inventory Form'!$E$6="IPCC AR5 Report(2013)",'6.GWP'!$F$3,IF('1.GHG Inventory Form'!$E$6="IPCC AR6 Report(2021)",'6.GWP'!$G$3,0))))),0)</f>
        <v>0</v>
      </c>
      <c r="AQ40" s="470">
        <f>IFERROR(IF(AND(AB40="V",$I40="預設值"),IF('1.GHG Inventory Form'!$E$6="IPCC AR2 Report(1995)",VLOOKUP($J40,'6.GWP'!$B$1:$G$173,2,FALSE),IF('1.GHG Inventory Form'!$E$6="IPCC AR3 Report(2001)",VLOOKUP($J40,'6.GWP'!$B$1:$G$173,3,FALSE),IF('1.GHG Inventory Form'!$E$6="IPCC AR4 Report(2007)",VLOOKUP($J40,'6.GWP'!$B$1:$G$173,4,FALSE),IF('1.GHG Inventory Form'!$E$6="IPCC AR5 Report(2013)",VLOOKUP($J40,'6.GWP'!$B$1:$G$173,5,FALSE),IF('1.GHG Inventory Form'!$E$6="IPCC AR6 Report(2021)",VLOOKUP($J40,'6.GWP'!$B$2:$G$173,6,FALSE),0))))),IF(AND(AB40="V",$I40="自訂值"),IF('1.GHG Inventory Form'!$E$6="IPCC AR2 Report(1995)",VLOOKUP($K40,'6.GWP'!$B$1:$G$173,2,FALSE),IF('1.GHG Inventory Form'!$E$6="IPCC AR3 Report(2001)",VLOOKUP($K40,'6.GWP'!$B$1:$G$173,3,FALSE),IF('1.GHG Inventory Form'!$E$6="IPCC AR4 Report(2007)",VLOOKUP($K40,'6.GWP'!$B$1:$G$173,4,FALSE),IF('1.GHG Inventory Form'!$E$6="IPCC AR5 Report(2013)",VLOOKUP($K40,'6.GWP'!$B$1:$G$173,5,FALSE),IF('1.GHG Inventory Form'!$E$6="IPCC AR6 Report(2021)",VLOOKUP($K40,'6.GWP'!$B$2:$G$173,6,FALSE),0))))),0)),0)</f>
        <v>0</v>
      </c>
      <c r="AR40" s="470">
        <f>IFERROR(IF(AND(AC40="V",$I40="預設值"),IF('1.GHG Inventory Form'!$E$6="IPCC AR2 Report(1995)",VLOOKUP($J40,'6.GWP'!$B$1:$G$173,2,FALSE),IF('1.GHG Inventory Form'!$E$6="IPCC AR3 Report(2001)",VLOOKUP($J40,'6.GWP'!$B$1:$G$173,3,FALSE),IF('1.GHG Inventory Form'!$E$6="IPCC AR4 Report(2007)",VLOOKUP($J40,'6.GWP'!$B$1:$G$173,4,FALSE),IF('1.GHG Inventory Form'!$E$6="IPCC AR5 Report(2013)",VLOOKUP($J40,'6.GWP'!$B$1:$G$173,5,FALSE),IF('1.GHG Inventory Form'!$E$6="IPCC AR6 Report(2021)",VLOOKUP($J40,'6.GWP'!$B$2:$G$173,6,FALSE),0))))),IF(AND(AC40="V",$I40="自訂值"),IF('1.GHG Inventory Form'!$E$6="IPCC AR2 Report(1995)",VLOOKUP($K40,'6.GWP'!$B$1:$G$173,2,FALSE),IF('1.GHG Inventory Form'!$E$6="IPCC AR3 Report(2001)",VLOOKUP($K40,'6.GWP'!$B$1:$G$173,3,FALSE),IF('1.GHG Inventory Form'!$E$6="IPCC AR4 Report(2007)",VLOOKUP($K40,'6.GWP'!$B$1:$G$173,4,FALSE),IF('1.GHG Inventory Form'!$E$6="IPCC AR5 Report(2013)",VLOOKUP($K40,'6.GWP'!$B$1:$G$173,5,FALSE),IF('1.GHG Inventory Form'!$E$6="IPCC AR6 Report(2021)",VLOOKUP($K40,'6.GWP'!$B$2:$G$173,6,FALSE),0))))),0)),0)</f>
        <v>0</v>
      </c>
      <c r="AS40" s="470">
        <f>IF(AD40="V",IF('1.GHG Inventory Form'!$E$6="IPCC AR2 Report(1995)",'6.GWP'!$C$5,IF('1.GHG Inventory Form'!$E$6="IPCC AR3 Report(2001)",'6.GWP'!$D$5,IF('1.GHG Inventory Form'!$E$6="IPCC AR4 Report(2007)",'6.GWP'!$E$5,IF('1.GHG Inventory Form'!$E$6="IPCC AR5 Report(2013)",'6.GWP'!$F$5,IF('1.GHG Inventory Form'!$E$6="IPCC AR6 Report(2021)",'6.GWP'!$G$5,0))))),0)</f>
        <v>0</v>
      </c>
      <c r="AT40" s="496">
        <f>IF(AE40="V",IF('1.GHG Inventory Form'!$E$6="IPCC AR2 Report(1995)",'6.GWP'!$C$4,IF('1.GHG Inventory Form'!$E$6="IPCC AR3 Report(2001)",'6.GWP'!$D$4,IF('1.GHG Inventory Form'!$E$6="IPCC AR4 Report(2007)",'6.GWP'!$E$4,IF('1.GHG Inventory Form'!$E$6="IPCC AR5 Report(2013)",'6.GWP'!$F$4,IF('1.GHG Inventory Form'!$E$6="IPCC AR6 Report(2021)",'6.GWP'!$G$4,0))))),0)</f>
        <v>0</v>
      </c>
      <c r="AU40" s="438" t="str">
        <f t="shared" si="9"/>
        <v/>
      </c>
      <c r="AV40" s="438" t="str">
        <f t="shared" si="10"/>
        <v/>
      </c>
      <c r="AW40" s="438" t="str">
        <f t="shared" si="11"/>
        <v/>
      </c>
      <c r="AX40" s="438" t="str">
        <f t="shared" si="12"/>
        <v/>
      </c>
      <c r="AY40" s="438" t="str">
        <f t="shared" si="13"/>
        <v/>
      </c>
      <c r="AZ40" s="438" t="str">
        <f t="shared" si="14"/>
        <v/>
      </c>
      <c r="BA40" s="438" t="str">
        <f t="shared" si="15"/>
        <v/>
      </c>
      <c r="BB40" s="497">
        <f t="shared" si="16"/>
        <v>0</v>
      </c>
      <c r="BC40" s="472">
        <f t="shared" si="17"/>
        <v>0</v>
      </c>
      <c r="BD40" s="473">
        <f t="shared" si="18"/>
        <v>0</v>
      </c>
      <c r="BI40" s="95" t="str">
        <f t="shared" si="19"/>
        <v/>
      </c>
      <c r="BJ40" s="95" t="str">
        <f t="shared" si="20"/>
        <v/>
      </c>
      <c r="BK40" s="95" t="str">
        <f t="shared" si="21"/>
        <v/>
      </c>
    </row>
    <row r="41" spans="1:63" customFormat="1" ht="18" customHeight="1" thickBot="1">
      <c r="A41">
        <v>7</v>
      </c>
      <c r="B41" s="753"/>
      <c r="C41" s="816"/>
      <c r="D41" s="787"/>
      <c r="E41" s="818"/>
      <c r="F41" s="819"/>
      <c r="G41" s="491" t="str">
        <f t="shared" si="0"/>
        <v>N</v>
      </c>
      <c r="H41" s="197" t="str">
        <f>IFERROR(LOOKUP(1,0/(('Data Request'!$E$50:$E$105='1.GHG Inventory Form'!$C$35)*('Data Request'!$B$50:$B$105='1.GHG Inventory Form'!$A41)),'Data Request'!$G$50:$G$105),"")</f>
        <v/>
      </c>
      <c r="I41" s="458" t="s">
        <v>3280</v>
      </c>
      <c r="J41" s="492" t="str">
        <f>IFERROR(LOOKUP(1,0/(('Data Request'!$E$50:$E$105='1.GHG Inventory Form'!$C$35)*('Data Request'!$B$50:$B$105='1.GHG Inventory Form'!$A41)),'Data Request'!$O$50:$O$105),"")</f>
        <v/>
      </c>
      <c r="K41" s="196"/>
      <c r="L41" s="243" t="str">
        <f>IFERROR(LOOKUP(1,0/(('Data Request'!$E$50:$E$105='1.GHG Inventory Form'!$C$35)*('Data Request'!$B$50:$B$105='1.GHG Inventory Form'!$A41)),'Data Request'!$M$50:$M$105),"")</f>
        <v/>
      </c>
      <c r="M41" s="430" t="str">
        <f>IFERROR(IF(I41="預設值Default",VLOOKUP($J41,'4.Default Emission Factor'!$D:$V,16,FALSE),"請填寫自訂活動數據單位Please fill in Custom Unit"),"請選擇預設排放係數名稱Please Choose Default Fuel or Greenhouse Gas")</f>
        <v>請選擇預設排放係數名稱Please Choose Default Fuel or Greenhouse Gas</v>
      </c>
      <c r="N41" s="245"/>
      <c r="O41" s="245"/>
      <c r="P41" s="33"/>
      <c r="Q41" s="33"/>
      <c r="R41" s="33"/>
      <c r="S41" s="33"/>
      <c r="T41" s="101"/>
      <c r="U41" s="101"/>
      <c r="V41" s="101"/>
      <c r="W41" s="102"/>
      <c r="X41" s="103"/>
      <c r="Y41" s="493" t="str">
        <f t="shared" si="1"/>
        <v/>
      </c>
      <c r="Z41" s="468" t="str">
        <f t="shared" si="2"/>
        <v/>
      </c>
      <c r="AA41" s="468" t="str">
        <f t="shared" si="3"/>
        <v/>
      </c>
      <c r="AB41" s="468" t="str">
        <f t="shared" si="4"/>
        <v/>
      </c>
      <c r="AC41" s="468" t="str">
        <f t="shared" si="5"/>
        <v/>
      </c>
      <c r="AD41" s="468" t="str">
        <f t="shared" si="6"/>
        <v/>
      </c>
      <c r="AE41" s="494" t="str">
        <f t="shared" si="7"/>
        <v/>
      </c>
      <c r="AF41" s="431">
        <f>IFERROR(IF($I41="預設值Default",ROUND(VLOOKUP($J41,'4.Default Emission Factor'!$D:$V,2,FALSE),10),IF($I41="自訂值Custom Value",P41,0)),0)</f>
        <v>0</v>
      </c>
      <c r="AG41" s="432">
        <f>IFERROR(IF($I41="預設值Default",ROUND(VLOOKUP($J41,'4.Default Emission Factor'!$D:$V,4,FALSE),10),IF($I41="自訂值Custom Value",Q41,0)),0)</f>
        <v>0</v>
      </c>
      <c r="AH41" s="432">
        <f>IFERROR(IF($I41="預設值Default",ROUND(VLOOKUP($J41,'4.Default Emission Factor'!$D:$V,6,FALSE),10),IF($I41="自訂值Custom Value",R41,0)),0)</f>
        <v>0</v>
      </c>
      <c r="AI41" s="432">
        <f>IFERROR(IF($I41="預設值Default",ROUND(VLOOKUP($J41,'4.Default Emission Factor'!$D:$V,8,FALSE),10),IF($I41="自訂值Custom Value",S41,0)),0)</f>
        <v>0</v>
      </c>
      <c r="AJ41" s="432">
        <f>IFERROR(IF($I41="預設值Default",ROUND(VLOOKUP($J41,'4.Default Emission Factor'!$D:$V,10,FALSE),10),IF($I41="自訂值Custom Value",T41,0)),0)</f>
        <v>0</v>
      </c>
      <c r="AK41" s="432">
        <f>IFERROR(IF($I41="預設值Default",ROUND(VLOOKUP($J41,'4.Default Emission Factor'!$D:$V,12,FALSE),10),IF($I41="自訂值Custom Value",U41,0)),0)</f>
        <v>0</v>
      </c>
      <c r="AL41" s="432">
        <f>IFERROR(IF($I41="預設值Default",ROUND(VLOOKUP($J41,'4.Default Emission Factor'!$D:$V,14,FALSE),10),IF($I41="自訂值Custom Value",V41,0)),0)</f>
        <v>0</v>
      </c>
      <c r="AM41" s="434" t="str">
        <f>IFERROR(IF(I41="預設值Default",VLOOKUP($J41,'4.Default Emission Factor'!$D:$V,17,FALSE),IF(I41="自訂值Custom Value",X41,"")),"")</f>
        <v/>
      </c>
      <c r="AN41" s="495">
        <f t="shared" si="8"/>
        <v>0</v>
      </c>
      <c r="AO41" s="470">
        <f>IF(Z41="V",IF('1.GHG Inventory Form'!$E$6="IPCC AR2 Report(1995)",'6.GWP'!$C$2,IF('1.GHG Inventory Form'!$E$6="IPCC AR3 Report(2001)",'6.GWP'!$D$2,IF('1.GHG Inventory Form'!$E$6="IPCC AR4 Report(2007)",'6.GWP'!$E$2,IF('1.GHG Inventory Form'!$E$6="IPCC AR5 Report(2013)",'6.GWP'!$F$2,IF('1.GHG Inventory Form'!$E$6="IPCC AR6 Report(2021)",'6.GWP'!$G$2,0))))),0)</f>
        <v>0</v>
      </c>
      <c r="AP41" s="470">
        <f>IF(AA41="V",IF('1.GHG Inventory Form'!$E$6="IPCC AR2 Report(1995)",'6.GWP'!$C$3,IF('1.GHG Inventory Form'!$E$6="IPCC AR3 Report(2001)",'6.GWP'!$D$3,IF('1.GHG Inventory Form'!$E$6="IPCC AR4 Report(2007)",'6.GWP'!$E$3,IF('1.GHG Inventory Form'!$E$6="IPCC AR5 Report(2013)",'6.GWP'!$F$3,IF('1.GHG Inventory Form'!$E$6="IPCC AR6 Report(2021)",'6.GWP'!$G$3,0))))),0)</f>
        <v>0</v>
      </c>
      <c r="AQ41" s="470">
        <f>IFERROR(IF(AND(AB41="V",$I41="預設值"),IF('1.GHG Inventory Form'!$E$6="IPCC AR2 Report(1995)",VLOOKUP($J41,'6.GWP'!$B$1:$G$173,2,FALSE),IF('1.GHG Inventory Form'!$E$6="IPCC AR3 Report(2001)",VLOOKUP($J41,'6.GWP'!$B$1:$G$173,3,FALSE),IF('1.GHG Inventory Form'!$E$6="IPCC AR4 Report(2007)",VLOOKUP($J41,'6.GWP'!$B$1:$G$173,4,FALSE),IF('1.GHG Inventory Form'!$E$6="IPCC AR5 Report(2013)",VLOOKUP($J41,'6.GWP'!$B$1:$G$173,5,FALSE),IF('1.GHG Inventory Form'!$E$6="IPCC AR6 Report(2021)",VLOOKUP($J41,'6.GWP'!$B$2:$G$173,6,FALSE),0))))),IF(AND(AB41="V",$I41="自訂值"),IF('1.GHG Inventory Form'!$E$6="IPCC AR2 Report(1995)",VLOOKUP($K41,'6.GWP'!$B$1:$G$173,2,FALSE),IF('1.GHG Inventory Form'!$E$6="IPCC AR3 Report(2001)",VLOOKUP($K41,'6.GWP'!$B$1:$G$173,3,FALSE),IF('1.GHG Inventory Form'!$E$6="IPCC AR4 Report(2007)",VLOOKUP($K41,'6.GWP'!$B$1:$G$173,4,FALSE),IF('1.GHG Inventory Form'!$E$6="IPCC AR5 Report(2013)",VLOOKUP($K41,'6.GWP'!$B$1:$G$173,5,FALSE),IF('1.GHG Inventory Form'!$E$6="IPCC AR6 Report(2021)",VLOOKUP($K41,'6.GWP'!$B$2:$G$173,6,FALSE),0))))),0)),0)</f>
        <v>0</v>
      </c>
      <c r="AR41" s="470">
        <f>IFERROR(IF(AND(AC41="V",$I41="預設值"),IF('1.GHG Inventory Form'!$E$6="IPCC AR2 Report(1995)",VLOOKUP($J41,'6.GWP'!$B$1:$G$173,2,FALSE),IF('1.GHG Inventory Form'!$E$6="IPCC AR3 Report(2001)",VLOOKUP($J41,'6.GWP'!$B$1:$G$173,3,FALSE),IF('1.GHG Inventory Form'!$E$6="IPCC AR4 Report(2007)",VLOOKUP($J41,'6.GWP'!$B$1:$G$173,4,FALSE),IF('1.GHG Inventory Form'!$E$6="IPCC AR5 Report(2013)",VLOOKUP($J41,'6.GWP'!$B$1:$G$173,5,FALSE),IF('1.GHG Inventory Form'!$E$6="IPCC AR6 Report(2021)",VLOOKUP($J41,'6.GWP'!$B$2:$G$173,6,FALSE),0))))),IF(AND(AC41="V",$I41="自訂值"),IF('1.GHG Inventory Form'!$E$6="IPCC AR2 Report(1995)",VLOOKUP($K41,'6.GWP'!$B$1:$G$173,2,FALSE),IF('1.GHG Inventory Form'!$E$6="IPCC AR3 Report(2001)",VLOOKUP($K41,'6.GWP'!$B$1:$G$173,3,FALSE),IF('1.GHG Inventory Form'!$E$6="IPCC AR4 Report(2007)",VLOOKUP($K41,'6.GWP'!$B$1:$G$173,4,FALSE),IF('1.GHG Inventory Form'!$E$6="IPCC AR5 Report(2013)",VLOOKUP($K41,'6.GWP'!$B$1:$G$173,5,FALSE),IF('1.GHG Inventory Form'!$E$6="IPCC AR6 Report(2021)",VLOOKUP($K41,'6.GWP'!$B$2:$G$173,6,FALSE),0))))),0)),0)</f>
        <v>0</v>
      </c>
      <c r="AS41" s="470">
        <f>IF(AD41="V",IF('1.GHG Inventory Form'!$E$6="IPCC AR2 Report(1995)",'6.GWP'!$C$5,IF('1.GHG Inventory Form'!$E$6="IPCC AR3 Report(2001)",'6.GWP'!$D$5,IF('1.GHG Inventory Form'!$E$6="IPCC AR4 Report(2007)",'6.GWP'!$E$5,IF('1.GHG Inventory Form'!$E$6="IPCC AR5 Report(2013)",'6.GWP'!$F$5,IF('1.GHG Inventory Form'!$E$6="IPCC AR6 Report(2021)",'6.GWP'!$G$5,0))))),0)</f>
        <v>0</v>
      </c>
      <c r="AT41" s="496">
        <f>IF(AE41="V",IF('1.GHG Inventory Form'!$E$6="IPCC AR2 Report(1995)",'6.GWP'!$C$4,IF('1.GHG Inventory Form'!$E$6="IPCC AR3 Report(2001)",'6.GWP'!$D$4,IF('1.GHG Inventory Form'!$E$6="IPCC AR4 Report(2007)",'6.GWP'!$E$4,IF('1.GHG Inventory Form'!$E$6="IPCC AR5 Report(2013)",'6.GWP'!$F$4,IF('1.GHG Inventory Form'!$E$6="IPCC AR6 Report(2021)",'6.GWP'!$G$4,0))))),0)</f>
        <v>0</v>
      </c>
      <c r="AU41" s="438" t="str">
        <f t="shared" si="9"/>
        <v/>
      </c>
      <c r="AV41" s="438" t="str">
        <f t="shared" si="10"/>
        <v/>
      </c>
      <c r="AW41" s="438" t="str">
        <f t="shared" si="11"/>
        <v/>
      </c>
      <c r="AX41" s="438" t="str">
        <f t="shared" si="12"/>
        <v/>
      </c>
      <c r="AY41" s="438" t="str">
        <f t="shared" si="13"/>
        <v/>
      </c>
      <c r="AZ41" s="438" t="str">
        <f t="shared" si="14"/>
        <v/>
      </c>
      <c r="BA41" s="438" t="str">
        <f t="shared" si="15"/>
        <v/>
      </c>
      <c r="BB41" s="497">
        <f t="shared" si="16"/>
        <v>0</v>
      </c>
      <c r="BC41" s="472">
        <f t="shared" si="17"/>
        <v>0</v>
      </c>
      <c r="BD41" s="473">
        <f t="shared" si="18"/>
        <v>0</v>
      </c>
      <c r="BI41" s="95" t="str">
        <f t="shared" si="19"/>
        <v/>
      </c>
      <c r="BJ41" s="95" t="str">
        <f t="shared" si="20"/>
        <v/>
      </c>
      <c r="BK41" s="95" t="str">
        <f t="shared" si="21"/>
        <v/>
      </c>
    </row>
    <row r="42" spans="1:63" customFormat="1" ht="18" customHeight="1" thickBot="1">
      <c r="B42" s="753"/>
      <c r="C42" s="816"/>
      <c r="D42" s="787"/>
      <c r="E42" s="818"/>
      <c r="F42" s="819"/>
      <c r="G42" s="491" t="str">
        <f t="shared" si="0"/>
        <v>N</v>
      </c>
      <c r="H42" s="197" t="str">
        <f>IFERROR(LOOKUP(1,0/(('Data Request'!$E$50:$E$105='1.GHG Inventory Form'!$C$35)*('Data Request'!$B$50:$B$105='1.GHG Inventory Form'!$A42)),'Data Request'!$G$50:$G$105),"")</f>
        <v/>
      </c>
      <c r="I42" s="458" t="s">
        <v>3280</v>
      </c>
      <c r="J42" s="492" t="str">
        <f>IFERROR(LOOKUP(1,0/(('Data Request'!$E$50:$E$105='1.GHG Inventory Form'!$C$35)*('Data Request'!$B$50:$B$105='1.GHG Inventory Form'!$A42)),'Data Request'!$O$50:$O$105),"")</f>
        <v/>
      </c>
      <c r="K42" s="196"/>
      <c r="L42" s="243" t="str">
        <f>IFERROR(LOOKUP(1,0/(('Data Request'!$E$50:$E$105='1.GHG Inventory Form'!$C$35)*('Data Request'!$B$50:$B$105='1.GHG Inventory Form'!$A42)),'Data Request'!$M$50:$M$105),"")</f>
        <v/>
      </c>
      <c r="M42" s="430" t="str">
        <f>IFERROR(IF(I42="預設值Default",VLOOKUP($J42,'4.Default Emission Factor'!$D:$V,16,FALSE),"請填寫自訂活動數據單位Please fill in Custom Unit"),"請選擇預設排放係數名稱Please Choose Default Fuel or Greenhouse Gas")</f>
        <v>請選擇預設排放係數名稱Please Choose Default Fuel or Greenhouse Gas</v>
      </c>
      <c r="N42" s="245"/>
      <c r="O42" s="245"/>
      <c r="P42" s="33"/>
      <c r="Q42" s="33"/>
      <c r="R42" s="33"/>
      <c r="S42" s="33"/>
      <c r="T42" s="101"/>
      <c r="U42" s="101"/>
      <c r="V42" s="101"/>
      <c r="W42" s="102"/>
      <c r="X42" s="103"/>
      <c r="Y42" s="493" t="str">
        <f t="shared" si="1"/>
        <v/>
      </c>
      <c r="Z42" s="468" t="str">
        <f t="shared" si="2"/>
        <v/>
      </c>
      <c r="AA42" s="468" t="str">
        <f t="shared" si="3"/>
        <v/>
      </c>
      <c r="AB42" s="468" t="str">
        <f t="shared" si="4"/>
        <v/>
      </c>
      <c r="AC42" s="468" t="str">
        <f t="shared" si="5"/>
        <v/>
      </c>
      <c r="AD42" s="468" t="str">
        <f t="shared" si="6"/>
        <v/>
      </c>
      <c r="AE42" s="494" t="str">
        <f t="shared" si="7"/>
        <v/>
      </c>
      <c r="AF42" s="431">
        <f>IFERROR(IF($I42="預設值Default",ROUND(VLOOKUP($J42,'4.Default Emission Factor'!$D:$V,2,FALSE),10),IF($I42="自訂值Custom Value",P42,0)),0)</f>
        <v>0</v>
      </c>
      <c r="AG42" s="432">
        <f>IFERROR(IF($I42="預設值Default",ROUND(VLOOKUP($J42,'4.Default Emission Factor'!$D:$V,4,FALSE),10),IF($I42="自訂值Custom Value",Q42,0)),0)</f>
        <v>0</v>
      </c>
      <c r="AH42" s="432">
        <f>IFERROR(IF($I42="預設值Default",ROUND(VLOOKUP($J42,'4.Default Emission Factor'!$D:$V,6,FALSE),10),IF($I42="自訂值Custom Value",R42,0)),0)</f>
        <v>0</v>
      </c>
      <c r="AI42" s="432">
        <f>IFERROR(IF($I42="預設值Default",ROUND(VLOOKUP($J42,'4.Default Emission Factor'!$D:$V,8,FALSE),10),IF($I42="自訂值Custom Value",S42,0)),0)</f>
        <v>0</v>
      </c>
      <c r="AJ42" s="432">
        <f>IFERROR(IF($I42="預設值Default",ROUND(VLOOKUP($J42,'4.Default Emission Factor'!$D:$V,10,FALSE),10),IF($I42="自訂值Custom Value",T42,0)),0)</f>
        <v>0</v>
      </c>
      <c r="AK42" s="432">
        <f>IFERROR(IF($I42="預設值Default",ROUND(VLOOKUP($J42,'4.Default Emission Factor'!$D:$V,12,FALSE),10),IF($I42="自訂值Custom Value",U42,0)),0)</f>
        <v>0</v>
      </c>
      <c r="AL42" s="432">
        <f>IFERROR(IF($I42="預設值Default",ROUND(VLOOKUP($J42,'4.Default Emission Factor'!$D:$V,14,FALSE),10),IF($I42="自訂值Custom Value",V42,0)),0)</f>
        <v>0</v>
      </c>
      <c r="AM42" s="434" t="str">
        <f>IFERROR(IF(I42="預設值Default",VLOOKUP($J42,'4.Default Emission Factor'!$D:$V,17,FALSE),IF(I42="自訂值Custom Value",X42,"")),"")</f>
        <v/>
      </c>
      <c r="AN42" s="495">
        <f t="shared" si="8"/>
        <v>0</v>
      </c>
      <c r="AO42" s="470">
        <f>IF(Z42="V",IF('1.GHG Inventory Form'!$E$6="IPCC AR2 Report(1995)",'6.GWP'!$C$2,IF('1.GHG Inventory Form'!$E$6="IPCC AR3 Report(2001)",'6.GWP'!$D$2,IF('1.GHG Inventory Form'!$E$6="IPCC AR4 Report(2007)",'6.GWP'!$E$2,IF('1.GHG Inventory Form'!$E$6="IPCC AR5 Report(2013)",'6.GWP'!$F$2,IF('1.GHG Inventory Form'!$E$6="IPCC AR6 Report(2021)",'6.GWP'!$G$2,0))))),0)</f>
        <v>0</v>
      </c>
      <c r="AP42" s="470">
        <f>IF(AA42="V",IF('1.GHG Inventory Form'!$E$6="IPCC AR2 Report(1995)",'6.GWP'!$C$3,IF('1.GHG Inventory Form'!$E$6="IPCC AR3 Report(2001)",'6.GWP'!$D$3,IF('1.GHG Inventory Form'!$E$6="IPCC AR4 Report(2007)",'6.GWP'!$E$3,IF('1.GHG Inventory Form'!$E$6="IPCC AR5 Report(2013)",'6.GWP'!$F$3,IF('1.GHG Inventory Form'!$E$6="IPCC AR6 Report(2021)",'6.GWP'!$G$3,0))))),0)</f>
        <v>0</v>
      </c>
      <c r="AQ42" s="470">
        <f>IFERROR(IF(AND(AB42="V",$I42="預設值"),IF('1.GHG Inventory Form'!$E$6="IPCC AR2 Report(1995)",VLOOKUP($J42,'6.GWP'!$B$1:$G$173,2,FALSE),IF('1.GHG Inventory Form'!$E$6="IPCC AR3 Report(2001)",VLOOKUP($J42,'6.GWP'!$B$1:$G$173,3,FALSE),IF('1.GHG Inventory Form'!$E$6="IPCC AR4 Report(2007)",VLOOKUP($J42,'6.GWP'!$B$1:$G$173,4,FALSE),IF('1.GHG Inventory Form'!$E$6="IPCC AR5 Report(2013)",VLOOKUP($J42,'6.GWP'!$B$1:$G$173,5,FALSE),IF('1.GHG Inventory Form'!$E$6="IPCC AR6 Report(2021)",VLOOKUP($J42,'6.GWP'!$B$2:$G$173,6,FALSE),0))))),IF(AND(AB42="V",$I42="自訂值"),IF('1.GHG Inventory Form'!$E$6="IPCC AR2 Report(1995)",VLOOKUP($K42,'6.GWP'!$B$1:$G$173,2,FALSE),IF('1.GHG Inventory Form'!$E$6="IPCC AR3 Report(2001)",VLOOKUP($K42,'6.GWP'!$B$1:$G$173,3,FALSE),IF('1.GHG Inventory Form'!$E$6="IPCC AR4 Report(2007)",VLOOKUP($K42,'6.GWP'!$B$1:$G$173,4,FALSE),IF('1.GHG Inventory Form'!$E$6="IPCC AR5 Report(2013)",VLOOKUP($K42,'6.GWP'!$B$1:$G$173,5,FALSE),IF('1.GHG Inventory Form'!$E$6="IPCC AR6 Report(2021)",VLOOKUP($K42,'6.GWP'!$B$2:$G$173,6,FALSE),0))))),0)),0)</f>
        <v>0</v>
      </c>
      <c r="AR42" s="470">
        <f>IFERROR(IF(AND(AC42="V",$I42="預設值"),IF('1.GHG Inventory Form'!$E$6="IPCC AR2 Report(1995)",VLOOKUP($J42,'6.GWP'!$B$1:$G$173,2,FALSE),IF('1.GHG Inventory Form'!$E$6="IPCC AR3 Report(2001)",VLOOKUP($J42,'6.GWP'!$B$1:$G$173,3,FALSE),IF('1.GHG Inventory Form'!$E$6="IPCC AR4 Report(2007)",VLOOKUP($J42,'6.GWP'!$B$1:$G$173,4,FALSE),IF('1.GHG Inventory Form'!$E$6="IPCC AR5 Report(2013)",VLOOKUP($J42,'6.GWP'!$B$1:$G$173,5,FALSE),IF('1.GHG Inventory Form'!$E$6="IPCC AR6 Report(2021)",VLOOKUP($J42,'6.GWP'!$B$2:$G$173,6,FALSE),0))))),IF(AND(AC42="V",$I42="自訂值"),IF('1.GHG Inventory Form'!$E$6="IPCC AR2 Report(1995)",VLOOKUP($K42,'6.GWP'!$B$1:$G$173,2,FALSE),IF('1.GHG Inventory Form'!$E$6="IPCC AR3 Report(2001)",VLOOKUP($K42,'6.GWP'!$B$1:$G$173,3,FALSE),IF('1.GHG Inventory Form'!$E$6="IPCC AR4 Report(2007)",VLOOKUP($K42,'6.GWP'!$B$1:$G$173,4,FALSE),IF('1.GHG Inventory Form'!$E$6="IPCC AR5 Report(2013)",VLOOKUP($K42,'6.GWP'!$B$1:$G$173,5,FALSE),IF('1.GHG Inventory Form'!$E$6="IPCC AR6 Report(2021)",VLOOKUP($K42,'6.GWP'!$B$2:$G$173,6,FALSE),0))))),0)),0)</f>
        <v>0</v>
      </c>
      <c r="AS42" s="470">
        <f>IF(AD42="V",IF('1.GHG Inventory Form'!$E$6="IPCC AR2 Report(1995)",'6.GWP'!$C$5,IF('1.GHG Inventory Form'!$E$6="IPCC AR3 Report(2001)",'6.GWP'!$D$5,IF('1.GHG Inventory Form'!$E$6="IPCC AR4 Report(2007)",'6.GWP'!$E$5,IF('1.GHG Inventory Form'!$E$6="IPCC AR5 Report(2013)",'6.GWP'!$F$5,IF('1.GHG Inventory Form'!$E$6="IPCC AR6 Report(2021)",'6.GWP'!$G$5,0))))),0)</f>
        <v>0</v>
      </c>
      <c r="AT42" s="496">
        <f>IF(AE42="V",IF('1.GHG Inventory Form'!$E$6="IPCC AR2 Report(1995)",'6.GWP'!$C$4,IF('1.GHG Inventory Form'!$E$6="IPCC AR3 Report(2001)",'6.GWP'!$D$4,IF('1.GHG Inventory Form'!$E$6="IPCC AR4 Report(2007)",'6.GWP'!$E$4,IF('1.GHG Inventory Form'!$E$6="IPCC AR5 Report(2013)",'6.GWP'!$F$4,IF('1.GHG Inventory Form'!$E$6="IPCC AR6 Report(2021)",'6.GWP'!$G$4,0))))),0)</f>
        <v>0</v>
      </c>
      <c r="AU42" s="438" t="str">
        <f t="shared" si="9"/>
        <v/>
      </c>
      <c r="AV42" s="438" t="str">
        <f t="shared" si="10"/>
        <v/>
      </c>
      <c r="AW42" s="438" t="str">
        <f t="shared" si="11"/>
        <v/>
      </c>
      <c r="AX42" s="438" t="str">
        <f t="shared" si="12"/>
        <v/>
      </c>
      <c r="AY42" s="438" t="str">
        <f t="shared" si="13"/>
        <v/>
      </c>
      <c r="AZ42" s="438" t="str">
        <f t="shared" si="14"/>
        <v/>
      </c>
      <c r="BA42" s="438" t="str">
        <f t="shared" si="15"/>
        <v/>
      </c>
      <c r="BB42" s="497">
        <f t="shared" si="16"/>
        <v>0</v>
      </c>
      <c r="BC42" s="472">
        <f t="shared" si="17"/>
        <v>0</v>
      </c>
      <c r="BD42" s="473">
        <f t="shared" si="18"/>
        <v>0</v>
      </c>
      <c r="BI42" s="95" t="str">
        <f t="shared" si="19"/>
        <v/>
      </c>
      <c r="BJ42" s="95" t="str">
        <f t="shared" si="20"/>
        <v/>
      </c>
      <c r="BK42" s="95" t="str">
        <f t="shared" si="21"/>
        <v/>
      </c>
    </row>
    <row r="43" spans="1:63" customFormat="1" ht="18" customHeight="1" thickBot="1">
      <c r="B43" s="753"/>
      <c r="C43" s="816"/>
      <c r="D43" s="787"/>
      <c r="E43" s="818"/>
      <c r="F43" s="819"/>
      <c r="G43" s="491" t="str">
        <f t="shared" si="0"/>
        <v>N</v>
      </c>
      <c r="H43" s="197" t="str">
        <f>IFERROR(LOOKUP(1,0/(('Data Request'!$E$50:$E$105='1.GHG Inventory Form'!$C$35)*('Data Request'!$B$50:$B$105='1.GHG Inventory Form'!$A43)),'Data Request'!$G$50:$G$105),"")</f>
        <v/>
      </c>
      <c r="I43" s="458" t="s">
        <v>3280</v>
      </c>
      <c r="J43" s="492" t="str">
        <f>IFERROR(LOOKUP(1,0/(('Data Request'!$E$50:$E$105='1.GHG Inventory Form'!$C$35)*('Data Request'!$B$50:$B$105='1.GHG Inventory Form'!$A43)),'Data Request'!$O$50:$O$105),"")</f>
        <v/>
      </c>
      <c r="K43" s="196"/>
      <c r="L43" s="243" t="str">
        <f>IFERROR(LOOKUP(1,0/(('Data Request'!$E$50:$E$105='1.GHG Inventory Form'!$C$35)*('Data Request'!$B$50:$B$105='1.GHG Inventory Form'!$A43)),'Data Request'!$M$50:$M$105),"")</f>
        <v/>
      </c>
      <c r="M43" s="430" t="str">
        <f>IFERROR(IF(I43="預設值Default",VLOOKUP($J43,'4.Default Emission Factor'!$D:$V,16,FALSE),"請填寫自訂活動數據單位Please fill in Custom Unit"),"請選擇預設排放係數名稱Please Choose Default Fuel or Greenhouse Gas")</f>
        <v>請選擇預設排放係數名稱Please Choose Default Fuel or Greenhouse Gas</v>
      </c>
      <c r="N43" s="245"/>
      <c r="O43" s="245"/>
      <c r="P43" s="33"/>
      <c r="Q43" s="33"/>
      <c r="R43" s="33"/>
      <c r="S43" s="33"/>
      <c r="T43" s="101"/>
      <c r="U43" s="101"/>
      <c r="V43" s="101"/>
      <c r="W43" s="102"/>
      <c r="X43" s="103"/>
      <c r="Y43" s="493" t="str">
        <f t="shared" si="1"/>
        <v/>
      </c>
      <c r="Z43" s="468" t="str">
        <f t="shared" si="2"/>
        <v/>
      </c>
      <c r="AA43" s="468" t="str">
        <f t="shared" si="3"/>
        <v/>
      </c>
      <c r="AB43" s="468" t="str">
        <f t="shared" si="4"/>
        <v/>
      </c>
      <c r="AC43" s="468" t="str">
        <f t="shared" si="5"/>
        <v/>
      </c>
      <c r="AD43" s="468" t="str">
        <f t="shared" si="6"/>
        <v/>
      </c>
      <c r="AE43" s="494" t="str">
        <f t="shared" si="7"/>
        <v/>
      </c>
      <c r="AF43" s="431">
        <f>IFERROR(IF($I43="預設值Default",ROUND(VLOOKUP($J43,'4.Default Emission Factor'!$D:$V,2,FALSE),10),IF($I43="自訂值Custom Value",P43,0)),0)</f>
        <v>0</v>
      </c>
      <c r="AG43" s="432">
        <f>IFERROR(IF($I43="預設值Default",ROUND(VLOOKUP($J43,'4.Default Emission Factor'!$D:$V,4,FALSE),10),IF($I43="自訂值Custom Value",Q43,0)),0)</f>
        <v>0</v>
      </c>
      <c r="AH43" s="432">
        <f>IFERROR(IF($I43="預設值Default",ROUND(VLOOKUP($J43,'4.Default Emission Factor'!$D:$V,6,FALSE),10),IF($I43="自訂值Custom Value",R43,0)),0)</f>
        <v>0</v>
      </c>
      <c r="AI43" s="432">
        <f>IFERROR(IF($I43="預設值Default",ROUND(VLOOKUP($J43,'4.Default Emission Factor'!$D:$V,8,FALSE),10),IF($I43="自訂值Custom Value",S43,0)),0)</f>
        <v>0</v>
      </c>
      <c r="AJ43" s="432">
        <f>IFERROR(IF($I43="預設值Default",ROUND(VLOOKUP($J43,'4.Default Emission Factor'!$D:$V,10,FALSE),10),IF($I43="自訂值Custom Value",T43,0)),0)</f>
        <v>0</v>
      </c>
      <c r="AK43" s="432">
        <f>IFERROR(IF($I43="預設值Default",ROUND(VLOOKUP($J43,'4.Default Emission Factor'!$D:$V,12,FALSE),10),IF($I43="自訂值Custom Value",U43,0)),0)</f>
        <v>0</v>
      </c>
      <c r="AL43" s="432">
        <f>IFERROR(IF($I43="預設值Default",ROUND(VLOOKUP($J43,'4.Default Emission Factor'!$D:$V,14,FALSE),10),IF($I43="自訂值Custom Value",V43,0)),0)</f>
        <v>0</v>
      </c>
      <c r="AM43" s="434" t="str">
        <f>IFERROR(IF(I43="預設值Default",VLOOKUP($J43,'4.Default Emission Factor'!$D:$V,17,FALSE),IF(I43="自訂值Custom Value",X43,"")),"")</f>
        <v/>
      </c>
      <c r="AN43" s="495">
        <f t="shared" si="8"/>
        <v>0</v>
      </c>
      <c r="AO43" s="470">
        <f>IF(Z43="V",IF('1.GHG Inventory Form'!$E$6="IPCC AR2 Report(1995)",'6.GWP'!$C$2,IF('1.GHG Inventory Form'!$E$6="IPCC AR3 Report(2001)",'6.GWP'!$D$2,IF('1.GHG Inventory Form'!$E$6="IPCC AR4 Report(2007)",'6.GWP'!$E$2,IF('1.GHG Inventory Form'!$E$6="IPCC AR5 Report(2013)",'6.GWP'!$F$2,IF('1.GHG Inventory Form'!$E$6="IPCC AR6 Report(2021)",'6.GWP'!$G$2,0))))),0)</f>
        <v>0</v>
      </c>
      <c r="AP43" s="470">
        <f>IF(AA43="V",IF('1.GHG Inventory Form'!$E$6="IPCC AR2 Report(1995)",'6.GWP'!$C$3,IF('1.GHG Inventory Form'!$E$6="IPCC AR3 Report(2001)",'6.GWP'!$D$3,IF('1.GHG Inventory Form'!$E$6="IPCC AR4 Report(2007)",'6.GWP'!$E$3,IF('1.GHG Inventory Form'!$E$6="IPCC AR5 Report(2013)",'6.GWP'!$F$3,IF('1.GHG Inventory Form'!$E$6="IPCC AR6 Report(2021)",'6.GWP'!$G$3,0))))),0)</f>
        <v>0</v>
      </c>
      <c r="AQ43" s="470">
        <f>IFERROR(IF(AND(AB43="V",$I43="預設值"),IF('1.GHG Inventory Form'!$E$6="IPCC AR2 Report(1995)",VLOOKUP($J43,'6.GWP'!$B$1:$G$173,2,FALSE),IF('1.GHG Inventory Form'!$E$6="IPCC AR3 Report(2001)",VLOOKUP($J43,'6.GWP'!$B$1:$G$173,3,FALSE),IF('1.GHG Inventory Form'!$E$6="IPCC AR4 Report(2007)",VLOOKUP($J43,'6.GWP'!$B$1:$G$173,4,FALSE),IF('1.GHG Inventory Form'!$E$6="IPCC AR5 Report(2013)",VLOOKUP($J43,'6.GWP'!$B$1:$G$173,5,FALSE),IF('1.GHG Inventory Form'!$E$6="IPCC AR6 Report(2021)",VLOOKUP($J43,'6.GWP'!$B$2:$G$173,6,FALSE),0))))),IF(AND(AB43="V",$I43="自訂值"),IF('1.GHG Inventory Form'!$E$6="IPCC AR2 Report(1995)",VLOOKUP($K43,'6.GWP'!$B$1:$G$173,2,FALSE),IF('1.GHG Inventory Form'!$E$6="IPCC AR3 Report(2001)",VLOOKUP($K43,'6.GWP'!$B$1:$G$173,3,FALSE),IF('1.GHG Inventory Form'!$E$6="IPCC AR4 Report(2007)",VLOOKUP($K43,'6.GWP'!$B$1:$G$173,4,FALSE),IF('1.GHG Inventory Form'!$E$6="IPCC AR5 Report(2013)",VLOOKUP($K43,'6.GWP'!$B$1:$G$173,5,FALSE),IF('1.GHG Inventory Form'!$E$6="IPCC AR6 Report(2021)",VLOOKUP($K43,'6.GWP'!$B$2:$G$173,6,FALSE),0))))),0)),0)</f>
        <v>0</v>
      </c>
      <c r="AR43" s="470">
        <f>IFERROR(IF(AND(AC43="V",$I43="預設值"),IF('1.GHG Inventory Form'!$E$6="IPCC AR2 Report(1995)",VLOOKUP($J43,'6.GWP'!$B$1:$G$173,2,FALSE),IF('1.GHG Inventory Form'!$E$6="IPCC AR3 Report(2001)",VLOOKUP($J43,'6.GWP'!$B$1:$G$173,3,FALSE),IF('1.GHG Inventory Form'!$E$6="IPCC AR4 Report(2007)",VLOOKUP($J43,'6.GWP'!$B$1:$G$173,4,FALSE),IF('1.GHG Inventory Form'!$E$6="IPCC AR5 Report(2013)",VLOOKUP($J43,'6.GWP'!$B$1:$G$173,5,FALSE),IF('1.GHG Inventory Form'!$E$6="IPCC AR6 Report(2021)",VLOOKUP($J43,'6.GWP'!$B$2:$G$173,6,FALSE),0))))),IF(AND(AC43="V",$I43="自訂值"),IF('1.GHG Inventory Form'!$E$6="IPCC AR2 Report(1995)",VLOOKUP($K43,'6.GWP'!$B$1:$G$173,2,FALSE),IF('1.GHG Inventory Form'!$E$6="IPCC AR3 Report(2001)",VLOOKUP($K43,'6.GWP'!$B$1:$G$173,3,FALSE),IF('1.GHG Inventory Form'!$E$6="IPCC AR4 Report(2007)",VLOOKUP($K43,'6.GWP'!$B$1:$G$173,4,FALSE),IF('1.GHG Inventory Form'!$E$6="IPCC AR5 Report(2013)",VLOOKUP($K43,'6.GWP'!$B$1:$G$173,5,FALSE),IF('1.GHG Inventory Form'!$E$6="IPCC AR6 Report(2021)",VLOOKUP($K43,'6.GWP'!$B$2:$G$173,6,FALSE),0))))),0)),0)</f>
        <v>0</v>
      </c>
      <c r="AS43" s="470">
        <f>IF(AD43="V",IF('1.GHG Inventory Form'!$E$6="IPCC AR2 Report(1995)",'6.GWP'!$C$5,IF('1.GHG Inventory Form'!$E$6="IPCC AR3 Report(2001)",'6.GWP'!$D$5,IF('1.GHG Inventory Form'!$E$6="IPCC AR4 Report(2007)",'6.GWP'!$E$5,IF('1.GHG Inventory Form'!$E$6="IPCC AR5 Report(2013)",'6.GWP'!$F$5,IF('1.GHG Inventory Form'!$E$6="IPCC AR6 Report(2021)",'6.GWP'!$G$5,0))))),0)</f>
        <v>0</v>
      </c>
      <c r="AT43" s="496">
        <f>IF(AE43="V",IF('1.GHG Inventory Form'!$E$6="IPCC AR2 Report(1995)",'6.GWP'!$C$4,IF('1.GHG Inventory Form'!$E$6="IPCC AR3 Report(2001)",'6.GWP'!$D$4,IF('1.GHG Inventory Form'!$E$6="IPCC AR4 Report(2007)",'6.GWP'!$E$4,IF('1.GHG Inventory Form'!$E$6="IPCC AR5 Report(2013)",'6.GWP'!$F$4,IF('1.GHG Inventory Form'!$E$6="IPCC AR6 Report(2021)",'6.GWP'!$G$4,0))))),0)</f>
        <v>0</v>
      </c>
      <c r="AU43" s="438" t="str">
        <f t="shared" si="9"/>
        <v/>
      </c>
      <c r="AV43" s="438" t="str">
        <f t="shared" si="10"/>
        <v/>
      </c>
      <c r="AW43" s="438" t="str">
        <f t="shared" si="11"/>
        <v/>
      </c>
      <c r="AX43" s="438" t="str">
        <f t="shared" si="12"/>
        <v/>
      </c>
      <c r="AY43" s="438" t="str">
        <f t="shared" si="13"/>
        <v/>
      </c>
      <c r="AZ43" s="438" t="str">
        <f t="shared" si="14"/>
        <v/>
      </c>
      <c r="BA43" s="438" t="str">
        <f t="shared" si="15"/>
        <v/>
      </c>
      <c r="BB43" s="497">
        <f t="shared" si="16"/>
        <v>0</v>
      </c>
      <c r="BC43" s="472">
        <f t="shared" si="17"/>
        <v>0</v>
      </c>
      <c r="BD43" s="473">
        <f t="shared" si="18"/>
        <v>0</v>
      </c>
      <c r="BI43" s="95" t="str">
        <f t="shared" si="19"/>
        <v/>
      </c>
      <c r="BJ43" s="95" t="str">
        <f t="shared" si="20"/>
        <v/>
      </c>
      <c r="BK43" s="95" t="str">
        <f t="shared" si="21"/>
        <v/>
      </c>
    </row>
    <row r="44" spans="1:63" customFormat="1" ht="18" customHeight="1" thickBot="1">
      <c r="B44" s="753"/>
      <c r="C44" s="816"/>
      <c r="D44" s="787"/>
      <c r="E44" s="818"/>
      <c r="F44" s="819"/>
      <c r="G44" s="491" t="str">
        <f t="shared" si="0"/>
        <v>N</v>
      </c>
      <c r="H44" s="197" t="str">
        <f>IFERROR(LOOKUP(1,0/(('Data Request'!$E$50:$E$105='1.GHG Inventory Form'!$C$35)*('Data Request'!$B$50:$B$105='1.GHG Inventory Form'!$A44)),'Data Request'!$G$50:$G$105),"")</f>
        <v/>
      </c>
      <c r="I44" s="458" t="s">
        <v>3280</v>
      </c>
      <c r="J44" s="492" t="str">
        <f>IFERROR(LOOKUP(1,0/(('Data Request'!$E$50:$E$105='1.GHG Inventory Form'!$C$35)*('Data Request'!$B$50:$B$105='1.GHG Inventory Form'!$A44)),'Data Request'!$O$50:$O$105),"")</f>
        <v/>
      </c>
      <c r="K44" s="196"/>
      <c r="L44" s="243" t="str">
        <f>IFERROR(LOOKUP(1,0/(('Data Request'!$E$50:$E$105='1.GHG Inventory Form'!$C$35)*('Data Request'!$B$50:$B$105='1.GHG Inventory Form'!$A44)),'Data Request'!$M$50:$M$105),"")</f>
        <v/>
      </c>
      <c r="M44" s="430" t="str">
        <f>IFERROR(IF(I44="預設值Default",VLOOKUP($J44,'4.Default Emission Factor'!$D:$V,16,FALSE),"請填寫自訂活動數據單位Please fill in Custom Unit"),"請選擇預設排放係數名稱Please Choose Default Fuel or Greenhouse Gas")</f>
        <v>請選擇預設排放係數名稱Please Choose Default Fuel or Greenhouse Gas</v>
      </c>
      <c r="N44" s="245"/>
      <c r="O44" s="245"/>
      <c r="P44" s="33"/>
      <c r="Q44" s="33"/>
      <c r="R44" s="33"/>
      <c r="S44" s="33"/>
      <c r="T44" s="101"/>
      <c r="U44" s="101"/>
      <c r="V44" s="101"/>
      <c r="W44" s="102"/>
      <c r="X44" s="103"/>
      <c r="Y44" s="493" t="str">
        <f t="shared" si="1"/>
        <v/>
      </c>
      <c r="Z44" s="468" t="str">
        <f t="shared" si="2"/>
        <v/>
      </c>
      <c r="AA44" s="468" t="str">
        <f t="shared" si="3"/>
        <v/>
      </c>
      <c r="AB44" s="468" t="str">
        <f t="shared" si="4"/>
        <v/>
      </c>
      <c r="AC44" s="468" t="str">
        <f t="shared" si="5"/>
        <v/>
      </c>
      <c r="AD44" s="468" t="str">
        <f t="shared" si="6"/>
        <v/>
      </c>
      <c r="AE44" s="494" t="str">
        <f t="shared" si="7"/>
        <v/>
      </c>
      <c r="AF44" s="431">
        <f>IFERROR(IF($I44="預設值Default",ROUND(VLOOKUP($J44,'4.Default Emission Factor'!$D:$V,2,FALSE),10),IF($I44="自訂值Custom Value",P44,0)),0)</f>
        <v>0</v>
      </c>
      <c r="AG44" s="432">
        <f>IFERROR(IF($I44="預設值Default",ROUND(VLOOKUP($J44,'4.Default Emission Factor'!$D:$V,4,FALSE),10),IF($I44="自訂值Custom Value",Q44,0)),0)</f>
        <v>0</v>
      </c>
      <c r="AH44" s="432">
        <f>IFERROR(IF($I44="預設值Default",ROUND(VLOOKUP($J44,'4.Default Emission Factor'!$D:$V,6,FALSE),10),IF($I44="自訂值Custom Value",R44,0)),0)</f>
        <v>0</v>
      </c>
      <c r="AI44" s="432">
        <f>IFERROR(IF($I44="預設值Default",ROUND(VLOOKUP($J44,'4.Default Emission Factor'!$D:$V,8,FALSE),10),IF($I44="自訂值Custom Value",S44,0)),0)</f>
        <v>0</v>
      </c>
      <c r="AJ44" s="432">
        <f>IFERROR(IF($I44="預設值Default",ROUND(VLOOKUP($J44,'4.Default Emission Factor'!$D:$V,10,FALSE),10),IF($I44="自訂值Custom Value",T44,0)),0)</f>
        <v>0</v>
      </c>
      <c r="AK44" s="432">
        <f>IFERROR(IF($I44="預設值Default",ROUND(VLOOKUP($J44,'4.Default Emission Factor'!$D:$V,12,FALSE),10),IF($I44="自訂值Custom Value",U44,0)),0)</f>
        <v>0</v>
      </c>
      <c r="AL44" s="432">
        <f>IFERROR(IF($I44="預設值Default",ROUND(VLOOKUP($J44,'4.Default Emission Factor'!$D:$V,14,FALSE),10),IF($I44="自訂值Custom Value",V44,0)),0)</f>
        <v>0</v>
      </c>
      <c r="AM44" s="434" t="str">
        <f>IFERROR(IF(I44="預設值Default",VLOOKUP($J44,'4.Default Emission Factor'!$D:$V,17,FALSE),IF(I44="自訂值Custom Value",X44,"")),"")</f>
        <v/>
      </c>
      <c r="AN44" s="495">
        <f t="shared" si="8"/>
        <v>0</v>
      </c>
      <c r="AO44" s="470">
        <f>IF(Z44="V",IF('1.GHG Inventory Form'!$E$6="IPCC AR2 Report(1995)",'6.GWP'!$C$2,IF('1.GHG Inventory Form'!$E$6="IPCC AR3 Report(2001)",'6.GWP'!$D$2,IF('1.GHG Inventory Form'!$E$6="IPCC AR4 Report(2007)",'6.GWP'!$E$2,IF('1.GHG Inventory Form'!$E$6="IPCC AR5 Report(2013)",'6.GWP'!$F$2,IF('1.GHG Inventory Form'!$E$6="IPCC AR6 Report(2021)",'6.GWP'!$G$2,0))))),0)</f>
        <v>0</v>
      </c>
      <c r="AP44" s="470">
        <f>IF(AA44="V",IF('1.GHG Inventory Form'!$E$6="IPCC AR2 Report(1995)",'6.GWP'!$C$3,IF('1.GHG Inventory Form'!$E$6="IPCC AR3 Report(2001)",'6.GWP'!$D$3,IF('1.GHG Inventory Form'!$E$6="IPCC AR4 Report(2007)",'6.GWP'!$E$3,IF('1.GHG Inventory Form'!$E$6="IPCC AR5 Report(2013)",'6.GWP'!$F$3,IF('1.GHG Inventory Form'!$E$6="IPCC AR6 Report(2021)",'6.GWP'!$G$3,0))))),0)</f>
        <v>0</v>
      </c>
      <c r="AQ44" s="470">
        <f>IFERROR(IF(AND(AB44="V",$I44="預設值"),IF('1.GHG Inventory Form'!$E$6="IPCC AR2 Report(1995)",VLOOKUP($J44,'6.GWP'!$B$1:$G$173,2,FALSE),IF('1.GHG Inventory Form'!$E$6="IPCC AR3 Report(2001)",VLOOKUP($J44,'6.GWP'!$B$1:$G$173,3,FALSE),IF('1.GHG Inventory Form'!$E$6="IPCC AR4 Report(2007)",VLOOKUP($J44,'6.GWP'!$B$1:$G$173,4,FALSE),IF('1.GHG Inventory Form'!$E$6="IPCC AR5 Report(2013)",VLOOKUP($J44,'6.GWP'!$B$1:$G$173,5,FALSE),IF('1.GHG Inventory Form'!$E$6="IPCC AR6 Report(2021)",VLOOKUP($J44,'6.GWP'!$B$2:$G$173,6,FALSE),0))))),IF(AND(AB44="V",$I44="自訂值"),IF('1.GHG Inventory Form'!$E$6="IPCC AR2 Report(1995)",VLOOKUP($K44,'6.GWP'!$B$1:$G$173,2,FALSE),IF('1.GHG Inventory Form'!$E$6="IPCC AR3 Report(2001)",VLOOKUP($K44,'6.GWP'!$B$1:$G$173,3,FALSE),IF('1.GHG Inventory Form'!$E$6="IPCC AR4 Report(2007)",VLOOKUP($K44,'6.GWP'!$B$1:$G$173,4,FALSE),IF('1.GHG Inventory Form'!$E$6="IPCC AR5 Report(2013)",VLOOKUP($K44,'6.GWP'!$B$1:$G$173,5,FALSE),IF('1.GHG Inventory Form'!$E$6="IPCC AR6 Report(2021)",VLOOKUP($K44,'6.GWP'!$B$2:$G$173,6,FALSE),0))))),0)),0)</f>
        <v>0</v>
      </c>
      <c r="AR44" s="470">
        <f>IFERROR(IF(AND(AC44="V",$I44="預設值"),IF('1.GHG Inventory Form'!$E$6="IPCC AR2 Report(1995)",VLOOKUP($J44,'6.GWP'!$B$1:$G$173,2,FALSE),IF('1.GHG Inventory Form'!$E$6="IPCC AR3 Report(2001)",VLOOKUP($J44,'6.GWP'!$B$1:$G$173,3,FALSE),IF('1.GHG Inventory Form'!$E$6="IPCC AR4 Report(2007)",VLOOKUP($J44,'6.GWP'!$B$1:$G$173,4,FALSE),IF('1.GHG Inventory Form'!$E$6="IPCC AR5 Report(2013)",VLOOKUP($J44,'6.GWP'!$B$1:$G$173,5,FALSE),IF('1.GHG Inventory Form'!$E$6="IPCC AR6 Report(2021)",VLOOKUP($J44,'6.GWP'!$B$2:$G$173,6,FALSE),0))))),IF(AND(AC44="V",$I44="自訂值"),IF('1.GHG Inventory Form'!$E$6="IPCC AR2 Report(1995)",VLOOKUP($K44,'6.GWP'!$B$1:$G$173,2,FALSE),IF('1.GHG Inventory Form'!$E$6="IPCC AR3 Report(2001)",VLOOKUP($K44,'6.GWP'!$B$1:$G$173,3,FALSE),IF('1.GHG Inventory Form'!$E$6="IPCC AR4 Report(2007)",VLOOKUP($K44,'6.GWP'!$B$1:$G$173,4,FALSE),IF('1.GHG Inventory Form'!$E$6="IPCC AR5 Report(2013)",VLOOKUP($K44,'6.GWP'!$B$1:$G$173,5,FALSE),IF('1.GHG Inventory Form'!$E$6="IPCC AR6 Report(2021)",VLOOKUP($K44,'6.GWP'!$B$2:$G$173,6,FALSE),0))))),0)),0)</f>
        <v>0</v>
      </c>
      <c r="AS44" s="470">
        <f>IF(AD44="V",IF('1.GHG Inventory Form'!$E$6="IPCC AR2 Report(1995)",'6.GWP'!$C$5,IF('1.GHG Inventory Form'!$E$6="IPCC AR3 Report(2001)",'6.GWP'!$D$5,IF('1.GHG Inventory Form'!$E$6="IPCC AR4 Report(2007)",'6.GWP'!$E$5,IF('1.GHG Inventory Form'!$E$6="IPCC AR5 Report(2013)",'6.GWP'!$F$5,IF('1.GHG Inventory Form'!$E$6="IPCC AR6 Report(2021)",'6.GWP'!$G$5,0))))),0)</f>
        <v>0</v>
      </c>
      <c r="AT44" s="496">
        <f>IF(AE44="V",IF('1.GHG Inventory Form'!$E$6="IPCC AR2 Report(1995)",'6.GWP'!$C$4,IF('1.GHG Inventory Form'!$E$6="IPCC AR3 Report(2001)",'6.GWP'!$D$4,IF('1.GHG Inventory Form'!$E$6="IPCC AR4 Report(2007)",'6.GWP'!$E$4,IF('1.GHG Inventory Form'!$E$6="IPCC AR5 Report(2013)",'6.GWP'!$F$4,IF('1.GHG Inventory Form'!$E$6="IPCC AR6 Report(2021)",'6.GWP'!$G$4,0))))),0)</f>
        <v>0</v>
      </c>
      <c r="AU44" s="438" t="str">
        <f t="shared" si="9"/>
        <v/>
      </c>
      <c r="AV44" s="438" t="str">
        <f t="shared" si="10"/>
        <v/>
      </c>
      <c r="AW44" s="438" t="str">
        <f t="shared" si="11"/>
        <v/>
      </c>
      <c r="AX44" s="438" t="str">
        <f t="shared" si="12"/>
        <v/>
      </c>
      <c r="AY44" s="438" t="str">
        <f t="shared" si="13"/>
        <v/>
      </c>
      <c r="AZ44" s="438" t="str">
        <f t="shared" si="14"/>
        <v/>
      </c>
      <c r="BA44" s="438" t="str">
        <f t="shared" si="15"/>
        <v/>
      </c>
      <c r="BB44" s="497">
        <f t="shared" si="16"/>
        <v>0</v>
      </c>
      <c r="BC44" s="472">
        <f t="shared" si="17"/>
        <v>0</v>
      </c>
      <c r="BD44" s="473">
        <f t="shared" si="18"/>
        <v>0</v>
      </c>
      <c r="BI44" s="95" t="str">
        <f t="shared" si="19"/>
        <v/>
      </c>
      <c r="BJ44" s="95" t="str">
        <f t="shared" si="20"/>
        <v/>
      </c>
      <c r="BK44" s="95" t="str">
        <f t="shared" si="21"/>
        <v/>
      </c>
    </row>
    <row r="45" spans="1:63" customFormat="1" ht="18" customHeight="1" thickBot="1">
      <c r="B45" s="753"/>
      <c r="C45" s="816"/>
      <c r="D45" s="787"/>
      <c r="E45" s="818"/>
      <c r="F45" s="819"/>
      <c r="G45" s="491" t="str">
        <f t="shared" si="0"/>
        <v>N</v>
      </c>
      <c r="H45" s="197" t="str">
        <f>IFERROR(LOOKUP(1,0/(('Data Request'!$E$50:$E$105='1.GHG Inventory Form'!$C$35)*('Data Request'!$B$50:$B$105='1.GHG Inventory Form'!$A45)),'Data Request'!$G$50:$G$105),"")</f>
        <v/>
      </c>
      <c r="I45" s="458" t="s">
        <v>3280</v>
      </c>
      <c r="J45" s="492" t="str">
        <f>IFERROR(LOOKUP(1,0/(('Data Request'!$E$50:$E$105='1.GHG Inventory Form'!$C$35)*('Data Request'!$B$50:$B$105='1.GHG Inventory Form'!$A45)),'Data Request'!$O$50:$O$105),"")</f>
        <v/>
      </c>
      <c r="K45" s="196"/>
      <c r="L45" s="243" t="str">
        <f>IFERROR(LOOKUP(1,0/(('Data Request'!$E$50:$E$105='1.GHG Inventory Form'!$C$35)*('Data Request'!$B$50:$B$105='1.GHG Inventory Form'!$A45)),'Data Request'!$M$50:$M$105),"")</f>
        <v/>
      </c>
      <c r="M45" s="430" t="str">
        <f>IFERROR(IF(I45="預設值Default",VLOOKUP($J45,'4.Default Emission Factor'!$D:$V,16,FALSE),"請填寫自訂活動數據單位Please fill in Custom Unit"),"請選擇預設排放係數名稱Please Choose Default Fuel or Greenhouse Gas")</f>
        <v>請選擇預設排放係數名稱Please Choose Default Fuel or Greenhouse Gas</v>
      </c>
      <c r="N45" s="245"/>
      <c r="O45" s="245"/>
      <c r="P45" s="33"/>
      <c r="Q45" s="33"/>
      <c r="R45" s="33"/>
      <c r="S45" s="33"/>
      <c r="T45" s="101"/>
      <c r="U45" s="101"/>
      <c r="V45" s="101"/>
      <c r="W45" s="102"/>
      <c r="X45" s="103"/>
      <c r="Y45" s="493" t="str">
        <f t="shared" si="1"/>
        <v/>
      </c>
      <c r="Z45" s="468" t="str">
        <f t="shared" si="2"/>
        <v/>
      </c>
      <c r="AA45" s="468" t="str">
        <f t="shared" si="3"/>
        <v/>
      </c>
      <c r="AB45" s="468" t="str">
        <f t="shared" si="4"/>
        <v/>
      </c>
      <c r="AC45" s="468" t="str">
        <f t="shared" si="5"/>
        <v/>
      </c>
      <c r="AD45" s="468" t="str">
        <f t="shared" si="6"/>
        <v/>
      </c>
      <c r="AE45" s="494" t="str">
        <f t="shared" si="7"/>
        <v/>
      </c>
      <c r="AF45" s="431">
        <f>IFERROR(IF($I45="預設值Default",ROUND(VLOOKUP($J45,'4.Default Emission Factor'!$D:$V,2,FALSE),10),IF($I45="自訂值Custom Value",P45,0)),0)</f>
        <v>0</v>
      </c>
      <c r="AG45" s="432">
        <f>IFERROR(IF($I45="預設值Default",ROUND(VLOOKUP($J45,'4.Default Emission Factor'!$D:$V,4,FALSE),10),IF($I45="自訂值Custom Value",Q45,0)),0)</f>
        <v>0</v>
      </c>
      <c r="AH45" s="432">
        <f>IFERROR(IF($I45="預設值Default",ROUND(VLOOKUP($J45,'4.Default Emission Factor'!$D:$V,6,FALSE),10),IF($I45="自訂值Custom Value",R45,0)),0)</f>
        <v>0</v>
      </c>
      <c r="AI45" s="432">
        <f>IFERROR(IF($I45="預設值Default",ROUND(VLOOKUP($J45,'4.Default Emission Factor'!$D:$V,8,FALSE),10),IF($I45="自訂值Custom Value",S45,0)),0)</f>
        <v>0</v>
      </c>
      <c r="AJ45" s="432">
        <f>IFERROR(IF($I45="預設值Default",ROUND(VLOOKUP($J45,'4.Default Emission Factor'!$D:$V,10,FALSE),10),IF($I45="自訂值Custom Value",T45,0)),0)</f>
        <v>0</v>
      </c>
      <c r="AK45" s="432">
        <f>IFERROR(IF($I45="預設值Default",ROUND(VLOOKUP($J45,'4.Default Emission Factor'!$D:$V,12,FALSE),10),IF($I45="自訂值Custom Value",U45,0)),0)</f>
        <v>0</v>
      </c>
      <c r="AL45" s="432">
        <f>IFERROR(IF($I45="預設值Default",ROUND(VLOOKUP($J45,'4.Default Emission Factor'!$D:$V,14,FALSE),10),IF($I45="自訂值Custom Value",V45,0)),0)</f>
        <v>0</v>
      </c>
      <c r="AM45" s="434" t="str">
        <f>IFERROR(IF(I45="預設值Default",VLOOKUP($J45,'4.Default Emission Factor'!$D:$V,17,FALSE),IF(I45="自訂值Custom Value",X45,"")),"")</f>
        <v/>
      </c>
      <c r="AN45" s="495">
        <f t="shared" si="8"/>
        <v>0</v>
      </c>
      <c r="AO45" s="470">
        <f>IF(Z45="V",IF('1.GHG Inventory Form'!$E$6="IPCC AR2 Report(1995)",'6.GWP'!$C$2,IF('1.GHG Inventory Form'!$E$6="IPCC AR3 Report(2001)",'6.GWP'!$D$2,IF('1.GHG Inventory Form'!$E$6="IPCC AR4 Report(2007)",'6.GWP'!$E$2,IF('1.GHG Inventory Form'!$E$6="IPCC AR5 Report(2013)",'6.GWP'!$F$2,IF('1.GHG Inventory Form'!$E$6="IPCC AR6 Report(2021)",'6.GWP'!$G$2,0))))),0)</f>
        <v>0</v>
      </c>
      <c r="AP45" s="470">
        <f>IF(AA45="V",IF('1.GHG Inventory Form'!$E$6="IPCC AR2 Report(1995)",'6.GWP'!$C$3,IF('1.GHG Inventory Form'!$E$6="IPCC AR3 Report(2001)",'6.GWP'!$D$3,IF('1.GHG Inventory Form'!$E$6="IPCC AR4 Report(2007)",'6.GWP'!$E$3,IF('1.GHG Inventory Form'!$E$6="IPCC AR5 Report(2013)",'6.GWP'!$F$3,IF('1.GHG Inventory Form'!$E$6="IPCC AR6 Report(2021)",'6.GWP'!$G$3,0))))),0)</f>
        <v>0</v>
      </c>
      <c r="AQ45" s="470">
        <f>IFERROR(IF(AND(AB45="V",$I45="預設值"),IF('1.GHG Inventory Form'!$E$6="IPCC AR2 Report(1995)",VLOOKUP($J45,'6.GWP'!$B$1:$G$173,2,FALSE),IF('1.GHG Inventory Form'!$E$6="IPCC AR3 Report(2001)",VLOOKUP($J45,'6.GWP'!$B$1:$G$173,3,FALSE),IF('1.GHG Inventory Form'!$E$6="IPCC AR4 Report(2007)",VLOOKUP($J45,'6.GWP'!$B$1:$G$173,4,FALSE),IF('1.GHG Inventory Form'!$E$6="IPCC AR5 Report(2013)",VLOOKUP($J45,'6.GWP'!$B$1:$G$173,5,FALSE),IF('1.GHG Inventory Form'!$E$6="IPCC AR6 Report(2021)",VLOOKUP($J45,'6.GWP'!$B$2:$G$173,6,FALSE),0))))),IF(AND(AB45="V",$I45="自訂值"),IF('1.GHG Inventory Form'!$E$6="IPCC AR2 Report(1995)",VLOOKUP($K45,'6.GWP'!$B$1:$G$173,2,FALSE),IF('1.GHG Inventory Form'!$E$6="IPCC AR3 Report(2001)",VLOOKUP($K45,'6.GWP'!$B$1:$G$173,3,FALSE),IF('1.GHG Inventory Form'!$E$6="IPCC AR4 Report(2007)",VLOOKUP($K45,'6.GWP'!$B$1:$G$173,4,FALSE),IF('1.GHG Inventory Form'!$E$6="IPCC AR5 Report(2013)",VLOOKUP($K45,'6.GWP'!$B$1:$G$173,5,FALSE),IF('1.GHG Inventory Form'!$E$6="IPCC AR6 Report(2021)",VLOOKUP($K45,'6.GWP'!$B$2:$G$173,6,FALSE),0))))),0)),0)</f>
        <v>0</v>
      </c>
      <c r="AR45" s="470">
        <f>IFERROR(IF(AND(AC45="V",$I45="預設值"),IF('1.GHG Inventory Form'!$E$6="IPCC AR2 Report(1995)",VLOOKUP($J45,'6.GWP'!$B$1:$G$173,2,FALSE),IF('1.GHG Inventory Form'!$E$6="IPCC AR3 Report(2001)",VLOOKUP($J45,'6.GWP'!$B$1:$G$173,3,FALSE),IF('1.GHG Inventory Form'!$E$6="IPCC AR4 Report(2007)",VLOOKUP($J45,'6.GWP'!$B$1:$G$173,4,FALSE),IF('1.GHG Inventory Form'!$E$6="IPCC AR5 Report(2013)",VLOOKUP($J45,'6.GWP'!$B$1:$G$173,5,FALSE),IF('1.GHG Inventory Form'!$E$6="IPCC AR6 Report(2021)",VLOOKUP($J45,'6.GWP'!$B$2:$G$173,6,FALSE),0))))),IF(AND(AC45="V",$I45="自訂值"),IF('1.GHG Inventory Form'!$E$6="IPCC AR2 Report(1995)",VLOOKUP($K45,'6.GWP'!$B$1:$G$173,2,FALSE),IF('1.GHG Inventory Form'!$E$6="IPCC AR3 Report(2001)",VLOOKUP($K45,'6.GWP'!$B$1:$G$173,3,FALSE),IF('1.GHG Inventory Form'!$E$6="IPCC AR4 Report(2007)",VLOOKUP($K45,'6.GWP'!$B$1:$G$173,4,FALSE),IF('1.GHG Inventory Form'!$E$6="IPCC AR5 Report(2013)",VLOOKUP($K45,'6.GWP'!$B$1:$G$173,5,FALSE),IF('1.GHG Inventory Form'!$E$6="IPCC AR6 Report(2021)",VLOOKUP($K45,'6.GWP'!$B$2:$G$173,6,FALSE),0))))),0)),0)</f>
        <v>0</v>
      </c>
      <c r="AS45" s="470">
        <f>IF(AD45="V",IF('1.GHG Inventory Form'!$E$6="IPCC AR2 Report(1995)",'6.GWP'!$C$5,IF('1.GHG Inventory Form'!$E$6="IPCC AR3 Report(2001)",'6.GWP'!$D$5,IF('1.GHG Inventory Form'!$E$6="IPCC AR4 Report(2007)",'6.GWP'!$E$5,IF('1.GHG Inventory Form'!$E$6="IPCC AR5 Report(2013)",'6.GWP'!$F$5,IF('1.GHG Inventory Form'!$E$6="IPCC AR6 Report(2021)",'6.GWP'!$G$5,0))))),0)</f>
        <v>0</v>
      </c>
      <c r="AT45" s="496">
        <f>IF(AE45="V",IF('1.GHG Inventory Form'!$E$6="IPCC AR2 Report(1995)",'6.GWP'!$C$4,IF('1.GHG Inventory Form'!$E$6="IPCC AR3 Report(2001)",'6.GWP'!$D$4,IF('1.GHG Inventory Form'!$E$6="IPCC AR4 Report(2007)",'6.GWP'!$E$4,IF('1.GHG Inventory Form'!$E$6="IPCC AR5 Report(2013)",'6.GWP'!$F$4,IF('1.GHG Inventory Form'!$E$6="IPCC AR6 Report(2021)",'6.GWP'!$G$4,0))))),0)</f>
        <v>0</v>
      </c>
      <c r="AU45" s="438" t="str">
        <f t="shared" si="9"/>
        <v/>
      </c>
      <c r="AV45" s="438" t="str">
        <f t="shared" si="10"/>
        <v/>
      </c>
      <c r="AW45" s="438" t="str">
        <f t="shared" si="11"/>
        <v/>
      </c>
      <c r="AX45" s="438" t="str">
        <f t="shared" si="12"/>
        <v/>
      </c>
      <c r="AY45" s="438" t="str">
        <f t="shared" si="13"/>
        <v/>
      </c>
      <c r="AZ45" s="438" t="str">
        <f t="shared" si="14"/>
        <v/>
      </c>
      <c r="BA45" s="438" t="str">
        <f t="shared" si="15"/>
        <v/>
      </c>
      <c r="BB45" s="497">
        <f t="shared" si="16"/>
        <v>0</v>
      </c>
      <c r="BC45" s="472">
        <f t="shared" si="17"/>
        <v>0</v>
      </c>
      <c r="BD45" s="473">
        <f t="shared" si="18"/>
        <v>0</v>
      </c>
      <c r="BI45" s="95" t="str">
        <f t="shared" si="19"/>
        <v/>
      </c>
      <c r="BJ45" s="95" t="str">
        <f t="shared" si="20"/>
        <v/>
      </c>
      <c r="BK45" s="95" t="str">
        <f t="shared" si="21"/>
        <v/>
      </c>
    </row>
    <row r="46" spans="1:63" customFormat="1" ht="18" customHeight="1" thickBot="1">
      <c r="B46" s="753"/>
      <c r="C46" s="816"/>
      <c r="D46" s="787"/>
      <c r="E46" s="818"/>
      <c r="F46" s="819"/>
      <c r="G46" s="491" t="str">
        <f t="shared" si="0"/>
        <v>N</v>
      </c>
      <c r="H46" s="197" t="str">
        <f>IFERROR(LOOKUP(1,0/(('Data Request'!$E$50:$E$105='1.GHG Inventory Form'!$C$35)*('Data Request'!$B$50:$B$105='1.GHG Inventory Form'!$A46)),'Data Request'!$G$50:$G$105),"")</f>
        <v/>
      </c>
      <c r="I46" s="458" t="s">
        <v>3280</v>
      </c>
      <c r="J46" s="492" t="str">
        <f>IFERROR(LOOKUP(1,0/(('Data Request'!$E$50:$E$105='1.GHG Inventory Form'!$C$35)*('Data Request'!$B$50:$B$105='1.GHG Inventory Form'!$A46)),'Data Request'!$O$50:$O$105),"")</f>
        <v/>
      </c>
      <c r="K46" s="196"/>
      <c r="L46" s="243" t="str">
        <f>IFERROR(LOOKUP(1,0/(('Data Request'!$E$50:$E$105='1.GHG Inventory Form'!$C$35)*('Data Request'!$B$50:$B$105='1.GHG Inventory Form'!$A46)),'Data Request'!$M$50:$M$105),"")</f>
        <v/>
      </c>
      <c r="M46" s="430" t="str">
        <f>IFERROR(IF(I46="預設值Default",VLOOKUP($J46,'4.Default Emission Factor'!$D:$V,16,FALSE),"請填寫自訂活動數據單位Please fill in Custom Unit"),"請選擇預設排放係數名稱Please Choose Default Fuel or Greenhouse Gas")</f>
        <v>請選擇預設排放係數名稱Please Choose Default Fuel or Greenhouse Gas</v>
      </c>
      <c r="N46" s="245"/>
      <c r="O46" s="245"/>
      <c r="P46" s="33"/>
      <c r="Q46" s="33"/>
      <c r="R46" s="33"/>
      <c r="S46" s="33"/>
      <c r="T46" s="101"/>
      <c r="U46" s="101"/>
      <c r="V46" s="101"/>
      <c r="W46" s="102"/>
      <c r="X46" s="103"/>
      <c r="Y46" s="493" t="str">
        <f t="shared" si="1"/>
        <v/>
      </c>
      <c r="Z46" s="468" t="str">
        <f t="shared" si="2"/>
        <v/>
      </c>
      <c r="AA46" s="468" t="str">
        <f t="shared" si="3"/>
        <v/>
      </c>
      <c r="AB46" s="468" t="str">
        <f t="shared" si="4"/>
        <v/>
      </c>
      <c r="AC46" s="468" t="str">
        <f t="shared" si="5"/>
        <v/>
      </c>
      <c r="AD46" s="468" t="str">
        <f t="shared" si="6"/>
        <v/>
      </c>
      <c r="AE46" s="494" t="str">
        <f t="shared" si="7"/>
        <v/>
      </c>
      <c r="AF46" s="431">
        <f>IFERROR(IF($I46="預設值Default",ROUND(VLOOKUP($J46,'4.Default Emission Factor'!$D:$V,2,FALSE),10),IF($I46="自訂值Custom Value",P46,0)),0)</f>
        <v>0</v>
      </c>
      <c r="AG46" s="432">
        <f>IFERROR(IF($I46="預設值Default",ROUND(VLOOKUP($J46,'4.Default Emission Factor'!$D:$V,4,FALSE),10),IF($I46="自訂值Custom Value",Q46,0)),0)</f>
        <v>0</v>
      </c>
      <c r="AH46" s="432">
        <f>IFERROR(IF($I46="預設值Default",ROUND(VLOOKUP($J46,'4.Default Emission Factor'!$D:$V,6,FALSE),10),IF($I46="自訂值Custom Value",R46,0)),0)</f>
        <v>0</v>
      </c>
      <c r="AI46" s="432">
        <f>IFERROR(IF($I46="預設值Default",ROUND(VLOOKUP($J46,'4.Default Emission Factor'!$D:$V,8,FALSE),10),IF($I46="自訂值Custom Value",S46,0)),0)</f>
        <v>0</v>
      </c>
      <c r="AJ46" s="432">
        <f>IFERROR(IF($I46="預設值Default",ROUND(VLOOKUP($J46,'4.Default Emission Factor'!$D:$V,10,FALSE),10),IF($I46="自訂值Custom Value",T46,0)),0)</f>
        <v>0</v>
      </c>
      <c r="AK46" s="432">
        <f>IFERROR(IF($I46="預設值Default",ROUND(VLOOKUP($J46,'4.Default Emission Factor'!$D:$V,12,FALSE),10),IF($I46="自訂值Custom Value",U46,0)),0)</f>
        <v>0</v>
      </c>
      <c r="AL46" s="432">
        <f>IFERROR(IF($I46="預設值Default",ROUND(VLOOKUP($J46,'4.Default Emission Factor'!$D:$V,14,FALSE),10),IF($I46="自訂值Custom Value",V46,0)),0)</f>
        <v>0</v>
      </c>
      <c r="AM46" s="434" t="str">
        <f>IFERROR(IF(I46="預設值Default",VLOOKUP($J46,'4.Default Emission Factor'!$D:$V,17,FALSE),IF(I46="自訂值Custom Value",X46,"")),"")</f>
        <v/>
      </c>
      <c r="AN46" s="495">
        <f t="shared" si="8"/>
        <v>0</v>
      </c>
      <c r="AO46" s="470">
        <f>IF(Z46="V",IF('1.GHG Inventory Form'!$E$6="IPCC AR2 Report(1995)",'6.GWP'!$C$2,IF('1.GHG Inventory Form'!$E$6="IPCC AR3 Report(2001)",'6.GWP'!$D$2,IF('1.GHG Inventory Form'!$E$6="IPCC AR4 Report(2007)",'6.GWP'!$E$2,IF('1.GHG Inventory Form'!$E$6="IPCC AR5 Report(2013)",'6.GWP'!$F$2,IF('1.GHG Inventory Form'!$E$6="IPCC AR6 Report(2021)",'6.GWP'!$G$2,0))))),0)</f>
        <v>0</v>
      </c>
      <c r="AP46" s="470">
        <f>IF(AA46="V",IF('1.GHG Inventory Form'!$E$6="IPCC AR2 Report(1995)",'6.GWP'!$C$3,IF('1.GHG Inventory Form'!$E$6="IPCC AR3 Report(2001)",'6.GWP'!$D$3,IF('1.GHG Inventory Form'!$E$6="IPCC AR4 Report(2007)",'6.GWP'!$E$3,IF('1.GHG Inventory Form'!$E$6="IPCC AR5 Report(2013)",'6.GWP'!$F$3,IF('1.GHG Inventory Form'!$E$6="IPCC AR6 Report(2021)",'6.GWP'!$G$3,0))))),0)</f>
        <v>0</v>
      </c>
      <c r="AQ46" s="470">
        <f>IFERROR(IF(AND(AB46="V",$I46="預設值"),IF('1.GHG Inventory Form'!$E$6="IPCC AR2 Report(1995)",VLOOKUP($J46,'6.GWP'!$B$1:$G$173,2,FALSE),IF('1.GHG Inventory Form'!$E$6="IPCC AR3 Report(2001)",VLOOKUP($J46,'6.GWP'!$B$1:$G$173,3,FALSE),IF('1.GHG Inventory Form'!$E$6="IPCC AR4 Report(2007)",VLOOKUP($J46,'6.GWP'!$B$1:$G$173,4,FALSE),IF('1.GHG Inventory Form'!$E$6="IPCC AR5 Report(2013)",VLOOKUP($J46,'6.GWP'!$B$1:$G$173,5,FALSE),IF('1.GHG Inventory Form'!$E$6="IPCC AR6 Report(2021)",VLOOKUP($J46,'6.GWP'!$B$2:$G$173,6,FALSE),0))))),IF(AND(AB46="V",$I46="自訂值"),IF('1.GHG Inventory Form'!$E$6="IPCC AR2 Report(1995)",VLOOKUP($K46,'6.GWP'!$B$1:$G$173,2,FALSE),IF('1.GHG Inventory Form'!$E$6="IPCC AR3 Report(2001)",VLOOKUP($K46,'6.GWP'!$B$1:$G$173,3,FALSE),IF('1.GHG Inventory Form'!$E$6="IPCC AR4 Report(2007)",VLOOKUP($K46,'6.GWP'!$B$1:$G$173,4,FALSE),IF('1.GHG Inventory Form'!$E$6="IPCC AR5 Report(2013)",VLOOKUP($K46,'6.GWP'!$B$1:$G$173,5,FALSE),IF('1.GHG Inventory Form'!$E$6="IPCC AR6 Report(2021)",VLOOKUP($K46,'6.GWP'!$B$2:$G$173,6,FALSE),0))))),0)),0)</f>
        <v>0</v>
      </c>
      <c r="AR46" s="470">
        <f>IFERROR(IF(AND(AC46="V",$I46="預設值"),IF('1.GHG Inventory Form'!$E$6="IPCC AR2 Report(1995)",VLOOKUP($J46,'6.GWP'!$B$1:$G$173,2,FALSE),IF('1.GHG Inventory Form'!$E$6="IPCC AR3 Report(2001)",VLOOKUP($J46,'6.GWP'!$B$1:$G$173,3,FALSE),IF('1.GHG Inventory Form'!$E$6="IPCC AR4 Report(2007)",VLOOKUP($J46,'6.GWP'!$B$1:$G$173,4,FALSE),IF('1.GHG Inventory Form'!$E$6="IPCC AR5 Report(2013)",VLOOKUP($J46,'6.GWP'!$B$1:$G$173,5,FALSE),IF('1.GHG Inventory Form'!$E$6="IPCC AR6 Report(2021)",VLOOKUP($J46,'6.GWP'!$B$2:$G$173,6,FALSE),0))))),IF(AND(AC46="V",$I46="自訂值"),IF('1.GHG Inventory Form'!$E$6="IPCC AR2 Report(1995)",VLOOKUP($K46,'6.GWP'!$B$1:$G$173,2,FALSE),IF('1.GHG Inventory Form'!$E$6="IPCC AR3 Report(2001)",VLOOKUP($K46,'6.GWP'!$B$1:$G$173,3,FALSE),IF('1.GHG Inventory Form'!$E$6="IPCC AR4 Report(2007)",VLOOKUP($K46,'6.GWP'!$B$1:$G$173,4,FALSE),IF('1.GHG Inventory Form'!$E$6="IPCC AR5 Report(2013)",VLOOKUP($K46,'6.GWP'!$B$1:$G$173,5,FALSE),IF('1.GHG Inventory Form'!$E$6="IPCC AR6 Report(2021)",VLOOKUP($K46,'6.GWP'!$B$2:$G$173,6,FALSE),0))))),0)),0)</f>
        <v>0</v>
      </c>
      <c r="AS46" s="470">
        <f>IF(AD46="V",IF('1.GHG Inventory Form'!$E$6="IPCC AR2 Report(1995)",'6.GWP'!$C$5,IF('1.GHG Inventory Form'!$E$6="IPCC AR3 Report(2001)",'6.GWP'!$D$5,IF('1.GHG Inventory Form'!$E$6="IPCC AR4 Report(2007)",'6.GWP'!$E$5,IF('1.GHG Inventory Form'!$E$6="IPCC AR5 Report(2013)",'6.GWP'!$F$5,IF('1.GHG Inventory Form'!$E$6="IPCC AR6 Report(2021)",'6.GWP'!$G$5,0))))),0)</f>
        <v>0</v>
      </c>
      <c r="AT46" s="496">
        <f>IF(AE46="V",IF('1.GHG Inventory Form'!$E$6="IPCC AR2 Report(1995)",'6.GWP'!$C$4,IF('1.GHG Inventory Form'!$E$6="IPCC AR3 Report(2001)",'6.GWP'!$D$4,IF('1.GHG Inventory Form'!$E$6="IPCC AR4 Report(2007)",'6.GWP'!$E$4,IF('1.GHG Inventory Form'!$E$6="IPCC AR5 Report(2013)",'6.GWP'!$F$4,IF('1.GHG Inventory Form'!$E$6="IPCC AR6 Report(2021)",'6.GWP'!$G$4,0))))),0)</f>
        <v>0</v>
      </c>
      <c r="AU46" s="438" t="str">
        <f t="shared" si="9"/>
        <v/>
      </c>
      <c r="AV46" s="438" t="str">
        <f t="shared" si="10"/>
        <v/>
      </c>
      <c r="AW46" s="438" t="str">
        <f t="shared" si="11"/>
        <v/>
      </c>
      <c r="AX46" s="438" t="str">
        <f t="shared" si="12"/>
        <v/>
      </c>
      <c r="AY46" s="438" t="str">
        <f t="shared" si="13"/>
        <v/>
      </c>
      <c r="AZ46" s="438" t="str">
        <f t="shared" si="14"/>
        <v/>
      </c>
      <c r="BA46" s="438" t="str">
        <f t="shared" si="15"/>
        <v/>
      </c>
      <c r="BB46" s="497">
        <f t="shared" si="16"/>
        <v>0</v>
      </c>
      <c r="BC46" s="472">
        <f t="shared" si="17"/>
        <v>0</v>
      </c>
      <c r="BD46" s="473">
        <f t="shared" si="18"/>
        <v>0</v>
      </c>
      <c r="BI46" s="95" t="str">
        <f t="shared" si="19"/>
        <v/>
      </c>
      <c r="BJ46" s="95" t="str">
        <f t="shared" si="20"/>
        <v/>
      </c>
      <c r="BK46" s="95" t="str">
        <f t="shared" si="21"/>
        <v/>
      </c>
    </row>
    <row r="47" spans="1:63" customFormat="1" ht="18" customHeight="1">
      <c r="B47" s="753"/>
      <c r="C47" s="816"/>
      <c r="D47" s="787"/>
      <c r="E47" s="818"/>
      <c r="F47" s="819"/>
      <c r="G47" s="491" t="str">
        <f t="shared" si="0"/>
        <v>N</v>
      </c>
      <c r="H47" s="197" t="str">
        <f>IFERROR(LOOKUP(1,0/(('Data Request'!$E$50:$E$105='1.GHG Inventory Form'!$C$35)*('Data Request'!$B$50:$B$105='1.GHG Inventory Form'!$A47)),'Data Request'!$G$50:$G$105),"")</f>
        <v/>
      </c>
      <c r="I47" s="458" t="s">
        <v>3280</v>
      </c>
      <c r="J47" s="492" t="str">
        <f>IFERROR(LOOKUP(1,0/(('Data Request'!$E$50:$E$105='1.GHG Inventory Form'!$C$35)*('Data Request'!$B$50:$B$105='1.GHG Inventory Form'!$A47)),'Data Request'!$O$50:$O$105),"")</f>
        <v/>
      </c>
      <c r="K47" s="196"/>
      <c r="L47" s="243" t="str">
        <f>IFERROR(LOOKUP(1,0/(('Data Request'!$E$50:$E$105='1.GHG Inventory Form'!$C$35)*('Data Request'!$B$50:$B$105='1.GHG Inventory Form'!$A47)),'Data Request'!$M$50:$M$105),"")</f>
        <v/>
      </c>
      <c r="M47" s="430" t="str">
        <f>IFERROR(IF(I47="預設值Default",VLOOKUP($J47,'4.Default Emission Factor'!$D:$V,16,FALSE),"請填寫自訂活動數據單位Please fill in Custom Unit"),"請選擇預設排放係數名稱Please Choose Default Fuel or Greenhouse Gas")</f>
        <v>請選擇預設排放係數名稱Please Choose Default Fuel or Greenhouse Gas</v>
      </c>
      <c r="N47" s="245"/>
      <c r="O47" s="245"/>
      <c r="P47" s="33"/>
      <c r="Q47" s="33"/>
      <c r="R47" s="33"/>
      <c r="S47" s="33"/>
      <c r="T47" s="101"/>
      <c r="U47" s="101"/>
      <c r="V47" s="101"/>
      <c r="W47" s="102"/>
      <c r="X47" s="103"/>
      <c r="Y47" s="493" t="str">
        <f t="shared" si="1"/>
        <v/>
      </c>
      <c r="Z47" s="468" t="str">
        <f t="shared" si="2"/>
        <v/>
      </c>
      <c r="AA47" s="468" t="str">
        <f t="shared" si="3"/>
        <v/>
      </c>
      <c r="AB47" s="468" t="str">
        <f t="shared" si="4"/>
        <v/>
      </c>
      <c r="AC47" s="468" t="str">
        <f t="shared" si="5"/>
        <v/>
      </c>
      <c r="AD47" s="468" t="str">
        <f t="shared" si="6"/>
        <v/>
      </c>
      <c r="AE47" s="494" t="str">
        <f t="shared" si="7"/>
        <v/>
      </c>
      <c r="AF47" s="431">
        <f>IFERROR(IF($I47="預設值Default",ROUND(VLOOKUP($J47,'4.Default Emission Factor'!$D:$V,2,FALSE),10),IF($I47="自訂值Custom Value",P47,0)),0)</f>
        <v>0</v>
      </c>
      <c r="AG47" s="432">
        <f>IFERROR(IF($I47="預設值Default",ROUND(VLOOKUP($J47,'4.Default Emission Factor'!$D:$V,4,FALSE),10),IF($I47="自訂值Custom Value",Q47,0)),0)</f>
        <v>0</v>
      </c>
      <c r="AH47" s="432">
        <f>IFERROR(IF($I47="預設值Default",ROUND(VLOOKUP($J47,'4.Default Emission Factor'!$D:$V,6,FALSE),10),IF($I47="自訂值Custom Value",R47,0)),0)</f>
        <v>0</v>
      </c>
      <c r="AI47" s="432">
        <f>IFERROR(IF($I47="預設值Default",ROUND(VLOOKUP($J47,'4.Default Emission Factor'!$D:$V,8,FALSE),10),IF($I47="自訂值Custom Value",S47,0)),0)</f>
        <v>0</v>
      </c>
      <c r="AJ47" s="432">
        <f>IFERROR(IF($I47="預設值Default",ROUND(VLOOKUP($J47,'4.Default Emission Factor'!$D:$V,10,FALSE),10),IF($I47="自訂值Custom Value",T47,0)),0)</f>
        <v>0</v>
      </c>
      <c r="AK47" s="432">
        <f>IFERROR(IF($I47="預設值Default",ROUND(VLOOKUP($J47,'4.Default Emission Factor'!$D:$V,12,FALSE),10),IF($I47="自訂值Custom Value",U47,0)),0)</f>
        <v>0</v>
      </c>
      <c r="AL47" s="432">
        <f>IFERROR(IF($I47="預設值Default",ROUND(VLOOKUP($J47,'4.Default Emission Factor'!$D:$V,14,FALSE),10),IF($I47="自訂值Custom Value",V47,0)),0)</f>
        <v>0</v>
      </c>
      <c r="AM47" s="434" t="str">
        <f>IFERROR(IF(I47="預設值Default",VLOOKUP($J47,'4.Default Emission Factor'!$D:$V,17,FALSE),IF(I47="自訂值Custom Value",X47,"")),"")</f>
        <v/>
      </c>
      <c r="AN47" s="495">
        <f t="shared" si="8"/>
        <v>0</v>
      </c>
      <c r="AO47" s="470">
        <f>IF(Z47="V",IF('1.GHG Inventory Form'!$E$6="IPCC AR2 Report(1995)",'6.GWP'!$C$2,IF('1.GHG Inventory Form'!$E$6="IPCC AR3 Report(2001)",'6.GWP'!$D$2,IF('1.GHG Inventory Form'!$E$6="IPCC AR4 Report(2007)",'6.GWP'!$E$2,IF('1.GHG Inventory Form'!$E$6="IPCC AR5 Report(2013)",'6.GWP'!$F$2,IF('1.GHG Inventory Form'!$E$6="IPCC AR6 Report(2021)",'6.GWP'!$G$2,0))))),0)</f>
        <v>0</v>
      </c>
      <c r="AP47" s="470">
        <f>IF(AA47="V",IF('1.GHG Inventory Form'!$E$6="IPCC AR2 Report(1995)",'6.GWP'!$C$3,IF('1.GHG Inventory Form'!$E$6="IPCC AR3 Report(2001)",'6.GWP'!$D$3,IF('1.GHG Inventory Form'!$E$6="IPCC AR4 Report(2007)",'6.GWP'!$E$3,IF('1.GHG Inventory Form'!$E$6="IPCC AR5 Report(2013)",'6.GWP'!$F$3,IF('1.GHG Inventory Form'!$E$6="IPCC AR6 Report(2021)",'6.GWP'!$G$3,0))))),0)</f>
        <v>0</v>
      </c>
      <c r="AQ47" s="470">
        <f>IFERROR(IF(AND(AB47="V",$I47="預設值"),IF('1.GHG Inventory Form'!$E$6="IPCC AR2 Report(1995)",VLOOKUP($J47,'6.GWP'!$B$1:$G$173,2,FALSE),IF('1.GHG Inventory Form'!$E$6="IPCC AR3 Report(2001)",VLOOKUP($J47,'6.GWP'!$B$1:$G$173,3,FALSE),IF('1.GHG Inventory Form'!$E$6="IPCC AR4 Report(2007)",VLOOKUP($J47,'6.GWP'!$B$1:$G$173,4,FALSE),IF('1.GHG Inventory Form'!$E$6="IPCC AR5 Report(2013)",VLOOKUP($J47,'6.GWP'!$B$1:$G$173,5,FALSE),IF('1.GHG Inventory Form'!$E$6="IPCC AR6 Report(2021)",VLOOKUP($J47,'6.GWP'!$B$2:$G$173,6,FALSE),0))))),IF(AND(AB47="V",$I47="自訂值"),IF('1.GHG Inventory Form'!$E$6="IPCC AR2 Report(1995)",VLOOKUP($K47,'6.GWP'!$B$1:$G$173,2,FALSE),IF('1.GHG Inventory Form'!$E$6="IPCC AR3 Report(2001)",VLOOKUP($K47,'6.GWP'!$B$1:$G$173,3,FALSE),IF('1.GHG Inventory Form'!$E$6="IPCC AR4 Report(2007)",VLOOKUP($K47,'6.GWP'!$B$1:$G$173,4,FALSE),IF('1.GHG Inventory Form'!$E$6="IPCC AR5 Report(2013)",VLOOKUP($K47,'6.GWP'!$B$1:$G$173,5,FALSE),IF('1.GHG Inventory Form'!$E$6="IPCC AR6 Report(2021)",VLOOKUP($K47,'6.GWP'!$B$2:$G$173,6,FALSE),0))))),0)),0)</f>
        <v>0</v>
      </c>
      <c r="AR47" s="470">
        <f>IFERROR(IF(AND(AC47="V",$I47="預設值"),IF('1.GHG Inventory Form'!$E$6="IPCC AR2 Report(1995)",VLOOKUP($J47,'6.GWP'!$B$1:$G$173,2,FALSE),IF('1.GHG Inventory Form'!$E$6="IPCC AR3 Report(2001)",VLOOKUP($J47,'6.GWP'!$B$1:$G$173,3,FALSE),IF('1.GHG Inventory Form'!$E$6="IPCC AR4 Report(2007)",VLOOKUP($J47,'6.GWP'!$B$1:$G$173,4,FALSE),IF('1.GHG Inventory Form'!$E$6="IPCC AR5 Report(2013)",VLOOKUP($J47,'6.GWP'!$B$1:$G$173,5,FALSE),IF('1.GHG Inventory Form'!$E$6="IPCC AR6 Report(2021)",VLOOKUP($J47,'6.GWP'!$B$2:$G$173,6,FALSE),0))))),IF(AND(AC47="V",$I47="自訂值"),IF('1.GHG Inventory Form'!$E$6="IPCC AR2 Report(1995)",VLOOKUP($K47,'6.GWP'!$B$1:$G$173,2,FALSE),IF('1.GHG Inventory Form'!$E$6="IPCC AR3 Report(2001)",VLOOKUP($K47,'6.GWP'!$B$1:$G$173,3,FALSE),IF('1.GHG Inventory Form'!$E$6="IPCC AR4 Report(2007)",VLOOKUP($K47,'6.GWP'!$B$1:$G$173,4,FALSE),IF('1.GHG Inventory Form'!$E$6="IPCC AR5 Report(2013)",VLOOKUP($K47,'6.GWP'!$B$1:$G$173,5,FALSE),IF('1.GHG Inventory Form'!$E$6="IPCC AR6 Report(2021)",VLOOKUP($K47,'6.GWP'!$B$2:$G$173,6,FALSE),0))))),0)),0)</f>
        <v>0</v>
      </c>
      <c r="AS47" s="470">
        <f>IF(AD47="V",IF('1.GHG Inventory Form'!$E$6="IPCC AR2 Report(1995)",'6.GWP'!$C$5,IF('1.GHG Inventory Form'!$E$6="IPCC AR3 Report(2001)",'6.GWP'!$D$5,IF('1.GHG Inventory Form'!$E$6="IPCC AR4 Report(2007)",'6.GWP'!$E$5,IF('1.GHG Inventory Form'!$E$6="IPCC AR5 Report(2013)",'6.GWP'!$F$5,IF('1.GHG Inventory Form'!$E$6="IPCC AR6 Report(2021)",'6.GWP'!$G$5,0))))),0)</f>
        <v>0</v>
      </c>
      <c r="AT47" s="496">
        <f>IF(AE47="V",IF('1.GHG Inventory Form'!$E$6="IPCC AR2 Report(1995)",'6.GWP'!$C$4,IF('1.GHG Inventory Form'!$E$6="IPCC AR3 Report(2001)",'6.GWP'!$D$4,IF('1.GHG Inventory Form'!$E$6="IPCC AR4 Report(2007)",'6.GWP'!$E$4,IF('1.GHG Inventory Form'!$E$6="IPCC AR5 Report(2013)",'6.GWP'!$F$4,IF('1.GHG Inventory Form'!$E$6="IPCC AR6 Report(2021)",'6.GWP'!$G$4,0))))),0)</f>
        <v>0</v>
      </c>
      <c r="AU47" s="438" t="str">
        <f t="shared" si="9"/>
        <v/>
      </c>
      <c r="AV47" s="438" t="str">
        <f t="shared" si="10"/>
        <v/>
      </c>
      <c r="AW47" s="438" t="str">
        <f t="shared" si="11"/>
        <v/>
      </c>
      <c r="AX47" s="438" t="str">
        <f t="shared" si="12"/>
        <v/>
      </c>
      <c r="AY47" s="438" t="str">
        <f t="shared" si="13"/>
        <v/>
      </c>
      <c r="AZ47" s="438" t="str">
        <f t="shared" si="14"/>
        <v/>
      </c>
      <c r="BA47" s="438" t="str">
        <f t="shared" si="15"/>
        <v/>
      </c>
      <c r="BB47" s="497">
        <f t="shared" si="16"/>
        <v>0</v>
      </c>
      <c r="BC47" s="472">
        <f t="shared" si="17"/>
        <v>0</v>
      </c>
      <c r="BD47" s="473">
        <f t="shared" si="18"/>
        <v>0</v>
      </c>
      <c r="BI47" s="95" t="str">
        <f t="shared" si="19"/>
        <v/>
      </c>
      <c r="BJ47" s="95" t="str">
        <f t="shared" si="20"/>
        <v/>
      </c>
      <c r="BK47" s="95" t="str">
        <f t="shared" si="21"/>
        <v/>
      </c>
    </row>
    <row r="48" spans="1:63" customFormat="1" ht="18" customHeight="1" thickBot="1">
      <c r="B48" s="753"/>
      <c r="C48" s="826"/>
      <c r="D48" s="788"/>
      <c r="E48" s="830"/>
      <c r="F48" s="831"/>
      <c r="G48" s="499" t="str">
        <f t="shared" si="0"/>
        <v>N</v>
      </c>
      <c r="H48" s="198" t="str">
        <f>IFERROR(LOOKUP(1,0/(('Data Request'!$E$50:$E$105='1.GHG Inventory Form'!$C$35)*('Data Request'!$B$50:$B$105='1.GHG Inventory Form'!$A48)),'Data Request'!$G$50:$G$105),"")</f>
        <v/>
      </c>
      <c r="I48" s="500" t="s">
        <v>3280</v>
      </c>
      <c r="J48" s="501" t="str">
        <f>IFERROR(LOOKUP(1,0/(('Data Request'!$E$50:$E$105='1.GHG Inventory Form'!$C$35)*('Data Request'!$B$50:$B$105='1.GHG Inventory Form'!$A48)),'Data Request'!$O$50:$O$105),"")</f>
        <v/>
      </c>
      <c r="K48" s="199"/>
      <c r="L48" s="246" t="str">
        <f>IFERROR(LOOKUP(1,0/(('Data Request'!$E$50:$E$105='1.GHG Inventory Form'!$C$35)*('Data Request'!$B$50:$B$105='1.GHG Inventory Form'!$A48)),'Data Request'!$M$50:$M$105),"")</f>
        <v/>
      </c>
      <c r="M48" s="502" t="str">
        <f>IFERROR(IF(I48="預設值Default",VLOOKUP($J48,'4.Default Emission Factor'!$D:$V,16,FALSE),"請填寫自訂活動數據單位Please fill in Custom Unit"),"請選擇預設排放係數名稱Please Choose Default Fuel or Greenhouse Gas")</f>
        <v>請選擇預設排放係數名稱Please Choose Default Fuel or Greenhouse Gas</v>
      </c>
      <c r="N48" s="251"/>
      <c r="O48" s="251"/>
      <c r="P48" s="34"/>
      <c r="Q48" s="34"/>
      <c r="R48" s="34"/>
      <c r="S48" s="34"/>
      <c r="T48" s="104"/>
      <c r="U48" s="104"/>
      <c r="V48" s="104"/>
      <c r="W48" s="105"/>
      <c r="X48" s="106"/>
      <c r="Y48" s="503" t="str">
        <f t="shared" si="1"/>
        <v/>
      </c>
      <c r="Z48" s="504" t="str">
        <f t="shared" si="2"/>
        <v/>
      </c>
      <c r="AA48" s="504" t="str">
        <f t="shared" si="3"/>
        <v/>
      </c>
      <c r="AB48" s="504" t="str">
        <f t="shared" si="4"/>
        <v/>
      </c>
      <c r="AC48" s="504" t="str">
        <f t="shared" si="5"/>
        <v/>
      </c>
      <c r="AD48" s="504" t="str">
        <f t="shared" si="6"/>
        <v/>
      </c>
      <c r="AE48" s="505" t="str">
        <f t="shared" si="7"/>
        <v/>
      </c>
      <c r="AF48" s="506">
        <f>IFERROR(IF($I48="預設值Default",ROUND(VLOOKUP($J48,'4.Default Emission Factor'!$D:$V,2,FALSE),10),IF($I48="自訂值Custom Value",P48,0)),0)</f>
        <v>0</v>
      </c>
      <c r="AG48" s="507">
        <f>IFERROR(IF($I48="預設值Default",ROUND(VLOOKUP($J48,'4.Default Emission Factor'!$D:$V,4,FALSE),10),IF($I48="自訂值Custom Value",Q48,0)),0)</f>
        <v>0</v>
      </c>
      <c r="AH48" s="507">
        <f>IFERROR(IF($I48="預設值Default",ROUND(VLOOKUP($J48,'4.Default Emission Factor'!$D:$V,6,FALSE),10),IF($I48="自訂值Custom Value",R48,0)),0)</f>
        <v>0</v>
      </c>
      <c r="AI48" s="507">
        <f>IFERROR(IF($I48="預設值Default",ROUND(VLOOKUP($J48,'4.Default Emission Factor'!$D:$V,8,FALSE),10),IF($I48="自訂值Custom Value",S48,0)),0)</f>
        <v>0</v>
      </c>
      <c r="AJ48" s="507">
        <f>IFERROR(IF($I48="預設值Default",ROUND(VLOOKUP($J48,'4.Default Emission Factor'!$D:$V,10,FALSE),10),IF($I48="自訂值Custom Value",T48,0)),0)</f>
        <v>0</v>
      </c>
      <c r="AK48" s="507">
        <f>IFERROR(IF($I48="預設值Default",ROUND(VLOOKUP($J48,'4.Default Emission Factor'!$D:$V,12,FALSE),10),IF($I48="自訂值Custom Value",U48,0)),0)</f>
        <v>0</v>
      </c>
      <c r="AL48" s="507">
        <f>IFERROR(IF($I48="預設值Default",ROUND(VLOOKUP($J48,'4.Default Emission Factor'!$D:$V,14,FALSE),10),IF($I48="自訂值Custom Value",V48,0)),0)</f>
        <v>0</v>
      </c>
      <c r="AM48" s="508" t="str">
        <f>IFERROR(IF(I48="預設值Default",VLOOKUP($J48,'4.Default Emission Factor'!$D:$V,17,FALSE),IF(I48="自訂值Custom Value",X48,"")),"")</f>
        <v/>
      </c>
      <c r="AN48" s="509">
        <f t="shared" si="8"/>
        <v>0</v>
      </c>
      <c r="AO48" s="510">
        <f>IF(Z48="V",IF('1.GHG Inventory Form'!$E$6="IPCC AR2 Report(1995)",'6.GWP'!$C$2,IF('1.GHG Inventory Form'!$E$6="IPCC AR3 Report(2001)",'6.GWP'!$D$2,IF('1.GHG Inventory Form'!$E$6="IPCC AR4 Report(2007)",'6.GWP'!$E$2,IF('1.GHG Inventory Form'!$E$6="IPCC AR5 Report(2013)",'6.GWP'!$F$2,IF('1.GHG Inventory Form'!$E$6="IPCC AR6 Report(2021)",'6.GWP'!$G$2,0))))),0)</f>
        <v>0</v>
      </c>
      <c r="AP48" s="510">
        <f>IF(AA48="V",IF('1.GHG Inventory Form'!$E$6="IPCC AR2 Report(1995)",'6.GWP'!$C$3,IF('1.GHG Inventory Form'!$E$6="IPCC AR3 Report(2001)",'6.GWP'!$D$3,IF('1.GHG Inventory Form'!$E$6="IPCC AR4 Report(2007)",'6.GWP'!$E$3,IF('1.GHG Inventory Form'!$E$6="IPCC AR5 Report(2013)",'6.GWP'!$F$3,IF('1.GHG Inventory Form'!$E$6="IPCC AR6 Report(2021)",'6.GWP'!$G$3,0))))),0)</f>
        <v>0</v>
      </c>
      <c r="AQ48" s="510">
        <f>IFERROR(IF(AND(AB48="V",$I48="預設值"),IF('1.GHG Inventory Form'!$E$6="IPCC AR2 Report(1995)",VLOOKUP($J48,'6.GWP'!$B$1:$G$173,2,FALSE),IF('1.GHG Inventory Form'!$E$6="IPCC AR3 Report(2001)",VLOOKUP($J48,'6.GWP'!$B$1:$G$173,3,FALSE),IF('1.GHG Inventory Form'!$E$6="IPCC AR4 Report(2007)",VLOOKUP($J48,'6.GWP'!$B$1:$G$173,4,FALSE),IF('1.GHG Inventory Form'!$E$6="IPCC AR5 Report(2013)",VLOOKUP($J48,'6.GWP'!$B$1:$G$173,5,FALSE),IF('1.GHG Inventory Form'!$E$6="IPCC AR6 Report(2021)",VLOOKUP($J48,'6.GWP'!$B$2:$G$173,6,FALSE),0))))),IF(AND(AB48="V",$I48="自訂值"),IF('1.GHG Inventory Form'!$E$6="IPCC AR2 Report(1995)",VLOOKUP($K48,'6.GWP'!$B$1:$G$173,2,FALSE),IF('1.GHG Inventory Form'!$E$6="IPCC AR3 Report(2001)",VLOOKUP($K48,'6.GWP'!$B$1:$G$173,3,FALSE),IF('1.GHG Inventory Form'!$E$6="IPCC AR4 Report(2007)",VLOOKUP($K48,'6.GWP'!$B$1:$G$173,4,FALSE),IF('1.GHG Inventory Form'!$E$6="IPCC AR5 Report(2013)",VLOOKUP($K48,'6.GWP'!$B$1:$G$173,5,FALSE),IF('1.GHG Inventory Form'!$E$6="IPCC AR6 Report(2021)",VLOOKUP($K48,'6.GWP'!$B$2:$G$173,6,FALSE),0))))),0)),0)</f>
        <v>0</v>
      </c>
      <c r="AR48" s="510">
        <f>IFERROR(IF(AND(AC48="V",$I48="預設值"),IF('1.GHG Inventory Form'!$E$6="IPCC AR2 Report(1995)",VLOOKUP($J48,'6.GWP'!$B$1:$G$173,2,FALSE),IF('1.GHG Inventory Form'!$E$6="IPCC AR3 Report(2001)",VLOOKUP($J48,'6.GWP'!$B$1:$G$173,3,FALSE),IF('1.GHG Inventory Form'!$E$6="IPCC AR4 Report(2007)",VLOOKUP($J48,'6.GWP'!$B$1:$G$173,4,FALSE),IF('1.GHG Inventory Form'!$E$6="IPCC AR5 Report(2013)",VLOOKUP($J48,'6.GWP'!$B$1:$G$173,5,FALSE),IF('1.GHG Inventory Form'!$E$6="IPCC AR6 Report(2021)",VLOOKUP($J48,'6.GWP'!$B$2:$G$173,6,FALSE),0))))),IF(AND(AC48="V",$I48="自訂值"),IF('1.GHG Inventory Form'!$E$6="IPCC AR2 Report(1995)",VLOOKUP($K48,'6.GWP'!$B$1:$G$173,2,FALSE),IF('1.GHG Inventory Form'!$E$6="IPCC AR3 Report(2001)",VLOOKUP($K48,'6.GWP'!$B$1:$G$173,3,FALSE),IF('1.GHG Inventory Form'!$E$6="IPCC AR4 Report(2007)",VLOOKUP($K48,'6.GWP'!$B$1:$G$173,4,FALSE),IF('1.GHG Inventory Form'!$E$6="IPCC AR5 Report(2013)",VLOOKUP($K48,'6.GWP'!$B$1:$G$173,5,FALSE),IF('1.GHG Inventory Form'!$E$6="IPCC AR6 Report(2021)",VLOOKUP($K48,'6.GWP'!$B$2:$G$173,6,FALSE),0))))),0)),0)</f>
        <v>0</v>
      </c>
      <c r="AS48" s="510">
        <f>IF(AD48="V",IF('1.GHG Inventory Form'!$E$6="IPCC AR2 Report(1995)",'6.GWP'!$C$5,IF('1.GHG Inventory Form'!$E$6="IPCC AR3 Report(2001)",'6.GWP'!$D$5,IF('1.GHG Inventory Form'!$E$6="IPCC AR4 Report(2007)",'6.GWP'!$E$5,IF('1.GHG Inventory Form'!$E$6="IPCC AR5 Report(2013)",'6.GWP'!$F$5,IF('1.GHG Inventory Form'!$E$6="IPCC AR6 Report(2021)",'6.GWP'!$G$5,0))))),0)</f>
        <v>0</v>
      </c>
      <c r="AT48" s="511">
        <f>IF(AE48="V",IF('1.GHG Inventory Form'!$E$6="IPCC AR2 Report(1995)",'6.GWP'!$C$4,IF('1.GHG Inventory Form'!$E$6="IPCC AR3 Report(2001)",'6.GWP'!$D$4,IF('1.GHG Inventory Form'!$E$6="IPCC AR4 Report(2007)",'6.GWP'!$E$4,IF('1.GHG Inventory Form'!$E$6="IPCC AR5 Report(2013)",'6.GWP'!$F$4,IF('1.GHG Inventory Form'!$E$6="IPCC AR6 Report(2021)",'6.GWP'!$G$4,0))))),0)</f>
        <v>0</v>
      </c>
      <c r="AU48" s="512" t="str">
        <f t="shared" ref="AU48:AU79" si="22">IFERROR($L48*AF48*AN48,"")</f>
        <v/>
      </c>
      <c r="AV48" s="512" t="str">
        <f t="shared" ref="AV48:AV79" si="23">IFERROR($L48*AG48*AO48,"")</f>
        <v/>
      </c>
      <c r="AW48" s="512" t="str">
        <f t="shared" ref="AW48:AW79" si="24">IFERROR($L48*AH48*AP48,"")</f>
        <v/>
      </c>
      <c r="AX48" s="512" t="str">
        <f t="shared" ref="AX48:AX79" si="25">IFERROR($L48*AI48*AQ48,"")</f>
        <v/>
      </c>
      <c r="AY48" s="512" t="str">
        <f t="shared" ref="AY48:AY79" si="26">IFERROR($L48*AJ48*AR48,"")</f>
        <v/>
      </c>
      <c r="AZ48" s="512" t="str">
        <f t="shared" ref="AZ48:AZ79" si="27">IFERROR($L48*AK48*AS48,"")</f>
        <v/>
      </c>
      <c r="BA48" s="512" t="str">
        <f t="shared" ref="BA48:BA79" si="28">IFERROR($L48*AL48*AT48,"")</f>
        <v/>
      </c>
      <c r="BB48" s="513">
        <f t="shared" si="16"/>
        <v>0</v>
      </c>
      <c r="BC48" s="514">
        <f t="shared" si="17"/>
        <v>0</v>
      </c>
      <c r="BD48" s="515">
        <f t="shared" si="18"/>
        <v>0</v>
      </c>
      <c r="BI48" s="95" t="str">
        <f t="shared" si="19"/>
        <v/>
      </c>
      <c r="BJ48" s="95" t="str">
        <f t="shared" si="20"/>
        <v/>
      </c>
      <c r="BK48" s="95" t="str">
        <f t="shared" si="21"/>
        <v/>
      </c>
    </row>
    <row r="49" spans="1:63" customFormat="1" ht="63" customHeight="1" thickBot="1">
      <c r="A49">
        <v>1</v>
      </c>
      <c r="B49" s="753"/>
      <c r="C49" s="516">
        <v>1.5</v>
      </c>
      <c r="D49" s="788" t="s">
        <v>3283</v>
      </c>
      <c r="E49" s="830"/>
      <c r="F49" s="819"/>
      <c r="G49" s="517" t="str">
        <f t="shared" si="0"/>
        <v>N</v>
      </c>
      <c r="H49" s="201" t="s">
        <v>3284</v>
      </c>
      <c r="I49" s="443"/>
      <c r="J49" s="444"/>
      <c r="K49" s="202"/>
      <c r="L49" s="249"/>
      <c r="M49" s="445" t="str">
        <f>IFERROR(IF(I49="預設值Default",VLOOKUP($J49,'4.Default Emission Factor'!$D:$V,16,FALSE),"請填寫自訂活動數據單位Please fill in Custom Unit"),"請選擇預設排放係數名稱Please Choose Default Fuel or Greenhouse Gas")</f>
        <v>請填寫自訂活動數據單位Please fill in Custom Unit</v>
      </c>
      <c r="N49" s="253"/>
      <c r="O49" s="253"/>
      <c r="P49" s="160"/>
      <c r="Q49" s="160"/>
      <c r="R49" s="160"/>
      <c r="S49" s="160"/>
      <c r="T49" s="161"/>
      <c r="U49" s="161"/>
      <c r="V49" s="161"/>
      <c r="W49" s="162"/>
      <c r="X49" s="163"/>
      <c r="Y49" s="446" t="str">
        <f t="shared" si="1"/>
        <v/>
      </c>
      <c r="Z49" s="447" t="str">
        <f t="shared" si="2"/>
        <v/>
      </c>
      <c r="AA49" s="447" t="str">
        <f t="shared" si="3"/>
        <v/>
      </c>
      <c r="AB49" s="447" t="str">
        <f t="shared" si="4"/>
        <v/>
      </c>
      <c r="AC49" s="447" t="str">
        <f t="shared" si="5"/>
        <v/>
      </c>
      <c r="AD49" s="447" t="str">
        <f t="shared" si="6"/>
        <v/>
      </c>
      <c r="AE49" s="448" t="str">
        <f t="shared" si="7"/>
        <v/>
      </c>
      <c r="AF49" s="446">
        <f>IFERROR(IF($I49="預設值Default",ROUND(VLOOKUP($J49,'4.Default Emission Factor'!$D:$V,2,FALSE),10),IF($I49="自訂值Custom Value",P49,0)),0)</f>
        <v>0</v>
      </c>
      <c r="AG49" s="447">
        <f>IFERROR(IF($I49="預設值Default",ROUND(VLOOKUP($J49,'4.Default Emission Factor'!$D:$V,4,FALSE),10),IF($I49="自訂值Custom Value",Q49,0)),0)</f>
        <v>0</v>
      </c>
      <c r="AH49" s="447">
        <f>IFERROR(IF($I49="預設值Default",ROUND(VLOOKUP($J49,'4.Default Emission Factor'!$D:$V,6,FALSE),10),IF($I49="自訂值Custom Value",R49,0)),0)</f>
        <v>0</v>
      </c>
      <c r="AI49" s="447">
        <f>IFERROR(IF($I49="預設值Default",ROUND(VLOOKUP($J49,'4.Default Emission Factor'!$D:$V,8,FALSE),10),IF($I49="自訂值Custom Value",S49,0)),0)</f>
        <v>0</v>
      </c>
      <c r="AJ49" s="447">
        <f>IFERROR(IF($I49="預設值Default",ROUND(VLOOKUP($J49,'4.Default Emission Factor'!$D:$V,10,FALSE),10),IF($I49="自訂值Custom Value",T49,0)),0)</f>
        <v>0</v>
      </c>
      <c r="AK49" s="447">
        <f>IFERROR(IF($I49="預設值Default",ROUND(VLOOKUP($J49,'4.Default Emission Factor'!$D:$V,12,FALSE),10),IF($I49="自訂值Custom Value",U49,0)),0)</f>
        <v>0</v>
      </c>
      <c r="AL49" s="447">
        <f>IFERROR(IF($I49="預設值Default",ROUND(VLOOKUP($J49,'4.Default Emission Factor'!$D:$V,14,FALSE),10),IF($I49="自訂值Custom Value",V49,0)),0)</f>
        <v>0</v>
      </c>
      <c r="AM49" s="449" t="str">
        <f>IFERROR(IF(I49="預設值Default",VLOOKUP($J49,'4.Default Emission Factor'!$D:$V,17,FALSE),IF(I49="自訂值Custom Value",X49,"")),"")</f>
        <v/>
      </c>
      <c r="AN49" s="450">
        <f t="shared" si="8"/>
        <v>0</v>
      </c>
      <c r="AO49" s="451">
        <f>IF(Z49="V",IF('1.GHG Inventory Form'!$E$6="IPCC AR2 Report(1995)",'6.GWP'!$C$2,IF('1.GHG Inventory Form'!$E$6="IPCC AR3 Report(2001)",'6.GWP'!$D$2,IF('1.GHG Inventory Form'!$E$6="IPCC AR4 Report(2007)",'6.GWP'!$E$2,IF('1.GHG Inventory Form'!$E$6="IPCC AR5 Report(2013)",'6.GWP'!$F$2,IF('1.GHG Inventory Form'!$E$6="IPCC AR6 Report(2021)",'6.GWP'!$G$2,0))))),0)</f>
        <v>0</v>
      </c>
      <c r="AP49" s="451">
        <f>IF(AA49="V",IF('1.GHG Inventory Form'!$E$6="IPCC AR2 Report(1995)",'6.GWP'!$C$3,IF('1.GHG Inventory Form'!$E$6="IPCC AR3 Report(2001)",'6.GWP'!$D$3,IF('1.GHG Inventory Form'!$E$6="IPCC AR4 Report(2007)",'6.GWP'!$E$3,IF('1.GHG Inventory Form'!$E$6="IPCC AR5 Report(2013)",'6.GWP'!$F$3,IF('1.GHG Inventory Form'!$E$6="IPCC AR6 Report(2021)",'6.GWP'!$G$3,0))))),0)</f>
        <v>0</v>
      </c>
      <c r="AQ49" s="451">
        <f>IFERROR(IF(AND(AB49="V",$I49="預設值"),IF('1.GHG Inventory Form'!$E$6="IPCC AR2 Report(1995)",VLOOKUP($J49,'6.GWP'!$B$1:$G$173,2,FALSE),IF('1.GHG Inventory Form'!$E$6="IPCC AR3 Report(2001)",VLOOKUP($J49,'6.GWP'!$B$1:$G$173,3,FALSE),IF('1.GHG Inventory Form'!$E$6="IPCC AR4 Report(2007)",VLOOKUP($J49,'6.GWP'!$B$1:$G$173,4,FALSE),IF('1.GHG Inventory Form'!$E$6="IPCC AR5 Report(2013)",VLOOKUP($J49,'6.GWP'!$B$1:$G$173,5,FALSE),IF('1.GHG Inventory Form'!$E$6="IPCC AR6 Report(2021)",VLOOKUP($J49,'6.GWP'!$B$2:$G$173,6,FALSE),0))))),IF(AND(AB49="V",$I49="自訂值"),IF('1.GHG Inventory Form'!$E$6="IPCC AR2 Report(1995)",VLOOKUP($K49,'6.GWP'!$B$1:$G$173,2,FALSE),IF('1.GHG Inventory Form'!$E$6="IPCC AR3 Report(2001)",VLOOKUP($K49,'6.GWP'!$B$1:$G$173,3,FALSE),IF('1.GHG Inventory Form'!$E$6="IPCC AR4 Report(2007)",VLOOKUP($K49,'6.GWP'!$B$1:$G$173,4,FALSE),IF('1.GHG Inventory Form'!$E$6="IPCC AR5 Report(2013)",VLOOKUP($K49,'6.GWP'!$B$1:$G$173,5,FALSE),IF('1.GHG Inventory Form'!$E$6="IPCC AR6 Report(2021)",VLOOKUP($K49,'6.GWP'!$B$2:$G$173,6,FALSE),0))))),0)),0)</f>
        <v>0</v>
      </c>
      <c r="AR49" s="451">
        <f>IFERROR(IF(AND(AC49="V",$I49="預設值"),IF('1.GHG Inventory Form'!$E$6="IPCC AR2 Report(1995)",VLOOKUP($J49,'6.GWP'!$B$1:$G$173,2,FALSE),IF('1.GHG Inventory Form'!$E$6="IPCC AR3 Report(2001)",VLOOKUP($J49,'6.GWP'!$B$1:$G$173,3,FALSE),IF('1.GHG Inventory Form'!$E$6="IPCC AR4 Report(2007)",VLOOKUP($J49,'6.GWP'!$B$1:$G$173,4,FALSE),IF('1.GHG Inventory Form'!$E$6="IPCC AR5 Report(2013)",VLOOKUP($J49,'6.GWP'!$B$1:$G$173,5,FALSE),IF('1.GHG Inventory Form'!$E$6="IPCC AR6 Report(2021)",VLOOKUP($J49,'6.GWP'!$B$2:$G$173,6,FALSE),0))))),IF(AND(AC49="V",$I49="自訂值"),IF('1.GHG Inventory Form'!$E$6="IPCC AR2 Report(1995)",VLOOKUP($K49,'6.GWP'!$B$1:$G$173,2,FALSE),IF('1.GHG Inventory Form'!$E$6="IPCC AR3 Report(2001)",VLOOKUP($K49,'6.GWP'!$B$1:$G$173,3,FALSE),IF('1.GHG Inventory Form'!$E$6="IPCC AR4 Report(2007)",VLOOKUP($K49,'6.GWP'!$B$1:$G$173,4,FALSE),IF('1.GHG Inventory Form'!$E$6="IPCC AR5 Report(2013)",VLOOKUP($K49,'6.GWP'!$B$1:$G$173,5,FALSE),IF('1.GHG Inventory Form'!$E$6="IPCC AR6 Report(2021)",VLOOKUP($K49,'6.GWP'!$B$2:$G$173,6,FALSE),0))))),0)),0)</f>
        <v>0</v>
      </c>
      <c r="AS49" s="451">
        <f>IF(AD49="V",IF('1.GHG Inventory Form'!$E$6="IPCC AR2 Report(1995)",'6.GWP'!$C$5,IF('1.GHG Inventory Form'!$E$6="IPCC AR3 Report(2001)",'6.GWP'!$D$5,IF('1.GHG Inventory Form'!$E$6="IPCC AR4 Report(2007)",'6.GWP'!$E$5,IF('1.GHG Inventory Form'!$E$6="IPCC AR5 Report(2013)",'6.GWP'!$F$5,IF('1.GHG Inventory Form'!$E$6="IPCC AR6 Report(2021)",'6.GWP'!$G$5,0))))),0)</f>
        <v>0</v>
      </c>
      <c r="AT49" s="452">
        <f>IF(AE49="V",IF('1.GHG Inventory Form'!$E$6="IPCC AR2 Report(1995)",'6.GWP'!$C$4,IF('1.GHG Inventory Form'!$E$6="IPCC AR3 Report(2001)",'6.GWP'!$D$4,IF('1.GHG Inventory Form'!$E$6="IPCC AR4 Report(2007)",'6.GWP'!$E$4,IF('1.GHG Inventory Form'!$E$6="IPCC AR5 Report(2013)",'6.GWP'!$F$4,IF('1.GHG Inventory Form'!$E$6="IPCC AR6 Report(2021)",'6.GWP'!$G$4,0))))),0)</f>
        <v>0</v>
      </c>
      <c r="AU49" s="453">
        <f t="shared" si="22"/>
        <v>0</v>
      </c>
      <c r="AV49" s="453">
        <f t="shared" si="23"/>
        <v>0</v>
      </c>
      <c r="AW49" s="453">
        <f t="shared" si="24"/>
        <v>0</v>
      </c>
      <c r="AX49" s="453">
        <f t="shared" si="25"/>
        <v>0</v>
      </c>
      <c r="AY49" s="453">
        <f t="shared" si="26"/>
        <v>0</v>
      </c>
      <c r="AZ49" s="453">
        <f t="shared" si="27"/>
        <v>0</v>
      </c>
      <c r="BA49" s="453">
        <f t="shared" si="28"/>
        <v>0</v>
      </c>
      <c r="BB49" s="453">
        <f t="shared" si="16"/>
        <v>0</v>
      </c>
      <c r="BC49" s="454">
        <f t="shared" si="17"/>
        <v>0</v>
      </c>
      <c r="BD49" s="455">
        <f t="shared" si="18"/>
        <v>0</v>
      </c>
      <c r="BI49" s="95" t="str">
        <f t="shared" si="19"/>
        <v/>
      </c>
      <c r="BJ49" s="95" t="str">
        <f t="shared" si="20"/>
        <v/>
      </c>
      <c r="BK49" s="95" t="str">
        <f t="shared" si="21"/>
        <v/>
      </c>
    </row>
    <row r="50" spans="1:63" customFormat="1" ht="41" customHeight="1">
      <c r="A50">
        <v>1</v>
      </c>
      <c r="B50" s="753"/>
      <c r="C50" s="832">
        <v>1.4</v>
      </c>
      <c r="D50" s="827" t="s">
        <v>3285</v>
      </c>
      <c r="E50" s="828"/>
      <c r="F50" s="835" t="s">
        <v>3286</v>
      </c>
      <c r="G50" s="518" t="str">
        <f t="shared" si="0"/>
        <v>Y</v>
      </c>
      <c r="H50" s="457" t="str">
        <f>IFERROR(LOOKUP(1,0/(('Data Request'!$E$50:$E$105=1.41)*('Data Request'!$B$50:$B$105='1.GHG Inventory Form'!$A50)),'Data Request'!$G$50:$G$105),"")</f>
        <v>乾粉滅火器(KBC、BC) Dry powder fire extinguisher (KBC, BC)</v>
      </c>
      <c r="I50" s="458" t="s">
        <v>3280</v>
      </c>
      <c r="J50" s="458" t="str">
        <f>IFERROR(LOOKUP(1,0/(('Data Request'!$E$50:$E$105=1.41)*('Data Request'!$B$50:$B$105='1.GHG Inventory Form'!$A50)),'Data Request'!$O$50:$O$105),"")</f>
        <v>CO2滅火器-CO2 fire extinguishers</v>
      </c>
      <c r="K50" s="302"/>
      <c r="L50" s="250">
        <f>IFERROR(LOOKUP(1,0/(('Data Request'!$E$50:$E$105=1.41)*('Data Request'!$B$50:$B$105='1.GHG Inventory Form'!$A50)),'Data Request'!$M$50:$M$105),"")</f>
        <v>0</v>
      </c>
      <c r="M50" s="457" t="str">
        <f>IFERROR(IF(I50="預設值Default",VLOOKUP($J50,'4.Default Emission Factor'!$D:$V,16,FALSE),"請填寫自訂活動數據單位Please fill in Custom Unit"),"請選擇預設排放係數名稱Please Choose Default Fuel or Greenhouse Gas")</f>
        <v>Ton</v>
      </c>
      <c r="N50" s="304"/>
      <c r="O50" s="304"/>
      <c r="P50" s="35"/>
      <c r="Q50" s="35"/>
      <c r="R50" s="35"/>
      <c r="S50" s="35"/>
      <c r="T50" s="107"/>
      <c r="U50" s="107"/>
      <c r="V50" s="107"/>
      <c r="W50" s="107"/>
      <c r="X50" s="305"/>
      <c r="Y50" s="459" t="str">
        <f t="shared" si="1"/>
        <v>V</v>
      </c>
      <c r="Z50" s="459" t="str">
        <f t="shared" si="2"/>
        <v/>
      </c>
      <c r="AA50" s="459" t="str">
        <f t="shared" si="3"/>
        <v/>
      </c>
      <c r="AB50" s="459" t="str">
        <f t="shared" si="4"/>
        <v/>
      </c>
      <c r="AC50" s="459" t="str">
        <f t="shared" si="5"/>
        <v/>
      </c>
      <c r="AD50" s="459" t="str">
        <f t="shared" si="6"/>
        <v/>
      </c>
      <c r="AE50" s="459" t="str">
        <f t="shared" si="7"/>
        <v/>
      </c>
      <c r="AF50" s="459">
        <f>IFERROR(IF($I50="預設值Default",ROUND(VLOOKUP($J50,'4.Default Emission Factor'!$D:$V,2,FALSE),10),IF($I50="自訂值Custom Value",P50,0)),0)</f>
        <v>1</v>
      </c>
      <c r="AG50" s="459">
        <f>IFERROR(IF($I50="預設值Default",ROUND(VLOOKUP($J50,'4.Default Emission Factor'!$D:$V,4,FALSE),10),IF($I50="自訂值Custom Value",Q50,0)),0)</f>
        <v>0</v>
      </c>
      <c r="AH50" s="459">
        <f>IFERROR(IF($I50="預設值Default",ROUND(VLOOKUP($J50,'4.Default Emission Factor'!$D:$V,6,FALSE),10),IF($I50="自訂值Custom Value",R50,0)),0)</f>
        <v>0</v>
      </c>
      <c r="AI50" s="459">
        <f>IFERROR(IF($I50="預設值Default",ROUND(VLOOKUP($J50,'4.Default Emission Factor'!$D:$V,8,FALSE),10),IF($I50="自訂值Custom Value",S50,0)),0)</f>
        <v>0</v>
      </c>
      <c r="AJ50" s="459">
        <f>IFERROR(IF($I50="預設值Default",ROUND(VLOOKUP($J50,'4.Default Emission Factor'!$D:$V,10,FALSE),10),IF($I50="自訂值Custom Value",T50,0)),0)</f>
        <v>0</v>
      </c>
      <c r="AK50" s="459">
        <f>IFERROR(IF($I50="預設值Default",ROUND(VLOOKUP($J50,'4.Default Emission Factor'!$D:$V,12,FALSE),10),IF($I50="自訂值Custom Value",U50,0)),0)</f>
        <v>0</v>
      </c>
      <c r="AL50" s="459">
        <f>IFERROR(IF($I50="預設值Default",ROUND(VLOOKUP($J50,'4.Default Emission Factor'!$D:$V,14,FALSE),10),IF($I50="自訂值Custom Value",V50,0)),0)</f>
        <v>0</v>
      </c>
      <c r="AM50" s="460" t="str">
        <f>IFERROR(IF(I50="預設值Default",VLOOKUP($J50,'4.Default Emission Factor'!$D:$V,17,FALSE),IF(I50="自訂值Custom Value",X50,"")),"")</f>
        <v>質量平衡mass balance</v>
      </c>
      <c r="AN50" s="461">
        <f t="shared" si="8"/>
        <v>1</v>
      </c>
      <c r="AO50" s="461">
        <f>IF(Z50="V",IF('1.GHG Inventory Form'!$E$6="IPCC AR2 Report(1995)",'6.GWP'!$C$2,IF('1.GHG Inventory Form'!$E$6="IPCC AR3 Report(2001)",'6.GWP'!$D$2,IF('1.GHG Inventory Form'!$E$6="IPCC AR4 Report(2007)",'6.GWP'!$E$2,IF('1.GHG Inventory Form'!$E$6="IPCC AR5 Report(2013)",'6.GWP'!$F$2,IF('1.GHG Inventory Form'!$E$6="IPCC AR6 Report(2021)",'6.GWP'!$G$2,0))))),0)</f>
        <v>0</v>
      </c>
      <c r="AP50" s="461">
        <f>IF(AA50="V",IF('1.GHG Inventory Form'!$E$6="IPCC AR2 Report(1995)",'6.GWP'!$C$3,IF('1.GHG Inventory Form'!$E$6="IPCC AR3 Report(2001)",'6.GWP'!$D$3,IF('1.GHG Inventory Form'!$E$6="IPCC AR4 Report(2007)",'6.GWP'!$E$3,IF('1.GHG Inventory Form'!$E$6="IPCC AR5 Report(2013)",'6.GWP'!$F$3,IF('1.GHG Inventory Form'!$E$6="IPCC AR6 Report(2021)",'6.GWP'!$G$3,0))))),0)</f>
        <v>0</v>
      </c>
      <c r="AQ50" s="461">
        <f>IFERROR(IF(AND(AB50="V",$I50="預設值"),IF('1.GHG Inventory Form'!$E$6="IPCC AR2 Report(1995)",VLOOKUP($J50,'6.GWP'!$B$1:$G$173,2,FALSE),IF('1.GHG Inventory Form'!$E$6="IPCC AR3 Report(2001)",VLOOKUP($J50,'6.GWP'!$B$1:$G$173,3,FALSE),IF('1.GHG Inventory Form'!$E$6="IPCC AR4 Report(2007)",VLOOKUP($J50,'6.GWP'!$B$1:$G$173,4,FALSE),IF('1.GHG Inventory Form'!$E$6="IPCC AR5 Report(2013)",VLOOKUP($J50,'6.GWP'!$B$1:$G$173,5,FALSE),IF('1.GHG Inventory Form'!$E$6="IPCC AR6 Report(2021)",VLOOKUP($J50,'6.GWP'!$B$2:$G$173,6,FALSE),0))))),IF(AND(AB50="V",$I50="自訂值"),IF('1.GHG Inventory Form'!$E$6="IPCC AR2 Report(1995)",VLOOKUP($K50,'6.GWP'!$B$1:$G$173,2,FALSE),IF('1.GHG Inventory Form'!$E$6="IPCC AR3 Report(2001)",VLOOKUP($K50,'6.GWP'!$B$1:$G$173,3,FALSE),IF('1.GHG Inventory Form'!$E$6="IPCC AR4 Report(2007)",VLOOKUP($K50,'6.GWP'!$B$1:$G$173,4,FALSE),IF('1.GHG Inventory Form'!$E$6="IPCC AR5 Report(2013)",VLOOKUP($K50,'6.GWP'!$B$1:$G$173,5,FALSE),IF('1.GHG Inventory Form'!$E$6="IPCC AR6 Report(2021)",VLOOKUP($K50,'6.GWP'!$B$2:$G$173,6,FALSE),0))))),0)),0)</f>
        <v>0</v>
      </c>
      <c r="AR50" s="461">
        <f>IFERROR(IF(AND(AC50="V",$I50="預設值"),IF('1.GHG Inventory Form'!$E$6="IPCC AR2 Report(1995)",VLOOKUP($J50,'6.GWP'!$B$1:$G$173,2,FALSE),IF('1.GHG Inventory Form'!$E$6="IPCC AR3 Report(2001)",VLOOKUP($J50,'6.GWP'!$B$1:$G$173,3,FALSE),IF('1.GHG Inventory Form'!$E$6="IPCC AR4 Report(2007)",VLOOKUP($J50,'6.GWP'!$B$1:$G$173,4,FALSE),IF('1.GHG Inventory Form'!$E$6="IPCC AR5 Report(2013)",VLOOKUP($J50,'6.GWP'!$B$1:$G$173,5,FALSE),IF('1.GHG Inventory Form'!$E$6="IPCC AR6 Report(2021)",VLOOKUP($J50,'6.GWP'!$B$2:$G$173,6,FALSE),0))))),IF(AND(AC50="V",$I50="自訂值"),IF('1.GHG Inventory Form'!$E$6="IPCC AR2 Report(1995)",VLOOKUP($K50,'6.GWP'!$B$1:$G$173,2,FALSE),IF('1.GHG Inventory Form'!$E$6="IPCC AR3 Report(2001)",VLOOKUP($K50,'6.GWP'!$B$1:$G$173,3,FALSE),IF('1.GHG Inventory Form'!$E$6="IPCC AR4 Report(2007)",VLOOKUP($K50,'6.GWP'!$B$1:$G$173,4,FALSE),IF('1.GHG Inventory Form'!$E$6="IPCC AR5 Report(2013)",VLOOKUP($K50,'6.GWP'!$B$1:$G$173,5,FALSE),IF('1.GHG Inventory Form'!$E$6="IPCC AR6 Report(2021)",VLOOKUP($K50,'6.GWP'!$B$2:$G$173,6,FALSE),0))))),0)),0)</f>
        <v>0</v>
      </c>
      <c r="AS50" s="461">
        <f>IF(AD50="V",IF('1.GHG Inventory Form'!$E$6="IPCC AR2 Report(1995)",'6.GWP'!$C$5,IF('1.GHG Inventory Form'!$E$6="IPCC AR3 Report(2001)",'6.GWP'!$D$5,IF('1.GHG Inventory Form'!$E$6="IPCC AR4 Report(2007)",'6.GWP'!$E$5,IF('1.GHG Inventory Form'!$E$6="IPCC AR5 Report(2013)",'6.GWP'!$F$5,IF('1.GHG Inventory Form'!$E$6="IPCC AR6 Report(2021)",'6.GWP'!$G$5,0))))),0)</f>
        <v>0</v>
      </c>
      <c r="AT50" s="461">
        <f>IF(AE50="V",IF('1.GHG Inventory Form'!$E$6="IPCC AR2 Report(1995)",'6.GWP'!$C$4,IF('1.GHG Inventory Form'!$E$6="IPCC AR3 Report(2001)",'6.GWP'!$D$4,IF('1.GHG Inventory Form'!$E$6="IPCC AR4 Report(2007)",'6.GWP'!$E$4,IF('1.GHG Inventory Form'!$E$6="IPCC AR5 Report(2013)",'6.GWP'!$F$4,IF('1.GHG Inventory Form'!$E$6="IPCC AR6 Report(2021)",'6.GWP'!$G$4,0))))),0)</f>
        <v>0</v>
      </c>
      <c r="AU50" s="462">
        <f t="shared" si="22"/>
        <v>0</v>
      </c>
      <c r="AV50" s="462">
        <f t="shared" si="23"/>
        <v>0</v>
      </c>
      <c r="AW50" s="462">
        <f t="shared" si="24"/>
        <v>0</v>
      </c>
      <c r="AX50" s="462">
        <f t="shared" si="25"/>
        <v>0</v>
      </c>
      <c r="AY50" s="462">
        <f t="shared" si="26"/>
        <v>0</v>
      </c>
      <c r="AZ50" s="462">
        <f t="shared" si="27"/>
        <v>0</v>
      </c>
      <c r="BA50" s="462">
        <f t="shared" si="28"/>
        <v>0</v>
      </c>
      <c r="BB50" s="462">
        <f t="shared" si="16"/>
        <v>0</v>
      </c>
      <c r="BC50" s="463">
        <f t="shared" si="17"/>
        <v>0</v>
      </c>
      <c r="BD50" s="464">
        <f t="shared" si="18"/>
        <v>0</v>
      </c>
      <c r="BI50" s="95" t="str">
        <f t="shared" si="19"/>
        <v>乾粉滅火器(KBC、BC) Dry powder fire extinguisher (KBC, BC)CO2滅火器-CO2 fire extinguishers</v>
      </c>
      <c r="BJ50" s="95" t="str">
        <f t="shared" si="20"/>
        <v/>
      </c>
      <c r="BK50" s="95" t="str">
        <f t="shared" si="21"/>
        <v>質量平衡mass balance</v>
      </c>
    </row>
    <row r="51" spans="1:63" customFormat="1" ht="31.5" customHeight="1">
      <c r="A51">
        <v>2</v>
      </c>
      <c r="B51" s="753"/>
      <c r="C51" s="833"/>
      <c r="D51" s="787"/>
      <c r="E51" s="818"/>
      <c r="F51" s="836"/>
      <c r="G51" s="519" t="str">
        <f t="shared" si="0"/>
        <v>Y</v>
      </c>
      <c r="H51" s="466" t="str">
        <f>IFERROR(LOOKUP(1,0/(('Data Request'!$E$50:$E$105=1.41)*('Data Request'!$B$50:$B$105='1.GHG Inventory Form'!$A51)),'Data Request'!$G$50:$G$105),"")</f>
        <v>化糞池 Septic tank</v>
      </c>
      <c r="I51" s="467" t="s">
        <v>3280</v>
      </c>
      <c r="J51" s="467" t="str">
        <f>IFERROR(LOOKUP(1,0/(('Data Request'!$E$50:$E$105=1.41)*('Data Request'!$B$50:$B$105='1.GHG Inventory Form'!$A51)),'Data Request'!$O$50:$O$105),"")</f>
        <v>化糞池-CH4Septic tank-CH4</v>
      </c>
      <c r="K51" s="300"/>
      <c r="L51" s="308">
        <f>IFERROR(LOOKUP(1,0/(('Data Request'!$E$50:$E$105=1.41)*('Data Request'!$B$50:$B$105='1.GHG Inventory Form'!$A51)),'Data Request'!$M$50:$M$105),"")</f>
        <v>53984</v>
      </c>
      <c r="M51" s="466" t="str">
        <f>IFERROR(IF(I51="預設值Default",VLOOKUP($J51,'4.Default Emission Factor'!$D:$V,16,FALSE),"請填寫自訂活動數據單位Please fill in Custom Unit"),"請選擇預設排放係數名稱Please Choose Default Fuel or Greenhouse Gas")</f>
        <v>hrs</v>
      </c>
      <c r="N51" s="254"/>
      <c r="O51" s="254"/>
      <c r="P51" s="33"/>
      <c r="Q51" s="33"/>
      <c r="R51" s="33"/>
      <c r="S51" s="33"/>
      <c r="T51" s="101"/>
      <c r="U51" s="101"/>
      <c r="V51" s="101"/>
      <c r="W51" s="101"/>
      <c r="X51" s="110"/>
      <c r="Y51" s="468" t="str">
        <f t="shared" si="1"/>
        <v/>
      </c>
      <c r="Z51" s="468" t="str">
        <f t="shared" si="2"/>
        <v>V</v>
      </c>
      <c r="AA51" s="468" t="str">
        <f t="shared" si="3"/>
        <v/>
      </c>
      <c r="AB51" s="468" t="str">
        <f t="shared" si="4"/>
        <v/>
      </c>
      <c r="AC51" s="468" t="str">
        <f t="shared" si="5"/>
        <v/>
      </c>
      <c r="AD51" s="468" t="str">
        <f t="shared" si="6"/>
        <v/>
      </c>
      <c r="AE51" s="468" t="str">
        <f t="shared" si="7"/>
        <v/>
      </c>
      <c r="AF51" s="468">
        <f>IFERROR(IF($I51="預設值Default",ROUND(VLOOKUP($J51,'4.Default Emission Factor'!$D:$V,2,FALSE),10),IF($I51="自訂值Custom Value",P51,0)),0)</f>
        <v>0</v>
      </c>
      <c r="AG51" s="468">
        <f>IFERROR(IF($I51="預設值Default",ROUND(VLOOKUP($J51,'4.Default Emission Factor'!$D:$V,4,FALSE),10),IF($I51="自訂值Custom Value",Q51,0)),0)</f>
        <v>1.5938000000000001E-6</v>
      </c>
      <c r="AH51" s="468">
        <f>IFERROR(IF($I51="預設值Default",ROUND(VLOOKUP($J51,'4.Default Emission Factor'!$D:$V,6,FALSE),10),IF($I51="自訂值Custom Value",R51,0)),0)</f>
        <v>0</v>
      </c>
      <c r="AI51" s="468">
        <f>IFERROR(IF($I51="預設值Default",ROUND(VLOOKUP($J51,'4.Default Emission Factor'!$D:$V,8,FALSE),10),IF($I51="自訂值Custom Value",S51,0)),0)</f>
        <v>0</v>
      </c>
      <c r="AJ51" s="468">
        <f>IFERROR(IF($I51="預設值Default",ROUND(VLOOKUP($J51,'4.Default Emission Factor'!$D:$V,10,FALSE),10),IF($I51="自訂值Custom Value",T51,0)),0)</f>
        <v>0</v>
      </c>
      <c r="AK51" s="468">
        <f>IFERROR(IF($I51="預設值Default",ROUND(VLOOKUP($J51,'4.Default Emission Factor'!$D:$V,12,FALSE),10),IF($I51="自訂值Custom Value",U51,0)),0)</f>
        <v>0</v>
      </c>
      <c r="AL51" s="468">
        <f>IFERROR(IF($I51="預設值Default",ROUND(VLOOKUP($J51,'4.Default Emission Factor'!$D:$V,14,FALSE),10),IF($I51="自訂值Custom Value",V51,0)),0)</f>
        <v>0</v>
      </c>
      <c r="AM51" s="469" t="str">
        <f>IFERROR(IF(I51="預設值Default",VLOOKUP($J51,'4.Default Emission Factor'!$D:$V,17,FALSE),IF(I51="自訂值Custom Value",X51,"")),"")</f>
        <v>環保署排放係管理表6.0.4Taiwan EPA GHG coefficient table 6.0.4</v>
      </c>
      <c r="AN51" s="470">
        <f t="shared" si="8"/>
        <v>0</v>
      </c>
      <c r="AO51" s="470">
        <f>IF(Z51="V",IF('1.GHG Inventory Form'!$E$6="IPCC AR2 Report(1995)",'6.GWP'!$C$2,IF('1.GHG Inventory Form'!$E$6="IPCC AR3 Report(2001)",'6.GWP'!$D$2,IF('1.GHG Inventory Form'!$E$6="IPCC AR4 Report(2007)",'6.GWP'!$E$2,IF('1.GHG Inventory Form'!$E$6="IPCC AR5 Report(2013)",'6.GWP'!$F$2,IF('1.GHG Inventory Form'!$E$6="IPCC AR6 Report(2021)",'6.GWP'!$G$2,0))))),0)</f>
        <v>27.9</v>
      </c>
      <c r="AP51" s="470">
        <f>IF(AA51="V",IF('1.GHG Inventory Form'!$E$6="IPCC AR2 Report(1995)",'6.GWP'!$C$3,IF('1.GHG Inventory Form'!$E$6="IPCC AR3 Report(2001)",'6.GWP'!$D$3,IF('1.GHG Inventory Form'!$E$6="IPCC AR4 Report(2007)",'6.GWP'!$E$3,IF('1.GHG Inventory Form'!$E$6="IPCC AR5 Report(2013)",'6.GWP'!$F$3,IF('1.GHG Inventory Form'!$E$6="IPCC AR6 Report(2021)",'6.GWP'!$G$3,0))))),0)</f>
        <v>0</v>
      </c>
      <c r="AQ51" s="470">
        <f>IFERROR(IF(AND(AB51="V",$I51="預設值"),IF('1.GHG Inventory Form'!$E$6="IPCC AR2 Report(1995)",VLOOKUP($J51,'6.GWP'!$B$1:$G$173,2,FALSE),IF('1.GHG Inventory Form'!$E$6="IPCC AR3 Report(2001)",VLOOKUP($J51,'6.GWP'!$B$1:$G$173,3,FALSE),IF('1.GHG Inventory Form'!$E$6="IPCC AR4 Report(2007)",VLOOKUP($J51,'6.GWP'!$B$1:$G$173,4,FALSE),IF('1.GHG Inventory Form'!$E$6="IPCC AR5 Report(2013)",VLOOKUP($J51,'6.GWP'!$B$1:$G$173,5,FALSE),IF('1.GHG Inventory Form'!$E$6="IPCC AR6 Report(2021)",VLOOKUP($J51,'6.GWP'!$B$2:$G$173,6,FALSE),0))))),IF(AND(AB51="V",$I51="自訂值"),IF('1.GHG Inventory Form'!$E$6="IPCC AR2 Report(1995)",VLOOKUP($K51,'6.GWP'!$B$1:$G$173,2,FALSE),IF('1.GHG Inventory Form'!$E$6="IPCC AR3 Report(2001)",VLOOKUP($K51,'6.GWP'!$B$1:$G$173,3,FALSE),IF('1.GHG Inventory Form'!$E$6="IPCC AR4 Report(2007)",VLOOKUP($K51,'6.GWP'!$B$1:$G$173,4,FALSE),IF('1.GHG Inventory Form'!$E$6="IPCC AR5 Report(2013)",VLOOKUP($K51,'6.GWP'!$B$1:$G$173,5,FALSE),IF('1.GHG Inventory Form'!$E$6="IPCC AR6 Report(2021)",VLOOKUP($K51,'6.GWP'!$B$2:$G$173,6,FALSE),0))))),0)),0)</f>
        <v>0</v>
      </c>
      <c r="AR51" s="470">
        <f>IFERROR(IF(AND(AC51="V",$I51="預設值"),IF('1.GHG Inventory Form'!$E$6="IPCC AR2 Report(1995)",VLOOKUP($J51,'6.GWP'!$B$1:$G$173,2,FALSE),IF('1.GHG Inventory Form'!$E$6="IPCC AR3 Report(2001)",VLOOKUP($J51,'6.GWP'!$B$1:$G$173,3,FALSE),IF('1.GHG Inventory Form'!$E$6="IPCC AR4 Report(2007)",VLOOKUP($J51,'6.GWP'!$B$1:$G$173,4,FALSE),IF('1.GHG Inventory Form'!$E$6="IPCC AR5 Report(2013)",VLOOKUP($J51,'6.GWP'!$B$1:$G$173,5,FALSE),IF('1.GHG Inventory Form'!$E$6="IPCC AR6 Report(2021)",VLOOKUP($J51,'6.GWP'!$B$2:$G$173,6,FALSE),0))))),IF(AND(AC51="V",$I51="自訂值"),IF('1.GHG Inventory Form'!$E$6="IPCC AR2 Report(1995)",VLOOKUP($K51,'6.GWP'!$B$1:$G$173,2,FALSE),IF('1.GHG Inventory Form'!$E$6="IPCC AR3 Report(2001)",VLOOKUP($K51,'6.GWP'!$B$1:$G$173,3,FALSE),IF('1.GHG Inventory Form'!$E$6="IPCC AR4 Report(2007)",VLOOKUP($K51,'6.GWP'!$B$1:$G$173,4,FALSE),IF('1.GHG Inventory Form'!$E$6="IPCC AR5 Report(2013)",VLOOKUP($K51,'6.GWP'!$B$1:$G$173,5,FALSE),IF('1.GHG Inventory Form'!$E$6="IPCC AR6 Report(2021)",VLOOKUP($K51,'6.GWP'!$B$2:$G$173,6,FALSE),0))))),0)),0)</f>
        <v>0</v>
      </c>
      <c r="AS51" s="470">
        <f>IF(AD51="V",IF('1.GHG Inventory Form'!$E$6="IPCC AR2 Report(1995)",'6.GWP'!$C$5,IF('1.GHG Inventory Form'!$E$6="IPCC AR3 Report(2001)",'6.GWP'!$D$5,IF('1.GHG Inventory Form'!$E$6="IPCC AR4 Report(2007)",'6.GWP'!$E$5,IF('1.GHG Inventory Form'!$E$6="IPCC AR5 Report(2013)",'6.GWP'!$F$5,IF('1.GHG Inventory Form'!$E$6="IPCC AR6 Report(2021)",'6.GWP'!$G$5,0))))),0)</f>
        <v>0</v>
      </c>
      <c r="AT51" s="470">
        <f>IF(AE51="V",IF('1.GHG Inventory Form'!$E$6="IPCC AR2 Report(1995)",'6.GWP'!$C$4,IF('1.GHG Inventory Form'!$E$6="IPCC AR3 Report(2001)",'6.GWP'!$D$4,IF('1.GHG Inventory Form'!$E$6="IPCC AR4 Report(2007)",'6.GWP'!$E$4,IF('1.GHG Inventory Form'!$E$6="IPCC AR5 Report(2013)",'6.GWP'!$F$4,IF('1.GHG Inventory Form'!$E$6="IPCC AR6 Report(2021)",'6.GWP'!$G$4,0))))),0)</f>
        <v>0</v>
      </c>
      <c r="AU51" s="471">
        <f t="shared" si="22"/>
        <v>0</v>
      </c>
      <c r="AV51" s="471">
        <f t="shared" si="23"/>
        <v>2.4005076076799998</v>
      </c>
      <c r="AW51" s="471">
        <f t="shared" si="24"/>
        <v>0</v>
      </c>
      <c r="AX51" s="471">
        <f t="shared" si="25"/>
        <v>0</v>
      </c>
      <c r="AY51" s="471">
        <f t="shared" si="26"/>
        <v>0</v>
      </c>
      <c r="AZ51" s="471">
        <f t="shared" si="27"/>
        <v>0</v>
      </c>
      <c r="BA51" s="471">
        <f t="shared" si="28"/>
        <v>0</v>
      </c>
      <c r="BB51" s="471">
        <f t="shared" si="16"/>
        <v>2.4005000000000001</v>
      </c>
      <c r="BC51" s="472">
        <f t="shared" si="17"/>
        <v>3.064719783369443E-2</v>
      </c>
      <c r="BD51" s="473">
        <f t="shared" si="18"/>
        <v>2.5821851277754056E-2</v>
      </c>
      <c r="BI51" s="95" t="str">
        <f t="shared" si="19"/>
        <v>化糞池 Septic tank化糞池-CH4Septic tank-CH4</v>
      </c>
      <c r="BJ51" s="95" t="str">
        <f t="shared" si="20"/>
        <v/>
      </c>
      <c r="BK51" s="95" t="str">
        <f t="shared" si="21"/>
        <v>環保署排放係管理表6.0.4Taiwan EPA GHG coefficient table 6.0.4</v>
      </c>
    </row>
    <row r="52" spans="1:63" customFormat="1" ht="16" customHeight="1">
      <c r="A52">
        <v>3</v>
      </c>
      <c r="B52" s="753"/>
      <c r="C52" s="833"/>
      <c r="D52" s="787"/>
      <c r="E52" s="818"/>
      <c r="F52" s="836"/>
      <c r="G52" s="519" t="str">
        <f t="shared" si="0"/>
        <v>N</v>
      </c>
      <c r="H52" s="466" t="str">
        <f>IFERROR(LOOKUP(1,0/(('Data Request'!$E$50:$E$105=1.41)*('Data Request'!$B$50:$B$105='1.GHG Inventory Form'!$A52)),'Data Request'!$G$50:$G$105),"")</f>
        <v/>
      </c>
      <c r="I52" s="467" t="s">
        <v>3280</v>
      </c>
      <c r="J52" s="467" t="str">
        <f>IFERROR(LOOKUP(1,0/(('Data Request'!$E$50:$E$105=1.41)*('Data Request'!$B$50:$B$105='1.GHG Inventory Form'!$A52)),'Data Request'!$O$50:$O$105),"")</f>
        <v/>
      </c>
      <c r="K52" s="300"/>
      <c r="L52" s="308" t="str">
        <f>IFERROR(LOOKUP(1,0/(('Data Request'!$E$50:$E$105=1.41)*('Data Request'!$B$50:$B$105='1.GHG Inventory Form'!$A52)),'Data Request'!$M$50:$M$105),"")</f>
        <v/>
      </c>
      <c r="M52" s="466" t="str">
        <f>IFERROR(IF(I52="預設值Default",VLOOKUP($J52,'4.Default Emission Factor'!$D:$V,16,FALSE),"請填寫自訂活動數據單位Please fill in Custom Unit"),"請選擇預設排放係數名稱Please Choose Default Fuel or Greenhouse Gas")</f>
        <v>請選擇預設排放係數名稱Please Choose Default Fuel or Greenhouse Gas</v>
      </c>
      <c r="N52" s="254"/>
      <c r="O52" s="254"/>
      <c r="P52" s="33"/>
      <c r="Q52" s="33"/>
      <c r="R52" s="33"/>
      <c r="S52" s="33"/>
      <c r="T52" s="101"/>
      <c r="U52" s="101"/>
      <c r="V52" s="101"/>
      <c r="W52" s="101"/>
      <c r="X52" s="110"/>
      <c r="Y52" s="468" t="str">
        <f t="shared" si="1"/>
        <v/>
      </c>
      <c r="Z52" s="468" t="str">
        <f t="shared" si="2"/>
        <v/>
      </c>
      <c r="AA52" s="468" t="str">
        <f t="shared" si="3"/>
        <v/>
      </c>
      <c r="AB52" s="468" t="str">
        <f t="shared" si="4"/>
        <v/>
      </c>
      <c r="AC52" s="468" t="str">
        <f t="shared" si="5"/>
        <v/>
      </c>
      <c r="AD52" s="468" t="str">
        <f t="shared" si="6"/>
        <v/>
      </c>
      <c r="AE52" s="468" t="str">
        <f t="shared" si="7"/>
        <v/>
      </c>
      <c r="AF52" s="468">
        <f>IFERROR(IF($I52="預設值Default",ROUND(VLOOKUP($J52,'4.Default Emission Factor'!$D:$V,2,FALSE),10),IF($I52="自訂值Custom Value",P52,0)),0)</f>
        <v>0</v>
      </c>
      <c r="AG52" s="468">
        <f>IFERROR(IF($I52="預設值Default",ROUND(VLOOKUP($J52,'4.Default Emission Factor'!$D:$V,4,FALSE),10),IF($I52="自訂值Custom Value",Q52,0)),0)</f>
        <v>0</v>
      </c>
      <c r="AH52" s="468">
        <f>IFERROR(IF($I52="預設值Default",ROUND(VLOOKUP($J52,'4.Default Emission Factor'!$D:$V,6,FALSE),10),IF($I52="自訂值Custom Value",R52,0)),0)</f>
        <v>0</v>
      </c>
      <c r="AI52" s="468">
        <f>IFERROR(IF($I52="預設值Default",ROUND(VLOOKUP($J52,'4.Default Emission Factor'!$D:$V,8,FALSE),10),IF($I52="自訂值Custom Value",S52,0)),0)</f>
        <v>0</v>
      </c>
      <c r="AJ52" s="468">
        <f>IFERROR(IF($I52="預設值Default",ROUND(VLOOKUP($J52,'4.Default Emission Factor'!$D:$V,10,FALSE),10),IF($I52="自訂值Custom Value",T52,0)),0)</f>
        <v>0</v>
      </c>
      <c r="AK52" s="468">
        <f>IFERROR(IF($I52="預設值Default",ROUND(VLOOKUP($J52,'4.Default Emission Factor'!$D:$V,12,FALSE),10),IF($I52="自訂值Custom Value",U52,0)),0)</f>
        <v>0</v>
      </c>
      <c r="AL52" s="468">
        <f>IFERROR(IF($I52="預設值Default",ROUND(VLOOKUP($J52,'4.Default Emission Factor'!$D:$V,14,FALSE),10),IF($I52="自訂值Custom Value",V52,0)),0)</f>
        <v>0</v>
      </c>
      <c r="AM52" s="469" t="str">
        <f>IFERROR(IF(I52="預設值Default",VLOOKUP($J52,'4.Default Emission Factor'!$D:$V,17,FALSE),IF(I52="自訂值Custom Value",X52,"")),"")</f>
        <v/>
      </c>
      <c r="AN52" s="470">
        <f t="shared" si="8"/>
        <v>0</v>
      </c>
      <c r="AO52" s="470">
        <f>IF(Z52="V",IF('1.GHG Inventory Form'!$E$6="IPCC AR2 Report(1995)",'6.GWP'!$C$2,IF('1.GHG Inventory Form'!$E$6="IPCC AR3 Report(2001)",'6.GWP'!$D$2,IF('1.GHG Inventory Form'!$E$6="IPCC AR4 Report(2007)",'6.GWP'!$E$2,IF('1.GHG Inventory Form'!$E$6="IPCC AR5 Report(2013)",'6.GWP'!$F$2,IF('1.GHG Inventory Form'!$E$6="IPCC AR6 Report(2021)",'6.GWP'!$G$2,0))))),0)</f>
        <v>0</v>
      </c>
      <c r="AP52" s="470">
        <f>IF(AA52="V",IF('1.GHG Inventory Form'!$E$6="IPCC AR2 Report(1995)",'6.GWP'!$C$3,IF('1.GHG Inventory Form'!$E$6="IPCC AR3 Report(2001)",'6.GWP'!$D$3,IF('1.GHG Inventory Form'!$E$6="IPCC AR4 Report(2007)",'6.GWP'!$E$3,IF('1.GHG Inventory Form'!$E$6="IPCC AR5 Report(2013)",'6.GWP'!$F$3,IF('1.GHG Inventory Form'!$E$6="IPCC AR6 Report(2021)",'6.GWP'!$G$3,0))))),0)</f>
        <v>0</v>
      </c>
      <c r="AQ52" s="470">
        <f>IFERROR(IF(AND(AB52="V",$I52="預設值"),IF('1.GHG Inventory Form'!$E$6="IPCC AR2 Report(1995)",VLOOKUP($J52,'6.GWP'!$B$1:$G$173,2,FALSE),IF('1.GHG Inventory Form'!$E$6="IPCC AR3 Report(2001)",VLOOKUP($J52,'6.GWP'!$B$1:$G$173,3,FALSE),IF('1.GHG Inventory Form'!$E$6="IPCC AR4 Report(2007)",VLOOKUP($J52,'6.GWP'!$B$1:$G$173,4,FALSE),IF('1.GHG Inventory Form'!$E$6="IPCC AR5 Report(2013)",VLOOKUP($J52,'6.GWP'!$B$1:$G$173,5,FALSE),IF('1.GHG Inventory Form'!$E$6="IPCC AR6 Report(2021)",VLOOKUP($J52,'6.GWP'!$B$2:$G$173,6,FALSE),0))))),IF(AND(AB52="V",$I52="自訂值"),IF('1.GHG Inventory Form'!$E$6="IPCC AR2 Report(1995)",VLOOKUP($K52,'6.GWP'!$B$1:$G$173,2,FALSE),IF('1.GHG Inventory Form'!$E$6="IPCC AR3 Report(2001)",VLOOKUP($K52,'6.GWP'!$B$1:$G$173,3,FALSE),IF('1.GHG Inventory Form'!$E$6="IPCC AR4 Report(2007)",VLOOKUP($K52,'6.GWP'!$B$1:$G$173,4,FALSE),IF('1.GHG Inventory Form'!$E$6="IPCC AR5 Report(2013)",VLOOKUP($K52,'6.GWP'!$B$1:$G$173,5,FALSE),IF('1.GHG Inventory Form'!$E$6="IPCC AR6 Report(2021)",VLOOKUP($K52,'6.GWP'!$B$2:$G$173,6,FALSE),0))))),0)),0)</f>
        <v>0</v>
      </c>
      <c r="AR52" s="470">
        <f>IFERROR(IF(AND(AC52="V",$I52="預設值"),IF('1.GHG Inventory Form'!$E$6="IPCC AR2 Report(1995)",VLOOKUP($J52,'6.GWP'!$B$1:$G$173,2,FALSE),IF('1.GHG Inventory Form'!$E$6="IPCC AR3 Report(2001)",VLOOKUP($J52,'6.GWP'!$B$1:$G$173,3,FALSE),IF('1.GHG Inventory Form'!$E$6="IPCC AR4 Report(2007)",VLOOKUP($J52,'6.GWP'!$B$1:$G$173,4,FALSE),IF('1.GHG Inventory Form'!$E$6="IPCC AR5 Report(2013)",VLOOKUP($J52,'6.GWP'!$B$1:$G$173,5,FALSE),IF('1.GHG Inventory Form'!$E$6="IPCC AR6 Report(2021)",VLOOKUP($J52,'6.GWP'!$B$2:$G$173,6,FALSE),0))))),IF(AND(AC52="V",$I52="自訂值"),IF('1.GHG Inventory Form'!$E$6="IPCC AR2 Report(1995)",VLOOKUP($K52,'6.GWP'!$B$1:$G$173,2,FALSE),IF('1.GHG Inventory Form'!$E$6="IPCC AR3 Report(2001)",VLOOKUP($K52,'6.GWP'!$B$1:$G$173,3,FALSE),IF('1.GHG Inventory Form'!$E$6="IPCC AR4 Report(2007)",VLOOKUP($K52,'6.GWP'!$B$1:$G$173,4,FALSE),IF('1.GHG Inventory Form'!$E$6="IPCC AR5 Report(2013)",VLOOKUP($K52,'6.GWP'!$B$1:$G$173,5,FALSE),IF('1.GHG Inventory Form'!$E$6="IPCC AR6 Report(2021)",VLOOKUP($K52,'6.GWP'!$B$2:$G$173,6,FALSE),0))))),0)),0)</f>
        <v>0</v>
      </c>
      <c r="AS52" s="470">
        <f>IF(AD52="V",IF('1.GHG Inventory Form'!$E$6="IPCC AR2 Report(1995)",'6.GWP'!$C$5,IF('1.GHG Inventory Form'!$E$6="IPCC AR3 Report(2001)",'6.GWP'!$D$5,IF('1.GHG Inventory Form'!$E$6="IPCC AR4 Report(2007)",'6.GWP'!$E$5,IF('1.GHG Inventory Form'!$E$6="IPCC AR5 Report(2013)",'6.GWP'!$F$5,IF('1.GHG Inventory Form'!$E$6="IPCC AR6 Report(2021)",'6.GWP'!$G$5,0))))),0)</f>
        <v>0</v>
      </c>
      <c r="AT52" s="470">
        <f>IF(AE52="V",IF('1.GHG Inventory Form'!$E$6="IPCC AR2 Report(1995)",'6.GWP'!$C$4,IF('1.GHG Inventory Form'!$E$6="IPCC AR3 Report(2001)",'6.GWP'!$D$4,IF('1.GHG Inventory Form'!$E$6="IPCC AR4 Report(2007)",'6.GWP'!$E$4,IF('1.GHG Inventory Form'!$E$6="IPCC AR5 Report(2013)",'6.GWP'!$F$4,IF('1.GHG Inventory Form'!$E$6="IPCC AR6 Report(2021)",'6.GWP'!$G$4,0))))),0)</f>
        <v>0</v>
      </c>
      <c r="AU52" s="471" t="str">
        <f t="shared" si="22"/>
        <v/>
      </c>
      <c r="AV52" s="471" t="str">
        <f t="shared" si="23"/>
        <v/>
      </c>
      <c r="AW52" s="471" t="str">
        <f t="shared" si="24"/>
        <v/>
      </c>
      <c r="AX52" s="471" t="str">
        <f t="shared" si="25"/>
        <v/>
      </c>
      <c r="AY52" s="471" t="str">
        <f t="shared" si="26"/>
        <v/>
      </c>
      <c r="AZ52" s="471" t="str">
        <f t="shared" si="27"/>
        <v/>
      </c>
      <c r="BA52" s="471" t="str">
        <f t="shared" si="28"/>
        <v/>
      </c>
      <c r="BB52" s="471">
        <f t="shared" si="16"/>
        <v>0</v>
      </c>
      <c r="BC52" s="472">
        <f t="shared" si="17"/>
        <v>0</v>
      </c>
      <c r="BD52" s="473">
        <f t="shared" si="18"/>
        <v>0</v>
      </c>
      <c r="BI52" s="95" t="str">
        <f t="shared" si="19"/>
        <v/>
      </c>
      <c r="BJ52" s="95" t="str">
        <f t="shared" si="20"/>
        <v/>
      </c>
      <c r="BK52" s="95" t="str">
        <f t="shared" si="21"/>
        <v/>
      </c>
    </row>
    <row r="53" spans="1:63" customFormat="1" ht="46.5" customHeight="1">
      <c r="A53">
        <v>4</v>
      </c>
      <c r="B53" s="753"/>
      <c r="C53" s="833"/>
      <c r="D53" s="787"/>
      <c r="E53" s="818"/>
      <c r="F53" s="836"/>
      <c r="G53" s="519" t="str">
        <f t="shared" si="0"/>
        <v>N</v>
      </c>
      <c r="H53" s="466" t="str">
        <f>IFERROR(LOOKUP(1,0/(('Data Request'!$E$50:$E$105=1.41)*('Data Request'!$B$50:$B$105='1.GHG Inventory Form'!$A53)),'Data Request'!$G$50:$G$105),"")</f>
        <v/>
      </c>
      <c r="I53" s="467" t="s">
        <v>3280</v>
      </c>
      <c r="J53" s="467" t="str">
        <f>IFERROR(LOOKUP(1,0/(('Data Request'!$E$50:$E$105=1.41)*('Data Request'!$B$50:$B$105='1.GHG Inventory Form'!$A53)),'Data Request'!$O$50:$O$105),"")</f>
        <v/>
      </c>
      <c r="K53" s="300"/>
      <c r="L53" s="308" t="str">
        <f>IFERROR(LOOKUP(1,0/(('Data Request'!$E$50:$E$105=1.41)*('Data Request'!$B$50:$B$105='1.GHG Inventory Form'!$A53)),'Data Request'!$M$50:$M$105),"")</f>
        <v/>
      </c>
      <c r="M53" s="466" t="str">
        <f>IFERROR(IF(I53="預設值Default",VLOOKUP($J53,'4.Default Emission Factor'!$D:$V,16,FALSE),"請填寫自訂活動數據單位Please fill in Custom Unit"),"請選擇預設排放係數名稱Please Choose Default Fuel or Greenhouse Gas")</f>
        <v>請選擇預設排放係數名稱Please Choose Default Fuel or Greenhouse Gas</v>
      </c>
      <c r="N53" s="254"/>
      <c r="O53" s="254"/>
      <c r="P53" s="33"/>
      <c r="Q53" s="33"/>
      <c r="R53" s="33"/>
      <c r="S53" s="33"/>
      <c r="T53" s="101"/>
      <c r="U53" s="101"/>
      <c r="V53" s="101"/>
      <c r="W53" s="101"/>
      <c r="X53" s="110"/>
      <c r="Y53" s="468" t="str">
        <f t="shared" si="1"/>
        <v/>
      </c>
      <c r="Z53" s="468" t="str">
        <f t="shared" si="2"/>
        <v/>
      </c>
      <c r="AA53" s="468" t="str">
        <f t="shared" si="3"/>
        <v/>
      </c>
      <c r="AB53" s="468" t="str">
        <f t="shared" si="4"/>
        <v/>
      </c>
      <c r="AC53" s="468" t="str">
        <f t="shared" si="5"/>
        <v/>
      </c>
      <c r="AD53" s="468" t="str">
        <f t="shared" si="6"/>
        <v/>
      </c>
      <c r="AE53" s="468" t="str">
        <f t="shared" si="7"/>
        <v/>
      </c>
      <c r="AF53" s="468">
        <f>IFERROR(IF($I53="預設值Default",ROUND(VLOOKUP($J53,'4.Default Emission Factor'!$D:$V,2,FALSE),10),IF($I53="自訂值Custom Value",P53,0)),0)</f>
        <v>0</v>
      </c>
      <c r="AG53" s="468">
        <f>IFERROR(IF($I53="預設值Default",ROUND(VLOOKUP($J53,'4.Default Emission Factor'!$D:$V,4,FALSE),10),IF($I53="自訂值Custom Value",Q53,0)),0)</f>
        <v>0</v>
      </c>
      <c r="AH53" s="468">
        <f>IFERROR(IF($I53="預設值Default",ROUND(VLOOKUP($J53,'4.Default Emission Factor'!$D:$V,6,FALSE),10),IF($I53="自訂值Custom Value",R53,0)),0)</f>
        <v>0</v>
      </c>
      <c r="AI53" s="468">
        <f>IFERROR(IF($I53="預設值Default",ROUND(VLOOKUP($J53,'4.Default Emission Factor'!$D:$V,8,FALSE),10),IF($I53="自訂值Custom Value",S53,0)),0)</f>
        <v>0</v>
      </c>
      <c r="AJ53" s="468">
        <f>IFERROR(IF($I53="預設值Default",ROUND(VLOOKUP($J53,'4.Default Emission Factor'!$D:$V,10,FALSE),10),IF($I53="自訂值Custom Value",T53,0)),0)</f>
        <v>0</v>
      </c>
      <c r="AK53" s="468">
        <f>IFERROR(IF($I53="預設值Default",ROUND(VLOOKUP($J53,'4.Default Emission Factor'!$D:$V,12,FALSE),10),IF($I53="自訂值Custom Value",U53,0)),0)</f>
        <v>0</v>
      </c>
      <c r="AL53" s="468">
        <f>IFERROR(IF($I53="預設值Default",ROUND(VLOOKUP($J53,'4.Default Emission Factor'!$D:$V,14,FALSE),10),IF($I53="自訂值Custom Value",V53,0)),0)</f>
        <v>0</v>
      </c>
      <c r="AM53" s="469" t="str">
        <f>IFERROR(IF(I53="預設值Default",VLOOKUP($J53,'4.Default Emission Factor'!$D:$V,17,FALSE),IF(I53="自訂值Custom Value",X53,"")),"")</f>
        <v/>
      </c>
      <c r="AN53" s="470">
        <f t="shared" si="8"/>
        <v>0</v>
      </c>
      <c r="AO53" s="470">
        <f>IF(Z53="V",IF('1.GHG Inventory Form'!$E$6="IPCC AR2 Report(1995)",'6.GWP'!$C$2,IF('1.GHG Inventory Form'!$E$6="IPCC AR3 Report(2001)",'6.GWP'!$D$2,IF('1.GHG Inventory Form'!$E$6="IPCC AR4 Report(2007)",'6.GWP'!$E$2,IF('1.GHG Inventory Form'!$E$6="IPCC AR5 Report(2013)",'6.GWP'!$F$2,IF('1.GHG Inventory Form'!$E$6="IPCC AR6 Report(2021)",'6.GWP'!$G$2,0))))),0)</f>
        <v>0</v>
      </c>
      <c r="AP53" s="470">
        <f>IF(AA53="V",IF('1.GHG Inventory Form'!$E$6="IPCC AR2 Report(1995)",'6.GWP'!$C$3,IF('1.GHG Inventory Form'!$E$6="IPCC AR3 Report(2001)",'6.GWP'!$D$3,IF('1.GHG Inventory Form'!$E$6="IPCC AR4 Report(2007)",'6.GWP'!$E$3,IF('1.GHG Inventory Form'!$E$6="IPCC AR5 Report(2013)",'6.GWP'!$F$3,IF('1.GHG Inventory Form'!$E$6="IPCC AR6 Report(2021)",'6.GWP'!$G$3,0))))),0)</f>
        <v>0</v>
      </c>
      <c r="AQ53" s="470">
        <f>IFERROR(IF(AND(AB53="V",$I53="預設值"),IF('1.GHG Inventory Form'!$E$6="IPCC AR2 Report(1995)",VLOOKUP($J53,'6.GWP'!$B$1:$G$173,2,FALSE),IF('1.GHG Inventory Form'!$E$6="IPCC AR3 Report(2001)",VLOOKUP($J53,'6.GWP'!$B$1:$G$173,3,FALSE),IF('1.GHG Inventory Form'!$E$6="IPCC AR4 Report(2007)",VLOOKUP($J53,'6.GWP'!$B$1:$G$173,4,FALSE),IF('1.GHG Inventory Form'!$E$6="IPCC AR5 Report(2013)",VLOOKUP($J53,'6.GWP'!$B$1:$G$173,5,FALSE),IF('1.GHG Inventory Form'!$E$6="IPCC AR6 Report(2021)",VLOOKUP($J53,'6.GWP'!$B$2:$G$173,6,FALSE),0))))),IF(AND(AB53="V",$I53="自訂值"),IF('1.GHG Inventory Form'!$E$6="IPCC AR2 Report(1995)",VLOOKUP($K53,'6.GWP'!$B$1:$G$173,2,FALSE),IF('1.GHG Inventory Form'!$E$6="IPCC AR3 Report(2001)",VLOOKUP($K53,'6.GWP'!$B$1:$G$173,3,FALSE),IF('1.GHG Inventory Form'!$E$6="IPCC AR4 Report(2007)",VLOOKUP($K53,'6.GWP'!$B$1:$G$173,4,FALSE),IF('1.GHG Inventory Form'!$E$6="IPCC AR5 Report(2013)",VLOOKUP($K53,'6.GWP'!$B$1:$G$173,5,FALSE),IF('1.GHG Inventory Form'!$E$6="IPCC AR6 Report(2021)",VLOOKUP($K53,'6.GWP'!$B$2:$G$173,6,FALSE),0))))),0)),0)</f>
        <v>0</v>
      </c>
      <c r="AR53" s="470">
        <f>IFERROR(IF(AND(AC53="V",$I53="預設值"),IF('1.GHG Inventory Form'!$E$6="IPCC AR2 Report(1995)",VLOOKUP($J53,'6.GWP'!$B$1:$G$173,2,FALSE),IF('1.GHG Inventory Form'!$E$6="IPCC AR3 Report(2001)",VLOOKUP($J53,'6.GWP'!$B$1:$G$173,3,FALSE),IF('1.GHG Inventory Form'!$E$6="IPCC AR4 Report(2007)",VLOOKUP($J53,'6.GWP'!$B$1:$G$173,4,FALSE),IF('1.GHG Inventory Form'!$E$6="IPCC AR5 Report(2013)",VLOOKUP($J53,'6.GWP'!$B$1:$G$173,5,FALSE),IF('1.GHG Inventory Form'!$E$6="IPCC AR6 Report(2021)",VLOOKUP($J53,'6.GWP'!$B$2:$G$173,6,FALSE),0))))),IF(AND(AC53="V",$I53="自訂值"),IF('1.GHG Inventory Form'!$E$6="IPCC AR2 Report(1995)",VLOOKUP($K53,'6.GWP'!$B$1:$G$173,2,FALSE),IF('1.GHG Inventory Form'!$E$6="IPCC AR3 Report(2001)",VLOOKUP($K53,'6.GWP'!$B$1:$G$173,3,FALSE),IF('1.GHG Inventory Form'!$E$6="IPCC AR4 Report(2007)",VLOOKUP($K53,'6.GWP'!$B$1:$G$173,4,FALSE),IF('1.GHG Inventory Form'!$E$6="IPCC AR5 Report(2013)",VLOOKUP($K53,'6.GWP'!$B$1:$G$173,5,FALSE),IF('1.GHG Inventory Form'!$E$6="IPCC AR6 Report(2021)",VLOOKUP($K53,'6.GWP'!$B$2:$G$173,6,FALSE),0))))),0)),0)</f>
        <v>0</v>
      </c>
      <c r="AS53" s="470">
        <f>IF(AD53="V",IF('1.GHG Inventory Form'!$E$6="IPCC AR2 Report(1995)",'6.GWP'!$C$5,IF('1.GHG Inventory Form'!$E$6="IPCC AR3 Report(2001)",'6.GWP'!$D$5,IF('1.GHG Inventory Form'!$E$6="IPCC AR4 Report(2007)",'6.GWP'!$E$5,IF('1.GHG Inventory Form'!$E$6="IPCC AR5 Report(2013)",'6.GWP'!$F$5,IF('1.GHG Inventory Form'!$E$6="IPCC AR6 Report(2021)",'6.GWP'!$G$5,0))))),0)</f>
        <v>0</v>
      </c>
      <c r="AT53" s="470">
        <f>IF(AE53="V",IF('1.GHG Inventory Form'!$E$6="IPCC AR2 Report(1995)",'6.GWP'!$C$4,IF('1.GHG Inventory Form'!$E$6="IPCC AR3 Report(2001)",'6.GWP'!$D$4,IF('1.GHG Inventory Form'!$E$6="IPCC AR4 Report(2007)",'6.GWP'!$E$4,IF('1.GHG Inventory Form'!$E$6="IPCC AR5 Report(2013)",'6.GWP'!$F$4,IF('1.GHG Inventory Form'!$E$6="IPCC AR6 Report(2021)",'6.GWP'!$G$4,0))))),0)</f>
        <v>0</v>
      </c>
      <c r="AU53" s="471" t="str">
        <f t="shared" si="22"/>
        <v/>
      </c>
      <c r="AV53" s="471" t="str">
        <f t="shared" si="23"/>
        <v/>
      </c>
      <c r="AW53" s="471" t="str">
        <f t="shared" si="24"/>
        <v/>
      </c>
      <c r="AX53" s="471" t="str">
        <f t="shared" si="25"/>
        <v/>
      </c>
      <c r="AY53" s="471" t="str">
        <f t="shared" si="26"/>
        <v/>
      </c>
      <c r="AZ53" s="471" t="str">
        <f t="shared" si="27"/>
        <v/>
      </c>
      <c r="BA53" s="471" t="str">
        <f t="shared" si="28"/>
        <v/>
      </c>
      <c r="BB53" s="471">
        <f t="shared" si="16"/>
        <v>0</v>
      </c>
      <c r="BC53" s="472">
        <f t="shared" si="17"/>
        <v>0</v>
      </c>
      <c r="BD53" s="473">
        <f t="shared" si="18"/>
        <v>0</v>
      </c>
      <c r="BI53" s="95" t="str">
        <f t="shared" si="19"/>
        <v/>
      </c>
      <c r="BJ53" s="95" t="str">
        <f t="shared" si="20"/>
        <v/>
      </c>
      <c r="BK53" s="95" t="str">
        <f t="shared" si="21"/>
        <v/>
      </c>
    </row>
    <row r="54" spans="1:63" customFormat="1" ht="31" customHeight="1">
      <c r="A54">
        <v>5</v>
      </c>
      <c r="B54" s="753"/>
      <c r="C54" s="833"/>
      <c r="D54" s="787"/>
      <c r="E54" s="818"/>
      <c r="F54" s="836"/>
      <c r="G54" s="519" t="str">
        <f t="shared" si="0"/>
        <v>N</v>
      </c>
      <c r="H54" s="466" t="str">
        <f>IFERROR(LOOKUP(1,0/(('Data Request'!$E$50:$E$105=1.41)*('Data Request'!$B$50:$B$105='1.GHG Inventory Form'!$A54)),'Data Request'!$G$50:$G$105),"")</f>
        <v/>
      </c>
      <c r="I54" s="467" t="s">
        <v>3280</v>
      </c>
      <c r="J54" s="467" t="str">
        <f>IFERROR(LOOKUP(1,0/(('Data Request'!$E$50:$E$105=1.41)*('Data Request'!$B$50:$B$105='1.GHG Inventory Form'!$A54)),'Data Request'!$O$50:$O$105),"")</f>
        <v/>
      </c>
      <c r="K54" s="300"/>
      <c r="L54" s="243" t="str">
        <f>IFERROR(LOOKUP(1,0/(('Data Request'!$E$50:$E$105=1.41)*('Data Request'!$B$50:$B$105='1.GHG Inventory Form'!$A54)),'Data Request'!$M$50:$M$105),"")</f>
        <v/>
      </c>
      <c r="M54" s="466" t="str">
        <f>IFERROR(IF(I54="預設值Default",VLOOKUP($J54,'4.Default Emission Factor'!$D:$V,16,FALSE),"請填寫自訂活動數據單位Please fill in Custom Unit"),"請選擇預設排放係數名稱Please Choose Default Fuel or Greenhouse Gas")</f>
        <v>請選擇預設排放係數名稱Please Choose Default Fuel or Greenhouse Gas</v>
      </c>
      <c r="N54" s="254"/>
      <c r="O54" s="254"/>
      <c r="P54" s="33"/>
      <c r="Q54" s="33"/>
      <c r="R54" s="33"/>
      <c r="S54" s="33"/>
      <c r="T54" s="101"/>
      <c r="U54" s="101"/>
      <c r="V54" s="101"/>
      <c r="W54" s="101"/>
      <c r="X54" s="110"/>
      <c r="Y54" s="468" t="str">
        <f t="shared" si="1"/>
        <v/>
      </c>
      <c r="Z54" s="468" t="str">
        <f t="shared" si="2"/>
        <v/>
      </c>
      <c r="AA54" s="468" t="str">
        <f t="shared" si="3"/>
        <v/>
      </c>
      <c r="AB54" s="468" t="str">
        <f t="shared" si="4"/>
        <v/>
      </c>
      <c r="AC54" s="468" t="str">
        <f t="shared" si="5"/>
        <v/>
      </c>
      <c r="AD54" s="468" t="str">
        <f t="shared" si="6"/>
        <v/>
      </c>
      <c r="AE54" s="468" t="str">
        <f t="shared" si="7"/>
        <v/>
      </c>
      <c r="AF54" s="468">
        <f>IFERROR(IF($I54="預設值Default",ROUND(VLOOKUP($J54,'4.Default Emission Factor'!$D:$V,2,FALSE),10),IF($I54="自訂值Custom Value",P54,0)),0)</f>
        <v>0</v>
      </c>
      <c r="AG54" s="468">
        <f>IFERROR(IF($I54="預設值Default",ROUND(VLOOKUP($J54,'4.Default Emission Factor'!$D:$V,4,FALSE),10),IF($I54="自訂值Custom Value",Q54,0)),0)</f>
        <v>0</v>
      </c>
      <c r="AH54" s="468">
        <f>IFERROR(IF($I54="預設值Default",ROUND(VLOOKUP($J54,'4.Default Emission Factor'!$D:$V,6,FALSE),10),IF($I54="自訂值Custom Value",R54,0)),0)</f>
        <v>0</v>
      </c>
      <c r="AI54" s="468">
        <f>IFERROR(IF($I54="預設值Default",ROUND(VLOOKUP($J54,'4.Default Emission Factor'!$D:$V,8,FALSE),10),IF($I54="自訂值Custom Value",S54,0)),0)</f>
        <v>0</v>
      </c>
      <c r="AJ54" s="468">
        <f>IFERROR(IF($I54="預設值Default",ROUND(VLOOKUP($J54,'4.Default Emission Factor'!$D:$V,10,FALSE),10),IF($I54="自訂值Custom Value",T54,0)),0)</f>
        <v>0</v>
      </c>
      <c r="AK54" s="468">
        <f>IFERROR(IF($I54="預設值Default",ROUND(VLOOKUP($J54,'4.Default Emission Factor'!$D:$V,12,FALSE),10),IF($I54="自訂值Custom Value",U54,0)),0)</f>
        <v>0</v>
      </c>
      <c r="AL54" s="468">
        <f>IFERROR(IF($I54="預設值Default",ROUND(VLOOKUP($J54,'4.Default Emission Factor'!$D:$V,14,FALSE),10),IF($I54="自訂值Custom Value",V54,0)),0)</f>
        <v>0</v>
      </c>
      <c r="AM54" s="469" t="str">
        <f>IFERROR(IF(I54="預設值Default",VLOOKUP($J54,'4.Default Emission Factor'!$D:$V,17,FALSE),IF(I54="自訂值Custom Value",X54,"")),"")</f>
        <v/>
      </c>
      <c r="AN54" s="470">
        <f t="shared" si="8"/>
        <v>0</v>
      </c>
      <c r="AO54" s="470">
        <f>IF(Z54="V",IF('1.GHG Inventory Form'!$E$6="IPCC AR2 Report(1995)",'6.GWP'!$C$2,IF('1.GHG Inventory Form'!$E$6="IPCC AR3 Report(2001)",'6.GWP'!$D$2,IF('1.GHG Inventory Form'!$E$6="IPCC AR4 Report(2007)",'6.GWP'!$E$2,IF('1.GHG Inventory Form'!$E$6="IPCC AR5 Report(2013)",'6.GWP'!$F$2,IF('1.GHG Inventory Form'!$E$6="IPCC AR6 Report(2021)",'6.GWP'!$G$2,0))))),0)</f>
        <v>0</v>
      </c>
      <c r="AP54" s="470">
        <f>IF(AA54="V",IF('1.GHG Inventory Form'!$E$6="IPCC AR2 Report(1995)",'6.GWP'!$C$3,IF('1.GHG Inventory Form'!$E$6="IPCC AR3 Report(2001)",'6.GWP'!$D$3,IF('1.GHG Inventory Form'!$E$6="IPCC AR4 Report(2007)",'6.GWP'!$E$3,IF('1.GHG Inventory Form'!$E$6="IPCC AR5 Report(2013)",'6.GWP'!$F$3,IF('1.GHG Inventory Form'!$E$6="IPCC AR6 Report(2021)",'6.GWP'!$G$3,0))))),0)</f>
        <v>0</v>
      </c>
      <c r="AQ54" s="470">
        <f>IFERROR(IF(AND(AB54="V",$I54="預設值"),IF('1.GHG Inventory Form'!$E$6="IPCC AR2 Report(1995)",VLOOKUP($J54,'6.GWP'!$B$1:$G$173,2,FALSE),IF('1.GHG Inventory Form'!$E$6="IPCC AR3 Report(2001)",VLOOKUP($J54,'6.GWP'!$B$1:$G$173,3,FALSE),IF('1.GHG Inventory Form'!$E$6="IPCC AR4 Report(2007)",VLOOKUP($J54,'6.GWP'!$B$1:$G$173,4,FALSE),IF('1.GHG Inventory Form'!$E$6="IPCC AR5 Report(2013)",VLOOKUP($J54,'6.GWP'!$B$1:$G$173,5,FALSE),IF('1.GHG Inventory Form'!$E$6="IPCC AR6 Report(2021)",VLOOKUP($J54,'6.GWP'!$B$2:$G$173,6,FALSE),0))))),IF(AND(AB54="V",$I54="自訂值"),IF('1.GHG Inventory Form'!$E$6="IPCC AR2 Report(1995)",VLOOKUP($K54,'6.GWP'!$B$1:$G$173,2,FALSE),IF('1.GHG Inventory Form'!$E$6="IPCC AR3 Report(2001)",VLOOKUP($K54,'6.GWP'!$B$1:$G$173,3,FALSE),IF('1.GHG Inventory Form'!$E$6="IPCC AR4 Report(2007)",VLOOKUP($K54,'6.GWP'!$B$1:$G$173,4,FALSE),IF('1.GHG Inventory Form'!$E$6="IPCC AR5 Report(2013)",VLOOKUP($K54,'6.GWP'!$B$1:$G$173,5,FALSE),IF('1.GHG Inventory Form'!$E$6="IPCC AR6 Report(2021)",VLOOKUP($K54,'6.GWP'!$B$2:$G$173,6,FALSE),0))))),0)),0)</f>
        <v>0</v>
      </c>
      <c r="AR54" s="470">
        <f>IFERROR(IF(AND(AC54="V",$I54="預設值"),IF('1.GHG Inventory Form'!$E$6="IPCC AR2 Report(1995)",VLOOKUP($J54,'6.GWP'!$B$1:$G$173,2,FALSE),IF('1.GHG Inventory Form'!$E$6="IPCC AR3 Report(2001)",VLOOKUP($J54,'6.GWP'!$B$1:$G$173,3,FALSE),IF('1.GHG Inventory Form'!$E$6="IPCC AR4 Report(2007)",VLOOKUP($J54,'6.GWP'!$B$1:$G$173,4,FALSE),IF('1.GHG Inventory Form'!$E$6="IPCC AR5 Report(2013)",VLOOKUP($J54,'6.GWP'!$B$1:$G$173,5,FALSE),IF('1.GHG Inventory Form'!$E$6="IPCC AR6 Report(2021)",VLOOKUP($J54,'6.GWP'!$B$2:$G$173,6,FALSE),0))))),IF(AND(AC54="V",$I54="自訂值"),IF('1.GHG Inventory Form'!$E$6="IPCC AR2 Report(1995)",VLOOKUP($K54,'6.GWP'!$B$1:$G$173,2,FALSE),IF('1.GHG Inventory Form'!$E$6="IPCC AR3 Report(2001)",VLOOKUP($K54,'6.GWP'!$B$1:$G$173,3,FALSE),IF('1.GHG Inventory Form'!$E$6="IPCC AR4 Report(2007)",VLOOKUP($K54,'6.GWP'!$B$1:$G$173,4,FALSE),IF('1.GHG Inventory Form'!$E$6="IPCC AR5 Report(2013)",VLOOKUP($K54,'6.GWP'!$B$1:$G$173,5,FALSE),IF('1.GHG Inventory Form'!$E$6="IPCC AR6 Report(2021)",VLOOKUP($K54,'6.GWP'!$B$2:$G$173,6,FALSE),0))))),0)),0)</f>
        <v>0</v>
      </c>
      <c r="AS54" s="470">
        <f>IF(AD54="V",IF('1.GHG Inventory Form'!$E$6="IPCC AR2 Report(1995)",'6.GWP'!$C$5,IF('1.GHG Inventory Form'!$E$6="IPCC AR3 Report(2001)",'6.GWP'!$D$5,IF('1.GHG Inventory Form'!$E$6="IPCC AR4 Report(2007)",'6.GWP'!$E$5,IF('1.GHG Inventory Form'!$E$6="IPCC AR5 Report(2013)",'6.GWP'!$F$5,IF('1.GHG Inventory Form'!$E$6="IPCC AR6 Report(2021)",'6.GWP'!$G$5,0))))),0)</f>
        <v>0</v>
      </c>
      <c r="AT54" s="470">
        <f>IF(AE54="V",IF('1.GHG Inventory Form'!$E$6="IPCC AR2 Report(1995)",'6.GWP'!$C$4,IF('1.GHG Inventory Form'!$E$6="IPCC AR3 Report(2001)",'6.GWP'!$D$4,IF('1.GHG Inventory Form'!$E$6="IPCC AR4 Report(2007)",'6.GWP'!$E$4,IF('1.GHG Inventory Form'!$E$6="IPCC AR5 Report(2013)",'6.GWP'!$F$4,IF('1.GHG Inventory Form'!$E$6="IPCC AR6 Report(2021)",'6.GWP'!$G$4,0))))),0)</f>
        <v>0</v>
      </c>
      <c r="AU54" s="471" t="str">
        <f t="shared" si="22"/>
        <v/>
      </c>
      <c r="AV54" s="471" t="str">
        <f t="shared" si="23"/>
        <v/>
      </c>
      <c r="AW54" s="471" t="str">
        <f t="shared" si="24"/>
        <v/>
      </c>
      <c r="AX54" s="471" t="str">
        <f t="shared" si="25"/>
        <v/>
      </c>
      <c r="AY54" s="471" t="str">
        <f t="shared" si="26"/>
        <v/>
      </c>
      <c r="AZ54" s="471" t="str">
        <f t="shared" si="27"/>
        <v/>
      </c>
      <c r="BA54" s="471" t="str">
        <f t="shared" si="28"/>
        <v/>
      </c>
      <c r="BB54" s="471">
        <f t="shared" si="16"/>
        <v>0</v>
      </c>
      <c r="BC54" s="472">
        <f t="shared" si="17"/>
        <v>0</v>
      </c>
      <c r="BD54" s="473">
        <f t="shared" si="18"/>
        <v>0</v>
      </c>
      <c r="BI54" s="95" t="str">
        <f t="shared" si="19"/>
        <v/>
      </c>
      <c r="BJ54" s="95" t="str">
        <f t="shared" si="20"/>
        <v/>
      </c>
      <c r="BK54" s="95" t="str">
        <f t="shared" si="21"/>
        <v/>
      </c>
    </row>
    <row r="55" spans="1:63" customFormat="1" ht="31" customHeight="1">
      <c r="A55">
        <v>6</v>
      </c>
      <c r="B55" s="753"/>
      <c r="C55" s="833"/>
      <c r="D55" s="787"/>
      <c r="E55" s="818"/>
      <c r="F55" s="836"/>
      <c r="G55" s="519" t="str">
        <f t="shared" si="0"/>
        <v>N</v>
      </c>
      <c r="H55" s="466" t="str">
        <f>IFERROR(LOOKUP(1,0/(('Data Request'!$E$50:$E$105=1.41)*('Data Request'!$B$50:$B$105='1.GHG Inventory Form'!$A55)),'Data Request'!$G$50:$G$105),"")</f>
        <v/>
      </c>
      <c r="I55" s="467" t="s">
        <v>3280</v>
      </c>
      <c r="J55" s="467" t="str">
        <f>IFERROR(LOOKUP(1,0/(('Data Request'!$E$50:$E$105=1.41)*('Data Request'!$B$50:$B$105='1.GHG Inventory Form'!$A55)),'Data Request'!$O$50:$O$105),"")</f>
        <v/>
      </c>
      <c r="K55" s="300"/>
      <c r="L55" s="243" t="str">
        <f>IFERROR(LOOKUP(1,0/(('Data Request'!$E$50:$E$105=1.41)*('Data Request'!$B$50:$B$105='1.GHG Inventory Form'!$A55)),'Data Request'!$M$50:$M$105),"")</f>
        <v/>
      </c>
      <c r="M55" s="466" t="str">
        <f>IFERROR(IF(I55="預設值Default",VLOOKUP($J55,'4.Default Emission Factor'!$D:$V,16,FALSE),"請填寫自訂活動數據單位Please fill in Custom Unit"),"請選擇預設排放係數名稱Please Choose Default Fuel or Greenhouse Gas")</f>
        <v>請選擇預設排放係數名稱Please Choose Default Fuel or Greenhouse Gas</v>
      </c>
      <c r="N55" s="254"/>
      <c r="O55" s="254"/>
      <c r="P55" s="33"/>
      <c r="Q55" s="33"/>
      <c r="R55" s="33"/>
      <c r="S55" s="33"/>
      <c r="T55" s="101"/>
      <c r="U55" s="101"/>
      <c r="V55" s="101"/>
      <c r="W55" s="101"/>
      <c r="X55" s="110"/>
      <c r="Y55" s="468" t="str">
        <f t="shared" si="1"/>
        <v/>
      </c>
      <c r="Z55" s="468" t="str">
        <f t="shared" si="2"/>
        <v/>
      </c>
      <c r="AA55" s="468" t="str">
        <f t="shared" si="3"/>
        <v/>
      </c>
      <c r="AB55" s="468" t="str">
        <f t="shared" si="4"/>
        <v/>
      </c>
      <c r="AC55" s="468" t="str">
        <f t="shared" si="5"/>
        <v/>
      </c>
      <c r="AD55" s="468" t="str">
        <f t="shared" si="6"/>
        <v/>
      </c>
      <c r="AE55" s="468" t="str">
        <f t="shared" si="7"/>
        <v/>
      </c>
      <c r="AF55" s="468">
        <f>IFERROR(IF($I55="預設值Default",ROUND(VLOOKUP($J55,'4.Default Emission Factor'!$D:$V,2,FALSE),10),IF($I55="自訂值Custom Value",P55,0)),0)</f>
        <v>0</v>
      </c>
      <c r="AG55" s="468">
        <f>IFERROR(IF($I55="預設值Default",ROUND(VLOOKUP($J55,'4.Default Emission Factor'!$D:$V,4,FALSE),10),IF($I55="自訂值Custom Value",Q55,0)),0)</f>
        <v>0</v>
      </c>
      <c r="AH55" s="468">
        <f>IFERROR(IF($I55="預設值Default",ROUND(VLOOKUP($J55,'4.Default Emission Factor'!$D:$V,6,FALSE),10),IF($I55="自訂值Custom Value",R55,0)),0)</f>
        <v>0</v>
      </c>
      <c r="AI55" s="468">
        <f>IFERROR(IF($I55="預設值Default",ROUND(VLOOKUP($J55,'4.Default Emission Factor'!$D:$V,8,FALSE),10),IF($I55="自訂值Custom Value",S55,0)),0)</f>
        <v>0</v>
      </c>
      <c r="AJ55" s="468">
        <f>IFERROR(IF($I55="預設值Default",ROUND(VLOOKUP($J55,'4.Default Emission Factor'!$D:$V,10,FALSE),10),IF($I55="自訂值Custom Value",T55,0)),0)</f>
        <v>0</v>
      </c>
      <c r="AK55" s="468">
        <f>IFERROR(IF($I55="預設值Default",ROUND(VLOOKUP($J55,'4.Default Emission Factor'!$D:$V,12,FALSE),10),IF($I55="自訂值Custom Value",U55,0)),0)</f>
        <v>0</v>
      </c>
      <c r="AL55" s="468">
        <f>IFERROR(IF($I55="預設值Default",ROUND(VLOOKUP($J55,'4.Default Emission Factor'!$D:$V,14,FALSE),10),IF($I55="自訂值Custom Value",V55,0)),0)</f>
        <v>0</v>
      </c>
      <c r="AM55" s="469" t="str">
        <f>IFERROR(IF(I55="預設值Default",VLOOKUP($J55,'4.Default Emission Factor'!$D:$V,17,FALSE),IF(I55="自訂值Custom Value",X55,"")),"")</f>
        <v/>
      </c>
      <c r="AN55" s="470">
        <f t="shared" si="8"/>
        <v>0</v>
      </c>
      <c r="AO55" s="470">
        <f>IF(Z55="V",IF('1.GHG Inventory Form'!$E$6="IPCC AR2 Report(1995)",'6.GWP'!$C$2,IF('1.GHG Inventory Form'!$E$6="IPCC AR3 Report(2001)",'6.GWP'!$D$2,IF('1.GHG Inventory Form'!$E$6="IPCC AR4 Report(2007)",'6.GWP'!$E$2,IF('1.GHG Inventory Form'!$E$6="IPCC AR5 Report(2013)",'6.GWP'!$F$2,IF('1.GHG Inventory Form'!$E$6="IPCC AR6 Report(2021)",'6.GWP'!$G$2,0))))),0)</f>
        <v>0</v>
      </c>
      <c r="AP55" s="470">
        <f>IF(AA55="V",IF('1.GHG Inventory Form'!$E$6="IPCC AR2 Report(1995)",'6.GWP'!$C$3,IF('1.GHG Inventory Form'!$E$6="IPCC AR3 Report(2001)",'6.GWP'!$D$3,IF('1.GHG Inventory Form'!$E$6="IPCC AR4 Report(2007)",'6.GWP'!$E$3,IF('1.GHG Inventory Form'!$E$6="IPCC AR5 Report(2013)",'6.GWP'!$F$3,IF('1.GHG Inventory Form'!$E$6="IPCC AR6 Report(2021)",'6.GWP'!$G$3,0))))),0)</f>
        <v>0</v>
      </c>
      <c r="AQ55" s="470">
        <f>IFERROR(IF(AND(AB55="V",$I55="預設值"),IF('1.GHG Inventory Form'!$E$6="IPCC AR2 Report(1995)",VLOOKUP($J55,'6.GWP'!$B$1:$G$173,2,FALSE),IF('1.GHG Inventory Form'!$E$6="IPCC AR3 Report(2001)",VLOOKUP($J55,'6.GWP'!$B$1:$G$173,3,FALSE),IF('1.GHG Inventory Form'!$E$6="IPCC AR4 Report(2007)",VLOOKUP($J55,'6.GWP'!$B$1:$G$173,4,FALSE),IF('1.GHG Inventory Form'!$E$6="IPCC AR5 Report(2013)",VLOOKUP($J55,'6.GWP'!$B$1:$G$173,5,FALSE),IF('1.GHG Inventory Form'!$E$6="IPCC AR6 Report(2021)",VLOOKUP($J55,'6.GWP'!$B$2:$G$173,6,FALSE),0))))),IF(AND(AB55="V",$I55="自訂值"),IF('1.GHG Inventory Form'!$E$6="IPCC AR2 Report(1995)",VLOOKUP($K55,'6.GWP'!$B$1:$G$173,2,FALSE),IF('1.GHG Inventory Form'!$E$6="IPCC AR3 Report(2001)",VLOOKUP($K55,'6.GWP'!$B$1:$G$173,3,FALSE),IF('1.GHG Inventory Form'!$E$6="IPCC AR4 Report(2007)",VLOOKUP($K55,'6.GWP'!$B$1:$G$173,4,FALSE),IF('1.GHG Inventory Form'!$E$6="IPCC AR5 Report(2013)",VLOOKUP($K55,'6.GWP'!$B$1:$G$173,5,FALSE),IF('1.GHG Inventory Form'!$E$6="IPCC AR6 Report(2021)",VLOOKUP($K55,'6.GWP'!$B$2:$G$173,6,FALSE),0))))),0)),0)</f>
        <v>0</v>
      </c>
      <c r="AR55" s="470">
        <f>IFERROR(IF(AND(AC55="V",$I55="預設值"),IF('1.GHG Inventory Form'!$E$6="IPCC AR2 Report(1995)",VLOOKUP($J55,'6.GWP'!$B$1:$G$173,2,FALSE),IF('1.GHG Inventory Form'!$E$6="IPCC AR3 Report(2001)",VLOOKUP($J55,'6.GWP'!$B$1:$G$173,3,FALSE),IF('1.GHG Inventory Form'!$E$6="IPCC AR4 Report(2007)",VLOOKUP($J55,'6.GWP'!$B$1:$G$173,4,FALSE),IF('1.GHG Inventory Form'!$E$6="IPCC AR5 Report(2013)",VLOOKUP($J55,'6.GWP'!$B$1:$G$173,5,FALSE),IF('1.GHG Inventory Form'!$E$6="IPCC AR6 Report(2021)",VLOOKUP($J55,'6.GWP'!$B$2:$G$173,6,FALSE),0))))),IF(AND(AC55="V",$I55="自訂值"),IF('1.GHG Inventory Form'!$E$6="IPCC AR2 Report(1995)",VLOOKUP($K55,'6.GWP'!$B$1:$G$173,2,FALSE),IF('1.GHG Inventory Form'!$E$6="IPCC AR3 Report(2001)",VLOOKUP($K55,'6.GWP'!$B$1:$G$173,3,FALSE),IF('1.GHG Inventory Form'!$E$6="IPCC AR4 Report(2007)",VLOOKUP($K55,'6.GWP'!$B$1:$G$173,4,FALSE),IF('1.GHG Inventory Form'!$E$6="IPCC AR5 Report(2013)",VLOOKUP($K55,'6.GWP'!$B$1:$G$173,5,FALSE),IF('1.GHG Inventory Form'!$E$6="IPCC AR6 Report(2021)",VLOOKUP($K55,'6.GWP'!$B$2:$G$173,6,FALSE),0))))),0)),0)</f>
        <v>0</v>
      </c>
      <c r="AS55" s="470">
        <f>IF(AD55="V",IF('1.GHG Inventory Form'!$E$6="IPCC AR2 Report(1995)",'6.GWP'!$C$5,IF('1.GHG Inventory Form'!$E$6="IPCC AR3 Report(2001)",'6.GWP'!$D$5,IF('1.GHG Inventory Form'!$E$6="IPCC AR4 Report(2007)",'6.GWP'!$E$5,IF('1.GHG Inventory Form'!$E$6="IPCC AR5 Report(2013)",'6.GWP'!$F$5,IF('1.GHG Inventory Form'!$E$6="IPCC AR6 Report(2021)",'6.GWP'!$G$5,0))))),0)</f>
        <v>0</v>
      </c>
      <c r="AT55" s="470">
        <f>IF(AE55="V",IF('1.GHG Inventory Form'!$E$6="IPCC AR2 Report(1995)",'6.GWP'!$C$4,IF('1.GHG Inventory Form'!$E$6="IPCC AR3 Report(2001)",'6.GWP'!$D$4,IF('1.GHG Inventory Form'!$E$6="IPCC AR4 Report(2007)",'6.GWP'!$E$4,IF('1.GHG Inventory Form'!$E$6="IPCC AR5 Report(2013)",'6.GWP'!$F$4,IF('1.GHG Inventory Form'!$E$6="IPCC AR6 Report(2021)",'6.GWP'!$G$4,0))))),0)</f>
        <v>0</v>
      </c>
      <c r="AU55" s="471" t="str">
        <f t="shared" si="22"/>
        <v/>
      </c>
      <c r="AV55" s="471" t="str">
        <f t="shared" si="23"/>
        <v/>
      </c>
      <c r="AW55" s="471" t="str">
        <f t="shared" si="24"/>
        <v/>
      </c>
      <c r="AX55" s="471" t="str">
        <f t="shared" si="25"/>
        <v/>
      </c>
      <c r="AY55" s="471" t="str">
        <f t="shared" si="26"/>
        <v/>
      </c>
      <c r="AZ55" s="471" t="str">
        <f t="shared" si="27"/>
        <v/>
      </c>
      <c r="BA55" s="471" t="str">
        <f t="shared" si="28"/>
        <v/>
      </c>
      <c r="BB55" s="471">
        <f t="shared" si="16"/>
        <v>0</v>
      </c>
      <c r="BC55" s="472">
        <f t="shared" si="17"/>
        <v>0</v>
      </c>
      <c r="BD55" s="473">
        <f t="shared" si="18"/>
        <v>0</v>
      </c>
      <c r="BI55" s="95" t="str">
        <f t="shared" si="19"/>
        <v/>
      </c>
      <c r="BJ55" s="95" t="str">
        <f t="shared" si="20"/>
        <v/>
      </c>
      <c r="BK55" s="95" t="str">
        <f t="shared" si="21"/>
        <v/>
      </c>
    </row>
    <row r="56" spans="1:63" customFormat="1" ht="31.5" customHeight="1" thickBot="1">
      <c r="A56">
        <v>7</v>
      </c>
      <c r="B56" s="753"/>
      <c r="C56" s="833"/>
      <c r="D56" s="787"/>
      <c r="E56" s="818"/>
      <c r="F56" s="837"/>
      <c r="G56" s="520" t="str">
        <f t="shared" si="0"/>
        <v>N</v>
      </c>
      <c r="H56" s="466" t="str">
        <f>IFERROR(LOOKUP(1,0/(('Data Request'!$E$50:$E$105=1.41)*('Data Request'!$B$50:$B$105='1.GHG Inventory Form'!$A56)),'Data Request'!$G$50:$G$105),"")</f>
        <v/>
      </c>
      <c r="I56" s="500" t="s">
        <v>3280</v>
      </c>
      <c r="J56" s="500" t="str">
        <f>IFERROR(LOOKUP(1,0/(('Data Request'!$E$50:$E$105=1.41)*('Data Request'!$B$50:$B$105='1.GHG Inventory Form'!$A56)),'Data Request'!$O$50:$O$105),"")</f>
        <v/>
      </c>
      <c r="K56" s="306"/>
      <c r="L56" s="246" t="str">
        <f>IFERROR(LOOKUP(1,0/(('Data Request'!$E$50:$E$105=1.41)*('Data Request'!$B$50:$B$105='1.GHG Inventory Form'!$A56)),'Data Request'!$M$50:$M$105),"")</f>
        <v/>
      </c>
      <c r="M56" s="521" t="str">
        <f>IFERROR(IF(I56="預設值Default",VLOOKUP($J56,'4.Default Emission Factor'!$D:$V,16,FALSE),"請填寫自訂活動數據單位Please fill in Custom Unit"),"請選擇預設排放係數名稱Please Choose Default Fuel or Greenhouse Gas")</f>
        <v>請選擇預設排放係數名稱Please Choose Default Fuel or Greenhouse Gas</v>
      </c>
      <c r="N56" s="255"/>
      <c r="O56" s="255"/>
      <c r="P56" s="34"/>
      <c r="Q56" s="34"/>
      <c r="R56" s="34"/>
      <c r="S56" s="34"/>
      <c r="T56" s="104"/>
      <c r="U56" s="104"/>
      <c r="V56" s="104"/>
      <c r="W56" s="104"/>
      <c r="X56" s="111"/>
      <c r="Y56" s="504" t="str">
        <f t="shared" si="1"/>
        <v/>
      </c>
      <c r="Z56" s="504" t="str">
        <f t="shared" si="2"/>
        <v/>
      </c>
      <c r="AA56" s="504" t="str">
        <f t="shared" si="3"/>
        <v/>
      </c>
      <c r="AB56" s="504" t="str">
        <f t="shared" si="4"/>
        <v/>
      </c>
      <c r="AC56" s="504" t="str">
        <f t="shared" si="5"/>
        <v/>
      </c>
      <c r="AD56" s="504" t="str">
        <f t="shared" si="6"/>
        <v/>
      </c>
      <c r="AE56" s="504" t="str">
        <f t="shared" si="7"/>
        <v/>
      </c>
      <c r="AF56" s="504">
        <f>IFERROR(IF($I56="預設值Default",ROUND(VLOOKUP($J56,'4.Default Emission Factor'!$D:$V,2,FALSE),10),IF($I56="自訂值Custom Value",P56,0)),0)</f>
        <v>0</v>
      </c>
      <c r="AG56" s="504">
        <f>IFERROR(IF($I56="預設值Default",ROUND(VLOOKUP($J56,'4.Default Emission Factor'!$D:$V,4,FALSE),10),IF($I56="自訂值Custom Value",Q56,0)),0)</f>
        <v>0</v>
      </c>
      <c r="AH56" s="504">
        <f>IFERROR(IF($I56="預設值Default",ROUND(VLOOKUP($J56,'4.Default Emission Factor'!$D:$V,6,FALSE),10),IF($I56="自訂值Custom Value",R56,0)),0)</f>
        <v>0</v>
      </c>
      <c r="AI56" s="504">
        <f>IFERROR(IF($I56="預設值Default",ROUND(VLOOKUP($J56,'4.Default Emission Factor'!$D:$V,8,FALSE),10),IF($I56="自訂值Custom Value",S56,0)),0)</f>
        <v>0</v>
      </c>
      <c r="AJ56" s="504">
        <f>IFERROR(IF($I56="預設值Default",ROUND(VLOOKUP($J56,'4.Default Emission Factor'!$D:$V,10,FALSE),10),IF($I56="自訂值Custom Value",T56,0)),0)</f>
        <v>0</v>
      </c>
      <c r="AK56" s="504">
        <f>IFERROR(IF($I56="預設值Default",ROUND(VLOOKUP($J56,'4.Default Emission Factor'!$D:$V,12,FALSE),10),IF($I56="自訂值Custom Value",U56,0)),0)</f>
        <v>0</v>
      </c>
      <c r="AL56" s="504">
        <f>IFERROR(IF($I56="預設值Default",ROUND(VLOOKUP($J56,'4.Default Emission Factor'!$D:$V,14,FALSE),10),IF($I56="自訂值Custom Value",V56,0)),0)</f>
        <v>0</v>
      </c>
      <c r="AM56" s="522" t="str">
        <f>IFERROR(IF(I56="預設值Default",VLOOKUP($J56,'4.Default Emission Factor'!$D:$V,17,FALSE),IF(I56="自訂值Custom Value",X56,"")),"")</f>
        <v/>
      </c>
      <c r="AN56" s="510">
        <f t="shared" si="8"/>
        <v>0</v>
      </c>
      <c r="AO56" s="510">
        <f>IF(Z56="V",IF('1.GHG Inventory Form'!$E$6="IPCC AR2 Report(1995)",'6.GWP'!$C$2,IF('1.GHG Inventory Form'!$E$6="IPCC AR3 Report(2001)",'6.GWP'!$D$2,IF('1.GHG Inventory Form'!$E$6="IPCC AR4 Report(2007)",'6.GWP'!$E$2,IF('1.GHG Inventory Form'!$E$6="IPCC AR5 Report(2013)",'6.GWP'!$F$2,IF('1.GHG Inventory Form'!$E$6="IPCC AR6 Report(2021)",'6.GWP'!$G$2,0))))),0)</f>
        <v>0</v>
      </c>
      <c r="AP56" s="510">
        <f>IF(AA56="V",IF('1.GHG Inventory Form'!$E$6="IPCC AR2 Report(1995)",'6.GWP'!$C$3,IF('1.GHG Inventory Form'!$E$6="IPCC AR3 Report(2001)",'6.GWP'!$D$3,IF('1.GHG Inventory Form'!$E$6="IPCC AR4 Report(2007)",'6.GWP'!$E$3,IF('1.GHG Inventory Form'!$E$6="IPCC AR5 Report(2013)",'6.GWP'!$F$3,IF('1.GHG Inventory Form'!$E$6="IPCC AR6 Report(2021)",'6.GWP'!$G$3,0))))),0)</f>
        <v>0</v>
      </c>
      <c r="AQ56" s="510">
        <f>IFERROR(IF(AND(AB56="V",$I56="預設值"),IF('1.GHG Inventory Form'!$E$6="IPCC AR2 Report(1995)",VLOOKUP($J56,'6.GWP'!$B$1:$G$173,2,FALSE),IF('1.GHG Inventory Form'!$E$6="IPCC AR3 Report(2001)",VLOOKUP($J56,'6.GWP'!$B$1:$G$173,3,FALSE),IF('1.GHG Inventory Form'!$E$6="IPCC AR4 Report(2007)",VLOOKUP($J56,'6.GWP'!$B$1:$G$173,4,FALSE),IF('1.GHG Inventory Form'!$E$6="IPCC AR5 Report(2013)",VLOOKUP($J56,'6.GWP'!$B$1:$G$173,5,FALSE),IF('1.GHG Inventory Form'!$E$6="IPCC AR6 Report(2021)",VLOOKUP($J56,'6.GWP'!$B$2:$G$173,6,FALSE),0))))),IF(AND(AB56="V",$I56="自訂值"),IF('1.GHG Inventory Form'!$E$6="IPCC AR2 Report(1995)",VLOOKUP($K56,'6.GWP'!$B$1:$G$173,2,FALSE),IF('1.GHG Inventory Form'!$E$6="IPCC AR3 Report(2001)",VLOOKUP($K56,'6.GWP'!$B$1:$G$173,3,FALSE),IF('1.GHG Inventory Form'!$E$6="IPCC AR4 Report(2007)",VLOOKUP($K56,'6.GWP'!$B$1:$G$173,4,FALSE),IF('1.GHG Inventory Form'!$E$6="IPCC AR5 Report(2013)",VLOOKUP($K56,'6.GWP'!$B$1:$G$173,5,FALSE),IF('1.GHG Inventory Form'!$E$6="IPCC AR6 Report(2021)",VLOOKUP($K56,'6.GWP'!$B$2:$G$173,6,FALSE),0))))),0)),0)</f>
        <v>0</v>
      </c>
      <c r="AR56" s="510">
        <f>IFERROR(IF(AND(AC56="V",$I56="預設值"),IF('1.GHG Inventory Form'!$E$6="IPCC AR2 Report(1995)",VLOOKUP($J56,'6.GWP'!$B$1:$G$173,2,FALSE),IF('1.GHG Inventory Form'!$E$6="IPCC AR3 Report(2001)",VLOOKUP($J56,'6.GWP'!$B$1:$G$173,3,FALSE),IF('1.GHG Inventory Form'!$E$6="IPCC AR4 Report(2007)",VLOOKUP($J56,'6.GWP'!$B$1:$G$173,4,FALSE),IF('1.GHG Inventory Form'!$E$6="IPCC AR5 Report(2013)",VLOOKUP($J56,'6.GWP'!$B$1:$G$173,5,FALSE),IF('1.GHG Inventory Form'!$E$6="IPCC AR6 Report(2021)",VLOOKUP($J56,'6.GWP'!$B$2:$G$173,6,FALSE),0))))),IF(AND(AC56="V",$I56="自訂值"),IF('1.GHG Inventory Form'!$E$6="IPCC AR2 Report(1995)",VLOOKUP($K56,'6.GWP'!$B$1:$G$173,2,FALSE),IF('1.GHG Inventory Form'!$E$6="IPCC AR3 Report(2001)",VLOOKUP($K56,'6.GWP'!$B$1:$G$173,3,FALSE),IF('1.GHG Inventory Form'!$E$6="IPCC AR4 Report(2007)",VLOOKUP($K56,'6.GWP'!$B$1:$G$173,4,FALSE),IF('1.GHG Inventory Form'!$E$6="IPCC AR5 Report(2013)",VLOOKUP($K56,'6.GWP'!$B$1:$G$173,5,FALSE),IF('1.GHG Inventory Form'!$E$6="IPCC AR6 Report(2021)",VLOOKUP($K56,'6.GWP'!$B$2:$G$173,6,FALSE),0))))),0)),0)</f>
        <v>0</v>
      </c>
      <c r="AS56" s="510">
        <f>IF(AD56="V",IF('1.GHG Inventory Form'!$E$6="IPCC AR2 Report(1995)",'6.GWP'!$C$5,IF('1.GHG Inventory Form'!$E$6="IPCC AR3 Report(2001)",'6.GWP'!$D$5,IF('1.GHG Inventory Form'!$E$6="IPCC AR4 Report(2007)",'6.GWP'!$E$5,IF('1.GHG Inventory Form'!$E$6="IPCC AR5 Report(2013)",'6.GWP'!$F$5,IF('1.GHG Inventory Form'!$E$6="IPCC AR6 Report(2021)",'6.GWP'!$G$5,0))))),0)</f>
        <v>0</v>
      </c>
      <c r="AT56" s="510">
        <f>IF(AE56="V",IF('1.GHG Inventory Form'!$E$6="IPCC AR2 Report(1995)",'6.GWP'!$C$4,IF('1.GHG Inventory Form'!$E$6="IPCC AR3 Report(2001)",'6.GWP'!$D$4,IF('1.GHG Inventory Form'!$E$6="IPCC AR4 Report(2007)",'6.GWP'!$E$4,IF('1.GHG Inventory Form'!$E$6="IPCC AR5 Report(2013)",'6.GWP'!$F$4,IF('1.GHG Inventory Form'!$E$6="IPCC AR6 Report(2021)",'6.GWP'!$G$4,0))))),0)</f>
        <v>0</v>
      </c>
      <c r="AU56" s="523" t="str">
        <f t="shared" si="22"/>
        <v/>
      </c>
      <c r="AV56" s="523" t="str">
        <f t="shared" si="23"/>
        <v/>
      </c>
      <c r="AW56" s="523" t="str">
        <f t="shared" si="24"/>
        <v/>
      </c>
      <c r="AX56" s="523" t="str">
        <f t="shared" si="25"/>
        <v/>
      </c>
      <c r="AY56" s="523" t="str">
        <f t="shared" si="26"/>
        <v/>
      </c>
      <c r="AZ56" s="523" t="str">
        <f t="shared" si="27"/>
        <v/>
      </c>
      <c r="BA56" s="523" t="str">
        <f t="shared" si="28"/>
        <v/>
      </c>
      <c r="BB56" s="523">
        <f t="shared" si="16"/>
        <v>0</v>
      </c>
      <c r="BC56" s="514">
        <f t="shared" si="17"/>
        <v>0</v>
      </c>
      <c r="BD56" s="515">
        <f t="shared" si="18"/>
        <v>0</v>
      </c>
      <c r="BI56" s="95" t="str">
        <f t="shared" si="19"/>
        <v/>
      </c>
      <c r="BJ56" s="95" t="str">
        <f t="shared" si="20"/>
        <v/>
      </c>
      <c r="BK56" s="95" t="str">
        <f t="shared" si="21"/>
        <v/>
      </c>
    </row>
    <row r="57" spans="1:63" customFormat="1" ht="37.5" customHeight="1" thickBot="1">
      <c r="A57">
        <v>8</v>
      </c>
      <c r="B57" s="753"/>
      <c r="C57" s="833"/>
      <c r="D57" s="787"/>
      <c r="E57" s="818"/>
      <c r="F57" s="753" t="s">
        <v>3287</v>
      </c>
      <c r="G57" s="805" t="s">
        <v>3288</v>
      </c>
      <c r="H57" s="803" t="s">
        <v>3289</v>
      </c>
      <c r="I57" s="807" t="s">
        <v>3290</v>
      </c>
      <c r="J57" s="803" t="s">
        <v>3291</v>
      </c>
      <c r="K57" s="803" t="s">
        <v>3292</v>
      </c>
      <c r="L57" s="803" t="s">
        <v>3293</v>
      </c>
      <c r="M57" s="803" t="s">
        <v>3233</v>
      </c>
      <c r="N57" s="783" t="s">
        <v>3234</v>
      </c>
      <c r="O57" s="803" t="s">
        <v>3235</v>
      </c>
      <c r="P57" s="803" t="s">
        <v>3294</v>
      </c>
      <c r="Q57" s="793" t="s">
        <v>3295</v>
      </c>
      <c r="R57" s="524"/>
      <c r="S57" s="524"/>
      <c r="T57" s="524"/>
      <c r="U57" s="524"/>
      <c r="V57" s="524"/>
      <c r="W57" s="524"/>
      <c r="X57" s="525"/>
      <c r="Y57" s="795" t="s">
        <v>3220</v>
      </c>
      <c r="Z57" s="796"/>
      <c r="AA57" s="796"/>
      <c r="AB57" s="796"/>
      <c r="AC57" s="796"/>
      <c r="AD57" s="796"/>
      <c r="AE57" s="797"/>
      <c r="AF57" s="798" t="s">
        <v>3221</v>
      </c>
      <c r="AG57" s="799"/>
      <c r="AH57" s="799"/>
      <c r="AI57" s="799"/>
      <c r="AJ57" s="799"/>
      <c r="AK57" s="799"/>
      <c r="AL57" s="799"/>
      <c r="AM57" s="498" t="s">
        <v>3259</v>
      </c>
      <c r="AN57" s="798" t="s">
        <v>3222</v>
      </c>
      <c r="AO57" s="799"/>
      <c r="AP57" s="799"/>
      <c r="AQ57" s="799"/>
      <c r="AR57" s="799"/>
      <c r="AS57" s="799"/>
      <c r="AT57" s="800"/>
      <c r="AU57" s="438" t="str">
        <f t="shared" si="22"/>
        <v/>
      </c>
      <c r="AV57" s="438" t="str">
        <f t="shared" si="23"/>
        <v/>
      </c>
      <c r="AW57" s="438" t="str">
        <f t="shared" si="24"/>
        <v/>
      </c>
      <c r="AX57" s="438" t="str">
        <f t="shared" si="25"/>
        <v/>
      </c>
      <c r="AY57" s="438" t="str">
        <f t="shared" si="26"/>
        <v/>
      </c>
      <c r="AZ57" s="438" t="str">
        <f t="shared" si="27"/>
        <v/>
      </c>
      <c r="BA57" s="438" t="str">
        <f t="shared" si="28"/>
        <v/>
      </c>
      <c r="BB57" s="801" t="s">
        <v>3296</v>
      </c>
      <c r="BC57" s="783" t="s">
        <v>3297</v>
      </c>
      <c r="BD57" s="785" t="s">
        <v>3298</v>
      </c>
      <c r="BK57" s="95" t="str">
        <f>IF(G57="","",IF(H57="預設值Default",AM57,IF(H57="自訂值Custom Value",X57,"")))</f>
        <v/>
      </c>
    </row>
    <row r="58" spans="1:63" customFormat="1" ht="39" customHeight="1" thickBot="1">
      <c r="A58">
        <v>9</v>
      </c>
      <c r="B58" s="753"/>
      <c r="C58" s="833"/>
      <c r="D58" s="787"/>
      <c r="E58" s="818"/>
      <c r="F58" s="753"/>
      <c r="G58" s="806"/>
      <c r="H58" s="731"/>
      <c r="I58" s="808"/>
      <c r="J58" s="731"/>
      <c r="K58" s="731"/>
      <c r="L58" s="731"/>
      <c r="M58" s="731"/>
      <c r="N58" s="803"/>
      <c r="O58" s="731"/>
      <c r="P58" s="804"/>
      <c r="Q58" s="794"/>
      <c r="R58" s="526"/>
      <c r="S58" s="526"/>
      <c r="T58" s="526"/>
      <c r="U58" s="526"/>
      <c r="V58" s="526"/>
      <c r="W58" s="526"/>
      <c r="X58" s="525"/>
      <c r="Y58" s="493" t="s">
        <v>3236</v>
      </c>
      <c r="Z58" s="468" t="s">
        <v>3237</v>
      </c>
      <c r="AA58" s="468" t="s">
        <v>3238</v>
      </c>
      <c r="AB58" s="468" t="s">
        <v>3239</v>
      </c>
      <c r="AC58" s="468" t="s">
        <v>3240</v>
      </c>
      <c r="AD58" s="468" t="s">
        <v>3241</v>
      </c>
      <c r="AE58" s="527" t="s">
        <v>3242</v>
      </c>
      <c r="AF58" s="431" t="s">
        <v>3236</v>
      </c>
      <c r="AG58" s="432" t="s">
        <v>3237</v>
      </c>
      <c r="AH58" s="432" t="s">
        <v>3238</v>
      </c>
      <c r="AI58" s="432" t="s">
        <v>3239</v>
      </c>
      <c r="AJ58" s="432" t="s">
        <v>3240</v>
      </c>
      <c r="AK58" s="432" t="s">
        <v>3241</v>
      </c>
      <c r="AL58" s="432" t="s">
        <v>3242</v>
      </c>
      <c r="AM58" s="433" t="s">
        <v>3299</v>
      </c>
      <c r="AN58" s="528" t="s">
        <v>3236</v>
      </c>
      <c r="AO58" s="436" t="s">
        <v>3237</v>
      </c>
      <c r="AP58" s="436" t="s">
        <v>3238</v>
      </c>
      <c r="AQ58" s="436" t="s">
        <v>3239</v>
      </c>
      <c r="AR58" s="436" t="s">
        <v>3240</v>
      </c>
      <c r="AS58" s="436" t="s">
        <v>3241</v>
      </c>
      <c r="AT58" s="437" t="s">
        <v>3242</v>
      </c>
      <c r="AU58" s="438" t="str">
        <f t="shared" si="22"/>
        <v/>
      </c>
      <c r="AV58" s="438" t="str">
        <f t="shared" si="23"/>
        <v/>
      </c>
      <c r="AW58" s="438" t="str">
        <f t="shared" si="24"/>
        <v/>
      </c>
      <c r="AX58" s="438" t="str">
        <f t="shared" si="25"/>
        <v/>
      </c>
      <c r="AY58" s="438" t="str">
        <f t="shared" si="26"/>
        <v/>
      </c>
      <c r="AZ58" s="438" t="str">
        <f t="shared" si="27"/>
        <v/>
      </c>
      <c r="BA58" s="438" t="str">
        <f t="shared" si="28"/>
        <v/>
      </c>
      <c r="BB58" s="802"/>
      <c r="BC58" s="784"/>
      <c r="BD58" s="786"/>
      <c r="BK58" s="95" t="str">
        <f>IF(G58="","",IF(H58="預設值Default",AM58,IF(H58="自訂值Custom Value",X58,"")))</f>
        <v/>
      </c>
    </row>
    <row r="59" spans="1:63" customFormat="1" ht="46.5" customHeight="1" thickBot="1">
      <c r="A59">
        <v>1</v>
      </c>
      <c r="B59" s="753"/>
      <c r="C59" s="833"/>
      <c r="D59" s="787"/>
      <c r="E59" s="818"/>
      <c r="F59" s="753"/>
      <c r="G59" s="529" t="s">
        <v>3300</v>
      </c>
      <c r="H59" s="467" t="str">
        <f t="shared" ref="H59:H87" si="29">IF(I59="其他 Others","自訂值 Custom Value","預設逸散率Default")</f>
        <v>預設逸散率Default</v>
      </c>
      <c r="I59" s="530" t="str">
        <f>IFERROR(LOOKUP(1,0/(('Data Request'!$E$50:$E$105='1.GHG Inventory Form'!$C$50)*('Data Request'!$B$50:$B$105='1.GHG Inventory Form'!$A59)),'Data Request'!$O$50:$O$105),"")</f>
        <v>冰水機(冷水主機)Chillers</v>
      </c>
      <c r="J59" s="203" t="str">
        <f>IFERROR(LOOKUP(1,0/(('Data Request'!$E$50:$E$105='1.GHG Inventory Form'!$C$50)*('Data Request'!$B$50:$B$105='1.GHG Inventory Form'!$A59)),'Data Request'!$G$50:$G$105),"")</f>
        <v/>
      </c>
      <c r="K59" s="519" t="str">
        <f>IFERROR(LOOKUP(1,0/(('Data Request'!$E$50:$E$105=$C$50)*('Data Request'!$B$50:$B$105='1.GHG Inventory Form'!$A59)),'Data Request'!$H$50:$H$105),"")</f>
        <v>R-410A</v>
      </c>
      <c r="L59" s="243">
        <f>IFERROR(LOOKUP(1,0/(('Data Request'!$E$50:$E$105='1.GHG Inventory Form'!$C$50)*('Data Request'!$B$50:$B$105='1.GHG Inventory Form'!$A59)),'Data Request'!$M$50:$M$105),"")</f>
        <v>1.95E-2</v>
      </c>
      <c r="M59" s="466" t="s">
        <v>3301</v>
      </c>
      <c r="N59" s="254"/>
      <c r="O59" s="254"/>
      <c r="P59" s="531" t="str">
        <f t="shared" ref="P59:P87" si="30">IFERROR(IF(H59="預設逸散率Default","",0.08),"自訂冷媒逸散率
Custom Refrigerant Loss Factor")</f>
        <v/>
      </c>
      <c r="Q59" s="532"/>
      <c r="R59" s="533"/>
      <c r="S59" s="525"/>
      <c r="T59" s="525"/>
      <c r="U59" s="525"/>
      <c r="V59" s="525"/>
      <c r="W59" s="525"/>
      <c r="X59" s="525"/>
      <c r="Y59" s="493" t="str">
        <f t="shared" ref="Y59:Y87" si="31">IF(AF59&gt;0.0000000001,"V","")</f>
        <v/>
      </c>
      <c r="Z59" s="468" t="str">
        <f t="shared" ref="Z59:Z87" si="32">IF(AG59&gt;0.0000000001,"V","")</f>
        <v/>
      </c>
      <c r="AA59" s="468" t="str">
        <f t="shared" ref="AA59:AA87" si="33">IF(AH59&gt;0.0000000001,"V","")</f>
        <v/>
      </c>
      <c r="AB59" s="468" t="str">
        <f t="shared" ref="AB59:AB87" si="34">IF(AI59&gt;0.0000000001,"V","")</f>
        <v>V</v>
      </c>
      <c r="AC59" s="468" t="str">
        <f t="shared" ref="AC59:AC87" si="35">IF(AJ59&gt;0.0000000001,"V","")</f>
        <v/>
      </c>
      <c r="AD59" s="468" t="str">
        <f t="shared" ref="AD59:AD87" si="36">IF(AK59&gt;0.0000000001,"V","")</f>
        <v/>
      </c>
      <c r="AE59" s="527" t="str">
        <f t="shared" ref="AE59:AE87" si="37">IF(AL59&gt;0.0000000001,"V","")</f>
        <v/>
      </c>
      <c r="AF59" s="493">
        <v>0</v>
      </c>
      <c r="AG59" s="468">
        <v>0</v>
      </c>
      <c r="AH59" s="468">
        <v>0</v>
      </c>
      <c r="AI59" s="468">
        <f>IFERROR(IF(G59="填充量計算 Recharge of Loss Volume",1,IF($H59="預設逸散率Default",ROUND(VLOOKUP($I59,'Other Emission Factor'!$F$4:$I$11,2,FALSE),10),IF($H59="自訂值 Custom Value",P59,0))),0)</f>
        <v>8.5000000000000006E-2</v>
      </c>
      <c r="AJ59" s="468">
        <v>0</v>
      </c>
      <c r="AK59" s="468">
        <v>0</v>
      </c>
      <c r="AL59" s="468">
        <v>0</v>
      </c>
      <c r="AM59" s="534" t="str">
        <f>IFERROR(IF($H59="預設逸散率Default",VLOOKUP($I59,表格12[],4,FALSE),IF($H59="自訂值Custom Value",Q59,"")),"")</f>
        <v>環保署排放係管理表6.0.4Taiwan EPA GHG coefficient table 6.0.4</v>
      </c>
      <c r="AN59" s="535">
        <f t="shared" ref="AN59:AN87" si="38">IF(Y59="V",1,0)</f>
        <v>0</v>
      </c>
      <c r="AO59" s="470">
        <f>IF(Z59="V",IF('1.GHG Inventory Form'!$E$6="IPCC AR2 Report(1995)",'6.GWP'!$C$2,IF('1.GHG Inventory Form'!$E$6="IPCC AR3 Report(2001)",'6.GWP'!$D$2,IF('1.GHG Inventory Form'!$E$6="IPCC AR4 Report(2007)",'6.GWP'!$E$2,IF('1.GHG Inventory Form'!$E$6="IPCC AR5 Report(2013)",'6.GWP'!$F$2,IF('1.GHG Inventory Form'!$E$6="IPCC AR6 Report(2021)",'6.GWP'!$G$2,0))))),0)</f>
        <v>0</v>
      </c>
      <c r="AP59" s="470">
        <f>IF(AA59="V",IF('1.GHG Inventory Form'!$E$6="IPCC AR2 Report(1995)",#REF!,IF('1.GHG Inventory Form'!$E$6="IPCC AR3 Report(2001)",#REF!,IF('1.GHG Inventory Form'!$E$6="IPCC AR4 Report(2007)",#REF!,IF('1.GHG Inventory Form'!$E$6="IPCC AR5 Report(2013)",#REF!,IF('1.GHG Inventory Form'!$E$6="IPCC AR6 Report(2021)",#REF!,0))))),0)</f>
        <v>0</v>
      </c>
      <c r="AQ59" s="470">
        <f>IFERROR(IF(AB59="V",IF('1.GHG Inventory Form'!$E$6="IPCC AR2 Report(1995)",VLOOKUP(K59,'6.GWP'!$B$2:$G$173,2,FALSE),IF('1.GHG Inventory Form'!$E$6="IPCC AR3 Report(2001)",VLOOKUP(K59,'6.GWP'!$B$2:$G$173,3,FALSE),IF('1.GHG Inventory Form'!$E$6="IPCC AR4 Report(2007)",VLOOKUP(K59,'6.GWP'!$B$2:$G$173,4,FALSE),IF('1.GHG Inventory Form'!$E$6="IPCC AR5 Report(2013)",VLOOKUP(K59,'6.GWP'!$B$2:$G$173,5,FALSE),IF('1.GHG Inventory Form'!$E$6="IPCC AR6 Report(2021)",VLOOKUP(K59,'6.GWP'!$B$2:$G$173,6,FALSE),0))))),0),0)</f>
        <v>2255.5</v>
      </c>
      <c r="AR59" s="470">
        <f>IFERROR(IF(AC59="V",IF('1.GHG Inventory Form'!$E$6="IPCC AR2 Report(1995)",VLOOKUP(K59,'6.GWP'!$B$2:$G$173,2,FALSE),IF('1.GHG Inventory Form'!$E$6="IPCC AR3 Report(2001)",VLOOKUP(K59,'6.GWP'!$B$2:$G$173,3,FALSE),IF('1.GHG Inventory Form'!$E$6="IPCC AR4 Report(2007)",VLOOKUP(K59,'6.GWP'!$B$2:$G$173,4,FALSE),IF('1.GHG Inventory Form'!$E$6="IPCC AR5 Report(2013)",VLOOKUP(K59,'6.GWP'!$B$2:$G$173,5,FALSE),IF('1.GHG Inventory Form'!$E$6="IPCC AR6 Report(2021)",VLOOKUP(K59,'6.GWP'!$B$2:$G$173,6,FALSE),0))))),0),0)</f>
        <v>0</v>
      </c>
      <c r="AS59" s="470">
        <f>IFERROR(IF(AND(AD59="V",$I59="預設值"),IF('1.GHG Inventory Form'!$E$6="IPCC AR2 Report(1995)",VLOOKUP($J59,'6.GWP'!$B$1:$G$173,2,FALSE),IF('1.GHG Inventory Form'!$E$6="IPCC AR3 Report(2001)",VLOOKUP($J59,'6.GWP'!$B$1:$G$173,3,FALSE),IF('1.GHG Inventory Form'!$E$6="IPCC AR4 Report(2007)",VLOOKUP($J59,'6.GWP'!$B$1:$G$173,4,FALSE),IF('1.GHG Inventory Form'!$E$6="IPCC AR5 Report(2013)",VLOOKUP($J59,'6.GWP'!$B$1:$G$173,5,FALSE),IF('1.GHG Inventory Form'!$E$6="IPCC AR6 Report(2021)",VLOOKUP($J59,'6.GWP'!$B$2:$G$173,6,FALSE),0))))),IF(AND(AD59="V",$I59="自訂值"),IF('1.GHG Inventory Form'!$E$6="IPCC AR2 Report(1995)",VLOOKUP($K59,'6.GWP'!$B$1:$G$173,2,FALSE),IF('1.GHG Inventory Form'!$E$6="IPCC AR3 Report(2001)",VLOOKUP($K59,'6.GWP'!$B$1:$G$173,3,FALSE),IF('1.GHG Inventory Form'!$E$6="IPCC AR4 Report(2007)",VLOOKUP($K59,'6.GWP'!$B$1:$G$173,4,FALSE),IF('1.GHG Inventory Form'!$E$6="IPCC AR5 Report(2013)",VLOOKUP($K59,'6.GWP'!$B$1:$G$173,5,FALSE),IF('1.GHG Inventory Form'!$E$6="IPCC AR6 Report(2021)",VLOOKUP($K59,'6.GWP'!$B$2:$G$173,6,FALSE),0))))),0)),0)</f>
        <v>0</v>
      </c>
      <c r="AT59" s="496">
        <f>IFERROR(IF(AND(AE59="V",$I59="預設值"),IF('1.GHG Inventory Form'!$E$6="IPCC AR2 Report(1995)",VLOOKUP($J59,'6.GWP'!$B$1:$G$173,2,FALSE),IF('1.GHG Inventory Form'!$E$6="IPCC AR3 Report(2001)",VLOOKUP($J59,'6.GWP'!$B$1:$G$173,3,FALSE),IF('1.GHG Inventory Form'!$E$6="IPCC AR4 Report(2007)",VLOOKUP($J59,'6.GWP'!$B$1:$G$173,4,FALSE),IF('1.GHG Inventory Form'!$E$6="IPCC AR5 Report(2013)",VLOOKUP($J59,'6.GWP'!$B$1:$G$173,5,FALSE),IF('1.GHG Inventory Form'!$E$6="IPCC AR6 Report(2021)",VLOOKUP($J59,'6.GWP'!$B$2:$G$173,6,FALSE),0))))),IF(AND(AE59="V",$I59="自訂值"),IF('1.GHG Inventory Form'!$E$6="IPCC AR2 Report(1995)",VLOOKUP($K59,'6.GWP'!$B$1:$G$173,2,FALSE),IF('1.GHG Inventory Form'!$E$6="IPCC AR3 Report(2001)",VLOOKUP($K59,'6.GWP'!$B$1:$G$173,3,FALSE),IF('1.GHG Inventory Form'!$E$6="IPCC AR4 Report(2007)",VLOOKUP($K59,'6.GWP'!$B$1:$G$173,4,FALSE),IF('1.GHG Inventory Form'!$E$6="IPCC AR5 Report(2013)",VLOOKUP($K59,'6.GWP'!$B$1:$G$173,5,FALSE),IF('1.GHG Inventory Form'!$E$6="IPCC AR6 Report(2021)",VLOOKUP($K59,'6.GWP'!$B$2:$G$173,6,FALSE),0))))),0)),0)</f>
        <v>0</v>
      </c>
      <c r="AU59" s="438">
        <f t="shared" si="22"/>
        <v>0</v>
      </c>
      <c r="AV59" s="438">
        <f t="shared" si="23"/>
        <v>0</v>
      </c>
      <c r="AW59" s="438">
        <f t="shared" si="24"/>
        <v>0</v>
      </c>
      <c r="AX59" s="438">
        <f t="shared" si="25"/>
        <v>3.7384912500000005</v>
      </c>
      <c r="AY59" s="438">
        <f t="shared" si="26"/>
        <v>0</v>
      </c>
      <c r="AZ59" s="438">
        <f t="shared" si="27"/>
        <v>0</v>
      </c>
      <c r="BA59" s="438">
        <f t="shared" si="28"/>
        <v>0</v>
      </c>
      <c r="BB59" s="497">
        <f t="shared" ref="BB59:BB87" si="39">ROUND(SUM(AU59:BA59),4)</f>
        <v>3.7385000000000002</v>
      </c>
      <c r="BC59" s="472">
        <f t="shared" ref="BC59:BC87" si="40">BB59/SUM($BB$16:$BB$99)</f>
        <v>4.7729451823064623E-2</v>
      </c>
      <c r="BD59" s="473">
        <f t="shared" ref="BD59:BD87" si="41">BB59/$BB$169</f>
        <v>4.0214534889349528E-2</v>
      </c>
      <c r="BI59" s="95" t="str">
        <f t="shared" ref="BI59:BI87" si="42">IF(H59="預設逸散率Default",I59&amp;K59,IF(H59="自訂值Custom Value",J59&amp;K59,""))</f>
        <v>冰水機(冷水主機)ChillersR-410A</v>
      </c>
      <c r="BJ59" s="95" t="str">
        <f t="shared" ref="BJ59:BJ87" si="43">IF(G59="","",IF(O59=0,"",O59))</f>
        <v/>
      </c>
      <c r="BK59" s="95" t="str">
        <f t="shared" ref="BK59:BK87" si="44">IF(H59="預設逸散率Default",AM59,IF(H59="自訂值Custom Value",Q59,""))</f>
        <v>環保署排放係管理表6.0.4Taiwan EPA GHG coefficient table 6.0.4</v>
      </c>
    </row>
    <row r="60" spans="1:63" customFormat="1" ht="31" customHeight="1" thickBot="1">
      <c r="A60">
        <v>2</v>
      </c>
      <c r="B60" s="753"/>
      <c r="C60" s="833"/>
      <c r="D60" s="787"/>
      <c r="E60" s="818"/>
      <c r="F60" s="753"/>
      <c r="G60" s="529" t="s">
        <v>3300</v>
      </c>
      <c r="H60" s="467" t="str">
        <f t="shared" si="29"/>
        <v>預設逸散率Default</v>
      </c>
      <c r="I60" s="530" t="str">
        <f>IFERROR(LOOKUP(1,0/(('Data Request'!$E$50:$E$105='1.GHG Inventory Form'!$C$50)*('Data Request'!$B$50:$B$105='1.GHG Inventory Form'!$A60)),'Data Request'!$O$50:$O$105),"")</f>
        <v>家用冷凍、冷藏裝備(如冰箱、飲水機、冷凍櫃)Domestic Refrigeration</v>
      </c>
      <c r="J60" s="203" t="str">
        <f>IFERROR(LOOKUP(1,0/(('Data Request'!$E$50:$E$105='1.GHG Inventory Form'!$C$50)*('Data Request'!$B$50:$B$105='1.GHG Inventory Form'!$A60)),'Data Request'!$G$50:$G$105),"")</f>
        <v/>
      </c>
      <c r="K60" s="519" t="str">
        <f>IFERROR(LOOKUP(1,0/(('Data Request'!$E$50:$E$105=$C$50)*('Data Request'!$B$50:$B$105='1.GHG Inventory Form'!$A60)),'Data Request'!$H$50:$H$105),"")</f>
        <v>R-134a</v>
      </c>
      <c r="L60" s="243">
        <f>IFERROR(LOOKUP(1,0/(('Data Request'!$E$50:$E$105='1.GHG Inventory Form'!$C$50)*('Data Request'!$B$50:$B$105='1.GHG Inventory Form'!$A60)),'Data Request'!$M$50:$M$105),"")</f>
        <v>1.1999999999999999E-4</v>
      </c>
      <c r="M60" s="466" t="s">
        <v>3302</v>
      </c>
      <c r="N60" s="254"/>
      <c r="O60" s="254"/>
      <c r="P60" s="531" t="str">
        <f t="shared" si="30"/>
        <v/>
      </c>
      <c r="Q60" s="532"/>
      <c r="R60" s="533"/>
      <c r="S60" s="525"/>
      <c r="T60" s="525"/>
      <c r="U60" s="525"/>
      <c r="V60" s="525"/>
      <c r="W60" s="525"/>
      <c r="X60" s="525"/>
      <c r="Y60" s="493" t="str">
        <f t="shared" si="31"/>
        <v/>
      </c>
      <c r="Z60" s="468" t="str">
        <f t="shared" si="32"/>
        <v/>
      </c>
      <c r="AA60" s="468" t="str">
        <f t="shared" si="33"/>
        <v/>
      </c>
      <c r="AB60" s="468" t="str">
        <f t="shared" si="34"/>
        <v>V</v>
      </c>
      <c r="AC60" s="468" t="str">
        <f t="shared" si="35"/>
        <v/>
      </c>
      <c r="AD60" s="468" t="str">
        <f t="shared" si="36"/>
        <v/>
      </c>
      <c r="AE60" s="527" t="str">
        <f t="shared" si="37"/>
        <v/>
      </c>
      <c r="AF60" s="493">
        <v>0</v>
      </c>
      <c r="AG60" s="468">
        <v>0</v>
      </c>
      <c r="AH60" s="468">
        <v>0</v>
      </c>
      <c r="AI60" s="468">
        <f>IFERROR(IF(G60="填充量計算 Recharge of Loss Volume",1,IF($H60="預設逸散率Default",ROUND(VLOOKUP($I60,'Other Emission Factor'!$F$4:$I$11,2,FALSE),10),IF($H60="自訂值 Custom Value",P60,0))),0)</f>
        <v>3.0000000000000001E-3</v>
      </c>
      <c r="AJ60" s="468">
        <v>0</v>
      </c>
      <c r="AK60" s="468">
        <v>0</v>
      </c>
      <c r="AL60" s="468">
        <v>0</v>
      </c>
      <c r="AM60" s="534" t="str">
        <f>IFERROR(IF($H60="預設逸散率Default",VLOOKUP($I60,表格12[],4,FALSE),IF($H60="自訂值Custom Value",Q60,"")),"")</f>
        <v>環保署排放係管理表6.0.4Taiwan EPA GHG coefficient table 6.0.4</v>
      </c>
      <c r="AN60" s="535">
        <f t="shared" si="38"/>
        <v>0</v>
      </c>
      <c r="AO60" s="470">
        <f>IF(Z60="V",IF('1.GHG Inventory Form'!$E$6="IPCC AR2 Report(1995)",'6.GWP'!$C$2,IF('1.GHG Inventory Form'!$E$6="IPCC AR3 Report(2001)",'6.GWP'!$D$2,IF('1.GHG Inventory Form'!$E$6="IPCC AR4 Report(2007)",'6.GWP'!$E$2,IF('1.GHG Inventory Form'!$E$6="IPCC AR5 Report(2013)",'6.GWP'!$F$2,IF('1.GHG Inventory Form'!$E$6="IPCC AR6 Report(2021)",'6.GWP'!$G$2,0))))),0)</f>
        <v>0</v>
      </c>
      <c r="AP60" s="470">
        <f>IF(AA60="V",IF('1.GHG Inventory Form'!$E$6="IPCC AR2 Report(1995)",#REF!,IF('1.GHG Inventory Form'!$E$6="IPCC AR3 Report(2001)",#REF!,IF('1.GHG Inventory Form'!$E$6="IPCC AR4 Report(2007)",#REF!,IF('1.GHG Inventory Form'!$E$6="IPCC AR5 Report(2013)",#REF!,IF('1.GHG Inventory Form'!$E$6="IPCC AR6 Report(2021)",#REF!,0))))),0)</f>
        <v>0</v>
      </c>
      <c r="AQ60" s="470">
        <f>IFERROR(IF(AB60="V",IF('1.GHG Inventory Form'!$E$6="IPCC AR2 Report(1995)",VLOOKUP(K60,'6.GWP'!$B$2:$G$173,2,FALSE),IF('1.GHG Inventory Form'!$E$6="IPCC AR3 Report(2001)",VLOOKUP(K60,'6.GWP'!$B$2:$G$173,3,FALSE),IF('1.GHG Inventory Form'!$E$6="IPCC AR4 Report(2007)",VLOOKUP(K60,'6.GWP'!$B$2:$G$173,4,FALSE),IF('1.GHG Inventory Form'!$E$6="IPCC AR5 Report(2013)",VLOOKUP(K60,'6.GWP'!$B$2:$G$173,5,FALSE),IF('1.GHG Inventory Form'!$E$6="IPCC AR6 Report(2021)",VLOOKUP(K60,'6.GWP'!$B$2:$G$173,6,FALSE),0))))),0),0)</f>
        <v>1530</v>
      </c>
      <c r="AR60" s="470">
        <f>IFERROR(IF(AC60="V",IF('1.GHG Inventory Form'!$E$6="IPCC AR2 Report(1995)",VLOOKUP(K60,'6.GWP'!$B$2:$G$173,2,FALSE),IF('1.GHG Inventory Form'!$E$6="IPCC AR3 Report(2001)",VLOOKUP(K60,'6.GWP'!$B$2:$G$173,3,FALSE),IF('1.GHG Inventory Form'!$E$6="IPCC AR4 Report(2007)",VLOOKUP(K60,'6.GWP'!$B$2:$G$173,4,FALSE),IF('1.GHG Inventory Form'!$E$6="IPCC AR5 Report(2013)",VLOOKUP(K60,'6.GWP'!$B$2:$G$173,5,FALSE),IF('1.GHG Inventory Form'!$E$6="IPCC AR6 Report(2021)",VLOOKUP(K60,'6.GWP'!$B$2:$G$173,6,FALSE),0))))),0),0)</f>
        <v>0</v>
      </c>
      <c r="AS60" s="470">
        <f>IFERROR(IF(AD60="V",IF('1.GHG Inventory Form'!$E$6="IPCC AR2 Report(1995)",VLOOKUP(G60,'6.GWP'!$B$2:$G$173,2,FALSE),IF('1.GHG Inventory Form'!$E$6="IPCC AR3 Report(2001)",VLOOKUP(G60,'6.GWP'!$B$2:$G$173,3,FALSE),IF('1.GHG Inventory Form'!$E$6="IPCC AR4 Report(2007)",VLOOKUP(G60,'6.GWP'!$B$2:$G$173,4,FALSE),IF('1.GHG Inventory Form'!$E$6="IPCC AR5 Report(2013)",VLOOKUP(G60,'6.GWP'!$B$2:$G$173,5,FALSE),IF('1.GHG Inventory Form'!$E$6="IPCC AR6 Report(2021)",VLOOKUP(G60,'6.GWP'!$B$2:$G$173,6,FALSE),0))))),0),0)</f>
        <v>0</v>
      </c>
      <c r="AT60"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0" s="438">
        <f t="shared" si="22"/>
        <v>0</v>
      </c>
      <c r="AV60" s="438">
        <f t="shared" si="23"/>
        <v>0</v>
      </c>
      <c r="AW60" s="438">
        <f t="shared" si="24"/>
        <v>0</v>
      </c>
      <c r="AX60" s="438">
        <f t="shared" si="25"/>
        <v>5.5079999999999994E-4</v>
      </c>
      <c r="AY60" s="438">
        <f t="shared" si="26"/>
        <v>0</v>
      </c>
      <c r="AZ60" s="438">
        <f t="shared" si="27"/>
        <v>0</v>
      </c>
      <c r="BA60" s="438">
        <f t="shared" si="28"/>
        <v>0</v>
      </c>
      <c r="BB60" s="497">
        <f t="shared" si="39"/>
        <v>5.9999999999999995E-4</v>
      </c>
      <c r="BC60" s="472">
        <f t="shared" si="40"/>
        <v>7.6602035826772151E-6</v>
      </c>
      <c r="BD60" s="473">
        <f t="shared" si="41"/>
        <v>6.4541182114777883E-6</v>
      </c>
      <c r="BI60" s="95" t="str">
        <f t="shared" si="42"/>
        <v>家用冷凍、冷藏裝備(如冰箱、飲水機、冷凍櫃)Domestic RefrigerationR-134a</v>
      </c>
      <c r="BJ60" s="95" t="str">
        <f t="shared" si="43"/>
        <v/>
      </c>
      <c r="BK60" s="95" t="str">
        <f t="shared" si="44"/>
        <v>環保署排放係管理表6.0.4Taiwan EPA GHG coefficient table 6.0.4</v>
      </c>
    </row>
    <row r="61" spans="1:63" customFormat="1" ht="31" customHeight="1" thickBot="1">
      <c r="A61">
        <v>3</v>
      </c>
      <c r="B61" s="753"/>
      <c r="C61" s="833"/>
      <c r="D61" s="787"/>
      <c r="E61" s="818"/>
      <c r="F61" s="753"/>
      <c r="G61" s="529" t="s">
        <v>3300</v>
      </c>
      <c r="H61" s="467" t="str">
        <f t="shared" si="29"/>
        <v>預設逸散率Default</v>
      </c>
      <c r="I61" s="530" t="str">
        <f>IFERROR(LOOKUP(1,0/(('Data Request'!$E$50:$E$105='1.GHG Inventory Form'!$C$50)*('Data Request'!$B$50:$B$105='1.GHG Inventory Form'!$A61)),'Data Request'!$O$50:$O$105),"")</f>
        <v/>
      </c>
      <c r="J61" s="203" t="str">
        <f>IFERROR(LOOKUP(1,0/(('Data Request'!$E$50:$E$105='1.GHG Inventory Form'!$C$50)*('Data Request'!$B$50:$B$105='1.GHG Inventory Form'!$A61)),'Data Request'!$G$50:$G$105),"")</f>
        <v/>
      </c>
      <c r="K61" s="519" t="str">
        <f>IFERROR(LOOKUP(1,0/(('Data Request'!$E$50:$E$105=$C$50)*('Data Request'!$B$50:$B$105='1.GHG Inventory Form'!$A61)),'Data Request'!$H$50:$H$105),"")</f>
        <v/>
      </c>
      <c r="L61" s="243" t="str">
        <f>IFERROR(LOOKUP(1,0/(('Data Request'!$E$50:$E$105='1.GHG Inventory Form'!$C$50)*('Data Request'!$B$50:$B$105='1.GHG Inventory Form'!$A61)),'Data Request'!$M$50:$M$105),"")</f>
        <v/>
      </c>
      <c r="M61" s="466" t="s">
        <v>3303</v>
      </c>
      <c r="N61" s="254"/>
      <c r="O61" s="254"/>
      <c r="P61" s="531" t="str">
        <f t="shared" si="30"/>
        <v/>
      </c>
      <c r="Q61" s="532"/>
      <c r="R61" s="533"/>
      <c r="S61" s="525"/>
      <c r="T61" s="525"/>
      <c r="U61" s="525"/>
      <c r="V61" s="525"/>
      <c r="W61" s="525"/>
      <c r="X61" s="525"/>
      <c r="Y61" s="493" t="str">
        <f t="shared" si="31"/>
        <v/>
      </c>
      <c r="Z61" s="468" t="str">
        <f t="shared" si="32"/>
        <v/>
      </c>
      <c r="AA61" s="468" t="str">
        <f t="shared" si="33"/>
        <v/>
      </c>
      <c r="AB61" s="468" t="str">
        <f t="shared" si="34"/>
        <v/>
      </c>
      <c r="AC61" s="468" t="str">
        <f t="shared" si="35"/>
        <v/>
      </c>
      <c r="AD61" s="468" t="str">
        <f t="shared" si="36"/>
        <v/>
      </c>
      <c r="AE61" s="527" t="str">
        <f t="shared" si="37"/>
        <v/>
      </c>
      <c r="AF61" s="493">
        <v>0</v>
      </c>
      <c r="AG61" s="468">
        <v>0</v>
      </c>
      <c r="AH61" s="468">
        <v>0</v>
      </c>
      <c r="AI61" s="468">
        <f>IFERROR(IF(G61="填充量計算 Recharge of Loss Volume",1,IF($H61="預設逸散率Default",ROUND(VLOOKUP($I61,'Other Emission Factor'!$F$4:$I$11,2,FALSE),10),IF($H61="自訂值 Custom Value",P61,0))),0)</f>
        <v>0</v>
      </c>
      <c r="AJ61" s="468">
        <v>0</v>
      </c>
      <c r="AK61" s="468">
        <v>0</v>
      </c>
      <c r="AL61" s="468">
        <v>0</v>
      </c>
      <c r="AM61" s="534" t="str">
        <f>IFERROR(IF($H61="預設逸散率Default",VLOOKUP($I61,表格12[],4,FALSE),IF($H61="自訂值Custom Value",Q61,"")),"")</f>
        <v/>
      </c>
      <c r="AN61" s="535">
        <f t="shared" si="38"/>
        <v>0</v>
      </c>
      <c r="AO61" s="470">
        <f>IF(Z61="V",IF('1.GHG Inventory Form'!$E$6="IPCC AR2 Report(1995)",'6.GWP'!$C$2,IF('1.GHG Inventory Form'!$E$6="IPCC AR3 Report(2001)",'6.GWP'!$D$2,IF('1.GHG Inventory Form'!$E$6="IPCC AR4 Report(2007)",'6.GWP'!$E$2,IF('1.GHG Inventory Form'!$E$6="IPCC AR5 Report(2013)",'6.GWP'!$F$2,IF('1.GHG Inventory Form'!$E$6="IPCC AR6 Report(2021)",'6.GWP'!$G$2,0))))),0)</f>
        <v>0</v>
      </c>
      <c r="AP61" s="470">
        <f>IF(AA61="V",IF('1.GHG Inventory Form'!$E$6="IPCC AR2 Report(1995)",#REF!,IF('1.GHG Inventory Form'!$E$6="IPCC AR3 Report(2001)",#REF!,IF('1.GHG Inventory Form'!$E$6="IPCC AR4 Report(2007)",#REF!,IF('1.GHG Inventory Form'!$E$6="IPCC AR5 Report(2013)",#REF!,IF('1.GHG Inventory Form'!$E$6="IPCC AR6 Report(2021)",#REF!,0))))),0)</f>
        <v>0</v>
      </c>
      <c r="AQ61" s="470">
        <f>IFERROR(IF(AB61="V",IF('1.GHG Inventory Form'!$E$6="IPCC AR2 Report(1995)",VLOOKUP(K61,'6.GWP'!$B$2:$G$173,2,FALSE),IF('1.GHG Inventory Form'!$E$6="IPCC AR3 Report(2001)",VLOOKUP(K61,'6.GWP'!$B$2:$G$173,3,FALSE),IF('1.GHG Inventory Form'!$E$6="IPCC AR4 Report(2007)",VLOOKUP(K61,'6.GWP'!$B$2:$G$173,4,FALSE),IF('1.GHG Inventory Form'!$E$6="IPCC AR5 Report(2013)",VLOOKUP(K61,'6.GWP'!$B$2:$G$173,5,FALSE),IF('1.GHG Inventory Form'!$E$6="IPCC AR6 Report(2021)",VLOOKUP(K61,'6.GWP'!$B$2:$G$173,6,FALSE),0))))),0),0)</f>
        <v>0</v>
      </c>
      <c r="AR61" s="470">
        <f>IFERROR(IF(AC61="V",IF('1.GHG Inventory Form'!$E$6="IPCC AR2 Report(1995)",VLOOKUP(K61,'6.GWP'!$B$2:$G$173,2,FALSE),IF('1.GHG Inventory Form'!$E$6="IPCC AR3 Report(2001)",VLOOKUP(K61,'6.GWP'!$B$2:$G$173,3,FALSE),IF('1.GHG Inventory Form'!$E$6="IPCC AR4 Report(2007)",VLOOKUP(K61,'6.GWP'!$B$2:$G$173,4,FALSE),IF('1.GHG Inventory Form'!$E$6="IPCC AR5 Report(2013)",VLOOKUP(K61,'6.GWP'!$B$2:$G$173,5,FALSE),IF('1.GHG Inventory Form'!$E$6="IPCC AR6 Report(2021)",VLOOKUP(K61,'6.GWP'!$B$2:$G$173,6,FALSE),0))))),0),0)</f>
        <v>0</v>
      </c>
      <c r="AS61" s="470">
        <f>IFERROR(IF(AD61="V",IF('1.GHG Inventory Form'!$E$6="IPCC AR2 Report(1995)",VLOOKUP(G61,'6.GWP'!$B$2:$G$173,2,FALSE),IF('1.GHG Inventory Form'!$E$6="IPCC AR3 Report(2001)",VLOOKUP(G61,'6.GWP'!$B$2:$G$173,3,FALSE),IF('1.GHG Inventory Form'!$E$6="IPCC AR4 Report(2007)",VLOOKUP(G61,'6.GWP'!$B$2:$G$173,4,FALSE),IF('1.GHG Inventory Form'!$E$6="IPCC AR5 Report(2013)",VLOOKUP(G61,'6.GWP'!$B$2:$G$173,5,FALSE),IF('1.GHG Inventory Form'!$E$6="IPCC AR6 Report(2021)",VLOOKUP(G61,'6.GWP'!$B$2:$G$173,6,FALSE),0))))),0),0)</f>
        <v>0</v>
      </c>
      <c r="AT61"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1" s="438" t="str">
        <f t="shared" si="22"/>
        <v/>
      </c>
      <c r="AV61" s="438" t="str">
        <f t="shared" si="23"/>
        <v/>
      </c>
      <c r="AW61" s="438" t="str">
        <f t="shared" si="24"/>
        <v/>
      </c>
      <c r="AX61" s="438" t="str">
        <f t="shared" si="25"/>
        <v/>
      </c>
      <c r="AY61" s="438" t="str">
        <f t="shared" si="26"/>
        <v/>
      </c>
      <c r="AZ61" s="438" t="str">
        <f t="shared" si="27"/>
        <v/>
      </c>
      <c r="BA61" s="438" t="str">
        <f t="shared" si="28"/>
        <v/>
      </c>
      <c r="BB61" s="497">
        <f t="shared" si="39"/>
        <v>0</v>
      </c>
      <c r="BC61" s="472">
        <f t="shared" si="40"/>
        <v>0</v>
      </c>
      <c r="BD61" s="473">
        <f t="shared" si="41"/>
        <v>0</v>
      </c>
      <c r="BI61" s="95" t="str">
        <f t="shared" si="42"/>
        <v/>
      </c>
      <c r="BJ61" s="95" t="str">
        <f t="shared" si="43"/>
        <v/>
      </c>
      <c r="BK61" s="95" t="str">
        <f t="shared" si="44"/>
        <v/>
      </c>
    </row>
    <row r="62" spans="1:63" customFormat="1" ht="31" customHeight="1" thickBot="1">
      <c r="A62">
        <v>4</v>
      </c>
      <c r="B62" s="753"/>
      <c r="C62" s="833"/>
      <c r="D62" s="787"/>
      <c r="E62" s="818"/>
      <c r="F62" s="753"/>
      <c r="G62" s="529" t="s">
        <v>3300</v>
      </c>
      <c r="H62" s="467" t="str">
        <f t="shared" si="29"/>
        <v>預設逸散率Default</v>
      </c>
      <c r="I62" s="530" t="str">
        <f>IFERROR(LOOKUP(1,0/(('Data Request'!$E$50:$E$105='1.GHG Inventory Form'!$C$50)*('Data Request'!$B$50:$B$105='1.GHG Inventory Form'!$A62)),'Data Request'!$O$50:$O$105),"")</f>
        <v/>
      </c>
      <c r="J62" s="203" t="str">
        <f>IFERROR(LOOKUP(1,0/(('Data Request'!$E$50:$E$105='1.GHG Inventory Form'!$C$50)*('Data Request'!$B$50:$B$105='1.GHG Inventory Form'!$A62)),'Data Request'!$G$50:$G$105),"")</f>
        <v/>
      </c>
      <c r="K62" s="519" t="str">
        <f>IFERROR(LOOKUP(1,0/(('Data Request'!$E$50:$E$105=$C$50)*('Data Request'!$B$50:$B$105='1.GHG Inventory Form'!$A62)),'Data Request'!$H$50:$H$105),"")</f>
        <v/>
      </c>
      <c r="L62" s="243" t="str">
        <f>IFERROR(LOOKUP(1,0/(('Data Request'!$E$50:$E$105='1.GHG Inventory Form'!$C$50)*('Data Request'!$B$50:$B$105='1.GHG Inventory Form'!$A62)),'Data Request'!$M$50:$M$105),"")</f>
        <v/>
      </c>
      <c r="M62" s="466" t="s">
        <v>3304</v>
      </c>
      <c r="N62" s="254"/>
      <c r="O62" s="254"/>
      <c r="P62" s="531" t="str">
        <f t="shared" si="30"/>
        <v/>
      </c>
      <c r="Q62" s="532"/>
      <c r="R62" s="533"/>
      <c r="S62" s="525"/>
      <c r="T62" s="525"/>
      <c r="U62" s="525"/>
      <c r="V62" s="525"/>
      <c r="W62" s="525"/>
      <c r="X62" s="525"/>
      <c r="Y62" s="493" t="str">
        <f t="shared" si="31"/>
        <v/>
      </c>
      <c r="Z62" s="468" t="str">
        <f t="shared" si="32"/>
        <v/>
      </c>
      <c r="AA62" s="468" t="str">
        <f t="shared" si="33"/>
        <v/>
      </c>
      <c r="AB62" s="468" t="str">
        <f t="shared" si="34"/>
        <v/>
      </c>
      <c r="AC62" s="468" t="str">
        <f t="shared" si="35"/>
        <v/>
      </c>
      <c r="AD62" s="468" t="str">
        <f t="shared" si="36"/>
        <v/>
      </c>
      <c r="AE62" s="527" t="str">
        <f t="shared" si="37"/>
        <v/>
      </c>
      <c r="AF62" s="493">
        <v>0</v>
      </c>
      <c r="AG62" s="468">
        <v>0</v>
      </c>
      <c r="AH62" s="468">
        <v>0</v>
      </c>
      <c r="AI62" s="468">
        <f>IFERROR(IF(G62="填充量計算 Recharge of Loss Volume",1,IF($H62="預設逸散率Default",ROUND(VLOOKUP($I62,'Other Emission Factor'!$F$4:$I$11,2,FALSE),10),IF($H62="自訂值 Custom Value",P62,0))),0)</f>
        <v>0</v>
      </c>
      <c r="AJ62" s="468">
        <v>0</v>
      </c>
      <c r="AK62" s="468">
        <v>0</v>
      </c>
      <c r="AL62" s="468">
        <v>0</v>
      </c>
      <c r="AM62" s="534" t="str">
        <f>IFERROR(IF($H62="預設逸散率Default",VLOOKUP($I62,表格12[],4,FALSE),IF($H62="自訂值Custom Value",Q62,"")),"")</f>
        <v/>
      </c>
      <c r="AN62" s="535">
        <f t="shared" si="38"/>
        <v>0</v>
      </c>
      <c r="AO62" s="470">
        <f>IF(Z62="V",IF('1.GHG Inventory Form'!$E$6="IPCC AR2 Report(1995)",'6.GWP'!$C$2,IF('1.GHG Inventory Form'!$E$6="IPCC AR3 Report(2001)",'6.GWP'!$D$2,IF('1.GHG Inventory Form'!$E$6="IPCC AR4 Report(2007)",'6.GWP'!$E$2,IF('1.GHG Inventory Form'!$E$6="IPCC AR5 Report(2013)",'6.GWP'!$F$2,IF('1.GHG Inventory Form'!$E$6="IPCC AR6 Report(2021)",'6.GWP'!$G$2,0))))),0)</f>
        <v>0</v>
      </c>
      <c r="AP62" s="470">
        <f>IF(AA62="V",IF('1.GHG Inventory Form'!$E$6="IPCC AR2 Report(1995)",#REF!,IF('1.GHG Inventory Form'!$E$6="IPCC AR3 Report(2001)",#REF!,IF('1.GHG Inventory Form'!$E$6="IPCC AR4 Report(2007)",#REF!,IF('1.GHG Inventory Form'!$E$6="IPCC AR5 Report(2013)",#REF!,IF('1.GHG Inventory Form'!$E$6="IPCC AR6 Report(2021)",#REF!,0))))),0)</f>
        <v>0</v>
      </c>
      <c r="AQ62" s="470">
        <f>IFERROR(IF(AB62="V",IF('1.GHG Inventory Form'!$E$6="IPCC AR2 Report(1995)",VLOOKUP(K62,'6.GWP'!$B$2:$G$173,2,FALSE),IF('1.GHG Inventory Form'!$E$6="IPCC AR3 Report(2001)",VLOOKUP(K62,'6.GWP'!$B$2:$G$173,3,FALSE),IF('1.GHG Inventory Form'!$E$6="IPCC AR4 Report(2007)",VLOOKUP(K62,'6.GWP'!$B$2:$G$173,4,FALSE),IF('1.GHG Inventory Form'!$E$6="IPCC AR5 Report(2013)",VLOOKUP(K62,'6.GWP'!$B$2:$G$173,5,FALSE),IF('1.GHG Inventory Form'!$E$6="IPCC AR6 Report(2021)",VLOOKUP(K62,'6.GWP'!$B$2:$G$173,6,FALSE),0))))),0),0)</f>
        <v>0</v>
      </c>
      <c r="AR62" s="470">
        <f>IFERROR(IF(AC62="V",IF('1.GHG Inventory Form'!$E$6="IPCC AR2 Report(1995)",VLOOKUP(K62,'6.GWP'!$B$2:$G$173,2,FALSE),IF('1.GHG Inventory Form'!$E$6="IPCC AR3 Report(2001)",VLOOKUP(K62,'6.GWP'!$B$2:$G$173,3,FALSE),IF('1.GHG Inventory Form'!$E$6="IPCC AR4 Report(2007)",VLOOKUP(K62,'6.GWP'!$B$2:$G$173,4,FALSE),IF('1.GHG Inventory Form'!$E$6="IPCC AR5 Report(2013)",VLOOKUP(K62,'6.GWP'!$B$2:$G$173,5,FALSE),IF('1.GHG Inventory Form'!$E$6="IPCC AR6 Report(2021)",VLOOKUP(K62,'6.GWP'!$B$2:$G$173,6,FALSE),0))))),0),0)</f>
        <v>0</v>
      </c>
      <c r="AS62" s="470">
        <f>IFERROR(IF(AD62="V",IF('1.GHG Inventory Form'!$E$6="IPCC AR2 Report(1995)",VLOOKUP(G62,'6.GWP'!$B$2:$G$173,2,FALSE),IF('1.GHG Inventory Form'!$E$6="IPCC AR3 Report(2001)",VLOOKUP(G62,'6.GWP'!$B$2:$G$173,3,FALSE),IF('1.GHG Inventory Form'!$E$6="IPCC AR4 Report(2007)",VLOOKUP(G62,'6.GWP'!$B$2:$G$173,4,FALSE),IF('1.GHG Inventory Form'!$E$6="IPCC AR5 Report(2013)",VLOOKUP(G62,'6.GWP'!$B$2:$G$173,5,FALSE),IF('1.GHG Inventory Form'!$E$6="IPCC AR6 Report(2021)",VLOOKUP(G62,'6.GWP'!$B$2:$G$173,6,FALSE),0))))),0),0)</f>
        <v>0</v>
      </c>
      <c r="AT62"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2" s="438" t="str">
        <f t="shared" si="22"/>
        <v/>
      </c>
      <c r="AV62" s="438" t="str">
        <f t="shared" si="23"/>
        <v/>
      </c>
      <c r="AW62" s="438" t="str">
        <f t="shared" si="24"/>
        <v/>
      </c>
      <c r="AX62" s="438" t="str">
        <f t="shared" si="25"/>
        <v/>
      </c>
      <c r="AY62" s="438" t="str">
        <f t="shared" si="26"/>
        <v/>
      </c>
      <c r="AZ62" s="438" t="str">
        <f t="shared" si="27"/>
        <v/>
      </c>
      <c r="BA62" s="438" t="str">
        <f t="shared" si="28"/>
        <v/>
      </c>
      <c r="BB62" s="497">
        <f t="shared" si="39"/>
        <v>0</v>
      </c>
      <c r="BC62" s="472">
        <f t="shared" si="40"/>
        <v>0</v>
      </c>
      <c r="BD62" s="473">
        <f t="shared" si="41"/>
        <v>0</v>
      </c>
      <c r="BI62" s="95" t="str">
        <f t="shared" si="42"/>
        <v/>
      </c>
      <c r="BJ62" s="95" t="str">
        <f t="shared" si="43"/>
        <v/>
      </c>
      <c r="BK62" s="95" t="str">
        <f t="shared" si="44"/>
        <v/>
      </c>
    </row>
    <row r="63" spans="1:63" customFormat="1" ht="31" customHeight="1" thickBot="1">
      <c r="A63">
        <v>5</v>
      </c>
      <c r="B63" s="753"/>
      <c r="C63" s="833"/>
      <c r="D63" s="787"/>
      <c r="E63" s="818"/>
      <c r="F63" s="753"/>
      <c r="G63" s="529" t="s">
        <v>3300</v>
      </c>
      <c r="H63" s="467" t="str">
        <f t="shared" si="29"/>
        <v>預設逸散率Default</v>
      </c>
      <c r="I63" s="530" t="str">
        <f>IFERROR(LOOKUP(1,0/(('Data Request'!$E$50:$E$105='1.GHG Inventory Form'!$C$50)*('Data Request'!$B$50:$B$105='1.GHG Inventory Form'!$A63)),'Data Request'!$O$50:$O$105),"")</f>
        <v/>
      </c>
      <c r="J63" s="203" t="str">
        <f>IFERROR(LOOKUP(1,0/(('Data Request'!$E$50:$E$105='1.GHG Inventory Form'!$C$50)*('Data Request'!$B$50:$B$105='1.GHG Inventory Form'!$A63)),'Data Request'!$G$50:$G$105),"")</f>
        <v/>
      </c>
      <c r="K63" s="519" t="str">
        <f>IFERROR(LOOKUP(1,0/(('Data Request'!$E$50:$E$105=$C$50)*('Data Request'!$B$50:$B$105='1.GHG Inventory Form'!$A63)),'Data Request'!$H$50:$H$105),"")</f>
        <v/>
      </c>
      <c r="L63" s="243" t="str">
        <f>IFERROR(LOOKUP(1,0/(('Data Request'!$E$50:$E$105='1.GHG Inventory Form'!$C$50)*('Data Request'!$B$50:$B$105='1.GHG Inventory Form'!$A63)),'Data Request'!$M$50:$M$105),"")</f>
        <v/>
      </c>
      <c r="M63" s="466" t="s">
        <v>3305</v>
      </c>
      <c r="N63" s="254"/>
      <c r="O63" s="254"/>
      <c r="P63" s="531" t="str">
        <f t="shared" si="30"/>
        <v/>
      </c>
      <c r="Q63" s="532"/>
      <c r="R63" s="533"/>
      <c r="S63" s="525"/>
      <c r="T63" s="525"/>
      <c r="U63" s="525"/>
      <c r="V63" s="525"/>
      <c r="W63" s="525"/>
      <c r="X63" s="525"/>
      <c r="Y63" s="493" t="str">
        <f t="shared" si="31"/>
        <v/>
      </c>
      <c r="Z63" s="468" t="str">
        <f t="shared" si="32"/>
        <v/>
      </c>
      <c r="AA63" s="468" t="str">
        <f t="shared" si="33"/>
        <v/>
      </c>
      <c r="AB63" s="468" t="str">
        <f t="shared" si="34"/>
        <v/>
      </c>
      <c r="AC63" s="468" t="str">
        <f t="shared" si="35"/>
        <v/>
      </c>
      <c r="AD63" s="468" t="str">
        <f t="shared" si="36"/>
        <v/>
      </c>
      <c r="AE63" s="527" t="str">
        <f t="shared" si="37"/>
        <v/>
      </c>
      <c r="AF63" s="493">
        <v>0</v>
      </c>
      <c r="AG63" s="468">
        <v>0</v>
      </c>
      <c r="AH63" s="468">
        <v>0</v>
      </c>
      <c r="AI63" s="468">
        <f>IFERROR(IF(G63="填充量計算 Recharge of Loss Volume",1,IF($H63="預設逸散率Default",ROUND(VLOOKUP($I63,'Other Emission Factor'!$F$4:$I$11,2,FALSE),10),IF($H63="自訂值 Custom Value",P63,0))),0)</f>
        <v>0</v>
      </c>
      <c r="AJ63" s="468">
        <v>0</v>
      </c>
      <c r="AK63" s="468">
        <v>0</v>
      </c>
      <c r="AL63" s="468">
        <v>0</v>
      </c>
      <c r="AM63" s="534" t="str">
        <f>IFERROR(IF($H63="預設逸散率Default",VLOOKUP($I63,表格12[],4,FALSE),IF($H63="自訂值Custom Value",Q63,"")),"")</f>
        <v/>
      </c>
      <c r="AN63" s="535">
        <f t="shared" si="38"/>
        <v>0</v>
      </c>
      <c r="AO63" s="470">
        <f>IF(Z63="V",IF('1.GHG Inventory Form'!$E$6="IPCC AR2 Report(1995)",'6.GWP'!$C$2,IF('1.GHG Inventory Form'!$E$6="IPCC AR3 Report(2001)",'6.GWP'!$D$2,IF('1.GHG Inventory Form'!$E$6="IPCC AR4 Report(2007)",'6.GWP'!$E$2,IF('1.GHG Inventory Form'!$E$6="IPCC AR5 Report(2013)",'6.GWP'!$F$2,IF('1.GHG Inventory Form'!$E$6="IPCC AR6 Report(2021)",'6.GWP'!$G$2,0))))),0)</f>
        <v>0</v>
      </c>
      <c r="AP63" s="470">
        <f>IF(AA63="V",IF('1.GHG Inventory Form'!$E$6="IPCC AR2 Report(1995)",#REF!,IF('1.GHG Inventory Form'!$E$6="IPCC AR3 Report(2001)",#REF!,IF('1.GHG Inventory Form'!$E$6="IPCC AR4 Report(2007)",#REF!,IF('1.GHG Inventory Form'!$E$6="IPCC AR5 Report(2013)",#REF!,IF('1.GHG Inventory Form'!$E$6="IPCC AR6 Report(2021)",#REF!,0))))),0)</f>
        <v>0</v>
      </c>
      <c r="AQ63" s="470">
        <f>IFERROR(IF(AB63="V",IF('1.GHG Inventory Form'!$E$6="IPCC AR2 Report(1995)",VLOOKUP(K63,'6.GWP'!$B$2:$G$173,2,FALSE),IF('1.GHG Inventory Form'!$E$6="IPCC AR3 Report(2001)",VLOOKUP(K63,'6.GWP'!$B$2:$G$173,3,FALSE),IF('1.GHG Inventory Form'!$E$6="IPCC AR4 Report(2007)",VLOOKUP(K63,'6.GWP'!$B$2:$G$173,4,FALSE),IF('1.GHG Inventory Form'!$E$6="IPCC AR5 Report(2013)",VLOOKUP(K63,'6.GWP'!$B$2:$G$173,5,FALSE),IF('1.GHG Inventory Form'!$E$6="IPCC AR6 Report(2021)",VLOOKUP(K63,'6.GWP'!$B$2:$G$173,6,FALSE),0))))),0),0)</f>
        <v>0</v>
      </c>
      <c r="AR63" s="470">
        <f>IFERROR(IF(AC63="V",IF('1.GHG Inventory Form'!$E$6="IPCC AR2 Report(1995)",VLOOKUP(K63,'6.GWP'!$B$2:$G$173,2,FALSE),IF('1.GHG Inventory Form'!$E$6="IPCC AR3 Report(2001)",VLOOKUP(K63,'6.GWP'!$B$2:$G$173,3,FALSE),IF('1.GHG Inventory Form'!$E$6="IPCC AR4 Report(2007)",VLOOKUP(K63,'6.GWP'!$B$2:$G$173,4,FALSE),IF('1.GHG Inventory Form'!$E$6="IPCC AR5 Report(2013)",VLOOKUP(K63,'6.GWP'!$B$2:$G$173,5,FALSE),IF('1.GHG Inventory Form'!$E$6="IPCC AR6 Report(2021)",VLOOKUP(K63,'6.GWP'!$B$2:$G$173,6,FALSE),0))))),0),0)</f>
        <v>0</v>
      </c>
      <c r="AS63" s="470">
        <f>IFERROR(IF(AD63="V",IF('1.GHG Inventory Form'!$E$6="IPCC AR2 Report(1995)",VLOOKUP(G63,'6.GWP'!$B$2:$G$173,2,FALSE),IF('1.GHG Inventory Form'!$E$6="IPCC AR3 Report(2001)",VLOOKUP(G63,'6.GWP'!$B$2:$G$173,3,FALSE),IF('1.GHG Inventory Form'!$E$6="IPCC AR4 Report(2007)",VLOOKUP(G63,'6.GWP'!$B$2:$G$173,4,FALSE),IF('1.GHG Inventory Form'!$E$6="IPCC AR5 Report(2013)",VLOOKUP(G63,'6.GWP'!$B$2:$G$173,5,FALSE),IF('1.GHG Inventory Form'!$E$6="IPCC AR6 Report(2021)",VLOOKUP(G63,'6.GWP'!$B$2:$G$173,6,FALSE),0))))),0),0)</f>
        <v>0</v>
      </c>
      <c r="AT63"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3" s="438" t="str">
        <f t="shared" si="22"/>
        <v/>
      </c>
      <c r="AV63" s="438" t="str">
        <f t="shared" si="23"/>
        <v/>
      </c>
      <c r="AW63" s="438" t="str">
        <f t="shared" si="24"/>
        <v/>
      </c>
      <c r="AX63" s="438" t="str">
        <f t="shared" si="25"/>
        <v/>
      </c>
      <c r="AY63" s="438" t="str">
        <f t="shared" si="26"/>
        <v/>
      </c>
      <c r="AZ63" s="438" t="str">
        <f t="shared" si="27"/>
        <v/>
      </c>
      <c r="BA63" s="438" t="str">
        <f t="shared" si="28"/>
        <v/>
      </c>
      <c r="BB63" s="497">
        <f t="shared" si="39"/>
        <v>0</v>
      </c>
      <c r="BC63" s="472">
        <f t="shared" si="40"/>
        <v>0</v>
      </c>
      <c r="BD63" s="473">
        <f t="shared" si="41"/>
        <v>0</v>
      </c>
      <c r="BI63" s="95" t="str">
        <f t="shared" si="42"/>
        <v/>
      </c>
      <c r="BJ63" s="95" t="str">
        <f t="shared" si="43"/>
        <v/>
      </c>
      <c r="BK63" s="95" t="str">
        <f t="shared" si="44"/>
        <v/>
      </c>
    </row>
    <row r="64" spans="1:63" customFormat="1" ht="31" customHeight="1" thickBot="1">
      <c r="A64">
        <v>6</v>
      </c>
      <c r="B64" s="753"/>
      <c r="C64" s="833"/>
      <c r="D64" s="787"/>
      <c r="E64" s="818"/>
      <c r="F64" s="753"/>
      <c r="G64" s="529" t="s">
        <v>3300</v>
      </c>
      <c r="H64" s="467" t="str">
        <f t="shared" si="29"/>
        <v>預設逸散率Default</v>
      </c>
      <c r="I64" s="530" t="str">
        <f>IFERROR(LOOKUP(1,0/(('Data Request'!$E$50:$E$105='1.GHG Inventory Form'!$C$50)*('Data Request'!$B$50:$B$105='1.GHG Inventory Form'!$A64)),'Data Request'!$O$50:$O$105),"")</f>
        <v/>
      </c>
      <c r="J64" s="203" t="str">
        <f>IFERROR(LOOKUP(1,0/(('Data Request'!$E$50:$E$105='1.GHG Inventory Form'!$C$50)*('Data Request'!$B$50:$B$105='1.GHG Inventory Form'!$A64)),'Data Request'!$G$50:$G$105),"")</f>
        <v/>
      </c>
      <c r="K64" s="519" t="str">
        <f>IFERROR(LOOKUP(1,0/(('Data Request'!$E$50:$E$105=$C$50)*('Data Request'!$B$50:$B$105='1.GHG Inventory Form'!$A64)),'Data Request'!$H$50:$H$105),"")</f>
        <v/>
      </c>
      <c r="L64" s="243" t="str">
        <f>IFERROR(LOOKUP(1,0/(('Data Request'!$E$50:$E$105='1.GHG Inventory Form'!$C$50)*('Data Request'!$B$50:$B$105='1.GHG Inventory Form'!$A64)),'Data Request'!$M$50:$M$105),"")</f>
        <v/>
      </c>
      <c r="M64" s="466" t="s">
        <v>3306</v>
      </c>
      <c r="N64" s="254"/>
      <c r="O64" s="254"/>
      <c r="P64" s="531" t="str">
        <f t="shared" si="30"/>
        <v/>
      </c>
      <c r="Q64" s="532"/>
      <c r="R64" s="533"/>
      <c r="S64" s="525"/>
      <c r="T64" s="525"/>
      <c r="U64" s="525"/>
      <c r="V64" s="525"/>
      <c r="W64" s="525"/>
      <c r="X64" s="525"/>
      <c r="Y64" s="493" t="str">
        <f t="shared" si="31"/>
        <v/>
      </c>
      <c r="Z64" s="468" t="str">
        <f t="shared" si="32"/>
        <v/>
      </c>
      <c r="AA64" s="468" t="str">
        <f t="shared" si="33"/>
        <v/>
      </c>
      <c r="AB64" s="468" t="str">
        <f t="shared" si="34"/>
        <v/>
      </c>
      <c r="AC64" s="468" t="str">
        <f t="shared" si="35"/>
        <v/>
      </c>
      <c r="AD64" s="468" t="str">
        <f t="shared" si="36"/>
        <v/>
      </c>
      <c r="AE64" s="527" t="str">
        <f t="shared" si="37"/>
        <v/>
      </c>
      <c r="AF64" s="493">
        <v>0</v>
      </c>
      <c r="AG64" s="468">
        <v>0</v>
      </c>
      <c r="AH64" s="468">
        <v>0</v>
      </c>
      <c r="AI64" s="468">
        <f>IFERROR(IF(G64="填充量計算 Recharge of Loss Volume",1,IF($H64="預設逸散率Default",ROUND(VLOOKUP($I64,'Other Emission Factor'!$F$4:$I$11,2,FALSE),10),IF($H64="自訂值 Custom Value",P64,0))),0)</f>
        <v>0</v>
      </c>
      <c r="AJ64" s="468">
        <v>0</v>
      </c>
      <c r="AK64" s="468">
        <v>0</v>
      </c>
      <c r="AL64" s="468">
        <v>0</v>
      </c>
      <c r="AM64" s="534" t="str">
        <f>IFERROR(IF($H64="預設逸散率Default",VLOOKUP($I64,表格12[],4,FALSE),IF($H64="自訂值Custom Value",Q64,"")),"")</f>
        <v/>
      </c>
      <c r="AN64" s="535">
        <f t="shared" si="38"/>
        <v>0</v>
      </c>
      <c r="AO64" s="470">
        <f>IF(Z64="V",IF('1.GHG Inventory Form'!$E$6="IPCC AR2 Report(1995)",'6.GWP'!$C$2,IF('1.GHG Inventory Form'!$E$6="IPCC AR3 Report(2001)",'6.GWP'!$D$2,IF('1.GHG Inventory Form'!$E$6="IPCC AR4 Report(2007)",'6.GWP'!$E$2,IF('1.GHG Inventory Form'!$E$6="IPCC AR5 Report(2013)",'6.GWP'!$F$2,IF('1.GHG Inventory Form'!$E$6="IPCC AR6 Report(2021)",'6.GWP'!$G$2,0))))),0)</f>
        <v>0</v>
      </c>
      <c r="AP64" s="470">
        <f>IF(AA64="V",IF('1.GHG Inventory Form'!$E$6="IPCC AR2 Report(1995)",#REF!,IF('1.GHG Inventory Form'!$E$6="IPCC AR3 Report(2001)",#REF!,IF('1.GHG Inventory Form'!$E$6="IPCC AR4 Report(2007)",#REF!,IF('1.GHG Inventory Form'!$E$6="IPCC AR5 Report(2013)",#REF!,IF('1.GHG Inventory Form'!$E$6="IPCC AR6 Report(2021)",#REF!,0))))),0)</f>
        <v>0</v>
      </c>
      <c r="AQ64" s="470">
        <f>IFERROR(IF(AB64="V",IF('1.GHG Inventory Form'!$E$6="IPCC AR2 Report(1995)",VLOOKUP(K64,'6.GWP'!$B$2:$G$173,2,FALSE),IF('1.GHG Inventory Form'!$E$6="IPCC AR3 Report(2001)",VLOOKUP(K64,'6.GWP'!$B$2:$G$173,3,FALSE),IF('1.GHG Inventory Form'!$E$6="IPCC AR4 Report(2007)",VLOOKUP(K64,'6.GWP'!$B$2:$G$173,4,FALSE),IF('1.GHG Inventory Form'!$E$6="IPCC AR5 Report(2013)",VLOOKUP(K64,'6.GWP'!$B$2:$G$173,5,FALSE),IF('1.GHG Inventory Form'!$E$6="IPCC AR6 Report(2021)",VLOOKUP(K64,'6.GWP'!$B$2:$G$173,6,FALSE),0))))),0),0)</f>
        <v>0</v>
      </c>
      <c r="AR64" s="470">
        <f>IFERROR(IF(AC64="V",IF('1.GHG Inventory Form'!$E$6="IPCC AR2 Report(1995)",VLOOKUP(K64,'6.GWP'!$B$2:$G$173,2,FALSE),IF('1.GHG Inventory Form'!$E$6="IPCC AR3 Report(2001)",VLOOKUP(K64,'6.GWP'!$B$2:$G$173,3,FALSE),IF('1.GHG Inventory Form'!$E$6="IPCC AR4 Report(2007)",VLOOKUP(K64,'6.GWP'!$B$2:$G$173,4,FALSE),IF('1.GHG Inventory Form'!$E$6="IPCC AR5 Report(2013)",VLOOKUP(K64,'6.GWP'!$B$2:$G$173,5,FALSE),IF('1.GHG Inventory Form'!$E$6="IPCC AR6 Report(2021)",VLOOKUP(K64,'6.GWP'!$B$2:$G$173,6,FALSE),0))))),0),0)</f>
        <v>0</v>
      </c>
      <c r="AS64" s="470">
        <f>IFERROR(IF(AD64="V",IF('1.GHG Inventory Form'!$E$6="IPCC AR2 Report(1995)",VLOOKUP(G64,'6.GWP'!$B$2:$G$173,2,FALSE),IF('1.GHG Inventory Form'!$E$6="IPCC AR3 Report(2001)",VLOOKUP(G64,'6.GWP'!$B$2:$G$173,3,FALSE),IF('1.GHG Inventory Form'!$E$6="IPCC AR4 Report(2007)",VLOOKUP(G64,'6.GWP'!$B$2:$G$173,4,FALSE),IF('1.GHG Inventory Form'!$E$6="IPCC AR5 Report(2013)",VLOOKUP(G64,'6.GWP'!$B$2:$G$173,5,FALSE),IF('1.GHG Inventory Form'!$E$6="IPCC AR6 Report(2021)",VLOOKUP(G64,'6.GWP'!$B$2:$G$173,6,FALSE),0))))),0),0)</f>
        <v>0</v>
      </c>
      <c r="AT64"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4" s="438" t="str">
        <f t="shared" si="22"/>
        <v/>
      </c>
      <c r="AV64" s="438" t="str">
        <f t="shared" si="23"/>
        <v/>
      </c>
      <c r="AW64" s="438" t="str">
        <f t="shared" si="24"/>
        <v/>
      </c>
      <c r="AX64" s="438" t="str">
        <f t="shared" si="25"/>
        <v/>
      </c>
      <c r="AY64" s="438" t="str">
        <f t="shared" si="26"/>
        <v/>
      </c>
      <c r="AZ64" s="438" t="str">
        <f t="shared" si="27"/>
        <v/>
      </c>
      <c r="BA64" s="438" t="str">
        <f t="shared" si="28"/>
        <v/>
      </c>
      <c r="BB64" s="497">
        <f t="shared" si="39"/>
        <v>0</v>
      </c>
      <c r="BC64" s="472">
        <f t="shared" si="40"/>
        <v>0</v>
      </c>
      <c r="BD64" s="473">
        <f t="shared" si="41"/>
        <v>0</v>
      </c>
      <c r="BI64" s="95" t="str">
        <f t="shared" si="42"/>
        <v/>
      </c>
      <c r="BJ64" s="95" t="str">
        <f t="shared" si="43"/>
        <v/>
      </c>
      <c r="BK64" s="95" t="str">
        <f t="shared" si="44"/>
        <v/>
      </c>
    </row>
    <row r="65" spans="1:63" customFormat="1" ht="31" customHeight="1" thickBot="1">
      <c r="A65">
        <v>7</v>
      </c>
      <c r="B65" s="753"/>
      <c r="C65" s="833"/>
      <c r="D65" s="787"/>
      <c r="E65" s="818"/>
      <c r="F65" s="753"/>
      <c r="G65" s="529" t="s">
        <v>3300</v>
      </c>
      <c r="H65" s="467" t="str">
        <f t="shared" si="29"/>
        <v>預設逸散率Default</v>
      </c>
      <c r="I65" s="530" t="str">
        <f>IFERROR(LOOKUP(1,0/(('Data Request'!$E$50:$E$105='1.GHG Inventory Form'!$C$50)*('Data Request'!$B$50:$B$105='1.GHG Inventory Form'!$A65)),'Data Request'!$O$50:$O$105),"")</f>
        <v/>
      </c>
      <c r="J65" s="203" t="str">
        <f>IFERROR(LOOKUP(1,0/(('Data Request'!$E$50:$E$105='1.GHG Inventory Form'!$C$50)*('Data Request'!$B$50:$B$105='1.GHG Inventory Form'!$A65)),'Data Request'!$G$50:$G$105),"")</f>
        <v/>
      </c>
      <c r="K65" s="519" t="str">
        <f>IFERROR(LOOKUP(1,0/(('Data Request'!$E$50:$E$105=$C$50)*('Data Request'!$B$50:$B$105='1.GHG Inventory Form'!$A65)),'Data Request'!$H$50:$H$105),"")</f>
        <v/>
      </c>
      <c r="L65" s="243" t="str">
        <f>IFERROR(LOOKUP(1,0/(('Data Request'!$E$50:$E$105='1.GHG Inventory Form'!$C$50)*('Data Request'!$B$50:$B$105='1.GHG Inventory Form'!$A65)),'Data Request'!$M$50:$M$105),"")</f>
        <v/>
      </c>
      <c r="M65" s="466" t="s">
        <v>3307</v>
      </c>
      <c r="N65" s="254"/>
      <c r="O65" s="254"/>
      <c r="P65" s="531" t="str">
        <f t="shared" si="30"/>
        <v/>
      </c>
      <c r="Q65" s="532"/>
      <c r="R65" s="533"/>
      <c r="S65" s="525"/>
      <c r="T65" s="525"/>
      <c r="U65" s="525"/>
      <c r="V65" s="525"/>
      <c r="W65" s="525"/>
      <c r="X65" s="525"/>
      <c r="Y65" s="493" t="str">
        <f t="shared" si="31"/>
        <v/>
      </c>
      <c r="Z65" s="468" t="str">
        <f t="shared" si="32"/>
        <v/>
      </c>
      <c r="AA65" s="468" t="str">
        <f t="shared" si="33"/>
        <v/>
      </c>
      <c r="AB65" s="468" t="str">
        <f t="shared" si="34"/>
        <v/>
      </c>
      <c r="AC65" s="468" t="str">
        <f t="shared" si="35"/>
        <v/>
      </c>
      <c r="AD65" s="468" t="str">
        <f t="shared" si="36"/>
        <v/>
      </c>
      <c r="AE65" s="527" t="str">
        <f t="shared" si="37"/>
        <v/>
      </c>
      <c r="AF65" s="493">
        <v>0</v>
      </c>
      <c r="AG65" s="468">
        <v>0</v>
      </c>
      <c r="AH65" s="468">
        <v>0</v>
      </c>
      <c r="AI65" s="468">
        <f>IFERROR(IF(G65="填充量計算 Recharge of Loss Volume",1,IF($H65="預設逸散率Default",ROUND(VLOOKUP($I65,'Other Emission Factor'!$F$4:$I$11,2,FALSE),10),IF($H65="自訂值 Custom Value",P65,0))),0)</f>
        <v>0</v>
      </c>
      <c r="AJ65" s="468">
        <v>0</v>
      </c>
      <c r="AK65" s="468">
        <v>0</v>
      </c>
      <c r="AL65" s="468">
        <v>0</v>
      </c>
      <c r="AM65" s="534" t="str">
        <f>IFERROR(IF($H65="預設逸散率Default",VLOOKUP($I65,表格12[],4,FALSE),IF($H65="自訂值Custom Value",Q65,"")),"")</f>
        <v/>
      </c>
      <c r="AN65" s="535">
        <f t="shared" si="38"/>
        <v>0</v>
      </c>
      <c r="AO65" s="470">
        <f>IF(Z65="V",IF('1.GHG Inventory Form'!$E$6="IPCC AR2 Report(1995)",'6.GWP'!$C$2,IF('1.GHG Inventory Form'!$E$6="IPCC AR3 Report(2001)",'6.GWP'!$D$2,IF('1.GHG Inventory Form'!$E$6="IPCC AR4 Report(2007)",'6.GWP'!$E$2,IF('1.GHG Inventory Form'!$E$6="IPCC AR5 Report(2013)",'6.GWP'!$F$2,IF('1.GHG Inventory Form'!$E$6="IPCC AR6 Report(2021)",'6.GWP'!$G$2,0))))),0)</f>
        <v>0</v>
      </c>
      <c r="AP65" s="470">
        <f>IF(AA65="V",IF('1.GHG Inventory Form'!$E$6="IPCC AR2 Report(1995)",#REF!,IF('1.GHG Inventory Form'!$E$6="IPCC AR3 Report(2001)",#REF!,IF('1.GHG Inventory Form'!$E$6="IPCC AR4 Report(2007)",#REF!,IF('1.GHG Inventory Form'!$E$6="IPCC AR5 Report(2013)",#REF!,IF('1.GHG Inventory Form'!$E$6="IPCC AR6 Report(2021)",#REF!,0))))),0)</f>
        <v>0</v>
      </c>
      <c r="AQ65" s="470">
        <f>IFERROR(IF(AB65="V",IF('1.GHG Inventory Form'!$E$6="IPCC AR2 Report(1995)",VLOOKUP(K65,'6.GWP'!$B$2:$G$173,2,FALSE),IF('1.GHG Inventory Form'!$E$6="IPCC AR3 Report(2001)",VLOOKUP(K65,'6.GWP'!$B$2:$G$173,3,FALSE),IF('1.GHG Inventory Form'!$E$6="IPCC AR4 Report(2007)",VLOOKUP(K65,'6.GWP'!$B$2:$G$173,4,FALSE),IF('1.GHG Inventory Form'!$E$6="IPCC AR5 Report(2013)",VLOOKUP(K65,'6.GWP'!$B$2:$G$173,5,FALSE),IF('1.GHG Inventory Form'!$E$6="IPCC AR6 Report(2021)",VLOOKUP(K65,'6.GWP'!$B$2:$G$173,6,FALSE),0))))),0),0)</f>
        <v>0</v>
      </c>
      <c r="AR65" s="470">
        <f>IFERROR(IF(AC65="V",IF('1.GHG Inventory Form'!$E$6="IPCC AR2 Report(1995)",VLOOKUP(K65,'6.GWP'!$B$2:$G$173,2,FALSE),IF('1.GHG Inventory Form'!$E$6="IPCC AR3 Report(2001)",VLOOKUP(K65,'6.GWP'!$B$2:$G$173,3,FALSE),IF('1.GHG Inventory Form'!$E$6="IPCC AR4 Report(2007)",VLOOKUP(K65,'6.GWP'!$B$2:$G$173,4,FALSE),IF('1.GHG Inventory Form'!$E$6="IPCC AR5 Report(2013)",VLOOKUP(K65,'6.GWP'!$B$2:$G$173,5,FALSE),IF('1.GHG Inventory Form'!$E$6="IPCC AR6 Report(2021)",VLOOKUP(K65,'6.GWP'!$B$2:$G$173,6,FALSE),0))))),0),0)</f>
        <v>0</v>
      </c>
      <c r="AS65" s="470">
        <f>IFERROR(IF(AD65="V",IF('1.GHG Inventory Form'!$E$6="IPCC AR2 Report(1995)",VLOOKUP(G65,'6.GWP'!$B$2:$G$173,2,FALSE),IF('1.GHG Inventory Form'!$E$6="IPCC AR3 Report(2001)",VLOOKUP(G65,'6.GWP'!$B$2:$G$173,3,FALSE),IF('1.GHG Inventory Form'!$E$6="IPCC AR4 Report(2007)",VLOOKUP(G65,'6.GWP'!$B$2:$G$173,4,FALSE),IF('1.GHG Inventory Form'!$E$6="IPCC AR5 Report(2013)",VLOOKUP(G65,'6.GWP'!$B$2:$G$173,5,FALSE),IF('1.GHG Inventory Form'!$E$6="IPCC AR6 Report(2021)",VLOOKUP(G65,'6.GWP'!$B$2:$G$173,6,FALSE),0))))),0),0)</f>
        <v>0</v>
      </c>
      <c r="AT65"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5" s="438" t="str">
        <f t="shared" si="22"/>
        <v/>
      </c>
      <c r="AV65" s="438" t="str">
        <f t="shared" si="23"/>
        <v/>
      </c>
      <c r="AW65" s="438" t="str">
        <f t="shared" si="24"/>
        <v/>
      </c>
      <c r="AX65" s="438" t="str">
        <f t="shared" si="25"/>
        <v/>
      </c>
      <c r="AY65" s="438" t="str">
        <f t="shared" si="26"/>
        <v/>
      </c>
      <c r="AZ65" s="438" t="str">
        <f t="shared" si="27"/>
        <v/>
      </c>
      <c r="BA65" s="438" t="str">
        <f t="shared" si="28"/>
        <v/>
      </c>
      <c r="BB65" s="497">
        <f t="shared" si="39"/>
        <v>0</v>
      </c>
      <c r="BC65" s="472">
        <f t="shared" si="40"/>
        <v>0</v>
      </c>
      <c r="BD65" s="473">
        <f t="shared" si="41"/>
        <v>0</v>
      </c>
      <c r="BI65" s="95" t="str">
        <f t="shared" si="42"/>
        <v/>
      </c>
      <c r="BJ65" s="95" t="str">
        <f t="shared" si="43"/>
        <v/>
      </c>
      <c r="BK65" s="95" t="str">
        <f t="shared" si="44"/>
        <v/>
      </c>
    </row>
    <row r="66" spans="1:63" customFormat="1" ht="31" customHeight="1" thickBot="1">
      <c r="A66">
        <v>8</v>
      </c>
      <c r="B66" s="753"/>
      <c r="C66" s="833"/>
      <c r="D66" s="787"/>
      <c r="E66" s="818"/>
      <c r="F66" s="753"/>
      <c r="G66" s="529" t="s">
        <v>3300</v>
      </c>
      <c r="H66" s="467" t="str">
        <f t="shared" si="29"/>
        <v>預設逸散率Default</v>
      </c>
      <c r="I66" s="530" t="str">
        <f>IFERROR(LOOKUP(1,0/(('Data Request'!$E$50:$E$105='1.GHG Inventory Form'!$C$50)*('Data Request'!$B$50:$B$105='1.GHG Inventory Form'!$A66)),'Data Request'!$O$50:$O$105),"")</f>
        <v/>
      </c>
      <c r="J66" s="203" t="str">
        <f>IFERROR(LOOKUP(1,0/(('Data Request'!$E$50:$E$105='1.GHG Inventory Form'!$C$50)*('Data Request'!$B$50:$B$105='1.GHG Inventory Form'!$A66)),'Data Request'!$G$50:$G$105),"")</f>
        <v/>
      </c>
      <c r="K66" s="519" t="str">
        <f>IFERROR(LOOKUP(1,0/(('Data Request'!$E$50:$E$105=$C$50)*('Data Request'!$B$50:$B$105='1.GHG Inventory Form'!$A66)),'Data Request'!$H$50:$H$105),"")</f>
        <v/>
      </c>
      <c r="L66" s="243" t="str">
        <f>IFERROR(LOOKUP(1,0/(('Data Request'!$E$50:$E$105='1.GHG Inventory Form'!$C$50)*('Data Request'!$B$50:$B$105='1.GHG Inventory Form'!$A66)),'Data Request'!$M$50:$M$105),"")</f>
        <v/>
      </c>
      <c r="M66" s="466" t="s">
        <v>3308</v>
      </c>
      <c r="N66" s="254"/>
      <c r="O66" s="254"/>
      <c r="P66" s="531" t="str">
        <f t="shared" si="30"/>
        <v/>
      </c>
      <c r="Q66" s="532"/>
      <c r="R66" s="533"/>
      <c r="S66" s="525"/>
      <c r="T66" s="525"/>
      <c r="U66" s="525"/>
      <c r="V66" s="525"/>
      <c r="W66" s="525"/>
      <c r="X66" s="525"/>
      <c r="Y66" s="493" t="str">
        <f t="shared" si="31"/>
        <v/>
      </c>
      <c r="Z66" s="468" t="str">
        <f t="shared" si="32"/>
        <v/>
      </c>
      <c r="AA66" s="468" t="str">
        <f t="shared" si="33"/>
        <v/>
      </c>
      <c r="AB66" s="468" t="str">
        <f t="shared" si="34"/>
        <v/>
      </c>
      <c r="AC66" s="468" t="str">
        <f t="shared" si="35"/>
        <v/>
      </c>
      <c r="AD66" s="468" t="str">
        <f t="shared" si="36"/>
        <v/>
      </c>
      <c r="AE66" s="527" t="str">
        <f t="shared" si="37"/>
        <v/>
      </c>
      <c r="AF66" s="493">
        <v>0</v>
      </c>
      <c r="AG66" s="468">
        <v>0</v>
      </c>
      <c r="AH66" s="468">
        <v>0</v>
      </c>
      <c r="AI66" s="468">
        <f>IFERROR(IF(G66="填充量計算 Recharge of Loss Volume",1,IF($H66="預設逸散率Default",ROUND(VLOOKUP($I66,'Other Emission Factor'!$F$4:$I$11,2,FALSE),10),IF($H66="自訂值 Custom Value",P66,0))),0)</f>
        <v>0</v>
      </c>
      <c r="AJ66" s="468">
        <v>0</v>
      </c>
      <c r="AK66" s="468">
        <v>0</v>
      </c>
      <c r="AL66" s="468">
        <v>0</v>
      </c>
      <c r="AM66" s="534" t="str">
        <f>IFERROR(IF($H66="預設逸散率Default",VLOOKUP($I66,表格12[],4,FALSE),IF($H66="自訂值Custom Value",Q66,"")),"")</f>
        <v/>
      </c>
      <c r="AN66" s="535">
        <f t="shared" si="38"/>
        <v>0</v>
      </c>
      <c r="AO66" s="470">
        <f>IF(Z66="V",IF('1.GHG Inventory Form'!$E$6="IPCC AR2 Report(1995)",'6.GWP'!$C$2,IF('1.GHG Inventory Form'!$E$6="IPCC AR3 Report(2001)",'6.GWP'!$D$2,IF('1.GHG Inventory Form'!$E$6="IPCC AR4 Report(2007)",'6.GWP'!$E$2,IF('1.GHG Inventory Form'!$E$6="IPCC AR5 Report(2013)",'6.GWP'!$F$2,IF('1.GHG Inventory Form'!$E$6="IPCC AR6 Report(2021)",'6.GWP'!$G$2,0))))),0)</f>
        <v>0</v>
      </c>
      <c r="AP66" s="470">
        <f>IF(AA66="V",IF('1.GHG Inventory Form'!$E$6="IPCC AR2 Report(1995)",#REF!,IF('1.GHG Inventory Form'!$E$6="IPCC AR3 Report(2001)",#REF!,IF('1.GHG Inventory Form'!$E$6="IPCC AR4 Report(2007)",#REF!,IF('1.GHG Inventory Form'!$E$6="IPCC AR5 Report(2013)",#REF!,IF('1.GHG Inventory Form'!$E$6="IPCC AR6 Report(2021)",#REF!,0))))),0)</f>
        <v>0</v>
      </c>
      <c r="AQ66" s="470">
        <f>IFERROR(IF(AB66="V",IF('1.GHG Inventory Form'!$E$6="IPCC AR2 Report(1995)",VLOOKUP(K66,'6.GWP'!$B$2:$G$173,2,FALSE),IF('1.GHG Inventory Form'!$E$6="IPCC AR3 Report(2001)",VLOOKUP(K66,'6.GWP'!$B$2:$G$173,3,FALSE),IF('1.GHG Inventory Form'!$E$6="IPCC AR4 Report(2007)",VLOOKUP(K66,'6.GWP'!$B$2:$G$173,4,FALSE),IF('1.GHG Inventory Form'!$E$6="IPCC AR5 Report(2013)",VLOOKUP(K66,'6.GWP'!$B$2:$G$173,5,FALSE),IF('1.GHG Inventory Form'!$E$6="IPCC AR6 Report(2021)",VLOOKUP(K66,'6.GWP'!$B$2:$G$173,6,FALSE),0))))),0),0)</f>
        <v>0</v>
      </c>
      <c r="AR66" s="470">
        <f>IFERROR(IF(AC66="V",IF('1.GHG Inventory Form'!$E$6="IPCC AR2 Report(1995)",VLOOKUP(K66,'6.GWP'!$B$2:$G$173,2,FALSE),IF('1.GHG Inventory Form'!$E$6="IPCC AR3 Report(2001)",VLOOKUP(K66,'6.GWP'!$B$2:$G$173,3,FALSE),IF('1.GHG Inventory Form'!$E$6="IPCC AR4 Report(2007)",VLOOKUP(K66,'6.GWP'!$B$2:$G$173,4,FALSE),IF('1.GHG Inventory Form'!$E$6="IPCC AR5 Report(2013)",VLOOKUP(K66,'6.GWP'!$B$2:$G$173,5,FALSE),IF('1.GHG Inventory Form'!$E$6="IPCC AR6 Report(2021)",VLOOKUP(K66,'6.GWP'!$B$2:$G$173,6,FALSE),0))))),0),0)</f>
        <v>0</v>
      </c>
      <c r="AS66" s="470">
        <f>IFERROR(IF(AD66="V",IF('1.GHG Inventory Form'!$E$6="IPCC AR2 Report(1995)",VLOOKUP(G66,'6.GWP'!$B$2:$G$173,2,FALSE),IF('1.GHG Inventory Form'!$E$6="IPCC AR3 Report(2001)",VLOOKUP(G66,'6.GWP'!$B$2:$G$173,3,FALSE),IF('1.GHG Inventory Form'!$E$6="IPCC AR4 Report(2007)",VLOOKUP(G66,'6.GWP'!$B$2:$G$173,4,FALSE),IF('1.GHG Inventory Form'!$E$6="IPCC AR5 Report(2013)",VLOOKUP(G66,'6.GWP'!$B$2:$G$173,5,FALSE),IF('1.GHG Inventory Form'!$E$6="IPCC AR6 Report(2021)",VLOOKUP(G66,'6.GWP'!$B$2:$G$173,6,FALSE),0))))),0),0)</f>
        <v>0</v>
      </c>
      <c r="AT66"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6" s="438" t="str">
        <f t="shared" si="22"/>
        <v/>
      </c>
      <c r="AV66" s="438" t="str">
        <f t="shared" si="23"/>
        <v/>
      </c>
      <c r="AW66" s="438" t="str">
        <f t="shared" si="24"/>
        <v/>
      </c>
      <c r="AX66" s="438" t="str">
        <f t="shared" si="25"/>
        <v/>
      </c>
      <c r="AY66" s="438" t="str">
        <f t="shared" si="26"/>
        <v/>
      </c>
      <c r="AZ66" s="438" t="str">
        <f t="shared" si="27"/>
        <v/>
      </c>
      <c r="BA66" s="438" t="str">
        <f t="shared" si="28"/>
        <v/>
      </c>
      <c r="BB66" s="497">
        <f t="shared" si="39"/>
        <v>0</v>
      </c>
      <c r="BC66" s="472">
        <f t="shared" si="40"/>
        <v>0</v>
      </c>
      <c r="BD66" s="473">
        <f t="shared" si="41"/>
        <v>0</v>
      </c>
      <c r="BI66" s="95" t="str">
        <f t="shared" si="42"/>
        <v/>
      </c>
      <c r="BJ66" s="95" t="str">
        <f t="shared" si="43"/>
        <v/>
      </c>
      <c r="BK66" s="95" t="str">
        <f t="shared" si="44"/>
        <v/>
      </c>
    </row>
    <row r="67" spans="1:63" customFormat="1" ht="31" customHeight="1" thickBot="1">
      <c r="A67">
        <v>9</v>
      </c>
      <c r="B67" s="753"/>
      <c r="C67" s="833"/>
      <c r="D67" s="787"/>
      <c r="E67" s="818"/>
      <c r="F67" s="753"/>
      <c r="G67" s="529" t="s">
        <v>3300</v>
      </c>
      <c r="H67" s="467" t="str">
        <f t="shared" si="29"/>
        <v>預設逸散率Default</v>
      </c>
      <c r="I67" s="530" t="str">
        <f>IFERROR(LOOKUP(1,0/(('Data Request'!$E$50:$E$105='1.GHG Inventory Form'!$C$50)*('Data Request'!$B$50:$B$105='1.GHG Inventory Form'!$A67)),'Data Request'!$O$50:$O$105),"")</f>
        <v/>
      </c>
      <c r="J67" s="203" t="str">
        <f>IFERROR(LOOKUP(1,0/(('Data Request'!$E$50:$E$105='1.GHG Inventory Form'!$C$50)*('Data Request'!$B$50:$B$105='1.GHG Inventory Form'!$A67)),'Data Request'!$G$50:$G$105),"")</f>
        <v/>
      </c>
      <c r="K67" s="519" t="str">
        <f>IFERROR(LOOKUP(1,0/(('Data Request'!$E$50:$E$105=$C$50)*('Data Request'!$B$50:$B$105='1.GHG Inventory Form'!$A67)),'Data Request'!$H$50:$H$105),"")</f>
        <v/>
      </c>
      <c r="L67" s="243" t="str">
        <f>IFERROR(LOOKUP(1,0/(('Data Request'!$E$50:$E$105='1.GHG Inventory Form'!$C$50)*('Data Request'!$B$50:$B$105='1.GHG Inventory Form'!$A67)),'Data Request'!$M$50:$M$105),"")</f>
        <v/>
      </c>
      <c r="M67" s="466" t="s">
        <v>3309</v>
      </c>
      <c r="N67" s="254"/>
      <c r="O67" s="254"/>
      <c r="P67" s="531" t="str">
        <f t="shared" si="30"/>
        <v/>
      </c>
      <c r="Q67" s="532"/>
      <c r="R67" s="533"/>
      <c r="S67" s="525"/>
      <c r="T67" s="525"/>
      <c r="U67" s="525"/>
      <c r="V67" s="525"/>
      <c r="W67" s="525"/>
      <c r="X67" s="525"/>
      <c r="Y67" s="493" t="str">
        <f t="shared" si="31"/>
        <v/>
      </c>
      <c r="Z67" s="468" t="str">
        <f t="shared" si="32"/>
        <v/>
      </c>
      <c r="AA67" s="468" t="str">
        <f t="shared" si="33"/>
        <v/>
      </c>
      <c r="AB67" s="468" t="str">
        <f t="shared" si="34"/>
        <v/>
      </c>
      <c r="AC67" s="468" t="str">
        <f t="shared" si="35"/>
        <v/>
      </c>
      <c r="AD67" s="468" t="str">
        <f t="shared" si="36"/>
        <v/>
      </c>
      <c r="AE67" s="527" t="str">
        <f t="shared" si="37"/>
        <v/>
      </c>
      <c r="AF67" s="493">
        <v>0</v>
      </c>
      <c r="AG67" s="468">
        <v>0</v>
      </c>
      <c r="AH67" s="468">
        <v>0</v>
      </c>
      <c r="AI67" s="468">
        <f>IFERROR(IF(G67="填充量計算 Recharge of Loss Volume",1,IF($H67="預設逸散率Default",ROUND(VLOOKUP($I67,'Other Emission Factor'!$F$4:$I$11,2,FALSE),10),IF($H67="自訂值 Custom Value",P67,0))),0)</f>
        <v>0</v>
      </c>
      <c r="AJ67" s="468">
        <v>0</v>
      </c>
      <c r="AK67" s="468">
        <v>0</v>
      </c>
      <c r="AL67" s="468">
        <v>0</v>
      </c>
      <c r="AM67" s="534" t="str">
        <f>IFERROR(IF($H67="預設逸散率Default",VLOOKUP($I67,表格12[],4,FALSE),IF($H67="自訂值Custom Value",Q67,"")),"")</f>
        <v/>
      </c>
      <c r="AN67" s="535">
        <f t="shared" si="38"/>
        <v>0</v>
      </c>
      <c r="AO67" s="470">
        <f>IF(Z67="V",IF('1.GHG Inventory Form'!$E$6="IPCC AR2 Report(1995)",'6.GWP'!$C$2,IF('1.GHG Inventory Form'!$E$6="IPCC AR3 Report(2001)",'6.GWP'!$D$2,IF('1.GHG Inventory Form'!$E$6="IPCC AR4 Report(2007)",'6.GWP'!$E$2,IF('1.GHG Inventory Form'!$E$6="IPCC AR5 Report(2013)",'6.GWP'!$F$2,IF('1.GHG Inventory Form'!$E$6="IPCC AR6 Report(2021)",'6.GWP'!$G$2,0))))),0)</f>
        <v>0</v>
      </c>
      <c r="AP67" s="470">
        <f>IF(AA67="V",IF('1.GHG Inventory Form'!$E$6="IPCC AR2 Report(1995)",#REF!,IF('1.GHG Inventory Form'!$E$6="IPCC AR3 Report(2001)",#REF!,IF('1.GHG Inventory Form'!$E$6="IPCC AR4 Report(2007)",#REF!,IF('1.GHG Inventory Form'!$E$6="IPCC AR5 Report(2013)",#REF!,IF('1.GHG Inventory Form'!$E$6="IPCC AR6 Report(2021)",#REF!,0))))),0)</f>
        <v>0</v>
      </c>
      <c r="AQ67" s="470">
        <f>IFERROR(IF(AB67="V",IF('1.GHG Inventory Form'!$E$6="IPCC AR2 Report(1995)",VLOOKUP(K67,'6.GWP'!$B$2:$G$173,2,FALSE),IF('1.GHG Inventory Form'!$E$6="IPCC AR3 Report(2001)",VLOOKUP(K67,'6.GWP'!$B$2:$G$173,3,FALSE),IF('1.GHG Inventory Form'!$E$6="IPCC AR4 Report(2007)",VLOOKUP(K67,'6.GWP'!$B$2:$G$173,4,FALSE),IF('1.GHG Inventory Form'!$E$6="IPCC AR5 Report(2013)",VLOOKUP(K67,'6.GWP'!$B$2:$G$173,5,FALSE),IF('1.GHG Inventory Form'!$E$6="IPCC AR6 Report(2021)",VLOOKUP(K67,'6.GWP'!$B$2:$G$173,6,FALSE),0))))),0),0)</f>
        <v>0</v>
      </c>
      <c r="AR67" s="470">
        <f>IFERROR(IF(AC67="V",IF('1.GHG Inventory Form'!$E$6="IPCC AR2 Report(1995)",VLOOKUP(K67,'6.GWP'!$B$2:$G$173,2,FALSE),IF('1.GHG Inventory Form'!$E$6="IPCC AR3 Report(2001)",VLOOKUP(K67,'6.GWP'!$B$2:$G$173,3,FALSE),IF('1.GHG Inventory Form'!$E$6="IPCC AR4 Report(2007)",VLOOKUP(K67,'6.GWP'!$B$2:$G$173,4,FALSE),IF('1.GHG Inventory Form'!$E$6="IPCC AR5 Report(2013)",VLOOKUP(K67,'6.GWP'!$B$2:$G$173,5,FALSE),IF('1.GHG Inventory Form'!$E$6="IPCC AR6 Report(2021)",VLOOKUP(K67,'6.GWP'!$B$2:$G$173,6,FALSE),0))))),0),0)</f>
        <v>0</v>
      </c>
      <c r="AS67" s="470">
        <f>IFERROR(IF(AD67="V",IF('1.GHG Inventory Form'!$E$6="IPCC AR2 Report(1995)",VLOOKUP(G67,'6.GWP'!$B$2:$G$173,2,FALSE),IF('1.GHG Inventory Form'!$E$6="IPCC AR3 Report(2001)",VLOOKUP(G67,'6.GWP'!$B$2:$G$173,3,FALSE),IF('1.GHG Inventory Form'!$E$6="IPCC AR4 Report(2007)",VLOOKUP(G67,'6.GWP'!$B$2:$G$173,4,FALSE),IF('1.GHG Inventory Form'!$E$6="IPCC AR5 Report(2013)",VLOOKUP(G67,'6.GWP'!$B$2:$G$173,5,FALSE),IF('1.GHG Inventory Form'!$E$6="IPCC AR6 Report(2021)",VLOOKUP(G67,'6.GWP'!$B$2:$G$173,6,FALSE),0))))),0),0)</f>
        <v>0</v>
      </c>
      <c r="AT67"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7" s="438" t="str">
        <f t="shared" si="22"/>
        <v/>
      </c>
      <c r="AV67" s="438" t="str">
        <f t="shared" si="23"/>
        <v/>
      </c>
      <c r="AW67" s="438" t="str">
        <f t="shared" si="24"/>
        <v/>
      </c>
      <c r="AX67" s="438" t="str">
        <f t="shared" si="25"/>
        <v/>
      </c>
      <c r="AY67" s="438" t="str">
        <f t="shared" si="26"/>
        <v/>
      </c>
      <c r="AZ67" s="438" t="str">
        <f t="shared" si="27"/>
        <v/>
      </c>
      <c r="BA67" s="438" t="str">
        <f t="shared" si="28"/>
        <v/>
      </c>
      <c r="BB67" s="497">
        <f t="shared" si="39"/>
        <v>0</v>
      </c>
      <c r="BC67" s="472">
        <f t="shared" si="40"/>
        <v>0</v>
      </c>
      <c r="BD67" s="473">
        <f t="shared" si="41"/>
        <v>0</v>
      </c>
      <c r="BI67" s="95" t="str">
        <f t="shared" si="42"/>
        <v/>
      </c>
      <c r="BJ67" s="95" t="str">
        <f t="shared" si="43"/>
        <v/>
      </c>
      <c r="BK67" s="95" t="str">
        <f t="shared" si="44"/>
        <v/>
      </c>
    </row>
    <row r="68" spans="1:63" customFormat="1" ht="31" customHeight="1" thickBot="1">
      <c r="A68">
        <v>10</v>
      </c>
      <c r="B68" s="753"/>
      <c r="C68" s="833"/>
      <c r="D68" s="787"/>
      <c r="E68" s="818"/>
      <c r="F68" s="753"/>
      <c r="G68" s="529" t="s">
        <v>3300</v>
      </c>
      <c r="H68" s="467" t="str">
        <f t="shared" si="29"/>
        <v>預設逸散率Default</v>
      </c>
      <c r="I68" s="530" t="str">
        <f>IFERROR(LOOKUP(1,0/(('Data Request'!$E$50:$E$105='1.GHG Inventory Form'!$C$50)*('Data Request'!$B$50:$B$105='1.GHG Inventory Form'!$A68)),'Data Request'!$O$50:$O$105),"")</f>
        <v/>
      </c>
      <c r="J68" s="203" t="str">
        <f>IFERROR(LOOKUP(1,0/(('Data Request'!$E$50:$E$105='1.GHG Inventory Form'!$C$50)*('Data Request'!$B$50:$B$105='1.GHG Inventory Form'!$A68)),'Data Request'!$G$50:$G$105),"")</f>
        <v/>
      </c>
      <c r="K68" s="519" t="str">
        <f>IFERROR(LOOKUP(1,0/(('Data Request'!$E$50:$E$105=$C$50)*('Data Request'!$B$50:$B$105='1.GHG Inventory Form'!$A68)),'Data Request'!$H$50:$H$105),"")</f>
        <v/>
      </c>
      <c r="L68" s="243" t="str">
        <f>IFERROR(LOOKUP(1,0/(('Data Request'!$E$50:$E$105='1.GHG Inventory Form'!$C$50)*('Data Request'!$B$50:$B$105='1.GHG Inventory Form'!$A68)),'Data Request'!$M$50:$M$105),"")</f>
        <v/>
      </c>
      <c r="M68" s="466" t="s">
        <v>3310</v>
      </c>
      <c r="N68" s="254"/>
      <c r="O68" s="254"/>
      <c r="P68" s="531" t="str">
        <f t="shared" si="30"/>
        <v/>
      </c>
      <c r="Q68" s="532"/>
      <c r="R68" s="533"/>
      <c r="S68" s="525"/>
      <c r="T68" s="525"/>
      <c r="U68" s="525"/>
      <c r="V68" s="525"/>
      <c r="W68" s="525"/>
      <c r="X68" s="525"/>
      <c r="Y68" s="493" t="str">
        <f t="shared" si="31"/>
        <v/>
      </c>
      <c r="Z68" s="468" t="str">
        <f t="shared" si="32"/>
        <v/>
      </c>
      <c r="AA68" s="468" t="str">
        <f t="shared" si="33"/>
        <v/>
      </c>
      <c r="AB68" s="468" t="str">
        <f t="shared" si="34"/>
        <v/>
      </c>
      <c r="AC68" s="468" t="str">
        <f t="shared" si="35"/>
        <v/>
      </c>
      <c r="AD68" s="468" t="str">
        <f t="shared" si="36"/>
        <v/>
      </c>
      <c r="AE68" s="527" t="str">
        <f t="shared" si="37"/>
        <v/>
      </c>
      <c r="AF68" s="493">
        <v>0</v>
      </c>
      <c r="AG68" s="468">
        <v>0</v>
      </c>
      <c r="AH68" s="468">
        <v>0</v>
      </c>
      <c r="AI68" s="468">
        <f>IFERROR(IF(G68="填充量計算 Recharge of Loss Volume",1,IF($H68="預設逸散率Default",ROUND(VLOOKUP($I68,'Other Emission Factor'!$F$4:$I$11,2,FALSE),10),IF($H68="自訂值 Custom Value",P68,0))),0)</f>
        <v>0</v>
      </c>
      <c r="AJ68" s="468">
        <v>0</v>
      </c>
      <c r="AK68" s="468">
        <v>0</v>
      </c>
      <c r="AL68" s="468">
        <v>0</v>
      </c>
      <c r="AM68" s="534" t="str">
        <f>IFERROR(IF($H68="預設逸散率Default",VLOOKUP($I68,表格12[],4,FALSE),IF($H68="自訂值Custom Value",Q68,"")),"")</f>
        <v/>
      </c>
      <c r="AN68" s="535">
        <f t="shared" si="38"/>
        <v>0</v>
      </c>
      <c r="AO68" s="470">
        <f>IF(Z68="V",IF('1.GHG Inventory Form'!$E$6="IPCC AR2 Report(1995)",'6.GWP'!$C$2,IF('1.GHG Inventory Form'!$E$6="IPCC AR3 Report(2001)",'6.GWP'!$D$2,IF('1.GHG Inventory Form'!$E$6="IPCC AR4 Report(2007)",'6.GWP'!$E$2,IF('1.GHG Inventory Form'!$E$6="IPCC AR5 Report(2013)",'6.GWP'!$F$2,IF('1.GHG Inventory Form'!$E$6="IPCC AR6 Report(2021)",'6.GWP'!$G$2,0))))),0)</f>
        <v>0</v>
      </c>
      <c r="AP68" s="470">
        <f>IF(AA68="V",IF('1.GHG Inventory Form'!$E$6="IPCC AR2 Report(1995)",#REF!,IF('1.GHG Inventory Form'!$E$6="IPCC AR3 Report(2001)",#REF!,IF('1.GHG Inventory Form'!$E$6="IPCC AR4 Report(2007)",#REF!,IF('1.GHG Inventory Form'!$E$6="IPCC AR5 Report(2013)",#REF!,IF('1.GHG Inventory Form'!$E$6="IPCC AR6 Report(2021)",#REF!,0))))),0)</f>
        <v>0</v>
      </c>
      <c r="AQ68" s="470">
        <f>IFERROR(IF(AB68="V",IF('1.GHG Inventory Form'!$E$6="IPCC AR2 Report(1995)",VLOOKUP(K68,'6.GWP'!$B$2:$G$173,2,FALSE),IF('1.GHG Inventory Form'!$E$6="IPCC AR3 Report(2001)",VLOOKUP(K68,'6.GWP'!$B$2:$G$173,3,FALSE),IF('1.GHG Inventory Form'!$E$6="IPCC AR4 Report(2007)",VLOOKUP(K68,'6.GWP'!$B$2:$G$173,4,FALSE),IF('1.GHG Inventory Form'!$E$6="IPCC AR5 Report(2013)",VLOOKUP(K68,'6.GWP'!$B$2:$G$173,5,FALSE),IF('1.GHG Inventory Form'!$E$6="IPCC AR6 Report(2021)",VLOOKUP(K68,'6.GWP'!$B$2:$G$173,6,FALSE),0))))),0),0)</f>
        <v>0</v>
      </c>
      <c r="AR68" s="470">
        <f>IFERROR(IF(AC68="V",IF('1.GHG Inventory Form'!$E$6="IPCC AR2 Report(1995)",VLOOKUP(K68,'6.GWP'!$B$2:$G$173,2,FALSE),IF('1.GHG Inventory Form'!$E$6="IPCC AR3 Report(2001)",VLOOKUP(K68,'6.GWP'!$B$2:$G$173,3,FALSE),IF('1.GHG Inventory Form'!$E$6="IPCC AR4 Report(2007)",VLOOKUP(K68,'6.GWP'!$B$2:$G$173,4,FALSE),IF('1.GHG Inventory Form'!$E$6="IPCC AR5 Report(2013)",VLOOKUP(K68,'6.GWP'!$B$2:$G$173,5,FALSE),IF('1.GHG Inventory Form'!$E$6="IPCC AR6 Report(2021)",VLOOKUP(K68,'6.GWP'!$B$2:$G$173,6,FALSE),0))))),0),0)</f>
        <v>0</v>
      </c>
      <c r="AS68" s="470">
        <f>IFERROR(IF(AD68="V",IF('1.GHG Inventory Form'!$E$6="IPCC AR2 Report(1995)",VLOOKUP(G68,'6.GWP'!$B$2:$G$173,2,FALSE),IF('1.GHG Inventory Form'!$E$6="IPCC AR3 Report(2001)",VLOOKUP(G68,'6.GWP'!$B$2:$G$173,3,FALSE),IF('1.GHG Inventory Form'!$E$6="IPCC AR4 Report(2007)",VLOOKUP(G68,'6.GWP'!$B$2:$G$173,4,FALSE),IF('1.GHG Inventory Form'!$E$6="IPCC AR5 Report(2013)",VLOOKUP(G68,'6.GWP'!$B$2:$G$173,5,FALSE),IF('1.GHG Inventory Form'!$E$6="IPCC AR6 Report(2021)",VLOOKUP(G68,'6.GWP'!$B$2:$G$173,6,FALSE),0))))),0),0)</f>
        <v>0</v>
      </c>
      <c r="AT68"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8" s="438" t="str">
        <f t="shared" si="22"/>
        <v/>
      </c>
      <c r="AV68" s="438" t="str">
        <f t="shared" si="23"/>
        <v/>
      </c>
      <c r="AW68" s="438" t="str">
        <f t="shared" si="24"/>
        <v/>
      </c>
      <c r="AX68" s="438" t="str">
        <f t="shared" si="25"/>
        <v/>
      </c>
      <c r="AY68" s="438" t="str">
        <f t="shared" si="26"/>
        <v/>
      </c>
      <c r="AZ68" s="438" t="str">
        <f t="shared" si="27"/>
        <v/>
      </c>
      <c r="BA68" s="438" t="str">
        <f t="shared" si="28"/>
        <v/>
      </c>
      <c r="BB68" s="497">
        <f t="shared" si="39"/>
        <v>0</v>
      </c>
      <c r="BC68" s="472">
        <f t="shared" si="40"/>
        <v>0</v>
      </c>
      <c r="BD68" s="473">
        <f t="shared" si="41"/>
        <v>0</v>
      </c>
      <c r="BI68" s="95" t="str">
        <f t="shared" si="42"/>
        <v/>
      </c>
      <c r="BJ68" s="95" t="str">
        <f t="shared" si="43"/>
        <v/>
      </c>
      <c r="BK68" s="95" t="str">
        <f t="shared" si="44"/>
        <v/>
      </c>
    </row>
    <row r="69" spans="1:63" customFormat="1" ht="31" customHeight="1" thickBot="1">
      <c r="A69">
        <v>11</v>
      </c>
      <c r="B69" s="753"/>
      <c r="C69" s="833"/>
      <c r="D69" s="787"/>
      <c r="E69" s="818"/>
      <c r="F69" s="753"/>
      <c r="G69" s="529" t="s">
        <v>3300</v>
      </c>
      <c r="H69" s="467" t="str">
        <f t="shared" si="29"/>
        <v>預設逸散率Default</v>
      </c>
      <c r="I69" s="530" t="str">
        <f>IFERROR(LOOKUP(1,0/(('Data Request'!$E$50:$E$105='1.GHG Inventory Form'!$C$50)*('Data Request'!$B$50:$B$105='1.GHG Inventory Form'!$A69)),'Data Request'!$O$50:$O$105),"")</f>
        <v/>
      </c>
      <c r="J69" s="203" t="str">
        <f>IFERROR(LOOKUP(1,0/(('Data Request'!$E$50:$E$105='1.GHG Inventory Form'!$C$50)*('Data Request'!$B$50:$B$105='1.GHG Inventory Form'!$A69)),'Data Request'!$G$50:$G$105),"")</f>
        <v/>
      </c>
      <c r="K69" s="519" t="str">
        <f>IFERROR(LOOKUP(1,0/(('Data Request'!$E$50:$E$105=$C$50)*('Data Request'!$B$50:$B$105='1.GHG Inventory Form'!$A69)),'Data Request'!$H$50:$H$105),"")</f>
        <v/>
      </c>
      <c r="L69" s="243" t="str">
        <f>IFERROR(LOOKUP(1,0/(('Data Request'!$E$50:$E$105='1.GHG Inventory Form'!$C$50)*('Data Request'!$B$50:$B$105='1.GHG Inventory Form'!$A69)),'Data Request'!$M$50:$M$105),"")</f>
        <v/>
      </c>
      <c r="M69" s="466" t="s">
        <v>3311</v>
      </c>
      <c r="N69" s="254"/>
      <c r="O69" s="254"/>
      <c r="P69" s="531" t="str">
        <f t="shared" si="30"/>
        <v/>
      </c>
      <c r="Q69" s="532"/>
      <c r="R69" s="533"/>
      <c r="S69" s="525"/>
      <c r="T69" s="525"/>
      <c r="U69" s="525"/>
      <c r="V69" s="525"/>
      <c r="W69" s="525"/>
      <c r="X69" s="525"/>
      <c r="Y69" s="493" t="str">
        <f t="shared" si="31"/>
        <v/>
      </c>
      <c r="Z69" s="468" t="str">
        <f t="shared" si="32"/>
        <v/>
      </c>
      <c r="AA69" s="468" t="str">
        <f t="shared" si="33"/>
        <v/>
      </c>
      <c r="AB69" s="468" t="str">
        <f t="shared" si="34"/>
        <v/>
      </c>
      <c r="AC69" s="468" t="str">
        <f t="shared" si="35"/>
        <v/>
      </c>
      <c r="AD69" s="468" t="str">
        <f t="shared" si="36"/>
        <v/>
      </c>
      <c r="AE69" s="527" t="str">
        <f t="shared" si="37"/>
        <v/>
      </c>
      <c r="AF69" s="493">
        <v>0</v>
      </c>
      <c r="AG69" s="468">
        <v>0</v>
      </c>
      <c r="AH69" s="468">
        <v>0</v>
      </c>
      <c r="AI69" s="468">
        <f>IFERROR(IF(G69="填充量計算 Recharge of Loss Volume",1,IF($H69="預設逸散率Default",ROUND(VLOOKUP($I69,'Other Emission Factor'!$F$4:$I$11,2,FALSE),10),IF($H69="自訂值 Custom Value",P69,0))),0)</f>
        <v>0</v>
      </c>
      <c r="AJ69" s="468">
        <v>0</v>
      </c>
      <c r="AK69" s="468">
        <v>0</v>
      </c>
      <c r="AL69" s="468">
        <v>0</v>
      </c>
      <c r="AM69" s="534" t="str">
        <f>IFERROR(IF($H69="預設逸散率Default",VLOOKUP($I69,表格12[],4,FALSE),IF($H69="自訂值Custom Value",Q69,"")),"")</f>
        <v/>
      </c>
      <c r="AN69" s="535">
        <f t="shared" si="38"/>
        <v>0</v>
      </c>
      <c r="AO69" s="470">
        <f>IF(Z69="V",IF('1.GHG Inventory Form'!$E$6="IPCC AR2 Report(1995)",'6.GWP'!$C$2,IF('1.GHG Inventory Form'!$E$6="IPCC AR3 Report(2001)",'6.GWP'!$D$2,IF('1.GHG Inventory Form'!$E$6="IPCC AR4 Report(2007)",'6.GWP'!$E$2,IF('1.GHG Inventory Form'!$E$6="IPCC AR5 Report(2013)",'6.GWP'!$F$2,IF('1.GHG Inventory Form'!$E$6="IPCC AR6 Report(2021)",'6.GWP'!$G$2,0))))),0)</f>
        <v>0</v>
      </c>
      <c r="AP69" s="470">
        <f>IF(AA69="V",IF('1.GHG Inventory Form'!$E$6="IPCC AR2 Report(1995)",#REF!,IF('1.GHG Inventory Form'!$E$6="IPCC AR3 Report(2001)",#REF!,IF('1.GHG Inventory Form'!$E$6="IPCC AR4 Report(2007)",#REF!,IF('1.GHG Inventory Form'!$E$6="IPCC AR5 Report(2013)",#REF!,IF('1.GHG Inventory Form'!$E$6="IPCC AR6 Report(2021)",#REF!,0))))),0)</f>
        <v>0</v>
      </c>
      <c r="AQ69" s="470">
        <f>IFERROR(IF(AB69="V",IF('1.GHG Inventory Form'!$E$6="IPCC AR2 Report(1995)",VLOOKUP(K69,'6.GWP'!$B$2:$G$173,2,FALSE),IF('1.GHG Inventory Form'!$E$6="IPCC AR3 Report(2001)",VLOOKUP(K69,'6.GWP'!$B$2:$G$173,3,FALSE),IF('1.GHG Inventory Form'!$E$6="IPCC AR4 Report(2007)",VLOOKUP(K69,'6.GWP'!$B$2:$G$173,4,FALSE),IF('1.GHG Inventory Form'!$E$6="IPCC AR5 Report(2013)",VLOOKUP(K69,'6.GWP'!$B$2:$G$173,5,FALSE),IF('1.GHG Inventory Form'!$E$6="IPCC AR6 Report(2021)",VLOOKUP(K69,'6.GWP'!$B$2:$G$173,6,FALSE),0))))),0),0)</f>
        <v>0</v>
      </c>
      <c r="AR69" s="470">
        <f>IFERROR(IF(AC69="V",IF('1.GHG Inventory Form'!$E$6="IPCC AR2 Report(1995)",VLOOKUP(K69,'6.GWP'!$B$2:$G$173,2,FALSE),IF('1.GHG Inventory Form'!$E$6="IPCC AR3 Report(2001)",VLOOKUP(K69,'6.GWP'!$B$2:$G$173,3,FALSE),IF('1.GHG Inventory Form'!$E$6="IPCC AR4 Report(2007)",VLOOKUP(K69,'6.GWP'!$B$2:$G$173,4,FALSE),IF('1.GHG Inventory Form'!$E$6="IPCC AR5 Report(2013)",VLOOKUP(K69,'6.GWP'!$B$2:$G$173,5,FALSE),IF('1.GHG Inventory Form'!$E$6="IPCC AR6 Report(2021)",VLOOKUP(K69,'6.GWP'!$B$2:$G$173,6,FALSE),0))))),0),0)</f>
        <v>0</v>
      </c>
      <c r="AS69" s="470">
        <f>IFERROR(IF(AD69="V",IF('1.GHG Inventory Form'!$E$6="IPCC AR2 Report(1995)",VLOOKUP(G69,'6.GWP'!$B$2:$G$173,2,FALSE),IF('1.GHG Inventory Form'!$E$6="IPCC AR3 Report(2001)",VLOOKUP(G69,'6.GWP'!$B$2:$G$173,3,FALSE),IF('1.GHG Inventory Form'!$E$6="IPCC AR4 Report(2007)",VLOOKUP(G69,'6.GWP'!$B$2:$G$173,4,FALSE),IF('1.GHG Inventory Form'!$E$6="IPCC AR5 Report(2013)",VLOOKUP(G69,'6.GWP'!$B$2:$G$173,5,FALSE),IF('1.GHG Inventory Form'!$E$6="IPCC AR6 Report(2021)",VLOOKUP(G69,'6.GWP'!$B$2:$G$173,6,FALSE),0))))),0),0)</f>
        <v>0</v>
      </c>
      <c r="AT69"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69" s="438" t="str">
        <f t="shared" si="22"/>
        <v/>
      </c>
      <c r="AV69" s="438" t="str">
        <f t="shared" si="23"/>
        <v/>
      </c>
      <c r="AW69" s="438" t="str">
        <f t="shared" si="24"/>
        <v/>
      </c>
      <c r="AX69" s="438" t="str">
        <f t="shared" si="25"/>
        <v/>
      </c>
      <c r="AY69" s="438" t="str">
        <f t="shared" si="26"/>
        <v/>
      </c>
      <c r="AZ69" s="438" t="str">
        <f t="shared" si="27"/>
        <v/>
      </c>
      <c r="BA69" s="438" t="str">
        <f t="shared" si="28"/>
        <v/>
      </c>
      <c r="BB69" s="497">
        <f t="shared" si="39"/>
        <v>0</v>
      </c>
      <c r="BC69" s="472">
        <f t="shared" si="40"/>
        <v>0</v>
      </c>
      <c r="BD69" s="473">
        <f t="shared" si="41"/>
        <v>0</v>
      </c>
      <c r="BI69" s="95" t="str">
        <f t="shared" si="42"/>
        <v/>
      </c>
      <c r="BJ69" s="95" t="str">
        <f t="shared" si="43"/>
        <v/>
      </c>
      <c r="BK69" s="95" t="str">
        <f t="shared" si="44"/>
        <v/>
      </c>
    </row>
    <row r="70" spans="1:63" customFormat="1" ht="31" customHeight="1" thickBot="1">
      <c r="A70">
        <v>12</v>
      </c>
      <c r="B70" s="753"/>
      <c r="C70" s="833"/>
      <c r="D70" s="787"/>
      <c r="E70" s="818"/>
      <c r="F70" s="753"/>
      <c r="G70" s="529" t="s">
        <v>3300</v>
      </c>
      <c r="H70" s="467" t="str">
        <f t="shared" si="29"/>
        <v>預設逸散率Default</v>
      </c>
      <c r="I70" s="530" t="str">
        <f>IFERROR(LOOKUP(1,0/(('Data Request'!$E$50:$E$105='1.GHG Inventory Form'!$C$50)*('Data Request'!$B$50:$B$105='1.GHG Inventory Form'!$A70)),'Data Request'!$O$50:$O$105),"")</f>
        <v/>
      </c>
      <c r="J70" s="203" t="str">
        <f>IFERROR(LOOKUP(1,0/(('Data Request'!$E$50:$E$105='1.GHG Inventory Form'!$C$50)*('Data Request'!$B$50:$B$105='1.GHG Inventory Form'!$A70)),'Data Request'!$G$50:$G$105),"")</f>
        <v/>
      </c>
      <c r="K70" s="519" t="str">
        <f>IFERROR(LOOKUP(1,0/(('Data Request'!$E$50:$E$105=$C$50)*('Data Request'!$B$50:$B$105='1.GHG Inventory Form'!$A70)),'Data Request'!$H$50:$H$105),"")</f>
        <v/>
      </c>
      <c r="L70" s="243" t="str">
        <f>IFERROR(LOOKUP(1,0/(('Data Request'!$E$50:$E$105='1.GHG Inventory Form'!$C$50)*('Data Request'!$B$50:$B$105='1.GHG Inventory Form'!$A70)),'Data Request'!$M$50:$M$105),"")</f>
        <v/>
      </c>
      <c r="M70" s="466" t="s">
        <v>3312</v>
      </c>
      <c r="N70" s="254"/>
      <c r="O70" s="254"/>
      <c r="P70" s="531" t="str">
        <f t="shared" si="30"/>
        <v/>
      </c>
      <c r="Q70" s="532"/>
      <c r="R70" s="533"/>
      <c r="S70" s="525"/>
      <c r="T70" s="525"/>
      <c r="U70" s="525"/>
      <c r="V70" s="525"/>
      <c r="W70" s="525"/>
      <c r="X70" s="525"/>
      <c r="Y70" s="493" t="str">
        <f t="shared" si="31"/>
        <v/>
      </c>
      <c r="Z70" s="468" t="str">
        <f t="shared" si="32"/>
        <v/>
      </c>
      <c r="AA70" s="468" t="str">
        <f t="shared" si="33"/>
        <v/>
      </c>
      <c r="AB70" s="468" t="str">
        <f t="shared" si="34"/>
        <v/>
      </c>
      <c r="AC70" s="468" t="str">
        <f t="shared" si="35"/>
        <v/>
      </c>
      <c r="AD70" s="468" t="str">
        <f t="shared" si="36"/>
        <v/>
      </c>
      <c r="AE70" s="527" t="str">
        <f t="shared" si="37"/>
        <v/>
      </c>
      <c r="AF70" s="493">
        <v>0</v>
      </c>
      <c r="AG70" s="468">
        <v>0</v>
      </c>
      <c r="AH70" s="468">
        <v>0</v>
      </c>
      <c r="AI70" s="468">
        <f>IFERROR(IF(G70="填充量計算 Recharge of Loss Volume",1,IF($H70="預設逸散率Default",ROUND(VLOOKUP($I70,'Other Emission Factor'!$F$4:$I$11,2,FALSE),10),IF($H70="自訂值 Custom Value",P70,0))),0)</f>
        <v>0</v>
      </c>
      <c r="AJ70" s="468">
        <v>0</v>
      </c>
      <c r="AK70" s="468">
        <v>0</v>
      </c>
      <c r="AL70" s="468">
        <v>0</v>
      </c>
      <c r="AM70" s="534" t="str">
        <f>IFERROR(IF($H70="預設逸散率Default",VLOOKUP($I70,表格12[],4,FALSE),IF($H70="自訂值Custom Value",Q70,"")),"")</f>
        <v/>
      </c>
      <c r="AN70" s="535">
        <f t="shared" si="38"/>
        <v>0</v>
      </c>
      <c r="AO70" s="470">
        <f>IF(Z70="V",IF('1.GHG Inventory Form'!$E$6="IPCC AR2 Report(1995)",'6.GWP'!$C$2,IF('1.GHG Inventory Form'!$E$6="IPCC AR3 Report(2001)",'6.GWP'!$D$2,IF('1.GHG Inventory Form'!$E$6="IPCC AR4 Report(2007)",'6.GWP'!$E$2,IF('1.GHG Inventory Form'!$E$6="IPCC AR5 Report(2013)",'6.GWP'!$F$2,IF('1.GHG Inventory Form'!$E$6="IPCC AR6 Report(2021)",'6.GWP'!$G$2,0))))),0)</f>
        <v>0</v>
      </c>
      <c r="AP70" s="470">
        <f>IF(AA70="V",IF('1.GHG Inventory Form'!$E$6="IPCC AR2 Report(1995)",#REF!,IF('1.GHG Inventory Form'!$E$6="IPCC AR3 Report(2001)",#REF!,IF('1.GHG Inventory Form'!$E$6="IPCC AR4 Report(2007)",#REF!,IF('1.GHG Inventory Form'!$E$6="IPCC AR5 Report(2013)",#REF!,IF('1.GHG Inventory Form'!$E$6="IPCC AR6 Report(2021)",#REF!,0))))),0)</f>
        <v>0</v>
      </c>
      <c r="AQ70" s="470">
        <f>IFERROR(IF(AB70="V",IF('1.GHG Inventory Form'!$E$6="IPCC AR2 Report(1995)",VLOOKUP(K70,'6.GWP'!$B$2:$G$173,2,FALSE),IF('1.GHG Inventory Form'!$E$6="IPCC AR3 Report(2001)",VLOOKUP(K70,'6.GWP'!$B$2:$G$173,3,FALSE),IF('1.GHG Inventory Form'!$E$6="IPCC AR4 Report(2007)",VLOOKUP(K70,'6.GWP'!$B$2:$G$173,4,FALSE),IF('1.GHG Inventory Form'!$E$6="IPCC AR5 Report(2013)",VLOOKUP(K70,'6.GWP'!$B$2:$G$173,5,FALSE),IF('1.GHG Inventory Form'!$E$6="IPCC AR6 Report(2021)",VLOOKUP(K70,'6.GWP'!$B$2:$G$173,6,FALSE),0))))),0),0)</f>
        <v>0</v>
      </c>
      <c r="AR70" s="470">
        <f>IFERROR(IF(AC70="V",IF('1.GHG Inventory Form'!$E$6="IPCC AR2 Report(1995)",VLOOKUP(K70,'6.GWP'!$B$2:$G$173,2,FALSE),IF('1.GHG Inventory Form'!$E$6="IPCC AR3 Report(2001)",VLOOKUP(K70,'6.GWP'!$B$2:$G$173,3,FALSE),IF('1.GHG Inventory Form'!$E$6="IPCC AR4 Report(2007)",VLOOKUP(K70,'6.GWP'!$B$2:$G$173,4,FALSE),IF('1.GHG Inventory Form'!$E$6="IPCC AR5 Report(2013)",VLOOKUP(K70,'6.GWP'!$B$2:$G$173,5,FALSE),IF('1.GHG Inventory Form'!$E$6="IPCC AR6 Report(2021)",VLOOKUP(K70,'6.GWP'!$B$2:$G$173,6,FALSE),0))))),0),0)</f>
        <v>0</v>
      </c>
      <c r="AS70" s="470">
        <f>IFERROR(IF(AD70="V",IF('1.GHG Inventory Form'!$E$6="IPCC AR2 Report(1995)",VLOOKUP(G70,'6.GWP'!$B$2:$G$173,2,FALSE),IF('1.GHG Inventory Form'!$E$6="IPCC AR3 Report(2001)",VLOOKUP(G70,'6.GWP'!$B$2:$G$173,3,FALSE),IF('1.GHG Inventory Form'!$E$6="IPCC AR4 Report(2007)",VLOOKUP(G70,'6.GWP'!$B$2:$G$173,4,FALSE),IF('1.GHG Inventory Form'!$E$6="IPCC AR5 Report(2013)",VLOOKUP(G70,'6.GWP'!$B$2:$G$173,5,FALSE),IF('1.GHG Inventory Form'!$E$6="IPCC AR6 Report(2021)",VLOOKUP(G70,'6.GWP'!$B$2:$G$173,6,FALSE),0))))),0),0)</f>
        <v>0</v>
      </c>
      <c r="AT70"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0" s="438" t="str">
        <f t="shared" si="22"/>
        <v/>
      </c>
      <c r="AV70" s="438" t="str">
        <f t="shared" si="23"/>
        <v/>
      </c>
      <c r="AW70" s="438" t="str">
        <f t="shared" si="24"/>
        <v/>
      </c>
      <c r="AX70" s="438" t="str">
        <f t="shared" si="25"/>
        <v/>
      </c>
      <c r="AY70" s="438" t="str">
        <f t="shared" si="26"/>
        <v/>
      </c>
      <c r="AZ70" s="438" t="str">
        <f t="shared" si="27"/>
        <v/>
      </c>
      <c r="BA70" s="438" t="str">
        <f t="shared" si="28"/>
        <v/>
      </c>
      <c r="BB70" s="497">
        <f t="shared" si="39"/>
        <v>0</v>
      </c>
      <c r="BC70" s="472">
        <f t="shared" si="40"/>
        <v>0</v>
      </c>
      <c r="BD70" s="473">
        <f t="shared" si="41"/>
        <v>0</v>
      </c>
      <c r="BI70" s="95" t="str">
        <f t="shared" si="42"/>
        <v/>
      </c>
      <c r="BJ70" s="95" t="str">
        <f t="shared" si="43"/>
        <v/>
      </c>
      <c r="BK70" s="95" t="str">
        <f t="shared" si="44"/>
        <v/>
      </c>
    </row>
    <row r="71" spans="1:63" customFormat="1" ht="31" customHeight="1" thickBot="1">
      <c r="A71">
        <v>13</v>
      </c>
      <c r="B71" s="753"/>
      <c r="C71" s="833"/>
      <c r="D71" s="787"/>
      <c r="E71" s="818"/>
      <c r="F71" s="753"/>
      <c r="G71" s="529" t="s">
        <v>3300</v>
      </c>
      <c r="H71" s="467" t="str">
        <f t="shared" si="29"/>
        <v>預設逸散率Default</v>
      </c>
      <c r="I71" s="530" t="str">
        <f>IFERROR(LOOKUP(1,0/(('Data Request'!$E$50:$E$105='1.GHG Inventory Form'!$C$50)*('Data Request'!$B$50:$B$105='1.GHG Inventory Form'!$A71)),'Data Request'!$O$50:$O$105),"")</f>
        <v/>
      </c>
      <c r="J71" s="203" t="str">
        <f>IFERROR(LOOKUP(1,0/(('Data Request'!$E$50:$E$105='1.GHG Inventory Form'!$C$50)*('Data Request'!$B$50:$B$105='1.GHG Inventory Form'!$A71)),'Data Request'!$G$50:$G$105),"")</f>
        <v/>
      </c>
      <c r="K71" s="519" t="str">
        <f>IFERROR(LOOKUP(1,0/(('Data Request'!$E$50:$E$105=$C$50)*('Data Request'!$B$50:$B$105='1.GHG Inventory Form'!$A71)),'Data Request'!$H$50:$H$105),"")</f>
        <v/>
      </c>
      <c r="L71" s="243" t="str">
        <f>IFERROR(LOOKUP(1,0/(('Data Request'!$E$50:$E$105='1.GHG Inventory Form'!$C$50)*('Data Request'!$B$50:$B$105='1.GHG Inventory Form'!$A71)),'Data Request'!$M$50:$M$105),"")</f>
        <v/>
      </c>
      <c r="M71" s="466" t="s">
        <v>3313</v>
      </c>
      <c r="N71" s="254"/>
      <c r="O71" s="254"/>
      <c r="P71" s="531" t="str">
        <f t="shared" si="30"/>
        <v/>
      </c>
      <c r="Q71" s="532"/>
      <c r="R71" s="533"/>
      <c r="S71" s="525"/>
      <c r="T71" s="525"/>
      <c r="U71" s="525"/>
      <c r="V71" s="525"/>
      <c r="W71" s="525"/>
      <c r="X71" s="525"/>
      <c r="Y71" s="493" t="str">
        <f t="shared" si="31"/>
        <v/>
      </c>
      <c r="Z71" s="468" t="str">
        <f t="shared" si="32"/>
        <v/>
      </c>
      <c r="AA71" s="468" t="str">
        <f t="shared" si="33"/>
        <v/>
      </c>
      <c r="AB71" s="468" t="str">
        <f t="shared" si="34"/>
        <v/>
      </c>
      <c r="AC71" s="468" t="str">
        <f t="shared" si="35"/>
        <v/>
      </c>
      <c r="AD71" s="468" t="str">
        <f t="shared" si="36"/>
        <v/>
      </c>
      <c r="AE71" s="527" t="str">
        <f t="shared" si="37"/>
        <v/>
      </c>
      <c r="AF71" s="493">
        <v>0</v>
      </c>
      <c r="AG71" s="468">
        <v>0</v>
      </c>
      <c r="AH71" s="468">
        <v>0</v>
      </c>
      <c r="AI71" s="468">
        <f>IFERROR(IF(G71="填充量計算 Recharge of Loss Volume",1,IF($H71="預設逸散率Default",ROUND(VLOOKUP($I71,'Other Emission Factor'!$F$4:$I$11,2,FALSE),10),IF($H71="自訂值 Custom Value",P71,0))),0)</f>
        <v>0</v>
      </c>
      <c r="AJ71" s="468">
        <v>0</v>
      </c>
      <c r="AK71" s="468">
        <v>0</v>
      </c>
      <c r="AL71" s="468">
        <v>0</v>
      </c>
      <c r="AM71" s="534" t="str">
        <f>IFERROR(IF($H71="預設逸散率Default",VLOOKUP($I71,表格12[],4,FALSE),IF($H71="自訂值Custom Value",Q71,"")),"")</f>
        <v/>
      </c>
      <c r="AN71" s="535">
        <f t="shared" si="38"/>
        <v>0</v>
      </c>
      <c r="AO71" s="470">
        <f>IF(Z71="V",IF('1.GHG Inventory Form'!$E$6="IPCC AR2 Report(1995)",'6.GWP'!$C$2,IF('1.GHG Inventory Form'!$E$6="IPCC AR3 Report(2001)",'6.GWP'!$D$2,IF('1.GHG Inventory Form'!$E$6="IPCC AR4 Report(2007)",'6.GWP'!$E$2,IF('1.GHG Inventory Form'!$E$6="IPCC AR5 Report(2013)",'6.GWP'!$F$2,IF('1.GHG Inventory Form'!$E$6="IPCC AR6 Report(2021)",'6.GWP'!$G$2,0))))),0)</f>
        <v>0</v>
      </c>
      <c r="AP71" s="470">
        <f>IF(AA71="V",IF('1.GHG Inventory Form'!$E$6="IPCC AR2 Report(1995)",#REF!,IF('1.GHG Inventory Form'!$E$6="IPCC AR3 Report(2001)",#REF!,IF('1.GHG Inventory Form'!$E$6="IPCC AR4 Report(2007)",#REF!,IF('1.GHG Inventory Form'!$E$6="IPCC AR5 Report(2013)",#REF!,IF('1.GHG Inventory Form'!$E$6="IPCC AR6 Report(2021)",#REF!,0))))),0)</f>
        <v>0</v>
      </c>
      <c r="AQ71" s="470">
        <f>IFERROR(IF(AB71="V",IF('1.GHG Inventory Form'!$E$6="IPCC AR2 Report(1995)",VLOOKUP(K71,'6.GWP'!$B$2:$G$173,2,FALSE),IF('1.GHG Inventory Form'!$E$6="IPCC AR3 Report(2001)",VLOOKUP(K71,'6.GWP'!$B$2:$G$173,3,FALSE),IF('1.GHG Inventory Form'!$E$6="IPCC AR4 Report(2007)",VLOOKUP(K71,'6.GWP'!$B$2:$G$173,4,FALSE),IF('1.GHG Inventory Form'!$E$6="IPCC AR5 Report(2013)",VLOOKUP(K71,'6.GWP'!$B$2:$G$173,5,FALSE),IF('1.GHG Inventory Form'!$E$6="IPCC AR6 Report(2021)",VLOOKUP(K71,'6.GWP'!$B$2:$G$173,6,FALSE),0))))),0),0)</f>
        <v>0</v>
      </c>
      <c r="AR71" s="470">
        <f>IFERROR(IF(AC71="V",IF('1.GHG Inventory Form'!$E$6="IPCC AR2 Report(1995)",VLOOKUP(K71,'6.GWP'!$B$2:$G$173,2,FALSE),IF('1.GHG Inventory Form'!$E$6="IPCC AR3 Report(2001)",VLOOKUP(K71,'6.GWP'!$B$2:$G$173,3,FALSE),IF('1.GHG Inventory Form'!$E$6="IPCC AR4 Report(2007)",VLOOKUP(K71,'6.GWP'!$B$2:$G$173,4,FALSE),IF('1.GHG Inventory Form'!$E$6="IPCC AR5 Report(2013)",VLOOKUP(K71,'6.GWP'!$B$2:$G$173,5,FALSE),IF('1.GHG Inventory Form'!$E$6="IPCC AR6 Report(2021)",VLOOKUP(K71,'6.GWP'!$B$2:$G$173,6,FALSE),0))))),0),0)</f>
        <v>0</v>
      </c>
      <c r="AS71" s="470">
        <f>IFERROR(IF(AD71="V",IF('1.GHG Inventory Form'!$E$6="IPCC AR2 Report(1995)",VLOOKUP(G71,'6.GWP'!$B$2:$G$173,2,FALSE),IF('1.GHG Inventory Form'!$E$6="IPCC AR3 Report(2001)",VLOOKUP(G71,'6.GWP'!$B$2:$G$173,3,FALSE),IF('1.GHG Inventory Form'!$E$6="IPCC AR4 Report(2007)",VLOOKUP(G71,'6.GWP'!$B$2:$G$173,4,FALSE),IF('1.GHG Inventory Form'!$E$6="IPCC AR5 Report(2013)",VLOOKUP(G71,'6.GWP'!$B$2:$G$173,5,FALSE),IF('1.GHG Inventory Form'!$E$6="IPCC AR6 Report(2021)",VLOOKUP(G71,'6.GWP'!$B$2:$G$173,6,FALSE),0))))),0),0)</f>
        <v>0</v>
      </c>
      <c r="AT71"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1" s="438" t="str">
        <f t="shared" si="22"/>
        <v/>
      </c>
      <c r="AV71" s="438" t="str">
        <f t="shared" si="23"/>
        <v/>
      </c>
      <c r="AW71" s="438" t="str">
        <f t="shared" si="24"/>
        <v/>
      </c>
      <c r="AX71" s="438" t="str">
        <f t="shared" si="25"/>
        <v/>
      </c>
      <c r="AY71" s="438" t="str">
        <f t="shared" si="26"/>
        <v/>
      </c>
      <c r="AZ71" s="438" t="str">
        <f t="shared" si="27"/>
        <v/>
      </c>
      <c r="BA71" s="438" t="str">
        <f t="shared" si="28"/>
        <v/>
      </c>
      <c r="BB71" s="497">
        <f t="shared" si="39"/>
        <v>0</v>
      </c>
      <c r="BC71" s="472">
        <f t="shared" si="40"/>
        <v>0</v>
      </c>
      <c r="BD71" s="473">
        <f t="shared" si="41"/>
        <v>0</v>
      </c>
      <c r="BI71" s="95" t="str">
        <f t="shared" si="42"/>
        <v/>
      </c>
      <c r="BJ71" s="95" t="str">
        <f t="shared" si="43"/>
        <v/>
      </c>
      <c r="BK71" s="95" t="str">
        <f t="shared" si="44"/>
        <v/>
      </c>
    </row>
    <row r="72" spans="1:63" customFormat="1" ht="31" customHeight="1" thickBot="1">
      <c r="A72">
        <v>14</v>
      </c>
      <c r="B72" s="753"/>
      <c r="C72" s="833"/>
      <c r="D72" s="787"/>
      <c r="E72" s="818"/>
      <c r="F72" s="753"/>
      <c r="G72" s="529" t="s">
        <v>3300</v>
      </c>
      <c r="H72" s="467" t="str">
        <f t="shared" si="29"/>
        <v>預設逸散率Default</v>
      </c>
      <c r="I72" s="530" t="str">
        <f>IFERROR(LOOKUP(1,0/(('Data Request'!$E$50:$E$105='1.GHG Inventory Form'!$C$50)*('Data Request'!$B$50:$B$105='1.GHG Inventory Form'!$A72)),'Data Request'!$O$50:$O$105),"")</f>
        <v/>
      </c>
      <c r="J72" s="203" t="str">
        <f>IFERROR(LOOKUP(1,0/(('Data Request'!$E$50:$E$105='1.GHG Inventory Form'!$C$50)*('Data Request'!$B$50:$B$105='1.GHG Inventory Form'!$A72)),'Data Request'!$G$50:$G$105),"")</f>
        <v/>
      </c>
      <c r="K72" s="519" t="str">
        <f>IFERROR(LOOKUP(1,0/(('Data Request'!$E$50:$E$105=$C$50)*('Data Request'!$B$50:$B$105='1.GHG Inventory Form'!$A72)),'Data Request'!$H$50:$H$105),"")</f>
        <v/>
      </c>
      <c r="L72" s="243" t="str">
        <f>IFERROR(LOOKUP(1,0/(('Data Request'!$E$50:$E$105='1.GHG Inventory Form'!$C$50)*('Data Request'!$B$50:$B$105='1.GHG Inventory Form'!$A72)),'Data Request'!$M$50:$M$105),"")</f>
        <v/>
      </c>
      <c r="M72" s="466" t="s">
        <v>3314</v>
      </c>
      <c r="N72" s="254"/>
      <c r="O72" s="254"/>
      <c r="P72" s="531" t="str">
        <f t="shared" si="30"/>
        <v/>
      </c>
      <c r="Q72" s="532"/>
      <c r="R72" s="533"/>
      <c r="S72" s="525"/>
      <c r="T72" s="525"/>
      <c r="U72" s="525"/>
      <c r="V72" s="525"/>
      <c r="W72" s="525"/>
      <c r="X72" s="525"/>
      <c r="Y72" s="493" t="str">
        <f t="shared" si="31"/>
        <v/>
      </c>
      <c r="Z72" s="468" t="str">
        <f t="shared" si="32"/>
        <v/>
      </c>
      <c r="AA72" s="468" t="str">
        <f t="shared" si="33"/>
        <v/>
      </c>
      <c r="AB72" s="468" t="str">
        <f t="shared" si="34"/>
        <v/>
      </c>
      <c r="AC72" s="468" t="str">
        <f t="shared" si="35"/>
        <v/>
      </c>
      <c r="AD72" s="468" t="str">
        <f t="shared" si="36"/>
        <v/>
      </c>
      <c r="AE72" s="527" t="str">
        <f t="shared" si="37"/>
        <v/>
      </c>
      <c r="AF72" s="493">
        <v>0</v>
      </c>
      <c r="AG72" s="468">
        <v>0</v>
      </c>
      <c r="AH72" s="468">
        <v>0</v>
      </c>
      <c r="AI72" s="468">
        <f>IFERROR(IF(G72="填充量計算 Recharge of Loss Volume",1,IF($H72="預設逸散率Default",ROUND(VLOOKUP($I72,'Other Emission Factor'!$F$4:$I$11,2,FALSE),10),IF($H72="自訂值 Custom Value",P72,0))),0)</f>
        <v>0</v>
      </c>
      <c r="AJ72" s="468">
        <v>0</v>
      </c>
      <c r="AK72" s="468">
        <v>0</v>
      </c>
      <c r="AL72" s="468">
        <v>0</v>
      </c>
      <c r="AM72" s="534" t="str">
        <f>IFERROR(IF($H72="預設逸散率Default",VLOOKUP($I72,表格12[],4,FALSE),IF($H72="自訂值Custom Value",Q72,"")),"")</f>
        <v/>
      </c>
      <c r="AN72" s="535">
        <f t="shared" si="38"/>
        <v>0</v>
      </c>
      <c r="AO72" s="470">
        <f>IF(Z72="V",IF('1.GHG Inventory Form'!$E$6="IPCC AR2 Report(1995)",'6.GWP'!$C$2,IF('1.GHG Inventory Form'!$E$6="IPCC AR3 Report(2001)",'6.GWP'!$D$2,IF('1.GHG Inventory Form'!$E$6="IPCC AR4 Report(2007)",'6.GWP'!$E$2,IF('1.GHG Inventory Form'!$E$6="IPCC AR5 Report(2013)",'6.GWP'!$F$2,IF('1.GHG Inventory Form'!$E$6="IPCC AR6 Report(2021)",'6.GWP'!$G$2,0))))),0)</f>
        <v>0</v>
      </c>
      <c r="AP72" s="470">
        <f>IF(AA72="V",IF('1.GHG Inventory Form'!$E$6="IPCC AR2 Report(1995)",#REF!,IF('1.GHG Inventory Form'!$E$6="IPCC AR3 Report(2001)",#REF!,IF('1.GHG Inventory Form'!$E$6="IPCC AR4 Report(2007)",#REF!,IF('1.GHG Inventory Form'!$E$6="IPCC AR5 Report(2013)",#REF!,IF('1.GHG Inventory Form'!$E$6="IPCC AR6 Report(2021)",#REF!,0))))),0)</f>
        <v>0</v>
      </c>
      <c r="AQ72" s="470">
        <f>IFERROR(IF(AB72="V",IF('1.GHG Inventory Form'!$E$6="IPCC AR2 Report(1995)",VLOOKUP(K72,'6.GWP'!$B$2:$G$173,2,FALSE),IF('1.GHG Inventory Form'!$E$6="IPCC AR3 Report(2001)",VLOOKUP(K72,'6.GWP'!$B$2:$G$173,3,FALSE),IF('1.GHG Inventory Form'!$E$6="IPCC AR4 Report(2007)",VLOOKUP(K72,'6.GWP'!$B$2:$G$173,4,FALSE),IF('1.GHG Inventory Form'!$E$6="IPCC AR5 Report(2013)",VLOOKUP(K72,'6.GWP'!$B$2:$G$173,5,FALSE),IF('1.GHG Inventory Form'!$E$6="IPCC AR6 Report(2021)",VLOOKUP(K72,'6.GWP'!$B$2:$G$173,6,FALSE),0))))),0),0)</f>
        <v>0</v>
      </c>
      <c r="AR72" s="470">
        <f>IFERROR(IF(AC72="V",IF('1.GHG Inventory Form'!$E$6="IPCC AR2 Report(1995)",VLOOKUP(K72,'6.GWP'!$B$2:$G$173,2,FALSE),IF('1.GHG Inventory Form'!$E$6="IPCC AR3 Report(2001)",VLOOKUP(K72,'6.GWP'!$B$2:$G$173,3,FALSE),IF('1.GHG Inventory Form'!$E$6="IPCC AR4 Report(2007)",VLOOKUP(K72,'6.GWP'!$B$2:$G$173,4,FALSE),IF('1.GHG Inventory Form'!$E$6="IPCC AR5 Report(2013)",VLOOKUP(K72,'6.GWP'!$B$2:$G$173,5,FALSE),IF('1.GHG Inventory Form'!$E$6="IPCC AR6 Report(2021)",VLOOKUP(K72,'6.GWP'!$B$2:$G$173,6,FALSE),0))))),0),0)</f>
        <v>0</v>
      </c>
      <c r="AS72" s="470">
        <f>IFERROR(IF(AD72="V",IF('1.GHG Inventory Form'!$E$6="IPCC AR2 Report(1995)",VLOOKUP(G72,'6.GWP'!$B$2:$G$173,2,FALSE),IF('1.GHG Inventory Form'!$E$6="IPCC AR3 Report(2001)",VLOOKUP(G72,'6.GWP'!$B$2:$G$173,3,FALSE),IF('1.GHG Inventory Form'!$E$6="IPCC AR4 Report(2007)",VLOOKUP(G72,'6.GWP'!$B$2:$G$173,4,FALSE),IF('1.GHG Inventory Form'!$E$6="IPCC AR5 Report(2013)",VLOOKUP(G72,'6.GWP'!$B$2:$G$173,5,FALSE),IF('1.GHG Inventory Form'!$E$6="IPCC AR6 Report(2021)",VLOOKUP(G72,'6.GWP'!$B$2:$G$173,6,FALSE),0))))),0),0)</f>
        <v>0</v>
      </c>
      <c r="AT72"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2" s="438" t="str">
        <f t="shared" si="22"/>
        <v/>
      </c>
      <c r="AV72" s="438" t="str">
        <f t="shared" si="23"/>
        <v/>
      </c>
      <c r="AW72" s="438" t="str">
        <f t="shared" si="24"/>
        <v/>
      </c>
      <c r="AX72" s="438" t="str">
        <f t="shared" si="25"/>
        <v/>
      </c>
      <c r="AY72" s="438" t="str">
        <f t="shared" si="26"/>
        <v/>
      </c>
      <c r="AZ72" s="438" t="str">
        <f t="shared" si="27"/>
        <v/>
      </c>
      <c r="BA72" s="438" t="str">
        <f t="shared" si="28"/>
        <v/>
      </c>
      <c r="BB72" s="497">
        <f t="shared" si="39"/>
        <v>0</v>
      </c>
      <c r="BC72" s="472">
        <f t="shared" si="40"/>
        <v>0</v>
      </c>
      <c r="BD72" s="473">
        <f t="shared" si="41"/>
        <v>0</v>
      </c>
      <c r="BI72" s="95" t="str">
        <f t="shared" si="42"/>
        <v/>
      </c>
      <c r="BJ72" s="95" t="str">
        <f t="shared" si="43"/>
        <v/>
      </c>
      <c r="BK72" s="95" t="str">
        <f t="shared" si="44"/>
        <v/>
      </c>
    </row>
    <row r="73" spans="1:63" customFormat="1" ht="31" customHeight="1" thickBot="1">
      <c r="A73">
        <v>15</v>
      </c>
      <c r="B73" s="753"/>
      <c r="C73" s="833"/>
      <c r="D73" s="787"/>
      <c r="E73" s="818"/>
      <c r="F73" s="753"/>
      <c r="G73" s="529" t="s">
        <v>3300</v>
      </c>
      <c r="H73" s="467" t="str">
        <f t="shared" si="29"/>
        <v>預設逸散率Default</v>
      </c>
      <c r="I73" s="530" t="str">
        <f>IFERROR(LOOKUP(1,0/(('Data Request'!$E$50:$E$105='1.GHG Inventory Form'!$C$50)*('Data Request'!$B$50:$B$105='1.GHG Inventory Form'!$A73)),'Data Request'!$O$50:$O$105),"")</f>
        <v/>
      </c>
      <c r="J73" s="203" t="str">
        <f>IFERROR(LOOKUP(1,0/(('Data Request'!$E$50:$E$105='1.GHG Inventory Form'!$C$50)*('Data Request'!$B$50:$B$105='1.GHG Inventory Form'!$A73)),'Data Request'!$G$50:$G$105),"")</f>
        <v/>
      </c>
      <c r="K73" s="519" t="str">
        <f>IFERROR(LOOKUP(1,0/(('Data Request'!$E$50:$E$105=$C$50)*('Data Request'!$B$50:$B$105='1.GHG Inventory Form'!$A73)),'Data Request'!$H$50:$H$105),"")</f>
        <v/>
      </c>
      <c r="L73" s="243" t="str">
        <f>IFERROR(LOOKUP(1,0/(('Data Request'!$E$50:$E$105='1.GHG Inventory Form'!$C$50)*('Data Request'!$B$50:$B$105='1.GHG Inventory Form'!$A73)),'Data Request'!$M$50:$M$105),"")</f>
        <v/>
      </c>
      <c r="M73" s="466" t="s">
        <v>3315</v>
      </c>
      <c r="N73" s="254"/>
      <c r="O73" s="254"/>
      <c r="P73" s="531" t="str">
        <f t="shared" si="30"/>
        <v/>
      </c>
      <c r="Q73" s="532"/>
      <c r="R73" s="533"/>
      <c r="S73" s="525"/>
      <c r="T73" s="525"/>
      <c r="U73" s="525"/>
      <c r="V73" s="525"/>
      <c r="W73" s="525"/>
      <c r="X73" s="525"/>
      <c r="Y73" s="493" t="str">
        <f t="shared" si="31"/>
        <v/>
      </c>
      <c r="Z73" s="468" t="str">
        <f t="shared" si="32"/>
        <v/>
      </c>
      <c r="AA73" s="468" t="str">
        <f t="shared" si="33"/>
        <v/>
      </c>
      <c r="AB73" s="468" t="str">
        <f t="shared" si="34"/>
        <v/>
      </c>
      <c r="AC73" s="468" t="str">
        <f t="shared" si="35"/>
        <v/>
      </c>
      <c r="AD73" s="468" t="str">
        <f t="shared" si="36"/>
        <v/>
      </c>
      <c r="AE73" s="527" t="str">
        <f t="shared" si="37"/>
        <v/>
      </c>
      <c r="AF73" s="493">
        <v>0</v>
      </c>
      <c r="AG73" s="468">
        <v>0</v>
      </c>
      <c r="AH73" s="468">
        <v>0</v>
      </c>
      <c r="AI73" s="468">
        <f>IFERROR(IF(G73="填充量計算 Recharge of Loss Volume",1,IF($H73="預設逸散率Default",ROUND(VLOOKUP($I73,'Other Emission Factor'!$F$4:$I$11,2,FALSE),10),IF($H73="自訂值 Custom Value",P73,0))),0)</f>
        <v>0</v>
      </c>
      <c r="AJ73" s="468">
        <v>0</v>
      </c>
      <c r="AK73" s="468">
        <v>0</v>
      </c>
      <c r="AL73" s="468">
        <v>0</v>
      </c>
      <c r="AM73" s="534" t="str">
        <f>IFERROR(IF($H73="預設逸散率Default",VLOOKUP($I73,表格12[],4,FALSE),IF($H73="自訂值Custom Value",Q73,"")),"")</f>
        <v/>
      </c>
      <c r="AN73" s="535">
        <f t="shared" si="38"/>
        <v>0</v>
      </c>
      <c r="AO73" s="470">
        <f>IF(Z73="V",IF('1.GHG Inventory Form'!$E$6="IPCC AR2 Report(1995)",'6.GWP'!$C$2,IF('1.GHG Inventory Form'!$E$6="IPCC AR3 Report(2001)",'6.GWP'!$D$2,IF('1.GHG Inventory Form'!$E$6="IPCC AR4 Report(2007)",'6.GWP'!$E$2,IF('1.GHG Inventory Form'!$E$6="IPCC AR5 Report(2013)",'6.GWP'!$F$2,IF('1.GHG Inventory Form'!$E$6="IPCC AR6 Report(2021)",'6.GWP'!$G$2,0))))),0)</f>
        <v>0</v>
      </c>
      <c r="AP73" s="470">
        <f>IF(AA73="V",IF('1.GHG Inventory Form'!$E$6="IPCC AR2 Report(1995)",#REF!,IF('1.GHG Inventory Form'!$E$6="IPCC AR3 Report(2001)",#REF!,IF('1.GHG Inventory Form'!$E$6="IPCC AR4 Report(2007)",#REF!,IF('1.GHG Inventory Form'!$E$6="IPCC AR5 Report(2013)",#REF!,IF('1.GHG Inventory Form'!$E$6="IPCC AR6 Report(2021)",#REF!,0))))),0)</f>
        <v>0</v>
      </c>
      <c r="AQ73" s="470">
        <f>IFERROR(IF(AB73="V",IF('1.GHG Inventory Form'!$E$6="IPCC AR2 Report(1995)",VLOOKUP(K73,'6.GWP'!$B$2:$G$173,2,FALSE),IF('1.GHG Inventory Form'!$E$6="IPCC AR3 Report(2001)",VLOOKUP(K73,'6.GWP'!$B$2:$G$173,3,FALSE),IF('1.GHG Inventory Form'!$E$6="IPCC AR4 Report(2007)",VLOOKUP(K73,'6.GWP'!$B$2:$G$173,4,FALSE),IF('1.GHG Inventory Form'!$E$6="IPCC AR5 Report(2013)",VLOOKUP(K73,'6.GWP'!$B$2:$G$173,5,FALSE),IF('1.GHG Inventory Form'!$E$6="IPCC AR6 Report(2021)",VLOOKUP(K73,'6.GWP'!$B$2:$G$173,6,FALSE),0))))),0),0)</f>
        <v>0</v>
      </c>
      <c r="AR73" s="470">
        <f>IFERROR(IF(AC73="V",IF('1.GHG Inventory Form'!$E$6="IPCC AR2 Report(1995)",VLOOKUP(K73,'6.GWP'!$B$2:$G$173,2,FALSE),IF('1.GHG Inventory Form'!$E$6="IPCC AR3 Report(2001)",VLOOKUP(K73,'6.GWP'!$B$2:$G$173,3,FALSE),IF('1.GHG Inventory Form'!$E$6="IPCC AR4 Report(2007)",VLOOKUP(K73,'6.GWP'!$B$2:$G$173,4,FALSE),IF('1.GHG Inventory Form'!$E$6="IPCC AR5 Report(2013)",VLOOKUP(K73,'6.GWP'!$B$2:$G$173,5,FALSE),IF('1.GHG Inventory Form'!$E$6="IPCC AR6 Report(2021)",VLOOKUP(K73,'6.GWP'!$B$2:$G$173,6,FALSE),0))))),0),0)</f>
        <v>0</v>
      </c>
      <c r="AS73" s="470">
        <f>IFERROR(IF(AD73="V",IF('1.GHG Inventory Form'!$E$6="IPCC AR2 Report(1995)",VLOOKUP(G73,'6.GWP'!$B$2:$G$173,2,FALSE),IF('1.GHG Inventory Form'!$E$6="IPCC AR3 Report(2001)",VLOOKUP(G73,'6.GWP'!$B$2:$G$173,3,FALSE),IF('1.GHG Inventory Form'!$E$6="IPCC AR4 Report(2007)",VLOOKUP(G73,'6.GWP'!$B$2:$G$173,4,FALSE),IF('1.GHG Inventory Form'!$E$6="IPCC AR5 Report(2013)",VLOOKUP(G73,'6.GWP'!$B$2:$G$173,5,FALSE),IF('1.GHG Inventory Form'!$E$6="IPCC AR6 Report(2021)",VLOOKUP(G73,'6.GWP'!$B$2:$G$173,6,FALSE),0))))),0),0)</f>
        <v>0</v>
      </c>
      <c r="AT73"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3" s="438" t="str">
        <f t="shared" si="22"/>
        <v/>
      </c>
      <c r="AV73" s="438" t="str">
        <f t="shared" si="23"/>
        <v/>
      </c>
      <c r="AW73" s="438" t="str">
        <f t="shared" si="24"/>
        <v/>
      </c>
      <c r="AX73" s="438" t="str">
        <f t="shared" si="25"/>
        <v/>
      </c>
      <c r="AY73" s="438" t="str">
        <f t="shared" si="26"/>
        <v/>
      </c>
      <c r="AZ73" s="438" t="str">
        <f t="shared" si="27"/>
        <v/>
      </c>
      <c r="BA73" s="438" t="str">
        <f t="shared" si="28"/>
        <v/>
      </c>
      <c r="BB73" s="497">
        <f t="shared" si="39"/>
        <v>0</v>
      </c>
      <c r="BC73" s="472">
        <f t="shared" si="40"/>
        <v>0</v>
      </c>
      <c r="BD73" s="473">
        <f t="shared" si="41"/>
        <v>0</v>
      </c>
      <c r="BI73" s="95" t="str">
        <f t="shared" si="42"/>
        <v/>
      </c>
      <c r="BJ73" s="95" t="str">
        <f t="shared" si="43"/>
        <v/>
      </c>
      <c r="BK73" s="95" t="str">
        <f t="shared" si="44"/>
        <v/>
      </c>
    </row>
    <row r="74" spans="1:63" customFormat="1" ht="39.5" customHeight="1" thickBot="1">
      <c r="A74">
        <v>16</v>
      </c>
      <c r="B74" s="753"/>
      <c r="C74" s="833"/>
      <c r="D74" s="787"/>
      <c r="E74" s="818"/>
      <c r="F74" s="753"/>
      <c r="G74" s="529" t="s">
        <v>3300</v>
      </c>
      <c r="H74" s="467" t="str">
        <f t="shared" si="29"/>
        <v>預設逸散率Default</v>
      </c>
      <c r="I74" s="530" t="str">
        <f>IFERROR(LOOKUP(1,0/(('Data Request'!$E$50:$E$105='1.GHG Inventory Form'!$C$50)*('Data Request'!$B$50:$B$105='1.GHG Inventory Form'!$A74)),'Data Request'!$O$50:$O$105),"")</f>
        <v/>
      </c>
      <c r="J74" s="203" t="str">
        <f>IFERROR(LOOKUP(1,0/(('Data Request'!$E$50:$E$105='1.GHG Inventory Form'!$C$50)*('Data Request'!$B$50:$B$105='1.GHG Inventory Form'!$A74)),'Data Request'!$G$50:$G$105),"")</f>
        <v/>
      </c>
      <c r="K74" s="519" t="str">
        <f>IFERROR(LOOKUP(1,0/(('Data Request'!$E$50:$E$105=$C$50)*('Data Request'!$B$50:$B$105='1.GHG Inventory Form'!$A74)),'Data Request'!$H$50:$H$105),"")</f>
        <v/>
      </c>
      <c r="L74" s="243" t="str">
        <f>IFERROR(LOOKUP(1,0/(('Data Request'!$E$50:$E$105='1.GHG Inventory Form'!$C$50)*('Data Request'!$B$50:$B$105='1.GHG Inventory Form'!$A74)),'Data Request'!$M$50:$M$105),"")</f>
        <v/>
      </c>
      <c r="M74" s="466" t="s">
        <v>3316</v>
      </c>
      <c r="N74" s="254"/>
      <c r="O74" s="254"/>
      <c r="P74" s="531" t="str">
        <f t="shared" si="30"/>
        <v/>
      </c>
      <c r="Q74" s="532"/>
      <c r="R74" s="533"/>
      <c r="S74" s="525"/>
      <c r="T74" s="525"/>
      <c r="U74" s="525"/>
      <c r="V74" s="525"/>
      <c r="W74" s="525"/>
      <c r="X74" s="525"/>
      <c r="Y74" s="493" t="str">
        <f t="shared" si="31"/>
        <v/>
      </c>
      <c r="Z74" s="468" t="str">
        <f t="shared" si="32"/>
        <v/>
      </c>
      <c r="AA74" s="468" t="str">
        <f t="shared" si="33"/>
        <v/>
      </c>
      <c r="AB74" s="468" t="str">
        <f t="shared" si="34"/>
        <v/>
      </c>
      <c r="AC74" s="468" t="str">
        <f t="shared" si="35"/>
        <v/>
      </c>
      <c r="AD74" s="468" t="str">
        <f t="shared" si="36"/>
        <v/>
      </c>
      <c r="AE74" s="527" t="str">
        <f t="shared" si="37"/>
        <v/>
      </c>
      <c r="AF74" s="493">
        <v>0</v>
      </c>
      <c r="AG74" s="468">
        <v>0</v>
      </c>
      <c r="AH74" s="468">
        <v>0</v>
      </c>
      <c r="AI74" s="468">
        <f>IFERROR(IF(G74="填充量計算 Recharge of Loss Volume",1,IF($H74="預設逸散率Default",ROUND(VLOOKUP($I74,'Other Emission Factor'!$F$4:$I$11,2,FALSE),10),IF($H74="自訂值 Custom Value",P74,0))),0)</f>
        <v>0</v>
      </c>
      <c r="AJ74" s="468">
        <v>0</v>
      </c>
      <c r="AK74" s="468">
        <v>0</v>
      </c>
      <c r="AL74" s="468">
        <v>0</v>
      </c>
      <c r="AM74" s="534" t="str">
        <f>IFERROR(IF($H74="預設逸散率Default",VLOOKUP($I74,表格12[],4,FALSE),IF($H74="自訂值Custom Value",Q74,"")),"")</f>
        <v/>
      </c>
      <c r="AN74" s="535">
        <f t="shared" si="38"/>
        <v>0</v>
      </c>
      <c r="AO74" s="470">
        <f>IF(Z74="V",IF('1.GHG Inventory Form'!$E$6="IPCC AR2 Report(1995)",'6.GWP'!$C$2,IF('1.GHG Inventory Form'!$E$6="IPCC AR3 Report(2001)",'6.GWP'!$D$2,IF('1.GHG Inventory Form'!$E$6="IPCC AR4 Report(2007)",'6.GWP'!$E$2,IF('1.GHG Inventory Form'!$E$6="IPCC AR5 Report(2013)",'6.GWP'!$F$2,IF('1.GHG Inventory Form'!$E$6="IPCC AR6 Report(2021)",'6.GWP'!$G$2,0))))),0)</f>
        <v>0</v>
      </c>
      <c r="AP74" s="470">
        <f>IF(AA74="V",IF('1.GHG Inventory Form'!$E$6="IPCC AR2 Report(1995)",#REF!,IF('1.GHG Inventory Form'!$E$6="IPCC AR3 Report(2001)",#REF!,IF('1.GHG Inventory Form'!$E$6="IPCC AR4 Report(2007)",#REF!,IF('1.GHG Inventory Form'!$E$6="IPCC AR5 Report(2013)",#REF!,IF('1.GHG Inventory Form'!$E$6="IPCC AR6 Report(2021)",#REF!,0))))),0)</f>
        <v>0</v>
      </c>
      <c r="AQ74" s="470">
        <f>IFERROR(IF(AB74="V",IF('1.GHG Inventory Form'!$E$6="IPCC AR2 Report(1995)",VLOOKUP(K74,'6.GWP'!$B$2:$G$173,2,FALSE),IF('1.GHG Inventory Form'!$E$6="IPCC AR3 Report(2001)",VLOOKUP(K74,'6.GWP'!$B$2:$G$173,3,FALSE),IF('1.GHG Inventory Form'!$E$6="IPCC AR4 Report(2007)",VLOOKUP(K74,'6.GWP'!$B$2:$G$173,4,FALSE),IF('1.GHG Inventory Form'!$E$6="IPCC AR5 Report(2013)",VLOOKUP(K74,'6.GWP'!$B$2:$G$173,5,FALSE),IF('1.GHG Inventory Form'!$E$6="IPCC AR6 Report(2021)",VLOOKUP(K74,'6.GWP'!$B$2:$G$173,6,FALSE),0))))),0),0)</f>
        <v>0</v>
      </c>
      <c r="AR74" s="470">
        <f>IFERROR(IF(AC74="V",IF('1.GHG Inventory Form'!$E$6="IPCC AR2 Report(1995)",VLOOKUP(K74,'6.GWP'!$B$2:$G$173,2,FALSE),IF('1.GHG Inventory Form'!$E$6="IPCC AR3 Report(2001)",VLOOKUP(K74,'6.GWP'!$B$2:$G$173,3,FALSE),IF('1.GHG Inventory Form'!$E$6="IPCC AR4 Report(2007)",VLOOKUP(K74,'6.GWP'!$B$2:$G$173,4,FALSE),IF('1.GHG Inventory Form'!$E$6="IPCC AR5 Report(2013)",VLOOKUP(K74,'6.GWP'!$B$2:$G$173,5,FALSE),IF('1.GHG Inventory Form'!$E$6="IPCC AR6 Report(2021)",VLOOKUP(K74,'6.GWP'!$B$2:$G$173,6,FALSE),0))))),0),0)</f>
        <v>0</v>
      </c>
      <c r="AS74" s="470">
        <f>IFERROR(IF(AD74="V",IF('1.GHG Inventory Form'!$E$6="IPCC AR2 Report(1995)",VLOOKUP(G74,'6.GWP'!$B$2:$G$173,2,FALSE),IF('1.GHG Inventory Form'!$E$6="IPCC AR3 Report(2001)",VLOOKUP(G74,'6.GWP'!$B$2:$G$173,3,FALSE),IF('1.GHG Inventory Form'!$E$6="IPCC AR4 Report(2007)",VLOOKUP(G74,'6.GWP'!$B$2:$G$173,4,FALSE),IF('1.GHG Inventory Form'!$E$6="IPCC AR5 Report(2013)",VLOOKUP(G74,'6.GWP'!$B$2:$G$173,5,FALSE),IF('1.GHG Inventory Form'!$E$6="IPCC AR6 Report(2021)",VLOOKUP(G74,'6.GWP'!$B$2:$G$173,6,FALSE),0))))),0),0)</f>
        <v>0</v>
      </c>
      <c r="AT74"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4" s="438" t="str">
        <f t="shared" si="22"/>
        <v/>
      </c>
      <c r="AV74" s="438" t="str">
        <f t="shared" si="23"/>
        <v/>
      </c>
      <c r="AW74" s="438" t="str">
        <f t="shared" si="24"/>
        <v/>
      </c>
      <c r="AX74" s="438" t="str">
        <f t="shared" si="25"/>
        <v/>
      </c>
      <c r="AY74" s="438" t="str">
        <f t="shared" si="26"/>
        <v/>
      </c>
      <c r="AZ74" s="438" t="str">
        <f t="shared" si="27"/>
        <v/>
      </c>
      <c r="BA74" s="438" t="str">
        <f t="shared" si="28"/>
        <v/>
      </c>
      <c r="BB74" s="497">
        <f t="shared" si="39"/>
        <v>0</v>
      </c>
      <c r="BC74" s="472">
        <f t="shared" si="40"/>
        <v>0</v>
      </c>
      <c r="BD74" s="473">
        <f t="shared" si="41"/>
        <v>0</v>
      </c>
      <c r="BI74" s="95" t="str">
        <f t="shared" si="42"/>
        <v/>
      </c>
      <c r="BJ74" s="95" t="str">
        <f t="shared" si="43"/>
        <v/>
      </c>
      <c r="BK74" s="95" t="str">
        <f t="shared" si="44"/>
        <v/>
      </c>
    </row>
    <row r="75" spans="1:63" customFormat="1" ht="44.5" customHeight="1" thickBot="1">
      <c r="A75">
        <v>17</v>
      </c>
      <c r="B75" s="753"/>
      <c r="C75" s="833"/>
      <c r="D75" s="787"/>
      <c r="E75" s="818"/>
      <c r="F75" s="753"/>
      <c r="G75" s="529" t="s">
        <v>3300</v>
      </c>
      <c r="H75" s="467" t="str">
        <f t="shared" si="29"/>
        <v>預設逸散率Default</v>
      </c>
      <c r="I75" s="530" t="str">
        <f>IFERROR(LOOKUP(1,0/(('Data Request'!$E$50:$E$105='1.GHG Inventory Form'!$C$50)*('Data Request'!$B$50:$B$105='1.GHG Inventory Form'!$A75)),'Data Request'!$O$50:$O$105),"")</f>
        <v/>
      </c>
      <c r="J75" s="203" t="str">
        <f>IFERROR(LOOKUP(1,0/(('Data Request'!$E$50:$E$105='1.GHG Inventory Form'!$C$50)*('Data Request'!$B$50:$B$105='1.GHG Inventory Form'!$A75)),'Data Request'!$G$50:$G$105),"")</f>
        <v/>
      </c>
      <c r="K75" s="519" t="str">
        <f>IFERROR(LOOKUP(1,0/(('Data Request'!$E$50:$E$105=$C$50)*('Data Request'!$B$50:$B$105='1.GHG Inventory Form'!$A75)),'Data Request'!$H$50:$H$105),"")</f>
        <v/>
      </c>
      <c r="L75" s="243" t="str">
        <f>IFERROR(LOOKUP(1,0/(('Data Request'!$E$50:$E$105='1.GHG Inventory Form'!$C$50)*('Data Request'!$B$50:$B$105='1.GHG Inventory Form'!$A75)),'Data Request'!$M$50:$M$105),"")</f>
        <v/>
      </c>
      <c r="M75" s="466" t="s">
        <v>3317</v>
      </c>
      <c r="N75" s="254"/>
      <c r="O75" s="254"/>
      <c r="P75" s="531" t="str">
        <f t="shared" si="30"/>
        <v/>
      </c>
      <c r="Q75" s="532"/>
      <c r="R75" s="533"/>
      <c r="S75" s="525"/>
      <c r="T75" s="525"/>
      <c r="U75" s="525"/>
      <c r="V75" s="525"/>
      <c r="W75" s="525"/>
      <c r="X75" s="525"/>
      <c r="Y75" s="493" t="str">
        <f t="shared" si="31"/>
        <v/>
      </c>
      <c r="Z75" s="468" t="str">
        <f t="shared" si="32"/>
        <v/>
      </c>
      <c r="AA75" s="468" t="str">
        <f t="shared" si="33"/>
        <v/>
      </c>
      <c r="AB75" s="468" t="str">
        <f t="shared" si="34"/>
        <v/>
      </c>
      <c r="AC75" s="468" t="str">
        <f t="shared" si="35"/>
        <v/>
      </c>
      <c r="AD75" s="468" t="str">
        <f t="shared" si="36"/>
        <v/>
      </c>
      <c r="AE75" s="527" t="str">
        <f t="shared" si="37"/>
        <v/>
      </c>
      <c r="AF75" s="493">
        <v>0</v>
      </c>
      <c r="AG75" s="468">
        <v>0</v>
      </c>
      <c r="AH75" s="468">
        <v>0</v>
      </c>
      <c r="AI75" s="468">
        <f>IFERROR(IF(G75="填充量計算 Recharge of Loss Volume",1,IF($H75="預設逸散率Default",ROUND(VLOOKUP($I75,'Other Emission Factor'!$F$4:$I$11,2,FALSE),10),IF($H75="自訂值 Custom Value",P75,0))),0)</f>
        <v>0</v>
      </c>
      <c r="AJ75" s="468">
        <v>0</v>
      </c>
      <c r="AK75" s="468">
        <v>0</v>
      </c>
      <c r="AL75" s="468">
        <v>0</v>
      </c>
      <c r="AM75" s="534" t="str">
        <f>IFERROR(IF($H75="預設逸散率Default",VLOOKUP($I75,表格12[],4,FALSE),IF($H75="自訂值Custom Value",Q75,"")),"")</f>
        <v/>
      </c>
      <c r="AN75" s="535">
        <f t="shared" si="38"/>
        <v>0</v>
      </c>
      <c r="AO75" s="470">
        <f>IF(Z75="V",IF('1.GHG Inventory Form'!$E$6="IPCC AR2 Report(1995)",'6.GWP'!$C$2,IF('1.GHG Inventory Form'!$E$6="IPCC AR3 Report(2001)",'6.GWP'!$D$2,IF('1.GHG Inventory Form'!$E$6="IPCC AR4 Report(2007)",'6.GWP'!$E$2,IF('1.GHG Inventory Form'!$E$6="IPCC AR5 Report(2013)",'6.GWP'!$F$2,IF('1.GHG Inventory Form'!$E$6="IPCC AR6 Report(2021)",'6.GWP'!$G$2,0))))),0)</f>
        <v>0</v>
      </c>
      <c r="AP75" s="470">
        <f>IF(AA75="V",IF('1.GHG Inventory Form'!$E$6="IPCC AR2 Report(1995)",#REF!,IF('1.GHG Inventory Form'!$E$6="IPCC AR3 Report(2001)",#REF!,IF('1.GHG Inventory Form'!$E$6="IPCC AR4 Report(2007)",#REF!,IF('1.GHG Inventory Form'!$E$6="IPCC AR5 Report(2013)",#REF!,IF('1.GHG Inventory Form'!$E$6="IPCC AR6 Report(2021)",#REF!,0))))),0)</f>
        <v>0</v>
      </c>
      <c r="AQ75" s="470">
        <f>IFERROR(IF(AB75="V",IF('1.GHG Inventory Form'!$E$6="IPCC AR2 Report(1995)",VLOOKUP(K75,'6.GWP'!$B$2:$G$173,2,FALSE),IF('1.GHG Inventory Form'!$E$6="IPCC AR3 Report(2001)",VLOOKUP(K75,'6.GWP'!$B$2:$G$173,3,FALSE),IF('1.GHG Inventory Form'!$E$6="IPCC AR4 Report(2007)",VLOOKUP(K75,'6.GWP'!$B$2:$G$173,4,FALSE),IF('1.GHG Inventory Form'!$E$6="IPCC AR5 Report(2013)",VLOOKUP(K75,'6.GWP'!$B$2:$G$173,5,FALSE),IF('1.GHG Inventory Form'!$E$6="IPCC AR6 Report(2021)",VLOOKUP(K75,'6.GWP'!$B$2:$G$173,6,FALSE),0))))),0),0)</f>
        <v>0</v>
      </c>
      <c r="AR75" s="470">
        <f>IFERROR(IF(AC75="V",IF('1.GHG Inventory Form'!$E$6="IPCC AR2 Report(1995)",VLOOKUP(K75,'6.GWP'!$B$2:$G$173,2,FALSE),IF('1.GHG Inventory Form'!$E$6="IPCC AR3 Report(2001)",VLOOKUP(K75,'6.GWP'!$B$2:$G$173,3,FALSE),IF('1.GHG Inventory Form'!$E$6="IPCC AR4 Report(2007)",VLOOKUP(K75,'6.GWP'!$B$2:$G$173,4,FALSE),IF('1.GHG Inventory Form'!$E$6="IPCC AR5 Report(2013)",VLOOKUP(K75,'6.GWP'!$B$2:$G$173,5,FALSE),IF('1.GHG Inventory Form'!$E$6="IPCC AR6 Report(2021)",VLOOKUP(K75,'6.GWP'!$B$2:$G$173,6,FALSE),0))))),0),0)</f>
        <v>0</v>
      </c>
      <c r="AS75" s="470">
        <f>IFERROR(IF(AD75="V",IF('1.GHG Inventory Form'!$E$6="IPCC AR2 Report(1995)",VLOOKUP(G75,'6.GWP'!$B$2:$G$173,2,FALSE),IF('1.GHG Inventory Form'!$E$6="IPCC AR3 Report(2001)",VLOOKUP(G75,'6.GWP'!$B$2:$G$173,3,FALSE),IF('1.GHG Inventory Form'!$E$6="IPCC AR4 Report(2007)",VLOOKUP(G75,'6.GWP'!$B$2:$G$173,4,FALSE),IF('1.GHG Inventory Form'!$E$6="IPCC AR5 Report(2013)",VLOOKUP(G75,'6.GWP'!$B$2:$G$173,5,FALSE),IF('1.GHG Inventory Form'!$E$6="IPCC AR6 Report(2021)",VLOOKUP(G75,'6.GWP'!$B$2:$G$173,6,FALSE),0))))),0),0)</f>
        <v>0</v>
      </c>
      <c r="AT75"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5" s="438" t="str">
        <f t="shared" si="22"/>
        <v/>
      </c>
      <c r="AV75" s="438" t="str">
        <f t="shared" si="23"/>
        <v/>
      </c>
      <c r="AW75" s="438" t="str">
        <f t="shared" si="24"/>
        <v/>
      </c>
      <c r="AX75" s="438" t="str">
        <f t="shared" si="25"/>
        <v/>
      </c>
      <c r="AY75" s="438" t="str">
        <f t="shared" si="26"/>
        <v/>
      </c>
      <c r="AZ75" s="438" t="str">
        <f t="shared" si="27"/>
        <v/>
      </c>
      <c r="BA75" s="438" t="str">
        <f t="shared" si="28"/>
        <v/>
      </c>
      <c r="BB75" s="497">
        <f t="shared" si="39"/>
        <v>0</v>
      </c>
      <c r="BC75" s="472">
        <f t="shared" si="40"/>
        <v>0</v>
      </c>
      <c r="BD75" s="473">
        <f t="shared" si="41"/>
        <v>0</v>
      </c>
      <c r="BI75" s="95" t="str">
        <f t="shared" si="42"/>
        <v/>
      </c>
      <c r="BJ75" s="95" t="str">
        <f t="shared" si="43"/>
        <v/>
      </c>
      <c r="BK75" s="95" t="str">
        <f t="shared" si="44"/>
        <v/>
      </c>
    </row>
    <row r="76" spans="1:63" customFormat="1" ht="31" customHeight="1" thickBot="1">
      <c r="A76">
        <v>18</v>
      </c>
      <c r="B76" s="753"/>
      <c r="C76" s="833"/>
      <c r="D76" s="787"/>
      <c r="E76" s="818"/>
      <c r="F76" s="753"/>
      <c r="G76" s="529" t="s">
        <v>3300</v>
      </c>
      <c r="H76" s="467" t="str">
        <f t="shared" si="29"/>
        <v>預設逸散率Default</v>
      </c>
      <c r="I76" s="530" t="str">
        <f>IFERROR(LOOKUP(1,0/(('Data Request'!$E$50:$E$105='1.GHG Inventory Form'!$C$50)*('Data Request'!$B$50:$B$105='1.GHG Inventory Form'!$A76)),'Data Request'!$O$50:$O$105),"")</f>
        <v/>
      </c>
      <c r="J76" s="203" t="str">
        <f>IFERROR(LOOKUP(1,0/(('Data Request'!$E$50:$E$105='1.GHG Inventory Form'!$C$50)*('Data Request'!$B$50:$B$105='1.GHG Inventory Form'!$A76)),'Data Request'!$G$50:$G$105),"")</f>
        <v/>
      </c>
      <c r="K76" s="519" t="str">
        <f>IFERROR(LOOKUP(1,0/(('Data Request'!$E$50:$E$105=$C$50)*('Data Request'!$B$50:$B$105='1.GHG Inventory Form'!$A76)),'Data Request'!$H$50:$H$105),"")</f>
        <v/>
      </c>
      <c r="L76" s="243" t="str">
        <f>IFERROR(LOOKUP(1,0/(('Data Request'!$E$50:$E$105='1.GHG Inventory Form'!$C$50)*('Data Request'!$B$50:$B$105='1.GHG Inventory Form'!$A76)),'Data Request'!$M$50:$M$105),"")</f>
        <v/>
      </c>
      <c r="M76" s="466" t="s">
        <v>3318</v>
      </c>
      <c r="N76" s="254"/>
      <c r="O76" s="254"/>
      <c r="P76" s="531" t="str">
        <f t="shared" si="30"/>
        <v/>
      </c>
      <c r="Q76" s="532"/>
      <c r="R76" s="533"/>
      <c r="S76" s="525"/>
      <c r="T76" s="525"/>
      <c r="U76" s="525"/>
      <c r="V76" s="525"/>
      <c r="W76" s="525"/>
      <c r="X76" s="525"/>
      <c r="Y76" s="493" t="str">
        <f t="shared" si="31"/>
        <v/>
      </c>
      <c r="Z76" s="468" t="str">
        <f t="shared" si="32"/>
        <v/>
      </c>
      <c r="AA76" s="468" t="str">
        <f t="shared" si="33"/>
        <v/>
      </c>
      <c r="AB76" s="468" t="str">
        <f t="shared" si="34"/>
        <v/>
      </c>
      <c r="AC76" s="468" t="str">
        <f t="shared" si="35"/>
        <v/>
      </c>
      <c r="AD76" s="468" t="str">
        <f t="shared" si="36"/>
        <v/>
      </c>
      <c r="AE76" s="527" t="str">
        <f t="shared" si="37"/>
        <v/>
      </c>
      <c r="AF76" s="493">
        <v>0</v>
      </c>
      <c r="AG76" s="468">
        <v>0</v>
      </c>
      <c r="AH76" s="468">
        <v>0</v>
      </c>
      <c r="AI76" s="468">
        <f>IFERROR(IF(G76="填充量計算 Recharge of Loss Volume",1,IF($H76="預設逸散率Default",ROUND(VLOOKUP($I76,'Other Emission Factor'!$F$4:$I$11,2,FALSE),10),IF($H76="自訂值 Custom Value",P76,0))),0)</f>
        <v>0</v>
      </c>
      <c r="AJ76" s="468">
        <v>0</v>
      </c>
      <c r="AK76" s="468">
        <v>0</v>
      </c>
      <c r="AL76" s="468">
        <v>0</v>
      </c>
      <c r="AM76" s="534" t="str">
        <f>IFERROR(IF($H76="預設逸散率Default",VLOOKUP($I76,表格12[],4,FALSE),IF($H76="自訂值Custom Value",Q76,"")),"")</f>
        <v/>
      </c>
      <c r="AN76" s="535">
        <f t="shared" si="38"/>
        <v>0</v>
      </c>
      <c r="AO76" s="470">
        <f>IF(Z76="V",IF('1.GHG Inventory Form'!$E$6="IPCC AR2 Report(1995)",'6.GWP'!$C$2,IF('1.GHG Inventory Form'!$E$6="IPCC AR3 Report(2001)",'6.GWP'!$D$2,IF('1.GHG Inventory Form'!$E$6="IPCC AR4 Report(2007)",'6.GWP'!$E$2,IF('1.GHG Inventory Form'!$E$6="IPCC AR5 Report(2013)",'6.GWP'!$F$2,IF('1.GHG Inventory Form'!$E$6="IPCC AR6 Report(2021)",'6.GWP'!$G$2,0))))),0)</f>
        <v>0</v>
      </c>
      <c r="AP76" s="470">
        <f>IF(AA76="V",IF('1.GHG Inventory Form'!$E$6="IPCC AR2 Report(1995)",#REF!,IF('1.GHG Inventory Form'!$E$6="IPCC AR3 Report(2001)",#REF!,IF('1.GHG Inventory Form'!$E$6="IPCC AR4 Report(2007)",#REF!,IF('1.GHG Inventory Form'!$E$6="IPCC AR5 Report(2013)",#REF!,IF('1.GHG Inventory Form'!$E$6="IPCC AR6 Report(2021)",#REF!,0))))),0)</f>
        <v>0</v>
      </c>
      <c r="AQ76" s="470">
        <f>IFERROR(IF(AB76="V",IF('1.GHG Inventory Form'!$E$6="IPCC AR2 Report(1995)",VLOOKUP(K76,'6.GWP'!$B$2:$G$173,2,FALSE),IF('1.GHG Inventory Form'!$E$6="IPCC AR3 Report(2001)",VLOOKUP(K76,'6.GWP'!$B$2:$G$173,3,FALSE),IF('1.GHG Inventory Form'!$E$6="IPCC AR4 Report(2007)",VLOOKUP(K76,'6.GWP'!$B$2:$G$173,4,FALSE),IF('1.GHG Inventory Form'!$E$6="IPCC AR5 Report(2013)",VLOOKUP(K76,'6.GWP'!$B$2:$G$173,5,FALSE),IF('1.GHG Inventory Form'!$E$6="IPCC AR6 Report(2021)",VLOOKUP(K76,'6.GWP'!$B$2:$G$173,6,FALSE),0))))),0),0)</f>
        <v>0</v>
      </c>
      <c r="AR76" s="470">
        <f>IFERROR(IF(AC76="V",IF('1.GHG Inventory Form'!$E$6="IPCC AR2 Report(1995)",VLOOKUP(K76,'6.GWP'!$B$2:$G$173,2,FALSE),IF('1.GHG Inventory Form'!$E$6="IPCC AR3 Report(2001)",VLOOKUP(K76,'6.GWP'!$B$2:$G$173,3,FALSE),IF('1.GHG Inventory Form'!$E$6="IPCC AR4 Report(2007)",VLOOKUP(K76,'6.GWP'!$B$2:$G$173,4,FALSE),IF('1.GHG Inventory Form'!$E$6="IPCC AR5 Report(2013)",VLOOKUP(K76,'6.GWP'!$B$2:$G$173,5,FALSE),IF('1.GHG Inventory Form'!$E$6="IPCC AR6 Report(2021)",VLOOKUP(K76,'6.GWP'!$B$2:$G$173,6,FALSE),0))))),0),0)</f>
        <v>0</v>
      </c>
      <c r="AS76" s="470">
        <f>IFERROR(IF(AD76="V",IF('1.GHG Inventory Form'!$E$6="IPCC AR2 Report(1995)",VLOOKUP(G76,'6.GWP'!$B$2:$G$173,2,FALSE),IF('1.GHG Inventory Form'!$E$6="IPCC AR3 Report(2001)",VLOOKUP(G76,'6.GWP'!$B$2:$G$173,3,FALSE),IF('1.GHG Inventory Form'!$E$6="IPCC AR4 Report(2007)",VLOOKUP(G76,'6.GWP'!$B$2:$G$173,4,FALSE),IF('1.GHG Inventory Form'!$E$6="IPCC AR5 Report(2013)",VLOOKUP(G76,'6.GWP'!$B$2:$G$173,5,FALSE),IF('1.GHG Inventory Form'!$E$6="IPCC AR6 Report(2021)",VLOOKUP(G76,'6.GWP'!$B$2:$G$173,6,FALSE),0))))),0),0)</f>
        <v>0</v>
      </c>
      <c r="AT76"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6" s="438" t="str">
        <f t="shared" si="22"/>
        <v/>
      </c>
      <c r="AV76" s="438" t="str">
        <f t="shared" si="23"/>
        <v/>
      </c>
      <c r="AW76" s="438" t="str">
        <f t="shared" si="24"/>
        <v/>
      </c>
      <c r="AX76" s="438" t="str">
        <f t="shared" si="25"/>
        <v/>
      </c>
      <c r="AY76" s="438" t="str">
        <f t="shared" si="26"/>
        <v/>
      </c>
      <c r="AZ76" s="438" t="str">
        <f t="shared" si="27"/>
        <v/>
      </c>
      <c r="BA76" s="438" t="str">
        <f t="shared" si="28"/>
        <v/>
      </c>
      <c r="BB76" s="497">
        <f t="shared" si="39"/>
        <v>0</v>
      </c>
      <c r="BC76" s="472">
        <f t="shared" si="40"/>
        <v>0</v>
      </c>
      <c r="BD76" s="473">
        <f t="shared" si="41"/>
        <v>0</v>
      </c>
      <c r="BI76" s="95" t="str">
        <f t="shared" si="42"/>
        <v/>
      </c>
      <c r="BJ76" s="95" t="str">
        <f t="shared" si="43"/>
        <v/>
      </c>
      <c r="BK76" s="95" t="str">
        <f t="shared" si="44"/>
        <v/>
      </c>
    </row>
    <row r="77" spans="1:63" customFormat="1" ht="31" customHeight="1" thickBot="1">
      <c r="A77">
        <v>19</v>
      </c>
      <c r="B77" s="753"/>
      <c r="C77" s="833"/>
      <c r="D77" s="787"/>
      <c r="E77" s="818"/>
      <c r="F77" s="753"/>
      <c r="G77" s="529" t="s">
        <v>3300</v>
      </c>
      <c r="H77" s="467" t="str">
        <f t="shared" si="29"/>
        <v>預設逸散率Default</v>
      </c>
      <c r="I77" s="530" t="str">
        <f>IFERROR(LOOKUP(1,0/(('Data Request'!$E$50:$E$105='1.GHG Inventory Form'!$C$50)*('Data Request'!$B$50:$B$105='1.GHG Inventory Form'!$A77)),'Data Request'!$O$50:$O$105),"")</f>
        <v/>
      </c>
      <c r="J77" s="203" t="str">
        <f>IFERROR(LOOKUP(1,0/(('Data Request'!$E$50:$E$105='1.GHG Inventory Form'!$C$50)*('Data Request'!$B$50:$B$105='1.GHG Inventory Form'!$A77)),'Data Request'!$G$50:$G$105),"")</f>
        <v/>
      </c>
      <c r="K77" s="519" t="str">
        <f>IFERROR(LOOKUP(1,0/(('Data Request'!$E$50:$E$105=$C$50)*('Data Request'!$B$50:$B$105='1.GHG Inventory Form'!$A77)),'Data Request'!$H$50:$H$105),"")</f>
        <v/>
      </c>
      <c r="L77" s="243" t="str">
        <f>IFERROR(LOOKUP(1,0/(('Data Request'!$E$50:$E$105='1.GHG Inventory Form'!$C$50)*('Data Request'!$B$50:$B$105='1.GHG Inventory Form'!$A77)),'Data Request'!$M$50:$M$105),"")</f>
        <v/>
      </c>
      <c r="M77" s="466" t="s">
        <v>3319</v>
      </c>
      <c r="N77" s="254"/>
      <c r="O77" s="254"/>
      <c r="P77" s="531" t="str">
        <f t="shared" si="30"/>
        <v/>
      </c>
      <c r="Q77" s="532"/>
      <c r="R77" s="533"/>
      <c r="S77" s="525"/>
      <c r="T77" s="525"/>
      <c r="U77" s="525"/>
      <c r="V77" s="525"/>
      <c r="W77" s="525"/>
      <c r="X77" s="525"/>
      <c r="Y77" s="493" t="str">
        <f t="shared" si="31"/>
        <v/>
      </c>
      <c r="Z77" s="468" t="str">
        <f t="shared" si="32"/>
        <v/>
      </c>
      <c r="AA77" s="468" t="str">
        <f t="shared" si="33"/>
        <v/>
      </c>
      <c r="AB77" s="468" t="str">
        <f t="shared" si="34"/>
        <v/>
      </c>
      <c r="AC77" s="468" t="str">
        <f t="shared" si="35"/>
        <v/>
      </c>
      <c r="AD77" s="468" t="str">
        <f t="shared" si="36"/>
        <v/>
      </c>
      <c r="AE77" s="527" t="str">
        <f t="shared" si="37"/>
        <v/>
      </c>
      <c r="AF77" s="493">
        <v>0</v>
      </c>
      <c r="AG77" s="468">
        <v>0</v>
      </c>
      <c r="AH77" s="468">
        <v>0</v>
      </c>
      <c r="AI77" s="468">
        <f>IFERROR(IF(G77="填充量計算 Recharge of Loss Volume",1,IF($H77="預設逸散率Default",ROUND(VLOOKUP($I77,'Other Emission Factor'!$F$4:$I$11,2,FALSE),10),IF($H77="自訂值 Custom Value",P77,0))),0)</f>
        <v>0</v>
      </c>
      <c r="AJ77" s="468">
        <v>0</v>
      </c>
      <c r="AK77" s="468">
        <v>0</v>
      </c>
      <c r="AL77" s="468">
        <v>0</v>
      </c>
      <c r="AM77" s="534" t="str">
        <f>IFERROR(IF($H77="預設逸散率Default",VLOOKUP($I77,表格12[],4,FALSE),IF($H77="自訂值Custom Value",Q77,"")),"")</f>
        <v/>
      </c>
      <c r="AN77" s="535">
        <f t="shared" si="38"/>
        <v>0</v>
      </c>
      <c r="AO77" s="470">
        <f>IF(Z77="V",IF('1.GHG Inventory Form'!$E$6="IPCC AR2 Report(1995)",'6.GWP'!$C$2,IF('1.GHG Inventory Form'!$E$6="IPCC AR3 Report(2001)",'6.GWP'!$D$2,IF('1.GHG Inventory Form'!$E$6="IPCC AR4 Report(2007)",'6.GWP'!$E$2,IF('1.GHG Inventory Form'!$E$6="IPCC AR5 Report(2013)",'6.GWP'!$F$2,IF('1.GHG Inventory Form'!$E$6="IPCC AR6 Report(2021)",'6.GWP'!$G$2,0))))),0)</f>
        <v>0</v>
      </c>
      <c r="AP77" s="470">
        <f>IF(AA77="V",IF('1.GHG Inventory Form'!$E$6="IPCC AR2 Report(1995)",#REF!,IF('1.GHG Inventory Form'!$E$6="IPCC AR3 Report(2001)",#REF!,IF('1.GHG Inventory Form'!$E$6="IPCC AR4 Report(2007)",#REF!,IF('1.GHG Inventory Form'!$E$6="IPCC AR5 Report(2013)",#REF!,IF('1.GHG Inventory Form'!$E$6="IPCC AR6 Report(2021)",#REF!,0))))),0)</f>
        <v>0</v>
      </c>
      <c r="AQ77" s="470">
        <f>IFERROR(IF(AB77="V",IF('1.GHG Inventory Form'!$E$6="IPCC AR2 Report(1995)",VLOOKUP(K77,'6.GWP'!$B$2:$G$173,2,FALSE),IF('1.GHG Inventory Form'!$E$6="IPCC AR3 Report(2001)",VLOOKUP(K77,'6.GWP'!$B$2:$G$173,3,FALSE),IF('1.GHG Inventory Form'!$E$6="IPCC AR4 Report(2007)",VLOOKUP(K77,'6.GWP'!$B$2:$G$173,4,FALSE),IF('1.GHG Inventory Form'!$E$6="IPCC AR5 Report(2013)",VLOOKUP(K77,'6.GWP'!$B$2:$G$173,5,FALSE),IF('1.GHG Inventory Form'!$E$6="IPCC AR6 Report(2021)",VLOOKUP(K77,'6.GWP'!$B$2:$G$173,6,FALSE),0))))),0),0)</f>
        <v>0</v>
      </c>
      <c r="AR77" s="470">
        <f>IFERROR(IF(AC77="V",IF('1.GHG Inventory Form'!$E$6="IPCC AR2 Report(1995)",VLOOKUP(K77,'6.GWP'!$B$2:$G$173,2,FALSE),IF('1.GHG Inventory Form'!$E$6="IPCC AR3 Report(2001)",VLOOKUP(K77,'6.GWP'!$B$2:$G$173,3,FALSE),IF('1.GHG Inventory Form'!$E$6="IPCC AR4 Report(2007)",VLOOKUP(K77,'6.GWP'!$B$2:$G$173,4,FALSE),IF('1.GHG Inventory Form'!$E$6="IPCC AR5 Report(2013)",VLOOKUP(K77,'6.GWP'!$B$2:$G$173,5,FALSE),IF('1.GHG Inventory Form'!$E$6="IPCC AR6 Report(2021)",VLOOKUP(K77,'6.GWP'!$B$2:$G$173,6,FALSE),0))))),0),0)</f>
        <v>0</v>
      </c>
      <c r="AS77" s="470">
        <f>IFERROR(IF(AD77="V",IF('1.GHG Inventory Form'!$E$6="IPCC AR2 Report(1995)",VLOOKUP(G77,'6.GWP'!$B$2:$G$173,2,FALSE),IF('1.GHG Inventory Form'!$E$6="IPCC AR3 Report(2001)",VLOOKUP(G77,'6.GWP'!$B$2:$G$173,3,FALSE),IF('1.GHG Inventory Form'!$E$6="IPCC AR4 Report(2007)",VLOOKUP(G77,'6.GWP'!$B$2:$G$173,4,FALSE),IF('1.GHG Inventory Form'!$E$6="IPCC AR5 Report(2013)",VLOOKUP(G77,'6.GWP'!$B$2:$G$173,5,FALSE),IF('1.GHG Inventory Form'!$E$6="IPCC AR6 Report(2021)",VLOOKUP(G77,'6.GWP'!$B$2:$G$173,6,FALSE),0))))),0),0)</f>
        <v>0</v>
      </c>
      <c r="AT77"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7" s="438" t="str">
        <f t="shared" si="22"/>
        <v/>
      </c>
      <c r="AV77" s="438" t="str">
        <f t="shared" si="23"/>
        <v/>
      </c>
      <c r="AW77" s="438" t="str">
        <f t="shared" si="24"/>
        <v/>
      </c>
      <c r="AX77" s="438" t="str">
        <f t="shared" si="25"/>
        <v/>
      </c>
      <c r="AY77" s="438" t="str">
        <f t="shared" si="26"/>
        <v/>
      </c>
      <c r="AZ77" s="438" t="str">
        <f t="shared" si="27"/>
        <v/>
      </c>
      <c r="BA77" s="438" t="str">
        <f t="shared" si="28"/>
        <v/>
      </c>
      <c r="BB77" s="497">
        <f t="shared" si="39"/>
        <v>0</v>
      </c>
      <c r="BC77" s="472">
        <f t="shared" si="40"/>
        <v>0</v>
      </c>
      <c r="BD77" s="473">
        <f t="shared" si="41"/>
        <v>0</v>
      </c>
      <c r="BI77" s="95" t="str">
        <f t="shared" si="42"/>
        <v/>
      </c>
      <c r="BJ77" s="95" t="str">
        <f t="shared" si="43"/>
        <v/>
      </c>
      <c r="BK77" s="95" t="str">
        <f t="shared" si="44"/>
        <v/>
      </c>
    </row>
    <row r="78" spans="1:63" customFormat="1" ht="31" customHeight="1" thickBot="1">
      <c r="A78">
        <v>20</v>
      </c>
      <c r="B78" s="753"/>
      <c r="C78" s="833"/>
      <c r="D78" s="787"/>
      <c r="E78" s="818"/>
      <c r="F78" s="753"/>
      <c r="G78" s="529" t="s">
        <v>3300</v>
      </c>
      <c r="H78" s="467" t="str">
        <f t="shared" si="29"/>
        <v>預設逸散率Default</v>
      </c>
      <c r="I78" s="530" t="str">
        <f>IFERROR(LOOKUP(1,0/(('Data Request'!$E$50:$E$105='1.GHG Inventory Form'!$C$50)*('Data Request'!$B$50:$B$105='1.GHG Inventory Form'!$A78)),'Data Request'!$O$50:$O$105),"")</f>
        <v/>
      </c>
      <c r="J78" s="203" t="str">
        <f>IFERROR(LOOKUP(1,0/(('Data Request'!$E$50:$E$105='1.GHG Inventory Form'!$C$50)*('Data Request'!$B$50:$B$105='1.GHG Inventory Form'!$A78)),'Data Request'!$G$50:$G$105),"")</f>
        <v/>
      </c>
      <c r="K78" s="519" t="str">
        <f>IFERROR(LOOKUP(1,0/(('Data Request'!$E$50:$E$105=$C$50)*('Data Request'!$B$50:$B$105='1.GHG Inventory Form'!$A78)),'Data Request'!$H$50:$H$105),"")</f>
        <v/>
      </c>
      <c r="L78" s="243" t="str">
        <f>IFERROR(LOOKUP(1,0/(('Data Request'!$E$50:$E$105='1.GHG Inventory Form'!$C$50)*('Data Request'!$B$50:$B$105='1.GHG Inventory Form'!$A78)),'Data Request'!$M$50:$M$105),"")</f>
        <v/>
      </c>
      <c r="M78" s="466" t="s">
        <v>3320</v>
      </c>
      <c r="N78" s="254"/>
      <c r="O78" s="254"/>
      <c r="P78" s="531" t="str">
        <f t="shared" si="30"/>
        <v/>
      </c>
      <c r="Q78" s="532"/>
      <c r="R78" s="533"/>
      <c r="S78" s="525"/>
      <c r="T78" s="525"/>
      <c r="U78" s="525"/>
      <c r="V78" s="525"/>
      <c r="W78" s="525"/>
      <c r="X78" s="525"/>
      <c r="Y78" s="493" t="str">
        <f t="shared" si="31"/>
        <v/>
      </c>
      <c r="Z78" s="468" t="str">
        <f t="shared" si="32"/>
        <v/>
      </c>
      <c r="AA78" s="468" t="str">
        <f t="shared" si="33"/>
        <v/>
      </c>
      <c r="AB78" s="468" t="str">
        <f t="shared" si="34"/>
        <v/>
      </c>
      <c r="AC78" s="468" t="str">
        <f t="shared" si="35"/>
        <v/>
      </c>
      <c r="AD78" s="468" t="str">
        <f t="shared" si="36"/>
        <v/>
      </c>
      <c r="AE78" s="527" t="str">
        <f t="shared" si="37"/>
        <v/>
      </c>
      <c r="AF78" s="493">
        <v>0</v>
      </c>
      <c r="AG78" s="468">
        <v>0</v>
      </c>
      <c r="AH78" s="468">
        <v>0</v>
      </c>
      <c r="AI78" s="468">
        <f>IFERROR(IF(G78="填充量計算 Recharge of Loss Volume",1,IF($H78="預設逸散率Default",ROUND(VLOOKUP($I78,'Other Emission Factor'!$F$4:$I$11,2,FALSE),10),IF($H78="自訂值 Custom Value",P78,0))),0)</f>
        <v>0</v>
      </c>
      <c r="AJ78" s="468">
        <v>0</v>
      </c>
      <c r="AK78" s="468">
        <v>0</v>
      </c>
      <c r="AL78" s="468">
        <v>0</v>
      </c>
      <c r="AM78" s="534" t="str">
        <f>IFERROR(IF($H78="預設逸散率Default",VLOOKUP($I78,表格12[],4,FALSE),IF($H78="自訂值Custom Value",Q78,"")),"")</f>
        <v/>
      </c>
      <c r="AN78" s="535">
        <f t="shared" si="38"/>
        <v>0</v>
      </c>
      <c r="AO78" s="470">
        <f>IF(Z78="V",IF('1.GHG Inventory Form'!$E$6="IPCC AR2 Report(1995)",'6.GWP'!$C$2,IF('1.GHG Inventory Form'!$E$6="IPCC AR3 Report(2001)",'6.GWP'!$D$2,IF('1.GHG Inventory Form'!$E$6="IPCC AR4 Report(2007)",'6.GWP'!$E$2,IF('1.GHG Inventory Form'!$E$6="IPCC AR5 Report(2013)",'6.GWP'!$F$2,IF('1.GHG Inventory Form'!$E$6="IPCC AR6 Report(2021)",'6.GWP'!$G$2,0))))),0)</f>
        <v>0</v>
      </c>
      <c r="AP78" s="470">
        <f>IF(AA78="V",IF('1.GHG Inventory Form'!$E$6="IPCC AR2 Report(1995)",#REF!,IF('1.GHG Inventory Form'!$E$6="IPCC AR3 Report(2001)",#REF!,IF('1.GHG Inventory Form'!$E$6="IPCC AR4 Report(2007)",#REF!,IF('1.GHG Inventory Form'!$E$6="IPCC AR5 Report(2013)",#REF!,IF('1.GHG Inventory Form'!$E$6="IPCC AR6 Report(2021)",#REF!,0))))),0)</f>
        <v>0</v>
      </c>
      <c r="AQ78" s="470">
        <f>IFERROR(IF(AB78="V",IF('1.GHG Inventory Form'!$E$6="IPCC AR2 Report(1995)",VLOOKUP(K78,'6.GWP'!$B$2:$G$173,2,FALSE),IF('1.GHG Inventory Form'!$E$6="IPCC AR3 Report(2001)",VLOOKUP(K78,'6.GWP'!$B$2:$G$173,3,FALSE),IF('1.GHG Inventory Form'!$E$6="IPCC AR4 Report(2007)",VLOOKUP(K78,'6.GWP'!$B$2:$G$173,4,FALSE),IF('1.GHG Inventory Form'!$E$6="IPCC AR5 Report(2013)",VLOOKUP(K78,'6.GWP'!$B$2:$G$173,5,FALSE),IF('1.GHG Inventory Form'!$E$6="IPCC AR6 Report(2021)",VLOOKUP(K78,'6.GWP'!$B$2:$G$173,6,FALSE),0))))),0),0)</f>
        <v>0</v>
      </c>
      <c r="AR78" s="470">
        <f>IFERROR(IF(AC78="V",IF('1.GHG Inventory Form'!$E$6="IPCC AR2 Report(1995)",VLOOKUP(K78,'6.GWP'!$B$2:$G$173,2,FALSE),IF('1.GHG Inventory Form'!$E$6="IPCC AR3 Report(2001)",VLOOKUP(K78,'6.GWP'!$B$2:$G$173,3,FALSE),IF('1.GHG Inventory Form'!$E$6="IPCC AR4 Report(2007)",VLOOKUP(K78,'6.GWP'!$B$2:$G$173,4,FALSE),IF('1.GHG Inventory Form'!$E$6="IPCC AR5 Report(2013)",VLOOKUP(K78,'6.GWP'!$B$2:$G$173,5,FALSE),IF('1.GHG Inventory Form'!$E$6="IPCC AR6 Report(2021)",VLOOKUP(K78,'6.GWP'!$B$2:$G$173,6,FALSE),0))))),0),0)</f>
        <v>0</v>
      </c>
      <c r="AS78" s="470">
        <f>IFERROR(IF(AD78="V",IF('1.GHG Inventory Form'!$E$6="IPCC AR2 Report(1995)",VLOOKUP(G78,'6.GWP'!$B$2:$G$173,2,FALSE),IF('1.GHG Inventory Form'!$E$6="IPCC AR3 Report(2001)",VLOOKUP(G78,'6.GWP'!$B$2:$G$173,3,FALSE),IF('1.GHG Inventory Form'!$E$6="IPCC AR4 Report(2007)",VLOOKUP(G78,'6.GWP'!$B$2:$G$173,4,FALSE),IF('1.GHG Inventory Form'!$E$6="IPCC AR5 Report(2013)",VLOOKUP(G78,'6.GWP'!$B$2:$G$173,5,FALSE),IF('1.GHG Inventory Form'!$E$6="IPCC AR6 Report(2021)",VLOOKUP(G78,'6.GWP'!$B$2:$G$173,6,FALSE),0))))),0),0)</f>
        <v>0</v>
      </c>
      <c r="AT78"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8" s="438" t="str">
        <f t="shared" si="22"/>
        <v/>
      </c>
      <c r="AV78" s="438" t="str">
        <f t="shared" si="23"/>
        <v/>
      </c>
      <c r="AW78" s="438" t="str">
        <f t="shared" si="24"/>
        <v/>
      </c>
      <c r="AX78" s="438" t="str">
        <f t="shared" si="25"/>
        <v/>
      </c>
      <c r="AY78" s="438" t="str">
        <f t="shared" si="26"/>
        <v/>
      </c>
      <c r="AZ78" s="438" t="str">
        <f t="shared" si="27"/>
        <v/>
      </c>
      <c r="BA78" s="438" t="str">
        <f t="shared" si="28"/>
        <v/>
      </c>
      <c r="BB78" s="497">
        <f t="shared" si="39"/>
        <v>0</v>
      </c>
      <c r="BC78" s="472">
        <f t="shared" si="40"/>
        <v>0</v>
      </c>
      <c r="BD78" s="473">
        <f t="shared" si="41"/>
        <v>0</v>
      </c>
      <c r="BI78" s="95" t="str">
        <f t="shared" si="42"/>
        <v/>
      </c>
      <c r="BJ78" s="95" t="str">
        <f t="shared" si="43"/>
        <v/>
      </c>
      <c r="BK78" s="95" t="str">
        <f t="shared" si="44"/>
        <v/>
      </c>
    </row>
    <row r="79" spans="1:63" customFormat="1" ht="31" customHeight="1" thickBot="1">
      <c r="A79">
        <v>21</v>
      </c>
      <c r="B79" s="753"/>
      <c r="C79" s="833"/>
      <c r="D79" s="787"/>
      <c r="E79" s="818"/>
      <c r="F79" s="753"/>
      <c r="G79" s="529" t="s">
        <v>3300</v>
      </c>
      <c r="H79" s="467" t="str">
        <f t="shared" si="29"/>
        <v>預設逸散率Default</v>
      </c>
      <c r="I79" s="530" t="str">
        <f>IFERROR(LOOKUP(1,0/(('Data Request'!$E$50:$E$105='1.GHG Inventory Form'!$C$50)*('Data Request'!$B$50:$B$105='1.GHG Inventory Form'!$A79)),'Data Request'!$O$50:$O$105),"")</f>
        <v/>
      </c>
      <c r="J79" s="203" t="str">
        <f>IFERROR(LOOKUP(1,0/(('Data Request'!$E$50:$E$105='1.GHG Inventory Form'!$C$50)*('Data Request'!$B$50:$B$105='1.GHG Inventory Form'!$A79)),'Data Request'!$G$50:$G$105),"")</f>
        <v/>
      </c>
      <c r="K79" s="519" t="str">
        <f>IFERROR(LOOKUP(1,0/(('Data Request'!$E$50:$E$105=$C$50)*('Data Request'!$B$50:$B$105='1.GHG Inventory Form'!$A79)),'Data Request'!$H$50:$H$105),"")</f>
        <v/>
      </c>
      <c r="L79" s="243" t="str">
        <f>IFERROR(LOOKUP(1,0/(('Data Request'!$E$50:$E$105='1.GHG Inventory Form'!$C$50)*('Data Request'!$B$50:$B$105='1.GHG Inventory Form'!$A79)),'Data Request'!$M$50:$M$105),"")</f>
        <v/>
      </c>
      <c r="M79" s="466" t="s">
        <v>3321</v>
      </c>
      <c r="N79" s="254"/>
      <c r="O79" s="254"/>
      <c r="P79" s="531" t="str">
        <f t="shared" si="30"/>
        <v/>
      </c>
      <c r="Q79" s="532"/>
      <c r="R79" s="533"/>
      <c r="S79" s="525"/>
      <c r="T79" s="525"/>
      <c r="U79" s="525"/>
      <c r="V79" s="525"/>
      <c r="W79" s="525"/>
      <c r="X79" s="525"/>
      <c r="Y79" s="493" t="str">
        <f t="shared" si="31"/>
        <v/>
      </c>
      <c r="Z79" s="468" t="str">
        <f t="shared" si="32"/>
        <v/>
      </c>
      <c r="AA79" s="468" t="str">
        <f t="shared" si="33"/>
        <v/>
      </c>
      <c r="AB79" s="468" t="str">
        <f t="shared" si="34"/>
        <v/>
      </c>
      <c r="AC79" s="468" t="str">
        <f t="shared" si="35"/>
        <v/>
      </c>
      <c r="AD79" s="468" t="str">
        <f t="shared" si="36"/>
        <v/>
      </c>
      <c r="AE79" s="527" t="str">
        <f t="shared" si="37"/>
        <v/>
      </c>
      <c r="AF79" s="493">
        <v>0</v>
      </c>
      <c r="AG79" s="468">
        <v>0</v>
      </c>
      <c r="AH79" s="468">
        <v>0</v>
      </c>
      <c r="AI79" s="468">
        <f>IFERROR(IF(G79="填充量計算 Recharge of Loss Volume",1,IF($H79="預設逸散率Default",ROUND(VLOOKUP($I79,'Other Emission Factor'!$F$4:$I$11,2,FALSE),10),IF($H79="自訂值 Custom Value",P79,0))),0)</f>
        <v>0</v>
      </c>
      <c r="AJ79" s="468">
        <v>0</v>
      </c>
      <c r="AK79" s="468">
        <v>0</v>
      </c>
      <c r="AL79" s="468">
        <v>0</v>
      </c>
      <c r="AM79" s="534" t="str">
        <f>IFERROR(IF($H79="預設逸散率Default",VLOOKUP($I79,表格12[],4,FALSE),IF($H79="自訂值Custom Value",Q79,"")),"")</f>
        <v/>
      </c>
      <c r="AN79" s="535">
        <f t="shared" si="38"/>
        <v>0</v>
      </c>
      <c r="AO79" s="470">
        <f>IF(Z79="V",IF('1.GHG Inventory Form'!$E$6="IPCC AR2 Report(1995)",'6.GWP'!$C$2,IF('1.GHG Inventory Form'!$E$6="IPCC AR3 Report(2001)",'6.GWP'!$D$2,IF('1.GHG Inventory Form'!$E$6="IPCC AR4 Report(2007)",'6.GWP'!$E$2,IF('1.GHG Inventory Form'!$E$6="IPCC AR5 Report(2013)",'6.GWP'!$F$2,IF('1.GHG Inventory Form'!$E$6="IPCC AR6 Report(2021)",'6.GWP'!$G$2,0))))),0)</f>
        <v>0</v>
      </c>
      <c r="AP79" s="470">
        <f>IF(AA79="V",IF('1.GHG Inventory Form'!$E$6="IPCC AR2 Report(1995)",#REF!,IF('1.GHG Inventory Form'!$E$6="IPCC AR3 Report(2001)",#REF!,IF('1.GHG Inventory Form'!$E$6="IPCC AR4 Report(2007)",#REF!,IF('1.GHG Inventory Form'!$E$6="IPCC AR5 Report(2013)",#REF!,IF('1.GHG Inventory Form'!$E$6="IPCC AR6 Report(2021)",#REF!,0))))),0)</f>
        <v>0</v>
      </c>
      <c r="AQ79" s="470">
        <f>IFERROR(IF(AB79="V",IF('1.GHG Inventory Form'!$E$6="IPCC AR2 Report(1995)",VLOOKUP(K79,'6.GWP'!$B$2:$G$173,2,FALSE),IF('1.GHG Inventory Form'!$E$6="IPCC AR3 Report(2001)",VLOOKUP(K79,'6.GWP'!$B$2:$G$173,3,FALSE),IF('1.GHG Inventory Form'!$E$6="IPCC AR4 Report(2007)",VLOOKUP(K79,'6.GWP'!$B$2:$G$173,4,FALSE),IF('1.GHG Inventory Form'!$E$6="IPCC AR5 Report(2013)",VLOOKUP(K79,'6.GWP'!$B$2:$G$173,5,FALSE),IF('1.GHG Inventory Form'!$E$6="IPCC AR6 Report(2021)",VLOOKUP(K79,'6.GWP'!$B$2:$G$173,6,FALSE),0))))),0),0)</f>
        <v>0</v>
      </c>
      <c r="AR79" s="470">
        <f>IFERROR(IF(AC79="V",IF('1.GHG Inventory Form'!$E$6="IPCC AR2 Report(1995)",VLOOKUP(K79,'6.GWP'!$B$2:$G$173,2,FALSE),IF('1.GHG Inventory Form'!$E$6="IPCC AR3 Report(2001)",VLOOKUP(K79,'6.GWP'!$B$2:$G$173,3,FALSE),IF('1.GHG Inventory Form'!$E$6="IPCC AR4 Report(2007)",VLOOKUP(K79,'6.GWP'!$B$2:$G$173,4,FALSE),IF('1.GHG Inventory Form'!$E$6="IPCC AR5 Report(2013)",VLOOKUP(K79,'6.GWP'!$B$2:$G$173,5,FALSE),IF('1.GHG Inventory Form'!$E$6="IPCC AR6 Report(2021)",VLOOKUP(K79,'6.GWP'!$B$2:$G$173,6,FALSE),0))))),0),0)</f>
        <v>0</v>
      </c>
      <c r="AS79" s="470">
        <f>IFERROR(IF(AD79="V",IF('1.GHG Inventory Form'!$E$6="IPCC AR2 Report(1995)",VLOOKUP(G79,'6.GWP'!$B$2:$G$173,2,FALSE),IF('1.GHG Inventory Form'!$E$6="IPCC AR3 Report(2001)",VLOOKUP(G79,'6.GWP'!$B$2:$G$173,3,FALSE),IF('1.GHG Inventory Form'!$E$6="IPCC AR4 Report(2007)",VLOOKUP(G79,'6.GWP'!$B$2:$G$173,4,FALSE),IF('1.GHG Inventory Form'!$E$6="IPCC AR5 Report(2013)",VLOOKUP(G79,'6.GWP'!$B$2:$G$173,5,FALSE),IF('1.GHG Inventory Form'!$E$6="IPCC AR6 Report(2021)",VLOOKUP(G79,'6.GWP'!$B$2:$G$173,6,FALSE),0))))),0),0)</f>
        <v>0</v>
      </c>
      <c r="AT79"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79" s="438" t="str">
        <f t="shared" si="22"/>
        <v/>
      </c>
      <c r="AV79" s="438" t="str">
        <f t="shared" si="23"/>
        <v/>
      </c>
      <c r="AW79" s="438" t="str">
        <f t="shared" si="24"/>
        <v/>
      </c>
      <c r="AX79" s="438" t="str">
        <f t="shared" si="25"/>
        <v/>
      </c>
      <c r="AY79" s="438" t="str">
        <f t="shared" si="26"/>
        <v/>
      </c>
      <c r="AZ79" s="438" t="str">
        <f t="shared" si="27"/>
        <v/>
      </c>
      <c r="BA79" s="438" t="str">
        <f t="shared" si="28"/>
        <v/>
      </c>
      <c r="BB79" s="497">
        <f t="shared" si="39"/>
        <v>0</v>
      </c>
      <c r="BC79" s="472">
        <f t="shared" si="40"/>
        <v>0</v>
      </c>
      <c r="BD79" s="473">
        <f t="shared" si="41"/>
        <v>0</v>
      </c>
      <c r="BI79" s="95" t="str">
        <f t="shared" si="42"/>
        <v/>
      </c>
      <c r="BJ79" s="95" t="str">
        <f t="shared" si="43"/>
        <v/>
      </c>
      <c r="BK79" s="95" t="str">
        <f t="shared" si="44"/>
        <v/>
      </c>
    </row>
    <row r="80" spans="1:63" customFormat="1" ht="31" customHeight="1" thickBot="1">
      <c r="A80">
        <v>22</v>
      </c>
      <c r="B80" s="753"/>
      <c r="C80" s="833"/>
      <c r="D80" s="787"/>
      <c r="E80" s="818"/>
      <c r="F80" s="753"/>
      <c r="G80" s="529" t="s">
        <v>3300</v>
      </c>
      <c r="H80" s="467" t="str">
        <f t="shared" si="29"/>
        <v>預設逸散率Default</v>
      </c>
      <c r="I80" s="530" t="str">
        <f>IFERROR(LOOKUP(1,0/(('Data Request'!$E$50:$E$105='1.GHG Inventory Form'!$C$50)*('Data Request'!$B$50:$B$105='1.GHG Inventory Form'!$A80)),'Data Request'!$O$50:$O$105),"")</f>
        <v/>
      </c>
      <c r="J80" s="203" t="str">
        <f>IFERROR(LOOKUP(1,0/(('Data Request'!$E$50:$E$105='1.GHG Inventory Form'!$C$50)*('Data Request'!$B$50:$B$105='1.GHG Inventory Form'!$A80)),'Data Request'!$G$50:$G$105),"")</f>
        <v/>
      </c>
      <c r="K80" s="519" t="str">
        <f>IFERROR(LOOKUP(1,0/(('Data Request'!$E$50:$E$105=$C$50)*('Data Request'!$B$50:$B$105='1.GHG Inventory Form'!$A80)),'Data Request'!$H$50:$H$105),"")</f>
        <v/>
      </c>
      <c r="L80" s="243" t="str">
        <f>IFERROR(LOOKUP(1,0/(('Data Request'!$E$50:$E$105='1.GHG Inventory Form'!$C$50)*('Data Request'!$B$50:$B$105='1.GHG Inventory Form'!$A80)),'Data Request'!$M$50:$M$105),"")</f>
        <v/>
      </c>
      <c r="M80" s="466" t="s">
        <v>3322</v>
      </c>
      <c r="N80" s="254"/>
      <c r="O80" s="254"/>
      <c r="P80" s="531" t="str">
        <f t="shared" si="30"/>
        <v/>
      </c>
      <c r="Q80" s="532"/>
      <c r="R80" s="533"/>
      <c r="S80" s="525"/>
      <c r="T80" s="525"/>
      <c r="U80" s="525"/>
      <c r="V80" s="525"/>
      <c r="W80" s="525"/>
      <c r="X80" s="525"/>
      <c r="Y80" s="493" t="str">
        <f t="shared" si="31"/>
        <v/>
      </c>
      <c r="Z80" s="468" t="str">
        <f t="shared" si="32"/>
        <v/>
      </c>
      <c r="AA80" s="468" t="str">
        <f t="shared" si="33"/>
        <v/>
      </c>
      <c r="AB80" s="468" t="str">
        <f t="shared" si="34"/>
        <v/>
      </c>
      <c r="AC80" s="468" t="str">
        <f t="shared" si="35"/>
        <v/>
      </c>
      <c r="AD80" s="468" t="str">
        <f t="shared" si="36"/>
        <v/>
      </c>
      <c r="AE80" s="527" t="str">
        <f t="shared" si="37"/>
        <v/>
      </c>
      <c r="AF80" s="493">
        <v>0</v>
      </c>
      <c r="AG80" s="468">
        <v>0</v>
      </c>
      <c r="AH80" s="468">
        <v>0</v>
      </c>
      <c r="AI80" s="468">
        <f>IFERROR(IF(G80="填充量計算 Recharge of Loss Volume",1,IF($H80="預設逸散率Default",ROUND(VLOOKUP($I80,'Other Emission Factor'!$F$4:$I$11,2,FALSE),10),IF($H80="自訂值 Custom Value",P80,0))),0)</f>
        <v>0</v>
      </c>
      <c r="AJ80" s="468">
        <v>0</v>
      </c>
      <c r="AK80" s="468">
        <v>0</v>
      </c>
      <c r="AL80" s="468">
        <v>0</v>
      </c>
      <c r="AM80" s="534" t="str">
        <f>IFERROR(IF($H80="預設逸散率Default",VLOOKUP($I80,表格12[],4,FALSE),IF($H80="自訂值Custom Value",Q80,"")),"")</f>
        <v/>
      </c>
      <c r="AN80" s="535">
        <f t="shared" si="38"/>
        <v>0</v>
      </c>
      <c r="AO80" s="470">
        <f>IF(Z80="V",IF('1.GHG Inventory Form'!$E$6="IPCC AR2 Report(1995)",'6.GWP'!$C$2,IF('1.GHG Inventory Form'!$E$6="IPCC AR3 Report(2001)",'6.GWP'!$D$2,IF('1.GHG Inventory Form'!$E$6="IPCC AR4 Report(2007)",'6.GWP'!$E$2,IF('1.GHG Inventory Form'!$E$6="IPCC AR5 Report(2013)",'6.GWP'!$F$2,IF('1.GHG Inventory Form'!$E$6="IPCC AR6 Report(2021)",'6.GWP'!$G$2,0))))),0)</f>
        <v>0</v>
      </c>
      <c r="AP80" s="470">
        <f>IF(AA80="V",IF('1.GHG Inventory Form'!$E$6="IPCC AR2 Report(1995)",#REF!,IF('1.GHG Inventory Form'!$E$6="IPCC AR3 Report(2001)",#REF!,IF('1.GHG Inventory Form'!$E$6="IPCC AR4 Report(2007)",#REF!,IF('1.GHG Inventory Form'!$E$6="IPCC AR5 Report(2013)",#REF!,IF('1.GHG Inventory Form'!$E$6="IPCC AR6 Report(2021)",#REF!,0))))),0)</f>
        <v>0</v>
      </c>
      <c r="AQ80" s="470">
        <f>IFERROR(IF(AB80="V",IF('1.GHG Inventory Form'!$E$6="IPCC AR2 Report(1995)",VLOOKUP(K80,'6.GWP'!$B$2:$G$173,2,FALSE),IF('1.GHG Inventory Form'!$E$6="IPCC AR3 Report(2001)",VLOOKUP(K80,'6.GWP'!$B$2:$G$173,3,FALSE),IF('1.GHG Inventory Form'!$E$6="IPCC AR4 Report(2007)",VLOOKUP(K80,'6.GWP'!$B$2:$G$173,4,FALSE),IF('1.GHG Inventory Form'!$E$6="IPCC AR5 Report(2013)",VLOOKUP(K80,'6.GWP'!$B$2:$G$173,5,FALSE),IF('1.GHG Inventory Form'!$E$6="IPCC AR6 Report(2021)",VLOOKUP(K80,'6.GWP'!$B$2:$G$173,6,FALSE),0))))),0),0)</f>
        <v>0</v>
      </c>
      <c r="AR80" s="470">
        <f>IFERROR(IF(AC80="V",IF('1.GHG Inventory Form'!$E$6="IPCC AR2 Report(1995)",VLOOKUP(K80,'6.GWP'!$B$2:$G$173,2,FALSE),IF('1.GHG Inventory Form'!$E$6="IPCC AR3 Report(2001)",VLOOKUP(K80,'6.GWP'!$B$2:$G$173,3,FALSE),IF('1.GHG Inventory Form'!$E$6="IPCC AR4 Report(2007)",VLOOKUP(K80,'6.GWP'!$B$2:$G$173,4,FALSE),IF('1.GHG Inventory Form'!$E$6="IPCC AR5 Report(2013)",VLOOKUP(K80,'6.GWP'!$B$2:$G$173,5,FALSE),IF('1.GHG Inventory Form'!$E$6="IPCC AR6 Report(2021)",VLOOKUP(K80,'6.GWP'!$B$2:$G$173,6,FALSE),0))))),0),0)</f>
        <v>0</v>
      </c>
      <c r="AS80" s="470">
        <f>IFERROR(IF(AD80="V",IF('1.GHG Inventory Form'!$E$6="IPCC AR2 Report(1995)",VLOOKUP(G80,'6.GWP'!$B$2:$G$173,2,FALSE),IF('1.GHG Inventory Form'!$E$6="IPCC AR3 Report(2001)",VLOOKUP(G80,'6.GWP'!$B$2:$G$173,3,FALSE),IF('1.GHG Inventory Form'!$E$6="IPCC AR4 Report(2007)",VLOOKUP(G80,'6.GWP'!$B$2:$G$173,4,FALSE),IF('1.GHG Inventory Form'!$E$6="IPCC AR5 Report(2013)",VLOOKUP(G80,'6.GWP'!$B$2:$G$173,5,FALSE),IF('1.GHG Inventory Form'!$E$6="IPCC AR6 Report(2021)",VLOOKUP(G80,'6.GWP'!$B$2:$G$173,6,FALSE),0))))),0),0)</f>
        <v>0</v>
      </c>
      <c r="AT80"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0" s="438" t="str">
        <f t="shared" ref="AU80:AU87" si="45">IFERROR($L80*AF80*AN80,"")</f>
        <v/>
      </c>
      <c r="AV80" s="438" t="str">
        <f t="shared" ref="AV80:AV87" si="46">IFERROR($L80*AG80*AO80,"")</f>
        <v/>
      </c>
      <c r="AW80" s="438" t="str">
        <f t="shared" ref="AW80:AW87" si="47">IFERROR($L80*AH80*AP80,"")</f>
        <v/>
      </c>
      <c r="AX80" s="438" t="str">
        <f t="shared" ref="AX80:AX87" si="48">IFERROR($L80*AI80*AQ80,"")</f>
        <v/>
      </c>
      <c r="AY80" s="438" t="str">
        <f t="shared" ref="AY80:AY87" si="49">IFERROR($L80*AJ80*AR80,"")</f>
        <v/>
      </c>
      <c r="AZ80" s="438" t="str">
        <f t="shared" ref="AZ80:AZ87" si="50">IFERROR($L80*AK80*AS80,"")</f>
        <v/>
      </c>
      <c r="BA80" s="438" t="str">
        <f t="shared" ref="BA80:BA87" si="51">IFERROR($L80*AL80*AT80,"")</f>
        <v/>
      </c>
      <c r="BB80" s="497">
        <f t="shared" si="39"/>
        <v>0</v>
      </c>
      <c r="BC80" s="472">
        <f t="shared" si="40"/>
        <v>0</v>
      </c>
      <c r="BD80" s="473">
        <f t="shared" si="41"/>
        <v>0</v>
      </c>
      <c r="BI80" s="95" t="str">
        <f t="shared" si="42"/>
        <v/>
      </c>
      <c r="BJ80" s="95" t="str">
        <f t="shared" si="43"/>
        <v/>
      </c>
      <c r="BK80" s="95" t="str">
        <f t="shared" si="44"/>
        <v/>
      </c>
    </row>
    <row r="81" spans="1:63" customFormat="1" ht="31" customHeight="1" thickBot="1">
      <c r="A81">
        <v>23</v>
      </c>
      <c r="B81" s="753"/>
      <c r="C81" s="833"/>
      <c r="D81" s="787"/>
      <c r="E81" s="818"/>
      <c r="F81" s="753"/>
      <c r="G81" s="529" t="s">
        <v>3300</v>
      </c>
      <c r="H81" s="467" t="str">
        <f t="shared" si="29"/>
        <v>預設逸散率Default</v>
      </c>
      <c r="I81" s="530" t="str">
        <f>IFERROR(LOOKUP(1,0/(('Data Request'!$E$50:$E$105='1.GHG Inventory Form'!$C$50)*('Data Request'!$B$50:$B$105='1.GHG Inventory Form'!$A81)),'Data Request'!$O$50:$O$105),"")</f>
        <v/>
      </c>
      <c r="J81" s="203" t="str">
        <f>IFERROR(LOOKUP(1,0/(('Data Request'!$E$50:$E$105='1.GHG Inventory Form'!$C$50)*('Data Request'!$B$50:$B$105='1.GHG Inventory Form'!$A81)),'Data Request'!$G$50:$G$105),"")</f>
        <v/>
      </c>
      <c r="K81" s="519" t="str">
        <f>IFERROR(LOOKUP(1,0/(('Data Request'!$E$50:$E$105=$C$50)*('Data Request'!$B$50:$B$105='1.GHG Inventory Form'!$A81)),'Data Request'!$H$50:$H$105),"")</f>
        <v/>
      </c>
      <c r="L81" s="243" t="str">
        <f>IFERROR(LOOKUP(1,0/(('Data Request'!$E$50:$E$105='1.GHG Inventory Form'!$C$50)*('Data Request'!$B$50:$B$105='1.GHG Inventory Form'!$A81)),'Data Request'!$M$50:$M$105),"")</f>
        <v/>
      </c>
      <c r="M81" s="466" t="s">
        <v>3323</v>
      </c>
      <c r="N81" s="254"/>
      <c r="O81" s="254"/>
      <c r="P81" s="531" t="str">
        <f t="shared" si="30"/>
        <v/>
      </c>
      <c r="Q81" s="532"/>
      <c r="R81" s="533"/>
      <c r="S81" s="525"/>
      <c r="T81" s="525"/>
      <c r="U81" s="525"/>
      <c r="V81" s="525"/>
      <c r="W81" s="525"/>
      <c r="X81" s="525"/>
      <c r="Y81" s="493" t="str">
        <f t="shared" si="31"/>
        <v/>
      </c>
      <c r="Z81" s="468" t="str">
        <f t="shared" si="32"/>
        <v/>
      </c>
      <c r="AA81" s="468" t="str">
        <f t="shared" si="33"/>
        <v/>
      </c>
      <c r="AB81" s="468" t="str">
        <f t="shared" si="34"/>
        <v/>
      </c>
      <c r="AC81" s="468" t="str">
        <f t="shared" si="35"/>
        <v/>
      </c>
      <c r="AD81" s="468" t="str">
        <f t="shared" si="36"/>
        <v/>
      </c>
      <c r="AE81" s="527" t="str">
        <f t="shared" si="37"/>
        <v/>
      </c>
      <c r="AF81" s="493">
        <v>0</v>
      </c>
      <c r="AG81" s="468">
        <v>0</v>
      </c>
      <c r="AH81" s="468">
        <v>0</v>
      </c>
      <c r="AI81" s="468">
        <f>IFERROR(IF(G81="填充量計算 Recharge of Loss Volume",1,IF($H81="預設逸散率Default",ROUND(VLOOKUP($I81,'Other Emission Factor'!$F$4:$I$11,2,FALSE),10),IF($H81="自訂值 Custom Value",P81,0))),0)</f>
        <v>0</v>
      </c>
      <c r="AJ81" s="468">
        <v>0</v>
      </c>
      <c r="AK81" s="468">
        <v>0</v>
      </c>
      <c r="AL81" s="468">
        <v>0</v>
      </c>
      <c r="AM81" s="534" t="str">
        <f>IFERROR(IF($H81="預設逸散率Default",VLOOKUP($I81,表格12[],4,FALSE),IF($H81="自訂值Custom Value",Q81,"")),"")</f>
        <v/>
      </c>
      <c r="AN81" s="535">
        <f t="shared" si="38"/>
        <v>0</v>
      </c>
      <c r="AO81" s="470">
        <f>IF(Z81="V",IF('1.GHG Inventory Form'!$E$6="IPCC AR2 Report(1995)",'6.GWP'!$C$2,IF('1.GHG Inventory Form'!$E$6="IPCC AR3 Report(2001)",'6.GWP'!$D$2,IF('1.GHG Inventory Form'!$E$6="IPCC AR4 Report(2007)",'6.GWP'!$E$2,IF('1.GHG Inventory Form'!$E$6="IPCC AR5 Report(2013)",'6.GWP'!$F$2,IF('1.GHG Inventory Form'!$E$6="IPCC AR6 Report(2021)",'6.GWP'!$G$2,0))))),0)</f>
        <v>0</v>
      </c>
      <c r="AP81" s="470">
        <f>IF(AA81="V",IF('1.GHG Inventory Form'!$E$6="IPCC AR2 Report(1995)",#REF!,IF('1.GHG Inventory Form'!$E$6="IPCC AR3 Report(2001)",#REF!,IF('1.GHG Inventory Form'!$E$6="IPCC AR4 Report(2007)",#REF!,IF('1.GHG Inventory Form'!$E$6="IPCC AR5 Report(2013)",#REF!,IF('1.GHG Inventory Form'!$E$6="IPCC AR6 Report(2021)",#REF!,0))))),0)</f>
        <v>0</v>
      </c>
      <c r="AQ81" s="470">
        <f>IFERROR(IF(AB81="V",IF('1.GHG Inventory Form'!$E$6="IPCC AR2 Report(1995)",VLOOKUP(K81,'6.GWP'!$B$2:$G$173,2,FALSE),IF('1.GHG Inventory Form'!$E$6="IPCC AR3 Report(2001)",VLOOKUP(K81,'6.GWP'!$B$2:$G$173,3,FALSE),IF('1.GHG Inventory Form'!$E$6="IPCC AR4 Report(2007)",VLOOKUP(K81,'6.GWP'!$B$2:$G$173,4,FALSE),IF('1.GHG Inventory Form'!$E$6="IPCC AR5 Report(2013)",VLOOKUP(K81,'6.GWP'!$B$2:$G$173,5,FALSE),IF('1.GHG Inventory Form'!$E$6="IPCC AR6 Report(2021)",VLOOKUP(K81,'6.GWP'!$B$2:$G$173,6,FALSE),0))))),0),0)</f>
        <v>0</v>
      </c>
      <c r="AR81" s="470">
        <f>IFERROR(IF(AC81="V",IF('1.GHG Inventory Form'!$E$6="IPCC AR2 Report(1995)",VLOOKUP(K81,'6.GWP'!$B$2:$G$173,2,FALSE),IF('1.GHG Inventory Form'!$E$6="IPCC AR3 Report(2001)",VLOOKUP(K81,'6.GWP'!$B$2:$G$173,3,FALSE),IF('1.GHG Inventory Form'!$E$6="IPCC AR4 Report(2007)",VLOOKUP(K81,'6.GWP'!$B$2:$G$173,4,FALSE),IF('1.GHG Inventory Form'!$E$6="IPCC AR5 Report(2013)",VLOOKUP(K81,'6.GWP'!$B$2:$G$173,5,FALSE),IF('1.GHG Inventory Form'!$E$6="IPCC AR6 Report(2021)",VLOOKUP(K81,'6.GWP'!$B$2:$G$173,6,FALSE),0))))),0),0)</f>
        <v>0</v>
      </c>
      <c r="AS81" s="470">
        <f>IFERROR(IF(AD81="V",IF('1.GHG Inventory Form'!$E$6="IPCC AR2 Report(1995)",VLOOKUP(G81,'6.GWP'!$B$2:$G$173,2,FALSE),IF('1.GHG Inventory Form'!$E$6="IPCC AR3 Report(2001)",VLOOKUP(G81,'6.GWP'!$B$2:$G$173,3,FALSE),IF('1.GHG Inventory Form'!$E$6="IPCC AR4 Report(2007)",VLOOKUP(G81,'6.GWP'!$B$2:$G$173,4,FALSE),IF('1.GHG Inventory Form'!$E$6="IPCC AR5 Report(2013)",VLOOKUP(G81,'6.GWP'!$B$2:$G$173,5,FALSE),IF('1.GHG Inventory Form'!$E$6="IPCC AR6 Report(2021)",VLOOKUP(G81,'6.GWP'!$B$2:$G$173,6,FALSE),0))))),0),0)</f>
        <v>0</v>
      </c>
      <c r="AT81"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1" s="438" t="str">
        <f t="shared" si="45"/>
        <v/>
      </c>
      <c r="AV81" s="438" t="str">
        <f t="shared" si="46"/>
        <v/>
      </c>
      <c r="AW81" s="438" t="str">
        <f t="shared" si="47"/>
        <v/>
      </c>
      <c r="AX81" s="438" t="str">
        <f t="shared" si="48"/>
        <v/>
      </c>
      <c r="AY81" s="438" t="str">
        <f t="shared" si="49"/>
        <v/>
      </c>
      <c r="AZ81" s="438" t="str">
        <f t="shared" si="50"/>
        <v/>
      </c>
      <c r="BA81" s="438" t="str">
        <f t="shared" si="51"/>
        <v/>
      </c>
      <c r="BB81" s="497">
        <f t="shared" si="39"/>
        <v>0</v>
      </c>
      <c r="BC81" s="472">
        <f t="shared" si="40"/>
        <v>0</v>
      </c>
      <c r="BD81" s="473">
        <f t="shared" si="41"/>
        <v>0</v>
      </c>
      <c r="BI81" s="95" t="str">
        <f t="shared" si="42"/>
        <v/>
      </c>
      <c r="BJ81" s="95" t="str">
        <f t="shared" si="43"/>
        <v/>
      </c>
      <c r="BK81" s="95" t="str">
        <f t="shared" si="44"/>
        <v/>
      </c>
    </row>
    <row r="82" spans="1:63" customFormat="1" ht="31" customHeight="1" thickBot="1">
      <c r="A82">
        <v>24</v>
      </c>
      <c r="B82" s="753"/>
      <c r="C82" s="833"/>
      <c r="D82" s="787"/>
      <c r="E82" s="818"/>
      <c r="F82" s="753"/>
      <c r="G82" s="529" t="s">
        <v>3300</v>
      </c>
      <c r="H82" s="467" t="str">
        <f t="shared" si="29"/>
        <v>預設逸散率Default</v>
      </c>
      <c r="I82" s="530" t="str">
        <f>IFERROR(LOOKUP(1,0/(('Data Request'!$E$50:$E$105='1.GHG Inventory Form'!$C$50)*('Data Request'!$B$50:$B$105='1.GHG Inventory Form'!$A82)),'Data Request'!$O$50:$O$105),"")</f>
        <v/>
      </c>
      <c r="J82" s="203" t="str">
        <f>IFERROR(LOOKUP(1,0/(('Data Request'!$E$50:$E$105='1.GHG Inventory Form'!$C$50)*('Data Request'!$B$50:$B$105='1.GHG Inventory Form'!$A82)),'Data Request'!$G$50:$G$105),"")</f>
        <v/>
      </c>
      <c r="K82" s="519" t="str">
        <f>IFERROR(LOOKUP(1,0/(('Data Request'!$E$50:$E$105=$C$50)*('Data Request'!$B$50:$B$105='1.GHG Inventory Form'!$A82)),'Data Request'!$H$50:$H$105),"")</f>
        <v/>
      </c>
      <c r="L82" s="243" t="str">
        <f>IFERROR(LOOKUP(1,0/(('Data Request'!$E$50:$E$105='1.GHG Inventory Form'!$C$50)*('Data Request'!$B$50:$B$105='1.GHG Inventory Form'!$A82)),'Data Request'!$M$50:$M$105),"")</f>
        <v/>
      </c>
      <c r="M82" s="466" t="s">
        <v>3324</v>
      </c>
      <c r="N82" s="254"/>
      <c r="O82" s="254"/>
      <c r="P82" s="531" t="str">
        <f t="shared" si="30"/>
        <v/>
      </c>
      <c r="Q82" s="532"/>
      <c r="R82" s="533"/>
      <c r="S82" s="525"/>
      <c r="T82" s="525"/>
      <c r="U82" s="525"/>
      <c r="V82" s="525"/>
      <c r="W82" s="525"/>
      <c r="X82" s="525"/>
      <c r="Y82" s="493" t="str">
        <f t="shared" si="31"/>
        <v/>
      </c>
      <c r="Z82" s="468" t="str">
        <f t="shared" si="32"/>
        <v/>
      </c>
      <c r="AA82" s="468" t="str">
        <f t="shared" si="33"/>
        <v/>
      </c>
      <c r="AB82" s="468" t="str">
        <f t="shared" si="34"/>
        <v/>
      </c>
      <c r="AC82" s="468" t="str">
        <f t="shared" si="35"/>
        <v/>
      </c>
      <c r="AD82" s="468" t="str">
        <f t="shared" si="36"/>
        <v/>
      </c>
      <c r="AE82" s="527" t="str">
        <f t="shared" si="37"/>
        <v/>
      </c>
      <c r="AF82" s="493">
        <v>0</v>
      </c>
      <c r="AG82" s="468">
        <v>0</v>
      </c>
      <c r="AH82" s="468">
        <v>0</v>
      </c>
      <c r="AI82" s="468">
        <f>IFERROR(IF(G82="填充量計算 Recharge of Loss Volume",1,IF($H82="預設逸散率Default",ROUND(VLOOKUP($I82,'Other Emission Factor'!$F$4:$I$11,2,FALSE),10),IF($H82="自訂值 Custom Value",P82,0))),0)</f>
        <v>0</v>
      </c>
      <c r="AJ82" s="468">
        <v>0</v>
      </c>
      <c r="AK82" s="468">
        <v>0</v>
      </c>
      <c r="AL82" s="468">
        <v>0</v>
      </c>
      <c r="AM82" s="534" t="str">
        <f>IFERROR(IF($H82="預設逸散率Default",VLOOKUP($I82,表格12[],4,FALSE),IF($H82="自訂值Custom Value",Q82,"")),"")</f>
        <v/>
      </c>
      <c r="AN82" s="535">
        <f t="shared" si="38"/>
        <v>0</v>
      </c>
      <c r="AO82" s="470">
        <f>IF(Z82="V",IF('1.GHG Inventory Form'!$E$6="IPCC AR2 Report(1995)",'6.GWP'!$C$2,IF('1.GHG Inventory Form'!$E$6="IPCC AR3 Report(2001)",'6.GWP'!$D$2,IF('1.GHG Inventory Form'!$E$6="IPCC AR4 Report(2007)",'6.GWP'!$E$2,IF('1.GHG Inventory Form'!$E$6="IPCC AR5 Report(2013)",'6.GWP'!$F$2,IF('1.GHG Inventory Form'!$E$6="IPCC AR6 Report(2021)",'6.GWP'!$G$2,0))))),0)</f>
        <v>0</v>
      </c>
      <c r="AP82" s="470">
        <f>IF(AA82="V",IF('1.GHG Inventory Form'!$E$6="IPCC AR2 Report(1995)",#REF!,IF('1.GHG Inventory Form'!$E$6="IPCC AR3 Report(2001)",#REF!,IF('1.GHG Inventory Form'!$E$6="IPCC AR4 Report(2007)",#REF!,IF('1.GHG Inventory Form'!$E$6="IPCC AR5 Report(2013)",#REF!,IF('1.GHG Inventory Form'!$E$6="IPCC AR6 Report(2021)",#REF!,0))))),0)</f>
        <v>0</v>
      </c>
      <c r="AQ82" s="470">
        <f>IFERROR(IF(AB82="V",IF('1.GHG Inventory Form'!$E$6="IPCC AR2 Report(1995)",VLOOKUP(K82,'6.GWP'!$B$2:$G$173,2,FALSE),IF('1.GHG Inventory Form'!$E$6="IPCC AR3 Report(2001)",VLOOKUP(K82,'6.GWP'!$B$2:$G$173,3,FALSE),IF('1.GHG Inventory Form'!$E$6="IPCC AR4 Report(2007)",VLOOKUP(K82,'6.GWP'!$B$2:$G$173,4,FALSE),IF('1.GHG Inventory Form'!$E$6="IPCC AR5 Report(2013)",VLOOKUP(K82,'6.GWP'!$B$2:$G$173,5,FALSE),IF('1.GHG Inventory Form'!$E$6="IPCC AR6 Report(2021)",VLOOKUP(K82,'6.GWP'!$B$2:$G$173,6,FALSE),0))))),0),0)</f>
        <v>0</v>
      </c>
      <c r="AR82" s="470">
        <f>IFERROR(IF(AC82="V",IF('1.GHG Inventory Form'!$E$6="IPCC AR2 Report(1995)",VLOOKUP(K82,'6.GWP'!$B$2:$G$173,2,FALSE),IF('1.GHG Inventory Form'!$E$6="IPCC AR3 Report(2001)",VLOOKUP(K82,'6.GWP'!$B$2:$G$173,3,FALSE),IF('1.GHG Inventory Form'!$E$6="IPCC AR4 Report(2007)",VLOOKUP(K82,'6.GWP'!$B$2:$G$173,4,FALSE),IF('1.GHG Inventory Form'!$E$6="IPCC AR5 Report(2013)",VLOOKUP(K82,'6.GWP'!$B$2:$G$173,5,FALSE),IF('1.GHG Inventory Form'!$E$6="IPCC AR6 Report(2021)",VLOOKUP(K82,'6.GWP'!$B$2:$G$173,6,FALSE),0))))),0),0)</f>
        <v>0</v>
      </c>
      <c r="AS82" s="470">
        <f>IFERROR(IF(AD82="V",IF('1.GHG Inventory Form'!$E$6="IPCC AR2 Report(1995)",VLOOKUP(G82,'6.GWP'!$B$2:$G$173,2,FALSE),IF('1.GHG Inventory Form'!$E$6="IPCC AR3 Report(2001)",VLOOKUP(G82,'6.GWP'!$B$2:$G$173,3,FALSE),IF('1.GHG Inventory Form'!$E$6="IPCC AR4 Report(2007)",VLOOKUP(G82,'6.GWP'!$B$2:$G$173,4,FALSE),IF('1.GHG Inventory Form'!$E$6="IPCC AR5 Report(2013)",VLOOKUP(G82,'6.GWP'!$B$2:$G$173,5,FALSE),IF('1.GHG Inventory Form'!$E$6="IPCC AR6 Report(2021)",VLOOKUP(G82,'6.GWP'!$B$2:$G$173,6,FALSE),0))))),0),0)</f>
        <v>0</v>
      </c>
      <c r="AT82"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2" s="438" t="str">
        <f t="shared" si="45"/>
        <v/>
      </c>
      <c r="AV82" s="438" t="str">
        <f t="shared" si="46"/>
        <v/>
      </c>
      <c r="AW82" s="438" t="str">
        <f t="shared" si="47"/>
        <v/>
      </c>
      <c r="AX82" s="438" t="str">
        <f t="shared" si="48"/>
        <v/>
      </c>
      <c r="AY82" s="438" t="str">
        <f t="shared" si="49"/>
        <v/>
      </c>
      <c r="AZ82" s="438" t="str">
        <f t="shared" si="50"/>
        <v/>
      </c>
      <c r="BA82" s="438" t="str">
        <f t="shared" si="51"/>
        <v/>
      </c>
      <c r="BB82" s="497">
        <f t="shared" si="39"/>
        <v>0</v>
      </c>
      <c r="BC82" s="472">
        <f t="shared" si="40"/>
        <v>0</v>
      </c>
      <c r="BD82" s="473">
        <f t="shared" si="41"/>
        <v>0</v>
      </c>
      <c r="BI82" s="95" t="str">
        <f t="shared" si="42"/>
        <v/>
      </c>
      <c r="BJ82" s="95" t="str">
        <f t="shared" si="43"/>
        <v/>
      </c>
      <c r="BK82" s="95" t="str">
        <f t="shared" si="44"/>
        <v/>
      </c>
    </row>
    <row r="83" spans="1:63" customFormat="1" ht="31" customHeight="1" thickBot="1">
      <c r="A83">
        <v>25</v>
      </c>
      <c r="B83" s="753"/>
      <c r="C83" s="833"/>
      <c r="D83" s="787"/>
      <c r="E83" s="818"/>
      <c r="F83" s="753"/>
      <c r="G83" s="529" t="s">
        <v>3300</v>
      </c>
      <c r="H83" s="467" t="str">
        <f t="shared" si="29"/>
        <v>預設逸散率Default</v>
      </c>
      <c r="I83" s="530" t="str">
        <f>IFERROR(LOOKUP(1,0/(('Data Request'!$E$50:$E$105='1.GHG Inventory Form'!$C$50)*('Data Request'!$B$50:$B$105='1.GHG Inventory Form'!$A83)),'Data Request'!$O$50:$O$105),"")</f>
        <v/>
      </c>
      <c r="J83" s="203" t="str">
        <f>IFERROR(LOOKUP(1,0/(('Data Request'!$E$50:$E$105='1.GHG Inventory Form'!$C$50)*('Data Request'!$B$50:$B$105='1.GHG Inventory Form'!$A83)),'Data Request'!$G$50:$G$105),"")</f>
        <v/>
      </c>
      <c r="K83" s="519" t="str">
        <f>IFERROR(LOOKUP(1,0/(('Data Request'!$E$50:$E$105=$C$50)*('Data Request'!$B$50:$B$105='1.GHG Inventory Form'!$A83)),'Data Request'!$H$50:$H$105),"")</f>
        <v/>
      </c>
      <c r="L83" s="243" t="str">
        <f>IFERROR(LOOKUP(1,0/(('Data Request'!$E$50:$E$105='1.GHG Inventory Form'!$C$50)*('Data Request'!$B$50:$B$105='1.GHG Inventory Form'!$A83)),'Data Request'!$M$50:$M$105),"")</f>
        <v/>
      </c>
      <c r="M83" s="466" t="s">
        <v>3325</v>
      </c>
      <c r="N83" s="254"/>
      <c r="O83" s="254"/>
      <c r="P83" s="531" t="str">
        <f t="shared" si="30"/>
        <v/>
      </c>
      <c r="Q83" s="532"/>
      <c r="R83" s="533"/>
      <c r="S83" s="525"/>
      <c r="T83" s="525"/>
      <c r="U83" s="525"/>
      <c r="V83" s="525"/>
      <c r="W83" s="525"/>
      <c r="X83" s="525"/>
      <c r="Y83" s="493" t="str">
        <f t="shared" si="31"/>
        <v/>
      </c>
      <c r="Z83" s="468" t="str">
        <f t="shared" si="32"/>
        <v/>
      </c>
      <c r="AA83" s="468" t="str">
        <f t="shared" si="33"/>
        <v/>
      </c>
      <c r="AB83" s="468" t="str">
        <f t="shared" si="34"/>
        <v/>
      </c>
      <c r="AC83" s="468" t="str">
        <f t="shared" si="35"/>
        <v/>
      </c>
      <c r="AD83" s="468" t="str">
        <f t="shared" si="36"/>
        <v/>
      </c>
      <c r="AE83" s="527" t="str">
        <f t="shared" si="37"/>
        <v/>
      </c>
      <c r="AF83" s="493">
        <v>0</v>
      </c>
      <c r="AG83" s="468">
        <v>0</v>
      </c>
      <c r="AH83" s="468">
        <v>0</v>
      </c>
      <c r="AI83" s="468">
        <f>IFERROR(IF(G83="填充量計算 Recharge of Loss Volume",1,IF($H83="預設逸散率Default",ROUND(VLOOKUP($I83,'Other Emission Factor'!$F$4:$I$11,2,FALSE),10),IF($H83="自訂值 Custom Value",P83,0))),0)</f>
        <v>0</v>
      </c>
      <c r="AJ83" s="468">
        <v>0</v>
      </c>
      <c r="AK83" s="468">
        <v>0</v>
      </c>
      <c r="AL83" s="468">
        <v>0</v>
      </c>
      <c r="AM83" s="534" t="str">
        <f>IFERROR(IF($H83="預設逸散率Default",VLOOKUP($I83,表格12[],4,FALSE),IF($H83="自訂值Custom Value",Q83,"")),"")</f>
        <v/>
      </c>
      <c r="AN83" s="535">
        <f t="shared" si="38"/>
        <v>0</v>
      </c>
      <c r="AO83" s="470">
        <f>IF(Z83="V",IF('1.GHG Inventory Form'!$E$6="IPCC AR2 Report(1995)",'6.GWP'!$C$2,IF('1.GHG Inventory Form'!$E$6="IPCC AR3 Report(2001)",'6.GWP'!$D$2,IF('1.GHG Inventory Form'!$E$6="IPCC AR4 Report(2007)",'6.GWP'!$E$2,IF('1.GHG Inventory Form'!$E$6="IPCC AR5 Report(2013)",'6.GWP'!$F$2,IF('1.GHG Inventory Form'!$E$6="IPCC AR6 Report(2021)",'6.GWP'!$G$2,0))))),0)</f>
        <v>0</v>
      </c>
      <c r="AP83" s="470">
        <f>IF(AA83="V",IF('1.GHG Inventory Form'!$E$6="IPCC AR2 Report(1995)",#REF!,IF('1.GHG Inventory Form'!$E$6="IPCC AR3 Report(2001)",#REF!,IF('1.GHG Inventory Form'!$E$6="IPCC AR4 Report(2007)",#REF!,IF('1.GHG Inventory Form'!$E$6="IPCC AR5 Report(2013)",#REF!,IF('1.GHG Inventory Form'!$E$6="IPCC AR6 Report(2021)",#REF!,0))))),0)</f>
        <v>0</v>
      </c>
      <c r="AQ83" s="470">
        <f>IFERROR(IF(AB83="V",IF('1.GHG Inventory Form'!$E$6="IPCC AR2 Report(1995)",VLOOKUP(K83,'6.GWP'!$B$2:$G$173,2,FALSE),IF('1.GHG Inventory Form'!$E$6="IPCC AR3 Report(2001)",VLOOKUP(K83,'6.GWP'!$B$2:$G$173,3,FALSE),IF('1.GHG Inventory Form'!$E$6="IPCC AR4 Report(2007)",VLOOKUP(K83,'6.GWP'!$B$2:$G$173,4,FALSE),IF('1.GHG Inventory Form'!$E$6="IPCC AR5 Report(2013)",VLOOKUP(K83,'6.GWP'!$B$2:$G$173,5,FALSE),IF('1.GHG Inventory Form'!$E$6="IPCC AR6 Report(2021)",VLOOKUP(K83,'6.GWP'!$B$2:$G$173,6,FALSE),0))))),0),0)</f>
        <v>0</v>
      </c>
      <c r="AR83" s="470">
        <f>IFERROR(IF(AC83="V",IF('1.GHG Inventory Form'!$E$6="IPCC AR2 Report(1995)",VLOOKUP(K83,'6.GWP'!$B$2:$G$173,2,FALSE),IF('1.GHG Inventory Form'!$E$6="IPCC AR3 Report(2001)",VLOOKUP(K83,'6.GWP'!$B$2:$G$173,3,FALSE),IF('1.GHG Inventory Form'!$E$6="IPCC AR4 Report(2007)",VLOOKUP(K83,'6.GWP'!$B$2:$G$173,4,FALSE),IF('1.GHG Inventory Form'!$E$6="IPCC AR5 Report(2013)",VLOOKUP(K83,'6.GWP'!$B$2:$G$173,5,FALSE),IF('1.GHG Inventory Form'!$E$6="IPCC AR6 Report(2021)",VLOOKUP(K83,'6.GWP'!$B$2:$G$173,6,FALSE),0))))),0),0)</f>
        <v>0</v>
      </c>
      <c r="AS83" s="470">
        <f>IFERROR(IF(AD83="V",IF('1.GHG Inventory Form'!$E$6="IPCC AR2 Report(1995)",VLOOKUP(G83,'6.GWP'!$B$2:$G$173,2,FALSE),IF('1.GHG Inventory Form'!$E$6="IPCC AR3 Report(2001)",VLOOKUP(G83,'6.GWP'!$B$2:$G$173,3,FALSE),IF('1.GHG Inventory Form'!$E$6="IPCC AR4 Report(2007)",VLOOKUP(G83,'6.GWP'!$B$2:$G$173,4,FALSE),IF('1.GHG Inventory Form'!$E$6="IPCC AR5 Report(2013)",VLOOKUP(G83,'6.GWP'!$B$2:$G$173,5,FALSE),IF('1.GHG Inventory Form'!$E$6="IPCC AR6 Report(2021)",VLOOKUP(G83,'6.GWP'!$B$2:$G$173,6,FALSE),0))))),0),0)</f>
        <v>0</v>
      </c>
      <c r="AT83"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3" s="438" t="str">
        <f t="shared" si="45"/>
        <v/>
      </c>
      <c r="AV83" s="438" t="str">
        <f t="shared" si="46"/>
        <v/>
      </c>
      <c r="AW83" s="438" t="str">
        <f t="shared" si="47"/>
        <v/>
      </c>
      <c r="AX83" s="438" t="str">
        <f t="shared" si="48"/>
        <v/>
      </c>
      <c r="AY83" s="438" t="str">
        <f t="shared" si="49"/>
        <v/>
      </c>
      <c r="AZ83" s="438" t="str">
        <f t="shared" si="50"/>
        <v/>
      </c>
      <c r="BA83" s="438" t="str">
        <f t="shared" si="51"/>
        <v/>
      </c>
      <c r="BB83" s="497">
        <f t="shared" si="39"/>
        <v>0</v>
      </c>
      <c r="BC83" s="472">
        <f t="shared" si="40"/>
        <v>0</v>
      </c>
      <c r="BD83" s="473">
        <f t="shared" si="41"/>
        <v>0</v>
      </c>
      <c r="BI83" s="95" t="str">
        <f t="shared" si="42"/>
        <v/>
      </c>
      <c r="BJ83" s="95" t="str">
        <f t="shared" si="43"/>
        <v/>
      </c>
      <c r="BK83" s="95" t="str">
        <f t="shared" si="44"/>
        <v/>
      </c>
    </row>
    <row r="84" spans="1:63" customFormat="1" ht="31" customHeight="1" thickBot="1">
      <c r="A84">
        <v>26</v>
      </c>
      <c r="B84" s="753"/>
      <c r="C84" s="833"/>
      <c r="D84" s="787"/>
      <c r="E84" s="818"/>
      <c r="F84" s="753"/>
      <c r="G84" s="529" t="s">
        <v>3300</v>
      </c>
      <c r="H84" s="467" t="str">
        <f t="shared" si="29"/>
        <v>預設逸散率Default</v>
      </c>
      <c r="I84" s="530" t="str">
        <f>IFERROR(LOOKUP(1,0/(('Data Request'!$E$50:$E$105='1.GHG Inventory Form'!$C$50)*('Data Request'!$B$50:$B$105='1.GHG Inventory Form'!$A84)),'Data Request'!$O$50:$O$105),"")</f>
        <v/>
      </c>
      <c r="J84" s="203" t="str">
        <f>IFERROR(LOOKUP(1,0/(('Data Request'!$E$50:$E$105='1.GHG Inventory Form'!$C$50)*('Data Request'!$B$50:$B$105='1.GHG Inventory Form'!$A84)),'Data Request'!$G$50:$G$105),"")</f>
        <v/>
      </c>
      <c r="K84" s="519" t="str">
        <f>IFERROR(LOOKUP(1,0/(('Data Request'!$E$50:$E$105=$C$50)*('Data Request'!$B$50:$B$105='1.GHG Inventory Form'!$A84)),'Data Request'!$H$50:$H$105),"")</f>
        <v/>
      </c>
      <c r="L84" s="243" t="str">
        <f>IFERROR(LOOKUP(1,0/(('Data Request'!$E$50:$E$105='1.GHG Inventory Form'!$C$50)*('Data Request'!$B$50:$B$105='1.GHG Inventory Form'!$A84)),'Data Request'!$M$50:$M$105),"")</f>
        <v/>
      </c>
      <c r="M84" s="466" t="s">
        <v>3326</v>
      </c>
      <c r="N84" s="254"/>
      <c r="O84" s="254"/>
      <c r="P84" s="531" t="str">
        <f t="shared" si="30"/>
        <v/>
      </c>
      <c r="Q84" s="532"/>
      <c r="R84" s="533"/>
      <c r="S84" s="525"/>
      <c r="T84" s="525"/>
      <c r="U84" s="525"/>
      <c r="V84" s="525"/>
      <c r="W84" s="525"/>
      <c r="X84" s="525"/>
      <c r="Y84" s="493" t="str">
        <f t="shared" si="31"/>
        <v/>
      </c>
      <c r="Z84" s="468" t="str">
        <f t="shared" si="32"/>
        <v/>
      </c>
      <c r="AA84" s="468" t="str">
        <f t="shared" si="33"/>
        <v/>
      </c>
      <c r="AB84" s="468" t="str">
        <f t="shared" si="34"/>
        <v/>
      </c>
      <c r="AC84" s="468" t="str">
        <f t="shared" si="35"/>
        <v/>
      </c>
      <c r="AD84" s="468" t="str">
        <f t="shared" si="36"/>
        <v/>
      </c>
      <c r="AE84" s="527" t="str">
        <f t="shared" si="37"/>
        <v/>
      </c>
      <c r="AF84" s="493">
        <v>0</v>
      </c>
      <c r="AG84" s="468">
        <v>0</v>
      </c>
      <c r="AH84" s="468">
        <v>0</v>
      </c>
      <c r="AI84" s="468">
        <f>IFERROR(IF(G84="填充量計算 Recharge of Loss Volume",1,IF($H84="預設逸散率Default",ROUND(VLOOKUP($I84,'Other Emission Factor'!$F$4:$I$11,2,FALSE),10),IF($H84="自訂值 Custom Value",P84,0))),0)</f>
        <v>0</v>
      </c>
      <c r="AJ84" s="468">
        <v>0</v>
      </c>
      <c r="AK84" s="468">
        <v>0</v>
      </c>
      <c r="AL84" s="468">
        <v>0</v>
      </c>
      <c r="AM84" s="534" t="str">
        <f>IFERROR(IF($H84="預設逸散率Default",VLOOKUP($I84,表格12[],4,FALSE),IF($H84="自訂值Custom Value",Q84,"")),"")</f>
        <v/>
      </c>
      <c r="AN84" s="535">
        <f t="shared" si="38"/>
        <v>0</v>
      </c>
      <c r="AO84" s="470">
        <f>IF(Z84="V",IF('1.GHG Inventory Form'!$E$6="IPCC AR2 Report(1995)",'6.GWP'!$C$2,IF('1.GHG Inventory Form'!$E$6="IPCC AR3 Report(2001)",'6.GWP'!$D$2,IF('1.GHG Inventory Form'!$E$6="IPCC AR4 Report(2007)",'6.GWP'!$E$2,IF('1.GHG Inventory Form'!$E$6="IPCC AR5 Report(2013)",'6.GWP'!$F$2,IF('1.GHG Inventory Form'!$E$6="IPCC AR6 Report(2021)",'6.GWP'!$G$2,0))))),0)</f>
        <v>0</v>
      </c>
      <c r="AP84" s="470">
        <f>IF(AA84="V",IF('1.GHG Inventory Form'!$E$6="IPCC AR2 Report(1995)",#REF!,IF('1.GHG Inventory Form'!$E$6="IPCC AR3 Report(2001)",#REF!,IF('1.GHG Inventory Form'!$E$6="IPCC AR4 Report(2007)",#REF!,IF('1.GHG Inventory Form'!$E$6="IPCC AR5 Report(2013)",#REF!,IF('1.GHG Inventory Form'!$E$6="IPCC AR6 Report(2021)",#REF!,0))))),0)</f>
        <v>0</v>
      </c>
      <c r="AQ84" s="470">
        <f>IFERROR(IF(AB84="V",IF('1.GHG Inventory Form'!$E$6="IPCC AR2 Report(1995)",VLOOKUP(K84,'6.GWP'!$B$2:$G$173,2,FALSE),IF('1.GHG Inventory Form'!$E$6="IPCC AR3 Report(2001)",VLOOKUP(K84,'6.GWP'!$B$2:$G$173,3,FALSE),IF('1.GHG Inventory Form'!$E$6="IPCC AR4 Report(2007)",VLOOKUP(K84,'6.GWP'!$B$2:$G$173,4,FALSE),IF('1.GHG Inventory Form'!$E$6="IPCC AR5 Report(2013)",VLOOKUP(K84,'6.GWP'!$B$2:$G$173,5,FALSE),IF('1.GHG Inventory Form'!$E$6="IPCC AR6 Report(2021)",VLOOKUP(K84,'6.GWP'!$B$2:$G$173,6,FALSE),0))))),0),0)</f>
        <v>0</v>
      </c>
      <c r="AR84" s="470">
        <f>IFERROR(IF(AC84="V",IF('1.GHG Inventory Form'!$E$6="IPCC AR2 Report(1995)",VLOOKUP(K84,'6.GWP'!$B$2:$G$173,2,FALSE),IF('1.GHG Inventory Form'!$E$6="IPCC AR3 Report(2001)",VLOOKUP(K84,'6.GWP'!$B$2:$G$173,3,FALSE),IF('1.GHG Inventory Form'!$E$6="IPCC AR4 Report(2007)",VLOOKUP(K84,'6.GWP'!$B$2:$G$173,4,FALSE),IF('1.GHG Inventory Form'!$E$6="IPCC AR5 Report(2013)",VLOOKUP(K84,'6.GWP'!$B$2:$G$173,5,FALSE),IF('1.GHG Inventory Form'!$E$6="IPCC AR6 Report(2021)",VLOOKUP(K84,'6.GWP'!$B$2:$G$173,6,FALSE),0))))),0),0)</f>
        <v>0</v>
      </c>
      <c r="AS84" s="470">
        <f>IFERROR(IF(AD84="V",IF('1.GHG Inventory Form'!$E$6="IPCC AR2 Report(1995)",VLOOKUP(G84,'6.GWP'!$B$2:$G$173,2,FALSE),IF('1.GHG Inventory Form'!$E$6="IPCC AR3 Report(2001)",VLOOKUP(G84,'6.GWP'!$B$2:$G$173,3,FALSE),IF('1.GHG Inventory Form'!$E$6="IPCC AR4 Report(2007)",VLOOKUP(G84,'6.GWP'!$B$2:$G$173,4,FALSE),IF('1.GHG Inventory Form'!$E$6="IPCC AR5 Report(2013)",VLOOKUP(G84,'6.GWP'!$B$2:$G$173,5,FALSE),IF('1.GHG Inventory Form'!$E$6="IPCC AR6 Report(2021)",VLOOKUP(G84,'6.GWP'!$B$2:$G$173,6,FALSE),0))))),0),0)</f>
        <v>0</v>
      </c>
      <c r="AT84"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4" s="438" t="str">
        <f t="shared" si="45"/>
        <v/>
      </c>
      <c r="AV84" s="438" t="str">
        <f t="shared" si="46"/>
        <v/>
      </c>
      <c r="AW84" s="438" t="str">
        <f t="shared" si="47"/>
        <v/>
      </c>
      <c r="AX84" s="438" t="str">
        <f t="shared" si="48"/>
        <v/>
      </c>
      <c r="AY84" s="438" t="str">
        <f t="shared" si="49"/>
        <v/>
      </c>
      <c r="AZ84" s="438" t="str">
        <f t="shared" si="50"/>
        <v/>
      </c>
      <c r="BA84" s="438" t="str">
        <f t="shared" si="51"/>
        <v/>
      </c>
      <c r="BB84" s="497">
        <f t="shared" si="39"/>
        <v>0</v>
      </c>
      <c r="BC84" s="472">
        <f t="shared" si="40"/>
        <v>0</v>
      </c>
      <c r="BD84" s="473">
        <f t="shared" si="41"/>
        <v>0</v>
      </c>
      <c r="BI84" s="95" t="str">
        <f t="shared" si="42"/>
        <v/>
      </c>
      <c r="BJ84" s="95" t="str">
        <f t="shared" si="43"/>
        <v/>
      </c>
      <c r="BK84" s="95" t="str">
        <f t="shared" si="44"/>
        <v/>
      </c>
    </row>
    <row r="85" spans="1:63" customFormat="1" ht="31" customHeight="1" thickBot="1">
      <c r="A85">
        <v>27</v>
      </c>
      <c r="B85" s="753"/>
      <c r="C85" s="833"/>
      <c r="D85" s="787"/>
      <c r="E85" s="818"/>
      <c r="F85" s="753"/>
      <c r="G85" s="529" t="s">
        <v>3300</v>
      </c>
      <c r="H85" s="467" t="str">
        <f t="shared" si="29"/>
        <v>預設逸散率Default</v>
      </c>
      <c r="I85" s="530" t="str">
        <f>IFERROR(LOOKUP(1,0/(('Data Request'!$E$50:$E$105='1.GHG Inventory Form'!$C$50)*('Data Request'!$B$50:$B$105='1.GHG Inventory Form'!$A85)),'Data Request'!$O$50:$O$105),"")</f>
        <v/>
      </c>
      <c r="J85" s="203" t="str">
        <f>IFERROR(LOOKUP(1,0/(('Data Request'!$E$50:$E$105='1.GHG Inventory Form'!$C$50)*('Data Request'!$B$50:$B$105='1.GHG Inventory Form'!$A85)),'Data Request'!$G$50:$G$105),"")</f>
        <v/>
      </c>
      <c r="K85" s="519" t="str">
        <f>IFERROR(LOOKUP(1,0/(('Data Request'!$E$50:$E$105=$C$50)*('Data Request'!$B$50:$B$105='1.GHG Inventory Form'!$A85)),'Data Request'!$H$50:$H$105),"")</f>
        <v/>
      </c>
      <c r="L85" s="243" t="str">
        <f>IFERROR(LOOKUP(1,0/(('Data Request'!$E$50:$E$105='1.GHG Inventory Form'!$C$50)*('Data Request'!$B$50:$B$105='1.GHG Inventory Form'!$A85)),'Data Request'!$M$50:$M$105),"")</f>
        <v/>
      </c>
      <c r="M85" s="466" t="s">
        <v>3327</v>
      </c>
      <c r="N85" s="254"/>
      <c r="O85" s="254"/>
      <c r="P85" s="531" t="str">
        <f t="shared" si="30"/>
        <v/>
      </c>
      <c r="Q85" s="532"/>
      <c r="R85" s="533"/>
      <c r="S85" s="525"/>
      <c r="T85" s="525"/>
      <c r="U85" s="525"/>
      <c r="V85" s="525"/>
      <c r="W85" s="525"/>
      <c r="X85" s="525"/>
      <c r="Y85" s="493" t="str">
        <f t="shared" si="31"/>
        <v/>
      </c>
      <c r="Z85" s="468" t="str">
        <f t="shared" si="32"/>
        <v/>
      </c>
      <c r="AA85" s="468" t="str">
        <f t="shared" si="33"/>
        <v/>
      </c>
      <c r="AB85" s="468" t="str">
        <f t="shared" si="34"/>
        <v/>
      </c>
      <c r="AC85" s="468" t="str">
        <f t="shared" si="35"/>
        <v/>
      </c>
      <c r="AD85" s="468" t="str">
        <f t="shared" si="36"/>
        <v/>
      </c>
      <c r="AE85" s="527" t="str">
        <f t="shared" si="37"/>
        <v/>
      </c>
      <c r="AF85" s="493">
        <v>0</v>
      </c>
      <c r="AG85" s="468">
        <v>0</v>
      </c>
      <c r="AH85" s="468">
        <v>0</v>
      </c>
      <c r="AI85" s="468">
        <f>IFERROR(IF(G85="填充量計算 Recharge of Loss Volume",1,IF($H85="預設逸散率Default",ROUND(VLOOKUP($I85,'Other Emission Factor'!$F$4:$I$11,2,FALSE),10),IF($H85="自訂值 Custom Value",P85,0))),0)</f>
        <v>0</v>
      </c>
      <c r="AJ85" s="468">
        <v>0</v>
      </c>
      <c r="AK85" s="468">
        <v>0</v>
      </c>
      <c r="AL85" s="468">
        <v>0</v>
      </c>
      <c r="AM85" s="534" t="str">
        <f>IFERROR(IF($H85="預設逸散率Default",VLOOKUP($I85,表格12[],4,FALSE),IF($H85="自訂值Custom Value",Q85,"")),"")</f>
        <v/>
      </c>
      <c r="AN85" s="535">
        <f t="shared" si="38"/>
        <v>0</v>
      </c>
      <c r="AO85" s="470">
        <f>IF(Z85="V",IF('1.GHG Inventory Form'!$E$6="IPCC AR2 Report(1995)",'6.GWP'!$C$2,IF('1.GHG Inventory Form'!$E$6="IPCC AR3 Report(2001)",'6.GWP'!$D$2,IF('1.GHG Inventory Form'!$E$6="IPCC AR4 Report(2007)",'6.GWP'!$E$2,IF('1.GHG Inventory Form'!$E$6="IPCC AR5 Report(2013)",'6.GWP'!$F$2,IF('1.GHG Inventory Form'!$E$6="IPCC AR6 Report(2021)",'6.GWP'!$G$2,0))))),0)</f>
        <v>0</v>
      </c>
      <c r="AP85" s="470">
        <f>IF(AA85="V",IF('1.GHG Inventory Form'!$E$6="IPCC AR2 Report(1995)",#REF!,IF('1.GHG Inventory Form'!$E$6="IPCC AR3 Report(2001)",#REF!,IF('1.GHG Inventory Form'!$E$6="IPCC AR4 Report(2007)",#REF!,IF('1.GHG Inventory Form'!$E$6="IPCC AR5 Report(2013)",#REF!,IF('1.GHG Inventory Form'!$E$6="IPCC AR6 Report(2021)",#REF!,0))))),0)</f>
        <v>0</v>
      </c>
      <c r="AQ85" s="470">
        <f>IFERROR(IF(AB85="V",IF('1.GHG Inventory Form'!$E$6="IPCC AR2 Report(1995)",VLOOKUP(K85,'6.GWP'!$B$2:$G$173,2,FALSE),IF('1.GHG Inventory Form'!$E$6="IPCC AR3 Report(2001)",VLOOKUP(K85,'6.GWP'!$B$2:$G$173,3,FALSE),IF('1.GHG Inventory Form'!$E$6="IPCC AR4 Report(2007)",VLOOKUP(K85,'6.GWP'!$B$2:$G$173,4,FALSE),IF('1.GHG Inventory Form'!$E$6="IPCC AR5 Report(2013)",VLOOKUP(K85,'6.GWP'!$B$2:$G$173,5,FALSE),IF('1.GHG Inventory Form'!$E$6="IPCC AR6 Report(2021)",VLOOKUP(K85,'6.GWP'!$B$2:$G$173,6,FALSE),0))))),0),0)</f>
        <v>0</v>
      </c>
      <c r="AR85" s="470">
        <f>IFERROR(IF(AC85="V",IF('1.GHG Inventory Form'!$E$6="IPCC AR2 Report(1995)",VLOOKUP(K85,'6.GWP'!$B$2:$G$173,2,FALSE),IF('1.GHG Inventory Form'!$E$6="IPCC AR3 Report(2001)",VLOOKUP(K85,'6.GWP'!$B$2:$G$173,3,FALSE),IF('1.GHG Inventory Form'!$E$6="IPCC AR4 Report(2007)",VLOOKUP(K85,'6.GWP'!$B$2:$G$173,4,FALSE),IF('1.GHG Inventory Form'!$E$6="IPCC AR5 Report(2013)",VLOOKUP(K85,'6.GWP'!$B$2:$G$173,5,FALSE),IF('1.GHG Inventory Form'!$E$6="IPCC AR6 Report(2021)",VLOOKUP(K85,'6.GWP'!$B$2:$G$173,6,FALSE),0))))),0),0)</f>
        <v>0</v>
      </c>
      <c r="AS85" s="470">
        <f>IFERROR(IF(AD85="V",IF('1.GHG Inventory Form'!$E$6="IPCC AR2 Report(1995)",VLOOKUP(G85,'6.GWP'!$B$2:$G$173,2,FALSE),IF('1.GHG Inventory Form'!$E$6="IPCC AR3 Report(2001)",VLOOKUP(G85,'6.GWP'!$B$2:$G$173,3,FALSE),IF('1.GHG Inventory Form'!$E$6="IPCC AR4 Report(2007)",VLOOKUP(G85,'6.GWP'!$B$2:$G$173,4,FALSE),IF('1.GHG Inventory Form'!$E$6="IPCC AR5 Report(2013)",VLOOKUP(G85,'6.GWP'!$B$2:$G$173,5,FALSE),IF('1.GHG Inventory Form'!$E$6="IPCC AR6 Report(2021)",VLOOKUP(G85,'6.GWP'!$B$2:$G$173,6,FALSE),0))))),0),0)</f>
        <v>0</v>
      </c>
      <c r="AT85"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5" s="438" t="str">
        <f t="shared" si="45"/>
        <v/>
      </c>
      <c r="AV85" s="438" t="str">
        <f t="shared" si="46"/>
        <v/>
      </c>
      <c r="AW85" s="438" t="str">
        <f t="shared" si="47"/>
        <v/>
      </c>
      <c r="AX85" s="438" t="str">
        <f t="shared" si="48"/>
        <v/>
      </c>
      <c r="AY85" s="438" t="str">
        <f t="shared" si="49"/>
        <v/>
      </c>
      <c r="AZ85" s="438" t="str">
        <f t="shared" si="50"/>
        <v/>
      </c>
      <c r="BA85" s="438" t="str">
        <f t="shared" si="51"/>
        <v/>
      </c>
      <c r="BB85" s="497">
        <f t="shared" si="39"/>
        <v>0</v>
      </c>
      <c r="BC85" s="472">
        <f t="shared" si="40"/>
        <v>0</v>
      </c>
      <c r="BD85" s="473">
        <f t="shared" si="41"/>
        <v>0</v>
      </c>
      <c r="BI85" s="95" t="str">
        <f t="shared" si="42"/>
        <v/>
      </c>
      <c r="BJ85" s="95" t="str">
        <f t="shared" si="43"/>
        <v/>
      </c>
      <c r="BK85" s="95" t="str">
        <f t="shared" si="44"/>
        <v/>
      </c>
    </row>
    <row r="86" spans="1:63" customFormat="1" ht="31" customHeight="1" thickBot="1">
      <c r="A86">
        <v>28</v>
      </c>
      <c r="B86" s="753"/>
      <c r="C86" s="833"/>
      <c r="D86" s="787"/>
      <c r="E86" s="818"/>
      <c r="F86" s="753"/>
      <c r="G86" s="529" t="s">
        <v>3300</v>
      </c>
      <c r="H86" s="467" t="str">
        <f t="shared" si="29"/>
        <v>預設逸散率Default</v>
      </c>
      <c r="I86" s="530" t="str">
        <f>IFERROR(LOOKUP(1,0/(('Data Request'!$E$50:$E$105='1.GHG Inventory Form'!$C$50)*('Data Request'!$B$50:$B$105='1.GHG Inventory Form'!$A86)),'Data Request'!$O$50:$O$105),"")</f>
        <v/>
      </c>
      <c r="J86" s="203" t="str">
        <f>IFERROR(LOOKUP(1,0/(('Data Request'!$E$50:$E$105='1.GHG Inventory Form'!$C$50)*('Data Request'!$B$50:$B$105='1.GHG Inventory Form'!$A86)),'Data Request'!$G$50:$G$105),"")</f>
        <v/>
      </c>
      <c r="K86" s="519" t="str">
        <f>IFERROR(LOOKUP(1,0/(('Data Request'!$E$50:$E$105=$C$50)*('Data Request'!$B$50:$B$105='1.GHG Inventory Form'!$A86)),'Data Request'!$H$50:$H$105),"")</f>
        <v/>
      </c>
      <c r="L86" s="243" t="str">
        <f>IFERROR(LOOKUP(1,0/(('Data Request'!$E$50:$E$105='1.GHG Inventory Form'!$C$50)*('Data Request'!$B$50:$B$105='1.GHG Inventory Form'!$A86)),'Data Request'!$M$50:$M$105),"")</f>
        <v/>
      </c>
      <c r="M86" s="466" t="s">
        <v>3328</v>
      </c>
      <c r="N86" s="254"/>
      <c r="O86" s="254"/>
      <c r="P86" s="531" t="str">
        <f t="shared" si="30"/>
        <v/>
      </c>
      <c r="Q86" s="532"/>
      <c r="R86" s="533"/>
      <c r="S86" s="525"/>
      <c r="T86" s="525"/>
      <c r="U86" s="525"/>
      <c r="V86" s="525"/>
      <c r="W86" s="525"/>
      <c r="X86" s="525"/>
      <c r="Y86" s="493" t="str">
        <f t="shared" si="31"/>
        <v/>
      </c>
      <c r="Z86" s="468" t="str">
        <f t="shared" si="32"/>
        <v/>
      </c>
      <c r="AA86" s="468" t="str">
        <f t="shared" si="33"/>
        <v/>
      </c>
      <c r="AB86" s="468" t="str">
        <f t="shared" si="34"/>
        <v/>
      </c>
      <c r="AC86" s="468" t="str">
        <f t="shared" si="35"/>
        <v/>
      </c>
      <c r="AD86" s="468" t="str">
        <f t="shared" si="36"/>
        <v/>
      </c>
      <c r="AE86" s="527" t="str">
        <f t="shared" si="37"/>
        <v/>
      </c>
      <c r="AF86" s="493">
        <v>0</v>
      </c>
      <c r="AG86" s="468">
        <v>0</v>
      </c>
      <c r="AH86" s="468">
        <v>0</v>
      </c>
      <c r="AI86" s="468">
        <f>IFERROR(IF(G86="填充量計算 Recharge of Loss Volume",1,IF($H86="預設逸散率Default",ROUND(VLOOKUP($I86,'Other Emission Factor'!$F$4:$I$11,2,FALSE),10),IF($H86="自訂值 Custom Value",P86,0))),0)</f>
        <v>0</v>
      </c>
      <c r="AJ86" s="468">
        <v>0</v>
      </c>
      <c r="AK86" s="468">
        <v>0</v>
      </c>
      <c r="AL86" s="468">
        <v>0</v>
      </c>
      <c r="AM86" s="534" t="str">
        <f>IFERROR(IF($H86="預設逸散率Default",VLOOKUP($I86,表格12[],4,FALSE),IF($H86="自訂值Custom Value",Q86,"")),"")</f>
        <v/>
      </c>
      <c r="AN86" s="535">
        <f t="shared" si="38"/>
        <v>0</v>
      </c>
      <c r="AO86" s="470">
        <f>IF(Z86="V",IF('1.GHG Inventory Form'!$E$6="IPCC AR2 Report(1995)",'6.GWP'!$C$2,IF('1.GHG Inventory Form'!$E$6="IPCC AR3 Report(2001)",'6.GWP'!$D$2,IF('1.GHG Inventory Form'!$E$6="IPCC AR4 Report(2007)",'6.GWP'!$E$2,IF('1.GHG Inventory Form'!$E$6="IPCC AR5 Report(2013)",'6.GWP'!$F$2,IF('1.GHG Inventory Form'!$E$6="IPCC AR6 Report(2021)",'6.GWP'!$G$2,0))))),0)</f>
        <v>0</v>
      </c>
      <c r="AP86" s="470">
        <f>IF(AA86="V",IF('1.GHG Inventory Form'!$E$6="IPCC AR2 Report(1995)",#REF!,IF('1.GHG Inventory Form'!$E$6="IPCC AR3 Report(2001)",#REF!,IF('1.GHG Inventory Form'!$E$6="IPCC AR4 Report(2007)",#REF!,IF('1.GHG Inventory Form'!$E$6="IPCC AR5 Report(2013)",#REF!,IF('1.GHG Inventory Form'!$E$6="IPCC AR6 Report(2021)",#REF!,0))))),0)</f>
        <v>0</v>
      </c>
      <c r="AQ86" s="470">
        <f>IFERROR(IF(AB86="V",IF('1.GHG Inventory Form'!$E$6="IPCC AR2 Report(1995)",VLOOKUP(K86,'6.GWP'!$B$2:$G$173,2,FALSE),IF('1.GHG Inventory Form'!$E$6="IPCC AR3 Report(2001)",VLOOKUP(K86,'6.GWP'!$B$2:$G$173,3,FALSE),IF('1.GHG Inventory Form'!$E$6="IPCC AR4 Report(2007)",VLOOKUP(K86,'6.GWP'!$B$2:$G$173,4,FALSE),IF('1.GHG Inventory Form'!$E$6="IPCC AR5 Report(2013)",VLOOKUP(K86,'6.GWP'!$B$2:$G$173,5,FALSE),IF('1.GHG Inventory Form'!$E$6="IPCC AR6 Report(2021)",VLOOKUP(K86,'6.GWP'!$B$2:$G$173,6,FALSE),0))))),0),0)</f>
        <v>0</v>
      </c>
      <c r="AR86" s="470">
        <f>IFERROR(IF(AC86="V",IF('1.GHG Inventory Form'!$E$6="IPCC AR2 Report(1995)",VLOOKUP(K86,'6.GWP'!$B$2:$G$173,2,FALSE),IF('1.GHG Inventory Form'!$E$6="IPCC AR3 Report(2001)",VLOOKUP(K86,'6.GWP'!$B$2:$G$173,3,FALSE),IF('1.GHG Inventory Form'!$E$6="IPCC AR4 Report(2007)",VLOOKUP(K86,'6.GWP'!$B$2:$G$173,4,FALSE),IF('1.GHG Inventory Form'!$E$6="IPCC AR5 Report(2013)",VLOOKUP(K86,'6.GWP'!$B$2:$G$173,5,FALSE),IF('1.GHG Inventory Form'!$E$6="IPCC AR6 Report(2021)",VLOOKUP(K86,'6.GWP'!$B$2:$G$173,6,FALSE),0))))),0),0)</f>
        <v>0</v>
      </c>
      <c r="AS86" s="470">
        <f>IFERROR(IF(AD86="V",IF('1.GHG Inventory Form'!$E$6="IPCC AR2 Report(1995)",VLOOKUP(G86,'6.GWP'!$B$2:$G$173,2,FALSE),IF('1.GHG Inventory Form'!$E$6="IPCC AR3 Report(2001)",VLOOKUP(G86,'6.GWP'!$B$2:$G$173,3,FALSE),IF('1.GHG Inventory Form'!$E$6="IPCC AR4 Report(2007)",VLOOKUP(G86,'6.GWP'!$B$2:$G$173,4,FALSE),IF('1.GHG Inventory Form'!$E$6="IPCC AR5 Report(2013)",VLOOKUP(G86,'6.GWP'!$B$2:$G$173,5,FALSE),IF('1.GHG Inventory Form'!$E$6="IPCC AR6 Report(2021)",VLOOKUP(G86,'6.GWP'!$B$2:$G$173,6,FALSE),0))))),0),0)</f>
        <v>0</v>
      </c>
      <c r="AT86" s="496">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6" s="438" t="str">
        <f t="shared" si="45"/>
        <v/>
      </c>
      <c r="AV86" s="438" t="str">
        <f t="shared" si="46"/>
        <v/>
      </c>
      <c r="AW86" s="438" t="str">
        <f t="shared" si="47"/>
        <v/>
      </c>
      <c r="AX86" s="438" t="str">
        <f t="shared" si="48"/>
        <v/>
      </c>
      <c r="AY86" s="438" t="str">
        <f t="shared" si="49"/>
        <v/>
      </c>
      <c r="AZ86" s="438" t="str">
        <f t="shared" si="50"/>
        <v/>
      </c>
      <c r="BA86" s="438" t="str">
        <f t="shared" si="51"/>
        <v/>
      </c>
      <c r="BB86" s="497">
        <f t="shared" si="39"/>
        <v>0</v>
      </c>
      <c r="BC86" s="472">
        <f t="shared" si="40"/>
        <v>0</v>
      </c>
      <c r="BD86" s="473">
        <f t="shared" si="41"/>
        <v>0</v>
      </c>
      <c r="BI86" s="95" t="str">
        <f t="shared" si="42"/>
        <v/>
      </c>
      <c r="BJ86" s="95" t="str">
        <f t="shared" si="43"/>
        <v/>
      </c>
      <c r="BK86" s="95" t="str">
        <f t="shared" si="44"/>
        <v/>
      </c>
    </row>
    <row r="87" spans="1:63" customFormat="1" ht="31.5" customHeight="1" thickBot="1">
      <c r="A87">
        <v>29</v>
      </c>
      <c r="B87" s="750"/>
      <c r="C87" s="834"/>
      <c r="D87" s="788"/>
      <c r="E87" s="830"/>
      <c r="F87" s="750"/>
      <c r="G87" s="529" t="s">
        <v>3300</v>
      </c>
      <c r="H87" s="467" t="str">
        <f t="shared" si="29"/>
        <v>預設逸散率Default</v>
      </c>
      <c r="I87" s="536" t="str">
        <f>IFERROR(LOOKUP(1,0/(('Data Request'!$E$50:$E$105='1.GHG Inventory Form'!$C$50)*('Data Request'!$B$50:$B$105='1.GHG Inventory Form'!$A87)),'Data Request'!$O$50:$O$105),"")</f>
        <v/>
      </c>
      <c r="J87" s="203" t="str">
        <f>IFERROR(LOOKUP(1,0/(('Data Request'!$E$50:$E$105='1.GHG Inventory Form'!$C$50)*('Data Request'!$B$50:$B$105='1.GHG Inventory Form'!$A87)),'Data Request'!$G$50:$G$105),"")</f>
        <v/>
      </c>
      <c r="K87" s="520" t="str">
        <f>IFERROR(LOOKUP(1,0/(('Data Request'!$E$50:$E$105=$C$50)*('Data Request'!$B$50:$B$105='1.GHG Inventory Form'!$A87)),'Data Request'!$H$50:$H$105),"")</f>
        <v/>
      </c>
      <c r="L87" s="246" t="str">
        <f>IFERROR(LOOKUP(1,0/(('Data Request'!$E$50:$E$105='1.GHG Inventory Form'!$C$50)*('Data Request'!$B$50:$B$105='1.GHG Inventory Form'!$A87)),'Data Request'!$M$50:$M$105),"")</f>
        <v/>
      </c>
      <c r="M87" s="466" t="str">
        <f>IFERROR(IF(H87="預設逸散率Default","ton","請填寫自訂活動數據單位Please fill in Custom Unit"),"請選擇預設冷媒種類")</f>
        <v>ton</v>
      </c>
      <c r="N87" s="255"/>
      <c r="O87" s="255"/>
      <c r="P87" s="531" t="str">
        <f t="shared" si="30"/>
        <v/>
      </c>
      <c r="Q87" s="537"/>
      <c r="R87" s="533"/>
      <c r="S87" s="525"/>
      <c r="T87" s="525"/>
      <c r="U87" s="525"/>
      <c r="V87" s="525"/>
      <c r="W87" s="525"/>
      <c r="X87" s="525"/>
      <c r="Y87" s="503" t="str">
        <f t="shared" si="31"/>
        <v/>
      </c>
      <c r="Z87" s="504" t="str">
        <f t="shared" si="32"/>
        <v/>
      </c>
      <c r="AA87" s="504" t="str">
        <f t="shared" si="33"/>
        <v/>
      </c>
      <c r="AB87" s="504" t="str">
        <f t="shared" si="34"/>
        <v/>
      </c>
      <c r="AC87" s="504" t="str">
        <f t="shared" si="35"/>
        <v/>
      </c>
      <c r="AD87" s="504" t="str">
        <f t="shared" si="36"/>
        <v/>
      </c>
      <c r="AE87" s="538" t="str">
        <f t="shared" si="37"/>
        <v/>
      </c>
      <c r="AF87" s="503">
        <v>0</v>
      </c>
      <c r="AG87" s="504">
        <v>0</v>
      </c>
      <c r="AH87" s="504">
        <v>0</v>
      </c>
      <c r="AI87" s="468">
        <f>IFERROR(IF(G87="填充量計算 Recharge of Loss Volume",1,IF($H87="預設逸散率Default",ROUND(VLOOKUP($I87,'Other Emission Factor'!$F$4:$I$11,2,FALSE),10),IF($H87="自訂值 Custom Value",P87,0))),0)</f>
        <v>0</v>
      </c>
      <c r="AJ87" s="504">
        <v>0</v>
      </c>
      <c r="AK87" s="504">
        <v>0</v>
      </c>
      <c r="AL87" s="504">
        <v>0</v>
      </c>
      <c r="AM87" s="539" t="str">
        <f>IFERROR(IF($H87="預設逸散率Default",VLOOKUP($I87,表格12[],4,FALSE),IF($H87="自訂值Custom Value",Q87,"")),"")</f>
        <v/>
      </c>
      <c r="AN87" s="540">
        <f t="shared" si="38"/>
        <v>0</v>
      </c>
      <c r="AO87" s="510">
        <f>IF(Z87="V",IF('1.GHG Inventory Form'!$E$6="IPCC AR2 Report(1995)",'6.GWP'!$C$2,IF('1.GHG Inventory Form'!$E$6="IPCC AR3 Report(2001)",'6.GWP'!$D$2,IF('1.GHG Inventory Form'!$E$6="IPCC AR4 Report(2007)",'6.GWP'!$E$2,IF('1.GHG Inventory Form'!$E$6="IPCC AR5 Report(2013)",'6.GWP'!$F$2,IF('1.GHG Inventory Form'!$E$6="IPCC AR6 Report(2021)",'6.GWP'!$G$2,0))))),0)</f>
        <v>0</v>
      </c>
      <c r="AP87" s="510">
        <f>IF(AA87="V",IF('1.GHG Inventory Form'!$E$6="IPCC AR2 Report(1995)",#REF!,IF('1.GHG Inventory Form'!$E$6="IPCC AR3 Report(2001)",#REF!,IF('1.GHG Inventory Form'!$E$6="IPCC AR4 Report(2007)",#REF!,IF('1.GHG Inventory Form'!$E$6="IPCC AR5 Report(2013)",#REF!,IF('1.GHG Inventory Form'!$E$6="IPCC AR6 Report(2021)",#REF!,0))))),0)</f>
        <v>0</v>
      </c>
      <c r="AQ87" s="510">
        <f>IFERROR(IF(AB87="V",IF('1.GHG Inventory Form'!$E$6="IPCC AR2 Report(1995)",VLOOKUP(K87,'6.GWP'!$B$2:$G$173,2,FALSE),IF('1.GHG Inventory Form'!$E$6="IPCC AR3 Report(2001)",VLOOKUP(K87,'6.GWP'!$B$2:$G$173,3,FALSE),IF('1.GHG Inventory Form'!$E$6="IPCC AR4 Report(2007)",VLOOKUP(K87,'6.GWP'!$B$2:$G$173,4,FALSE),IF('1.GHG Inventory Form'!$E$6="IPCC AR5 Report(2013)",VLOOKUP(K87,'6.GWP'!$B$2:$G$173,5,FALSE),IF('1.GHG Inventory Form'!$E$6="IPCC AR6 Report(2021)",VLOOKUP(K87,'6.GWP'!$B$2:$G$173,6,FALSE),0))))),0),0)</f>
        <v>0</v>
      </c>
      <c r="AR87" s="510">
        <f>IFERROR(IF(AC87="V",IF('1.GHG Inventory Form'!$E$6="IPCC AR2 Report(1995)",VLOOKUP(K87,'6.GWP'!$B$2:$G$173,2,FALSE),IF('1.GHG Inventory Form'!$E$6="IPCC AR3 Report(2001)",VLOOKUP(K87,'6.GWP'!$B$2:$G$173,3,FALSE),IF('1.GHG Inventory Form'!$E$6="IPCC AR4 Report(2007)",VLOOKUP(K87,'6.GWP'!$B$2:$G$173,4,FALSE),IF('1.GHG Inventory Form'!$E$6="IPCC AR5 Report(2013)",VLOOKUP(K87,'6.GWP'!$B$2:$G$173,5,FALSE),IF('1.GHG Inventory Form'!$E$6="IPCC AR6 Report(2021)",VLOOKUP(K87,'6.GWP'!$B$2:$G$173,6,FALSE),0))))),0),0)</f>
        <v>0</v>
      </c>
      <c r="AS87" s="510">
        <f>IFERROR(IF(AD87="V",IF('1.GHG Inventory Form'!$E$6="IPCC AR2 Report(1995)",VLOOKUP(G87,'6.GWP'!$B$2:$G$173,2,FALSE),IF('1.GHG Inventory Form'!$E$6="IPCC AR3 Report(2001)",VLOOKUP(G87,'6.GWP'!$B$2:$G$173,3,FALSE),IF('1.GHG Inventory Form'!$E$6="IPCC AR4 Report(2007)",VLOOKUP(G87,'6.GWP'!$B$2:$G$173,4,FALSE),IF('1.GHG Inventory Form'!$E$6="IPCC AR5 Report(2013)",VLOOKUP(G87,'6.GWP'!$B$2:$G$173,5,FALSE),IF('1.GHG Inventory Form'!$E$6="IPCC AR6 Report(2021)",VLOOKUP(G87,'6.GWP'!$B$2:$G$173,6,FALSE),0))))),0),0)</f>
        <v>0</v>
      </c>
      <c r="AT87" s="511">
        <f>IFERROR(IF(#REF!=1,IF('1.GHG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87" s="438" t="str">
        <f t="shared" si="45"/>
        <v/>
      </c>
      <c r="AV87" s="438" t="str">
        <f t="shared" si="46"/>
        <v/>
      </c>
      <c r="AW87" s="438" t="str">
        <f t="shared" si="47"/>
        <v/>
      </c>
      <c r="AX87" s="438" t="str">
        <f t="shared" si="48"/>
        <v/>
      </c>
      <c r="AY87" s="438" t="str">
        <f t="shared" si="49"/>
        <v/>
      </c>
      <c r="AZ87" s="438" t="str">
        <f t="shared" si="50"/>
        <v/>
      </c>
      <c r="BA87" s="438" t="str">
        <f t="shared" si="51"/>
        <v/>
      </c>
      <c r="BB87" s="513">
        <f t="shared" si="39"/>
        <v>0</v>
      </c>
      <c r="BC87" s="514">
        <f t="shared" si="40"/>
        <v>0</v>
      </c>
      <c r="BD87" s="515">
        <f t="shared" si="41"/>
        <v>0</v>
      </c>
      <c r="BI87" s="95" t="str">
        <f t="shared" si="42"/>
        <v/>
      </c>
      <c r="BJ87" s="95" t="str">
        <f t="shared" si="43"/>
        <v/>
      </c>
      <c r="BK87" s="95" t="str">
        <f t="shared" si="44"/>
        <v/>
      </c>
    </row>
    <row r="88" spans="1:63" customFormat="1" ht="19" customHeight="1" thickBot="1">
      <c r="B88" s="143" t="s">
        <v>3329</v>
      </c>
      <c r="C88" s="30"/>
      <c r="D88" s="18"/>
      <c r="E88" s="18"/>
      <c r="F88" s="18"/>
      <c r="G88" s="18"/>
      <c r="H88" s="18"/>
      <c r="I88" s="18"/>
      <c r="J88" s="18"/>
      <c r="K88" s="18"/>
      <c r="L88" s="18"/>
      <c r="M88" s="533"/>
      <c r="N88" s="533"/>
      <c r="O88" s="541"/>
      <c r="P88" s="533"/>
      <c r="Q88" s="533"/>
      <c r="R88" s="533"/>
      <c r="S88" s="533"/>
      <c r="T88" s="542"/>
      <c r="U88" s="542"/>
      <c r="V88" s="542"/>
      <c r="W88" s="542"/>
      <c r="X88" s="542"/>
      <c r="Y88" s="19"/>
      <c r="Z88" s="17"/>
      <c r="AA88" s="17"/>
      <c r="AB88" s="17"/>
      <c r="AC88" s="17"/>
      <c r="AD88" s="17"/>
      <c r="AE88" s="17"/>
      <c r="AF88" s="17"/>
      <c r="AG88" s="17"/>
      <c r="AH88" s="17"/>
      <c r="AI88" s="17"/>
      <c r="AJ88" s="112"/>
      <c r="AK88" s="112"/>
      <c r="AL88" s="112"/>
      <c r="AM88" s="165"/>
      <c r="AN88" s="112"/>
      <c r="AO88" s="112"/>
      <c r="AP88" s="112"/>
      <c r="AY88" s="293"/>
      <c r="AZ88" s="293"/>
      <c r="BD88" s="113"/>
    </row>
    <row r="89" spans="1:63" s="142" customFormat="1" ht="64.5" customHeight="1" thickBot="1">
      <c r="B89" s="543" t="s">
        <v>3330</v>
      </c>
      <c r="C89" s="415" t="s">
        <v>3331</v>
      </c>
      <c r="D89" s="779" t="s">
        <v>3332</v>
      </c>
      <c r="E89" s="780"/>
      <c r="F89" s="418" t="s">
        <v>3227</v>
      </c>
      <c r="G89" s="416" t="s">
        <v>3333</v>
      </c>
      <c r="H89" s="416" t="s">
        <v>3334</v>
      </c>
      <c r="I89" s="416" t="s">
        <v>3233</v>
      </c>
      <c r="J89" s="416" t="s">
        <v>3235</v>
      </c>
      <c r="K89" s="417" t="s">
        <v>3335</v>
      </c>
      <c r="M89" s="545"/>
      <c r="N89" s="545"/>
      <c r="O89" s="545"/>
      <c r="P89" s="545"/>
      <c r="Q89" s="546"/>
      <c r="R89" s="545"/>
      <c r="S89" s="545"/>
      <c r="T89" s="545"/>
      <c r="U89" s="545"/>
      <c r="V89" s="545"/>
      <c r="W89" s="545"/>
      <c r="X89" s="545"/>
      <c r="Y89" s="547" t="s">
        <v>3236</v>
      </c>
      <c r="Z89" s="548" t="s">
        <v>3237</v>
      </c>
      <c r="AA89" s="548" t="s">
        <v>3238</v>
      </c>
      <c r="AB89" s="548" t="s">
        <v>3239</v>
      </c>
      <c r="AC89" s="548" t="s">
        <v>3240</v>
      </c>
      <c r="AD89" s="548" t="s">
        <v>3241</v>
      </c>
      <c r="AE89" s="549" t="s">
        <v>3242</v>
      </c>
      <c r="AF89" s="547" t="s">
        <v>3236</v>
      </c>
      <c r="AG89" s="548" t="s">
        <v>3237</v>
      </c>
      <c r="AH89" s="548" t="s">
        <v>3238</v>
      </c>
      <c r="AI89" s="548" t="s">
        <v>3239</v>
      </c>
      <c r="AJ89" s="548" t="s">
        <v>3240</v>
      </c>
      <c r="AK89" s="548" t="s">
        <v>3241</v>
      </c>
      <c r="AL89" s="548" t="s">
        <v>3242</v>
      </c>
      <c r="AM89" s="549" t="s">
        <v>3336</v>
      </c>
      <c r="AN89" s="550" t="s">
        <v>3236</v>
      </c>
      <c r="AO89" s="551" t="s">
        <v>3237</v>
      </c>
      <c r="AP89" s="551" t="s">
        <v>3238</v>
      </c>
      <c r="AQ89" s="551" t="s">
        <v>3239</v>
      </c>
      <c r="AR89" s="551" t="s">
        <v>3240</v>
      </c>
      <c r="AS89" s="551" t="s">
        <v>3241</v>
      </c>
      <c r="AT89" s="552" t="s">
        <v>3242</v>
      </c>
      <c r="AU89" s="553" t="s">
        <v>3236</v>
      </c>
      <c r="AV89" s="419" t="s">
        <v>3237</v>
      </c>
      <c r="AW89" s="419" t="s">
        <v>3238</v>
      </c>
      <c r="AX89" s="419" t="s">
        <v>3239</v>
      </c>
      <c r="AY89" s="419" t="s">
        <v>3240</v>
      </c>
      <c r="AZ89" s="419" t="s">
        <v>3241</v>
      </c>
      <c r="BA89" s="554" t="s">
        <v>3242</v>
      </c>
      <c r="BB89" s="407" t="s">
        <v>3337</v>
      </c>
      <c r="BC89" s="555" t="s">
        <v>3338</v>
      </c>
      <c r="BD89" s="556" t="s">
        <v>3339</v>
      </c>
    </row>
    <row r="90" spans="1:63" customFormat="1" ht="46.5" customHeight="1">
      <c r="B90" s="787" t="s">
        <v>3340</v>
      </c>
      <c r="C90" s="789">
        <v>2.1</v>
      </c>
      <c r="D90" s="790" t="s">
        <v>3341</v>
      </c>
      <c r="E90" s="768"/>
      <c r="F90" s="557" t="s">
        <v>3342</v>
      </c>
      <c r="G90" s="558" t="s">
        <v>3143</v>
      </c>
      <c r="H90" s="256">
        <f>IF('Data Request'!J15="",,'Data Request'!M15)</f>
        <v>145.833</v>
      </c>
      <c r="I90" s="559" t="str">
        <f>IFERROR(VLOOKUP(K90,表格13[[國家&amp;電網]:[電力係數單位]],4,FALSE),"")</f>
        <v>MWh</v>
      </c>
      <c r="J90" s="172"/>
      <c r="K90" s="560" t="str">
        <f>VLOOKUP('Data Request'!$G$3,'Org mapping'!$B:$D,3,FALSE)&amp;(IF(VLOOKUP('Data Request'!$G$3,'Org mapping'!$B:$E,4,FALSE)="","",VLOOKUP('Data Request'!$G$3,'Org mapping'!$B:$E,4,FALSE))&amp;'Data Request'!$G$6-1)</f>
        <v>Taiwan2022</v>
      </c>
      <c r="M90" s="525"/>
      <c r="N90" s="525"/>
      <c r="O90" s="525"/>
      <c r="P90" s="525"/>
      <c r="Q90" s="533"/>
      <c r="R90" s="525"/>
      <c r="S90" s="525"/>
      <c r="T90" s="525"/>
      <c r="U90" s="525"/>
      <c r="V90" s="525"/>
      <c r="W90" s="525"/>
      <c r="X90" s="525"/>
      <c r="Y90" s="493" t="str">
        <f t="shared" ref="Y90:AE96" si="52">IF(AF90&gt;0.0000000001,"V","")</f>
        <v>V</v>
      </c>
      <c r="Z90" s="468" t="str">
        <f t="shared" si="52"/>
        <v/>
      </c>
      <c r="AA90" s="468" t="str">
        <f t="shared" si="52"/>
        <v/>
      </c>
      <c r="AB90" s="468" t="str">
        <f t="shared" si="52"/>
        <v/>
      </c>
      <c r="AC90" s="468" t="str">
        <f t="shared" si="52"/>
        <v/>
      </c>
      <c r="AD90" s="468" t="str">
        <f t="shared" si="52"/>
        <v/>
      </c>
      <c r="AE90" s="494" t="str">
        <f t="shared" si="52"/>
        <v/>
      </c>
      <c r="AF90" s="493">
        <f>IFERROR(VLOOKUP(K90,表格13[[國家&amp;電網]:[電力係數2]],2,FALSE),0)</f>
        <v>0.495</v>
      </c>
      <c r="AG90" s="468">
        <v>0</v>
      </c>
      <c r="AH90" s="468">
        <v>0</v>
      </c>
      <c r="AI90" s="468">
        <v>0</v>
      </c>
      <c r="AJ90" s="468">
        <v>0</v>
      </c>
      <c r="AK90" s="468">
        <v>0</v>
      </c>
      <c r="AL90" s="468">
        <v>0</v>
      </c>
      <c r="AM90" s="534" t="str">
        <f>IFERROR(IF(AND(H90&gt;0,#REF!="S"),VLOOKUP(K90,表格13[[國家&amp;電網]:[電力係數來源2]],3,FALSE),""),"")</f>
        <v/>
      </c>
      <c r="AN90" s="535">
        <f t="shared" ref="AN90:AN99" si="53">IF(Y90="V",1,0)</f>
        <v>1</v>
      </c>
      <c r="AO90" s="470">
        <f>IF(Z90="V",IF('1.GHG Inventory Form'!$E$6="IPCC AR2 Report(1995)",'6.GWP'!$C$2,IF('1.GHG Inventory Form'!$E$6="IPCC AR3 Report(2001)",'6.GWP'!$D$2,IF('1.GHG Inventory Form'!$E$6="IPCC AR4 Report(2007)",'6.GWP'!$E$2,IF('1.GHG Inventory Form'!$E$6="IPCC AR5 Report(2013)",'6.GWP'!$F$2,IF('1.GHG Inventory Form'!$E$6="IPCC AR6 Report(2021)",'6.GWP'!$G$2,0))))),0)</f>
        <v>0</v>
      </c>
      <c r="AP90" s="470">
        <f>IF(AA90="V",IF('1.GHG Inventory Form'!$E$6="IPCC AR2 Report(1995)",'6.GWP'!$C$3,IF('1.GHG Inventory Form'!$E$6="IPCC AR3 Report(2001)",'6.GWP'!$D$3,IF('1.GHG Inventory Form'!$E$6="IPCC AR4 Report(2007)",'6.GWP'!$E$3,IF('1.GHG Inventory Form'!$E$6="IPCC AR5 Report(2013)",'6.GWP'!$F$3,IF('1.GHG Inventory Form'!$E$6="IPCC AR6 Report(2021)",'6.GWP'!$G$3,0))))),0)</f>
        <v>0</v>
      </c>
      <c r="AQ90" s="470">
        <v>0</v>
      </c>
      <c r="AR90" s="470">
        <v>0</v>
      </c>
      <c r="AS90" s="470">
        <f>IF(AA90="V",IF('1.GHG Inventory Form'!$E$6="IPCC AR2 Report(1995)",'6.GWP'!$C$5,IF('1.GHG Inventory Form'!$E$6="IPCC AR3 Report(2001)",'6.GWP'!$D$5,IF('1.GHG Inventory Form'!$E$6="IPCC AR4 Report(2007)",'6.GWP'!$E$5,IF('1.GHG Inventory Form'!$E$6="IPCC AR5 Report(2013)",'6.GWP'!$F$5,IF('1.GHG Inventory Form'!$E$6="IPCC AR6 Report(2021)",'6.GWP'!$G$5,0))))),0)</f>
        <v>0</v>
      </c>
      <c r="AT90" s="496">
        <f>IF(AA90="V",IF('1.GHG Inventory Form'!$E$6="IPCC AR2 Report(1995)",'6.GWP'!$C$4,IF('1.GHG Inventory Form'!$E$6="IPCC AR3 Report(2001)",'6.GWP'!$D$4,IF('1.GHG Inventory Form'!$E$6="IPCC AR4 Report(2007)",'6.GWP'!$E$4,IF('1.GHG Inventory Form'!$E$6="IPCC AR5 Report(2013)",'6.GWP'!$F$4,IF('1.GHG Inventory Form'!$E$6="IPCC AR6 Report(2021)",'6.GWP'!$G$4,0))))),0)</f>
        <v>0</v>
      </c>
      <c r="AU90" s="561">
        <f t="shared" ref="AU90:AU99" si="54">IFERROR($H90*AF90*AN90,"")</f>
        <v>72.187335000000004</v>
      </c>
      <c r="AV90" s="561">
        <f t="shared" ref="AV90:AV99" si="55">IFERROR($H90*AG90*AO90,"")</f>
        <v>0</v>
      </c>
      <c r="AW90" s="561">
        <f t="shared" ref="AW90:AW99" si="56">IFERROR($H90*AH90*AP90,"")</f>
        <v>0</v>
      </c>
      <c r="AX90" s="561">
        <f t="shared" ref="AX90:AX99" si="57">IFERROR($H90*AI90*AQ90,"")</f>
        <v>0</v>
      </c>
      <c r="AY90" s="561">
        <f t="shared" ref="AY90:AY99" si="58">IFERROR($H90*AJ90*AR90,"")</f>
        <v>0</v>
      </c>
      <c r="AZ90" s="561">
        <f t="shared" ref="AZ90:AZ99" si="59">IFERROR($H90*AK90*AS90,"")</f>
        <v>0</v>
      </c>
      <c r="BA90" s="561">
        <f t="shared" ref="BA90:BA99" si="60">IFERROR($H90*AL90*AT90,"")</f>
        <v>0</v>
      </c>
      <c r="BB90" s="562">
        <f t="shared" ref="BB90:BB99" si="61">ROUND(SUM(AU90:BA90),4)</f>
        <v>72.187299999999993</v>
      </c>
      <c r="BC90" s="472">
        <f t="shared" ref="BC90:BC99" si="62">BB90/SUM($BB$16:$BB$99)</f>
        <v>0.92161569013965827</v>
      </c>
      <c r="BD90" s="473">
        <f t="shared" ref="BD90:BD99" si="63">BB90/$BB$169</f>
        <v>0.77650894594568431</v>
      </c>
      <c r="BI90" s="95" t="str">
        <f t="shared" ref="BI90:BI99" si="64">IF(F90="Y",G90,"")</f>
        <v>外購電力(灰電)
Unspecified non-renewable electricity purchase from grid</v>
      </c>
      <c r="BJ90" s="95" t="str">
        <f t="shared" ref="BJ90:BJ95" si="65">IF(IF(F90="Y",J90,"")=0,"",(IF(F90="Y",J90,"")))</f>
        <v/>
      </c>
      <c r="BK90" s="95" t="str">
        <f t="shared" ref="BK90:BK95" si="66">IF(IF(F90="Y",K90,"")=0,"",(IF(F90="Y",K90,"")))</f>
        <v>Taiwan2022</v>
      </c>
    </row>
    <row r="91" spans="1:63" customFormat="1" ht="46.5" customHeight="1">
      <c r="B91" s="787"/>
      <c r="C91" s="789"/>
      <c r="D91" s="790"/>
      <c r="E91" s="768"/>
      <c r="F91" s="557" t="str">
        <f>IF('Data Request'!J16="","","Y")</f>
        <v/>
      </c>
      <c r="G91" s="558" t="s">
        <v>3343</v>
      </c>
      <c r="H91" s="256">
        <f>IF('Data Request'!J16="",,'Data Request'!M16)</f>
        <v>0</v>
      </c>
      <c r="I91" s="559" t="str">
        <f>IFERROR(VLOOKUP(K91,表格13[[國家&amp;電網]:[電力係數單位]],4,FALSE),"")</f>
        <v>MWh</v>
      </c>
      <c r="J91" s="257"/>
      <c r="K91" s="560" t="s">
        <v>3344</v>
      </c>
      <c r="M91" s="525"/>
      <c r="N91" s="525"/>
      <c r="O91" s="525"/>
      <c r="P91" s="525"/>
      <c r="Q91" s="533"/>
      <c r="R91" s="525"/>
      <c r="S91" s="525"/>
      <c r="T91" s="525"/>
      <c r="U91" s="525"/>
      <c r="V91" s="525"/>
      <c r="W91" s="525"/>
      <c r="X91" s="525"/>
      <c r="Y91" s="493" t="str">
        <f t="shared" si="52"/>
        <v/>
      </c>
      <c r="Z91" s="468" t="str">
        <f t="shared" si="52"/>
        <v/>
      </c>
      <c r="AA91" s="468" t="str">
        <f t="shared" si="52"/>
        <v/>
      </c>
      <c r="AB91" s="468" t="str">
        <f t="shared" si="52"/>
        <v/>
      </c>
      <c r="AC91" s="468" t="str">
        <f t="shared" si="52"/>
        <v/>
      </c>
      <c r="AD91" s="468" t="str">
        <f t="shared" si="52"/>
        <v/>
      </c>
      <c r="AE91" s="494" t="str">
        <f t="shared" si="52"/>
        <v/>
      </c>
      <c r="AF91" s="493">
        <f>IFERROR(VLOOKUP(K91,表格13[[國家&amp;電網]:[電力係數2]],2,FALSE),0)</f>
        <v>0</v>
      </c>
      <c r="AG91" s="468">
        <v>0</v>
      </c>
      <c r="AH91" s="468">
        <v>0</v>
      </c>
      <c r="AI91" s="468">
        <v>0</v>
      </c>
      <c r="AJ91" s="468">
        <v>0</v>
      </c>
      <c r="AK91" s="468">
        <v>0</v>
      </c>
      <c r="AL91" s="468">
        <v>0</v>
      </c>
      <c r="AM91" s="534" t="str">
        <f>IFERROR(IF(AND(H91&gt;0,#REF!="S"),VLOOKUP(K91,表格13[[國家&amp;電網]:[電力係數來源2]],3,FALSE),""),"")</f>
        <v/>
      </c>
      <c r="AN91" s="535">
        <f t="shared" si="53"/>
        <v>0</v>
      </c>
      <c r="AO91" s="470">
        <f>IF(Z91="V",IF('1.GHG Inventory Form'!$E$6="IPCC AR2 Report(1995)",'6.GWP'!$C$2,IF('1.GHG Inventory Form'!$E$6="IPCC AR3 Report(2001)",'6.GWP'!$D$2,IF('1.GHG Inventory Form'!$E$6="IPCC AR4 Report(2007)",'6.GWP'!$E$2,IF('1.GHG Inventory Form'!$E$6="IPCC AR5 Report(2013)",'6.GWP'!$F$2,IF('1.GHG Inventory Form'!$E$6="IPCC AR6 Report(2021)",'6.GWP'!$G$2,0))))),0)</f>
        <v>0</v>
      </c>
      <c r="AP91" s="470">
        <f>IF(AA91="V",IF('1.GHG Inventory Form'!$E$6="IPCC AR2 Report(1995)",'6.GWP'!$C$3,IF('1.GHG Inventory Form'!$E$6="IPCC AR3 Report(2001)",'6.GWP'!$D$3,IF('1.GHG Inventory Form'!$E$6="IPCC AR4 Report(2007)",'6.GWP'!$E$3,IF('1.GHG Inventory Form'!$E$6="IPCC AR5 Report(2013)",'6.GWP'!$F$3,IF('1.GHG Inventory Form'!$E$6="IPCC AR6 Report(2021)",'6.GWP'!$G$3,0))))),0)</f>
        <v>0</v>
      </c>
      <c r="AQ91" s="470">
        <v>0</v>
      </c>
      <c r="AR91" s="470">
        <v>0</v>
      </c>
      <c r="AS91" s="470">
        <f>IF(AA91="V",IF('1.GHG Inventory Form'!$E$6="IPCC AR2 Report(1995)",'6.GWP'!$C$5,IF('1.GHG Inventory Form'!$E$6="IPCC AR3 Report(2001)",'6.GWP'!$D$5,IF('1.GHG Inventory Form'!$E$6="IPCC AR4 Report(2007)",'6.GWP'!$E$5,IF('1.GHG Inventory Form'!$E$6="IPCC AR5 Report(2013)",'6.GWP'!$F$5,IF('1.GHG Inventory Form'!$E$6="IPCC AR6 Report(2021)",'6.GWP'!$G$5,0))))),0)</f>
        <v>0</v>
      </c>
      <c r="AT91" s="496">
        <f>IF(AA91="V",IF('1.GHG Inventory Form'!$E$6="IPCC AR2 Report(1995)",'6.GWP'!$C$4,IF('1.GHG Inventory Form'!$E$6="IPCC AR3 Report(2001)",'6.GWP'!$D$4,IF('1.GHG Inventory Form'!$E$6="IPCC AR4 Report(2007)",'6.GWP'!$E$4,IF('1.GHG Inventory Form'!$E$6="IPCC AR5 Report(2013)",'6.GWP'!$F$4,IF('1.GHG Inventory Form'!$E$6="IPCC AR6 Report(2021)",'6.GWP'!$G$4,0))))),0)</f>
        <v>0</v>
      </c>
      <c r="AU91" s="561">
        <f t="shared" si="54"/>
        <v>0</v>
      </c>
      <c r="AV91" s="561">
        <f t="shared" si="55"/>
        <v>0</v>
      </c>
      <c r="AW91" s="561">
        <f t="shared" si="56"/>
        <v>0</v>
      </c>
      <c r="AX91" s="561">
        <f t="shared" si="57"/>
        <v>0</v>
      </c>
      <c r="AY91" s="561">
        <f t="shared" si="58"/>
        <v>0</v>
      </c>
      <c r="AZ91" s="561">
        <f t="shared" si="59"/>
        <v>0</v>
      </c>
      <c r="BA91" s="561">
        <f t="shared" si="60"/>
        <v>0</v>
      </c>
      <c r="BB91" s="562">
        <f t="shared" si="61"/>
        <v>0</v>
      </c>
      <c r="BC91" s="472">
        <f t="shared" si="62"/>
        <v>0</v>
      </c>
      <c r="BD91" s="473">
        <f t="shared" si="63"/>
        <v>0</v>
      </c>
      <c r="BI91" s="95" t="str">
        <f t="shared" si="64"/>
        <v/>
      </c>
      <c r="BJ91" s="95" t="str">
        <f t="shared" si="65"/>
        <v/>
      </c>
      <c r="BK91" s="95" t="str">
        <f t="shared" si="66"/>
        <v/>
      </c>
    </row>
    <row r="92" spans="1:63" customFormat="1" ht="46.5" customHeight="1">
      <c r="B92" s="787"/>
      <c r="C92" s="789"/>
      <c r="D92" s="790"/>
      <c r="E92" s="768"/>
      <c r="F92" s="557" t="str">
        <f>IF('Data Request'!J17="","","Y")</f>
        <v/>
      </c>
      <c r="G92" s="558" t="s">
        <v>3345</v>
      </c>
      <c r="H92" s="256">
        <f>IF('Data Request'!J17="",,'Data Request'!M17)</f>
        <v>0</v>
      </c>
      <c r="I92" s="559" t="str">
        <f>IFERROR(VLOOKUP(K92,表格13[[國家&amp;電網]:[電力係數單位]],4,FALSE),"")</f>
        <v>MWh</v>
      </c>
      <c r="J92" s="257"/>
      <c r="K92" s="560" t="s">
        <v>3344</v>
      </c>
      <c r="M92" s="525"/>
      <c r="N92" s="525"/>
      <c r="O92" s="525"/>
      <c r="P92" s="525"/>
      <c r="Q92" s="533"/>
      <c r="R92" s="525"/>
      <c r="S92" s="525"/>
      <c r="T92" s="525"/>
      <c r="U92" s="525"/>
      <c r="V92" s="525"/>
      <c r="W92" s="525"/>
      <c r="X92" s="525"/>
      <c r="Y92" s="493" t="str">
        <f t="shared" si="52"/>
        <v/>
      </c>
      <c r="Z92" s="468" t="str">
        <f t="shared" si="52"/>
        <v/>
      </c>
      <c r="AA92" s="468" t="str">
        <f t="shared" si="52"/>
        <v/>
      </c>
      <c r="AB92" s="468" t="str">
        <f t="shared" si="52"/>
        <v/>
      </c>
      <c r="AC92" s="468" t="str">
        <f t="shared" si="52"/>
        <v/>
      </c>
      <c r="AD92" s="468" t="str">
        <f t="shared" si="52"/>
        <v/>
      </c>
      <c r="AE92" s="494" t="str">
        <f t="shared" si="52"/>
        <v/>
      </c>
      <c r="AF92" s="493">
        <f>IFERROR(VLOOKUP(K92,表格13[[國家&amp;電網]:[電力係數2]],2,FALSE),0)</f>
        <v>0</v>
      </c>
      <c r="AG92" s="468">
        <v>0</v>
      </c>
      <c r="AH92" s="468">
        <v>0</v>
      </c>
      <c r="AI92" s="468">
        <v>0</v>
      </c>
      <c r="AJ92" s="468">
        <v>0</v>
      </c>
      <c r="AK92" s="468">
        <v>0</v>
      </c>
      <c r="AL92" s="468">
        <v>0</v>
      </c>
      <c r="AM92" s="534" t="str">
        <f>IFERROR(IF(AND(H92&gt;0,#REF!="S"),VLOOKUP(K92,表格13[[國家&amp;電網]:[電力係數來源2]],3,FALSE),""),"")</f>
        <v/>
      </c>
      <c r="AN92" s="535">
        <f t="shared" si="53"/>
        <v>0</v>
      </c>
      <c r="AO92" s="470">
        <f>IF(Z92="V",IF('1.GHG Inventory Form'!$E$6="IPCC AR2 Report(1995)",'6.GWP'!$C$2,IF('1.GHG Inventory Form'!$E$6="IPCC AR3 Report(2001)",'6.GWP'!$D$2,IF('1.GHG Inventory Form'!$E$6="IPCC AR4 Report(2007)",'6.GWP'!$E$2,IF('1.GHG Inventory Form'!$E$6="IPCC AR5 Report(2013)",'6.GWP'!$F$2,IF('1.GHG Inventory Form'!$E$6="IPCC AR6 Report(2021)",'6.GWP'!$G$2,0))))),0)</f>
        <v>0</v>
      </c>
      <c r="AP92" s="470">
        <f>IF(AA92="V",IF('1.GHG Inventory Form'!$E$6="IPCC AR2 Report(1995)",'6.GWP'!$C$3,IF('1.GHG Inventory Form'!$E$6="IPCC AR3 Report(2001)",'6.GWP'!$D$3,IF('1.GHG Inventory Form'!$E$6="IPCC AR4 Report(2007)",'6.GWP'!$E$3,IF('1.GHG Inventory Form'!$E$6="IPCC AR5 Report(2013)",'6.GWP'!$F$3,IF('1.GHG Inventory Form'!$E$6="IPCC AR6 Report(2021)",'6.GWP'!$G$3,0))))),0)</f>
        <v>0</v>
      </c>
      <c r="AQ92" s="470">
        <v>0</v>
      </c>
      <c r="AR92" s="470">
        <v>0</v>
      </c>
      <c r="AS92" s="470">
        <f>IF(AA92="V",IF('1.GHG Inventory Form'!$E$6="IPCC AR2 Report(1995)",'6.GWP'!$C$5,IF('1.GHG Inventory Form'!$E$6="IPCC AR3 Report(2001)",'6.GWP'!$D$5,IF('1.GHG Inventory Form'!$E$6="IPCC AR4 Report(2007)",'6.GWP'!$E$5,IF('1.GHG Inventory Form'!$E$6="IPCC AR5 Report(2013)",'6.GWP'!$F$5,IF('1.GHG Inventory Form'!$E$6="IPCC AR6 Report(2021)",'6.GWP'!$G$5,0))))),0)</f>
        <v>0</v>
      </c>
      <c r="AT92" s="496">
        <f>IF(AA92="V",IF('1.GHG Inventory Form'!$E$6="IPCC AR2 Report(1995)",'6.GWP'!$C$4,IF('1.GHG Inventory Form'!$E$6="IPCC AR3 Report(2001)",'6.GWP'!$D$4,IF('1.GHG Inventory Form'!$E$6="IPCC AR4 Report(2007)",'6.GWP'!$E$4,IF('1.GHG Inventory Form'!$E$6="IPCC AR5 Report(2013)",'6.GWP'!$F$4,IF('1.GHG Inventory Form'!$E$6="IPCC AR6 Report(2021)",'6.GWP'!$G$4,0))))),0)</f>
        <v>0</v>
      </c>
      <c r="AU92" s="561">
        <f t="shared" si="54"/>
        <v>0</v>
      </c>
      <c r="AV92" s="561">
        <f t="shared" si="55"/>
        <v>0</v>
      </c>
      <c r="AW92" s="561">
        <f t="shared" si="56"/>
        <v>0</v>
      </c>
      <c r="AX92" s="561">
        <f t="shared" si="57"/>
        <v>0</v>
      </c>
      <c r="AY92" s="561">
        <f t="shared" si="58"/>
        <v>0</v>
      </c>
      <c r="AZ92" s="561">
        <f t="shared" si="59"/>
        <v>0</v>
      </c>
      <c r="BA92" s="561">
        <f t="shared" si="60"/>
        <v>0</v>
      </c>
      <c r="BB92" s="562">
        <f t="shared" si="61"/>
        <v>0</v>
      </c>
      <c r="BC92" s="472">
        <f t="shared" si="62"/>
        <v>0</v>
      </c>
      <c r="BD92" s="473">
        <f t="shared" si="63"/>
        <v>0</v>
      </c>
      <c r="BI92" s="95" t="str">
        <f t="shared" si="64"/>
        <v/>
      </c>
      <c r="BJ92" s="95" t="str">
        <f t="shared" si="65"/>
        <v/>
      </c>
      <c r="BK92" s="95" t="str">
        <f t="shared" si="66"/>
        <v/>
      </c>
    </row>
    <row r="93" spans="1:63" customFormat="1" ht="77.5" customHeight="1">
      <c r="B93" s="787"/>
      <c r="C93" s="789"/>
      <c r="D93" s="791"/>
      <c r="E93" s="768"/>
      <c r="F93" s="557" t="str">
        <f>IF('Data Request'!J18="","","Y")</f>
        <v/>
      </c>
      <c r="G93" s="558" t="s">
        <v>3346</v>
      </c>
      <c r="H93" s="256">
        <f>IF('Data Request'!J18="",,'Data Request'!M18)</f>
        <v>0</v>
      </c>
      <c r="I93" s="559" t="str">
        <f>IFERROR(VLOOKUP(K93,表格13[[國家&amp;電網]:[電力係數單位]],4,FALSE),"")</f>
        <v>MWh</v>
      </c>
      <c r="J93" s="172"/>
      <c r="K93" s="560" t="s">
        <v>3344</v>
      </c>
      <c r="M93" s="525"/>
      <c r="N93" s="525"/>
      <c r="O93" s="525"/>
      <c r="P93" s="525"/>
      <c r="Q93" s="533"/>
      <c r="R93" s="525"/>
      <c r="S93" s="525"/>
      <c r="T93" s="525"/>
      <c r="U93" s="525"/>
      <c r="V93" s="525"/>
      <c r="W93" s="525"/>
      <c r="X93" s="525"/>
      <c r="Y93" s="493" t="str">
        <f t="shared" si="52"/>
        <v/>
      </c>
      <c r="Z93" s="468" t="str">
        <f t="shared" si="52"/>
        <v/>
      </c>
      <c r="AA93" s="468" t="str">
        <f t="shared" si="52"/>
        <v/>
      </c>
      <c r="AB93" s="468" t="str">
        <f t="shared" si="52"/>
        <v/>
      </c>
      <c r="AC93" s="468" t="str">
        <f t="shared" si="52"/>
        <v/>
      </c>
      <c r="AD93" s="468" t="str">
        <f t="shared" si="52"/>
        <v/>
      </c>
      <c r="AE93" s="494" t="str">
        <f t="shared" si="52"/>
        <v/>
      </c>
      <c r="AF93" s="493">
        <f>IFERROR(VLOOKUP(K93,表格13[[國家&amp;電網]:[電力係數2]],2,FALSE),0)</f>
        <v>0</v>
      </c>
      <c r="AG93" s="468">
        <v>0</v>
      </c>
      <c r="AH93" s="468">
        <v>0</v>
      </c>
      <c r="AI93" s="468">
        <v>0</v>
      </c>
      <c r="AJ93" s="468">
        <v>0</v>
      </c>
      <c r="AK93" s="468">
        <v>0</v>
      </c>
      <c r="AL93" s="468">
        <v>0</v>
      </c>
      <c r="AM93" s="534" t="str">
        <f>IFERROR(IF(AND(H93&gt;0,#REF!="S"),VLOOKUP(K93,表格13[[國家&amp;電網]:[電力係數來源2]],3,FALSE),""),"")</f>
        <v/>
      </c>
      <c r="AN93" s="535">
        <f t="shared" si="53"/>
        <v>0</v>
      </c>
      <c r="AO93" s="470">
        <f>IF(Z93="V",IF('1.GHG Inventory Form'!$E$6="IPCC AR2 Report(1995)",'6.GWP'!$C$2,IF('1.GHG Inventory Form'!$E$6="IPCC AR3 Report(2001)",'6.GWP'!$D$2,IF('1.GHG Inventory Form'!$E$6="IPCC AR4 Report(2007)",'6.GWP'!$E$2,IF('1.GHG Inventory Form'!$E$6="IPCC AR5 Report(2013)",'6.GWP'!$F$2,IF('1.GHG Inventory Form'!$E$6="IPCC AR6 Report(2021)",'6.GWP'!$G$2,0))))),0)</f>
        <v>0</v>
      </c>
      <c r="AP93" s="470">
        <f>IF(AA93="V",IF('1.GHG Inventory Form'!$E$6="IPCC AR2 Report(1995)",'6.GWP'!$C$3,IF('1.GHG Inventory Form'!$E$6="IPCC AR3 Report(2001)",'6.GWP'!$D$3,IF('1.GHG Inventory Form'!$E$6="IPCC AR4 Report(2007)",'6.GWP'!$E$3,IF('1.GHG Inventory Form'!$E$6="IPCC AR5 Report(2013)",'6.GWP'!$F$3,IF('1.GHG Inventory Form'!$E$6="IPCC AR6 Report(2021)",'6.GWP'!$G$3,0))))),0)</f>
        <v>0</v>
      </c>
      <c r="AQ93" s="470">
        <v>0</v>
      </c>
      <c r="AR93" s="470">
        <v>0</v>
      </c>
      <c r="AS93" s="470">
        <f>IF(AA93="V",IF('1.GHG Inventory Form'!$E$6="IPCC AR2 Report(1995)",'6.GWP'!$C$5,IF('1.GHG Inventory Form'!$E$6="IPCC AR3 Report(2001)",'6.GWP'!$D$5,IF('1.GHG Inventory Form'!$E$6="IPCC AR4 Report(2007)",'6.GWP'!$E$5,IF('1.GHG Inventory Form'!$E$6="IPCC AR5 Report(2013)",'6.GWP'!$F$5,IF('1.GHG Inventory Form'!$E$6="IPCC AR6 Report(2021)",'6.GWP'!$G$5,0))))),0)</f>
        <v>0</v>
      </c>
      <c r="AT93" s="496">
        <f>IF(AA93="V",IF('1.GHG Inventory Form'!$E$6="IPCC AR2 Report(1995)",'6.GWP'!$C$4,IF('1.GHG Inventory Form'!$E$6="IPCC AR3 Report(2001)",'6.GWP'!$D$4,IF('1.GHG Inventory Form'!$E$6="IPCC AR4 Report(2007)",'6.GWP'!$E$4,IF('1.GHG Inventory Form'!$E$6="IPCC AR5 Report(2013)",'6.GWP'!$F$4,IF('1.GHG Inventory Form'!$E$6="IPCC AR6 Report(2021)",'6.GWP'!$G$4,0))))),0)</f>
        <v>0</v>
      </c>
      <c r="AU93" s="561">
        <f t="shared" si="54"/>
        <v>0</v>
      </c>
      <c r="AV93" s="561">
        <f t="shared" si="55"/>
        <v>0</v>
      </c>
      <c r="AW93" s="561">
        <f t="shared" si="56"/>
        <v>0</v>
      </c>
      <c r="AX93" s="561">
        <f t="shared" si="57"/>
        <v>0</v>
      </c>
      <c r="AY93" s="561">
        <f t="shared" si="58"/>
        <v>0</v>
      </c>
      <c r="AZ93" s="561">
        <f t="shared" si="59"/>
        <v>0</v>
      </c>
      <c r="BA93" s="561">
        <f t="shared" si="60"/>
        <v>0</v>
      </c>
      <c r="BB93" s="562">
        <f t="shared" si="61"/>
        <v>0</v>
      </c>
      <c r="BC93" s="472">
        <f t="shared" si="62"/>
        <v>0</v>
      </c>
      <c r="BD93" s="473">
        <f t="shared" si="63"/>
        <v>0</v>
      </c>
      <c r="BI93" s="95" t="str">
        <f t="shared" si="64"/>
        <v/>
      </c>
      <c r="BJ93" s="95" t="str">
        <f t="shared" si="65"/>
        <v/>
      </c>
      <c r="BK93" s="95" t="str">
        <f t="shared" si="66"/>
        <v/>
      </c>
    </row>
    <row r="94" spans="1:63" customFormat="1" ht="31" customHeight="1">
      <c r="B94" s="787"/>
      <c r="C94" s="789"/>
      <c r="D94" s="791"/>
      <c r="E94" s="768"/>
      <c r="F94" s="557" t="str">
        <f>IF('Data Request'!J19="","","Y")</f>
        <v/>
      </c>
      <c r="G94" s="558" t="s">
        <v>3347</v>
      </c>
      <c r="H94" s="256">
        <f>IF('Data Request'!J19="",,'Data Request'!M19)</f>
        <v>0</v>
      </c>
      <c r="I94" s="559" t="str">
        <f>IFERROR(VLOOKUP(K94,表格13[[國家&amp;電網]:[電力係數單位]],4,FALSE),"")</f>
        <v>MWh</v>
      </c>
      <c r="J94" s="172"/>
      <c r="K94" s="560" t="s">
        <v>3344</v>
      </c>
      <c r="M94" s="525"/>
      <c r="N94" s="525"/>
      <c r="O94" s="525"/>
      <c r="P94" s="525"/>
      <c r="Q94" s="533"/>
      <c r="R94" s="525"/>
      <c r="S94" s="525"/>
      <c r="T94" s="525"/>
      <c r="U94" s="525"/>
      <c r="V94" s="525"/>
      <c r="W94" s="525"/>
      <c r="X94" s="525"/>
      <c r="Y94" s="493" t="str">
        <f t="shared" si="52"/>
        <v/>
      </c>
      <c r="Z94" s="468" t="str">
        <f t="shared" si="52"/>
        <v/>
      </c>
      <c r="AA94" s="468" t="str">
        <f t="shared" si="52"/>
        <v/>
      </c>
      <c r="AB94" s="468" t="str">
        <f t="shared" si="52"/>
        <v/>
      </c>
      <c r="AC94" s="468" t="str">
        <f t="shared" si="52"/>
        <v/>
      </c>
      <c r="AD94" s="468" t="str">
        <f t="shared" si="52"/>
        <v/>
      </c>
      <c r="AE94" s="494" t="str">
        <f t="shared" si="52"/>
        <v/>
      </c>
      <c r="AF94" s="493">
        <f>IFERROR(VLOOKUP(K94,表格13[[國家&amp;電網]:[電力係數2]],2,FALSE),0)</f>
        <v>0</v>
      </c>
      <c r="AG94" s="468">
        <v>0</v>
      </c>
      <c r="AH94" s="468">
        <v>0</v>
      </c>
      <c r="AI94" s="468">
        <v>0</v>
      </c>
      <c r="AJ94" s="468">
        <v>0</v>
      </c>
      <c r="AK94" s="468">
        <v>0</v>
      </c>
      <c r="AL94" s="468">
        <v>0</v>
      </c>
      <c r="AM94" s="534" t="str">
        <f>IFERROR(IF(AND(H94&gt;0,#REF!="S"),VLOOKUP(K94,表格13[[國家&amp;電網]:[電力係數來源2]],3,FALSE),""),"")</f>
        <v/>
      </c>
      <c r="AN94" s="535">
        <f t="shared" si="53"/>
        <v>0</v>
      </c>
      <c r="AO94" s="470">
        <f>IF(Z94="V",IF('1.GHG Inventory Form'!$E$6="IPCC AR2 Report(1995)",'6.GWP'!$C$2,IF('1.GHG Inventory Form'!$E$6="IPCC AR3 Report(2001)",'6.GWP'!$D$2,IF('1.GHG Inventory Form'!$E$6="IPCC AR4 Report(2007)",'6.GWP'!$E$2,IF('1.GHG Inventory Form'!$E$6="IPCC AR5 Report(2013)",'6.GWP'!$F$2,IF('1.GHG Inventory Form'!$E$6="IPCC AR6 Report(2021)",'6.GWP'!$G$2,0))))),0)</f>
        <v>0</v>
      </c>
      <c r="AP94" s="470">
        <f>IF(AA94="V",IF('1.GHG Inventory Form'!$E$6="IPCC AR2 Report(1995)",'6.GWP'!$C$3,IF('1.GHG Inventory Form'!$E$6="IPCC AR3 Report(2001)",'6.GWP'!$D$3,IF('1.GHG Inventory Form'!$E$6="IPCC AR4 Report(2007)",'6.GWP'!$E$3,IF('1.GHG Inventory Form'!$E$6="IPCC AR5 Report(2013)",'6.GWP'!$F$3,IF('1.GHG Inventory Form'!$E$6="IPCC AR6 Report(2021)",'6.GWP'!$G$3,0))))),0)</f>
        <v>0</v>
      </c>
      <c r="AQ94" s="470">
        <v>0</v>
      </c>
      <c r="AR94" s="470">
        <v>0</v>
      </c>
      <c r="AS94" s="470">
        <f>IF(AA94="V",IF('1.GHG Inventory Form'!$E$6="IPCC AR2 Report(1995)",'6.GWP'!$C$5,IF('1.GHG Inventory Form'!$E$6="IPCC AR3 Report(2001)",'6.GWP'!$D$5,IF('1.GHG Inventory Form'!$E$6="IPCC AR4 Report(2007)",'6.GWP'!$E$5,IF('1.GHG Inventory Form'!$E$6="IPCC AR5 Report(2013)",'6.GWP'!$F$5,IF('1.GHG Inventory Form'!$E$6="IPCC AR6 Report(2021)",'6.GWP'!$G$5,0))))),0)</f>
        <v>0</v>
      </c>
      <c r="AT94" s="496">
        <f>IF(AA94="V",IF('1.GHG Inventory Form'!$E$6="IPCC AR2 Report(1995)",'6.GWP'!$C$4,IF('1.GHG Inventory Form'!$E$6="IPCC AR3 Report(2001)",'6.GWP'!$D$4,IF('1.GHG Inventory Form'!$E$6="IPCC AR4 Report(2007)",'6.GWP'!$E$4,IF('1.GHG Inventory Form'!$E$6="IPCC AR5 Report(2013)",'6.GWP'!$F$4,IF('1.GHG Inventory Form'!$E$6="IPCC AR6 Report(2021)",'6.GWP'!$G$4,0))))),0)</f>
        <v>0</v>
      </c>
      <c r="AU94" s="561">
        <f t="shared" si="54"/>
        <v>0</v>
      </c>
      <c r="AV94" s="561">
        <f t="shared" si="55"/>
        <v>0</v>
      </c>
      <c r="AW94" s="561">
        <f t="shared" si="56"/>
        <v>0</v>
      </c>
      <c r="AX94" s="561">
        <f t="shared" si="57"/>
        <v>0</v>
      </c>
      <c r="AY94" s="561">
        <f t="shared" si="58"/>
        <v>0</v>
      </c>
      <c r="AZ94" s="561">
        <f t="shared" si="59"/>
        <v>0</v>
      </c>
      <c r="BA94" s="561">
        <f t="shared" si="60"/>
        <v>0</v>
      </c>
      <c r="BB94" s="562">
        <f t="shared" si="61"/>
        <v>0</v>
      </c>
      <c r="BC94" s="472">
        <f t="shared" si="62"/>
        <v>0</v>
      </c>
      <c r="BD94" s="473">
        <f t="shared" si="63"/>
        <v>0</v>
      </c>
      <c r="BI94" s="95" t="str">
        <f t="shared" si="64"/>
        <v/>
      </c>
      <c r="BJ94" s="95" t="str">
        <f t="shared" si="65"/>
        <v/>
      </c>
      <c r="BK94" s="95" t="str">
        <f t="shared" si="66"/>
        <v/>
      </c>
    </row>
    <row r="95" spans="1:63" customFormat="1" ht="62" customHeight="1">
      <c r="B95" s="787"/>
      <c r="C95" s="789"/>
      <c r="D95" s="791"/>
      <c r="E95" s="768"/>
      <c r="F95" s="557" t="str">
        <f>IF('Data Request'!J20="","","Y")</f>
        <v/>
      </c>
      <c r="G95" s="558" t="s">
        <v>3148</v>
      </c>
      <c r="H95" s="256">
        <f>IF('Data Request'!J20="",,'Data Request'!M20)</f>
        <v>0</v>
      </c>
      <c r="I95" s="559" t="str">
        <f>IFERROR(VLOOKUP(K95,表格13[[國家&amp;電網]:[電力係數單位]],4,FALSE),"")</f>
        <v>MWh</v>
      </c>
      <c r="J95" s="257"/>
      <c r="K95" s="560" t="s">
        <v>3344</v>
      </c>
      <c r="M95" s="525"/>
      <c r="N95" s="525"/>
      <c r="O95" s="525"/>
      <c r="P95" s="525"/>
      <c r="Q95" s="533"/>
      <c r="R95" s="525"/>
      <c r="S95" s="525"/>
      <c r="T95" s="525"/>
      <c r="U95" s="525"/>
      <c r="V95" s="525"/>
      <c r="W95" s="525"/>
      <c r="X95" s="525"/>
      <c r="Y95" s="493" t="str">
        <f t="shared" si="52"/>
        <v/>
      </c>
      <c r="Z95" s="468" t="str">
        <f t="shared" si="52"/>
        <v/>
      </c>
      <c r="AA95" s="468" t="str">
        <f t="shared" si="52"/>
        <v/>
      </c>
      <c r="AB95" s="468" t="str">
        <f t="shared" si="52"/>
        <v/>
      </c>
      <c r="AC95" s="468" t="str">
        <f t="shared" si="52"/>
        <v/>
      </c>
      <c r="AD95" s="468" t="str">
        <f t="shared" si="52"/>
        <v/>
      </c>
      <c r="AE95" s="494" t="str">
        <f t="shared" si="52"/>
        <v/>
      </c>
      <c r="AF95" s="493">
        <f>IFERROR(VLOOKUP(K95,表格13[[國家&amp;電網]:[電力係數2]],2,FALSE),0)</f>
        <v>0</v>
      </c>
      <c r="AG95" s="468">
        <v>0</v>
      </c>
      <c r="AH95" s="468">
        <v>0</v>
      </c>
      <c r="AI95" s="468">
        <v>0</v>
      </c>
      <c r="AJ95" s="468">
        <v>0</v>
      </c>
      <c r="AK95" s="468">
        <v>0</v>
      </c>
      <c r="AL95" s="468">
        <v>0</v>
      </c>
      <c r="AM95" s="534" t="str">
        <f>IFERROR(IF(AND(H95&gt;0,#REF!="S"),VLOOKUP(K95,表格13[[國家&amp;電網]:[電力係數來源2]],3,FALSE),""),"")</f>
        <v/>
      </c>
      <c r="AN95" s="535">
        <f t="shared" si="53"/>
        <v>0</v>
      </c>
      <c r="AO95" s="470">
        <f>IF(Z95="V",IF('1.GHG Inventory Form'!$E$6="IPCC AR2 Report(1995)",'6.GWP'!$C$2,IF('1.GHG Inventory Form'!$E$6="IPCC AR3 Report(2001)",'6.GWP'!$D$2,IF('1.GHG Inventory Form'!$E$6="IPCC AR4 Report(2007)",'6.GWP'!$E$2,IF('1.GHG Inventory Form'!$E$6="IPCC AR5 Report(2013)",'6.GWP'!$F$2,IF('1.GHG Inventory Form'!$E$6="IPCC AR6 Report(2021)",'6.GWP'!$G$2,0))))),0)</f>
        <v>0</v>
      </c>
      <c r="AP95" s="470">
        <f>IF(AA95="V",IF('1.GHG Inventory Form'!$E$6="IPCC AR2 Report(1995)",'6.GWP'!$C$3,IF('1.GHG Inventory Form'!$E$6="IPCC AR3 Report(2001)",'6.GWP'!$D$3,IF('1.GHG Inventory Form'!$E$6="IPCC AR4 Report(2007)",'6.GWP'!$E$3,IF('1.GHG Inventory Form'!$E$6="IPCC AR5 Report(2013)",'6.GWP'!$F$3,IF('1.GHG Inventory Form'!$E$6="IPCC AR6 Report(2021)",'6.GWP'!$G$3,0))))),0)</f>
        <v>0</v>
      </c>
      <c r="AQ95" s="470">
        <v>0</v>
      </c>
      <c r="AR95" s="470">
        <v>0</v>
      </c>
      <c r="AS95" s="470">
        <f>IF(AA95="V",IF('1.GHG Inventory Form'!$E$6="IPCC AR2 Report(1995)",'6.GWP'!$C$5,IF('1.GHG Inventory Form'!$E$6="IPCC AR3 Report(2001)",'6.GWP'!$D$5,IF('1.GHG Inventory Form'!$E$6="IPCC AR4 Report(2007)",'6.GWP'!$E$5,IF('1.GHG Inventory Form'!$E$6="IPCC AR5 Report(2013)",'6.GWP'!$F$5,IF('1.GHG Inventory Form'!$E$6="IPCC AR6 Report(2021)",'6.GWP'!$G$5,0))))),0)</f>
        <v>0</v>
      </c>
      <c r="AT95" s="496">
        <f>IF(AA95="V",IF('1.GHG Inventory Form'!$E$6="IPCC AR2 Report(1995)",'6.GWP'!$C$4,IF('1.GHG Inventory Form'!$E$6="IPCC AR3 Report(2001)",'6.GWP'!$D$4,IF('1.GHG Inventory Form'!$E$6="IPCC AR4 Report(2007)",'6.GWP'!$E$4,IF('1.GHG Inventory Form'!$E$6="IPCC AR5 Report(2013)",'6.GWP'!$F$4,IF('1.GHG Inventory Form'!$E$6="IPCC AR6 Report(2021)",'6.GWP'!$G$4,0))))),0)</f>
        <v>0</v>
      </c>
      <c r="AU95" s="561">
        <f t="shared" si="54"/>
        <v>0</v>
      </c>
      <c r="AV95" s="561">
        <f t="shared" si="55"/>
        <v>0</v>
      </c>
      <c r="AW95" s="561">
        <f t="shared" si="56"/>
        <v>0</v>
      </c>
      <c r="AX95" s="561">
        <f t="shared" si="57"/>
        <v>0</v>
      </c>
      <c r="AY95" s="561">
        <f t="shared" si="58"/>
        <v>0</v>
      </c>
      <c r="AZ95" s="561">
        <f t="shared" si="59"/>
        <v>0</v>
      </c>
      <c r="BA95" s="561">
        <f t="shared" si="60"/>
        <v>0</v>
      </c>
      <c r="BB95" s="562">
        <f t="shared" si="61"/>
        <v>0</v>
      </c>
      <c r="BC95" s="472">
        <f t="shared" si="62"/>
        <v>0</v>
      </c>
      <c r="BD95" s="473">
        <f t="shared" si="63"/>
        <v>0</v>
      </c>
      <c r="BI95" s="95" t="str">
        <f t="shared" si="64"/>
        <v/>
      </c>
      <c r="BJ95" s="95" t="str">
        <f t="shared" si="65"/>
        <v/>
      </c>
      <c r="BK95" s="95" t="str">
        <f t="shared" si="66"/>
        <v/>
      </c>
    </row>
    <row r="96" spans="1:63" customFormat="1" ht="62" customHeight="1">
      <c r="B96" s="787"/>
      <c r="C96" s="789"/>
      <c r="D96" s="791"/>
      <c r="E96" s="768"/>
      <c r="F96" s="557" t="str">
        <f>IF('Data Request'!J21="","","Y")</f>
        <v/>
      </c>
      <c r="G96" s="558" t="s">
        <v>3149</v>
      </c>
      <c r="H96" s="256">
        <f>IF('Data Request'!J21="",,'Data Request'!M21)</f>
        <v>0</v>
      </c>
      <c r="I96" s="559" t="str">
        <f>IFERROR(VLOOKUP(K96,表格13[[國家&amp;電網]:[電力係數單位]],4,FALSE),"")</f>
        <v>MWh</v>
      </c>
      <c r="J96" s="257"/>
      <c r="K96" s="560" t="str">
        <f>VLOOKUP('Data Request'!$G$3,'Org mapping'!$B:$D,3,FALSE)&amp;"Market-based"&amp;'Data Request'!$G$6-1</f>
        <v>TaiwanMarket-based2022</v>
      </c>
      <c r="M96" s="525"/>
      <c r="N96" s="525"/>
      <c r="O96" s="525"/>
      <c r="P96" s="525"/>
      <c r="Q96" s="533"/>
      <c r="R96" s="525"/>
      <c r="S96" s="525"/>
      <c r="T96" s="525"/>
      <c r="U96" s="525"/>
      <c r="V96" s="525"/>
      <c r="W96" s="525"/>
      <c r="X96" s="525"/>
      <c r="Y96" s="493" t="str">
        <f t="shared" si="52"/>
        <v>V</v>
      </c>
      <c r="Z96" s="468" t="str">
        <f t="shared" si="52"/>
        <v/>
      </c>
      <c r="AA96" s="468" t="str">
        <f t="shared" si="52"/>
        <v/>
      </c>
      <c r="AB96" s="468" t="str">
        <f t="shared" si="52"/>
        <v/>
      </c>
      <c r="AC96" s="468" t="str">
        <f t="shared" si="52"/>
        <v/>
      </c>
      <c r="AD96" s="468" t="str">
        <f t="shared" si="52"/>
        <v/>
      </c>
      <c r="AE96" s="494" t="str">
        <f t="shared" si="52"/>
        <v/>
      </c>
      <c r="AF96" s="493">
        <f>IFERROR(VLOOKUP(K96,表格13[[國家&amp;電網]:[電力係數2]],2,FALSE),0)</f>
        <v>0.495</v>
      </c>
      <c r="AG96" s="468">
        <v>0</v>
      </c>
      <c r="AH96" s="468">
        <v>0</v>
      </c>
      <c r="AI96" s="468">
        <v>0</v>
      </c>
      <c r="AJ96" s="468">
        <v>0</v>
      </c>
      <c r="AK96" s="468">
        <v>0</v>
      </c>
      <c r="AL96" s="468">
        <v>0</v>
      </c>
      <c r="AM96" s="534" t="str">
        <f>IFERROR(IF(AND(H96&gt;0,#REF!="S"),VLOOKUP(K96,表格13[[國家&amp;電網]:[電力係數來源2]],3,FALSE),""),"")</f>
        <v/>
      </c>
      <c r="AN96" s="535">
        <f t="shared" si="53"/>
        <v>1</v>
      </c>
      <c r="AO96" s="470">
        <f>IF(Z96="V",IF('1.GHG Inventory Form'!$E$6="IPCC AR2 Report(1995)",'6.GWP'!$C$2,IF('1.GHG Inventory Form'!$E$6="IPCC AR3 Report(2001)",'6.GWP'!$D$2,IF('1.GHG Inventory Form'!$E$6="IPCC AR4 Report(2007)",'6.GWP'!$E$2,IF('1.GHG Inventory Form'!$E$6="IPCC AR5 Report(2013)",'6.GWP'!$F$2,IF('1.GHG Inventory Form'!$E$6="IPCC AR6 Report(2021)",'6.GWP'!$G$2,0))))),0)</f>
        <v>0</v>
      </c>
      <c r="AP96" s="470">
        <f>IF(AA96="V",IF('1.GHG Inventory Form'!$E$6="IPCC AR2 Report(1995)",'6.GWP'!$C$3,IF('1.GHG Inventory Form'!$E$6="IPCC AR3 Report(2001)",'6.GWP'!$D$3,IF('1.GHG Inventory Form'!$E$6="IPCC AR4 Report(2007)",'6.GWP'!$E$3,IF('1.GHG Inventory Form'!$E$6="IPCC AR5 Report(2013)",'6.GWP'!$F$3,IF('1.GHG Inventory Form'!$E$6="IPCC AR6 Report(2021)",'6.GWP'!$G$3,0))))),0)</f>
        <v>0</v>
      </c>
      <c r="AQ96" s="470">
        <v>0</v>
      </c>
      <c r="AR96" s="470">
        <v>0</v>
      </c>
      <c r="AS96" s="470">
        <f>IF(AA96="V",IF('1.GHG Inventory Form'!$E$6="IPCC AR2 Report(1995)",'6.GWP'!$C$5,IF('1.GHG Inventory Form'!$E$6="IPCC AR3 Report(2001)",'6.GWP'!$D$5,IF('1.GHG Inventory Form'!$E$6="IPCC AR4 Report(2007)",'6.GWP'!$E$5,IF('1.GHG Inventory Form'!$E$6="IPCC AR5 Report(2013)",'6.GWP'!$F$5,IF('1.GHG Inventory Form'!$E$6="IPCC AR6 Report(2021)",'6.GWP'!$G$5,0))))),0)</f>
        <v>0</v>
      </c>
      <c r="AT96" s="496">
        <f>IF(AA96="V",IF('1.GHG Inventory Form'!$E$6="IPCC AR2 Report(1995)",'6.GWP'!$C$4,IF('1.GHG Inventory Form'!$E$6="IPCC AR3 Report(2001)",'6.GWP'!$D$4,IF('1.GHG Inventory Form'!$E$6="IPCC AR4 Report(2007)",'6.GWP'!$E$4,IF('1.GHG Inventory Form'!$E$6="IPCC AR5 Report(2013)",'6.GWP'!$F$4,IF('1.GHG Inventory Form'!$E$6="IPCC AR6 Report(2021)",'6.GWP'!$G$4,0))))),0)</f>
        <v>0</v>
      </c>
      <c r="AU96" s="561">
        <f t="shared" si="54"/>
        <v>0</v>
      </c>
      <c r="AV96" s="561">
        <f t="shared" si="55"/>
        <v>0</v>
      </c>
      <c r="AW96" s="561">
        <f t="shared" si="56"/>
        <v>0</v>
      </c>
      <c r="AX96" s="561">
        <f t="shared" si="57"/>
        <v>0</v>
      </c>
      <c r="AY96" s="561">
        <f t="shared" si="58"/>
        <v>0</v>
      </c>
      <c r="AZ96" s="561">
        <f t="shared" si="59"/>
        <v>0</v>
      </c>
      <c r="BA96" s="561">
        <f t="shared" si="60"/>
        <v>0</v>
      </c>
      <c r="BB96" s="562">
        <f t="shared" si="61"/>
        <v>0</v>
      </c>
      <c r="BC96" s="472">
        <f t="shared" si="62"/>
        <v>0</v>
      </c>
      <c r="BD96" s="473">
        <f t="shared" si="63"/>
        <v>0</v>
      </c>
      <c r="BI96" s="95" t="str">
        <f t="shared" si="64"/>
        <v/>
      </c>
      <c r="BJ96" s="95" t="str">
        <f>IF(IF(80="Y",J96,"")=0,"",(IF(80="Y",J96,"")))</f>
        <v/>
      </c>
      <c r="BK96" s="95" t="str">
        <f>IF(IF(80="Y",K96,"")=0,"",(IF(80="Y",K96,"")))</f>
        <v/>
      </c>
    </row>
    <row r="97" spans="1:63">
      <c r="B97" s="787"/>
      <c r="C97" s="789"/>
      <c r="D97" s="791"/>
      <c r="E97" s="768"/>
      <c r="F97" s="557" t="str">
        <f>IF(H97="","","Y")</f>
        <v/>
      </c>
      <c r="G97" s="52"/>
      <c r="H97" s="256"/>
      <c r="I97" s="469" t="str">
        <f>IFERROR(VLOOKUP(K97,表格13[[國家&amp;電網]:[電力係數單位]],4,FALSE),"")</f>
        <v/>
      </c>
      <c r="J97" s="258"/>
      <c r="K97" s="560" t="s">
        <v>3348</v>
      </c>
      <c r="M97" s="525"/>
      <c r="N97" s="525"/>
      <c r="O97" s="525"/>
      <c r="P97" s="525"/>
      <c r="Q97" s="533"/>
      <c r="R97" s="525"/>
      <c r="S97" s="525"/>
      <c r="T97" s="525"/>
      <c r="U97" s="525"/>
      <c r="V97" s="525"/>
      <c r="W97" s="525"/>
      <c r="X97" s="525"/>
      <c r="Y97" s="493"/>
      <c r="Z97" s="477"/>
      <c r="AA97" s="477"/>
      <c r="AB97" s="477"/>
      <c r="AC97" s="477"/>
      <c r="AD97" s="477"/>
      <c r="AE97" s="563"/>
      <c r="AF97" s="493">
        <f>IFERROR(VLOOKUP(K97,表格13[[國家&amp;電網]:[電力係數2]],2,FALSE),0)</f>
        <v>0</v>
      </c>
      <c r="AG97" s="468">
        <v>0</v>
      </c>
      <c r="AH97" s="468">
        <v>0</v>
      </c>
      <c r="AI97" s="468">
        <v>0</v>
      </c>
      <c r="AJ97" s="468">
        <v>0</v>
      </c>
      <c r="AK97" s="468">
        <v>0</v>
      </c>
      <c r="AL97" s="468">
        <v>0</v>
      </c>
      <c r="AM97" s="534" t="str">
        <f>IFERROR(IF(AND(H97&gt;0,#REF!="S"),VLOOKUP(K97,表格13[[國家&amp;電網]:[電力係數來源2]],3,FALSE),""),"")</f>
        <v/>
      </c>
      <c r="AN97" s="535">
        <f t="shared" si="53"/>
        <v>0</v>
      </c>
      <c r="AO97" s="470">
        <f>IF(Z97="V",IF('1.GHG Inventory Form'!$E$6="IPCC AR2 Report(1995)",'6.GWP'!$C$2,IF('1.GHG Inventory Form'!$E$6="IPCC AR3 Report(2001)",'6.GWP'!$D$2,IF('1.GHG Inventory Form'!$E$6="IPCC AR4 Report(2007)",'6.GWP'!$E$2,IF('1.GHG Inventory Form'!$E$6="IPCC AR5 Report(2013)",'6.GWP'!$F$2,IF('1.GHG Inventory Form'!$E$6="IPCC AR6 Report(2021)",'6.GWP'!$G$2,0))))),0)</f>
        <v>0</v>
      </c>
      <c r="AP97" s="470">
        <f>IF(AA97="V",IF('1.GHG Inventory Form'!$E$6="IPCC AR2 Report(1995)",#REF!,IF('1.GHG Inventory Form'!$E$6="IPCC AR3 Report(2001)",#REF!,IF('1.GHG Inventory Form'!$E$6="IPCC AR4 Report(2007)",#REF!,IF('1.GHG Inventory Form'!$E$6="IPCC AR5 Report(2013)",#REF!,IF('1.GHG Inventory Form'!$E$6="IPCC AR6 Report(2021)",#REF!,0))))),0)</f>
        <v>0</v>
      </c>
      <c r="AQ97" s="470">
        <v>0</v>
      </c>
      <c r="AR97" s="470">
        <v>0</v>
      </c>
      <c r="AS97" s="470">
        <f>IFERROR(IF(AD97="V",IF('1.GHG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7" s="496">
        <f>IFERROR(IF(K97=1,IF('1.GHG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7" s="561">
        <f t="shared" si="54"/>
        <v>0</v>
      </c>
      <c r="AV97" s="561">
        <f t="shared" si="55"/>
        <v>0</v>
      </c>
      <c r="AW97" s="561">
        <f t="shared" si="56"/>
        <v>0</v>
      </c>
      <c r="AX97" s="561">
        <f t="shared" si="57"/>
        <v>0</v>
      </c>
      <c r="AY97" s="561">
        <f t="shared" si="58"/>
        <v>0</v>
      </c>
      <c r="AZ97" s="561">
        <f t="shared" si="59"/>
        <v>0</v>
      </c>
      <c r="BA97" s="561">
        <f t="shared" si="60"/>
        <v>0</v>
      </c>
      <c r="BB97" s="497">
        <f t="shared" si="61"/>
        <v>0</v>
      </c>
      <c r="BC97" s="472">
        <f t="shared" si="62"/>
        <v>0</v>
      </c>
      <c r="BD97" s="473">
        <f t="shared" si="63"/>
        <v>0</v>
      </c>
      <c r="BI97" s="95" t="str">
        <f t="shared" si="64"/>
        <v/>
      </c>
      <c r="BJ97" s="95" t="str">
        <f>IF(IF(F97="Y",J97,"")=0,"",(IF(F97="Y",J97,"")))</f>
        <v/>
      </c>
      <c r="BK97" s="95" t="str">
        <f>IF(IF(F97="Y",K97,"")=0,"",(IF(F97="Y",K97,"")))</f>
        <v/>
      </c>
    </row>
    <row r="98" spans="1:63">
      <c r="B98" s="787"/>
      <c r="C98" s="789"/>
      <c r="D98" s="791"/>
      <c r="E98" s="768"/>
      <c r="F98" s="557" t="str">
        <f>IF(H98="","","Y")</f>
        <v/>
      </c>
      <c r="G98" s="52"/>
      <c r="H98" s="256"/>
      <c r="I98" s="469" t="str">
        <f>IFERROR(VLOOKUP(K98,表格13[[國家&amp;電網]:[電力係數單位]],4,FALSE),"")</f>
        <v/>
      </c>
      <c r="J98" s="258"/>
      <c r="K98" s="560" t="s">
        <v>3348</v>
      </c>
      <c r="M98" s="525"/>
      <c r="N98" s="525"/>
      <c r="O98" s="525"/>
      <c r="P98" s="525"/>
      <c r="Q98" s="533"/>
      <c r="R98" s="525"/>
      <c r="S98" s="525"/>
      <c r="T98" s="525"/>
      <c r="U98" s="525"/>
      <c r="V98" s="525"/>
      <c r="W98" s="525"/>
      <c r="X98" s="525"/>
      <c r="Y98" s="493"/>
      <c r="Z98" s="477"/>
      <c r="AA98" s="477"/>
      <c r="AB98" s="477"/>
      <c r="AC98" s="477"/>
      <c r="AD98" s="477"/>
      <c r="AE98" s="563"/>
      <c r="AF98" s="493">
        <f>IFERROR(VLOOKUP(K98,表格13[[國家&amp;電網]:[電力係數2]],2,FALSE),0)</f>
        <v>0</v>
      </c>
      <c r="AG98" s="468">
        <v>0</v>
      </c>
      <c r="AH98" s="468">
        <v>0</v>
      </c>
      <c r="AI98" s="468">
        <v>0</v>
      </c>
      <c r="AJ98" s="468">
        <v>0</v>
      </c>
      <c r="AK98" s="468">
        <v>0</v>
      </c>
      <c r="AL98" s="468">
        <v>0</v>
      </c>
      <c r="AM98" s="534" t="str">
        <f>IFERROR(IF(AND(H98&gt;0,#REF!="S"),VLOOKUP(K98,表格13[[國家&amp;電網]:[電力係數來源2]],3,FALSE),""),"")</f>
        <v/>
      </c>
      <c r="AN98" s="535">
        <f t="shared" si="53"/>
        <v>0</v>
      </c>
      <c r="AO98" s="470">
        <f>IF(Z98="V",IF('1.GHG Inventory Form'!$E$6="IPCC AR2 Report(1995)",'6.GWP'!$C$2,IF('1.GHG Inventory Form'!$E$6="IPCC AR3 Report(2001)",'6.GWP'!$D$2,IF('1.GHG Inventory Form'!$E$6="IPCC AR4 Report(2007)",'6.GWP'!$E$2,IF('1.GHG Inventory Form'!$E$6="IPCC AR5 Report(2013)",'6.GWP'!$F$2,IF('1.GHG Inventory Form'!$E$6="IPCC AR6 Report(2021)",'6.GWP'!$G$2,0))))),0)</f>
        <v>0</v>
      </c>
      <c r="AP98" s="470">
        <f>IF(AA98="V",IF('1.GHG Inventory Form'!$E$6="IPCC AR2 Report(1995)",#REF!,IF('1.GHG Inventory Form'!$E$6="IPCC AR3 Report(2001)",#REF!,IF('1.GHG Inventory Form'!$E$6="IPCC AR4 Report(2007)",#REF!,IF('1.GHG Inventory Form'!$E$6="IPCC AR5 Report(2013)",#REF!,IF('1.GHG Inventory Form'!$E$6="IPCC AR6 Report(2021)",#REF!,0))))),0)</f>
        <v>0</v>
      </c>
      <c r="AQ98" s="470">
        <v>0</v>
      </c>
      <c r="AR98" s="470">
        <v>0</v>
      </c>
      <c r="AS98" s="470">
        <f>IFERROR(IF(AD98="V",IF('1.GHG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8" s="496">
        <f>IFERROR(IF(K98=1,IF('1.GHG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8" s="561">
        <f t="shared" si="54"/>
        <v>0</v>
      </c>
      <c r="AV98" s="561">
        <f t="shared" si="55"/>
        <v>0</v>
      </c>
      <c r="AW98" s="561">
        <f t="shared" si="56"/>
        <v>0</v>
      </c>
      <c r="AX98" s="561">
        <f t="shared" si="57"/>
        <v>0</v>
      </c>
      <c r="AY98" s="561">
        <f t="shared" si="58"/>
        <v>0</v>
      </c>
      <c r="AZ98" s="561">
        <f t="shared" si="59"/>
        <v>0</v>
      </c>
      <c r="BA98" s="561">
        <f t="shared" si="60"/>
        <v>0</v>
      </c>
      <c r="BB98" s="497">
        <f t="shared" si="61"/>
        <v>0</v>
      </c>
      <c r="BC98" s="472">
        <f t="shared" si="62"/>
        <v>0</v>
      </c>
      <c r="BD98" s="473">
        <f t="shared" si="63"/>
        <v>0</v>
      </c>
      <c r="BI98" s="95" t="str">
        <f t="shared" si="64"/>
        <v/>
      </c>
      <c r="BJ98" s="95" t="str">
        <f>IF(IF(F98="Y",J98,"")=0,"",(IF(F98="Y",J98,"")))</f>
        <v/>
      </c>
      <c r="BK98" s="95" t="str">
        <f>IF(IF(F98="Y",K98,"")=0,"",(IF(F98="Y",K98,"")))</f>
        <v/>
      </c>
    </row>
    <row r="99" spans="1:63" customFormat="1" ht="41.25" customHeight="1" thickBot="1">
      <c r="A99">
        <v>1</v>
      </c>
      <c r="B99" s="788"/>
      <c r="C99" s="564">
        <v>2.2000000000000002</v>
      </c>
      <c r="D99" s="792" t="s">
        <v>3349</v>
      </c>
      <c r="E99" s="770"/>
      <c r="F99" s="557" t="str">
        <f>IF(H99="","","Y")</f>
        <v/>
      </c>
      <c r="G99" s="57" t="str">
        <f>IFERROR(LOOKUP(1,0/(('Data Request'!$E$50:$E$105='1.GHG Inventory Form'!$C$99)*('Data Request'!$B$50:$B$105='1.GHG Inventory Form'!$A99)),'Data Request'!$H$50:$H$105),"")</f>
        <v/>
      </c>
      <c r="H99" s="259" t="str">
        <f>IFERROR(LOOKUP(1,0/(('Data Request'!$E$50:$E$105='1.GHG Inventory Form'!$C$99)*('Data Request'!$B$50:$B$105='1.GHG Inventory Form'!$A99)),'Data Request'!$M$50:$M$105),"")</f>
        <v/>
      </c>
      <c r="I99" s="469" t="str">
        <f>IFERROR(VLOOKUP(K99,表格13[[國家&amp;電網]:[電力係數單位]],4,FALSE),"")</f>
        <v/>
      </c>
      <c r="J99" s="260"/>
      <c r="K99" s="565" t="s">
        <v>3350</v>
      </c>
      <c r="M99" s="525"/>
      <c r="N99" s="525"/>
      <c r="O99" s="525"/>
      <c r="P99" s="525"/>
      <c r="Q99" s="533"/>
      <c r="R99" s="525"/>
      <c r="S99" s="525"/>
      <c r="T99" s="525"/>
      <c r="U99" s="525"/>
      <c r="V99" s="525"/>
      <c r="W99" s="525"/>
      <c r="X99" s="525"/>
      <c r="Y99" s="503" t="str">
        <f t="shared" ref="Y99:AE99" si="67">IF(AF99&gt;0.0000000001,"V","")</f>
        <v>V</v>
      </c>
      <c r="Z99" s="504" t="str">
        <f t="shared" si="67"/>
        <v/>
      </c>
      <c r="AA99" s="504" t="str">
        <f t="shared" si="67"/>
        <v/>
      </c>
      <c r="AB99" s="504" t="str">
        <f t="shared" si="67"/>
        <v/>
      </c>
      <c r="AC99" s="504" t="str">
        <f t="shared" si="67"/>
        <v/>
      </c>
      <c r="AD99" s="504" t="str">
        <f t="shared" si="67"/>
        <v/>
      </c>
      <c r="AE99" s="505" t="str">
        <f t="shared" si="67"/>
        <v/>
      </c>
      <c r="AF99" s="503">
        <v>0.27900000000000003</v>
      </c>
      <c r="AG99" s="504">
        <f>IFERROR(IF(#REF!="預設值",ROUND(VLOOKUP(#REF!,'4.Default Emission Factor'!$D:$V,4,FALSE),10),IF(#REF!="自訂值",H99,0)),0)</f>
        <v>0</v>
      </c>
      <c r="AH99" s="504">
        <f>IFERROR(IF(#REF!="預設值",ROUND(VLOOKUP(#REF!,'4.Default Emission Factor'!$D:$V,6,FALSE),10),IF(#REF!="自訂值",I99,0)),0)</f>
        <v>0</v>
      </c>
      <c r="AI99" s="504">
        <f>IFERROR(IF(#REF!="預設值",ROUND(VLOOKUP(#REF!,'4.Default Emission Factor'!$D:$V,8,FALSE),10),IF(#REF!="自訂值",J99,0)),0)</f>
        <v>0</v>
      </c>
      <c r="AJ99" s="504">
        <f>IFERROR(IF(#REF!="預設值",ROUND(VLOOKUP(#REF!,'4.Default Emission Factor'!$D:$V,10,FALSE),10),IF(#REF!="自訂值",#REF!,0)),0)</f>
        <v>0</v>
      </c>
      <c r="AK99" s="504">
        <f>IFERROR(IF(#REF!="預設值",ROUND(VLOOKUP(#REF!,'4.Default Emission Factor'!$D:$V,12,FALSE),10),IF(#REF!="自訂值",#REF!,0)),0)</f>
        <v>0</v>
      </c>
      <c r="AL99" s="504">
        <f>IFERROR(IF(#REF!="預設值",ROUND(VLOOKUP(#REF!,'4.Default Emission Factor'!$D:$V,14,FALSE),10),IF(#REF!="自訂值",#REF!,0)),0)</f>
        <v>0</v>
      </c>
      <c r="AM99" s="539" t="str">
        <f>IFERROR(IF(AND(H99&gt;0,#REF!="S"),VLOOKUP(K99,表格13[[國家&amp;電網]:[電力係數來源2]],3,FALSE),""),"")</f>
        <v/>
      </c>
      <c r="AN99" s="540">
        <f t="shared" si="53"/>
        <v>1</v>
      </c>
      <c r="AO99" s="510">
        <f>IF(Z99="V",IF('1.GHG Inventory Form'!$E$6="IPCC AR2 Report(1995)",'6.GWP'!$C$2,IF('1.GHG Inventory Form'!$E$6="IPCC AR3 Report(2001)",'6.GWP'!$D$2,IF('1.GHG Inventory Form'!$E$6="IPCC AR4 Report(2007)",'6.GWP'!$E$2,IF('1.GHG Inventory Form'!$E$6="IPCC AR5 Report(2013)",'6.GWP'!$F$2,IF('1.GHG Inventory Form'!$E$6="IPCC AR6 Report(2021)",'6.GWP'!$G$2,0))))),0)</f>
        <v>0</v>
      </c>
      <c r="AP99" s="510">
        <f>IF(AA99="V",IF('1.GHG Inventory Form'!$E$6="IPCC AR2 Report(1995)",#REF!,IF('1.GHG Inventory Form'!$E$6="IPCC AR3 Report(2001)",#REF!,IF('1.GHG Inventory Form'!$E$6="IPCC AR4 Report(2007)",#REF!,IF('1.GHG Inventory Form'!$E$6="IPCC AR5 Report(2013)",#REF!,IF('1.GHG Inventory Form'!$E$6="IPCC AR6 Report(2021)",#REF!,0))))),0)</f>
        <v>0</v>
      </c>
      <c r="AQ99" s="470">
        <v>0</v>
      </c>
      <c r="AR99" s="470">
        <v>0</v>
      </c>
      <c r="AS99" s="510">
        <f>IFERROR(IF(AD99="V",IF('1.GHG Inventory Form'!$E$6="IPCC AR2 Report(1995)",VLOOKUP(#REF!,'6.GWP'!$B$2:$G$173,2,FALSE),IF('1.GHG Inventory Form'!$E$6="IPCC AR3 Report(2001)",VLOOKUP(#REF!,'6.GWP'!$B$2:$G$173,3,FALSE),IF('1.GHG Inventory Form'!$E$6="IPCC AR4 Report(2007)",VLOOKUP(#REF!,'6.GWP'!$B$2:$G$173,4,FALSE),IF('1.GHG Inventory Form'!$E$6="IPCC AR5 Report(2013)",VLOOKUP(#REF!,'6.GWP'!$B$2:$G$173,5,FALSE),IF('1.GHG Inventory Form'!$E$6="IPCC AR6 Report(2021)",VLOOKUP(#REF!,'6.GWP'!$B$2:$G$173,6,FALSE),0))))),0),0)</f>
        <v>0</v>
      </c>
      <c r="AT99" s="511">
        <f>IFERROR(IF(K99=1,IF('1.GHG Inventory Form'!$E$6="IPCC AR2 Report(1995)",VLOOKUP(#REF!,#REF!,9,FALSE),IF('1.GHG Inventory Form'!$E$6="IPCC AR3 Report(2001)",VLOOKUP(#REF!,#REF!,10,FALSE),IF('1.GHG Inventory Form'!$E$6="IPCC AR4 Report(2007)",VLOOKUP(#REF!,#REF!,11,FALSE),IF('1.GHG Inventory Form'!$E$6="IPCC AR5 Report(2013)",VLOOKUP(#REF!,#REF!,12,FALSE),IF('1.GHG Inventory Form'!$E$6="IPCC AR6 Report(2021)",VLOOKUP(#REF!,#REF!,13,FALSE),0))))),0),0)</f>
        <v>0</v>
      </c>
      <c r="AU99" s="561" t="str">
        <f t="shared" si="54"/>
        <v/>
      </c>
      <c r="AV99" s="561" t="str">
        <f t="shared" si="55"/>
        <v/>
      </c>
      <c r="AW99" s="561" t="str">
        <f t="shared" si="56"/>
        <v/>
      </c>
      <c r="AX99" s="561" t="str">
        <f t="shared" si="57"/>
        <v/>
      </c>
      <c r="AY99" s="561" t="str">
        <f t="shared" si="58"/>
        <v/>
      </c>
      <c r="AZ99" s="561" t="str">
        <f t="shared" si="59"/>
        <v/>
      </c>
      <c r="BA99" s="561" t="str">
        <f t="shared" si="60"/>
        <v/>
      </c>
      <c r="BB99" s="513">
        <f t="shared" si="61"/>
        <v>0</v>
      </c>
      <c r="BC99" s="514">
        <f t="shared" si="62"/>
        <v>0</v>
      </c>
      <c r="BD99" s="515">
        <f t="shared" si="63"/>
        <v>0</v>
      </c>
      <c r="BI99" s="95" t="str">
        <f t="shared" si="64"/>
        <v/>
      </c>
      <c r="BJ99" s="95" t="e">
        <f>IF(IF(F99="Y",J99,"")=0,"",(IF(#REF!="S",J99,"")))</f>
        <v>#REF!</v>
      </c>
      <c r="BK99" s="95" t="str">
        <f>IF(IF(F99="Y",K99,"")=0,"",(IF(F99="Y",K99,"")))</f>
        <v/>
      </c>
    </row>
    <row r="100" spans="1:63" customFormat="1" ht="12" customHeight="1" thickBot="1">
      <c r="B100" s="91"/>
      <c r="C100" s="18"/>
      <c r="D100" s="18"/>
      <c r="E100" s="18"/>
      <c r="F100" s="18"/>
      <c r="G100" s="29"/>
      <c r="H100" s="16"/>
      <c r="I100" s="23"/>
      <c r="J100" s="24"/>
      <c r="K100" s="24"/>
      <c r="L100" s="16"/>
      <c r="M100" s="541"/>
      <c r="N100" s="525"/>
      <c r="O100" s="541"/>
      <c r="P100" s="525"/>
      <c r="Q100" s="533"/>
      <c r="R100" s="525"/>
      <c r="S100" s="525"/>
      <c r="T100" s="525"/>
      <c r="U100" s="525"/>
      <c r="V100" s="525"/>
      <c r="W100" s="525"/>
      <c r="X100" s="525"/>
      <c r="Y100" s="20"/>
      <c r="Z100" s="21"/>
      <c r="AA100" s="21"/>
      <c r="AB100" s="21"/>
      <c r="AC100" s="21"/>
      <c r="AD100" s="21"/>
      <c r="AE100" s="21"/>
      <c r="AF100" s="21"/>
      <c r="AG100" s="21"/>
      <c r="AH100" s="21"/>
      <c r="AI100" s="21"/>
      <c r="AJ100" s="21"/>
      <c r="AK100" s="21"/>
      <c r="AL100" s="21"/>
      <c r="AM100" s="22"/>
      <c r="AN100" s="114"/>
      <c r="AO100" s="114"/>
      <c r="AP100" s="114"/>
      <c r="AQ100" s="114"/>
      <c r="AR100" s="114"/>
      <c r="AS100" s="114"/>
      <c r="AT100" s="114"/>
      <c r="AU100" s="115"/>
      <c r="AV100" s="115"/>
      <c r="AW100" s="115"/>
      <c r="AX100" s="115"/>
      <c r="AY100" s="115"/>
      <c r="AZ100" s="115"/>
      <c r="BA100" s="116"/>
      <c r="BC100" s="293"/>
      <c r="BD100" s="293"/>
      <c r="BJ100" s="95" t="str">
        <f>IF(I100="S",N100,"")</f>
        <v/>
      </c>
    </row>
    <row r="101" spans="1:63" s="142" customFormat="1" ht="62.25" customHeight="1" thickBot="1">
      <c r="B101" s="566" t="s">
        <v>3351</v>
      </c>
      <c r="C101" s="415" t="s">
        <v>3331</v>
      </c>
      <c r="D101" s="779" t="s">
        <v>3332</v>
      </c>
      <c r="E101" s="780"/>
      <c r="F101" s="418" t="s">
        <v>3227</v>
      </c>
      <c r="G101" s="567" t="s">
        <v>3352</v>
      </c>
      <c r="H101" s="416" t="s">
        <v>3353</v>
      </c>
      <c r="I101" s="416" t="s">
        <v>3233</v>
      </c>
      <c r="J101" s="416" t="s">
        <v>3235</v>
      </c>
      <c r="K101" s="567" t="s">
        <v>3354</v>
      </c>
      <c r="L101" s="567" t="s">
        <v>3355</v>
      </c>
      <c r="M101" s="567" t="s">
        <v>3356</v>
      </c>
      <c r="N101" s="568" t="s">
        <v>3357</v>
      </c>
      <c r="O101" s="567" t="s">
        <v>3358</v>
      </c>
      <c r="P101" s="567" t="s">
        <v>3359</v>
      </c>
      <c r="Q101" s="568" t="s">
        <v>3360</v>
      </c>
      <c r="R101" s="545"/>
      <c r="S101" s="545"/>
      <c r="T101" s="545"/>
      <c r="U101" s="546"/>
      <c r="V101" s="545"/>
      <c r="W101" s="545"/>
      <c r="X101" s="545"/>
      <c r="Y101" s="547"/>
      <c r="Z101" s="548"/>
      <c r="AA101" s="548"/>
      <c r="AB101" s="548"/>
      <c r="AC101" s="548"/>
      <c r="AD101" s="548"/>
      <c r="AE101" s="549"/>
      <c r="AF101" s="569"/>
      <c r="AG101" s="548"/>
      <c r="AH101" s="548"/>
      <c r="AI101" s="548"/>
      <c r="AJ101" s="548"/>
      <c r="AK101" s="548"/>
      <c r="AL101" s="548"/>
      <c r="AM101" s="544"/>
      <c r="AN101" s="570"/>
      <c r="AO101" s="571"/>
      <c r="AP101" s="571"/>
      <c r="AQ101" s="571"/>
      <c r="AR101" s="571"/>
      <c r="AS101" s="571"/>
      <c r="AT101" s="572"/>
      <c r="AU101" s="573"/>
      <c r="AV101" s="574"/>
      <c r="AW101" s="574"/>
      <c r="AX101" s="574"/>
      <c r="AY101" s="574"/>
      <c r="AZ101" s="574"/>
      <c r="BA101" s="575"/>
      <c r="BB101" s="407" t="s">
        <v>3361</v>
      </c>
      <c r="BC101" s="555" t="s">
        <v>3362</v>
      </c>
      <c r="BD101" s="556" t="s">
        <v>3363</v>
      </c>
    </row>
    <row r="102" spans="1:63" hidden="1">
      <c r="B102" s="749" t="s">
        <v>3364</v>
      </c>
      <c r="C102" s="781">
        <v>3.1</v>
      </c>
      <c r="D102" s="782" t="s">
        <v>3365</v>
      </c>
      <c r="E102" s="782"/>
      <c r="F102" s="576"/>
      <c r="G102" s="79" t="s">
        <v>3366</v>
      </c>
      <c r="H102" s="117"/>
      <c r="I102" s="183"/>
      <c r="J102" s="31"/>
      <c r="K102" s="576"/>
      <c r="L102" s="208"/>
      <c r="M102" s="208"/>
      <c r="N102" s="209"/>
      <c r="O102" s="40"/>
      <c r="P102" s="40"/>
      <c r="Q102" s="36"/>
      <c r="R102" s="525"/>
      <c r="S102" s="525"/>
      <c r="T102" s="525"/>
      <c r="U102" s="525"/>
      <c r="V102" s="525"/>
      <c r="W102" s="525"/>
      <c r="X102" s="525"/>
      <c r="Y102" s="493" t="str">
        <f t="shared" ref="Y102:Y133" si="68">IF(AF102&gt;0.0000000001,"V","")</f>
        <v/>
      </c>
      <c r="Z102" s="468" t="str">
        <f t="shared" ref="Z102:Z133" si="69">IF(AG102&gt;0.0000000001,"V","")</f>
        <v/>
      </c>
      <c r="AA102" s="468" t="str">
        <f t="shared" ref="AA102:AA133" si="70">IF(AH102&gt;0.0000000001,"V","")</f>
        <v/>
      </c>
      <c r="AB102" s="468" t="str">
        <f t="shared" ref="AB102:AB133" si="71">IF(AI102&gt;0.0000000001,"V","")</f>
        <v/>
      </c>
      <c r="AC102" s="468" t="str">
        <f t="shared" ref="AC102:AC133" si="72">IF(AJ102&gt;0.0000000001,"V","")</f>
        <v/>
      </c>
      <c r="AD102" s="468" t="str">
        <f t="shared" ref="AD102:AD133" si="73">IF(AK102&gt;0.0000000001,"V","")</f>
        <v/>
      </c>
      <c r="AE102" s="494" t="str">
        <f t="shared" ref="AE102:AE133" si="74">IF(AL102&gt;0.0000000001,"V","")</f>
        <v/>
      </c>
      <c r="AF102" s="577">
        <f t="shared" ref="AF102:AF133" si="75">IFERROR(IF(K102="預設值Default",L102,IF(K102="自訂值Custom Value",O102,0)),0)</f>
        <v>0</v>
      </c>
      <c r="AG102" s="468">
        <f>IFERROR(VLOOKUP($O102,#REF!,4,FALSE),0)</f>
        <v>0</v>
      </c>
      <c r="AH102" s="468">
        <f>IFERROR(VLOOKUP($O102,#REF!,6,FALSE),0)</f>
        <v>0</v>
      </c>
      <c r="AI102" s="468">
        <f>IFERROR(VLOOKUP($O102,#REF!,8,FALSE),0)</f>
        <v>0</v>
      </c>
      <c r="AJ102" s="468">
        <f>IFERROR(VLOOKUP($O102,#REF!,10,FALSE),0)</f>
        <v>0</v>
      </c>
      <c r="AK102" s="468">
        <f>IFERROR(VLOOKUP($O102,#REF!,12,FALSE),0)</f>
        <v>0</v>
      </c>
      <c r="AL102" s="468">
        <f>IFERROR(VLOOKUP($O102,#REF!,14,FALSE),0)</f>
        <v>0</v>
      </c>
      <c r="AM102" s="494">
        <f t="shared" ref="AM102:AM133" si="76">IFERROR(IF(K102="預設值Default",N102,IF(K102="自訂值Custom Value",Q102,0)),0)</f>
        <v>0</v>
      </c>
      <c r="AN102" s="488">
        <f t="shared" ref="AN102:AN133" si="77">IF(Y102="V",1,0)</f>
        <v>0</v>
      </c>
      <c r="AO102" s="461">
        <f>IF(Z102="V",IF('1.GHG Inventory Form'!$E$6="IPCC AR2 Report(1995)",'6.GWP'!$C$2,IF('1.GHG Inventory Form'!$E$6="IPCC AR3 Report(2001)",'6.GWP'!$D$2,IF('1.GHG Inventory Form'!$E$6="IPCC AR4 Report(2007)",'6.GWP'!$E$2,IF('1.GHG Inventory Form'!$E$6="IPCC AR5 Report(2013)",'6.GWP'!$F$2,IF('1.GHG Inventory Form'!$E$6="IPCC AR6 Report(2021)",'6.GWP'!$G$2,0))))),0)</f>
        <v>0</v>
      </c>
      <c r="AP102" s="461">
        <f>IF(AA102="V",IF('1.GHG Inventory Form'!$E$6="IPCC AR2 Report(1995)",'6.GWP'!$C$3,IF('1.GHG Inventory Form'!$E$6="IPCC AR3 Report(2001)",'6.GWP'!$D$3,IF('1.GHG Inventory Form'!$E$6="IPCC AR4 Report(2007)",'6.GWP'!$E$3,IF('1.GHG Inventory Form'!$E$6="IPCC AR5 Report(2013)",'6.GWP'!$F$3,IF('1.GHG Inventory Form'!$E$6="IPCC AR6 Report(2021)",'6.GWP'!$G$3,0))))),0)</f>
        <v>0</v>
      </c>
      <c r="AQ102" s="461">
        <f>IFERROR(IF(AB102="V",IF('1.GHG Inventory Form'!$E$6="IPCC AR2 Report(1995)",VLOOKUP($O102,'6.GWP'!$B$1:$G$173,2,FALSE),IF('1.GHG Inventory Form'!$E$6="IPCC AR3 Report(2001)",VLOOKUP($O102,'6.GWP'!$B$1:$G$173,3,FALSE),IF('1.GHG Inventory Form'!$E$6="IPCC AR4 Report(2007)",VLOOKUP($KQ2,'6.GWP'!$B$1:$G$173,4,FALSE),IF('1.GHG Inventory Form'!$E$6="IPCC AR5 Report(2013)",VLOOKUP($O102,'6.GWP'!$B$1:$G$173,5,FALSE),IF('1.GHG Inventory Form'!$E$6="IPCC AR6 Report(2021)",VLOOKUP($O102,'6.GWP'!$B$2:$G$173,6,FALSE),0))))),0),0)</f>
        <v>0</v>
      </c>
      <c r="AR102" s="461">
        <f>IFERROR(IF(AC102="V",IF('1.GHG Inventory Form'!$E$6="IPCC AR2 Report(1995)",VLOOKUP($O102,'6.GWP'!$B$1:$G$173,2,FALSE),IF('1.GHG Inventory Form'!$E$6="IPCC AR3 Report(2001)",VLOOKUP($O102,'6.GWP'!$B$1:$G$173,3,FALSE),IF('1.GHG Inventory Form'!$E$6="IPCC AR4 Report(2007)",VLOOKUP($KQ2,'6.GWP'!$B$1:$G$173,4,FALSE),IF('1.GHG Inventory Form'!$E$6="IPCC AR5 Report(2013)",VLOOKUP($O102,'6.GWP'!$B$1:$G$173,5,FALSE),IF('1.GHG Inventory Form'!$E$6="IPCC AR6 Report(2021)",VLOOKUP($O102,'6.GWP'!$B$2:$G$173,6,FALSE),0))))),0),0)</f>
        <v>0</v>
      </c>
      <c r="AS102" s="461">
        <f>IF(AD102="V",IF('1.GHG Inventory Form'!$E$6="IPCC AR2 Report(1995)",'6.GWP'!$C$5,IF('1.GHG Inventory Form'!$E$6="IPCC AR3 Report(2001)",'6.GWP'!$D$5,IF('1.GHG Inventory Form'!$E$6="IPCC AR4 Report(2007)",'6.GWP'!$E$5,IF('1.GHG Inventory Form'!$E$6="IPCC AR5 Report(2013)",'6.GWP'!$F$5,IF('1.GHG Inventory Form'!$E$6="IPCC AR6 Report(2021)",'6.GWP'!$G$5,0))))),0)</f>
        <v>0</v>
      </c>
      <c r="AT102" s="489">
        <f>IF(AE102="V",IF('1.GHG Inventory Form'!$E$6="IPCC AR2 Report(1995)",'6.GWP'!$C$4,IF('1.GHG Inventory Form'!$E$6="IPCC AR3 Report(2001)",'6.GWP'!$D$4,IF('1.GHG Inventory Form'!$E$6="IPCC AR4 Report(2007)",'6.GWP'!$E$4,IF('1.GHG Inventory Form'!$E$6="IPCC AR5 Report(2013)",'6.GWP'!$F$4,IF('1.GHG Inventory Form'!$E$6="IPCC AR6 Report(2021)",'6.GWP'!$G$4,0))))),0)</f>
        <v>0</v>
      </c>
      <c r="AU102" s="578">
        <f t="shared" ref="AU102:AU131" si="78">$H102*AF102*AN102</f>
        <v>0</v>
      </c>
      <c r="AV102" s="462">
        <f t="shared" ref="AV102:AV131" si="79">$H102*AG102*AO102</f>
        <v>0</v>
      </c>
      <c r="AW102" s="462">
        <f t="shared" ref="AW102:AW131" si="80">$H102*AH102*AP102</f>
        <v>0</v>
      </c>
      <c r="AX102" s="462">
        <f t="shared" ref="AX102:AX131" si="81">$H102*AI102*AQ102</f>
        <v>0</v>
      </c>
      <c r="AY102" s="462">
        <f t="shared" ref="AY102:AY131" si="82">$H102*AJ102*AR102</f>
        <v>0</v>
      </c>
      <c r="AZ102" s="462">
        <f t="shared" ref="AZ102:AZ131" si="83">$H102*AK102*AS102</f>
        <v>0</v>
      </c>
      <c r="BA102" s="579">
        <f t="shared" ref="BA102:BA131" si="84">$H102*AL102*AT102</f>
        <v>0</v>
      </c>
      <c r="BB102" s="490">
        <f t="shared" ref="BB102:BB133" si="85">ROUND(SUM(AU102:BA102),4)</f>
        <v>0</v>
      </c>
      <c r="BC102" s="462"/>
      <c r="BD102" s="464">
        <f t="shared" ref="BD102:BD133" si="86">BB102/$BB$169</f>
        <v>0</v>
      </c>
      <c r="BI102" s="95" t="str">
        <f t="shared" ref="BI102:BI133" si="87">IF(F102="Y",G102,"")</f>
        <v/>
      </c>
      <c r="BJ102" s="95" t="str">
        <f t="shared" ref="BJ102:BJ133" si="88">IF(IF(F102="Y",J102,"")=0,"",(IF(F102="Y",J102,"")))</f>
        <v/>
      </c>
      <c r="BK102" s="95" t="str">
        <f t="shared" ref="BK102:BK133" si="89">IF(IF(AND(F102="Y",K102="預設值Default"),N102,IF(AND(F102="Y",K102="自訂值Custom Value"),Q102,""))=0,"",IF(AND(F102="Y",K102="預設值Default"),N102,IF(AND(F102="Y",K102="自訂值Custom Value"),Q102,"")))</f>
        <v/>
      </c>
    </row>
    <row r="103" spans="1:63" hidden="1">
      <c r="B103" s="753"/>
      <c r="C103" s="755"/>
      <c r="D103" s="782"/>
      <c r="E103" s="782"/>
      <c r="F103" s="581"/>
      <c r="G103" s="52" t="s">
        <v>3367</v>
      </c>
      <c r="H103" s="119"/>
      <c r="I103" s="184"/>
      <c r="J103" s="94"/>
      <c r="K103" s="581"/>
      <c r="L103" s="210"/>
      <c r="M103" s="210"/>
      <c r="N103" s="211"/>
      <c r="O103" s="41"/>
      <c r="P103" s="41"/>
      <c r="Q103" s="37"/>
      <c r="R103" s="525"/>
      <c r="S103" s="525"/>
      <c r="T103" s="525"/>
      <c r="U103" s="525"/>
      <c r="V103" s="525"/>
      <c r="W103" s="525"/>
      <c r="X103" s="525"/>
      <c r="Y103" s="493" t="str">
        <f t="shared" si="68"/>
        <v/>
      </c>
      <c r="Z103" s="468" t="str">
        <f t="shared" si="69"/>
        <v/>
      </c>
      <c r="AA103" s="468" t="str">
        <f t="shared" si="70"/>
        <v/>
      </c>
      <c r="AB103" s="468" t="str">
        <f t="shared" si="71"/>
        <v/>
      </c>
      <c r="AC103" s="468" t="str">
        <f t="shared" si="72"/>
        <v/>
      </c>
      <c r="AD103" s="468" t="str">
        <f t="shared" si="73"/>
        <v/>
      </c>
      <c r="AE103" s="494" t="str">
        <f t="shared" si="74"/>
        <v/>
      </c>
      <c r="AF103" s="577">
        <f t="shared" si="75"/>
        <v>0</v>
      </c>
      <c r="AG103" s="468">
        <f>IFERROR(VLOOKUP($O103,#REF!,4,FALSE),0)</f>
        <v>0</v>
      </c>
      <c r="AH103" s="468">
        <f>IFERROR(VLOOKUP($O103,#REF!,6,FALSE),0)</f>
        <v>0</v>
      </c>
      <c r="AI103" s="468">
        <f>IFERROR(VLOOKUP($O103,#REF!,8,FALSE),0)</f>
        <v>0</v>
      </c>
      <c r="AJ103" s="468">
        <f>IFERROR(VLOOKUP($O103,#REF!,10,FALSE),0)</f>
        <v>0</v>
      </c>
      <c r="AK103" s="468">
        <f>IFERROR(VLOOKUP($O103,#REF!,12,FALSE),0)</f>
        <v>0</v>
      </c>
      <c r="AL103" s="468">
        <f>IFERROR(VLOOKUP($O103,#REF!,14,FALSE),0)</f>
        <v>0</v>
      </c>
      <c r="AM103" s="494">
        <f t="shared" si="76"/>
        <v>0</v>
      </c>
      <c r="AN103" s="495">
        <f t="shared" si="77"/>
        <v>0</v>
      </c>
      <c r="AO103" s="470">
        <f>IF(Z103="V",IF('1.GHG Inventory Form'!$E$6="IPCC AR2 Report(1995)",'6.GWP'!$C$2,IF('1.GHG Inventory Form'!$E$6="IPCC AR3 Report(2001)",'6.GWP'!$D$2,IF('1.GHG Inventory Form'!$E$6="IPCC AR4 Report(2007)",'6.GWP'!$E$2,IF('1.GHG Inventory Form'!$E$6="IPCC AR5 Report(2013)",'6.GWP'!$F$2,IF('1.GHG Inventory Form'!$E$6="IPCC AR6 Report(2021)",'6.GWP'!$G$2,0))))),0)</f>
        <v>0</v>
      </c>
      <c r="AP103" s="470">
        <f>IF(AA103="V",IF('1.GHG Inventory Form'!$E$6="IPCC AR2 Report(1995)",'6.GWP'!$C$3,IF('1.GHG Inventory Form'!$E$6="IPCC AR3 Report(2001)",'6.GWP'!$D$3,IF('1.GHG Inventory Form'!$E$6="IPCC AR4 Report(2007)",'6.GWP'!$E$3,IF('1.GHG Inventory Form'!$E$6="IPCC AR5 Report(2013)",'6.GWP'!$F$3,IF('1.GHG Inventory Form'!$E$6="IPCC AR6 Report(2021)",'6.GWP'!$G$3,0))))),0)</f>
        <v>0</v>
      </c>
      <c r="AQ103" s="470">
        <f>IFERROR(IF(AB103="V",IF('1.GHG Inventory Form'!$E$6="IPCC AR2 Report(1995)",VLOOKUP($O103,'6.GWP'!$B$1:$G$173,2,FALSE),IF('1.GHG Inventory Form'!$E$6="IPCC AR3 Report(2001)",VLOOKUP($O103,'6.GWP'!$B$1:$G$173,3,FALSE),IF('1.GHG Inventory Form'!$E$6="IPCC AR4 Report(2007)",VLOOKUP($KQ5,'6.GWP'!$B$1:$G$173,4,FALSE),IF('1.GHG Inventory Form'!$E$6="IPCC AR5 Report(2013)",VLOOKUP($O103,'6.GWP'!$B$1:$G$173,5,FALSE),IF('1.GHG Inventory Form'!$E$6="IPCC AR6 Report(2021)",VLOOKUP($O103,'6.GWP'!$B$2:$G$173,6,FALSE),0))))),0),0)</f>
        <v>0</v>
      </c>
      <c r="AR103" s="470">
        <f>IFERROR(IF(AC103="V",IF('1.GHG Inventory Form'!$E$6="IPCC AR2 Report(1995)",VLOOKUP($O103,'6.GWP'!$B$1:$G$173,2,FALSE),IF('1.GHG Inventory Form'!$E$6="IPCC AR3 Report(2001)",VLOOKUP($O103,'6.GWP'!$B$1:$G$173,3,FALSE),IF('1.GHG Inventory Form'!$E$6="IPCC AR4 Report(2007)",VLOOKUP($KQ5,'6.GWP'!$B$1:$G$173,4,FALSE),IF('1.GHG Inventory Form'!$E$6="IPCC AR5 Report(2013)",VLOOKUP($O103,'6.GWP'!$B$1:$G$173,5,FALSE),IF('1.GHG Inventory Form'!$E$6="IPCC AR6 Report(2021)",VLOOKUP($O103,'6.GWP'!$B$2:$G$173,6,FALSE),0))))),0),0)</f>
        <v>0</v>
      </c>
      <c r="AS103" s="470">
        <f>IF(AD103="V",IF('1.GHG Inventory Form'!$E$6="IPCC AR2 Report(1995)",'6.GWP'!$C$5,IF('1.GHG Inventory Form'!$E$6="IPCC AR3 Report(2001)",'6.GWP'!$D$5,IF('1.GHG Inventory Form'!$E$6="IPCC AR4 Report(2007)",'6.GWP'!$E$5,IF('1.GHG Inventory Form'!$E$6="IPCC AR5 Report(2013)",'6.GWP'!$F$5,IF('1.GHG Inventory Form'!$E$6="IPCC AR6 Report(2021)",'6.GWP'!$G$5,0))))),0)</f>
        <v>0</v>
      </c>
      <c r="AT103" s="496">
        <f>IF(AE103="V",IF('1.GHG Inventory Form'!$E$6="IPCC AR2 Report(1995)",'6.GWP'!$C$4,IF('1.GHG Inventory Form'!$E$6="IPCC AR3 Report(2001)",'6.GWP'!$D$4,IF('1.GHG Inventory Form'!$E$6="IPCC AR4 Report(2007)",'6.GWP'!$E$4,IF('1.GHG Inventory Form'!$E$6="IPCC AR5 Report(2013)",'6.GWP'!$F$4,IF('1.GHG Inventory Form'!$E$6="IPCC AR6 Report(2021)",'6.GWP'!$G$4,0))))),0)</f>
        <v>0</v>
      </c>
      <c r="AU103" s="582">
        <f t="shared" si="78"/>
        <v>0</v>
      </c>
      <c r="AV103" s="471">
        <f t="shared" si="79"/>
        <v>0</v>
      </c>
      <c r="AW103" s="471">
        <f t="shared" si="80"/>
        <v>0</v>
      </c>
      <c r="AX103" s="471">
        <f t="shared" si="81"/>
        <v>0</v>
      </c>
      <c r="AY103" s="471">
        <f t="shared" si="82"/>
        <v>0</v>
      </c>
      <c r="AZ103" s="471">
        <f t="shared" si="83"/>
        <v>0</v>
      </c>
      <c r="BA103" s="583">
        <f t="shared" si="84"/>
        <v>0</v>
      </c>
      <c r="BB103" s="497">
        <f t="shared" si="85"/>
        <v>0</v>
      </c>
      <c r="BC103" s="471"/>
      <c r="BD103" s="473">
        <f t="shared" si="86"/>
        <v>0</v>
      </c>
      <c r="BI103" s="95" t="str">
        <f t="shared" si="87"/>
        <v/>
      </c>
      <c r="BJ103" s="95" t="str">
        <f t="shared" si="88"/>
        <v/>
      </c>
      <c r="BK103" s="95" t="str">
        <f t="shared" si="89"/>
        <v/>
      </c>
    </row>
    <row r="104" spans="1:63" hidden="1">
      <c r="B104" s="753"/>
      <c r="C104" s="755"/>
      <c r="D104" s="782"/>
      <c r="E104" s="782"/>
      <c r="F104" s="581"/>
      <c r="G104" s="52" t="s">
        <v>3368</v>
      </c>
      <c r="H104" s="119"/>
      <c r="I104" s="184"/>
      <c r="J104" s="94"/>
      <c r="K104" s="581"/>
      <c r="L104" s="210"/>
      <c r="M104" s="210"/>
      <c r="N104" s="211"/>
      <c r="O104" s="41"/>
      <c r="P104" s="41"/>
      <c r="Q104" s="37"/>
      <c r="R104" s="525"/>
      <c r="S104" s="525"/>
      <c r="T104" s="525"/>
      <c r="U104" s="525"/>
      <c r="V104" s="525"/>
      <c r="W104" s="525"/>
      <c r="X104" s="525"/>
      <c r="Y104" s="493" t="str">
        <f t="shared" si="68"/>
        <v/>
      </c>
      <c r="Z104" s="468" t="str">
        <f t="shared" si="69"/>
        <v/>
      </c>
      <c r="AA104" s="468" t="str">
        <f t="shared" si="70"/>
        <v/>
      </c>
      <c r="AB104" s="468" t="str">
        <f t="shared" si="71"/>
        <v/>
      </c>
      <c r="AC104" s="468" t="str">
        <f t="shared" si="72"/>
        <v/>
      </c>
      <c r="AD104" s="468" t="str">
        <f t="shared" si="73"/>
        <v/>
      </c>
      <c r="AE104" s="494" t="str">
        <f t="shared" si="74"/>
        <v/>
      </c>
      <c r="AF104" s="577">
        <f t="shared" si="75"/>
        <v>0</v>
      </c>
      <c r="AG104" s="468">
        <f>IFERROR(VLOOKUP($O104,#REF!,4,FALSE),0)</f>
        <v>0</v>
      </c>
      <c r="AH104" s="468">
        <f>IFERROR(VLOOKUP($O104,#REF!,6,FALSE),0)</f>
        <v>0</v>
      </c>
      <c r="AI104" s="468">
        <f>IFERROR(VLOOKUP($O104,#REF!,8,FALSE),0)</f>
        <v>0</v>
      </c>
      <c r="AJ104" s="468">
        <f>IFERROR(VLOOKUP($O104,#REF!,10,FALSE),0)</f>
        <v>0</v>
      </c>
      <c r="AK104" s="468">
        <f>IFERROR(VLOOKUP($O104,#REF!,12,FALSE),0)</f>
        <v>0</v>
      </c>
      <c r="AL104" s="468">
        <f>IFERROR(VLOOKUP($O104,#REF!,14,FALSE),0)</f>
        <v>0</v>
      </c>
      <c r="AM104" s="494">
        <f t="shared" si="76"/>
        <v>0</v>
      </c>
      <c r="AN104" s="495">
        <f t="shared" si="77"/>
        <v>0</v>
      </c>
      <c r="AO104" s="470">
        <f>IF(Z104="V",IF('1.GHG Inventory Form'!$E$6="IPCC AR2 Report(1995)",'6.GWP'!$C$2,IF('1.GHG Inventory Form'!$E$6="IPCC AR3 Report(2001)",'6.GWP'!$D$2,IF('1.GHG Inventory Form'!$E$6="IPCC AR4 Report(2007)",'6.GWP'!$E$2,IF('1.GHG Inventory Form'!$E$6="IPCC AR5 Report(2013)",'6.GWP'!$F$2,IF('1.GHG Inventory Form'!$E$6="IPCC AR6 Report(2021)",'6.GWP'!$G$2,0))))),0)</f>
        <v>0</v>
      </c>
      <c r="AP104" s="470">
        <f>IF(AA104="V",IF('1.GHG Inventory Form'!$E$6="IPCC AR2 Report(1995)",'6.GWP'!$C$3,IF('1.GHG Inventory Form'!$E$6="IPCC AR3 Report(2001)",'6.GWP'!$D$3,IF('1.GHG Inventory Form'!$E$6="IPCC AR4 Report(2007)",'6.GWP'!$E$3,IF('1.GHG Inventory Form'!$E$6="IPCC AR5 Report(2013)",'6.GWP'!$F$3,IF('1.GHG Inventory Form'!$E$6="IPCC AR6 Report(2021)",'6.GWP'!$G$3,0))))),0)</f>
        <v>0</v>
      </c>
      <c r="AQ104" s="470">
        <f>IFERROR(IF(AB104="V",IF('1.GHG Inventory Form'!$E$6="IPCC AR2 Report(1995)",VLOOKUP($O104,'6.GWP'!$B$1:$G$173,2,FALSE),IF('1.GHG Inventory Form'!$E$6="IPCC AR3 Report(2001)",VLOOKUP($O104,'6.GWP'!$B$1:$G$173,3,FALSE),IF('1.GHG Inventory Form'!$E$6="IPCC AR4 Report(2007)",VLOOKUP($KQ6,'6.GWP'!$B$1:$G$173,4,FALSE),IF('1.GHG Inventory Form'!$E$6="IPCC AR5 Report(2013)",VLOOKUP($O104,'6.GWP'!$B$1:$G$173,5,FALSE),IF('1.GHG Inventory Form'!$E$6="IPCC AR6 Report(2021)",VLOOKUP($O104,'6.GWP'!$B$2:$G$173,6,FALSE),0))))),0),0)</f>
        <v>0</v>
      </c>
      <c r="AR104" s="470">
        <f>IFERROR(IF(AC104="V",IF('1.GHG Inventory Form'!$E$6="IPCC AR2 Report(1995)",VLOOKUP($O104,'6.GWP'!$B$1:$G$173,2,FALSE),IF('1.GHG Inventory Form'!$E$6="IPCC AR3 Report(2001)",VLOOKUP($O104,'6.GWP'!$B$1:$G$173,3,FALSE),IF('1.GHG Inventory Form'!$E$6="IPCC AR4 Report(2007)",VLOOKUP($KQ6,'6.GWP'!$B$1:$G$173,4,FALSE),IF('1.GHG Inventory Form'!$E$6="IPCC AR5 Report(2013)",VLOOKUP($O104,'6.GWP'!$B$1:$G$173,5,FALSE),IF('1.GHG Inventory Form'!$E$6="IPCC AR6 Report(2021)",VLOOKUP($O104,'6.GWP'!$B$2:$G$173,6,FALSE),0))))),0),0)</f>
        <v>0</v>
      </c>
      <c r="AS104" s="470">
        <f>IF(AD104="V",IF('1.GHG Inventory Form'!$E$6="IPCC AR2 Report(1995)",'6.GWP'!$C$5,IF('1.GHG Inventory Form'!$E$6="IPCC AR3 Report(2001)",'6.GWP'!$D$5,IF('1.GHG Inventory Form'!$E$6="IPCC AR4 Report(2007)",'6.GWP'!$E$5,IF('1.GHG Inventory Form'!$E$6="IPCC AR5 Report(2013)",'6.GWP'!$F$5,IF('1.GHG Inventory Form'!$E$6="IPCC AR6 Report(2021)",'6.GWP'!$G$5,0))))),0)</f>
        <v>0</v>
      </c>
      <c r="AT104" s="496">
        <f>IF(AE104="V",IF('1.GHG Inventory Form'!$E$6="IPCC AR2 Report(1995)",'6.GWP'!$C$4,IF('1.GHG Inventory Form'!$E$6="IPCC AR3 Report(2001)",'6.GWP'!$D$4,IF('1.GHG Inventory Form'!$E$6="IPCC AR4 Report(2007)",'6.GWP'!$E$4,IF('1.GHG Inventory Form'!$E$6="IPCC AR5 Report(2013)",'6.GWP'!$F$4,IF('1.GHG Inventory Form'!$E$6="IPCC AR6 Report(2021)",'6.GWP'!$G$4,0))))),0)</f>
        <v>0</v>
      </c>
      <c r="AU104" s="582">
        <f t="shared" si="78"/>
        <v>0</v>
      </c>
      <c r="AV104" s="471">
        <f t="shared" si="79"/>
        <v>0</v>
      </c>
      <c r="AW104" s="471">
        <f t="shared" si="80"/>
        <v>0</v>
      </c>
      <c r="AX104" s="471">
        <f t="shared" si="81"/>
        <v>0</v>
      </c>
      <c r="AY104" s="471">
        <f t="shared" si="82"/>
        <v>0</v>
      </c>
      <c r="AZ104" s="471">
        <f t="shared" si="83"/>
        <v>0</v>
      </c>
      <c r="BA104" s="583">
        <f t="shared" si="84"/>
        <v>0</v>
      </c>
      <c r="BB104" s="497">
        <f t="shared" si="85"/>
        <v>0</v>
      </c>
      <c r="BC104" s="471"/>
      <c r="BD104" s="473">
        <f t="shared" si="86"/>
        <v>0</v>
      </c>
      <c r="BI104" s="95" t="str">
        <f t="shared" si="87"/>
        <v/>
      </c>
      <c r="BJ104" s="95" t="str">
        <f t="shared" si="88"/>
        <v/>
      </c>
      <c r="BK104" s="95" t="str">
        <f t="shared" si="89"/>
        <v/>
      </c>
    </row>
    <row r="105" spans="1:63" customFormat="1" ht="16" hidden="1" customHeight="1" thickBot="1">
      <c r="B105" s="753"/>
      <c r="C105" s="756"/>
      <c r="D105" s="782"/>
      <c r="E105" s="782"/>
      <c r="F105" s="585"/>
      <c r="G105" s="38" t="s">
        <v>3369</v>
      </c>
      <c r="H105" s="120"/>
      <c r="I105" s="185"/>
      <c r="J105" s="121"/>
      <c r="K105" s="585"/>
      <c r="L105" s="212"/>
      <c r="M105" s="212"/>
      <c r="N105" s="213"/>
      <c r="O105" s="69"/>
      <c r="P105" s="69"/>
      <c r="Q105" s="70"/>
      <c r="R105" s="525"/>
      <c r="S105" s="525"/>
      <c r="T105" s="525"/>
      <c r="U105" s="525"/>
      <c r="V105" s="525"/>
      <c r="W105" s="525"/>
      <c r="X105" s="525"/>
      <c r="Y105" s="493" t="str">
        <f t="shared" si="68"/>
        <v/>
      </c>
      <c r="Z105" s="468" t="str">
        <f t="shared" si="69"/>
        <v/>
      </c>
      <c r="AA105" s="468" t="str">
        <f t="shared" si="70"/>
        <v/>
      </c>
      <c r="AB105" s="468" t="str">
        <f t="shared" si="71"/>
        <v/>
      </c>
      <c r="AC105" s="468" t="str">
        <f t="shared" si="72"/>
        <v/>
      </c>
      <c r="AD105" s="468" t="str">
        <f t="shared" si="73"/>
        <v/>
      </c>
      <c r="AE105" s="494" t="str">
        <f t="shared" si="74"/>
        <v/>
      </c>
      <c r="AF105" s="577">
        <f t="shared" si="75"/>
        <v>0</v>
      </c>
      <c r="AG105" s="468">
        <f>IFERROR(VLOOKUP($O105,#REF!,4,FALSE),0)</f>
        <v>0</v>
      </c>
      <c r="AH105" s="468">
        <f>IFERROR(VLOOKUP($O105,#REF!,6,FALSE),0)</f>
        <v>0</v>
      </c>
      <c r="AI105" s="468">
        <f>IFERROR(VLOOKUP($O105,#REF!,8,FALSE),0)</f>
        <v>0</v>
      </c>
      <c r="AJ105" s="468">
        <f>IFERROR(VLOOKUP($O105,#REF!,10,FALSE),0)</f>
        <v>0</v>
      </c>
      <c r="AK105" s="468">
        <f>IFERROR(VLOOKUP($O105,#REF!,12,FALSE),0)</f>
        <v>0</v>
      </c>
      <c r="AL105" s="468">
        <f>IFERROR(VLOOKUP($O105,#REF!,14,FALSE),0)</f>
        <v>0</v>
      </c>
      <c r="AM105" s="494">
        <f t="shared" si="76"/>
        <v>0</v>
      </c>
      <c r="AN105" s="509">
        <f t="shared" si="77"/>
        <v>0</v>
      </c>
      <c r="AO105" s="510">
        <f>IF(Z105="V",IF('1.GHG Inventory Form'!$E$6="IPCC AR2 Report(1995)",'6.GWP'!$C$2,IF('1.GHG Inventory Form'!$E$6="IPCC AR3 Report(2001)",'6.GWP'!$D$2,IF('1.GHG Inventory Form'!$E$6="IPCC AR4 Report(2007)",'6.GWP'!$E$2,IF('1.GHG Inventory Form'!$E$6="IPCC AR5 Report(2013)",'6.GWP'!$F$2,IF('1.GHG Inventory Form'!$E$6="IPCC AR6 Report(2021)",'6.GWP'!$G$2,0))))),0)</f>
        <v>0</v>
      </c>
      <c r="AP105" s="510">
        <f>IF(AA105="V",IF('1.GHG Inventory Form'!$E$6="IPCC AR2 Report(1995)",'6.GWP'!$C$3,IF('1.GHG Inventory Form'!$E$6="IPCC AR3 Report(2001)",'6.GWP'!$D$3,IF('1.GHG Inventory Form'!$E$6="IPCC AR4 Report(2007)",'6.GWP'!$E$3,IF('1.GHG Inventory Form'!$E$6="IPCC AR5 Report(2013)",'6.GWP'!$F$3,IF('1.GHG Inventory Form'!$E$6="IPCC AR6 Report(2021)",'6.GWP'!$G$3,0))))),0)</f>
        <v>0</v>
      </c>
      <c r="AQ105" s="510">
        <f>IFERROR(IF(AB105="V",IF('1.GHG Inventory Form'!$E$6="IPCC AR2 Report(1995)",VLOOKUP($O105,'6.GWP'!$B$1:$G$173,2,FALSE),IF('1.GHG Inventory Form'!$E$6="IPCC AR3 Report(2001)",VLOOKUP($O105,'6.GWP'!$B$1:$G$173,3,FALSE),IF('1.GHG Inventory Form'!$E$6="IPCC AR4 Report(2007)",VLOOKUP($KQ7,'6.GWP'!$B$1:$G$173,4,FALSE),IF('1.GHG Inventory Form'!$E$6="IPCC AR5 Report(2013)",VLOOKUP($O105,'6.GWP'!$B$1:$G$173,5,FALSE),IF('1.GHG Inventory Form'!$E$6="IPCC AR6 Report(2021)",VLOOKUP($O105,'6.GWP'!$B$2:$G$173,6,FALSE),0))))),0),0)</f>
        <v>0</v>
      </c>
      <c r="AR105" s="510">
        <f>IFERROR(IF(AC105="V",IF('1.GHG Inventory Form'!$E$6="IPCC AR2 Report(1995)",VLOOKUP($O105,'6.GWP'!$B$1:$G$173,2,FALSE),IF('1.GHG Inventory Form'!$E$6="IPCC AR3 Report(2001)",VLOOKUP($O105,'6.GWP'!$B$1:$G$173,3,FALSE),IF('1.GHG Inventory Form'!$E$6="IPCC AR4 Report(2007)",VLOOKUP($KQ7,'6.GWP'!$B$1:$G$173,4,FALSE),IF('1.GHG Inventory Form'!$E$6="IPCC AR5 Report(2013)",VLOOKUP($O105,'6.GWP'!$B$1:$G$173,5,FALSE),IF('1.GHG Inventory Form'!$E$6="IPCC AR6 Report(2021)",VLOOKUP($O105,'6.GWP'!$B$2:$G$173,6,FALSE),0))))),0),0)</f>
        <v>0</v>
      </c>
      <c r="AS105" s="510">
        <f>IF(AD105="V",IF('1.GHG Inventory Form'!$E$6="IPCC AR2 Report(1995)",'6.GWP'!$C$5,IF('1.GHG Inventory Form'!$E$6="IPCC AR3 Report(2001)",'6.GWP'!$D$5,IF('1.GHG Inventory Form'!$E$6="IPCC AR4 Report(2007)",'6.GWP'!$E$5,IF('1.GHG Inventory Form'!$E$6="IPCC AR5 Report(2013)",'6.GWP'!$F$5,IF('1.GHG Inventory Form'!$E$6="IPCC AR6 Report(2021)",'6.GWP'!$G$5,0))))),0)</f>
        <v>0</v>
      </c>
      <c r="AT105" s="511">
        <f>IF(AE105="V",IF('1.GHG Inventory Form'!$E$6="IPCC AR2 Report(1995)",'6.GWP'!$C$4,IF('1.GHG Inventory Form'!$E$6="IPCC AR3 Report(2001)",'6.GWP'!$D$4,IF('1.GHG Inventory Form'!$E$6="IPCC AR4 Report(2007)",'6.GWP'!$E$4,IF('1.GHG Inventory Form'!$E$6="IPCC AR5 Report(2013)",'6.GWP'!$F$4,IF('1.GHG Inventory Form'!$E$6="IPCC AR6 Report(2021)",'6.GWP'!$G$4,0))))),0)</f>
        <v>0</v>
      </c>
      <c r="AU105" s="586">
        <f t="shared" si="78"/>
        <v>0</v>
      </c>
      <c r="AV105" s="523">
        <f t="shared" si="79"/>
        <v>0</v>
      </c>
      <c r="AW105" s="523">
        <f t="shared" si="80"/>
        <v>0</v>
      </c>
      <c r="AX105" s="523">
        <f t="shared" si="81"/>
        <v>0</v>
      </c>
      <c r="AY105" s="523">
        <f t="shared" si="82"/>
        <v>0</v>
      </c>
      <c r="AZ105" s="523">
        <f t="shared" si="83"/>
        <v>0</v>
      </c>
      <c r="BA105" s="587">
        <f t="shared" si="84"/>
        <v>0</v>
      </c>
      <c r="BB105" s="513">
        <f t="shared" si="85"/>
        <v>0</v>
      </c>
      <c r="BC105" s="523"/>
      <c r="BD105" s="515">
        <f t="shared" si="86"/>
        <v>0</v>
      </c>
      <c r="BI105" s="95" t="str">
        <f t="shared" si="87"/>
        <v/>
      </c>
      <c r="BJ105" s="95" t="str">
        <f t="shared" si="88"/>
        <v/>
      </c>
      <c r="BK105" s="95" t="str">
        <f t="shared" si="89"/>
        <v/>
      </c>
    </row>
    <row r="106" spans="1:63" customFormat="1" ht="78" hidden="1" customHeight="1" thickBot="1">
      <c r="B106" s="753"/>
      <c r="C106" s="588">
        <v>3.2</v>
      </c>
      <c r="D106" s="751" t="s">
        <v>3370</v>
      </c>
      <c r="E106" s="752"/>
      <c r="F106" s="589"/>
      <c r="G106" s="58" t="s">
        <v>3371</v>
      </c>
      <c r="H106" s="122"/>
      <c r="I106" s="186"/>
      <c r="J106" s="124"/>
      <c r="K106" s="589"/>
      <c r="L106" s="214"/>
      <c r="M106" s="214"/>
      <c r="N106" s="215"/>
      <c r="O106" s="59"/>
      <c r="P106" s="59"/>
      <c r="Q106" s="61"/>
      <c r="R106" s="525"/>
      <c r="S106" s="525"/>
      <c r="T106" s="525"/>
      <c r="U106" s="525"/>
      <c r="V106" s="525"/>
      <c r="W106" s="525"/>
      <c r="X106" s="525"/>
      <c r="Y106" s="493" t="str">
        <f t="shared" si="68"/>
        <v/>
      </c>
      <c r="Z106" s="468" t="str">
        <f t="shared" si="69"/>
        <v/>
      </c>
      <c r="AA106" s="468" t="str">
        <f t="shared" si="70"/>
        <v/>
      </c>
      <c r="AB106" s="468" t="str">
        <f t="shared" si="71"/>
        <v/>
      </c>
      <c r="AC106" s="468" t="str">
        <f t="shared" si="72"/>
        <v/>
      </c>
      <c r="AD106" s="468" t="str">
        <f t="shared" si="73"/>
        <v/>
      </c>
      <c r="AE106" s="494" t="str">
        <f t="shared" si="74"/>
        <v/>
      </c>
      <c r="AF106" s="577">
        <f t="shared" si="75"/>
        <v>0</v>
      </c>
      <c r="AG106" s="468">
        <f>IFERROR(VLOOKUP($O106,#REF!,4,FALSE),0)</f>
        <v>0</v>
      </c>
      <c r="AH106" s="468">
        <f>IFERROR(VLOOKUP($O106,#REF!,6,FALSE),0)</f>
        <v>0</v>
      </c>
      <c r="AI106" s="468">
        <f>IFERROR(VLOOKUP($O106,#REF!,8,FALSE),0)</f>
        <v>0</v>
      </c>
      <c r="AJ106" s="468">
        <f>IFERROR(VLOOKUP($O106,#REF!,10,FALSE),0)</f>
        <v>0</v>
      </c>
      <c r="AK106" s="468">
        <f>IFERROR(VLOOKUP($O106,#REF!,12,FALSE),0)</f>
        <v>0</v>
      </c>
      <c r="AL106" s="468">
        <f>IFERROR(VLOOKUP($O106,#REF!,14,FALSE),0)</f>
        <v>0</v>
      </c>
      <c r="AM106" s="494">
        <f t="shared" si="76"/>
        <v>0</v>
      </c>
      <c r="AN106" s="450">
        <f t="shared" si="77"/>
        <v>0</v>
      </c>
      <c r="AO106" s="451">
        <f>IF(Z106="V",IF('1.GHG Inventory Form'!$E$6="IPCC AR2 Report(1995)",'6.GWP'!$C$2,IF('1.GHG Inventory Form'!$E$6="IPCC AR3 Report(2001)",'6.GWP'!$D$2,IF('1.GHG Inventory Form'!$E$6="IPCC AR4 Report(2007)",'6.GWP'!$E$2,IF('1.GHG Inventory Form'!$E$6="IPCC AR5 Report(2013)",'6.GWP'!$F$2,IF('1.GHG Inventory Form'!$E$6="IPCC AR6 Report(2021)",'6.GWP'!$G$2,0))))),0)</f>
        <v>0</v>
      </c>
      <c r="AP106" s="451">
        <f>IF(AA106="V",IF('1.GHG Inventory Form'!$E$6="IPCC AR2 Report(1995)",'6.GWP'!$C$3,IF('1.GHG Inventory Form'!$E$6="IPCC AR3 Report(2001)",'6.GWP'!$D$3,IF('1.GHG Inventory Form'!$E$6="IPCC AR4 Report(2007)",'6.GWP'!$E$3,IF('1.GHG Inventory Form'!$E$6="IPCC AR5 Report(2013)",'6.GWP'!$F$3,IF('1.GHG Inventory Form'!$E$6="IPCC AR6 Report(2021)",'6.GWP'!$G$3,0))))),0)</f>
        <v>0</v>
      </c>
      <c r="AQ106" s="451">
        <f>IFERROR(IF(AB106="V",IF('1.GHG Inventory Form'!$E$6="IPCC AR2 Report(1995)",VLOOKUP($O106,'6.GWP'!$B$1:$G$173,2,FALSE),IF('1.GHG Inventory Form'!$E$6="IPCC AR3 Report(2001)",VLOOKUP($O106,'6.GWP'!$B$1:$G$173,3,FALSE),IF('1.GHG Inventory Form'!$E$6="IPCC AR4 Report(2007)",VLOOKUP($KQ8,'6.GWP'!$B$1:$G$173,4,FALSE),IF('1.GHG Inventory Form'!$E$6="IPCC AR5 Report(2013)",VLOOKUP($O106,'6.GWP'!$B$1:$G$173,5,FALSE),IF('1.GHG Inventory Form'!$E$6="IPCC AR6 Report(2021)",VLOOKUP($O106,'6.GWP'!$B$2:$G$173,6,FALSE),0))))),0),0)</f>
        <v>0</v>
      </c>
      <c r="AR106" s="451">
        <f>IFERROR(IF(AC106="V",IF('1.GHG Inventory Form'!$E$6="IPCC AR2 Report(1995)",VLOOKUP($O106,'6.GWP'!$B$1:$G$173,2,FALSE),IF('1.GHG Inventory Form'!$E$6="IPCC AR3 Report(2001)",VLOOKUP($O106,'6.GWP'!$B$1:$G$173,3,FALSE),IF('1.GHG Inventory Form'!$E$6="IPCC AR4 Report(2007)",VLOOKUP($KQ8,'6.GWP'!$B$1:$G$173,4,FALSE),IF('1.GHG Inventory Form'!$E$6="IPCC AR5 Report(2013)",VLOOKUP($O106,'6.GWP'!$B$1:$G$173,5,FALSE),IF('1.GHG Inventory Form'!$E$6="IPCC AR6 Report(2021)",VLOOKUP($O106,'6.GWP'!$B$2:$G$173,6,FALSE),0))))),0),0)</f>
        <v>0</v>
      </c>
      <c r="AS106" s="451">
        <f>IF(AD106="V",IF('1.GHG Inventory Form'!$E$6="IPCC AR2 Report(1995)",'6.GWP'!$C$5,IF('1.GHG Inventory Form'!$E$6="IPCC AR3 Report(2001)",'6.GWP'!$D$5,IF('1.GHG Inventory Form'!$E$6="IPCC AR4 Report(2007)",'6.GWP'!$E$5,IF('1.GHG Inventory Form'!$E$6="IPCC AR5 Report(2013)",'6.GWP'!$F$5,IF('1.GHG Inventory Form'!$E$6="IPCC AR6 Report(2021)",'6.GWP'!$G$5,0))))),0)</f>
        <v>0</v>
      </c>
      <c r="AT106" s="452">
        <f>IF(AE106="V",IF('1.GHG Inventory Form'!$E$6="IPCC AR2 Report(1995)",'6.GWP'!$C$4,IF('1.GHG Inventory Form'!$E$6="IPCC AR3 Report(2001)",'6.GWP'!$D$4,IF('1.GHG Inventory Form'!$E$6="IPCC AR4 Report(2007)",'6.GWP'!$E$4,IF('1.GHG Inventory Form'!$E$6="IPCC AR5 Report(2013)",'6.GWP'!$F$4,IF('1.GHG Inventory Form'!$E$6="IPCC AR6 Report(2021)",'6.GWP'!$G$4,0))))),0)</f>
        <v>0</v>
      </c>
      <c r="AU106" s="590">
        <f t="shared" si="78"/>
        <v>0</v>
      </c>
      <c r="AV106" s="591">
        <f t="shared" si="79"/>
        <v>0</v>
      </c>
      <c r="AW106" s="591">
        <f t="shared" si="80"/>
        <v>0</v>
      </c>
      <c r="AX106" s="591">
        <f t="shared" si="81"/>
        <v>0</v>
      </c>
      <c r="AY106" s="591">
        <f t="shared" si="82"/>
        <v>0</v>
      </c>
      <c r="AZ106" s="591">
        <f t="shared" si="83"/>
        <v>0</v>
      </c>
      <c r="BA106" s="592">
        <f t="shared" si="84"/>
        <v>0</v>
      </c>
      <c r="BB106" s="453">
        <f t="shared" si="85"/>
        <v>0</v>
      </c>
      <c r="BC106" s="591"/>
      <c r="BD106" s="455">
        <f t="shared" si="86"/>
        <v>0</v>
      </c>
      <c r="BI106" s="95" t="str">
        <f t="shared" si="87"/>
        <v/>
      </c>
      <c r="BJ106" s="95" t="str">
        <f t="shared" si="88"/>
        <v/>
      </c>
      <c r="BK106" s="95" t="str">
        <f t="shared" si="89"/>
        <v/>
      </c>
    </row>
    <row r="107" spans="1:63" customFormat="1" ht="16" hidden="1" customHeight="1" thickBot="1">
      <c r="B107" s="753"/>
      <c r="C107" s="754">
        <v>3.3</v>
      </c>
      <c r="D107" s="757" t="s">
        <v>3372</v>
      </c>
      <c r="E107" s="757"/>
      <c r="F107" s="576"/>
      <c r="G107" s="79" t="s">
        <v>3373</v>
      </c>
      <c r="H107" s="117"/>
      <c r="I107" s="183"/>
      <c r="J107" s="125"/>
      <c r="K107" s="576"/>
      <c r="L107" s="208"/>
      <c r="M107" s="208"/>
      <c r="N107" s="209"/>
      <c r="O107" s="40"/>
      <c r="P107" s="40"/>
      <c r="Q107" s="36"/>
      <c r="R107" s="525"/>
      <c r="S107" s="525"/>
      <c r="T107" s="525"/>
      <c r="U107" s="525"/>
      <c r="V107" s="525"/>
      <c r="W107" s="525"/>
      <c r="X107" s="525"/>
      <c r="Y107" s="493" t="str">
        <f t="shared" si="68"/>
        <v/>
      </c>
      <c r="Z107" s="468" t="str">
        <f t="shared" si="69"/>
        <v/>
      </c>
      <c r="AA107" s="468" t="str">
        <f t="shared" si="70"/>
        <v/>
      </c>
      <c r="AB107" s="468" t="str">
        <f t="shared" si="71"/>
        <v/>
      </c>
      <c r="AC107" s="468" t="str">
        <f t="shared" si="72"/>
        <v/>
      </c>
      <c r="AD107" s="468" t="str">
        <f t="shared" si="73"/>
        <v/>
      </c>
      <c r="AE107" s="494" t="str">
        <f t="shared" si="74"/>
        <v/>
      </c>
      <c r="AF107" s="577">
        <f t="shared" si="75"/>
        <v>0</v>
      </c>
      <c r="AG107" s="468">
        <f>IFERROR(VLOOKUP($O107,#REF!,4,FALSE),0)</f>
        <v>0</v>
      </c>
      <c r="AH107" s="468">
        <f>IFERROR(VLOOKUP($O107,#REF!,6,FALSE),0)</f>
        <v>0</v>
      </c>
      <c r="AI107" s="468">
        <f>IFERROR(VLOOKUP($O107,#REF!,8,FALSE),0)</f>
        <v>0</v>
      </c>
      <c r="AJ107" s="468">
        <f>IFERROR(VLOOKUP($O107,#REF!,10,FALSE),0)</f>
        <v>0</v>
      </c>
      <c r="AK107" s="468">
        <f>IFERROR(VLOOKUP($O107,#REF!,12,FALSE),0)</f>
        <v>0</v>
      </c>
      <c r="AL107" s="468">
        <f>IFERROR(VLOOKUP($O107,#REF!,14,FALSE),0)</f>
        <v>0</v>
      </c>
      <c r="AM107" s="494">
        <f t="shared" si="76"/>
        <v>0</v>
      </c>
      <c r="AN107" s="488">
        <f t="shared" si="77"/>
        <v>0</v>
      </c>
      <c r="AO107" s="461">
        <f>IF(Z107="V",IF('1.GHG Inventory Form'!$E$6="IPCC AR2 Report(1995)",'6.GWP'!$C$2,IF('1.GHG Inventory Form'!$E$6="IPCC AR3 Report(2001)",'6.GWP'!$D$2,IF('1.GHG Inventory Form'!$E$6="IPCC AR4 Report(2007)",'6.GWP'!$E$2,IF('1.GHG Inventory Form'!$E$6="IPCC AR5 Report(2013)",'6.GWP'!$F$2,IF('1.GHG Inventory Form'!$E$6="IPCC AR6 Report(2021)",'6.GWP'!$G$2,0))))),0)</f>
        <v>0</v>
      </c>
      <c r="AP107" s="461">
        <f>IF(AA107="V",IF('1.GHG Inventory Form'!$E$6="IPCC AR2 Report(1995)",'6.GWP'!$C$3,IF('1.GHG Inventory Form'!$E$6="IPCC AR3 Report(2001)",'6.GWP'!$D$3,IF('1.GHG Inventory Form'!$E$6="IPCC AR4 Report(2007)",'6.GWP'!$E$3,IF('1.GHG Inventory Form'!$E$6="IPCC AR5 Report(2013)",'6.GWP'!$F$3,IF('1.GHG Inventory Form'!$E$6="IPCC AR6 Report(2021)",'6.GWP'!$G$3,0))))),0)</f>
        <v>0</v>
      </c>
      <c r="AQ107" s="461">
        <f>IFERROR(IF(AB107="V",IF('1.GHG Inventory Form'!$E$6="IPCC AR2 Report(1995)",VLOOKUP($O107,'6.GWP'!$B$1:$G$173,2,FALSE),IF('1.GHG Inventory Form'!$E$6="IPCC AR3 Report(2001)",VLOOKUP($O107,'6.GWP'!$B$1:$G$173,3,FALSE),IF('1.GHG Inventory Form'!$E$6="IPCC AR4 Report(2007)",VLOOKUP($KQ10,'6.GWP'!$B$1:$G$173,4,FALSE),IF('1.GHG Inventory Form'!$E$6="IPCC AR5 Report(2013)",VLOOKUP($O107,'6.GWP'!$B$1:$G$173,5,FALSE),IF('1.GHG Inventory Form'!$E$6="IPCC AR6 Report(2021)",VLOOKUP($O107,'6.GWP'!$B$2:$G$173,6,FALSE),0))))),0),0)</f>
        <v>0</v>
      </c>
      <c r="AR107" s="461">
        <f>IFERROR(IF(AC107="V",IF('1.GHG Inventory Form'!$E$6="IPCC AR2 Report(1995)",VLOOKUP($O107,'6.GWP'!$B$1:$G$173,2,FALSE),IF('1.GHG Inventory Form'!$E$6="IPCC AR3 Report(2001)",VLOOKUP($O107,'6.GWP'!$B$1:$G$173,3,FALSE),IF('1.GHG Inventory Form'!$E$6="IPCC AR4 Report(2007)",VLOOKUP($KQ10,'6.GWP'!$B$1:$G$173,4,FALSE),IF('1.GHG Inventory Form'!$E$6="IPCC AR5 Report(2013)",VLOOKUP($O107,'6.GWP'!$B$1:$G$173,5,FALSE),IF('1.GHG Inventory Form'!$E$6="IPCC AR6 Report(2021)",VLOOKUP($O107,'6.GWP'!$B$2:$G$173,6,FALSE),0))))),0),0)</f>
        <v>0</v>
      </c>
      <c r="AS107" s="461">
        <f>IF(AD107="V",IF('1.GHG Inventory Form'!$E$6="IPCC AR2 Report(1995)",'6.GWP'!$C$5,IF('1.GHG Inventory Form'!$E$6="IPCC AR3 Report(2001)",'6.GWP'!$D$5,IF('1.GHG Inventory Form'!$E$6="IPCC AR4 Report(2007)",'6.GWP'!$E$5,IF('1.GHG Inventory Form'!$E$6="IPCC AR5 Report(2013)",'6.GWP'!$F$5,IF('1.GHG Inventory Form'!$E$6="IPCC AR6 Report(2021)",'6.GWP'!$G$5,0))))),0)</f>
        <v>0</v>
      </c>
      <c r="AT107" s="489">
        <f>IF(AE107="V",IF('1.GHG Inventory Form'!$E$6="IPCC AR2 Report(1995)",'6.GWP'!$C$4,IF('1.GHG Inventory Form'!$E$6="IPCC AR3 Report(2001)",'6.GWP'!$D$4,IF('1.GHG Inventory Form'!$E$6="IPCC AR4 Report(2007)",'6.GWP'!$E$4,IF('1.GHG Inventory Form'!$E$6="IPCC AR5 Report(2013)",'6.GWP'!$F$4,IF('1.GHG Inventory Form'!$E$6="IPCC AR6 Report(2021)",'6.GWP'!$G$4,0))))),0)</f>
        <v>0</v>
      </c>
      <c r="AU107" s="578">
        <f t="shared" si="78"/>
        <v>0</v>
      </c>
      <c r="AV107" s="462">
        <f t="shared" si="79"/>
        <v>0</v>
      </c>
      <c r="AW107" s="462">
        <f t="shared" si="80"/>
        <v>0</v>
      </c>
      <c r="AX107" s="462">
        <f t="shared" si="81"/>
        <v>0</v>
      </c>
      <c r="AY107" s="462">
        <f t="shared" si="82"/>
        <v>0</v>
      </c>
      <c r="AZ107" s="462">
        <f t="shared" si="83"/>
        <v>0</v>
      </c>
      <c r="BA107" s="579">
        <f t="shared" si="84"/>
        <v>0</v>
      </c>
      <c r="BB107" s="490">
        <f t="shared" si="85"/>
        <v>0</v>
      </c>
      <c r="BC107" s="462"/>
      <c r="BD107" s="464">
        <f t="shared" si="86"/>
        <v>0</v>
      </c>
      <c r="BI107" s="95" t="str">
        <f t="shared" si="87"/>
        <v/>
      </c>
      <c r="BJ107" s="95" t="str">
        <f t="shared" si="88"/>
        <v/>
      </c>
      <c r="BK107" s="95" t="str">
        <f t="shared" si="89"/>
        <v/>
      </c>
    </row>
    <row r="108" spans="1:63" customFormat="1" ht="16" hidden="1" customHeight="1" thickBot="1">
      <c r="B108" s="753"/>
      <c r="C108" s="755"/>
      <c r="D108" s="757"/>
      <c r="E108" s="757"/>
      <c r="F108" s="581"/>
      <c r="G108" s="52" t="s">
        <v>3374</v>
      </c>
      <c r="H108" s="119"/>
      <c r="I108" s="184"/>
      <c r="J108" s="94"/>
      <c r="K108" s="581"/>
      <c r="L108" s="210"/>
      <c r="M108" s="210"/>
      <c r="N108" s="211"/>
      <c r="O108" s="41"/>
      <c r="P108" s="41"/>
      <c r="Q108" s="37"/>
      <c r="R108" s="525"/>
      <c r="S108" s="525"/>
      <c r="T108" s="525"/>
      <c r="U108" s="525"/>
      <c r="V108" s="525"/>
      <c r="W108" s="525"/>
      <c r="X108" s="525"/>
      <c r="Y108" s="493" t="str">
        <f t="shared" si="68"/>
        <v/>
      </c>
      <c r="Z108" s="468" t="str">
        <f t="shared" si="69"/>
        <v/>
      </c>
      <c r="AA108" s="468" t="str">
        <f t="shared" si="70"/>
        <v/>
      </c>
      <c r="AB108" s="468" t="str">
        <f t="shared" si="71"/>
        <v/>
      </c>
      <c r="AC108" s="468" t="str">
        <f t="shared" si="72"/>
        <v/>
      </c>
      <c r="AD108" s="468" t="str">
        <f t="shared" si="73"/>
        <v/>
      </c>
      <c r="AE108" s="494" t="str">
        <f t="shared" si="74"/>
        <v/>
      </c>
      <c r="AF108" s="577">
        <f t="shared" si="75"/>
        <v>0</v>
      </c>
      <c r="AG108" s="468">
        <f>IFERROR(VLOOKUP($O108,#REF!,4,FALSE),0)</f>
        <v>0</v>
      </c>
      <c r="AH108" s="468">
        <f>IFERROR(VLOOKUP($O108,#REF!,6,FALSE),0)</f>
        <v>0</v>
      </c>
      <c r="AI108" s="468">
        <f>IFERROR(VLOOKUP($O108,#REF!,8,FALSE),0)</f>
        <v>0</v>
      </c>
      <c r="AJ108" s="468">
        <f>IFERROR(VLOOKUP($O108,#REF!,10,FALSE),0)</f>
        <v>0</v>
      </c>
      <c r="AK108" s="468">
        <f>IFERROR(VLOOKUP($O108,#REF!,12,FALSE),0)</f>
        <v>0</v>
      </c>
      <c r="AL108" s="468">
        <f>IFERROR(VLOOKUP($O108,#REF!,14,FALSE),0)</f>
        <v>0</v>
      </c>
      <c r="AM108" s="494">
        <f t="shared" si="76"/>
        <v>0</v>
      </c>
      <c r="AN108" s="495">
        <f t="shared" si="77"/>
        <v>0</v>
      </c>
      <c r="AO108" s="470">
        <f>IF(Z108="V",IF('1.GHG Inventory Form'!$E$6="IPCC AR2 Report(1995)",'6.GWP'!$C$2,IF('1.GHG Inventory Form'!$E$6="IPCC AR3 Report(2001)",'6.GWP'!$D$2,IF('1.GHG Inventory Form'!$E$6="IPCC AR4 Report(2007)",'6.GWP'!$E$2,IF('1.GHG Inventory Form'!$E$6="IPCC AR5 Report(2013)",'6.GWP'!$F$2,IF('1.GHG Inventory Form'!$E$6="IPCC AR6 Report(2021)",'6.GWP'!$G$2,0))))),0)</f>
        <v>0</v>
      </c>
      <c r="AP108" s="470">
        <f>IF(AA108="V",IF('1.GHG Inventory Form'!$E$6="IPCC AR2 Report(1995)",'6.GWP'!$C$3,IF('1.GHG Inventory Form'!$E$6="IPCC AR3 Report(2001)",'6.GWP'!$D$3,IF('1.GHG Inventory Form'!$E$6="IPCC AR4 Report(2007)",'6.GWP'!$E$3,IF('1.GHG Inventory Form'!$E$6="IPCC AR5 Report(2013)",'6.GWP'!$F$3,IF('1.GHG Inventory Form'!$E$6="IPCC AR6 Report(2021)",'6.GWP'!$G$3,0))))),0)</f>
        <v>0</v>
      </c>
      <c r="AQ108" s="470">
        <f>IFERROR(IF(AB108="V",IF('1.GHG Inventory Form'!$E$6="IPCC AR2 Report(1995)",VLOOKUP($O108,'6.GWP'!$B$1:$G$173,2,FALSE),IF('1.GHG Inventory Form'!$E$6="IPCC AR3 Report(2001)",VLOOKUP($O108,'6.GWP'!$B$1:$G$173,3,FALSE),IF('1.GHG Inventory Form'!$E$6="IPCC AR4 Report(2007)",VLOOKUP($KQ12,'6.GWP'!$B$1:$G$173,4,FALSE),IF('1.GHG Inventory Form'!$E$6="IPCC AR5 Report(2013)",VLOOKUP($O108,'6.GWP'!$B$1:$G$173,5,FALSE),IF('1.GHG Inventory Form'!$E$6="IPCC AR6 Report(2021)",VLOOKUP($O108,'6.GWP'!$B$2:$G$173,6,FALSE),0))))),0),0)</f>
        <v>0</v>
      </c>
      <c r="AR108" s="470">
        <f>IFERROR(IF(AC108="V",IF('1.GHG Inventory Form'!$E$6="IPCC AR2 Report(1995)",VLOOKUP($O108,'6.GWP'!$B$1:$G$173,2,FALSE),IF('1.GHG Inventory Form'!$E$6="IPCC AR3 Report(2001)",VLOOKUP($O108,'6.GWP'!$B$1:$G$173,3,FALSE),IF('1.GHG Inventory Form'!$E$6="IPCC AR4 Report(2007)",VLOOKUP($KQ12,'6.GWP'!$B$1:$G$173,4,FALSE),IF('1.GHG Inventory Form'!$E$6="IPCC AR5 Report(2013)",VLOOKUP($O108,'6.GWP'!$B$1:$G$173,5,FALSE),IF('1.GHG Inventory Form'!$E$6="IPCC AR6 Report(2021)",VLOOKUP($O108,'6.GWP'!$B$2:$G$173,6,FALSE),0))))),0),0)</f>
        <v>0</v>
      </c>
      <c r="AS108" s="470">
        <f>IF(AD108="V",IF('1.GHG Inventory Form'!$E$6="IPCC AR2 Report(1995)",'6.GWP'!$C$5,IF('1.GHG Inventory Form'!$E$6="IPCC AR3 Report(2001)",'6.GWP'!$D$5,IF('1.GHG Inventory Form'!$E$6="IPCC AR4 Report(2007)",'6.GWP'!$E$5,IF('1.GHG Inventory Form'!$E$6="IPCC AR5 Report(2013)",'6.GWP'!$F$5,IF('1.GHG Inventory Form'!$E$6="IPCC AR6 Report(2021)",'6.GWP'!$G$5,0))))),0)</f>
        <v>0</v>
      </c>
      <c r="AT108" s="496">
        <f>IF(AE108="V",IF('1.GHG Inventory Form'!$E$6="IPCC AR2 Report(1995)",'6.GWP'!$C$4,IF('1.GHG Inventory Form'!$E$6="IPCC AR3 Report(2001)",'6.GWP'!$D$4,IF('1.GHG Inventory Form'!$E$6="IPCC AR4 Report(2007)",'6.GWP'!$E$4,IF('1.GHG Inventory Form'!$E$6="IPCC AR5 Report(2013)",'6.GWP'!$F$4,IF('1.GHG Inventory Form'!$E$6="IPCC AR6 Report(2021)",'6.GWP'!$G$4,0))))),0)</f>
        <v>0</v>
      </c>
      <c r="AU108" s="582">
        <f t="shared" si="78"/>
        <v>0</v>
      </c>
      <c r="AV108" s="471">
        <f t="shared" si="79"/>
        <v>0</v>
      </c>
      <c r="AW108" s="471">
        <f t="shared" si="80"/>
        <v>0</v>
      </c>
      <c r="AX108" s="471">
        <f t="shared" si="81"/>
        <v>0</v>
      </c>
      <c r="AY108" s="471">
        <f t="shared" si="82"/>
        <v>0</v>
      </c>
      <c r="AZ108" s="471">
        <f t="shared" si="83"/>
        <v>0</v>
      </c>
      <c r="BA108" s="583">
        <f t="shared" si="84"/>
        <v>0</v>
      </c>
      <c r="BB108" s="497">
        <f t="shared" si="85"/>
        <v>0</v>
      </c>
      <c r="BC108" s="471"/>
      <c r="BD108" s="473">
        <f t="shared" si="86"/>
        <v>0</v>
      </c>
      <c r="BI108" s="95" t="str">
        <f t="shared" si="87"/>
        <v/>
      </c>
      <c r="BJ108" s="95" t="str">
        <f t="shared" si="88"/>
        <v/>
      </c>
      <c r="BK108" s="95" t="str">
        <f t="shared" si="89"/>
        <v/>
      </c>
    </row>
    <row r="109" spans="1:63" customFormat="1" ht="16" hidden="1" customHeight="1" thickBot="1">
      <c r="B109" s="753"/>
      <c r="C109" s="755"/>
      <c r="D109" s="757"/>
      <c r="E109" s="757"/>
      <c r="F109" s="581"/>
      <c r="G109" s="52" t="s">
        <v>3375</v>
      </c>
      <c r="H109" s="119"/>
      <c r="I109" s="184"/>
      <c r="J109" s="94"/>
      <c r="K109" s="581"/>
      <c r="L109" s="210"/>
      <c r="M109" s="210"/>
      <c r="N109" s="211"/>
      <c r="O109" s="41"/>
      <c r="P109" s="41"/>
      <c r="Q109" s="37"/>
      <c r="R109" s="525"/>
      <c r="S109" s="525"/>
      <c r="T109" s="525"/>
      <c r="U109" s="525"/>
      <c r="V109" s="525"/>
      <c r="W109" s="525"/>
      <c r="X109" s="525"/>
      <c r="Y109" s="493" t="str">
        <f t="shared" si="68"/>
        <v/>
      </c>
      <c r="Z109" s="468" t="str">
        <f t="shared" si="69"/>
        <v/>
      </c>
      <c r="AA109" s="468" t="str">
        <f t="shared" si="70"/>
        <v/>
      </c>
      <c r="AB109" s="468" t="str">
        <f t="shared" si="71"/>
        <v/>
      </c>
      <c r="AC109" s="468" t="str">
        <f t="shared" si="72"/>
        <v/>
      </c>
      <c r="AD109" s="468" t="str">
        <f t="shared" si="73"/>
        <v/>
      </c>
      <c r="AE109" s="494" t="str">
        <f t="shared" si="74"/>
        <v/>
      </c>
      <c r="AF109" s="577">
        <f t="shared" si="75"/>
        <v>0</v>
      </c>
      <c r="AG109" s="468">
        <f>IFERROR(VLOOKUP($O109,#REF!,4,FALSE),0)</f>
        <v>0</v>
      </c>
      <c r="AH109" s="468">
        <f>IFERROR(VLOOKUP($O109,#REF!,6,FALSE),0)</f>
        <v>0</v>
      </c>
      <c r="AI109" s="468">
        <f>IFERROR(VLOOKUP($O109,#REF!,8,FALSE),0)</f>
        <v>0</v>
      </c>
      <c r="AJ109" s="468">
        <f>IFERROR(VLOOKUP($O109,#REF!,10,FALSE),0)</f>
        <v>0</v>
      </c>
      <c r="AK109" s="468">
        <f>IFERROR(VLOOKUP($O109,#REF!,12,FALSE),0)</f>
        <v>0</v>
      </c>
      <c r="AL109" s="468">
        <f>IFERROR(VLOOKUP($O109,#REF!,14,FALSE),0)</f>
        <v>0</v>
      </c>
      <c r="AM109" s="494">
        <f t="shared" si="76"/>
        <v>0</v>
      </c>
      <c r="AN109" s="495">
        <f t="shared" si="77"/>
        <v>0</v>
      </c>
      <c r="AO109" s="470">
        <f>IF(Z109="V",IF('1.GHG Inventory Form'!$E$6="IPCC AR2 Report(1995)",'6.GWP'!$C$2,IF('1.GHG Inventory Form'!$E$6="IPCC AR3 Report(2001)",'6.GWP'!$D$2,IF('1.GHG Inventory Form'!$E$6="IPCC AR4 Report(2007)",'6.GWP'!$E$2,IF('1.GHG Inventory Form'!$E$6="IPCC AR5 Report(2013)",'6.GWP'!$F$2,IF('1.GHG Inventory Form'!$E$6="IPCC AR6 Report(2021)",'6.GWP'!$G$2,0))))),0)</f>
        <v>0</v>
      </c>
      <c r="AP109" s="470">
        <f>IF(AA109="V",IF('1.GHG Inventory Form'!$E$6="IPCC AR2 Report(1995)",'6.GWP'!$C$3,IF('1.GHG Inventory Form'!$E$6="IPCC AR3 Report(2001)",'6.GWP'!$D$3,IF('1.GHG Inventory Form'!$E$6="IPCC AR4 Report(2007)",'6.GWP'!$E$3,IF('1.GHG Inventory Form'!$E$6="IPCC AR5 Report(2013)",'6.GWP'!$F$3,IF('1.GHG Inventory Form'!$E$6="IPCC AR6 Report(2021)",'6.GWP'!$G$3,0))))),0)</f>
        <v>0</v>
      </c>
      <c r="AQ109" s="470">
        <f>IFERROR(IF(AB109="V",IF('1.GHG Inventory Form'!$E$6="IPCC AR2 Report(1995)",VLOOKUP($O109,'6.GWP'!$B$1:$G$173,2,FALSE),IF('1.GHG Inventory Form'!$E$6="IPCC AR3 Report(2001)",VLOOKUP($O109,'6.GWP'!$B$1:$G$173,3,FALSE),IF('1.GHG Inventory Form'!$E$6="IPCC AR4 Report(2007)",VLOOKUP(#REF!,'6.GWP'!$B$1:$G$173,4,FALSE),IF('1.GHG Inventory Form'!$E$6="IPCC AR5 Report(2013)",VLOOKUP($O109,'6.GWP'!$B$1:$G$173,5,FALSE),IF('1.GHG Inventory Form'!$E$6="IPCC AR6 Report(2021)",VLOOKUP($O109,'6.GWP'!$B$2:$G$173,6,FALSE),0))))),0),0)</f>
        <v>0</v>
      </c>
      <c r="AR109" s="470">
        <f>IFERROR(IF(AC109="V",IF('1.GHG Inventory Form'!$E$6="IPCC AR2 Report(1995)",VLOOKUP($O109,'6.GWP'!$B$1:$G$173,2,FALSE),IF('1.GHG Inventory Form'!$E$6="IPCC AR3 Report(2001)",VLOOKUP($O109,'6.GWP'!$B$1:$G$173,3,FALSE),IF('1.GHG Inventory Form'!$E$6="IPCC AR4 Report(2007)",VLOOKUP(#REF!,'6.GWP'!$B$1:$G$173,4,FALSE),IF('1.GHG Inventory Form'!$E$6="IPCC AR5 Report(2013)",VLOOKUP($O109,'6.GWP'!$B$1:$G$173,5,FALSE),IF('1.GHG Inventory Form'!$E$6="IPCC AR6 Report(2021)",VLOOKUP($O109,'6.GWP'!$B$2:$G$173,6,FALSE),0))))),0),0)</f>
        <v>0</v>
      </c>
      <c r="AS109" s="470">
        <f>IF(AD109="V",IF('1.GHG Inventory Form'!$E$6="IPCC AR2 Report(1995)",'6.GWP'!$C$5,IF('1.GHG Inventory Form'!$E$6="IPCC AR3 Report(2001)",'6.GWP'!$D$5,IF('1.GHG Inventory Form'!$E$6="IPCC AR4 Report(2007)",'6.GWP'!$E$5,IF('1.GHG Inventory Form'!$E$6="IPCC AR5 Report(2013)",'6.GWP'!$F$5,IF('1.GHG Inventory Form'!$E$6="IPCC AR6 Report(2021)",'6.GWP'!$G$5,0))))),0)</f>
        <v>0</v>
      </c>
      <c r="AT109" s="496">
        <f>IF(AE109="V",IF('1.GHG Inventory Form'!$E$6="IPCC AR2 Report(1995)",'6.GWP'!$C$4,IF('1.GHG Inventory Form'!$E$6="IPCC AR3 Report(2001)",'6.GWP'!$D$4,IF('1.GHG Inventory Form'!$E$6="IPCC AR4 Report(2007)",'6.GWP'!$E$4,IF('1.GHG Inventory Form'!$E$6="IPCC AR5 Report(2013)",'6.GWP'!$F$4,IF('1.GHG Inventory Form'!$E$6="IPCC AR6 Report(2021)",'6.GWP'!$G$4,0))))),0)</f>
        <v>0</v>
      </c>
      <c r="AU109" s="582">
        <f t="shared" si="78"/>
        <v>0</v>
      </c>
      <c r="AV109" s="471">
        <f t="shared" si="79"/>
        <v>0</v>
      </c>
      <c r="AW109" s="471">
        <f t="shared" si="80"/>
        <v>0</v>
      </c>
      <c r="AX109" s="471">
        <f t="shared" si="81"/>
        <v>0</v>
      </c>
      <c r="AY109" s="471">
        <f t="shared" si="82"/>
        <v>0</v>
      </c>
      <c r="AZ109" s="471">
        <f t="shared" si="83"/>
        <v>0</v>
      </c>
      <c r="BA109" s="583">
        <f t="shared" si="84"/>
        <v>0</v>
      </c>
      <c r="BB109" s="497">
        <f t="shared" si="85"/>
        <v>0</v>
      </c>
      <c r="BC109" s="471"/>
      <c r="BD109" s="473">
        <f t="shared" si="86"/>
        <v>0</v>
      </c>
      <c r="BI109" s="95" t="str">
        <f t="shared" si="87"/>
        <v/>
      </c>
      <c r="BJ109" s="95" t="str">
        <f t="shared" si="88"/>
        <v/>
      </c>
      <c r="BK109" s="95" t="str">
        <f t="shared" si="89"/>
        <v/>
      </c>
    </row>
    <row r="110" spans="1:63" customFormat="1" ht="16" hidden="1" customHeight="1" thickBot="1">
      <c r="B110" s="753"/>
      <c r="C110" s="755"/>
      <c r="D110" s="757"/>
      <c r="E110" s="757"/>
      <c r="F110" s="581"/>
      <c r="G110" s="52" t="s">
        <v>3376</v>
      </c>
      <c r="H110" s="119"/>
      <c r="I110" s="184"/>
      <c r="J110" s="94"/>
      <c r="K110" s="581"/>
      <c r="L110" s="210"/>
      <c r="M110" s="210"/>
      <c r="N110" s="211"/>
      <c r="O110" s="41"/>
      <c r="P110" s="41"/>
      <c r="Q110" s="37"/>
      <c r="R110" s="525"/>
      <c r="S110" s="525"/>
      <c r="T110" s="525"/>
      <c r="U110" s="525"/>
      <c r="V110" s="525"/>
      <c r="W110" s="525"/>
      <c r="X110" s="525"/>
      <c r="Y110" s="493" t="str">
        <f t="shared" si="68"/>
        <v/>
      </c>
      <c r="Z110" s="468" t="str">
        <f t="shared" si="69"/>
        <v/>
      </c>
      <c r="AA110" s="468" t="str">
        <f t="shared" si="70"/>
        <v/>
      </c>
      <c r="AB110" s="468" t="str">
        <f t="shared" si="71"/>
        <v/>
      </c>
      <c r="AC110" s="468" t="str">
        <f t="shared" si="72"/>
        <v/>
      </c>
      <c r="AD110" s="468" t="str">
        <f t="shared" si="73"/>
        <v/>
      </c>
      <c r="AE110" s="494" t="str">
        <f t="shared" si="74"/>
        <v/>
      </c>
      <c r="AF110" s="577">
        <f t="shared" si="75"/>
        <v>0</v>
      </c>
      <c r="AG110" s="468">
        <f>IFERROR(VLOOKUP($O110,#REF!,4,FALSE),0)</f>
        <v>0</v>
      </c>
      <c r="AH110" s="468">
        <f>IFERROR(VLOOKUP($O110,#REF!,6,FALSE),0)</f>
        <v>0</v>
      </c>
      <c r="AI110" s="468">
        <f>IFERROR(VLOOKUP($O110,#REF!,8,FALSE),0)</f>
        <v>0</v>
      </c>
      <c r="AJ110" s="468">
        <f>IFERROR(VLOOKUP($O110,#REF!,10,FALSE),0)</f>
        <v>0</v>
      </c>
      <c r="AK110" s="468">
        <f>IFERROR(VLOOKUP($O110,#REF!,12,FALSE),0)</f>
        <v>0</v>
      </c>
      <c r="AL110" s="468">
        <f>IFERROR(VLOOKUP($O110,#REF!,14,FALSE),0)</f>
        <v>0</v>
      </c>
      <c r="AM110" s="494">
        <f t="shared" si="76"/>
        <v>0</v>
      </c>
      <c r="AN110" s="495">
        <f t="shared" si="77"/>
        <v>0</v>
      </c>
      <c r="AO110" s="470">
        <f>IF(Z110="V",IF('1.GHG Inventory Form'!$E$6="IPCC AR2 Report(1995)",'6.GWP'!$C$2,IF('1.GHG Inventory Form'!$E$6="IPCC AR3 Report(2001)",'6.GWP'!$D$2,IF('1.GHG Inventory Form'!$E$6="IPCC AR4 Report(2007)",'6.GWP'!$E$2,IF('1.GHG Inventory Form'!$E$6="IPCC AR5 Report(2013)",'6.GWP'!$F$2,IF('1.GHG Inventory Form'!$E$6="IPCC AR6 Report(2021)",'6.GWP'!$G$2,0))))),0)</f>
        <v>0</v>
      </c>
      <c r="AP110" s="470">
        <f>IF(AA110="V",IF('1.GHG Inventory Form'!$E$6="IPCC AR2 Report(1995)",'6.GWP'!$C$3,IF('1.GHG Inventory Form'!$E$6="IPCC AR3 Report(2001)",'6.GWP'!$D$3,IF('1.GHG Inventory Form'!$E$6="IPCC AR4 Report(2007)",'6.GWP'!$E$3,IF('1.GHG Inventory Form'!$E$6="IPCC AR5 Report(2013)",'6.GWP'!$F$3,IF('1.GHG Inventory Form'!$E$6="IPCC AR6 Report(2021)",'6.GWP'!$G$3,0))))),0)</f>
        <v>0</v>
      </c>
      <c r="AQ110" s="470">
        <f>IFERROR(IF(AB110="V",IF('1.GHG Inventory Form'!$E$6="IPCC AR2 Report(1995)",VLOOKUP($O110,'6.GWP'!$B$1:$G$173,2,FALSE),IF('1.GHG Inventory Form'!$E$6="IPCC AR3 Report(2001)",VLOOKUP($O110,'6.GWP'!$B$1:$G$173,3,FALSE),IF('1.GHG Inventory Form'!$E$6="IPCC AR4 Report(2007)",VLOOKUP(#REF!,'6.GWP'!$B$1:$G$173,4,FALSE),IF('1.GHG Inventory Form'!$E$6="IPCC AR5 Report(2013)",VLOOKUP($O110,'6.GWP'!$B$1:$G$173,5,FALSE),IF('1.GHG Inventory Form'!$E$6="IPCC AR6 Report(2021)",VLOOKUP($O110,'6.GWP'!$B$2:$G$173,6,FALSE),0))))),0),0)</f>
        <v>0</v>
      </c>
      <c r="AR110" s="470">
        <f>IFERROR(IF(AC110="V",IF('1.GHG Inventory Form'!$E$6="IPCC AR2 Report(1995)",VLOOKUP($O110,'6.GWP'!$B$1:$G$173,2,FALSE),IF('1.GHG Inventory Form'!$E$6="IPCC AR3 Report(2001)",VLOOKUP($O110,'6.GWP'!$B$1:$G$173,3,FALSE),IF('1.GHG Inventory Form'!$E$6="IPCC AR4 Report(2007)",VLOOKUP(#REF!,'6.GWP'!$B$1:$G$173,4,FALSE),IF('1.GHG Inventory Form'!$E$6="IPCC AR5 Report(2013)",VLOOKUP($O110,'6.GWP'!$B$1:$G$173,5,FALSE),IF('1.GHG Inventory Form'!$E$6="IPCC AR6 Report(2021)",VLOOKUP($O110,'6.GWP'!$B$2:$G$173,6,FALSE),0))))),0),0)</f>
        <v>0</v>
      </c>
      <c r="AS110" s="470">
        <f>IF(AD110="V",IF('1.GHG Inventory Form'!$E$6="IPCC AR2 Report(1995)",'6.GWP'!$C$5,IF('1.GHG Inventory Form'!$E$6="IPCC AR3 Report(2001)",'6.GWP'!$D$5,IF('1.GHG Inventory Form'!$E$6="IPCC AR4 Report(2007)",'6.GWP'!$E$5,IF('1.GHG Inventory Form'!$E$6="IPCC AR5 Report(2013)",'6.GWP'!$F$5,IF('1.GHG Inventory Form'!$E$6="IPCC AR6 Report(2021)",'6.GWP'!$G$5,0))))),0)</f>
        <v>0</v>
      </c>
      <c r="AT110" s="496">
        <f>IF(AE110="V",IF('1.GHG Inventory Form'!$E$6="IPCC AR2 Report(1995)",'6.GWP'!$C$4,IF('1.GHG Inventory Form'!$E$6="IPCC AR3 Report(2001)",'6.GWP'!$D$4,IF('1.GHG Inventory Form'!$E$6="IPCC AR4 Report(2007)",'6.GWP'!$E$4,IF('1.GHG Inventory Form'!$E$6="IPCC AR5 Report(2013)",'6.GWP'!$F$4,IF('1.GHG Inventory Form'!$E$6="IPCC AR6 Report(2021)",'6.GWP'!$G$4,0))))),0)</f>
        <v>0</v>
      </c>
      <c r="AU110" s="582">
        <f t="shared" si="78"/>
        <v>0</v>
      </c>
      <c r="AV110" s="471">
        <f t="shared" si="79"/>
        <v>0</v>
      </c>
      <c r="AW110" s="471">
        <f t="shared" si="80"/>
        <v>0</v>
      </c>
      <c r="AX110" s="471">
        <f t="shared" si="81"/>
        <v>0</v>
      </c>
      <c r="AY110" s="471">
        <f t="shared" si="82"/>
        <v>0</v>
      </c>
      <c r="AZ110" s="471">
        <f t="shared" si="83"/>
        <v>0</v>
      </c>
      <c r="BA110" s="583">
        <f t="shared" si="84"/>
        <v>0</v>
      </c>
      <c r="BB110" s="497">
        <f t="shared" si="85"/>
        <v>0</v>
      </c>
      <c r="BC110" s="471"/>
      <c r="BD110" s="473">
        <f t="shared" si="86"/>
        <v>0</v>
      </c>
      <c r="BI110" s="95" t="str">
        <f t="shared" si="87"/>
        <v/>
      </c>
      <c r="BJ110" s="95" t="str">
        <f t="shared" si="88"/>
        <v/>
      </c>
      <c r="BK110" s="95" t="str">
        <f t="shared" si="89"/>
        <v/>
      </c>
    </row>
    <row r="111" spans="1:63" customFormat="1" ht="16" hidden="1" customHeight="1" thickBot="1">
      <c r="B111" s="753"/>
      <c r="C111" s="755"/>
      <c r="D111" s="757"/>
      <c r="E111" s="757"/>
      <c r="F111" s="581"/>
      <c r="G111" s="52" t="s">
        <v>3377</v>
      </c>
      <c r="H111" s="119"/>
      <c r="I111" s="184"/>
      <c r="J111" s="94"/>
      <c r="K111" s="581"/>
      <c r="L111" s="210"/>
      <c r="M111" s="210"/>
      <c r="N111" s="211"/>
      <c r="O111" s="41"/>
      <c r="P111" s="41"/>
      <c r="Q111" s="37"/>
      <c r="R111" s="525"/>
      <c r="S111" s="525"/>
      <c r="T111" s="525"/>
      <c r="U111" s="525"/>
      <c r="V111" s="525"/>
      <c r="W111" s="525"/>
      <c r="X111" s="525"/>
      <c r="Y111" s="493" t="str">
        <f t="shared" si="68"/>
        <v/>
      </c>
      <c r="Z111" s="468" t="str">
        <f t="shared" si="69"/>
        <v/>
      </c>
      <c r="AA111" s="468" t="str">
        <f t="shared" si="70"/>
        <v/>
      </c>
      <c r="AB111" s="468" t="str">
        <f t="shared" si="71"/>
        <v/>
      </c>
      <c r="AC111" s="468" t="str">
        <f t="shared" si="72"/>
        <v/>
      </c>
      <c r="AD111" s="468" t="str">
        <f t="shared" si="73"/>
        <v/>
      </c>
      <c r="AE111" s="494" t="str">
        <f t="shared" si="74"/>
        <v/>
      </c>
      <c r="AF111" s="577">
        <f t="shared" si="75"/>
        <v>0</v>
      </c>
      <c r="AG111" s="468">
        <f>IFERROR(VLOOKUP($O111,#REF!,4,FALSE),0)</f>
        <v>0</v>
      </c>
      <c r="AH111" s="468">
        <f>IFERROR(VLOOKUP($O111,#REF!,6,FALSE),0)</f>
        <v>0</v>
      </c>
      <c r="AI111" s="468">
        <f>IFERROR(VLOOKUP($O111,#REF!,8,FALSE),0)</f>
        <v>0</v>
      </c>
      <c r="AJ111" s="468">
        <f>IFERROR(VLOOKUP($O111,#REF!,10,FALSE),0)</f>
        <v>0</v>
      </c>
      <c r="AK111" s="468">
        <f>IFERROR(VLOOKUP($O111,#REF!,12,FALSE),0)</f>
        <v>0</v>
      </c>
      <c r="AL111" s="468">
        <f>IFERROR(VLOOKUP($O111,#REF!,14,FALSE),0)</f>
        <v>0</v>
      </c>
      <c r="AM111" s="494">
        <f t="shared" si="76"/>
        <v>0</v>
      </c>
      <c r="AN111" s="495">
        <f t="shared" si="77"/>
        <v>0</v>
      </c>
      <c r="AO111" s="470">
        <f>IF(Z111="V",IF('1.GHG Inventory Form'!$E$6="IPCC AR2 Report(1995)",'6.GWP'!$C$2,IF('1.GHG Inventory Form'!$E$6="IPCC AR3 Report(2001)",'6.GWP'!$D$2,IF('1.GHG Inventory Form'!$E$6="IPCC AR4 Report(2007)",'6.GWP'!$E$2,IF('1.GHG Inventory Form'!$E$6="IPCC AR5 Report(2013)",'6.GWP'!$F$2,IF('1.GHG Inventory Form'!$E$6="IPCC AR6 Report(2021)",'6.GWP'!$G$2,0))))),0)</f>
        <v>0</v>
      </c>
      <c r="AP111" s="470">
        <f>IF(AA111="V",IF('1.GHG Inventory Form'!$E$6="IPCC AR2 Report(1995)",'6.GWP'!$C$3,IF('1.GHG Inventory Form'!$E$6="IPCC AR3 Report(2001)",'6.GWP'!$D$3,IF('1.GHG Inventory Form'!$E$6="IPCC AR4 Report(2007)",'6.GWP'!$E$3,IF('1.GHG Inventory Form'!$E$6="IPCC AR5 Report(2013)",'6.GWP'!$F$3,IF('1.GHG Inventory Form'!$E$6="IPCC AR6 Report(2021)",'6.GWP'!$G$3,0))))),0)</f>
        <v>0</v>
      </c>
      <c r="AQ111" s="470">
        <f>IFERROR(IF(AB111="V",IF('1.GHG Inventory Form'!$E$6="IPCC AR2 Report(1995)",VLOOKUP($O111,'6.GWP'!$B$1:$G$173,2,FALSE),IF('1.GHG Inventory Form'!$E$6="IPCC AR3 Report(2001)",VLOOKUP($O111,'6.GWP'!$B$1:$G$173,3,FALSE),IF('1.GHG Inventory Form'!$E$6="IPCC AR4 Report(2007)",VLOOKUP($KQ15,'6.GWP'!$B$1:$G$173,4,FALSE),IF('1.GHG Inventory Form'!$E$6="IPCC AR5 Report(2013)",VLOOKUP($O111,'6.GWP'!$B$1:$G$173,5,FALSE),IF('1.GHG Inventory Form'!$E$6="IPCC AR6 Report(2021)",VLOOKUP($O111,'6.GWP'!$B$2:$G$173,6,FALSE),0))))),0),0)</f>
        <v>0</v>
      </c>
      <c r="AR111" s="470">
        <f>IFERROR(IF(AC111="V",IF('1.GHG Inventory Form'!$E$6="IPCC AR2 Report(1995)",VLOOKUP($O111,'6.GWP'!$B$1:$G$173,2,FALSE),IF('1.GHG Inventory Form'!$E$6="IPCC AR3 Report(2001)",VLOOKUP($O111,'6.GWP'!$B$1:$G$173,3,FALSE),IF('1.GHG Inventory Form'!$E$6="IPCC AR4 Report(2007)",VLOOKUP($KQ15,'6.GWP'!$B$1:$G$173,4,FALSE),IF('1.GHG Inventory Form'!$E$6="IPCC AR5 Report(2013)",VLOOKUP($O111,'6.GWP'!$B$1:$G$173,5,FALSE),IF('1.GHG Inventory Form'!$E$6="IPCC AR6 Report(2021)",VLOOKUP($O111,'6.GWP'!$B$2:$G$173,6,FALSE),0))))),0),0)</f>
        <v>0</v>
      </c>
      <c r="AS111" s="470">
        <f>IF(AD111="V",IF('1.GHG Inventory Form'!$E$6="IPCC AR2 Report(1995)",'6.GWP'!$C$5,IF('1.GHG Inventory Form'!$E$6="IPCC AR3 Report(2001)",'6.GWP'!$D$5,IF('1.GHG Inventory Form'!$E$6="IPCC AR4 Report(2007)",'6.GWP'!$E$5,IF('1.GHG Inventory Form'!$E$6="IPCC AR5 Report(2013)",'6.GWP'!$F$5,IF('1.GHG Inventory Form'!$E$6="IPCC AR6 Report(2021)",'6.GWP'!$G$5,0))))),0)</f>
        <v>0</v>
      </c>
      <c r="AT111" s="496">
        <f>IF(AE111="V",IF('1.GHG Inventory Form'!$E$6="IPCC AR2 Report(1995)",'6.GWP'!$C$4,IF('1.GHG Inventory Form'!$E$6="IPCC AR3 Report(2001)",'6.GWP'!$D$4,IF('1.GHG Inventory Form'!$E$6="IPCC AR4 Report(2007)",'6.GWP'!$E$4,IF('1.GHG Inventory Form'!$E$6="IPCC AR5 Report(2013)",'6.GWP'!$F$4,IF('1.GHG Inventory Form'!$E$6="IPCC AR6 Report(2021)",'6.GWP'!$G$4,0))))),0)</f>
        <v>0</v>
      </c>
      <c r="AU111" s="582">
        <f t="shared" si="78"/>
        <v>0</v>
      </c>
      <c r="AV111" s="471">
        <f t="shared" si="79"/>
        <v>0</v>
      </c>
      <c r="AW111" s="471">
        <f t="shared" si="80"/>
        <v>0</v>
      </c>
      <c r="AX111" s="471">
        <f t="shared" si="81"/>
        <v>0</v>
      </c>
      <c r="AY111" s="471">
        <f t="shared" si="82"/>
        <v>0</v>
      </c>
      <c r="AZ111" s="471">
        <f t="shared" si="83"/>
        <v>0</v>
      </c>
      <c r="BA111" s="583">
        <f t="shared" si="84"/>
        <v>0</v>
      </c>
      <c r="BB111" s="497">
        <f t="shared" si="85"/>
        <v>0</v>
      </c>
      <c r="BC111" s="471"/>
      <c r="BD111" s="473">
        <f t="shared" si="86"/>
        <v>0</v>
      </c>
      <c r="BI111" s="95" t="str">
        <f t="shared" si="87"/>
        <v/>
      </c>
      <c r="BJ111" s="95" t="str">
        <f t="shared" si="88"/>
        <v/>
      </c>
      <c r="BK111" s="95" t="str">
        <f t="shared" si="89"/>
        <v/>
      </c>
    </row>
    <row r="112" spans="1:63" customFormat="1" ht="16" hidden="1" customHeight="1" thickBot="1">
      <c r="B112" s="753"/>
      <c r="C112" s="755"/>
      <c r="D112" s="757"/>
      <c r="E112" s="757"/>
      <c r="F112" s="581"/>
      <c r="G112" s="52" t="s">
        <v>3378</v>
      </c>
      <c r="H112" s="119"/>
      <c r="I112" s="184"/>
      <c r="J112" s="94"/>
      <c r="K112" s="581"/>
      <c r="L112" s="210"/>
      <c r="M112" s="210"/>
      <c r="N112" s="211"/>
      <c r="O112" s="41"/>
      <c r="P112" s="41"/>
      <c r="Q112" s="37"/>
      <c r="R112" s="525"/>
      <c r="S112" s="525"/>
      <c r="T112" s="525"/>
      <c r="U112" s="525"/>
      <c r="V112" s="525"/>
      <c r="W112" s="525"/>
      <c r="X112" s="525"/>
      <c r="Y112" s="493" t="str">
        <f t="shared" si="68"/>
        <v/>
      </c>
      <c r="Z112" s="468" t="str">
        <f t="shared" si="69"/>
        <v/>
      </c>
      <c r="AA112" s="468" t="str">
        <f t="shared" si="70"/>
        <v/>
      </c>
      <c r="AB112" s="468" t="str">
        <f t="shared" si="71"/>
        <v/>
      </c>
      <c r="AC112" s="468" t="str">
        <f t="shared" si="72"/>
        <v/>
      </c>
      <c r="AD112" s="468" t="str">
        <f t="shared" si="73"/>
        <v/>
      </c>
      <c r="AE112" s="494" t="str">
        <f t="shared" si="74"/>
        <v/>
      </c>
      <c r="AF112" s="577">
        <f t="shared" si="75"/>
        <v>0</v>
      </c>
      <c r="AG112" s="468">
        <f>IFERROR(VLOOKUP($O112,#REF!,4,FALSE),0)</f>
        <v>0</v>
      </c>
      <c r="AH112" s="468">
        <f>IFERROR(VLOOKUP($O112,#REF!,6,FALSE),0)</f>
        <v>0</v>
      </c>
      <c r="AI112" s="468">
        <f>IFERROR(VLOOKUP($O112,#REF!,8,FALSE),0)</f>
        <v>0</v>
      </c>
      <c r="AJ112" s="468">
        <f>IFERROR(VLOOKUP($O112,#REF!,10,FALSE),0)</f>
        <v>0</v>
      </c>
      <c r="AK112" s="468">
        <f>IFERROR(VLOOKUP($O112,#REF!,12,FALSE),0)</f>
        <v>0</v>
      </c>
      <c r="AL112" s="468">
        <f>IFERROR(VLOOKUP($O112,#REF!,14,FALSE),0)</f>
        <v>0</v>
      </c>
      <c r="AM112" s="494">
        <f t="shared" si="76"/>
        <v>0</v>
      </c>
      <c r="AN112" s="495">
        <f t="shared" si="77"/>
        <v>0</v>
      </c>
      <c r="AO112" s="470">
        <f>IF(Z112="V",IF('1.GHG Inventory Form'!$E$6="IPCC AR2 Report(1995)",'6.GWP'!$C$2,IF('1.GHG Inventory Form'!$E$6="IPCC AR3 Report(2001)",'6.GWP'!$D$2,IF('1.GHG Inventory Form'!$E$6="IPCC AR4 Report(2007)",'6.GWP'!$E$2,IF('1.GHG Inventory Form'!$E$6="IPCC AR5 Report(2013)",'6.GWP'!$F$2,IF('1.GHG Inventory Form'!$E$6="IPCC AR6 Report(2021)",'6.GWP'!$G$2,0))))),0)</f>
        <v>0</v>
      </c>
      <c r="AP112" s="470">
        <f>IF(AA112="V",IF('1.GHG Inventory Form'!$E$6="IPCC AR2 Report(1995)",'6.GWP'!$C$3,IF('1.GHG Inventory Form'!$E$6="IPCC AR3 Report(2001)",'6.GWP'!$D$3,IF('1.GHG Inventory Form'!$E$6="IPCC AR4 Report(2007)",'6.GWP'!$E$3,IF('1.GHG Inventory Form'!$E$6="IPCC AR5 Report(2013)",'6.GWP'!$F$3,IF('1.GHG Inventory Form'!$E$6="IPCC AR6 Report(2021)",'6.GWP'!$G$3,0))))),0)</f>
        <v>0</v>
      </c>
      <c r="AQ112" s="470">
        <f>IFERROR(IF(AB112="V",IF('1.GHG Inventory Form'!$E$6="IPCC AR2 Report(1995)",VLOOKUP($O112,'6.GWP'!$B$1:$G$173,2,FALSE),IF('1.GHG Inventory Form'!$E$6="IPCC AR3 Report(2001)",VLOOKUP($O112,'6.GWP'!$B$1:$G$173,3,FALSE),IF('1.GHG Inventory Form'!$E$6="IPCC AR4 Report(2007)",VLOOKUP($KQ16,'6.GWP'!$B$1:$G$173,4,FALSE),IF('1.GHG Inventory Form'!$E$6="IPCC AR5 Report(2013)",VLOOKUP($O112,'6.GWP'!$B$1:$G$173,5,FALSE),IF('1.GHG Inventory Form'!$E$6="IPCC AR6 Report(2021)",VLOOKUP($O112,'6.GWP'!$B$2:$G$173,6,FALSE),0))))),0),0)</f>
        <v>0</v>
      </c>
      <c r="AR112" s="470">
        <f>IFERROR(IF(AC112="V",IF('1.GHG Inventory Form'!$E$6="IPCC AR2 Report(1995)",VLOOKUP($O112,'6.GWP'!$B$1:$G$173,2,FALSE),IF('1.GHG Inventory Form'!$E$6="IPCC AR3 Report(2001)",VLOOKUP($O112,'6.GWP'!$B$1:$G$173,3,FALSE),IF('1.GHG Inventory Form'!$E$6="IPCC AR4 Report(2007)",VLOOKUP($KQ16,'6.GWP'!$B$1:$G$173,4,FALSE),IF('1.GHG Inventory Form'!$E$6="IPCC AR5 Report(2013)",VLOOKUP($O112,'6.GWP'!$B$1:$G$173,5,FALSE),IF('1.GHG Inventory Form'!$E$6="IPCC AR6 Report(2021)",VLOOKUP($O112,'6.GWP'!$B$2:$G$173,6,FALSE),0))))),0),0)</f>
        <v>0</v>
      </c>
      <c r="AS112" s="470">
        <f>IF(AD112="V",IF('1.GHG Inventory Form'!$E$6="IPCC AR2 Report(1995)",'6.GWP'!$C$5,IF('1.GHG Inventory Form'!$E$6="IPCC AR3 Report(2001)",'6.GWP'!$D$5,IF('1.GHG Inventory Form'!$E$6="IPCC AR4 Report(2007)",'6.GWP'!$E$5,IF('1.GHG Inventory Form'!$E$6="IPCC AR5 Report(2013)",'6.GWP'!$F$5,IF('1.GHG Inventory Form'!$E$6="IPCC AR6 Report(2021)",'6.GWP'!$G$5,0))))),0)</f>
        <v>0</v>
      </c>
      <c r="AT112" s="496">
        <f>IF(AE112="V",IF('1.GHG Inventory Form'!$E$6="IPCC AR2 Report(1995)",'6.GWP'!$C$4,IF('1.GHG Inventory Form'!$E$6="IPCC AR3 Report(2001)",'6.GWP'!$D$4,IF('1.GHG Inventory Form'!$E$6="IPCC AR4 Report(2007)",'6.GWP'!$E$4,IF('1.GHG Inventory Form'!$E$6="IPCC AR5 Report(2013)",'6.GWP'!$F$4,IF('1.GHG Inventory Form'!$E$6="IPCC AR6 Report(2021)",'6.GWP'!$G$4,0))))),0)</f>
        <v>0</v>
      </c>
      <c r="AU112" s="582">
        <f t="shared" si="78"/>
        <v>0</v>
      </c>
      <c r="AV112" s="471">
        <f t="shared" si="79"/>
        <v>0</v>
      </c>
      <c r="AW112" s="471">
        <f t="shared" si="80"/>
        <v>0</v>
      </c>
      <c r="AX112" s="471">
        <f t="shared" si="81"/>
        <v>0</v>
      </c>
      <c r="AY112" s="471">
        <f t="shared" si="82"/>
        <v>0</v>
      </c>
      <c r="AZ112" s="471">
        <f t="shared" si="83"/>
        <v>0</v>
      </c>
      <c r="BA112" s="583">
        <f t="shared" si="84"/>
        <v>0</v>
      </c>
      <c r="BB112" s="497">
        <f t="shared" si="85"/>
        <v>0</v>
      </c>
      <c r="BC112" s="471"/>
      <c r="BD112" s="473">
        <f t="shared" si="86"/>
        <v>0</v>
      </c>
      <c r="BI112" s="95" t="str">
        <f t="shared" si="87"/>
        <v/>
      </c>
      <c r="BJ112" s="95" t="str">
        <f t="shared" si="88"/>
        <v/>
      </c>
      <c r="BK112" s="95" t="str">
        <f t="shared" si="89"/>
        <v/>
      </c>
    </row>
    <row r="113" spans="2:63" customFormat="1" ht="16" hidden="1" customHeight="1" thickBot="1">
      <c r="B113" s="753"/>
      <c r="C113" s="756"/>
      <c r="D113" s="757"/>
      <c r="E113" s="757"/>
      <c r="F113" s="585"/>
      <c r="G113" s="38" t="s">
        <v>3379</v>
      </c>
      <c r="H113" s="120"/>
      <c r="I113" s="185"/>
      <c r="J113" s="121"/>
      <c r="K113" s="585"/>
      <c r="L113" s="212"/>
      <c r="M113" s="212"/>
      <c r="N113" s="213"/>
      <c r="O113" s="69"/>
      <c r="P113" s="69"/>
      <c r="Q113" s="70"/>
      <c r="R113" s="525"/>
      <c r="S113" s="525"/>
      <c r="T113" s="525"/>
      <c r="U113" s="525"/>
      <c r="V113" s="525"/>
      <c r="W113" s="525"/>
      <c r="X113" s="525"/>
      <c r="Y113" s="493" t="str">
        <f t="shared" si="68"/>
        <v/>
      </c>
      <c r="Z113" s="468" t="str">
        <f t="shared" si="69"/>
        <v/>
      </c>
      <c r="AA113" s="468" t="str">
        <f t="shared" si="70"/>
        <v/>
      </c>
      <c r="AB113" s="468" t="str">
        <f t="shared" si="71"/>
        <v/>
      </c>
      <c r="AC113" s="468" t="str">
        <f t="shared" si="72"/>
        <v/>
      </c>
      <c r="AD113" s="468" t="str">
        <f t="shared" si="73"/>
        <v/>
      </c>
      <c r="AE113" s="494" t="str">
        <f t="shared" si="74"/>
        <v/>
      </c>
      <c r="AF113" s="577">
        <f t="shared" si="75"/>
        <v>0</v>
      </c>
      <c r="AG113" s="468">
        <f>IFERROR(VLOOKUP($O113,#REF!,4,FALSE),0)</f>
        <v>0</v>
      </c>
      <c r="AH113" s="468">
        <f>IFERROR(VLOOKUP($O113,#REF!,6,FALSE),0)</f>
        <v>0</v>
      </c>
      <c r="AI113" s="468">
        <f>IFERROR(VLOOKUP($O113,#REF!,8,FALSE),0)</f>
        <v>0</v>
      </c>
      <c r="AJ113" s="468">
        <f>IFERROR(VLOOKUP($O113,#REF!,10,FALSE),0)</f>
        <v>0</v>
      </c>
      <c r="AK113" s="468">
        <f>IFERROR(VLOOKUP($O113,#REF!,12,FALSE),0)</f>
        <v>0</v>
      </c>
      <c r="AL113" s="468">
        <f>IFERROR(VLOOKUP($O113,#REF!,14,FALSE),0)</f>
        <v>0</v>
      </c>
      <c r="AM113" s="494">
        <f t="shared" si="76"/>
        <v>0</v>
      </c>
      <c r="AN113" s="509">
        <f t="shared" si="77"/>
        <v>0</v>
      </c>
      <c r="AO113" s="510">
        <f>IF(Z113="V",IF('1.GHG Inventory Form'!$E$6="IPCC AR2 Report(1995)",'6.GWP'!$C$2,IF('1.GHG Inventory Form'!$E$6="IPCC AR3 Report(2001)",'6.GWP'!$D$2,IF('1.GHG Inventory Form'!$E$6="IPCC AR4 Report(2007)",'6.GWP'!$E$2,IF('1.GHG Inventory Form'!$E$6="IPCC AR5 Report(2013)",'6.GWP'!$F$2,IF('1.GHG Inventory Form'!$E$6="IPCC AR6 Report(2021)",'6.GWP'!$G$2,0))))),0)</f>
        <v>0</v>
      </c>
      <c r="AP113" s="510">
        <f>IF(AA113="V",IF('1.GHG Inventory Form'!$E$6="IPCC AR2 Report(1995)",'6.GWP'!$C$3,IF('1.GHG Inventory Form'!$E$6="IPCC AR3 Report(2001)",'6.GWP'!$D$3,IF('1.GHG Inventory Form'!$E$6="IPCC AR4 Report(2007)",'6.GWP'!$E$3,IF('1.GHG Inventory Form'!$E$6="IPCC AR5 Report(2013)",'6.GWP'!$F$3,IF('1.GHG Inventory Form'!$E$6="IPCC AR6 Report(2021)",'6.GWP'!$G$3,0))))),0)</f>
        <v>0</v>
      </c>
      <c r="AQ113" s="510">
        <f>IFERROR(IF(AB113="V",IF('1.GHG Inventory Form'!$E$6="IPCC AR2 Report(1995)",VLOOKUP($O113,'6.GWP'!$B$1:$G$173,2,FALSE),IF('1.GHG Inventory Form'!$E$6="IPCC AR3 Report(2001)",VLOOKUP($O113,'6.GWP'!$B$1:$G$173,3,FALSE),IF('1.GHG Inventory Form'!$E$6="IPCC AR4 Report(2007)",VLOOKUP($KQ17,'6.GWP'!$B$1:$G$173,4,FALSE),IF('1.GHG Inventory Form'!$E$6="IPCC AR5 Report(2013)",VLOOKUP($O113,'6.GWP'!$B$1:$G$173,5,FALSE),IF('1.GHG Inventory Form'!$E$6="IPCC AR6 Report(2021)",VLOOKUP($O113,'6.GWP'!$B$2:$G$173,6,FALSE),0))))),0),0)</f>
        <v>0</v>
      </c>
      <c r="AR113" s="510">
        <f>IFERROR(IF(AC113="V",IF('1.GHG Inventory Form'!$E$6="IPCC AR2 Report(1995)",VLOOKUP($O113,'6.GWP'!$B$1:$G$173,2,FALSE),IF('1.GHG Inventory Form'!$E$6="IPCC AR3 Report(2001)",VLOOKUP($O113,'6.GWP'!$B$1:$G$173,3,FALSE),IF('1.GHG Inventory Form'!$E$6="IPCC AR4 Report(2007)",VLOOKUP($KQ17,'6.GWP'!$B$1:$G$173,4,FALSE),IF('1.GHG Inventory Form'!$E$6="IPCC AR5 Report(2013)",VLOOKUP($O113,'6.GWP'!$B$1:$G$173,5,FALSE),IF('1.GHG Inventory Form'!$E$6="IPCC AR6 Report(2021)",VLOOKUP($O113,'6.GWP'!$B$2:$G$173,6,FALSE),0))))),0),0)</f>
        <v>0</v>
      </c>
      <c r="AS113" s="510">
        <f>IF(AD113="V",IF('1.GHG Inventory Form'!$E$6="IPCC AR2 Report(1995)",'6.GWP'!$C$5,IF('1.GHG Inventory Form'!$E$6="IPCC AR3 Report(2001)",'6.GWP'!$D$5,IF('1.GHG Inventory Form'!$E$6="IPCC AR4 Report(2007)",'6.GWP'!$E$5,IF('1.GHG Inventory Form'!$E$6="IPCC AR5 Report(2013)",'6.GWP'!$F$5,IF('1.GHG Inventory Form'!$E$6="IPCC AR6 Report(2021)",'6.GWP'!$G$5,0))))),0)</f>
        <v>0</v>
      </c>
      <c r="AT113" s="511">
        <f>IF(AE113="V",IF('1.GHG Inventory Form'!$E$6="IPCC AR2 Report(1995)",'6.GWP'!$C$4,IF('1.GHG Inventory Form'!$E$6="IPCC AR3 Report(2001)",'6.GWP'!$D$4,IF('1.GHG Inventory Form'!$E$6="IPCC AR4 Report(2007)",'6.GWP'!$E$4,IF('1.GHG Inventory Form'!$E$6="IPCC AR5 Report(2013)",'6.GWP'!$F$4,IF('1.GHG Inventory Form'!$E$6="IPCC AR6 Report(2021)",'6.GWP'!$G$4,0))))),0)</f>
        <v>0</v>
      </c>
      <c r="AU113" s="586">
        <f t="shared" si="78"/>
        <v>0</v>
      </c>
      <c r="AV113" s="523">
        <f t="shared" si="79"/>
        <v>0</v>
      </c>
      <c r="AW113" s="523">
        <f t="shared" si="80"/>
        <v>0</v>
      </c>
      <c r="AX113" s="523">
        <f t="shared" si="81"/>
        <v>0</v>
      </c>
      <c r="AY113" s="523">
        <f t="shared" si="82"/>
        <v>0</v>
      </c>
      <c r="AZ113" s="523">
        <f t="shared" si="83"/>
        <v>0</v>
      </c>
      <c r="BA113" s="587">
        <f t="shared" si="84"/>
        <v>0</v>
      </c>
      <c r="BB113" s="513">
        <f t="shared" si="85"/>
        <v>0</v>
      </c>
      <c r="BC113" s="523"/>
      <c r="BD113" s="515">
        <f t="shared" si="86"/>
        <v>0</v>
      </c>
      <c r="BI113" s="95" t="str">
        <f t="shared" si="87"/>
        <v/>
      </c>
      <c r="BJ113" s="95" t="str">
        <f t="shared" si="88"/>
        <v/>
      </c>
      <c r="BK113" s="95" t="str">
        <f t="shared" si="89"/>
        <v/>
      </c>
    </row>
    <row r="114" spans="2:63" customFormat="1" ht="39" hidden="1" customHeight="1" thickBot="1">
      <c r="B114" s="753"/>
      <c r="C114" s="588">
        <v>3.4</v>
      </c>
      <c r="D114" s="751" t="s">
        <v>3380</v>
      </c>
      <c r="E114" s="752"/>
      <c r="F114" s="589"/>
      <c r="G114" s="58" t="s">
        <v>3381</v>
      </c>
      <c r="H114" s="122"/>
      <c r="I114" s="186"/>
      <c r="J114" s="124"/>
      <c r="K114" s="589"/>
      <c r="L114" s="214"/>
      <c r="M114" s="214"/>
      <c r="N114" s="215"/>
      <c r="O114" s="59"/>
      <c r="P114" s="59"/>
      <c r="Q114" s="61"/>
      <c r="R114" s="525"/>
      <c r="S114" s="525"/>
      <c r="T114" s="525"/>
      <c r="U114" s="525"/>
      <c r="V114" s="525"/>
      <c r="W114" s="525"/>
      <c r="X114" s="525"/>
      <c r="Y114" s="493" t="str">
        <f t="shared" si="68"/>
        <v/>
      </c>
      <c r="Z114" s="468" t="str">
        <f t="shared" si="69"/>
        <v/>
      </c>
      <c r="AA114" s="468" t="str">
        <f t="shared" si="70"/>
        <v/>
      </c>
      <c r="AB114" s="468" t="str">
        <f t="shared" si="71"/>
        <v/>
      </c>
      <c r="AC114" s="468" t="str">
        <f t="shared" si="72"/>
        <v/>
      </c>
      <c r="AD114" s="468" t="str">
        <f t="shared" si="73"/>
        <v/>
      </c>
      <c r="AE114" s="494" t="str">
        <f t="shared" si="74"/>
        <v/>
      </c>
      <c r="AF114" s="577">
        <f t="shared" si="75"/>
        <v>0</v>
      </c>
      <c r="AG114" s="468">
        <f>IFERROR(VLOOKUP($O114,#REF!,4,FALSE),0)</f>
        <v>0</v>
      </c>
      <c r="AH114" s="468">
        <f>IFERROR(VLOOKUP($O114,#REF!,6,FALSE),0)</f>
        <v>0</v>
      </c>
      <c r="AI114" s="468">
        <f>IFERROR(VLOOKUP($O114,#REF!,8,FALSE),0)</f>
        <v>0</v>
      </c>
      <c r="AJ114" s="468">
        <f>IFERROR(VLOOKUP($O114,#REF!,10,FALSE),0)</f>
        <v>0</v>
      </c>
      <c r="AK114" s="468">
        <f>IFERROR(VLOOKUP($O114,#REF!,12,FALSE),0)</f>
        <v>0</v>
      </c>
      <c r="AL114" s="468">
        <f>IFERROR(VLOOKUP($O114,#REF!,14,FALSE),0)</f>
        <v>0</v>
      </c>
      <c r="AM114" s="494">
        <f t="shared" si="76"/>
        <v>0</v>
      </c>
      <c r="AN114" s="450">
        <f t="shared" si="77"/>
        <v>0</v>
      </c>
      <c r="AO114" s="451">
        <f>IF(Z114="V",IF('1.GHG Inventory Form'!$E$6="IPCC AR2 Report(1995)",'6.GWP'!$C$2,IF('1.GHG Inventory Form'!$E$6="IPCC AR3 Report(2001)",'6.GWP'!$D$2,IF('1.GHG Inventory Form'!$E$6="IPCC AR4 Report(2007)",'6.GWP'!$E$2,IF('1.GHG Inventory Form'!$E$6="IPCC AR5 Report(2013)",'6.GWP'!$F$2,IF('1.GHG Inventory Form'!$E$6="IPCC AR6 Report(2021)",'6.GWP'!$G$2,0))))),0)</f>
        <v>0</v>
      </c>
      <c r="AP114" s="451">
        <f>IF(AA114="V",IF('1.GHG Inventory Form'!$E$6="IPCC AR2 Report(1995)",'6.GWP'!$C$3,IF('1.GHG Inventory Form'!$E$6="IPCC AR3 Report(2001)",'6.GWP'!$D$3,IF('1.GHG Inventory Form'!$E$6="IPCC AR4 Report(2007)",'6.GWP'!$E$3,IF('1.GHG Inventory Form'!$E$6="IPCC AR5 Report(2013)",'6.GWP'!$F$3,IF('1.GHG Inventory Form'!$E$6="IPCC AR6 Report(2021)",'6.GWP'!$G$3,0))))),0)</f>
        <v>0</v>
      </c>
      <c r="AQ114" s="451">
        <f>IFERROR(IF(AB114="V",IF('1.GHG Inventory Form'!$E$6="IPCC AR2 Report(1995)",VLOOKUP($O114,'6.GWP'!$B$1:$G$173,2,FALSE),IF('1.GHG Inventory Form'!$E$6="IPCC AR3 Report(2001)",VLOOKUP($O114,'6.GWP'!$B$1:$G$173,3,FALSE),IF('1.GHG Inventory Form'!$E$6="IPCC AR4 Report(2007)",VLOOKUP($KQ18,'6.GWP'!$B$1:$G$173,4,FALSE),IF('1.GHG Inventory Form'!$E$6="IPCC AR5 Report(2013)",VLOOKUP($O114,'6.GWP'!$B$1:$G$173,5,FALSE),IF('1.GHG Inventory Form'!$E$6="IPCC AR6 Report(2021)",VLOOKUP($O114,'6.GWP'!$B$2:$G$173,6,FALSE),0))))),0),0)</f>
        <v>0</v>
      </c>
      <c r="AR114" s="451">
        <f>IFERROR(IF(AC114="V",IF('1.GHG Inventory Form'!$E$6="IPCC AR2 Report(1995)",VLOOKUP($O114,'6.GWP'!$B$1:$G$173,2,FALSE),IF('1.GHG Inventory Form'!$E$6="IPCC AR3 Report(2001)",VLOOKUP($O114,'6.GWP'!$B$1:$G$173,3,FALSE),IF('1.GHG Inventory Form'!$E$6="IPCC AR4 Report(2007)",VLOOKUP($KQ18,'6.GWP'!$B$1:$G$173,4,FALSE),IF('1.GHG Inventory Form'!$E$6="IPCC AR5 Report(2013)",VLOOKUP($O114,'6.GWP'!$B$1:$G$173,5,FALSE),IF('1.GHG Inventory Form'!$E$6="IPCC AR6 Report(2021)",VLOOKUP($O114,'6.GWP'!$B$2:$G$173,6,FALSE),0))))),0),0)</f>
        <v>0</v>
      </c>
      <c r="AS114" s="451">
        <f>IF(AD114="V",IF('1.GHG Inventory Form'!$E$6="IPCC AR2 Report(1995)",'6.GWP'!$C$5,IF('1.GHG Inventory Form'!$E$6="IPCC AR3 Report(2001)",'6.GWP'!$D$5,IF('1.GHG Inventory Form'!$E$6="IPCC AR4 Report(2007)",'6.GWP'!$E$5,IF('1.GHG Inventory Form'!$E$6="IPCC AR5 Report(2013)",'6.GWP'!$F$5,IF('1.GHG Inventory Form'!$E$6="IPCC AR6 Report(2021)",'6.GWP'!$G$5,0))))),0)</f>
        <v>0</v>
      </c>
      <c r="AT114" s="452">
        <f>IF(AE114="V",IF('1.GHG Inventory Form'!$E$6="IPCC AR2 Report(1995)",'6.GWP'!$C$4,IF('1.GHG Inventory Form'!$E$6="IPCC AR3 Report(2001)",'6.GWP'!$D$4,IF('1.GHG Inventory Form'!$E$6="IPCC AR4 Report(2007)",'6.GWP'!$E$4,IF('1.GHG Inventory Form'!$E$6="IPCC AR5 Report(2013)",'6.GWP'!$F$4,IF('1.GHG Inventory Form'!$E$6="IPCC AR6 Report(2021)",'6.GWP'!$G$4,0))))),0)</f>
        <v>0</v>
      </c>
      <c r="AU114" s="590">
        <f t="shared" si="78"/>
        <v>0</v>
      </c>
      <c r="AV114" s="591">
        <f t="shared" si="79"/>
        <v>0</v>
      </c>
      <c r="AW114" s="591">
        <f t="shared" si="80"/>
        <v>0</v>
      </c>
      <c r="AX114" s="591">
        <f t="shared" si="81"/>
        <v>0</v>
      </c>
      <c r="AY114" s="591">
        <f t="shared" si="82"/>
        <v>0</v>
      </c>
      <c r="AZ114" s="591">
        <f t="shared" si="83"/>
        <v>0</v>
      </c>
      <c r="BA114" s="592">
        <f t="shared" si="84"/>
        <v>0</v>
      </c>
      <c r="BB114" s="453">
        <f t="shared" si="85"/>
        <v>0</v>
      </c>
      <c r="BC114" s="591"/>
      <c r="BD114" s="455">
        <f t="shared" si="86"/>
        <v>0</v>
      </c>
      <c r="BI114" s="95" t="str">
        <f t="shared" si="87"/>
        <v/>
      </c>
      <c r="BJ114" s="95" t="str">
        <f t="shared" si="88"/>
        <v/>
      </c>
      <c r="BK114" s="95" t="str">
        <f t="shared" si="89"/>
        <v/>
      </c>
    </row>
    <row r="115" spans="2:63" hidden="1">
      <c r="B115" s="753"/>
      <c r="C115" s="754">
        <v>3.5</v>
      </c>
      <c r="D115" s="757" t="s">
        <v>3382</v>
      </c>
      <c r="E115" s="758"/>
      <c r="F115" s="576"/>
      <c r="G115" s="79" t="s">
        <v>3383</v>
      </c>
      <c r="H115" s="117"/>
      <c r="I115" s="183"/>
      <c r="J115" s="125"/>
      <c r="K115" s="576"/>
      <c r="L115" s="208"/>
      <c r="M115" s="208"/>
      <c r="N115" s="209"/>
      <c r="O115" s="40"/>
      <c r="P115" s="40"/>
      <c r="Q115" s="36"/>
      <c r="R115" s="525"/>
      <c r="S115" s="525"/>
      <c r="T115" s="525"/>
      <c r="U115" s="525"/>
      <c r="V115" s="525"/>
      <c r="W115" s="525"/>
      <c r="X115" s="525"/>
      <c r="Y115" s="493" t="str">
        <f t="shared" si="68"/>
        <v/>
      </c>
      <c r="Z115" s="468" t="str">
        <f t="shared" si="69"/>
        <v/>
      </c>
      <c r="AA115" s="468" t="str">
        <f t="shared" si="70"/>
        <v/>
      </c>
      <c r="AB115" s="468" t="str">
        <f t="shared" si="71"/>
        <v/>
      </c>
      <c r="AC115" s="468" t="str">
        <f t="shared" si="72"/>
        <v/>
      </c>
      <c r="AD115" s="468" t="str">
        <f t="shared" si="73"/>
        <v/>
      </c>
      <c r="AE115" s="494" t="str">
        <f t="shared" si="74"/>
        <v/>
      </c>
      <c r="AF115" s="577">
        <f t="shared" si="75"/>
        <v>0</v>
      </c>
      <c r="AG115" s="468">
        <f>IFERROR(VLOOKUP($O115,#REF!,4,FALSE),0)</f>
        <v>0</v>
      </c>
      <c r="AH115" s="468">
        <f>IFERROR(VLOOKUP($O115,#REF!,6,FALSE),0)</f>
        <v>0</v>
      </c>
      <c r="AI115" s="468">
        <f>IFERROR(VLOOKUP($O115,#REF!,8,FALSE),0)</f>
        <v>0</v>
      </c>
      <c r="AJ115" s="468">
        <f>IFERROR(VLOOKUP($O115,#REF!,10,FALSE),0)</f>
        <v>0</v>
      </c>
      <c r="AK115" s="468">
        <f>IFERROR(VLOOKUP($O115,#REF!,12,FALSE),0)</f>
        <v>0</v>
      </c>
      <c r="AL115" s="468">
        <f>IFERROR(VLOOKUP($O115,#REF!,14,FALSE),0)</f>
        <v>0</v>
      </c>
      <c r="AM115" s="494">
        <f t="shared" si="76"/>
        <v>0</v>
      </c>
      <c r="AN115" s="488">
        <f t="shared" si="77"/>
        <v>0</v>
      </c>
      <c r="AO115" s="461">
        <f>IF(Z115="V",IF('1.GHG Inventory Form'!$E$6="IPCC AR2 Report(1995)",'6.GWP'!$C$2,IF('1.GHG Inventory Form'!$E$6="IPCC AR3 Report(2001)",'6.GWP'!$D$2,IF('1.GHG Inventory Form'!$E$6="IPCC AR4 Report(2007)",'6.GWP'!$E$2,IF('1.GHG Inventory Form'!$E$6="IPCC AR5 Report(2013)",'6.GWP'!$F$2,IF('1.GHG Inventory Form'!$E$6="IPCC AR6 Report(2021)",'6.GWP'!$G$2,0))))),0)</f>
        <v>0</v>
      </c>
      <c r="AP115" s="461">
        <f>IF(AA115="V",IF('1.GHG Inventory Form'!$E$6="IPCC AR2 Report(1995)",'6.GWP'!$C$3,IF('1.GHG Inventory Form'!$E$6="IPCC AR3 Report(2001)",'6.GWP'!$D$3,IF('1.GHG Inventory Form'!$E$6="IPCC AR4 Report(2007)",'6.GWP'!$E$3,IF('1.GHG Inventory Form'!$E$6="IPCC AR5 Report(2013)",'6.GWP'!$F$3,IF('1.GHG Inventory Form'!$E$6="IPCC AR6 Report(2021)",'6.GWP'!$G$3,0))))),0)</f>
        <v>0</v>
      </c>
      <c r="AQ115" s="461">
        <f>IFERROR(IF(AB115="V",IF('1.GHG Inventory Form'!$E$6="IPCC AR2 Report(1995)",VLOOKUP($O115,'6.GWP'!$B$1:$G$173,2,FALSE),IF('1.GHG Inventory Form'!$E$6="IPCC AR3 Report(2001)",VLOOKUP($O115,'6.GWP'!$B$1:$G$173,3,FALSE),IF('1.GHG Inventory Form'!$E$6="IPCC AR4 Report(2007)",VLOOKUP(#REF!,'6.GWP'!$B$1:$G$173,4,FALSE),IF('1.GHG Inventory Form'!$E$6="IPCC AR5 Report(2013)",VLOOKUP($O115,'6.GWP'!$B$1:$G$173,5,FALSE),IF('1.GHG Inventory Form'!$E$6="IPCC AR6 Report(2021)",VLOOKUP($O115,'6.GWP'!$B$2:$G$173,6,FALSE),0))))),0),0)</f>
        <v>0</v>
      </c>
      <c r="AR115" s="461">
        <f>IFERROR(IF(AC115="V",IF('1.GHG Inventory Form'!$E$6="IPCC AR2 Report(1995)",VLOOKUP($O115,'6.GWP'!$B$1:$G$173,2,FALSE),IF('1.GHG Inventory Form'!$E$6="IPCC AR3 Report(2001)",VLOOKUP($O115,'6.GWP'!$B$1:$G$173,3,FALSE),IF('1.GHG Inventory Form'!$E$6="IPCC AR4 Report(2007)",VLOOKUP(#REF!,'6.GWP'!$B$1:$G$173,4,FALSE),IF('1.GHG Inventory Form'!$E$6="IPCC AR5 Report(2013)",VLOOKUP($O115,'6.GWP'!$B$1:$G$173,5,FALSE),IF('1.GHG Inventory Form'!$E$6="IPCC AR6 Report(2021)",VLOOKUP($O115,'6.GWP'!$B$2:$G$173,6,FALSE),0))))),0),0)</f>
        <v>0</v>
      </c>
      <c r="AS115" s="461">
        <f>IF(AD115="V",IF('1.GHG Inventory Form'!$E$6="IPCC AR2 Report(1995)",'6.GWP'!$C$5,IF('1.GHG Inventory Form'!$E$6="IPCC AR3 Report(2001)",'6.GWP'!$D$5,IF('1.GHG Inventory Form'!$E$6="IPCC AR4 Report(2007)",'6.GWP'!$E$5,IF('1.GHG Inventory Form'!$E$6="IPCC AR5 Report(2013)",'6.GWP'!$F$5,IF('1.GHG Inventory Form'!$E$6="IPCC AR6 Report(2021)",'6.GWP'!$G$5,0))))),0)</f>
        <v>0</v>
      </c>
      <c r="AT115" s="489">
        <f>IF(AE115="V",IF('1.GHG Inventory Form'!$E$6="IPCC AR2 Report(1995)",'6.GWP'!$C$4,IF('1.GHG Inventory Form'!$E$6="IPCC AR3 Report(2001)",'6.GWP'!$D$4,IF('1.GHG Inventory Form'!$E$6="IPCC AR4 Report(2007)",'6.GWP'!$E$4,IF('1.GHG Inventory Form'!$E$6="IPCC AR5 Report(2013)",'6.GWP'!$F$4,IF('1.GHG Inventory Form'!$E$6="IPCC AR6 Report(2021)",'6.GWP'!$G$4,0))))),0)</f>
        <v>0</v>
      </c>
      <c r="AU115" s="578">
        <f t="shared" si="78"/>
        <v>0</v>
      </c>
      <c r="AV115" s="462">
        <f t="shared" si="79"/>
        <v>0</v>
      </c>
      <c r="AW115" s="462">
        <f t="shared" si="80"/>
        <v>0</v>
      </c>
      <c r="AX115" s="462">
        <f t="shared" si="81"/>
        <v>0</v>
      </c>
      <c r="AY115" s="462">
        <f t="shared" si="82"/>
        <v>0</v>
      </c>
      <c r="AZ115" s="462">
        <f t="shared" si="83"/>
        <v>0</v>
      </c>
      <c r="BA115" s="579">
        <f t="shared" si="84"/>
        <v>0</v>
      </c>
      <c r="BB115" s="490">
        <f t="shared" si="85"/>
        <v>0</v>
      </c>
      <c r="BC115" s="462"/>
      <c r="BD115" s="464">
        <f t="shared" si="86"/>
        <v>0</v>
      </c>
      <c r="BI115" s="95" t="str">
        <f t="shared" si="87"/>
        <v/>
      </c>
      <c r="BJ115" s="95" t="str">
        <f t="shared" si="88"/>
        <v/>
      </c>
      <c r="BK115" s="95" t="str">
        <f t="shared" si="89"/>
        <v/>
      </c>
    </row>
    <row r="116" spans="2:63" hidden="1">
      <c r="B116" s="753"/>
      <c r="C116" s="755"/>
      <c r="D116" s="759"/>
      <c r="E116" s="760"/>
      <c r="F116" s="581"/>
      <c r="G116" s="52" t="s">
        <v>3384</v>
      </c>
      <c r="H116" s="119"/>
      <c r="I116" s="184"/>
      <c r="J116" s="94"/>
      <c r="K116" s="581"/>
      <c r="L116" s="210"/>
      <c r="M116" s="210"/>
      <c r="N116" s="211"/>
      <c r="O116" s="41"/>
      <c r="P116" s="41"/>
      <c r="Q116" s="37"/>
      <c r="R116" s="525"/>
      <c r="S116" s="525"/>
      <c r="T116" s="525"/>
      <c r="U116" s="525"/>
      <c r="V116" s="525"/>
      <c r="W116" s="525"/>
      <c r="X116" s="525"/>
      <c r="Y116" s="493" t="str">
        <f t="shared" si="68"/>
        <v/>
      </c>
      <c r="Z116" s="468" t="str">
        <f t="shared" si="69"/>
        <v/>
      </c>
      <c r="AA116" s="468" t="str">
        <f t="shared" si="70"/>
        <v/>
      </c>
      <c r="AB116" s="468" t="str">
        <f t="shared" si="71"/>
        <v/>
      </c>
      <c r="AC116" s="468" t="str">
        <f t="shared" si="72"/>
        <v/>
      </c>
      <c r="AD116" s="468" t="str">
        <f t="shared" si="73"/>
        <v/>
      </c>
      <c r="AE116" s="494" t="str">
        <f t="shared" si="74"/>
        <v/>
      </c>
      <c r="AF116" s="577">
        <f t="shared" si="75"/>
        <v>0</v>
      </c>
      <c r="AG116" s="468">
        <f>IFERROR(VLOOKUP($O116,#REF!,4,FALSE),0)</f>
        <v>0</v>
      </c>
      <c r="AH116" s="468">
        <f>IFERROR(VLOOKUP($O116,#REF!,6,FALSE),0)</f>
        <v>0</v>
      </c>
      <c r="AI116" s="468">
        <f>IFERROR(VLOOKUP($O116,#REF!,8,FALSE),0)</f>
        <v>0</v>
      </c>
      <c r="AJ116" s="468">
        <f>IFERROR(VLOOKUP($O116,#REF!,10,FALSE),0)</f>
        <v>0</v>
      </c>
      <c r="AK116" s="468">
        <f>IFERROR(VLOOKUP($O116,#REF!,12,FALSE),0)</f>
        <v>0</v>
      </c>
      <c r="AL116" s="468">
        <f>IFERROR(VLOOKUP($O116,#REF!,14,FALSE),0)</f>
        <v>0</v>
      </c>
      <c r="AM116" s="494">
        <f t="shared" si="76"/>
        <v>0</v>
      </c>
      <c r="AN116" s="495">
        <f t="shared" si="77"/>
        <v>0</v>
      </c>
      <c r="AO116" s="470">
        <f>IF(Z116="V",IF('1.GHG Inventory Form'!$E$6="IPCC AR2 Report(1995)",'6.GWP'!$C$2,IF('1.GHG Inventory Form'!$E$6="IPCC AR3 Report(2001)",'6.GWP'!$D$2,IF('1.GHG Inventory Form'!$E$6="IPCC AR4 Report(2007)",'6.GWP'!$E$2,IF('1.GHG Inventory Form'!$E$6="IPCC AR5 Report(2013)",'6.GWP'!$F$2,IF('1.GHG Inventory Form'!$E$6="IPCC AR6 Report(2021)",'6.GWP'!$G$2,0))))),0)</f>
        <v>0</v>
      </c>
      <c r="AP116" s="470">
        <f>IF(AA116="V",IF('1.GHG Inventory Form'!$E$6="IPCC AR2 Report(1995)",'6.GWP'!$C$3,IF('1.GHG Inventory Form'!$E$6="IPCC AR3 Report(2001)",'6.GWP'!$D$3,IF('1.GHG Inventory Form'!$E$6="IPCC AR4 Report(2007)",'6.GWP'!$E$3,IF('1.GHG Inventory Form'!$E$6="IPCC AR5 Report(2013)",'6.GWP'!$F$3,IF('1.GHG Inventory Form'!$E$6="IPCC AR6 Report(2021)",'6.GWP'!$G$3,0))))),0)</f>
        <v>0</v>
      </c>
      <c r="AQ116" s="470">
        <f>IFERROR(IF(AB116="V",IF('1.GHG Inventory Form'!$E$6="IPCC AR2 Report(1995)",VLOOKUP($O116,'6.GWP'!$B$1:$G$173,2,FALSE),IF('1.GHG Inventory Form'!$E$6="IPCC AR3 Report(2001)",VLOOKUP($O116,'6.GWP'!$B$1:$G$173,3,FALSE),IF('1.GHG Inventory Form'!$E$6="IPCC AR4 Report(2007)",VLOOKUP(#REF!,'6.GWP'!$B$1:$G$173,4,FALSE),IF('1.GHG Inventory Form'!$E$6="IPCC AR5 Report(2013)",VLOOKUP($O116,'6.GWP'!$B$1:$G$173,5,FALSE),IF('1.GHG Inventory Form'!$E$6="IPCC AR6 Report(2021)",VLOOKUP($O116,'6.GWP'!$B$2:$G$173,6,FALSE),0))))),0),0)</f>
        <v>0</v>
      </c>
      <c r="AR116" s="470">
        <f>IFERROR(IF(AC116="V",IF('1.GHG Inventory Form'!$E$6="IPCC AR2 Report(1995)",VLOOKUP($O116,'6.GWP'!$B$1:$G$173,2,FALSE),IF('1.GHG Inventory Form'!$E$6="IPCC AR3 Report(2001)",VLOOKUP($O116,'6.GWP'!$B$1:$G$173,3,FALSE),IF('1.GHG Inventory Form'!$E$6="IPCC AR4 Report(2007)",VLOOKUP(#REF!,'6.GWP'!$B$1:$G$173,4,FALSE),IF('1.GHG Inventory Form'!$E$6="IPCC AR5 Report(2013)",VLOOKUP($O116,'6.GWP'!$B$1:$G$173,5,FALSE),IF('1.GHG Inventory Form'!$E$6="IPCC AR6 Report(2021)",VLOOKUP($O116,'6.GWP'!$B$2:$G$173,6,FALSE),0))))),0),0)</f>
        <v>0</v>
      </c>
      <c r="AS116" s="470">
        <f>IF(AD116="V",IF('1.GHG Inventory Form'!$E$6="IPCC AR2 Report(1995)",'6.GWP'!$C$5,IF('1.GHG Inventory Form'!$E$6="IPCC AR3 Report(2001)",'6.GWP'!$D$5,IF('1.GHG Inventory Form'!$E$6="IPCC AR4 Report(2007)",'6.GWP'!$E$5,IF('1.GHG Inventory Form'!$E$6="IPCC AR5 Report(2013)",'6.GWP'!$F$5,IF('1.GHG Inventory Form'!$E$6="IPCC AR6 Report(2021)",'6.GWP'!$G$5,0))))),0)</f>
        <v>0</v>
      </c>
      <c r="AT116" s="496">
        <f>IF(AE116="V",IF('1.GHG Inventory Form'!$E$6="IPCC AR2 Report(1995)",'6.GWP'!$C$4,IF('1.GHG Inventory Form'!$E$6="IPCC AR3 Report(2001)",'6.GWP'!$D$4,IF('1.GHG Inventory Form'!$E$6="IPCC AR4 Report(2007)",'6.GWP'!$E$4,IF('1.GHG Inventory Form'!$E$6="IPCC AR5 Report(2013)",'6.GWP'!$F$4,IF('1.GHG Inventory Form'!$E$6="IPCC AR6 Report(2021)",'6.GWP'!$G$4,0))))),0)</f>
        <v>0</v>
      </c>
      <c r="AU116" s="582">
        <f t="shared" si="78"/>
        <v>0</v>
      </c>
      <c r="AV116" s="471">
        <f t="shared" si="79"/>
        <v>0</v>
      </c>
      <c r="AW116" s="471">
        <f t="shared" si="80"/>
        <v>0</v>
      </c>
      <c r="AX116" s="471">
        <f t="shared" si="81"/>
        <v>0</v>
      </c>
      <c r="AY116" s="471">
        <f t="shared" si="82"/>
        <v>0</v>
      </c>
      <c r="AZ116" s="471">
        <f t="shared" si="83"/>
        <v>0</v>
      </c>
      <c r="BA116" s="583">
        <f t="shared" si="84"/>
        <v>0</v>
      </c>
      <c r="BB116" s="497">
        <f t="shared" si="85"/>
        <v>0</v>
      </c>
      <c r="BC116" s="471"/>
      <c r="BD116" s="473">
        <f t="shared" si="86"/>
        <v>0</v>
      </c>
      <c r="BI116" s="95" t="str">
        <f t="shared" si="87"/>
        <v/>
      </c>
      <c r="BJ116" s="95" t="str">
        <f t="shared" si="88"/>
        <v/>
      </c>
      <c r="BK116" s="95" t="str">
        <f t="shared" si="89"/>
        <v/>
      </c>
    </row>
    <row r="117" spans="2:63" hidden="1">
      <c r="B117" s="753"/>
      <c r="C117" s="755"/>
      <c r="D117" s="759"/>
      <c r="E117" s="760"/>
      <c r="F117" s="581"/>
      <c r="G117" s="52" t="s">
        <v>3385</v>
      </c>
      <c r="H117" s="119"/>
      <c r="I117" s="184"/>
      <c r="J117" s="94"/>
      <c r="K117" s="581"/>
      <c r="L117" s="210"/>
      <c r="M117" s="210"/>
      <c r="N117" s="211"/>
      <c r="O117" s="41"/>
      <c r="P117" s="41"/>
      <c r="Q117" s="37"/>
      <c r="R117" s="525"/>
      <c r="S117" s="525"/>
      <c r="T117" s="525"/>
      <c r="U117" s="525"/>
      <c r="V117" s="525"/>
      <c r="W117" s="525"/>
      <c r="X117" s="525"/>
      <c r="Y117" s="493" t="str">
        <f t="shared" si="68"/>
        <v/>
      </c>
      <c r="Z117" s="468" t="str">
        <f t="shared" si="69"/>
        <v/>
      </c>
      <c r="AA117" s="468" t="str">
        <f t="shared" si="70"/>
        <v/>
      </c>
      <c r="AB117" s="468" t="str">
        <f t="shared" si="71"/>
        <v/>
      </c>
      <c r="AC117" s="468" t="str">
        <f t="shared" si="72"/>
        <v/>
      </c>
      <c r="AD117" s="468" t="str">
        <f t="shared" si="73"/>
        <v/>
      </c>
      <c r="AE117" s="494" t="str">
        <f t="shared" si="74"/>
        <v/>
      </c>
      <c r="AF117" s="577">
        <f t="shared" si="75"/>
        <v>0</v>
      </c>
      <c r="AG117" s="468">
        <f>IFERROR(VLOOKUP($O117,#REF!,4,FALSE),0)</f>
        <v>0</v>
      </c>
      <c r="AH117" s="468">
        <f>IFERROR(VLOOKUP($O117,#REF!,6,FALSE),0)</f>
        <v>0</v>
      </c>
      <c r="AI117" s="468">
        <f>IFERROR(VLOOKUP($O117,#REF!,8,FALSE),0)</f>
        <v>0</v>
      </c>
      <c r="AJ117" s="468">
        <f>IFERROR(VLOOKUP($O117,#REF!,10,FALSE),0)</f>
        <v>0</v>
      </c>
      <c r="AK117" s="468">
        <f>IFERROR(VLOOKUP($O117,#REF!,12,FALSE),0)</f>
        <v>0</v>
      </c>
      <c r="AL117" s="468">
        <f>IFERROR(VLOOKUP($O117,#REF!,14,FALSE),0)</f>
        <v>0</v>
      </c>
      <c r="AM117" s="494">
        <f t="shared" si="76"/>
        <v>0</v>
      </c>
      <c r="AN117" s="495">
        <f t="shared" si="77"/>
        <v>0</v>
      </c>
      <c r="AO117" s="470">
        <f>IF(Z117="V",IF('1.GHG Inventory Form'!$E$6="IPCC AR2 Report(1995)",'6.GWP'!$C$2,IF('1.GHG Inventory Form'!$E$6="IPCC AR3 Report(2001)",'6.GWP'!$D$2,IF('1.GHG Inventory Form'!$E$6="IPCC AR4 Report(2007)",'6.GWP'!$E$2,IF('1.GHG Inventory Form'!$E$6="IPCC AR5 Report(2013)",'6.GWP'!$F$2,IF('1.GHG Inventory Form'!$E$6="IPCC AR6 Report(2021)",'6.GWP'!$G$2,0))))),0)</f>
        <v>0</v>
      </c>
      <c r="AP117" s="470">
        <f>IF(AA117="V",IF('1.GHG Inventory Form'!$E$6="IPCC AR2 Report(1995)",'6.GWP'!$C$3,IF('1.GHG Inventory Form'!$E$6="IPCC AR3 Report(2001)",'6.GWP'!$D$3,IF('1.GHG Inventory Form'!$E$6="IPCC AR4 Report(2007)",'6.GWP'!$E$3,IF('1.GHG Inventory Form'!$E$6="IPCC AR5 Report(2013)",'6.GWP'!$F$3,IF('1.GHG Inventory Form'!$E$6="IPCC AR6 Report(2021)",'6.GWP'!$G$3,0))))),0)</f>
        <v>0</v>
      </c>
      <c r="AQ117" s="470">
        <f>IFERROR(IF(AB117="V",IF('1.GHG Inventory Form'!$E$6="IPCC AR2 Report(1995)",VLOOKUP($O117,'6.GWP'!$B$1:$G$173,2,FALSE),IF('1.GHG Inventory Form'!$E$6="IPCC AR3 Report(2001)",VLOOKUP($O117,'6.GWP'!$B$1:$G$173,3,FALSE),IF('1.GHG Inventory Form'!$E$6="IPCC AR4 Report(2007)",VLOOKUP(#REF!,'6.GWP'!$B$1:$G$173,4,FALSE),IF('1.GHG Inventory Form'!$E$6="IPCC AR5 Report(2013)",VLOOKUP($O117,'6.GWP'!$B$1:$G$173,5,FALSE),IF('1.GHG Inventory Form'!$E$6="IPCC AR6 Report(2021)",VLOOKUP($O117,'6.GWP'!$B$2:$G$173,6,FALSE),0))))),0),0)</f>
        <v>0</v>
      </c>
      <c r="AR117" s="470">
        <f>IFERROR(IF(AC117="V",IF('1.GHG Inventory Form'!$E$6="IPCC AR2 Report(1995)",VLOOKUP($O117,'6.GWP'!$B$1:$G$173,2,FALSE),IF('1.GHG Inventory Form'!$E$6="IPCC AR3 Report(2001)",VLOOKUP($O117,'6.GWP'!$B$1:$G$173,3,FALSE),IF('1.GHG Inventory Form'!$E$6="IPCC AR4 Report(2007)",VLOOKUP(#REF!,'6.GWP'!$B$1:$G$173,4,FALSE),IF('1.GHG Inventory Form'!$E$6="IPCC AR5 Report(2013)",VLOOKUP($O117,'6.GWP'!$B$1:$G$173,5,FALSE),IF('1.GHG Inventory Form'!$E$6="IPCC AR6 Report(2021)",VLOOKUP($O117,'6.GWP'!$B$2:$G$173,6,FALSE),0))))),0),0)</f>
        <v>0</v>
      </c>
      <c r="AS117" s="470">
        <f>IF(AD117="V",IF('1.GHG Inventory Form'!$E$6="IPCC AR2 Report(1995)",'6.GWP'!$C$5,IF('1.GHG Inventory Form'!$E$6="IPCC AR3 Report(2001)",'6.GWP'!$D$5,IF('1.GHG Inventory Form'!$E$6="IPCC AR4 Report(2007)",'6.GWP'!$E$5,IF('1.GHG Inventory Form'!$E$6="IPCC AR5 Report(2013)",'6.GWP'!$F$5,IF('1.GHG Inventory Form'!$E$6="IPCC AR6 Report(2021)",'6.GWP'!$G$5,0))))),0)</f>
        <v>0</v>
      </c>
      <c r="AT117" s="496">
        <f>IF(AE117="V",IF('1.GHG Inventory Form'!$E$6="IPCC AR2 Report(1995)",'6.GWP'!$C$4,IF('1.GHG Inventory Form'!$E$6="IPCC AR3 Report(2001)",'6.GWP'!$D$4,IF('1.GHG Inventory Form'!$E$6="IPCC AR4 Report(2007)",'6.GWP'!$E$4,IF('1.GHG Inventory Form'!$E$6="IPCC AR5 Report(2013)",'6.GWP'!$F$4,IF('1.GHG Inventory Form'!$E$6="IPCC AR6 Report(2021)",'6.GWP'!$G$4,0))))),0)</f>
        <v>0</v>
      </c>
      <c r="AU117" s="582">
        <f t="shared" si="78"/>
        <v>0</v>
      </c>
      <c r="AV117" s="471">
        <f t="shared" si="79"/>
        <v>0</v>
      </c>
      <c r="AW117" s="471">
        <f t="shared" si="80"/>
        <v>0</v>
      </c>
      <c r="AX117" s="471">
        <f t="shared" si="81"/>
        <v>0</v>
      </c>
      <c r="AY117" s="471">
        <f t="shared" si="82"/>
        <v>0</v>
      </c>
      <c r="AZ117" s="471">
        <f t="shared" si="83"/>
        <v>0</v>
      </c>
      <c r="BA117" s="583">
        <f t="shared" si="84"/>
        <v>0</v>
      </c>
      <c r="BB117" s="497">
        <f t="shared" si="85"/>
        <v>0</v>
      </c>
      <c r="BC117" s="471"/>
      <c r="BD117" s="473">
        <f t="shared" si="86"/>
        <v>0</v>
      </c>
      <c r="BI117" s="95" t="str">
        <f t="shared" si="87"/>
        <v/>
      </c>
      <c r="BJ117" s="95" t="str">
        <f t="shared" si="88"/>
        <v/>
      </c>
      <c r="BK117" s="95" t="str">
        <f t="shared" si="89"/>
        <v/>
      </c>
    </row>
    <row r="118" spans="2:63" hidden="1">
      <c r="B118" s="753"/>
      <c r="C118" s="755"/>
      <c r="D118" s="759"/>
      <c r="E118" s="760"/>
      <c r="F118" s="581"/>
      <c r="G118" s="52" t="s">
        <v>3386</v>
      </c>
      <c r="H118" s="119"/>
      <c r="I118" s="184"/>
      <c r="J118" s="94"/>
      <c r="K118" s="581"/>
      <c r="L118" s="210"/>
      <c r="M118" s="210"/>
      <c r="N118" s="211"/>
      <c r="O118" s="41"/>
      <c r="P118" s="41"/>
      <c r="Q118" s="37"/>
      <c r="R118" s="525"/>
      <c r="S118" s="525"/>
      <c r="T118" s="525"/>
      <c r="U118" s="525"/>
      <c r="V118" s="525"/>
      <c r="W118" s="525"/>
      <c r="X118" s="525"/>
      <c r="Y118" s="493" t="str">
        <f t="shared" si="68"/>
        <v/>
      </c>
      <c r="Z118" s="468" t="str">
        <f t="shared" si="69"/>
        <v/>
      </c>
      <c r="AA118" s="468" t="str">
        <f t="shared" si="70"/>
        <v/>
      </c>
      <c r="AB118" s="468" t="str">
        <f t="shared" si="71"/>
        <v/>
      </c>
      <c r="AC118" s="468" t="str">
        <f t="shared" si="72"/>
        <v/>
      </c>
      <c r="AD118" s="468" t="str">
        <f t="shared" si="73"/>
        <v/>
      </c>
      <c r="AE118" s="494" t="str">
        <f t="shared" si="74"/>
        <v/>
      </c>
      <c r="AF118" s="577">
        <f t="shared" si="75"/>
        <v>0</v>
      </c>
      <c r="AG118" s="468">
        <f>IFERROR(VLOOKUP($O118,#REF!,4,FALSE),0)</f>
        <v>0</v>
      </c>
      <c r="AH118" s="468">
        <f>IFERROR(VLOOKUP($O118,#REF!,6,FALSE),0)</f>
        <v>0</v>
      </c>
      <c r="AI118" s="468">
        <f>IFERROR(VLOOKUP($O118,#REF!,8,FALSE),0)</f>
        <v>0</v>
      </c>
      <c r="AJ118" s="468">
        <f>IFERROR(VLOOKUP($O118,#REF!,10,FALSE),0)</f>
        <v>0</v>
      </c>
      <c r="AK118" s="468">
        <f>IFERROR(VLOOKUP($O118,#REF!,12,FALSE),0)</f>
        <v>0</v>
      </c>
      <c r="AL118" s="468">
        <f>IFERROR(VLOOKUP($O118,#REF!,14,FALSE),0)</f>
        <v>0</v>
      </c>
      <c r="AM118" s="494">
        <f t="shared" si="76"/>
        <v>0</v>
      </c>
      <c r="AN118" s="495">
        <f t="shared" si="77"/>
        <v>0</v>
      </c>
      <c r="AO118" s="470">
        <f>IF(Z118="V",IF('1.GHG Inventory Form'!$E$6="IPCC AR2 Report(1995)",'6.GWP'!$C$2,IF('1.GHG Inventory Form'!$E$6="IPCC AR3 Report(2001)",'6.GWP'!$D$2,IF('1.GHG Inventory Form'!$E$6="IPCC AR4 Report(2007)",'6.GWP'!$E$2,IF('1.GHG Inventory Form'!$E$6="IPCC AR5 Report(2013)",'6.GWP'!$F$2,IF('1.GHG Inventory Form'!$E$6="IPCC AR6 Report(2021)",'6.GWP'!$G$2,0))))),0)</f>
        <v>0</v>
      </c>
      <c r="AP118" s="470">
        <f>IF(AA118="V",IF('1.GHG Inventory Form'!$E$6="IPCC AR2 Report(1995)",'6.GWP'!$C$3,IF('1.GHG Inventory Form'!$E$6="IPCC AR3 Report(2001)",'6.GWP'!$D$3,IF('1.GHG Inventory Form'!$E$6="IPCC AR4 Report(2007)",'6.GWP'!$E$3,IF('1.GHG Inventory Form'!$E$6="IPCC AR5 Report(2013)",'6.GWP'!$F$3,IF('1.GHG Inventory Form'!$E$6="IPCC AR6 Report(2021)",'6.GWP'!$G$3,0))))),0)</f>
        <v>0</v>
      </c>
      <c r="AQ118" s="470">
        <f>IFERROR(IF(AB118="V",IF('1.GHG Inventory Form'!$E$6="IPCC AR2 Report(1995)",VLOOKUP($O118,'6.GWP'!$B$1:$G$173,2,FALSE),IF('1.GHG Inventory Form'!$E$6="IPCC AR3 Report(2001)",VLOOKUP($O118,'6.GWP'!$B$1:$G$173,3,FALSE),IF('1.GHG Inventory Form'!$E$6="IPCC AR4 Report(2007)",VLOOKUP($KQ23,'6.GWP'!$B$1:$G$173,4,FALSE),IF('1.GHG Inventory Form'!$E$6="IPCC AR5 Report(2013)",VLOOKUP($O118,'6.GWP'!$B$1:$G$173,5,FALSE),IF('1.GHG Inventory Form'!$E$6="IPCC AR6 Report(2021)",VLOOKUP($O118,'6.GWP'!$B$2:$G$173,6,FALSE),0))))),0),0)</f>
        <v>0</v>
      </c>
      <c r="AR118" s="470">
        <f>IFERROR(IF(AC118="V",IF('1.GHG Inventory Form'!$E$6="IPCC AR2 Report(1995)",VLOOKUP($O118,'6.GWP'!$B$1:$G$173,2,FALSE),IF('1.GHG Inventory Form'!$E$6="IPCC AR3 Report(2001)",VLOOKUP($O118,'6.GWP'!$B$1:$G$173,3,FALSE),IF('1.GHG Inventory Form'!$E$6="IPCC AR4 Report(2007)",VLOOKUP($KQ23,'6.GWP'!$B$1:$G$173,4,FALSE),IF('1.GHG Inventory Form'!$E$6="IPCC AR5 Report(2013)",VLOOKUP($O118,'6.GWP'!$B$1:$G$173,5,FALSE),IF('1.GHG Inventory Form'!$E$6="IPCC AR6 Report(2021)",VLOOKUP($O118,'6.GWP'!$B$2:$G$173,6,FALSE),0))))),0),0)</f>
        <v>0</v>
      </c>
      <c r="AS118" s="470">
        <f>IF(AD118="V",IF('1.GHG Inventory Form'!$E$6="IPCC AR2 Report(1995)",'6.GWP'!$C$5,IF('1.GHG Inventory Form'!$E$6="IPCC AR3 Report(2001)",'6.GWP'!$D$5,IF('1.GHG Inventory Form'!$E$6="IPCC AR4 Report(2007)",'6.GWP'!$E$5,IF('1.GHG Inventory Form'!$E$6="IPCC AR5 Report(2013)",'6.GWP'!$F$5,IF('1.GHG Inventory Form'!$E$6="IPCC AR6 Report(2021)",'6.GWP'!$G$5,0))))),0)</f>
        <v>0</v>
      </c>
      <c r="AT118" s="496">
        <f>IF(AE118="V",IF('1.GHG Inventory Form'!$E$6="IPCC AR2 Report(1995)",'6.GWP'!$C$4,IF('1.GHG Inventory Form'!$E$6="IPCC AR3 Report(2001)",'6.GWP'!$D$4,IF('1.GHG Inventory Form'!$E$6="IPCC AR4 Report(2007)",'6.GWP'!$E$4,IF('1.GHG Inventory Form'!$E$6="IPCC AR5 Report(2013)",'6.GWP'!$F$4,IF('1.GHG Inventory Form'!$E$6="IPCC AR6 Report(2021)",'6.GWP'!$G$4,0))))),0)</f>
        <v>0</v>
      </c>
      <c r="AU118" s="582">
        <f t="shared" si="78"/>
        <v>0</v>
      </c>
      <c r="AV118" s="471">
        <f t="shared" si="79"/>
        <v>0</v>
      </c>
      <c r="AW118" s="471">
        <f t="shared" si="80"/>
        <v>0</v>
      </c>
      <c r="AX118" s="471">
        <f t="shared" si="81"/>
        <v>0</v>
      </c>
      <c r="AY118" s="471">
        <f t="shared" si="82"/>
        <v>0</v>
      </c>
      <c r="AZ118" s="471">
        <f t="shared" si="83"/>
        <v>0</v>
      </c>
      <c r="BA118" s="583">
        <f t="shared" si="84"/>
        <v>0</v>
      </c>
      <c r="BB118" s="497">
        <f t="shared" si="85"/>
        <v>0</v>
      </c>
      <c r="BC118" s="471"/>
      <c r="BD118" s="473">
        <f t="shared" si="86"/>
        <v>0</v>
      </c>
      <c r="BI118" s="95" t="str">
        <f t="shared" si="87"/>
        <v/>
      </c>
      <c r="BJ118" s="95" t="str">
        <f t="shared" si="88"/>
        <v/>
      </c>
      <c r="BK118" s="95" t="str">
        <f t="shared" si="89"/>
        <v/>
      </c>
    </row>
    <row r="119" spans="2:63" hidden="1">
      <c r="B119" s="753"/>
      <c r="C119" s="755"/>
      <c r="D119" s="759"/>
      <c r="E119" s="760"/>
      <c r="F119" s="581"/>
      <c r="G119" s="52" t="s">
        <v>3387</v>
      </c>
      <c r="H119" s="119"/>
      <c r="I119" s="184"/>
      <c r="J119" s="94"/>
      <c r="K119" s="581"/>
      <c r="L119" s="210"/>
      <c r="M119" s="210"/>
      <c r="N119" s="211"/>
      <c r="O119" s="41"/>
      <c r="P119" s="41"/>
      <c r="Q119" s="37"/>
      <c r="R119" s="525"/>
      <c r="S119" s="525"/>
      <c r="T119" s="525"/>
      <c r="U119" s="525"/>
      <c r="V119" s="525"/>
      <c r="W119" s="525"/>
      <c r="X119" s="525"/>
      <c r="Y119" s="493" t="str">
        <f t="shared" si="68"/>
        <v/>
      </c>
      <c r="Z119" s="468" t="str">
        <f t="shared" si="69"/>
        <v/>
      </c>
      <c r="AA119" s="468" t="str">
        <f t="shared" si="70"/>
        <v/>
      </c>
      <c r="AB119" s="468" t="str">
        <f t="shared" si="71"/>
        <v/>
      </c>
      <c r="AC119" s="468" t="str">
        <f t="shared" si="72"/>
        <v/>
      </c>
      <c r="AD119" s="468" t="str">
        <f t="shared" si="73"/>
        <v/>
      </c>
      <c r="AE119" s="494" t="str">
        <f t="shared" si="74"/>
        <v/>
      </c>
      <c r="AF119" s="577">
        <f t="shared" si="75"/>
        <v>0</v>
      </c>
      <c r="AG119" s="468">
        <f>IFERROR(VLOOKUP($O119,#REF!,4,FALSE),0)</f>
        <v>0</v>
      </c>
      <c r="AH119" s="468">
        <f>IFERROR(VLOOKUP($O119,#REF!,6,FALSE),0)</f>
        <v>0</v>
      </c>
      <c r="AI119" s="468">
        <f>IFERROR(VLOOKUP($O119,#REF!,8,FALSE),0)</f>
        <v>0</v>
      </c>
      <c r="AJ119" s="468">
        <f>IFERROR(VLOOKUP($O119,#REF!,10,FALSE),0)</f>
        <v>0</v>
      </c>
      <c r="AK119" s="468">
        <f>IFERROR(VLOOKUP($O119,#REF!,12,FALSE),0)</f>
        <v>0</v>
      </c>
      <c r="AL119" s="468">
        <f>IFERROR(VLOOKUP($O119,#REF!,14,FALSE),0)</f>
        <v>0</v>
      </c>
      <c r="AM119" s="494">
        <f t="shared" si="76"/>
        <v>0</v>
      </c>
      <c r="AN119" s="495">
        <f t="shared" si="77"/>
        <v>0</v>
      </c>
      <c r="AO119" s="470">
        <f>IF(Z119="V",IF('1.GHG Inventory Form'!$E$6="IPCC AR2 Report(1995)",'6.GWP'!$C$2,IF('1.GHG Inventory Form'!$E$6="IPCC AR3 Report(2001)",'6.GWP'!$D$2,IF('1.GHG Inventory Form'!$E$6="IPCC AR4 Report(2007)",'6.GWP'!$E$2,IF('1.GHG Inventory Form'!$E$6="IPCC AR5 Report(2013)",'6.GWP'!$F$2,IF('1.GHG Inventory Form'!$E$6="IPCC AR6 Report(2021)",'6.GWP'!$G$2,0))))),0)</f>
        <v>0</v>
      </c>
      <c r="AP119" s="470">
        <f>IF(AA119="V",IF('1.GHG Inventory Form'!$E$6="IPCC AR2 Report(1995)",'6.GWP'!$C$3,IF('1.GHG Inventory Form'!$E$6="IPCC AR3 Report(2001)",'6.GWP'!$D$3,IF('1.GHG Inventory Form'!$E$6="IPCC AR4 Report(2007)",'6.GWP'!$E$3,IF('1.GHG Inventory Form'!$E$6="IPCC AR5 Report(2013)",'6.GWP'!$F$3,IF('1.GHG Inventory Form'!$E$6="IPCC AR6 Report(2021)",'6.GWP'!$G$3,0))))),0)</f>
        <v>0</v>
      </c>
      <c r="AQ119" s="470">
        <f>IFERROR(IF(AB119="V",IF('1.GHG Inventory Form'!$E$6="IPCC AR2 Report(1995)",VLOOKUP($O119,'6.GWP'!$B$1:$G$173,2,FALSE),IF('1.GHG Inventory Form'!$E$6="IPCC AR3 Report(2001)",VLOOKUP($O119,'6.GWP'!$B$1:$G$173,3,FALSE),IF('1.GHG Inventory Form'!$E$6="IPCC AR4 Report(2007)",VLOOKUP($KQ24,'6.GWP'!$B$1:$G$173,4,FALSE),IF('1.GHG Inventory Form'!$E$6="IPCC AR5 Report(2013)",VLOOKUP($O119,'6.GWP'!$B$1:$G$173,5,FALSE),IF('1.GHG Inventory Form'!$E$6="IPCC AR6 Report(2021)",VLOOKUP($O119,'6.GWP'!$B$2:$G$173,6,FALSE),0))))),0),0)</f>
        <v>0</v>
      </c>
      <c r="AR119" s="470">
        <f>IFERROR(IF(AC119="V",IF('1.GHG Inventory Form'!$E$6="IPCC AR2 Report(1995)",VLOOKUP($O119,'6.GWP'!$B$1:$G$173,2,FALSE),IF('1.GHG Inventory Form'!$E$6="IPCC AR3 Report(2001)",VLOOKUP($O119,'6.GWP'!$B$1:$G$173,3,FALSE),IF('1.GHG Inventory Form'!$E$6="IPCC AR4 Report(2007)",VLOOKUP($KQ24,'6.GWP'!$B$1:$G$173,4,FALSE),IF('1.GHG Inventory Form'!$E$6="IPCC AR5 Report(2013)",VLOOKUP($O119,'6.GWP'!$B$1:$G$173,5,FALSE),IF('1.GHG Inventory Form'!$E$6="IPCC AR6 Report(2021)",VLOOKUP($O119,'6.GWP'!$B$2:$G$173,6,FALSE),0))))),0),0)</f>
        <v>0</v>
      </c>
      <c r="AS119" s="470">
        <f>IF(AD119="V",IF('1.GHG Inventory Form'!$E$6="IPCC AR2 Report(1995)",'6.GWP'!$C$5,IF('1.GHG Inventory Form'!$E$6="IPCC AR3 Report(2001)",'6.GWP'!$D$5,IF('1.GHG Inventory Form'!$E$6="IPCC AR4 Report(2007)",'6.GWP'!$E$5,IF('1.GHG Inventory Form'!$E$6="IPCC AR5 Report(2013)",'6.GWP'!$F$5,IF('1.GHG Inventory Form'!$E$6="IPCC AR6 Report(2021)",'6.GWP'!$G$5,0))))),0)</f>
        <v>0</v>
      </c>
      <c r="AT119" s="496">
        <f>IF(AE119="V",IF('1.GHG Inventory Form'!$E$6="IPCC AR2 Report(1995)",'6.GWP'!$C$4,IF('1.GHG Inventory Form'!$E$6="IPCC AR3 Report(2001)",'6.GWP'!$D$4,IF('1.GHG Inventory Form'!$E$6="IPCC AR4 Report(2007)",'6.GWP'!$E$4,IF('1.GHG Inventory Form'!$E$6="IPCC AR5 Report(2013)",'6.GWP'!$F$4,IF('1.GHG Inventory Form'!$E$6="IPCC AR6 Report(2021)",'6.GWP'!$G$4,0))))),0)</f>
        <v>0</v>
      </c>
      <c r="AU119" s="582">
        <f t="shared" si="78"/>
        <v>0</v>
      </c>
      <c r="AV119" s="471">
        <f t="shared" si="79"/>
        <v>0</v>
      </c>
      <c r="AW119" s="471">
        <f t="shared" si="80"/>
        <v>0</v>
      </c>
      <c r="AX119" s="471">
        <f t="shared" si="81"/>
        <v>0</v>
      </c>
      <c r="AY119" s="471">
        <f t="shared" si="82"/>
        <v>0</v>
      </c>
      <c r="AZ119" s="471">
        <f t="shared" si="83"/>
        <v>0</v>
      </c>
      <c r="BA119" s="583">
        <f t="shared" si="84"/>
        <v>0</v>
      </c>
      <c r="BB119" s="497">
        <f t="shared" si="85"/>
        <v>0</v>
      </c>
      <c r="BC119" s="471"/>
      <c r="BD119" s="473">
        <f t="shared" si="86"/>
        <v>0</v>
      </c>
      <c r="BI119" s="95" t="str">
        <f t="shared" si="87"/>
        <v/>
      </c>
      <c r="BJ119" s="95" t="str">
        <f t="shared" si="88"/>
        <v/>
      </c>
      <c r="BK119" s="95" t="str">
        <f t="shared" si="89"/>
        <v/>
      </c>
    </row>
    <row r="120" spans="2:63" customFormat="1" ht="16" hidden="1" customHeight="1" thickBot="1">
      <c r="B120" s="750"/>
      <c r="C120" s="756"/>
      <c r="D120" s="761"/>
      <c r="E120" s="762"/>
      <c r="F120" s="585"/>
      <c r="G120" s="38" t="s">
        <v>3388</v>
      </c>
      <c r="H120" s="120"/>
      <c r="I120" s="185"/>
      <c r="J120" s="121"/>
      <c r="K120" s="585"/>
      <c r="L120" s="212"/>
      <c r="M120" s="212"/>
      <c r="N120" s="213"/>
      <c r="O120" s="69"/>
      <c r="P120" s="69"/>
      <c r="Q120" s="70"/>
      <c r="R120" s="525"/>
      <c r="S120" s="525"/>
      <c r="T120" s="525"/>
      <c r="U120" s="525"/>
      <c r="V120" s="525"/>
      <c r="W120" s="525"/>
      <c r="X120" s="525"/>
      <c r="Y120" s="493" t="str">
        <f t="shared" si="68"/>
        <v/>
      </c>
      <c r="Z120" s="468" t="str">
        <f t="shared" si="69"/>
        <v/>
      </c>
      <c r="AA120" s="468" t="str">
        <f t="shared" si="70"/>
        <v/>
      </c>
      <c r="AB120" s="468" t="str">
        <f t="shared" si="71"/>
        <v/>
      </c>
      <c r="AC120" s="468" t="str">
        <f t="shared" si="72"/>
        <v/>
      </c>
      <c r="AD120" s="468" t="str">
        <f t="shared" si="73"/>
        <v/>
      </c>
      <c r="AE120" s="494" t="str">
        <f t="shared" si="74"/>
        <v/>
      </c>
      <c r="AF120" s="577">
        <f t="shared" si="75"/>
        <v>0</v>
      </c>
      <c r="AG120" s="468">
        <f>IFERROR(VLOOKUP($O120,#REF!,4,FALSE),0)</f>
        <v>0</v>
      </c>
      <c r="AH120" s="468">
        <f>IFERROR(VLOOKUP($O120,#REF!,6,FALSE),0)</f>
        <v>0</v>
      </c>
      <c r="AI120" s="468">
        <f>IFERROR(VLOOKUP($O120,#REF!,8,FALSE),0)</f>
        <v>0</v>
      </c>
      <c r="AJ120" s="468">
        <f>IFERROR(VLOOKUP($O120,#REF!,10,FALSE),0)</f>
        <v>0</v>
      </c>
      <c r="AK120" s="468">
        <f>IFERROR(VLOOKUP($O120,#REF!,12,FALSE),0)</f>
        <v>0</v>
      </c>
      <c r="AL120" s="468">
        <f>IFERROR(VLOOKUP($O120,#REF!,14,FALSE),0)</f>
        <v>0</v>
      </c>
      <c r="AM120" s="494">
        <f t="shared" si="76"/>
        <v>0</v>
      </c>
      <c r="AN120" s="509">
        <f t="shared" si="77"/>
        <v>0</v>
      </c>
      <c r="AO120" s="510">
        <f>IF(Z120="V",IF('1.GHG Inventory Form'!$E$6="IPCC AR2 Report(1995)",'6.GWP'!$C$2,IF('1.GHG Inventory Form'!$E$6="IPCC AR3 Report(2001)",'6.GWP'!$D$2,IF('1.GHG Inventory Form'!$E$6="IPCC AR4 Report(2007)",'6.GWP'!$E$2,IF('1.GHG Inventory Form'!$E$6="IPCC AR5 Report(2013)",'6.GWP'!$F$2,IF('1.GHG Inventory Form'!$E$6="IPCC AR6 Report(2021)",'6.GWP'!$G$2,0))))),0)</f>
        <v>0</v>
      </c>
      <c r="AP120" s="510">
        <f>IF(AA120="V",IF('1.GHG Inventory Form'!$E$6="IPCC AR2 Report(1995)",'6.GWP'!$C$3,IF('1.GHG Inventory Form'!$E$6="IPCC AR3 Report(2001)",'6.GWP'!$D$3,IF('1.GHG Inventory Form'!$E$6="IPCC AR4 Report(2007)",'6.GWP'!$E$3,IF('1.GHG Inventory Form'!$E$6="IPCC AR5 Report(2013)",'6.GWP'!$F$3,IF('1.GHG Inventory Form'!$E$6="IPCC AR6 Report(2021)",'6.GWP'!$G$3,0))))),0)</f>
        <v>0</v>
      </c>
      <c r="AQ120" s="510">
        <f>IFERROR(IF(AB120="V",IF('1.GHG Inventory Form'!$E$6="IPCC AR2 Report(1995)",VLOOKUP($O120,'6.GWP'!$B$1:$G$173,2,FALSE),IF('1.GHG Inventory Form'!$E$6="IPCC AR3 Report(2001)",VLOOKUP($O120,'6.GWP'!$B$1:$G$173,3,FALSE),IF('1.GHG Inventory Form'!$E$6="IPCC AR4 Report(2007)",VLOOKUP($KQ25,'6.GWP'!$B$1:$G$173,4,FALSE),IF('1.GHG Inventory Form'!$E$6="IPCC AR5 Report(2013)",VLOOKUP($O120,'6.GWP'!$B$1:$G$173,5,FALSE),IF('1.GHG Inventory Form'!$E$6="IPCC AR6 Report(2021)",VLOOKUP($O120,'6.GWP'!$B$2:$G$173,6,FALSE),0))))),0),0)</f>
        <v>0</v>
      </c>
      <c r="AR120" s="510">
        <f>IFERROR(IF(AC120="V",IF('1.GHG Inventory Form'!$E$6="IPCC AR2 Report(1995)",VLOOKUP($O120,'6.GWP'!$B$1:$G$173,2,FALSE),IF('1.GHG Inventory Form'!$E$6="IPCC AR3 Report(2001)",VLOOKUP($O120,'6.GWP'!$B$1:$G$173,3,FALSE),IF('1.GHG Inventory Form'!$E$6="IPCC AR4 Report(2007)",VLOOKUP($KQ25,'6.GWP'!$B$1:$G$173,4,FALSE),IF('1.GHG Inventory Form'!$E$6="IPCC AR5 Report(2013)",VLOOKUP($O120,'6.GWP'!$B$1:$G$173,5,FALSE),IF('1.GHG Inventory Form'!$E$6="IPCC AR6 Report(2021)",VLOOKUP($O120,'6.GWP'!$B$2:$G$173,6,FALSE),0))))),0),0)</f>
        <v>0</v>
      </c>
      <c r="AS120" s="510">
        <f>IF(AD120="V",IF('1.GHG Inventory Form'!$E$6="IPCC AR2 Report(1995)",'6.GWP'!$C$5,IF('1.GHG Inventory Form'!$E$6="IPCC AR3 Report(2001)",'6.GWP'!$D$5,IF('1.GHG Inventory Form'!$E$6="IPCC AR4 Report(2007)",'6.GWP'!$E$5,IF('1.GHG Inventory Form'!$E$6="IPCC AR5 Report(2013)",'6.GWP'!$F$5,IF('1.GHG Inventory Form'!$E$6="IPCC AR6 Report(2021)",'6.GWP'!$G$5,0))))),0)</f>
        <v>0</v>
      </c>
      <c r="AT120" s="511">
        <f>IF(AE120="V",IF('1.GHG Inventory Form'!$E$6="IPCC AR2 Report(1995)",'6.GWP'!$C$4,IF('1.GHG Inventory Form'!$E$6="IPCC AR3 Report(2001)",'6.GWP'!$D$4,IF('1.GHG Inventory Form'!$E$6="IPCC AR4 Report(2007)",'6.GWP'!$E$4,IF('1.GHG Inventory Form'!$E$6="IPCC AR5 Report(2013)",'6.GWP'!$F$4,IF('1.GHG Inventory Form'!$E$6="IPCC AR6 Report(2021)",'6.GWP'!$G$4,0))))),0)</f>
        <v>0</v>
      </c>
      <c r="AU120" s="586">
        <f t="shared" si="78"/>
        <v>0</v>
      </c>
      <c r="AV120" s="523">
        <f t="shared" si="79"/>
        <v>0</v>
      </c>
      <c r="AW120" s="523">
        <f t="shared" si="80"/>
        <v>0</v>
      </c>
      <c r="AX120" s="523">
        <f t="shared" si="81"/>
        <v>0</v>
      </c>
      <c r="AY120" s="523">
        <f t="shared" si="82"/>
        <v>0</v>
      </c>
      <c r="AZ120" s="523">
        <f t="shared" si="83"/>
        <v>0</v>
      </c>
      <c r="BA120" s="587">
        <f t="shared" si="84"/>
        <v>0</v>
      </c>
      <c r="BB120" s="513">
        <f t="shared" si="85"/>
        <v>0</v>
      </c>
      <c r="BC120" s="523"/>
      <c r="BD120" s="515">
        <f t="shared" si="86"/>
        <v>0</v>
      </c>
      <c r="BI120" s="95" t="str">
        <f t="shared" si="87"/>
        <v/>
      </c>
      <c r="BJ120" s="95" t="str">
        <f t="shared" si="88"/>
        <v/>
      </c>
      <c r="BK120" s="95" t="str">
        <f t="shared" si="89"/>
        <v/>
      </c>
    </row>
    <row r="121" spans="2:63" hidden="1">
      <c r="B121" s="749" t="s">
        <v>3389</v>
      </c>
      <c r="C121" s="754">
        <v>4.0999999999999996</v>
      </c>
      <c r="D121" s="765" t="s">
        <v>3390</v>
      </c>
      <c r="E121" s="766"/>
      <c r="F121" s="593"/>
      <c r="G121" s="51" t="s">
        <v>3391</v>
      </c>
      <c r="H121" s="126"/>
      <c r="I121" s="187"/>
      <c r="J121" s="128"/>
      <c r="K121" s="594"/>
      <c r="L121" s="216"/>
      <c r="M121" s="216"/>
      <c r="N121" s="217"/>
      <c r="O121" s="48"/>
      <c r="P121" s="48"/>
      <c r="Q121" s="50"/>
      <c r="R121" s="525"/>
      <c r="S121" s="525"/>
      <c r="T121" s="525"/>
      <c r="U121" s="525"/>
      <c r="V121" s="525"/>
      <c r="W121" s="525"/>
      <c r="X121" s="525"/>
      <c r="Y121" s="493" t="str">
        <f t="shared" si="68"/>
        <v/>
      </c>
      <c r="Z121" s="468" t="str">
        <f t="shared" si="69"/>
        <v/>
      </c>
      <c r="AA121" s="468" t="str">
        <f t="shared" si="70"/>
        <v/>
      </c>
      <c r="AB121" s="468" t="str">
        <f t="shared" si="71"/>
        <v/>
      </c>
      <c r="AC121" s="468" t="str">
        <f t="shared" si="72"/>
        <v/>
      </c>
      <c r="AD121" s="468" t="str">
        <f t="shared" si="73"/>
        <v/>
      </c>
      <c r="AE121" s="494" t="str">
        <f t="shared" si="74"/>
        <v/>
      </c>
      <c r="AF121" s="577">
        <f t="shared" si="75"/>
        <v>0</v>
      </c>
      <c r="AG121" s="468">
        <f>IFERROR(VLOOKUP($O121,#REF!,4,FALSE),0)</f>
        <v>0</v>
      </c>
      <c r="AH121" s="468">
        <f>IFERROR(VLOOKUP($O121,#REF!,6,FALSE),0)</f>
        <v>0</v>
      </c>
      <c r="AI121" s="468">
        <f>IFERROR(VLOOKUP($O121,#REF!,8,FALSE),0)</f>
        <v>0</v>
      </c>
      <c r="AJ121" s="468">
        <f>IFERROR(VLOOKUP($O121,#REF!,10,FALSE),0)</f>
        <v>0</v>
      </c>
      <c r="AK121" s="468">
        <f>IFERROR(VLOOKUP($O121,#REF!,12,FALSE),0)</f>
        <v>0</v>
      </c>
      <c r="AL121" s="468">
        <f>IFERROR(VLOOKUP($O121,#REF!,14,FALSE),0)</f>
        <v>0</v>
      </c>
      <c r="AM121" s="494">
        <f t="shared" si="76"/>
        <v>0</v>
      </c>
      <c r="AN121" s="488">
        <f t="shared" si="77"/>
        <v>0</v>
      </c>
      <c r="AO121" s="461">
        <f>IF(Z121="V",IF('1.GHG Inventory Form'!$E$6="IPCC AR2 Report(1995)",'6.GWP'!$C$2,IF('1.GHG Inventory Form'!$E$6="IPCC AR3 Report(2001)",'6.GWP'!$D$2,IF('1.GHG Inventory Form'!$E$6="IPCC AR4 Report(2007)",'6.GWP'!$E$2,IF('1.GHG Inventory Form'!$E$6="IPCC AR5 Report(2013)",'6.GWP'!$F$2,IF('1.GHG Inventory Form'!$E$6="IPCC AR6 Report(2021)",'6.GWP'!$G$2,0))))),0)</f>
        <v>0</v>
      </c>
      <c r="AP121" s="461">
        <f>IF(AA121="V",IF('1.GHG Inventory Form'!$E$6="IPCC AR2 Report(1995)",'6.GWP'!$C$3,IF('1.GHG Inventory Form'!$E$6="IPCC AR3 Report(2001)",'6.GWP'!$D$3,IF('1.GHG Inventory Form'!$E$6="IPCC AR4 Report(2007)",'6.GWP'!$E$3,IF('1.GHG Inventory Form'!$E$6="IPCC AR5 Report(2013)",'6.GWP'!$F$3,IF('1.GHG Inventory Form'!$E$6="IPCC AR6 Report(2021)",'6.GWP'!$G$3,0))))),0)</f>
        <v>0</v>
      </c>
      <c r="AQ121" s="461">
        <f>IFERROR(IF(AB121="V",IF('1.GHG Inventory Form'!$E$6="IPCC AR2 Report(1995)",VLOOKUP($O121,'6.GWP'!$B$1:$G$173,2,FALSE),IF('1.GHG Inventory Form'!$E$6="IPCC AR3 Report(2001)",VLOOKUP($O121,'6.GWP'!$B$1:$G$173,3,FALSE),IF('1.GHG Inventory Form'!$E$6="IPCC AR4 Report(2007)",VLOOKUP($KQ27,'6.GWP'!$B$1:$G$173,4,FALSE),IF('1.GHG Inventory Form'!$E$6="IPCC AR5 Report(2013)",VLOOKUP($O121,'6.GWP'!$B$1:$G$173,5,FALSE),IF('1.GHG Inventory Form'!$E$6="IPCC AR6 Report(2021)",VLOOKUP($O121,'6.GWP'!$B$2:$G$173,6,FALSE),0))))),0),0)</f>
        <v>0</v>
      </c>
      <c r="AR121" s="461">
        <f>IFERROR(IF(AC121="V",IF('1.GHG Inventory Form'!$E$6="IPCC AR2 Report(1995)",VLOOKUP($O121,'6.GWP'!$B$1:$G$173,2,FALSE),IF('1.GHG Inventory Form'!$E$6="IPCC AR3 Report(2001)",VLOOKUP($O121,'6.GWP'!$B$1:$G$173,3,FALSE),IF('1.GHG Inventory Form'!$E$6="IPCC AR4 Report(2007)",VLOOKUP($KQ27,'6.GWP'!$B$1:$G$173,4,FALSE),IF('1.GHG Inventory Form'!$E$6="IPCC AR5 Report(2013)",VLOOKUP($O121,'6.GWP'!$B$1:$G$173,5,FALSE),IF('1.GHG Inventory Form'!$E$6="IPCC AR6 Report(2021)",VLOOKUP($O121,'6.GWP'!$B$2:$G$173,6,FALSE),0))))),0),0)</f>
        <v>0</v>
      </c>
      <c r="AS121" s="461">
        <f>IF(AD121="V",IF('1.GHG Inventory Form'!$E$6="IPCC AR2 Report(1995)",'6.GWP'!$C$5,IF('1.GHG Inventory Form'!$E$6="IPCC AR3 Report(2001)",'6.GWP'!$D$5,IF('1.GHG Inventory Form'!$E$6="IPCC AR4 Report(2007)",'6.GWP'!$E$5,IF('1.GHG Inventory Form'!$E$6="IPCC AR5 Report(2013)",'6.GWP'!$F$5,IF('1.GHG Inventory Form'!$E$6="IPCC AR6 Report(2021)",'6.GWP'!$G$5,0))))),0)</f>
        <v>0</v>
      </c>
      <c r="AT121" s="489">
        <f>IF(AE121="V",IF('1.GHG Inventory Form'!$E$6="IPCC AR2 Report(1995)",'6.GWP'!$C$4,IF('1.GHG Inventory Form'!$E$6="IPCC AR3 Report(2001)",'6.GWP'!$D$4,IF('1.GHG Inventory Form'!$E$6="IPCC AR4 Report(2007)",'6.GWP'!$E$4,IF('1.GHG Inventory Form'!$E$6="IPCC AR5 Report(2013)",'6.GWP'!$F$4,IF('1.GHG Inventory Form'!$E$6="IPCC AR6 Report(2021)",'6.GWP'!$G$4,0))))),0)</f>
        <v>0</v>
      </c>
      <c r="AU121" s="578">
        <f t="shared" si="78"/>
        <v>0</v>
      </c>
      <c r="AV121" s="462">
        <f t="shared" si="79"/>
        <v>0</v>
      </c>
      <c r="AW121" s="462">
        <f t="shared" si="80"/>
        <v>0</v>
      </c>
      <c r="AX121" s="462">
        <f t="shared" si="81"/>
        <v>0</v>
      </c>
      <c r="AY121" s="462">
        <f t="shared" si="82"/>
        <v>0</v>
      </c>
      <c r="AZ121" s="462">
        <f t="shared" si="83"/>
        <v>0</v>
      </c>
      <c r="BA121" s="579">
        <f t="shared" si="84"/>
        <v>0</v>
      </c>
      <c r="BB121" s="490">
        <f t="shared" si="85"/>
        <v>0</v>
      </c>
      <c r="BC121" s="462"/>
      <c r="BD121" s="464">
        <f t="shared" si="86"/>
        <v>0</v>
      </c>
      <c r="BI121" s="95" t="str">
        <f t="shared" si="87"/>
        <v/>
      </c>
      <c r="BJ121" s="95" t="str">
        <f t="shared" si="88"/>
        <v/>
      </c>
      <c r="BK121" s="95" t="str">
        <f t="shared" si="89"/>
        <v/>
      </c>
    </row>
    <row r="122" spans="2:63" hidden="1">
      <c r="B122" s="763"/>
      <c r="C122" s="755"/>
      <c r="D122" s="767"/>
      <c r="E122" s="768"/>
      <c r="F122" s="557"/>
      <c r="G122" s="52" t="s">
        <v>3392</v>
      </c>
      <c r="H122" s="92"/>
      <c r="I122" s="184"/>
      <c r="J122" s="94"/>
      <c r="K122" s="581"/>
      <c r="L122" s="210"/>
      <c r="M122" s="210"/>
      <c r="N122" s="211"/>
      <c r="O122" s="41"/>
      <c r="P122" s="41"/>
      <c r="Q122" s="37"/>
      <c r="R122" s="525"/>
      <c r="S122" s="525"/>
      <c r="T122" s="525"/>
      <c r="U122" s="525"/>
      <c r="V122" s="525"/>
      <c r="W122" s="525"/>
      <c r="X122" s="525"/>
      <c r="Y122" s="493" t="str">
        <f t="shared" si="68"/>
        <v/>
      </c>
      <c r="Z122" s="468" t="str">
        <f t="shared" si="69"/>
        <v/>
      </c>
      <c r="AA122" s="468" t="str">
        <f t="shared" si="70"/>
        <v/>
      </c>
      <c r="AB122" s="468" t="str">
        <f t="shared" si="71"/>
        <v/>
      </c>
      <c r="AC122" s="468" t="str">
        <f t="shared" si="72"/>
        <v/>
      </c>
      <c r="AD122" s="468" t="str">
        <f t="shared" si="73"/>
        <v/>
      </c>
      <c r="AE122" s="494" t="str">
        <f t="shared" si="74"/>
        <v/>
      </c>
      <c r="AF122" s="577">
        <f t="shared" si="75"/>
        <v>0</v>
      </c>
      <c r="AG122" s="468">
        <f>IFERROR(VLOOKUP($O122,#REF!,4,FALSE),0)</f>
        <v>0</v>
      </c>
      <c r="AH122" s="468">
        <f>IFERROR(VLOOKUP($O122,#REF!,6,FALSE),0)</f>
        <v>0</v>
      </c>
      <c r="AI122" s="468">
        <f>IFERROR(VLOOKUP($O122,#REF!,8,FALSE),0)</f>
        <v>0</v>
      </c>
      <c r="AJ122" s="468">
        <f>IFERROR(VLOOKUP($O122,#REF!,10,FALSE),0)</f>
        <v>0</v>
      </c>
      <c r="AK122" s="468">
        <f>IFERROR(VLOOKUP($O122,#REF!,12,FALSE),0)</f>
        <v>0</v>
      </c>
      <c r="AL122" s="468">
        <f>IFERROR(VLOOKUP($O122,#REF!,14,FALSE),0)</f>
        <v>0</v>
      </c>
      <c r="AM122" s="494">
        <f t="shared" si="76"/>
        <v>0</v>
      </c>
      <c r="AN122" s="495">
        <f t="shared" si="77"/>
        <v>0</v>
      </c>
      <c r="AO122" s="470">
        <f>IF(Z122="V",IF('1.GHG Inventory Form'!$E$6="IPCC AR2 Report(1995)",'6.GWP'!$C$2,IF('1.GHG Inventory Form'!$E$6="IPCC AR3 Report(2001)",'6.GWP'!$D$2,IF('1.GHG Inventory Form'!$E$6="IPCC AR4 Report(2007)",'6.GWP'!$E$2,IF('1.GHG Inventory Form'!$E$6="IPCC AR5 Report(2013)",'6.GWP'!$F$2,IF('1.GHG Inventory Form'!$E$6="IPCC AR6 Report(2021)",'6.GWP'!$G$2,0))))),0)</f>
        <v>0</v>
      </c>
      <c r="AP122" s="470">
        <f>IF(AA122="V",IF('1.GHG Inventory Form'!$E$6="IPCC AR2 Report(1995)",'6.GWP'!$C$3,IF('1.GHG Inventory Form'!$E$6="IPCC AR3 Report(2001)",'6.GWP'!$D$3,IF('1.GHG Inventory Form'!$E$6="IPCC AR4 Report(2007)",'6.GWP'!$E$3,IF('1.GHG Inventory Form'!$E$6="IPCC AR5 Report(2013)",'6.GWP'!$F$3,IF('1.GHG Inventory Form'!$E$6="IPCC AR6 Report(2021)",'6.GWP'!$G$3,0))))),0)</f>
        <v>0</v>
      </c>
      <c r="AQ122" s="470">
        <f>IFERROR(IF(AB122="V",IF('1.GHG Inventory Form'!$E$6="IPCC AR2 Report(1995)",VLOOKUP($O122,'6.GWP'!$B$1:$G$173,2,FALSE),IF('1.GHG Inventory Form'!$E$6="IPCC AR3 Report(2001)",VLOOKUP($O122,'6.GWP'!$B$1:$G$173,3,FALSE),IF('1.GHG Inventory Form'!$E$6="IPCC AR4 Report(2007)",VLOOKUP($KQ28,'6.GWP'!$B$1:$G$173,4,FALSE),IF('1.GHG Inventory Form'!$E$6="IPCC AR5 Report(2013)",VLOOKUP($O122,'6.GWP'!$B$1:$G$173,5,FALSE),IF('1.GHG Inventory Form'!$E$6="IPCC AR6 Report(2021)",VLOOKUP($O122,'6.GWP'!$B$2:$G$173,6,FALSE),0))))),0),0)</f>
        <v>0</v>
      </c>
      <c r="AR122" s="470">
        <f>IFERROR(IF(AC122="V",IF('1.GHG Inventory Form'!$E$6="IPCC AR2 Report(1995)",VLOOKUP($O122,'6.GWP'!$B$1:$G$173,2,FALSE),IF('1.GHG Inventory Form'!$E$6="IPCC AR3 Report(2001)",VLOOKUP($O122,'6.GWP'!$B$1:$G$173,3,FALSE),IF('1.GHG Inventory Form'!$E$6="IPCC AR4 Report(2007)",VLOOKUP($KQ28,'6.GWP'!$B$1:$G$173,4,FALSE),IF('1.GHG Inventory Form'!$E$6="IPCC AR5 Report(2013)",VLOOKUP($O122,'6.GWP'!$B$1:$G$173,5,FALSE),IF('1.GHG Inventory Form'!$E$6="IPCC AR6 Report(2021)",VLOOKUP($O122,'6.GWP'!$B$2:$G$173,6,FALSE),0))))),0),0)</f>
        <v>0</v>
      </c>
      <c r="AS122" s="470">
        <f>IF(AD122="V",IF('1.GHG Inventory Form'!$E$6="IPCC AR2 Report(1995)",'6.GWP'!$C$5,IF('1.GHG Inventory Form'!$E$6="IPCC AR3 Report(2001)",'6.GWP'!$D$5,IF('1.GHG Inventory Form'!$E$6="IPCC AR4 Report(2007)",'6.GWP'!$E$5,IF('1.GHG Inventory Form'!$E$6="IPCC AR5 Report(2013)",'6.GWP'!$F$5,IF('1.GHG Inventory Form'!$E$6="IPCC AR6 Report(2021)",'6.GWP'!$G$5,0))))),0)</f>
        <v>0</v>
      </c>
      <c r="AT122" s="496">
        <f>IF(AE122="V",IF('1.GHG Inventory Form'!$E$6="IPCC AR2 Report(1995)",'6.GWP'!$C$4,IF('1.GHG Inventory Form'!$E$6="IPCC AR3 Report(2001)",'6.GWP'!$D$4,IF('1.GHG Inventory Form'!$E$6="IPCC AR4 Report(2007)",'6.GWP'!$E$4,IF('1.GHG Inventory Form'!$E$6="IPCC AR5 Report(2013)",'6.GWP'!$F$4,IF('1.GHG Inventory Form'!$E$6="IPCC AR6 Report(2021)",'6.GWP'!$G$4,0))))),0)</f>
        <v>0</v>
      </c>
      <c r="AU122" s="582">
        <f t="shared" si="78"/>
        <v>0</v>
      </c>
      <c r="AV122" s="471">
        <f t="shared" si="79"/>
        <v>0</v>
      </c>
      <c r="AW122" s="471">
        <f t="shared" si="80"/>
        <v>0</v>
      </c>
      <c r="AX122" s="471">
        <f t="shared" si="81"/>
        <v>0</v>
      </c>
      <c r="AY122" s="471">
        <f t="shared" si="82"/>
        <v>0</v>
      </c>
      <c r="AZ122" s="471">
        <f t="shared" si="83"/>
        <v>0</v>
      </c>
      <c r="BA122" s="583">
        <f t="shared" si="84"/>
        <v>0</v>
      </c>
      <c r="BB122" s="497">
        <f t="shared" si="85"/>
        <v>0</v>
      </c>
      <c r="BC122" s="471"/>
      <c r="BD122" s="473">
        <f t="shared" si="86"/>
        <v>0</v>
      </c>
      <c r="BI122" s="95" t="str">
        <f t="shared" si="87"/>
        <v/>
      </c>
      <c r="BJ122" s="95" t="str">
        <f t="shared" si="88"/>
        <v/>
      </c>
      <c r="BK122" s="95" t="str">
        <f t="shared" si="89"/>
        <v/>
      </c>
    </row>
    <row r="123" spans="2:63" customFormat="1" ht="22" hidden="1" customHeight="1">
      <c r="B123" s="763"/>
      <c r="C123" s="755"/>
      <c r="D123" s="767"/>
      <c r="E123" s="768"/>
      <c r="F123" s="557"/>
      <c r="G123" s="52" t="s">
        <v>3393</v>
      </c>
      <c r="H123" s="92"/>
      <c r="I123" s="184"/>
      <c r="J123" s="94"/>
      <c r="K123" s="581"/>
      <c r="L123" s="210"/>
      <c r="M123" s="210"/>
      <c r="N123" s="211"/>
      <c r="O123" s="41"/>
      <c r="P123" s="41"/>
      <c r="Q123" s="37"/>
      <c r="R123" s="525"/>
      <c r="S123" s="525"/>
      <c r="T123" s="525"/>
      <c r="U123" s="525"/>
      <c r="V123" s="525"/>
      <c r="W123" s="525"/>
      <c r="X123" s="525"/>
      <c r="Y123" s="493" t="str">
        <f t="shared" si="68"/>
        <v/>
      </c>
      <c r="Z123" s="468" t="str">
        <f t="shared" si="69"/>
        <v/>
      </c>
      <c r="AA123" s="468" t="str">
        <f t="shared" si="70"/>
        <v/>
      </c>
      <c r="AB123" s="468" t="str">
        <f t="shared" si="71"/>
        <v/>
      </c>
      <c r="AC123" s="468" t="str">
        <f t="shared" si="72"/>
        <v/>
      </c>
      <c r="AD123" s="468" t="str">
        <f t="shared" si="73"/>
        <v/>
      </c>
      <c r="AE123" s="494" t="str">
        <f t="shared" si="74"/>
        <v/>
      </c>
      <c r="AF123" s="577">
        <f t="shared" si="75"/>
        <v>0</v>
      </c>
      <c r="AG123" s="468">
        <f>IFERROR(VLOOKUP($O123,#REF!,4,FALSE),0)</f>
        <v>0</v>
      </c>
      <c r="AH123" s="468">
        <f>IFERROR(VLOOKUP($O123,#REF!,6,FALSE),0)</f>
        <v>0</v>
      </c>
      <c r="AI123" s="468">
        <f>IFERROR(VLOOKUP($O123,#REF!,8,FALSE),0)</f>
        <v>0</v>
      </c>
      <c r="AJ123" s="468">
        <f>IFERROR(VLOOKUP($O123,#REF!,10,FALSE),0)</f>
        <v>0</v>
      </c>
      <c r="AK123" s="468">
        <f>IFERROR(VLOOKUP($O123,#REF!,12,FALSE),0)</f>
        <v>0</v>
      </c>
      <c r="AL123" s="468">
        <f>IFERROR(VLOOKUP($O123,#REF!,14,FALSE),0)</f>
        <v>0</v>
      </c>
      <c r="AM123" s="494">
        <f t="shared" si="76"/>
        <v>0</v>
      </c>
      <c r="AN123" s="495">
        <f t="shared" si="77"/>
        <v>0</v>
      </c>
      <c r="AO123" s="470">
        <f>IF(Z123="V",IF('1.GHG Inventory Form'!$E$6="IPCC AR2 Report(1995)",'6.GWP'!$C$2,IF('1.GHG Inventory Form'!$E$6="IPCC AR3 Report(2001)",'6.GWP'!$D$2,IF('1.GHG Inventory Form'!$E$6="IPCC AR4 Report(2007)",'6.GWP'!$E$2,IF('1.GHG Inventory Form'!$E$6="IPCC AR5 Report(2013)",'6.GWP'!$F$2,IF('1.GHG Inventory Form'!$E$6="IPCC AR6 Report(2021)",'6.GWP'!$G$2,0))))),0)</f>
        <v>0</v>
      </c>
      <c r="AP123" s="470">
        <f>IF(AA123="V",IF('1.GHG Inventory Form'!$E$6="IPCC AR2 Report(1995)",'6.GWP'!$C$3,IF('1.GHG Inventory Form'!$E$6="IPCC AR3 Report(2001)",'6.GWP'!$D$3,IF('1.GHG Inventory Form'!$E$6="IPCC AR4 Report(2007)",'6.GWP'!$E$3,IF('1.GHG Inventory Form'!$E$6="IPCC AR5 Report(2013)",'6.GWP'!$F$3,IF('1.GHG Inventory Form'!$E$6="IPCC AR6 Report(2021)",'6.GWP'!$G$3,0))))),0)</f>
        <v>0</v>
      </c>
      <c r="AQ123" s="470">
        <f>IFERROR(IF(AB123="V",IF('1.GHG Inventory Form'!$E$6="IPCC AR2 Report(1995)",VLOOKUP($O123,'6.GWP'!$B$1:$G$173,2,FALSE),IF('1.GHG Inventory Form'!$E$6="IPCC AR3 Report(2001)",VLOOKUP($O123,'6.GWP'!$B$1:$G$173,3,FALSE),IF('1.GHG Inventory Form'!$E$6="IPCC AR4 Report(2007)",VLOOKUP($KQ29,'6.GWP'!$B$1:$G$173,4,FALSE),IF('1.GHG Inventory Form'!$E$6="IPCC AR5 Report(2013)",VLOOKUP($O123,'6.GWP'!$B$1:$G$173,5,FALSE),IF('1.GHG Inventory Form'!$E$6="IPCC AR6 Report(2021)",VLOOKUP($O123,'6.GWP'!$B$2:$G$173,6,FALSE),0))))),0),0)</f>
        <v>0</v>
      </c>
      <c r="AR123" s="470">
        <f>IFERROR(IF(AC123="V",IF('1.GHG Inventory Form'!$E$6="IPCC AR2 Report(1995)",VLOOKUP($O123,'6.GWP'!$B$1:$G$173,2,FALSE),IF('1.GHG Inventory Form'!$E$6="IPCC AR3 Report(2001)",VLOOKUP($O123,'6.GWP'!$B$1:$G$173,3,FALSE),IF('1.GHG Inventory Form'!$E$6="IPCC AR4 Report(2007)",VLOOKUP($KQ29,'6.GWP'!$B$1:$G$173,4,FALSE),IF('1.GHG Inventory Form'!$E$6="IPCC AR5 Report(2013)",VLOOKUP($O123,'6.GWP'!$B$1:$G$173,5,FALSE),IF('1.GHG Inventory Form'!$E$6="IPCC AR6 Report(2021)",VLOOKUP($O123,'6.GWP'!$B$2:$G$173,6,FALSE),0))))),0),0)</f>
        <v>0</v>
      </c>
      <c r="AS123" s="470">
        <f>IF(AD123="V",IF('1.GHG Inventory Form'!$E$6="IPCC AR2 Report(1995)",'6.GWP'!$C$5,IF('1.GHG Inventory Form'!$E$6="IPCC AR3 Report(2001)",'6.GWP'!$D$5,IF('1.GHG Inventory Form'!$E$6="IPCC AR4 Report(2007)",'6.GWP'!$E$5,IF('1.GHG Inventory Form'!$E$6="IPCC AR5 Report(2013)",'6.GWP'!$F$5,IF('1.GHG Inventory Form'!$E$6="IPCC AR6 Report(2021)",'6.GWP'!$G$5,0))))),0)</f>
        <v>0</v>
      </c>
      <c r="AT123" s="496">
        <f>IF(AE123="V",IF('1.GHG Inventory Form'!$E$6="IPCC AR2 Report(1995)",'6.GWP'!$C$4,IF('1.GHG Inventory Form'!$E$6="IPCC AR3 Report(2001)",'6.GWP'!$D$4,IF('1.GHG Inventory Form'!$E$6="IPCC AR4 Report(2007)",'6.GWP'!$E$4,IF('1.GHG Inventory Form'!$E$6="IPCC AR5 Report(2013)",'6.GWP'!$F$4,IF('1.GHG Inventory Form'!$E$6="IPCC AR6 Report(2021)",'6.GWP'!$G$4,0))))),0)</f>
        <v>0</v>
      </c>
      <c r="AU123" s="582">
        <f t="shared" si="78"/>
        <v>0</v>
      </c>
      <c r="AV123" s="471">
        <f t="shared" si="79"/>
        <v>0</v>
      </c>
      <c r="AW123" s="471">
        <f t="shared" si="80"/>
        <v>0</v>
      </c>
      <c r="AX123" s="471">
        <f t="shared" si="81"/>
        <v>0</v>
      </c>
      <c r="AY123" s="471">
        <f t="shared" si="82"/>
        <v>0</v>
      </c>
      <c r="AZ123" s="471">
        <f t="shared" si="83"/>
        <v>0</v>
      </c>
      <c r="BA123" s="583">
        <f t="shared" si="84"/>
        <v>0</v>
      </c>
      <c r="BB123" s="497">
        <f t="shared" si="85"/>
        <v>0</v>
      </c>
      <c r="BC123" s="471"/>
      <c r="BD123" s="473">
        <f t="shared" si="86"/>
        <v>0</v>
      </c>
      <c r="BI123" s="95" t="str">
        <f t="shared" si="87"/>
        <v/>
      </c>
      <c r="BJ123" s="95" t="str">
        <f t="shared" si="88"/>
        <v/>
      </c>
      <c r="BK123" s="95" t="str">
        <f t="shared" si="89"/>
        <v/>
      </c>
    </row>
    <row r="124" spans="2:63" customFormat="1" ht="59.5" customHeight="1">
      <c r="B124" s="763"/>
      <c r="C124" s="755"/>
      <c r="D124" s="767"/>
      <c r="E124" s="768"/>
      <c r="F124" s="557" t="s">
        <v>3342</v>
      </c>
      <c r="G124" s="203" t="s">
        <v>3394</v>
      </c>
      <c r="H124" s="92">
        <f>H90</f>
        <v>145.833</v>
      </c>
      <c r="I124" s="184" t="s">
        <v>3395</v>
      </c>
      <c r="J124" s="94"/>
      <c r="K124" s="581" t="s">
        <v>3280</v>
      </c>
      <c r="L124" s="595">
        <f>0.0973</f>
        <v>9.7299999999999998E-2</v>
      </c>
      <c r="M124" s="469" t="s">
        <v>3396</v>
      </c>
      <c r="N124" s="596" t="s">
        <v>3397</v>
      </c>
      <c r="O124" s="41"/>
      <c r="P124" s="41"/>
      <c r="Q124" s="37"/>
      <c r="R124" s="525"/>
      <c r="S124" s="525"/>
      <c r="T124" s="525"/>
      <c r="U124" s="525"/>
      <c r="V124" s="525"/>
      <c r="W124" s="525"/>
      <c r="X124" s="525"/>
      <c r="Y124" s="493" t="str">
        <f t="shared" si="68"/>
        <v>V</v>
      </c>
      <c r="Z124" s="468" t="str">
        <f t="shared" si="69"/>
        <v/>
      </c>
      <c r="AA124" s="468" t="str">
        <f t="shared" si="70"/>
        <v/>
      </c>
      <c r="AB124" s="468" t="str">
        <f t="shared" si="71"/>
        <v/>
      </c>
      <c r="AC124" s="468" t="str">
        <f t="shared" si="72"/>
        <v/>
      </c>
      <c r="AD124" s="468" t="str">
        <f t="shared" si="73"/>
        <v/>
      </c>
      <c r="AE124" s="494" t="str">
        <f t="shared" si="74"/>
        <v/>
      </c>
      <c r="AF124" s="577">
        <f t="shared" si="75"/>
        <v>9.7299999999999998E-2</v>
      </c>
      <c r="AG124" s="468">
        <f>IFERROR(VLOOKUP($O124,#REF!,4,FALSE),0)</f>
        <v>0</v>
      </c>
      <c r="AH124" s="468">
        <f>IFERROR(VLOOKUP($O124,#REF!,6,FALSE),0)</f>
        <v>0</v>
      </c>
      <c r="AI124" s="468">
        <f>IFERROR(VLOOKUP($O124,#REF!,8,FALSE),0)</f>
        <v>0</v>
      </c>
      <c r="AJ124" s="468">
        <f>IFERROR(VLOOKUP($O124,#REF!,10,FALSE),0)</f>
        <v>0</v>
      </c>
      <c r="AK124" s="468">
        <f>IFERROR(VLOOKUP($O124,#REF!,12,FALSE),0)</f>
        <v>0</v>
      </c>
      <c r="AL124" s="468">
        <f>IFERROR(VLOOKUP($O124,#REF!,14,FALSE),0)</f>
        <v>0</v>
      </c>
      <c r="AM124" s="494" t="str">
        <f t="shared" si="76"/>
        <v>台灣環保署-Indirect electricity carbon footprint (2021)</v>
      </c>
      <c r="AN124" s="495">
        <f t="shared" si="77"/>
        <v>1</v>
      </c>
      <c r="AO124" s="470">
        <f>IF(Z124="V",IF('1.GHG Inventory Form'!$E$6="IPCC AR2 Report(1995)",'6.GWP'!$C$2,IF('1.GHG Inventory Form'!$E$6="IPCC AR3 Report(2001)",'6.GWP'!$D$2,IF('1.GHG Inventory Form'!$E$6="IPCC AR4 Report(2007)",'6.GWP'!$E$2,IF('1.GHG Inventory Form'!$E$6="IPCC AR5 Report(2013)",'6.GWP'!$F$2,IF('1.GHG Inventory Form'!$E$6="IPCC AR6 Report(2021)",'6.GWP'!$G$2,0))))),0)</f>
        <v>0</v>
      </c>
      <c r="AP124" s="470">
        <f>IF(AA124="V",IF('1.GHG Inventory Form'!$E$6="IPCC AR2 Report(1995)",'6.GWP'!$C$3,IF('1.GHG Inventory Form'!$E$6="IPCC AR3 Report(2001)",'6.GWP'!$D$3,IF('1.GHG Inventory Form'!$E$6="IPCC AR4 Report(2007)",'6.GWP'!$E$3,IF('1.GHG Inventory Form'!$E$6="IPCC AR5 Report(2013)",'6.GWP'!$F$3,IF('1.GHG Inventory Form'!$E$6="IPCC AR6 Report(2021)",'6.GWP'!$G$3,0))))),0)</f>
        <v>0</v>
      </c>
      <c r="AQ124" s="470">
        <f>IFERROR(IF(AB124="V",IF('1.GHG Inventory Form'!$E$6="IPCC AR2 Report(1995)",VLOOKUP($O124,'6.GWP'!$B$1:$G$173,2,FALSE),IF('1.GHG Inventory Form'!$E$6="IPCC AR3 Report(2001)",VLOOKUP($O124,'6.GWP'!$B$1:$G$173,3,FALSE),IF('1.GHG Inventory Form'!$E$6="IPCC AR4 Report(2007)",VLOOKUP($KQ30,'6.GWP'!$B$1:$G$173,4,FALSE),IF('1.GHG Inventory Form'!$E$6="IPCC AR5 Report(2013)",VLOOKUP($O124,'6.GWP'!$B$1:$G$173,5,FALSE),IF('1.GHG Inventory Form'!$E$6="IPCC AR6 Report(2021)",VLOOKUP($O124,'6.GWP'!$B$2:$G$173,6,FALSE),0))))),0),0)</f>
        <v>0</v>
      </c>
      <c r="AR124" s="470">
        <f>IFERROR(IF(AC124="V",IF('1.GHG Inventory Form'!$E$6="IPCC AR2 Report(1995)",VLOOKUP($O124,'6.GWP'!$B$1:$G$173,2,FALSE),IF('1.GHG Inventory Form'!$E$6="IPCC AR3 Report(2001)",VLOOKUP($O124,'6.GWP'!$B$1:$G$173,3,FALSE),IF('1.GHG Inventory Form'!$E$6="IPCC AR4 Report(2007)",VLOOKUP($KQ30,'6.GWP'!$B$1:$G$173,4,FALSE),IF('1.GHG Inventory Form'!$E$6="IPCC AR5 Report(2013)",VLOOKUP($O124,'6.GWP'!$B$1:$G$173,5,FALSE),IF('1.GHG Inventory Form'!$E$6="IPCC AR6 Report(2021)",VLOOKUP($O124,'6.GWP'!$B$2:$G$173,6,FALSE),0))))),0),0)</f>
        <v>0</v>
      </c>
      <c r="AS124" s="470">
        <f>IF(AD124="V",IF('1.GHG Inventory Form'!$E$6="IPCC AR2 Report(1995)",'6.GWP'!$C$5,IF('1.GHG Inventory Form'!$E$6="IPCC AR3 Report(2001)",'6.GWP'!$D$5,IF('1.GHG Inventory Form'!$E$6="IPCC AR4 Report(2007)",'6.GWP'!$E$5,IF('1.GHG Inventory Form'!$E$6="IPCC AR5 Report(2013)",'6.GWP'!$F$5,IF('1.GHG Inventory Form'!$E$6="IPCC AR6 Report(2021)",'6.GWP'!$G$5,0))))),0)</f>
        <v>0</v>
      </c>
      <c r="AT124" s="496">
        <f>IF(AE124="V",IF('1.GHG Inventory Form'!$E$6="IPCC AR2 Report(1995)",'6.GWP'!$C$4,IF('1.GHG Inventory Form'!$E$6="IPCC AR3 Report(2001)",'6.GWP'!$D$4,IF('1.GHG Inventory Form'!$E$6="IPCC AR4 Report(2007)",'6.GWP'!$E$4,IF('1.GHG Inventory Form'!$E$6="IPCC AR5 Report(2013)",'6.GWP'!$F$4,IF('1.GHG Inventory Form'!$E$6="IPCC AR6 Report(2021)",'6.GWP'!$G$4,0))))),0)</f>
        <v>0</v>
      </c>
      <c r="AU124" s="582">
        <f t="shared" si="78"/>
        <v>14.189550899999999</v>
      </c>
      <c r="AV124" s="471">
        <f t="shared" si="79"/>
        <v>0</v>
      </c>
      <c r="AW124" s="471">
        <f t="shared" si="80"/>
        <v>0</v>
      </c>
      <c r="AX124" s="471">
        <f t="shared" si="81"/>
        <v>0</v>
      </c>
      <c r="AY124" s="471">
        <f t="shared" si="82"/>
        <v>0</v>
      </c>
      <c r="AZ124" s="471">
        <f t="shared" si="83"/>
        <v>0</v>
      </c>
      <c r="BA124" s="583">
        <f t="shared" si="84"/>
        <v>0</v>
      </c>
      <c r="BB124" s="497">
        <f t="shared" si="85"/>
        <v>14.1896</v>
      </c>
      <c r="BC124" s="471"/>
      <c r="BD124" s="473">
        <f t="shared" si="86"/>
        <v>0.1526355929559754</v>
      </c>
      <c r="BI124" s="95" t="str">
        <f t="shared" si="87"/>
        <v>外購電力上游排放(含運輸)
Upstream emissions of purchased electricity (including transportation)</v>
      </c>
      <c r="BJ124" s="95" t="str">
        <f t="shared" si="88"/>
        <v/>
      </c>
      <c r="BK124" s="95" t="str">
        <f t="shared" si="89"/>
        <v>台灣環保署-Indirect electricity carbon footprint (2021)</v>
      </c>
    </row>
    <row r="125" spans="2:63" customFormat="1" ht="62" hidden="1" customHeight="1">
      <c r="B125" s="763"/>
      <c r="C125" s="755"/>
      <c r="D125" s="767"/>
      <c r="E125" s="768"/>
      <c r="F125" s="557"/>
      <c r="G125" s="203" t="s">
        <v>3398</v>
      </c>
      <c r="H125" s="92">
        <f>SUM(H93:H95)</f>
        <v>0</v>
      </c>
      <c r="I125" s="184" t="s">
        <v>3399</v>
      </c>
      <c r="J125" s="94"/>
      <c r="K125" s="581"/>
      <c r="L125" s="595">
        <f>0.0973</f>
        <v>9.7299999999999998E-2</v>
      </c>
      <c r="M125" s="469" t="s">
        <v>3400</v>
      </c>
      <c r="N125" s="596" t="s">
        <v>3401</v>
      </c>
      <c r="O125" s="41"/>
      <c r="P125" s="41"/>
      <c r="Q125" s="37"/>
      <c r="R125" s="525"/>
      <c r="S125" s="525"/>
      <c r="T125" s="525"/>
      <c r="U125" s="525"/>
      <c r="V125" s="525"/>
      <c r="W125" s="525"/>
      <c r="X125" s="525"/>
      <c r="Y125" s="493" t="str">
        <f t="shared" si="68"/>
        <v/>
      </c>
      <c r="Z125" s="468" t="str">
        <f t="shared" si="69"/>
        <v/>
      </c>
      <c r="AA125" s="468" t="str">
        <f t="shared" si="70"/>
        <v/>
      </c>
      <c r="AB125" s="468" t="str">
        <f t="shared" si="71"/>
        <v/>
      </c>
      <c r="AC125" s="468" t="str">
        <f t="shared" si="72"/>
        <v/>
      </c>
      <c r="AD125" s="468" t="str">
        <f t="shared" si="73"/>
        <v/>
      </c>
      <c r="AE125" s="494" t="str">
        <f t="shared" si="74"/>
        <v/>
      </c>
      <c r="AF125" s="577">
        <f t="shared" si="75"/>
        <v>0</v>
      </c>
      <c r="AG125" s="468">
        <f>IFERROR(VLOOKUP($O125,#REF!,4,FALSE),0)</f>
        <v>0</v>
      </c>
      <c r="AH125" s="468">
        <f>IFERROR(VLOOKUP($O125,#REF!,6,FALSE),0)</f>
        <v>0</v>
      </c>
      <c r="AI125" s="468">
        <f>IFERROR(VLOOKUP($O125,#REF!,8,FALSE),0)</f>
        <v>0</v>
      </c>
      <c r="AJ125" s="468">
        <f>IFERROR(VLOOKUP($O125,#REF!,10,FALSE),0)</f>
        <v>0</v>
      </c>
      <c r="AK125" s="468">
        <f>IFERROR(VLOOKUP($O125,#REF!,12,FALSE),0)</f>
        <v>0</v>
      </c>
      <c r="AL125" s="468">
        <f>IFERROR(VLOOKUP($O125,#REF!,14,FALSE),0)</f>
        <v>0</v>
      </c>
      <c r="AM125" s="494">
        <f t="shared" si="76"/>
        <v>0</v>
      </c>
      <c r="AN125" s="495">
        <f t="shared" si="77"/>
        <v>0</v>
      </c>
      <c r="AO125" s="470">
        <f>IF(Z125="V",IF('1.GHG Inventory Form'!$E$6="IPCC AR2 Report(1995)",'6.GWP'!$C$2,IF('1.GHG Inventory Form'!$E$6="IPCC AR3 Report(2001)",'6.GWP'!$D$2,IF('1.GHG Inventory Form'!$E$6="IPCC AR4 Report(2007)",'6.GWP'!$E$2,IF('1.GHG Inventory Form'!$E$6="IPCC AR5 Report(2013)",'6.GWP'!$F$2,IF('1.GHG Inventory Form'!$E$6="IPCC AR6 Report(2021)",'6.GWP'!$G$2,0))))),0)</f>
        <v>0</v>
      </c>
      <c r="AP125" s="470">
        <f>IF(AA125="V",IF('1.GHG Inventory Form'!$E$6="IPCC AR2 Report(1995)",'6.GWP'!$C$3,IF('1.GHG Inventory Form'!$E$6="IPCC AR3 Report(2001)",'6.GWP'!$D$3,IF('1.GHG Inventory Form'!$E$6="IPCC AR4 Report(2007)",'6.GWP'!$E$3,IF('1.GHG Inventory Form'!$E$6="IPCC AR5 Report(2013)",'6.GWP'!$F$3,IF('1.GHG Inventory Form'!$E$6="IPCC AR6 Report(2021)",'6.GWP'!$G$3,0))))),0)</f>
        <v>0</v>
      </c>
      <c r="AQ125" s="470">
        <f>IFERROR(IF(AB125="V",IF('1.GHG Inventory Form'!$E$6="IPCC AR2 Report(1995)",VLOOKUP($O125,'6.GWP'!$B$1:$G$173,2,FALSE),IF('1.GHG Inventory Form'!$E$6="IPCC AR3 Report(2001)",VLOOKUP($O125,'6.GWP'!$B$1:$G$173,3,FALSE),IF('1.GHG Inventory Form'!$E$6="IPCC AR4 Report(2007)",VLOOKUP($KQ31,'6.GWP'!$B$1:$G$173,4,FALSE),IF('1.GHG Inventory Form'!$E$6="IPCC AR5 Report(2013)",VLOOKUP($O125,'6.GWP'!$B$1:$G$173,5,FALSE),IF('1.GHG Inventory Form'!$E$6="IPCC AR6 Report(2021)",VLOOKUP($O125,'6.GWP'!$B$2:$G$173,6,FALSE),0))))),0),0)</f>
        <v>0</v>
      </c>
      <c r="AR125" s="470">
        <f>IFERROR(IF(AC125="V",IF('1.GHG Inventory Form'!$E$6="IPCC AR2 Report(1995)",VLOOKUP($O125,'6.GWP'!$B$1:$G$173,2,FALSE),IF('1.GHG Inventory Form'!$E$6="IPCC AR3 Report(2001)",VLOOKUP($O125,'6.GWP'!$B$1:$G$173,3,FALSE),IF('1.GHG Inventory Form'!$E$6="IPCC AR4 Report(2007)",VLOOKUP($KQ31,'6.GWP'!$B$1:$G$173,4,FALSE),IF('1.GHG Inventory Form'!$E$6="IPCC AR5 Report(2013)",VLOOKUP($O125,'6.GWP'!$B$1:$G$173,5,FALSE),IF('1.GHG Inventory Form'!$E$6="IPCC AR6 Report(2021)",VLOOKUP($O125,'6.GWP'!$B$2:$G$173,6,FALSE),0))))),0),0)</f>
        <v>0</v>
      </c>
      <c r="AS125" s="470">
        <f>IF(AD125="V",IF('1.GHG Inventory Form'!$E$6="IPCC AR2 Report(1995)",'6.GWP'!$C$5,IF('1.GHG Inventory Form'!$E$6="IPCC AR3 Report(2001)",'6.GWP'!$D$5,IF('1.GHG Inventory Form'!$E$6="IPCC AR4 Report(2007)",'6.GWP'!$E$5,IF('1.GHG Inventory Form'!$E$6="IPCC AR5 Report(2013)",'6.GWP'!$F$5,IF('1.GHG Inventory Form'!$E$6="IPCC AR6 Report(2021)",'6.GWP'!$G$5,0))))),0)</f>
        <v>0</v>
      </c>
      <c r="AT125" s="496">
        <f>IF(AE125="V",IF('1.GHG Inventory Form'!$E$6="IPCC AR2 Report(1995)",'6.GWP'!$C$4,IF('1.GHG Inventory Form'!$E$6="IPCC AR3 Report(2001)",'6.GWP'!$D$4,IF('1.GHG Inventory Form'!$E$6="IPCC AR4 Report(2007)",'6.GWP'!$E$4,IF('1.GHG Inventory Form'!$E$6="IPCC AR5 Report(2013)",'6.GWP'!$F$4,IF('1.GHG Inventory Form'!$E$6="IPCC AR6 Report(2021)",'6.GWP'!$G$4,0))))),0)</f>
        <v>0</v>
      </c>
      <c r="AU125" s="582">
        <f t="shared" si="78"/>
        <v>0</v>
      </c>
      <c r="AV125" s="471">
        <f t="shared" si="79"/>
        <v>0</v>
      </c>
      <c r="AW125" s="471">
        <f t="shared" si="80"/>
        <v>0</v>
      </c>
      <c r="AX125" s="471">
        <f t="shared" si="81"/>
        <v>0</v>
      </c>
      <c r="AY125" s="471">
        <f t="shared" si="82"/>
        <v>0</v>
      </c>
      <c r="AZ125" s="471">
        <f t="shared" si="83"/>
        <v>0</v>
      </c>
      <c r="BA125" s="583">
        <f t="shared" si="84"/>
        <v>0</v>
      </c>
      <c r="BB125" s="497">
        <f t="shared" si="85"/>
        <v>0</v>
      </c>
      <c r="BC125" s="471"/>
      <c r="BD125" s="473">
        <f t="shared" si="86"/>
        <v>0</v>
      </c>
      <c r="BI125" s="95" t="str">
        <f t="shared" si="87"/>
        <v/>
      </c>
      <c r="BJ125" s="95" t="str">
        <f t="shared" si="88"/>
        <v/>
      </c>
      <c r="BK125" s="95" t="str">
        <f t="shared" si="89"/>
        <v/>
      </c>
    </row>
    <row r="126" spans="2:63" customFormat="1" ht="93" hidden="1" customHeight="1">
      <c r="B126" s="763"/>
      <c r="C126" s="755"/>
      <c r="D126" s="767"/>
      <c r="E126" s="768"/>
      <c r="F126" s="557"/>
      <c r="G126" s="203" t="s">
        <v>3402</v>
      </c>
      <c r="H126" s="92">
        <f>('3.Summary'!D13+'3.Summary'!D14+'3.Summary'!D15)/1000</f>
        <v>0</v>
      </c>
      <c r="I126" s="184" t="s">
        <v>3403</v>
      </c>
      <c r="J126" s="94"/>
      <c r="K126" s="581" t="s">
        <v>3280</v>
      </c>
      <c r="L126" s="595">
        <v>0.38300000000000001</v>
      </c>
      <c r="M126" s="469" t="s">
        <v>3404</v>
      </c>
      <c r="N126" s="325" t="s">
        <v>3405</v>
      </c>
      <c r="O126" s="41"/>
      <c r="P126" s="41"/>
      <c r="Q126" s="37"/>
      <c r="R126" s="525"/>
      <c r="S126" s="525"/>
      <c r="T126" s="525"/>
      <c r="U126" s="525"/>
      <c r="V126" s="525"/>
      <c r="W126" s="525"/>
      <c r="X126" s="525"/>
      <c r="Y126" s="493" t="str">
        <f t="shared" si="68"/>
        <v>V</v>
      </c>
      <c r="Z126" s="468" t="str">
        <f t="shared" si="69"/>
        <v/>
      </c>
      <c r="AA126" s="468" t="str">
        <f t="shared" si="70"/>
        <v/>
      </c>
      <c r="AB126" s="468" t="str">
        <f t="shared" si="71"/>
        <v/>
      </c>
      <c r="AC126" s="468" t="str">
        <f t="shared" si="72"/>
        <v/>
      </c>
      <c r="AD126" s="468" t="str">
        <f t="shared" si="73"/>
        <v/>
      </c>
      <c r="AE126" s="494" t="str">
        <f t="shared" si="74"/>
        <v/>
      </c>
      <c r="AF126" s="577">
        <f t="shared" si="75"/>
        <v>0.38300000000000001</v>
      </c>
      <c r="AG126" s="468">
        <f>IFERROR(VLOOKUP($O126,#REF!,4,FALSE),0)</f>
        <v>0</v>
      </c>
      <c r="AH126" s="468">
        <f>IFERROR(VLOOKUP($O126,#REF!,6,FALSE),0)</f>
        <v>0</v>
      </c>
      <c r="AI126" s="468">
        <f>IFERROR(VLOOKUP($O126,#REF!,8,FALSE),0)</f>
        <v>0</v>
      </c>
      <c r="AJ126" s="468">
        <f>IFERROR(VLOOKUP($O126,#REF!,10,FALSE),0)</f>
        <v>0</v>
      </c>
      <c r="AK126" s="468">
        <f>IFERROR(VLOOKUP($O126,#REF!,12,FALSE),0)</f>
        <v>0</v>
      </c>
      <c r="AL126" s="468">
        <f>IFERROR(VLOOKUP($O126,#REF!,14,FALSE),0)</f>
        <v>0</v>
      </c>
      <c r="AM126" s="494" t="str">
        <f t="shared" si="76"/>
        <v>Natural gas, high pressure {GLO}| market group for | APOS, U</v>
      </c>
      <c r="AN126" s="495">
        <f t="shared" si="77"/>
        <v>1</v>
      </c>
      <c r="AO126" s="470">
        <f>IF(Z126="V",IF('1.GHG Inventory Form'!$E$6="IPCC AR2 Report(1995)",'6.GWP'!$C$2,IF('1.GHG Inventory Form'!$E$6="IPCC AR3 Report(2001)",'6.GWP'!$D$2,IF('1.GHG Inventory Form'!$E$6="IPCC AR4 Report(2007)",'6.GWP'!$E$2,IF('1.GHG Inventory Form'!$E$6="IPCC AR5 Report(2013)",'6.GWP'!$F$2,IF('1.GHG Inventory Form'!$E$6="IPCC AR6 Report(2021)",'6.GWP'!$G$2,0))))),0)</f>
        <v>0</v>
      </c>
      <c r="AP126" s="470">
        <f>IF(AA126="V",IF('1.GHG Inventory Form'!$E$6="IPCC AR2 Report(1995)",'6.GWP'!$C$3,IF('1.GHG Inventory Form'!$E$6="IPCC AR3 Report(2001)",'6.GWP'!$D$3,IF('1.GHG Inventory Form'!$E$6="IPCC AR4 Report(2007)",'6.GWP'!$E$3,IF('1.GHG Inventory Form'!$E$6="IPCC AR5 Report(2013)",'6.GWP'!$F$3,IF('1.GHG Inventory Form'!$E$6="IPCC AR6 Report(2021)",'6.GWP'!$G$3,0))))),0)</f>
        <v>0</v>
      </c>
      <c r="AQ126" s="470">
        <f>IFERROR(IF(AB126="V",IF('1.GHG Inventory Form'!$E$6="IPCC AR2 Report(1995)",VLOOKUP($O126,'6.GWP'!$B$1:$G$173,2,FALSE),IF('1.GHG Inventory Form'!$E$6="IPCC AR3 Report(2001)",VLOOKUP($O126,'6.GWP'!$B$1:$G$173,3,FALSE),IF('1.GHG Inventory Form'!$E$6="IPCC AR4 Report(2007)",VLOOKUP($KQ31,'6.GWP'!$B$1:$G$173,4,FALSE),IF('1.GHG Inventory Form'!$E$6="IPCC AR5 Report(2013)",VLOOKUP($O126,'6.GWP'!$B$1:$G$173,5,FALSE),IF('1.GHG Inventory Form'!$E$6="IPCC AR6 Report(2021)",VLOOKUP($O126,'6.GWP'!$B$2:$G$173,6,FALSE),0))))),0),0)</f>
        <v>0</v>
      </c>
      <c r="AR126" s="470">
        <f>IFERROR(IF(AC126="V",IF('1.GHG Inventory Form'!$E$6="IPCC AR2 Report(1995)",VLOOKUP($O126,'6.GWP'!$B$1:$G$173,2,FALSE),IF('1.GHG Inventory Form'!$E$6="IPCC AR3 Report(2001)",VLOOKUP($O126,'6.GWP'!$B$1:$G$173,3,FALSE),IF('1.GHG Inventory Form'!$E$6="IPCC AR4 Report(2007)",VLOOKUP($KQ31,'6.GWP'!$B$1:$G$173,4,FALSE),IF('1.GHG Inventory Form'!$E$6="IPCC AR5 Report(2013)",VLOOKUP($O126,'6.GWP'!$B$1:$G$173,5,FALSE),IF('1.GHG Inventory Form'!$E$6="IPCC AR6 Report(2021)",VLOOKUP($O126,'6.GWP'!$B$2:$G$173,6,FALSE),0))))),0),0)</f>
        <v>0</v>
      </c>
      <c r="AS126" s="470">
        <f>IF(AD126="V",IF('1.GHG Inventory Form'!$E$6="IPCC AR2 Report(1995)",'6.GWP'!$C$5,IF('1.GHG Inventory Form'!$E$6="IPCC AR3 Report(2001)",'6.GWP'!$D$5,IF('1.GHG Inventory Form'!$E$6="IPCC AR4 Report(2007)",'6.GWP'!$E$5,IF('1.GHG Inventory Form'!$E$6="IPCC AR5 Report(2013)",'6.GWP'!$F$5,IF('1.GHG Inventory Form'!$E$6="IPCC AR6 Report(2021)",'6.GWP'!$G$5,0))))),0)</f>
        <v>0</v>
      </c>
      <c r="AT126" s="496">
        <f>IF(AE126="V",IF('1.GHG Inventory Form'!$E$6="IPCC AR2 Report(1995)",'6.GWP'!$C$4,IF('1.GHG Inventory Form'!$E$6="IPCC AR3 Report(2001)",'6.GWP'!$D$4,IF('1.GHG Inventory Form'!$E$6="IPCC AR4 Report(2007)",'6.GWP'!$E$4,IF('1.GHG Inventory Form'!$E$6="IPCC AR5 Report(2013)",'6.GWP'!$F$4,IF('1.GHG Inventory Form'!$E$6="IPCC AR6 Report(2021)",'6.GWP'!$G$4,0))))),0)</f>
        <v>0</v>
      </c>
      <c r="AU126" s="582">
        <f t="shared" si="78"/>
        <v>0</v>
      </c>
      <c r="AV126" s="471">
        <f t="shared" si="79"/>
        <v>0</v>
      </c>
      <c r="AW126" s="471">
        <f t="shared" si="80"/>
        <v>0</v>
      </c>
      <c r="AX126" s="471">
        <f t="shared" si="81"/>
        <v>0</v>
      </c>
      <c r="AY126" s="471">
        <f t="shared" si="82"/>
        <v>0</v>
      </c>
      <c r="AZ126" s="471">
        <f t="shared" si="83"/>
        <v>0</v>
      </c>
      <c r="BA126" s="583">
        <f t="shared" si="84"/>
        <v>0</v>
      </c>
      <c r="BB126" s="497">
        <f t="shared" si="85"/>
        <v>0</v>
      </c>
      <c r="BC126" s="471"/>
      <c r="BD126" s="473">
        <f t="shared" si="86"/>
        <v>0</v>
      </c>
      <c r="BI126" s="95" t="str">
        <f t="shared" si="87"/>
        <v/>
      </c>
      <c r="BJ126" s="95" t="str">
        <f t="shared" si="88"/>
        <v/>
      </c>
      <c r="BK126" s="95" t="str">
        <f t="shared" si="89"/>
        <v/>
      </c>
    </row>
    <row r="127" spans="2:63" customFormat="1" ht="62" hidden="1" customHeight="1">
      <c r="B127" s="763"/>
      <c r="C127" s="755"/>
      <c r="D127" s="767"/>
      <c r="E127" s="768"/>
      <c r="F127" s="557"/>
      <c r="G127" s="203" t="s">
        <v>3406</v>
      </c>
      <c r="H127" s="92">
        <f>('3.Summary'!D20+'3.Summary'!D21)/0.55</f>
        <v>0</v>
      </c>
      <c r="I127" s="184" t="s">
        <v>3407</v>
      </c>
      <c r="J127" s="94"/>
      <c r="K127" s="581" t="s">
        <v>3280</v>
      </c>
      <c r="L127" s="595">
        <v>0.63400000000000001</v>
      </c>
      <c r="M127" s="469" t="s">
        <v>3408</v>
      </c>
      <c r="N127" s="597" t="s">
        <v>3409</v>
      </c>
      <c r="O127" s="41"/>
      <c r="P127" s="41"/>
      <c r="Q127" s="37"/>
      <c r="R127" s="525"/>
      <c r="S127" s="525"/>
      <c r="T127" s="525"/>
      <c r="U127" s="525"/>
      <c r="V127" s="525"/>
      <c r="W127" s="525"/>
      <c r="X127" s="525"/>
      <c r="Y127" s="493" t="str">
        <f t="shared" si="68"/>
        <v>V</v>
      </c>
      <c r="Z127" s="468" t="str">
        <f t="shared" si="69"/>
        <v/>
      </c>
      <c r="AA127" s="468" t="str">
        <f t="shared" si="70"/>
        <v/>
      </c>
      <c r="AB127" s="468" t="str">
        <f t="shared" si="71"/>
        <v/>
      </c>
      <c r="AC127" s="468" t="str">
        <f t="shared" si="72"/>
        <v/>
      </c>
      <c r="AD127" s="468" t="str">
        <f t="shared" si="73"/>
        <v/>
      </c>
      <c r="AE127" s="494" t="str">
        <f t="shared" si="74"/>
        <v/>
      </c>
      <c r="AF127" s="577">
        <f t="shared" si="75"/>
        <v>0.63400000000000001</v>
      </c>
      <c r="AG127" s="468">
        <f>IFERROR(VLOOKUP($O127,#REF!,4,FALSE),0)</f>
        <v>0</v>
      </c>
      <c r="AH127" s="468">
        <f>IFERROR(VLOOKUP($O127,#REF!,6,FALSE),0)</f>
        <v>0</v>
      </c>
      <c r="AI127" s="468">
        <f>IFERROR(VLOOKUP($O127,#REF!,8,FALSE),0)</f>
        <v>0</v>
      </c>
      <c r="AJ127" s="468">
        <f>IFERROR(VLOOKUP($O127,#REF!,10,FALSE),0)</f>
        <v>0</v>
      </c>
      <c r="AK127" s="468">
        <f>IFERROR(VLOOKUP($O127,#REF!,12,FALSE),0)</f>
        <v>0</v>
      </c>
      <c r="AL127" s="468">
        <f>IFERROR(VLOOKUP($O127,#REF!,14,FALSE),0)</f>
        <v>0</v>
      </c>
      <c r="AM127" s="494" t="str">
        <f t="shared" si="76"/>
        <v>Simapro9.4.0.2-Liquefied petroleum gas {GLO}| market group for liquefied petroleum gas | Cut-off, U</v>
      </c>
      <c r="AN127" s="495">
        <f t="shared" si="77"/>
        <v>1</v>
      </c>
      <c r="AO127" s="470">
        <f>IF(Z127="V",IF('1.GHG Inventory Form'!$E$6="IPCC AR2 Report(1995)",'6.GWP'!$C$2,IF('1.GHG Inventory Form'!$E$6="IPCC AR3 Report(2001)",'6.GWP'!$D$2,IF('1.GHG Inventory Form'!$E$6="IPCC AR4 Report(2007)",'6.GWP'!$E$2,IF('1.GHG Inventory Form'!$E$6="IPCC AR5 Report(2013)",'6.GWP'!$F$2,IF('1.GHG Inventory Form'!$E$6="IPCC AR6 Report(2021)",'6.GWP'!$G$2,0))))),0)</f>
        <v>0</v>
      </c>
      <c r="AP127" s="470">
        <f>IF(AA127="V",IF('1.GHG Inventory Form'!$E$6="IPCC AR2 Report(1995)",'6.GWP'!$C$3,IF('1.GHG Inventory Form'!$E$6="IPCC AR3 Report(2001)",'6.GWP'!$D$3,IF('1.GHG Inventory Form'!$E$6="IPCC AR4 Report(2007)",'6.GWP'!$E$3,IF('1.GHG Inventory Form'!$E$6="IPCC AR5 Report(2013)",'6.GWP'!$F$3,IF('1.GHG Inventory Form'!$E$6="IPCC AR6 Report(2021)",'6.GWP'!$G$3,0))))),0)</f>
        <v>0</v>
      </c>
      <c r="AQ127" s="470">
        <f>IFERROR(IF(AB127="V",IF('1.GHG Inventory Form'!$E$6="IPCC AR2 Report(1995)",VLOOKUP($O127,'6.GWP'!$B$1:$G$173,2,FALSE),IF('1.GHG Inventory Form'!$E$6="IPCC AR3 Report(2001)",VLOOKUP($O127,'6.GWP'!$B$1:$G$173,3,FALSE),IF('1.GHG Inventory Form'!$E$6="IPCC AR4 Report(2007)",VLOOKUP($KQ32,'6.GWP'!$B$1:$G$173,4,FALSE),IF('1.GHG Inventory Form'!$E$6="IPCC AR5 Report(2013)",VLOOKUP($O127,'6.GWP'!$B$1:$G$173,5,FALSE),IF('1.GHG Inventory Form'!$E$6="IPCC AR6 Report(2021)",VLOOKUP($O127,'6.GWP'!$B$2:$G$173,6,FALSE),0))))),0),0)</f>
        <v>0</v>
      </c>
      <c r="AR127" s="470">
        <f>IFERROR(IF(AC127="V",IF('1.GHG Inventory Form'!$E$6="IPCC AR2 Report(1995)",VLOOKUP($O127,'6.GWP'!$B$1:$G$173,2,FALSE),IF('1.GHG Inventory Form'!$E$6="IPCC AR3 Report(2001)",VLOOKUP($O127,'6.GWP'!$B$1:$G$173,3,FALSE),IF('1.GHG Inventory Form'!$E$6="IPCC AR4 Report(2007)",VLOOKUP($KQ32,'6.GWP'!$B$1:$G$173,4,FALSE),IF('1.GHG Inventory Form'!$E$6="IPCC AR5 Report(2013)",VLOOKUP($O127,'6.GWP'!$B$1:$G$173,5,FALSE),IF('1.GHG Inventory Form'!$E$6="IPCC AR6 Report(2021)",VLOOKUP($O127,'6.GWP'!$B$2:$G$173,6,FALSE),0))))),0),0)</f>
        <v>0</v>
      </c>
      <c r="AS127" s="470">
        <f>IF(AD127="V",IF('1.GHG Inventory Form'!$E$6="IPCC AR2 Report(1995)",'6.GWP'!$C$5,IF('1.GHG Inventory Form'!$E$6="IPCC AR3 Report(2001)",'6.GWP'!$D$5,IF('1.GHG Inventory Form'!$E$6="IPCC AR4 Report(2007)",'6.GWP'!$E$5,IF('1.GHG Inventory Form'!$E$6="IPCC AR5 Report(2013)",'6.GWP'!$F$5,IF('1.GHG Inventory Form'!$E$6="IPCC AR6 Report(2021)",'6.GWP'!$G$5,0))))),0)</f>
        <v>0</v>
      </c>
      <c r="AT127" s="496">
        <f>IF(AE127="V",IF('1.GHG Inventory Form'!$E$6="IPCC AR2 Report(1995)",'6.GWP'!$C$4,IF('1.GHG Inventory Form'!$E$6="IPCC AR3 Report(2001)",'6.GWP'!$D$4,IF('1.GHG Inventory Form'!$E$6="IPCC AR4 Report(2007)",'6.GWP'!$E$4,IF('1.GHG Inventory Form'!$E$6="IPCC AR5 Report(2013)",'6.GWP'!$F$4,IF('1.GHG Inventory Form'!$E$6="IPCC AR6 Report(2021)",'6.GWP'!$G$4,0))))),0)</f>
        <v>0</v>
      </c>
      <c r="AU127" s="582">
        <f t="shared" si="78"/>
        <v>0</v>
      </c>
      <c r="AV127" s="471">
        <f t="shared" si="79"/>
        <v>0</v>
      </c>
      <c r="AW127" s="471">
        <f t="shared" si="80"/>
        <v>0</v>
      </c>
      <c r="AX127" s="471">
        <f t="shared" si="81"/>
        <v>0</v>
      </c>
      <c r="AY127" s="471">
        <f t="shared" si="82"/>
        <v>0</v>
      </c>
      <c r="AZ127" s="471">
        <f t="shared" si="83"/>
        <v>0</v>
      </c>
      <c r="BA127" s="583">
        <f t="shared" si="84"/>
        <v>0</v>
      </c>
      <c r="BB127" s="497">
        <f t="shared" si="85"/>
        <v>0</v>
      </c>
      <c r="BC127" s="471"/>
      <c r="BD127" s="473">
        <f t="shared" si="86"/>
        <v>0</v>
      </c>
      <c r="BI127" s="95" t="str">
        <f t="shared" si="87"/>
        <v/>
      </c>
      <c r="BJ127" s="95" t="str">
        <f t="shared" si="88"/>
        <v/>
      </c>
      <c r="BK127" s="95" t="str">
        <f t="shared" si="89"/>
        <v/>
      </c>
    </row>
    <row r="128" spans="2:63" customFormat="1" ht="77.5" hidden="1" customHeight="1">
      <c r="B128" s="763"/>
      <c r="C128" s="755"/>
      <c r="D128" s="767"/>
      <c r="E128" s="768"/>
      <c r="F128" s="557"/>
      <c r="G128" s="203" t="s">
        <v>3410</v>
      </c>
      <c r="H128" s="92">
        <f>'3.Summary'!D16/0.75</f>
        <v>0</v>
      </c>
      <c r="I128" s="184" t="s">
        <v>3411</v>
      </c>
      <c r="J128" s="94"/>
      <c r="K128" s="581" t="s">
        <v>3280</v>
      </c>
      <c r="L128" s="595">
        <v>0.48799999999999999</v>
      </c>
      <c r="M128" s="469" t="s">
        <v>3412</v>
      </c>
      <c r="N128" s="597" t="s">
        <v>3413</v>
      </c>
      <c r="O128" s="41"/>
      <c r="P128" s="41"/>
      <c r="Q128" s="37"/>
      <c r="R128" s="525"/>
      <c r="S128" s="525"/>
      <c r="T128" s="525"/>
      <c r="U128" s="525"/>
      <c r="V128" s="525"/>
      <c r="W128" s="525"/>
      <c r="X128" s="525"/>
      <c r="Y128" s="493" t="str">
        <f t="shared" si="68"/>
        <v>V</v>
      </c>
      <c r="Z128" s="468" t="str">
        <f t="shared" si="69"/>
        <v/>
      </c>
      <c r="AA128" s="468" t="str">
        <f t="shared" si="70"/>
        <v/>
      </c>
      <c r="AB128" s="468" t="str">
        <f t="shared" si="71"/>
        <v/>
      </c>
      <c r="AC128" s="468" t="str">
        <f t="shared" si="72"/>
        <v/>
      </c>
      <c r="AD128" s="468" t="str">
        <f t="shared" si="73"/>
        <v/>
      </c>
      <c r="AE128" s="494" t="str">
        <f t="shared" si="74"/>
        <v/>
      </c>
      <c r="AF128" s="577">
        <f t="shared" si="75"/>
        <v>0.48799999999999999</v>
      </c>
      <c r="AG128" s="468">
        <f>IFERROR(VLOOKUP($O128,#REF!,4,FALSE),0)</f>
        <v>0</v>
      </c>
      <c r="AH128" s="468">
        <f>IFERROR(VLOOKUP($O128,#REF!,6,FALSE),0)</f>
        <v>0</v>
      </c>
      <c r="AI128" s="468">
        <f>IFERROR(VLOOKUP($O128,#REF!,8,FALSE),0)</f>
        <v>0</v>
      </c>
      <c r="AJ128" s="468">
        <f>IFERROR(VLOOKUP($O128,#REF!,10,FALSE),0)</f>
        <v>0</v>
      </c>
      <c r="AK128" s="468">
        <f>IFERROR(VLOOKUP($O128,#REF!,12,FALSE),0)</f>
        <v>0</v>
      </c>
      <c r="AL128" s="468">
        <f>IFERROR(VLOOKUP($O128,#REF!,14,FALSE),0)</f>
        <v>0</v>
      </c>
      <c r="AM128" s="494" t="str">
        <f t="shared" si="76"/>
        <v>Diesel  {GLO}| market group for | APOS, U</v>
      </c>
      <c r="AN128" s="495">
        <f t="shared" si="77"/>
        <v>1</v>
      </c>
      <c r="AO128" s="470">
        <f>IF(Z128="V",IF('1.GHG Inventory Form'!$E$6="IPCC AR2 Report(1995)",'6.GWP'!$C$2,IF('1.GHG Inventory Form'!$E$6="IPCC AR3 Report(2001)",'6.GWP'!$D$2,IF('1.GHG Inventory Form'!$E$6="IPCC AR4 Report(2007)",'6.GWP'!$E$2,IF('1.GHG Inventory Form'!$E$6="IPCC AR5 Report(2013)",'6.GWP'!$F$2,IF('1.GHG Inventory Form'!$E$6="IPCC AR6 Report(2021)",'6.GWP'!$G$2,0))))),0)</f>
        <v>0</v>
      </c>
      <c r="AP128" s="470">
        <f>IF(AA128="V",IF('1.GHG Inventory Form'!$E$6="IPCC AR2 Report(1995)",'6.GWP'!$C$3,IF('1.GHG Inventory Form'!$E$6="IPCC AR3 Report(2001)",'6.GWP'!$D$3,IF('1.GHG Inventory Form'!$E$6="IPCC AR4 Report(2007)",'6.GWP'!$E$3,IF('1.GHG Inventory Form'!$E$6="IPCC AR5 Report(2013)",'6.GWP'!$F$3,IF('1.GHG Inventory Form'!$E$6="IPCC AR6 Report(2021)",'6.GWP'!$G$3,0))))),0)</f>
        <v>0</v>
      </c>
      <c r="AQ128" s="470">
        <f>IFERROR(IF(AB128="V",IF('1.GHG Inventory Form'!$E$6="IPCC AR2 Report(1995)",VLOOKUP($O128,'6.GWP'!$B$1:$G$173,2,FALSE),IF('1.GHG Inventory Form'!$E$6="IPCC AR3 Report(2001)",VLOOKUP($O128,'6.GWP'!$B$1:$G$173,3,FALSE),IF('1.GHG Inventory Form'!$E$6="IPCC AR4 Report(2007)",VLOOKUP($KQ33,'6.GWP'!$B$1:$G$173,4,FALSE),IF('1.GHG Inventory Form'!$E$6="IPCC AR5 Report(2013)",VLOOKUP($O128,'6.GWP'!$B$1:$G$173,5,FALSE),IF('1.GHG Inventory Form'!$E$6="IPCC AR6 Report(2021)",VLOOKUP($O128,'6.GWP'!$B$2:$G$173,6,FALSE),0))))),0),0)</f>
        <v>0</v>
      </c>
      <c r="AR128" s="470">
        <f>IFERROR(IF(AC128="V",IF('1.GHG Inventory Form'!$E$6="IPCC AR2 Report(1995)",VLOOKUP($O128,'6.GWP'!$B$1:$G$173,2,FALSE),IF('1.GHG Inventory Form'!$E$6="IPCC AR3 Report(2001)",VLOOKUP($O128,'6.GWP'!$B$1:$G$173,3,FALSE),IF('1.GHG Inventory Form'!$E$6="IPCC AR4 Report(2007)",VLOOKUP($KQ33,'6.GWP'!$B$1:$G$173,4,FALSE),IF('1.GHG Inventory Form'!$E$6="IPCC AR5 Report(2013)",VLOOKUP($O128,'6.GWP'!$B$1:$G$173,5,FALSE),IF('1.GHG Inventory Form'!$E$6="IPCC AR6 Report(2021)",VLOOKUP($O128,'6.GWP'!$B$2:$G$173,6,FALSE),0))))),0),0)</f>
        <v>0</v>
      </c>
      <c r="AS128" s="470">
        <f>IF(AD128="V",IF('1.GHG Inventory Form'!$E$6="IPCC AR2 Report(1995)",'6.GWP'!$C$5,IF('1.GHG Inventory Form'!$E$6="IPCC AR3 Report(2001)",'6.GWP'!$D$5,IF('1.GHG Inventory Form'!$E$6="IPCC AR4 Report(2007)",'6.GWP'!$E$5,IF('1.GHG Inventory Form'!$E$6="IPCC AR5 Report(2013)",'6.GWP'!$F$5,IF('1.GHG Inventory Form'!$E$6="IPCC AR6 Report(2021)",'6.GWP'!$G$5,0))))),0)</f>
        <v>0</v>
      </c>
      <c r="AT128" s="496">
        <f>IF(AE128="V",IF('1.GHG Inventory Form'!$E$6="IPCC AR2 Report(1995)",'6.GWP'!$C$4,IF('1.GHG Inventory Form'!$E$6="IPCC AR3 Report(2001)",'6.GWP'!$D$4,IF('1.GHG Inventory Form'!$E$6="IPCC AR4 Report(2007)",'6.GWP'!$E$4,IF('1.GHG Inventory Form'!$E$6="IPCC AR5 Report(2013)",'6.GWP'!$F$4,IF('1.GHG Inventory Form'!$E$6="IPCC AR6 Report(2021)",'6.GWP'!$G$4,0))))),0)</f>
        <v>0</v>
      </c>
      <c r="AU128" s="582">
        <f t="shared" si="78"/>
        <v>0</v>
      </c>
      <c r="AV128" s="471">
        <f t="shared" si="79"/>
        <v>0</v>
      </c>
      <c r="AW128" s="471">
        <f t="shared" si="80"/>
        <v>0</v>
      </c>
      <c r="AX128" s="471">
        <f t="shared" si="81"/>
        <v>0</v>
      </c>
      <c r="AY128" s="471">
        <f t="shared" si="82"/>
        <v>0</v>
      </c>
      <c r="AZ128" s="471">
        <f t="shared" si="83"/>
        <v>0</v>
      </c>
      <c r="BA128" s="583">
        <f t="shared" si="84"/>
        <v>0</v>
      </c>
      <c r="BB128" s="497">
        <f t="shared" si="85"/>
        <v>0</v>
      </c>
      <c r="BC128" s="471"/>
      <c r="BD128" s="473">
        <f t="shared" si="86"/>
        <v>0</v>
      </c>
      <c r="BI128" s="95" t="str">
        <f t="shared" si="87"/>
        <v/>
      </c>
      <c r="BJ128" s="95" t="str">
        <f t="shared" si="88"/>
        <v/>
      </c>
      <c r="BK128" s="95" t="str">
        <f t="shared" si="89"/>
        <v/>
      </c>
    </row>
    <row r="129" spans="2:63" customFormat="1" ht="93" hidden="1" customHeight="1">
      <c r="B129" s="763"/>
      <c r="C129" s="755"/>
      <c r="D129" s="767"/>
      <c r="E129" s="768"/>
      <c r="F129" s="557"/>
      <c r="G129" s="203" t="s">
        <v>3414</v>
      </c>
      <c r="H129" s="92">
        <f>'3.Summary'!D18/0.75</f>
        <v>0</v>
      </c>
      <c r="I129" s="184" t="s">
        <v>3415</v>
      </c>
      <c r="J129" s="94"/>
      <c r="K129" s="581" t="s">
        <v>3280</v>
      </c>
      <c r="L129" s="595">
        <v>0.62</v>
      </c>
      <c r="M129" s="469" t="s">
        <v>3416</v>
      </c>
      <c r="N129" s="597" t="s">
        <v>3417</v>
      </c>
      <c r="O129" s="41"/>
      <c r="P129" s="41"/>
      <c r="Q129" s="37"/>
      <c r="R129" s="525"/>
      <c r="S129" s="525"/>
      <c r="T129" s="525"/>
      <c r="U129" s="525"/>
      <c r="V129" s="525"/>
      <c r="W129" s="525"/>
      <c r="X129" s="525"/>
      <c r="Y129" s="493" t="str">
        <f t="shared" si="68"/>
        <v>V</v>
      </c>
      <c r="Z129" s="468" t="str">
        <f t="shared" si="69"/>
        <v/>
      </c>
      <c r="AA129" s="468" t="str">
        <f t="shared" si="70"/>
        <v/>
      </c>
      <c r="AB129" s="468" t="str">
        <f t="shared" si="71"/>
        <v/>
      </c>
      <c r="AC129" s="468" t="str">
        <f t="shared" si="72"/>
        <v/>
      </c>
      <c r="AD129" s="468" t="str">
        <f t="shared" si="73"/>
        <v/>
      </c>
      <c r="AE129" s="494" t="str">
        <f t="shared" si="74"/>
        <v/>
      </c>
      <c r="AF129" s="577">
        <f t="shared" si="75"/>
        <v>0.62</v>
      </c>
      <c r="AG129" s="468">
        <f>IFERROR(VLOOKUP($O129,#REF!,4,FALSE),0)</f>
        <v>0</v>
      </c>
      <c r="AH129" s="468">
        <f>IFERROR(VLOOKUP($O129,#REF!,6,FALSE),0)</f>
        <v>0</v>
      </c>
      <c r="AI129" s="468">
        <f>IFERROR(VLOOKUP($O129,#REF!,8,FALSE),0)</f>
        <v>0</v>
      </c>
      <c r="AJ129" s="468">
        <f>IFERROR(VLOOKUP($O129,#REF!,10,FALSE),0)</f>
        <v>0</v>
      </c>
      <c r="AK129" s="468">
        <f>IFERROR(VLOOKUP($O129,#REF!,12,FALSE),0)</f>
        <v>0</v>
      </c>
      <c r="AL129" s="468">
        <f>IFERROR(VLOOKUP($O129,#REF!,14,FALSE),0)</f>
        <v>0</v>
      </c>
      <c r="AM129" s="494" t="str">
        <f t="shared" si="76"/>
        <v>Petrol, unleaded {RoW}| market for | APOS, U</v>
      </c>
      <c r="AN129" s="495">
        <f t="shared" si="77"/>
        <v>1</v>
      </c>
      <c r="AO129" s="470">
        <f>IF(Z129="V",IF('1.GHG Inventory Form'!$E$6="IPCC AR2 Report(1995)",'6.GWP'!$C$2,IF('1.GHG Inventory Form'!$E$6="IPCC AR3 Report(2001)",'6.GWP'!$D$2,IF('1.GHG Inventory Form'!$E$6="IPCC AR4 Report(2007)",'6.GWP'!$E$2,IF('1.GHG Inventory Form'!$E$6="IPCC AR5 Report(2013)",'6.GWP'!$F$2,IF('1.GHG Inventory Form'!$E$6="IPCC AR6 Report(2021)",'6.GWP'!$G$2,0))))),0)</f>
        <v>0</v>
      </c>
      <c r="AP129" s="470">
        <f>IF(AA129="V",IF('1.GHG Inventory Form'!$E$6="IPCC AR2 Report(1995)",'6.GWP'!$C$3,IF('1.GHG Inventory Form'!$E$6="IPCC AR3 Report(2001)",'6.GWP'!$D$3,IF('1.GHG Inventory Form'!$E$6="IPCC AR4 Report(2007)",'6.GWP'!$E$3,IF('1.GHG Inventory Form'!$E$6="IPCC AR5 Report(2013)",'6.GWP'!$F$3,IF('1.GHG Inventory Form'!$E$6="IPCC AR6 Report(2021)",'6.GWP'!$G$3,0))))),0)</f>
        <v>0</v>
      </c>
      <c r="AQ129" s="470">
        <f>IFERROR(IF(AB129="V",IF('1.GHG Inventory Form'!$E$6="IPCC AR2 Report(1995)",VLOOKUP($O129,'6.GWP'!$B$1:$G$173,2,FALSE),IF('1.GHG Inventory Form'!$E$6="IPCC AR3 Report(2001)",VLOOKUP($O129,'6.GWP'!$B$1:$G$173,3,FALSE),IF('1.GHG Inventory Form'!$E$6="IPCC AR4 Report(2007)",VLOOKUP($KQ34,'6.GWP'!$B$1:$G$173,4,FALSE),IF('1.GHG Inventory Form'!$E$6="IPCC AR5 Report(2013)",VLOOKUP($O129,'6.GWP'!$B$1:$G$173,5,FALSE),IF('1.GHG Inventory Form'!$E$6="IPCC AR6 Report(2021)",VLOOKUP($O129,'6.GWP'!$B$2:$G$173,6,FALSE),0))))),0),0)</f>
        <v>0</v>
      </c>
      <c r="AR129" s="470">
        <f>IFERROR(IF(AC129="V",IF('1.GHG Inventory Form'!$E$6="IPCC AR2 Report(1995)",VLOOKUP($O129,'6.GWP'!$B$1:$G$173,2,FALSE),IF('1.GHG Inventory Form'!$E$6="IPCC AR3 Report(2001)",VLOOKUP($O129,'6.GWP'!$B$1:$G$173,3,FALSE),IF('1.GHG Inventory Form'!$E$6="IPCC AR4 Report(2007)",VLOOKUP($KQ34,'6.GWP'!$B$1:$G$173,4,FALSE),IF('1.GHG Inventory Form'!$E$6="IPCC AR5 Report(2013)",VLOOKUP($O129,'6.GWP'!$B$1:$G$173,5,FALSE),IF('1.GHG Inventory Form'!$E$6="IPCC AR6 Report(2021)",VLOOKUP($O129,'6.GWP'!$B$2:$G$173,6,FALSE),0))))),0),0)</f>
        <v>0</v>
      </c>
      <c r="AS129" s="470">
        <f>IF(AD129="V",IF('1.GHG Inventory Form'!$E$6="IPCC AR2 Report(1995)",'6.GWP'!$C$5,IF('1.GHG Inventory Form'!$E$6="IPCC AR3 Report(2001)",'6.GWP'!$D$5,IF('1.GHG Inventory Form'!$E$6="IPCC AR4 Report(2007)",'6.GWP'!$E$5,IF('1.GHG Inventory Form'!$E$6="IPCC AR5 Report(2013)",'6.GWP'!$F$5,IF('1.GHG Inventory Form'!$E$6="IPCC AR6 Report(2021)",'6.GWP'!$G$5,0))))),0)</f>
        <v>0</v>
      </c>
      <c r="AT129" s="496">
        <f>IF(AE129="V",IF('1.GHG Inventory Form'!$E$6="IPCC AR2 Report(1995)",'6.GWP'!$C$4,IF('1.GHG Inventory Form'!$E$6="IPCC AR3 Report(2001)",'6.GWP'!$D$4,IF('1.GHG Inventory Form'!$E$6="IPCC AR4 Report(2007)",'6.GWP'!$E$4,IF('1.GHG Inventory Form'!$E$6="IPCC AR5 Report(2013)",'6.GWP'!$F$4,IF('1.GHG Inventory Form'!$E$6="IPCC AR6 Report(2021)",'6.GWP'!$G$4,0))))),0)</f>
        <v>0</v>
      </c>
      <c r="AU129" s="582">
        <f t="shared" si="78"/>
        <v>0</v>
      </c>
      <c r="AV129" s="471">
        <f t="shared" si="79"/>
        <v>0</v>
      </c>
      <c r="AW129" s="471">
        <f t="shared" si="80"/>
        <v>0</v>
      </c>
      <c r="AX129" s="471">
        <f t="shared" si="81"/>
        <v>0</v>
      </c>
      <c r="AY129" s="471">
        <f t="shared" si="82"/>
        <v>0</v>
      </c>
      <c r="AZ129" s="471">
        <f t="shared" si="83"/>
        <v>0</v>
      </c>
      <c r="BA129" s="583">
        <f t="shared" si="84"/>
        <v>0</v>
      </c>
      <c r="BB129" s="497">
        <f t="shared" si="85"/>
        <v>0</v>
      </c>
      <c r="BC129" s="471"/>
      <c r="BD129" s="473">
        <f t="shared" si="86"/>
        <v>0</v>
      </c>
      <c r="BI129" s="95" t="str">
        <f t="shared" si="87"/>
        <v/>
      </c>
      <c r="BJ129" s="95" t="str">
        <f t="shared" si="88"/>
        <v/>
      </c>
      <c r="BK129" s="95" t="str">
        <f t="shared" si="89"/>
        <v/>
      </c>
    </row>
    <row r="130" spans="2:63" customFormat="1" ht="77.5" hidden="1" customHeight="1">
      <c r="B130" s="763"/>
      <c r="C130" s="755"/>
      <c r="D130" s="767"/>
      <c r="E130" s="768"/>
      <c r="F130" s="557"/>
      <c r="G130" s="203" t="s">
        <v>3418</v>
      </c>
      <c r="H130" s="92">
        <f>'3.Summary'!D17/0.75</f>
        <v>0</v>
      </c>
      <c r="I130" s="184" t="s">
        <v>3419</v>
      </c>
      <c r="J130" s="94"/>
      <c r="K130" s="581" t="s">
        <v>3280</v>
      </c>
      <c r="L130" s="595">
        <v>0.48799999999999999</v>
      </c>
      <c r="M130" s="469" t="s">
        <v>3420</v>
      </c>
      <c r="N130" s="597" t="s">
        <v>3413</v>
      </c>
      <c r="O130" s="41"/>
      <c r="P130" s="41"/>
      <c r="Q130" s="37"/>
      <c r="R130" s="525"/>
      <c r="S130" s="525"/>
      <c r="T130" s="525"/>
      <c r="U130" s="525"/>
      <c r="V130" s="525"/>
      <c r="W130" s="525"/>
      <c r="X130" s="525"/>
      <c r="Y130" s="493" t="str">
        <f t="shared" si="68"/>
        <v>V</v>
      </c>
      <c r="Z130" s="468" t="str">
        <f t="shared" si="69"/>
        <v/>
      </c>
      <c r="AA130" s="468" t="str">
        <f t="shared" si="70"/>
        <v/>
      </c>
      <c r="AB130" s="468" t="str">
        <f t="shared" si="71"/>
        <v/>
      </c>
      <c r="AC130" s="468" t="str">
        <f t="shared" si="72"/>
        <v/>
      </c>
      <c r="AD130" s="468" t="str">
        <f t="shared" si="73"/>
        <v/>
      </c>
      <c r="AE130" s="494" t="str">
        <f t="shared" si="74"/>
        <v/>
      </c>
      <c r="AF130" s="577">
        <f t="shared" si="75"/>
        <v>0.48799999999999999</v>
      </c>
      <c r="AG130" s="468">
        <f>IFERROR(VLOOKUP($O130,#REF!,4,FALSE),0)</f>
        <v>0</v>
      </c>
      <c r="AH130" s="468">
        <f>IFERROR(VLOOKUP($O130,#REF!,6,FALSE),0)</f>
        <v>0</v>
      </c>
      <c r="AI130" s="468">
        <f>IFERROR(VLOOKUP($O130,#REF!,8,FALSE),0)</f>
        <v>0</v>
      </c>
      <c r="AJ130" s="468">
        <f>IFERROR(VLOOKUP($O130,#REF!,10,FALSE),0)</f>
        <v>0</v>
      </c>
      <c r="AK130" s="468">
        <f>IFERROR(VLOOKUP($O130,#REF!,12,FALSE),0)</f>
        <v>0</v>
      </c>
      <c r="AL130" s="468">
        <f>IFERROR(VLOOKUP($O130,#REF!,14,FALSE),0)</f>
        <v>0</v>
      </c>
      <c r="AM130" s="494" t="str">
        <f t="shared" si="76"/>
        <v>Diesel  {GLO}| market group for | APOS, U</v>
      </c>
      <c r="AN130" s="495">
        <f t="shared" si="77"/>
        <v>1</v>
      </c>
      <c r="AO130" s="470">
        <f>IF(Z130="V",IF('1.GHG Inventory Form'!$E$6="IPCC AR2 Report(1995)",'6.GWP'!$C$2,IF('1.GHG Inventory Form'!$E$6="IPCC AR3 Report(2001)",'6.GWP'!$D$2,IF('1.GHG Inventory Form'!$E$6="IPCC AR4 Report(2007)",'6.GWP'!$E$2,IF('1.GHG Inventory Form'!$E$6="IPCC AR5 Report(2013)",'6.GWP'!$F$2,IF('1.GHG Inventory Form'!$E$6="IPCC AR6 Report(2021)",'6.GWP'!$G$2,0))))),0)</f>
        <v>0</v>
      </c>
      <c r="AP130" s="470">
        <f>IF(AA130="V",IF('1.GHG Inventory Form'!$E$6="IPCC AR2 Report(1995)",'6.GWP'!$C$3,IF('1.GHG Inventory Form'!$E$6="IPCC AR3 Report(2001)",'6.GWP'!$D$3,IF('1.GHG Inventory Form'!$E$6="IPCC AR4 Report(2007)",'6.GWP'!$E$3,IF('1.GHG Inventory Form'!$E$6="IPCC AR5 Report(2013)",'6.GWP'!$F$3,IF('1.GHG Inventory Form'!$E$6="IPCC AR6 Report(2021)",'6.GWP'!$G$3,0))))),0)</f>
        <v>0</v>
      </c>
      <c r="AQ130" s="470">
        <f>IFERROR(IF(AB130="V",IF('1.GHG Inventory Form'!$E$6="IPCC AR2 Report(1995)",VLOOKUP($O130,'6.GWP'!$B$1:$G$173,2,FALSE),IF('1.GHG Inventory Form'!$E$6="IPCC AR3 Report(2001)",VLOOKUP($O130,'6.GWP'!$B$1:$G$173,3,FALSE),IF('1.GHG Inventory Form'!$E$6="IPCC AR4 Report(2007)",VLOOKUP($KQ35,'6.GWP'!$B$1:$G$173,4,FALSE),IF('1.GHG Inventory Form'!$E$6="IPCC AR5 Report(2013)",VLOOKUP($O130,'6.GWP'!$B$1:$G$173,5,FALSE),IF('1.GHG Inventory Form'!$E$6="IPCC AR6 Report(2021)",VLOOKUP($O130,'6.GWP'!$B$2:$G$173,6,FALSE),0))))),0),0)</f>
        <v>0</v>
      </c>
      <c r="AR130" s="470">
        <f>IFERROR(IF(AC130="V",IF('1.GHG Inventory Form'!$E$6="IPCC AR2 Report(1995)",VLOOKUP($O130,'6.GWP'!$B$1:$G$173,2,FALSE),IF('1.GHG Inventory Form'!$E$6="IPCC AR3 Report(2001)",VLOOKUP($O130,'6.GWP'!$B$1:$G$173,3,FALSE),IF('1.GHG Inventory Form'!$E$6="IPCC AR4 Report(2007)",VLOOKUP($KQ35,'6.GWP'!$B$1:$G$173,4,FALSE),IF('1.GHG Inventory Form'!$E$6="IPCC AR5 Report(2013)",VLOOKUP($O130,'6.GWP'!$B$1:$G$173,5,FALSE),IF('1.GHG Inventory Form'!$E$6="IPCC AR6 Report(2021)",VLOOKUP($O130,'6.GWP'!$B$2:$G$173,6,FALSE),0))))),0),0)</f>
        <v>0</v>
      </c>
      <c r="AS130" s="470">
        <f>IF(AD130="V",IF('1.GHG Inventory Form'!$E$6="IPCC AR2 Report(1995)",'6.GWP'!$C$5,IF('1.GHG Inventory Form'!$E$6="IPCC AR3 Report(2001)",'6.GWP'!$D$5,IF('1.GHG Inventory Form'!$E$6="IPCC AR4 Report(2007)",'6.GWP'!$E$5,IF('1.GHG Inventory Form'!$E$6="IPCC AR5 Report(2013)",'6.GWP'!$F$5,IF('1.GHG Inventory Form'!$E$6="IPCC AR6 Report(2021)",'6.GWP'!$G$5,0))))),0)</f>
        <v>0</v>
      </c>
      <c r="AT130" s="496">
        <f>IF(AE130="V",IF('1.GHG Inventory Form'!$E$6="IPCC AR2 Report(1995)",'6.GWP'!$C$4,IF('1.GHG Inventory Form'!$E$6="IPCC AR3 Report(2001)",'6.GWP'!$D$4,IF('1.GHG Inventory Form'!$E$6="IPCC AR4 Report(2007)",'6.GWP'!$E$4,IF('1.GHG Inventory Form'!$E$6="IPCC AR5 Report(2013)",'6.GWP'!$F$4,IF('1.GHG Inventory Form'!$E$6="IPCC AR6 Report(2021)",'6.GWP'!$G$4,0))))),0)</f>
        <v>0</v>
      </c>
      <c r="AU130" s="582">
        <f t="shared" si="78"/>
        <v>0</v>
      </c>
      <c r="AV130" s="471">
        <f t="shared" si="79"/>
        <v>0</v>
      </c>
      <c r="AW130" s="471">
        <f t="shared" si="80"/>
        <v>0</v>
      </c>
      <c r="AX130" s="471">
        <f t="shared" si="81"/>
        <v>0</v>
      </c>
      <c r="AY130" s="471">
        <f t="shared" si="82"/>
        <v>0</v>
      </c>
      <c r="AZ130" s="471">
        <f t="shared" si="83"/>
        <v>0</v>
      </c>
      <c r="BA130" s="583">
        <f t="shared" si="84"/>
        <v>0</v>
      </c>
      <c r="BB130" s="497">
        <f t="shared" si="85"/>
        <v>0</v>
      </c>
      <c r="BC130" s="471"/>
      <c r="BD130" s="473">
        <f t="shared" si="86"/>
        <v>0</v>
      </c>
      <c r="BI130" s="95" t="str">
        <f t="shared" si="87"/>
        <v/>
      </c>
      <c r="BJ130" s="95" t="str">
        <f t="shared" si="88"/>
        <v/>
      </c>
      <c r="BK130" s="95" t="str">
        <f t="shared" si="89"/>
        <v/>
      </c>
    </row>
    <row r="131" spans="2:63" customFormat="1" ht="93" hidden="1" customHeight="1">
      <c r="B131" s="763"/>
      <c r="C131" s="755"/>
      <c r="D131" s="767"/>
      <c r="E131" s="768"/>
      <c r="F131" s="557"/>
      <c r="G131" s="203" t="s">
        <v>3421</v>
      </c>
      <c r="H131" s="92">
        <f>'3.Summary'!D19/0.75</f>
        <v>0</v>
      </c>
      <c r="I131" s="184" t="s">
        <v>3422</v>
      </c>
      <c r="J131" s="94"/>
      <c r="K131" s="581" t="s">
        <v>3280</v>
      </c>
      <c r="L131" s="595">
        <v>0.62</v>
      </c>
      <c r="M131" s="469" t="s">
        <v>3423</v>
      </c>
      <c r="N131" s="597" t="s">
        <v>3417</v>
      </c>
      <c r="O131" s="41"/>
      <c r="P131" s="41"/>
      <c r="Q131" s="37"/>
      <c r="R131" s="525"/>
      <c r="S131" s="525"/>
      <c r="T131" s="525"/>
      <c r="U131" s="525"/>
      <c r="V131" s="525"/>
      <c r="W131" s="525"/>
      <c r="X131" s="525"/>
      <c r="Y131" s="493" t="str">
        <f t="shared" si="68"/>
        <v>V</v>
      </c>
      <c r="Z131" s="468" t="str">
        <f t="shared" si="69"/>
        <v/>
      </c>
      <c r="AA131" s="468" t="str">
        <f t="shared" si="70"/>
        <v/>
      </c>
      <c r="AB131" s="468" t="str">
        <f t="shared" si="71"/>
        <v/>
      </c>
      <c r="AC131" s="468" t="str">
        <f t="shared" si="72"/>
        <v/>
      </c>
      <c r="AD131" s="468" t="str">
        <f t="shared" si="73"/>
        <v/>
      </c>
      <c r="AE131" s="494" t="str">
        <f t="shared" si="74"/>
        <v/>
      </c>
      <c r="AF131" s="577">
        <f t="shared" si="75"/>
        <v>0.62</v>
      </c>
      <c r="AG131" s="468">
        <f>IFERROR(VLOOKUP($O131,#REF!,4,FALSE),0)</f>
        <v>0</v>
      </c>
      <c r="AH131" s="468">
        <f>IFERROR(VLOOKUP($O131,#REF!,6,FALSE),0)</f>
        <v>0</v>
      </c>
      <c r="AI131" s="468">
        <f>IFERROR(VLOOKUP($O131,#REF!,8,FALSE),0)</f>
        <v>0</v>
      </c>
      <c r="AJ131" s="468">
        <f>IFERROR(VLOOKUP($O131,#REF!,10,FALSE),0)</f>
        <v>0</v>
      </c>
      <c r="AK131" s="468">
        <f>IFERROR(VLOOKUP($O131,#REF!,12,FALSE),0)</f>
        <v>0</v>
      </c>
      <c r="AL131" s="468">
        <f>IFERROR(VLOOKUP($O131,#REF!,14,FALSE),0)</f>
        <v>0</v>
      </c>
      <c r="AM131" s="494" t="str">
        <f t="shared" si="76"/>
        <v>Petrol, unleaded {RoW}| market for | APOS, U</v>
      </c>
      <c r="AN131" s="495">
        <f t="shared" si="77"/>
        <v>1</v>
      </c>
      <c r="AO131" s="470">
        <f>IF(Z131="V",IF('1.GHG Inventory Form'!$E$6="IPCC AR2 Report(1995)",'6.GWP'!$C$2,IF('1.GHG Inventory Form'!$E$6="IPCC AR3 Report(2001)",'6.GWP'!$D$2,IF('1.GHG Inventory Form'!$E$6="IPCC AR4 Report(2007)",'6.GWP'!$E$2,IF('1.GHG Inventory Form'!$E$6="IPCC AR5 Report(2013)",'6.GWP'!$F$2,IF('1.GHG Inventory Form'!$E$6="IPCC AR6 Report(2021)",'6.GWP'!$G$2,0))))),0)</f>
        <v>0</v>
      </c>
      <c r="AP131" s="470">
        <f>IF(AA131="V",IF('1.GHG Inventory Form'!$E$6="IPCC AR2 Report(1995)",'6.GWP'!$C$3,IF('1.GHG Inventory Form'!$E$6="IPCC AR3 Report(2001)",'6.GWP'!$D$3,IF('1.GHG Inventory Form'!$E$6="IPCC AR4 Report(2007)",'6.GWP'!$E$3,IF('1.GHG Inventory Form'!$E$6="IPCC AR5 Report(2013)",'6.GWP'!$F$3,IF('1.GHG Inventory Form'!$E$6="IPCC AR6 Report(2021)",'6.GWP'!$G$3,0))))),0)</f>
        <v>0</v>
      </c>
      <c r="AQ131" s="470">
        <f>IFERROR(IF(AB131="V",IF('1.GHG Inventory Form'!$E$6="IPCC AR2 Report(1995)",VLOOKUP($O131,'6.GWP'!$B$1:$G$173,2,FALSE),IF('1.GHG Inventory Form'!$E$6="IPCC AR3 Report(2001)",VLOOKUP($O131,'6.GWP'!$B$1:$G$173,3,FALSE),IF('1.GHG Inventory Form'!$E$6="IPCC AR4 Report(2007)",VLOOKUP($KQ39,'6.GWP'!$B$1:$G$173,4,FALSE),IF('1.GHG Inventory Form'!$E$6="IPCC AR5 Report(2013)",VLOOKUP($O131,'6.GWP'!$B$1:$G$173,5,FALSE),IF('1.GHG Inventory Form'!$E$6="IPCC AR6 Report(2021)",VLOOKUP($O131,'6.GWP'!$B$2:$G$173,6,FALSE),0))))),0),0)</f>
        <v>0</v>
      </c>
      <c r="AR131" s="470">
        <f>IFERROR(IF(AC131="V",IF('1.GHG Inventory Form'!$E$6="IPCC AR2 Report(1995)",VLOOKUP($O131,'6.GWP'!$B$1:$G$173,2,FALSE),IF('1.GHG Inventory Form'!$E$6="IPCC AR3 Report(2001)",VLOOKUP($O131,'6.GWP'!$B$1:$G$173,3,FALSE),IF('1.GHG Inventory Form'!$E$6="IPCC AR4 Report(2007)",VLOOKUP($KQ39,'6.GWP'!$B$1:$G$173,4,FALSE),IF('1.GHG Inventory Form'!$E$6="IPCC AR5 Report(2013)",VLOOKUP($O131,'6.GWP'!$B$1:$G$173,5,FALSE),IF('1.GHG Inventory Form'!$E$6="IPCC AR6 Report(2021)",VLOOKUP($O131,'6.GWP'!$B$2:$G$173,6,FALSE),0))))),0),0)</f>
        <v>0</v>
      </c>
      <c r="AS131" s="470">
        <f>IF(AD131="V",IF('1.GHG Inventory Form'!$E$6="IPCC AR2 Report(1995)",'6.GWP'!$C$5,IF('1.GHG Inventory Form'!$E$6="IPCC AR3 Report(2001)",'6.GWP'!$D$5,IF('1.GHG Inventory Form'!$E$6="IPCC AR4 Report(2007)",'6.GWP'!$E$5,IF('1.GHG Inventory Form'!$E$6="IPCC AR5 Report(2013)",'6.GWP'!$F$5,IF('1.GHG Inventory Form'!$E$6="IPCC AR6 Report(2021)",'6.GWP'!$G$5,0))))),0)</f>
        <v>0</v>
      </c>
      <c r="AT131" s="496">
        <f>IF(AE131="V",IF('1.GHG Inventory Form'!$E$6="IPCC AR2 Report(1995)",'6.GWP'!$C$4,IF('1.GHG Inventory Form'!$E$6="IPCC AR3 Report(2001)",'6.GWP'!$D$4,IF('1.GHG Inventory Form'!$E$6="IPCC AR4 Report(2007)",'6.GWP'!$E$4,IF('1.GHG Inventory Form'!$E$6="IPCC AR5 Report(2013)",'6.GWP'!$F$4,IF('1.GHG Inventory Form'!$E$6="IPCC AR6 Report(2021)",'6.GWP'!$G$4,0))))),0)</f>
        <v>0</v>
      </c>
      <c r="AU131" s="582">
        <f t="shared" si="78"/>
        <v>0</v>
      </c>
      <c r="AV131" s="471">
        <f t="shared" si="79"/>
        <v>0</v>
      </c>
      <c r="AW131" s="471">
        <f t="shared" si="80"/>
        <v>0</v>
      </c>
      <c r="AX131" s="471">
        <f t="shared" si="81"/>
        <v>0</v>
      </c>
      <c r="AY131" s="471">
        <f t="shared" si="82"/>
        <v>0</v>
      </c>
      <c r="AZ131" s="471">
        <f t="shared" si="83"/>
        <v>0</v>
      </c>
      <c r="BA131" s="583">
        <f t="shared" si="84"/>
        <v>0</v>
      </c>
      <c r="BB131" s="497">
        <f t="shared" si="85"/>
        <v>0</v>
      </c>
      <c r="BC131" s="471"/>
      <c r="BD131" s="473">
        <f t="shared" si="86"/>
        <v>0</v>
      </c>
      <c r="BI131" s="95" t="str">
        <f t="shared" si="87"/>
        <v/>
      </c>
      <c r="BJ131" s="95" t="str">
        <f t="shared" si="88"/>
        <v/>
      </c>
      <c r="BK131" s="95" t="str">
        <f t="shared" si="89"/>
        <v/>
      </c>
    </row>
    <row r="132" spans="2:63" customFormat="1" ht="50" customHeight="1" thickBot="1">
      <c r="B132" s="763"/>
      <c r="C132" s="756"/>
      <c r="D132" s="769"/>
      <c r="E132" s="770"/>
      <c r="F132" s="598" t="s">
        <v>3342</v>
      </c>
      <c r="G132" s="599" t="s">
        <v>3424</v>
      </c>
      <c r="H132" s="261">
        <v>423.33</v>
      </c>
      <c r="I132" s="600" t="str">
        <f>IFERROR(IF(K132="","請選擇自訂/預設係數",IF(K132="預設值Default",MID(M132,FIND("/",M132)+1,4),IF(K132="自訂值Custom Value",MID(P132,FIND("/",P132)+1,4)))),"請填寫自訂排放係數單位Please fill in Custom Emission Factor Unit")</f>
        <v>ton</v>
      </c>
      <c r="J132" s="266"/>
      <c r="K132" s="601" t="s">
        <v>3280</v>
      </c>
      <c r="L132" s="602">
        <v>7.8799999999999996E-4</v>
      </c>
      <c r="M132" s="522" t="s">
        <v>3425</v>
      </c>
      <c r="N132" s="603" t="s">
        <v>3426</v>
      </c>
      <c r="O132" s="111"/>
      <c r="P132" s="111"/>
      <c r="Q132" s="188"/>
      <c r="R132" s="525"/>
      <c r="S132" s="525"/>
      <c r="T132" s="525"/>
      <c r="U132" s="525"/>
      <c r="V132" s="525"/>
      <c r="W132" s="525"/>
      <c r="X132" s="525"/>
      <c r="Y132" s="493" t="str">
        <f t="shared" si="68"/>
        <v>V</v>
      </c>
      <c r="Z132" s="468" t="str">
        <f t="shared" si="69"/>
        <v/>
      </c>
      <c r="AA132" s="468" t="str">
        <f t="shared" si="70"/>
        <v/>
      </c>
      <c r="AB132" s="468" t="str">
        <f t="shared" si="71"/>
        <v/>
      </c>
      <c r="AC132" s="468" t="str">
        <f t="shared" si="72"/>
        <v/>
      </c>
      <c r="AD132" s="468" t="str">
        <f t="shared" si="73"/>
        <v/>
      </c>
      <c r="AE132" s="494" t="str">
        <f t="shared" si="74"/>
        <v/>
      </c>
      <c r="AF132" s="577">
        <f t="shared" si="75"/>
        <v>7.8799999999999996E-4</v>
      </c>
      <c r="AG132" s="468">
        <f>IFERROR(VLOOKUP($O132,#REF!,4,FALSE),0)</f>
        <v>0</v>
      </c>
      <c r="AH132" s="468">
        <f>IFERROR(VLOOKUP($O132,#REF!,6,FALSE),0)</f>
        <v>0</v>
      </c>
      <c r="AI132" s="468">
        <f>IFERROR(VLOOKUP($O132,#REF!,8,FALSE),0)</f>
        <v>0</v>
      </c>
      <c r="AJ132" s="468">
        <f>IFERROR(VLOOKUP($O132,#REF!,10,FALSE),0)</f>
        <v>0</v>
      </c>
      <c r="AK132" s="468">
        <f>IFERROR(VLOOKUP($O132,#REF!,12,FALSE),0)</f>
        <v>0</v>
      </c>
      <c r="AL132" s="468">
        <f>IFERROR(VLOOKUP($O132,#REF!,14,FALSE),0)</f>
        <v>0</v>
      </c>
      <c r="AM132" s="494" t="str">
        <f t="shared" si="76"/>
        <v>Simapro9.4.0.2-Tap water {GLO}| market group for | Cut-off, U</v>
      </c>
      <c r="AN132" s="509">
        <f t="shared" si="77"/>
        <v>1</v>
      </c>
      <c r="AO132" s="510">
        <f>IF(Z132="V",IF('1.GHG Inventory Form'!$E$6="IPCC AR2 Report(1995)",'6.GWP'!$C$2,IF('1.GHG Inventory Form'!$E$6="IPCC AR3 Report(2001)",'6.GWP'!$D$2,IF('1.GHG Inventory Form'!$E$6="IPCC AR4 Report(2007)",'6.GWP'!$E$2,IF('1.GHG Inventory Form'!$E$6="IPCC AR5 Report(2013)",'6.GWP'!$F$2,IF('1.GHG Inventory Form'!$E$6="IPCC AR6 Report(2021)",'6.GWP'!$G$2,0))))),0)</f>
        <v>0</v>
      </c>
      <c r="AP132" s="510">
        <f>IF(AA132="V",IF('1.GHG Inventory Form'!$E$6="IPCC AR2 Report(1995)",'6.GWP'!$C$3,IF('1.GHG Inventory Form'!$E$6="IPCC AR3 Report(2001)",'6.GWP'!$D$3,IF('1.GHG Inventory Form'!$E$6="IPCC AR4 Report(2007)",'6.GWP'!$E$3,IF('1.GHG Inventory Form'!$E$6="IPCC AR5 Report(2013)",'6.GWP'!$F$3,IF('1.GHG Inventory Form'!$E$6="IPCC AR6 Report(2021)",'6.GWP'!$G$3,0))))),0)</f>
        <v>0</v>
      </c>
      <c r="AQ132" s="510">
        <f>IFERROR(IF(AB132="V",IF('1.GHG Inventory Form'!$E$6="IPCC AR2 Report(1995)",VLOOKUP($O132,'6.GWP'!$B$1:$G$173,2,FALSE),IF('1.GHG Inventory Form'!$E$6="IPCC AR3 Report(2001)",VLOOKUP($O132,'6.GWP'!$B$1:$G$173,3,FALSE),IF('1.GHG Inventory Form'!$E$6="IPCC AR4 Report(2007)",VLOOKUP($KQ40,'6.GWP'!$B$1:$G$173,4,FALSE),IF('1.GHG Inventory Form'!$E$6="IPCC AR5 Report(2013)",VLOOKUP($O132,'6.GWP'!$B$1:$G$173,5,FALSE),IF('1.GHG Inventory Form'!$E$6="IPCC AR6 Report(2021)",VLOOKUP($O132,'6.GWP'!$B$2:$G$173,6,FALSE),0))))),0),0)</f>
        <v>0</v>
      </c>
      <c r="AR132" s="510">
        <f>IFERROR(IF(AC132="V",IF('1.GHG Inventory Form'!$E$6="IPCC AR2 Report(1995)",VLOOKUP($O132,'6.GWP'!$B$1:$G$173,2,FALSE),IF('1.GHG Inventory Form'!$E$6="IPCC AR3 Report(2001)",VLOOKUP($O132,'6.GWP'!$B$1:$G$173,3,FALSE),IF('1.GHG Inventory Form'!$E$6="IPCC AR4 Report(2007)",VLOOKUP($KQ40,'6.GWP'!$B$1:$G$173,4,FALSE),IF('1.GHG Inventory Form'!$E$6="IPCC AR5 Report(2013)",VLOOKUP($O132,'6.GWP'!$B$1:$G$173,5,FALSE),IF('1.GHG Inventory Form'!$E$6="IPCC AR6 Report(2021)",VLOOKUP($O132,'6.GWP'!$B$2:$G$173,6,FALSE),0))))),0),0)</f>
        <v>0</v>
      </c>
      <c r="AS132" s="510">
        <f>IF(AD132="V",IF('1.GHG Inventory Form'!$E$6="IPCC AR2 Report(1995)",'6.GWP'!$C$5,IF('1.GHG Inventory Form'!$E$6="IPCC AR3 Report(2001)",'6.GWP'!$D$5,IF('1.GHG Inventory Form'!$E$6="IPCC AR4 Report(2007)",'6.GWP'!$E$5,IF('1.GHG Inventory Form'!$E$6="IPCC AR5 Report(2013)",'6.GWP'!$F$5,IF('1.GHG Inventory Form'!$E$6="IPCC AR6 Report(2021)",'6.GWP'!$G$5,0))))),0)</f>
        <v>0</v>
      </c>
      <c r="AT132" s="511">
        <f>IF(AE132="V",IF('1.GHG Inventory Form'!$E$6="IPCC AR2 Report(1995)",'6.GWP'!$C$4,IF('1.GHG Inventory Form'!$E$6="IPCC AR3 Report(2001)",'6.GWP'!$D$4,IF('1.GHG Inventory Form'!$E$6="IPCC AR4 Report(2007)",'6.GWP'!$E$4,IF('1.GHG Inventory Form'!$E$6="IPCC AR5 Report(2013)",'6.GWP'!$F$4,IF('1.GHG Inventory Form'!$E$6="IPCC AR6 Report(2021)",'6.GWP'!$G$4,0))))),0)</f>
        <v>0</v>
      </c>
      <c r="AU132" s="561">
        <f t="shared" ref="AU132:BA132" si="90">IFERROR($H132*AF132*AN132,"")</f>
        <v>0.33358403999999997</v>
      </c>
      <c r="AV132" s="561">
        <f t="shared" si="90"/>
        <v>0</v>
      </c>
      <c r="AW132" s="561">
        <f t="shared" si="90"/>
        <v>0</v>
      </c>
      <c r="AX132" s="561">
        <f t="shared" si="90"/>
        <v>0</v>
      </c>
      <c r="AY132" s="561">
        <f t="shared" si="90"/>
        <v>0</v>
      </c>
      <c r="AZ132" s="561">
        <f t="shared" si="90"/>
        <v>0</v>
      </c>
      <c r="BA132" s="561">
        <f t="shared" si="90"/>
        <v>0</v>
      </c>
      <c r="BB132" s="513">
        <f t="shared" si="85"/>
        <v>0.33360000000000001</v>
      </c>
      <c r="BC132" s="523"/>
      <c r="BD132" s="515">
        <f t="shared" si="86"/>
        <v>3.5884897255816506E-3</v>
      </c>
      <c r="BI132" s="95" t="str">
        <f t="shared" si="87"/>
        <v>自來水
tap water</v>
      </c>
      <c r="BJ132" s="95" t="str">
        <f t="shared" si="88"/>
        <v/>
      </c>
      <c r="BK132" s="95" t="str">
        <f t="shared" si="89"/>
        <v>Simapro9.4.0.2-Tap water {GLO}| market group for | Cut-off, U</v>
      </c>
    </row>
    <row r="133" spans="2:63" customFormat="1" ht="16" hidden="1" customHeight="1">
      <c r="B133" s="763"/>
      <c r="C133" s="755">
        <v>4.2</v>
      </c>
      <c r="D133" s="759" t="s">
        <v>3427</v>
      </c>
      <c r="E133" s="760"/>
      <c r="F133" s="576"/>
      <c r="G133" s="604" t="s">
        <v>3428</v>
      </c>
      <c r="H133" s="262"/>
      <c r="I133" s="605"/>
      <c r="J133" s="267"/>
      <c r="K133" s="606"/>
      <c r="L133" s="218"/>
      <c r="M133" s="218"/>
      <c r="N133" s="209"/>
      <c r="O133" s="189"/>
      <c r="P133" s="189"/>
      <c r="Q133" s="190"/>
      <c r="R133" s="525"/>
      <c r="S133" s="525"/>
      <c r="T133" s="525"/>
      <c r="U133" s="525"/>
      <c r="V133" s="525"/>
      <c r="W133" s="525"/>
      <c r="X133" s="525"/>
      <c r="Y133" s="493" t="str">
        <f t="shared" si="68"/>
        <v/>
      </c>
      <c r="Z133" s="468" t="str">
        <f t="shared" si="69"/>
        <v/>
      </c>
      <c r="AA133" s="468" t="str">
        <f t="shared" si="70"/>
        <v/>
      </c>
      <c r="AB133" s="468" t="str">
        <f t="shared" si="71"/>
        <v/>
      </c>
      <c r="AC133" s="468" t="str">
        <f t="shared" si="72"/>
        <v/>
      </c>
      <c r="AD133" s="468" t="str">
        <f t="shared" si="73"/>
        <v/>
      </c>
      <c r="AE133" s="494" t="str">
        <f t="shared" si="74"/>
        <v/>
      </c>
      <c r="AF133" s="577">
        <f t="shared" si="75"/>
        <v>0</v>
      </c>
      <c r="AG133" s="468">
        <f>IFERROR(VLOOKUP($O133,#REF!,4,FALSE),0)</f>
        <v>0</v>
      </c>
      <c r="AH133" s="468">
        <f>IFERROR(VLOOKUP($O133,#REF!,6,FALSE),0)</f>
        <v>0</v>
      </c>
      <c r="AI133" s="468">
        <f>IFERROR(VLOOKUP($O133,#REF!,8,FALSE),0)</f>
        <v>0</v>
      </c>
      <c r="AJ133" s="468">
        <f>IFERROR(VLOOKUP($O133,#REF!,10,FALSE),0)</f>
        <v>0</v>
      </c>
      <c r="AK133" s="468">
        <f>IFERROR(VLOOKUP($O133,#REF!,12,FALSE),0)</f>
        <v>0</v>
      </c>
      <c r="AL133" s="468">
        <f>IFERROR(VLOOKUP($O133,#REF!,14,FALSE),0)</f>
        <v>0</v>
      </c>
      <c r="AM133" s="494">
        <f t="shared" si="76"/>
        <v>0</v>
      </c>
      <c r="AN133" s="488">
        <f t="shared" si="77"/>
        <v>0</v>
      </c>
      <c r="AO133" s="461">
        <f>IF(Z133="V",IF('1.GHG Inventory Form'!$E$6="IPCC AR2 Report(1995)",'6.GWP'!$C$2,IF('1.GHG Inventory Form'!$E$6="IPCC AR3 Report(2001)",'6.GWP'!$D$2,IF('1.GHG Inventory Form'!$E$6="IPCC AR4 Report(2007)",'6.GWP'!$E$2,IF('1.GHG Inventory Form'!$E$6="IPCC AR5 Report(2013)",'6.GWP'!$F$2,IF('1.GHG Inventory Form'!$E$6="IPCC AR6 Report(2021)",'6.GWP'!$G$2,0))))),0)</f>
        <v>0</v>
      </c>
      <c r="AP133" s="461">
        <f>IF(AA133="V",IF('1.GHG Inventory Form'!$E$6="IPCC AR2 Report(1995)",'6.GWP'!$C$3,IF('1.GHG Inventory Form'!$E$6="IPCC AR3 Report(2001)",'6.GWP'!$D$3,IF('1.GHG Inventory Form'!$E$6="IPCC AR4 Report(2007)",'6.GWP'!$E$3,IF('1.GHG Inventory Form'!$E$6="IPCC AR5 Report(2013)",'6.GWP'!$F$3,IF('1.GHG Inventory Form'!$E$6="IPCC AR6 Report(2021)",'6.GWP'!$G$3,0))))),0)</f>
        <v>0</v>
      </c>
      <c r="AQ133" s="461">
        <f>IFERROR(IF(AB133="V",IF('1.GHG Inventory Form'!$E$6="IPCC AR2 Report(1995)",VLOOKUP($O133,'6.GWP'!$B$1:$G$173,2,FALSE),IF('1.GHG Inventory Form'!$E$6="IPCC AR3 Report(2001)",VLOOKUP($O133,'6.GWP'!$B$1:$G$173,3,FALSE),IF('1.GHG Inventory Form'!$E$6="IPCC AR4 Report(2007)",VLOOKUP($KQ46,'6.GWP'!$B$1:$G$173,4,FALSE),IF('1.GHG Inventory Form'!$E$6="IPCC AR5 Report(2013)",VLOOKUP($O133,'6.GWP'!$B$1:$G$173,5,FALSE),IF('1.GHG Inventory Form'!$E$6="IPCC AR6 Report(2021)",VLOOKUP($O133,'6.GWP'!$B$2:$G$173,6,FALSE),0))))),0),0)</f>
        <v>0</v>
      </c>
      <c r="AR133" s="461">
        <f>IFERROR(IF(AC133="V",IF('1.GHG Inventory Form'!$E$6="IPCC AR2 Report(1995)",VLOOKUP($O133,'6.GWP'!$B$1:$G$173,2,FALSE),IF('1.GHG Inventory Form'!$E$6="IPCC AR3 Report(2001)",VLOOKUP($O133,'6.GWP'!$B$1:$G$173,3,FALSE),IF('1.GHG Inventory Form'!$E$6="IPCC AR4 Report(2007)",VLOOKUP($KQ46,'6.GWP'!$B$1:$G$173,4,FALSE),IF('1.GHG Inventory Form'!$E$6="IPCC AR5 Report(2013)",VLOOKUP($O133,'6.GWP'!$B$1:$G$173,5,FALSE),IF('1.GHG Inventory Form'!$E$6="IPCC AR6 Report(2021)",VLOOKUP($O133,'6.GWP'!$B$2:$G$173,6,FALSE),0))))),0),0)</f>
        <v>0</v>
      </c>
      <c r="AS133" s="461">
        <f>IF(AD133="V",IF('1.GHG Inventory Form'!$E$6="IPCC AR2 Report(1995)",'6.GWP'!$C$5,IF('1.GHG Inventory Form'!$E$6="IPCC AR3 Report(2001)",'6.GWP'!$D$5,IF('1.GHG Inventory Form'!$E$6="IPCC AR4 Report(2007)",'6.GWP'!$E$5,IF('1.GHG Inventory Form'!$E$6="IPCC AR5 Report(2013)",'6.GWP'!$F$5,IF('1.GHG Inventory Form'!$E$6="IPCC AR6 Report(2021)",'6.GWP'!$G$5,0))))),0)</f>
        <v>0</v>
      </c>
      <c r="AT133" s="489">
        <f>IF(AE133="V",IF('1.GHG Inventory Form'!$E$6="IPCC AR2 Report(1995)",'6.GWP'!$C$4,IF('1.GHG Inventory Form'!$E$6="IPCC AR3 Report(2001)",'6.GWP'!$D$4,IF('1.GHG Inventory Form'!$E$6="IPCC AR4 Report(2007)",'6.GWP'!$E$4,IF('1.GHG Inventory Form'!$E$6="IPCC AR5 Report(2013)",'6.GWP'!$F$4,IF('1.GHG Inventory Form'!$E$6="IPCC AR6 Report(2021)",'6.GWP'!$G$4,0))))),0)</f>
        <v>0</v>
      </c>
      <c r="AU133" s="438">
        <f t="shared" ref="AU133:BA140" si="91">IFERROR($L133*AF133*AN133,"")</f>
        <v>0</v>
      </c>
      <c r="AV133" s="438">
        <f t="shared" si="91"/>
        <v>0</v>
      </c>
      <c r="AW133" s="438">
        <f t="shared" si="91"/>
        <v>0</v>
      </c>
      <c r="AX133" s="438">
        <f t="shared" si="91"/>
        <v>0</v>
      </c>
      <c r="AY133" s="438">
        <f t="shared" si="91"/>
        <v>0</v>
      </c>
      <c r="AZ133" s="438">
        <f t="shared" si="91"/>
        <v>0</v>
      </c>
      <c r="BA133" s="438">
        <f t="shared" si="91"/>
        <v>0</v>
      </c>
      <c r="BB133" s="490">
        <f t="shared" si="85"/>
        <v>0</v>
      </c>
      <c r="BC133" s="462"/>
      <c r="BD133" s="464">
        <f t="shared" si="86"/>
        <v>0</v>
      </c>
      <c r="BI133" s="95" t="str">
        <f t="shared" si="87"/>
        <v/>
      </c>
      <c r="BJ133" s="95" t="str">
        <f t="shared" si="88"/>
        <v/>
      </c>
      <c r="BK133" s="95" t="str">
        <f t="shared" si="89"/>
        <v/>
      </c>
    </row>
    <row r="134" spans="2:63" customFormat="1" ht="16" hidden="1" customHeight="1">
      <c r="B134" s="763"/>
      <c r="C134" s="755"/>
      <c r="D134" s="759"/>
      <c r="E134" s="760"/>
      <c r="F134" s="581"/>
      <c r="G134" s="595" t="s">
        <v>3429</v>
      </c>
      <c r="H134" s="263"/>
      <c r="I134" s="559"/>
      <c r="J134" s="268"/>
      <c r="K134" s="465"/>
      <c r="L134" s="219"/>
      <c r="M134" s="219"/>
      <c r="N134" s="211"/>
      <c r="O134" s="110"/>
      <c r="P134" s="110"/>
      <c r="Q134" s="191"/>
      <c r="R134" s="525"/>
      <c r="S134" s="525"/>
      <c r="T134" s="525"/>
      <c r="U134" s="525"/>
      <c r="V134" s="525"/>
      <c r="W134" s="525"/>
      <c r="X134" s="525"/>
      <c r="Y134" s="493" t="str">
        <f t="shared" ref="Y134:Y167" si="92">IF(AF134&gt;0.0000000001,"V","")</f>
        <v/>
      </c>
      <c r="Z134" s="468" t="str">
        <f t="shared" ref="Z134:Z167" si="93">IF(AG134&gt;0.0000000001,"V","")</f>
        <v/>
      </c>
      <c r="AA134" s="468" t="str">
        <f t="shared" ref="AA134:AA167" si="94">IF(AH134&gt;0.0000000001,"V","")</f>
        <v/>
      </c>
      <c r="AB134" s="468" t="str">
        <f t="shared" ref="AB134:AB167" si="95">IF(AI134&gt;0.0000000001,"V","")</f>
        <v/>
      </c>
      <c r="AC134" s="468" t="str">
        <f t="shared" ref="AC134:AC167" si="96">IF(AJ134&gt;0.0000000001,"V","")</f>
        <v/>
      </c>
      <c r="AD134" s="468" t="str">
        <f t="shared" ref="AD134:AD167" si="97">IF(AK134&gt;0.0000000001,"V","")</f>
        <v/>
      </c>
      <c r="AE134" s="494" t="str">
        <f t="shared" ref="AE134:AE167" si="98">IF(AL134&gt;0.0000000001,"V","")</f>
        <v/>
      </c>
      <c r="AF134" s="577">
        <f t="shared" ref="AF134:AF167" si="99">IFERROR(IF(K134="預設值Default",L134,IF(K134="自訂值Custom Value",O134,0)),0)</f>
        <v>0</v>
      </c>
      <c r="AG134" s="468">
        <f>IFERROR(VLOOKUP($O134,#REF!,4,FALSE),0)</f>
        <v>0</v>
      </c>
      <c r="AH134" s="468">
        <f>IFERROR(VLOOKUP($O134,#REF!,6,FALSE),0)</f>
        <v>0</v>
      </c>
      <c r="AI134" s="468">
        <f>IFERROR(VLOOKUP($O134,#REF!,8,FALSE),0)</f>
        <v>0</v>
      </c>
      <c r="AJ134" s="468">
        <f>IFERROR(VLOOKUP($O134,#REF!,10,FALSE),0)</f>
        <v>0</v>
      </c>
      <c r="AK134" s="468">
        <f>IFERROR(VLOOKUP($O134,#REF!,12,FALSE),0)</f>
        <v>0</v>
      </c>
      <c r="AL134" s="468">
        <f>IFERROR(VLOOKUP($O134,#REF!,14,FALSE),0)</f>
        <v>0</v>
      </c>
      <c r="AM134" s="494">
        <f t="shared" ref="AM134:AM167" si="100">IFERROR(IF(K134="預設值Default",N134,IF(K134="自訂值Custom Value",Q134,0)),0)</f>
        <v>0</v>
      </c>
      <c r="AN134" s="495">
        <f t="shared" ref="AN134:AN167" si="101">IF(Y134="V",1,0)</f>
        <v>0</v>
      </c>
      <c r="AO134" s="470">
        <f>IF(Z134="V",IF('1.GHG Inventory Form'!$E$6="IPCC AR2 Report(1995)",'6.GWP'!$C$2,IF('1.GHG Inventory Form'!$E$6="IPCC AR3 Report(2001)",'6.GWP'!$D$2,IF('1.GHG Inventory Form'!$E$6="IPCC AR4 Report(2007)",'6.GWP'!$E$2,IF('1.GHG Inventory Form'!$E$6="IPCC AR5 Report(2013)",'6.GWP'!$F$2,IF('1.GHG Inventory Form'!$E$6="IPCC AR6 Report(2021)",'6.GWP'!$G$2,0))))),0)</f>
        <v>0</v>
      </c>
      <c r="AP134" s="470">
        <f>IF(AA134="V",IF('1.GHG Inventory Form'!$E$6="IPCC AR2 Report(1995)",'6.GWP'!$C$3,IF('1.GHG Inventory Form'!$E$6="IPCC AR3 Report(2001)",'6.GWP'!$D$3,IF('1.GHG Inventory Form'!$E$6="IPCC AR4 Report(2007)",'6.GWP'!$E$3,IF('1.GHG Inventory Form'!$E$6="IPCC AR5 Report(2013)",'6.GWP'!$F$3,IF('1.GHG Inventory Form'!$E$6="IPCC AR6 Report(2021)",'6.GWP'!$G$3,0))))),0)</f>
        <v>0</v>
      </c>
      <c r="AQ134" s="470">
        <f>IFERROR(IF(AB134="V",IF('1.GHG Inventory Form'!$E$6="IPCC AR2 Report(1995)",VLOOKUP($O134,'6.GWP'!$B$1:$G$173,2,FALSE),IF('1.GHG Inventory Form'!$E$6="IPCC AR3 Report(2001)",VLOOKUP($O134,'6.GWP'!$B$1:$G$173,3,FALSE),IF('1.GHG Inventory Form'!$E$6="IPCC AR4 Report(2007)",VLOOKUP($KQ47,'6.GWP'!$B$1:$G$173,4,FALSE),IF('1.GHG Inventory Form'!$E$6="IPCC AR5 Report(2013)",VLOOKUP($O134,'6.GWP'!$B$1:$G$173,5,FALSE),IF('1.GHG Inventory Form'!$E$6="IPCC AR6 Report(2021)",VLOOKUP($O134,'6.GWP'!$B$2:$G$173,6,FALSE),0))))),0),0)</f>
        <v>0</v>
      </c>
      <c r="AR134" s="470">
        <f>IFERROR(IF(AC134="V",IF('1.GHG Inventory Form'!$E$6="IPCC AR2 Report(1995)",VLOOKUP($O134,'6.GWP'!$B$1:$G$173,2,FALSE),IF('1.GHG Inventory Form'!$E$6="IPCC AR3 Report(2001)",VLOOKUP($O134,'6.GWP'!$B$1:$G$173,3,FALSE),IF('1.GHG Inventory Form'!$E$6="IPCC AR4 Report(2007)",VLOOKUP($KQ47,'6.GWP'!$B$1:$G$173,4,FALSE),IF('1.GHG Inventory Form'!$E$6="IPCC AR5 Report(2013)",VLOOKUP($O134,'6.GWP'!$B$1:$G$173,5,FALSE),IF('1.GHG Inventory Form'!$E$6="IPCC AR6 Report(2021)",VLOOKUP($O134,'6.GWP'!$B$2:$G$173,6,FALSE),0))))),0),0)</f>
        <v>0</v>
      </c>
      <c r="AS134" s="470">
        <f>IF(AD134="V",IF('1.GHG Inventory Form'!$E$6="IPCC AR2 Report(1995)",'6.GWP'!$C$5,IF('1.GHG Inventory Form'!$E$6="IPCC AR3 Report(2001)",'6.GWP'!$D$5,IF('1.GHG Inventory Form'!$E$6="IPCC AR4 Report(2007)",'6.GWP'!$E$5,IF('1.GHG Inventory Form'!$E$6="IPCC AR5 Report(2013)",'6.GWP'!$F$5,IF('1.GHG Inventory Form'!$E$6="IPCC AR6 Report(2021)",'6.GWP'!$G$5,0))))),0)</f>
        <v>0</v>
      </c>
      <c r="AT134" s="496">
        <f>IF(AE134="V",IF('1.GHG Inventory Form'!$E$6="IPCC AR2 Report(1995)",'6.GWP'!$C$4,IF('1.GHG Inventory Form'!$E$6="IPCC AR3 Report(2001)",'6.GWP'!$D$4,IF('1.GHG Inventory Form'!$E$6="IPCC AR4 Report(2007)",'6.GWP'!$E$4,IF('1.GHG Inventory Form'!$E$6="IPCC AR5 Report(2013)",'6.GWP'!$F$4,IF('1.GHG Inventory Form'!$E$6="IPCC AR6 Report(2021)",'6.GWP'!$G$4,0))))),0)</f>
        <v>0</v>
      </c>
      <c r="AU134" s="438">
        <f t="shared" si="91"/>
        <v>0</v>
      </c>
      <c r="AV134" s="438">
        <f t="shared" si="91"/>
        <v>0</v>
      </c>
      <c r="AW134" s="438">
        <f t="shared" si="91"/>
        <v>0</v>
      </c>
      <c r="AX134" s="438">
        <f t="shared" si="91"/>
        <v>0</v>
      </c>
      <c r="AY134" s="438">
        <f t="shared" si="91"/>
        <v>0</v>
      </c>
      <c r="AZ134" s="438">
        <f t="shared" si="91"/>
        <v>0</v>
      </c>
      <c r="BA134" s="438">
        <f t="shared" si="91"/>
        <v>0</v>
      </c>
      <c r="BB134" s="497">
        <f t="shared" ref="BB134:BB165" si="102">ROUND(SUM(AU134:BA134),4)</f>
        <v>0</v>
      </c>
      <c r="BC134" s="471"/>
      <c r="BD134" s="473">
        <f t="shared" ref="BD134:BD167" si="103">BB134/$BB$169</f>
        <v>0</v>
      </c>
      <c r="BI134" s="95" t="str">
        <f t="shared" ref="BI134:BI167" si="104">IF(F134="Y",G134,"")</f>
        <v/>
      </c>
      <c r="BJ134" s="95" t="str">
        <f t="shared" ref="BJ134:BJ167" si="105">IF(IF(F134="Y",J134,"")=0,"",(IF(F134="Y",J134,"")))</f>
        <v/>
      </c>
      <c r="BK134" s="95" t="str">
        <f t="shared" ref="BK134:BK167" si="106">IF(IF(AND(F134="Y",K134="預設值Default"),N134,IF(AND(F134="Y",K134="自訂值Custom Value"),Q134,""))=0,"",IF(AND(F134="Y",K134="預設值Default"),N134,IF(AND(F134="Y",K134="自訂值Custom Value"),Q134,"")))</f>
        <v/>
      </c>
    </row>
    <row r="135" spans="2:63" customFormat="1" ht="16" hidden="1" customHeight="1">
      <c r="B135" s="763"/>
      <c r="C135" s="755"/>
      <c r="D135" s="759"/>
      <c r="E135" s="760"/>
      <c r="F135" s="581"/>
      <c r="G135" s="595" t="s">
        <v>3430</v>
      </c>
      <c r="H135" s="263"/>
      <c r="I135" s="559"/>
      <c r="J135" s="268"/>
      <c r="K135" s="465"/>
      <c r="L135" s="219"/>
      <c r="M135" s="219"/>
      <c r="N135" s="211"/>
      <c r="O135" s="110"/>
      <c r="P135" s="110"/>
      <c r="Q135" s="191"/>
      <c r="R135" s="525"/>
      <c r="S135" s="525"/>
      <c r="T135" s="525"/>
      <c r="U135" s="525"/>
      <c r="V135" s="525"/>
      <c r="W135" s="525"/>
      <c r="X135" s="525"/>
      <c r="Y135" s="493" t="str">
        <f t="shared" si="92"/>
        <v/>
      </c>
      <c r="Z135" s="468" t="str">
        <f t="shared" si="93"/>
        <v/>
      </c>
      <c r="AA135" s="468" t="str">
        <f t="shared" si="94"/>
        <v/>
      </c>
      <c r="AB135" s="468" t="str">
        <f t="shared" si="95"/>
        <v/>
      </c>
      <c r="AC135" s="468" t="str">
        <f t="shared" si="96"/>
        <v/>
      </c>
      <c r="AD135" s="468" t="str">
        <f t="shared" si="97"/>
        <v/>
      </c>
      <c r="AE135" s="494" t="str">
        <f t="shared" si="98"/>
        <v/>
      </c>
      <c r="AF135" s="577">
        <f t="shared" si="99"/>
        <v>0</v>
      </c>
      <c r="AG135" s="468">
        <f>IFERROR(VLOOKUP($O135,#REF!,4,FALSE),0)</f>
        <v>0</v>
      </c>
      <c r="AH135" s="468">
        <f>IFERROR(VLOOKUP($O135,#REF!,6,FALSE),0)</f>
        <v>0</v>
      </c>
      <c r="AI135" s="468">
        <f>IFERROR(VLOOKUP($O135,#REF!,8,FALSE),0)</f>
        <v>0</v>
      </c>
      <c r="AJ135" s="468">
        <f>IFERROR(VLOOKUP($O135,#REF!,10,FALSE),0)</f>
        <v>0</v>
      </c>
      <c r="AK135" s="468">
        <f>IFERROR(VLOOKUP($O135,#REF!,12,FALSE),0)</f>
        <v>0</v>
      </c>
      <c r="AL135" s="468">
        <f>IFERROR(VLOOKUP($O135,#REF!,14,FALSE),0)</f>
        <v>0</v>
      </c>
      <c r="AM135" s="494">
        <f t="shared" si="100"/>
        <v>0</v>
      </c>
      <c r="AN135" s="495">
        <f t="shared" si="101"/>
        <v>0</v>
      </c>
      <c r="AO135" s="470">
        <f>IF(Z135="V",IF('1.GHG Inventory Form'!$E$6="IPCC AR2 Report(1995)",'6.GWP'!$C$2,IF('1.GHG Inventory Form'!$E$6="IPCC AR3 Report(2001)",'6.GWP'!$D$2,IF('1.GHG Inventory Form'!$E$6="IPCC AR4 Report(2007)",'6.GWP'!$E$2,IF('1.GHG Inventory Form'!$E$6="IPCC AR5 Report(2013)",'6.GWP'!$F$2,IF('1.GHG Inventory Form'!$E$6="IPCC AR6 Report(2021)",'6.GWP'!$G$2,0))))),0)</f>
        <v>0</v>
      </c>
      <c r="AP135" s="470">
        <f>IF(AA135="V",IF('1.GHG Inventory Form'!$E$6="IPCC AR2 Report(1995)",'6.GWP'!$C$3,IF('1.GHG Inventory Form'!$E$6="IPCC AR3 Report(2001)",'6.GWP'!$D$3,IF('1.GHG Inventory Form'!$E$6="IPCC AR4 Report(2007)",'6.GWP'!$E$3,IF('1.GHG Inventory Form'!$E$6="IPCC AR5 Report(2013)",'6.GWP'!$F$3,IF('1.GHG Inventory Form'!$E$6="IPCC AR6 Report(2021)",'6.GWP'!$G$3,0))))),0)</f>
        <v>0</v>
      </c>
      <c r="AQ135" s="470">
        <f>IFERROR(IF(AB135="V",IF('1.GHG Inventory Form'!$E$6="IPCC AR2 Report(1995)",VLOOKUP($O135,'6.GWP'!$B$1:$G$173,2,FALSE),IF('1.GHG Inventory Form'!$E$6="IPCC AR3 Report(2001)",VLOOKUP($O135,'6.GWP'!$B$1:$G$173,3,FALSE),IF('1.GHG Inventory Form'!$E$6="IPCC AR4 Report(2007)",VLOOKUP($KQ48,'6.GWP'!$B$1:$G$173,4,FALSE),IF('1.GHG Inventory Form'!$E$6="IPCC AR5 Report(2013)",VLOOKUP($O135,'6.GWP'!$B$1:$G$173,5,FALSE),IF('1.GHG Inventory Form'!$E$6="IPCC AR6 Report(2021)",VLOOKUP($O135,'6.GWP'!$B$2:$G$173,6,FALSE),0))))),0),0)</f>
        <v>0</v>
      </c>
      <c r="AR135" s="470">
        <f>IFERROR(IF(AC135="V",IF('1.GHG Inventory Form'!$E$6="IPCC AR2 Report(1995)",VLOOKUP($O135,'6.GWP'!$B$1:$G$173,2,FALSE),IF('1.GHG Inventory Form'!$E$6="IPCC AR3 Report(2001)",VLOOKUP($O135,'6.GWP'!$B$1:$G$173,3,FALSE),IF('1.GHG Inventory Form'!$E$6="IPCC AR4 Report(2007)",VLOOKUP($KQ48,'6.GWP'!$B$1:$G$173,4,FALSE),IF('1.GHG Inventory Form'!$E$6="IPCC AR5 Report(2013)",VLOOKUP($O135,'6.GWP'!$B$1:$G$173,5,FALSE),IF('1.GHG Inventory Form'!$E$6="IPCC AR6 Report(2021)",VLOOKUP($O135,'6.GWP'!$B$2:$G$173,6,FALSE),0))))),0),0)</f>
        <v>0</v>
      </c>
      <c r="AS135" s="470">
        <f>IF(AD135="V",IF('1.GHG Inventory Form'!$E$6="IPCC AR2 Report(1995)",'6.GWP'!$C$5,IF('1.GHG Inventory Form'!$E$6="IPCC AR3 Report(2001)",'6.GWP'!$D$5,IF('1.GHG Inventory Form'!$E$6="IPCC AR4 Report(2007)",'6.GWP'!$E$5,IF('1.GHG Inventory Form'!$E$6="IPCC AR5 Report(2013)",'6.GWP'!$F$5,IF('1.GHG Inventory Form'!$E$6="IPCC AR6 Report(2021)",'6.GWP'!$G$5,0))))),0)</f>
        <v>0</v>
      </c>
      <c r="AT135" s="496">
        <f>IF(AE135="V",IF('1.GHG Inventory Form'!$E$6="IPCC AR2 Report(1995)",'6.GWP'!$C$4,IF('1.GHG Inventory Form'!$E$6="IPCC AR3 Report(2001)",'6.GWP'!$D$4,IF('1.GHG Inventory Form'!$E$6="IPCC AR4 Report(2007)",'6.GWP'!$E$4,IF('1.GHG Inventory Form'!$E$6="IPCC AR5 Report(2013)",'6.GWP'!$F$4,IF('1.GHG Inventory Form'!$E$6="IPCC AR6 Report(2021)",'6.GWP'!$G$4,0))))),0)</f>
        <v>0</v>
      </c>
      <c r="AU135" s="438">
        <f t="shared" si="91"/>
        <v>0</v>
      </c>
      <c r="AV135" s="438">
        <f t="shared" si="91"/>
        <v>0</v>
      </c>
      <c r="AW135" s="438">
        <f t="shared" si="91"/>
        <v>0</v>
      </c>
      <c r="AX135" s="438">
        <f t="shared" si="91"/>
        <v>0</v>
      </c>
      <c r="AY135" s="438">
        <f t="shared" si="91"/>
        <v>0</v>
      </c>
      <c r="AZ135" s="438">
        <f t="shared" si="91"/>
        <v>0</v>
      </c>
      <c r="BA135" s="438">
        <f t="shared" si="91"/>
        <v>0</v>
      </c>
      <c r="BB135" s="497">
        <f t="shared" si="102"/>
        <v>0</v>
      </c>
      <c r="BC135" s="471"/>
      <c r="BD135" s="473">
        <f t="shared" si="103"/>
        <v>0</v>
      </c>
      <c r="BI135" s="95" t="str">
        <f t="shared" si="104"/>
        <v/>
      </c>
      <c r="BJ135" s="95" t="str">
        <f t="shared" si="105"/>
        <v/>
      </c>
      <c r="BK135" s="95" t="str">
        <f t="shared" si="106"/>
        <v/>
      </c>
    </row>
    <row r="136" spans="2:63" customFormat="1" ht="16" hidden="1" customHeight="1">
      <c r="B136" s="763"/>
      <c r="C136" s="755"/>
      <c r="D136" s="759"/>
      <c r="E136" s="760"/>
      <c r="F136" s="581"/>
      <c r="G136" s="595" t="s">
        <v>3431</v>
      </c>
      <c r="H136" s="263"/>
      <c r="I136" s="559"/>
      <c r="J136" s="268"/>
      <c r="K136" s="465"/>
      <c r="L136" s="219"/>
      <c r="M136" s="219"/>
      <c r="N136" s="211"/>
      <c r="O136" s="110"/>
      <c r="P136" s="110"/>
      <c r="Q136" s="191"/>
      <c r="R136" s="525"/>
      <c r="S136" s="525"/>
      <c r="T136" s="525"/>
      <c r="U136" s="525"/>
      <c r="V136" s="525"/>
      <c r="W136" s="525"/>
      <c r="X136" s="525"/>
      <c r="Y136" s="493" t="str">
        <f t="shared" si="92"/>
        <v/>
      </c>
      <c r="Z136" s="468" t="str">
        <f t="shared" si="93"/>
        <v/>
      </c>
      <c r="AA136" s="468" t="str">
        <f t="shared" si="94"/>
        <v/>
      </c>
      <c r="AB136" s="468" t="str">
        <f t="shared" si="95"/>
        <v/>
      </c>
      <c r="AC136" s="468" t="str">
        <f t="shared" si="96"/>
        <v/>
      </c>
      <c r="AD136" s="468" t="str">
        <f t="shared" si="97"/>
        <v/>
      </c>
      <c r="AE136" s="494" t="str">
        <f t="shared" si="98"/>
        <v/>
      </c>
      <c r="AF136" s="577">
        <f t="shared" si="99"/>
        <v>0</v>
      </c>
      <c r="AG136" s="468">
        <f>IFERROR(VLOOKUP($O136,#REF!,4,FALSE),0)</f>
        <v>0</v>
      </c>
      <c r="AH136" s="468">
        <f>IFERROR(VLOOKUP($O136,#REF!,6,FALSE),0)</f>
        <v>0</v>
      </c>
      <c r="AI136" s="468">
        <f>IFERROR(VLOOKUP($O136,#REF!,8,FALSE),0)</f>
        <v>0</v>
      </c>
      <c r="AJ136" s="468">
        <f>IFERROR(VLOOKUP($O136,#REF!,10,FALSE),0)</f>
        <v>0</v>
      </c>
      <c r="AK136" s="468">
        <f>IFERROR(VLOOKUP($O136,#REF!,12,FALSE),0)</f>
        <v>0</v>
      </c>
      <c r="AL136" s="468">
        <f>IFERROR(VLOOKUP($O136,#REF!,14,FALSE),0)</f>
        <v>0</v>
      </c>
      <c r="AM136" s="494">
        <f t="shared" si="100"/>
        <v>0</v>
      </c>
      <c r="AN136" s="495">
        <f t="shared" si="101"/>
        <v>0</v>
      </c>
      <c r="AO136" s="470">
        <f>IF(Z136="V",IF('1.GHG Inventory Form'!$E$6="IPCC AR2 Report(1995)",'6.GWP'!$C$2,IF('1.GHG Inventory Form'!$E$6="IPCC AR3 Report(2001)",'6.GWP'!$D$2,IF('1.GHG Inventory Form'!$E$6="IPCC AR4 Report(2007)",'6.GWP'!$E$2,IF('1.GHG Inventory Form'!$E$6="IPCC AR5 Report(2013)",'6.GWP'!$F$2,IF('1.GHG Inventory Form'!$E$6="IPCC AR6 Report(2021)",'6.GWP'!$G$2,0))))),0)</f>
        <v>0</v>
      </c>
      <c r="AP136" s="470">
        <f>IF(AA136="V",IF('1.GHG Inventory Form'!$E$6="IPCC AR2 Report(1995)",'6.GWP'!$C$3,IF('1.GHG Inventory Form'!$E$6="IPCC AR3 Report(2001)",'6.GWP'!$D$3,IF('1.GHG Inventory Form'!$E$6="IPCC AR4 Report(2007)",'6.GWP'!$E$3,IF('1.GHG Inventory Form'!$E$6="IPCC AR5 Report(2013)",'6.GWP'!$F$3,IF('1.GHG Inventory Form'!$E$6="IPCC AR6 Report(2021)",'6.GWP'!$G$3,0))))),0)</f>
        <v>0</v>
      </c>
      <c r="AQ136" s="470">
        <f>IFERROR(IF(AB136="V",IF('1.GHG Inventory Form'!$E$6="IPCC AR2 Report(1995)",VLOOKUP($O136,'6.GWP'!$B$1:$G$173,2,FALSE),IF('1.GHG Inventory Form'!$E$6="IPCC AR3 Report(2001)",VLOOKUP($O136,'6.GWP'!$B$1:$G$173,3,FALSE),IF('1.GHG Inventory Form'!$E$6="IPCC AR4 Report(2007)",VLOOKUP($KQ50,'6.GWP'!$B$1:$G$173,4,FALSE),IF('1.GHG Inventory Form'!$E$6="IPCC AR5 Report(2013)",VLOOKUP($O136,'6.GWP'!$B$1:$G$173,5,FALSE),IF('1.GHG Inventory Form'!$E$6="IPCC AR6 Report(2021)",VLOOKUP($O136,'6.GWP'!$B$2:$G$173,6,FALSE),0))))),0),0)</f>
        <v>0</v>
      </c>
      <c r="AR136" s="470">
        <f>IFERROR(IF(AC136="V",IF('1.GHG Inventory Form'!$E$6="IPCC AR2 Report(1995)",VLOOKUP($O136,'6.GWP'!$B$1:$G$173,2,FALSE),IF('1.GHG Inventory Form'!$E$6="IPCC AR3 Report(2001)",VLOOKUP($O136,'6.GWP'!$B$1:$G$173,3,FALSE),IF('1.GHG Inventory Form'!$E$6="IPCC AR4 Report(2007)",VLOOKUP($KQ50,'6.GWP'!$B$1:$G$173,4,FALSE),IF('1.GHG Inventory Form'!$E$6="IPCC AR5 Report(2013)",VLOOKUP($O136,'6.GWP'!$B$1:$G$173,5,FALSE),IF('1.GHG Inventory Form'!$E$6="IPCC AR6 Report(2021)",VLOOKUP($O136,'6.GWP'!$B$2:$G$173,6,FALSE),0))))),0),0)</f>
        <v>0</v>
      </c>
      <c r="AS136" s="470">
        <f>IF(AD136="V",IF('1.GHG Inventory Form'!$E$6="IPCC AR2 Report(1995)",'6.GWP'!$C$5,IF('1.GHG Inventory Form'!$E$6="IPCC AR3 Report(2001)",'6.GWP'!$D$5,IF('1.GHG Inventory Form'!$E$6="IPCC AR4 Report(2007)",'6.GWP'!$E$5,IF('1.GHG Inventory Form'!$E$6="IPCC AR5 Report(2013)",'6.GWP'!$F$5,IF('1.GHG Inventory Form'!$E$6="IPCC AR6 Report(2021)",'6.GWP'!$G$5,0))))),0)</f>
        <v>0</v>
      </c>
      <c r="AT136" s="496">
        <f>IF(AE136="V",IF('1.GHG Inventory Form'!$E$6="IPCC AR2 Report(1995)",'6.GWP'!$C$4,IF('1.GHG Inventory Form'!$E$6="IPCC AR3 Report(2001)",'6.GWP'!$D$4,IF('1.GHG Inventory Form'!$E$6="IPCC AR4 Report(2007)",'6.GWP'!$E$4,IF('1.GHG Inventory Form'!$E$6="IPCC AR5 Report(2013)",'6.GWP'!$F$4,IF('1.GHG Inventory Form'!$E$6="IPCC AR6 Report(2021)",'6.GWP'!$G$4,0))))),0)</f>
        <v>0</v>
      </c>
      <c r="AU136" s="438">
        <f t="shared" si="91"/>
        <v>0</v>
      </c>
      <c r="AV136" s="438">
        <f t="shared" si="91"/>
        <v>0</v>
      </c>
      <c r="AW136" s="438">
        <f t="shared" si="91"/>
        <v>0</v>
      </c>
      <c r="AX136" s="438">
        <f t="shared" si="91"/>
        <v>0</v>
      </c>
      <c r="AY136" s="438">
        <f t="shared" si="91"/>
        <v>0</v>
      </c>
      <c r="AZ136" s="438">
        <f t="shared" si="91"/>
        <v>0</v>
      </c>
      <c r="BA136" s="438">
        <f t="shared" si="91"/>
        <v>0</v>
      </c>
      <c r="BB136" s="497">
        <f t="shared" si="102"/>
        <v>0</v>
      </c>
      <c r="BC136" s="471"/>
      <c r="BD136" s="473">
        <f t="shared" si="103"/>
        <v>0</v>
      </c>
      <c r="BI136" s="95" t="str">
        <f t="shared" si="104"/>
        <v/>
      </c>
      <c r="BJ136" s="95" t="str">
        <f t="shared" si="105"/>
        <v/>
      </c>
      <c r="BK136" s="95" t="str">
        <f t="shared" si="106"/>
        <v/>
      </c>
    </row>
    <row r="137" spans="2:63" customFormat="1" ht="16" hidden="1" customHeight="1">
      <c r="B137" s="763"/>
      <c r="C137" s="755"/>
      <c r="D137" s="759"/>
      <c r="E137" s="760"/>
      <c r="F137" s="581"/>
      <c r="G137" s="595" t="s">
        <v>3432</v>
      </c>
      <c r="H137" s="263"/>
      <c r="I137" s="559"/>
      <c r="J137" s="268"/>
      <c r="K137" s="465"/>
      <c r="L137" s="219"/>
      <c r="M137" s="219"/>
      <c r="N137" s="211"/>
      <c r="O137" s="110"/>
      <c r="P137" s="110"/>
      <c r="Q137" s="191"/>
      <c r="R137" s="525"/>
      <c r="S137" s="525"/>
      <c r="T137" s="525"/>
      <c r="U137" s="525"/>
      <c r="V137" s="525"/>
      <c r="W137" s="525"/>
      <c r="X137" s="525"/>
      <c r="Y137" s="493" t="str">
        <f t="shared" si="92"/>
        <v/>
      </c>
      <c r="Z137" s="468" t="str">
        <f t="shared" si="93"/>
        <v/>
      </c>
      <c r="AA137" s="468" t="str">
        <f t="shared" si="94"/>
        <v/>
      </c>
      <c r="AB137" s="468" t="str">
        <f t="shared" si="95"/>
        <v/>
      </c>
      <c r="AC137" s="468" t="str">
        <f t="shared" si="96"/>
        <v/>
      </c>
      <c r="AD137" s="468" t="str">
        <f t="shared" si="97"/>
        <v/>
      </c>
      <c r="AE137" s="494" t="str">
        <f t="shared" si="98"/>
        <v/>
      </c>
      <c r="AF137" s="577">
        <f t="shared" si="99"/>
        <v>0</v>
      </c>
      <c r="AG137" s="468">
        <f>IFERROR(VLOOKUP($O137,#REF!,4,FALSE),0)</f>
        <v>0</v>
      </c>
      <c r="AH137" s="468">
        <f>IFERROR(VLOOKUP($O137,#REF!,6,FALSE),0)</f>
        <v>0</v>
      </c>
      <c r="AI137" s="468">
        <f>IFERROR(VLOOKUP($O137,#REF!,8,FALSE),0)</f>
        <v>0</v>
      </c>
      <c r="AJ137" s="468">
        <f>IFERROR(VLOOKUP($O137,#REF!,10,FALSE),0)</f>
        <v>0</v>
      </c>
      <c r="AK137" s="468">
        <f>IFERROR(VLOOKUP($O137,#REF!,12,FALSE),0)</f>
        <v>0</v>
      </c>
      <c r="AL137" s="468">
        <f>IFERROR(VLOOKUP($O137,#REF!,14,FALSE),0)</f>
        <v>0</v>
      </c>
      <c r="AM137" s="494">
        <f t="shared" si="100"/>
        <v>0</v>
      </c>
      <c r="AN137" s="495">
        <f t="shared" si="101"/>
        <v>0</v>
      </c>
      <c r="AO137" s="470">
        <f>IF(Z137="V",IF('1.GHG Inventory Form'!$E$6="IPCC AR2 Report(1995)",'6.GWP'!$C$2,IF('1.GHG Inventory Form'!$E$6="IPCC AR3 Report(2001)",'6.GWP'!$D$2,IF('1.GHG Inventory Form'!$E$6="IPCC AR4 Report(2007)",'6.GWP'!$E$2,IF('1.GHG Inventory Form'!$E$6="IPCC AR5 Report(2013)",'6.GWP'!$F$2,IF('1.GHG Inventory Form'!$E$6="IPCC AR6 Report(2021)",'6.GWP'!$G$2,0))))),0)</f>
        <v>0</v>
      </c>
      <c r="AP137" s="470">
        <f>IF(AA137="V",IF('1.GHG Inventory Form'!$E$6="IPCC AR2 Report(1995)",'6.GWP'!$C$3,IF('1.GHG Inventory Form'!$E$6="IPCC AR3 Report(2001)",'6.GWP'!$D$3,IF('1.GHG Inventory Form'!$E$6="IPCC AR4 Report(2007)",'6.GWP'!$E$3,IF('1.GHG Inventory Form'!$E$6="IPCC AR5 Report(2013)",'6.GWP'!$F$3,IF('1.GHG Inventory Form'!$E$6="IPCC AR6 Report(2021)",'6.GWP'!$G$3,0))))),0)</f>
        <v>0</v>
      </c>
      <c r="AQ137" s="470">
        <f>IFERROR(IF(AB137="V",IF('1.GHG Inventory Form'!$E$6="IPCC AR2 Report(1995)",VLOOKUP($O137,'6.GWP'!$B$1:$G$173,2,FALSE),IF('1.GHG Inventory Form'!$E$6="IPCC AR3 Report(2001)",VLOOKUP($O137,'6.GWP'!$B$1:$G$173,3,FALSE),IF('1.GHG Inventory Form'!$E$6="IPCC AR4 Report(2007)",VLOOKUP($KQ51,'6.GWP'!$B$1:$G$173,4,FALSE),IF('1.GHG Inventory Form'!$E$6="IPCC AR5 Report(2013)",VLOOKUP($O137,'6.GWP'!$B$1:$G$173,5,FALSE),IF('1.GHG Inventory Form'!$E$6="IPCC AR6 Report(2021)",VLOOKUP($O137,'6.GWP'!$B$2:$G$173,6,FALSE),0))))),0),0)</f>
        <v>0</v>
      </c>
      <c r="AR137" s="470">
        <f>IFERROR(IF(AC137="V",IF('1.GHG Inventory Form'!$E$6="IPCC AR2 Report(1995)",VLOOKUP($O137,'6.GWP'!$B$1:$G$173,2,FALSE),IF('1.GHG Inventory Form'!$E$6="IPCC AR3 Report(2001)",VLOOKUP($O137,'6.GWP'!$B$1:$G$173,3,FALSE),IF('1.GHG Inventory Form'!$E$6="IPCC AR4 Report(2007)",VLOOKUP($KQ51,'6.GWP'!$B$1:$G$173,4,FALSE),IF('1.GHG Inventory Form'!$E$6="IPCC AR5 Report(2013)",VLOOKUP($O137,'6.GWP'!$B$1:$G$173,5,FALSE),IF('1.GHG Inventory Form'!$E$6="IPCC AR6 Report(2021)",VLOOKUP($O137,'6.GWP'!$B$2:$G$173,6,FALSE),0))))),0),0)</f>
        <v>0</v>
      </c>
      <c r="AS137" s="470">
        <f>IF(AD137="V",IF('1.GHG Inventory Form'!$E$6="IPCC AR2 Report(1995)",'6.GWP'!$C$5,IF('1.GHG Inventory Form'!$E$6="IPCC AR3 Report(2001)",'6.GWP'!$D$5,IF('1.GHG Inventory Form'!$E$6="IPCC AR4 Report(2007)",'6.GWP'!$E$5,IF('1.GHG Inventory Form'!$E$6="IPCC AR5 Report(2013)",'6.GWP'!$F$5,IF('1.GHG Inventory Form'!$E$6="IPCC AR6 Report(2021)",'6.GWP'!$G$5,0))))),0)</f>
        <v>0</v>
      </c>
      <c r="AT137" s="496">
        <f>IF(AE137="V",IF('1.GHG Inventory Form'!$E$6="IPCC AR2 Report(1995)",'6.GWP'!$C$4,IF('1.GHG Inventory Form'!$E$6="IPCC AR3 Report(2001)",'6.GWP'!$D$4,IF('1.GHG Inventory Form'!$E$6="IPCC AR4 Report(2007)",'6.GWP'!$E$4,IF('1.GHG Inventory Form'!$E$6="IPCC AR5 Report(2013)",'6.GWP'!$F$4,IF('1.GHG Inventory Form'!$E$6="IPCC AR6 Report(2021)",'6.GWP'!$G$4,0))))),0)</f>
        <v>0</v>
      </c>
      <c r="AU137" s="438">
        <f t="shared" si="91"/>
        <v>0</v>
      </c>
      <c r="AV137" s="438">
        <f t="shared" si="91"/>
        <v>0</v>
      </c>
      <c r="AW137" s="438">
        <f t="shared" si="91"/>
        <v>0</v>
      </c>
      <c r="AX137" s="438">
        <f t="shared" si="91"/>
        <v>0</v>
      </c>
      <c r="AY137" s="438">
        <f t="shared" si="91"/>
        <v>0</v>
      </c>
      <c r="AZ137" s="438">
        <f t="shared" si="91"/>
        <v>0</v>
      </c>
      <c r="BA137" s="438">
        <f t="shared" si="91"/>
        <v>0</v>
      </c>
      <c r="BB137" s="497">
        <f t="shared" si="102"/>
        <v>0</v>
      </c>
      <c r="BC137" s="471"/>
      <c r="BD137" s="473">
        <f t="shared" si="103"/>
        <v>0</v>
      </c>
      <c r="BI137" s="95" t="str">
        <f t="shared" si="104"/>
        <v/>
      </c>
      <c r="BJ137" s="95" t="str">
        <f t="shared" si="105"/>
        <v/>
      </c>
      <c r="BK137" s="95" t="str">
        <f t="shared" si="106"/>
        <v/>
      </c>
    </row>
    <row r="138" spans="2:63" customFormat="1" ht="16" hidden="1" customHeight="1">
      <c r="B138" s="763"/>
      <c r="C138" s="755"/>
      <c r="D138" s="759"/>
      <c r="E138" s="760"/>
      <c r="F138" s="581"/>
      <c r="G138" s="595" t="s">
        <v>3433</v>
      </c>
      <c r="H138" s="263"/>
      <c r="I138" s="559"/>
      <c r="J138" s="268"/>
      <c r="K138" s="465"/>
      <c r="L138" s="219"/>
      <c r="M138" s="219"/>
      <c r="N138" s="211"/>
      <c r="O138" s="110"/>
      <c r="P138" s="110"/>
      <c r="Q138" s="191"/>
      <c r="R138" s="525"/>
      <c r="S138" s="525"/>
      <c r="T138" s="525"/>
      <c r="U138" s="525"/>
      <c r="V138" s="525"/>
      <c r="W138" s="525"/>
      <c r="X138" s="525"/>
      <c r="Y138" s="493" t="str">
        <f t="shared" si="92"/>
        <v/>
      </c>
      <c r="Z138" s="468" t="str">
        <f t="shared" si="93"/>
        <v/>
      </c>
      <c r="AA138" s="468" t="str">
        <f t="shared" si="94"/>
        <v/>
      </c>
      <c r="AB138" s="468" t="str">
        <f t="shared" si="95"/>
        <v/>
      </c>
      <c r="AC138" s="468" t="str">
        <f t="shared" si="96"/>
        <v/>
      </c>
      <c r="AD138" s="468" t="str">
        <f t="shared" si="97"/>
        <v/>
      </c>
      <c r="AE138" s="494" t="str">
        <f t="shared" si="98"/>
        <v/>
      </c>
      <c r="AF138" s="577">
        <f t="shared" si="99"/>
        <v>0</v>
      </c>
      <c r="AG138" s="468">
        <f>IFERROR(VLOOKUP($O138,#REF!,4,FALSE),0)</f>
        <v>0</v>
      </c>
      <c r="AH138" s="468">
        <f>IFERROR(VLOOKUP($O138,#REF!,6,FALSE),0)</f>
        <v>0</v>
      </c>
      <c r="AI138" s="468">
        <f>IFERROR(VLOOKUP($O138,#REF!,8,FALSE),0)</f>
        <v>0</v>
      </c>
      <c r="AJ138" s="468">
        <f>IFERROR(VLOOKUP($O138,#REF!,10,FALSE),0)</f>
        <v>0</v>
      </c>
      <c r="AK138" s="468">
        <f>IFERROR(VLOOKUP($O138,#REF!,12,FALSE),0)</f>
        <v>0</v>
      </c>
      <c r="AL138" s="468">
        <f>IFERROR(VLOOKUP($O138,#REF!,14,FALSE),0)</f>
        <v>0</v>
      </c>
      <c r="AM138" s="494">
        <f t="shared" si="100"/>
        <v>0</v>
      </c>
      <c r="AN138" s="495">
        <f t="shared" si="101"/>
        <v>0</v>
      </c>
      <c r="AO138" s="470">
        <f>IF(Z138="V",IF('1.GHG Inventory Form'!$E$6="IPCC AR2 Report(1995)",'6.GWP'!$C$2,IF('1.GHG Inventory Form'!$E$6="IPCC AR3 Report(2001)",'6.GWP'!$D$2,IF('1.GHG Inventory Form'!$E$6="IPCC AR4 Report(2007)",'6.GWP'!$E$2,IF('1.GHG Inventory Form'!$E$6="IPCC AR5 Report(2013)",'6.GWP'!$F$2,IF('1.GHG Inventory Form'!$E$6="IPCC AR6 Report(2021)",'6.GWP'!$G$2,0))))),0)</f>
        <v>0</v>
      </c>
      <c r="AP138" s="470">
        <f>IF(AA138="V",IF('1.GHG Inventory Form'!$E$6="IPCC AR2 Report(1995)",'6.GWP'!$C$3,IF('1.GHG Inventory Form'!$E$6="IPCC AR3 Report(2001)",'6.GWP'!$D$3,IF('1.GHG Inventory Form'!$E$6="IPCC AR4 Report(2007)",'6.GWP'!$E$3,IF('1.GHG Inventory Form'!$E$6="IPCC AR5 Report(2013)",'6.GWP'!$F$3,IF('1.GHG Inventory Form'!$E$6="IPCC AR6 Report(2021)",'6.GWP'!$G$3,0))))),0)</f>
        <v>0</v>
      </c>
      <c r="AQ138" s="470">
        <f>IFERROR(IF(AB138="V",IF('1.GHG Inventory Form'!$E$6="IPCC AR2 Report(1995)",VLOOKUP($O138,'6.GWP'!$B$1:$G$173,2,FALSE),IF('1.GHG Inventory Form'!$E$6="IPCC AR3 Report(2001)",VLOOKUP($O138,'6.GWP'!$B$1:$G$173,3,FALSE),IF('1.GHG Inventory Form'!$E$6="IPCC AR4 Report(2007)",VLOOKUP($KQ52,'6.GWP'!$B$1:$G$173,4,FALSE),IF('1.GHG Inventory Form'!$E$6="IPCC AR5 Report(2013)",VLOOKUP($O138,'6.GWP'!$B$1:$G$173,5,FALSE),IF('1.GHG Inventory Form'!$E$6="IPCC AR6 Report(2021)",VLOOKUP($O138,'6.GWP'!$B$2:$G$173,6,FALSE),0))))),0),0)</f>
        <v>0</v>
      </c>
      <c r="AR138" s="470">
        <f>IFERROR(IF(AC138="V",IF('1.GHG Inventory Form'!$E$6="IPCC AR2 Report(1995)",VLOOKUP($O138,'6.GWP'!$B$1:$G$173,2,FALSE),IF('1.GHG Inventory Form'!$E$6="IPCC AR3 Report(2001)",VLOOKUP($O138,'6.GWP'!$B$1:$G$173,3,FALSE),IF('1.GHG Inventory Form'!$E$6="IPCC AR4 Report(2007)",VLOOKUP($KQ52,'6.GWP'!$B$1:$G$173,4,FALSE),IF('1.GHG Inventory Form'!$E$6="IPCC AR5 Report(2013)",VLOOKUP($O138,'6.GWP'!$B$1:$G$173,5,FALSE),IF('1.GHG Inventory Form'!$E$6="IPCC AR6 Report(2021)",VLOOKUP($O138,'6.GWP'!$B$2:$G$173,6,FALSE),0))))),0),0)</f>
        <v>0</v>
      </c>
      <c r="AS138" s="470">
        <f>IF(AD138="V",IF('1.GHG Inventory Form'!$E$6="IPCC AR2 Report(1995)",'6.GWP'!$C$5,IF('1.GHG Inventory Form'!$E$6="IPCC AR3 Report(2001)",'6.GWP'!$D$5,IF('1.GHG Inventory Form'!$E$6="IPCC AR4 Report(2007)",'6.GWP'!$E$5,IF('1.GHG Inventory Form'!$E$6="IPCC AR5 Report(2013)",'6.GWP'!$F$5,IF('1.GHG Inventory Form'!$E$6="IPCC AR6 Report(2021)",'6.GWP'!$G$5,0))))),0)</f>
        <v>0</v>
      </c>
      <c r="AT138" s="496">
        <f>IF(AE138="V",IF('1.GHG Inventory Form'!$E$6="IPCC AR2 Report(1995)",'6.GWP'!$C$4,IF('1.GHG Inventory Form'!$E$6="IPCC AR3 Report(2001)",'6.GWP'!$D$4,IF('1.GHG Inventory Form'!$E$6="IPCC AR4 Report(2007)",'6.GWP'!$E$4,IF('1.GHG Inventory Form'!$E$6="IPCC AR5 Report(2013)",'6.GWP'!$F$4,IF('1.GHG Inventory Form'!$E$6="IPCC AR6 Report(2021)",'6.GWP'!$G$4,0))))),0)</f>
        <v>0</v>
      </c>
      <c r="AU138" s="438">
        <f t="shared" si="91"/>
        <v>0</v>
      </c>
      <c r="AV138" s="438">
        <f t="shared" si="91"/>
        <v>0</v>
      </c>
      <c r="AW138" s="438">
        <f t="shared" si="91"/>
        <v>0</v>
      </c>
      <c r="AX138" s="438">
        <f t="shared" si="91"/>
        <v>0</v>
      </c>
      <c r="AY138" s="438">
        <f t="shared" si="91"/>
        <v>0</v>
      </c>
      <c r="AZ138" s="438">
        <f t="shared" si="91"/>
        <v>0</v>
      </c>
      <c r="BA138" s="438">
        <f t="shared" si="91"/>
        <v>0</v>
      </c>
      <c r="BB138" s="497">
        <f t="shared" si="102"/>
        <v>0</v>
      </c>
      <c r="BC138" s="471"/>
      <c r="BD138" s="473">
        <f t="shared" si="103"/>
        <v>0</v>
      </c>
      <c r="BI138" s="95" t="str">
        <f t="shared" si="104"/>
        <v/>
      </c>
      <c r="BJ138" s="95" t="str">
        <f t="shared" si="105"/>
        <v/>
      </c>
      <c r="BK138" s="95" t="str">
        <f t="shared" si="106"/>
        <v/>
      </c>
    </row>
    <row r="139" spans="2:63" customFormat="1" ht="16" hidden="1" customHeight="1">
      <c r="B139" s="763"/>
      <c r="C139" s="755"/>
      <c r="D139" s="759"/>
      <c r="E139" s="760"/>
      <c r="F139" s="581"/>
      <c r="G139" s="595" t="s">
        <v>3434</v>
      </c>
      <c r="H139" s="263"/>
      <c r="I139" s="559"/>
      <c r="J139" s="268"/>
      <c r="K139" s="465"/>
      <c r="L139" s="219"/>
      <c r="M139" s="219"/>
      <c r="N139" s="211"/>
      <c r="O139" s="110"/>
      <c r="P139" s="110"/>
      <c r="Q139" s="191"/>
      <c r="R139" s="525"/>
      <c r="S139" s="525"/>
      <c r="T139" s="525"/>
      <c r="U139" s="525"/>
      <c r="V139" s="525"/>
      <c r="W139" s="525"/>
      <c r="X139" s="525"/>
      <c r="Y139" s="493" t="str">
        <f t="shared" si="92"/>
        <v/>
      </c>
      <c r="Z139" s="468" t="str">
        <f t="shared" si="93"/>
        <v/>
      </c>
      <c r="AA139" s="468" t="str">
        <f t="shared" si="94"/>
        <v/>
      </c>
      <c r="AB139" s="468" t="str">
        <f t="shared" si="95"/>
        <v/>
      </c>
      <c r="AC139" s="468" t="str">
        <f t="shared" si="96"/>
        <v/>
      </c>
      <c r="AD139" s="468" t="str">
        <f t="shared" si="97"/>
        <v/>
      </c>
      <c r="AE139" s="494" t="str">
        <f t="shared" si="98"/>
        <v/>
      </c>
      <c r="AF139" s="577">
        <f t="shared" si="99"/>
        <v>0</v>
      </c>
      <c r="AG139" s="468">
        <f>IFERROR(VLOOKUP($O139,#REF!,4,FALSE),0)</f>
        <v>0</v>
      </c>
      <c r="AH139" s="468">
        <f>IFERROR(VLOOKUP($O139,#REF!,6,FALSE),0)</f>
        <v>0</v>
      </c>
      <c r="AI139" s="468">
        <f>IFERROR(VLOOKUP($O139,#REF!,8,FALSE),0)</f>
        <v>0</v>
      </c>
      <c r="AJ139" s="468">
        <f>IFERROR(VLOOKUP($O139,#REF!,10,FALSE),0)</f>
        <v>0</v>
      </c>
      <c r="AK139" s="468">
        <f>IFERROR(VLOOKUP($O139,#REF!,12,FALSE),0)</f>
        <v>0</v>
      </c>
      <c r="AL139" s="468">
        <f>IFERROR(VLOOKUP($O139,#REF!,14,FALSE),0)</f>
        <v>0</v>
      </c>
      <c r="AM139" s="494">
        <f t="shared" si="100"/>
        <v>0</v>
      </c>
      <c r="AN139" s="495">
        <f t="shared" si="101"/>
        <v>0</v>
      </c>
      <c r="AO139" s="470">
        <f>IF(Z139="V",IF('1.GHG Inventory Form'!$E$6="IPCC AR2 Report(1995)",'6.GWP'!$C$2,IF('1.GHG Inventory Form'!$E$6="IPCC AR3 Report(2001)",'6.GWP'!$D$2,IF('1.GHG Inventory Form'!$E$6="IPCC AR4 Report(2007)",'6.GWP'!$E$2,IF('1.GHG Inventory Form'!$E$6="IPCC AR5 Report(2013)",'6.GWP'!$F$2,IF('1.GHG Inventory Form'!$E$6="IPCC AR6 Report(2021)",'6.GWP'!$G$2,0))))),0)</f>
        <v>0</v>
      </c>
      <c r="AP139" s="470">
        <f>IF(AA139="V",IF('1.GHG Inventory Form'!$E$6="IPCC AR2 Report(1995)",'6.GWP'!$C$3,IF('1.GHG Inventory Form'!$E$6="IPCC AR3 Report(2001)",'6.GWP'!$D$3,IF('1.GHG Inventory Form'!$E$6="IPCC AR4 Report(2007)",'6.GWP'!$E$3,IF('1.GHG Inventory Form'!$E$6="IPCC AR5 Report(2013)",'6.GWP'!$F$3,IF('1.GHG Inventory Form'!$E$6="IPCC AR6 Report(2021)",'6.GWP'!$G$3,0))))),0)</f>
        <v>0</v>
      </c>
      <c r="AQ139" s="470">
        <f>IFERROR(IF(AB139="V",IF('1.GHG Inventory Form'!$E$6="IPCC AR2 Report(1995)",VLOOKUP($O139,'6.GWP'!$B$1:$G$173,2,FALSE),IF('1.GHG Inventory Form'!$E$6="IPCC AR3 Report(2001)",VLOOKUP($O139,'6.GWP'!$B$1:$G$173,3,FALSE),IF('1.GHG Inventory Form'!$E$6="IPCC AR4 Report(2007)",VLOOKUP($KQ53,'6.GWP'!$B$1:$G$173,4,FALSE),IF('1.GHG Inventory Form'!$E$6="IPCC AR5 Report(2013)",VLOOKUP($O139,'6.GWP'!$B$1:$G$173,5,FALSE),IF('1.GHG Inventory Form'!$E$6="IPCC AR6 Report(2021)",VLOOKUP($O139,'6.GWP'!$B$2:$G$173,6,FALSE),0))))),0),0)</f>
        <v>0</v>
      </c>
      <c r="AR139" s="470">
        <f>IFERROR(IF(AC139="V",IF('1.GHG Inventory Form'!$E$6="IPCC AR2 Report(1995)",VLOOKUP($O139,'6.GWP'!$B$1:$G$173,2,FALSE),IF('1.GHG Inventory Form'!$E$6="IPCC AR3 Report(2001)",VLOOKUP($O139,'6.GWP'!$B$1:$G$173,3,FALSE),IF('1.GHG Inventory Form'!$E$6="IPCC AR4 Report(2007)",VLOOKUP($KQ53,'6.GWP'!$B$1:$G$173,4,FALSE),IF('1.GHG Inventory Form'!$E$6="IPCC AR5 Report(2013)",VLOOKUP($O139,'6.GWP'!$B$1:$G$173,5,FALSE),IF('1.GHG Inventory Form'!$E$6="IPCC AR6 Report(2021)",VLOOKUP($O139,'6.GWP'!$B$2:$G$173,6,FALSE),0))))),0),0)</f>
        <v>0</v>
      </c>
      <c r="AS139" s="470">
        <f>IF(AD139="V",IF('1.GHG Inventory Form'!$E$6="IPCC AR2 Report(1995)",'6.GWP'!$C$5,IF('1.GHG Inventory Form'!$E$6="IPCC AR3 Report(2001)",'6.GWP'!$D$5,IF('1.GHG Inventory Form'!$E$6="IPCC AR4 Report(2007)",'6.GWP'!$E$5,IF('1.GHG Inventory Form'!$E$6="IPCC AR5 Report(2013)",'6.GWP'!$F$5,IF('1.GHG Inventory Form'!$E$6="IPCC AR6 Report(2021)",'6.GWP'!$G$5,0))))),0)</f>
        <v>0</v>
      </c>
      <c r="AT139" s="496">
        <f>IF(AE139="V",IF('1.GHG Inventory Form'!$E$6="IPCC AR2 Report(1995)",'6.GWP'!$C$4,IF('1.GHG Inventory Form'!$E$6="IPCC AR3 Report(2001)",'6.GWP'!$D$4,IF('1.GHG Inventory Form'!$E$6="IPCC AR4 Report(2007)",'6.GWP'!$E$4,IF('1.GHG Inventory Form'!$E$6="IPCC AR5 Report(2013)",'6.GWP'!$F$4,IF('1.GHG Inventory Form'!$E$6="IPCC AR6 Report(2021)",'6.GWP'!$G$4,0))))),0)</f>
        <v>0</v>
      </c>
      <c r="AU139" s="438">
        <f t="shared" si="91"/>
        <v>0</v>
      </c>
      <c r="AV139" s="438">
        <f t="shared" si="91"/>
        <v>0</v>
      </c>
      <c r="AW139" s="438">
        <f t="shared" si="91"/>
        <v>0</v>
      </c>
      <c r="AX139" s="438">
        <f t="shared" si="91"/>
        <v>0</v>
      </c>
      <c r="AY139" s="438">
        <f t="shared" si="91"/>
        <v>0</v>
      </c>
      <c r="AZ139" s="438">
        <f t="shared" si="91"/>
        <v>0</v>
      </c>
      <c r="BA139" s="438">
        <f t="shared" si="91"/>
        <v>0</v>
      </c>
      <c r="BB139" s="497">
        <f t="shared" si="102"/>
        <v>0</v>
      </c>
      <c r="BC139" s="471"/>
      <c r="BD139" s="473">
        <f t="shared" si="103"/>
        <v>0</v>
      </c>
      <c r="BI139" s="95" t="str">
        <f t="shared" si="104"/>
        <v/>
      </c>
      <c r="BJ139" s="95" t="str">
        <f t="shared" si="105"/>
        <v/>
      </c>
      <c r="BK139" s="95" t="str">
        <f t="shared" si="106"/>
        <v/>
      </c>
    </row>
    <row r="140" spans="2:63" customFormat="1" ht="16" hidden="1" customHeight="1" thickBot="1">
      <c r="B140" s="763"/>
      <c r="C140" s="756"/>
      <c r="D140" s="761"/>
      <c r="E140" s="762"/>
      <c r="F140" s="585"/>
      <c r="G140" s="607" t="s">
        <v>3435</v>
      </c>
      <c r="H140" s="264"/>
      <c r="I140" s="559"/>
      <c r="J140" s="269"/>
      <c r="K140" s="474"/>
      <c r="L140" s="220"/>
      <c r="M140" s="220"/>
      <c r="N140" s="213"/>
      <c r="O140" s="192"/>
      <c r="P140" s="192"/>
      <c r="Q140" s="193"/>
      <c r="R140" s="525"/>
      <c r="S140" s="525"/>
      <c r="T140" s="525"/>
      <c r="U140" s="525"/>
      <c r="V140" s="525"/>
      <c r="W140" s="525"/>
      <c r="X140" s="525"/>
      <c r="Y140" s="493" t="str">
        <f t="shared" si="92"/>
        <v/>
      </c>
      <c r="Z140" s="468" t="str">
        <f t="shared" si="93"/>
        <v/>
      </c>
      <c r="AA140" s="468" t="str">
        <f t="shared" si="94"/>
        <v/>
      </c>
      <c r="AB140" s="468" t="str">
        <f t="shared" si="95"/>
        <v/>
      </c>
      <c r="AC140" s="468" t="str">
        <f t="shared" si="96"/>
        <v/>
      </c>
      <c r="AD140" s="468" t="str">
        <f t="shared" si="97"/>
        <v/>
      </c>
      <c r="AE140" s="494" t="str">
        <f t="shared" si="98"/>
        <v/>
      </c>
      <c r="AF140" s="608">
        <f t="shared" si="99"/>
        <v>0</v>
      </c>
      <c r="AG140" s="477">
        <f>IFERROR(VLOOKUP($O140,#REF!,4,FALSE),0)</f>
        <v>0</v>
      </c>
      <c r="AH140" s="477">
        <f>IFERROR(VLOOKUP($O140,#REF!,6,FALSE),0)</f>
        <v>0</v>
      </c>
      <c r="AI140" s="477">
        <f>IFERROR(VLOOKUP($O140,#REF!,8,FALSE),0)</f>
        <v>0</v>
      </c>
      <c r="AJ140" s="477">
        <f>IFERROR(VLOOKUP($O140,#REF!,10,FALSE),0)</f>
        <v>0</v>
      </c>
      <c r="AK140" s="477">
        <f>IFERROR(VLOOKUP($O140,#REF!,12,FALSE),0)</f>
        <v>0</v>
      </c>
      <c r="AL140" s="477">
        <f>IFERROR(VLOOKUP($O140,#REF!,14,FALSE),0)</f>
        <v>0</v>
      </c>
      <c r="AM140" s="563">
        <f t="shared" si="100"/>
        <v>0</v>
      </c>
      <c r="AN140" s="509">
        <f t="shared" si="101"/>
        <v>0</v>
      </c>
      <c r="AO140" s="510">
        <f>IF(Z140="V",IF('1.GHG Inventory Form'!$E$6="IPCC AR2 Report(1995)",'6.GWP'!$C$2,IF('1.GHG Inventory Form'!$E$6="IPCC AR3 Report(2001)",'6.GWP'!$D$2,IF('1.GHG Inventory Form'!$E$6="IPCC AR4 Report(2007)",'6.GWP'!$E$2,IF('1.GHG Inventory Form'!$E$6="IPCC AR5 Report(2013)",'6.GWP'!$F$2,IF('1.GHG Inventory Form'!$E$6="IPCC AR6 Report(2021)",'6.GWP'!$G$2,0))))),0)</f>
        <v>0</v>
      </c>
      <c r="AP140" s="510">
        <f>IF(AA140="V",IF('1.GHG Inventory Form'!$E$6="IPCC AR2 Report(1995)",'6.GWP'!$C$3,IF('1.GHG Inventory Form'!$E$6="IPCC AR3 Report(2001)",'6.GWP'!$D$3,IF('1.GHG Inventory Form'!$E$6="IPCC AR4 Report(2007)",'6.GWP'!$E$3,IF('1.GHG Inventory Form'!$E$6="IPCC AR5 Report(2013)",'6.GWP'!$F$3,IF('1.GHG Inventory Form'!$E$6="IPCC AR6 Report(2021)",'6.GWP'!$G$3,0))))),0)</f>
        <v>0</v>
      </c>
      <c r="AQ140" s="510">
        <f>IFERROR(IF(AB140="V",IF('1.GHG Inventory Form'!$E$6="IPCC AR2 Report(1995)",VLOOKUP($O140,'6.GWP'!$B$1:$G$173,2,FALSE),IF('1.GHG Inventory Form'!$E$6="IPCC AR3 Report(2001)",VLOOKUP($O140,'6.GWP'!$B$1:$G$173,3,FALSE),IF('1.GHG Inventory Form'!$E$6="IPCC AR4 Report(2007)",VLOOKUP($KQ54,'6.GWP'!$B$1:$G$173,4,FALSE),IF('1.GHG Inventory Form'!$E$6="IPCC AR5 Report(2013)",VLOOKUP($O140,'6.GWP'!$B$1:$G$173,5,FALSE),IF('1.GHG Inventory Form'!$E$6="IPCC AR6 Report(2021)",VLOOKUP($O140,'6.GWP'!$B$2:$G$173,6,FALSE),0))))),0),0)</f>
        <v>0</v>
      </c>
      <c r="AR140" s="510">
        <f>IFERROR(IF(AC140="V",IF('1.GHG Inventory Form'!$E$6="IPCC AR2 Report(1995)",VLOOKUP($O140,'6.GWP'!$B$1:$G$173,2,FALSE),IF('1.GHG Inventory Form'!$E$6="IPCC AR3 Report(2001)",VLOOKUP($O140,'6.GWP'!$B$1:$G$173,3,FALSE),IF('1.GHG Inventory Form'!$E$6="IPCC AR4 Report(2007)",VLOOKUP($KQ54,'6.GWP'!$B$1:$G$173,4,FALSE),IF('1.GHG Inventory Form'!$E$6="IPCC AR5 Report(2013)",VLOOKUP($O140,'6.GWP'!$B$1:$G$173,5,FALSE),IF('1.GHG Inventory Form'!$E$6="IPCC AR6 Report(2021)",VLOOKUP($O140,'6.GWP'!$B$2:$G$173,6,FALSE),0))))),0),0)</f>
        <v>0</v>
      </c>
      <c r="AS140" s="510">
        <f>IF(AD140="V",IF('1.GHG Inventory Form'!$E$6="IPCC AR2 Report(1995)",'6.GWP'!$C$5,IF('1.GHG Inventory Form'!$E$6="IPCC AR3 Report(2001)",'6.GWP'!$D$5,IF('1.GHG Inventory Form'!$E$6="IPCC AR4 Report(2007)",'6.GWP'!$E$5,IF('1.GHG Inventory Form'!$E$6="IPCC AR5 Report(2013)",'6.GWP'!$F$5,IF('1.GHG Inventory Form'!$E$6="IPCC AR6 Report(2021)",'6.GWP'!$G$5,0))))),0)</f>
        <v>0</v>
      </c>
      <c r="AT140" s="511">
        <f>IF(AE140="V",IF('1.GHG Inventory Form'!$E$6="IPCC AR2 Report(1995)",'6.GWP'!$C$4,IF('1.GHG Inventory Form'!$E$6="IPCC AR3 Report(2001)",'6.GWP'!$D$4,IF('1.GHG Inventory Form'!$E$6="IPCC AR4 Report(2007)",'6.GWP'!$E$4,IF('1.GHG Inventory Form'!$E$6="IPCC AR5 Report(2013)",'6.GWP'!$F$4,IF('1.GHG Inventory Form'!$E$6="IPCC AR6 Report(2021)",'6.GWP'!$G$4,0))))),0)</f>
        <v>0</v>
      </c>
      <c r="AU140" s="438">
        <f t="shared" si="91"/>
        <v>0</v>
      </c>
      <c r="AV140" s="438">
        <f t="shared" si="91"/>
        <v>0</v>
      </c>
      <c r="AW140" s="438">
        <f t="shared" si="91"/>
        <v>0</v>
      </c>
      <c r="AX140" s="438">
        <f t="shared" si="91"/>
        <v>0</v>
      </c>
      <c r="AY140" s="438">
        <f t="shared" si="91"/>
        <v>0</v>
      </c>
      <c r="AZ140" s="438">
        <f t="shared" si="91"/>
        <v>0</v>
      </c>
      <c r="BA140" s="438">
        <f t="shared" si="91"/>
        <v>0</v>
      </c>
      <c r="BB140" s="513">
        <f t="shared" si="102"/>
        <v>0</v>
      </c>
      <c r="BC140" s="523"/>
      <c r="BD140" s="515">
        <f t="shared" si="103"/>
        <v>0</v>
      </c>
      <c r="BI140" s="95" t="str">
        <f t="shared" si="104"/>
        <v/>
      </c>
      <c r="BJ140" s="95" t="str">
        <f t="shared" si="105"/>
        <v/>
      </c>
      <c r="BK140" s="95" t="str">
        <f t="shared" si="106"/>
        <v/>
      </c>
    </row>
    <row r="141" spans="2:63" customFormat="1" ht="80" customHeight="1" thickBot="1">
      <c r="B141" s="763"/>
      <c r="C141" s="771">
        <v>4.3</v>
      </c>
      <c r="D141" s="757" t="s">
        <v>3436</v>
      </c>
      <c r="E141" s="774"/>
      <c r="F141" s="581" t="str">
        <f t="shared" ref="F141:F149" si="107">IF(H141="","","Y")</f>
        <v/>
      </c>
      <c r="G141" s="609" t="s">
        <v>3437</v>
      </c>
      <c r="H141" s="265" t="str">
        <f>'Data Request'!M31</f>
        <v/>
      </c>
      <c r="I141" s="559" t="str">
        <f t="shared" ref="I141:I150" si="108">IFERROR(IF(K141="","請選擇自訂/預設係數",IF(K141="預設值Default",MID(M141,FIND("/",M141)+1,4),IF(K141="自訂值Custom Value",MID(P141,FIND("/",P141)+1,4)))),"請填寫自訂排放係數單位Please fill in Custom Emission Factor Unit")</f>
        <v>ton</v>
      </c>
      <c r="J141" s="270"/>
      <c r="K141" s="456" t="s">
        <v>3280</v>
      </c>
      <c r="L141" s="471">
        <v>0.51900000000000002</v>
      </c>
      <c r="M141" s="559" t="s">
        <v>3438</v>
      </c>
      <c r="N141" s="610" t="s">
        <v>3439</v>
      </c>
      <c r="O141" s="221"/>
      <c r="P141" s="127"/>
      <c r="Q141" s="194"/>
      <c r="R141" s="525"/>
      <c r="S141" s="525"/>
      <c r="T141" s="525"/>
      <c r="U141" s="525"/>
      <c r="V141" s="525"/>
      <c r="W141" s="525"/>
      <c r="X141" s="525"/>
      <c r="Y141" s="493" t="str">
        <f t="shared" si="92"/>
        <v>V</v>
      </c>
      <c r="Z141" s="468" t="str">
        <f t="shared" si="93"/>
        <v/>
      </c>
      <c r="AA141" s="468" t="str">
        <f t="shared" si="94"/>
        <v/>
      </c>
      <c r="AB141" s="468" t="str">
        <f t="shared" si="95"/>
        <v/>
      </c>
      <c r="AC141" s="468" t="str">
        <f t="shared" si="96"/>
        <v/>
      </c>
      <c r="AD141" s="468" t="str">
        <f t="shared" si="97"/>
        <v/>
      </c>
      <c r="AE141" s="494" t="str">
        <f t="shared" si="98"/>
        <v/>
      </c>
      <c r="AF141" s="485">
        <f t="shared" si="99"/>
        <v>0.51900000000000002</v>
      </c>
      <c r="AG141" s="459">
        <f>IFERROR(VLOOKUP($O141,#REF!,4,FALSE),0)</f>
        <v>0</v>
      </c>
      <c r="AH141" s="459">
        <f>IFERROR(VLOOKUP($O141,#REF!,6,FALSE),0)</f>
        <v>0</v>
      </c>
      <c r="AI141" s="459">
        <f>IFERROR(VLOOKUP($O141,#REF!,8,FALSE),0)</f>
        <v>0</v>
      </c>
      <c r="AJ141" s="459">
        <f>IFERROR(VLOOKUP($O141,#REF!,10,FALSE),0)</f>
        <v>0</v>
      </c>
      <c r="AK141" s="459">
        <f>IFERROR(VLOOKUP($O141,#REF!,12,FALSE),0)</f>
        <v>0</v>
      </c>
      <c r="AL141" s="459">
        <f>IFERROR(VLOOKUP($O141,#REF!,14,FALSE),0)</f>
        <v>0</v>
      </c>
      <c r="AM141" s="486" t="str">
        <f t="shared" si="100"/>
        <v>Simapro 9.4.0.2-Municipal solid waste {RoW}| treatment of, incineration</v>
      </c>
      <c r="AN141" s="528">
        <f t="shared" si="101"/>
        <v>1</v>
      </c>
      <c r="AO141" s="436">
        <f>IF(Z141="V",IF('1.GHG Inventory Form'!$E$6="IPCC AR2 Report(1995)",'6.GWP'!$C$2,IF('1.GHG Inventory Form'!$E$6="IPCC AR3 Report(2001)",'6.GWP'!$D$2,IF('1.GHG Inventory Form'!$E$6="IPCC AR4 Report(2007)",'6.GWP'!$E$2,IF('1.GHG Inventory Form'!$E$6="IPCC AR5 Report(2013)",'6.GWP'!$F$2,IF('1.GHG Inventory Form'!$E$6="IPCC AR6 Report(2021)",'6.GWP'!$G$2,0))))),0)</f>
        <v>0</v>
      </c>
      <c r="AP141" s="436">
        <f>IF(AA141="V",IF('1.GHG Inventory Form'!$E$6="IPCC AR2 Report(1995)",'6.GWP'!$C$3,IF('1.GHG Inventory Form'!$E$6="IPCC AR3 Report(2001)",'6.GWP'!$D$3,IF('1.GHG Inventory Form'!$E$6="IPCC AR4 Report(2007)",'6.GWP'!$E$3,IF('1.GHG Inventory Form'!$E$6="IPCC AR5 Report(2013)",'6.GWP'!$F$3,IF('1.GHG Inventory Form'!$E$6="IPCC AR6 Report(2021)",'6.GWP'!$G$3,0))))),0)</f>
        <v>0</v>
      </c>
      <c r="AQ141" s="436">
        <f>IFERROR(IF(AB141="V",IF('1.GHG Inventory Form'!$E$6="IPCC AR2 Report(1995)",VLOOKUP($O141,'6.GWP'!$B$1:$G$173,2,FALSE),IF('1.GHG Inventory Form'!$E$6="IPCC AR3 Report(2001)",VLOOKUP($O141,'6.GWP'!$B$1:$G$173,3,FALSE),IF('1.GHG Inventory Form'!$E$6="IPCC AR4 Report(2007)",VLOOKUP($KQ55,'6.GWP'!$B$1:$G$173,4,FALSE),IF('1.GHG Inventory Form'!$E$6="IPCC AR5 Report(2013)",VLOOKUP($O141,'6.GWP'!$B$1:$G$173,5,FALSE),IF('1.GHG Inventory Form'!$E$6="IPCC AR6 Report(2021)",VLOOKUP($O141,'6.GWP'!$B$2:$G$173,6,FALSE),0))))),0),0)</f>
        <v>0</v>
      </c>
      <c r="AR141" s="436">
        <f>IFERROR(IF(AC141="V",IF('1.GHG Inventory Form'!$E$6="IPCC AR2 Report(1995)",VLOOKUP($O141,'6.GWP'!$B$1:$G$173,2,FALSE),IF('1.GHG Inventory Form'!$E$6="IPCC AR3 Report(2001)",VLOOKUP($O141,'6.GWP'!$B$1:$G$173,3,FALSE),IF('1.GHG Inventory Form'!$E$6="IPCC AR4 Report(2007)",VLOOKUP($KQ55,'6.GWP'!$B$1:$G$173,4,FALSE),IF('1.GHG Inventory Form'!$E$6="IPCC AR5 Report(2013)",VLOOKUP($O141,'6.GWP'!$B$1:$G$173,5,FALSE),IF('1.GHG Inventory Form'!$E$6="IPCC AR6 Report(2021)",VLOOKUP($O141,'6.GWP'!$B$2:$G$173,6,FALSE),0))))),0),0)</f>
        <v>0</v>
      </c>
      <c r="AS141" s="436">
        <f>IF(AD141="V",IF('1.GHG Inventory Form'!$E$6="IPCC AR2 Report(1995)",'6.GWP'!$C$5,IF('1.GHG Inventory Form'!$E$6="IPCC AR3 Report(2001)",'6.GWP'!$D$5,IF('1.GHG Inventory Form'!$E$6="IPCC AR4 Report(2007)",'6.GWP'!$E$5,IF('1.GHG Inventory Form'!$E$6="IPCC AR5 Report(2013)",'6.GWP'!$F$5,IF('1.GHG Inventory Form'!$E$6="IPCC AR6 Report(2021)",'6.GWP'!$G$5,0))))),0)</f>
        <v>0</v>
      </c>
      <c r="AT141" s="437">
        <f>IF(AE141="V",IF('1.GHG Inventory Form'!$E$6="IPCC AR2 Report(1995)",'6.GWP'!$C$4,IF('1.GHG Inventory Form'!$E$6="IPCC AR3 Report(2001)",'6.GWP'!$D$4,IF('1.GHG Inventory Form'!$E$6="IPCC AR4 Report(2007)",'6.GWP'!$E$4,IF('1.GHG Inventory Form'!$E$6="IPCC AR5 Report(2013)",'6.GWP'!$F$4,IF('1.GHG Inventory Form'!$E$6="IPCC AR6 Report(2021)",'6.GWP'!$G$4,0))))),0)</f>
        <v>0</v>
      </c>
      <c r="AU141" s="561" t="str">
        <f t="shared" ref="AU141:AU150" si="109">IFERROR($H141*AF141*AN141,"")</f>
        <v/>
      </c>
      <c r="AV141" s="561" t="str">
        <f t="shared" ref="AV141:AV150" si="110">IFERROR($H141*AG141*AO141,"")</f>
        <v/>
      </c>
      <c r="AW141" s="561" t="str">
        <f t="shared" ref="AW141:AW150" si="111">IFERROR($H141*AH141*AP141,"")</f>
        <v/>
      </c>
      <c r="AX141" s="561" t="str">
        <f t="shared" ref="AX141:AX150" si="112">IFERROR($H141*AI141*AQ141,"")</f>
        <v/>
      </c>
      <c r="AY141" s="561" t="str">
        <f t="shared" ref="AY141:AY150" si="113">IFERROR($H141*AJ141*AR141,"")</f>
        <v/>
      </c>
      <c r="AZ141" s="561" t="str">
        <f t="shared" ref="AZ141:AZ150" si="114">IFERROR($H141*AK141*AS141,"")</f>
        <v/>
      </c>
      <c r="BA141" s="561" t="str">
        <f t="shared" ref="BA141:BA150" si="115">IFERROR($H141*AL141*AT141,"")</f>
        <v/>
      </c>
      <c r="BB141" s="490">
        <f t="shared" si="102"/>
        <v>0</v>
      </c>
      <c r="BC141" s="462"/>
      <c r="BD141" s="464">
        <f t="shared" si="103"/>
        <v>0</v>
      </c>
      <c r="BI141" s="95" t="str">
        <f t="shared" si="104"/>
        <v/>
      </c>
      <c r="BJ141" s="95" t="str">
        <f t="shared" si="105"/>
        <v/>
      </c>
      <c r="BK141" s="95" t="str">
        <f t="shared" si="106"/>
        <v/>
      </c>
    </row>
    <row r="142" spans="2:63" customFormat="1" ht="81" customHeight="1" thickBot="1">
      <c r="B142" s="763"/>
      <c r="C142" s="772"/>
      <c r="D142" s="775"/>
      <c r="E142" s="776"/>
      <c r="F142" s="581" t="str">
        <f t="shared" si="107"/>
        <v/>
      </c>
      <c r="G142" s="611" t="s">
        <v>3440</v>
      </c>
      <c r="H142" s="265" t="str">
        <f>'Data Request'!M32</f>
        <v/>
      </c>
      <c r="I142" s="559" t="str">
        <f t="shared" si="108"/>
        <v>ton</v>
      </c>
      <c r="J142" s="268"/>
      <c r="K142" s="465" t="s">
        <v>3280</v>
      </c>
      <c r="L142" s="471">
        <v>0.51900000000000002</v>
      </c>
      <c r="M142" s="559" t="s">
        <v>3441</v>
      </c>
      <c r="N142" s="610" t="s">
        <v>3442</v>
      </c>
      <c r="O142" s="222"/>
      <c r="P142" s="110"/>
      <c r="Q142" s="233"/>
      <c r="R142" s="525"/>
      <c r="S142" s="525"/>
      <c r="T142" s="525"/>
      <c r="U142" s="525"/>
      <c r="V142" s="525"/>
      <c r="W142" s="525"/>
      <c r="X142" s="525"/>
      <c r="Y142" s="493" t="str">
        <f t="shared" si="92"/>
        <v>V</v>
      </c>
      <c r="Z142" s="468" t="str">
        <f t="shared" si="93"/>
        <v/>
      </c>
      <c r="AA142" s="468" t="str">
        <f t="shared" si="94"/>
        <v/>
      </c>
      <c r="AB142" s="468" t="str">
        <f t="shared" si="95"/>
        <v/>
      </c>
      <c r="AC142" s="468" t="str">
        <f t="shared" si="96"/>
        <v/>
      </c>
      <c r="AD142" s="468" t="str">
        <f t="shared" si="97"/>
        <v/>
      </c>
      <c r="AE142" s="494" t="str">
        <f t="shared" si="98"/>
        <v/>
      </c>
      <c r="AF142" s="493">
        <f t="shared" si="99"/>
        <v>0.51900000000000002</v>
      </c>
      <c r="AG142" s="468">
        <f>IFERROR(VLOOKUP($O142,#REF!,4,FALSE),0)</f>
        <v>0</v>
      </c>
      <c r="AH142" s="468">
        <f>IFERROR(VLOOKUP($O142,#REF!,6,FALSE),0)</f>
        <v>0</v>
      </c>
      <c r="AI142" s="468">
        <f>IFERROR(VLOOKUP($O142,#REF!,8,FALSE),0)</f>
        <v>0</v>
      </c>
      <c r="AJ142" s="468">
        <f>IFERROR(VLOOKUP($O142,#REF!,10,FALSE),0)</f>
        <v>0</v>
      </c>
      <c r="AK142" s="468">
        <f>IFERROR(VLOOKUP($O142,#REF!,12,FALSE),0)</f>
        <v>0</v>
      </c>
      <c r="AL142" s="468">
        <f>IFERROR(VLOOKUP($O142,#REF!,14,FALSE),0)</f>
        <v>0</v>
      </c>
      <c r="AM142" s="494" t="str">
        <f t="shared" si="100"/>
        <v>Simapro 9.4.0.2-Municipal solid waste {RoW}| treatment of, incineration</v>
      </c>
      <c r="AN142" s="535">
        <f t="shared" si="101"/>
        <v>1</v>
      </c>
      <c r="AO142" s="470">
        <f>IF(Z142="V",IF('1.GHG Inventory Form'!$E$6="IPCC AR2 Report(1995)",'6.GWP'!$C$2,IF('1.GHG Inventory Form'!$E$6="IPCC AR3 Report(2001)",'6.GWP'!$D$2,IF('1.GHG Inventory Form'!$E$6="IPCC AR4 Report(2007)",'6.GWP'!$E$2,IF('1.GHG Inventory Form'!$E$6="IPCC AR5 Report(2013)",'6.GWP'!$F$2,IF('1.GHG Inventory Form'!$E$6="IPCC AR6 Report(2021)",'6.GWP'!$G$2,0))))),0)</f>
        <v>0</v>
      </c>
      <c r="AP142" s="470">
        <f>IF(AA142="V",IF('1.GHG Inventory Form'!$E$6="IPCC AR2 Report(1995)",'6.GWP'!$C$3,IF('1.GHG Inventory Form'!$E$6="IPCC AR3 Report(2001)",'6.GWP'!$D$3,IF('1.GHG Inventory Form'!$E$6="IPCC AR4 Report(2007)",'6.GWP'!$E$3,IF('1.GHG Inventory Form'!$E$6="IPCC AR5 Report(2013)",'6.GWP'!$F$3,IF('1.GHG Inventory Form'!$E$6="IPCC AR6 Report(2021)",'6.GWP'!$G$3,0))))),0)</f>
        <v>0</v>
      </c>
      <c r="AQ142" s="470">
        <f>IFERROR(IF(AB142="V",IF('1.GHG Inventory Form'!$E$6="IPCC AR2 Report(1995)",VLOOKUP($O142,'6.GWP'!$B$1:$G$173,2,FALSE),IF('1.GHG Inventory Form'!$E$6="IPCC AR3 Report(2001)",VLOOKUP($O142,'6.GWP'!$B$1:$G$173,3,FALSE),IF('1.GHG Inventory Form'!$E$6="IPCC AR4 Report(2007)",VLOOKUP($KQ56,'6.GWP'!$B$1:$G$173,4,FALSE),IF('1.GHG Inventory Form'!$E$6="IPCC AR5 Report(2013)",VLOOKUP($O142,'6.GWP'!$B$1:$G$173,5,FALSE),IF('1.GHG Inventory Form'!$E$6="IPCC AR6 Report(2021)",VLOOKUP($O142,'6.GWP'!$B$2:$G$173,6,FALSE),0))))),0),0)</f>
        <v>0</v>
      </c>
      <c r="AR142" s="470">
        <f>IFERROR(IF(AC142="V",IF('1.GHG Inventory Form'!$E$6="IPCC AR2 Report(1995)",VLOOKUP($O142,'6.GWP'!$B$1:$G$173,2,FALSE),IF('1.GHG Inventory Form'!$E$6="IPCC AR3 Report(2001)",VLOOKUP($O142,'6.GWP'!$B$1:$G$173,3,FALSE),IF('1.GHG Inventory Form'!$E$6="IPCC AR4 Report(2007)",VLOOKUP($KQ56,'6.GWP'!$B$1:$G$173,4,FALSE),IF('1.GHG Inventory Form'!$E$6="IPCC AR5 Report(2013)",VLOOKUP($O142,'6.GWP'!$B$1:$G$173,5,FALSE),IF('1.GHG Inventory Form'!$E$6="IPCC AR6 Report(2021)",VLOOKUP($O142,'6.GWP'!$B$2:$G$173,6,FALSE),0))))),0),0)</f>
        <v>0</v>
      </c>
      <c r="AS142" s="470">
        <f>IF(AD142="V",IF('1.GHG Inventory Form'!$E$6="IPCC AR2 Report(1995)",'6.GWP'!$C$5,IF('1.GHG Inventory Form'!$E$6="IPCC AR3 Report(2001)",'6.GWP'!$D$5,IF('1.GHG Inventory Form'!$E$6="IPCC AR4 Report(2007)",'6.GWP'!$E$5,IF('1.GHG Inventory Form'!$E$6="IPCC AR5 Report(2013)",'6.GWP'!$F$5,IF('1.GHG Inventory Form'!$E$6="IPCC AR6 Report(2021)",'6.GWP'!$G$5,0))))),0)</f>
        <v>0</v>
      </c>
      <c r="AT142" s="496">
        <f>IF(AE142="V",IF('1.GHG Inventory Form'!$E$6="IPCC AR2 Report(1995)",'6.GWP'!$C$4,IF('1.GHG Inventory Form'!$E$6="IPCC AR3 Report(2001)",'6.GWP'!$D$4,IF('1.GHG Inventory Form'!$E$6="IPCC AR4 Report(2007)",'6.GWP'!$E$4,IF('1.GHG Inventory Form'!$E$6="IPCC AR5 Report(2013)",'6.GWP'!$F$4,IF('1.GHG Inventory Form'!$E$6="IPCC AR6 Report(2021)",'6.GWP'!$G$4,0))))),0)</f>
        <v>0</v>
      </c>
      <c r="AU142" s="561" t="str">
        <f t="shared" si="109"/>
        <v/>
      </c>
      <c r="AV142" s="561" t="str">
        <f t="shared" si="110"/>
        <v/>
      </c>
      <c r="AW142" s="561" t="str">
        <f t="shared" si="111"/>
        <v/>
      </c>
      <c r="AX142" s="561" t="str">
        <f t="shared" si="112"/>
        <v/>
      </c>
      <c r="AY142" s="561" t="str">
        <f t="shared" si="113"/>
        <v/>
      </c>
      <c r="AZ142" s="561" t="str">
        <f t="shared" si="114"/>
        <v/>
      </c>
      <c r="BA142" s="561" t="str">
        <f t="shared" si="115"/>
        <v/>
      </c>
      <c r="BB142" s="497">
        <f t="shared" si="102"/>
        <v>0</v>
      </c>
      <c r="BC142" s="471"/>
      <c r="BD142" s="473">
        <f t="shared" si="103"/>
        <v>0</v>
      </c>
      <c r="BI142" s="95" t="str">
        <f t="shared" si="104"/>
        <v/>
      </c>
      <c r="BJ142" s="95" t="str">
        <f t="shared" si="105"/>
        <v/>
      </c>
      <c r="BK142" s="95" t="str">
        <f t="shared" si="106"/>
        <v/>
      </c>
    </row>
    <row r="143" spans="2:63" customFormat="1" ht="62.5" customHeight="1" thickBot="1">
      <c r="B143" s="763"/>
      <c r="C143" s="772"/>
      <c r="D143" s="775"/>
      <c r="E143" s="776"/>
      <c r="F143" s="581" t="str">
        <f t="shared" si="107"/>
        <v/>
      </c>
      <c r="G143" s="611" t="s">
        <v>3443</v>
      </c>
      <c r="H143" s="265" t="str">
        <f>'Data Request'!M33</f>
        <v/>
      </c>
      <c r="I143" s="559" t="str">
        <f t="shared" si="108"/>
        <v>ton</v>
      </c>
      <c r="J143" s="268"/>
      <c r="K143" s="465" t="s">
        <v>3280</v>
      </c>
      <c r="L143" s="595">
        <v>0.626</v>
      </c>
      <c r="M143" s="469" t="s">
        <v>3444</v>
      </c>
      <c r="N143" s="610" t="s">
        <v>3445</v>
      </c>
      <c r="O143" s="222"/>
      <c r="P143" s="110"/>
      <c r="Q143" s="191"/>
      <c r="R143" s="525"/>
      <c r="S143" s="525"/>
      <c r="T143" s="525"/>
      <c r="U143" s="525"/>
      <c r="V143" s="525"/>
      <c r="W143" s="525"/>
      <c r="X143" s="525"/>
      <c r="Y143" s="493" t="str">
        <f t="shared" si="92"/>
        <v>V</v>
      </c>
      <c r="Z143" s="468" t="str">
        <f t="shared" si="93"/>
        <v/>
      </c>
      <c r="AA143" s="468" t="str">
        <f t="shared" si="94"/>
        <v/>
      </c>
      <c r="AB143" s="468" t="str">
        <f t="shared" si="95"/>
        <v/>
      </c>
      <c r="AC143" s="468" t="str">
        <f t="shared" si="96"/>
        <v/>
      </c>
      <c r="AD143" s="468" t="str">
        <f t="shared" si="97"/>
        <v/>
      </c>
      <c r="AE143" s="494" t="str">
        <f t="shared" si="98"/>
        <v/>
      </c>
      <c r="AF143" s="493">
        <f t="shared" si="99"/>
        <v>0.626</v>
      </c>
      <c r="AG143" s="468">
        <f>IFERROR(VLOOKUP($O143,#REF!,4,FALSE),0)</f>
        <v>0</v>
      </c>
      <c r="AH143" s="468">
        <f>IFERROR(VLOOKUP($O143,#REF!,6,FALSE),0)</f>
        <v>0</v>
      </c>
      <c r="AI143" s="468">
        <f>IFERROR(VLOOKUP($O143,#REF!,8,FALSE),0)</f>
        <v>0</v>
      </c>
      <c r="AJ143" s="468">
        <f>IFERROR(VLOOKUP($O143,#REF!,10,FALSE),0)</f>
        <v>0</v>
      </c>
      <c r="AK143" s="468">
        <f>IFERROR(VLOOKUP($O143,#REF!,12,FALSE),0)</f>
        <v>0</v>
      </c>
      <c r="AL143" s="468">
        <f>IFERROR(VLOOKUP($O143,#REF!,14,FALSE),0)</f>
        <v>0</v>
      </c>
      <c r="AM143" s="494" t="str">
        <f t="shared" si="100"/>
        <v>Simapro 9.4.0.2-Municipal solid waste {RoW}| treatment of, sanitary landfill | Cut-off, U</v>
      </c>
      <c r="AN143" s="535">
        <f t="shared" si="101"/>
        <v>1</v>
      </c>
      <c r="AO143" s="470">
        <f>IF(Z143="V",IF('1.GHG Inventory Form'!$E$6="IPCC AR2 Report(1995)",'6.GWP'!$C$2,IF('1.GHG Inventory Form'!$E$6="IPCC AR3 Report(2001)",'6.GWP'!$D$2,IF('1.GHG Inventory Form'!$E$6="IPCC AR4 Report(2007)",'6.GWP'!$E$2,IF('1.GHG Inventory Form'!$E$6="IPCC AR5 Report(2013)",'6.GWP'!$F$2,IF('1.GHG Inventory Form'!$E$6="IPCC AR6 Report(2021)",'6.GWP'!$G$2,0))))),0)</f>
        <v>0</v>
      </c>
      <c r="AP143" s="470">
        <f>IF(AA143="V",IF('1.GHG Inventory Form'!$E$6="IPCC AR2 Report(1995)",'6.GWP'!$C$3,IF('1.GHG Inventory Form'!$E$6="IPCC AR3 Report(2001)",'6.GWP'!$D$3,IF('1.GHG Inventory Form'!$E$6="IPCC AR4 Report(2007)",'6.GWP'!$E$3,IF('1.GHG Inventory Form'!$E$6="IPCC AR5 Report(2013)",'6.GWP'!$F$3,IF('1.GHG Inventory Form'!$E$6="IPCC AR6 Report(2021)",'6.GWP'!$G$3,0))))),0)</f>
        <v>0</v>
      </c>
      <c r="AQ143" s="470">
        <f>IFERROR(IF(AB143="V",IF('1.GHG Inventory Form'!$E$6="IPCC AR2 Report(1995)",VLOOKUP($O143,'6.GWP'!$B$1:$G$173,2,FALSE),IF('1.GHG Inventory Form'!$E$6="IPCC AR3 Report(2001)",VLOOKUP($O143,'6.GWP'!$B$1:$G$173,3,FALSE),IF('1.GHG Inventory Form'!$E$6="IPCC AR4 Report(2007)",VLOOKUP(#REF!,'6.GWP'!$B$1:$G$173,4,FALSE),IF('1.GHG Inventory Form'!$E$6="IPCC AR5 Report(2013)",VLOOKUP($O143,'6.GWP'!$B$1:$G$173,5,FALSE),IF('1.GHG Inventory Form'!$E$6="IPCC AR6 Report(2021)",VLOOKUP($O143,'6.GWP'!$B$2:$G$173,6,FALSE),0))))),0),0)</f>
        <v>0</v>
      </c>
      <c r="AR143" s="470">
        <f>IFERROR(IF(AC143="V",IF('1.GHG Inventory Form'!$E$6="IPCC AR2 Report(1995)",VLOOKUP($O143,'6.GWP'!$B$1:$G$173,2,FALSE),IF('1.GHG Inventory Form'!$E$6="IPCC AR3 Report(2001)",VLOOKUP($O143,'6.GWP'!$B$1:$G$173,3,FALSE),IF('1.GHG Inventory Form'!$E$6="IPCC AR4 Report(2007)",VLOOKUP(#REF!,'6.GWP'!$B$1:$G$173,4,FALSE),IF('1.GHG Inventory Form'!$E$6="IPCC AR5 Report(2013)",VLOOKUP($O143,'6.GWP'!$B$1:$G$173,5,FALSE),IF('1.GHG Inventory Form'!$E$6="IPCC AR6 Report(2021)",VLOOKUP($O143,'6.GWP'!$B$2:$G$173,6,FALSE),0))))),0),0)</f>
        <v>0</v>
      </c>
      <c r="AS143" s="470">
        <f>IF(AD143="V",IF('1.GHG Inventory Form'!$E$6="IPCC AR2 Report(1995)",'6.GWP'!$C$5,IF('1.GHG Inventory Form'!$E$6="IPCC AR3 Report(2001)",'6.GWP'!$D$5,IF('1.GHG Inventory Form'!$E$6="IPCC AR4 Report(2007)",'6.GWP'!$E$5,IF('1.GHG Inventory Form'!$E$6="IPCC AR5 Report(2013)",'6.GWP'!$F$5,IF('1.GHG Inventory Form'!$E$6="IPCC AR6 Report(2021)",'6.GWP'!$G$5,0))))),0)</f>
        <v>0</v>
      </c>
      <c r="AT143" s="496">
        <f>IF(AE143="V",IF('1.GHG Inventory Form'!$E$6="IPCC AR2 Report(1995)",'6.GWP'!$C$4,IF('1.GHG Inventory Form'!$E$6="IPCC AR3 Report(2001)",'6.GWP'!$D$4,IF('1.GHG Inventory Form'!$E$6="IPCC AR4 Report(2007)",'6.GWP'!$E$4,IF('1.GHG Inventory Form'!$E$6="IPCC AR5 Report(2013)",'6.GWP'!$F$4,IF('1.GHG Inventory Form'!$E$6="IPCC AR6 Report(2021)",'6.GWP'!$G$4,0))))),0)</f>
        <v>0</v>
      </c>
      <c r="AU143" s="561" t="str">
        <f t="shared" si="109"/>
        <v/>
      </c>
      <c r="AV143" s="561" t="str">
        <f t="shared" si="110"/>
        <v/>
      </c>
      <c r="AW143" s="561" t="str">
        <f t="shared" si="111"/>
        <v/>
      </c>
      <c r="AX143" s="561" t="str">
        <f t="shared" si="112"/>
        <v/>
      </c>
      <c r="AY143" s="561" t="str">
        <f t="shared" si="113"/>
        <v/>
      </c>
      <c r="AZ143" s="561" t="str">
        <f t="shared" si="114"/>
        <v/>
      </c>
      <c r="BA143" s="561" t="str">
        <f t="shared" si="115"/>
        <v/>
      </c>
      <c r="BB143" s="497">
        <f t="shared" si="102"/>
        <v>0</v>
      </c>
      <c r="BC143" s="471"/>
      <c r="BD143" s="473">
        <f t="shared" si="103"/>
        <v>0</v>
      </c>
      <c r="BI143" s="95" t="str">
        <f t="shared" si="104"/>
        <v/>
      </c>
      <c r="BJ143" s="95" t="str">
        <f t="shared" si="105"/>
        <v/>
      </c>
      <c r="BK143" s="95" t="str">
        <f t="shared" si="106"/>
        <v/>
      </c>
    </row>
    <row r="144" spans="2:63" customFormat="1" ht="62" customHeight="1">
      <c r="B144" s="763"/>
      <c r="C144" s="772"/>
      <c r="D144" s="775"/>
      <c r="E144" s="776"/>
      <c r="F144" s="581" t="str">
        <f t="shared" si="107"/>
        <v/>
      </c>
      <c r="G144" s="611" t="s">
        <v>3446</v>
      </c>
      <c r="H144" s="265" t="str">
        <f>IF(COUNTIF('Data Request'!$K$34:$K$36,"&gt;0")&gt;0,SUM('Data Request'!$M$34:$M$36),"")</f>
        <v/>
      </c>
      <c r="I144" s="559" t="str">
        <f t="shared" si="108"/>
        <v>ton</v>
      </c>
      <c r="J144" s="268"/>
      <c r="K144" s="465" t="s">
        <v>3280</v>
      </c>
      <c r="L144" s="595">
        <v>0</v>
      </c>
      <c r="M144" s="469" t="s">
        <v>3447</v>
      </c>
      <c r="N144" s="612"/>
      <c r="O144" s="222"/>
      <c r="P144" s="110"/>
      <c r="Q144" s="191"/>
      <c r="R144" s="525"/>
      <c r="S144" s="525"/>
      <c r="T144" s="525"/>
      <c r="U144" s="525"/>
      <c r="V144" s="525"/>
      <c r="W144" s="525"/>
      <c r="X144" s="525"/>
      <c r="Y144" s="493" t="str">
        <f t="shared" si="92"/>
        <v/>
      </c>
      <c r="Z144" s="468" t="str">
        <f t="shared" si="93"/>
        <v/>
      </c>
      <c r="AA144" s="468" t="str">
        <f t="shared" si="94"/>
        <v/>
      </c>
      <c r="AB144" s="468" t="str">
        <f t="shared" si="95"/>
        <v/>
      </c>
      <c r="AC144" s="468" t="str">
        <f t="shared" si="96"/>
        <v/>
      </c>
      <c r="AD144" s="468" t="str">
        <f t="shared" si="97"/>
        <v/>
      </c>
      <c r="AE144" s="494" t="str">
        <f t="shared" si="98"/>
        <v/>
      </c>
      <c r="AF144" s="493">
        <f t="shared" si="99"/>
        <v>0</v>
      </c>
      <c r="AG144" s="468">
        <f>IFERROR(VLOOKUP($O144,#REF!,4,FALSE),0)</f>
        <v>0</v>
      </c>
      <c r="AH144" s="468">
        <f>IFERROR(VLOOKUP($O144,#REF!,6,FALSE),0)</f>
        <v>0</v>
      </c>
      <c r="AI144" s="468">
        <f>IFERROR(VLOOKUP($O144,#REF!,8,FALSE),0)</f>
        <v>0</v>
      </c>
      <c r="AJ144" s="468">
        <f>IFERROR(VLOOKUP($O144,#REF!,10,FALSE),0)</f>
        <v>0</v>
      </c>
      <c r="AK144" s="468">
        <f>IFERROR(VLOOKUP($O144,#REF!,12,FALSE),0)</f>
        <v>0</v>
      </c>
      <c r="AL144" s="468">
        <f>IFERROR(VLOOKUP($O144,#REF!,14,FALSE),0)</f>
        <v>0</v>
      </c>
      <c r="AM144" s="494">
        <f t="shared" si="100"/>
        <v>0</v>
      </c>
      <c r="AN144" s="535">
        <f t="shared" si="101"/>
        <v>0</v>
      </c>
      <c r="AO144" s="470">
        <f>IF(Z144="V",IF('1.GHG Inventory Form'!$E$6="IPCC AR2 Report(1995)",'6.GWP'!$C$2,IF('1.GHG Inventory Form'!$E$6="IPCC AR3 Report(2001)",'6.GWP'!$D$2,IF('1.GHG Inventory Form'!$E$6="IPCC AR4 Report(2007)",'6.GWP'!$E$2,IF('1.GHG Inventory Form'!$E$6="IPCC AR5 Report(2013)",'6.GWP'!$F$2,IF('1.GHG Inventory Form'!$E$6="IPCC AR6 Report(2021)",'6.GWP'!$G$2,0))))),0)</f>
        <v>0</v>
      </c>
      <c r="AP144" s="470">
        <f>IF(AA144="V",IF('1.GHG Inventory Form'!$E$6="IPCC AR2 Report(1995)",'6.GWP'!$C$3,IF('1.GHG Inventory Form'!$E$6="IPCC AR3 Report(2001)",'6.GWP'!$D$3,IF('1.GHG Inventory Form'!$E$6="IPCC AR4 Report(2007)",'6.GWP'!$E$3,IF('1.GHG Inventory Form'!$E$6="IPCC AR5 Report(2013)",'6.GWP'!$F$3,IF('1.GHG Inventory Form'!$E$6="IPCC AR6 Report(2021)",'6.GWP'!$G$3,0))))),0)</f>
        <v>0</v>
      </c>
      <c r="AQ144" s="470">
        <f>IFERROR(IF(AB144="V",IF('1.GHG Inventory Form'!$E$6="IPCC AR2 Report(1995)",VLOOKUP($O144,'6.GWP'!$B$1:$G$173,2,FALSE),IF('1.GHG Inventory Form'!$E$6="IPCC AR3 Report(2001)",VLOOKUP($O144,'6.GWP'!$B$1:$G$173,3,FALSE),IF('1.GHG Inventory Form'!$E$6="IPCC AR4 Report(2007)",VLOOKUP($KQ57,'6.GWP'!$B$1:$G$173,4,FALSE),IF('1.GHG Inventory Form'!$E$6="IPCC AR5 Report(2013)",VLOOKUP($O144,'6.GWP'!$B$1:$G$173,5,FALSE),IF('1.GHG Inventory Form'!$E$6="IPCC AR6 Report(2021)",VLOOKUP($O144,'6.GWP'!$B$2:$G$173,6,FALSE),0))))),0),0)</f>
        <v>0</v>
      </c>
      <c r="AR144" s="470">
        <f>IFERROR(IF(AC144="V",IF('1.GHG Inventory Form'!$E$6="IPCC AR2 Report(1995)",VLOOKUP($O144,'6.GWP'!$B$1:$G$173,2,FALSE),IF('1.GHG Inventory Form'!$E$6="IPCC AR3 Report(2001)",VLOOKUP($O144,'6.GWP'!$B$1:$G$173,3,FALSE),IF('1.GHG Inventory Form'!$E$6="IPCC AR4 Report(2007)",VLOOKUP($KQ57,'6.GWP'!$B$1:$G$173,4,FALSE),IF('1.GHG Inventory Form'!$E$6="IPCC AR5 Report(2013)",VLOOKUP($O144,'6.GWP'!$B$1:$G$173,5,FALSE),IF('1.GHG Inventory Form'!$E$6="IPCC AR6 Report(2021)",VLOOKUP($O144,'6.GWP'!$B$2:$G$173,6,FALSE),0))))),0),0)</f>
        <v>0</v>
      </c>
      <c r="AS144" s="470">
        <f>IF(AD144="V",IF('1.GHG Inventory Form'!$E$6="IPCC AR2 Report(1995)",'6.GWP'!$C$5,IF('1.GHG Inventory Form'!$E$6="IPCC AR3 Report(2001)",'6.GWP'!$D$5,IF('1.GHG Inventory Form'!$E$6="IPCC AR4 Report(2007)",'6.GWP'!$E$5,IF('1.GHG Inventory Form'!$E$6="IPCC AR5 Report(2013)",'6.GWP'!$F$5,IF('1.GHG Inventory Form'!$E$6="IPCC AR6 Report(2021)",'6.GWP'!$G$5,0))))),0)</f>
        <v>0</v>
      </c>
      <c r="AT144" s="496">
        <f>IF(AE144="V",IF('1.GHG Inventory Form'!$E$6="IPCC AR2 Report(1995)",'6.GWP'!$C$4,IF('1.GHG Inventory Form'!$E$6="IPCC AR3 Report(2001)",'6.GWP'!$D$4,IF('1.GHG Inventory Form'!$E$6="IPCC AR4 Report(2007)",'6.GWP'!$E$4,IF('1.GHG Inventory Form'!$E$6="IPCC AR5 Report(2013)",'6.GWP'!$F$4,IF('1.GHG Inventory Form'!$E$6="IPCC AR6 Report(2021)",'6.GWP'!$G$4,0))))),0)</f>
        <v>0</v>
      </c>
      <c r="AU144" s="561" t="str">
        <f t="shared" si="109"/>
        <v/>
      </c>
      <c r="AV144" s="561" t="str">
        <f t="shared" si="110"/>
        <v/>
      </c>
      <c r="AW144" s="561" t="str">
        <f t="shared" si="111"/>
        <v/>
      </c>
      <c r="AX144" s="561" t="str">
        <f t="shared" si="112"/>
        <v/>
      </c>
      <c r="AY144" s="561" t="str">
        <f t="shared" si="113"/>
        <v/>
      </c>
      <c r="AZ144" s="561" t="str">
        <f t="shared" si="114"/>
        <v/>
      </c>
      <c r="BA144" s="561" t="str">
        <f t="shared" si="115"/>
        <v/>
      </c>
      <c r="BB144" s="497">
        <f t="shared" si="102"/>
        <v>0</v>
      </c>
      <c r="BC144" s="471"/>
      <c r="BD144" s="473">
        <f t="shared" si="103"/>
        <v>0</v>
      </c>
      <c r="BI144" s="95" t="str">
        <f t="shared" si="104"/>
        <v/>
      </c>
      <c r="BJ144" s="95" t="str">
        <f t="shared" si="105"/>
        <v/>
      </c>
      <c r="BK144" s="95" t="str">
        <f t="shared" si="106"/>
        <v/>
      </c>
    </row>
    <row r="145" spans="2:63" customFormat="1" ht="93" customHeight="1">
      <c r="B145" s="763"/>
      <c r="C145" s="772"/>
      <c r="D145" s="775"/>
      <c r="E145" s="776"/>
      <c r="F145" s="581" t="str">
        <f t="shared" si="107"/>
        <v/>
      </c>
      <c r="G145" s="611" t="s">
        <v>3448</v>
      </c>
      <c r="H145" s="263" t="str">
        <f>'Data Request'!M40</f>
        <v/>
      </c>
      <c r="I145" s="559" t="str">
        <f t="shared" si="108"/>
        <v>ton</v>
      </c>
      <c r="J145" s="268"/>
      <c r="K145" s="465" t="s">
        <v>3280</v>
      </c>
      <c r="L145" s="595">
        <v>2.5499999999999998</v>
      </c>
      <c r="M145" s="469" t="s">
        <v>3449</v>
      </c>
      <c r="N145" s="610" t="s">
        <v>3450</v>
      </c>
      <c r="O145" s="222"/>
      <c r="P145" s="110"/>
      <c r="Q145" s="191"/>
      <c r="R145" s="525"/>
      <c r="S145" s="525"/>
      <c r="T145" s="525"/>
      <c r="U145" s="525"/>
      <c r="V145" s="525"/>
      <c r="W145" s="525"/>
      <c r="X145" s="525"/>
      <c r="Y145" s="493" t="str">
        <f t="shared" si="92"/>
        <v>V</v>
      </c>
      <c r="Z145" s="468" t="str">
        <f t="shared" si="93"/>
        <v/>
      </c>
      <c r="AA145" s="468" t="str">
        <f t="shared" si="94"/>
        <v/>
      </c>
      <c r="AB145" s="468" t="str">
        <f t="shared" si="95"/>
        <v/>
      </c>
      <c r="AC145" s="468" t="str">
        <f t="shared" si="96"/>
        <v/>
      </c>
      <c r="AD145" s="468" t="str">
        <f t="shared" si="97"/>
        <v/>
      </c>
      <c r="AE145" s="494" t="str">
        <f t="shared" si="98"/>
        <v/>
      </c>
      <c r="AF145" s="493">
        <f t="shared" si="99"/>
        <v>2.5499999999999998</v>
      </c>
      <c r="AG145" s="468">
        <f>IFERROR(VLOOKUP($O145,#REF!,4,FALSE),0)</f>
        <v>0</v>
      </c>
      <c r="AH145" s="468">
        <f>IFERROR(VLOOKUP($O145,#REF!,6,FALSE),0)</f>
        <v>0</v>
      </c>
      <c r="AI145" s="468">
        <f>IFERROR(VLOOKUP($O145,#REF!,8,FALSE),0)</f>
        <v>0</v>
      </c>
      <c r="AJ145" s="468">
        <f>IFERROR(VLOOKUP($O145,#REF!,10,FALSE),0)</f>
        <v>0</v>
      </c>
      <c r="AK145" s="468">
        <f>IFERROR(VLOOKUP($O145,#REF!,12,FALSE),0)</f>
        <v>0</v>
      </c>
      <c r="AL145" s="468">
        <f>IFERROR(VLOOKUP($O145,#REF!,14,FALSE),0)</f>
        <v>0</v>
      </c>
      <c r="AM145" s="494" t="str">
        <f t="shared" si="100"/>
        <v xml:space="preserve">Simapro 9.4.0.2-Hazardous waste, for incineration {Europe without Switzerland}| market for hazardous waste, for incineration </v>
      </c>
      <c r="AN145" s="535">
        <f t="shared" si="101"/>
        <v>1</v>
      </c>
      <c r="AO145" s="470">
        <f>IF(Z145="V",IF('1.GHG Inventory Form'!$E$6="IPCC AR2 Report(1995)",'6.GWP'!$C$2,IF('1.GHG Inventory Form'!$E$6="IPCC AR3 Report(2001)",'6.GWP'!$D$2,IF('1.GHG Inventory Form'!$E$6="IPCC AR4 Report(2007)",'6.GWP'!$E$2,IF('1.GHG Inventory Form'!$E$6="IPCC AR5 Report(2013)",'6.GWP'!$F$2,IF('1.GHG Inventory Form'!$E$6="IPCC AR6 Report(2021)",'6.GWP'!$G$2,0))))),0)</f>
        <v>0</v>
      </c>
      <c r="AP145" s="470">
        <f>IF(AA145="V",IF('1.GHG Inventory Form'!$E$6="IPCC AR2 Report(1995)",'6.GWP'!$C$3,IF('1.GHG Inventory Form'!$E$6="IPCC AR3 Report(2001)",'6.GWP'!$D$3,IF('1.GHG Inventory Form'!$E$6="IPCC AR4 Report(2007)",'6.GWP'!$E$3,IF('1.GHG Inventory Form'!$E$6="IPCC AR5 Report(2013)",'6.GWP'!$F$3,IF('1.GHG Inventory Form'!$E$6="IPCC AR6 Report(2021)",'6.GWP'!$G$3,0))))),0)</f>
        <v>0</v>
      </c>
      <c r="AQ145" s="470">
        <f>IFERROR(IF(AB145="V",IF('1.GHG Inventory Form'!$E$6="IPCC AR2 Report(1995)",VLOOKUP($O145,'6.GWP'!$B$1:$G$173,2,FALSE),IF('1.GHG Inventory Form'!$E$6="IPCC AR3 Report(2001)",VLOOKUP($O145,'6.GWP'!$B$1:$G$173,3,FALSE),IF('1.GHG Inventory Form'!$E$6="IPCC AR4 Report(2007)",VLOOKUP($KQ58,'6.GWP'!$B$1:$G$173,4,FALSE),IF('1.GHG Inventory Form'!$E$6="IPCC AR5 Report(2013)",VLOOKUP($O145,'6.GWP'!$B$1:$G$173,5,FALSE),IF('1.GHG Inventory Form'!$E$6="IPCC AR6 Report(2021)",VLOOKUP($O145,'6.GWP'!$B$2:$G$173,6,FALSE),0))))),0),0)</f>
        <v>0</v>
      </c>
      <c r="AR145" s="470">
        <f>IFERROR(IF(AC145="V",IF('1.GHG Inventory Form'!$E$6="IPCC AR2 Report(1995)",VLOOKUP($O145,'6.GWP'!$B$1:$G$173,2,FALSE),IF('1.GHG Inventory Form'!$E$6="IPCC AR3 Report(2001)",VLOOKUP($O145,'6.GWP'!$B$1:$G$173,3,FALSE),IF('1.GHG Inventory Form'!$E$6="IPCC AR4 Report(2007)",VLOOKUP($KQ58,'6.GWP'!$B$1:$G$173,4,FALSE),IF('1.GHG Inventory Form'!$E$6="IPCC AR5 Report(2013)",VLOOKUP($O145,'6.GWP'!$B$1:$G$173,5,FALSE),IF('1.GHG Inventory Form'!$E$6="IPCC AR6 Report(2021)",VLOOKUP($O145,'6.GWP'!$B$2:$G$173,6,FALSE),0))))),0),0)</f>
        <v>0</v>
      </c>
      <c r="AS145" s="470">
        <f>IF(AD145="V",IF('1.GHG Inventory Form'!$E$6="IPCC AR2 Report(1995)",'6.GWP'!$C$5,IF('1.GHG Inventory Form'!$E$6="IPCC AR3 Report(2001)",'6.GWP'!$D$5,IF('1.GHG Inventory Form'!$E$6="IPCC AR4 Report(2007)",'6.GWP'!$E$5,IF('1.GHG Inventory Form'!$E$6="IPCC AR5 Report(2013)",'6.GWP'!$F$5,IF('1.GHG Inventory Form'!$E$6="IPCC AR6 Report(2021)",'6.GWP'!$G$5,0))))),0)</f>
        <v>0</v>
      </c>
      <c r="AT145" s="496">
        <f>IF(AE145="V",IF('1.GHG Inventory Form'!$E$6="IPCC AR2 Report(1995)",'6.GWP'!$C$4,IF('1.GHG Inventory Form'!$E$6="IPCC AR3 Report(2001)",'6.GWP'!$D$4,IF('1.GHG Inventory Form'!$E$6="IPCC AR4 Report(2007)",'6.GWP'!$E$4,IF('1.GHG Inventory Form'!$E$6="IPCC AR5 Report(2013)",'6.GWP'!$F$4,IF('1.GHG Inventory Form'!$E$6="IPCC AR6 Report(2021)",'6.GWP'!$G$4,0))))),0)</f>
        <v>0</v>
      </c>
      <c r="AU145" s="561" t="str">
        <f t="shared" si="109"/>
        <v/>
      </c>
      <c r="AV145" s="561" t="str">
        <f t="shared" si="110"/>
        <v/>
      </c>
      <c r="AW145" s="561" t="str">
        <f t="shared" si="111"/>
        <v/>
      </c>
      <c r="AX145" s="561" t="str">
        <f t="shared" si="112"/>
        <v/>
      </c>
      <c r="AY145" s="561" t="str">
        <f t="shared" si="113"/>
        <v/>
      </c>
      <c r="AZ145" s="561" t="str">
        <f t="shared" si="114"/>
        <v/>
      </c>
      <c r="BA145" s="561" t="str">
        <f t="shared" si="115"/>
        <v/>
      </c>
      <c r="BB145" s="497">
        <f t="shared" si="102"/>
        <v>0</v>
      </c>
      <c r="BC145" s="471"/>
      <c r="BD145" s="473">
        <f t="shared" si="103"/>
        <v>0</v>
      </c>
      <c r="BI145" s="95" t="str">
        <f t="shared" si="104"/>
        <v/>
      </c>
      <c r="BJ145" s="95" t="str">
        <f t="shared" si="105"/>
        <v/>
      </c>
      <c r="BK145" s="95" t="str">
        <f t="shared" si="106"/>
        <v/>
      </c>
    </row>
    <row r="146" spans="2:63" customFormat="1" ht="93" customHeight="1">
      <c r="B146" s="763"/>
      <c r="C146" s="772"/>
      <c r="D146" s="775"/>
      <c r="E146" s="776"/>
      <c r="F146" s="581" t="str">
        <f t="shared" si="107"/>
        <v/>
      </c>
      <c r="G146" s="611" t="s">
        <v>3451</v>
      </c>
      <c r="H146" s="263" t="str">
        <f>'Data Request'!M41</f>
        <v/>
      </c>
      <c r="I146" s="559" t="str">
        <f t="shared" si="108"/>
        <v>ton</v>
      </c>
      <c r="J146" s="268"/>
      <c r="K146" s="465" t="s">
        <v>3280</v>
      </c>
      <c r="L146" s="595">
        <v>2.5499999999999998</v>
      </c>
      <c r="M146" s="469" t="s">
        <v>3452</v>
      </c>
      <c r="N146" s="610" t="s">
        <v>3453</v>
      </c>
      <c r="O146" s="222"/>
      <c r="P146" s="110"/>
      <c r="Q146" s="191"/>
      <c r="R146" s="525"/>
      <c r="S146" s="525"/>
      <c r="T146" s="525"/>
      <c r="U146" s="525"/>
      <c r="V146" s="525"/>
      <c r="W146" s="525"/>
      <c r="X146" s="525"/>
      <c r="Y146" s="493" t="str">
        <f t="shared" si="92"/>
        <v>V</v>
      </c>
      <c r="Z146" s="468" t="str">
        <f t="shared" si="93"/>
        <v/>
      </c>
      <c r="AA146" s="468" t="str">
        <f t="shared" si="94"/>
        <v/>
      </c>
      <c r="AB146" s="468" t="str">
        <f t="shared" si="95"/>
        <v/>
      </c>
      <c r="AC146" s="468" t="str">
        <f t="shared" si="96"/>
        <v/>
      </c>
      <c r="AD146" s="468" t="str">
        <f t="shared" si="97"/>
        <v/>
      </c>
      <c r="AE146" s="494" t="str">
        <f t="shared" si="98"/>
        <v/>
      </c>
      <c r="AF146" s="493">
        <f t="shared" si="99"/>
        <v>2.5499999999999998</v>
      </c>
      <c r="AG146" s="468">
        <f>IFERROR(VLOOKUP($O146,#REF!,4,FALSE),0)</f>
        <v>0</v>
      </c>
      <c r="AH146" s="468">
        <f>IFERROR(VLOOKUP($O146,#REF!,6,FALSE),0)</f>
        <v>0</v>
      </c>
      <c r="AI146" s="468">
        <f>IFERROR(VLOOKUP($O146,#REF!,8,FALSE),0)</f>
        <v>0</v>
      </c>
      <c r="AJ146" s="468">
        <f>IFERROR(VLOOKUP($O146,#REF!,10,FALSE),0)</f>
        <v>0</v>
      </c>
      <c r="AK146" s="468">
        <f>IFERROR(VLOOKUP($O146,#REF!,12,FALSE),0)</f>
        <v>0</v>
      </c>
      <c r="AL146" s="468">
        <f>IFERROR(VLOOKUP($O146,#REF!,14,FALSE),0)</f>
        <v>0</v>
      </c>
      <c r="AM146" s="494" t="str">
        <f t="shared" si="100"/>
        <v xml:space="preserve">Simapro 9.4.0.2-Hazardous waste, for incineration {Europe without Switzerland}| market for hazardous waste, for incineration </v>
      </c>
      <c r="AN146" s="535">
        <f t="shared" si="101"/>
        <v>1</v>
      </c>
      <c r="AO146" s="470">
        <f>IF(Z146="V",IF('1.GHG Inventory Form'!$E$6="IPCC AR2 Report(1995)",'6.GWP'!$C$2,IF('1.GHG Inventory Form'!$E$6="IPCC AR3 Report(2001)",'6.GWP'!$D$2,IF('1.GHG Inventory Form'!$E$6="IPCC AR4 Report(2007)",'6.GWP'!$E$2,IF('1.GHG Inventory Form'!$E$6="IPCC AR5 Report(2013)",'6.GWP'!$F$2,IF('1.GHG Inventory Form'!$E$6="IPCC AR6 Report(2021)",'6.GWP'!$G$2,0))))),0)</f>
        <v>0</v>
      </c>
      <c r="AP146" s="470">
        <f>IF(AA146="V",IF('1.GHG Inventory Form'!$E$6="IPCC AR2 Report(1995)",'6.GWP'!$C$3,IF('1.GHG Inventory Form'!$E$6="IPCC AR3 Report(2001)",'6.GWP'!$D$3,IF('1.GHG Inventory Form'!$E$6="IPCC AR4 Report(2007)",'6.GWP'!$E$3,IF('1.GHG Inventory Form'!$E$6="IPCC AR5 Report(2013)",'6.GWP'!$F$3,IF('1.GHG Inventory Form'!$E$6="IPCC AR6 Report(2021)",'6.GWP'!$G$3,0))))),0)</f>
        <v>0</v>
      </c>
      <c r="AQ146" s="470">
        <f>IFERROR(IF(AB146="V",IF('1.GHG Inventory Form'!$E$6="IPCC AR2 Report(1995)",VLOOKUP($O146,'6.GWP'!$B$1:$G$173,2,FALSE),IF('1.GHG Inventory Form'!$E$6="IPCC AR3 Report(2001)",VLOOKUP($O146,'6.GWP'!$B$1:$G$173,3,FALSE),IF('1.GHG Inventory Form'!$E$6="IPCC AR4 Report(2007)",VLOOKUP($KQ59,'6.GWP'!$B$1:$G$173,4,FALSE),IF('1.GHG Inventory Form'!$E$6="IPCC AR5 Report(2013)",VLOOKUP($O146,'6.GWP'!$B$1:$G$173,5,FALSE),IF('1.GHG Inventory Form'!$E$6="IPCC AR6 Report(2021)",VLOOKUP($O146,'6.GWP'!$B$2:$G$173,6,FALSE),0))))),0),0)</f>
        <v>0</v>
      </c>
      <c r="AR146" s="470">
        <f>IFERROR(IF(AC146="V",IF('1.GHG Inventory Form'!$E$6="IPCC AR2 Report(1995)",VLOOKUP($O146,'6.GWP'!$B$1:$G$173,2,FALSE),IF('1.GHG Inventory Form'!$E$6="IPCC AR3 Report(2001)",VLOOKUP($O146,'6.GWP'!$B$1:$G$173,3,FALSE),IF('1.GHG Inventory Form'!$E$6="IPCC AR4 Report(2007)",VLOOKUP($KQ59,'6.GWP'!$B$1:$G$173,4,FALSE),IF('1.GHG Inventory Form'!$E$6="IPCC AR5 Report(2013)",VLOOKUP($O146,'6.GWP'!$B$1:$G$173,5,FALSE),IF('1.GHG Inventory Form'!$E$6="IPCC AR6 Report(2021)",VLOOKUP($O146,'6.GWP'!$B$2:$G$173,6,FALSE),0))))),0),0)</f>
        <v>0</v>
      </c>
      <c r="AS146" s="470">
        <f>IF(AD146="V",IF('1.GHG Inventory Form'!$E$6="IPCC AR2 Report(1995)",'6.GWP'!$C$5,IF('1.GHG Inventory Form'!$E$6="IPCC AR3 Report(2001)",'6.GWP'!$D$5,IF('1.GHG Inventory Form'!$E$6="IPCC AR4 Report(2007)",'6.GWP'!$E$5,IF('1.GHG Inventory Form'!$E$6="IPCC AR5 Report(2013)",'6.GWP'!$F$5,IF('1.GHG Inventory Form'!$E$6="IPCC AR6 Report(2021)",'6.GWP'!$G$5,0))))),0)</f>
        <v>0</v>
      </c>
      <c r="AT146" s="496">
        <f>IF(AE146="V",IF('1.GHG Inventory Form'!$E$6="IPCC AR2 Report(1995)",'6.GWP'!$C$4,IF('1.GHG Inventory Form'!$E$6="IPCC AR3 Report(2001)",'6.GWP'!$D$4,IF('1.GHG Inventory Form'!$E$6="IPCC AR4 Report(2007)",'6.GWP'!$E$4,IF('1.GHG Inventory Form'!$E$6="IPCC AR5 Report(2013)",'6.GWP'!$F$4,IF('1.GHG Inventory Form'!$E$6="IPCC AR6 Report(2021)",'6.GWP'!$G$4,0))))),0)</f>
        <v>0</v>
      </c>
      <c r="AU146" s="561" t="str">
        <f t="shared" si="109"/>
        <v/>
      </c>
      <c r="AV146" s="561" t="str">
        <f t="shared" si="110"/>
        <v/>
      </c>
      <c r="AW146" s="561" t="str">
        <f t="shared" si="111"/>
        <v/>
      </c>
      <c r="AX146" s="561" t="str">
        <f t="shared" si="112"/>
        <v/>
      </c>
      <c r="AY146" s="561" t="str">
        <f t="shared" si="113"/>
        <v/>
      </c>
      <c r="AZ146" s="561" t="str">
        <f t="shared" si="114"/>
        <v/>
      </c>
      <c r="BA146" s="561" t="str">
        <f t="shared" si="115"/>
        <v/>
      </c>
      <c r="BB146" s="497">
        <f t="shared" si="102"/>
        <v>0</v>
      </c>
      <c r="BC146" s="471"/>
      <c r="BD146" s="473">
        <f t="shared" si="103"/>
        <v>0</v>
      </c>
      <c r="BI146" s="95" t="str">
        <f t="shared" si="104"/>
        <v/>
      </c>
      <c r="BJ146" s="95" t="str">
        <f t="shared" si="105"/>
        <v/>
      </c>
      <c r="BK146" s="95" t="str">
        <f t="shared" si="106"/>
        <v/>
      </c>
    </row>
    <row r="147" spans="2:63" customFormat="1" ht="62.5" customHeight="1" thickBot="1">
      <c r="B147" s="763"/>
      <c r="C147" s="772"/>
      <c r="D147" s="775"/>
      <c r="E147" s="776"/>
      <c r="F147" s="581" t="str">
        <f t="shared" si="107"/>
        <v/>
      </c>
      <c r="G147" s="611" t="s">
        <v>3454</v>
      </c>
      <c r="H147" s="263" t="str">
        <f>'Data Request'!M42</f>
        <v/>
      </c>
      <c r="I147" s="559" t="str">
        <f t="shared" si="108"/>
        <v>ton</v>
      </c>
      <c r="J147" s="268"/>
      <c r="K147" s="465" t="s">
        <v>3280</v>
      </c>
      <c r="L147" s="595">
        <v>0.626</v>
      </c>
      <c r="M147" s="469" t="s">
        <v>3455</v>
      </c>
      <c r="N147" s="610" t="s">
        <v>3456</v>
      </c>
      <c r="O147" s="222"/>
      <c r="P147" s="110"/>
      <c r="Q147" s="191"/>
      <c r="R147" s="525"/>
      <c r="S147" s="525"/>
      <c r="T147" s="525"/>
      <c r="U147" s="525"/>
      <c r="V147" s="525"/>
      <c r="W147" s="525"/>
      <c r="X147" s="525"/>
      <c r="Y147" s="493" t="str">
        <f t="shared" si="92"/>
        <v>V</v>
      </c>
      <c r="Z147" s="468" t="str">
        <f t="shared" si="93"/>
        <v/>
      </c>
      <c r="AA147" s="468" t="str">
        <f t="shared" si="94"/>
        <v/>
      </c>
      <c r="AB147" s="468" t="str">
        <f t="shared" si="95"/>
        <v/>
      </c>
      <c r="AC147" s="468" t="str">
        <f t="shared" si="96"/>
        <v/>
      </c>
      <c r="AD147" s="468" t="str">
        <f t="shared" si="97"/>
        <v/>
      </c>
      <c r="AE147" s="494" t="str">
        <f t="shared" si="98"/>
        <v/>
      </c>
      <c r="AF147" s="493">
        <f t="shared" si="99"/>
        <v>0.626</v>
      </c>
      <c r="AG147" s="468">
        <f>IFERROR(VLOOKUP($O147,#REF!,4,FALSE),0)</f>
        <v>0</v>
      </c>
      <c r="AH147" s="468">
        <f>IFERROR(VLOOKUP($O147,#REF!,6,FALSE),0)</f>
        <v>0</v>
      </c>
      <c r="AI147" s="468">
        <f>IFERROR(VLOOKUP($O147,#REF!,8,FALSE),0)</f>
        <v>0</v>
      </c>
      <c r="AJ147" s="468">
        <f>IFERROR(VLOOKUP($O147,#REF!,10,FALSE),0)</f>
        <v>0</v>
      </c>
      <c r="AK147" s="468">
        <f>IFERROR(VLOOKUP($O147,#REF!,12,FALSE),0)</f>
        <v>0</v>
      </c>
      <c r="AL147" s="468">
        <f>IFERROR(VLOOKUP($O147,#REF!,14,FALSE),0)</f>
        <v>0</v>
      </c>
      <c r="AM147" s="494" t="str">
        <f t="shared" si="100"/>
        <v>Simapro 9.4.0.2-Municipal solid waste {RoW}| treatment of, sanitary landfill | Cut-off, U</v>
      </c>
      <c r="AN147" s="535">
        <f t="shared" si="101"/>
        <v>1</v>
      </c>
      <c r="AO147" s="470">
        <f>IF(Z147="V",IF('1.GHG Inventory Form'!$E$6="IPCC AR2 Report(1995)",'6.GWP'!$C$2,IF('1.GHG Inventory Form'!$E$6="IPCC AR3 Report(2001)",'6.GWP'!$D$2,IF('1.GHG Inventory Form'!$E$6="IPCC AR4 Report(2007)",'6.GWP'!$E$2,IF('1.GHG Inventory Form'!$E$6="IPCC AR5 Report(2013)",'6.GWP'!$F$2,IF('1.GHG Inventory Form'!$E$6="IPCC AR6 Report(2021)",'6.GWP'!$G$2,0))))),0)</f>
        <v>0</v>
      </c>
      <c r="AP147" s="470">
        <f>IF(AA147="V",IF('1.GHG Inventory Form'!$E$6="IPCC AR2 Report(1995)",'6.GWP'!$C$3,IF('1.GHG Inventory Form'!$E$6="IPCC AR3 Report(2001)",'6.GWP'!$D$3,IF('1.GHG Inventory Form'!$E$6="IPCC AR4 Report(2007)",'6.GWP'!$E$3,IF('1.GHG Inventory Form'!$E$6="IPCC AR5 Report(2013)",'6.GWP'!$F$3,IF('1.GHG Inventory Form'!$E$6="IPCC AR6 Report(2021)",'6.GWP'!$G$3,0))))),0)</f>
        <v>0</v>
      </c>
      <c r="AQ147" s="470">
        <f>IFERROR(IF(AB147="V",IF('1.GHG Inventory Form'!$E$6="IPCC AR2 Report(1995)",VLOOKUP($O147,'6.GWP'!$B$1:$G$173,2,FALSE),IF('1.GHG Inventory Form'!$E$6="IPCC AR3 Report(2001)",VLOOKUP($O147,'6.GWP'!$B$1:$G$173,3,FALSE),IF('1.GHG Inventory Form'!$E$6="IPCC AR4 Report(2007)",VLOOKUP($KQ67,'6.GWP'!$B$1:$G$173,4,FALSE),IF('1.GHG Inventory Form'!$E$6="IPCC AR5 Report(2013)",VLOOKUP($O147,'6.GWP'!$B$1:$G$173,5,FALSE),IF('1.GHG Inventory Form'!$E$6="IPCC AR6 Report(2021)",VLOOKUP($O147,'6.GWP'!$B$2:$G$173,6,FALSE),0))))),0),0)</f>
        <v>0</v>
      </c>
      <c r="AR147" s="470">
        <f>IFERROR(IF(AC147="V",IF('1.GHG Inventory Form'!$E$6="IPCC AR2 Report(1995)",VLOOKUP($O147,'6.GWP'!$B$1:$G$173,2,FALSE),IF('1.GHG Inventory Form'!$E$6="IPCC AR3 Report(2001)",VLOOKUP($O147,'6.GWP'!$B$1:$G$173,3,FALSE),IF('1.GHG Inventory Form'!$E$6="IPCC AR4 Report(2007)",VLOOKUP($KQ67,'6.GWP'!$B$1:$G$173,4,FALSE),IF('1.GHG Inventory Form'!$E$6="IPCC AR5 Report(2013)",VLOOKUP($O147,'6.GWP'!$B$1:$G$173,5,FALSE),IF('1.GHG Inventory Form'!$E$6="IPCC AR6 Report(2021)",VLOOKUP($O147,'6.GWP'!$B$2:$G$173,6,FALSE),0))))),0),0)</f>
        <v>0</v>
      </c>
      <c r="AS147" s="470">
        <f>IF(AD147="V",IF('1.GHG Inventory Form'!$E$6="IPCC AR2 Report(1995)",'6.GWP'!$C$5,IF('1.GHG Inventory Form'!$E$6="IPCC AR3 Report(2001)",'6.GWP'!$D$5,IF('1.GHG Inventory Form'!$E$6="IPCC AR4 Report(2007)",'6.GWP'!$E$5,IF('1.GHG Inventory Form'!$E$6="IPCC AR5 Report(2013)",'6.GWP'!$F$5,IF('1.GHG Inventory Form'!$E$6="IPCC AR6 Report(2021)",'6.GWP'!$G$5,0))))),0)</f>
        <v>0</v>
      </c>
      <c r="AT147" s="496">
        <f>IF(AE147="V",IF('1.GHG Inventory Form'!$E$6="IPCC AR2 Report(1995)",'6.GWP'!$C$4,IF('1.GHG Inventory Form'!$E$6="IPCC AR3 Report(2001)",'6.GWP'!$D$4,IF('1.GHG Inventory Form'!$E$6="IPCC AR4 Report(2007)",'6.GWP'!$E$4,IF('1.GHG Inventory Form'!$E$6="IPCC AR5 Report(2013)",'6.GWP'!$F$4,IF('1.GHG Inventory Form'!$E$6="IPCC AR6 Report(2021)",'6.GWP'!$G$4,0))))),0)</f>
        <v>0</v>
      </c>
      <c r="AU147" s="561" t="str">
        <f t="shared" si="109"/>
        <v/>
      </c>
      <c r="AV147" s="561" t="str">
        <f t="shared" si="110"/>
        <v/>
      </c>
      <c r="AW147" s="561" t="str">
        <f t="shared" si="111"/>
        <v/>
      </c>
      <c r="AX147" s="561" t="str">
        <f t="shared" si="112"/>
        <v/>
      </c>
      <c r="AY147" s="561" t="str">
        <f t="shared" si="113"/>
        <v/>
      </c>
      <c r="AZ147" s="561" t="str">
        <f t="shared" si="114"/>
        <v/>
      </c>
      <c r="BA147" s="561" t="str">
        <f t="shared" si="115"/>
        <v/>
      </c>
      <c r="BB147" s="497">
        <f t="shared" si="102"/>
        <v>0</v>
      </c>
      <c r="BC147" s="471"/>
      <c r="BD147" s="473">
        <f t="shared" si="103"/>
        <v>0</v>
      </c>
      <c r="BI147" s="95" t="str">
        <f t="shared" si="104"/>
        <v/>
      </c>
      <c r="BJ147" s="95" t="str">
        <f t="shared" si="105"/>
        <v/>
      </c>
      <c r="BK147" s="95" t="str">
        <f t="shared" si="106"/>
        <v/>
      </c>
    </row>
    <row r="148" spans="2:63" customFormat="1" ht="62" customHeight="1">
      <c r="B148" s="763"/>
      <c r="C148" s="772"/>
      <c r="D148" s="775"/>
      <c r="E148" s="776"/>
      <c r="F148" s="581" t="str">
        <f t="shared" si="107"/>
        <v/>
      </c>
      <c r="G148" s="611" t="s">
        <v>3457</v>
      </c>
      <c r="H148" s="265" t="str">
        <f>IF(COUNTIF('Data Request'!$K$43:$K$45,"&gt;0")&gt;0,SUM('Data Request'!$M$43:$M$45),"")</f>
        <v/>
      </c>
      <c r="I148" s="559" t="str">
        <f t="shared" si="108"/>
        <v>ton</v>
      </c>
      <c r="J148" s="268"/>
      <c r="K148" s="465" t="s">
        <v>3280</v>
      </c>
      <c r="L148" s="595">
        <v>0</v>
      </c>
      <c r="M148" s="469" t="s">
        <v>3458</v>
      </c>
      <c r="N148" s="612"/>
      <c r="O148" s="222"/>
      <c r="P148" s="110"/>
      <c r="Q148" s="191"/>
      <c r="R148" s="525"/>
      <c r="S148" s="525"/>
      <c r="T148" s="525"/>
      <c r="U148" s="525"/>
      <c r="V148" s="525"/>
      <c r="W148" s="525"/>
      <c r="X148" s="525"/>
      <c r="Y148" s="493" t="str">
        <f t="shared" si="92"/>
        <v/>
      </c>
      <c r="Z148" s="468" t="str">
        <f t="shared" si="93"/>
        <v/>
      </c>
      <c r="AA148" s="468" t="str">
        <f t="shared" si="94"/>
        <v/>
      </c>
      <c r="AB148" s="468" t="str">
        <f t="shared" si="95"/>
        <v/>
      </c>
      <c r="AC148" s="468" t="str">
        <f t="shared" si="96"/>
        <v/>
      </c>
      <c r="AD148" s="468" t="str">
        <f t="shared" si="97"/>
        <v/>
      </c>
      <c r="AE148" s="494" t="str">
        <f t="shared" si="98"/>
        <v/>
      </c>
      <c r="AF148" s="493">
        <f t="shared" si="99"/>
        <v>0</v>
      </c>
      <c r="AG148" s="468">
        <f>IFERROR(VLOOKUP($O148,#REF!,4,FALSE),0)</f>
        <v>0</v>
      </c>
      <c r="AH148" s="468">
        <f>IFERROR(VLOOKUP($O148,#REF!,6,FALSE),0)</f>
        <v>0</v>
      </c>
      <c r="AI148" s="468">
        <f>IFERROR(VLOOKUP($O148,#REF!,8,FALSE),0)</f>
        <v>0</v>
      </c>
      <c r="AJ148" s="468">
        <f>IFERROR(VLOOKUP($O148,#REF!,10,FALSE),0)</f>
        <v>0</v>
      </c>
      <c r="AK148" s="468">
        <f>IFERROR(VLOOKUP($O148,#REF!,12,FALSE),0)</f>
        <v>0</v>
      </c>
      <c r="AL148" s="468">
        <f>IFERROR(VLOOKUP($O148,#REF!,14,FALSE),0)</f>
        <v>0</v>
      </c>
      <c r="AM148" s="494">
        <f t="shared" si="100"/>
        <v>0</v>
      </c>
      <c r="AN148" s="535">
        <f t="shared" si="101"/>
        <v>0</v>
      </c>
      <c r="AO148" s="470">
        <f>IF(Z148="V",IF('1.GHG Inventory Form'!$E$6="IPCC AR2 Report(1995)",'6.GWP'!$C$2,IF('1.GHG Inventory Form'!$E$6="IPCC AR3 Report(2001)",'6.GWP'!$D$2,IF('1.GHG Inventory Form'!$E$6="IPCC AR4 Report(2007)",'6.GWP'!$E$2,IF('1.GHG Inventory Form'!$E$6="IPCC AR5 Report(2013)",'6.GWP'!$F$2,IF('1.GHG Inventory Form'!$E$6="IPCC AR6 Report(2021)",'6.GWP'!$G$2,0))))),0)</f>
        <v>0</v>
      </c>
      <c r="AP148" s="470">
        <f>IF(AA148="V",IF('1.GHG Inventory Form'!$E$6="IPCC AR2 Report(1995)",'6.GWP'!$C$3,IF('1.GHG Inventory Form'!$E$6="IPCC AR3 Report(2001)",'6.GWP'!$D$3,IF('1.GHG Inventory Form'!$E$6="IPCC AR4 Report(2007)",'6.GWP'!$E$3,IF('1.GHG Inventory Form'!$E$6="IPCC AR5 Report(2013)",'6.GWP'!$F$3,IF('1.GHG Inventory Form'!$E$6="IPCC AR6 Report(2021)",'6.GWP'!$G$3,0))))),0)</f>
        <v>0</v>
      </c>
      <c r="AQ148" s="470">
        <f>IFERROR(IF(AB148="V",IF('1.GHG Inventory Form'!$E$6="IPCC AR2 Report(1995)",VLOOKUP($O148,'6.GWP'!$B$1:$G$173,2,FALSE),IF('1.GHG Inventory Form'!$E$6="IPCC AR3 Report(2001)",VLOOKUP($O148,'6.GWP'!$B$1:$G$173,3,FALSE),IF('1.GHG Inventory Form'!$E$6="IPCC AR4 Report(2007)",VLOOKUP($KQ68,'6.GWP'!$B$1:$G$173,4,FALSE),IF('1.GHG Inventory Form'!$E$6="IPCC AR5 Report(2013)",VLOOKUP($O148,'6.GWP'!$B$1:$G$173,5,FALSE),IF('1.GHG Inventory Form'!$E$6="IPCC AR6 Report(2021)",VLOOKUP($O148,'6.GWP'!$B$2:$G$173,6,FALSE),0))))),0),0)</f>
        <v>0</v>
      </c>
      <c r="AR148" s="470">
        <f>IFERROR(IF(AC148="V",IF('1.GHG Inventory Form'!$E$6="IPCC AR2 Report(1995)",VLOOKUP($O148,'6.GWP'!$B$1:$G$173,2,FALSE),IF('1.GHG Inventory Form'!$E$6="IPCC AR3 Report(2001)",VLOOKUP($O148,'6.GWP'!$B$1:$G$173,3,FALSE),IF('1.GHG Inventory Form'!$E$6="IPCC AR4 Report(2007)",VLOOKUP($KQ68,'6.GWP'!$B$1:$G$173,4,FALSE),IF('1.GHG Inventory Form'!$E$6="IPCC AR5 Report(2013)",VLOOKUP($O148,'6.GWP'!$B$1:$G$173,5,FALSE),IF('1.GHG Inventory Form'!$E$6="IPCC AR6 Report(2021)",VLOOKUP($O148,'6.GWP'!$B$2:$G$173,6,FALSE),0))))),0),0)</f>
        <v>0</v>
      </c>
      <c r="AS148" s="470">
        <f>IF(AD148="V",IF('1.GHG Inventory Form'!$E$6="IPCC AR2 Report(1995)",'6.GWP'!$C$5,IF('1.GHG Inventory Form'!$E$6="IPCC AR3 Report(2001)",'6.GWP'!$D$5,IF('1.GHG Inventory Form'!$E$6="IPCC AR4 Report(2007)",'6.GWP'!$E$5,IF('1.GHG Inventory Form'!$E$6="IPCC AR5 Report(2013)",'6.GWP'!$F$5,IF('1.GHG Inventory Form'!$E$6="IPCC AR6 Report(2021)",'6.GWP'!$G$5,0))))),0)</f>
        <v>0</v>
      </c>
      <c r="AT148" s="496">
        <f>IF(AE148="V",IF('1.GHG Inventory Form'!$E$6="IPCC AR2 Report(1995)",'6.GWP'!$C$4,IF('1.GHG Inventory Form'!$E$6="IPCC AR3 Report(2001)",'6.GWP'!$D$4,IF('1.GHG Inventory Form'!$E$6="IPCC AR4 Report(2007)",'6.GWP'!$E$4,IF('1.GHG Inventory Form'!$E$6="IPCC AR5 Report(2013)",'6.GWP'!$F$4,IF('1.GHG Inventory Form'!$E$6="IPCC AR6 Report(2021)",'6.GWP'!$G$4,0))))),0)</f>
        <v>0</v>
      </c>
      <c r="AU148" s="561" t="str">
        <f t="shared" si="109"/>
        <v/>
      </c>
      <c r="AV148" s="561" t="str">
        <f t="shared" si="110"/>
        <v/>
      </c>
      <c r="AW148" s="561" t="str">
        <f t="shared" si="111"/>
        <v/>
      </c>
      <c r="AX148" s="561" t="str">
        <f t="shared" si="112"/>
        <v/>
      </c>
      <c r="AY148" s="561" t="str">
        <f t="shared" si="113"/>
        <v/>
      </c>
      <c r="AZ148" s="561" t="str">
        <f t="shared" si="114"/>
        <v/>
      </c>
      <c r="BA148" s="561" t="str">
        <f t="shared" si="115"/>
        <v/>
      </c>
      <c r="BB148" s="497">
        <f t="shared" si="102"/>
        <v>0</v>
      </c>
      <c r="BC148" s="471"/>
      <c r="BD148" s="473">
        <f t="shared" si="103"/>
        <v>0</v>
      </c>
      <c r="BI148" s="95" t="str">
        <f t="shared" si="104"/>
        <v/>
      </c>
      <c r="BJ148" s="95" t="str">
        <f t="shared" si="105"/>
        <v/>
      </c>
      <c r="BK148" s="95" t="str">
        <f t="shared" si="106"/>
        <v/>
      </c>
    </row>
    <row r="149" spans="2:63" customFormat="1" ht="62" customHeight="1">
      <c r="B149" s="763"/>
      <c r="C149" s="772"/>
      <c r="D149" s="775"/>
      <c r="E149" s="776"/>
      <c r="F149" s="581" t="str">
        <f t="shared" si="107"/>
        <v/>
      </c>
      <c r="G149" s="611" t="s">
        <v>3459</v>
      </c>
      <c r="H149" s="263" t="str">
        <f>'Data Request'!M28</f>
        <v/>
      </c>
      <c r="I149" s="559" t="str">
        <f t="shared" si="108"/>
        <v>m3</v>
      </c>
      <c r="J149" s="257"/>
      <c r="K149" s="465" t="s">
        <v>3280</v>
      </c>
      <c r="L149" s="595">
        <v>5.53E-4</v>
      </c>
      <c r="M149" s="469" t="s">
        <v>3460</v>
      </c>
      <c r="N149" s="610" t="s">
        <v>3461</v>
      </c>
      <c r="O149" s="222"/>
      <c r="P149" s="110"/>
      <c r="Q149" s="191"/>
      <c r="R149" s="525"/>
      <c r="S149" s="525"/>
      <c r="T149" s="525"/>
      <c r="U149" s="525"/>
      <c r="V149" s="525"/>
      <c r="W149" s="525"/>
      <c r="X149" s="525"/>
      <c r="Y149" s="493" t="str">
        <f t="shared" si="92"/>
        <v>V</v>
      </c>
      <c r="Z149" s="468" t="str">
        <f t="shared" si="93"/>
        <v/>
      </c>
      <c r="AA149" s="468" t="str">
        <f t="shared" si="94"/>
        <v/>
      </c>
      <c r="AB149" s="468" t="str">
        <f t="shared" si="95"/>
        <v/>
      </c>
      <c r="AC149" s="468" t="str">
        <f t="shared" si="96"/>
        <v/>
      </c>
      <c r="AD149" s="468" t="str">
        <f t="shared" si="97"/>
        <v/>
      </c>
      <c r="AE149" s="494" t="str">
        <f t="shared" si="98"/>
        <v/>
      </c>
      <c r="AF149" s="493">
        <f t="shared" si="99"/>
        <v>5.53E-4</v>
      </c>
      <c r="AG149" s="468">
        <f>IFERROR(VLOOKUP($O149,#REF!,4,FALSE),0)</f>
        <v>0</v>
      </c>
      <c r="AH149" s="468">
        <f>IFERROR(VLOOKUP($O149,#REF!,6,FALSE),0)</f>
        <v>0</v>
      </c>
      <c r="AI149" s="468">
        <f>IFERROR(VLOOKUP($O149,#REF!,8,FALSE),0)</f>
        <v>0</v>
      </c>
      <c r="AJ149" s="468">
        <f>IFERROR(VLOOKUP($O149,#REF!,10,FALSE),0)</f>
        <v>0</v>
      </c>
      <c r="AK149" s="468">
        <f>IFERROR(VLOOKUP($O149,#REF!,12,FALSE),0)</f>
        <v>0</v>
      </c>
      <c r="AL149" s="468">
        <f>IFERROR(VLOOKUP($O149,#REF!,14,FALSE),0)</f>
        <v>0</v>
      </c>
      <c r="AM149" s="494" t="str">
        <f t="shared" si="100"/>
        <v>Simapro-Wastewater, average {RoW} market for wastewater, average</v>
      </c>
      <c r="AN149" s="535">
        <f t="shared" si="101"/>
        <v>1</v>
      </c>
      <c r="AO149" s="470">
        <f>IF(Z149="V",IF('1.GHG Inventory Form'!$E$6="IPCC AR2 Report(1995)",'6.GWP'!$C$2,IF('1.GHG Inventory Form'!$E$6="IPCC AR3 Report(2001)",'6.GWP'!$D$2,IF('1.GHG Inventory Form'!$E$6="IPCC AR4 Report(2007)",'6.GWP'!$E$2,IF('1.GHG Inventory Form'!$E$6="IPCC AR5 Report(2013)",'6.GWP'!$F$2,IF('1.GHG Inventory Form'!$E$6="IPCC AR6 Report(2021)",'6.GWP'!$G$2,0))))),0)</f>
        <v>0</v>
      </c>
      <c r="AP149" s="470">
        <f>IF(AA149="V",IF('1.GHG Inventory Form'!$E$6="IPCC AR2 Report(1995)",'6.GWP'!$C$3,IF('1.GHG Inventory Form'!$E$6="IPCC AR3 Report(2001)",'6.GWP'!$D$3,IF('1.GHG Inventory Form'!$E$6="IPCC AR4 Report(2007)",'6.GWP'!$E$3,IF('1.GHG Inventory Form'!$E$6="IPCC AR5 Report(2013)",'6.GWP'!$F$3,IF('1.GHG Inventory Form'!$E$6="IPCC AR6 Report(2021)",'6.GWP'!$G$3,0))))),0)</f>
        <v>0</v>
      </c>
      <c r="AQ149" s="470">
        <f>IFERROR(IF(AB149="V",IF('1.GHG Inventory Form'!$E$6="IPCC AR2 Report(1995)",VLOOKUP($O149,'6.GWP'!$B$1:$G$173,2,FALSE),IF('1.GHG Inventory Form'!$E$6="IPCC AR3 Report(2001)",VLOOKUP($O149,'6.GWP'!$B$1:$G$173,3,FALSE),IF('1.GHG Inventory Form'!$E$6="IPCC AR4 Report(2007)",VLOOKUP($KQ69,'6.GWP'!$B$1:$G$173,4,FALSE),IF('1.GHG Inventory Form'!$E$6="IPCC AR5 Report(2013)",VLOOKUP($O149,'6.GWP'!$B$1:$G$173,5,FALSE),IF('1.GHG Inventory Form'!$E$6="IPCC AR6 Report(2021)",VLOOKUP($O149,'6.GWP'!$B$2:$G$173,6,FALSE),0))))),0),0)</f>
        <v>0</v>
      </c>
      <c r="AR149" s="470">
        <f>IFERROR(IF(AC149="V",IF('1.GHG Inventory Form'!$E$6="IPCC AR2 Report(1995)",VLOOKUP($O149,'6.GWP'!$B$1:$G$173,2,FALSE),IF('1.GHG Inventory Form'!$E$6="IPCC AR3 Report(2001)",VLOOKUP($O149,'6.GWP'!$B$1:$G$173,3,FALSE),IF('1.GHG Inventory Form'!$E$6="IPCC AR4 Report(2007)",VLOOKUP($KQ69,'6.GWP'!$B$1:$G$173,4,FALSE),IF('1.GHG Inventory Form'!$E$6="IPCC AR5 Report(2013)",VLOOKUP($O149,'6.GWP'!$B$1:$G$173,5,FALSE),IF('1.GHG Inventory Form'!$E$6="IPCC AR6 Report(2021)",VLOOKUP($O149,'6.GWP'!$B$2:$G$173,6,FALSE),0))))),0),0)</f>
        <v>0</v>
      </c>
      <c r="AS149" s="470">
        <f>IF(AD149="V",IF('1.GHG Inventory Form'!$E$6="IPCC AR2 Report(1995)",'6.GWP'!$C$5,IF('1.GHG Inventory Form'!$E$6="IPCC AR3 Report(2001)",'6.GWP'!$D$5,IF('1.GHG Inventory Form'!$E$6="IPCC AR4 Report(2007)",'6.GWP'!$E$5,IF('1.GHG Inventory Form'!$E$6="IPCC AR5 Report(2013)",'6.GWP'!$F$5,IF('1.GHG Inventory Form'!$E$6="IPCC AR6 Report(2021)",'6.GWP'!$G$5,0))))),0)</f>
        <v>0</v>
      </c>
      <c r="AT149" s="496">
        <f>IF(AE149="V",IF('1.GHG Inventory Form'!$E$6="IPCC AR2 Report(1995)",'6.GWP'!$C$4,IF('1.GHG Inventory Form'!$E$6="IPCC AR3 Report(2001)",'6.GWP'!$D$4,IF('1.GHG Inventory Form'!$E$6="IPCC AR4 Report(2007)",'6.GWP'!$E$4,IF('1.GHG Inventory Form'!$E$6="IPCC AR5 Report(2013)",'6.GWP'!$F$4,IF('1.GHG Inventory Form'!$E$6="IPCC AR6 Report(2021)",'6.GWP'!$G$4,0))))),0)</f>
        <v>0</v>
      </c>
      <c r="AU149" s="561" t="str">
        <f t="shared" si="109"/>
        <v/>
      </c>
      <c r="AV149" s="561" t="str">
        <f t="shared" si="110"/>
        <v/>
      </c>
      <c r="AW149" s="561" t="str">
        <f t="shared" si="111"/>
        <v/>
      </c>
      <c r="AX149" s="561" t="str">
        <f t="shared" si="112"/>
        <v/>
      </c>
      <c r="AY149" s="561" t="str">
        <f t="shared" si="113"/>
        <v/>
      </c>
      <c r="AZ149" s="561" t="str">
        <f t="shared" si="114"/>
        <v/>
      </c>
      <c r="BA149" s="561" t="str">
        <f t="shared" si="115"/>
        <v/>
      </c>
      <c r="BB149" s="497">
        <f t="shared" si="102"/>
        <v>0</v>
      </c>
      <c r="BC149" s="471"/>
      <c r="BD149" s="473">
        <f t="shared" si="103"/>
        <v>0</v>
      </c>
      <c r="BI149" s="95" t="str">
        <f t="shared" si="104"/>
        <v/>
      </c>
      <c r="BJ149" s="95" t="str">
        <f t="shared" si="105"/>
        <v/>
      </c>
      <c r="BK149" s="95" t="str">
        <f t="shared" si="106"/>
        <v/>
      </c>
    </row>
    <row r="150" spans="2:63" customFormat="1" ht="62" customHeight="1">
      <c r="B150" s="763"/>
      <c r="C150" s="772"/>
      <c r="D150" s="775"/>
      <c r="E150" s="776"/>
      <c r="F150" s="581" t="s">
        <v>3342</v>
      </c>
      <c r="G150" s="611" t="s">
        <v>3462</v>
      </c>
      <c r="H150" s="263">
        <v>338.66</v>
      </c>
      <c r="I150" s="559" t="str">
        <f t="shared" si="108"/>
        <v>m3</v>
      </c>
      <c r="J150" s="257"/>
      <c r="K150" s="465" t="s">
        <v>3280</v>
      </c>
      <c r="L150" s="471">
        <v>3.3599999999999998E-4</v>
      </c>
      <c r="M150" s="559" t="s">
        <v>3463</v>
      </c>
      <c r="N150" s="613" t="s">
        <v>3464</v>
      </c>
      <c r="O150" s="195"/>
      <c r="P150" s="110"/>
      <c r="Q150" s="191"/>
      <c r="R150" s="525"/>
      <c r="S150" s="525"/>
      <c r="T150" s="525"/>
      <c r="U150" s="525"/>
      <c r="V150" s="525"/>
      <c r="W150" s="525"/>
      <c r="X150" s="525"/>
      <c r="Y150" s="493" t="str">
        <f t="shared" si="92"/>
        <v>V</v>
      </c>
      <c r="Z150" s="468" t="str">
        <f t="shared" si="93"/>
        <v/>
      </c>
      <c r="AA150" s="468" t="str">
        <f t="shared" si="94"/>
        <v/>
      </c>
      <c r="AB150" s="468" t="str">
        <f t="shared" si="95"/>
        <v/>
      </c>
      <c r="AC150" s="468" t="str">
        <f t="shared" si="96"/>
        <v/>
      </c>
      <c r="AD150" s="468" t="str">
        <f t="shared" si="97"/>
        <v/>
      </c>
      <c r="AE150" s="494" t="str">
        <f t="shared" si="98"/>
        <v/>
      </c>
      <c r="AF150" s="493">
        <f t="shared" si="99"/>
        <v>3.3599999999999998E-4</v>
      </c>
      <c r="AG150" s="468">
        <f>IFERROR(VLOOKUP($O150,#REF!,4,FALSE),0)</f>
        <v>0</v>
      </c>
      <c r="AH150" s="468">
        <f>IFERROR(VLOOKUP($O150,#REF!,6,FALSE),0)</f>
        <v>0</v>
      </c>
      <c r="AI150" s="468">
        <f>IFERROR(VLOOKUP($O150,#REF!,8,FALSE),0)</f>
        <v>0</v>
      </c>
      <c r="AJ150" s="468">
        <f>IFERROR(VLOOKUP($O150,#REF!,10,FALSE),0)</f>
        <v>0</v>
      </c>
      <c r="AK150" s="468">
        <f>IFERROR(VLOOKUP($O150,#REF!,12,FALSE),0)</f>
        <v>0</v>
      </c>
      <c r="AL150" s="468">
        <f>IFERROR(VLOOKUP($O150,#REF!,14,FALSE),0)</f>
        <v>0</v>
      </c>
      <c r="AM150" s="494" t="str">
        <f t="shared" si="100"/>
        <v>Simapro9.4.02-Wastewater, unpolluted, from residence {GLO}</v>
      </c>
      <c r="AN150" s="535">
        <f t="shared" si="101"/>
        <v>1</v>
      </c>
      <c r="AO150" s="470">
        <f>IF(Z150="V",IF('1.GHG Inventory Form'!$E$6="IPCC AR2 Report(1995)",'6.GWP'!$C$2,IF('1.GHG Inventory Form'!$E$6="IPCC AR3 Report(2001)",'6.GWP'!$D$2,IF('1.GHG Inventory Form'!$E$6="IPCC AR4 Report(2007)",'6.GWP'!$E$2,IF('1.GHG Inventory Form'!$E$6="IPCC AR5 Report(2013)",'6.GWP'!$F$2,IF('1.GHG Inventory Form'!$E$6="IPCC AR6 Report(2021)",'6.GWP'!$G$2,0))))),0)</f>
        <v>0</v>
      </c>
      <c r="AP150" s="470">
        <f>IF(AA150="V",IF('1.GHG Inventory Form'!$E$6="IPCC AR2 Report(1995)",'6.GWP'!$C$3,IF('1.GHG Inventory Form'!$E$6="IPCC AR3 Report(2001)",'6.GWP'!$D$3,IF('1.GHG Inventory Form'!$E$6="IPCC AR4 Report(2007)",'6.GWP'!$E$3,IF('1.GHG Inventory Form'!$E$6="IPCC AR5 Report(2013)",'6.GWP'!$F$3,IF('1.GHG Inventory Form'!$E$6="IPCC AR6 Report(2021)",'6.GWP'!$G$3,0))))),0)</f>
        <v>0</v>
      </c>
      <c r="AQ150" s="470">
        <f>IFERROR(IF(AB150="V",IF('1.GHG Inventory Form'!$E$6="IPCC AR2 Report(1995)",VLOOKUP($O150,'6.GWP'!$B$1:$G$173,2,FALSE),IF('1.GHG Inventory Form'!$E$6="IPCC AR3 Report(2001)",VLOOKUP($O150,'6.GWP'!$B$1:$G$173,3,FALSE),IF('1.GHG Inventory Form'!$E$6="IPCC AR4 Report(2007)",VLOOKUP($KQ70,'6.GWP'!$B$1:$G$173,4,FALSE),IF('1.GHG Inventory Form'!$E$6="IPCC AR5 Report(2013)",VLOOKUP($O150,'6.GWP'!$B$1:$G$173,5,FALSE),IF('1.GHG Inventory Form'!$E$6="IPCC AR6 Report(2021)",VLOOKUP($O150,'6.GWP'!$B$2:$G$173,6,FALSE),0))))),0),0)</f>
        <v>0</v>
      </c>
      <c r="AR150" s="470">
        <f>IFERROR(IF(AC150="V",IF('1.GHG Inventory Form'!$E$6="IPCC AR2 Report(1995)",VLOOKUP($O150,'6.GWP'!$B$1:$G$173,2,FALSE),IF('1.GHG Inventory Form'!$E$6="IPCC AR3 Report(2001)",VLOOKUP($O150,'6.GWP'!$B$1:$G$173,3,FALSE),IF('1.GHG Inventory Form'!$E$6="IPCC AR4 Report(2007)",VLOOKUP($KQ70,'6.GWP'!$B$1:$G$173,4,FALSE),IF('1.GHG Inventory Form'!$E$6="IPCC AR5 Report(2013)",VLOOKUP($O150,'6.GWP'!$B$1:$G$173,5,FALSE),IF('1.GHG Inventory Form'!$E$6="IPCC AR6 Report(2021)",VLOOKUP($O150,'6.GWP'!$B$2:$G$173,6,FALSE),0))))),0),0)</f>
        <v>0</v>
      </c>
      <c r="AS150" s="470">
        <f>IF(AD150="V",IF('1.GHG Inventory Form'!$E$6="IPCC AR2 Report(1995)",'6.GWP'!$C$5,IF('1.GHG Inventory Form'!$E$6="IPCC AR3 Report(2001)",'6.GWP'!$D$5,IF('1.GHG Inventory Form'!$E$6="IPCC AR4 Report(2007)",'6.GWP'!$E$5,IF('1.GHG Inventory Form'!$E$6="IPCC AR5 Report(2013)",'6.GWP'!$F$5,IF('1.GHG Inventory Form'!$E$6="IPCC AR6 Report(2021)",'6.GWP'!$G$5,0))))),0)</f>
        <v>0</v>
      </c>
      <c r="AT150" s="496">
        <f>IF(AE150="V",IF('1.GHG Inventory Form'!$E$6="IPCC AR2 Report(1995)",'6.GWP'!$C$4,IF('1.GHG Inventory Form'!$E$6="IPCC AR3 Report(2001)",'6.GWP'!$D$4,IF('1.GHG Inventory Form'!$E$6="IPCC AR4 Report(2007)",'6.GWP'!$E$4,IF('1.GHG Inventory Form'!$E$6="IPCC AR5 Report(2013)",'6.GWP'!$F$4,IF('1.GHG Inventory Form'!$E$6="IPCC AR6 Report(2021)",'6.GWP'!$G$4,0))))),0)</f>
        <v>0</v>
      </c>
      <c r="AU150" s="561">
        <f t="shared" si="109"/>
        <v>0.11378976</v>
      </c>
      <c r="AV150" s="561">
        <f t="shared" si="110"/>
        <v>0</v>
      </c>
      <c r="AW150" s="561">
        <f t="shared" si="111"/>
        <v>0</v>
      </c>
      <c r="AX150" s="561">
        <f t="shared" si="112"/>
        <v>0</v>
      </c>
      <c r="AY150" s="561">
        <f t="shared" si="113"/>
        <v>0</v>
      </c>
      <c r="AZ150" s="561">
        <f t="shared" si="114"/>
        <v>0</v>
      </c>
      <c r="BA150" s="561">
        <f t="shared" si="115"/>
        <v>0</v>
      </c>
      <c r="BB150" s="497">
        <f t="shared" si="102"/>
        <v>0.1138</v>
      </c>
      <c r="BC150" s="471"/>
      <c r="BD150" s="473">
        <f t="shared" si="103"/>
        <v>1.2241310874436205E-3</v>
      </c>
      <c r="BI150" s="95" t="str">
        <f t="shared" si="104"/>
        <v>生活污水廢理
Emissions from the disposal of solid and liquid waste -from sewage</v>
      </c>
      <c r="BJ150" s="95" t="str">
        <f t="shared" si="105"/>
        <v/>
      </c>
      <c r="BK150" s="95" t="str">
        <f t="shared" si="106"/>
        <v>Simapro9.4.02-Wastewater, unpolluted, from residence {GLO}</v>
      </c>
    </row>
    <row r="151" spans="2:63" hidden="1">
      <c r="B151" s="763"/>
      <c r="C151" s="772"/>
      <c r="D151" s="775"/>
      <c r="E151" s="776"/>
      <c r="F151" s="581"/>
      <c r="G151" s="52" t="s">
        <v>3465</v>
      </c>
      <c r="H151" s="92"/>
      <c r="I151" s="118"/>
      <c r="J151" s="94"/>
      <c r="K151" s="581"/>
      <c r="L151" s="41"/>
      <c r="M151" s="41"/>
      <c r="N151" s="75"/>
      <c r="O151" s="77"/>
      <c r="P151" s="41"/>
      <c r="Q151" s="37"/>
      <c r="R151" s="525"/>
      <c r="S151" s="525"/>
      <c r="T151" s="525"/>
      <c r="U151" s="525"/>
      <c r="V151" s="525"/>
      <c r="W151" s="525"/>
      <c r="X151" s="525"/>
      <c r="Y151" s="493" t="str">
        <f t="shared" si="92"/>
        <v/>
      </c>
      <c r="Z151" s="468" t="str">
        <f t="shared" si="93"/>
        <v/>
      </c>
      <c r="AA151" s="468" t="str">
        <f t="shared" si="94"/>
        <v/>
      </c>
      <c r="AB151" s="468" t="str">
        <f t="shared" si="95"/>
        <v/>
      </c>
      <c r="AC151" s="468" t="str">
        <f t="shared" si="96"/>
        <v/>
      </c>
      <c r="AD151" s="468" t="str">
        <f t="shared" si="97"/>
        <v/>
      </c>
      <c r="AE151" s="494" t="str">
        <f t="shared" si="98"/>
        <v/>
      </c>
      <c r="AF151" s="493">
        <f t="shared" si="99"/>
        <v>0</v>
      </c>
      <c r="AG151" s="468">
        <f>IFERROR(VLOOKUP($O151,#REF!,4,FALSE),0)</f>
        <v>0</v>
      </c>
      <c r="AH151" s="468">
        <f>IFERROR(VLOOKUP($O151,#REF!,6,FALSE),0)</f>
        <v>0</v>
      </c>
      <c r="AI151" s="468">
        <f>IFERROR(VLOOKUP($O151,#REF!,8,FALSE),0)</f>
        <v>0</v>
      </c>
      <c r="AJ151" s="468">
        <f>IFERROR(VLOOKUP($O151,#REF!,10,FALSE),0)</f>
        <v>0</v>
      </c>
      <c r="AK151" s="468">
        <f>IFERROR(VLOOKUP($O151,#REF!,12,FALSE),0)</f>
        <v>0</v>
      </c>
      <c r="AL151" s="468">
        <f>IFERROR(VLOOKUP($O151,#REF!,14,FALSE),0)</f>
        <v>0</v>
      </c>
      <c r="AM151" s="494">
        <f t="shared" si="100"/>
        <v>0</v>
      </c>
      <c r="AN151" s="535">
        <f t="shared" si="101"/>
        <v>0</v>
      </c>
      <c r="AO151" s="470">
        <f>IF(Z151="V",IF('1.GHG Inventory Form'!$E$6="IPCC AR2 Report(1995)",'6.GWP'!$C$2,IF('1.GHG Inventory Form'!$E$6="IPCC AR3 Report(2001)",'6.GWP'!$D$2,IF('1.GHG Inventory Form'!$E$6="IPCC AR4 Report(2007)",'6.GWP'!$E$2,IF('1.GHG Inventory Form'!$E$6="IPCC AR5 Report(2013)",'6.GWP'!$F$2,IF('1.GHG Inventory Form'!$E$6="IPCC AR6 Report(2021)",'6.GWP'!$G$2,0))))),0)</f>
        <v>0</v>
      </c>
      <c r="AP151" s="470">
        <f>IF(AA151="V",IF('1.GHG Inventory Form'!$E$6="IPCC AR2 Report(1995)",'6.GWP'!$C$3,IF('1.GHG Inventory Form'!$E$6="IPCC AR3 Report(2001)",'6.GWP'!$D$3,IF('1.GHG Inventory Form'!$E$6="IPCC AR4 Report(2007)",'6.GWP'!$E$3,IF('1.GHG Inventory Form'!$E$6="IPCC AR5 Report(2013)",'6.GWP'!$F$3,IF('1.GHG Inventory Form'!$E$6="IPCC AR6 Report(2021)",'6.GWP'!$G$3,0))))),0)</f>
        <v>0</v>
      </c>
      <c r="AQ151" s="470">
        <f>IFERROR(IF(AB151="V",IF('1.GHG Inventory Form'!$E$6="IPCC AR2 Report(1995)",VLOOKUP($O151,'6.GWP'!$B$1:$G$173,2,FALSE),IF('1.GHG Inventory Form'!$E$6="IPCC AR3 Report(2001)",VLOOKUP($O151,'6.GWP'!$B$1:$G$173,3,FALSE),IF('1.GHG Inventory Form'!$E$6="IPCC AR4 Report(2007)",VLOOKUP($KQ71,'6.GWP'!$B$1:$G$173,4,FALSE),IF('1.GHG Inventory Form'!$E$6="IPCC AR5 Report(2013)",VLOOKUP($O151,'6.GWP'!$B$1:$G$173,5,FALSE),IF('1.GHG Inventory Form'!$E$6="IPCC AR6 Report(2021)",VLOOKUP($O151,'6.GWP'!$B$2:$G$173,6,FALSE),0))))),0),0)</f>
        <v>0</v>
      </c>
      <c r="AR151" s="470">
        <f>IFERROR(IF(AC151="V",IF('1.GHG Inventory Form'!$E$6="IPCC AR2 Report(1995)",VLOOKUP($O151,'6.GWP'!$B$1:$G$173,2,FALSE),IF('1.GHG Inventory Form'!$E$6="IPCC AR3 Report(2001)",VLOOKUP($O151,'6.GWP'!$B$1:$G$173,3,FALSE),IF('1.GHG Inventory Form'!$E$6="IPCC AR4 Report(2007)",VLOOKUP($KQ71,'6.GWP'!$B$1:$G$173,4,FALSE),IF('1.GHG Inventory Form'!$E$6="IPCC AR5 Report(2013)",VLOOKUP($O151,'6.GWP'!$B$1:$G$173,5,FALSE),IF('1.GHG Inventory Form'!$E$6="IPCC AR6 Report(2021)",VLOOKUP($O151,'6.GWP'!$B$2:$G$173,6,FALSE),0))))),0),0)</f>
        <v>0</v>
      </c>
      <c r="AS151" s="470">
        <f>IF(AD151="V",IF('1.GHG Inventory Form'!$E$6="IPCC AR2 Report(1995)",'6.GWP'!$C$5,IF('1.GHG Inventory Form'!$E$6="IPCC AR3 Report(2001)",'6.GWP'!$D$5,IF('1.GHG Inventory Form'!$E$6="IPCC AR4 Report(2007)",'6.GWP'!$E$5,IF('1.GHG Inventory Form'!$E$6="IPCC AR5 Report(2013)",'6.GWP'!$F$5,IF('1.GHG Inventory Form'!$E$6="IPCC AR6 Report(2021)",'6.GWP'!$G$5,0))))),0)</f>
        <v>0</v>
      </c>
      <c r="AT151" s="496">
        <f>IF(AE151="V",IF('1.GHG Inventory Form'!$E$6="IPCC AR2 Report(1995)",'6.GWP'!$C$4,IF('1.GHG Inventory Form'!$E$6="IPCC AR3 Report(2001)",'6.GWP'!$D$4,IF('1.GHG Inventory Form'!$E$6="IPCC AR4 Report(2007)",'6.GWP'!$E$4,IF('1.GHG Inventory Form'!$E$6="IPCC AR5 Report(2013)",'6.GWP'!$F$4,IF('1.GHG Inventory Form'!$E$6="IPCC AR6 Report(2021)",'6.GWP'!$G$4,0))))),0)</f>
        <v>0</v>
      </c>
      <c r="AU151" s="582">
        <f t="shared" ref="AU151:AU167" si="116">$H151*AF151*AN151</f>
        <v>0</v>
      </c>
      <c r="AV151" s="471">
        <f t="shared" ref="AV151:AV167" si="117">$H151*AG151*AO151</f>
        <v>0</v>
      </c>
      <c r="AW151" s="471">
        <f t="shared" ref="AW151:AW167" si="118">$H151*AH151*AP151</f>
        <v>0</v>
      </c>
      <c r="AX151" s="471">
        <f t="shared" ref="AX151:AX167" si="119">$H151*AI151*AQ151</f>
        <v>0</v>
      </c>
      <c r="AY151" s="471">
        <f t="shared" ref="AY151:AY167" si="120">$H151*AJ151*AR151</f>
        <v>0</v>
      </c>
      <c r="AZ151" s="471">
        <f t="shared" ref="AZ151:AZ167" si="121">$H151*AK151*AS151</f>
        <v>0</v>
      </c>
      <c r="BA151" s="583">
        <f t="shared" ref="BA151:BA167" si="122">$H151*AL151*AT151</f>
        <v>0</v>
      </c>
      <c r="BB151" s="497">
        <f t="shared" si="102"/>
        <v>0</v>
      </c>
      <c r="BC151" s="471"/>
      <c r="BD151" s="473">
        <f t="shared" si="103"/>
        <v>0</v>
      </c>
      <c r="BI151" s="95" t="str">
        <f t="shared" si="104"/>
        <v/>
      </c>
      <c r="BJ151" s="95" t="str">
        <f t="shared" si="105"/>
        <v/>
      </c>
      <c r="BK151" s="95" t="str">
        <f t="shared" si="106"/>
        <v/>
      </c>
    </row>
    <row r="152" spans="2:63" customFormat="1" ht="16" hidden="1" customHeight="1" thickBot="1">
      <c r="B152" s="763"/>
      <c r="C152" s="773"/>
      <c r="D152" s="777"/>
      <c r="E152" s="778"/>
      <c r="F152" s="614"/>
      <c r="G152" s="53" t="s">
        <v>3466</v>
      </c>
      <c r="H152" s="129"/>
      <c r="I152" s="130"/>
      <c r="J152" s="131"/>
      <c r="K152" s="614"/>
      <c r="L152" s="39"/>
      <c r="M152" s="39"/>
      <c r="N152" s="76"/>
      <c r="O152" s="78"/>
      <c r="P152" s="39"/>
      <c r="Q152" s="44"/>
      <c r="R152" s="525"/>
      <c r="S152" s="525"/>
      <c r="T152" s="525"/>
      <c r="U152" s="525"/>
      <c r="V152" s="525"/>
      <c r="W152" s="525"/>
      <c r="X152" s="525"/>
      <c r="Y152" s="493" t="str">
        <f t="shared" si="92"/>
        <v/>
      </c>
      <c r="Z152" s="468" t="str">
        <f t="shared" si="93"/>
        <v/>
      </c>
      <c r="AA152" s="468" t="str">
        <f t="shared" si="94"/>
        <v/>
      </c>
      <c r="AB152" s="468" t="str">
        <f t="shared" si="95"/>
        <v/>
      </c>
      <c r="AC152" s="468" t="str">
        <f t="shared" si="96"/>
        <v/>
      </c>
      <c r="AD152" s="468" t="str">
        <f t="shared" si="97"/>
        <v/>
      </c>
      <c r="AE152" s="494" t="str">
        <f t="shared" si="98"/>
        <v/>
      </c>
      <c r="AF152" s="503">
        <f t="shared" si="99"/>
        <v>0</v>
      </c>
      <c r="AG152" s="504">
        <f>IFERROR(VLOOKUP($O152,#REF!,4,FALSE),0)</f>
        <v>0</v>
      </c>
      <c r="AH152" s="504">
        <f>IFERROR(VLOOKUP($O152,#REF!,6,FALSE),0)</f>
        <v>0</v>
      </c>
      <c r="AI152" s="504">
        <f>IFERROR(VLOOKUP($O152,#REF!,8,FALSE),0)</f>
        <v>0</v>
      </c>
      <c r="AJ152" s="504">
        <f>IFERROR(VLOOKUP($O152,#REF!,10,FALSE),0)</f>
        <v>0</v>
      </c>
      <c r="AK152" s="504">
        <f>IFERROR(VLOOKUP($O152,#REF!,12,FALSE),0)</f>
        <v>0</v>
      </c>
      <c r="AL152" s="504">
        <f>IFERROR(VLOOKUP($O152,#REF!,14,FALSE),0)</f>
        <v>0</v>
      </c>
      <c r="AM152" s="505">
        <f t="shared" si="100"/>
        <v>0</v>
      </c>
      <c r="AN152" s="615">
        <f t="shared" si="101"/>
        <v>0</v>
      </c>
      <c r="AO152" s="479">
        <f>IF(Z152="V",IF('1.GHG Inventory Form'!$E$6="IPCC AR2 Report(1995)",'6.GWP'!$C$2,IF('1.GHG Inventory Form'!$E$6="IPCC AR3 Report(2001)",'6.GWP'!$D$2,IF('1.GHG Inventory Form'!$E$6="IPCC AR4 Report(2007)",'6.GWP'!$E$2,IF('1.GHG Inventory Form'!$E$6="IPCC AR5 Report(2013)",'6.GWP'!$F$2,IF('1.GHG Inventory Form'!$E$6="IPCC AR6 Report(2021)",'6.GWP'!$G$2,0))))),0)</f>
        <v>0</v>
      </c>
      <c r="AP152" s="479">
        <f>IF(AA152="V",IF('1.GHG Inventory Form'!$E$6="IPCC AR2 Report(1995)",'6.GWP'!$C$3,IF('1.GHG Inventory Form'!$E$6="IPCC AR3 Report(2001)",'6.GWP'!$D$3,IF('1.GHG Inventory Form'!$E$6="IPCC AR4 Report(2007)",'6.GWP'!$E$3,IF('1.GHG Inventory Form'!$E$6="IPCC AR5 Report(2013)",'6.GWP'!$F$3,IF('1.GHG Inventory Form'!$E$6="IPCC AR6 Report(2021)",'6.GWP'!$G$3,0))))),0)</f>
        <v>0</v>
      </c>
      <c r="AQ152" s="479">
        <f>IFERROR(IF(AB152="V",IF('1.GHG Inventory Form'!$E$6="IPCC AR2 Report(1995)",VLOOKUP($O152,'6.GWP'!$B$1:$G$173,2,FALSE),IF('1.GHG Inventory Form'!$E$6="IPCC AR3 Report(2001)",VLOOKUP($O152,'6.GWP'!$B$1:$G$173,3,FALSE),IF('1.GHG Inventory Form'!$E$6="IPCC AR4 Report(2007)",VLOOKUP($KQ72,'6.GWP'!$B$1:$G$173,4,FALSE),IF('1.GHG Inventory Form'!$E$6="IPCC AR5 Report(2013)",VLOOKUP($O152,'6.GWP'!$B$1:$G$173,5,FALSE),IF('1.GHG Inventory Form'!$E$6="IPCC AR6 Report(2021)",VLOOKUP($O152,'6.GWP'!$B$2:$G$173,6,FALSE),0))))),0),0)</f>
        <v>0</v>
      </c>
      <c r="AR152" s="479">
        <f>IFERROR(IF(AC152="V",IF('1.GHG Inventory Form'!$E$6="IPCC AR2 Report(1995)",VLOOKUP($O152,'6.GWP'!$B$1:$G$173,2,FALSE),IF('1.GHG Inventory Form'!$E$6="IPCC AR3 Report(2001)",VLOOKUP($O152,'6.GWP'!$B$1:$G$173,3,FALSE),IF('1.GHG Inventory Form'!$E$6="IPCC AR4 Report(2007)",VLOOKUP($KQ72,'6.GWP'!$B$1:$G$173,4,FALSE),IF('1.GHG Inventory Form'!$E$6="IPCC AR5 Report(2013)",VLOOKUP($O152,'6.GWP'!$B$1:$G$173,5,FALSE),IF('1.GHG Inventory Form'!$E$6="IPCC AR6 Report(2021)",VLOOKUP($O152,'6.GWP'!$B$2:$G$173,6,FALSE),0))))),0),0)</f>
        <v>0</v>
      </c>
      <c r="AS152" s="479">
        <f>IF(AD152="V",IF('1.GHG Inventory Form'!$E$6="IPCC AR2 Report(1995)",'6.GWP'!$C$5,IF('1.GHG Inventory Form'!$E$6="IPCC AR3 Report(2001)",'6.GWP'!$D$5,IF('1.GHG Inventory Form'!$E$6="IPCC AR4 Report(2007)",'6.GWP'!$E$5,IF('1.GHG Inventory Form'!$E$6="IPCC AR5 Report(2013)",'6.GWP'!$F$5,IF('1.GHG Inventory Form'!$E$6="IPCC AR6 Report(2021)",'6.GWP'!$G$5,0))))),0)</f>
        <v>0</v>
      </c>
      <c r="AT152" s="616">
        <f>IF(AE152="V",IF('1.GHG Inventory Form'!$E$6="IPCC AR2 Report(1995)",'6.GWP'!$C$4,IF('1.GHG Inventory Form'!$E$6="IPCC AR3 Report(2001)",'6.GWP'!$D$4,IF('1.GHG Inventory Form'!$E$6="IPCC AR4 Report(2007)",'6.GWP'!$E$4,IF('1.GHG Inventory Form'!$E$6="IPCC AR5 Report(2013)",'6.GWP'!$F$4,IF('1.GHG Inventory Form'!$E$6="IPCC AR6 Report(2021)",'6.GWP'!$G$4,0))))),0)</f>
        <v>0</v>
      </c>
      <c r="AU152" s="586">
        <f t="shared" si="116"/>
        <v>0</v>
      </c>
      <c r="AV152" s="523">
        <f t="shared" si="117"/>
        <v>0</v>
      </c>
      <c r="AW152" s="523">
        <f t="shared" si="118"/>
        <v>0</v>
      </c>
      <c r="AX152" s="523">
        <f t="shared" si="119"/>
        <v>0</v>
      </c>
      <c r="AY152" s="523">
        <f t="shared" si="120"/>
        <v>0</v>
      </c>
      <c r="AZ152" s="523">
        <f t="shared" si="121"/>
        <v>0</v>
      </c>
      <c r="BA152" s="587">
        <f t="shared" si="122"/>
        <v>0</v>
      </c>
      <c r="BB152" s="513">
        <f t="shared" si="102"/>
        <v>0</v>
      </c>
      <c r="BC152" s="523"/>
      <c r="BD152" s="515">
        <f t="shared" si="103"/>
        <v>0</v>
      </c>
      <c r="BI152" s="95" t="str">
        <f t="shared" si="104"/>
        <v/>
      </c>
      <c r="BJ152" s="95" t="str">
        <f t="shared" si="105"/>
        <v/>
      </c>
      <c r="BK152" s="95" t="str">
        <f t="shared" si="106"/>
        <v/>
      </c>
    </row>
    <row r="153" spans="2:63" customFormat="1" ht="97" hidden="1" customHeight="1" thickBot="1">
      <c r="B153" s="763"/>
      <c r="C153" s="588">
        <v>4.4000000000000004</v>
      </c>
      <c r="D153" s="751" t="s">
        <v>3467</v>
      </c>
      <c r="E153" s="752"/>
      <c r="F153" s="589"/>
      <c r="G153" s="58" t="s">
        <v>3468</v>
      </c>
      <c r="H153" s="132"/>
      <c r="I153" s="123"/>
      <c r="J153" s="124"/>
      <c r="K153" s="589"/>
      <c r="L153" s="59"/>
      <c r="M153" s="59"/>
      <c r="N153" s="60"/>
      <c r="O153" s="59"/>
      <c r="P153" s="59"/>
      <c r="Q153" s="61"/>
      <c r="R153" s="525"/>
      <c r="S153" s="525"/>
      <c r="T153" s="525"/>
      <c r="U153" s="525"/>
      <c r="V153" s="525"/>
      <c r="W153" s="525"/>
      <c r="X153" s="525"/>
      <c r="Y153" s="493" t="str">
        <f t="shared" si="92"/>
        <v/>
      </c>
      <c r="Z153" s="468" t="str">
        <f t="shared" si="93"/>
        <v/>
      </c>
      <c r="AA153" s="468" t="str">
        <f t="shared" si="94"/>
        <v/>
      </c>
      <c r="AB153" s="468" t="str">
        <f t="shared" si="95"/>
        <v/>
      </c>
      <c r="AC153" s="468" t="str">
        <f t="shared" si="96"/>
        <v/>
      </c>
      <c r="AD153" s="468" t="str">
        <f t="shared" si="97"/>
        <v/>
      </c>
      <c r="AE153" s="494" t="str">
        <f t="shared" si="98"/>
        <v/>
      </c>
      <c r="AF153" s="617">
        <f t="shared" si="99"/>
        <v>0</v>
      </c>
      <c r="AG153" s="447">
        <f>IFERROR(VLOOKUP($O153,#REF!,4,FALSE),0)</f>
        <v>0</v>
      </c>
      <c r="AH153" s="447">
        <f>IFERROR(VLOOKUP($O153,#REF!,6,FALSE),0)</f>
        <v>0</v>
      </c>
      <c r="AI153" s="447">
        <f>IFERROR(VLOOKUP($O153,#REF!,8,FALSE),0)</f>
        <v>0</v>
      </c>
      <c r="AJ153" s="447">
        <f>IFERROR(VLOOKUP($O153,#REF!,10,FALSE),0)</f>
        <v>0</v>
      </c>
      <c r="AK153" s="447">
        <f>IFERROR(VLOOKUP($O153,#REF!,12,FALSE),0)</f>
        <v>0</v>
      </c>
      <c r="AL153" s="447">
        <f>IFERROR(VLOOKUP($O153,#REF!,14,FALSE),0)</f>
        <v>0</v>
      </c>
      <c r="AM153" s="448">
        <f t="shared" si="100"/>
        <v>0</v>
      </c>
      <c r="AN153" s="618">
        <f t="shared" si="101"/>
        <v>0</v>
      </c>
      <c r="AO153" s="619">
        <f>IF(Z153="V",IF('1.GHG Inventory Form'!$E$6="IPCC AR2 Report(1995)",'6.GWP'!$C$2,IF('1.GHG Inventory Form'!$E$6="IPCC AR3 Report(2001)",'6.GWP'!$D$2,IF('1.GHG Inventory Form'!$E$6="IPCC AR4 Report(2007)",'6.GWP'!$E$2,IF('1.GHG Inventory Form'!$E$6="IPCC AR5 Report(2013)",'6.GWP'!$F$2,IF('1.GHG Inventory Form'!$E$6="IPCC AR6 Report(2021)",'6.GWP'!$G$2,0))))),0)</f>
        <v>0</v>
      </c>
      <c r="AP153" s="619">
        <f>IF(AA153="V",IF('1.GHG Inventory Form'!$E$6="IPCC AR2 Report(1995)",'6.GWP'!$C$3,IF('1.GHG Inventory Form'!$E$6="IPCC AR3 Report(2001)",'6.GWP'!$D$3,IF('1.GHG Inventory Form'!$E$6="IPCC AR4 Report(2007)",'6.GWP'!$E$3,IF('1.GHG Inventory Form'!$E$6="IPCC AR5 Report(2013)",'6.GWP'!$F$3,IF('1.GHG Inventory Form'!$E$6="IPCC AR6 Report(2021)",'6.GWP'!$G$3,0))))),0)</f>
        <v>0</v>
      </c>
      <c r="AQ153" s="619">
        <f>IFERROR(IF(AB153="V",IF('1.GHG Inventory Form'!$E$6="IPCC AR2 Report(1995)",VLOOKUP($O153,'6.GWP'!$B$1:$G$173,2,FALSE),IF('1.GHG Inventory Form'!$E$6="IPCC AR3 Report(2001)",VLOOKUP($O153,'6.GWP'!$B$1:$G$173,3,FALSE),IF('1.GHG Inventory Form'!$E$6="IPCC AR4 Report(2007)",VLOOKUP($KQ73,'6.GWP'!$B$1:$G$173,4,FALSE),IF('1.GHG Inventory Form'!$E$6="IPCC AR5 Report(2013)",VLOOKUP($O153,'6.GWP'!$B$1:$G$173,5,FALSE),IF('1.GHG Inventory Form'!$E$6="IPCC AR6 Report(2021)",VLOOKUP($O153,'6.GWP'!$B$2:$G$173,6,FALSE),0))))),0),0)</f>
        <v>0</v>
      </c>
      <c r="AR153" s="619">
        <f>IFERROR(IF(AC153="V",IF('1.GHG Inventory Form'!$E$6="IPCC AR2 Report(1995)",VLOOKUP($O153,'6.GWP'!$B$1:$G$173,2,FALSE),IF('1.GHG Inventory Form'!$E$6="IPCC AR3 Report(2001)",VLOOKUP($O153,'6.GWP'!$B$1:$G$173,3,FALSE),IF('1.GHG Inventory Form'!$E$6="IPCC AR4 Report(2007)",VLOOKUP($KQ73,'6.GWP'!$B$1:$G$173,4,FALSE),IF('1.GHG Inventory Form'!$E$6="IPCC AR5 Report(2013)",VLOOKUP($O153,'6.GWP'!$B$1:$G$173,5,FALSE),IF('1.GHG Inventory Form'!$E$6="IPCC AR6 Report(2021)",VLOOKUP($O153,'6.GWP'!$B$2:$G$173,6,FALSE),0))))),0),0)</f>
        <v>0</v>
      </c>
      <c r="AS153" s="619">
        <f>IF(AD153="V",IF('1.GHG Inventory Form'!$E$6="IPCC AR2 Report(1995)",'6.GWP'!$C$5,IF('1.GHG Inventory Form'!$E$6="IPCC AR3 Report(2001)",'6.GWP'!$D$5,IF('1.GHG Inventory Form'!$E$6="IPCC AR4 Report(2007)",'6.GWP'!$E$5,IF('1.GHG Inventory Form'!$E$6="IPCC AR5 Report(2013)",'6.GWP'!$F$5,IF('1.GHG Inventory Form'!$E$6="IPCC AR6 Report(2021)",'6.GWP'!$G$5,0))))),0)</f>
        <v>0</v>
      </c>
      <c r="AT153" s="620">
        <f>IF(AE153="V",IF('1.GHG Inventory Form'!$E$6="IPCC AR2 Report(1995)",'6.GWP'!$C$4,IF('1.GHG Inventory Form'!$E$6="IPCC AR3 Report(2001)",'6.GWP'!$D$4,IF('1.GHG Inventory Form'!$E$6="IPCC AR4 Report(2007)",'6.GWP'!$E$4,IF('1.GHG Inventory Form'!$E$6="IPCC AR5 Report(2013)",'6.GWP'!$F$4,IF('1.GHG Inventory Form'!$E$6="IPCC AR6 Report(2021)",'6.GWP'!$G$4,0))))),0)</f>
        <v>0</v>
      </c>
      <c r="AU153" s="590">
        <f t="shared" si="116"/>
        <v>0</v>
      </c>
      <c r="AV153" s="591">
        <f t="shared" si="117"/>
        <v>0</v>
      </c>
      <c r="AW153" s="591">
        <f t="shared" si="118"/>
        <v>0</v>
      </c>
      <c r="AX153" s="591">
        <f t="shared" si="119"/>
        <v>0</v>
      </c>
      <c r="AY153" s="591">
        <f t="shared" si="120"/>
        <v>0</v>
      </c>
      <c r="AZ153" s="591">
        <f t="shared" si="121"/>
        <v>0</v>
      </c>
      <c r="BA153" s="592">
        <f t="shared" si="122"/>
        <v>0</v>
      </c>
      <c r="BB153" s="453">
        <f t="shared" si="102"/>
        <v>0</v>
      </c>
      <c r="BC153" s="591"/>
      <c r="BD153" s="455">
        <f t="shared" si="103"/>
        <v>0</v>
      </c>
      <c r="BI153" s="95" t="str">
        <f t="shared" si="104"/>
        <v/>
      </c>
      <c r="BJ153" s="95" t="str">
        <f t="shared" si="105"/>
        <v/>
      </c>
      <c r="BK153" s="95" t="str">
        <f t="shared" si="106"/>
        <v/>
      </c>
    </row>
    <row r="154" spans="2:63" customFormat="1" ht="18" hidden="1" customHeight="1">
      <c r="B154" s="763"/>
      <c r="C154" s="754">
        <v>4.5</v>
      </c>
      <c r="D154" s="757" t="s">
        <v>3469</v>
      </c>
      <c r="E154" s="758"/>
      <c r="F154" s="594"/>
      <c r="G154" s="55" t="s">
        <v>3470</v>
      </c>
      <c r="H154" s="126"/>
      <c r="I154" s="127"/>
      <c r="J154" s="128"/>
      <c r="K154" s="594"/>
      <c r="L154" s="48"/>
      <c r="M154" s="48"/>
      <c r="N154" s="49"/>
      <c r="O154" s="48"/>
      <c r="P154" s="48"/>
      <c r="Q154" s="50"/>
      <c r="R154" s="525"/>
      <c r="S154" s="525"/>
      <c r="T154" s="525"/>
      <c r="U154" s="525"/>
      <c r="V154" s="525"/>
      <c r="W154" s="525"/>
      <c r="X154" s="525"/>
      <c r="Y154" s="493" t="str">
        <f t="shared" si="92"/>
        <v/>
      </c>
      <c r="Z154" s="468" t="str">
        <f t="shared" si="93"/>
        <v/>
      </c>
      <c r="AA154" s="468" t="str">
        <f t="shared" si="94"/>
        <v/>
      </c>
      <c r="AB154" s="468" t="str">
        <f t="shared" si="95"/>
        <v/>
      </c>
      <c r="AC154" s="468" t="str">
        <f t="shared" si="96"/>
        <v/>
      </c>
      <c r="AD154" s="468" t="str">
        <f t="shared" si="97"/>
        <v/>
      </c>
      <c r="AE154" s="494" t="str">
        <f t="shared" si="98"/>
        <v/>
      </c>
      <c r="AF154" s="485">
        <f t="shared" si="99"/>
        <v>0</v>
      </c>
      <c r="AG154" s="459">
        <f>IFERROR(VLOOKUP($O154,#REF!,4,FALSE),0)</f>
        <v>0</v>
      </c>
      <c r="AH154" s="459">
        <f>IFERROR(VLOOKUP($O154,#REF!,6,FALSE),0)</f>
        <v>0</v>
      </c>
      <c r="AI154" s="459">
        <f>IFERROR(VLOOKUP($O154,#REF!,8,FALSE),0)</f>
        <v>0</v>
      </c>
      <c r="AJ154" s="459">
        <f>IFERROR(VLOOKUP($O154,#REF!,10,FALSE),0)</f>
        <v>0</v>
      </c>
      <c r="AK154" s="459">
        <f>IFERROR(VLOOKUP($O154,#REF!,12,FALSE),0)</f>
        <v>0</v>
      </c>
      <c r="AL154" s="459">
        <f>IFERROR(VLOOKUP($O154,#REF!,14,FALSE),0)</f>
        <v>0</v>
      </c>
      <c r="AM154" s="486">
        <f t="shared" si="100"/>
        <v>0</v>
      </c>
      <c r="AN154" s="528">
        <f t="shared" si="101"/>
        <v>0</v>
      </c>
      <c r="AO154" s="436">
        <f>IF(Z154="V",IF('1.GHG Inventory Form'!$E$6="IPCC AR2 Report(1995)",'6.GWP'!$C$2,IF('1.GHG Inventory Form'!$E$6="IPCC AR3 Report(2001)",'6.GWP'!$D$2,IF('1.GHG Inventory Form'!$E$6="IPCC AR4 Report(2007)",'6.GWP'!$E$2,IF('1.GHG Inventory Form'!$E$6="IPCC AR5 Report(2013)",'6.GWP'!$F$2,IF('1.GHG Inventory Form'!$E$6="IPCC AR6 Report(2021)",'6.GWP'!$G$2,0))))),0)</f>
        <v>0</v>
      </c>
      <c r="AP154" s="436">
        <f>IF(AA154="V",IF('1.GHG Inventory Form'!$E$6="IPCC AR2 Report(1995)",'6.GWP'!$C$3,IF('1.GHG Inventory Form'!$E$6="IPCC AR3 Report(2001)",'6.GWP'!$D$3,IF('1.GHG Inventory Form'!$E$6="IPCC AR4 Report(2007)",'6.GWP'!$E$3,IF('1.GHG Inventory Form'!$E$6="IPCC AR5 Report(2013)",'6.GWP'!$F$3,IF('1.GHG Inventory Form'!$E$6="IPCC AR6 Report(2021)",'6.GWP'!$G$3,0))))),0)</f>
        <v>0</v>
      </c>
      <c r="AQ154" s="436">
        <f>IFERROR(IF(AB154="V",IF('1.GHG Inventory Form'!$E$6="IPCC AR2 Report(1995)",VLOOKUP($O154,'6.GWP'!$B$1:$G$173,2,FALSE),IF('1.GHG Inventory Form'!$E$6="IPCC AR3 Report(2001)",VLOOKUP($O154,'6.GWP'!$B$1:$G$173,3,FALSE),IF('1.GHG Inventory Form'!$E$6="IPCC AR4 Report(2007)",VLOOKUP($KQ74,'6.GWP'!$B$1:$G$173,4,FALSE),IF('1.GHG Inventory Form'!$E$6="IPCC AR5 Report(2013)",VLOOKUP($O154,'6.GWP'!$B$1:$G$173,5,FALSE),IF('1.GHG Inventory Form'!$E$6="IPCC AR6 Report(2021)",VLOOKUP($O154,'6.GWP'!$B$2:$G$173,6,FALSE),0))))),0),0)</f>
        <v>0</v>
      </c>
      <c r="AR154" s="436">
        <f>IFERROR(IF(AC154="V",IF('1.GHG Inventory Form'!$E$6="IPCC AR2 Report(1995)",VLOOKUP($O154,'6.GWP'!$B$1:$G$173,2,FALSE),IF('1.GHG Inventory Form'!$E$6="IPCC AR3 Report(2001)",VLOOKUP($O154,'6.GWP'!$B$1:$G$173,3,FALSE),IF('1.GHG Inventory Form'!$E$6="IPCC AR4 Report(2007)",VLOOKUP($KQ74,'6.GWP'!$B$1:$G$173,4,FALSE),IF('1.GHG Inventory Form'!$E$6="IPCC AR5 Report(2013)",VLOOKUP($O154,'6.GWP'!$B$1:$G$173,5,FALSE),IF('1.GHG Inventory Form'!$E$6="IPCC AR6 Report(2021)",VLOOKUP($O154,'6.GWP'!$B$2:$G$173,6,FALSE),0))))),0),0)</f>
        <v>0</v>
      </c>
      <c r="AS154" s="436">
        <f>IF(AD154="V",IF('1.GHG Inventory Form'!$E$6="IPCC AR2 Report(1995)",'6.GWP'!$C$5,IF('1.GHG Inventory Form'!$E$6="IPCC AR3 Report(2001)",'6.GWP'!$D$5,IF('1.GHG Inventory Form'!$E$6="IPCC AR4 Report(2007)",'6.GWP'!$E$5,IF('1.GHG Inventory Form'!$E$6="IPCC AR5 Report(2013)",'6.GWP'!$F$5,IF('1.GHG Inventory Form'!$E$6="IPCC AR6 Report(2021)",'6.GWP'!$G$5,0))))),0)</f>
        <v>0</v>
      </c>
      <c r="AT154" s="437">
        <f>IF(AE154="V",IF('1.GHG Inventory Form'!$E$6="IPCC AR2 Report(1995)",'6.GWP'!$C$4,IF('1.GHG Inventory Form'!$E$6="IPCC AR3 Report(2001)",'6.GWP'!$D$4,IF('1.GHG Inventory Form'!$E$6="IPCC AR4 Report(2007)",'6.GWP'!$E$4,IF('1.GHG Inventory Form'!$E$6="IPCC AR5 Report(2013)",'6.GWP'!$F$4,IF('1.GHG Inventory Form'!$E$6="IPCC AR6 Report(2021)",'6.GWP'!$G$4,0))))),0)</f>
        <v>0</v>
      </c>
      <c r="AU154" s="578">
        <f t="shared" si="116"/>
        <v>0</v>
      </c>
      <c r="AV154" s="462">
        <f t="shared" si="117"/>
        <v>0</v>
      </c>
      <c r="AW154" s="462">
        <f t="shared" si="118"/>
        <v>0</v>
      </c>
      <c r="AX154" s="462">
        <f t="shared" si="119"/>
        <v>0</v>
      </c>
      <c r="AY154" s="462">
        <f t="shared" si="120"/>
        <v>0</v>
      </c>
      <c r="AZ154" s="462">
        <f t="shared" si="121"/>
        <v>0</v>
      </c>
      <c r="BA154" s="579">
        <f t="shared" si="122"/>
        <v>0</v>
      </c>
      <c r="BB154" s="490">
        <f t="shared" si="102"/>
        <v>0</v>
      </c>
      <c r="BC154" s="462"/>
      <c r="BD154" s="464">
        <f t="shared" si="103"/>
        <v>0</v>
      </c>
      <c r="BI154" s="95" t="str">
        <f t="shared" si="104"/>
        <v/>
      </c>
      <c r="BJ154" s="95" t="str">
        <f t="shared" si="105"/>
        <v/>
      </c>
      <c r="BK154" s="95" t="str">
        <f t="shared" si="106"/>
        <v/>
      </c>
    </row>
    <row r="155" spans="2:63" hidden="1">
      <c r="B155" s="763"/>
      <c r="C155" s="755"/>
      <c r="D155" s="759"/>
      <c r="E155" s="760"/>
      <c r="F155" s="581"/>
      <c r="G155" s="56" t="s">
        <v>3471</v>
      </c>
      <c r="H155" s="92"/>
      <c r="I155" s="93"/>
      <c r="J155" s="94"/>
      <c r="K155" s="581"/>
      <c r="L155" s="41"/>
      <c r="M155" s="41"/>
      <c r="N155" s="42"/>
      <c r="O155" s="41"/>
      <c r="P155" s="41"/>
      <c r="Q155" s="37"/>
      <c r="R155" s="525"/>
      <c r="S155" s="525"/>
      <c r="T155" s="525"/>
      <c r="U155" s="525"/>
      <c r="V155" s="525"/>
      <c r="W155" s="525"/>
      <c r="X155" s="525"/>
      <c r="Y155" s="493" t="str">
        <f t="shared" si="92"/>
        <v/>
      </c>
      <c r="Z155" s="468" t="str">
        <f t="shared" si="93"/>
        <v/>
      </c>
      <c r="AA155" s="468" t="str">
        <f t="shared" si="94"/>
        <v/>
      </c>
      <c r="AB155" s="468" t="str">
        <f t="shared" si="95"/>
        <v/>
      </c>
      <c r="AC155" s="468" t="str">
        <f t="shared" si="96"/>
        <v/>
      </c>
      <c r="AD155" s="468" t="str">
        <f t="shared" si="97"/>
        <v/>
      </c>
      <c r="AE155" s="494" t="str">
        <f t="shared" si="98"/>
        <v/>
      </c>
      <c r="AF155" s="493">
        <f t="shared" si="99"/>
        <v>0</v>
      </c>
      <c r="AG155" s="468">
        <f>IFERROR(VLOOKUP($O155,#REF!,4,FALSE),0)</f>
        <v>0</v>
      </c>
      <c r="AH155" s="468">
        <f>IFERROR(VLOOKUP($O155,#REF!,6,FALSE),0)</f>
        <v>0</v>
      </c>
      <c r="AI155" s="468">
        <f>IFERROR(VLOOKUP($O155,#REF!,8,FALSE),0)</f>
        <v>0</v>
      </c>
      <c r="AJ155" s="468">
        <f>IFERROR(VLOOKUP($O155,#REF!,10,FALSE),0)</f>
        <v>0</v>
      </c>
      <c r="AK155" s="468">
        <f>IFERROR(VLOOKUP($O155,#REF!,12,FALSE),0)</f>
        <v>0</v>
      </c>
      <c r="AL155" s="468">
        <f>IFERROR(VLOOKUP($O155,#REF!,14,FALSE),0)</f>
        <v>0</v>
      </c>
      <c r="AM155" s="494">
        <f t="shared" si="100"/>
        <v>0</v>
      </c>
      <c r="AN155" s="535">
        <f t="shared" si="101"/>
        <v>0</v>
      </c>
      <c r="AO155" s="470">
        <f>IF(Z155="V",IF('1.GHG Inventory Form'!$E$6="IPCC AR2 Report(1995)",'6.GWP'!$C$2,IF('1.GHG Inventory Form'!$E$6="IPCC AR3 Report(2001)",'6.GWP'!$D$2,IF('1.GHG Inventory Form'!$E$6="IPCC AR4 Report(2007)",'6.GWP'!$E$2,IF('1.GHG Inventory Form'!$E$6="IPCC AR5 Report(2013)",'6.GWP'!$F$2,IF('1.GHG Inventory Form'!$E$6="IPCC AR6 Report(2021)",'6.GWP'!$G$2,0))))),0)</f>
        <v>0</v>
      </c>
      <c r="AP155" s="470">
        <f>IF(AA155="V",IF('1.GHG Inventory Form'!$E$6="IPCC AR2 Report(1995)",'6.GWP'!$C$3,IF('1.GHG Inventory Form'!$E$6="IPCC AR3 Report(2001)",'6.GWP'!$D$3,IF('1.GHG Inventory Form'!$E$6="IPCC AR4 Report(2007)",'6.GWP'!$E$3,IF('1.GHG Inventory Form'!$E$6="IPCC AR5 Report(2013)",'6.GWP'!$F$3,IF('1.GHG Inventory Form'!$E$6="IPCC AR6 Report(2021)",'6.GWP'!$G$3,0))))),0)</f>
        <v>0</v>
      </c>
      <c r="AQ155" s="470">
        <f>IFERROR(IF(AB155="V",IF('1.GHG Inventory Form'!$E$6="IPCC AR2 Report(1995)",VLOOKUP($O155,'6.GWP'!$B$1:$G$173,2,FALSE),IF('1.GHG Inventory Form'!$E$6="IPCC AR3 Report(2001)",VLOOKUP($O155,'6.GWP'!$B$1:$G$173,3,FALSE),IF('1.GHG Inventory Form'!$E$6="IPCC AR4 Report(2007)",VLOOKUP($KQ75,'6.GWP'!$B$1:$G$173,4,FALSE),IF('1.GHG Inventory Form'!$E$6="IPCC AR5 Report(2013)",VLOOKUP($O155,'6.GWP'!$B$1:$G$173,5,FALSE),IF('1.GHG Inventory Form'!$E$6="IPCC AR6 Report(2021)",VLOOKUP($O155,'6.GWP'!$B$2:$G$173,6,FALSE),0))))),0),0)</f>
        <v>0</v>
      </c>
      <c r="AR155" s="470">
        <f>IFERROR(IF(AC155="V",IF('1.GHG Inventory Form'!$E$6="IPCC AR2 Report(1995)",VLOOKUP($O155,'6.GWP'!$B$1:$G$173,2,FALSE),IF('1.GHG Inventory Form'!$E$6="IPCC AR3 Report(2001)",VLOOKUP($O155,'6.GWP'!$B$1:$G$173,3,FALSE),IF('1.GHG Inventory Form'!$E$6="IPCC AR4 Report(2007)",VLOOKUP($KQ75,'6.GWP'!$B$1:$G$173,4,FALSE),IF('1.GHG Inventory Form'!$E$6="IPCC AR5 Report(2013)",VLOOKUP($O155,'6.GWP'!$B$1:$G$173,5,FALSE),IF('1.GHG Inventory Form'!$E$6="IPCC AR6 Report(2021)",VLOOKUP($O155,'6.GWP'!$B$2:$G$173,6,FALSE),0))))),0),0)</f>
        <v>0</v>
      </c>
      <c r="AS155" s="470">
        <f>IF(AD155="V",IF('1.GHG Inventory Form'!$E$6="IPCC AR2 Report(1995)",'6.GWP'!$C$5,IF('1.GHG Inventory Form'!$E$6="IPCC AR3 Report(2001)",'6.GWP'!$D$5,IF('1.GHG Inventory Form'!$E$6="IPCC AR4 Report(2007)",'6.GWP'!$E$5,IF('1.GHG Inventory Form'!$E$6="IPCC AR5 Report(2013)",'6.GWP'!$F$5,IF('1.GHG Inventory Form'!$E$6="IPCC AR6 Report(2021)",'6.GWP'!$G$5,0))))),0)</f>
        <v>0</v>
      </c>
      <c r="AT155" s="496">
        <f>IF(AE155="V",IF('1.GHG Inventory Form'!$E$6="IPCC AR2 Report(1995)",'6.GWP'!$C$4,IF('1.GHG Inventory Form'!$E$6="IPCC AR3 Report(2001)",'6.GWP'!$D$4,IF('1.GHG Inventory Form'!$E$6="IPCC AR4 Report(2007)",'6.GWP'!$E$4,IF('1.GHG Inventory Form'!$E$6="IPCC AR5 Report(2013)",'6.GWP'!$F$4,IF('1.GHG Inventory Form'!$E$6="IPCC AR6 Report(2021)",'6.GWP'!$G$4,0))))),0)</f>
        <v>0</v>
      </c>
      <c r="AU155" s="582">
        <f t="shared" si="116"/>
        <v>0</v>
      </c>
      <c r="AV155" s="471">
        <f t="shared" si="117"/>
        <v>0</v>
      </c>
      <c r="AW155" s="471">
        <f t="shared" si="118"/>
        <v>0</v>
      </c>
      <c r="AX155" s="471">
        <f t="shared" si="119"/>
        <v>0</v>
      </c>
      <c r="AY155" s="471">
        <f t="shared" si="120"/>
        <v>0</v>
      </c>
      <c r="AZ155" s="471">
        <f t="shared" si="121"/>
        <v>0</v>
      </c>
      <c r="BA155" s="583">
        <f t="shared" si="122"/>
        <v>0</v>
      </c>
      <c r="BB155" s="497">
        <f t="shared" si="102"/>
        <v>0</v>
      </c>
      <c r="BC155" s="471"/>
      <c r="BD155" s="473">
        <f t="shared" si="103"/>
        <v>0</v>
      </c>
      <c r="BI155" s="95" t="str">
        <f t="shared" si="104"/>
        <v/>
      </c>
      <c r="BJ155" s="95" t="str">
        <f t="shared" si="105"/>
        <v/>
      </c>
      <c r="BK155" s="95" t="str">
        <f t="shared" si="106"/>
        <v/>
      </c>
    </row>
    <row r="156" spans="2:63" hidden="1">
      <c r="B156" s="763"/>
      <c r="C156" s="755"/>
      <c r="D156" s="759"/>
      <c r="E156" s="760"/>
      <c r="F156" s="581"/>
      <c r="G156" s="56" t="s">
        <v>3472</v>
      </c>
      <c r="H156" s="92"/>
      <c r="I156" s="93"/>
      <c r="J156" s="94"/>
      <c r="K156" s="581"/>
      <c r="L156" s="41"/>
      <c r="M156" s="41"/>
      <c r="N156" s="42"/>
      <c r="O156" s="41"/>
      <c r="P156" s="41"/>
      <c r="Q156" s="37"/>
      <c r="R156" s="525"/>
      <c r="S156" s="525"/>
      <c r="T156" s="525"/>
      <c r="U156" s="525"/>
      <c r="V156" s="525"/>
      <c r="W156" s="525"/>
      <c r="X156" s="525"/>
      <c r="Y156" s="493" t="str">
        <f t="shared" si="92"/>
        <v/>
      </c>
      <c r="Z156" s="468" t="str">
        <f t="shared" si="93"/>
        <v/>
      </c>
      <c r="AA156" s="468" t="str">
        <f t="shared" si="94"/>
        <v/>
      </c>
      <c r="AB156" s="468" t="str">
        <f t="shared" si="95"/>
        <v/>
      </c>
      <c r="AC156" s="468" t="str">
        <f t="shared" si="96"/>
        <v/>
      </c>
      <c r="AD156" s="468" t="str">
        <f t="shared" si="97"/>
        <v/>
      </c>
      <c r="AE156" s="494" t="str">
        <f t="shared" si="98"/>
        <v/>
      </c>
      <c r="AF156" s="493">
        <f t="shared" si="99"/>
        <v>0</v>
      </c>
      <c r="AG156" s="468">
        <f>IFERROR(VLOOKUP($O156,#REF!,4,FALSE),0)</f>
        <v>0</v>
      </c>
      <c r="AH156" s="468">
        <f>IFERROR(VLOOKUP($O156,#REF!,6,FALSE),0)</f>
        <v>0</v>
      </c>
      <c r="AI156" s="468">
        <f>IFERROR(VLOOKUP($O156,#REF!,8,FALSE),0)</f>
        <v>0</v>
      </c>
      <c r="AJ156" s="468">
        <f>IFERROR(VLOOKUP($O156,#REF!,10,FALSE),0)</f>
        <v>0</v>
      </c>
      <c r="AK156" s="468">
        <f>IFERROR(VLOOKUP($O156,#REF!,12,FALSE),0)</f>
        <v>0</v>
      </c>
      <c r="AL156" s="468">
        <f>IFERROR(VLOOKUP($O156,#REF!,14,FALSE),0)</f>
        <v>0</v>
      </c>
      <c r="AM156" s="494">
        <f t="shared" si="100"/>
        <v>0</v>
      </c>
      <c r="AN156" s="535">
        <f t="shared" si="101"/>
        <v>0</v>
      </c>
      <c r="AO156" s="470">
        <f>IF(Z156="V",IF('1.GHG Inventory Form'!$E$6="IPCC AR2 Report(1995)",'6.GWP'!$C$2,IF('1.GHG Inventory Form'!$E$6="IPCC AR3 Report(2001)",'6.GWP'!$D$2,IF('1.GHG Inventory Form'!$E$6="IPCC AR4 Report(2007)",'6.GWP'!$E$2,IF('1.GHG Inventory Form'!$E$6="IPCC AR5 Report(2013)",'6.GWP'!$F$2,IF('1.GHG Inventory Form'!$E$6="IPCC AR6 Report(2021)",'6.GWP'!$G$2,0))))),0)</f>
        <v>0</v>
      </c>
      <c r="AP156" s="470">
        <f>IF(AA156="V",IF('1.GHG Inventory Form'!$E$6="IPCC AR2 Report(1995)",'6.GWP'!$C$3,IF('1.GHG Inventory Form'!$E$6="IPCC AR3 Report(2001)",'6.GWP'!$D$3,IF('1.GHG Inventory Form'!$E$6="IPCC AR4 Report(2007)",'6.GWP'!$E$3,IF('1.GHG Inventory Form'!$E$6="IPCC AR5 Report(2013)",'6.GWP'!$F$3,IF('1.GHG Inventory Form'!$E$6="IPCC AR6 Report(2021)",'6.GWP'!$G$3,0))))),0)</f>
        <v>0</v>
      </c>
      <c r="AQ156" s="470">
        <f>IFERROR(IF(AB156="V",IF('1.GHG Inventory Form'!$E$6="IPCC AR2 Report(1995)",VLOOKUP($O156,'6.GWP'!$B$1:$G$173,2,FALSE),IF('1.GHG Inventory Form'!$E$6="IPCC AR3 Report(2001)",VLOOKUP($O156,'6.GWP'!$B$1:$G$173,3,FALSE),IF('1.GHG Inventory Form'!$E$6="IPCC AR4 Report(2007)",VLOOKUP($KQ76,'6.GWP'!$B$1:$G$173,4,FALSE),IF('1.GHG Inventory Form'!$E$6="IPCC AR5 Report(2013)",VLOOKUP($O156,'6.GWP'!$B$1:$G$173,5,FALSE),IF('1.GHG Inventory Form'!$E$6="IPCC AR6 Report(2021)",VLOOKUP($O156,'6.GWP'!$B$2:$G$173,6,FALSE),0))))),0),0)</f>
        <v>0</v>
      </c>
      <c r="AR156" s="470">
        <f>IFERROR(IF(AC156="V",IF('1.GHG Inventory Form'!$E$6="IPCC AR2 Report(1995)",VLOOKUP($O156,'6.GWP'!$B$1:$G$173,2,FALSE),IF('1.GHG Inventory Form'!$E$6="IPCC AR3 Report(2001)",VLOOKUP($O156,'6.GWP'!$B$1:$G$173,3,FALSE),IF('1.GHG Inventory Form'!$E$6="IPCC AR4 Report(2007)",VLOOKUP($KQ76,'6.GWP'!$B$1:$G$173,4,FALSE),IF('1.GHG Inventory Form'!$E$6="IPCC AR5 Report(2013)",VLOOKUP($O156,'6.GWP'!$B$1:$G$173,5,FALSE),IF('1.GHG Inventory Form'!$E$6="IPCC AR6 Report(2021)",VLOOKUP($O156,'6.GWP'!$B$2:$G$173,6,FALSE),0))))),0),0)</f>
        <v>0</v>
      </c>
      <c r="AS156" s="470">
        <f>IF(AD156="V",IF('1.GHG Inventory Form'!$E$6="IPCC AR2 Report(1995)",'6.GWP'!$C$5,IF('1.GHG Inventory Form'!$E$6="IPCC AR3 Report(2001)",'6.GWP'!$D$5,IF('1.GHG Inventory Form'!$E$6="IPCC AR4 Report(2007)",'6.GWP'!$E$5,IF('1.GHG Inventory Form'!$E$6="IPCC AR5 Report(2013)",'6.GWP'!$F$5,IF('1.GHG Inventory Form'!$E$6="IPCC AR6 Report(2021)",'6.GWP'!$G$5,0))))),0)</f>
        <v>0</v>
      </c>
      <c r="AT156" s="496">
        <f>IF(AE156="V",IF('1.GHG Inventory Form'!$E$6="IPCC AR2 Report(1995)",'6.GWP'!$C$4,IF('1.GHG Inventory Form'!$E$6="IPCC AR3 Report(2001)",'6.GWP'!$D$4,IF('1.GHG Inventory Form'!$E$6="IPCC AR4 Report(2007)",'6.GWP'!$E$4,IF('1.GHG Inventory Form'!$E$6="IPCC AR5 Report(2013)",'6.GWP'!$F$4,IF('1.GHG Inventory Form'!$E$6="IPCC AR6 Report(2021)",'6.GWP'!$G$4,0))))),0)</f>
        <v>0</v>
      </c>
      <c r="AU156" s="582">
        <f t="shared" si="116"/>
        <v>0</v>
      </c>
      <c r="AV156" s="471">
        <f t="shared" si="117"/>
        <v>0</v>
      </c>
      <c r="AW156" s="471">
        <f t="shared" si="118"/>
        <v>0</v>
      </c>
      <c r="AX156" s="471">
        <f t="shared" si="119"/>
        <v>0</v>
      </c>
      <c r="AY156" s="471">
        <f t="shared" si="120"/>
        <v>0</v>
      </c>
      <c r="AZ156" s="471">
        <f t="shared" si="121"/>
        <v>0</v>
      </c>
      <c r="BA156" s="583">
        <f t="shared" si="122"/>
        <v>0</v>
      </c>
      <c r="BB156" s="497">
        <f t="shared" si="102"/>
        <v>0</v>
      </c>
      <c r="BC156" s="471"/>
      <c r="BD156" s="473">
        <f t="shared" si="103"/>
        <v>0</v>
      </c>
      <c r="BI156" s="95" t="str">
        <f t="shared" si="104"/>
        <v/>
      </c>
      <c r="BJ156" s="95" t="str">
        <f t="shared" si="105"/>
        <v/>
      </c>
      <c r="BK156" s="95" t="str">
        <f t="shared" si="106"/>
        <v/>
      </c>
    </row>
    <row r="157" spans="2:63" customFormat="1" ht="16" hidden="1" customHeight="1" thickBot="1">
      <c r="B157" s="764"/>
      <c r="C157" s="756"/>
      <c r="D157" s="761"/>
      <c r="E157" s="762"/>
      <c r="F157" s="614"/>
      <c r="G157" s="57" t="s">
        <v>3473</v>
      </c>
      <c r="H157" s="129"/>
      <c r="I157" s="130"/>
      <c r="J157" s="131"/>
      <c r="K157" s="614"/>
      <c r="L157" s="39"/>
      <c r="M157" s="39"/>
      <c r="N157" s="43"/>
      <c r="O157" s="39"/>
      <c r="P157" s="39"/>
      <c r="Q157" s="44"/>
      <c r="R157" s="525"/>
      <c r="S157" s="525"/>
      <c r="T157" s="525"/>
      <c r="U157" s="525"/>
      <c r="V157" s="525"/>
      <c r="W157" s="525"/>
      <c r="X157" s="525"/>
      <c r="Y157" s="493" t="str">
        <f t="shared" si="92"/>
        <v/>
      </c>
      <c r="Z157" s="468" t="str">
        <f t="shared" si="93"/>
        <v/>
      </c>
      <c r="AA157" s="468" t="str">
        <f t="shared" si="94"/>
        <v/>
      </c>
      <c r="AB157" s="468" t="str">
        <f t="shared" si="95"/>
        <v/>
      </c>
      <c r="AC157" s="468" t="str">
        <f t="shared" si="96"/>
        <v/>
      </c>
      <c r="AD157" s="468" t="str">
        <f t="shared" si="97"/>
        <v/>
      </c>
      <c r="AE157" s="494" t="str">
        <f t="shared" si="98"/>
        <v/>
      </c>
      <c r="AF157" s="503">
        <f t="shared" si="99"/>
        <v>0</v>
      </c>
      <c r="AG157" s="504">
        <f>IFERROR(VLOOKUP($O157,#REF!,4,FALSE),0)</f>
        <v>0</v>
      </c>
      <c r="AH157" s="504">
        <f>IFERROR(VLOOKUP($O157,#REF!,6,FALSE),0)</f>
        <v>0</v>
      </c>
      <c r="AI157" s="504">
        <f>IFERROR(VLOOKUP($O157,#REF!,8,FALSE),0)</f>
        <v>0</v>
      </c>
      <c r="AJ157" s="504">
        <f>IFERROR(VLOOKUP($O157,#REF!,10,FALSE),0)</f>
        <v>0</v>
      </c>
      <c r="AK157" s="504">
        <f>IFERROR(VLOOKUP($O157,#REF!,12,FALSE),0)</f>
        <v>0</v>
      </c>
      <c r="AL157" s="504">
        <f>IFERROR(VLOOKUP($O157,#REF!,14,FALSE),0)</f>
        <v>0</v>
      </c>
      <c r="AM157" s="505">
        <f t="shared" si="100"/>
        <v>0</v>
      </c>
      <c r="AN157" s="615">
        <f t="shared" si="101"/>
        <v>0</v>
      </c>
      <c r="AO157" s="479">
        <f>IF(Z157="V",IF('1.GHG Inventory Form'!$E$6="IPCC AR2 Report(1995)",'6.GWP'!$C$2,IF('1.GHG Inventory Form'!$E$6="IPCC AR3 Report(2001)",'6.GWP'!$D$2,IF('1.GHG Inventory Form'!$E$6="IPCC AR4 Report(2007)",'6.GWP'!$E$2,IF('1.GHG Inventory Form'!$E$6="IPCC AR5 Report(2013)",'6.GWP'!$F$2,IF('1.GHG Inventory Form'!$E$6="IPCC AR6 Report(2021)",'6.GWP'!$G$2,0))))),0)</f>
        <v>0</v>
      </c>
      <c r="AP157" s="479">
        <f>IF(AA157="V",IF('1.GHG Inventory Form'!$E$6="IPCC AR2 Report(1995)",'6.GWP'!$C$3,IF('1.GHG Inventory Form'!$E$6="IPCC AR3 Report(2001)",'6.GWP'!$D$3,IF('1.GHG Inventory Form'!$E$6="IPCC AR4 Report(2007)",'6.GWP'!$E$3,IF('1.GHG Inventory Form'!$E$6="IPCC AR5 Report(2013)",'6.GWP'!$F$3,IF('1.GHG Inventory Form'!$E$6="IPCC AR6 Report(2021)",'6.GWP'!$G$3,0))))),0)</f>
        <v>0</v>
      </c>
      <c r="AQ157" s="479">
        <f>IFERROR(IF(AB157="V",IF('1.GHG Inventory Form'!$E$6="IPCC AR2 Report(1995)",VLOOKUP($O157,'6.GWP'!$B$1:$G$173,2,FALSE),IF('1.GHG Inventory Form'!$E$6="IPCC AR3 Report(2001)",VLOOKUP($O157,'6.GWP'!$B$1:$G$173,3,FALSE),IF('1.GHG Inventory Form'!$E$6="IPCC AR4 Report(2007)",VLOOKUP($KQ77,'6.GWP'!$B$1:$G$173,4,FALSE),IF('1.GHG Inventory Form'!$E$6="IPCC AR5 Report(2013)",VLOOKUP($O157,'6.GWP'!$B$1:$G$173,5,FALSE),IF('1.GHG Inventory Form'!$E$6="IPCC AR6 Report(2021)",VLOOKUP($O157,'6.GWP'!$B$2:$G$173,6,FALSE),0))))),0),0)</f>
        <v>0</v>
      </c>
      <c r="AR157" s="479">
        <f>IFERROR(IF(AC157="V",IF('1.GHG Inventory Form'!$E$6="IPCC AR2 Report(1995)",VLOOKUP($O157,'6.GWP'!$B$1:$G$173,2,FALSE),IF('1.GHG Inventory Form'!$E$6="IPCC AR3 Report(2001)",VLOOKUP($O157,'6.GWP'!$B$1:$G$173,3,FALSE),IF('1.GHG Inventory Form'!$E$6="IPCC AR4 Report(2007)",VLOOKUP($KQ77,'6.GWP'!$B$1:$G$173,4,FALSE),IF('1.GHG Inventory Form'!$E$6="IPCC AR5 Report(2013)",VLOOKUP($O157,'6.GWP'!$B$1:$G$173,5,FALSE),IF('1.GHG Inventory Form'!$E$6="IPCC AR6 Report(2021)",VLOOKUP($O157,'6.GWP'!$B$2:$G$173,6,FALSE),0))))),0),0)</f>
        <v>0</v>
      </c>
      <c r="AS157" s="479">
        <f>IF(AD157="V",IF('1.GHG Inventory Form'!$E$6="IPCC AR2 Report(1995)",'6.GWP'!$C$5,IF('1.GHG Inventory Form'!$E$6="IPCC AR3 Report(2001)",'6.GWP'!$D$5,IF('1.GHG Inventory Form'!$E$6="IPCC AR4 Report(2007)",'6.GWP'!$E$5,IF('1.GHG Inventory Form'!$E$6="IPCC AR5 Report(2013)",'6.GWP'!$F$5,IF('1.GHG Inventory Form'!$E$6="IPCC AR6 Report(2021)",'6.GWP'!$G$5,0))))),0)</f>
        <v>0</v>
      </c>
      <c r="AT157" s="616">
        <f>IF(AE157="V",IF('1.GHG Inventory Form'!$E$6="IPCC AR2 Report(1995)",'6.GWP'!$C$4,IF('1.GHG Inventory Form'!$E$6="IPCC AR3 Report(2001)",'6.GWP'!$D$4,IF('1.GHG Inventory Form'!$E$6="IPCC AR4 Report(2007)",'6.GWP'!$E$4,IF('1.GHG Inventory Form'!$E$6="IPCC AR5 Report(2013)",'6.GWP'!$F$4,IF('1.GHG Inventory Form'!$E$6="IPCC AR6 Report(2021)",'6.GWP'!$G$4,0))))),0)</f>
        <v>0</v>
      </c>
      <c r="AU157" s="586">
        <f t="shared" si="116"/>
        <v>0</v>
      </c>
      <c r="AV157" s="523">
        <f t="shared" si="117"/>
        <v>0</v>
      </c>
      <c r="AW157" s="523">
        <f t="shared" si="118"/>
        <v>0</v>
      </c>
      <c r="AX157" s="523">
        <f t="shared" si="119"/>
        <v>0</v>
      </c>
      <c r="AY157" s="523">
        <f t="shared" si="120"/>
        <v>0</v>
      </c>
      <c r="AZ157" s="523">
        <f t="shared" si="121"/>
        <v>0</v>
      </c>
      <c r="BA157" s="587">
        <f t="shared" si="122"/>
        <v>0</v>
      </c>
      <c r="BB157" s="513">
        <f t="shared" si="102"/>
        <v>0</v>
      </c>
      <c r="BC157" s="523"/>
      <c r="BD157" s="515">
        <f t="shared" si="103"/>
        <v>0</v>
      </c>
      <c r="BI157" s="95" t="str">
        <f t="shared" si="104"/>
        <v/>
      </c>
      <c r="BJ157" s="95" t="str">
        <f t="shared" si="105"/>
        <v/>
      </c>
      <c r="BK157" s="95" t="str">
        <f t="shared" si="106"/>
        <v/>
      </c>
    </row>
    <row r="158" spans="2:63" customFormat="1" ht="54" hidden="1" customHeight="1" thickBot="1">
      <c r="B158" s="749" t="s">
        <v>3474</v>
      </c>
      <c r="C158" s="588">
        <v>5.0999999999999996</v>
      </c>
      <c r="D158" s="751" t="s">
        <v>3475</v>
      </c>
      <c r="E158" s="752"/>
      <c r="F158" s="589"/>
      <c r="G158" s="58" t="s">
        <v>3476</v>
      </c>
      <c r="H158" s="132"/>
      <c r="I158" s="123"/>
      <c r="J158" s="124"/>
      <c r="K158" s="589"/>
      <c r="L158" s="59"/>
      <c r="M158" s="59"/>
      <c r="N158" s="60"/>
      <c r="O158" s="59"/>
      <c r="P158" s="59"/>
      <c r="Q158" s="61"/>
      <c r="R158" s="525"/>
      <c r="S158" s="525"/>
      <c r="T158" s="525"/>
      <c r="U158" s="525"/>
      <c r="V158" s="525"/>
      <c r="W158" s="525"/>
      <c r="X158" s="525"/>
      <c r="Y158" s="493" t="str">
        <f t="shared" si="92"/>
        <v/>
      </c>
      <c r="Z158" s="468" t="str">
        <f t="shared" si="93"/>
        <v/>
      </c>
      <c r="AA158" s="468" t="str">
        <f t="shared" si="94"/>
        <v/>
      </c>
      <c r="AB158" s="468" t="str">
        <f t="shared" si="95"/>
        <v/>
      </c>
      <c r="AC158" s="468" t="str">
        <f t="shared" si="96"/>
        <v/>
      </c>
      <c r="AD158" s="468" t="str">
        <f t="shared" si="97"/>
        <v/>
      </c>
      <c r="AE158" s="494" t="str">
        <f t="shared" si="98"/>
        <v/>
      </c>
      <c r="AF158" s="617">
        <f t="shared" si="99"/>
        <v>0</v>
      </c>
      <c r="AG158" s="447">
        <f>IFERROR(VLOOKUP($O158,#REF!,4,FALSE),0)</f>
        <v>0</v>
      </c>
      <c r="AH158" s="447">
        <f>IFERROR(VLOOKUP($O158,#REF!,6,FALSE),0)</f>
        <v>0</v>
      </c>
      <c r="AI158" s="447">
        <f>IFERROR(VLOOKUP($O158,#REF!,8,FALSE),0)</f>
        <v>0</v>
      </c>
      <c r="AJ158" s="447">
        <f>IFERROR(VLOOKUP($O158,#REF!,10,FALSE),0)</f>
        <v>0</v>
      </c>
      <c r="AK158" s="447">
        <f>IFERROR(VLOOKUP($O158,#REF!,12,FALSE),0)</f>
        <v>0</v>
      </c>
      <c r="AL158" s="447">
        <f>IFERROR(VLOOKUP($O158,#REF!,14,FALSE),0)</f>
        <v>0</v>
      </c>
      <c r="AM158" s="448">
        <f t="shared" si="100"/>
        <v>0</v>
      </c>
      <c r="AN158" s="618">
        <f t="shared" si="101"/>
        <v>0</v>
      </c>
      <c r="AO158" s="619">
        <f>IF(Z158="V",IF('1.GHG Inventory Form'!$E$6="IPCC AR2 Report(1995)",'6.GWP'!$C$2,IF('1.GHG Inventory Form'!$E$6="IPCC AR3 Report(2001)",'6.GWP'!$D$2,IF('1.GHG Inventory Form'!$E$6="IPCC AR4 Report(2007)",'6.GWP'!$E$2,IF('1.GHG Inventory Form'!$E$6="IPCC AR5 Report(2013)",'6.GWP'!$F$2,IF('1.GHG Inventory Form'!$E$6="IPCC AR6 Report(2021)",'6.GWP'!$G$2,0))))),0)</f>
        <v>0</v>
      </c>
      <c r="AP158" s="619">
        <f>IF(AA158="V",IF('1.GHG Inventory Form'!$E$6="IPCC AR2 Report(1995)",'6.GWP'!$C$3,IF('1.GHG Inventory Form'!$E$6="IPCC AR3 Report(2001)",'6.GWP'!$D$3,IF('1.GHG Inventory Form'!$E$6="IPCC AR4 Report(2007)",'6.GWP'!$E$3,IF('1.GHG Inventory Form'!$E$6="IPCC AR5 Report(2013)",'6.GWP'!$F$3,IF('1.GHG Inventory Form'!$E$6="IPCC AR6 Report(2021)",'6.GWP'!$G$3,0))))),0)</f>
        <v>0</v>
      </c>
      <c r="AQ158" s="619">
        <f>IFERROR(IF(AB158="V",IF('1.GHG Inventory Form'!$E$6="IPCC AR2 Report(1995)",VLOOKUP($O158,'6.GWP'!$B$1:$G$173,2,FALSE),IF('1.GHG Inventory Form'!$E$6="IPCC AR3 Report(2001)",VLOOKUP($O158,'6.GWP'!$B$1:$G$173,3,FALSE),IF('1.GHG Inventory Form'!$E$6="IPCC AR4 Report(2007)",VLOOKUP($KQ79,'6.GWP'!$B$1:$G$173,4,FALSE),IF('1.GHG Inventory Form'!$E$6="IPCC AR5 Report(2013)",VLOOKUP($O158,'6.GWP'!$B$1:$G$173,5,FALSE),IF('1.GHG Inventory Form'!$E$6="IPCC AR6 Report(2021)",VLOOKUP($O158,'6.GWP'!$B$2:$G$173,6,FALSE),0))))),0),0)</f>
        <v>0</v>
      </c>
      <c r="AR158" s="619">
        <f>IFERROR(IF(AC158="V",IF('1.GHG Inventory Form'!$E$6="IPCC AR2 Report(1995)",VLOOKUP($O158,'6.GWP'!$B$1:$G$173,2,FALSE),IF('1.GHG Inventory Form'!$E$6="IPCC AR3 Report(2001)",VLOOKUP($O158,'6.GWP'!$B$1:$G$173,3,FALSE),IF('1.GHG Inventory Form'!$E$6="IPCC AR4 Report(2007)",VLOOKUP($KQ79,'6.GWP'!$B$1:$G$173,4,FALSE),IF('1.GHG Inventory Form'!$E$6="IPCC AR5 Report(2013)",VLOOKUP($O158,'6.GWP'!$B$1:$G$173,5,FALSE),IF('1.GHG Inventory Form'!$E$6="IPCC AR6 Report(2021)",VLOOKUP($O158,'6.GWP'!$B$2:$G$173,6,FALSE),0))))),0),0)</f>
        <v>0</v>
      </c>
      <c r="AS158" s="619">
        <f>IF(AD158="V",IF('1.GHG Inventory Form'!$E$6="IPCC AR2 Report(1995)",'6.GWP'!$C$5,IF('1.GHG Inventory Form'!$E$6="IPCC AR3 Report(2001)",'6.GWP'!$D$5,IF('1.GHG Inventory Form'!$E$6="IPCC AR4 Report(2007)",'6.GWP'!$E$5,IF('1.GHG Inventory Form'!$E$6="IPCC AR5 Report(2013)",'6.GWP'!$F$5,IF('1.GHG Inventory Form'!$E$6="IPCC AR6 Report(2021)",'6.GWP'!$G$5,0))))),0)</f>
        <v>0</v>
      </c>
      <c r="AT158" s="620">
        <f>IF(AE158="V",IF('1.GHG Inventory Form'!$E$6="IPCC AR2 Report(1995)",'6.GWP'!$C$4,IF('1.GHG Inventory Form'!$E$6="IPCC AR3 Report(2001)",'6.GWP'!$D$4,IF('1.GHG Inventory Form'!$E$6="IPCC AR4 Report(2007)",'6.GWP'!$E$4,IF('1.GHG Inventory Form'!$E$6="IPCC AR5 Report(2013)",'6.GWP'!$F$4,IF('1.GHG Inventory Form'!$E$6="IPCC AR6 Report(2021)",'6.GWP'!$G$4,0))))),0)</f>
        <v>0</v>
      </c>
      <c r="AU158" s="621">
        <f t="shared" si="116"/>
        <v>0</v>
      </c>
      <c r="AV158" s="622">
        <f t="shared" si="117"/>
        <v>0</v>
      </c>
      <c r="AW158" s="622">
        <f t="shared" si="118"/>
        <v>0</v>
      </c>
      <c r="AX158" s="622">
        <f t="shared" si="119"/>
        <v>0</v>
      </c>
      <c r="AY158" s="622">
        <f t="shared" si="120"/>
        <v>0</v>
      </c>
      <c r="AZ158" s="622">
        <f t="shared" si="121"/>
        <v>0</v>
      </c>
      <c r="BA158" s="623">
        <f t="shared" si="122"/>
        <v>0</v>
      </c>
      <c r="BB158" s="624">
        <f t="shared" si="102"/>
        <v>0</v>
      </c>
      <c r="BC158" s="622"/>
      <c r="BD158" s="625">
        <f t="shared" si="103"/>
        <v>0</v>
      </c>
      <c r="BI158" s="95" t="str">
        <f t="shared" si="104"/>
        <v/>
      </c>
      <c r="BJ158" s="95" t="str">
        <f t="shared" si="105"/>
        <v/>
      </c>
      <c r="BK158" s="95" t="str">
        <f t="shared" si="106"/>
        <v/>
      </c>
    </row>
    <row r="159" spans="2:63" customFormat="1" ht="45" hidden="1" customHeight="1" thickBot="1">
      <c r="B159" s="753"/>
      <c r="C159" s="580">
        <v>5.2</v>
      </c>
      <c r="D159" s="751" t="s">
        <v>3477</v>
      </c>
      <c r="E159" s="752"/>
      <c r="F159" s="626"/>
      <c r="G159" s="54" t="s">
        <v>3478</v>
      </c>
      <c r="H159" s="133"/>
      <c r="I159" s="134"/>
      <c r="J159" s="135"/>
      <c r="K159" s="626"/>
      <c r="L159" s="45"/>
      <c r="M159" s="45"/>
      <c r="N159" s="46"/>
      <c r="O159" s="45"/>
      <c r="P159" s="45"/>
      <c r="Q159" s="47"/>
      <c r="R159" s="525"/>
      <c r="S159" s="525"/>
      <c r="T159" s="525"/>
      <c r="U159" s="525"/>
      <c r="V159" s="525"/>
      <c r="W159" s="525"/>
      <c r="X159" s="525"/>
      <c r="Y159" s="493" t="str">
        <f t="shared" si="92"/>
        <v/>
      </c>
      <c r="Z159" s="468" t="str">
        <f t="shared" si="93"/>
        <v/>
      </c>
      <c r="AA159" s="468" t="str">
        <f t="shared" si="94"/>
        <v/>
      </c>
      <c r="AB159" s="468" t="str">
        <f t="shared" si="95"/>
        <v/>
      </c>
      <c r="AC159" s="468" t="str">
        <f t="shared" si="96"/>
        <v/>
      </c>
      <c r="AD159" s="468" t="str">
        <f t="shared" si="97"/>
        <v/>
      </c>
      <c r="AE159" s="494" t="str">
        <f t="shared" si="98"/>
        <v/>
      </c>
      <c r="AF159" s="627">
        <f t="shared" si="99"/>
        <v>0</v>
      </c>
      <c r="AG159" s="628">
        <f>IFERROR(VLOOKUP($O159,#REF!,4,FALSE),0)</f>
        <v>0</v>
      </c>
      <c r="AH159" s="628">
        <f>IFERROR(VLOOKUP($O159,#REF!,6,FALSE),0)</f>
        <v>0</v>
      </c>
      <c r="AI159" s="628">
        <f>IFERROR(VLOOKUP($O159,#REF!,8,FALSE),0)</f>
        <v>0</v>
      </c>
      <c r="AJ159" s="628">
        <f>IFERROR(VLOOKUP($O159,#REF!,10,FALSE),0)</f>
        <v>0</v>
      </c>
      <c r="AK159" s="628">
        <f>IFERROR(VLOOKUP($O159,#REF!,12,FALSE),0)</f>
        <v>0</v>
      </c>
      <c r="AL159" s="628">
        <f>IFERROR(VLOOKUP($O159,#REF!,14,FALSE),0)</f>
        <v>0</v>
      </c>
      <c r="AM159" s="629">
        <f t="shared" si="100"/>
        <v>0</v>
      </c>
      <c r="AN159" s="630">
        <f t="shared" si="101"/>
        <v>0</v>
      </c>
      <c r="AO159" s="451">
        <f>IF(Z159="V",IF('1.GHG Inventory Form'!$E$6="IPCC AR2 Report(1995)",'6.GWP'!$C$2,IF('1.GHG Inventory Form'!$E$6="IPCC AR3 Report(2001)",'6.GWP'!$D$2,IF('1.GHG Inventory Form'!$E$6="IPCC AR4 Report(2007)",'6.GWP'!$E$2,IF('1.GHG Inventory Form'!$E$6="IPCC AR5 Report(2013)",'6.GWP'!$F$2,IF('1.GHG Inventory Form'!$E$6="IPCC AR6 Report(2021)",'6.GWP'!$G$2,0))))),0)</f>
        <v>0</v>
      </c>
      <c r="AP159" s="451">
        <f>IF(AA159="V",IF('1.GHG Inventory Form'!$E$6="IPCC AR2 Report(1995)",'6.GWP'!$C$3,IF('1.GHG Inventory Form'!$E$6="IPCC AR3 Report(2001)",'6.GWP'!$D$3,IF('1.GHG Inventory Form'!$E$6="IPCC AR4 Report(2007)",'6.GWP'!$E$3,IF('1.GHG Inventory Form'!$E$6="IPCC AR5 Report(2013)",'6.GWP'!$F$3,IF('1.GHG Inventory Form'!$E$6="IPCC AR6 Report(2021)",'6.GWP'!$G$3,0))))),0)</f>
        <v>0</v>
      </c>
      <c r="AQ159" s="451">
        <f>IFERROR(IF(AB159="V",IF('1.GHG Inventory Form'!$E$6="IPCC AR2 Report(1995)",VLOOKUP($O159,'6.GWP'!$B$1:$G$173,2,FALSE),IF('1.GHG Inventory Form'!$E$6="IPCC AR3 Report(2001)",VLOOKUP($O159,'6.GWP'!$B$1:$G$173,3,FALSE),IF('1.GHG Inventory Form'!$E$6="IPCC AR4 Report(2007)",VLOOKUP($KQ80,'6.GWP'!$B$1:$G$173,4,FALSE),IF('1.GHG Inventory Form'!$E$6="IPCC AR5 Report(2013)",VLOOKUP($O159,'6.GWP'!$B$1:$G$173,5,FALSE),IF('1.GHG Inventory Form'!$E$6="IPCC AR6 Report(2021)",VLOOKUP($O159,'6.GWP'!$B$2:$G$173,6,FALSE),0))))),0),0)</f>
        <v>0</v>
      </c>
      <c r="AR159" s="451">
        <f>IFERROR(IF(AC159="V",IF('1.GHG Inventory Form'!$E$6="IPCC AR2 Report(1995)",VLOOKUP($O159,'6.GWP'!$B$1:$G$173,2,FALSE),IF('1.GHG Inventory Form'!$E$6="IPCC AR3 Report(2001)",VLOOKUP($O159,'6.GWP'!$B$1:$G$173,3,FALSE),IF('1.GHG Inventory Form'!$E$6="IPCC AR4 Report(2007)",VLOOKUP($KQ80,'6.GWP'!$B$1:$G$173,4,FALSE),IF('1.GHG Inventory Form'!$E$6="IPCC AR5 Report(2013)",VLOOKUP($O159,'6.GWP'!$B$1:$G$173,5,FALSE),IF('1.GHG Inventory Form'!$E$6="IPCC AR6 Report(2021)",VLOOKUP($O159,'6.GWP'!$B$2:$G$173,6,FALSE),0))))),0),0)</f>
        <v>0</v>
      </c>
      <c r="AS159" s="451">
        <f>IF(AD159="V",IF('1.GHG Inventory Form'!$E$6="IPCC AR2 Report(1995)",'6.GWP'!$C$5,IF('1.GHG Inventory Form'!$E$6="IPCC AR3 Report(2001)",'6.GWP'!$D$5,IF('1.GHG Inventory Form'!$E$6="IPCC AR4 Report(2007)",'6.GWP'!$E$5,IF('1.GHG Inventory Form'!$E$6="IPCC AR5 Report(2013)",'6.GWP'!$F$5,IF('1.GHG Inventory Form'!$E$6="IPCC AR6 Report(2021)",'6.GWP'!$G$5,0))))),0)</f>
        <v>0</v>
      </c>
      <c r="AT159" s="452">
        <f>IF(AE159="V",IF('1.GHG Inventory Form'!$E$6="IPCC AR2 Report(1995)",'6.GWP'!$C$4,IF('1.GHG Inventory Form'!$E$6="IPCC AR3 Report(2001)",'6.GWP'!$D$4,IF('1.GHG Inventory Form'!$E$6="IPCC AR4 Report(2007)",'6.GWP'!$E$4,IF('1.GHG Inventory Form'!$E$6="IPCC AR5 Report(2013)",'6.GWP'!$F$4,IF('1.GHG Inventory Form'!$E$6="IPCC AR6 Report(2021)",'6.GWP'!$G$4,0))))),0)</f>
        <v>0</v>
      </c>
      <c r="AU159" s="631">
        <f t="shared" si="116"/>
        <v>0</v>
      </c>
      <c r="AV159" s="632">
        <f t="shared" si="117"/>
        <v>0</v>
      </c>
      <c r="AW159" s="632">
        <f t="shared" si="118"/>
        <v>0</v>
      </c>
      <c r="AX159" s="632">
        <f t="shared" si="119"/>
        <v>0</v>
      </c>
      <c r="AY159" s="632">
        <f t="shared" si="120"/>
        <v>0</v>
      </c>
      <c r="AZ159" s="632">
        <f t="shared" si="121"/>
        <v>0</v>
      </c>
      <c r="BA159" s="633">
        <f t="shared" si="122"/>
        <v>0</v>
      </c>
      <c r="BB159" s="634">
        <f t="shared" si="102"/>
        <v>0</v>
      </c>
      <c r="BC159" s="632"/>
      <c r="BD159" s="635">
        <f t="shared" si="103"/>
        <v>0</v>
      </c>
      <c r="BI159" s="95" t="str">
        <f t="shared" si="104"/>
        <v/>
      </c>
      <c r="BJ159" s="95" t="str">
        <f t="shared" si="105"/>
        <v/>
      </c>
      <c r="BK159" s="95" t="str">
        <f t="shared" si="106"/>
        <v/>
      </c>
    </row>
    <row r="160" spans="2:63" hidden="1">
      <c r="B160" s="753"/>
      <c r="C160" s="754">
        <v>5.3</v>
      </c>
      <c r="D160" s="757" t="s">
        <v>3479</v>
      </c>
      <c r="E160" s="758"/>
      <c r="F160" s="594"/>
      <c r="G160" s="51" t="s">
        <v>3480</v>
      </c>
      <c r="H160" s="126"/>
      <c r="I160" s="127"/>
      <c r="J160" s="128"/>
      <c r="K160" s="594"/>
      <c r="L160" s="48"/>
      <c r="M160" s="48"/>
      <c r="N160" s="49"/>
      <c r="O160" s="48"/>
      <c r="P160" s="48"/>
      <c r="Q160" s="50"/>
      <c r="R160" s="525"/>
      <c r="S160" s="525"/>
      <c r="T160" s="525"/>
      <c r="U160" s="525"/>
      <c r="V160" s="525"/>
      <c r="W160" s="525"/>
      <c r="X160" s="525"/>
      <c r="Y160" s="493" t="str">
        <f t="shared" si="92"/>
        <v/>
      </c>
      <c r="Z160" s="468" t="str">
        <f t="shared" si="93"/>
        <v/>
      </c>
      <c r="AA160" s="468" t="str">
        <f t="shared" si="94"/>
        <v/>
      </c>
      <c r="AB160" s="468" t="str">
        <f t="shared" si="95"/>
        <v/>
      </c>
      <c r="AC160" s="468" t="str">
        <f t="shared" si="96"/>
        <v/>
      </c>
      <c r="AD160" s="468" t="str">
        <f t="shared" si="97"/>
        <v/>
      </c>
      <c r="AE160" s="494" t="str">
        <f t="shared" si="98"/>
        <v/>
      </c>
      <c r="AF160" s="485">
        <f t="shared" si="99"/>
        <v>0</v>
      </c>
      <c r="AG160" s="459">
        <f>IFERROR(VLOOKUP($O160,#REF!,4,FALSE),0)</f>
        <v>0</v>
      </c>
      <c r="AH160" s="459">
        <f>IFERROR(VLOOKUP($O160,#REF!,6,FALSE),0)</f>
        <v>0</v>
      </c>
      <c r="AI160" s="459">
        <f>IFERROR(VLOOKUP($O160,#REF!,8,FALSE),0)</f>
        <v>0</v>
      </c>
      <c r="AJ160" s="459">
        <f>IFERROR(VLOOKUP($O160,#REF!,10,FALSE),0)</f>
        <v>0</v>
      </c>
      <c r="AK160" s="459">
        <f>IFERROR(VLOOKUP($O160,#REF!,12,FALSE),0)</f>
        <v>0</v>
      </c>
      <c r="AL160" s="459">
        <f>IFERROR(VLOOKUP($O160,#REF!,14,FALSE),0)</f>
        <v>0</v>
      </c>
      <c r="AM160" s="486">
        <f t="shared" si="100"/>
        <v>0</v>
      </c>
      <c r="AN160" s="488">
        <f t="shared" si="101"/>
        <v>0</v>
      </c>
      <c r="AO160" s="461">
        <f>IF(Z160="V",IF('1.GHG Inventory Form'!$E$6="IPCC AR2 Report(1995)",'6.GWP'!$C$2,IF('1.GHG Inventory Form'!$E$6="IPCC AR3 Report(2001)",'6.GWP'!$D$2,IF('1.GHG Inventory Form'!$E$6="IPCC AR4 Report(2007)",'6.GWP'!$E$2,IF('1.GHG Inventory Form'!$E$6="IPCC AR5 Report(2013)",'6.GWP'!$F$2,IF('1.GHG Inventory Form'!$E$6="IPCC AR6 Report(2021)",'6.GWP'!$G$2,0))))),0)</f>
        <v>0</v>
      </c>
      <c r="AP160" s="461">
        <f>IF(AA160="V",IF('1.GHG Inventory Form'!$E$6="IPCC AR2 Report(1995)",'6.GWP'!$C$3,IF('1.GHG Inventory Form'!$E$6="IPCC AR3 Report(2001)",'6.GWP'!$D$3,IF('1.GHG Inventory Form'!$E$6="IPCC AR4 Report(2007)",'6.GWP'!$E$3,IF('1.GHG Inventory Form'!$E$6="IPCC AR5 Report(2013)",'6.GWP'!$F$3,IF('1.GHG Inventory Form'!$E$6="IPCC AR6 Report(2021)",'6.GWP'!$G$3,0))))),0)</f>
        <v>0</v>
      </c>
      <c r="AQ160" s="461">
        <f>IFERROR(IF(AB160="V",IF('1.GHG Inventory Form'!$E$6="IPCC AR2 Report(1995)",VLOOKUP($O160,'6.GWP'!$B$1:$G$173,2,FALSE),IF('1.GHG Inventory Form'!$E$6="IPCC AR3 Report(2001)",VLOOKUP($O160,'6.GWP'!$B$1:$G$173,3,FALSE),IF('1.GHG Inventory Form'!$E$6="IPCC AR4 Report(2007)",VLOOKUP($KQ81,'6.GWP'!$B$1:$G$173,4,FALSE),IF('1.GHG Inventory Form'!$E$6="IPCC AR5 Report(2013)",VLOOKUP($O160,'6.GWP'!$B$1:$G$173,5,FALSE),IF('1.GHG Inventory Form'!$E$6="IPCC AR6 Report(2021)",VLOOKUP($O160,'6.GWP'!$B$2:$G$173,6,FALSE),0))))),0),0)</f>
        <v>0</v>
      </c>
      <c r="AR160" s="461">
        <f>IFERROR(IF(AC160="V",IF('1.GHG Inventory Form'!$E$6="IPCC AR2 Report(1995)",VLOOKUP($O160,'6.GWP'!$B$1:$G$173,2,FALSE),IF('1.GHG Inventory Form'!$E$6="IPCC AR3 Report(2001)",VLOOKUP($O160,'6.GWP'!$B$1:$G$173,3,FALSE),IF('1.GHG Inventory Form'!$E$6="IPCC AR4 Report(2007)",VLOOKUP($KQ81,'6.GWP'!$B$1:$G$173,4,FALSE),IF('1.GHG Inventory Form'!$E$6="IPCC AR5 Report(2013)",VLOOKUP($O160,'6.GWP'!$B$1:$G$173,5,FALSE),IF('1.GHG Inventory Form'!$E$6="IPCC AR6 Report(2021)",VLOOKUP($O160,'6.GWP'!$B$2:$G$173,6,FALSE),0))))),0),0)</f>
        <v>0</v>
      </c>
      <c r="AS160" s="461">
        <f>IF(AD160="V",IF('1.GHG Inventory Form'!$E$6="IPCC AR2 Report(1995)",'6.GWP'!$C$5,IF('1.GHG Inventory Form'!$E$6="IPCC AR3 Report(2001)",'6.GWP'!$D$5,IF('1.GHG Inventory Form'!$E$6="IPCC AR4 Report(2007)",'6.GWP'!$E$5,IF('1.GHG Inventory Form'!$E$6="IPCC AR5 Report(2013)",'6.GWP'!$F$5,IF('1.GHG Inventory Form'!$E$6="IPCC AR6 Report(2021)",'6.GWP'!$G$5,0))))),0)</f>
        <v>0</v>
      </c>
      <c r="AT160" s="489">
        <f>IF(AE160="V",IF('1.GHG Inventory Form'!$E$6="IPCC AR2 Report(1995)",'6.GWP'!$C$4,IF('1.GHG Inventory Form'!$E$6="IPCC AR3 Report(2001)",'6.GWP'!$D$4,IF('1.GHG Inventory Form'!$E$6="IPCC AR4 Report(2007)",'6.GWP'!$E$4,IF('1.GHG Inventory Form'!$E$6="IPCC AR5 Report(2013)",'6.GWP'!$F$4,IF('1.GHG Inventory Form'!$E$6="IPCC AR6 Report(2021)",'6.GWP'!$G$4,0))))),0)</f>
        <v>0</v>
      </c>
      <c r="AU160" s="578">
        <f t="shared" si="116"/>
        <v>0</v>
      </c>
      <c r="AV160" s="462">
        <f t="shared" si="117"/>
        <v>0</v>
      </c>
      <c r="AW160" s="462">
        <f t="shared" si="118"/>
        <v>0</v>
      </c>
      <c r="AX160" s="462">
        <f t="shared" si="119"/>
        <v>0</v>
      </c>
      <c r="AY160" s="462">
        <f t="shared" si="120"/>
        <v>0</v>
      </c>
      <c r="AZ160" s="462">
        <f t="shared" si="121"/>
        <v>0</v>
      </c>
      <c r="BA160" s="579">
        <f t="shared" si="122"/>
        <v>0</v>
      </c>
      <c r="BB160" s="490">
        <f t="shared" si="102"/>
        <v>0</v>
      </c>
      <c r="BC160" s="462"/>
      <c r="BD160" s="464">
        <f t="shared" si="103"/>
        <v>0</v>
      </c>
      <c r="BI160" s="95" t="str">
        <f t="shared" si="104"/>
        <v/>
      </c>
      <c r="BJ160" s="95" t="str">
        <f t="shared" si="105"/>
        <v/>
      </c>
      <c r="BK160" s="95" t="str">
        <f t="shared" si="106"/>
        <v/>
      </c>
    </row>
    <row r="161" spans="2:63" hidden="1">
      <c r="B161" s="753"/>
      <c r="C161" s="755"/>
      <c r="D161" s="759"/>
      <c r="E161" s="760"/>
      <c r="F161" s="581"/>
      <c r="G161" s="52" t="s">
        <v>3481</v>
      </c>
      <c r="H161" s="92"/>
      <c r="I161" s="93"/>
      <c r="J161" s="94"/>
      <c r="K161" s="581"/>
      <c r="L161" s="41"/>
      <c r="M161" s="41"/>
      <c r="N161" s="42"/>
      <c r="O161" s="41"/>
      <c r="P161" s="41"/>
      <c r="Q161" s="37"/>
      <c r="R161" s="525"/>
      <c r="S161" s="525"/>
      <c r="T161" s="525"/>
      <c r="U161" s="525"/>
      <c r="V161" s="525"/>
      <c r="W161" s="525"/>
      <c r="X161" s="525"/>
      <c r="Y161" s="493" t="str">
        <f t="shared" si="92"/>
        <v/>
      </c>
      <c r="Z161" s="468" t="str">
        <f t="shared" si="93"/>
        <v/>
      </c>
      <c r="AA161" s="468" t="str">
        <f t="shared" si="94"/>
        <v/>
      </c>
      <c r="AB161" s="468" t="str">
        <f t="shared" si="95"/>
        <v/>
      </c>
      <c r="AC161" s="468" t="str">
        <f t="shared" si="96"/>
        <v/>
      </c>
      <c r="AD161" s="468" t="str">
        <f t="shared" si="97"/>
        <v/>
      </c>
      <c r="AE161" s="494" t="str">
        <f t="shared" si="98"/>
        <v/>
      </c>
      <c r="AF161" s="493">
        <f t="shared" si="99"/>
        <v>0</v>
      </c>
      <c r="AG161" s="468">
        <f>IFERROR(VLOOKUP($O161,#REF!,4,FALSE),0)</f>
        <v>0</v>
      </c>
      <c r="AH161" s="468">
        <f>IFERROR(VLOOKUP($O161,#REF!,6,FALSE),0)</f>
        <v>0</v>
      </c>
      <c r="AI161" s="468">
        <f>IFERROR(VLOOKUP($O161,#REF!,8,FALSE),0)</f>
        <v>0</v>
      </c>
      <c r="AJ161" s="468">
        <f>IFERROR(VLOOKUP($O161,#REF!,10,FALSE),0)</f>
        <v>0</v>
      </c>
      <c r="AK161" s="468">
        <f>IFERROR(VLOOKUP($O161,#REF!,12,FALSE),0)</f>
        <v>0</v>
      </c>
      <c r="AL161" s="468">
        <f>IFERROR(VLOOKUP($O161,#REF!,14,FALSE),0)</f>
        <v>0</v>
      </c>
      <c r="AM161" s="494">
        <f t="shared" si="100"/>
        <v>0</v>
      </c>
      <c r="AN161" s="495">
        <f t="shared" si="101"/>
        <v>0</v>
      </c>
      <c r="AO161" s="470">
        <f>IF(Z161="V",IF('1.GHG Inventory Form'!$E$6="IPCC AR2 Report(1995)",'6.GWP'!$C$2,IF('1.GHG Inventory Form'!$E$6="IPCC AR3 Report(2001)",'6.GWP'!$D$2,IF('1.GHG Inventory Form'!$E$6="IPCC AR4 Report(2007)",'6.GWP'!$E$2,IF('1.GHG Inventory Form'!$E$6="IPCC AR5 Report(2013)",'6.GWP'!$F$2,IF('1.GHG Inventory Form'!$E$6="IPCC AR6 Report(2021)",'6.GWP'!$G$2,0))))),0)</f>
        <v>0</v>
      </c>
      <c r="AP161" s="470">
        <f>IF(AA161="V",IF('1.GHG Inventory Form'!$E$6="IPCC AR2 Report(1995)",'6.GWP'!$C$3,IF('1.GHG Inventory Form'!$E$6="IPCC AR3 Report(2001)",'6.GWP'!$D$3,IF('1.GHG Inventory Form'!$E$6="IPCC AR4 Report(2007)",'6.GWP'!$E$3,IF('1.GHG Inventory Form'!$E$6="IPCC AR5 Report(2013)",'6.GWP'!$F$3,IF('1.GHG Inventory Form'!$E$6="IPCC AR6 Report(2021)",'6.GWP'!$G$3,0))))),0)</f>
        <v>0</v>
      </c>
      <c r="AQ161" s="470">
        <f>IFERROR(IF(AB161="V",IF('1.GHG Inventory Form'!$E$6="IPCC AR2 Report(1995)",VLOOKUP($O161,'6.GWP'!$B$1:$G$173,2,FALSE),IF('1.GHG Inventory Form'!$E$6="IPCC AR3 Report(2001)",VLOOKUP($O161,'6.GWP'!$B$1:$G$173,3,FALSE),IF('1.GHG Inventory Form'!$E$6="IPCC AR4 Report(2007)",VLOOKUP($KQ82,'6.GWP'!$B$1:$G$173,4,FALSE),IF('1.GHG Inventory Form'!$E$6="IPCC AR5 Report(2013)",VLOOKUP($O161,'6.GWP'!$B$1:$G$173,5,FALSE),IF('1.GHG Inventory Form'!$E$6="IPCC AR6 Report(2021)",VLOOKUP($O161,'6.GWP'!$B$2:$G$173,6,FALSE),0))))),0),0)</f>
        <v>0</v>
      </c>
      <c r="AR161" s="470">
        <f>IFERROR(IF(AC161="V",IF('1.GHG Inventory Form'!$E$6="IPCC AR2 Report(1995)",VLOOKUP($O161,'6.GWP'!$B$1:$G$173,2,FALSE),IF('1.GHG Inventory Form'!$E$6="IPCC AR3 Report(2001)",VLOOKUP($O161,'6.GWP'!$B$1:$G$173,3,FALSE),IF('1.GHG Inventory Form'!$E$6="IPCC AR4 Report(2007)",VLOOKUP($KQ82,'6.GWP'!$B$1:$G$173,4,FALSE),IF('1.GHG Inventory Form'!$E$6="IPCC AR5 Report(2013)",VLOOKUP($O161,'6.GWP'!$B$1:$G$173,5,FALSE),IF('1.GHG Inventory Form'!$E$6="IPCC AR6 Report(2021)",VLOOKUP($O161,'6.GWP'!$B$2:$G$173,6,FALSE),0))))),0),0)</f>
        <v>0</v>
      </c>
      <c r="AS161" s="470">
        <f>IF(AD161="V",IF('1.GHG Inventory Form'!$E$6="IPCC AR2 Report(1995)",'6.GWP'!$C$5,IF('1.GHG Inventory Form'!$E$6="IPCC AR3 Report(2001)",'6.GWP'!$D$5,IF('1.GHG Inventory Form'!$E$6="IPCC AR4 Report(2007)",'6.GWP'!$E$5,IF('1.GHG Inventory Form'!$E$6="IPCC AR5 Report(2013)",'6.GWP'!$F$5,IF('1.GHG Inventory Form'!$E$6="IPCC AR6 Report(2021)",'6.GWP'!$G$5,0))))),0)</f>
        <v>0</v>
      </c>
      <c r="AT161" s="496">
        <f>IF(AE161="V",IF('1.GHG Inventory Form'!$E$6="IPCC AR2 Report(1995)",'6.GWP'!$C$4,IF('1.GHG Inventory Form'!$E$6="IPCC AR3 Report(2001)",'6.GWP'!$D$4,IF('1.GHG Inventory Form'!$E$6="IPCC AR4 Report(2007)",'6.GWP'!$E$4,IF('1.GHG Inventory Form'!$E$6="IPCC AR5 Report(2013)",'6.GWP'!$F$4,IF('1.GHG Inventory Form'!$E$6="IPCC AR6 Report(2021)",'6.GWP'!$G$4,0))))),0)</f>
        <v>0</v>
      </c>
      <c r="AU161" s="582">
        <f t="shared" si="116"/>
        <v>0</v>
      </c>
      <c r="AV161" s="471">
        <f t="shared" si="117"/>
        <v>0</v>
      </c>
      <c r="AW161" s="471">
        <f t="shared" si="118"/>
        <v>0</v>
      </c>
      <c r="AX161" s="471">
        <f t="shared" si="119"/>
        <v>0</v>
      </c>
      <c r="AY161" s="471">
        <f t="shared" si="120"/>
        <v>0</v>
      </c>
      <c r="AZ161" s="471">
        <f t="shared" si="121"/>
        <v>0</v>
      </c>
      <c r="BA161" s="583">
        <f t="shared" si="122"/>
        <v>0</v>
      </c>
      <c r="BB161" s="497">
        <f t="shared" si="102"/>
        <v>0</v>
      </c>
      <c r="BC161" s="471"/>
      <c r="BD161" s="473">
        <f t="shared" si="103"/>
        <v>0</v>
      </c>
      <c r="BI161" s="95" t="str">
        <f t="shared" si="104"/>
        <v/>
      </c>
      <c r="BJ161" s="95" t="str">
        <f t="shared" si="105"/>
        <v/>
      </c>
      <c r="BK161" s="95" t="str">
        <f t="shared" si="106"/>
        <v/>
      </c>
    </row>
    <row r="162" spans="2:63" hidden="1">
      <c r="B162" s="753"/>
      <c r="C162" s="755"/>
      <c r="D162" s="759"/>
      <c r="E162" s="760"/>
      <c r="F162" s="581"/>
      <c r="G162" s="52" t="s">
        <v>3482</v>
      </c>
      <c r="H162" s="92"/>
      <c r="I162" s="93"/>
      <c r="J162" s="94"/>
      <c r="K162" s="581"/>
      <c r="L162" s="41"/>
      <c r="M162" s="41"/>
      <c r="N162" s="42"/>
      <c r="O162" s="41"/>
      <c r="P162" s="41"/>
      <c r="Q162" s="37"/>
      <c r="R162" s="525"/>
      <c r="S162" s="525"/>
      <c r="T162" s="525"/>
      <c r="U162" s="525"/>
      <c r="V162" s="525"/>
      <c r="W162" s="525"/>
      <c r="X162" s="525"/>
      <c r="Y162" s="493" t="str">
        <f t="shared" si="92"/>
        <v/>
      </c>
      <c r="Z162" s="468" t="str">
        <f t="shared" si="93"/>
        <v/>
      </c>
      <c r="AA162" s="468" t="str">
        <f t="shared" si="94"/>
        <v/>
      </c>
      <c r="AB162" s="468" t="str">
        <f t="shared" si="95"/>
        <v/>
      </c>
      <c r="AC162" s="468" t="str">
        <f t="shared" si="96"/>
        <v/>
      </c>
      <c r="AD162" s="468" t="str">
        <f t="shared" si="97"/>
        <v/>
      </c>
      <c r="AE162" s="494" t="str">
        <f t="shared" si="98"/>
        <v/>
      </c>
      <c r="AF162" s="493">
        <f t="shared" si="99"/>
        <v>0</v>
      </c>
      <c r="AG162" s="468">
        <f>IFERROR(VLOOKUP($O162,#REF!,4,FALSE),0)</f>
        <v>0</v>
      </c>
      <c r="AH162" s="468">
        <f>IFERROR(VLOOKUP($O162,#REF!,6,FALSE),0)</f>
        <v>0</v>
      </c>
      <c r="AI162" s="468">
        <f>IFERROR(VLOOKUP($O162,#REF!,8,FALSE),0)</f>
        <v>0</v>
      </c>
      <c r="AJ162" s="468">
        <f>IFERROR(VLOOKUP($O162,#REF!,10,FALSE),0)</f>
        <v>0</v>
      </c>
      <c r="AK162" s="468">
        <f>IFERROR(VLOOKUP($O162,#REF!,12,FALSE),0)</f>
        <v>0</v>
      </c>
      <c r="AL162" s="468">
        <f>IFERROR(VLOOKUP($O162,#REF!,14,FALSE),0)</f>
        <v>0</v>
      </c>
      <c r="AM162" s="494">
        <f t="shared" si="100"/>
        <v>0</v>
      </c>
      <c r="AN162" s="495">
        <f t="shared" si="101"/>
        <v>0</v>
      </c>
      <c r="AO162" s="470">
        <f>IF(Z162="V",IF('1.GHG Inventory Form'!$E$6="IPCC AR2 Report(1995)",'6.GWP'!$C$2,IF('1.GHG Inventory Form'!$E$6="IPCC AR3 Report(2001)",'6.GWP'!$D$2,IF('1.GHG Inventory Form'!$E$6="IPCC AR4 Report(2007)",'6.GWP'!$E$2,IF('1.GHG Inventory Form'!$E$6="IPCC AR5 Report(2013)",'6.GWP'!$F$2,IF('1.GHG Inventory Form'!$E$6="IPCC AR6 Report(2021)",'6.GWP'!$G$2,0))))),0)</f>
        <v>0</v>
      </c>
      <c r="AP162" s="470">
        <f>IF(AA162="V",IF('1.GHG Inventory Form'!$E$6="IPCC AR2 Report(1995)",'6.GWP'!$C$3,IF('1.GHG Inventory Form'!$E$6="IPCC AR3 Report(2001)",'6.GWP'!$D$3,IF('1.GHG Inventory Form'!$E$6="IPCC AR4 Report(2007)",'6.GWP'!$E$3,IF('1.GHG Inventory Form'!$E$6="IPCC AR5 Report(2013)",'6.GWP'!$F$3,IF('1.GHG Inventory Form'!$E$6="IPCC AR6 Report(2021)",'6.GWP'!$G$3,0))))),0)</f>
        <v>0</v>
      </c>
      <c r="AQ162" s="470">
        <f>IFERROR(IF(AB162="V",IF('1.GHG Inventory Form'!$E$6="IPCC AR2 Report(1995)",VLOOKUP($O162,'6.GWP'!$B$1:$G$173,2,FALSE),IF('1.GHG Inventory Form'!$E$6="IPCC AR3 Report(2001)",VLOOKUP($O162,'6.GWP'!$B$1:$G$173,3,FALSE),IF('1.GHG Inventory Form'!$E$6="IPCC AR4 Report(2007)",VLOOKUP($KQ83,'6.GWP'!$B$1:$G$173,4,FALSE),IF('1.GHG Inventory Form'!$E$6="IPCC AR5 Report(2013)",VLOOKUP($O162,'6.GWP'!$B$1:$G$173,5,FALSE),IF('1.GHG Inventory Form'!$E$6="IPCC AR6 Report(2021)",VLOOKUP($O162,'6.GWP'!$B$2:$G$173,6,FALSE),0))))),0),0)</f>
        <v>0</v>
      </c>
      <c r="AR162" s="470">
        <f>IFERROR(IF(AC162="V",IF('1.GHG Inventory Form'!$E$6="IPCC AR2 Report(1995)",VLOOKUP($O162,'6.GWP'!$B$1:$G$173,2,FALSE),IF('1.GHG Inventory Form'!$E$6="IPCC AR3 Report(2001)",VLOOKUP($O162,'6.GWP'!$B$1:$G$173,3,FALSE),IF('1.GHG Inventory Form'!$E$6="IPCC AR4 Report(2007)",VLOOKUP($KQ83,'6.GWP'!$B$1:$G$173,4,FALSE),IF('1.GHG Inventory Form'!$E$6="IPCC AR5 Report(2013)",VLOOKUP($O162,'6.GWP'!$B$1:$G$173,5,FALSE),IF('1.GHG Inventory Form'!$E$6="IPCC AR6 Report(2021)",VLOOKUP($O162,'6.GWP'!$B$2:$G$173,6,FALSE),0))))),0),0)</f>
        <v>0</v>
      </c>
      <c r="AS162" s="470">
        <f>IF(AD162="V",IF('1.GHG Inventory Form'!$E$6="IPCC AR2 Report(1995)",'6.GWP'!$C$5,IF('1.GHG Inventory Form'!$E$6="IPCC AR3 Report(2001)",'6.GWP'!$D$5,IF('1.GHG Inventory Form'!$E$6="IPCC AR4 Report(2007)",'6.GWP'!$E$5,IF('1.GHG Inventory Form'!$E$6="IPCC AR5 Report(2013)",'6.GWP'!$F$5,IF('1.GHG Inventory Form'!$E$6="IPCC AR6 Report(2021)",'6.GWP'!$G$5,0))))),0)</f>
        <v>0</v>
      </c>
      <c r="AT162" s="496">
        <f>IF(AE162="V",IF('1.GHG Inventory Form'!$E$6="IPCC AR2 Report(1995)",'6.GWP'!$C$4,IF('1.GHG Inventory Form'!$E$6="IPCC AR3 Report(2001)",'6.GWP'!$D$4,IF('1.GHG Inventory Form'!$E$6="IPCC AR4 Report(2007)",'6.GWP'!$E$4,IF('1.GHG Inventory Form'!$E$6="IPCC AR5 Report(2013)",'6.GWP'!$F$4,IF('1.GHG Inventory Form'!$E$6="IPCC AR6 Report(2021)",'6.GWP'!$G$4,0))))),0)</f>
        <v>0</v>
      </c>
      <c r="AU162" s="582">
        <f t="shared" si="116"/>
        <v>0</v>
      </c>
      <c r="AV162" s="471">
        <f t="shared" si="117"/>
        <v>0</v>
      </c>
      <c r="AW162" s="471">
        <f t="shared" si="118"/>
        <v>0</v>
      </c>
      <c r="AX162" s="471">
        <f t="shared" si="119"/>
        <v>0</v>
      </c>
      <c r="AY162" s="471">
        <f t="shared" si="120"/>
        <v>0</v>
      </c>
      <c r="AZ162" s="471">
        <f t="shared" si="121"/>
        <v>0</v>
      </c>
      <c r="BA162" s="583">
        <f t="shared" si="122"/>
        <v>0</v>
      </c>
      <c r="BB162" s="497">
        <f t="shared" si="102"/>
        <v>0</v>
      </c>
      <c r="BC162" s="471"/>
      <c r="BD162" s="473">
        <f t="shared" si="103"/>
        <v>0</v>
      </c>
      <c r="BI162" s="95" t="str">
        <f t="shared" si="104"/>
        <v/>
      </c>
      <c r="BJ162" s="95" t="str">
        <f t="shared" si="105"/>
        <v/>
      </c>
      <c r="BK162" s="95" t="str">
        <f t="shared" si="106"/>
        <v/>
      </c>
    </row>
    <row r="163" spans="2:63" hidden="1">
      <c r="B163" s="753"/>
      <c r="C163" s="755"/>
      <c r="D163" s="759"/>
      <c r="E163" s="760"/>
      <c r="F163" s="581"/>
      <c r="G163" s="52" t="s">
        <v>3483</v>
      </c>
      <c r="H163" s="92"/>
      <c r="I163" s="93"/>
      <c r="J163" s="94"/>
      <c r="K163" s="581"/>
      <c r="L163" s="41"/>
      <c r="M163" s="41"/>
      <c r="N163" s="42"/>
      <c r="O163" s="41"/>
      <c r="P163" s="41"/>
      <c r="Q163" s="37"/>
      <c r="R163" s="525"/>
      <c r="S163" s="525"/>
      <c r="T163" s="525"/>
      <c r="U163" s="525"/>
      <c r="V163" s="525"/>
      <c r="W163" s="525"/>
      <c r="X163" s="525"/>
      <c r="Y163" s="493" t="str">
        <f t="shared" si="92"/>
        <v/>
      </c>
      <c r="Z163" s="468" t="str">
        <f t="shared" si="93"/>
        <v/>
      </c>
      <c r="AA163" s="468" t="str">
        <f t="shared" si="94"/>
        <v/>
      </c>
      <c r="AB163" s="468" t="str">
        <f t="shared" si="95"/>
        <v/>
      </c>
      <c r="AC163" s="468" t="str">
        <f t="shared" si="96"/>
        <v/>
      </c>
      <c r="AD163" s="468" t="str">
        <f t="shared" si="97"/>
        <v/>
      </c>
      <c r="AE163" s="494" t="str">
        <f t="shared" si="98"/>
        <v/>
      </c>
      <c r="AF163" s="493">
        <f t="shared" si="99"/>
        <v>0</v>
      </c>
      <c r="AG163" s="468">
        <f>IFERROR(VLOOKUP($O163,#REF!,4,FALSE),0)</f>
        <v>0</v>
      </c>
      <c r="AH163" s="468">
        <f>IFERROR(VLOOKUP($O163,#REF!,6,FALSE),0)</f>
        <v>0</v>
      </c>
      <c r="AI163" s="468">
        <f>IFERROR(VLOOKUP($O163,#REF!,8,FALSE),0)</f>
        <v>0</v>
      </c>
      <c r="AJ163" s="468">
        <f>IFERROR(VLOOKUP($O163,#REF!,10,FALSE),0)</f>
        <v>0</v>
      </c>
      <c r="AK163" s="468">
        <f>IFERROR(VLOOKUP($O163,#REF!,12,FALSE),0)</f>
        <v>0</v>
      </c>
      <c r="AL163" s="468">
        <f>IFERROR(VLOOKUP($O163,#REF!,14,FALSE),0)</f>
        <v>0</v>
      </c>
      <c r="AM163" s="494">
        <f t="shared" si="100"/>
        <v>0</v>
      </c>
      <c r="AN163" s="495">
        <f t="shared" si="101"/>
        <v>0</v>
      </c>
      <c r="AO163" s="470">
        <f>IF(Z163="V",IF('1.GHG Inventory Form'!$E$6="IPCC AR2 Report(1995)",'6.GWP'!$C$2,IF('1.GHG Inventory Form'!$E$6="IPCC AR3 Report(2001)",'6.GWP'!$D$2,IF('1.GHG Inventory Form'!$E$6="IPCC AR4 Report(2007)",'6.GWP'!$E$2,IF('1.GHG Inventory Form'!$E$6="IPCC AR5 Report(2013)",'6.GWP'!$F$2,IF('1.GHG Inventory Form'!$E$6="IPCC AR6 Report(2021)",'6.GWP'!$G$2,0))))),0)</f>
        <v>0</v>
      </c>
      <c r="AP163" s="470">
        <f>IF(AA163="V",IF('1.GHG Inventory Form'!$E$6="IPCC AR2 Report(1995)",'6.GWP'!$C$3,IF('1.GHG Inventory Form'!$E$6="IPCC AR3 Report(2001)",'6.GWP'!$D$3,IF('1.GHG Inventory Form'!$E$6="IPCC AR4 Report(2007)",'6.GWP'!$E$3,IF('1.GHG Inventory Form'!$E$6="IPCC AR5 Report(2013)",'6.GWP'!$F$3,IF('1.GHG Inventory Form'!$E$6="IPCC AR6 Report(2021)",'6.GWP'!$G$3,0))))),0)</f>
        <v>0</v>
      </c>
      <c r="AQ163" s="470">
        <f>IFERROR(IF(AB163="V",IF('1.GHG Inventory Form'!$E$6="IPCC AR2 Report(1995)",VLOOKUP($O163,'6.GWP'!$B$1:$G$173,2,FALSE),IF('1.GHG Inventory Form'!$E$6="IPCC AR3 Report(2001)",VLOOKUP($O163,'6.GWP'!$B$1:$G$173,3,FALSE),IF('1.GHG Inventory Form'!$E$6="IPCC AR4 Report(2007)",VLOOKUP($KQ84,'6.GWP'!$B$1:$G$173,4,FALSE),IF('1.GHG Inventory Form'!$E$6="IPCC AR5 Report(2013)",VLOOKUP($O163,'6.GWP'!$B$1:$G$173,5,FALSE),IF('1.GHG Inventory Form'!$E$6="IPCC AR6 Report(2021)",VLOOKUP($O163,'6.GWP'!$B$2:$G$173,6,FALSE),0))))),0),0)</f>
        <v>0</v>
      </c>
      <c r="AR163" s="470">
        <f>IFERROR(IF(AC163="V",IF('1.GHG Inventory Form'!$E$6="IPCC AR2 Report(1995)",VLOOKUP($O163,'6.GWP'!$B$1:$G$173,2,FALSE),IF('1.GHG Inventory Form'!$E$6="IPCC AR3 Report(2001)",VLOOKUP($O163,'6.GWP'!$B$1:$G$173,3,FALSE),IF('1.GHG Inventory Form'!$E$6="IPCC AR4 Report(2007)",VLOOKUP($KQ84,'6.GWP'!$B$1:$G$173,4,FALSE),IF('1.GHG Inventory Form'!$E$6="IPCC AR5 Report(2013)",VLOOKUP($O163,'6.GWP'!$B$1:$G$173,5,FALSE),IF('1.GHG Inventory Form'!$E$6="IPCC AR6 Report(2021)",VLOOKUP($O163,'6.GWP'!$B$2:$G$173,6,FALSE),0))))),0),0)</f>
        <v>0</v>
      </c>
      <c r="AS163" s="470">
        <f>IF(AD163="V",IF('1.GHG Inventory Form'!$E$6="IPCC AR2 Report(1995)",'6.GWP'!$C$5,IF('1.GHG Inventory Form'!$E$6="IPCC AR3 Report(2001)",'6.GWP'!$D$5,IF('1.GHG Inventory Form'!$E$6="IPCC AR4 Report(2007)",'6.GWP'!$E$5,IF('1.GHG Inventory Form'!$E$6="IPCC AR5 Report(2013)",'6.GWP'!$F$5,IF('1.GHG Inventory Form'!$E$6="IPCC AR6 Report(2021)",'6.GWP'!$G$5,0))))),0)</f>
        <v>0</v>
      </c>
      <c r="AT163" s="496">
        <f>IF(AE163="V",IF('1.GHG Inventory Form'!$E$6="IPCC AR2 Report(1995)",'6.GWP'!$C$4,IF('1.GHG Inventory Form'!$E$6="IPCC AR3 Report(2001)",'6.GWP'!$D$4,IF('1.GHG Inventory Form'!$E$6="IPCC AR4 Report(2007)",'6.GWP'!$E$4,IF('1.GHG Inventory Form'!$E$6="IPCC AR5 Report(2013)",'6.GWP'!$F$4,IF('1.GHG Inventory Form'!$E$6="IPCC AR6 Report(2021)",'6.GWP'!$G$4,0))))),0)</f>
        <v>0</v>
      </c>
      <c r="AU163" s="582">
        <f t="shared" si="116"/>
        <v>0</v>
      </c>
      <c r="AV163" s="471">
        <f t="shared" si="117"/>
        <v>0</v>
      </c>
      <c r="AW163" s="471">
        <f t="shared" si="118"/>
        <v>0</v>
      </c>
      <c r="AX163" s="471">
        <f t="shared" si="119"/>
        <v>0</v>
      </c>
      <c r="AY163" s="471">
        <f t="shared" si="120"/>
        <v>0</v>
      </c>
      <c r="AZ163" s="471">
        <f t="shared" si="121"/>
        <v>0</v>
      </c>
      <c r="BA163" s="583">
        <f t="shared" si="122"/>
        <v>0</v>
      </c>
      <c r="BB163" s="497">
        <f t="shared" si="102"/>
        <v>0</v>
      </c>
      <c r="BC163" s="471"/>
      <c r="BD163" s="473">
        <f t="shared" si="103"/>
        <v>0</v>
      </c>
      <c r="BI163" s="95" t="str">
        <f t="shared" si="104"/>
        <v/>
      </c>
      <c r="BJ163" s="95" t="str">
        <f t="shared" si="105"/>
        <v/>
      </c>
      <c r="BK163" s="95" t="str">
        <f t="shared" si="106"/>
        <v/>
      </c>
    </row>
    <row r="164" spans="2:63" customFormat="1" ht="16" hidden="1" customHeight="1" thickBot="1">
      <c r="B164" s="753"/>
      <c r="C164" s="756"/>
      <c r="D164" s="761"/>
      <c r="E164" s="762"/>
      <c r="F164" s="614"/>
      <c r="G164" s="53" t="s">
        <v>3484</v>
      </c>
      <c r="H164" s="129"/>
      <c r="I164" s="130"/>
      <c r="J164" s="131"/>
      <c r="K164" s="614"/>
      <c r="L164" s="39"/>
      <c r="M164" s="39"/>
      <c r="N164" s="43"/>
      <c r="O164" s="39"/>
      <c r="P164" s="39"/>
      <c r="Q164" s="44"/>
      <c r="R164" s="525"/>
      <c r="S164" s="525"/>
      <c r="T164" s="525"/>
      <c r="U164" s="525"/>
      <c r="V164" s="525"/>
      <c r="W164" s="525"/>
      <c r="X164" s="525"/>
      <c r="Y164" s="493" t="str">
        <f t="shared" si="92"/>
        <v/>
      </c>
      <c r="Z164" s="468" t="str">
        <f t="shared" si="93"/>
        <v/>
      </c>
      <c r="AA164" s="468" t="str">
        <f t="shared" si="94"/>
        <v/>
      </c>
      <c r="AB164" s="468" t="str">
        <f t="shared" si="95"/>
        <v/>
      </c>
      <c r="AC164" s="468" t="str">
        <f t="shared" si="96"/>
        <v/>
      </c>
      <c r="AD164" s="468" t="str">
        <f t="shared" si="97"/>
        <v/>
      </c>
      <c r="AE164" s="494" t="str">
        <f t="shared" si="98"/>
        <v/>
      </c>
      <c r="AF164" s="503">
        <f t="shared" si="99"/>
        <v>0</v>
      </c>
      <c r="AG164" s="504">
        <f>IFERROR(VLOOKUP($O164,#REF!,4,FALSE),0)</f>
        <v>0</v>
      </c>
      <c r="AH164" s="504">
        <f>IFERROR(VLOOKUP($O164,#REF!,6,FALSE),0)</f>
        <v>0</v>
      </c>
      <c r="AI164" s="504">
        <f>IFERROR(VLOOKUP($O164,#REF!,8,FALSE),0)</f>
        <v>0</v>
      </c>
      <c r="AJ164" s="504">
        <f>IFERROR(VLOOKUP($O164,#REF!,10,FALSE),0)</f>
        <v>0</v>
      </c>
      <c r="AK164" s="504">
        <f>IFERROR(VLOOKUP($O164,#REF!,12,FALSE),0)</f>
        <v>0</v>
      </c>
      <c r="AL164" s="504">
        <f>IFERROR(VLOOKUP($O164,#REF!,14,FALSE),0)</f>
        <v>0</v>
      </c>
      <c r="AM164" s="505">
        <f t="shared" si="100"/>
        <v>0</v>
      </c>
      <c r="AN164" s="509">
        <f t="shared" si="101"/>
        <v>0</v>
      </c>
      <c r="AO164" s="510">
        <f>IF(Z164="V",IF('1.GHG Inventory Form'!$E$6="IPCC AR2 Report(1995)",'6.GWP'!$C$2,IF('1.GHG Inventory Form'!$E$6="IPCC AR3 Report(2001)",'6.GWP'!$D$2,IF('1.GHG Inventory Form'!$E$6="IPCC AR4 Report(2007)",'6.GWP'!$E$2,IF('1.GHG Inventory Form'!$E$6="IPCC AR5 Report(2013)",'6.GWP'!$F$2,IF('1.GHG Inventory Form'!$E$6="IPCC AR6 Report(2021)",'6.GWP'!$G$2,0))))),0)</f>
        <v>0</v>
      </c>
      <c r="AP164" s="510">
        <f>IF(AA164="V",IF('1.GHG Inventory Form'!$E$6="IPCC AR2 Report(1995)",'6.GWP'!$C$3,IF('1.GHG Inventory Form'!$E$6="IPCC AR3 Report(2001)",'6.GWP'!$D$3,IF('1.GHG Inventory Form'!$E$6="IPCC AR4 Report(2007)",'6.GWP'!$E$3,IF('1.GHG Inventory Form'!$E$6="IPCC AR5 Report(2013)",'6.GWP'!$F$3,IF('1.GHG Inventory Form'!$E$6="IPCC AR6 Report(2021)",'6.GWP'!$G$3,0))))),0)</f>
        <v>0</v>
      </c>
      <c r="AQ164" s="510">
        <f>IFERROR(IF(AB164="V",IF('1.GHG Inventory Form'!$E$6="IPCC AR2 Report(1995)",VLOOKUP($O164,'6.GWP'!$B$1:$G$173,2,FALSE),IF('1.GHG Inventory Form'!$E$6="IPCC AR3 Report(2001)",VLOOKUP($O164,'6.GWP'!$B$1:$G$173,3,FALSE),IF('1.GHG Inventory Form'!$E$6="IPCC AR4 Report(2007)",VLOOKUP($KQ85,'6.GWP'!$B$1:$G$173,4,FALSE),IF('1.GHG Inventory Form'!$E$6="IPCC AR5 Report(2013)",VLOOKUP($O164,'6.GWP'!$B$1:$G$173,5,FALSE),IF('1.GHG Inventory Form'!$E$6="IPCC AR6 Report(2021)",VLOOKUP($O164,'6.GWP'!$B$2:$G$173,6,FALSE),0))))),0),0)</f>
        <v>0</v>
      </c>
      <c r="AR164" s="510">
        <f>IFERROR(IF(AC164="V",IF('1.GHG Inventory Form'!$E$6="IPCC AR2 Report(1995)",VLOOKUP($O164,'6.GWP'!$B$1:$G$173,2,FALSE),IF('1.GHG Inventory Form'!$E$6="IPCC AR3 Report(2001)",VLOOKUP($O164,'6.GWP'!$B$1:$G$173,3,FALSE),IF('1.GHG Inventory Form'!$E$6="IPCC AR4 Report(2007)",VLOOKUP($KQ85,'6.GWP'!$B$1:$G$173,4,FALSE),IF('1.GHG Inventory Form'!$E$6="IPCC AR5 Report(2013)",VLOOKUP($O164,'6.GWP'!$B$1:$G$173,5,FALSE),IF('1.GHG Inventory Form'!$E$6="IPCC AR6 Report(2021)",VLOOKUP($O164,'6.GWP'!$B$2:$G$173,6,FALSE),0))))),0),0)</f>
        <v>0</v>
      </c>
      <c r="AS164" s="510">
        <f>IF(AD164="V",IF('1.GHG Inventory Form'!$E$6="IPCC AR2 Report(1995)",'6.GWP'!$C$5,IF('1.GHG Inventory Form'!$E$6="IPCC AR3 Report(2001)",'6.GWP'!$D$5,IF('1.GHG Inventory Form'!$E$6="IPCC AR4 Report(2007)",'6.GWP'!$E$5,IF('1.GHG Inventory Form'!$E$6="IPCC AR5 Report(2013)",'6.GWP'!$F$5,IF('1.GHG Inventory Form'!$E$6="IPCC AR6 Report(2021)",'6.GWP'!$G$5,0))))),0)</f>
        <v>0</v>
      </c>
      <c r="AT164" s="511">
        <f>IF(AE164="V",IF('1.GHG Inventory Form'!$E$6="IPCC AR2 Report(1995)",'6.GWP'!$C$4,IF('1.GHG Inventory Form'!$E$6="IPCC AR3 Report(2001)",'6.GWP'!$D$4,IF('1.GHG Inventory Form'!$E$6="IPCC AR4 Report(2007)",'6.GWP'!$E$4,IF('1.GHG Inventory Form'!$E$6="IPCC AR5 Report(2013)",'6.GWP'!$F$4,IF('1.GHG Inventory Form'!$E$6="IPCC AR6 Report(2021)",'6.GWP'!$G$4,0))))),0)</f>
        <v>0</v>
      </c>
      <c r="AU164" s="586">
        <f t="shared" si="116"/>
        <v>0</v>
      </c>
      <c r="AV164" s="523">
        <f t="shared" si="117"/>
        <v>0</v>
      </c>
      <c r="AW164" s="523">
        <f t="shared" si="118"/>
        <v>0</v>
      </c>
      <c r="AX164" s="523">
        <f t="shared" si="119"/>
        <v>0</v>
      </c>
      <c r="AY164" s="523">
        <f t="shared" si="120"/>
        <v>0</v>
      </c>
      <c r="AZ164" s="523">
        <f t="shared" si="121"/>
        <v>0</v>
      </c>
      <c r="BA164" s="587">
        <f t="shared" si="122"/>
        <v>0</v>
      </c>
      <c r="BB164" s="513">
        <f t="shared" si="102"/>
        <v>0</v>
      </c>
      <c r="BC164" s="523"/>
      <c r="BD164" s="515">
        <f t="shared" si="103"/>
        <v>0</v>
      </c>
      <c r="BI164" s="95" t="str">
        <f t="shared" si="104"/>
        <v/>
      </c>
      <c r="BJ164" s="95" t="str">
        <f t="shared" si="105"/>
        <v/>
      </c>
      <c r="BK164" s="95" t="str">
        <f t="shared" si="106"/>
        <v/>
      </c>
    </row>
    <row r="165" spans="2:63" customFormat="1" ht="42" hidden="1" customHeight="1" thickBot="1">
      <c r="B165" s="750"/>
      <c r="C165" s="580">
        <v>5.4</v>
      </c>
      <c r="D165" s="751" t="s">
        <v>3485</v>
      </c>
      <c r="E165" s="752"/>
      <c r="F165" s="626"/>
      <c r="G165" s="54" t="s">
        <v>3486</v>
      </c>
      <c r="H165" s="133"/>
      <c r="I165" s="134"/>
      <c r="J165" s="135"/>
      <c r="K165" s="626"/>
      <c r="L165" s="45"/>
      <c r="M165" s="45"/>
      <c r="N165" s="46"/>
      <c r="O165" s="45"/>
      <c r="P165" s="45"/>
      <c r="Q165" s="47"/>
      <c r="R165" s="525"/>
      <c r="S165" s="525"/>
      <c r="T165" s="525"/>
      <c r="U165" s="525"/>
      <c r="V165" s="525"/>
      <c r="W165" s="525"/>
      <c r="X165" s="525"/>
      <c r="Y165" s="493" t="str">
        <f t="shared" si="92"/>
        <v/>
      </c>
      <c r="Z165" s="468" t="str">
        <f t="shared" si="93"/>
        <v/>
      </c>
      <c r="AA165" s="468" t="str">
        <f t="shared" si="94"/>
        <v/>
      </c>
      <c r="AB165" s="468" t="str">
        <f t="shared" si="95"/>
        <v/>
      </c>
      <c r="AC165" s="468" t="str">
        <f t="shared" si="96"/>
        <v/>
      </c>
      <c r="AD165" s="468" t="str">
        <f t="shared" si="97"/>
        <v/>
      </c>
      <c r="AE165" s="494" t="str">
        <f t="shared" si="98"/>
        <v/>
      </c>
      <c r="AF165" s="617">
        <f t="shared" si="99"/>
        <v>0</v>
      </c>
      <c r="AG165" s="447">
        <f>IFERROR(VLOOKUP($O165,#REF!,4,FALSE),0)</f>
        <v>0</v>
      </c>
      <c r="AH165" s="447">
        <f>IFERROR(VLOOKUP($O165,#REF!,6,FALSE),0)</f>
        <v>0</v>
      </c>
      <c r="AI165" s="447">
        <f>IFERROR(VLOOKUP($O165,#REF!,8,FALSE),0)</f>
        <v>0</v>
      </c>
      <c r="AJ165" s="447">
        <f>IFERROR(VLOOKUP($O165,#REF!,10,FALSE),0)</f>
        <v>0</v>
      </c>
      <c r="AK165" s="447">
        <f>IFERROR(VLOOKUP($O165,#REF!,12,FALSE),0)</f>
        <v>0</v>
      </c>
      <c r="AL165" s="447">
        <f>IFERROR(VLOOKUP($O165,#REF!,14,FALSE),0)</f>
        <v>0</v>
      </c>
      <c r="AM165" s="448">
        <f t="shared" si="100"/>
        <v>0</v>
      </c>
      <c r="AN165" s="630">
        <f t="shared" si="101"/>
        <v>0</v>
      </c>
      <c r="AO165" s="451">
        <f>IF(Z165="V",IF('1.GHG Inventory Form'!$E$6="IPCC AR2 Report(1995)",'6.GWP'!$C$2,IF('1.GHG Inventory Form'!$E$6="IPCC AR3 Report(2001)",'6.GWP'!$D$2,IF('1.GHG Inventory Form'!$E$6="IPCC AR4 Report(2007)",'6.GWP'!$E$2,IF('1.GHG Inventory Form'!$E$6="IPCC AR5 Report(2013)",'6.GWP'!$F$2,IF('1.GHG Inventory Form'!$E$6="IPCC AR6 Report(2021)",'6.GWP'!$G$2,0))))),0)</f>
        <v>0</v>
      </c>
      <c r="AP165" s="451">
        <f>IF(AA165="V",IF('1.GHG Inventory Form'!$E$6="IPCC AR2 Report(1995)",'6.GWP'!$C$3,IF('1.GHG Inventory Form'!$E$6="IPCC AR3 Report(2001)",'6.GWP'!$D$3,IF('1.GHG Inventory Form'!$E$6="IPCC AR4 Report(2007)",'6.GWP'!$E$3,IF('1.GHG Inventory Form'!$E$6="IPCC AR5 Report(2013)",'6.GWP'!$F$3,IF('1.GHG Inventory Form'!$E$6="IPCC AR6 Report(2021)",'6.GWP'!$G$3,0))))),0)</f>
        <v>0</v>
      </c>
      <c r="AQ165" s="451">
        <f>IFERROR(IF(AB165="V",IF('1.GHG Inventory Form'!$E$6="IPCC AR2 Report(1995)",VLOOKUP($O165,'6.GWP'!$B$1:$G$173,2,FALSE),IF('1.GHG Inventory Form'!$E$6="IPCC AR3 Report(2001)",VLOOKUP($O165,'6.GWP'!$B$1:$G$173,3,FALSE),IF('1.GHG Inventory Form'!$E$6="IPCC AR4 Report(2007)",VLOOKUP($KQ86,'6.GWP'!$B$1:$G$173,4,FALSE),IF('1.GHG Inventory Form'!$E$6="IPCC AR5 Report(2013)",VLOOKUP($O165,'6.GWP'!$B$1:$G$173,5,FALSE),IF('1.GHG Inventory Form'!$E$6="IPCC AR6 Report(2021)",VLOOKUP($O165,'6.GWP'!$B$2:$G$173,6,FALSE),0))))),0),0)</f>
        <v>0</v>
      </c>
      <c r="AR165" s="451">
        <f>IFERROR(IF(AC165="V",IF('1.GHG Inventory Form'!$E$6="IPCC AR2 Report(1995)",VLOOKUP($O165,'6.GWP'!$B$1:$G$173,2,FALSE),IF('1.GHG Inventory Form'!$E$6="IPCC AR3 Report(2001)",VLOOKUP($O165,'6.GWP'!$B$1:$G$173,3,FALSE),IF('1.GHG Inventory Form'!$E$6="IPCC AR4 Report(2007)",VLOOKUP($KQ86,'6.GWP'!$B$1:$G$173,4,FALSE),IF('1.GHG Inventory Form'!$E$6="IPCC AR5 Report(2013)",VLOOKUP($O165,'6.GWP'!$B$1:$G$173,5,FALSE),IF('1.GHG Inventory Form'!$E$6="IPCC AR6 Report(2021)",VLOOKUP($O165,'6.GWP'!$B$2:$G$173,6,FALSE),0))))),0),0)</f>
        <v>0</v>
      </c>
      <c r="AS165" s="451">
        <f>IF(AD165="V",IF('1.GHG Inventory Form'!$E$6="IPCC AR2 Report(1995)",'6.GWP'!$C$5,IF('1.GHG Inventory Form'!$E$6="IPCC AR3 Report(2001)",'6.GWP'!$D$5,IF('1.GHG Inventory Form'!$E$6="IPCC AR4 Report(2007)",'6.GWP'!$E$5,IF('1.GHG Inventory Form'!$E$6="IPCC AR5 Report(2013)",'6.GWP'!$F$5,IF('1.GHG Inventory Form'!$E$6="IPCC AR6 Report(2021)",'6.GWP'!$G$5,0))))),0)</f>
        <v>0</v>
      </c>
      <c r="AT165" s="452">
        <f>IF(AE165="V",IF('1.GHG Inventory Form'!$E$6="IPCC AR2 Report(1995)",'6.GWP'!$C$4,IF('1.GHG Inventory Form'!$E$6="IPCC AR3 Report(2001)",'6.GWP'!$D$4,IF('1.GHG Inventory Form'!$E$6="IPCC AR4 Report(2007)",'6.GWP'!$E$4,IF('1.GHG Inventory Form'!$E$6="IPCC AR5 Report(2013)",'6.GWP'!$F$4,IF('1.GHG Inventory Form'!$E$6="IPCC AR6 Report(2021)",'6.GWP'!$G$4,0))))),0)</f>
        <v>0</v>
      </c>
      <c r="AU165" s="590">
        <f t="shared" si="116"/>
        <v>0</v>
      </c>
      <c r="AV165" s="591">
        <f t="shared" si="117"/>
        <v>0</v>
      </c>
      <c r="AW165" s="591">
        <f t="shared" si="118"/>
        <v>0</v>
      </c>
      <c r="AX165" s="591">
        <f t="shared" si="119"/>
        <v>0</v>
      </c>
      <c r="AY165" s="591">
        <f t="shared" si="120"/>
        <v>0</v>
      </c>
      <c r="AZ165" s="591">
        <f t="shared" si="121"/>
        <v>0</v>
      </c>
      <c r="BA165" s="592">
        <f t="shared" si="122"/>
        <v>0</v>
      </c>
      <c r="BB165" s="453">
        <f t="shared" si="102"/>
        <v>0</v>
      </c>
      <c r="BC165" s="591"/>
      <c r="BD165" s="455">
        <f t="shared" si="103"/>
        <v>0</v>
      </c>
      <c r="BI165" s="95" t="str">
        <f t="shared" si="104"/>
        <v/>
      </c>
      <c r="BJ165" s="95" t="str">
        <f t="shared" si="105"/>
        <v/>
      </c>
      <c r="BK165" s="95" t="str">
        <f t="shared" si="106"/>
        <v/>
      </c>
    </row>
    <row r="166" spans="2:63" customFormat="1" ht="34" hidden="1" customHeight="1" thickBot="1">
      <c r="B166" s="749" t="s">
        <v>3487</v>
      </c>
      <c r="C166" s="588">
        <v>6.1</v>
      </c>
      <c r="D166" s="751" t="s">
        <v>3488</v>
      </c>
      <c r="E166" s="752"/>
      <c r="F166" s="589"/>
      <c r="G166" s="58" t="s">
        <v>3489</v>
      </c>
      <c r="H166" s="132"/>
      <c r="I166" s="123"/>
      <c r="J166" s="124"/>
      <c r="K166" s="589"/>
      <c r="L166" s="59"/>
      <c r="M166" s="59"/>
      <c r="N166" s="60"/>
      <c r="O166" s="59"/>
      <c r="P166" s="59"/>
      <c r="Q166" s="61"/>
      <c r="R166" s="525"/>
      <c r="S166" s="525"/>
      <c r="T166" s="525"/>
      <c r="U166" s="525"/>
      <c r="V166" s="525"/>
      <c r="W166" s="525"/>
      <c r="X166" s="525"/>
      <c r="Y166" s="493" t="str">
        <f t="shared" si="92"/>
        <v/>
      </c>
      <c r="Z166" s="468" t="str">
        <f t="shared" si="93"/>
        <v/>
      </c>
      <c r="AA166" s="468" t="str">
        <f t="shared" si="94"/>
        <v/>
      </c>
      <c r="AB166" s="468" t="str">
        <f t="shared" si="95"/>
        <v/>
      </c>
      <c r="AC166" s="468" t="str">
        <f t="shared" si="96"/>
        <v/>
      </c>
      <c r="AD166" s="468" t="str">
        <f t="shared" si="97"/>
        <v/>
      </c>
      <c r="AE166" s="494" t="str">
        <f t="shared" si="98"/>
        <v/>
      </c>
      <c r="AF166" s="627">
        <f t="shared" si="99"/>
        <v>0</v>
      </c>
      <c r="AG166" s="628">
        <f>IFERROR(VLOOKUP($O166,#REF!,4,FALSE),0)</f>
        <v>0</v>
      </c>
      <c r="AH166" s="628">
        <f>IFERROR(VLOOKUP($O166,#REF!,6,FALSE),0)</f>
        <v>0</v>
      </c>
      <c r="AI166" s="628">
        <f>IFERROR(VLOOKUP($O166,#REF!,8,FALSE),0)</f>
        <v>0</v>
      </c>
      <c r="AJ166" s="628">
        <f>IFERROR(VLOOKUP($O166,#REF!,10,FALSE),0)</f>
        <v>0</v>
      </c>
      <c r="AK166" s="628">
        <f>IFERROR(VLOOKUP($O166,#REF!,12,FALSE),0)</f>
        <v>0</v>
      </c>
      <c r="AL166" s="628">
        <f>IFERROR(VLOOKUP($O166,#REF!,14,FALSE),0)</f>
        <v>0</v>
      </c>
      <c r="AM166" s="629">
        <f t="shared" si="100"/>
        <v>0</v>
      </c>
      <c r="AN166" s="618">
        <f t="shared" si="101"/>
        <v>0</v>
      </c>
      <c r="AO166" s="619">
        <f>IF(Z166="V",IF('1.GHG Inventory Form'!$E$6="IPCC AR2 Report(1995)",'6.GWP'!$C$2,IF('1.GHG Inventory Form'!$E$6="IPCC AR3 Report(2001)",'6.GWP'!$D$2,IF('1.GHG Inventory Form'!$E$6="IPCC AR4 Report(2007)",'6.GWP'!$E$2,IF('1.GHG Inventory Form'!$E$6="IPCC AR5 Report(2013)",'6.GWP'!$F$2,IF('1.GHG Inventory Form'!$E$6="IPCC AR6 Report(2021)",'6.GWP'!$G$2,0))))),0)</f>
        <v>0</v>
      </c>
      <c r="AP166" s="619">
        <f>IF(AA166="V",IF('1.GHG Inventory Form'!$E$6="IPCC AR2 Report(1995)",'6.GWP'!$C$3,IF('1.GHG Inventory Form'!$E$6="IPCC AR3 Report(2001)",'6.GWP'!$D$3,IF('1.GHG Inventory Form'!$E$6="IPCC AR4 Report(2007)",'6.GWP'!$E$3,IF('1.GHG Inventory Form'!$E$6="IPCC AR5 Report(2013)",'6.GWP'!$F$3,IF('1.GHG Inventory Form'!$E$6="IPCC AR6 Report(2021)",'6.GWP'!$G$3,0))))),0)</f>
        <v>0</v>
      </c>
      <c r="AQ166" s="619">
        <f>IFERROR(IF(AB166="V",IF('1.GHG Inventory Form'!$E$6="IPCC AR2 Report(1995)",VLOOKUP($O166,'6.GWP'!$B$1:$G$173,2,FALSE),IF('1.GHG Inventory Form'!$E$6="IPCC AR3 Report(2001)",VLOOKUP($O166,'6.GWP'!$B$1:$G$173,3,FALSE),IF('1.GHG Inventory Form'!$E$6="IPCC AR4 Report(2007)",VLOOKUP(#REF!,'6.GWP'!$B$1:$G$173,4,FALSE),IF('1.GHG Inventory Form'!$E$6="IPCC AR5 Report(2013)",VLOOKUP($O166,'6.GWP'!$B$1:$G$173,5,FALSE),IF('1.GHG Inventory Form'!$E$6="IPCC AR6 Report(2021)",VLOOKUP($O166,'6.GWP'!$B$2:$G$173,6,FALSE),0))))),0),0)</f>
        <v>0</v>
      </c>
      <c r="AR166" s="619">
        <f>IFERROR(IF(AC166="V",IF('1.GHG Inventory Form'!$E$6="IPCC AR2 Report(1995)",VLOOKUP($O166,'6.GWP'!$B$1:$G$173,2,FALSE),IF('1.GHG Inventory Form'!$E$6="IPCC AR3 Report(2001)",VLOOKUP($O166,'6.GWP'!$B$1:$G$173,3,FALSE),IF('1.GHG Inventory Form'!$E$6="IPCC AR4 Report(2007)",VLOOKUP(#REF!,'6.GWP'!$B$1:$G$173,4,FALSE),IF('1.GHG Inventory Form'!$E$6="IPCC AR5 Report(2013)",VLOOKUP($O166,'6.GWP'!$B$1:$G$173,5,FALSE),IF('1.GHG Inventory Form'!$E$6="IPCC AR6 Report(2021)",VLOOKUP($O166,'6.GWP'!$B$2:$G$173,6,FALSE),0))))),0),0)</f>
        <v>0</v>
      </c>
      <c r="AS166" s="619">
        <f>IF(AD166="V",IF('1.GHG Inventory Form'!$E$6="IPCC AR2 Report(1995)",'6.GWP'!$C$5,IF('1.GHG Inventory Form'!$E$6="IPCC AR3 Report(2001)",'6.GWP'!$D$5,IF('1.GHG Inventory Form'!$E$6="IPCC AR4 Report(2007)",'6.GWP'!$E$5,IF('1.GHG Inventory Form'!$E$6="IPCC AR5 Report(2013)",'6.GWP'!$F$5,IF('1.GHG Inventory Form'!$E$6="IPCC AR6 Report(2021)",'6.GWP'!$G$5,0))))),0)</f>
        <v>0</v>
      </c>
      <c r="AT166" s="620">
        <f>IF(AE166="V",IF('1.GHG Inventory Form'!$E$6="IPCC AR2 Report(1995)",'6.GWP'!$C$4,IF('1.GHG Inventory Form'!$E$6="IPCC AR3 Report(2001)",'6.GWP'!$D$4,IF('1.GHG Inventory Form'!$E$6="IPCC AR4 Report(2007)",'6.GWP'!$E$4,IF('1.GHG Inventory Form'!$E$6="IPCC AR5 Report(2013)",'6.GWP'!$F$4,IF('1.GHG Inventory Form'!$E$6="IPCC AR6 Report(2021)",'6.GWP'!$G$4,0))))),0)</f>
        <v>0</v>
      </c>
      <c r="AU166" s="621">
        <f t="shared" si="116"/>
        <v>0</v>
      </c>
      <c r="AV166" s="622">
        <f t="shared" si="117"/>
        <v>0</v>
      </c>
      <c r="AW166" s="622">
        <f t="shared" si="118"/>
        <v>0</v>
      </c>
      <c r="AX166" s="622">
        <f t="shared" si="119"/>
        <v>0</v>
      </c>
      <c r="AY166" s="622">
        <f t="shared" si="120"/>
        <v>0</v>
      </c>
      <c r="AZ166" s="622">
        <f t="shared" si="121"/>
        <v>0</v>
      </c>
      <c r="BA166" s="623">
        <f t="shared" si="122"/>
        <v>0</v>
      </c>
      <c r="BB166" s="624">
        <f t="shared" ref="BB166:BB167" si="123">ROUND(SUM(AU166:BA166),4)</f>
        <v>0</v>
      </c>
      <c r="BC166" s="622"/>
      <c r="BD166" s="625">
        <f t="shared" si="103"/>
        <v>0</v>
      </c>
      <c r="BI166" s="95" t="str">
        <f t="shared" si="104"/>
        <v/>
      </c>
      <c r="BJ166" s="95" t="str">
        <f t="shared" si="105"/>
        <v/>
      </c>
      <c r="BK166" s="95" t="str">
        <f t="shared" si="106"/>
        <v/>
      </c>
    </row>
    <row r="167" spans="2:63" customFormat="1" ht="39" hidden="1" customHeight="1" thickBot="1">
      <c r="B167" s="750"/>
      <c r="C167" s="584">
        <v>6.2</v>
      </c>
      <c r="D167" s="751" t="s">
        <v>3490</v>
      </c>
      <c r="E167" s="752"/>
      <c r="F167" s="636"/>
      <c r="G167" s="71" t="s">
        <v>3491</v>
      </c>
      <c r="H167" s="136"/>
      <c r="I167" s="137"/>
      <c r="J167" s="138"/>
      <c r="K167" s="576"/>
      <c r="L167" s="72"/>
      <c r="M167" s="72"/>
      <c r="N167" s="73"/>
      <c r="O167" s="72"/>
      <c r="P167" s="72"/>
      <c r="Q167" s="74"/>
      <c r="R167" s="525"/>
      <c r="S167" s="525"/>
      <c r="T167" s="525"/>
      <c r="U167" s="525"/>
      <c r="V167" s="525"/>
      <c r="W167" s="525"/>
      <c r="X167" s="525"/>
      <c r="Y167" s="503" t="str">
        <f t="shared" si="92"/>
        <v/>
      </c>
      <c r="Z167" s="504" t="str">
        <f t="shared" si="93"/>
        <v/>
      </c>
      <c r="AA167" s="504" t="str">
        <f t="shared" si="94"/>
        <v/>
      </c>
      <c r="AB167" s="504" t="str">
        <f t="shared" si="95"/>
        <v/>
      </c>
      <c r="AC167" s="504" t="str">
        <f t="shared" si="96"/>
        <v/>
      </c>
      <c r="AD167" s="504" t="str">
        <f t="shared" si="97"/>
        <v/>
      </c>
      <c r="AE167" s="505" t="str">
        <f t="shared" si="98"/>
        <v/>
      </c>
      <c r="AF167" s="637">
        <f t="shared" si="99"/>
        <v>0</v>
      </c>
      <c r="AG167" s="507">
        <f>IFERROR(VLOOKUP($O167,#REF!,4,FALSE),0)</f>
        <v>0</v>
      </c>
      <c r="AH167" s="507">
        <f>IFERROR(VLOOKUP($O167,#REF!,6,FALSE),0)</f>
        <v>0</v>
      </c>
      <c r="AI167" s="507">
        <f>IFERROR(VLOOKUP($O167,#REF!,8,FALSE),0)</f>
        <v>0</v>
      </c>
      <c r="AJ167" s="507">
        <f>IFERROR(VLOOKUP($O167,#REF!,10,FALSE),0)</f>
        <v>0</v>
      </c>
      <c r="AK167" s="507">
        <f>IFERROR(VLOOKUP($O167,#REF!,12,FALSE),0)</f>
        <v>0</v>
      </c>
      <c r="AL167" s="507">
        <f>IFERROR(VLOOKUP($O167,#REF!,14,FALSE),0)</f>
        <v>0</v>
      </c>
      <c r="AM167" s="638">
        <f t="shared" si="100"/>
        <v>0</v>
      </c>
      <c r="AN167" s="639">
        <f t="shared" si="101"/>
        <v>0</v>
      </c>
      <c r="AO167" s="640">
        <f>IF(Z167="V",IF('1.GHG Inventory Form'!$E$6="IPCC AR2 Report(1995)",'6.GWP'!$C$2,IF('1.GHG Inventory Form'!$E$6="IPCC AR3 Report(2001)",'6.GWP'!$D$2,IF('1.GHG Inventory Form'!$E$6="IPCC AR4 Report(2007)",'6.GWP'!$E$2,IF('1.GHG Inventory Form'!$E$6="IPCC AR5 Report(2013)",'6.GWP'!$F$2,IF('1.GHG Inventory Form'!$E$6="IPCC AR6 Report(2021)",'6.GWP'!$G$2,0))))),0)</f>
        <v>0</v>
      </c>
      <c r="AP167" s="640">
        <f>IF(AA167="V",IF('1.GHG Inventory Form'!$E$6="IPCC AR2 Report(1995)",'6.GWP'!$C$3,IF('1.GHG Inventory Form'!$E$6="IPCC AR3 Report(2001)",'6.GWP'!$D$3,IF('1.GHG Inventory Form'!$E$6="IPCC AR4 Report(2007)",'6.GWP'!$E$3,IF('1.GHG Inventory Form'!$E$6="IPCC AR5 Report(2013)",'6.GWP'!$F$3,IF('1.GHG Inventory Form'!$E$6="IPCC AR6 Report(2021)",'6.GWP'!$G$3,0))))),0)</f>
        <v>0</v>
      </c>
      <c r="AQ167" s="640">
        <f>IFERROR(IF(AB167="V",IF('1.GHG Inventory Form'!$E$6="IPCC AR2 Report(1995)",VLOOKUP($O167,'6.GWP'!$B$1:$G$173,2,FALSE),IF('1.GHG Inventory Form'!$E$6="IPCC AR3 Report(2001)",VLOOKUP($O167,'6.GWP'!$B$1:$G$173,3,FALSE),IF('1.GHG Inventory Form'!$E$6="IPCC AR4 Report(2007)",VLOOKUP(#REF!,'6.GWP'!$B$1:$G$173,4,FALSE),IF('1.GHG Inventory Form'!$E$6="IPCC AR5 Report(2013)",VLOOKUP($O167,'6.GWP'!$B$1:$G$173,5,FALSE),IF('1.GHG Inventory Form'!$E$6="IPCC AR6 Report(2021)",VLOOKUP($O167,'6.GWP'!$B$2:$G$173,6,FALSE),0))))),0),0)</f>
        <v>0</v>
      </c>
      <c r="AR167" s="640">
        <f>IFERROR(IF(AC167="V",IF('1.GHG Inventory Form'!$E$6="IPCC AR2 Report(1995)",VLOOKUP($O167,'6.GWP'!$B$1:$G$173,2,FALSE),IF('1.GHG Inventory Form'!$E$6="IPCC AR3 Report(2001)",VLOOKUP($O167,'6.GWP'!$B$1:$G$173,3,FALSE),IF('1.GHG Inventory Form'!$E$6="IPCC AR4 Report(2007)",VLOOKUP(#REF!,'6.GWP'!$B$1:$G$173,4,FALSE),IF('1.GHG Inventory Form'!$E$6="IPCC AR5 Report(2013)",VLOOKUP($O167,'6.GWP'!$B$1:$G$173,5,FALSE),IF('1.GHG Inventory Form'!$E$6="IPCC AR6 Report(2021)",VLOOKUP($O167,'6.GWP'!$B$2:$G$173,6,FALSE),0))))),0),0)</f>
        <v>0</v>
      </c>
      <c r="AS167" s="640">
        <f>IF(AD167="V",IF('1.GHG Inventory Form'!$E$6="IPCC AR2 Report(1995)",'6.GWP'!$C$5,IF('1.GHG Inventory Form'!$E$6="IPCC AR3 Report(2001)",'6.GWP'!$D$5,IF('1.GHG Inventory Form'!$E$6="IPCC AR4 Report(2007)",'6.GWP'!$E$5,IF('1.GHG Inventory Form'!$E$6="IPCC AR5 Report(2013)",'6.GWP'!$F$5,IF('1.GHG Inventory Form'!$E$6="IPCC AR6 Report(2021)",'6.GWP'!$G$5,0))))),0)</f>
        <v>0</v>
      </c>
      <c r="AT167" s="641">
        <f>IF(AE167="V",IF('1.GHG Inventory Form'!$E$6="IPCC AR2 Report(1995)",'6.GWP'!$C$4,IF('1.GHG Inventory Form'!$E$6="IPCC AR3 Report(2001)",'6.GWP'!$D$4,IF('1.GHG Inventory Form'!$E$6="IPCC AR4 Report(2007)",'6.GWP'!$E$4,IF('1.GHG Inventory Form'!$E$6="IPCC AR5 Report(2013)",'6.GWP'!$F$4,IF('1.GHG Inventory Form'!$E$6="IPCC AR6 Report(2021)",'6.GWP'!$G$4,0))))),0)</f>
        <v>0</v>
      </c>
      <c r="AU167" s="621">
        <f t="shared" si="116"/>
        <v>0</v>
      </c>
      <c r="AV167" s="622">
        <f t="shared" si="117"/>
        <v>0</v>
      </c>
      <c r="AW167" s="622">
        <f t="shared" si="118"/>
        <v>0</v>
      </c>
      <c r="AX167" s="622">
        <f t="shared" si="119"/>
        <v>0</v>
      </c>
      <c r="AY167" s="622">
        <f t="shared" si="120"/>
        <v>0</v>
      </c>
      <c r="AZ167" s="622">
        <f t="shared" si="121"/>
        <v>0</v>
      </c>
      <c r="BA167" s="623">
        <f t="shared" si="122"/>
        <v>0</v>
      </c>
      <c r="BB167" s="624">
        <f t="shared" si="123"/>
        <v>0</v>
      </c>
      <c r="BC167" s="622"/>
      <c r="BD167" s="625">
        <f t="shared" si="103"/>
        <v>0</v>
      </c>
      <c r="BI167" s="95" t="str">
        <f t="shared" si="104"/>
        <v/>
      </c>
      <c r="BJ167" s="95" t="str">
        <f t="shared" si="105"/>
        <v/>
      </c>
      <c r="BK167" s="95" t="str">
        <f t="shared" si="106"/>
        <v/>
      </c>
    </row>
    <row r="168" spans="2:63">
      <c r="C168" s="29"/>
      <c r="D168" s="139"/>
      <c r="E168" s="139"/>
      <c r="F168" s="139"/>
      <c r="G168" s="139"/>
      <c r="H168" s="139"/>
      <c r="I168" s="139"/>
      <c r="J168" s="139"/>
      <c r="K168" s="139"/>
      <c r="M168" s="139"/>
      <c r="N168" s="139"/>
      <c r="O168" s="139"/>
      <c r="P168" s="139"/>
      <c r="Q168" s="18"/>
      <c r="R168" s="18"/>
      <c r="S168" s="139"/>
      <c r="T168" s="18"/>
      <c r="U168" s="18"/>
      <c r="V168" s="18"/>
      <c r="W168" s="18"/>
      <c r="X168" s="18"/>
      <c r="Y168" s="17"/>
      <c r="Z168" s="17"/>
      <c r="AA168" s="17"/>
      <c r="AB168" s="17"/>
      <c r="AC168" s="17"/>
      <c r="AD168" s="17"/>
      <c r="AE168" s="17"/>
      <c r="AF168" s="18"/>
      <c r="AG168" s="18"/>
      <c r="AH168" s="18"/>
      <c r="AI168" s="18"/>
      <c r="BB168" s="18" t="s">
        <v>3492</v>
      </c>
    </row>
    <row r="169" spans="2:63">
      <c r="C169" s="29"/>
      <c r="D169" s="139"/>
      <c r="E169" s="139"/>
      <c r="F169" s="139"/>
      <c r="G169" s="139"/>
      <c r="H169" s="139"/>
      <c r="I169" s="139"/>
      <c r="J169" s="139"/>
      <c r="K169" s="139"/>
      <c r="L169" s="139"/>
      <c r="M169" s="139"/>
      <c r="N169" s="139"/>
      <c r="O169" s="139"/>
      <c r="P169" s="139"/>
      <c r="Q169" s="18"/>
      <c r="R169" s="18"/>
      <c r="S169" s="18"/>
      <c r="T169" s="18"/>
      <c r="U169" s="18"/>
      <c r="V169" s="18"/>
      <c r="W169" s="18"/>
      <c r="X169" s="18"/>
      <c r="Y169" s="17"/>
      <c r="Z169" s="17"/>
      <c r="AA169" s="17"/>
      <c r="AB169" s="17"/>
      <c r="AC169" s="17"/>
      <c r="AD169" s="17"/>
      <c r="AE169" s="17"/>
      <c r="AF169" s="18"/>
      <c r="AG169" s="18"/>
      <c r="AH169" s="18"/>
      <c r="AI169" s="18"/>
      <c r="BB169" s="95">
        <f>SUM(BB16:BB167)</f>
        <v>92.963899999999995</v>
      </c>
    </row>
  </sheetData>
  <mergeCells count="78">
    <mergeCell ref="C8:E8"/>
    <mergeCell ref="C9:E9"/>
    <mergeCell ref="C10:E10"/>
    <mergeCell ref="B14:B15"/>
    <mergeCell ref="C14:C15"/>
    <mergeCell ref="D14:F15"/>
    <mergeCell ref="G14:O14"/>
    <mergeCell ref="P14:X14"/>
    <mergeCell ref="Y14:AE14"/>
    <mergeCell ref="AF14:AL14"/>
    <mergeCell ref="AN14:AT14"/>
    <mergeCell ref="AU14:BA14"/>
    <mergeCell ref="BB14:BB15"/>
    <mergeCell ref="BC14:BC15"/>
    <mergeCell ref="BD14:BD15"/>
    <mergeCell ref="B16:B87"/>
    <mergeCell ref="C16:C27"/>
    <mergeCell ref="D16:F27"/>
    <mergeCell ref="C28:C34"/>
    <mergeCell ref="D28:F34"/>
    <mergeCell ref="C35:C48"/>
    <mergeCell ref="D35:F48"/>
    <mergeCell ref="D49:F49"/>
    <mergeCell ref="C50:C87"/>
    <mergeCell ref="D50:E87"/>
    <mergeCell ref="F50:F56"/>
    <mergeCell ref="F57:F87"/>
    <mergeCell ref="P57:P58"/>
    <mergeCell ref="G57:G58"/>
    <mergeCell ref="H57:H58"/>
    <mergeCell ref="I57:I58"/>
    <mergeCell ref="J57:J58"/>
    <mergeCell ref="K57:K58"/>
    <mergeCell ref="BC57:BC58"/>
    <mergeCell ref="BD57:BD58"/>
    <mergeCell ref="D89:E89"/>
    <mergeCell ref="B90:B99"/>
    <mergeCell ref="C90:C98"/>
    <mergeCell ref="D90:E98"/>
    <mergeCell ref="D99:E99"/>
    <mergeCell ref="Q57:Q58"/>
    <mergeCell ref="Y57:AE57"/>
    <mergeCell ref="AF57:AL57"/>
    <mergeCell ref="AN57:AT57"/>
    <mergeCell ref="BB57:BB58"/>
    <mergeCell ref="L57:L58"/>
    <mergeCell ref="M57:M58"/>
    <mergeCell ref="N57:N58"/>
    <mergeCell ref="O57:O58"/>
    <mergeCell ref="D101:E101"/>
    <mergeCell ref="B102:B120"/>
    <mergeCell ref="C102:C105"/>
    <mergeCell ref="D102:E105"/>
    <mergeCell ref="D106:E106"/>
    <mergeCell ref="C107:C113"/>
    <mergeCell ref="D107:E113"/>
    <mergeCell ref="D114:E114"/>
    <mergeCell ref="C115:C120"/>
    <mergeCell ref="D115:E120"/>
    <mergeCell ref="B121:B157"/>
    <mergeCell ref="C121:C132"/>
    <mergeCell ref="D121:E132"/>
    <mergeCell ref="C133:C140"/>
    <mergeCell ref="D133:E140"/>
    <mergeCell ref="C141:C152"/>
    <mergeCell ref="D141:E152"/>
    <mergeCell ref="D153:E153"/>
    <mergeCell ref="C154:C157"/>
    <mergeCell ref="D154:E157"/>
    <mergeCell ref="B166:B167"/>
    <mergeCell ref="D166:E166"/>
    <mergeCell ref="D167:E167"/>
    <mergeCell ref="B158:B165"/>
    <mergeCell ref="D158:E158"/>
    <mergeCell ref="D159:E159"/>
    <mergeCell ref="C160:C164"/>
    <mergeCell ref="D160:E164"/>
    <mergeCell ref="D165:E165"/>
  </mergeCells>
  <phoneticPr fontId="0" type="noConversion"/>
  <conditionalFormatting sqref="N125">
    <cfRule type="expression" dxfId="39" priority="1">
      <formula>$K125="自訂值Custom Value"</formula>
    </cfRule>
    <cfRule type="expression" dxfId="38" priority="2">
      <formula>$K125=""</formula>
    </cfRule>
  </conditionalFormatting>
  <conditionalFormatting sqref="L125:M125">
    <cfRule type="expression" dxfId="37" priority="3">
      <formula>$K125="自訂值Custom Value"</formula>
    </cfRule>
  </conditionalFormatting>
  <conditionalFormatting sqref="L125:M125 O125:Q125">
    <cfRule type="expression" dxfId="36" priority="4">
      <formula>$K125=""</formula>
    </cfRule>
  </conditionalFormatting>
  <conditionalFormatting sqref="O125:Q125">
    <cfRule type="expression" dxfId="35" priority="5">
      <formula>$K125="預設值Default"</formula>
    </cfRule>
  </conditionalFormatting>
  <conditionalFormatting sqref="H59:H87">
    <cfRule type="expression" dxfId="34" priority="6">
      <formula>$G59=""</formula>
    </cfRule>
    <cfRule type="expression" dxfId="33" priority="7">
      <formula>$G59="填充量計算 Recharge of Loss Volume"</formula>
    </cfRule>
  </conditionalFormatting>
  <conditionalFormatting sqref="I16:I56">
    <cfRule type="expression" dxfId="32" priority="8">
      <formula>$G16=""</formula>
    </cfRule>
    <cfRule type="expression" dxfId="31" priority="9" stopIfTrue="1">
      <formula>$G16="N"</formula>
    </cfRule>
  </conditionalFormatting>
  <conditionalFormatting sqref="K16:K56">
    <cfRule type="expression" dxfId="30" priority="10">
      <formula>$I16="預設值Default"</formula>
    </cfRule>
  </conditionalFormatting>
  <conditionalFormatting sqref="J16:X56">
    <cfRule type="expression" dxfId="29" priority="11">
      <formula>$I16=""</formula>
    </cfRule>
  </conditionalFormatting>
  <conditionalFormatting sqref="P16:X56">
    <cfRule type="expression" dxfId="28" priority="12">
      <formula>$I16="預設值Default"</formula>
    </cfRule>
  </conditionalFormatting>
  <conditionalFormatting sqref="J16:J56">
    <cfRule type="expression" dxfId="27" priority="13">
      <formula>$I16="自訂值Custom Value"</formula>
    </cfRule>
  </conditionalFormatting>
  <conditionalFormatting sqref="I59:Q87">
    <cfRule type="expression" dxfId="26" priority="14">
      <formula>$H59=""</formula>
    </cfRule>
  </conditionalFormatting>
  <conditionalFormatting sqref="I59:I87">
    <cfRule type="expression" dxfId="25" priority="15">
      <formula>$H59="自訂值Custom Value"</formula>
    </cfRule>
  </conditionalFormatting>
  <conditionalFormatting sqref="P59:Q87">
    <cfRule type="expression" dxfId="24" priority="16">
      <formula>$H59="預設逸散率Default"</formula>
    </cfRule>
  </conditionalFormatting>
  <conditionalFormatting sqref="J59:J87">
    <cfRule type="expression" dxfId="23" priority="17" stopIfTrue="1">
      <formula>$H59="預設逸散率Default"</formula>
    </cfRule>
  </conditionalFormatting>
  <conditionalFormatting sqref="L102:N124 L126:N167">
    <cfRule type="expression" dxfId="22" priority="18">
      <formula>$K102="自訂值Custom Value"</formula>
    </cfRule>
  </conditionalFormatting>
  <conditionalFormatting sqref="L102:Q124 L126:Q167">
    <cfRule type="expression" dxfId="21" priority="19">
      <formula>$K102=""</formula>
    </cfRule>
  </conditionalFormatting>
  <conditionalFormatting sqref="H90:K99">
    <cfRule type="expression" dxfId="20" priority="20">
      <formula>$F90=""</formula>
    </cfRule>
  </conditionalFormatting>
  <conditionalFormatting sqref="H90:K99 H132:K150">
    <cfRule type="expression" dxfId="19" priority="21">
      <formula>$F90="N"</formula>
    </cfRule>
  </conditionalFormatting>
  <conditionalFormatting sqref="H132:K150">
    <cfRule type="expression" dxfId="18" priority="22" stopIfTrue="1">
      <formula>$F132=""</formula>
    </cfRule>
  </conditionalFormatting>
  <conditionalFormatting sqref="O102:Q124 O126:Q167">
    <cfRule type="expression" dxfId="17" priority="23">
      <formula>$K102="預設值Default"</formula>
    </cfRule>
  </conditionalFormatting>
  <dataValidations count="18">
    <dataValidation type="list" allowBlank="1" showInputMessage="1" showErrorMessage="1" sqref="L88" xr:uid="{00000000-0002-0000-0500-000000000000}">
      <formula1>"公噸,公秉,千立方公尺,千度,人小時,其他"</formula1>
    </dataValidation>
    <dataValidation type="list" allowBlank="1" showInputMessage="1" showErrorMessage="1" sqref="F88" xr:uid="{00000000-0002-0000-0500-000001000000}">
      <formula1>"有"</formula1>
    </dataValidation>
    <dataValidation type="list" allowBlank="1" showInputMessage="1" showErrorMessage="1" sqref="I16:I56 O88 Q88:S88 K124:K132 K141:K150" xr:uid="{00000000-0002-0000-0500-000002000000}">
      <formula1>title</formula1>
    </dataValidation>
    <dataValidation type="list" allowBlank="1" showInputMessage="1" showErrorMessage="1" sqref="J16:J56 I59:I87" xr:uid="{00000000-0002-0000-0500-000003000000}">
      <formula1>INDIRECT(H16)</formula1>
    </dataValidation>
    <dataValidation type="list" allowBlank="1" showInputMessage="1" showErrorMessage="1" sqref="E5" xr:uid="{00000000-0002-0000-0500-000004000000}">
      <formula1>"2011,2012,2013,2014,2015,2016,2017,2018,2019,2020,2021,2022,2023,2024,2025,2026,2027,2028,2029,2030"</formula1>
    </dataValidation>
    <dataValidation allowBlank="1" showInputMessage="1" showErrorMessage="1" sqref="B1 D1 E7 G8:G9" xr:uid="{00000000-0002-0000-0500-000005000000}"/>
    <dataValidation type="list" allowBlank="1" showInputMessage="1" showErrorMessage="1" sqref="E3" xr:uid="{00000000-0002-0000-0500-000006000000}">
      <formula1>"Taiwan, China, NEA, SEA, India, EMEA, Americas"</formula1>
    </dataValidation>
    <dataValidation type="list" allowBlank="1" showInputMessage="1" showErrorMessage="1" sqref="G5" xr:uid="{00000000-0002-0000-0500-000007000000}">
      <formula1>INDIRECT(G3)</formula1>
    </dataValidation>
    <dataValidation type="list" allowBlank="1" showInputMessage="1" showErrorMessage="1" sqref="F100" xr:uid="{00000000-0002-0000-0500-000008000000}">
      <formula1>"是,否"</formula1>
    </dataValidation>
    <dataValidation type="list" allowBlank="1" showInputMessage="1" showErrorMessage="1" sqref="I88" xr:uid="{00000000-0002-0000-0500-000009000000}">
      <formula1>溫室氣體化學式</formula1>
    </dataValidation>
    <dataValidation type="list" allowBlank="1" showInputMessage="1" showErrorMessage="1" sqref="K59:K87" xr:uid="{00000000-0002-0000-0500-00000A000000}">
      <formula1>溫室氣體種類</formula1>
    </dataValidation>
    <dataValidation type="list" allowBlank="1" showInputMessage="1" showErrorMessage="1" sqref="E4" xr:uid="{00000000-0002-0000-0500-00000B000000}">
      <formula1>INDIRECT(E3)</formula1>
    </dataValidation>
    <dataValidation type="list" allowBlank="1" showInputMessage="1" showErrorMessage="1" sqref="G16:G56 F90:F99 F102:F167" xr:uid="{00000000-0002-0000-0500-00000C000000}">
      <formula1>"Y,N"</formula1>
    </dataValidation>
    <dataValidation type="list" allowBlank="1" showInputMessage="1" showErrorMessage="1" sqref="K102:K123 K133:K140 K151:K167" xr:uid="{00000000-0002-0000-0500-00000D000000}">
      <formula1>"自訂值Custom Value"</formula1>
    </dataValidation>
    <dataValidation type="list" allowBlank="1" showInputMessage="1" showErrorMessage="1" sqref="H7:N7 G88:H88" xr:uid="{00000000-0002-0000-0500-00000E000000}">
      <formula1>#REF!</formula1>
    </dataValidation>
    <dataValidation type="list" allowBlank="1" showInputMessage="1" showErrorMessage="1" sqref="G59:G87" xr:uid="{00000000-0002-0000-0500-00000F000000}">
      <formula1>"填充量計算 Recharge of Loss Volume,逸散率推估 Manufacturer Supplied Loss Factor"</formula1>
    </dataValidation>
    <dataValidation type="list" allowBlank="1" showInputMessage="1" showErrorMessage="1" sqref="K90:K99" xr:uid="{00000000-0002-0000-0500-000010000000}">
      <formula1>國家電網</formula1>
    </dataValidation>
    <dataValidation type="list" allowBlank="1" showInputMessage="1" showErrorMessage="1" sqref="H59:H87" xr:uid="{00000000-0002-0000-0500-000011000000}">
      <formula1>"預設逸散率Default,自訂值 Custom Value"</formula1>
    </dataValidation>
  </dataValidations>
  <hyperlinks>
    <hyperlink ref="N132" location="'7.Simapro9.4.0.2'!B2" display="Simapro9.4.0.2-Tap water {GLO}| market group for | Cut-off, U" xr:uid="{00000000-0004-0000-0500-000000000000}"/>
    <hyperlink ref="N141" location="'7.Simapro9.4.0.2'!B13" display="Simapro 9.4.0.2-Municipal solid waste {RoW}| treatment of, incineration" xr:uid="{00000000-0004-0000-0500-000001000000}"/>
    <hyperlink ref="N142" location="'7.Simapro9.4.0.2'!B13" display="Simapro 9.4.0.2-Municipal solid waste {RoW}| treatment of, incineration" xr:uid="{00000000-0004-0000-0500-000002000000}"/>
    <hyperlink ref="N143" location="'7.Simapro9.4.0.2'!B25" display="Simapro 9.4.0.2-Municipal solid waste {RoW}| treatment of, sanitary landfill | Cut-off, U" xr:uid="{00000000-0004-0000-0500-000003000000}"/>
    <hyperlink ref="N145" location="'7.Simapro9.4.0.2'!B39" display="Simapro 9.4.0.2-Hazardous waste, for incineration {Europe without Switzerland}| market for hazardous waste, for incineration " xr:uid="{00000000-0004-0000-0500-000004000000}"/>
    <hyperlink ref="N146" location="'7.Simapro9.4.0.2'!B39" display="Simapro 9.4.0.2-Hazardous waste, for incineration {Europe without Switzerland}| market for hazardous waste, for incineration " xr:uid="{00000000-0004-0000-0500-000005000000}"/>
    <hyperlink ref="N147" location="'7.Simapro9.4.0.2'!B52" display="Simapro 9.4.0.2-Municipal solid waste {RoW}| treatment of, sanitary landfill | Cut-off, U" xr:uid="{00000000-0004-0000-0500-000006000000}"/>
    <hyperlink ref="N149" location="'7.Simapro9.4.0.2'!B65" display="Simapro-Wastewater, average {RoW} market for wastewater, average" xr:uid="{00000000-0004-0000-0500-000007000000}"/>
    <hyperlink ref="N150" location="'7.Simapro9.4.0.2'!B78" display="Simapro9.4.02-Wastewater, unpolluted, from residence {GLO}" xr:uid="{00000000-0004-0000-0500-000008000000}"/>
    <hyperlink ref="K99" location="'7.Simapro9.4.0.2'!B95" display="Heat, central or small-scale, natural gas {GLO}| market group for | APOS, U" xr:uid="{00000000-0004-0000-0500-000009000000}"/>
    <hyperlink ref="N126" location="'7.Simapro9.4.0.2'!B114" display="Natural gas, high pressure {GLO}| market group for | APOS, U" xr:uid="{00000000-0004-0000-0500-00000A000000}"/>
    <hyperlink ref="N127" location="'7.Simapro9.4.0.2'!B129" display="Simapro9.4.0.2-Liquefied petroleum gas {GLO}| market group for liquefied petroleum gas | Cut-off, U" xr:uid="{00000000-0004-0000-0500-00000B000000}"/>
    <hyperlink ref="N128" location="'7.Simapro9.4.0.2'!B146" display="Diesel  {GLO}| market group for | APOS, U" xr:uid="{00000000-0004-0000-0500-00000C000000}"/>
    <hyperlink ref="N130" location="'7.Simapro9.4.0.2'!B146" display="Diesel  {GLO}| market group for | APOS, U" xr:uid="{00000000-0004-0000-0500-00000D000000}"/>
    <hyperlink ref="N129" location="'7.Simapro9.4.0.2'!B161" display="Petrol, unleaded {RoW}| market for | APOS, U" xr:uid="{00000000-0004-0000-0500-00000E000000}"/>
    <hyperlink ref="N131" location="'7.Simapro9.4.0.2'!B161" display="Petrol, unleaded {RoW}| market for | APOS, U" xr:uid="{00000000-0004-0000-0500-00000F000000}"/>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F033435-F86F-F440-BC9A-6F71F231D8C2}">
          <x14:formula1>
            <xm:f>重大性判定原則!$E$3:$E$5</xm:f>
          </x14:formula1>
          <xm:sqref>H100 Q90:Q100</xm:sqref>
        </x14:dataValidation>
        <x14:dataValidation type="list" allowBlank="1" showInputMessage="1" showErrorMessage="1" xr:uid="{E8EAAD28-F81D-7C49-85E1-E16B81B7D9DC}">
          <x14:formula1>
            <xm:f>'6.GWP'!$C$1:$G$1</xm:f>
          </x14:formula1>
          <xm:sqref>E6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7">
    <tabColor theme="6" tint="0.59999389629810485"/>
  </sheetPr>
  <dimension ref="A1:AI40"/>
  <sheetViews>
    <sheetView showGridLines="0" topLeftCell="A4" zoomScale="85" zoomScaleNormal="85" workbookViewId="0">
      <pane xSplit="5" ySplit="3" topLeftCell="F4" activePane="bottomRight" state="frozenSplit"/>
      <selection activeCell="A33" sqref="A33"/>
      <selection pane="topRight" activeCell="A4" sqref="A4"/>
      <selection pane="bottomLeft" activeCell="A4" sqref="A4"/>
      <selection pane="bottomRight" activeCell="A33" sqref="A33"/>
    </sheetView>
  </sheetViews>
  <sheetFormatPr defaultColWidth="11" defaultRowHeight="13"/>
  <cols>
    <col min="1" max="1" width="20.81640625" style="82" customWidth="1"/>
    <col min="2" max="2" width="22.453125" style="82" customWidth="1"/>
    <col min="3" max="3" width="21.6328125" style="82" customWidth="1"/>
    <col min="4" max="4" width="34.36328125" style="82" bestFit="1" customWidth="1"/>
    <col min="5" max="5" width="32" style="83" customWidth="1"/>
    <col min="6" max="6" width="33.08984375" style="83" customWidth="1"/>
    <col min="7" max="7" width="47.81640625" style="82" customWidth="1"/>
    <col min="8" max="8" width="27" style="83" customWidth="1"/>
    <col min="9" max="9" width="20.6328125" style="83" customWidth="1"/>
    <col min="10" max="10" width="43.36328125" style="82" customWidth="1"/>
    <col min="11" max="11" width="15.6328125" style="82" customWidth="1"/>
    <col min="12" max="12" width="11.453125" style="82" customWidth="1"/>
    <col min="13" max="34" width="8.6328125" style="82" customWidth="1"/>
    <col min="35" max="35" width="11" style="82" customWidth="1"/>
    <col min="36" max="16384" width="11" style="82"/>
  </cols>
  <sheetData>
    <row r="1" spans="1:35" customFormat="1" ht="15" hidden="1" customHeight="1">
      <c r="N1" s="84"/>
      <c r="O1" s="84"/>
      <c r="P1" s="84"/>
    </row>
    <row r="2" spans="1:35" hidden="1">
      <c r="N2" s="84"/>
      <c r="O2" s="84"/>
      <c r="P2" s="84"/>
    </row>
    <row r="3" spans="1:35" hidden="1">
      <c r="N3" s="84"/>
      <c r="O3" s="84"/>
      <c r="P3" s="84"/>
    </row>
    <row r="4" spans="1:35" s="85" customFormat="1" ht="28" customHeight="1" thickBot="1">
      <c r="A4" s="174" t="s">
        <v>3493</v>
      </c>
      <c r="B4"/>
      <c r="C4"/>
      <c r="D4"/>
      <c r="E4"/>
      <c r="F4"/>
      <c r="G4"/>
      <c r="H4"/>
      <c r="I4"/>
      <c r="J4"/>
      <c r="K4"/>
      <c r="L4"/>
      <c r="M4"/>
      <c r="N4"/>
      <c r="O4"/>
      <c r="P4"/>
      <c r="Q4"/>
      <c r="R4"/>
      <c r="S4"/>
      <c r="T4"/>
      <c r="U4"/>
      <c r="V4"/>
      <c r="W4"/>
      <c r="X4"/>
      <c r="Y4"/>
      <c r="Z4"/>
      <c r="AA4"/>
      <c r="AB4"/>
      <c r="AC4"/>
      <c r="AD4"/>
      <c r="AE4"/>
      <c r="AF4"/>
      <c r="AG4"/>
      <c r="AH4"/>
      <c r="AI4"/>
    </row>
    <row r="5" spans="1:35" s="141" customFormat="1" ht="31" customHeight="1">
      <c r="A5" s="905" t="s">
        <v>3494</v>
      </c>
      <c r="B5" s="906"/>
      <c r="C5" s="907"/>
      <c r="D5" s="911" t="s">
        <v>3495</v>
      </c>
      <c r="E5" s="912"/>
      <c r="F5" s="913" t="s">
        <v>3496</v>
      </c>
      <c r="G5" s="913"/>
      <c r="H5" s="913"/>
      <c r="I5" s="913"/>
      <c r="J5" s="913"/>
      <c r="K5" s="913"/>
      <c r="L5" s="913"/>
      <c r="M5" s="914"/>
    </row>
    <row r="6" spans="1:35" s="141" customFormat="1" ht="39.5" customHeight="1" thickBot="1">
      <c r="A6" s="908"/>
      <c r="B6" s="909"/>
      <c r="C6" s="910"/>
      <c r="D6" s="915" t="str">
        <f>'1.GHG Inventory Form'!E5&amp;"GHG Emission(tCO2e)"</f>
        <v>2023GHG Emission(tCO2e)</v>
      </c>
      <c r="E6" s="916"/>
      <c r="F6" s="642" t="s">
        <v>3497</v>
      </c>
      <c r="G6" s="642" t="s">
        <v>3498</v>
      </c>
      <c r="H6" s="642" t="s">
        <v>3499</v>
      </c>
      <c r="I6" s="643" t="s">
        <v>3500</v>
      </c>
      <c r="J6" s="643" t="s">
        <v>3501</v>
      </c>
      <c r="K6" s="644" t="s">
        <v>3502</v>
      </c>
      <c r="L6" s="645"/>
      <c r="M6" s="646"/>
    </row>
    <row r="7" spans="1:35" s="85" customFormat="1" ht="351" customHeight="1">
      <c r="A7" s="898" t="s">
        <v>3503</v>
      </c>
      <c r="B7" s="882" t="s">
        <v>3504</v>
      </c>
      <c r="C7" s="883"/>
      <c r="D7" s="857">
        <f>ROUND(SUM('1.GHG Inventory Form'!BB16:BB27),4)</f>
        <v>0</v>
      </c>
      <c r="E7" s="884"/>
      <c r="F7" s="648" t="s">
        <v>3505</v>
      </c>
      <c r="G7" s="648" t="str">
        <f>'1.GHG Inventory Form'!BI16&amp;CHAR(10)&amp;'1.GHG Inventory Form'!BI17&amp;CHAR(10)&amp;'1.GHG Inventory Form'!BI18&amp;CHAR(10)&amp;'1.GHG Inventory Form'!BI19&amp;CHAR(10)&amp;'1.GHG Inventory Form'!C20&amp;CHAR(10)&amp;'1.GHG Inventory Form'!BI21&amp;CHAR(10)&amp;'1.GHG Inventory Form'!BI22&amp;CHAR(10)&amp;'1.GHG Inventory Form'!BI23&amp;CHAR(10)&amp;'1.GHG Inventory Form'!BI24&amp;CHAR(10)&amp;'1.GHG Inventory Form'!BI25&amp;CHAR(10)&amp;'1.GHG Inventory Form'!BI26&amp;CHAR(10)&amp;'1.GHG Inventory Form'!BI27</f>
        <v xml:space="preserve">
</v>
      </c>
      <c r="H7" s="648" t="s">
        <v>3506</v>
      </c>
      <c r="I7" s="648" t="str">
        <f>'1.GHG Inventory Form'!BJ16&amp;CHAR(10)&amp;'1.GHG Inventory Form'!BJ17&amp;CHAR(10)&amp;'1.GHG Inventory Form'!BJ18&amp;CHAR(10)&amp;'1.GHG Inventory Form'!BJ19&amp;CHAR(10)&amp;'1.GHG Inventory Form'!E20&amp;CHAR(10)&amp;'1.GHG Inventory Form'!BJ21&amp;CHAR(10)&amp;'1.GHG Inventory Form'!BJ22&amp;CHAR(10)&amp;'1.GHG Inventory Form'!BJ23&amp;CHAR(10)&amp;'1.GHG Inventory Form'!BJ24&amp;CHAR(10)&amp;'1.GHG Inventory Form'!BJ25&amp;CHAR(10)&amp;'1.GHG Inventory Form'!BJ26&amp;CHAR(10)&amp;'1.GHG Inventory Form'!BJ27</f>
        <v xml:space="preserve">
</v>
      </c>
      <c r="J7" s="648" t="str">
        <f>'1.GHG Inventory Form'!BK16&amp;CHAR(10)&amp;'1.GHG Inventory Form'!BK17&amp;CHAR(10)&amp;'1.GHG Inventory Form'!BK18&amp;CHAR(10)&amp;'1.GHG Inventory Form'!BK19&amp;CHAR(10)&amp;'1.GHG Inventory Form'!E20&amp;CHAR(10)&amp;'1.GHG Inventory Form'!BK21&amp;CHAR(10)&amp;'1.GHG Inventory Form'!BK22&amp;CHAR(10)&amp;'1.GHG Inventory Form'!BK23&amp;CHAR(10)&amp;'1.GHG Inventory Form'!BK24&amp;CHAR(10)&amp;'1.GHG Inventory Form'!BK25&amp;CHAR(10)&amp;'1.GHG Inventory Form'!BK26&amp;CHAR(10)&amp;'1.GHG Inventory Form'!BK27</f>
        <v xml:space="preserve">
</v>
      </c>
      <c r="K7" s="649">
        <f>'1.GHG Inventory Form'!$C$6</f>
        <v>0</v>
      </c>
      <c r="L7" s="223"/>
      <c r="M7" s="224"/>
    </row>
    <row r="8" spans="1:35" s="85" customFormat="1" ht="143" customHeight="1">
      <c r="A8" s="899"/>
      <c r="B8" s="893" t="s">
        <v>3507</v>
      </c>
      <c r="C8" s="917"/>
      <c r="D8" s="895">
        <f>ROUND(SUM('1.GHG Inventory Form'!BB28:BB34),4)</f>
        <v>0</v>
      </c>
      <c r="E8" s="896"/>
      <c r="F8" s="650" t="s">
        <v>3508</v>
      </c>
      <c r="G8" s="651" t="str">
        <f>'1.GHG Inventory Form'!BI28&amp;CHAR(10)&amp;'1.GHG Inventory Form'!BI29&amp;CHAR(10)&amp;'1.GHG Inventory Form'!BI30&amp;CHAR(10)&amp;'1.GHG Inventory Form'!BI31&amp;CHAR(10)&amp;'1.GHG Inventory Form'!BI32&amp;CHAR(10)&amp;'1.GHG Inventory Form'!BI33&amp;CHAR(10)&amp;'1.GHG Inventory Form'!BI34</f>
        <v xml:space="preserve">
</v>
      </c>
      <c r="H8" s="650" t="s">
        <v>3509</v>
      </c>
      <c r="I8" s="651" t="str">
        <f>'1.GHG Inventory Form'!BJ28&amp;CHAR(10)&amp;'1.GHG Inventory Form'!BJ29&amp;CHAR(10)&amp;'1.GHG Inventory Form'!BJ30&amp;CHAR(10)&amp;'1.GHG Inventory Form'!BJ31&amp;CHAR(10)&amp;'1.GHG Inventory Form'!BJ32&amp;CHAR(10)&amp;'1.GHG Inventory Form'!BJ33&amp;CHAR(10)&amp;'1.GHG Inventory Form'!BJ34</f>
        <v xml:space="preserve">
</v>
      </c>
      <c r="J8" s="650" t="str">
        <f>'1.GHG Inventory Form'!BK28&amp;CHAR(10)&amp;'1.GHG Inventory Form'!BK29&amp;CHAR(10)&amp;'1.GHG Inventory Form'!BK30&amp;CHAR(10)&amp;'1.GHG Inventory Form'!BK31&amp;CHAR(10)&amp;'1.GHG Inventory Form'!BK32&amp;CHAR(10)&amp;'1.GHG Inventory Form'!BK33&amp;CHAR(10)&amp;'1.GHG Inventory Form'!BK34</f>
        <v xml:space="preserve">
</v>
      </c>
      <c r="K8" s="651">
        <f>'1.GHG Inventory Form'!$C$6</f>
        <v>0</v>
      </c>
      <c r="L8" s="86"/>
      <c r="M8" s="225"/>
    </row>
    <row r="9" spans="1:35" s="85" customFormat="1" ht="50.25" customHeight="1">
      <c r="A9" s="899"/>
      <c r="B9" s="893" t="s">
        <v>3510</v>
      </c>
      <c r="C9" s="917"/>
      <c r="D9" s="895">
        <f>ROUND(SUM('1.GHG Inventory Form'!BB35:BB48),4)</f>
        <v>0</v>
      </c>
      <c r="E9" s="896"/>
      <c r="F9" s="650" t="s">
        <v>3511</v>
      </c>
      <c r="G9" s="651" t="str">
        <f>'1.GHG Inventory Form'!BI35&amp;CHAR(10)&amp;'1.GHG Inventory Form'!BI39&amp;CHAR(10)&amp;'1.GHG Inventory Form'!BI40&amp;CHAR(10)&amp;'1.GHG Inventory Form'!BI46&amp;CHAR(10)&amp;'1.GHG Inventory Form'!BI47&amp;CHAR(10)&amp;'1.GHG Inventory Form'!BI47&amp;CHAR(10)&amp;'1.GHG Inventory Form'!BI48</f>
        <v xml:space="preserve">
</v>
      </c>
      <c r="H9" s="650" t="str">
        <f>IF(G9="","","活動數據用量Activity Data × 排放係數Emission Factor × GWP")</f>
        <v>活動數據用量Activity Data × 排放係數Emission Factor × GWP</v>
      </c>
      <c r="I9" s="651" t="str">
        <f>'1.GHG Inventory Form'!BJ35&amp;CHAR(10)&amp;'1.GHG Inventory Form'!BJ39&amp;CHAR(10)&amp;'1.GHG Inventory Form'!BJ40&amp;CHAR(10)&amp;'1.GHG Inventory Form'!BJ46&amp;CHAR(10)&amp;'1.GHG Inventory Form'!BJ47&amp;CHAR(10)&amp;'1.GHG Inventory Form'!BJ48</f>
        <v xml:space="preserve">
</v>
      </c>
      <c r="J9" s="651"/>
      <c r="K9" s="651">
        <f>'1.GHG Inventory Form'!$C$6</f>
        <v>0</v>
      </c>
      <c r="L9" s="86"/>
      <c r="M9" s="225"/>
    </row>
    <row r="10" spans="1:35" s="85" customFormat="1" ht="409" customHeight="1">
      <c r="A10" s="899"/>
      <c r="B10" s="893" t="s">
        <v>3512</v>
      </c>
      <c r="C10" s="917"/>
      <c r="D10" s="895">
        <f>ROUND((SUM('1.GHG Inventory Form'!BB50:BB56)+SUM('1.GHG Inventory Form'!BB59:BB87)),4)</f>
        <v>6.1395999999999997</v>
      </c>
      <c r="E10" s="896"/>
      <c r="F10" s="650" t="s">
        <v>3513</v>
      </c>
      <c r="G10" s="650" t="str">
        <f>'1.GHG Inventory Form'!BI50&amp;CHAR(10)&amp;'1.GHG Inventory Form'!BI51&amp;CHAR(10)&amp;'1.GHG Inventory Form'!BI52&amp;CHAR(10)&amp;'1.GHG Inventory Form'!BI53&amp;CHAR(10)&amp;'1.GHG Inventory Form'!BI54&amp;CHAR(10)&amp;'1.GHG Inventory Form'!BI54&amp;CHAR(10)&amp;'1.GHG Inventory Form'!BI55&amp;CHAR(10)&amp;'1.GHG Inventory Form'!BI56&amp;CHAR(10)&amp;'1.GHG Inventory Form'!BI57&amp;CHAR(10)&amp;'1.GHG Inventory Form'!BI58&amp;CHAR(10)&amp;'1.GHG Inventory Form'!BI59&amp;CHAR(10)&amp;'1.GHG Inventory Form'!BI67&amp;CHAR(10)&amp;'1.GHG Inventory Form'!BI68&amp;CHAR(10)&amp;'1.GHG Inventory Form'!BI69&amp;CHAR(10)&amp;'1.GHG Inventory Form'!BI70&amp;CHAR(10)&amp;'1.GHG Inventory Form'!BI71&amp;CHAR(10)&amp;'1.GHG Inventory Form'!BI72&amp;CHAR(10)&amp;'1.GHG Inventory Form'!BI73&amp;CHAR(10)&amp;'1.GHG Inventory Form'!BI74&amp;CHAR(10)&amp;'1.GHG Inventory Form'!BI75&amp;CHAR(10)&amp;'1.GHG Inventory Form'!BI76&amp;CHAR(10)&amp;'1.GHG Inventory Form'!BI77&amp;CHAR(10)&amp;'1.GHG Inventory Form'!BI77&amp;CHAR(10)&amp;'1.GHG Inventory Form'!BI78&amp;CHAR(10)&amp;'1.GHG Inventory Form'!BI79&amp;CHAR(10)&amp;'1.GHG Inventory Form'!BI80&amp;CHAR(10)&amp;'1.GHG Inventory Form'!BI81&amp;CHAR(10)&amp;'1.GHG Inventory Form'!BI82&amp;CHAR(10)&amp;'1.GHG Inventory Form'!BI83&amp;CHAR(10)&amp;'1.GHG Inventory Form'!BI84&amp;CHAR(10)&amp;'1.GHG Inventory Form'!BI85&amp;CHAR(10)&amp;'1.GHG Inventory Form'!BI86&amp;CHAR(10)&amp;'1.GHG Inventory Form'!BI87</f>
        <v xml:space="preserve">乾粉滅火器(KBC、BC) Dry powder fire extinguisher (KBC, BC)CO2滅火器-CO2 fire extinguishers
化糞池 Septic tank化糞池-CH4Septic tank-CH4
冰水機(冷水主機)ChillersR-410A
</v>
      </c>
      <c r="H10" s="650" t="s">
        <v>3514</v>
      </c>
      <c r="I10" s="650" t="str">
        <f>'1.GHG Inventory Form'!BJ50&amp;CHAR(10)&amp;'1.GHG Inventory Form'!BJ51&amp;CHAR(10)&amp;'1.GHG Inventory Form'!BJ52&amp;CHAR(10)&amp;'1.GHG Inventory Form'!BJ53&amp;CHAR(10)&amp;'1.GHG Inventory Form'!BJ54&amp;CHAR(10)&amp;'1.GHG Inventory Form'!BJ54&amp;CHAR(10)&amp;'1.GHG Inventory Form'!BJ55&amp;CHAR(10)&amp;'1.GHG Inventory Form'!BJ56&amp;CHAR(10)&amp;'1.GHG Inventory Form'!BJ57&amp;CHAR(10)&amp;'1.GHG Inventory Form'!BJ58&amp;CHAR(10)&amp;'1.GHG Inventory Form'!BJ59&amp;CHAR(10)&amp;'1.GHG Inventory Form'!BJ67&amp;CHAR(10)&amp;'1.GHG Inventory Form'!BJ68&amp;CHAR(10)&amp;'1.GHG Inventory Form'!BJ69&amp;CHAR(10)&amp;'1.GHG Inventory Form'!BJ70&amp;CHAR(10)&amp;'1.GHG Inventory Form'!BJ71&amp;CHAR(10)&amp;'1.GHG Inventory Form'!BJ72&amp;CHAR(10)&amp;'1.GHG Inventory Form'!BJ73&amp;CHAR(10)&amp;'1.GHG Inventory Form'!BJ74&amp;CHAR(10)&amp;'1.GHG Inventory Form'!BJ75&amp;CHAR(10)&amp;'1.GHG Inventory Form'!BJ76&amp;CHAR(10)&amp;'1.GHG Inventory Form'!BJ77&amp;CHAR(10)&amp;'1.GHG Inventory Form'!BJ77&amp;CHAR(10)&amp;'1.GHG Inventory Form'!BJ78&amp;CHAR(10)&amp;'1.GHG Inventory Form'!BJ79&amp;CHAR(10)&amp;'1.GHG Inventory Form'!BJ80&amp;CHAR(10)&amp;'1.GHG Inventory Form'!BJ81&amp;CHAR(10)&amp;'1.GHG Inventory Form'!BJ82&amp;CHAR(10)&amp;'1.GHG Inventory Form'!BJ83&amp;CHAR(10)&amp;'1.GHG Inventory Form'!BJ84&amp;CHAR(10)&amp;'1.GHG Inventory Form'!BJ85&amp;CHAR(10)&amp;'1.GHG Inventory Form'!BJ86&amp;CHAR(10)&amp;'1.GHG Inventory Form'!BJ87</f>
        <v xml:space="preserve">
</v>
      </c>
      <c r="J10" s="650" t="str">
        <f>'1.GHG Inventory Form'!BK50&amp;CHAR(10)&amp;'1.GHG Inventory Form'!BK51&amp;CHAR(10)&amp;'1.GHG Inventory Form'!BK52&amp;CHAR(10)&amp;'1.GHG Inventory Form'!BK53&amp;CHAR(10)&amp;'1.GHG Inventory Form'!BK54&amp;CHAR(10)&amp;'1.GHG Inventory Form'!BK54&amp;CHAR(10)&amp;'1.GHG Inventory Form'!BK55&amp;CHAR(10)&amp;'1.GHG Inventory Form'!BK56&amp;CHAR(10)&amp;'1.GHG Inventory Form'!BK57&amp;CHAR(10)&amp;'1.GHG Inventory Form'!BK58&amp;CHAR(10)&amp;'1.GHG Inventory Form'!BK59&amp;CHAR(10)&amp;'1.GHG Inventory Form'!BK67&amp;CHAR(10)&amp;'1.GHG Inventory Form'!BK68&amp;CHAR(10)&amp;'1.GHG Inventory Form'!BK69&amp;CHAR(10)&amp;'1.GHG Inventory Form'!BK70&amp;CHAR(10)&amp;'1.GHG Inventory Form'!BK71&amp;CHAR(10)&amp;'1.GHG Inventory Form'!BK72&amp;CHAR(10)&amp;'1.GHG Inventory Form'!BK73&amp;CHAR(10)&amp;'1.GHG Inventory Form'!BK74&amp;CHAR(10)&amp;'1.GHG Inventory Form'!BK75&amp;CHAR(10)&amp;'1.GHG Inventory Form'!BK76&amp;CHAR(10)&amp;'1.GHG Inventory Form'!BK77&amp;CHAR(10)&amp;'1.GHG Inventory Form'!BK77&amp;CHAR(10)&amp;'1.GHG Inventory Form'!BK78&amp;CHAR(10)&amp;'1.GHG Inventory Form'!BK79&amp;CHAR(10)&amp;'1.GHG Inventory Form'!BK80&amp;CHAR(10)&amp;'1.GHG Inventory Form'!BK81&amp;CHAR(10)&amp;'1.GHG Inventory Form'!BK82&amp;CHAR(10)&amp;'1.GHG Inventory Form'!BK83&amp;CHAR(10)&amp;'1.GHG Inventory Form'!BK84&amp;CHAR(10)&amp;'1.GHG Inventory Form'!BK85&amp;CHAR(10)&amp;'1.GHG Inventory Form'!BK86&amp;CHAR(10)&amp;'1.GHG Inventory Form'!BK87</f>
        <v xml:space="preserve">質量平衡mass balance
環保署排放係管理表6.0.4Taiwan EPA GHG coefficient table 6.0.4
環保署排放係管理表6.0.4Taiwan EPA GHG coefficient table 6.0.4
</v>
      </c>
      <c r="K10" s="651">
        <f>'1.GHG Inventory Form'!$C$6</f>
        <v>0</v>
      </c>
      <c r="L10" s="86"/>
      <c r="M10" s="225"/>
    </row>
    <row r="11" spans="1:35" s="85" customFormat="1" ht="247.5" customHeight="1" thickBot="1">
      <c r="A11" s="900"/>
      <c r="B11" s="885" t="s">
        <v>3515</v>
      </c>
      <c r="C11" s="886"/>
      <c r="D11" s="887">
        <f>ROUND(SUM('1.GHG Inventory Form'!BB49),4)</f>
        <v>0</v>
      </c>
      <c r="E11" s="888"/>
      <c r="F11" s="652" t="s">
        <v>3516</v>
      </c>
      <c r="G11" s="653" t="str">
        <f>'1.GHG Inventory Form'!BI49</f>
        <v/>
      </c>
      <c r="H11" s="652"/>
      <c r="I11" s="653"/>
      <c r="J11" s="653"/>
      <c r="K11" s="653"/>
      <c r="L11" s="226"/>
      <c r="M11" s="227"/>
    </row>
    <row r="12" spans="1:35" s="85" customFormat="1" ht="16" customHeight="1">
      <c r="A12" s="898" t="s">
        <v>3517</v>
      </c>
      <c r="B12" s="901" t="s">
        <v>3518</v>
      </c>
      <c r="C12" s="902"/>
      <c r="D12" s="654" t="s">
        <v>3519</v>
      </c>
      <c r="E12" s="655" t="s">
        <v>3520</v>
      </c>
      <c r="F12" s="656"/>
      <c r="G12" s="657"/>
      <c r="H12" s="657"/>
      <c r="I12" s="657"/>
      <c r="J12" s="657"/>
      <c r="K12" s="657"/>
      <c r="L12" s="658"/>
      <c r="M12" s="659"/>
    </row>
    <row r="13" spans="1:35" s="85" customFormat="1" ht="234" customHeight="1">
      <c r="A13" s="899"/>
      <c r="B13" s="903"/>
      <c r="C13" s="904"/>
      <c r="D13" s="660">
        <f>'1.GHG Inventory Form'!BB90+(SUM('1.GHG Inventory Form'!H93:H95)*'1.GHG Inventory Form'!AF90)</f>
        <v>72.187299999999993</v>
      </c>
      <c r="E13" s="661">
        <f>IF(SUM('1.GHG Inventory Form'!BB91:BB95)-(('1.GHG Inventory Form'!H96-'1.GHG Inventory Form'!H90)*'1.GHG Inventory Form'!AF96)&lt;0,0,SUM('1.GHG Inventory Form'!BB91:BB95)-(('1.GHG Inventory Form'!H96-'1.GHG Inventory Form'!H90)*'1.GHG Inventory Form'!AF96))</f>
        <v>72.187335000000004</v>
      </c>
      <c r="F13" s="650" t="s">
        <v>3521</v>
      </c>
      <c r="G13" s="650" t="str">
        <f>'1.GHG Inventory Form'!BI90&amp;CHAR(10)&amp;'1.GHG Inventory Form'!BI95&amp;CHAR(10)&amp;'1.GHG Inventory Form'!BI93&amp;CHAR(10)&amp;'1.GHG Inventory Form'!BI94&amp;CHAR(10)&amp;'1.GHG Inventory Form'!BI91&amp;CHAR(10)&amp;'1.GHG Inventory Form'!BI96&amp;CHAR(10)&amp;'1.GHG Inventory Form'!BI92&amp;CHAR(10)&amp;'1.GHG Inventory Form'!BI97&amp;CHAR(10)&amp;'1.GHG Inventory Form'!BI98</f>
        <v xml:space="preserve">外購電力(灰電)
Unspecified non-renewable electricity purchase from grid
</v>
      </c>
      <c r="H13" s="650" t="s">
        <v>3522</v>
      </c>
      <c r="I13" s="650" t="str">
        <f>'1.GHG Inventory Form'!BJ90&amp;CHAR(10)&amp;'1.GHG Inventory Form'!BJ95&amp;CHAR(10)&amp;'1.GHG Inventory Form'!BJ93&amp;CHAR(10)&amp;'1.GHG Inventory Form'!BJ94&amp;CHAR(10)&amp;'1.GHG Inventory Form'!BJ91&amp;CHAR(10)&amp;'1.GHG Inventory Form'!BJ96&amp;CHAR(10)&amp;'1.GHG Inventory Form'!BJ92&amp;CHAR(10)&amp;'1.GHG Inventory Form'!BJ97&amp;CHAR(10)&amp;'1.GHG Inventory Form'!BJ98</f>
        <v xml:space="preserve">
</v>
      </c>
      <c r="J13" s="650" t="str">
        <f>'1.GHG Inventory Form'!BK90&amp;CHAR(10)&amp;'1.GHG Inventory Form'!BK95&amp;CHAR(10)&amp;'1.GHG Inventory Form'!BK93&amp;CHAR(10)&amp;'1.GHG Inventory Form'!BK94&amp;CHAR(10)&amp;'1.GHG Inventory Form'!BK91&amp;CHAR(10)&amp;'1.GHG Inventory Form'!BK96&amp;CHAR(10)&amp;'1.GHG Inventory Form'!BK92&amp;CHAR(10)&amp;'1.GHG Inventory Form'!BK97&amp;CHAR(10)&amp;'1.GHG Inventory Form'!BK98</f>
        <v xml:space="preserve">Taiwan2022
</v>
      </c>
      <c r="K13" s="651">
        <f>'1.GHG Inventory Form'!$C$6</f>
        <v>0</v>
      </c>
      <c r="L13" s="86"/>
      <c r="M13" s="225"/>
    </row>
    <row r="14" spans="1:35" s="85" customFormat="1" ht="130.5" customHeight="1" thickBot="1">
      <c r="A14" s="900"/>
      <c r="B14" s="885" t="s">
        <v>3523</v>
      </c>
      <c r="C14" s="886"/>
      <c r="D14" s="887">
        <f>ROUND(('1.GHG Inventory Form'!BB99),4)</f>
        <v>0</v>
      </c>
      <c r="E14" s="888"/>
      <c r="F14" s="652" t="s">
        <v>3524</v>
      </c>
      <c r="G14" s="653" t="str">
        <f>'1.GHG Inventory Form'!BI99</f>
        <v/>
      </c>
      <c r="H14" s="652" t="s">
        <v>3525</v>
      </c>
      <c r="I14" s="653"/>
      <c r="J14" s="653" t="str">
        <f>'1.GHG Inventory Form'!BK99</f>
        <v/>
      </c>
      <c r="K14" s="653">
        <f>'1.GHG Inventory Form'!$C$6</f>
        <v>0</v>
      </c>
      <c r="L14" s="226"/>
      <c r="M14" s="227"/>
    </row>
    <row r="15" spans="1:35" s="85" customFormat="1" ht="52" customHeight="1">
      <c r="A15" s="889" t="s">
        <v>3526</v>
      </c>
      <c r="B15" s="882" t="s">
        <v>3527</v>
      </c>
      <c r="C15" s="892"/>
      <c r="D15" s="857">
        <f>ROUND(SUM('1.GHG Inventory Form'!BB102:BB105),4)</f>
        <v>0</v>
      </c>
      <c r="E15" s="884"/>
      <c r="F15" s="656" t="s">
        <v>3528</v>
      </c>
      <c r="G15" s="656" t="str">
        <f>'1.GHG Inventory Form'!BI102&amp;CHAR(10)&amp;'1.GHG Inventory Form'!BI103&amp;CHAR(10)&amp;'1.GHG Inventory Form'!BI104&amp;CHAR(10)&amp;'1.GHG Inventory Form'!BI105</f>
        <v xml:space="preserve">
</v>
      </c>
      <c r="H15" s="656" t="s">
        <v>3529</v>
      </c>
      <c r="I15" s="656" t="str">
        <f>'1.GHG Inventory Form'!BJ102&amp;CHAR(10)&amp;'1.GHG Inventory Form'!BJ103&amp;CHAR(10)&amp;'1.GHG Inventory Form'!BJ104&amp;CHAR(10)&amp;'1.GHG Inventory Form'!BJ105</f>
        <v xml:space="preserve">
</v>
      </c>
      <c r="J15" s="656" t="str">
        <f>'1.GHG Inventory Form'!BK102&amp;CHAR(10)&amp;'1.GHG Inventory Form'!BK103&amp;CHAR(10)&amp;'1.GHG Inventory Form'!BK104&amp;CHAR(10)&amp;'1.GHG Inventory Form'!BK105</f>
        <v xml:space="preserve">
</v>
      </c>
      <c r="K15" s="657">
        <f>'1.GHG Inventory Form'!$C$6</f>
        <v>0</v>
      </c>
      <c r="L15" s="228"/>
      <c r="M15" s="229"/>
    </row>
    <row r="16" spans="1:35" s="85" customFormat="1" ht="44.25" customHeight="1">
      <c r="A16" s="890"/>
      <c r="B16" s="893" t="s">
        <v>3530</v>
      </c>
      <c r="C16" s="894"/>
      <c r="D16" s="895">
        <f>ROUND(SUM('1.GHG Inventory Form'!BB106),4)</f>
        <v>0</v>
      </c>
      <c r="E16" s="896"/>
      <c r="F16" s="650" t="s">
        <v>3531</v>
      </c>
      <c r="G16" s="650" t="str">
        <f>'1.GHG Inventory Form'!BI106</f>
        <v/>
      </c>
      <c r="H16" s="650" t="s">
        <v>3532</v>
      </c>
      <c r="I16" s="650" t="str">
        <f>'1.GHG Inventory Form'!BJ106</f>
        <v/>
      </c>
      <c r="J16" s="650" t="str">
        <f>'1.GHG Inventory Form'!BK106</f>
        <v/>
      </c>
      <c r="K16" s="651">
        <f>'1.GHG Inventory Form'!$C$6</f>
        <v>0</v>
      </c>
      <c r="L16" s="87"/>
      <c r="M16" s="230"/>
    </row>
    <row r="17" spans="1:13" s="85" customFormat="1" ht="91" customHeight="1">
      <c r="A17" s="890"/>
      <c r="B17" s="893" t="s">
        <v>3533</v>
      </c>
      <c r="C17" s="894"/>
      <c r="D17" s="895">
        <f>ROUND(SUM('1.GHG Inventory Form'!BB107:BB113),4)</f>
        <v>0</v>
      </c>
      <c r="E17" s="896"/>
      <c r="F17" s="650" t="s">
        <v>3534</v>
      </c>
      <c r="G17" s="650" t="str">
        <f>'1.GHG Inventory Form'!BI107&amp;CHAR(10)&amp;'1.GHG Inventory Form'!BI108&amp;CHAR(10)&amp;'1.GHG Inventory Form'!BI109&amp;CHAR(10)&amp;'1.GHG Inventory Form'!BI110&amp;CHAR(10)&amp;'1.GHG Inventory Form'!BI111&amp;CHAR(10)&amp;'1.GHG Inventory Form'!BI112&amp;CHAR(10)&amp;'1.GHG Inventory Form'!BI113</f>
        <v xml:space="preserve">
</v>
      </c>
      <c r="H17" s="650" t="s">
        <v>3535</v>
      </c>
      <c r="I17" s="650" t="str">
        <f>'1.GHG Inventory Form'!BJ107&amp;CHAR(10)&amp;'1.GHG Inventory Form'!BJ108&amp;CHAR(10)&amp;'1.GHG Inventory Form'!BJ109&amp;CHAR(10)&amp;'1.GHG Inventory Form'!BJ110&amp;CHAR(10)&amp;'1.GHG Inventory Form'!BJ111&amp;CHAR(10)&amp;'1.GHG Inventory Form'!BJ112&amp;CHAR(10)&amp;'1.GHG Inventory Form'!BJ113</f>
        <v xml:space="preserve">
</v>
      </c>
      <c r="J17" s="650" t="str">
        <f>'1.GHG Inventory Form'!BK107&amp;CHAR(10)&amp;'1.GHG Inventory Form'!BK108&amp;CHAR(10)&amp;'1.GHG Inventory Form'!BK109&amp;CHAR(10)&amp;'1.GHG Inventory Form'!BK110&amp;CHAR(10)&amp;'1.GHG Inventory Form'!BK111&amp;CHAR(10)&amp;'1.GHG Inventory Form'!BK112&amp;CHAR(10)&amp;'1.GHG Inventory Form'!BK113</f>
        <v xml:space="preserve">
</v>
      </c>
      <c r="K17" s="651">
        <f>'1.GHG Inventory Form'!$C$6</f>
        <v>0</v>
      </c>
      <c r="L17" s="87"/>
      <c r="M17" s="230"/>
    </row>
    <row r="18" spans="1:13" s="85" customFormat="1" ht="38.25" customHeight="1">
      <c r="A18" s="890"/>
      <c r="B18" s="893" t="s">
        <v>3536</v>
      </c>
      <c r="C18" s="894"/>
      <c r="D18" s="895">
        <f>ROUND(SUM('1.GHG Inventory Form'!BB114),4)</f>
        <v>0</v>
      </c>
      <c r="E18" s="896"/>
      <c r="F18" s="650" t="s">
        <v>3537</v>
      </c>
      <c r="G18" s="650" t="str">
        <f>'1.GHG Inventory Form'!BI114</f>
        <v/>
      </c>
      <c r="H18" s="650" t="s">
        <v>3538</v>
      </c>
      <c r="I18" s="650" t="str">
        <f>'1.GHG Inventory Form'!BJ114</f>
        <v/>
      </c>
      <c r="J18" s="650" t="str">
        <f>'1.GHG Inventory Form'!BK114</f>
        <v/>
      </c>
      <c r="K18" s="651">
        <f>'1.GHG Inventory Form'!$C$6</f>
        <v>0</v>
      </c>
      <c r="L18" s="87"/>
      <c r="M18" s="230"/>
    </row>
    <row r="19" spans="1:13" s="85" customFormat="1" ht="78.5" customHeight="1" thickBot="1">
      <c r="A19" s="891"/>
      <c r="B19" s="885" t="s">
        <v>3539</v>
      </c>
      <c r="C19" s="897"/>
      <c r="D19" s="887">
        <f>ROUND(SUM('1.GHG Inventory Form'!BB115:BB120),4)</f>
        <v>0</v>
      </c>
      <c r="E19" s="888"/>
      <c r="F19" s="652" t="s">
        <v>3540</v>
      </c>
      <c r="G19" s="652" t="str">
        <f>'1.GHG Inventory Form'!BI115&amp;CHAR(10)&amp;'1.GHG Inventory Form'!BI116&amp;CHAR(10)&amp;'1.GHG Inventory Form'!BI117&amp;CHAR(10)&amp;'1.GHG Inventory Form'!BI118&amp;CHAR(10)&amp;'1.GHG Inventory Form'!BI119&amp;CHAR(10)&amp;'1.GHG Inventory Form'!BI120</f>
        <v xml:space="preserve">
</v>
      </c>
      <c r="H19" s="652" t="s">
        <v>3541</v>
      </c>
      <c r="I19" s="652" t="str">
        <f>'1.GHG Inventory Form'!BJ115&amp;CHAR(10)&amp;'1.GHG Inventory Form'!BJ116&amp;CHAR(10)&amp;'1.GHG Inventory Form'!BJ117&amp;CHAR(10)&amp;'1.GHG Inventory Form'!BJ118&amp;CHAR(10)&amp;'1.GHG Inventory Form'!BJ119&amp;CHAR(10)&amp;'1.GHG Inventory Form'!BJ120</f>
        <v xml:space="preserve">
</v>
      </c>
      <c r="J19" s="652" t="str">
        <f>'1.GHG Inventory Form'!BK115&amp;CHAR(10)&amp;'1.GHG Inventory Form'!BK116&amp;CHAR(10)&amp;'1.GHG Inventory Form'!BK117&amp;CHAR(10)&amp;'1.GHG Inventory Form'!BK118&amp;CHAR(10)&amp;'1.GHG Inventory Form'!BK119&amp;CHAR(10)&amp;'1.GHG Inventory Form'!BK120</f>
        <v xml:space="preserve">
</v>
      </c>
      <c r="K19" s="653">
        <f>'1.GHG Inventory Form'!$C$6</f>
        <v>0</v>
      </c>
      <c r="L19" s="231"/>
      <c r="M19" s="232"/>
    </row>
    <row r="20" spans="1:13" s="85" customFormat="1" ht="156" customHeight="1">
      <c r="A20" s="889" t="s">
        <v>3542</v>
      </c>
      <c r="B20" s="882" t="s">
        <v>3543</v>
      </c>
      <c r="C20" s="892"/>
      <c r="D20" s="857">
        <f>ROUND(SUM('1.GHG Inventory Form'!BB121:BB132),4)</f>
        <v>14.523199999999999</v>
      </c>
      <c r="E20" s="884"/>
      <c r="F20" s="656" t="s">
        <v>3544</v>
      </c>
      <c r="G20" s="656" t="str">
        <f>'1.GHG Inventory Form'!BI121&amp;CHAR(10)&amp;'1.GHG Inventory Form'!BI122&amp;CHAR(10)&amp;'1.GHG Inventory Form'!BI123&amp;CHAR(10)&amp;'1.GHG Inventory Form'!BI124&amp;CHAR(10)&amp;'1.GHG Inventory Form'!BI126&amp;CHAR(10)&amp;'1.GHG Inventory Form'!BI127&amp;CHAR(10)&amp;'1.GHG Inventory Form'!BI128&amp;CHAR(10)&amp;'1.GHG Inventory Form'!BI129&amp;CHAR(10)&amp;'1.GHG Inventory Form'!BI130&amp;CHAR(10)&amp;'1.GHG Inventory Form'!BI131&amp;CHAR(10)&amp;'1.GHG Inventory Form'!BI132</f>
        <v xml:space="preserve">
外購電力上游排放(含運輸)
Upstream emissions of purchased electricity (including transportation)
自來水
tap water</v>
      </c>
      <c r="H20" s="656" t="s">
        <v>3545</v>
      </c>
      <c r="I20" s="656" t="str">
        <f>'1.GHG Inventory Form'!BJ121&amp;CHAR(10)&amp;'1.GHG Inventory Form'!BJ122&amp;CHAR(10)&amp;'1.GHG Inventory Form'!BJ123&amp;CHAR(10)&amp;'1.GHG Inventory Form'!BJ124&amp;CHAR(10)&amp;'1.GHG Inventory Form'!BJ126&amp;CHAR(10)&amp;'1.GHG Inventory Form'!BJ127&amp;CHAR(10)&amp;'1.GHG Inventory Form'!BJ128&amp;CHAR(10)&amp;'1.GHG Inventory Form'!BJ129&amp;CHAR(10)&amp;'1.GHG Inventory Form'!BJ130&amp;CHAR(10)&amp;'1.GHG Inventory Form'!BJ131&amp;CHAR(10)&amp;'1.GHG Inventory Form'!BJ132</f>
        <v xml:space="preserve">
</v>
      </c>
      <c r="J20" s="656" t="str">
        <f>'1.GHG Inventory Form'!BK121&amp;CHAR(10)&amp;'1.GHG Inventory Form'!BK122&amp;CHAR(10)&amp;'1.GHG Inventory Form'!BK123&amp;CHAR(10)&amp;'1.GHG Inventory Form'!BK124&amp;CHAR(10)&amp;'1.GHG Inventory Form'!BK126&amp;CHAR(10)&amp;'1.GHG Inventory Form'!BK127&amp;CHAR(10)&amp;'1.GHG Inventory Form'!BK128&amp;CHAR(10)&amp;'1.GHG Inventory Form'!BK129&amp;CHAR(10)&amp;'1.GHG Inventory Form'!BK130&amp;CHAR(10)&amp;'1.GHG Inventory Form'!BK131&amp;CHAR(10)&amp;'1.GHG Inventory Form'!BK132</f>
        <v xml:space="preserve">
台灣環保署-Indirect electricity carbon footprint (2021)
Simapro9.4.0.2-Tap water {GLO}| market group for | Cut-off, U</v>
      </c>
      <c r="K20" s="657">
        <f>'1.GHG Inventory Form'!$C$6</f>
        <v>0</v>
      </c>
      <c r="L20" s="228"/>
      <c r="M20" s="229"/>
    </row>
    <row r="21" spans="1:13" s="85" customFormat="1" ht="104" customHeight="1">
      <c r="A21" s="890"/>
      <c r="B21" s="893" t="s">
        <v>3546</v>
      </c>
      <c r="C21" s="894"/>
      <c r="D21" s="895">
        <f>ROUND(SUM('1.GHG Inventory Form'!BB133:BB140),4)</f>
        <v>0</v>
      </c>
      <c r="E21" s="896"/>
      <c r="F21" s="650" t="s">
        <v>3547</v>
      </c>
      <c r="G21" s="650" t="str">
        <f>'1.GHG Inventory Form'!BI133&amp;CHAR(10)&amp;'1.GHG Inventory Form'!BI134&amp;CHAR(10)&amp;'1.GHG Inventory Form'!BI135&amp;CHAR(10)&amp;'1.GHG Inventory Form'!BI136&amp;CHAR(10)&amp;'1.GHG Inventory Form'!BI137&amp;CHAR(10)&amp;'1.GHG Inventory Form'!BI138&amp;CHAR(10)&amp;'1.GHG Inventory Form'!BI139&amp;CHAR(10)&amp;'1.GHG Inventory Form'!BI140</f>
        <v xml:space="preserve">
</v>
      </c>
      <c r="H21" s="650" t="s">
        <v>3548</v>
      </c>
      <c r="I21" s="650" t="str">
        <f>'1.GHG Inventory Form'!BJ133&amp;CHAR(10)&amp;'1.GHG Inventory Form'!BJ134&amp;CHAR(10)&amp;'1.GHG Inventory Form'!BJ135&amp;CHAR(10)&amp;'1.GHG Inventory Form'!BJ136&amp;CHAR(10)&amp;'1.GHG Inventory Form'!BJ137&amp;CHAR(10)&amp;'1.GHG Inventory Form'!BJ138&amp;CHAR(10)&amp;'1.GHG Inventory Form'!BJ139&amp;CHAR(10)&amp;'1.GHG Inventory Form'!BJ140</f>
        <v xml:space="preserve">
</v>
      </c>
      <c r="J21" s="650" t="str">
        <f>'1.GHG Inventory Form'!BK133&amp;CHAR(10)&amp;'1.GHG Inventory Form'!BK134&amp;CHAR(10)&amp;'1.GHG Inventory Form'!BK135&amp;CHAR(10)&amp;'1.GHG Inventory Form'!BK136&amp;CHAR(10)&amp;'1.GHG Inventory Form'!BK137&amp;CHAR(10)&amp;'1.GHG Inventory Form'!BK138&amp;CHAR(10)&amp;'1.GHG Inventory Form'!BK139&amp;CHAR(10)&amp;'1.GHG Inventory Form'!BK140</f>
        <v xml:space="preserve">
</v>
      </c>
      <c r="K21" s="651">
        <f>'1.GHG Inventory Form'!$C$6</f>
        <v>0</v>
      </c>
      <c r="L21" s="87"/>
      <c r="M21" s="230"/>
    </row>
    <row r="22" spans="1:13" s="85" customFormat="1" ht="409.6" customHeight="1">
      <c r="A22" s="890"/>
      <c r="B22" s="893" t="s">
        <v>3549</v>
      </c>
      <c r="C22" s="894"/>
      <c r="D22" s="895">
        <f>ROUND(SUM('1.GHG Inventory Form'!BB141:BB152),4)</f>
        <v>0.1138</v>
      </c>
      <c r="E22" s="896"/>
      <c r="F22" s="650" t="s">
        <v>3550</v>
      </c>
      <c r="G22" s="650" t="str">
        <f>'1.GHG Inventory Form'!BI141&amp;CHAR(10)&amp;'1.GHG Inventory Form'!BI142&amp;CHAR(10)&amp;'1.GHG Inventory Form'!BI143&amp;CHAR(10)&amp;'1.GHG Inventory Form'!BI144&amp;CHAR(10)&amp;'1.GHG Inventory Form'!BI145&amp;CHAR(10)&amp;'1.GHG Inventory Form'!BI146&amp;CHAR(10)&amp;'1.GHG Inventory Form'!BI147&amp;CHAR(10)&amp;'1.GHG Inventory Form'!BI148&amp;CHAR(10)&amp;'1.GHG Inventory Form'!BI149&amp;CHAR(10)&amp;'1.GHG Inventory Form'!BI150&amp;CHAR(10)&amp;'1.GHG Inventory Form'!BI151&amp;CHAR(10)&amp;'1.GHG Inventory Form'!BI152</f>
        <v xml:space="preserve">
生活污水廢理
Emissions from the disposal of solid and liquid waste -from sewage
</v>
      </c>
      <c r="H22" s="650" t="s">
        <v>3551</v>
      </c>
      <c r="I22" s="650" t="str">
        <f>'1.GHG Inventory Form'!BJ141&amp;CHAR(10)&amp;'1.GHG Inventory Form'!BJ142&amp;CHAR(10)&amp;'1.GHG Inventory Form'!BJ143&amp;CHAR(10)&amp;'1.GHG Inventory Form'!BJ144&amp;CHAR(10)&amp;'1.GHG Inventory Form'!BJ145&amp;CHAR(10)&amp;'1.GHG Inventory Form'!BJ146&amp;CHAR(10)&amp;'1.GHG Inventory Form'!BJ147&amp;CHAR(10)&amp;'1.GHG Inventory Form'!BJ148&amp;CHAR(10)&amp;'1.GHG Inventory Form'!BJ149&amp;CHAR(10)&amp;'1.GHG Inventory Form'!BJ150&amp;CHAR(10)&amp;'1.GHG Inventory Form'!BJ151&amp;CHAR(10)&amp;'1.GHG Inventory Form'!BJ152</f>
        <v xml:space="preserve">
</v>
      </c>
      <c r="J22" s="650" t="str">
        <f>'1.GHG Inventory Form'!BK141&amp;CHAR(10)&amp;'1.GHG Inventory Form'!BK142&amp;CHAR(10)&amp;'1.GHG Inventory Form'!BK143&amp;CHAR(10)&amp;'1.GHG Inventory Form'!BK144&amp;CHAR(10)&amp;'1.GHG Inventory Form'!BK145&amp;CHAR(10)&amp;'1.GHG Inventory Form'!BK146&amp;CHAR(10)&amp;'1.GHG Inventory Form'!BK147&amp;CHAR(10)&amp;'1.GHG Inventory Form'!BK148&amp;CHAR(10)&amp;'1.GHG Inventory Form'!BK149&amp;CHAR(10)&amp;'1.GHG Inventory Form'!BK150&amp;CHAR(10)&amp;'1.GHG Inventory Form'!BK151&amp;CHAR(10)&amp;'1.GHG Inventory Form'!BK152</f>
        <v xml:space="preserve">
Simapro9.4.02-Wastewater, unpolluted, from residence {GLO}
</v>
      </c>
      <c r="K22" s="651">
        <f>'1.GHG Inventory Form'!$C$6</f>
        <v>0</v>
      </c>
      <c r="L22" s="87"/>
      <c r="M22" s="230"/>
    </row>
    <row r="23" spans="1:13" s="85" customFormat="1" ht="68.25" customHeight="1">
      <c r="A23" s="890"/>
      <c r="B23" s="893" t="s">
        <v>3552</v>
      </c>
      <c r="C23" s="894"/>
      <c r="D23" s="895">
        <f>ROUND(SUM('1.GHG Inventory Form'!BB153),4)</f>
        <v>0</v>
      </c>
      <c r="E23" s="896"/>
      <c r="F23" s="650" t="s">
        <v>3553</v>
      </c>
      <c r="G23" s="650" t="str">
        <f>'1.GHG Inventory Form'!BI153</f>
        <v/>
      </c>
      <c r="H23" s="650" t="s">
        <v>3554</v>
      </c>
      <c r="I23" s="650" t="str">
        <f>'1.GHG Inventory Form'!BJ153</f>
        <v/>
      </c>
      <c r="J23" s="650" t="str">
        <f>'1.GHG Inventory Form'!BK153</f>
        <v/>
      </c>
      <c r="K23" s="651">
        <f>'1.GHG Inventory Form'!$C$6</f>
        <v>0</v>
      </c>
      <c r="L23" s="87"/>
      <c r="M23" s="230"/>
    </row>
    <row r="24" spans="1:13" s="85" customFormat="1" ht="52.5" customHeight="1" thickBot="1">
      <c r="A24" s="891"/>
      <c r="B24" s="885" t="s">
        <v>3555</v>
      </c>
      <c r="C24" s="897"/>
      <c r="D24" s="887">
        <f>ROUND(SUM('1.GHG Inventory Form'!BB154:BB157),4)</f>
        <v>0</v>
      </c>
      <c r="E24" s="888"/>
      <c r="F24" s="652" t="s">
        <v>3556</v>
      </c>
      <c r="G24" s="652" t="str">
        <f>'1.GHG Inventory Form'!BI154&amp;CHAR(10)&amp;'1.GHG Inventory Form'!BI155&amp;CHAR(10)&amp;'1.GHG Inventory Form'!BI156&amp;CHAR(10)&amp;'1.GHG Inventory Form'!BI157</f>
        <v xml:space="preserve">
</v>
      </c>
      <c r="H24" s="652" t="s">
        <v>3557</v>
      </c>
      <c r="I24" s="652" t="str">
        <f>'1.GHG Inventory Form'!BJ154&amp;CHAR(10)&amp;'1.GHG Inventory Form'!BJ155&amp;CHAR(10)&amp;'1.GHG Inventory Form'!BJ156&amp;CHAR(10)&amp;'1.GHG Inventory Form'!BJ157</f>
        <v xml:space="preserve">
</v>
      </c>
      <c r="J24" s="652" t="str">
        <f>'1.GHG Inventory Form'!BK154&amp;CHAR(10)&amp;'1.GHG Inventory Form'!BK155&amp;CHAR(10)&amp;'1.GHG Inventory Form'!BK156&amp;CHAR(10)&amp;'1.GHG Inventory Form'!BK157</f>
        <v xml:space="preserve">
</v>
      </c>
      <c r="K24" s="653">
        <f>'1.GHG Inventory Form'!$C$6</f>
        <v>0</v>
      </c>
      <c r="L24" s="231"/>
      <c r="M24" s="232"/>
    </row>
    <row r="25" spans="1:13" s="85" customFormat="1" ht="48" customHeight="1">
      <c r="A25" s="889" t="s">
        <v>3558</v>
      </c>
      <c r="B25" s="882" t="s">
        <v>3559</v>
      </c>
      <c r="C25" s="892"/>
      <c r="D25" s="857">
        <f>ROUND(SUM('1.GHG Inventory Form'!BB158),4)</f>
        <v>0</v>
      </c>
      <c r="E25" s="884"/>
      <c r="F25" s="656" t="s">
        <v>3560</v>
      </c>
      <c r="G25" s="656" t="str">
        <f>'1.GHG Inventory Form'!BI158</f>
        <v/>
      </c>
      <c r="H25" s="656" t="s">
        <v>3561</v>
      </c>
      <c r="I25" s="656" t="str">
        <f>'1.GHG Inventory Form'!BJ158</f>
        <v/>
      </c>
      <c r="J25" s="656" t="str">
        <f>'1.GHG Inventory Form'!BK158</f>
        <v/>
      </c>
      <c r="K25" s="657">
        <f>'1.GHG Inventory Form'!$C$6</f>
        <v>0</v>
      </c>
      <c r="L25" s="228"/>
      <c r="M25" s="229"/>
    </row>
    <row r="26" spans="1:13" s="85" customFormat="1" ht="26" customHeight="1">
      <c r="A26" s="890"/>
      <c r="B26" s="893" t="s">
        <v>3562</v>
      </c>
      <c r="C26" s="894"/>
      <c r="D26" s="895">
        <f>ROUND(SUM('1.GHG Inventory Form'!BB159),4)</f>
        <v>0</v>
      </c>
      <c r="E26" s="896"/>
      <c r="F26" s="650" t="s">
        <v>3563</v>
      </c>
      <c r="G26" s="650" t="str">
        <f>'1.GHG Inventory Form'!BI159</f>
        <v/>
      </c>
      <c r="H26" s="650" t="s">
        <v>3564</v>
      </c>
      <c r="I26" s="650" t="str">
        <f>'1.GHG Inventory Form'!BJ159</f>
        <v/>
      </c>
      <c r="J26" s="650" t="str">
        <f>'1.GHG Inventory Form'!BK159</f>
        <v/>
      </c>
      <c r="K26" s="651">
        <f>'1.GHG Inventory Form'!$C$6</f>
        <v>0</v>
      </c>
      <c r="L26" s="87"/>
      <c r="M26" s="230"/>
    </row>
    <row r="27" spans="1:13" s="85" customFormat="1" ht="65" customHeight="1">
      <c r="A27" s="890"/>
      <c r="B27" s="893" t="s">
        <v>3565</v>
      </c>
      <c r="C27" s="894"/>
      <c r="D27" s="895">
        <f>ROUND(SUM('1.GHG Inventory Form'!BB160:BB164),4)</f>
        <v>0</v>
      </c>
      <c r="E27" s="896"/>
      <c r="F27" s="650" t="s">
        <v>3566</v>
      </c>
      <c r="G27" s="650" t="str">
        <f>'1.GHG Inventory Form'!BI160&amp;CHAR(10)&amp;'1.GHG Inventory Form'!BI161&amp;CHAR(10)&amp;'1.GHG Inventory Form'!BI162&amp;CHAR(10)&amp;'1.GHG Inventory Form'!BI163&amp;CHAR(10)&amp;'1.GHG Inventory Form'!BI164</f>
        <v xml:space="preserve">
</v>
      </c>
      <c r="H27" s="650" t="s">
        <v>3567</v>
      </c>
      <c r="I27" s="650" t="str">
        <f>'1.GHG Inventory Form'!BJ160&amp;CHAR(10)&amp;'1.GHG Inventory Form'!BJ161&amp;CHAR(10)&amp;'1.GHG Inventory Form'!BJ162&amp;CHAR(10)&amp;'1.GHG Inventory Form'!BJ163&amp;CHAR(10)&amp;'1.GHG Inventory Form'!BJ164</f>
        <v xml:space="preserve">
</v>
      </c>
      <c r="J27" s="650" t="str">
        <f>'1.GHG Inventory Form'!BK160&amp;CHAR(10)&amp;'1.GHG Inventory Form'!BK161&amp;CHAR(10)&amp;'1.GHG Inventory Form'!BK162&amp;CHAR(10)&amp;'1.GHG Inventory Form'!BK163&amp;CHAR(10)&amp;'1.GHG Inventory Form'!BK164</f>
        <v xml:space="preserve">
</v>
      </c>
      <c r="K27" s="651">
        <f>'1.GHG Inventory Form'!$C$6</f>
        <v>0</v>
      </c>
      <c r="L27" s="87"/>
      <c r="M27" s="230"/>
    </row>
    <row r="28" spans="1:13" s="85" customFormat="1" ht="31" customHeight="1" thickBot="1">
      <c r="A28" s="891"/>
      <c r="B28" s="885" t="s">
        <v>3568</v>
      </c>
      <c r="C28" s="897"/>
      <c r="D28" s="887">
        <f>ROUND(SUM('1.GHG Inventory Form'!BB165),4)</f>
        <v>0</v>
      </c>
      <c r="E28" s="888"/>
      <c r="F28" s="652" t="s">
        <v>3569</v>
      </c>
      <c r="G28" s="652" t="str">
        <f>'1.GHG Inventory Form'!BI165</f>
        <v/>
      </c>
      <c r="H28" s="652" t="s">
        <v>3570</v>
      </c>
      <c r="I28" s="652" t="str">
        <f>'1.GHG Inventory Form'!BJ165</f>
        <v/>
      </c>
      <c r="J28" s="652" t="str">
        <f>'1.GHG Inventory Form'!BK165</f>
        <v/>
      </c>
      <c r="K28" s="653">
        <f>'1.GHG Inventory Form'!$C$6</f>
        <v>0</v>
      </c>
      <c r="L28" s="231"/>
      <c r="M28" s="232"/>
    </row>
    <row r="29" spans="1:13" s="85" customFormat="1" ht="30" customHeight="1">
      <c r="A29" s="880" t="s">
        <v>3571</v>
      </c>
      <c r="B29" s="882" t="s">
        <v>3572</v>
      </c>
      <c r="C29" s="883"/>
      <c r="D29" s="857">
        <f>ROUND(SUM('1.GHG Inventory Form'!BB166),4)</f>
        <v>0</v>
      </c>
      <c r="E29" s="884"/>
      <c r="F29" s="656" t="s">
        <v>3573</v>
      </c>
      <c r="G29" s="656" t="str">
        <f>'1.GHG Inventory Form'!BI166</f>
        <v/>
      </c>
      <c r="H29" s="656" t="s">
        <v>3574</v>
      </c>
      <c r="I29" s="656" t="str">
        <f>'1.GHG Inventory Form'!BJ166</f>
        <v/>
      </c>
      <c r="J29" s="656" t="str">
        <f>'1.GHG Inventory Form'!BK166</f>
        <v/>
      </c>
      <c r="K29" s="657">
        <f>'1.GHG Inventory Form'!$C$6</f>
        <v>0</v>
      </c>
      <c r="L29" s="228"/>
      <c r="M29" s="229"/>
    </row>
    <row r="30" spans="1:13" s="85" customFormat="1" ht="35.25" customHeight="1" thickBot="1">
      <c r="A30" s="881"/>
      <c r="B30" s="885" t="s">
        <v>3575</v>
      </c>
      <c r="C30" s="886"/>
      <c r="D30" s="887">
        <f>ROUND(SUM('1.GHG Inventory Form'!BB167),4)</f>
        <v>0</v>
      </c>
      <c r="E30" s="888"/>
      <c r="F30" s="652" t="s">
        <v>3576</v>
      </c>
      <c r="G30" s="652" t="str">
        <f>'1.GHG Inventory Form'!BI167</f>
        <v/>
      </c>
      <c r="H30" s="652" t="s">
        <v>3577</v>
      </c>
      <c r="I30" s="652" t="str">
        <f>'1.GHG Inventory Form'!BJ167</f>
        <v/>
      </c>
      <c r="J30" s="652" t="str">
        <f>'1.GHG Inventory Form'!BK167</f>
        <v/>
      </c>
      <c r="K30" s="653">
        <f>'1.GHG Inventory Form'!$C$6</f>
        <v>0</v>
      </c>
      <c r="L30" s="231"/>
      <c r="M30" s="232"/>
    </row>
    <row r="31" spans="1:13" s="85" customFormat="1" ht="18" customHeight="1">
      <c r="A31" s="865" t="s">
        <v>3578</v>
      </c>
      <c r="B31" s="866"/>
      <c r="C31" s="867"/>
      <c r="D31" s="647" t="s">
        <v>3579</v>
      </c>
      <c r="E31" s="662" t="s">
        <v>3580</v>
      </c>
      <c r="F31" s="871"/>
      <c r="G31" s="872"/>
      <c r="H31" s="872"/>
      <c r="I31" s="872"/>
      <c r="J31" s="872"/>
      <c r="K31" s="872"/>
      <c r="L31" s="872"/>
      <c r="M31" s="873"/>
    </row>
    <row r="32" spans="1:13" s="85" customFormat="1" ht="22.5" customHeight="1" thickBot="1">
      <c r="A32" s="868"/>
      <c r="B32" s="869"/>
      <c r="C32" s="870"/>
      <c r="D32" s="663">
        <f>D7+D8+D9+D10+D11+D13+D14+D15+D16+D17+D18+D19+D20+D21+D22+D23+D24+D25+D26+D27+D28+D29+D30</f>
        <v>92.963899999999995</v>
      </c>
      <c r="E32" s="663">
        <f>D7+D8+D9+D10+D11+E13+D14+D15+D16+D17+D18+D19+D20+D21+D22+D23+D24+D25+D26+D27+D28+D29+D30</f>
        <v>92.963935000000006</v>
      </c>
      <c r="F32" s="874" t="s">
        <v>3581</v>
      </c>
      <c r="G32" s="875"/>
      <c r="H32" s="875"/>
      <c r="I32" s="875"/>
      <c r="J32" s="875"/>
      <c r="K32" s="875"/>
      <c r="L32" s="875"/>
      <c r="M32" s="876"/>
    </row>
    <row r="33" spans="1:35" s="85" customFormat="1" ht="19.5" customHeight="1">
      <c r="A33" s="855" t="s">
        <v>3582</v>
      </c>
      <c r="B33" s="664" t="s">
        <v>3583</v>
      </c>
      <c r="C33" s="664" t="s">
        <v>3584</v>
      </c>
      <c r="D33" s="662" t="s">
        <v>3585</v>
      </c>
      <c r="E33" s="662" t="s">
        <v>3239</v>
      </c>
      <c r="F33" s="662" t="s">
        <v>3240</v>
      </c>
      <c r="G33" s="662" t="s">
        <v>3241</v>
      </c>
      <c r="H33" s="662" t="s">
        <v>3242</v>
      </c>
      <c r="I33" s="857" t="s">
        <v>3586</v>
      </c>
      <c r="J33" s="858"/>
      <c r="K33" s="858"/>
      <c r="L33" s="858"/>
      <c r="M33" s="859"/>
      <c r="N33"/>
      <c r="O33"/>
      <c r="P33"/>
      <c r="Q33"/>
      <c r="R33"/>
      <c r="S33"/>
      <c r="T33"/>
      <c r="U33"/>
      <c r="V33"/>
      <c r="W33"/>
      <c r="X33"/>
      <c r="Y33"/>
      <c r="Z33"/>
      <c r="AA33"/>
      <c r="AB33"/>
      <c r="AC33"/>
      <c r="AD33"/>
      <c r="AE33"/>
      <c r="AF33"/>
      <c r="AG33"/>
      <c r="AH33"/>
      <c r="AI33"/>
    </row>
    <row r="34" spans="1:35" s="85" customFormat="1" ht="62" customHeight="1" thickBot="1">
      <c r="A34" s="856"/>
      <c r="B34" s="665">
        <f>ROUND(SUM('1.GHG Inventory Form'!AU16:AU87),4)+E13+SUM('1.GHG Inventory Form'!BB132:BB150)</f>
        <v>72.634735000000006</v>
      </c>
      <c r="C34" s="665">
        <f>ROUND(SUM('1.GHG Inventory Form'!AV16:AV167),4)</f>
        <v>2.4005000000000001</v>
      </c>
      <c r="D34" s="665">
        <f>ROUND(SUM('1.GHG Inventory Form'!AW16:AW167),4)</f>
        <v>0</v>
      </c>
      <c r="E34" s="665">
        <f>ROUND(SUM('1.GHG Inventory Form'!AX16:AX167),4)</f>
        <v>3.7389999999999999</v>
      </c>
      <c r="F34" s="665">
        <f>ROUND(SUM('1.GHG Inventory Form'!AY16:AY167),4)</f>
        <v>0</v>
      </c>
      <c r="G34" s="665">
        <f>ROUND(SUM('1.GHG Inventory Form'!AZ16:AZ167),4)</f>
        <v>0</v>
      </c>
      <c r="H34" s="665">
        <f>ROUND(SUM('1.GHG Inventory Form'!BA16:BA167),4)</f>
        <v>0</v>
      </c>
      <c r="I34" s="877">
        <f>ROUND(SUM(B34:H34),3)</f>
        <v>78.774000000000001</v>
      </c>
      <c r="J34" s="878"/>
      <c r="K34" s="878"/>
      <c r="L34" s="878"/>
      <c r="M34" s="879"/>
    </row>
    <row r="35" spans="1:35" s="85" customFormat="1" ht="21" customHeight="1">
      <c r="A35" s="855" t="s">
        <v>3587</v>
      </c>
      <c r="B35" s="664" t="s">
        <v>3588</v>
      </c>
      <c r="C35" s="664" t="s">
        <v>3589</v>
      </c>
      <c r="D35" s="662" t="s">
        <v>3590</v>
      </c>
      <c r="E35" s="662" t="s">
        <v>3239</v>
      </c>
      <c r="F35" s="662" t="s">
        <v>3240</v>
      </c>
      <c r="G35" s="662" t="s">
        <v>3241</v>
      </c>
      <c r="H35" s="662" t="s">
        <v>3242</v>
      </c>
      <c r="I35" s="857" t="s">
        <v>3591</v>
      </c>
      <c r="J35" s="858"/>
      <c r="K35" s="858"/>
      <c r="L35" s="858"/>
      <c r="M35" s="859"/>
    </row>
    <row r="36" spans="1:35" s="85" customFormat="1" ht="37.5" customHeight="1" thickBot="1">
      <c r="A36" s="856"/>
      <c r="B36" s="665">
        <f>ROUND(SUM('1.GHG Inventory Form'!AU16:AU87),4)</f>
        <v>0</v>
      </c>
      <c r="C36" s="665">
        <f>ROUND(SUM('1.GHG Inventory Form'!AV16:AV87),4)</f>
        <v>2.4005000000000001</v>
      </c>
      <c r="D36" s="665">
        <f>ROUND(SUM('1.GHG Inventory Form'!AW16:AW87),4)</f>
        <v>0</v>
      </c>
      <c r="E36" s="665">
        <f>ROUND(SUM('1.GHG Inventory Form'!AX16:AX87),4)</f>
        <v>3.7389999999999999</v>
      </c>
      <c r="F36" s="665">
        <f>ROUND(SUM('1.GHG Inventory Form'!AY16:AY99),4)</f>
        <v>0</v>
      </c>
      <c r="G36" s="665">
        <f>ROUND(SUM('1.GHG Inventory Form'!AZ16:AZ87),4)</f>
        <v>0</v>
      </c>
      <c r="H36" s="665">
        <f>ROUND(SUM('1.GHG Inventory Form'!BA16:BA87),4)</f>
        <v>0</v>
      </c>
      <c r="I36" s="860">
        <f>ROUND(SUM(B36:H36),4)</f>
        <v>6.1395</v>
      </c>
      <c r="J36" s="861"/>
      <c r="K36" s="861"/>
      <c r="L36" s="861"/>
      <c r="M36" s="862"/>
    </row>
    <row r="37" spans="1:35" s="85" customFormat="1" ht="97.5" customHeight="1">
      <c r="A37" s="863" t="s">
        <v>3592</v>
      </c>
      <c r="B37" s="863"/>
      <c r="C37" s="863"/>
      <c r="D37" s="863"/>
      <c r="E37" s="863"/>
      <c r="F37" s="863"/>
      <c r="G37" s="863"/>
      <c r="H37" s="863"/>
      <c r="I37" s="863"/>
      <c r="J37" s="863"/>
      <c r="K37" s="863"/>
      <c r="L37" s="863"/>
      <c r="M37" s="863"/>
    </row>
    <row r="38" spans="1:35" customFormat="1" ht="15" customHeight="1">
      <c r="A38" s="864"/>
      <c r="B38" s="864"/>
      <c r="C38" s="864"/>
      <c r="D38" s="864"/>
    </row>
    <row r="39" spans="1:35" customFormat="1" ht="15" customHeight="1">
      <c r="A39" s="4"/>
      <c r="B39" s="4"/>
      <c r="C39" s="4"/>
      <c r="D39" s="4"/>
    </row>
    <row r="40" spans="1:35" customFormat="1" ht="15" customHeight="1">
      <c r="A40" s="4"/>
      <c r="B40" s="4"/>
      <c r="C40" s="4"/>
    </row>
  </sheetData>
  <mergeCells count="66">
    <mergeCell ref="A5:C6"/>
    <mergeCell ref="D5:E5"/>
    <mergeCell ref="F5:M5"/>
    <mergeCell ref="D6:E6"/>
    <mergeCell ref="A7:A11"/>
    <mergeCell ref="B7:C7"/>
    <mergeCell ref="D7:E7"/>
    <mergeCell ref="B8:C8"/>
    <mergeCell ref="D8:E8"/>
    <mergeCell ref="B9:C9"/>
    <mergeCell ref="D9:E9"/>
    <mergeCell ref="B10:C10"/>
    <mergeCell ref="D10:E10"/>
    <mergeCell ref="B11:C11"/>
    <mergeCell ref="D11:E11"/>
    <mergeCell ref="A12:A14"/>
    <mergeCell ref="B12:C13"/>
    <mergeCell ref="B14:C14"/>
    <mergeCell ref="D14:E14"/>
    <mergeCell ref="A15:A19"/>
    <mergeCell ref="B15:C15"/>
    <mergeCell ref="D15:E15"/>
    <mergeCell ref="B16:C16"/>
    <mergeCell ref="D16:E16"/>
    <mergeCell ref="B17:C17"/>
    <mergeCell ref="D17:E17"/>
    <mergeCell ref="B18:C18"/>
    <mergeCell ref="D18:E18"/>
    <mergeCell ref="B19:C19"/>
    <mergeCell ref="D19:E19"/>
    <mergeCell ref="A20:A24"/>
    <mergeCell ref="B20:C20"/>
    <mergeCell ref="D20:E20"/>
    <mergeCell ref="B21:C21"/>
    <mergeCell ref="D21:E21"/>
    <mergeCell ref="B22:C22"/>
    <mergeCell ref="D22:E22"/>
    <mergeCell ref="B23:C23"/>
    <mergeCell ref="D23:E23"/>
    <mergeCell ref="B24:C24"/>
    <mergeCell ref="D24:E24"/>
    <mergeCell ref="A25:A28"/>
    <mergeCell ref="B25:C25"/>
    <mergeCell ref="D25:E25"/>
    <mergeCell ref="B26:C26"/>
    <mergeCell ref="D26:E26"/>
    <mergeCell ref="B27:C27"/>
    <mergeCell ref="D27:E27"/>
    <mergeCell ref="B28:C28"/>
    <mergeCell ref="D28:E28"/>
    <mergeCell ref="A29:A30"/>
    <mergeCell ref="B29:C29"/>
    <mergeCell ref="D29:E29"/>
    <mergeCell ref="B30:C30"/>
    <mergeCell ref="D30:E30"/>
    <mergeCell ref="A31:C32"/>
    <mergeCell ref="F31:M31"/>
    <mergeCell ref="F32:M32"/>
    <mergeCell ref="A33:A34"/>
    <mergeCell ref="I33:M33"/>
    <mergeCell ref="I34:M34"/>
    <mergeCell ref="A35:A36"/>
    <mergeCell ref="I35:M35"/>
    <mergeCell ref="I36:M36"/>
    <mergeCell ref="A37:M37"/>
    <mergeCell ref="A38:D38"/>
  </mergeCells>
  <phoneticPr fontId="13" type="noConversion"/>
  <conditionalFormatting sqref="G33:I33 G35:I35">
    <cfRule type="expression" dxfId="16" priority="1">
      <formula>$D33&lt;0.00001</formula>
    </cfRule>
  </conditionalFormatting>
  <pageMargins left="0.59055118110236227" right="0.19685039370078741" top="0.39370078740157483" bottom="1.1299999999999999" header="0.23622047244094491" footer="0.43"/>
  <pageSetup paperSize="9" orientation="landscape" r:id="rId1"/>
  <headerFooter alignWithMargins="0">
    <oddFooter>&amp;L&amp;"標楷體,標準"&amp;14召集人：&amp;C&amp;"標楷體,標準"&amp;14執行長：&amp;R&amp;"標楷體,標準"&amp;14 20540F011
制表：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99D4-3B06-8F4F-BC38-C349CBC22601}">
  <sheetPr codeName="工作表8">
    <tabColor rgb="FFFFC000"/>
  </sheetPr>
  <dimension ref="A1:G54"/>
  <sheetViews>
    <sheetView workbookViewId="0">
      <pane xSplit="3" topLeftCell="D1" activePane="topRight" state="frozenSplit"/>
      <selection activeCell="E17" sqref="E17"/>
      <selection pane="topRight" activeCell="E17" sqref="E17"/>
    </sheetView>
  </sheetViews>
  <sheetFormatPr defaultColWidth="8.6328125" defaultRowHeight="15.5"/>
  <cols>
    <col min="1" max="1" width="23.453125" style="62" customWidth="1"/>
    <col min="2" max="2" width="46.90625" style="63" customWidth="1"/>
    <col min="3" max="3" width="46.90625" style="64" customWidth="1"/>
    <col min="4" max="4" width="46.90625" style="66" customWidth="1"/>
    <col min="5" max="5" width="36.36328125" style="66" customWidth="1"/>
    <col min="6" max="6" width="29.54296875" style="66" customWidth="1"/>
    <col min="7" max="7" width="8.6328125" style="66" customWidth="1"/>
    <col min="8" max="16384" width="8.6328125" style="66"/>
  </cols>
  <sheetData>
    <row r="1" spans="1:7" customFormat="1" ht="21" customHeight="1" thickBot="1">
      <c r="A1" s="173" t="s">
        <v>3593</v>
      </c>
    </row>
    <row r="2" spans="1:7" s="327" customFormat="1" ht="33.5" customHeight="1" thickBot="1">
      <c r="A2" s="666" t="s">
        <v>3206</v>
      </c>
      <c r="B2" s="667" t="str">
        <f>'Data Request'!G7</f>
        <v>IPCC AR6 Report(2021)</v>
      </c>
      <c r="C2" s="668" t="s">
        <v>3594</v>
      </c>
      <c r="D2" s="669">
        <f>'Data Request'!G6</f>
        <v>2023</v>
      </c>
    </row>
    <row r="3" spans="1:7" s="327" customFormat="1" ht="26" customHeight="1" thickBot="1">
      <c r="A3" s="670" t="s">
        <v>3207</v>
      </c>
      <c r="B3" s="667" t="str">
        <f>'Data Request'!G9</f>
        <v>傅佳芸</v>
      </c>
      <c r="C3" s="671" t="s">
        <v>3208</v>
      </c>
      <c r="D3" s="669">
        <f>'Data Request'!G11</f>
        <v>0</v>
      </c>
    </row>
    <row r="4" spans="1:7" s="327" customFormat="1" ht="26.5" customHeight="1" thickBot="1">
      <c r="A4" s="672" t="s">
        <v>3595</v>
      </c>
      <c r="B4" s="931" t="str">
        <f>'Data Request'!G10</f>
        <v>SHARON.FU@deltaww.com</v>
      </c>
      <c r="C4" s="932"/>
      <c r="D4" s="933"/>
      <c r="E4"/>
      <c r="F4"/>
      <c r="G4"/>
    </row>
    <row r="6" spans="1:7" customFormat="1" ht="16" customHeight="1" thickBot="1"/>
    <row r="7" spans="1:7" s="65" customFormat="1" ht="32.5" customHeight="1" thickBot="1">
      <c r="A7" s="934" t="s">
        <v>3596</v>
      </c>
      <c r="B7" s="935"/>
      <c r="C7" s="673" t="s">
        <v>3597</v>
      </c>
      <c r="D7" s="674" t="s">
        <v>3598</v>
      </c>
      <c r="E7" s="234"/>
    </row>
    <row r="8" spans="1:7">
      <c r="A8" s="936" t="s">
        <v>3599</v>
      </c>
      <c r="B8" s="937"/>
      <c r="C8" s="675" t="s">
        <v>3600</v>
      </c>
      <c r="D8" s="676">
        <f>SUM('2.Emission Inventory Results'!D7:D11)</f>
        <v>6.1395999999999997</v>
      </c>
      <c r="E8" s="235"/>
    </row>
    <row r="9" spans="1:7" customFormat="1" ht="26" customHeight="1">
      <c r="A9" s="3">
        <v>1.1000000000000001</v>
      </c>
      <c r="B9" s="677" t="s">
        <v>3601</v>
      </c>
      <c r="C9" s="678" t="s">
        <v>3602</v>
      </c>
      <c r="D9" s="168">
        <f>SUM('1.GHG Inventory Form'!BB16:BB27)</f>
        <v>0</v>
      </c>
      <c r="E9" s="235"/>
    </row>
    <row r="10" spans="1:7" customFormat="1" ht="26" customHeight="1">
      <c r="A10" s="3">
        <v>1.2</v>
      </c>
      <c r="B10" s="677" t="s">
        <v>3603</v>
      </c>
      <c r="C10" s="678" t="s">
        <v>3602</v>
      </c>
      <c r="D10" s="168">
        <f>SUM('1.GHG Inventory Form'!BB28:BB34)</f>
        <v>0</v>
      </c>
      <c r="E10" s="235"/>
    </row>
    <row r="11" spans="1:7" customFormat="1" ht="26" customHeight="1">
      <c r="A11" s="3">
        <v>1.3</v>
      </c>
      <c r="B11" s="677" t="s">
        <v>3604</v>
      </c>
      <c r="C11" s="678" t="s">
        <v>3602</v>
      </c>
      <c r="D11" s="168">
        <f>SUM('1.GHG Inventory Form'!BB35:BB48)</f>
        <v>0</v>
      </c>
      <c r="E11" s="235"/>
    </row>
    <row r="12" spans="1:7" customFormat="1" ht="26" customHeight="1">
      <c r="A12" s="204">
        <v>1.4</v>
      </c>
      <c r="B12" s="677" t="s">
        <v>3605</v>
      </c>
      <c r="C12" s="678" t="s">
        <v>3602</v>
      </c>
      <c r="D12" s="168">
        <f>SUM('1.GHG Inventory Form'!BB50:BB87)</f>
        <v>6.1396000000000006</v>
      </c>
      <c r="E12" s="235"/>
    </row>
    <row r="13" spans="1:7" customFormat="1" ht="26" customHeight="1">
      <c r="A13" s="925" t="s">
        <v>3606</v>
      </c>
      <c r="B13" s="679" t="s">
        <v>3607</v>
      </c>
      <c r="C13" s="680" t="s">
        <v>2869</v>
      </c>
      <c r="D13" s="170">
        <f t="array" ref="D13">SUM(SUMIFS('Data Request'!$M$50:$M$105,'Data Request'!$G$50:$G$105,'3.Summary'!$F$13:$G$13,'Data Request'!$H$50:$H$105,'3.Summary'!$E$13)*1000)</f>
        <v>0</v>
      </c>
      <c r="E13" s="320" t="s">
        <v>186</v>
      </c>
      <c r="F13" s="321" t="s">
        <v>970</v>
      </c>
      <c r="G13" s="321" t="s">
        <v>2954</v>
      </c>
    </row>
    <row r="14" spans="1:7" customFormat="1" ht="26" customHeight="1">
      <c r="A14" s="926"/>
      <c r="B14" s="679" t="s">
        <v>3608</v>
      </c>
      <c r="C14" s="680" t="s">
        <v>2869</v>
      </c>
      <c r="D14" s="170">
        <f>SUMIFS('Data Request'!$M$50:$M$105,'Data Request'!$H$50:$H$105,'3.Summary'!$E$14)*1000-D13-D15</f>
        <v>0</v>
      </c>
      <c r="E14" s="320" t="s">
        <v>186</v>
      </c>
      <c r="F14" s="321"/>
      <c r="G14" s="321"/>
    </row>
    <row r="15" spans="1:7" customFormat="1" ht="26" customHeight="1">
      <c r="A15" s="926"/>
      <c r="B15" s="679" t="s">
        <v>3609</v>
      </c>
      <c r="C15" s="680" t="s">
        <v>2869</v>
      </c>
      <c r="D15" s="170">
        <f>SUMIFS('Data Request'!$M$50:$M$105,'Data Request'!$G$50:$G$105,'3.Summary'!$F15,'Data Request'!$H$50:$H$105,'3.Summary'!$E15)*1000</f>
        <v>0</v>
      </c>
      <c r="E15" s="320" t="s">
        <v>186</v>
      </c>
      <c r="F15" s="321" t="s">
        <v>145</v>
      </c>
      <c r="G15" s="321"/>
    </row>
    <row r="16" spans="1:7" customFormat="1" ht="26" customHeight="1">
      <c r="A16" s="926"/>
      <c r="B16" s="679" t="s">
        <v>3610</v>
      </c>
      <c r="C16" s="680" t="s">
        <v>3611</v>
      </c>
      <c r="D16" s="170">
        <f>SUMIFS('Data Request'!$M$50:$M$105,'Data Request'!$H$50:$H$105,'3.Summary'!$E16)-D17</f>
        <v>0</v>
      </c>
      <c r="E16" s="320" t="s">
        <v>146</v>
      </c>
      <c r="F16" s="321"/>
      <c r="G16" s="321"/>
    </row>
    <row r="17" spans="1:7" customFormat="1" ht="26" customHeight="1">
      <c r="A17" s="926"/>
      <c r="B17" s="679" t="s">
        <v>3612</v>
      </c>
      <c r="C17" s="680" t="s">
        <v>3613</v>
      </c>
      <c r="D17" s="170">
        <f>SUMIFS('Data Request'!$M$50:$M$105,'Data Request'!$G$50:$G$105,'3.Summary'!$F17,'Data Request'!$H$50:$H$105,'3.Summary'!$E17)</f>
        <v>0</v>
      </c>
      <c r="E17" s="320" t="s">
        <v>146</v>
      </c>
      <c r="F17" s="321" t="s">
        <v>145</v>
      </c>
      <c r="G17" s="321"/>
    </row>
    <row r="18" spans="1:7" customFormat="1" ht="26" customHeight="1">
      <c r="A18" s="926"/>
      <c r="B18" s="679" t="s">
        <v>3614</v>
      </c>
      <c r="C18" s="680" t="s">
        <v>3615</v>
      </c>
      <c r="D18" s="170">
        <f>SUMIFS('Data Request'!$M$50:$M$105,'Data Request'!$H$50:$H$105,'3.Summary'!$E18)-D19</f>
        <v>0</v>
      </c>
      <c r="E18" s="320" t="s">
        <v>158</v>
      </c>
      <c r="F18" s="321"/>
      <c r="G18" s="321"/>
    </row>
    <row r="19" spans="1:7" customFormat="1" ht="26" customHeight="1">
      <c r="A19" s="926"/>
      <c r="B19" s="679" t="s">
        <v>3616</v>
      </c>
      <c r="C19" s="680" t="s">
        <v>3617</v>
      </c>
      <c r="D19" s="170">
        <f>SUMIFS('Data Request'!$M$50:$M$105,'Data Request'!$G$50:$G$105,'3.Summary'!$F19,'Data Request'!$H$50:$H$105,'3.Summary'!$E19)</f>
        <v>0</v>
      </c>
      <c r="E19" s="320" t="s">
        <v>158</v>
      </c>
      <c r="F19" s="321" t="s">
        <v>145</v>
      </c>
      <c r="G19" s="321"/>
    </row>
    <row r="20" spans="1:7" customFormat="1" ht="26" customHeight="1">
      <c r="A20" s="926"/>
      <c r="B20" s="679" t="s">
        <v>3618</v>
      </c>
      <c r="C20" s="680" t="s">
        <v>3619</v>
      </c>
      <c r="D20" s="170">
        <f>SUMIFS('Data Request'!$M$50:$M$105,'Data Request'!$H$50:$H$105,'3.Summary'!$E20)-D21</f>
        <v>0</v>
      </c>
      <c r="E20" s="320" t="s">
        <v>1430</v>
      </c>
      <c r="F20" s="321"/>
    </row>
    <row r="21" spans="1:7" customFormat="1" ht="26.5" customHeight="1" thickBot="1">
      <c r="A21" s="927"/>
      <c r="B21" s="681" t="s">
        <v>3620</v>
      </c>
      <c r="C21" s="682" t="s">
        <v>3621</v>
      </c>
      <c r="D21" s="171">
        <f>SUMIFS('Data Request'!$M$50:$M$105,'Data Request'!$G$50:$G$105,'3.Summary'!$F21,'Data Request'!$H$50:$H$105,'3.Summary'!$E21)</f>
        <v>0</v>
      </c>
      <c r="E21" s="320" t="s">
        <v>1430</v>
      </c>
      <c r="F21" s="321" t="s">
        <v>145</v>
      </c>
    </row>
    <row r="22" spans="1:7">
      <c r="A22" s="936" t="s">
        <v>3622</v>
      </c>
      <c r="B22" s="937"/>
      <c r="C22" s="675" t="s">
        <v>3623</v>
      </c>
      <c r="D22" s="676">
        <f>'2.Emission Inventory Results'!D13+'2.Emission Inventory Results'!D14</f>
        <v>72.187299999999993</v>
      </c>
      <c r="E22" s="320"/>
      <c r="F22" s="326"/>
    </row>
    <row r="23" spans="1:7" customFormat="1" ht="17" customHeight="1">
      <c r="A23" s="918" t="s">
        <v>3624</v>
      </c>
      <c r="B23" s="919"/>
      <c r="C23" s="683" t="s">
        <v>3625</v>
      </c>
      <c r="D23" s="684">
        <f>'2.Emission Inventory Results'!E13+'2.Emission Inventory Results'!D14</f>
        <v>72.187335000000004</v>
      </c>
      <c r="E23" s="235"/>
    </row>
    <row r="24" spans="1:7" customFormat="1" ht="26" customHeight="1">
      <c r="A24" s="3">
        <v>2.2000000000000002</v>
      </c>
      <c r="B24" s="205" t="s">
        <v>3626</v>
      </c>
      <c r="C24" s="206" t="s">
        <v>3627</v>
      </c>
      <c r="D24" s="168">
        <f>'1.GHG Inventory Form'!BB99</f>
        <v>0</v>
      </c>
      <c r="E24" s="235"/>
    </row>
    <row r="25" spans="1:7" customFormat="1" ht="26" customHeight="1">
      <c r="A25" s="920" t="s">
        <v>3628</v>
      </c>
      <c r="B25" s="685" t="s">
        <v>3629</v>
      </c>
      <c r="C25" s="678" t="s">
        <v>3630</v>
      </c>
      <c r="D25" s="170">
        <f>'Data Request'!M15</f>
        <v>145.833</v>
      </c>
      <c r="E25" s="235"/>
    </row>
    <row r="26" spans="1:7" customFormat="1" ht="39" customHeight="1">
      <c r="A26" s="921"/>
      <c r="B26" s="677" t="s">
        <v>3631</v>
      </c>
      <c r="C26" s="678" t="s">
        <v>3632</v>
      </c>
      <c r="D26" s="170" t="str">
        <f>'Data Request'!M16</f>
        <v/>
      </c>
      <c r="E26" s="235"/>
    </row>
    <row r="27" spans="1:7" customFormat="1" ht="28.5" customHeight="1">
      <c r="A27" s="921"/>
      <c r="B27" s="677" t="s">
        <v>3633</v>
      </c>
      <c r="C27" s="686" t="s">
        <v>3634</v>
      </c>
      <c r="D27" s="170" t="str">
        <f>'Data Request'!M17</f>
        <v/>
      </c>
      <c r="E27" s="235"/>
    </row>
    <row r="28" spans="1:7" customFormat="1" ht="39" customHeight="1">
      <c r="A28" s="921"/>
      <c r="B28" s="677" t="s">
        <v>3635</v>
      </c>
      <c r="C28" s="686" t="s">
        <v>3636</v>
      </c>
      <c r="D28" s="170" t="str">
        <f>'Data Request'!M18</f>
        <v/>
      </c>
      <c r="E28" s="235"/>
    </row>
    <row r="29" spans="1:7" customFormat="1" ht="27.75" customHeight="1">
      <c r="A29" s="921"/>
      <c r="B29" s="677" t="s">
        <v>3637</v>
      </c>
      <c r="C29" s="686" t="s">
        <v>3638</v>
      </c>
      <c r="D29" s="170" t="str">
        <f>'Data Request'!M19</f>
        <v/>
      </c>
      <c r="E29" s="235"/>
    </row>
    <row r="30" spans="1:7" customFormat="1" ht="39" customHeight="1">
      <c r="A30" s="921"/>
      <c r="B30" s="677" t="s">
        <v>3639</v>
      </c>
      <c r="C30" s="686" t="s">
        <v>3640</v>
      </c>
      <c r="D30" s="170" t="str">
        <f>'Data Request'!M20</f>
        <v/>
      </c>
      <c r="E30" s="235"/>
    </row>
    <row r="31" spans="1:7" customFormat="1" ht="26" customHeight="1">
      <c r="A31" s="921"/>
      <c r="B31" s="677" t="s">
        <v>3641</v>
      </c>
      <c r="C31" s="686" t="s">
        <v>3642</v>
      </c>
      <c r="D31" s="170" t="str">
        <f>'Data Request'!M21</f>
        <v/>
      </c>
      <c r="E31" s="235"/>
    </row>
    <row r="32" spans="1:7" customFormat="1" ht="26.5" customHeight="1" thickBot="1">
      <c r="A32" s="922"/>
      <c r="B32" s="687" t="s">
        <v>3643</v>
      </c>
      <c r="C32" s="688" t="s">
        <v>3644</v>
      </c>
      <c r="D32" s="171">
        <f>SUM(D25:D30)</f>
        <v>145.833</v>
      </c>
      <c r="E32" s="235"/>
    </row>
    <row r="33" spans="1:5">
      <c r="A33" s="923" t="s">
        <v>3645</v>
      </c>
      <c r="B33" s="924"/>
      <c r="C33" s="689" t="s">
        <v>3646</v>
      </c>
      <c r="D33" s="690">
        <f>SUM('2.Emission Inventory Results'!D20:D24)</f>
        <v>14.636999999999999</v>
      </c>
      <c r="E33" s="235"/>
    </row>
    <row r="34" spans="1:5" customFormat="1" ht="26" customHeight="1">
      <c r="A34" s="3">
        <v>4.0999999999999996</v>
      </c>
      <c r="B34" s="205" t="s">
        <v>3647</v>
      </c>
      <c r="C34" s="691" t="s">
        <v>3648</v>
      </c>
      <c r="D34" s="2">
        <f>'2.Emission Inventory Results'!D20</f>
        <v>14.523199999999999</v>
      </c>
      <c r="E34" s="235"/>
    </row>
    <row r="35" spans="1:5" customFormat="1" ht="39" customHeight="1">
      <c r="A35" s="3">
        <v>4.3</v>
      </c>
      <c r="B35" s="205" t="s">
        <v>3649</v>
      </c>
      <c r="C35" s="691" t="s">
        <v>3650</v>
      </c>
      <c r="D35" s="1">
        <f>'2.Emission Inventory Results'!D22</f>
        <v>0.1138</v>
      </c>
      <c r="E35" s="235"/>
    </row>
    <row r="36" spans="1:5" customFormat="1" ht="26" customHeight="1">
      <c r="A36" s="925" t="s">
        <v>3651</v>
      </c>
      <c r="B36" s="205" t="s">
        <v>3652</v>
      </c>
      <c r="C36" s="692" t="s">
        <v>2869</v>
      </c>
      <c r="D36" s="170">
        <f>SUM('Data Request'!M24:M27)</f>
        <v>0</v>
      </c>
      <c r="E36" s="235"/>
    </row>
    <row r="37" spans="1:5" customFormat="1" ht="39" customHeight="1">
      <c r="A37" s="926"/>
      <c r="B37" s="205" t="s">
        <v>3653</v>
      </c>
      <c r="C37" s="692" t="s">
        <v>2869</v>
      </c>
      <c r="D37" s="170" t="str">
        <f>'1.GHG Inventory Form'!H149</f>
        <v/>
      </c>
      <c r="E37" s="235"/>
    </row>
    <row r="38" spans="1:5" customFormat="1" ht="39" customHeight="1">
      <c r="A38" s="926"/>
      <c r="B38" s="205" t="s">
        <v>3654</v>
      </c>
      <c r="C38" s="692" t="s">
        <v>2869</v>
      </c>
      <c r="D38" s="170">
        <f>'1.GHG Inventory Form'!H150</f>
        <v>338.66</v>
      </c>
      <c r="E38" s="235"/>
    </row>
    <row r="39" spans="1:5" customFormat="1" ht="39" customHeight="1">
      <c r="A39" s="926"/>
      <c r="B39" s="693" t="s">
        <v>3655</v>
      </c>
      <c r="C39" s="692" t="s">
        <v>2868</v>
      </c>
      <c r="D39" s="170" t="str">
        <f>'1.GHG Inventory Form'!H141</f>
        <v/>
      </c>
      <c r="E39" s="235"/>
    </row>
    <row r="40" spans="1:5" customFormat="1" ht="39" customHeight="1">
      <c r="A40" s="926"/>
      <c r="B40" s="693" t="s">
        <v>3656</v>
      </c>
      <c r="C40" s="692" t="s">
        <v>2868</v>
      </c>
      <c r="D40" s="170" t="str">
        <f>'1.GHG Inventory Form'!H142</f>
        <v/>
      </c>
      <c r="E40" s="235"/>
    </row>
    <row r="41" spans="1:5" customFormat="1" ht="39" customHeight="1">
      <c r="A41" s="926"/>
      <c r="B41" s="693" t="s">
        <v>3657</v>
      </c>
      <c r="C41" s="692" t="s">
        <v>2868</v>
      </c>
      <c r="D41" s="170" t="str">
        <f>'1.GHG Inventory Form'!H143</f>
        <v/>
      </c>
      <c r="E41" s="235"/>
    </row>
    <row r="42" spans="1:5" customFormat="1" ht="39" customHeight="1" thickBot="1">
      <c r="A42" s="926"/>
      <c r="B42" s="693" t="s">
        <v>3658</v>
      </c>
      <c r="C42" s="692" t="s">
        <v>2868</v>
      </c>
      <c r="D42" s="171" t="str">
        <f>'1.GHG Inventory Form'!H144</f>
        <v/>
      </c>
      <c r="E42" s="235"/>
    </row>
    <row r="43" spans="1:5" customFormat="1" ht="52" customHeight="1">
      <c r="A43" s="926"/>
      <c r="B43" s="693" t="s">
        <v>3659</v>
      </c>
      <c r="C43" s="692" t="s">
        <v>2868</v>
      </c>
      <c r="D43" s="170" t="str">
        <f>'1.GHG Inventory Form'!H145</f>
        <v/>
      </c>
      <c r="E43" s="235"/>
    </row>
    <row r="44" spans="1:5" customFormat="1" ht="39" customHeight="1">
      <c r="A44" s="926"/>
      <c r="B44" s="693" t="s">
        <v>3660</v>
      </c>
      <c r="C44" s="692" t="s">
        <v>2868</v>
      </c>
      <c r="D44" s="170" t="str">
        <f>'1.GHG Inventory Form'!H146</f>
        <v/>
      </c>
      <c r="E44" s="235"/>
    </row>
    <row r="45" spans="1:5" customFormat="1" ht="39" customHeight="1">
      <c r="A45" s="926"/>
      <c r="B45" s="693" t="s">
        <v>3661</v>
      </c>
      <c r="C45" s="692" t="s">
        <v>2868</v>
      </c>
      <c r="D45" s="170" t="str">
        <f>'1.GHG Inventory Form'!H147</f>
        <v/>
      </c>
      <c r="E45" s="235"/>
    </row>
    <row r="46" spans="1:5" customFormat="1" ht="39.5" customHeight="1" thickBot="1">
      <c r="A46" s="927"/>
      <c r="B46" s="694" t="s">
        <v>3662</v>
      </c>
      <c r="C46" s="695" t="s">
        <v>2868</v>
      </c>
      <c r="D46" s="170" t="str">
        <f>'1.GHG Inventory Form'!H148</f>
        <v/>
      </c>
      <c r="E46" s="235"/>
    </row>
    <row r="47" spans="1:5" customFormat="1" ht="17" customHeight="1">
      <c r="A47" s="928" t="s">
        <v>3663</v>
      </c>
      <c r="B47" s="696" t="s">
        <v>3664</v>
      </c>
      <c r="C47" s="697" t="s">
        <v>3602</v>
      </c>
      <c r="D47" s="167">
        <f>SUM('1.GHG Inventory Form'!AU16:AU56)+SUM('1.GHG Inventory Form'!AU59:AU87)</f>
        <v>0</v>
      </c>
      <c r="E47" s="235"/>
    </row>
    <row r="48" spans="1:5">
      <c r="A48" s="929"/>
      <c r="B48" s="698" t="s">
        <v>3665</v>
      </c>
      <c r="C48" s="699" t="s">
        <v>3602</v>
      </c>
      <c r="D48" s="166">
        <f>D23</f>
        <v>72.187335000000004</v>
      </c>
      <c r="E48" s="235"/>
    </row>
    <row r="49" spans="1:5">
      <c r="A49" s="929"/>
      <c r="B49" s="700" t="s">
        <v>3666</v>
      </c>
      <c r="C49" s="678" t="s">
        <v>3602</v>
      </c>
      <c r="D49" s="168">
        <f>SUM('1.GHG Inventory Form'!AV16:AV56)+SUM('1.GHG Inventory Form'!AV59:AV87)</f>
        <v>2.4005076076799998</v>
      </c>
      <c r="E49" s="235"/>
    </row>
    <row r="50" spans="1:5">
      <c r="A50" s="929"/>
      <c r="B50" s="700" t="s">
        <v>3667</v>
      </c>
      <c r="C50" s="678" t="s">
        <v>3602</v>
      </c>
      <c r="D50" s="168">
        <f>SUM('1.GHG Inventory Form'!AW16:AW56)+SUM('1.GHG Inventory Form'!AW59:AW87)</f>
        <v>0</v>
      </c>
      <c r="E50" s="235"/>
    </row>
    <row r="51" spans="1:5">
      <c r="A51" s="929"/>
      <c r="B51" s="700" t="s">
        <v>3668</v>
      </c>
      <c r="C51" s="678" t="s">
        <v>3602</v>
      </c>
      <c r="D51" s="168">
        <f>SUM('1.GHG Inventory Form'!AX16:AX56)+SUM('1.GHG Inventory Form'!AX59:AX87)</f>
        <v>3.7390420500000006</v>
      </c>
      <c r="E51" s="235"/>
    </row>
    <row r="52" spans="1:5">
      <c r="A52" s="929"/>
      <c r="B52" s="700" t="s">
        <v>3669</v>
      </c>
      <c r="C52" s="678" t="s">
        <v>3602</v>
      </c>
      <c r="D52" s="168">
        <f>SUM('1.GHG Inventory Form'!AY16:AY56)+SUM('1.GHG Inventory Form'!AY59:AY87)</f>
        <v>0</v>
      </c>
      <c r="E52" s="235"/>
    </row>
    <row r="53" spans="1:5">
      <c r="A53" s="929"/>
      <c r="B53" s="700" t="s">
        <v>3670</v>
      </c>
      <c r="C53" s="678" t="s">
        <v>3602</v>
      </c>
      <c r="D53" s="168">
        <f>SUM('1.GHG Inventory Form'!AZ16:AZ56)+SUM('1.GHG Inventory Form'!AZ59:AZ87)</f>
        <v>0</v>
      </c>
      <c r="E53" s="235"/>
    </row>
    <row r="54" spans="1:5" customFormat="1" ht="16" customHeight="1" thickBot="1">
      <c r="A54" s="930"/>
      <c r="B54" s="687" t="s">
        <v>3671</v>
      </c>
      <c r="C54" s="688" t="s">
        <v>3602</v>
      </c>
      <c r="D54" s="169">
        <f>SUM('1.GHG Inventory Form'!BA16:BA56)+SUM('1.GHG Inventory Form'!BA59:BA87)</f>
        <v>0</v>
      </c>
      <c r="E54" s="235"/>
    </row>
  </sheetData>
  <mergeCells count="10">
    <mergeCell ref="B4:D4"/>
    <mergeCell ref="A7:B7"/>
    <mergeCell ref="A8:B8"/>
    <mergeCell ref="A13:A21"/>
    <mergeCell ref="A22:B22"/>
    <mergeCell ref="A23:B23"/>
    <mergeCell ref="A25:A32"/>
    <mergeCell ref="A33:B33"/>
    <mergeCell ref="A36:A46"/>
    <mergeCell ref="A47:A54"/>
  </mergeCells>
  <phoneticPr fontId="13" type="noConversion"/>
  <dataValidations count="2">
    <dataValidation allowBlank="1" showInputMessage="1" showErrorMessage="1" sqref="D3" xr:uid="{00000000-0002-0000-0700-000000000000}"/>
    <dataValidation type="list" allowBlank="1" showInputMessage="1" showErrorMessage="1" sqref="D2" xr:uid="{00000000-0002-0000-0700-000001000000}">
      <formula1>"2011,2012,2013,2014,2015,2016,2017,2018,2019,2020,2021,2022,2023,2024,2025,2026,2027,2028,2029,2030"</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13"/>
  <dimension ref="A1:E16"/>
  <sheetViews>
    <sheetView zoomScale="136" zoomScaleNormal="136" workbookViewId="0">
      <selection activeCell="E8" sqref="E8"/>
    </sheetView>
  </sheetViews>
  <sheetFormatPr defaultColWidth="15.90625" defaultRowHeight="17"/>
  <cols>
    <col min="1" max="1" width="16.453125" customWidth="1"/>
    <col min="2" max="2" width="41" bestFit="1" customWidth="1"/>
    <col min="3" max="3" width="16.36328125" bestFit="1" customWidth="1"/>
    <col min="4" max="4" width="20.81640625" bestFit="1" customWidth="1"/>
    <col min="5" max="5" width="32" bestFit="1" customWidth="1"/>
  </cols>
  <sheetData>
    <row r="1" spans="1:5">
      <c r="B1" t="s">
        <v>3672</v>
      </c>
      <c r="C1" t="s">
        <v>3673</v>
      </c>
      <c r="D1" t="s">
        <v>3674</v>
      </c>
      <c r="E1" t="s">
        <v>3675</v>
      </c>
    </row>
    <row r="2" spans="1:5">
      <c r="A2" t="s">
        <v>3676</v>
      </c>
      <c r="B2" t="s">
        <v>3677</v>
      </c>
      <c r="C2" t="s">
        <v>3678</v>
      </c>
      <c r="D2" t="s">
        <v>3679</v>
      </c>
      <c r="E2" t="s">
        <v>3680</v>
      </c>
    </row>
    <row r="3" spans="1:5">
      <c r="A3">
        <v>3</v>
      </c>
      <c r="B3" t="s">
        <v>3681</v>
      </c>
      <c r="C3" t="s">
        <v>3682</v>
      </c>
      <c r="D3" t="s">
        <v>3683</v>
      </c>
      <c r="E3" t="s">
        <v>3684</v>
      </c>
    </row>
    <row r="4" spans="1:5">
      <c r="A4">
        <v>2</v>
      </c>
      <c r="B4" t="s">
        <v>3685</v>
      </c>
      <c r="C4" t="s">
        <v>3686</v>
      </c>
      <c r="D4" t="s">
        <v>3687</v>
      </c>
      <c r="E4" t="s">
        <v>1785</v>
      </c>
    </row>
    <row r="5" spans="1:5">
      <c r="A5">
        <v>1</v>
      </c>
      <c r="B5" t="s">
        <v>3688</v>
      </c>
      <c r="C5" t="s">
        <v>3689</v>
      </c>
      <c r="D5" t="s">
        <v>3690</v>
      </c>
      <c r="E5" t="s">
        <v>3691</v>
      </c>
    </row>
    <row r="11" spans="1:5">
      <c r="A11" s="12" t="s">
        <v>3692</v>
      </c>
      <c r="B11" s="13">
        <v>0.3</v>
      </c>
      <c r="C11" s="13">
        <v>0.2</v>
      </c>
      <c r="D11" s="13">
        <v>0.5</v>
      </c>
      <c r="E11" s="13">
        <v>1</v>
      </c>
    </row>
    <row r="12" spans="1:5">
      <c r="A12" s="14"/>
      <c r="B12" s="15"/>
      <c r="C12" s="15"/>
      <c r="D12" s="15"/>
      <c r="E12" s="15"/>
    </row>
    <row r="13" spans="1:5">
      <c r="A13" s="14"/>
      <c r="B13" s="15"/>
      <c r="C13" s="15"/>
      <c r="D13" s="15"/>
      <c r="E13" s="15"/>
    </row>
    <row r="14" spans="1:5">
      <c r="A14" s="14"/>
      <c r="B14" s="15"/>
      <c r="C14" s="15"/>
      <c r="D14" s="15"/>
      <c r="E14" s="15"/>
    </row>
    <row r="15" spans="1:5">
      <c r="A15" s="10" t="s">
        <v>3693</v>
      </c>
      <c r="B15" s="11" t="s">
        <v>3694</v>
      </c>
      <c r="C15" s="10">
        <f>3*0.3+3*0.2+3*0.5+3</f>
        <v>6</v>
      </c>
      <c r="D15" s="10"/>
      <c r="E15" s="10"/>
    </row>
    <row r="16" spans="1:5">
      <c r="A16" s="10" t="s">
        <v>3695</v>
      </c>
      <c r="B16" s="10" t="s">
        <v>3696</v>
      </c>
      <c r="C16" s="701">
        <v>3.5</v>
      </c>
      <c r="D16" s="10"/>
      <c r="E16" s="10"/>
    </row>
  </sheetData>
  <phoneticPr fontId="13"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C663-0077-0344-99A0-09B4068C55C3}">
  <sheetPr codeName="工作表9"/>
  <dimension ref="A1:AD293"/>
  <sheetViews>
    <sheetView zoomScale="70" zoomScaleNormal="70" workbookViewId="0">
      <selection activeCell="S2" sqref="S2 S2:S4"/>
    </sheetView>
  </sheetViews>
  <sheetFormatPr defaultColWidth="15" defaultRowHeight="15.5"/>
  <cols>
    <col min="1" max="1" width="2.1796875" style="145" customWidth="1"/>
    <col min="2" max="2" width="11.90625" style="145" customWidth="1"/>
    <col min="3" max="3" width="14.81640625" style="145" customWidth="1"/>
    <col min="4" max="4" width="27.453125" style="236" customWidth="1"/>
    <col min="5" max="5" width="18.08984375" style="145" customWidth="1"/>
    <col min="6" max="6" width="15.54296875" style="147" customWidth="1"/>
    <col min="7" max="7" width="28.81640625" style="145" customWidth="1"/>
    <col min="8" max="8" width="13.6328125" style="145" customWidth="1"/>
    <col min="9" max="9" width="19.6328125" style="145" customWidth="1"/>
    <col min="10" max="10" width="12.7265625" style="145" customWidth="1"/>
    <col min="11" max="11" width="16.6328125" style="145" customWidth="1"/>
    <col min="12" max="12" width="18.453125" style="145" customWidth="1"/>
    <col min="13" max="13" width="14.08984375" style="148" customWidth="1"/>
    <col min="14" max="14" width="18.1796875" style="148" customWidth="1"/>
    <col min="15" max="15" width="22.7265625" style="145" customWidth="1"/>
    <col min="16" max="16" width="25.81640625" style="145" customWidth="1"/>
    <col min="17" max="17" width="23.90625" style="149" customWidth="1"/>
    <col min="18" max="18" width="17.36328125" style="149" customWidth="1"/>
    <col min="19" max="19" width="8.6328125" style="145" customWidth="1"/>
    <col min="20" max="20" width="28.36328125" style="145" customWidth="1"/>
    <col min="21" max="21" width="9.81640625" style="145" customWidth="1"/>
    <col min="22" max="22" width="11.7265625" style="145" customWidth="1"/>
    <col min="23" max="24" width="15" style="145" customWidth="1"/>
    <col min="25" max="26" width="22.453125" style="145" customWidth="1"/>
    <col min="27" max="27" width="79" style="145" bestFit="1" customWidth="1"/>
    <col min="28" max="29" width="11.81640625" style="145" customWidth="1"/>
    <col min="30" max="30" width="15" style="145" customWidth="1"/>
    <col min="31" max="16384" width="15" style="145"/>
  </cols>
  <sheetData>
    <row r="1" spans="1:30" s="294" customFormat="1" ht="26" customHeight="1">
      <c r="A1"/>
      <c r="B1" s="294" t="s">
        <v>3697</v>
      </c>
      <c r="C1" s="294" t="s">
        <v>3698</v>
      </c>
      <c r="D1" s="294" t="s">
        <v>3699</v>
      </c>
      <c r="E1" s="295" t="s">
        <v>3700</v>
      </c>
      <c r="F1" s="294" t="s">
        <v>3701</v>
      </c>
      <c r="G1" s="294" t="s">
        <v>3702</v>
      </c>
      <c r="H1" s="296" t="s">
        <v>3703</v>
      </c>
      <c r="I1" s="296" t="s">
        <v>3704</v>
      </c>
      <c r="J1" s="294" t="s">
        <v>3705</v>
      </c>
      <c r="K1" s="295" t="s">
        <v>3706</v>
      </c>
      <c r="L1" s="295" t="s">
        <v>3707</v>
      </c>
      <c r="M1" s="295" t="s">
        <v>3708</v>
      </c>
      <c r="N1" s="295" t="s">
        <v>3709</v>
      </c>
      <c r="O1" s="295" t="s">
        <v>3710</v>
      </c>
      <c r="P1" s="295" t="s">
        <v>3711</v>
      </c>
      <c r="Q1" s="295" t="s">
        <v>3712</v>
      </c>
      <c r="R1" s="295" t="s">
        <v>3713</v>
      </c>
      <c r="S1" s="295" t="s">
        <v>3714</v>
      </c>
      <c r="T1" s="295" t="s">
        <v>3715</v>
      </c>
      <c r="U1" s="295" t="s">
        <v>3716</v>
      </c>
      <c r="V1" s="295" t="s">
        <v>3717</v>
      </c>
      <c r="W1"/>
      <c r="X1"/>
      <c r="Y1"/>
      <c r="Z1"/>
      <c r="AA1"/>
      <c r="AB1"/>
      <c r="AC1"/>
      <c r="AD1"/>
    </row>
    <row r="2" spans="1:30" customFormat="1" ht="33" customHeight="1">
      <c r="B2" s="702" t="s">
        <v>3718</v>
      </c>
      <c r="C2" s="702" t="s">
        <v>2410</v>
      </c>
      <c r="D2" s="236" t="s">
        <v>3719</v>
      </c>
      <c r="E2" s="146">
        <v>2.606031792</v>
      </c>
      <c r="F2" s="147" t="s">
        <v>3720</v>
      </c>
      <c r="G2" s="146">
        <v>1.0550740000000001E-4</v>
      </c>
      <c r="H2" s="145" t="s">
        <v>3721</v>
      </c>
      <c r="I2" s="146">
        <v>2.1101500000000001E-5</v>
      </c>
      <c r="J2" s="145" t="s">
        <v>3722</v>
      </c>
      <c r="M2" s="148"/>
      <c r="N2" s="148"/>
      <c r="Q2" s="149"/>
      <c r="R2" s="149"/>
      <c r="S2" s="147" t="s">
        <v>2876</v>
      </c>
      <c r="T2" s="145" t="s">
        <v>3723</v>
      </c>
      <c r="U2" s="145">
        <v>2022</v>
      </c>
      <c r="V2" s="145">
        <v>8400</v>
      </c>
    </row>
    <row r="3" spans="1:30">
      <c r="B3" s="702" t="s">
        <v>3718</v>
      </c>
      <c r="C3" s="702" t="s">
        <v>2410</v>
      </c>
      <c r="D3" s="236" t="s">
        <v>2953</v>
      </c>
      <c r="E3" s="146">
        <v>2.2631328719999999</v>
      </c>
      <c r="F3" s="147" t="s">
        <v>3720</v>
      </c>
      <c r="G3" s="146">
        <v>9.7971099999999994E-5</v>
      </c>
      <c r="H3" s="145" t="s">
        <v>3721</v>
      </c>
      <c r="I3" s="146">
        <v>1.95942E-5</v>
      </c>
      <c r="J3" s="145" t="s">
        <v>3722</v>
      </c>
      <c r="S3" s="147" t="s">
        <v>2876</v>
      </c>
      <c r="T3" s="145" t="s">
        <v>3724</v>
      </c>
      <c r="U3" s="145">
        <v>2022</v>
      </c>
      <c r="V3" s="145">
        <v>7800</v>
      </c>
    </row>
    <row r="4" spans="1:30" customFormat="1" ht="31" customHeight="1">
      <c r="B4" s="702" t="s">
        <v>3718</v>
      </c>
      <c r="C4" s="702" t="s">
        <v>2410</v>
      </c>
      <c r="D4" s="236" t="s">
        <v>3725</v>
      </c>
      <c r="E4" s="146">
        <v>3.110959872</v>
      </c>
      <c r="F4" s="147" t="s">
        <v>3720</v>
      </c>
      <c r="G4" s="146">
        <v>1.205798E-4</v>
      </c>
      <c r="H4" s="145" t="s">
        <v>3721</v>
      </c>
      <c r="I4" s="146">
        <v>2.4116000000000001E-5</v>
      </c>
      <c r="J4" s="145" t="s">
        <v>3722</v>
      </c>
      <c r="M4" s="148"/>
      <c r="N4" s="148"/>
      <c r="Q4" s="149"/>
      <c r="R4" s="149"/>
      <c r="S4" s="147" t="s">
        <v>2876</v>
      </c>
      <c r="T4" s="145" t="s">
        <v>3726</v>
      </c>
      <c r="U4" s="145">
        <v>2022</v>
      </c>
      <c r="V4" s="145">
        <v>9600</v>
      </c>
    </row>
    <row r="5" spans="1:30" customFormat="1" ht="46.5" customHeight="1">
      <c r="B5" s="702" t="s">
        <v>3718</v>
      </c>
      <c r="C5" s="702" t="s">
        <v>2410</v>
      </c>
      <c r="D5" s="236" t="s">
        <v>2949</v>
      </c>
      <c r="E5" s="146">
        <v>1.7528812758000001</v>
      </c>
      <c r="F5" s="147" t="s">
        <v>3720</v>
      </c>
      <c r="G5" s="146">
        <v>2.77794E-5</v>
      </c>
      <c r="H5" s="145" t="s">
        <v>3721</v>
      </c>
      <c r="I5" s="146">
        <v>2.7779000000000001E-6</v>
      </c>
      <c r="J5" s="145" t="s">
        <v>3722</v>
      </c>
      <c r="M5" s="148"/>
      <c r="N5" s="148"/>
      <c r="Q5" s="149"/>
      <c r="R5" s="149"/>
      <c r="S5" s="147" t="s">
        <v>2876</v>
      </c>
      <c r="T5" s="145" t="s">
        <v>3727</v>
      </c>
      <c r="U5" s="145">
        <v>2022</v>
      </c>
      <c r="V5" s="145">
        <v>6635</v>
      </c>
    </row>
    <row r="6" spans="1:30" customFormat="1" ht="46.5" customHeight="1">
      <c r="B6" s="702" t="s">
        <v>3718</v>
      </c>
      <c r="C6" s="702" t="s">
        <v>2410</v>
      </c>
      <c r="D6" s="236" t="s">
        <v>3728</v>
      </c>
      <c r="E6" s="146">
        <v>3.1870568650909101</v>
      </c>
      <c r="F6" s="147" t="s">
        <v>3729</v>
      </c>
      <c r="G6" s="146">
        <v>5.0507999999999998E-5</v>
      </c>
      <c r="H6" s="145" t="s">
        <v>3730</v>
      </c>
      <c r="I6" s="146">
        <v>5.0507272727272697E-6</v>
      </c>
      <c r="J6" s="145" t="s">
        <v>3731</v>
      </c>
      <c r="M6" s="148"/>
      <c r="N6" s="148"/>
      <c r="Q6" s="149"/>
      <c r="R6" s="149"/>
      <c r="S6" s="147" t="s">
        <v>3732</v>
      </c>
      <c r="T6" s="145" t="s">
        <v>3733</v>
      </c>
      <c r="U6" s="145">
        <v>2022</v>
      </c>
      <c r="V6" s="145">
        <v>6635</v>
      </c>
    </row>
    <row r="7" spans="1:30" customFormat="1" ht="17" customHeight="1">
      <c r="B7" s="702" t="s">
        <v>3718</v>
      </c>
      <c r="C7" s="702" t="s">
        <v>2410</v>
      </c>
      <c r="D7" s="236" t="s">
        <v>3734</v>
      </c>
      <c r="E7" s="146">
        <v>2.8601872992000001</v>
      </c>
      <c r="F7" s="147" t="s">
        <v>3720</v>
      </c>
      <c r="G7" s="146">
        <v>4.6431599999999998E-5</v>
      </c>
      <c r="H7" s="145" t="s">
        <v>3721</v>
      </c>
      <c r="I7" s="146">
        <v>4.6431999999999999E-6</v>
      </c>
      <c r="J7" s="145" t="s">
        <v>3722</v>
      </c>
      <c r="M7" s="148"/>
      <c r="N7" s="148"/>
      <c r="Q7" s="149"/>
      <c r="R7" s="149"/>
      <c r="S7" s="147" t="s">
        <v>2876</v>
      </c>
      <c r="T7" s="145" t="s">
        <v>3735</v>
      </c>
      <c r="U7" s="145">
        <v>2022</v>
      </c>
      <c r="V7" s="145">
        <v>11090</v>
      </c>
    </row>
    <row r="8" spans="1:30">
      <c r="B8" s="702" t="s">
        <v>3718</v>
      </c>
      <c r="C8" s="702" t="s">
        <v>2410</v>
      </c>
      <c r="D8" s="236" t="s">
        <v>2951</v>
      </c>
      <c r="E8" s="146">
        <v>1.87903584</v>
      </c>
      <c r="F8" s="147" t="s">
        <v>3736</v>
      </c>
      <c r="G8" s="146">
        <v>3.3494400000000002E-5</v>
      </c>
      <c r="H8" s="145" t="s">
        <v>3737</v>
      </c>
      <c r="I8" s="146">
        <v>3.3494000000000001E-6</v>
      </c>
      <c r="J8" s="145" t="s">
        <v>3738</v>
      </c>
      <c r="S8" s="147" t="s">
        <v>2885</v>
      </c>
      <c r="T8" s="145" t="s">
        <v>3739</v>
      </c>
      <c r="U8" s="145">
        <v>2022</v>
      </c>
      <c r="V8" s="145">
        <v>8000</v>
      </c>
    </row>
    <row r="9" spans="1:30" customFormat="1" ht="62" customHeight="1">
      <c r="B9" s="702" t="s">
        <v>3718</v>
      </c>
      <c r="C9" s="702" t="s">
        <v>2410</v>
      </c>
      <c r="D9" s="236" t="s">
        <v>3740</v>
      </c>
      <c r="E9" s="146">
        <v>2.19807</v>
      </c>
      <c r="F9" s="147" t="s">
        <v>3720</v>
      </c>
      <c r="G9" s="146">
        <v>9.4203000000000006E-5</v>
      </c>
      <c r="H9" s="145" t="s">
        <v>3721</v>
      </c>
      <c r="I9" s="146">
        <v>1.8840600000000001E-5</v>
      </c>
      <c r="J9" s="145" t="s">
        <v>3722</v>
      </c>
      <c r="M9" s="148"/>
      <c r="N9" s="148"/>
      <c r="Q9" s="149"/>
      <c r="R9" s="149"/>
      <c r="S9" s="147" t="s">
        <v>2876</v>
      </c>
      <c r="T9" s="145" t="s">
        <v>3741</v>
      </c>
      <c r="U9" s="145">
        <v>2022</v>
      </c>
      <c r="V9" s="145">
        <v>7500</v>
      </c>
    </row>
    <row r="10" spans="1:30" customFormat="1" ht="46.5" customHeight="1">
      <c r="B10" s="702" t="s">
        <v>3718</v>
      </c>
      <c r="C10" s="702" t="s">
        <v>2410</v>
      </c>
      <c r="D10" s="236" t="s">
        <v>3742</v>
      </c>
      <c r="E10" s="146">
        <v>2.3948496000000001</v>
      </c>
      <c r="F10" s="147" t="s">
        <v>3720</v>
      </c>
      <c r="G10" s="146">
        <v>1.0048319999999999E-4</v>
      </c>
      <c r="H10" s="145" t="s">
        <v>3721</v>
      </c>
      <c r="I10" s="146">
        <v>2.00966E-5</v>
      </c>
      <c r="J10" s="145" t="s">
        <v>3722</v>
      </c>
      <c r="M10" s="148"/>
      <c r="N10" s="148"/>
      <c r="Q10" s="149"/>
      <c r="R10" s="149"/>
      <c r="S10" s="147" t="s">
        <v>2876</v>
      </c>
      <c r="T10" s="145" t="s">
        <v>3743</v>
      </c>
      <c r="U10" s="145">
        <v>2022</v>
      </c>
      <c r="V10" s="145">
        <v>8000</v>
      </c>
    </row>
    <row r="11" spans="1:30" customFormat="1" ht="46.5" customHeight="1">
      <c r="B11" s="702" t="s">
        <v>3718</v>
      </c>
      <c r="C11" s="702" t="s">
        <v>2410</v>
      </c>
      <c r="D11" s="236" t="s">
        <v>2965</v>
      </c>
      <c r="E11" s="146">
        <v>2.2631328719999999</v>
      </c>
      <c r="F11" s="147" t="s">
        <v>3720</v>
      </c>
      <c r="G11" s="146">
        <v>8.1642599999999998E-4</v>
      </c>
      <c r="H11" s="145" t="s">
        <v>3721</v>
      </c>
      <c r="I11" s="146">
        <v>2.6125630000000001E-4</v>
      </c>
      <c r="J11" s="145" t="s">
        <v>3722</v>
      </c>
      <c r="M11" s="148"/>
      <c r="N11" s="148"/>
      <c r="Q11" s="149"/>
      <c r="R11" s="149"/>
      <c r="S11" s="147" t="s">
        <v>2876</v>
      </c>
      <c r="T11" s="145" t="s">
        <v>3744</v>
      </c>
      <c r="U11" s="145">
        <v>2022</v>
      </c>
      <c r="V11" s="145">
        <v>7800</v>
      </c>
    </row>
    <row r="12" spans="1:30" customFormat="1" ht="46.5" customHeight="1">
      <c r="B12" s="702" t="s">
        <v>3718</v>
      </c>
      <c r="C12" s="702" t="s">
        <v>2410</v>
      </c>
      <c r="D12" s="236" t="s">
        <v>3745</v>
      </c>
      <c r="E12" s="146">
        <v>2.606031792</v>
      </c>
      <c r="F12" s="147" t="s">
        <v>3720</v>
      </c>
      <c r="G12" s="146">
        <v>1.3715959999999999E-4</v>
      </c>
      <c r="H12" s="145" t="s">
        <v>3721</v>
      </c>
      <c r="I12" s="146">
        <v>1.3715959999999999E-4</v>
      </c>
      <c r="J12" s="145" t="s">
        <v>3722</v>
      </c>
      <c r="M12" s="148"/>
      <c r="N12" s="148"/>
      <c r="Q12" s="149"/>
      <c r="R12" s="149"/>
      <c r="S12" s="147" t="s">
        <v>2876</v>
      </c>
      <c r="T12" s="145" t="s">
        <v>3746</v>
      </c>
      <c r="U12" s="145">
        <v>2022</v>
      </c>
      <c r="V12" s="145">
        <v>8400</v>
      </c>
    </row>
    <row r="13" spans="1:30" customFormat="1" ht="46.5" customHeight="1">
      <c r="B13" s="702" t="s">
        <v>3718</v>
      </c>
      <c r="C13" s="702" t="s">
        <v>2410</v>
      </c>
      <c r="D13" s="236" t="s">
        <v>3747</v>
      </c>
      <c r="E13" s="146">
        <v>2.5587628200000001</v>
      </c>
      <c r="F13" s="147" t="s">
        <v>3720</v>
      </c>
      <c r="G13" s="146">
        <v>1.0676339999999999E-4</v>
      </c>
      <c r="H13" s="145" t="s">
        <v>3721</v>
      </c>
      <c r="I13" s="146">
        <v>2.13527E-5</v>
      </c>
      <c r="J13" s="145" t="s">
        <v>3722</v>
      </c>
      <c r="M13" s="148"/>
      <c r="N13" s="148"/>
      <c r="Q13" s="149"/>
      <c r="R13" s="149"/>
      <c r="S13" s="147" t="s">
        <v>2876</v>
      </c>
      <c r="T13" s="145" t="s">
        <v>3748</v>
      </c>
      <c r="U13" s="145">
        <v>2022</v>
      </c>
      <c r="V13" s="145">
        <v>8500</v>
      </c>
    </row>
    <row r="14" spans="1:30" customFormat="1" ht="46.5" customHeight="1">
      <c r="B14" s="702" t="s">
        <v>3718</v>
      </c>
      <c r="C14" s="702" t="s">
        <v>2410</v>
      </c>
      <c r="D14" s="236" t="s">
        <v>3749</v>
      </c>
      <c r="E14" s="146">
        <v>2.946167424</v>
      </c>
      <c r="F14" s="147" t="s">
        <v>3720</v>
      </c>
      <c r="G14" s="146">
        <v>1.205798E-4</v>
      </c>
      <c r="H14" s="145" t="s">
        <v>3721</v>
      </c>
      <c r="I14" s="146">
        <v>2.4116000000000001E-5</v>
      </c>
      <c r="J14" s="145" t="s">
        <v>3722</v>
      </c>
      <c r="M14" s="148"/>
      <c r="N14" s="148"/>
      <c r="Q14" s="149"/>
      <c r="R14" s="149"/>
      <c r="S14" s="147" t="s">
        <v>2876</v>
      </c>
      <c r="T14" s="145" t="s">
        <v>3750</v>
      </c>
      <c r="U14" s="145">
        <v>2022</v>
      </c>
      <c r="V14" s="145">
        <v>9600</v>
      </c>
    </row>
    <row r="15" spans="1:30" customFormat="1" ht="62" customHeight="1">
      <c r="B15" s="702" t="s">
        <v>3718</v>
      </c>
      <c r="C15" s="702" t="s">
        <v>2410</v>
      </c>
      <c r="D15" s="236" t="s">
        <v>3751</v>
      </c>
      <c r="E15" s="146">
        <v>1.7528812758000001</v>
      </c>
      <c r="F15" s="147" t="s">
        <v>3720</v>
      </c>
      <c r="G15" s="146">
        <v>1.7223239000000001E-3</v>
      </c>
      <c r="H15" s="145" t="s">
        <v>3721</v>
      </c>
      <c r="I15" s="146">
        <v>5.5558999999999996E-6</v>
      </c>
      <c r="J15" s="145" t="s">
        <v>3722</v>
      </c>
      <c r="M15" s="148"/>
      <c r="N15" s="148"/>
      <c r="Q15" s="149"/>
      <c r="R15" s="149"/>
      <c r="S15" s="147" t="s">
        <v>2876</v>
      </c>
      <c r="T15" s="145" t="s">
        <v>3752</v>
      </c>
      <c r="U15" s="145">
        <v>2022</v>
      </c>
      <c r="V15" s="145">
        <v>6635</v>
      </c>
    </row>
    <row r="16" spans="1:30" customFormat="1" ht="62" customHeight="1">
      <c r="B16" s="702" t="s">
        <v>3718</v>
      </c>
      <c r="C16" s="702" t="s">
        <v>2410</v>
      </c>
      <c r="D16" s="236" t="s">
        <v>3753</v>
      </c>
      <c r="E16" s="146">
        <v>2.1139153199999998</v>
      </c>
      <c r="F16" s="147" t="s">
        <v>3736</v>
      </c>
      <c r="G16" s="146">
        <v>3.4666704E-3</v>
      </c>
      <c r="H16" s="145" t="s">
        <v>3737</v>
      </c>
      <c r="I16" s="146">
        <v>1.130436E-4</v>
      </c>
      <c r="J16" s="145" t="s">
        <v>3738</v>
      </c>
      <c r="M16" s="148"/>
      <c r="N16" s="148"/>
      <c r="Q16" s="149"/>
      <c r="R16" s="149"/>
      <c r="S16" s="147" t="s">
        <v>2885</v>
      </c>
      <c r="T16" s="145" t="s">
        <v>3754</v>
      </c>
      <c r="U16" s="145">
        <v>2022</v>
      </c>
      <c r="V16" s="145">
        <v>9000</v>
      </c>
    </row>
    <row r="17" spans="2:22" customFormat="1" ht="31" customHeight="1">
      <c r="B17" s="702" t="s">
        <v>3718</v>
      </c>
      <c r="C17" s="702" t="s">
        <v>2410</v>
      </c>
      <c r="D17" s="236" t="s">
        <v>3755</v>
      </c>
      <c r="E17" s="146">
        <v>2.3328598392000002</v>
      </c>
      <c r="F17" s="147" t="s">
        <v>3729</v>
      </c>
      <c r="G17" s="146">
        <v>2.4660299999999998E-5</v>
      </c>
      <c r="H17" s="145" t="s">
        <v>3756</v>
      </c>
      <c r="I17" s="146">
        <v>3.6990399999999997E-5</v>
      </c>
      <c r="J17" s="145" t="s">
        <v>3757</v>
      </c>
      <c r="M17" s="148"/>
      <c r="N17" s="148"/>
      <c r="Q17" s="149"/>
      <c r="R17" s="149"/>
      <c r="S17" s="147" t="s">
        <v>3732</v>
      </c>
      <c r="T17" s="145" t="s">
        <v>3758</v>
      </c>
      <c r="U17" s="145">
        <v>2022</v>
      </c>
      <c r="V17" s="145">
        <v>5890</v>
      </c>
    </row>
    <row r="18" spans="2:22" customFormat="1" ht="31" customHeight="1">
      <c r="B18" s="702" t="s">
        <v>3718</v>
      </c>
      <c r="C18" s="702" t="s">
        <v>2410</v>
      </c>
      <c r="D18" s="236" t="s">
        <v>3759</v>
      </c>
      <c r="E18" s="146">
        <v>2.6932847039999999</v>
      </c>
      <c r="F18" s="147" t="s">
        <v>3729</v>
      </c>
      <c r="G18" s="146">
        <v>2.8470200000000001E-5</v>
      </c>
      <c r="H18" s="145" t="s">
        <v>3756</v>
      </c>
      <c r="I18" s="146">
        <v>4.2705399999999999E-5</v>
      </c>
      <c r="J18" s="145" t="s">
        <v>3757</v>
      </c>
      <c r="M18" s="148"/>
      <c r="N18" s="148"/>
      <c r="Q18" s="149"/>
      <c r="R18" s="149"/>
      <c r="S18" s="147" t="s">
        <v>3732</v>
      </c>
      <c r="T18" s="145" t="s">
        <v>3760</v>
      </c>
      <c r="U18" s="145">
        <v>2022</v>
      </c>
      <c r="V18" s="145">
        <v>6800</v>
      </c>
    </row>
    <row r="19" spans="2:22" customFormat="1" ht="31" customHeight="1">
      <c r="B19" s="702" t="s">
        <v>3718</v>
      </c>
      <c r="C19" s="702" t="s">
        <v>2410</v>
      </c>
      <c r="D19" s="236" t="s">
        <v>3761</v>
      </c>
      <c r="E19" s="146">
        <v>2.4081133823999998</v>
      </c>
      <c r="F19" s="147" t="s">
        <v>3729</v>
      </c>
      <c r="G19" s="146">
        <v>2.5455700000000001E-5</v>
      </c>
      <c r="H19" s="145" t="s">
        <v>3756</v>
      </c>
      <c r="I19" s="146">
        <v>3.8183599999999998E-5</v>
      </c>
      <c r="J19" s="145" t="s">
        <v>3757</v>
      </c>
      <c r="M19" s="148"/>
      <c r="N19" s="148"/>
      <c r="Q19" s="149"/>
      <c r="R19" s="149"/>
      <c r="S19" s="147" t="s">
        <v>3732</v>
      </c>
      <c r="T19" s="145" t="s">
        <v>3762</v>
      </c>
      <c r="U19" s="145">
        <v>2022</v>
      </c>
      <c r="V19" s="145">
        <v>6080</v>
      </c>
    </row>
    <row r="20" spans="2:22">
      <c r="B20" s="702" t="s">
        <v>3718</v>
      </c>
      <c r="C20" s="702" t="s">
        <v>2410</v>
      </c>
      <c r="D20" s="236" t="s">
        <v>3763</v>
      </c>
      <c r="E20" s="146">
        <v>2.922093324</v>
      </c>
      <c r="F20" s="147" t="s">
        <v>3729</v>
      </c>
      <c r="G20" s="146">
        <v>2.97263E-5</v>
      </c>
      <c r="H20" s="145" t="s">
        <v>3756</v>
      </c>
      <c r="I20" s="146">
        <v>4.4589399999999997E-5</v>
      </c>
      <c r="J20" s="145" t="s">
        <v>3757</v>
      </c>
      <c r="S20" s="147" t="s">
        <v>3732</v>
      </c>
      <c r="T20" s="145" t="s">
        <v>3764</v>
      </c>
      <c r="U20" s="145">
        <v>2022</v>
      </c>
      <c r="V20" s="145">
        <v>7100</v>
      </c>
    </row>
    <row r="21" spans="2:22">
      <c r="B21" s="702" t="s">
        <v>3718</v>
      </c>
      <c r="C21" s="702" t="s">
        <v>2410</v>
      </c>
      <c r="D21" s="236" t="s">
        <v>3765</v>
      </c>
      <c r="E21" s="146">
        <v>2.6932847039999999</v>
      </c>
      <c r="F21" s="147" t="s">
        <v>3729</v>
      </c>
      <c r="G21" s="146">
        <v>2.8470200000000001E-5</v>
      </c>
      <c r="H21" s="145" t="s">
        <v>3756</v>
      </c>
      <c r="I21" s="146">
        <v>4.2705399999999999E-5</v>
      </c>
      <c r="J21" s="145" t="s">
        <v>3757</v>
      </c>
      <c r="S21" s="147" t="s">
        <v>3732</v>
      </c>
      <c r="T21" s="145" t="s">
        <v>3766</v>
      </c>
      <c r="U21" s="145">
        <v>2022</v>
      </c>
      <c r="V21" s="145">
        <v>6800</v>
      </c>
    </row>
    <row r="22" spans="2:22" customFormat="1" ht="31" customHeight="1">
      <c r="B22" s="702" t="s">
        <v>3718</v>
      </c>
      <c r="C22" s="702" t="s">
        <v>2410</v>
      </c>
      <c r="D22" s="236" t="s">
        <v>3767</v>
      </c>
      <c r="E22" s="146">
        <v>2.4081133823999998</v>
      </c>
      <c r="F22" s="147" t="s">
        <v>3729</v>
      </c>
      <c r="G22" s="146">
        <v>2.5455700000000001E-5</v>
      </c>
      <c r="H22" s="145" t="s">
        <v>3756</v>
      </c>
      <c r="I22" s="146">
        <v>3.8183599999999998E-5</v>
      </c>
      <c r="J22" s="145" t="s">
        <v>3757</v>
      </c>
      <c r="M22" s="148"/>
      <c r="N22" s="148"/>
      <c r="Q22" s="149"/>
      <c r="R22" s="149"/>
      <c r="S22" s="147" t="s">
        <v>3732</v>
      </c>
      <c r="T22" s="145" t="s">
        <v>3768</v>
      </c>
      <c r="U22" s="145">
        <v>2022</v>
      </c>
      <c r="V22" s="145">
        <v>6080</v>
      </c>
    </row>
    <row r="23" spans="2:22" customFormat="1" ht="31" customHeight="1">
      <c r="B23" s="702" t="s">
        <v>3718</v>
      </c>
      <c r="C23" s="702" t="s">
        <v>2410</v>
      </c>
      <c r="D23" s="236" t="s">
        <v>3769</v>
      </c>
      <c r="E23" s="146">
        <v>1.971522252</v>
      </c>
      <c r="F23" s="147" t="s">
        <v>3729</v>
      </c>
      <c r="G23" s="146">
        <v>2.05153E-5</v>
      </c>
      <c r="H23" s="145" t="s">
        <v>3756</v>
      </c>
      <c r="I23" s="146">
        <v>3.0772999999999998E-5</v>
      </c>
      <c r="J23" s="145" t="s">
        <v>3757</v>
      </c>
      <c r="M23" s="148"/>
      <c r="N23" s="148"/>
      <c r="Q23" s="149"/>
      <c r="R23" s="149"/>
      <c r="S23" s="147" t="s">
        <v>3732</v>
      </c>
      <c r="T23" s="145" t="s">
        <v>3770</v>
      </c>
      <c r="U23" s="145">
        <v>2022</v>
      </c>
      <c r="V23" s="145">
        <v>4900</v>
      </c>
    </row>
    <row r="24" spans="2:22" customFormat="1" ht="31" customHeight="1">
      <c r="B24" s="702" t="s">
        <v>3718</v>
      </c>
      <c r="C24" s="702" t="s">
        <v>2410</v>
      </c>
      <c r="D24" s="236" t="s">
        <v>3771</v>
      </c>
      <c r="E24" s="146">
        <v>2.2531682879999999</v>
      </c>
      <c r="F24" s="147" t="s">
        <v>3729</v>
      </c>
      <c r="G24" s="146">
        <v>2.3446099999999999E-5</v>
      </c>
      <c r="H24" s="145" t="s">
        <v>3756</v>
      </c>
      <c r="I24" s="146">
        <v>3.5169100000000002E-5</v>
      </c>
      <c r="J24" s="145" t="s">
        <v>3757</v>
      </c>
      <c r="M24" s="148"/>
      <c r="N24" s="148"/>
      <c r="Q24" s="149"/>
      <c r="R24" s="149"/>
      <c r="S24" s="147" t="s">
        <v>3732</v>
      </c>
      <c r="T24" s="145" t="s">
        <v>3772</v>
      </c>
      <c r="U24" s="145">
        <v>2022</v>
      </c>
      <c r="V24" s="145">
        <v>5600</v>
      </c>
    </row>
    <row r="25" spans="2:22">
      <c r="B25" s="702" t="s">
        <v>3718</v>
      </c>
      <c r="C25" s="702" t="s">
        <v>2410</v>
      </c>
      <c r="D25" s="236" t="s">
        <v>3773</v>
      </c>
      <c r="E25" s="146">
        <v>1.2026331792</v>
      </c>
      <c r="F25" s="147" t="s">
        <v>3729</v>
      </c>
      <c r="G25" s="146">
        <v>1.19073E-5</v>
      </c>
      <c r="H25" s="145" t="s">
        <v>3756</v>
      </c>
      <c r="I25" s="146">
        <v>1.78609E-5</v>
      </c>
      <c r="J25" s="145" t="s">
        <v>3757</v>
      </c>
      <c r="S25" s="147" t="s">
        <v>3732</v>
      </c>
      <c r="T25" s="145" t="s">
        <v>3774</v>
      </c>
      <c r="U25" s="145">
        <v>2022</v>
      </c>
      <c r="V25" s="145">
        <v>2844</v>
      </c>
    </row>
    <row r="26" spans="2:22" customFormat="1" ht="31" customHeight="1">
      <c r="B26" s="702" t="s">
        <v>3718</v>
      </c>
      <c r="C26" s="702" t="s">
        <v>2410</v>
      </c>
      <c r="D26" s="236" t="s">
        <v>3775</v>
      </c>
      <c r="E26" s="146">
        <v>0.95286962519999996</v>
      </c>
      <c r="F26" s="147" t="s">
        <v>3729</v>
      </c>
      <c r="G26" s="146">
        <v>8.9052999999999993E-6</v>
      </c>
      <c r="H26" s="145" t="s">
        <v>3756</v>
      </c>
      <c r="I26" s="146">
        <v>1.3358E-5</v>
      </c>
      <c r="J26" s="145" t="s">
        <v>3757</v>
      </c>
      <c r="M26" s="148"/>
      <c r="N26" s="148"/>
      <c r="Q26" s="149"/>
      <c r="R26" s="149"/>
      <c r="S26" s="147" t="s">
        <v>3732</v>
      </c>
      <c r="T26" s="145" t="s">
        <v>3776</v>
      </c>
      <c r="U26" s="145">
        <v>2022</v>
      </c>
      <c r="V26" s="145">
        <v>2127</v>
      </c>
    </row>
    <row r="27" spans="2:22">
      <c r="B27" s="702" t="s">
        <v>3718</v>
      </c>
      <c r="C27" s="702" t="s">
        <v>2410</v>
      </c>
      <c r="D27" s="236" t="s">
        <v>3777</v>
      </c>
      <c r="E27" s="146">
        <v>1.0353872663999999</v>
      </c>
      <c r="F27" s="147" t="s">
        <v>3729</v>
      </c>
      <c r="G27" s="146">
        <v>9.7677999999999999E-6</v>
      </c>
      <c r="H27" s="145" t="s">
        <v>3756</v>
      </c>
      <c r="I27" s="146">
        <v>1.4651700000000001E-5</v>
      </c>
      <c r="J27" s="145" t="s">
        <v>3757</v>
      </c>
      <c r="S27" s="147" t="s">
        <v>3732</v>
      </c>
      <c r="T27" s="145" t="s">
        <v>3778</v>
      </c>
      <c r="U27" s="145">
        <v>2022</v>
      </c>
      <c r="V27" s="145">
        <v>2333</v>
      </c>
    </row>
    <row r="28" spans="2:22">
      <c r="B28" s="702" t="s">
        <v>3718</v>
      </c>
      <c r="C28" s="702" t="s">
        <v>2410</v>
      </c>
      <c r="D28" s="236" t="s">
        <v>3779</v>
      </c>
      <c r="E28" s="146">
        <v>1.5512094000000001</v>
      </c>
      <c r="F28" s="147" t="s">
        <v>3729</v>
      </c>
      <c r="G28" s="146">
        <v>1.5909800000000001E-5</v>
      </c>
      <c r="H28" s="145" t="s">
        <v>3756</v>
      </c>
      <c r="I28" s="146">
        <v>2.3864799999999999E-5</v>
      </c>
      <c r="J28" s="145" t="s">
        <v>3757</v>
      </c>
      <c r="S28" s="147" t="s">
        <v>3732</v>
      </c>
      <c r="T28" s="145" t="s">
        <v>3780</v>
      </c>
      <c r="U28" s="145">
        <v>2022</v>
      </c>
      <c r="V28" s="145">
        <v>3800</v>
      </c>
    </row>
    <row r="29" spans="2:22" customFormat="1" ht="31" customHeight="1">
      <c r="B29" s="702" t="s">
        <v>3718</v>
      </c>
      <c r="C29" s="702" t="s">
        <v>2410</v>
      </c>
      <c r="D29" s="236" t="s">
        <v>3781</v>
      </c>
      <c r="E29" s="146">
        <v>3.1359132000000001</v>
      </c>
      <c r="F29" s="147" t="s">
        <v>3729</v>
      </c>
      <c r="G29" s="146">
        <v>2.93076E-5</v>
      </c>
      <c r="H29" s="145" t="s">
        <v>3756</v>
      </c>
      <c r="I29" s="146">
        <v>4.3961400000000002E-5</v>
      </c>
      <c r="J29" s="145" t="s">
        <v>3757</v>
      </c>
      <c r="M29" s="148"/>
      <c r="N29" s="148"/>
      <c r="Q29" s="149"/>
      <c r="R29" s="149"/>
      <c r="S29" s="147" t="s">
        <v>3732</v>
      </c>
      <c r="T29" s="145" t="s">
        <v>3782</v>
      </c>
      <c r="U29" s="145">
        <v>2022</v>
      </c>
      <c r="V29" s="145">
        <v>7000</v>
      </c>
    </row>
    <row r="30" spans="2:22">
      <c r="B30" s="702" t="s">
        <v>3718</v>
      </c>
      <c r="C30" s="702" t="s">
        <v>2410</v>
      </c>
      <c r="D30" s="236" t="s">
        <v>3783</v>
      </c>
      <c r="E30" s="146">
        <v>3.3473465999999998</v>
      </c>
      <c r="F30" s="147" t="s">
        <v>3729</v>
      </c>
      <c r="G30" s="146">
        <v>1.0299530000000001E-4</v>
      </c>
      <c r="H30" s="145" t="s">
        <v>3756</v>
      </c>
      <c r="I30" s="146">
        <v>2.0599100000000001E-5</v>
      </c>
      <c r="J30" s="145" t="s">
        <v>3757</v>
      </c>
      <c r="S30" s="147" t="s">
        <v>3732</v>
      </c>
      <c r="T30" s="145" t="s">
        <v>3784</v>
      </c>
      <c r="U30" s="145">
        <v>2022</v>
      </c>
      <c r="V30" s="145">
        <v>8200</v>
      </c>
    </row>
    <row r="31" spans="2:22" customFormat="1" ht="31" customHeight="1">
      <c r="B31" s="702" t="s">
        <v>3718</v>
      </c>
      <c r="C31" s="702" t="s">
        <v>2410</v>
      </c>
      <c r="D31" s="236" t="s">
        <v>3785</v>
      </c>
      <c r="E31" s="146">
        <v>2.19807</v>
      </c>
      <c r="F31" s="147" t="s">
        <v>3720</v>
      </c>
      <c r="G31" s="146">
        <v>9.4203000000000006E-5</v>
      </c>
      <c r="H31" s="145" t="s">
        <v>3721</v>
      </c>
      <c r="I31" s="146">
        <v>1.8840600000000001E-5</v>
      </c>
      <c r="J31" s="145" t="s">
        <v>3722</v>
      </c>
      <c r="M31" s="148"/>
      <c r="N31" s="148"/>
      <c r="Q31" s="149"/>
      <c r="R31" s="149"/>
      <c r="S31" s="147" t="s">
        <v>2876</v>
      </c>
      <c r="T31" s="145" t="s">
        <v>3786</v>
      </c>
      <c r="U31" s="145">
        <v>2022</v>
      </c>
      <c r="V31" s="145">
        <v>7500</v>
      </c>
    </row>
    <row r="32" spans="2:22">
      <c r="B32" s="702" t="s">
        <v>3718</v>
      </c>
      <c r="C32" s="702" t="s">
        <v>2410</v>
      </c>
      <c r="D32" s="236" t="s">
        <v>3787</v>
      </c>
      <c r="E32" s="146">
        <v>2.3948496000000001</v>
      </c>
      <c r="F32" s="147" t="s">
        <v>3720</v>
      </c>
      <c r="G32" s="146">
        <v>1.0048319999999999E-4</v>
      </c>
      <c r="H32" s="145" t="s">
        <v>3721</v>
      </c>
      <c r="I32" s="146">
        <v>2.00966E-5</v>
      </c>
      <c r="J32" s="145" t="s">
        <v>3722</v>
      </c>
      <c r="S32" s="147" t="s">
        <v>2876</v>
      </c>
      <c r="T32" s="145" t="s">
        <v>3788</v>
      </c>
      <c r="U32" s="145">
        <v>2022</v>
      </c>
      <c r="V32" s="145">
        <v>8000</v>
      </c>
    </row>
    <row r="33" spans="2:22" customFormat="1" ht="17" customHeight="1">
      <c r="B33" s="702" t="s">
        <v>3718</v>
      </c>
      <c r="C33" s="702" t="s">
        <v>2410</v>
      </c>
      <c r="D33" s="236" t="s">
        <v>3789</v>
      </c>
      <c r="E33" s="146">
        <v>2.7620319599999998</v>
      </c>
      <c r="F33" s="147" t="s">
        <v>3720</v>
      </c>
      <c r="G33" s="146">
        <v>1.130436E-4</v>
      </c>
      <c r="H33" s="145" t="s">
        <v>3721</v>
      </c>
      <c r="I33" s="146">
        <v>2.2608699999999999E-5</v>
      </c>
      <c r="J33" s="145" t="s">
        <v>3722</v>
      </c>
      <c r="M33" s="145"/>
      <c r="N33" s="145"/>
      <c r="Q33" s="145"/>
      <c r="R33" s="145"/>
      <c r="S33" s="147" t="s">
        <v>2876</v>
      </c>
      <c r="T33" s="145" t="s">
        <v>3790</v>
      </c>
      <c r="U33" s="145">
        <v>2022</v>
      </c>
      <c r="V33" s="145">
        <v>9000</v>
      </c>
    </row>
    <row r="34" spans="2:22">
      <c r="B34" s="702" t="s">
        <v>3718</v>
      </c>
      <c r="C34" s="702" t="s">
        <v>2410</v>
      </c>
      <c r="D34" s="236" t="s">
        <v>3791</v>
      </c>
      <c r="E34" s="146">
        <v>2.1190274028</v>
      </c>
      <c r="F34" s="147" t="s">
        <v>3729</v>
      </c>
      <c r="G34" s="146">
        <v>8.2559500000000001E-5</v>
      </c>
      <c r="H34" s="145" t="s">
        <v>3756</v>
      </c>
      <c r="I34" s="146">
        <v>1.65119E-5</v>
      </c>
      <c r="J34" s="145" t="s">
        <v>3757</v>
      </c>
      <c r="S34" s="147" t="s">
        <v>3732</v>
      </c>
      <c r="T34" s="145" t="s">
        <v>3792</v>
      </c>
      <c r="U34" s="145">
        <v>2022</v>
      </c>
      <c r="V34" s="145">
        <v>6573</v>
      </c>
    </row>
    <row r="35" spans="2:22" customFormat="1" ht="31" customHeight="1">
      <c r="B35" s="702" t="s">
        <v>3718</v>
      </c>
      <c r="C35" s="702" t="s">
        <v>2410</v>
      </c>
      <c r="D35" s="236" t="s">
        <v>3793</v>
      </c>
      <c r="E35" s="146">
        <v>2.8395246038000002</v>
      </c>
      <c r="F35" s="147" t="s">
        <v>3736</v>
      </c>
      <c r="G35" s="146">
        <v>1.3268810000000001E-4</v>
      </c>
      <c r="H35" s="145" t="s">
        <v>3737</v>
      </c>
      <c r="I35" s="146">
        <v>2.6537600000000002E-5</v>
      </c>
      <c r="J35" s="145" t="s">
        <v>3738</v>
      </c>
      <c r="M35" s="148"/>
      <c r="N35" s="148"/>
      <c r="Q35" s="149"/>
      <c r="R35" s="149"/>
      <c r="S35" s="147" t="s">
        <v>2885</v>
      </c>
      <c r="T35" s="145" t="s">
        <v>3794</v>
      </c>
      <c r="U35" s="145">
        <v>2022</v>
      </c>
      <c r="V35" s="145">
        <v>10564</v>
      </c>
    </row>
    <row r="36" spans="2:22">
      <c r="B36" s="702" t="s">
        <v>3718</v>
      </c>
      <c r="C36" s="702" t="s">
        <v>2410</v>
      </c>
      <c r="D36" s="236" t="s">
        <v>3795</v>
      </c>
      <c r="E36" s="146">
        <v>2.5587628200000001</v>
      </c>
      <c r="F36" s="147" t="s">
        <v>3720</v>
      </c>
      <c r="G36" s="146">
        <v>1.0676339999999999E-4</v>
      </c>
      <c r="H36" s="145" t="s">
        <v>3721</v>
      </c>
      <c r="I36" s="146">
        <v>2.13527E-5</v>
      </c>
      <c r="J36" s="145" t="s">
        <v>3722</v>
      </c>
      <c r="S36" s="147" t="s">
        <v>2876</v>
      </c>
      <c r="T36" s="145" t="s">
        <v>3796</v>
      </c>
      <c r="U36" s="145">
        <v>2022</v>
      </c>
      <c r="V36" s="145">
        <v>8500</v>
      </c>
    </row>
    <row r="37" spans="2:22">
      <c r="B37" s="702" t="s">
        <v>3718</v>
      </c>
      <c r="C37" s="702" t="s">
        <v>2410</v>
      </c>
      <c r="D37" s="236" t="s">
        <v>3797</v>
      </c>
      <c r="E37" s="146">
        <v>2.7945625586</v>
      </c>
      <c r="F37" s="147" t="s">
        <v>3729</v>
      </c>
      <c r="G37" s="146">
        <v>1.14375E-4</v>
      </c>
      <c r="H37" s="145" t="s">
        <v>3756</v>
      </c>
      <c r="I37" s="146">
        <v>2.2875E-5</v>
      </c>
      <c r="J37" s="145" t="s">
        <v>3757</v>
      </c>
      <c r="S37" s="147" t="s">
        <v>3732</v>
      </c>
      <c r="T37" s="145" t="s">
        <v>3798</v>
      </c>
      <c r="U37" s="145">
        <v>2022</v>
      </c>
      <c r="V37" s="145">
        <v>9106</v>
      </c>
    </row>
    <row r="38" spans="2:22">
      <c r="B38" s="702" t="s">
        <v>3718</v>
      </c>
      <c r="C38" s="702" t="s">
        <v>2410</v>
      </c>
      <c r="D38" s="236" t="s">
        <v>3799</v>
      </c>
      <c r="E38" s="146">
        <v>2.393761032</v>
      </c>
      <c r="F38" s="147" t="s">
        <v>3720</v>
      </c>
      <c r="G38" s="146">
        <v>9.7971099999999994E-5</v>
      </c>
      <c r="H38" s="145" t="s">
        <v>3721</v>
      </c>
      <c r="I38" s="146">
        <v>1.95942E-5</v>
      </c>
      <c r="J38" s="145" t="s">
        <v>3722</v>
      </c>
      <c r="S38" s="147" t="s">
        <v>2876</v>
      </c>
      <c r="T38" s="145" t="s">
        <v>3800</v>
      </c>
      <c r="U38" s="145">
        <v>2022</v>
      </c>
      <c r="V38" s="145">
        <v>7800</v>
      </c>
    </row>
    <row r="39" spans="2:22">
      <c r="B39" s="702" t="s">
        <v>3718</v>
      </c>
      <c r="C39" s="702" t="s">
        <v>2410</v>
      </c>
      <c r="D39" s="236" t="s">
        <v>3801</v>
      </c>
      <c r="E39" s="146">
        <v>3.3787476000000001</v>
      </c>
      <c r="F39" s="147" t="s">
        <v>3720</v>
      </c>
      <c r="G39" s="146">
        <v>1.25604E-4</v>
      </c>
      <c r="H39" s="145" t="s">
        <v>3721</v>
      </c>
      <c r="I39" s="146">
        <v>2.5120799999999998E-5</v>
      </c>
      <c r="J39" s="145" t="s">
        <v>3722</v>
      </c>
      <c r="S39" s="147" t="s">
        <v>2876</v>
      </c>
      <c r="T39" s="145" t="s">
        <v>3802</v>
      </c>
      <c r="U39" s="145">
        <v>2022</v>
      </c>
      <c r="V39" s="145">
        <v>10000</v>
      </c>
    </row>
    <row r="40" spans="2:22">
      <c r="B40" s="702" t="s">
        <v>3718</v>
      </c>
      <c r="C40" s="702" t="s">
        <v>2410</v>
      </c>
      <c r="D40" s="236" t="s">
        <v>3803</v>
      </c>
      <c r="E40" s="146">
        <v>2.946167424</v>
      </c>
      <c r="F40" s="147" t="s">
        <v>3720</v>
      </c>
      <c r="G40" s="146">
        <v>1.205798E-4</v>
      </c>
      <c r="H40" s="145" t="s">
        <v>3721</v>
      </c>
      <c r="I40" s="146">
        <v>2.4116000000000001E-5</v>
      </c>
      <c r="J40" s="145" t="s">
        <v>3722</v>
      </c>
      <c r="S40" s="147" t="s">
        <v>2876</v>
      </c>
      <c r="T40" s="145" t="s">
        <v>3804</v>
      </c>
      <c r="U40" s="145">
        <v>2022</v>
      </c>
      <c r="V40" s="145">
        <v>9600</v>
      </c>
    </row>
    <row r="41" spans="2:22" customFormat="1" ht="31" customHeight="1">
      <c r="B41" s="702" t="s">
        <v>3718</v>
      </c>
      <c r="C41" s="702" t="s">
        <v>2410</v>
      </c>
      <c r="D41" s="236" t="s">
        <v>3805</v>
      </c>
      <c r="E41" s="146">
        <v>2.7620319599999998</v>
      </c>
      <c r="F41" s="147" t="s">
        <v>3720</v>
      </c>
      <c r="G41" s="146">
        <v>1.130436E-4</v>
      </c>
      <c r="H41" s="145" t="s">
        <v>3721</v>
      </c>
      <c r="I41" s="146">
        <v>2.2608699999999999E-5</v>
      </c>
      <c r="J41" s="145" t="s">
        <v>3722</v>
      </c>
      <c r="M41" s="148"/>
      <c r="N41" s="148"/>
      <c r="Q41" s="149"/>
      <c r="R41" s="149"/>
      <c r="S41" s="147" t="s">
        <v>2876</v>
      </c>
      <c r="T41" s="145" t="s">
        <v>3806</v>
      </c>
      <c r="U41" s="145">
        <v>2022</v>
      </c>
      <c r="V41" s="145">
        <v>9000</v>
      </c>
    </row>
    <row r="42" spans="2:22">
      <c r="B42" s="702" t="s">
        <v>3718</v>
      </c>
      <c r="C42" s="702" t="s">
        <v>2410</v>
      </c>
      <c r="D42" s="236" t="s">
        <v>3807</v>
      </c>
      <c r="E42" s="146">
        <v>2.1704371199999999</v>
      </c>
      <c r="F42" s="147" t="s">
        <v>3736</v>
      </c>
      <c r="G42" s="146">
        <v>3.7681200000000001E-5</v>
      </c>
      <c r="H42" s="145" t="s">
        <v>3737</v>
      </c>
      <c r="I42" s="146">
        <v>3.7681E-6</v>
      </c>
      <c r="J42" s="145" t="s">
        <v>3738</v>
      </c>
      <c r="S42" s="147" t="s">
        <v>2885</v>
      </c>
      <c r="T42" s="145" t="s">
        <v>3808</v>
      </c>
      <c r="U42" s="145">
        <v>2022</v>
      </c>
      <c r="V42" s="145">
        <v>9000</v>
      </c>
    </row>
    <row r="43" spans="2:22">
      <c r="B43" s="702" t="s">
        <v>3718</v>
      </c>
      <c r="C43" s="702" t="s">
        <v>2410</v>
      </c>
      <c r="D43" s="236" t="s">
        <v>3809</v>
      </c>
      <c r="E43" s="146">
        <v>0.78075446400000004</v>
      </c>
      <c r="F43" s="147" t="s">
        <v>3736</v>
      </c>
      <c r="G43" s="146">
        <v>1.7584600000000001E-5</v>
      </c>
      <c r="H43" s="145" t="s">
        <v>3737</v>
      </c>
      <c r="I43" s="146">
        <v>1.7585E-6</v>
      </c>
      <c r="J43" s="145" t="s">
        <v>3738</v>
      </c>
      <c r="S43" s="147" t="s">
        <v>2885</v>
      </c>
      <c r="T43" s="145" t="s">
        <v>3810</v>
      </c>
      <c r="U43" s="145">
        <v>2022</v>
      </c>
      <c r="V43" s="145">
        <v>4200</v>
      </c>
    </row>
    <row r="44" spans="2:22">
      <c r="B44" s="702" t="s">
        <v>3718</v>
      </c>
      <c r="C44" s="702" t="s">
        <v>2410</v>
      </c>
      <c r="D44" s="236" t="s">
        <v>3811</v>
      </c>
      <c r="E44" s="146">
        <v>0.84581733599999998</v>
      </c>
      <c r="F44" s="147" t="s">
        <v>3736</v>
      </c>
      <c r="G44" s="146">
        <v>3.2530999999999998E-6</v>
      </c>
      <c r="H44" s="145" t="s">
        <v>3737</v>
      </c>
      <c r="I44" s="146">
        <v>3.2529999999999998E-7</v>
      </c>
      <c r="J44" s="145" t="s">
        <v>3738</v>
      </c>
      <c r="S44" s="147" t="s">
        <v>2885</v>
      </c>
      <c r="T44" s="145" t="s">
        <v>3812</v>
      </c>
      <c r="U44" s="145">
        <v>2022</v>
      </c>
      <c r="V44" s="145">
        <v>777</v>
      </c>
    </row>
    <row r="45" spans="2:22" customFormat="1" ht="31" customHeight="1">
      <c r="B45" s="702" t="s">
        <v>3718</v>
      </c>
      <c r="C45" s="702" t="s">
        <v>2410</v>
      </c>
      <c r="D45" s="236" t="s">
        <v>3813</v>
      </c>
      <c r="E45" s="146">
        <v>0.77922727430000005</v>
      </c>
      <c r="F45" s="147" t="s">
        <v>3729</v>
      </c>
      <c r="G45" s="146">
        <v>2.5492709999999999E-4</v>
      </c>
      <c r="H45" s="145" t="s">
        <v>3756</v>
      </c>
      <c r="I45" s="146">
        <v>3.3990299999999999E-5</v>
      </c>
      <c r="J45" s="145" t="s">
        <v>3757</v>
      </c>
      <c r="M45" s="148"/>
      <c r="N45" s="148"/>
      <c r="Q45" s="149"/>
      <c r="R45" s="149"/>
      <c r="S45" s="147" t="s">
        <v>3732</v>
      </c>
      <c r="T45" s="145" t="s">
        <v>3814</v>
      </c>
      <c r="U45" s="145">
        <v>2022</v>
      </c>
      <c r="V45" s="145">
        <v>2029.61</v>
      </c>
    </row>
    <row r="46" spans="2:22" customFormat="1" ht="31" customHeight="1">
      <c r="B46" s="702" t="s">
        <v>3718</v>
      </c>
      <c r="C46" s="702" t="s">
        <v>2410</v>
      </c>
      <c r="D46" s="236" t="s">
        <v>3815</v>
      </c>
      <c r="E46" s="146" t="s">
        <v>1785</v>
      </c>
      <c r="F46" s="147" t="s">
        <v>1785</v>
      </c>
      <c r="G46" s="146" t="s">
        <v>1785</v>
      </c>
      <c r="H46" s="145" t="s">
        <v>1785</v>
      </c>
      <c r="I46" s="146" t="s">
        <v>1785</v>
      </c>
      <c r="J46" s="145" t="s">
        <v>1785</v>
      </c>
      <c r="M46" s="148"/>
      <c r="N46" s="148"/>
      <c r="Q46" s="149"/>
      <c r="R46" s="149"/>
      <c r="S46" s="147" t="s">
        <v>1785</v>
      </c>
      <c r="T46" s="145" t="s">
        <v>3816</v>
      </c>
      <c r="U46" s="145">
        <v>2022</v>
      </c>
      <c r="V46" s="145" t="s">
        <v>1785</v>
      </c>
    </row>
    <row r="47" spans="2:22" customFormat="1" ht="31" customHeight="1">
      <c r="B47" s="702" t="s">
        <v>3718</v>
      </c>
      <c r="C47" s="702" t="s">
        <v>2410</v>
      </c>
      <c r="D47" s="236" t="s">
        <v>3817</v>
      </c>
      <c r="E47" s="146" t="s">
        <v>1785</v>
      </c>
      <c r="F47" s="147" t="s">
        <v>1785</v>
      </c>
      <c r="G47" s="146" t="s">
        <v>1785</v>
      </c>
      <c r="H47" s="145" t="s">
        <v>1785</v>
      </c>
      <c r="I47" s="146" t="s">
        <v>1785</v>
      </c>
      <c r="J47" s="145" t="s">
        <v>1785</v>
      </c>
      <c r="M47" s="148"/>
      <c r="N47" s="148"/>
      <c r="Q47" s="149"/>
      <c r="R47" s="149"/>
      <c r="S47" s="147" t="s">
        <v>1785</v>
      </c>
      <c r="T47" s="145" t="s">
        <v>3818</v>
      </c>
      <c r="U47" s="145">
        <v>2022</v>
      </c>
      <c r="V47" s="145" t="s">
        <v>1785</v>
      </c>
    </row>
    <row r="48" spans="2:22">
      <c r="B48" s="702" t="s">
        <v>3718</v>
      </c>
      <c r="C48" s="702" t="s">
        <v>2410</v>
      </c>
      <c r="D48" s="236" t="s">
        <v>3819</v>
      </c>
      <c r="E48" s="146" t="s">
        <v>1785</v>
      </c>
      <c r="F48" s="147" t="s">
        <v>1785</v>
      </c>
      <c r="G48" s="146" t="s">
        <v>1785</v>
      </c>
      <c r="H48" s="145" t="s">
        <v>1785</v>
      </c>
      <c r="I48" s="146" t="s">
        <v>1785</v>
      </c>
      <c r="J48" s="145" t="s">
        <v>1785</v>
      </c>
      <c r="S48" s="147" t="s">
        <v>1785</v>
      </c>
      <c r="T48" s="145" t="s">
        <v>3820</v>
      </c>
      <c r="U48" s="145">
        <v>2022</v>
      </c>
      <c r="V48" s="145" t="s">
        <v>1785</v>
      </c>
    </row>
    <row r="49" spans="2:22">
      <c r="B49" s="702" t="s">
        <v>3718</v>
      </c>
      <c r="C49" s="702" t="s">
        <v>2410</v>
      </c>
      <c r="D49" s="236" t="s">
        <v>3821</v>
      </c>
      <c r="E49" s="146" t="s">
        <v>1785</v>
      </c>
      <c r="F49" s="147" t="s">
        <v>1785</v>
      </c>
      <c r="G49" s="146" t="s">
        <v>1785</v>
      </c>
      <c r="H49" s="145" t="s">
        <v>1785</v>
      </c>
      <c r="I49" s="146" t="s">
        <v>1785</v>
      </c>
      <c r="J49" s="145" t="s">
        <v>1785</v>
      </c>
      <c r="S49" s="147" t="s">
        <v>1785</v>
      </c>
      <c r="T49" s="145" t="s">
        <v>3822</v>
      </c>
      <c r="U49" s="145">
        <v>2022</v>
      </c>
      <c r="V49" s="145" t="s">
        <v>1785</v>
      </c>
    </row>
    <row r="50" spans="2:22">
      <c r="B50" s="702" t="s">
        <v>3718</v>
      </c>
      <c r="C50" s="702" t="s">
        <v>2410</v>
      </c>
      <c r="D50" s="236" t="s">
        <v>3823</v>
      </c>
      <c r="E50" s="146" t="s">
        <v>1785</v>
      </c>
      <c r="F50" s="147" t="s">
        <v>1785</v>
      </c>
      <c r="G50" s="146" t="s">
        <v>1785</v>
      </c>
      <c r="H50" s="145" t="s">
        <v>1785</v>
      </c>
      <c r="I50" s="146" t="s">
        <v>1785</v>
      </c>
      <c r="J50" s="145" t="s">
        <v>1785</v>
      </c>
      <c r="S50" s="147" t="s">
        <v>1785</v>
      </c>
      <c r="T50" s="145" t="s">
        <v>3824</v>
      </c>
      <c r="U50" s="145">
        <v>2022</v>
      </c>
      <c r="V50" s="145" t="s">
        <v>1785</v>
      </c>
    </row>
    <row r="51" spans="2:22" customFormat="1" ht="31" customHeight="1">
      <c r="B51" s="702" t="s">
        <v>3718</v>
      </c>
      <c r="C51" s="702" t="s">
        <v>2410</v>
      </c>
      <c r="D51" s="236" t="s">
        <v>3825</v>
      </c>
      <c r="E51" s="146" t="s">
        <v>1785</v>
      </c>
      <c r="F51" s="147" t="s">
        <v>1785</v>
      </c>
      <c r="G51" s="146" t="s">
        <v>1785</v>
      </c>
      <c r="H51" s="145" t="s">
        <v>1785</v>
      </c>
      <c r="I51" s="146" t="s">
        <v>1785</v>
      </c>
      <c r="J51" s="145" t="s">
        <v>1785</v>
      </c>
      <c r="M51" s="148"/>
      <c r="N51" s="148"/>
      <c r="Q51" s="149"/>
      <c r="R51" s="149"/>
      <c r="S51" s="147" t="s">
        <v>1785</v>
      </c>
      <c r="T51" s="145" t="s">
        <v>3826</v>
      </c>
      <c r="U51" s="145">
        <v>2022</v>
      </c>
      <c r="V51" s="145" t="s">
        <v>1785</v>
      </c>
    </row>
    <row r="52" spans="2:22" customFormat="1" ht="31" customHeight="1">
      <c r="B52" s="702" t="s">
        <v>3718</v>
      </c>
      <c r="C52" s="702" t="s">
        <v>2410</v>
      </c>
      <c r="D52" s="236" t="s">
        <v>2966</v>
      </c>
      <c r="F52" s="147"/>
      <c r="G52" s="145">
        <v>1.59375E-6</v>
      </c>
      <c r="H52" s="145" t="s">
        <v>3827</v>
      </c>
      <c r="M52" s="148"/>
      <c r="N52" s="148"/>
      <c r="Q52" s="149"/>
      <c r="R52" s="149"/>
      <c r="S52" s="147" t="s">
        <v>3828</v>
      </c>
      <c r="T52" s="145" t="s">
        <v>3829</v>
      </c>
    </row>
    <row r="53" spans="2:22" customFormat="1" ht="31" customHeight="1">
      <c r="B53" s="702" t="s">
        <v>3718</v>
      </c>
      <c r="C53" s="702" t="s">
        <v>2410</v>
      </c>
      <c r="D53" s="236" t="s">
        <v>2969</v>
      </c>
      <c r="E53" s="146"/>
      <c r="F53" s="147"/>
      <c r="M53" s="148"/>
      <c r="N53" s="148"/>
      <c r="O53" s="146">
        <v>1</v>
      </c>
      <c r="P53" s="285" t="s">
        <v>3830</v>
      </c>
      <c r="Q53" s="149"/>
      <c r="R53" s="149"/>
      <c r="S53" s="147" t="s">
        <v>3831</v>
      </c>
      <c r="T53" s="145" t="s">
        <v>3832</v>
      </c>
    </row>
    <row r="54" spans="2:22" customFormat="1" ht="31" customHeight="1">
      <c r="B54" s="702" t="s">
        <v>3718</v>
      </c>
      <c r="C54" s="702" t="s">
        <v>2410</v>
      </c>
      <c r="D54" s="236" t="s">
        <v>3833</v>
      </c>
      <c r="E54" s="146">
        <v>1</v>
      </c>
      <c r="F54" s="147" t="s">
        <v>3729</v>
      </c>
      <c r="M54" s="148"/>
      <c r="N54" s="148"/>
      <c r="Q54" s="149"/>
      <c r="R54" s="149"/>
      <c r="S54" s="147" t="s">
        <v>3732</v>
      </c>
      <c r="T54" s="145" t="s">
        <v>3834</v>
      </c>
    </row>
    <row r="55" spans="2:22">
      <c r="B55" s="702" t="s">
        <v>3718</v>
      </c>
      <c r="C55" s="702" t="s">
        <v>2410</v>
      </c>
      <c r="D55" s="286" t="s">
        <v>2938</v>
      </c>
      <c r="E55" s="287">
        <v>3.3849999999999998</v>
      </c>
      <c r="F55" s="288" t="s">
        <v>3729</v>
      </c>
      <c r="G55" s="289"/>
      <c r="H55" s="178"/>
      <c r="I55" s="289"/>
      <c r="J55" s="178"/>
      <c r="K55" s="178"/>
      <c r="L55" s="178"/>
      <c r="M55" s="180"/>
      <c r="N55" s="180"/>
      <c r="O55" s="178"/>
      <c r="P55" s="178"/>
      <c r="Q55" s="181"/>
      <c r="R55" s="181"/>
      <c r="S55" s="178" t="s">
        <v>3732</v>
      </c>
      <c r="T55" s="703" t="s">
        <v>3835</v>
      </c>
      <c r="U55" s="178"/>
      <c r="V55" s="178"/>
    </row>
    <row r="56" spans="2:22" customFormat="1" ht="31" customHeight="1">
      <c r="B56" s="702" t="s">
        <v>3718</v>
      </c>
      <c r="C56" s="702" t="s">
        <v>2410</v>
      </c>
      <c r="D56" s="286" t="s">
        <v>2968</v>
      </c>
      <c r="E56" s="290"/>
      <c r="F56" s="291"/>
      <c r="G56" s="178"/>
      <c r="H56" s="178"/>
      <c r="I56" s="178"/>
      <c r="J56" s="178"/>
      <c r="K56" s="287">
        <v>1</v>
      </c>
      <c r="L56" s="290" t="s">
        <v>3836</v>
      </c>
      <c r="M56" s="180"/>
      <c r="N56" s="180"/>
      <c r="O56" s="178"/>
      <c r="P56" s="178"/>
      <c r="Q56" s="181"/>
      <c r="R56" s="181"/>
      <c r="S56" s="178" t="s">
        <v>3837</v>
      </c>
      <c r="T56" s="703" t="s">
        <v>3838</v>
      </c>
      <c r="U56" s="178"/>
      <c r="V56" s="178"/>
    </row>
    <row r="57" spans="2:22">
      <c r="B57" s="702" t="s">
        <v>3718</v>
      </c>
      <c r="C57" s="702" t="s">
        <v>2410</v>
      </c>
      <c r="D57" s="236" t="s">
        <v>2920</v>
      </c>
      <c r="E57" s="146" t="s">
        <v>1785</v>
      </c>
      <c r="F57" s="147" t="s">
        <v>1785</v>
      </c>
      <c r="G57" s="146" t="s">
        <v>1785</v>
      </c>
      <c r="H57" s="145" t="s">
        <v>1785</v>
      </c>
      <c r="I57" s="146" t="s">
        <v>1785</v>
      </c>
      <c r="J57" s="145" t="s">
        <v>1785</v>
      </c>
      <c r="S57" s="147" t="s">
        <v>2876</v>
      </c>
      <c r="V57" s="145">
        <v>7800</v>
      </c>
    </row>
    <row r="58" spans="2:22" customFormat="1" ht="31" customHeight="1">
      <c r="B58" s="702" t="s">
        <v>3718</v>
      </c>
      <c r="C58" s="702" t="s">
        <v>2410</v>
      </c>
      <c r="D58" s="236" t="s">
        <v>2929</v>
      </c>
      <c r="E58" s="146"/>
      <c r="F58" s="147" t="s">
        <v>3720</v>
      </c>
      <c r="G58" s="146"/>
      <c r="H58" s="145" t="s">
        <v>3721</v>
      </c>
      <c r="I58" s="146">
        <v>1.95942E-5</v>
      </c>
      <c r="J58" s="145" t="s">
        <v>3722</v>
      </c>
      <c r="M58" s="148"/>
      <c r="N58" s="148"/>
      <c r="Q58" s="149"/>
      <c r="R58" s="149"/>
      <c r="S58" s="147" t="s">
        <v>2876</v>
      </c>
      <c r="V58" s="145">
        <v>7800</v>
      </c>
    </row>
    <row r="59" spans="2:22" customFormat="1" ht="46.5" customHeight="1">
      <c r="B59" s="702" t="s">
        <v>3718</v>
      </c>
      <c r="C59" s="702" t="s">
        <v>2410</v>
      </c>
      <c r="D59" s="237" t="s">
        <v>2971</v>
      </c>
      <c r="E59" s="178"/>
      <c r="F59" s="179"/>
      <c r="G59" s="178"/>
      <c r="H59" s="178"/>
      <c r="I59" s="178"/>
      <c r="J59" s="178"/>
      <c r="K59" s="178">
        <v>3.0000000000000001E-3</v>
      </c>
      <c r="L59" s="178" t="s">
        <v>3839</v>
      </c>
      <c r="M59" s="180"/>
      <c r="N59" s="180"/>
      <c r="O59" s="178"/>
      <c r="P59" s="178"/>
      <c r="Q59" s="181"/>
      <c r="R59" s="181"/>
      <c r="S59" s="178" t="s">
        <v>3732</v>
      </c>
      <c r="T59" s="178"/>
      <c r="U59" s="178"/>
      <c r="V59" s="178"/>
    </row>
    <row r="60" spans="2:22" customFormat="1" ht="46.5" customHeight="1">
      <c r="B60" s="702" t="s">
        <v>3718</v>
      </c>
      <c r="C60" s="702" t="s">
        <v>2410</v>
      </c>
      <c r="D60" s="237" t="s">
        <v>3100</v>
      </c>
      <c r="E60" s="178"/>
      <c r="F60" s="179"/>
      <c r="G60" s="178"/>
      <c r="H60" s="178"/>
      <c r="I60" s="178"/>
      <c r="J60" s="178"/>
      <c r="K60" s="178">
        <v>0.32500000000000001</v>
      </c>
      <c r="L60" s="178" t="s">
        <v>3839</v>
      </c>
      <c r="M60" s="180"/>
      <c r="N60" s="180"/>
      <c r="O60" s="178"/>
      <c r="P60" s="178"/>
      <c r="Q60" s="181"/>
      <c r="R60" s="181"/>
      <c r="S60" s="178" t="s">
        <v>3732</v>
      </c>
      <c r="T60" s="178"/>
      <c r="U60" s="178"/>
      <c r="V60" s="178"/>
    </row>
    <row r="61" spans="2:22" customFormat="1" ht="77.5" customHeight="1">
      <c r="B61" s="702" t="s">
        <v>3718</v>
      </c>
      <c r="C61" s="702" t="s">
        <v>2410</v>
      </c>
      <c r="D61" s="237" t="s">
        <v>3109</v>
      </c>
      <c r="E61" s="178"/>
      <c r="F61" s="179"/>
      <c r="G61" s="178"/>
      <c r="H61" s="178"/>
      <c r="I61" s="178"/>
      <c r="J61" s="178"/>
      <c r="K61" s="178">
        <v>0.16</v>
      </c>
      <c r="L61" s="178" t="s">
        <v>3839</v>
      </c>
      <c r="M61" s="180"/>
      <c r="N61" s="180"/>
      <c r="O61" s="178"/>
      <c r="P61" s="178"/>
      <c r="Q61" s="181"/>
      <c r="R61" s="181"/>
      <c r="S61" s="178" t="s">
        <v>3732</v>
      </c>
      <c r="T61" s="178"/>
      <c r="U61" s="178"/>
      <c r="V61" s="178"/>
    </row>
    <row r="62" spans="2:22">
      <c r="B62" s="702" t="s">
        <v>3718</v>
      </c>
      <c r="C62" s="702" t="s">
        <v>2410</v>
      </c>
      <c r="D62" s="237" t="s">
        <v>3101</v>
      </c>
      <c r="E62" s="178"/>
      <c r="F62" s="179"/>
      <c r="G62" s="178"/>
      <c r="H62" s="178"/>
      <c r="I62" s="178"/>
      <c r="J62" s="178"/>
      <c r="K62" s="178">
        <v>8.5000000000000006E-2</v>
      </c>
      <c r="L62" s="178" t="s">
        <v>3839</v>
      </c>
      <c r="M62" s="180"/>
      <c r="N62" s="180"/>
      <c r="O62" s="178"/>
      <c r="P62" s="178"/>
      <c r="Q62" s="181"/>
      <c r="R62" s="181"/>
      <c r="S62" s="178" t="s">
        <v>3732</v>
      </c>
      <c r="T62" s="178"/>
      <c r="U62" s="178"/>
      <c r="V62" s="178"/>
    </row>
    <row r="63" spans="2:22" customFormat="1" ht="77.5" customHeight="1">
      <c r="B63" s="702" t="s">
        <v>3718</v>
      </c>
      <c r="C63" s="702" t="s">
        <v>2410</v>
      </c>
      <c r="D63" s="237" t="s">
        <v>3102</v>
      </c>
      <c r="E63" s="178"/>
      <c r="F63" s="179"/>
      <c r="G63" s="178"/>
      <c r="H63" s="178"/>
      <c r="I63" s="178"/>
      <c r="J63" s="178"/>
      <c r="K63" s="178">
        <v>5.5E-2</v>
      </c>
      <c r="L63" s="178" t="s">
        <v>3839</v>
      </c>
      <c r="M63" s="180"/>
      <c r="N63" s="180"/>
      <c r="O63" s="178"/>
      <c r="P63" s="178"/>
      <c r="Q63" s="181"/>
      <c r="R63" s="181"/>
      <c r="S63" s="178" t="s">
        <v>3732</v>
      </c>
      <c r="T63" s="178"/>
      <c r="U63" s="178"/>
      <c r="V63" s="178"/>
    </row>
    <row r="64" spans="2:22" customFormat="1" ht="31" customHeight="1">
      <c r="B64" s="702" t="s">
        <v>3718</v>
      </c>
      <c r="C64" s="702" t="s">
        <v>2410</v>
      </c>
      <c r="D64" s="237" t="s">
        <v>3105</v>
      </c>
      <c r="E64" s="178"/>
      <c r="F64" s="179"/>
      <c r="G64" s="178"/>
      <c r="H64" s="178"/>
      <c r="I64" s="178"/>
      <c r="J64" s="178"/>
      <c r="K64" s="178">
        <v>0.15</v>
      </c>
      <c r="L64" s="178" t="s">
        <v>3839</v>
      </c>
      <c r="M64" s="180"/>
      <c r="N64" s="180"/>
      <c r="O64" s="178"/>
      <c r="P64" s="178"/>
      <c r="Q64" s="181"/>
      <c r="R64" s="181"/>
      <c r="S64" s="178" t="s">
        <v>3732</v>
      </c>
      <c r="T64" s="178"/>
      <c r="U64" s="178"/>
      <c r="V64" s="178"/>
    </row>
    <row r="65" spans="2:22" customFormat="1" ht="46.5" customHeight="1">
      <c r="B65" s="702" t="s">
        <v>3718</v>
      </c>
      <c r="C65" s="702" t="s">
        <v>2410</v>
      </c>
      <c r="D65" s="237" t="s">
        <v>3106</v>
      </c>
      <c r="E65" s="178"/>
      <c r="F65" s="179"/>
      <c r="G65" s="178"/>
      <c r="H65" s="178"/>
      <c r="I65" s="178"/>
      <c r="J65" s="178"/>
      <c r="K65" s="178">
        <v>0.08</v>
      </c>
      <c r="L65" s="178" t="s">
        <v>3839</v>
      </c>
      <c r="M65" s="180"/>
      <c r="N65" s="180"/>
      <c r="O65" s="178"/>
      <c r="P65" s="178"/>
      <c r="Q65" s="181"/>
      <c r="R65" s="181"/>
      <c r="S65" s="178" t="s">
        <v>3732</v>
      </c>
      <c r="T65" s="178"/>
      <c r="U65" s="178"/>
      <c r="V65" s="178"/>
    </row>
    <row r="66" spans="2:22" customFormat="1" ht="46.5" customHeight="1">
      <c r="B66" s="702" t="s">
        <v>3718</v>
      </c>
      <c r="C66" s="702" t="s">
        <v>2410</v>
      </c>
      <c r="D66" s="237" t="s">
        <v>3108</v>
      </c>
      <c r="E66" s="178"/>
      <c r="F66" s="179"/>
      <c r="G66" s="178"/>
      <c r="H66" s="178"/>
      <c r="I66" s="178"/>
      <c r="J66" s="178"/>
      <c r="K66" s="178">
        <v>0.22500000000000001</v>
      </c>
      <c r="L66" s="178" t="s">
        <v>3839</v>
      </c>
      <c r="M66" s="180"/>
      <c r="N66" s="180"/>
      <c r="O66" s="178"/>
      <c r="P66" s="178"/>
      <c r="Q66" s="181"/>
      <c r="R66" s="181"/>
      <c r="S66" s="178" t="s">
        <v>3732</v>
      </c>
      <c r="T66" s="178"/>
      <c r="U66" s="178"/>
      <c r="V66" s="178"/>
    </row>
    <row r="67" spans="2:22">
      <c r="B67" s="702" t="s">
        <v>3718</v>
      </c>
      <c r="C67" s="702" t="s">
        <v>2410</v>
      </c>
      <c r="D67" s="237" t="s">
        <v>844</v>
      </c>
      <c r="E67" s="178"/>
      <c r="F67" s="179"/>
      <c r="G67" s="178"/>
      <c r="H67" s="178"/>
      <c r="I67" s="178"/>
      <c r="J67" s="178"/>
      <c r="K67" s="178">
        <v>0.08</v>
      </c>
      <c r="L67" s="178" t="s">
        <v>3839</v>
      </c>
      <c r="M67" s="180"/>
      <c r="N67" s="180"/>
      <c r="O67" s="178"/>
      <c r="P67" s="178"/>
      <c r="Q67" s="181"/>
      <c r="R67" s="181"/>
      <c r="S67" s="178" t="s">
        <v>3732</v>
      </c>
      <c r="T67" s="178"/>
      <c r="U67" s="178"/>
      <c r="V67" s="178"/>
    </row>
    <row r="68" spans="2:22" customFormat="1" ht="17" customHeight="1">
      <c r="B68" s="178"/>
      <c r="C68" s="178"/>
      <c r="D68" s="237"/>
      <c r="E68" s="178"/>
      <c r="F68" s="179"/>
      <c r="G68" s="178"/>
      <c r="H68" s="178"/>
      <c r="I68" s="178"/>
      <c r="J68" s="178"/>
      <c r="K68" s="178"/>
      <c r="L68" s="178"/>
      <c r="M68" s="180"/>
      <c r="N68" s="180"/>
      <c r="O68" s="178"/>
      <c r="P68" s="178"/>
      <c r="Q68" s="181"/>
      <c r="R68" s="181"/>
      <c r="S68" s="178"/>
      <c r="T68" s="178"/>
      <c r="U68" s="178"/>
      <c r="V68" s="178"/>
    </row>
    <row r="69" spans="2:22">
      <c r="B69" s="178"/>
      <c r="C69" s="178"/>
      <c r="D69" s="237"/>
      <c r="E69" s="178"/>
      <c r="F69" s="179"/>
      <c r="G69" s="178"/>
      <c r="H69" s="178"/>
      <c r="I69" s="178"/>
      <c r="J69" s="178"/>
      <c r="K69" s="178"/>
      <c r="L69" s="178"/>
      <c r="M69" s="180"/>
      <c r="N69" s="180"/>
      <c r="O69" s="178"/>
      <c r="P69" s="178"/>
      <c r="Q69" s="181"/>
      <c r="R69" s="181"/>
      <c r="S69" s="178"/>
      <c r="T69" s="178"/>
      <c r="U69" s="178"/>
      <c r="V69" s="178"/>
    </row>
    <row r="70" spans="2:22">
      <c r="B70" s="178"/>
      <c r="C70" s="178"/>
      <c r="D70" s="237"/>
      <c r="E70" s="178"/>
      <c r="F70" s="179"/>
      <c r="G70" s="178"/>
      <c r="H70" s="178"/>
      <c r="I70" s="178"/>
      <c r="J70" s="178"/>
      <c r="K70" s="178"/>
      <c r="L70" s="178"/>
      <c r="M70" s="180"/>
      <c r="N70" s="180"/>
      <c r="O70" s="178"/>
      <c r="P70" s="178"/>
      <c r="Q70" s="181"/>
      <c r="R70" s="181"/>
      <c r="S70" s="178"/>
      <c r="T70" s="178"/>
      <c r="U70" s="178"/>
      <c r="V70" s="178"/>
    </row>
    <row r="71" spans="2:22">
      <c r="B71" s="178"/>
      <c r="C71" s="178"/>
      <c r="D71" s="237"/>
      <c r="E71" s="178"/>
      <c r="F71" s="179"/>
      <c r="G71" s="178"/>
      <c r="H71" s="178"/>
      <c r="I71" s="178"/>
      <c r="J71" s="178"/>
      <c r="K71" s="178"/>
      <c r="L71" s="178"/>
      <c r="M71" s="180"/>
      <c r="N71" s="180"/>
      <c r="O71" s="178"/>
      <c r="P71" s="178"/>
      <c r="Q71" s="181"/>
      <c r="R71" s="181"/>
      <c r="S71" s="178"/>
      <c r="T71" s="178"/>
      <c r="U71" s="178"/>
      <c r="V71" s="178"/>
    </row>
    <row r="72" spans="2:22">
      <c r="B72" s="178"/>
      <c r="C72" s="178"/>
      <c r="D72" s="237"/>
      <c r="E72" s="178"/>
      <c r="F72" s="179"/>
      <c r="G72" s="178"/>
      <c r="H72" s="178"/>
      <c r="I72" s="178"/>
      <c r="J72" s="178"/>
      <c r="K72" s="178"/>
      <c r="L72" s="178"/>
      <c r="M72" s="180"/>
      <c r="N72" s="180"/>
      <c r="O72" s="178"/>
      <c r="P72" s="178"/>
      <c r="Q72" s="181"/>
      <c r="R72" s="181"/>
      <c r="S72" s="178"/>
      <c r="T72" s="178"/>
      <c r="U72" s="178"/>
      <c r="V72" s="178"/>
    </row>
    <row r="73" spans="2:22">
      <c r="B73" s="178"/>
      <c r="C73" s="178"/>
      <c r="D73" s="237"/>
      <c r="E73" s="178"/>
      <c r="F73" s="179"/>
      <c r="G73" s="178"/>
      <c r="H73" s="178"/>
      <c r="I73" s="178"/>
      <c r="J73" s="178"/>
      <c r="K73" s="178"/>
      <c r="L73" s="178"/>
      <c r="M73" s="180"/>
      <c r="N73" s="180"/>
      <c r="O73" s="178"/>
      <c r="P73" s="178"/>
      <c r="Q73" s="181"/>
      <c r="R73" s="181"/>
      <c r="S73" s="178"/>
      <c r="T73" s="178"/>
      <c r="U73" s="178"/>
      <c r="V73" s="178"/>
    </row>
    <row r="74" spans="2:22">
      <c r="B74" s="178"/>
      <c r="C74" s="178"/>
      <c r="D74" s="237"/>
      <c r="E74" s="178"/>
      <c r="F74" s="179"/>
      <c r="G74" s="178"/>
      <c r="H74" s="178"/>
      <c r="I74" s="178"/>
      <c r="J74" s="178"/>
      <c r="K74" s="178"/>
      <c r="L74" s="178"/>
      <c r="M74" s="180"/>
      <c r="N74" s="180"/>
      <c r="O74" s="178"/>
      <c r="P74" s="178"/>
      <c r="Q74" s="181"/>
      <c r="R74" s="181"/>
      <c r="S74" s="178"/>
      <c r="T74" s="178"/>
      <c r="U74" s="178"/>
      <c r="V74" s="178"/>
    </row>
    <row r="75" spans="2:22">
      <c r="B75" s="178"/>
      <c r="C75" s="178"/>
      <c r="D75" s="237"/>
      <c r="E75" s="178"/>
      <c r="F75" s="179"/>
      <c r="G75" s="178"/>
      <c r="H75" s="178"/>
      <c r="I75" s="178"/>
      <c r="J75" s="178"/>
      <c r="K75" s="178"/>
      <c r="L75" s="178"/>
      <c r="M75" s="180"/>
      <c r="N75" s="180"/>
      <c r="O75" s="178"/>
      <c r="P75" s="178"/>
      <c r="Q75" s="181"/>
      <c r="R75" s="181"/>
      <c r="S75" s="178"/>
      <c r="T75" s="178"/>
      <c r="U75" s="178"/>
      <c r="V75" s="178"/>
    </row>
    <row r="76" spans="2:22" customFormat="1" ht="17" customHeight="1">
      <c r="B76" s="178"/>
      <c r="C76" s="178"/>
      <c r="D76" s="237"/>
      <c r="E76" s="178"/>
      <c r="F76" s="179"/>
      <c r="G76" s="178"/>
      <c r="H76" s="178"/>
      <c r="I76" s="178"/>
      <c r="J76" s="178"/>
      <c r="K76" s="178"/>
      <c r="L76" s="178"/>
      <c r="M76" s="180"/>
      <c r="N76" s="180"/>
      <c r="O76" s="178"/>
      <c r="P76" s="178"/>
      <c r="Q76" s="181"/>
      <c r="R76" s="181"/>
      <c r="S76" s="178"/>
      <c r="T76" s="178"/>
      <c r="U76" s="178"/>
      <c r="V76" s="178"/>
    </row>
    <row r="77" spans="2:22">
      <c r="B77" s="178"/>
      <c r="C77" s="178"/>
      <c r="D77" s="237"/>
      <c r="E77" s="178"/>
      <c r="F77" s="179"/>
      <c r="G77" s="178"/>
      <c r="H77" s="178"/>
      <c r="I77" s="178"/>
      <c r="J77" s="178"/>
      <c r="K77" s="178"/>
      <c r="L77" s="178"/>
      <c r="M77" s="180"/>
      <c r="N77" s="180"/>
      <c r="O77" s="178"/>
      <c r="P77" s="178"/>
      <c r="Q77" s="181"/>
      <c r="R77" s="181"/>
      <c r="S77" s="178"/>
      <c r="T77" s="178"/>
      <c r="U77" s="178"/>
      <c r="V77" s="178"/>
    </row>
    <row r="78" spans="2:22">
      <c r="B78" s="178"/>
      <c r="C78" s="178"/>
      <c r="D78" s="237"/>
      <c r="E78" s="178"/>
      <c r="F78" s="179"/>
      <c r="G78" s="178"/>
      <c r="H78" s="178"/>
      <c r="I78" s="178"/>
      <c r="J78" s="178"/>
      <c r="K78" s="178"/>
      <c r="L78" s="178"/>
      <c r="M78" s="180"/>
      <c r="N78" s="180"/>
      <c r="O78" s="178"/>
      <c r="P78" s="178"/>
      <c r="Q78" s="181"/>
      <c r="R78" s="181"/>
      <c r="S78" s="178"/>
      <c r="T78" s="178"/>
      <c r="U78" s="178"/>
      <c r="V78" s="178"/>
    </row>
    <row r="79" spans="2:22">
      <c r="B79" s="178"/>
      <c r="C79" s="178"/>
      <c r="D79" s="237"/>
      <c r="E79" s="178"/>
      <c r="F79" s="179"/>
      <c r="G79" s="178"/>
      <c r="H79" s="178"/>
      <c r="I79" s="178"/>
      <c r="J79" s="178"/>
      <c r="K79" s="178"/>
      <c r="L79" s="178"/>
      <c r="M79" s="180"/>
      <c r="N79" s="180"/>
      <c r="O79" s="178"/>
      <c r="P79" s="178"/>
      <c r="Q79" s="181"/>
      <c r="R79" s="181"/>
      <c r="S79" s="178"/>
      <c r="T79" s="178"/>
      <c r="U79" s="178"/>
      <c r="V79" s="178"/>
    </row>
    <row r="80" spans="2:22">
      <c r="B80" s="178"/>
      <c r="C80" s="178"/>
      <c r="D80" s="237"/>
      <c r="E80" s="178"/>
      <c r="F80" s="179"/>
      <c r="G80" s="178"/>
      <c r="H80" s="178"/>
      <c r="I80" s="178"/>
      <c r="J80" s="178"/>
      <c r="K80" s="178"/>
      <c r="L80" s="178"/>
      <c r="M80" s="180"/>
      <c r="N80" s="180"/>
      <c r="O80" s="178"/>
      <c r="P80" s="178"/>
      <c r="Q80" s="181"/>
      <c r="R80" s="181"/>
      <c r="S80" s="178"/>
      <c r="T80" s="178"/>
      <c r="U80" s="178"/>
      <c r="V80" s="178"/>
    </row>
    <row r="81" spans="2:22">
      <c r="B81" s="178"/>
      <c r="C81" s="178"/>
      <c r="D81" s="237"/>
      <c r="E81" s="178"/>
      <c r="F81" s="179"/>
      <c r="G81" s="178"/>
      <c r="H81" s="178"/>
      <c r="I81" s="178"/>
      <c r="J81" s="178"/>
      <c r="K81" s="178"/>
      <c r="L81" s="178"/>
      <c r="M81" s="180"/>
      <c r="N81" s="180"/>
      <c r="O81" s="178"/>
      <c r="P81" s="178"/>
      <c r="Q81" s="181"/>
      <c r="R81" s="181"/>
      <c r="S81" s="178"/>
      <c r="T81" s="178"/>
      <c r="U81" s="178"/>
      <c r="V81" s="178"/>
    </row>
    <row r="82" spans="2:22">
      <c r="B82" s="178"/>
      <c r="C82" s="178"/>
      <c r="D82" s="237"/>
      <c r="E82" s="178"/>
      <c r="F82" s="179"/>
      <c r="G82" s="178"/>
      <c r="H82" s="178"/>
      <c r="I82" s="178"/>
      <c r="J82" s="178"/>
      <c r="K82" s="178"/>
      <c r="L82" s="178"/>
      <c r="M82" s="180"/>
      <c r="N82" s="180"/>
      <c r="O82" s="178"/>
      <c r="P82" s="178"/>
      <c r="Q82" s="181"/>
      <c r="R82" s="181"/>
      <c r="S82" s="178"/>
      <c r="T82" s="178"/>
      <c r="U82" s="178"/>
      <c r="V82" s="178"/>
    </row>
    <row r="83" spans="2:22">
      <c r="B83" s="178"/>
      <c r="C83" s="178"/>
      <c r="D83" s="237"/>
      <c r="E83" s="178"/>
      <c r="F83" s="179"/>
      <c r="G83" s="178"/>
      <c r="H83" s="178"/>
      <c r="I83" s="178"/>
      <c r="J83" s="178"/>
      <c r="K83" s="178"/>
      <c r="L83" s="178"/>
      <c r="M83" s="180"/>
      <c r="N83" s="180"/>
      <c r="O83" s="178"/>
      <c r="P83" s="178"/>
      <c r="Q83" s="181"/>
      <c r="R83" s="181"/>
      <c r="S83" s="178"/>
      <c r="T83" s="178"/>
      <c r="U83" s="178"/>
      <c r="V83" s="178"/>
    </row>
    <row r="84" spans="2:22">
      <c r="B84" s="178"/>
      <c r="C84" s="178"/>
      <c r="D84" s="237"/>
      <c r="E84" s="178"/>
      <c r="F84" s="179"/>
      <c r="G84" s="178"/>
      <c r="H84" s="178"/>
      <c r="I84" s="178"/>
      <c r="J84" s="178"/>
      <c r="K84" s="178"/>
      <c r="L84" s="178"/>
      <c r="M84" s="180"/>
      <c r="N84" s="180"/>
      <c r="O84" s="178"/>
      <c r="P84" s="178"/>
      <c r="Q84" s="181"/>
      <c r="R84" s="181"/>
      <c r="S84" s="178"/>
      <c r="T84" s="178"/>
      <c r="U84" s="178"/>
      <c r="V84" s="178"/>
    </row>
    <row r="85" spans="2:22">
      <c r="B85" s="178"/>
      <c r="C85" s="178"/>
      <c r="D85" s="237"/>
      <c r="E85" s="178"/>
      <c r="F85" s="179"/>
      <c r="G85" s="178"/>
      <c r="H85" s="178"/>
      <c r="I85" s="178"/>
      <c r="J85" s="178"/>
      <c r="K85" s="178"/>
      <c r="L85" s="178"/>
      <c r="M85" s="180"/>
      <c r="N85" s="180"/>
      <c r="O85" s="178"/>
      <c r="P85" s="178"/>
      <c r="Q85" s="181"/>
      <c r="R85" s="181"/>
      <c r="S85" s="178"/>
      <c r="T85" s="178"/>
      <c r="U85" s="178"/>
      <c r="V85" s="178"/>
    </row>
    <row r="86" spans="2:22">
      <c r="B86" s="178"/>
      <c r="C86" s="178"/>
      <c r="D86" s="237"/>
      <c r="E86" s="178"/>
      <c r="F86" s="179"/>
      <c r="G86" s="178"/>
      <c r="H86" s="178"/>
      <c r="I86" s="178"/>
      <c r="J86" s="178"/>
      <c r="K86" s="178"/>
      <c r="L86" s="178"/>
      <c r="M86" s="180"/>
      <c r="N86" s="180"/>
      <c r="O86" s="178"/>
      <c r="P86" s="178"/>
      <c r="Q86" s="181"/>
      <c r="R86" s="181"/>
      <c r="S86" s="178"/>
      <c r="T86" s="178"/>
      <c r="U86" s="178"/>
      <c r="V86" s="178"/>
    </row>
    <row r="87" spans="2:22">
      <c r="B87" s="178"/>
      <c r="C87" s="178"/>
      <c r="D87" s="237"/>
      <c r="E87" s="178"/>
      <c r="F87" s="179"/>
      <c r="G87" s="178"/>
      <c r="H87" s="178"/>
      <c r="I87" s="178"/>
      <c r="J87" s="178"/>
      <c r="K87" s="178"/>
      <c r="L87" s="178"/>
      <c r="M87" s="180"/>
      <c r="N87" s="180"/>
      <c r="O87" s="178"/>
      <c r="P87" s="178"/>
      <c r="Q87" s="181"/>
      <c r="R87" s="181"/>
      <c r="S87" s="178"/>
      <c r="T87" s="178"/>
      <c r="U87" s="178"/>
      <c r="V87" s="178"/>
    </row>
    <row r="88" spans="2:22">
      <c r="B88" s="178"/>
      <c r="C88" s="178"/>
      <c r="D88" s="237"/>
      <c r="E88" s="178"/>
      <c r="F88" s="179"/>
      <c r="G88" s="178"/>
      <c r="H88" s="178"/>
      <c r="I88" s="178"/>
      <c r="J88" s="178"/>
      <c r="K88" s="178"/>
      <c r="L88" s="178"/>
      <c r="M88" s="180"/>
      <c r="N88" s="180"/>
      <c r="O88" s="178"/>
      <c r="P88" s="178"/>
      <c r="Q88" s="181"/>
      <c r="R88" s="181"/>
      <c r="S88" s="178"/>
      <c r="T88" s="178"/>
      <c r="U88" s="178"/>
      <c r="V88" s="178"/>
    </row>
    <row r="89" spans="2:22">
      <c r="B89" s="178"/>
      <c r="C89" s="178"/>
      <c r="D89" s="237"/>
      <c r="E89" s="178"/>
      <c r="F89" s="179"/>
      <c r="G89" s="178"/>
      <c r="H89" s="178"/>
      <c r="I89" s="178"/>
      <c r="J89" s="178"/>
      <c r="K89" s="178"/>
      <c r="L89" s="178"/>
      <c r="M89" s="180"/>
      <c r="N89" s="180"/>
      <c r="O89" s="178"/>
      <c r="P89" s="178"/>
      <c r="Q89" s="181"/>
      <c r="R89" s="181"/>
      <c r="S89" s="178"/>
      <c r="T89" s="178"/>
      <c r="U89" s="178"/>
      <c r="V89" s="178"/>
    </row>
    <row r="90" spans="2:22">
      <c r="B90" s="178"/>
      <c r="C90" s="178"/>
      <c r="D90" s="237"/>
      <c r="E90" s="178"/>
      <c r="F90" s="179"/>
      <c r="G90" s="178"/>
      <c r="H90" s="178"/>
      <c r="I90" s="178"/>
      <c r="J90" s="178"/>
      <c r="K90" s="178"/>
      <c r="L90" s="178"/>
      <c r="M90" s="180"/>
      <c r="N90" s="180"/>
      <c r="O90" s="178"/>
      <c r="P90" s="178"/>
      <c r="Q90" s="181"/>
      <c r="R90" s="181"/>
      <c r="S90" s="178"/>
      <c r="T90" s="178"/>
      <c r="U90" s="178"/>
      <c r="V90" s="178"/>
    </row>
    <row r="91" spans="2:22">
      <c r="B91" s="178"/>
      <c r="C91" s="178"/>
      <c r="D91" s="237"/>
      <c r="E91" s="178"/>
      <c r="F91" s="179"/>
      <c r="G91" s="178"/>
      <c r="H91" s="178"/>
      <c r="I91" s="178"/>
      <c r="J91" s="178"/>
      <c r="K91" s="178"/>
      <c r="L91" s="178"/>
      <c r="M91" s="180"/>
      <c r="N91" s="180"/>
      <c r="O91" s="178"/>
      <c r="P91" s="178"/>
      <c r="Q91" s="181"/>
      <c r="R91" s="181"/>
      <c r="S91" s="178"/>
      <c r="T91" s="178"/>
      <c r="U91" s="178"/>
      <c r="V91" s="178"/>
    </row>
    <row r="92" spans="2:22">
      <c r="B92" s="178"/>
      <c r="C92" s="178"/>
      <c r="D92" s="237"/>
      <c r="E92" s="178"/>
      <c r="F92" s="179"/>
      <c r="G92" s="178"/>
      <c r="H92" s="178"/>
      <c r="I92" s="178"/>
      <c r="J92" s="178"/>
      <c r="K92" s="178"/>
      <c r="L92" s="178"/>
      <c r="M92" s="180"/>
      <c r="N92" s="180"/>
      <c r="O92" s="178"/>
      <c r="P92" s="178"/>
      <c r="Q92" s="181"/>
      <c r="R92" s="181"/>
      <c r="S92" s="178"/>
      <c r="T92" s="178"/>
      <c r="U92" s="178"/>
      <c r="V92" s="178"/>
    </row>
    <row r="93" spans="2:22">
      <c r="B93" s="178"/>
      <c r="C93" s="178"/>
      <c r="D93" s="237"/>
      <c r="E93" s="178"/>
      <c r="F93" s="179"/>
      <c r="G93" s="178"/>
      <c r="H93" s="178"/>
      <c r="I93" s="178"/>
      <c r="J93" s="178"/>
      <c r="K93" s="178"/>
      <c r="L93" s="178"/>
      <c r="M93" s="180"/>
      <c r="N93" s="180"/>
      <c r="O93" s="178"/>
      <c r="P93" s="178"/>
      <c r="Q93" s="181"/>
      <c r="R93" s="181"/>
      <c r="S93" s="178"/>
      <c r="T93" s="178"/>
      <c r="U93" s="178"/>
      <c r="V93" s="178"/>
    </row>
    <row r="94" spans="2:22">
      <c r="B94" s="178"/>
      <c r="C94" s="178"/>
      <c r="D94" s="237"/>
      <c r="E94" s="178"/>
      <c r="F94" s="179"/>
      <c r="G94" s="178"/>
      <c r="H94" s="178"/>
      <c r="I94" s="178"/>
      <c r="J94" s="178"/>
      <c r="K94" s="178"/>
      <c r="L94" s="178"/>
      <c r="M94" s="180"/>
      <c r="N94" s="180"/>
      <c r="O94" s="178"/>
      <c r="P94" s="178"/>
      <c r="Q94" s="181"/>
      <c r="R94" s="181"/>
      <c r="S94" s="178"/>
      <c r="T94" s="178"/>
      <c r="U94" s="178"/>
      <c r="V94" s="178"/>
    </row>
    <row r="95" spans="2:22">
      <c r="B95" s="178"/>
      <c r="C95" s="178"/>
      <c r="D95" s="237"/>
      <c r="E95" s="178"/>
      <c r="F95" s="179"/>
      <c r="G95" s="178"/>
      <c r="H95" s="178"/>
      <c r="I95" s="178"/>
      <c r="J95" s="178"/>
      <c r="K95" s="178"/>
      <c r="L95" s="178"/>
      <c r="M95" s="180"/>
      <c r="N95" s="180"/>
      <c r="O95" s="178"/>
      <c r="P95" s="178"/>
      <c r="Q95" s="181"/>
      <c r="R95" s="181"/>
      <c r="S95" s="178"/>
      <c r="T95" s="178"/>
      <c r="U95" s="178"/>
      <c r="V95" s="178"/>
    </row>
    <row r="96" spans="2:22">
      <c r="B96" s="178"/>
      <c r="C96" s="178"/>
      <c r="D96" s="237"/>
      <c r="E96" s="178"/>
      <c r="F96" s="179"/>
      <c r="G96" s="178"/>
      <c r="H96" s="178"/>
      <c r="I96" s="178"/>
      <c r="J96" s="178"/>
      <c r="K96" s="178"/>
      <c r="L96" s="178"/>
      <c r="M96" s="180"/>
      <c r="N96" s="180"/>
      <c r="O96" s="178"/>
      <c r="P96" s="178"/>
      <c r="Q96" s="181"/>
      <c r="R96" s="181"/>
      <c r="S96" s="178"/>
      <c r="T96" s="178"/>
      <c r="U96" s="178"/>
      <c r="V96" s="178"/>
    </row>
    <row r="97" spans="2:22">
      <c r="B97" s="178"/>
      <c r="C97" s="178"/>
      <c r="D97" s="237"/>
      <c r="E97" s="178"/>
      <c r="F97" s="179"/>
      <c r="G97" s="178"/>
      <c r="H97" s="178"/>
      <c r="I97" s="178"/>
      <c r="J97" s="178"/>
      <c r="K97" s="178"/>
      <c r="L97" s="178"/>
      <c r="M97" s="180"/>
      <c r="N97" s="180"/>
      <c r="O97" s="178"/>
      <c r="P97" s="178"/>
      <c r="Q97" s="181"/>
      <c r="R97" s="181"/>
      <c r="S97" s="178"/>
      <c r="T97" s="178"/>
      <c r="U97" s="178"/>
      <c r="V97" s="178"/>
    </row>
    <row r="98" spans="2:22">
      <c r="B98" s="178"/>
      <c r="C98" s="178"/>
      <c r="D98" s="237"/>
      <c r="E98" s="178"/>
      <c r="F98" s="179"/>
      <c r="G98" s="178"/>
      <c r="H98" s="178"/>
      <c r="I98" s="178"/>
      <c r="J98" s="178"/>
      <c r="K98" s="178"/>
      <c r="L98" s="178"/>
      <c r="M98" s="180"/>
      <c r="N98" s="180"/>
      <c r="O98" s="178"/>
      <c r="P98" s="178"/>
      <c r="Q98" s="181"/>
      <c r="R98" s="181"/>
      <c r="S98" s="178"/>
      <c r="T98" s="178"/>
      <c r="U98" s="178"/>
      <c r="V98" s="178"/>
    </row>
    <row r="99" spans="2:22">
      <c r="B99" s="178"/>
      <c r="C99" s="178"/>
      <c r="D99" s="237"/>
      <c r="E99" s="178"/>
      <c r="F99" s="179"/>
      <c r="G99" s="178"/>
      <c r="H99" s="178"/>
      <c r="I99" s="178"/>
      <c r="J99" s="178"/>
      <c r="K99" s="178"/>
      <c r="L99" s="178"/>
      <c r="M99" s="180"/>
      <c r="N99" s="180"/>
      <c r="O99" s="178"/>
      <c r="P99" s="178"/>
      <c r="Q99" s="181"/>
      <c r="R99" s="181"/>
      <c r="S99" s="178"/>
      <c r="T99" s="178"/>
      <c r="U99" s="178"/>
      <c r="V99" s="178"/>
    </row>
    <row r="100" spans="2:22">
      <c r="B100" s="178"/>
      <c r="C100" s="178"/>
      <c r="D100" s="237"/>
      <c r="E100" s="178"/>
      <c r="F100" s="179"/>
      <c r="G100" s="178"/>
      <c r="H100" s="178"/>
      <c r="I100" s="178"/>
      <c r="J100" s="178"/>
      <c r="K100" s="178"/>
      <c r="L100" s="178"/>
      <c r="M100" s="180"/>
      <c r="N100" s="180"/>
      <c r="O100" s="178"/>
      <c r="P100" s="178"/>
      <c r="Q100" s="181"/>
      <c r="R100" s="181"/>
      <c r="S100" s="178"/>
      <c r="T100" s="178"/>
      <c r="U100" s="178"/>
      <c r="V100" s="178"/>
    </row>
    <row r="101" spans="2:22">
      <c r="B101" s="178"/>
      <c r="C101" s="178"/>
      <c r="D101" s="237"/>
      <c r="E101" s="178"/>
      <c r="F101" s="179"/>
      <c r="G101" s="178"/>
      <c r="H101" s="178"/>
      <c r="I101" s="178"/>
      <c r="J101" s="178"/>
      <c r="K101" s="178"/>
      <c r="L101" s="178"/>
      <c r="M101" s="180"/>
      <c r="N101" s="180"/>
      <c r="O101" s="178"/>
      <c r="P101" s="178"/>
      <c r="Q101" s="181"/>
      <c r="R101" s="181"/>
      <c r="S101" s="178"/>
      <c r="T101" s="178"/>
      <c r="U101" s="178"/>
      <c r="V101" s="178"/>
    </row>
    <row r="102" spans="2:22">
      <c r="B102" s="178"/>
      <c r="C102" s="178"/>
      <c r="D102" s="237"/>
      <c r="E102" s="178"/>
      <c r="F102" s="179"/>
      <c r="G102" s="178"/>
      <c r="H102" s="178"/>
      <c r="I102" s="178"/>
      <c r="J102" s="178"/>
      <c r="K102" s="178"/>
      <c r="L102" s="178"/>
      <c r="M102" s="180"/>
      <c r="N102" s="180"/>
      <c r="O102" s="178"/>
      <c r="P102" s="178"/>
      <c r="Q102" s="181"/>
      <c r="R102" s="181"/>
      <c r="S102" s="178"/>
      <c r="T102" s="178"/>
      <c r="U102" s="178"/>
      <c r="V102" s="178"/>
    </row>
    <row r="103" spans="2:22">
      <c r="B103" s="178"/>
      <c r="C103" s="178"/>
      <c r="D103" s="237"/>
      <c r="E103" s="178"/>
      <c r="F103" s="179"/>
      <c r="G103" s="178"/>
      <c r="H103" s="178"/>
      <c r="I103" s="178"/>
      <c r="J103" s="178"/>
      <c r="K103" s="178"/>
      <c r="L103" s="178"/>
      <c r="M103" s="180"/>
      <c r="N103" s="180"/>
      <c r="O103" s="178"/>
      <c r="P103" s="178"/>
      <c r="Q103" s="181"/>
      <c r="R103" s="181"/>
      <c r="S103" s="178"/>
      <c r="T103" s="178"/>
      <c r="U103" s="178"/>
      <c r="V103" s="178"/>
    </row>
    <row r="104" spans="2:22">
      <c r="B104" s="178"/>
      <c r="C104" s="178"/>
      <c r="D104" s="237"/>
      <c r="E104" s="178"/>
      <c r="F104" s="179"/>
      <c r="G104" s="178"/>
      <c r="H104" s="178"/>
      <c r="I104" s="178"/>
      <c r="J104" s="178"/>
      <c r="K104" s="178"/>
      <c r="L104" s="178"/>
      <c r="M104" s="180"/>
      <c r="N104" s="180"/>
      <c r="O104" s="178"/>
      <c r="P104" s="178"/>
      <c r="Q104" s="181"/>
      <c r="R104" s="181"/>
      <c r="S104" s="178"/>
      <c r="T104" s="178"/>
      <c r="U104" s="178"/>
      <c r="V104" s="178"/>
    </row>
    <row r="105" spans="2:22">
      <c r="B105" s="178"/>
      <c r="C105" s="178"/>
      <c r="D105" s="237"/>
      <c r="E105" s="178"/>
      <c r="F105" s="179"/>
      <c r="G105" s="178"/>
      <c r="H105" s="178"/>
      <c r="I105" s="178"/>
      <c r="J105" s="178"/>
      <c r="K105" s="178"/>
      <c r="L105" s="178"/>
      <c r="M105" s="180"/>
      <c r="N105" s="180"/>
      <c r="O105" s="178"/>
      <c r="P105" s="178"/>
      <c r="Q105" s="181"/>
      <c r="R105" s="181"/>
      <c r="S105" s="178"/>
      <c r="T105" s="178"/>
      <c r="U105" s="178"/>
      <c r="V105" s="178"/>
    </row>
    <row r="106" spans="2:22">
      <c r="B106" s="178"/>
      <c r="C106" s="178"/>
      <c r="D106" s="237"/>
      <c r="E106" s="178"/>
      <c r="F106" s="179"/>
      <c r="G106" s="178"/>
      <c r="H106" s="178"/>
      <c r="I106" s="178"/>
      <c r="J106" s="178"/>
      <c r="K106" s="178"/>
      <c r="L106" s="178"/>
      <c r="M106" s="180"/>
      <c r="N106" s="180"/>
      <c r="O106" s="178"/>
      <c r="P106" s="178"/>
      <c r="Q106" s="181"/>
      <c r="R106" s="181"/>
      <c r="S106" s="178"/>
      <c r="T106" s="178"/>
      <c r="U106" s="178"/>
      <c r="V106" s="178"/>
    </row>
    <row r="107" spans="2:22">
      <c r="B107" s="178"/>
      <c r="C107" s="178"/>
      <c r="D107" s="237"/>
      <c r="E107" s="178"/>
      <c r="F107" s="179"/>
      <c r="G107" s="178"/>
      <c r="H107" s="178"/>
      <c r="I107" s="178"/>
      <c r="J107" s="178"/>
      <c r="K107" s="178"/>
      <c r="L107" s="178"/>
      <c r="M107" s="180"/>
      <c r="N107" s="180"/>
      <c r="O107" s="178"/>
      <c r="P107" s="178"/>
      <c r="Q107" s="181"/>
      <c r="R107" s="181"/>
      <c r="S107" s="178"/>
      <c r="T107" s="178"/>
      <c r="U107" s="178"/>
      <c r="V107" s="178"/>
    </row>
    <row r="108" spans="2:22">
      <c r="B108" s="178"/>
      <c r="C108" s="178"/>
      <c r="D108" s="237"/>
      <c r="E108" s="178"/>
      <c r="F108" s="179"/>
      <c r="G108" s="178"/>
      <c r="H108" s="178"/>
      <c r="I108" s="178"/>
      <c r="J108" s="178"/>
      <c r="K108" s="178"/>
      <c r="L108" s="178"/>
      <c r="M108" s="180"/>
      <c r="N108" s="180"/>
      <c r="O108" s="178"/>
      <c r="P108" s="178"/>
      <c r="Q108" s="181"/>
      <c r="R108" s="181"/>
      <c r="S108" s="178"/>
      <c r="T108" s="178"/>
      <c r="U108" s="178"/>
      <c r="V108" s="178"/>
    </row>
    <row r="109" spans="2:22">
      <c r="B109" s="178"/>
      <c r="C109" s="178"/>
      <c r="D109" s="237"/>
      <c r="E109" s="178"/>
      <c r="F109" s="179"/>
      <c r="G109" s="178"/>
      <c r="H109" s="178"/>
      <c r="I109" s="178"/>
      <c r="J109" s="178"/>
      <c r="K109" s="178"/>
      <c r="L109" s="178"/>
      <c r="M109" s="180"/>
      <c r="N109" s="180"/>
      <c r="O109" s="178"/>
      <c r="P109" s="178"/>
      <c r="Q109" s="181"/>
      <c r="R109" s="181"/>
      <c r="S109" s="178"/>
      <c r="T109" s="178"/>
      <c r="U109" s="178"/>
      <c r="V109" s="178"/>
    </row>
    <row r="110" spans="2:22">
      <c r="B110" s="178"/>
      <c r="C110" s="178"/>
      <c r="D110" s="237"/>
      <c r="E110" s="178"/>
      <c r="F110" s="179"/>
      <c r="G110" s="178"/>
      <c r="H110" s="178"/>
      <c r="I110" s="178"/>
      <c r="J110" s="178"/>
      <c r="K110" s="178"/>
      <c r="L110" s="178"/>
      <c r="M110" s="180"/>
      <c r="N110" s="180"/>
      <c r="O110" s="178"/>
      <c r="P110" s="178"/>
      <c r="Q110" s="181"/>
      <c r="R110" s="181"/>
      <c r="S110" s="178"/>
      <c r="T110" s="178"/>
      <c r="U110" s="178"/>
      <c r="V110" s="178"/>
    </row>
    <row r="111" spans="2:22">
      <c r="B111" s="178"/>
      <c r="C111" s="178"/>
      <c r="D111" s="237"/>
      <c r="E111" s="178"/>
      <c r="F111" s="179"/>
      <c r="G111" s="178"/>
      <c r="H111" s="178"/>
      <c r="I111" s="178"/>
      <c r="J111" s="178"/>
      <c r="K111" s="178"/>
      <c r="L111" s="178"/>
      <c r="M111" s="180"/>
      <c r="N111" s="180"/>
      <c r="O111" s="178"/>
      <c r="P111" s="178"/>
      <c r="Q111" s="181"/>
      <c r="R111" s="181"/>
      <c r="S111" s="178"/>
      <c r="T111" s="178"/>
      <c r="U111" s="178"/>
      <c r="V111" s="178"/>
    </row>
    <row r="112" spans="2:22">
      <c r="B112" s="178"/>
      <c r="C112" s="178"/>
      <c r="D112" s="237"/>
      <c r="E112" s="178"/>
      <c r="F112" s="179"/>
      <c r="G112" s="178"/>
      <c r="H112" s="178"/>
      <c r="I112" s="178"/>
      <c r="J112" s="178"/>
      <c r="K112" s="178"/>
      <c r="L112" s="178"/>
      <c r="M112" s="180"/>
      <c r="N112" s="180"/>
      <c r="O112" s="178"/>
      <c r="P112" s="178"/>
      <c r="Q112" s="181"/>
      <c r="R112" s="181"/>
      <c r="S112" s="178"/>
      <c r="T112" s="178"/>
      <c r="U112" s="178"/>
      <c r="V112" s="178"/>
    </row>
    <row r="113" spans="2:22">
      <c r="B113" s="178"/>
      <c r="C113" s="178"/>
      <c r="D113" s="237"/>
      <c r="E113" s="178"/>
      <c r="F113" s="179"/>
      <c r="G113" s="178"/>
      <c r="H113" s="178"/>
      <c r="I113" s="178"/>
      <c r="J113" s="178"/>
      <c r="K113" s="178"/>
      <c r="L113" s="178"/>
      <c r="M113" s="180"/>
      <c r="N113" s="180"/>
      <c r="O113" s="178"/>
      <c r="P113" s="178"/>
      <c r="Q113" s="181"/>
      <c r="R113" s="181"/>
      <c r="S113" s="178"/>
      <c r="T113" s="178"/>
      <c r="U113" s="178"/>
      <c r="V113" s="178"/>
    </row>
    <row r="114" spans="2:22">
      <c r="B114" s="178"/>
      <c r="C114" s="178"/>
      <c r="D114" s="237"/>
      <c r="E114" s="178"/>
      <c r="F114" s="179"/>
      <c r="G114" s="178"/>
      <c r="H114" s="178"/>
      <c r="I114" s="178"/>
      <c r="J114" s="178"/>
      <c r="K114" s="178"/>
      <c r="L114" s="178"/>
      <c r="M114" s="180"/>
      <c r="N114" s="180"/>
      <c r="O114" s="178"/>
      <c r="P114" s="178"/>
      <c r="Q114" s="181"/>
      <c r="R114" s="181"/>
      <c r="S114" s="178"/>
      <c r="T114" s="178"/>
      <c r="U114" s="178"/>
      <c r="V114" s="178"/>
    </row>
    <row r="115" spans="2:22">
      <c r="B115" s="178"/>
      <c r="C115" s="178"/>
      <c r="D115" s="237"/>
      <c r="E115" s="178"/>
      <c r="F115" s="179"/>
      <c r="G115" s="178"/>
      <c r="H115" s="178"/>
      <c r="I115" s="178"/>
      <c r="J115" s="178"/>
      <c r="K115" s="178"/>
      <c r="L115" s="178"/>
      <c r="M115" s="180"/>
      <c r="N115" s="180"/>
      <c r="O115" s="178"/>
      <c r="P115" s="178"/>
      <c r="Q115" s="181"/>
      <c r="R115" s="181"/>
      <c r="S115" s="178"/>
      <c r="T115" s="178"/>
      <c r="U115" s="178"/>
      <c r="V115" s="178"/>
    </row>
    <row r="116" spans="2:22">
      <c r="B116" s="178"/>
      <c r="C116" s="178"/>
      <c r="D116" s="237"/>
      <c r="E116" s="178"/>
      <c r="F116" s="179"/>
      <c r="G116" s="178"/>
      <c r="H116" s="178"/>
      <c r="I116" s="178"/>
      <c r="J116" s="178"/>
      <c r="K116" s="178"/>
      <c r="L116" s="178"/>
      <c r="M116" s="180"/>
      <c r="N116" s="180"/>
      <c r="O116" s="178"/>
      <c r="P116" s="178"/>
      <c r="Q116" s="181"/>
      <c r="R116" s="181"/>
      <c r="S116" s="178"/>
      <c r="T116" s="178"/>
      <c r="U116" s="178"/>
      <c r="V116" s="178"/>
    </row>
    <row r="117" spans="2:22">
      <c r="B117" s="178"/>
      <c r="C117" s="178"/>
      <c r="D117" s="237"/>
      <c r="E117" s="178"/>
      <c r="F117" s="179"/>
      <c r="G117" s="178"/>
      <c r="H117" s="178"/>
      <c r="I117" s="178"/>
      <c r="J117" s="178"/>
      <c r="K117" s="178"/>
      <c r="L117" s="178"/>
      <c r="M117" s="180"/>
      <c r="N117" s="180"/>
      <c r="O117" s="178"/>
      <c r="P117" s="178"/>
      <c r="Q117" s="181"/>
      <c r="R117" s="181"/>
      <c r="S117" s="178"/>
      <c r="T117" s="178"/>
      <c r="U117" s="178"/>
      <c r="V117" s="178"/>
    </row>
    <row r="118" spans="2:22">
      <c r="B118" s="178"/>
      <c r="C118" s="178"/>
      <c r="D118" s="237"/>
      <c r="E118" s="178"/>
      <c r="F118" s="179"/>
      <c r="G118" s="178"/>
      <c r="H118" s="178"/>
      <c r="I118" s="178"/>
      <c r="J118" s="178"/>
      <c r="K118" s="178"/>
      <c r="L118" s="178"/>
      <c r="M118" s="180"/>
      <c r="N118" s="180"/>
      <c r="O118" s="178"/>
      <c r="P118" s="178"/>
      <c r="Q118" s="181"/>
      <c r="R118" s="181"/>
      <c r="S118" s="178"/>
      <c r="T118" s="178"/>
      <c r="U118" s="178"/>
      <c r="V118" s="178"/>
    </row>
    <row r="119" spans="2:22">
      <c r="B119" s="178"/>
      <c r="C119" s="178"/>
      <c r="D119" s="237"/>
      <c r="E119" s="178"/>
      <c r="F119" s="179"/>
      <c r="G119" s="178"/>
      <c r="H119" s="178"/>
      <c r="I119" s="178"/>
      <c r="J119" s="178"/>
      <c r="K119" s="178"/>
      <c r="L119" s="178"/>
      <c r="M119" s="180"/>
      <c r="N119" s="180"/>
      <c r="O119" s="178"/>
      <c r="P119" s="178"/>
      <c r="Q119" s="181"/>
      <c r="R119" s="181"/>
      <c r="S119" s="178"/>
      <c r="T119" s="178"/>
      <c r="U119" s="178"/>
      <c r="V119" s="178"/>
    </row>
    <row r="120" spans="2:22">
      <c r="B120" s="178"/>
      <c r="C120" s="178"/>
      <c r="D120" s="237"/>
      <c r="E120" s="178"/>
      <c r="F120" s="179"/>
      <c r="G120" s="178"/>
      <c r="H120" s="178"/>
      <c r="I120" s="178"/>
      <c r="J120" s="178"/>
      <c r="K120" s="178"/>
      <c r="L120" s="178"/>
      <c r="M120" s="180"/>
      <c r="N120" s="180"/>
      <c r="O120" s="178"/>
      <c r="P120" s="178"/>
      <c r="Q120" s="181"/>
      <c r="R120" s="181"/>
      <c r="S120" s="178"/>
      <c r="T120" s="178"/>
      <c r="U120" s="178"/>
      <c r="V120" s="178"/>
    </row>
    <row r="121" spans="2:22">
      <c r="B121" s="178"/>
      <c r="C121" s="178"/>
      <c r="D121" s="237"/>
      <c r="E121" s="178"/>
      <c r="F121" s="179"/>
      <c r="G121" s="178"/>
      <c r="H121" s="178"/>
      <c r="I121" s="178"/>
      <c r="J121" s="178"/>
      <c r="K121" s="178"/>
      <c r="L121" s="178"/>
      <c r="M121" s="180"/>
      <c r="N121" s="180"/>
      <c r="O121" s="178"/>
      <c r="P121" s="178"/>
      <c r="Q121" s="181"/>
      <c r="R121" s="181"/>
      <c r="S121" s="178"/>
      <c r="T121" s="178"/>
      <c r="U121" s="178"/>
      <c r="V121" s="178"/>
    </row>
    <row r="122" spans="2:22">
      <c r="B122" s="178"/>
      <c r="C122" s="178"/>
      <c r="D122" s="237"/>
      <c r="E122" s="178"/>
      <c r="F122" s="179"/>
      <c r="G122" s="178"/>
      <c r="H122" s="178"/>
      <c r="I122" s="178"/>
      <c r="J122" s="178"/>
      <c r="K122" s="178"/>
      <c r="L122" s="178"/>
      <c r="M122" s="180"/>
      <c r="N122" s="180"/>
      <c r="O122" s="178"/>
      <c r="P122" s="178"/>
      <c r="Q122" s="181"/>
      <c r="R122" s="181"/>
      <c r="S122" s="178"/>
      <c r="T122" s="178"/>
      <c r="U122" s="178"/>
      <c r="V122" s="178"/>
    </row>
    <row r="123" spans="2:22">
      <c r="B123" s="178"/>
      <c r="C123" s="178"/>
      <c r="D123" s="237"/>
      <c r="E123" s="178"/>
      <c r="F123" s="179"/>
      <c r="G123" s="178"/>
      <c r="H123" s="178"/>
      <c r="I123" s="178"/>
      <c r="J123" s="178"/>
      <c r="K123" s="178"/>
      <c r="L123" s="178"/>
      <c r="M123" s="180"/>
      <c r="N123" s="180"/>
      <c r="O123" s="178"/>
      <c r="P123" s="178"/>
      <c r="Q123" s="181"/>
      <c r="R123" s="181"/>
      <c r="S123" s="178"/>
      <c r="T123" s="178"/>
      <c r="U123" s="178"/>
      <c r="V123" s="178"/>
    </row>
    <row r="124" spans="2:22">
      <c r="B124" s="178"/>
      <c r="C124" s="178"/>
      <c r="D124" s="237"/>
      <c r="E124" s="178"/>
      <c r="F124" s="179"/>
      <c r="G124" s="178"/>
      <c r="H124" s="178"/>
      <c r="I124" s="178"/>
      <c r="J124" s="178"/>
      <c r="K124" s="178"/>
      <c r="L124" s="178"/>
      <c r="M124" s="180"/>
      <c r="N124" s="180"/>
      <c r="O124" s="178"/>
      <c r="P124" s="178"/>
      <c r="Q124" s="181"/>
      <c r="R124" s="181"/>
      <c r="S124" s="178"/>
      <c r="T124" s="178"/>
      <c r="U124" s="178"/>
      <c r="V124" s="178"/>
    </row>
    <row r="125" spans="2:22">
      <c r="B125" s="178"/>
      <c r="C125" s="178"/>
      <c r="D125" s="237"/>
      <c r="E125" s="178"/>
      <c r="F125" s="179"/>
      <c r="G125" s="178"/>
      <c r="H125" s="178"/>
      <c r="I125" s="178"/>
      <c r="J125" s="178"/>
      <c r="K125" s="178"/>
      <c r="L125" s="178"/>
      <c r="M125" s="180"/>
      <c r="N125" s="180"/>
      <c r="O125" s="178"/>
      <c r="P125" s="178"/>
      <c r="Q125" s="181"/>
      <c r="R125" s="181"/>
      <c r="S125" s="178"/>
      <c r="T125" s="178"/>
      <c r="U125" s="178"/>
      <c r="V125" s="178"/>
    </row>
    <row r="126" spans="2:22">
      <c r="B126" s="178"/>
      <c r="C126" s="178"/>
      <c r="D126" s="237"/>
      <c r="E126" s="178"/>
      <c r="F126" s="179"/>
      <c r="G126" s="178"/>
      <c r="H126" s="178"/>
      <c r="I126" s="178"/>
      <c r="J126" s="178"/>
      <c r="K126" s="178"/>
      <c r="L126" s="178"/>
      <c r="M126" s="180"/>
      <c r="N126" s="180"/>
      <c r="O126" s="178"/>
      <c r="P126" s="178"/>
      <c r="Q126" s="181"/>
      <c r="R126" s="181"/>
      <c r="S126" s="178"/>
      <c r="T126" s="178"/>
      <c r="U126" s="178"/>
      <c r="V126" s="178"/>
    </row>
    <row r="127" spans="2:22">
      <c r="B127" s="178"/>
      <c r="C127" s="178"/>
      <c r="D127" s="237"/>
      <c r="E127" s="178"/>
      <c r="F127" s="179"/>
      <c r="G127" s="178"/>
      <c r="H127" s="178"/>
      <c r="I127" s="178"/>
      <c r="J127" s="178"/>
      <c r="K127" s="178"/>
      <c r="L127" s="178"/>
      <c r="M127" s="180"/>
      <c r="N127" s="180"/>
      <c r="O127" s="178"/>
      <c r="P127" s="178"/>
      <c r="Q127" s="181"/>
      <c r="R127" s="181"/>
      <c r="S127" s="178"/>
      <c r="T127" s="178"/>
      <c r="U127" s="178"/>
      <c r="V127" s="178"/>
    </row>
    <row r="128" spans="2:22">
      <c r="B128" s="178"/>
      <c r="C128" s="178"/>
      <c r="D128" s="237"/>
      <c r="E128" s="178"/>
      <c r="F128" s="179"/>
      <c r="G128" s="178"/>
      <c r="H128" s="178"/>
      <c r="I128" s="178"/>
      <c r="J128" s="178"/>
      <c r="K128" s="178"/>
      <c r="L128" s="178"/>
      <c r="M128" s="180"/>
      <c r="N128" s="180"/>
      <c r="O128" s="178"/>
      <c r="P128" s="178"/>
      <c r="Q128" s="181"/>
      <c r="R128" s="181"/>
      <c r="S128" s="178"/>
      <c r="T128" s="178"/>
      <c r="U128" s="178"/>
      <c r="V128" s="178"/>
    </row>
    <row r="129" spans="2:22">
      <c r="B129" s="178"/>
      <c r="C129" s="178"/>
      <c r="D129" s="237"/>
      <c r="E129" s="178"/>
      <c r="F129" s="179"/>
      <c r="G129" s="178"/>
      <c r="H129" s="178"/>
      <c r="I129" s="178"/>
      <c r="J129" s="178"/>
      <c r="K129" s="178"/>
      <c r="L129" s="178"/>
      <c r="M129" s="180"/>
      <c r="N129" s="180"/>
      <c r="O129" s="178"/>
      <c r="P129" s="178"/>
      <c r="Q129" s="181"/>
      <c r="R129" s="181"/>
      <c r="S129" s="178"/>
      <c r="T129" s="178"/>
      <c r="U129" s="178"/>
      <c r="V129" s="178"/>
    </row>
    <row r="130" spans="2:22">
      <c r="B130" s="178"/>
      <c r="C130" s="178"/>
      <c r="D130" s="237"/>
      <c r="E130" s="178"/>
      <c r="F130" s="179"/>
      <c r="G130" s="178"/>
      <c r="H130" s="178"/>
      <c r="I130" s="178"/>
      <c r="J130" s="178"/>
      <c r="K130" s="178"/>
      <c r="L130" s="178"/>
      <c r="M130" s="180"/>
      <c r="N130" s="180"/>
      <c r="O130" s="178"/>
      <c r="P130" s="178"/>
      <c r="Q130" s="181"/>
      <c r="R130" s="181"/>
      <c r="S130" s="178"/>
      <c r="T130" s="178"/>
      <c r="U130" s="178"/>
      <c r="V130" s="178"/>
    </row>
    <row r="131" spans="2:22">
      <c r="B131" s="178"/>
      <c r="C131" s="178"/>
      <c r="D131" s="237"/>
      <c r="E131" s="178"/>
      <c r="F131" s="179"/>
      <c r="G131" s="178"/>
      <c r="H131" s="178"/>
      <c r="I131" s="178"/>
      <c r="J131" s="178"/>
      <c r="K131" s="178"/>
      <c r="L131" s="178"/>
      <c r="M131" s="180"/>
      <c r="N131" s="180"/>
      <c r="O131" s="178"/>
      <c r="P131" s="178"/>
      <c r="Q131" s="181"/>
      <c r="R131" s="181"/>
      <c r="S131" s="178"/>
      <c r="T131" s="178"/>
      <c r="U131" s="178"/>
      <c r="V131" s="178"/>
    </row>
    <row r="132" spans="2:22">
      <c r="B132" s="178"/>
      <c r="C132" s="178"/>
      <c r="D132" s="237"/>
      <c r="E132" s="178"/>
      <c r="F132" s="179"/>
      <c r="G132" s="178"/>
      <c r="H132" s="178"/>
      <c r="I132" s="178"/>
      <c r="J132" s="178"/>
      <c r="K132" s="178"/>
      <c r="L132" s="178"/>
      <c r="M132" s="180"/>
      <c r="N132" s="180"/>
      <c r="O132" s="178"/>
      <c r="P132" s="178"/>
      <c r="Q132" s="181"/>
      <c r="R132" s="181"/>
      <c r="S132" s="178"/>
      <c r="T132" s="178"/>
      <c r="U132" s="178"/>
      <c r="V132" s="178"/>
    </row>
    <row r="133" spans="2:22">
      <c r="B133" s="178"/>
      <c r="C133" s="178"/>
      <c r="D133" s="237"/>
      <c r="E133" s="178"/>
      <c r="F133" s="179"/>
      <c r="G133" s="178"/>
      <c r="H133" s="178"/>
      <c r="I133" s="178"/>
      <c r="J133" s="178"/>
      <c r="K133" s="178"/>
      <c r="L133" s="178"/>
      <c r="M133" s="180"/>
      <c r="N133" s="180"/>
      <c r="O133" s="178"/>
      <c r="P133" s="178"/>
      <c r="Q133" s="181"/>
      <c r="R133" s="181"/>
      <c r="S133" s="178"/>
      <c r="T133" s="178"/>
      <c r="U133" s="178"/>
      <c r="V133" s="178"/>
    </row>
    <row r="134" spans="2:22">
      <c r="B134" s="178"/>
      <c r="C134" s="178"/>
      <c r="D134" s="237"/>
      <c r="E134" s="178"/>
      <c r="F134" s="179"/>
      <c r="G134" s="178"/>
      <c r="H134" s="178"/>
      <c r="I134" s="178"/>
      <c r="J134" s="178"/>
      <c r="K134" s="178"/>
      <c r="L134" s="178"/>
      <c r="M134" s="180"/>
      <c r="N134" s="180"/>
      <c r="O134" s="178"/>
      <c r="P134" s="178"/>
      <c r="Q134" s="181"/>
      <c r="R134" s="181"/>
      <c r="S134" s="178"/>
      <c r="T134" s="178"/>
      <c r="U134" s="178"/>
      <c r="V134" s="178"/>
    </row>
    <row r="135" spans="2:22">
      <c r="B135" s="178"/>
      <c r="C135" s="178"/>
      <c r="D135" s="237"/>
      <c r="E135" s="178"/>
      <c r="F135" s="179"/>
      <c r="G135" s="178"/>
      <c r="H135" s="178"/>
      <c r="I135" s="178"/>
      <c r="J135" s="178"/>
      <c r="K135" s="178"/>
      <c r="L135" s="178"/>
      <c r="M135" s="180"/>
      <c r="N135" s="180"/>
      <c r="O135" s="178"/>
      <c r="P135" s="178"/>
      <c r="Q135" s="181"/>
      <c r="R135" s="181"/>
      <c r="S135" s="178"/>
      <c r="T135" s="178"/>
      <c r="U135" s="178"/>
      <c r="V135" s="178"/>
    </row>
    <row r="136" spans="2:22">
      <c r="B136" s="178"/>
      <c r="C136" s="178"/>
      <c r="D136" s="237"/>
      <c r="E136" s="178"/>
      <c r="F136" s="179"/>
      <c r="G136" s="178"/>
      <c r="H136" s="178"/>
      <c r="I136" s="178"/>
      <c r="J136" s="178"/>
      <c r="K136" s="178"/>
      <c r="L136" s="178"/>
      <c r="M136" s="180"/>
      <c r="N136" s="180"/>
      <c r="O136" s="178"/>
      <c r="P136" s="178"/>
      <c r="Q136" s="181"/>
      <c r="R136" s="181"/>
      <c r="S136" s="178"/>
      <c r="T136" s="178"/>
      <c r="U136" s="178"/>
      <c r="V136" s="178"/>
    </row>
    <row r="137" spans="2:22">
      <c r="B137" s="178"/>
      <c r="C137" s="178"/>
      <c r="D137" s="237"/>
      <c r="E137" s="178"/>
      <c r="F137" s="179"/>
      <c r="G137" s="178"/>
      <c r="H137" s="178"/>
      <c r="I137" s="178"/>
      <c r="J137" s="178"/>
      <c r="K137" s="178"/>
      <c r="L137" s="178"/>
      <c r="M137" s="180"/>
      <c r="N137" s="180"/>
      <c r="O137" s="178"/>
      <c r="P137" s="178"/>
      <c r="Q137" s="181"/>
      <c r="R137" s="181"/>
      <c r="S137" s="178"/>
      <c r="T137" s="178"/>
      <c r="U137" s="178"/>
      <c r="V137" s="178"/>
    </row>
    <row r="138" spans="2:22">
      <c r="B138" s="178"/>
      <c r="C138" s="178"/>
      <c r="D138" s="237"/>
      <c r="E138" s="178"/>
      <c r="F138" s="179"/>
      <c r="G138" s="178"/>
      <c r="H138" s="178"/>
      <c r="I138" s="178"/>
      <c r="J138" s="178"/>
      <c r="K138" s="178"/>
      <c r="L138" s="178"/>
      <c r="M138" s="180"/>
      <c r="N138" s="180"/>
      <c r="O138" s="178"/>
      <c r="P138" s="178"/>
      <c r="Q138" s="181"/>
      <c r="R138" s="181"/>
      <c r="S138" s="178"/>
      <c r="T138" s="178"/>
      <c r="U138" s="178"/>
      <c r="V138" s="178"/>
    </row>
    <row r="139" spans="2:22">
      <c r="B139" s="178"/>
      <c r="C139" s="178"/>
      <c r="D139" s="237"/>
      <c r="E139" s="178"/>
      <c r="F139" s="179"/>
      <c r="G139" s="178"/>
      <c r="H139" s="178"/>
      <c r="I139" s="178"/>
      <c r="J139" s="178"/>
      <c r="K139" s="178"/>
      <c r="L139" s="178"/>
      <c r="M139" s="180"/>
      <c r="N139" s="180"/>
      <c r="O139" s="178"/>
      <c r="P139" s="178"/>
      <c r="Q139" s="181"/>
      <c r="R139" s="181"/>
      <c r="S139" s="178"/>
      <c r="T139" s="178"/>
      <c r="U139" s="178"/>
      <c r="V139" s="178"/>
    </row>
    <row r="140" spans="2:22">
      <c r="B140" s="178"/>
      <c r="C140" s="178"/>
      <c r="D140" s="237"/>
      <c r="E140" s="178"/>
      <c r="F140" s="179"/>
      <c r="G140" s="178"/>
      <c r="H140" s="178"/>
      <c r="I140" s="178"/>
      <c r="J140" s="178"/>
      <c r="K140" s="178"/>
      <c r="L140" s="178"/>
      <c r="M140" s="180"/>
      <c r="N140" s="180"/>
      <c r="O140" s="178"/>
      <c r="P140" s="178"/>
      <c r="Q140" s="181"/>
      <c r="R140" s="181"/>
      <c r="S140" s="178"/>
      <c r="T140" s="178"/>
      <c r="U140" s="178"/>
      <c r="V140" s="178"/>
    </row>
    <row r="141" spans="2:22">
      <c r="B141" s="178"/>
      <c r="C141" s="178"/>
      <c r="D141" s="237"/>
      <c r="E141" s="178"/>
      <c r="F141" s="179"/>
      <c r="G141" s="178"/>
      <c r="H141" s="178"/>
      <c r="I141" s="178"/>
      <c r="J141" s="178"/>
      <c r="K141" s="178"/>
      <c r="L141" s="178"/>
      <c r="M141" s="180"/>
      <c r="N141" s="180"/>
      <c r="O141" s="178"/>
      <c r="P141" s="178"/>
      <c r="Q141" s="181"/>
      <c r="R141" s="181"/>
      <c r="S141" s="178"/>
      <c r="T141" s="178"/>
      <c r="U141" s="178"/>
      <c r="V141" s="178"/>
    </row>
    <row r="142" spans="2:22">
      <c r="B142" s="178"/>
      <c r="C142" s="178"/>
      <c r="D142" s="237"/>
      <c r="E142" s="178"/>
      <c r="F142" s="179"/>
      <c r="G142" s="178"/>
      <c r="H142" s="178"/>
      <c r="I142" s="178"/>
      <c r="J142" s="178"/>
      <c r="K142" s="178"/>
      <c r="L142" s="178"/>
      <c r="M142" s="180"/>
      <c r="N142" s="180"/>
      <c r="O142" s="178"/>
      <c r="P142" s="178"/>
      <c r="Q142" s="181"/>
      <c r="R142" s="181"/>
      <c r="S142" s="178"/>
      <c r="T142" s="178"/>
      <c r="U142" s="178"/>
      <c r="V142" s="178"/>
    </row>
    <row r="143" spans="2:22">
      <c r="B143" s="178"/>
      <c r="C143" s="178"/>
      <c r="D143" s="237"/>
      <c r="E143" s="178"/>
      <c r="F143" s="179"/>
      <c r="G143" s="178"/>
      <c r="H143" s="178"/>
      <c r="I143" s="178"/>
      <c r="J143" s="178"/>
      <c r="K143" s="178"/>
      <c r="L143" s="178"/>
      <c r="M143" s="180"/>
      <c r="N143" s="180"/>
      <c r="O143" s="178"/>
      <c r="P143" s="178"/>
      <c r="Q143" s="181"/>
      <c r="R143" s="181"/>
      <c r="S143" s="178"/>
      <c r="T143" s="178"/>
      <c r="U143" s="178"/>
      <c r="V143" s="178"/>
    </row>
    <row r="144" spans="2:22">
      <c r="B144" s="178"/>
      <c r="C144" s="178"/>
      <c r="D144" s="237"/>
      <c r="E144" s="178"/>
      <c r="F144" s="179"/>
      <c r="G144" s="178"/>
      <c r="H144" s="178"/>
      <c r="I144" s="178"/>
      <c r="J144" s="178"/>
      <c r="K144" s="178"/>
      <c r="L144" s="178"/>
      <c r="M144" s="180"/>
      <c r="N144" s="180"/>
      <c r="O144" s="178"/>
      <c r="P144" s="178"/>
      <c r="Q144" s="181"/>
      <c r="R144" s="181"/>
      <c r="S144" s="178"/>
      <c r="T144" s="178"/>
      <c r="U144" s="178"/>
      <c r="V144" s="178"/>
    </row>
    <row r="145" spans="2:22">
      <c r="B145" s="178"/>
      <c r="C145" s="178"/>
      <c r="D145" s="237"/>
      <c r="E145" s="178"/>
      <c r="F145" s="179"/>
      <c r="G145" s="178"/>
      <c r="H145" s="178"/>
      <c r="I145" s="178"/>
      <c r="J145" s="178"/>
      <c r="K145" s="178"/>
      <c r="L145" s="178"/>
      <c r="M145" s="180"/>
      <c r="N145" s="180"/>
      <c r="O145" s="178"/>
      <c r="P145" s="178"/>
      <c r="Q145" s="181"/>
      <c r="R145" s="181"/>
      <c r="S145" s="178"/>
      <c r="T145" s="178"/>
      <c r="U145" s="178"/>
      <c r="V145" s="178"/>
    </row>
    <row r="146" spans="2:22">
      <c r="B146" s="178"/>
      <c r="C146" s="178"/>
      <c r="D146" s="237"/>
      <c r="E146" s="178"/>
      <c r="F146" s="179"/>
      <c r="G146" s="178"/>
      <c r="H146" s="178"/>
      <c r="I146" s="178"/>
      <c r="J146" s="178"/>
      <c r="K146" s="178"/>
      <c r="L146" s="178"/>
      <c r="M146" s="180"/>
      <c r="N146" s="180"/>
      <c r="O146" s="178"/>
      <c r="P146" s="178"/>
      <c r="Q146" s="181"/>
      <c r="R146" s="181"/>
      <c r="S146" s="178"/>
      <c r="T146" s="178"/>
      <c r="U146" s="178"/>
      <c r="V146" s="178"/>
    </row>
    <row r="147" spans="2:22">
      <c r="B147" s="178"/>
      <c r="C147" s="178"/>
      <c r="D147" s="237"/>
      <c r="E147" s="178"/>
      <c r="F147" s="179"/>
      <c r="G147" s="178"/>
      <c r="H147" s="178"/>
      <c r="I147" s="178"/>
      <c r="J147" s="178"/>
      <c r="K147" s="178"/>
      <c r="L147" s="178"/>
      <c r="M147" s="180"/>
      <c r="N147" s="180"/>
      <c r="O147" s="178"/>
      <c r="P147" s="178"/>
      <c r="Q147" s="181"/>
      <c r="R147" s="181"/>
      <c r="S147" s="178"/>
      <c r="T147" s="178"/>
      <c r="U147" s="178"/>
      <c r="V147" s="178"/>
    </row>
    <row r="148" spans="2:22">
      <c r="B148" s="178"/>
      <c r="C148" s="178"/>
      <c r="D148" s="237"/>
      <c r="E148" s="178"/>
      <c r="F148" s="179"/>
      <c r="G148" s="178"/>
      <c r="H148" s="178"/>
      <c r="I148" s="178"/>
      <c r="J148" s="178"/>
      <c r="K148" s="178"/>
      <c r="L148" s="178"/>
      <c r="M148" s="180"/>
      <c r="N148" s="180"/>
      <c r="O148" s="178"/>
      <c r="P148" s="178"/>
      <c r="Q148" s="181"/>
      <c r="R148" s="181"/>
      <c r="S148" s="178"/>
      <c r="T148" s="178"/>
      <c r="U148" s="178"/>
      <c r="V148" s="178"/>
    </row>
    <row r="149" spans="2:22">
      <c r="B149" s="178"/>
      <c r="C149" s="178"/>
      <c r="D149" s="237"/>
      <c r="E149" s="178"/>
      <c r="F149" s="179"/>
      <c r="G149" s="178"/>
      <c r="H149" s="178"/>
      <c r="I149" s="178"/>
      <c r="J149" s="178"/>
      <c r="K149" s="178"/>
      <c r="L149" s="178"/>
      <c r="M149" s="180"/>
      <c r="N149" s="180"/>
      <c r="O149" s="178"/>
      <c r="P149" s="178"/>
      <c r="Q149" s="181"/>
      <c r="R149" s="181"/>
      <c r="S149" s="178"/>
      <c r="T149" s="178"/>
      <c r="U149" s="178"/>
      <c r="V149" s="178"/>
    </row>
    <row r="150" spans="2:22">
      <c r="B150" s="178"/>
      <c r="C150" s="178"/>
      <c r="D150" s="237"/>
      <c r="E150" s="178"/>
      <c r="F150" s="179"/>
      <c r="G150" s="178"/>
      <c r="H150" s="178"/>
      <c r="I150" s="178"/>
      <c r="J150" s="178"/>
      <c r="K150" s="178"/>
      <c r="L150" s="178"/>
      <c r="M150" s="180"/>
      <c r="N150" s="180"/>
      <c r="O150" s="178"/>
      <c r="P150" s="178"/>
      <c r="Q150" s="181"/>
      <c r="R150" s="181"/>
      <c r="S150" s="178"/>
      <c r="T150" s="178"/>
      <c r="U150" s="178"/>
      <c r="V150" s="178"/>
    </row>
    <row r="151" spans="2:22">
      <c r="B151" s="178"/>
      <c r="C151" s="178"/>
      <c r="D151" s="237"/>
      <c r="E151" s="178"/>
      <c r="F151" s="179"/>
      <c r="G151" s="178"/>
      <c r="H151" s="178"/>
      <c r="I151" s="178"/>
      <c r="J151" s="178"/>
      <c r="K151" s="178"/>
      <c r="L151" s="178"/>
      <c r="M151" s="180"/>
      <c r="N151" s="180"/>
      <c r="O151" s="178"/>
      <c r="P151" s="178"/>
      <c r="Q151" s="181"/>
      <c r="R151" s="181"/>
      <c r="S151" s="178"/>
      <c r="T151" s="178"/>
      <c r="U151" s="178"/>
      <c r="V151" s="178"/>
    </row>
    <row r="152" spans="2:22">
      <c r="B152" s="178"/>
      <c r="C152" s="178"/>
      <c r="D152" s="237"/>
      <c r="E152" s="178"/>
      <c r="F152" s="179"/>
      <c r="G152" s="178"/>
      <c r="H152" s="178"/>
      <c r="I152" s="178"/>
      <c r="J152" s="178"/>
      <c r="K152" s="178"/>
      <c r="L152" s="178"/>
      <c r="M152" s="180"/>
      <c r="N152" s="180"/>
      <c r="O152" s="178"/>
      <c r="P152" s="178"/>
      <c r="Q152" s="181"/>
      <c r="R152" s="181"/>
      <c r="S152" s="178"/>
      <c r="T152" s="178"/>
      <c r="U152" s="178"/>
      <c r="V152" s="178"/>
    </row>
    <row r="153" spans="2:22">
      <c r="B153" s="178"/>
      <c r="C153" s="178"/>
      <c r="D153" s="237"/>
      <c r="E153" s="178"/>
      <c r="F153" s="179"/>
      <c r="G153" s="178"/>
      <c r="H153" s="178"/>
      <c r="I153" s="178"/>
      <c r="J153" s="178"/>
      <c r="K153" s="178"/>
      <c r="L153" s="178"/>
      <c r="M153" s="180"/>
      <c r="N153" s="180"/>
      <c r="O153" s="178"/>
      <c r="P153" s="178"/>
      <c r="Q153" s="181"/>
      <c r="R153" s="181"/>
      <c r="S153" s="178"/>
      <c r="T153" s="178"/>
      <c r="U153" s="178"/>
      <c r="V153" s="178"/>
    </row>
    <row r="154" spans="2:22">
      <c r="B154" s="178"/>
      <c r="C154" s="178"/>
      <c r="D154" s="237"/>
      <c r="E154" s="178"/>
      <c r="F154" s="179"/>
      <c r="G154" s="178"/>
      <c r="H154" s="178"/>
      <c r="I154" s="178"/>
      <c r="J154" s="178"/>
      <c r="K154" s="178"/>
      <c r="L154" s="178"/>
      <c r="M154" s="180"/>
      <c r="N154" s="180"/>
      <c r="O154" s="178"/>
      <c r="P154" s="178"/>
      <c r="Q154" s="181"/>
      <c r="R154" s="181"/>
      <c r="S154" s="178"/>
      <c r="T154" s="178"/>
      <c r="U154" s="178"/>
      <c r="V154" s="178"/>
    </row>
    <row r="155" spans="2:22">
      <c r="B155" s="178"/>
      <c r="C155" s="178"/>
      <c r="D155" s="237"/>
      <c r="E155" s="178"/>
      <c r="F155" s="179"/>
      <c r="G155" s="178"/>
      <c r="H155" s="178"/>
      <c r="I155" s="178"/>
      <c r="J155" s="178"/>
      <c r="K155" s="178"/>
      <c r="L155" s="178"/>
      <c r="M155" s="180"/>
      <c r="N155" s="180"/>
      <c r="O155" s="178"/>
      <c r="P155" s="178"/>
      <c r="Q155" s="181"/>
      <c r="R155" s="181"/>
      <c r="S155" s="178"/>
      <c r="T155" s="178"/>
      <c r="U155" s="178"/>
      <c r="V155" s="178"/>
    </row>
    <row r="156" spans="2:22">
      <c r="B156" s="178"/>
      <c r="C156" s="178"/>
      <c r="D156" s="237"/>
      <c r="E156" s="178"/>
      <c r="F156" s="179"/>
      <c r="G156" s="178"/>
      <c r="H156" s="178"/>
      <c r="I156" s="178"/>
      <c r="J156" s="178"/>
      <c r="K156" s="178"/>
      <c r="L156" s="178"/>
      <c r="M156" s="180"/>
      <c r="N156" s="180"/>
      <c r="O156" s="178"/>
      <c r="P156" s="178"/>
      <c r="Q156" s="181"/>
      <c r="R156" s="181"/>
      <c r="S156" s="178"/>
      <c r="T156" s="178"/>
      <c r="U156" s="178"/>
      <c r="V156" s="178"/>
    </row>
    <row r="157" spans="2:22">
      <c r="B157" s="178"/>
      <c r="C157" s="178"/>
      <c r="D157" s="237"/>
      <c r="E157" s="178"/>
      <c r="F157" s="179"/>
      <c r="G157" s="178"/>
      <c r="H157" s="178"/>
      <c r="I157" s="178"/>
      <c r="J157" s="178"/>
      <c r="K157" s="178"/>
      <c r="L157" s="178"/>
      <c r="M157" s="180"/>
      <c r="N157" s="180"/>
      <c r="O157" s="178"/>
      <c r="P157" s="178"/>
      <c r="Q157" s="181"/>
      <c r="R157" s="181"/>
      <c r="S157" s="178"/>
      <c r="T157" s="178"/>
      <c r="U157" s="178"/>
      <c r="V157" s="178"/>
    </row>
    <row r="158" spans="2:22">
      <c r="B158" s="178"/>
      <c r="C158" s="178"/>
      <c r="D158" s="237"/>
      <c r="E158" s="178"/>
      <c r="F158" s="179"/>
      <c r="G158" s="178"/>
      <c r="H158" s="178"/>
      <c r="I158" s="178"/>
      <c r="J158" s="178"/>
      <c r="K158" s="178"/>
      <c r="L158" s="178"/>
      <c r="M158" s="180"/>
      <c r="N158" s="180"/>
      <c r="O158" s="178"/>
      <c r="P158" s="178"/>
      <c r="Q158" s="181"/>
      <c r="R158" s="181"/>
      <c r="S158" s="178"/>
      <c r="T158" s="178"/>
      <c r="U158" s="178"/>
      <c r="V158" s="178"/>
    </row>
    <row r="159" spans="2:22">
      <c r="B159" s="178"/>
      <c r="C159" s="178"/>
      <c r="D159" s="237"/>
      <c r="E159" s="178"/>
      <c r="F159" s="179"/>
      <c r="G159" s="178"/>
      <c r="H159" s="178"/>
      <c r="I159" s="178"/>
      <c r="J159" s="178"/>
      <c r="K159" s="178"/>
      <c r="L159" s="178"/>
      <c r="M159" s="180"/>
      <c r="N159" s="180"/>
      <c r="O159" s="178"/>
      <c r="P159" s="178"/>
      <c r="Q159" s="181"/>
      <c r="R159" s="181"/>
      <c r="S159" s="178"/>
      <c r="T159" s="178"/>
      <c r="U159" s="178"/>
      <c r="V159" s="178"/>
    </row>
    <row r="160" spans="2:22">
      <c r="B160" s="178"/>
      <c r="C160" s="178"/>
      <c r="D160" s="237"/>
      <c r="E160" s="178"/>
      <c r="F160" s="179"/>
      <c r="G160" s="178"/>
      <c r="H160" s="178"/>
      <c r="I160" s="178"/>
      <c r="J160" s="178"/>
      <c r="K160" s="178"/>
      <c r="L160" s="178"/>
      <c r="M160" s="180"/>
      <c r="N160" s="180"/>
      <c r="O160" s="178"/>
      <c r="P160" s="178"/>
      <c r="Q160" s="181"/>
      <c r="R160" s="181"/>
      <c r="S160" s="178"/>
      <c r="T160" s="178"/>
      <c r="U160" s="178"/>
      <c r="V160" s="178"/>
    </row>
    <row r="161" spans="2:22">
      <c r="B161" s="178"/>
      <c r="C161" s="178"/>
      <c r="D161" s="237"/>
      <c r="E161" s="178"/>
      <c r="F161" s="179"/>
      <c r="G161" s="178"/>
      <c r="H161" s="178"/>
      <c r="I161" s="178"/>
      <c r="J161" s="178"/>
      <c r="K161" s="178"/>
      <c r="L161" s="178"/>
      <c r="M161" s="180"/>
      <c r="N161" s="180"/>
      <c r="O161" s="178"/>
      <c r="P161" s="178"/>
      <c r="Q161" s="181"/>
      <c r="R161" s="181"/>
      <c r="S161" s="178"/>
      <c r="T161" s="178"/>
      <c r="U161" s="178"/>
      <c r="V161" s="178"/>
    </row>
    <row r="162" spans="2:22">
      <c r="B162" s="178"/>
      <c r="C162" s="178"/>
      <c r="D162" s="237"/>
      <c r="E162" s="178"/>
      <c r="F162" s="179"/>
      <c r="G162" s="178"/>
      <c r="H162" s="178"/>
      <c r="I162" s="178"/>
      <c r="J162" s="178"/>
      <c r="K162" s="178"/>
      <c r="L162" s="178"/>
      <c r="M162" s="180"/>
      <c r="N162" s="180"/>
      <c r="O162" s="178"/>
      <c r="P162" s="178"/>
      <c r="Q162" s="181"/>
      <c r="R162" s="181"/>
      <c r="S162" s="178"/>
      <c r="T162" s="178"/>
      <c r="U162" s="178"/>
      <c r="V162" s="178"/>
    </row>
    <row r="163" spans="2:22">
      <c r="B163" s="178"/>
      <c r="C163" s="178"/>
      <c r="D163" s="237"/>
      <c r="E163" s="178"/>
      <c r="F163" s="179"/>
      <c r="G163" s="178"/>
      <c r="H163" s="178"/>
      <c r="I163" s="178"/>
      <c r="J163" s="178"/>
      <c r="K163" s="178"/>
      <c r="L163" s="178"/>
      <c r="M163" s="180"/>
      <c r="N163" s="180"/>
      <c r="O163" s="178"/>
      <c r="P163" s="178"/>
      <c r="Q163" s="181"/>
      <c r="R163" s="181"/>
      <c r="S163" s="178"/>
      <c r="T163" s="178"/>
      <c r="U163" s="178"/>
      <c r="V163" s="178"/>
    </row>
    <row r="164" spans="2:22">
      <c r="B164" s="178"/>
      <c r="C164" s="178"/>
      <c r="D164" s="237"/>
      <c r="E164" s="178"/>
      <c r="F164" s="179"/>
      <c r="G164" s="178"/>
      <c r="H164" s="178"/>
      <c r="I164" s="178"/>
      <c r="J164" s="178"/>
      <c r="K164" s="178"/>
      <c r="L164" s="178"/>
      <c r="M164" s="180"/>
      <c r="N164" s="180"/>
      <c r="O164" s="178"/>
      <c r="P164" s="178"/>
      <c r="Q164" s="181"/>
      <c r="R164" s="181"/>
      <c r="S164" s="178"/>
      <c r="T164" s="178"/>
      <c r="U164" s="178"/>
      <c r="V164" s="178"/>
    </row>
    <row r="165" spans="2:22">
      <c r="B165" s="178"/>
      <c r="C165" s="178"/>
      <c r="D165" s="237"/>
      <c r="E165" s="178"/>
      <c r="F165" s="179"/>
      <c r="G165" s="178"/>
      <c r="H165" s="178"/>
      <c r="I165" s="178"/>
      <c r="J165" s="178"/>
      <c r="K165" s="178"/>
      <c r="L165" s="178"/>
      <c r="M165" s="180"/>
      <c r="N165" s="180"/>
      <c r="O165" s="178"/>
      <c r="P165" s="178"/>
      <c r="Q165" s="181"/>
      <c r="R165" s="181"/>
      <c r="S165" s="178"/>
      <c r="T165" s="178"/>
      <c r="U165" s="178"/>
      <c r="V165" s="178"/>
    </row>
    <row r="166" spans="2:22">
      <c r="B166" s="178"/>
      <c r="C166" s="178"/>
      <c r="D166" s="237"/>
      <c r="E166" s="178"/>
      <c r="F166" s="179"/>
      <c r="G166" s="178"/>
      <c r="H166" s="178"/>
      <c r="I166" s="178"/>
      <c r="J166" s="178"/>
      <c r="K166" s="178"/>
      <c r="L166" s="178"/>
      <c r="M166" s="180"/>
      <c r="N166" s="180"/>
      <c r="O166" s="178"/>
      <c r="P166" s="178"/>
      <c r="Q166" s="181"/>
      <c r="R166" s="181"/>
      <c r="S166" s="178"/>
      <c r="T166" s="178"/>
      <c r="U166" s="178"/>
      <c r="V166" s="178"/>
    </row>
    <row r="167" spans="2:22">
      <c r="B167" s="178"/>
      <c r="C167" s="178"/>
      <c r="D167" s="237"/>
      <c r="E167" s="178"/>
      <c r="F167" s="179"/>
      <c r="G167" s="178"/>
      <c r="H167" s="178"/>
      <c r="I167" s="178"/>
      <c r="J167" s="178"/>
      <c r="K167" s="178"/>
      <c r="L167" s="178"/>
      <c r="M167" s="180"/>
      <c r="N167" s="180"/>
      <c r="O167" s="178"/>
      <c r="P167" s="178"/>
      <c r="Q167" s="181"/>
      <c r="R167" s="181"/>
      <c r="S167" s="178"/>
      <c r="T167" s="178"/>
      <c r="U167" s="178"/>
      <c r="V167" s="178"/>
    </row>
    <row r="168" spans="2:22">
      <c r="B168" s="178"/>
      <c r="C168" s="178"/>
      <c r="D168" s="237"/>
      <c r="E168" s="178"/>
      <c r="F168" s="179"/>
      <c r="G168" s="178"/>
      <c r="H168" s="178"/>
      <c r="I168" s="178"/>
      <c r="J168" s="178"/>
      <c r="K168" s="178"/>
      <c r="L168" s="178"/>
      <c r="M168" s="180"/>
      <c r="N168" s="180"/>
      <c r="O168" s="178"/>
      <c r="P168" s="178"/>
      <c r="Q168" s="181"/>
      <c r="R168" s="181"/>
      <c r="S168" s="178"/>
      <c r="T168" s="178"/>
      <c r="U168" s="178"/>
      <c r="V168" s="178"/>
    </row>
    <row r="169" spans="2:22">
      <c r="B169" s="178"/>
      <c r="C169" s="178"/>
      <c r="D169" s="237"/>
      <c r="E169" s="178"/>
      <c r="F169" s="179"/>
      <c r="G169" s="178"/>
      <c r="H169" s="178"/>
      <c r="I169" s="178"/>
      <c r="J169" s="178"/>
      <c r="K169" s="178"/>
      <c r="L169" s="178"/>
      <c r="M169" s="180"/>
      <c r="N169" s="180"/>
      <c r="O169" s="178"/>
      <c r="P169" s="178"/>
      <c r="Q169" s="181"/>
      <c r="R169" s="181"/>
      <c r="S169" s="178"/>
      <c r="T169" s="178"/>
      <c r="U169" s="178"/>
      <c r="V169" s="178"/>
    </row>
    <row r="170" spans="2:22">
      <c r="B170" s="178"/>
      <c r="C170" s="178"/>
      <c r="D170" s="237"/>
      <c r="E170" s="178"/>
      <c r="F170" s="179"/>
      <c r="G170" s="178"/>
      <c r="H170" s="178"/>
      <c r="I170" s="178"/>
      <c r="J170" s="178"/>
      <c r="K170" s="178"/>
      <c r="L170" s="178"/>
      <c r="M170" s="180"/>
      <c r="N170" s="180"/>
      <c r="O170" s="178"/>
      <c r="P170" s="178"/>
      <c r="Q170" s="181"/>
      <c r="R170" s="181"/>
      <c r="S170" s="178"/>
      <c r="T170" s="178"/>
      <c r="U170" s="178"/>
      <c r="V170" s="178"/>
    </row>
    <row r="171" spans="2:22">
      <c r="B171" s="178"/>
      <c r="C171" s="178"/>
      <c r="D171" s="237"/>
      <c r="E171" s="178"/>
      <c r="F171" s="179"/>
      <c r="G171" s="178"/>
      <c r="H171" s="178"/>
      <c r="I171" s="178"/>
      <c r="J171" s="178"/>
      <c r="K171" s="178"/>
      <c r="L171" s="178"/>
      <c r="M171" s="180"/>
      <c r="N171" s="180"/>
      <c r="O171" s="178"/>
      <c r="P171" s="178"/>
      <c r="Q171" s="181"/>
      <c r="R171" s="181"/>
      <c r="S171" s="178"/>
      <c r="T171" s="178"/>
      <c r="U171" s="178"/>
      <c r="V171" s="178"/>
    </row>
    <row r="172" spans="2:22">
      <c r="B172" s="178"/>
      <c r="C172" s="178"/>
      <c r="D172" s="237"/>
      <c r="E172" s="178"/>
      <c r="F172" s="179"/>
      <c r="G172" s="178"/>
      <c r="H172" s="178"/>
      <c r="I172" s="178"/>
      <c r="J172" s="178"/>
      <c r="K172" s="178"/>
      <c r="L172" s="178"/>
      <c r="M172" s="180"/>
      <c r="N172" s="180"/>
      <c r="O172" s="178"/>
      <c r="P172" s="178"/>
      <c r="Q172" s="181"/>
      <c r="R172" s="181"/>
      <c r="S172" s="178"/>
      <c r="T172" s="178"/>
      <c r="U172" s="178"/>
      <c r="V172" s="178"/>
    </row>
    <row r="173" spans="2:22">
      <c r="B173" s="178"/>
      <c r="C173" s="178"/>
      <c r="D173" s="237"/>
      <c r="E173" s="178"/>
      <c r="F173" s="179"/>
      <c r="G173" s="178"/>
      <c r="H173" s="178"/>
      <c r="I173" s="178"/>
      <c r="J173" s="178"/>
      <c r="K173" s="178"/>
      <c r="L173" s="178"/>
      <c r="M173" s="180"/>
      <c r="N173" s="180"/>
      <c r="O173" s="178"/>
      <c r="P173" s="178"/>
      <c r="Q173" s="181"/>
      <c r="R173" s="181"/>
      <c r="S173" s="178"/>
      <c r="T173" s="178"/>
      <c r="U173" s="178"/>
      <c r="V173" s="178"/>
    </row>
    <row r="174" spans="2:22">
      <c r="B174" s="178"/>
      <c r="C174" s="178"/>
      <c r="D174" s="237"/>
      <c r="E174" s="178"/>
      <c r="F174" s="179"/>
      <c r="G174" s="178"/>
      <c r="H174" s="178"/>
      <c r="I174" s="178"/>
      <c r="J174" s="178"/>
      <c r="K174" s="178"/>
      <c r="L174" s="178"/>
      <c r="M174" s="180"/>
      <c r="N174" s="180"/>
      <c r="O174" s="178"/>
      <c r="P174" s="178"/>
      <c r="Q174" s="181"/>
      <c r="R174" s="181"/>
      <c r="S174" s="178"/>
      <c r="T174" s="178"/>
      <c r="U174" s="178"/>
      <c r="V174" s="178"/>
    </row>
    <row r="175" spans="2:22">
      <c r="B175" s="178"/>
      <c r="C175" s="178"/>
      <c r="D175" s="237"/>
      <c r="E175" s="178"/>
      <c r="F175" s="179"/>
      <c r="G175" s="178"/>
      <c r="H175" s="178"/>
      <c r="I175" s="178"/>
      <c r="J175" s="178"/>
      <c r="K175" s="178"/>
      <c r="L175" s="178"/>
      <c r="M175" s="180"/>
      <c r="N175" s="180"/>
      <c r="O175" s="178"/>
      <c r="P175" s="178"/>
      <c r="Q175" s="181"/>
      <c r="R175" s="181"/>
      <c r="S175" s="178"/>
      <c r="T175" s="178"/>
      <c r="U175" s="178"/>
      <c r="V175" s="178"/>
    </row>
    <row r="176" spans="2:22">
      <c r="B176" s="178"/>
      <c r="C176" s="178"/>
      <c r="D176" s="237"/>
      <c r="E176" s="178"/>
      <c r="F176" s="179"/>
      <c r="G176" s="178"/>
      <c r="H176" s="178"/>
      <c r="I176" s="178"/>
      <c r="J176" s="178"/>
      <c r="K176" s="178"/>
      <c r="L176" s="178"/>
      <c r="M176" s="180"/>
      <c r="N176" s="180"/>
      <c r="O176" s="178"/>
      <c r="P176" s="178"/>
      <c r="Q176" s="181"/>
      <c r="R176" s="181"/>
      <c r="S176" s="178"/>
      <c r="T176" s="178"/>
      <c r="U176" s="178"/>
      <c r="V176" s="178"/>
    </row>
    <row r="177" spans="2:22">
      <c r="B177" s="178"/>
      <c r="C177" s="178"/>
      <c r="D177" s="237"/>
      <c r="E177" s="178"/>
      <c r="F177" s="179"/>
      <c r="G177" s="178"/>
      <c r="H177" s="178"/>
      <c r="I177" s="178"/>
      <c r="J177" s="178"/>
      <c r="K177" s="178"/>
      <c r="L177" s="178"/>
      <c r="M177" s="180"/>
      <c r="N177" s="180"/>
      <c r="O177" s="178"/>
      <c r="P177" s="178"/>
      <c r="Q177" s="181"/>
      <c r="R177" s="181"/>
      <c r="S177" s="178"/>
      <c r="T177" s="178"/>
      <c r="U177" s="178"/>
      <c r="V177" s="178"/>
    </row>
    <row r="178" spans="2:22">
      <c r="B178" s="178"/>
      <c r="C178" s="178"/>
      <c r="D178" s="237"/>
      <c r="E178" s="178"/>
      <c r="F178" s="179"/>
      <c r="G178" s="178"/>
      <c r="H178" s="178"/>
      <c r="I178" s="178"/>
      <c r="J178" s="178"/>
      <c r="K178" s="178"/>
      <c r="L178" s="178"/>
      <c r="M178" s="180"/>
      <c r="N178" s="180"/>
      <c r="O178" s="178"/>
      <c r="P178" s="178"/>
      <c r="Q178" s="181"/>
      <c r="R178" s="181"/>
      <c r="S178" s="178"/>
      <c r="T178" s="178"/>
      <c r="U178" s="178"/>
      <c r="V178" s="178"/>
    </row>
    <row r="179" spans="2:22">
      <c r="B179" s="178"/>
      <c r="C179" s="178"/>
      <c r="D179" s="237"/>
      <c r="E179" s="178"/>
      <c r="F179" s="179"/>
      <c r="G179" s="178"/>
      <c r="H179" s="178"/>
      <c r="I179" s="178"/>
      <c r="J179" s="178"/>
      <c r="K179" s="178"/>
      <c r="L179" s="178"/>
      <c r="M179" s="180"/>
      <c r="N179" s="180"/>
      <c r="O179" s="178"/>
      <c r="P179" s="178"/>
      <c r="Q179" s="181"/>
      <c r="R179" s="181"/>
      <c r="S179" s="178"/>
      <c r="T179" s="178"/>
      <c r="U179" s="178"/>
      <c r="V179" s="178"/>
    </row>
    <row r="180" spans="2:22">
      <c r="B180" s="178"/>
      <c r="C180" s="178"/>
      <c r="D180" s="237"/>
      <c r="E180" s="178"/>
      <c r="F180" s="179"/>
      <c r="G180" s="178"/>
      <c r="H180" s="178"/>
      <c r="I180" s="178"/>
      <c r="J180" s="178"/>
      <c r="K180" s="178"/>
      <c r="L180" s="178"/>
      <c r="M180" s="180"/>
      <c r="N180" s="180"/>
      <c r="O180" s="178"/>
      <c r="P180" s="178"/>
      <c r="Q180" s="181"/>
      <c r="R180" s="181"/>
      <c r="S180" s="178"/>
      <c r="T180" s="178"/>
      <c r="U180" s="178"/>
      <c r="V180" s="178"/>
    </row>
    <row r="181" spans="2:22">
      <c r="B181" s="178"/>
      <c r="C181" s="178"/>
      <c r="D181" s="237"/>
      <c r="E181" s="178"/>
      <c r="F181" s="179"/>
      <c r="G181" s="178"/>
      <c r="H181" s="178"/>
      <c r="I181" s="178"/>
      <c r="J181" s="178"/>
      <c r="K181" s="178"/>
      <c r="L181" s="178"/>
      <c r="M181" s="180"/>
      <c r="N181" s="180"/>
      <c r="O181" s="178"/>
      <c r="P181" s="178"/>
      <c r="Q181" s="181"/>
      <c r="R181" s="181"/>
      <c r="S181" s="178"/>
      <c r="T181" s="178"/>
      <c r="U181" s="178"/>
      <c r="V181" s="178"/>
    </row>
    <row r="182" spans="2:22">
      <c r="B182" s="178"/>
      <c r="C182" s="178"/>
      <c r="D182" s="237"/>
      <c r="E182" s="178"/>
      <c r="F182" s="179"/>
      <c r="G182" s="178"/>
      <c r="H182" s="178"/>
      <c r="I182" s="178"/>
      <c r="J182" s="178"/>
      <c r="K182" s="178"/>
      <c r="L182" s="178"/>
      <c r="M182" s="180"/>
      <c r="N182" s="180"/>
      <c r="O182" s="178"/>
      <c r="P182" s="178"/>
      <c r="Q182" s="181"/>
      <c r="R182" s="181"/>
      <c r="S182" s="178"/>
      <c r="T182" s="178"/>
      <c r="U182" s="178"/>
      <c r="V182" s="178"/>
    </row>
    <row r="183" spans="2:22">
      <c r="B183" s="178"/>
      <c r="C183" s="178"/>
      <c r="D183" s="237"/>
      <c r="E183" s="178"/>
      <c r="F183" s="179"/>
      <c r="G183" s="178"/>
      <c r="H183" s="178"/>
      <c r="I183" s="178"/>
      <c r="J183" s="178"/>
      <c r="K183" s="178"/>
      <c r="L183" s="178"/>
      <c r="M183" s="180"/>
      <c r="N183" s="180"/>
      <c r="O183" s="178"/>
      <c r="P183" s="178"/>
      <c r="Q183" s="181"/>
      <c r="R183" s="181"/>
      <c r="S183" s="178"/>
      <c r="T183" s="178"/>
      <c r="U183" s="178"/>
      <c r="V183" s="178"/>
    </row>
    <row r="184" spans="2:22">
      <c r="B184" s="178"/>
      <c r="C184" s="178"/>
      <c r="D184" s="237"/>
      <c r="E184" s="178"/>
      <c r="F184" s="179"/>
      <c r="G184" s="178"/>
      <c r="H184" s="178"/>
      <c r="I184" s="178"/>
      <c r="J184" s="178"/>
      <c r="K184" s="178"/>
      <c r="L184" s="178"/>
      <c r="M184" s="180"/>
      <c r="N184" s="180"/>
      <c r="O184" s="178"/>
      <c r="P184" s="178"/>
      <c r="Q184" s="181"/>
      <c r="R184" s="181"/>
      <c r="S184" s="178"/>
      <c r="T184" s="178"/>
      <c r="U184" s="178"/>
      <c r="V184" s="178"/>
    </row>
    <row r="185" spans="2:22">
      <c r="B185" s="178"/>
      <c r="C185" s="178"/>
      <c r="D185" s="237"/>
      <c r="E185" s="178"/>
      <c r="F185" s="179"/>
      <c r="G185" s="178"/>
      <c r="H185" s="178"/>
      <c r="I185" s="178"/>
      <c r="J185" s="178"/>
      <c r="K185" s="178"/>
      <c r="L185" s="178"/>
      <c r="M185" s="180"/>
      <c r="N185" s="180"/>
      <c r="O185" s="178"/>
      <c r="P185" s="178"/>
      <c r="Q185" s="181"/>
      <c r="R185" s="181"/>
      <c r="S185" s="178"/>
      <c r="T185" s="178"/>
      <c r="U185" s="178"/>
      <c r="V185" s="178"/>
    </row>
    <row r="186" spans="2:22">
      <c r="B186" s="178"/>
      <c r="C186" s="178"/>
      <c r="D186" s="237"/>
      <c r="E186" s="178"/>
      <c r="F186" s="179"/>
      <c r="G186" s="178"/>
      <c r="H186" s="178"/>
      <c r="I186" s="178"/>
      <c r="J186" s="178"/>
      <c r="K186" s="178"/>
      <c r="L186" s="178"/>
      <c r="M186" s="180"/>
      <c r="N186" s="180"/>
      <c r="O186" s="178"/>
      <c r="P186" s="178"/>
      <c r="Q186" s="181"/>
      <c r="R186" s="181"/>
      <c r="S186" s="178"/>
      <c r="T186" s="178"/>
      <c r="U186" s="178"/>
      <c r="V186" s="178"/>
    </row>
    <row r="187" spans="2:22">
      <c r="B187" s="178"/>
      <c r="C187" s="178"/>
      <c r="D187" s="237"/>
      <c r="E187" s="178"/>
      <c r="F187" s="179"/>
      <c r="G187" s="178"/>
      <c r="H187" s="178"/>
      <c r="I187" s="178"/>
      <c r="J187" s="178"/>
      <c r="K187" s="178"/>
      <c r="L187" s="178"/>
      <c r="M187" s="180"/>
      <c r="N187" s="180"/>
      <c r="O187" s="178"/>
      <c r="P187" s="178"/>
      <c r="Q187" s="181"/>
      <c r="R187" s="181"/>
      <c r="S187" s="178"/>
      <c r="T187" s="178"/>
      <c r="U187" s="178"/>
      <c r="V187" s="178"/>
    </row>
    <row r="188" spans="2:22">
      <c r="B188" s="178"/>
      <c r="C188" s="178"/>
      <c r="D188" s="237"/>
      <c r="E188" s="178"/>
      <c r="F188" s="179"/>
      <c r="G188" s="178"/>
      <c r="H188" s="178"/>
      <c r="I188" s="178"/>
      <c r="J188" s="178"/>
      <c r="K188" s="178"/>
      <c r="L188" s="178"/>
      <c r="M188" s="180"/>
      <c r="N188" s="180"/>
      <c r="O188" s="178"/>
      <c r="P188" s="178"/>
      <c r="Q188" s="181"/>
      <c r="R188" s="181"/>
      <c r="S188" s="178"/>
      <c r="T188" s="178"/>
      <c r="U188" s="178"/>
      <c r="V188" s="178"/>
    </row>
    <row r="189" spans="2:22">
      <c r="B189" s="178"/>
      <c r="C189" s="178"/>
      <c r="D189" s="237"/>
      <c r="E189" s="178"/>
      <c r="F189" s="179"/>
      <c r="G189" s="178"/>
      <c r="H189" s="178"/>
      <c r="I189" s="178"/>
      <c r="J189" s="178"/>
      <c r="K189" s="178"/>
      <c r="L189" s="178"/>
      <c r="M189" s="180"/>
      <c r="N189" s="180"/>
      <c r="O189" s="178"/>
      <c r="P189" s="178"/>
      <c r="Q189" s="181"/>
      <c r="R189" s="181"/>
      <c r="S189" s="178"/>
      <c r="T189" s="178"/>
      <c r="U189" s="178"/>
      <c r="V189" s="178"/>
    </row>
    <row r="190" spans="2:22">
      <c r="B190" s="178"/>
      <c r="C190" s="178"/>
      <c r="D190" s="237"/>
      <c r="E190" s="178"/>
      <c r="F190" s="179"/>
      <c r="G190" s="178"/>
      <c r="H190" s="178"/>
      <c r="I190" s="178"/>
      <c r="J190" s="178"/>
      <c r="K190" s="178"/>
      <c r="L190" s="178"/>
      <c r="M190" s="180"/>
      <c r="N190" s="180"/>
      <c r="O190" s="178"/>
      <c r="P190" s="178"/>
      <c r="Q190" s="181"/>
      <c r="R190" s="181"/>
      <c r="S190" s="178"/>
      <c r="T190" s="178"/>
      <c r="U190" s="178"/>
      <c r="V190" s="178"/>
    </row>
    <row r="191" spans="2:22">
      <c r="B191" s="178"/>
      <c r="C191" s="178"/>
      <c r="D191" s="237"/>
      <c r="E191" s="178"/>
      <c r="F191" s="179"/>
      <c r="G191" s="178"/>
      <c r="H191" s="178"/>
      <c r="I191" s="178"/>
      <c r="J191" s="178"/>
      <c r="K191" s="178"/>
      <c r="L191" s="178"/>
      <c r="M191" s="180"/>
      <c r="N191" s="180"/>
      <c r="O191" s="178"/>
      <c r="P191" s="178"/>
      <c r="Q191" s="181"/>
      <c r="R191" s="181"/>
      <c r="S191" s="178"/>
      <c r="T191" s="178"/>
      <c r="U191" s="178"/>
      <c r="V191" s="178"/>
    </row>
    <row r="192" spans="2:22">
      <c r="B192" s="178"/>
      <c r="C192" s="178"/>
      <c r="D192" s="237"/>
      <c r="E192" s="178"/>
      <c r="F192" s="179"/>
      <c r="G192" s="178"/>
      <c r="H192" s="178"/>
      <c r="I192" s="178"/>
      <c r="J192" s="178"/>
      <c r="K192" s="178"/>
      <c r="L192" s="178"/>
      <c r="M192" s="180"/>
      <c r="N192" s="180"/>
      <c r="O192" s="178"/>
      <c r="P192" s="178"/>
      <c r="Q192" s="181"/>
      <c r="R192" s="181"/>
      <c r="S192" s="178"/>
      <c r="T192" s="178"/>
      <c r="U192" s="178"/>
      <c r="V192" s="178"/>
    </row>
    <row r="193" spans="2:22">
      <c r="B193" s="178"/>
      <c r="C193" s="178"/>
      <c r="D193" s="237"/>
      <c r="E193" s="178"/>
      <c r="F193" s="179"/>
      <c r="G193" s="178"/>
      <c r="H193" s="178"/>
      <c r="I193" s="178"/>
      <c r="J193" s="178"/>
      <c r="K193" s="178"/>
      <c r="L193" s="178"/>
      <c r="M193" s="180"/>
      <c r="N193" s="180"/>
      <c r="O193" s="178"/>
      <c r="P193" s="178"/>
      <c r="Q193" s="181"/>
      <c r="R193" s="181"/>
      <c r="S193" s="178"/>
      <c r="T193" s="178"/>
      <c r="U193" s="178"/>
      <c r="V193" s="178"/>
    </row>
    <row r="194" spans="2:22">
      <c r="B194" s="178"/>
      <c r="C194" s="178"/>
      <c r="D194" s="237"/>
      <c r="E194" s="178"/>
      <c r="F194" s="179"/>
      <c r="G194" s="178"/>
      <c r="H194" s="178"/>
      <c r="I194" s="178"/>
      <c r="J194" s="178"/>
      <c r="K194" s="178"/>
      <c r="L194" s="178"/>
      <c r="M194" s="180"/>
      <c r="N194" s="180"/>
      <c r="O194" s="178"/>
      <c r="P194" s="178"/>
      <c r="Q194" s="181"/>
      <c r="R194" s="181"/>
      <c r="S194" s="178"/>
      <c r="T194" s="178"/>
      <c r="U194" s="178"/>
      <c r="V194" s="178"/>
    </row>
    <row r="195" spans="2:22">
      <c r="B195" s="178"/>
      <c r="C195" s="178"/>
      <c r="D195" s="237"/>
      <c r="E195" s="178"/>
      <c r="F195" s="179"/>
      <c r="G195" s="178"/>
      <c r="H195" s="178"/>
      <c r="I195" s="178"/>
      <c r="J195" s="178"/>
      <c r="K195" s="178"/>
      <c r="L195" s="178"/>
      <c r="M195" s="180"/>
      <c r="N195" s="180"/>
      <c r="O195" s="178"/>
      <c r="P195" s="178"/>
      <c r="Q195" s="181"/>
      <c r="R195" s="181"/>
      <c r="S195" s="178"/>
      <c r="T195" s="178"/>
      <c r="U195" s="178"/>
      <c r="V195" s="178"/>
    </row>
    <row r="196" spans="2:22">
      <c r="B196" s="178"/>
      <c r="C196" s="178"/>
      <c r="D196" s="237"/>
      <c r="E196" s="178"/>
      <c r="F196" s="179"/>
      <c r="G196" s="178"/>
      <c r="H196" s="178"/>
      <c r="I196" s="178"/>
      <c r="J196" s="178"/>
      <c r="K196" s="178"/>
      <c r="L196" s="178"/>
      <c r="M196" s="180"/>
      <c r="N196" s="180"/>
      <c r="O196" s="178"/>
      <c r="P196" s="178"/>
      <c r="Q196" s="181"/>
      <c r="R196" s="181"/>
      <c r="S196" s="178"/>
      <c r="T196" s="178"/>
      <c r="U196" s="178"/>
      <c r="V196" s="178"/>
    </row>
    <row r="197" spans="2:22">
      <c r="B197" s="178"/>
      <c r="C197" s="178"/>
      <c r="D197" s="237"/>
      <c r="E197" s="178"/>
      <c r="F197" s="179"/>
      <c r="G197" s="178"/>
      <c r="H197" s="178"/>
      <c r="I197" s="178"/>
      <c r="J197" s="178"/>
      <c r="K197" s="178"/>
      <c r="L197" s="178"/>
      <c r="M197" s="180"/>
      <c r="N197" s="180"/>
      <c r="O197" s="178"/>
      <c r="P197" s="178"/>
      <c r="Q197" s="181"/>
      <c r="R197" s="181"/>
      <c r="S197" s="178"/>
      <c r="T197" s="178"/>
      <c r="U197" s="178"/>
      <c r="V197" s="178"/>
    </row>
    <row r="198" spans="2:22">
      <c r="B198" s="178"/>
      <c r="C198" s="178"/>
      <c r="D198" s="237"/>
      <c r="E198" s="178"/>
      <c r="F198" s="179"/>
      <c r="G198" s="178"/>
      <c r="H198" s="178"/>
      <c r="I198" s="178"/>
      <c r="J198" s="178"/>
      <c r="K198" s="178"/>
      <c r="L198" s="178"/>
      <c r="M198" s="180"/>
      <c r="N198" s="180"/>
      <c r="O198" s="178"/>
      <c r="P198" s="178"/>
      <c r="Q198" s="181"/>
      <c r="R198" s="181"/>
      <c r="S198" s="178"/>
      <c r="T198" s="178"/>
      <c r="U198" s="178"/>
      <c r="V198" s="178"/>
    </row>
    <row r="199" spans="2:22">
      <c r="B199" s="178"/>
      <c r="C199" s="178"/>
      <c r="D199" s="237"/>
      <c r="E199" s="178"/>
      <c r="F199" s="179"/>
      <c r="G199" s="178"/>
      <c r="H199" s="178"/>
      <c r="I199" s="178"/>
      <c r="J199" s="178"/>
      <c r="K199" s="178"/>
      <c r="L199" s="178"/>
      <c r="M199" s="180"/>
      <c r="N199" s="180"/>
      <c r="O199" s="178"/>
      <c r="P199" s="178"/>
      <c r="Q199" s="181"/>
      <c r="R199" s="181"/>
      <c r="S199" s="178"/>
      <c r="T199" s="178"/>
      <c r="U199" s="178"/>
      <c r="V199" s="178"/>
    </row>
    <row r="200" spans="2:22">
      <c r="B200" s="178"/>
      <c r="C200" s="178"/>
      <c r="D200" s="237"/>
      <c r="E200" s="178"/>
      <c r="F200" s="179"/>
      <c r="G200" s="178"/>
      <c r="H200" s="178"/>
      <c r="I200" s="178"/>
      <c r="J200" s="178"/>
      <c r="K200" s="178"/>
      <c r="L200" s="178"/>
      <c r="M200" s="180"/>
      <c r="N200" s="180"/>
      <c r="O200" s="178"/>
      <c r="P200" s="178"/>
      <c r="Q200" s="181"/>
      <c r="R200" s="181"/>
      <c r="S200" s="178"/>
      <c r="T200" s="178"/>
      <c r="U200" s="178"/>
      <c r="V200" s="178"/>
    </row>
    <row r="201" spans="2:22">
      <c r="B201" s="178"/>
      <c r="C201" s="178"/>
      <c r="D201" s="237"/>
      <c r="E201" s="178"/>
      <c r="F201" s="179"/>
      <c r="G201" s="178"/>
      <c r="H201" s="178"/>
      <c r="I201" s="178"/>
      <c r="J201" s="178"/>
      <c r="K201" s="178"/>
      <c r="L201" s="178"/>
      <c r="M201" s="180"/>
      <c r="N201" s="180"/>
      <c r="O201" s="178"/>
      <c r="P201" s="178"/>
      <c r="Q201" s="181"/>
      <c r="R201" s="181"/>
      <c r="S201" s="178"/>
      <c r="T201" s="178"/>
      <c r="U201" s="178"/>
      <c r="V201" s="178"/>
    </row>
    <row r="202" spans="2:22">
      <c r="B202" s="178"/>
      <c r="C202" s="178"/>
      <c r="D202" s="237"/>
      <c r="E202" s="178"/>
      <c r="F202" s="179"/>
      <c r="G202" s="178"/>
      <c r="H202" s="178"/>
      <c r="I202" s="178"/>
      <c r="J202" s="178"/>
      <c r="K202" s="178"/>
      <c r="L202" s="178"/>
      <c r="M202" s="180"/>
      <c r="N202" s="180"/>
      <c r="O202" s="178"/>
      <c r="P202" s="178"/>
      <c r="Q202" s="181"/>
      <c r="R202" s="181"/>
      <c r="S202" s="178"/>
      <c r="T202" s="178"/>
      <c r="U202" s="178"/>
      <c r="V202" s="178"/>
    </row>
    <row r="203" spans="2:22">
      <c r="B203" s="178"/>
      <c r="C203" s="178"/>
      <c r="D203" s="237"/>
      <c r="E203" s="178"/>
      <c r="F203" s="179"/>
      <c r="G203" s="178"/>
      <c r="H203" s="178"/>
      <c r="I203" s="178"/>
      <c r="J203" s="178"/>
      <c r="K203" s="178"/>
      <c r="L203" s="178"/>
      <c r="M203" s="180"/>
      <c r="N203" s="180"/>
      <c r="O203" s="178"/>
      <c r="P203" s="178"/>
      <c r="Q203" s="181"/>
      <c r="R203" s="181"/>
      <c r="S203" s="178"/>
      <c r="T203" s="178"/>
      <c r="U203" s="178"/>
      <c r="V203" s="178"/>
    </row>
    <row r="204" spans="2:22">
      <c r="B204" s="178"/>
      <c r="C204" s="178"/>
      <c r="D204" s="237"/>
      <c r="E204" s="178"/>
      <c r="F204" s="179"/>
      <c r="G204" s="178"/>
      <c r="H204" s="178"/>
      <c r="I204" s="178"/>
      <c r="J204" s="178"/>
      <c r="K204" s="178"/>
      <c r="L204" s="178"/>
      <c r="M204" s="180"/>
      <c r="N204" s="180"/>
      <c r="O204" s="178"/>
      <c r="P204" s="178"/>
      <c r="Q204" s="181"/>
      <c r="R204" s="181"/>
      <c r="S204" s="178"/>
      <c r="T204" s="178"/>
      <c r="U204" s="178"/>
      <c r="V204" s="178"/>
    </row>
    <row r="205" spans="2:22">
      <c r="B205" s="178"/>
      <c r="C205" s="178"/>
      <c r="D205" s="237"/>
      <c r="E205" s="178"/>
      <c r="F205" s="179"/>
      <c r="G205" s="178"/>
      <c r="H205" s="178"/>
      <c r="I205" s="178"/>
      <c r="J205" s="178"/>
      <c r="K205" s="178"/>
      <c r="L205" s="178"/>
      <c r="M205" s="180"/>
      <c r="N205" s="180"/>
      <c r="O205" s="178"/>
      <c r="P205" s="178"/>
      <c r="Q205" s="181"/>
      <c r="R205" s="181"/>
      <c r="S205" s="178"/>
      <c r="T205" s="178"/>
      <c r="U205" s="178"/>
      <c r="V205" s="178"/>
    </row>
    <row r="206" spans="2:22">
      <c r="B206" s="178"/>
      <c r="C206" s="178"/>
      <c r="D206" s="237"/>
      <c r="E206" s="178"/>
      <c r="F206" s="179"/>
      <c r="G206" s="178"/>
      <c r="H206" s="178"/>
      <c r="I206" s="178"/>
      <c r="J206" s="178"/>
      <c r="K206" s="178"/>
      <c r="L206" s="178"/>
      <c r="M206" s="180"/>
      <c r="N206" s="180"/>
      <c r="O206" s="178"/>
      <c r="P206" s="178"/>
      <c r="Q206" s="181"/>
      <c r="R206" s="181"/>
      <c r="S206" s="178"/>
      <c r="T206" s="178"/>
      <c r="U206" s="178"/>
      <c r="V206" s="178"/>
    </row>
    <row r="207" spans="2:22">
      <c r="B207" s="178"/>
      <c r="C207" s="178"/>
      <c r="D207" s="237"/>
      <c r="E207" s="178"/>
      <c r="F207" s="179"/>
      <c r="G207" s="178"/>
      <c r="H207" s="178"/>
      <c r="I207" s="178"/>
      <c r="J207" s="178"/>
      <c r="K207" s="178"/>
      <c r="L207" s="178"/>
      <c r="M207" s="180"/>
      <c r="N207" s="180"/>
      <c r="O207" s="178"/>
      <c r="P207" s="178"/>
      <c r="Q207" s="181"/>
      <c r="R207" s="181"/>
      <c r="S207" s="178"/>
      <c r="T207" s="178"/>
      <c r="U207" s="178"/>
      <c r="V207" s="178"/>
    </row>
    <row r="208" spans="2:22">
      <c r="B208" s="178"/>
      <c r="C208" s="178"/>
      <c r="D208" s="237"/>
      <c r="E208" s="178"/>
      <c r="F208" s="179"/>
      <c r="G208" s="178"/>
      <c r="H208" s="178"/>
      <c r="I208" s="178"/>
      <c r="J208" s="178"/>
      <c r="K208" s="178"/>
      <c r="L208" s="178"/>
      <c r="M208" s="180"/>
      <c r="N208" s="180"/>
      <c r="O208" s="178"/>
      <c r="P208" s="178"/>
      <c r="Q208" s="181"/>
      <c r="R208" s="181"/>
      <c r="S208" s="178"/>
      <c r="T208" s="178"/>
      <c r="U208" s="178"/>
      <c r="V208" s="178"/>
    </row>
    <row r="209" spans="2:22">
      <c r="B209" s="178"/>
      <c r="C209" s="178"/>
      <c r="D209" s="237"/>
      <c r="E209" s="178"/>
      <c r="F209" s="179"/>
      <c r="G209" s="178"/>
      <c r="H209" s="178"/>
      <c r="I209" s="178"/>
      <c r="J209" s="178"/>
      <c r="K209" s="178"/>
      <c r="L209" s="178"/>
      <c r="M209" s="180"/>
      <c r="N209" s="180"/>
      <c r="O209" s="178"/>
      <c r="P209" s="178"/>
      <c r="Q209" s="181"/>
      <c r="R209" s="181"/>
      <c r="S209" s="178"/>
      <c r="T209" s="178"/>
      <c r="U209" s="178"/>
      <c r="V209" s="178"/>
    </row>
    <row r="210" spans="2:22">
      <c r="B210" s="178"/>
      <c r="C210" s="178"/>
      <c r="D210" s="237"/>
      <c r="E210" s="178"/>
      <c r="F210" s="179"/>
      <c r="G210" s="178"/>
      <c r="H210" s="178"/>
      <c r="I210" s="178"/>
      <c r="J210" s="178"/>
      <c r="K210" s="178"/>
      <c r="L210" s="178"/>
      <c r="M210" s="180"/>
      <c r="N210" s="180"/>
      <c r="O210" s="178"/>
      <c r="P210" s="178"/>
      <c r="Q210" s="181"/>
      <c r="R210" s="181"/>
      <c r="S210" s="178"/>
      <c r="T210" s="178"/>
      <c r="U210" s="178"/>
      <c r="V210" s="178"/>
    </row>
    <row r="211" spans="2:22">
      <c r="B211" s="178"/>
      <c r="C211" s="178"/>
      <c r="D211" s="237"/>
      <c r="E211" s="178"/>
      <c r="F211" s="179"/>
      <c r="G211" s="178"/>
      <c r="H211" s="178"/>
      <c r="I211" s="178"/>
      <c r="J211" s="178"/>
      <c r="K211" s="178"/>
      <c r="L211" s="178"/>
      <c r="M211" s="180"/>
      <c r="N211" s="180"/>
      <c r="O211" s="178"/>
      <c r="P211" s="178"/>
      <c r="Q211" s="181"/>
      <c r="R211" s="181"/>
      <c r="S211" s="178"/>
      <c r="T211" s="178"/>
      <c r="U211" s="178"/>
      <c r="V211" s="178"/>
    </row>
    <row r="212" spans="2:22">
      <c r="B212" s="178"/>
      <c r="C212" s="178"/>
      <c r="D212" s="237"/>
      <c r="E212" s="178"/>
      <c r="F212" s="179"/>
      <c r="G212" s="178"/>
      <c r="H212" s="178"/>
      <c r="I212" s="178"/>
      <c r="J212" s="178"/>
      <c r="K212" s="178"/>
      <c r="L212" s="178"/>
      <c r="M212" s="180"/>
      <c r="N212" s="180"/>
      <c r="O212" s="178"/>
      <c r="P212" s="178"/>
      <c r="Q212" s="181"/>
      <c r="R212" s="181"/>
      <c r="S212" s="178"/>
      <c r="T212" s="178"/>
      <c r="U212" s="178"/>
      <c r="V212" s="178"/>
    </row>
    <row r="213" spans="2:22">
      <c r="B213" s="178"/>
      <c r="C213" s="178"/>
      <c r="D213" s="237"/>
      <c r="E213" s="178"/>
      <c r="F213" s="179"/>
      <c r="G213" s="178"/>
      <c r="H213" s="178"/>
      <c r="I213" s="178"/>
      <c r="J213" s="178"/>
      <c r="K213" s="178"/>
      <c r="L213" s="178"/>
      <c r="M213" s="180"/>
      <c r="N213" s="180"/>
      <c r="O213" s="178"/>
      <c r="P213" s="178"/>
      <c r="Q213" s="181"/>
      <c r="R213" s="181"/>
      <c r="S213" s="178"/>
      <c r="T213" s="178"/>
      <c r="U213" s="178"/>
      <c r="V213" s="178"/>
    </row>
    <row r="214" spans="2:22">
      <c r="B214" s="178"/>
      <c r="C214" s="178"/>
      <c r="D214" s="237"/>
      <c r="E214" s="178"/>
      <c r="F214" s="179"/>
      <c r="G214" s="178"/>
      <c r="H214" s="178"/>
      <c r="I214" s="178"/>
      <c r="J214" s="178"/>
      <c r="K214" s="178"/>
      <c r="L214" s="178"/>
      <c r="M214" s="180"/>
      <c r="N214" s="180"/>
      <c r="O214" s="178"/>
      <c r="P214" s="178"/>
      <c r="Q214" s="181"/>
      <c r="R214" s="181"/>
      <c r="S214" s="178"/>
      <c r="T214" s="178"/>
      <c r="U214" s="178"/>
      <c r="V214" s="178"/>
    </row>
    <row r="215" spans="2:22">
      <c r="B215" s="178"/>
      <c r="C215" s="178"/>
      <c r="D215" s="237"/>
      <c r="E215" s="178"/>
      <c r="F215" s="179"/>
      <c r="G215" s="178"/>
      <c r="H215" s="178"/>
      <c r="I215" s="178"/>
      <c r="J215" s="178"/>
      <c r="K215" s="178"/>
      <c r="L215" s="178"/>
      <c r="M215" s="180"/>
      <c r="N215" s="180"/>
      <c r="O215" s="178"/>
      <c r="P215" s="178"/>
      <c r="Q215" s="181"/>
      <c r="R215" s="181"/>
      <c r="S215" s="178"/>
      <c r="T215" s="178"/>
      <c r="U215" s="178"/>
      <c r="V215" s="178"/>
    </row>
    <row r="216" spans="2:22">
      <c r="B216" s="178"/>
      <c r="C216" s="178"/>
      <c r="D216" s="237"/>
      <c r="E216" s="178"/>
      <c r="F216" s="179"/>
      <c r="G216" s="178"/>
      <c r="H216" s="178"/>
      <c r="I216" s="178"/>
      <c r="J216" s="178"/>
      <c r="K216" s="178"/>
      <c r="L216" s="178"/>
      <c r="M216" s="180"/>
      <c r="N216" s="180"/>
      <c r="O216" s="178"/>
      <c r="P216" s="178"/>
      <c r="Q216" s="181"/>
      <c r="R216" s="181"/>
      <c r="S216" s="178"/>
      <c r="T216" s="178"/>
      <c r="U216" s="178"/>
      <c r="V216" s="178"/>
    </row>
    <row r="217" spans="2:22">
      <c r="B217" s="178"/>
      <c r="C217" s="178"/>
      <c r="D217" s="237"/>
      <c r="E217" s="178"/>
      <c r="F217" s="179"/>
      <c r="G217" s="178"/>
      <c r="H217" s="178"/>
      <c r="I217" s="178"/>
      <c r="J217" s="178"/>
      <c r="K217" s="178"/>
      <c r="L217" s="178"/>
      <c r="M217" s="180"/>
      <c r="N217" s="180"/>
      <c r="O217" s="178"/>
      <c r="P217" s="178"/>
      <c r="Q217" s="181"/>
      <c r="R217" s="181"/>
      <c r="S217" s="178"/>
      <c r="T217" s="178"/>
      <c r="U217" s="178"/>
      <c r="V217" s="178"/>
    </row>
    <row r="218" spans="2:22">
      <c r="B218" s="178"/>
      <c r="C218" s="178"/>
      <c r="D218" s="237"/>
      <c r="E218" s="178"/>
      <c r="F218" s="179"/>
      <c r="G218" s="178"/>
      <c r="H218" s="178"/>
      <c r="I218" s="178"/>
      <c r="J218" s="178"/>
      <c r="K218" s="178"/>
      <c r="L218" s="178"/>
      <c r="M218" s="180"/>
      <c r="N218" s="180"/>
      <c r="O218" s="178"/>
      <c r="P218" s="178"/>
      <c r="Q218" s="181"/>
      <c r="R218" s="181"/>
      <c r="S218" s="178"/>
      <c r="T218" s="178"/>
      <c r="U218" s="178"/>
      <c r="V218" s="178"/>
    </row>
    <row r="219" spans="2:22">
      <c r="B219" s="178"/>
      <c r="C219" s="178"/>
      <c r="D219" s="237"/>
      <c r="E219" s="178"/>
      <c r="F219" s="179"/>
      <c r="G219" s="178"/>
      <c r="H219" s="178"/>
      <c r="I219" s="178"/>
      <c r="J219" s="178"/>
      <c r="K219" s="178"/>
      <c r="L219" s="178"/>
      <c r="M219" s="180"/>
      <c r="N219" s="180"/>
      <c r="O219" s="178"/>
      <c r="P219" s="178"/>
      <c r="Q219" s="181"/>
      <c r="R219" s="181"/>
      <c r="S219" s="178"/>
      <c r="T219" s="178"/>
      <c r="U219" s="178"/>
      <c r="V219" s="178"/>
    </row>
    <row r="220" spans="2:22">
      <c r="B220" s="178"/>
      <c r="C220" s="178"/>
      <c r="D220" s="237"/>
      <c r="E220" s="178"/>
      <c r="F220" s="179"/>
      <c r="G220" s="178"/>
      <c r="H220" s="178"/>
      <c r="I220" s="178"/>
      <c r="J220" s="178"/>
      <c r="K220" s="178"/>
      <c r="L220" s="178"/>
      <c r="M220" s="180"/>
      <c r="N220" s="180"/>
      <c r="O220" s="178"/>
      <c r="P220" s="178"/>
      <c r="Q220" s="181"/>
      <c r="R220" s="181"/>
      <c r="S220" s="178"/>
      <c r="T220" s="178"/>
      <c r="U220" s="178"/>
      <c r="V220" s="178"/>
    </row>
    <row r="221" spans="2:22">
      <c r="B221" s="178"/>
      <c r="C221" s="178"/>
      <c r="D221" s="237"/>
      <c r="E221" s="178"/>
      <c r="F221" s="179"/>
      <c r="G221" s="178"/>
      <c r="H221" s="178"/>
      <c r="I221" s="178"/>
      <c r="J221" s="178"/>
      <c r="K221" s="178"/>
      <c r="L221" s="178"/>
      <c r="M221" s="180"/>
      <c r="N221" s="180"/>
      <c r="O221" s="178"/>
      <c r="P221" s="178"/>
      <c r="Q221" s="181"/>
      <c r="R221" s="181"/>
      <c r="S221" s="178"/>
      <c r="T221" s="178"/>
      <c r="U221" s="178"/>
      <c r="V221" s="178"/>
    </row>
    <row r="222" spans="2:22">
      <c r="B222" s="178"/>
      <c r="C222" s="178"/>
      <c r="D222" s="237"/>
      <c r="E222" s="178"/>
      <c r="F222" s="179"/>
      <c r="G222" s="178"/>
      <c r="H222" s="178"/>
      <c r="I222" s="178"/>
      <c r="J222" s="178"/>
      <c r="K222" s="178"/>
      <c r="L222" s="178"/>
      <c r="M222" s="180"/>
      <c r="N222" s="180"/>
      <c r="O222" s="178"/>
      <c r="P222" s="178"/>
      <c r="Q222" s="181"/>
      <c r="R222" s="181"/>
      <c r="S222" s="178"/>
      <c r="T222" s="178"/>
      <c r="U222" s="178"/>
      <c r="V222" s="178"/>
    </row>
    <row r="223" spans="2:22">
      <c r="B223" s="178"/>
      <c r="C223" s="178"/>
      <c r="D223" s="237"/>
      <c r="E223" s="178"/>
      <c r="F223" s="179"/>
      <c r="G223" s="178"/>
      <c r="H223" s="178"/>
      <c r="I223" s="178"/>
      <c r="J223" s="178"/>
      <c r="K223" s="178"/>
      <c r="L223" s="178"/>
      <c r="M223" s="180"/>
      <c r="N223" s="180"/>
      <c r="O223" s="178"/>
      <c r="P223" s="178"/>
      <c r="Q223" s="181"/>
      <c r="R223" s="181"/>
      <c r="S223" s="178"/>
      <c r="T223" s="178"/>
      <c r="U223" s="178"/>
      <c r="V223" s="178"/>
    </row>
    <row r="224" spans="2:22">
      <c r="B224" s="178"/>
      <c r="C224" s="178"/>
      <c r="D224" s="237"/>
      <c r="E224" s="178"/>
      <c r="F224" s="179"/>
      <c r="G224" s="178"/>
      <c r="H224" s="178"/>
      <c r="I224" s="178"/>
      <c r="J224" s="178"/>
      <c r="K224" s="178"/>
      <c r="L224" s="178"/>
      <c r="M224" s="180"/>
      <c r="N224" s="180"/>
      <c r="O224" s="178"/>
      <c r="P224" s="178"/>
      <c r="Q224" s="181"/>
      <c r="R224" s="181"/>
      <c r="S224" s="178"/>
      <c r="T224" s="178"/>
      <c r="U224" s="178"/>
      <c r="V224" s="178"/>
    </row>
    <row r="225" spans="2:22">
      <c r="B225" s="178"/>
      <c r="C225" s="178"/>
      <c r="D225" s="237"/>
      <c r="E225" s="178"/>
      <c r="F225" s="179"/>
      <c r="G225" s="178"/>
      <c r="H225" s="178"/>
      <c r="I225" s="178"/>
      <c r="J225" s="178"/>
      <c r="K225" s="178"/>
      <c r="L225" s="178"/>
      <c r="M225" s="180"/>
      <c r="N225" s="180"/>
      <c r="O225" s="178"/>
      <c r="P225" s="178"/>
      <c r="Q225" s="181"/>
      <c r="R225" s="181"/>
      <c r="S225" s="178"/>
      <c r="T225" s="178"/>
      <c r="U225" s="178"/>
      <c r="V225" s="178"/>
    </row>
    <row r="226" spans="2:22">
      <c r="B226" s="178"/>
      <c r="C226" s="178"/>
      <c r="D226" s="237"/>
      <c r="E226" s="178"/>
      <c r="F226" s="179"/>
      <c r="G226" s="178"/>
      <c r="H226" s="178"/>
      <c r="I226" s="178"/>
      <c r="J226" s="178"/>
      <c r="K226" s="178"/>
      <c r="L226" s="178"/>
      <c r="M226" s="180"/>
      <c r="N226" s="180"/>
      <c r="O226" s="178"/>
      <c r="P226" s="178"/>
      <c r="Q226" s="181"/>
      <c r="R226" s="181"/>
      <c r="S226" s="178"/>
      <c r="T226" s="178"/>
      <c r="U226" s="178"/>
      <c r="V226" s="178"/>
    </row>
    <row r="227" spans="2:22">
      <c r="B227" s="178"/>
      <c r="C227" s="178"/>
      <c r="D227" s="237"/>
      <c r="E227" s="178"/>
      <c r="F227" s="179"/>
      <c r="G227" s="178"/>
      <c r="H227" s="178"/>
      <c r="I227" s="178"/>
      <c r="J227" s="178"/>
      <c r="K227" s="178"/>
      <c r="L227" s="178"/>
      <c r="M227" s="180"/>
      <c r="N227" s="180"/>
      <c r="O227" s="178"/>
      <c r="P227" s="178"/>
      <c r="Q227" s="181"/>
      <c r="R227" s="181"/>
      <c r="S227" s="178"/>
      <c r="T227" s="178"/>
      <c r="U227" s="178"/>
      <c r="V227" s="178"/>
    </row>
    <row r="228" spans="2:22">
      <c r="B228" s="178"/>
      <c r="C228" s="178"/>
      <c r="D228" s="237"/>
      <c r="E228" s="178"/>
      <c r="F228" s="179"/>
      <c r="G228" s="178"/>
      <c r="H228" s="178"/>
      <c r="I228" s="178"/>
      <c r="J228" s="178"/>
      <c r="K228" s="178"/>
      <c r="L228" s="178"/>
      <c r="M228" s="180"/>
      <c r="N228" s="180"/>
      <c r="O228" s="178"/>
      <c r="P228" s="178"/>
      <c r="Q228" s="181"/>
      <c r="R228" s="181"/>
      <c r="S228" s="178"/>
      <c r="T228" s="178"/>
      <c r="U228" s="178"/>
      <c r="V228" s="178"/>
    </row>
    <row r="229" spans="2:22">
      <c r="B229" s="178"/>
      <c r="C229" s="178"/>
      <c r="D229" s="237"/>
      <c r="E229" s="178"/>
      <c r="F229" s="179"/>
      <c r="G229" s="178"/>
      <c r="H229" s="178"/>
      <c r="I229" s="178"/>
      <c r="J229" s="178"/>
      <c r="K229" s="178"/>
      <c r="L229" s="178"/>
      <c r="M229" s="180"/>
      <c r="N229" s="180"/>
      <c r="O229" s="178"/>
      <c r="P229" s="178"/>
      <c r="Q229" s="181"/>
      <c r="R229" s="181"/>
      <c r="S229" s="178"/>
      <c r="T229" s="178"/>
      <c r="U229" s="178"/>
      <c r="V229" s="178"/>
    </row>
    <row r="230" spans="2:22">
      <c r="B230" s="178"/>
      <c r="C230" s="178"/>
      <c r="D230" s="237"/>
      <c r="E230" s="178"/>
      <c r="F230" s="179"/>
      <c r="G230" s="178"/>
      <c r="H230" s="178"/>
      <c r="I230" s="178"/>
      <c r="J230" s="178"/>
      <c r="K230" s="178"/>
      <c r="L230" s="178"/>
      <c r="M230" s="180"/>
      <c r="N230" s="180"/>
      <c r="O230" s="178"/>
      <c r="P230" s="178"/>
      <c r="Q230" s="181"/>
      <c r="R230" s="181"/>
      <c r="S230" s="178"/>
      <c r="T230" s="178"/>
      <c r="U230" s="178"/>
      <c r="V230" s="178"/>
    </row>
    <row r="231" spans="2:22">
      <c r="B231" s="178"/>
      <c r="C231" s="178"/>
      <c r="D231" s="237"/>
      <c r="E231" s="178"/>
      <c r="F231" s="179"/>
      <c r="G231" s="178"/>
      <c r="H231" s="178"/>
      <c r="I231" s="178"/>
      <c r="J231" s="178"/>
      <c r="K231" s="178"/>
      <c r="L231" s="178"/>
      <c r="M231" s="180"/>
      <c r="N231" s="180"/>
      <c r="O231" s="178"/>
      <c r="P231" s="178"/>
      <c r="Q231" s="181"/>
      <c r="R231" s="181"/>
      <c r="S231" s="178"/>
      <c r="T231" s="178"/>
      <c r="U231" s="178"/>
      <c r="V231" s="178"/>
    </row>
    <row r="232" spans="2:22">
      <c r="B232" s="178"/>
      <c r="C232" s="178"/>
      <c r="D232" s="237"/>
      <c r="E232" s="178"/>
      <c r="F232" s="179"/>
      <c r="G232" s="178"/>
      <c r="H232" s="178"/>
      <c r="I232" s="178"/>
      <c r="J232" s="178"/>
      <c r="K232" s="178"/>
      <c r="L232" s="178"/>
      <c r="M232" s="180"/>
      <c r="N232" s="180"/>
      <c r="O232" s="178"/>
      <c r="P232" s="178"/>
      <c r="Q232" s="181"/>
      <c r="R232" s="181"/>
      <c r="S232" s="178"/>
      <c r="T232" s="178"/>
      <c r="U232" s="178"/>
      <c r="V232" s="178"/>
    </row>
    <row r="233" spans="2:22">
      <c r="B233" s="178"/>
      <c r="C233" s="178"/>
      <c r="D233" s="237"/>
      <c r="E233" s="178"/>
      <c r="F233" s="179"/>
      <c r="G233" s="178"/>
      <c r="H233" s="178"/>
      <c r="I233" s="178"/>
      <c r="J233" s="178"/>
      <c r="K233" s="178"/>
      <c r="L233" s="178"/>
      <c r="M233" s="180"/>
      <c r="N233" s="180"/>
      <c r="O233" s="178"/>
      <c r="P233" s="178"/>
      <c r="Q233" s="181"/>
      <c r="R233" s="181"/>
      <c r="S233" s="178"/>
      <c r="T233" s="178"/>
      <c r="U233" s="178"/>
      <c r="V233" s="178"/>
    </row>
    <row r="234" spans="2:22">
      <c r="B234" s="178"/>
      <c r="C234" s="178"/>
      <c r="D234" s="237"/>
      <c r="E234" s="178"/>
      <c r="F234" s="179"/>
      <c r="G234" s="178"/>
      <c r="H234" s="178"/>
      <c r="I234" s="178"/>
      <c r="J234" s="178"/>
      <c r="K234" s="178"/>
      <c r="L234" s="178"/>
      <c r="M234" s="180"/>
      <c r="N234" s="180"/>
      <c r="O234" s="178"/>
      <c r="P234" s="178"/>
      <c r="Q234" s="181"/>
      <c r="R234" s="181"/>
      <c r="S234" s="178"/>
      <c r="T234" s="178"/>
      <c r="U234" s="178"/>
      <c r="V234" s="178"/>
    </row>
    <row r="235" spans="2:22">
      <c r="B235" s="178"/>
      <c r="C235" s="178"/>
      <c r="D235" s="237"/>
      <c r="E235" s="178"/>
      <c r="F235" s="179"/>
      <c r="G235" s="178"/>
      <c r="H235" s="178"/>
      <c r="I235" s="178"/>
      <c r="J235" s="178"/>
      <c r="K235" s="178"/>
      <c r="L235" s="178"/>
      <c r="M235" s="180"/>
      <c r="N235" s="180"/>
      <c r="O235" s="178"/>
      <c r="P235" s="178"/>
      <c r="Q235" s="181"/>
      <c r="R235" s="181"/>
      <c r="S235" s="178"/>
      <c r="T235" s="178"/>
      <c r="U235" s="178"/>
      <c r="V235" s="178"/>
    </row>
    <row r="236" spans="2:22">
      <c r="B236" s="178"/>
      <c r="C236" s="178"/>
      <c r="D236" s="237"/>
      <c r="E236" s="178"/>
      <c r="F236" s="179"/>
      <c r="G236" s="178"/>
      <c r="H236" s="178"/>
      <c r="I236" s="178"/>
      <c r="J236" s="178"/>
      <c r="K236" s="178"/>
      <c r="L236" s="178"/>
      <c r="M236" s="180"/>
      <c r="N236" s="180"/>
      <c r="O236" s="178"/>
      <c r="P236" s="178"/>
      <c r="Q236" s="181"/>
      <c r="R236" s="181"/>
      <c r="S236" s="178"/>
      <c r="T236" s="178"/>
      <c r="U236" s="178"/>
      <c r="V236" s="178"/>
    </row>
    <row r="237" spans="2:22">
      <c r="B237" s="178"/>
      <c r="C237" s="178"/>
      <c r="D237" s="237"/>
      <c r="E237" s="178"/>
      <c r="F237" s="179"/>
      <c r="G237" s="178"/>
      <c r="H237" s="178"/>
      <c r="I237" s="178"/>
      <c r="J237" s="178"/>
      <c r="K237" s="178"/>
      <c r="L237" s="178"/>
      <c r="M237" s="180"/>
      <c r="N237" s="180"/>
      <c r="O237" s="178"/>
      <c r="P237" s="178"/>
      <c r="Q237" s="181"/>
      <c r="R237" s="181"/>
      <c r="S237" s="178"/>
      <c r="T237" s="178"/>
      <c r="U237" s="178"/>
      <c r="V237" s="178"/>
    </row>
    <row r="238" spans="2:22">
      <c r="B238" s="178"/>
      <c r="C238" s="178"/>
      <c r="D238" s="237"/>
      <c r="E238" s="178"/>
      <c r="F238" s="179"/>
      <c r="G238" s="178"/>
      <c r="H238" s="178"/>
      <c r="I238" s="178"/>
      <c r="J238" s="178"/>
      <c r="K238" s="178"/>
      <c r="L238" s="178"/>
      <c r="M238" s="180"/>
      <c r="N238" s="180"/>
      <c r="O238" s="178"/>
      <c r="P238" s="178"/>
      <c r="Q238" s="181"/>
      <c r="R238" s="181"/>
      <c r="S238" s="178"/>
      <c r="T238" s="178"/>
      <c r="U238" s="178"/>
      <c r="V238" s="178"/>
    </row>
    <row r="239" spans="2:22">
      <c r="B239" s="178"/>
      <c r="C239" s="178"/>
      <c r="D239" s="237"/>
      <c r="E239" s="178"/>
      <c r="F239" s="179"/>
      <c r="G239" s="178"/>
      <c r="H239" s="178"/>
      <c r="I239" s="178"/>
      <c r="J239" s="178"/>
      <c r="K239" s="178"/>
      <c r="L239" s="178"/>
      <c r="M239" s="180"/>
      <c r="N239" s="180"/>
      <c r="O239" s="178"/>
      <c r="P239" s="178"/>
      <c r="Q239" s="181"/>
      <c r="R239" s="181"/>
      <c r="S239" s="178"/>
      <c r="T239" s="178"/>
      <c r="U239" s="178"/>
      <c r="V239" s="178"/>
    </row>
    <row r="240" spans="2:22">
      <c r="B240" s="178"/>
      <c r="C240" s="178"/>
      <c r="D240" s="237"/>
      <c r="E240" s="178"/>
      <c r="F240" s="179"/>
      <c r="G240" s="178"/>
      <c r="H240" s="178"/>
      <c r="I240" s="178"/>
      <c r="J240" s="178"/>
      <c r="K240" s="178"/>
      <c r="L240" s="178"/>
      <c r="M240" s="180"/>
      <c r="N240" s="180"/>
      <c r="O240" s="178"/>
      <c r="P240" s="178"/>
      <c r="Q240" s="181"/>
      <c r="R240" s="181"/>
      <c r="S240" s="178"/>
      <c r="T240" s="178"/>
      <c r="U240" s="178"/>
      <c r="V240" s="178"/>
    </row>
    <row r="241" spans="2:22">
      <c r="B241" s="178"/>
      <c r="C241" s="178"/>
      <c r="D241" s="237"/>
      <c r="E241" s="178"/>
      <c r="F241" s="179"/>
      <c r="G241" s="178"/>
      <c r="H241" s="178"/>
      <c r="I241" s="178"/>
      <c r="J241" s="178"/>
      <c r="K241" s="178"/>
      <c r="L241" s="178"/>
      <c r="M241" s="180"/>
      <c r="N241" s="180"/>
      <c r="O241" s="178"/>
      <c r="P241" s="178"/>
      <c r="Q241" s="181"/>
      <c r="R241" s="181"/>
      <c r="S241" s="178"/>
      <c r="T241" s="178"/>
      <c r="U241" s="178"/>
      <c r="V241" s="178"/>
    </row>
    <row r="242" spans="2:22">
      <c r="B242" s="178"/>
      <c r="C242" s="178"/>
      <c r="D242" s="237"/>
      <c r="E242" s="178"/>
      <c r="F242" s="179"/>
      <c r="G242" s="178"/>
      <c r="H242" s="178"/>
      <c r="I242" s="178"/>
      <c r="J242" s="178"/>
      <c r="K242" s="178"/>
      <c r="L242" s="178"/>
      <c r="M242" s="180"/>
      <c r="N242" s="180"/>
      <c r="O242" s="178"/>
      <c r="P242" s="178"/>
      <c r="Q242" s="181"/>
      <c r="R242" s="181"/>
      <c r="S242" s="178"/>
      <c r="T242" s="178"/>
      <c r="U242" s="178"/>
      <c r="V242" s="178"/>
    </row>
    <row r="243" spans="2:22">
      <c r="B243" s="178"/>
      <c r="C243" s="178"/>
      <c r="D243" s="237"/>
      <c r="E243" s="178"/>
      <c r="F243" s="179"/>
      <c r="G243" s="178"/>
      <c r="H243" s="178"/>
      <c r="I243" s="178"/>
      <c r="J243" s="178"/>
      <c r="K243" s="178"/>
      <c r="L243" s="178"/>
      <c r="M243" s="180"/>
      <c r="N243" s="180"/>
      <c r="O243" s="178"/>
      <c r="P243" s="178"/>
      <c r="Q243" s="181"/>
      <c r="R243" s="181"/>
      <c r="S243" s="178"/>
      <c r="T243" s="178"/>
      <c r="U243" s="178"/>
      <c r="V243" s="178"/>
    </row>
    <row r="244" spans="2:22">
      <c r="B244" s="178"/>
      <c r="C244" s="178"/>
      <c r="D244" s="237"/>
      <c r="E244" s="178"/>
      <c r="F244" s="179"/>
      <c r="G244" s="178"/>
      <c r="H244" s="178"/>
      <c r="I244" s="178"/>
      <c r="J244" s="178"/>
      <c r="K244" s="178"/>
      <c r="L244" s="178"/>
      <c r="M244" s="180"/>
      <c r="N244" s="180"/>
      <c r="O244" s="178"/>
      <c r="P244" s="178"/>
      <c r="Q244" s="181"/>
      <c r="R244" s="181"/>
      <c r="S244" s="178"/>
      <c r="T244" s="178"/>
      <c r="U244" s="178"/>
      <c r="V244" s="178"/>
    </row>
    <row r="245" spans="2:22">
      <c r="B245" s="178"/>
      <c r="C245" s="178"/>
      <c r="D245" s="237"/>
      <c r="E245" s="178"/>
      <c r="F245" s="179"/>
      <c r="G245" s="178"/>
      <c r="H245" s="178"/>
      <c r="I245" s="178"/>
      <c r="J245" s="178"/>
      <c r="K245" s="178"/>
      <c r="L245" s="178"/>
      <c r="M245" s="180"/>
      <c r="N245" s="180"/>
      <c r="O245" s="178"/>
      <c r="P245" s="178"/>
      <c r="Q245" s="181"/>
      <c r="R245" s="181"/>
      <c r="S245" s="178"/>
      <c r="T245" s="178"/>
      <c r="U245" s="178"/>
      <c r="V245" s="178"/>
    </row>
    <row r="246" spans="2:22">
      <c r="B246" s="178"/>
      <c r="C246" s="178"/>
      <c r="D246" s="237"/>
      <c r="E246" s="178"/>
      <c r="F246" s="179"/>
      <c r="G246" s="178"/>
      <c r="H246" s="178"/>
      <c r="I246" s="178"/>
      <c r="J246" s="178"/>
      <c r="K246" s="178"/>
      <c r="L246" s="178"/>
      <c r="M246" s="180"/>
      <c r="N246" s="180"/>
      <c r="O246" s="178"/>
      <c r="P246" s="178"/>
      <c r="Q246" s="181"/>
      <c r="R246" s="181"/>
      <c r="S246" s="178"/>
      <c r="T246" s="178"/>
      <c r="U246" s="178"/>
      <c r="V246" s="178"/>
    </row>
    <row r="247" spans="2:22">
      <c r="B247" s="178"/>
      <c r="C247" s="178"/>
      <c r="D247" s="237"/>
      <c r="E247" s="178"/>
      <c r="F247" s="179"/>
      <c r="G247" s="178"/>
      <c r="H247" s="178"/>
      <c r="I247" s="178"/>
      <c r="J247" s="178"/>
      <c r="K247" s="178"/>
      <c r="L247" s="178"/>
      <c r="M247" s="180"/>
      <c r="N247" s="180"/>
      <c r="O247" s="178"/>
      <c r="P247" s="178"/>
      <c r="Q247" s="181"/>
      <c r="R247" s="181"/>
      <c r="S247" s="178"/>
      <c r="T247" s="178"/>
      <c r="U247" s="178"/>
      <c r="V247" s="178"/>
    </row>
    <row r="248" spans="2:22">
      <c r="B248" s="178"/>
      <c r="C248" s="178"/>
      <c r="D248" s="237"/>
      <c r="E248" s="178"/>
      <c r="F248" s="179"/>
      <c r="G248" s="178"/>
      <c r="H248" s="178"/>
      <c r="I248" s="178"/>
      <c r="J248" s="178"/>
      <c r="K248" s="178"/>
      <c r="L248" s="178"/>
      <c r="M248" s="180"/>
      <c r="N248" s="180"/>
      <c r="O248" s="178"/>
      <c r="P248" s="178"/>
      <c r="Q248" s="181"/>
      <c r="R248" s="181"/>
      <c r="S248" s="178"/>
      <c r="T248" s="178"/>
      <c r="U248" s="178"/>
      <c r="V248" s="178"/>
    </row>
    <row r="249" spans="2:22">
      <c r="B249" s="178"/>
      <c r="C249" s="178"/>
      <c r="D249" s="237"/>
      <c r="E249" s="178"/>
      <c r="F249" s="179"/>
      <c r="G249" s="178"/>
      <c r="H249" s="178"/>
      <c r="I249" s="178"/>
      <c r="J249" s="178"/>
      <c r="K249" s="178"/>
      <c r="L249" s="178"/>
      <c r="M249" s="180"/>
      <c r="N249" s="180"/>
      <c r="O249" s="178"/>
      <c r="P249" s="178"/>
      <c r="Q249" s="181"/>
      <c r="R249" s="181"/>
      <c r="S249" s="178"/>
      <c r="T249" s="178"/>
      <c r="U249" s="178"/>
      <c r="V249" s="178"/>
    </row>
    <row r="250" spans="2:22">
      <c r="B250" s="178"/>
      <c r="C250" s="178"/>
      <c r="D250" s="237"/>
      <c r="E250" s="178"/>
      <c r="F250" s="179"/>
      <c r="G250" s="178"/>
      <c r="H250" s="178"/>
      <c r="I250" s="178"/>
      <c r="J250" s="178"/>
      <c r="K250" s="178"/>
      <c r="L250" s="178"/>
      <c r="M250" s="180"/>
      <c r="N250" s="180"/>
      <c r="O250" s="178"/>
      <c r="P250" s="178"/>
      <c r="Q250" s="181"/>
      <c r="R250" s="181"/>
      <c r="S250" s="178"/>
      <c r="T250" s="178"/>
      <c r="U250" s="178"/>
      <c r="V250" s="178"/>
    </row>
    <row r="251" spans="2:22">
      <c r="B251" s="178"/>
      <c r="C251" s="178"/>
      <c r="D251" s="237"/>
      <c r="E251" s="178"/>
      <c r="F251" s="179"/>
      <c r="G251" s="178"/>
      <c r="H251" s="178"/>
      <c r="I251" s="178"/>
      <c r="J251" s="178"/>
      <c r="K251" s="178"/>
      <c r="L251" s="178"/>
      <c r="M251" s="180"/>
      <c r="N251" s="180"/>
      <c r="O251" s="178"/>
      <c r="P251" s="178"/>
      <c r="Q251" s="181"/>
      <c r="R251" s="181"/>
      <c r="S251" s="178"/>
      <c r="T251" s="178"/>
      <c r="U251" s="178"/>
      <c r="V251" s="178"/>
    </row>
    <row r="252" spans="2:22">
      <c r="B252" s="178"/>
      <c r="C252" s="178"/>
      <c r="D252" s="237"/>
      <c r="E252" s="178"/>
      <c r="F252" s="179"/>
      <c r="G252" s="178"/>
      <c r="H252" s="178"/>
      <c r="I252" s="178"/>
      <c r="J252" s="178"/>
      <c r="K252" s="178"/>
      <c r="L252" s="178"/>
      <c r="M252" s="180"/>
      <c r="N252" s="180"/>
      <c r="O252" s="178"/>
      <c r="P252" s="178"/>
      <c r="Q252" s="181"/>
      <c r="R252" s="181"/>
      <c r="S252" s="178"/>
      <c r="T252" s="178"/>
      <c r="U252" s="178"/>
      <c r="V252" s="178"/>
    </row>
    <row r="253" spans="2:22">
      <c r="B253" s="178"/>
      <c r="C253" s="178"/>
      <c r="D253" s="237"/>
      <c r="E253" s="178"/>
      <c r="F253" s="179"/>
      <c r="G253" s="178"/>
      <c r="H253" s="178"/>
      <c r="I253" s="178"/>
      <c r="J253" s="178"/>
      <c r="K253" s="178"/>
      <c r="L253" s="178"/>
      <c r="M253" s="180"/>
      <c r="N253" s="180"/>
      <c r="O253" s="178"/>
      <c r="P253" s="178"/>
      <c r="Q253" s="181"/>
      <c r="R253" s="181"/>
      <c r="S253" s="178"/>
      <c r="T253" s="178"/>
      <c r="U253" s="178"/>
      <c r="V253" s="178"/>
    </row>
    <row r="254" spans="2:22">
      <c r="B254" s="178"/>
      <c r="C254" s="178"/>
      <c r="D254" s="237"/>
      <c r="E254" s="178"/>
      <c r="F254" s="179"/>
      <c r="G254" s="178"/>
      <c r="H254" s="178"/>
      <c r="I254" s="178"/>
      <c r="J254" s="178"/>
      <c r="K254" s="178"/>
      <c r="L254" s="178"/>
      <c r="M254" s="180"/>
      <c r="N254" s="180"/>
      <c r="O254" s="178"/>
      <c r="P254" s="178"/>
      <c r="Q254" s="181"/>
      <c r="R254" s="181"/>
      <c r="S254" s="178"/>
      <c r="T254" s="178"/>
      <c r="U254" s="178"/>
      <c r="V254" s="178"/>
    </row>
    <row r="255" spans="2:22">
      <c r="B255" s="178"/>
      <c r="C255" s="178"/>
      <c r="D255" s="237"/>
      <c r="E255" s="178"/>
      <c r="F255" s="179"/>
      <c r="G255" s="178"/>
      <c r="H255" s="178"/>
      <c r="I255" s="178"/>
      <c r="J255" s="178"/>
      <c r="K255" s="178"/>
      <c r="L255" s="178"/>
      <c r="M255" s="180"/>
      <c r="N255" s="180"/>
      <c r="O255" s="178"/>
      <c r="P255" s="178"/>
      <c r="Q255" s="181"/>
      <c r="R255" s="181"/>
      <c r="S255" s="178"/>
      <c r="T255" s="178"/>
      <c r="U255" s="178"/>
      <c r="V255" s="178"/>
    </row>
    <row r="256" spans="2:22">
      <c r="B256" s="178"/>
      <c r="C256" s="178"/>
      <c r="D256" s="237"/>
      <c r="E256" s="178"/>
      <c r="F256" s="179"/>
      <c r="G256" s="178"/>
      <c r="H256" s="178"/>
      <c r="I256" s="178"/>
      <c r="J256" s="178"/>
      <c r="K256" s="178"/>
      <c r="L256" s="178"/>
      <c r="M256" s="180"/>
      <c r="N256" s="180"/>
      <c r="O256" s="178"/>
      <c r="P256" s="178"/>
      <c r="Q256" s="181"/>
      <c r="R256" s="181"/>
      <c r="S256" s="178"/>
      <c r="T256" s="178"/>
      <c r="U256" s="178"/>
      <c r="V256" s="178"/>
    </row>
    <row r="257" spans="2:22">
      <c r="B257" s="178"/>
      <c r="C257" s="178"/>
      <c r="D257" s="237"/>
      <c r="E257" s="178"/>
      <c r="F257" s="179"/>
      <c r="G257" s="178"/>
      <c r="H257" s="178"/>
      <c r="I257" s="178"/>
      <c r="J257" s="178"/>
      <c r="K257" s="178"/>
      <c r="L257" s="178"/>
      <c r="M257" s="180"/>
      <c r="N257" s="180"/>
      <c r="O257" s="178"/>
      <c r="P257" s="178"/>
      <c r="Q257" s="181"/>
      <c r="R257" s="181"/>
      <c r="S257" s="178"/>
      <c r="T257" s="178"/>
      <c r="U257" s="178"/>
      <c r="V257" s="178"/>
    </row>
    <row r="258" spans="2:22">
      <c r="B258" s="178"/>
      <c r="C258" s="178"/>
      <c r="D258" s="237"/>
      <c r="E258" s="178"/>
      <c r="F258" s="179"/>
      <c r="G258" s="178"/>
      <c r="H258" s="178"/>
      <c r="I258" s="178"/>
      <c r="J258" s="178"/>
      <c r="K258" s="178"/>
      <c r="L258" s="178"/>
      <c r="M258" s="180"/>
      <c r="N258" s="180"/>
      <c r="O258" s="178"/>
      <c r="P258" s="178"/>
      <c r="Q258" s="181"/>
      <c r="R258" s="181"/>
      <c r="S258" s="178"/>
      <c r="T258" s="178"/>
      <c r="U258" s="178"/>
      <c r="V258" s="178"/>
    </row>
    <row r="259" spans="2:22">
      <c r="B259" s="178"/>
      <c r="C259" s="178"/>
      <c r="D259" s="237"/>
      <c r="E259" s="178"/>
      <c r="F259" s="179"/>
      <c r="G259" s="178"/>
      <c r="H259" s="178"/>
      <c r="I259" s="178"/>
      <c r="J259" s="178"/>
      <c r="K259" s="178"/>
      <c r="L259" s="178"/>
      <c r="M259" s="180"/>
      <c r="N259" s="180"/>
      <c r="O259" s="178"/>
      <c r="P259" s="178"/>
      <c r="Q259" s="181"/>
      <c r="R259" s="181"/>
      <c r="S259" s="178"/>
      <c r="T259" s="178"/>
      <c r="U259" s="178"/>
      <c r="V259" s="178"/>
    </row>
    <row r="260" spans="2:22">
      <c r="B260" s="178"/>
      <c r="C260" s="178"/>
      <c r="D260" s="237"/>
      <c r="E260" s="178"/>
      <c r="F260" s="179"/>
      <c r="G260" s="178"/>
      <c r="H260" s="178"/>
      <c r="I260" s="178"/>
      <c r="J260" s="178"/>
      <c r="K260" s="178"/>
      <c r="L260" s="178"/>
      <c r="M260" s="180"/>
      <c r="N260" s="180"/>
      <c r="O260" s="178"/>
      <c r="P260" s="178"/>
      <c r="Q260" s="181"/>
      <c r="R260" s="181"/>
      <c r="S260" s="178"/>
      <c r="T260" s="178"/>
      <c r="U260" s="178"/>
      <c r="V260" s="178"/>
    </row>
    <row r="261" spans="2:22">
      <c r="B261" s="178"/>
      <c r="C261" s="178"/>
      <c r="D261" s="237"/>
      <c r="E261" s="178"/>
      <c r="F261" s="179"/>
      <c r="G261" s="178"/>
      <c r="H261" s="178"/>
      <c r="I261" s="178"/>
      <c r="J261" s="178"/>
      <c r="K261" s="178"/>
      <c r="L261" s="178"/>
      <c r="M261" s="180"/>
      <c r="N261" s="180"/>
      <c r="O261" s="178"/>
      <c r="P261" s="178"/>
      <c r="Q261" s="181"/>
      <c r="R261" s="181"/>
      <c r="S261" s="178"/>
      <c r="T261" s="178"/>
      <c r="U261" s="178"/>
      <c r="V261" s="178"/>
    </row>
    <row r="262" spans="2:22">
      <c r="B262" s="178"/>
      <c r="C262" s="178"/>
      <c r="D262" s="237"/>
      <c r="E262" s="178"/>
      <c r="F262" s="179"/>
      <c r="G262" s="178"/>
      <c r="H262" s="178"/>
      <c r="I262" s="178"/>
      <c r="J262" s="178"/>
      <c r="K262" s="178"/>
      <c r="L262" s="178"/>
      <c r="M262" s="180"/>
      <c r="N262" s="180"/>
      <c r="O262" s="178"/>
      <c r="P262" s="178"/>
      <c r="Q262" s="181"/>
      <c r="R262" s="181"/>
      <c r="S262" s="178"/>
      <c r="T262" s="178"/>
      <c r="U262" s="178"/>
      <c r="V262" s="178"/>
    </row>
    <row r="263" spans="2:22">
      <c r="B263" s="178"/>
      <c r="C263" s="178"/>
      <c r="D263" s="237"/>
      <c r="E263" s="178"/>
      <c r="F263" s="179"/>
      <c r="G263" s="178"/>
      <c r="H263" s="178"/>
      <c r="I263" s="178"/>
      <c r="J263" s="178"/>
      <c r="K263" s="178"/>
      <c r="L263" s="178"/>
      <c r="M263" s="180"/>
      <c r="N263" s="180"/>
      <c r="O263" s="178"/>
      <c r="P263" s="178"/>
      <c r="Q263" s="181"/>
      <c r="R263" s="181"/>
      <c r="S263" s="178"/>
      <c r="T263" s="178"/>
      <c r="U263" s="178"/>
      <c r="V263" s="178"/>
    </row>
    <row r="264" spans="2:22">
      <c r="B264" s="178"/>
      <c r="C264" s="178"/>
      <c r="D264" s="237"/>
      <c r="E264" s="178"/>
      <c r="F264" s="179"/>
      <c r="G264" s="178"/>
      <c r="H264" s="178"/>
      <c r="I264" s="178"/>
      <c r="J264" s="178"/>
      <c r="K264" s="178"/>
      <c r="L264" s="178"/>
      <c r="M264" s="180"/>
      <c r="N264" s="180"/>
      <c r="O264" s="178"/>
      <c r="P264" s="178"/>
      <c r="Q264" s="181"/>
      <c r="R264" s="181"/>
      <c r="S264" s="178"/>
      <c r="T264" s="178"/>
      <c r="U264" s="178"/>
      <c r="V264" s="178"/>
    </row>
    <row r="265" spans="2:22">
      <c r="B265" s="178"/>
      <c r="C265" s="178"/>
      <c r="D265" s="237"/>
      <c r="E265" s="178"/>
      <c r="F265" s="179"/>
      <c r="G265" s="178"/>
      <c r="H265" s="178"/>
      <c r="I265" s="178"/>
      <c r="J265" s="178"/>
      <c r="K265" s="178"/>
      <c r="L265" s="178"/>
      <c r="M265" s="180"/>
      <c r="N265" s="180"/>
      <c r="O265" s="178"/>
      <c r="P265" s="178"/>
      <c r="Q265" s="181"/>
      <c r="R265" s="181"/>
      <c r="S265" s="178"/>
      <c r="T265" s="178"/>
      <c r="U265" s="178"/>
      <c r="V265" s="178"/>
    </row>
    <row r="266" spans="2:22">
      <c r="B266" s="178"/>
      <c r="C266" s="178"/>
      <c r="D266" s="237"/>
      <c r="E266" s="178"/>
      <c r="F266" s="179"/>
      <c r="G266" s="178"/>
      <c r="H266" s="178"/>
      <c r="I266" s="178"/>
      <c r="J266" s="178"/>
      <c r="K266" s="178"/>
      <c r="L266" s="178"/>
      <c r="M266" s="180"/>
      <c r="N266" s="180"/>
      <c r="O266" s="178"/>
      <c r="P266" s="178"/>
      <c r="Q266" s="181"/>
      <c r="R266" s="181"/>
      <c r="S266" s="178"/>
      <c r="T266" s="178"/>
      <c r="U266" s="178"/>
      <c r="V266" s="178"/>
    </row>
    <row r="267" spans="2:22">
      <c r="B267" s="178"/>
      <c r="C267" s="178"/>
      <c r="D267" s="237"/>
      <c r="E267" s="178"/>
      <c r="F267" s="179"/>
      <c r="G267" s="178"/>
      <c r="H267" s="178"/>
      <c r="I267" s="178"/>
      <c r="J267" s="178"/>
      <c r="K267" s="178"/>
      <c r="L267" s="178"/>
      <c r="M267" s="180"/>
      <c r="N267" s="180"/>
      <c r="O267" s="178"/>
      <c r="P267" s="178"/>
      <c r="Q267" s="181"/>
      <c r="R267" s="181"/>
      <c r="S267" s="178"/>
      <c r="T267" s="178"/>
      <c r="U267" s="178"/>
      <c r="V267" s="178"/>
    </row>
    <row r="268" spans="2:22">
      <c r="B268" s="178"/>
      <c r="C268" s="178"/>
      <c r="D268" s="237"/>
      <c r="E268" s="178"/>
      <c r="F268" s="179"/>
      <c r="G268" s="178"/>
      <c r="H268" s="178"/>
      <c r="I268" s="178"/>
      <c r="J268" s="178"/>
      <c r="K268" s="178"/>
      <c r="L268" s="178"/>
      <c r="M268" s="180"/>
      <c r="N268" s="180"/>
      <c r="O268" s="178"/>
      <c r="P268" s="178"/>
      <c r="Q268" s="181"/>
      <c r="R268" s="181"/>
      <c r="S268" s="178"/>
      <c r="T268" s="178"/>
      <c r="U268" s="178"/>
      <c r="V268" s="178"/>
    </row>
    <row r="269" spans="2:22">
      <c r="B269" s="178"/>
      <c r="C269" s="178"/>
      <c r="D269" s="237"/>
      <c r="E269" s="178"/>
      <c r="F269" s="179"/>
      <c r="G269" s="178"/>
      <c r="H269" s="178"/>
      <c r="I269" s="178"/>
      <c r="J269" s="178"/>
      <c r="K269" s="178"/>
      <c r="L269" s="178"/>
      <c r="M269" s="180"/>
      <c r="N269" s="180"/>
      <c r="O269" s="178"/>
      <c r="P269" s="178"/>
      <c r="Q269" s="181"/>
      <c r="R269" s="181"/>
      <c r="S269" s="178"/>
      <c r="T269" s="178"/>
      <c r="U269" s="178"/>
      <c r="V269" s="178"/>
    </row>
    <row r="270" spans="2:22">
      <c r="B270" s="178"/>
      <c r="C270" s="178"/>
      <c r="D270" s="237"/>
      <c r="E270" s="178"/>
      <c r="F270" s="179"/>
      <c r="G270" s="178"/>
      <c r="H270" s="178"/>
      <c r="I270" s="178"/>
      <c r="J270" s="178"/>
      <c r="K270" s="178"/>
      <c r="L270" s="178"/>
      <c r="M270" s="180"/>
      <c r="N270" s="180"/>
      <c r="O270" s="178"/>
      <c r="P270" s="178"/>
      <c r="Q270" s="181"/>
      <c r="R270" s="181"/>
      <c r="S270" s="178"/>
      <c r="T270" s="178"/>
      <c r="U270" s="178"/>
      <c r="V270" s="178"/>
    </row>
    <row r="271" spans="2:22">
      <c r="B271" s="178"/>
      <c r="C271" s="178"/>
      <c r="D271" s="237"/>
      <c r="E271" s="178"/>
      <c r="F271" s="179"/>
      <c r="G271" s="178"/>
      <c r="H271" s="178"/>
      <c r="I271" s="178"/>
      <c r="J271" s="178"/>
      <c r="K271" s="178"/>
      <c r="L271" s="178"/>
      <c r="M271" s="180"/>
      <c r="N271" s="180"/>
      <c r="O271" s="178"/>
      <c r="P271" s="178"/>
      <c r="Q271" s="181"/>
      <c r="R271" s="181"/>
      <c r="S271" s="178"/>
      <c r="T271" s="178"/>
      <c r="U271" s="178"/>
      <c r="V271" s="178"/>
    </row>
    <row r="272" spans="2:22">
      <c r="B272" s="178"/>
      <c r="C272" s="178"/>
      <c r="D272" s="237"/>
      <c r="E272" s="178"/>
      <c r="F272" s="179"/>
      <c r="G272" s="178"/>
      <c r="H272" s="178"/>
      <c r="I272" s="178"/>
      <c r="J272" s="178"/>
      <c r="K272" s="178"/>
      <c r="L272" s="178"/>
      <c r="M272" s="180"/>
      <c r="N272" s="180"/>
      <c r="O272" s="178"/>
      <c r="P272" s="178"/>
      <c r="Q272" s="181"/>
      <c r="R272" s="181"/>
      <c r="S272" s="178"/>
      <c r="T272" s="178"/>
      <c r="U272" s="178"/>
      <c r="V272" s="178"/>
    </row>
    <row r="273" spans="2:22">
      <c r="B273" s="178"/>
      <c r="C273" s="178"/>
      <c r="D273" s="237"/>
      <c r="E273" s="178"/>
      <c r="F273" s="179"/>
      <c r="G273" s="178"/>
      <c r="H273" s="178"/>
      <c r="I273" s="178"/>
      <c r="J273" s="178"/>
      <c r="K273" s="178"/>
      <c r="L273" s="178"/>
      <c r="M273" s="180"/>
      <c r="N273" s="180"/>
      <c r="O273" s="178"/>
      <c r="P273" s="178"/>
      <c r="Q273" s="181"/>
      <c r="R273" s="181"/>
      <c r="S273" s="178"/>
      <c r="T273" s="178"/>
      <c r="U273" s="178"/>
      <c r="V273" s="178"/>
    </row>
    <row r="274" spans="2:22">
      <c r="B274" s="178"/>
      <c r="C274" s="178"/>
      <c r="D274" s="237"/>
      <c r="E274" s="178"/>
      <c r="F274" s="179"/>
      <c r="G274" s="178"/>
      <c r="H274" s="178"/>
      <c r="I274" s="178"/>
      <c r="J274" s="178"/>
      <c r="K274" s="178"/>
      <c r="L274" s="178"/>
      <c r="M274" s="180"/>
      <c r="N274" s="180"/>
      <c r="O274" s="178"/>
      <c r="P274" s="178"/>
      <c r="Q274" s="181"/>
      <c r="R274" s="181"/>
      <c r="S274" s="178"/>
      <c r="T274" s="178"/>
      <c r="U274" s="178"/>
      <c r="V274" s="178"/>
    </row>
    <row r="275" spans="2:22">
      <c r="B275" s="178"/>
      <c r="C275" s="178"/>
      <c r="D275" s="237"/>
      <c r="E275" s="178"/>
      <c r="F275" s="179"/>
      <c r="G275" s="178"/>
      <c r="H275" s="178"/>
      <c r="I275" s="178"/>
      <c r="J275" s="178"/>
      <c r="K275" s="178"/>
      <c r="L275" s="178"/>
      <c r="M275" s="180"/>
      <c r="N275" s="180"/>
      <c r="O275" s="178"/>
      <c r="P275" s="178"/>
      <c r="Q275" s="181"/>
      <c r="R275" s="181"/>
      <c r="S275" s="178"/>
      <c r="T275" s="178"/>
      <c r="U275" s="178"/>
      <c r="V275" s="178"/>
    </row>
    <row r="276" spans="2:22">
      <c r="B276" s="178"/>
      <c r="C276" s="178"/>
      <c r="D276" s="237"/>
      <c r="E276" s="178"/>
      <c r="F276" s="179"/>
      <c r="G276" s="178"/>
      <c r="H276" s="178"/>
      <c r="I276" s="178"/>
      <c r="J276" s="178"/>
      <c r="K276" s="178"/>
      <c r="L276" s="178"/>
      <c r="M276" s="180"/>
      <c r="N276" s="180"/>
      <c r="O276" s="178"/>
      <c r="P276" s="178"/>
      <c r="Q276" s="181"/>
      <c r="R276" s="181"/>
      <c r="S276" s="178"/>
      <c r="T276" s="178"/>
      <c r="U276" s="178"/>
      <c r="V276" s="178"/>
    </row>
    <row r="277" spans="2:22">
      <c r="B277" s="178"/>
      <c r="C277" s="178"/>
      <c r="D277" s="237"/>
      <c r="E277" s="178"/>
      <c r="F277" s="179"/>
      <c r="G277" s="178"/>
      <c r="H277" s="178"/>
      <c r="I277" s="178"/>
      <c r="J277" s="178"/>
      <c r="K277" s="178"/>
      <c r="L277" s="178"/>
      <c r="M277" s="180"/>
      <c r="N277" s="180"/>
      <c r="O277" s="178"/>
      <c r="P277" s="178"/>
      <c r="Q277" s="181"/>
      <c r="R277" s="181"/>
      <c r="S277" s="178"/>
      <c r="T277" s="178"/>
      <c r="U277" s="178"/>
      <c r="V277" s="178"/>
    </row>
    <row r="278" spans="2:22">
      <c r="B278" s="178"/>
      <c r="C278" s="178"/>
      <c r="D278" s="237"/>
      <c r="E278" s="178"/>
      <c r="F278" s="179"/>
      <c r="G278" s="178"/>
      <c r="H278" s="178"/>
      <c r="I278" s="178"/>
      <c r="J278" s="178"/>
      <c r="K278" s="178"/>
      <c r="L278" s="178"/>
      <c r="M278" s="180"/>
      <c r="N278" s="180"/>
      <c r="O278" s="178"/>
      <c r="P278" s="178"/>
      <c r="Q278" s="181"/>
      <c r="R278" s="181"/>
      <c r="S278" s="178"/>
      <c r="T278" s="178"/>
      <c r="U278" s="178"/>
      <c r="V278" s="178"/>
    </row>
    <row r="279" spans="2:22">
      <c r="B279" s="178"/>
      <c r="C279" s="178"/>
      <c r="D279" s="237"/>
      <c r="E279" s="178"/>
      <c r="F279" s="179"/>
      <c r="G279" s="178"/>
      <c r="H279" s="178"/>
      <c r="I279" s="178"/>
      <c r="J279" s="178"/>
      <c r="K279" s="178"/>
      <c r="L279" s="178"/>
      <c r="M279" s="180"/>
      <c r="N279" s="180"/>
      <c r="O279" s="178"/>
      <c r="P279" s="178"/>
      <c r="Q279" s="181"/>
      <c r="R279" s="181"/>
      <c r="S279" s="178"/>
      <c r="T279" s="178"/>
      <c r="U279" s="178"/>
      <c r="V279" s="178"/>
    </row>
    <row r="280" spans="2:22">
      <c r="B280" s="178"/>
      <c r="C280" s="178"/>
      <c r="D280" s="237"/>
      <c r="E280" s="178"/>
      <c r="F280" s="179"/>
      <c r="G280" s="178"/>
      <c r="H280" s="178"/>
      <c r="I280" s="178"/>
      <c r="J280" s="178"/>
      <c r="K280" s="178"/>
      <c r="L280" s="178"/>
      <c r="M280" s="180"/>
      <c r="N280" s="180"/>
      <c r="O280" s="178"/>
      <c r="P280" s="178"/>
      <c r="Q280" s="181"/>
      <c r="R280" s="181"/>
      <c r="S280" s="178"/>
      <c r="T280" s="178"/>
      <c r="U280" s="178"/>
      <c r="V280" s="178"/>
    </row>
    <row r="281" spans="2:22">
      <c r="B281" s="178"/>
      <c r="C281" s="178"/>
      <c r="D281" s="237"/>
      <c r="E281" s="178"/>
      <c r="F281" s="179"/>
      <c r="G281" s="178"/>
      <c r="H281" s="178"/>
      <c r="I281" s="178"/>
      <c r="J281" s="178"/>
      <c r="K281" s="178"/>
      <c r="L281" s="178"/>
      <c r="M281" s="180"/>
      <c r="N281" s="180"/>
      <c r="O281" s="178"/>
      <c r="P281" s="178"/>
      <c r="Q281" s="181"/>
      <c r="R281" s="181"/>
      <c r="S281" s="178"/>
      <c r="T281" s="178"/>
      <c r="U281" s="178"/>
      <c r="V281" s="178"/>
    </row>
    <row r="282" spans="2:22">
      <c r="B282" s="178"/>
      <c r="C282" s="178"/>
      <c r="D282" s="237"/>
      <c r="E282" s="178"/>
      <c r="F282" s="179"/>
      <c r="G282" s="178"/>
      <c r="H282" s="178"/>
      <c r="I282" s="178"/>
      <c r="J282" s="178"/>
      <c r="K282" s="178"/>
      <c r="L282" s="178"/>
      <c r="M282" s="180"/>
      <c r="N282" s="180"/>
      <c r="O282" s="178"/>
      <c r="P282" s="178"/>
      <c r="Q282" s="181"/>
      <c r="R282" s="181"/>
      <c r="S282" s="178"/>
      <c r="T282" s="178"/>
      <c r="U282" s="178"/>
      <c r="V282" s="178"/>
    </row>
    <row r="283" spans="2:22">
      <c r="B283" s="178"/>
      <c r="C283" s="178"/>
      <c r="D283" s="237"/>
      <c r="E283" s="178"/>
      <c r="F283" s="179"/>
      <c r="G283" s="178"/>
      <c r="H283" s="178"/>
      <c r="I283" s="178"/>
      <c r="J283" s="178"/>
      <c r="K283" s="178"/>
      <c r="L283" s="178"/>
      <c r="M283" s="180"/>
      <c r="N283" s="180"/>
      <c r="O283" s="178"/>
      <c r="P283" s="178"/>
      <c r="Q283" s="181"/>
      <c r="R283" s="181"/>
      <c r="S283" s="178"/>
      <c r="T283" s="178"/>
      <c r="U283" s="178"/>
      <c r="V283" s="178"/>
    </row>
    <row r="284" spans="2:22">
      <c r="B284" s="178"/>
      <c r="C284" s="178"/>
      <c r="D284" s="237"/>
      <c r="E284" s="178"/>
      <c r="F284" s="179"/>
      <c r="G284" s="178"/>
      <c r="H284" s="178"/>
      <c r="I284" s="178"/>
      <c r="J284" s="178"/>
      <c r="K284" s="178"/>
      <c r="L284" s="178"/>
      <c r="M284" s="180"/>
      <c r="N284" s="180"/>
      <c r="O284" s="178"/>
      <c r="P284" s="178"/>
      <c r="Q284" s="181"/>
      <c r="R284" s="181"/>
      <c r="S284" s="178"/>
      <c r="T284" s="178"/>
      <c r="U284" s="178"/>
      <c r="V284" s="178"/>
    </row>
    <row r="285" spans="2:22">
      <c r="B285" s="178"/>
      <c r="C285" s="178"/>
      <c r="D285" s="237"/>
      <c r="E285" s="178"/>
      <c r="F285" s="179"/>
      <c r="G285" s="178"/>
      <c r="H285" s="178"/>
      <c r="I285" s="178"/>
      <c r="J285" s="178"/>
      <c r="K285" s="178"/>
      <c r="L285" s="178"/>
      <c r="M285" s="180"/>
      <c r="N285" s="180"/>
      <c r="O285" s="178"/>
      <c r="P285" s="178"/>
      <c r="Q285" s="181"/>
      <c r="R285" s="181"/>
      <c r="S285" s="178"/>
      <c r="T285" s="178"/>
      <c r="U285" s="178"/>
      <c r="V285" s="178"/>
    </row>
    <row r="286" spans="2:22">
      <c r="B286" s="178"/>
      <c r="C286" s="178"/>
      <c r="D286" s="237"/>
      <c r="E286" s="178"/>
      <c r="F286" s="179"/>
      <c r="G286" s="178"/>
      <c r="H286" s="178"/>
      <c r="I286" s="178"/>
      <c r="J286" s="178"/>
      <c r="K286" s="178"/>
      <c r="L286" s="178"/>
      <c r="M286" s="180"/>
      <c r="N286" s="180"/>
      <c r="O286" s="178"/>
      <c r="P286" s="178"/>
      <c r="Q286" s="181"/>
      <c r="R286" s="181"/>
      <c r="S286" s="178"/>
      <c r="T286" s="178"/>
      <c r="U286" s="178"/>
      <c r="V286" s="178"/>
    </row>
    <row r="287" spans="2:22">
      <c r="B287" s="178"/>
      <c r="C287" s="178"/>
      <c r="D287" s="237"/>
      <c r="E287" s="178"/>
      <c r="F287" s="179"/>
      <c r="G287" s="178"/>
      <c r="H287" s="178"/>
      <c r="I287" s="178"/>
      <c r="J287" s="178"/>
      <c r="K287" s="178"/>
      <c r="L287" s="178"/>
      <c r="M287" s="180"/>
      <c r="N287" s="180"/>
      <c r="O287" s="178"/>
      <c r="P287" s="178"/>
      <c r="Q287" s="181"/>
      <c r="R287" s="181"/>
      <c r="S287" s="178"/>
      <c r="T287" s="178"/>
      <c r="U287" s="178"/>
      <c r="V287" s="178"/>
    </row>
    <row r="288" spans="2:22">
      <c r="B288" s="178"/>
      <c r="C288" s="178"/>
      <c r="D288" s="237"/>
      <c r="E288" s="178"/>
      <c r="F288" s="179"/>
      <c r="G288" s="178"/>
      <c r="H288" s="178"/>
      <c r="I288" s="178"/>
      <c r="J288" s="178"/>
      <c r="K288" s="178"/>
      <c r="L288" s="178"/>
      <c r="M288" s="180"/>
      <c r="N288" s="180"/>
      <c r="O288" s="178"/>
      <c r="P288" s="178"/>
      <c r="Q288" s="181"/>
      <c r="R288" s="181"/>
      <c r="S288" s="178"/>
      <c r="T288" s="178"/>
      <c r="U288" s="178"/>
      <c r="V288" s="178"/>
    </row>
    <row r="289" spans="2:22">
      <c r="B289" s="178"/>
      <c r="C289" s="178"/>
      <c r="D289" s="237"/>
      <c r="E289" s="178"/>
      <c r="F289" s="179"/>
      <c r="G289" s="178"/>
      <c r="H289" s="178"/>
      <c r="I289" s="178"/>
      <c r="J289" s="178"/>
      <c r="K289" s="178"/>
      <c r="L289" s="178"/>
      <c r="M289" s="180"/>
      <c r="N289" s="180"/>
      <c r="O289" s="178"/>
      <c r="P289" s="178"/>
      <c r="Q289" s="181"/>
      <c r="R289" s="181"/>
      <c r="S289" s="178"/>
      <c r="T289" s="178"/>
      <c r="U289" s="178"/>
      <c r="V289" s="178"/>
    </row>
    <row r="290" spans="2:22">
      <c r="B290" s="178"/>
      <c r="C290" s="178"/>
      <c r="D290" s="237"/>
      <c r="E290" s="178"/>
      <c r="F290" s="179"/>
      <c r="G290" s="178"/>
      <c r="H290" s="178"/>
      <c r="I290" s="178"/>
      <c r="J290" s="178"/>
      <c r="K290" s="178"/>
      <c r="L290" s="178"/>
      <c r="M290" s="180"/>
      <c r="N290" s="180"/>
      <c r="O290" s="178"/>
      <c r="P290" s="178"/>
      <c r="Q290" s="181"/>
      <c r="R290" s="181"/>
      <c r="S290" s="178"/>
      <c r="T290" s="178"/>
      <c r="U290" s="178"/>
      <c r="V290" s="178"/>
    </row>
    <row r="291" spans="2:22">
      <c r="B291" s="178"/>
      <c r="C291" s="178"/>
      <c r="D291" s="237"/>
      <c r="E291" s="178"/>
      <c r="F291" s="179"/>
      <c r="G291" s="178"/>
      <c r="H291" s="178"/>
      <c r="I291" s="178"/>
      <c r="J291" s="178"/>
      <c r="K291" s="178"/>
      <c r="L291" s="178"/>
      <c r="M291" s="180"/>
      <c r="N291" s="180"/>
      <c r="O291" s="178"/>
      <c r="P291" s="178"/>
      <c r="Q291" s="181"/>
      <c r="R291" s="181"/>
      <c r="S291" s="178"/>
      <c r="T291" s="178"/>
      <c r="U291" s="178"/>
      <c r="V291" s="178"/>
    </row>
    <row r="292" spans="2:22">
      <c r="B292" s="178"/>
      <c r="C292" s="178"/>
      <c r="D292" s="237"/>
      <c r="E292" s="178"/>
      <c r="F292" s="179"/>
      <c r="G292" s="178"/>
      <c r="H292" s="178"/>
      <c r="I292" s="178"/>
      <c r="J292" s="178"/>
      <c r="K292" s="178"/>
      <c r="L292" s="178"/>
      <c r="M292" s="180"/>
      <c r="N292" s="180"/>
      <c r="O292" s="178"/>
      <c r="P292" s="178"/>
      <c r="Q292" s="181"/>
      <c r="R292" s="181"/>
      <c r="S292" s="178"/>
      <c r="T292" s="178"/>
      <c r="U292" s="178"/>
      <c r="V292" s="178"/>
    </row>
    <row r="293" spans="2:22">
      <c r="B293" s="178"/>
      <c r="C293" s="178"/>
      <c r="D293" s="237"/>
      <c r="E293" s="178"/>
      <c r="F293" s="179"/>
      <c r="G293" s="178"/>
      <c r="H293" s="178"/>
      <c r="I293" s="178"/>
      <c r="J293" s="178"/>
      <c r="K293" s="178"/>
      <c r="L293" s="178"/>
      <c r="M293" s="180"/>
      <c r="N293" s="180"/>
      <c r="O293" s="178"/>
      <c r="P293" s="178"/>
      <c r="Q293" s="181"/>
      <c r="R293" s="181"/>
      <c r="S293" s="178"/>
      <c r="T293" s="178"/>
      <c r="U293" s="178"/>
      <c r="V293" s="178"/>
    </row>
  </sheetData>
  <phoneticPr fontId="13" type="noConversion"/>
  <pageMargins left="0.75000000000000011" right="0.75000000000000011" top="0.5" bottom="0.5" header="0.5" footer="0.5"/>
  <pageSetup paperSize="9" scale="80" orientation="landscape" r:id="rId1"/>
  <headerFooter alignWithMargins="0"/>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BC51-6043-A949-AEDF-BDE1EB341DF6}">
  <sheetPr codeName="工作表10"/>
  <dimension ref="A1:L297"/>
  <sheetViews>
    <sheetView workbookViewId="0">
      <pane ySplit="2" topLeftCell="A3" activePane="bottomLeft" state="frozenSplit"/>
      <selection activeCell="A33" sqref="A33"/>
      <selection pane="bottomLeft" activeCell="A33" sqref="A33"/>
    </sheetView>
  </sheetViews>
  <sheetFormatPr defaultColWidth="10.81640625" defaultRowHeight="15.5"/>
  <cols>
    <col min="1" max="1" width="14" style="80" bestFit="1" customWidth="1"/>
    <col min="2" max="2" width="32.36328125" style="80" bestFit="1" customWidth="1"/>
    <col min="3" max="3" width="22.54296875" style="80" customWidth="1"/>
    <col min="4" max="4" width="23.90625" style="80" customWidth="1"/>
    <col min="5" max="5" width="18" style="80" bestFit="1" customWidth="1"/>
    <col min="6" max="6" width="16" style="80" customWidth="1"/>
    <col min="7" max="7" width="42.1796875" style="80" customWidth="1"/>
    <col min="8" max="8" width="20.1796875" style="80" hidden="1" customWidth="1"/>
    <col min="9" max="9" width="10.81640625" style="80" hidden="1" customWidth="1"/>
    <col min="10" max="10" width="86" style="80" hidden="1" customWidth="1"/>
    <col min="11" max="11" width="10.81640625" style="80" hidden="1" customWidth="1"/>
    <col min="12" max="12" width="10.81640625" style="80" customWidth="1"/>
    <col min="13" max="16384" width="10.81640625" style="80"/>
  </cols>
  <sheetData>
    <row r="1" spans="1:12" customFormat="1" ht="16.5" customHeight="1" thickBot="1">
      <c r="A1" s="704" t="s">
        <v>3840</v>
      </c>
      <c r="B1" s="704" t="s">
        <v>3841</v>
      </c>
      <c r="C1" s="704" t="s">
        <v>3842</v>
      </c>
      <c r="D1" s="704" t="s">
        <v>3843</v>
      </c>
      <c r="E1" s="704" t="s">
        <v>3844</v>
      </c>
      <c r="F1" s="704" t="s">
        <v>3845</v>
      </c>
      <c r="G1" s="704" t="s">
        <v>3846</v>
      </c>
      <c r="H1" s="144" t="s">
        <v>3847</v>
      </c>
      <c r="I1" s="144"/>
      <c r="J1" s="144"/>
    </row>
    <row r="2" spans="1:12" customFormat="1" ht="16" customHeight="1" thickTop="1">
      <c r="A2" s="80" t="s">
        <v>3848</v>
      </c>
      <c r="B2" s="80" t="s">
        <v>3849</v>
      </c>
      <c r="C2" s="80" t="s">
        <v>3850</v>
      </c>
      <c r="D2" s="80" t="s">
        <v>3851</v>
      </c>
      <c r="E2" s="80" t="s">
        <v>3852</v>
      </c>
      <c r="F2" s="80" t="s">
        <v>3853</v>
      </c>
      <c r="G2" s="150" t="s">
        <v>3854</v>
      </c>
      <c r="H2" s="80" t="s">
        <v>3855</v>
      </c>
      <c r="I2" s="150" t="s">
        <v>3856</v>
      </c>
      <c r="J2" s="150" t="s">
        <v>3857</v>
      </c>
      <c r="K2" s="157" t="s">
        <v>3858</v>
      </c>
      <c r="L2" t="s">
        <v>3859</v>
      </c>
    </row>
    <row r="3" spans="1:12">
      <c r="A3" s="80" t="s">
        <v>3860</v>
      </c>
      <c r="B3" s="80" t="s">
        <v>3861</v>
      </c>
      <c r="D3" s="80">
        <v>0</v>
      </c>
      <c r="E3" s="80" t="s">
        <v>3862</v>
      </c>
      <c r="F3" s="80">
        <v>2022</v>
      </c>
      <c r="G3" s="151" t="s">
        <v>3863</v>
      </c>
      <c r="H3" s="80" t="str">
        <f>表格13[[#This Row],[國家/市場]]&amp;表格13[[#This Row],[電網]]&amp;表格13[[#This Row],[電力係數年度]]</f>
        <v>Renewable electricity2022</v>
      </c>
      <c r="I3" s="151">
        <f>表格13[[#This Row],[電力係數]]</f>
        <v>0</v>
      </c>
      <c r="J3" s="81" t="str">
        <f>表格13[[#This Row],[電力係數來源]]</f>
        <v>推估值</v>
      </c>
      <c r="K3" s="80" t="str">
        <f>MID(表格13[[#This Row],[係數單位]],FIND("/",表格13[[#This Row],[係數單位]])+1,4)</f>
        <v>MWh</v>
      </c>
    </row>
    <row r="4" spans="1:12">
      <c r="A4" s="80" t="s">
        <v>3718</v>
      </c>
      <c r="B4" s="80" t="s">
        <v>2410</v>
      </c>
      <c r="D4" s="80">
        <v>0.495</v>
      </c>
      <c r="E4" s="80" t="s">
        <v>3862</v>
      </c>
      <c r="F4" s="80">
        <v>2022</v>
      </c>
      <c r="G4" s="151" t="s">
        <v>3864</v>
      </c>
      <c r="H4" s="80" t="str">
        <f>表格13[[#This Row],[國家/市場]]&amp;表格13[[#This Row],[電網]]&amp;表格13[[#This Row],[電力係數年度]]</f>
        <v>Taiwan2022</v>
      </c>
      <c r="I4" s="151">
        <f>表格13[[#This Row],[電力係數]]</f>
        <v>0.495</v>
      </c>
      <c r="J4" s="81" t="str">
        <f>表格13[[#This Row],[電力係數來源]]</f>
        <v>能源局公告</v>
      </c>
      <c r="K4" s="80" t="str">
        <f>MID(表格13[[#This Row],[係數單位]],FIND("/",表格13[[#This Row],[係數單位]])+1,4)</f>
        <v>MWh</v>
      </c>
    </row>
    <row r="5" spans="1:12">
      <c r="A5" s="80" t="s">
        <v>3718</v>
      </c>
      <c r="B5" s="80" t="s">
        <v>2410</v>
      </c>
      <c r="C5" s="80" t="s">
        <v>3865</v>
      </c>
      <c r="D5" s="80">
        <v>0.495</v>
      </c>
      <c r="E5" s="80" t="s">
        <v>3862</v>
      </c>
      <c r="F5" s="80">
        <v>2022</v>
      </c>
      <c r="G5" s="151" t="s">
        <v>3864</v>
      </c>
      <c r="H5" s="80" t="str">
        <f>表格13[[#This Row],[國家/市場]]&amp;表格13[[#This Row],[電網]]&amp;表格13[[#This Row],[電力係數年度]]</f>
        <v>TaiwanMarket-based2022</v>
      </c>
      <c r="I5" s="151">
        <f>表格13[[#This Row],[電力係數]]</f>
        <v>0.495</v>
      </c>
      <c r="J5" s="81" t="str">
        <f>表格13[[#This Row],[電力係數來源]]</f>
        <v>能源局公告</v>
      </c>
      <c r="K5" s="80" t="str">
        <f>MID(表格13[[#This Row],[係數單位]],FIND("/",表格13[[#This Row],[係數單位]])+1,4)</f>
        <v>MWh</v>
      </c>
    </row>
    <row r="6" spans="1:12" customFormat="1" ht="17" customHeight="1">
      <c r="A6" s="80" t="s">
        <v>3866</v>
      </c>
      <c r="B6" s="80" t="s">
        <v>3867</v>
      </c>
      <c r="D6" s="80">
        <v>0.66</v>
      </c>
      <c r="E6" s="80" t="s">
        <v>3862</v>
      </c>
      <c r="F6" s="80">
        <v>2022</v>
      </c>
      <c r="G6" s="324" t="s">
        <v>3868</v>
      </c>
      <c r="H6" s="80" t="str">
        <f>表格13[[#This Row],[國家/市場]]&amp;表格13[[#This Row],[電網]]&amp;表格13[[#This Row],[電力係數年度]]</f>
        <v>Australia2022</v>
      </c>
      <c r="I6" s="151">
        <f>表格13[[#This Row],[電力係數]]</f>
        <v>0.66</v>
      </c>
      <c r="J6" s="81" t="str">
        <f>表格13[[#This Row],[電力係數來源]]</f>
        <v xml:space="preserve">https://www.dcceew.gov.au/sites/default/files/documents/national-greenhouse-account-factors-2023.docx </v>
      </c>
      <c r="K6" s="80" t="str">
        <f>MID(表格13[[#This Row],[係數單位]],FIND("/",表格13[[#This Row],[係數單位]])+1,4)</f>
        <v>MWh</v>
      </c>
    </row>
    <row r="7" spans="1:12" customFormat="1" ht="17" customHeight="1">
      <c r="A7" s="80" t="s">
        <v>3869</v>
      </c>
      <c r="B7" s="80" t="s">
        <v>3870</v>
      </c>
      <c r="C7" s="80" t="s">
        <v>3865</v>
      </c>
      <c r="D7" s="80">
        <v>0.66</v>
      </c>
      <c r="E7" s="80" t="s">
        <v>3862</v>
      </c>
      <c r="F7" s="80">
        <v>2022</v>
      </c>
      <c r="G7" s="324" t="s">
        <v>3871</v>
      </c>
      <c r="H7" s="80" t="str">
        <f>表格13[[#This Row],[國家/市場]]&amp;表格13[[#This Row],[電網]]&amp;表格13[[#This Row],[電力係數年度]]</f>
        <v>AustraliaMarket-based2022</v>
      </c>
      <c r="I7" s="151">
        <f>表格13[[#This Row],[電力係數]]</f>
        <v>0.66</v>
      </c>
      <c r="J7" s="81" t="str">
        <f>表格13[[#This Row],[電力係數來源]]</f>
        <v xml:space="preserve">https://www.dcceew.gov.au/sites/default/files/documents/national-greenhouse-account-factors-2023.docx </v>
      </c>
      <c r="K7" s="80" t="str">
        <f>MID(表格13[[#This Row],[係數單位]],FIND("/",表格13[[#This Row],[係數單位]])+1,4)</f>
        <v>MWh</v>
      </c>
    </row>
    <row r="8" spans="1:12" customFormat="1" ht="17" customHeight="1">
      <c r="A8" s="140" t="s">
        <v>3718</v>
      </c>
      <c r="B8" s="140" t="s">
        <v>2646</v>
      </c>
      <c r="C8" s="140"/>
      <c r="D8" s="323">
        <v>0.4168</v>
      </c>
      <c r="E8" s="140" t="s">
        <v>3862</v>
      </c>
      <c r="F8" s="140">
        <v>2022</v>
      </c>
      <c r="G8" s="322" t="s">
        <v>3872</v>
      </c>
      <c r="H8" s="80" t="str">
        <f>表格13[[#This Row],[國家/市場]]&amp;表格13[[#This Row],[電網]]&amp;表格13[[#This Row],[電力係數年度]]</f>
        <v>Singapore2022</v>
      </c>
      <c r="I8" s="151">
        <f>表格13[[#This Row],[電力係數]]</f>
        <v>0.4168</v>
      </c>
      <c r="J8" s="80" t="str">
        <f>表格13[[#This Row],[電力係數來源]]</f>
        <v>https://www.ema.gov.sg/resources/singapore-energy-statistics/chapter2</v>
      </c>
      <c r="K8" s="80" t="str">
        <f>MID(表格13[[#This Row],[係數單位]],FIND("/",表格13[[#This Row],[係數單位]])+1,4)</f>
        <v>MWh</v>
      </c>
    </row>
    <row r="9" spans="1:12" customFormat="1" ht="17" customHeight="1">
      <c r="A9" s="140" t="s">
        <v>3718</v>
      </c>
      <c r="B9" s="140" t="s">
        <v>2646</v>
      </c>
      <c r="C9" s="80" t="s">
        <v>3865</v>
      </c>
      <c r="D9" s="140">
        <v>0.4168</v>
      </c>
      <c r="E9" s="140" t="s">
        <v>3862</v>
      </c>
      <c r="F9" s="140">
        <v>2022</v>
      </c>
      <c r="G9" s="322" t="s">
        <v>3873</v>
      </c>
      <c r="H9" s="80" t="str">
        <f>表格13[[#This Row],[國家/市場]]&amp;表格13[[#This Row],[電網]]&amp;表格13[[#This Row],[電力係數年度]]</f>
        <v>SingaporeMarket-based2022</v>
      </c>
      <c r="I9" s="151">
        <f>表格13[[#This Row],[電力係數]]</f>
        <v>0.4168</v>
      </c>
      <c r="J9" s="80" t="str">
        <f>表格13[[#This Row],[電力係數來源]]</f>
        <v>https://www.ema.gov.sg/resources/singapore-energy-statistics/chapter2</v>
      </c>
      <c r="K9" s="80" t="str">
        <f>MID(表格13[[#This Row],[係數單位]],FIND("/",表格13[[#This Row],[係數單位]])+1,4)</f>
        <v>MWh</v>
      </c>
    </row>
    <row r="10" spans="1:12">
      <c r="A10" s="175" t="s">
        <v>3718</v>
      </c>
      <c r="B10" s="176" t="s">
        <v>724</v>
      </c>
      <c r="C10" s="175"/>
      <c r="D10" s="140">
        <v>0.91300000000000003</v>
      </c>
      <c r="E10" s="177" t="s">
        <v>3862</v>
      </c>
      <c r="F10" s="140">
        <v>2022</v>
      </c>
      <c r="G10" s="175" t="s">
        <v>3874</v>
      </c>
      <c r="H10" s="80" t="str">
        <f>表格13[[#This Row],[國家/市場]]&amp;表格13[[#This Row],[電網]]&amp;表格13[[#This Row],[電力係數年度]]</f>
        <v>Vietnam2022</v>
      </c>
      <c r="I10" s="151">
        <f>表格13[[#This Row],[電力係數]]</f>
        <v>0.91300000000000003</v>
      </c>
      <c r="J10" s="80" t="str">
        <f>表格13[[#This Row],[電力係數來源]]</f>
        <v>COUNTRY SPECIFIC ELECTRICITY GRID GREENHOUSE GAS EMISSION FACTORS</v>
      </c>
      <c r="K10" s="80" t="str">
        <f>MID(表格13[[#This Row],[係數單位]],FIND("/",表格13[[#This Row],[係數單位]])+1,4)</f>
        <v>MWh</v>
      </c>
    </row>
    <row r="11" spans="1:12">
      <c r="A11" s="175" t="s">
        <v>3718</v>
      </c>
      <c r="B11" s="176" t="s">
        <v>3875</v>
      </c>
      <c r="C11" s="175"/>
      <c r="D11" s="140">
        <v>0.78480000000000005</v>
      </c>
      <c r="E11" s="177" t="s">
        <v>3862</v>
      </c>
      <c r="F11" s="140">
        <v>2022</v>
      </c>
      <c r="G11" s="175" t="s">
        <v>3876</v>
      </c>
      <c r="H11" s="80" t="str">
        <f>表格13[[#This Row],[國家/市場]]&amp;表格13[[#This Row],[電網]]&amp;表格13[[#This Row],[電力係數年度]]</f>
        <v>Indonesia2022</v>
      </c>
      <c r="I11" s="151">
        <f>表格13[[#This Row],[電力係數]]</f>
        <v>0.78480000000000005</v>
      </c>
      <c r="J11" s="80" t="str">
        <f>表格13[[#This Row],[電力係數來源]]</f>
        <v>Climate Transparency (2022 Report)</v>
      </c>
      <c r="K11" s="80" t="str">
        <f>MID(表格13[[#This Row],[係數單位]],FIND("/",表格13[[#This Row],[係數單位]])+1,4)</f>
        <v>MWh</v>
      </c>
    </row>
    <row r="12" spans="1:12">
      <c r="A12" s="175" t="s">
        <v>3718</v>
      </c>
      <c r="B12" s="176" t="s">
        <v>724</v>
      </c>
      <c r="C12" s="80" t="s">
        <v>3865</v>
      </c>
      <c r="D12" s="140">
        <v>0.91300000000000003</v>
      </c>
      <c r="E12" s="177" t="s">
        <v>3862</v>
      </c>
      <c r="F12" s="140">
        <v>2022</v>
      </c>
      <c r="G12" s="175" t="s">
        <v>3874</v>
      </c>
      <c r="H12" s="80" t="str">
        <f>表格13[[#This Row],[國家/市場]]&amp;表格13[[#This Row],[電網]]&amp;表格13[[#This Row],[電力係數年度]]</f>
        <v>VietnamMarket-based2022</v>
      </c>
      <c r="I12" s="151">
        <f>表格13[[#This Row],[電力係數]]</f>
        <v>0.91300000000000003</v>
      </c>
      <c r="J12" s="80" t="str">
        <f>表格13[[#This Row],[電力係數來源]]</f>
        <v>COUNTRY SPECIFIC ELECTRICITY GRID GREENHOUSE GAS EMISSION FACTORS</v>
      </c>
      <c r="K12" s="80" t="str">
        <f>MID(表格13[[#This Row],[係數單位]],FIND("/",表格13[[#This Row],[係數單位]])+1,4)</f>
        <v>MWh</v>
      </c>
    </row>
    <row r="13" spans="1:12">
      <c r="A13" s="175" t="s">
        <v>3718</v>
      </c>
      <c r="B13" s="176" t="s">
        <v>3875</v>
      </c>
      <c r="C13" s="80" t="s">
        <v>3865</v>
      </c>
      <c r="D13" s="140">
        <v>0.78480000000000005</v>
      </c>
      <c r="E13" s="177" t="s">
        <v>3862</v>
      </c>
      <c r="F13" s="140">
        <v>2022</v>
      </c>
      <c r="G13" s="175" t="s">
        <v>3876</v>
      </c>
      <c r="H13" s="80" t="str">
        <f>表格13[[#This Row],[國家/市場]]&amp;表格13[[#This Row],[電網]]&amp;表格13[[#This Row],[電力係數年度]]</f>
        <v>IndonesiaMarket-based2022</v>
      </c>
      <c r="I13" s="151">
        <f>表格13[[#This Row],[電力係數]]</f>
        <v>0.78480000000000005</v>
      </c>
      <c r="J13" s="80" t="str">
        <f>表格13[[#This Row],[電力係數來源]]</f>
        <v>Climate Transparency (2022 Report)</v>
      </c>
      <c r="K13" s="80" t="str">
        <f>MID(表格13[[#This Row],[係數單位]],FIND("/",表格13[[#This Row],[係數單位]])+1,4)</f>
        <v>MWh</v>
      </c>
    </row>
    <row r="14" spans="1:12" customFormat="1" ht="16.5" customHeight="1">
      <c r="A14" s="140" t="s">
        <v>3718</v>
      </c>
      <c r="B14" s="140" t="s">
        <v>2846</v>
      </c>
      <c r="C14" s="140"/>
      <c r="D14" s="140">
        <v>0.45700000000000002</v>
      </c>
      <c r="E14" s="140" t="s">
        <v>3862</v>
      </c>
      <c r="F14" s="140">
        <v>2022</v>
      </c>
      <c r="G14" s="322" t="s">
        <v>3877</v>
      </c>
      <c r="H14" s="80" t="str">
        <f>表格13[[#This Row],[國家/市場]]&amp;表格13[[#This Row],[電網]]&amp;表格13[[#This Row],[電力係數年度]]</f>
        <v>Japan2022</v>
      </c>
      <c r="I14" s="151">
        <f>表格13[[#This Row],[電力係數]]</f>
        <v>0.45700000000000002</v>
      </c>
      <c r="J14" s="80" t="str">
        <f>表格13[[#This Row],[電力係數來源]]</f>
        <v>https://www.tepco.co.jp/en/corpinfo/illustrated/environment/emissions-co2-e.html</v>
      </c>
      <c r="K14" s="80" t="str">
        <f>MID(表格13[[#This Row],[係數單位]],FIND("/",表格13[[#This Row],[係數單位]])+1,4)</f>
        <v>MWh</v>
      </c>
    </row>
    <row r="15" spans="1:12" customFormat="1" ht="17" customHeight="1">
      <c r="A15" s="140" t="s">
        <v>3718</v>
      </c>
      <c r="B15" s="140" t="s">
        <v>2846</v>
      </c>
      <c r="C15" s="80" t="s">
        <v>3865</v>
      </c>
      <c r="D15" s="140">
        <v>0.45700000000000002</v>
      </c>
      <c r="E15" s="140" t="s">
        <v>3862</v>
      </c>
      <c r="F15" s="140">
        <v>2022</v>
      </c>
      <c r="G15" s="322" t="s">
        <v>3878</v>
      </c>
      <c r="H15" s="80" t="str">
        <f>表格13[[#This Row],[國家/市場]]&amp;表格13[[#This Row],[電網]]&amp;表格13[[#This Row],[電力係數年度]]</f>
        <v>JapanMarket-based2022</v>
      </c>
      <c r="I15" s="151">
        <f>表格13[[#This Row],[電力係數]]</f>
        <v>0.45700000000000002</v>
      </c>
      <c r="J15" s="80" t="str">
        <f>表格13[[#This Row],[電力係數來源]]</f>
        <v>https://www.tepco.co.jp/en/corpinfo/illustrated/environment/emissions-co2-e.html</v>
      </c>
      <c r="K15" s="80" t="str">
        <f>MID(表格13[[#This Row],[係數單位]],FIND("/",表格13[[#This Row],[係數單位]])+1,4)</f>
        <v>MWh</v>
      </c>
    </row>
    <row r="16" spans="1:12">
      <c r="A16" s="140" t="s">
        <v>3718</v>
      </c>
      <c r="B16" s="140" t="s">
        <v>3879</v>
      </c>
      <c r="C16" s="140"/>
      <c r="D16" s="140">
        <v>0.4113</v>
      </c>
      <c r="E16" s="140" t="s">
        <v>3862</v>
      </c>
      <c r="F16" s="140">
        <v>2022</v>
      </c>
      <c r="G16" s="175" t="s">
        <v>3876</v>
      </c>
      <c r="H16" s="80" t="str">
        <f>表格13[[#This Row],[國家/市場]]&amp;表格13[[#This Row],[電網]]&amp;表格13[[#This Row],[電力係數年度]]</f>
        <v>Republic of Korea2022</v>
      </c>
      <c r="I16" s="151">
        <f>表格13[[#This Row],[電力係數]]</f>
        <v>0.4113</v>
      </c>
      <c r="J16" s="80" t="str">
        <f>表格13[[#This Row],[電力係數來源]]</f>
        <v>Climate Transparency (2022 Report)</v>
      </c>
      <c r="K16" s="80" t="str">
        <f>MID(表格13[[#This Row],[係數單位]],FIND("/",表格13[[#This Row],[係數單位]])+1,4)</f>
        <v>MWh</v>
      </c>
    </row>
    <row r="17" spans="1:11">
      <c r="A17" s="140" t="s">
        <v>3718</v>
      </c>
      <c r="B17" s="140" t="s">
        <v>3879</v>
      </c>
      <c r="C17" s="80" t="s">
        <v>3865</v>
      </c>
      <c r="D17" s="140">
        <v>0.4113</v>
      </c>
      <c r="E17" s="140" t="s">
        <v>3862</v>
      </c>
      <c r="F17" s="140">
        <v>2022</v>
      </c>
      <c r="G17" s="175" t="s">
        <v>3876</v>
      </c>
      <c r="H17" s="80" t="str">
        <f>表格13[[#This Row],[國家/市場]]&amp;表格13[[#This Row],[電網]]&amp;表格13[[#This Row],[電力係數年度]]</f>
        <v>Republic of KoreaMarket-based2022</v>
      </c>
      <c r="I17" s="151">
        <f>表格13[[#This Row],[電力係數]]</f>
        <v>0.4113</v>
      </c>
      <c r="J17" s="80" t="str">
        <f>表格13[[#This Row],[電力係數來源]]</f>
        <v>Climate Transparency (2022 Report)</v>
      </c>
      <c r="K17" s="80" t="str">
        <f>MID(表格13[[#This Row],[係數單位]],FIND("/",表格13[[#This Row],[係數單位]])+1,4)</f>
        <v>MWh</v>
      </c>
    </row>
    <row r="18" spans="1:11">
      <c r="A18" s="140" t="s">
        <v>3718</v>
      </c>
      <c r="B18" s="140" t="s">
        <v>2593</v>
      </c>
      <c r="C18" s="140"/>
      <c r="D18" s="140">
        <v>0.49990000000000001</v>
      </c>
      <c r="E18" s="140" t="s">
        <v>3862</v>
      </c>
      <c r="F18" s="140">
        <v>2022</v>
      </c>
      <c r="G18" s="182" t="s">
        <v>3880</v>
      </c>
      <c r="H18" s="80" t="str">
        <f>表格13[[#This Row],[國家/市場]]&amp;表格13[[#This Row],[電網]]&amp;表格13[[#This Row],[電力係數年度]]</f>
        <v>Thailand2022</v>
      </c>
      <c r="I18" s="151">
        <f>表格13[[#This Row],[電力係數]]</f>
        <v>0.49990000000000001</v>
      </c>
      <c r="J18" s="80" t="str">
        <f>表格13[[#This Row],[電力係數來源]]</f>
        <v>Thailand Greenhouse Gas Management Organization (TGO) in 2020</v>
      </c>
      <c r="K18" s="80" t="str">
        <f>MID(表格13[[#This Row],[係數單位]],FIND("/",表格13[[#This Row],[係數單位]])+1,4)</f>
        <v>MWh</v>
      </c>
    </row>
    <row r="19" spans="1:11">
      <c r="A19" s="140" t="s">
        <v>3718</v>
      </c>
      <c r="B19" s="140" t="s">
        <v>2593</v>
      </c>
      <c r="C19" s="80" t="s">
        <v>3865</v>
      </c>
      <c r="D19" s="140">
        <v>0.49990000000000001</v>
      </c>
      <c r="E19" s="140" t="s">
        <v>3862</v>
      </c>
      <c r="F19" s="140">
        <v>2022</v>
      </c>
      <c r="G19" s="182" t="s">
        <v>3880</v>
      </c>
      <c r="H19" s="80" t="str">
        <f>表格13[[#This Row],[國家/市場]]&amp;表格13[[#This Row],[電網]]&amp;表格13[[#This Row],[電力係數年度]]</f>
        <v>ThailandMarket-based2022</v>
      </c>
      <c r="I19" s="151">
        <f>表格13[[#This Row],[電力係數]]</f>
        <v>0.49990000000000001</v>
      </c>
      <c r="J19" s="80" t="str">
        <f>表格13[[#This Row],[電力係數來源]]</f>
        <v>Thailand Greenhouse Gas Management Organization (TGO) in 2020</v>
      </c>
      <c r="K19" s="80" t="str">
        <f>MID(表格13[[#This Row],[係數單位]],FIND("/",表格13[[#This Row],[係數單位]])+1,4)</f>
        <v>MWh</v>
      </c>
    </row>
    <row r="20" spans="1:11">
      <c r="A20" s="80" t="s">
        <v>3718</v>
      </c>
      <c r="B20" s="80" t="s">
        <v>2505</v>
      </c>
      <c r="C20" s="80" t="s">
        <v>3865</v>
      </c>
      <c r="D20" s="80">
        <f>SUMIF($C$21:$C$26,VLOOKUP('Data Request'!$G$3,'Org mapping'!$B:$E,4,FALSE),$D$21:$D$26)</f>
        <v>0</v>
      </c>
      <c r="E20" s="80" t="s">
        <v>3862</v>
      </c>
      <c r="F20" s="80">
        <v>2022</v>
      </c>
      <c r="G20" s="271" t="s">
        <v>3881</v>
      </c>
      <c r="H20" s="80" t="str">
        <f>表格13[[#This Row],[國家/市場]]&amp;表格13[[#This Row],[電網]]&amp;表格13[[#This Row],[電力係數年度]]</f>
        <v>ChinaMarket-based2022</v>
      </c>
      <c r="I20" s="151">
        <f>表格13[[#This Row],[電力係數]]</f>
        <v>0</v>
      </c>
      <c r="J20" s="80" t="str">
        <f>表格13[[#This Row],[電力係數來源]]</f>
        <v>2019 年度减排项目中国区域电网基准线排放因子</v>
      </c>
      <c r="K20" s="80" t="str">
        <f>MID(表格13[[#This Row],[係數單位]],FIND("/",表格13[[#This Row],[係數單位]])+1,4)</f>
        <v>MWh</v>
      </c>
    </row>
    <row r="21" spans="1:11">
      <c r="A21" s="80" t="s">
        <v>3718</v>
      </c>
      <c r="B21" s="80" t="s">
        <v>2505</v>
      </c>
      <c r="C21" s="80" t="s">
        <v>2515</v>
      </c>
      <c r="D21" s="80">
        <v>0.79210000000000003</v>
      </c>
      <c r="E21" s="80" t="s">
        <v>3862</v>
      </c>
      <c r="F21" s="80">
        <v>2022</v>
      </c>
      <c r="G21" s="271" t="s">
        <v>3881</v>
      </c>
      <c r="H21" s="80" t="str">
        <f>表格13[[#This Row],[國家/市場]]&amp;表格13[[#This Row],[電網]]&amp;表格13[[#This Row],[電力係數年度]]</f>
        <v>China華東2022</v>
      </c>
      <c r="I21" s="151">
        <f>表格13[[#This Row],[電力係數]]</f>
        <v>0.79210000000000003</v>
      </c>
      <c r="J21" s="80" t="str">
        <f>表格13[[#This Row],[電力係數來源]]</f>
        <v>2019 年度减排项目中国区域电网基准线排放因子</v>
      </c>
      <c r="K21" s="80" t="str">
        <f>MID(表格13[[#This Row],[係數單位]],FIND("/",表格13[[#This Row],[係數單位]])+1,4)</f>
        <v>MWh</v>
      </c>
    </row>
    <row r="22" spans="1:11">
      <c r="A22" s="80" t="s">
        <v>3718</v>
      </c>
      <c r="B22" s="80" t="s">
        <v>2505</v>
      </c>
      <c r="C22" s="80" t="s">
        <v>2536</v>
      </c>
      <c r="D22" s="80">
        <v>0.89219999999999999</v>
      </c>
      <c r="E22" s="80" t="s">
        <v>3862</v>
      </c>
      <c r="F22" s="80">
        <v>2022</v>
      </c>
      <c r="G22" s="271" t="s">
        <v>3881</v>
      </c>
      <c r="H22" s="80" t="str">
        <f>表格13[[#This Row],[國家/市場]]&amp;表格13[[#This Row],[電網]]&amp;表格13[[#This Row],[電力係數年度]]</f>
        <v>China西北2022</v>
      </c>
      <c r="I22" s="151">
        <f>表格13[[#This Row],[電力係數]]</f>
        <v>0.89219999999999999</v>
      </c>
      <c r="J22" s="80" t="str">
        <f>表格13[[#This Row],[電力係數來源]]</f>
        <v>2019 年度减排项目中国区域电网基准线排放因子</v>
      </c>
      <c r="K22" s="80" t="str">
        <f>MID(表格13[[#This Row],[係數單位]],FIND("/",表格13[[#This Row],[係數單位]])+1,4)</f>
        <v>MWh</v>
      </c>
    </row>
    <row r="23" spans="1:11">
      <c r="A23" s="80" t="s">
        <v>3718</v>
      </c>
      <c r="B23" s="80" t="s">
        <v>2505</v>
      </c>
      <c r="C23" s="80" t="s">
        <v>2510</v>
      </c>
      <c r="D23" s="80">
        <v>0.85870000000000002</v>
      </c>
      <c r="E23" s="80" t="s">
        <v>3862</v>
      </c>
      <c r="F23" s="80">
        <v>2022</v>
      </c>
      <c r="G23" s="271" t="s">
        <v>3881</v>
      </c>
      <c r="H23" s="80" t="str">
        <f>表格13[[#This Row],[國家/市場]]&amp;表格13[[#This Row],[電網]]&amp;表格13[[#This Row],[電力係數年度]]</f>
        <v>China華中2022</v>
      </c>
      <c r="I23" s="151">
        <f>表格13[[#This Row],[電力係數]]</f>
        <v>0.85870000000000002</v>
      </c>
      <c r="J23" s="80" t="str">
        <f>表格13[[#This Row],[電力係數來源]]</f>
        <v>2019 年度减排项目中国区域电网基准线排放因子</v>
      </c>
      <c r="K23" s="80" t="str">
        <f>MID(表格13[[#This Row],[係數單位]],FIND("/",表格13[[#This Row],[係數單位]])+1,4)</f>
        <v>MWh</v>
      </c>
    </row>
    <row r="24" spans="1:11">
      <c r="A24" s="80" t="s">
        <v>3718</v>
      </c>
      <c r="B24" s="80" t="s">
        <v>2505</v>
      </c>
      <c r="C24" s="80" t="s">
        <v>2539</v>
      </c>
      <c r="D24" s="80">
        <v>0.94189999999999996</v>
      </c>
      <c r="E24" s="80" t="s">
        <v>3862</v>
      </c>
      <c r="F24" s="80">
        <v>2022</v>
      </c>
      <c r="G24" s="271" t="s">
        <v>3881</v>
      </c>
      <c r="H24" s="80" t="str">
        <f>表格13[[#This Row],[國家/市場]]&amp;表格13[[#This Row],[電網]]&amp;表格13[[#This Row],[電力係數年度]]</f>
        <v>China華北2022</v>
      </c>
      <c r="I24" s="151">
        <f>表格13[[#This Row],[電力係數]]</f>
        <v>0.94189999999999996</v>
      </c>
      <c r="J24" s="80" t="str">
        <f>表格13[[#This Row],[電力係數來源]]</f>
        <v>2019 年度减排项目中国区域电网基准线排放因子</v>
      </c>
      <c r="K24" s="80" t="str">
        <f>MID(表格13[[#This Row],[係數單位]],FIND("/",表格13[[#This Row],[係數單位]])+1,4)</f>
        <v>MWh</v>
      </c>
    </row>
    <row r="25" spans="1:11">
      <c r="A25" s="80" t="s">
        <v>3718</v>
      </c>
      <c r="B25" s="80" t="s">
        <v>2505</v>
      </c>
      <c r="C25" s="80" t="s">
        <v>2506</v>
      </c>
      <c r="D25" s="80">
        <v>0.80420000000000003</v>
      </c>
      <c r="E25" s="80" t="s">
        <v>3862</v>
      </c>
      <c r="F25" s="80">
        <v>2022</v>
      </c>
      <c r="G25" s="271" t="s">
        <v>3881</v>
      </c>
      <c r="H25" s="80" t="str">
        <f>表格13[[#This Row],[國家/市場]]&amp;表格13[[#This Row],[電網]]&amp;表格13[[#This Row],[電力係數年度]]</f>
        <v>China南方2022</v>
      </c>
      <c r="I25" s="151">
        <f>表格13[[#This Row],[電力係數]]</f>
        <v>0.80420000000000003</v>
      </c>
      <c r="J25" s="80" t="str">
        <f>表格13[[#This Row],[電力係數來源]]</f>
        <v>2019 年度减排项目中国区域电网基准线排放因子</v>
      </c>
      <c r="K25" s="80" t="str">
        <f>MID(表格13[[#This Row],[係數單位]],FIND("/",表格13[[#This Row],[係數單位]])+1,4)</f>
        <v>MWh</v>
      </c>
    </row>
    <row r="26" spans="1:11">
      <c r="A26" s="80" t="s">
        <v>3718</v>
      </c>
      <c r="B26" s="80" t="s">
        <v>2505</v>
      </c>
      <c r="C26" s="80" t="s">
        <v>2566</v>
      </c>
      <c r="D26" s="80">
        <v>1.0826</v>
      </c>
      <c r="E26" s="80" t="s">
        <v>3862</v>
      </c>
      <c r="F26" s="80">
        <v>2022</v>
      </c>
      <c r="G26" s="271" t="s">
        <v>3881</v>
      </c>
      <c r="H26" s="80" t="str">
        <f>表格13[[#This Row],[國家/市場]]&amp;表格13[[#This Row],[電網]]&amp;表格13[[#This Row],[電力係數年度]]</f>
        <v>China東北2022</v>
      </c>
      <c r="I26" s="151">
        <f>表格13[[#This Row],[電力係數]]</f>
        <v>1.0826</v>
      </c>
      <c r="J26" s="80" t="str">
        <f>表格13[[#This Row],[電力係數來源]]</f>
        <v>2019 年度减排项目中国区域电网基准线排放因子</v>
      </c>
      <c r="K26" s="80" t="str">
        <f>MID(表格13[[#This Row],[係數單位]],FIND("/",表格13[[#This Row],[係數單位]])+1,4)</f>
        <v>MWh</v>
      </c>
    </row>
    <row r="27" spans="1:11">
      <c r="A27" s="80" t="s">
        <v>3718</v>
      </c>
      <c r="B27" s="80" t="s">
        <v>1997</v>
      </c>
      <c r="D27" s="80">
        <v>0.81</v>
      </c>
      <c r="E27" s="80" t="s">
        <v>3862</v>
      </c>
      <c r="F27" s="80">
        <v>2022</v>
      </c>
      <c r="G27" s="271" t="s">
        <v>3882</v>
      </c>
      <c r="H27" s="80" t="str">
        <f>表格13[[#This Row],[國家/市場]]&amp;表格13[[#This Row],[電網]]&amp;表格13[[#This Row],[電力係數年度]]</f>
        <v>India2022</v>
      </c>
      <c r="I27" s="151">
        <f>表格13[[#This Row],[電力係數]]</f>
        <v>0.81</v>
      </c>
      <c r="J27" s="80" t="str">
        <f>表格13[[#This Row],[電力係數來源]]</f>
        <v>https://cea.nic.in/wp-content/uploads/baseline/2023/01/Approved_report_emission__2021_22.pdf</v>
      </c>
      <c r="K27" s="80" t="str">
        <f>MID(表格13[[#This Row],[係數單位]],FIND("/",表格13[[#This Row],[係數單位]])+1,4)</f>
        <v>MWh</v>
      </c>
    </row>
    <row r="28" spans="1:11">
      <c r="A28" s="80" t="s">
        <v>3718</v>
      </c>
      <c r="B28" s="80" t="s">
        <v>1997</v>
      </c>
      <c r="C28" s="80" t="s">
        <v>3865</v>
      </c>
      <c r="D28" s="80">
        <v>0.81</v>
      </c>
      <c r="E28" s="80" t="s">
        <v>3862</v>
      </c>
      <c r="F28" s="80">
        <v>2022</v>
      </c>
      <c r="G28" s="271" t="s">
        <v>3882</v>
      </c>
      <c r="H28" s="80" t="str">
        <f>表格13[[#This Row],[國家/市場]]&amp;表格13[[#This Row],[電網]]&amp;表格13[[#This Row],[電力係數年度]]</f>
        <v>IndiaMarket-based2022</v>
      </c>
      <c r="I28" s="151">
        <f>表格13[[#This Row],[電力係數]]</f>
        <v>0.81</v>
      </c>
      <c r="J28" s="80" t="str">
        <f>表格13[[#This Row],[電力係數來源]]</f>
        <v>https://cea.nic.in/wp-content/uploads/baseline/2023/01/Approved_report_emission__2021_22.pdf</v>
      </c>
      <c r="K28" s="80" t="str">
        <f>MID(表格13[[#This Row],[係數單位]],FIND("/",表格13[[#This Row],[係數單位]])+1,4)</f>
        <v>MWh</v>
      </c>
    </row>
    <row r="29" spans="1:11">
      <c r="A29" s="80" t="s">
        <v>3883</v>
      </c>
      <c r="B29" s="80" t="s">
        <v>3884</v>
      </c>
      <c r="D29" s="80">
        <v>0.86650000000000005</v>
      </c>
      <c r="E29" s="80" t="s">
        <v>3862</v>
      </c>
      <c r="F29" s="80">
        <v>2022</v>
      </c>
      <c r="G29" s="271" t="s">
        <v>3876</v>
      </c>
      <c r="H29" s="80" t="str">
        <f>表格13[[#This Row],[國家/市場]]&amp;表格13[[#This Row],[電網]]&amp;表格13[[#This Row],[電力係數年度]]</f>
        <v>South Africa2022</v>
      </c>
      <c r="I29" s="151">
        <f>表格13[[#This Row],[電力係數]]</f>
        <v>0.86650000000000005</v>
      </c>
      <c r="J29" s="80" t="str">
        <f>表格13[[#This Row],[電力係數來源]]</f>
        <v>Climate Transparency (2022 Report)</v>
      </c>
      <c r="K29" s="80" t="str">
        <f>MID(表格13[[#This Row],[係數單位]],FIND("/",表格13[[#This Row],[係數單位]])+1,4)</f>
        <v>MWh</v>
      </c>
    </row>
    <row r="30" spans="1:11">
      <c r="A30" s="80" t="s">
        <v>3883</v>
      </c>
      <c r="B30" s="80" t="s">
        <v>3884</v>
      </c>
      <c r="C30" s="80" t="s">
        <v>3865</v>
      </c>
      <c r="D30" s="80">
        <v>0.86650000000000005</v>
      </c>
      <c r="E30" s="80" t="s">
        <v>3862</v>
      </c>
      <c r="F30" s="80">
        <v>2022</v>
      </c>
      <c r="G30" s="271" t="s">
        <v>3876</v>
      </c>
      <c r="H30" s="80" t="str">
        <f>表格13[[#This Row],[國家/市場]]&amp;表格13[[#This Row],[電網]]&amp;表格13[[#This Row],[電力係數年度]]</f>
        <v>South AfricaMarket-based2022</v>
      </c>
      <c r="I30" s="151">
        <f>表格13[[#This Row],[電力係數]]</f>
        <v>0.86650000000000005</v>
      </c>
      <c r="J30" s="80" t="str">
        <f>表格13[[#This Row],[電力係數來源]]</f>
        <v>Climate Transparency (2022 Report)</v>
      </c>
      <c r="K30" s="80" t="str">
        <f>MID(表格13[[#This Row],[係數單位]],FIND("/",表格13[[#This Row],[係數單位]])+1,4)</f>
        <v>MWh</v>
      </c>
    </row>
    <row r="31" spans="1:11" customFormat="1" ht="17" customHeight="1">
      <c r="A31" s="80" t="s">
        <v>3883</v>
      </c>
      <c r="B31" s="705" t="s">
        <v>2107</v>
      </c>
      <c r="D31" s="706">
        <v>0.47510000000000002</v>
      </c>
      <c r="E31" s="80" t="s">
        <v>3862</v>
      </c>
      <c r="F31" s="80">
        <v>2022</v>
      </c>
      <c r="G31" s="707" t="s">
        <v>3885</v>
      </c>
      <c r="H31" s="80" t="str">
        <f>表格13[[#This Row],[國家/市場]]&amp;表格13[[#This Row],[電網]]&amp;表格13[[#This Row],[電力係數年度]]</f>
        <v>Egypt2022</v>
      </c>
      <c r="I31" s="151">
        <f>表格13[[#This Row],[電力係數]]</f>
        <v>0.47510000000000002</v>
      </c>
      <c r="J31" s="80" t="str">
        <f>表格13[[#This Row],[電力係數來源]]</f>
        <v>Understand low-carbon energy in Egypt through Data | Low-Carbon Power (lowcarbonpower.org)</v>
      </c>
      <c r="K31" s="80" t="str">
        <f>MID(表格13[[#This Row],[係數單位]],FIND("/",表格13[[#This Row],[係數單位]])+1,4)</f>
        <v>MWh</v>
      </c>
    </row>
    <row r="32" spans="1:11">
      <c r="A32" s="80" t="s">
        <v>3883</v>
      </c>
      <c r="B32" s="80" t="s">
        <v>2107</v>
      </c>
      <c r="C32" s="80" t="s">
        <v>3865</v>
      </c>
      <c r="D32" s="708">
        <v>0.47087899999999999</v>
      </c>
      <c r="E32" s="80" t="s">
        <v>3862</v>
      </c>
      <c r="F32" s="80">
        <v>2022</v>
      </c>
      <c r="G32" s="709" t="s">
        <v>3886</v>
      </c>
      <c r="H32" s="80" t="str">
        <f>表格13[[#This Row],[國家/市場]]&amp;表格13[[#This Row],[電網]]&amp;表格13[[#This Row],[電力係數年度]]</f>
        <v>EgyptMarket-based2022</v>
      </c>
      <c r="I32" s="151">
        <f>表格13[[#This Row],[電力係數]]</f>
        <v>0.47087899999999999</v>
      </c>
      <c r="J32" s="80" t="str">
        <f>表格13[[#This Row],[電力係數來源]]</f>
        <v>Ember-GER-2022</v>
      </c>
      <c r="K32" s="80" t="str">
        <f>MID(表格13[[#This Row],[係數單位]],FIND("/",表格13[[#This Row],[係數單位]])+1,4)</f>
        <v>MWh</v>
      </c>
    </row>
    <row r="33" spans="1:11" customFormat="1" ht="17" customHeight="1">
      <c r="A33" s="80" t="s">
        <v>3887</v>
      </c>
      <c r="B33" s="80" t="s">
        <v>3888</v>
      </c>
      <c r="D33" s="272">
        <v>0.61419999999999997</v>
      </c>
      <c r="E33" s="80" t="s">
        <v>3862</v>
      </c>
      <c r="F33" s="80">
        <v>2022</v>
      </c>
      <c r="G33" s="271" t="s">
        <v>3876</v>
      </c>
      <c r="H33" s="80" t="str">
        <f>表格13[[#This Row],[國家/市場]]&amp;表格13[[#This Row],[電網]]&amp;表格13[[#This Row],[電力係數年度]]</f>
        <v>Saudi Arabia2022</v>
      </c>
      <c r="I33" s="151">
        <f>表格13[[#This Row],[電力係數]]</f>
        <v>0.61419999999999997</v>
      </c>
      <c r="J33" s="80" t="str">
        <f>表格13[[#This Row],[電力係數來源]]</f>
        <v>Climate Transparency (2022 Report)</v>
      </c>
      <c r="K33" s="80" t="str">
        <f>MID(表格13[[#This Row],[係數單位]],FIND("/",表格13[[#This Row],[係數單位]])+1,4)</f>
        <v>MWh</v>
      </c>
    </row>
    <row r="34" spans="1:11">
      <c r="A34" s="80" t="s">
        <v>3887</v>
      </c>
      <c r="B34" s="80" t="s">
        <v>3888</v>
      </c>
      <c r="C34" s="80" t="s">
        <v>3865</v>
      </c>
      <c r="D34" s="272">
        <v>0.61419999999999997</v>
      </c>
      <c r="E34" s="80" t="s">
        <v>3862</v>
      </c>
      <c r="F34" s="80">
        <v>2022</v>
      </c>
      <c r="G34" s="271" t="s">
        <v>3876</v>
      </c>
      <c r="H34" s="80" t="str">
        <f>表格13[[#This Row],[國家/市場]]&amp;表格13[[#This Row],[電網]]&amp;表格13[[#This Row],[電力係數年度]]</f>
        <v>Saudi ArabiaMarket-based2022</v>
      </c>
      <c r="I34" s="151">
        <f>表格13[[#This Row],[電力係數]]</f>
        <v>0.61419999999999997</v>
      </c>
      <c r="J34" s="80" t="str">
        <f>表格13[[#This Row],[電力係數來源]]</f>
        <v>Climate Transparency (2022 Report)</v>
      </c>
      <c r="K34" s="80" t="str">
        <f>MID(表格13[[#This Row],[係數單位]],FIND("/",表格13[[#This Row],[係數單位]])+1,4)</f>
        <v>MWh</v>
      </c>
    </row>
    <row r="35" spans="1:11" customFormat="1" ht="17" customHeight="1">
      <c r="A35" s="80" t="s">
        <v>3887</v>
      </c>
      <c r="B35" s="705" t="s">
        <v>3889</v>
      </c>
      <c r="D35" s="706">
        <v>0.43741999999999998</v>
      </c>
      <c r="E35" s="80" t="s">
        <v>3862</v>
      </c>
      <c r="F35" s="80">
        <v>2022</v>
      </c>
      <c r="G35" s="707" t="s">
        <v>3890</v>
      </c>
      <c r="H35" s="80" t="str">
        <f>表格13[[#This Row],[國家/市場]]&amp;表格13[[#This Row],[電網]]&amp;表格13[[#This Row],[電力係數年度]]</f>
        <v>United Arab Emirates2022</v>
      </c>
      <c r="I35" s="151">
        <f>表格13[[#This Row],[電力係數]]</f>
        <v>0.43741999999999998</v>
      </c>
      <c r="J35" s="80" t="str">
        <f>表格13[[#This Row],[電力係數來源]]</f>
        <v>Understand low-carbon energy in United Arab Emirates through Data | Low-Carbon Power (lowcarbonpower.org)</v>
      </c>
      <c r="K35" s="80" t="str">
        <f>MID(表格13[[#This Row],[係數單位]],FIND("/",表格13[[#This Row],[係數單位]])+1,4)</f>
        <v>MWh</v>
      </c>
    </row>
    <row r="36" spans="1:11">
      <c r="A36" s="80" t="s">
        <v>3887</v>
      </c>
      <c r="B36" s="80" t="s">
        <v>3891</v>
      </c>
      <c r="C36" s="80" t="s">
        <v>3865</v>
      </c>
      <c r="D36" s="708">
        <v>0.40410000000000001</v>
      </c>
      <c r="E36" s="80" t="s">
        <v>3862</v>
      </c>
      <c r="F36" s="80">
        <v>2022</v>
      </c>
      <c r="G36" s="709" t="s">
        <v>3892</v>
      </c>
      <c r="H36" s="80" t="str">
        <f>表格13[[#This Row],[國家/市場]]&amp;表格13[[#This Row],[電網]]&amp;表格13[[#This Row],[電力係數年度]]</f>
        <v>United Arab EmiratesMarket-based2022</v>
      </c>
      <c r="I36" s="151">
        <f>表格13[[#This Row],[電力係數]]</f>
        <v>0.40410000000000001</v>
      </c>
      <c r="J36" s="80" t="str">
        <f>表格13[[#This Row],[電力係數來源]]</f>
        <v>Dubai Electricity &amp; Water Authority (sustainability report 2021)</v>
      </c>
      <c r="K36" s="80" t="str">
        <f>MID(表格13[[#This Row],[係數單位]],FIND("/",表格13[[#This Row],[係數單位]])+1,4)</f>
        <v>MWh</v>
      </c>
    </row>
    <row r="37" spans="1:11" customFormat="1" ht="17" customHeight="1">
      <c r="A37" s="80" t="s">
        <v>3887</v>
      </c>
      <c r="B37" s="705" t="s">
        <v>2105</v>
      </c>
      <c r="D37" s="706">
        <v>0.33900000000000002</v>
      </c>
      <c r="E37" s="80" t="s">
        <v>3862</v>
      </c>
      <c r="F37" s="80">
        <v>2022</v>
      </c>
      <c r="G37" s="707" t="s">
        <v>3893</v>
      </c>
      <c r="H37" s="80" t="str">
        <f>表格13[[#This Row],[國家/市場]]&amp;表格13[[#This Row],[電網]]&amp;表格13[[#This Row],[電力係數年度]]</f>
        <v>Turkey2022</v>
      </c>
      <c r="I37" s="151">
        <f>表格13[[#This Row],[電力係數]]</f>
        <v>0.33900000000000002</v>
      </c>
      <c r="J37" s="80" t="str">
        <f>表格13[[#This Row],[電力係數來源]]</f>
        <v>Electricity Maps | Live 24/7 CO₂ emissions of electricity consumption</v>
      </c>
      <c r="K37" s="80" t="str">
        <f>MID(表格13[[#This Row],[係數單位]],FIND("/",表格13[[#This Row],[係數單位]])+1,4)</f>
        <v>MWh</v>
      </c>
    </row>
    <row r="38" spans="1:11">
      <c r="A38" s="80" t="s">
        <v>3887</v>
      </c>
      <c r="B38" s="80" t="s">
        <v>3894</v>
      </c>
      <c r="C38" s="80" t="s">
        <v>3865</v>
      </c>
      <c r="D38" s="708">
        <v>0.42609999999999998</v>
      </c>
      <c r="E38" s="80" t="s">
        <v>3862</v>
      </c>
      <c r="F38" s="80">
        <v>2022</v>
      </c>
      <c r="G38" s="709" t="s">
        <v>3876</v>
      </c>
      <c r="H38" s="80" t="str">
        <f>表格13[[#This Row],[國家/市場]]&amp;表格13[[#This Row],[電網]]&amp;表格13[[#This Row],[電力係數年度]]</f>
        <v>TurkeyMarket-based2022</v>
      </c>
      <c r="I38" s="151">
        <f>表格13[[#This Row],[電力係數]]</f>
        <v>0.42609999999999998</v>
      </c>
      <c r="J38" s="80" t="str">
        <f>表格13[[#This Row],[電力係數來源]]</f>
        <v>Climate Transparency (2022 Report)</v>
      </c>
      <c r="K38" s="80" t="str">
        <f>MID(表格13[[#This Row],[係數單位]],FIND("/",表格13[[#This Row],[係數單位]])+1,4)</f>
        <v>MWh</v>
      </c>
    </row>
    <row r="39" spans="1:11">
      <c r="A39" s="80" t="s">
        <v>3895</v>
      </c>
      <c r="B39" s="80" t="s">
        <v>2657</v>
      </c>
      <c r="D39" s="272">
        <v>0.37313800000000003</v>
      </c>
      <c r="E39" s="80" t="s">
        <v>3862</v>
      </c>
      <c r="F39" s="80">
        <v>2022</v>
      </c>
      <c r="G39" s="271" t="s">
        <v>3896</v>
      </c>
      <c r="H39" s="80" t="str">
        <f>表格13[[#This Row],[國家/市場]]&amp;表格13[[#This Row],[電網]]&amp;表格13[[#This Row],[電力係數年度]]</f>
        <v>United States of America2022</v>
      </c>
      <c r="I39" s="151">
        <f>表格13[[#This Row],[電力係數]]</f>
        <v>0.37313800000000003</v>
      </c>
      <c r="J39" s="80" t="str">
        <f>表格13[[#This Row],[電力係數來源]]</f>
        <v>US Env Protection Agency (EPA) eGrid</v>
      </c>
      <c r="K39" s="80" t="str">
        <f>MID(表格13[[#This Row],[係數單位]],FIND("/",表格13[[#This Row],[係數單位]])+1,4)</f>
        <v>MWh</v>
      </c>
    </row>
    <row r="40" spans="1:11">
      <c r="A40" s="80" t="s">
        <v>3895</v>
      </c>
      <c r="B40" s="80" t="s">
        <v>2657</v>
      </c>
      <c r="C40" s="80" t="s">
        <v>3865</v>
      </c>
      <c r="D40" s="272">
        <v>0.37313800000000003</v>
      </c>
      <c r="E40" s="80" t="s">
        <v>3862</v>
      </c>
      <c r="F40" s="80">
        <v>2022</v>
      </c>
      <c r="G40" s="271" t="s">
        <v>3896</v>
      </c>
      <c r="H40" s="80" t="str">
        <f>表格13[[#This Row],[國家/市場]]&amp;表格13[[#This Row],[電網]]&amp;表格13[[#This Row],[電力係數年度]]</f>
        <v>United States of AmericaMarket-based2022</v>
      </c>
      <c r="I40" s="151">
        <f>表格13[[#This Row],[電力係數]]</f>
        <v>0.37313800000000003</v>
      </c>
      <c r="J40" s="80" t="str">
        <f>表格13[[#This Row],[電力係數來源]]</f>
        <v>US Env Protection Agency (EPA) eGrid</v>
      </c>
      <c r="K40" s="80" t="str">
        <f>MID(表格13[[#This Row],[係數單位]],FIND("/",表格13[[#This Row],[係數單位]])+1,4)</f>
        <v>MWh</v>
      </c>
    </row>
    <row r="41" spans="1:11">
      <c r="A41" s="80" t="s">
        <v>3895</v>
      </c>
      <c r="B41" s="80" t="s">
        <v>2705</v>
      </c>
      <c r="D41" s="272">
        <v>0.28810000000000002</v>
      </c>
      <c r="E41" s="80" t="s">
        <v>3862</v>
      </c>
      <c r="F41" s="80">
        <v>2022</v>
      </c>
      <c r="G41" s="271" t="s">
        <v>3876</v>
      </c>
      <c r="H41" s="80" t="str">
        <f>表格13[[#This Row],[國家/市場]]&amp;表格13[[#This Row],[電網]]&amp;表格13[[#This Row],[電力係數年度]]</f>
        <v>Argentina2022</v>
      </c>
      <c r="I41" s="151">
        <f>表格13[[#This Row],[電力係數]]</f>
        <v>0.28810000000000002</v>
      </c>
      <c r="J41" s="80" t="str">
        <f>表格13[[#This Row],[電力係數來源]]</f>
        <v>Climate Transparency (2022 Report)</v>
      </c>
      <c r="K41" s="80" t="str">
        <f>MID(表格13[[#This Row],[係數單位]],FIND("/",表格13[[#This Row],[係數單位]])+1,4)</f>
        <v>MWh</v>
      </c>
    </row>
    <row r="42" spans="1:11">
      <c r="A42" s="80" t="s">
        <v>3895</v>
      </c>
      <c r="B42" s="80" t="s">
        <v>2705</v>
      </c>
      <c r="C42" s="80" t="s">
        <v>3865</v>
      </c>
      <c r="D42" s="272">
        <v>0.28810000000000002</v>
      </c>
      <c r="E42" s="80" t="s">
        <v>3862</v>
      </c>
      <c r="F42" s="80">
        <v>2022</v>
      </c>
      <c r="G42" s="271" t="s">
        <v>3876</v>
      </c>
      <c r="H42" s="80" t="str">
        <f>表格13[[#This Row],[國家/市場]]&amp;表格13[[#This Row],[電網]]&amp;表格13[[#This Row],[電力係數年度]]</f>
        <v>ArgentinaMarket-based2022</v>
      </c>
      <c r="I42" s="151">
        <f>表格13[[#This Row],[電力係數]]</f>
        <v>0.28810000000000002</v>
      </c>
      <c r="J42" s="80" t="str">
        <f>表格13[[#This Row],[電力係數來源]]</f>
        <v>Climate Transparency (2022 Report)</v>
      </c>
      <c r="K42" s="80" t="str">
        <f>MID(表格13[[#This Row],[係數單位]],FIND("/",表格13[[#This Row],[係數單位]])+1,4)</f>
        <v>MWh</v>
      </c>
    </row>
    <row r="43" spans="1:11">
      <c r="A43" s="80" t="s">
        <v>3895</v>
      </c>
      <c r="B43" s="80" t="s">
        <v>2653</v>
      </c>
      <c r="D43" s="272">
        <v>0.1295</v>
      </c>
      <c r="E43" s="80" t="s">
        <v>3862</v>
      </c>
      <c r="F43" s="80">
        <v>2022</v>
      </c>
      <c r="G43" s="271" t="s">
        <v>3876</v>
      </c>
      <c r="H43" s="80" t="str">
        <f>表格13[[#This Row],[國家/市場]]&amp;表格13[[#This Row],[電網]]&amp;表格13[[#This Row],[電力係數年度]]</f>
        <v>Brazil2022</v>
      </c>
      <c r="I43" s="151">
        <f>表格13[[#This Row],[電力係數]]</f>
        <v>0.1295</v>
      </c>
      <c r="J43" s="80" t="str">
        <f>表格13[[#This Row],[電力係數來源]]</f>
        <v>Climate Transparency (2022 Report)</v>
      </c>
      <c r="K43" s="80" t="str">
        <f>MID(表格13[[#This Row],[係數單位]],FIND("/",表格13[[#This Row],[係數單位]])+1,4)</f>
        <v>MWh</v>
      </c>
    </row>
    <row r="44" spans="1:11">
      <c r="A44" s="80" t="s">
        <v>3895</v>
      </c>
      <c r="B44" s="80" t="s">
        <v>2653</v>
      </c>
      <c r="C44" s="80" t="s">
        <v>3865</v>
      </c>
      <c r="D44" s="272">
        <v>0.1295</v>
      </c>
      <c r="E44" s="80" t="s">
        <v>3862</v>
      </c>
      <c r="F44" s="80">
        <v>2022</v>
      </c>
      <c r="G44" s="271" t="s">
        <v>3876</v>
      </c>
      <c r="H44" s="80" t="str">
        <f>表格13[[#This Row],[國家/市場]]&amp;表格13[[#This Row],[電網]]&amp;表格13[[#This Row],[電力係數年度]]</f>
        <v>BrazilMarket-based2022</v>
      </c>
      <c r="I44" s="151">
        <f>表格13[[#This Row],[電力係數]]</f>
        <v>0.1295</v>
      </c>
      <c r="J44" s="80" t="str">
        <f>表格13[[#This Row],[電力係數來源]]</f>
        <v>Climate Transparency (2022 Report)</v>
      </c>
      <c r="K44" s="80" t="str">
        <f>MID(表格13[[#This Row],[係數單位]],FIND("/",表格13[[#This Row],[係數單位]])+1,4)</f>
        <v>MWh</v>
      </c>
    </row>
    <row r="45" spans="1:11">
      <c r="A45" s="80" t="s">
        <v>3897</v>
      </c>
      <c r="B45" s="705" t="s">
        <v>3898</v>
      </c>
      <c r="D45" s="708">
        <v>9.6000000000000002E-2</v>
      </c>
      <c r="E45" s="80" t="s">
        <v>3862</v>
      </c>
      <c r="F45" s="80">
        <v>2022</v>
      </c>
      <c r="G45" s="709" t="s">
        <v>3899</v>
      </c>
      <c r="H45" s="80" t="str">
        <f>表格13[[#This Row],[國家/市場]]&amp;表格13[[#This Row],[電網]]&amp;表格13[[#This Row],[電力係數年度]]</f>
        <v>Austria2022</v>
      </c>
      <c r="I45" s="151">
        <f>表格13[[#This Row],[電力係數]]</f>
        <v>9.6000000000000002E-2</v>
      </c>
      <c r="J45" s="80" t="str">
        <f>表格13[[#This Row],[電力係數來源]]</f>
        <v>European Environment Agency (EEA) 2023</v>
      </c>
      <c r="K45" s="80" t="str">
        <f>MID(表格13[[#This Row],[係數單位]],FIND("/",表格13[[#This Row],[係數單位]])+1,4)</f>
        <v>MWh</v>
      </c>
    </row>
    <row r="46" spans="1:11">
      <c r="A46" s="80" t="s">
        <v>3897</v>
      </c>
      <c r="B46" s="80" t="s">
        <v>3900</v>
      </c>
      <c r="C46" s="80" t="s">
        <v>3865</v>
      </c>
      <c r="D46" s="80">
        <v>0</v>
      </c>
      <c r="E46" s="80" t="s">
        <v>3862</v>
      </c>
      <c r="F46" s="80">
        <v>2022</v>
      </c>
      <c r="G46" s="271" t="s">
        <v>3901</v>
      </c>
      <c r="H46" s="80" t="str">
        <f>表格13[[#This Row],[國家/市場]]&amp;表格13[[#This Row],[電網]]&amp;表格13[[#This Row],[電力係數年度]]</f>
        <v>AustriaMarket-based2022</v>
      </c>
      <c r="I46" s="151">
        <f>表格13[[#This Row],[電力係數]]</f>
        <v>0</v>
      </c>
      <c r="J46" s="80" t="str">
        <f>表格13[[#This Row],[電力係數來源]]</f>
        <v>Association of Issuing Bodies (AIB) 2023</v>
      </c>
      <c r="K46" s="80" t="str">
        <f>MID(表格13[[#This Row],[係數單位]],FIND("/",表格13[[#This Row],[係數單位]])+1,4)</f>
        <v>MWh</v>
      </c>
    </row>
    <row r="47" spans="1:11" customFormat="1" ht="17" customHeight="1">
      <c r="A47" s="80" t="s">
        <v>3897</v>
      </c>
      <c r="B47" s="80" t="s">
        <v>3902</v>
      </c>
      <c r="D47" s="272">
        <v>0.14427000000000001</v>
      </c>
      <c r="E47" s="80" t="s">
        <v>3862</v>
      </c>
      <c r="F47" s="80">
        <v>2022</v>
      </c>
      <c r="G47" s="271" t="s">
        <v>3901</v>
      </c>
      <c r="H47" s="80" t="str">
        <f>表格13[[#This Row],[國家/市場]]&amp;表格13[[#This Row],[電網]]&amp;表格13[[#This Row],[電力係數年度]]</f>
        <v>Belgium2022</v>
      </c>
      <c r="I47" s="151">
        <f>表格13[[#This Row],[電力係數]]</f>
        <v>0.14427000000000001</v>
      </c>
      <c r="J47" s="80" t="str">
        <f>表格13[[#This Row],[電力係數來源]]</f>
        <v>Association of Issuing Bodies (AIB) 2023</v>
      </c>
      <c r="K47" s="80" t="str">
        <f>MID(表格13[[#This Row],[係數單位]],FIND("/",表格13[[#This Row],[係數單位]])+1,4)</f>
        <v>MWh</v>
      </c>
    </row>
    <row r="48" spans="1:11">
      <c r="A48" s="80" t="s">
        <v>3897</v>
      </c>
      <c r="B48" s="80" t="s">
        <v>3902</v>
      </c>
      <c r="C48" s="80" t="s">
        <v>3865</v>
      </c>
      <c r="D48" s="80">
        <v>0.14427000000000001</v>
      </c>
      <c r="E48" s="80" t="s">
        <v>3862</v>
      </c>
      <c r="F48" s="80">
        <v>2022</v>
      </c>
      <c r="G48" s="271" t="s">
        <v>3901</v>
      </c>
      <c r="H48" s="80" t="str">
        <f>表格13[[#This Row],[國家/市場]]&amp;表格13[[#This Row],[電網]]&amp;表格13[[#This Row],[電力係數年度]]</f>
        <v>BelgiumMarket-based2022</v>
      </c>
      <c r="I48" s="151">
        <f>表格13[[#This Row],[電力係數]]</f>
        <v>0.14427000000000001</v>
      </c>
      <c r="J48" s="80" t="str">
        <f>表格13[[#This Row],[電力係數來源]]</f>
        <v>Association of Issuing Bodies (AIB) 2023</v>
      </c>
      <c r="K48" s="80" t="str">
        <f>MID(表格13[[#This Row],[係數單位]],FIND("/",表格13[[#This Row],[係數單位]])+1,4)</f>
        <v>MWh</v>
      </c>
    </row>
    <row r="49" spans="1:11">
      <c r="A49" s="80" t="s">
        <v>3897</v>
      </c>
      <c r="B49" s="80" t="s">
        <v>3903</v>
      </c>
      <c r="D49" s="272">
        <v>0.84392999999999996</v>
      </c>
      <c r="E49" s="80" t="s">
        <v>3862</v>
      </c>
      <c r="F49" s="80">
        <v>2022</v>
      </c>
      <c r="G49" s="271" t="s">
        <v>3901</v>
      </c>
      <c r="H49" s="80" t="str">
        <f>表格13[[#This Row],[國家/市場]]&amp;表格13[[#This Row],[電網]]&amp;表格13[[#This Row],[電力係數年度]]</f>
        <v>Bosnia &amp; Herzgovina2022</v>
      </c>
      <c r="I49" s="151">
        <f>表格13[[#This Row],[電力係數]]</f>
        <v>0.84392999999999996</v>
      </c>
      <c r="J49" s="80" t="str">
        <f>表格13[[#This Row],[電力係數來源]]</f>
        <v>Association of Issuing Bodies (AIB) 2023</v>
      </c>
      <c r="K49" s="80" t="str">
        <f>MID(表格13[[#This Row],[係數單位]],FIND("/",表格13[[#This Row],[係數單位]])+1,4)</f>
        <v>MWh</v>
      </c>
    </row>
    <row r="50" spans="1:11">
      <c r="A50" s="80" t="s">
        <v>3897</v>
      </c>
      <c r="B50" s="80" t="s">
        <v>3903</v>
      </c>
      <c r="C50" s="80" t="s">
        <v>3865</v>
      </c>
      <c r="D50" s="272">
        <v>0.84392999999999996</v>
      </c>
      <c r="E50" s="80" t="s">
        <v>3862</v>
      </c>
      <c r="F50" s="80">
        <v>2022</v>
      </c>
      <c r="G50" s="271" t="s">
        <v>3901</v>
      </c>
      <c r="H50" s="80" t="str">
        <f>表格13[[#This Row],[國家/市場]]&amp;表格13[[#This Row],[電網]]&amp;表格13[[#This Row],[電力係數年度]]</f>
        <v>Bosnia &amp; HerzgovinaMarket-based2022</v>
      </c>
      <c r="I50" s="151">
        <f>表格13[[#This Row],[電力係數]]</f>
        <v>0.84392999999999996</v>
      </c>
      <c r="J50" s="80" t="str">
        <f>表格13[[#This Row],[電力係數來源]]</f>
        <v>Association of Issuing Bodies (AIB) 2023</v>
      </c>
      <c r="K50" s="80" t="str">
        <f>MID(表格13[[#This Row],[係數單位]],FIND("/",表格13[[#This Row],[係數單位]])+1,4)</f>
        <v>MWh</v>
      </c>
    </row>
    <row r="51" spans="1:11">
      <c r="A51" s="80" t="s">
        <v>3897</v>
      </c>
      <c r="B51" s="80" t="s">
        <v>3904</v>
      </c>
      <c r="D51" s="272">
        <v>0.51705000000000001</v>
      </c>
      <c r="E51" s="80" t="s">
        <v>3862</v>
      </c>
      <c r="F51" s="80">
        <v>2022</v>
      </c>
      <c r="G51" s="271" t="s">
        <v>3901</v>
      </c>
      <c r="H51" s="80" t="str">
        <f>表格13[[#This Row],[國家/市場]]&amp;表格13[[#This Row],[電網]]&amp;表格13[[#This Row],[電力係數年度]]</f>
        <v>Bulgaria2022</v>
      </c>
      <c r="I51" s="151">
        <f>表格13[[#This Row],[電力係數]]</f>
        <v>0.51705000000000001</v>
      </c>
      <c r="J51" s="80" t="str">
        <f>表格13[[#This Row],[電力係數來源]]</f>
        <v>Association of Issuing Bodies (AIB) 2023</v>
      </c>
      <c r="K51" s="80" t="str">
        <f>MID(表格13[[#This Row],[係數單位]],FIND("/",表格13[[#This Row],[係數單位]])+1,4)</f>
        <v>MWh</v>
      </c>
    </row>
    <row r="52" spans="1:11">
      <c r="A52" s="80" t="s">
        <v>3897</v>
      </c>
      <c r="B52" s="80" t="s">
        <v>3904</v>
      </c>
      <c r="C52" s="80" t="s">
        <v>3865</v>
      </c>
      <c r="D52" s="272">
        <v>0.51705000000000001</v>
      </c>
      <c r="E52" s="80" t="s">
        <v>3862</v>
      </c>
      <c r="F52" s="80">
        <v>2022</v>
      </c>
      <c r="G52" s="271" t="s">
        <v>3901</v>
      </c>
      <c r="H52" s="80" t="str">
        <f>表格13[[#This Row],[國家/市場]]&amp;表格13[[#This Row],[電網]]&amp;表格13[[#This Row],[電力係數年度]]</f>
        <v>BulgariaMarket-based2022</v>
      </c>
      <c r="I52" s="151">
        <f>表格13[[#This Row],[電力係數]]</f>
        <v>0.51705000000000001</v>
      </c>
      <c r="J52" s="80" t="str">
        <f>表格13[[#This Row],[電力係數來源]]</f>
        <v>Association of Issuing Bodies (AIB) 2023</v>
      </c>
      <c r="K52" s="80" t="str">
        <f>MID(表格13[[#This Row],[係數單位]],FIND("/",表格13[[#This Row],[係數單位]])+1,4)</f>
        <v>MWh</v>
      </c>
    </row>
    <row r="53" spans="1:11">
      <c r="A53" s="80" t="s">
        <v>3897</v>
      </c>
      <c r="B53" s="80" t="s">
        <v>2740</v>
      </c>
      <c r="D53" s="272">
        <v>0.51505999999999996</v>
      </c>
      <c r="E53" s="80" t="s">
        <v>3862</v>
      </c>
      <c r="F53" s="80">
        <v>2022</v>
      </c>
      <c r="G53" s="271" t="s">
        <v>3901</v>
      </c>
      <c r="H53" s="80" t="str">
        <f>表格13[[#This Row],[國家/市場]]&amp;表格13[[#This Row],[電網]]&amp;表格13[[#This Row],[電力係數年度]]</f>
        <v>Croatia2022</v>
      </c>
      <c r="I53" s="151">
        <f>表格13[[#This Row],[電力係數]]</f>
        <v>0.51505999999999996</v>
      </c>
      <c r="J53" s="80" t="str">
        <f>表格13[[#This Row],[電力係數來源]]</f>
        <v>Association of Issuing Bodies (AIB) 2023</v>
      </c>
      <c r="K53" s="80" t="str">
        <f>MID(表格13[[#This Row],[係數單位]],FIND("/",表格13[[#This Row],[係數單位]])+1,4)</f>
        <v>MWh</v>
      </c>
    </row>
    <row r="54" spans="1:11">
      <c r="A54" s="80" t="s">
        <v>3897</v>
      </c>
      <c r="B54" s="80" t="s">
        <v>2740</v>
      </c>
      <c r="C54" s="80" t="s">
        <v>3865</v>
      </c>
      <c r="D54" s="272">
        <v>0.51505999999999996</v>
      </c>
      <c r="E54" s="80" t="s">
        <v>3862</v>
      </c>
      <c r="F54" s="80">
        <v>2022</v>
      </c>
      <c r="G54" s="271" t="s">
        <v>3901</v>
      </c>
      <c r="H54" s="80" t="str">
        <f>表格13[[#This Row],[國家/市場]]&amp;表格13[[#This Row],[電網]]&amp;表格13[[#This Row],[電力係數年度]]</f>
        <v>CroatiaMarket-based2022</v>
      </c>
      <c r="I54" s="151">
        <f>表格13[[#This Row],[電力係數]]</f>
        <v>0.51505999999999996</v>
      </c>
      <c r="J54" s="80" t="str">
        <f>表格13[[#This Row],[電力係數來源]]</f>
        <v>Association of Issuing Bodies (AIB) 2023</v>
      </c>
      <c r="K54" s="80" t="str">
        <f>MID(表格13[[#This Row],[係數單位]],FIND("/",表格13[[#This Row],[係數單位]])+1,4)</f>
        <v>MWh</v>
      </c>
    </row>
    <row r="55" spans="1:11">
      <c r="A55" s="80" t="s">
        <v>3897</v>
      </c>
      <c r="B55" s="80" t="s">
        <v>3905</v>
      </c>
      <c r="D55" s="272">
        <v>0.60740000000000005</v>
      </c>
      <c r="E55" s="80" t="s">
        <v>3862</v>
      </c>
      <c r="F55" s="80">
        <v>2022</v>
      </c>
      <c r="G55" s="327" t="s">
        <v>3901</v>
      </c>
      <c r="H55" s="80" t="str">
        <f>表格13[[#This Row],[國家/市場]]&amp;表格13[[#This Row],[電網]]&amp;表格13[[#This Row],[電力係數年度]]</f>
        <v>Cyprus2022</v>
      </c>
      <c r="I55" s="151">
        <f>表格13[[#This Row],[電力係數]]</f>
        <v>0.60740000000000005</v>
      </c>
      <c r="J55" s="80" t="str">
        <f>表格13[[#This Row],[電力係數來源]]</f>
        <v>Association of Issuing Bodies (AIB) 2023</v>
      </c>
      <c r="K55" s="80" t="str">
        <f>MID(表格13[[#This Row],[係數單位]],FIND("/",表格13[[#This Row],[係數單位]])+1,4)</f>
        <v>MWh</v>
      </c>
    </row>
    <row r="56" spans="1:11">
      <c r="A56" s="80" t="s">
        <v>3897</v>
      </c>
      <c r="B56" s="80" t="s">
        <v>3905</v>
      </c>
      <c r="C56" s="80" t="s">
        <v>3865</v>
      </c>
      <c r="D56" s="80">
        <v>0.60740000000000005</v>
      </c>
      <c r="E56" s="80" t="s">
        <v>3862</v>
      </c>
      <c r="F56" s="80">
        <v>2022</v>
      </c>
      <c r="G56" s="327" t="s">
        <v>3901</v>
      </c>
      <c r="H56" s="80" t="str">
        <f>表格13[[#This Row],[國家/市場]]&amp;表格13[[#This Row],[電網]]&amp;表格13[[#This Row],[電力係數年度]]</f>
        <v>CyprusMarket-based2022</v>
      </c>
      <c r="I56" s="151">
        <f>表格13[[#This Row],[電力係數]]</f>
        <v>0.60740000000000005</v>
      </c>
      <c r="J56" s="80" t="str">
        <f>表格13[[#This Row],[電力係數來源]]</f>
        <v>Association of Issuing Bodies (AIB) 2023</v>
      </c>
      <c r="K56" s="80" t="str">
        <f>MID(表格13[[#This Row],[係數單位]],FIND("/",表格13[[#This Row],[係數單位]])+1,4)</f>
        <v>MWh</v>
      </c>
    </row>
    <row r="57" spans="1:11">
      <c r="A57" s="80" t="s">
        <v>3897</v>
      </c>
      <c r="B57" s="705" t="s">
        <v>3906</v>
      </c>
      <c r="D57" s="708">
        <v>0.4</v>
      </c>
      <c r="E57" s="80" t="s">
        <v>3862</v>
      </c>
      <c r="F57" s="80">
        <v>2022</v>
      </c>
      <c r="G57" s="709" t="s">
        <v>3899</v>
      </c>
      <c r="H57" s="80" t="str">
        <f>表格13[[#This Row],[國家/市場]]&amp;表格13[[#This Row],[電網]]&amp;表格13[[#This Row],[電力係數年度]]</f>
        <v>Czech Republic2022</v>
      </c>
      <c r="I57" s="151">
        <f>表格13[[#This Row],[電力係數]]</f>
        <v>0.4</v>
      </c>
      <c r="J57" s="80" t="str">
        <f>表格13[[#This Row],[電力係數來源]]</f>
        <v>European Environment Agency (EEA) 2023</v>
      </c>
      <c r="K57" s="80" t="str">
        <f>MID(表格13[[#This Row],[係數單位]],FIND("/",表格13[[#This Row],[係數單位]])+1,4)</f>
        <v>MWh</v>
      </c>
    </row>
    <row r="58" spans="1:11">
      <c r="A58" s="80" t="s">
        <v>3897</v>
      </c>
      <c r="B58" s="80" t="s">
        <v>2836</v>
      </c>
      <c r="C58" s="80" t="s">
        <v>3865</v>
      </c>
      <c r="D58" s="80">
        <v>0.69740000000000002</v>
      </c>
      <c r="E58" s="80" t="s">
        <v>3862</v>
      </c>
      <c r="F58" s="80">
        <v>2022</v>
      </c>
      <c r="G58" s="327" t="s">
        <v>3901</v>
      </c>
      <c r="H58" s="80" t="str">
        <f>表格13[[#This Row],[國家/市場]]&amp;表格13[[#This Row],[電網]]&amp;表格13[[#This Row],[電力係數年度]]</f>
        <v>Czech RepublicMarket-based2022</v>
      </c>
      <c r="I58" s="151">
        <f>表格13[[#This Row],[電力係數]]</f>
        <v>0.69740000000000002</v>
      </c>
      <c r="J58" s="80" t="str">
        <f>表格13[[#This Row],[電力係數來源]]</f>
        <v>Association of Issuing Bodies (AIB) 2023</v>
      </c>
      <c r="K58" s="80" t="str">
        <f>MID(表格13[[#This Row],[係數單位]],FIND("/",表格13[[#This Row],[係數單位]])+1,4)</f>
        <v>MWh</v>
      </c>
    </row>
    <row r="59" spans="1:11">
      <c r="A59" s="80" t="s">
        <v>3897</v>
      </c>
      <c r="B59" s="80" t="s">
        <v>3907</v>
      </c>
      <c r="D59" s="272">
        <v>0.55740000000000001</v>
      </c>
      <c r="E59" s="80" t="s">
        <v>3862</v>
      </c>
      <c r="F59" s="80">
        <v>2022</v>
      </c>
      <c r="G59" s="327" t="s">
        <v>3901</v>
      </c>
      <c r="H59" s="80" t="str">
        <f>表格13[[#This Row],[國家/市場]]&amp;表格13[[#This Row],[電網]]&amp;表格13[[#This Row],[電力係數年度]]</f>
        <v>Denmark2022</v>
      </c>
      <c r="I59" s="151">
        <f>表格13[[#This Row],[電力係數]]</f>
        <v>0.55740000000000001</v>
      </c>
      <c r="J59" s="80" t="str">
        <f>表格13[[#This Row],[電力係數來源]]</f>
        <v>Association of Issuing Bodies (AIB) 2023</v>
      </c>
      <c r="K59" s="80" t="str">
        <f>MID(表格13[[#This Row],[係數單位]],FIND("/",表格13[[#This Row],[係數單位]])+1,4)</f>
        <v>MWh</v>
      </c>
    </row>
    <row r="60" spans="1:11">
      <c r="A60" s="80" t="s">
        <v>3897</v>
      </c>
      <c r="B60" s="80" t="s">
        <v>3907</v>
      </c>
      <c r="C60" s="80" t="s">
        <v>3865</v>
      </c>
      <c r="D60" s="80">
        <v>0.55740000000000001</v>
      </c>
      <c r="E60" s="80" t="s">
        <v>3862</v>
      </c>
      <c r="F60" s="80">
        <v>2022</v>
      </c>
      <c r="G60" s="327" t="s">
        <v>3901</v>
      </c>
      <c r="H60" s="80" t="str">
        <f>表格13[[#This Row],[國家/市場]]&amp;表格13[[#This Row],[電網]]&amp;表格13[[#This Row],[電力係數年度]]</f>
        <v>DenmarkMarket-based2022</v>
      </c>
      <c r="I60" s="151">
        <f>表格13[[#This Row],[電力係數]]</f>
        <v>0.55740000000000001</v>
      </c>
      <c r="J60" s="80" t="str">
        <f>表格13[[#This Row],[電力係數來源]]</f>
        <v>Association of Issuing Bodies (AIB) 2023</v>
      </c>
      <c r="K60" s="80" t="str">
        <f>MID(表格13[[#This Row],[係數單位]],FIND("/",表格13[[#This Row],[係數單位]])+1,4)</f>
        <v>MWh</v>
      </c>
    </row>
    <row r="61" spans="1:11">
      <c r="A61" s="80" t="s">
        <v>3897</v>
      </c>
      <c r="B61" s="80" t="s">
        <v>3908</v>
      </c>
      <c r="D61" s="272">
        <v>0.71518000000000004</v>
      </c>
      <c r="E61" s="80" t="s">
        <v>3862</v>
      </c>
      <c r="F61" s="80">
        <v>2022</v>
      </c>
      <c r="G61" s="327" t="s">
        <v>3901</v>
      </c>
      <c r="H61" s="80" t="str">
        <f>表格13[[#This Row],[國家/市場]]&amp;表格13[[#This Row],[電網]]&amp;表格13[[#This Row],[電力係數年度]]</f>
        <v>Estonia2022</v>
      </c>
      <c r="I61" s="151">
        <f>表格13[[#This Row],[電力係數]]</f>
        <v>0.71518000000000004</v>
      </c>
      <c r="J61" s="80" t="str">
        <f>表格13[[#This Row],[電力係數來源]]</f>
        <v>Association of Issuing Bodies (AIB) 2023</v>
      </c>
      <c r="K61" s="80" t="str">
        <f>MID(表格13[[#This Row],[係數單位]],FIND("/",表格13[[#This Row],[係數單位]])+1,4)</f>
        <v>MWh</v>
      </c>
    </row>
    <row r="62" spans="1:11">
      <c r="A62" s="80" t="s">
        <v>3897</v>
      </c>
      <c r="B62" s="80" t="s">
        <v>3908</v>
      </c>
      <c r="C62" s="80" t="s">
        <v>3865</v>
      </c>
      <c r="D62" s="80">
        <v>0.71518000000000004</v>
      </c>
      <c r="E62" s="80" t="s">
        <v>3862</v>
      </c>
      <c r="F62" s="80">
        <v>2022</v>
      </c>
      <c r="G62" s="327" t="s">
        <v>3901</v>
      </c>
      <c r="H62" s="80" t="str">
        <f>表格13[[#This Row],[國家/市場]]&amp;表格13[[#This Row],[電網]]&amp;表格13[[#This Row],[電力係數年度]]</f>
        <v>EstoniaMarket-based2022</v>
      </c>
      <c r="I62" s="151">
        <f>表格13[[#This Row],[電力係數]]</f>
        <v>0.71518000000000004</v>
      </c>
      <c r="J62" s="80" t="str">
        <f>表格13[[#This Row],[電力係數來源]]</f>
        <v>Association of Issuing Bodies (AIB) 2023</v>
      </c>
      <c r="K62" s="80" t="str">
        <f>MID(表格13[[#This Row],[係數單位]],FIND("/",表格13[[#This Row],[係數單位]])+1,4)</f>
        <v>MWh</v>
      </c>
    </row>
    <row r="63" spans="1:11">
      <c r="A63" s="80" t="s">
        <v>3897</v>
      </c>
      <c r="B63" s="705" t="s">
        <v>2744</v>
      </c>
      <c r="D63" s="708">
        <v>6.6000000000000003E-2</v>
      </c>
      <c r="E63" s="80" t="s">
        <v>3862</v>
      </c>
      <c r="F63" s="80">
        <v>2022</v>
      </c>
      <c r="G63" s="710" t="s">
        <v>3899</v>
      </c>
      <c r="H63" s="80" t="str">
        <f>表格13[[#This Row],[國家/市場]]&amp;表格13[[#This Row],[電網]]&amp;表格13[[#This Row],[電力係數年度]]</f>
        <v>Finland2022</v>
      </c>
      <c r="I63" s="151">
        <f>表格13[[#This Row],[電力係數]]</f>
        <v>6.6000000000000003E-2</v>
      </c>
      <c r="J63" s="80" t="str">
        <f>表格13[[#This Row],[電力係數來源]]</f>
        <v>European Environment Agency (EEA) 2023</v>
      </c>
      <c r="K63" s="80" t="str">
        <f>MID(表格13[[#This Row],[係數單位]],FIND("/",表格13[[#This Row],[係數單位]])+1,4)</f>
        <v>MWh</v>
      </c>
    </row>
    <row r="64" spans="1:11">
      <c r="A64" s="80" t="s">
        <v>3897</v>
      </c>
      <c r="B64" s="80" t="s">
        <v>2744</v>
      </c>
      <c r="C64" s="80" t="s">
        <v>3865</v>
      </c>
      <c r="D64" s="80">
        <v>0.52076999999999996</v>
      </c>
      <c r="E64" s="80" t="s">
        <v>3862</v>
      </c>
      <c r="F64" s="80">
        <v>2022</v>
      </c>
      <c r="G64" s="327" t="s">
        <v>3901</v>
      </c>
      <c r="H64" s="80" t="str">
        <f>表格13[[#This Row],[國家/市場]]&amp;表格13[[#This Row],[電網]]&amp;表格13[[#This Row],[電力係數年度]]</f>
        <v>FinlandMarket-based2022</v>
      </c>
      <c r="I64" s="151">
        <f>表格13[[#This Row],[電力係數]]</f>
        <v>0.52076999999999996</v>
      </c>
      <c r="J64" s="80" t="str">
        <f>表格13[[#This Row],[電力係數來源]]</f>
        <v>Association of Issuing Bodies (AIB) 2023</v>
      </c>
      <c r="K64" s="80" t="str">
        <f>MID(表格13[[#This Row],[係數單位]],FIND("/",表格13[[#This Row],[係數單位]])+1,4)</f>
        <v>MWh</v>
      </c>
    </row>
    <row r="65" spans="1:11">
      <c r="A65" s="80" t="s">
        <v>3897</v>
      </c>
      <c r="B65" s="705" t="s">
        <v>2748</v>
      </c>
      <c r="D65" s="708">
        <v>6.8000000000000005E-2</v>
      </c>
      <c r="E65" s="80" t="s">
        <v>3862</v>
      </c>
      <c r="F65" s="80">
        <v>2022</v>
      </c>
      <c r="G65" s="710" t="s">
        <v>3899</v>
      </c>
      <c r="H65" s="80" t="str">
        <f>表格13[[#This Row],[國家/市場]]&amp;表格13[[#This Row],[電網]]&amp;表格13[[#This Row],[電力係數年度]]</f>
        <v>France2022</v>
      </c>
      <c r="I65" s="151">
        <f>表格13[[#This Row],[電力係數]]</f>
        <v>6.8000000000000005E-2</v>
      </c>
      <c r="J65" s="80" t="str">
        <f>表格13[[#This Row],[電力係數來源]]</f>
        <v>European Environment Agency (EEA) 2023</v>
      </c>
      <c r="K65" s="80" t="str">
        <f>MID(表格13[[#This Row],[係數單位]],FIND("/",表格13[[#This Row],[係數單位]])+1,4)</f>
        <v>MWh</v>
      </c>
    </row>
    <row r="66" spans="1:11" customFormat="1" ht="20" customHeight="1">
      <c r="A66" s="80" t="s">
        <v>3897</v>
      </c>
      <c r="B66" s="80" t="s">
        <v>2748</v>
      </c>
      <c r="C66" s="80" t="s">
        <v>3865</v>
      </c>
      <c r="D66" s="80">
        <v>0.12496</v>
      </c>
      <c r="E66" s="80" t="s">
        <v>3862</v>
      </c>
      <c r="F66" s="80">
        <v>2022</v>
      </c>
      <c r="G66" s="327" t="s">
        <v>3901</v>
      </c>
      <c r="H66" s="80" t="str">
        <f>表格13[[#This Row],[國家/市場]]&amp;表格13[[#This Row],[電網]]&amp;表格13[[#This Row],[電力係數年度]]</f>
        <v>FranceMarket-based2022</v>
      </c>
      <c r="I66" s="151">
        <f>表格13[[#This Row],[電力係數]]</f>
        <v>0.12496</v>
      </c>
      <c r="J66" s="80" t="str">
        <f>表格13[[#This Row],[電力係數來源]]</f>
        <v>Association of Issuing Bodies (AIB) 2023</v>
      </c>
      <c r="K66" s="80" t="str">
        <f>MID(表格13[[#This Row],[係數單位]],FIND("/",表格13[[#This Row],[係數單位]])+1,4)</f>
        <v>MWh</v>
      </c>
    </row>
    <row r="67" spans="1:11">
      <c r="A67" s="80" t="s">
        <v>3897</v>
      </c>
      <c r="B67" s="705" t="s">
        <v>1524</v>
      </c>
      <c r="D67" s="708">
        <v>0.36599999999999999</v>
      </c>
      <c r="E67" s="80" t="s">
        <v>3862</v>
      </c>
      <c r="F67" s="80">
        <v>2022</v>
      </c>
      <c r="G67" s="710" t="s">
        <v>3899</v>
      </c>
      <c r="H67" s="80" t="str">
        <f>表格13[[#This Row],[國家/市場]]&amp;表格13[[#This Row],[電網]]&amp;表格13[[#This Row],[電力係數年度]]</f>
        <v>Germany2022</v>
      </c>
      <c r="I67" s="151">
        <f>表格13[[#This Row],[電力係數]]</f>
        <v>0.36599999999999999</v>
      </c>
      <c r="J67" s="80" t="str">
        <f>表格13[[#This Row],[電力係數來源]]</f>
        <v>European Environment Agency (EEA) 2023</v>
      </c>
      <c r="K67" s="80" t="str">
        <f>MID(表格13[[#This Row],[係數單位]],FIND("/",表格13[[#This Row],[係數單位]])+1,4)</f>
        <v>MWh</v>
      </c>
    </row>
    <row r="68" spans="1:11" customFormat="1" ht="20" customHeight="1">
      <c r="A68" s="80" t="s">
        <v>3897</v>
      </c>
      <c r="B68" s="80" t="s">
        <v>1524</v>
      </c>
      <c r="C68" s="80" t="s">
        <v>3865</v>
      </c>
      <c r="D68" s="80">
        <v>0.68403000000000003</v>
      </c>
      <c r="E68" s="80" t="s">
        <v>3862</v>
      </c>
      <c r="F68" s="80">
        <v>2022</v>
      </c>
      <c r="G68" s="327" t="s">
        <v>3901</v>
      </c>
      <c r="H68" s="80" t="str">
        <f>表格13[[#This Row],[國家/市場]]&amp;表格13[[#This Row],[電網]]&amp;表格13[[#This Row],[電力係數年度]]</f>
        <v>GermanyMarket-based2022</v>
      </c>
      <c r="I68" s="151">
        <f>表格13[[#This Row],[電力係數]]</f>
        <v>0.68403000000000003</v>
      </c>
      <c r="J68" s="80" t="str">
        <f>表格13[[#This Row],[電力係數來源]]</f>
        <v>Association of Issuing Bodies (AIB) 2023</v>
      </c>
      <c r="K68" s="80" t="str">
        <f>MID(表格13[[#This Row],[係數單位]],FIND("/",表格13[[#This Row],[係數單位]])+1,4)</f>
        <v>MWh</v>
      </c>
    </row>
    <row r="69" spans="1:11">
      <c r="A69" s="80" t="s">
        <v>3897</v>
      </c>
      <c r="B69" s="80" t="s">
        <v>3909</v>
      </c>
      <c r="D69" s="272">
        <v>0.53137999999999996</v>
      </c>
      <c r="E69" s="80" t="s">
        <v>3862</v>
      </c>
      <c r="F69" s="80">
        <v>2022</v>
      </c>
      <c r="G69" s="327" t="s">
        <v>3901</v>
      </c>
      <c r="H69" s="80" t="str">
        <f>表格13[[#This Row],[國家/市場]]&amp;表格13[[#This Row],[電網]]&amp;表格13[[#This Row],[電力係數年度]]</f>
        <v>Greece2022</v>
      </c>
      <c r="I69" s="151">
        <f>表格13[[#This Row],[電力係數]]</f>
        <v>0.53137999999999996</v>
      </c>
      <c r="J69" s="80" t="str">
        <f>表格13[[#This Row],[電力係數來源]]</f>
        <v>Association of Issuing Bodies (AIB) 2023</v>
      </c>
      <c r="K69" s="80" t="str">
        <f>MID(表格13[[#This Row],[係數單位]],FIND("/",表格13[[#This Row],[係數單位]])+1,4)</f>
        <v>MWh</v>
      </c>
    </row>
    <row r="70" spans="1:11" customFormat="1" ht="20" customHeight="1">
      <c r="A70" s="80" t="s">
        <v>3897</v>
      </c>
      <c r="B70" s="80" t="s">
        <v>3909</v>
      </c>
      <c r="C70" s="80" t="s">
        <v>3865</v>
      </c>
      <c r="D70" s="80">
        <v>0.53137999999999996</v>
      </c>
      <c r="E70" s="80" t="s">
        <v>3862</v>
      </c>
      <c r="F70" s="80">
        <v>2022</v>
      </c>
      <c r="G70" s="327" t="s">
        <v>3901</v>
      </c>
      <c r="H70" s="80" t="str">
        <f>表格13[[#This Row],[國家/市場]]&amp;表格13[[#This Row],[電網]]&amp;表格13[[#This Row],[電力係數年度]]</f>
        <v>GreeceMarket-based2022</v>
      </c>
      <c r="I70" s="151">
        <f>表格13[[#This Row],[電力係數]]</f>
        <v>0.53137999999999996</v>
      </c>
      <c r="J70" s="80" t="str">
        <f>表格13[[#This Row],[電力係數來源]]</f>
        <v>Association of Issuing Bodies (AIB) 2023</v>
      </c>
      <c r="K70" s="80" t="str">
        <f>MID(表格13[[#This Row],[係數單位]],FIND("/",表格13[[#This Row],[係數單位]])+1,4)</f>
        <v>MWh</v>
      </c>
    </row>
    <row r="71" spans="1:11">
      <c r="A71" s="80" t="s">
        <v>3897</v>
      </c>
      <c r="B71" s="80" t="s">
        <v>3910</v>
      </c>
      <c r="D71" s="272">
        <v>0.31996000000000002</v>
      </c>
      <c r="E71" s="80" t="s">
        <v>3862</v>
      </c>
      <c r="F71" s="80">
        <v>2022</v>
      </c>
      <c r="G71" s="327" t="s">
        <v>3901</v>
      </c>
      <c r="H71" s="80" t="str">
        <f>表格13[[#This Row],[國家/市場]]&amp;表格13[[#This Row],[電網]]&amp;表格13[[#This Row],[電力係數年度]]</f>
        <v>Hungary2022</v>
      </c>
      <c r="I71" s="151">
        <f>表格13[[#This Row],[電力係數]]</f>
        <v>0.31996000000000002</v>
      </c>
      <c r="J71" s="80" t="str">
        <f>表格13[[#This Row],[電力係數來源]]</f>
        <v>Association of Issuing Bodies (AIB) 2023</v>
      </c>
      <c r="K71" s="80" t="str">
        <f>MID(表格13[[#This Row],[係數單位]],FIND("/",表格13[[#This Row],[係數單位]])+1,4)</f>
        <v>MWh</v>
      </c>
    </row>
    <row r="72" spans="1:11" customFormat="1" ht="20" customHeight="1">
      <c r="A72" s="80" t="s">
        <v>3897</v>
      </c>
      <c r="B72" s="80" t="s">
        <v>3910</v>
      </c>
      <c r="C72" s="80" t="s">
        <v>3865</v>
      </c>
      <c r="D72" s="80">
        <v>0.31996000000000002</v>
      </c>
      <c r="E72" s="80" t="s">
        <v>3862</v>
      </c>
      <c r="F72" s="80">
        <v>2022</v>
      </c>
      <c r="G72" s="327" t="s">
        <v>3901</v>
      </c>
      <c r="H72" s="80" t="str">
        <f>表格13[[#This Row],[國家/市場]]&amp;表格13[[#This Row],[電網]]&amp;表格13[[#This Row],[電力係數年度]]</f>
        <v>HungaryMarket-based2022</v>
      </c>
      <c r="I72" s="151">
        <f>表格13[[#This Row],[電力係數]]</f>
        <v>0.31996000000000002</v>
      </c>
      <c r="J72" s="80" t="str">
        <f>表格13[[#This Row],[電力係數來源]]</f>
        <v>Association of Issuing Bodies (AIB) 2023</v>
      </c>
      <c r="K72" s="80" t="str">
        <f>MID(表格13[[#This Row],[係數單位]],FIND("/",表格13[[#This Row],[係數單位]])+1,4)</f>
        <v>MWh</v>
      </c>
    </row>
    <row r="73" spans="1:11" customFormat="1" ht="17" customHeight="1">
      <c r="A73" s="80" t="s">
        <v>3897</v>
      </c>
      <c r="B73" s="80" t="s">
        <v>1601</v>
      </c>
      <c r="D73" s="272">
        <v>0.53129000000000004</v>
      </c>
      <c r="E73" s="80" t="s">
        <v>3862</v>
      </c>
      <c r="F73" s="80">
        <v>2022</v>
      </c>
      <c r="G73" s="327" t="s">
        <v>3901</v>
      </c>
      <c r="H73" s="80" t="str">
        <f>表格13[[#This Row],[國家/市場]]&amp;表格13[[#This Row],[電網]]&amp;表格13[[#This Row],[電力係數年度]]</f>
        <v>Iceland2022</v>
      </c>
      <c r="I73" s="151">
        <f>表格13[[#This Row],[電力係數]]</f>
        <v>0.53129000000000004</v>
      </c>
      <c r="J73" s="80" t="str">
        <f>表格13[[#This Row],[電力係數來源]]</f>
        <v>Association of Issuing Bodies (AIB) 2023</v>
      </c>
      <c r="K73" s="80" t="str">
        <f>MID(表格13[[#This Row],[係數單位]],FIND("/",表格13[[#This Row],[係數單位]])+1,4)</f>
        <v>MWh</v>
      </c>
    </row>
    <row r="74" spans="1:11" customFormat="1" ht="17" customHeight="1">
      <c r="A74" s="80" t="s">
        <v>3897</v>
      </c>
      <c r="B74" s="80" t="s">
        <v>1601</v>
      </c>
      <c r="C74" s="80" t="s">
        <v>3865</v>
      </c>
      <c r="D74" s="80">
        <v>0.53129000000000004</v>
      </c>
      <c r="E74" s="80" t="s">
        <v>3862</v>
      </c>
      <c r="F74" s="80">
        <v>2022</v>
      </c>
      <c r="G74" s="327" t="s">
        <v>3901</v>
      </c>
      <c r="H74" s="80" t="str">
        <f>表格13[[#This Row],[國家/市場]]&amp;表格13[[#This Row],[電網]]&amp;表格13[[#This Row],[電力係數年度]]</f>
        <v>IcelandMarket-based2022</v>
      </c>
      <c r="I74" s="151">
        <f>表格13[[#This Row],[電力係數]]</f>
        <v>0.53129000000000004</v>
      </c>
      <c r="J74" s="80" t="str">
        <f>表格13[[#This Row],[電力係數來源]]</f>
        <v>Association of Issuing Bodies (AIB) 2023</v>
      </c>
      <c r="K74" s="80" t="str">
        <f>MID(表格13[[#This Row],[係數單位]],FIND("/",表格13[[#This Row],[係數單位]])+1,4)</f>
        <v>MWh</v>
      </c>
    </row>
    <row r="75" spans="1:11">
      <c r="A75" s="80" t="s">
        <v>3897</v>
      </c>
      <c r="B75" s="80" t="s">
        <v>3911</v>
      </c>
      <c r="D75" s="272">
        <v>0.47483999999999998</v>
      </c>
      <c r="E75" s="80" t="s">
        <v>3862</v>
      </c>
      <c r="F75" s="80">
        <v>2022</v>
      </c>
      <c r="G75" s="327" t="s">
        <v>3901</v>
      </c>
      <c r="H75" s="80" t="str">
        <f>表格13[[#This Row],[國家/市場]]&amp;表格13[[#This Row],[電網]]&amp;表格13[[#This Row],[電力係數年度]]</f>
        <v>Ireland2022</v>
      </c>
      <c r="I75" s="151">
        <f>表格13[[#This Row],[電力係數]]</f>
        <v>0.47483999999999998</v>
      </c>
      <c r="J75" s="80" t="str">
        <f>表格13[[#This Row],[電力係數來源]]</f>
        <v>Association of Issuing Bodies (AIB) 2023</v>
      </c>
      <c r="K75" s="80" t="str">
        <f>MID(表格13[[#This Row],[係數單位]],FIND("/",表格13[[#This Row],[係數單位]])+1,4)</f>
        <v>MWh</v>
      </c>
    </row>
    <row r="76" spans="1:11">
      <c r="A76" s="80" t="s">
        <v>3897</v>
      </c>
      <c r="B76" s="80" t="s">
        <v>3911</v>
      </c>
      <c r="C76" s="80" t="s">
        <v>3865</v>
      </c>
      <c r="D76" s="80">
        <v>0.47483999999999998</v>
      </c>
      <c r="E76" s="80" t="s">
        <v>3862</v>
      </c>
      <c r="F76" s="80">
        <v>2022</v>
      </c>
      <c r="G76" s="327" t="s">
        <v>3901</v>
      </c>
      <c r="H76" s="80" t="str">
        <f>表格13[[#This Row],[國家/市場]]&amp;表格13[[#This Row],[電網]]&amp;表格13[[#This Row],[電力係數年度]]</f>
        <v>IrelandMarket-based2022</v>
      </c>
      <c r="I76" s="151">
        <f>表格13[[#This Row],[電力係數]]</f>
        <v>0.47483999999999998</v>
      </c>
      <c r="J76" s="80" t="str">
        <f>表格13[[#This Row],[電力係數來源]]</f>
        <v>Association of Issuing Bodies (AIB) 2023</v>
      </c>
      <c r="K76" s="80" t="str">
        <f>MID(表格13[[#This Row],[係數單位]],FIND("/",表格13[[#This Row],[係數單位]])+1,4)</f>
        <v>MWh</v>
      </c>
    </row>
    <row r="77" spans="1:11">
      <c r="A77" s="80" t="s">
        <v>3897</v>
      </c>
      <c r="B77" s="705" t="s">
        <v>2764</v>
      </c>
      <c r="D77" s="708">
        <v>0.252</v>
      </c>
      <c r="E77" s="80" t="s">
        <v>3862</v>
      </c>
      <c r="F77" s="80">
        <v>2022</v>
      </c>
      <c r="G77" s="710" t="s">
        <v>3899</v>
      </c>
      <c r="H77" s="80" t="str">
        <f>表格13[[#This Row],[國家/市場]]&amp;表格13[[#This Row],[電網]]&amp;表格13[[#This Row],[電力係數年度]]</f>
        <v>Italy2022</v>
      </c>
      <c r="I77" s="151">
        <f>表格13[[#This Row],[電力係數]]</f>
        <v>0.252</v>
      </c>
      <c r="J77" s="80" t="str">
        <f>表格13[[#This Row],[電力係數來源]]</f>
        <v>European Environment Agency (EEA) 2023</v>
      </c>
      <c r="K77" s="80" t="str">
        <f>MID(表格13[[#This Row],[係數單位]],FIND("/",表格13[[#This Row],[係數單位]])+1,4)</f>
        <v>MWh</v>
      </c>
    </row>
    <row r="78" spans="1:11">
      <c r="A78" s="80" t="s">
        <v>3897</v>
      </c>
      <c r="B78" s="80" t="s">
        <v>2764</v>
      </c>
      <c r="C78" s="80" t="s">
        <v>3865</v>
      </c>
      <c r="D78" s="80">
        <v>0.45715</v>
      </c>
      <c r="E78" s="80" t="s">
        <v>3862</v>
      </c>
      <c r="F78" s="80">
        <v>2022</v>
      </c>
      <c r="G78" s="327" t="s">
        <v>3901</v>
      </c>
      <c r="H78" s="80" t="str">
        <f>表格13[[#This Row],[國家/市場]]&amp;表格13[[#This Row],[電網]]&amp;表格13[[#This Row],[電力係數年度]]</f>
        <v>ItalyMarket-based2022</v>
      </c>
      <c r="I78" s="151">
        <f>表格13[[#This Row],[電力係數]]</f>
        <v>0.45715</v>
      </c>
      <c r="J78" s="80" t="str">
        <f>表格13[[#This Row],[電力係數來源]]</f>
        <v>Association of Issuing Bodies (AIB) 2023</v>
      </c>
      <c r="K78" s="80" t="str">
        <f>MID(表格13[[#This Row],[係數單位]],FIND("/",表格13[[#This Row],[係數單位]])+1,4)</f>
        <v>MWh</v>
      </c>
    </row>
    <row r="79" spans="1:11">
      <c r="A79" s="80" t="s">
        <v>3897</v>
      </c>
      <c r="B79" s="80" t="s">
        <v>3912</v>
      </c>
      <c r="D79" s="272">
        <v>0.51071</v>
      </c>
      <c r="E79" s="80" t="s">
        <v>3862</v>
      </c>
      <c r="F79" s="80">
        <v>2022</v>
      </c>
      <c r="G79" s="327" t="s">
        <v>3901</v>
      </c>
      <c r="H79" s="80" t="str">
        <f>表格13[[#This Row],[國家/市場]]&amp;表格13[[#This Row],[電網]]&amp;表格13[[#This Row],[電力係數年度]]</f>
        <v>Latvia2022</v>
      </c>
      <c r="I79" s="151">
        <f>表格13[[#This Row],[電力係數]]</f>
        <v>0.51071</v>
      </c>
      <c r="J79" s="80" t="str">
        <f>表格13[[#This Row],[電力係數來源]]</f>
        <v>Association of Issuing Bodies (AIB) 2023</v>
      </c>
      <c r="K79" s="80" t="str">
        <f>MID(表格13[[#This Row],[係數單位]],FIND("/",表格13[[#This Row],[係數單位]])+1,4)</f>
        <v>MWh</v>
      </c>
    </row>
    <row r="80" spans="1:11">
      <c r="A80" s="80" t="s">
        <v>3897</v>
      </c>
      <c r="B80" s="80" t="s">
        <v>3912</v>
      </c>
      <c r="C80" s="80" t="s">
        <v>3865</v>
      </c>
      <c r="D80" s="80">
        <v>0.51071</v>
      </c>
      <c r="E80" s="80" t="s">
        <v>3862</v>
      </c>
      <c r="F80" s="80">
        <v>2022</v>
      </c>
      <c r="G80" s="327" t="s">
        <v>3901</v>
      </c>
      <c r="H80" s="80" t="str">
        <f>表格13[[#This Row],[國家/市場]]&amp;表格13[[#This Row],[電網]]&amp;表格13[[#This Row],[電力係數年度]]</f>
        <v>LatviaMarket-based2022</v>
      </c>
      <c r="I80" s="151">
        <f>表格13[[#This Row],[電力係數]]</f>
        <v>0.51071</v>
      </c>
      <c r="J80" s="80" t="str">
        <f>表格13[[#This Row],[電力係數來源]]</f>
        <v>Association of Issuing Bodies (AIB) 2023</v>
      </c>
      <c r="K80" s="80" t="str">
        <f>MID(表格13[[#This Row],[係數單位]],FIND("/",表格13[[#This Row],[係數單位]])+1,4)</f>
        <v>MWh</v>
      </c>
    </row>
    <row r="81" spans="1:12">
      <c r="A81" s="80" t="s">
        <v>3897</v>
      </c>
      <c r="B81" s="80" t="s">
        <v>3913</v>
      </c>
      <c r="D81" s="272">
        <v>0.46636</v>
      </c>
      <c r="E81" s="80" t="s">
        <v>3862</v>
      </c>
      <c r="F81" s="80">
        <v>2022</v>
      </c>
      <c r="G81" s="327" t="s">
        <v>3901</v>
      </c>
      <c r="H81" s="80" t="str">
        <f>表格13[[#This Row],[國家/市場]]&amp;表格13[[#This Row],[電網]]&amp;表格13[[#This Row],[電力係數年度]]</f>
        <v>Lithuania2022</v>
      </c>
      <c r="I81" s="151">
        <f>表格13[[#This Row],[電力係數]]</f>
        <v>0.46636</v>
      </c>
      <c r="J81" s="80" t="str">
        <f>表格13[[#This Row],[電力係數來源]]</f>
        <v>Association of Issuing Bodies (AIB) 2023</v>
      </c>
      <c r="K81" s="80" t="str">
        <f>MID(表格13[[#This Row],[係數單位]],FIND("/",表格13[[#This Row],[係數單位]])+1,4)</f>
        <v>MWh</v>
      </c>
    </row>
    <row r="82" spans="1:12">
      <c r="A82" s="80" t="s">
        <v>3897</v>
      </c>
      <c r="B82" s="80" t="s">
        <v>3913</v>
      </c>
      <c r="C82" s="80" t="s">
        <v>3865</v>
      </c>
      <c r="D82" s="80">
        <v>0.46636</v>
      </c>
      <c r="E82" s="80" t="s">
        <v>3862</v>
      </c>
      <c r="F82" s="80">
        <v>2022</v>
      </c>
      <c r="G82" s="327" t="s">
        <v>3901</v>
      </c>
      <c r="H82" s="80" t="str">
        <f>表格13[[#This Row],[國家/市場]]&amp;表格13[[#This Row],[電網]]&amp;表格13[[#This Row],[電力係數年度]]</f>
        <v>LithuaniaMarket-based2022</v>
      </c>
      <c r="I82" s="151">
        <f>表格13[[#This Row],[電力係數]]</f>
        <v>0.46636</v>
      </c>
      <c r="J82" s="80" t="str">
        <f>表格13[[#This Row],[電力係數來源]]</f>
        <v>Association of Issuing Bodies (AIB) 2023</v>
      </c>
      <c r="K82" s="80" t="str">
        <f>MID(表格13[[#This Row],[係數單位]],FIND("/",表格13[[#This Row],[係數單位]])+1,4)</f>
        <v>MWh</v>
      </c>
    </row>
    <row r="83" spans="1:12">
      <c r="A83" s="80" t="s">
        <v>3897</v>
      </c>
      <c r="B83" s="80" t="s">
        <v>3914</v>
      </c>
      <c r="D83" s="272">
        <v>0.41968</v>
      </c>
      <c r="E83" s="80" t="s">
        <v>3862</v>
      </c>
      <c r="F83" s="80">
        <v>2022</v>
      </c>
      <c r="G83" s="327" t="s">
        <v>3901</v>
      </c>
      <c r="H83" s="80" t="str">
        <f>表格13[[#This Row],[國家/市場]]&amp;表格13[[#This Row],[電網]]&amp;表格13[[#This Row],[電力係數年度]]</f>
        <v>Luxembourg2022</v>
      </c>
      <c r="I83" s="151">
        <f>表格13[[#This Row],[電力係數]]</f>
        <v>0.41968</v>
      </c>
      <c r="J83" s="80" t="str">
        <f>表格13[[#This Row],[電力係數來源]]</f>
        <v>Association of Issuing Bodies (AIB) 2023</v>
      </c>
      <c r="K83" s="80" t="str">
        <f>MID(表格13[[#This Row],[係數單位]],FIND("/",表格13[[#This Row],[係數單位]])+1,4)</f>
        <v>MWh</v>
      </c>
    </row>
    <row r="84" spans="1:12">
      <c r="A84" s="80" t="s">
        <v>3897</v>
      </c>
      <c r="B84" s="80" t="s">
        <v>3914</v>
      </c>
      <c r="C84" s="80" t="s">
        <v>3865</v>
      </c>
      <c r="D84" s="80">
        <v>0.41968</v>
      </c>
      <c r="E84" s="80" t="s">
        <v>3862</v>
      </c>
      <c r="F84" s="80">
        <v>2022</v>
      </c>
      <c r="G84" s="327" t="s">
        <v>3901</v>
      </c>
      <c r="H84" s="80" t="str">
        <f>表格13[[#This Row],[國家/市場]]&amp;表格13[[#This Row],[電網]]&amp;表格13[[#This Row],[電力係數年度]]</f>
        <v>LuxembourgMarket-based2022</v>
      </c>
      <c r="I84" s="151">
        <f>表格13[[#This Row],[電力係數]]</f>
        <v>0.41968</v>
      </c>
      <c r="J84" s="80" t="str">
        <f>表格13[[#This Row],[電力係數來源]]</f>
        <v>Association of Issuing Bodies (AIB) 2023</v>
      </c>
      <c r="K84" s="80" t="str">
        <f>MID(表格13[[#This Row],[係數單位]],FIND("/",表格13[[#This Row],[係數單位]])+1,4)</f>
        <v>MWh</v>
      </c>
    </row>
    <row r="85" spans="1:12">
      <c r="A85" s="80" t="s">
        <v>3897</v>
      </c>
      <c r="B85" s="80" t="s">
        <v>3915</v>
      </c>
      <c r="D85" s="272">
        <v>0.40494000000000002</v>
      </c>
      <c r="E85" s="80" t="s">
        <v>3862</v>
      </c>
      <c r="F85" s="80">
        <v>2022</v>
      </c>
      <c r="G85" s="327" t="s">
        <v>3901</v>
      </c>
      <c r="H85" s="80" t="str">
        <f>表格13[[#This Row],[國家/市場]]&amp;表格13[[#This Row],[電網]]&amp;表格13[[#This Row],[電力係數年度]]</f>
        <v>Malta2022</v>
      </c>
      <c r="I85" s="151">
        <f>表格13[[#This Row],[電力係數]]</f>
        <v>0.40494000000000002</v>
      </c>
      <c r="J85" s="80" t="str">
        <f>表格13[[#This Row],[電力係數來源]]</f>
        <v>Association of Issuing Bodies (AIB) 2023</v>
      </c>
      <c r="K85" s="80" t="str">
        <f>MID(表格13[[#This Row],[係數單位]],FIND("/",表格13[[#This Row],[係數單位]])+1,4)</f>
        <v>MWh</v>
      </c>
    </row>
    <row r="86" spans="1:12">
      <c r="A86" s="80" t="s">
        <v>3897</v>
      </c>
      <c r="B86" s="80" t="s">
        <v>3915</v>
      </c>
      <c r="C86" s="80" t="s">
        <v>3865</v>
      </c>
      <c r="D86" s="80">
        <v>0.40494000000000002</v>
      </c>
      <c r="E86" s="80" t="s">
        <v>3862</v>
      </c>
      <c r="F86" s="80">
        <v>2022</v>
      </c>
      <c r="G86" s="327" t="s">
        <v>3901</v>
      </c>
      <c r="H86" s="80" t="str">
        <f>表格13[[#This Row],[國家/市場]]&amp;表格13[[#This Row],[電網]]&amp;表格13[[#This Row],[電力係數年度]]</f>
        <v>MaltaMarket-based2022</v>
      </c>
      <c r="I86" s="151">
        <f>表格13[[#This Row],[電力係數]]</f>
        <v>0.40494000000000002</v>
      </c>
      <c r="J86" s="80" t="str">
        <f>表格13[[#This Row],[電力係數來源]]</f>
        <v>Association of Issuing Bodies (AIB) 2023</v>
      </c>
      <c r="K86" s="80" t="str">
        <f>MID(表格13[[#This Row],[係數單位]],FIND("/",表格13[[#This Row],[係數單位]])+1,4)</f>
        <v>MWh</v>
      </c>
    </row>
    <row r="87" spans="1:12">
      <c r="A87" s="80" t="s">
        <v>3897</v>
      </c>
      <c r="B87" s="705" t="s">
        <v>2774</v>
      </c>
      <c r="D87" s="708">
        <v>0.32100000000000001</v>
      </c>
      <c r="E87" s="80" t="s">
        <v>3862</v>
      </c>
      <c r="F87" s="80">
        <v>2022</v>
      </c>
      <c r="G87" s="710" t="s">
        <v>3899</v>
      </c>
      <c r="H87" s="80" t="str">
        <f>表格13[[#This Row],[國家/市場]]&amp;表格13[[#This Row],[電網]]&amp;表格13[[#This Row],[電力係數年度]]</f>
        <v>Netherlands2022</v>
      </c>
      <c r="I87" s="151">
        <f>表格13[[#This Row],[電力係數]]</f>
        <v>0.32100000000000001</v>
      </c>
      <c r="J87" s="80" t="str">
        <f>表格13[[#This Row],[電力係數來源]]</f>
        <v>European Environment Agency (EEA) 2023</v>
      </c>
      <c r="K87" s="80" t="str">
        <f>MID(表格13[[#This Row],[係數單位]],FIND("/",表格13[[#This Row],[係數單位]])+1,4)</f>
        <v>MWh</v>
      </c>
    </row>
    <row r="88" spans="1:12">
      <c r="A88" s="80" t="s">
        <v>3897</v>
      </c>
      <c r="B88" s="80" t="s">
        <v>2774</v>
      </c>
      <c r="C88" s="80" t="s">
        <v>3865</v>
      </c>
      <c r="D88" s="80">
        <v>0.43897000000000003</v>
      </c>
      <c r="E88" s="80" t="s">
        <v>3862</v>
      </c>
      <c r="F88" s="80">
        <v>2022</v>
      </c>
      <c r="G88" s="327" t="s">
        <v>3901</v>
      </c>
      <c r="H88" s="80" t="str">
        <f>表格13[[#This Row],[國家/市場]]&amp;表格13[[#This Row],[電網]]&amp;表格13[[#This Row],[電力係數年度]]</f>
        <v>NetherlandsMarket-based2022</v>
      </c>
      <c r="I88" s="151">
        <f>表格13[[#This Row],[電力係數]]</f>
        <v>0.43897000000000003</v>
      </c>
      <c r="J88" s="80" t="str">
        <f>表格13[[#This Row],[電力係數來源]]</f>
        <v>Association of Issuing Bodies (AIB) 2023</v>
      </c>
      <c r="K88" s="80" t="str">
        <f>MID(表格13[[#This Row],[係數單位]],FIND("/",表格13[[#This Row],[係數單位]])+1,4)</f>
        <v>MWh</v>
      </c>
    </row>
    <row r="89" spans="1:12" customFormat="1" ht="17" customHeight="1">
      <c r="A89" s="80" t="s">
        <v>3897</v>
      </c>
      <c r="B89" s="705" t="s">
        <v>1540</v>
      </c>
      <c r="D89" s="706">
        <v>2.5000000000000001E-2</v>
      </c>
      <c r="E89" s="80" t="s">
        <v>3862</v>
      </c>
      <c r="F89" s="80">
        <v>2022</v>
      </c>
      <c r="G89" s="707" t="s">
        <v>3916</v>
      </c>
      <c r="H89" s="80" t="str">
        <f>表格13[[#This Row],[國家/市場]]&amp;表格13[[#This Row],[電網]]&amp;表格13[[#This Row],[電力係數年度]]</f>
        <v>Norway2022</v>
      </c>
      <c r="I89" s="151">
        <f>表格13[[#This Row],[電力係數]]</f>
        <v>2.5000000000000001E-2</v>
      </c>
      <c r="J89" s="80" t="str">
        <f>表格13[[#This Row],[電力係數來源]]</f>
        <v>https://app.electricitymaps.com/zone/NO-NO1</v>
      </c>
      <c r="K89" s="80" t="str">
        <f>MID(表格13[[#This Row],[係數單位]],FIND("/",表格13[[#This Row],[係數單位]])+1,4)</f>
        <v>MWh</v>
      </c>
      <c r="L89" s="319" t="s">
        <v>3917</v>
      </c>
    </row>
    <row r="90" spans="1:12">
      <c r="A90" s="80" t="s">
        <v>3897</v>
      </c>
      <c r="B90" s="80" t="s">
        <v>1540</v>
      </c>
      <c r="C90" s="80" t="s">
        <v>3865</v>
      </c>
      <c r="D90" s="80">
        <v>0.50231000000000003</v>
      </c>
      <c r="E90" s="80" t="s">
        <v>3862</v>
      </c>
      <c r="F90" s="80">
        <v>2022</v>
      </c>
      <c r="G90" s="327" t="s">
        <v>3901</v>
      </c>
      <c r="H90" s="80" t="str">
        <f>表格13[[#This Row],[國家/市場]]&amp;表格13[[#This Row],[電網]]&amp;表格13[[#This Row],[電力係數年度]]</f>
        <v>NorwayMarket-based2022</v>
      </c>
      <c r="I90" s="151">
        <f>表格13[[#This Row],[電力係數]]</f>
        <v>0.50231000000000003</v>
      </c>
      <c r="J90" s="80" t="str">
        <f>表格13[[#This Row],[電力係數來源]]</f>
        <v>Association of Issuing Bodies (AIB) 2023</v>
      </c>
      <c r="K90" s="80" t="str">
        <f>MID(表格13[[#This Row],[係數單位]],FIND("/",表格13[[#This Row],[係數單位]])+1,4)</f>
        <v>MWh</v>
      </c>
    </row>
    <row r="91" spans="1:12">
      <c r="A91" s="80" t="s">
        <v>3897</v>
      </c>
      <c r="B91" s="705" t="s">
        <v>2782</v>
      </c>
      <c r="D91" s="708">
        <v>0.66600000000000004</v>
      </c>
      <c r="E91" s="80" t="s">
        <v>3862</v>
      </c>
      <c r="F91" s="80">
        <v>2022</v>
      </c>
      <c r="G91" s="710" t="s">
        <v>3899</v>
      </c>
      <c r="H91" s="80" t="str">
        <f>表格13[[#This Row],[國家/市場]]&amp;表格13[[#This Row],[電網]]&amp;表格13[[#This Row],[電力係數年度]]</f>
        <v>Poland2022</v>
      </c>
      <c r="I91" s="151">
        <f>表格13[[#This Row],[電力係數]]</f>
        <v>0.66600000000000004</v>
      </c>
      <c r="J91" s="80" t="str">
        <f>表格13[[#This Row],[電力係數來源]]</f>
        <v>European Environment Agency (EEA) 2023</v>
      </c>
      <c r="K91" s="80" t="str">
        <f>MID(表格13[[#This Row],[係數單位]],FIND("/",表格13[[#This Row],[係數單位]])+1,4)</f>
        <v>MWh</v>
      </c>
    </row>
    <row r="92" spans="1:12">
      <c r="A92" s="80" t="s">
        <v>3897</v>
      </c>
      <c r="B92" s="80" t="s">
        <v>2782</v>
      </c>
      <c r="C92" s="80" t="s">
        <v>3865</v>
      </c>
      <c r="D92" s="80">
        <v>0.85811999999999999</v>
      </c>
      <c r="E92" s="80" t="s">
        <v>3862</v>
      </c>
      <c r="F92" s="80">
        <v>2022</v>
      </c>
      <c r="G92" s="327" t="s">
        <v>3901</v>
      </c>
      <c r="H92" s="80" t="str">
        <f>表格13[[#This Row],[國家/市場]]&amp;表格13[[#This Row],[電網]]&amp;表格13[[#This Row],[電力係數年度]]</f>
        <v>PolandMarket-based2022</v>
      </c>
      <c r="I92" s="151">
        <f>表格13[[#This Row],[電力係數]]</f>
        <v>0.85811999999999999</v>
      </c>
      <c r="J92" s="80" t="str">
        <f>表格13[[#This Row],[電力係數來源]]</f>
        <v>Association of Issuing Bodies (AIB) 2023</v>
      </c>
      <c r="K92" s="80" t="str">
        <f>MID(表格13[[#This Row],[係數單位]],FIND("/",表格13[[#This Row],[係數單位]])+1,4)</f>
        <v>MWh</v>
      </c>
    </row>
    <row r="93" spans="1:12">
      <c r="A93" s="80" t="s">
        <v>3897</v>
      </c>
      <c r="B93" s="80" t="s">
        <v>3918</v>
      </c>
      <c r="D93" s="272">
        <v>0.44555</v>
      </c>
      <c r="E93" s="80" t="s">
        <v>3862</v>
      </c>
      <c r="F93" s="80">
        <v>2022</v>
      </c>
      <c r="G93" s="327" t="s">
        <v>3901</v>
      </c>
      <c r="H93" s="80" t="str">
        <f>表格13[[#This Row],[國家/市場]]&amp;表格13[[#This Row],[電網]]&amp;表格13[[#This Row],[電力係數年度]]</f>
        <v>Portugal2022</v>
      </c>
      <c r="I93" s="151">
        <f>表格13[[#This Row],[電力係數]]</f>
        <v>0.44555</v>
      </c>
      <c r="J93" s="80" t="str">
        <f>表格13[[#This Row],[電力係數來源]]</f>
        <v>Association of Issuing Bodies (AIB) 2023</v>
      </c>
      <c r="K93" s="80" t="str">
        <f>MID(表格13[[#This Row],[係數單位]],FIND("/",表格13[[#This Row],[係數單位]])+1,4)</f>
        <v>MWh</v>
      </c>
    </row>
    <row r="94" spans="1:12">
      <c r="A94" s="80" t="s">
        <v>3897</v>
      </c>
      <c r="B94" s="80" t="s">
        <v>3918</v>
      </c>
      <c r="C94" s="80" t="s">
        <v>3865</v>
      </c>
      <c r="D94" s="80">
        <v>0.44555</v>
      </c>
      <c r="E94" s="80" t="s">
        <v>3862</v>
      </c>
      <c r="F94" s="80">
        <v>2022</v>
      </c>
      <c r="G94" s="327" t="s">
        <v>3901</v>
      </c>
      <c r="H94" s="80" t="str">
        <f>表格13[[#This Row],[國家/市場]]&amp;表格13[[#This Row],[電網]]&amp;表格13[[#This Row],[電力係數年度]]</f>
        <v>PortugalMarket-based2022</v>
      </c>
      <c r="I94" s="151">
        <f>表格13[[#This Row],[電力係數]]</f>
        <v>0.44555</v>
      </c>
      <c r="J94" s="80" t="str">
        <f>表格13[[#This Row],[電力係數來源]]</f>
        <v>Association of Issuing Bodies (AIB) 2023</v>
      </c>
      <c r="K94" s="80" t="str">
        <f>MID(表格13[[#This Row],[係數單位]],FIND("/",表格13[[#This Row],[係數單位]])+1,4)</f>
        <v>MWh</v>
      </c>
    </row>
    <row r="95" spans="1:12">
      <c r="A95" s="80" t="s">
        <v>3897</v>
      </c>
      <c r="B95" s="705" t="s">
        <v>2792</v>
      </c>
      <c r="D95" s="708">
        <v>0.247</v>
      </c>
      <c r="E95" s="80" t="s">
        <v>3862</v>
      </c>
      <c r="F95" s="80">
        <v>2022</v>
      </c>
      <c r="G95" s="710" t="s">
        <v>3899</v>
      </c>
      <c r="H95" s="80" t="str">
        <f>表格13[[#This Row],[國家/市場]]&amp;表格13[[#This Row],[電網]]&amp;表格13[[#This Row],[電力係數年度]]</f>
        <v>Romania2022</v>
      </c>
      <c r="I95" s="151">
        <f>表格13[[#This Row],[電力係數]]</f>
        <v>0.247</v>
      </c>
      <c r="J95" s="80" t="str">
        <f>表格13[[#This Row],[電力係數來源]]</f>
        <v>European Environment Agency (EEA) 2023</v>
      </c>
      <c r="K95" s="80" t="str">
        <f>MID(表格13[[#This Row],[係數單位]],FIND("/",表格13[[#This Row],[係數單位]])+1,4)</f>
        <v>MWh</v>
      </c>
    </row>
    <row r="96" spans="1:12">
      <c r="A96" s="80" t="s">
        <v>3897</v>
      </c>
      <c r="B96" s="80" t="s">
        <v>2792</v>
      </c>
      <c r="C96" s="80" t="s">
        <v>3865</v>
      </c>
      <c r="D96" s="80">
        <v>0.27575</v>
      </c>
      <c r="E96" s="80" t="s">
        <v>3862</v>
      </c>
      <c r="F96" s="80">
        <v>2022</v>
      </c>
      <c r="G96" s="327" t="s">
        <v>3901</v>
      </c>
      <c r="H96" s="80" t="str">
        <f>表格13[[#This Row],[國家/市場]]&amp;表格13[[#This Row],[電網]]&amp;表格13[[#This Row],[電力係數年度]]</f>
        <v>RomaniaMarket-based2022</v>
      </c>
      <c r="I96" s="151">
        <f>表格13[[#This Row],[電力係數]]</f>
        <v>0.27575</v>
      </c>
      <c r="J96" s="80" t="str">
        <f>表格13[[#This Row],[電力係數來源]]</f>
        <v>Association of Issuing Bodies (AIB) 2023</v>
      </c>
      <c r="K96" s="80" t="str">
        <f>MID(表格13[[#This Row],[係數單位]],FIND("/",表格13[[#This Row],[係數單位]])+1,4)</f>
        <v>MWh</v>
      </c>
    </row>
    <row r="97" spans="1:11">
      <c r="A97" s="80" t="s">
        <v>3897</v>
      </c>
      <c r="B97" s="80" t="s">
        <v>3919</v>
      </c>
      <c r="D97" s="272">
        <v>0.95421</v>
      </c>
      <c r="E97" s="80" t="s">
        <v>3862</v>
      </c>
      <c r="F97" s="80">
        <v>2022</v>
      </c>
      <c r="G97" s="327" t="s">
        <v>3901</v>
      </c>
      <c r="H97" s="80" t="str">
        <f>表格13[[#This Row],[國家/市場]]&amp;表格13[[#This Row],[電網]]&amp;表格13[[#This Row],[電力係數年度]]</f>
        <v>Serbia2022</v>
      </c>
      <c r="I97" s="151">
        <f>表格13[[#This Row],[電力係數]]</f>
        <v>0.95421</v>
      </c>
      <c r="J97" s="80" t="str">
        <f>表格13[[#This Row],[電力係數來源]]</f>
        <v>Association of Issuing Bodies (AIB) 2023</v>
      </c>
      <c r="K97" s="80" t="str">
        <f>MID(表格13[[#This Row],[係數單位]],FIND("/",表格13[[#This Row],[係數單位]])+1,4)</f>
        <v>MWh</v>
      </c>
    </row>
    <row r="98" spans="1:11">
      <c r="A98" s="80" t="s">
        <v>3897</v>
      </c>
      <c r="B98" s="80" t="s">
        <v>3919</v>
      </c>
      <c r="C98" s="80" t="s">
        <v>3865</v>
      </c>
      <c r="D98" s="80">
        <v>0.95421</v>
      </c>
      <c r="E98" s="80" t="s">
        <v>3862</v>
      </c>
      <c r="F98" s="80">
        <v>2022</v>
      </c>
      <c r="G98" s="327" t="s">
        <v>3901</v>
      </c>
      <c r="H98" s="80" t="str">
        <f>表格13[[#This Row],[國家/市場]]&amp;表格13[[#This Row],[電網]]&amp;表格13[[#This Row],[電力係數年度]]</f>
        <v>SerbiaMarket-based2022</v>
      </c>
      <c r="I98" s="151">
        <f>表格13[[#This Row],[電力係數]]</f>
        <v>0.95421</v>
      </c>
      <c r="J98" s="80" t="str">
        <f>表格13[[#This Row],[電力係數來源]]</f>
        <v>Association of Issuing Bodies (AIB) 2023</v>
      </c>
      <c r="K98" s="80" t="str">
        <f>MID(表格13[[#This Row],[係數單位]],FIND("/",表格13[[#This Row],[係數單位]])+1,4)</f>
        <v>MWh</v>
      </c>
    </row>
    <row r="99" spans="1:11">
      <c r="A99" s="80" t="s">
        <v>3897</v>
      </c>
      <c r="B99" s="705" t="s">
        <v>2019</v>
      </c>
      <c r="D99" s="708">
        <v>0.115</v>
      </c>
      <c r="E99" s="80" t="s">
        <v>3862</v>
      </c>
      <c r="F99" s="80">
        <v>2022</v>
      </c>
      <c r="G99" s="710" t="s">
        <v>3899</v>
      </c>
      <c r="H99" s="80" t="str">
        <f>表格13[[#This Row],[國家/市場]]&amp;表格13[[#This Row],[電網]]&amp;表格13[[#This Row],[電力係數年度]]</f>
        <v>Slovakia2022</v>
      </c>
      <c r="I99" s="151">
        <f>表格13[[#This Row],[電力係數]]</f>
        <v>0.115</v>
      </c>
      <c r="J99" s="80" t="str">
        <f>表格13[[#This Row],[電力係數來源]]</f>
        <v>European Environment Agency (EEA) 2023</v>
      </c>
      <c r="K99" s="80" t="str">
        <f>MID(表格13[[#This Row],[係數單位]],FIND("/",表格13[[#This Row],[係數單位]])+1,4)</f>
        <v>MWh</v>
      </c>
    </row>
    <row r="100" spans="1:11">
      <c r="A100" s="80" t="s">
        <v>3897</v>
      </c>
      <c r="B100" s="80" t="s">
        <v>2019</v>
      </c>
      <c r="C100" s="80" t="s">
        <v>3865</v>
      </c>
      <c r="D100" s="80">
        <v>0.1865</v>
      </c>
      <c r="E100" s="80" t="s">
        <v>3862</v>
      </c>
      <c r="F100" s="80">
        <v>2022</v>
      </c>
      <c r="G100" s="327" t="s">
        <v>3901</v>
      </c>
      <c r="H100" s="80" t="str">
        <f>表格13[[#This Row],[國家/市場]]&amp;表格13[[#This Row],[電網]]&amp;表格13[[#This Row],[電力係數年度]]</f>
        <v>SlovakiaMarket-based2022</v>
      </c>
      <c r="I100" s="151">
        <f>表格13[[#This Row],[電力係數]]</f>
        <v>0.1865</v>
      </c>
      <c r="J100" s="80" t="str">
        <f>表格13[[#This Row],[電力係數來源]]</f>
        <v>Association of Issuing Bodies (AIB) 2023</v>
      </c>
      <c r="K100" s="80" t="str">
        <f>MID(表格13[[#This Row],[係數單位]],FIND("/",表格13[[#This Row],[係數單位]])+1,4)</f>
        <v>MWh</v>
      </c>
    </row>
    <row r="101" spans="1:11">
      <c r="A101" s="80" t="s">
        <v>3897</v>
      </c>
      <c r="B101" s="80" t="s">
        <v>3920</v>
      </c>
      <c r="D101" s="272">
        <v>0.37080000000000002</v>
      </c>
      <c r="E101" s="80" t="s">
        <v>3862</v>
      </c>
      <c r="F101" s="80">
        <v>2022</v>
      </c>
      <c r="G101" s="327" t="s">
        <v>3901</v>
      </c>
      <c r="H101" s="80" t="str">
        <f>表格13[[#This Row],[國家/市場]]&amp;表格13[[#This Row],[電網]]&amp;表格13[[#This Row],[電力係數年度]]</f>
        <v>Slovenia2022</v>
      </c>
      <c r="I101" s="151">
        <f>表格13[[#This Row],[電力係數]]</f>
        <v>0.37080000000000002</v>
      </c>
      <c r="J101" s="80" t="str">
        <f>表格13[[#This Row],[電力係數來源]]</f>
        <v>Association of Issuing Bodies (AIB) 2023</v>
      </c>
      <c r="K101" s="80" t="str">
        <f>MID(表格13[[#This Row],[係數單位]],FIND("/",表格13[[#This Row],[係數單位]])+1,4)</f>
        <v>MWh</v>
      </c>
    </row>
    <row r="102" spans="1:11">
      <c r="A102" s="80" t="s">
        <v>3897</v>
      </c>
      <c r="B102" s="80" t="s">
        <v>3920</v>
      </c>
      <c r="C102" s="80" t="s">
        <v>3865</v>
      </c>
      <c r="D102" s="80">
        <v>0.37080000000000002</v>
      </c>
      <c r="E102" s="80" t="s">
        <v>3862</v>
      </c>
      <c r="F102" s="80">
        <v>2022</v>
      </c>
      <c r="G102" s="327" t="s">
        <v>3901</v>
      </c>
      <c r="H102" s="80" t="str">
        <f>表格13[[#This Row],[國家/市場]]&amp;表格13[[#This Row],[電網]]&amp;表格13[[#This Row],[電力係數年度]]</f>
        <v>SloveniaMarket-based2022</v>
      </c>
      <c r="I102" s="151">
        <f>表格13[[#This Row],[電力係數]]</f>
        <v>0.37080000000000002</v>
      </c>
      <c r="J102" s="80" t="str">
        <f>表格13[[#This Row],[電力係數來源]]</f>
        <v>Association of Issuing Bodies (AIB) 2023</v>
      </c>
      <c r="K102" s="80" t="str">
        <f>MID(表格13[[#This Row],[係數單位]],FIND("/",表格13[[#This Row],[係數單位]])+1,4)</f>
        <v>MWh</v>
      </c>
    </row>
    <row r="103" spans="1:11">
      <c r="A103" s="80" t="s">
        <v>3897</v>
      </c>
      <c r="B103" s="705" t="s">
        <v>2796</v>
      </c>
      <c r="D103" s="708">
        <v>0.20499999999999999</v>
      </c>
      <c r="E103" s="80" t="s">
        <v>3862</v>
      </c>
      <c r="F103" s="80">
        <v>2022</v>
      </c>
      <c r="G103" s="710" t="s">
        <v>3899</v>
      </c>
      <c r="H103" s="80" t="str">
        <f>表格13[[#This Row],[國家/市場]]&amp;表格13[[#This Row],[電網]]&amp;表格13[[#This Row],[電力係數年度]]</f>
        <v>Spain2022</v>
      </c>
      <c r="I103" s="151">
        <f>表格13[[#This Row],[電力係數]]</f>
        <v>0.20499999999999999</v>
      </c>
      <c r="J103" s="80" t="str">
        <f>表格13[[#This Row],[電力係數來源]]</f>
        <v>European Environment Agency (EEA) 2023</v>
      </c>
      <c r="K103" s="80" t="str">
        <f>MID(表格13[[#This Row],[係數單位]],FIND("/",表格13[[#This Row],[係數單位]])+1,4)</f>
        <v>MWh</v>
      </c>
    </row>
    <row r="104" spans="1:11">
      <c r="A104" s="80" t="s">
        <v>3897</v>
      </c>
      <c r="B104" s="80" t="s">
        <v>2796</v>
      </c>
      <c r="C104" s="80" t="s">
        <v>3865</v>
      </c>
      <c r="D104" s="80">
        <v>0.27511000000000002</v>
      </c>
      <c r="E104" s="80" t="s">
        <v>3862</v>
      </c>
      <c r="F104" s="80">
        <v>2022</v>
      </c>
      <c r="G104" s="327" t="s">
        <v>3901</v>
      </c>
      <c r="H104" s="80" t="str">
        <f>表格13[[#This Row],[國家/市場]]&amp;表格13[[#This Row],[電網]]&amp;表格13[[#This Row],[電力係數年度]]</f>
        <v>SpainMarket-based2022</v>
      </c>
      <c r="I104" s="151">
        <f>表格13[[#This Row],[電力係數]]</f>
        <v>0.27511000000000002</v>
      </c>
      <c r="J104" s="80" t="str">
        <f>表格13[[#This Row],[電力係數來源]]</f>
        <v>Association of Issuing Bodies (AIB) 2023</v>
      </c>
      <c r="K104" s="80" t="str">
        <f>MID(表格13[[#This Row],[係數單位]],FIND("/",表格13[[#This Row],[係數單位]])+1,4)</f>
        <v>MWh</v>
      </c>
    </row>
    <row r="105" spans="1:11">
      <c r="A105" s="80" t="s">
        <v>3897</v>
      </c>
      <c r="B105" s="705" t="s">
        <v>2806</v>
      </c>
      <c r="D105" s="708">
        <v>7.0000000000000001E-3</v>
      </c>
      <c r="E105" s="80" t="s">
        <v>3862</v>
      </c>
      <c r="F105" s="80">
        <v>2022</v>
      </c>
      <c r="G105" s="710" t="s">
        <v>3899</v>
      </c>
      <c r="H105" s="80" t="str">
        <f>表格13[[#This Row],[國家/市場]]&amp;表格13[[#This Row],[電網]]&amp;表格13[[#This Row],[電力係數年度]]</f>
        <v>Sweden2022</v>
      </c>
      <c r="I105" s="151">
        <f>表格13[[#This Row],[電力係數]]</f>
        <v>7.0000000000000001E-3</v>
      </c>
      <c r="J105" s="80" t="str">
        <f>表格13[[#This Row],[電力係數來源]]</f>
        <v>European Environment Agency (EEA) 2023</v>
      </c>
      <c r="K105" s="80" t="str">
        <f>MID(表格13[[#This Row],[係數單位]],FIND("/",表格13[[#This Row],[係數單位]])+1,4)</f>
        <v>MWh</v>
      </c>
    </row>
    <row r="106" spans="1:11">
      <c r="A106" s="80" t="s">
        <v>3897</v>
      </c>
      <c r="B106" s="80" t="s">
        <v>2806</v>
      </c>
      <c r="C106" s="80" t="s">
        <v>3865</v>
      </c>
      <c r="D106" s="80">
        <v>3.8949999999999999E-2</v>
      </c>
      <c r="E106" s="80" t="s">
        <v>3862</v>
      </c>
      <c r="F106" s="80">
        <v>2022</v>
      </c>
      <c r="G106" s="327" t="s">
        <v>3901</v>
      </c>
      <c r="H106" s="80" t="str">
        <f>表格13[[#This Row],[國家/市場]]&amp;表格13[[#This Row],[電網]]&amp;表格13[[#This Row],[電力係數年度]]</f>
        <v>SwedenMarket-based2022</v>
      </c>
      <c r="I106" s="151">
        <f>表格13[[#This Row],[電力係數]]</f>
        <v>3.8949999999999999E-2</v>
      </c>
      <c r="J106" s="80" t="str">
        <f>表格13[[#This Row],[電力係數來源]]</f>
        <v>Association of Issuing Bodies (AIB) 2023</v>
      </c>
      <c r="K106" s="80" t="str">
        <f>MID(表格13[[#This Row],[係數單位]],FIND("/",表格13[[#This Row],[係數單位]])+1,4)</f>
        <v>MWh</v>
      </c>
    </row>
    <row r="107" spans="1:11" customFormat="1" ht="17" customHeight="1">
      <c r="A107" s="80" t="s">
        <v>3897</v>
      </c>
      <c r="B107" s="705" t="s">
        <v>2811</v>
      </c>
      <c r="D107" s="706">
        <v>7.0000000000000007E-2</v>
      </c>
      <c r="E107" s="80" t="s">
        <v>3862</v>
      </c>
      <c r="F107" s="80">
        <v>2022</v>
      </c>
      <c r="G107" s="707" t="s">
        <v>3893</v>
      </c>
      <c r="H107" s="80" t="str">
        <f>表格13[[#This Row],[國家/市場]]&amp;表格13[[#This Row],[電網]]&amp;表格13[[#This Row],[電力係數年度]]</f>
        <v>Switzerland2022</v>
      </c>
      <c r="I107" s="151">
        <f>表格13[[#This Row],[電力係數]]</f>
        <v>7.0000000000000007E-2</v>
      </c>
      <c r="J107" s="80" t="str">
        <f>表格13[[#This Row],[電力係數來源]]</f>
        <v>Electricity Maps | Live 24/7 CO₂ emissions of electricity consumption</v>
      </c>
      <c r="K107" s="80" t="str">
        <f>MID(表格13[[#This Row],[係數單位]],FIND("/",表格13[[#This Row],[係數單位]])+1,4)</f>
        <v>MWh</v>
      </c>
    </row>
    <row r="108" spans="1:11">
      <c r="A108" s="80" t="s">
        <v>3897</v>
      </c>
      <c r="B108" s="80" t="s">
        <v>2811</v>
      </c>
      <c r="C108" s="80" t="s">
        <v>3865</v>
      </c>
      <c r="D108" s="80">
        <v>0</v>
      </c>
      <c r="E108" s="80" t="s">
        <v>3862</v>
      </c>
      <c r="F108" s="80">
        <v>2022</v>
      </c>
      <c r="G108" s="327" t="s">
        <v>3901</v>
      </c>
      <c r="H108" s="80" t="str">
        <f>表格13[[#This Row],[國家/市場]]&amp;表格13[[#This Row],[電網]]&amp;表格13[[#This Row],[電力係數年度]]</f>
        <v>SwitzerlandMarket-based2022</v>
      </c>
      <c r="I108" s="151">
        <f>表格13[[#This Row],[電力係數]]</f>
        <v>0</v>
      </c>
      <c r="J108" s="80" t="str">
        <f>表格13[[#This Row],[電力係數來源]]</f>
        <v>Association of Issuing Bodies (AIB) 2023</v>
      </c>
      <c r="K108" s="80" t="str">
        <f>MID(表格13[[#This Row],[係數單位]],FIND("/",表格13[[#This Row],[係數單位]])+1,4)</f>
        <v>MWh</v>
      </c>
    </row>
    <row r="109" spans="1:11">
      <c r="A109" s="80" t="s">
        <v>3897</v>
      </c>
      <c r="B109" s="705" t="s">
        <v>2821</v>
      </c>
      <c r="D109" s="708">
        <v>0.22524</v>
      </c>
      <c r="E109" s="80" t="s">
        <v>3862</v>
      </c>
      <c r="F109" s="80">
        <v>2022</v>
      </c>
      <c r="G109" s="710" t="s">
        <v>3921</v>
      </c>
      <c r="H109" s="80" t="str">
        <f>表格13[[#This Row],[國家/市場]]&amp;表格13[[#This Row],[電網]]&amp;表格13[[#This Row],[電力係數年度]]</f>
        <v>United Kingdom2022</v>
      </c>
      <c r="I109" s="151">
        <f>表格13[[#This Row],[電力係數]]</f>
        <v>0.22524</v>
      </c>
      <c r="J109" s="80" t="str">
        <f>表格13[[#This Row],[電力係數來源]]</f>
        <v>2023 Government greenhouse gas conversion factors for company reporting: Methodology paper (page 36)</v>
      </c>
      <c r="K109" s="80" t="str">
        <f>MID(表格13[[#This Row],[係數單位]],FIND("/",表格13[[#This Row],[係數單位]])+1,4)</f>
        <v>MWh</v>
      </c>
    </row>
    <row r="110" spans="1:11">
      <c r="A110" s="80" t="s">
        <v>3897</v>
      </c>
      <c r="B110" s="80" t="s">
        <v>2821</v>
      </c>
      <c r="C110" s="80" t="s">
        <v>3865</v>
      </c>
      <c r="D110" s="80">
        <v>0.36514999999999997</v>
      </c>
      <c r="E110" s="80" t="s">
        <v>3862</v>
      </c>
      <c r="F110" s="80">
        <v>2022</v>
      </c>
      <c r="G110" s="327" t="s">
        <v>3901</v>
      </c>
      <c r="H110" s="80" t="str">
        <f>表格13[[#This Row],[國家/市場]]&amp;表格13[[#This Row],[電網]]&amp;表格13[[#This Row],[電力係數年度]]</f>
        <v>United KingdomMarket-based2022</v>
      </c>
      <c r="I110" s="151">
        <f>表格13[[#This Row],[電力係數]]</f>
        <v>0.36514999999999997</v>
      </c>
      <c r="J110" s="80" t="str">
        <f>表格13[[#This Row],[電力係數來源]]</f>
        <v>Association of Issuing Bodies (AIB) 2023</v>
      </c>
      <c r="K110" s="80" t="str">
        <f>MID(表格13[[#This Row],[係數單位]],FIND("/",表格13[[#This Row],[係數單位]])+1,4)</f>
        <v>MWh</v>
      </c>
    </row>
    <row r="111" spans="1:11">
      <c r="A111" s="80" t="s">
        <v>3718</v>
      </c>
      <c r="B111" s="80" t="s">
        <v>2410</v>
      </c>
      <c r="D111" s="80">
        <v>0.50900000000000001</v>
      </c>
      <c r="E111" s="80" t="s">
        <v>3862</v>
      </c>
      <c r="F111" s="80">
        <v>2021</v>
      </c>
      <c r="G111" s="327" t="s">
        <v>3864</v>
      </c>
      <c r="H111" s="80" t="str">
        <f>表格13[[#This Row],[國家/市場]]&amp;表格13[[#This Row],[電網]]&amp;表格13[[#This Row],[電力係數年度]]</f>
        <v>Taiwan2021</v>
      </c>
      <c r="I111" s="151">
        <f>表格13[[#This Row],[電力係數]]</f>
        <v>0.50900000000000001</v>
      </c>
      <c r="J111" s="80" t="str">
        <f>表格13[[#This Row],[電力係數來源]]</f>
        <v>能源局公告</v>
      </c>
      <c r="K111" s="80" t="str">
        <f>MID(表格13[[#This Row],[係數單位]],FIND("/",表格13[[#This Row],[係數單位]])+1,4)</f>
        <v>MWh</v>
      </c>
    </row>
    <row r="112" spans="1:11">
      <c r="A112" s="80" t="s">
        <v>3718</v>
      </c>
      <c r="B112" s="80" t="s">
        <v>2505</v>
      </c>
      <c r="C112" s="80" t="s">
        <v>2515</v>
      </c>
      <c r="D112" s="80">
        <v>0.79210000000000003</v>
      </c>
      <c r="E112" s="80" t="s">
        <v>3862</v>
      </c>
      <c r="F112" s="80">
        <v>2021</v>
      </c>
      <c r="G112" s="327" t="s">
        <v>3881</v>
      </c>
      <c r="H112" s="80" t="str">
        <f>表格13[[#This Row],[國家/市場]]&amp;表格13[[#This Row],[電網]]&amp;表格13[[#This Row],[電力係數年度]]</f>
        <v>China華東2021</v>
      </c>
      <c r="I112" s="151">
        <f>表格13[[#This Row],[電力係數]]</f>
        <v>0.79210000000000003</v>
      </c>
      <c r="J112" s="80" t="str">
        <f>表格13[[#This Row],[電力係數來源]]</f>
        <v>2019 年度减排项目中国区域电网基准线排放因子</v>
      </c>
      <c r="K112" s="80" t="str">
        <f>MID(表格13[[#This Row],[係數單位]],FIND("/",表格13[[#This Row],[係數單位]])+1,4)</f>
        <v>MWh</v>
      </c>
    </row>
    <row r="113" spans="1:11">
      <c r="A113" s="80" t="s">
        <v>3718</v>
      </c>
      <c r="B113" s="80" t="s">
        <v>2505</v>
      </c>
      <c r="C113" s="80" t="s">
        <v>2536</v>
      </c>
      <c r="D113" s="80">
        <v>0.89219999999999999</v>
      </c>
      <c r="E113" s="80" t="s">
        <v>3862</v>
      </c>
      <c r="F113" s="80">
        <v>2021</v>
      </c>
      <c r="G113" s="327" t="s">
        <v>3881</v>
      </c>
      <c r="H113" s="80" t="str">
        <f>表格13[[#This Row],[國家/市場]]&amp;表格13[[#This Row],[電網]]&amp;表格13[[#This Row],[電力係數年度]]</f>
        <v>China西北2021</v>
      </c>
      <c r="I113" s="151">
        <f>表格13[[#This Row],[電力係數]]</f>
        <v>0.89219999999999999</v>
      </c>
      <c r="J113" s="80" t="str">
        <f>表格13[[#This Row],[電力係數來源]]</f>
        <v>2019 年度减排项目中国区域电网基准线排放因子</v>
      </c>
      <c r="K113" s="80" t="str">
        <f>MID(表格13[[#This Row],[係數單位]],FIND("/",表格13[[#This Row],[係數單位]])+1,4)</f>
        <v>MWh</v>
      </c>
    </row>
    <row r="114" spans="1:11">
      <c r="A114" s="140" t="s">
        <v>3718</v>
      </c>
      <c r="B114" s="140" t="s">
        <v>2505</v>
      </c>
      <c r="C114" s="140" t="s">
        <v>2510</v>
      </c>
      <c r="D114" s="140">
        <v>0.85870000000000002</v>
      </c>
      <c r="E114" s="140" t="s">
        <v>3862</v>
      </c>
      <c r="F114" s="140">
        <v>2021</v>
      </c>
      <c r="G114" s="328" t="s">
        <v>3881</v>
      </c>
      <c r="H114" s="80" t="str">
        <f>表格13[[#This Row],[國家/市場]]&amp;表格13[[#This Row],[電網]]&amp;表格13[[#This Row],[電力係數年度]]</f>
        <v>China華中2021</v>
      </c>
      <c r="I114" s="151">
        <f>表格13[[#This Row],[電力係數]]</f>
        <v>0.85870000000000002</v>
      </c>
      <c r="J114" s="80" t="str">
        <f>表格13[[#This Row],[電力係數來源]]</f>
        <v>2019 年度减排项目中国区域电网基准线排放因子</v>
      </c>
      <c r="K114" s="80" t="str">
        <f>MID(表格13[[#This Row],[係數單位]],FIND("/",表格13[[#This Row],[係數單位]])+1,4)</f>
        <v>MWh</v>
      </c>
    </row>
    <row r="115" spans="1:11">
      <c r="A115" s="140" t="s">
        <v>3718</v>
      </c>
      <c r="B115" s="140" t="s">
        <v>2505</v>
      </c>
      <c r="C115" s="140" t="s">
        <v>2539</v>
      </c>
      <c r="D115" s="140">
        <v>0.94189999999999996</v>
      </c>
      <c r="E115" s="140" t="s">
        <v>3862</v>
      </c>
      <c r="F115" s="140">
        <v>2021</v>
      </c>
      <c r="G115" s="175" t="s">
        <v>3881</v>
      </c>
      <c r="H115" s="80" t="str">
        <f>表格13[[#This Row],[國家/市場]]&amp;表格13[[#This Row],[電網]]&amp;表格13[[#This Row],[電力係數年度]]</f>
        <v>China華北2021</v>
      </c>
      <c r="I115" s="151">
        <f>表格13[[#This Row],[電力係數]]</f>
        <v>0.94189999999999996</v>
      </c>
      <c r="J115" s="80" t="str">
        <f>表格13[[#This Row],[電力係數來源]]</f>
        <v>2019 年度减排项目中国区域电网基准线排放因子</v>
      </c>
      <c r="K115" s="80" t="str">
        <f>MID(表格13[[#This Row],[係數單位]],FIND("/",表格13[[#This Row],[係數單位]])+1,4)</f>
        <v>MWh</v>
      </c>
    </row>
    <row r="116" spans="1:11">
      <c r="A116" s="140" t="s">
        <v>3718</v>
      </c>
      <c r="B116" s="140" t="s">
        <v>2505</v>
      </c>
      <c r="C116" s="140" t="s">
        <v>2506</v>
      </c>
      <c r="D116" s="140">
        <v>0.80420000000000003</v>
      </c>
      <c r="E116" s="140" t="s">
        <v>3862</v>
      </c>
      <c r="F116" s="140">
        <v>2021</v>
      </c>
      <c r="G116" s="175" t="s">
        <v>3881</v>
      </c>
      <c r="H116" s="80" t="str">
        <f>表格13[[#This Row],[國家/市場]]&amp;表格13[[#This Row],[電網]]&amp;表格13[[#This Row],[電力係數年度]]</f>
        <v>China南方2021</v>
      </c>
      <c r="I116" s="151">
        <f>表格13[[#This Row],[電力係數]]</f>
        <v>0.80420000000000003</v>
      </c>
      <c r="J116" s="80" t="str">
        <f>表格13[[#This Row],[電力係數來源]]</f>
        <v>2019 年度减排项目中国区域电网基准线排放因子</v>
      </c>
      <c r="K116" s="80" t="str">
        <f>MID(表格13[[#This Row],[係數單位]],FIND("/",表格13[[#This Row],[係數單位]])+1,4)</f>
        <v>MWh</v>
      </c>
    </row>
    <row r="117" spans="1:11">
      <c r="A117" s="140" t="s">
        <v>3718</v>
      </c>
      <c r="B117" s="140" t="s">
        <v>2505</v>
      </c>
      <c r="C117" s="140" t="s">
        <v>2566</v>
      </c>
      <c r="D117" s="140">
        <v>1.0826</v>
      </c>
      <c r="E117" s="140" t="s">
        <v>3862</v>
      </c>
      <c r="F117" s="140">
        <v>2021</v>
      </c>
      <c r="G117" s="175" t="s">
        <v>3881</v>
      </c>
      <c r="H117" s="80" t="str">
        <f>表格13[[#This Row],[國家/市場]]&amp;表格13[[#This Row],[電網]]&amp;表格13[[#This Row],[電力係數年度]]</f>
        <v>China東北2021</v>
      </c>
      <c r="I117" s="151">
        <f>表格13[[#This Row],[電力係數]]</f>
        <v>1.0826</v>
      </c>
      <c r="J117" s="80" t="str">
        <f>表格13[[#This Row],[電力係數來源]]</f>
        <v>2019 年度减排项目中国区域电网基准线排放因子</v>
      </c>
      <c r="K117" s="80" t="str">
        <f>MID(表格13[[#This Row],[係數單位]],FIND("/",表格13[[#This Row],[係數單位]])+1,4)</f>
        <v>MWh</v>
      </c>
    </row>
    <row r="118" spans="1:11">
      <c r="A118" s="140" t="s">
        <v>3718</v>
      </c>
      <c r="B118" s="140" t="s">
        <v>1997</v>
      </c>
      <c r="C118" s="140"/>
      <c r="D118" s="140">
        <v>0.82</v>
      </c>
      <c r="E118" s="140" t="s">
        <v>3862</v>
      </c>
      <c r="F118" s="140">
        <v>2021</v>
      </c>
      <c r="G118" s="175" t="s">
        <v>3922</v>
      </c>
      <c r="H118" s="80" t="str">
        <f>表格13[[#This Row],[國家/市場]]&amp;表格13[[#This Row],[電網]]&amp;表格13[[#This Row],[電力係數年度]]</f>
        <v>India2021</v>
      </c>
      <c r="I118" s="151">
        <f>表格13[[#This Row],[電力係數]]</f>
        <v>0.82</v>
      </c>
      <c r="J118" s="80" t="str">
        <f>表格13[[#This Row],[電力係數來源]]</f>
        <v>https://cea.nic.in/wp-content/uploads/baseline/2020/07/user_guide_ver14.pdf</v>
      </c>
      <c r="K118" s="80" t="str">
        <f>MID(表格13[[#This Row],[係數單位]],FIND("/",表格13[[#This Row],[係數單位]])+1,4)</f>
        <v>MWh</v>
      </c>
    </row>
    <row r="119" spans="1:11">
      <c r="A119" s="140" t="s">
        <v>3718</v>
      </c>
      <c r="B119" s="140" t="s">
        <v>2846</v>
      </c>
      <c r="C119" s="140"/>
      <c r="D119" s="140">
        <v>0.46150000000000002</v>
      </c>
      <c r="E119" s="140" t="s">
        <v>3862</v>
      </c>
      <c r="F119" s="140">
        <v>2021</v>
      </c>
      <c r="G119" s="175" t="s">
        <v>3876</v>
      </c>
      <c r="H119" s="80" t="str">
        <f>表格13[[#This Row],[國家/市場]]&amp;表格13[[#This Row],[電網]]&amp;表格13[[#This Row],[電力係數年度]]</f>
        <v>Japan2021</v>
      </c>
      <c r="I119" s="151">
        <f>表格13[[#This Row],[電力係數]]</f>
        <v>0.46150000000000002</v>
      </c>
      <c r="J119" s="80" t="str">
        <f>表格13[[#This Row],[電力係數來源]]</f>
        <v>Climate Transparency (2022 Report)</v>
      </c>
      <c r="K119" s="80" t="str">
        <f>MID(表格13[[#This Row],[係數單位]],FIND("/",表格13[[#This Row],[係數單位]])+1,4)</f>
        <v>MWh</v>
      </c>
    </row>
    <row r="120" spans="1:11">
      <c r="A120" s="140" t="s">
        <v>3718</v>
      </c>
      <c r="B120" s="140" t="s">
        <v>3879</v>
      </c>
      <c r="C120" s="140"/>
      <c r="D120" s="140">
        <v>0.4113</v>
      </c>
      <c r="E120" s="140" t="s">
        <v>3862</v>
      </c>
      <c r="F120" s="140">
        <v>2021</v>
      </c>
      <c r="G120" s="175" t="s">
        <v>3876</v>
      </c>
      <c r="H120" s="80" t="str">
        <f>表格13[[#This Row],[國家/市場]]&amp;表格13[[#This Row],[電網]]&amp;表格13[[#This Row],[電力係數年度]]</f>
        <v>Republic of Korea2021</v>
      </c>
      <c r="I120" s="151">
        <f>表格13[[#This Row],[電力係數]]</f>
        <v>0.4113</v>
      </c>
      <c r="J120" s="80" t="str">
        <f>表格13[[#This Row],[電力係數來源]]</f>
        <v>Climate Transparency (2022 Report)</v>
      </c>
      <c r="K120" s="80" t="str">
        <f>MID(表格13[[#This Row],[係數單位]],FIND("/",表格13[[#This Row],[係數單位]])+1,4)</f>
        <v>MWh</v>
      </c>
    </row>
    <row r="121" spans="1:11">
      <c r="A121" s="140" t="s">
        <v>3718</v>
      </c>
      <c r="B121" s="140" t="s">
        <v>2646</v>
      </c>
      <c r="C121" s="140"/>
      <c r="D121" s="140">
        <v>0.40799999999999997</v>
      </c>
      <c r="E121" s="140" t="s">
        <v>3862</v>
      </c>
      <c r="F121" s="140">
        <v>2021</v>
      </c>
      <c r="G121" s="175" t="s">
        <v>3923</v>
      </c>
      <c r="H121" s="80" t="str">
        <f>表格13[[#This Row],[國家/市場]]&amp;表格13[[#This Row],[電網]]&amp;表格13[[#This Row],[電力係數年度]]</f>
        <v>Singapore2021</v>
      </c>
      <c r="I121" s="151">
        <f>表格13[[#This Row],[電力係數]]</f>
        <v>0.40799999999999997</v>
      </c>
      <c r="J121" s="80" t="str">
        <f>表格13[[#This Row],[電力係數來源]]</f>
        <v>Singapore Energy Market Authority (EMA)</v>
      </c>
      <c r="K121" s="80" t="str">
        <f>MID(表格13[[#This Row],[係數單位]],FIND("/",表格13[[#This Row],[係數單位]])+1,4)</f>
        <v>MWh</v>
      </c>
    </row>
    <row r="122" spans="1:11">
      <c r="A122" s="140" t="s">
        <v>3718</v>
      </c>
      <c r="B122" s="140" t="s">
        <v>2593</v>
      </c>
      <c r="C122" s="140"/>
      <c r="D122" s="140">
        <v>0.49990000000000001</v>
      </c>
      <c r="E122" s="140" t="s">
        <v>3862</v>
      </c>
      <c r="F122" s="140">
        <v>2021</v>
      </c>
      <c r="G122" s="182" t="s">
        <v>3880</v>
      </c>
      <c r="H122" s="80" t="str">
        <f>表格13[[#This Row],[國家/市場]]&amp;表格13[[#This Row],[電網]]&amp;表格13[[#This Row],[電力係數年度]]</f>
        <v>Thailand2021</v>
      </c>
      <c r="I122" s="151">
        <f>表格13[[#This Row],[電力係數]]</f>
        <v>0.49990000000000001</v>
      </c>
      <c r="J122" s="80" t="str">
        <f>表格13[[#This Row],[電力係數來源]]</f>
        <v>Thailand Greenhouse Gas Management Organization (TGO) in 2020</v>
      </c>
      <c r="K122" s="80" t="str">
        <f>MID(表格13[[#This Row],[係數單位]],FIND("/",表格13[[#This Row],[係數單位]])+1,4)</f>
        <v>MWh</v>
      </c>
    </row>
    <row r="123" spans="1:11">
      <c r="A123" s="175" t="s">
        <v>3718</v>
      </c>
      <c r="B123" s="176" t="s">
        <v>724</v>
      </c>
      <c r="C123" s="175"/>
      <c r="D123" s="177">
        <v>0.91300000000000003</v>
      </c>
      <c r="E123" s="177" t="s">
        <v>3862</v>
      </c>
      <c r="F123" s="177">
        <v>2021</v>
      </c>
      <c r="G123" s="175" t="s">
        <v>3874</v>
      </c>
      <c r="H123" s="80" t="str">
        <f>表格13[[#This Row],[國家/市場]]&amp;表格13[[#This Row],[電網]]&amp;表格13[[#This Row],[電力係數年度]]</f>
        <v>Vietnam2021</v>
      </c>
      <c r="I123" s="151">
        <f>表格13[[#This Row],[電力係數]]</f>
        <v>0.91300000000000003</v>
      </c>
      <c r="J123" s="80" t="str">
        <f>表格13[[#This Row],[電力係數來源]]</f>
        <v>COUNTRY SPECIFIC ELECTRICITY GRID GREENHOUSE GAS EMISSION FACTORS</v>
      </c>
      <c r="K123" s="80" t="str">
        <f>MID(表格13[[#This Row],[係數單位]],FIND("/",表格13[[#This Row],[係數單位]])+1,4)</f>
        <v>MWh</v>
      </c>
    </row>
    <row r="124" spans="1:11">
      <c r="A124" s="175" t="s">
        <v>3718</v>
      </c>
      <c r="B124" s="176" t="s">
        <v>3875</v>
      </c>
      <c r="C124" s="175"/>
      <c r="D124" s="177">
        <v>0.78480000000000005</v>
      </c>
      <c r="E124" s="177" t="s">
        <v>3862</v>
      </c>
      <c r="F124" s="177">
        <v>2021</v>
      </c>
      <c r="G124" s="175" t="s">
        <v>3876</v>
      </c>
      <c r="H124" s="80" t="str">
        <f>表格13[[#This Row],[國家/市場]]&amp;表格13[[#This Row],[電網]]&amp;表格13[[#This Row],[電力係數年度]]</f>
        <v>Indonesia2021</v>
      </c>
      <c r="I124" s="151">
        <f>表格13[[#This Row],[電力係數]]</f>
        <v>0.78480000000000005</v>
      </c>
      <c r="J124" s="80" t="str">
        <f>表格13[[#This Row],[電力係數來源]]</f>
        <v>Climate Transparency (2022 Report)</v>
      </c>
      <c r="K124" s="80" t="str">
        <f>MID(表格13[[#This Row],[係數單位]],FIND("/",表格13[[#This Row],[係數單位]])+1,4)</f>
        <v>MWh</v>
      </c>
    </row>
    <row r="125" spans="1:11">
      <c r="A125" s="175" t="s">
        <v>3883</v>
      </c>
      <c r="B125" s="176" t="s">
        <v>3884</v>
      </c>
      <c r="C125" s="175"/>
      <c r="D125" s="175">
        <v>0.86650000000000005</v>
      </c>
      <c r="E125" s="175" t="s">
        <v>3862</v>
      </c>
      <c r="F125" s="175">
        <v>2021</v>
      </c>
      <c r="G125" s="175" t="s">
        <v>3876</v>
      </c>
      <c r="H125" s="80" t="str">
        <f>表格13[[#This Row],[國家/市場]]&amp;表格13[[#This Row],[電網]]&amp;表格13[[#This Row],[電力係數年度]]</f>
        <v>South Africa2021</v>
      </c>
      <c r="I125" s="151">
        <f>表格13[[#This Row],[電力係數]]</f>
        <v>0.86650000000000005</v>
      </c>
      <c r="J125" s="80" t="str">
        <f>表格13[[#This Row],[電力係數來源]]</f>
        <v>Climate Transparency (2022 Report)</v>
      </c>
      <c r="K125" s="80" t="str">
        <f>MID(表格13[[#This Row],[係數單位]],FIND("/",表格13[[#This Row],[係數單位]])+1,4)</f>
        <v>MWh</v>
      </c>
    </row>
    <row r="126" spans="1:11">
      <c r="A126" s="175" t="s">
        <v>3887</v>
      </c>
      <c r="B126" s="176" t="s">
        <v>3888</v>
      </c>
      <c r="C126" s="175"/>
      <c r="D126" s="177">
        <v>0.61419999999999997</v>
      </c>
      <c r="E126" s="177" t="s">
        <v>3862</v>
      </c>
      <c r="F126" s="177">
        <v>2021</v>
      </c>
      <c r="G126" s="175" t="s">
        <v>3876</v>
      </c>
      <c r="H126" s="80" t="str">
        <f>表格13[[#This Row],[國家/市場]]&amp;表格13[[#This Row],[電網]]&amp;表格13[[#This Row],[電力係數年度]]</f>
        <v>Saudi Arabia2021</v>
      </c>
      <c r="I126" s="151">
        <f>表格13[[#This Row],[電力係數]]</f>
        <v>0.61419999999999997</v>
      </c>
      <c r="J126" s="80" t="str">
        <f>表格13[[#This Row],[電力係數來源]]</f>
        <v>Climate Transparency (2022 Report)</v>
      </c>
      <c r="K126" s="80" t="str">
        <f>MID(表格13[[#This Row],[係數單位]],FIND("/",表格13[[#This Row],[係數單位]])+1,4)</f>
        <v>MWh</v>
      </c>
    </row>
    <row r="127" spans="1:11">
      <c r="A127" s="175" t="s">
        <v>3887</v>
      </c>
      <c r="B127" s="176" t="s">
        <v>2105</v>
      </c>
      <c r="C127" s="175"/>
      <c r="D127" s="175">
        <v>0.42609999999999998</v>
      </c>
      <c r="E127" s="175" t="s">
        <v>3862</v>
      </c>
      <c r="F127" s="175">
        <v>2021</v>
      </c>
      <c r="G127" s="175" t="s">
        <v>3876</v>
      </c>
      <c r="H127" s="80" t="str">
        <f>表格13[[#This Row],[國家/市場]]&amp;表格13[[#This Row],[電網]]&amp;表格13[[#This Row],[電力係數年度]]</f>
        <v>Turkey2021</v>
      </c>
      <c r="I127" s="151">
        <f>表格13[[#This Row],[電力係數]]</f>
        <v>0.42609999999999998</v>
      </c>
      <c r="J127" s="80" t="str">
        <f>表格13[[#This Row],[電力係數來源]]</f>
        <v>Climate Transparency (2022 Report)</v>
      </c>
      <c r="K127" s="80" t="str">
        <f>MID(表格13[[#This Row],[係數單位]],FIND("/",表格13[[#This Row],[係數單位]])+1,4)</f>
        <v>MWh</v>
      </c>
    </row>
    <row r="128" spans="1:11">
      <c r="A128" s="175" t="s">
        <v>3895</v>
      </c>
      <c r="B128" s="176" t="s">
        <v>2657</v>
      </c>
      <c r="C128" s="175"/>
      <c r="D128" s="175">
        <v>0.37313800000000003</v>
      </c>
      <c r="E128" s="175" t="s">
        <v>3862</v>
      </c>
      <c r="F128" s="175">
        <v>2020</v>
      </c>
      <c r="G128" s="175" t="s">
        <v>3896</v>
      </c>
      <c r="H128" s="80" t="str">
        <f>表格13[[#This Row],[國家/市場]]&amp;表格13[[#This Row],[電網]]&amp;表格13[[#This Row],[電力係數年度]]</f>
        <v>United States of America2020</v>
      </c>
      <c r="I128" s="151">
        <f>表格13[[#This Row],[電力係數]]</f>
        <v>0.37313800000000003</v>
      </c>
      <c r="J128" s="80" t="str">
        <f>表格13[[#This Row],[電力係數來源]]</f>
        <v>US Env Protection Agency (EPA) eGrid</v>
      </c>
      <c r="K128" s="80" t="str">
        <f>MID(表格13[[#This Row],[係數單位]],FIND("/",表格13[[#This Row],[係數單位]])+1,4)</f>
        <v>MWh</v>
      </c>
    </row>
    <row r="129" spans="1:11">
      <c r="A129" s="175" t="s">
        <v>3895</v>
      </c>
      <c r="B129" s="176" t="s">
        <v>2705</v>
      </c>
      <c r="C129" s="175"/>
      <c r="D129" s="175">
        <v>0.28810000000000002</v>
      </c>
      <c r="E129" s="175" t="s">
        <v>3862</v>
      </c>
      <c r="F129" s="175">
        <v>2021</v>
      </c>
      <c r="G129" s="175" t="s">
        <v>3876</v>
      </c>
      <c r="H129" s="80" t="str">
        <f>表格13[[#This Row],[國家/市場]]&amp;表格13[[#This Row],[電網]]&amp;表格13[[#This Row],[電力係數年度]]</f>
        <v>Argentina2021</v>
      </c>
      <c r="I129" s="151">
        <f>表格13[[#This Row],[電力係數]]</f>
        <v>0.28810000000000002</v>
      </c>
      <c r="J129" s="80" t="str">
        <f>表格13[[#This Row],[電力係數來源]]</f>
        <v>Climate Transparency (2022 Report)</v>
      </c>
      <c r="K129" s="80" t="str">
        <f>MID(表格13[[#This Row],[係數單位]],FIND("/",表格13[[#This Row],[係數單位]])+1,4)</f>
        <v>MWh</v>
      </c>
    </row>
    <row r="130" spans="1:11">
      <c r="A130" s="175" t="s">
        <v>3895</v>
      </c>
      <c r="B130" s="176" t="s">
        <v>2653</v>
      </c>
      <c r="C130" s="175"/>
      <c r="D130" s="175">
        <v>0.1295</v>
      </c>
      <c r="E130" s="175" t="s">
        <v>3862</v>
      </c>
      <c r="F130" s="175">
        <v>2021</v>
      </c>
      <c r="G130" s="175" t="s">
        <v>3876</v>
      </c>
      <c r="H130" s="80" t="str">
        <f>表格13[[#This Row],[國家/市場]]&amp;表格13[[#This Row],[電網]]&amp;表格13[[#This Row],[電力係數年度]]</f>
        <v>Brazil2021</v>
      </c>
      <c r="I130" s="151">
        <f>表格13[[#This Row],[電力係數]]</f>
        <v>0.1295</v>
      </c>
      <c r="J130" s="80" t="str">
        <f>表格13[[#This Row],[電力係數來源]]</f>
        <v>Climate Transparency (2022 Report)</v>
      </c>
      <c r="K130" s="80" t="str">
        <f>MID(表格13[[#This Row],[係數單位]],FIND("/",表格13[[#This Row],[係數單位]])+1,4)</f>
        <v>MWh</v>
      </c>
    </row>
    <row r="131" spans="1:11">
      <c r="A131" s="175" t="s">
        <v>3897</v>
      </c>
      <c r="B131" s="176" t="s">
        <v>3902</v>
      </c>
      <c r="C131" s="175"/>
      <c r="D131" s="175">
        <v>0.14918999999999999</v>
      </c>
      <c r="E131" s="175" t="s">
        <v>3862</v>
      </c>
      <c r="F131" s="175">
        <v>2021</v>
      </c>
      <c r="G131" s="175" t="s">
        <v>3924</v>
      </c>
      <c r="H131" s="80" t="str">
        <f>表格13[[#This Row],[國家/市場]]&amp;表格13[[#This Row],[電網]]&amp;表格13[[#This Row],[電力係數年度]]</f>
        <v>Belgium2021</v>
      </c>
      <c r="I131" s="151">
        <f>表格13[[#This Row],[電力係數]]</f>
        <v>0.14918999999999999</v>
      </c>
      <c r="J131" s="80" t="str">
        <f>表格13[[#This Row],[電力係數來源]]</f>
        <v>Association of Issuing Bodies (AIB) 2022</v>
      </c>
      <c r="K131" s="80" t="str">
        <f>MID(表格13[[#This Row],[係數單位]],FIND("/",表格13[[#This Row],[係數單位]])+1,4)</f>
        <v>MWh</v>
      </c>
    </row>
    <row r="132" spans="1:11">
      <c r="A132" s="175" t="s">
        <v>3897</v>
      </c>
      <c r="B132" s="176" t="s">
        <v>3903</v>
      </c>
      <c r="C132" s="175"/>
      <c r="D132" s="175">
        <v>0.55852000000000002</v>
      </c>
      <c r="E132" s="175" t="s">
        <v>3862</v>
      </c>
      <c r="F132" s="175">
        <v>2021</v>
      </c>
      <c r="G132" s="175" t="s">
        <v>3924</v>
      </c>
      <c r="H132" s="80" t="str">
        <f>表格13[[#This Row],[國家/市場]]&amp;表格13[[#This Row],[電網]]&amp;表格13[[#This Row],[電力係數年度]]</f>
        <v>Bosnia &amp; Herzgovina2021</v>
      </c>
      <c r="I132" s="151">
        <f>表格13[[#This Row],[電力係數]]</f>
        <v>0.55852000000000002</v>
      </c>
      <c r="J132" s="80" t="str">
        <f>表格13[[#This Row],[電力係數來源]]</f>
        <v>Association of Issuing Bodies (AIB) 2022</v>
      </c>
      <c r="K132" s="80" t="str">
        <f>MID(表格13[[#This Row],[係數單位]],FIND("/",表格13[[#This Row],[係數單位]])+1,4)</f>
        <v>MWh</v>
      </c>
    </row>
    <row r="133" spans="1:11">
      <c r="A133" s="175" t="s">
        <v>3897</v>
      </c>
      <c r="B133" s="176" t="s">
        <v>3904</v>
      </c>
      <c r="C133" s="175"/>
      <c r="D133" s="175">
        <v>0.40411999999999998</v>
      </c>
      <c r="E133" s="175" t="s">
        <v>3862</v>
      </c>
      <c r="F133" s="175">
        <v>2021</v>
      </c>
      <c r="G133" s="175" t="s">
        <v>3924</v>
      </c>
      <c r="H133" s="80" t="str">
        <f>表格13[[#This Row],[國家/市場]]&amp;表格13[[#This Row],[電網]]&amp;表格13[[#This Row],[電力係數年度]]</f>
        <v>Bulgaria2021</v>
      </c>
      <c r="I133" s="151">
        <f>表格13[[#This Row],[電力係數]]</f>
        <v>0.40411999999999998</v>
      </c>
      <c r="J133" s="80" t="str">
        <f>表格13[[#This Row],[電力係數來源]]</f>
        <v>Association of Issuing Bodies (AIB) 2022</v>
      </c>
      <c r="K133" s="80" t="str">
        <f>MID(表格13[[#This Row],[係數單位]],FIND("/",表格13[[#This Row],[係數單位]])+1,4)</f>
        <v>MWh</v>
      </c>
    </row>
    <row r="134" spans="1:11">
      <c r="A134" s="175" t="s">
        <v>3897</v>
      </c>
      <c r="B134" s="176" t="s">
        <v>2740</v>
      </c>
      <c r="C134" s="175"/>
      <c r="D134" s="175">
        <v>0.46650000000000003</v>
      </c>
      <c r="E134" s="175" t="s">
        <v>3862</v>
      </c>
      <c r="F134" s="175">
        <v>2021</v>
      </c>
      <c r="G134" s="175" t="s">
        <v>3924</v>
      </c>
      <c r="H134" s="80" t="str">
        <f>表格13[[#This Row],[國家/市場]]&amp;表格13[[#This Row],[電網]]&amp;表格13[[#This Row],[電力係數年度]]</f>
        <v>Croatia2021</v>
      </c>
      <c r="I134" s="151">
        <f>表格13[[#This Row],[電力係數]]</f>
        <v>0.46650000000000003</v>
      </c>
      <c r="J134" s="80" t="str">
        <f>表格13[[#This Row],[電力係數來源]]</f>
        <v>Association of Issuing Bodies (AIB) 2022</v>
      </c>
      <c r="K134" s="80" t="str">
        <f>MID(表格13[[#This Row],[係數單位]],FIND("/",表格13[[#This Row],[係數單位]])+1,4)</f>
        <v>MWh</v>
      </c>
    </row>
    <row r="135" spans="1:11">
      <c r="A135" s="175" t="s">
        <v>3897</v>
      </c>
      <c r="B135" s="176" t="s">
        <v>3905</v>
      </c>
      <c r="C135" s="175"/>
      <c r="D135" s="175">
        <v>0.62507000000000001</v>
      </c>
      <c r="E135" s="175" t="s">
        <v>3862</v>
      </c>
      <c r="F135" s="175">
        <v>2021</v>
      </c>
      <c r="G135" s="175" t="s">
        <v>3924</v>
      </c>
      <c r="H135" s="80" t="str">
        <f>表格13[[#This Row],[國家/市場]]&amp;表格13[[#This Row],[電網]]&amp;表格13[[#This Row],[電力係數年度]]</f>
        <v>Cyprus2021</v>
      </c>
      <c r="I135" s="151">
        <f>表格13[[#This Row],[電力係數]]</f>
        <v>0.62507000000000001</v>
      </c>
      <c r="J135" s="80" t="str">
        <f>表格13[[#This Row],[電力係數來源]]</f>
        <v>Association of Issuing Bodies (AIB) 2022</v>
      </c>
      <c r="K135" s="80" t="str">
        <f>MID(表格13[[#This Row],[係數單位]],FIND("/",表格13[[#This Row],[係數單位]])+1,4)</f>
        <v>MWh</v>
      </c>
    </row>
    <row r="136" spans="1:11">
      <c r="A136" s="175" t="s">
        <v>3897</v>
      </c>
      <c r="B136" s="176" t="s">
        <v>2836</v>
      </c>
      <c r="C136" s="175"/>
      <c r="D136" s="175">
        <v>0.54996</v>
      </c>
      <c r="E136" s="175" t="s">
        <v>3862</v>
      </c>
      <c r="F136" s="175">
        <v>2021</v>
      </c>
      <c r="G136" s="175" t="s">
        <v>3924</v>
      </c>
      <c r="H136" s="80" t="str">
        <f>表格13[[#This Row],[國家/市場]]&amp;表格13[[#This Row],[電網]]&amp;表格13[[#This Row],[電力係數年度]]</f>
        <v>Czech Republic2021</v>
      </c>
      <c r="I136" s="151">
        <f>表格13[[#This Row],[電力係數]]</f>
        <v>0.54996</v>
      </c>
      <c r="J136" s="80" t="str">
        <f>表格13[[#This Row],[電力係數來源]]</f>
        <v>Association of Issuing Bodies (AIB) 2022</v>
      </c>
      <c r="K136" s="80" t="str">
        <f>MID(表格13[[#This Row],[係數單位]],FIND("/",表格13[[#This Row],[係數單位]])+1,4)</f>
        <v>MWh</v>
      </c>
    </row>
    <row r="137" spans="1:11">
      <c r="A137" s="175" t="s">
        <v>3897</v>
      </c>
      <c r="B137" s="176" t="s">
        <v>3907</v>
      </c>
      <c r="C137" s="175"/>
      <c r="D137" s="175">
        <v>0.52932000000000001</v>
      </c>
      <c r="E137" s="175" t="s">
        <v>3862</v>
      </c>
      <c r="F137" s="175">
        <v>2021</v>
      </c>
      <c r="G137" s="175" t="s">
        <v>3924</v>
      </c>
      <c r="H137" s="80" t="str">
        <f>表格13[[#This Row],[國家/市場]]&amp;表格13[[#This Row],[電網]]&amp;表格13[[#This Row],[電力係數年度]]</f>
        <v>Denmark2021</v>
      </c>
      <c r="I137" s="151">
        <f>表格13[[#This Row],[電力係數]]</f>
        <v>0.52932000000000001</v>
      </c>
      <c r="J137" s="80" t="str">
        <f>表格13[[#This Row],[電力係數來源]]</f>
        <v>Association of Issuing Bodies (AIB) 2022</v>
      </c>
      <c r="K137" s="80" t="str">
        <f>MID(表格13[[#This Row],[係數單位]],FIND("/",表格13[[#This Row],[係數單位]])+1,4)</f>
        <v>MWh</v>
      </c>
    </row>
    <row r="138" spans="1:11">
      <c r="A138" s="175" t="s">
        <v>3897</v>
      </c>
      <c r="B138" s="176" t="s">
        <v>3908</v>
      </c>
      <c r="C138" s="175"/>
      <c r="D138" s="175">
        <v>0.63658000000000003</v>
      </c>
      <c r="E138" s="175" t="s">
        <v>3862</v>
      </c>
      <c r="F138" s="175">
        <v>2021</v>
      </c>
      <c r="G138" s="175" t="s">
        <v>3924</v>
      </c>
      <c r="H138" s="80" t="str">
        <f>表格13[[#This Row],[國家/市場]]&amp;表格13[[#This Row],[電網]]&amp;表格13[[#This Row],[電力係數年度]]</f>
        <v>Estonia2021</v>
      </c>
      <c r="I138" s="151">
        <f>表格13[[#This Row],[電力係數]]</f>
        <v>0.63658000000000003</v>
      </c>
      <c r="J138" s="80" t="str">
        <f>表格13[[#This Row],[電力係數來源]]</f>
        <v>Association of Issuing Bodies (AIB) 2022</v>
      </c>
      <c r="K138" s="80" t="str">
        <f>MID(表格13[[#This Row],[係數單位]],FIND("/",表格13[[#This Row],[係數單位]])+1,4)</f>
        <v>MWh</v>
      </c>
    </row>
    <row r="139" spans="1:11">
      <c r="A139" s="175" t="s">
        <v>3897</v>
      </c>
      <c r="B139" s="176" t="s">
        <v>2744</v>
      </c>
      <c r="C139" s="175"/>
      <c r="D139" s="175">
        <v>0.28532000000000002</v>
      </c>
      <c r="E139" s="175" t="s">
        <v>3862</v>
      </c>
      <c r="F139" s="175">
        <v>2021</v>
      </c>
      <c r="G139" s="175" t="s">
        <v>3924</v>
      </c>
      <c r="H139" s="80" t="str">
        <f>表格13[[#This Row],[國家/市場]]&amp;表格13[[#This Row],[電網]]&amp;表格13[[#This Row],[電力係數年度]]</f>
        <v>Finland2021</v>
      </c>
      <c r="I139" s="151">
        <f>表格13[[#This Row],[電力係數]]</f>
        <v>0.28532000000000002</v>
      </c>
      <c r="J139" s="80" t="str">
        <f>表格13[[#This Row],[電力係數來源]]</f>
        <v>Association of Issuing Bodies (AIB) 2022</v>
      </c>
      <c r="K139" s="80" t="str">
        <f>MID(表格13[[#This Row],[係數單位]],FIND("/",表格13[[#This Row],[係數單位]])+1,4)</f>
        <v>MWh</v>
      </c>
    </row>
    <row r="140" spans="1:11">
      <c r="A140" s="175" t="s">
        <v>3897</v>
      </c>
      <c r="B140" s="176" t="s">
        <v>2748</v>
      </c>
      <c r="C140" s="175"/>
      <c r="D140" s="175">
        <v>4.8570000000000002E-2</v>
      </c>
      <c r="E140" s="175" t="s">
        <v>3862</v>
      </c>
      <c r="F140" s="175">
        <v>2021</v>
      </c>
      <c r="G140" s="175" t="s">
        <v>3924</v>
      </c>
      <c r="H140" s="80" t="str">
        <f>表格13[[#This Row],[國家/市場]]&amp;表格13[[#This Row],[電網]]&amp;表格13[[#This Row],[電力係數年度]]</f>
        <v>France2021</v>
      </c>
      <c r="I140" s="151">
        <f>表格13[[#This Row],[電力係數]]</f>
        <v>4.8570000000000002E-2</v>
      </c>
      <c r="J140" s="80" t="str">
        <f>表格13[[#This Row],[電力係數來源]]</f>
        <v>Association of Issuing Bodies (AIB) 2022</v>
      </c>
      <c r="K140" s="80" t="str">
        <f>MID(表格13[[#This Row],[係數單位]],FIND("/",表格13[[#This Row],[係數單位]])+1,4)</f>
        <v>MWh</v>
      </c>
    </row>
    <row r="141" spans="1:11">
      <c r="A141" s="175" t="s">
        <v>3897</v>
      </c>
      <c r="B141" s="176" t="s">
        <v>1524</v>
      </c>
      <c r="C141" s="175"/>
      <c r="D141" s="175">
        <v>0.61783999999999994</v>
      </c>
      <c r="E141" s="175" t="s">
        <v>3862</v>
      </c>
      <c r="F141" s="175">
        <v>2021</v>
      </c>
      <c r="G141" s="175" t="s">
        <v>3924</v>
      </c>
      <c r="H141" s="80" t="str">
        <f>表格13[[#This Row],[國家/市場]]&amp;表格13[[#This Row],[電網]]&amp;表格13[[#This Row],[電力係數年度]]</f>
        <v>Germany2021</v>
      </c>
      <c r="I141" s="151">
        <f>表格13[[#This Row],[電力係數]]</f>
        <v>0.61783999999999994</v>
      </c>
      <c r="J141" s="80" t="str">
        <f>表格13[[#This Row],[電力係數來源]]</f>
        <v>Association of Issuing Bodies (AIB) 2022</v>
      </c>
      <c r="K141" s="80" t="str">
        <f>MID(表格13[[#This Row],[係數單位]],FIND("/",表格13[[#This Row],[係數單位]])+1,4)</f>
        <v>MWh</v>
      </c>
    </row>
    <row r="142" spans="1:11">
      <c r="A142" s="175" t="s">
        <v>3897</v>
      </c>
      <c r="B142" s="176" t="s">
        <v>3909</v>
      </c>
      <c r="C142" s="175"/>
      <c r="D142" s="175">
        <v>0.44463000000000003</v>
      </c>
      <c r="E142" s="175" t="s">
        <v>3862</v>
      </c>
      <c r="F142" s="175">
        <v>2021</v>
      </c>
      <c r="G142" s="175" t="s">
        <v>3924</v>
      </c>
      <c r="H142" s="80" t="str">
        <f>表格13[[#This Row],[國家/市場]]&amp;表格13[[#This Row],[電網]]&amp;表格13[[#This Row],[電力係數年度]]</f>
        <v>Greece2021</v>
      </c>
      <c r="I142" s="151">
        <f>表格13[[#This Row],[電力係數]]</f>
        <v>0.44463000000000003</v>
      </c>
      <c r="J142" s="80" t="str">
        <f>表格13[[#This Row],[電力係數來源]]</f>
        <v>Association of Issuing Bodies (AIB) 2022</v>
      </c>
      <c r="K142" s="80" t="str">
        <f>MID(表格13[[#This Row],[係數單位]],FIND("/",表格13[[#This Row],[係數單位]])+1,4)</f>
        <v>MWh</v>
      </c>
    </row>
    <row r="143" spans="1:11">
      <c r="A143" s="175" t="s">
        <v>3897</v>
      </c>
      <c r="B143" s="176" t="s">
        <v>3910</v>
      </c>
      <c r="C143" s="175"/>
      <c r="D143" s="175">
        <v>0.27626000000000001</v>
      </c>
      <c r="E143" s="175" t="s">
        <v>3862</v>
      </c>
      <c r="F143" s="175">
        <v>2021</v>
      </c>
      <c r="G143" s="175" t="s">
        <v>3924</v>
      </c>
      <c r="H143" s="80" t="str">
        <f>表格13[[#This Row],[國家/市場]]&amp;表格13[[#This Row],[電網]]&amp;表格13[[#This Row],[電力係數年度]]</f>
        <v>Hungary2021</v>
      </c>
      <c r="I143" s="151">
        <f>表格13[[#This Row],[電力係數]]</f>
        <v>0.27626000000000001</v>
      </c>
      <c r="J143" s="80" t="str">
        <f>表格13[[#This Row],[電力係數來源]]</f>
        <v>Association of Issuing Bodies (AIB) 2022</v>
      </c>
      <c r="K143" s="80" t="str">
        <f>MID(表格13[[#This Row],[係數單位]],FIND("/",表格13[[#This Row],[係數單位]])+1,4)</f>
        <v>MWh</v>
      </c>
    </row>
    <row r="144" spans="1:11">
      <c r="A144" s="175" t="s">
        <v>3897</v>
      </c>
      <c r="B144" s="176" t="s">
        <v>1601</v>
      </c>
      <c r="C144" s="175"/>
      <c r="D144" s="175">
        <v>0.42348000000000002</v>
      </c>
      <c r="E144" s="175" t="s">
        <v>3862</v>
      </c>
      <c r="F144" s="175">
        <v>2021</v>
      </c>
      <c r="G144" s="175" t="s">
        <v>3924</v>
      </c>
      <c r="H144" s="80" t="str">
        <f>表格13[[#This Row],[國家/市場]]&amp;表格13[[#This Row],[電網]]&amp;表格13[[#This Row],[電力係數年度]]</f>
        <v>Iceland2021</v>
      </c>
      <c r="I144" s="151">
        <f>表格13[[#This Row],[電力係數]]</f>
        <v>0.42348000000000002</v>
      </c>
      <c r="J144" s="80" t="str">
        <f>表格13[[#This Row],[電力係數來源]]</f>
        <v>Association of Issuing Bodies (AIB) 2022</v>
      </c>
      <c r="K144" s="80" t="str">
        <f>MID(表格13[[#This Row],[係數單位]],FIND("/",表格13[[#This Row],[係數單位]])+1,4)</f>
        <v>MWh</v>
      </c>
    </row>
    <row r="145" spans="1:11">
      <c r="A145" s="175" t="s">
        <v>3897</v>
      </c>
      <c r="B145" s="176" t="s">
        <v>3911</v>
      </c>
      <c r="C145" s="175"/>
      <c r="D145" s="175">
        <v>0.57008999999999999</v>
      </c>
      <c r="E145" s="175" t="s">
        <v>3862</v>
      </c>
      <c r="F145" s="175">
        <v>2021</v>
      </c>
      <c r="G145" s="175" t="s">
        <v>3924</v>
      </c>
      <c r="H145" s="80" t="str">
        <f>表格13[[#This Row],[國家/市場]]&amp;表格13[[#This Row],[電網]]&amp;表格13[[#This Row],[電力係數年度]]</f>
        <v>Ireland2021</v>
      </c>
      <c r="I145" s="151">
        <f>表格13[[#This Row],[電力係數]]</f>
        <v>0.57008999999999999</v>
      </c>
      <c r="J145" s="80" t="str">
        <f>表格13[[#This Row],[電力係數來源]]</f>
        <v>Association of Issuing Bodies (AIB) 2022</v>
      </c>
      <c r="K145" s="80" t="str">
        <f>MID(表格13[[#This Row],[係數單位]],FIND("/",表格13[[#This Row],[係數單位]])+1,4)</f>
        <v>MWh</v>
      </c>
    </row>
    <row r="146" spans="1:11">
      <c r="A146" s="175" t="s">
        <v>3897</v>
      </c>
      <c r="B146" s="176" t="s">
        <v>2764</v>
      </c>
      <c r="C146" s="175"/>
      <c r="D146" s="175">
        <v>0.45656999999999998</v>
      </c>
      <c r="E146" s="175" t="s">
        <v>3862</v>
      </c>
      <c r="F146" s="175">
        <v>2021</v>
      </c>
      <c r="G146" s="175" t="s">
        <v>3924</v>
      </c>
      <c r="H146" s="80" t="str">
        <f>表格13[[#This Row],[國家/市場]]&amp;表格13[[#This Row],[電網]]&amp;表格13[[#This Row],[電力係數年度]]</f>
        <v>Italy2021</v>
      </c>
      <c r="I146" s="151">
        <f>表格13[[#This Row],[電力係數]]</f>
        <v>0.45656999999999998</v>
      </c>
      <c r="J146" s="80" t="str">
        <f>表格13[[#This Row],[電力係數來源]]</f>
        <v>Association of Issuing Bodies (AIB) 2022</v>
      </c>
      <c r="K146" s="80" t="str">
        <f>MID(表格13[[#This Row],[係數單位]],FIND("/",表格13[[#This Row],[係數單位]])+1,4)</f>
        <v>MWh</v>
      </c>
    </row>
    <row r="147" spans="1:11">
      <c r="A147" s="175" t="s">
        <v>3897</v>
      </c>
      <c r="B147" s="176" t="s">
        <v>3912</v>
      </c>
      <c r="C147" s="175"/>
      <c r="D147" s="175">
        <v>0.30258000000000002</v>
      </c>
      <c r="E147" s="175" t="s">
        <v>3862</v>
      </c>
      <c r="F147" s="175">
        <v>2021</v>
      </c>
      <c r="G147" s="175" t="s">
        <v>3924</v>
      </c>
      <c r="H147" s="80" t="str">
        <f>表格13[[#This Row],[國家/市場]]&amp;表格13[[#This Row],[電網]]&amp;表格13[[#This Row],[電力係數年度]]</f>
        <v>Latvia2021</v>
      </c>
      <c r="I147" s="151">
        <f>表格13[[#This Row],[電力係數]]</f>
        <v>0.30258000000000002</v>
      </c>
      <c r="J147" s="80" t="str">
        <f>表格13[[#This Row],[電力係數來源]]</f>
        <v>Association of Issuing Bodies (AIB) 2022</v>
      </c>
      <c r="K147" s="80" t="str">
        <f>MID(表格13[[#This Row],[係數單位]],FIND("/",表格13[[#This Row],[係數單位]])+1,4)</f>
        <v>MWh</v>
      </c>
    </row>
    <row r="148" spans="1:11">
      <c r="A148" s="175" t="s">
        <v>3897</v>
      </c>
      <c r="B148" s="176" t="s">
        <v>3913</v>
      </c>
      <c r="C148" s="175"/>
      <c r="D148" s="175">
        <v>0.38450000000000001</v>
      </c>
      <c r="E148" s="175" t="s">
        <v>3862</v>
      </c>
      <c r="F148" s="175">
        <v>2021</v>
      </c>
      <c r="G148" s="175" t="s">
        <v>3924</v>
      </c>
      <c r="H148" s="80" t="str">
        <f>表格13[[#This Row],[國家/市場]]&amp;表格13[[#This Row],[電網]]&amp;表格13[[#This Row],[電力係數年度]]</f>
        <v>Lithuania2021</v>
      </c>
      <c r="I148" s="151">
        <f>表格13[[#This Row],[電力係數]]</f>
        <v>0.38450000000000001</v>
      </c>
      <c r="J148" s="80" t="str">
        <f>表格13[[#This Row],[電力係數來源]]</f>
        <v>Association of Issuing Bodies (AIB) 2022</v>
      </c>
      <c r="K148" s="80" t="str">
        <f>MID(表格13[[#This Row],[係數單位]],FIND("/",表格13[[#This Row],[係數單位]])+1,4)</f>
        <v>MWh</v>
      </c>
    </row>
    <row r="149" spans="1:11">
      <c r="A149" s="175" t="s">
        <v>3897</v>
      </c>
      <c r="B149" s="176" t="s">
        <v>3914</v>
      </c>
      <c r="C149" s="175"/>
      <c r="D149" s="175">
        <v>0.40305999999999997</v>
      </c>
      <c r="E149" s="175" t="s">
        <v>3862</v>
      </c>
      <c r="F149" s="175">
        <v>2021</v>
      </c>
      <c r="G149" s="175" t="s">
        <v>3924</v>
      </c>
      <c r="H149" s="80" t="str">
        <f>表格13[[#This Row],[國家/市場]]&amp;表格13[[#This Row],[電網]]&amp;表格13[[#This Row],[電力係數年度]]</f>
        <v>Luxembourg2021</v>
      </c>
      <c r="I149" s="151">
        <f>表格13[[#This Row],[電力係數]]</f>
        <v>0.40305999999999997</v>
      </c>
      <c r="J149" s="80" t="str">
        <f>表格13[[#This Row],[電力係數來源]]</f>
        <v>Association of Issuing Bodies (AIB) 2022</v>
      </c>
      <c r="K149" s="80" t="str">
        <f>MID(表格13[[#This Row],[係數單位]],FIND("/",表格13[[#This Row],[係數單位]])+1,4)</f>
        <v>MWh</v>
      </c>
    </row>
    <row r="150" spans="1:11">
      <c r="A150" s="175" t="s">
        <v>3897</v>
      </c>
      <c r="B150" s="176" t="s">
        <v>3915</v>
      </c>
      <c r="C150" s="175"/>
      <c r="D150" s="175">
        <v>0.62365999999999999</v>
      </c>
      <c r="E150" s="175" t="s">
        <v>3862</v>
      </c>
      <c r="F150" s="175">
        <v>2021</v>
      </c>
      <c r="G150" s="175" t="s">
        <v>3924</v>
      </c>
      <c r="H150" s="80" t="str">
        <f>表格13[[#This Row],[國家/市場]]&amp;表格13[[#This Row],[電網]]&amp;表格13[[#This Row],[電力係數年度]]</f>
        <v>Malta2021</v>
      </c>
      <c r="I150" s="151">
        <f>表格13[[#This Row],[電力係數]]</f>
        <v>0.62365999999999999</v>
      </c>
      <c r="J150" s="80" t="str">
        <f>表格13[[#This Row],[電力係數來源]]</f>
        <v>Association of Issuing Bodies (AIB) 2022</v>
      </c>
      <c r="K150" s="80" t="str">
        <f>MID(表格13[[#This Row],[係數單位]],FIND("/",表格13[[#This Row],[係數單位]])+1,4)</f>
        <v>MWh</v>
      </c>
    </row>
    <row r="151" spans="1:11">
      <c r="A151" s="175" t="s">
        <v>3897</v>
      </c>
      <c r="B151" s="176" t="s">
        <v>2774</v>
      </c>
      <c r="C151" s="175"/>
      <c r="D151" s="175">
        <v>0.45073999999999997</v>
      </c>
      <c r="E151" s="175" t="s">
        <v>3862</v>
      </c>
      <c r="F151" s="175">
        <v>2021</v>
      </c>
      <c r="G151" s="175" t="s">
        <v>3924</v>
      </c>
      <c r="H151" s="80" t="str">
        <f>表格13[[#This Row],[國家/市場]]&amp;表格13[[#This Row],[電網]]&amp;表格13[[#This Row],[電力係數年度]]</f>
        <v>Netherlands2021</v>
      </c>
      <c r="I151" s="151">
        <f>表格13[[#This Row],[電力係數]]</f>
        <v>0.45073999999999997</v>
      </c>
      <c r="J151" s="80" t="str">
        <f>表格13[[#This Row],[電力係數來源]]</f>
        <v>Association of Issuing Bodies (AIB) 2022</v>
      </c>
      <c r="K151" s="80" t="str">
        <f>MID(表格13[[#This Row],[係數單位]],FIND("/",表格13[[#This Row],[係數單位]])+1,4)</f>
        <v>MWh</v>
      </c>
    </row>
    <row r="152" spans="1:11">
      <c r="A152" s="175" t="s">
        <v>3897</v>
      </c>
      <c r="B152" s="176" t="s">
        <v>1540</v>
      </c>
      <c r="C152" s="175"/>
      <c r="D152" s="175">
        <v>0.40490999999999999</v>
      </c>
      <c r="E152" s="175" t="s">
        <v>3862</v>
      </c>
      <c r="F152" s="175">
        <v>2021</v>
      </c>
      <c r="G152" s="175" t="s">
        <v>3924</v>
      </c>
      <c r="H152" s="80" t="str">
        <f>表格13[[#This Row],[國家/市場]]&amp;表格13[[#This Row],[電網]]&amp;表格13[[#This Row],[電力係數年度]]</f>
        <v>Norway2021</v>
      </c>
      <c r="I152" s="151">
        <f>表格13[[#This Row],[電力係數]]</f>
        <v>0.40490999999999999</v>
      </c>
      <c r="J152" s="80" t="str">
        <f>表格13[[#This Row],[電力係數來源]]</f>
        <v>Association of Issuing Bodies (AIB) 2022</v>
      </c>
      <c r="K152" s="80" t="str">
        <f>MID(表格13[[#This Row],[係數單位]],FIND("/",表格13[[#This Row],[係數單位]])+1,4)</f>
        <v>MWh</v>
      </c>
    </row>
    <row r="153" spans="1:11">
      <c r="A153" s="175" t="s">
        <v>3897</v>
      </c>
      <c r="B153" s="176" t="s">
        <v>2782</v>
      </c>
      <c r="C153" s="175"/>
      <c r="D153" s="175">
        <v>0.85021000000000002</v>
      </c>
      <c r="E153" s="175" t="s">
        <v>3862</v>
      </c>
      <c r="F153" s="175">
        <v>2021</v>
      </c>
      <c r="G153" s="175" t="s">
        <v>3924</v>
      </c>
      <c r="H153" s="80" t="str">
        <f>表格13[[#This Row],[國家/市場]]&amp;表格13[[#This Row],[電網]]&amp;表格13[[#This Row],[電力係數年度]]</f>
        <v>Poland2021</v>
      </c>
      <c r="I153" s="151">
        <f>表格13[[#This Row],[電力係數]]</f>
        <v>0.85021000000000002</v>
      </c>
      <c r="J153" s="80" t="str">
        <f>表格13[[#This Row],[電力係數來源]]</f>
        <v>Association of Issuing Bodies (AIB) 2022</v>
      </c>
      <c r="K153" s="80" t="str">
        <f>MID(表格13[[#This Row],[係數單位]],FIND("/",表格13[[#This Row],[係數單位]])+1,4)</f>
        <v>MWh</v>
      </c>
    </row>
    <row r="154" spans="1:11">
      <c r="A154" s="175" t="s">
        <v>3897</v>
      </c>
      <c r="B154" s="176" t="s">
        <v>3918</v>
      </c>
      <c r="C154" s="175"/>
      <c r="D154" s="175">
        <v>0.28105999999999998</v>
      </c>
      <c r="E154" s="175" t="s">
        <v>3862</v>
      </c>
      <c r="F154" s="175">
        <v>2021</v>
      </c>
      <c r="G154" s="175" t="s">
        <v>3924</v>
      </c>
      <c r="H154" s="80" t="str">
        <f>表格13[[#This Row],[國家/市場]]&amp;表格13[[#This Row],[電網]]&amp;表格13[[#This Row],[電力係數年度]]</f>
        <v>Portugal2021</v>
      </c>
      <c r="I154" s="151">
        <f>表格13[[#This Row],[電力係數]]</f>
        <v>0.28105999999999998</v>
      </c>
      <c r="J154" s="80" t="str">
        <f>表格13[[#This Row],[電力係數來源]]</f>
        <v>Association of Issuing Bodies (AIB) 2022</v>
      </c>
      <c r="K154" s="80" t="str">
        <f>MID(表格13[[#This Row],[係數單位]],FIND("/",表格13[[#This Row],[係數單位]])+1,4)</f>
        <v>MWh</v>
      </c>
    </row>
    <row r="155" spans="1:11">
      <c r="A155" s="175" t="s">
        <v>3897</v>
      </c>
      <c r="B155" s="176" t="s">
        <v>2792</v>
      </c>
      <c r="C155" s="175"/>
      <c r="D155" s="175">
        <v>0.28165000000000001</v>
      </c>
      <c r="E155" s="175" t="s">
        <v>3862</v>
      </c>
      <c r="F155" s="175">
        <v>2021</v>
      </c>
      <c r="G155" s="175" t="s">
        <v>3924</v>
      </c>
      <c r="H155" s="80" t="str">
        <f>表格13[[#This Row],[國家/市場]]&amp;表格13[[#This Row],[電網]]&amp;表格13[[#This Row],[電力係數年度]]</f>
        <v>Romania2021</v>
      </c>
      <c r="I155" s="151">
        <f>表格13[[#This Row],[電力係數]]</f>
        <v>0.28165000000000001</v>
      </c>
      <c r="J155" s="80" t="str">
        <f>表格13[[#This Row],[電力係數來源]]</f>
        <v>Association of Issuing Bodies (AIB) 2022</v>
      </c>
      <c r="K155" s="80" t="str">
        <f>MID(表格13[[#This Row],[係數單位]],FIND("/",表格13[[#This Row],[係數單位]])+1,4)</f>
        <v>MWh</v>
      </c>
    </row>
    <row r="156" spans="1:11">
      <c r="A156" s="175" t="s">
        <v>3897</v>
      </c>
      <c r="B156" s="176" t="s">
        <v>3919</v>
      </c>
      <c r="C156" s="175"/>
      <c r="D156" s="175">
        <v>0.76373999999999997</v>
      </c>
      <c r="E156" s="175" t="s">
        <v>3862</v>
      </c>
      <c r="F156" s="175">
        <v>2021</v>
      </c>
      <c r="G156" s="175" t="s">
        <v>3924</v>
      </c>
      <c r="H156" s="80" t="str">
        <f>表格13[[#This Row],[國家/市場]]&amp;表格13[[#This Row],[電網]]&amp;表格13[[#This Row],[電力係數年度]]</f>
        <v>Serbia2021</v>
      </c>
      <c r="I156" s="151">
        <f>表格13[[#This Row],[電力係數]]</f>
        <v>0.76373999999999997</v>
      </c>
      <c r="J156" s="80" t="str">
        <f>表格13[[#This Row],[電力係數來源]]</f>
        <v>Association of Issuing Bodies (AIB) 2022</v>
      </c>
      <c r="K156" s="80" t="str">
        <f>MID(表格13[[#This Row],[係數單位]],FIND("/",表格13[[#This Row],[係數單位]])+1,4)</f>
        <v>MWh</v>
      </c>
    </row>
    <row r="157" spans="1:11">
      <c r="A157" s="175" t="s">
        <v>3897</v>
      </c>
      <c r="B157" s="176" t="s">
        <v>2019</v>
      </c>
      <c r="C157" s="175"/>
      <c r="D157" s="175">
        <v>0.18462000000000001</v>
      </c>
      <c r="E157" s="175" t="s">
        <v>3862</v>
      </c>
      <c r="F157" s="175">
        <v>2021</v>
      </c>
      <c r="G157" s="175" t="s">
        <v>3924</v>
      </c>
      <c r="H157" s="80" t="str">
        <f>表格13[[#This Row],[國家/市場]]&amp;表格13[[#This Row],[電網]]&amp;表格13[[#This Row],[電力係數年度]]</f>
        <v>Slovakia2021</v>
      </c>
      <c r="I157" s="151">
        <f>表格13[[#This Row],[電力係數]]</f>
        <v>0.18462000000000001</v>
      </c>
      <c r="J157" s="80" t="str">
        <f>表格13[[#This Row],[電力係數來源]]</f>
        <v>Association of Issuing Bodies (AIB) 2022</v>
      </c>
      <c r="K157" s="80" t="str">
        <f>MID(表格13[[#This Row],[係數單位]],FIND("/",表格13[[#This Row],[係數單位]])+1,4)</f>
        <v>MWh</v>
      </c>
    </row>
    <row r="158" spans="1:11">
      <c r="A158" s="175" t="s">
        <v>3897</v>
      </c>
      <c r="B158" s="176" t="s">
        <v>3920</v>
      </c>
      <c r="C158" s="175"/>
      <c r="D158" s="175">
        <v>0.56544000000000005</v>
      </c>
      <c r="E158" s="175" t="s">
        <v>3862</v>
      </c>
      <c r="F158" s="175">
        <v>2021</v>
      </c>
      <c r="G158" s="175" t="s">
        <v>3924</v>
      </c>
      <c r="H158" s="80" t="str">
        <f>表格13[[#This Row],[國家/市場]]&amp;表格13[[#This Row],[電網]]&amp;表格13[[#This Row],[電力係數年度]]</f>
        <v>Slovenia2021</v>
      </c>
      <c r="I158" s="151">
        <f>表格13[[#This Row],[電力係數]]</f>
        <v>0.56544000000000005</v>
      </c>
      <c r="J158" s="80" t="str">
        <f>表格13[[#This Row],[電力係數來源]]</f>
        <v>Association of Issuing Bodies (AIB) 2022</v>
      </c>
      <c r="K158" s="80" t="str">
        <f>MID(表格13[[#This Row],[係數單位]],FIND("/",表格13[[#This Row],[係數單位]])+1,4)</f>
        <v>MWh</v>
      </c>
    </row>
    <row r="159" spans="1:11">
      <c r="A159" s="175" t="s">
        <v>3897</v>
      </c>
      <c r="B159" s="176" t="s">
        <v>2796</v>
      </c>
      <c r="C159" s="175"/>
      <c r="D159" s="175">
        <v>0.29582999999999998</v>
      </c>
      <c r="E159" s="175" t="s">
        <v>3862</v>
      </c>
      <c r="F159" s="175">
        <v>2021</v>
      </c>
      <c r="G159" s="175" t="s">
        <v>3924</v>
      </c>
      <c r="H159" s="80" t="str">
        <f>表格13[[#This Row],[國家/市場]]&amp;表格13[[#This Row],[電網]]&amp;表格13[[#This Row],[電力係數年度]]</f>
        <v>Spain2021</v>
      </c>
      <c r="I159" s="151">
        <f>表格13[[#This Row],[電力係數]]</f>
        <v>0.29582999999999998</v>
      </c>
      <c r="J159" s="80" t="str">
        <f>表格13[[#This Row],[電力係數來源]]</f>
        <v>Association of Issuing Bodies (AIB) 2022</v>
      </c>
      <c r="K159" s="80" t="str">
        <f>MID(表格13[[#This Row],[係數單位]],FIND("/",表格13[[#This Row],[係數單位]])+1,4)</f>
        <v>MWh</v>
      </c>
    </row>
    <row r="160" spans="1:11">
      <c r="A160" s="175" t="s">
        <v>3897</v>
      </c>
      <c r="B160" s="176" t="s">
        <v>2806</v>
      </c>
      <c r="C160" s="175"/>
      <c r="D160" s="175">
        <v>7.6630000000000004E-2</v>
      </c>
      <c r="E160" s="175" t="s">
        <v>3862</v>
      </c>
      <c r="F160" s="175">
        <v>2021</v>
      </c>
      <c r="G160" s="175" t="s">
        <v>3924</v>
      </c>
      <c r="H160" s="80" t="str">
        <f>表格13[[#This Row],[國家/市場]]&amp;表格13[[#This Row],[電網]]&amp;表格13[[#This Row],[電力係數年度]]</f>
        <v>Sweden2021</v>
      </c>
      <c r="I160" s="151">
        <f>表格13[[#This Row],[電力係數]]</f>
        <v>7.6630000000000004E-2</v>
      </c>
      <c r="J160" s="80" t="str">
        <f>表格13[[#This Row],[電力係數來源]]</f>
        <v>Association of Issuing Bodies (AIB) 2022</v>
      </c>
      <c r="K160" s="80" t="str">
        <f>MID(表格13[[#This Row],[係數單位]],FIND("/",表格13[[#This Row],[係數單位]])+1,4)</f>
        <v>MWh</v>
      </c>
    </row>
    <row r="161" spans="1:11">
      <c r="A161" s="175" t="s">
        <v>3897</v>
      </c>
      <c r="B161" s="176" t="s">
        <v>2811</v>
      </c>
      <c r="C161" s="175"/>
      <c r="D161" s="175">
        <v>1.915E-2</v>
      </c>
      <c r="E161" s="175" t="s">
        <v>3862</v>
      </c>
      <c r="F161" s="175">
        <v>2021</v>
      </c>
      <c r="G161" s="175" t="s">
        <v>3924</v>
      </c>
      <c r="H161" s="80" t="str">
        <f>表格13[[#This Row],[國家/市場]]&amp;表格13[[#This Row],[電網]]&amp;表格13[[#This Row],[電力係數年度]]</f>
        <v>Switzerland2021</v>
      </c>
      <c r="I161" s="151">
        <f>表格13[[#This Row],[電力係數]]</f>
        <v>1.915E-2</v>
      </c>
      <c r="J161" s="80" t="str">
        <f>表格13[[#This Row],[電力係數來源]]</f>
        <v>Association of Issuing Bodies (AIB) 2022</v>
      </c>
      <c r="K161" s="80" t="str">
        <f>MID(表格13[[#This Row],[係數單位]],FIND("/",表格13[[#This Row],[係數單位]])+1,4)</f>
        <v>MWh</v>
      </c>
    </row>
    <row r="162" spans="1:11">
      <c r="A162" s="175" t="s">
        <v>3897</v>
      </c>
      <c r="B162" s="176" t="s">
        <v>2821</v>
      </c>
      <c r="C162" s="175"/>
      <c r="D162" s="175">
        <v>0.35116999999999998</v>
      </c>
      <c r="E162" s="175" t="s">
        <v>3862</v>
      </c>
      <c r="F162" s="175">
        <v>2021</v>
      </c>
      <c r="G162" s="175" t="s">
        <v>3924</v>
      </c>
      <c r="H162" s="80" t="str">
        <f>表格13[[#This Row],[國家/市場]]&amp;表格13[[#This Row],[電網]]&amp;表格13[[#This Row],[電力係數年度]]</f>
        <v>United Kingdom2021</v>
      </c>
      <c r="I162" s="151">
        <f>表格13[[#This Row],[電力係數]]</f>
        <v>0.35116999999999998</v>
      </c>
      <c r="J162" s="80" t="str">
        <f>表格13[[#This Row],[電力係數來源]]</f>
        <v>Association of Issuing Bodies (AIB) 2022</v>
      </c>
      <c r="K162" s="80" t="str">
        <f>MID(表格13[[#This Row],[係數單位]],FIND("/",表格13[[#This Row],[係數單位]])+1,4)</f>
        <v>MWh</v>
      </c>
    </row>
    <row r="163" spans="1:11">
      <c r="A163" s="175" t="s">
        <v>3883</v>
      </c>
      <c r="B163" s="176" t="s">
        <v>2107</v>
      </c>
      <c r="C163" s="175"/>
      <c r="D163" s="175">
        <v>0.47087899999999999</v>
      </c>
      <c r="E163" s="175" t="s">
        <v>3862</v>
      </c>
      <c r="F163" s="175">
        <v>2021</v>
      </c>
      <c r="G163" s="175" t="s">
        <v>3886</v>
      </c>
      <c r="H163" s="80" t="str">
        <f>表格13[[#This Row],[國家/市場]]&amp;表格13[[#This Row],[電網]]&amp;表格13[[#This Row],[電力係數年度]]</f>
        <v>Egypt2021</v>
      </c>
      <c r="I163" s="151">
        <f>表格13[[#This Row],[電力係數]]</f>
        <v>0.47087899999999999</v>
      </c>
      <c r="J163" s="80" t="str">
        <f>表格13[[#This Row],[電力係數來源]]</f>
        <v>Ember-GER-2022</v>
      </c>
      <c r="K163" s="80" t="str">
        <f>MID(表格13[[#This Row],[係數單位]],FIND("/",表格13[[#This Row],[係數單位]])+1,4)</f>
        <v>MWh</v>
      </c>
    </row>
    <row r="164" spans="1:11">
      <c r="A164" s="175"/>
      <c r="B164" s="176"/>
      <c r="C164" s="175"/>
      <c r="D164" s="175"/>
      <c r="E164" s="175"/>
      <c r="F164" s="175"/>
      <c r="G164" s="175"/>
      <c r="H164" s="151"/>
    </row>
    <row r="165" spans="1:11">
      <c r="A165" s="175"/>
      <c r="B165" s="176"/>
      <c r="C165" s="175"/>
      <c r="D165" s="175"/>
      <c r="E165" s="175"/>
      <c r="F165" s="175"/>
      <c r="G165" s="175"/>
      <c r="H165" s="151"/>
    </row>
    <row r="166" spans="1:11">
      <c r="A166" s="175"/>
      <c r="B166" s="176"/>
      <c r="C166" s="175"/>
      <c r="D166" s="175"/>
      <c r="E166" s="175"/>
      <c r="F166" s="175"/>
      <c r="G166" s="175"/>
      <c r="H166" s="151"/>
    </row>
    <row r="167" spans="1:11">
      <c r="A167" s="151"/>
      <c r="B167" s="153"/>
      <c r="C167" s="151"/>
      <c r="D167" s="151"/>
      <c r="E167" s="151"/>
      <c r="F167" s="151"/>
      <c r="G167" s="151"/>
      <c r="H167" s="151"/>
    </row>
    <row r="168" spans="1:11">
      <c r="A168" s="151"/>
      <c r="B168" s="153"/>
      <c r="C168" s="151"/>
      <c r="D168" s="151"/>
      <c r="E168" s="151"/>
      <c r="F168" s="151"/>
      <c r="G168" s="151"/>
      <c r="H168" s="151"/>
    </row>
    <row r="169" spans="1:11">
      <c r="A169" s="151"/>
      <c r="B169" s="153"/>
      <c r="C169" s="151"/>
      <c r="D169" s="151"/>
      <c r="E169" s="151"/>
      <c r="F169" s="151"/>
      <c r="G169" s="151"/>
      <c r="H169" s="151"/>
    </row>
    <row r="170" spans="1:11">
      <c r="A170" s="151"/>
      <c r="B170" s="153"/>
      <c r="C170" s="151"/>
      <c r="D170" s="151"/>
      <c r="E170" s="151"/>
      <c r="F170" s="151"/>
      <c r="G170" s="151"/>
      <c r="H170" s="151"/>
    </row>
    <row r="171" spans="1:11">
      <c r="A171" s="151"/>
      <c r="B171" s="153"/>
      <c r="C171" s="151"/>
      <c r="D171" s="151"/>
      <c r="E171" s="151"/>
      <c r="F171" s="151"/>
      <c r="G171" s="151"/>
      <c r="H171" s="151"/>
    </row>
    <row r="172" spans="1:11">
      <c r="A172" s="151"/>
      <c r="B172" s="153"/>
      <c r="C172" s="151"/>
      <c r="D172" s="151"/>
      <c r="E172" s="151"/>
      <c r="F172" s="151"/>
      <c r="G172" s="151"/>
      <c r="H172" s="151"/>
    </row>
    <row r="173" spans="1:11">
      <c r="A173" s="151"/>
      <c r="B173" s="153"/>
      <c r="C173" s="151"/>
      <c r="D173" s="151"/>
      <c r="E173" s="151"/>
      <c r="F173" s="151"/>
      <c r="G173" s="151"/>
      <c r="H173" s="151"/>
    </row>
    <row r="174" spans="1:11">
      <c r="A174" s="151"/>
      <c r="B174" s="153"/>
      <c r="C174" s="151"/>
      <c r="D174" s="711"/>
      <c r="E174" s="711"/>
      <c r="F174" s="711"/>
      <c r="G174" s="151"/>
      <c r="H174" s="151"/>
    </row>
    <row r="175" spans="1:11">
      <c r="A175" s="151"/>
      <c r="B175" s="153"/>
      <c r="C175" s="151"/>
      <c r="D175" s="152"/>
      <c r="E175" s="152"/>
      <c r="F175" s="152"/>
      <c r="G175" s="151"/>
      <c r="H175" s="151"/>
    </row>
    <row r="176" spans="1:11">
      <c r="A176" s="151"/>
      <c r="B176" s="153"/>
      <c r="C176" s="151"/>
      <c r="D176" s="151"/>
      <c r="E176" s="151"/>
      <c r="F176" s="151"/>
      <c r="G176" s="151"/>
      <c r="H176" s="151"/>
    </row>
    <row r="177" spans="1:8">
      <c r="A177" s="151"/>
      <c r="B177" s="153"/>
      <c r="C177" s="151"/>
      <c r="D177" s="151"/>
      <c r="E177" s="151"/>
      <c r="F177" s="151"/>
      <c r="G177" s="151"/>
      <c r="H177" s="151"/>
    </row>
    <row r="178" spans="1:8">
      <c r="A178" s="151"/>
      <c r="B178" s="153"/>
      <c r="C178" s="151"/>
      <c r="D178" s="154"/>
      <c r="E178" s="154"/>
      <c r="F178" s="154"/>
      <c r="G178" s="151"/>
      <c r="H178" s="151"/>
    </row>
    <row r="179" spans="1:8">
      <c r="A179" s="151"/>
      <c r="B179" s="153"/>
      <c r="C179" s="151"/>
      <c r="D179" s="154"/>
      <c r="E179" s="154"/>
      <c r="F179" s="154"/>
      <c r="G179" s="151"/>
      <c r="H179" s="151"/>
    </row>
    <row r="180" spans="1:8">
      <c r="A180" s="151"/>
      <c r="B180" s="153"/>
      <c r="C180" s="151"/>
      <c r="D180" s="154"/>
      <c r="E180" s="154"/>
      <c r="F180" s="154"/>
      <c r="G180" s="151"/>
      <c r="H180" s="151"/>
    </row>
    <row r="181" spans="1:8">
      <c r="A181" s="151"/>
      <c r="B181" s="153"/>
      <c r="C181" s="151"/>
      <c r="D181" s="154"/>
      <c r="E181" s="154"/>
      <c r="F181" s="154"/>
      <c r="G181" s="151"/>
      <c r="H181" s="151"/>
    </row>
    <row r="182" spans="1:8">
      <c r="A182" s="151"/>
      <c r="B182" s="153"/>
      <c r="C182" s="151"/>
      <c r="D182" s="154"/>
      <c r="E182" s="154"/>
      <c r="F182" s="154"/>
      <c r="G182" s="151"/>
      <c r="H182" s="151"/>
    </row>
    <row r="183" spans="1:8">
      <c r="A183" s="151"/>
      <c r="B183" s="153"/>
      <c r="C183" s="151"/>
      <c r="D183" s="154"/>
      <c r="E183" s="154"/>
      <c r="F183" s="154"/>
      <c r="G183" s="151"/>
      <c r="H183" s="151"/>
    </row>
    <row r="184" spans="1:8">
      <c r="A184" s="151"/>
      <c r="B184" s="153"/>
      <c r="C184" s="151"/>
      <c r="D184" s="154"/>
      <c r="E184" s="154"/>
      <c r="F184" s="154"/>
      <c r="G184" s="151"/>
      <c r="H184" s="151"/>
    </row>
    <row r="185" spans="1:8">
      <c r="A185" s="151"/>
      <c r="B185" s="153"/>
      <c r="C185" s="151"/>
      <c r="D185" s="154"/>
      <c r="E185" s="154"/>
      <c r="F185" s="154"/>
      <c r="G185" s="151"/>
      <c r="H185" s="151"/>
    </row>
    <row r="186" spans="1:8">
      <c r="A186" s="151"/>
      <c r="B186" s="153"/>
      <c r="C186" s="151"/>
      <c r="D186" s="151"/>
      <c r="E186" s="151"/>
      <c r="F186" s="151"/>
      <c r="G186" s="151"/>
      <c r="H186" s="151"/>
    </row>
    <row r="187" spans="1:8">
      <c r="A187" s="151"/>
      <c r="B187" s="153"/>
      <c r="C187" s="151"/>
      <c r="D187" s="151"/>
      <c r="E187" s="151"/>
      <c r="F187" s="151"/>
      <c r="G187" s="151"/>
      <c r="H187" s="151"/>
    </row>
    <row r="188" spans="1:8">
      <c r="A188" s="151"/>
      <c r="B188" s="153"/>
      <c r="C188" s="151"/>
      <c r="D188" s="151"/>
      <c r="E188" s="151"/>
      <c r="F188" s="151"/>
      <c r="G188" s="151"/>
      <c r="H188" s="151"/>
    </row>
    <row r="189" spans="1:8">
      <c r="A189" s="151"/>
      <c r="B189" s="153"/>
      <c r="C189" s="151"/>
      <c r="D189" s="151"/>
      <c r="E189" s="151"/>
      <c r="F189" s="151"/>
      <c r="G189" s="151"/>
      <c r="H189" s="151"/>
    </row>
    <row r="190" spans="1:8">
      <c r="A190" s="151"/>
      <c r="B190" s="153"/>
      <c r="C190" s="151"/>
      <c r="D190" s="151"/>
      <c r="E190" s="151"/>
      <c r="F190" s="151"/>
      <c r="G190" s="151"/>
      <c r="H190" s="151"/>
    </row>
    <row r="191" spans="1:8">
      <c r="A191" s="151"/>
      <c r="B191" s="153"/>
      <c r="C191" s="151"/>
      <c r="D191" s="151"/>
      <c r="E191" s="151"/>
      <c r="F191" s="151"/>
      <c r="G191" s="151"/>
      <c r="H191" s="151"/>
    </row>
    <row r="192" spans="1:8">
      <c r="A192" s="151"/>
      <c r="B192" s="153"/>
      <c r="C192" s="151"/>
      <c r="D192" s="151"/>
      <c r="E192" s="151"/>
      <c r="F192" s="151"/>
      <c r="G192" s="151"/>
      <c r="H192" s="151"/>
    </row>
    <row r="193" spans="1:8">
      <c r="A193" s="151"/>
      <c r="B193" s="153"/>
      <c r="C193" s="151"/>
      <c r="D193" s="151"/>
      <c r="E193" s="151"/>
      <c r="F193" s="151"/>
      <c r="G193" s="151"/>
      <c r="H193" s="151"/>
    </row>
    <row r="194" spans="1:8">
      <c r="A194" s="151"/>
      <c r="B194" s="153"/>
      <c r="C194" s="151"/>
      <c r="D194" s="151"/>
      <c r="E194" s="151"/>
      <c r="F194" s="151"/>
      <c r="G194" s="151"/>
      <c r="H194" s="151"/>
    </row>
    <row r="195" spans="1:8">
      <c r="A195" s="151"/>
      <c r="B195" s="153"/>
      <c r="C195" s="151"/>
      <c r="D195" s="151"/>
      <c r="E195" s="151"/>
      <c r="F195" s="151"/>
      <c r="G195" s="151"/>
      <c r="H195" s="151"/>
    </row>
    <row r="196" spans="1:8">
      <c r="A196" s="151"/>
      <c r="B196" s="153"/>
      <c r="C196" s="151"/>
      <c r="D196" s="151"/>
      <c r="E196" s="151"/>
      <c r="F196" s="151"/>
      <c r="G196" s="151"/>
      <c r="H196" s="151"/>
    </row>
    <row r="197" spans="1:8">
      <c r="A197" s="151"/>
      <c r="B197" s="153"/>
      <c r="C197" s="151"/>
      <c r="D197" s="151"/>
      <c r="E197" s="151"/>
      <c r="F197" s="151"/>
      <c r="G197" s="151"/>
      <c r="H197" s="151"/>
    </row>
    <row r="198" spans="1:8">
      <c r="A198" s="151"/>
      <c r="B198" s="153"/>
      <c r="C198" s="151"/>
      <c r="D198" s="151"/>
      <c r="E198" s="151"/>
      <c r="F198" s="151"/>
      <c r="G198" s="151"/>
      <c r="H198" s="151"/>
    </row>
    <row r="199" spans="1:8">
      <c r="A199" s="151"/>
      <c r="B199" s="153"/>
      <c r="C199" s="151"/>
      <c r="D199" s="151"/>
      <c r="E199" s="151"/>
      <c r="F199" s="151"/>
      <c r="G199" s="151"/>
      <c r="H199" s="151"/>
    </row>
    <row r="200" spans="1:8">
      <c r="A200" s="151"/>
      <c r="B200" s="153"/>
      <c r="C200" s="151"/>
      <c r="D200" s="151"/>
      <c r="E200" s="151"/>
      <c r="F200" s="151"/>
      <c r="G200" s="151"/>
      <c r="H200" s="151"/>
    </row>
    <row r="201" spans="1:8">
      <c r="A201" s="151"/>
      <c r="B201" s="153"/>
      <c r="C201" s="151"/>
      <c r="D201" s="151"/>
      <c r="E201" s="151"/>
      <c r="F201" s="151"/>
      <c r="G201" s="151"/>
      <c r="H201" s="151"/>
    </row>
    <row r="202" spans="1:8">
      <c r="A202" s="151"/>
      <c r="B202" s="153"/>
      <c r="C202" s="151"/>
      <c r="D202" s="151"/>
      <c r="E202" s="151"/>
      <c r="F202" s="151"/>
      <c r="G202" s="151"/>
      <c r="H202" s="151"/>
    </row>
    <row r="203" spans="1:8">
      <c r="A203" s="151"/>
      <c r="B203" s="153"/>
      <c r="C203" s="151"/>
      <c r="D203" s="151"/>
      <c r="E203" s="151"/>
      <c r="F203" s="151"/>
      <c r="G203" s="151"/>
      <c r="H203" s="151"/>
    </row>
    <row r="204" spans="1:8">
      <c r="A204" s="151"/>
      <c r="B204" s="153"/>
      <c r="C204" s="151"/>
      <c r="D204" s="151"/>
      <c r="E204" s="151"/>
      <c r="F204" s="151"/>
      <c r="G204" s="151"/>
      <c r="H204" s="151"/>
    </row>
    <row r="205" spans="1:8">
      <c r="A205" s="151"/>
      <c r="B205" s="153"/>
      <c r="C205" s="151"/>
      <c r="D205" s="151"/>
      <c r="E205" s="151"/>
      <c r="F205" s="151"/>
      <c r="G205" s="151"/>
      <c r="H205" s="151"/>
    </row>
    <row r="206" spans="1:8">
      <c r="A206" s="151"/>
      <c r="B206" s="153"/>
      <c r="C206" s="151"/>
      <c r="D206" s="151"/>
      <c r="E206" s="151"/>
      <c r="F206" s="151"/>
      <c r="G206" s="151"/>
      <c r="H206" s="151"/>
    </row>
    <row r="207" spans="1:8">
      <c r="A207" s="151"/>
      <c r="B207" s="153"/>
      <c r="C207" s="151"/>
      <c r="D207" s="151"/>
      <c r="E207" s="151"/>
      <c r="F207" s="151"/>
      <c r="G207" s="151"/>
      <c r="H207" s="151"/>
    </row>
    <row r="208" spans="1:8">
      <c r="A208" s="151"/>
      <c r="B208" s="153"/>
      <c r="C208" s="151"/>
      <c r="D208" s="152"/>
      <c r="E208" s="152"/>
      <c r="F208" s="152"/>
      <c r="G208" s="151"/>
      <c r="H208" s="151"/>
    </row>
    <row r="209" spans="1:8">
      <c r="A209" s="151"/>
      <c r="B209" s="153"/>
      <c r="C209" s="151"/>
      <c r="D209" s="152"/>
      <c r="E209" s="152"/>
      <c r="F209" s="152"/>
      <c r="G209" s="151"/>
      <c r="H209" s="151"/>
    </row>
    <row r="210" spans="1:8">
      <c r="A210" s="151"/>
      <c r="B210" s="153"/>
      <c r="C210" s="151"/>
      <c r="D210" s="152"/>
      <c r="E210" s="152"/>
      <c r="F210" s="152"/>
      <c r="G210" s="151"/>
      <c r="H210" s="151"/>
    </row>
    <row r="211" spans="1:8">
      <c r="A211" s="151"/>
      <c r="B211" s="153"/>
      <c r="C211" s="151"/>
      <c r="D211" s="152"/>
      <c r="E211" s="152"/>
      <c r="F211" s="152"/>
      <c r="G211" s="151"/>
      <c r="H211" s="151"/>
    </row>
    <row r="212" spans="1:8">
      <c r="A212" s="151"/>
      <c r="B212" s="153"/>
      <c r="C212" s="151"/>
      <c r="D212" s="152"/>
      <c r="E212" s="152"/>
      <c r="F212" s="152"/>
      <c r="G212" s="151"/>
      <c r="H212" s="151"/>
    </row>
    <row r="213" spans="1:8">
      <c r="A213" s="151"/>
      <c r="B213" s="153"/>
      <c r="C213" s="151"/>
      <c r="D213" s="152"/>
      <c r="E213" s="152"/>
      <c r="F213" s="152"/>
      <c r="G213" s="151"/>
      <c r="H213" s="151"/>
    </row>
    <row r="214" spans="1:8">
      <c r="A214" s="151"/>
      <c r="B214" s="153"/>
      <c r="C214" s="151"/>
      <c r="D214" s="152"/>
      <c r="E214" s="152"/>
      <c r="F214" s="152"/>
      <c r="G214" s="151"/>
      <c r="H214" s="151"/>
    </row>
    <row r="215" spans="1:8">
      <c r="A215" s="151"/>
      <c r="B215" s="153"/>
      <c r="C215" s="151"/>
      <c r="D215" s="152"/>
      <c r="E215" s="152"/>
      <c r="F215" s="152"/>
      <c r="G215" s="151"/>
      <c r="H215" s="151"/>
    </row>
    <row r="216" spans="1:8">
      <c r="A216" s="151"/>
      <c r="B216" s="153"/>
      <c r="C216" s="151"/>
      <c r="D216" s="152"/>
      <c r="E216" s="152"/>
      <c r="F216" s="152"/>
      <c r="G216" s="151"/>
      <c r="H216" s="151"/>
    </row>
    <row r="217" spans="1:8">
      <c r="A217" s="151"/>
      <c r="B217" s="153"/>
      <c r="C217" s="151"/>
      <c r="D217" s="152"/>
      <c r="E217" s="152"/>
      <c r="F217" s="152"/>
      <c r="G217" s="151"/>
      <c r="H217" s="151"/>
    </row>
    <row r="218" spans="1:8">
      <c r="A218" s="151"/>
      <c r="B218" s="153"/>
      <c r="C218" s="151"/>
      <c r="D218" s="152"/>
      <c r="E218" s="152"/>
      <c r="F218" s="152"/>
      <c r="G218" s="151"/>
      <c r="H218" s="151"/>
    </row>
    <row r="219" spans="1:8">
      <c r="A219" s="151"/>
      <c r="B219" s="153"/>
      <c r="C219" s="151"/>
      <c r="D219" s="152"/>
      <c r="E219" s="152"/>
      <c r="F219" s="152"/>
      <c r="G219" s="151"/>
      <c r="H219" s="151"/>
    </row>
    <row r="220" spans="1:8">
      <c r="A220" s="151"/>
      <c r="B220" s="153"/>
      <c r="C220" s="151"/>
      <c r="D220" s="152"/>
      <c r="E220" s="152"/>
      <c r="F220" s="152"/>
      <c r="G220" s="151"/>
      <c r="H220" s="151"/>
    </row>
    <row r="221" spans="1:8">
      <c r="A221" s="151"/>
      <c r="B221" s="153"/>
      <c r="C221" s="151"/>
      <c r="D221" s="152"/>
      <c r="E221" s="152"/>
      <c r="F221" s="152"/>
      <c r="G221" s="151"/>
      <c r="H221" s="151"/>
    </row>
    <row r="222" spans="1:8">
      <c r="A222" s="151"/>
      <c r="B222" s="153"/>
      <c r="C222" s="151"/>
      <c r="D222" s="152"/>
      <c r="E222" s="152"/>
      <c r="F222" s="152"/>
      <c r="G222" s="151"/>
      <c r="H222" s="151"/>
    </row>
    <row r="223" spans="1:8">
      <c r="A223" s="151"/>
      <c r="B223" s="153"/>
      <c r="C223" s="151"/>
      <c r="D223" s="151"/>
      <c r="E223" s="151"/>
      <c r="F223" s="151"/>
      <c r="G223" s="151"/>
      <c r="H223" s="151"/>
    </row>
    <row r="224" spans="1:8">
      <c r="A224" s="151"/>
      <c r="B224" s="153"/>
      <c r="C224" s="151"/>
      <c r="D224" s="152"/>
      <c r="E224" s="152"/>
      <c r="F224" s="152"/>
      <c r="G224" s="151"/>
      <c r="H224" s="151"/>
    </row>
    <row r="225" spans="1:8">
      <c r="A225" s="151"/>
      <c r="B225" s="153"/>
      <c r="C225" s="151"/>
      <c r="D225" s="151"/>
      <c r="E225" s="151"/>
      <c r="F225" s="151"/>
      <c r="G225" s="151"/>
      <c r="H225" s="151"/>
    </row>
    <row r="226" spans="1:8">
      <c r="A226" s="151"/>
      <c r="B226" s="153"/>
      <c r="C226" s="151"/>
      <c r="D226" s="152"/>
      <c r="E226" s="152"/>
      <c r="F226" s="152"/>
      <c r="G226" s="151"/>
      <c r="H226" s="151"/>
    </row>
    <row r="227" spans="1:8">
      <c r="A227" s="151"/>
      <c r="B227" s="153"/>
      <c r="C227" s="151"/>
      <c r="D227" s="151"/>
      <c r="E227" s="151"/>
      <c r="F227" s="151"/>
      <c r="G227" s="151"/>
      <c r="H227" s="151"/>
    </row>
    <row r="228" spans="1:8">
      <c r="A228" s="151"/>
      <c r="B228" s="153"/>
      <c r="C228" s="151"/>
      <c r="D228" s="152"/>
      <c r="E228" s="152"/>
      <c r="F228" s="152"/>
      <c r="G228" s="151"/>
      <c r="H228" s="151"/>
    </row>
    <row r="229" spans="1:8">
      <c r="A229" s="151"/>
      <c r="B229" s="153"/>
      <c r="C229" s="151"/>
      <c r="D229" s="151"/>
      <c r="E229" s="151"/>
      <c r="F229" s="151"/>
      <c r="G229" s="151"/>
      <c r="H229" s="151"/>
    </row>
    <row r="230" spans="1:8">
      <c r="A230" s="151"/>
      <c r="B230" s="153"/>
      <c r="C230" s="151"/>
      <c r="D230" s="152"/>
      <c r="E230" s="152"/>
      <c r="F230" s="152"/>
      <c r="G230" s="151"/>
      <c r="H230" s="151"/>
    </row>
    <row r="231" spans="1:8">
      <c r="A231" s="151"/>
      <c r="B231" s="153"/>
      <c r="C231" s="151"/>
      <c r="D231" s="152"/>
      <c r="E231" s="152"/>
      <c r="F231" s="152"/>
      <c r="G231" s="151"/>
      <c r="H231" s="151"/>
    </row>
    <row r="232" spans="1:8">
      <c r="A232" s="151"/>
      <c r="B232" s="153"/>
      <c r="C232" s="151"/>
      <c r="D232" s="151"/>
      <c r="E232" s="151"/>
      <c r="F232" s="151"/>
      <c r="G232" s="151"/>
      <c r="H232" s="151"/>
    </row>
    <row r="233" spans="1:8">
      <c r="A233" s="151"/>
      <c r="B233" s="153"/>
      <c r="C233" s="151"/>
      <c r="D233" s="152"/>
      <c r="E233" s="152"/>
      <c r="F233" s="152"/>
      <c r="G233" s="151"/>
      <c r="H233" s="151"/>
    </row>
    <row r="234" spans="1:8">
      <c r="A234" s="151"/>
      <c r="B234" s="153"/>
      <c r="C234" s="151"/>
      <c r="D234" s="151"/>
      <c r="E234" s="151"/>
      <c r="F234" s="151"/>
      <c r="G234" s="151"/>
      <c r="H234" s="151"/>
    </row>
    <row r="235" spans="1:8">
      <c r="A235" s="151"/>
      <c r="B235" s="153"/>
      <c r="C235" s="151"/>
      <c r="D235" s="152"/>
      <c r="E235" s="152"/>
      <c r="F235" s="152"/>
      <c r="G235" s="151"/>
      <c r="H235" s="151"/>
    </row>
    <row r="236" spans="1:8">
      <c r="A236" s="151"/>
      <c r="B236" s="153"/>
      <c r="C236" s="151"/>
      <c r="D236" s="152"/>
      <c r="E236" s="152"/>
      <c r="F236" s="152"/>
      <c r="G236" s="151"/>
      <c r="H236" s="151"/>
    </row>
    <row r="237" spans="1:8">
      <c r="A237" s="151"/>
      <c r="B237" s="153"/>
      <c r="C237" s="151"/>
      <c r="D237" s="152"/>
      <c r="E237" s="152"/>
      <c r="F237" s="152"/>
      <c r="G237" s="151"/>
      <c r="H237" s="151"/>
    </row>
    <row r="238" spans="1:8">
      <c r="A238" s="151"/>
      <c r="B238" s="153"/>
      <c r="C238" s="151"/>
      <c r="D238" s="151"/>
      <c r="E238" s="151"/>
      <c r="F238" s="151"/>
      <c r="G238" s="151"/>
      <c r="H238" s="151"/>
    </row>
    <row r="239" spans="1:8">
      <c r="A239" s="151"/>
      <c r="B239" s="153"/>
      <c r="C239" s="151"/>
      <c r="D239" s="151"/>
      <c r="E239" s="151"/>
      <c r="F239" s="151"/>
      <c r="G239" s="151"/>
      <c r="H239" s="151"/>
    </row>
    <row r="240" spans="1:8">
      <c r="A240" s="151"/>
      <c r="B240" s="153"/>
      <c r="C240" s="151"/>
      <c r="D240" s="152"/>
      <c r="E240" s="152"/>
      <c r="F240" s="152"/>
      <c r="G240" s="151"/>
      <c r="H240" s="151"/>
    </row>
    <row r="241" spans="1:8">
      <c r="A241" s="151"/>
      <c r="B241" s="153"/>
      <c r="C241" s="151"/>
      <c r="D241" s="151"/>
      <c r="E241" s="151"/>
      <c r="F241" s="151"/>
      <c r="G241" s="151"/>
      <c r="H241" s="151"/>
    </row>
    <row r="242" spans="1:8">
      <c r="A242" s="151"/>
      <c r="B242" s="153"/>
      <c r="C242" s="151"/>
      <c r="D242" s="152"/>
      <c r="E242" s="152"/>
      <c r="F242" s="152"/>
      <c r="G242" s="151"/>
      <c r="H242" s="151"/>
    </row>
    <row r="243" spans="1:8">
      <c r="A243" s="151"/>
      <c r="B243" s="153"/>
      <c r="C243" s="151"/>
      <c r="D243" s="151"/>
      <c r="E243" s="151"/>
      <c r="F243" s="151"/>
      <c r="G243" s="151"/>
      <c r="H243" s="151"/>
    </row>
    <row r="244" spans="1:8">
      <c r="A244" s="151"/>
      <c r="B244" s="153"/>
      <c r="C244" s="151"/>
      <c r="D244" s="152"/>
      <c r="E244" s="152"/>
      <c r="F244" s="152"/>
      <c r="G244" s="151"/>
      <c r="H244" s="151"/>
    </row>
    <row r="245" spans="1:8">
      <c r="A245" s="151"/>
      <c r="B245" s="153"/>
      <c r="C245" s="151"/>
      <c r="D245" s="151"/>
      <c r="E245" s="151"/>
      <c r="F245" s="151"/>
      <c r="G245" s="151"/>
      <c r="H245" s="151"/>
    </row>
    <row r="246" spans="1:8">
      <c r="A246" s="151"/>
      <c r="B246" s="153"/>
      <c r="C246" s="151"/>
      <c r="D246" s="152"/>
      <c r="E246" s="152"/>
      <c r="F246" s="152"/>
      <c r="G246" s="151"/>
      <c r="H246" s="151"/>
    </row>
    <row r="247" spans="1:8">
      <c r="A247" s="151"/>
      <c r="B247" s="153"/>
      <c r="C247" s="151"/>
      <c r="D247" s="152"/>
      <c r="E247" s="152"/>
      <c r="F247" s="152"/>
      <c r="G247" s="151"/>
      <c r="H247" s="151"/>
    </row>
    <row r="248" spans="1:8">
      <c r="A248" s="151"/>
      <c r="B248" s="153"/>
      <c r="C248" s="151"/>
      <c r="D248" s="152"/>
      <c r="E248" s="152"/>
      <c r="F248" s="152"/>
      <c r="G248" s="151"/>
      <c r="H248" s="151"/>
    </row>
    <row r="249" spans="1:8">
      <c r="A249" s="151"/>
      <c r="B249" s="153"/>
      <c r="C249" s="151"/>
      <c r="D249" s="152"/>
      <c r="E249" s="152"/>
      <c r="F249" s="152"/>
      <c r="G249" s="151"/>
      <c r="H249" s="151"/>
    </row>
    <row r="250" spans="1:8">
      <c r="A250" s="151"/>
      <c r="B250" s="153"/>
      <c r="C250" s="151"/>
      <c r="D250" s="151"/>
      <c r="E250" s="151"/>
      <c r="F250" s="151"/>
      <c r="G250" s="151"/>
      <c r="H250" s="151"/>
    </row>
    <row r="251" spans="1:8">
      <c r="A251" s="151"/>
      <c r="B251" s="153"/>
      <c r="C251" s="151"/>
      <c r="D251" s="152"/>
      <c r="E251" s="152"/>
      <c r="F251" s="152"/>
      <c r="G251" s="151"/>
      <c r="H251" s="151"/>
    </row>
    <row r="252" spans="1:8">
      <c r="A252" s="151"/>
      <c r="B252" s="153"/>
      <c r="C252" s="151"/>
      <c r="D252" s="152"/>
      <c r="E252" s="152"/>
      <c r="F252" s="152"/>
      <c r="G252" s="151"/>
      <c r="H252" s="151"/>
    </row>
    <row r="253" spans="1:8">
      <c r="A253" s="151"/>
      <c r="B253" s="153"/>
      <c r="C253" s="151"/>
      <c r="D253" s="151"/>
      <c r="E253" s="151"/>
      <c r="F253" s="151"/>
      <c r="G253" s="151"/>
      <c r="H253" s="151"/>
    </row>
    <row r="254" spans="1:8">
      <c r="A254" s="151"/>
      <c r="B254" s="153"/>
      <c r="C254" s="151"/>
      <c r="D254" s="152"/>
      <c r="E254" s="152"/>
      <c r="F254" s="152"/>
      <c r="G254" s="151"/>
      <c r="H254" s="151"/>
    </row>
    <row r="255" spans="1:8">
      <c r="A255" s="151"/>
      <c r="B255" s="153"/>
      <c r="C255" s="151"/>
      <c r="D255" s="152"/>
      <c r="E255" s="152"/>
      <c r="F255" s="152"/>
      <c r="G255" s="151"/>
      <c r="H255" s="151"/>
    </row>
    <row r="256" spans="1:8">
      <c r="A256" s="151"/>
      <c r="B256" s="153"/>
      <c r="C256" s="151"/>
      <c r="D256" s="151"/>
      <c r="E256" s="151"/>
      <c r="F256" s="151"/>
      <c r="G256" s="151"/>
      <c r="H256" s="151"/>
    </row>
    <row r="257" spans="1:8">
      <c r="A257" s="151"/>
      <c r="B257" s="153"/>
      <c r="C257" s="151"/>
      <c r="D257" s="152"/>
      <c r="E257" s="152"/>
      <c r="F257" s="152"/>
      <c r="G257" s="151"/>
      <c r="H257" s="151"/>
    </row>
    <row r="258" spans="1:8">
      <c r="A258" s="151"/>
      <c r="B258" s="153"/>
      <c r="C258" s="151"/>
      <c r="D258" s="151"/>
      <c r="E258" s="151"/>
      <c r="F258" s="151"/>
      <c r="G258" s="151"/>
      <c r="H258" s="151"/>
    </row>
    <row r="259" spans="1:8">
      <c r="A259" s="151"/>
      <c r="B259" s="153"/>
      <c r="C259" s="151"/>
      <c r="D259" s="152"/>
      <c r="E259" s="152"/>
      <c r="F259" s="152"/>
      <c r="G259" s="151"/>
      <c r="H259" s="151"/>
    </row>
    <row r="260" spans="1:8">
      <c r="A260" s="151"/>
      <c r="B260" s="153"/>
      <c r="C260" s="151"/>
      <c r="D260" s="152"/>
      <c r="E260" s="152"/>
      <c r="F260" s="152"/>
      <c r="G260" s="151"/>
      <c r="H260" s="151"/>
    </row>
    <row r="261" spans="1:8">
      <c r="A261" s="151"/>
      <c r="B261" s="153"/>
      <c r="C261" s="151"/>
      <c r="D261" s="151"/>
      <c r="E261" s="151"/>
      <c r="F261" s="151"/>
      <c r="G261" s="151"/>
      <c r="H261" s="151"/>
    </row>
    <row r="262" spans="1:8">
      <c r="A262" s="151"/>
      <c r="B262" s="153"/>
      <c r="C262" s="151"/>
      <c r="D262" s="152"/>
      <c r="E262" s="152"/>
      <c r="F262" s="152"/>
      <c r="G262" s="151"/>
      <c r="H262" s="151"/>
    </row>
    <row r="263" spans="1:8">
      <c r="A263" s="151"/>
      <c r="B263" s="153"/>
      <c r="C263" s="151"/>
      <c r="D263" s="151"/>
      <c r="E263" s="151"/>
      <c r="F263" s="151"/>
      <c r="G263" s="151"/>
      <c r="H263" s="151"/>
    </row>
    <row r="264" spans="1:8">
      <c r="A264" s="151"/>
      <c r="B264" s="153"/>
      <c r="C264" s="151"/>
      <c r="D264" s="151"/>
      <c r="E264" s="151"/>
      <c r="F264" s="151"/>
      <c r="G264" s="151"/>
      <c r="H264" s="151"/>
    </row>
    <row r="265" spans="1:8">
      <c r="A265" s="151"/>
      <c r="B265" s="153"/>
      <c r="C265" s="151"/>
      <c r="D265" s="151"/>
      <c r="E265" s="151"/>
      <c r="F265" s="151"/>
      <c r="G265" s="151"/>
      <c r="H265" s="151"/>
    </row>
    <row r="266" spans="1:8">
      <c r="A266" s="151"/>
      <c r="B266" s="153"/>
      <c r="C266" s="151"/>
      <c r="D266" s="151"/>
      <c r="E266" s="151"/>
      <c r="F266" s="151"/>
      <c r="G266" s="151"/>
      <c r="H266" s="151"/>
    </row>
    <row r="267" spans="1:8">
      <c r="A267" s="151"/>
      <c r="B267" s="153"/>
      <c r="C267" s="151"/>
      <c r="D267" s="151"/>
      <c r="E267" s="151"/>
      <c r="F267" s="151"/>
      <c r="G267" s="151"/>
      <c r="H267" s="151"/>
    </row>
    <row r="268" spans="1:8">
      <c r="A268" s="151"/>
      <c r="B268" s="153"/>
      <c r="C268" s="151"/>
      <c r="D268" s="152"/>
      <c r="E268" s="152"/>
      <c r="F268" s="152"/>
      <c r="G268" s="151"/>
      <c r="H268" s="151"/>
    </row>
    <row r="269" spans="1:8">
      <c r="A269" s="151"/>
      <c r="B269" s="153"/>
      <c r="C269" s="151"/>
      <c r="D269" s="152"/>
      <c r="E269" s="152"/>
      <c r="F269" s="152"/>
      <c r="G269" s="151"/>
      <c r="H269" s="151"/>
    </row>
    <row r="270" spans="1:8">
      <c r="A270" s="151"/>
      <c r="B270" s="153"/>
      <c r="C270" s="151"/>
      <c r="D270" s="151"/>
      <c r="E270" s="151"/>
      <c r="F270" s="151"/>
      <c r="G270" s="151"/>
      <c r="H270" s="151"/>
    </row>
    <row r="271" spans="1:8">
      <c r="A271" s="151"/>
      <c r="B271" s="153"/>
      <c r="C271" s="151"/>
      <c r="D271" s="152"/>
      <c r="E271" s="152"/>
      <c r="F271" s="152"/>
      <c r="G271" s="151"/>
      <c r="H271" s="151"/>
    </row>
    <row r="272" spans="1:8">
      <c r="A272" s="151"/>
      <c r="B272" s="153"/>
      <c r="C272" s="151"/>
      <c r="D272" s="152"/>
      <c r="E272" s="152"/>
      <c r="F272" s="152"/>
      <c r="G272" s="151"/>
      <c r="H272" s="151"/>
    </row>
    <row r="273" spans="1:8">
      <c r="A273" s="151"/>
      <c r="B273" s="153"/>
      <c r="C273" s="151"/>
      <c r="D273" s="152"/>
      <c r="E273" s="152"/>
      <c r="F273" s="152"/>
      <c r="G273" s="151"/>
      <c r="H273" s="151"/>
    </row>
    <row r="274" spans="1:8">
      <c r="A274" s="151"/>
      <c r="B274" s="153"/>
      <c r="C274" s="151"/>
      <c r="D274" s="151"/>
      <c r="E274" s="151"/>
      <c r="F274" s="151"/>
      <c r="G274" s="151"/>
      <c r="H274" s="151"/>
    </row>
    <row r="275" spans="1:8">
      <c r="A275" s="151"/>
      <c r="B275" s="153"/>
      <c r="C275" s="151"/>
      <c r="D275" s="152"/>
      <c r="E275" s="152"/>
      <c r="F275" s="152"/>
      <c r="G275" s="151"/>
      <c r="H275" s="151"/>
    </row>
    <row r="276" spans="1:8">
      <c r="A276" s="151"/>
      <c r="B276" s="153"/>
      <c r="C276" s="151"/>
      <c r="D276" s="152"/>
      <c r="E276" s="152"/>
      <c r="F276" s="152"/>
      <c r="G276" s="151"/>
      <c r="H276" s="151"/>
    </row>
    <row r="277" spans="1:8">
      <c r="A277" s="151"/>
      <c r="B277" s="153"/>
      <c r="C277" s="151"/>
      <c r="D277" s="151"/>
      <c r="E277" s="151"/>
      <c r="F277" s="151"/>
      <c r="G277" s="151"/>
      <c r="H277" s="151"/>
    </row>
    <row r="278" spans="1:8">
      <c r="A278" s="151"/>
      <c r="B278" s="153"/>
      <c r="C278" s="151"/>
      <c r="D278" s="152"/>
      <c r="E278" s="152"/>
      <c r="F278" s="152"/>
      <c r="G278" s="151"/>
      <c r="H278" s="151"/>
    </row>
    <row r="279" spans="1:8">
      <c r="A279" s="151"/>
      <c r="B279" s="153"/>
      <c r="C279" s="151"/>
      <c r="D279" s="151"/>
      <c r="E279" s="151"/>
      <c r="F279" s="151"/>
      <c r="G279" s="151"/>
      <c r="H279" s="151"/>
    </row>
    <row r="280" spans="1:8">
      <c r="A280" s="151"/>
      <c r="B280" s="153"/>
      <c r="C280" s="151"/>
      <c r="D280" s="151"/>
      <c r="E280" s="151"/>
      <c r="F280" s="151"/>
      <c r="G280" s="151"/>
      <c r="H280" s="151"/>
    </row>
    <row r="281" spans="1:8">
      <c r="A281" s="151"/>
      <c r="B281" s="153"/>
      <c r="C281" s="151"/>
      <c r="D281" s="151"/>
      <c r="E281" s="151"/>
      <c r="F281" s="151"/>
      <c r="G281" s="151"/>
      <c r="H281" s="151"/>
    </row>
    <row r="282" spans="1:8">
      <c r="A282" s="151"/>
      <c r="B282" s="153"/>
      <c r="C282" s="151"/>
      <c r="D282" s="151"/>
      <c r="E282" s="151"/>
      <c r="F282" s="151"/>
      <c r="G282" s="151"/>
      <c r="H282" s="151"/>
    </row>
    <row r="283" spans="1:8">
      <c r="A283" s="151"/>
      <c r="B283" s="153"/>
      <c r="C283" s="151"/>
      <c r="D283" s="151"/>
      <c r="E283" s="151"/>
      <c r="F283" s="151"/>
      <c r="G283" s="151"/>
      <c r="H283" s="151"/>
    </row>
    <row r="284" spans="1:8">
      <c r="A284" s="151"/>
      <c r="B284" s="153"/>
      <c r="C284" s="151"/>
      <c r="D284" s="152"/>
      <c r="E284" s="152"/>
      <c r="F284" s="152"/>
      <c r="G284" s="151"/>
      <c r="H284" s="151"/>
    </row>
    <row r="285" spans="1:8">
      <c r="A285" s="151"/>
      <c r="B285" s="153"/>
      <c r="C285" s="151"/>
      <c r="D285" s="152"/>
      <c r="E285" s="152"/>
      <c r="F285" s="152"/>
      <c r="G285" s="151"/>
      <c r="H285" s="151"/>
    </row>
    <row r="286" spans="1:8">
      <c r="A286" s="151"/>
      <c r="B286" s="155"/>
      <c r="C286" s="151"/>
      <c r="D286" s="152"/>
      <c r="E286" s="152"/>
      <c r="F286" s="152"/>
      <c r="G286" s="151"/>
      <c r="H286" s="151"/>
    </row>
    <row r="287" spans="1:8">
      <c r="A287" s="151"/>
      <c r="B287" s="153"/>
      <c r="C287" s="151"/>
      <c r="D287" s="151"/>
      <c r="E287" s="151"/>
      <c r="F287" s="151"/>
      <c r="G287" s="151"/>
      <c r="H287" s="151"/>
    </row>
    <row r="288" spans="1:8">
      <c r="A288" s="151"/>
      <c r="B288" s="155"/>
      <c r="C288" s="151"/>
      <c r="D288" s="151"/>
      <c r="E288" s="151"/>
      <c r="F288" s="151"/>
      <c r="G288" s="151"/>
      <c r="H288" s="151"/>
    </row>
    <row r="289" spans="1:8">
      <c r="A289" s="151"/>
      <c r="B289" s="153"/>
      <c r="C289" s="151"/>
      <c r="D289" s="151"/>
      <c r="E289" s="151"/>
      <c r="F289" s="151"/>
      <c r="G289" s="151"/>
      <c r="H289" s="151"/>
    </row>
    <row r="290" spans="1:8">
      <c r="A290" s="151"/>
      <c r="B290" s="156"/>
      <c r="C290" s="151"/>
      <c r="D290" s="152"/>
      <c r="E290" s="152"/>
      <c r="F290" s="152"/>
      <c r="G290" s="151"/>
      <c r="H290" s="151"/>
    </row>
    <row r="291" spans="1:8">
      <c r="A291" s="151"/>
      <c r="B291" s="153"/>
      <c r="C291" s="151"/>
      <c r="D291" s="151"/>
      <c r="E291" s="151"/>
      <c r="F291" s="151"/>
      <c r="G291" s="151"/>
      <c r="H291" s="151"/>
    </row>
    <row r="292" spans="1:8">
      <c r="A292" s="151"/>
      <c r="B292" s="153"/>
      <c r="C292" s="151"/>
      <c r="D292" s="151"/>
      <c r="E292" s="151"/>
      <c r="F292" s="151"/>
      <c r="G292" s="151"/>
      <c r="H292" s="151"/>
    </row>
    <row r="293" spans="1:8">
      <c r="A293" s="151"/>
      <c r="B293" s="153"/>
      <c r="C293" s="151"/>
      <c r="D293" s="151"/>
      <c r="E293" s="151"/>
      <c r="F293" s="151"/>
      <c r="G293" s="151"/>
      <c r="H293" s="151"/>
    </row>
    <row r="294" spans="1:8">
      <c r="A294" s="151"/>
      <c r="B294" s="153"/>
      <c r="C294" s="151"/>
      <c r="D294" s="151"/>
      <c r="E294" s="151"/>
      <c r="F294" s="151"/>
      <c r="G294" s="151"/>
      <c r="H294" s="151"/>
    </row>
    <row r="295" spans="1:8">
      <c r="A295" s="151"/>
      <c r="B295" s="153"/>
      <c r="C295" s="151"/>
      <c r="D295" s="151"/>
      <c r="E295" s="151"/>
      <c r="F295" s="151"/>
      <c r="G295" s="151"/>
      <c r="H295" s="151"/>
    </row>
    <row r="296" spans="1:8">
      <c r="A296" s="151"/>
      <c r="B296" s="153"/>
      <c r="C296" s="151"/>
      <c r="D296" s="151"/>
      <c r="E296" s="151"/>
      <c r="F296" s="151"/>
      <c r="G296" s="151"/>
      <c r="H296" s="151"/>
    </row>
    <row r="297" spans="1:8">
      <c r="A297" s="151"/>
      <c r="B297" s="153"/>
      <c r="C297" s="151"/>
      <c r="D297" s="151"/>
      <c r="E297" s="151"/>
      <c r="F297" s="151"/>
      <c r="G297" s="151"/>
      <c r="H297" s="151"/>
    </row>
  </sheetData>
  <phoneticPr fontId="13" type="noConversion"/>
  <hyperlinks>
    <hyperlink ref="G37" r:id="rId1" xr:uid="{00000000-0004-0000-0A00-000000000000}"/>
    <hyperlink ref="G31" r:id="rId2" xr:uid="{00000000-0004-0000-0A00-000001000000}"/>
    <hyperlink ref="G35" r:id="rId3" xr:uid="{00000000-0004-0000-0A00-000002000000}"/>
    <hyperlink ref="G89" r:id="rId4" xr:uid="{00000000-0004-0000-0A00-000003000000}"/>
    <hyperlink ref="L89" r:id="rId5" xr:uid="{00000000-0004-0000-0A00-000004000000}"/>
    <hyperlink ref="G107" r:id="rId6" xr:uid="{00000000-0004-0000-0A00-000005000000}"/>
    <hyperlink ref="G14" r:id="rId7" xr:uid="{00000000-0004-0000-0A00-000006000000}"/>
    <hyperlink ref="G15" r:id="rId8" xr:uid="{00000000-0004-0000-0A00-000007000000}"/>
    <hyperlink ref="G8" r:id="rId9" xr:uid="{00000000-0004-0000-0A00-000008000000}"/>
    <hyperlink ref="G9" r:id="rId10" xr:uid="{00000000-0004-0000-0A00-000009000000}"/>
    <hyperlink ref="G6" r:id="rId11" xr:uid="{00000000-0004-0000-0A00-00000A000000}"/>
    <hyperlink ref="G7" r:id="rId12" xr:uid="{00000000-0004-0000-0A00-00000B000000}"/>
  </hyperlinks>
  <pageMargins left="0.7" right="0.7" top="0.75" bottom="0.75" header="0.3" footer="0.3"/>
  <pageSetup paperSize="9" orientation="portrait" r:id="rId13"/>
  <tableParts count="1">
    <tablePart r:id="rId1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9D55-5C90-B94F-B6A5-E9CC2A55F2B7}">
  <sheetPr codeName="工作表11"/>
  <dimension ref="B1:G190"/>
  <sheetViews>
    <sheetView workbookViewId="0">
      <pane ySplit="1" topLeftCell="A2" activePane="bottomLeft" state="frozenSplit"/>
      <selection activeCell="A33" sqref="A33"/>
      <selection pane="bottomLeft" activeCell="A33" sqref="A33"/>
    </sheetView>
  </sheetViews>
  <sheetFormatPr defaultColWidth="10.81640625" defaultRowHeight="15.5"/>
  <cols>
    <col min="1" max="1" width="3" style="80" customWidth="1"/>
    <col min="2" max="2" width="22.81640625" style="80" customWidth="1"/>
    <col min="3" max="7" width="29" style="80" bestFit="1" customWidth="1"/>
    <col min="8" max="8" width="10.81640625" style="80" customWidth="1"/>
    <col min="9" max="16384" width="10.81640625" style="80"/>
  </cols>
  <sheetData>
    <row r="1" spans="2:7" s="96" customFormat="1" ht="31" customHeight="1" thickBot="1">
      <c r="B1" s="712" t="s">
        <v>3925</v>
      </c>
      <c r="C1" s="713" t="s">
        <v>3926</v>
      </c>
      <c r="D1" s="713" t="s">
        <v>3927</v>
      </c>
      <c r="E1" s="713" t="s">
        <v>3928</v>
      </c>
      <c r="F1" s="713" t="s">
        <v>3929</v>
      </c>
      <c r="G1" s="713" t="s">
        <v>3930</v>
      </c>
    </row>
    <row r="2" spans="2:7" customFormat="1" ht="16" customHeight="1" thickTop="1">
      <c r="B2" s="714" t="s">
        <v>3237</v>
      </c>
      <c r="C2" s="715">
        <v>21</v>
      </c>
      <c r="D2" s="715">
        <v>23</v>
      </c>
      <c r="E2" s="715">
        <v>25</v>
      </c>
      <c r="F2" s="715">
        <v>28</v>
      </c>
      <c r="G2" s="715">
        <v>27.9</v>
      </c>
    </row>
    <row r="3" spans="2:7">
      <c r="B3" s="716" t="s">
        <v>3238</v>
      </c>
      <c r="C3" s="717">
        <v>310</v>
      </c>
      <c r="D3" s="717">
        <v>296</v>
      </c>
      <c r="E3" s="717">
        <v>298</v>
      </c>
      <c r="F3" s="717">
        <v>265</v>
      </c>
      <c r="G3" s="717">
        <v>273</v>
      </c>
    </row>
    <row r="4" spans="2:7">
      <c r="B4" s="718" t="s">
        <v>3242</v>
      </c>
      <c r="C4" s="719"/>
      <c r="D4" s="719">
        <v>10800</v>
      </c>
      <c r="E4" s="719">
        <v>17200</v>
      </c>
      <c r="F4" s="719">
        <v>16100</v>
      </c>
      <c r="G4" s="719">
        <v>17400</v>
      </c>
    </row>
    <row r="5" spans="2:7">
      <c r="B5" s="716" t="s">
        <v>3241</v>
      </c>
      <c r="C5" s="717">
        <v>23900</v>
      </c>
      <c r="D5" s="717">
        <v>22200</v>
      </c>
      <c r="E5" s="717">
        <v>22800</v>
      </c>
      <c r="F5" s="717">
        <v>23500</v>
      </c>
      <c r="G5" s="717">
        <v>25200</v>
      </c>
    </row>
    <row r="6" spans="2:7">
      <c r="B6" s="718" t="s">
        <v>2970</v>
      </c>
      <c r="C6" s="719">
        <v>6500</v>
      </c>
      <c r="D6" s="719">
        <v>5700</v>
      </c>
      <c r="E6" s="719">
        <v>7390</v>
      </c>
      <c r="F6" s="719">
        <v>6630</v>
      </c>
      <c r="G6" s="719">
        <v>7380</v>
      </c>
    </row>
    <row r="7" spans="2:7">
      <c r="B7" s="716" t="s">
        <v>2972</v>
      </c>
      <c r="C7" s="717">
        <v>9200</v>
      </c>
      <c r="D7" s="717">
        <v>11900</v>
      </c>
      <c r="E7" s="717">
        <v>12200</v>
      </c>
      <c r="F7" s="717">
        <v>11100</v>
      </c>
      <c r="G7" s="717">
        <v>12400</v>
      </c>
    </row>
    <row r="8" spans="2:7">
      <c r="B8" s="718" t="s">
        <v>2973</v>
      </c>
      <c r="C8" s="719">
        <v>7000</v>
      </c>
      <c r="D8" s="719">
        <v>8600</v>
      </c>
      <c r="E8" s="719">
        <v>8830</v>
      </c>
      <c r="F8" s="719">
        <v>8900</v>
      </c>
      <c r="G8" s="719">
        <v>9290</v>
      </c>
    </row>
    <row r="9" spans="2:7">
      <c r="B9" s="716" t="s">
        <v>2974</v>
      </c>
      <c r="C9" s="717">
        <v>8700</v>
      </c>
      <c r="D9" s="717">
        <v>10000</v>
      </c>
      <c r="E9" s="717">
        <v>10300</v>
      </c>
      <c r="F9" s="717">
        <v>9540</v>
      </c>
      <c r="G9" s="717">
        <v>10200</v>
      </c>
    </row>
    <row r="10" spans="2:7">
      <c r="B10" s="718" t="s">
        <v>2975</v>
      </c>
      <c r="C10" s="719">
        <v>7000</v>
      </c>
      <c r="D10" s="719">
        <v>8600</v>
      </c>
      <c r="E10" s="719">
        <v>8860</v>
      </c>
      <c r="F10" s="719">
        <v>9200</v>
      </c>
      <c r="G10" s="719">
        <v>10000</v>
      </c>
    </row>
    <row r="11" spans="2:7">
      <c r="B11" s="716" t="s">
        <v>2976</v>
      </c>
      <c r="C11" s="717"/>
      <c r="D11" s="717"/>
      <c r="E11" s="717"/>
      <c r="F11" s="717">
        <v>2</v>
      </c>
      <c r="G11" s="717"/>
    </row>
    <row r="12" spans="2:7">
      <c r="B12" s="718" t="s">
        <v>2977</v>
      </c>
      <c r="C12" s="719">
        <v>7500</v>
      </c>
      <c r="D12" s="719">
        <v>8900</v>
      </c>
      <c r="E12" s="719">
        <v>9160</v>
      </c>
      <c r="F12" s="719">
        <v>8550</v>
      </c>
      <c r="G12" s="719">
        <v>9220</v>
      </c>
    </row>
    <row r="13" spans="2:7">
      <c r="B13" s="716" t="s">
        <v>2978</v>
      </c>
      <c r="C13" s="717">
        <v>7400</v>
      </c>
      <c r="D13" s="717">
        <v>9000</v>
      </c>
      <c r="E13" s="717">
        <v>9300</v>
      </c>
      <c r="F13" s="717">
        <v>7910</v>
      </c>
      <c r="G13" s="717">
        <v>8620</v>
      </c>
    </row>
    <row r="14" spans="2:7">
      <c r="B14" s="718" t="s">
        <v>2979</v>
      </c>
      <c r="C14" s="719"/>
      <c r="D14" s="719">
        <v>1800</v>
      </c>
      <c r="E14" s="719">
        <v>1400</v>
      </c>
      <c r="F14" s="719">
        <v>1730</v>
      </c>
      <c r="G14" s="719">
        <v>2200</v>
      </c>
    </row>
    <row r="15" spans="2:7">
      <c r="B15" s="716" t="s">
        <v>2980</v>
      </c>
      <c r="C15" s="717"/>
      <c r="D15" s="717">
        <v>4600</v>
      </c>
      <c r="E15" s="717">
        <v>4750</v>
      </c>
      <c r="F15" s="717">
        <v>4660</v>
      </c>
      <c r="G15" s="717">
        <v>5560</v>
      </c>
    </row>
    <row r="16" spans="2:7">
      <c r="B16" s="718" t="s">
        <v>1467</v>
      </c>
      <c r="C16" s="719"/>
      <c r="D16" s="719">
        <v>10600</v>
      </c>
      <c r="E16" s="719">
        <v>10900</v>
      </c>
      <c r="F16" s="719">
        <v>10200</v>
      </c>
      <c r="G16" s="719">
        <v>11200</v>
      </c>
    </row>
    <row r="17" spans="2:7">
      <c r="B17" s="716" t="s">
        <v>2981</v>
      </c>
      <c r="C17" s="717"/>
      <c r="D17" s="717">
        <v>14000</v>
      </c>
      <c r="E17" s="717">
        <v>14400</v>
      </c>
      <c r="F17" s="717">
        <v>13900</v>
      </c>
      <c r="G17" s="717">
        <v>16200</v>
      </c>
    </row>
    <row r="18" spans="2:7">
      <c r="B18" s="718" t="s">
        <v>2982</v>
      </c>
      <c r="C18" s="719">
        <v>6500</v>
      </c>
      <c r="D18" s="719">
        <v>5700</v>
      </c>
      <c r="E18" s="719">
        <v>7390</v>
      </c>
      <c r="F18" s="719">
        <v>6630</v>
      </c>
      <c r="G18" s="719">
        <v>7380</v>
      </c>
    </row>
    <row r="19" spans="2:7">
      <c r="B19" s="716" t="s">
        <v>2983</v>
      </c>
      <c r="C19" s="717"/>
      <c r="D19" s="717">
        <v>210</v>
      </c>
      <c r="E19" s="717"/>
      <c r="F19" s="717">
        <v>148</v>
      </c>
      <c r="G19" s="717">
        <v>160</v>
      </c>
    </row>
    <row r="20" spans="2:7">
      <c r="B20" s="718" t="s">
        <v>248</v>
      </c>
      <c r="C20" s="719"/>
      <c r="D20" s="719">
        <v>1700</v>
      </c>
      <c r="E20" s="719">
        <v>1810</v>
      </c>
      <c r="F20" s="719">
        <v>1760</v>
      </c>
      <c r="G20" s="719">
        <v>1960</v>
      </c>
    </row>
    <row r="21" spans="2:7">
      <c r="B21" s="716" t="s">
        <v>579</v>
      </c>
      <c r="C21" s="717">
        <v>11700</v>
      </c>
      <c r="D21" s="717">
        <v>12000</v>
      </c>
      <c r="E21" s="717">
        <v>14800</v>
      </c>
      <c r="F21" s="717">
        <v>12400</v>
      </c>
      <c r="G21" s="717">
        <v>14600</v>
      </c>
    </row>
    <row r="22" spans="2:7">
      <c r="B22" s="718" t="s">
        <v>2984</v>
      </c>
      <c r="C22" s="719"/>
      <c r="D22" s="719">
        <v>10</v>
      </c>
      <c r="E22" s="719">
        <v>8.6999999999999993</v>
      </c>
      <c r="F22" s="719">
        <v>9</v>
      </c>
      <c r="G22" s="719">
        <v>11.2</v>
      </c>
    </row>
    <row r="23" spans="2:7">
      <c r="B23" s="716" t="s">
        <v>607</v>
      </c>
      <c r="C23" s="717">
        <v>650</v>
      </c>
      <c r="D23" s="717">
        <v>550</v>
      </c>
      <c r="E23" s="717">
        <v>675</v>
      </c>
      <c r="F23" s="717">
        <v>677</v>
      </c>
      <c r="G23" s="717">
        <v>771</v>
      </c>
    </row>
    <row r="24" spans="2:7">
      <c r="B24" s="718" t="s">
        <v>2985</v>
      </c>
      <c r="C24" s="719"/>
      <c r="D24" s="719">
        <v>16</v>
      </c>
      <c r="E24" s="719">
        <v>13</v>
      </c>
      <c r="F24" s="719">
        <v>12</v>
      </c>
      <c r="G24" s="719">
        <v>5.54</v>
      </c>
    </row>
    <row r="25" spans="2:7">
      <c r="B25" s="716" t="s">
        <v>2986</v>
      </c>
      <c r="C25" s="717">
        <v>150</v>
      </c>
      <c r="D25" s="717">
        <v>97</v>
      </c>
      <c r="E25" s="717">
        <v>92</v>
      </c>
      <c r="F25" s="717">
        <v>116</v>
      </c>
      <c r="G25" s="717">
        <v>135</v>
      </c>
    </row>
    <row r="26" spans="2:7">
      <c r="B26" s="718" t="s">
        <v>1429</v>
      </c>
      <c r="C26" s="719">
        <v>1300</v>
      </c>
      <c r="D26" s="719">
        <v>1500</v>
      </c>
      <c r="E26" s="719">
        <v>1640</v>
      </c>
      <c r="F26" s="719">
        <v>1650</v>
      </c>
      <c r="G26" s="719">
        <v>1600</v>
      </c>
    </row>
    <row r="27" spans="2:7">
      <c r="B27" s="716" t="s">
        <v>2987</v>
      </c>
      <c r="C27" s="717">
        <v>21</v>
      </c>
      <c r="D27" s="717">
        <v>23</v>
      </c>
      <c r="E27" s="717">
        <v>25</v>
      </c>
      <c r="F27" s="717">
        <v>28</v>
      </c>
      <c r="G27" s="717">
        <v>27.9</v>
      </c>
    </row>
    <row r="28" spans="2:7">
      <c r="B28" s="718" t="s">
        <v>2988</v>
      </c>
      <c r="C28" s="719">
        <v>7400</v>
      </c>
      <c r="D28" s="719">
        <v>9000</v>
      </c>
      <c r="E28" s="719">
        <v>9300</v>
      </c>
      <c r="F28" s="719">
        <v>7910</v>
      </c>
      <c r="G28" s="719">
        <v>8620</v>
      </c>
    </row>
    <row r="29" spans="2:7">
      <c r="B29" s="716" t="s">
        <v>2989</v>
      </c>
      <c r="C29" s="717"/>
      <c r="D29" s="717">
        <v>6000</v>
      </c>
      <c r="E29" s="717">
        <v>6130</v>
      </c>
      <c r="F29" s="717">
        <v>5820</v>
      </c>
      <c r="G29" s="717">
        <v>6520</v>
      </c>
    </row>
    <row r="30" spans="2:7">
      <c r="B30" s="718" t="s">
        <v>2990</v>
      </c>
      <c r="C30" s="719"/>
      <c r="D30" s="719">
        <v>9800</v>
      </c>
      <c r="E30" s="719">
        <v>10000</v>
      </c>
      <c r="F30" s="719">
        <v>8590</v>
      </c>
      <c r="G30" s="719">
        <v>9430</v>
      </c>
    </row>
    <row r="31" spans="2:7">
      <c r="B31" s="716" t="s">
        <v>2991</v>
      </c>
      <c r="C31" s="717"/>
      <c r="D31" s="717">
        <v>7200</v>
      </c>
      <c r="E31" s="717">
        <v>7370</v>
      </c>
      <c r="F31" s="717">
        <v>7670</v>
      </c>
      <c r="G31" s="717">
        <v>9600</v>
      </c>
    </row>
    <row r="32" spans="2:7">
      <c r="B32" s="718" t="s">
        <v>2992</v>
      </c>
      <c r="C32" s="719">
        <v>9200</v>
      </c>
      <c r="D32" s="719">
        <v>11900</v>
      </c>
      <c r="E32" s="719">
        <v>12200</v>
      </c>
      <c r="F32" s="719">
        <v>11100</v>
      </c>
      <c r="G32" s="719">
        <v>12400</v>
      </c>
    </row>
    <row r="33" spans="2:7" customFormat="1" ht="17" customHeight="1">
      <c r="B33" s="716" t="s">
        <v>2993</v>
      </c>
      <c r="C33" s="720"/>
      <c r="D33" s="720"/>
      <c r="E33" s="720"/>
      <c r="F33" s="717">
        <v>59</v>
      </c>
      <c r="G33" s="720">
        <v>56.4</v>
      </c>
    </row>
    <row r="34" spans="2:7">
      <c r="B34" s="718" t="s">
        <v>2994</v>
      </c>
      <c r="C34" s="719"/>
      <c r="D34" s="719"/>
      <c r="E34" s="719"/>
      <c r="F34" s="719">
        <v>258</v>
      </c>
      <c r="G34" s="719">
        <v>245</v>
      </c>
    </row>
    <row r="35" spans="2:7">
      <c r="B35" s="716" t="s">
        <v>600</v>
      </c>
      <c r="C35" s="717">
        <v>90</v>
      </c>
      <c r="D35" s="717">
        <v>120</v>
      </c>
      <c r="E35" s="717">
        <v>77</v>
      </c>
      <c r="F35" s="717">
        <v>79</v>
      </c>
      <c r="G35" s="717">
        <v>90.4</v>
      </c>
    </row>
    <row r="36" spans="2:7">
      <c r="B36" s="718" t="s">
        <v>1191</v>
      </c>
      <c r="C36" s="719"/>
      <c r="D36" s="719"/>
      <c r="E36" s="719"/>
      <c r="F36" s="719">
        <v>370</v>
      </c>
      <c r="G36" s="719">
        <v>395</v>
      </c>
    </row>
    <row r="37" spans="2:7">
      <c r="B37" s="716" t="s">
        <v>2995</v>
      </c>
      <c r="C37" s="717"/>
      <c r="D37" s="717">
        <v>620</v>
      </c>
      <c r="E37" s="717">
        <v>609</v>
      </c>
      <c r="F37" s="717">
        <v>527</v>
      </c>
      <c r="G37" s="717">
        <v>597</v>
      </c>
    </row>
    <row r="38" spans="2:7">
      <c r="B38" s="718" t="s">
        <v>2996</v>
      </c>
      <c r="C38" s="719">
        <v>2800</v>
      </c>
      <c r="D38" s="719">
        <v>3400</v>
      </c>
      <c r="E38" s="719">
        <v>3500</v>
      </c>
      <c r="F38" s="719">
        <v>3170</v>
      </c>
      <c r="G38" s="719">
        <v>3740</v>
      </c>
    </row>
    <row r="39" spans="2:7">
      <c r="B39" s="716" t="s">
        <v>2997</v>
      </c>
      <c r="C39" s="717"/>
      <c r="D39" s="717">
        <v>1300</v>
      </c>
      <c r="E39" s="717">
        <v>1890</v>
      </c>
      <c r="F39" s="717">
        <v>1750</v>
      </c>
      <c r="G39" s="717">
        <v>1930</v>
      </c>
    </row>
    <row r="40" spans="2:7">
      <c r="B40" s="718" t="s">
        <v>2998</v>
      </c>
      <c r="C40" s="719"/>
      <c r="D40" s="719"/>
      <c r="E40" s="719"/>
      <c r="F40" s="719">
        <v>231</v>
      </c>
      <c r="G40" s="719">
        <v>216</v>
      </c>
    </row>
    <row r="41" spans="2:7">
      <c r="B41" s="716" t="s">
        <v>2999</v>
      </c>
      <c r="C41" s="717"/>
      <c r="D41" s="717"/>
      <c r="E41" s="717"/>
      <c r="F41" s="717">
        <v>338</v>
      </c>
      <c r="G41" s="717">
        <v>342</v>
      </c>
    </row>
    <row r="42" spans="2:7">
      <c r="B42" s="718" t="s">
        <v>3000</v>
      </c>
      <c r="C42" s="719">
        <v>1000</v>
      </c>
      <c r="D42" s="719">
        <v>1100</v>
      </c>
      <c r="E42" s="719">
        <v>1100</v>
      </c>
      <c r="F42" s="719">
        <v>1120</v>
      </c>
      <c r="G42" s="719">
        <v>1260</v>
      </c>
    </row>
    <row r="43" spans="2:7">
      <c r="B43" s="716" t="s">
        <v>216</v>
      </c>
      <c r="C43" s="717">
        <v>1300</v>
      </c>
      <c r="D43" s="717">
        <v>1300</v>
      </c>
      <c r="E43" s="717">
        <v>1430</v>
      </c>
      <c r="F43" s="717">
        <v>1300</v>
      </c>
      <c r="G43" s="717">
        <v>1530</v>
      </c>
    </row>
    <row r="44" spans="2:7">
      <c r="B44" s="718" t="s">
        <v>3001</v>
      </c>
      <c r="C44" s="719"/>
      <c r="D44" s="719">
        <v>700</v>
      </c>
      <c r="E44" s="719">
        <v>725</v>
      </c>
      <c r="F44" s="719">
        <v>782</v>
      </c>
      <c r="G44" s="719">
        <v>860</v>
      </c>
    </row>
    <row r="45" spans="2:7">
      <c r="B45" s="716" t="s">
        <v>1265</v>
      </c>
      <c r="C45" s="717"/>
      <c r="D45" s="717">
        <v>2400</v>
      </c>
      <c r="E45" s="717">
        <v>2310</v>
      </c>
      <c r="F45" s="717">
        <v>1980</v>
      </c>
      <c r="G45" s="717">
        <v>2300</v>
      </c>
    </row>
    <row r="46" spans="2:7">
      <c r="B46" s="718" t="s">
        <v>3002</v>
      </c>
      <c r="C46" s="719">
        <v>300</v>
      </c>
      <c r="D46" s="719">
        <v>330</v>
      </c>
      <c r="E46" s="719">
        <v>353</v>
      </c>
      <c r="F46" s="719">
        <v>328</v>
      </c>
      <c r="G46" s="719">
        <v>364</v>
      </c>
    </row>
    <row r="47" spans="2:7">
      <c r="B47" s="716" t="s">
        <v>3003</v>
      </c>
      <c r="C47" s="717">
        <v>3800</v>
      </c>
      <c r="D47" s="717">
        <v>4300</v>
      </c>
      <c r="E47" s="717">
        <v>4470</v>
      </c>
      <c r="F47" s="717">
        <v>4800</v>
      </c>
      <c r="G47" s="717">
        <v>5810</v>
      </c>
    </row>
    <row r="48" spans="2:7">
      <c r="B48" s="718" t="s">
        <v>3004</v>
      </c>
      <c r="C48" s="719"/>
      <c r="D48" s="719">
        <v>43</v>
      </c>
      <c r="E48" s="719">
        <v>53</v>
      </c>
      <c r="F48" s="719">
        <v>16</v>
      </c>
      <c r="G48" s="719">
        <v>21.5</v>
      </c>
    </row>
    <row r="49" spans="2:7">
      <c r="B49" s="716" t="s">
        <v>3005</v>
      </c>
      <c r="C49" s="717">
        <v>140</v>
      </c>
      <c r="D49" s="717">
        <v>120</v>
      </c>
      <c r="E49" s="717">
        <v>124</v>
      </c>
      <c r="F49" s="717">
        <v>138</v>
      </c>
      <c r="G49" s="717">
        <v>164</v>
      </c>
    </row>
    <row r="50" spans="2:7">
      <c r="B50" s="718" t="s">
        <v>3006</v>
      </c>
      <c r="C50" s="719"/>
      <c r="D50" s="719">
        <v>12</v>
      </c>
      <c r="E50" s="719">
        <v>12</v>
      </c>
      <c r="F50" s="719">
        <v>4</v>
      </c>
      <c r="G50" s="719">
        <v>4.84</v>
      </c>
    </row>
    <row r="51" spans="2:7">
      <c r="B51" s="716" t="s">
        <v>3007</v>
      </c>
      <c r="C51" s="717">
        <v>7000</v>
      </c>
      <c r="D51" s="717">
        <v>8600</v>
      </c>
      <c r="E51" s="717">
        <v>8830</v>
      </c>
      <c r="F51" s="717">
        <v>8900</v>
      </c>
      <c r="G51" s="717">
        <v>9290</v>
      </c>
    </row>
    <row r="52" spans="2:7">
      <c r="B52" s="718" t="s">
        <v>3008</v>
      </c>
      <c r="C52" s="719"/>
      <c r="D52" s="719">
        <v>180</v>
      </c>
      <c r="E52" s="719">
        <v>122</v>
      </c>
      <c r="F52" s="719">
        <v>127</v>
      </c>
      <c r="G52" s="719">
        <v>137</v>
      </c>
    </row>
    <row r="53" spans="2:7">
      <c r="B53" s="716" t="s">
        <v>3009</v>
      </c>
      <c r="C53" s="717"/>
      <c r="D53" s="717">
        <v>620</v>
      </c>
      <c r="E53" s="717">
        <v>595</v>
      </c>
      <c r="F53" s="717">
        <v>525</v>
      </c>
      <c r="G53" s="717">
        <v>568</v>
      </c>
    </row>
    <row r="54" spans="2:7">
      <c r="B54" s="718" t="s">
        <v>3010</v>
      </c>
      <c r="C54" s="719"/>
      <c r="D54" s="719"/>
      <c r="E54" s="719"/>
      <c r="F54" s="719">
        <v>2640</v>
      </c>
      <c r="G54" s="719">
        <v>2980</v>
      </c>
    </row>
    <row r="55" spans="2:7">
      <c r="B55" s="716" t="s">
        <v>1292</v>
      </c>
      <c r="C55" s="717">
        <v>2900</v>
      </c>
      <c r="D55" s="717">
        <v>3500</v>
      </c>
      <c r="E55" s="717">
        <v>3220</v>
      </c>
      <c r="F55" s="717">
        <v>3350</v>
      </c>
      <c r="G55" s="717">
        <v>3600</v>
      </c>
    </row>
    <row r="56" spans="2:7">
      <c r="B56" s="718" t="s">
        <v>3011</v>
      </c>
      <c r="C56" s="719"/>
      <c r="D56" s="719">
        <v>470</v>
      </c>
      <c r="E56" s="719"/>
      <c r="F56" s="719">
        <v>376</v>
      </c>
      <c r="G56" s="719">
        <v>380</v>
      </c>
    </row>
    <row r="57" spans="2:7">
      <c r="B57" s="716" t="s">
        <v>3012</v>
      </c>
      <c r="C57" s="717"/>
      <c r="D57" s="717">
        <v>1300</v>
      </c>
      <c r="E57" s="717">
        <v>1340</v>
      </c>
      <c r="F57" s="717">
        <v>1210</v>
      </c>
      <c r="G57" s="717">
        <v>1350</v>
      </c>
    </row>
    <row r="58" spans="2:7">
      <c r="B58" s="718" t="s">
        <v>3013</v>
      </c>
      <c r="C58" s="719"/>
      <c r="D58" s="719">
        <v>1200</v>
      </c>
      <c r="E58" s="719">
        <v>1370</v>
      </c>
      <c r="F58" s="719">
        <v>1330</v>
      </c>
      <c r="G58" s="719">
        <v>1500</v>
      </c>
    </row>
    <row r="59" spans="2:7">
      <c r="B59" s="716" t="s">
        <v>3014</v>
      </c>
      <c r="C59" s="717">
        <v>6300</v>
      </c>
      <c r="D59" s="717">
        <v>9400</v>
      </c>
      <c r="E59" s="717">
        <v>9810</v>
      </c>
      <c r="F59" s="717">
        <v>8060</v>
      </c>
      <c r="G59" s="717">
        <v>8690</v>
      </c>
    </row>
    <row r="60" spans="2:7">
      <c r="B60" s="718" t="s">
        <v>3015</v>
      </c>
      <c r="C60" s="719">
        <v>560</v>
      </c>
      <c r="D60" s="719">
        <v>640</v>
      </c>
      <c r="E60" s="719">
        <v>693</v>
      </c>
      <c r="F60" s="719">
        <v>716</v>
      </c>
      <c r="G60" s="719">
        <v>787</v>
      </c>
    </row>
    <row r="61" spans="2:7">
      <c r="B61" s="716" t="s">
        <v>3016</v>
      </c>
      <c r="C61" s="717"/>
      <c r="D61" s="717"/>
      <c r="E61" s="717"/>
      <c r="F61" s="717">
        <v>4620</v>
      </c>
      <c r="G61" s="717">
        <v>4550</v>
      </c>
    </row>
    <row r="62" spans="2:7">
      <c r="B62" s="718" t="s">
        <v>3017</v>
      </c>
      <c r="C62" s="719"/>
      <c r="D62" s="719"/>
      <c r="E62" s="719"/>
      <c r="F62" s="719">
        <v>235</v>
      </c>
      <c r="G62" s="719">
        <v>255</v>
      </c>
    </row>
    <row r="63" spans="2:7">
      <c r="B63" s="716" t="s">
        <v>3018</v>
      </c>
      <c r="C63" s="717"/>
      <c r="D63" s="717"/>
      <c r="E63" s="717"/>
      <c r="F63" s="717">
        <v>290</v>
      </c>
      <c r="G63" s="717">
        <v>325</v>
      </c>
    </row>
    <row r="64" spans="2:7">
      <c r="B64" s="718" t="s">
        <v>3019</v>
      </c>
      <c r="C64" s="719"/>
      <c r="D64" s="719">
        <v>950</v>
      </c>
      <c r="E64" s="719">
        <v>1030</v>
      </c>
      <c r="F64" s="719">
        <v>858</v>
      </c>
      <c r="G64" s="719">
        <v>962</v>
      </c>
    </row>
    <row r="65" spans="2:7">
      <c r="B65" s="716" t="s">
        <v>3020</v>
      </c>
      <c r="C65" s="717"/>
      <c r="D65" s="717"/>
      <c r="E65" s="717"/>
      <c r="F65" s="717">
        <v>76</v>
      </c>
      <c r="G65" s="717">
        <v>74.8</v>
      </c>
    </row>
    <row r="66" spans="2:7">
      <c r="B66" s="718" t="s">
        <v>3021</v>
      </c>
      <c r="C66" s="719"/>
      <c r="D66" s="719"/>
      <c r="E66" s="719"/>
      <c r="F66" s="719">
        <v>144</v>
      </c>
      <c r="G66" s="719">
        <v>599</v>
      </c>
    </row>
    <row r="67" spans="2:7">
      <c r="B67" s="716" t="s">
        <v>1411</v>
      </c>
      <c r="C67" s="717"/>
      <c r="D67" s="717"/>
      <c r="E67" s="717"/>
      <c r="F67" s="717"/>
      <c r="G67" s="717"/>
    </row>
    <row r="68" spans="2:7">
      <c r="B68" s="718" t="s">
        <v>3022</v>
      </c>
      <c r="C68" s="719"/>
      <c r="D68" s="719"/>
      <c r="E68" s="719"/>
      <c r="F68" s="719">
        <v>2360</v>
      </c>
      <c r="G68" s="719">
        <v>2890</v>
      </c>
    </row>
    <row r="69" spans="2:7">
      <c r="B69" s="716" t="s">
        <v>3023</v>
      </c>
      <c r="C69" s="717"/>
      <c r="D69" s="717">
        <v>890</v>
      </c>
      <c r="E69" s="717">
        <v>794</v>
      </c>
      <c r="F69" s="717">
        <v>804</v>
      </c>
      <c r="G69" s="717">
        <v>914</v>
      </c>
    </row>
    <row r="70" spans="2:7">
      <c r="B70" s="718" t="s">
        <v>3024</v>
      </c>
      <c r="C70" s="719">
        <v>7000</v>
      </c>
      <c r="D70" s="719">
        <v>8600</v>
      </c>
      <c r="E70" s="719">
        <v>8860</v>
      </c>
      <c r="F70" s="719">
        <v>9200</v>
      </c>
      <c r="G70" s="719">
        <v>10000</v>
      </c>
    </row>
    <row r="71" spans="2:7">
      <c r="B71" s="716" t="s">
        <v>3025</v>
      </c>
      <c r="C71" s="717">
        <v>1126.26</v>
      </c>
      <c r="D71" s="717">
        <v>1127.4000000000001</v>
      </c>
      <c r="E71" s="717">
        <v>1182.48</v>
      </c>
      <c r="F71" s="717">
        <v>1129.92</v>
      </c>
      <c r="G71" s="717">
        <v>1263.0999999999999</v>
      </c>
    </row>
    <row r="72" spans="2:7">
      <c r="B72" s="718" t="s">
        <v>3026</v>
      </c>
      <c r="C72" s="719">
        <v>1222.92</v>
      </c>
      <c r="D72" s="719">
        <v>1223.8</v>
      </c>
      <c r="E72" s="719">
        <v>1288.26</v>
      </c>
      <c r="F72" s="719">
        <v>1236.3399999999999</v>
      </c>
      <c r="G72" s="719">
        <v>1380.8</v>
      </c>
    </row>
    <row r="73" spans="2:7">
      <c r="B73" s="716" t="s">
        <v>3027</v>
      </c>
      <c r="C73" s="717">
        <v>898.68</v>
      </c>
      <c r="D73" s="717">
        <v>901.4</v>
      </c>
      <c r="E73" s="717">
        <v>932.58</v>
      </c>
      <c r="F73" s="717">
        <v>875.54</v>
      </c>
      <c r="G73" s="717">
        <v>981.84</v>
      </c>
    </row>
    <row r="74" spans="2:7">
      <c r="B74" s="718" t="s">
        <v>3028</v>
      </c>
      <c r="C74" s="719">
        <v>2326</v>
      </c>
      <c r="D74" s="719">
        <v>2686</v>
      </c>
      <c r="E74" s="719">
        <v>2787.8</v>
      </c>
      <c r="F74" s="719">
        <v>2570.8000000000002</v>
      </c>
      <c r="G74" s="719">
        <v>2988.8</v>
      </c>
    </row>
    <row r="75" spans="2:7">
      <c r="B75" s="716" t="s">
        <v>3029</v>
      </c>
      <c r="C75" s="717">
        <v>2084</v>
      </c>
      <c r="D75" s="717">
        <v>2312</v>
      </c>
      <c r="E75" s="717">
        <v>2416</v>
      </c>
      <c r="F75" s="717">
        <v>2260.6</v>
      </c>
      <c r="G75" s="717">
        <v>2597.1999999999998</v>
      </c>
    </row>
    <row r="76" spans="2:7">
      <c r="B76" s="718" t="s">
        <v>3030</v>
      </c>
      <c r="C76" s="719">
        <v>1415</v>
      </c>
      <c r="D76" s="719">
        <v>1415</v>
      </c>
      <c r="E76" s="719">
        <v>1534.1</v>
      </c>
      <c r="F76" s="719">
        <v>3100</v>
      </c>
      <c r="G76" s="719">
        <v>3328</v>
      </c>
    </row>
    <row r="77" spans="2:7">
      <c r="B77" s="716" t="s">
        <v>3031</v>
      </c>
      <c r="C77" s="717">
        <v>3682</v>
      </c>
      <c r="D77" s="717">
        <v>3682</v>
      </c>
      <c r="E77" s="717">
        <v>4457.3</v>
      </c>
      <c r="F77" s="717">
        <v>4456.6000000000004</v>
      </c>
      <c r="G77" s="717">
        <v>4720.7</v>
      </c>
    </row>
    <row r="78" spans="2:7">
      <c r="B78" s="718" t="s">
        <v>571</v>
      </c>
      <c r="C78" s="719">
        <v>3260</v>
      </c>
      <c r="D78" s="719">
        <v>3784</v>
      </c>
      <c r="E78" s="719">
        <v>3921.6</v>
      </c>
      <c r="F78" s="719">
        <v>3942.8</v>
      </c>
      <c r="G78" s="719">
        <v>4728</v>
      </c>
    </row>
    <row r="79" spans="2:7">
      <c r="B79" s="716" t="s">
        <v>3032</v>
      </c>
      <c r="C79" s="717">
        <v>4571.3</v>
      </c>
      <c r="D79" s="717">
        <v>5155.3999999999996</v>
      </c>
      <c r="E79" s="717">
        <v>5327.73</v>
      </c>
      <c r="F79" s="717">
        <v>4965.0600000000004</v>
      </c>
      <c r="G79" s="717">
        <v>5354.98</v>
      </c>
    </row>
    <row r="80" spans="2:7">
      <c r="B80" s="718" t="s">
        <v>3033</v>
      </c>
      <c r="C80" s="719">
        <v>1673</v>
      </c>
      <c r="D80" s="719">
        <v>1919</v>
      </c>
      <c r="E80" s="719">
        <v>1942.6</v>
      </c>
      <c r="F80" s="719">
        <v>1779.8</v>
      </c>
      <c r="G80" s="719">
        <v>2021</v>
      </c>
    </row>
    <row r="81" spans="2:7">
      <c r="B81" s="716" t="s">
        <v>1388</v>
      </c>
      <c r="C81" s="717">
        <v>1770</v>
      </c>
      <c r="D81" s="717">
        <v>1990</v>
      </c>
      <c r="E81" s="717">
        <v>2107</v>
      </c>
      <c r="F81" s="717">
        <v>1923.4</v>
      </c>
      <c r="G81" s="717">
        <v>2262.1999999999998</v>
      </c>
    </row>
    <row r="82" spans="2:7">
      <c r="B82" s="718" t="s">
        <v>3034</v>
      </c>
      <c r="C82" s="719">
        <v>2285</v>
      </c>
      <c r="D82" s="719">
        <v>2695</v>
      </c>
      <c r="E82" s="719">
        <v>2803.5</v>
      </c>
      <c r="F82" s="719">
        <v>2546.6999999999998</v>
      </c>
      <c r="G82" s="719">
        <v>3001.1</v>
      </c>
    </row>
    <row r="83" spans="2:7">
      <c r="B83" s="716" t="s">
        <v>513</v>
      </c>
      <c r="C83" s="717">
        <v>1525.5</v>
      </c>
      <c r="D83" s="717">
        <v>1652.5</v>
      </c>
      <c r="E83" s="717">
        <v>1773.85</v>
      </c>
      <c r="F83" s="717">
        <v>1624.21</v>
      </c>
      <c r="G83" s="717">
        <v>1907.93</v>
      </c>
    </row>
    <row r="84" spans="2:7">
      <c r="B84" s="718" t="s">
        <v>3035</v>
      </c>
      <c r="C84" s="719">
        <v>1427.5</v>
      </c>
      <c r="D84" s="719">
        <v>1502.5</v>
      </c>
      <c r="E84" s="719">
        <v>1627.25</v>
      </c>
      <c r="F84" s="719">
        <v>1487.05</v>
      </c>
      <c r="G84" s="719">
        <v>1747.65</v>
      </c>
    </row>
    <row r="85" spans="2:7">
      <c r="B85" s="716" t="s">
        <v>3036</v>
      </c>
      <c r="C85" s="717">
        <v>1362.5</v>
      </c>
      <c r="D85" s="717">
        <v>1427.5</v>
      </c>
      <c r="E85" s="717">
        <v>1551.75</v>
      </c>
      <c r="F85" s="717">
        <v>1424.75</v>
      </c>
      <c r="G85" s="717">
        <v>1671.75</v>
      </c>
    </row>
    <row r="86" spans="2:7">
      <c r="B86" s="718" t="s">
        <v>3037</v>
      </c>
      <c r="C86" s="719">
        <v>2743</v>
      </c>
      <c r="D86" s="719">
        <v>3015</v>
      </c>
      <c r="E86" s="719">
        <v>3151.9</v>
      </c>
      <c r="F86" s="719">
        <v>3257.1</v>
      </c>
      <c r="G86" s="719">
        <v>3855.6</v>
      </c>
    </row>
    <row r="87" spans="2:7">
      <c r="B87" s="716" t="s">
        <v>3038</v>
      </c>
      <c r="C87" s="717">
        <v>1442.25</v>
      </c>
      <c r="D87" s="717">
        <v>1535</v>
      </c>
      <c r="E87" s="717">
        <v>1584.75</v>
      </c>
      <c r="F87" s="717">
        <v>1484.75</v>
      </c>
      <c r="G87" s="717">
        <v>1670.25</v>
      </c>
    </row>
    <row r="88" spans="2:7">
      <c r="B88" s="718" t="s">
        <v>3039</v>
      </c>
      <c r="C88" s="719">
        <v>1437.25</v>
      </c>
      <c r="D88" s="719">
        <v>1500</v>
      </c>
      <c r="E88" s="719">
        <v>1559.75</v>
      </c>
      <c r="F88" s="719">
        <v>1473.75</v>
      </c>
      <c r="G88" s="719">
        <v>1653.25</v>
      </c>
    </row>
    <row r="89" spans="2:7">
      <c r="B89" s="716" t="s">
        <v>290</v>
      </c>
      <c r="C89" s="717">
        <v>1725</v>
      </c>
      <c r="D89" s="717">
        <v>1975</v>
      </c>
      <c r="E89" s="717">
        <v>2087.5</v>
      </c>
      <c r="F89" s="717">
        <v>1923.5</v>
      </c>
      <c r="G89" s="717">
        <v>2255.5</v>
      </c>
    </row>
    <row r="90" spans="2:7">
      <c r="B90" s="718" t="s">
        <v>3040</v>
      </c>
      <c r="C90" s="719">
        <v>1617.5</v>
      </c>
      <c r="D90" s="719">
        <v>1832.5</v>
      </c>
      <c r="E90" s="719">
        <v>1946.25</v>
      </c>
      <c r="F90" s="719">
        <v>2048.15</v>
      </c>
      <c r="G90" s="719">
        <v>2403.9499999999998</v>
      </c>
    </row>
    <row r="91" spans="2:7">
      <c r="B91" s="716" t="s">
        <v>3041</v>
      </c>
      <c r="C91" s="717">
        <v>1502.9</v>
      </c>
      <c r="D91" s="717">
        <v>1500.7</v>
      </c>
      <c r="E91" s="717">
        <v>1597.39</v>
      </c>
      <c r="F91" s="717">
        <v>1555.18</v>
      </c>
      <c r="G91" s="717">
        <v>1733.04</v>
      </c>
    </row>
    <row r="92" spans="2:7">
      <c r="B92" s="718" t="s">
        <v>3042</v>
      </c>
      <c r="C92" s="719">
        <v>1602.2</v>
      </c>
      <c r="D92" s="719">
        <v>1601.6</v>
      </c>
      <c r="E92" s="719">
        <v>1705.12</v>
      </c>
      <c r="F92" s="719">
        <v>1658.54</v>
      </c>
      <c r="G92" s="719">
        <v>1847.32</v>
      </c>
    </row>
    <row r="93" spans="2:7">
      <c r="B93" s="716" t="s">
        <v>3043</v>
      </c>
      <c r="C93" s="717">
        <v>1625.6</v>
      </c>
      <c r="D93" s="717">
        <v>1625.3</v>
      </c>
      <c r="E93" s="717">
        <v>1730.41</v>
      </c>
      <c r="F93" s="717">
        <v>1682.87</v>
      </c>
      <c r="G93" s="717">
        <v>1874.26</v>
      </c>
    </row>
    <row r="94" spans="2:7">
      <c r="B94" s="718" t="s">
        <v>3044</v>
      </c>
      <c r="C94" s="719">
        <v>1990</v>
      </c>
      <c r="D94" s="719">
        <v>2140</v>
      </c>
      <c r="E94" s="719">
        <v>2286</v>
      </c>
      <c r="F94" s="719">
        <v>2172</v>
      </c>
      <c r="G94" s="719">
        <v>2411.5</v>
      </c>
    </row>
    <row r="95" spans="2:7">
      <c r="B95" s="716" t="s">
        <v>3045</v>
      </c>
      <c r="C95" s="717">
        <v>1774</v>
      </c>
      <c r="D95" s="717">
        <v>1774</v>
      </c>
      <c r="E95" s="717">
        <v>2053.1</v>
      </c>
      <c r="F95" s="717">
        <v>1945</v>
      </c>
      <c r="G95" s="717">
        <v>980.42</v>
      </c>
    </row>
    <row r="96" spans="2:7">
      <c r="B96" s="718" t="s">
        <v>3046</v>
      </c>
      <c r="C96" s="719">
        <v>1337.5650000000001</v>
      </c>
      <c r="D96" s="719">
        <v>1439.7</v>
      </c>
      <c r="E96" s="719">
        <v>1477.8150000000001</v>
      </c>
      <c r="F96" s="719">
        <v>1374.5</v>
      </c>
      <c r="G96" s="719">
        <v>1549.2449999999999</v>
      </c>
    </row>
    <row r="97" spans="2:7">
      <c r="B97" s="716" t="s">
        <v>3047</v>
      </c>
      <c r="C97" s="717">
        <v>1258.51</v>
      </c>
      <c r="D97" s="717">
        <v>1319.8</v>
      </c>
      <c r="E97" s="717">
        <v>1361.96</v>
      </c>
      <c r="F97" s="717">
        <v>1273.6300000000001</v>
      </c>
      <c r="G97" s="717">
        <v>1431.33</v>
      </c>
    </row>
    <row r="98" spans="2:7">
      <c r="B98" s="718" t="s">
        <v>3048</v>
      </c>
      <c r="C98" s="719">
        <v>1419.2</v>
      </c>
      <c r="D98" s="719">
        <v>1415.6</v>
      </c>
      <c r="E98" s="719">
        <v>1506.52</v>
      </c>
      <c r="F98" s="719">
        <v>1468.04</v>
      </c>
      <c r="G98" s="719">
        <v>1636.72</v>
      </c>
    </row>
    <row r="99" spans="2:7">
      <c r="B99" s="716" t="s">
        <v>3049</v>
      </c>
      <c r="C99" s="717">
        <v>530</v>
      </c>
      <c r="D99" s="717">
        <v>515</v>
      </c>
      <c r="E99" s="717">
        <v>545.5</v>
      </c>
      <c r="F99" s="717">
        <v>543.5</v>
      </c>
      <c r="G99" s="717">
        <v>613</v>
      </c>
    </row>
    <row r="100" spans="2:7">
      <c r="B100" s="718" t="s">
        <v>3050</v>
      </c>
      <c r="C100" s="719">
        <v>1007.5549999999999</v>
      </c>
      <c r="D100" s="719">
        <v>1011.9</v>
      </c>
      <c r="E100" s="719">
        <v>1084.2550000000001</v>
      </c>
      <c r="F100" s="719">
        <v>975.17</v>
      </c>
      <c r="G100" s="719">
        <v>1138.5150000000001</v>
      </c>
    </row>
    <row r="101" spans="2:7">
      <c r="B101" s="716" t="s">
        <v>3051</v>
      </c>
      <c r="C101" s="717">
        <v>1954.8</v>
      </c>
      <c r="D101" s="717">
        <v>2234.4</v>
      </c>
      <c r="E101" s="717">
        <v>2346</v>
      </c>
      <c r="F101" s="717">
        <v>2127.2199999999998</v>
      </c>
      <c r="G101" s="717">
        <v>2507.84</v>
      </c>
    </row>
    <row r="102" spans="2:7">
      <c r="B102" s="718" t="s">
        <v>3052</v>
      </c>
      <c r="C102" s="719">
        <v>1635.5</v>
      </c>
      <c r="D102" s="719">
        <v>1635</v>
      </c>
      <c r="E102" s="719">
        <v>1740.7</v>
      </c>
      <c r="F102" s="719">
        <v>1693.05</v>
      </c>
      <c r="G102" s="719">
        <v>1885.7</v>
      </c>
    </row>
    <row r="103" spans="2:7">
      <c r="B103" s="716" t="s">
        <v>3053</v>
      </c>
      <c r="C103" s="717">
        <v>2403</v>
      </c>
      <c r="D103" s="717">
        <v>2865</v>
      </c>
      <c r="E103" s="717">
        <v>2966.7</v>
      </c>
      <c r="F103" s="717">
        <v>2687.9</v>
      </c>
      <c r="G103" s="717">
        <v>3170.5</v>
      </c>
    </row>
    <row r="104" spans="2:7">
      <c r="B104" s="718" t="s">
        <v>3054</v>
      </c>
      <c r="C104" s="719">
        <v>1360</v>
      </c>
      <c r="D104" s="719">
        <v>1432</v>
      </c>
      <c r="E104" s="719">
        <v>1535.6</v>
      </c>
      <c r="F104" s="719">
        <v>1381.6</v>
      </c>
      <c r="G104" s="719">
        <v>1622.4</v>
      </c>
    </row>
    <row r="105" spans="2:7">
      <c r="B105" s="716" t="s">
        <v>3055</v>
      </c>
      <c r="C105" s="717">
        <v>2170</v>
      </c>
      <c r="D105" s="717">
        <v>2518</v>
      </c>
      <c r="E105" s="717">
        <v>2630.6</v>
      </c>
      <c r="F105" s="717">
        <v>2384.6</v>
      </c>
      <c r="G105" s="717">
        <v>2811.8</v>
      </c>
    </row>
    <row r="106" spans="2:7">
      <c r="B106" s="718" t="s">
        <v>3056</v>
      </c>
      <c r="C106" s="719">
        <v>2575</v>
      </c>
      <c r="D106" s="719">
        <v>3085</v>
      </c>
      <c r="E106" s="719">
        <v>3189.5</v>
      </c>
      <c r="F106" s="719">
        <v>2889.5</v>
      </c>
      <c r="G106" s="719">
        <v>3408.5</v>
      </c>
    </row>
    <row r="107" spans="2:7">
      <c r="B107" s="716" t="s">
        <v>3057</v>
      </c>
      <c r="C107" s="717">
        <v>2532.3000000000002</v>
      </c>
      <c r="D107" s="717">
        <v>3042.9</v>
      </c>
      <c r="E107" s="717">
        <v>3142.95</v>
      </c>
      <c r="F107" s="717">
        <v>2847.17</v>
      </c>
      <c r="G107" s="717">
        <v>3358.69</v>
      </c>
    </row>
    <row r="108" spans="2:7">
      <c r="B108" s="718" t="s">
        <v>3058</v>
      </c>
      <c r="C108" s="719">
        <v>2086</v>
      </c>
      <c r="D108" s="719">
        <v>2416</v>
      </c>
      <c r="E108" s="719">
        <v>2525.6</v>
      </c>
      <c r="F108" s="719">
        <v>2289.5</v>
      </c>
      <c r="G108" s="719">
        <v>2699.6</v>
      </c>
    </row>
    <row r="109" spans="2:7">
      <c r="B109" s="716" t="s">
        <v>3059</v>
      </c>
      <c r="C109" s="717">
        <v>2491</v>
      </c>
      <c r="D109" s="717">
        <v>2983</v>
      </c>
      <c r="E109" s="717">
        <v>3084.5</v>
      </c>
      <c r="F109" s="717">
        <v>2794.4</v>
      </c>
      <c r="G109" s="717">
        <v>3296.3</v>
      </c>
    </row>
    <row r="110" spans="2:7">
      <c r="B110" s="718" t="s">
        <v>3060</v>
      </c>
      <c r="C110" s="721">
        <v>2232.4699999999998</v>
      </c>
      <c r="D110" s="719">
        <v>2623.07</v>
      </c>
      <c r="E110" s="719">
        <v>2729.12</v>
      </c>
      <c r="F110" s="719">
        <v>2473.34</v>
      </c>
      <c r="G110" s="719">
        <v>2916.69</v>
      </c>
    </row>
    <row r="111" spans="2:7">
      <c r="B111" s="716" t="s">
        <v>3061</v>
      </c>
      <c r="C111" s="717">
        <v>2060</v>
      </c>
      <c r="D111" s="717">
        <v>2345</v>
      </c>
      <c r="E111" s="717">
        <v>2280.25</v>
      </c>
      <c r="F111" s="717">
        <v>2273.75</v>
      </c>
      <c r="G111" s="717">
        <v>2513.25</v>
      </c>
    </row>
    <row r="112" spans="2:7">
      <c r="B112" s="718" t="s">
        <v>3062</v>
      </c>
      <c r="C112" s="719">
        <v>2025.15</v>
      </c>
      <c r="D112" s="719">
        <v>2328.15</v>
      </c>
      <c r="E112" s="719">
        <v>2439.75</v>
      </c>
      <c r="F112" s="719">
        <v>2212</v>
      </c>
      <c r="G112" s="719">
        <v>2607.8000000000002</v>
      </c>
    </row>
    <row r="113" spans="2:7">
      <c r="B113" s="716" t="s">
        <v>3063</v>
      </c>
      <c r="C113" s="717">
        <v>1351.88</v>
      </c>
      <c r="D113" s="717">
        <v>1382.48</v>
      </c>
      <c r="E113" s="717">
        <v>1508.48</v>
      </c>
      <c r="F113" s="717">
        <v>1370.75</v>
      </c>
      <c r="G113" s="717">
        <v>1613.64</v>
      </c>
    </row>
    <row r="114" spans="2:7">
      <c r="B114" s="718" t="s">
        <v>3064</v>
      </c>
      <c r="C114" s="719">
        <v>1827.5</v>
      </c>
      <c r="D114" s="719">
        <v>2012.5</v>
      </c>
      <c r="E114" s="719">
        <v>2138.25</v>
      </c>
      <c r="F114" s="719">
        <v>2024.05</v>
      </c>
      <c r="G114" s="719">
        <v>2396.65</v>
      </c>
    </row>
    <row r="115" spans="2:7">
      <c r="B115" s="716" t="s">
        <v>3065</v>
      </c>
      <c r="C115" s="717">
        <v>2930.12</v>
      </c>
      <c r="D115" s="717">
        <v>3495.12</v>
      </c>
      <c r="E115" s="717">
        <v>3606.62</v>
      </c>
      <c r="F115" s="717">
        <v>3416.87</v>
      </c>
      <c r="G115" s="717">
        <v>4060.5</v>
      </c>
    </row>
    <row r="116" spans="2:7">
      <c r="B116" s="718" t="s">
        <v>3066</v>
      </c>
      <c r="C116" s="719">
        <v>2661.68</v>
      </c>
      <c r="D116" s="719">
        <v>3130.88</v>
      </c>
      <c r="E116" s="719">
        <v>3245.48</v>
      </c>
      <c r="F116" s="719">
        <v>3075.52</v>
      </c>
      <c r="G116" s="719">
        <v>8418.66</v>
      </c>
    </row>
    <row r="117" spans="2:7">
      <c r="B117" s="716" t="s">
        <v>3067</v>
      </c>
      <c r="C117" s="717">
        <v>1566.57</v>
      </c>
      <c r="D117" s="717">
        <v>1683.57</v>
      </c>
      <c r="E117" s="717">
        <v>1805.12</v>
      </c>
      <c r="F117" s="717">
        <v>1638.72</v>
      </c>
      <c r="G117" s="717">
        <v>1930.35</v>
      </c>
    </row>
    <row r="118" spans="2:7">
      <c r="B118" s="718" t="s">
        <v>3068</v>
      </c>
      <c r="C118" s="719">
        <v>1889.97</v>
      </c>
      <c r="D118" s="719">
        <v>2151.4699999999998</v>
      </c>
      <c r="E118" s="719">
        <v>2264.5500000000002</v>
      </c>
      <c r="F118" s="719">
        <v>2058.7600000000002</v>
      </c>
      <c r="G118" s="719">
        <v>2424.7950000000001</v>
      </c>
    </row>
    <row r="119" spans="2:7">
      <c r="B119" s="716" t="s">
        <v>3069</v>
      </c>
      <c r="C119" s="717">
        <v>1608.7</v>
      </c>
      <c r="D119" s="717">
        <v>1793.1</v>
      </c>
      <c r="E119" s="717">
        <v>1887.97</v>
      </c>
      <c r="F119" s="717">
        <v>1754.21</v>
      </c>
      <c r="G119" s="717">
        <v>2042.33</v>
      </c>
    </row>
    <row r="120" spans="2:7">
      <c r="B120" s="718" t="s">
        <v>1436</v>
      </c>
      <c r="C120" s="719">
        <v>1170.27</v>
      </c>
      <c r="D120" s="719">
        <v>1300</v>
      </c>
      <c r="E120" s="719">
        <v>1386.07</v>
      </c>
      <c r="F120" s="719">
        <v>1273.49</v>
      </c>
      <c r="G120" s="719">
        <v>1494.2601999999999</v>
      </c>
    </row>
    <row r="121" spans="2:7">
      <c r="B121" s="716" t="s">
        <v>1309</v>
      </c>
      <c r="C121" s="717">
        <v>1183.9000000000001</v>
      </c>
      <c r="D121" s="717">
        <v>1307.55</v>
      </c>
      <c r="E121" s="717">
        <v>1396.29</v>
      </c>
      <c r="F121" s="717">
        <v>1281.8499999999999</v>
      </c>
      <c r="G121" s="717">
        <v>1505.097</v>
      </c>
    </row>
    <row r="122" spans="2:7">
      <c r="B122" s="718" t="s">
        <v>3070</v>
      </c>
      <c r="C122" s="719"/>
      <c r="D122" s="719"/>
      <c r="E122" s="719">
        <v>601.17999999999995</v>
      </c>
      <c r="F122" s="719">
        <v>546.58000000000004</v>
      </c>
      <c r="G122" s="719">
        <v>643.39459999999997</v>
      </c>
    </row>
    <row r="123" spans="2:7">
      <c r="B123" s="716" t="s">
        <v>1472</v>
      </c>
      <c r="C123" s="717">
        <v>1723.8</v>
      </c>
      <c r="D123" s="717">
        <v>2066.65</v>
      </c>
      <c r="E123" s="717">
        <v>2139.5500000000002</v>
      </c>
      <c r="F123" s="717">
        <v>2139.5500000000002</v>
      </c>
      <c r="G123" s="717">
        <v>2292.2109999999998</v>
      </c>
    </row>
    <row r="124" spans="2:7">
      <c r="B124" s="718" t="s">
        <v>843</v>
      </c>
      <c r="C124" s="719">
        <v>631.76</v>
      </c>
      <c r="D124" s="719">
        <v>606.76</v>
      </c>
      <c r="E124" s="719">
        <v>697.51</v>
      </c>
      <c r="F124" s="719">
        <v>675.75</v>
      </c>
      <c r="G124" s="719">
        <v>779.13099999999997</v>
      </c>
    </row>
    <row r="125" spans="2:7">
      <c r="B125" s="716" t="s">
        <v>3071</v>
      </c>
      <c r="C125" s="717">
        <v>1534.44</v>
      </c>
      <c r="D125" s="717">
        <v>1664.44</v>
      </c>
      <c r="E125" s="717">
        <v>1765.38</v>
      </c>
      <c r="F125" s="717">
        <v>1636.34</v>
      </c>
      <c r="G125" s="717">
        <v>1905.34</v>
      </c>
    </row>
    <row r="126" spans="2:7">
      <c r="B126" s="718" t="s">
        <v>3072</v>
      </c>
      <c r="C126" s="719">
        <v>448.16</v>
      </c>
      <c r="D126" s="719">
        <v>379.26</v>
      </c>
      <c r="E126" s="719">
        <v>465.39</v>
      </c>
      <c r="F126" s="719">
        <v>466.76</v>
      </c>
      <c r="G126" s="719">
        <v>531.37481100000002</v>
      </c>
    </row>
    <row r="127" spans="2:7">
      <c r="B127" s="716" t="s">
        <v>3073</v>
      </c>
      <c r="C127" s="717">
        <v>1472.75</v>
      </c>
      <c r="D127" s="717">
        <v>1575.85</v>
      </c>
      <c r="E127" s="717">
        <v>1649.96</v>
      </c>
      <c r="F127" s="717">
        <v>1564.4</v>
      </c>
      <c r="G127" s="717">
        <v>1785.2149999999999</v>
      </c>
    </row>
    <row r="128" spans="2:7">
      <c r="B128" s="718" t="s">
        <v>3074</v>
      </c>
      <c r="C128" s="719"/>
      <c r="D128" s="719"/>
      <c r="E128" s="719">
        <v>733.65</v>
      </c>
      <c r="F128" s="719">
        <v>696.68</v>
      </c>
      <c r="G128" s="719">
        <v>807.89</v>
      </c>
    </row>
    <row r="129" spans="2:7">
      <c r="B129" s="716" t="s">
        <v>3075</v>
      </c>
      <c r="C129" s="717"/>
      <c r="D129" s="717">
        <v>1500</v>
      </c>
      <c r="E129" s="717">
        <v>1640</v>
      </c>
      <c r="F129" s="717">
        <v>1650</v>
      </c>
      <c r="G129" s="717">
        <v>1600</v>
      </c>
    </row>
    <row r="130" spans="2:7">
      <c r="B130" s="718" t="s">
        <v>3076</v>
      </c>
      <c r="C130" s="719">
        <v>6014.48</v>
      </c>
      <c r="D130" s="719">
        <v>7854.24</v>
      </c>
      <c r="E130" s="719">
        <v>8076.6880000000001</v>
      </c>
      <c r="F130" s="719">
        <v>7563.76</v>
      </c>
      <c r="G130" s="719">
        <v>8308.5679999999993</v>
      </c>
    </row>
    <row r="131" spans="2:7">
      <c r="B131" s="716" t="s">
        <v>3077</v>
      </c>
      <c r="C131" s="717">
        <v>3300</v>
      </c>
      <c r="D131" s="717">
        <v>3925</v>
      </c>
      <c r="E131" s="717">
        <v>4082.5</v>
      </c>
      <c r="F131" s="717">
        <v>3870</v>
      </c>
      <c r="G131" s="717">
        <v>4270</v>
      </c>
    </row>
    <row r="132" spans="2:7">
      <c r="B132" s="718" t="s">
        <v>3078</v>
      </c>
      <c r="C132" s="719">
        <v>4516</v>
      </c>
      <c r="D132" s="719">
        <v>4516</v>
      </c>
      <c r="E132" s="719">
        <v>4656.72</v>
      </c>
      <c r="F132" s="719">
        <v>4785.92</v>
      </c>
      <c r="G132" s="719">
        <v>5871.68</v>
      </c>
    </row>
    <row r="133" spans="2:7">
      <c r="B133" s="716" t="s">
        <v>3079</v>
      </c>
      <c r="C133" s="717">
        <v>13077.7</v>
      </c>
      <c r="D133" s="717">
        <v>13198</v>
      </c>
      <c r="E133" s="717">
        <v>14560.4</v>
      </c>
      <c r="F133" s="717">
        <v>13298.5</v>
      </c>
      <c r="G133" s="717">
        <v>15558.4</v>
      </c>
    </row>
    <row r="134" spans="2:7">
      <c r="B134" s="718" t="s">
        <v>3080</v>
      </c>
      <c r="C134" s="719">
        <v>4042.9</v>
      </c>
      <c r="D134" s="719">
        <v>3994.7</v>
      </c>
      <c r="E134" s="719">
        <v>4143.01</v>
      </c>
      <c r="F134" s="719">
        <v>4299.37</v>
      </c>
      <c r="G134" s="719">
        <v>5344.4219999999996</v>
      </c>
    </row>
    <row r="135" spans="2:7">
      <c r="B135" s="716" t="s">
        <v>3081</v>
      </c>
      <c r="C135" s="717">
        <v>8809</v>
      </c>
      <c r="D135" s="717">
        <v>8268</v>
      </c>
      <c r="E135" s="717">
        <v>8502</v>
      </c>
      <c r="F135" s="717">
        <v>7956</v>
      </c>
      <c r="G135" s="717">
        <v>8753.4680000000008</v>
      </c>
    </row>
    <row r="136" spans="2:7">
      <c r="B136" s="718" t="s">
        <v>3082</v>
      </c>
      <c r="C136" s="719">
        <v>6891.2</v>
      </c>
      <c r="D136" s="719">
        <v>4400.2</v>
      </c>
      <c r="E136" s="719">
        <v>4490</v>
      </c>
      <c r="F136" s="719">
        <v>3856.91</v>
      </c>
      <c r="G136" s="719">
        <v>4277.8194000000003</v>
      </c>
    </row>
    <row r="137" spans="2:7">
      <c r="B137" s="716" t="s">
        <v>1340</v>
      </c>
      <c r="C137" s="717">
        <v>3300</v>
      </c>
      <c r="D137" s="717">
        <v>3850</v>
      </c>
      <c r="E137" s="717">
        <v>3985</v>
      </c>
      <c r="F137" s="717">
        <v>3985</v>
      </c>
      <c r="G137" s="717">
        <v>4775</v>
      </c>
    </row>
    <row r="138" spans="2:7">
      <c r="B138" s="718" t="s">
        <v>1428</v>
      </c>
      <c r="C138" s="719">
        <v>3300</v>
      </c>
      <c r="D138" s="719">
        <v>3850</v>
      </c>
      <c r="E138" s="719">
        <v>3985</v>
      </c>
      <c r="F138" s="719">
        <v>3985</v>
      </c>
      <c r="G138" s="719">
        <v>4775</v>
      </c>
    </row>
    <row r="139" spans="2:7">
      <c r="B139" s="716" t="s">
        <v>1403</v>
      </c>
      <c r="C139" s="717">
        <v>10175</v>
      </c>
      <c r="D139" s="717">
        <v>11939</v>
      </c>
      <c r="E139" s="717">
        <v>13214</v>
      </c>
      <c r="F139" s="717">
        <v>11607</v>
      </c>
      <c r="G139" s="717">
        <v>13258</v>
      </c>
    </row>
    <row r="140" spans="2:7">
      <c r="B140" s="718" t="s">
        <v>1437</v>
      </c>
      <c r="C140" s="719">
        <v>10350</v>
      </c>
      <c r="D140" s="719">
        <v>11946</v>
      </c>
      <c r="E140" s="719">
        <v>13396</v>
      </c>
      <c r="F140" s="719">
        <v>11698</v>
      </c>
      <c r="G140" s="719">
        <v>13412</v>
      </c>
    </row>
    <row r="141" spans="2:7">
      <c r="B141" s="716" t="s">
        <v>3083</v>
      </c>
      <c r="C141" s="717">
        <v>4668</v>
      </c>
      <c r="D141" s="717">
        <v>4668</v>
      </c>
      <c r="E141" s="717">
        <v>5741.2</v>
      </c>
      <c r="F141" s="717">
        <v>5758.4</v>
      </c>
      <c r="G141" s="717">
        <v>6064.8</v>
      </c>
    </row>
    <row r="142" spans="2:7">
      <c r="B142" s="718" t="s">
        <v>1470</v>
      </c>
      <c r="C142" s="719"/>
      <c r="D142" s="719"/>
      <c r="E142" s="719">
        <v>629.76</v>
      </c>
      <c r="F142" s="719">
        <v>573</v>
      </c>
      <c r="G142" s="719">
        <v>673.48055999999997</v>
      </c>
    </row>
    <row r="143" spans="2:7">
      <c r="B143" s="716" t="s">
        <v>1435</v>
      </c>
      <c r="C143" s="717"/>
      <c r="D143" s="717"/>
      <c r="E143" s="717"/>
      <c r="F143" s="717"/>
      <c r="G143" s="717"/>
    </row>
    <row r="144" spans="2:7">
      <c r="B144" s="718" t="s">
        <v>3084</v>
      </c>
      <c r="C144" s="719"/>
      <c r="D144" s="719"/>
      <c r="E144" s="719"/>
      <c r="F144" s="719"/>
      <c r="G144" s="719"/>
    </row>
    <row r="145" spans="2:7">
      <c r="B145" s="716" t="s">
        <v>98</v>
      </c>
      <c r="C145" s="717"/>
      <c r="D145" s="717"/>
      <c r="E145" s="717"/>
      <c r="F145" s="717"/>
      <c r="G145" s="717"/>
    </row>
    <row r="146" spans="2:7">
      <c r="B146" s="718" t="s">
        <v>3085</v>
      </c>
      <c r="C146" s="719"/>
      <c r="D146" s="719"/>
      <c r="E146" s="719"/>
      <c r="F146" s="719"/>
      <c r="G146" s="719"/>
    </row>
    <row r="147" spans="2:7">
      <c r="B147" s="716" t="s">
        <v>1335</v>
      </c>
      <c r="C147" s="717"/>
      <c r="D147" s="717"/>
      <c r="E147" s="717"/>
      <c r="F147" s="717"/>
      <c r="G147" s="717"/>
    </row>
    <row r="148" spans="2:7">
      <c r="B148" s="718" t="s">
        <v>3086</v>
      </c>
      <c r="C148" s="719"/>
      <c r="D148" s="719"/>
      <c r="E148" s="719"/>
      <c r="F148" s="719"/>
      <c r="G148" s="719"/>
    </row>
    <row r="149" spans="2:7">
      <c r="B149" s="716" t="s">
        <v>3087</v>
      </c>
      <c r="C149" s="717">
        <v>1</v>
      </c>
      <c r="D149" s="717">
        <v>1</v>
      </c>
      <c r="E149" s="717">
        <v>1</v>
      </c>
      <c r="F149" s="717">
        <v>1</v>
      </c>
      <c r="G149" s="717">
        <v>1</v>
      </c>
    </row>
    <row r="150" spans="2:7">
      <c r="B150" s="718" t="s">
        <v>3088</v>
      </c>
      <c r="C150" s="719">
        <v>310</v>
      </c>
      <c r="D150" s="719"/>
      <c r="E150" s="719">
        <v>298</v>
      </c>
      <c r="F150" s="719">
        <v>265</v>
      </c>
      <c r="G150" s="719">
        <v>273</v>
      </c>
    </row>
    <row r="151" spans="2:7">
      <c r="B151" s="716" t="s">
        <v>3089</v>
      </c>
      <c r="C151" s="717">
        <v>8700</v>
      </c>
      <c r="D151" s="717">
        <v>10000</v>
      </c>
      <c r="E151" s="717">
        <v>10300</v>
      </c>
      <c r="F151" s="717">
        <v>9540</v>
      </c>
      <c r="G151" s="717">
        <v>10200</v>
      </c>
    </row>
    <row r="152" spans="2:7">
      <c r="B152" s="718" t="s">
        <v>3090</v>
      </c>
      <c r="C152" s="722"/>
      <c r="D152" s="722">
        <v>480</v>
      </c>
      <c r="E152" s="722">
        <v>575</v>
      </c>
      <c r="F152" s="722">
        <v>530</v>
      </c>
      <c r="G152" s="722"/>
    </row>
    <row r="153" spans="2:7">
      <c r="B153" s="716" t="s">
        <v>1380</v>
      </c>
      <c r="C153" s="723"/>
      <c r="D153" s="723">
        <v>1483</v>
      </c>
      <c r="E153" s="723">
        <v>1568.6</v>
      </c>
      <c r="F153" s="723">
        <v>1403.2</v>
      </c>
      <c r="G153" s="723">
        <v>1645.7</v>
      </c>
    </row>
    <row r="154" spans="2:7">
      <c r="B154" s="718" t="s">
        <v>3091</v>
      </c>
      <c r="C154" s="722"/>
      <c r="D154" s="722">
        <v>1520</v>
      </c>
      <c r="E154" s="722">
        <v>1606</v>
      </c>
      <c r="F154" s="722">
        <v>1436</v>
      </c>
      <c r="G154" s="722">
        <v>1684</v>
      </c>
    </row>
    <row r="155" spans="2:7">
      <c r="B155" s="716" t="s">
        <v>3092</v>
      </c>
      <c r="C155" s="723"/>
      <c r="D155" s="723">
        <v>1625.36</v>
      </c>
      <c r="E155" s="723">
        <v>1730.47</v>
      </c>
      <c r="F155" s="723">
        <v>1682.93</v>
      </c>
      <c r="G155" s="723">
        <v>1874.26</v>
      </c>
    </row>
    <row r="156" spans="2:7">
      <c r="B156" s="718" t="s">
        <v>1213</v>
      </c>
      <c r="C156" s="722"/>
      <c r="D156" s="722">
        <v>1849.16</v>
      </c>
      <c r="E156" s="722">
        <v>1892.76</v>
      </c>
      <c r="F156" s="722">
        <v>1757.96</v>
      </c>
      <c r="G156" s="722">
        <v>1987</v>
      </c>
    </row>
    <row r="157" spans="2:7">
      <c r="B157" s="716" t="s">
        <v>3093</v>
      </c>
      <c r="C157" s="723"/>
      <c r="D157" s="723">
        <v>2457.1999999999998</v>
      </c>
      <c r="E157" s="723">
        <v>2376.8000000000002</v>
      </c>
      <c r="F157" s="723">
        <v>2358.8000000000002</v>
      </c>
      <c r="G157" s="723">
        <v>2588.6</v>
      </c>
    </row>
    <row r="158" spans="2:7">
      <c r="B158" s="718" t="s">
        <v>3094</v>
      </c>
      <c r="C158" s="722">
        <v>3038.17</v>
      </c>
      <c r="D158" s="722">
        <v>3698.17</v>
      </c>
      <c r="E158" s="722">
        <v>3804.87</v>
      </c>
      <c r="F158" s="722">
        <v>3527.37</v>
      </c>
      <c r="G158" s="722">
        <v>4052.5</v>
      </c>
    </row>
    <row r="159" spans="2:7">
      <c r="B159" s="716" t="s">
        <v>3095</v>
      </c>
      <c r="C159" s="723"/>
      <c r="D159" s="723">
        <v>2136</v>
      </c>
      <c r="E159" s="723">
        <v>2375.1999999999998</v>
      </c>
      <c r="F159" s="723">
        <v>2210.9</v>
      </c>
      <c r="G159" s="723">
        <v>2502.1999999999998</v>
      </c>
    </row>
    <row r="160" spans="2:7">
      <c r="B160" s="718" t="s">
        <v>3931</v>
      </c>
      <c r="C160" s="722"/>
      <c r="D160" s="722"/>
      <c r="E160" s="722"/>
      <c r="F160" s="722"/>
      <c r="G160" s="722">
        <v>0.501</v>
      </c>
    </row>
    <row r="161" spans="2:7">
      <c r="B161" s="716" t="s">
        <v>2968</v>
      </c>
      <c r="C161" s="723">
        <v>2900</v>
      </c>
      <c r="D161" s="723">
        <v>3500</v>
      </c>
      <c r="E161" s="723">
        <v>3220</v>
      </c>
      <c r="F161" s="723">
        <v>3350</v>
      </c>
      <c r="G161" s="723">
        <v>3600</v>
      </c>
    </row>
    <row r="162" spans="2:7">
      <c r="B162" s="718"/>
      <c r="C162" s="722"/>
      <c r="D162" s="722"/>
      <c r="E162" s="722"/>
      <c r="F162" s="722"/>
      <c r="G162" s="722"/>
    </row>
    <row r="163" spans="2:7">
      <c r="B163" s="716"/>
      <c r="C163" s="717"/>
      <c r="D163" s="717"/>
      <c r="E163" s="717"/>
      <c r="F163" s="717"/>
      <c r="G163" s="717"/>
    </row>
    <row r="164" spans="2:7">
      <c r="B164" s="718"/>
      <c r="C164" s="719"/>
      <c r="D164" s="719"/>
      <c r="E164" s="719"/>
      <c r="F164" s="719"/>
      <c r="G164" s="719"/>
    </row>
    <row r="165" spans="2:7">
      <c r="B165" s="716"/>
      <c r="C165" s="717"/>
      <c r="D165" s="717"/>
      <c r="E165" s="717"/>
      <c r="F165" s="717"/>
      <c r="G165" s="717"/>
    </row>
    <row r="166" spans="2:7">
      <c r="B166" s="718"/>
      <c r="C166" s="719"/>
      <c r="D166" s="719"/>
      <c r="E166" s="719"/>
      <c r="F166" s="719"/>
      <c r="G166" s="719"/>
    </row>
    <row r="167" spans="2:7">
      <c r="B167" s="716"/>
      <c r="C167" s="717"/>
      <c r="D167" s="717"/>
      <c r="E167" s="717"/>
      <c r="F167" s="717"/>
      <c r="G167" s="717"/>
    </row>
    <row r="168" spans="2:7">
      <c r="B168" s="718"/>
      <c r="C168" s="719"/>
      <c r="D168" s="719"/>
      <c r="E168" s="719"/>
      <c r="F168" s="719"/>
      <c r="G168" s="719"/>
    </row>
    <row r="169" spans="2:7">
      <c r="B169" s="716"/>
      <c r="C169" s="717"/>
      <c r="D169" s="717"/>
      <c r="E169" s="717"/>
      <c r="F169" s="717"/>
      <c r="G169" s="717"/>
    </row>
    <row r="170" spans="2:7">
      <c r="B170" s="718"/>
      <c r="C170" s="719"/>
      <c r="D170" s="719"/>
      <c r="E170" s="719"/>
      <c r="F170" s="719"/>
      <c r="G170" s="719"/>
    </row>
    <row r="171" spans="2:7">
      <c r="B171" s="716"/>
      <c r="C171" s="717"/>
      <c r="D171" s="717"/>
      <c r="E171" s="717"/>
      <c r="F171" s="717"/>
      <c r="G171" s="717"/>
    </row>
    <row r="172" spans="2:7">
      <c r="B172" s="718"/>
      <c r="C172" s="719"/>
      <c r="D172" s="719"/>
      <c r="E172" s="719"/>
      <c r="F172" s="719"/>
      <c r="G172" s="719"/>
    </row>
    <row r="173" spans="2:7">
      <c r="B173" s="716"/>
      <c r="C173" s="717"/>
      <c r="D173" s="717"/>
      <c r="E173" s="717"/>
      <c r="F173" s="717"/>
      <c r="G173" s="717"/>
    </row>
    <row r="174" spans="2:7">
      <c r="B174" s="140"/>
      <c r="C174" s="140"/>
      <c r="D174" s="140"/>
      <c r="E174" s="140"/>
      <c r="F174" s="140"/>
      <c r="G174" s="140"/>
    </row>
    <row r="175" spans="2:7">
      <c r="B175" s="140"/>
      <c r="C175" s="140"/>
      <c r="D175" s="140"/>
      <c r="E175" s="140"/>
      <c r="F175" s="140"/>
      <c r="G175" s="140"/>
    </row>
    <row r="176" spans="2:7">
      <c r="B176" s="140"/>
      <c r="C176" s="140"/>
      <c r="D176" s="140"/>
      <c r="E176" s="140"/>
      <c r="F176" s="140"/>
      <c r="G176" s="140"/>
    </row>
    <row r="177" spans="2:7">
      <c r="B177" s="140"/>
      <c r="C177" s="140"/>
      <c r="D177" s="140"/>
      <c r="E177" s="140"/>
      <c r="F177" s="140"/>
      <c r="G177" s="140"/>
    </row>
    <row r="178" spans="2:7">
      <c r="B178" s="140"/>
      <c r="C178" s="140"/>
      <c r="D178" s="140"/>
      <c r="E178" s="140"/>
      <c r="F178" s="140"/>
      <c r="G178" s="140"/>
    </row>
    <row r="179" spans="2:7">
      <c r="B179" s="140"/>
      <c r="C179" s="140"/>
      <c r="D179" s="140"/>
      <c r="E179" s="140"/>
      <c r="F179" s="140"/>
      <c r="G179" s="140"/>
    </row>
    <row r="180" spans="2:7">
      <c r="B180" s="140"/>
      <c r="C180" s="140"/>
      <c r="D180" s="140"/>
      <c r="E180" s="140"/>
      <c r="F180" s="140"/>
      <c r="G180" s="140"/>
    </row>
    <row r="181" spans="2:7">
      <c r="B181" s="140"/>
      <c r="C181" s="140"/>
      <c r="D181" s="140"/>
      <c r="E181" s="140"/>
      <c r="F181" s="140"/>
      <c r="G181" s="140"/>
    </row>
    <row r="182" spans="2:7">
      <c r="B182" s="140"/>
      <c r="C182" s="140"/>
      <c r="D182" s="140"/>
      <c r="E182" s="140"/>
      <c r="F182" s="140"/>
      <c r="G182" s="140"/>
    </row>
    <row r="183" spans="2:7">
      <c r="B183" s="140"/>
      <c r="C183" s="140"/>
      <c r="D183" s="140"/>
      <c r="E183" s="140"/>
      <c r="F183" s="140"/>
      <c r="G183" s="140"/>
    </row>
    <row r="184" spans="2:7">
      <c r="B184" s="140"/>
      <c r="C184" s="140"/>
      <c r="D184" s="140"/>
      <c r="E184" s="140"/>
      <c r="F184" s="140"/>
      <c r="G184" s="140"/>
    </row>
    <row r="185" spans="2:7">
      <c r="B185" s="140"/>
      <c r="C185" s="140"/>
      <c r="D185" s="140"/>
      <c r="E185" s="140"/>
      <c r="F185" s="140"/>
      <c r="G185" s="140"/>
    </row>
    <row r="186" spans="2:7">
      <c r="B186" s="140"/>
      <c r="C186" s="140"/>
      <c r="D186" s="140"/>
      <c r="E186" s="140"/>
      <c r="F186" s="140"/>
      <c r="G186" s="140"/>
    </row>
    <row r="187" spans="2:7">
      <c r="B187" s="140"/>
      <c r="C187" s="140"/>
      <c r="D187" s="140"/>
      <c r="E187" s="140"/>
      <c r="F187" s="140"/>
      <c r="G187" s="140"/>
    </row>
    <row r="188" spans="2:7">
      <c r="B188" s="140"/>
      <c r="C188" s="140"/>
      <c r="D188" s="140"/>
      <c r="E188" s="140"/>
      <c r="F188" s="140"/>
      <c r="G188" s="140"/>
    </row>
    <row r="189" spans="2:7">
      <c r="B189" s="140"/>
      <c r="C189" s="140"/>
      <c r="D189" s="140"/>
      <c r="E189" s="140"/>
      <c r="F189" s="140"/>
      <c r="G189" s="140"/>
    </row>
    <row r="190" spans="2:7">
      <c r="B190" s="140"/>
      <c r="C190" s="140"/>
      <c r="D190" s="140"/>
      <c r="E190" s="140"/>
      <c r="F190" s="140"/>
      <c r="G190" s="140"/>
    </row>
  </sheetData>
  <phoneticPr fontId="13"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E659-46F9-4865-965E-E24B343028A9}">
  <dimension ref="B1:B161"/>
  <sheetViews>
    <sheetView workbookViewId="0">
      <pane xSplit="1" ySplit="1" topLeftCell="B2" activePane="bottomRight" state="frozenSplit"/>
      <selection activeCell="B1" sqref="B1"/>
      <selection pane="topRight"/>
      <selection pane="bottomLeft"/>
      <selection pane="bottomRight" activeCell="B1" sqref="B1"/>
    </sheetView>
  </sheetViews>
  <sheetFormatPr defaultRowHeight="17"/>
  <cols>
    <col min="1" max="1" width="9.1796875" customWidth="1"/>
    <col min="2" max="2" width="86.1796875" customWidth="1"/>
    <col min="3" max="3" width="66.08984375" customWidth="1"/>
    <col min="4" max="4" width="82.26953125" customWidth="1"/>
    <col min="5" max="5" width="81.26953125" bestFit="1" customWidth="1"/>
  </cols>
  <sheetData>
    <row r="1" spans="2:2">
      <c r="B1" s="5" t="s">
        <v>3932</v>
      </c>
    </row>
    <row r="2" spans="2:2">
      <c r="B2" t="s">
        <v>3933</v>
      </c>
    </row>
    <row r="13" spans="2:2">
      <c r="B13" t="s">
        <v>3934</v>
      </c>
    </row>
    <row r="25" spans="2:2">
      <c r="B25" t="s">
        <v>3935</v>
      </c>
    </row>
    <row r="39" spans="2:2">
      <c r="B39" t="s">
        <v>3936</v>
      </c>
    </row>
    <row r="52" spans="2:2">
      <c r="B52" t="s">
        <v>3937</v>
      </c>
    </row>
    <row r="65" spans="2:2">
      <c r="B65" t="s">
        <v>3938</v>
      </c>
    </row>
    <row r="78" spans="2:2">
      <c r="B78" t="s">
        <v>3939</v>
      </c>
    </row>
    <row r="94" spans="2:2">
      <c r="B94" t="s">
        <v>3940</v>
      </c>
    </row>
    <row r="114" spans="2:2">
      <c r="B114" t="s">
        <v>3941</v>
      </c>
    </row>
    <row r="129" spans="2:2">
      <c r="B129" t="s">
        <v>3942</v>
      </c>
    </row>
    <row r="146" spans="2:2">
      <c r="B146" t="s">
        <v>3943</v>
      </c>
    </row>
    <row r="161" spans="2:2">
      <c r="B161" t="s">
        <v>3417</v>
      </c>
    </row>
  </sheetData>
  <phoneticPr fontId="13" type="noConversion"/>
  <hyperlinks>
    <hyperlink ref="B1" location="'1.GHG Inventory Form'!N131" display="Return 1.GHG Inventory Form" xr:uid="{00000000-0004-0000-0C00-000000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27C8-72B1-6D4C-AE12-127D846376DD}">
  <sheetPr codeName="工作表12">
    <tabColor theme="0"/>
  </sheetPr>
  <dimension ref="A3:Q19"/>
  <sheetViews>
    <sheetView topLeftCell="F1" zoomScale="85" zoomScaleNormal="85" workbookViewId="0">
      <selection activeCell="I17" sqref="I17"/>
    </sheetView>
  </sheetViews>
  <sheetFormatPr defaultColWidth="15.90625" defaultRowHeight="17"/>
  <cols>
    <col min="1" max="1" width="11.54296875" hidden="1" customWidth="1"/>
    <col min="2" max="2" width="13.81640625" hidden="1" customWidth="1"/>
    <col min="3" max="4" width="11.54296875" hidden="1" customWidth="1"/>
    <col min="5" max="5" width="30.81640625" hidden="1" customWidth="1"/>
    <col min="6" max="6" width="39.36328125" customWidth="1"/>
    <col min="7" max="7" width="14.453125" bestFit="1" customWidth="1"/>
    <col min="8" max="8" width="10.453125" bestFit="1" customWidth="1"/>
    <col min="9" max="9" width="52.1796875" bestFit="1" customWidth="1"/>
    <col min="10" max="12" width="11.54296875" customWidth="1"/>
    <col min="13" max="13" width="19.36328125" bestFit="1" customWidth="1"/>
    <col min="14" max="14" width="22.1796875" bestFit="1" customWidth="1"/>
    <col min="15" max="15" width="11.54296875" customWidth="1"/>
    <col min="16" max="16" width="15.36328125" bestFit="1" customWidth="1"/>
  </cols>
  <sheetData>
    <row r="3" spans="2:17">
      <c r="F3" t="s">
        <v>3944</v>
      </c>
      <c r="G3" t="s">
        <v>3945</v>
      </c>
      <c r="H3" t="s">
        <v>3946</v>
      </c>
      <c r="I3" t="s">
        <v>3947</v>
      </c>
      <c r="M3" t="s">
        <v>3948</v>
      </c>
      <c r="N3" t="s">
        <v>3895</v>
      </c>
      <c r="O3" t="s">
        <v>3883</v>
      </c>
      <c r="P3" t="s">
        <v>3897</v>
      </c>
      <c r="Q3" t="s">
        <v>3949</v>
      </c>
    </row>
    <row r="4" spans="2:17" ht="27" customHeight="1">
      <c r="B4" t="s">
        <v>3950</v>
      </c>
      <c r="C4" t="s">
        <v>3951</v>
      </c>
      <c r="E4" s="67"/>
      <c r="F4" s="724" t="s">
        <v>3952</v>
      </c>
      <c r="G4" s="725">
        <v>3.0000000000000001E-3</v>
      </c>
      <c r="H4" s="726" t="s">
        <v>3953</v>
      </c>
      <c r="I4" s="726" t="s">
        <v>3954</v>
      </c>
      <c r="M4" t="s">
        <v>2410</v>
      </c>
      <c r="N4" t="s">
        <v>2657</v>
      </c>
      <c r="O4" t="s">
        <v>2107</v>
      </c>
      <c r="P4" t="s">
        <v>2740</v>
      </c>
      <c r="Q4" t="s">
        <v>2853</v>
      </c>
    </row>
    <row r="5" spans="2:17" ht="26.5" customHeight="1">
      <c r="B5">
        <v>1</v>
      </c>
      <c r="C5">
        <v>4</v>
      </c>
      <c r="E5" s="67"/>
      <c r="F5" s="724" t="s">
        <v>3955</v>
      </c>
      <c r="G5" s="725">
        <v>0.32500000000000001</v>
      </c>
      <c r="H5" s="726" t="s">
        <v>3956</v>
      </c>
      <c r="I5" s="726" t="s">
        <v>3957</v>
      </c>
      <c r="M5" t="s">
        <v>2505</v>
      </c>
      <c r="N5" t="s">
        <v>2653</v>
      </c>
      <c r="P5" t="s">
        <v>2744</v>
      </c>
    </row>
    <row r="6" spans="2:17" ht="39.5" customHeight="1">
      <c r="B6">
        <v>2</v>
      </c>
      <c r="C6">
        <v>5</v>
      </c>
      <c r="E6" s="67"/>
      <c r="F6" s="724" t="s">
        <v>3958</v>
      </c>
      <c r="G6" s="725">
        <v>0.16</v>
      </c>
      <c r="H6" s="726" t="s">
        <v>3959</v>
      </c>
      <c r="I6" s="726" t="s">
        <v>3960</v>
      </c>
      <c r="M6" t="s">
        <v>2593</v>
      </c>
      <c r="N6" t="s">
        <v>2705</v>
      </c>
      <c r="P6" t="s">
        <v>2748</v>
      </c>
    </row>
    <row r="7" spans="2:17">
      <c r="B7">
        <v>3</v>
      </c>
      <c r="C7">
        <v>6</v>
      </c>
      <c r="E7" s="67"/>
      <c r="F7" s="724" t="s">
        <v>3961</v>
      </c>
      <c r="G7" s="725">
        <v>8.5000000000000006E-2</v>
      </c>
      <c r="H7" s="726" t="s">
        <v>3962</v>
      </c>
      <c r="I7" s="726" t="s">
        <v>3963</v>
      </c>
      <c r="M7" t="s">
        <v>717</v>
      </c>
      <c r="N7" t="s">
        <v>2709</v>
      </c>
      <c r="P7" t="s">
        <v>1524</v>
      </c>
    </row>
    <row r="8" spans="2:17" ht="40" customHeight="1">
      <c r="E8" s="67"/>
      <c r="F8" s="724" t="s">
        <v>3964</v>
      </c>
      <c r="G8" s="725">
        <v>5.5E-2</v>
      </c>
      <c r="H8" s="726" t="s">
        <v>3965</v>
      </c>
      <c r="I8" s="726" t="s">
        <v>3966</v>
      </c>
      <c r="M8" t="s">
        <v>724</v>
      </c>
      <c r="N8" t="s">
        <v>2702</v>
      </c>
      <c r="P8" t="s">
        <v>2764</v>
      </c>
    </row>
    <row r="9" spans="2:17">
      <c r="E9" s="67"/>
      <c r="F9" s="724" t="s">
        <v>3967</v>
      </c>
      <c r="G9" s="725">
        <v>0.15</v>
      </c>
      <c r="H9" s="726" t="s">
        <v>3968</v>
      </c>
      <c r="I9" s="726" t="s">
        <v>3969</v>
      </c>
      <c r="M9" t="s">
        <v>2646</v>
      </c>
      <c r="N9" t="s">
        <v>2719</v>
      </c>
      <c r="P9" t="s">
        <v>2774</v>
      </c>
    </row>
    <row r="10" spans="2:17" ht="27" customHeight="1">
      <c r="B10" t="s">
        <v>3970</v>
      </c>
      <c r="C10" t="s">
        <v>3971</v>
      </c>
      <c r="E10" s="67"/>
      <c r="F10" s="727" t="s">
        <v>3972</v>
      </c>
      <c r="G10" s="725">
        <v>0.08</v>
      </c>
      <c r="H10" s="726" t="s">
        <v>3973</v>
      </c>
      <c r="I10" s="726" t="s">
        <v>3974</v>
      </c>
      <c r="M10" t="s">
        <v>1997</v>
      </c>
      <c r="N10" t="s">
        <v>2723</v>
      </c>
      <c r="P10" t="s">
        <v>1540</v>
      </c>
    </row>
    <row r="11" spans="2:17" ht="26.5" customHeight="1">
      <c r="B11">
        <v>1</v>
      </c>
      <c r="C11">
        <v>4</v>
      </c>
      <c r="E11" s="67"/>
      <c r="F11" s="728" t="s">
        <v>3975</v>
      </c>
      <c r="G11" s="729">
        <v>0.22500000000000001</v>
      </c>
      <c r="H11" s="730" t="s">
        <v>3976</v>
      </c>
      <c r="I11" s="726" t="s">
        <v>3977</v>
      </c>
      <c r="M11" t="s">
        <v>1597</v>
      </c>
      <c r="P11" t="s">
        <v>2782</v>
      </c>
    </row>
    <row r="12" spans="2:17">
      <c r="M12" t="s">
        <v>2846</v>
      </c>
      <c r="P12" t="s">
        <v>2792</v>
      </c>
    </row>
    <row r="13" spans="2:17">
      <c r="F13" s="297" t="s">
        <v>3978</v>
      </c>
      <c r="M13" t="s">
        <v>3879</v>
      </c>
      <c r="P13" t="s">
        <v>2019</v>
      </c>
    </row>
    <row r="14" spans="2:17">
      <c r="F14" s="9" t="s">
        <v>3979</v>
      </c>
      <c r="P14" t="s">
        <v>2796</v>
      </c>
    </row>
    <row r="15" spans="2:17">
      <c r="P15" t="s">
        <v>2806</v>
      </c>
    </row>
    <row r="16" spans="2:17">
      <c r="P16" t="s">
        <v>2811</v>
      </c>
    </row>
    <row r="17" spans="16:16">
      <c r="P17" t="s">
        <v>2105</v>
      </c>
    </row>
    <row r="18" spans="16:16">
      <c r="P18" t="s">
        <v>2821</v>
      </c>
    </row>
    <row r="19" spans="16:16">
      <c r="P19" t="s">
        <v>2836</v>
      </c>
    </row>
  </sheetData>
  <phoneticPr fontId="13" type="noConversion"/>
  <pageMargins left="0.7" right="0.7" top="0.75" bottom="0.75" header="0.3" footer="0.3"/>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599B7B5C149F4FA6AA162BFBE17EE3" ma:contentTypeVersion="2" ma:contentTypeDescription="Create a new document." ma:contentTypeScope="" ma:versionID="5faf462d5caeb671b9204ec83ffb6950">
  <xsd:schema xmlns:xsd="http://www.w3.org/2001/XMLSchema" xmlns:xs="http://www.w3.org/2001/XMLSchema" xmlns:p="http://schemas.microsoft.com/office/2006/metadata/properties" xmlns:ns1="http://schemas.microsoft.com/sharepoint/v3" xmlns:ns2="http://schemas.microsoft.com/sharepoint/v4" targetNamespace="http://schemas.microsoft.com/office/2006/metadata/properties" ma:root="true" ma:fieldsID="05456097f330d390441f7db4611e960c" ns1:_="" ns2:_="">
    <xsd:import namespace="http://schemas.microsoft.com/sharepoint/v3"/>
    <xsd:import namespace="http://schemas.microsoft.com/sharepoint/v4"/>
    <xsd:element name="properties">
      <xsd:complexType>
        <xsd:sequence>
          <xsd:element name="documentManagement">
            <xsd:complexType>
              <xsd:all>
                <xsd:element ref="ns1:LargeFileSize" minOccurs="0"/>
                <xsd:element ref="ns2: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rgeFileSize" ma:index="8" nillable="true" ma:displayName="Linked File Size" ma:hidden="true" ma:internalName="LargeFileSiz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LargeFileSize xmlns="http://schemas.microsoft.com/sharepoint/v3" xsi:nil="true"/>
  </documentManagement>
</p:properties>
</file>

<file path=customXml/itemProps1.xml><?xml version="1.0" encoding="utf-8"?>
<ds:datastoreItem xmlns:ds="http://schemas.openxmlformats.org/officeDocument/2006/customXml" ds:itemID="{4C65BCBC-BBC2-4645-B420-FC7D7C79C332}"/>
</file>

<file path=customXml/itemProps2.xml><?xml version="1.0" encoding="utf-8"?>
<ds:datastoreItem xmlns:ds="http://schemas.openxmlformats.org/officeDocument/2006/customXml" ds:itemID="{911B23CA-951C-495C-B0B6-32521C0B8D9D}"/>
</file>

<file path=customXml/itemProps3.xml><?xml version="1.0" encoding="utf-8"?>
<ds:datastoreItem xmlns:ds="http://schemas.openxmlformats.org/officeDocument/2006/customXml" ds:itemID="{35CEB43A-D767-4EFD-B56B-E86536E7DB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14</vt:i4>
      </vt:variant>
      <vt:variant>
        <vt:lpstr>具名範圍</vt:lpstr>
      </vt:variant>
      <vt:variant>
        <vt:i4>39</vt:i4>
      </vt:variant>
    </vt:vector>
  </HeadingPairs>
  <TitlesOfParts>
    <vt:vector size="53" baseType="lpstr">
      <vt:lpstr>CSR_DB</vt:lpstr>
      <vt:lpstr>Org mapping</vt:lpstr>
      <vt:lpstr>Unit converter list</vt:lpstr>
      <vt:lpstr>清單list</vt:lpstr>
      <vt:lpstr>Data Request</vt:lpstr>
      <vt:lpstr>1.GHG Inventory Form</vt:lpstr>
      <vt:lpstr>2.Emission Inventory Results</vt:lpstr>
      <vt:lpstr>3.Summary</vt:lpstr>
      <vt:lpstr>重大性判定原則</vt:lpstr>
      <vt:lpstr>4.Default Emission Factor</vt:lpstr>
      <vt:lpstr>5.Electricity factor</vt:lpstr>
      <vt:lpstr>6.GWP</vt:lpstr>
      <vt:lpstr>7.Simapro9.4.0.2</vt:lpstr>
      <vt:lpstr>Other Emission Factor</vt:lpstr>
      <vt:lpstr>'3.Summary'!Africa</vt:lpstr>
      <vt:lpstr>Africa</vt:lpstr>
      <vt:lpstr>America</vt:lpstr>
      <vt:lpstr>'3.Summary'!Americas</vt:lpstr>
      <vt:lpstr>Americas</vt:lpstr>
      <vt:lpstr>'3.Summary'!Asia</vt:lpstr>
      <vt:lpstr>Asia</vt:lpstr>
      <vt:lpstr>CHINA</vt:lpstr>
      <vt:lpstr>'3.Summary'!CO2係數</vt:lpstr>
      <vt:lpstr>CO2係數</vt:lpstr>
      <vt:lpstr>EMEA</vt:lpstr>
      <vt:lpstr>'3.Summary'!Europe</vt:lpstr>
      <vt:lpstr>Europe</vt:lpstr>
      <vt:lpstr>India</vt:lpstr>
      <vt:lpstr>NEA</vt:lpstr>
      <vt:lpstr>'3.Summary'!Oceania</vt:lpstr>
      <vt:lpstr>Oceania</vt:lpstr>
      <vt:lpstr>region</vt:lpstr>
      <vt:lpstr>SEA</vt:lpstr>
      <vt:lpstr>TAIWAN</vt:lpstr>
      <vt:lpstr>title</vt:lpstr>
      <vt:lpstr>title2</vt:lpstr>
      <vt:lpstr>'3.Summary'!國家</vt:lpstr>
      <vt:lpstr>國家</vt:lpstr>
      <vt:lpstr>'3.Summary'!國家電網</vt:lpstr>
      <vt:lpstr>國家電網</vt:lpstr>
      <vt:lpstr>'3.Summary'!溫室氣體種類</vt:lpstr>
      <vt:lpstr>溫室氣體種類</vt:lpstr>
      <vt:lpstr>'3.Summary'!電力係數</vt:lpstr>
      <vt:lpstr>電力係數</vt:lpstr>
      <vt:lpstr>'3.Summary'!電力係數年度</vt:lpstr>
      <vt:lpstr>電力係數年度</vt:lpstr>
      <vt:lpstr>'3.Summary'!電力係數來源</vt:lpstr>
      <vt:lpstr>電力係數來源</vt:lpstr>
      <vt:lpstr>'3.Summary'!電網</vt:lpstr>
      <vt:lpstr>電網</vt:lpstr>
      <vt:lpstr>預設值Default</vt:lpstr>
      <vt:lpstr>'3.Summary'!預設逸散率</vt:lpstr>
      <vt:lpstr>預設逸散率Default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Chanming Chen</dc:creator>
  <cp:lastModifiedBy>KATE.LIOU 劉冠妤</cp:lastModifiedBy>
  <cp:lastPrinted>2012-03-09T02:14:40Z</cp:lastPrinted>
  <dcterms:created xsi:type="dcterms:W3CDTF">2007-03-28T06:02:09Z</dcterms:created>
  <dcterms:modified xsi:type="dcterms:W3CDTF">2024-03-05T06:38:23Z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0x010100CD599B7B5C149F4FA6AA162BFBE17EE3</vt:lpwstr>
  </property>
</Properties>
</file>